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G:\SHEETS\DE2021\PDF Files\Amended Filing\Superseded Files\"/>
    </mc:Choice>
  </mc:AlternateContent>
  <xr:revisionPtr revIDLastSave="0" documentId="13_ncr:1_{CA350A1E-C7DE-4EF1-83C0-D9286E4ACBE2}" xr6:coauthVersionLast="47" xr6:coauthVersionMax="47" xr10:uidLastSave="{00000000-0000-0000-0000-000000000000}"/>
  <workbookProtection workbookAlgorithmName="SHA-512" workbookHashValue="RZ30GD+Vxk4QtESlIgCnYL/hA4Ryv/CC1vaoH74ZjZoFH0kSV9wP6cuIk0nuCzCWs5Zgm+fcHUOos/mdYBSAyw==" workbookSaltValue="hGlv3MsSgqv2OLe0I5o0Rw==" workbookSpinCount="100000" lockStructure="1"/>
  <bookViews>
    <workbookView xWindow="-120" yWindow="-120" windowWidth="20730" windowHeight="11160" tabRatio="914" firstSheet="21" activeTab="21" xr2:uid="{00000000-000D-0000-FFFF-FFFF00000000}"/>
  </bookViews>
  <sheets>
    <sheet name="Data_Payroll" sheetId="67" state="hidden" r:id="rId1"/>
    <sheet name="Data_Loss" sheetId="68" state="hidden" r:id="rId2"/>
    <sheet name="Previous year's Pre Surcharge " sheetId="65" state="hidden" r:id="rId3"/>
    <sheet name="PYV(Pre-Surcharge)" sheetId="28" state="hidden" r:id="rId4"/>
    <sheet name="10k &amp; MO" sheetId="36" state="hidden" r:id="rId5"/>
    <sheet name="Limited Losses Non-Cat" sheetId="7" state="hidden" r:id="rId6"/>
    <sheet name="Limited Losses CAT" sheetId="8" state="hidden" r:id="rId7"/>
    <sheet name="Limited Losses Combined" sheetId="69" state="hidden" r:id="rId8"/>
    <sheet name="Limited Loss" sheetId="37" state="hidden" r:id="rId9"/>
    <sheet name="CB Item 1" sheetId="18" state="hidden" r:id="rId10"/>
    <sheet name="Credibility" sheetId="38" state="hidden" r:id="rId11"/>
    <sheet name="Translated Loss" sheetId="35" state="hidden" r:id="rId12"/>
    <sheet name="ELF" sheetId="30" state="hidden" r:id="rId13"/>
    <sheet name="UPP" sheetId="31" state="hidden" r:id="rId14"/>
    <sheet name="IBNR+Freq" sheetId="33" state="hidden" r:id="rId15"/>
    <sheet name="CB Item 2" sheetId="23" state="hidden" r:id="rId16"/>
    <sheet name="Exp Loss Report" sheetId="14" state="hidden" r:id="rId17"/>
    <sheet name="POST-TEST Factor" sheetId="42" state="hidden" r:id="rId18"/>
    <sheet name="Exp Loss Report_PAYROLL" sheetId="13" state="hidden" r:id="rId19"/>
    <sheet name="Pure Prem Test" sheetId="9" state="hidden" r:id="rId20"/>
    <sheet name="CB Item 3" sheetId="26" state="hidden" r:id="rId21"/>
    <sheet name="CB Template" sheetId="70" r:id="rId22"/>
    <sheet name="Sheet1" sheetId="71" state="hidden" r:id="rId23"/>
    <sheet name="Class and Exp Cons" sheetId="50" state="hidden" r:id="rId24"/>
  </sheets>
  <definedNames>
    <definedName name="_Fill" hidden="1">#REF!</definedName>
    <definedName name="_xlnm._FilterDatabase" localSheetId="23" hidden="1">'Class and Exp Cons'!$B$3:$F$316</definedName>
    <definedName name="_xlnm._FilterDatabase" localSheetId="1" hidden="1">Data_Loss!$A$1:$V$1181</definedName>
    <definedName name="_xlnm._FilterDatabase" localSheetId="0" hidden="1">Data_Payroll!$A$1:$Q$1534</definedName>
    <definedName name="_xlnm._FilterDatabase" localSheetId="16" hidden="1">'Exp Loss Report'!$A$6:$X$322</definedName>
    <definedName name="_xlnm._FilterDatabase" localSheetId="5" hidden="1">'Limited Losses Non-Cat'!$A$1:$Q$1</definedName>
    <definedName name="_xlnm._FilterDatabase" localSheetId="2" hidden="1">'Previous year''s Pre Surcharge '!$A$6:$N$349</definedName>
    <definedName name="_xlnm._FilterDatabase" localSheetId="19" hidden="1">'Pure Prem Test'!$A$7:$N$319</definedName>
    <definedName name="_xlnm._FilterDatabase" localSheetId="3" hidden="1">'PYV(Pre-Surcharge)'!$H$8:$N$322</definedName>
    <definedName name="_UPP1">#REF!</definedName>
    <definedName name="_UPP2">#REF!</definedName>
    <definedName name="_UPP3">#REF!</definedName>
    <definedName name="MPAY">#REF!</definedName>
    <definedName name="NPAY">#REF!</definedName>
    <definedName name="_xlnm.Print_Area" localSheetId="21">'CB Template'!$B$3:$N$60</definedName>
    <definedName name="_xlnm.Print_Area" localSheetId="10">Credibility!$A$2:$D$116</definedName>
    <definedName name="_xlnm.Print_Area">#REF!</definedName>
    <definedName name="PRINT_AREA_MI">#REF!</definedName>
    <definedName name="SPAY">#REF!</definedName>
  </definedNames>
  <calcPr calcId="191029"/>
  <pivotCaches>
    <pivotCache cacheId="0" r:id="rId25"/>
    <pivotCache cacheId="1" r:id="rId26"/>
    <pivotCache cacheId="2" r:id="rId27"/>
    <pivotCache cacheId="3"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71" l="1"/>
  <c r="B45" i="71"/>
  <c r="B44" i="71"/>
  <c r="B43" i="71"/>
  <c r="B42" i="71"/>
  <c r="X8" i="13" l="1"/>
  <c r="X9" i="13"/>
  <c r="X10" i="13"/>
  <c r="X11" i="13"/>
  <c r="X12" i="13"/>
  <c r="X13" i="13"/>
  <c r="X14" i="13"/>
  <c r="X15" i="13"/>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X86" i="13"/>
  <c r="X87" i="13"/>
  <c r="X88" i="13"/>
  <c r="X89" i="13"/>
  <c r="X90" i="13"/>
  <c r="X91" i="13"/>
  <c r="X92" i="13"/>
  <c r="X93" i="13"/>
  <c r="X94" i="13"/>
  <c r="X95" i="13"/>
  <c r="X96" i="13"/>
  <c r="X97" i="13"/>
  <c r="X98" i="13"/>
  <c r="X99" i="13"/>
  <c r="X100" i="13"/>
  <c r="X101" i="13"/>
  <c r="X102" i="13"/>
  <c r="X103" i="13"/>
  <c r="X104" i="13"/>
  <c r="X105" i="13"/>
  <c r="X106" i="13"/>
  <c r="X107" i="13"/>
  <c r="X108" i="13"/>
  <c r="X109" i="13"/>
  <c r="X110" i="13"/>
  <c r="X111" i="13"/>
  <c r="X112" i="13"/>
  <c r="X113" i="13"/>
  <c r="X114" i="13"/>
  <c r="X115" i="13"/>
  <c r="X116" i="13"/>
  <c r="X117" i="13"/>
  <c r="X118" i="13"/>
  <c r="X119" i="13"/>
  <c r="X120" i="13"/>
  <c r="X121" i="13"/>
  <c r="X122" i="13"/>
  <c r="X123" i="13"/>
  <c r="X124" i="13"/>
  <c r="X125" i="13"/>
  <c r="X126" i="13"/>
  <c r="X127" i="13"/>
  <c r="X128" i="13"/>
  <c r="X129" i="13"/>
  <c r="X130" i="13"/>
  <c r="X131" i="13"/>
  <c r="X132" i="13"/>
  <c r="X133" i="13"/>
  <c r="X134" i="13"/>
  <c r="X135" i="13"/>
  <c r="X136" i="13"/>
  <c r="X137" i="13"/>
  <c r="X138" i="13"/>
  <c r="X139" i="13"/>
  <c r="X140" i="13"/>
  <c r="X141" i="13"/>
  <c r="X142" i="13"/>
  <c r="X143" i="13"/>
  <c r="X144" i="13"/>
  <c r="X145" i="13"/>
  <c r="X146" i="13"/>
  <c r="X147" i="13"/>
  <c r="X148" i="13"/>
  <c r="X149" i="13"/>
  <c r="X150" i="13"/>
  <c r="X151" i="13"/>
  <c r="X152" i="13"/>
  <c r="X153" i="13"/>
  <c r="X154" i="13"/>
  <c r="X155" i="13"/>
  <c r="X156" i="13"/>
  <c r="X157" i="13"/>
  <c r="X158" i="13"/>
  <c r="X159" i="13"/>
  <c r="X160" i="13"/>
  <c r="X161" i="13"/>
  <c r="X162" i="13"/>
  <c r="X163" i="13"/>
  <c r="X164" i="13"/>
  <c r="X165" i="13"/>
  <c r="X166" i="13"/>
  <c r="X167" i="13"/>
  <c r="X168" i="13"/>
  <c r="X169" i="13"/>
  <c r="X170" i="13"/>
  <c r="X171" i="13"/>
  <c r="X172" i="13"/>
  <c r="X173" i="13"/>
  <c r="X174" i="13"/>
  <c r="X175" i="13"/>
  <c r="X176" i="13"/>
  <c r="X177" i="13"/>
  <c r="X178" i="13"/>
  <c r="X179" i="13"/>
  <c r="X180" i="13"/>
  <c r="X181" i="13"/>
  <c r="X182" i="13"/>
  <c r="X183" i="13"/>
  <c r="X184" i="13"/>
  <c r="X185" i="13"/>
  <c r="X186" i="13"/>
  <c r="X187" i="13"/>
  <c r="X188" i="13"/>
  <c r="X189" i="13"/>
  <c r="X190" i="13"/>
  <c r="X191" i="13"/>
  <c r="X192" i="13"/>
  <c r="X193" i="13"/>
  <c r="X194" i="13"/>
  <c r="X195" i="13"/>
  <c r="X196" i="13"/>
  <c r="X197" i="13"/>
  <c r="X198" i="13"/>
  <c r="X199" i="13"/>
  <c r="X200" i="13"/>
  <c r="X201" i="13"/>
  <c r="X202" i="13"/>
  <c r="X203" i="13"/>
  <c r="X204" i="13"/>
  <c r="X205" i="13"/>
  <c r="X206" i="13"/>
  <c r="X207" i="13"/>
  <c r="X208" i="13"/>
  <c r="X209" i="13"/>
  <c r="X210" i="13"/>
  <c r="X211" i="13"/>
  <c r="X212" i="13"/>
  <c r="X213" i="13"/>
  <c r="X214" i="13"/>
  <c r="X215" i="13"/>
  <c r="X216" i="13"/>
  <c r="X217" i="13"/>
  <c r="X218" i="13"/>
  <c r="X219" i="13"/>
  <c r="X220" i="13"/>
  <c r="X221" i="13"/>
  <c r="X222" i="13"/>
  <c r="X223" i="13"/>
  <c r="X224" i="13"/>
  <c r="X225" i="13"/>
  <c r="X226" i="13"/>
  <c r="X227" i="13"/>
  <c r="X228" i="13"/>
  <c r="X229" i="13"/>
  <c r="X230" i="13"/>
  <c r="X231" i="13"/>
  <c r="X232" i="13"/>
  <c r="X233" i="13"/>
  <c r="X234" i="13"/>
  <c r="X235" i="13"/>
  <c r="X236" i="13"/>
  <c r="X237" i="13"/>
  <c r="X238" i="13"/>
  <c r="X239" i="13"/>
  <c r="X240" i="13"/>
  <c r="X241" i="13"/>
  <c r="X242" i="13"/>
  <c r="X243" i="13"/>
  <c r="X244" i="13"/>
  <c r="X245" i="13"/>
  <c r="X246" i="13"/>
  <c r="X247" i="13"/>
  <c r="X248" i="13"/>
  <c r="X249" i="13"/>
  <c r="X250" i="13"/>
  <c r="X251" i="13"/>
  <c r="X252" i="13"/>
  <c r="X253" i="13"/>
  <c r="X254" i="13"/>
  <c r="X255" i="13"/>
  <c r="X256" i="13"/>
  <c r="X257" i="13"/>
  <c r="X258" i="13"/>
  <c r="X259" i="13"/>
  <c r="X260" i="13"/>
  <c r="X261" i="13"/>
  <c r="X262" i="13"/>
  <c r="X263" i="13"/>
  <c r="X264" i="13"/>
  <c r="X265" i="13"/>
  <c r="X266" i="13"/>
  <c r="X267" i="13"/>
  <c r="X268" i="13"/>
  <c r="X269" i="13"/>
  <c r="X270" i="13"/>
  <c r="X271" i="13"/>
  <c r="X272" i="13"/>
  <c r="X273" i="13"/>
  <c r="X274" i="13"/>
  <c r="X275" i="13"/>
  <c r="X276" i="13"/>
  <c r="X277" i="13"/>
  <c r="X278" i="13"/>
  <c r="X279" i="13"/>
  <c r="X280" i="13"/>
  <c r="X281" i="13"/>
  <c r="X282" i="13"/>
  <c r="X283" i="13"/>
  <c r="X284" i="13"/>
  <c r="X285" i="13"/>
  <c r="X286" i="13"/>
  <c r="X287" i="13"/>
  <c r="X288" i="13"/>
  <c r="X289" i="13"/>
  <c r="X290" i="13"/>
  <c r="X291" i="13"/>
  <c r="X292" i="13"/>
  <c r="X293" i="13"/>
  <c r="X294" i="13"/>
  <c r="X295" i="13"/>
  <c r="X296" i="13"/>
  <c r="X297" i="13"/>
  <c r="X298" i="13"/>
  <c r="X299" i="13"/>
  <c r="X300" i="13"/>
  <c r="X301" i="13"/>
  <c r="X302" i="13"/>
  <c r="X303" i="13"/>
  <c r="X304" i="13"/>
  <c r="X305" i="13"/>
  <c r="X306" i="13"/>
  <c r="X307" i="13"/>
  <c r="X308" i="13"/>
  <c r="X309" i="13"/>
  <c r="X310" i="13"/>
  <c r="X311" i="13"/>
  <c r="X312" i="13"/>
  <c r="X313" i="13"/>
  <c r="X314" i="13"/>
  <c r="X315" i="13"/>
  <c r="X316" i="13"/>
  <c r="X317" i="13"/>
  <c r="X318" i="13"/>
  <c r="X319" i="13"/>
  <c r="X320" i="13"/>
  <c r="X321" i="13"/>
  <c r="X322" i="13"/>
  <c r="X7" i="13"/>
  <c r="L3" i="9"/>
  <c r="L4" i="9"/>
  <c r="L2"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8" i="9"/>
  <c r="M5" i="70"/>
  <c r="O6" i="70" l="1"/>
  <c r="A45" i="71" l="1"/>
  <c r="A43" i="71"/>
  <c r="M37" i="71"/>
  <c r="A42" i="71"/>
  <c r="A44" i="71"/>
  <c r="A46" i="71"/>
  <c r="H41" i="70"/>
  <c r="J44" i="70"/>
  <c r="I41" i="70"/>
  <c r="H45" i="70"/>
  <c r="H44" i="70"/>
  <c r="I44" i="70"/>
  <c r="J41" i="70"/>
  <c r="I45" i="70"/>
  <c r="J45" i="70"/>
  <c r="F57" i="70"/>
  <c r="G57" i="70"/>
  <c r="E57" i="70"/>
  <c r="K57" i="70"/>
  <c r="E55" i="70"/>
  <c r="F55" i="70"/>
  <c r="G55" i="70"/>
  <c r="C42" i="71" l="1"/>
  <c r="J42" i="71"/>
  <c r="I42" i="71"/>
  <c r="E42" i="71"/>
  <c r="H42" i="71"/>
  <c r="L42" i="71"/>
  <c r="F42" i="71"/>
  <c r="K42" i="71"/>
  <c r="D42" i="71"/>
  <c r="G42" i="71"/>
  <c r="D46" i="71"/>
  <c r="G46" i="71"/>
  <c r="K46" i="71"/>
  <c r="L46" i="71"/>
  <c r="C46" i="71"/>
  <c r="E46" i="71"/>
  <c r="J46" i="71"/>
  <c r="I46" i="71"/>
  <c r="F46" i="71"/>
  <c r="H46" i="71"/>
  <c r="H43" i="71"/>
  <c r="L43" i="71"/>
  <c r="C43" i="71"/>
  <c r="G43" i="71"/>
  <c r="K43" i="71"/>
  <c r="F43" i="71"/>
  <c r="E43" i="71"/>
  <c r="J43" i="71"/>
  <c r="D43" i="71"/>
  <c r="I43" i="71"/>
  <c r="I44" i="71"/>
  <c r="H44" i="71"/>
  <c r="F44" i="71"/>
  <c r="L44" i="71"/>
  <c r="E44" i="71"/>
  <c r="D44" i="71"/>
  <c r="G44" i="71"/>
  <c r="K44" i="71"/>
  <c r="C44" i="71"/>
  <c r="J44" i="71"/>
  <c r="H45" i="71"/>
  <c r="D45" i="71"/>
  <c r="F45" i="71"/>
  <c r="L45" i="71"/>
  <c r="I45" i="71"/>
  <c r="G45" i="71"/>
  <c r="C45" i="71"/>
  <c r="J45" i="71"/>
  <c r="K45" i="71"/>
  <c r="E45" i="71"/>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Q45" i="37"/>
  <c r="I295" i="28"/>
  <c r="I296" i="28"/>
  <c r="I297" i="28"/>
  <c r="I298" i="28"/>
  <c r="I299" i="28"/>
  <c r="I300" i="28"/>
  <c r="I301" i="28"/>
  <c r="I302" i="28"/>
  <c r="F304" i="31" s="1"/>
  <c r="I303" i="28"/>
  <c r="I304" i="28"/>
  <c r="I305" i="28"/>
  <c r="I306" i="28"/>
  <c r="I307" i="28"/>
  <c r="I308" i="28"/>
  <c r="I309" i="28"/>
  <c r="I310" i="28"/>
  <c r="I311" i="28"/>
  <c r="I312" i="28"/>
  <c r="I313" i="28"/>
  <c r="I314" i="28"/>
  <c r="I315" i="28"/>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5" i="31"/>
  <c r="F306" i="31"/>
  <c r="F307" i="31"/>
  <c r="F308" i="31"/>
  <c r="F309" i="31"/>
  <c r="F310" i="31"/>
  <c r="F311" i="31"/>
  <c r="F312" i="31"/>
  <c r="F313" i="31"/>
  <c r="F314" i="31"/>
  <c r="F315" i="31"/>
  <c r="F316" i="31"/>
  <c r="F317" i="31"/>
  <c r="F318" i="31"/>
  <c r="F319" i="31"/>
  <c r="F320" i="31"/>
  <c r="F321" i="31"/>
  <c r="F322" i="31"/>
  <c r="F323" i="31"/>
  <c r="F324" i="31"/>
  <c r="F325" i="31"/>
  <c r="F11" i="31"/>
  <c r="F10" i="31"/>
  <c r="A3" i="31"/>
  <c r="B13" i="42" l="1"/>
  <c r="B11" i="42"/>
  <c r="B12" i="42"/>
  <c r="B31" i="70" l="1"/>
  <c r="B20" i="70"/>
  <c r="B10" i="70"/>
  <c r="G11" i="31"/>
  <c r="H11" i="31"/>
  <c r="I11" i="31"/>
  <c r="G12" i="31"/>
  <c r="H12" i="31"/>
  <c r="I12" i="31"/>
  <c r="G13" i="31"/>
  <c r="H13" i="31"/>
  <c r="I13" i="31"/>
  <c r="G14" i="31"/>
  <c r="H14" i="31"/>
  <c r="I14" i="31"/>
  <c r="G15" i="31"/>
  <c r="H15" i="31"/>
  <c r="I15" i="31"/>
  <c r="G16" i="31"/>
  <c r="H16" i="31"/>
  <c r="I16" i="31"/>
  <c r="G17" i="31"/>
  <c r="H17" i="31"/>
  <c r="I17" i="31"/>
  <c r="G18" i="31"/>
  <c r="H18" i="31"/>
  <c r="I18" i="31"/>
  <c r="G19" i="31"/>
  <c r="H19" i="31"/>
  <c r="I19" i="31"/>
  <c r="G20" i="31"/>
  <c r="H20" i="31"/>
  <c r="I20" i="31"/>
  <c r="G21" i="31"/>
  <c r="H21" i="31"/>
  <c r="I21" i="31"/>
  <c r="G22" i="31"/>
  <c r="H22" i="31"/>
  <c r="I22" i="31"/>
  <c r="G23" i="31"/>
  <c r="H23" i="31"/>
  <c r="I23" i="31"/>
  <c r="G24" i="31"/>
  <c r="H24" i="31"/>
  <c r="I24" i="31"/>
  <c r="G25" i="31"/>
  <c r="H25" i="31"/>
  <c r="I25" i="31"/>
  <c r="G26" i="31"/>
  <c r="H26" i="31"/>
  <c r="I26" i="31"/>
  <c r="G27" i="31"/>
  <c r="H27" i="31"/>
  <c r="I27" i="31"/>
  <c r="G28" i="31"/>
  <c r="H28" i="31"/>
  <c r="I28" i="31"/>
  <c r="G29" i="31"/>
  <c r="H29" i="31"/>
  <c r="I29" i="31"/>
  <c r="G30" i="31"/>
  <c r="H30" i="31"/>
  <c r="I30" i="31"/>
  <c r="G31" i="31"/>
  <c r="H31" i="31"/>
  <c r="I31" i="31"/>
  <c r="G32" i="31"/>
  <c r="H32" i="31"/>
  <c r="I32" i="31"/>
  <c r="G33" i="31"/>
  <c r="H33" i="31"/>
  <c r="I33" i="31"/>
  <c r="G34" i="31"/>
  <c r="H34" i="31"/>
  <c r="I34" i="31"/>
  <c r="G35" i="31"/>
  <c r="H35" i="31"/>
  <c r="I35" i="31"/>
  <c r="G36" i="31"/>
  <c r="H36" i="31"/>
  <c r="I36" i="31"/>
  <c r="G37" i="31"/>
  <c r="H37" i="31"/>
  <c r="I37" i="31"/>
  <c r="G38" i="31"/>
  <c r="H38" i="31"/>
  <c r="I38" i="31"/>
  <c r="G39" i="31"/>
  <c r="H39" i="31"/>
  <c r="I39" i="31"/>
  <c r="G40" i="31"/>
  <c r="H40" i="31"/>
  <c r="I40" i="31"/>
  <c r="G41" i="31"/>
  <c r="H41" i="31"/>
  <c r="I41" i="31"/>
  <c r="G42" i="31"/>
  <c r="H42" i="31"/>
  <c r="I42" i="31"/>
  <c r="G43" i="31"/>
  <c r="H43" i="31"/>
  <c r="I43" i="31"/>
  <c r="G44" i="31"/>
  <c r="H44" i="31"/>
  <c r="I44" i="31"/>
  <c r="G45" i="31"/>
  <c r="H45" i="31"/>
  <c r="I45" i="31"/>
  <c r="G46" i="31"/>
  <c r="H46" i="31"/>
  <c r="I46" i="31"/>
  <c r="G47" i="31"/>
  <c r="H47" i="31"/>
  <c r="I47" i="31"/>
  <c r="G48" i="31"/>
  <c r="H48" i="31"/>
  <c r="I48" i="31"/>
  <c r="G49" i="31"/>
  <c r="H49" i="31"/>
  <c r="I49" i="31"/>
  <c r="G50" i="31"/>
  <c r="H50" i="31"/>
  <c r="I50" i="31"/>
  <c r="G51" i="31"/>
  <c r="H51" i="31"/>
  <c r="I51" i="31"/>
  <c r="G52" i="31"/>
  <c r="H52" i="31"/>
  <c r="I52" i="31"/>
  <c r="G53" i="31"/>
  <c r="H53" i="31"/>
  <c r="I53" i="31"/>
  <c r="G54" i="31"/>
  <c r="H54" i="31"/>
  <c r="I54" i="31"/>
  <c r="G55" i="31"/>
  <c r="H55" i="31"/>
  <c r="I55" i="31"/>
  <c r="G56" i="31"/>
  <c r="H56" i="31"/>
  <c r="I56" i="31"/>
  <c r="G57" i="31"/>
  <c r="H57" i="31"/>
  <c r="I57" i="31"/>
  <c r="G58" i="31"/>
  <c r="H58" i="31"/>
  <c r="I58" i="31"/>
  <c r="G59" i="31"/>
  <c r="H59" i="31"/>
  <c r="I59" i="31"/>
  <c r="G60" i="31"/>
  <c r="H60" i="31"/>
  <c r="I60" i="31"/>
  <c r="G61" i="31"/>
  <c r="H61" i="31"/>
  <c r="I61" i="31"/>
  <c r="G62" i="31"/>
  <c r="H62" i="31"/>
  <c r="I62" i="31"/>
  <c r="G63" i="31"/>
  <c r="H63" i="31"/>
  <c r="I63" i="31"/>
  <c r="G64" i="31"/>
  <c r="H64" i="31"/>
  <c r="I64" i="31"/>
  <c r="G65" i="31"/>
  <c r="H65" i="31"/>
  <c r="I65" i="31"/>
  <c r="G66" i="31"/>
  <c r="H66" i="31"/>
  <c r="I66" i="31"/>
  <c r="G67" i="31"/>
  <c r="H67" i="31"/>
  <c r="I67" i="31"/>
  <c r="G68" i="31"/>
  <c r="H68" i="31"/>
  <c r="I68" i="31"/>
  <c r="G69" i="31"/>
  <c r="H69" i="31"/>
  <c r="I69" i="31"/>
  <c r="G70" i="31"/>
  <c r="H70" i="31"/>
  <c r="I70" i="31"/>
  <c r="G71" i="31"/>
  <c r="H71" i="31"/>
  <c r="I71" i="31"/>
  <c r="G72" i="31"/>
  <c r="H72" i="31"/>
  <c r="I72" i="31"/>
  <c r="G73" i="31"/>
  <c r="H73" i="31"/>
  <c r="I73" i="31"/>
  <c r="G74" i="31"/>
  <c r="H74" i="31"/>
  <c r="I74" i="31"/>
  <c r="G75" i="31"/>
  <c r="H75" i="31"/>
  <c r="I75" i="31"/>
  <c r="G76" i="31"/>
  <c r="H76" i="31"/>
  <c r="I76" i="31"/>
  <c r="G77" i="31"/>
  <c r="H77" i="31"/>
  <c r="I77" i="31"/>
  <c r="G78" i="31"/>
  <c r="H78" i="31"/>
  <c r="I78" i="31"/>
  <c r="G79" i="31"/>
  <c r="H79" i="31"/>
  <c r="I79" i="31"/>
  <c r="G80" i="31"/>
  <c r="H80" i="31"/>
  <c r="I80" i="31"/>
  <c r="G81" i="31"/>
  <c r="H81" i="31"/>
  <c r="I81" i="31"/>
  <c r="G82" i="31"/>
  <c r="H82" i="31"/>
  <c r="I82" i="31"/>
  <c r="G83" i="31"/>
  <c r="H83" i="31"/>
  <c r="I83" i="31"/>
  <c r="G84" i="31"/>
  <c r="H84" i="31"/>
  <c r="I84" i="31"/>
  <c r="G85" i="31"/>
  <c r="H85" i="31"/>
  <c r="I85" i="31"/>
  <c r="G86" i="31"/>
  <c r="H86" i="31"/>
  <c r="I86" i="31"/>
  <c r="G87" i="31"/>
  <c r="H87" i="31"/>
  <c r="I87" i="31"/>
  <c r="G88" i="31"/>
  <c r="H88" i="31"/>
  <c r="I88" i="31"/>
  <c r="G89" i="31"/>
  <c r="H89" i="31"/>
  <c r="I89" i="31"/>
  <c r="G90" i="31"/>
  <c r="H90" i="31"/>
  <c r="I90" i="31"/>
  <c r="G91" i="31"/>
  <c r="H91" i="31"/>
  <c r="I91" i="31"/>
  <c r="G92" i="31"/>
  <c r="H92" i="31"/>
  <c r="I92" i="31"/>
  <c r="G93" i="31"/>
  <c r="H93" i="31"/>
  <c r="I93" i="31"/>
  <c r="G94" i="31"/>
  <c r="H94" i="31"/>
  <c r="I94" i="31"/>
  <c r="G95" i="31"/>
  <c r="H95" i="31"/>
  <c r="I95" i="31"/>
  <c r="G96" i="31"/>
  <c r="H96" i="31"/>
  <c r="I96" i="31"/>
  <c r="G97" i="31"/>
  <c r="H97" i="31"/>
  <c r="I97" i="31"/>
  <c r="G98" i="31"/>
  <c r="H98" i="31"/>
  <c r="I98" i="31"/>
  <c r="G99" i="31"/>
  <c r="H99" i="31"/>
  <c r="I99" i="31"/>
  <c r="G100" i="31"/>
  <c r="H100" i="31"/>
  <c r="I100" i="31"/>
  <c r="G101" i="31"/>
  <c r="H101" i="31"/>
  <c r="I101" i="31"/>
  <c r="G102" i="31"/>
  <c r="H102" i="31"/>
  <c r="I102" i="31"/>
  <c r="G103" i="31"/>
  <c r="H103" i="31"/>
  <c r="I103" i="31"/>
  <c r="G104" i="31"/>
  <c r="H104" i="31"/>
  <c r="I104" i="31"/>
  <c r="G105" i="31"/>
  <c r="H105" i="31"/>
  <c r="I105" i="31"/>
  <c r="G106" i="31"/>
  <c r="H106" i="31"/>
  <c r="I106" i="31"/>
  <c r="G107" i="31"/>
  <c r="H107" i="31"/>
  <c r="I107" i="31"/>
  <c r="G108" i="31"/>
  <c r="H108" i="31"/>
  <c r="I108" i="31"/>
  <c r="G109" i="31"/>
  <c r="H109" i="31"/>
  <c r="I109" i="31"/>
  <c r="G110" i="31"/>
  <c r="H110" i="31"/>
  <c r="I110" i="31"/>
  <c r="G111" i="31"/>
  <c r="H111" i="31"/>
  <c r="I111" i="31"/>
  <c r="G112" i="31"/>
  <c r="H112" i="31"/>
  <c r="I112" i="31"/>
  <c r="G113" i="31"/>
  <c r="H113" i="31"/>
  <c r="I113" i="31"/>
  <c r="G114" i="31"/>
  <c r="H114" i="31"/>
  <c r="I114" i="31"/>
  <c r="G115" i="31"/>
  <c r="H115" i="31"/>
  <c r="I115" i="31"/>
  <c r="G116" i="31"/>
  <c r="H116" i="31"/>
  <c r="I116" i="31"/>
  <c r="G117" i="31"/>
  <c r="H117" i="31"/>
  <c r="I117" i="31"/>
  <c r="G118" i="31"/>
  <c r="H118" i="31"/>
  <c r="I118" i="31"/>
  <c r="G119" i="31"/>
  <c r="H119" i="31"/>
  <c r="I119" i="31"/>
  <c r="G120" i="31"/>
  <c r="H120" i="31"/>
  <c r="I120" i="31"/>
  <c r="G121" i="31"/>
  <c r="H121" i="31"/>
  <c r="I121" i="31"/>
  <c r="G122" i="31"/>
  <c r="H122" i="31"/>
  <c r="I122" i="31"/>
  <c r="G123" i="31"/>
  <c r="H123" i="31"/>
  <c r="I123" i="31"/>
  <c r="G124" i="31"/>
  <c r="H124" i="31"/>
  <c r="I124" i="31"/>
  <c r="G125" i="31"/>
  <c r="H125" i="31"/>
  <c r="I125" i="31"/>
  <c r="G126" i="31"/>
  <c r="H126" i="31"/>
  <c r="I126" i="31"/>
  <c r="G127" i="31"/>
  <c r="H127" i="31"/>
  <c r="I127" i="31"/>
  <c r="G128" i="31"/>
  <c r="H128" i="31"/>
  <c r="I128" i="31"/>
  <c r="G129" i="31"/>
  <c r="H129" i="31"/>
  <c r="I129" i="31"/>
  <c r="G130" i="31"/>
  <c r="H130" i="31"/>
  <c r="I130" i="31"/>
  <c r="G131" i="31"/>
  <c r="H131" i="31"/>
  <c r="I131" i="31"/>
  <c r="G132" i="31"/>
  <c r="H132" i="31"/>
  <c r="I132" i="31"/>
  <c r="G133" i="31"/>
  <c r="H133" i="31"/>
  <c r="I133" i="31"/>
  <c r="G134" i="31"/>
  <c r="H134" i="31"/>
  <c r="I134" i="31"/>
  <c r="G135" i="31"/>
  <c r="H135" i="31"/>
  <c r="I135" i="31"/>
  <c r="G136" i="31"/>
  <c r="H136" i="31"/>
  <c r="I136" i="31"/>
  <c r="G137" i="31"/>
  <c r="H137" i="31"/>
  <c r="I137" i="31"/>
  <c r="G138" i="31"/>
  <c r="H138" i="31"/>
  <c r="I138" i="31"/>
  <c r="G139" i="31"/>
  <c r="H139" i="31"/>
  <c r="I139" i="31"/>
  <c r="G140" i="31"/>
  <c r="H140" i="31"/>
  <c r="I140" i="31"/>
  <c r="G141" i="31"/>
  <c r="H141" i="31"/>
  <c r="I141" i="31"/>
  <c r="G142" i="31"/>
  <c r="H142" i="31"/>
  <c r="I142" i="31"/>
  <c r="G143" i="31"/>
  <c r="H143" i="31"/>
  <c r="I143" i="31"/>
  <c r="G144" i="31"/>
  <c r="H144" i="31"/>
  <c r="I144" i="31"/>
  <c r="G145" i="31"/>
  <c r="H145" i="31"/>
  <c r="I145" i="31"/>
  <c r="G146" i="31"/>
  <c r="H146" i="31"/>
  <c r="I146" i="31"/>
  <c r="G147" i="31"/>
  <c r="H147" i="31"/>
  <c r="I147" i="31"/>
  <c r="G148" i="31"/>
  <c r="H148" i="31"/>
  <c r="I148" i="31"/>
  <c r="G149" i="31"/>
  <c r="H149" i="31"/>
  <c r="I149" i="31"/>
  <c r="G150" i="31"/>
  <c r="H150" i="31"/>
  <c r="I150" i="31"/>
  <c r="G151" i="31"/>
  <c r="H151" i="31"/>
  <c r="I151" i="31"/>
  <c r="G152" i="31"/>
  <c r="H152" i="31"/>
  <c r="I152" i="31"/>
  <c r="G153" i="31"/>
  <c r="H153" i="31"/>
  <c r="I153" i="31"/>
  <c r="G154" i="31"/>
  <c r="H154" i="31"/>
  <c r="I154" i="31"/>
  <c r="G155" i="31"/>
  <c r="H155" i="31"/>
  <c r="I155" i="31"/>
  <c r="G156" i="31"/>
  <c r="H156" i="31"/>
  <c r="I156" i="31"/>
  <c r="G157" i="31"/>
  <c r="H157" i="31"/>
  <c r="I157" i="31"/>
  <c r="G158" i="31"/>
  <c r="H158" i="31"/>
  <c r="I158" i="31"/>
  <c r="G159" i="31"/>
  <c r="H159" i="31"/>
  <c r="I159" i="31"/>
  <c r="G160" i="31"/>
  <c r="H160" i="31"/>
  <c r="I160" i="31"/>
  <c r="G161" i="31"/>
  <c r="H161" i="31"/>
  <c r="I161" i="31"/>
  <c r="G162" i="31"/>
  <c r="H162" i="31"/>
  <c r="I162" i="31"/>
  <c r="G163" i="31"/>
  <c r="H163" i="31"/>
  <c r="I163" i="31"/>
  <c r="G164" i="31"/>
  <c r="H164" i="31"/>
  <c r="I164" i="31"/>
  <c r="G165" i="31"/>
  <c r="H165" i="31"/>
  <c r="I165" i="31"/>
  <c r="G166" i="31"/>
  <c r="H166" i="31"/>
  <c r="I166" i="31"/>
  <c r="G167" i="31"/>
  <c r="H167" i="31"/>
  <c r="I167" i="31"/>
  <c r="G168" i="31"/>
  <c r="H168" i="31"/>
  <c r="I168" i="31"/>
  <c r="G169" i="31"/>
  <c r="H169" i="31"/>
  <c r="I169" i="31"/>
  <c r="G170" i="31"/>
  <c r="H170" i="31"/>
  <c r="I170" i="31"/>
  <c r="G171" i="31"/>
  <c r="H171" i="31"/>
  <c r="I171" i="31"/>
  <c r="G172" i="31"/>
  <c r="H172" i="31"/>
  <c r="I172" i="31"/>
  <c r="G173" i="31"/>
  <c r="H173" i="31"/>
  <c r="I173" i="31"/>
  <c r="G174" i="31"/>
  <c r="H174" i="31"/>
  <c r="I174" i="31"/>
  <c r="G175" i="31"/>
  <c r="H175" i="31"/>
  <c r="I175" i="31"/>
  <c r="G176" i="31"/>
  <c r="H176" i="31"/>
  <c r="I176" i="31"/>
  <c r="G177" i="31"/>
  <c r="H177" i="31"/>
  <c r="I177" i="31"/>
  <c r="G178" i="31"/>
  <c r="H178" i="31"/>
  <c r="I178" i="31"/>
  <c r="G179" i="31"/>
  <c r="H179" i="31"/>
  <c r="I179" i="31"/>
  <c r="G180" i="31"/>
  <c r="H180" i="31"/>
  <c r="I180" i="31"/>
  <c r="G181" i="31"/>
  <c r="H181" i="31"/>
  <c r="I181" i="31"/>
  <c r="G182" i="31"/>
  <c r="H182" i="31"/>
  <c r="I182" i="31"/>
  <c r="G183" i="31"/>
  <c r="H183" i="31"/>
  <c r="I183" i="31"/>
  <c r="G184" i="31"/>
  <c r="H184" i="31"/>
  <c r="I184" i="31"/>
  <c r="G185" i="31"/>
  <c r="H185" i="31"/>
  <c r="I185" i="31"/>
  <c r="G186" i="31"/>
  <c r="H186" i="31"/>
  <c r="I186" i="31"/>
  <c r="G187" i="31"/>
  <c r="H187" i="31"/>
  <c r="I187" i="31"/>
  <c r="G188" i="31"/>
  <c r="H188" i="31"/>
  <c r="I188" i="31"/>
  <c r="G189" i="31"/>
  <c r="H189" i="31"/>
  <c r="I189" i="31"/>
  <c r="G190" i="31"/>
  <c r="H190" i="31"/>
  <c r="I190" i="31"/>
  <c r="G191" i="31"/>
  <c r="H191" i="31"/>
  <c r="I191" i="31"/>
  <c r="G192" i="31"/>
  <c r="H192" i="31"/>
  <c r="I192" i="31"/>
  <c r="G193" i="31"/>
  <c r="H193" i="31"/>
  <c r="I193" i="31"/>
  <c r="G194" i="31"/>
  <c r="H194" i="31"/>
  <c r="I194" i="31"/>
  <c r="G195" i="31"/>
  <c r="H195" i="31"/>
  <c r="I195" i="31"/>
  <c r="G196" i="31"/>
  <c r="H196" i="31"/>
  <c r="I196" i="31"/>
  <c r="G197" i="31"/>
  <c r="H197" i="31"/>
  <c r="I197" i="31"/>
  <c r="G198" i="31"/>
  <c r="H198" i="31"/>
  <c r="I198" i="31"/>
  <c r="G199" i="31"/>
  <c r="H199" i="31"/>
  <c r="I199" i="31"/>
  <c r="G200" i="31"/>
  <c r="H200" i="31"/>
  <c r="I200" i="31"/>
  <c r="G201" i="31"/>
  <c r="H201" i="31"/>
  <c r="I201" i="31"/>
  <c r="G202" i="31"/>
  <c r="H202" i="31"/>
  <c r="I202" i="31"/>
  <c r="G203" i="31"/>
  <c r="H203" i="31"/>
  <c r="I203" i="31"/>
  <c r="G204" i="31"/>
  <c r="H204" i="31"/>
  <c r="I204" i="31"/>
  <c r="G205" i="31"/>
  <c r="H205" i="31"/>
  <c r="I205" i="31"/>
  <c r="G206" i="31"/>
  <c r="H206" i="31"/>
  <c r="I206" i="31"/>
  <c r="G207" i="31"/>
  <c r="H207" i="31"/>
  <c r="I207" i="31"/>
  <c r="G208" i="31"/>
  <c r="H208" i="31"/>
  <c r="I208" i="31"/>
  <c r="G209" i="31"/>
  <c r="H209" i="31"/>
  <c r="I209" i="31"/>
  <c r="G210" i="31"/>
  <c r="H210" i="31"/>
  <c r="I210" i="31"/>
  <c r="G211" i="31"/>
  <c r="H211" i="31"/>
  <c r="I211" i="31"/>
  <c r="G212" i="31"/>
  <c r="H212" i="31"/>
  <c r="I212" i="31"/>
  <c r="G213" i="31"/>
  <c r="H213" i="31"/>
  <c r="I213" i="31"/>
  <c r="G214" i="31"/>
  <c r="H214" i="31"/>
  <c r="I214" i="31"/>
  <c r="G215" i="31"/>
  <c r="H215" i="31"/>
  <c r="I215" i="31"/>
  <c r="G216" i="31"/>
  <c r="H216" i="31"/>
  <c r="I216" i="31"/>
  <c r="G217" i="31"/>
  <c r="H217" i="31"/>
  <c r="I217" i="31"/>
  <c r="G218" i="31"/>
  <c r="H218" i="31"/>
  <c r="I218" i="31"/>
  <c r="G219" i="31"/>
  <c r="H219" i="31"/>
  <c r="I219" i="31"/>
  <c r="G220" i="31"/>
  <c r="H220" i="31"/>
  <c r="I220" i="31"/>
  <c r="G221" i="31"/>
  <c r="H221" i="31"/>
  <c r="I221" i="31"/>
  <c r="G222" i="31"/>
  <c r="H222" i="31"/>
  <c r="I222" i="31"/>
  <c r="G223" i="31"/>
  <c r="H223" i="31"/>
  <c r="I223" i="31"/>
  <c r="G224" i="31"/>
  <c r="H224" i="31"/>
  <c r="I224" i="31"/>
  <c r="G225" i="31"/>
  <c r="H225" i="31"/>
  <c r="I225" i="31"/>
  <c r="G226" i="31"/>
  <c r="H226" i="31"/>
  <c r="I226" i="31"/>
  <c r="G227" i="31"/>
  <c r="H227" i="31"/>
  <c r="I227" i="31"/>
  <c r="G228" i="31"/>
  <c r="H228" i="31"/>
  <c r="I228" i="31"/>
  <c r="G229" i="31"/>
  <c r="H229" i="31"/>
  <c r="I229" i="31"/>
  <c r="G230" i="31"/>
  <c r="H230" i="31"/>
  <c r="I230" i="31"/>
  <c r="G231" i="31"/>
  <c r="H231" i="31"/>
  <c r="I231" i="31"/>
  <c r="G232" i="31"/>
  <c r="H232" i="31"/>
  <c r="I232" i="31"/>
  <c r="G233" i="31"/>
  <c r="H233" i="31"/>
  <c r="I233" i="31"/>
  <c r="G234" i="31"/>
  <c r="H234" i="31"/>
  <c r="I234" i="31"/>
  <c r="G235" i="31"/>
  <c r="H235" i="31"/>
  <c r="I235" i="31"/>
  <c r="G236" i="31"/>
  <c r="H236" i="31"/>
  <c r="I236" i="31"/>
  <c r="G237" i="31"/>
  <c r="H237" i="31"/>
  <c r="I237" i="31"/>
  <c r="G238" i="31"/>
  <c r="H238" i="31"/>
  <c r="I238" i="31"/>
  <c r="G239" i="31"/>
  <c r="H239" i="31"/>
  <c r="I239" i="31"/>
  <c r="G240" i="31"/>
  <c r="H240" i="31"/>
  <c r="I240" i="31"/>
  <c r="G241" i="31"/>
  <c r="H241" i="31"/>
  <c r="I241" i="31"/>
  <c r="G242" i="31"/>
  <c r="H242" i="31"/>
  <c r="I242" i="31"/>
  <c r="G243" i="31"/>
  <c r="H243" i="31"/>
  <c r="I243" i="31"/>
  <c r="G244" i="31"/>
  <c r="H244" i="31"/>
  <c r="I244" i="31"/>
  <c r="G245" i="31"/>
  <c r="H245" i="31"/>
  <c r="I245" i="31"/>
  <c r="G246" i="31"/>
  <c r="H246" i="31"/>
  <c r="I246" i="31"/>
  <c r="G247" i="31"/>
  <c r="H247" i="31"/>
  <c r="I247" i="31"/>
  <c r="G248" i="31"/>
  <c r="H248" i="31"/>
  <c r="I248" i="31"/>
  <c r="G249" i="31"/>
  <c r="H249" i="31"/>
  <c r="I249" i="31"/>
  <c r="G250" i="31"/>
  <c r="H250" i="31"/>
  <c r="I250" i="31"/>
  <c r="G251" i="31"/>
  <c r="H251" i="31"/>
  <c r="I251" i="31"/>
  <c r="G252" i="31"/>
  <c r="H252" i="31"/>
  <c r="I252" i="31"/>
  <c r="G253" i="31"/>
  <c r="H253" i="31"/>
  <c r="I253" i="31"/>
  <c r="G254" i="31"/>
  <c r="H254" i="31"/>
  <c r="I254" i="31"/>
  <c r="G255" i="31"/>
  <c r="H255" i="31"/>
  <c r="I255" i="31"/>
  <c r="G256" i="31"/>
  <c r="H256" i="31"/>
  <c r="I256" i="31"/>
  <c r="G257" i="31"/>
  <c r="H257" i="31"/>
  <c r="I257" i="31"/>
  <c r="G258" i="31"/>
  <c r="H258" i="31"/>
  <c r="I258" i="31"/>
  <c r="G259" i="31"/>
  <c r="H259" i="31"/>
  <c r="I259" i="31"/>
  <c r="G260" i="31"/>
  <c r="H260" i="31"/>
  <c r="I260" i="31"/>
  <c r="G261" i="31"/>
  <c r="H261" i="31"/>
  <c r="I261" i="31"/>
  <c r="G262" i="31"/>
  <c r="H262" i="31"/>
  <c r="I262" i="31"/>
  <c r="G263" i="31"/>
  <c r="H263" i="31"/>
  <c r="I263" i="31"/>
  <c r="G264" i="31"/>
  <c r="H264" i="31"/>
  <c r="I264" i="31"/>
  <c r="G265" i="31"/>
  <c r="H265" i="31"/>
  <c r="I265" i="31"/>
  <c r="G266" i="31"/>
  <c r="H266" i="31"/>
  <c r="I266" i="31"/>
  <c r="G267" i="31"/>
  <c r="H267" i="31"/>
  <c r="I267" i="31"/>
  <c r="G268" i="31"/>
  <c r="H268" i="31"/>
  <c r="I268" i="31"/>
  <c r="G269" i="31"/>
  <c r="H269" i="31"/>
  <c r="I269" i="31"/>
  <c r="G270" i="31"/>
  <c r="H270" i="31"/>
  <c r="I270" i="31"/>
  <c r="G271" i="31"/>
  <c r="H271" i="31"/>
  <c r="I271" i="31"/>
  <c r="G272" i="31"/>
  <c r="H272" i="31"/>
  <c r="I272" i="31"/>
  <c r="G273" i="31"/>
  <c r="H273" i="31"/>
  <c r="I273" i="31"/>
  <c r="G274" i="31"/>
  <c r="H274" i="31"/>
  <c r="I274" i="31"/>
  <c r="G275" i="31"/>
  <c r="H275" i="31"/>
  <c r="I275" i="31"/>
  <c r="G276" i="31"/>
  <c r="H276" i="31"/>
  <c r="I276" i="31"/>
  <c r="G277" i="31"/>
  <c r="H277" i="31"/>
  <c r="I277" i="31"/>
  <c r="G278" i="31"/>
  <c r="H278" i="31"/>
  <c r="I278" i="31"/>
  <c r="G279" i="31"/>
  <c r="H279" i="31"/>
  <c r="I279" i="31"/>
  <c r="G280" i="31"/>
  <c r="H280" i="31"/>
  <c r="I280" i="31"/>
  <c r="G281" i="31"/>
  <c r="H281" i="31"/>
  <c r="I281" i="31"/>
  <c r="G282" i="31"/>
  <c r="H282" i="31"/>
  <c r="I282" i="31"/>
  <c r="G283" i="31"/>
  <c r="H283" i="31"/>
  <c r="I283" i="31"/>
  <c r="G284" i="31"/>
  <c r="H284" i="31"/>
  <c r="I284" i="31"/>
  <c r="G285" i="31"/>
  <c r="H285" i="31"/>
  <c r="I285" i="31"/>
  <c r="G286" i="31"/>
  <c r="H286" i="31"/>
  <c r="I286" i="31"/>
  <c r="G287" i="31"/>
  <c r="H287" i="31"/>
  <c r="I287" i="31"/>
  <c r="G288" i="31"/>
  <c r="H288" i="31"/>
  <c r="I288" i="31"/>
  <c r="G289" i="31"/>
  <c r="H289" i="31"/>
  <c r="I289" i="31"/>
  <c r="G290" i="31"/>
  <c r="H290" i="31"/>
  <c r="I290" i="31"/>
  <c r="G291" i="31"/>
  <c r="H291" i="31"/>
  <c r="I291" i="31"/>
  <c r="G292" i="31"/>
  <c r="H292" i="31"/>
  <c r="I292" i="31"/>
  <c r="G293" i="31"/>
  <c r="H293" i="31"/>
  <c r="I293" i="31"/>
  <c r="G294" i="31"/>
  <c r="H294" i="31"/>
  <c r="I294" i="31"/>
  <c r="G295" i="31"/>
  <c r="H295" i="31"/>
  <c r="I295" i="31"/>
  <c r="G296" i="31"/>
  <c r="H296" i="31"/>
  <c r="I296" i="31"/>
  <c r="G297" i="31"/>
  <c r="H297" i="31"/>
  <c r="I297" i="31"/>
  <c r="G298" i="31"/>
  <c r="H298" i="31"/>
  <c r="I298" i="31"/>
  <c r="G299" i="31"/>
  <c r="H299" i="31"/>
  <c r="I299" i="31"/>
  <c r="G300" i="31"/>
  <c r="H300" i="31"/>
  <c r="I300" i="31"/>
  <c r="G301" i="31"/>
  <c r="H301" i="31"/>
  <c r="I301" i="31"/>
  <c r="G302" i="31"/>
  <c r="H302" i="31"/>
  <c r="I302" i="31"/>
  <c r="G303" i="31"/>
  <c r="H303" i="31"/>
  <c r="I303" i="31"/>
  <c r="G304" i="31"/>
  <c r="H304" i="31"/>
  <c r="I304" i="31"/>
  <c r="G305" i="31"/>
  <c r="H305" i="31"/>
  <c r="I305" i="31"/>
  <c r="G306" i="31"/>
  <c r="H306" i="31"/>
  <c r="I306" i="31"/>
  <c r="G307" i="31"/>
  <c r="H307" i="31"/>
  <c r="I307" i="31"/>
  <c r="G308" i="31"/>
  <c r="H308" i="31"/>
  <c r="I308" i="31"/>
  <c r="G309" i="31"/>
  <c r="H309" i="31"/>
  <c r="I309" i="31"/>
  <c r="G310" i="31"/>
  <c r="H310" i="31"/>
  <c r="I310" i="31"/>
  <c r="G311" i="31"/>
  <c r="H311" i="31"/>
  <c r="I311" i="31"/>
  <c r="G312" i="31"/>
  <c r="H312" i="31"/>
  <c r="I312" i="31"/>
  <c r="G313" i="31"/>
  <c r="H313" i="31"/>
  <c r="I313" i="31"/>
  <c r="G314" i="31"/>
  <c r="H314" i="31"/>
  <c r="I314" i="31"/>
  <c r="G315" i="31"/>
  <c r="H315" i="31"/>
  <c r="I315" i="31"/>
  <c r="G316" i="31"/>
  <c r="H316" i="31"/>
  <c r="I316" i="31"/>
  <c r="G317" i="31"/>
  <c r="H317" i="31"/>
  <c r="I317" i="31"/>
  <c r="G318" i="31"/>
  <c r="H318" i="31"/>
  <c r="I318" i="31"/>
  <c r="G319" i="31"/>
  <c r="H319" i="31"/>
  <c r="I319" i="31"/>
  <c r="G320" i="31"/>
  <c r="H320" i="31"/>
  <c r="I320" i="31"/>
  <c r="G321" i="31"/>
  <c r="H321" i="31"/>
  <c r="I321" i="31"/>
  <c r="G322" i="31"/>
  <c r="H322" i="31"/>
  <c r="I322" i="31"/>
  <c r="G323" i="31"/>
  <c r="H323" i="31"/>
  <c r="I323" i="31"/>
  <c r="G324" i="31"/>
  <c r="H324" i="31"/>
  <c r="I324" i="31"/>
  <c r="G325" i="31"/>
  <c r="H325" i="31"/>
  <c r="I325" i="31"/>
  <c r="I10" i="31"/>
  <c r="H10" i="31"/>
  <c r="G10" i="31"/>
  <c r="B318" i="9"/>
  <c r="M318" i="9" s="1"/>
  <c r="B319" i="9"/>
  <c r="M319" i="9" s="1"/>
  <c r="B320" i="9"/>
  <c r="B321" i="9"/>
  <c r="B322" i="9"/>
  <c r="M322" i="9" s="1"/>
  <c r="B323"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M87" i="9" s="1"/>
  <c r="B88" i="9"/>
  <c r="B89" i="9"/>
  <c r="B90" i="9"/>
  <c r="B91" i="9"/>
  <c r="B92" i="9"/>
  <c r="B93" i="9"/>
  <c r="B94" i="9"/>
  <c r="B95" i="9"/>
  <c r="B96" i="9"/>
  <c r="B97" i="9"/>
  <c r="B98" i="9"/>
  <c r="B99" i="9"/>
  <c r="B100" i="9"/>
  <c r="B101" i="9"/>
  <c r="B102" i="9"/>
  <c r="B103" i="9"/>
  <c r="B104" i="9"/>
  <c r="B105" i="9"/>
  <c r="B106" i="9"/>
  <c r="B107" i="9"/>
  <c r="B108" i="9"/>
  <c r="M108" i="9" s="1"/>
  <c r="B109" i="9"/>
  <c r="B110" i="9"/>
  <c r="B111" i="9"/>
  <c r="B112" i="9"/>
  <c r="B113" i="9"/>
  <c r="B114" i="9"/>
  <c r="B115" i="9"/>
  <c r="B116" i="9"/>
  <c r="B117" i="9"/>
  <c r="B118" i="9"/>
  <c r="B119" i="9"/>
  <c r="B120" i="9"/>
  <c r="B121" i="9"/>
  <c r="B122" i="9"/>
  <c r="B123" i="9"/>
  <c r="B124" i="9"/>
  <c r="M124" i="9" s="1"/>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M158" i="9" s="1"/>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M205" i="9" s="1"/>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M237" i="9" s="1"/>
  <c r="B238" i="9"/>
  <c r="B239" i="9"/>
  <c r="B240" i="9"/>
  <c r="B241" i="9"/>
  <c r="B242" i="9"/>
  <c r="B243" i="9"/>
  <c r="M243" i="9" s="1"/>
  <c r="B244" i="9"/>
  <c r="B245" i="9"/>
  <c r="B246" i="9"/>
  <c r="B247" i="9"/>
  <c r="B248" i="9"/>
  <c r="B249" i="9"/>
  <c r="B250" i="9"/>
  <c r="B251" i="9"/>
  <c r="M251" i="9" s="1"/>
  <c r="B252" i="9"/>
  <c r="M252" i="9" s="1"/>
  <c r="B253" i="9"/>
  <c r="B254" i="9"/>
  <c r="M254" i="9" s="1"/>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M290" i="9" s="1"/>
  <c r="B291" i="9"/>
  <c r="B292" i="9"/>
  <c r="B293" i="9"/>
  <c r="B294" i="9"/>
  <c r="B295" i="9"/>
  <c r="B296" i="9"/>
  <c r="B297" i="9"/>
  <c r="B298" i="9"/>
  <c r="B299" i="9"/>
  <c r="B300" i="9"/>
  <c r="B301" i="9"/>
  <c r="B302" i="9"/>
  <c r="B303" i="9"/>
  <c r="B304" i="9"/>
  <c r="B305" i="9"/>
  <c r="B306" i="9"/>
  <c r="B307" i="9"/>
  <c r="B308" i="9"/>
  <c r="B309" i="9"/>
  <c r="B310" i="9"/>
  <c r="B311" i="9"/>
  <c r="B312" i="9"/>
  <c r="B313" i="9"/>
  <c r="B314" i="9"/>
  <c r="B315" i="9"/>
  <c r="M315" i="9" s="1"/>
  <c r="B316" i="9"/>
  <c r="B317" i="9"/>
  <c r="M317" i="9" s="1"/>
  <c r="M266" i="9" l="1"/>
  <c r="O266" i="9"/>
  <c r="M242" i="9"/>
  <c r="O242" i="9"/>
  <c r="M218" i="9"/>
  <c r="O218" i="9"/>
  <c r="M202" i="9"/>
  <c r="O202" i="9"/>
  <c r="M178" i="9"/>
  <c r="O178" i="9"/>
  <c r="M154" i="9"/>
  <c r="O154" i="9"/>
  <c r="M138" i="9"/>
  <c r="O138" i="9"/>
  <c r="M114" i="9"/>
  <c r="O114" i="9"/>
  <c r="M98" i="9"/>
  <c r="O98" i="9"/>
  <c r="M82" i="9"/>
  <c r="O82" i="9"/>
  <c r="M66" i="9"/>
  <c r="O66" i="9"/>
  <c r="M58" i="9"/>
  <c r="O58" i="9"/>
  <c r="M50" i="9"/>
  <c r="O50" i="9"/>
  <c r="M42" i="9"/>
  <c r="O42" i="9"/>
  <c r="M34" i="9"/>
  <c r="O34" i="9"/>
  <c r="M26" i="9"/>
  <c r="O26" i="9"/>
  <c r="M18" i="9"/>
  <c r="O18" i="9"/>
  <c r="M10" i="9"/>
  <c r="O10" i="9"/>
  <c r="M313" i="9"/>
  <c r="O313" i="9"/>
  <c r="M305" i="9"/>
  <c r="O305" i="9"/>
  <c r="M297" i="9"/>
  <c r="O297" i="9"/>
  <c r="M289" i="9"/>
  <c r="O289" i="9"/>
  <c r="M281" i="9"/>
  <c r="O281" i="9"/>
  <c r="M273" i="9"/>
  <c r="O273" i="9"/>
  <c r="M265" i="9"/>
  <c r="O265" i="9"/>
  <c r="M257" i="9"/>
  <c r="O257" i="9"/>
  <c r="M249" i="9"/>
  <c r="O249" i="9"/>
  <c r="M241" i="9"/>
  <c r="O241" i="9"/>
  <c r="M233" i="9"/>
  <c r="O233" i="9"/>
  <c r="M225" i="9"/>
  <c r="O225" i="9"/>
  <c r="M217" i="9"/>
  <c r="O217" i="9"/>
  <c r="M209" i="9"/>
  <c r="O209" i="9"/>
  <c r="M201" i="9"/>
  <c r="O201" i="9"/>
  <c r="M193" i="9"/>
  <c r="O193" i="9"/>
  <c r="M185" i="9"/>
  <c r="O185" i="9"/>
  <c r="M177" i="9"/>
  <c r="O177" i="9"/>
  <c r="M169" i="9"/>
  <c r="O169" i="9"/>
  <c r="M161" i="9"/>
  <c r="O161" i="9"/>
  <c r="M153" i="9"/>
  <c r="O153" i="9"/>
  <c r="M145" i="9"/>
  <c r="O145" i="9"/>
  <c r="M137" i="9"/>
  <c r="O137" i="9"/>
  <c r="M129" i="9"/>
  <c r="O129" i="9"/>
  <c r="M121" i="9"/>
  <c r="O121" i="9"/>
  <c r="M113" i="9"/>
  <c r="O113" i="9"/>
  <c r="M105" i="9"/>
  <c r="O105" i="9"/>
  <c r="M97" i="9"/>
  <c r="O97" i="9"/>
  <c r="M89" i="9"/>
  <c r="O89" i="9"/>
  <c r="M81" i="9"/>
  <c r="O81" i="9"/>
  <c r="M73" i="9"/>
  <c r="O73" i="9"/>
  <c r="M65" i="9"/>
  <c r="O65" i="9"/>
  <c r="M57" i="9"/>
  <c r="O57" i="9"/>
  <c r="M49" i="9"/>
  <c r="O49" i="9"/>
  <c r="M41" i="9"/>
  <c r="O41" i="9"/>
  <c r="M33" i="9"/>
  <c r="O33" i="9"/>
  <c r="M25" i="9"/>
  <c r="O25" i="9"/>
  <c r="M17" i="9"/>
  <c r="O17" i="9"/>
  <c r="M9" i="9"/>
  <c r="O9" i="9"/>
  <c r="M130" i="9"/>
  <c r="O130" i="9"/>
  <c r="M312" i="9"/>
  <c r="O312" i="9"/>
  <c r="M304" i="9"/>
  <c r="O304" i="9"/>
  <c r="M296" i="9"/>
  <c r="O296" i="9"/>
  <c r="M288" i="9"/>
  <c r="O288" i="9"/>
  <c r="M280" i="9"/>
  <c r="O280" i="9"/>
  <c r="M272" i="9"/>
  <c r="O272" i="9"/>
  <c r="M264" i="9"/>
  <c r="O264" i="9"/>
  <c r="M256" i="9"/>
  <c r="O256" i="9"/>
  <c r="M248" i="9"/>
  <c r="O248" i="9"/>
  <c r="M240" i="9"/>
  <c r="O240" i="9"/>
  <c r="M232" i="9"/>
  <c r="O232" i="9"/>
  <c r="M224" i="9"/>
  <c r="O224" i="9"/>
  <c r="M216" i="9"/>
  <c r="O216" i="9"/>
  <c r="M208" i="9"/>
  <c r="O208" i="9"/>
  <c r="M200" i="9"/>
  <c r="O200" i="9"/>
  <c r="M192" i="9"/>
  <c r="O192" i="9"/>
  <c r="M184" i="9"/>
  <c r="O184" i="9"/>
  <c r="M176" i="9"/>
  <c r="O176" i="9"/>
  <c r="M168" i="9"/>
  <c r="O168" i="9"/>
  <c r="M160" i="9"/>
  <c r="O160" i="9"/>
  <c r="M152" i="9"/>
  <c r="O152" i="9"/>
  <c r="M144" i="9"/>
  <c r="O144" i="9"/>
  <c r="M136" i="9"/>
  <c r="O136" i="9"/>
  <c r="M128" i="9"/>
  <c r="O128" i="9"/>
  <c r="M120" i="9"/>
  <c r="O120" i="9"/>
  <c r="M112" i="9"/>
  <c r="O112" i="9"/>
  <c r="M104" i="9"/>
  <c r="O104" i="9"/>
  <c r="M96" i="9"/>
  <c r="O96" i="9"/>
  <c r="M88" i="9"/>
  <c r="O88" i="9"/>
  <c r="M80" i="9"/>
  <c r="O80" i="9"/>
  <c r="M72" i="9"/>
  <c r="O72" i="9"/>
  <c r="M64" i="9"/>
  <c r="O64" i="9"/>
  <c r="M56" i="9"/>
  <c r="O56" i="9"/>
  <c r="M48" i="9"/>
  <c r="O48" i="9"/>
  <c r="M40" i="9"/>
  <c r="O40" i="9"/>
  <c r="M32" i="9"/>
  <c r="O32" i="9"/>
  <c r="M24" i="9"/>
  <c r="O24" i="9"/>
  <c r="M16" i="9"/>
  <c r="O16" i="9"/>
  <c r="M323" i="9"/>
  <c r="O323" i="9"/>
  <c r="M316" i="9"/>
  <c r="O316" i="9"/>
  <c r="M308" i="9"/>
  <c r="O308" i="9"/>
  <c r="M300" i="9"/>
  <c r="O300" i="9"/>
  <c r="M292" i="9"/>
  <c r="O292" i="9"/>
  <c r="M284" i="9"/>
  <c r="O284" i="9"/>
  <c r="M276" i="9"/>
  <c r="O276" i="9"/>
  <c r="M268" i="9"/>
  <c r="O268" i="9"/>
  <c r="M260" i="9"/>
  <c r="O260" i="9"/>
  <c r="M307" i="9"/>
  <c r="O307" i="9"/>
  <c r="M299" i="9"/>
  <c r="O299" i="9"/>
  <c r="M283" i="9"/>
  <c r="O283" i="9"/>
  <c r="M275" i="9"/>
  <c r="O275" i="9"/>
  <c r="M259" i="9"/>
  <c r="O259" i="9"/>
  <c r="M306" i="9"/>
  <c r="O306" i="9"/>
  <c r="M282" i="9"/>
  <c r="O282" i="9"/>
  <c r="M258" i="9"/>
  <c r="O258" i="9"/>
  <c r="M234" i="9"/>
  <c r="O234" i="9"/>
  <c r="M210" i="9"/>
  <c r="O210" i="9"/>
  <c r="M186" i="9"/>
  <c r="O186" i="9"/>
  <c r="M162" i="9"/>
  <c r="O162" i="9"/>
  <c r="M146" i="9"/>
  <c r="O146" i="9"/>
  <c r="M122" i="9"/>
  <c r="O122" i="9"/>
  <c r="M106" i="9"/>
  <c r="O106" i="9"/>
  <c r="M74" i="9"/>
  <c r="O74" i="9"/>
  <c r="M311" i="9"/>
  <c r="O311" i="9"/>
  <c r="M303" i="9"/>
  <c r="O303" i="9"/>
  <c r="M295" i="9"/>
  <c r="O295" i="9"/>
  <c r="M287" i="9"/>
  <c r="O287" i="9"/>
  <c r="M279" i="9"/>
  <c r="O279" i="9"/>
  <c r="M271" i="9"/>
  <c r="O271" i="9"/>
  <c r="M263" i="9"/>
  <c r="O263" i="9"/>
  <c r="M255" i="9"/>
  <c r="O255" i="9"/>
  <c r="M247" i="9"/>
  <c r="O247" i="9"/>
  <c r="M239" i="9"/>
  <c r="O239" i="9"/>
  <c r="M231" i="9"/>
  <c r="O231" i="9"/>
  <c r="M223" i="9"/>
  <c r="O223" i="9"/>
  <c r="M215" i="9"/>
  <c r="O215" i="9"/>
  <c r="M207" i="9"/>
  <c r="O207" i="9"/>
  <c r="M199" i="9"/>
  <c r="O199" i="9"/>
  <c r="M191" i="9"/>
  <c r="O191" i="9"/>
  <c r="M183" i="9"/>
  <c r="O183" i="9"/>
  <c r="M175" i="9"/>
  <c r="O175" i="9"/>
  <c r="M167" i="9"/>
  <c r="O167" i="9"/>
  <c r="M159" i="9"/>
  <c r="O159" i="9"/>
  <c r="M151" i="9"/>
  <c r="O151" i="9"/>
  <c r="M143" i="9"/>
  <c r="O143" i="9"/>
  <c r="M135" i="9"/>
  <c r="O135" i="9"/>
  <c r="M127" i="9"/>
  <c r="O127" i="9"/>
  <c r="M119" i="9"/>
  <c r="O119" i="9"/>
  <c r="M111" i="9"/>
  <c r="O111" i="9"/>
  <c r="M103" i="9"/>
  <c r="O103" i="9"/>
  <c r="M95" i="9"/>
  <c r="O95" i="9"/>
  <c r="M79" i="9"/>
  <c r="O79" i="9"/>
  <c r="M71" i="9"/>
  <c r="O71" i="9"/>
  <c r="M63" i="9"/>
  <c r="O63" i="9"/>
  <c r="M55" i="9"/>
  <c r="O55" i="9"/>
  <c r="M47" i="9"/>
  <c r="O47" i="9"/>
  <c r="M39" i="9"/>
  <c r="O39" i="9"/>
  <c r="M31" i="9"/>
  <c r="O31" i="9"/>
  <c r="M23" i="9"/>
  <c r="O23" i="9"/>
  <c r="M15" i="9"/>
  <c r="O15" i="9"/>
  <c r="M314" i="9"/>
  <c r="O314" i="9"/>
  <c r="M298" i="9"/>
  <c r="O298" i="9"/>
  <c r="M274" i="9"/>
  <c r="O274" i="9"/>
  <c r="M250" i="9"/>
  <c r="O250" i="9"/>
  <c r="M226" i="9"/>
  <c r="O226" i="9"/>
  <c r="M194" i="9"/>
  <c r="O194" i="9"/>
  <c r="M170" i="9"/>
  <c r="O170" i="9"/>
  <c r="M90" i="9"/>
  <c r="O90" i="9"/>
  <c r="M310" i="9"/>
  <c r="O310" i="9"/>
  <c r="M302" i="9"/>
  <c r="O302" i="9"/>
  <c r="M294" i="9"/>
  <c r="O294" i="9"/>
  <c r="M286" i="9"/>
  <c r="O286" i="9"/>
  <c r="M278" i="9"/>
  <c r="O278" i="9"/>
  <c r="M270" i="9"/>
  <c r="O270" i="9"/>
  <c r="M262" i="9"/>
  <c r="O262" i="9"/>
  <c r="M246" i="9"/>
  <c r="O246" i="9"/>
  <c r="M238" i="9"/>
  <c r="O238" i="9"/>
  <c r="M230" i="9"/>
  <c r="O230" i="9"/>
  <c r="M222" i="9"/>
  <c r="O222" i="9"/>
  <c r="M214" i="9"/>
  <c r="O214" i="9"/>
  <c r="M206" i="9"/>
  <c r="O206" i="9"/>
  <c r="M198" i="9"/>
  <c r="O198" i="9"/>
  <c r="M190" i="9"/>
  <c r="O190" i="9"/>
  <c r="M182" i="9"/>
  <c r="O182" i="9"/>
  <c r="M174" i="9"/>
  <c r="O174" i="9"/>
  <c r="M166" i="9"/>
  <c r="O166" i="9"/>
  <c r="M150" i="9"/>
  <c r="O150" i="9"/>
  <c r="M142" i="9"/>
  <c r="O142" i="9"/>
  <c r="M134" i="9"/>
  <c r="O134" i="9"/>
  <c r="M126" i="9"/>
  <c r="O126" i="9"/>
  <c r="M118" i="9"/>
  <c r="O118" i="9"/>
  <c r="M110" i="9"/>
  <c r="O110" i="9"/>
  <c r="M102" i="9"/>
  <c r="O102" i="9"/>
  <c r="M94" i="9"/>
  <c r="O94" i="9"/>
  <c r="M86" i="9"/>
  <c r="O86" i="9"/>
  <c r="M78" i="9"/>
  <c r="O78" i="9"/>
  <c r="M70" i="9"/>
  <c r="O70" i="9"/>
  <c r="M62" i="9"/>
  <c r="O62" i="9"/>
  <c r="M54" i="9"/>
  <c r="O54" i="9"/>
  <c r="M46" i="9"/>
  <c r="O46" i="9"/>
  <c r="M38" i="9"/>
  <c r="O38" i="9"/>
  <c r="M30" i="9"/>
  <c r="O30" i="9"/>
  <c r="M22" i="9"/>
  <c r="O22" i="9"/>
  <c r="M14" i="9"/>
  <c r="O14" i="9"/>
  <c r="M321" i="9"/>
  <c r="O321" i="9"/>
  <c r="M309" i="9"/>
  <c r="O309" i="9"/>
  <c r="M301" i="9"/>
  <c r="O301" i="9"/>
  <c r="M293" i="9"/>
  <c r="O293" i="9"/>
  <c r="M285" i="9"/>
  <c r="O285" i="9"/>
  <c r="M277" i="9"/>
  <c r="O277" i="9"/>
  <c r="M269" i="9"/>
  <c r="O269" i="9"/>
  <c r="M261" i="9"/>
  <c r="O261" i="9"/>
  <c r="M253" i="9"/>
  <c r="O253" i="9"/>
  <c r="M245" i="9"/>
  <c r="O245" i="9"/>
  <c r="M229" i="9"/>
  <c r="O229" i="9"/>
  <c r="M221" i="9"/>
  <c r="O221" i="9"/>
  <c r="M213" i="9"/>
  <c r="O213" i="9"/>
  <c r="M197" i="9"/>
  <c r="O197" i="9"/>
  <c r="M189" i="9"/>
  <c r="O189" i="9"/>
  <c r="M181" i="9"/>
  <c r="O181" i="9"/>
  <c r="M173" i="9"/>
  <c r="O173" i="9"/>
  <c r="M165" i="9"/>
  <c r="O165" i="9"/>
  <c r="M157" i="9"/>
  <c r="O157" i="9"/>
  <c r="M149" i="9"/>
  <c r="O149" i="9"/>
  <c r="M141" i="9"/>
  <c r="O141" i="9"/>
  <c r="M133" i="9"/>
  <c r="O133" i="9"/>
  <c r="M125" i="9"/>
  <c r="O125" i="9"/>
  <c r="M117" i="9"/>
  <c r="O117" i="9"/>
  <c r="M109" i="9"/>
  <c r="O109" i="9"/>
  <c r="M101" i="9"/>
  <c r="O101" i="9"/>
  <c r="M93" i="9"/>
  <c r="O93" i="9"/>
  <c r="M85" i="9"/>
  <c r="O85" i="9"/>
  <c r="M77" i="9"/>
  <c r="O77" i="9"/>
  <c r="M69" i="9"/>
  <c r="O69" i="9"/>
  <c r="M61" i="9"/>
  <c r="O61" i="9"/>
  <c r="M53" i="9"/>
  <c r="O53" i="9"/>
  <c r="M45" i="9"/>
  <c r="O45" i="9"/>
  <c r="M37" i="9"/>
  <c r="O37" i="9"/>
  <c r="M29" i="9"/>
  <c r="O29" i="9"/>
  <c r="M21" i="9"/>
  <c r="O21" i="9"/>
  <c r="M13" i="9"/>
  <c r="O13" i="9"/>
  <c r="M320" i="9"/>
  <c r="O320" i="9"/>
  <c r="M244" i="9"/>
  <c r="O244" i="9"/>
  <c r="M236" i="9"/>
  <c r="O236" i="9"/>
  <c r="M228" i="9"/>
  <c r="O228" i="9"/>
  <c r="M220" i="9"/>
  <c r="O220" i="9"/>
  <c r="M212" i="9"/>
  <c r="O212" i="9"/>
  <c r="M204" i="9"/>
  <c r="O204" i="9"/>
  <c r="M196" i="9"/>
  <c r="O196" i="9"/>
  <c r="M188" i="9"/>
  <c r="O188" i="9"/>
  <c r="M180" i="9"/>
  <c r="O180" i="9"/>
  <c r="M172" i="9"/>
  <c r="O172" i="9"/>
  <c r="M164" i="9"/>
  <c r="O164" i="9"/>
  <c r="M156" i="9"/>
  <c r="O156" i="9"/>
  <c r="M148" i="9"/>
  <c r="O148" i="9"/>
  <c r="M140" i="9"/>
  <c r="O140" i="9"/>
  <c r="M132" i="9"/>
  <c r="O132" i="9"/>
  <c r="M116" i="9"/>
  <c r="O116" i="9"/>
  <c r="M100" i="9"/>
  <c r="O100" i="9"/>
  <c r="M92" i="9"/>
  <c r="O92" i="9"/>
  <c r="M84" i="9"/>
  <c r="O84" i="9"/>
  <c r="M76" i="9"/>
  <c r="O76" i="9"/>
  <c r="M68" i="9"/>
  <c r="O68" i="9"/>
  <c r="M60" i="9"/>
  <c r="O60" i="9"/>
  <c r="M52" i="9"/>
  <c r="O52" i="9"/>
  <c r="M44" i="9"/>
  <c r="O44" i="9"/>
  <c r="M36" i="9"/>
  <c r="O36" i="9"/>
  <c r="M28" i="9"/>
  <c r="O28" i="9"/>
  <c r="M20" i="9"/>
  <c r="O20" i="9"/>
  <c r="M12" i="9"/>
  <c r="O12" i="9"/>
  <c r="M291" i="9"/>
  <c r="O291" i="9"/>
  <c r="M267" i="9"/>
  <c r="O267" i="9"/>
  <c r="M235" i="9"/>
  <c r="O235" i="9"/>
  <c r="M227" i="9"/>
  <c r="O227" i="9"/>
  <c r="M219" i="9"/>
  <c r="O219" i="9"/>
  <c r="M211" i="9"/>
  <c r="O211" i="9"/>
  <c r="M203" i="9"/>
  <c r="O203" i="9"/>
  <c r="M195" i="9"/>
  <c r="O195" i="9"/>
  <c r="M187" i="9"/>
  <c r="O187" i="9"/>
  <c r="M179" i="9"/>
  <c r="O179" i="9"/>
  <c r="M171" i="9"/>
  <c r="O171" i="9"/>
  <c r="M163" i="9"/>
  <c r="O163" i="9"/>
  <c r="M155" i="9"/>
  <c r="O155" i="9"/>
  <c r="M147" i="9"/>
  <c r="O147" i="9"/>
  <c r="M139" i="9"/>
  <c r="O139" i="9"/>
  <c r="M131" i="9"/>
  <c r="O131" i="9"/>
  <c r="M123" i="9"/>
  <c r="O123" i="9"/>
  <c r="M115" i="9"/>
  <c r="O115" i="9"/>
  <c r="M107" i="9"/>
  <c r="O107" i="9"/>
  <c r="M99" i="9"/>
  <c r="O99" i="9"/>
  <c r="M91" i="9"/>
  <c r="O91" i="9"/>
  <c r="M83" i="9"/>
  <c r="O83" i="9"/>
  <c r="M75" i="9"/>
  <c r="O75" i="9"/>
  <c r="M67" i="9"/>
  <c r="O67" i="9"/>
  <c r="M59" i="9"/>
  <c r="O59" i="9"/>
  <c r="M51" i="9"/>
  <c r="O51" i="9"/>
  <c r="M43" i="9"/>
  <c r="O43" i="9"/>
  <c r="M35" i="9"/>
  <c r="O35" i="9"/>
  <c r="M27" i="9"/>
  <c r="O27" i="9"/>
  <c r="M19" i="9"/>
  <c r="O19" i="9"/>
  <c r="M11" i="9"/>
  <c r="O11" i="9"/>
  <c r="B11" i="70"/>
  <c r="B33" i="70" s="1"/>
  <c r="B21" i="70"/>
  <c r="B32" i="70"/>
  <c r="A7" i="70"/>
  <c r="A8" i="70"/>
  <c r="A9" i="70"/>
  <c r="B5" i="70"/>
  <c r="B37" i="71" s="1"/>
  <c r="O5" i="70"/>
  <c r="C7" i="70"/>
  <c r="A29" i="70"/>
  <c r="A18" i="70"/>
  <c r="B12" i="70"/>
  <c r="A10" i="70" s="1"/>
  <c r="A30" i="70"/>
  <c r="B22" i="70"/>
  <c r="A20" i="70" s="1"/>
  <c r="A19" i="70"/>
  <c r="A31" i="70"/>
  <c r="G31" i="71" l="1"/>
  <c r="G30" i="71"/>
  <c r="B13" i="70"/>
  <c r="B34" i="70"/>
  <c r="A32" i="70" s="1"/>
  <c r="B23" i="70"/>
  <c r="A21" i="70" s="1"/>
  <c r="A11" i="70" l="1"/>
  <c r="B24" i="70"/>
  <c r="A22" i="70" s="1"/>
  <c r="B35" i="70"/>
  <c r="A33" i="70" s="1"/>
  <c r="E110" i="33" l="1"/>
  <c r="G190" i="33"/>
  <c r="F203" i="33"/>
  <c r="E216" i="33"/>
  <c r="I228" i="33"/>
  <c r="G254" i="33"/>
  <c r="F267" i="33"/>
  <c r="E280" i="33"/>
  <c r="E285" i="33"/>
  <c r="H287" i="33"/>
  <c r="E292" i="33"/>
  <c r="H293" i="33"/>
  <c r="F295" i="33"/>
  <c r="I296" i="33"/>
  <c r="G298" i="33"/>
  <c r="E300" i="33"/>
  <c r="H301" i="33"/>
  <c r="F303" i="33"/>
  <c r="I304" i="33"/>
  <c r="G306" i="33"/>
  <c r="E308" i="33"/>
  <c r="H309" i="33"/>
  <c r="F311" i="33"/>
  <c r="I312" i="33"/>
  <c r="G314" i="33"/>
  <c r="E316" i="33"/>
  <c r="H317" i="33"/>
  <c r="F319" i="33"/>
  <c r="I320" i="33"/>
  <c r="G322" i="33"/>
  <c r="E324" i="33"/>
  <c r="H325" i="33"/>
  <c r="F12" i="33"/>
  <c r="I13" i="33"/>
  <c r="G15" i="33"/>
  <c r="H18" i="33"/>
  <c r="F20" i="33"/>
  <c r="I21" i="33"/>
  <c r="G23" i="33"/>
  <c r="H26" i="33"/>
  <c r="F28" i="33"/>
  <c r="I29" i="33"/>
  <c r="G31" i="33"/>
  <c r="H34" i="33"/>
  <c r="F36" i="33"/>
  <c r="I37" i="33"/>
  <c r="G39" i="33"/>
  <c r="H42" i="33"/>
  <c r="F44" i="33"/>
  <c r="I45" i="33"/>
  <c r="G47" i="33"/>
  <c r="H50" i="33"/>
  <c r="F52" i="33"/>
  <c r="I53" i="33"/>
  <c r="G11" i="33"/>
  <c r="B325" i="33"/>
  <c r="E325" i="33" s="1"/>
  <c r="C325" i="33"/>
  <c r="D325" i="33"/>
  <c r="C321" i="14" s="1"/>
  <c r="B326" i="33"/>
  <c r="C326" i="33"/>
  <c r="D326" i="33"/>
  <c r="C322" i="14" s="1"/>
  <c r="B12" i="33"/>
  <c r="H12" i="33" s="1"/>
  <c r="C12" i="33"/>
  <c r="D12" i="33"/>
  <c r="C8" i="14" s="1"/>
  <c r="B13" i="33"/>
  <c r="F13" i="33" s="1"/>
  <c r="C13" i="33"/>
  <c r="D13" i="33"/>
  <c r="C9" i="14" s="1"/>
  <c r="B14" i="33"/>
  <c r="C14" i="33"/>
  <c r="D14" i="33"/>
  <c r="C10" i="14" s="1"/>
  <c r="B15" i="33"/>
  <c r="E15" i="33" s="1"/>
  <c r="C15" i="33"/>
  <c r="D15" i="33"/>
  <c r="C11" i="14" s="1"/>
  <c r="B16" i="33"/>
  <c r="H16" i="33" s="1"/>
  <c r="C16" i="33"/>
  <c r="D16" i="33"/>
  <c r="C12" i="14" s="1"/>
  <c r="B17" i="33"/>
  <c r="C17" i="33"/>
  <c r="D17" i="33"/>
  <c r="C13" i="14" s="1"/>
  <c r="B18" i="33"/>
  <c r="E18" i="33" s="1"/>
  <c r="C18" i="33"/>
  <c r="D18" i="33"/>
  <c r="C14" i="14" s="1"/>
  <c r="B19" i="33"/>
  <c r="C19" i="33"/>
  <c r="D19" i="33"/>
  <c r="C15" i="14" s="1"/>
  <c r="B20" i="33"/>
  <c r="H20" i="33" s="1"/>
  <c r="C20" i="33"/>
  <c r="D20" i="33"/>
  <c r="C16" i="14" s="1"/>
  <c r="B21" i="33"/>
  <c r="F21" i="33" s="1"/>
  <c r="C21" i="33"/>
  <c r="D21" i="33"/>
  <c r="C17" i="14" s="1"/>
  <c r="B22" i="33"/>
  <c r="C22" i="33"/>
  <c r="D22" i="33"/>
  <c r="C18" i="14" s="1"/>
  <c r="B23" i="33"/>
  <c r="E23" i="33" s="1"/>
  <c r="C23" i="33"/>
  <c r="D23" i="33"/>
  <c r="C19" i="14" s="1"/>
  <c r="B24" i="33"/>
  <c r="H24" i="33" s="1"/>
  <c r="C24" i="33"/>
  <c r="D24" i="33"/>
  <c r="C20" i="14" s="1"/>
  <c r="B25" i="33"/>
  <c r="C25" i="33"/>
  <c r="D25" i="33"/>
  <c r="C21" i="14" s="1"/>
  <c r="B26" i="33"/>
  <c r="E26" i="33" s="1"/>
  <c r="C26" i="33"/>
  <c r="D26" i="33"/>
  <c r="C22" i="14" s="1"/>
  <c r="B27" i="33"/>
  <c r="C27" i="33"/>
  <c r="D27" i="33"/>
  <c r="C23" i="14" s="1"/>
  <c r="B28" i="33"/>
  <c r="H28" i="33" s="1"/>
  <c r="C28" i="33"/>
  <c r="D28" i="33"/>
  <c r="C24" i="14" s="1"/>
  <c r="B29" i="33"/>
  <c r="F29" i="33" s="1"/>
  <c r="C29" i="33"/>
  <c r="D29" i="33"/>
  <c r="C25" i="14" s="1"/>
  <c r="B30" i="33"/>
  <c r="C30" i="33"/>
  <c r="D30" i="33"/>
  <c r="C26" i="14" s="1"/>
  <c r="B31" i="33"/>
  <c r="E31" i="33" s="1"/>
  <c r="C31" i="33"/>
  <c r="D31" i="33"/>
  <c r="C27" i="14" s="1"/>
  <c r="B32" i="33"/>
  <c r="H32" i="33" s="1"/>
  <c r="C32" i="33"/>
  <c r="D32" i="33"/>
  <c r="C28" i="14" s="1"/>
  <c r="B33" i="33"/>
  <c r="G33" i="33" s="1"/>
  <c r="C33" i="33"/>
  <c r="D33" i="33"/>
  <c r="C29" i="14" s="1"/>
  <c r="B34" i="33"/>
  <c r="E34" i="33" s="1"/>
  <c r="C34" i="33"/>
  <c r="D34" i="33"/>
  <c r="C30" i="14" s="1"/>
  <c r="B35" i="33"/>
  <c r="C35" i="33"/>
  <c r="D35" i="33"/>
  <c r="C31" i="14" s="1"/>
  <c r="B36" i="33"/>
  <c r="H36" i="33" s="1"/>
  <c r="C36" i="33"/>
  <c r="D36" i="33"/>
  <c r="C32" i="14" s="1"/>
  <c r="B37" i="33"/>
  <c r="F37" i="33" s="1"/>
  <c r="C37" i="33"/>
  <c r="D37" i="33"/>
  <c r="C33" i="14" s="1"/>
  <c r="B38" i="33"/>
  <c r="C38" i="33"/>
  <c r="D38" i="33"/>
  <c r="C34" i="14" s="1"/>
  <c r="B39" i="33"/>
  <c r="E39" i="33" s="1"/>
  <c r="C39" i="33"/>
  <c r="D39" i="33"/>
  <c r="C35" i="14" s="1"/>
  <c r="B40" i="33"/>
  <c r="H40" i="33" s="1"/>
  <c r="C40" i="33"/>
  <c r="D40" i="33"/>
  <c r="C36" i="14" s="1"/>
  <c r="B41" i="33"/>
  <c r="C41" i="33"/>
  <c r="D41" i="33"/>
  <c r="C37" i="14" s="1"/>
  <c r="B42" i="33"/>
  <c r="E42" i="33" s="1"/>
  <c r="C42" i="33"/>
  <c r="D42" i="33"/>
  <c r="C38" i="14" s="1"/>
  <c r="B43" i="33"/>
  <c r="C43" i="33"/>
  <c r="D43" i="33"/>
  <c r="C39" i="14" s="1"/>
  <c r="B44" i="33"/>
  <c r="H44" i="33" s="1"/>
  <c r="C44" i="33"/>
  <c r="D44" i="33"/>
  <c r="C40" i="14" s="1"/>
  <c r="B45" i="33"/>
  <c r="F45" i="33" s="1"/>
  <c r="C45" i="33"/>
  <c r="D45" i="33"/>
  <c r="C41" i="14" s="1"/>
  <c r="B46" i="33"/>
  <c r="C46" i="33"/>
  <c r="D46" i="33"/>
  <c r="C42" i="14" s="1"/>
  <c r="B47" i="33"/>
  <c r="E47" i="33" s="1"/>
  <c r="C47" i="33"/>
  <c r="D47" i="33"/>
  <c r="C43" i="14" s="1"/>
  <c r="B48" i="33"/>
  <c r="H48" i="33" s="1"/>
  <c r="C48" i="33"/>
  <c r="D48" i="33"/>
  <c r="C44" i="14" s="1"/>
  <c r="B49" i="33"/>
  <c r="G49" i="33" s="1"/>
  <c r="C49" i="33"/>
  <c r="D49" i="33"/>
  <c r="C45" i="14" s="1"/>
  <c r="B50" i="33"/>
  <c r="E50" i="33" s="1"/>
  <c r="C50" i="33"/>
  <c r="D50" i="33"/>
  <c r="C46" i="14" s="1"/>
  <c r="B51" i="33"/>
  <c r="C51" i="33"/>
  <c r="D51" i="33"/>
  <c r="C47" i="14" s="1"/>
  <c r="B52" i="33"/>
  <c r="H52" i="33" s="1"/>
  <c r="C52" i="33"/>
  <c r="D52" i="33"/>
  <c r="C48" i="14" s="1"/>
  <c r="B53" i="33"/>
  <c r="F53" i="33" s="1"/>
  <c r="C53" i="33"/>
  <c r="D53" i="33"/>
  <c r="C49" i="14" s="1"/>
  <c r="B54" i="33"/>
  <c r="C54" i="33"/>
  <c r="D54" i="33"/>
  <c r="C50" i="14" s="1"/>
  <c r="B55" i="33"/>
  <c r="C55" i="33"/>
  <c r="D55" i="33"/>
  <c r="C51" i="14" s="1"/>
  <c r="B56" i="33"/>
  <c r="C56" i="33"/>
  <c r="D56" i="33"/>
  <c r="C52" i="14" s="1"/>
  <c r="B57" i="33"/>
  <c r="C57" i="33"/>
  <c r="D57" i="33"/>
  <c r="C53" i="14" s="1"/>
  <c r="B58" i="33"/>
  <c r="I58" i="33" s="1"/>
  <c r="C58" i="33"/>
  <c r="D58" i="33"/>
  <c r="C54" i="14" s="1"/>
  <c r="B59" i="33"/>
  <c r="C59" i="33"/>
  <c r="D59" i="33"/>
  <c r="C55" i="14" s="1"/>
  <c r="B60" i="33"/>
  <c r="C60" i="33"/>
  <c r="D60" i="33"/>
  <c r="C56" i="14" s="1"/>
  <c r="B61" i="33"/>
  <c r="C61" i="33"/>
  <c r="D61" i="33"/>
  <c r="C57" i="14" s="1"/>
  <c r="B62" i="33"/>
  <c r="C62" i="33"/>
  <c r="D62" i="33"/>
  <c r="C58" i="14" s="1"/>
  <c r="B63" i="33"/>
  <c r="C63" i="33"/>
  <c r="D63" i="33"/>
  <c r="C59" i="14" s="1"/>
  <c r="B64" i="33"/>
  <c r="C64" i="33"/>
  <c r="D64" i="33"/>
  <c r="C60" i="14" s="1"/>
  <c r="B65" i="33"/>
  <c r="C65" i="33"/>
  <c r="D65" i="33"/>
  <c r="C61" i="14" s="1"/>
  <c r="B66" i="33"/>
  <c r="C66" i="33"/>
  <c r="D66" i="33"/>
  <c r="C62" i="14" s="1"/>
  <c r="B67" i="33"/>
  <c r="C67" i="33"/>
  <c r="D67" i="33"/>
  <c r="C63" i="14" s="1"/>
  <c r="B68" i="33"/>
  <c r="C68" i="33"/>
  <c r="D68" i="33"/>
  <c r="C64" i="14" s="1"/>
  <c r="B69" i="33"/>
  <c r="C69" i="33"/>
  <c r="D69" i="33"/>
  <c r="C65" i="14" s="1"/>
  <c r="B70" i="33"/>
  <c r="C70" i="33"/>
  <c r="D70" i="33"/>
  <c r="C66" i="14" s="1"/>
  <c r="B71" i="33"/>
  <c r="H71" i="33" s="1"/>
  <c r="C71" i="33"/>
  <c r="D71" i="33"/>
  <c r="C67" i="14" s="1"/>
  <c r="B72" i="33"/>
  <c r="C72" i="33"/>
  <c r="D72" i="33"/>
  <c r="C68" i="14" s="1"/>
  <c r="B73" i="33"/>
  <c r="C73" i="33"/>
  <c r="D73" i="33"/>
  <c r="C69" i="14" s="1"/>
  <c r="B74" i="33"/>
  <c r="C74" i="33"/>
  <c r="D74" i="33"/>
  <c r="C70" i="14" s="1"/>
  <c r="B75" i="33"/>
  <c r="C75" i="33"/>
  <c r="D75" i="33"/>
  <c r="C71" i="14" s="1"/>
  <c r="B76" i="33"/>
  <c r="C76" i="33"/>
  <c r="D76" i="33"/>
  <c r="C72" i="14" s="1"/>
  <c r="B77" i="33"/>
  <c r="C77" i="33"/>
  <c r="D77" i="33"/>
  <c r="C73" i="14" s="1"/>
  <c r="B78" i="33"/>
  <c r="C78" i="33"/>
  <c r="D78" i="33"/>
  <c r="C74" i="14" s="1"/>
  <c r="B79" i="33"/>
  <c r="C79" i="33"/>
  <c r="D79" i="33"/>
  <c r="C75" i="14" s="1"/>
  <c r="B80" i="33"/>
  <c r="C80" i="33"/>
  <c r="D80" i="33"/>
  <c r="C76" i="14" s="1"/>
  <c r="B81" i="33"/>
  <c r="C81" i="33"/>
  <c r="D81" i="33"/>
  <c r="C77" i="14" s="1"/>
  <c r="B82" i="33"/>
  <c r="C82" i="33"/>
  <c r="D82" i="33"/>
  <c r="C78" i="14" s="1"/>
  <c r="B83" i="33"/>
  <c r="C83" i="33"/>
  <c r="D83" i="33"/>
  <c r="C79" i="14" s="1"/>
  <c r="B84" i="33"/>
  <c r="G84" i="33" s="1"/>
  <c r="C84" i="33"/>
  <c r="D84" i="33"/>
  <c r="C80" i="14" s="1"/>
  <c r="B85" i="33"/>
  <c r="C85" i="33"/>
  <c r="D85" i="33"/>
  <c r="C81" i="14" s="1"/>
  <c r="B86" i="33"/>
  <c r="C86" i="33"/>
  <c r="D86" i="33"/>
  <c r="C82" i="14" s="1"/>
  <c r="B87" i="33"/>
  <c r="C87" i="33"/>
  <c r="D87" i="33"/>
  <c r="C83" i="14" s="1"/>
  <c r="B88" i="33"/>
  <c r="C88" i="33"/>
  <c r="D88" i="33"/>
  <c r="C84" i="14" s="1"/>
  <c r="B89" i="33"/>
  <c r="C89" i="33"/>
  <c r="D89" i="33"/>
  <c r="C85" i="14" s="1"/>
  <c r="B90" i="33"/>
  <c r="C90" i="33"/>
  <c r="D90" i="33"/>
  <c r="C86" i="14" s="1"/>
  <c r="B91" i="33"/>
  <c r="C91" i="33"/>
  <c r="D91" i="33"/>
  <c r="C87" i="14" s="1"/>
  <c r="B92" i="33"/>
  <c r="C92" i="33"/>
  <c r="D92" i="33"/>
  <c r="C88" i="14" s="1"/>
  <c r="B93" i="33"/>
  <c r="C93" i="33"/>
  <c r="D93" i="33"/>
  <c r="C89" i="14" s="1"/>
  <c r="B94" i="33"/>
  <c r="C94" i="33"/>
  <c r="D94" i="33"/>
  <c r="C90" i="14" s="1"/>
  <c r="B95" i="33"/>
  <c r="C95" i="33"/>
  <c r="D95" i="33"/>
  <c r="C91" i="14" s="1"/>
  <c r="B96" i="33"/>
  <c r="C96" i="33"/>
  <c r="D96" i="33"/>
  <c r="C92" i="14" s="1"/>
  <c r="B97" i="33"/>
  <c r="C97" i="33"/>
  <c r="D97" i="33"/>
  <c r="C93" i="14" s="1"/>
  <c r="B98" i="33"/>
  <c r="C98" i="33"/>
  <c r="D98" i="33"/>
  <c r="C94" i="14" s="1"/>
  <c r="B99" i="33"/>
  <c r="C99" i="33"/>
  <c r="D99" i="33"/>
  <c r="C95" i="14" s="1"/>
  <c r="B100" i="33"/>
  <c r="C100" i="33"/>
  <c r="D100" i="33"/>
  <c r="C96" i="14" s="1"/>
  <c r="B101" i="33"/>
  <c r="C101" i="33"/>
  <c r="D101" i="33"/>
  <c r="C97" i="14" s="1"/>
  <c r="B102" i="33"/>
  <c r="C102" i="33"/>
  <c r="D102" i="33"/>
  <c r="C98" i="14" s="1"/>
  <c r="B103" i="33"/>
  <c r="C103" i="33"/>
  <c r="D103" i="33"/>
  <c r="C99" i="14" s="1"/>
  <c r="B104" i="33"/>
  <c r="C104" i="33"/>
  <c r="D104" i="33"/>
  <c r="C100" i="14" s="1"/>
  <c r="B105" i="33"/>
  <c r="C105" i="33"/>
  <c r="D105" i="33"/>
  <c r="C101" i="14" s="1"/>
  <c r="B106" i="33"/>
  <c r="C106" i="33"/>
  <c r="D106" i="33"/>
  <c r="C102" i="14" s="1"/>
  <c r="B107" i="33"/>
  <c r="C107" i="33"/>
  <c r="D107" i="33"/>
  <c r="C103" i="14" s="1"/>
  <c r="B108" i="33"/>
  <c r="C108" i="33"/>
  <c r="D108" i="33"/>
  <c r="C104" i="14" s="1"/>
  <c r="B109" i="33"/>
  <c r="C109" i="33"/>
  <c r="D109" i="33"/>
  <c r="C105" i="14" s="1"/>
  <c r="B110" i="33"/>
  <c r="C110" i="33"/>
  <c r="D110" i="33"/>
  <c r="C106" i="14" s="1"/>
  <c r="B111" i="33"/>
  <c r="C111" i="33"/>
  <c r="D111" i="33"/>
  <c r="C107" i="14" s="1"/>
  <c r="B112" i="33"/>
  <c r="C112" i="33"/>
  <c r="D112" i="33"/>
  <c r="C108" i="14" s="1"/>
  <c r="B113" i="33"/>
  <c r="C113" i="33"/>
  <c r="D113" i="33"/>
  <c r="C109" i="14" s="1"/>
  <c r="B114" i="33"/>
  <c r="C114" i="33"/>
  <c r="D114" i="33"/>
  <c r="C110" i="14" s="1"/>
  <c r="B115" i="33"/>
  <c r="C115" i="33"/>
  <c r="D115" i="33"/>
  <c r="C111" i="14" s="1"/>
  <c r="B116" i="33"/>
  <c r="C116" i="33"/>
  <c r="D116" i="33"/>
  <c r="C112" i="14" s="1"/>
  <c r="B117" i="33"/>
  <c r="C117" i="33"/>
  <c r="D117" i="33"/>
  <c r="C113" i="14" s="1"/>
  <c r="B118" i="33"/>
  <c r="C118" i="33"/>
  <c r="D118" i="33"/>
  <c r="C114" i="14" s="1"/>
  <c r="B119" i="33"/>
  <c r="C119" i="33"/>
  <c r="D119" i="33"/>
  <c r="C115" i="14" s="1"/>
  <c r="B120" i="33"/>
  <c r="C120" i="33"/>
  <c r="D120" i="33"/>
  <c r="C116" i="14" s="1"/>
  <c r="B121" i="33"/>
  <c r="C121" i="33"/>
  <c r="D121" i="33"/>
  <c r="C117" i="14" s="1"/>
  <c r="B122" i="33"/>
  <c r="C122" i="33"/>
  <c r="D122" i="33"/>
  <c r="C118" i="14" s="1"/>
  <c r="B123" i="33"/>
  <c r="C123" i="33"/>
  <c r="D123" i="33"/>
  <c r="C119" i="14" s="1"/>
  <c r="B124" i="33"/>
  <c r="C124" i="33"/>
  <c r="D124" i="33"/>
  <c r="C120" i="14" s="1"/>
  <c r="B125" i="33"/>
  <c r="C125" i="33"/>
  <c r="D125" i="33"/>
  <c r="C121" i="14" s="1"/>
  <c r="B126" i="33"/>
  <c r="C126" i="33"/>
  <c r="D126" i="33"/>
  <c r="C122" i="14" s="1"/>
  <c r="B127" i="33"/>
  <c r="C127" i="33"/>
  <c r="D127" i="33"/>
  <c r="C123" i="14" s="1"/>
  <c r="B128" i="33"/>
  <c r="C128" i="33"/>
  <c r="D128" i="33"/>
  <c r="C124" i="14" s="1"/>
  <c r="B129" i="33"/>
  <c r="C129" i="33"/>
  <c r="D129" i="33"/>
  <c r="C125" i="14" s="1"/>
  <c r="B130" i="33"/>
  <c r="C130" i="33"/>
  <c r="D130" i="33"/>
  <c r="C126" i="14" s="1"/>
  <c r="B131" i="33"/>
  <c r="C131" i="33"/>
  <c r="D131" i="33"/>
  <c r="C127" i="14" s="1"/>
  <c r="B132" i="33"/>
  <c r="C132" i="33"/>
  <c r="D132" i="33"/>
  <c r="C128" i="14" s="1"/>
  <c r="B133" i="33"/>
  <c r="C133" i="33"/>
  <c r="D133" i="33"/>
  <c r="C129" i="14" s="1"/>
  <c r="B134" i="33"/>
  <c r="C134" i="33"/>
  <c r="D134" i="33"/>
  <c r="C130" i="14" s="1"/>
  <c r="B135" i="33"/>
  <c r="C135" i="33"/>
  <c r="D135" i="33"/>
  <c r="C131" i="14" s="1"/>
  <c r="B136" i="33"/>
  <c r="C136" i="33"/>
  <c r="D136" i="33"/>
  <c r="C132" i="14" s="1"/>
  <c r="B137" i="33"/>
  <c r="C137" i="33"/>
  <c r="D137" i="33"/>
  <c r="C133" i="14" s="1"/>
  <c r="B138" i="33"/>
  <c r="C138" i="33"/>
  <c r="D138" i="33"/>
  <c r="C134" i="14" s="1"/>
  <c r="B139" i="33"/>
  <c r="C139" i="33"/>
  <c r="D139" i="33"/>
  <c r="C135" i="14" s="1"/>
  <c r="B140" i="33"/>
  <c r="C140" i="33"/>
  <c r="D140" i="33"/>
  <c r="C136" i="14" s="1"/>
  <c r="B141" i="33"/>
  <c r="C141" i="33"/>
  <c r="D141" i="33"/>
  <c r="C137" i="14" s="1"/>
  <c r="B142" i="33"/>
  <c r="C142" i="33"/>
  <c r="D142" i="33"/>
  <c r="C138" i="14" s="1"/>
  <c r="B143" i="33"/>
  <c r="C143" i="33"/>
  <c r="D143" i="33"/>
  <c r="C139" i="14" s="1"/>
  <c r="B144" i="33"/>
  <c r="C144" i="33"/>
  <c r="D144" i="33"/>
  <c r="C140" i="14" s="1"/>
  <c r="B145" i="33"/>
  <c r="C145" i="33"/>
  <c r="D145" i="33"/>
  <c r="C141" i="14" s="1"/>
  <c r="B146" i="33"/>
  <c r="C146" i="33"/>
  <c r="D146" i="33"/>
  <c r="C142" i="14" s="1"/>
  <c r="B147" i="33"/>
  <c r="C147" i="33"/>
  <c r="D147" i="33"/>
  <c r="C143" i="14" s="1"/>
  <c r="B148" i="33"/>
  <c r="G148" i="33" s="1"/>
  <c r="C148" i="33"/>
  <c r="D148" i="33"/>
  <c r="C144" i="14" s="1"/>
  <c r="B149" i="33"/>
  <c r="C149" i="33"/>
  <c r="D149" i="33"/>
  <c r="C145" i="14" s="1"/>
  <c r="B150" i="33"/>
  <c r="C150" i="33"/>
  <c r="D150" i="33"/>
  <c r="C146" i="14" s="1"/>
  <c r="B151" i="33"/>
  <c r="C151" i="33"/>
  <c r="D151" i="33"/>
  <c r="C147" i="14" s="1"/>
  <c r="B152" i="33"/>
  <c r="C152" i="33"/>
  <c r="D152" i="33"/>
  <c r="C148" i="14" s="1"/>
  <c r="B153" i="33"/>
  <c r="C153" i="33"/>
  <c r="D153" i="33"/>
  <c r="C149" i="14" s="1"/>
  <c r="B154" i="33"/>
  <c r="C154" i="33"/>
  <c r="D154" i="33"/>
  <c r="C150" i="14" s="1"/>
  <c r="B155" i="33"/>
  <c r="C155" i="33"/>
  <c r="D155" i="33"/>
  <c r="C151" i="14" s="1"/>
  <c r="B156" i="33"/>
  <c r="C156" i="33"/>
  <c r="D156" i="33"/>
  <c r="C152" i="14" s="1"/>
  <c r="B157" i="33"/>
  <c r="C157" i="33"/>
  <c r="D157" i="33"/>
  <c r="C153" i="14" s="1"/>
  <c r="B158" i="33"/>
  <c r="C158" i="33"/>
  <c r="D158" i="33"/>
  <c r="C154" i="14" s="1"/>
  <c r="B159" i="33"/>
  <c r="C159" i="33"/>
  <c r="D159" i="33"/>
  <c r="C155" i="14" s="1"/>
  <c r="B160" i="33"/>
  <c r="C160" i="33"/>
  <c r="D160" i="33"/>
  <c r="C156" i="14" s="1"/>
  <c r="B161" i="33"/>
  <c r="C161" i="33"/>
  <c r="D161" i="33"/>
  <c r="C157" i="14" s="1"/>
  <c r="B162" i="33"/>
  <c r="C162" i="33"/>
  <c r="D162" i="33"/>
  <c r="C158" i="14" s="1"/>
  <c r="B163" i="33"/>
  <c r="C163" i="33"/>
  <c r="D163" i="33"/>
  <c r="C159" i="14" s="1"/>
  <c r="B164" i="33"/>
  <c r="C164" i="33"/>
  <c r="D164" i="33"/>
  <c r="C160" i="14" s="1"/>
  <c r="B165" i="33"/>
  <c r="C165" i="33"/>
  <c r="D165" i="33"/>
  <c r="C161" i="14" s="1"/>
  <c r="B166" i="33"/>
  <c r="C166" i="33"/>
  <c r="D166" i="33"/>
  <c r="C162" i="14" s="1"/>
  <c r="B167" i="33"/>
  <c r="C167" i="33"/>
  <c r="D167" i="33"/>
  <c r="C163" i="14" s="1"/>
  <c r="B168" i="33"/>
  <c r="C168" i="33"/>
  <c r="D168" i="33"/>
  <c r="C164" i="14" s="1"/>
  <c r="B169" i="33"/>
  <c r="C169" i="33"/>
  <c r="D169" i="33"/>
  <c r="C165" i="14" s="1"/>
  <c r="B170" i="33"/>
  <c r="C170" i="33"/>
  <c r="D170" i="33"/>
  <c r="C166" i="14" s="1"/>
  <c r="B171" i="33"/>
  <c r="C171" i="33"/>
  <c r="D171" i="33"/>
  <c r="C167" i="14" s="1"/>
  <c r="B172" i="33"/>
  <c r="H172" i="33" s="1"/>
  <c r="C172" i="33"/>
  <c r="D172" i="33"/>
  <c r="C168" i="14" s="1"/>
  <c r="B173" i="33"/>
  <c r="C173" i="33"/>
  <c r="D173" i="33"/>
  <c r="C169" i="14" s="1"/>
  <c r="B174" i="33"/>
  <c r="C174" i="33"/>
  <c r="D174" i="33"/>
  <c r="C170" i="14" s="1"/>
  <c r="B175" i="33"/>
  <c r="C175" i="33"/>
  <c r="D175" i="33"/>
  <c r="C171" i="14" s="1"/>
  <c r="B176" i="33"/>
  <c r="E176" i="33" s="1"/>
  <c r="C176" i="33"/>
  <c r="D176" i="33"/>
  <c r="C172" i="14" s="1"/>
  <c r="B177" i="33"/>
  <c r="H177" i="33" s="1"/>
  <c r="C177" i="33"/>
  <c r="D177" i="33"/>
  <c r="C173" i="14" s="1"/>
  <c r="B178" i="33"/>
  <c r="C178" i="33"/>
  <c r="D178" i="33"/>
  <c r="C174" i="14" s="1"/>
  <c r="B179" i="33"/>
  <c r="C179" i="33"/>
  <c r="D179" i="33"/>
  <c r="C175" i="14" s="1"/>
  <c r="B180" i="33"/>
  <c r="I180" i="33" s="1"/>
  <c r="C180" i="33"/>
  <c r="D180" i="33"/>
  <c r="C176" i="14" s="1"/>
  <c r="B181" i="33"/>
  <c r="C181" i="33"/>
  <c r="D181" i="33"/>
  <c r="C177" i="14" s="1"/>
  <c r="B182" i="33"/>
  <c r="C182" i="33"/>
  <c r="D182" i="33"/>
  <c r="C178" i="14" s="1"/>
  <c r="B183" i="33"/>
  <c r="C183" i="33"/>
  <c r="D183" i="33"/>
  <c r="C179" i="14" s="1"/>
  <c r="B184" i="33"/>
  <c r="C184" i="33"/>
  <c r="D184" i="33"/>
  <c r="C180" i="14" s="1"/>
  <c r="B185" i="33"/>
  <c r="H185" i="33" s="1"/>
  <c r="C185" i="33"/>
  <c r="D185" i="33"/>
  <c r="C181" i="14" s="1"/>
  <c r="B186" i="33"/>
  <c r="C186" i="33"/>
  <c r="D186" i="33"/>
  <c r="C182" i="14" s="1"/>
  <c r="B187" i="33"/>
  <c r="C187" i="33"/>
  <c r="D187" i="33"/>
  <c r="C183" i="14" s="1"/>
  <c r="B188" i="33"/>
  <c r="I188" i="33" s="1"/>
  <c r="C188" i="33"/>
  <c r="D188" i="33"/>
  <c r="C184" i="14" s="1"/>
  <c r="B189" i="33"/>
  <c r="C189" i="33"/>
  <c r="D189" i="33"/>
  <c r="C185" i="14" s="1"/>
  <c r="B190" i="33"/>
  <c r="C190" i="33"/>
  <c r="D190" i="33"/>
  <c r="C186" i="14" s="1"/>
  <c r="B191" i="33"/>
  <c r="C191" i="33"/>
  <c r="D191" i="33"/>
  <c r="C187" i="14" s="1"/>
  <c r="B192" i="33"/>
  <c r="C192" i="33"/>
  <c r="D192" i="33"/>
  <c r="C188" i="14" s="1"/>
  <c r="B193" i="33"/>
  <c r="C193" i="33"/>
  <c r="D193" i="33"/>
  <c r="C189" i="14" s="1"/>
  <c r="B194" i="33"/>
  <c r="C194" i="33"/>
  <c r="D194" i="33"/>
  <c r="C190" i="14" s="1"/>
  <c r="B195" i="33"/>
  <c r="C195" i="33"/>
  <c r="D195" i="33"/>
  <c r="C191" i="14" s="1"/>
  <c r="B196" i="33"/>
  <c r="I196" i="33" s="1"/>
  <c r="C196" i="33"/>
  <c r="D196" i="33"/>
  <c r="C192" i="14" s="1"/>
  <c r="B197" i="33"/>
  <c r="C197" i="33"/>
  <c r="D197" i="33"/>
  <c r="C193" i="14" s="1"/>
  <c r="B198" i="33"/>
  <c r="C198" i="33"/>
  <c r="D198" i="33"/>
  <c r="C194" i="14" s="1"/>
  <c r="B199" i="33"/>
  <c r="C199" i="33"/>
  <c r="D199" i="33"/>
  <c r="C195" i="14" s="1"/>
  <c r="B200" i="33"/>
  <c r="E200" i="33" s="1"/>
  <c r="C200" i="33"/>
  <c r="D200" i="33"/>
  <c r="C196" i="14" s="1"/>
  <c r="B201" i="33"/>
  <c r="H201" i="33" s="1"/>
  <c r="C201" i="33"/>
  <c r="D201" i="33"/>
  <c r="C197" i="14" s="1"/>
  <c r="B202" i="33"/>
  <c r="C202" i="33"/>
  <c r="D202" i="33"/>
  <c r="C198" i="14" s="1"/>
  <c r="B203" i="33"/>
  <c r="C203" i="33"/>
  <c r="D203" i="33"/>
  <c r="C199" i="14" s="1"/>
  <c r="B204" i="33"/>
  <c r="C204" i="33"/>
  <c r="D204" i="33"/>
  <c r="C200" i="14" s="1"/>
  <c r="B205" i="33"/>
  <c r="C205" i="33"/>
  <c r="D205" i="33"/>
  <c r="C201" i="14" s="1"/>
  <c r="B206" i="33"/>
  <c r="C206" i="33"/>
  <c r="D206" i="33"/>
  <c r="C202" i="14" s="1"/>
  <c r="B207" i="33"/>
  <c r="C207" i="33"/>
  <c r="D207" i="33"/>
  <c r="C203" i="14" s="1"/>
  <c r="B208" i="33"/>
  <c r="C208" i="33"/>
  <c r="D208" i="33"/>
  <c r="C204" i="14" s="1"/>
  <c r="B209" i="33"/>
  <c r="H209" i="33" s="1"/>
  <c r="C209" i="33"/>
  <c r="D209" i="33"/>
  <c r="C205" i="14" s="1"/>
  <c r="B210" i="33"/>
  <c r="C210" i="33"/>
  <c r="D210" i="33"/>
  <c r="C206" i="14" s="1"/>
  <c r="B211" i="33"/>
  <c r="C211" i="33"/>
  <c r="D211" i="33"/>
  <c r="C207" i="14" s="1"/>
  <c r="B212" i="33"/>
  <c r="I212" i="33" s="1"/>
  <c r="C212" i="33"/>
  <c r="D212" i="33"/>
  <c r="C208" i="14" s="1"/>
  <c r="B213" i="33"/>
  <c r="C213" i="33"/>
  <c r="D213" i="33"/>
  <c r="C209" i="14" s="1"/>
  <c r="B214" i="33"/>
  <c r="C214" i="33"/>
  <c r="D214" i="33"/>
  <c r="C210" i="14" s="1"/>
  <c r="B215" i="33"/>
  <c r="C215" i="33"/>
  <c r="D215" i="33"/>
  <c r="C211" i="14" s="1"/>
  <c r="B216" i="33"/>
  <c r="C216" i="33"/>
  <c r="D216" i="33"/>
  <c r="C212" i="14" s="1"/>
  <c r="B217" i="33"/>
  <c r="C217" i="33"/>
  <c r="D217" i="33"/>
  <c r="C213" i="14" s="1"/>
  <c r="B218" i="33"/>
  <c r="C218" i="33"/>
  <c r="D218" i="33"/>
  <c r="C214" i="14" s="1"/>
  <c r="B219" i="33"/>
  <c r="C219" i="33"/>
  <c r="D219" i="33"/>
  <c r="C215" i="14" s="1"/>
  <c r="B220" i="33"/>
  <c r="I220" i="33" s="1"/>
  <c r="C220" i="33"/>
  <c r="D220" i="33"/>
  <c r="C216" i="14" s="1"/>
  <c r="B221" i="33"/>
  <c r="C221" i="33"/>
  <c r="D221" i="33"/>
  <c r="C217" i="14" s="1"/>
  <c r="B222" i="33"/>
  <c r="C222" i="33"/>
  <c r="D222" i="33"/>
  <c r="C218" i="14" s="1"/>
  <c r="B223" i="33"/>
  <c r="C223" i="33"/>
  <c r="D223" i="33"/>
  <c r="C219" i="14" s="1"/>
  <c r="B224" i="33"/>
  <c r="C224" i="33"/>
  <c r="D224" i="33"/>
  <c r="C220" i="14" s="1"/>
  <c r="B225" i="33"/>
  <c r="H225" i="33" s="1"/>
  <c r="C225" i="33"/>
  <c r="D225" i="33"/>
  <c r="C221" i="14" s="1"/>
  <c r="B226" i="33"/>
  <c r="C226" i="33"/>
  <c r="D226" i="33"/>
  <c r="C222" i="14" s="1"/>
  <c r="B227" i="33"/>
  <c r="F227" i="33" s="1"/>
  <c r="C227" i="33"/>
  <c r="D227" i="33"/>
  <c r="C223" i="14" s="1"/>
  <c r="B228" i="33"/>
  <c r="C228" i="33"/>
  <c r="D228" i="33"/>
  <c r="C224" i="14" s="1"/>
  <c r="B229" i="33"/>
  <c r="C229" i="33"/>
  <c r="D229" i="33"/>
  <c r="C225" i="14" s="1"/>
  <c r="B230" i="33"/>
  <c r="C230" i="33"/>
  <c r="D230" i="33"/>
  <c r="C226" i="14" s="1"/>
  <c r="B231" i="33"/>
  <c r="C231" i="33"/>
  <c r="D231" i="33"/>
  <c r="C227" i="14" s="1"/>
  <c r="B232" i="33"/>
  <c r="C232" i="33"/>
  <c r="D232" i="33"/>
  <c r="C228" i="14" s="1"/>
  <c r="B233" i="33"/>
  <c r="H233" i="33" s="1"/>
  <c r="C233" i="33"/>
  <c r="D233" i="33"/>
  <c r="C229" i="14" s="1"/>
  <c r="B234" i="33"/>
  <c r="C234" i="33"/>
  <c r="D234" i="33"/>
  <c r="C230" i="14" s="1"/>
  <c r="B235" i="33"/>
  <c r="C235" i="33"/>
  <c r="D235" i="33"/>
  <c r="C231" i="14" s="1"/>
  <c r="B236" i="33"/>
  <c r="I236" i="33" s="1"/>
  <c r="C236" i="33"/>
  <c r="D236" i="33"/>
  <c r="C232" i="14" s="1"/>
  <c r="B237" i="33"/>
  <c r="C237" i="33"/>
  <c r="D237" i="33"/>
  <c r="C233" i="14" s="1"/>
  <c r="B238" i="33"/>
  <c r="C238" i="33"/>
  <c r="D238" i="33"/>
  <c r="C234" i="14" s="1"/>
  <c r="B239" i="33"/>
  <c r="C239" i="33"/>
  <c r="D239" i="33"/>
  <c r="C235" i="14" s="1"/>
  <c r="B240" i="33"/>
  <c r="E240" i="33" s="1"/>
  <c r="C240" i="33"/>
  <c r="D240" i="33"/>
  <c r="C236" i="14" s="1"/>
  <c r="B241" i="33"/>
  <c r="C241" i="33"/>
  <c r="D241" i="33"/>
  <c r="C237" i="14" s="1"/>
  <c r="B242" i="33"/>
  <c r="C242" i="33"/>
  <c r="D242" i="33"/>
  <c r="C238" i="14" s="1"/>
  <c r="B243" i="33"/>
  <c r="C243" i="33"/>
  <c r="D243" i="33"/>
  <c r="C239" i="14" s="1"/>
  <c r="B244" i="33"/>
  <c r="I244" i="33" s="1"/>
  <c r="C244" i="33"/>
  <c r="D244" i="33"/>
  <c r="C240" i="14" s="1"/>
  <c r="B245" i="33"/>
  <c r="C245" i="33"/>
  <c r="D245" i="33"/>
  <c r="C241" i="14" s="1"/>
  <c r="B246" i="33"/>
  <c r="C246" i="33"/>
  <c r="D246" i="33"/>
  <c r="C242" i="14" s="1"/>
  <c r="B247" i="33"/>
  <c r="C247" i="33"/>
  <c r="D247" i="33"/>
  <c r="C243" i="14" s="1"/>
  <c r="B248" i="33"/>
  <c r="C248" i="33"/>
  <c r="D248" i="33"/>
  <c r="C244" i="14" s="1"/>
  <c r="B249" i="33"/>
  <c r="H249" i="33" s="1"/>
  <c r="C249" i="33"/>
  <c r="D249" i="33"/>
  <c r="C245" i="14" s="1"/>
  <c r="B250" i="33"/>
  <c r="C250" i="33"/>
  <c r="D250" i="33"/>
  <c r="C246" i="14" s="1"/>
  <c r="B251" i="33"/>
  <c r="C251" i="33"/>
  <c r="D251" i="33"/>
  <c r="C247" i="14" s="1"/>
  <c r="B252" i="33"/>
  <c r="I252" i="33" s="1"/>
  <c r="C252" i="33"/>
  <c r="D252" i="33"/>
  <c r="C248" i="14" s="1"/>
  <c r="B253" i="33"/>
  <c r="C253" i="33"/>
  <c r="D253" i="33"/>
  <c r="C249" i="14" s="1"/>
  <c r="B254" i="33"/>
  <c r="C254" i="33"/>
  <c r="D254" i="33"/>
  <c r="C250" i="14" s="1"/>
  <c r="B255" i="33"/>
  <c r="C255" i="33"/>
  <c r="D255" i="33"/>
  <c r="C251" i="14" s="1"/>
  <c r="B256" i="33"/>
  <c r="C256" i="33"/>
  <c r="D256" i="33"/>
  <c r="C252" i="14" s="1"/>
  <c r="B257" i="33"/>
  <c r="C257" i="33"/>
  <c r="D257" i="33"/>
  <c r="C253" i="14" s="1"/>
  <c r="B258" i="33"/>
  <c r="C258" i="33"/>
  <c r="D258" i="33"/>
  <c r="C254" i="14" s="1"/>
  <c r="B259" i="33"/>
  <c r="C259" i="33"/>
  <c r="D259" i="33"/>
  <c r="C255" i="14" s="1"/>
  <c r="B260" i="33"/>
  <c r="I260" i="33" s="1"/>
  <c r="C260" i="33"/>
  <c r="D260" i="33"/>
  <c r="C256" i="14" s="1"/>
  <c r="B261" i="33"/>
  <c r="C261" i="33"/>
  <c r="D261" i="33"/>
  <c r="C257" i="14" s="1"/>
  <c r="B262" i="33"/>
  <c r="C262" i="33"/>
  <c r="D262" i="33"/>
  <c r="C258" i="14" s="1"/>
  <c r="B263" i="33"/>
  <c r="C263" i="33"/>
  <c r="D263" i="33"/>
  <c r="C259" i="14" s="1"/>
  <c r="B264" i="33"/>
  <c r="E264" i="33" s="1"/>
  <c r="C264" i="33"/>
  <c r="D264" i="33"/>
  <c r="C260" i="14" s="1"/>
  <c r="B265" i="33"/>
  <c r="H265" i="33" s="1"/>
  <c r="C265" i="33"/>
  <c r="D265" i="33"/>
  <c r="C261" i="14" s="1"/>
  <c r="B266" i="33"/>
  <c r="C266" i="33"/>
  <c r="D266" i="33"/>
  <c r="C262" i="14" s="1"/>
  <c r="B267" i="33"/>
  <c r="C267" i="33"/>
  <c r="D267" i="33"/>
  <c r="C263" i="14" s="1"/>
  <c r="B268" i="33"/>
  <c r="C268" i="33"/>
  <c r="D268" i="33"/>
  <c r="C264" i="14" s="1"/>
  <c r="B269" i="33"/>
  <c r="C269" i="33"/>
  <c r="D269" i="33"/>
  <c r="C265" i="14" s="1"/>
  <c r="B270" i="33"/>
  <c r="C270" i="33"/>
  <c r="D270" i="33"/>
  <c r="C266" i="14" s="1"/>
  <c r="B271" i="33"/>
  <c r="C271" i="33"/>
  <c r="D271" i="33"/>
  <c r="C267" i="14" s="1"/>
  <c r="B272" i="33"/>
  <c r="C272" i="33"/>
  <c r="D272" i="33"/>
  <c r="C268" i="14" s="1"/>
  <c r="B273" i="33"/>
  <c r="H273" i="33" s="1"/>
  <c r="C273" i="33"/>
  <c r="D273" i="33"/>
  <c r="C269" i="14" s="1"/>
  <c r="B274" i="33"/>
  <c r="C274" i="33"/>
  <c r="D274" i="33"/>
  <c r="C270" i="14" s="1"/>
  <c r="B275" i="33"/>
  <c r="C275" i="33"/>
  <c r="D275" i="33"/>
  <c r="C271" i="14" s="1"/>
  <c r="B276" i="33"/>
  <c r="I276" i="33" s="1"/>
  <c r="C276" i="33"/>
  <c r="D276" i="33"/>
  <c r="C272" i="14" s="1"/>
  <c r="B277" i="33"/>
  <c r="C277" i="33"/>
  <c r="D277" i="33"/>
  <c r="C273" i="14" s="1"/>
  <c r="B278" i="33"/>
  <c r="C278" i="33"/>
  <c r="D278" i="33"/>
  <c r="C274" i="14" s="1"/>
  <c r="B279" i="33"/>
  <c r="C279" i="33"/>
  <c r="D279" i="33"/>
  <c r="C275" i="14" s="1"/>
  <c r="B280" i="33"/>
  <c r="C280" i="33"/>
  <c r="D280" i="33"/>
  <c r="C276" i="14" s="1"/>
  <c r="B281" i="33"/>
  <c r="C281" i="33"/>
  <c r="D281" i="33"/>
  <c r="C277" i="14" s="1"/>
  <c r="B282" i="33"/>
  <c r="C282" i="33"/>
  <c r="D282" i="33"/>
  <c r="C278" i="14" s="1"/>
  <c r="B283" i="33"/>
  <c r="C283" i="33"/>
  <c r="D283" i="33"/>
  <c r="C279" i="14" s="1"/>
  <c r="B284" i="33"/>
  <c r="F284" i="33" s="1"/>
  <c r="C284" i="33"/>
  <c r="D284" i="33"/>
  <c r="C280" i="14" s="1"/>
  <c r="B285" i="33"/>
  <c r="C285" i="33"/>
  <c r="D285" i="33"/>
  <c r="C281" i="14" s="1"/>
  <c r="B286" i="33"/>
  <c r="C286" i="33"/>
  <c r="D286" i="33"/>
  <c r="C282" i="14" s="1"/>
  <c r="B287" i="33"/>
  <c r="F287" i="33" s="1"/>
  <c r="C287" i="33"/>
  <c r="D287" i="33"/>
  <c r="C283" i="14" s="1"/>
  <c r="B288" i="33"/>
  <c r="C288" i="33"/>
  <c r="D288" i="33"/>
  <c r="C284" i="14" s="1"/>
  <c r="B289" i="33"/>
  <c r="C289" i="33"/>
  <c r="D289" i="33"/>
  <c r="C285" i="14" s="1"/>
  <c r="B290" i="33"/>
  <c r="I290" i="33" s="1"/>
  <c r="C290" i="33"/>
  <c r="D290" i="33"/>
  <c r="C286" i="14" s="1"/>
  <c r="B291" i="33"/>
  <c r="G291" i="33" s="1"/>
  <c r="C291" i="33"/>
  <c r="D291" i="33"/>
  <c r="C287" i="14" s="1"/>
  <c r="B292" i="33"/>
  <c r="G292" i="33" s="1"/>
  <c r="C292" i="33"/>
  <c r="D292" i="33"/>
  <c r="C288" i="14" s="1"/>
  <c r="B293" i="33"/>
  <c r="E293" i="33" s="1"/>
  <c r="C293" i="33"/>
  <c r="D293" i="33"/>
  <c r="C289" i="14" s="1"/>
  <c r="B294" i="33"/>
  <c r="C294" i="33"/>
  <c r="D294" i="33"/>
  <c r="C290" i="14" s="1"/>
  <c r="B295" i="33"/>
  <c r="I295" i="33" s="1"/>
  <c r="C295" i="33"/>
  <c r="D295" i="33"/>
  <c r="C291" i="14" s="1"/>
  <c r="B296" i="33"/>
  <c r="G296" i="33" s="1"/>
  <c r="C296" i="33"/>
  <c r="D296" i="33"/>
  <c r="C292" i="14" s="1"/>
  <c r="B297" i="33"/>
  <c r="C297" i="33"/>
  <c r="D297" i="33"/>
  <c r="C293" i="14" s="1"/>
  <c r="B298" i="33"/>
  <c r="E298" i="33" s="1"/>
  <c r="C298" i="33"/>
  <c r="D298" i="33"/>
  <c r="C294" i="14" s="1"/>
  <c r="B299" i="33"/>
  <c r="I299" i="33" s="1"/>
  <c r="C299" i="33"/>
  <c r="D299" i="33"/>
  <c r="C295" i="14" s="1"/>
  <c r="B300" i="33"/>
  <c r="G300" i="33" s="1"/>
  <c r="C300" i="33"/>
  <c r="D300" i="33"/>
  <c r="C296" i="14" s="1"/>
  <c r="B301" i="33"/>
  <c r="E301" i="33" s="1"/>
  <c r="C301" i="33"/>
  <c r="D301" i="33"/>
  <c r="C297" i="14" s="1"/>
  <c r="B302" i="33"/>
  <c r="C302" i="33"/>
  <c r="D302" i="33"/>
  <c r="C298" i="14" s="1"/>
  <c r="B303" i="33"/>
  <c r="I303" i="33" s="1"/>
  <c r="C303" i="33"/>
  <c r="D303" i="33"/>
  <c r="C299" i="14" s="1"/>
  <c r="B304" i="33"/>
  <c r="G304" i="33" s="1"/>
  <c r="C304" i="33"/>
  <c r="D304" i="33"/>
  <c r="C300" i="14" s="1"/>
  <c r="B305" i="33"/>
  <c r="G305" i="33" s="1"/>
  <c r="C305" i="33"/>
  <c r="D305" i="33"/>
  <c r="C301" i="14" s="1"/>
  <c r="B306" i="33"/>
  <c r="E306" i="33" s="1"/>
  <c r="C306" i="33"/>
  <c r="D306" i="33"/>
  <c r="C302" i="14" s="1"/>
  <c r="B307" i="33"/>
  <c r="I307" i="33" s="1"/>
  <c r="C307" i="33"/>
  <c r="D307" i="33"/>
  <c r="C303" i="14" s="1"/>
  <c r="B308" i="33"/>
  <c r="G308" i="33" s="1"/>
  <c r="C308" i="33"/>
  <c r="D308" i="33"/>
  <c r="C304" i="14" s="1"/>
  <c r="B309" i="33"/>
  <c r="E309" i="33" s="1"/>
  <c r="C309" i="33"/>
  <c r="D309" i="33"/>
  <c r="C305" i="14" s="1"/>
  <c r="B310" i="33"/>
  <c r="C310" i="33"/>
  <c r="D310" i="33"/>
  <c r="C306" i="14" s="1"/>
  <c r="B311" i="33"/>
  <c r="I311" i="33" s="1"/>
  <c r="C311" i="33"/>
  <c r="D311" i="33"/>
  <c r="C307" i="14" s="1"/>
  <c r="B312" i="33"/>
  <c r="G312" i="33" s="1"/>
  <c r="C312" i="33"/>
  <c r="D312" i="33"/>
  <c r="C308" i="14" s="1"/>
  <c r="B313" i="33"/>
  <c r="C313" i="33"/>
  <c r="D313" i="33"/>
  <c r="C309" i="14" s="1"/>
  <c r="B314" i="33"/>
  <c r="E314" i="33" s="1"/>
  <c r="C314" i="33"/>
  <c r="D314" i="33"/>
  <c r="C310" i="14" s="1"/>
  <c r="B315" i="33"/>
  <c r="I315" i="33" s="1"/>
  <c r="C315" i="33"/>
  <c r="D315" i="33"/>
  <c r="C311" i="14" s="1"/>
  <c r="B316" i="33"/>
  <c r="G316" i="33" s="1"/>
  <c r="C316" i="33"/>
  <c r="D316" i="33"/>
  <c r="C312" i="14" s="1"/>
  <c r="B317" i="33"/>
  <c r="E317" i="33" s="1"/>
  <c r="C317" i="33"/>
  <c r="D317" i="33"/>
  <c r="C313" i="14" s="1"/>
  <c r="B318" i="33"/>
  <c r="C318" i="33"/>
  <c r="D318" i="33"/>
  <c r="C314" i="14" s="1"/>
  <c r="B319" i="33"/>
  <c r="I319" i="33" s="1"/>
  <c r="C319" i="33"/>
  <c r="D319" i="33"/>
  <c r="C315" i="14" s="1"/>
  <c r="B320" i="33"/>
  <c r="G320" i="33" s="1"/>
  <c r="C320" i="33"/>
  <c r="D320" i="33"/>
  <c r="C316" i="14" s="1"/>
  <c r="B321" i="33"/>
  <c r="G321" i="33" s="1"/>
  <c r="C321" i="33"/>
  <c r="D321" i="33"/>
  <c r="C317" i="14" s="1"/>
  <c r="B322" i="33"/>
  <c r="E322" i="33" s="1"/>
  <c r="C322" i="33"/>
  <c r="D322" i="33"/>
  <c r="C318" i="14" s="1"/>
  <c r="B323" i="33"/>
  <c r="I323" i="33" s="1"/>
  <c r="C323" i="33"/>
  <c r="D323" i="33"/>
  <c r="C319" i="14" s="1"/>
  <c r="B324" i="33"/>
  <c r="G324" i="33" s="1"/>
  <c r="C324" i="33"/>
  <c r="D324" i="33"/>
  <c r="C320" i="14" s="1"/>
  <c r="D11" i="33"/>
  <c r="C7" i="14" s="1"/>
  <c r="C11" i="33"/>
  <c r="B11" i="33"/>
  <c r="H11" i="33" s="1"/>
  <c r="J325" i="31"/>
  <c r="E324" i="31"/>
  <c r="E325" i="31"/>
  <c r="K289" i="33" l="1"/>
  <c r="L289" i="33"/>
  <c r="M289" i="33"/>
  <c r="K217" i="33"/>
  <c r="L217" i="33"/>
  <c r="M217" i="33"/>
  <c r="I217" i="33"/>
  <c r="E217" i="33"/>
  <c r="F217" i="33"/>
  <c r="G217" i="33"/>
  <c r="K97" i="33"/>
  <c r="L97" i="33"/>
  <c r="M97" i="33"/>
  <c r="G97" i="33"/>
  <c r="H97" i="33"/>
  <c r="I97" i="33"/>
  <c r="E97" i="33"/>
  <c r="K73" i="33"/>
  <c r="L73" i="33"/>
  <c r="M73" i="33"/>
  <c r="G73" i="33"/>
  <c r="H73" i="33"/>
  <c r="I73" i="33"/>
  <c r="E73" i="33"/>
  <c r="F73" i="33"/>
  <c r="K17" i="33"/>
  <c r="L17" i="33"/>
  <c r="M17" i="33"/>
  <c r="E33" i="33"/>
  <c r="K318" i="33"/>
  <c r="L318" i="33"/>
  <c r="M318" i="33"/>
  <c r="K310" i="33"/>
  <c r="L310" i="33"/>
  <c r="M310" i="33"/>
  <c r="K302" i="33"/>
  <c r="L302" i="33"/>
  <c r="M302" i="33"/>
  <c r="K294" i="33"/>
  <c r="L294" i="33"/>
  <c r="M294" i="33"/>
  <c r="K286" i="33"/>
  <c r="L286" i="33"/>
  <c r="M286" i="33"/>
  <c r="I286" i="33"/>
  <c r="K278" i="33"/>
  <c r="L278" i="33"/>
  <c r="M278" i="33"/>
  <c r="H278" i="33"/>
  <c r="I278" i="33"/>
  <c r="E278" i="33"/>
  <c r="F278" i="33"/>
  <c r="K270" i="33"/>
  <c r="L270" i="33"/>
  <c r="M270" i="33"/>
  <c r="H270" i="33"/>
  <c r="I270" i="33"/>
  <c r="E270" i="33"/>
  <c r="F270" i="33"/>
  <c r="K262" i="33"/>
  <c r="L262" i="33"/>
  <c r="M262" i="33"/>
  <c r="H262" i="33"/>
  <c r="I262" i="33"/>
  <c r="E262" i="33"/>
  <c r="F262" i="33"/>
  <c r="K254" i="33"/>
  <c r="L254" i="33"/>
  <c r="M254" i="33"/>
  <c r="H254" i="33"/>
  <c r="I254" i="33"/>
  <c r="E254" i="33"/>
  <c r="F254" i="33"/>
  <c r="K246" i="33"/>
  <c r="L246" i="33"/>
  <c r="M246" i="33"/>
  <c r="H246" i="33"/>
  <c r="I246" i="33"/>
  <c r="E246" i="33"/>
  <c r="F246" i="33"/>
  <c r="K238" i="33"/>
  <c r="L238" i="33"/>
  <c r="M238" i="33"/>
  <c r="H238" i="33"/>
  <c r="I238" i="33"/>
  <c r="E238" i="33"/>
  <c r="F238" i="33"/>
  <c r="K230" i="33"/>
  <c r="L230" i="33"/>
  <c r="M230" i="33"/>
  <c r="H230" i="33"/>
  <c r="I230" i="33"/>
  <c r="E230" i="33"/>
  <c r="F230" i="33"/>
  <c r="K222" i="33"/>
  <c r="L222" i="33"/>
  <c r="M222" i="33"/>
  <c r="H222" i="33"/>
  <c r="I222" i="33"/>
  <c r="E222" i="33"/>
  <c r="F222" i="33"/>
  <c r="K214" i="33"/>
  <c r="L214" i="33"/>
  <c r="M214" i="33"/>
  <c r="H214" i="33"/>
  <c r="I214" i="33"/>
  <c r="E214" i="33"/>
  <c r="F214" i="33"/>
  <c r="K206" i="33"/>
  <c r="L206" i="33"/>
  <c r="M206" i="33"/>
  <c r="H206" i="33"/>
  <c r="I206" i="33"/>
  <c r="E206" i="33"/>
  <c r="F206" i="33"/>
  <c r="K198" i="33"/>
  <c r="L198" i="33"/>
  <c r="M198" i="33"/>
  <c r="H198" i="33"/>
  <c r="I198" i="33"/>
  <c r="E198" i="33"/>
  <c r="F198" i="33"/>
  <c r="K190" i="33"/>
  <c r="L190" i="33"/>
  <c r="M190" i="33"/>
  <c r="H190" i="33"/>
  <c r="I190" i="33"/>
  <c r="E190" i="33"/>
  <c r="F190" i="33"/>
  <c r="K182" i="33"/>
  <c r="L182" i="33"/>
  <c r="M182" i="33"/>
  <c r="H182" i="33"/>
  <c r="I182" i="33"/>
  <c r="E182" i="33"/>
  <c r="F182" i="33"/>
  <c r="K174" i="33"/>
  <c r="L174" i="33"/>
  <c r="M174" i="33"/>
  <c r="H174" i="33"/>
  <c r="I174" i="33"/>
  <c r="E174" i="33"/>
  <c r="F174" i="33"/>
  <c r="K166" i="33"/>
  <c r="L166" i="33"/>
  <c r="M166" i="33"/>
  <c r="F166" i="33"/>
  <c r="G166" i="33"/>
  <c r="H166" i="33"/>
  <c r="I166" i="33"/>
  <c r="E166" i="33"/>
  <c r="K158" i="33"/>
  <c r="L158" i="33"/>
  <c r="M158" i="33"/>
  <c r="F158" i="33"/>
  <c r="G158" i="33"/>
  <c r="H158" i="33"/>
  <c r="I158" i="33"/>
  <c r="E158" i="33"/>
  <c r="K150" i="33"/>
  <c r="L150" i="33"/>
  <c r="M150" i="33"/>
  <c r="F150" i="33"/>
  <c r="G150" i="33"/>
  <c r="H150" i="33"/>
  <c r="I150" i="33"/>
  <c r="E150" i="33"/>
  <c r="K142" i="33"/>
  <c r="L142" i="33"/>
  <c r="M142" i="33"/>
  <c r="F142" i="33"/>
  <c r="G142" i="33"/>
  <c r="H142" i="33"/>
  <c r="I142" i="33"/>
  <c r="E142" i="33"/>
  <c r="K134" i="33"/>
  <c r="L134" i="33"/>
  <c r="M134" i="33"/>
  <c r="F134" i="33"/>
  <c r="G134" i="33"/>
  <c r="H134" i="33"/>
  <c r="I134" i="33"/>
  <c r="E134" i="33"/>
  <c r="L126" i="33"/>
  <c r="M126" i="33"/>
  <c r="K126" i="33"/>
  <c r="F126" i="33"/>
  <c r="G126" i="33"/>
  <c r="H126" i="33"/>
  <c r="I126" i="33"/>
  <c r="E126" i="33"/>
  <c r="L118" i="33"/>
  <c r="M118" i="33"/>
  <c r="F118" i="33"/>
  <c r="G118" i="33"/>
  <c r="H118" i="33"/>
  <c r="I118" i="33"/>
  <c r="K118" i="33"/>
  <c r="E118" i="33"/>
  <c r="L110" i="33"/>
  <c r="M110" i="33"/>
  <c r="K110" i="33"/>
  <c r="F110" i="33"/>
  <c r="G110" i="33"/>
  <c r="H110" i="33"/>
  <c r="I110" i="33"/>
  <c r="K102" i="33"/>
  <c r="L102" i="33"/>
  <c r="M102" i="33"/>
  <c r="F102" i="33"/>
  <c r="G102" i="33"/>
  <c r="H102" i="33"/>
  <c r="I102" i="33"/>
  <c r="E102" i="33"/>
  <c r="K94" i="33"/>
  <c r="L94" i="33"/>
  <c r="M94" i="33"/>
  <c r="F94" i="33"/>
  <c r="G94" i="33"/>
  <c r="H94" i="33"/>
  <c r="I94" i="33"/>
  <c r="E94" i="33"/>
  <c r="K86" i="33"/>
  <c r="L86" i="33"/>
  <c r="M86" i="33"/>
  <c r="F86" i="33"/>
  <c r="G86" i="33"/>
  <c r="H86" i="33"/>
  <c r="I86" i="33"/>
  <c r="E86" i="33"/>
  <c r="K78" i="33"/>
  <c r="L78" i="33"/>
  <c r="M78" i="33"/>
  <c r="F78" i="33"/>
  <c r="G78" i="33"/>
  <c r="H78" i="33"/>
  <c r="I78" i="33"/>
  <c r="E78" i="33"/>
  <c r="K70" i="33"/>
  <c r="L70" i="33"/>
  <c r="M70" i="33"/>
  <c r="F70" i="33"/>
  <c r="G70" i="33"/>
  <c r="H70" i="33"/>
  <c r="I70" i="33"/>
  <c r="E70" i="33"/>
  <c r="K62" i="33"/>
  <c r="L62" i="33"/>
  <c r="M62" i="33"/>
  <c r="F62" i="33"/>
  <c r="G62" i="33"/>
  <c r="H62" i="33"/>
  <c r="I62" i="33"/>
  <c r="E62" i="33"/>
  <c r="K54" i="33"/>
  <c r="L54" i="33"/>
  <c r="M54" i="33"/>
  <c r="K46" i="33"/>
  <c r="L46" i="33"/>
  <c r="M46" i="33"/>
  <c r="K38" i="33"/>
  <c r="L38" i="33"/>
  <c r="M38" i="33"/>
  <c r="K30" i="33"/>
  <c r="L30" i="33"/>
  <c r="M30" i="33"/>
  <c r="K22" i="33"/>
  <c r="L22" i="33"/>
  <c r="M22" i="33"/>
  <c r="K14" i="33"/>
  <c r="L14" i="33"/>
  <c r="M14" i="33"/>
  <c r="B322" i="13"/>
  <c r="B322" i="14"/>
  <c r="H53" i="33"/>
  <c r="E52" i="33"/>
  <c r="G50" i="33"/>
  <c r="I48" i="33"/>
  <c r="F47" i="33"/>
  <c r="H45" i="33"/>
  <c r="E44" i="33"/>
  <c r="G42" i="33"/>
  <c r="I40" i="33"/>
  <c r="F39" i="33"/>
  <c r="H37" i="33"/>
  <c r="E36" i="33"/>
  <c r="G34" i="33"/>
  <c r="I32" i="33"/>
  <c r="F31" i="33"/>
  <c r="H29" i="33"/>
  <c r="E28" i="33"/>
  <c r="G26" i="33"/>
  <c r="I24" i="33"/>
  <c r="F23" i="33"/>
  <c r="H21" i="33"/>
  <c r="E20" i="33"/>
  <c r="G18" i="33"/>
  <c r="I16" i="33"/>
  <c r="F15" i="33"/>
  <c r="H13" i="33"/>
  <c r="E12" i="33"/>
  <c r="G325" i="33"/>
  <c r="F322" i="33"/>
  <c r="H320" i="33"/>
  <c r="E319" i="33"/>
  <c r="G317" i="33"/>
  <c r="F314" i="33"/>
  <c r="H312" i="33"/>
  <c r="E311" i="33"/>
  <c r="G309" i="33"/>
  <c r="F306" i="33"/>
  <c r="H304" i="33"/>
  <c r="E303" i="33"/>
  <c r="G301" i="33"/>
  <c r="F298" i="33"/>
  <c r="H296" i="33"/>
  <c r="E295" i="33"/>
  <c r="G293" i="33"/>
  <c r="G289" i="33"/>
  <c r="G287" i="33"/>
  <c r="I284" i="33"/>
  <c r="G278" i="33"/>
  <c r="G214" i="33"/>
  <c r="F97" i="33"/>
  <c r="K25" i="33"/>
  <c r="L25" i="33"/>
  <c r="M25" i="33"/>
  <c r="E49" i="33"/>
  <c r="L11" i="33"/>
  <c r="K11" i="33"/>
  <c r="M11" i="33"/>
  <c r="L323" i="33"/>
  <c r="M323" i="33"/>
  <c r="K323" i="33"/>
  <c r="L315" i="33"/>
  <c r="M315" i="33"/>
  <c r="K315" i="33"/>
  <c r="L307" i="33"/>
  <c r="M307" i="33"/>
  <c r="K307" i="33"/>
  <c r="L299" i="33"/>
  <c r="M299" i="33"/>
  <c r="K299" i="33"/>
  <c r="L291" i="33"/>
  <c r="M291" i="33"/>
  <c r="K291" i="33"/>
  <c r="H291" i="33"/>
  <c r="I291" i="33"/>
  <c r="L283" i="33"/>
  <c r="M283" i="33"/>
  <c r="K283" i="33"/>
  <c r="G283" i="33"/>
  <c r="H283" i="33"/>
  <c r="I283" i="33"/>
  <c r="E283" i="33"/>
  <c r="L275" i="33"/>
  <c r="M275" i="33"/>
  <c r="K275" i="33"/>
  <c r="G275" i="33"/>
  <c r="H275" i="33"/>
  <c r="I275" i="33"/>
  <c r="E275" i="33"/>
  <c r="L267" i="33"/>
  <c r="M267" i="33"/>
  <c r="K267" i="33"/>
  <c r="G267" i="33"/>
  <c r="H267" i="33"/>
  <c r="I267" i="33"/>
  <c r="E267" i="33"/>
  <c r="L259" i="33"/>
  <c r="M259" i="33"/>
  <c r="K259" i="33"/>
  <c r="G259" i="33"/>
  <c r="H259" i="33"/>
  <c r="I259" i="33"/>
  <c r="E259" i="33"/>
  <c r="L251" i="33"/>
  <c r="M251" i="33"/>
  <c r="K251" i="33"/>
  <c r="G251" i="33"/>
  <c r="H251" i="33"/>
  <c r="I251" i="33"/>
  <c r="E251" i="33"/>
  <c r="L243" i="33"/>
  <c r="M243" i="33"/>
  <c r="K243" i="33"/>
  <c r="G243" i="33"/>
  <c r="H243" i="33"/>
  <c r="I243" i="33"/>
  <c r="E243" i="33"/>
  <c r="L235" i="33"/>
  <c r="M235" i="33"/>
  <c r="K235" i="33"/>
  <c r="G235" i="33"/>
  <c r="H235" i="33"/>
  <c r="I235" i="33"/>
  <c r="E235" i="33"/>
  <c r="L227" i="33"/>
  <c r="M227" i="33"/>
  <c r="K227" i="33"/>
  <c r="G227" i="33"/>
  <c r="H227" i="33"/>
  <c r="I227" i="33"/>
  <c r="E227" i="33"/>
  <c r="L219" i="33"/>
  <c r="M219" i="33"/>
  <c r="K219" i="33"/>
  <c r="G219" i="33"/>
  <c r="H219" i="33"/>
  <c r="I219" i="33"/>
  <c r="E219" i="33"/>
  <c r="L211" i="33"/>
  <c r="M211" i="33"/>
  <c r="K211" i="33"/>
  <c r="G211" i="33"/>
  <c r="H211" i="33"/>
  <c r="I211" i="33"/>
  <c r="E211" i="33"/>
  <c r="L203" i="33"/>
  <c r="M203" i="33"/>
  <c r="K203" i="33"/>
  <c r="G203" i="33"/>
  <c r="H203" i="33"/>
  <c r="I203" i="33"/>
  <c r="E203" i="33"/>
  <c r="L195" i="33"/>
  <c r="M195" i="33"/>
  <c r="K195" i="33"/>
  <c r="G195" i="33"/>
  <c r="H195" i="33"/>
  <c r="I195" i="33"/>
  <c r="E195" i="33"/>
  <c r="L187" i="33"/>
  <c r="M187" i="33"/>
  <c r="K187" i="33"/>
  <c r="G187" i="33"/>
  <c r="H187" i="33"/>
  <c r="I187" i="33"/>
  <c r="E187" i="33"/>
  <c r="L179" i="33"/>
  <c r="M179" i="33"/>
  <c r="G179" i="33"/>
  <c r="H179" i="33"/>
  <c r="I179" i="33"/>
  <c r="K179" i="33"/>
  <c r="E179" i="33"/>
  <c r="L171" i="33"/>
  <c r="M171" i="33"/>
  <c r="E171" i="33"/>
  <c r="F171" i="33"/>
  <c r="G171" i="33"/>
  <c r="H171" i="33"/>
  <c r="K171" i="33"/>
  <c r="I171" i="33"/>
  <c r="L163" i="33"/>
  <c r="M163" i="33"/>
  <c r="E163" i="33"/>
  <c r="K163" i="33"/>
  <c r="F163" i="33"/>
  <c r="G163" i="33"/>
  <c r="H163" i="33"/>
  <c r="I163" i="33"/>
  <c r="L155" i="33"/>
  <c r="M155" i="33"/>
  <c r="E155" i="33"/>
  <c r="F155" i="33"/>
  <c r="G155" i="33"/>
  <c r="H155" i="33"/>
  <c r="I155" i="33"/>
  <c r="K155" i="33"/>
  <c r="L147" i="33"/>
  <c r="M147" i="33"/>
  <c r="E147" i="33"/>
  <c r="F147" i="33"/>
  <c r="G147" i="33"/>
  <c r="K147" i="33"/>
  <c r="H147" i="33"/>
  <c r="I147" i="33"/>
  <c r="L139" i="33"/>
  <c r="M139" i="33"/>
  <c r="K139" i="33"/>
  <c r="E139" i="33"/>
  <c r="F139" i="33"/>
  <c r="G139" i="33"/>
  <c r="H139" i="33"/>
  <c r="I139" i="33"/>
  <c r="M131" i="33"/>
  <c r="K131" i="33"/>
  <c r="L131" i="33"/>
  <c r="E131" i="33"/>
  <c r="F131" i="33"/>
  <c r="G131" i="33"/>
  <c r="H131" i="33"/>
  <c r="I131" i="33"/>
  <c r="M123" i="33"/>
  <c r="K123" i="33"/>
  <c r="L123" i="33"/>
  <c r="E123" i="33"/>
  <c r="F123" i="33"/>
  <c r="G123" i="33"/>
  <c r="H123" i="33"/>
  <c r="I123" i="33"/>
  <c r="M115" i="33"/>
  <c r="K115" i="33"/>
  <c r="L115" i="33"/>
  <c r="E115" i="33"/>
  <c r="F115" i="33"/>
  <c r="G115" i="33"/>
  <c r="H115" i="33"/>
  <c r="I115" i="33"/>
  <c r="M107" i="33"/>
  <c r="K107" i="33"/>
  <c r="E107" i="33"/>
  <c r="F107" i="33"/>
  <c r="G107" i="33"/>
  <c r="L107" i="33"/>
  <c r="H107" i="33"/>
  <c r="I107" i="33"/>
  <c r="L99" i="33"/>
  <c r="M99" i="33"/>
  <c r="K99" i="33"/>
  <c r="E99" i="33"/>
  <c r="F99" i="33"/>
  <c r="G99" i="33"/>
  <c r="H99" i="33"/>
  <c r="I99" i="33"/>
  <c r="L91" i="33"/>
  <c r="M91" i="33"/>
  <c r="E91" i="33"/>
  <c r="F91" i="33"/>
  <c r="K91" i="33"/>
  <c r="G91" i="33"/>
  <c r="H91" i="33"/>
  <c r="I91" i="33"/>
  <c r="L83" i="33"/>
  <c r="M83" i="33"/>
  <c r="K83" i="33"/>
  <c r="E83" i="33"/>
  <c r="F83" i="33"/>
  <c r="G83" i="33"/>
  <c r="H83" i="33"/>
  <c r="I83" i="33"/>
  <c r="L75" i="33"/>
  <c r="M75" i="33"/>
  <c r="K75" i="33"/>
  <c r="E75" i="33"/>
  <c r="F75" i="33"/>
  <c r="G75" i="33"/>
  <c r="H75" i="33"/>
  <c r="I75" i="33"/>
  <c r="L67" i="33"/>
  <c r="M67" i="33"/>
  <c r="K67" i="33"/>
  <c r="E67" i="33"/>
  <c r="F67" i="33"/>
  <c r="G67" i="33"/>
  <c r="H67" i="33"/>
  <c r="I67" i="33"/>
  <c r="L59" i="33"/>
  <c r="M59" i="33"/>
  <c r="K59" i="33"/>
  <c r="E59" i="33"/>
  <c r="F59" i="33"/>
  <c r="G59" i="33"/>
  <c r="H59" i="33"/>
  <c r="I59" i="33"/>
  <c r="L51" i="33"/>
  <c r="M51" i="33"/>
  <c r="K51" i="33"/>
  <c r="L43" i="33"/>
  <c r="M43" i="33"/>
  <c r="K43" i="33"/>
  <c r="L35" i="33"/>
  <c r="M35" i="33"/>
  <c r="K35" i="33"/>
  <c r="L27" i="33"/>
  <c r="M27" i="33"/>
  <c r="K27" i="33"/>
  <c r="L19" i="33"/>
  <c r="M19" i="33"/>
  <c r="K19" i="33"/>
  <c r="A322" i="13"/>
  <c r="A322" i="14"/>
  <c r="K326" i="33"/>
  <c r="L326" i="33"/>
  <c r="M326" i="33"/>
  <c r="I11" i="33"/>
  <c r="G53" i="33"/>
  <c r="I51" i="33"/>
  <c r="F50" i="33"/>
  <c r="G45" i="33"/>
  <c r="I43" i="33"/>
  <c r="F42" i="33"/>
  <c r="G37" i="33"/>
  <c r="I35" i="33"/>
  <c r="F34" i="33"/>
  <c r="G29" i="33"/>
  <c r="I27" i="33"/>
  <c r="F26" i="33"/>
  <c r="G21" i="33"/>
  <c r="I19" i="33"/>
  <c r="F18" i="33"/>
  <c r="G13" i="33"/>
  <c r="I326" i="33"/>
  <c r="F325" i="33"/>
  <c r="H323" i="33"/>
  <c r="I318" i="33"/>
  <c r="F317" i="33"/>
  <c r="H315" i="33"/>
  <c r="I310" i="33"/>
  <c r="F309" i="33"/>
  <c r="H307" i="33"/>
  <c r="I302" i="33"/>
  <c r="F301" i="33"/>
  <c r="H299" i="33"/>
  <c r="I294" i="33"/>
  <c r="F293" i="33"/>
  <c r="F291" i="33"/>
  <c r="F289" i="33"/>
  <c r="H284" i="33"/>
  <c r="F251" i="33"/>
  <c r="G238" i="33"/>
  <c r="F187" i="33"/>
  <c r="G174" i="33"/>
  <c r="K313" i="33"/>
  <c r="L313" i="33"/>
  <c r="M313" i="33"/>
  <c r="K297" i="33"/>
  <c r="L297" i="33"/>
  <c r="M297" i="33"/>
  <c r="K241" i="33"/>
  <c r="L241" i="33"/>
  <c r="M241" i="33"/>
  <c r="I241" i="33"/>
  <c r="E241" i="33"/>
  <c r="F241" i="33"/>
  <c r="G241" i="33"/>
  <c r="K225" i="33"/>
  <c r="L225" i="33"/>
  <c r="M225" i="33"/>
  <c r="I225" i="33"/>
  <c r="E225" i="33"/>
  <c r="F225" i="33"/>
  <c r="G225" i="33"/>
  <c r="K161" i="33"/>
  <c r="L161" i="33"/>
  <c r="M161" i="33"/>
  <c r="G161" i="33"/>
  <c r="H161" i="33"/>
  <c r="I161" i="33"/>
  <c r="E161" i="33"/>
  <c r="K145" i="33"/>
  <c r="L145" i="33"/>
  <c r="M145" i="33"/>
  <c r="G145" i="33"/>
  <c r="H145" i="33"/>
  <c r="I145" i="33"/>
  <c r="E145" i="33"/>
  <c r="F145" i="33"/>
  <c r="K129" i="33"/>
  <c r="L129" i="33"/>
  <c r="M129" i="33"/>
  <c r="G129" i="33"/>
  <c r="H129" i="33"/>
  <c r="I129" i="33"/>
  <c r="E129" i="33"/>
  <c r="F129" i="33"/>
  <c r="K81" i="33"/>
  <c r="L81" i="33"/>
  <c r="M81" i="33"/>
  <c r="G81" i="33"/>
  <c r="H81" i="33"/>
  <c r="I81" i="33"/>
  <c r="E81" i="33"/>
  <c r="F81" i="33"/>
  <c r="K41" i="33"/>
  <c r="L41" i="33"/>
  <c r="M41" i="33"/>
  <c r="E25" i="33"/>
  <c r="M320" i="33"/>
  <c r="K320" i="33"/>
  <c r="L320" i="33"/>
  <c r="M312" i="33"/>
  <c r="K312" i="33"/>
  <c r="L312" i="33"/>
  <c r="M304" i="33"/>
  <c r="K304" i="33"/>
  <c r="L304" i="33"/>
  <c r="M296" i="33"/>
  <c r="K296" i="33"/>
  <c r="L296" i="33"/>
  <c r="M288" i="33"/>
  <c r="K288" i="33"/>
  <c r="L288" i="33"/>
  <c r="G288" i="33"/>
  <c r="H288" i="33"/>
  <c r="M280" i="33"/>
  <c r="K280" i="33"/>
  <c r="L280" i="33"/>
  <c r="F280" i="33"/>
  <c r="G280" i="33"/>
  <c r="H280" i="33"/>
  <c r="I280" i="33"/>
  <c r="M272" i="33"/>
  <c r="K272" i="33"/>
  <c r="L272" i="33"/>
  <c r="F272" i="33"/>
  <c r="G272" i="33"/>
  <c r="H272" i="33"/>
  <c r="I272" i="33"/>
  <c r="M264" i="33"/>
  <c r="K264" i="33"/>
  <c r="F264" i="33"/>
  <c r="L264" i="33"/>
  <c r="G264" i="33"/>
  <c r="H264" i="33"/>
  <c r="I264" i="33"/>
  <c r="M256" i="33"/>
  <c r="K256" i="33"/>
  <c r="L256" i="33"/>
  <c r="F256" i="33"/>
  <c r="G256" i="33"/>
  <c r="H256" i="33"/>
  <c r="I256" i="33"/>
  <c r="M248" i="33"/>
  <c r="K248" i="33"/>
  <c r="L248" i="33"/>
  <c r="F248" i="33"/>
  <c r="G248" i="33"/>
  <c r="H248" i="33"/>
  <c r="I248" i="33"/>
  <c r="M240" i="33"/>
  <c r="K240" i="33"/>
  <c r="L240" i="33"/>
  <c r="F240" i="33"/>
  <c r="G240" i="33"/>
  <c r="H240" i="33"/>
  <c r="I240" i="33"/>
  <c r="M232" i="33"/>
  <c r="K232" i="33"/>
  <c r="L232" i="33"/>
  <c r="F232" i="33"/>
  <c r="G232" i="33"/>
  <c r="H232" i="33"/>
  <c r="I232" i="33"/>
  <c r="M224" i="33"/>
  <c r="K224" i="33"/>
  <c r="L224" i="33"/>
  <c r="F224" i="33"/>
  <c r="G224" i="33"/>
  <c r="H224" i="33"/>
  <c r="I224" i="33"/>
  <c r="M216" i="33"/>
  <c r="K216" i="33"/>
  <c r="L216" i="33"/>
  <c r="F216" i="33"/>
  <c r="G216" i="33"/>
  <c r="H216" i="33"/>
  <c r="I216" i="33"/>
  <c r="M208" i="33"/>
  <c r="K208" i="33"/>
  <c r="L208" i="33"/>
  <c r="F208" i="33"/>
  <c r="G208" i="33"/>
  <c r="H208" i="33"/>
  <c r="I208" i="33"/>
  <c r="M200" i="33"/>
  <c r="K200" i="33"/>
  <c r="F200" i="33"/>
  <c r="G200" i="33"/>
  <c r="H200" i="33"/>
  <c r="I200" i="33"/>
  <c r="L200" i="33"/>
  <c r="M192" i="33"/>
  <c r="K192" i="33"/>
  <c r="L192" i="33"/>
  <c r="F192" i="33"/>
  <c r="G192" i="33"/>
  <c r="H192" i="33"/>
  <c r="I192" i="33"/>
  <c r="M184" i="33"/>
  <c r="K184" i="33"/>
  <c r="L184" i="33"/>
  <c r="F184" i="33"/>
  <c r="G184" i="33"/>
  <c r="H184" i="33"/>
  <c r="I184" i="33"/>
  <c r="M176" i="33"/>
  <c r="K176" i="33"/>
  <c r="L176" i="33"/>
  <c r="F176" i="33"/>
  <c r="G176" i="33"/>
  <c r="H176" i="33"/>
  <c r="I176" i="33"/>
  <c r="M168" i="33"/>
  <c r="K168" i="33"/>
  <c r="E168" i="33"/>
  <c r="F168" i="33"/>
  <c r="L168" i="33"/>
  <c r="G168" i="33"/>
  <c r="H168" i="33"/>
  <c r="I168" i="33"/>
  <c r="M160" i="33"/>
  <c r="K160" i="33"/>
  <c r="L160" i="33"/>
  <c r="E160" i="33"/>
  <c r="F160" i="33"/>
  <c r="G160" i="33"/>
  <c r="H160" i="33"/>
  <c r="I160" i="33"/>
  <c r="M152" i="33"/>
  <c r="K152" i="33"/>
  <c r="E152" i="33"/>
  <c r="F152" i="33"/>
  <c r="G152" i="33"/>
  <c r="H152" i="33"/>
  <c r="L152" i="33"/>
  <c r="I152" i="33"/>
  <c r="M144" i="33"/>
  <c r="K144" i="33"/>
  <c r="E144" i="33"/>
  <c r="L144" i="33"/>
  <c r="F144" i="33"/>
  <c r="G144" i="33"/>
  <c r="H144" i="33"/>
  <c r="I144" i="33"/>
  <c r="M136" i="33"/>
  <c r="K136" i="33"/>
  <c r="E136" i="33"/>
  <c r="F136" i="33"/>
  <c r="G136" i="33"/>
  <c r="H136" i="33"/>
  <c r="I136" i="33"/>
  <c r="L136" i="33"/>
  <c r="K128" i="33"/>
  <c r="L128" i="33"/>
  <c r="E128" i="33"/>
  <c r="F128" i="33"/>
  <c r="G128" i="33"/>
  <c r="H128" i="33"/>
  <c r="M128" i="33"/>
  <c r="I128" i="33"/>
  <c r="K120" i="33"/>
  <c r="L120" i="33"/>
  <c r="M120" i="33"/>
  <c r="E120" i="33"/>
  <c r="F120" i="33"/>
  <c r="G120" i="33"/>
  <c r="H120" i="33"/>
  <c r="I120" i="33"/>
  <c r="K112" i="33"/>
  <c r="L112" i="33"/>
  <c r="M112" i="33"/>
  <c r="E112" i="33"/>
  <c r="F112" i="33"/>
  <c r="G112" i="33"/>
  <c r="H112" i="33"/>
  <c r="I112" i="33"/>
  <c r="K104" i="33"/>
  <c r="L104" i="33"/>
  <c r="M104" i="33"/>
  <c r="E104" i="33"/>
  <c r="F104" i="33"/>
  <c r="G104" i="33"/>
  <c r="H104" i="33"/>
  <c r="I104" i="33"/>
  <c r="M96" i="33"/>
  <c r="K96" i="33"/>
  <c r="L96" i="33"/>
  <c r="E96" i="33"/>
  <c r="F96" i="33"/>
  <c r="G96" i="33"/>
  <c r="H96" i="33"/>
  <c r="I96" i="33"/>
  <c r="M88" i="33"/>
  <c r="K88" i="33"/>
  <c r="L88" i="33"/>
  <c r="E88" i="33"/>
  <c r="F88" i="33"/>
  <c r="G88" i="33"/>
  <c r="H88" i="33"/>
  <c r="I88" i="33"/>
  <c r="M80" i="33"/>
  <c r="K80" i="33"/>
  <c r="L80" i="33"/>
  <c r="E80" i="33"/>
  <c r="F80" i="33"/>
  <c r="G80" i="33"/>
  <c r="H80" i="33"/>
  <c r="I80" i="33"/>
  <c r="M72" i="33"/>
  <c r="K72" i="33"/>
  <c r="L72" i="33"/>
  <c r="E72" i="33"/>
  <c r="F72" i="33"/>
  <c r="G72" i="33"/>
  <c r="H72" i="33"/>
  <c r="I72" i="33"/>
  <c r="M64" i="33"/>
  <c r="K64" i="33"/>
  <c r="L64" i="33"/>
  <c r="E64" i="33"/>
  <c r="F64" i="33"/>
  <c r="G64" i="33"/>
  <c r="H64" i="33"/>
  <c r="I64" i="33"/>
  <c r="M56" i="33"/>
  <c r="K56" i="33"/>
  <c r="L56" i="33"/>
  <c r="E56" i="33"/>
  <c r="F56" i="33"/>
  <c r="G56" i="33"/>
  <c r="H56" i="33"/>
  <c r="I56" i="33"/>
  <c r="M48" i="33"/>
  <c r="K48" i="33"/>
  <c r="L48" i="33"/>
  <c r="M40" i="33"/>
  <c r="K40" i="33"/>
  <c r="L40" i="33"/>
  <c r="M32" i="33"/>
  <c r="K32" i="33"/>
  <c r="L32" i="33"/>
  <c r="M24" i="33"/>
  <c r="K24" i="33"/>
  <c r="L24" i="33"/>
  <c r="M16" i="33"/>
  <c r="K16" i="33"/>
  <c r="L16" i="33"/>
  <c r="I54" i="33"/>
  <c r="H51" i="33"/>
  <c r="G48" i="33"/>
  <c r="I46" i="33"/>
  <c r="H43" i="33"/>
  <c r="G40" i="33"/>
  <c r="I38" i="33"/>
  <c r="H35" i="33"/>
  <c r="G32" i="33"/>
  <c r="I30" i="33"/>
  <c r="H27" i="33"/>
  <c r="G24" i="33"/>
  <c r="I22" i="33"/>
  <c r="H19" i="33"/>
  <c r="G16" i="33"/>
  <c r="I14" i="33"/>
  <c r="H326" i="33"/>
  <c r="G323" i="33"/>
  <c r="I321" i="33"/>
  <c r="F320" i="33"/>
  <c r="H318" i="33"/>
  <c r="G315" i="33"/>
  <c r="I313" i="33"/>
  <c r="F312" i="33"/>
  <c r="H310" i="33"/>
  <c r="G307" i="33"/>
  <c r="I305" i="33"/>
  <c r="F304" i="33"/>
  <c r="H302" i="33"/>
  <c r="G299" i="33"/>
  <c r="I297" i="33"/>
  <c r="F296" i="33"/>
  <c r="H294" i="33"/>
  <c r="E291" i="33"/>
  <c r="E289" i="33"/>
  <c r="H286" i="33"/>
  <c r="G284" i="33"/>
  <c r="F275" i="33"/>
  <c r="G262" i="33"/>
  <c r="E224" i="33"/>
  <c r="F211" i="33"/>
  <c r="G198" i="33"/>
  <c r="K317" i="33"/>
  <c r="L317" i="33"/>
  <c r="M317" i="33"/>
  <c r="K309" i="33"/>
  <c r="L309" i="33"/>
  <c r="M309" i="33"/>
  <c r="K301" i="33"/>
  <c r="L301" i="33"/>
  <c r="M301" i="33"/>
  <c r="K293" i="33"/>
  <c r="L293" i="33"/>
  <c r="M293" i="33"/>
  <c r="K285" i="33"/>
  <c r="L285" i="33"/>
  <c r="F285" i="33"/>
  <c r="M285" i="33"/>
  <c r="G285" i="33"/>
  <c r="H285" i="33"/>
  <c r="K277" i="33"/>
  <c r="L277" i="33"/>
  <c r="M277" i="33"/>
  <c r="E277" i="33"/>
  <c r="F277" i="33"/>
  <c r="G277" i="33"/>
  <c r="H277" i="33"/>
  <c r="I277" i="33"/>
  <c r="K269" i="33"/>
  <c r="L269" i="33"/>
  <c r="M269" i="33"/>
  <c r="E269" i="33"/>
  <c r="F269" i="33"/>
  <c r="G269" i="33"/>
  <c r="H269" i="33"/>
  <c r="I269" i="33"/>
  <c r="K261" i="33"/>
  <c r="L261" i="33"/>
  <c r="M261" i="33"/>
  <c r="E261" i="33"/>
  <c r="F261" i="33"/>
  <c r="G261" i="33"/>
  <c r="H261" i="33"/>
  <c r="I261" i="33"/>
  <c r="K253" i="33"/>
  <c r="L253" i="33"/>
  <c r="M253" i="33"/>
  <c r="E253" i="33"/>
  <c r="F253" i="33"/>
  <c r="G253" i="33"/>
  <c r="H253" i="33"/>
  <c r="I253" i="33"/>
  <c r="K245" i="33"/>
  <c r="L245" i="33"/>
  <c r="M245" i="33"/>
  <c r="E245" i="33"/>
  <c r="F245" i="33"/>
  <c r="G245" i="33"/>
  <c r="H245" i="33"/>
  <c r="I245" i="33"/>
  <c r="K237" i="33"/>
  <c r="L237" i="33"/>
  <c r="M237" i="33"/>
  <c r="E237" i="33"/>
  <c r="F237" i="33"/>
  <c r="G237" i="33"/>
  <c r="H237" i="33"/>
  <c r="I237" i="33"/>
  <c r="K229" i="33"/>
  <c r="L229" i="33"/>
  <c r="M229" i="33"/>
  <c r="E229" i="33"/>
  <c r="F229" i="33"/>
  <c r="G229" i="33"/>
  <c r="H229" i="33"/>
  <c r="I229" i="33"/>
  <c r="K221" i="33"/>
  <c r="L221" i="33"/>
  <c r="E221" i="33"/>
  <c r="F221" i="33"/>
  <c r="G221" i="33"/>
  <c r="H221" i="33"/>
  <c r="I221" i="33"/>
  <c r="K213" i="33"/>
  <c r="L213" i="33"/>
  <c r="M213" i="33"/>
  <c r="E213" i="33"/>
  <c r="F213" i="33"/>
  <c r="G213" i="33"/>
  <c r="H213" i="33"/>
  <c r="I213" i="33"/>
  <c r="K205" i="33"/>
  <c r="L205" i="33"/>
  <c r="M205" i="33"/>
  <c r="E205" i="33"/>
  <c r="F205" i="33"/>
  <c r="G205" i="33"/>
  <c r="H205" i="33"/>
  <c r="I205" i="33"/>
  <c r="K197" i="33"/>
  <c r="L197" i="33"/>
  <c r="M197" i="33"/>
  <c r="E197" i="33"/>
  <c r="F197" i="33"/>
  <c r="G197" i="33"/>
  <c r="H197" i="33"/>
  <c r="I197" i="33"/>
  <c r="K189" i="33"/>
  <c r="L189" i="33"/>
  <c r="M189" i="33"/>
  <c r="E189" i="33"/>
  <c r="F189" i="33"/>
  <c r="G189" i="33"/>
  <c r="H189" i="33"/>
  <c r="I189" i="33"/>
  <c r="K181" i="33"/>
  <c r="L181" i="33"/>
  <c r="M181" i="33"/>
  <c r="E181" i="33"/>
  <c r="F181" i="33"/>
  <c r="G181" i="33"/>
  <c r="H181" i="33"/>
  <c r="I181" i="33"/>
  <c r="K173" i="33"/>
  <c r="L173" i="33"/>
  <c r="F173" i="33"/>
  <c r="M173" i="33"/>
  <c r="E173" i="33"/>
  <c r="G173" i="33"/>
  <c r="H173" i="33"/>
  <c r="I173" i="33"/>
  <c r="K165" i="33"/>
  <c r="L165" i="33"/>
  <c r="M165" i="33"/>
  <c r="E165" i="33"/>
  <c r="F165" i="33"/>
  <c r="G165" i="33"/>
  <c r="H165" i="33"/>
  <c r="I165" i="33"/>
  <c r="K157" i="33"/>
  <c r="L157" i="33"/>
  <c r="E157" i="33"/>
  <c r="F157" i="33"/>
  <c r="G157" i="33"/>
  <c r="H157" i="33"/>
  <c r="I157" i="33"/>
  <c r="M157" i="33"/>
  <c r="K149" i="33"/>
  <c r="L149" i="33"/>
  <c r="E149" i="33"/>
  <c r="F149" i="33"/>
  <c r="M149" i="33"/>
  <c r="G149" i="33"/>
  <c r="H149" i="33"/>
  <c r="I149" i="33"/>
  <c r="K141" i="33"/>
  <c r="L141" i="33"/>
  <c r="M141" i="33"/>
  <c r="E141" i="33"/>
  <c r="F141" i="33"/>
  <c r="G141" i="33"/>
  <c r="H141" i="33"/>
  <c r="I141" i="33"/>
  <c r="K133" i="33"/>
  <c r="L133" i="33"/>
  <c r="E133" i="33"/>
  <c r="F133" i="33"/>
  <c r="G133" i="33"/>
  <c r="H133" i="33"/>
  <c r="M133" i="33"/>
  <c r="I133" i="33"/>
  <c r="K125" i="33"/>
  <c r="L125" i="33"/>
  <c r="M125" i="33"/>
  <c r="E125" i="33"/>
  <c r="F125" i="33"/>
  <c r="G125" i="33"/>
  <c r="H125" i="33"/>
  <c r="I125" i="33"/>
  <c r="K117" i="33"/>
  <c r="L117" i="33"/>
  <c r="M117" i="33"/>
  <c r="E117" i="33"/>
  <c r="F117" i="33"/>
  <c r="G117" i="33"/>
  <c r="H117" i="33"/>
  <c r="I117" i="33"/>
  <c r="K109" i="33"/>
  <c r="L109" i="33"/>
  <c r="M109" i="33"/>
  <c r="E109" i="33"/>
  <c r="F109" i="33"/>
  <c r="G109" i="33"/>
  <c r="H109" i="33"/>
  <c r="I109" i="33"/>
  <c r="K101" i="33"/>
  <c r="L101" i="33"/>
  <c r="M101" i="33"/>
  <c r="E101" i="33"/>
  <c r="F101" i="33"/>
  <c r="G101" i="33"/>
  <c r="H101" i="33"/>
  <c r="I101" i="33"/>
  <c r="K93" i="33"/>
  <c r="L93" i="33"/>
  <c r="M93" i="33"/>
  <c r="E93" i="33"/>
  <c r="F93" i="33"/>
  <c r="G93" i="33"/>
  <c r="H93" i="33"/>
  <c r="I93" i="33"/>
  <c r="K85" i="33"/>
  <c r="L85" i="33"/>
  <c r="M85" i="33"/>
  <c r="E85" i="33"/>
  <c r="F85" i="33"/>
  <c r="G85" i="33"/>
  <c r="H85" i="33"/>
  <c r="I85" i="33"/>
  <c r="K77" i="33"/>
  <c r="L77" i="33"/>
  <c r="M77" i="33"/>
  <c r="E77" i="33"/>
  <c r="F77" i="33"/>
  <c r="G77" i="33"/>
  <c r="H77" i="33"/>
  <c r="I77" i="33"/>
  <c r="K69" i="33"/>
  <c r="L69" i="33"/>
  <c r="M69" i="33"/>
  <c r="E69" i="33"/>
  <c r="F69" i="33"/>
  <c r="G69" i="33"/>
  <c r="H69" i="33"/>
  <c r="I69" i="33"/>
  <c r="K61" i="33"/>
  <c r="L61" i="33"/>
  <c r="M61" i="33"/>
  <c r="E61" i="33"/>
  <c r="F61" i="33"/>
  <c r="G61" i="33"/>
  <c r="H61" i="33"/>
  <c r="I61" i="33"/>
  <c r="K53" i="33"/>
  <c r="L53" i="33"/>
  <c r="M53" i="33"/>
  <c r="K45" i="33"/>
  <c r="L45" i="33"/>
  <c r="M45" i="33"/>
  <c r="K37" i="33"/>
  <c r="L37" i="33"/>
  <c r="M37" i="33"/>
  <c r="K29" i="33"/>
  <c r="L29" i="33"/>
  <c r="M29" i="33"/>
  <c r="K21" i="33"/>
  <c r="L21" i="33"/>
  <c r="M21" i="33"/>
  <c r="K13" i="33"/>
  <c r="L13" i="33"/>
  <c r="M13" i="33"/>
  <c r="B321" i="13"/>
  <c r="B321" i="14"/>
  <c r="H54" i="33"/>
  <c r="E53" i="33"/>
  <c r="G51" i="33"/>
  <c r="I49" i="33"/>
  <c r="F48" i="33"/>
  <c r="H46" i="33"/>
  <c r="E45" i="33"/>
  <c r="G43" i="33"/>
  <c r="I41" i="33"/>
  <c r="F40" i="33"/>
  <c r="H38" i="33"/>
  <c r="E37" i="33"/>
  <c r="G35" i="33"/>
  <c r="I33" i="33"/>
  <c r="F32" i="33"/>
  <c r="H30" i="33"/>
  <c r="E29" i="33"/>
  <c r="G27" i="33"/>
  <c r="I25" i="33"/>
  <c r="F24" i="33"/>
  <c r="H22" i="33"/>
  <c r="E21" i="33"/>
  <c r="G19" i="33"/>
  <c r="I17" i="33"/>
  <c r="F16" i="33"/>
  <c r="H14" i="33"/>
  <c r="E13" i="33"/>
  <c r="G326" i="33"/>
  <c r="D323" i="9" s="1"/>
  <c r="I324" i="33"/>
  <c r="F323" i="33"/>
  <c r="H321" i="33"/>
  <c r="D318" i="9" s="1"/>
  <c r="E320" i="33"/>
  <c r="G318" i="33"/>
  <c r="I316" i="33"/>
  <c r="F315" i="33"/>
  <c r="H313" i="33"/>
  <c r="E312" i="33"/>
  <c r="G310" i="33"/>
  <c r="I308" i="33"/>
  <c r="F307" i="33"/>
  <c r="H305" i="33"/>
  <c r="E304" i="33"/>
  <c r="G302" i="33"/>
  <c r="I300" i="33"/>
  <c r="F299" i="33"/>
  <c r="H297" i="33"/>
  <c r="E296" i="33"/>
  <c r="G294" i="33"/>
  <c r="I292" i="33"/>
  <c r="I288" i="33"/>
  <c r="G286" i="33"/>
  <c r="E248" i="33"/>
  <c r="F235" i="33"/>
  <c r="G222" i="33"/>
  <c r="E184" i="33"/>
  <c r="F161" i="33"/>
  <c r="K273" i="33"/>
  <c r="L273" i="33"/>
  <c r="M273" i="33"/>
  <c r="I273" i="33"/>
  <c r="E273" i="33"/>
  <c r="F273" i="33"/>
  <c r="G273" i="33"/>
  <c r="K257" i="33"/>
  <c r="L257" i="33"/>
  <c r="M257" i="33"/>
  <c r="I257" i="33"/>
  <c r="E257" i="33"/>
  <c r="F257" i="33"/>
  <c r="G257" i="33"/>
  <c r="K201" i="33"/>
  <c r="L201" i="33"/>
  <c r="M201" i="33"/>
  <c r="I201" i="33"/>
  <c r="E201" i="33"/>
  <c r="F201" i="33"/>
  <c r="G201" i="33"/>
  <c r="K185" i="33"/>
  <c r="L185" i="33"/>
  <c r="M185" i="33"/>
  <c r="I185" i="33"/>
  <c r="E185" i="33"/>
  <c r="F185" i="33"/>
  <c r="G185" i="33"/>
  <c r="K153" i="33"/>
  <c r="L153" i="33"/>
  <c r="M153" i="33"/>
  <c r="G153" i="33"/>
  <c r="H153" i="33"/>
  <c r="I153" i="33"/>
  <c r="E153" i="33"/>
  <c r="F153" i="33"/>
  <c r="K137" i="33"/>
  <c r="L137" i="33"/>
  <c r="M137" i="33"/>
  <c r="G137" i="33"/>
  <c r="H137" i="33"/>
  <c r="I137" i="33"/>
  <c r="E137" i="33"/>
  <c r="F137" i="33"/>
  <c r="K121" i="33"/>
  <c r="L121" i="33"/>
  <c r="M121" i="33"/>
  <c r="G121" i="33"/>
  <c r="H121" i="33"/>
  <c r="I121" i="33"/>
  <c r="E121" i="33"/>
  <c r="F121" i="33"/>
  <c r="K89" i="33"/>
  <c r="L89" i="33"/>
  <c r="M89" i="33"/>
  <c r="G89" i="33"/>
  <c r="H89" i="33"/>
  <c r="I89" i="33"/>
  <c r="E89" i="33"/>
  <c r="F89" i="33"/>
  <c r="K65" i="33"/>
  <c r="L65" i="33"/>
  <c r="M65" i="33"/>
  <c r="G65" i="33"/>
  <c r="H65" i="33"/>
  <c r="I65" i="33"/>
  <c r="E65" i="33"/>
  <c r="F65" i="33"/>
  <c r="H289" i="33"/>
  <c r="K322" i="33"/>
  <c r="L322" i="33"/>
  <c r="M322" i="33"/>
  <c r="K314" i="33"/>
  <c r="L314" i="33"/>
  <c r="M314" i="33"/>
  <c r="K306" i="33"/>
  <c r="L306" i="33"/>
  <c r="M306" i="33"/>
  <c r="K298" i="33"/>
  <c r="L298" i="33"/>
  <c r="M298" i="33"/>
  <c r="K290" i="33"/>
  <c r="L290" i="33"/>
  <c r="M290" i="33"/>
  <c r="E290" i="33"/>
  <c r="F290" i="33"/>
  <c r="K282" i="33"/>
  <c r="L282" i="33"/>
  <c r="M282" i="33"/>
  <c r="E282" i="33"/>
  <c r="F282" i="33"/>
  <c r="G282" i="33"/>
  <c r="H282" i="33"/>
  <c r="K274" i="33"/>
  <c r="L274" i="33"/>
  <c r="M274" i="33"/>
  <c r="E274" i="33"/>
  <c r="F274" i="33"/>
  <c r="G274" i="33"/>
  <c r="H274" i="33"/>
  <c r="I274" i="33"/>
  <c r="K266" i="33"/>
  <c r="L266" i="33"/>
  <c r="M266" i="33"/>
  <c r="E266" i="33"/>
  <c r="F266" i="33"/>
  <c r="G266" i="33"/>
  <c r="H266" i="33"/>
  <c r="I266" i="33"/>
  <c r="K258" i="33"/>
  <c r="L258" i="33"/>
  <c r="M258" i="33"/>
  <c r="E258" i="33"/>
  <c r="F258" i="33"/>
  <c r="G258" i="33"/>
  <c r="H258" i="33"/>
  <c r="I258" i="33"/>
  <c r="K250" i="33"/>
  <c r="L250" i="33"/>
  <c r="M250" i="33"/>
  <c r="E250" i="33"/>
  <c r="F250" i="33"/>
  <c r="G250" i="33"/>
  <c r="H250" i="33"/>
  <c r="I250" i="33"/>
  <c r="K242" i="33"/>
  <c r="L242" i="33"/>
  <c r="M242" i="33"/>
  <c r="E242" i="33"/>
  <c r="F242" i="33"/>
  <c r="G242" i="33"/>
  <c r="H242" i="33"/>
  <c r="I242" i="33"/>
  <c r="K234" i="33"/>
  <c r="L234" i="33"/>
  <c r="M234" i="33"/>
  <c r="E234" i="33"/>
  <c r="F234" i="33"/>
  <c r="G234" i="33"/>
  <c r="H234" i="33"/>
  <c r="I234" i="33"/>
  <c r="K226" i="33"/>
  <c r="L226" i="33"/>
  <c r="M226" i="33"/>
  <c r="E226" i="33"/>
  <c r="F226" i="33"/>
  <c r="G226" i="33"/>
  <c r="H226" i="33"/>
  <c r="I226" i="33"/>
  <c r="K218" i="33"/>
  <c r="L218" i="33"/>
  <c r="M218" i="33"/>
  <c r="E218" i="33"/>
  <c r="F218" i="33"/>
  <c r="G218" i="33"/>
  <c r="H218" i="33"/>
  <c r="I218" i="33"/>
  <c r="K210" i="33"/>
  <c r="L210" i="33"/>
  <c r="M210" i="33"/>
  <c r="E210" i="33"/>
  <c r="F210" i="33"/>
  <c r="G210" i="33"/>
  <c r="H210" i="33"/>
  <c r="I210" i="33"/>
  <c r="K202" i="33"/>
  <c r="L202" i="33"/>
  <c r="M202" i="33"/>
  <c r="E202" i="33"/>
  <c r="F202" i="33"/>
  <c r="G202" i="33"/>
  <c r="H202" i="33"/>
  <c r="I202" i="33"/>
  <c r="K194" i="33"/>
  <c r="L194" i="33"/>
  <c r="M194" i="33"/>
  <c r="E194" i="33"/>
  <c r="F194" i="33"/>
  <c r="G194" i="33"/>
  <c r="H194" i="33"/>
  <c r="I194" i="33"/>
  <c r="K186" i="33"/>
  <c r="L186" i="33"/>
  <c r="M186" i="33"/>
  <c r="E186" i="33"/>
  <c r="F186" i="33"/>
  <c r="G186" i="33"/>
  <c r="H186" i="33"/>
  <c r="I186" i="33"/>
  <c r="K178" i="33"/>
  <c r="L178" i="33"/>
  <c r="M178" i="33"/>
  <c r="E178" i="33"/>
  <c r="F178" i="33"/>
  <c r="G178" i="33"/>
  <c r="H178" i="33"/>
  <c r="I178" i="33"/>
  <c r="K170" i="33"/>
  <c r="L170" i="33"/>
  <c r="M170" i="33"/>
  <c r="E170" i="33"/>
  <c r="F170" i="33"/>
  <c r="G170" i="33"/>
  <c r="H170" i="33"/>
  <c r="I170" i="33"/>
  <c r="K162" i="33"/>
  <c r="L162" i="33"/>
  <c r="M162" i="33"/>
  <c r="E162" i="33"/>
  <c r="F162" i="33"/>
  <c r="G162" i="33"/>
  <c r="H162" i="33"/>
  <c r="I162" i="33"/>
  <c r="K154" i="33"/>
  <c r="L154" i="33"/>
  <c r="M154" i="33"/>
  <c r="E154" i="33"/>
  <c r="F154" i="33"/>
  <c r="G154" i="33"/>
  <c r="H154" i="33"/>
  <c r="I154" i="33"/>
  <c r="K146" i="33"/>
  <c r="L146" i="33"/>
  <c r="M146" i="33"/>
  <c r="E146" i="33"/>
  <c r="F146" i="33"/>
  <c r="G146" i="33"/>
  <c r="H146" i="33"/>
  <c r="I146" i="33"/>
  <c r="K138" i="33"/>
  <c r="L138" i="33"/>
  <c r="M138" i="33"/>
  <c r="E138" i="33"/>
  <c r="F138" i="33"/>
  <c r="G138" i="33"/>
  <c r="H138" i="33"/>
  <c r="I138" i="33"/>
  <c r="K130" i="33"/>
  <c r="L130" i="33"/>
  <c r="M130" i="33"/>
  <c r="E130" i="33"/>
  <c r="F130" i="33"/>
  <c r="G130" i="33"/>
  <c r="H130" i="33"/>
  <c r="I130" i="33"/>
  <c r="K122" i="33"/>
  <c r="L122" i="33"/>
  <c r="M122" i="33"/>
  <c r="E122" i="33"/>
  <c r="F122" i="33"/>
  <c r="G122" i="33"/>
  <c r="H122" i="33"/>
  <c r="K114" i="33"/>
  <c r="L114" i="33"/>
  <c r="M114" i="33"/>
  <c r="E114" i="33"/>
  <c r="F114" i="33"/>
  <c r="G114" i="33"/>
  <c r="H114" i="33"/>
  <c r="I114" i="33"/>
  <c r="K106" i="33"/>
  <c r="L106" i="33"/>
  <c r="M106" i="33"/>
  <c r="E106" i="33"/>
  <c r="F106" i="33"/>
  <c r="G106" i="33"/>
  <c r="H106" i="33"/>
  <c r="I106" i="33"/>
  <c r="K98" i="33"/>
  <c r="L98" i="33"/>
  <c r="M98" i="33"/>
  <c r="E98" i="33"/>
  <c r="F98" i="33"/>
  <c r="G98" i="33"/>
  <c r="H98" i="33"/>
  <c r="I98" i="33"/>
  <c r="K90" i="33"/>
  <c r="L90" i="33"/>
  <c r="M90" i="33"/>
  <c r="E90" i="33"/>
  <c r="F90" i="33"/>
  <c r="G90" i="33"/>
  <c r="H90" i="33"/>
  <c r="I90" i="33"/>
  <c r="K82" i="33"/>
  <c r="L82" i="33"/>
  <c r="M82" i="33"/>
  <c r="E82" i="33"/>
  <c r="F82" i="33"/>
  <c r="G82" i="33"/>
  <c r="H82" i="33"/>
  <c r="I82" i="33"/>
  <c r="K74" i="33"/>
  <c r="L74" i="33"/>
  <c r="M74" i="33"/>
  <c r="E74" i="33"/>
  <c r="F74" i="33"/>
  <c r="G74" i="33"/>
  <c r="H74" i="33"/>
  <c r="I74" i="33"/>
  <c r="K66" i="33"/>
  <c r="L66" i="33"/>
  <c r="M66" i="33"/>
  <c r="E66" i="33"/>
  <c r="F66" i="33"/>
  <c r="G66" i="33"/>
  <c r="H66" i="33"/>
  <c r="I66" i="33"/>
  <c r="K58" i="33"/>
  <c r="L58" i="33"/>
  <c r="M58" i="33"/>
  <c r="E58" i="33"/>
  <c r="F58" i="33"/>
  <c r="G58" i="33"/>
  <c r="H58" i="33"/>
  <c r="K50" i="33"/>
  <c r="L50" i="33"/>
  <c r="M50" i="33"/>
  <c r="K42" i="33"/>
  <c r="L42" i="33"/>
  <c r="M42" i="33"/>
  <c r="K34" i="33"/>
  <c r="L34" i="33"/>
  <c r="M34" i="33"/>
  <c r="K26" i="33"/>
  <c r="L26" i="33"/>
  <c r="M26" i="33"/>
  <c r="K18" i="33"/>
  <c r="L18" i="33"/>
  <c r="M18" i="33"/>
  <c r="A321" i="13"/>
  <c r="A321" i="14"/>
  <c r="K325" i="33"/>
  <c r="L325" i="33"/>
  <c r="M325" i="33"/>
  <c r="G54" i="33"/>
  <c r="I52" i="33"/>
  <c r="F51" i="33"/>
  <c r="H49" i="33"/>
  <c r="E48" i="33"/>
  <c r="G46" i="33"/>
  <c r="I44" i="33"/>
  <c r="F43" i="33"/>
  <c r="H41" i="33"/>
  <c r="E40" i="33"/>
  <c r="G38" i="33"/>
  <c r="I36" i="33"/>
  <c r="F35" i="33"/>
  <c r="H33" i="33"/>
  <c r="E32" i="33"/>
  <c r="G30" i="33"/>
  <c r="I28" i="33"/>
  <c r="F27" i="33"/>
  <c r="H25" i="33"/>
  <c r="E24" i="33"/>
  <c r="G22" i="33"/>
  <c r="I20" i="33"/>
  <c r="F19" i="33"/>
  <c r="H17" i="33"/>
  <c r="E16" i="33"/>
  <c r="G14" i="33"/>
  <c r="I12" i="33"/>
  <c r="F326" i="33"/>
  <c r="H324" i="33"/>
  <c r="E323" i="33"/>
  <c r="F318" i="33"/>
  <c r="H316" i="33"/>
  <c r="E315" i="33"/>
  <c r="G313" i="33"/>
  <c r="F310" i="33"/>
  <c r="H308" i="33"/>
  <c r="E307" i="33"/>
  <c r="F302" i="33"/>
  <c r="H300" i="33"/>
  <c r="E299" i="33"/>
  <c r="G297" i="33"/>
  <c r="F294" i="33"/>
  <c r="H292" i="33"/>
  <c r="H290" i="33"/>
  <c r="F288" i="33"/>
  <c r="F286" i="33"/>
  <c r="F283" i="33"/>
  <c r="E272" i="33"/>
  <c r="F259" i="33"/>
  <c r="G246" i="33"/>
  <c r="E208" i="33"/>
  <c r="F195" i="33"/>
  <c r="G182" i="33"/>
  <c r="M221" i="33"/>
  <c r="K321" i="33"/>
  <c r="L321" i="33"/>
  <c r="M321" i="33"/>
  <c r="K305" i="33"/>
  <c r="L305" i="33"/>
  <c r="M305" i="33"/>
  <c r="K265" i="33"/>
  <c r="L265" i="33"/>
  <c r="M265" i="33"/>
  <c r="I265" i="33"/>
  <c r="E265" i="33"/>
  <c r="F265" i="33"/>
  <c r="G265" i="33"/>
  <c r="K249" i="33"/>
  <c r="L249" i="33"/>
  <c r="M249" i="33"/>
  <c r="I249" i="33"/>
  <c r="E249" i="33"/>
  <c r="F249" i="33"/>
  <c r="G249" i="33"/>
  <c r="K193" i="33"/>
  <c r="L193" i="33"/>
  <c r="M193" i="33"/>
  <c r="I193" i="33"/>
  <c r="E193" i="33"/>
  <c r="F193" i="33"/>
  <c r="G193" i="33"/>
  <c r="K177" i="33"/>
  <c r="L177" i="33"/>
  <c r="M177" i="33"/>
  <c r="I177" i="33"/>
  <c r="E177" i="33"/>
  <c r="F177" i="33"/>
  <c r="G177" i="33"/>
  <c r="K105" i="33"/>
  <c r="L105" i="33"/>
  <c r="M105" i="33"/>
  <c r="G105" i="33"/>
  <c r="H105" i="33"/>
  <c r="I105" i="33"/>
  <c r="E105" i="33"/>
  <c r="F105" i="33"/>
  <c r="K57" i="33"/>
  <c r="L57" i="33"/>
  <c r="M57" i="33"/>
  <c r="G57" i="33"/>
  <c r="H57" i="33"/>
  <c r="I57" i="33"/>
  <c r="E57" i="33"/>
  <c r="F57" i="33"/>
  <c r="E41" i="33"/>
  <c r="K319" i="33"/>
  <c r="L319" i="33"/>
  <c r="M319" i="33"/>
  <c r="K311" i="33"/>
  <c r="L311" i="33"/>
  <c r="M311" i="33"/>
  <c r="K303" i="33"/>
  <c r="L303" i="33"/>
  <c r="M303" i="33"/>
  <c r="K295" i="33"/>
  <c r="L295" i="33"/>
  <c r="M295" i="33"/>
  <c r="K287" i="33"/>
  <c r="L287" i="33"/>
  <c r="M287" i="33"/>
  <c r="E287" i="33"/>
  <c r="K279" i="33"/>
  <c r="L279" i="33"/>
  <c r="M279" i="33"/>
  <c r="E279" i="33"/>
  <c r="F279" i="33"/>
  <c r="G279" i="33"/>
  <c r="H279" i="33"/>
  <c r="I279" i="33"/>
  <c r="K271" i="33"/>
  <c r="L271" i="33"/>
  <c r="M271" i="33"/>
  <c r="E271" i="33"/>
  <c r="F271" i="33"/>
  <c r="G271" i="33"/>
  <c r="H271" i="33"/>
  <c r="I271" i="33"/>
  <c r="K263" i="33"/>
  <c r="L263" i="33"/>
  <c r="M263" i="33"/>
  <c r="E263" i="33"/>
  <c r="F263" i="33"/>
  <c r="G263" i="33"/>
  <c r="H263" i="33"/>
  <c r="I263" i="33"/>
  <c r="K255" i="33"/>
  <c r="L255" i="33"/>
  <c r="M255" i="33"/>
  <c r="E255" i="33"/>
  <c r="F255" i="33"/>
  <c r="G255" i="33"/>
  <c r="H255" i="33"/>
  <c r="I255" i="33"/>
  <c r="K247" i="33"/>
  <c r="L247" i="33"/>
  <c r="M247" i="33"/>
  <c r="E247" i="33"/>
  <c r="F247" i="33"/>
  <c r="G247" i="33"/>
  <c r="H247" i="33"/>
  <c r="I247" i="33"/>
  <c r="K239" i="33"/>
  <c r="L239" i="33"/>
  <c r="M239" i="33"/>
  <c r="E239" i="33"/>
  <c r="F239" i="33"/>
  <c r="G239" i="33"/>
  <c r="H239" i="33"/>
  <c r="I239" i="33"/>
  <c r="K231" i="33"/>
  <c r="L231" i="33"/>
  <c r="M231" i="33"/>
  <c r="E231" i="33"/>
  <c r="F231" i="33"/>
  <c r="G231" i="33"/>
  <c r="H231" i="33"/>
  <c r="I231" i="33"/>
  <c r="K223" i="33"/>
  <c r="L223" i="33"/>
  <c r="M223" i="33"/>
  <c r="E223" i="33"/>
  <c r="F223" i="33"/>
  <c r="G223" i="33"/>
  <c r="H223" i="33"/>
  <c r="I223" i="33"/>
  <c r="K215" i="33"/>
  <c r="L215" i="33"/>
  <c r="M215" i="33"/>
  <c r="E215" i="33"/>
  <c r="F215" i="33"/>
  <c r="G215" i="33"/>
  <c r="H215" i="33"/>
  <c r="I215" i="33"/>
  <c r="K207" i="33"/>
  <c r="L207" i="33"/>
  <c r="M207" i="33"/>
  <c r="E207" i="33"/>
  <c r="F207" i="33"/>
  <c r="G207" i="33"/>
  <c r="H207" i="33"/>
  <c r="I207" i="33"/>
  <c r="K199" i="33"/>
  <c r="L199" i="33"/>
  <c r="M199" i="33"/>
  <c r="E199" i="33"/>
  <c r="F199" i="33"/>
  <c r="G199" i="33"/>
  <c r="H199" i="33"/>
  <c r="I199" i="33"/>
  <c r="K191" i="33"/>
  <c r="L191" i="33"/>
  <c r="M191" i="33"/>
  <c r="E191" i="33"/>
  <c r="F191" i="33"/>
  <c r="G191" i="33"/>
  <c r="H191" i="33"/>
  <c r="I191" i="33"/>
  <c r="K183" i="33"/>
  <c r="L183" i="33"/>
  <c r="M183" i="33"/>
  <c r="E183" i="33"/>
  <c r="F183" i="33"/>
  <c r="G183" i="33"/>
  <c r="H183" i="33"/>
  <c r="I183" i="33"/>
  <c r="K175" i="33"/>
  <c r="L175" i="33"/>
  <c r="M175" i="33"/>
  <c r="E175" i="33"/>
  <c r="F175" i="33"/>
  <c r="G175" i="33"/>
  <c r="H175" i="33"/>
  <c r="I175" i="33"/>
  <c r="K167" i="33"/>
  <c r="L167" i="33"/>
  <c r="M167" i="33"/>
  <c r="I167" i="33"/>
  <c r="E167" i="33"/>
  <c r="F167" i="33"/>
  <c r="G167" i="33"/>
  <c r="H167" i="33"/>
  <c r="K159" i="33"/>
  <c r="L159" i="33"/>
  <c r="M159" i="33"/>
  <c r="I159" i="33"/>
  <c r="E159" i="33"/>
  <c r="F159" i="33"/>
  <c r="G159" i="33"/>
  <c r="H159" i="33"/>
  <c r="K151" i="33"/>
  <c r="L151" i="33"/>
  <c r="M151" i="33"/>
  <c r="I151" i="33"/>
  <c r="E151" i="33"/>
  <c r="F151" i="33"/>
  <c r="G151" i="33"/>
  <c r="H151" i="33"/>
  <c r="K143" i="33"/>
  <c r="L143" i="33"/>
  <c r="M143" i="33"/>
  <c r="I143" i="33"/>
  <c r="E143" i="33"/>
  <c r="F143" i="33"/>
  <c r="G143" i="33"/>
  <c r="H143" i="33"/>
  <c r="K135" i="33"/>
  <c r="L135" i="33"/>
  <c r="M135" i="33"/>
  <c r="I135" i="33"/>
  <c r="E135" i="33"/>
  <c r="F135" i="33"/>
  <c r="G135" i="33"/>
  <c r="K127" i="33"/>
  <c r="L127" i="33"/>
  <c r="M127" i="33"/>
  <c r="I127" i="33"/>
  <c r="E127" i="33"/>
  <c r="F127" i="33"/>
  <c r="G127" i="33"/>
  <c r="H127" i="33"/>
  <c r="K119" i="33"/>
  <c r="L119" i="33"/>
  <c r="M119" i="33"/>
  <c r="I119" i="33"/>
  <c r="E119" i="33"/>
  <c r="F119" i="33"/>
  <c r="G119" i="33"/>
  <c r="H119" i="33"/>
  <c r="K111" i="33"/>
  <c r="L111" i="33"/>
  <c r="M111" i="33"/>
  <c r="I111" i="33"/>
  <c r="E111" i="33"/>
  <c r="F111" i="33"/>
  <c r="G111" i="33"/>
  <c r="H111" i="33"/>
  <c r="K103" i="33"/>
  <c r="L103" i="33"/>
  <c r="M103" i="33"/>
  <c r="I103" i="33"/>
  <c r="E103" i="33"/>
  <c r="F103" i="33"/>
  <c r="G103" i="33"/>
  <c r="H103" i="33"/>
  <c r="K95" i="33"/>
  <c r="L95" i="33"/>
  <c r="M95" i="33"/>
  <c r="I95" i="33"/>
  <c r="E95" i="33"/>
  <c r="F95" i="33"/>
  <c r="G95" i="33"/>
  <c r="H95" i="33"/>
  <c r="K87" i="33"/>
  <c r="L87" i="33"/>
  <c r="M87" i="33"/>
  <c r="I87" i="33"/>
  <c r="E87" i="33"/>
  <c r="F87" i="33"/>
  <c r="G87" i="33"/>
  <c r="H87" i="33"/>
  <c r="K79" i="33"/>
  <c r="L79" i="33"/>
  <c r="M79" i="33"/>
  <c r="I79" i="33"/>
  <c r="E79" i="33"/>
  <c r="F79" i="33"/>
  <c r="G79" i="33"/>
  <c r="H79" i="33"/>
  <c r="K71" i="33"/>
  <c r="L71" i="33"/>
  <c r="M71" i="33"/>
  <c r="I71" i="33"/>
  <c r="E71" i="33"/>
  <c r="F71" i="33"/>
  <c r="G71" i="33"/>
  <c r="K63" i="33"/>
  <c r="L63" i="33"/>
  <c r="M63" i="33"/>
  <c r="I63" i="33"/>
  <c r="E63" i="33"/>
  <c r="F63" i="33"/>
  <c r="G63" i="33"/>
  <c r="H63" i="33"/>
  <c r="K55" i="33"/>
  <c r="L55" i="33"/>
  <c r="M55" i="33"/>
  <c r="I55" i="33"/>
  <c r="E55" i="33"/>
  <c r="F55" i="33"/>
  <c r="G55" i="33"/>
  <c r="H55" i="33"/>
  <c r="K47" i="33"/>
  <c r="L47" i="33"/>
  <c r="M47" i="33"/>
  <c r="K39" i="33"/>
  <c r="L39" i="33"/>
  <c r="M39" i="33"/>
  <c r="K31" i="33"/>
  <c r="L31" i="33"/>
  <c r="M31" i="33"/>
  <c r="K23" i="33"/>
  <c r="L23" i="33"/>
  <c r="M23" i="33"/>
  <c r="K15" i="33"/>
  <c r="L15" i="33"/>
  <c r="M15" i="33"/>
  <c r="E11" i="33"/>
  <c r="F54" i="33"/>
  <c r="E51" i="33"/>
  <c r="I47" i="33"/>
  <c r="F46" i="33"/>
  <c r="E43" i="33"/>
  <c r="G41" i="33"/>
  <c r="I39" i="33"/>
  <c r="F38" i="33"/>
  <c r="E35" i="33"/>
  <c r="I31" i="33"/>
  <c r="F30" i="33"/>
  <c r="E27" i="33"/>
  <c r="G25" i="33"/>
  <c r="I23" i="33"/>
  <c r="F22" i="33"/>
  <c r="E19" i="33"/>
  <c r="G17" i="33"/>
  <c r="I15" i="33"/>
  <c r="F14" i="33"/>
  <c r="E326" i="33"/>
  <c r="J326" i="33" s="1"/>
  <c r="D322" i="13" s="1"/>
  <c r="I322" i="33"/>
  <c r="F321" i="33"/>
  <c r="H319" i="33"/>
  <c r="E318" i="33"/>
  <c r="I314" i="33"/>
  <c r="F313" i="33"/>
  <c r="H311" i="33"/>
  <c r="E310" i="33"/>
  <c r="I306" i="33"/>
  <c r="F305" i="33"/>
  <c r="H303" i="33"/>
  <c r="E302" i="33"/>
  <c r="I298" i="33"/>
  <c r="F297" i="33"/>
  <c r="H295" i="33"/>
  <c r="E294" i="33"/>
  <c r="G290" i="33"/>
  <c r="E288" i="33"/>
  <c r="E286" i="33"/>
  <c r="I282" i="33"/>
  <c r="G270" i="33"/>
  <c r="H257" i="33"/>
  <c r="E232" i="33"/>
  <c r="F219" i="33"/>
  <c r="G206" i="33"/>
  <c r="H193" i="33"/>
  <c r="H135" i="33"/>
  <c r="K281" i="33"/>
  <c r="L281" i="33"/>
  <c r="M281" i="33"/>
  <c r="I281" i="33"/>
  <c r="E281" i="33"/>
  <c r="F281" i="33"/>
  <c r="G281" i="33"/>
  <c r="K233" i="33"/>
  <c r="L233" i="33"/>
  <c r="M233" i="33"/>
  <c r="I233" i="33"/>
  <c r="E233" i="33"/>
  <c r="F233" i="33"/>
  <c r="G233" i="33"/>
  <c r="K209" i="33"/>
  <c r="L209" i="33"/>
  <c r="M209" i="33"/>
  <c r="I209" i="33"/>
  <c r="E209" i="33"/>
  <c r="F209" i="33"/>
  <c r="G209" i="33"/>
  <c r="K169" i="33"/>
  <c r="L169" i="33"/>
  <c r="M169" i="33"/>
  <c r="G169" i="33"/>
  <c r="H169" i="33"/>
  <c r="I169" i="33"/>
  <c r="E169" i="33"/>
  <c r="F169" i="33"/>
  <c r="K113" i="33"/>
  <c r="L113" i="33"/>
  <c r="M113" i="33"/>
  <c r="G113" i="33"/>
  <c r="H113" i="33"/>
  <c r="I113" i="33"/>
  <c r="E113" i="33"/>
  <c r="F113" i="33"/>
  <c r="K49" i="33"/>
  <c r="L49" i="33"/>
  <c r="M49" i="33"/>
  <c r="K33" i="33"/>
  <c r="L33" i="33"/>
  <c r="M33" i="33"/>
  <c r="E17" i="33"/>
  <c r="H241" i="33"/>
  <c r="K324" i="33"/>
  <c r="L324" i="33"/>
  <c r="M324" i="33"/>
  <c r="K316" i="33"/>
  <c r="L316" i="33"/>
  <c r="M316" i="33"/>
  <c r="K308" i="33"/>
  <c r="L308" i="33"/>
  <c r="M308" i="33"/>
  <c r="K300" i="33"/>
  <c r="L300" i="33"/>
  <c r="M300" i="33"/>
  <c r="K292" i="33"/>
  <c r="L292" i="33"/>
  <c r="M292" i="33"/>
  <c r="K284" i="33"/>
  <c r="L284" i="33"/>
  <c r="M284" i="33"/>
  <c r="E284" i="33"/>
  <c r="K276" i="33"/>
  <c r="L276" i="33"/>
  <c r="M276" i="33"/>
  <c r="E276" i="33"/>
  <c r="F276" i="33"/>
  <c r="G276" i="33"/>
  <c r="H276" i="33"/>
  <c r="K268" i="33"/>
  <c r="L268" i="33"/>
  <c r="M268" i="33"/>
  <c r="E268" i="33"/>
  <c r="F268" i="33"/>
  <c r="G268" i="33"/>
  <c r="H268" i="33"/>
  <c r="K260" i="33"/>
  <c r="L260" i="33"/>
  <c r="M260" i="33"/>
  <c r="E260" i="33"/>
  <c r="F260" i="33"/>
  <c r="G260" i="33"/>
  <c r="H260" i="33"/>
  <c r="K252" i="33"/>
  <c r="L252" i="33"/>
  <c r="M252" i="33"/>
  <c r="E252" i="33"/>
  <c r="F252" i="33"/>
  <c r="G252" i="33"/>
  <c r="H252" i="33"/>
  <c r="K244" i="33"/>
  <c r="L244" i="33"/>
  <c r="M244" i="33"/>
  <c r="E244" i="33"/>
  <c r="F244" i="33"/>
  <c r="G244" i="33"/>
  <c r="H244" i="33"/>
  <c r="K236" i="33"/>
  <c r="L236" i="33"/>
  <c r="M236" i="33"/>
  <c r="E236" i="33"/>
  <c r="F236" i="33"/>
  <c r="G236" i="33"/>
  <c r="H236" i="33"/>
  <c r="K228" i="33"/>
  <c r="L228" i="33"/>
  <c r="M228" i="33"/>
  <c r="E228" i="33"/>
  <c r="F228" i="33"/>
  <c r="G228" i="33"/>
  <c r="H228" i="33"/>
  <c r="K220" i="33"/>
  <c r="L220" i="33"/>
  <c r="M220" i="33"/>
  <c r="E220" i="33"/>
  <c r="F220" i="33"/>
  <c r="G220" i="33"/>
  <c r="H220" i="33"/>
  <c r="K212" i="33"/>
  <c r="L212" i="33"/>
  <c r="M212" i="33"/>
  <c r="E212" i="33"/>
  <c r="F212" i="33"/>
  <c r="G212" i="33"/>
  <c r="H212" i="33"/>
  <c r="K204" i="33"/>
  <c r="L204" i="33"/>
  <c r="M204" i="33"/>
  <c r="E204" i="33"/>
  <c r="F204" i="33"/>
  <c r="G204" i="33"/>
  <c r="H204" i="33"/>
  <c r="K196" i="33"/>
  <c r="L196" i="33"/>
  <c r="M196" i="33"/>
  <c r="E196" i="33"/>
  <c r="F196" i="33"/>
  <c r="G196" i="33"/>
  <c r="H196" i="33"/>
  <c r="K188" i="33"/>
  <c r="L188" i="33"/>
  <c r="M188" i="33"/>
  <c r="E188" i="33"/>
  <c r="F188" i="33"/>
  <c r="G188" i="33"/>
  <c r="H188" i="33"/>
  <c r="K180" i="33"/>
  <c r="L180" i="33"/>
  <c r="M180" i="33"/>
  <c r="E180" i="33"/>
  <c r="F180" i="33"/>
  <c r="G180" i="33"/>
  <c r="H180" i="33"/>
  <c r="K172" i="33"/>
  <c r="L172" i="33"/>
  <c r="M172" i="33"/>
  <c r="E172" i="33"/>
  <c r="F172" i="33"/>
  <c r="I172" i="33"/>
  <c r="G172" i="33"/>
  <c r="K164" i="33"/>
  <c r="L164" i="33"/>
  <c r="M164" i="33"/>
  <c r="H164" i="33"/>
  <c r="I164" i="33"/>
  <c r="E164" i="33"/>
  <c r="F164" i="33"/>
  <c r="G164" i="33"/>
  <c r="K156" i="33"/>
  <c r="L156" i="33"/>
  <c r="M156" i="33"/>
  <c r="H156" i="33"/>
  <c r="I156" i="33"/>
  <c r="E156" i="33"/>
  <c r="F156" i="33"/>
  <c r="G156" i="33"/>
  <c r="K148" i="33"/>
  <c r="L148" i="33"/>
  <c r="M148" i="33"/>
  <c r="H148" i="33"/>
  <c r="I148" i="33"/>
  <c r="E148" i="33"/>
  <c r="F148" i="33"/>
  <c r="K140" i="33"/>
  <c r="L140" i="33"/>
  <c r="M140" i="33"/>
  <c r="H140" i="33"/>
  <c r="I140" i="33"/>
  <c r="E140" i="33"/>
  <c r="F140" i="33"/>
  <c r="G140" i="33"/>
  <c r="K132" i="33"/>
  <c r="L132" i="33"/>
  <c r="M132" i="33"/>
  <c r="H132" i="33"/>
  <c r="I132" i="33"/>
  <c r="E132" i="33"/>
  <c r="F132" i="33"/>
  <c r="G132" i="33"/>
  <c r="K124" i="33"/>
  <c r="L124" i="33"/>
  <c r="M124" i="33"/>
  <c r="H124" i="33"/>
  <c r="I124" i="33"/>
  <c r="E124" i="33"/>
  <c r="F124" i="33"/>
  <c r="G124" i="33"/>
  <c r="K116" i="33"/>
  <c r="L116" i="33"/>
  <c r="M116" i="33"/>
  <c r="H116" i="33"/>
  <c r="I116" i="33"/>
  <c r="E116" i="33"/>
  <c r="F116" i="33"/>
  <c r="G116" i="33"/>
  <c r="K108" i="33"/>
  <c r="L108" i="33"/>
  <c r="M108" i="33"/>
  <c r="H108" i="33"/>
  <c r="I108" i="33"/>
  <c r="E108" i="33"/>
  <c r="F108" i="33"/>
  <c r="G108" i="33"/>
  <c r="K100" i="33"/>
  <c r="L100" i="33"/>
  <c r="M100" i="33"/>
  <c r="H100" i="33"/>
  <c r="I100" i="33"/>
  <c r="E100" i="33"/>
  <c r="F100" i="33"/>
  <c r="G100" i="33"/>
  <c r="K92" i="33"/>
  <c r="L92" i="33"/>
  <c r="M92" i="33"/>
  <c r="H92" i="33"/>
  <c r="I92" i="33"/>
  <c r="E92" i="33"/>
  <c r="F92" i="33"/>
  <c r="G92" i="33"/>
  <c r="K84" i="33"/>
  <c r="L84" i="33"/>
  <c r="M84" i="33"/>
  <c r="H84" i="33"/>
  <c r="I84" i="33"/>
  <c r="E84" i="33"/>
  <c r="F84" i="33"/>
  <c r="K76" i="33"/>
  <c r="L76" i="33"/>
  <c r="M76" i="33"/>
  <c r="H76" i="33"/>
  <c r="I76" i="33"/>
  <c r="E76" i="33"/>
  <c r="F76" i="33"/>
  <c r="G76" i="33"/>
  <c r="K68" i="33"/>
  <c r="L68" i="33"/>
  <c r="M68" i="33"/>
  <c r="H68" i="33"/>
  <c r="I68" i="33"/>
  <c r="E68" i="33"/>
  <c r="F68" i="33"/>
  <c r="G68" i="33"/>
  <c r="K60" i="33"/>
  <c r="L60" i="33"/>
  <c r="M60" i="33"/>
  <c r="H60" i="33"/>
  <c r="I60" i="33"/>
  <c r="E60" i="33"/>
  <c r="F60" i="33"/>
  <c r="G60" i="33"/>
  <c r="K52" i="33"/>
  <c r="L52" i="33"/>
  <c r="M52" i="33"/>
  <c r="K44" i="33"/>
  <c r="L44" i="33"/>
  <c r="M44" i="33"/>
  <c r="K36" i="33"/>
  <c r="L36" i="33"/>
  <c r="M36" i="33"/>
  <c r="K28" i="33"/>
  <c r="L28" i="33"/>
  <c r="M28" i="33"/>
  <c r="K20" i="33"/>
  <c r="L20" i="33"/>
  <c r="M20" i="33"/>
  <c r="K12" i="33"/>
  <c r="L12" i="33"/>
  <c r="M12" i="33"/>
  <c r="F11" i="33"/>
  <c r="E54" i="33"/>
  <c r="G52" i="33"/>
  <c r="I50" i="33"/>
  <c r="F49" i="33"/>
  <c r="H47" i="33"/>
  <c r="E46" i="33"/>
  <c r="G44" i="33"/>
  <c r="I42" i="33"/>
  <c r="F41" i="33"/>
  <c r="H39" i="33"/>
  <c r="E38" i="33"/>
  <c r="G36" i="33"/>
  <c r="I34" i="33"/>
  <c r="F33" i="33"/>
  <c r="H31" i="33"/>
  <c r="E30" i="33"/>
  <c r="G28" i="33"/>
  <c r="I26" i="33"/>
  <c r="F25" i="33"/>
  <c r="H23" i="33"/>
  <c r="E22" i="33"/>
  <c r="G20" i="33"/>
  <c r="I18" i="33"/>
  <c r="F17" i="33"/>
  <c r="H15" i="33"/>
  <c r="E14" i="33"/>
  <c r="G12" i="33"/>
  <c r="I325" i="33"/>
  <c r="F324" i="33"/>
  <c r="H322" i="33"/>
  <c r="E321" i="33"/>
  <c r="G319" i="33"/>
  <c r="I317" i="33"/>
  <c r="F316" i="33"/>
  <c r="H314" i="33"/>
  <c r="E313" i="33"/>
  <c r="G311" i="33"/>
  <c r="I309" i="33"/>
  <c r="F308" i="33"/>
  <c r="H306" i="33"/>
  <c r="E305" i="33"/>
  <c r="G303" i="33"/>
  <c r="I301" i="33"/>
  <c r="F300" i="33"/>
  <c r="H298" i="33"/>
  <c r="E297" i="33"/>
  <c r="G295" i="33"/>
  <c r="I293" i="33"/>
  <c r="F292" i="33"/>
  <c r="I289" i="33"/>
  <c r="I287" i="33"/>
  <c r="I285" i="33"/>
  <c r="H281" i="33"/>
  <c r="I268" i="33"/>
  <c r="E256" i="33"/>
  <c r="F243" i="33"/>
  <c r="G230" i="33"/>
  <c r="H217" i="33"/>
  <c r="I204" i="33"/>
  <c r="E192" i="33"/>
  <c r="F179" i="33"/>
  <c r="I122" i="33"/>
  <c r="J324" i="31"/>
  <c r="K325" i="31"/>
  <c r="L325" i="31"/>
  <c r="M325" i="31"/>
  <c r="D321" i="9" l="1"/>
  <c r="D320" i="9"/>
  <c r="D322" i="9"/>
  <c r="N326" i="33"/>
  <c r="D319" i="9"/>
  <c r="J325" i="33"/>
  <c r="D321" i="13" s="1"/>
  <c r="N325" i="33"/>
  <c r="F322" i="13"/>
  <c r="H322" i="13" s="1"/>
  <c r="J322" i="13"/>
  <c r="L322" i="13"/>
  <c r="N322" i="13"/>
  <c r="W325" i="31"/>
  <c r="X325" i="31" s="1"/>
  <c r="AA325" i="31" s="1"/>
  <c r="Q325" i="31"/>
  <c r="Q326" i="33"/>
  <c r="U326" i="33" s="1"/>
  <c r="Y326" i="33" s="1"/>
  <c r="H322" i="14" s="1"/>
  <c r="P325" i="31"/>
  <c r="P326" i="33"/>
  <c r="T326" i="33" s="1"/>
  <c r="X326" i="33" s="1"/>
  <c r="O325" i="31"/>
  <c r="N325" i="31"/>
  <c r="O326" i="33"/>
  <c r="W324" i="31" l="1"/>
  <c r="AB324" i="31" s="1"/>
  <c r="I322" i="14"/>
  <c r="Y325" i="31"/>
  <c r="AB325" i="31" s="1"/>
  <c r="Z325" i="31"/>
  <c r="AC325" i="31" s="1"/>
  <c r="F321" i="13"/>
  <c r="H321" i="13" s="1"/>
  <c r="L321" i="13"/>
  <c r="J321" i="13"/>
  <c r="N321" i="13"/>
  <c r="M322" i="13"/>
  <c r="U325" i="31"/>
  <c r="O322" i="14" s="1"/>
  <c r="I322" i="13"/>
  <c r="S325" i="31"/>
  <c r="K322" i="13"/>
  <c r="T325" i="31"/>
  <c r="M322" i="14" s="1"/>
  <c r="AB326" i="33"/>
  <c r="G322" i="13"/>
  <c r="AA326" i="33"/>
  <c r="E322" i="13"/>
  <c r="F322" i="14"/>
  <c r="G322" i="14" s="1"/>
  <c r="L322" i="14"/>
  <c r="S326" i="33"/>
  <c r="W326" i="33" s="1"/>
  <c r="C322" i="13" s="1"/>
  <c r="R326" i="33"/>
  <c r="V326" i="33" s="1"/>
  <c r="N322" i="14"/>
  <c r="R325" i="31"/>
  <c r="E323" i="9" s="1"/>
  <c r="F323" i="9" s="1"/>
  <c r="J322" i="14"/>
  <c r="AC324" i="31" l="1"/>
  <c r="AA324" i="31"/>
  <c r="U322" i="13"/>
  <c r="K322" i="14"/>
  <c r="V325" i="31"/>
  <c r="D322" i="14"/>
  <c r="E322" i="14" s="1"/>
  <c r="Z326" i="33"/>
  <c r="E79" i="31" l="1"/>
  <c r="E121" i="31"/>
  <c r="E294" i="31"/>
  <c r="E109" i="31"/>
  <c r="E295" i="31"/>
  <c r="J10" i="31" l="1"/>
  <c r="J14" i="31"/>
  <c r="J200" i="31"/>
  <c r="J48" i="31"/>
  <c r="J40" i="31"/>
  <c r="J72" i="31"/>
  <c r="J68" i="31"/>
  <c r="J219" i="31"/>
  <c r="J119" i="31"/>
  <c r="J55" i="31"/>
  <c r="J312" i="31"/>
  <c r="J318" i="31"/>
  <c r="J302" i="31"/>
  <c r="J294" i="31"/>
  <c r="J278" i="31"/>
  <c r="J254" i="31"/>
  <c r="J198" i="31"/>
  <c r="J291" i="31"/>
  <c r="J150" i="31"/>
  <c r="J142" i="31"/>
  <c r="J322" i="31"/>
  <c r="J290" i="31"/>
  <c r="J90" i="31"/>
  <c r="J66" i="31"/>
  <c r="J274" i="31"/>
  <c r="J258" i="31"/>
  <c r="J250" i="31"/>
  <c r="J242" i="31"/>
  <c r="J226" i="31"/>
  <c r="J154" i="31"/>
  <c r="J106" i="31"/>
  <c r="J98" i="31"/>
  <c r="J238" i="31"/>
  <c r="J310" i="31"/>
  <c r="J288" i="31"/>
  <c r="J262" i="31"/>
  <c r="J134" i="31"/>
  <c r="J120" i="31"/>
  <c r="J110" i="31"/>
  <c r="J88" i="31"/>
  <c r="J78" i="31"/>
  <c r="J46" i="31"/>
  <c r="J320" i="31"/>
  <c r="J184" i="31"/>
  <c r="J218" i="31"/>
  <c r="J210" i="31"/>
  <c r="J202" i="31"/>
  <c r="J20" i="31"/>
  <c r="J316" i="31"/>
  <c r="J84" i="31"/>
  <c r="J52" i="31"/>
  <c r="J305" i="31"/>
  <c r="J257" i="31"/>
  <c r="J17" i="31"/>
  <c r="J268" i="31"/>
  <c r="J260" i="31"/>
  <c r="J228" i="31"/>
  <c r="J212" i="31"/>
  <c r="J141" i="31"/>
  <c r="J122" i="31"/>
  <c r="J56" i="31"/>
  <c r="J24" i="31"/>
  <c r="J16" i="31"/>
  <c r="J317" i="31"/>
  <c r="J167" i="31"/>
  <c r="J77" i="31"/>
  <c r="J58" i="31"/>
  <c r="J45" i="31"/>
  <c r="J34" i="31"/>
  <c r="J26" i="31"/>
  <c r="J209" i="31"/>
  <c r="J206" i="31"/>
  <c r="J172" i="31"/>
  <c r="J314" i="31"/>
  <c r="J296" i="31"/>
  <c r="J192" i="31"/>
  <c r="J166" i="31"/>
  <c r="J124" i="31"/>
  <c r="J36" i="31"/>
  <c r="J23" i="31"/>
  <c r="J13" i="31"/>
  <c r="J309" i="31"/>
  <c r="J195" i="31"/>
  <c r="J321" i="31"/>
  <c r="J311" i="31"/>
  <c r="J232" i="31"/>
  <c r="J102" i="31"/>
  <c r="J62" i="31"/>
  <c r="J30" i="31"/>
  <c r="J22" i="31"/>
  <c r="J245" i="31"/>
  <c r="J213" i="31"/>
  <c r="J197" i="31"/>
  <c r="J194" i="31"/>
  <c r="J181" i="31"/>
  <c r="J170" i="31"/>
  <c r="J112" i="31"/>
  <c r="J12" i="31"/>
  <c r="J125" i="31"/>
  <c r="J241" i="31"/>
  <c r="J246" i="31"/>
  <c r="J138" i="31"/>
  <c r="J220" i="31"/>
  <c r="J306" i="31"/>
  <c r="J169" i="31"/>
  <c r="J74" i="31"/>
  <c r="J216" i="31"/>
  <c r="J182" i="31"/>
  <c r="J174" i="31"/>
  <c r="J42" i="31"/>
  <c r="J18" i="31"/>
  <c r="J307" i="31"/>
  <c r="J284" i="31"/>
  <c r="J276" i="31"/>
  <c r="J266" i="31"/>
  <c r="J261" i="31"/>
  <c r="J248" i="31"/>
  <c r="J243" i="31"/>
  <c r="J222" i="31"/>
  <c r="J214" i="31"/>
  <c r="J168" i="31"/>
  <c r="J158" i="31"/>
  <c r="J140" i="31"/>
  <c r="J135" i="31"/>
  <c r="J132" i="31"/>
  <c r="J130" i="31"/>
  <c r="J109" i="31"/>
  <c r="J96" i="31"/>
  <c r="J70" i="31"/>
  <c r="J60" i="31"/>
  <c r="J38" i="31"/>
  <c r="J28" i="31"/>
  <c r="J19" i="31"/>
  <c r="J323" i="31"/>
  <c r="J304" i="31"/>
  <c r="J240" i="31"/>
  <c r="J225" i="31"/>
  <c r="J289" i="31"/>
  <c r="J286" i="31"/>
  <c r="J227" i="31"/>
  <c r="J224" i="31"/>
  <c r="J204" i="31"/>
  <c r="J196" i="31"/>
  <c r="J186" i="31"/>
  <c r="J176" i="31"/>
  <c r="J152" i="31"/>
  <c r="J114" i="31"/>
  <c r="J93" i="31"/>
  <c r="J80" i="31"/>
  <c r="J50" i="31"/>
  <c r="J21" i="31"/>
  <c r="J273" i="31"/>
  <c r="J229" i="31"/>
  <c r="J211" i="31"/>
  <c r="J208" i="31"/>
  <c r="J188" i="31"/>
  <c r="J136" i="31"/>
  <c r="J116" i="31"/>
  <c r="J108" i="31"/>
  <c r="J103" i="31"/>
  <c r="J92" i="31"/>
  <c r="J82" i="31"/>
  <c r="J64" i="31"/>
  <c r="J32" i="31"/>
  <c r="J25" i="31"/>
  <c r="J313" i="31"/>
  <c r="J270" i="31"/>
  <c r="J315" i="31"/>
  <c r="J308" i="31"/>
  <c r="J298" i="31"/>
  <c r="J293" i="31"/>
  <c r="J280" i="31"/>
  <c r="J275" i="31"/>
  <c r="J272" i="31"/>
  <c r="J252" i="31"/>
  <c r="J244" i="31"/>
  <c r="J234" i="31"/>
  <c r="J203" i="31"/>
  <c r="J193" i="31"/>
  <c r="J190" i="31"/>
  <c r="J180" i="31"/>
  <c r="J144" i="31"/>
  <c r="J126" i="31"/>
  <c r="J118" i="31"/>
  <c r="J100" i="31"/>
  <c r="J87" i="31"/>
  <c r="J76" i="31"/>
  <c r="J54" i="31"/>
  <c r="J44" i="31"/>
  <c r="J11" i="31"/>
  <c r="J319" i="31"/>
  <c r="J300" i="31"/>
  <c r="J292" i="31"/>
  <c r="J282" i="31"/>
  <c r="J277" i="31"/>
  <c r="J264" i="31"/>
  <c r="J259" i="31"/>
  <c r="J256" i="31"/>
  <c r="J236" i="31"/>
  <c r="J230" i="31"/>
  <c r="J187" i="31"/>
  <c r="J164" i="31"/>
  <c r="J156" i="31"/>
  <c r="J151" i="31"/>
  <c r="J148" i="31"/>
  <c r="J146" i="31"/>
  <c r="J128" i="31"/>
  <c r="J104" i="31"/>
  <c r="J94" i="31"/>
  <c r="J86" i="31"/>
  <c r="J71" i="31"/>
  <c r="J61" i="31"/>
  <c r="J39" i="31"/>
  <c r="J29" i="31"/>
  <c r="J15" i="31"/>
  <c r="J295" i="31"/>
  <c r="J279" i="31"/>
  <c r="J263" i="31"/>
  <c r="J247" i="31"/>
  <c r="J231" i="31"/>
  <c r="J215" i="31"/>
  <c r="J199" i="31"/>
  <c r="J183" i="31"/>
  <c r="J173" i="31"/>
  <c r="J153" i="31"/>
  <c r="J281" i="31"/>
  <c r="J265" i="31"/>
  <c r="J249" i="31"/>
  <c r="J233" i="31"/>
  <c r="J217" i="31"/>
  <c r="J201" i="31"/>
  <c r="J185" i="31"/>
  <c r="J178" i="31"/>
  <c r="J297" i="31"/>
  <c r="J235" i="31"/>
  <c r="J160" i="31"/>
  <c r="J299" i="31"/>
  <c r="J283" i="31"/>
  <c r="J267" i="31"/>
  <c r="J251" i="31"/>
  <c r="J301" i="31"/>
  <c r="J285" i="31"/>
  <c r="J269" i="31"/>
  <c r="J253" i="31"/>
  <c r="J237" i="31"/>
  <c r="J221" i="31"/>
  <c r="J205" i="31"/>
  <c r="J189" i="31"/>
  <c r="J157" i="31"/>
  <c r="J137" i="31"/>
  <c r="J303" i="31"/>
  <c r="J287" i="31"/>
  <c r="J271" i="31"/>
  <c r="J255" i="31"/>
  <c r="J239" i="31"/>
  <c r="J223" i="31"/>
  <c r="J207" i="31"/>
  <c r="J191" i="31"/>
  <c r="J177" i="31"/>
  <c r="J162" i="31"/>
  <c r="J175" i="31"/>
  <c r="J159" i="31"/>
  <c r="J143" i="31"/>
  <c r="J127" i="31"/>
  <c r="J111" i="31"/>
  <c r="J95" i="31"/>
  <c r="J79" i="31"/>
  <c r="J63" i="31"/>
  <c r="J47" i="31"/>
  <c r="J31" i="31"/>
  <c r="J161" i="31"/>
  <c r="J145" i="31"/>
  <c r="J129" i="31"/>
  <c r="J113" i="31"/>
  <c r="J97" i="31"/>
  <c r="J81" i="31"/>
  <c r="J65" i="31"/>
  <c r="J49" i="31"/>
  <c r="J33" i="31"/>
  <c r="J179" i="31"/>
  <c r="J163" i="31"/>
  <c r="J147" i="31"/>
  <c r="J131" i="31"/>
  <c r="J115" i="31"/>
  <c r="J99" i="31"/>
  <c r="J83" i="31"/>
  <c r="J67" i="31"/>
  <c r="J51" i="31"/>
  <c r="J35" i="31"/>
  <c r="J165" i="31"/>
  <c r="J149" i="31"/>
  <c r="J133" i="31"/>
  <c r="J117" i="31"/>
  <c r="J101" i="31"/>
  <c r="J85" i="31"/>
  <c r="J69" i="31"/>
  <c r="J53" i="31"/>
  <c r="J37" i="31"/>
  <c r="J121" i="31"/>
  <c r="J105" i="31"/>
  <c r="J89" i="31"/>
  <c r="J73" i="31"/>
  <c r="J57" i="31"/>
  <c r="J41" i="31"/>
  <c r="J171" i="31"/>
  <c r="J155" i="31"/>
  <c r="J139" i="31"/>
  <c r="J123" i="31"/>
  <c r="J107" i="31"/>
  <c r="J91" i="31"/>
  <c r="J75" i="31"/>
  <c r="J59" i="31"/>
  <c r="J43" i="31"/>
  <c r="J27" i="31"/>
  <c r="N16" i="33"/>
  <c r="N17" i="33"/>
  <c r="N45" i="33"/>
  <c r="N49" i="33"/>
  <c r="N63" i="33"/>
  <c r="N82" i="33"/>
  <c r="N98" i="33"/>
  <c r="N119" i="33"/>
  <c r="N127" i="33"/>
  <c r="N159" i="33"/>
  <c r="N175" i="33"/>
  <c r="N199" i="33"/>
  <c r="N309" i="33"/>
  <c r="N311" i="33"/>
  <c r="N279" i="33" l="1"/>
  <c r="N111" i="33"/>
  <c r="N188" i="33"/>
  <c r="N155" i="33"/>
  <c r="N30" i="33"/>
  <c r="N293" i="33"/>
  <c r="N103" i="33"/>
  <c r="N95" i="33"/>
  <c r="N310" i="33"/>
  <c r="N294" i="33"/>
  <c r="N273" i="33"/>
  <c r="N265" i="33"/>
  <c r="N209" i="33"/>
  <c r="N201" i="33"/>
  <c r="N140" i="33"/>
  <c r="N323" i="33"/>
  <c r="N315" i="33"/>
  <c r="N299" i="33"/>
  <c r="N230" i="33"/>
  <c r="N227" i="33"/>
  <c r="N12" i="33"/>
  <c r="N14" i="33"/>
  <c r="N27" i="33"/>
  <c r="N109" i="33"/>
  <c r="N99" i="33"/>
  <c r="N19" i="33"/>
  <c r="N223" i="33"/>
  <c r="N215" i="33"/>
  <c r="N21" i="33"/>
  <c r="N187" i="33"/>
  <c r="N179" i="33"/>
  <c r="N174" i="33"/>
  <c r="N158" i="33"/>
  <c r="N73" i="33"/>
  <c r="N65" i="33"/>
  <c r="N60" i="33"/>
  <c r="N28" i="33"/>
  <c r="N20" i="33"/>
  <c r="N324" i="33"/>
  <c r="N316" i="33"/>
  <c r="N303" i="33"/>
  <c r="N221" i="33"/>
  <c r="N205" i="33"/>
  <c r="N192" i="33"/>
  <c r="N184" i="33"/>
  <c r="N173" i="33"/>
  <c r="N163" i="33"/>
  <c r="N157" i="33"/>
  <c r="N94" i="33"/>
  <c r="N91" i="33"/>
  <c r="N33" i="33"/>
  <c r="N242" i="33"/>
  <c r="N234" i="33"/>
  <c r="N226" i="33"/>
  <c r="N218" i="33"/>
  <c r="N295" i="33"/>
  <c r="N263" i="33"/>
  <c r="N247" i="33"/>
  <c r="N231" i="33"/>
  <c r="N143" i="33"/>
  <c r="N133" i="33"/>
  <c r="N120" i="33"/>
  <c r="N35" i="33"/>
  <c r="N289" i="33"/>
  <c r="N281" i="33"/>
  <c r="N146" i="33"/>
  <c r="N79" i="33"/>
  <c r="N69" i="33"/>
  <c r="N291" i="33"/>
  <c r="N261" i="33"/>
  <c r="N245" i="33"/>
  <c r="N235" i="33"/>
  <c r="N153" i="33"/>
  <c r="N145" i="33"/>
  <c r="N137" i="33"/>
  <c r="N129" i="33"/>
  <c r="N124" i="33"/>
  <c r="N47" i="33"/>
  <c r="N39" i="33"/>
  <c r="N31" i="33"/>
  <c r="N23" i="33"/>
  <c r="N11" i="33"/>
  <c r="N322" i="33"/>
  <c r="N317" i="33"/>
  <c r="N283" i="33"/>
  <c r="N278" i="33"/>
  <c r="N275" i="33"/>
  <c r="N257" i="33"/>
  <c r="N249" i="33"/>
  <c r="N210" i="33"/>
  <c r="N207" i="33"/>
  <c r="N202" i="33"/>
  <c r="N189" i="33"/>
  <c r="N181" i="33"/>
  <c r="N168" i="33"/>
  <c r="N147" i="33"/>
  <c r="N142" i="33"/>
  <c r="N139" i="33"/>
  <c r="N121" i="33"/>
  <c r="N113" i="33"/>
  <c r="N108" i="33"/>
  <c r="N87" i="33"/>
  <c r="N66" i="33"/>
  <c r="N53" i="33"/>
  <c r="N29" i="33"/>
  <c r="N22" i="33"/>
  <c r="N13" i="33"/>
  <c r="N314" i="33"/>
  <c r="N301" i="33"/>
  <c r="N277" i="33"/>
  <c r="N267" i="33"/>
  <c r="N262" i="33"/>
  <c r="N259" i="33"/>
  <c r="N241" i="33"/>
  <c r="N233" i="33"/>
  <c r="N194" i="33"/>
  <c r="N191" i="33"/>
  <c r="N186" i="33"/>
  <c r="N165" i="33"/>
  <c r="N152" i="33"/>
  <c r="N141" i="33"/>
  <c r="N131" i="33"/>
  <c r="N126" i="33"/>
  <c r="N123" i="33"/>
  <c r="N105" i="33"/>
  <c r="N97" i="33"/>
  <c r="N92" i="33"/>
  <c r="N71" i="33"/>
  <c r="N50" i="33"/>
  <c r="N37" i="33"/>
  <c r="N24" i="33"/>
  <c r="N319" i="33"/>
  <c r="N306" i="33"/>
  <c r="N298" i="33"/>
  <c r="N285" i="33"/>
  <c r="N251" i="33"/>
  <c r="N246" i="33"/>
  <c r="N243" i="33"/>
  <c r="N225" i="33"/>
  <c r="N217" i="33"/>
  <c r="N162" i="33"/>
  <c r="N149" i="33"/>
  <c r="N136" i="33"/>
  <c r="N125" i="33"/>
  <c r="N115" i="33"/>
  <c r="N110" i="33"/>
  <c r="N107" i="33"/>
  <c r="N89" i="33"/>
  <c r="N81" i="33"/>
  <c r="N76" i="33"/>
  <c r="N55" i="33"/>
  <c r="N34" i="33"/>
  <c r="N290" i="33"/>
  <c r="N287" i="33"/>
  <c r="N282" i="33"/>
  <c r="N269" i="33"/>
  <c r="N321" i="33"/>
  <c r="N318" i="33"/>
  <c r="N313" i="33"/>
  <c r="N274" i="33"/>
  <c r="N271" i="33"/>
  <c r="N266" i="33"/>
  <c r="N253" i="33"/>
  <c r="N229" i="33"/>
  <c r="N219" i="33"/>
  <c r="N211" i="33"/>
  <c r="N193" i="33"/>
  <c r="N185" i="33"/>
  <c r="N177" i="33"/>
  <c r="N172" i="33"/>
  <c r="N151" i="33"/>
  <c r="N130" i="33"/>
  <c r="N117" i="33"/>
  <c r="N104" i="33"/>
  <c r="N93" i="33"/>
  <c r="N83" i="33"/>
  <c r="N78" i="33"/>
  <c r="N75" i="33"/>
  <c r="N57" i="33"/>
  <c r="N44" i="33"/>
  <c r="N305" i="33"/>
  <c r="N297" i="33"/>
  <c r="N258" i="33"/>
  <c r="N255" i="33"/>
  <c r="N250" i="33"/>
  <c r="N237" i="33"/>
  <c r="N213" i="33"/>
  <c r="N203" i="33"/>
  <c r="N195" i="33"/>
  <c r="N190" i="33"/>
  <c r="N161" i="33"/>
  <c r="N156" i="33"/>
  <c r="N135" i="33"/>
  <c r="N114" i="33"/>
  <c r="N101" i="33"/>
  <c r="N77" i="33"/>
  <c r="N67" i="33"/>
  <c r="N62" i="33"/>
  <c r="N59" i="33"/>
  <c r="N41" i="33"/>
  <c r="N320" i="33"/>
  <c r="N307" i="33"/>
  <c r="N239" i="33"/>
  <c r="N197" i="33"/>
  <c r="N171" i="33"/>
  <c r="N85" i="33"/>
  <c r="N61" i="33"/>
  <c r="N51" i="33"/>
  <c r="N46" i="33"/>
  <c r="N43" i="33"/>
  <c r="N25" i="33"/>
  <c r="N18" i="33"/>
  <c r="N300" i="33"/>
  <c r="N284" i="33"/>
  <c r="N268" i="33"/>
  <c r="N252" i="33"/>
  <c r="N236" i="33"/>
  <c r="N220" i="33"/>
  <c r="N204" i="33"/>
  <c r="N178" i="33"/>
  <c r="N302" i="33"/>
  <c r="N286" i="33"/>
  <c r="N270" i="33"/>
  <c r="N254" i="33"/>
  <c r="N238" i="33"/>
  <c r="N222" i="33"/>
  <c r="N206" i="33"/>
  <c r="N183" i="33"/>
  <c r="N304" i="33"/>
  <c r="N288" i="33"/>
  <c r="N272" i="33"/>
  <c r="N256" i="33"/>
  <c r="N240" i="33"/>
  <c r="N224" i="33"/>
  <c r="N208" i="33"/>
  <c r="N308" i="33"/>
  <c r="N292" i="33"/>
  <c r="N276" i="33"/>
  <c r="N260" i="33"/>
  <c r="N244" i="33"/>
  <c r="N228" i="33"/>
  <c r="N212" i="33"/>
  <c r="N196" i="33"/>
  <c r="N167" i="33"/>
  <c r="N214" i="33"/>
  <c r="N198" i="33"/>
  <c r="N312" i="33"/>
  <c r="N296" i="33"/>
  <c r="N280" i="33"/>
  <c r="N264" i="33"/>
  <c r="N248" i="33"/>
  <c r="N232" i="33"/>
  <c r="N216" i="33"/>
  <c r="N200" i="33"/>
  <c r="N176" i="33"/>
  <c r="N169" i="33"/>
  <c r="N180" i="33"/>
  <c r="N164" i="33"/>
  <c r="N148" i="33"/>
  <c r="N132" i="33"/>
  <c r="N116" i="33"/>
  <c r="N100" i="33"/>
  <c r="N84" i="33"/>
  <c r="N68" i="33"/>
  <c r="N52" i="33"/>
  <c r="N36" i="33"/>
  <c r="N182" i="33"/>
  <c r="N166" i="33"/>
  <c r="N150" i="33"/>
  <c r="N134" i="33"/>
  <c r="N118" i="33"/>
  <c r="N102" i="33"/>
  <c r="N86" i="33"/>
  <c r="N70" i="33"/>
  <c r="N54" i="33"/>
  <c r="N38" i="33"/>
  <c r="N88" i="33"/>
  <c r="N72" i="33"/>
  <c r="N56" i="33"/>
  <c r="N40" i="33"/>
  <c r="N170" i="33"/>
  <c r="N154" i="33"/>
  <c r="N138" i="33"/>
  <c r="N122" i="33"/>
  <c r="N106" i="33"/>
  <c r="N90" i="33"/>
  <c r="N74" i="33"/>
  <c r="N58" i="33"/>
  <c r="N42" i="33"/>
  <c r="N26" i="33"/>
  <c r="N160" i="33"/>
  <c r="N144" i="33"/>
  <c r="N128" i="33"/>
  <c r="N112" i="33"/>
  <c r="N96" i="33"/>
  <c r="N80" i="33"/>
  <c r="N64" i="33"/>
  <c r="N48" i="33"/>
  <c r="N32" i="33"/>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10" i="31"/>
  <c r="E111" i="31"/>
  <c r="E112" i="31"/>
  <c r="E113" i="31"/>
  <c r="E114" i="31"/>
  <c r="E115" i="31"/>
  <c r="E116" i="31"/>
  <c r="E117" i="31"/>
  <c r="E118" i="31"/>
  <c r="E119" i="31"/>
  <c r="E120"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J324" i="33"/>
  <c r="W323" i="31" s="1"/>
  <c r="R3" i="69"/>
  <c r="R4" i="69"/>
  <c r="R5" i="69"/>
  <c r="R6" i="69"/>
  <c r="R7" i="69"/>
  <c r="R8" i="69"/>
  <c r="R9" i="69"/>
  <c r="R10" i="69"/>
  <c r="R11" i="69"/>
  <c r="R12" i="69"/>
  <c r="R13" i="69"/>
  <c r="R14" i="69"/>
  <c r="R15" i="69"/>
  <c r="R16" i="69"/>
  <c r="R17"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R61" i="69"/>
  <c r="R62" i="69"/>
  <c r="R63" i="69"/>
  <c r="R64" i="69"/>
  <c r="R65" i="69"/>
  <c r="R66" i="69"/>
  <c r="R67" i="69"/>
  <c r="R68" i="69"/>
  <c r="R69" i="69"/>
  <c r="R70" i="69"/>
  <c r="R71" i="69"/>
  <c r="R72" i="69"/>
  <c r="R73" i="69"/>
  <c r="R74" i="69"/>
  <c r="R75" i="69"/>
  <c r="R76" i="69"/>
  <c r="R77" i="69"/>
  <c r="R78" i="69"/>
  <c r="R79" i="69"/>
  <c r="R80" i="69"/>
  <c r="R81" i="69"/>
  <c r="R82" i="69"/>
  <c r="R83" i="69"/>
  <c r="R84" i="69"/>
  <c r="R85" i="69"/>
  <c r="R86" i="69"/>
  <c r="R87" i="69"/>
  <c r="R88" i="69"/>
  <c r="R89" i="69"/>
  <c r="R90" i="69"/>
  <c r="R91" i="69"/>
  <c r="R92" i="69"/>
  <c r="R93" i="69"/>
  <c r="R94" i="69"/>
  <c r="R95" i="69"/>
  <c r="R96" i="69"/>
  <c r="R97" i="69"/>
  <c r="R98" i="69"/>
  <c r="R99" i="69"/>
  <c r="R100" i="69"/>
  <c r="R101" i="69"/>
  <c r="R102" i="69"/>
  <c r="R103" i="69"/>
  <c r="R104" i="69"/>
  <c r="R105" i="69"/>
  <c r="R106" i="69"/>
  <c r="R107" i="69"/>
  <c r="R108" i="69"/>
  <c r="R109" i="69"/>
  <c r="R110" i="69"/>
  <c r="R111" i="69"/>
  <c r="R112" i="69"/>
  <c r="R113" i="69"/>
  <c r="R114" i="69"/>
  <c r="R115" i="69"/>
  <c r="R116" i="69"/>
  <c r="R117" i="69"/>
  <c r="R118" i="69"/>
  <c r="R119" i="69"/>
  <c r="R120" i="69"/>
  <c r="R121" i="69"/>
  <c r="R122" i="69"/>
  <c r="R123" i="69"/>
  <c r="R124" i="69"/>
  <c r="R125" i="69"/>
  <c r="R126" i="69"/>
  <c r="R127" i="69"/>
  <c r="R128" i="69"/>
  <c r="R129" i="69"/>
  <c r="R130" i="69"/>
  <c r="R131" i="69"/>
  <c r="R132" i="69"/>
  <c r="R133" i="69"/>
  <c r="R134" i="69"/>
  <c r="R135" i="69"/>
  <c r="R136" i="69"/>
  <c r="R137" i="69"/>
  <c r="R138" i="69"/>
  <c r="R139" i="69"/>
  <c r="R140" i="69"/>
  <c r="R141" i="69"/>
  <c r="R142" i="69"/>
  <c r="R143" i="69"/>
  <c r="R144" i="69"/>
  <c r="R145" i="69"/>
  <c r="R146" i="69"/>
  <c r="R147" i="69"/>
  <c r="R148" i="69"/>
  <c r="R149" i="69"/>
  <c r="R150" i="69"/>
  <c r="R151" i="69"/>
  <c r="R152" i="69"/>
  <c r="R153" i="69"/>
  <c r="R154" i="69"/>
  <c r="R155" i="69"/>
  <c r="R156" i="69"/>
  <c r="R157" i="69"/>
  <c r="R158" i="69"/>
  <c r="R159" i="69"/>
  <c r="R160" i="69"/>
  <c r="R161" i="69"/>
  <c r="R162" i="69"/>
  <c r="R163" i="69"/>
  <c r="R164" i="69"/>
  <c r="R165" i="69"/>
  <c r="R166" i="69"/>
  <c r="R167" i="69"/>
  <c r="R168" i="69"/>
  <c r="R169" i="69"/>
  <c r="R170" i="69"/>
  <c r="R171" i="69"/>
  <c r="R172" i="69"/>
  <c r="R173" i="69"/>
  <c r="R174" i="69"/>
  <c r="R175" i="69"/>
  <c r="R176" i="69"/>
  <c r="R177" i="69"/>
  <c r="R178" i="69"/>
  <c r="R179" i="69"/>
  <c r="R180" i="69"/>
  <c r="R181" i="69"/>
  <c r="R182" i="69"/>
  <c r="R183" i="69"/>
  <c r="R184" i="69"/>
  <c r="R185" i="69"/>
  <c r="R186" i="69"/>
  <c r="R187" i="69"/>
  <c r="R188" i="69"/>
  <c r="R189" i="69"/>
  <c r="R190" i="69"/>
  <c r="R191" i="69"/>
  <c r="R192" i="69"/>
  <c r="R193" i="69"/>
  <c r="R194" i="69"/>
  <c r="R195" i="69"/>
  <c r="R196" i="69"/>
  <c r="R197" i="69"/>
  <c r="R198" i="69"/>
  <c r="R199" i="69"/>
  <c r="R200" i="69"/>
  <c r="R201" i="69"/>
  <c r="R202" i="69"/>
  <c r="R203" i="69"/>
  <c r="R204" i="69"/>
  <c r="R205" i="69"/>
  <c r="R206" i="69"/>
  <c r="R207" i="69"/>
  <c r="R208" i="69"/>
  <c r="R209" i="69"/>
  <c r="R210" i="69"/>
  <c r="R211" i="69"/>
  <c r="R2" i="69"/>
  <c r="A1534" i="67"/>
  <c r="H1534" i="67"/>
  <c r="I1534" i="67"/>
  <c r="C11" i="42"/>
  <c r="D11" i="42"/>
  <c r="C12" i="42"/>
  <c r="D12" i="42"/>
  <c r="C13" i="42"/>
  <c r="D13" i="42"/>
  <c r="J4" i="50"/>
  <c r="E53" i="26"/>
  <c r="J5" i="50" l="1"/>
  <c r="J3" i="50"/>
  <c r="G52" i="26"/>
  <c r="K49" i="26"/>
  <c r="G49" i="26"/>
  <c r="D49" i="26"/>
  <c r="J35" i="26"/>
  <c r="J36" i="26"/>
  <c r="J37" i="26"/>
  <c r="J38" i="26"/>
  <c r="J34" i="26"/>
  <c r="G35" i="26"/>
  <c r="G36" i="26"/>
  <c r="G37" i="26"/>
  <c r="G38" i="26"/>
  <c r="G34" i="26"/>
  <c r="D35" i="26"/>
  <c r="D36" i="26"/>
  <c r="D37" i="26"/>
  <c r="D38" i="26"/>
  <c r="D34" i="26"/>
  <c r="H26" i="26"/>
  <c r="H25" i="26"/>
  <c r="H24" i="26"/>
  <c r="H23" i="26"/>
  <c r="H22" i="26"/>
  <c r="H21" i="26"/>
  <c r="H20" i="26"/>
  <c r="E21" i="26"/>
  <c r="E22" i="26"/>
  <c r="E23" i="26"/>
  <c r="E24" i="26"/>
  <c r="E25" i="26"/>
  <c r="E26" i="26"/>
  <c r="E20" i="26"/>
  <c r="J14" i="26"/>
  <c r="J13" i="26"/>
  <c r="J12" i="26"/>
  <c r="H14" i="26"/>
  <c r="H13" i="26"/>
  <c r="H12" i="26"/>
  <c r="G14" i="26"/>
  <c r="G13" i="26"/>
  <c r="G12" i="26"/>
  <c r="E13" i="26"/>
  <c r="E14" i="26"/>
  <c r="E12" i="26"/>
  <c r="J38" i="23"/>
  <c r="J37" i="23"/>
  <c r="J36" i="23"/>
  <c r="J35" i="23"/>
  <c r="J34" i="23"/>
  <c r="G38" i="23"/>
  <c r="G37" i="23"/>
  <c r="G36" i="23"/>
  <c r="G35" i="23"/>
  <c r="G34" i="23"/>
  <c r="D35" i="23"/>
  <c r="D36" i="23"/>
  <c r="D37" i="23"/>
  <c r="D38" i="23"/>
  <c r="D34" i="23"/>
  <c r="H26" i="23"/>
  <c r="H25" i="23"/>
  <c r="H24" i="23"/>
  <c r="H23" i="23"/>
  <c r="H22" i="23"/>
  <c r="H21" i="23"/>
  <c r="H20" i="23"/>
  <c r="E21" i="23"/>
  <c r="E22" i="23"/>
  <c r="E23" i="23"/>
  <c r="E24" i="23"/>
  <c r="E25" i="23"/>
  <c r="E26" i="23"/>
  <c r="E20" i="23"/>
  <c r="J14" i="23"/>
  <c r="J13" i="23"/>
  <c r="J12" i="23"/>
  <c r="H14" i="23"/>
  <c r="H13" i="23"/>
  <c r="H12" i="23"/>
  <c r="G14" i="23"/>
  <c r="G13" i="23"/>
  <c r="G12" i="23"/>
  <c r="E13" i="23"/>
  <c r="E14" i="23"/>
  <c r="E12" i="23"/>
  <c r="H2" i="67"/>
  <c r="H3" i="67"/>
  <c r="H4" i="67"/>
  <c r="H5" i="67"/>
  <c r="H6" i="67"/>
  <c r="H7" i="67"/>
  <c r="H8" i="67"/>
  <c r="H9" i="67"/>
  <c r="H10" i="67"/>
  <c r="H11" i="67"/>
  <c r="H12" i="67"/>
  <c r="H13" i="67"/>
  <c r="H14" i="67"/>
  <c r="H15" i="67"/>
  <c r="H16" i="67"/>
  <c r="H17" i="67"/>
  <c r="H18" i="67"/>
  <c r="H19" i="67"/>
  <c r="H20" i="67"/>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39" i="67"/>
  <c r="H240" i="67"/>
  <c r="H241" i="67"/>
  <c r="H242" i="67"/>
  <c r="H243" i="67"/>
  <c r="H244" i="67"/>
  <c r="H245" i="67"/>
  <c r="H246" i="67"/>
  <c r="H247" i="67"/>
  <c r="H248" i="67"/>
  <c r="H249" i="67"/>
  <c r="H250" i="67"/>
  <c r="H251" i="67"/>
  <c r="H252" i="67"/>
  <c r="H253" i="67"/>
  <c r="H254" i="67"/>
  <c r="H255" i="67"/>
  <c r="H256" i="67"/>
  <c r="H257" i="67"/>
  <c r="H258" i="67"/>
  <c r="H259" i="67"/>
  <c r="H260" i="67"/>
  <c r="H261" i="67"/>
  <c r="H262" i="67"/>
  <c r="H263" i="67"/>
  <c r="H264" i="67"/>
  <c r="H265" i="67"/>
  <c r="H266" i="67"/>
  <c r="H267" i="67"/>
  <c r="H268" i="67"/>
  <c r="H269" i="67"/>
  <c r="H270" i="67"/>
  <c r="H271" i="67"/>
  <c r="H272" i="67"/>
  <c r="H273" i="67"/>
  <c r="H274" i="67"/>
  <c r="H275" i="67"/>
  <c r="H276" i="67"/>
  <c r="H277" i="67"/>
  <c r="H278" i="67"/>
  <c r="H279" i="67"/>
  <c r="H280" i="67"/>
  <c r="H281" i="67"/>
  <c r="H282" i="67"/>
  <c r="H283" i="67"/>
  <c r="H284" i="67"/>
  <c r="H285" i="67"/>
  <c r="H286" i="67"/>
  <c r="H287" i="67"/>
  <c r="H288" i="67"/>
  <c r="H289" i="67"/>
  <c r="H290" i="67"/>
  <c r="H291" i="67"/>
  <c r="H292" i="67"/>
  <c r="H293" i="67"/>
  <c r="H294" i="67"/>
  <c r="H295" i="67"/>
  <c r="H296" i="67"/>
  <c r="H297" i="67"/>
  <c r="H298" i="67"/>
  <c r="H299" i="67"/>
  <c r="H300" i="67"/>
  <c r="H301" i="67"/>
  <c r="H302" i="67"/>
  <c r="H303" i="67"/>
  <c r="H304" i="67"/>
  <c r="H305" i="67"/>
  <c r="H306" i="67"/>
  <c r="H307" i="67"/>
  <c r="H308" i="67"/>
  <c r="H309" i="67"/>
  <c r="H310" i="67"/>
  <c r="H311" i="67"/>
  <c r="H312" i="67"/>
  <c r="H313" i="67"/>
  <c r="H314" i="67"/>
  <c r="H315" i="67"/>
  <c r="H316" i="67"/>
  <c r="H317" i="67"/>
  <c r="H318" i="67"/>
  <c r="H319" i="67"/>
  <c r="H320" i="67"/>
  <c r="H321" i="67"/>
  <c r="H322" i="67"/>
  <c r="H323" i="67"/>
  <c r="H324" i="67"/>
  <c r="H325" i="67"/>
  <c r="H326" i="67"/>
  <c r="H327" i="67"/>
  <c r="H328" i="67"/>
  <c r="H329" i="67"/>
  <c r="H330" i="67"/>
  <c r="H331" i="67"/>
  <c r="H332" i="67"/>
  <c r="H333" i="67"/>
  <c r="H334" i="67"/>
  <c r="H335" i="67"/>
  <c r="H336" i="67"/>
  <c r="H337" i="67"/>
  <c r="H338" i="67"/>
  <c r="H339" i="67"/>
  <c r="H340" i="67"/>
  <c r="H341" i="67"/>
  <c r="H342" i="67"/>
  <c r="H343" i="67"/>
  <c r="H344" i="67"/>
  <c r="H345" i="67"/>
  <c r="H346" i="67"/>
  <c r="H347" i="67"/>
  <c r="H348" i="67"/>
  <c r="H349" i="67"/>
  <c r="H350" i="67"/>
  <c r="H351" i="67"/>
  <c r="H352" i="67"/>
  <c r="H353" i="67"/>
  <c r="H354" i="67"/>
  <c r="H355" i="67"/>
  <c r="H356" i="67"/>
  <c r="H357" i="67"/>
  <c r="H358" i="67"/>
  <c r="H359" i="67"/>
  <c r="H360" i="67"/>
  <c r="H361" i="67"/>
  <c r="H362" i="67"/>
  <c r="H363" i="67"/>
  <c r="H364" i="67"/>
  <c r="H365" i="67"/>
  <c r="H366" i="67"/>
  <c r="H367" i="67"/>
  <c r="H368" i="67"/>
  <c r="H369" i="67"/>
  <c r="H370" i="67"/>
  <c r="H371" i="67"/>
  <c r="H372" i="67"/>
  <c r="H373" i="67"/>
  <c r="H374" i="67"/>
  <c r="H375" i="67"/>
  <c r="H376" i="67"/>
  <c r="H377" i="67"/>
  <c r="H378" i="67"/>
  <c r="H379" i="67"/>
  <c r="H380" i="67"/>
  <c r="H381" i="67"/>
  <c r="H382" i="67"/>
  <c r="H383" i="67"/>
  <c r="H384" i="67"/>
  <c r="H385" i="67"/>
  <c r="H386" i="67"/>
  <c r="H387" i="67"/>
  <c r="H388" i="67"/>
  <c r="H389" i="67"/>
  <c r="H390" i="67"/>
  <c r="H391" i="67"/>
  <c r="H392" i="67"/>
  <c r="H393" i="67"/>
  <c r="H394" i="67"/>
  <c r="H395" i="67"/>
  <c r="H396" i="67"/>
  <c r="H397" i="67"/>
  <c r="H398" i="67"/>
  <c r="H399" i="67"/>
  <c r="H400" i="67"/>
  <c r="H401" i="67"/>
  <c r="H402" i="67"/>
  <c r="H403" i="67"/>
  <c r="H404" i="67"/>
  <c r="H405" i="67"/>
  <c r="H406" i="67"/>
  <c r="H407" i="67"/>
  <c r="H408" i="67"/>
  <c r="H409" i="67"/>
  <c r="H410" i="67"/>
  <c r="H411" i="67"/>
  <c r="H412" i="67"/>
  <c r="H413" i="67"/>
  <c r="H414" i="67"/>
  <c r="H415" i="67"/>
  <c r="H416" i="67"/>
  <c r="H417" i="67"/>
  <c r="H418" i="67"/>
  <c r="H419" i="67"/>
  <c r="H420" i="67"/>
  <c r="H421" i="67"/>
  <c r="H422" i="67"/>
  <c r="H423" i="67"/>
  <c r="H424" i="67"/>
  <c r="H425" i="67"/>
  <c r="H426" i="67"/>
  <c r="H427" i="67"/>
  <c r="H428" i="67"/>
  <c r="H429" i="67"/>
  <c r="H430" i="67"/>
  <c r="H431" i="67"/>
  <c r="H432" i="67"/>
  <c r="H433" i="67"/>
  <c r="H434" i="67"/>
  <c r="H435" i="67"/>
  <c r="H436" i="67"/>
  <c r="H437" i="67"/>
  <c r="H438" i="67"/>
  <c r="H439" i="67"/>
  <c r="H440" i="67"/>
  <c r="H441" i="67"/>
  <c r="H442" i="67"/>
  <c r="H443" i="67"/>
  <c r="H444" i="67"/>
  <c r="H445" i="67"/>
  <c r="H446" i="67"/>
  <c r="H447" i="67"/>
  <c r="H448" i="67"/>
  <c r="H449" i="67"/>
  <c r="H450" i="67"/>
  <c r="H451" i="67"/>
  <c r="H452" i="67"/>
  <c r="H453" i="67"/>
  <c r="H454" i="67"/>
  <c r="H455" i="67"/>
  <c r="H456" i="67"/>
  <c r="H457" i="67"/>
  <c r="H458" i="67"/>
  <c r="H459" i="67"/>
  <c r="H460" i="67"/>
  <c r="H461" i="67"/>
  <c r="H462" i="67"/>
  <c r="H463" i="67"/>
  <c r="H464" i="67"/>
  <c r="H465" i="67"/>
  <c r="H466" i="67"/>
  <c r="H467" i="67"/>
  <c r="H468" i="67"/>
  <c r="H469" i="67"/>
  <c r="H470" i="67"/>
  <c r="H471" i="67"/>
  <c r="H472" i="67"/>
  <c r="H473" i="67"/>
  <c r="H474" i="67"/>
  <c r="H475" i="67"/>
  <c r="H476" i="67"/>
  <c r="H477" i="67"/>
  <c r="H478" i="67"/>
  <c r="H479" i="67"/>
  <c r="H480" i="67"/>
  <c r="H481" i="67"/>
  <c r="H482" i="67"/>
  <c r="H483" i="67"/>
  <c r="H484" i="67"/>
  <c r="H485" i="67"/>
  <c r="H486" i="67"/>
  <c r="H487" i="67"/>
  <c r="H488" i="67"/>
  <c r="H489" i="67"/>
  <c r="H490" i="67"/>
  <c r="H491" i="67"/>
  <c r="H492" i="67"/>
  <c r="H493" i="67"/>
  <c r="H494" i="67"/>
  <c r="H495" i="67"/>
  <c r="H496" i="67"/>
  <c r="H497" i="67"/>
  <c r="H498" i="67"/>
  <c r="H499" i="67"/>
  <c r="H500" i="67"/>
  <c r="H501" i="67"/>
  <c r="H502" i="67"/>
  <c r="H503" i="67"/>
  <c r="H504" i="67"/>
  <c r="H505" i="67"/>
  <c r="H506" i="67"/>
  <c r="H507" i="67"/>
  <c r="H508" i="67"/>
  <c r="H509" i="67"/>
  <c r="H510" i="67"/>
  <c r="H511" i="67"/>
  <c r="H512" i="67"/>
  <c r="H513" i="67"/>
  <c r="H514" i="67"/>
  <c r="H515" i="67"/>
  <c r="H516" i="67"/>
  <c r="H517" i="67"/>
  <c r="H518" i="67"/>
  <c r="H519" i="67"/>
  <c r="H520" i="67"/>
  <c r="H521" i="67"/>
  <c r="H522" i="67"/>
  <c r="H523" i="67"/>
  <c r="H524" i="67"/>
  <c r="H525" i="67"/>
  <c r="H526" i="67"/>
  <c r="H527" i="67"/>
  <c r="H528" i="67"/>
  <c r="H529" i="67"/>
  <c r="H530" i="67"/>
  <c r="H531" i="67"/>
  <c r="H532" i="67"/>
  <c r="H533" i="67"/>
  <c r="H534" i="67"/>
  <c r="H535" i="67"/>
  <c r="H536" i="67"/>
  <c r="H537" i="67"/>
  <c r="H538" i="67"/>
  <c r="H539" i="67"/>
  <c r="H540" i="67"/>
  <c r="H541" i="67"/>
  <c r="H542" i="67"/>
  <c r="H543" i="67"/>
  <c r="H544" i="67"/>
  <c r="H545" i="67"/>
  <c r="H546" i="67"/>
  <c r="H547" i="67"/>
  <c r="H548" i="67"/>
  <c r="H549" i="67"/>
  <c r="H550" i="67"/>
  <c r="H551" i="67"/>
  <c r="H552" i="67"/>
  <c r="H553" i="67"/>
  <c r="H554" i="67"/>
  <c r="H555" i="67"/>
  <c r="H556" i="67"/>
  <c r="H557" i="67"/>
  <c r="H558" i="67"/>
  <c r="H559" i="67"/>
  <c r="H560" i="67"/>
  <c r="H561" i="67"/>
  <c r="H562" i="67"/>
  <c r="H563" i="67"/>
  <c r="H564" i="67"/>
  <c r="H565" i="67"/>
  <c r="H566" i="67"/>
  <c r="H567" i="67"/>
  <c r="H568" i="67"/>
  <c r="H569" i="67"/>
  <c r="H570" i="67"/>
  <c r="H571" i="67"/>
  <c r="H572" i="67"/>
  <c r="H573" i="67"/>
  <c r="H574" i="67"/>
  <c r="H575" i="67"/>
  <c r="H576" i="67"/>
  <c r="H577" i="67"/>
  <c r="H578" i="67"/>
  <c r="H579" i="67"/>
  <c r="H580" i="67"/>
  <c r="H581" i="67"/>
  <c r="H582" i="67"/>
  <c r="H583" i="67"/>
  <c r="H584" i="67"/>
  <c r="H585" i="67"/>
  <c r="H586" i="67"/>
  <c r="H587" i="67"/>
  <c r="H588" i="67"/>
  <c r="H589" i="67"/>
  <c r="H590" i="67"/>
  <c r="H591" i="67"/>
  <c r="H592" i="67"/>
  <c r="H593" i="67"/>
  <c r="H594" i="67"/>
  <c r="H595" i="67"/>
  <c r="H596" i="67"/>
  <c r="H597" i="67"/>
  <c r="H598" i="67"/>
  <c r="H599" i="67"/>
  <c r="H600" i="67"/>
  <c r="H601" i="67"/>
  <c r="H602" i="67"/>
  <c r="H603" i="67"/>
  <c r="H604" i="67"/>
  <c r="H605" i="67"/>
  <c r="H606" i="67"/>
  <c r="H607" i="67"/>
  <c r="H608" i="67"/>
  <c r="H609" i="67"/>
  <c r="H610" i="67"/>
  <c r="H611" i="67"/>
  <c r="H612" i="67"/>
  <c r="H613" i="67"/>
  <c r="H614" i="67"/>
  <c r="H615" i="67"/>
  <c r="H616" i="67"/>
  <c r="H617" i="67"/>
  <c r="H618" i="67"/>
  <c r="H619" i="67"/>
  <c r="H620" i="67"/>
  <c r="H621" i="67"/>
  <c r="H622" i="67"/>
  <c r="H623" i="67"/>
  <c r="H624" i="67"/>
  <c r="H625" i="67"/>
  <c r="H626" i="67"/>
  <c r="H627" i="67"/>
  <c r="H628" i="67"/>
  <c r="H629" i="67"/>
  <c r="H630" i="67"/>
  <c r="H631" i="67"/>
  <c r="H632" i="67"/>
  <c r="H633" i="67"/>
  <c r="H634" i="67"/>
  <c r="H635" i="67"/>
  <c r="H636" i="67"/>
  <c r="H637" i="67"/>
  <c r="H638" i="67"/>
  <c r="H639" i="67"/>
  <c r="H640" i="67"/>
  <c r="H641" i="67"/>
  <c r="H642" i="67"/>
  <c r="H643" i="67"/>
  <c r="H644" i="67"/>
  <c r="H645" i="67"/>
  <c r="H646" i="67"/>
  <c r="H647" i="67"/>
  <c r="H648" i="67"/>
  <c r="H649" i="67"/>
  <c r="H650" i="67"/>
  <c r="H651" i="67"/>
  <c r="H652" i="67"/>
  <c r="H653" i="67"/>
  <c r="H654" i="67"/>
  <c r="H655" i="67"/>
  <c r="H656" i="67"/>
  <c r="H657" i="67"/>
  <c r="H658" i="67"/>
  <c r="H659" i="67"/>
  <c r="H660" i="67"/>
  <c r="H661" i="67"/>
  <c r="H662" i="67"/>
  <c r="H663" i="67"/>
  <c r="H664" i="67"/>
  <c r="H665" i="67"/>
  <c r="H666" i="67"/>
  <c r="H667" i="67"/>
  <c r="H668" i="67"/>
  <c r="H669" i="67"/>
  <c r="H670" i="67"/>
  <c r="H671" i="67"/>
  <c r="H672" i="67"/>
  <c r="H673" i="67"/>
  <c r="H674" i="67"/>
  <c r="H675" i="67"/>
  <c r="H676" i="67"/>
  <c r="H677" i="67"/>
  <c r="H678" i="67"/>
  <c r="H679" i="67"/>
  <c r="H680" i="67"/>
  <c r="H681" i="67"/>
  <c r="H682" i="67"/>
  <c r="H683" i="67"/>
  <c r="H684" i="67"/>
  <c r="H685" i="67"/>
  <c r="H686" i="67"/>
  <c r="H687" i="67"/>
  <c r="H688" i="67"/>
  <c r="H689" i="67"/>
  <c r="H690" i="67"/>
  <c r="H691" i="67"/>
  <c r="H692" i="67"/>
  <c r="H693" i="67"/>
  <c r="H694" i="67"/>
  <c r="H695" i="67"/>
  <c r="H696" i="67"/>
  <c r="H697" i="67"/>
  <c r="H698" i="67"/>
  <c r="H699" i="67"/>
  <c r="H700" i="67"/>
  <c r="H701" i="67"/>
  <c r="H702" i="67"/>
  <c r="H703" i="67"/>
  <c r="H704" i="67"/>
  <c r="H705" i="67"/>
  <c r="H706" i="67"/>
  <c r="H707" i="67"/>
  <c r="H708" i="67"/>
  <c r="H709" i="67"/>
  <c r="H710" i="67"/>
  <c r="H711" i="67"/>
  <c r="H712" i="67"/>
  <c r="H713" i="67"/>
  <c r="H714" i="67"/>
  <c r="H715" i="67"/>
  <c r="H716" i="67"/>
  <c r="H717" i="67"/>
  <c r="H718" i="67"/>
  <c r="H719" i="67"/>
  <c r="H720" i="67"/>
  <c r="H721" i="67"/>
  <c r="H722" i="67"/>
  <c r="H723" i="67"/>
  <c r="H724" i="67"/>
  <c r="H725" i="67"/>
  <c r="H726" i="67"/>
  <c r="H727" i="67"/>
  <c r="H728" i="67"/>
  <c r="H729" i="67"/>
  <c r="H730" i="67"/>
  <c r="H731" i="67"/>
  <c r="H732" i="67"/>
  <c r="H733" i="67"/>
  <c r="H734" i="67"/>
  <c r="H735" i="67"/>
  <c r="H736" i="67"/>
  <c r="H737" i="67"/>
  <c r="H738" i="67"/>
  <c r="H739" i="67"/>
  <c r="H740" i="67"/>
  <c r="H741" i="67"/>
  <c r="H742" i="67"/>
  <c r="H743" i="67"/>
  <c r="H744" i="67"/>
  <c r="H745" i="67"/>
  <c r="H746" i="67"/>
  <c r="H747" i="67"/>
  <c r="H748" i="67"/>
  <c r="H749" i="67"/>
  <c r="H750" i="67"/>
  <c r="H751" i="67"/>
  <c r="H752" i="67"/>
  <c r="H753" i="67"/>
  <c r="H754" i="67"/>
  <c r="H755" i="67"/>
  <c r="H756" i="67"/>
  <c r="H757" i="67"/>
  <c r="H758" i="67"/>
  <c r="H759" i="67"/>
  <c r="H760" i="67"/>
  <c r="H761" i="67"/>
  <c r="H762" i="67"/>
  <c r="H763" i="67"/>
  <c r="H764" i="67"/>
  <c r="H765" i="67"/>
  <c r="H766" i="67"/>
  <c r="H767" i="67"/>
  <c r="H768" i="67"/>
  <c r="H769" i="67"/>
  <c r="H770" i="67"/>
  <c r="H771" i="67"/>
  <c r="H772" i="67"/>
  <c r="H773" i="67"/>
  <c r="H774" i="67"/>
  <c r="H775" i="67"/>
  <c r="H776" i="67"/>
  <c r="H777" i="67"/>
  <c r="H778" i="67"/>
  <c r="H779" i="67"/>
  <c r="H780" i="67"/>
  <c r="H781" i="67"/>
  <c r="H782" i="67"/>
  <c r="H783" i="67"/>
  <c r="H784" i="67"/>
  <c r="H785" i="67"/>
  <c r="H786" i="67"/>
  <c r="H787" i="67"/>
  <c r="H788" i="67"/>
  <c r="H789" i="67"/>
  <c r="H790" i="67"/>
  <c r="H791" i="67"/>
  <c r="H792" i="67"/>
  <c r="H793" i="67"/>
  <c r="H794" i="67"/>
  <c r="H795" i="67"/>
  <c r="H796" i="67"/>
  <c r="H797" i="67"/>
  <c r="H798" i="67"/>
  <c r="H799" i="67"/>
  <c r="H800" i="67"/>
  <c r="H801" i="67"/>
  <c r="H802" i="67"/>
  <c r="H803" i="67"/>
  <c r="H804" i="67"/>
  <c r="H805" i="67"/>
  <c r="H806" i="67"/>
  <c r="H807" i="67"/>
  <c r="H808" i="67"/>
  <c r="H809" i="67"/>
  <c r="H810" i="67"/>
  <c r="H811" i="67"/>
  <c r="H812" i="67"/>
  <c r="H813" i="67"/>
  <c r="H814" i="67"/>
  <c r="H815" i="67"/>
  <c r="H816" i="67"/>
  <c r="H817" i="67"/>
  <c r="H818" i="67"/>
  <c r="H819" i="67"/>
  <c r="H820" i="67"/>
  <c r="H821" i="67"/>
  <c r="H822" i="67"/>
  <c r="H823" i="67"/>
  <c r="H824" i="67"/>
  <c r="H825" i="67"/>
  <c r="H826" i="67"/>
  <c r="H827" i="67"/>
  <c r="H828" i="67"/>
  <c r="H829" i="67"/>
  <c r="H830" i="67"/>
  <c r="H831" i="67"/>
  <c r="H832" i="67"/>
  <c r="H833" i="67"/>
  <c r="H834" i="67"/>
  <c r="H835" i="67"/>
  <c r="H836" i="67"/>
  <c r="H837" i="67"/>
  <c r="H838" i="67"/>
  <c r="H839" i="67"/>
  <c r="H840" i="67"/>
  <c r="H841" i="67"/>
  <c r="H842" i="67"/>
  <c r="H843" i="67"/>
  <c r="H844" i="67"/>
  <c r="H845" i="67"/>
  <c r="H846" i="67"/>
  <c r="H847" i="67"/>
  <c r="H848" i="67"/>
  <c r="H849" i="67"/>
  <c r="H850" i="67"/>
  <c r="H851" i="67"/>
  <c r="H852" i="67"/>
  <c r="H853" i="67"/>
  <c r="H854" i="67"/>
  <c r="H855" i="67"/>
  <c r="H856" i="67"/>
  <c r="H857" i="67"/>
  <c r="H858" i="67"/>
  <c r="H859" i="67"/>
  <c r="H860" i="67"/>
  <c r="H861" i="67"/>
  <c r="H862" i="67"/>
  <c r="H863" i="67"/>
  <c r="H864" i="67"/>
  <c r="H865" i="67"/>
  <c r="H866" i="67"/>
  <c r="H867" i="67"/>
  <c r="H868" i="67"/>
  <c r="H869" i="67"/>
  <c r="H870" i="67"/>
  <c r="H871" i="67"/>
  <c r="H872" i="67"/>
  <c r="H873" i="67"/>
  <c r="H874" i="67"/>
  <c r="H875" i="67"/>
  <c r="H876" i="67"/>
  <c r="H877" i="67"/>
  <c r="H878" i="67"/>
  <c r="H879" i="67"/>
  <c r="H880" i="67"/>
  <c r="H881" i="67"/>
  <c r="H882" i="67"/>
  <c r="H883" i="67"/>
  <c r="H884" i="67"/>
  <c r="H885" i="67"/>
  <c r="H886" i="67"/>
  <c r="H887" i="67"/>
  <c r="H888" i="67"/>
  <c r="H889" i="67"/>
  <c r="H890" i="67"/>
  <c r="H891" i="67"/>
  <c r="H892" i="67"/>
  <c r="H893" i="67"/>
  <c r="H894" i="67"/>
  <c r="H895" i="67"/>
  <c r="H896" i="67"/>
  <c r="H897" i="67"/>
  <c r="H898" i="67"/>
  <c r="H899" i="67"/>
  <c r="H900" i="67"/>
  <c r="H901" i="67"/>
  <c r="H902" i="67"/>
  <c r="H903" i="67"/>
  <c r="H904" i="67"/>
  <c r="H905" i="67"/>
  <c r="H906" i="67"/>
  <c r="H907" i="67"/>
  <c r="H908" i="67"/>
  <c r="H909" i="67"/>
  <c r="H910" i="67"/>
  <c r="H911" i="67"/>
  <c r="H912" i="67"/>
  <c r="H913" i="67"/>
  <c r="H914" i="67"/>
  <c r="H915" i="67"/>
  <c r="H916" i="67"/>
  <c r="H917" i="67"/>
  <c r="H918" i="67"/>
  <c r="H919" i="67"/>
  <c r="H920" i="67"/>
  <c r="H921" i="67"/>
  <c r="H922" i="67"/>
  <c r="H923" i="67"/>
  <c r="H924" i="67"/>
  <c r="H925" i="67"/>
  <c r="H926" i="67"/>
  <c r="H927" i="67"/>
  <c r="H928" i="67"/>
  <c r="H929" i="67"/>
  <c r="H930" i="67"/>
  <c r="H931" i="67"/>
  <c r="H932" i="67"/>
  <c r="H933" i="67"/>
  <c r="H934" i="67"/>
  <c r="H935" i="67"/>
  <c r="H936" i="67"/>
  <c r="H937" i="67"/>
  <c r="H938" i="67"/>
  <c r="H939" i="67"/>
  <c r="H940" i="67"/>
  <c r="H941" i="67"/>
  <c r="H942" i="67"/>
  <c r="H943" i="67"/>
  <c r="H944" i="67"/>
  <c r="H945" i="67"/>
  <c r="H946" i="67"/>
  <c r="H947" i="67"/>
  <c r="H948" i="67"/>
  <c r="H949" i="67"/>
  <c r="H950" i="67"/>
  <c r="H951" i="67"/>
  <c r="H952" i="67"/>
  <c r="H953" i="67"/>
  <c r="H954" i="67"/>
  <c r="H955" i="67"/>
  <c r="H956" i="67"/>
  <c r="H957" i="67"/>
  <c r="H958" i="67"/>
  <c r="H959" i="67"/>
  <c r="H960" i="67"/>
  <c r="H961" i="67"/>
  <c r="H962" i="67"/>
  <c r="H963" i="67"/>
  <c r="H964" i="67"/>
  <c r="H965" i="67"/>
  <c r="H966" i="67"/>
  <c r="H967" i="67"/>
  <c r="H968" i="67"/>
  <c r="H969" i="67"/>
  <c r="H970" i="67"/>
  <c r="H971" i="67"/>
  <c r="H972" i="67"/>
  <c r="H973" i="67"/>
  <c r="H974" i="67"/>
  <c r="H975" i="67"/>
  <c r="H976" i="67"/>
  <c r="H977" i="67"/>
  <c r="H978" i="67"/>
  <c r="H979" i="67"/>
  <c r="H980" i="67"/>
  <c r="H981" i="67"/>
  <c r="H982" i="67"/>
  <c r="H983" i="67"/>
  <c r="H984" i="67"/>
  <c r="H985" i="67"/>
  <c r="H986" i="67"/>
  <c r="H987" i="67"/>
  <c r="H988" i="67"/>
  <c r="H989" i="67"/>
  <c r="H990" i="67"/>
  <c r="H991" i="67"/>
  <c r="H992" i="67"/>
  <c r="H993" i="67"/>
  <c r="H994" i="67"/>
  <c r="H995" i="67"/>
  <c r="H996" i="67"/>
  <c r="H997" i="67"/>
  <c r="H998" i="67"/>
  <c r="H999" i="67"/>
  <c r="H1000" i="67"/>
  <c r="H1001" i="67"/>
  <c r="H1002" i="67"/>
  <c r="H1003" i="67"/>
  <c r="H1004" i="67"/>
  <c r="H1005" i="67"/>
  <c r="H1006" i="67"/>
  <c r="H1007" i="67"/>
  <c r="H1008" i="67"/>
  <c r="H1009" i="67"/>
  <c r="H1010" i="67"/>
  <c r="H1011" i="67"/>
  <c r="H1012" i="67"/>
  <c r="H1013" i="67"/>
  <c r="H1014" i="67"/>
  <c r="H1015" i="67"/>
  <c r="H1016" i="67"/>
  <c r="H1017" i="67"/>
  <c r="H1018" i="67"/>
  <c r="H1019" i="67"/>
  <c r="H1020" i="67"/>
  <c r="H1021" i="67"/>
  <c r="H1022" i="67"/>
  <c r="H1023" i="67"/>
  <c r="H1024" i="67"/>
  <c r="H1025" i="67"/>
  <c r="H1026" i="67"/>
  <c r="H1027" i="67"/>
  <c r="H1028" i="67"/>
  <c r="H1029" i="67"/>
  <c r="H1030" i="67"/>
  <c r="H1031" i="67"/>
  <c r="H1032" i="67"/>
  <c r="H1033" i="67"/>
  <c r="H1034" i="67"/>
  <c r="H1035" i="67"/>
  <c r="H1036" i="67"/>
  <c r="H1037" i="67"/>
  <c r="H1038" i="67"/>
  <c r="H1039" i="67"/>
  <c r="H1040" i="67"/>
  <c r="H1041" i="67"/>
  <c r="H1042" i="67"/>
  <c r="H1043" i="67"/>
  <c r="H1044" i="67"/>
  <c r="H1045" i="67"/>
  <c r="H1046" i="67"/>
  <c r="H1047" i="67"/>
  <c r="H1048" i="67"/>
  <c r="H1049" i="67"/>
  <c r="H1050" i="67"/>
  <c r="H1051" i="67"/>
  <c r="H1052" i="67"/>
  <c r="H1053" i="67"/>
  <c r="H1054" i="67"/>
  <c r="H1055" i="67"/>
  <c r="H1056" i="67"/>
  <c r="H1057" i="67"/>
  <c r="H1058" i="67"/>
  <c r="H1059" i="67"/>
  <c r="H1060" i="67"/>
  <c r="H1061" i="67"/>
  <c r="H1062" i="67"/>
  <c r="H1063" i="67"/>
  <c r="H1064" i="67"/>
  <c r="H1065" i="67"/>
  <c r="H1066" i="67"/>
  <c r="H1067" i="67"/>
  <c r="H1068" i="67"/>
  <c r="H1069" i="67"/>
  <c r="H1070" i="67"/>
  <c r="H1071" i="67"/>
  <c r="H1072" i="67"/>
  <c r="H1073" i="67"/>
  <c r="H1074" i="67"/>
  <c r="H1075" i="67"/>
  <c r="H1076" i="67"/>
  <c r="H1077" i="67"/>
  <c r="H1078" i="67"/>
  <c r="H1079" i="67"/>
  <c r="H1080" i="67"/>
  <c r="H1081" i="67"/>
  <c r="H1082" i="67"/>
  <c r="H1083" i="67"/>
  <c r="H1084" i="67"/>
  <c r="H1085" i="67"/>
  <c r="H1086" i="67"/>
  <c r="H1087" i="67"/>
  <c r="H1088" i="67"/>
  <c r="H1089" i="67"/>
  <c r="H1090" i="67"/>
  <c r="H1091" i="67"/>
  <c r="H1092" i="67"/>
  <c r="H1093" i="67"/>
  <c r="H1094" i="67"/>
  <c r="H1095" i="67"/>
  <c r="H1096" i="67"/>
  <c r="H1097" i="67"/>
  <c r="H1098" i="67"/>
  <c r="H1099" i="67"/>
  <c r="H1100" i="67"/>
  <c r="H1101" i="67"/>
  <c r="H1102" i="67"/>
  <c r="H1103" i="67"/>
  <c r="H1104" i="67"/>
  <c r="H1105" i="67"/>
  <c r="H1106" i="67"/>
  <c r="H1107" i="67"/>
  <c r="H1108" i="67"/>
  <c r="H1109" i="67"/>
  <c r="H1110" i="67"/>
  <c r="H1111" i="67"/>
  <c r="H1112" i="67"/>
  <c r="H1113" i="67"/>
  <c r="H1114" i="67"/>
  <c r="H1115" i="67"/>
  <c r="H1116" i="67"/>
  <c r="H1117" i="67"/>
  <c r="H1118" i="67"/>
  <c r="H1119" i="67"/>
  <c r="H1120" i="67"/>
  <c r="H1121" i="67"/>
  <c r="H1122" i="67"/>
  <c r="H1123" i="67"/>
  <c r="H1124" i="67"/>
  <c r="H1125" i="67"/>
  <c r="H1126" i="67"/>
  <c r="H1127" i="67"/>
  <c r="H1128" i="67"/>
  <c r="H1129" i="67"/>
  <c r="H1130" i="67"/>
  <c r="H1131" i="67"/>
  <c r="H1132" i="67"/>
  <c r="H1133" i="67"/>
  <c r="H1134" i="67"/>
  <c r="H1135" i="67"/>
  <c r="H1136" i="67"/>
  <c r="H1137" i="67"/>
  <c r="H1138" i="67"/>
  <c r="H1139" i="67"/>
  <c r="H1140" i="67"/>
  <c r="H1141" i="67"/>
  <c r="H1142" i="67"/>
  <c r="H1143" i="67"/>
  <c r="H1144" i="67"/>
  <c r="H1145" i="67"/>
  <c r="H1146" i="67"/>
  <c r="H1147" i="67"/>
  <c r="H1148" i="67"/>
  <c r="H1149" i="67"/>
  <c r="H1150" i="67"/>
  <c r="H1151" i="67"/>
  <c r="H1152" i="67"/>
  <c r="H1153" i="67"/>
  <c r="H1154" i="67"/>
  <c r="H1155" i="67"/>
  <c r="H1156" i="67"/>
  <c r="H1157" i="67"/>
  <c r="H1158" i="67"/>
  <c r="H1159" i="67"/>
  <c r="H1160" i="67"/>
  <c r="H1161" i="67"/>
  <c r="H1162" i="67"/>
  <c r="H1163" i="67"/>
  <c r="H1164" i="67"/>
  <c r="H1165" i="67"/>
  <c r="H1166" i="67"/>
  <c r="H1167" i="67"/>
  <c r="H1168" i="67"/>
  <c r="H1169" i="67"/>
  <c r="H1170" i="67"/>
  <c r="H1171" i="67"/>
  <c r="H1172" i="67"/>
  <c r="H1173" i="67"/>
  <c r="H1174" i="67"/>
  <c r="H1175" i="67"/>
  <c r="H1176" i="67"/>
  <c r="H1177" i="67"/>
  <c r="H1178" i="67"/>
  <c r="H1179" i="67"/>
  <c r="H1180" i="67"/>
  <c r="H1181" i="67"/>
  <c r="H1182" i="67"/>
  <c r="H1183" i="67"/>
  <c r="H1184" i="67"/>
  <c r="H1185" i="67"/>
  <c r="H1186" i="67"/>
  <c r="H1187" i="67"/>
  <c r="H1188" i="67"/>
  <c r="H1189" i="67"/>
  <c r="H1190" i="67"/>
  <c r="H1191" i="67"/>
  <c r="H1192" i="67"/>
  <c r="H1193" i="67"/>
  <c r="H1194" i="67"/>
  <c r="H1195" i="67"/>
  <c r="H1196" i="67"/>
  <c r="H1197" i="67"/>
  <c r="H1198" i="67"/>
  <c r="H1199" i="67"/>
  <c r="H1200" i="67"/>
  <c r="H1201" i="67"/>
  <c r="H1202" i="67"/>
  <c r="H1203" i="67"/>
  <c r="H1204" i="67"/>
  <c r="H1205" i="67"/>
  <c r="H1206" i="67"/>
  <c r="H1207" i="67"/>
  <c r="H1208" i="67"/>
  <c r="H1209" i="67"/>
  <c r="H1210" i="67"/>
  <c r="H1211" i="67"/>
  <c r="H1212" i="67"/>
  <c r="H1213" i="67"/>
  <c r="H1214" i="67"/>
  <c r="H1215" i="67"/>
  <c r="H1216" i="67"/>
  <c r="H1217" i="67"/>
  <c r="H1218" i="67"/>
  <c r="H1219" i="67"/>
  <c r="H1220" i="67"/>
  <c r="H1221" i="67"/>
  <c r="H1222" i="67"/>
  <c r="H1223" i="67"/>
  <c r="H1224" i="67"/>
  <c r="H1225" i="67"/>
  <c r="H1226" i="67"/>
  <c r="H1227" i="67"/>
  <c r="H1228" i="67"/>
  <c r="H1229" i="67"/>
  <c r="H1230" i="67"/>
  <c r="H1231" i="67"/>
  <c r="H1232" i="67"/>
  <c r="H1233" i="67"/>
  <c r="H1234" i="67"/>
  <c r="H1235" i="67"/>
  <c r="H1236" i="67"/>
  <c r="H1237" i="67"/>
  <c r="H1238" i="67"/>
  <c r="H1239" i="67"/>
  <c r="H1240" i="67"/>
  <c r="H1241" i="67"/>
  <c r="H1242" i="67"/>
  <c r="H1243" i="67"/>
  <c r="H1244" i="67"/>
  <c r="H1245" i="67"/>
  <c r="H1246" i="67"/>
  <c r="H1247" i="67"/>
  <c r="H1248" i="67"/>
  <c r="H1249" i="67"/>
  <c r="H1250" i="67"/>
  <c r="H1251" i="67"/>
  <c r="H1252" i="67"/>
  <c r="H1253" i="67"/>
  <c r="H1254" i="67"/>
  <c r="H1255" i="67"/>
  <c r="H1256" i="67"/>
  <c r="H1257" i="67"/>
  <c r="H1258" i="67"/>
  <c r="H1259" i="67"/>
  <c r="H1260" i="67"/>
  <c r="H1261" i="67"/>
  <c r="H1262" i="67"/>
  <c r="H1263" i="67"/>
  <c r="H1264" i="67"/>
  <c r="H1265" i="67"/>
  <c r="H1266" i="67"/>
  <c r="H1267" i="67"/>
  <c r="H1268" i="67"/>
  <c r="H1269" i="67"/>
  <c r="H1270" i="67"/>
  <c r="H1271" i="67"/>
  <c r="H1272" i="67"/>
  <c r="H1273" i="67"/>
  <c r="H1274" i="67"/>
  <c r="H1275" i="67"/>
  <c r="H1276" i="67"/>
  <c r="H1277" i="67"/>
  <c r="H1278" i="67"/>
  <c r="H1279" i="67"/>
  <c r="H1280" i="67"/>
  <c r="H1281" i="67"/>
  <c r="H1282" i="67"/>
  <c r="H1283" i="67"/>
  <c r="H1284" i="67"/>
  <c r="H1285" i="67"/>
  <c r="H1286" i="67"/>
  <c r="H1287" i="67"/>
  <c r="H1288" i="67"/>
  <c r="H1289" i="67"/>
  <c r="H1290" i="67"/>
  <c r="H1291" i="67"/>
  <c r="H1292" i="67"/>
  <c r="H1293" i="67"/>
  <c r="H1294" i="67"/>
  <c r="H1295" i="67"/>
  <c r="H1296" i="67"/>
  <c r="H1297" i="67"/>
  <c r="H1298" i="67"/>
  <c r="H1299" i="67"/>
  <c r="H1300" i="67"/>
  <c r="H1301" i="67"/>
  <c r="H1302" i="67"/>
  <c r="H1303" i="67"/>
  <c r="H1304" i="67"/>
  <c r="H1305" i="67"/>
  <c r="H1306" i="67"/>
  <c r="H1307" i="67"/>
  <c r="H1308" i="67"/>
  <c r="H1309" i="67"/>
  <c r="H1310" i="67"/>
  <c r="H1311" i="67"/>
  <c r="H1312" i="67"/>
  <c r="H1313" i="67"/>
  <c r="H1314" i="67"/>
  <c r="H1315" i="67"/>
  <c r="H1316" i="67"/>
  <c r="H1317" i="67"/>
  <c r="H1318" i="67"/>
  <c r="H1319" i="67"/>
  <c r="H1320" i="67"/>
  <c r="H1321" i="67"/>
  <c r="H1322" i="67"/>
  <c r="H1323" i="67"/>
  <c r="H1324" i="67"/>
  <c r="H1325" i="67"/>
  <c r="H1326" i="67"/>
  <c r="H1327" i="67"/>
  <c r="H1328" i="67"/>
  <c r="H1329" i="67"/>
  <c r="H1330" i="67"/>
  <c r="H1331" i="67"/>
  <c r="H1332" i="67"/>
  <c r="H1333" i="67"/>
  <c r="H1334" i="67"/>
  <c r="H1335" i="67"/>
  <c r="H1336" i="67"/>
  <c r="H1337" i="67"/>
  <c r="H1338" i="67"/>
  <c r="H1339" i="67"/>
  <c r="H1340" i="67"/>
  <c r="H1341" i="67"/>
  <c r="H1342" i="67"/>
  <c r="H1343" i="67"/>
  <c r="H1344" i="67"/>
  <c r="H1345" i="67"/>
  <c r="H1346" i="67"/>
  <c r="H1347" i="67"/>
  <c r="H1348" i="67"/>
  <c r="H1349" i="67"/>
  <c r="H1350" i="67"/>
  <c r="H1351" i="67"/>
  <c r="H1352" i="67"/>
  <c r="H1353" i="67"/>
  <c r="H1354" i="67"/>
  <c r="H1355" i="67"/>
  <c r="H1356" i="67"/>
  <c r="H1357" i="67"/>
  <c r="H1358" i="67"/>
  <c r="H1359" i="67"/>
  <c r="H1360" i="67"/>
  <c r="H1361" i="67"/>
  <c r="H1362" i="67"/>
  <c r="H1363" i="67"/>
  <c r="H1364" i="67"/>
  <c r="H1365" i="67"/>
  <c r="H1366" i="67"/>
  <c r="H1367" i="67"/>
  <c r="H1368" i="67"/>
  <c r="H1369" i="67"/>
  <c r="H1370" i="67"/>
  <c r="H1371" i="67"/>
  <c r="H1372" i="67"/>
  <c r="H1373" i="67"/>
  <c r="H1374" i="67"/>
  <c r="H1375" i="67"/>
  <c r="H1376" i="67"/>
  <c r="H1377" i="67"/>
  <c r="H1378" i="67"/>
  <c r="H1379" i="67"/>
  <c r="H1380" i="67"/>
  <c r="H1381" i="67"/>
  <c r="H1382" i="67"/>
  <c r="H1383" i="67"/>
  <c r="H1384" i="67"/>
  <c r="H1385" i="67"/>
  <c r="H1386" i="67"/>
  <c r="H1387" i="67"/>
  <c r="H1388" i="67"/>
  <c r="H1389" i="67"/>
  <c r="H1390" i="67"/>
  <c r="H1391" i="67"/>
  <c r="H1392" i="67"/>
  <c r="H1393" i="67"/>
  <c r="H1394" i="67"/>
  <c r="H1395" i="67"/>
  <c r="H1396" i="67"/>
  <c r="H1397" i="67"/>
  <c r="H1398" i="67"/>
  <c r="H1399" i="67"/>
  <c r="H1400" i="67"/>
  <c r="H1401" i="67"/>
  <c r="H1402" i="67"/>
  <c r="H1403" i="67"/>
  <c r="H1404" i="67"/>
  <c r="H1405" i="67"/>
  <c r="H1406" i="67"/>
  <c r="H1407" i="67"/>
  <c r="H1408" i="67"/>
  <c r="H1409" i="67"/>
  <c r="H1410" i="67"/>
  <c r="H1411" i="67"/>
  <c r="H1412" i="67"/>
  <c r="H1413" i="67"/>
  <c r="H1414" i="67"/>
  <c r="H1415" i="67"/>
  <c r="H1416" i="67"/>
  <c r="H1417" i="67"/>
  <c r="H1418" i="67"/>
  <c r="H1419" i="67"/>
  <c r="H1420" i="67"/>
  <c r="H1421" i="67"/>
  <c r="H1422" i="67"/>
  <c r="H1423" i="67"/>
  <c r="H1424" i="67"/>
  <c r="H1425" i="67"/>
  <c r="H1426" i="67"/>
  <c r="H1427" i="67"/>
  <c r="H1428" i="67"/>
  <c r="H1429" i="67"/>
  <c r="H1430" i="67"/>
  <c r="H1431" i="67"/>
  <c r="H1432" i="67"/>
  <c r="H1433" i="67"/>
  <c r="H1434" i="67"/>
  <c r="H1435" i="67"/>
  <c r="H1436" i="67"/>
  <c r="H1437" i="67"/>
  <c r="H1438" i="67"/>
  <c r="H1439" i="67"/>
  <c r="H1440" i="67"/>
  <c r="H1441" i="67"/>
  <c r="H1442" i="67"/>
  <c r="H1443" i="67"/>
  <c r="H1444" i="67"/>
  <c r="H1445" i="67"/>
  <c r="H1446" i="67"/>
  <c r="H1447" i="67"/>
  <c r="H1448" i="67"/>
  <c r="H1449" i="67"/>
  <c r="H1450" i="67"/>
  <c r="H1451" i="67"/>
  <c r="H1452" i="67"/>
  <c r="H1453" i="67"/>
  <c r="H1454" i="67"/>
  <c r="H1455" i="67"/>
  <c r="H1456" i="67"/>
  <c r="H1457" i="67"/>
  <c r="H1458" i="67"/>
  <c r="H1459" i="67"/>
  <c r="H1460" i="67"/>
  <c r="H1461" i="67"/>
  <c r="H1462" i="67"/>
  <c r="H1463" i="67"/>
  <c r="H1464" i="67"/>
  <c r="H1465" i="67"/>
  <c r="H1466" i="67"/>
  <c r="H1467" i="67"/>
  <c r="H1468" i="67"/>
  <c r="H1469" i="67"/>
  <c r="H1470" i="67"/>
  <c r="H1471" i="67"/>
  <c r="H1472" i="67"/>
  <c r="H1473" i="67"/>
  <c r="H1474" i="67"/>
  <c r="H1475" i="67"/>
  <c r="H1476" i="67"/>
  <c r="H1477" i="67"/>
  <c r="H1478" i="67"/>
  <c r="H1479" i="67"/>
  <c r="H1480" i="67"/>
  <c r="H1481" i="67"/>
  <c r="H1482" i="67"/>
  <c r="H1483" i="67"/>
  <c r="H1484" i="67"/>
  <c r="H1485" i="67"/>
  <c r="H1486" i="67"/>
  <c r="H1487" i="67"/>
  <c r="H1488" i="67"/>
  <c r="H1489" i="67"/>
  <c r="H1490" i="67"/>
  <c r="H1491" i="67"/>
  <c r="H1492" i="67"/>
  <c r="H1493" i="67"/>
  <c r="H1494" i="67"/>
  <c r="H1495" i="67"/>
  <c r="H1496" i="67"/>
  <c r="H1497" i="67"/>
  <c r="H1498" i="67"/>
  <c r="H1499" i="67"/>
  <c r="H1500" i="67"/>
  <c r="H1501" i="67"/>
  <c r="H1502" i="67"/>
  <c r="H1503" i="67"/>
  <c r="H1504" i="67"/>
  <c r="H1505" i="67"/>
  <c r="H1506" i="67"/>
  <c r="H1507" i="67"/>
  <c r="H1508" i="67"/>
  <c r="H1509" i="67"/>
  <c r="H1510" i="67"/>
  <c r="H1511" i="67"/>
  <c r="H1512" i="67"/>
  <c r="H1513" i="67"/>
  <c r="H1514" i="67"/>
  <c r="H1515" i="67"/>
  <c r="H1516" i="67"/>
  <c r="H1517" i="67"/>
  <c r="H1518" i="67"/>
  <c r="H1519" i="67"/>
  <c r="H1520" i="67"/>
  <c r="H1521" i="67"/>
  <c r="H1522" i="67"/>
  <c r="H1523" i="67"/>
  <c r="H1524" i="67"/>
  <c r="H1525" i="67"/>
  <c r="H1526" i="67"/>
  <c r="H1527" i="67"/>
  <c r="H1528" i="67"/>
  <c r="H1529" i="67"/>
  <c r="H1530" i="67"/>
  <c r="H1531" i="67"/>
  <c r="H1532" i="67"/>
  <c r="H1533" i="67"/>
  <c r="I3" i="67" l="1"/>
  <c r="I4" i="67"/>
  <c r="I5" i="67"/>
  <c r="I6" i="67"/>
  <c r="I7" i="67"/>
  <c r="I8" i="67"/>
  <c r="I9" i="67"/>
  <c r="I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258" i="67"/>
  <c r="I259" i="67"/>
  <c r="I260" i="67"/>
  <c r="I261" i="67"/>
  <c r="I262" i="67"/>
  <c r="I263" i="67"/>
  <c r="I264" i="67"/>
  <c r="I265" i="67"/>
  <c r="I266" i="67"/>
  <c r="I267" i="67"/>
  <c r="I268" i="67"/>
  <c r="I269" i="67"/>
  <c r="I270" i="67"/>
  <c r="I271" i="67"/>
  <c r="I272" i="67"/>
  <c r="I273" i="67"/>
  <c r="I274" i="67"/>
  <c r="I275" i="67"/>
  <c r="I276" i="67"/>
  <c r="I277" i="67"/>
  <c r="I278" i="67"/>
  <c r="I279" i="67"/>
  <c r="I280" i="67"/>
  <c r="I281" i="67"/>
  <c r="I282" i="67"/>
  <c r="I283" i="67"/>
  <c r="I284" i="67"/>
  <c r="I285" i="67"/>
  <c r="I286" i="67"/>
  <c r="I287" i="67"/>
  <c r="I288" i="67"/>
  <c r="I289" i="67"/>
  <c r="I290" i="67"/>
  <c r="I291" i="67"/>
  <c r="I292" i="67"/>
  <c r="I293" i="67"/>
  <c r="I294" i="67"/>
  <c r="I295" i="67"/>
  <c r="I296" i="67"/>
  <c r="I297" i="67"/>
  <c r="I298" i="67"/>
  <c r="I299" i="67"/>
  <c r="I300" i="67"/>
  <c r="I301" i="67"/>
  <c r="I302" i="67"/>
  <c r="I303" i="67"/>
  <c r="I304" i="67"/>
  <c r="I305" i="67"/>
  <c r="I306" i="67"/>
  <c r="I307" i="67"/>
  <c r="I308" i="67"/>
  <c r="I309" i="67"/>
  <c r="I310" i="67"/>
  <c r="I311" i="67"/>
  <c r="I312" i="67"/>
  <c r="I313" i="67"/>
  <c r="I314" i="67"/>
  <c r="I315" i="67"/>
  <c r="I316" i="67"/>
  <c r="I317" i="67"/>
  <c r="I318" i="67"/>
  <c r="I319" i="67"/>
  <c r="I320" i="67"/>
  <c r="I321" i="67"/>
  <c r="I322" i="67"/>
  <c r="I323" i="67"/>
  <c r="I324" i="67"/>
  <c r="I325" i="67"/>
  <c r="I326" i="67"/>
  <c r="I327" i="67"/>
  <c r="I328" i="67"/>
  <c r="I329" i="67"/>
  <c r="I330" i="67"/>
  <c r="I331" i="67"/>
  <c r="I332" i="67"/>
  <c r="I333" i="67"/>
  <c r="I334" i="67"/>
  <c r="I335" i="67"/>
  <c r="I336" i="67"/>
  <c r="I337" i="67"/>
  <c r="I338" i="67"/>
  <c r="I339" i="67"/>
  <c r="I340" i="67"/>
  <c r="I341" i="67"/>
  <c r="I342" i="67"/>
  <c r="I343" i="67"/>
  <c r="I344" i="67"/>
  <c r="I345" i="67"/>
  <c r="I346" i="67"/>
  <c r="I347" i="67"/>
  <c r="I348" i="67"/>
  <c r="I349" i="67"/>
  <c r="I350" i="67"/>
  <c r="I351" i="67"/>
  <c r="I352" i="67"/>
  <c r="I353" i="67"/>
  <c r="I354" i="67"/>
  <c r="I355" i="67"/>
  <c r="I356" i="67"/>
  <c r="I357" i="67"/>
  <c r="I358" i="67"/>
  <c r="I359" i="67"/>
  <c r="I360" i="67"/>
  <c r="I361" i="67"/>
  <c r="I362" i="67"/>
  <c r="I363" i="67"/>
  <c r="I364" i="67"/>
  <c r="I365" i="67"/>
  <c r="I366" i="67"/>
  <c r="I367" i="67"/>
  <c r="I368" i="67"/>
  <c r="I369" i="67"/>
  <c r="I370" i="67"/>
  <c r="I371" i="67"/>
  <c r="I372" i="67"/>
  <c r="I373" i="67"/>
  <c r="I374" i="67"/>
  <c r="I375" i="67"/>
  <c r="I376" i="67"/>
  <c r="I377" i="67"/>
  <c r="I378" i="67"/>
  <c r="I379" i="67"/>
  <c r="I380" i="67"/>
  <c r="I381" i="67"/>
  <c r="I382" i="67"/>
  <c r="I383" i="67"/>
  <c r="I384" i="67"/>
  <c r="I385" i="67"/>
  <c r="I386" i="67"/>
  <c r="I387" i="67"/>
  <c r="I388" i="67"/>
  <c r="I389" i="67"/>
  <c r="I390" i="67"/>
  <c r="I391" i="67"/>
  <c r="I392" i="67"/>
  <c r="I393" i="67"/>
  <c r="I394" i="67"/>
  <c r="I395" i="67"/>
  <c r="I396" i="67"/>
  <c r="I397" i="67"/>
  <c r="I398" i="67"/>
  <c r="I399" i="67"/>
  <c r="I400" i="67"/>
  <c r="I401" i="67"/>
  <c r="I402" i="67"/>
  <c r="I403" i="67"/>
  <c r="I404" i="67"/>
  <c r="I405" i="67"/>
  <c r="I406" i="67"/>
  <c r="I407" i="67"/>
  <c r="I408" i="67"/>
  <c r="I409" i="67"/>
  <c r="I410" i="67"/>
  <c r="I411" i="67"/>
  <c r="I412" i="67"/>
  <c r="I413" i="67"/>
  <c r="I414" i="67"/>
  <c r="I415" i="67"/>
  <c r="I416" i="67"/>
  <c r="I417" i="67"/>
  <c r="I418" i="67"/>
  <c r="I419" i="67"/>
  <c r="I420" i="67"/>
  <c r="I421" i="67"/>
  <c r="I422" i="67"/>
  <c r="I423" i="67"/>
  <c r="I424" i="67"/>
  <c r="I425" i="67"/>
  <c r="I426" i="67"/>
  <c r="I427" i="67"/>
  <c r="I428" i="67"/>
  <c r="I429" i="67"/>
  <c r="I430" i="67"/>
  <c r="I431" i="67"/>
  <c r="I432" i="67"/>
  <c r="I433" i="67"/>
  <c r="I434" i="67"/>
  <c r="I435" i="67"/>
  <c r="I436" i="67"/>
  <c r="I437" i="67"/>
  <c r="I438" i="67"/>
  <c r="I439" i="67"/>
  <c r="I440" i="67"/>
  <c r="I441" i="67"/>
  <c r="I442" i="67"/>
  <c r="I443" i="67"/>
  <c r="I444" i="67"/>
  <c r="I445" i="67"/>
  <c r="I446" i="67"/>
  <c r="I447" i="67"/>
  <c r="I448" i="67"/>
  <c r="I449" i="67"/>
  <c r="I450" i="67"/>
  <c r="I451" i="67"/>
  <c r="I452" i="67"/>
  <c r="I453" i="67"/>
  <c r="I454" i="67"/>
  <c r="I455" i="67"/>
  <c r="I456" i="67"/>
  <c r="I457" i="67"/>
  <c r="I458" i="67"/>
  <c r="I459" i="67"/>
  <c r="I460" i="67"/>
  <c r="I461" i="67"/>
  <c r="I462" i="67"/>
  <c r="I463" i="67"/>
  <c r="I464" i="67"/>
  <c r="I465" i="67"/>
  <c r="I466" i="67"/>
  <c r="I467" i="67"/>
  <c r="I468" i="67"/>
  <c r="I469" i="67"/>
  <c r="I470" i="67"/>
  <c r="I471" i="67"/>
  <c r="I472" i="67"/>
  <c r="I473" i="67"/>
  <c r="I474" i="67"/>
  <c r="I475" i="67"/>
  <c r="I476" i="67"/>
  <c r="I477" i="67"/>
  <c r="I478" i="67"/>
  <c r="I479" i="67"/>
  <c r="I480" i="67"/>
  <c r="I481" i="67"/>
  <c r="I482" i="67"/>
  <c r="I483" i="67"/>
  <c r="I484" i="67"/>
  <c r="I485" i="67"/>
  <c r="I486" i="67"/>
  <c r="I487" i="67"/>
  <c r="I488" i="67"/>
  <c r="I489" i="67"/>
  <c r="I490" i="67"/>
  <c r="I491" i="67"/>
  <c r="I492" i="67"/>
  <c r="I493" i="67"/>
  <c r="I494" i="67"/>
  <c r="I495" i="67"/>
  <c r="I496" i="67"/>
  <c r="I497" i="67"/>
  <c r="I498" i="67"/>
  <c r="I499" i="67"/>
  <c r="I500" i="67"/>
  <c r="I501" i="67"/>
  <c r="I502" i="67"/>
  <c r="I503" i="67"/>
  <c r="I504" i="67"/>
  <c r="I505" i="67"/>
  <c r="I506" i="67"/>
  <c r="I507" i="67"/>
  <c r="I508" i="67"/>
  <c r="I509" i="67"/>
  <c r="I510" i="67"/>
  <c r="I511" i="67"/>
  <c r="I512" i="67"/>
  <c r="I513" i="67"/>
  <c r="I514" i="67"/>
  <c r="I515" i="67"/>
  <c r="I516" i="67"/>
  <c r="I517" i="67"/>
  <c r="I518" i="67"/>
  <c r="I519" i="67"/>
  <c r="I520" i="67"/>
  <c r="I521" i="67"/>
  <c r="I522" i="67"/>
  <c r="I523" i="67"/>
  <c r="I524" i="67"/>
  <c r="I525" i="67"/>
  <c r="I526" i="67"/>
  <c r="I527" i="67"/>
  <c r="I528" i="67"/>
  <c r="I529" i="67"/>
  <c r="I530" i="67"/>
  <c r="I531" i="67"/>
  <c r="I532" i="67"/>
  <c r="I533" i="67"/>
  <c r="I534" i="67"/>
  <c r="I535" i="67"/>
  <c r="I536" i="67"/>
  <c r="I537" i="67"/>
  <c r="I538" i="67"/>
  <c r="I539" i="67"/>
  <c r="I540" i="67"/>
  <c r="I541" i="67"/>
  <c r="I542" i="67"/>
  <c r="I543" i="67"/>
  <c r="I544" i="67"/>
  <c r="I545" i="67"/>
  <c r="I546" i="67"/>
  <c r="I547" i="67"/>
  <c r="I548" i="67"/>
  <c r="I549" i="67"/>
  <c r="I550" i="67"/>
  <c r="I551" i="67"/>
  <c r="I552" i="67"/>
  <c r="I553" i="67"/>
  <c r="I554" i="67"/>
  <c r="I555" i="67"/>
  <c r="I556" i="67"/>
  <c r="I557" i="67"/>
  <c r="I558" i="67"/>
  <c r="I559" i="67"/>
  <c r="I560" i="67"/>
  <c r="I561" i="67"/>
  <c r="I562" i="67"/>
  <c r="I563" i="67"/>
  <c r="I564" i="67"/>
  <c r="I565" i="67"/>
  <c r="I566" i="67"/>
  <c r="I567" i="67"/>
  <c r="I568" i="67"/>
  <c r="I569" i="67"/>
  <c r="I570" i="67"/>
  <c r="I571" i="67"/>
  <c r="I572" i="67"/>
  <c r="I573" i="67"/>
  <c r="I574" i="67"/>
  <c r="I575" i="67"/>
  <c r="I576" i="67"/>
  <c r="I577" i="67"/>
  <c r="I578" i="67"/>
  <c r="I579" i="67"/>
  <c r="I580" i="67"/>
  <c r="I581" i="67"/>
  <c r="I582" i="67"/>
  <c r="I583" i="67"/>
  <c r="I584" i="67"/>
  <c r="I585" i="67"/>
  <c r="I586" i="67"/>
  <c r="I587" i="67"/>
  <c r="I588" i="67"/>
  <c r="I589" i="67"/>
  <c r="I590" i="67"/>
  <c r="I591" i="67"/>
  <c r="I592" i="67"/>
  <c r="I593" i="67"/>
  <c r="I594" i="67"/>
  <c r="I595" i="67"/>
  <c r="I596" i="67"/>
  <c r="I597" i="67"/>
  <c r="I598" i="67"/>
  <c r="I599" i="67"/>
  <c r="I600" i="67"/>
  <c r="I601" i="67"/>
  <c r="I602" i="67"/>
  <c r="I603" i="67"/>
  <c r="I604" i="67"/>
  <c r="I605" i="67"/>
  <c r="I606" i="67"/>
  <c r="I607" i="67"/>
  <c r="I608" i="67"/>
  <c r="I609" i="67"/>
  <c r="I610" i="67"/>
  <c r="I611" i="67"/>
  <c r="I612" i="67"/>
  <c r="I613" i="67"/>
  <c r="I614" i="67"/>
  <c r="I615" i="67"/>
  <c r="I616" i="67"/>
  <c r="I617" i="67"/>
  <c r="I618" i="67"/>
  <c r="I619" i="67"/>
  <c r="I620" i="67"/>
  <c r="I621" i="67"/>
  <c r="I622" i="67"/>
  <c r="I623" i="67"/>
  <c r="I624" i="67"/>
  <c r="I625" i="67"/>
  <c r="I626" i="67"/>
  <c r="I627" i="67"/>
  <c r="I628" i="67"/>
  <c r="I629" i="67"/>
  <c r="I630" i="67"/>
  <c r="I631" i="67"/>
  <c r="I632" i="67"/>
  <c r="I633" i="67"/>
  <c r="I634" i="67"/>
  <c r="I635" i="67"/>
  <c r="I636" i="67"/>
  <c r="I637" i="67"/>
  <c r="I638" i="67"/>
  <c r="I639" i="67"/>
  <c r="I640" i="67"/>
  <c r="I641" i="67"/>
  <c r="I642" i="67"/>
  <c r="I643" i="67"/>
  <c r="I644" i="67"/>
  <c r="I645" i="67"/>
  <c r="I646" i="67"/>
  <c r="I647" i="67"/>
  <c r="I648" i="67"/>
  <c r="I649" i="67"/>
  <c r="I650" i="67"/>
  <c r="I651" i="67"/>
  <c r="I652" i="67"/>
  <c r="I653" i="67"/>
  <c r="I654" i="67"/>
  <c r="I655" i="67"/>
  <c r="I656" i="67"/>
  <c r="I657" i="67"/>
  <c r="I658" i="67"/>
  <c r="I659" i="67"/>
  <c r="I660" i="67"/>
  <c r="I661" i="67"/>
  <c r="I662" i="67"/>
  <c r="I663" i="67"/>
  <c r="I664" i="67"/>
  <c r="I665" i="67"/>
  <c r="I666" i="67"/>
  <c r="I667" i="67"/>
  <c r="I668" i="67"/>
  <c r="I669" i="67"/>
  <c r="I670" i="67"/>
  <c r="I671" i="67"/>
  <c r="I672" i="67"/>
  <c r="I673" i="67"/>
  <c r="I674" i="67"/>
  <c r="I675" i="67"/>
  <c r="I676" i="67"/>
  <c r="I677" i="67"/>
  <c r="I678" i="67"/>
  <c r="I679" i="67"/>
  <c r="I680" i="67"/>
  <c r="I681" i="67"/>
  <c r="I682" i="67"/>
  <c r="I683" i="67"/>
  <c r="I684" i="67"/>
  <c r="I685" i="67"/>
  <c r="I686" i="67"/>
  <c r="I687" i="67"/>
  <c r="I688" i="67"/>
  <c r="I689" i="67"/>
  <c r="I690" i="67"/>
  <c r="I691" i="67"/>
  <c r="I692" i="67"/>
  <c r="I693" i="67"/>
  <c r="I694" i="67"/>
  <c r="I695" i="67"/>
  <c r="I696" i="67"/>
  <c r="I697" i="67"/>
  <c r="I698" i="67"/>
  <c r="I699" i="67"/>
  <c r="I700" i="67"/>
  <c r="I701" i="67"/>
  <c r="I702" i="67"/>
  <c r="I703" i="67"/>
  <c r="I704" i="67"/>
  <c r="I705" i="67"/>
  <c r="I706" i="67"/>
  <c r="I707" i="67"/>
  <c r="I708" i="67"/>
  <c r="I709" i="67"/>
  <c r="I710" i="67"/>
  <c r="I711" i="67"/>
  <c r="I712" i="67"/>
  <c r="I713" i="67"/>
  <c r="I714" i="67"/>
  <c r="I715" i="67"/>
  <c r="I716" i="67"/>
  <c r="I717" i="67"/>
  <c r="I718" i="67"/>
  <c r="I719" i="67"/>
  <c r="I720" i="67"/>
  <c r="I721" i="67"/>
  <c r="I722" i="67"/>
  <c r="I723" i="67"/>
  <c r="I724" i="67"/>
  <c r="I725" i="67"/>
  <c r="I726" i="67"/>
  <c r="I727" i="67"/>
  <c r="I728" i="67"/>
  <c r="I729" i="67"/>
  <c r="I730" i="67"/>
  <c r="I731" i="67"/>
  <c r="I732" i="67"/>
  <c r="I733" i="67"/>
  <c r="I734" i="67"/>
  <c r="I735" i="67"/>
  <c r="I736" i="67"/>
  <c r="I737" i="67"/>
  <c r="I738" i="67"/>
  <c r="I739" i="67"/>
  <c r="I740" i="67"/>
  <c r="I741" i="67"/>
  <c r="I742" i="67"/>
  <c r="I743" i="67"/>
  <c r="I744" i="67"/>
  <c r="I745" i="67"/>
  <c r="I746" i="67"/>
  <c r="I747" i="67"/>
  <c r="I748" i="67"/>
  <c r="I749" i="67"/>
  <c r="I750" i="67"/>
  <c r="I751" i="67"/>
  <c r="I752" i="67"/>
  <c r="I753" i="67"/>
  <c r="I754" i="67"/>
  <c r="I755" i="67"/>
  <c r="I756" i="67"/>
  <c r="I757" i="67"/>
  <c r="I758" i="67"/>
  <c r="I759" i="67"/>
  <c r="I760" i="67"/>
  <c r="I761" i="67"/>
  <c r="I762" i="67"/>
  <c r="I763" i="67"/>
  <c r="I764" i="67"/>
  <c r="I765" i="67"/>
  <c r="I766" i="67"/>
  <c r="I767" i="67"/>
  <c r="I768" i="67"/>
  <c r="I769" i="67"/>
  <c r="I770" i="67"/>
  <c r="I771" i="67"/>
  <c r="I772" i="67"/>
  <c r="I773" i="67"/>
  <c r="I774" i="67"/>
  <c r="I775" i="67"/>
  <c r="I776" i="67"/>
  <c r="I777" i="67"/>
  <c r="I778" i="67"/>
  <c r="I779" i="67"/>
  <c r="I780" i="67"/>
  <c r="I781" i="67"/>
  <c r="I782" i="67"/>
  <c r="I783" i="67"/>
  <c r="I784" i="67"/>
  <c r="I785" i="67"/>
  <c r="I786" i="67"/>
  <c r="I787" i="67"/>
  <c r="I788" i="67"/>
  <c r="I789" i="67"/>
  <c r="I790" i="67"/>
  <c r="I791" i="67"/>
  <c r="I792" i="67"/>
  <c r="I793" i="67"/>
  <c r="I794" i="67"/>
  <c r="I795" i="67"/>
  <c r="I796" i="67"/>
  <c r="I797" i="67"/>
  <c r="I798" i="67"/>
  <c r="I799" i="67"/>
  <c r="I800" i="67"/>
  <c r="I801" i="67"/>
  <c r="I802" i="67"/>
  <c r="I803" i="67"/>
  <c r="I804" i="67"/>
  <c r="I805" i="67"/>
  <c r="I806" i="67"/>
  <c r="I807" i="67"/>
  <c r="I808" i="67"/>
  <c r="I809" i="67"/>
  <c r="I810" i="67"/>
  <c r="I811" i="67"/>
  <c r="I812" i="67"/>
  <c r="I813" i="67"/>
  <c r="I814" i="67"/>
  <c r="I815" i="67"/>
  <c r="I816" i="67"/>
  <c r="I817" i="67"/>
  <c r="I818" i="67"/>
  <c r="I819" i="67"/>
  <c r="I820" i="67"/>
  <c r="I821" i="67"/>
  <c r="I822" i="67"/>
  <c r="I823" i="67"/>
  <c r="I824" i="67"/>
  <c r="I825" i="67"/>
  <c r="I826" i="67"/>
  <c r="I827" i="67"/>
  <c r="I828" i="67"/>
  <c r="I829" i="67"/>
  <c r="I830" i="67"/>
  <c r="I831" i="67"/>
  <c r="I832" i="67"/>
  <c r="I833" i="67"/>
  <c r="I834" i="67"/>
  <c r="I835" i="67"/>
  <c r="I836" i="67"/>
  <c r="I837" i="67"/>
  <c r="I838" i="67"/>
  <c r="I839" i="67"/>
  <c r="I840" i="67"/>
  <c r="I841" i="67"/>
  <c r="I842" i="67"/>
  <c r="I843" i="67"/>
  <c r="I844" i="67"/>
  <c r="I845" i="67"/>
  <c r="I846" i="67"/>
  <c r="I847" i="67"/>
  <c r="I848" i="67"/>
  <c r="I849" i="67"/>
  <c r="I850" i="67"/>
  <c r="I851" i="67"/>
  <c r="I852" i="67"/>
  <c r="I853" i="67"/>
  <c r="I854" i="67"/>
  <c r="I855" i="67"/>
  <c r="I856" i="67"/>
  <c r="I857" i="67"/>
  <c r="I858" i="67"/>
  <c r="I859" i="67"/>
  <c r="I860" i="67"/>
  <c r="I861" i="67"/>
  <c r="I862" i="67"/>
  <c r="I863" i="67"/>
  <c r="I864" i="67"/>
  <c r="I865" i="67"/>
  <c r="I866" i="67"/>
  <c r="I867" i="67"/>
  <c r="I868" i="67"/>
  <c r="I869" i="67"/>
  <c r="I870" i="67"/>
  <c r="I871" i="67"/>
  <c r="I872" i="67"/>
  <c r="I873" i="67"/>
  <c r="I874" i="67"/>
  <c r="I875" i="67"/>
  <c r="I876" i="67"/>
  <c r="I877" i="67"/>
  <c r="I878" i="67"/>
  <c r="I879" i="67"/>
  <c r="I880" i="67"/>
  <c r="I881" i="67"/>
  <c r="I882" i="67"/>
  <c r="I883" i="67"/>
  <c r="I884" i="67"/>
  <c r="I885" i="67"/>
  <c r="I886" i="67"/>
  <c r="I887" i="67"/>
  <c r="I888" i="67"/>
  <c r="I889" i="67"/>
  <c r="I890" i="67"/>
  <c r="I891" i="67"/>
  <c r="I892" i="67"/>
  <c r="I893" i="67"/>
  <c r="I894" i="67"/>
  <c r="I895" i="67"/>
  <c r="I896" i="67"/>
  <c r="I897" i="67"/>
  <c r="I898" i="67"/>
  <c r="I899" i="67"/>
  <c r="I900" i="67"/>
  <c r="I901" i="67"/>
  <c r="I902" i="67"/>
  <c r="I903" i="67"/>
  <c r="I904" i="67"/>
  <c r="I905" i="67"/>
  <c r="I906" i="67"/>
  <c r="I907" i="67"/>
  <c r="I908" i="67"/>
  <c r="I909" i="67"/>
  <c r="I910" i="67"/>
  <c r="I911" i="67"/>
  <c r="I912" i="67"/>
  <c r="I913" i="67"/>
  <c r="I914" i="67"/>
  <c r="I915" i="67"/>
  <c r="I916" i="67"/>
  <c r="I917" i="67"/>
  <c r="I918" i="67"/>
  <c r="I919" i="67"/>
  <c r="I920" i="67"/>
  <c r="I921" i="67"/>
  <c r="I922" i="67"/>
  <c r="I923" i="67"/>
  <c r="I924" i="67"/>
  <c r="I925" i="67"/>
  <c r="I926" i="67"/>
  <c r="I927" i="67"/>
  <c r="I928" i="67"/>
  <c r="I929" i="67"/>
  <c r="I930" i="67"/>
  <c r="I931" i="67"/>
  <c r="I932" i="67"/>
  <c r="I933" i="67"/>
  <c r="I934" i="67"/>
  <c r="I935" i="67"/>
  <c r="I936" i="67"/>
  <c r="I937" i="67"/>
  <c r="I938" i="67"/>
  <c r="I939" i="67"/>
  <c r="I940" i="67"/>
  <c r="I941" i="67"/>
  <c r="I942" i="67"/>
  <c r="I943" i="67"/>
  <c r="I944" i="67"/>
  <c r="I945" i="67"/>
  <c r="I946" i="67"/>
  <c r="I947" i="67"/>
  <c r="I948" i="67"/>
  <c r="I949" i="67"/>
  <c r="I950" i="67"/>
  <c r="I951" i="67"/>
  <c r="I952" i="67"/>
  <c r="I953" i="67"/>
  <c r="I954" i="67"/>
  <c r="I955" i="67"/>
  <c r="I956" i="67"/>
  <c r="I957" i="67"/>
  <c r="I958" i="67"/>
  <c r="I959" i="67"/>
  <c r="I960" i="67"/>
  <c r="I961" i="67"/>
  <c r="I962" i="67"/>
  <c r="I963" i="67"/>
  <c r="I964" i="67"/>
  <c r="I965" i="67"/>
  <c r="I966" i="67"/>
  <c r="I967" i="67"/>
  <c r="I968" i="67"/>
  <c r="I969" i="67"/>
  <c r="I970" i="67"/>
  <c r="I971" i="67"/>
  <c r="I972" i="67"/>
  <c r="I973" i="67"/>
  <c r="I974" i="67"/>
  <c r="I975" i="67"/>
  <c r="I976" i="67"/>
  <c r="I977" i="67"/>
  <c r="I978" i="67"/>
  <c r="I979" i="67"/>
  <c r="I980" i="67"/>
  <c r="I981" i="67"/>
  <c r="I982" i="67"/>
  <c r="I983" i="67"/>
  <c r="I984" i="67"/>
  <c r="I985" i="67"/>
  <c r="I986" i="67"/>
  <c r="I987" i="67"/>
  <c r="I988" i="67"/>
  <c r="I989" i="67"/>
  <c r="I990" i="67"/>
  <c r="I991" i="67"/>
  <c r="I992" i="67"/>
  <c r="I993" i="67"/>
  <c r="I994" i="67"/>
  <c r="I995" i="67"/>
  <c r="I996" i="67"/>
  <c r="I997" i="67"/>
  <c r="I998" i="67"/>
  <c r="I999" i="67"/>
  <c r="I1000" i="67"/>
  <c r="I1001" i="67"/>
  <c r="I1002" i="67"/>
  <c r="I1003" i="67"/>
  <c r="I1004" i="67"/>
  <c r="I1005" i="67"/>
  <c r="I1006" i="67"/>
  <c r="I1007" i="67"/>
  <c r="I1008" i="67"/>
  <c r="I1009" i="67"/>
  <c r="I1010" i="67"/>
  <c r="I1011" i="67"/>
  <c r="I1012" i="67"/>
  <c r="I1013" i="67"/>
  <c r="I1014" i="67"/>
  <c r="I1015" i="67"/>
  <c r="I1016" i="67"/>
  <c r="I1017" i="67"/>
  <c r="I1018" i="67"/>
  <c r="I1019" i="67"/>
  <c r="I1020" i="67"/>
  <c r="I1021" i="67"/>
  <c r="I1022" i="67"/>
  <c r="I1023" i="67"/>
  <c r="I1024" i="67"/>
  <c r="I1025" i="67"/>
  <c r="I1026" i="67"/>
  <c r="I1027" i="67"/>
  <c r="I1028" i="67"/>
  <c r="I1029" i="67"/>
  <c r="I1030" i="67"/>
  <c r="I1031" i="67"/>
  <c r="I1032" i="67"/>
  <c r="I1033" i="67"/>
  <c r="I1034" i="67"/>
  <c r="I1035" i="67"/>
  <c r="I1036" i="67"/>
  <c r="I1037" i="67"/>
  <c r="I1038" i="67"/>
  <c r="I1039" i="67"/>
  <c r="I1040" i="67"/>
  <c r="I1041" i="67"/>
  <c r="I1042" i="67"/>
  <c r="I1043" i="67"/>
  <c r="I1044" i="67"/>
  <c r="I1045" i="67"/>
  <c r="I1046" i="67"/>
  <c r="I1047" i="67"/>
  <c r="I1048" i="67"/>
  <c r="I1049" i="67"/>
  <c r="I1050" i="67"/>
  <c r="I1051" i="67"/>
  <c r="I1052" i="67"/>
  <c r="I1053" i="67"/>
  <c r="I1054" i="67"/>
  <c r="I1055" i="67"/>
  <c r="I1056" i="67"/>
  <c r="I1057" i="67"/>
  <c r="I1058" i="67"/>
  <c r="I1059" i="67"/>
  <c r="I1060" i="67"/>
  <c r="I1061" i="67"/>
  <c r="I1062" i="67"/>
  <c r="I1063" i="67"/>
  <c r="I1064" i="67"/>
  <c r="I1065" i="67"/>
  <c r="I1066" i="67"/>
  <c r="I1067" i="67"/>
  <c r="I1068" i="67"/>
  <c r="I1069" i="67"/>
  <c r="I1070" i="67"/>
  <c r="I1071" i="67"/>
  <c r="I1072" i="67"/>
  <c r="I1073" i="67"/>
  <c r="I1074" i="67"/>
  <c r="I1075" i="67"/>
  <c r="I1076" i="67"/>
  <c r="I1077" i="67"/>
  <c r="I1078" i="67"/>
  <c r="I1079" i="67"/>
  <c r="I1080" i="67"/>
  <c r="I1081" i="67"/>
  <c r="I1082" i="67"/>
  <c r="I1083" i="67"/>
  <c r="I1084" i="67"/>
  <c r="I1085" i="67"/>
  <c r="I1086" i="67"/>
  <c r="I1087" i="67"/>
  <c r="I1088" i="67"/>
  <c r="I1089" i="67"/>
  <c r="I1090" i="67"/>
  <c r="I1091" i="67"/>
  <c r="I1092" i="67"/>
  <c r="I1093" i="67"/>
  <c r="I1094" i="67"/>
  <c r="I1095" i="67"/>
  <c r="I1096" i="67"/>
  <c r="I1097" i="67"/>
  <c r="I1098" i="67"/>
  <c r="I1099" i="67"/>
  <c r="I1100" i="67"/>
  <c r="I1101" i="67"/>
  <c r="I1102" i="67"/>
  <c r="I1103" i="67"/>
  <c r="I1104" i="67"/>
  <c r="I1105" i="67"/>
  <c r="I1106" i="67"/>
  <c r="I1107" i="67"/>
  <c r="I1108" i="67"/>
  <c r="I1109" i="67"/>
  <c r="I1110" i="67"/>
  <c r="I1111" i="67"/>
  <c r="I1112" i="67"/>
  <c r="I1113" i="67"/>
  <c r="I1114" i="67"/>
  <c r="I1115" i="67"/>
  <c r="I1116" i="67"/>
  <c r="I1117" i="67"/>
  <c r="I1118" i="67"/>
  <c r="I1119" i="67"/>
  <c r="I1120" i="67"/>
  <c r="I1121" i="67"/>
  <c r="I1122" i="67"/>
  <c r="I1123" i="67"/>
  <c r="I1124" i="67"/>
  <c r="I1125" i="67"/>
  <c r="I1126" i="67"/>
  <c r="I1127" i="67"/>
  <c r="I1128" i="67"/>
  <c r="I1129" i="67"/>
  <c r="I1130" i="67"/>
  <c r="I1131" i="67"/>
  <c r="I1132" i="67"/>
  <c r="I1133" i="67"/>
  <c r="I1134" i="67"/>
  <c r="I1135" i="67"/>
  <c r="I1136" i="67"/>
  <c r="I1137" i="67"/>
  <c r="I1138" i="67"/>
  <c r="I1139" i="67"/>
  <c r="I1140" i="67"/>
  <c r="I1141" i="67"/>
  <c r="I1142" i="67"/>
  <c r="I1143" i="67"/>
  <c r="I1144" i="67"/>
  <c r="I1145" i="67"/>
  <c r="I1146" i="67"/>
  <c r="I1147" i="67"/>
  <c r="I1148" i="67"/>
  <c r="I1149" i="67"/>
  <c r="I1150" i="67"/>
  <c r="I1151" i="67"/>
  <c r="I1152" i="67"/>
  <c r="I1153" i="67"/>
  <c r="I1154" i="67"/>
  <c r="I1155" i="67"/>
  <c r="I1156" i="67"/>
  <c r="I1157" i="67"/>
  <c r="I1158" i="67"/>
  <c r="I1159" i="67"/>
  <c r="I1160" i="67"/>
  <c r="I1161" i="67"/>
  <c r="I1162" i="67"/>
  <c r="I1163" i="67"/>
  <c r="I1164" i="67"/>
  <c r="I1165" i="67"/>
  <c r="I1166" i="67"/>
  <c r="I1167" i="67"/>
  <c r="I1168" i="67"/>
  <c r="I1169" i="67"/>
  <c r="I1170" i="67"/>
  <c r="I1171" i="67"/>
  <c r="I1172" i="67"/>
  <c r="I1173" i="67"/>
  <c r="I1174" i="67"/>
  <c r="I1175" i="67"/>
  <c r="I1176" i="67"/>
  <c r="I1177" i="67"/>
  <c r="I1178" i="67"/>
  <c r="I1179" i="67"/>
  <c r="I1180" i="67"/>
  <c r="I1181" i="67"/>
  <c r="I1182" i="67"/>
  <c r="I1183" i="67"/>
  <c r="I1184" i="67"/>
  <c r="I1185" i="67"/>
  <c r="I1186" i="67"/>
  <c r="I1187" i="67"/>
  <c r="I1188" i="67"/>
  <c r="I1189" i="67"/>
  <c r="I1190" i="67"/>
  <c r="I1191" i="67"/>
  <c r="I1192" i="67"/>
  <c r="I1193" i="67"/>
  <c r="I1194" i="67"/>
  <c r="I1195" i="67"/>
  <c r="I1196" i="67"/>
  <c r="I1197" i="67"/>
  <c r="I1198" i="67"/>
  <c r="I1199" i="67"/>
  <c r="I1200" i="67"/>
  <c r="I1201" i="67"/>
  <c r="I1202" i="67"/>
  <c r="I1203" i="67"/>
  <c r="I1204" i="67"/>
  <c r="I1205" i="67"/>
  <c r="I1206" i="67"/>
  <c r="I1207" i="67"/>
  <c r="I1208" i="67"/>
  <c r="I1209" i="67"/>
  <c r="I1210" i="67"/>
  <c r="I1211" i="67"/>
  <c r="I1212" i="67"/>
  <c r="I1213" i="67"/>
  <c r="I1214" i="67"/>
  <c r="I1215" i="67"/>
  <c r="I1216" i="67"/>
  <c r="I1217" i="67"/>
  <c r="I1218" i="67"/>
  <c r="I1219" i="67"/>
  <c r="I1220" i="67"/>
  <c r="I1221" i="67"/>
  <c r="I1222" i="67"/>
  <c r="I1223" i="67"/>
  <c r="I1224" i="67"/>
  <c r="I1225" i="67"/>
  <c r="I1226" i="67"/>
  <c r="I1227" i="67"/>
  <c r="I1228" i="67"/>
  <c r="I1229" i="67"/>
  <c r="I1230" i="67"/>
  <c r="I1231" i="67"/>
  <c r="I1232" i="67"/>
  <c r="I1233" i="67"/>
  <c r="I1234" i="67"/>
  <c r="I1235" i="67"/>
  <c r="I1236" i="67"/>
  <c r="I1237" i="67"/>
  <c r="I1238" i="67"/>
  <c r="I1239" i="67"/>
  <c r="I1240" i="67"/>
  <c r="I1241" i="67"/>
  <c r="I1242" i="67"/>
  <c r="I1243" i="67"/>
  <c r="I1244" i="67"/>
  <c r="I1245" i="67"/>
  <c r="I1246" i="67"/>
  <c r="I1247" i="67"/>
  <c r="I1248" i="67"/>
  <c r="I1249" i="67"/>
  <c r="I1250" i="67"/>
  <c r="I1251" i="67"/>
  <c r="I1252" i="67"/>
  <c r="I1253" i="67"/>
  <c r="I1254" i="67"/>
  <c r="I1255" i="67"/>
  <c r="I1256" i="67"/>
  <c r="I1257" i="67"/>
  <c r="I1258" i="67"/>
  <c r="I1259" i="67"/>
  <c r="I1260" i="67"/>
  <c r="I1261" i="67"/>
  <c r="I1262" i="67"/>
  <c r="I1263" i="67"/>
  <c r="I1264" i="67"/>
  <c r="I1265" i="67"/>
  <c r="I1266" i="67"/>
  <c r="I1267" i="67"/>
  <c r="I1268" i="67"/>
  <c r="I1269" i="67"/>
  <c r="I1270" i="67"/>
  <c r="I1271" i="67"/>
  <c r="I1272" i="67"/>
  <c r="I1273" i="67"/>
  <c r="I1274" i="67"/>
  <c r="I1275" i="67"/>
  <c r="I1276" i="67"/>
  <c r="I1277" i="67"/>
  <c r="I1278" i="67"/>
  <c r="I1279" i="67"/>
  <c r="I1280" i="67"/>
  <c r="I1281" i="67"/>
  <c r="I1282" i="67"/>
  <c r="I1283" i="67"/>
  <c r="I1284" i="67"/>
  <c r="I1285" i="67"/>
  <c r="I1286" i="67"/>
  <c r="I1287" i="67"/>
  <c r="I1288" i="67"/>
  <c r="I1289" i="67"/>
  <c r="I1290" i="67"/>
  <c r="I1291" i="67"/>
  <c r="I1292" i="67"/>
  <c r="I1293" i="67"/>
  <c r="I1294" i="67"/>
  <c r="I1295" i="67"/>
  <c r="I1296" i="67"/>
  <c r="I1297" i="67"/>
  <c r="I1298" i="67"/>
  <c r="I1299" i="67"/>
  <c r="I1300" i="67"/>
  <c r="I1301" i="67"/>
  <c r="I1302" i="67"/>
  <c r="I1303" i="67"/>
  <c r="I1304" i="67"/>
  <c r="I1305" i="67"/>
  <c r="I1306" i="67"/>
  <c r="I1307" i="67"/>
  <c r="I1308" i="67"/>
  <c r="I1309" i="67"/>
  <c r="I1310" i="67"/>
  <c r="I1311" i="67"/>
  <c r="I1312" i="67"/>
  <c r="I1313" i="67"/>
  <c r="I1314" i="67"/>
  <c r="I1315" i="67"/>
  <c r="I1316" i="67"/>
  <c r="I1317" i="67"/>
  <c r="I1318" i="67"/>
  <c r="I1319" i="67"/>
  <c r="I1320" i="67"/>
  <c r="I1321" i="67"/>
  <c r="I1322" i="67"/>
  <c r="I1323" i="67"/>
  <c r="I1324" i="67"/>
  <c r="I1325" i="67"/>
  <c r="I1326" i="67"/>
  <c r="I1327" i="67"/>
  <c r="I1328" i="67"/>
  <c r="I1329" i="67"/>
  <c r="I1330" i="67"/>
  <c r="I1331" i="67"/>
  <c r="I1332" i="67"/>
  <c r="I1333" i="67"/>
  <c r="I1334" i="67"/>
  <c r="I1335" i="67"/>
  <c r="I1336" i="67"/>
  <c r="I1337" i="67"/>
  <c r="I1338" i="67"/>
  <c r="I1339" i="67"/>
  <c r="I1340" i="67"/>
  <c r="I1341" i="67"/>
  <c r="I1342" i="67"/>
  <c r="I1343" i="67"/>
  <c r="I1344" i="67"/>
  <c r="I1345" i="67"/>
  <c r="I1346" i="67"/>
  <c r="I1347" i="67"/>
  <c r="I1348" i="67"/>
  <c r="I1349" i="67"/>
  <c r="I1350" i="67"/>
  <c r="I1351" i="67"/>
  <c r="I1352" i="67"/>
  <c r="I1353" i="67"/>
  <c r="I1354" i="67"/>
  <c r="I1355" i="67"/>
  <c r="I1356" i="67"/>
  <c r="I1357" i="67"/>
  <c r="I1358" i="67"/>
  <c r="I1359" i="67"/>
  <c r="I1360" i="67"/>
  <c r="I1361" i="67"/>
  <c r="I1362" i="67"/>
  <c r="I1363" i="67"/>
  <c r="I1364" i="67"/>
  <c r="I1365" i="67"/>
  <c r="I1366" i="67"/>
  <c r="I1367" i="67"/>
  <c r="I1368" i="67"/>
  <c r="I1369" i="67"/>
  <c r="I1370" i="67"/>
  <c r="I1371" i="67"/>
  <c r="I1372" i="67"/>
  <c r="I1373" i="67"/>
  <c r="I1374" i="67"/>
  <c r="I1375" i="67"/>
  <c r="I1376" i="67"/>
  <c r="I1377" i="67"/>
  <c r="I1378" i="67"/>
  <c r="I1379" i="67"/>
  <c r="I1380" i="67"/>
  <c r="I1381" i="67"/>
  <c r="I1382" i="67"/>
  <c r="I1383" i="67"/>
  <c r="I1384" i="67"/>
  <c r="I1385" i="67"/>
  <c r="I1386" i="67"/>
  <c r="I1387" i="67"/>
  <c r="I1388" i="67"/>
  <c r="I1389" i="67"/>
  <c r="I1390" i="67"/>
  <c r="I1391" i="67"/>
  <c r="I1392" i="67"/>
  <c r="I1393" i="67"/>
  <c r="I1394" i="67"/>
  <c r="I1395" i="67"/>
  <c r="I1396" i="67"/>
  <c r="I1397" i="67"/>
  <c r="I1398" i="67"/>
  <c r="I1399" i="67"/>
  <c r="I1400" i="67"/>
  <c r="I1401" i="67"/>
  <c r="I1402" i="67"/>
  <c r="I1403" i="67"/>
  <c r="I1404" i="67"/>
  <c r="I1405" i="67"/>
  <c r="I1406" i="67"/>
  <c r="I1407" i="67"/>
  <c r="I1408" i="67"/>
  <c r="I1409" i="67"/>
  <c r="I1410" i="67"/>
  <c r="I1411" i="67"/>
  <c r="I1412" i="67"/>
  <c r="I1413" i="67"/>
  <c r="I1414" i="67"/>
  <c r="I1415" i="67"/>
  <c r="I1416" i="67"/>
  <c r="I1417" i="67"/>
  <c r="I1418" i="67"/>
  <c r="I1419" i="67"/>
  <c r="I1420" i="67"/>
  <c r="I1421" i="67"/>
  <c r="I1422" i="67"/>
  <c r="I1423" i="67"/>
  <c r="I1424" i="67"/>
  <c r="I1425" i="67"/>
  <c r="I1426" i="67"/>
  <c r="I1427" i="67"/>
  <c r="I1428" i="67"/>
  <c r="I1429" i="67"/>
  <c r="I1430" i="67"/>
  <c r="I1431" i="67"/>
  <c r="I1432" i="67"/>
  <c r="I1433" i="67"/>
  <c r="I1434" i="67"/>
  <c r="I1435" i="67"/>
  <c r="I1436" i="67"/>
  <c r="I1437" i="67"/>
  <c r="I1438" i="67"/>
  <c r="I1439" i="67"/>
  <c r="I1440" i="67"/>
  <c r="I1441" i="67"/>
  <c r="I1442" i="67"/>
  <c r="I1443" i="67"/>
  <c r="I1444" i="67"/>
  <c r="I1445" i="67"/>
  <c r="I1446" i="67"/>
  <c r="I1447" i="67"/>
  <c r="I1448" i="67"/>
  <c r="I1449" i="67"/>
  <c r="I1450" i="67"/>
  <c r="I1451" i="67"/>
  <c r="I1452" i="67"/>
  <c r="I1453" i="67"/>
  <c r="I1454" i="67"/>
  <c r="I1455" i="67"/>
  <c r="I1456" i="67"/>
  <c r="I1457" i="67"/>
  <c r="I1458" i="67"/>
  <c r="I1459" i="67"/>
  <c r="I1460" i="67"/>
  <c r="I1461" i="67"/>
  <c r="I1462" i="67"/>
  <c r="I1463" i="67"/>
  <c r="I1464" i="67"/>
  <c r="I1465" i="67"/>
  <c r="I1466" i="67"/>
  <c r="I1467" i="67"/>
  <c r="I1468" i="67"/>
  <c r="I1469" i="67"/>
  <c r="I1470" i="67"/>
  <c r="I1471" i="67"/>
  <c r="I1472" i="67"/>
  <c r="I1473" i="67"/>
  <c r="I1474" i="67"/>
  <c r="I1475" i="67"/>
  <c r="I1476" i="67"/>
  <c r="I1477" i="67"/>
  <c r="I1478" i="67"/>
  <c r="I1479" i="67"/>
  <c r="I1480" i="67"/>
  <c r="I1481" i="67"/>
  <c r="I1482" i="67"/>
  <c r="I1483" i="67"/>
  <c r="I1484" i="67"/>
  <c r="I1485" i="67"/>
  <c r="I1486" i="67"/>
  <c r="I1487" i="67"/>
  <c r="I1488" i="67"/>
  <c r="I1489" i="67"/>
  <c r="I1490" i="67"/>
  <c r="I1491" i="67"/>
  <c r="I1492" i="67"/>
  <c r="I1493" i="67"/>
  <c r="I1494" i="67"/>
  <c r="I1495" i="67"/>
  <c r="I1496" i="67"/>
  <c r="I1497" i="67"/>
  <c r="I1498" i="67"/>
  <c r="I1499" i="67"/>
  <c r="I1500" i="67"/>
  <c r="I1501" i="67"/>
  <c r="I1502" i="67"/>
  <c r="I1503" i="67"/>
  <c r="I1504" i="67"/>
  <c r="I1505" i="67"/>
  <c r="I1506" i="67"/>
  <c r="I1507" i="67"/>
  <c r="I1508" i="67"/>
  <c r="I1509" i="67"/>
  <c r="I1510" i="67"/>
  <c r="I1511" i="67"/>
  <c r="I1512" i="67"/>
  <c r="I1513" i="67"/>
  <c r="I1514" i="67"/>
  <c r="I1515" i="67"/>
  <c r="I1516" i="67"/>
  <c r="I1517" i="67"/>
  <c r="I1518" i="67"/>
  <c r="I1519" i="67"/>
  <c r="I1520" i="67"/>
  <c r="I1521" i="67"/>
  <c r="I1522" i="67"/>
  <c r="I1523" i="67"/>
  <c r="I1524" i="67"/>
  <c r="I1525" i="67"/>
  <c r="I1526" i="67"/>
  <c r="I1527" i="67"/>
  <c r="I1528" i="67"/>
  <c r="I1529" i="67"/>
  <c r="I1530" i="67"/>
  <c r="I1531" i="67"/>
  <c r="I1532" i="67"/>
  <c r="I1533" i="67"/>
  <c r="I2" i="67"/>
  <c r="A1517" i="67"/>
  <c r="A1518" i="67"/>
  <c r="A1519" i="67"/>
  <c r="A1520" i="67"/>
  <c r="A1521" i="67"/>
  <c r="A1522" i="67"/>
  <c r="A1523" i="67"/>
  <c r="A1524" i="67"/>
  <c r="A1525" i="67"/>
  <c r="A1526" i="67"/>
  <c r="A1527" i="67"/>
  <c r="A1528" i="67"/>
  <c r="A1529" i="67"/>
  <c r="A1530" i="67"/>
  <c r="A1531" i="67"/>
  <c r="A1532" i="67"/>
  <c r="A1533" i="67"/>
  <c r="A1180" i="68"/>
  <c r="A1179" i="68"/>
  <c r="A1178" i="68"/>
  <c r="A1177" i="68"/>
  <c r="A1176" i="68"/>
  <c r="A1175" i="68"/>
  <c r="A1174" i="68"/>
  <c r="A1173" i="68"/>
  <c r="A1172" i="68"/>
  <c r="A1171" i="68"/>
  <c r="A1170" i="68"/>
  <c r="A1169" i="68"/>
  <c r="A1168" i="68"/>
  <c r="A1167" i="68"/>
  <c r="A1166" i="68"/>
  <c r="A1165" i="68"/>
  <c r="A1164" i="68"/>
  <c r="A1163" i="68"/>
  <c r="A1162" i="68"/>
  <c r="A1161" i="68"/>
  <c r="A1160" i="68"/>
  <c r="A1159" i="68"/>
  <c r="A1158" i="68"/>
  <c r="A1157" i="68"/>
  <c r="A1156" i="68"/>
  <c r="A1155" i="68"/>
  <c r="A1154" i="68"/>
  <c r="A1153" i="68"/>
  <c r="A1152" i="68"/>
  <c r="A1151" i="68"/>
  <c r="A1150" i="68"/>
  <c r="A1149" i="68"/>
  <c r="A1148" i="68"/>
  <c r="A1147" i="68"/>
  <c r="A1146" i="68"/>
  <c r="A1145" i="68"/>
  <c r="A1144" i="68"/>
  <c r="A1143" i="68"/>
  <c r="A1142" i="68"/>
  <c r="A1141" i="68"/>
  <c r="A1140" i="68"/>
  <c r="A1139" i="68"/>
  <c r="A1138" i="68"/>
  <c r="A1137" i="68"/>
  <c r="A1136" i="68"/>
  <c r="A1135" i="68"/>
  <c r="A1134" i="68"/>
  <c r="A1133" i="68"/>
  <c r="A1132" i="68"/>
  <c r="A1131" i="68"/>
  <c r="A1130" i="68"/>
  <c r="A1129" i="68"/>
  <c r="A1128" i="68"/>
  <c r="A1127" i="68"/>
  <c r="A1126" i="68"/>
  <c r="A1125" i="68"/>
  <c r="A1124" i="68"/>
  <c r="A1123" i="68"/>
  <c r="A1122" i="68"/>
  <c r="A1121" i="68"/>
  <c r="A1120" i="68"/>
  <c r="A1119" i="68"/>
  <c r="A1118" i="68"/>
  <c r="A1117" i="68"/>
  <c r="A1116" i="68"/>
  <c r="A1115" i="68"/>
  <c r="A1114" i="68"/>
  <c r="A1113" i="68"/>
  <c r="A1112" i="68"/>
  <c r="A1111" i="68"/>
  <c r="A1110" i="68"/>
  <c r="A1109" i="68"/>
  <c r="A1108" i="68"/>
  <c r="A1107" i="68"/>
  <c r="A1106" i="68"/>
  <c r="A1105" i="68"/>
  <c r="A1104" i="68"/>
  <c r="A1103" i="68"/>
  <c r="A1102" i="68"/>
  <c r="A1101" i="68"/>
  <c r="A1100" i="68"/>
  <c r="A1099" i="68"/>
  <c r="A1098" i="68"/>
  <c r="A1097" i="68"/>
  <c r="A1096" i="68"/>
  <c r="A1095" i="68"/>
  <c r="A1094" i="68"/>
  <c r="A1093" i="68"/>
  <c r="A1092" i="68"/>
  <c r="A1091" i="68"/>
  <c r="A1090" i="68"/>
  <c r="A1089" i="68"/>
  <c r="A1088" i="68"/>
  <c r="A1087" i="68"/>
  <c r="A1086" i="68"/>
  <c r="A1085" i="68"/>
  <c r="A1084" i="68"/>
  <c r="A1083" i="68"/>
  <c r="A1082" i="68"/>
  <c r="A1081" i="68"/>
  <c r="A1080" i="68"/>
  <c r="A1079" i="68"/>
  <c r="A1078" i="68"/>
  <c r="A1077" i="68"/>
  <c r="A1076" i="68"/>
  <c r="A1075" i="68"/>
  <c r="A1074" i="68"/>
  <c r="A1073" i="68"/>
  <c r="A1072" i="68"/>
  <c r="A1071" i="68"/>
  <c r="A1070" i="68"/>
  <c r="A1069" i="68"/>
  <c r="A1068" i="68"/>
  <c r="A1067" i="68"/>
  <c r="A1066" i="68"/>
  <c r="A1065" i="68"/>
  <c r="A1064" i="68"/>
  <c r="A1063" i="68"/>
  <c r="A1062" i="68"/>
  <c r="A1061" i="68"/>
  <c r="A1060" i="68"/>
  <c r="A1059" i="68"/>
  <c r="A1058" i="68"/>
  <c r="A1057" i="68"/>
  <c r="A1056" i="68"/>
  <c r="A1055" i="68"/>
  <c r="A1054" i="68"/>
  <c r="A1053" i="68"/>
  <c r="A1052" i="68"/>
  <c r="A1051" i="68"/>
  <c r="A1050" i="68"/>
  <c r="A1049" i="68"/>
  <c r="A1048" i="68"/>
  <c r="A1047" i="68"/>
  <c r="A1046" i="68"/>
  <c r="A1045" i="68"/>
  <c r="A1044" i="68"/>
  <c r="A1043" i="68"/>
  <c r="A1042" i="68"/>
  <c r="A1041" i="68"/>
  <c r="A1040" i="68"/>
  <c r="A1039" i="68"/>
  <c r="A1038" i="68"/>
  <c r="A1037" i="68"/>
  <c r="A1036" i="68"/>
  <c r="A1035" i="68"/>
  <c r="A1034" i="68"/>
  <c r="A1033" i="68"/>
  <c r="A1032" i="68"/>
  <c r="A1031" i="68"/>
  <c r="A1030" i="68"/>
  <c r="A1029" i="68"/>
  <c r="A1028" i="68"/>
  <c r="A1027" i="68"/>
  <c r="A1026" i="68"/>
  <c r="A1025" i="68"/>
  <c r="A1024" i="68"/>
  <c r="A1023" i="68"/>
  <c r="A1022" i="68"/>
  <c r="A1021" i="68"/>
  <c r="A1020" i="68"/>
  <c r="A1019" i="68"/>
  <c r="A1018" i="68"/>
  <c r="A1017" i="68"/>
  <c r="A1016" i="68"/>
  <c r="A1015" i="68"/>
  <c r="A1014" i="68"/>
  <c r="A1013" i="68"/>
  <c r="A1012" i="68"/>
  <c r="A1011" i="68"/>
  <c r="A1010" i="68"/>
  <c r="A1009" i="68"/>
  <c r="A1008" i="68"/>
  <c r="A1007" i="68"/>
  <c r="A1006" i="68"/>
  <c r="A1005" i="68"/>
  <c r="A1004" i="68"/>
  <c r="A1003" i="68"/>
  <c r="A1002" i="68"/>
  <c r="A1001" i="68"/>
  <c r="A1000" i="68"/>
  <c r="A999" i="68"/>
  <c r="A998" i="68"/>
  <c r="A997" i="68"/>
  <c r="A996" i="68"/>
  <c r="A995" i="68"/>
  <c r="A994" i="68"/>
  <c r="A993" i="68"/>
  <c r="A992" i="68"/>
  <c r="A991" i="68"/>
  <c r="A990" i="68"/>
  <c r="A989" i="68"/>
  <c r="A988" i="68"/>
  <c r="A987" i="68"/>
  <c r="A986" i="68"/>
  <c r="A985" i="68"/>
  <c r="A984" i="68"/>
  <c r="A983" i="68"/>
  <c r="A982" i="68"/>
  <c r="A981" i="68"/>
  <c r="A980" i="68"/>
  <c r="A979" i="68"/>
  <c r="A978" i="68"/>
  <c r="A977" i="68"/>
  <c r="A976" i="68"/>
  <c r="A975" i="68"/>
  <c r="A974" i="68"/>
  <c r="A973" i="68"/>
  <c r="A972" i="68"/>
  <c r="A971" i="68"/>
  <c r="A970" i="68"/>
  <c r="A969" i="68"/>
  <c r="A968" i="68"/>
  <c r="A967" i="68"/>
  <c r="A966" i="68"/>
  <c r="A965" i="68"/>
  <c r="A964" i="68"/>
  <c r="A963" i="68"/>
  <c r="A962" i="68"/>
  <c r="A961" i="68"/>
  <c r="A960" i="68"/>
  <c r="A959" i="68"/>
  <c r="A958" i="68"/>
  <c r="A957" i="68"/>
  <c r="A956" i="68"/>
  <c r="A955" i="68"/>
  <c r="A954" i="68"/>
  <c r="A953" i="68"/>
  <c r="A952" i="68"/>
  <c r="A951" i="68"/>
  <c r="A950" i="68"/>
  <c r="A949" i="68"/>
  <c r="A948" i="68"/>
  <c r="A947" i="68"/>
  <c r="A946" i="68"/>
  <c r="A945" i="68"/>
  <c r="A944" i="68"/>
  <c r="A943" i="68"/>
  <c r="A942" i="68"/>
  <c r="A941" i="68"/>
  <c r="A940" i="68"/>
  <c r="A939" i="68"/>
  <c r="A938" i="68"/>
  <c r="A937" i="68"/>
  <c r="A936" i="68"/>
  <c r="A935" i="68"/>
  <c r="A934" i="68"/>
  <c r="A933" i="68"/>
  <c r="A932" i="68"/>
  <c r="A931" i="68"/>
  <c r="A930" i="68"/>
  <c r="A929" i="68"/>
  <c r="A928" i="68"/>
  <c r="A927" i="68"/>
  <c r="A926" i="68"/>
  <c r="A925" i="68"/>
  <c r="A924" i="68"/>
  <c r="A923" i="68"/>
  <c r="A922" i="68"/>
  <c r="A921" i="68"/>
  <c r="A920" i="68"/>
  <c r="A919" i="68"/>
  <c r="A918" i="68"/>
  <c r="A917" i="68"/>
  <c r="A916" i="68"/>
  <c r="A915" i="68"/>
  <c r="A914" i="68"/>
  <c r="A913" i="68"/>
  <c r="A912" i="68"/>
  <c r="A911" i="68"/>
  <c r="A910" i="68"/>
  <c r="A909" i="68"/>
  <c r="A908" i="68"/>
  <c r="A907" i="68"/>
  <c r="A906" i="68"/>
  <c r="A905" i="68"/>
  <c r="A904" i="68"/>
  <c r="A903" i="68"/>
  <c r="A902" i="68"/>
  <c r="A901" i="68"/>
  <c r="A900" i="68"/>
  <c r="A899" i="68"/>
  <c r="A898" i="68"/>
  <c r="A897" i="68"/>
  <c r="A896" i="68"/>
  <c r="A895" i="68"/>
  <c r="A894" i="68"/>
  <c r="A893" i="68"/>
  <c r="A892" i="68"/>
  <c r="A891" i="68"/>
  <c r="A890" i="68"/>
  <c r="A889" i="68"/>
  <c r="A888" i="68"/>
  <c r="A887" i="68"/>
  <c r="A886" i="68"/>
  <c r="A885" i="68"/>
  <c r="A884" i="68"/>
  <c r="A883" i="68"/>
  <c r="A882" i="68"/>
  <c r="A881" i="68"/>
  <c r="A880" i="68"/>
  <c r="A879" i="68"/>
  <c r="A878" i="68"/>
  <c r="A877" i="68"/>
  <c r="A876" i="68"/>
  <c r="A875" i="68"/>
  <c r="A874" i="68"/>
  <c r="A873" i="68"/>
  <c r="A872" i="68"/>
  <c r="A871" i="68"/>
  <c r="A870" i="68"/>
  <c r="A869" i="68"/>
  <c r="A868" i="68"/>
  <c r="A867" i="68"/>
  <c r="A866" i="68"/>
  <c r="A865" i="68"/>
  <c r="A864" i="68"/>
  <c r="A863" i="68"/>
  <c r="A862" i="68"/>
  <c r="A861" i="68"/>
  <c r="A860" i="68"/>
  <c r="A859" i="68"/>
  <c r="A858" i="68"/>
  <c r="A857" i="68"/>
  <c r="A856" i="68"/>
  <c r="A855" i="68"/>
  <c r="A854" i="68"/>
  <c r="A853" i="68"/>
  <c r="A852" i="68"/>
  <c r="A851" i="68"/>
  <c r="A850" i="68"/>
  <c r="A849" i="68"/>
  <c r="A848" i="68"/>
  <c r="A847" i="68"/>
  <c r="A846" i="68"/>
  <c r="A845" i="68"/>
  <c r="A844" i="68"/>
  <c r="A843" i="68"/>
  <c r="A842" i="68"/>
  <c r="A841" i="68"/>
  <c r="A840" i="68"/>
  <c r="A839" i="68"/>
  <c r="A838" i="68"/>
  <c r="A837" i="68"/>
  <c r="A836" i="68"/>
  <c r="A835" i="68"/>
  <c r="A834" i="68"/>
  <c r="A833" i="68"/>
  <c r="A832" i="68"/>
  <c r="A831" i="68"/>
  <c r="A830" i="68"/>
  <c r="A829" i="68"/>
  <c r="A828" i="68"/>
  <c r="A827" i="68"/>
  <c r="A826" i="68"/>
  <c r="A825" i="68"/>
  <c r="A824" i="68"/>
  <c r="A823" i="68"/>
  <c r="A822" i="68"/>
  <c r="A821" i="68"/>
  <c r="A820" i="68"/>
  <c r="A819" i="68"/>
  <c r="A818" i="68"/>
  <c r="A817" i="68"/>
  <c r="A816" i="68"/>
  <c r="A815" i="68"/>
  <c r="A814" i="68"/>
  <c r="A813" i="68"/>
  <c r="A812" i="68"/>
  <c r="A811" i="68"/>
  <c r="A810" i="68"/>
  <c r="A809" i="68"/>
  <c r="A808" i="68"/>
  <c r="A807" i="68"/>
  <c r="A806" i="68"/>
  <c r="A805" i="68"/>
  <c r="A804" i="68"/>
  <c r="A803" i="68"/>
  <c r="A802" i="68"/>
  <c r="A801" i="68"/>
  <c r="A800" i="68"/>
  <c r="A799" i="68"/>
  <c r="A798" i="68"/>
  <c r="A797" i="68"/>
  <c r="A796" i="68"/>
  <c r="A795" i="68"/>
  <c r="A794" i="68"/>
  <c r="A793" i="68"/>
  <c r="A792" i="68"/>
  <c r="A791" i="68"/>
  <c r="A790" i="68"/>
  <c r="A789" i="68"/>
  <c r="A788" i="68"/>
  <c r="A787" i="68"/>
  <c r="A786" i="68"/>
  <c r="A785" i="68"/>
  <c r="A784" i="68"/>
  <c r="A783" i="68"/>
  <c r="A782" i="68"/>
  <c r="A781" i="68"/>
  <c r="A780" i="68"/>
  <c r="A779" i="68"/>
  <c r="A778" i="68"/>
  <c r="A777" i="68"/>
  <c r="A776" i="68"/>
  <c r="A775" i="68"/>
  <c r="A774" i="68"/>
  <c r="A773" i="68"/>
  <c r="A772" i="68"/>
  <c r="A771" i="68"/>
  <c r="A770" i="68"/>
  <c r="A769" i="68"/>
  <c r="A768" i="68"/>
  <c r="A767" i="68"/>
  <c r="A766" i="68"/>
  <c r="A765" i="68"/>
  <c r="A764" i="68"/>
  <c r="A763" i="68"/>
  <c r="A762" i="68"/>
  <c r="A761" i="68"/>
  <c r="A760" i="68"/>
  <c r="A759" i="68"/>
  <c r="A758" i="68"/>
  <c r="A757" i="68"/>
  <c r="A756" i="68"/>
  <c r="A755" i="68"/>
  <c r="A754" i="68"/>
  <c r="A753" i="68"/>
  <c r="A752" i="68"/>
  <c r="A751" i="68"/>
  <c r="A750" i="68"/>
  <c r="A749" i="68"/>
  <c r="A748" i="68"/>
  <c r="A747" i="68"/>
  <c r="A746" i="68"/>
  <c r="A745" i="68"/>
  <c r="A744" i="68"/>
  <c r="A743" i="68"/>
  <c r="A742" i="68"/>
  <c r="A741" i="68"/>
  <c r="A740" i="68"/>
  <c r="A739" i="68"/>
  <c r="A738" i="68"/>
  <c r="A737" i="68"/>
  <c r="A736" i="68"/>
  <c r="A735" i="68"/>
  <c r="A734" i="68"/>
  <c r="A733" i="68"/>
  <c r="A732" i="68"/>
  <c r="A731" i="68"/>
  <c r="A730" i="68"/>
  <c r="A729" i="68"/>
  <c r="A728" i="68"/>
  <c r="A727" i="68"/>
  <c r="A726" i="68"/>
  <c r="A725" i="68"/>
  <c r="A724" i="68"/>
  <c r="A723" i="68"/>
  <c r="A722" i="68"/>
  <c r="A721" i="68"/>
  <c r="A720" i="68"/>
  <c r="A719" i="68"/>
  <c r="A718" i="68"/>
  <c r="A717" i="68"/>
  <c r="A716" i="68"/>
  <c r="A715" i="68"/>
  <c r="A714" i="68"/>
  <c r="A713" i="68"/>
  <c r="A712" i="68"/>
  <c r="A711" i="68"/>
  <c r="A710" i="68"/>
  <c r="A709" i="68"/>
  <c r="A708" i="68"/>
  <c r="A707" i="68"/>
  <c r="A706" i="68"/>
  <c r="A705" i="68"/>
  <c r="A704" i="68"/>
  <c r="A703" i="68"/>
  <c r="A702" i="68"/>
  <c r="A701" i="68"/>
  <c r="A700" i="68"/>
  <c r="A699" i="68"/>
  <c r="A698" i="68"/>
  <c r="A697" i="68"/>
  <c r="A696" i="68"/>
  <c r="A695" i="68"/>
  <c r="A694" i="68"/>
  <c r="A693" i="68"/>
  <c r="A692" i="68"/>
  <c r="A691" i="68"/>
  <c r="A690" i="68"/>
  <c r="A689" i="68"/>
  <c r="A688" i="68"/>
  <c r="A687" i="68"/>
  <c r="A686" i="68"/>
  <c r="A685" i="68"/>
  <c r="A684" i="68"/>
  <c r="A683" i="68"/>
  <c r="A682" i="68"/>
  <c r="A681" i="68"/>
  <c r="A680" i="68"/>
  <c r="A679" i="68"/>
  <c r="A678" i="68"/>
  <c r="A677" i="68"/>
  <c r="A676" i="68"/>
  <c r="A675" i="68"/>
  <c r="A674" i="68"/>
  <c r="A673" i="68"/>
  <c r="A672" i="68"/>
  <c r="A671" i="68"/>
  <c r="A670" i="68"/>
  <c r="A669" i="68"/>
  <c r="A668" i="68"/>
  <c r="A667" i="68"/>
  <c r="A666" i="68"/>
  <c r="A665" i="68"/>
  <c r="A664" i="68"/>
  <c r="A663" i="68"/>
  <c r="A662" i="68"/>
  <c r="A661" i="68"/>
  <c r="A660" i="68"/>
  <c r="A659" i="68"/>
  <c r="A658" i="68"/>
  <c r="A657" i="68"/>
  <c r="A656" i="68"/>
  <c r="A655" i="68"/>
  <c r="A654" i="68"/>
  <c r="A653" i="68"/>
  <c r="A652" i="68"/>
  <c r="A651" i="68"/>
  <c r="A650" i="68"/>
  <c r="A649" i="68"/>
  <c r="A648" i="68"/>
  <c r="A647" i="68"/>
  <c r="A646" i="68"/>
  <c r="A645" i="68"/>
  <c r="A644" i="68"/>
  <c r="A643" i="68"/>
  <c r="A642" i="68"/>
  <c r="A641" i="68"/>
  <c r="A640" i="68"/>
  <c r="A639" i="68"/>
  <c r="A638" i="68"/>
  <c r="A637" i="68"/>
  <c r="A636" i="68"/>
  <c r="A635" i="68"/>
  <c r="A634" i="68"/>
  <c r="A633" i="68"/>
  <c r="A632" i="68"/>
  <c r="A631" i="68"/>
  <c r="A630" i="68"/>
  <c r="A629" i="68"/>
  <c r="A628" i="68"/>
  <c r="A627" i="68"/>
  <c r="A626" i="68"/>
  <c r="A625" i="68"/>
  <c r="A624" i="68"/>
  <c r="A623" i="68"/>
  <c r="A622" i="68"/>
  <c r="A621" i="68"/>
  <c r="A620" i="68"/>
  <c r="A619" i="68"/>
  <c r="A618" i="68"/>
  <c r="A617" i="68"/>
  <c r="A616" i="68"/>
  <c r="A615" i="68"/>
  <c r="A614" i="68"/>
  <c r="A613" i="68"/>
  <c r="A612" i="68"/>
  <c r="A611" i="68"/>
  <c r="A610" i="68"/>
  <c r="A609" i="68"/>
  <c r="A608" i="68"/>
  <c r="A607" i="68"/>
  <c r="A606" i="68"/>
  <c r="A605" i="68"/>
  <c r="A604" i="68"/>
  <c r="A603" i="68"/>
  <c r="A602" i="68"/>
  <c r="A601" i="68"/>
  <c r="A600" i="68"/>
  <c r="A599" i="68"/>
  <c r="A598" i="68"/>
  <c r="A597" i="68"/>
  <c r="A596" i="68"/>
  <c r="A595" i="68"/>
  <c r="A594" i="68"/>
  <c r="A593" i="68"/>
  <c r="A592" i="68"/>
  <c r="A591" i="68"/>
  <c r="A590" i="68"/>
  <c r="A589" i="68"/>
  <c r="A588" i="68"/>
  <c r="A587" i="68"/>
  <c r="A586" i="68"/>
  <c r="A585" i="68"/>
  <c r="A584" i="68"/>
  <c r="A583" i="68"/>
  <c r="A582" i="68"/>
  <c r="A581" i="68"/>
  <c r="A580" i="68"/>
  <c r="A579" i="68"/>
  <c r="A578" i="68"/>
  <c r="A577" i="68"/>
  <c r="A576" i="68"/>
  <c r="A575" i="68"/>
  <c r="A574" i="68"/>
  <c r="A573" i="68"/>
  <c r="A572" i="68"/>
  <c r="A571" i="68"/>
  <c r="A570" i="68"/>
  <c r="A569" i="68"/>
  <c r="A568" i="68"/>
  <c r="A567" i="68"/>
  <c r="A566" i="68"/>
  <c r="A565" i="68"/>
  <c r="A564" i="68"/>
  <c r="A563" i="68"/>
  <c r="A562" i="68"/>
  <c r="A561" i="68"/>
  <c r="A560" i="68"/>
  <c r="A559" i="68"/>
  <c r="A558" i="68"/>
  <c r="A557" i="68"/>
  <c r="A556" i="68"/>
  <c r="A555" i="68"/>
  <c r="A554" i="68"/>
  <c r="A553" i="68"/>
  <c r="A552" i="68"/>
  <c r="A551" i="68"/>
  <c r="A550" i="68"/>
  <c r="A549" i="68"/>
  <c r="A548" i="68"/>
  <c r="A547" i="68"/>
  <c r="A546" i="68"/>
  <c r="A545" i="68"/>
  <c r="A544" i="68"/>
  <c r="A543" i="68"/>
  <c r="A542" i="68"/>
  <c r="A541" i="68"/>
  <c r="A540" i="68"/>
  <c r="A539" i="68"/>
  <c r="A538" i="68"/>
  <c r="A537" i="68"/>
  <c r="A536" i="68"/>
  <c r="A535" i="68"/>
  <c r="A534" i="68"/>
  <c r="A533" i="68"/>
  <c r="A532" i="68"/>
  <c r="A531" i="68"/>
  <c r="A530" i="68"/>
  <c r="A529" i="68"/>
  <c r="A528" i="68"/>
  <c r="A527" i="68"/>
  <c r="A526" i="68"/>
  <c r="A525" i="68"/>
  <c r="A524" i="68"/>
  <c r="A523" i="68"/>
  <c r="A522" i="68"/>
  <c r="A521" i="68"/>
  <c r="A520" i="68"/>
  <c r="A519" i="68"/>
  <c r="A518" i="68"/>
  <c r="A517" i="68"/>
  <c r="A516" i="68"/>
  <c r="A515" i="68"/>
  <c r="A514" i="68"/>
  <c r="A513" i="68"/>
  <c r="A512" i="68"/>
  <c r="A511" i="68"/>
  <c r="A510" i="68"/>
  <c r="A509" i="68"/>
  <c r="A508" i="68"/>
  <c r="A507" i="68"/>
  <c r="A506" i="68"/>
  <c r="A505" i="68"/>
  <c r="A504" i="68"/>
  <c r="A503" i="68"/>
  <c r="A502" i="68"/>
  <c r="A501" i="68"/>
  <c r="A500" i="68"/>
  <c r="A499" i="68"/>
  <c r="A498" i="68"/>
  <c r="A497" i="68"/>
  <c r="A496" i="68"/>
  <c r="A495" i="68"/>
  <c r="A494" i="68"/>
  <c r="A493" i="68"/>
  <c r="A492" i="68"/>
  <c r="A491" i="68"/>
  <c r="A490" i="68"/>
  <c r="A489" i="68"/>
  <c r="A488" i="68"/>
  <c r="A487" i="68"/>
  <c r="A486" i="68"/>
  <c r="A485" i="68"/>
  <c r="A484" i="68"/>
  <c r="A483" i="68"/>
  <c r="A482" i="68"/>
  <c r="A481" i="68"/>
  <c r="A480" i="68"/>
  <c r="A479" i="68"/>
  <c r="A478" i="68"/>
  <c r="A477" i="68"/>
  <c r="A476" i="68"/>
  <c r="A475" i="68"/>
  <c r="A474" i="68"/>
  <c r="A473" i="68"/>
  <c r="A472" i="68"/>
  <c r="A471" i="68"/>
  <c r="A470" i="68"/>
  <c r="A469" i="68"/>
  <c r="A468" i="68"/>
  <c r="A467" i="68"/>
  <c r="A466" i="68"/>
  <c r="A465" i="68"/>
  <c r="A464" i="68"/>
  <c r="A463" i="68"/>
  <c r="A462" i="68"/>
  <c r="A461" i="68"/>
  <c r="A460" i="68"/>
  <c r="A459" i="68"/>
  <c r="A458" i="68"/>
  <c r="A457" i="68"/>
  <c r="A456" i="68"/>
  <c r="A455" i="68"/>
  <c r="A454" i="68"/>
  <c r="A453" i="68"/>
  <c r="A452" i="68"/>
  <c r="A451" i="68"/>
  <c r="A450" i="68"/>
  <c r="A449" i="68"/>
  <c r="A448" i="68"/>
  <c r="A447" i="68"/>
  <c r="A446" i="68"/>
  <c r="A445" i="68"/>
  <c r="A444" i="68"/>
  <c r="A443" i="68"/>
  <c r="A442" i="68"/>
  <c r="A441" i="68"/>
  <c r="A440" i="68"/>
  <c r="A439" i="68"/>
  <c r="A438" i="68"/>
  <c r="A437" i="68"/>
  <c r="A436" i="68"/>
  <c r="A435" i="68"/>
  <c r="A434" i="68"/>
  <c r="A433" i="68"/>
  <c r="A432" i="68"/>
  <c r="A431" i="68"/>
  <c r="A430" i="68"/>
  <c r="A429" i="68"/>
  <c r="A428" i="68"/>
  <c r="A427" i="68"/>
  <c r="A426" i="68"/>
  <c r="A425" i="68"/>
  <c r="A424" i="68"/>
  <c r="A423" i="68"/>
  <c r="A422" i="68"/>
  <c r="A421" i="68"/>
  <c r="A420" i="68"/>
  <c r="A419" i="68"/>
  <c r="A418" i="68"/>
  <c r="A417" i="68"/>
  <c r="A416" i="68"/>
  <c r="A415" i="68"/>
  <c r="A414" i="68"/>
  <c r="A413" i="68"/>
  <c r="A412" i="68"/>
  <c r="A411" i="68"/>
  <c r="A410" i="68"/>
  <c r="A409" i="68"/>
  <c r="A408" i="68"/>
  <c r="A407" i="68"/>
  <c r="A406" i="68"/>
  <c r="A405" i="68"/>
  <c r="A404" i="68"/>
  <c r="A403" i="68"/>
  <c r="A402" i="68"/>
  <c r="A401" i="68"/>
  <c r="A400" i="68"/>
  <c r="A399" i="68"/>
  <c r="A398" i="68"/>
  <c r="A397" i="68"/>
  <c r="A396" i="68"/>
  <c r="A395" i="68"/>
  <c r="A394" i="68"/>
  <c r="A393" i="68"/>
  <c r="A392" i="68"/>
  <c r="A391" i="68"/>
  <c r="A390" i="68"/>
  <c r="A389" i="68"/>
  <c r="A388" i="68"/>
  <c r="A387" i="68"/>
  <c r="A386" i="68"/>
  <c r="A385" i="68"/>
  <c r="A384" i="68"/>
  <c r="A383" i="68"/>
  <c r="A382" i="68"/>
  <c r="A381" i="68"/>
  <c r="A380" i="68"/>
  <c r="A379" i="68"/>
  <c r="A378" i="68"/>
  <c r="A377" i="68"/>
  <c r="A376" i="68"/>
  <c r="A375" i="68"/>
  <c r="A374" i="68"/>
  <c r="A373" i="68"/>
  <c r="A372" i="68"/>
  <c r="A371" i="68"/>
  <c r="A370" i="68"/>
  <c r="A369" i="68"/>
  <c r="A368" i="68"/>
  <c r="A367" i="68"/>
  <c r="A366" i="68"/>
  <c r="A365" i="68"/>
  <c r="A364" i="68"/>
  <c r="A363" i="68"/>
  <c r="A362" i="68"/>
  <c r="A361" i="68"/>
  <c r="A360" i="68"/>
  <c r="A359" i="68"/>
  <c r="A358" i="68"/>
  <c r="A357" i="68"/>
  <c r="A356" i="68"/>
  <c r="A355" i="68"/>
  <c r="A354" i="68"/>
  <c r="A353" i="68"/>
  <c r="A352" i="68"/>
  <c r="A351" i="68"/>
  <c r="A350" i="68"/>
  <c r="A349" i="68"/>
  <c r="A348" i="68"/>
  <c r="A347" i="68"/>
  <c r="A346" i="68"/>
  <c r="A345" i="68"/>
  <c r="A344" i="68"/>
  <c r="A343" i="68"/>
  <c r="A342" i="68"/>
  <c r="A341" i="68"/>
  <c r="A340" i="68"/>
  <c r="A339" i="68"/>
  <c r="A338" i="68"/>
  <c r="A337" i="68"/>
  <c r="A336" i="68"/>
  <c r="A335" i="68"/>
  <c r="A334" i="68"/>
  <c r="A333" i="68"/>
  <c r="A332" i="68"/>
  <c r="A331" i="68"/>
  <c r="A330" i="68"/>
  <c r="A329" i="68"/>
  <c r="A328" i="68"/>
  <c r="A327" i="68"/>
  <c r="A326" i="68"/>
  <c r="A325" i="68"/>
  <c r="A324" i="68"/>
  <c r="A323" i="68"/>
  <c r="A322" i="68"/>
  <c r="A321" i="68"/>
  <c r="A320" i="68"/>
  <c r="A319" i="68"/>
  <c r="A318" i="68"/>
  <c r="A317" i="68"/>
  <c r="A316" i="68"/>
  <c r="A315" i="68"/>
  <c r="A314" i="68"/>
  <c r="A313" i="68"/>
  <c r="A312" i="68"/>
  <c r="A311" i="68"/>
  <c r="A310" i="68"/>
  <c r="A309" i="68"/>
  <c r="A308" i="68"/>
  <c r="A307" i="68"/>
  <c r="A306" i="68"/>
  <c r="A305" i="68"/>
  <c r="A304" i="68"/>
  <c r="A303" i="68"/>
  <c r="A302" i="68"/>
  <c r="A301" i="68"/>
  <c r="A300" i="68"/>
  <c r="A299" i="68"/>
  <c r="A298" i="68"/>
  <c r="A297" i="68"/>
  <c r="A296" i="68"/>
  <c r="A295" i="68"/>
  <c r="A294" i="68"/>
  <c r="A293" i="68"/>
  <c r="A292" i="68"/>
  <c r="A291" i="68"/>
  <c r="A290" i="68"/>
  <c r="A289" i="68"/>
  <c r="A288" i="68"/>
  <c r="A287" i="68"/>
  <c r="A286" i="68"/>
  <c r="A285" i="68"/>
  <c r="A284" i="68"/>
  <c r="A283" i="68"/>
  <c r="A282" i="68"/>
  <c r="A281" i="68"/>
  <c r="A280" i="68"/>
  <c r="A279" i="68"/>
  <c r="A278" i="68"/>
  <c r="A277" i="68"/>
  <c r="A276" i="68"/>
  <c r="A275" i="68"/>
  <c r="A274" i="68"/>
  <c r="A273" i="68"/>
  <c r="A272" i="68"/>
  <c r="A271" i="68"/>
  <c r="A270" i="68"/>
  <c r="A269" i="68"/>
  <c r="A268" i="68"/>
  <c r="A267" i="68"/>
  <c r="A266" i="68"/>
  <c r="A265" i="68"/>
  <c r="A264" i="68"/>
  <c r="A263" i="68"/>
  <c r="A262" i="68"/>
  <c r="A261" i="68"/>
  <c r="A260" i="68"/>
  <c r="A259" i="68"/>
  <c r="A258" i="68"/>
  <c r="A257" i="68"/>
  <c r="A256" i="68"/>
  <c r="A255" i="68"/>
  <c r="A254" i="68"/>
  <c r="A253" i="68"/>
  <c r="A252" i="68"/>
  <c r="A251" i="68"/>
  <c r="A250" i="68"/>
  <c r="A249" i="68"/>
  <c r="A248" i="68"/>
  <c r="A247" i="68"/>
  <c r="A246" i="68"/>
  <c r="A245" i="68"/>
  <c r="A244" i="68"/>
  <c r="A243" i="68"/>
  <c r="A242" i="68"/>
  <c r="A241" i="68"/>
  <c r="A240" i="68"/>
  <c r="A239" i="68"/>
  <c r="A238" i="68"/>
  <c r="A237" i="68"/>
  <c r="A236" i="68"/>
  <c r="A235" i="68"/>
  <c r="A234" i="68"/>
  <c r="A233" i="68"/>
  <c r="A232" i="68"/>
  <c r="A231" i="68"/>
  <c r="A230" i="68"/>
  <c r="A229" i="68"/>
  <c r="A228" i="68"/>
  <c r="A227" i="68"/>
  <c r="A226" i="68"/>
  <c r="A225" i="68"/>
  <c r="A224" i="68"/>
  <c r="A223" i="68"/>
  <c r="A222" i="68"/>
  <c r="A221" i="68"/>
  <c r="A220" i="68"/>
  <c r="A219" i="68"/>
  <c r="A218" i="68"/>
  <c r="A217" i="68"/>
  <c r="A216" i="68"/>
  <c r="A215" i="68"/>
  <c r="A214" i="68"/>
  <c r="A213" i="68"/>
  <c r="A212" i="68"/>
  <c r="A211" i="68"/>
  <c r="A210" i="68"/>
  <c r="A209" i="68"/>
  <c r="A208" i="68"/>
  <c r="A207" i="68"/>
  <c r="A206" i="68"/>
  <c r="A205" i="68"/>
  <c r="A204" i="68"/>
  <c r="A203" i="68"/>
  <c r="A202" i="68"/>
  <c r="A201" i="68"/>
  <c r="A200" i="68"/>
  <c r="A199" i="68"/>
  <c r="A198" i="68"/>
  <c r="A197" i="68"/>
  <c r="A196" i="68"/>
  <c r="A195" i="68"/>
  <c r="A194" i="68"/>
  <c r="A193" i="68"/>
  <c r="A192" i="68"/>
  <c r="A191" i="68"/>
  <c r="A190" i="68"/>
  <c r="A189" i="68"/>
  <c r="A188" i="68"/>
  <c r="A187" i="68"/>
  <c r="A186" i="68"/>
  <c r="A185" i="68"/>
  <c r="A184" i="68"/>
  <c r="A183" i="68"/>
  <c r="A182" i="68"/>
  <c r="A181" i="68"/>
  <c r="A180" i="68"/>
  <c r="A179" i="68"/>
  <c r="A178" i="68"/>
  <c r="A177" i="68"/>
  <c r="A176" i="68"/>
  <c r="A175" i="68"/>
  <c r="A174" i="68"/>
  <c r="A173" i="68"/>
  <c r="A172" i="68"/>
  <c r="A171" i="68"/>
  <c r="A170" i="68"/>
  <c r="A169" i="68"/>
  <c r="A168" i="68"/>
  <c r="A167" i="68"/>
  <c r="A166" i="68"/>
  <c r="A165" i="68"/>
  <c r="A164" i="68"/>
  <c r="A163" i="68"/>
  <c r="A162" i="68"/>
  <c r="A161" i="68"/>
  <c r="A160" i="68"/>
  <c r="A159" i="68"/>
  <c r="A158" i="68"/>
  <c r="A157" i="68"/>
  <c r="A156" i="68"/>
  <c r="A155" i="68"/>
  <c r="A154" i="68"/>
  <c r="A153" i="68"/>
  <c r="A152" i="68"/>
  <c r="A151" i="68"/>
  <c r="A150" i="68"/>
  <c r="A149" i="68"/>
  <c r="A148" i="68"/>
  <c r="A147" i="68"/>
  <c r="A146" i="68"/>
  <c r="A145" i="68"/>
  <c r="A144" i="68"/>
  <c r="A143" i="68"/>
  <c r="A142" i="68"/>
  <c r="A141" i="68"/>
  <c r="A140" i="68"/>
  <c r="A139" i="68"/>
  <c r="A138" i="68"/>
  <c r="A137" i="68"/>
  <c r="A136" i="68"/>
  <c r="A135" i="68"/>
  <c r="A134" i="68"/>
  <c r="A133" i="68"/>
  <c r="A132" i="68"/>
  <c r="A131" i="68"/>
  <c r="A130" i="68"/>
  <c r="A129" i="68"/>
  <c r="A128" i="68"/>
  <c r="A127" i="68"/>
  <c r="A126" i="68"/>
  <c r="A125" i="68"/>
  <c r="A124" i="68"/>
  <c r="A123" i="68"/>
  <c r="A122" i="68"/>
  <c r="A121" i="68"/>
  <c r="A120" i="68"/>
  <c r="A119" i="68"/>
  <c r="A118" i="68"/>
  <c r="A117" i="68"/>
  <c r="A116" i="68"/>
  <c r="A115" i="68"/>
  <c r="A114" i="68"/>
  <c r="A113" i="68"/>
  <c r="A112" i="68"/>
  <c r="A111" i="68"/>
  <c r="A110" i="68"/>
  <c r="A109" i="68"/>
  <c r="A108" i="68"/>
  <c r="A107"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3" i="68"/>
  <c r="A2" i="68"/>
  <c r="O6" i="35" l="1"/>
  <c r="L7" i="35"/>
  <c r="I8" i="35"/>
  <c r="Q8" i="35"/>
  <c r="N9" i="35"/>
  <c r="K10" i="35"/>
  <c r="S10" i="35"/>
  <c r="P11" i="35"/>
  <c r="M12" i="35"/>
  <c r="J13" i="35"/>
  <c r="R13" i="35"/>
  <c r="O14" i="35"/>
  <c r="L15" i="35"/>
  <c r="I16" i="35"/>
  <c r="Q16" i="35"/>
  <c r="N17" i="35"/>
  <c r="K18" i="35"/>
  <c r="S18" i="35"/>
  <c r="P19" i="35"/>
  <c r="M20" i="35"/>
  <c r="J21" i="35"/>
  <c r="R21" i="35"/>
  <c r="O22" i="35"/>
  <c r="L23" i="35"/>
  <c r="I24" i="35"/>
  <c r="Q24" i="35"/>
  <c r="N25" i="35"/>
  <c r="K26" i="35"/>
  <c r="S26" i="35"/>
  <c r="P27" i="35"/>
  <c r="M28" i="35"/>
  <c r="J29" i="35"/>
  <c r="R29" i="35"/>
  <c r="O30" i="35"/>
  <c r="L31" i="35"/>
  <c r="I32" i="35"/>
  <c r="Q32" i="35"/>
  <c r="N33" i="35"/>
  <c r="K34" i="35"/>
  <c r="S34" i="35"/>
  <c r="P35" i="35"/>
  <c r="M36" i="35"/>
  <c r="J37" i="35"/>
  <c r="R37" i="35"/>
  <c r="O38" i="35"/>
  <c r="L39" i="35"/>
  <c r="I40" i="35"/>
  <c r="Q40" i="35"/>
  <c r="N41" i="35"/>
  <c r="K42" i="35"/>
  <c r="S42" i="35"/>
  <c r="P43" i="35"/>
  <c r="M44" i="35"/>
  <c r="J45" i="35"/>
  <c r="R45" i="35"/>
  <c r="O46" i="35"/>
  <c r="L47" i="35"/>
  <c r="I48" i="35"/>
  <c r="Q48" i="35"/>
  <c r="N49" i="35"/>
  <c r="K50" i="35"/>
  <c r="S50" i="35"/>
  <c r="P51" i="35"/>
  <c r="M52" i="35"/>
  <c r="J53" i="35"/>
  <c r="R53" i="35"/>
  <c r="O54" i="35"/>
  <c r="L55" i="35"/>
  <c r="I56" i="35"/>
  <c r="Q56" i="35"/>
  <c r="N57" i="35"/>
  <c r="K58" i="35"/>
  <c r="S58" i="35"/>
  <c r="P59" i="35"/>
  <c r="M60" i="35"/>
  <c r="J61" i="35"/>
  <c r="R61" i="35"/>
  <c r="O62" i="35"/>
  <c r="L63" i="35"/>
  <c r="P6" i="35"/>
  <c r="M7" i="35"/>
  <c r="J8" i="35"/>
  <c r="R8" i="35"/>
  <c r="O9" i="35"/>
  <c r="L10" i="35"/>
  <c r="I11" i="35"/>
  <c r="Q11" i="35"/>
  <c r="N12" i="35"/>
  <c r="K13" i="35"/>
  <c r="S13" i="35"/>
  <c r="P14" i="35"/>
  <c r="M15" i="35"/>
  <c r="J16" i="35"/>
  <c r="R16" i="35"/>
  <c r="O17" i="35"/>
  <c r="L18" i="35"/>
  <c r="I19" i="35"/>
  <c r="Q19" i="35"/>
  <c r="N20" i="35"/>
  <c r="K21" i="35"/>
  <c r="S21" i="35"/>
  <c r="P22" i="35"/>
  <c r="M23" i="35"/>
  <c r="J24" i="35"/>
  <c r="R24" i="35"/>
  <c r="O25" i="35"/>
  <c r="L26" i="35"/>
  <c r="I27" i="35"/>
  <c r="Q27" i="35"/>
  <c r="N28" i="35"/>
  <c r="K29" i="35"/>
  <c r="S29" i="35"/>
  <c r="P30" i="35"/>
  <c r="M31" i="35"/>
  <c r="J32" i="35"/>
  <c r="R32" i="35"/>
  <c r="O33" i="35"/>
  <c r="L34" i="35"/>
  <c r="I35" i="35"/>
  <c r="Q35" i="35"/>
  <c r="N36" i="35"/>
  <c r="K37" i="35"/>
  <c r="S37" i="35"/>
  <c r="P38" i="35"/>
  <c r="M39" i="35"/>
  <c r="J40" i="35"/>
  <c r="R40" i="35"/>
  <c r="O41" i="35"/>
  <c r="L42" i="35"/>
  <c r="I43" i="35"/>
  <c r="Q43" i="35"/>
  <c r="N44" i="35"/>
  <c r="K45" i="35"/>
  <c r="S45" i="35"/>
  <c r="P46" i="35"/>
  <c r="M47" i="35"/>
  <c r="J48" i="35"/>
  <c r="R48" i="35"/>
  <c r="O49" i="35"/>
  <c r="L50" i="35"/>
  <c r="I51" i="35"/>
  <c r="Q51" i="35"/>
  <c r="N52" i="35"/>
  <c r="K53" i="35"/>
  <c r="S53" i="35"/>
  <c r="P54" i="35"/>
  <c r="M55" i="35"/>
  <c r="J56" i="35"/>
  <c r="R56" i="35"/>
  <c r="O57" i="35"/>
  <c r="L58" i="35"/>
  <c r="I59" i="35"/>
  <c r="Q59" i="35"/>
  <c r="N60" i="35"/>
  <c r="K61" i="35"/>
  <c r="S61" i="35"/>
  <c r="P62" i="35"/>
  <c r="M63" i="35"/>
  <c r="J64" i="35"/>
  <c r="R64" i="35"/>
  <c r="O65" i="35"/>
  <c r="I6" i="35"/>
  <c r="Q6" i="35"/>
  <c r="N7" i="35"/>
  <c r="K8" i="35"/>
  <c r="S8" i="35"/>
  <c r="P9" i="35"/>
  <c r="M10" i="35"/>
  <c r="J11" i="35"/>
  <c r="R11" i="35"/>
  <c r="O12" i="35"/>
  <c r="L13" i="35"/>
  <c r="I14" i="35"/>
  <c r="Q14" i="35"/>
  <c r="N15" i="35"/>
  <c r="K16" i="35"/>
  <c r="S16" i="35"/>
  <c r="P17" i="35"/>
  <c r="M18" i="35"/>
  <c r="J19" i="35"/>
  <c r="R19" i="35"/>
  <c r="O20" i="35"/>
  <c r="L21" i="35"/>
  <c r="I22" i="35"/>
  <c r="Q22" i="35"/>
  <c r="N23" i="35"/>
  <c r="K24" i="35"/>
  <c r="S24" i="35"/>
  <c r="P25" i="35"/>
  <c r="M26" i="35"/>
  <c r="J27" i="35"/>
  <c r="R27" i="35"/>
  <c r="O28" i="35"/>
  <c r="L29" i="35"/>
  <c r="I30" i="35"/>
  <c r="Q30" i="35"/>
  <c r="N31" i="35"/>
  <c r="K32" i="35"/>
  <c r="S32" i="35"/>
  <c r="P33" i="35"/>
  <c r="M34" i="35"/>
  <c r="J35" i="35"/>
  <c r="R35" i="35"/>
  <c r="O36" i="35"/>
  <c r="L37" i="35"/>
  <c r="I38" i="35"/>
  <c r="Q38" i="35"/>
  <c r="N39" i="35"/>
  <c r="K40" i="35"/>
  <c r="S40" i="35"/>
  <c r="P41" i="35"/>
  <c r="M42" i="35"/>
  <c r="J43" i="35"/>
  <c r="R43" i="35"/>
  <c r="O44" i="35"/>
  <c r="L45" i="35"/>
  <c r="I46" i="35"/>
  <c r="Q46" i="35"/>
  <c r="N47" i="35"/>
  <c r="K48" i="35"/>
  <c r="S48" i="35"/>
  <c r="P49" i="35"/>
  <c r="M50" i="35"/>
  <c r="J51" i="35"/>
  <c r="R51" i="35"/>
  <c r="O52" i="35"/>
  <c r="L53" i="35"/>
  <c r="I54" i="35"/>
  <c r="Q54" i="35"/>
  <c r="N55" i="35"/>
  <c r="K56" i="35"/>
  <c r="S56" i="35"/>
  <c r="P57" i="35"/>
  <c r="M58" i="35"/>
  <c r="J59" i="35"/>
  <c r="R59" i="35"/>
  <c r="O60" i="35"/>
  <c r="L61" i="35"/>
  <c r="I62" i="35"/>
  <c r="Q62" i="35"/>
  <c r="N63" i="35"/>
  <c r="K64" i="35"/>
  <c r="S64" i="35"/>
  <c r="P65" i="35"/>
  <c r="J6" i="35"/>
  <c r="R6" i="35"/>
  <c r="O7" i="35"/>
  <c r="L8" i="35"/>
  <c r="I9" i="35"/>
  <c r="Q9" i="35"/>
  <c r="N10" i="35"/>
  <c r="K11" i="35"/>
  <c r="S11" i="35"/>
  <c r="P12" i="35"/>
  <c r="M13" i="35"/>
  <c r="J14" i="35"/>
  <c r="R14" i="35"/>
  <c r="O15" i="35"/>
  <c r="L16" i="35"/>
  <c r="I17" i="35"/>
  <c r="Q17" i="35"/>
  <c r="N18" i="35"/>
  <c r="K19" i="35"/>
  <c r="S19" i="35"/>
  <c r="P20" i="35"/>
  <c r="M21" i="35"/>
  <c r="J22" i="35"/>
  <c r="R22" i="35"/>
  <c r="O23" i="35"/>
  <c r="L24" i="35"/>
  <c r="I25" i="35"/>
  <c r="Q25" i="35"/>
  <c r="N26" i="35"/>
  <c r="K27" i="35"/>
  <c r="S27" i="35"/>
  <c r="P28" i="35"/>
  <c r="M29" i="35"/>
  <c r="J30" i="35"/>
  <c r="R30" i="35"/>
  <c r="O31" i="35"/>
  <c r="L32" i="35"/>
  <c r="I33" i="35"/>
  <c r="Q33" i="35"/>
  <c r="N34" i="35"/>
  <c r="K35" i="35"/>
  <c r="S35" i="35"/>
  <c r="P36" i="35"/>
  <c r="M37" i="35"/>
  <c r="J38" i="35"/>
  <c r="R38" i="35"/>
  <c r="O39" i="35"/>
  <c r="L40" i="35"/>
  <c r="I41" i="35"/>
  <c r="Q41" i="35"/>
  <c r="N42" i="35"/>
  <c r="K43" i="35"/>
  <c r="S43" i="35"/>
  <c r="P44" i="35"/>
  <c r="M45" i="35"/>
  <c r="J46" i="35"/>
  <c r="R46" i="35"/>
  <c r="O47" i="35"/>
  <c r="L48" i="35"/>
  <c r="I49" i="35"/>
  <c r="Q49" i="35"/>
  <c r="N50" i="35"/>
  <c r="K51" i="35"/>
  <c r="S51" i="35"/>
  <c r="P52" i="35"/>
  <c r="M53" i="35"/>
  <c r="J54" i="35"/>
  <c r="R54" i="35"/>
  <c r="O55" i="35"/>
  <c r="L56" i="35"/>
  <c r="I57" i="35"/>
  <c r="Q57" i="35"/>
  <c r="N58" i="35"/>
  <c r="K59" i="35"/>
  <c r="S59" i="35"/>
  <c r="P60" i="35"/>
  <c r="M61" i="35"/>
  <c r="J62" i="35"/>
  <c r="R62" i="35"/>
  <c r="O63" i="35"/>
  <c r="L64" i="35"/>
  <c r="I65" i="35"/>
  <c r="Q65" i="35"/>
  <c r="N66" i="35"/>
  <c r="K67" i="35"/>
  <c r="K6" i="35"/>
  <c r="S6" i="35"/>
  <c r="P7" i="35"/>
  <c r="M8" i="35"/>
  <c r="J9" i="35"/>
  <c r="R9" i="35"/>
  <c r="O10" i="35"/>
  <c r="L11" i="35"/>
  <c r="I12" i="35"/>
  <c r="Q12" i="35"/>
  <c r="N13" i="35"/>
  <c r="K14" i="35"/>
  <c r="S14" i="35"/>
  <c r="P15" i="35"/>
  <c r="M16" i="35"/>
  <c r="J17" i="35"/>
  <c r="R17" i="35"/>
  <c r="O18" i="35"/>
  <c r="L19" i="35"/>
  <c r="I20" i="35"/>
  <c r="Q20" i="35"/>
  <c r="N21" i="35"/>
  <c r="K22" i="35"/>
  <c r="S22" i="35"/>
  <c r="P23" i="35"/>
  <c r="M24" i="35"/>
  <c r="J25" i="35"/>
  <c r="R25" i="35"/>
  <c r="O26" i="35"/>
  <c r="L27" i="35"/>
  <c r="I28" i="35"/>
  <c r="Q28" i="35"/>
  <c r="N29" i="35"/>
  <c r="K30" i="35"/>
  <c r="S30" i="35"/>
  <c r="P31" i="35"/>
  <c r="M32" i="35"/>
  <c r="J33" i="35"/>
  <c r="R33" i="35"/>
  <c r="O34" i="35"/>
  <c r="L35" i="35"/>
  <c r="I36" i="35"/>
  <c r="Q36" i="35"/>
  <c r="N37" i="35"/>
  <c r="K38" i="35"/>
  <c r="S38" i="35"/>
  <c r="P39" i="35"/>
  <c r="M40" i="35"/>
  <c r="J41" i="35"/>
  <c r="R41" i="35"/>
  <c r="O42" i="35"/>
  <c r="L43" i="35"/>
  <c r="I44" i="35"/>
  <c r="Q44" i="35"/>
  <c r="N45" i="35"/>
  <c r="K46" i="35"/>
  <c r="S46" i="35"/>
  <c r="P47" i="35"/>
  <c r="M48" i="35"/>
  <c r="J49" i="35"/>
  <c r="R49" i="35"/>
  <c r="O50" i="35"/>
  <c r="L51" i="35"/>
  <c r="I52" i="35"/>
  <c r="Q52" i="35"/>
  <c r="N53" i="35"/>
  <c r="K54" i="35"/>
  <c r="S54" i="35"/>
  <c r="P55" i="35"/>
  <c r="M56" i="35"/>
  <c r="J57" i="35"/>
  <c r="R57" i="35"/>
  <c r="O58" i="35"/>
  <c r="L59" i="35"/>
  <c r="I60" i="35"/>
  <c r="Q60" i="35"/>
  <c r="N61" i="35"/>
  <c r="K62" i="35"/>
  <c r="S62" i="35"/>
  <c r="P63" i="35"/>
  <c r="M64" i="35"/>
  <c r="J65" i="35"/>
  <c r="R65" i="35"/>
  <c r="L6" i="35"/>
  <c r="I7" i="35"/>
  <c r="Q7" i="35"/>
  <c r="N8" i="35"/>
  <c r="K9" i="35"/>
  <c r="S9" i="35"/>
  <c r="P10" i="35"/>
  <c r="M11" i="35"/>
  <c r="J12" i="35"/>
  <c r="R12" i="35"/>
  <c r="O13" i="35"/>
  <c r="L14" i="35"/>
  <c r="I15" i="35"/>
  <c r="Q15" i="35"/>
  <c r="N16" i="35"/>
  <c r="K17" i="35"/>
  <c r="S17" i="35"/>
  <c r="P18" i="35"/>
  <c r="M19" i="35"/>
  <c r="J20" i="35"/>
  <c r="R20" i="35"/>
  <c r="O21" i="35"/>
  <c r="L22" i="35"/>
  <c r="I23" i="35"/>
  <c r="Q23" i="35"/>
  <c r="N24" i="35"/>
  <c r="K25" i="35"/>
  <c r="S25" i="35"/>
  <c r="P26" i="35"/>
  <c r="M27" i="35"/>
  <c r="J28" i="35"/>
  <c r="R28" i="35"/>
  <c r="O29" i="35"/>
  <c r="L30" i="35"/>
  <c r="I31" i="35"/>
  <c r="Q31" i="35"/>
  <c r="N32" i="35"/>
  <c r="K33" i="35"/>
  <c r="S33" i="35"/>
  <c r="P34" i="35"/>
  <c r="M35" i="35"/>
  <c r="J36" i="35"/>
  <c r="R36" i="35"/>
  <c r="O37" i="35"/>
  <c r="L38" i="35"/>
  <c r="I39" i="35"/>
  <c r="Q39" i="35"/>
  <c r="N40" i="35"/>
  <c r="K41" i="35"/>
  <c r="S41" i="35"/>
  <c r="P42" i="35"/>
  <c r="M43" i="35"/>
  <c r="J44" i="35"/>
  <c r="R44" i="35"/>
  <c r="O45" i="35"/>
  <c r="L46" i="35"/>
  <c r="I47" i="35"/>
  <c r="Q47" i="35"/>
  <c r="N48" i="35"/>
  <c r="K49" i="35"/>
  <c r="S49" i="35"/>
  <c r="P50" i="35"/>
  <c r="M51" i="35"/>
  <c r="J52" i="35"/>
  <c r="R52" i="35"/>
  <c r="O53" i="35"/>
  <c r="L54" i="35"/>
  <c r="I55" i="35"/>
  <c r="Q55" i="35"/>
  <c r="N56" i="35"/>
  <c r="K57" i="35"/>
  <c r="S57" i="35"/>
  <c r="P58" i="35"/>
  <c r="M59" i="35"/>
  <c r="J60" i="35"/>
  <c r="R60" i="35"/>
  <c r="O61" i="35"/>
  <c r="L62" i="35"/>
  <c r="I63" i="35"/>
  <c r="Q63" i="35"/>
  <c r="N64" i="35"/>
  <c r="M6" i="35"/>
  <c r="J7" i="35"/>
  <c r="R7" i="35"/>
  <c r="O8" i="35"/>
  <c r="L9" i="35"/>
  <c r="I10" i="35"/>
  <c r="Q10" i="35"/>
  <c r="N11" i="35"/>
  <c r="K12" i="35"/>
  <c r="S12" i="35"/>
  <c r="P13" i="35"/>
  <c r="M14" i="35"/>
  <c r="J15" i="35"/>
  <c r="R15" i="35"/>
  <c r="O16" i="35"/>
  <c r="L17" i="35"/>
  <c r="I18" i="35"/>
  <c r="Q18" i="35"/>
  <c r="N19" i="35"/>
  <c r="K20" i="35"/>
  <c r="S20" i="35"/>
  <c r="P21" i="35"/>
  <c r="M22" i="35"/>
  <c r="J23" i="35"/>
  <c r="R23" i="35"/>
  <c r="O24" i="35"/>
  <c r="L25" i="35"/>
  <c r="I26" i="35"/>
  <c r="Q26" i="35"/>
  <c r="N27" i="35"/>
  <c r="K28" i="35"/>
  <c r="S28" i="35"/>
  <c r="P29" i="35"/>
  <c r="M30" i="35"/>
  <c r="J31" i="35"/>
  <c r="R31" i="35"/>
  <c r="O32" i="35"/>
  <c r="L33" i="35"/>
  <c r="I34" i="35"/>
  <c r="Q34" i="35"/>
  <c r="N35" i="35"/>
  <c r="K36" i="35"/>
  <c r="S36" i="35"/>
  <c r="P37" i="35"/>
  <c r="M38" i="35"/>
  <c r="J39" i="35"/>
  <c r="R39" i="35"/>
  <c r="O40" i="35"/>
  <c r="L41" i="35"/>
  <c r="I42" i="35"/>
  <c r="Q42" i="35"/>
  <c r="N43" i="35"/>
  <c r="K44" i="35"/>
  <c r="S44" i="35"/>
  <c r="P45" i="35"/>
  <c r="M46" i="35"/>
  <c r="J47" i="35"/>
  <c r="R47" i="35"/>
  <c r="O48" i="35"/>
  <c r="L49" i="35"/>
  <c r="I50" i="35"/>
  <c r="Q50" i="35"/>
  <c r="N51" i="35"/>
  <c r="K52" i="35"/>
  <c r="S52" i="35"/>
  <c r="P53" i="35"/>
  <c r="M54" i="35"/>
  <c r="J55" i="35"/>
  <c r="R55" i="35"/>
  <c r="O56" i="35"/>
  <c r="L57" i="35"/>
  <c r="I58" i="35"/>
  <c r="Q58" i="35"/>
  <c r="N59" i="35"/>
  <c r="K60" i="35"/>
  <c r="S60" i="35"/>
  <c r="P61" i="35"/>
  <c r="M62" i="35"/>
  <c r="J63" i="35"/>
  <c r="R63" i="35"/>
  <c r="O64" i="35"/>
  <c r="L65" i="35"/>
  <c r="I66" i="35"/>
  <c r="Q66" i="35"/>
  <c r="N67" i="35"/>
  <c r="R10" i="35"/>
  <c r="P16" i="35"/>
  <c r="N22" i="35"/>
  <c r="L28" i="35"/>
  <c r="J34" i="35"/>
  <c r="S39" i="35"/>
  <c r="Q45" i="35"/>
  <c r="O51" i="35"/>
  <c r="M57" i="35"/>
  <c r="K63" i="35"/>
  <c r="S65" i="35"/>
  <c r="S66" i="35"/>
  <c r="R67" i="35"/>
  <c r="O68" i="35"/>
  <c r="L69" i="35"/>
  <c r="I70" i="35"/>
  <c r="Q70" i="35"/>
  <c r="N71" i="35"/>
  <c r="K72" i="35"/>
  <c r="S72" i="35"/>
  <c r="P73" i="35"/>
  <c r="M74" i="35"/>
  <c r="J75" i="35"/>
  <c r="R75" i="35"/>
  <c r="O76" i="35"/>
  <c r="L77" i="35"/>
  <c r="I78" i="35"/>
  <c r="Q78" i="35"/>
  <c r="N79" i="35"/>
  <c r="K80" i="35"/>
  <c r="S80" i="35"/>
  <c r="P81" i="35"/>
  <c r="M82" i="35"/>
  <c r="J83" i="35"/>
  <c r="R83" i="35"/>
  <c r="O84" i="35"/>
  <c r="L85" i="35"/>
  <c r="I86" i="35"/>
  <c r="Q86" i="35"/>
  <c r="N87" i="35"/>
  <c r="K88" i="35"/>
  <c r="S88" i="35"/>
  <c r="P89" i="35"/>
  <c r="M90" i="35"/>
  <c r="J91" i="35"/>
  <c r="R91" i="35"/>
  <c r="O92" i="35"/>
  <c r="L93" i="35"/>
  <c r="I94" i="35"/>
  <c r="Q94" i="35"/>
  <c r="N95" i="35"/>
  <c r="K96" i="35"/>
  <c r="S96" i="35"/>
  <c r="P97" i="35"/>
  <c r="M98" i="35"/>
  <c r="J99" i="35"/>
  <c r="R99" i="35"/>
  <c r="O100" i="35"/>
  <c r="L101" i="35"/>
  <c r="I102" i="35"/>
  <c r="Q102" i="35"/>
  <c r="N103" i="35"/>
  <c r="K104" i="35"/>
  <c r="S104" i="35"/>
  <c r="P105" i="35"/>
  <c r="M106" i="35"/>
  <c r="J107" i="35"/>
  <c r="R107" i="35"/>
  <c r="O108" i="35"/>
  <c r="L109" i="35"/>
  <c r="I110" i="35"/>
  <c r="Q110" i="35"/>
  <c r="N111" i="35"/>
  <c r="K112" i="35"/>
  <c r="S112" i="35"/>
  <c r="P113" i="35"/>
  <c r="M114" i="35"/>
  <c r="J115" i="35"/>
  <c r="R115" i="35"/>
  <c r="O116" i="35"/>
  <c r="L117" i="35"/>
  <c r="I118" i="35"/>
  <c r="Q118" i="35"/>
  <c r="N119" i="35"/>
  <c r="K120" i="35"/>
  <c r="O11" i="35"/>
  <c r="M17" i="35"/>
  <c r="K23" i="35"/>
  <c r="I29" i="35"/>
  <c r="R34" i="35"/>
  <c r="P40" i="35"/>
  <c r="N46" i="35"/>
  <c r="L52" i="35"/>
  <c r="J58" i="35"/>
  <c r="S63" i="35"/>
  <c r="J66" i="35"/>
  <c r="I67" i="35"/>
  <c r="S67" i="35"/>
  <c r="P68" i="35"/>
  <c r="M69" i="35"/>
  <c r="J70" i="35"/>
  <c r="R70" i="35"/>
  <c r="O71" i="35"/>
  <c r="L72" i="35"/>
  <c r="I73" i="35"/>
  <c r="Q73" i="35"/>
  <c r="N74" i="35"/>
  <c r="K75" i="35"/>
  <c r="S75" i="35"/>
  <c r="P76" i="35"/>
  <c r="M77" i="35"/>
  <c r="J78" i="35"/>
  <c r="R78" i="35"/>
  <c r="O79" i="35"/>
  <c r="L80" i="35"/>
  <c r="I81" i="35"/>
  <c r="Q81" i="35"/>
  <c r="N82" i="35"/>
  <c r="K83" i="35"/>
  <c r="S83" i="35"/>
  <c r="P84" i="35"/>
  <c r="M85" i="35"/>
  <c r="J86" i="35"/>
  <c r="R86" i="35"/>
  <c r="O87" i="35"/>
  <c r="L88" i="35"/>
  <c r="I89" i="35"/>
  <c r="Q89" i="35"/>
  <c r="N90" i="35"/>
  <c r="K91" i="35"/>
  <c r="S91" i="35"/>
  <c r="P92" i="35"/>
  <c r="M93" i="35"/>
  <c r="J94" i="35"/>
  <c r="R94" i="35"/>
  <c r="O95" i="35"/>
  <c r="L96" i="35"/>
  <c r="I97" i="35"/>
  <c r="Q97" i="35"/>
  <c r="N98" i="35"/>
  <c r="K99" i="35"/>
  <c r="S99" i="35"/>
  <c r="P100" i="35"/>
  <c r="M101" i="35"/>
  <c r="J102" i="35"/>
  <c r="R102" i="35"/>
  <c r="O103" i="35"/>
  <c r="L104" i="35"/>
  <c r="I105" i="35"/>
  <c r="Q105" i="35"/>
  <c r="N106" i="35"/>
  <c r="K107" i="35"/>
  <c r="S107" i="35"/>
  <c r="P108" i="35"/>
  <c r="M109" i="35"/>
  <c r="J110" i="35"/>
  <c r="R110" i="35"/>
  <c r="O111" i="35"/>
  <c r="L112" i="35"/>
  <c r="I113" i="35"/>
  <c r="Q113" i="35"/>
  <c r="N114" i="35"/>
  <c r="K115" i="35"/>
  <c r="S115" i="35"/>
  <c r="P116" i="35"/>
  <c r="M117" i="35"/>
  <c r="J118" i="35"/>
  <c r="R118" i="35"/>
  <c r="O119" i="35"/>
  <c r="L120" i="35"/>
  <c r="N6" i="35"/>
  <c r="L12" i="35"/>
  <c r="J18" i="35"/>
  <c r="S23" i="35"/>
  <c r="Q29" i="35"/>
  <c r="O35" i="35"/>
  <c r="M41" i="35"/>
  <c r="K47" i="35"/>
  <c r="I53" i="35"/>
  <c r="R58" i="35"/>
  <c r="I64" i="35"/>
  <c r="K66" i="35"/>
  <c r="J67" i="35"/>
  <c r="I68" i="35"/>
  <c r="Q68" i="35"/>
  <c r="N69" i="35"/>
  <c r="K70" i="35"/>
  <c r="S70" i="35"/>
  <c r="P71" i="35"/>
  <c r="M72" i="35"/>
  <c r="J73" i="35"/>
  <c r="R73" i="35"/>
  <c r="O74" i="35"/>
  <c r="L75" i="35"/>
  <c r="I76" i="35"/>
  <c r="Q76" i="35"/>
  <c r="N77" i="35"/>
  <c r="K78" i="35"/>
  <c r="S78" i="35"/>
  <c r="P79" i="35"/>
  <c r="M80" i="35"/>
  <c r="J81" i="35"/>
  <c r="R81" i="35"/>
  <c r="O82" i="35"/>
  <c r="L83" i="35"/>
  <c r="I84" i="35"/>
  <c r="Q84" i="35"/>
  <c r="N85" i="35"/>
  <c r="K86" i="35"/>
  <c r="S86" i="35"/>
  <c r="P87" i="35"/>
  <c r="M88" i="35"/>
  <c r="J89" i="35"/>
  <c r="R89" i="35"/>
  <c r="O90" i="35"/>
  <c r="L91" i="35"/>
  <c r="I92" i="35"/>
  <c r="Q92" i="35"/>
  <c r="N93" i="35"/>
  <c r="K94" i="35"/>
  <c r="S94" i="35"/>
  <c r="P95" i="35"/>
  <c r="M96" i="35"/>
  <c r="J97" i="35"/>
  <c r="R97" i="35"/>
  <c r="O98" i="35"/>
  <c r="L99" i="35"/>
  <c r="I100" i="35"/>
  <c r="Q100" i="35"/>
  <c r="N101" i="35"/>
  <c r="K102" i="35"/>
  <c r="S102" i="35"/>
  <c r="P103" i="35"/>
  <c r="M104" i="35"/>
  <c r="J105" i="35"/>
  <c r="R105" i="35"/>
  <c r="O106" i="35"/>
  <c r="L107" i="35"/>
  <c r="I108" i="35"/>
  <c r="K7" i="35"/>
  <c r="I13" i="35"/>
  <c r="R18" i="35"/>
  <c r="P24" i="35"/>
  <c r="N30" i="35"/>
  <c r="L36" i="35"/>
  <c r="J42" i="35"/>
  <c r="S47" i="35"/>
  <c r="Q53" i="35"/>
  <c r="O59" i="35"/>
  <c r="P64" i="35"/>
  <c r="L66" i="35"/>
  <c r="L67" i="35"/>
  <c r="J68" i="35"/>
  <c r="R68" i="35"/>
  <c r="O69" i="35"/>
  <c r="L70" i="35"/>
  <c r="I71" i="35"/>
  <c r="Q71" i="35"/>
  <c r="N72" i="35"/>
  <c r="K73" i="35"/>
  <c r="S73" i="35"/>
  <c r="P74" i="35"/>
  <c r="M75" i="35"/>
  <c r="J76" i="35"/>
  <c r="R76" i="35"/>
  <c r="O77" i="35"/>
  <c r="L78" i="35"/>
  <c r="I79" i="35"/>
  <c r="Q79" i="35"/>
  <c r="N80" i="35"/>
  <c r="K81" i="35"/>
  <c r="S81" i="35"/>
  <c r="P82" i="35"/>
  <c r="M83" i="35"/>
  <c r="J84" i="35"/>
  <c r="R84" i="35"/>
  <c r="O85" i="35"/>
  <c r="L86" i="35"/>
  <c r="I87" i="35"/>
  <c r="Q87" i="35"/>
  <c r="N88" i="35"/>
  <c r="K89" i="35"/>
  <c r="S89" i="35"/>
  <c r="P90" i="35"/>
  <c r="M91" i="35"/>
  <c r="J92" i="35"/>
  <c r="R92" i="35"/>
  <c r="O93" i="35"/>
  <c r="L94" i="35"/>
  <c r="I95" i="35"/>
  <c r="Q95" i="35"/>
  <c r="N96" i="35"/>
  <c r="K97" i="35"/>
  <c r="S97" i="35"/>
  <c r="P98" i="35"/>
  <c r="M99" i="35"/>
  <c r="J100" i="35"/>
  <c r="R100" i="35"/>
  <c r="O101" i="35"/>
  <c r="L102" i="35"/>
  <c r="I103" i="35"/>
  <c r="Q103" i="35"/>
  <c r="N104" i="35"/>
  <c r="K105" i="35"/>
  <c r="S105" i="35"/>
  <c r="P106" i="35"/>
  <c r="M107" i="35"/>
  <c r="J108" i="35"/>
  <c r="R108" i="35"/>
  <c r="O109" i="35"/>
  <c r="L110" i="35"/>
  <c r="I111" i="35"/>
  <c r="Q111" i="35"/>
  <c r="N112" i="35"/>
  <c r="K113" i="35"/>
  <c r="S113" i="35"/>
  <c r="P114" i="35"/>
  <c r="M115" i="35"/>
  <c r="J116" i="35"/>
  <c r="R116" i="35"/>
  <c r="O117" i="35"/>
  <c r="L118" i="35"/>
  <c r="I119" i="35"/>
  <c r="Q119" i="35"/>
  <c r="N120" i="35"/>
  <c r="M9" i="35"/>
  <c r="K15" i="35"/>
  <c r="I21" i="35"/>
  <c r="R26" i="35"/>
  <c r="P32" i="35"/>
  <c r="N38" i="35"/>
  <c r="L44" i="35"/>
  <c r="J50" i="35"/>
  <c r="S55" i="35"/>
  <c r="Q61" i="35"/>
  <c r="M65" i="35"/>
  <c r="P66" i="35"/>
  <c r="P67" i="35"/>
  <c r="M68" i="35"/>
  <c r="J69" i="35"/>
  <c r="R69" i="35"/>
  <c r="O70" i="35"/>
  <c r="L71" i="35"/>
  <c r="I72" i="35"/>
  <c r="Q72" i="35"/>
  <c r="N73" i="35"/>
  <c r="K74" i="35"/>
  <c r="S74" i="35"/>
  <c r="P75" i="35"/>
  <c r="M76" i="35"/>
  <c r="J77" i="35"/>
  <c r="R77" i="35"/>
  <c r="O78" i="35"/>
  <c r="L79" i="35"/>
  <c r="I80" i="35"/>
  <c r="Q80" i="35"/>
  <c r="N81" i="35"/>
  <c r="K82" i="35"/>
  <c r="S82" i="35"/>
  <c r="P83" i="35"/>
  <c r="M84" i="35"/>
  <c r="J85" i="35"/>
  <c r="R85" i="35"/>
  <c r="O86" i="35"/>
  <c r="L87" i="35"/>
  <c r="I88" i="35"/>
  <c r="Q88" i="35"/>
  <c r="N89" i="35"/>
  <c r="K90" i="35"/>
  <c r="S90" i="35"/>
  <c r="P91" i="35"/>
  <c r="M92" i="35"/>
  <c r="J93" i="35"/>
  <c r="R93" i="35"/>
  <c r="O94" i="35"/>
  <c r="L95" i="35"/>
  <c r="I96" i="35"/>
  <c r="Q96" i="35"/>
  <c r="N97" i="35"/>
  <c r="K98" i="35"/>
  <c r="S98" i="35"/>
  <c r="P99" i="35"/>
  <c r="M100" i="35"/>
  <c r="J101" i="35"/>
  <c r="R101" i="35"/>
  <c r="O102" i="35"/>
  <c r="L103" i="35"/>
  <c r="I104" i="35"/>
  <c r="Q104" i="35"/>
  <c r="N105" i="35"/>
  <c r="K106" i="35"/>
  <c r="S106" i="35"/>
  <c r="P107" i="35"/>
  <c r="M108" i="35"/>
  <c r="J109" i="35"/>
  <c r="R109" i="35"/>
  <c r="O110" i="35"/>
  <c r="L111" i="35"/>
  <c r="I112" i="35"/>
  <c r="Q112" i="35"/>
  <c r="N113" i="35"/>
  <c r="K114" i="35"/>
  <c r="S114" i="35"/>
  <c r="P115" i="35"/>
  <c r="M116" i="35"/>
  <c r="J117" i="35"/>
  <c r="R117" i="35"/>
  <c r="O118" i="35"/>
  <c r="L119" i="35"/>
  <c r="I120" i="35"/>
  <c r="J10" i="35"/>
  <c r="S15" i="35"/>
  <c r="Q21" i="35"/>
  <c r="O27" i="35"/>
  <c r="M33" i="35"/>
  <c r="K39" i="35"/>
  <c r="I45" i="35"/>
  <c r="R50" i="35"/>
  <c r="P56" i="35"/>
  <c r="N62" i="35"/>
  <c r="N65" i="35"/>
  <c r="R66" i="35"/>
  <c r="Q67" i="35"/>
  <c r="N68" i="35"/>
  <c r="K69" i="35"/>
  <c r="S69" i="35"/>
  <c r="P70" i="35"/>
  <c r="M71" i="35"/>
  <c r="J72" i="35"/>
  <c r="R72" i="35"/>
  <c r="O73" i="35"/>
  <c r="L74" i="35"/>
  <c r="I75" i="35"/>
  <c r="Q75" i="35"/>
  <c r="N76" i="35"/>
  <c r="K77" i="35"/>
  <c r="S77" i="35"/>
  <c r="P78" i="35"/>
  <c r="M79" i="35"/>
  <c r="J80" i="35"/>
  <c r="R80" i="35"/>
  <c r="O81" i="35"/>
  <c r="L82" i="35"/>
  <c r="I83" i="35"/>
  <c r="Q83" i="35"/>
  <c r="N84" i="35"/>
  <c r="K85" i="35"/>
  <c r="S85" i="35"/>
  <c r="P86" i="35"/>
  <c r="M87" i="35"/>
  <c r="J88" i="35"/>
  <c r="R88" i="35"/>
  <c r="O89" i="35"/>
  <c r="L90" i="35"/>
  <c r="I91" i="35"/>
  <c r="Q91" i="35"/>
  <c r="N92" i="35"/>
  <c r="K93" i="35"/>
  <c r="S93" i="35"/>
  <c r="P94" i="35"/>
  <c r="M95" i="35"/>
  <c r="J96" i="35"/>
  <c r="R96" i="35"/>
  <c r="O97" i="35"/>
  <c r="L98" i="35"/>
  <c r="I99" i="35"/>
  <c r="Q99" i="35"/>
  <c r="N100" i="35"/>
  <c r="K101" i="35"/>
  <c r="S101" i="35"/>
  <c r="P102" i="35"/>
  <c r="M103" i="35"/>
  <c r="J104" i="35"/>
  <c r="R104" i="35"/>
  <c r="M25" i="35"/>
  <c r="P48" i="35"/>
  <c r="M66" i="35"/>
  <c r="P69" i="35"/>
  <c r="O72" i="35"/>
  <c r="N75" i="35"/>
  <c r="M78" i="35"/>
  <c r="L81" i="35"/>
  <c r="K84" i="35"/>
  <c r="J87" i="35"/>
  <c r="I90" i="35"/>
  <c r="S92" i="35"/>
  <c r="R95" i="35"/>
  <c r="Q98" i="35"/>
  <c r="P101" i="35"/>
  <c r="O104" i="35"/>
  <c r="Q106" i="35"/>
  <c r="N108" i="35"/>
  <c r="S109" i="35"/>
  <c r="M111" i="35"/>
  <c r="R112" i="35"/>
  <c r="L114" i="35"/>
  <c r="Q115" i="35"/>
  <c r="K117" i="35"/>
  <c r="P118" i="35"/>
  <c r="J120" i="35"/>
  <c r="J121" i="35"/>
  <c r="R121" i="35"/>
  <c r="O122" i="35"/>
  <c r="L123" i="35"/>
  <c r="I124" i="35"/>
  <c r="Q124" i="35"/>
  <c r="N125" i="35"/>
  <c r="K126" i="35"/>
  <c r="S126" i="35"/>
  <c r="P127" i="35"/>
  <c r="M128" i="35"/>
  <c r="J129" i="35"/>
  <c r="R129" i="35"/>
  <c r="O130" i="35"/>
  <c r="L131" i="35"/>
  <c r="I132" i="35"/>
  <c r="Q132" i="35"/>
  <c r="N133" i="35"/>
  <c r="K134" i="35"/>
  <c r="S134" i="35"/>
  <c r="P135" i="35"/>
  <c r="M136" i="35"/>
  <c r="J137" i="35"/>
  <c r="R137" i="35"/>
  <c r="O138" i="35"/>
  <c r="L139" i="35"/>
  <c r="I140" i="35"/>
  <c r="Q140" i="35"/>
  <c r="N141" i="35"/>
  <c r="K142" i="35"/>
  <c r="S142" i="35"/>
  <c r="P143" i="35"/>
  <c r="M144" i="35"/>
  <c r="J145" i="35"/>
  <c r="R145" i="35"/>
  <c r="O146" i="35"/>
  <c r="L147" i="35"/>
  <c r="I148" i="35"/>
  <c r="Q148" i="35"/>
  <c r="N149" i="35"/>
  <c r="K150" i="35"/>
  <c r="S150" i="35"/>
  <c r="P151" i="35"/>
  <c r="M152" i="35"/>
  <c r="J153" i="35"/>
  <c r="R153" i="35"/>
  <c r="O154" i="35"/>
  <c r="L155" i="35"/>
  <c r="I156" i="35"/>
  <c r="Q156" i="35"/>
  <c r="N157" i="35"/>
  <c r="K158" i="35"/>
  <c r="S158" i="35"/>
  <c r="P159" i="35"/>
  <c r="M160" i="35"/>
  <c r="J161" i="35"/>
  <c r="R161" i="35"/>
  <c r="O162" i="35"/>
  <c r="J26" i="35"/>
  <c r="M49" i="35"/>
  <c r="O66" i="35"/>
  <c r="Q69" i="35"/>
  <c r="P72" i="35"/>
  <c r="O75" i="35"/>
  <c r="N78" i="35"/>
  <c r="M81" i="35"/>
  <c r="L84" i="35"/>
  <c r="K87" i="35"/>
  <c r="J90" i="35"/>
  <c r="I93" i="35"/>
  <c r="S95" i="35"/>
  <c r="R98" i="35"/>
  <c r="Q101" i="35"/>
  <c r="P104" i="35"/>
  <c r="R106" i="35"/>
  <c r="Q108" i="35"/>
  <c r="K110" i="35"/>
  <c r="P111" i="35"/>
  <c r="J113" i="35"/>
  <c r="O114" i="35"/>
  <c r="I116" i="35"/>
  <c r="N117" i="35"/>
  <c r="S118" i="35"/>
  <c r="M120" i="35"/>
  <c r="K121" i="35"/>
  <c r="S121" i="35"/>
  <c r="P122" i="35"/>
  <c r="M123" i="35"/>
  <c r="J124" i="35"/>
  <c r="R124" i="35"/>
  <c r="O125" i="35"/>
  <c r="L126" i="35"/>
  <c r="I127" i="35"/>
  <c r="Q127" i="35"/>
  <c r="N128" i="35"/>
  <c r="K129" i="35"/>
  <c r="S129" i="35"/>
  <c r="P130" i="35"/>
  <c r="M131" i="35"/>
  <c r="J132" i="35"/>
  <c r="R132" i="35"/>
  <c r="O133" i="35"/>
  <c r="L134" i="35"/>
  <c r="I135" i="35"/>
  <c r="Q135" i="35"/>
  <c r="N136" i="35"/>
  <c r="K137" i="35"/>
  <c r="S137" i="35"/>
  <c r="P138" i="35"/>
  <c r="M139" i="35"/>
  <c r="J140" i="35"/>
  <c r="R140" i="35"/>
  <c r="O141" i="35"/>
  <c r="L142" i="35"/>
  <c r="I143" i="35"/>
  <c r="Q143" i="35"/>
  <c r="N144" i="35"/>
  <c r="K145" i="35"/>
  <c r="S145" i="35"/>
  <c r="P146" i="35"/>
  <c r="M147" i="35"/>
  <c r="J148" i="35"/>
  <c r="R148" i="35"/>
  <c r="O149" i="35"/>
  <c r="L150" i="35"/>
  <c r="I151" i="35"/>
  <c r="Q151" i="35"/>
  <c r="N152" i="35"/>
  <c r="K153" i="35"/>
  <c r="S153" i="35"/>
  <c r="P154" i="35"/>
  <c r="M155" i="35"/>
  <c r="J156" i="35"/>
  <c r="R156" i="35"/>
  <c r="O157" i="35"/>
  <c r="L158" i="35"/>
  <c r="I159" i="35"/>
  <c r="Q159" i="35"/>
  <c r="N160" i="35"/>
  <c r="K161" i="35"/>
  <c r="S161" i="35"/>
  <c r="P162" i="35"/>
  <c r="S7" i="35"/>
  <c r="K31" i="35"/>
  <c r="N54" i="35"/>
  <c r="M67" i="35"/>
  <c r="M70" i="35"/>
  <c r="L73" i="35"/>
  <c r="K76" i="35"/>
  <c r="J79" i="35"/>
  <c r="I82" i="35"/>
  <c r="S84" i="35"/>
  <c r="R87" i="35"/>
  <c r="Q90" i="35"/>
  <c r="P93" i="35"/>
  <c r="O96" i="35"/>
  <c r="N99" i="35"/>
  <c r="M102" i="35"/>
  <c r="L105" i="35"/>
  <c r="I107" i="35"/>
  <c r="S108" i="35"/>
  <c r="M110" i="35"/>
  <c r="R111" i="35"/>
  <c r="L113" i="35"/>
  <c r="Q114" i="35"/>
  <c r="K116" i="35"/>
  <c r="P117" i="35"/>
  <c r="J119" i="35"/>
  <c r="O120" i="35"/>
  <c r="L121" i="35"/>
  <c r="I122" i="35"/>
  <c r="Q122" i="35"/>
  <c r="N123" i="35"/>
  <c r="K124" i="35"/>
  <c r="S124" i="35"/>
  <c r="P125" i="35"/>
  <c r="M126" i="35"/>
  <c r="J127" i="35"/>
  <c r="R127" i="35"/>
  <c r="O128" i="35"/>
  <c r="L129" i="35"/>
  <c r="I130" i="35"/>
  <c r="Q130" i="35"/>
  <c r="N131" i="35"/>
  <c r="K132" i="35"/>
  <c r="S132" i="35"/>
  <c r="P133" i="35"/>
  <c r="M134" i="35"/>
  <c r="J135" i="35"/>
  <c r="R135" i="35"/>
  <c r="O136" i="35"/>
  <c r="L137" i="35"/>
  <c r="I138" i="35"/>
  <c r="Q138" i="35"/>
  <c r="N139" i="35"/>
  <c r="K140" i="35"/>
  <c r="S140" i="35"/>
  <c r="P141" i="35"/>
  <c r="M142" i="35"/>
  <c r="J143" i="35"/>
  <c r="R143" i="35"/>
  <c r="O144" i="35"/>
  <c r="L145" i="35"/>
  <c r="I146" i="35"/>
  <c r="Q146" i="35"/>
  <c r="N147" i="35"/>
  <c r="K148" i="35"/>
  <c r="S148" i="35"/>
  <c r="P149" i="35"/>
  <c r="M150" i="35"/>
  <c r="J151" i="35"/>
  <c r="R151" i="35"/>
  <c r="O152" i="35"/>
  <c r="L153" i="35"/>
  <c r="I154" i="35"/>
  <c r="Q154" i="35"/>
  <c r="N155" i="35"/>
  <c r="K156" i="35"/>
  <c r="S156" i="35"/>
  <c r="P157" i="35"/>
  <c r="M158" i="35"/>
  <c r="J159" i="35"/>
  <c r="R159" i="35"/>
  <c r="O160" i="35"/>
  <c r="L161" i="35"/>
  <c r="I162" i="35"/>
  <c r="Q162" i="35"/>
  <c r="P8" i="35"/>
  <c r="S31" i="35"/>
  <c r="K55" i="35"/>
  <c r="O67" i="35"/>
  <c r="N70" i="35"/>
  <c r="M73" i="35"/>
  <c r="L76" i="35"/>
  <c r="K79" i="35"/>
  <c r="J82" i="35"/>
  <c r="I85" i="35"/>
  <c r="S87" i="35"/>
  <c r="R90" i="35"/>
  <c r="Q93" i="35"/>
  <c r="P96" i="35"/>
  <c r="O99" i="35"/>
  <c r="N102" i="35"/>
  <c r="M105" i="35"/>
  <c r="N107" i="35"/>
  <c r="I109" i="35"/>
  <c r="N110" i="35"/>
  <c r="S111" i="35"/>
  <c r="M113" i="35"/>
  <c r="R114" i="35"/>
  <c r="L116" i="35"/>
  <c r="Q117" i="35"/>
  <c r="K119" i="35"/>
  <c r="P120" i="35"/>
  <c r="M121" i="35"/>
  <c r="J122" i="35"/>
  <c r="R122" i="35"/>
  <c r="O123" i="35"/>
  <c r="L124" i="35"/>
  <c r="I125" i="35"/>
  <c r="Q125" i="35"/>
  <c r="N126" i="35"/>
  <c r="K127" i="35"/>
  <c r="S127" i="35"/>
  <c r="P128" i="35"/>
  <c r="M129" i="35"/>
  <c r="J130" i="35"/>
  <c r="R130" i="35"/>
  <c r="O131" i="35"/>
  <c r="L132" i="35"/>
  <c r="I133" i="35"/>
  <c r="Q133" i="35"/>
  <c r="N134" i="35"/>
  <c r="K135" i="35"/>
  <c r="S135" i="35"/>
  <c r="P136" i="35"/>
  <c r="M137" i="35"/>
  <c r="J138" i="35"/>
  <c r="R138" i="35"/>
  <c r="O139" i="35"/>
  <c r="Q13" i="35"/>
  <c r="I37" i="35"/>
  <c r="L60" i="35"/>
  <c r="K68" i="35"/>
  <c r="J71" i="35"/>
  <c r="I74" i="35"/>
  <c r="O19" i="35"/>
  <c r="R42" i="35"/>
  <c r="Q64" i="35"/>
  <c r="S68" i="35"/>
  <c r="R71" i="35"/>
  <c r="Q74" i="35"/>
  <c r="P77" i="35"/>
  <c r="O80" i="35"/>
  <c r="N83" i="35"/>
  <c r="M86" i="35"/>
  <c r="L89" i="35"/>
  <c r="K92" i="35"/>
  <c r="J95" i="35"/>
  <c r="I98" i="35"/>
  <c r="S100" i="35"/>
  <c r="R103" i="35"/>
  <c r="J106" i="35"/>
  <c r="K108" i="35"/>
  <c r="P109" i="35"/>
  <c r="J111" i="35"/>
  <c r="O112" i="35"/>
  <c r="I114" i="35"/>
  <c r="N115" i="35"/>
  <c r="S116" i="35"/>
  <c r="M118" i="35"/>
  <c r="R119" i="35"/>
  <c r="S120" i="35"/>
  <c r="P121" i="35"/>
  <c r="M122" i="35"/>
  <c r="J123" i="35"/>
  <c r="R123" i="35"/>
  <c r="O124" i="35"/>
  <c r="L125" i="35"/>
  <c r="I126" i="35"/>
  <c r="Q126" i="35"/>
  <c r="N127" i="35"/>
  <c r="K128" i="35"/>
  <c r="S128" i="35"/>
  <c r="P129" i="35"/>
  <c r="M130" i="35"/>
  <c r="J131" i="35"/>
  <c r="R131" i="35"/>
  <c r="O132" i="35"/>
  <c r="L133" i="35"/>
  <c r="I134" i="35"/>
  <c r="Q134" i="35"/>
  <c r="N135" i="35"/>
  <c r="K136" i="35"/>
  <c r="L20" i="35"/>
  <c r="O43" i="35"/>
  <c r="K65" i="35"/>
  <c r="I69" i="35"/>
  <c r="S71" i="35"/>
  <c r="R74" i="35"/>
  <c r="Q77" i="35"/>
  <c r="P80" i="35"/>
  <c r="O83" i="35"/>
  <c r="N86" i="35"/>
  <c r="M89" i="35"/>
  <c r="L92" i="35"/>
  <c r="K95" i="35"/>
  <c r="J98" i="35"/>
  <c r="I101" i="35"/>
  <c r="S103" i="35"/>
  <c r="L106" i="35"/>
  <c r="L108" i="35"/>
  <c r="Q109" i="35"/>
  <c r="K111" i="35"/>
  <c r="P112" i="35"/>
  <c r="J114" i="35"/>
  <c r="O115" i="35"/>
  <c r="I117" i="35"/>
  <c r="N118" i="35"/>
  <c r="S119" i="35"/>
  <c r="I121" i="35"/>
  <c r="Q121" i="35"/>
  <c r="N122" i="35"/>
  <c r="K123" i="35"/>
  <c r="S123" i="35"/>
  <c r="P124" i="35"/>
  <c r="M125" i="35"/>
  <c r="J126" i="35"/>
  <c r="R126" i="35"/>
  <c r="O127" i="35"/>
  <c r="L128" i="35"/>
  <c r="I129" i="35"/>
  <c r="Q129" i="35"/>
  <c r="N130" i="35"/>
  <c r="S76" i="35"/>
  <c r="O88" i="35"/>
  <c r="K100" i="35"/>
  <c r="K109" i="35"/>
  <c r="I115" i="35"/>
  <c r="Q120" i="35"/>
  <c r="P123" i="35"/>
  <c r="O126" i="35"/>
  <c r="N129" i="35"/>
  <c r="Q131" i="35"/>
  <c r="R133" i="35"/>
  <c r="O135" i="35"/>
  <c r="N137" i="35"/>
  <c r="S138" i="35"/>
  <c r="L140" i="35"/>
  <c r="L141" i="35"/>
  <c r="O142" i="35"/>
  <c r="O143" i="35"/>
  <c r="R144" i="35"/>
  <c r="J146" i="35"/>
  <c r="J147" i="35"/>
  <c r="M148" i="35"/>
  <c r="M149" i="35"/>
  <c r="P150" i="35"/>
  <c r="S151" i="35"/>
  <c r="S152" i="35"/>
  <c r="K154" i="35"/>
  <c r="K155" i="35"/>
  <c r="N156" i="35"/>
  <c r="Q157" i="35"/>
  <c r="Q158" i="35"/>
  <c r="I160" i="35"/>
  <c r="I161" i="35"/>
  <c r="L162" i="35"/>
  <c r="L163" i="35"/>
  <c r="I164" i="35"/>
  <c r="Q164" i="35"/>
  <c r="N165" i="35"/>
  <c r="K166" i="35"/>
  <c r="S166" i="35"/>
  <c r="P167" i="35"/>
  <c r="M168" i="35"/>
  <c r="J169" i="35"/>
  <c r="R169" i="35"/>
  <c r="O170" i="35"/>
  <c r="L171" i="35"/>
  <c r="I172" i="35"/>
  <c r="Q172" i="35"/>
  <c r="N173" i="35"/>
  <c r="K174" i="35"/>
  <c r="S174" i="35"/>
  <c r="P175" i="35"/>
  <c r="M176" i="35"/>
  <c r="J177" i="35"/>
  <c r="R177" i="35"/>
  <c r="O178" i="35"/>
  <c r="L179" i="35"/>
  <c r="I180" i="35"/>
  <c r="Q180" i="35"/>
  <c r="N181" i="35"/>
  <c r="K182" i="35"/>
  <c r="S182" i="35"/>
  <c r="P183" i="35"/>
  <c r="M184" i="35"/>
  <c r="J185" i="35"/>
  <c r="R185" i="35"/>
  <c r="O186" i="35"/>
  <c r="L187" i="35"/>
  <c r="I188" i="35"/>
  <c r="Q188" i="35"/>
  <c r="N189" i="35"/>
  <c r="K190" i="35"/>
  <c r="S190" i="35"/>
  <c r="P191" i="35"/>
  <c r="M192" i="35"/>
  <c r="J193" i="35"/>
  <c r="R193" i="35"/>
  <c r="O194" i="35"/>
  <c r="L195" i="35"/>
  <c r="I196" i="35"/>
  <c r="Q196" i="35"/>
  <c r="N197" i="35"/>
  <c r="K198" i="35"/>
  <c r="S198" i="35"/>
  <c r="P199" i="35"/>
  <c r="I77" i="35"/>
  <c r="P88" i="35"/>
  <c r="L100" i="35"/>
  <c r="N109" i="35"/>
  <c r="L115" i="35"/>
  <c r="R120" i="35"/>
  <c r="Q123" i="35"/>
  <c r="P126" i="35"/>
  <c r="O129" i="35"/>
  <c r="S131" i="35"/>
  <c r="S133" i="35"/>
  <c r="I136" i="35"/>
  <c r="O137" i="35"/>
  <c r="I139" i="35"/>
  <c r="M140" i="35"/>
  <c r="M141" i="35"/>
  <c r="P142" i="35"/>
  <c r="S143" i="35"/>
  <c r="S144" i="35"/>
  <c r="K146" i="35"/>
  <c r="K147" i="35"/>
  <c r="N148" i="35"/>
  <c r="Q149" i="35"/>
  <c r="Q150" i="35"/>
  <c r="I152" i="35"/>
  <c r="I153" i="35"/>
  <c r="L154" i="35"/>
  <c r="O155" i="35"/>
  <c r="O156" i="35"/>
  <c r="R157" i="35"/>
  <c r="R158" i="35"/>
  <c r="J160" i="35"/>
  <c r="M161" i="35"/>
  <c r="M162" i="35"/>
  <c r="M163" i="35"/>
  <c r="J164" i="35"/>
  <c r="R164" i="35"/>
  <c r="O165" i="35"/>
  <c r="L166" i="35"/>
  <c r="I167" i="35"/>
  <c r="Q167" i="35"/>
  <c r="N168" i="35"/>
  <c r="K169" i="35"/>
  <c r="S169" i="35"/>
  <c r="P170" i="35"/>
  <c r="M171" i="35"/>
  <c r="J172" i="35"/>
  <c r="R172" i="35"/>
  <c r="O173" i="35"/>
  <c r="L174" i="35"/>
  <c r="I175" i="35"/>
  <c r="Q175" i="35"/>
  <c r="N176" i="35"/>
  <c r="K177" i="35"/>
  <c r="S177" i="35"/>
  <c r="P178" i="35"/>
  <c r="M179" i="35"/>
  <c r="J180" i="35"/>
  <c r="R180" i="35"/>
  <c r="O181" i="35"/>
  <c r="L182" i="35"/>
  <c r="I183" i="35"/>
  <c r="Q183" i="35"/>
  <c r="N184" i="35"/>
  <c r="K185" i="35"/>
  <c r="S185" i="35"/>
  <c r="P186" i="35"/>
  <c r="M187" i="35"/>
  <c r="J188" i="35"/>
  <c r="R188" i="35"/>
  <c r="O189" i="35"/>
  <c r="L190" i="35"/>
  <c r="I191" i="35"/>
  <c r="Q191" i="35"/>
  <c r="N192" i="35"/>
  <c r="K193" i="35"/>
  <c r="S193" i="35"/>
  <c r="P194" i="35"/>
  <c r="M195" i="35"/>
  <c r="J196" i="35"/>
  <c r="R196" i="35"/>
  <c r="O197" i="35"/>
  <c r="L198" i="35"/>
  <c r="I199" i="35"/>
  <c r="Q199" i="35"/>
  <c r="N14" i="35"/>
  <c r="R79" i="35"/>
  <c r="N91" i="35"/>
  <c r="J103" i="35"/>
  <c r="P110" i="35"/>
  <c r="N116" i="35"/>
  <c r="N121" i="35"/>
  <c r="M124" i="35"/>
  <c r="L127" i="35"/>
  <c r="K130" i="35"/>
  <c r="M132" i="35"/>
  <c r="J134" i="35"/>
  <c r="J136" i="35"/>
  <c r="P137" i="35"/>
  <c r="J139" i="35"/>
  <c r="N140" i="35"/>
  <c r="Q141" i="35"/>
  <c r="Q142" i="35"/>
  <c r="I144" i="35"/>
  <c r="I145" i="35"/>
  <c r="L146" i="35"/>
  <c r="O147" i="35"/>
  <c r="O148" i="35"/>
  <c r="R149" i="35"/>
  <c r="R150" i="35"/>
  <c r="J152" i="35"/>
  <c r="M153" i="35"/>
  <c r="M154" i="35"/>
  <c r="P155" i="35"/>
  <c r="P156" i="35"/>
  <c r="S157" i="35"/>
  <c r="K159" i="35"/>
  <c r="K160" i="35"/>
  <c r="N161" i="35"/>
  <c r="N162" i="35"/>
  <c r="N163" i="35"/>
  <c r="K164" i="35"/>
  <c r="S164" i="35"/>
  <c r="P165" i="35"/>
  <c r="M166" i="35"/>
  <c r="J167" i="35"/>
  <c r="R167" i="35"/>
  <c r="O168" i="35"/>
  <c r="L169" i="35"/>
  <c r="I170" i="35"/>
  <c r="Q170" i="35"/>
  <c r="N171" i="35"/>
  <c r="K172" i="35"/>
  <c r="S172" i="35"/>
  <c r="P173" i="35"/>
  <c r="M174" i="35"/>
  <c r="J175" i="35"/>
  <c r="R175" i="35"/>
  <c r="O176" i="35"/>
  <c r="L177" i="35"/>
  <c r="I178" i="35"/>
  <c r="Q178" i="35"/>
  <c r="N179" i="35"/>
  <c r="K180" i="35"/>
  <c r="S180" i="35"/>
  <c r="P181" i="35"/>
  <c r="M182" i="35"/>
  <c r="J183" i="35"/>
  <c r="R183" i="35"/>
  <c r="O184" i="35"/>
  <c r="L185" i="35"/>
  <c r="I186" i="35"/>
  <c r="Q186" i="35"/>
  <c r="N187" i="35"/>
  <c r="K188" i="35"/>
  <c r="S188" i="35"/>
  <c r="P189" i="35"/>
  <c r="M190" i="35"/>
  <c r="J191" i="35"/>
  <c r="R191" i="35"/>
  <c r="O192" i="35"/>
  <c r="L193" i="35"/>
  <c r="I194" i="35"/>
  <c r="Q194" i="35"/>
  <c r="N195" i="35"/>
  <c r="K196" i="35"/>
  <c r="S196" i="35"/>
  <c r="P197" i="35"/>
  <c r="M198" i="35"/>
  <c r="J199" i="35"/>
  <c r="R199" i="35"/>
  <c r="O200" i="35"/>
  <c r="L201" i="35"/>
  <c r="Q37" i="35"/>
  <c r="S79" i="35"/>
  <c r="O91" i="35"/>
  <c r="K103" i="35"/>
  <c r="S110" i="35"/>
  <c r="Q116" i="35"/>
  <c r="O121" i="35"/>
  <c r="N124" i="35"/>
  <c r="M127" i="35"/>
  <c r="L130" i="35"/>
  <c r="N132" i="35"/>
  <c r="O134" i="35"/>
  <c r="L136" i="35"/>
  <c r="Q137" i="35"/>
  <c r="K139" i="35"/>
  <c r="O140" i="35"/>
  <c r="R141" i="35"/>
  <c r="K71" i="35"/>
  <c r="P85" i="35"/>
  <c r="L97" i="35"/>
  <c r="O107" i="35"/>
  <c r="O113" i="35"/>
  <c r="M119" i="35"/>
  <c r="S122" i="35"/>
  <c r="R125" i="35"/>
  <c r="Q128" i="35"/>
  <c r="K131" i="35"/>
  <c r="K133" i="35"/>
  <c r="L135" i="35"/>
  <c r="S136" i="35"/>
  <c r="M138" i="35"/>
  <c r="R139" i="35"/>
  <c r="J141" i="35"/>
  <c r="J142" i="35"/>
  <c r="M143" i="35"/>
  <c r="P144" i="35"/>
  <c r="P145" i="35"/>
  <c r="S146" i="35"/>
  <c r="S147" i="35"/>
  <c r="K149" i="35"/>
  <c r="N150" i="35"/>
  <c r="N151" i="35"/>
  <c r="Q152" i="35"/>
  <c r="Q153" i="35"/>
  <c r="I155" i="35"/>
  <c r="L156" i="35"/>
  <c r="L157" i="35"/>
  <c r="O158" i="35"/>
  <c r="O159" i="35"/>
  <c r="R160" i="35"/>
  <c r="J162" i="35"/>
  <c r="J163" i="35"/>
  <c r="R163" i="35"/>
  <c r="O164" i="35"/>
  <c r="L165" i="35"/>
  <c r="I166" i="35"/>
  <c r="Q166" i="35"/>
  <c r="N167" i="35"/>
  <c r="K168" i="35"/>
  <c r="S168" i="35"/>
  <c r="P169" i="35"/>
  <c r="M170" i="35"/>
  <c r="J171" i="35"/>
  <c r="R171" i="35"/>
  <c r="O172" i="35"/>
  <c r="L173" i="35"/>
  <c r="I174" i="35"/>
  <c r="Q174" i="35"/>
  <c r="N175" i="35"/>
  <c r="K176" i="35"/>
  <c r="S176" i="35"/>
  <c r="P177" i="35"/>
  <c r="M178" i="35"/>
  <c r="J179" i="35"/>
  <c r="R179" i="35"/>
  <c r="O180" i="35"/>
  <c r="L181" i="35"/>
  <c r="I182" i="35"/>
  <c r="Q182" i="35"/>
  <c r="N183" i="35"/>
  <c r="K184" i="35"/>
  <c r="S184" i="35"/>
  <c r="P185" i="35"/>
  <c r="M186" i="35"/>
  <c r="J187" i="35"/>
  <c r="R187" i="35"/>
  <c r="O188" i="35"/>
  <c r="L189" i="35"/>
  <c r="I190" i="35"/>
  <c r="Q190" i="35"/>
  <c r="N191" i="35"/>
  <c r="K192" i="35"/>
  <c r="S192" i="35"/>
  <c r="P193" i="35"/>
  <c r="M194" i="35"/>
  <c r="J195" i="35"/>
  <c r="R195" i="35"/>
  <c r="O196" i="35"/>
  <c r="L197" i="35"/>
  <c r="I198" i="35"/>
  <c r="Q198" i="35"/>
  <c r="N199" i="35"/>
  <c r="K200" i="35"/>
  <c r="S200" i="35"/>
  <c r="J74" i="35"/>
  <c r="Q85" i="35"/>
  <c r="M97" i="35"/>
  <c r="Q107" i="35"/>
  <c r="R113" i="35"/>
  <c r="P119" i="35"/>
  <c r="I123" i="35"/>
  <c r="S125" i="35"/>
  <c r="R128" i="35"/>
  <c r="P131" i="35"/>
  <c r="M133" i="35"/>
  <c r="M135" i="35"/>
  <c r="I137" i="35"/>
  <c r="N138" i="35"/>
  <c r="S139" i="35"/>
  <c r="K141" i="35"/>
  <c r="N142" i="35"/>
  <c r="N143" i="35"/>
  <c r="Q144" i="35"/>
  <c r="Q145" i="35"/>
  <c r="I147" i="35"/>
  <c r="L148" i="35"/>
  <c r="L149" i="35"/>
  <c r="O150" i="35"/>
  <c r="O151" i="35"/>
  <c r="R152" i="35"/>
  <c r="J154" i="35"/>
  <c r="J155" i="35"/>
  <c r="M156" i="35"/>
  <c r="M157" i="35"/>
  <c r="P158" i="35"/>
  <c r="S159" i="35"/>
  <c r="S160" i="35"/>
  <c r="K162" i="35"/>
  <c r="K163" i="35"/>
  <c r="S163" i="35"/>
  <c r="P164" i="35"/>
  <c r="M165" i="35"/>
  <c r="J166" i="35"/>
  <c r="R166" i="35"/>
  <c r="O167" i="35"/>
  <c r="L168" i="35"/>
  <c r="I169" i="35"/>
  <c r="Q169" i="35"/>
  <c r="N170" i="35"/>
  <c r="K171" i="35"/>
  <c r="S171" i="35"/>
  <c r="P172" i="35"/>
  <c r="M173" i="35"/>
  <c r="J174" i="35"/>
  <c r="R174" i="35"/>
  <c r="O175" i="35"/>
  <c r="L176" i="35"/>
  <c r="I177" i="35"/>
  <c r="Q177" i="35"/>
  <c r="N178" i="35"/>
  <c r="K179" i="35"/>
  <c r="S179" i="35"/>
  <c r="P180" i="35"/>
  <c r="M181" i="35"/>
  <c r="J182" i="35"/>
  <c r="R182" i="35"/>
  <c r="O183" i="35"/>
  <c r="L184" i="35"/>
  <c r="I185" i="35"/>
  <c r="Q185" i="35"/>
  <c r="N186" i="35"/>
  <c r="K187" i="35"/>
  <c r="S187" i="35"/>
  <c r="P188" i="35"/>
  <c r="M189" i="35"/>
  <c r="J190" i="35"/>
  <c r="R190" i="35"/>
  <c r="O191" i="35"/>
  <c r="L192" i="35"/>
  <c r="I193" i="35"/>
  <c r="O105" i="35"/>
  <c r="J125" i="35"/>
  <c r="P134" i="35"/>
  <c r="P140" i="35"/>
  <c r="K144" i="35"/>
  <c r="P147" i="35"/>
  <c r="J150" i="35"/>
  <c r="O153" i="35"/>
  <c r="I157" i="35"/>
  <c r="N159" i="35"/>
  <c r="S162" i="35"/>
  <c r="I165" i="35"/>
  <c r="P166" i="35"/>
  <c r="Q168" i="35"/>
  <c r="R170" i="35"/>
  <c r="N172" i="35"/>
  <c r="O174" i="35"/>
  <c r="P176" i="35"/>
  <c r="L178" i="35"/>
  <c r="M180" i="35"/>
  <c r="N182" i="35"/>
  <c r="J184" i="35"/>
  <c r="K186" i="35"/>
  <c r="L188" i="35"/>
  <c r="S189" i="35"/>
  <c r="I192" i="35"/>
  <c r="Q193" i="35"/>
  <c r="K195" i="35"/>
  <c r="P196" i="35"/>
  <c r="J198" i="35"/>
  <c r="O199" i="35"/>
  <c r="Q200" i="35"/>
  <c r="P201" i="35"/>
  <c r="M202" i="35"/>
  <c r="J203" i="35"/>
  <c r="R203" i="35"/>
  <c r="O204" i="35"/>
  <c r="L205" i="35"/>
  <c r="I206" i="35"/>
  <c r="Q206" i="35"/>
  <c r="N207" i="35"/>
  <c r="K208" i="35"/>
  <c r="S208" i="35"/>
  <c r="P209" i="35"/>
  <c r="M210" i="35"/>
  <c r="J211" i="35"/>
  <c r="R211" i="35"/>
  <c r="O212" i="35"/>
  <c r="L213" i="35"/>
  <c r="I214" i="35"/>
  <c r="Q214" i="35"/>
  <c r="N215" i="35"/>
  <c r="K216" i="35"/>
  <c r="S216" i="35"/>
  <c r="P217" i="35"/>
  <c r="M218" i="35"/>
  <c r="J219" i="35"/>
  <c r="R219" i="35"/>
  <c r="O220" i="35"/>
  <c r="L221" i="35"/>
  <c r="I222" i="35"/>
  <c r="Q222" i="35"/>
  <c r="N223" i="35"/>
  <c r="K224" i="35"/>
  <c r="S224" i="35"/>
  <c r="P225" i="35"/>
  <c r="M226" i="35"/>
  <c r="J227" i="35"/>
  <c r="R227" i="35"/>
  <c r="O228" i="35"/>
  <c r="L229" i="35"/>
  <c r="I230" i="35"/>
  <c r="Q230" i="35"/>
  <c r="N231" i="35"/>
  <c r="K232" i="35"/>
  <c r="S232" i="35"/>
  <c r="P233" i="35"/>
  <c r="M234" i="35"/>
  <c r="J235" i="35"/>
  <c r="R235" i="35"/>
  <c r="O236" i="35"/>
  <c r="L237" i="35"/>
  <c r="I238" i="35"/>
  <c r="Q238" i="35"/>
  <c r="N239" i="35"/>
  <c r="I106" i="35"/>
  <c r="K125" i="35"/>
  <c r="R134" i="35"/>
  <c r="I141" i="35"/>
  <c r="L144" i="35"/>
  <c r="Q147" i="35"/>
  <c r="K151" i="35"/>
  <c r="P153" i="35"/>
  <c r="J157" i="35"/>
  <c r="L160" i="35"/>
  <c r="I163" i="35"/>
  <c r="J165" i="35"/>
  <c r="K167" i="35"/>
  <c r="R168" i="35"/>
  <c r="S170" i="35"/>
  <c r="I173" i="35"/>
  <c r="P174" i="35"/>
  <c r="Q176" i="35"/>
  <c r="R178" i="35"/>
  <c r="N180" i="35"/>
  <c r="O182" i="35"/>
  <c r="P184" i="35"/>
  <c r="L186" i="35"/>
  <c r="M188" i="35"/>
  <c r="I61" i="35"/>
  <c r="J112" i="35"/>
  <c r="I128" i="35"/>
  <c r="Q136" i="35"/>
  <c r="S141" i="35"/>
  <c r="M145" i="35"/>
  <c r="R147" i="35"/>
  <c r="L151" i="35"/>
  <c r="N154" i="35"/>
  <c r="K157" i="35"/>
  <c r="P160" i="35"/>
  <c r="O163" i="35"/>
  <c r="K165" i="35"/>
  <c r="L167" i="35"/>
  <c r="M169" i="35"/>
  <c r="I171" i="35"/>
  <c r="J173" i="35"/>
  <c r="K175" i="35"/>
  <c r="R176" i="35"/>
  <c r="S178" i="35"/>
  <c r="I181" i="35"/>
  <c r="P182" i="35"/>
  <c r="Q184" i="35"/>
  <c r="R186" i="35"/>
  <c r="N188" i="35"/>
  <c r="O190" i="35"/>
  <c r="P192" i="35"/>
  <c r="K194" i="35"/>
  <c r="P195" i="35"/>
  <c r="J197" i="35"/>
  <c r="O198" i="35"/>
  <c r="I200" i="35"/>
  <c r="I201" i="35"/>
  <c r="R201" i="35"/>
  <c r="O202" i="35"/>
  <c r="L203" i="35"/>
  <c r="I204" i="35"/>
  <c r="Q204" i="35"/>
  <c r="N205" i="35"/>
  <c r="K206" i="35"/>
  <c r="S206" i="35"/>
  <c r="P207" i="35"/>
  <c r="M208" i="35"/>
  <c r="J209" i="35"/>
  <c r="R209" i="35"/>
  <c r="O210" i="35"/>
  <c r="L211" i="35"/>
  <c r="I212" i="35"/>
  <c r="Q212" i="35"/>
  <c r="N213" i="35"/>
  <c r="K214" i="35"/>
  <c r="S214" i="35"/>
  <c r="P215" i="35"/>
  <c r="M216" i="35"/>
  <c r="J217" i="35"/>
  <c r="R217" i="35"/>
  <c r="O218" i="35"/>
  <c r="L219" i="35"/>
  <c r="I220" i="35"/>
  <c r="Q220" i="35"/>
  <c r="N221" i="35"/>
  <c r="K222" i="35"/>
  <c r="S222" i="35"/>
  <c r="P223" i="35"/>
  <c r="M224" i="35"/>
  <c r="J225" i="35"/>
  <c r="R225" i="35"/>
  <c r="O226" i="35"/>
  <c r="L227" i="35"/>
  <c r="I228" i="35"/>
  <c r="Q228" i="35"/>
  <c r="N229" i="35"/>
  <c r="L68" i="35"/>
  <c r="M112" i="35"/>
  <c r="J128" i="35"/>
  <c r="R136" i="35"/>
  <c r="I142" i="35"/>
  <c r="N145" i="35"/>
  <c r="P148" i="35"/>
  <c r="M151" i="35"/>
  <c r="R154" i="35"/>
  <c r="I158" i="35"/>
  <c r="Q160" i="35"/>
  <c r="P163" i="35"/>
  <c r="Q165" i="35"/>
  <c r="M167" i="35"/>
  <c r="N169" i="35"/>
  <c r="O171" i="35"/>
  <c r="K173" i="35"/>
  <c r="L175" i="35"/>
  <c r="M177" i="35"/>
  <c r="I179" i="35"/>
  <c r="J181" i="35"/>
  <c r="K183" i="35"/>
  <c r="R184" i="35"/>
  <c r="S186" i="35"/>
  <c r="I189" i="35"/>
  <c r="P190" i="35"/>
  <c r="Q192" i="35"/>
  <c r="L194" i="35"/>
  <c r="Q195" i="35"/>
  <c r="K197" i="35"/>
  <c r="P198" i="35"/>
  <c r="J200" i="35"/>
  <c r="J201" i="35"/>
  <c r="S201" i="35"/>
  <c r="P202" i="35"/>
  <c r="M203" i="35"/>
  <c r="J204" i="35"/>
  <c r="R204" i="35"/>
  <c r="O205" i="35"/>
  <c r="L206" i="35"/>
  <c r="I207" i="35"/>
  <c r="Q207" i="35"/>
  <c r="N208" i="35"/>
  <c r="K209" i="35"/>
  <c r="S209" i="35"/>
  <c r="P210" i="35"/>
  <c r="M211" i="35"/>
  <c r="J212" i="35"/>
  <c r="R212" i="35"/>
  <c r="O213" i="35"/>
  <c r="L214" i="35"/>
  <c r="I215" i="35"/>
  <c r="Q215" i="35"/>
  <c r="N216" i="35"/>
  <c r="K217" i="35"/>
  <c r="S217" i="35"/>
  <c r="P218" i="35"/>
  <c r="M219" i="35"/>
  <c r="J220" i="35"/>
  <c r="R220" i="35"/>
  <c r="O221" i="35"/>
  <c r="L222" i="35"/>
  <c r="I223" i="35"/>
  <c r="Q223" i="35"/>
  <c r="N224" i="35"/>
  <c r="K225" i="35"/>
  <c r="S225" i="35"/>
  <c r="P226" i="35"/>
  <c r="M227" i="35"/>
  <c r="J228" i="35"/>
  <c r="R228" i="35"/>
  <c r="O229" i="35"/>
  <c r="L230" i="35"/>
  <c r="I231" i="35"/>
  <c r="Q231" i="35"/>
  <c r="Q82" i="35"/>
  <c r="S117" i="35"/>
  <c r="S130" i="35"/>
  <c r="K138" i="35"/>
  <c r="R142" i="35"/>
  <c r="O145" i="35"/>
  <c r="I149" i="35"/>
  <c r="K152" i="35"/>
  <c r="S154" i="35"/>
  <c r="J158" i="35"/>
  <c r="O161" i="35"/>
  <c r="Q163" i="35"/>
  <c r="R165" i="35"/>
  <c r="S167" i="35"/>
  <c r="O169" i="35"/>
  <c r="P171" i="35"/>
  <c r="Q173" i="35"/>
  <c r="M175" i="35"/>
  <c r="N177" i="35"/>
  <c r="O179" i="35"/>
  <c r="K181" i="35"/>
  <c r="L183" i="35"/>
  <c r="M185" i="35"/>
  <c r="I187" i="35"/>
  <c r="J189" i="35"/>
  <c r="K191" i="35"/>
  <c r="R192" i="35"/>
  <c r="N194" i="35"/>
  <c r="S195" i="35"/>
  <c r="M197" i="35"/>
  <c r="R198" i="35"/>
  <c r="L200" i="35"/>
  <c r="K201" i="35"/>
  <c r="I202" i="35"/>
  <c r="Q202" i="35"/>
  <c r="N203" i="35"/>
  <c r="K204" i="35"/>
  <c r="S204" i="35"/>
  <c r="P205" i="35"/>
  <c r="M206" i="35"/>
  <c r="J207" i="35"/>
  <c r="R207" i="35"/>
  <c r="O208" i="35"/>
  <c r="L209" i="35"/>
  <c r="I210" i="35"/>
  <c r="Q210" i="35"/>
  <c r="N211" i="35"/>
  <c r="K212" i="35"/>
  <c r="S212" i="35"/>
  <c r="P213" i="35"/>
  <c r="M214" i="35"/>
  <c r="J215" i="35"/>
  <c r="R215" i="35"/>
  <c r="O216" i="35"/>
  <c r="L217" i="35"/>
  <c r="I218" i="35"/>
  <c r="Q218" i="35"/>
  <c r="N219" i="35"/>
  <c r="K220" i="35"/>
  <c r="S220" i="35"/>
  <c r="P221" i="35"/>
  <c r="M222" i="35"/>
  <c r="J223" i="35"/>
  <c r="R223" i="35"/>
  <c r="O224" i="35"/>
  <c r="L225" i="35"/>
  <c r="I226" i="35"/>
  <c r="Q226" i="35"/>
  <c r="N227" i="35"/>
  <c r="K228" i="35"/>
  <c r="S228" i="35"/>
  <c r="P229" i="35"/>
  <c r="M230" i="35"/>
  <c r="J231" i="35"/>
  <c r="R231" i="35"/>
  <c r="O232" i="35"/>
  <c r="L233" i="35"/>
  <c r="I234" i="35"/>
  <c r="Q234" i="35"/>
  <c r="N235" i="35"/>
  <c r="K236" i="35"/>
  <c r="S236" i="35"/>
  <c r="P237" i="35"/>
  <c r="M238" i="35"/>
  <c r="M94" i="35"/>
  <c r="K122" i="35"/>
  <c r="P132" i="35"/>
  <c r="P139" i="35"/>
  <c r="L143" i="35"/>
  <c r="N146" i="35"/>
  <c r="S149" i="35"/>
  <c r="P152" i="35"/>
  <c r="R155" i="35"/>
  <c r="L159" i="35"/>
  <c r="Q161" i="35"/>
  <c r="M164" i="35"/>
  <c r="N166" i="35"/>
  <c r="J168" i="35"/>
  <c r="K170" i="35"/>
  <c r="L172" i="35"/>
  <c r="S173" i="35"/>
  <c r="I176" i="35"/>
  <c r="J178" i="35"/>
  <c r="Q179" i="35"/>
  <c r="R181" i="35"/>
  <c r="S183" i="35"/>
  <c r="O185" i="35"/>
  <c r="P187" i="35"/>
  <c r="Q189" i="35"/>
  <c r="M191" i="35"/>
  <c r="N193" i="35"/>
  <c r="S194" i="35"/>
  <c r="M196" i="35"/>
  <c r="R197" i="35"/>
  <c r="L199" i="35"/>
  <c r="N200" i="35"/>
  <c r="N201" i="35"/>
  <c r="K202" i="35"/>
  <c r="S202" i="35"/>
  <c r="P203" i="35"/>
  <c r="M204" i="35"/>
  <c r="J205" i="35"/>
  <c r="R205" i="35"/>
  <c r="O206" i="35"/>
  <c r="L207" i="35"/>
  <c r="I208" i="35"/>
  <c r="Q208" i="35"/>
  <c r="N209" i="35"/>
  <c r="K210" i="35"/>
  <c r="S210" i="35"/>
  <c r="P211" i="35"/>
  <c r="M212" i="35"/>
  <c r="J213" i="35"/>
  <c r="R213" i="35"/>
  <c r="O214" i="35"/>
  <c r="L215" i="35"/>
  <c r="I216" i="35"/>
  <c r="Q216" i="35"/>
  <c r="N217" i="35"/>
  <c r="K218" i="35"/>
  <c r="S218" i="35"/>
  <c r="P219" i="35"/>
  <c r="M220" i="35"/>
  <c r="J221" i="35"/>
  <c r="R221" i="35"/>
  <c r="O222" i="35"/>
  <c r="L223" i="35"/>
  <c r="I224" i="35"/>
  <c r="Q224" i="35"/>
  <c r="N225" i="35"/>
  <c r="K226" i="35"/>
  <c r="S226" i="35"/>
  <c r="P227" i="35"/>
  <c r="M228" i="35"/>
  <c r="J229" i="35"/>
  <c r="R229" i="35"/>
  <c r="O230" i="35"/>
  <c r="L231" i="35"/>
  <c r="I232" i="35"/>
  <c r="Q232" i="35"/>
  <c r="N233" i="35"/>
  <c r="K234" i="35"/>
  <c r="S234" i="35"/>
  <c r="P235" i="35"/>
  <c r="M236" i="35"/>
  <c r="J237" i="35"/>
  <c r="R237" i="35"/>
  <c r="O238" i="35"/>
  <c r="L239" i="35"/>
  <c r="I240" i="35"/>
  <c r="L138" i="35"/>
  <c r="L152" i="35"/>
  <c r="L164" i="35"/>
  <c r="Q171" i="35"/>
  <c r="P179" i="35"/>
  <c r="O187" i="35"/>
  <c r="M193" i="35"/>
  <c r="I197" i="35"/>
  <c r="P200" i="35"/>
  <c r="R202" i="35"/>
  <c r="P204" i="35"/>
  <c r="P206" i="35"/>
  <c r="P208" i="35"/>
  <c r="N210" i="35"/>
  <c r="N212" i="35"/>
  <c r="N214" i="35"/>
  <c r="L216" i="35"/>
  <c r="L218" i="35"/>
  <c r="L220" i="35"/>
  <c r="J222" i="35"/>
  <c r="J224" i="35"/>
  <c r="J226" i="35"/>
  <c r="S227" i="35"/>
  <c r="S229" i="35"/>
  <c r="M231" i="35"/>
  <c r="P232" i="35"/>
  <c r="R233" i="35"/>
  <c r="I235" i="35"/>
  <c r="J236" i="35"/>
  <c r="M237" i="35"/>
  <c r="N238" i="35"/>
  <c r="O239" i="35"/>
  <c r="M240" i="35"/>
  <c r="J241" i="35"/>
  <c r="R241" i="35"/>
  <c r="O242" i="35"/>
  <c r="L243" i="35"/>
  <c r="I244" i="35"/>
  <c r="Q244" i="35"/>
  <c r="N245" i="35"/>
  <c r="K246" i="35"/>
  <c r="S246" i="35"/>
  <c r="P247" i="35"/>
  <c r="M248" i="35"/>
  <c r="J249" i="35"/>
  <c r="R249" i="35"/>
  <c r="O250" i="35"/>
  <c r="L251" i="35"/>
  <c r="I252" i="35"/>
  <c r="Q252" i="35"/>
  <c r="N253" i="35"/>
  <c r="K254" i="35"/>
  <c r="S254" i="35"/>
  <c r="P255" i="35"/>
  <c r="M256" i="35"/>
  <c r="J257" i="35"/>
  <c r="R257" i="35"/>
  <c r="O258" i="35"/>
  <c r="L259" i="35"/>
  <c r="I260" i="35"/>
  <c r="Q260" i="35"/>
  <c r="N261" i="35"/>
  <c r="K262" i="35"/>
  <c r="S262" i="35"/>
  <c r="P263" i="35"/>
  <c r="M264" i="35"/>
  <c r="J265" i="35"/>
  <c r="R265" i="35"/>
  <c r="O266" i="35"/>
  <c r="L267" i="35"/>
  <c r="I268" i="35"/>
  <c r="Q268" i="35"/>
  <c r="N269" i="35"/>
  <c r="K270" i="35"/>
  <c r="S270" i="35"/>
  <c r="P271" i="35"/>
  <c r="M272" i="35"/>
  <c r="J273" i="35"/>
  <c r="R273" i="35"/>
  <c r="O274" i="35"/>
  <c r="L275" i="35"/>
  <c r="I276" i="35"/>
  <c r="Q276" i="35"/>
  <c r="N277" i="35"/>
  <c r="K278" i="35"/>
  <c r="Q139" i="35"/>
  <c r="N153" i="35"/>
  <c r="N164" i="35"/>
  <c r="M172" i="35"/>
  <c r="L180" i="35"/>
  <c r="Q187" i="35"/>
  <c r="O193" i="35"/>
  <c r="Q197" i="35"/>
  <c r="R200" i="35"/>
  <c r="I203" i="35"/>
  <c r="I205" i="35"/>
  <c r="R206" i="35"/>
  <c r="R208" i="35"/>
  <c r="R210" i="35"/>
  <c r="P212" i="35"/>
  <c r="P214" i="35"/>
  <c r="P216" i="35"/>
  <c r="N218" i="35"/>
  <c r="N220" i="35"/>
  <c r="N222" i="35"/>
  <c r="L224" i="35"/>
  <c r="L226" i="35"/>
  <c r="L228" i="35"/>
  <c r="J230" i="35"/>
  <c r="O231" i="35"/>
  <c r="R232" i="35"/>
  <c r="S233" i="35"/>
  <c r="K235" i="35"/>
  <c r="L236" i="35"/>
  <c r="N237" i="35"/>
  <c r="P238" i="35"/>
  <c r="P239" i="35"/>
  <c r="N240" i="35"/>
  <c r="K241" i="35"/>
  <c r="S241" i="35"/>
  <c r="P242" i="35"/>
  <c r="M243" i="35"/>
  <c r="J244" i="35"/>
  <c r="R244" i="35"/>
  <c r="O245" i="35"/>
  <c r="L246" i="35"/>
  <c r="I247" i="35"/>
  <c r="Q247" i="35"/>
  <c r="N248" i="35"/>
  <c r="K249" i="35"/>
  <c r="S249" i="35"/>
  <c r="P250" i="35"/>
  <c r="M251" i="35"/>
  <c r="J252" i="35"/>
  <c r="R252" i="35"/>
  <c r="O253" i="35"/>
  <c r="L254" i="35"/>
  <c r="I255" i="35"/>
  <c r="Q255" i="35"/>
  <c r="N256" i="35"/>
  <c r="K257" i="35"/>
  <c r="S257" i="35"/>
  <c r="P258" i="35"/>
  <c r="M259" i="35"/>
  <c r="J260" i="35"/>
  <c r="R260" i="35"/>
  <c r="O261" i="35"/>
  <c r="L262" i="35"/>
  <c r="I263" i="35"/>
  <c r="Q263" i="35"/>
  <c r="N264" i="35"/>
  <c r="K265" i="35"/>
  <c r="S265" i="35"/>
  <c r="P266" i="35"/>
  <c r="M267" i="35"/>
  <c r="J268" i="35"/>
  <c r="R268" i="35"/>
  <c r="O269" i="35"/>
  <c r="L270" i="35"/>
  <c r="I271" i="35"/>
  <c r="Q271" i="35"/>
  <c r="N272" i="35"/>
  <c r="K273" i="35"/>
  <c r="S273" i="35"/>
  <c r="P274" i="35"/>
  <c r="M275" i="35"/>
  <c r="J276" i="35"/>
  <c r="R276" i="35"/>
  <c r="O277" i="35"/>
  <c r="L278" i="35"/>
  <c r="R82" i="35"/>
  <c r="K143" i="35"/>
  <c r="Q155" i="35"/>
  <c r="S165" i="35"/>
  <c r="R173" i="35"/>
  <c r="Q181" i="35"/>
  <c r="K189" i="35"/>
  <c r="J194" i="35"/>
  <c r="S197" i="35"/>
  <c r="M201" i="35"/>
  <c r="K203" i="35"/>
  <c r="K205" i="35"/>
  <c r="K207" i="35"/>
  <c r="I209" i="35"/>
  <c r="I211" i="35"/>
  <c r="I213" i="35"/>
  <c r="R214" i="35"/>
  <c r="R216" i="35"/>
  <c r="R218" i="35"/>
  <c r="P220" i="35"/>
  <c r="P222" i="35"/>
  <c r="P224" i="35"/>
  <c r="N226" i="35"/>
  <c r="N228" i="35"/>
  <c r="K230" i="35"/>
  <c r="P231" i="35"/>
  <c r="I233" i="35"/>
  <c r="J234" i="35"/>
  <c r="L235" i="35"/>
  <c r="N236" i="35"/>
  <c r="O237" i="35"/>
  <c r="R238" i="35"/>
  <c r="Q239" i="35"/>
  <c r="O240" i="35"/>
  <c r="L241" i="35"/>
  <c r="I242" i="35"/>
  <c r="Q242" i="35"/>
  <c r="N243" i="35"/>
  <c r="K244" i="35"/>
  <c r="S244" i="35"/>
  <c r="P245" i="35"/>
  <c r="M246" i="35"/>
  <c r="J247" i="35"/>
  <c r="R247" i="35"/>
  <c r="O248" i="35"/>
  <c r="L249" i="35"/>
  <c r="I250" i="35"/>
  <c r="Q250" i="35"/>
  <c r="N251" i="35"/>
  <c r="K252" i="35"/>
  <c r="S252" i="35"/>
  <c r="P253" i="35"/>
  <c r="M254" i="35"/>
  <c r="J255" i="35"/>
  <c r="R255" i="35"/>
  <c r="O256" i="35"/>
  <c r="L257" i="35"/>
  <c r="I258" i="35"/>
  <c r="Q258" i="35"/>
  <c r="N259" i="35"/>
  <c r="K260" i="35"/>
  <c r="S260" i="35"/>
  <c r="P261" i="35"/>
  <c r="M262" i="35"/>
  <c r="J263" i="35"/>
  <c r="R263" i="35"/>
  <c r="O264" i="35"/>
  <c r="L265" i="35"/>
  <c r="I266" i="35"/>
  <c r="Q266" i="35"/>
  <c r="N267" i="35"/>
  <c r="K268" i="35"/>
  <c r="S268" i="35"/>
  <c r="N94" i="35"/>
  <c r="J144" i="35"/>
  <c r="S155" i="35"/>
  <c r="O166" i="35"/>
  <c r="N174" i="35"/>
  <c r="S181" i="35"/>
  <c r="R189" i="35"/>
  <c r="R194" i="35"/>
  <c r="N198" i="35"/>
  <c r="O201" i="35"/>
  <c r="O203" i="35"/>
  <c r="M205" i="35"/>
  <c r="M207" i="35"/>
  <c r="M209" i="35"/>
  <c r="K211" i="35"/>
  <c r="K213" i="35"/>
  <c r="K215" i="35"/>
  <c r="I217" i="35"/>
  <c r="I219" i="35"/>
  <c r="I221" i="35"/>
  <c r="R222" i="35"/>
  <c r="R224" i="35"/>
  <c r="R226" i="35"/>
  <c r="P228" i="35"/>
  <c r="N230" i="35"/>
  <c r="S231" i="35"/>
  <c r="J233" i="35"/>
  <c r="L234" i="35"/>
  <c r="M235" i="35"/>
  <c r="P236" i="35"/>
  <c r="Q237" i="35"/>
  <c r="S238" i="35"/>
  <c r="R239" i="35"/>
  <c r="P240" i="35"/>
  <c r="M241" i="35"/>
  <c r="J242" i="35"/>
  <c r="R242" i="35"/>
  <c r="O243" i="35"/>
  <c r="L244" i="35"/>
  <c r="I245" i="35"/>
  <c r="Q245" i="35"/>
  <c r="N246" i="35"/>
  <c r="K247" i="35"/>
  <c r="S247" i="35"/>
  <c r="P248" i="35"/>
  <c r="M249" i="35"/>
  <c r="J250" i="35"/>
  <c r="R250" i="35"/>
  <c r="O251" i="35"/>
  <c r="L252" i="35"/>
  <c r="I253" i="35"/>
  <c r="Q253" i="35"/>
  <c r="N254" i="35"/>
  <c r="K255" i="35"/>
  <c r="S255" i="35"/>
  <c r="P256" i="35"/>
  <c r="K118" i="35"/>
  <c r="I131" i="35"/>
  <c r="J149" i="35"/>
  <c r="P161" i="35"/>
  <c r="J170" i="35"/>
  <c r="O177" i="35"/>
  <c r="N185" i="35"/>
  <c r="S191" i="35"/>
  <c r="L196" i="35"/>
  <c r="S199" i="35"/>
  <c r="L202" i="35"/>
  <c r="L204" i="35"/>
  <c r="J206" i="35"/>
  <c r="J208" i="35"/>
  <c r="J210" i="35"/>
  <c r="S211" i="35"/>
  <c r="S213" i="35"/>
  <c r="S215" i="35"/>
  <c r="Q217" i="35"/>
  <c r="Q219" i="35"/>
  <c r="Q221" i="35"/>
  <c r="O223" i="35"/>
  <c r="O225" i="35"/>
  <c r="O227" i="35"/>
  <c r="M229" i="35"/>
  <c r="S230" i="35"/>
  <c r="M232" i="35"/>
  <c r="O233" i="35"/>
  <c r="P234" i="35"/>
  <c r="S235" i="35"/>
  <c r="I237" i="35"/>
  <c r="K238" i="35"/>
  <c r="K239" i="35"/>
  <c r="K240" i="35"/>
  <c r="S240" i="35"/>
  <c r="P241" i="35"/>
  <c r="M242" i="35"/>
  <c r="J243" i="35"/>
  <c r="R243" i="35"/>
  <c r="O244" i="35"/>
  <c r="L245" i="35"/>
  <c r="I246" i="35"/>
  <c r="Q246" i="35"/>
  <c r="N247" i="35"/>
  <c r="K248" i="35"/>
  <c r="S248" i="35"/>
  <c r="P249" i="35"/>
  <c r="M250" i="35"/>
  <c r="J251" i="35"/>
  <c r="R251" i="35"/>
  <c r="O252" i="35"/>
  <c r="L253" i="35"/>
  <c r="I254" i="35"/>
  <c r="Q254" i="35"/>
  <c r="N255" i="35"/>
  <c r="K256" i="35"/>
  <c r="S256" i="35"/>
  <c r="P257" i="35"/>
  <c r="M258" i="35"/>
  <c r="J259" i="35"/>
  <c r="R259" i="35"/>
  <c r="O260" i="35"/>
  <c r="L261" i="35"/>
  <c r="I262" i="35"/>
  <c r="Q262" i="35"/>
  <c r="N263" i="35"/>
  <c r="K264" i="35"/>
  <c r="S264" i="35"/>
  <c r="P265" i="35"/>
  <c r="M266" i="35"/>
  <c r="J267" i="35"/>
  <c r="R267" i="35"/>
  <c r="O268" i="35"/>
  <c r="L269" i="35"/>
  <c r="I270" i="35"/>
  <c r="Q270" i="35"/>
  <c r="N271" i="35"/>
  <c r="K272" i="35"/>
  <c r="S272" i="35"/>
  <c r="P273" i="35"/>
  <c r="M274" i="35"/>
  <c r="J275" i="35"/>
  <c r="R275" i="35"/>
  <c r="O276" i="35"/>
  <c r="L277" i="35"/>
  <c r="I278" i="35"/>
  <c r="Q278" i="35"/>
  <c r="J133" i="35"/>
  <c r="I150" i="35"/>
  <c r="R162" i="35"/>
  <c r="L170" i="35"/>
  <c r="K178" i="35"/>
  <c r="J186" i="35"/>
  <c r="J192" i="35"/>
  <c r="N196" i="35"/>
  <c r="M200" i="35"/>
  <c r="N202" i="35"/>
  <c r="N204" i="35"/>
  <c r="N206" i="35"/>
  <c r="L208" i="35"/>
  <c r="L210" i="35"/>
  <c r="L212" i="35"/>
  <c r="J214" i="35"/>
  <c r="J216" i="35"/>
  <c r="J218" i="35"/>
  <c r="S219" i="35"/>
  <c r="S221" i="35"/>
  <c r="S223" i="35"/>
  <c r="Q225" i="35"/>
  <c r="Q227" i="35"/>
  <c r="Q229" i="35"/>
  <c r="K231" i="35"/>
  <c r="N232" i="35"/>
  <c r="Q233" i="35"/>
  <c r="R234" i="35"/>
  <c r="I236" i="35"/>
  <c r="K237" i="35"/>
  <c r="L238" i="35"/>
  <c r="M239" i="35"/>
  <c r="L240" i="35"/>
  <c r="I241" i="35"/>
  <c r="Q241" i="35"/>
  <c r="N242" i="35"/>
  <c r="K243" i="35"/>
  <c r="S243" i="35"/>
  <c r="P244" i="35"/>
  <c r="M245" i="35"/>
  <c r="J246" i="35"/>
  <c r="R246" i="35"/>
  <c r="O247" i="35"/>
  <c r="L248" i="35"/>
  <c r="I249" i="35"/>
  <c r="Q249" i="35"/>
  <c r="N250" i="35"/>
  <c r="K251" i="35"/>
  <c r="S251" i="35"/>
  <c r="P252" i="35"/>
  <c r="M253" i="35"/>
  <c r="J254" i="35"/>
  <c r="R254" i="35"/>
  <c r="O255" i="35"/>
  <c r="L256" i="35"/>
  <c r="I257" i="35"/>
  <c r="Q257" i="35"/>
  <c r="N258" i="35"/>
  <c r="K259" i="35"/>
  <c r="S259" i="35"/>
  <c r="P260" i="35"/>
  <c r="M261" i="35"/>
  <c r="J262" i="35"/>
  <c r="R262" i="35"/>
  <c r="O263" i="35"/>
  <c r="L264" i="35"/>
  <c r="I265" i="35"/>
  <c r="Q265" i="35"/>
  <c r="N266" i="35"/>
  <c r="K267" i="35"/>
  <c r="S267" i="35"/>
  <c r="P268" i="35"/>
  <c r="M269" i="35"/>
  <c r="J270" i="35"/>
  <c r="R270" i="35"/>
  <c r="O271" i="35"/>
  <c r="L272" i="35"/>
  <c r="I273" i="35"/>
  <c r="Q273" i="35"/>
  <c r="N274" i="35"/>
  <c r="K275" i="35"/>
  <c r="S275" i="35"/>
  <c r="P276" i="35"/>
  <c r="M277" i="35"/>
  <c r="J278" i="35"/>
  <c r="P168" i="35"/>
  <c r="O195" i="35"/>
  <c r="S205" i="35"/>
  <c r="Q213" i="35"/>
  <c r="M221" i="35"/>
  <c r="K229" i="35"/>
  <c r="O234" i="35"/>
  <c r="J239" i="35"/>
  <c r="L242" i="35"/>
  <c r="K245" i="35"/>
  <c r="J248" i="35"/>
  <c r="I251" i="35"/>
  <c r="S253" i="35"/>
  <c r="R256" i="35"/>
  <c r="S258" i="35"/>
  <c r="I261" i="35"/>
  <c r="P262" i="35"/>
  <c r="Q264" i="35"/>
  <c r="R266" i="35"/>
  <c r="N268" i="35"/>
  <c r="M270" i="35"/>
  <c r="R271" i="35"/>
  <c r="L273" i="35"/>
  <c r="Q274" i="35"/>
  <c r="K276" i="35"/>
  <c r="P277" i="35"/>
  <c r="R278" i="35"/>
  <c r="O279" i="35"/>
  <c r="L280" i="35"/>
  <c r="I281" i="35"/>
  <c r="Q281" i="35"/>
  <c r="N282" i="35"/>
  <c r="K283" i="35"/>
  <c r="S283" i="35"/>
  <c r="P284" i="35"/>
  <c r="M285" i="35"/>
  <c r="J286" i="35"/>
  <c r="R286" i="35"/>
  <c r="O287" i="35"/>
  <c r="L288" i="35"/>
  <c r="I289" i="35"/>
  <c r="Q289" i="35"/>
  <c r="N290" i="35"/>
  <c r="K291" i="35"/>
  <c r="S291" i="35"/>
  <c r="P292" i="35"/>
  <c r="M293" i="35"/>
  <c r="J294" i="35"/>
  <c r="R294" i="35"/>
  <c r="O295" i="35"/>
  <c r="L296" i="35"/>
  <c r="I297" i="35"/>
  <c r="Q297" i="35"/>
  <c r="N298" i="35"/>
  <c r="K299" i="35"/>
  <c r="S299" i="35"/>
  <c r="P300" i="35"/>
  <c r="M301" i="35"/>
  <c r="J302" i="35"/>
  <c r="R302" i="35"/>
  <c r="O303" i="35"/>
  <c r="L304" i="35"/>
  <c r="I305" i="35"/>
  <c r="Q305" i="35"/>
  <c r="N306" i="35"/>
  <c r="K307" i="35"/>
  <c r="S307" i="35"/>
  <c r="P308" i="35"/>
  <c r="M309" i="35"/>
  <c r="J310" i="35"/>
  <c r="R310" i="35"/>
  <c r="O311" i="35"/>
  <c r="L312" i="35"/>
  <c r="I313" i="35"/>
  <c r="Q313" i="35"/>
  <c r="N314" i="35"/>
  <c r="K315" i="35"/>
  <c r="S315" i="35"/>
  <c r="P316" i="35"/>
  <c r="M317" i="35"/>
  <c r="J318" i="35"/>
  <c r="R318" i="35"/>
  <c r="O319" i="35"/>
  <c r="L320" i="35"/>
  <c r="I321" i="35"/>
  <c r="Q321" i="35"/>
  <c r="N322" i="35"/>
  <c r="K323" i="35"/>
  <c r="S323" i="35"/>
  <c r="P324" i="35"/>
  <c r="M325" i="35"/>
  <c r="J326" i="35"/>
  <c r="R326" i="35"/>
  <c r="O327" i="35"/>
  <c r="L328" i="35"/>
  <c r="S175" i="35"/>
  <c r="K199" i="35"/>
  <c r="O207" i="35"/>
  <c r="M215" i="35"/>
  <c r="K223" i="35"/>
  <c r="P230" i="35"/>
  <c r="O235" i="35"/>
  <c r="S239" i="35"/>
  <c r="S242" i="35"/>
  <c r="R245" i="35"/>
  <c r="Q248" i="35"/>
  <c r="P251" i="35"/>
  <c r="O254" i="35"/>
  <c r="M257" i="35"/>
  <c r="I259" i="35"/>
  <c r="J261" i="35"/>
  <c r="K263" i="35"/>
  <c r="R264" i="35"/>
  <c r="S266" i="35"/>
  <c r="I269" i="35"/>
  <c r="N270" i="35"/>
  <c r="S271" i="35"/>
  <c r="M273" i="35"/>
  <c r="R274" i="35"/>
  <c r="L276" i="35"/>
  <c r="Q277" i="35"/>
  <c r="S278" i="35"/>
  <c r="P279" i="35"/>
  <c r="M280" i="35"/>
  <c r="J281" i="35"/>
  <c r="R281" i="35"/>
  <c r="O282" i="35"/>
  <c r="L283" i="35"/>
  <c r="I284" i="35"/>
  <c r="Q284" i="35"/>
  <c r="N285" i="35"/>
  <c r="K286" i="35"/>
  <c r="S286" i="35"/>
  <c r="P287" i="35"/>
  <c r="M288" i="35"/>
  <c r="J289" i="35"/>
  <c r="R289" i="35"/>
  <c r="O290" i="35"/>
  <c r="L291" i="35"/>
  <c r="I292" i="35"/>
  <c r="Q292" i="35"/>
  <c r="N293" i="35"/>
  <c r="K294" i="35"/>
  <c r="S294" i="35"/>
  <c r="P295" i="35"/>
  <c r="M296" i="35"/>
  <c r="J297" i="35"/>
  <c r="R297" i="35"/>
  <c r="O298" i="35"/>
  <c r="L299" i="35"/>
  <c r="I300" i="35"/>
  <c r="Q300" i="35"/>
  <c r="N301" i="35"/>
  <c r="K302" i="35"/>
  <c r="S302" i="35"/>
  <c r="P303" i="35"/>
  <c r="M304" i="35"/>
  <c r="J305" i="35"/>
  <c r="R305" i="35"/>
  <c r="O306" i="35"/>
  <c r="L307" i="35"/>
  <c r="I308" i="35"/>
  <c r="Q308" i="35"/>
  <c r="N309" i="35"/>
  <c r="K310" i="35"/>
  <c r="S310" i="35"/>
  <c r="P311" i="35"/>
  <c r="M312" i="35"/>
  <c r="J313" i="35"/>
  <c r="R313" i="35"/>
  <c r="O314" i="35"/>
  <c r="L315" i="35"/>
  <c r="I316" i="35"/>
  <c r="Q316" i="35"/>
  <c r="N317" i="35"/>
  <c r="K318" i="35"/>
  <c r="S318" i="35"/>
  <c r="P319" i="35"/>
  <c r="M320" i="35"/>
  <c r="J321" i="35"/>
  <c r="R321" i="35"/>
  <c r="O322" i="35"/>
  <c r="L323" i="35"/>
  <c r="I324" i="35"/>
  <c r="Q324" i="35"/>
  <c r="N325" i="35"/>
  <c r="K326" i="35"/>
  <c r="S326" i="35"/>
  <c r="P327" i="35"/>
  <c r="M328" i="35"/>
  <c r="J329" i="35"/>
  <c r="L122" i="35"/>
  <c r="J176" i="35"/>
  <c r="M199" i="35"/>
  <c r="S207" i="35"/>
  <c r="O215" i="35"/>
  <c r="M223" i="35"/>
  <c r="R230" i="35"/>
  <c r="Q235" i="35"/>
  <c r="J240" i="35"/>
  <c r="I243" i="35"/>
  <c r="S245" i="35"/>
  <c r="R248" i="35"/>
  <c r="Q251" i="35"/>
  <c r="P254" i="35"/>
  <c r="N257" i="35"/>
  <c r="O259" i="35"/>
  <c r="K261" i="35"/>
  <c r="L263" i="35"/>
  <c r="M265" i="35"/>
  <c r="I267" i="35"/>
  <c r="J269" i="35"/>
  <c r="O270" i="35"/>
  <c r="I272" i="35"/>
  <c r="N273" i="35"/>
  <c r="S274" i="35"/>
  <c r="M276" i="35"/>
  <c r="R277" i="35"/>
  <c r="I279" i="35"/>
  <c r="Q279" i="35"/>
  <c r="N280" i="35"/>
  <c r="K281" i="35"/>
  <c r="S281" i="35"/>
  <c r="P282" i="35"/>
  <c r="M283" i="35"/>
  <c r="J284" i="35"/>
  <c r="R284" i="35"/>
  <c r="O285" i="35"/>
  <c r="L286" i="35"/>
  <c r="I287" i="35"/>
  <c r="Q287" i="35"/>
  <c r="N288" i="35"/>
  <c r="K289" i="35"/>
  <c r="S289" i="35"/>
  <c r="P290" i="35"/>
  <c r="M291" i="35"/>
  <c r="J292" i="35"/>
  <c r="R292" i="35"/>
  <c r="O293" i="35"/>
  <c r="L294" i="35"/>
  <c r="I295" i="35"/>
  <c r="Q295" i="35"/>
  <c r="N296" i="35"/>
  <c r="K297" i="35"/>
  <c r="S297" i="35"/>
  <c r="P298" i="35"/>
  <c r="M299" i="35"/>
  <c r="J300" i="35"/>
  <c r="R300" i="35"/>
  <c r="O301" i="35"/>
  <c r="L302" i="35"/>
  <c r="I303" i="35"/>
  <c r="Q303" i="35"/>
  <c r="N304" i="35"/>
  <c r="K305" i="35"/>
  <c r="S305" i="35"/>
  <c r="P306" i="35"/>
  <c r="M307" i="35"/>
  <c r="J308" i="35"/>
  <c r="R308" i="35"/>
  <c r="O309" i="35"/>
  <c r="L310" i="35"/>
  <c r="I311" i="35"/>
  <c r="Q311" i="35"/>
  <c r="N312" i="35"/>
  <c r="K313" i="35"/>
  <c r="S313" i="35"/>
  <c r="P314" i="35"/>
  <c r="M315" i="35"/>
  <c r="J316" i="35"/>
  <c r="R316" i="35"/>
  <c r="O317" i="35"/>
  <c r="L318" i="35"/>
  <c r="I319" i="35"/>
  <c r="Q319" i="35"/>
  <c r="N320" i="35"/>
  <c r="K321" i="35"/>
  <c r="S321" i="35"/>
  <c r="P322" i="35"/>
  <c r="M323" i="35"/>
  <c r="J324" i="35"/>
  <c r="R324" i="35"/>
  <c r="O325" i="35"/>
  <c r="L326" i="35"/>
  <c r="I327" i="35"/>
  <c r="Q327" i="35"/>
  <c r="N328" i="35"/>
  <c r="K329" i="35"/>
  <c r="M146" i="35"/>
  <c r="M183" i="35"/>
  <c r="Q201" i="35"/>
  <c r="O209" i="35"/>
  <c r="M217" i="35"/>
  <c r="I225" i="35"/>
  <c r="J232" i="35"/>
  <c r="Q236" i="35"/>
  <c r="Q240" i="35"/>
  <c r="P243" i="35"/>
  <c r="O246" i="35"/>
  <c r="N249" i="35"/>
  <c r="M252" i="35"/>
  <c r="L255" i="35"/>
  <c r="O257" i="35"/>
  <c r="P259" i="35"/>
  <c r="Q261" i="35"/>
  <c r="M263" i="35"/>
  <c r="N265" i="35"/>
  <c r="O267" i="35"/>
  <c r="K269" i="35"/>
  <c r="P270" i="35"/>
  <c r="J272" i="35"/>
  <c r="O273" i="35"/>
  <c r="I275" i="35"/>
  <c r="N276" i="35"/>
  <c r="S277" i="35"/>
  <c r="J279" i="35"/>
  <c r="R279" i="35"/>
  <c r="O280" i="35"/>
  <c r="L281" i="35"/>
  <c r="I282" i="35"/>
  <c r="Q282" i="35"/>
  <c r="N283" i="35"/>
  <c r="K284" i="35"/>
  <c r="S284" i="35"/>
  <c r="P285" i="35"/>
  <c r="M286" i="35"/>
  <c r="J287" i="35"/>
  <c r="R287" i="35"/>
  <c r="O288" i="35"/>
  <c r="L289" i="35"/>
  <c r="I290" i="35"/>
  <c r="Q290" i="35"/>
  <c r="N291" i="35"/>
  <c r="K292" i="35"/>
  <c r="S292" i="35"/>
  <c r="P293" i="35"/>
  <c r="M294" i="35"/>
  <c r="J295" i="35"/>
  <c r="R295" i="35"/>
  <c r="O296" i="35"/>
  <c r="L297" i="35"/>
  <c r="I298" i="35"/>
  <c r="Q298" i="35"/>
  <c r="N299" i="35"/>
  <c r="K300" i="35"/>
  <c r="S300" i="35"/>
  <c r="P301" i="35"/>
  <c r="M302" i="35"/>
  <c r="J303" i="35"/>
  <c r="R303" i="35"/>
  <c r="O304" i="35"/>
  <c r="L305" i="35"/>
  <c r="I306" i="35"/>
  <c r="Q306" i="35"/>
  <c r="N307" i="35"/>
  <c r="K308" i="35"/>
  <c r="S308" i="35"/>
  <c r="P309" i="35"/>
  <c r="M310" i="35"/>
  <c r="J311" i="35"/>
  <c r="R311" i="35"/>
  <c r="O312" i="35"/>
  <c r="L313" i="35"/>
  <c r="I314" i="35"/>
  <c r="Q314" i="35"/>
  <c r="N315" i="35"/>
  <c r="K316" i="35"/>
  <c r="S316" i="35"/>
  <c r="P317" i="35"/>
  <c r="M318" i="35"/>
  <c r="J319" i="35"/>
  <c r="R319" i="35"/>
  <c r="O320" i="35"/>
  <c r="L321" i="35"/>
  <c r="I322" i="35"/>
  <c r="Q322" i="35"/>
  <c r="N323" i="35"/>
  <c r="K324" i="35"/>
  <c r="S324" i="35"/>
  <c r="P325" i="35"/>
  <c r="M326" i="35"/>
  <c r="J327" i="35"/>
  <c r="R327" i="35"/>
  <c r="O328" i="35"/>
  <c r="L329" i="35"/>
  <c r="R146" i="35"/>
  <c r="I184" i="35"/>
  <c r="J202" i="35"/>
  <c r="Q209" i="35"/>
  <c r="O217" i="35"/>
  <c r="M225" i="35"/>
  <c r="L232" i="35"/>
  <c r="R236" i="35"/>
  <c r="R240" i="35"/>
  <c r="Q243" i="35"/>
  <c r="P246" i="35"/>
  <c r="O249" i="35"/>
  <c r="N252" i="35"/>
  <c r="M255" i="35"/>
  <c r="J258" i="35"/>
  <c r="Q259" i="35"/>
  <c r="R261" i="35"/>
  <c r="S263" i="35"/>
  <c r="O265" i="35"/>
  <c r="P267" i="35"/>
  <c r="P269" i="35"/>
  <c r="J271" i="35"/>
  <c r="O272" i="35"/>
  <c r="I274" i="35"/>
  <c r="N275" i="35"/>
  <c r="S276" i="35"/>
  <c r="M278" i="35"/>
  <c r="K279" i="35"/>
  <c r="S279" i="35"/>
  <c r="P280" i="35"/>
  <c r="M281" i="35"/>
  <c r="J282" i="35"/>
  <c r="R282" i="35"/>
  <c r="O283" i="35"/>
  <c r="L284" i="35"/>
  <c r="I285" i="35"/>
  <c r="Q285" i="35"/>
  <c r="N286" i="35"/>
  <c r="K287" i="35"/>
  <c r="S287" i="35"/>
  <c r="P288" i="35"/>
  <c r="M289" i="35"/>
  <c r="J290" i="35"/>
  <c r="R290" i="35"/>
  <c r="O291" i="35"/>
  <c r="L292" i="35"/>
  <c r="I293" i="35"/>
  <c r="Q293" i="35"/>
  <c r="N294" i="35"/>
  <c r="K295" i="35"/>
  <c r="S295" i="35"/>
  <c r="P296" i="35"/>
  <c r="M297" i="35"/>
  <c r="J298" i="35"/>
  <c r="R298" i="35"/>
  <c r="O299" i="35"/>
  <c r="L300" i="35"/>
  <c r="I301" i="35"/>
  <c r="Q301" i="35"/>
  <c r="N302" i="35"/>
  <c r="K303" i="35"/>
  <c r="S303" i="35"/>
  <c r="P304" i="35"/>
  <c r="M305" i="35"/>
  <c r="J306" i="35"/>
  <c r="R306" i="35"/>
  <c r="O307" i="35"/>
  <c r="L308" i="35"/>
  <c r="I309" i="35"/>
  <c r="Q309" i="35"/>
  <c r="N310" i="35"/>
  <c r="K311" i="35"/>
  <c r="S311" i="35"/>
  <c r="P312" i="35"/>
  <c r="M313" i="35"/>
  <c r="J314" i="35"/>
  <c r="R314" i="35"/>
  <c r="O315" i="35"/>
  <c r="L316" i="35"/>
  <c r="I317" i="35"/>
  <c r="Q317" i="35"/>
  <c r="N318" i="35"/>
  <c r="K319" i="35"/>
  <c r="S319" i="35"/>
  <c r="P320" i="35"/>
  <c r="M159" i="35"/>
  <c r="L191" i="35"/>
  <c r="S203" i="35"/>
  <c r="Q211" i="35"/>
  <c r="O219" i="35"/>
  <c r="K227" i="35"/>
  <c r="M233" i="35"/>
  <c r="J238" i="35"/>
  <c r="O241" i="35"/>
  <c r="N244" i="35"/>
  <c r="M247" i="35"/>
  <c r="L250" i="35"/>
  <c r="K253" i="35"/>
  <c r="J256" i="35"/>
  <c r="L258" i="35"/>
  <c r="M260" i="35"/>
  <c r="N262" i="35"/>
  <c r="J264" i="35"/>
  <c r="K266" i="35"/>
  <c r="L268" i="35"/>
  <c r="R269" i="35"/>
  <c r="L271" i="35"/>
  <c r="Q272" i="35"/>
  <c r="K274" i="35"/>
  <c r="P275" i="35"/>
  <c r="J277" i="35"/>
  <c r="O278" i="35"/>
  <c r="M279" i="35"/>
  <c r="J280" i="35"/>
  <c r="R280" i="35"/>
  <c r="O281" i="35"/>
  <c r="L282" i="35"/>
  <c r="I283" i="35"/>
  <c r="Q283" i="35"/>
  <c r="N284" i="35"/>
  <c r="K285" i="35"/>
  <c r="S285" i="35"/>
  <c r="P286" i="35"/>
  <c r="M287" i="35"/>
  <c r="J288" i="35"/>
  <c r="R288" i="35"/>
  <c r="O289" i="35"/>
  <c r="L290" i="35"/>
  <c r="I291" i="35"/>
  <c r="Q291" i="35"/>
  <c r="N292" i="35"/>
  <c r="K293" i="35"/>
  <c r="S293" i="35"/>
  <c r="P294" i="35"/>
  <c r="M295" i="35"/>
  <c r="J296" i="35"/>
  <c r="R296" i="35"/>
  <c r="O297" i="35"/>
  <c r="L298" i="35"/>
  <c r="I299" i="35"/>
  <c r="Q299" i="35"/>
  <c r="N300" i="35"/>
  <c r="K301" i="35"/>
  <c r="S301" i="35"/>
  <c r="P302" i="35"/>
  <c r="M303" i="35"/>
  <c r="J304" i="35"/>
  <c r="R304" i="35"/>
  <c r="O305" i="35"/>
  <c r="L306" i="35"/>
  <c r="I307" i="35"/>
  <c r="Q307" i="35"/>
  <c r="N308" i="35"/>
  <c r="K309" i="35"/>
  <c r="S309" i="35"/>
  <c r="P310" i="35"/>
  <c r="M311" i="35"/>
  <c r="J312" i="35"/>
  <c r="R312" i="35"/>
  <c r="O313" i="35"/>
  <c r="L314" i="35"/>
  <c r="I315" i="35"/>
  <c r="Q315" i="35"/>
  <c r="N316" i="35"/>
  <c r="K317" i="35"/>
  <c r="S317" i="35"/>
  <c r="P318" i="35"/>
  <c r="M319" i="35"/>
  <c r="J320" i="35"/>
  <c r="R320" i="35"/>
  <c r="O321" i="35"/>
  <c r="L322" i="35"/>
  <c r="I323" i="35"/>
  <c r="Q323" i="35"/>
  <c r="N324" i="35"/>
  <c r="K325" i="35"/>
  <c r="S325" i="35"/>
  <c r="P326" i="35"/>
  <c r="M327" i="35"/>
  <c r="J328" i="35"/>
  <c r="R328" i="35"/>
  <c r="I168" i="35"/>
  <c r="I195" i="35"/>
  <c r="Q205" i="35"/>
  <c r="M213" i="35"/>
  <c r="K221" i="35"/>
  <c r="I229" i="35"/>
  <c r="N234" i="35"/>
  <c r="I239" i="35"/>
  <c r="K242" i="35"/>
  <c r="J245" i="35"/>
  <c r="I248" i="35"/>
  <c r="S250" i="35"/>
  <c r="R253" i="35"/>
  <c r="Q256" i="35"/>
  <c r="R258" i="35"/>
  <c r="N260" i="35"/>
  <c r="O262" i="35"/>
  <c r="P264" i="35"/>
  <c r="L266" i="35"/>
  <c r="M268" i="35"/>
  <c r="S269" i="35"/>
  <c r="M271" i="35"/>
  <c r="R272" i="35"/>
  <c r="L274" i="35"/>
  <c r="Q275" i="35"/>
  <c r="K277" i="35"/>
  <c r="P278" i="35"/>
  <c r="N279" i="35"/>
  <c r="K280" i="35"/>
  <c r="S280" i="35"/>
  <c r="P281" i="35"/>
  <c r="M282" i="35"/>
  <c r="J283" i="35"/>
  <c r="R283" i="35"/>
  <c r="O284" i="35"/>
  <c r="L285" i="35"/>
  <c r="I286" i="35"/>
  <c r="Q286" i="35"/>
  <c r="N287" i="35"/>
  <c r="K288" i="35"/>
  <c r="S288" i="35"/>
  <c r="P289" i="35"/>
  <c r="M290" i="35"/>
  <c r="J291" i="35"/>
  <c r="R291" i="35"/>
  <c r="O292" i="35"/>
  <c r="L293" i="35"/>
  <c r="I294" i="35"/>
  <c r="Q294" i="35"/>
  <c r="N295" i="35"/>
  <c r="K296" i="35"/>
  <c r="S296" i="35"/>
  <c r="P297" i="35"/>
  <c r="M298" i="35"/>
  <c r="J299" i="35"/>
  <c r="R299" i="35"/>
  <c r="O300" i="35"/>
  <c r="L301" i="35"/>
  <c r="I302" i="35"/>
  <c r="Q302" i="35"/>
  <c r="N303" i="35"/>
  <c r="K304" i="35"/>
  <c r="S304" i="35"/>
  <c r="P305" i="35"/>
  <c r="M306" i="35"/>
  <c r="J307" i="35"/>
  <c r="R307" i="35"/>
  <c r="O308" i="35"/>
  <c r="L309" i="35"/>
  <c r="I310" i="35"/>
  <c r="Q310" i="35"/>
  <c r="N311" i="35"/>
  <c r="K312" i="35"/>
  <c r="S312" i="35"/>
  <c r="P313" i="35"/>
  <c r="M314" i="35"/>
  <c r="J315" i="35"/>
  <c r="R315" i="35"/>
  <c r="O316" i="35"/>
  <c r="L317" i="35"/>
  <c r="I318" i="35"/>
  <c r="Q318" i="35"/>
  <c r="N319" i="35"/>
  <c r="K320" i="35"/>
  <c r="S320" i="35"/>
  <c r="P321" i="35"/>
  <c r="M322" i="35"/>
  <c r="J323" i="35"/>
  <c r="R323" i="35"/>
  <c r="O324" i="35"/>
  <c r="L325" i="35"/>
  <c r="I326" i="35"/>
  <c r="Q326" i="35"/>
  <c r="N327" i="35"/>
  <c r="K328" i="35"/>
  <c r="S328" i="35"/>
  <c r="K233" i="35"/>
  <c r="K258" i="35"/>
  <c r="P272" i="35"/>
  <c r="N281" i="35"/>
  <c r="L287" i="35"/>
  <c r="J293" i="35"/>
  <c r="S298" i="35"/>
  <c r="Q304" i="35"/>
  <c r="O310" i="35"/>
  <c r="M316" i="35"/>
  <c r="N321" i="35"/>
  <c r="M324" i="35"/>
  <c r="L327" i="35"/>
  <c r="O329" i="35"/>
  <c r="L330" i="35"/>
  <c r="I331" i="35"/>
  <c r="Q331" i="35"/>
  <c r="N332" i="35"/>
  <c r="K333" i="35"/>
  <c r="S333" i="35"/>
  <c r="P334" i="35"/>
  <c r="M335" i="35"/>
  <c r="J336" i="35"/>
  <c r="R336" i="35"/>
  <c r="O337" i="35"/>
  <c r="L338" i="35"/>
  <c r="I339" i="35"/>
  <c r="Q339" i="35"/>
  <c r="N340" i="35"/>
  <c r="K341" i="35"/>
  <c r="S341" i="35"/>
  <c r="P342" i="35"/>
  <c r="M343" i="35"/>
  <c r="J344" i="35"/>
  <c r="R344" i="35"/>
  <c r="O345" i="35"/>
  <c r="L346" i="35"/>
  <c r="I347" i="35"/>
  <c r="Q347" i="35"/>
  <c r="N348" i="35"/>
  <c r="K349" i="35"/>
  <c r="S349" i="35"/>
  <c r="P350" i="35"/>
  <c r="M351" i="35"/>
  <c r="J352" i="35"/>
  <c r="R352" i="35"/>
  <c r="O353" i="35"/>
  <c r="L354" i="35"/>
  <c r="I355" i="35"/>
  <c r="Q355" i="35"/>
  <c r="N356" i="35"/>
  <c r="K357" i="35"/>
  <c r="S357" i="35"/>
  <c r="P358" i="35"/>
  <c r="M359" i="35"/>
  <c r="J360" i="35"/>
  <c r="R360" i="35"/>
  <c r="O361" i="35"/>
  <c r="L362" i="35"/>
  <c r="I363" i="35"/>
  <c r="Q363" i="35"/>
  <c r="N364" i="35"/>
  <c r="K365" i="35"/>
  <c r="S365" i="35"/>
  <c r="P366" i="35"/>
  <c r="M367" i="35"/>
  <c r="J368" i="35"/>
  <c r="R368" i="35"/>
  <c r="O369" i="35"/>
  <c r="L370" i="35"/>
  <c r="I371" i="35"/>
  <c r="Q371" i="35"/>
  <c r="N372" i="35"/>
  <c r="K373" i="35"/>
  <c r="S373" i="35"/>
  <c r="P374" i="35"/>
  <c r="M375" i="35"/>
  <c r="J376" i="35"/>
  <c r="R376" i="35"/>
  <c r="O377" i="35"/>
  <c r="L378" i="35"/>
  <c r="I379" i="35"/>
  <c r="Q379" i="35"/>
  <c r="N380" i="35"/>
  <c r="K381" i="35"/>
  <c r="S237" i="35"/>
  <c r="L260" i="35"/>
  <c r="J274" i="35"/>
  <c r="K282" i="35"/>
  <c r="I288" i="35"/>
  <c r="R293" i="35"/>
  <c r="P299" i="35"/>
  <c r="N305" i="35"/>
  <c r="L311" i="35"/>
  <c r="J317" i="35"/>
  <c r="J322" i="35"/>
  <c r="I325" i="35"/>
  <c r="S327" i="35"/>
  <c r="P329" i="35"/>
  <c r="M330" i="35"/>
  <c r="J331" i="35"/>
  <c r="R331" i="35"/>
  <c r="O332" i="35"/>
  <c r="L333" i="35"/>
  <c r="I334" i="35"/>
  <c r="Q334" i="35"/>
  <c r="N335" i="35"/>
  <c r="K336" i="35"/>
  <c r="S336" i="35"/>
  <c r="P337" i="35"/>
  <c r="M338" i="35"/>
  <c r="J339" i="35"/>
  <c r="R339" i="35"/>
  <c r="O340" i="35"/>
  <c r="L341" i="35"/>
  <c r="I342" i="35"/>
  <c r="Q342" i="35"/>
  <c r="N343" i="35"/>
  <c r="K344" i="35"/>
  <c r="S344" i="35"/>
  <c r="P345" i="35"/>
  <c r="M346" i="35"/>
  <c r="J347" i="35"/>
  <c r="R347" i="35"/>
  <c r="O348" i="35"/>
  <c r="L349" i="35"/>
  <c r="I350" i="35"/>
  <c r="Q350" i="35"/>
  <c r="N351" i="35"/>
  <c r="K352" i="35"/>
  <c r="S352" i="35"/>
  <c r="P353" i="35"/>
  <c r="M354" i="35"/>
  <c r="J355" i="35"/>
  <c r="R355" i="35"/>
  <c r="O356" i="35"/>
  <c r="L357" i="35"/>
  <c r="I358" i="35"/>
  <c r="Q358" i="35"/>
  <c r="N359" i="35"/>
  <c r="K360" i="35"/>
  <c r="S360" i="35"/>
  <c r="P361" i="35"/>
  <c r="M362" i="35"/>
  <c r="J363" i="35"/>
  <c r="R363" i="35"/>
  <c r="O364" i="35"/>
  <c r="L365" i="35"/>
  <c r="I366" i="35"/>
  <c r="Q366" i="35"/>
  <c r="N367" i="35"/>
  <c r="K368" i="35"/>
  <c r="S368" i="35"/>
  <c r="P369" i="35"/>
  <c r="M370" i="35"/>
  <c r="J371" i="35"/>
  <c r="R371" i="35"/>
  <c r="O372" i="35"/>
  <c r="L373" i="35"/>
  <c r="I374" i="35"/>
  <c r="Q374" i="35"/>
  <c r="N375" i="35"/>
  <c r="K376" i="35"/>
  <c r="S376" i="35"/>
  <c r="P377" i="35"/>
  <c r="M378" i="35"/>
  <c r="J379" i="35"/>
  <c r="R379" i="35"/>
  <c r="O380" i="35"/>
  <c r="N158" i="35"/>
  <c r="N241" i="35"/>
  <c r="S261" i="35"/>
  <c r="O275" i="35"/>
  <c r="S282" i="35"/>
  <c r="Q288" i="35"/>
  <c r="O294" i="35"/>
  <c r="M300" i="35"/>
  <c r="K306" i="35"/>
  <c r="I312" i="35"/>
  <c r="R317" i="35"/>
  <c r="K322" i="35"/>
  <c r="J325" i="35"/>
  <c r="I328" i="35"/>
  <c r="Q329" i="35"/>
  <c r="N330" i="35"/>
  <c r="K331" i="35"/>
  <c r="S331" i="35"/>
  <c r="P332" i="35"/>
  <c r="M333" i="35"/>
  <c r="J334" i="35"/>
  <c r="R334" i="35"/>
  <c r="O335" i="35"/>
  <c r="L336" i="35"/>
  <c r="I337" i="35"/>
  <c r="Q337" i="35"/>
  <c r="N338" i="35"/>
  <c r="K339" i="35"/>
  <c r="S339" i="35"/>
  <c r="P340" i="35"/>
  <c r="M341" i="35"/>
  <c r="J342" i="35"/>
  <c r="R342" i="35"/>
  <c r="O343" i="35"/>
  <c r="L344" i="35"/>
  <c r="I345" i="35"/>
  <c r="Q345" i="35"/>
  <c r="N346" i="35"/>
  <c r="K347" i="35"/>
  <c r="S347" i="35"/>
  <c r="P348" i="35"/>
  <c r="M349" i="35"/>
  <c r="J350" i="35"/>
  <c r="R350" i="35"/>
  <c r="O351" i="35"/>
  <c r="L352" i="35"/>
  <c r="I353" i="35"/>
  <c r="Q353" i="35"/>
  <c r="N354" i="35"/>
  <c r="K355" i="35"/>
  <c r="S355" i="35"/>
  <c r="P356" i="35"/>
  <c r="M357" i="35"/>
  <c r="J358" i="35"/>
  <c r="R358" i="35"/>
  <c r="O359" i="35"/>
  <c r="L360" i="35"/>
  <c r="I361" i="35"/>
  <c r="Q361" i="35"/>
  <c r="N362" i="35"/>
  <c r="K363" i="35"/>
  <c r="S363" i="35"/>
  <c r="P364" i="35"/>
  <c r="M365" i="35"/>
  <c r="J366" i="35"/>
  <c r="R366" i="35"/>
  <c r="O367" i="35"/>
  <c r="L368" i="35"/>
  <c r="I369" i="35"/>
  <c r="Q369" i="35"/>
  <c r="N370" i="35"/>
  <c r="K371" i="35"/>
  <c r="S371" i="35"/>
  <c r="P372" i="35"/>
  <c r="M373" i="35"/>
  <c r="J374" i="35"/>
  <c r="R374" i="35"/>
  <c r="O375" i="35"/>
  <c r="L376" i="35"/>
  <c r="I377" i="35"/>
  <c r="Q377" i="35"/>
  <c r="N378" i="35"/>
  <c r="K379" i="35"/>
  <c r="S379" i="35"/>
  <c r="P380" i="35"/>
  <c r="M381" i="35"/>
  <c r="N190" i="35"/>
  <c r="M244" i="35"/>
  <c r="I264" i="35"/>
  <c r="I277" i="35"/>
  <c r="P283" i="35"/>
  <c r="N289" i="35"/>
  <c r="L295" i="35"/>
  <c r="J301" i="35"/>
  <c r="S306" i="35"/>
  <c r="Q312" i="35"/>
  <c r="O318" i="35"/>
  <c r="R322" i="35"/>
  <c r="Q325" i="35"/>
  <c r="P328" i="35"/>
  <c r="R329" i="35"/>
  <c r="O330" i="35"/>
  <c r="L331" i="35"/>
  <c r="I332" i="35"/>
  <c r="Q332" i="35"/>
  <c r="N333" i="35"/>
  <c r="K334" i="35"/>
  <c r="S334" i="35"/>
  <c r="P335" i="35"/>
  <c r="M336" i="35"/>
  <c r="J337" i="35"/>
  <c r="R337" i="35"/>
  <c r="O338" i="35"/>
  <c r="L339" i="35"/>
  <c r="I340" i="35"/>
  <c r="Q340" i="35"/>
  <c r="N341" i="35"/>
  <c r="K342" i="35"/>
  <c r="S342" i="35"/>
  <c r="P343" i="35"/>
  <c r="M344" i="35"/>
  <c r="J345" i="35"/>
  <c r="R345" i="35"/>
  <c r="O346" i="35"/>
  <c r="L347" i="35"/>
  <c r="I348" i="35"/>
  <c r="Q348" i="35"/>
  <c r="N349" i="35"/>
  <c r="K350" i="35"/>
  <c r="S350" i="35"/>
  <c r="P351" i="35"/>
  <c r="M352" i="35"/>
  <c r="J353" i="35"/>
  <c r="R353" i="35"/>
  <c r="O354" i="35"/>
  <c r="L355" i="35"/>
  <c r="I356" i="35"/>
  <c r="Q356" i="35"/>
  <c r="N357" i="35"/>
  <c r="K358" i="35"/>
  <c r="S358" i="35"/>
  <c r="P359" i="35"/>
  <c r="M360" i="35"/>
  <c r="J361" i="35"/>
  <c r="R361" i="35"/>
  <c r="O362" i="35"/>
  <c r="L363" i="35"/>
  <c r="I364" i="35"/>
  <c r="Q364" i="35"/>
  <c r="N365" i="35"/>
  <c r="K366" i="35"/>
  <c r="S366" i="35"/>
  <c r="P367" i="35"/>
  <c r="M368" i="35"/>
  <c r="J369" i="35"/>
  <c r="R369" i="35"/>
  <c r="O370" i="35"/>
  <c r="L371" i="35"/>
  <c r="I372" i="35"/>
  <c r="Q372" i="35"/>
  <c r="N373" i="35"/>
  <c r="K374" i="35"/>
  <c r="S374" i="35"/>
  <c r="P375" i="35"/>
  <c r="M376" i="35"/>
  <c r="J377" i="35"/>
  <c r="R377" i="35"/>
  <c r="O378" i="35"/>
  <c r="L379" i="35"/>
  <c r="I380" i="35"/>
  <c r="Q380" i="35"/>
  <c r="N381" i="35"/>
  <c r="Q203" i="35"/>
  <c r="L247" i="35"/>
  <c r="J266" i="35"/>
  <c r="N278" i="35"/>
  <c r="M284" i="35"/>
  <c r="K290" i="35"/>
  <c r="I296" i="35"/>
  <c r="R301" i="35"/>
  <c r="P307" i="35"/>
  <c r="N313" i="35"/>
  <c r="L319" i="35"/>
  <c r="S322" i="35"/>
  <c r="R325" i="35"/>
  <c r="Q328" i="35"/>
  <c r="S329" i="35"/>
  <c r="P330" i="35"/>
  <c r="M331" i="35"/>
  <c r="J332" i="35"/>
  <c r="R332" i="35"/>
  <c r="O333" i="35"/>
  <c r="L334" i="35"/>
  <c r="I335" i="35"/>
  <c r="Q335" i="35"/>
  <c r="N336" i="35"/>
  <c r="K337" i="35"/>
  <c r="S337" i="35"/>
  <c r="P338" i="35"/>
  <c r="M339" i="35"/>
  <c r="J340" i="35"/>
  <c r="R340" i="35"/>
  <c r="O341" i="35"/>
  <c r="L342" i="35"/>
  <c r="I343" i="35"/>
  <c r="Q343" i="35"/>
  <c r="N344" i="35"/>
  <c r="K345" i="35"/>
  <c r="S345" i="35"/>
  <c r="P346" i="35"/>
  <c r="M347" i="35"/>
  <c r="J348" i="35"/>
  <c r="R348" i="35"/>
  <c r="O349" i="35"/>
  <c r="L350" i="35"/>
  <c r="I351" i="35"/>
  <c r="Q351" i="35"/>
  <c r="N352" i="35"/>
  <c r="K353" i="35"/>
  <c r="S353" i="35"/>
  <c r="P354" i="35"/>
  <c r="M355" i="35"/>
  <c r="J356" i="35"/>
  <c r="R356" i="35"/>
  <c r="O357" i="35"/>
  <c r="L358" i="35"/>
  <c r="I359" i="35"/>
  <c r="Q359" i="35"/>
  <c r="N360" i="35"/>
  <c r="K361" i="35"/>
  <c r="S361" i="35"/>
  <c r="P362" i="35"/>
  <c r="M363" i="35"/>
  <c r="J364" i="35"/>
  <c r="R364" i="35"/>
  <c r="O365" i="35"/>
  <c r="L366" i="35"/>
  <c r="I367" i="35"/>
  <c r="Q367" i="35"/>
  <c r="N368" i="35"/>
  <c r="K369" i="35"/>
  <c r="S369" i="35"/>
  <c r="P370" i="35"/>
  <c r="M371" i="35"/>
  <c r="J372" i="35"/>
  <c r="R372" i="35"/>
  <c r="O373" i="35"/>
  <c r="L374" i="35"/>
  <c r="I375" i="35"/>
  <c r="Q375" i="35"/>
  <c r="N376" i="35"/>
  <c r="K377" i="35"/>
  <c r="S377" i="35"/>
  <c r="P378" i="35"/>
  <c r="M379" i="35"/>
  <c r="J380" i="35"/>
  <c r="R380" i="35"/>
  <c r="O211" i="35"/>
  <c r="K250" i="35"/>
  <c r="Q267" i="35"/>
  <c r="L279" i="35"/>
  <c r="J285" i="35"/>
  <c r="S290" i="35"/>
  <c r="Q296" i="35"/>
  <c r="O302" i="35"/>
  <c r="M308" i="35"/>
  <c r="K314" i="35"/>
  <c r="I320" i="35"/>
  <c r="O323" i="35"/>
  <c r="N326" i="35"/>
  <c r="I329" i="35"/>
  <c r="I330" i="35"/>
  <c r="Q330" i="35"/>
  <c r="N331" i="35"/>
  <c r="K332" i="35"/>
  <c r="S332" i="35"/>
  <c r="P333" i="35"/>
  <c r="M334" i="35"/>
  <c r="J335" i="35"/>
  <c r="R335" i="35"/>
  <c r="O336" i="35"/>
  <c r="L337" i="35"/>
  <c r="I338" i="35"/>
  <c r="Q338" i="35"/>
  <c r="N339" i="35"/>
  <c r="K340" i="35"/>
  <c r="S340" i="35"/>
  <c r="P341" i="35"/>
  <c r="M342" i="35"/>
  <c r="J343" i="35"/>
  <c r="R343" i="35"/>
  <c r="O344" i="35"/>
  <c r="L345" i="35"/>
  <c r="I346" i="35"/>
  <c r="Q346" i="35"/>
  <c r="N347" i="35"/>
  <c r="K348" i="35"/>
  <c r="S348" i="35"/>
  <c r="P349" i="35"/>
  <c r="M350" i="35"/>
  <c r="J351" i="35"/>
  <c r="R351" i="35"/>
  <c r="O352" i="35"/>
  <c r="L353" i="35"/>
  <c r="I354" i="35"/>
  <c r="Q354" i="35"/>
  <c r="N355" i="35"/>
  <c r="K356" i="35"/>
  <c r="S356" i="35"/>
  <c r="P357" i="35"/>
  <c r="M358" i="35"/>
  <c r="J359" i="35"/>
  <c r="R359" i="35"/>
  <c r="O360" i="35"/>
  <c r="L361" i="35"/>
  <c r="I362" i="35"/>
  <c r="Q362" i="35"/>
  <c r="N363" i="35"/>
  <c r="K364" i="35"/>
  <c r="S364" i="35"/>
  <c r="P365" i="35"/>
  <c r="M366" i="35"/>
  <c r="J367" i="35"/>
  <c r="R367" i="35"/>
  <c r="O368" i="35"/>
  <c r="L369" i="35"/>
  <c r="I370" i="35"/>
  <c r="Q370" i="35"/>
  <c r="N371" i="35"/>
  <c r="K372" i="35"/>
  <c r="S372" i="35"/>
  <c r="P373" i="35"/>
  <c r="M374" i="35"/>
  <c r="J375" i="35"/>
  <c r="R375" i="35"/>
  <c r="O376" i="35"/>
  <c r="L377" i="35"/>
  <c r="I378" i="35"/>
  <c r="Q378" i="35"/>
  <c r="N379" i="35"/>
  <c r="K380" i="35"/>
  <c r="S380" i="35"/>
  <c r="K219" i="35"/>
  <c r="J253" i="35"/>
  <c r="Q269" i="35"/>
  <c r="I280" i="35"/>
  <c r="R285" i="35"/>
  <c r="P291" i="35"/>
  <c r="N297" i="35"/>
  <c r="L303" i="35"/>
  <c r="J309" i="35"/>
  <c r="S314" i="35"/>
  <c r="Q320" i="35"/>
  <c r="P323" i="35"/>
  <c r="O326" i="35"/>
  <c r="M329" i="35"/>
  <c r="J330" i="35"/>
  <c r="R330" i="35"/>
  <c r="O331" i="35"/>
  <c r="L332" i="35"/>
  <c r="I333" i="35"/>
  <c r="Q333" i="35"/>
  <c r="N334" i="35"/>
  <c r="K335" i="35"/>
  <c r="S335" i="35"/>
  <c r="P336" i="35"/>
  <c r="M337" i="35"/>
  <c r="J338" i="35"/>
  <c r="R338" i="35"/>
  <c r="O339" i="35"/>
  <c r="L340" i="35"/>
  <c r="I341" i="35"/>
  <c r="Q341" i="35"/>
  <c r="N342" i="35"/>
  <c r="K343" i="35"/>
  <c r="S343" i="35"/>
  <c r="P344" i="35"/>
  <c r="M345" i="35"/>
  <c r="J346" i="35"/>
  <c r="R346" i="35"/>
  <c r="O347" i="35"/>
  <c r="L348" i="35"/>
  <c r="I349" i="35"/>
  <c r="Q349" i="35"/>
  <c r="N350" i="35"/>
  <c r="K351" i="35"/>
  <c r="S351" i="35"/>
  <c r="P352" i="35"/>
  <c r="M353" i="35"/>
  <c r="J354" i="35"/>
  <c r="R354" i="35"/>
  <c r="O355" i="35"/>
  <c r="L356" i="35"/>
  <c r="I357" i="35"/>
  <c r="Q357" i="35"/>
  <c r="N358" i="35"/>
  <c r="K359" i="35"/>
  <c r="S359" i="35"/>
  <c r="P360" i="35"/>
  <c r="M361" i="35"/>
  <c r="J362" i="35"/>
  <c r="R362" i="35"/>
  <c r="O363" i="35"/>
  <c r="L364" i="35"/>
  <c r="I365" i="35"/>
  <c r="Q365" i="35"/>
  <c r="N366" i="35"/>
  <c r="K367" i="35"/>
  <c r="S367" i="35"/>
  <c r="P368" i="35"/>
  <c r="M369" i="35"/>
  <c r="J370" i="35"/>
  <c r="R370" i="35"/>
  <c r="O371" i="35"/>
  <c r="L372" i="35"/>
  <c r="I373" i="35"/>
  <c r="Q373" i="35"/>
  <c r="N374" i="35"/>
  <c r="K375" i="35"/>
  <c r="S375" i="35"/>
  <c r="P376" i="35"/>
  <c r="M377" i="35"/>
  <c r="J378" i="35"/>
  <c r="R378" i="35"/>
  <c r="O379" i="35"/>
  <c r="L380" i="35"/>
  <c r="I381" i="35"/>
  <c r="K298" i="35"/>
  <c r="K330" i="35"/>
  <c r="I336" i="35"/>
  <c r="R341" i="35"/>
  <c r="P347" i="35"/>
  <c r="N353" i="35"/>
  <c r="L359" i="35"/>
  <c r="J365" i="35"/>
  <c r="S370" i="35"/>
  <c r="Q376" i="35"/>
  <c r="O381" i="35"/>
  <c r="L382" i="35"/>
  <c r="I383" i="35"/>
  <c r="Q383" i="35"/>
  <c r="N384" i="35"/>
  <c r="K385" i="35"/>
  <c r="S385" i="35"/>
  <c r="P386" i="35"/>
  <c r="M387" i="35"/>
  <c r="J388" i="35"/>
  <c r="R388" i="35"/>
  <c r="O389" i="35"/>
  <c r="L390" i="35"/>
  <c r="I391" i="35"/>
  <c r="Q391" i="35"/>
  <c r="N392" i="35"/>
  <c r="K393" i="35"/>
  <c r="S393" i="35"/>
  <c r="P394" i="35"/>
  <c r="M395" i="35"/>
  <c r="J396" i="35"/>
  <c r="R396" i="35"/>
  <c r="O397" i="35"/>
  <c r="L398" i="35"/>
  <c r="I399" i="35"/>
  <c r="Q399" i="35"/>
  <c r="N400" i="35"/>
  <c r="K401" i="35"/>
  <c r="S401" i="35"/>
  <c r="P402" i="35"/>
  <c r="M403" i="35"/>
  <c r="J404" i="35"/>
  <c r="R404" i="35"/>
  <c r="O405" i="35"/>
  <c r="L406" i="35"/>
  <c r="I407" i="35"/>
  <c r="Q407" i="35"/>
  <c r="N408" i="35"/>
  <c r="K409" i="35"/>
  <c r="S409" i="35"/>
  <c r="P410" i="35"/>
  <c r="M411" i="35"/>
  <c r="J412" i="35"/>
  <c r="R412" i="35"/>
  <c r="O413" i="35"/>
  <c r="L414" i="35"/>
  <c r="I415" i="35"/>
  <c r="Q415" i="35"/>
  <c r="N416" i="35"/>
  <c r="K417" i="35"/>
  <c r="S417" i="35"/>
  <c r="P418" i="35"/>
  <c r="M419" i="35"/>
  <c r="J420" i="35"/>
  <c r="R420" i="35"/>
  <c r="O421" i="35"/>
  <c r="L422" i="35"/>
  <c r="I423" i="35"/>
  <c r="Q423" i="35"/>
  <c r="N424" i="35"/>
  <c r="K425" i="35"/>
  <c r="S425" i="35"/>
  <c r="P426" i="35"/>
  <c r="M427" i="35"/>
  <c r="J428" i="35"/>
  <c r="R428" i="35"/>
  <c r="O429" i="35"/>
  <c r="L430" i="35"/>
  <c r="I431" i="35"/>
  <c r="Q431" i="35"/>
  <c r="N432" i="35"/>
  <c r="K433" i="35"/>
  <c r="S433" i="35"/>
  <c r="P434" i="35"/>
  <c r="M435" i="35"/>
  <c r="J436" i="35"/>
  <c r="R436" i="35"/>
  <c r="O437" i="35"/>
  <c r="L438" i="35"/>
  <c r="I439" i="35"/>
  <c r="Q439" i="35"/>
  <c r="N440" i="35"/>
  <c r="K441" i="35"/>
  <c r="S441" i="35"/>
  <c r="P442" i="35"/>
  <c r="M443" i="35"/>
  <c r="J444" i="35"/>
  <c r="R444" i="35"/>
  <c r="O445" i="35"/>
  <c r="L446" i="35"/>
  <c r="I447" i="35"/>
  <c r="Q447" i="35"/>
  <c r="N448" i="35"/>
  <c r="K449" i="35"/>
  <c r="S449" i="35"/>
  <c r="P450" i="35"/>
  <c r="M451" i="35"/>
  <c r="J452" i="35"/>
  <c r="R452" i="35"/>
  <c r="O453" i="35"/>
  <c r="L454" i="35"/>
  <c r="I455" i="35"/>
  <c r="Q455" i="35"/>
  <c r="N456" i="35"/>
  <c r="K457" i="35"/>
  <c r="S457" i="35"/>
  <c r="P458" i="35"/>
  <c r="M459" i="35"/>
  <c r="J460" i="35"/>
  <c r="R460" i="35"/>
  <c r="O461" i="35"/>
  <c r="L462" i="35"/>
  <c r="I463" i="35"/>
  <c r="Q463" i="35"/>
  <c r="N464" i="35"/>
  <c r="K465" i="35"/>
  <c r="S465" i="35"/>
  <c r="P466" i="35"/>
  <c r="M467" i="35"/>
  <c r="J468" i="35"/>
  <c r="R468" i="35"/>
  <c r="O469" i="35"/>
  <c r="L470" i="35"/>
  <c r="I471" i="35"/>
  <c r="Q471" i="35"/>
  <c r="N472" i="35"/>
  <c r="K473" i="35"/>
  <c r="S473" i="35"/>
  <c r="P474" i="35"/>
  <c r="M475" i="35"/>
  <c r="J476" i="35"/>
  <c r="R476" i="35"/>
  <c r="O477" i="35"/>
  <c r="L478" i="35"/>
  <c r="I479" i="35"/>
  <c r="Q479" i="35"/>
  <c r="N480" i="35"/>
  <c r="K481" i="35"/>
  <c r="S481" i="35"/>
  <c r="P482" i="35"/>
  <c r="M483" i="35"/>
  <c r="J484" i="35"/>
  <c r="R484" i="35"/>
  <c r="O485" i="35"/>
  <c r="L486" i="35"/>
  <c r="I487" i="35"/>
  <c r="Q487" i="35"/>
  <c r="N488" i="35"/>
  <c r="K489" i="35"/>
  <c r="S489" i="35"/>
  <c r="P490" i="35"/>
  <c r="M491" i="35"/>
  <c r="J492" i="35"/>
  <c r="R492" i="35"/>
  <c r="O493" i="35"/>
  <c r="L494" i="35"/>
  <c r="I495" i="35"/>
  <c r="Q495" i="35"/>
  <c r="N496" i="35"/>
  <c r="I304" i="35"/>
  <c r="S330" i="35"/>
  <c r="Q336" i="35"/>
  <c r="O342" i="35"/>
  <c r="M348" i="35"/>
  <c r="K354" i="35"/>
  <c r="I360" i="35"/>
  <c r="R365" i="35"/>
  <c r="P371" i="35"/>
  <c r="N377" i="35"/>
  <c r="P381" i="35"/>
  <c r="M382" i="35"/>
  <c r="J383" i="35"/>
  <c r="R383" i="35"/>
  <c r="O384" i="35"/>
  <c r="L385" i="35"/>
  <c r="I386" i="35"/>
  <c r="Q386" i="35"/>
  <c r="N387" i="35"/>
  <c r="K388" i="35"/>
  <c r="S388" i="35"/>
  <c r="P389" i="35"/>
  <c r="M390" i="35"/>
  <c r="J391" i="35"/>
  <c r="R391" i="35"/>
  <c r="O392" i="35"/>
  <c r="L393" i="35"/>
  <c r="I394" i="35"/>
  <c r="Q394" i="35"/>
  <c r="N395" i="35"/>
  <c r="K396" i="35"/>
  <c r="S396" i="35"/>
  <c r="P397" i="35"/>
  <c r="M398" i="35"/>
  <c r="J399" i="35"/>
  <c r="R399" i="35"/>
  <c r="O400" i="35"/>
  <c r="L401" i="35"/>
  <c r="I402" i="35"/>
  <c r="Q402" i="35"/>
  <c r="N403" i="35"/>
  <c r="K404" i="35"/>
  <c r="S404" i="35"/>
  <c r="P405" i="35"/>
  <c r="M406" i="35"/>
  <c r="J407" i="35"/>
  <c r="R407" i="35"/>
  <c r="O408" i="35"/>
  <c r="L409" i="35"/>
  <c r="I410" i="35"/>
  <c r="Q410" i="35"/>
  <c r="N411" i="35"/>
  <c r="K412" i="35"/>
  <c r="S412" i="35"/>
  <c r="P413" i="35"/>
  <c r="M414" i="35"/>
  <c r="J415" i="35"/>
  <c r="R415" i="35"/>
  <c r="O416" i="35"/>
  <c r="L417" i="35"/>
  <c r="I418" i="35"/>
  <c r="Q418" i="35"/>
  <c r="N419" i="35"/>
  <c r="K420" i="35"/>
  <c r="S420" i="35"/>
  <c r="P421" i="35"/>
  <c r="M422" i="35"/>
  <c r="J423" i="35"/>
  <c r="R423" i="35"/>
  <c r="O424" i="35"/>
  <c r="L425" i="35"/>
  <c r="I426" i="35"/>
  <c r="Q426" i="35"/>
  <c r="N427" i="35"/>
  <c r="K428" i="35"/>
  <c r="S428" i="35"/>
  <c r="P429" i="35"/>
  <c r="M430" i="35"/>
  <c r="J431" i="35"/>
  <c r="R431" i="35"/>
  <c r="O432" i="35"/>
  <c r="L433" i="35"/>
  <c r="I434" i="35"/>
  <c r="Q434" i="35"/>
  <c r="N435" i="35"/>
  <c r="K436" i="35"/>
  <c r="S436" i="35"/>
  <c r="P437" i="35"/>
  <c r="M438" i="35"/>
  <c r="J439" i="35"/>
  <c r="R439" i="35"/>
  <c r="O440" i="35"/>
  <c r="L441" i="35"/>
  <c r="I442" i="35"/>
  <c r="Q442" i="35"/>
  <c r="N443" i="35"/>
  <c r="K444" i="35"/>
  <c r="S444" i="35"/>
  <c r="P445" i="35"/>
  <c r="M446" i="35"/>
  <c r="J447" i="35"/>
  <c r="R447" i="35"/>
  <c r="O448" i="35"/>
  <c r="L449" i="35"/>
  <c r="I450" i="35"/>
  <c r="Q450" i="35"/>
  <c r="N451" i="35"/>
  <c r="K452" i="35"/>
  <c r="S452" i="35"/>
  <c r="P453" i="35"/>
  <c r="M454" i="35"/>
  <c r="J455" i="35"/>
  <c r="R455" i="35"/>
  <c r="O456" i="35"/>
  <c r="L457" i="35"/>
  <c r="I458" i="35"/>
  <c r="Q458" i="35"/>
  <c r="N459" i="35"/>
  <c r="K460" i="35"/>
  <c r="S460" i="35"/>
  <c r="P461" i="35"/>
  <c r="M462" i="35"/>
  <c r="J463" i="35"/>
  <c r="R463" i="35"/>
  <c r="O464" i="35"/>
  <c r="L465" i="35"/>
  <c r="I466" i="35"/>
  <c r="Q466" i="35"/>
  <c r="I227" i="35"/>
  <c r="R309" i="35"/>
  <c r="P331" i="35"/>
  <c r="N337" i="35"/>
  <c r="L343" i="35"/>
  <c r="J349" i="35"/>
  <c r="S354" i="35"/>
  <c r="Q360" i="35"/>
  <c r="O366" i="35"/>
  <c r="M372" i="35"/>
  <c r="K378" i="35"/>
  <c r="Q381" i="35"/>
  <c r="N382" i="35"/>
  <c r="K383" i="35"/>
  <c r="S383" i="35"/>
  <c r="P384" i="35"/>
  <c r="M385" i="35"/>
  <c r="J386" i="35"/>
  <c r="R386" i="35"/>
  <c r="O387" i="35"/>
  <c r="L388" i="35"/>
  <c r="I389" i="35"/>
  <c r="Q389" i="35"/>
  <c r="N390" i="35"/>
  <c r="K391" i="35"/>
  <c r="S391" i="35"/>
  <c r="P392" i="35"/>
  <c r="M393" i="35"/>
  <c r="J394" i="35"/>
  <c r="R394" i="35"/>
  <c r="O395" i="35"/>
  <c r="L396" i="35"/>
  <c r="I397" i="35"/>
  <c r="Q397" i="35"/>
  <c r="N398" i="35"/>
  <c r="K399" i="35"/>
  <c r="S399" i="35"/>
  <c r="P400" i="35"/>
  <c r="M401" i="35"/>
  <c r="J402" i="35"/>
  <c r="R402" i="35"/>
  <c r="O403" i="35"/>
  <c r="L404" i="35"/>
  <c r="I405" i="35"/>
  <c r="Q405" i="35"/>
  <c r="N406" i="35"/>
  <c r="K407" i="35"/>
  <c r="S407" i="35"/>
  <c r="P408" i="35"/>
  <c r="M409" i="35"/>
  <c r="J410" i="35"/>
  <c r="R410" i="35"/>
  <c r="O411" i="35"/>
  <c r="L412" i="35"/>
  <c r="I413" i="35"/>
  <c r="Q413" i="35"/>
  <c r="N414" i="35"/>
  <c r="K415" i="35"/>
  <c r="S415" i="35"/>
  <c r="P416" i="35"/>
  <c r="M417" i="35"/>
  <c r="J418" i="35"/>
  <c r="R418" i="35"/>
  <c r="O419" i="35"/>
  <c r="L420" i="35"/>
  <c r="I421" i="35"/>
  <c r="Q421" i="35"/>
  <c r="N422" i="35"/>
  <c r="K423" i="35"/>
  <c r="S423" i="35"/>
  <c r="P424" i="35"/>
  <c r="M425" i="35"/>
  <c r="J426" i="35"/>
  <c r="R426" i="35"/>
  <c r="O427" i="35"/>
  <c r="L428" i="35"/>
  <c r="I429" i="35"/>
  <c r="Q429" i="35"/>
  <c r="N430" i="35"/>
  <c r="K431" i="35"/>
  <c r="S431" i="35"/>
  <c r="P432" i="35"/>
  <c r="M433" i="35"/>
  <c r="J434" i="35"/>
  <c r="R434" i="35"/>
  <c r="O435" i="35"/>
  <c r="L436" i="35"/>
  <c r="I437" i="35"/>
  <c r="Q437" i="35"/>
  <c r="N438" i="35"/>
  <c r="K439" i="35"/>
  <c r="S439" i="35"/>
  <c r="P440" i="35"/>
  <c r="M441" i="35"/>
  <c r="J442" i="35"/>
  <c r="R442" i="35"/>
  <c r="O443" i="35"/>
  <c r="L444" i="35"/>
  <c r="I445" i="35"/>
  <c r="Q445" i="35"/>
  <c r="N446" i="35"/>
  <c r="K447" i="35"/>
  <c r="S447" i="35"/>
  <c r="P448" i="35"/>
  <c r="M449" i="35"/>
  <c r="J450" i="35"/>
  <c r="R450" i="35"/>
  <c r="O451" i="35"/>
  <c r="L452" i="35"/>
  <c r="I453" i="35"/>
  <c r="Q453" i="35"/>
  <c r="N454" i="35"/>
  <c r="K455" i="35"/>
  <c r="S455" i="35"/>
  <c r="P456" i="35"/>
  <c r="M457" i="35"/>
  <c r="J458" i="35"/>
  <c r="R458" i="35"/>
  <c r="O459" i="35"/>
  <c r="L460" i="35"/>
  <c r="I461" i="35"/>
  <c r="Q461" i="35"/>
  <c r="N462" i="35"/>
  <c r="K463" i="35"/>
  <c r="S463" i="35"/>
  <c r="P464" i="35"/>
  <c r="M465" i="35"/>
  <c r="J466" i="35"/>
  <c r="R466" i="35"/>
  <c r="I256" i="35"/>
  <c r="P315" i="35"/>
  <c r="M332" i="35"/>
  <c r="K338" i="35"/>
  <c r="I344" i="35"/>
  <c r="R349" i="35"/>
  <c r="P355" i="35"/>
  <c r="N361" i="35"/>
  <c r="L367" i="35"/>
  <c r="J373" i="35"/>
  <c r="S378" i="35"/>
  <c r="R381" i="35"/>
  <c r="O382" i="35"/>
  <c r="L383" i="35"/>
  <c r="I384" i="35"/>
  <c r="Q384" i="35"/>
  <c r="N385" i="35"/>
  <c r="K386" i="35"/>
  <c r="S386" i="35"/>
  <c r="P387" i="35"/>
  <c r="M388" i="35"/>
  <c r="J389" i="35"/>
  <c r="R389" i="35"/>
  <c r="O390" i="35"/>
  <c r="L391" i="35"/>
  <c r="I392" i="35"/>
  <c r="Q392" i="35"/>
  <c r="N393" i="35"/>
  <c r="K394" i="35"/>
  <c r="S394" i="35"/>
  <c r="P395" i="35"/>
  <c r="M396" i="35"/>
  <c r="J397" i="35"/>
  <c r="R397" i="35"/>
  <c r="O398" i="35"/>
  <c r="L399" i="35"/>
  <c r="I400" i="35"/>
  <c r="Q400" i="35"/>
  <c r="N401" i="35"/>
  <c r="K402" i="35"/>
  <c r="S402" i="35"/>
  <c r="P403" i="35"/>
  <c r="M404" i="35"/>
  <c r="J405" i="35"/>
  <c r="R405" i="35"/>
  <c r="O406" i="35"/>
  <c r="L407" i="35"/>
  <c r="I408" i="35"/>
  <c r="Q408" i="35"/>
  <c r="N409" i="35"/>
  <c r="K410" i="35"/>
  <c r="S410" i="35"/>
  <c r="P411" i="35"/>
  <c r="M412" i="35"/>
  <c r="J413" i="35"/>
  <c r="R413" i="35"/>
  <c r="O414" i="35"/>
  <c r="L415" i="35"/>
  <c r="I416" i="35"/>
  <c r="Q416" i="35"/>
  <c r="N417" i="35"/>
  <c r="K418" i="35"/>
  <c r="S418" i="35"/>
  <c r="P419" i="35"/>
  <c r="M420" i="35"/>
  <c r="J421" i="35"/>
  <c r="R421" i="35"/>
  <c r="O422" i="35"/>
  <c r="L423" i="35"/>
  <c r="I424" i="35"/>
  <c r="Q424" i="35"/>
  <c r="N425" i="35"/>
  <c r="K426" i="35"/>
  <c r="S426" i="35"/>
  <c r="P427" i="35"/>
  <c r="M428" i="35"/>
  <c r="J429" i="35"/>
  <c r="R429" i="35"/>
  <c r="O430" i="35"/>
  <c r="L431" i="35"/>
  <c r="I432" i="35"/>
  <c r="Q432" i="35"/>
  <c r="N433" i="35"/>
  <c r="K434" i="35"/>
  <c r="S434" i="35"/>
  <c r="P435" i="35"/>
  <c r="M436" i="35"/>
  <c r="J437" i="35"/>
  <c r="R437" i="35"/>
  <c r="O438" i="35"/>
  <c r="L439" i="35"/>
  <c r="I440" i="35"/>
  <c r="Q440" i="35"/>
  <c r="N441" i="35"/>
  <c r="K442" i="35"/>
  <c r="S442" i="35"/>
  <c r="P443" i="35"/>
  <c r="M444" i="35"/>
  <c r="J445" i="35"/>
  <c r="R445" i="35"/>
  <c r="O446" i="35"/>
  <c r="L447" i="35"/>
  <c r="I448" i="35"/>
  <c r="Q448" i="35"/>
  <c r="N449" i="35"/>
  <c r="K450" i="35"/>
  <c r="S450" i="35"/>
  <c r="P451" i="35"/>
  <c r="M452" i="35"/>
  <c r="J453" i="35"/>
  <c r="R453" i="35"/>
  <c r="O454" i="35"/>
  <c r="L455" i="35"/>
  <c r="I456" i="35"/>
  <c r="Q456" i="35"/>
  <c r="N457" i="35"/>
  <c r="K458" i="35"/>
  <c r="S458" i="35"/>
  <c r="P459" i="35"/>
  <c r="M460" i="35"/>
  <c r="J461" i="35"/>
  <c r="R461" i="35"/>
  <c r="O462" i="35"/>
  <c r="L463" i="35"/>
  <c r="I464" i="35"/>
  <c r="Q464" i="35"/>
  <c r="N465" i="35"/>
  <c r="K466" i="35"/>
  <c r="S466" i="35"/>
  <c r="P467" i="35"/>
  <c r="M468" i="35"/>
  <c r="J469" i="35"/>
  <c r="R469" i="35"/>
  <c r="O470" i="35"/>
  <c r="L471" i="35"/>
  <c r="I472" i="35"/>
  <c r="Q472" i="35"/>
  <c r="N473" i="35"/>
  <c r="K474" i="35"/>
  <c r="S474" i="35"/>
  <c r="P475" i="35"/>
  <c r="M476" i="35"/>
  <c r="J477" i="35"/>
  <c r="R477" i="35"/>
  <c r="O478" i="35"/>
  <c r="L479" i="35"/>
  <c r="I480" i="35"/>
  <c r="Q480" i="35"/>
  <c r="N481" i="35"/>
  <c r="K482" i="35"/>
  <c r="S482" i="35"/>
  <c r="P483" i="35"/>
  <c r="M484" i="35"/>
  <c r="J485" i="35"/>
  <c r="R485" i="35"/>
  <c r="O486" i="35"/>
  <c r="L487" i="35"/>
  <c r="I488" i="35"/>
  <c r="Q488" i="35"/>
  <c r="N489" i="35"/>
  <c r="K490" i="35"/>
  <c r="S490" i="35"/>
  <c r="P491" i="35"/>
  <c r="M492" i="35"/>
  <c r="J493" i="35"/>
  <c r="R493" i="35"/>
  <c r="O494" i="35"/>
  <c r="L495" i="35"/>
  <c r="I496" i="35"/>
  <c r="Q496" i="35"/>
  <c r="K271" i="35"/>
  <c r="M321" i="35"/>
  <c r="J333" i="35"/>
  <c r="S338" i="35"/>
  <c r="Q344" i="35"/>
  <c r="O350" i="35"/>
  <c r="M356" i="35"/>
  <c r="K362" i="35"/>
  <c r="I368" i="35"/>
  <c r="R373" i="35"/>
  <c r="P379" i="35"/>
  <c r="S381" i="35"/>
  <c r="P382" i="35"/>
  <c r="M383" i="35"/>
  <c r="J384" i="35"/>
  <c r="R384" i="35"/>
  <c r="O385" i="35"/>
  <c r="L386" i="35"/>
  <c r="I387" i="35"/>
  <c r="Q387" i="35"/>
  <c r="N388" i="35"/>
  <c r="K389" i="35"/>
  <c r="S389" i="35"/>
  <c r="P390" i="35"/>
  <c r="M391" i="35"/>
  <c r="J392" i="35"/>
  <c r="R392" i="35"/>
  <c r="O393" i="35"/>
  <c r="L394" i="35"/>
  <c r="I395" i="35"/>
  <c r="Q395" i="35"/>
  <c r="N396" i="35"/>
  <c r="K397" i="35"/>
  <c r="S397" i="35"/>
  <c r="P398" i="35"/>
  <c r="M399" i="35"/>
  <c r="J400" i="35"/>
  <c r="R400" i="35"/>
  <c r="O401" i="35"/>
  <c r="L402" i="35"/>
  <c r="I403" i="35"/>
  <c r="Q403" i="35"/>
  <c r="N404" i="35"/>
  <c r="K405" i="35"/>
  <c r="S405" i="35"/>
  <c r="P406" i="35"/>
  <c r="M407" i="35"/>
  <c r="J408" i="35"/>
  <c r="R408" i="35"/>
  <c r="O409" i="35"/>
  <c r="L410" i="35"/>
  <c r="I411" i="35"/>
  <c r="Q411" i="35"/>
  <c r="N412" i="35"/>
  <c r="K413" i="35"/>
  <c r="S413" i="35"/>
  <c r="P414" i="35"/>
  <c r="M415" i="35"/>
  <c r="J416" i="35"/>
  <c r="R416" i="35"/>
  <c r="O417" i="35"/>
  <c r="L418" i="35"/>
  <c r="I419" i="35"/>
  <c r="Q419" i="35"/>
  <c r="N420" i="35"/>
  <c r="K421" i="35"/>
  <c r="S421" i="35"/>
  <c r="P422" i="35"/>
  <c r="M423" i="35"/>
  <c r="J424" i="35"/>
  <c r="R424" i="35"/>
  <c r="O425" i="35"/>
  <c r="L426" i="35"/>
  <c r="I427" i="35"/>
  <c r="Q427" i="35"/>
  <c r="N428" i="35"/>
  <c r="K429" i="35"/>
  <c r="S429" i="35"/>
  <c r="P430" i="35"/>
  <c r="M431" i="35"/>
  <c r="J432" i="35"/>
  <c r="R432" i="35"/>
  <c r="O433" i="35"/>
  <c r="L434" i="35"/>
  <c r="I435" i="35"/>
  <c r="Q435" i="35"/>
  <c r="N436" i="35"/>
  <c r="K437" i="35"/>
  <c r="S437" i="35"/>
  <c r="P438" i="35"/>
  <c r="M439" i="35"/>
  <c r="J440" i="35"/>
  <c r="R440" i="35"/>
  <c r="O441" i="35"/>
  <c r="L442" i="35"/>
  <c r="I443" i="35"/>
  <c r="Q443" i="35"/>
  <c r="N444" i="35"/>
  <c r="K445" i="35"/>
  <c r="S445" i="35"/>
  <c r="P446" i="35"/>
  <c r="M447" i="35"/>
  <c r="J448" i="35"/>
  <c r="R448" i="35"/>
  <c r="O449" i="35"/>
  <c r="L450" i="35"/>
  <c r="I451" i="35"/>
  <c r="Q451" i="35"/>
  <c r="N452" i="35"/>
  <c r="K453" i="35"/>
  <c r="S453" i="35"/>
  <c r="P454" i="35"/>
  <c r="M455" i="35"/>
  <c r="J456" i="35"/>
  <c r="R456" i="35"/>
  <c r="O457" i="35"/>
  <c r="L458" i="35"/>
  <c r="I459" i="35"/>
  <c r="Q459" i="35"/>
  <c r="N460" i="35"/>
  <c r="K461" i="35"/>
  <c r="S461" i="35"/>
  <c r="P462" i="35"/>
  <c r="M463" i="35"/>
  <c r="J464" i="35"/>
  <c r="R464" i="35"/>
  <c r="O465" i="35"/>
  <c r="L466" i="35"/>
  <c r="I467" i="35"/>
  <c r="Q467" i="35"/>
  <c r="N468" i="35"/>
  <c r="K469" i="35"/>
  <c r="S469" i="35"/>
  <c r="P470" i="35"/>
  <c r="M471" i="35"/>
  <c r="J472" i="35"/>
  <c r="R472" i="35"/>
  <c r="O473" i="35"/>
  <c r="L474" i="35"/>
  <c r="I475" i="35"/>
  <c r="Q475" i="35"/>
  <c r="N476" i="35"/>
  <c r="K477" i="35"/>
  <c r="S477" i="35"/>
  <c r="P478" i="35"/>
  <c r="M479" i="35"/>
  <c r="J480" i="35"/>
  <c r="R480" i="35"/>
  <c r="O481" i="35"/>
  <c r="L482" i="35"/>
  <c r="I483" i="35"/>
  <c r="Q483" i="35"/>
  <c r="N484" i="35"/>
  <c r="K485" i="35"/>
  <c r="S485" i="35"/>
  <c r="P486" i="35"/>
  <c r="M487" i="35"/>
  <c r="J488" i="35"/>
  <c r="R488" i="35"/>
  <c r="O489" i="35"/>
  <c r="L490" i="35"/>
  <c r="I491" i="35"/>
  <c r="Q491" i="35"/>
  <c r="N492" i="35"/>
  <c r="K493" i="35"/>
  <c r="S493" i="35"/>
  <c r="P494" i="35"/>
  <c r="M495" i="35"/>
  <c r="J496" i="35"/>
  <c r="R496" i="35"/>
  <c r="Q280" i="35"/>
  <c r="L324" i="35"/>
  <c r="R333" i="35"/>
  <c r="P339" i="35"/>
  <c r="N345" i="35"/>
  <c r="L351" i="35"/>
  <c r="J357" i="35"/>
  <c r="S362" i="35"/>
  <c r="Q368" i="35"/>
  <c r="O374" i="35"/>
  <c r="M380" i="35"/>
  <c r="I382" i="35"/>
  <c r="Q382" i="35"/>
  <c r="N383" i="35"/>
  <c r="K384" i="35"/>
  <c r="S384" i="35"/>
  <c r="P385" i="35"/>
  <c r="M386" i="35"/>
  <c r="J387" i="35"/>
  <c r="R387" i="35"/>
  <c r="O388" i="35"/>
  <c r="L389" i="35"/>
  <c r="I390" i="35"/>
  <c r="Q390" i="35"/>
  <c r="N391" i="35"/>
  <c r="K392" i="35"/>
  <c r="S392" i="35"/>
  <c r="P393" i="35"/>
  <c r="M394" i="35"/>
  <c r="J395" i="35"/>
  <c r="R395" i="35"/>
  <c r="O396" i="35"/>
  <c r="L397" i="35"/>
  <c r="I398" i="35"/>
  <c r="Q398" i="35"/>
  <c r="N399" i="35"/>
  <c r="K400" i="35"/>
  <c r="S400" i="35"/>
  <c r="P401" i="35"/>
  <c r="M402" i="35"/>
  <c r="J403" i="35"/>
  <c r="R403" i="35"/>
  <c r="O404" i="35"/>
  <c r="L405" i="35"/>
  <c r="I406" i="35"/>
  <c r="Q406" i="35"/>
  <c r="N407" i="35"/>
  <c r="K408" i="35"/>
  <c r="S408" i="35"/>
  <c r="P409" i="35"/>
  <c r="M410" i="35"/>
  <c r="J411" i="35"/>
  <c r="R411" i="35"/>
  <c r="O412" i="35"/>
  <c r="L413" i="35"/>
  <c r="I414" i="35"/>
  <c r="Q414" i="35"/>
  <c r="N415" i="35"/>
  <c r="K416" i="35"/>
  <c r="S416" i="35"/>
  <c r="P417" i="35"/>
  <c r="M418" i="35"/>
  <c r="J419" i="35"/>
  <c r="R419" i="35"/>
  <c r="O420" i="35"/>
  <c r="L421" i="35"/>
  <c r="I422" i="35"/>
  <c r="Q422" i="35"/>
  <c r="N423" i="35"/>
  <c r="K424" i="35"/>
  <c r="S424" i="35"/>
  <c r="P425" i="35"/>
  <c r="M426" i="35"/>
  <c r="J427" i="35"/>
  <c r="R427" i="35"/>
  <c r="O428" i="35"/>
  <c r="L429" i="35"/>
  <c r="I430" i="35"/>
  <c r="Q430" i="35"/>
  <c r="N431" i="35"/>
  <c r="K432" i="35"/>
  <c r="S432" i="35"/>
  <c r="P433" i="35"/>
  <c r="M434" i="35"/>
  <c r="J435" i="35"/>
  <c r="R435" i="35"/>
  <c r="O436" i="35"/>
  <c r="L437" i="35"/>
  <c r="I438" i="35"/>
  <c r="Q438" i="35"/>
  <c r="N439" i="35"/>
  <c r="K440" i="35"/>
  <c r="S440" i="35"/>
  <c r="P441" i="35"/>
  <c r="M442" i="35"/>
  <c r="J443" i="35"/>
  <c r="R443" i="35"/>
  <c r="O444" i="35"/>
  <c r="L445" i="35"/>
  <c r="I446" i="35"/>
  <c r="Q446" i="35"/>
  <c r="N447" i="35"/>
  <c r="K448" i="35"/>
  <c r="S448" i="35"/>
  <c r="P449" i="35"/>
  <c r="M450" i="35"/>
  <c r="J451" i="35"/>
  <c r="R451" i="35"/>
  <c r="O452" i="35"/>
  <c r="L453" i="35"/>
  <c r="I454" i="35"/>
  <c r="Q454" i="35"/>
  <c r="N455" i="35"/>
  <c r="K456" i="35"/>
  <c r="S456" i="35"/>
  <c r="P457" i="35"/>
  <c r="M458" i="35"/>
  <c r="J459" i="35"/>
  <c r="R459" i="35"/>
  <c r="O460" i="35"/>
  <c r="L461" i="35"/>
  <c r="I462" i="35"/>
  <c r="Q462" i="35"/>
  <c r="N463" i="35"/>
  <c r="K464" i="35"/>
  <c r="S464" i="35"/>
  <c r="P465" i="35"/>
  <c r="M466" i="35"/>
  <c r="J467" i="35"/>
  <c r="R467" i="35"/>
  <c r="O468" i="35"/>
  <c r="L469" i="35"/>
  <c r="I470" i="35"/>
  <c r="Q470" i="35"/>
  <c r="N471" i="35"/>
  <c r="K472" i="35"/>
  <c r="S472" i="35"/>
  <c r="P473" i="35"/>
  <c r="M474" i="35"/>
  <c r="J475" i="35"/>
  <c r="R475" i="35"/>
  <c r="O476" i="35"/>
  <c r="L477" i="35"/>
  <c r="I478" i="35"/>
  <c r="Q478" i="35"/>
  <c r="N479" i="35"/>
  <c r="K480" i="35"/>
  <c r="S480" i="35"/>
  <c r="P481" i="35"/>
  <c r="M482" i="35"/>
  <c r="J483" i="35"/>
  <c r="R483" i="35"/>
  <c r="O484" i="35"/>
  <c r="L485" i="35"/>
  <c r="I486" i="35"/>
  <c r="Q486" i="35"/>
  <c r="N487" i="35"/>
  <c r="K488" i="35"/>
  <c r="S488" i="35"/>
  <c r="P489" i="35"/>
  <c r="M490" i="35"/>
  <c r="J491" i="35"/>
  <c r="R491" i="35"/>
  <c r="O492" i="35"/>
  <c r="L493" i="35"/>
  <c r="I494" i="35"/>
  <c r="Q494" i="35"/>
  <c r="N495" i="35"/>
  <c r="K496" i="35"/>
  <c r="S496" i="35"/>
  <c r="O286" i="35"/>
  <c r="K327" i="35"/>
  <c r="O334" i="35"/>
  <c r="M340" i="35"/>
  <c r="K346" i="35"/>
  <c r="I352" i="35"/>
  <c r="R357" i="35"/>
  <c r="P363" i="35"/>
  <c r="N369" i="35"/>
  <c r="L375" i="35"/>
  <c r="J381" i="35"/>
  <c r="J382" i="35"/>
  <c r="R382" i="35"/>
  <c r="O383" i="35"/>
  <c r="L384" i="35"/>
  <c r="I385" i="35"/>
  <c r="Q385" i="35"/>
  <c r="N386" i="35"/>
  <c r="K387" i="35"/>
  <c r="S387" i="35"/>
  <c r="P388" i="35"/>
  <c r="M389" i="35"/>
  <c r="J390" i="35"/>
  <c r="R390" i="35"/>
  <c r="O391" i="35"/>
  <c r="L392" i="35"/>
  <c r="I393" i="35"/>
  <c r="Q393" i="35"/>
  <c r="N394" i="35"/>
  <c r="K395" i="35"/>
  <c r="S395" i="35"/>
  <c r="P396" i="35"/>
  <c r="M397" i="35"/>
  <c r="J398" i="35"/>
  <c r="R398" i="35"/>
  <c r="O399" i="35"/>
  <c r="L400" i="35"/>
  <c r="I401" i="35"/>
  <c r="Q401" i="35"/>
  <c r="N402" i="35"/>
  <c r="K403" i="35"/>
  <c r="S403" i="35"/>
  <c r="P404" i="35"/>
  <c r="M405" i="35"/>
  <c r="J406" i="35"/>
  <c r="R406" i="35"/>
  <c r="O407" i="35"/>
  <c r="L408" i="35"/>
  <c r="I409" i="35"/>
  <c r="Q409" i="35"/>
  <c r="N410" i="35"/>
  <c r="K411" i="35"/>
  <c r="S411" i="35"/>
  <c r="P412" i="35"/>
  <c r="M413" i="35"/>
  <c r="J414" i="35"/>
  <c r="R414" i="35"/>
  <c r="O415" i="35"/>
  <c r="L416" i="35"/>
  <c r="I417" i="35"/>
  <c r="Q417" i="35"/>
  <c r="N418" i="35"/>
  <c r="K419" i="35"/>
  <c r="S419" i="35"/>
  <c r="P420" i="35"/>
  <c r="M421" i="35"/>
  <c r="J422" i="35"/>
  <c r="R422" i="35"/>
  <c r="O423" i="35"/>
  <c r="L424" i="35"/>
  <c r="I425" i="35"/>
  <c r="Q425" i="35"/>
  <c r="N426" i="35"/>
  <c r="K427" i="35"/>
  <c r="S427" i="35"/>
  <c r="P428" i="35"/>
  <c r="M429" i="35"/>
  <c r="J430" i="35"/>
  <c r="R430" i="35"/>
  <c r="O431" i="35"/>
  <c r="L432" i="35"/>
  <c r="I433" i="35"/>
  <c r="Q433" i="35"/>
  <c r="N434" i="35"/>
  <c r="K435" i="35"/>
  <c r="S435" i="35"/>
  <c r="P436" i="35"/>
  <c r="M437" i="35"/>
  <c r="J438" i="35"/>
  <c r="R438" i="35"/>
  <c r="O439" i="35"/>
  <c r="L440" i="35"/>
  <c r="I441" i="35"/>
  <c r="Q441" i="35"/>
  <c r="N442" i="35"/>
  <c r="K443" i="35"/>
  <c r="S443" i="35"/>
  <c r="P444" i="35"/>
  <c r="M445" i="35"/>
  <c r="J446" i="35"/>
  <c r="R446" i="35"/>
  <c r="O447" i="35"/>
  <c r="L448" i="35"/>
  <c r="I449" i="35"/>
  <c r="Q449" i="35"/>
  <c r="N450" i="35"/>
  <c r="K451" i="35"/>
  <c r="S451" i="35"/>
  <c r="P452" i="35"/>
  <c r="M453" i="35"/>
  <c r="J454" i="35"/>
  <c r="R454" i="35"/>
  <c r="O455" i="35"/>
  <c r="L456" i="35"/>
  <c r="I457" i="35"/>
  <c r="Q457" i="35"/>
  <c r="N458" i="35"/>
  <c r="K459" i="35"/>
  <c r="S459" i="35"/>
  <c r="P460" i="35"/>
  <c r="M461" i="35"/>
  <c r="J462" i="35"/>
  <c r="R462" i="35"/>
  <c r="O463" i="35"/>
  <c r="L464" i="35"/>
  <c r="I465" i="35"/>
  <c r="Q465" i="35"/>
  <c r="N466" i="35"/>
  <c r="K467" i="35"/>
  <c r="S467" i="35"/>
  <c r="P468" i="35"/>
  <c r="M469" i="35"/>
  <c r="J470" i="35"/>
  <c r="R470" i="35"/>
  <c r="O471" i="35"/>
  <c r="L472" i="35"/>
  <c r="I473" i="35"/>
  <c r="Q473" i="35"/>
  <c r="N474" i="35"/>
  <c r="K475" i="35"/>
  <c r="S475" i="35"/>
  <c r="P476" i="35"/>
  <c r="M477" i="35"/>
  <c r="J478" i="35"/>
  <c r="R478" i="35"/>
  <c r="O479" i="35"/>
  <c r="L480" i="35"/>
  <c r="I481" i="35"/>
  <c r="Q481" i="35"/>
  <c r="N482" i="35"/>
  <c r="K483" i="35"/>
  <c r="S483" i="35"/>
  <c r="P484" i="35"/>
  <c r="M485" i="35"/>
  <c r="J486" i="35"/>
  <c r="R486" i="35"/>
  <c r="O487" i="35"/>
  <c r="L488" i="35"/>
  <c r="I489" i="35"/>
  <c r="Q489" i="35"/>
  <c r="N490" i="35"/>
  <c r="K491" i="35"/>
  <c r="S491" i="35"/>
  <c r="P492" i="35"/>
  <c r="M493" i="35"/>
  <c r="J494" i="35"/>
  <c r="R494" i="35"/>
  <c r="O495" i="35"/>
  <c r="L496" i="35"/>
  <c r="I497" i="35"/>
  <c r="O358" i="35"/>
  <c r="M384" i="35"/>
  <c r="K390" i="35"/>
  <c r="I396" i="35"/>
  <c r="R401" i="35"/>
  <c r="P407" i="35"/>
  <c r="N413" i="35"/>
  <c r="L419" i="35"/>
  <c r="J425" i="35"/>
  <c r="S430" i="35"/>
  <c r="Q436" i="35"/>
  <c r="O442" i="35"/>
  <c r="M448" i="35"/>
  <c r="K454" i="35"/>
  <c r="I460" i="35"/>
  <c r="R465" i="35"/>
  <c r="Q468" i="35"/>
  <c r="N470" i="35"/>
  <c r="O472" i="35"/>
  <c r="O474" i="35"/>
  <c r="L476" i="35"/>
  <c r="M478" i="35"/>
  <c r="M480" i="35"/>
  <c r="J482" i="35"/>
  <c r="K484" i="35"/>
  <c r="K486" i="35"/>
  <c r="S487" i="35"/>
  <c r="I490" i="35"/>
  <c r="I492" i="35"/>
  <c r="Q493" i="35"/>
  <c r="R495" i="35"/>
  <c r="M497" i="35"/>
  <c r="J498" i="35"/>
  <c r="R498" i="35"/>
  <c r="O499" i="35"/>
  <c r="L500" i="35"/>
  <c r="I501" i="35"/>
  <c r="Q501" i="35"/>
  <c r="N502" i="35"/>
  <c r="K503" i="35"/>
  <c r="S503" i="35"/>
  <c r="P504" i="35"/>
  <c r="M505" i="35"/>
  <c r="J506" i="35"/>
  <c r="R506" i="35"/>
  <c r="O507" i="35"/>
  <c r="L508" i="35"/>
  <c r="I509" i="35"/>
  <c r="Q509" i="35"/>
  <c r="N510" i="35"/>
  <c r="K511" i="35"/>
  <c r="S511" i="35"/>
  <c r="P512" i="35"/>
  <c r="M513" i="35"/>
  <c r="J514" i="35"/>
  <c r="R514" i="35"/>
  <c r="O515" i="35"/>
  <c r="L516" i="35"/>
  <c r="I517" i="35"/>
  <c r="Q517" i="35"/>
  <c r="N518" i="35"/>
  <c r="K519" i="35"/>
  <c r="S519" i="35"/>
  <c r="P520" i="35"/>
  <c r="M521" i="35"/>
  <c r="J522" i="35"/>
  <c r="R522" i="35"/>
  <c r="O523" i="35"/>
  <c r="L524" i="35"/>
  <c r="I525" i="35"/>
  <c r="Q525" i="35"/>
  <c r="N526" i="35"/>
  <c r="K527" i="35"/>
  <c r="S527" i="35"/>
  <c r="P528" i="35"/>
  <c r="M529" i="35"/>
  <c r="J530" i="35"/>
  <c r="R530" i="35"/>
  <c r="O531" i="35"/>
  <c r="L532" i="35"/>
  <c r="I533" i="35"/>
  <c r="Q533" i="35"/>
  <c r="N534" i="35"/>
  <c r="K535" i="35"/>
  <c r="S535" i="35"/>
  <c r="P536" i="35"/>
  <c r="M537" i="35"/>
  <c r="J538" i="35"/>
  <c r="R538" i="35"/>
  <c r="O539" i="35"/>
  <c r="L540" i="35"/>
  <c r="I541" i="35"/>
  <c r="Q541" i="35"/>
  <c r="N542" i="35"/>
  <c r="K543" i="35"/>
  <c r="S543" i="35"/>
  <c r="P544" i="35"/>
  <c r="M545" i="35"/>
  <c r="J546" i="35"/>
  <c r="R546" i="35"/>
  <c r="O547" i="35"/>
  <c r="L548" i="35"/>
  <c r="I549" i="35"/>
  <c r="Q549" i="35"/>
  <c r="N550" i="35"/>
  <c r="K551" i="35"/>
  <c r="S551" i="35"/>
  <c r="P552" i="35"/>
  <c r="M553" i="35"/>
  <c r="J554" i="35"/>
  <c r="R554" i="35"/>
  <c r="O555" i="35"/>
  <c r="L556" i="35"/>
  <c r="I557" i="35"/>
  <c r="Q557" i="35"/>
  <c r="N558" i="35"/>
  <c r="K559" i="35"/>
  <c r="S559" i="35"/>
  <c r="P560" i="35"/>
  <c r="M561" i="35"/>
  <c r="J562" i="35"/>
  <c r="R562" i="35"/>
  <c r="O563" i="35"/>
  <c r="L564" i="35"/>
  <c r="I565" i="35"/>
  <c r="Q565" i="35"/>
  <c r="N566" i="35"/>
  <c r="K567" i="35"/>
  <c r="S567" i="35"/>
  <c r="P568" i="35"/>
  <c r="M569" i="35"/>
  <c r="J570" i="35"/>
  <c r="R570" i="35"/>
  <c r="O571" i="35"/>
  <c r="L572" i="35"/>
  <c r="I573" i="35"/>
  <c r="Q573" i="35"/>
  <c r="N574" i="35"/>
  <c r="K575" i="35"/>
  <c r="S575" i="35"/>
  <c r="P576" i="35"/>
  <c r="M577" i="35"/>
  <c r="J578" i="35"/>
  <c r="R578" i="35"/>
  <c r="O579" i="35"/>
  <c r="L580" i="35"/>
  <c r="I581" i="35"/>
  <c r="Q581" i="35"/>
  <c r="N582" i="35"/>
  <c r="K583" i="35"/>
  <c r="S583" i="35"/>
  <c r="P584" i="35"/>
  <c r="M585" i="35"/>
  <c r="J586" i="35"/>
  <c r="R586" i="35"/>
  <c r="O587" i="35"/>
  <c r="L588" i="35"/>
  <c r="I589" i="35"/>
  <c r="Q589" i="35"/>
  <c r="N590" i="35"/>
  <c r="K591" i="35"/>
  <c r="S591" i="35"/>
  <c r="P592" i="35"/>
  <c r="M593" i="35"/>
  <c r="J594" i="35"/>
  <c r="R594" i="35"/>
  <c r="O595" i="35"/>
  <c r="L596" i="35"/>
  <c r="I597" i="35"/>
  <c r="M364" i="35"/>
  <c r="J385" i="35"/>
  <c r="S390" i="35"/>
  <c r="Q396" i="35"/>
  <c r="O402" i="35"/>
  <c r="M408" i="35"/>
  <c r="K414" i="35"/>
  <c r="I420" i="35"/>
  <c r="R425" i="35"/>
  <c r="P431" i="35"/>
  <c r="N437" i="35"/>
  <c r="L443" i="35"/>
  <c r="J449" i="35"/>
  <c r="S454" i="35"/>
  <c r="Q460" i="35"/>
  <c r="O466" i="35"/>
  <c r="S468" i="35"/>
  <c r="S470" i="35"/>
  <c r="P472" i="35"/>
  <c r="Q474" i="35"/>
  <c r="Q476" i="35"/>
  <c r="N478" i="35"/>
  <c r="O480" i="35"/>
  <c r="O482" i="35"/>
  <c r="L484" i="35"/>
  <c r="M486" i="35"/>
  <c r="M488" i="35"/>
  <c r="J490" i="35"/>
  <c r="K492" i="35"/>
  <c r="K494" i="35"/>
  <c r="S495" i="35"/>
  <c r="N497" i="35"/>
  <c r="K498" i="35"/>
  <c r="S498" i="35"/>
  <c r="P499" i="35"/>
  <c r="M500" i="35"/>
  <c r="J501" i="35"/>
  <c r="R501" i="35"/>
  <c r="O502" i="35"/>
  <c r="L503" i="35"/>
  <c r="I504" i="35"/>
  <c r="Q504" i="35"/>
  <c r="N505" i="35"/>
  <c r="K506" i="35"/>
  <c r="S506" i="35"/>
  <c r="P507" i="35"/>
  <c r="M508" i="35"/>
  <c r="J509" i="35"/>
  <c r="R509" i="35"/>
  <c r="O510" i="35"/>
  <c r="L511" i="35"/>
  <c r="I512" i="35"/>
  <c r="Q512" i="35"/>
  <c r="N513" i="35"/>
  <c r="K514" i="35"/>
  <c r="S514" i="35"/>
  <c r="P515" i="35"/>
  <c r="M516" i="35"/>
  <c r="J517" i="35"/>
  <c r="R517" i="35"/>
  <c r="O518" i="35"/>
  <c r="L519" i="35"/>
  <c r="I520" i="35"/>
  <c r="Q520" i="35"/>
  <c r="N521" i="35"/>
  <c r="K522" i="35"/>
  <c r="S522" i="35"/>
  <c r="P523" i="35"/>
  <c r="M524" i="35"/>
  <c r="J525" i="35"/>
  <c r="R525" i="35"/>
  <c r="O526" i="35"/>
  <c r="L527" i="35"/>
  <c r="I528" i="35"/>
  <c r="Q528" i="35"/>
  <c r="N529" i="35"/>
  <c r="K530" i="35"/>
  <c r="S530" i="35"/>
  <c r="P531" i="35"/>
  <c r="M532" i="35"/>
  <c r="J533" i="35"/>
  <c r="R533" i="35"/>
  <c r="O534" i="35"/>
  <c r="L535" i="35"/>
  <c r="I536" i="35"/>
  <c r="Q536" i="35"/>
  <c r="N537" i="35"/>
  <c r="K538" i="35"/>
  <c r="S538" i="35"/>
  <c r="P539" i="35"/>
  <c r="M540" i="35"/>
  <c r="J541" i="35"/>
  <c r="R541" i="35"/>
  <c r="O542" i="35"/>
  <c r="L543" i="35"/>
  <c r="I544" i="35"/>
  <c r="Q544" i="35"/>
  <c r="N545" i="35"/>
  <c r="K546" i="35"/>
  <c r="S546" i="35"/>
  <c r="P547" i="35"/>
  <c r="M548" i="35"/>
  <c r="J549" i="35"/>
  <c r="R549" i="35"/>
  <c r="O550" i="35"/>
  <c r="L551" i="35"/>
  <c r="I552" i="35"/>
  <c r="Q552" i="35"/>
  <c r="N553" i="35"/>
  <c r="K554" i="35"/>
  <c r="S554" i="35"/>
  <c r="P555" i="35"/>
  <c r="M556" i="35"/>
  <c r="J557" i="35"/>
  <c r="R557" i="35"/>
  <c r="O558" i="35"/>
  <c r="L559" i="35"/>
  <c r="I560" i="35"/>
  <c r="Q560" i="35"/>
  <c r="N561" i="35"/>
  <c r="K562" i="35"/>
  <c r="S562" i="35"/>
  <c r="P563" i="35"/>
  <c r="M564" i="35"/>
  <c r="J565" i="35"/>
  <c r="R565" i="35"/>
  <c r="O566" i="35"/>
  <c r="L567" i="35"/>
  <c r="I568" i="35"/>
  <c r="Q568" i="35"/>
  <c r="N569" i="35"/>
  <c r="K570" i="35"/>
  <c r="S570" i="35"/>
  <c r="P571" i="35"/>
  <c r="M572" i="35"/>
  <c r="J573" i="35"/>
  <c r="R573" i="35"/>
  <c r="O574" i="35"/>
  <c r="L575" i="35"/>
  <c r="I576" i="35"/>
  <c r="Q576" i="35"/>
  <c r="N577" i="35"/>
  <c r="K578" i="35"/>
  <c r="S578" i="35"/>
  <c r="P579" i="35"/>
  <c r="M580" i="35"/>
  <c r="J581" i="35"/>
  <c r="R581" i="35"/>
  <c r="M292" i="35"/>
  <c r="K370" i="35"/>
  <c r="R385" i="35"/>
  <c r="P391" i="35"/>
  <c r="N397" i="35"/>
  <c r="L403" i="35"/>
  <c r="J409" i="35"/>
  <c r="S414" i="35"/>
  <c r="Q420" i="35"/>
  <c r="O426" i="35"/>
  <c r="M432" i="35"/>
  <c r="K438" i="35"/>
  <c r="I444" i="35"/>
  <c r="R449" i="35"/>
  <c r="P455" i="35"/>
  <c r="N461" i="35"/>
  <c r="L467" i="35"/>
  <c r="I469" i="35"/>
  <c r="J471" i="35"/>
  <c r="J473" i="35"/>
  <c r="R474" i="35"/>
  <c r="S476" i="35"/>
  <c r="S478" i="35"/>
  <c r="P480" i="35"/>
  <c r="Q482" i="35"/>
  <c r="Q484" i="35"/>
  <c r="N486" i="35"/>
  <c r="O488" i="35"/>
  <c r="O490" i="35"/>
  <c r="L492" i="35"/>
  <c r="M494" i="35"/>
  <c r="M496" i="35"/>
  <c r="O497" i="35"/>
  <c r="L498" i="35"/>
  <c r="I499" i="35"/>
  <c r="Q499" i="35"/>
  <c r="N500" i="35"/>
  <c r="K501" i="35"/>
  <c r="S501" i="35"/>
  <c r="P502" i="35"/>
  <c r="M503" i="35"/>
  <c r="J504" i="35"/>
  <c r="R504" i="35"/>
  <c r="O505" i="35"/>
  <c r="L506" i="35"/>
  <c r="I507" i="35"/>
  <c r="Q507" i="35"/>
  <c r="N508" i="35"/>
  <c r="K509" i="35"/>
  <c r="S509" i="35"/>
  <c r="P510" i="35"/>
  <c r="M511" i="35"/>
  <c r="J512" i="35"/>
  <c r="R512" i="35"/>
  <c r="O513" i="35"/>
  <c r="L514" i="35"/>
  <c r="I515" i="35"/>
  <c r="Q515" i="35"/>
  <c r="N516" i="35"/>
  <c r="K517" i="35"/>
  <c r="S517" i="35"/>
  <c r="P518" i="35"/>
  <c r="M519" i="35"/>
  <c r="J520" i="35"/>
  <c r="R520" i="35"/>
  <c r="O521" i="35"/>
  <c r="L522" i="35"/>
  <c r="I523" i="35"/>
  <c r="Q523" i="35"/>
  <c r="N524" i="35"/>
  <c r="K525" i="35"/>
  <c r="S525" i="35"/>
  <c r="P526" i="35"/>
  <c r="M527" i="35"/>
  <c r="J528" i="35"/>
  <c r="R528" i="35"/>
  <c r="O529" i="35"/>
  <c r="L530" i="35"/>
  <c r="I531" i="35"/>
  <c r="Q531" i="35"/>
  <c r="N532" i="35"/>
  <c r="K533" i="35"/>
  <c r="S533" i="35"/>
  <c r="P534" i="35"/>
  <c r="M535" i="35"/>
  <c r="J536" i="35"/>
  <c r="R536" i="35"/>
  <c r="O537" i="35"/>
  <c r="L538" i="35"/>
  <c r="I539" i="35"/>
  <c r="Q539" i="35"/>
  <c r="N540" i="35"/>
  <c r="K541" i="35"/>
  <c r="S541" i="35"/>
  <c r="P542" i="35"/>
  <c r="M543" i="35"/>
  <c r="J544" i="35"/>
  <c r="R544" i="35"/>
  <c r="O545" i="35"/>
  <c r="L546" i="35"/>
  <c r="I547" i="35"/>
  <c r="Q547" i="35"/>
  <c r="N548" i="35"/>
  <c r="K549" i="35"/>
  <c r="S549" i="35"/>
  <c r="P550" i="35"/>
  <c r="M551" i="35"/>
  <c r="J552" i="35"/>
  <c r="R552" i="35"/>
  <c r="O553" i="35"/>
  <c r="L554" i="35"/>
  <c r="I555" i="35"/>
  <c r="Q555" i="35"/>
  <c r="N556" i="35"/>
  <c r="K557" i="35"/>
  <c r="S557" i="35"/>
  <c r="P558" i="35"/>
  <c r="M559" i="35"/>
  <c r="J560" i="35"/>
  <c r="R560" i="35"/>
  <c r="O561" i="35"/>
  <c r="L562" i="35"/>
  <c r="I563" i="35"/>
  <c r="Q563" i="35"/>
  <c r="N564" i="35"/>
  <c r="K565" i="35"/>
  <c r="S565" i="35"/>
  <c r="P566" i="35"/>
  <c r="M567" i="35"/>
  <c r="J568" i="35"/>
  <c r="R568" i="35"/>
  <c r="O569" i="35"/>
  <c r="L570" i="35"/>
  <c r="I571" i="35"/>
  <c r="Q571" i="35"/>
  <c r="N572" i="35"/>
  <c r="K573" i="35"/>
  <c r="S573" i="35"/>
  <c r="P574" i="35"/>
  <c r="M575" i="35"/>
  <c r="J576" i="35"/>
  <c r="R576" i="35"/>
  <c r="O577" i="35"/>
  <c r="L578" i="35"/>
  <c r="I579" i="35"/>
  <c r="Q579" i="35"/>
  <c r="N580" i="35"/>
  <c r="K581" i="35"/>
  <c r="S581" i="35"/>
  <c r="P582" i="35"/>
  <c r="M583" i="35"/>
  <c r="J584" i="35"/>
  <c r="R584" i="35"/>
  <c r="O585" i="35"/>
  <c r="L586" i="35"/>
  <c r="I587" i="35"/>
  <c r="Q587" i="35"/>
  <c r="N588" i="35"/>
  <c r="K589" i="35"/>
  <c r="S589" i="35"/>
  <c r="P590" i="35"/>
  <c r="M591" i="35"/>
  <c r="J592" i="35"/>
  <c r="R592" i="35"/>
  <c r="O593" i="35"/>
  <c r="L594" i="35"/>
  <c r="I595" i="35"/>
  <c r="Q595" i="35"/>
  <c r="N596" i="35"/>
  <c r="K597" i="35"/>
  <c r="N329" i="35"/>
  <c r="I376" i="35"/>
  <c r="O386" i="35"/>
  <c r="M392" i="35"/>
  <c r="K398" i="35"/>
  <c r="I404" i="35"/>
  <c r="R409" i="35"/>
  <c r="P415" i="35"/>
  <c r="N421" i="35"/>
  <c r="L427" i="35"/>
  <c r="J433" i="35"/>
  <c r="S438" i="35"/>
  <c r="Q444" i="35"/>
  <c r="O450" i="35"/>
  <c r="M456" i="35"/>
  <c r="K462" i="35"/>
  <c r="N467" i="35"/>
  <c r="N469" i="35"/>
  <c r="K471" i="35"/>
  <c r="L473" i="35"/>
  <c r="L475" i="35"/>
  <c r="I477" i="35"/>
  <c r="J479" i="35"/>
  <c r="J481" i="35"/>
  <c r="R482" i="35"/>
  <c r="S484" i="35"/>
  <c r="S486" i="35"/>
  <c r="P488" i="35"/>
  <c r="Q490" i="35"/>
  <c r="Q492" i="35"/>
  <c r="N494" i="35"/>
  <c r="O496" i="35"/>
  <c r="P497" i="35"/>
  <c r="M498" i="35"/>
  <c r="J499" i="35"/>
  <c r="R499" i="35"/>
  <c r="O500" i="35"/>
  <c r="L501" i="35"/>
  <c r="I502" i="35"/>
  <c r="Q502" i="35"/>
  <c r="N503" i="35"/>
  <c r="K504" i="35"/>
  <c r="S504" i="35"/>
  <c r="P505" i="35"/>
  <c r="M506" i="35"/>
  <c r="J507" i="35"/>
  <c r="R507" i="35"/>
  <c r="O508" i="35"/>
  <c r="L509" i="35"/>
  <c r="I510" i="35"/>
  <c r="Q510" i="35"/>
  <c r="N511" i="35"/>
  <c r="K512" i="35"/>
  <c r="S512" i="35"/>
  <c r="P513" i="35"/>
  <c r="M514" i="35"/>
  <c r="J515" i="35"/>
  <c r="R515" i="35"/>
  <c r="O516" i="35"/>
  <c r="L517" i="35"/>
  <c r="I518" i="35"/>
  <c r="Q518" i="35"/>
  <c r="N519" i="35"/>
  <c r="K520" i="35"/>
  <c r="S520" i="35"/>
  <c r="P521" i="35"/>
  <c r="M522" i="35"/>
  <c r="J523" i="35"/>
  <c r="R523" i="35"/>
  <c r="O524" i="35"/>
  <c r="L525" i="35"/>
  <c r="I526" i="35"/>
  <c r="Q526" i="35"/>
  <c r="N527" i="35"/>
  <c r="K528" i="35"/>
  <c r="S528" i="35"/>
  <c r="P529" i="35"/>
  <c r="M530" i="35"/>
  <c r="J531" i="35"/>
  <c r="R531" i="35"/>
  <c r="O532" i="35"/>
  <c r="L533" i="35"/>
  <c r="I534" i="35"/>
  <c r="Q534" i="35"/>
  <c r="N535" i="35"/>
  <c r="K536" i="35"/>
  <c r="S536" i="35"/>
  <c r="P537" i="35"/>
  <c r="M538" i="35"/>
  <c r="J539" i="35"/>
  <c r="R539" i="35"/>
  <c r="O540" i="35"/>
  <c r="L541" i="35"/>
  <c r="I542" i="35"/>
  <c r="Q542" i="35"/>
  <c r="N543" i="35"/>
  <c r="K544" i="35"/>
  <c r="S544" i="35"/>
  <c r="P545" i="35"/>
  <c r="M546" i="35"/>
  <c r="J547" i="35"/>
  <c r="R547" i="35"/>
  <c r="O548" i="35"/>
  <c r="L549" i="35"/>
  <c r="I550" i="35"/>
  <c r="Q550" i="35"/>
  <c r="N551" i="35"/>
  <c r="K552" i="35"/>
  <c r="S552" i="35"/>
  <c r="P553" i="35"/>
  <c r="M554" i="35"/>
  <c r="J555" i="35"/>
  <c r="R555" i="35"/>
  <c r="O556" i="35"/>
  <c r="L557" i="35"/>
  <c r="I558" i="35"/>
  <c r="Q558" i="35"/>
  <c r="N559" i="35"/>
  <c r="K560" i="35"/>
  <c r="S560" i="35"/>
  <c r="P561" i="35"/>
  <c r="M562" i="35"/>
  <c r="J563" i="35"/>
  <c r="R563" i="35"/>
  <c r="O564" i="35"/>
  <c r="L565" i="35"/>
  <c r="I566" i="35"/>
  <c r="Q566" i="35"/>
  <c r="N567" i="35"/>
  <c r="K568" i="35"/>
  <c r="S568" i="35"/>
  <c r="P569" i="35"/>
  <c r="M570" i="35"/>
  <c r="J571" i="35"/>
  <c r="R571" i="35"/>
  <c r="O572" i="35"/>
  <c r="L573" i="35"/>
  <c r="I574" i="35"/>
  <c r="Q574" i="35"/>
  <c r="N575" i="35"/>
  <c r="K576" i="35"/>
  <c r="S576" i="35"/>
  <c r="P577" i="35"/>
  <c r="M578" i="35"/>
  <c r="J579" i="35"/>
  <c r="R579" i="35"/>
  <c r="O580" i="35"/>
  <c r="L581" i="35"/>
  <c r="I582" i="35"/>
  <c r="Q582" i="35"/>
  <c r="N583" i="35"/>
  <c r="K584" i="35"/>
  <c r="S584" i="35"/>
  <c r="L335" i="35"/>
  <c r="L381" i="35"/>
  <c r="L387" i="35"/>
  <c r="J393" i="35"/>
  <c r="S398" i="35"/>
  <c r="Q404" i="35"/>
  <c r="O410" i="35"/>
  <c r="M416" i="35"/>
  <c r="K422" i="35"/>
  <c r="I428" i="35"/>
  <c r="R433" i="35"/>
  <c r="P439" i="35"/>
  <c r="N445" i="35"/>
  <c r="L451" i="35"/>
  <c r="J457" i="35"/>
  <c r="S462" i="35"/>
  <c r="O467" i="35"/>
  <c r="P469" i="35"/>
  <c r="P471" i="35"/>
  <c r="M473" i="35"/>
  <c r="N475" i="35"/>
  <c r="N477" i="35"/>
  <c r="K479" i="35"/>
  <c r="L481" i="35"/>
  <c r="L483" i="35"/>
  <c r="I485" i="35"/>
  <c r="J487" i="35"/>
  <c r="J489" i="35"/>
  <c r="R490" i="35"/>
  <c r="S492" i="35"/>
  <c r="S494" i="35"/>
  <c r="P496" i="35"/>
  <c r="Q497" i="35"/>
  <c r="N498" i="35"/>
  <c r="K499" i="35"/>
  <c r="S499" i="35"/>
  <c r="P500" i="35"/>
  <c r="M501" i="35"/>
  <c r="J502" i="35"/>
  <c r="R502" i="35"/>
  <c r="O503" i="35"/>
  <c r="L504" i="35"/>
  <c r="I505" i="35"/>
  <c r="Q505" i="35"/>
  <c r="N506" i="35"/>
  <c r="K507" i="35"/>
  <c r="S507" i="35"/>
  <c r="P508" i="35"/>
  <c r="M509" i="35"/>
  <c r="J510" i="35"/>
  <c r="R510" i="35"/>
  <c r="O511" i="35"/>
  <c r="L512" i="35"/>
  <c r="I513" i="35"/>
  <c r="Q513" i="35"/>
  <c r="N514" i="35"/>
  <c r="K515" i="35"/>
  <c r="S515" i="35"/>
  <c r="P516" i="35"/>
  <c r="M517" i="35"/>
  <c r="J518" i="35"/>
  <c r="R518" i="35"/>
  <c r="O519" i="35"/>
  <c r="L520" i="35"/>
  <c r="I521" i="35"/>
  <c r="Q521" i="35"/>
  <c r="N522" i="35"/>
  <c r="K523" i="35"/>
  <c r="S523" i="35"/>
  <c r="P524" i="35"/>
  <c r="M525" i="35"/>
  <c r="J526" i="35"/>
  <c r="R526" i="35"/>
  <c r="O527" i="35"/>
  <c r="L528" i="35"/>
  <c r="I529" i="35"/>
  <c r="Q529" i="35"/>
  <c r="N530" i="35"/>
  <c r="K531" i="35"/>
  <c r="S531" i="35"/>
  <c r="P532" i="35"/>
  <c r="M533" i="35"/>
  <c r="J534" i="35"/>
  <c r="R534" i="35"/>
  <c r="O535" i="35"/>
  <c r="L536" i="35"/>
  <c r="I537" i="35"/>
  <c r="Q537" i="35"/>
  <c r="N538" i="35"/>
  <c r="K539" i="35"/>
  <c r="S539" i="35"/>
  <c r="P540" i="35"/>
  <c r="M541" i="35"/>
  <c r="J542" i="35"/>
  <c r="R542" i="35"/>
  <c r="O543" i="35"/>
  <c r="L544" i="35"/>
  <c r="I545" i="35"/>
  <c r="Q545" i="35"/>
  <c r="N546" i="35"/>
  <c r="K547" i="35"/>
  <c r="S547" i="35"/>
  <c r="P548" i="35"/>
  <c r="M549" i="35"/>
  <c r="J550" i="35"/>
  <c r="R550" i="35"/>
  <c r="O551" i="35"/>
  <c r="L552" i="35"/>
  <c r="I553" i="35"/>
  <c r="Q553" i="35"/>
  <c r="N554" i="35"/>
  <c r="K555" i="35"/>
  <c r="S555" i="35"/>
  <c r="P556" i="35"/>
  <c r="M557" i="35"/>
  <c r="J558" i="35"/>
  <c r="R558" i="35"/>
  <c r="O559" i="35"/>
  <c r="L560" i="35"/>
  <c r="I561" i="35"/>
  <c r="Q561" i="35"/>
  <c r="N562" i="35"/>
  <c r="K563" i="35"/>
  <c r="S563" i="35"/>
  <c r="P564" i="35"/>
  <c r="M565" i="35"/>
  <c r="J566" i="35"/>
  <c r="R566" i="35"/>
  <c r="O567" i="35"/>
  <c r="L568" i="35"/>
  <c r="I569" i="35"/>
  <c r="Q569" i="35"/>
  <c r="N570" i="35"/>
  <c r="K571" i="35"/>
  <c r="S571" i="35"/>
  <c r="P572" i="35"/>
  <c r="M573" i="35"/>
  <c r="J574" i="35"/>
  <c r="R574" i="35"/>
  <c r="O575" i="35"/>
  <c r="L576" i="35"/>
  <c r="I577" i="35"/>
  <c r="Q577" i="35"/>
  <c r="N578" i="35"/>
  <c r="K579" i="35"/>
  <c r="S579" i="35"/>
  <c r="P580" i="35"/>
  <c r="M581" i="35"/>
  <c r="J582" i="35"/>
  <c r="R582" i="35"/>
  <c r="O583" i="35"/>
  <c r="L584" i="35"/>
  <c r="I585" i="35"/>
  <c r="Q585" i="35"/>
  <c r="N586" i="35"/>
  <c r="K587" i="35"/>
  <c r="S587" i="35"/>
  <c r="P588" i="35"/>
  <c r="M589" i="35"/>
  <c r="J590" i="35"/>
  <c r="R590" i="35"/>
  <c r="O591" i="35"/>
  <c r="L592" i="35"/>
  <c r="I593" i="35"/>
  <c r="Q593" i="35"/>
  <c r="N594" i="35"/>
  <c r="K595" i="35"/>
  <c r="S595" i="35"/>
  <c r="P596" i="35"/>
  <c r="M597" i="35"/>
  <c r="J341" i="35"/>
  <c r="K382" i="35"/>
  <c r="I388" i="35"/>
  <c r="R393" i="35"/>
  <c r="P399" i="35"/>
  <c r="N405" i="35"/>
  <c r="L411" i="35"/>
  <c r="J417" i="35"/>
  <c r="S422" i="35"/>
  <c r="Q428" i="35"/>
  <c r="O434" i="35"/>
  <c r="M440" i="35"/>
  <c r="K446" i="35"/>
  <c r="I452" i="35"/>
  <c r="R457" i="35"/>
  <c r="P463" i="35"/>
  <c r="I468" i="35"/>
  <c r="Q469" i="35"/>
  <c r="R471" i="35"/>
  <c r="R473" i="35"/>
  <c r="O475" i="35"/>
  <c r="P477" i="35"/>
  <c r="P479" i="35"/>
  <c r="M481" i="35"/>
  <c r="N483" i="35"/>
  <c r="N485" i="35"/>
  <c r="K487" i="35"/>
  <c r="L489" i="35"/>
  <c r="L491" i="35"/>
  <c r="I493" i="35"/>
  <c r="J495" i="35"/>
  <c r="J497" i="35"/>
  <c r="R497" i="35"/>
  <c r="O498" i="35"/>
  <c r="L499" i="35"/>
  <c r="I500" i="35"/>
  <c r="Q500" i="35"/>
  <c r="N501" i="35"/>
  <c r="K502" i="35"/>
  <c r="S502" i="35"/>
  <c r="P503" i="35"/>
  <c r="M504" i="35"/>
  <c r="J505" i="35"/>
  <c r="R505" i="35"/>
  <c r="O506" i="35"/>
  <c r="L507" i="35"/>
  <c r="I508" i="35"/>
  <c r="Q508" i="35"/>
  <c r="N509" i="35"/>
  <c r="K510" i="35"/>
  <c r="S510" i="35"/>
  <c r="P511" i="35"/>
  <c r="M512" i="35"/>
  <c r="J513" i="35"/>
  <c r="R513" i="35"/>
  <c r="O514" i="35"/>
  <c r="L515" i="35"/>
  <c r="I516" i="35"/>
  <c r="Q516" i="35"/>
  <c r="N517" i="35"/>
  <c r="K518" i="35"/>
  <c r="S518" i="35"/>
  <c r="P519" i="35"/>
  <c r="M520" i="35"/>
  <c r="J521" i="35"/>
  <c r="R521" i="35"/>
  <c r="O522" i="35"/>
  <c r="L523" i="35"/>
  <c r="I524" i="35"/>
  <c r="Q524" i="35"/>
  <c r="N525" i="35"/>
  <c r="K526" i="35"/>
  <c r="S526" i="35"/>
  <c r="P527" i="35"/>
  <c r="M528" i="35"/>
  <c r="J529" i="35"/>
  <c r="R529" i="35"/>
  <c r="O530" i="35"/>
  <c r="L531" i="35"/>
  <c r="I532" i="35"/>
  <c r="Q532" i="35"/>
  <c r="N533" i="35"/>
  <c r="K534" i="35"/>
  <c r="S534" i="35"/>
  <c r="P535" i="35"/>
  <c r="M536" i="35"/>
  <c r="J537" i="35"/>
  <c r="R537" i="35"/>
  <c r="O538" i="35"/>
  <c r="L539" i="35"/>
  <c r="I540" i="35"/>
  <c r="Q540" i="35"/>
  <c r="N541" i="35"/>
  <c r="K542" i="35"/>
  <c r="S542" i="35"/>
  <c r="P543" i="35"/>
  <c r="M544" i="35"/>
  <c r="J545" i="35"/>
  <c r="R545" i="35"/>
  <c r="O546" i="35"/>
  <c r="L547" i="35"/>
  <c r="I548" i="35"/>
  <c r="Q548" i="35"/>
  <c r="N549" i="35"/>
  <c r="K550" i="35"/>
  <c r="S550" i="35"/>
  <c r="P551" i="35"/>
  <c r="M552" i="35"/>
  <c r="J553" i="35"/>
  <c r="R553" i="35"/>
  <c r="O554" i="35"/>
  <c r="L555" i="35"/>
  <c r="I556" i="35"/>
  <c r="Q556" i="35"/>
  <c r="N557" i="35"/>
  <c r="K558" i="35"/>
  <c r="S558" i="35"/>
  <c r="P559" i="35"/>
  <c r="M560" i="35"/>
  <c r="J561" i="35"/>
  <c r="R561" i="35"/>
  <c r="O562" i="35"/>
  <c r="L563" i="35"/>
  <c r="I564" i="35"/>
  <c r="Q564" i="35"/>
  <c r="N565" i="35"/>
  <c r="K566" i="35"/>
  <c r="S566" i="35"/>
  <c r="P567" i="35"/>
  <c r="M568" i="35"/>
  <c r="J569" i="35"/>
  <c r="R569" i="35"/>
  <c r="O570" i="35"/>
  <c r="L571" i="35"/>
  <c r="I572" i="35"/>
  <c r="Q572" i="35"/>
  <c r="N573" i="35"/>
  <c r="K574" i="35"/>
  <c r="S574" i="35"/>
  <c r="P575" i="35"/>
  <c r="M576" i="35"/>
  <c r="J577" i="35"/>
  <c r="R577" i="35"/>
  <c r="O578" i="35"/>
  <c r="L579" i="35"/>
  <c r="I580" i="35"/>
  <c r="Q580" i="35"/>
  <c r="N581" i="35"/>
  <c r="K582" i="35"/>
  <c r="S582" i="35"/>
  <c r="P583" i="35"/>
  <c r="M584" i="35"/>
  <c r="J585" i="35"/>
  <c r="R585" i="35"/>
  <c r="O586" i="35"/>
  <c r="L587" i="35"/>
  <c r="I588" i="35"/>
  <c r="Q588" i="35"/>
  <c r="N589" i="35"/>
  <c r="K590" i="35"/>
  <c r="S590" i="35"/>
  <c r="P591" i="35"/>
  <c r="M592" i="35"/>
  <c r="J593" i="35"/>
  <c r="R593" i="35"/>
  <c r="O594" i="35"/>
  <c r="L595" i="35"/>
  <c r="I596" i="35"/>
  <c r="Q596" i="35"/>
  <c r="N597" i="35"/>
  <c r="S346" i="35"/>
  <c r="S382" i="35"/>
  <c r="Q388" i="35"/>
  <c r="O394" i="35"/>
  <c r="M400" i="35"/>
  <c r="K406" i="35"/>
  <c r="I412" i="35"/>
  <c r="R417" i="35"/>
  <c r="P423" i="35"/>
  <c r="N429" i="35"/>
  <c r="L435" i="35"/>
  <c r="J441" i="35"/>
  <c r="S446" i="35"/>
  <c r="Q452" i="35"/>
  <c r="O458" i="35"/>
  <c r="M464" i="35"/>
  <c r="K468" i="35"/>
  <c r="K470" i="35"/>
  <c r="S471" i="35"/>
  <c r="I474" i="35"/>
  <c r="I476" i="35"/>
  <c r="Q477" i="35"/>
  <c r="R479" i="35"/>
  <c r="R481" i="35"/>
  <c r="O483" i="35"/>
  <c r="P485" i="35"/>
  <c r="P487" i="35"/>
  <c r="M489" i="35"/>
  <c r="N491" i="35"/>
  <c r="N493" i="35"/>
  <c r="K495" i="35"/>
  <c r="K497" i="35"/>
  <c r="S497" i="35"/>
  <c r="P498" i="35"/>
  <c r="M499" i="35"/>
  <c r="J500" i="35"/>
  <c r="R500" i="35"/>
  <c r="O501" i="35"/>
  <c r="L502" i="35"/>
  <c r="I503" i="35"/>
  <c r="Q503" i="35"/>
  <c r="N504" i="35"/>
  <c r="K505" i="35"/>
  <c r="S505" i="35"/>
  <c r="P506" i="35"/>
  <c r="M507" i="35"/>
  <c r="J508" i="35"/>
  <c r="R508" i="35"/>
  <c r="O509" i="35"/>
  <c r="L510" i="35"/>
  <c r="I511" i="35"/>
  <c r="Q511" i="35"/>
  <c r="N512" i="35"/>
  <c r="K513" i="35"/>
  <c r="S513" i="35"/>
  <c r="P514" i="35"/>
  <c r="M515" i="35"/>
  <c r="J516" i="35"/>
  <c r="R516" i="35"/>
  <c r="O517" i="35"/>
  <c r="L518" i="35"/>
  <c r="I519" i="35"/>
  <c r="Q519" i="35"/>
  <c r="N520" i="35"/>
  <c r="K521" i="35"/>
  <c r="S521" i="35"/>
  <c r="P522" i="35"/>
  <c r="M523" i="35"/>
  <c r="J524" i="35"/>
  <c r="R524" i="35"/>
  <c r="O525" i="35"/>
  <c r="L526" i="35"/>
  <c r="I527" i="35"/>
  <c r="Q527" i="35"/>
  <c r="N528" i="35"/>
  <c r="K529" i="35"/>
  <c r="S529" i="35"/>
  <c r="P530" i="35"/>
  <c r="M531" i="35"/>
  <c r="J532" i="35"/>
  <c r="R532" i="35"/>
  <c r="O533" i="35"/>
  <c r="L534" i="35"/>
  <c r="I535" i="35"/>
  <c r="Q535" i="35"/>
  <c r="N536" i="35"/>
  <c r="K537" i="35"/>
  <c r="S537" i="35"/>
  <c r="P538" i="35"/>
  <c r="M539" i="35"/>
  <c r="J540" i="35"/>
  <c r="R540" i="35"/>
  <c r="O541" i="35"/>
  <c r="L542" i="35"/>
  <c r="I543" i="35"/>
  <c r="Q543" i="35"/>
  <c r="N544" i="35"/>
  <c r="K545" i="35"/>
  <c r="S545" i="35"/>
  <c r="P546" i="35"/>
  <c r="M547" i="35"/>
  <c r="J548" i="35"/>
  <c r="R548" i="35"/>
  <c r="O549" i="35"/>
  <c r="L550" i="35"/>
  <c r="I551" i="35"/>
  <c r="Q551" i="35"/>
  <c r="N552" i="35"/>
  <c r="K553" i="35"/>
  <c r="S553" i="35"/>
  <c r="P554" i="35"/>
  <c r="M555" i="35"/>
  <c r="J556" i="35"/>
  <c r="R556" i="35"/>
  <c r="O557" i="35"/>
  <c r="L558" i="35"/>
  <c r="I559" i="35"/>
  <c r="Q559" i="35"/>
  <c r="N560" i="35"/>
  <c r="K561" i="35"/>
  <c r="S561" i="35"/>
  <c r="P562" i="35"/>
  <c r="M563" i="35"/>
  <c r="J564" i="35"/>
  <c r="R564" i="35"/>
  <c r="O565" i="35"/>
  <c r="L566" i="35"/>
  <c r="I567" i="35"/>
  <c r="Q567" i="35"/>
  <c r="N568" i="35"/>
  <c r="K569" i="35"/>
  <c r="S569" i="35"/>
  <c r="P570" i="35"/>
  <c r="M571" i="35"/>
  <c r="J572" i="35"/>
  <c r="R572" i="35"/>
  <c r="O573" i="35"/>
  <c r="L574" i="35"/>
  <c r="I575" i="35"/>
  <c r="Q575" i="35"/>
  <c r="N576" i="35"/>
  <c r="K577" i="35"/>
  <c r="S577" i="35"/>
  <c r="P578" i="35"/>
  <c r="M579" i="35"/>
  <c r="J580" i="35"/>
  <c r="R580" i="35"/>
  <c r="O581" i="35"/>
  <c r="L582" i="35"/>
  <c r="I583" i="35"/>
  <c r="Q583" i="35"/>
  <c r="N584" i="35"/>
  <c r="K585" i="35"/>
  <c r="S585" i="35"/>
  <c r="P586" i="35"/>
  <c r="M587" i="35"/>
  <c r="J588" i="35"/>
  <c r="R588" i="35"/>
  <c r="O589" i="35"/>
  <c r="L590" i="35"/>
  <c r="I591" i="35"/>
  <c r="Q591" i="35"/>
  <c r="N592" i="35"/>
  <c r="K593" i="35"/>
  <c r="S593" i="35"/>
  <c r="P594" i="35"/>
  <c r="M595" i="35"/>
  <c r="J596" i="35"/>
  <c r="R596" i="35"/>
  <c r="O597" i="35"/>
  <c r="Q412" i="35"/>
  <c r="L459" i="35"/>
  <c r="S479" i="35"/>
  <c r="P495" i="35"/>
  <c r="M502" i="35"/>
  <c r="K508" i="35"/>
  <c r="I514" i="35"/>
  <c r="R519" i="35"/>
  <c r="P525" i="35"/>
  <c r="N531" i="35"/>
  <c r="L537" i="35"/>
  <c r="J543" i="35"/>
  <c r="S548" i="35"/>
  <c r="Q554" i="35"/>
  <c r="O560" i="35"/>
  <c r="M566" i="35"/>
  <c r="K572" i="35"/>
  <c r="I578" i="35"/>
  <c r="J583" i="35"/>
  <c r="P585" i="35"/>
  <c r="P587" i="35"/>
  <c r="P589" i="35"/>
  <c r="N591" i="35"/>
  <c r="N593" i="35"/>
  <c r="N595" i="35"/>
  <c r="L597" i="35"/>
  <c r="L598" i="35"/>
  <c r="I599" i="35"/>
  <c r="Q599" i="35"/>
  <c r="N600" i="35"/>
  <c r="K601" i="35"/>
  <c r="S601" i="35"/>
  <c r="P602" i="35"/>
  <c r="M603" i="35"/>
  <c r="J604" i="35"/>
  <c r="R604" i="35"/>
  <c r="O605" i="35"/>
  <c r="L606" i="35"/>
  <c r="I607" i="35"/>
  <c r="Q607" i="35"/>
  <c r="N608" i="35"/>
  <c r="K609" i="35"/>
  <c r="S609" i="35"/>
  <c r="P610" i="35"/>
  <c r="M611" i="35"/>
  <c r="J612" i="35"/>
  <c r="R612" i="35"/>
  <c r="O613" i="35"/>
  <c r="L614" i="35"/>
  <c r="I615" i="35"/>
  <c r="Q615" i="35"/>
  <c r="N616" i="35"/>
  <c r="K617" i="35"/>
  <c r="S617" i="35"/>
  <c r="P618" i="35"/>
  <c r="M619" i="35"/>
  <c r="J620" i="35"/>
  <c r="R620" i="35"/>
  <c r="O621" i="35"/>
  <c r="L622" i="35"/>
  <c r="I623" i="35"/>
  <c r="Q623" i="35"/>
  <c r="N624" i="35"/>
  <c r="K625" i="35"/>
  <c r="S625" i="35"/>
  <c r="P626" i="35"/>
  <c r="M627" i="35"/>
  <c r="J628" i="35"/>
  <c r="R628" i="35"/>
  <c r="O629" i="35"/>
  <c r="L630" i="35"/>
  <c r="I631" i="35"/>
  <c r="Q631" i="35"/>
  <c r="N632" i="35"/>
  <c r="K633" i="35"/>
  <c r="S633" i="35"/>
  <c r="P634" i="35"/>
  <c r="M635" i="35"/>
  <c r="J636" i="35"/>
  <c r="R636" i="35"/>
  <c r="O637" i="35"/>
  <c r="L638" i="35"/>
  <c r="I639" i="35"/>
  <c r="Q639" i="35"/>
  <c r="N640" i="35"/>
  <c r="K641" i="35"/>
  <c r="S641" i="35"/>
  <c r="P642" i="35"/>
  <c r="M643" i="35"/>
  <c r="J644" i="35"/>
  <c r="R644" i="35"/>
  <c r="O645" i="35"/>
  <c r="L646" i="35"/>
  <c r="I647" i="35"/>
  <c r="Q647" i="35"/>
  <c r="N648" i="35"/>
  <c r="K649" i="35"/>
  <c r="S649" i="35"/>
  <c r="P650" i="35"/>
  <c r="M651" i="35"/>
  <c r="J652" i="35"/>
  <c r="R652" i="35"/>
  <c r="O653" i="35"/>
  <c r="L654" i="35"/>
  <c r="I655" i="35"/>
  <c r="Q655" i="35"/>
  <c r="N656" i="35"/>
  <c r="K657" i="35"/>
  <c r="S657" i="35"/>
  <c r="P658" i="35"/>
  <c r="M659" i="35"/>
  <c r="J660" i="35"/>
  <c r="R660" i="35"/>
  <c r="O661" i="35"/>
  <c r="L662" i="35"/>
  <c r="I663" i="35"/>
  <c r="Q663" i="35"/>
  <c r="N664" i="35"/>
  <c r="K665" i="35"/>
  <c r="S665" i="35"/>
  <c r="P666" i="35"/>
  <c r="M667" i="35"/>
  <c r="J668" i="35"/>
  <c r="R668" i="35"/>
  <c r="O669" i="35"/>
  <c r="L670" i="35"/>
  <c r="I671" i="35"/>
  <c r="Q671" i="35"/>
  <c r="N672" i="35"/>
  <c r="K673" i="35"/>
  <c r="S673" i="35"/>
  <c r="P674" i="35"/>
  <c r="M675" i="35"/>
  <c r="J676" i="35"/>
  <c r="R676" i="35"/>
  <c r="O677" i="35"/>
  <c r="L678" i="35"/>
  <c r="I679" i="35"/>
  <c r="Q679" i="35"/>
  <c r="N680" i="35"/>
  <c r="K681" i="35"/>
  <c r="S681" i="35"/>
  <c r="P682" i="35"/>
  <c r="M683" i="35"/>
  <c r="J684" i="35"/>
  <c r="R684" i="35"/>
  <c r="O685" i="35"/>
  <c r="L686" i="35"/>
  <c r="I687" i="35"/>
  <c r="Q687" i="35"/>
  <c r="N688" i="35"/>
  <c r="K689" i="35"/>
  <c r="S689" i="35"/>
  <c r="P690" i="35"/>
  <c r="M691" i="35"/>
  <c r="J692" i="35"/>
  <c r="R692" i="35"/>
  <c r="O693" i="35"/>
  <c r="L694" i="35"/>
  <c r="I695" i="35"/>
  <c r="Q695" i="35"/>
  <c r="N696" i="35"/>
  <c r="K697" i="35"/>
  <c r="S697" i="35"/>
  <c r="P698" i="35"/>
  <c r="M699" i="35"/>
  <c r="J700" i="35"/>
  <c r="R700" i="35"/>
  <c r="O701" i="35"/>
  <c r="L702" i="35"/>
  <c r="O418" i="35"/>
  <c r="J465" i="35"/>
  <c r="I482" i="35"/>
  <c r="L497" i="35"/>
  <c r="J503" i="35"/>
  <c r="S508" i="35"/>
  <c r="Q514" i="35"/>
  <c r="O520" i="35"/>
  <c r="M526" i="35"/>
  <c r="K532" i="35"/>
  <c r="I538" i="35"/>
  <c r="R543" i="35"/>
  <c r="P549" i="35"/>
  <c r="N555" i="35"/>
  <c r="L561" i="35"/>
  <c r="J567" i="35"/>
  <c r="S572" i="35"/>
  <c r="Q578" i="35"/>
  <c r="L583" i="35"/>
  <c r="I586" i="35"/>
  <c r="R587" i="35"/>
  <c r="R589" i="35"/>
  <c r="R591" i="35"/>
  <c r="P593" i="35"/>
  <c r="P595" i="35"/>
  <c r="P597" i="35"/>
  <c r="M598" i="35"/>
  <c r="J599" i="35"/>
  <c r="R599" i="35"/>
  <c r="O600" i="35"/>
  <c r="L601" i="35"/>
  <c r="I602" i="35"/>
  <c r="Q602" i="35"/>
  <c r="N603" i="35"/>
  <c r="K604" i="35"/>
  <c r="S604" i="35"/>
  <c r="P605" i="35"/>
  <c r="M606" i="35"/>
  <c r="J607" i="35"/>
  <c r="R607" i="35"/>
  <c r="O608" i="35"/>
  <c r="L609" i="35"/>
  <c r="I610" i="35"/>
  <c r="Q610" i="35"/>
  <c r="N611" i="35"/>
  <c r="K612" i="35"/>
  <c r="S612" i="35"/>
  <c r="P613" i="35"/>
  <c r="M614" i="35"/>
  <c r="J615" i="35"/>
  <c r="R615" i="35"/>
  <c r="O616" i="35"/>
  <c r="L617" i="35"/>
  <c r="I618" i="35"/>
  <c r="Q618" i="35"/>
  <c r="N619" i="35"/>
  <c r="K620" i="35"/>
  <c r="S620" i="35"/>
  <c r="P621" i="35"/>
  <c r="M622" i="35"/>
  <c r="J623" i="35"/>
  <c r="R623" i="35"/>
  <c r="O624" i="35"/>
  <c r="L625" i="35"/>
  <c r="I626" i="35"/>
  <c r="Q626" i="35"/>
  <c r="N627" i="35"/>
  <c r="K628" i="35"/>
  <c r="S628" i="35"/>
  <c r="P629" i="35"/>
  <c r="M630" i="35"/>
  <c r="J631" i="35"/>
  <c r="R631" i="35"/>
  <c r="O632" i="35"/>
  <c r="L633" i="35"/>
  <c r="I634" i="35"/>
  <c r="Q634" i="35"/>
  <c r="N635" i="35"/>
  <c r="K636" i="35"/>
  <c r="S636" i="35"/>
  <c r="P637" i="35"/>
  <c r="M638" i="35"/>
  <c r="J639" i="35"/>
  <c r="R639" i="35"/>
  <c r="O640" i="35"/>
  <c r="L641" i="35"/>
  <c r="I642" i="35"/>
  <c r="Q642" i="35"/>
  <c r="N643" i="35"/>
  <c r="K644" i="35"/>
  <c r="S644" i="35"/>
  <c r="P645" i="35"/>
  <c r="M646" i="35"/>
  <c r="J647" i="35"/>
  <c r="R647" i="35"/>
  <c r="O648" i="35"/>
  <c r="L649" i="35"/>
  <c r="I650" i="35"/>
  <c r="Q650" i="35"/>
  <c r="N651" i="35"/>
  <c r="K652" i="35"/>
  <c r="S652" i="35"/>
  <c r="P653" i="35"/>
  <c r="M654" i="35"/>
  <c r="J655" i="35"/>
  <c r="R655" i="35"/>
  <c r="O656" i="35"/>
  <c r="L657" i="35"/>
  <c r="I658" i="35"/>
  <c r="Q658" i="35"/>
  <c r="N659" i="35"/>
  <c r="K660" i="35"/>
  <c r="S660" i="35"/>
  <c r="P661" i="35"/>
  <c r="M662" i="35"/>
  <c r="J663" i="35"/>
  <c r="R663" i="35"/>
  <c r="O664" i="35"/>
  <c r="L665" i="35"/>
  <c r="I666" i="35"/>
  <c r="Q666" i="35"/>
  <c r="N667" i="35"/>
  <c r="K668" i="35"/>
  <c r="S668" i="35"/>
  <c r="P669" i="35"/>
  <c r="M670" i="35"/>
  <c r="J671" i="35"/>
  <c r="Q352" i="35"/>
  <c r="M424" i="35"/>
  <c r="L468" i="35"/>
  <c r="I484" i="35"/>
  <c r="I498" i="35"/>
  <c r="R503" i="35"/>
  <c r="P509" i="35"/>
  <c r="N515" i="35"/>
  <c r="L521" i="35"/>
  <c r="J527" i="35"/>
  <c r="S532" i="35"/>
  <c r="Q538" i="35"/>
  <c r="O544" i="35"/>
  <c r="M550" i="35"/>
  <c r="K556" i="35"/>
  <c r="I562" i="35"/>
  <c r="R567" i="35"/>
  <c r="P573" i="35"/>
  <c r="N579" i="35"/>
  <c r="R583" i="35"/>
  <c r="K586" i="35"/>
  <c r="K588" i="35"/>
  <c r="I590" i="35"/>
  <c r="I592" i="35"/>
  <c r="I594" i="35"/>
  <c r="R595" i="35"/>
  <c r="Q597" i="35"/>
  <c r="N598" i="35"/>
  <c r="K599" i="35"/>
  <c r="S599" i="35"/>
  <c r="P600" i="35"/>
  <c r="M601" i="35"/>
  <c r="J602" i="35"/>
  <c r="R602" i="35"/>
  <c r="O603" i="35"/>
  <c r="L604" i="35"/>
  <c r="I605" i="35"/>
  <c r="Q605" i="35"/>
  <c r="N606" i="35"/>
  <c r="K607" i="35"/>
  <c r="S607" i="35"/>
  <c r="P608" i="35"/>
  <c r="M609" i="35"/>
  <c r="J610" i="35"/>
  <c r="R610" i="35"/>
  <c r="O611" i="35"/>
  <c r="L612" i="35"/>
  <c r="I613" i="35"/>
  <c r="Q613" i="35"/>
  <c r="N614" i="35"/>
  <c r="K615" i="35"/>
  <c r="S615" i="35"/>
  <c r="P616" i="35"/>
  <c r="M617" i="35"/>
  <c r="J618" i="35"/>
  <c r="R618" i="35"/>
  <c r="O619" i="35"/>
  <c r="L620" i="35"/>
  <c r="I621" i="35"/>
  <c r="Q621" i="35"/>
  <c r="N622" i="35"/>
  <c r="K623" i="35"/>
  <c r="S623" i="35"/>
  <c r="P624" i="35"/>
  <c r="M625" i="35"/>
  <c r="J626" i="35"/>
  <c r="R626" i="35"/>
  <c r="O627" i="35"/>
  <c r="L628" i="35"/>
  <c r="I629" i="35"/>
  <c r="Q629" i="35"/>
  <c r="N630" i="35"/>
  <c r="K631" i="35"/>
  <c r="S631" i="35"/>
  <c r="P632" i="35"/>
  <c r="M633" i="35"/>
  <c r="J634" i="35"/>
  <c r="R634" i="35"/>
  <c r="O635" i="35"/>
  <c r="L636" i="35"/>
  <c r="I637" i="35"/>
  <c r="Q637" i="35"/>
  <c r="N638" i="35"/>
  <c r="K639" i="35"/>
  <c r="S639" i="35"/>
  <c r="P640" i="35"/>
  <c r="M641" i="35"/>
  <c r="J642" i="35"/>
  <c r="R642" i="35"/>
  <c r="O643" i="35"/>
  <c r="L644" i="35"/>
  <c r="I645" i="35"/>
  <c r="Q645" i="35"/>
  <c r="N646" i="35"/>
  <c r="K647" i="35"/>
  <c r="S647" i="35"/>
  <c r="P648" i="35"/>
  <c r="M649" i="35"/>
  <c r="J650" i="35"/>
  <c r="R650" i="35"/>
  <c r="O651" i="35"/>
  <c r="L652" i="35"/>
  <c r="I653" i="35"/>
  <c r="Q653" i="35"/>
  <c r="N654" i="35"/>
  <c r="K655" i="35"/>
  <c r="S655" i="35"/>
  <c r="P656" i="35"/>
  <c r="M657" i="35"/>
  <c r="J658" i="35"/>
  <c r="R658" i="35"/>
  <c r="O659" i="35"/>
  <c r="L660" i="35"/>
  <c r="I661" i="35"/>
  <c r="Q661" i="35"/>
  <c r="N662" i="35"/>
  <c r="K663" i="35"/>
  <c r="S663" i="35"/>
  <c r="P664" i="35"/>
  <c r="M665" i="35"/>
  <c r="J666" i="35"/>
  <c r="R666" i="35"/>
  <c r="O667" i="35"/>
  <c r="L668" i="35"/>
  <c r="I669" i="35"/>
  <c r="Q669" i="35"/>
  <c r="N670" i="35"/>
  <c r="K671" i="35"/>
  <c r="P383" i="35"/>
  <c r="K430" i="35"/>
  <c r="M470" i="35"/>
  <c r="Q485" i="35"/>
  <c r="Q498" i="35"/>
  <c r="O504" i="35"/>
  <c r="M510" i="35"/>
  <c r="K516" i="35"/>
  <c r="I522" i="35"/>
  <c r="R527" i="35"/>
  <c r="P533" i="35"/>
  <c r="N539" i="35"/>
  <c r="L545" i="35"/>
  <c r="J551" i="35"/>
  <c r="S556" i="35"/>
  <c r="Q562" i="35"/>
  <c r="O568" i="35"/>
  <c r="M574" i="35"/>
  <c r="K580" i="35"/>
  <c r="I584" i="35"/>
  <c r="M586" i="35"/>
  <c r="M588" i="35"/>
  <c r="M590" i="35"/>
  <c r="K592" i="35"/>
  <c r="K594" i="35"/>
  <c r="K596" i="35"/>
  <c r="R597" i="35"/>
  <c r="O598" i="35"/>
  <c r="L599" i="35"/>
  <c r="I600" i="35"/>
  <c r="Q600" i="35"/>
  <c r="N601" i="35"/>
  <c r="K602" i="35"/>
  <c r="S602" i="35"/>
  <c r="P603" i="35"/>
  <c r="M604" i="35"/>
  <c r="J605" i="35"/>
  <c r="R605" i="35"/>
  <c r="O606" i="35"/>
  <c r="L607" i="35"/>
  <c r="I608" i="35"/>
  <c r="Q608" i="35"/>
  <c r="N609" i="35"/>
  <c r="K610" i="35"/>
  <c r="S610" i="35"/>
  <c r="P611" i="35"/>
  <c r="M612" i="35"/>
  <c r="J613" i="35"/>
  <c r="R613" i="35"/>
  <c r="O614" i="35"/>
  <c r="L615" i="35"/>
  <c r="I616" i="35"/>
  <c r="Q616" i="35"/>
  <c r="N617" i="35"/>
  <c r="K618" i="35"/>
  <c r="S618" i="35"/>
  <c r="P619" i="35"/>
  <c r="M620" i="35"/>
  <c r="J621" i="35"/>
  <c r="R621" i="35"/>
  <c r="O622" i="35"/>
  <c r="L623" i="35"/>
  <c r="I624" i="35"/>
  <c r="Q624" i="35"/>
  <c r="N625" i="35"/>
  <c r="K626" i="35"/>
  <c r="S626" i="35"/>
  <c r="P627" i="35"/>
  <c r="M628" i="35"/>
  <c r="J629" i="35"/>
  <c r="R629" i="35"/>
  <c r="O630" i="35"/>
  <c r="L631" i="35"/>
  <c r="I632" i="35"/>
  <c r="Q632" i="35"/>
  <c r="N633" i="35"/>
  <c r="K634" i="35"/>
  <c r="S634" i="35"/>
  <c r="P635" i="35"/>
  <c r="M636" i="35"/>
  <c r="J637" i="35"/>
  <c r="R637" i="35"/>
  <c r="O638" i="35"/>
  <c r="L639" i="35"/>
  <c r="I640" i="35"/>
  <c r="Q640" i="35"/>
  <c r="N641" i="35"/>
  <c r="K642" i="35"/>
  <c r="S642" i="35"/>
  <c r="P643" i="35"/>
  <c r="M644" i="35"/>
  <c r="J645" i="35"/>
  <c r="R645" i="35"/>
  <c r="O646" i="35"/>
  <c r="L647" i="35"/>
  <c r="I648" i="35"/>
  <c r="Q648" i="35"/>
  <c r="N649" i="35"/>
  <c r="K650" i="35"/>
  <c r="S650" i="35"/>
  <c r="P651" i="35"/>
  <c r="M652" i="35"/>
  <c r="J653" i="35"/>
  <c r="R653" i="35"/>
  <c r="O654" i="35"/>
  <c r="L655" i="35"/>
  <c r="I656" i="35"/>
  <c r="Q656" i="35"/>
  <c r="N657" i="35"/>
  <c r="K658" i="35"/>
  <c r="S658" i="35"/>
  <c r="P659" i="35"/>
  <c r="M660" i="35"/>
  <c r="J661" i="35"/>
  <c r="R661" i="35"/>
  <c r="O662" i="35"/>
  <c r="L663" i="35"/>
  <c r="I664" i="35"/>
  <c r="Q664" i="35"/>
  <c r="N665" i="35"/>
  <c r="K666" i="35"/>
  <c r="S666" i="35"/>
  <c r="P667" i="35"/>
  <c r="M668" i="35"/>
  <c r="J669" i="35"/>
  <c r="R669" i="35"/>
  <c r="O670" i="35"/>
  <c r="L671" i="35"/>
  <c r="I672" i="35"/>
  <c r="Q672" i="35"/>
  <c r="N673" i="35"/>
  <c r="K674" i="35"/>
  <c r="S674" i="35"/>
  <c r="P675" i="35"/>
  <c r="M676" i="35"/>
  <c r="J677" i="35"/>
  <c r="R677" i="35"/>
  <c r="O678" i="35"/>
  <c r="L679" i="35"/>
  <c r="I680" i="35"/>
  <c r="Q680" i="35"/>
  <c r="N681" i="35"/>
  <c r="K682" i="35"/>
  <c r="S682" i="35"/>
  <c r="P683" i="35"/>
  <c r="M684" i="35"/>
  <c r="J685" i="35"/>
  <c r="R685" i="35"/>
  <c r="O686" i="35"/>
  <c r="L687" i="35"/>
  <c r="I688" i="35"/>
  <c r="Q688" i="35"/>
  <c r="N689" i="35"/>
  <c r="K690" i="35"/>
  <c r="S690" i="35"/>
  <c r="P691" i="35"/>
  <c r="M692" i="35"/>
  <c r="J693" i="35"/>
  <c r="R693" i="35"/>
  <c r="O694" i="35"/>
  <c r="L695" i="35"/>
  <c r="I696" i="35"/>
  <c r="Q696" i="35"/>
  <c r="N697" i="35"/>
  <c r="K698" i="35"/>
  <c r="S698" i="35"/>
  <c r="P699" i="35"/>
  <c r="M700" i="35"/>
  <c r="J701" i="35"/>
  <c r="R701" i="35"/>
  <c r="N389" i="35"/>
  <c r="I436" i="35"/>
  <c r="M472" i="35"/>
  <c r="R487" i="35"/>
  <c r="N499" i="35"/>
  <c r="L505" i="35"/>
  <c r="J511" i="35"/>
  <c r="S516" i="35"/>
  <c r="Q522" i="35"/>
  <c r="O528" i="35"/>
  <c r="M534" i="35"/>
  <c r="K540" i="35"/>
  <c r="I546" i="35"/>
  <c r="R551" i="35"/>
  <c r="P557" i="35"/>
  <c r="N563" i="35"/>
  <c r="L569" i="35"/>
  <c r="J575" i="35"/>
  <c r="S580" i="35"/>
  <c r="O584" i="35"/>
  <c r="Q586" i="35"/>
  <c r="O588" i="35"/>
  <c r="O590" i="35"/>
  <c r="O592" i="35"/>
  <c r="M594" i="35"/>
  <c r="M596" i="35"/>
  <c r="S597" i="35"/>
  <c r="P598" i="35"/>
  <c r="M599" i="35"/>
  <c r="J600" i="35"/>
  <c r="R600" i="35"/>
  <c r="O601" i="35"/>
  <c r="L602" i="35"/>
  <c r="I603" i="35"/>
  <c r="Q603" i="35"/>
  <c r="N604" i="35"/>
  <c r="K605" i="35"/>
  <c r="S605" i="35"/>
  <c r="P606" i="35"/>
  <c r="M607" i="35"/>
  <c r="J608" i="35"/>
  <c r="R608" i="35"/>
  <c r="O609" i="35"/>
  <c r="L610" i="35"/>
  <c r="I611" i="35"/>
  <c r="Q611" i="35"/>
  <c r="N612" i="35"/>
  <c r="K613" i="35"/>
  <c r="S613" i="35"/>
  <c r="P614" i="35"/>
  <c r="M615" i="35"/>
  <c r="J616" i="35"/>
  <c r="R616" i="35"/>
  <c r="O617" i="35"/>
  <c r="L618" i="35"/>
  <c r="I619" i="35"/>
  <c r="Q619" i="35"/>
  <c r="N620" i="35"/>
  <c r="K621" i="35"/>
  <c r="S621" i="35"/>
  <c r="P622" i="35"/>
  <c r="M623" i="35"/>
  <c r="J624" i="35"/>
  <c r="R624" i="35"/>
  <c r="O625" i="35"/>
  <c r="L626" i="35"/>
  <c r="I627" i="35"/>
  <c r="Q627" i="35"/>
  <c r="N628" i="35"/>
  <c r="K629" i="35"/>
  <c r="S629" i="35"/>
  <c r="P630" i="35"/>
  <c r="M631" i="35"/>
  <c r="J632" i="35"/>
  <c r="R632" i="35"/>
  <c r="O633" i="35"/>
  <c r="L634" i="35"/>
  <c r="I635" i="35"/>
  <c r="Q635" i="35"/>
  <c r="N636" i="35"/>
  <c r="K637" i="35"/>
  <c r="S637" i="35"/>
  <c r="P638" i="35"/>
  <c r="M639" i="35"/>
  <c r="J640" i="35"/>
  <c r="R640" i="35"/>
  <c r="O641" i="35"/>
  <c r="L642" i="35"/>
  <c r="I643" i="35"/>
  <c r="Q643" i="35"/>
  <c r="N644" i="35"/>
  <c r="K645" i="35"/>
  <c r="S645" i="35"/>
  <c r="P646" i="35"/>
  <c r="M647" i="35"/>
  <c r="J648" i="35"/>
  <c r="R648" i="35"/>
  <c r="O649" i="35"/>
  <c r="L650" i="35"/>
  <c r="I651" i="35"/>
  <c r="Q651" i="35"/>
  <c r="N652" i="35"/>
  <c r="K653" i="35"/>
  <c r="S653" i="35"/>
  <c r="P654" i="35"/>
  <c r="M655" i="35"/>
  <c r="J656" i="35"/>
  <c r="R656" i="35"/>
  <c r="O657" i="35"/>
  <c r="L658" i="35"/>
  <c r="I659" i="35"/>
  <c r="Q659" i="35"/>
  <c r="N660" i="35"/>
  <c r="K661" i="35"/>
  <c r="S661" i="35"/>
  <c r="P662" i="35"/>
  <c r="M663" i="35"/>
  <c r="J664" i="35"/>
  <c r="R664" i="35"/>
  <c r="O665" i="35"/>
  <c r="L666" i="35"/>
  <c r="I667" i="35"/>
  <c r="Q667" i="35"/>
  <c r="N668" i="35"/>
  <c r="K669" i="35"/>
  <c r="S669" i="35"/>
  <c r="P670" i="35"/>
  <c r="M671" i="35"/>
  <c r="J672" i="35"/>
  <c r="R672" i="35"/>
  <c r="O673" i="35"/>
  <c r="L674" i="35"/>
  <c r="I675" i="35"/>
  <c r="Q675" i="35"/>
  <c r="N676" i="35"/>
  <c r="K677" i="35"/>
  <c r="S677" i="35"/>
  <c r="P678" i="35"/>
  <c r="M679" i="35"/>
  <c r="J680" i="35"/>
  <c r="R680" i="35"/>
  <c r="O681" i="35"/>
  <c r="L682" i="35"/>
  <c r="I683" i="35"/>
  <c r="Q683" i="35"/>
  <c r="N684" i="35"/>
  <c r="K685" i="35"/>
  <c r="S685" i="35"/>
  <c r="P686" i="35"/>
  <c r="M687" i="35"/>
  <c r="J688" i="35"/>
  <c r="R688" i="35"/>
  <c r="O689" i="35"/>
  <c r="L690" i="35"/>
  <c r="I691" i="35"/>
  <c r="Q691" i="35"/>
  <c r="N692" i="35"/>
  <c r="K693" i="35"/>
  <c r="S693" i="35"/>
  <c r="P694" i="35"/>
  <c r="M695" i="35"/>
  <c r="J696" i="35"/>
  <c r="R696" i="35"/>
  <c r="O697" i="35"/>
  <c r="L698" i="35"/>
  <c r="I699" i="35"/>
  <c r="Q699" i="35"/>
  <c r="N700" i="35"/>
  <c r="K701" i="35"/>
  <c r="S701" i="35"/>
  <c r="L395" i="35"/>
  <c r="R441" i="35"/>
  <c r="J474" i="35"/>
  <c r="R489" i="35"/>
  <c r="K500" i="35"/>
  <c r="I506" i="35"/>
  <c r="R511" i="35"/>
  <c r="P517" i="35"/>
  <c r="N523" i="35"/>
  <c r="L529" i="35"/>
  <c r="J535" i="35"/>
  <c r="S540" i="35"/>
  <c r="Q546" i="35"/>
  <c r="O552" i="35"/>
  <c r="M558" i="35"/>
  <c r="K564" i="35"/>
  <c r="I570" i="35"/>
  <c r="R575" i="35"/>
  <c r="P581" i="35"/>
  <c r="Q584" i="35"/>
  <c r="S586" i="35"/>
  <c r="S588" i="35"/>
  <c r="Q590" i="35"/>
  <c r="Q592" i="35"/>
  <c r="Q594" i="35"/>
  <c r="O596" i="35"/>
  <c r="I598" i="35"/>
  <c r="Q598" i="35"/>
  <c r="N599" i="35"/>
  <c r="K600" i="35"/>
  <c r="S600" i="35"/>
  <c r="P601" i="35"/>
  <c r="M602" i="35"/>
  <c r="J603" i="35"/>
  <c r="R603" i="35"/>
  <c r="O604" i="35"/>
  <c r="L605" i="35"/>
  <c r="I606" i="35"/>
  <c r="Q606" i="35"/>
  <c r="N607" i="35"/>
  <c r="K608" i="35"/>
  <c r="S608" i="35"/>
  <c r="P609" i="35"/>
  <c r="M610" i="35"/>
  <c r="J611" i="35"/>
  <c r="R611" i="35"/>
  <c r="O612" i="35"/>
  <c r="L613" i="35"/>
  <c r="I614" i="35"/>
  <c r="Q614" i="35"/>
  <c r="N615" i="35"/>
  <c r="K616" i="35"/>
  <c r="S616" i="35"/>
  <c r="P617" i="35"/>
  <c r="M618" i="35"/>
  <c r="J619" i="35"/>
  <c r="R619" i="35"/>
  <c r="O620" i="35"/>
  <c r="L621" i="35"/>
  <c r="I622" i="35"/>
  <c r="Q622" i="35"/>
  <c r="N623" i="35"/>
  <c r="K624" i="35"/>
  <c r="S624" i="35"/>
  <c r="P625" i="35"/>
  <c r="M626" i="35"/>
  <c r="J627" i="35"/>
  <c r="R627" i="35"/>
  <c r="O628" i="35"/>
  <c r="L629" i="35"/>
  <c r="I630" i="35"/>
  <c r="Q630" i="35"/>
  <c r="N631" i="35"/>
  <c r="K632" i="35"/>
  <c r="S632" i="35"/>
  <c r="P633" i="35"/>
  <c r="M634" i="35"/>
  <c r="J635" i="35"/>
  <c r="R635" i="35"/>
  <c r="O636" i="35"/>
  <c r="L637" i="35"/>
  <c r="I638" i="35"/>
  <c r="Q638" i="35"/>
  <c r="N639" i="35"/>
  <c r="K640" i="35"/>
  <c r="S640" i="35"/>
  <c r="P641" i="35"/>
  <c r="M642" i="35"/>
  <c r="J643" i="35"/>
  <c r="R643" i="35"/>
  <c r="O644" i="35"/>
  <c r="L645" i="35"/>
  <c r="I646" i="35"/>
  <c r="Q646" i="35"/>
  <c r="N647" i="35"/>
  <c r="K648" i="35"/>
  <c r="S648" i="35"/>
  <c r="P649" i="35"/>
  <c r="M650" i="35"/>
  <c r="J651" i="35"/>
  <c r="R651" i="35"/>
  <c r="O652" i="35"/>
  <c r="L653" i="35"/>
  <c r="I654" i="35"/>
  <c r="Q654" i="35"/>
  <c r="N655" i="35"/>
  <c r="K656" i="35"/>
  <c r="S656" i="35"/>
  <c r="P657" i="35"/>
  <c r="M658" i="35"/>
  <c r="J659" i="35"/>
  <c r="R659" i="35"/>
  <c r="O660" i="35"/>
  <c r="L661" i="35"/>
  <c r="I662" i="35"/>
  <c r="Q662" i="35"/>
  <c r="N663" i="35"/>
  <c r="K664" i="35"/>
  <c r="S664" i="35"/>
  <c r="P665" i="35"/>
  <c r="M666" i="35"/>
  <c r="J667" i="35"/>
  <c r="R667" i="35"/>
  <c r="O668" i="35"/>
  <c r="L669" i="35"/>
  <c r="I670" i="35"/>
  <c r="Q670" i="35"/>
  <c r="N671" i="35"/>
  <c r="K672" i="35"/>
  <c r="S672" i="35"/>
  <c r="P673" i="35"/>
  <c r="M674" i="35"/>
  <c r="J675" i="35"/>
  <c r="R675" i="35"/>
  <c r="O676" i="35"/>
  <c r="L677" i="35"/>
  <c r="I678" i="35"/>
  <c r="Q678" i="35"/>
  <c r="N679" i="35"/>
  <c r="K680" i="35"/>
  <c r="S680" i="35"/>
  <c r="P681" i="35"/>
  <c r="M682" i="35"/>
  <c r="J683" i="35"/>
  <c r="R683" i="35"/>
  <c r="O684" i="35"/>
  <c r="L685" i="35"/>
  <c r="I686" i="35"/>
  <c r="Q686" i="35"/>
  <c r="N687" i="35"/>
  <c r="K688" i="35"/>
  <c r="S688" i="35"/>
  <c r="P689" i="35"/>
  <c r="M690" i="35"/>
  <c r="J691" i="35"/>
  <c r="R691" i="35"/>
  <c r="O692" i="35"/>
  <c r="L693" i="35"/>
  <c r="I694" i="35"/>
  <c r="Q694" i="35"/>
  <c r="N695" i="35"/>
  <c r="K696" i="35"/>
  <c r="S696" i="35"/>
  <c r="P697" i="35"/>
  <c r="M698" i="35"/>
  <c r="J699" i="35"/>
  <c r="R699" i="35"/>
  <c r="O700" i="35"/>
  <c r="L701" i="35"/>
  <c r="I702" i="35"/>
  <c r="J401" i="35"/>
  <c r="P447" i="35"/>
  <c r="K476" i="35"/>
  <c r="O491" i="35"/>
  <c r="S500" i="35"/>
  <c r="Q506" i="35"/>
  <c r="O512" i="35"/>
  <c r="M518" i="35"/>
  <c r="K524" i="35"/>
  <c r="I530" i="35"/>
  <c r="R535" i="35"/>
  <c r="P541" i="35"/>
  <c r="N547" i="35"/>
  <c r="L553" i="35"/>
  <c r="J559" i="35"/>
  <c r="S564" i="35"/>
  <c r="Q570" i="35"/>
  <c r="O576" i="35"/>
  <c r="M582" i="35"/>
  <c r="L585" i="35"/>
  <c r="J587" i="35"/>
  <c r="J589" i="35"/>
  <c r="J591" i="35"/>
  <c r="S592" i="35"/>
  <c r="S594" i="35"/>
  <c r="S596" i="35"/>
  <c r="J598" i="35"/>
  <c r="R598" i="35"/>
  <c r="O599" i="35"/>
  <c r="L600" i="35"/>
  <c r="I601" i="35"/>
  <c r="Q601" i="35"/>
  <c r="N602" i="35"/>
  <c r="K603" i="35"/>
  <c r="S603" i="35"/>
  <c r="P604" i="35"/>
  <c r="M605" i="35"/>
  <c r="J606" i="35"/>
  <c r="R606" i="35"/>
  <c r="O607" i="35"/>
  <c r="L608" i="35"/>
  <c r="I609" i="35"/>
  <c r="Q609" i="35"/>
  <c r="N610" i="35"/>
  <c r="K611" i="35"/>
  <c r="S611" i="35"/>
  <c r="P612" i="35"/>
  <c r="M613" i="35"/>
  <c r="J614" i="35"/>
  <c r="R614" i="35"/>
  <c r="O615" i="35"/>
  <c r="L616" i="35"/>
  <c r="I617" i="35"/>
  <c r="Q617" i="35"/>
  <c r="N618" i="35"/>
  <c r="K619" i="35"/>
  <c r="S619" i="35"/>
  <c r="P620" i="35"/>
  <c r="M621" i="35"/>
  <c r="J622" i="35"/>
  <c r="R622" i="35"/>
  <c r="O623" i="35"/>
  <c r="L624" i="35"/>
  <c r="I625" i="35"/>
  <c r="Q625" i="35"/>
  <c r="N626" i="35"/>
  <c r="K627" i="35"/>
  <c r="S627" i="35"/>
  <c r="P628" i="35"/>
  <c r="M629" i="35"/>
  <c r="J630" i="35"/>
  <c r="R630" i="35"/>
  <c r="O631" i="35"/>
  <c r="L632" i="35"/>
  <c r="I633" i="35"/>
  <c r="Q633" i="35"/>
  <c r="N634" i="35"/>
  <c r="K635" i="35"/>
  <c r="S635" i="35"/>
  <c r="P636" i="35"/>
  <c r="M637" i="35"/>
  <c r="J638" i="35"/>
  <c r="R638" i="35"/>
  <c r="O639" i="35"/>
  <c r="L640" i="35"/>
  <c r="I641" i="35"/>
  <c r="Q641" i="35"/>
  <c r="N642" i="35"/>
  <c r="K643" i="35"/>
  <c r="S643" i="35"/>
  <c r="P644" i="35"/>
  <c r="M645" i="35"/>
  <c r="J646" i="35"/>
  <c r="R646" i="35"/>
  <c r="O647" i="35"/>
  <c r="L648" i="35"/>
  <c r="I649" i="35"/>
  <c r="Q649" i="35"/>
  <c r="N650" i="35"/>
  <c r="K651" i="35"/>
  <c r="S651" i="35"/>
  <c r="P652" i="35"/>
  <c r="M653" i="35"/>
  <c r="J654" i="35"/>
  <c r="R654" i="35"/>
  <c r="O655" i="35"/>
  <c r="L656" i="35"/>
  <c r="I657" i="35"/>
  <c r="Q657" i="35"/>
  <c r="N658" i="35"/>
  <c r="K659" i="35"/>
  <c r="S659" i="35"/>
  <c r="P660" i="35"/>
  <c r="M661" i="35"/>
  <c r="J662" i="35"/>
  <c r="R662" i="35"/>
  <c r="O663" i="35"/>
  <c r="L664" i="35"/>
  <c r="I665" i="35"/>
  <c r="Q665" i="35"/>
  <c r="N666" i="35"/>
  <c r="K667" i="35"/>
  <c r="S667" i="35"/>
  <c r="P668" i="35"/>
  <c r="M669" i="35"/>
  <c r="J670" i="35"/>
  <c r="R670" i="35"/>
  <c r="O671" i="35"/>
  <c r="L672" i="35"/>
  <c r="I673" i="35"/>
  <c r="Q673" i="35"/>
  <c r="N674" i="35"/>
  <c r="K675" i="35"/>
  <c r="S675" i="35"/>
  <c r="P676" i="35"/>
  <c r="M677" i="35"/>
  <c r="J678" i="35"/>
  <c r="R678" i="35"/>
  <c r="O679" i="35"/>
  <c r="L680" i="35"/>
  <c r="I681" i="35"/>
  <c r="Q681" i="35"/>
  <c r="N682" i="35"/>
  <c r="K683" i="35"/>
  <c r="S683" i="35"/>
  <c r="P684" i="35"/>
  <c r="M685" i="35"/>
  <c r="J686" i="35"/>
  <c r="R686" i="35"/>
  <c r="O687" i="35"/>
  <c r="L688" i="35"/>
  <c r="I689" i="35"/>
  <c r="Q689" i="35"/>
  <c r="N690" i="35"/>
  <c r="K691" i="35"/>
  <c r="S691" i="35"/>
  <c r="P692" i="35"/>
  <c r="M693" i="35"/>
  <c r="J694" i="35"/>
  <c r="R694" i="35"/>
  <c r="O695" i="35"/>
  <c r="L696" i="35"/>
  <c r="I697" i="35"/>
  <c r="Q697" i="35"/>
  <c r="N698" i="35"/>
  <c r="K699" i="35"/>
  <c r="S699" i="35"/>
  <c r="P700" i="35"/>
  <c r="M701" i="35"/>
  <c r="J702" i="35"/>
  <c r="L513" i="35"/>
  <c r="R559" i="35"/>
  <c r="L591" i="35"/>
  <c r="J601" i="35"/>
  <c r="S606" i="35"/>
  <c r="Q612" i="35"/>
  <c r="O618" i="35"/>
  <c r="M624" i="35"/>
  <c r="K630" i="35"/>
  <c r="I636" i="35"/>
  <c r="R641" i="35"/>
  <c r="P647" i="35"/>
  <c r="N653" i="35"/>
  <c r="L659" i="35"/>
  <c r="J665" i="35"/>
  <c r="S670" i="35"/>
  <c r="L673" i="35"/>
  <c r="L675" i="35"/>
  <c r="I677" i="35"/>
  <c r="J679" i="35"/>
  <c r="J681" i="35"/>
  <c r="R682" i="35"/>
  <c r="S684" i="35"/>
  <c r="S686" i="35"/>
  <c r="P688" i="35"/>
  <c r="Q690" i="35"/>
  <c r="Q692" i="35"/>
  <c r="N694" i="35"/>
  <c r="O696" i="35"/>
  <c r="O698" i="35"/>
  <c r="L700" i="35"/>
  <c r="M702" i="35"/>
  <c r="J703" i="35"/>
  <c r="R703" i="35"/>
  <c r="O704" i="35"/>
  <c r="L705" i="35"/>
  <c r="I706" i="35"/>
  <c r="Q706" i="35"/>
  <c r="N707" i="35"/>
  <c r="K708" i="35"/>
  <c r="S708" i="35"/>
  <c r="P709" i="35"/>
  <c r="M710" i="35"/>
  <c r="J711" i="35"/>
  <c r="R711" i="35"/>
  <c r="O712" i="35"/>
  <c r="L713" i="35"/>
  <c r="I714" i="35"/>
  <c r="Q714" i="35"/>
  <c r="N715" i="35"/>
  <c r="K716" i="35"/>
  <c r="S716" i="35"/>
  <c r="P717" i="35"/>
  <c r="M718" i="35"/>
  <c r="J719" i="35"/>
  <c r="R719" i="35"/>
  <c r="O720" i="35"/>
  <c r="L721" i="35"/>
  <c r="I722" i="35"/>
  <c r="Q722" i="35"/>
  <c r="N723" i="35"/>
  <c r="K724" i="35"/>
  <c r="S724" i="35"/>
  <c r="P725" i="35"/>
  <c r="M726" i="35"/>
  <c r="J727" i="35"/>
  <c r="R727" i="35"/>
  <c r="O728" i="35"/>
  <c r="L729" i="35"/>
  <c r="I730" i="35"/>
  <c r="Q730" i="35"/>
  <c r="N731" i="35"/>
  <c r="K732" i="35"/>
  <c r="S732" i="35"/>
  <c r="P733" i="35"/>
  <c r="M734" i="35"/>
  <c r="J735" i="35"/>
  <c r="R735" i="35"/>
  <c r="O736" i="35"/>
  <c r="L737" i="35"/>
  <c r="I738" i="35"/>
  <c r="Q738" i="35"/>
  <c r="N739" i="35"/>
  <c r="K740" i="35"/>
  <c r="S740" i="35"/>
  <c r="P741" i="35"/>
  <c r="M742" i="35"/>
  <c r="J743" i="35"/>
  <c r="R743" i="35"/>
  <c r="O744" i="35"/>
  <c r="L745" i="35"/>
  <c r="I746" i="35"/>
  <c r="Q746" i="35"/>
  <c r="N747" i="35"/>
  <c r="K748" i="35"/>
  <c r="S748" i="35"/>
  <c r="P749" i="35"/>
  <c r="M750" i="35"/>
  <c r="J751" i="35"/>
  <c r="R751" i="35"/>
  <c r="O752" i="35"/>
  <c r="L753" i="35"/>
  <c r="I754" i="35"/>
  <c r="Q754" i="35"/>
  <c r="N755" i="35"/>
  <c r="K756" i="35"/>
  <c r="S756" i="35"/>
  <c r="P757" i="35"/>
  <c r="M758" i="35"/>
  <c r="J759" i="35"/>
  <c r="R759" i="35"/>
  <c r="O760" i="35"/>
  <c r="L761" i="35"/>
  <c r="I762" i="35"/>
  <c r="Q762" i="35"/>
  <c r="N763" i="35"/>
  <c r="K764" i="35"/>
  <c r="S764" i="35"/>
  <c r="P765" i="35"/>
  <c r="M766" i="35"/>
  <c r="J767" i="35"/>
  <c r="R767" i="35"/>
  <c r="O768" i="35"/>
  <c r="L769" i="35"/>
  <c r="I770" i="35"/>
  <c r="Q770" i="35"/>
  <c r="N771" i="35"/>
  <c r="K772" i="35"/>
  <c r="S772" i="35"/>
  <c r="P773" i="35"/>
  <c r="M774" i="35"/>
  <c r="J775" i="35"/>
  <c r="R775" i="35"/>
  <c r="O776" i="35"/>
  <c r="L777" i="35"/>
  <c r="I778" i="35"/>
  <c r="Q778" i="35"/>
  <c r="N779" i="35"/>
  <c r="K780" i="35"/>
  <c r="S780" i="35"/>
  <c r="P781" i="35"/>
  <c r="M782" i="35"/>
  <c r="J783" i="35"/>
  <c r="R783" i="35"/>
  <c r="O784" i="35"/>
  <c r="J519" i="35"/>
  <c r="P565" i="35"/>
  <c r="L593" i="35"/>
  <c r="R601" i="35"/>
  <c r="P607" i="35"/>
  <c r="N613" i="35"/>
  <c r="L619" i="35"/>
  <c r="J625" i="35"/>
  <c r="S630" i="35"/>
  <c r="Q636" i="35"/>
  <c r="O642" i="35"/>
  <c r="M648" i="35"/>
  <c r="K654" i="35"/>
  <c r="I660" i="35"/>
  <c r="R665" i="35"/>
  <c r="P671" i="35"/>
  <c r="M673" i="35"/>
  <c r="N675" i="35"/>
  <c r="N677" i="35"/>
  <c r="K679" i="35"/>
  <c r="L681" i="35"/>
  <c r="L683" i="35"/>
  <c r="I685" i="35"/>
  <c r="J687" i="35"/>
  <c r="J689" i="35"/>
  <c r="R690" i="35"/>
  <c r="S692" i="35"/>
  <c r="S694" i="35"/>
  <c r="P696" i="35"/>
  <c r="Q698" i="35"/>
  <c r="Q700" i="35"/>
  <c r="N702" i="35"/>
  <c r="K703" i="35"/>
  <c r="S703" i="35"/>
  <c r="P704" i="35"/>
  <c r="M705" i="35"/>
  <c r="J706" i="35"/>
  <c r="R706" i="35"/>
  <c r="O707" i="35"/>
  <c r="L708" i="35"/>
  <c r="I709" i="35"/>
  <c r="Q709" i="35"/>
  <c r="N710" i="35"/>
  <c r="K711" i="35"/>
  <c r="S711" i="35"/>
  <c r="P712" i="35"/>
  <c r="M713" i="35"/>
  <c r="J714" i="35"/>
  <c r="R714" i="35"/>
  <c r="O715" i="35"/>
  <c r="L716" i="35"/>
  <c r="I717" i="35"/>
  <c r="Q717" i="35"/>
  <c r="N718" i="35"/>
  <c r="K719" i="35"/>
  <c r="S719" i="35"/>
  <c r="P720" i="35"/>
  <c r="M721" i="35"/>
  <c r="J722" i="35"/>
  <c r="R722" i="35"/>
  <c r="O723" i="35"/>
  <c r="L724" i="35"/>
  <c r="I725" i="35"/>
  <c r="Q725" i="35"/>
  <c r="N726" i="35"/>
  <c r="K727" i="35"/>
  <c r="S727" i="35"/>
  <c r="P728" i="35"/>
  <c r="M729" i="35"/>
  <c r="J730" i="35"/>
  <c r="R730" i="35"/>
  <c r="O731" i="35"/>
  <c r="L732" i="35"/>
  <c r="I733" i="35"/>
  <c r="Q733" i="35"/>
  <c r="N734" i="35"/>
  <c r="K735" i="35"/>
  <c r="S735" i="35"/>
  <c r="P736" i="35"/>
  <c r="M737" i="35"/>
  <c r="J738" i="35"/>
  <c r="R738" i="35"/>
  <c r="O739" i="35"/>
  <c r="L740" i="35"/>
  <c r="I741" i="35"/>
  <c r="Q741" i="35"/>
  <c r="N742" i="35"/>
  <c r="K743" i="35"/>
  <c r="S743" i="35"/>
  <c r="P744" i="35"/>
  <c r="M745" i="35"/>
  <c r="J746" i="35"/>
  <c r="R746" i="35"/>
  <c r="O747" i="35"/>
  <c r="L748" i="35"/>
  <c r="I749" i="35"/>
  <c r="Q749" i="35"/>
  <c r="N750" i="35"/>
  <c r="K751" i="35"/>
  <c r="S751" i="35"/>
  <c r="P752" i="35"/>
  <c r="M753" i="35"/>
  <c r="J754" i="35"/>
  <c r="R754" i="35"/>
  <c r="O755" i="35"/>
  <c r="L756" i="35"/>
  <c r="I757" i="35"/>
  <c r="Q757" i="35"/>
  <c r="N758" i="35"/>
  <c r="K759" i="35"/>
  <c r="S759" i="35"/>
  <c r="P760" i="35"/>
  <c r="M761" i="35"/>
  <c r="J762" i="35"/>
  <c r="R762" i="35"/>
  <c r="O763" i="35"/>
  <c r="L764" i="35"/>
  <c r="I765" i="35"/>
  <c r="Q765" i="35"/>
  <c r="N766" i="35"/>
  <c r="K767" i="35"/>
  <c r="S767" i="35"/>
  <c r="P768" i="35"/>
  <c r="M769" i="35"/>
  <c r="J770" i="35"/>
  <c r="R770" i="35"/>
  <c r="O771" i="35"/>
  <c r="L772" i="35"/>
  <c r="I773" i="35"/>
  <c r="Q773" i="35"/>
  <c r="N774" i="35"/>
  <c r="K775" i="35"/>
  <c r="S775" i="35"/>
  <c r="P776" i="35"/>
  <c r="M777" i="35"/>
  <c r="J778" i="35"/>
  <c r="R778" i="35"/>
  <c r="O779" i="35"/>
  <c r="L780" i="35"/>
  <c r="I781" i="35"/>
  <c r="Q781" i="35"/>
  <c r="N782" i="35"/>
  <c r="K783" i="35"/>
  <c r="S783" i="35"/>
  <c r="P784" i="35"/>
  <c r="S406" i="35"/>
  <c r="S524" i="35"/>
  <c r="N571" i="35"/>
  <c r="J595" i="35"/>
  <c r="O602" i="35"/>
  <c r="M608" i="35"/>
  <c r="K614" i="35"/>
  <c r="I620" i="35"/>
  <c r="R625" i="35"/>
  <c r="P631" i="35"/>
  <c r="N637" i="35"/>
  <c r="L643" i="35"/>
  <c r="J649" i="35"/>
  <c r="S654" i="35"/>
  <c r="Q660" i="35"/>
  <c r="O666" i="35"/>
  <c r="R671" i="35"/>
  <c r="R673" i="35"/>
  <c r="O675" i="35"/>
  <c r="P677" i="35"/>
  <c r="P679" i="35"/>
  <c r="M681" i="35"/>
  <c r="N683" i="35"/>
  <c r="N685" i="35"/>
  <c r="K687" i="35"/>
  <c r="L689" i="35"/>
  <c r="L691" i="35"/>
  <c r="I693" i="35"/>
  <c r="J695" i="35"/>
  <c r="J697" i="35"/>
  <c r="R698" i="35"/>
  <c r="S700" i="35"/>
  <c r="O702" i="35"/>
  <c r="L703" i="35"/>
  <c r="I704" i="35"/>
  <c r="Q704" i="35"/>
  <c r="N705" i="35"/>
  <c r="K706" i="35"/>
  <c r="S706" i="35"/>
  <c r="P707" i="35"/>
  <c r="M708" i="35"/>
  <c r="J709" i="35"/>
  <c r="R709" i="35"/>
  <c r="O710" i="35"/>
  <c r="L711" i="35"/>
  <c r="I712" i="35"/>
  <c r="Q712" i="35"/>
  <c r="N713" i="35"/>
  <c r="K714" i="35"/>
  <c r="S714" i="35"/>
  <c r="P715" i="35"/>
  <c r="M716" i="35"/>
  <c r="J717" i="35"/>
  <c r="R717" i="35"/>
  <c r="O718" i="35"/>
  <c r="L719" i="35"/>
  <c r="I720" i="35"/>
  <c r="Q720" i="35"/>
  <c r="N721" i="35"/>
  <c r="K722" i="35"/>
  <c r="S722" i="35"/>
  <c r="P723" i="35"/>
  <c r="M724" i="35"/>
  <c r="J725" i="35"/>
  <c r="R725" i="35"/>
  <c r="O726" i="35"/>
  <c r="L727" i="35"/>
  <c r="I728" i="35"/>
  <c r="Q728" i="35"/>
  <c r="N729" i="35"/>
  <c r="K730" i="35"/>
  <c r="S730" i="35"/>
  <c r="P731" i="35"/>
  <c r="M732" i="35"/>
  <c r="J733" i="35"/>
  <c r="R733" i="35"/>
  <c r="O734" i="35"/>
  <c r="L735" i="35"/>
  <c r="I736" i="35"/>
  <c r="Q736" i="35"/>
  <c r="N737" i="35"/>
  <c r="K738" i="35"/>
  <c r="S738" i="35"/>
  <c r="P739" i="35"/>
  <c r="M740" i="35"/>
  <c r="J741" i="35"/>
  <c r="R741" i="35"/>
  <c r="O742" i="35"/>
  <c r="L743" i="35"/>
  <c r="I744" i="35"/>
  <c r="Q744" i="35"/>
  <c r="N745" i="35"/>
  <c r="K746" i="35"/>
  <c r="S746" i="35"/>
  <c r="P747" i="35"/>
  <c r="M748" i="35"/>
  <c r="J749" i="35"/>
  <c r="R749" i="35"/>
  <c r="O750" i="35"/>
  <c r="L751" i="35"/>
  <c r="I752" i="35"/>
  <c r="Q752" i="35"/>
  <c r="N753" i="35"/>
  <c r="K754" i="35"/>
  <c r="S754" i="35"/>
  <c r="P755" i="35"/>
  <c r="M756" i="35"/>
  <c r="J757" i="35"/>
  <c r="R757" i="35"/>
  <c r="O758" i="35"/>
  <c r="L759" i="35"/>
  <c r="I760" i="35"/>
  <c r="Q760" i="35"/>
  <c r="N761" i="35"/>
  <c r="K762" i="35"/>
  <c r="S762" i="35"/>
  <c r="P763" i="35"/>
  <c r="M764" i="35"/>
  <c r="J765" i="35"/>
  <c r="R765" i="35"/>
  <c r="O766" i="35"/>
  <c r="L767" i="35"/>
  <c r="I768" i="35"/>
  <c r="Q768" i="35"/>
  <c r="N769" i="35"/>
  <c r="K770" i="35"/>
  <c r="S770" i="35"/>
  <c r="P771" i="35"/>
  <c r="M772" i="35"/>
  <c r="J773" i="35"/>
  <c r="R773" i="35"/>
  <c r="O774" i="35"/>
  <c r="L775" i="35"/>
  <c r="I776" i="35"/>
  <c r="Q776" i="35"/>
  <c r="N777" i="35"/>
  <c r="K778" i="35"/>
  <c r="S778" i="35"/>
  <c r="P779" i="35"/>
  <c r="M780" i="35"/>
  <c r="J781" i="35"/>
  <c r="R781" i="35"/>
  <c r="O782" i="35"/>
  <c r="L783" i="35"/>
  <c r="I784" i="35"/>
  <c r="Q784" i="35"/>
  <c r="N785" i="35"/>
  <c r="K786" i="35"/>
  <c r="S786" i="35"/>
  <c r="P787" i="35"/>
  <c r="M788" i="35"/>
  <c r="J789" i="35"/>
  <c r="R789" i="35"/>
  <c r="O790" i="35"/>
  <c r="L791" i="35"/>
  <c r="I792" i="35"/>
  <c r="Q792" i="35"/>
  <c r="N453" i="35"/>
  <c r="Q530" i="35"/>
  <c r="L577" i="35"/>
  <c r="J597" i="35"/>
  <c r="L603" i="35"/>
  <c r="J609" i="35"/>
  <c r="S614" i="35"/>
  <c r="Q620" i="35"/>
  <c r="O626" i="35"/>
  <c r="M632" i="35"/>
  <c r="K638" i="35"/>
  <c r="I644" i="35"/>
  <c r="R649" i="35"/>
  <c r="P655" i="35"/>
  <c r="N661" i="35"/>
  <c r="L667" i="35"/>
  <c r="S671" i="35"/>
  <c r="I674" i="35"/>
  <c r="I676" i="35"/>
  <c r="Q677" i="35"/>
  <c r="R679" i="35"/>
  <c r="R681" i="35"/>
  <c r="O683" i="35"/>
  <c r="P685" i="35"/>
  <c r="P687" i="35"/>
  <c r="M689" i="35"/>
  <c r="N691" i="35"/>
  <c r="N693" i="35"/>
  <c r="K695" i="35"/>
  <c r="L697" i="35"/>
  <c r="L699" i="35"/>
  <c r="I701" i="35"/>
  <c r="P702" i="35"/>
  <c r="M703" i="35"/>
  <c r="J704" i="35"/>
  <c r="R704" i="35"/>
  <c r="O705" i="35"/>
  <c r="L706" i="35"/>
  <c r="I707" i="35"/>
  <c r="Q707" i="35"/>
  <c r="N708" i="35"/>
  <c r="K709" i="35"/>
  <c r="S709" i="35"/>
  <c r="P710" i="35"/>
  <c r="M711" i="35"/>
  <c r="J712" i="35"/>
  <c r="R712" i="35"/>
  <c r="O713" i="35"/>
  <c r="L714" i="35"/>
  <c r="I715" i="35"/>
  <c r="Q715" i="35"/>
  <c r="N716" i="35"/>
  <c r="K717" i="35"/>
  <c r="S717" i="35"/>
  <c r="P718" i="35"/>
  <c r="M719" i="35"/>
  <c r="J720" i="35"/>
  <c r="R720" i="35"/>
  <c r="O721" i="35"/>
  <c r="L722" i="35"/>
  <c r="I723" i="35"/>
  <c r="Q723" i="35"/>
  <c r="N724" i="35"/>
  <c r="K725" i="35"/>
  <c r="S725" i="35"/>
  <c r="P726" i="35"/>
  <c r="M727" i="35"/>
  <c r="J728" i="35"/>
  <c r="R728" i="35"/>
  <c r="O729" i="35"/>
  <c r="L730" i="35"/>
  <c r="I731" i="35"/>
  <c r="Q731" i="35"/>
  <c r="N732" i="35"/>
  <c r="K733" i="35"/>
  <c r="S733" i="35"/>
  <c r="P734" i="35"/>
  <c r="M735" i="35"/>
  <c r="J736" i="35"/>
  <c r="R736" i="35"/>
  <c r="O737" i="35"/>
  <c r="L738" i="35"/>
  <c r="I739" i="35"/>
  <c r="Q739" i="35"/>
  <c r="N740" i="35"/>
  <c r="K741" i="35"/>
  <c r="S741" i="35"/>
  <c r="P742" i="35"/>
  <c r="M743" i="35"/>
  <c r="J744" i="35"/>
  <c r="R744" i="35"/>
  <c r="O745" i="35"/>
  <c r="L746" i="35"/>
  <c r="I747" i="35"/>
  <c r="Q747" i="35"/>
  <c r="N748" i="35"/>
  <c r="K749" i="35"/>
  <c r="S749" i="35"/>
  <c r="P750" i="35"/>
  <c r="M751" i="35"/>
  <c r="J752" i="35"/>
  <c r="R752" i="35"/>
  <c r="O753" i="35"/>
  <c r="L754" i="35"/>
  <c r="I755" i="35"/>
  <c r="Q755" i="35"/>
  <c r="N756" i="35"/>
  <c r="K757" i="35"/>
  <c r="S757" i="35"/>
  <c r="P758" i="35"/>
  <c r="M759" i="35"/>
  <c r="J760" i="35"/>
  <c r="R760" i="35"/>
  <c r="O761" i="35"/>
  <c r="L762" i="35"/>
  <c r="I763" i="35"/>
  <c r="Q763" i="35"/>
  <c r="N764" i="35"/>
  <c r="K765" i="35"/>
  <c r="S765" i="35"/>
  <c r="P766" i="35"/>
  <c r="M767" i="35"/>
  <c r="J768" i="35"/>
  <c r="R768" i="35"/>
  <c r="O769" i="35"/>
  <c r="L770" i="35"/>
  <c r="I771" i="35"/>
  <c r="Q771" i="35"/>
  <c r="N772" i="35"/>
  <c r="K773" i="35"/>
  <c r="S773" i="35"/>
  <c r="P774" i="35"/>
  <c r="M775" i="35"/>
  <c r="J776" i="35"/>
  <c r="R776" i="35"/>
  <c r="O777" i="35"/>
  <c r="L778" i="35"/>
  <c r="I779" i="35"/>
  <c r="Q779" i="35"/>
  <c r="N780" i="35"/>
  <c r="K781" i="35"/>
  <c r="S781" i="35"/>
  <c r="P782" i="35"/>
  <c r="M783" i="35"/>
  <c r="J784" i="35"/>
  <c r="R784" i="35"/>
  <c r="O785" i="35"/>
  <c r="L786" i="35"/>
  <c r="I787" i="35"/>
  <c r="Q787" i="35"/>
  <c r="N788" i="35"/>
  <c r="K789" i="35"/>
  <c r="S789" i="35"/>
  <c r="P790" i="35"/>
  <c r="M791" i="35"/>
  <c r="J792" i="35"/>
  <c r="R792" i="35"/>
  <c r="O793" i="35"/>
  <c r="L794" i="35"/>
  <c r="I795" i="35"/>
  <c r="Q795" i="35"/>
  <c r="K478" i="35"/>
  <c r="O536" i="35"/>
  <c r="O582" i="35"/>
  <c r="K598" i="35"/>
  <c r="I604" i="35"/>
  <c r="R609" i="35"/>
  <c r="P615" i="35"/>
  <c r="N621" i="35"/>
  <c r="L627" i="35"/>
  <c r="J633" i="35"/>
  <c r="S638" i="35"/>
  <c r="Q644" i="35"/>
  <c r="O650" i="35"/>
  <c r="M656" i="35"/>
  <c r="K662" i="35"/>
  <c r="I668" i="35"/>
  <c r="M672" i="35"/>
  <c r="J674" i="35"/>
  <c r="K676" i="35"/>
  <c r="K678" i="35"/>
  <c r="S679" i="35"/>
  <c r="I682" i="35"/>
  <c r="I684" i="35"/>
  <c r="Q685" i="35"/>
  <c r="R687" i="35"/>
  <c r="R689" i="35"/>
  <c r="O691" i="35"/>
  <c r="P693" i="35"/>
  <c r="P695" i="35"/>
  <c r="M697" i="35"/>
  <c r="N699" i="35"/>
  <c r="N701" i="35"/>
  <c r="Q702" i="35"/>
  <c r="N703" i="35"/>
  <c r="K704" i="35"/>
  <c r="S704" i="35"/>
  <c r="P705" i="35"/>
  <c r="M706" i="35"/>
  <c r="J707" i="35"/>
  <c r="R707" i="35"/>
  <c r="O708" i="35"/>
  <c r="L709" i="35"/>
  <c r="I710" i="35"/>
  <c r="Q710" i="35"/>
  <c r="N711" i="35"/>
  <c r="K712" i="35"/>
  <c r="S712" i="35"/>
  <c r="P713" i="35"/>
  <c r="M714" i="35"/>
  <c r="J715" i="35"/>
  <c r="R715" i="35"/>
  <c r="O716" i="35"/>
  <c r="L717" i="35"/>
  <c r="I718" i="35"/>
  <c r="Q718" i="35"/>
  <c r="N719" i="35"/>
  <c r="K720" i="35"/>
  <c r="S720" i="35"/>
  <c r="P721" i="35"/>
  <c r="M722" i="35"/>
  <c r="J723" i="35"/>
  <c r="R723" i="35"/>
  <c r="O724" i="35"/>
  <c r="L725" i="35"/>
  <c r="I726" i="35"/>
  <c r="Q726" i="35"/>
  <c r="N727" i="35"/>
  <c r="K728" i="35"/>
  <c r="S728" i="35"/>
  <c r="P729" i="35"/>
  <c r="M730" i="35"/>
  <c r="J731" i="35"/>
  <c r="R731" i="35"/>
  <c r="O732" i="35"/>
  <c r="L733" i="35"/>
  <c r="I734" i="35"/>
  <c r="Q734" i="35"/>
  <c r="N735" i="35"/>
  <c r="K736" i="35"/>
  <c r="S736" i="35"/>
  <c r="P737" i="35"/>
  <c r="M738" i="35"/>
  <c r="J739" i="35"/>
  <c r="R739" i="35"/>
  <c r="O740" i="35"/>
  <c r="L741" i="35"/>
  <c r="I742" i="35"/>
  <c r="Q742" i="35"/>
  <c r="N743" i="35"/>
  <c r="K744" i="35"/>
  <c r="S744" i="35"/>
  <c r="P745" i="35"/>
  <c r="M746" i="35"/>
  <c r="J747" i="35"/>
  <c r="R747" i="35"/>
  <c r="O748" i="35"/>
  <c r="L749" i="35"/>
  <c r="I750" i="35"/>
  <c r="Q750" i="35"/>
  <c r="N751" i="35"/>
  <c r="K752" i="35"/>
  <c r="S752" i="35"/>
  <c r="P753" i="35"/>
  <c r="M754" i="35"/>
  <c r="J755" i="35"/>
  <c r="R755" i="35"/>
  <c r="O756" i="35"/>
  <c r="L757" i="35"/>
  <c r="I758" i="35"/>
  <c r="Q758" i="35"/>
  <c r="N759" i="35"/>
  <c r="K760" i="35"/>
  <c r="S760" i="35"/>
  <c r="P761" i="35"/>
  <c r="M762" i="35"/>
  <c r="J763" i="35"/>
  <c r="R763" i="35"/>
  <c r="O764" i="35"/>
  <c r="L765" i="35"/>
  <c r="I766" i="35"/>
  <c r="Q766" i="35"/>
  <c r="N767" i="35"/>
  <c r="K768" i="35"/>
  <c r="S768" i="35"/>
  <c r="P769" i="35"/>
  <c r="M770" i="35"/>
  <c r="J771" i="35"/>
  <c r="R771" i="35"/>
  <c r="O772" i="35"/>
  <c r="L773" i="35"/>
  <c r="I774" i="35"/>
  <c r="Q774" i="35"/>
  <c r="N775" i="35"/>
  <c r="K776" i="35"/>
  <c r="S776" i="35"/>
  <c r="P777" i="35"/>
  <c r="M778" i="35"/>
  <c r="J779" i="35"/>
  <c r="R779" i="35"/>
  <c r="O780" i="35"/>
  <c r="L781" i="35"/>
  <c r="I782" i="35"/>
  <c r="Q782" i="35"/>
  <c r="N783" i="35"/>
  <c r="K784" i="35"/>
  <c r="S784" i="35"/>
  <c r="P785" i="35"/>
  <c r="M786" i="35"/>
  <c r="J787" i="35"/>
  <c r="R787" i="35"/>
  <c r="O788" i="35"/>
  <c r="L789" i="35"/>
  <c r="I790" i="35"/>
  <c r="Q790" i="35"/>
  <c r="N791" i="35"/>
  <c r="K792" i="35"/>
  <c r="S792" i="35"/>
  <c r="P793" i="35"/>
  <c r="M794" i="35"/>
  <c r="J795" i="35"/>
  <c r="R795" i="35"/>
  <c r="O796" i="35"/>
  <c r="L797" i="35"/>
  <c r="I798" i="35"/>
  <c r="Q798" i="35"/>
  <c r="N799" i="35"/>
  <c r="K800" i="35"/>
  <c r="S800" i="35"/>
  <c r="P801" i="35"/>
  <c r="M802" i="35"/>
  <c r="J803" i="35"/>
  <c r="P493" i="35"/>
  <c r="M542" i="35"/>
  <c r="N585" i="35"/>
  <c r="S598" i="35"/>
  <c r="Q604" i="35"/>
  <c r="O610" i="35"/>
  <c r="M616" i="35"/>
  <c r="K622" i="35"/>
  <c r="I628" i="35"/>
  <c r="R633" i="35"/>
  <c r="P639" i="35"/>
  <c r="N645" i="35"/>
  <c r="L651" i="35"/>
  <c r="J657" i="35"/>
  <c r="S662" i="35"/>
  <c r="Q668" i="35"/>
  <c r="O672" i="35"/>
  <c r="O674" i="35"/>
  <c r="L676" i="35"/>
  <c r="M678" i="35"/>
  <c r="M680" i="35"/>
  <c r="J682" i="35"/>
  <c r="K684" i="35"/>
  <c r="K686" i="35"/>
  <c r="S687" i="35"/>
  <c r="I690" i="35"/>
  <c r="I692" i="35"/>
  <c r="Q693" i="35"/>
  <c r="R695" i="35"/>
  <c r="R697" i="35"/>
  <c r="O699" i="35"/>
  <c r="P701" i="35"/>
  <c r="R702" i="35"/>
  <c r="O703" i="35"/>
  <c r="L704" i="35"/>
  <c r="I705" i="35"/>
  <c r="Q705" i="35"/>
  <c r="N706" i="35"/>
  <c r="K707" i="35"/>
  <c r="S707" i="35"/>
  <c r="P708" i="35"/>
  <c r="M709" i="35"/>
  <c r="J710" i="35"/>
  <c r="R710" i="35"/>
  <c r="O711" i="35"/>
  <c r="L712" i="35"/>
  <c r="I713" i="35"/>
  <c r="Q713" i="35"/>
  <c r="N714" i="35"/>
  <c r="K715" i="35"/>
  <c r="S715" i="35"/>
  <c r="P716" i="35"/>
  <c r="M717" i="35"/>
  <c r="J718" i="35"/>
  <c r="R718" i="35"/>
  <c r="O719" i="35"/>
  <c r="L720" i="35"/>
  <c r="I721" i="35"/>
  <c r="Q721" i="35"/>
  <c r="N722" i="35"/>
  <c r="K723" i="35"/>
  <c r="S723" i="35"/>
  <c r="P724" i="35"/>
  <c r="M725" i="35"/>
  <c r="J726" i="35"/>
  <c r="R726" i="35"/>
  <c r="O727" i="35"/>
  <c r="L728" i="35"/>
  <c r="I729" i="35"/>
  <c r="Q729" i="35"/>
  <c r="N730" i="35"/>
  <c r="K731" i="35"/>
  <c r="S731" i="35"/>
  <c r="P732" i="35"/>
  <c r="M733" i="35"/>
  <c r="J734" i="35"/>
  <c r="R734" i="35"/>
  <c r="O735" i="35"/>
  <c r="L736" i="35"/>
  <c r="I737" i="35"/>
  <c r="Q737" i="35"/>
  <c r="N738" i="35"/>
  <c r="K739" i="35"/>
  <c r="S739" i="35"/>
  <c r="P740" i="35"/>
  <c r="M741" i="35"/>
  <c r="J742" i="35"/>
  <c r="R742" i="35"/>
  <c r="O743" i="35"/>
  <c r="L744" i="35"/>
  <c r="I745" i="35"/>
  <c r="Q745" i="35"/>
  <c r="N746" i="35"/>
  <c r="K747" i="35"/>
  <c r="S747" i="35"/>
  <c r="P748" i="35"/>
  <c r="M749" i="35"/>
  <c r="J750" i="35"/>
  <c r="R750" i="35"/>
  <c r="O751" i="35"/>
  <c r="L752" i="35"/>
  <c r="I753" i="35"/>
  <c r="Q753" i="35"/>
  <c r="N754" i="35"/>
  <c r="K755" i="35"/>
  <c r="S755" i="35"/>
  <c r="P756" i="35"/>
  <c r="M757" i="35"/>
  <c r="J758" i="35"/>
  <c r="R758" i="35"/>
  <c r="O759" i="35"/>
  <c r="L760" i="35"/>
  <c r="I761" i="35"/>
  <c r="Q761" i="35"/>
  <c r="N762" i="35"/>
  <c r="K763" i="35"/>
  <c r="S763" i="35"/>
  <c r="P764" i="35"/>
  <c r="M765" i="35"/>
  <c r="J766" i="35"/>
  <c r="R766" i="35"/>
  <c r="O767" i="35"/>
  <c r="L768" i="35"/>
  <c r="I769" i="35"/>
  <c r="Q769" i="35"/>
  <c r="N770" i="35"/>
  <c r="K771" i="35"/>
  <c r="S771" i="35"/>
  <c r="P772" i="35"/>
  <c r="M773" i="35"/>
  <c r="J774" i="35"/>
  <c r="R774" i="35"/>
  <c r="O775" i="35"/>
  <c r="L776" i="35"/>
  <c r="I777" i="35"/>
  <c r="Q777" i="35"/>
  <c r="N778" i="35"/>
  <c r="K779" i="35"/>
  <c r="S779" i="35"/>
  <c r="P780" i="35"/>
  <c r="M781" i="35"/>
  <c r="J782" i="35"/>
  <c r="R782" i="35"/>
  <c r="O783" i="35"/>
  <c r="L784" i="35"/>
  <c r="I785" i="35"/>
  <c r="Q785" i="35"/>
  <c r="N786" i="35"/>
  <c r="K787" i="35"/>
  <c r="S787" i="35"/>
  <c r="P788" i="35"/>
  <c r="M789" i="35"/>
  <c r="J790" i="35"/>
  <c r="R790" i="35"/>
  <c r="O791" i="35"/>
  <c r="L792" i="35"/>
  <c r="I793" i="35"/>
  <c r="Q793" i="35"/>
  <c r="N794" i="35"/>
  <c r="K795" i="35"/>
  <c r="S795" i="35"/>
  <c r="P796" i="35"/>
  <c r="M797" i="35"/>
  <c r="J798" i="35"/>
  <c r="R798" i="35"/>
  <c r="O799" i="35"/>
  <c r="L800" i="35"/>
  <c r="I801" i="35"/>
  <c r="Q801" i="35"/>
  <c r="N802" i="35"/>
  <c r="K803" i="35"/>
  <c r="P501" i="35"/>
  <c r="K548" i="35"/>
  <c r="N587" i="35"/>
  <c r="P599" i="35"/>
  <c r="N605" i="35"/>
  <c r="L611" i="35"/>
  <c r="J617" i="35"/>
  <c r="S622" i="35"/>
  <c r="Q628" i="35"/>
  <c r="O634" i="35"/>
  <c r="M640" i="35"/>
  <c r="K646" i="35"/>
  <c r="I652" i="35"/>
  <c r="R657" i="35"/>
  <c r="P663" i="35"/>
  <c r="N669" i="35"/>
  <c r="P672" i="35"/>
  <c r="Q674" i="35"/>
  <c r="Q676" i="35"/>
  <c r="N678" i="35"/>
  <c r="O680" i="35"/>
  <c r="O682" i="35"/>
  <c r="L684" i="35"/>
  <c r="M686" i="35"/>
  <c r="M688" i="35"/>
  <c r="J690" i="35"/>
  <c r="K692" i="35"/>
  <c r="K694" i="35"/>
  <c r="S695" i="35"/>
  <c r="I698" i="35"/>
  <c r="I700" i="35"/>
  <c r="Q701" i="35"/>
  <c r="S702" i="35"/>
  <c r="P703" i="35"/>
  <c r="M704" i="35"/>
  <c r="J705" i="35"/>
  <c r="R705" i="35"/>
  <c r="O706" i="35"/>
  <c r="L707" i="35"/>
  <c r="I708" i="35"/>
  <c r="Q708" i="35"/>
  <c r="N709" i="35"/>
  <c r="K710" i="35"/>
  <c r="S710" i="35"/>
  <c r="P711" i="35"/>
  <c r="M712" i="35"/>
  <c r="J713" i="35"/>
  <c r="R713" i="35"/>
  <c r="O714" i="35"/>
  <c r="L715" i="35"/>
  <c r="I716" i="35"/>
  <c r="Q716" i="35"/>
  <c r="N717" i="35"/>
  <c r="K718" i="35"/>
  <c r="S718" i="35"/>
  <c r="P719" i="35"/>
  <c r="M720" i="35"/>
  <c r="J721" i="35"/>
  <c r="R721" i="35"/>
  <c r="O722" i="35"/>
  <c r="L723" i="35"/>
  <c r="I724" i="35"/>
  <c r="Q724" i="35"/>
  <c r="N725" i="35"/>
  <c r="K726" i="35"/>
  <c r="S726" i="35"/>
  <c r="P727" i="35"/>
  <c r="M728" i="35"/>
  <c r="J729" i="35"/>
  <c r="R729" i="35"/>
  <c r="O730" i="35"/>
  <c r="L731" i="35"/>
  <c r="I732" i="35"/>
  <c r="Q732" i="35"/>
  <c r="N733" i="35"/>
  <c r="K734" i="35"/>
  <c r="S734" i="35"/>
  <c r="P735" i="35"/>
  <c r="M736" i="35"/>
  <c r="J737" i="35"/>
  <c r="R737" i="35"/>
  <c r="O738" i="35"/>
  <c r="L739" i="35"/>
  <c r="I740" i="35"/>
  <c r="Q740" i="35"/>
  <c r="N741" i="35"/>
  <c r="K742" i="35"/>
  <c r="S742" i="35"/>
  <c r="P743" i="35"/>
  <c r="M744" i="35"/>
  <c r="J745" i="35"/>
  <c r="R745" i="35"/>
  <c r="O746" i="35"/>
  <c r="L747" i="35"/>
  <c r="I748" i="35"/>
  <c r="Q748" i="35"/>
  <c r="N749" i="35"/>
  <c r="K750" i="35"/>
  <c r="S750" i="35"/>
  <c r="P751" i="35"/>
  <c r="M752" i="35"/>
  <c r="J753" i="35"/>
  <c r="R753" i="35"/>
  <c r="O754" i="35"/>
  <c r="L755" i="35"/>
  <c r="I756" i="35"/>
  <c r="Q756" i="35"/>
  <c r="N757" i="35"/>
  <c r="K758" i="35"/>
  <c r="S758" i="35"/>
  <c r="P759" i="35"/>
  <c r="M760" i="35"/>
  <c r="J761" i="35"/>
  <c r="R761" i="35"/>
  <c r="O762" i="35"/>
  <c r="L763" i="35"/>
  <c r="I764" i="35"/>
  <c r="Q764" i="35"/>
  <c r="N765" i="35"/>
  <c r="K766" i="35"/>
  <c r="S766" i="35"/>
  <c r="P767" i="35"/>
  <c r="M768" i="35"/>
  <c r="J769" i="35"/>
  <c r="R769" i="35"/>
  <c r="O770" i="35"/>
  <c r="L771" i="35"/>
  <c r="I772" i="35"/>
  <c r="Q772" i="35"/>
  <c r="N773" i="35"/>
  <c r="K774" i="35"/>
  <c r="S774" i="35"/>
  <c r="P775" i="35"/>
  <c r="M776" i="35"/>
  <c r="J777" i="35"/>
  <c r="R777" i="35"/>
  <c r="O778" i="35"/>
  <c r="L779" i="35"/>
  <c r="I780" i="35"/>
  <c r="Q780" i="35"/>
  <c r="N781" i="35"/>
  <c r="K782" i="35"/>
  <c r="S782" i="35"/>
  <c r="P783" i="35"/>
  <c r="M784" i="35"/>
  <c r="J785" i="35"/>
  <c r="R785" i="35"/>
  <c r="O786" i="35"/>
  <c r="L787" i="35"/>
  <c r="I788" i="35"/>
  <c r="Q788" i="35"/>
  <c r="N789" i="35"/>
  <c r="K790" i="35"/>
  <c r="S790" i="35"/>
  <c r="P791" i="35"/>
  <c r="M792" i="35"/>
  <c r="J793" i="35"/>
  <c r="R793" i="35"/>
  <c r="O794" i="35"/>
  <c r="L795" i="35"/>
  <c r="I796" i="35"/>
  <c r="Q796" i="35"/>
  <c r="N797" i="35"/>
  <c r="K798" i="35"/>
  <c r="S798" i="35"/>
  <c r="P799" i="35"/>
  <c r="M800" i="35"/>
  <c r="J801" i="35"/>
  <c r="R801" i="35"/>
  <c r="O802" i="35"/>
  <c r="R617" i="35"/>
  <c r="M664" i="35"/>
  <c r="Q684" i="35"/>
  <c r="K700" i="35"/>
  <c r="M707" i="35"/>
  <c r="K713" i="35"/>
  <c r="I719" i="35"/>
  <c r="R724" i="35"/>
  <c r="P730" i="35"/>
  <c r="N736" i="35"/>
  <c r="L742" i="35"/>
  <c r="J748" i="35"/>
  <c r="S753" i="35"/>
  <c r="Q759" i="35"/>
  <c r="O765" i="35"/>
  <c r="M771" i="35"/>
  <c r="K777" i="35"/>
  <c r="I783" i="35"/>
  <c r="J786" i="35"/>
  <c r="K788" i="35"/>
  <c r="L790" i="35"/>
  <c r="S791" i="35"/>
  <c r="S793" i="35"/>
  <c r="M795" i="35"/>
  <c r="N796" i="35"/>
  <c r="Q797" i="35"/>
  <c r="I799" i="35"/>
  <c r="I800" i="35"/>
  <c r="L801" i="35"/>
  <c r="L802" i="35"/>
  <c r="N803" i="35"/>
  <c r="K804" i="35"/>
  <c r="S804" i="35"/>
  <c r="P805" i="35"/>
  <c r="M806" i="35"/>
  <c r="J807" i="35"/>
  <c r="R807" i="35"/>
  <c r="O808" i="35"/>
  <c r="L809" i="35"/>
  <c r="I810" i="35"/>
  <c r="Q810" i="35"/>
  <c r="N811" i="35"/>
  <c r="K812" i="35"/>
  <c r="S812" i="35"/>
  <c r="P813" i="35"/>
  <c r="M814" i="35"/>
  <c r="J815" i="35"/>
  <c r="R815" i="35"/>
  <c r="O816" i="35"/>
  <c r="L817" i="35"/>
  <c r="I818" i="35"/>
  <c r="Q818" i="35"/>
  <c r="N819" i="35"/>
  <c r="K820" i="35"/>
  <c r="S820" i="35"/>
  <c r="P821" i="35"/>
  <c r="M822" i="35"/>
  <c r="J823" i="35"/>
  <c r="R823" i="35"/>
  <c r="O824" i="35"/>
  <c r="L825" i="35"/>
  <c r="I826" i="35"/>
  <c r="Q826" i="35"/>
  <c r="N827" i="35"/>
  <c r="K828" i="35"/>
  <c r="S828" i="35"/>
  <c r="P829" i="35"/>
  <c r="M830" i="35"/>
  <c r="J831" i="35"/>
  <c r="R831" i="35"/>
  <c r="O832" i="35"/>
  <c r="L833" i="35"/>
  <c r="I834" i="35"/>
  <c r="Q834" i="35"/>
  <c r="N835" i="35"/>
  <c r="K836" i="35"/>
  <c r="S836" i="35"/>
  <c r="P837" i="35"/>
  <c r="M838" i="35"/>
  <c r="J839" i="35"/>
  <c r="R839" i="35"/>
  <c r="O840" i="35"/>
  <c r="L841" i="35"/>
  <c r="I842" i="35"/>
  <c r="Q842" i="35"/>
  <c r="N843" i="35"/>
  <c r="K844" i="35"/>
  <c r="S844" i="35"/>
  <c r="P845" i="35"/>
  <c r="M846" i="35"/>
  <c r="J847" i="35"/>
  <c r="R847" i="35"/>
  <c r="O848" i="35"/>
  <c r="L849" i="35"/>
  <c r="I850" i="35"/>
  <c r="Q850" i="35"/>
  <c r="N851" i="35"/>
  <c r="K852" i="35"/>
  <c r="S852" i="35"/>
  <c r="P853" i="35"/>
  <c r="M854" i="35"/>
  <c r="J855" i="35"/>
  <c r="R855" i="35"/>
  <c r="O856" i="35"/>
  <c r="L857" i="35"/>
  <c r="I858" i="35"/>
  <c r="Q858" i="35"/>
  <c r="N859" i="35"/>
  <c r="K860" i="35"/>
  <c r="S860" i="35"/>
  <c r="P861" i="35"/>
  <c r="M862" i="35"/>
  <c r="J863" i="35"/>
  <c r="R863" i="35"/>
  <c r="O864" i="35"/>
  <c r="L865" i="35"/>
  <c r="I866" i="35"/>
  <c r="Q866" i="35"/>
  <c r="N867" i="35"/>
  <c r="K868" i="35"/>
  <c r="S868" i="35"/>
  <c r="P869" i="35"/>
  <c r="M870" i="35"/>
  <c r="J871" i="35"/>
  <c r="R871" i="35"/>
  <c r="O872" i="35"/>
  <c r="L873" i="35"/>
  <c r="I874" i="35"/>
  <c r="Q874" i="35"/>
  <c r="N875" i="35"/>
  <c r="K876" i="35"/>
  <c r="S876" i="35"/>
  <c r="P877" i="35"/>
  <c r="M878" i="35"/>
  <c r="J879" i="35"/>
  <c r="R879" i="35"/>
  <c r="O880" i="35"/>
  <c r="L881" i="35"/>
  <c r="I882" i="35"/>
  <c r="Q882" i="35"/>
  <c r="N883" i="35"/>
  <c r="K884" i="35"/>
  <c r="S884" i="35"/>
  <c r="P885" i="35"/>
  <c r="M886" i="35"/>
  <c r="J887" i="35"/>
  <c r="R887" i="35"/>
  <c r="O888" i="35"/>
  <c r="L889" i="35"/>
  <c r="I890" i="35"/>
  <c r="Q890" i="35"/>
  <c r="N891" i="35"/>
  <c r="K892" i="35"/>
  <c r="S892" i="35"/>
  <c r="P893" i="35"/>
  <c r="M894" i="35"/>
  <c r="J895" i="35"/>
  <c r="R895" i="35"/>
  <c r="O896" i="35"/>
  <c r="L897" i="35"/>
  <c r="I898" i="35"/>
  <c r="Q898" i="35"/>
  <c r="N899" i="35"/>
  <c r="K900" i="35"/>
  <c r="S900" i="35"/>
  <c r="P901" i="35"/>
  <c r="M902" i="35"/>
  <c r="J903" i="35"/>
  <c r="R903" i="35"/>
  <c r="O904" i="35"/>
  <c r="P623" i="35"/>
  <c r="K670" i="35"/>
  <c r="N686" i="35"/>
  <c r="K702" i="35"/>
  <c r="J708" i="35"/>
  <c r="S713" i="35"/>
  <c r="Q719" i="35"/>
  <c r="O725" i="35"/>
  <c r="M731" i="35"/>
  <c r="K737" i="35"/>
  <c r="I743" i="35"/>
  <c r="R748" i="35"/>
  <c r="P754" i="35"/>
  <c r="N760" i="35"/>
  <c r="L766" i="35"/>
  <c r="J772" i="35"/>
  <c r="S777" i="35"/>
  <c r="Q783" i="35"/>
  <c r="P786" i="35"/>
  <c r="L788" i="35"/>
  <c r="M790" i="35"/>
  <c r="N792" i="35"/>
  <c r="I794" i="35"/>
  <c r="N795" i="35"/>
  <c r="R796" i="35"/>
  <c r="R797" i="35"/>
  <c r="J799" i="35"/>
  <c r="J800" i="35"/>
  <c r="M801" i="35"/>
  <c r="P802" i="35"/>
  <c r="O803" i="35"/>
  <c r="L804" i="35"/>
  <c r="I805" i="35"/>
  <c r="Q805" i="35"/>
  <c r="N806" i="35"/>
  <c r="K807" i="35"/>
  <c r="S807" i="35"/>
  <c r="P808" i="35"/>
  <c r="M809" i="35"/>
  <c r="J810" i="35"/>
  <c r="R810" i="35"/>
  <c r="O811" i="35"/>
  <c r="L812" i="35"/>
  <c r="I813" i="35"/>
  <c r="Q813" i="35"/>
  <c r="N814" i="35"/>
  <c r="K815" i="35"/>
  <c r="S815" i="35"/>
  <c r="P816" i="35"/>
  <c r="M817" i="35"/>
  <c r="J818" i="35"/>
  <c r="R818" i="35"/>
  <c r="O819" i="35"/>
  <c r="L820" i="35"/>
  <c r="I821" i="35"/>
  <c r="Q821" i="35"/>
  <c r="N822" i="35"/>
  <c r="K823" i="35"/>
  <c r="S823" i="35"/>
  <c r="P824" i="35"/>
  <c r="M825" i="35"/>
  <c r="J826" i="35"/>
  <c r="R826" i="35"/>
  <c r="O827" i="35"/>
  <c r="L828" i="35"/>
  <c r="I829" i="35"/>
  <c r="Q829" i="35"/>
  <c r="N830" i="35"/>
  <c r="K831" i="35"/>
  <c r="S831" i="35"/>
  <c r="P832" i="35"/>
  <c r="M833" i="35"/>
  <c r="J834" i="35"/>
  <c r="R834" i="35"/>
  <c r="O835" i="35"/>
  <c r="L836" i="35"/>
  <c r="I837" i="35"/>
  <c r="Q837" i="35"/>
  <c r="N838" i="35"/>
  <c r="K839" i="35"/>
  <c r="S839" i="35"/>
  <c r="P840" i="35"/>
  <c r="M841" i="35"/>
  <c r="J842" i="35"/>
  <c r="R842" i="35"/>
  <c r="O843" i="35"/>
  <c r="L844" i="35"/>
  <c r="I845" i="35"/>
  <c r="Q845" i="35"/>
  <c r="N846" i="35"/>
  <c r="K847" i="35"/>
  <c r="S847" i="35"/>
  <c r="P848" i="35"/>
  <c r="M849" i="35"/>
  <c r="J850" i="35"/>
  <c r="R850" i="35"/>
  <c r="O851" i="35"/>
  <c r="L852" i="35"/>
  <c r="I853" i="35"/>
  <c r="Q853" i="35"/>
  <c r="N854" i="35"/>
  <c r="K855" i="35"/>
  <c r="S855" i="35"/>
  <c r="P856" i="35"/>
  <c r="M857" i="35"/>
  <c r="J858" i="35"/>
  <c r="R858" i="35"/>
  <c r="O859" i="35"/>
  <c r="L860" i="35"/>
  <c r="I861" i="35"/>
  <c r="Q861" i="35"/>
  <c r="N862" i="35"/>
  <c r="K863" i="35"/>
  <c r="S863" i="35"/>
  <c r="P864" i="35"/>
  <c r="M865" i="35"/>
  <c r="J866" i="35"/>
  <c r="R866" i="35"/>
  <c r="O867" i="35"/>
  <c r="L868" i="35"/>
  <c r="I869" i="35"/>
  <c r="Q869" i="35"/>
  <c r="N870" i="35"/>
  <c r="K871" i="35"/>
  <c r="S871" i="35"/>
  <c r="P872" i="35"/>
  <c r="M873" i="35"/>
  <c r="J874" i="35"/>
  <c r="R874" i="35"/>
  <c r="O875" i="35"/>
  <c r="L876" i="35"/>
  <c r="I877" i="35"/>
  <c r="Q877" i="35"/>
  <c r="N878" i="35"/>
  <c r="K879" i="35"/>
  <c r="S879" i="35"/>
  <c r="P880" i="35"/>
  <c r="M881" i="35"/>
  <c r="J882" i="35"/>
  <c r="R882" i="35"/>
  <c r="O883" i="35"/>
  <c r="L884" i="35"/>
  <c r="I885" i="35"/>
  <c r="Q885" i="35"/>
  <c r="N886" i="35"/>
  <c r="K887" i="35"/>
  <c r="S887" i="35"/>
  <c r="P888" i="35"/>
  <c r="M889" i="35"/>
  <c r="J890" i="35"/>
  <c r="R890" i="35"/>
  <c r="O891" i="35"/>
  <c r="L892" i="35"/>
  <c r="I893" i="35"/>
  <c r="Q893" i="35"/>
  <c r="N894" i="35"/>
  <c r="N507" i="35"/>
  <c r="N629" i="35"/>
  <c r="J673" i="35"/>
  <c r="O688" i="35"/>
  <c r="I703" i="35"/>
  <c r="R708" i="35"/>
  <c r="P714" i="35"/>
  <c r="N720" i="35"/>
  <c r="L726" i="35"/>
  <c r="J732" i="35"/>
  <c r="S737" i="35"/>
  <c r="Q743" i="35"/>
  <c r="O749" i="35"/>
  <c r="M755" i="35"/>
  <c r="K761" i="35"/>
  <c r="I767" i="35"/>
  <c r="R772" i="35"/>
  <c r="P778" i="35"/>
  <c r="N784" i="35"/>
  <c r="Q786" i="35"/>
  <c r="R788" i="35"/>
  <c r="N790" i="35"/>
  <c r="O792" i="35"/>
  <c r="J794" i="35"/>
  <c r="O795" i="35"/>
  <c r="S796" i="35"/>
  <c r="S797" i="35"/>
  <c r="K799" i="35"/>
  <c r="N800" i="35"/>
  <c r="N801" i="35"/>
  <c r="Q802" i="35"/>
  <c r="P803" i="35"/>
  <c r="M804" i="35"/>
  <c r="J805" i="35"/>
  <c r="R805" i="35"/>
  <c r="O806" i="35"/>
  <c r="L807" i="35"/>
  <c r="I808" i="35"/>
  <c r="Q808" i="35"/>
  <c r="N809" i="35"/>
  <c r="K810" i="35"/>
  <c r="S810" i="35"/>
  <c r="P811" i="35"/>
  <c r="M812" i="35"/>
  <c r="J813" i="35"/>
  <c r="R813" i="35"/>
  <c r="O814" i="35"/>
  <c r="L815" i="35"/>
  <c r="I816" i="35"/>
  <c r="Q816" i="35"/>
  <c r="N817" i="35"/>
  <c r="K818" i="35"/>
  <c r="S818" i="35"/>
  <c r="P819" i="35"/>
  <c r="M820" i="35"/>
  <c r="J821" i="35"/>
  <c r="R821" i="35"/>
  <c r="O822" i="35"/>
  <c r="L823" i="35"/>
  <c r="I824" i="35"/>
  <c r="Q824" i="35"/>
  <c r="N825" i="35"/>
  <c r="K826" i="35"/>
  <c r="S826" i="35"/>
  <c r="P827" i="35"/>
  <c r="M828" i="35"/>
  <c r="J829" i="35"/>
  <c r="R829" i="35"/>
  <c r="O830" i="35"/>
  <c r="L831" i="35"/>
  <c r="I832" i="35"/>
  <c r="Q832" i="35"/>
  <c r="N833" i="35"/>
  <c r="K834" i="35"/>
  <c r="S834" i="35"/>
  <c r="P835" i="35"/>
  <c r="M836" i="35"/>
  <c r="J837" i="35"/>
  <c r="R837" i="35"/>
  <c r="O838" i="35"/>
  <c r="L839" i="35"/>
  <c r="I840" i="35"/>
  <c r="Q840" i="35"/>
  <c r="N841" i="35"/>
  <c r="K842" i="35"/>
  <c r="S842" i="35"/>
  <c r="P843" i="35"/>
  <c r="M844" i="35"/>
  <c r="J845" i="35"/>
  <c r="R845" i="35"/>
  <c r="O846" i="35"/>
  <c r="L847" i="35"/>
  <c r="I848" i="35"/>
  <c r="Q848" i="35"/>
  <c r="N849" i="35"/>
  <c r="K850" i="35"/>
  <c r="S850" i="35"/>
  <c r="P851" i="35"/>
  <c r="M852" i="35"/>
  <c r="J853" i="35"/>
  <c r="R853" i="35"/>
  <c r="O854" i="35"/>
  <c r="L855" i="35"/>
  <c r="I856" i="35"/>
  <c r="Q856" i="35"/>
  <c r="N857" i="35"/>
  <c r="K858" i="35"/>
  <c r="S858" i="35"/>
  <c r="P859" i="35"/>
  <c r="M860" i="35"/>
  <c r="J861" i="35"/>
  <c r="R861" i="35"/>
  <c r="O862" i="35"/>
  <c r="L863" i="35"/>
  <c r="I864" i="35"/>
  <c r="Q864" i="35"/>
  <c r="N865" i="35"/>
  <c r="K866" i="35"/>
  <c r="S866" i="35"/>
  <c r="P867" i="35"/>
  <c r="M868" i="35"/>
  <c r="J869" i="35"/>
  <c r="R869" i="35"/>
  <c r="O870" i="35"/>
  <c r="L871" i="35"/>
  <c r="I872" i="35"/>
  <c r="Q872" i="35"/>
  <c r="N873" i="35"/>
  <c r="K874" i="35"/>
  <c r="S874" i="35"/>
  <c r="P875" i="35"/>
  <c r="M876" i="35"/>
  <c r="J877" i="35"/>
  <c r="R877" i="35"/>
  <c r="O878" i="35"/>
  <c r="L879" i="35"/>
  <c r="I880" i="35"/>
  <c r="Q880" i="35"/>
  <c r="N881" i="35"/>
  <c r="K882" i="35"/>
  <c r="S882" i="35"/>
  <c r="P883" i="35"/>
  <c r="M884" i="35"/>
  <c r="J885" i="35"/>
  <c r="R885" i="35"/>
  <c r="O886" i="35"/>
  <c r="L887" i="35"/>
  <c r="I888" i="35"/>
  <c r="Q888" i="35"/>
  <c r="N889" i="35"/>
  <c r="K890" i="35"/>
  <c r="S890" i="35"/>
  <c r="P891" i="35"/>
  <c r="M892" i="35"/>
  <c r="J893" i="35"/>
  <c r="R893" i="35"/>
  <c r="O894" i="35"/>
  <c r="L895" i="35"/>
  <c r="I896" i="35"/>
  <c r="Q896" i="35"/>
  <c r="N897" i="35"/>
  <c r="K898" i="35"/>
  <c r="S898" i="35"/>
  <c r="P899" i="35"/>
  <c r="M900" i="35"/>
  <c r="J901" i="35"/>
  <c r="R901" i="35"/>
  <c r="O902" i="35"/>
  <c r="L903" i="35"/>
  <c r="I904" i="35"/>
  <c r="I554" i="35"/>
  <c r="L635" i="35"/>
  <c r="R674" i="35"/>
  <c r="O690" i="35"/>
  <c r="Q703" i="35"/>
  <c r="O709" i="35"/>
  <c r="M715" i="35"/>
  <c r="K721" i="35"/>
  <c r="I727" i="35"/>
  <c r="R732" i="35"/>
  <c r="P738" i="35"/>
  <c r="N744" i="35"/>
  <c r="L750" i="35"/>
  <c r="J756" i="35"/>
  <c r="S761" i="35"/>
  <c r="Q767" i="35"/>
  <c r="O773" i="35"/>
  <c r="M779" i="35"/>
  <c r="K785" i="35"/>
  <c r="R786" i="35"/>
  <c r="S788" i="35"/>
  <c r="I791" i="35"/>
  <c r="P792" i="35"/>
  <c r="K794" i="35"/>
  <c r="P795" i="35"/>
  <c r="I797" i="35"/>
  <c r="L798" i="35"/>
  <c r="L799" i="35"/>
  <c r="O800" i="35"/>
  <c r="O801" i="35"/>
  <c r="R802" i="35"/>
  <c r="Q803" i="35"/>
  <c r="N804" i="35"/>
  <c r="K805" i="35"/>
  <c r="S805" i="35"/>
  <c r="P806" i="35"/>
  <c r="M807" i="35"/>
  <c r="J808" i="35"/>
  <c r="R808" i="35"/>
  <c r="O809" i="35"/>
  <c r="L810" i="35"/>
  <c r="I811" i="35"/>
  <c r="Q811" i="35"/>
  <c r="N812" i="35"/>
  <c r="K813" i="35"/>
  <c r="S813" i="35"/>
  <c r="P814" i="35"/>
  <c r="M815" i="35"/>
  <c r="J816" i="35"/>
  <c r="R816" i="35"/>
  <c r="O817" i="35"/>
  <c r="L818" i="35"/>
  <c r="I819" i="35"/>
  <c r="Q819" i="35"/>
  <c r="N820" i="35"/>
  <c r="K821" i="35"/>
  <c r="S821" i="35"/>
  <c r="P822" i="35"/>
  <c r="M823" i="35"/>
  <c r="J824" i="35"/>
  <c r="R824" i="35"/>
  <c r="O825" i="35"/>
  <c r="L826" i="35"/>
  <c r="I827" i="35"/>
  <c r="Q827" i="35"/>
  <c r="N828" i="35"/>
  <c r="K829" i="35"/>
  <c r="S829" i="35"/>
  <c r="P830" i="35"/>
  <c r="M831" i="35"/>
  <c r="J832" i="35"/>
  <c r="R832" i="35"/>
  <c r="O833" i="35"/>
  <c r="L834" i="35"/>
  <c r="I835" i="35"/>
  <c r="Q835" i="35"/>
  <c r="N836" i="35"/>
  <c r="K837" i="35"/>
  <c r="S837" i="35"/>
  <c r="P838" i="35"/>
  <c r="M839" i="35"/>
  <c r="J840" i="35"/>
  <c r="R840" i="35"/>
  <c r="O841" i="35"/>
  <c r="L842" i="35"/>
  <c r="I843" i="35"/>
  <c r="Q843" i="35"/>
  <c r="N844" i="35"/>
  <c r="K845" i="35"/>
  <c r="S845" i="35"/>
  <c r="P846" i="35"/>
  <c r="M847" i="35"/>
  <c r="J848" i="35"/>
  <c r="R848" i="35"/>
  <c r="O849" i="35"/>
  <c r="L850" i="35"/>
  <c r="I851" i="35"/>
  <c r="Q851" i="35"/>
  <c r="N852" i="35"/>
  <c r="K853" i="35"/>
  <c r="S853" i="35"/>
  <c r="P854" i="35"/>
  <c r="M855" i="35"/>
  <c r="J856" i="35"/>
  <c r="R856" i="35"/>
  <c r="O857" i="35"/>
  <c r="L858" i="35"/>
  <c r="I859" i="35"/>
  <c r="Q859" i="35"/>
  <c r="N860" i="35"/>
  <c r="K861" i="35"/>
  <c r="S861" i="35"/>
  <c r="P862" i="35"/>
  <c r="M863" i="35"/>
  <c r="J864" i="35"/>
  <c r="R864" i="35"/>
  <c r="O865" i="35"/>
  <c r="L866" i="35"/>
  <c r="I867" i="35"/>
  <c r="Q867" i="35"/>
  <c r="N868" i="35"/>
  <c r="K869" i="35"/>
  <c r="S869" i="35"/>
  <c r="P870" i="35"/>
  <c r="M871" i="35"/>
  <c r="J872" i="35"/>
  <c r="R872" i="35"/>
  <c r="O873" i="35"/>
  <c r="L874" i="35"/>
  <c r="I875" i="35"/>
  <c r="Q875" i="35"/>
  <c r="N876" i="35"/>
  <c r="K877" i="35"/>
  <c r="S877" i="35"/>
  <c r="P878" i="35"/>
  <c r="M879" i="35"/>
  <c r="J880" i="35"/>
  <c r="R880" i="35"/>
  <c r="O881" i="35"/>
  <c r="L882" i="35"/>
  <c r="I883" i="35"/>
  <c r="Q883" i="35"/>
  <c r="N884" i="35"/>
  <c r="K885" i="35"/>
  <c r="S885" i="35"/>
  <c r="P886" i="35"/>
  <c r="M887" i="35"/>
  <c r="J888" i="35"/>
  <c r="R888" i="35"/>
  <c r="O889" i="35"/>
  <c r="L890" i="35"/>
  <c r="I891" i="35"/>
  <c r="Q891" i="35"/>
  <c r="N892" i="35"/>
  <c r="K893" i="35"/>
  <c r="S893" i="35"/>
  <c r="P894" i="35"/>
  <c r="L589" i="35"/>
  <c r="J641" i="35"/>
  <c r="S676" i="35"/>
  <c r="L692" i="35"/>
  <c r="N704" i="35"/>
  <c r="L710" i="35"/>
  <c r="J716" i="35"/>
  <c r="S721" i="35"/>
  <c r="Q727" i="35"/>
  <c r="O733" i="35"/>
  <c r="M739" i="35"/>
  <c r="K745" i="35"/>
  <c r="I751" i="35"/>
  <c r="R756" i="35"/>
  <c r="P762" i="35"/>
  <c r="N768" i="35"/>
  <c r="L774" i="35"/>
  <c r="J780" i="35"/>
  <c r="L785" i="35"/>
  <c r="M787" i="35"/>
  <c r="I789" i="35"/>
  <c r="J791" i="35"/>
  <c r="K793" i="35"/>
  <c r="P794" i="35"/>
  <c r="J796" i="35"/>
  <c r="J797" i="35"/>
  <c r="M798" i="35"/>
  <c r="M799" i="35"/>
  <c r="P800" i="35"/>
  <c r="S801" i="35"/>
  <c r="S802" i="35"/>
  <c r="R803" i="35"/>
  <c r="O804" i="35"/>
  <c r="L805" i="35"/>
  <c r="I806" i="35"/>
  <c r="Q806" i="35"/>
  <c r="N807" i="35"/>
  <c r="K808" i="35"/>
  <c r="S808" i="35"/>
  <c r="P809" i="35"/>
  <c r="M810" i="35"/>
  <c r="J811" i="35"/>
  <c r="R811" i="35"/>
  <c r="O812" i="35"/>
  <c r="L813" i="35"/>
  <c r="I814" i="35"/>
  <c r="Q814" i="35"/>
  <c r="N815" i="35"/>
  <c r="K816" i="35"/>
  <c r="S816" i="35"/>
  <c r="P817" i="35"/>
  <c r="M818" i="35"/>
  <c r="J819" i="35"/>
  <c r="R819" i="35"/>
  <c r="O820" i="35"/>
  <c r="L821" i="35"/>
  <c r="I822" i="35"/>
  <c r="Q822" i="35"/>
  <c r="N823" i="35"/>
  <c r="K824" i="35"/>
  <c r="S824" i="35"/>
  <c r="P825" i="35"/>
  <c r="M826" i="35"/>
  <c r="J827" i="35"/>
  <c r="R827" i="35"/>
  <c r="O828" i="35"/>
  <c r="L829" i="35"/>
  <c r="I830" i="35"/>
  <c r="Q830" i="35"/>
  <c r="N831" i="35"/>
  <c r="K832" i="35"/>
  <c r="S832" i="35"/>
  <c r="P833" i="35"/>
  <c r="M834" i="35"/>
  <c r="J835" i="35"/>
  <c r="R835" i="35"/>
  <c r="O836" i="35"/>
  <c r="L837" i="35"/>
  <c r="I838" i="35"/>
  <c r="Q838" i="35"/>
  <c r="N839" i="35"/>
  <c r="K840" i="35"/>
  <c r="S840" i="35"/>
  <c r="P841" i="35"/>
  <c r="M842" i="35"/>
  <c r="J843" i="35"/>
  <c r="R843" i="35"/>
  <c r="O844" i="35"/>
  <c r="L845" i="35"/>
  <c r="I846" i="35"/>
  <c r="Q846" i="35"/>
  <c r="N847" i="35"/>
  <c r="K848" i="35"/>
  <c r="S848" i="35"/>
  <c r="P849" i="35"/>
  <c r="M850" i="35"/>
  <c r="J851" i="35"/>
  <c r="R851" i="35"/>
  <c r="O852" i="35"/>
  <c r="L853" i="35"/>
  <c r="I854" i="35"/>
  <c r="Q854" i="35"/>
  <c r="N855" i="35"/>
  <c r="K856" i="35"/>
  <c r="S856" i="35"/>
  <c r="P857" i="35"/>
  <c r="M858" i="35"/>
  <c r="J859" i="35"/>
  <c r="R859" i="35"/>
  <c r="O860" i="35"/>
  <c r="L861" i="35"/>
  <c r="I862" i="35"/>
  <c r="Q862" i="35"/>
  <c r="N863" i="35"/>
  <c r="K864" i="35"/>
  <c r="S864" i="35"/>
  <c r="P865" i="35"/>
  <c r="M866" i="35"/>
  <c r="J867" i="35"/>
  <c r="R867" i="35"/>
  <c r="O868" i="35"/>
  <c r="L869" i="35"/>
  <c r="I870" i="35"/>
  <c r="Q870" i="35"/>
  <c r="N871" i="35"/>
  <c r="K872" i="35"/>
  <c r="S872" i="35"/>
  <c r="P873" i="35"/>
  <c r="M874" i="35"/>
  <c r="J875" i="35"/>
  <c r="R875" i="35"/>
  <c r="O876" i="35"/>
  <c r="L877" i="35"/>
  <c r="I878" i="35"/>
  <c r="Q878" i="35"/>
  <c r="N879" i="35"/>
  <c r="K880" i="35"/>
  <c r="S880" i="35"/>
  <c r="P881" i="35"/>
  <c r="M882" i="35"/>
  <c r="J883" i="35"/>
  <c r="R883" i="35"/>
  <c r="O884" i="35"/>
  <c r="L885" i="35"/>
  <c r="I886" i="35"/>
  <c r="Q886" i="35"/>
  <c r="N887" i="35"/>
  <c r="K888" i="35"/>
  <c r="S888" i="35"/>
  <c r="P889" i="35"/>
  <c r="M890" i="35"/>
  <c r="J891" i="35"/>
  <c r="R891" i="35"/>
  <c r="O892" i="35"/>
  <c r="L893" i="35"/>
  <c r="I894" i="35"/>
  <c r="Q894" i="35"/>
  <c r="N895" i="35"/>
  <c r="K896" i="35"/>
  <c r="S896" i="35"/>
  <c r="P897" i="35"/>
  <c r="M898" i="35"/>
  <c r="J899" i="35"/>
  <c r="R899" i="35"/>
  <c r="O900" i="35"/>
  <c r="L901" i="35"/>
  <c r="I902" i="35"/>
  <c r="Q902" i="35"/>
  <c r="N903" i="35"/>
  <c r="K904" i="35"/>
  <c r="M600" i="35"/>
  <c r="S646" i="35"/>
  <c r="S678" i="35"/>
  <c r="M694" i="35"/>
  <c r="K705" i="35"/>
  <c r="I711" i="35"/>
  <c r="R716" i="35"/>
  <c r="P722" i="35"/>
  <c r="N728" i="35"/>
  <c r="L734" i="35"/>
  <c r="J740" i="35"/>
  <c r="S745" i="35"/>
  <c r="Q751" i="35"/>
  <c r="O757" i="35"/>
  <c r="M763" i="35"/>
  <c r="K769" i="35"/>
  <c r="I775" i="35"/>
  <c r="R780" i="35"/>
  <c r="M785" i="35"/>
  <c r="N787" i="35"/>
  <c r="O789" i="35"/>
  <c r="K791" i="35"/>
  <c r="L793" i="35"/>
  <c r="Q794" i="35"/>
  <c r="K796" i="35"/>
  <c r="K797" i="35"/>
  <c r="N798" i="35"/>
  <c r="Q799" i="35"/>
  <c r="Q800" i="35"/>
  <c r="I802" i="35"/>
  <c r="I803" i="35"/>
  <c r="S803" i="35"/>
  <c r="P804" i="35"/>
  <c r="M805" i="35"/>
  <c r="J806" i="35"/>
  <c r="R806" i="35"/>
  <c r="O807" i="35"/>
  <c r="L808" i="35"/>
  <c r="I809" i="35"/>
  <c r="Q809" i="35"/>
  <c r="N810" i="35"/>
  <c r="K811" i="35"/>
  <c r="S811" i="35"/>
  <c r="P812" i="35"/>
  <c r="M813" i="35"/>
  <c r="J814" i="35"/>
  <c r="R814" i="35"/>
  <c r="O815" i="35"/>
  <c r="L816" i="35"/>
  <c r="I817" i="35"/>
  <c r="Q817" i="35"/>
  <c r="N818" i="35"/>
  <c r="K819" i="35"/>
  <c r="S819" i="35"/>
  <c r="P820" i="35"/>
  <c r="M821" i="35"/>
  <c r="J822" i="35"/>
  <c r="R822" i="35"/>
  <c r="O823" i="35"/>
  <c r="L824" i="35"/>
  <c r="I825" i="35"/>
  <c r="Q825" i="35"/>
  <c r="N826" i="35"/>
  <c r="K827" i="35"/>
  <c r="S827" i="35"/>
  <c r="P828" i="35"/>
  <c r="M829" i="35"/>
  <c r="J830" i="35"/>
  <c r="R830" i="35"/>
  <c r="O831" i="35"/>
  <c r="L832" i="35"/>
  <c r="I833" i="35"/>
  <c r="Q833" i="35"/>
  <c r="N834" i="35"/>
  <c r="K835" i="35"/>
  <c r="S835" i="35"/>
  <c r="P836" i="35"/>
  <c r="M837" i="35"/>
  <c r="J838" i="35"/>
  <c r="R838" i="35"/>
  <c r="O839" i="35"/>
  <c r="L840" i="35"/>
  <c r="I841" i="35"/>
  <c r="Q841" i="35"/>
  <c r="N842" i="35"/>
  <c r="K843" i="35"/>
  <c r="S843" i="35"/>
  <c r="P844" i="35"/>
  <c r="M845" i="35"/>
  <c r="J846" i="35"/>
  <c r="R846" i="35"/>
  <c r="O847" i="35"/>
  <c r="L848" i="35"/>
  <c r="I849" i="35"/>
  <c r="Q849" i="35"/>
  <c r="N850" i="35"/>
  <c r="K851" i="35"/>
  <c r="S851" i="35"/>
  <c r="P852" i="35"/>
  <c r="M853" i="35"/>
  <c r="J854" i="35"/>
  <c r="R854" i="35"/>
  <c r="O855" i="35"/>
  <c r="L856" i="35"/>
  <c r="I857" i="35"/>
  <c r="Q857" i="35"/>
  <c r="N858" i="35"/>
  <c r="K859" i="35"/>
  <c r="S859" i="35"/>
  <c r="P860" i="35"/>
  <c r="M861" i="35"/>
  <c r="J862" i="35"/>
  <c r="R862" i="35"/>
  <c r="O863" i="35"/>
  <c r="L864" i="35"/>
  <c r="I865" i="35"/>
  <c r="Q865" i="35"/>
  <c r="N866" i="35"/>
  <c r="K867" i="35"/>
  <c r="S867" i="35"/>
  <c r="P868" i="35"/>
  <c r="M869" i="35"/>
  <c r="J870" i="35"/>
  <c r="R870" i="35"/>
  <c r="O871" i="35"/>
  <c r="L872" i="35"/>
  <c r="I873" i="35"/>
  <c r="Q873" i="35"/>
  <c r="N874" i="35"/>
  <c r="K875" i="35"/>
  <c r="S875" i="35"/>
  <c r="P876" i="35"/>
  <c r="M877" i="35"/>
  <c r="J878" i="35"/>
  <c r="R878" i="35"/>
  <c r="O879" i="35"/>
  <c r="L880" i="35"/>
  <c r="I881" i="35"/>
  <c r="Q881" i="35"/>
  <c r="N882" i="35"/>
  <c r="K883" i="35"/>
  <c r="S883" i="35"/>
  <c r="P884" i="35"/>
  <c r="M885" i="35"/>
  <c r="J886" i="35"/>
  <c r="R886" i="35"/>
  <c r="O887" i="35"/>
  <c r="L888" i="35"/>
  <c r="I889" i="35"/>
  <c r="Q889" i="35"/>
  <c r="N890" i="35"/>
  <c r="K891" i="35"/>
  <c r="S891" i="35"/>
  <c r="P892" i="35"/>
  <c r="M893" i="35"/>
  <c r="J894" i="35"/>
  <c r="R894" i="35"/>
  <c r="O895" i="35"/>
  <c r="L896" i="35"/>
  <c r="I897" i="35"/>
  <c r="Q897" i="35"/>
  <c r="N898" i="35"/>
  <c r="K899" i="35"/>
  <c r="S899" i="35"/>
  <c r="P900" i="35"/>
  <c r="M901" i="35"/>
  <c r="J902" i="35"/>
  <c r="R902" i="35"/>
  <c r="O903" i="35"/>
  <c r="L904" i="35"/>
  <c r="K606" i="35"/>
  <c r="Q652" i="35"/>
  <c r="P680" i="35"/>
  <c r="M696" i="35"/>
  <c r="S705" i="35"/>
  <c r="Q711" i="35"/>
  <c r="O717" i="35"/>
  <c r="M723" i="35"/>
  <c r="K729" i="35"/>
  <c r="I735" i="35"/>
  <c r="R740" i="35"/>
  <c r="P746" i="35"/>
  <c r="N752" i="35"/>
  <c r="L758" i="35"/>
  <c r="J764" i="35"/>
  <c r="S769" i="35"/>
  <c r="Q775" i="35"/>
  <c r="O781" i="35"/>
  <c r="S785" i="35"/>
  <c r="O787" i="35"/>
  <c r="P789" i="35"/>
  <c r="Q791" i="35"/>
  <c r="M793" i="35"/>
  <c r="R794" i="35"/>
  <c r="L796" i="35"/>
  <c r="O797" i="35"/>
  <c r="O798" i="35"/>
  <c r="R799" i="35"/>
  <c r="R800" i="35"/>
  <c r="J802" i="35"/>
  <c r="L803" i="35"/>
  <c r="I804" i="35"/>
  <c r="Q804" i="35"/>
  <c r="N805" i="35"/>
  <c r="K806" i="35"/>
  <c r="S806" i="35"/>
  <c r="P807" i="35"/>
  <c r="M808" i="35"/>
  <c r="J809" i="35"/>
  <c r="R809" i="35"/>
  <c r="O810" i="35"/>
  <c r="L811" i="35"/>
  <c r="I812" i="35"/>
  <c r="Q812" i="35"/>
  <c r="N813" i="35"/>
  <c r="K814" i="35"/>
  <c r="S814" i="35"/>
  <c r="P815" i="35"/>
  <c r="M816" i="35"/>
  <c r="J817" i="35"/>
  <c r="R817" i="35"/>
  <c r="O818" i="35"/>
  <c r="L819" i="35"/>
  <c r="I820" i="35"/>
  <c r="Q820" i="35"/>
  <c r="N821" i="35"/>
  <c r="K822" i="35"/>
  <c r="S822" i="35"/>
  <c r="P823" i="35"/>
  <c r="M824" i="35"/>
  <c r="J825" i="35"/>
  <c r="R825" i="35"/>
  <c r="O826" i="35"/>
  <c r="L827" i="35"/>
  <c r="I828" i="35"/>
  <c r="Q828" i="35"/>
  <c r="N829" i="35"/>
  <c r="K830" i="35"/>
  <c r="S830" i="35"/>
  <c r="P831" i="35"/>
  <c r="M832" i="35"/>
  <c r="J833" i="35"/>
  <c r="R833" i="35"/>
  <c r="O834" i="35"/>
  <c r="L835" i="35"/>
  <c r="I836" i="35"/>
  <c r="Q836" i="35"/>
  <c r="N837" i="35"/>
  <c r="K838" i="35"/>
  <c r="S838" i="35"/>
  <c r="P839" i="35"/>
  <c r="M840" i="35"/>
  <c r="J841" i="35"/>
  <c r="R841" i="35"/>
  <c r="O842" i="35"/>
  <c r="L843" i="35"/>
  <c r="I844" i="35"/>
  <c r="Q844" i="35"/>
  <c r="N845" i="35"/>
  <c r="K846" i="35"/>
  <c r="S846" i="35"/>
  <c r="P847" i="35"/>
  <c r="M848" i="35"/>
  <c r="J849" i="35"/>
  <c r="R849" i="35"/>
  <c r="O850" i="35"/>
  <c r="L851" i="35"/>
  <c r="I852" i="35"/>
  <c r="Q852" i="35"/>
  <c r="N853" i="35"/>
  <c r="K854" i="35"/>
  <c r="S854" i="35"/>
  <c r="P855" i="35"/>
  <c r="M856" i="35"/>
  <c r="J857" i="35"/>
  <c r="R857" i="35"/>
  <c r="O858" i="35"/>
  <c r="L859" i="35"/>
  <c r="I860" i="35"/>
  <c r="Q860" i="35"/>
  <c r="N861" i="35"/>
  <c r="K862" i="35"/>
  <c r="S862" i="35"/>
  <c r="P863" i="35"/>
  <c r="M864" i="35"/>
  <c r="J865" i="35"/>
  <c r="R865" i="35"/>
  <c r="O866" i="35"/>
  <c r="L867" i="35"/>
  <c r="I868" i="35"/>
  <c r="Q868" i="35"/>
  <c r="N869" i="35"/>
  <c r="K870" i="35"/>
  <c r="S870" i="35"/>
  <c r="P871" i="35"/>
  <c r="M872" i="35"/>
  <c r="J873" i="35"/>
  <c r="R873" i="35"/>
  <c r="O874" i="35"/>
  <c r="L875" i="35"/>
  <c r="I876" i="35"/>
  <c r="Q876" i="35"/>
  <c r="N877" i="35"/>
  <c r="K878" i="35"/>
  <c r="S878" i="35"/>
  <c r="P879" i="35"/>
  <c r="M880" i="35"/>
  <c r="J881" i="35"/>
  <c r="R881" i="35"/>
  <c r="O882" i="35"/>
  <c r="L883" i="35"/>
  <c r="I884" i="35"/>
  <c r="Q884" i="35"/>
  <c r="N885" i="35"/>
  <c r="K886" i="35"/>
  <c r="S886" i="35"/>
  <c r="P887" i="35"/>
  <c r="M888" i="35"/>
  <c r="J889" i="35"/>
  <c r="R889" i="35"/>
  <c r="O890" i="35"/>
  <c r="L891" i="35"/>
  <c r="I892" i="35"/>
  <c r="Q892" i="35"/>
  <c r="N893" i="35"/>
  <c r="K894" i="35"/>
  <c r="S894" i="35"/>
  <c r="P895" i="35"/>
  <c r="M896" i="35"/>
  <c r="J897" i="35"/>
  <c r="R897" i="35"/>
  <c r="O898" i="35"/>
  <c r="L899" i="35"/>
  <c r="I900" i="35"/>
  <c r="Q900" i="35"/>
  <c r="N901" i="35"/>
  <c r="K902" i="35"/>
  <c r="S902" i="35"/>
  <c r="P903" i="35"/>
  <c r="M904" i="35"/>
  <c r="L718" i="35"/>
  <c r="R764" i="35"/>
  <c r="N793" i="35"/>
  <c r="M803" i="35"/>
  <c r="K809" i="35"/>
  <c r="I815" i="35"/>
  <c r="R820" i="35"/>
  <c r="P826" i="35"/>
  <c r="N832" i="35"/>
  <c r="L838" i="35"/>
  <c r="J844" i="35"/>
  <c r="S849" i="35"/>
  <c r="Q855" i="35"/>
  <c r="O861" i="35"/>
  <c r="M867" i="35"/>
  <c r="K873" i="35"/>
  <c r="I879" i="35"/>
  <c r="R884" i="35"/>
  <c r="P890" i="35"/>
  <c r="M895" i="35"/>
  <c r="M897" i="35"/>
  <c r="M899" i="35"/>
  <c r="K901" i="35"/>
  <c r="K903" i="35"/>
  <c r="R904" i="35"/>
  <c r="O905" i="35"/>
  <c r="L906" i="35"/>
  <c r="I907" i="35"/>
  <c r="Q907" i="35"/>
  <c r="N908" i="35"/>
  <c r="K909" i="35"/>
  <c r="S909" i="35"/>
  <c r="P910" i="35"/>
  <c r="M911" i="35"/>
  <c r="J912" i="35"/>
  <c r="R912" i="35"/>
  <c r="O913" i="35"/>
  <c r="L914" i="35"/>
  <c r="I915" i="35"/>
  <c r="Q915" i="35"/>
  <c r="N916" i="35"/>
  <c r="K917" i="35"/>
  <c r="S917" i="35"/>
  <c r="P918" i="35"/>
  <c r="M919" i="35"/>
  <c r="J920" i="35"/>
  <c r="R920" i="35"/>
  <c r="O921" i="35"/>
  <c r="L922" i="35"/>
  <c r="I923" i="35"/>
  <c r="Q923" i="35"/>
  <c r="N924" i="35"/>
  <c r="K925" i="35"/>
  <c r="S925" i="35"/>
  <c r="P926" i="35"/>
  <c r="M927" i="35"/>
  <c r="J928" i="35"/>
  <c r="R928" i="35"/>
  <c r="O929" i="35"/>
  <c r="L930" i="35"/>
  <c r="I931" i="35"/>
  <c r="Q931" i="35"/>
  <c r="N932" i="35"/>
  <c r="K933" i="35"/>
  <c r="S933" i="35"/>
  <c r="P934" i="35"/>
  <c r="M935" i="35"/>
  <c r="J936" i="35"/>
  <c r="R936" i="35"/>
  <c r="O937" i="35"/>
  <c r="L938" i="35"/>
  <c r="I939" i="35"/>
  <c r="Q939" i="35"/>
  <c r="N940" i="35"/>
  <c r="K941" i="35"/>
  <c r="S941" i="35"/>
  <c r="P942" i="35"/>
  <c r="M943" i="35"/>
  <c r="J944" i="35"/>
  <c r="R944" i="35"/>
  <c r="O945" i="35"/>
  <c r="L946" i="35"/>
  <c r="I947" i="35"/>
  <c r="Q947" i="35"/>
  <c r="N948" i="35"/>
  <c r="K949" i="35"/>
  <c r="S949" i="35"/>
  <c r="P950" i="35"/>
  <c r="M951" i="35"/>
  <c r="J952" i="35"/>
  <c r="R952" i="35"/>
  <c r="O953" i="35"/>
  <c r="L954" i="35"/>
  <c r="I955" i="35"/>
  <c r="Q955" i="35"/>
  <c r="N956" i="35"/>
  <c r="K957" i="35"/>
  <c r="S957" i="35"/>
  <c r="P958" i="35"/>
  <c r="M959" i="35"/>
  <c r="J960" i="35"/>
  <c r="R960" i="35"/>
  <c r="O961" i="35"/>
  <c r="L962" i="35"/>
  <c r="I963" i="35"/>
  <c r="Q963" i="35"/>
  <c r="N964" i="35"/>
  <c r="K965" i="35"/>
  <c r="S965" i="35"/>
  <c r="P966" i="35"/>
  <c r="M967" i="35"/>
  <c r="J968" i="35"/>
  <c r="R968" i="35"/>
  <c r="O969" i="35"/>
  <c r="L970" i="35"/>
  <c r="I971" i="35"/>
  <c r="Q971" i="35"/>
  <c r="N972" i="35"/>
  <c r="K973" i="35"/>
  <c r="S973" i="35"/>
  <c r="P974" i="35"/>
  <c r="M975" i="35"/>
  <c r="J976" i="35"/>
  <c r="R976" i="35"/>
  <c r="O977" i="35"/>
  <c r="L978" i="35"/>
  <c r="I979" i="35"/>
  <c r="Q979" i="35"/>
  <c r="N980" i="35"/>
  <c r="K981" i="35"/>
  <c r="S981" i="35"/>
  <c r="P982" i="35"/>
  <c r="M983" i="35"/>
  <c r="J984" i="35"/>
  <c r="R984" i="35"/>
  <c r="O985" i="35"/>
  <c r="L986" i="35"/>
  <c r="I987" i="35"/>
  <c r="Q987" i="35"/>
  <c r="N988" i="35"/>
  <c r="K989" i="35"/>
  <c r="S989" i="35"/>
  <c r="P990" i="35"/>
  <c r="M991" i="35"/>
  <c r="J992" i="35"/>
  <c r="R992" i="35"/>
  <c r="O993" i="35"/>
  <c r="L994" i="35"/>
  <c r="I995" i="35"/>
  <c r="Q995" i="35"/>
  <c r="N996" i="35"/>
  <c r="K997" i="35"/>
  <c r="S997" i="35"/>
  <c r="P998" i="35"/>
  <c r="M999" i="35"/>
  <c r="J1000" i="35"/>
  <c r="R1000" i="35"/>
  <c r="O1001" i="35"/>
  <c r="L1002" i="35"/>
  <c r="I1003" i="35"/>
  <c r="Q1003" i="35"/>
  <c r="N1004" i="35"/>
  <c r="K1005" i="35"/>
  <c r="S1005" i="35"/>
  <c r="P1006" i="35"/>
  <c r="M1007" i="35"/>
  <c r="J1008" i="35"/>
  <c r="R1008" i="35"/>
  <c r="O1009" i="35"/>
  <c r="L1010" i="35"/>
  <c r="J724" i="35"/>
  <c r="P770" i="35"/>
  <c r="S794" i="35"/>
  <c r="J804" i="35"/>
  <c r="S809" i="35"/>
  <c r="Q815" i="35"/>
  <c r="O821" i="35"/>
  <c r="M827" i="35"/>
  <c r="K833" i="35"/>
  <c r="I839" i="35"/>
  <c r="R844" i="35"/>
  <c r="P850" i="35"/>
  <c r="N856" i="35"/>
  <c r="L862" i="35"/>
  <c r="J868" i="35"/>
  <c r="S873" i="35"/>
  <c r="Q879" i="35"/>
  <c r="O885" i="35"/>
  <c r="M891" i="35"/>
  <c r="Q895" i="35"/>
  <c r="O897" i="35"/>
  <c r="O899" i="35"/>
  <c r="O901" i="35"/>
  <c r="M903" i="35"/>
  <c r="S904" i="35"/>
  <c r="P905" i="35"/>
  <c r="M906" i="35"/>
  <c r="J907" i="35"/>
  <c r="R907" i="35"/>
  <c r="O908" i="35"/>
  <c r="L909" i="35"/>
  <c r="I910" i="35"/>
  <c r="Q910" i="35"/>
  <c r="N911" i="35"/>
  <c r="K912" i="35"/>
  <c r="S912" i="35"/>
  <c r="P913" i="35"/>
  <c r="M914" i="35"/>
  <c r="J915" i="35"/>
  <c r="R915" i="35"/>
  <c r="O916" i="35"/>
  <c r="L917" i="35"/>
  <c r="I918" i="35"/>
  <c r="Q918" i="35"/>
  <c r="N919" i="35"/>
  <c r="K920" i="35"/>
  <c r="S920" i="35"/>
  <c r="P921" i="35"/>
  <c r="M922" i="35"/>
  <c r="J923" i="35"/>
  <c r="R923" i="35"/>
  <c r="O924" i="35"/>
  <c r="L925" i="35"/>
  <c r="I926" i="35"/>
  <c r="Q926" i="35"/>
  <c r="N927" i="35"/>
  <c r="K928" i="35"/>
  <c r="S928" i="35"/>
  <c r="P929" i="35"/>
  <c r="M930" i="35"/>
  <c r="J931" i="35"/>
  <c r="R931" i="35"/>
  <c r="O932" i="35"/>
  <c r="L933" i="35"/>
  <c r="I934" i="35"/>
  <c r="Q934" i="35"/>
  <c r="N935" i="35"/>
  <c r="K936" i="35"/>
  <c r="S936" i="35"/>
  <c r="P937" i="35"/>
  <c r="M938" i="35"/>
  <c r="J939" i="35"/>
  <c r="R939" i="35"/>
  <c r="O940" i="35"/>
  <c r="L941" i="35"/>
  <c r="I942" i="35"/>
  <c r="Q942" i="35"/>
  <c r="N943" i="35"/>
  <c r="K944" i="35"/>
  <c r="S944" i="35"/>
  <c r="P945" i="35"/>
  <c r="M946" i="35"/>
  <c r="J947" i="35"/>
  <c r="R947" i="35"/>
  <c r="O948" i="35"/>
  <c r="L949" i="35"/>
  <c r="I950" i="35"/>
  <c r="Q950" i="35"/>
  <c r="N951" i="35"/>
  <c r="K952" i="35"/>
  <c r="S952" i="35"/>
  <c r="P953" i="35"/>
  <c r="M954" i="35"/>
  <c r="J955" i="35"/>
  <c r="R955" i="35"/>
  <c r="O956" i="35"/>
  <c r="L957" i="35"/>
  <c r="I958" i="35"/>
  <c r="Q958" i="35"/>
  <c r="N959" i="35"/>
  <c r="K960" i="35"/>
  <c r="S960" i="35"/>
  <c r="P961" i="35"/>
  <c r="M962" i="35"/>
  <c r="J963" i="35"/>
  <c r="R963" i="35"/>
  <c r="O964" i="35"/>
  <c r="L965" i="35"/>
  <c r="I966" i="35"/>
  <c r="Q966" i="35"/>
  <c r="N967" i="35"/>
  <c r="K968" i="35"/>
  <c r="S968" i="35"/>
  <c r="P969" i="35"/>
  <c r="M970" i="35"/>
  <c r="J971" i="35"/>
  <c r="R971" i="35"/>
  <c r="O972" i="35"/>
  <c r="L973" i="35"/>
  <c r="I974" i="35"/>
  <c r="Q974" i="35"/>
  <c r="N975" i="35"/>
  <c r="K976" i="35"/>
  <c r="S976" i="35"/>
  <c r="P977" i="35"/>
  <c r="M978" i="35"/>
  <c r="J979" i="35"/>
  <c r="I612" i="35"/>
  <c r="S729" i="35"/>
  <c r="N776" i="35"/>
  <c r="M796" i="35"/>
  <c r="R804" i="35"/>
  <c r="P810" i="35"/>
  <c r="N816" i="35"/>
  <c r="L822" i="35"/>
  <c r="J828" i="35"/>
  <c r="S833" i="35"/>
  <c r="Q839" i="35"/>
  <c r="O845" i="35"/>
  <c r="M851" i="35"/>
  <c r="K857" i="35"/>
  <c r="I863" i="35"/>
  <c r="R868" i="35"/>
  <c r="P874" i="35"/>
  <c r="N880" i="35"/>
  <c r="L886" i="35"/>
  <c r="J892" i="35"/>
  <c r="S895" i="35"/>
  <c r="S897" i="35"/>
  <c r="Q899" i="35"/>
  <c r="Q901" i="35"/>
  <c r="Q903" i="35"/>
  <c r="I905" i="35"/>
  <c r="Q905" i="35"/>
  <c r="N906" i="35"/>
  <c r="K907" i="35"/>
  <c r="S907" i="35"/>
  <c r="P908" i="35"/>
  <c r="M909" i="35"/>
  <c r="J910" i="35"/>
  <c r="R910" i="35"/>
  <c r="O911" i="35"/>
  <c r="L912" i="35"/>
  <c r="I913" i="35"/>
  <c r="Q913" i="35"/>
  <c r="N914" i="35"/>
  <c r="K915" i="35"/>
  <c r="S915" i="35"/>
  <c r="P916" i="35"/>
  <c r="M917" i="35"/>
  <c r="J918" i="35"/>
  <c r="R918" i="35"/>
  <c r="O919" i="35"/>
  <c r="L920" i="35"/>
  <c r="I921" i="35"/>
  <c r="Q921" i="35"/>
  <c r="N922" i="35"/>
  <c r="K923" i="35"/>
  <c r="S923" i="35"/>
  <c r="P924" i="35"/>
  <c r="M925" i="35"/>
  <c r="J926" i="35"/>
  <c r="R926" i="35"/>
  <c r="O927" i="35"/>
  <c r="L928" i="35"/>
  <c r="I929" i="35"/>
  <c r="Q929" i="35"/>
  <c r="N930" i="35"/>
  <c r="K931" i="35"/>
  <c r="S931" i="35"/>
  <c r="P932" i="35"/>
  <c r="M933" i="35"/>
  <c r="J934" i="35"/>
  <c r="R934" i="35"/>
  <c r="O935" i="35"/>
  <c r="L936" i="35"/>
  <c r="I937" i="35"/>
  <c r="Q937" i="35"/>
  <c r="N938" i="35"/>
  <c r="K939" i="35"/>
  <c r="S939" i="35"/>
  <c r="P940" i="35"/>
  <c r="M941" i="35"/>
  <c r="J942" i="35"/>
  <c r="R942" i="35"/>
  <c r="O943" i="35"/>
  <c r="L944" i="35"/>
  <c r="I945" i="35"/>
  <c r="Q945" i="35"/>
  <c r="N946" i="35"/>
  <c r="K947" i="35"/>
  <c r="S947" i="35"/>
  <c r="P948" i="35"/>
  <c r="M949" i="35"/>
  <c r="J950" i="35"/>
  <c r="R950" i="35"/>
  <c r="O951" i="35"/>
  <c r="L952" i="35"/>
  <c r="I953" i="35"/>
  <c r="Q953" i="35"/>
  <c r="N954" i="35"/>
  <c r="K955" i="35"/>
  <c r="S955" i="35"/>
  <c r="P956" i="35"/>
  <c r="M957" i="35"/>
  <c r="J958" i="35"/>
  <c r="R958" i="35"/>
  <c r="O959" i="35"/>
  <c r="L960" i="35"/>
  <c r="I961" i="35"/>
  <c r="Q961" i="35"/>
  <c r="N962" i="35"/>
  <c r="K963" i="35"/>
  <c r="S963" i="35"/>
  <c r="P964" i="35"/>
  <c r="M965" i="35"/>
  <c r="J966" i="35"/>
  <c r="R966" i="35"/>
  <c r="O967" i="35"/>
  <c r="L968" i="35"/>
  <c r="I969" i="35"/>
  <c r="Q969" i="35"/>
  <c r="N970" i="35"/>
  <c r="K971" i="35"/>
  <c r="S971" i="35"/>
  <c r="P972" i="35"/>
  <c r="M973" i="35"/>
  <c r="J974" i="35"/>
  <c r="R974" i="35"/>
  <c r="O975" i="35"/>
  <c r="L976" i="35"/>
  <c r="I977" i="35"/>
  <c r="Q977" i="35"/>
  <c r="N978" i="35"/>
  <c r="K979" i="35"/>
  <c r="O658" i="35"/>
  <c r="Q735" i="35"/>
  <c r="L782" i="35"/>
  <c r="P797" i="35"/>
  <c r="O805" i="35"/>
  <c r="M811" i="35"/>
  <c r="K817" i="35"/>
  <c r="I823" i="35"/>
  <c r="R828" i="35"/>
  <c r="P834" i="35"/>
  <c r="N840" i="35"/>
  <c r="L846" i="35"/>
  <c r="J852" i="35"/>
  <c r="S857" i="35"/>
  <c r="Q863" i="35"/>
  <c r="O869" i="35"/>
  <c r="M875" i="35"/>
  <c r="K881" i="35"/>
  <c r="I887" i="35"/>
  <c r="R892" i="35"/>
  <c r="J896" i="35"/>
  <c r="J898" i="35"/>
  <c r="J900" i="35"/>
  <c r="S901" i="35"/>
  <c r="S903" i="35"/>
  <c r="J905" i="35"/>
  <c r="R905" i="35"/>
  <c r="O906" i="35"/>
  <c r="L907" i="35"/>
  <c r="I908" i="35"/>
  <c r="Q908" i="35"/>
  <c r="N909" i="35"/>
  <c r="K910" i="35"/>
  <c r="S910" i="35"/>
  <c r="P911" i="35"/>
  <c r="M912" i="35"/>
  <c r="J913" i="35"/>
  <c r="R913" i="35"/>
  <c r="O914" i="35"/>
  <c r="L915" i="35"/>
  <c r="I916" i="35"/>
  <c r="Q916" i="35"/>
  <c r="N917" i="35"/>
  <c r="K918" i="35"/>
  <c r="S918" i="35"/>
  <c r="P919" i="35"/>
  <c r="M920" i="35"/>
  <c r="J921" i="35"/>
  <c r="R921" i="35"/>
  <c r="O922" i="35"/>
  <c r="L923" i="35"/>
  <c r="I924" i="35"/>
  <c r="Q924" i="35"/>
  <c r="N925" i="35"/>
  <c r="K926" i="35"/>
  <c r="S926" i="35"/>
  <c r="P927" i="35"/>
  <c r="M928" i="35"/>
  <c r="J929" i="35"/>
  <c r="R929" i="35"/>
  <c r="O930" i="35"/>
  <c r="L931" i="35"/>
  <c r="I932" i="35"/>
  <c r="Q932" i="35"/>
  <c r="N933" i="35"/>
  <c r="K934" i="35"/>
  <c r="S934" i="35"/>
  <c r="P935" i="35"/>
  <c r="M936" i="35"/>
  <c r="J937" i="35"/>
  <c r="R937" i="35"/>
  <c r="O938" i="35"/>
  <c r="L939" i="35"/>
  <c r="I940" i="35"/>
  <c r="Q940" i="35"/>
  <c r="N941" i="35"/>
  <c r="K942" i="35"/>
  <c r="S942" i="35"/>
  <c r="P943" i="35"/>
  <c r="M944" i="35"/>
  <c r="J945" i="35"/>
  <c r="R945" i="35"/>
  <c r="O946" i="35"/>
  <c r="L947" i="35"/>
  <c r="I948" i="35"/>
  <c r="Q948" i="35"/>
  <c r="N949" i="35"/>
  <c r="K950" i="35"/>
  <c r="S950" i="35"/>
  <c r="P951" i="35"/>
  <c r="M952" i="35"/>
  <c r="J953" i="35"/>
  <c r="R953" i="35"/>
  <c r="O954" i="35"/>
  <c r="L955" i="35"/>
  <c r="I956" i="35"/>
  <c r="Q956" i="35"/>
  <c r="N957" i="35"/>
  <c r="K958" i="35"/>
  <c r="S958" i="35"/>
  <c r="P959" i="35"/>
  <c r="M960" i="35"/>
  <c r="J961" i="35"/>
  <c r="R961" i="35"/>
  <c r="O962" i="35"/>
  <c r="L963" i="35"/>
  <c r="I964" i="35"/>
  <c r="Q964" i="35"/>
  <c r="N965" i="35"/>
  <c r="K966" i="35"/>
  <c r="S966" i="35"/>
  <c r="P967" i="35"/>
  <c r="M968" i="35"/>
  <c r="J969" i="35"/>
  <c r="R969" i="35"/>
  <c r="O970" i="35"/>
  <c r="L971" i="35"/>
  <c r="I972" i="35"/>
  <c r="Q972" i="35"/>
  <c r="N973" i="35"/>
  <c r="K974" i="35"/>
  <c r="S974" i="35"/>
  <c r="P975" i="35"/>
  <c r="M976" i="35"/>
  <c r="J977" i="35"/>
  <c r="R977" i="35"/>
  <c r="O978" i="35"/>
  <c r="L979" i="35"/>
  <c r="I980" i="35"/>
  <c r="Q980" i="35"/>
  <c r="N981" i="35"/>
  <c r="K982" i="35"/>
  <c r="S982" i="35"/>
  <c r="P983" i="35"/>
  <c r="M984" i="35"/>
  <c r="J985" i="35"/>
  <c r="R985" i="35"/>
  <c r="O986" i="35"/>
  <c r="L987" i="35"/>
  <c r="I988" i="35"/>
  <c r="Q988" i="35"/>
  <c r="N989" i="35"/>
  <c r="K990" i="35"/>
  <c r="S990" i="35"/>
  <c r="P991" i="35"/>
  <c r="M992" i="35"/>
  <c r="J993" i="35"/>
  <c r="R993" i="35"/>
  <c r="O994" i="35"/>
  <c r="L995" i="35"/>
  <c r="I996" i="35"/>
  <c r="Q996" i="35"/>
  <c r="N997" i="35"/>
  <c r="K998" i="35"/>
  <c r="S998" i="35"/>
  <c r="P999" i="35"/>
  <c r="M1000" i="35"/>
  <c r="J1001" i="35"/>
  <c r="R1001" i="35"/>
  <c r="O1002" i="35"/>
  <c r="L1003" i="35"/>
  <c r="I1004" i="35"/>
  <c r="Q1004" i="35"/>
  <c r="N1005" i="35"/>
  <c r="K1006" i="35"/>
  <c r="S1006" i="35"/>
  <c r="P1007" i="35"/>
  <c r="M1008" i="35"/>
  <c r="J1009" i="35"/>
  <c r="R1009" i="35"/>
  <c r="O1010" i="35"/>
  <c r="Q682" i="35"/>
  <c r="O741" i="35"/>
  <c r="I786" i="35"/>
  <c r="P798" i="35"/>
  <c r="L806" i="35"/>
  <c r="J812" i="35"/>
  <c r="S817" i="35"/>
  <c r="Q823" i="35"/>
  <c r="O829" i="35"/>
  <c r="M835" i="35"/>
  <c r="K841" i="35"/>
  <c r="I847" i="35"/>
  <c r="R852" i="35"/>
  <c r="P858" i="35"/>
  <c r="N864" i="35"/>
  <c r="L870" i="35"/>
  <c r="J876" i="35"/>
  <c r="S881" i="35"/>
  <c r="Q887" i="35"/>
  <c r="O893" i="35"/>
  <c r="N896" i="35"/>
  <c r="L898" i="35"/>
  <c r="L900" i="35"/>
  <c r="L902" i="35"/>
  <c r="J904" i="35"/>
  <c r="K905" i="35"/>
  <c r="S905" i="35"/>
  <c r="P906" i="35"/>
  <c r="M907" i="35"/>
  <c r="J908" i="35"/>
  <c r="R908" i="35"/>
  <c r="O909" i="35"/>
  <c r="L910" i="35"/>
  <c r="I911" i="35"/>
  <c r="Q911" i="35"/>
  <c r="N912" i="35"/>
  <c r="K913" i="35"/>
  <c r="S913" i="35"/>
  <c r="P914" i="35"/>
  <c r="M915" i="35"/>
  <c r="J916" i="35"/>
  <c r="R916" i="35"/>
  <c r="O917" i="35"/>
  <c r="L918" i="35"/>
  <c r="I919" i="35"/>
  <c r="Q919" i="35"/>
  <c r="N920" i="35"/>
  <c r="K921" i="35"/>
  <c r="S921" i="35"/>
  <c r="P922" i="35"/>
  <c r="M923" i="35"/>
  <c r="J924" i="35"/>
  <c r="R924" i="35"/>
  <c r="O925" i="35"/>
  <c r="L926" i="35"/>
  <c r="I927" i="35"/>
  <c r="Q927" i="35"/>
  <c r="N928" i="35"/>
  <c r="K929" i="35"/>
  <c r="S929" i="35"/>
  <c r="P930" i="35"/>
  <c r="M931" i="35"/>
  <c r="J932" i="35"/>
  <c r="R932" i="35"/>
  <c r="O933" i="35"/>
  <c r="L934" i="35"/>
  <c r="I935" i="35"/>
  <c r="Q935" i="35"/>
  <c r="N936" i="35"/>
  <c r="K937" i="35"/>
  <c r="S937" i="35"/>
  <c r="P938" i="35"/>
  <c r="M939" i="35"/>
  <c r="J940" i="35"/>
  <c r="R940" i="35"/>
  <c r="O941" i="35"/>
  <c r="L942" i="35"/>
  <c r="I943" i="35"/>
  <c r="Q943" i="35"/>
  <c r="N944" i="35"/>
  <c r="K945" i="35"/>
  <c r="S945" i="35"/>
  <c r="P946" i="35"/>
  <c r="M947" i="35"/>
  <c r="J948" i="35"/>
  <c r="R948" i="35"/>
  <c r="O949" i="35"/>
  <c r="L950" i="35"/>
  <c r="I951" i="35"/>
  <c r="Q951" i="35"/>
  <c r="N952" i="35"/>
  <c r="K953" i="35"/>
  <c r="S953" i="35"/>
  <c r="P954" i="35"/>
  <c r="M955" i="35"/>
  <c r="J956" i="35"/>
  <c r="R956" i="35"/>
  <c r="O957" i="35"/>
  <c r="L958" i="35"/>
  <c r="I959" i="35"/>
  <c r="Q959" i="35"/>
  <c r="N960" i="35"/>
  <c r="K961" i="35"/>
  <c r="S961" i="35"/>
  <c r="P962" i="35"/>
  <c r="M963" i="35"/>
  <c r="J964" i="35"/>
  <c r="R964" i="35"/>
  <c r="O965" i="35"/>
  <c r="L966" i="35"/>
  <c r="I967" i="35"/>
  <c r="Q967" i="35"/>
  <c r="N968" i="35"/>
  <c r="K969" i="35"/>
  <c r="S969" i="35"/>
  <c r="P970" i="35"/>
  <c r="M971" i="35"/>
  <c r="J972" i="35"/>
  <c r="R972" i="35"/>
  <c r="O973" i="35"/>
  <c r="L974" i="35"/>
  <c r="I975" i="35"/>
  <c r="Q975" i="35"/>
  <c r="N976" i="35"/>
  <c r="K977" i="35"/>
  <c r="S977" i="35"/>
  <c r="P978" i="35"/>
  <c r="M979" i="35"/>
  <c r="J980" i="35"/>
  <c r="R980" i="35"/>
  <c r="O981" i="35"/>
  <c r="L982" i="35"/>
  <c r="I983" i="35"/>
  <c r="Q983" i="35"/>
  <c r="N984" i="35"/>
  <c r="K985" i="35"/>
  <c r="S985" i="35"/>
  <c r="P986" i="35"/>
  <c r="M987" i="35"/>
  <c r="J988" i="35"/>
  <c r="R988" i="35"/>
  <c r="O989" i="35"/>
  <c r="L990" i="35"/>
  <c r="I991" i="35"/>
  <c r="Q991" i="35"/>
  <c r="N992" i="35"/>
  <c r="K993" i="35"/>
  <c r="S993" i="35"/>
  <c r="P994" i="35"/>
  <c r="M995" i="35"/>
  <c r="J996" i="35"/>
  <c r="R996" i="35"/>
  <c r="O997" i="35"/>
  <c r="L998" i="35"/>
  <c r="I999" i="35"/>
  <c r="Q999" i="35"/>
  <c r="N1000" i="35"/>
  <c r="K1001" i="35"/>
  <c r="S1001" i="35"/>
  <c r="P1002" i="35"/>
  <c r="M1003" i="35"/>
  <c r="J1004" i="35"/>
  <c r="R1004" i="35"/>
  <c r="O1005" i="35"/>
  <c r="L1006" i="35"/>
  <c r="I1007" i="35"/>
  <c r="Q1007" i="35"/>
  <c r="N1008" i="35"/>
  <c r="K1009" i="35"/>
  <c r="S1009" i="35"/>
  <c r="P1010" i="35"/>
  <c r="J698" i="35"/>
  <c r="M747" i="35"/>
  <c r="J788" i="35"/>
  <c r="S799" i="35"/>
  <c r="I807" i="35"/>
  <c r="R812" i="35"/>
  <c r="P818" i="35"/>
  <c r="N824" i="35"/>
  <c r="L830" i="35"/>
  <c r="J836" i="35"/>
  <c r="S841" i="35"/>
  <c r="Q847" i="35"/>
  <c r="O853" i="35"/>
  <c r="M859" i="35"/>
  <c r="K865" i="35"/>
  <c r="I871" i="35"/>
  <c r="R876" i="35"/>
  <c r="P882" i="35"/>
  <c r="N888" i="35"/>
  <c r="L894" i="35"/>
  <c r="P896" i="35"/>
  <c r="P898" i="35"/>
  <c r="N900" i="35"/>
  <c r="N902" i="35"/>
  <c r="N904" i="35"/>
  <c r="L905" i="35"/>
  <c r="I906" i="35"/>
  <c r="Q906" i="35"/>
  <c r="N907" i="35"/>
  <c r="K908" i="35"/>
  <c r="S908" i="35"/>
  <c r="P909" i="35"/>
  <c r="M910" i="35"/>
  <c r="J911" i="35"/>
  <c r="R911" i="35"/>
  <c r="O912" i="35"/>
  <c r="L913" i="35"/>
  <c r="I914" i="35"/>
  <c r="Q914" i="35"/>
  <c r="N915" i="35"/>
  <c r="K916" i="35"/>
  <c r="S916" i="35"/>
  <c r="P917" i="35"/>
  <c r="M918" i="35"/>
  <c r="J919" i="35"/>
  <c r="R919" i="35"/>
  <c r="O920" i="35"/>
  <c r="L921" i="35"/>
  <c r="I922" i="35"/>
  <c r="Q922" i="35"/>
  <c r="N923" i="35"/>
  <c r="K924" i="35"/>
  <c r="S924" i="35"/>
  <c r="P925" i="35"/>
  <c r="M926" i="35"/>
  <c r="J927" i="35"/>
  <c r="R927" i="35"/>
  <c r="O928" i="35"/>
  <c r="L929" i="35"/>
  <c r="I930" i="35"/>
  <c r="Q930" i="35"/>
  <c r="N931" i="35"/>
  <c r="K932" i="35"/>
  <c r="S932" i="35"/>
  <c r="P933" i="35"/>
  <c r="M934" i="35"/>
  <c r="J935" i="35"/>
  <c r="R935" i="35"/>
  <c r="O936" i="35"/>
  <c r="L937" i="35"/>
  <c r="I938" i="35"/>
  <c r="Q938" i="35"/>
  <c r="N939" i="35"/>
  <c r="K940" i="35"/>
  <c r="S940" i="35"/>
  <c r="P941" i="35"/>
  <c r="M942" i="35"/>
  <c r="J943" i="35"/>
  <c r="R943" i="35"/>
  <c r="O944" i="35"/>
  <c r="L945" i="35"/>
  <c r="I946" i="35"/>
  <c r="Q946" i="35"/>
  <c r="N947" i="35"/>
  <c r="K948" i="35"/>
  <c r="S948" i="35"/>
  <c r="P949" i="35"/>
  <c r="M950" i="35"/>
  <c r="J951" i="35"/>
  <c r="R951" i="35"/>
  <c r="O952" i="35"/>
  <c r="L953" i="35"/>
  <c r="I954" i="35"/>
  <c r="Q954" i="35"/>
  <c r="N955" i="35"/>
  <c r="K956" i="35"/>
  <c r="S956" i="35"/>
  <c r="P957" i="35"/>
  <c r="M958" i="35"/>
  <c r="J959" i="35"/>
  <c r="R959" i="35"/>
  <c r="O960" i="35"/>
  <c r="L961" i="35"/>
  <c r="I962" i="35"/>
  <c r="Q962" i="35"/>
  <c r="N963" i="35"/>
  <c r="K964" i="35"/>
  <c r="S964" i="35"/>
  <c r="P965" i="35"/>
  <c r="M966" i="35"/>
  <c r="J967" i="35"/>
  <c r="R967" i="35"/>
  <c r="O968" i="35"/>
  <c r="L969" i="35"/>
  <c r="I970" i="35"/>
  <c r="Q970" i="35"/>
  <c r="N971" i="35"/>
  <c r="K972" i="35"/>
  <c r="S972" i="35"/>
  <c r="P973" i="35"/>
  <c r="M974" i="35"/>
  <c r="J975" i="35"/>
  <c r="R975" i="35"/>
  <c r="O976" i="35"/>
  <c r="L977" i="35"/>
  <c r="I978" i="35"/>
  <c r="Q978" i="35"/>
  <c r="N979" i="35"/>
  <c r="K980" i="35"/>
  <c r="S980" i="35"/>
  <c r="P981" i="35"/>
  <c r="M982" i="35"/>
  <c r="J983" i="35"/>
  <c r="R983" i="35"/>
  <c r="O984" i="35"/>
  <c r="L985" i="35"/>
  <c r="I986" i="35"/>
  <c r="Q986" i="35"/>
  <c r="N987" i="35"/>
  <c r="K988" i="35"/>
  <c r="S988" i="35"/>
  <c r="P989" i="35"/>
  <c r="M990" i="35"/>
  <c r="J991" i="35"/>
  <c r="R991" i="35"/>
  <c r="O992" i="35"/>
  <c r="L993" i="35"/>
  <c r="I994" i="35"/>
  <c r="Q994" i="35"/>
  <c r="N995" i="35"/>
  <c r="K996" i="35"/>
  <c r="S996" i="35"/>
  <c r="P997" i="35"/>
  <c r="M998" i="35"/>
  <c r="J999" i="35"/>
  <c r="R999" i="35"/>
  <c r="O1000" i="35"/>
  <c r="L1001" i="35"/>
  <c r="I1002" i="35"/>
  <c r="Q1002" i="35"/>
  <c r="N1003" i="35"/>
  <c r="K1004" i="35"/>
  <c r="S1004" i="35"/>
  <c r="P1005" i="35"/>
  <c r="M1006" i="35"/>
  <c r="J1007" i="35"/>
  <c r="R1007" i="35"/>
  <c r="O1008" i="35"/>
  <c r="L1009" i="35"/>
  <c r="I1010" i="35"/>
  <c r="Q1010" i="35"/>
  <c r="P706" i="35"/>
  <c r="K753" i="35"/>
  <c r="Q789" i="35"/>
  <c r="K801" i="35"/>
  <c r="Q807" i="35"/>
  <c r="O813" i="35"/>
  <c r="M819" i="35"/>
  <c r="K825" i="35"/>
  <c r="I831" i="35"/>
  <c r="R836" i="35"/>
  <c r="P842" i="35"/>
  <c r="N848" i="35"/>
  <c r="L854" i="35"/>
  <c r="J860" i="35"/>
  <c r="S865" i="35"/>
  <c r="Q871" i="35"/>
  <c r="O877" i="35"/>
  <c r="M883" i="35"/>
  <c r="K889" i="35"/>
  <c r="I895" i="35"/>
  <c r="R896" i="35"/>
  <c r="R898" i="35"/>
  <c r="R900" i="35"/>
  <c r="P902" i="35"/>
  <c r="P904" i="35"/>
  <c r="M905" i="35"/>
  <c r="J906" i="35"/>
  <c r="R906" i="35"/>
  <c r="O907" i="35"/>
  <c r="L908" i="35"/>
  <c r="I909" i="35"/>
  <c r="Q909" i="35"/>
  <c r="N910" i="35"/>
  <c r="K911" i="35"/>
  <c r="S911" i="35"/>
  <c r="P912" i="35"/>
  <c r="M913" i="35"/>
  <c r="J914" i="35"/>
  <c r="R914" i="35"/>
  <c r="O915" i="35"/>
  <c r="L916" i="35"/>
  <c r="I917" i="35"/>
  <c r="Q917" i="35"/>
  <c r="N918" i="35"/>
  <c r="K919" i="35"/>
  <c r="S919" i="35"/>
  <c r="P920" i="35"/>
  <c r="M921" i="35"/>
  <c r="J922" i="35"/>
  <c r="R922" i="35"/>
  <c r="O923" i="35"/>
  <c r="L924" i="35"/>
  <c r="I925" i="35"/>
  <c r="Q925" i="35"/>
  <c r="N926" i="35"/>
  <c r="K927" i="35"/>
  <c r="S927" i="35"/>
  <c r="P928" i="35"/>
  <c r="M929" i="35"/>
  <c r="J930" i="35"/>
  <c r="R930" i="35"/>
  <c r="O931" i="35"/>
  <c r="L932" i="35"/>
  <c r="I933" i="35"/>
  <c r="Q933" i="35"/>
  <c r="N934" i="35"/>
  <c r="K935" i="35"/>
  <c r="S935" i="35"/>
  <c r="P936" i="35"/>
  <c r="M937" i="35"/>
  <c r="J938" i="35"/>
  <c r="R938" i="35"/>
  <c r="O939" i="35"/>
  <c r="L940" i="35"/>
  <c r="I941" i="35"/>
  <c r="Q941" i="35"/>
  <c r="N942" i="35"/>
  <c r="K943" i="35"/>
  <c r="S943" i="35"/>
  <c r="P944" i="35"/>
  <c r="M945" i="35"/>
  <c r="J946" i="35"/>
  <c r="R946" i="35"/>
  <c r="O947" i="35"/>
  <c r="L948" i="35"/>
  <c r="I949" i="35"/>
  <c r="Q949" i="35"/>
  <c r="N950" i="35"/>
  <c r="K951" i="35"/>
  <c r="S951" i="35"/>
  <c r="P952" i="35"/>
  <c r="M953" i="35"/>
  <c r="J954" i="35"/>
  <c r="R954" i="35"/>
  <c r="O955" i="35"/>
  <c r="L956" i="35"/>
  <c r="I957" i="35"/>
  <c r="Q957" i="35"/>
  <c r="N958" i="35"/>
  <c r="K959" i="35"/>
  <c r="S959" i="35"/>
  <c r="P960" i="35"/>
  <c r="M961" i="35"/>
  <c r="J962" i="35"/>
  <c r="R962" i="35"/>
  <c r="O963" i="35"/>
  <c r="L964" i="35"/>
  <c r="I965" i="35"/>
  <c r="Q965" i="35"/>
  <c r="N966" i="35"/>
  <c r="K967" i="35"/>
  <c r="S967" i="35"/>
  <c r="P968" i="35"/>
  <c r="M969" i="35"/>
  <c r="J970" i="35"/>
  <c r="R970" i="35"/>
  <c r="O971" i="35"/>
  <c r="L972" i="35"/>
  <c r="I973" i="35"/>
  <c r="Q973" i="35"/>
  <c r="N974" i="35"/>
  <c r="K975" i="35"/>
  <c r="S975" i="35"/>
  <c r="P976" i="35"/>
  <c r="M977" i="35"/>
  <c r="J978" i="35"/>
  <c r="R978" i="35"/>
  <c r="O979" i="35"/>
  <c r="L980" i="35"/>
  <c r="I981" i="35"/>
  <c r="Q981" i="35"/>
  <c r="N982" i="35"/>
  <c r="K983" i="35"/>
  <c r="S983" i="35"/>
  <c r="P984" i="35"/>
  <c r="M985" i="35"/>
  <c r="J986" i="35"/>
  <c r="R986" i="35"/>
  <c r="O987" i="35"/>
  <c r="L988" i="35"/>
  <c r="I989" i="35"/>
  <c r="Q989" i="35"/>
  <c r="N990" i="35"/>
  <c r="K991" i="35"/>
  <c r="S991" i="35"/>
  <c r="P992" i="35"/>
  <c r="M993" i="35"/>
  <c r="J994" i="35"/>
  <c r="R994" i="35"/>
  <c r="O995" i="35"/>
  <c r="L996" i="35"/>
  <c r="I997" i="35"/>
  <c r="Q997" i="35"/>
  <c r="N998" i="35"/>
  <c r="K999" i="35"/>
  <c r="S999" i="35"/>
  <c r="P1000" i="35"/>
  <c r="M1001" i="35"/>
  <c r="J1002" i="35"/>
  <c r="R1002" i="35"/>
  <c r="O1003" i="35"/>
  <c r="L1004" i="35"/>
  <c r="I1005" i="35"/>
  <c r="Q1005" i="35"/>
  <c r="N1006" i="35"/>
  <c r="K1007" i="35"/>
  <c r="S1007" i="35"/>
  <c r="P1008" i="35"/>
  <c r="M1009" i="35"/>
  <c r="J1010" i="35"/>
  <c r="R1010" i="35"/>
  <c r="J820" i="35"/>
  <c r="P866" i="35"/>
  <c r="I901" i="35"/>
  <c r="J909" i="35"/>
  <c r="S914" i="35"/>
  <c r="Q920" i="35"/>
  <c r="O926" i="35"/>
  <c r="M932" i="35"/>
  <c r="K938" i="35"/>
  <c r="I944" i="35"/>
  <c r="R949" i="35"/>
  <c r="P955" i="35"/>
  <c r="N961" i="35"/>
  <c r="L967" i="35"/>
  <c r="J973" i="35"/>
  <c r="S978" i="35"/>
  <c r="L981" i="35"/>
  <c r="L983" i="35"/>
  <c r="I985" i="35"/>
  <c r="J987" i="35"/>
  <c r="J989" i="35"/>
  <c r="R990" i="35"/>
  <c r="S992" i="35"/>
  <c r="S994" i="35"/>
  <c r="P996" i="35"/>
  <c r="Q998" i="35"/>
  <c r="Q1000" i="35"/>
  <c r="N1002" i="35"/>
  <c r="O1004" i="35"/>
  <c r="O1006" i="35"/>
  <c r="L1008" i="35"/>
  <c r="M1010" i="35"/>
  <c r="N1011" i="35"/>
  <c r="K1012" i="35"/>
  <c r="S1012" i="35"/>
  <c r="P1013" i="35"/>
  <c r="M1014" i="35"/>
  <c r="J1015" i="35"/>
  <c r="R1015" i="35"/>
  <c r="O1016" i="35"/>
  <c r="L1017" i="35"/>
  <c r="I1018" i="35"/>
  <c r="Q1018" i="35"/>
  <c r="N1019" i="35"/>
  <c r="K1020" i="35"/>
  <c r="S1020" i="35"/>
  <c r="P1021" i="35"/>
  <c r="M1022" i="35"/>
  <c r="J1023" i="35"/>
  <c r="R1023" i="35"/>
  <c r="O1024" i="35"/>
  <c r="L1025" i="35"/>
  <c r="I1026" i="35"/>
  <c r="Q1026" i="35"/>
  <c r="N1027" i="35"/>
  <c r="K1028" i="35"/>
  <c r="S1028" i="35"/>
  <c r="P1029" i="35"/>
  <c r="M1030" i="35"/>
  <c r="J1031" i="35"/>
  <c r="R1031" i="35"/>
  <c r="O1032" i="35"/>
  <c r="L1033" i="35"/>
  <c r="I1034" i="35"/>
  <c r="Q1034" i="35"/>
  <c r="N1035" i="35"/>
  <c r="K1036" i="35"/>
  <c r="S1036" i="35"/>
  <c r="P1037" i="35"/>
  <c r="M1038" i="35"/>
  <c r="J1039" i="35"/>
  <c r="R1039" i="35"/>
  <c r="O1040" i="35"/>
  <c r="L1041" i="35"/>
  <c r="I1042" i="35"/>
  <c r="Q1042" i="35"/>
  <c r="N1043" i="35"/>
  <c r="K1044" i="35"/>
  <c r="S1044" i="35"/>
  <c r="P1045" i="35"/>
  <c r="M1046" i="35"/>
  <c r="J1047" i="35"/>
  <c r="R1047" i="35"/>
  <c r="O1048" i="35"/>
  <c r="L1049" i="35"/>
  <c r="I1050" i="35"/>
  <c r="Q1050" i="35"/>
  <c r="N1051" i="35"/>
  <c r="K1052" i="35"/>
  <c r="S1052" i="35"/>
  <c r="P1053" i="35"/>
  <c r="M1054" i="35"/>
  <c r="J1055" i="35"/>
  <c r="R1055" i="35"/>
  <c r="O1056" i="35"/>
  <c r="L1057" i="35"/>
  <c r="I1058" i="35"/>
  <c r="Q1058" i="35"/>
  <c r="N1059" i="35"/>
  <c r="K1060" i="35"/>
  <c r="S1060" i="35"/>
  <c r="P1061" i="35"/>
  <c r="M1062" i="35"/>
  <c r="J1063" i="35"/>
  <c r="R1063" i="35"/>
  <c r="O1064" i="35"/>
  <c r="L1065" i="35"/>
  <c r="I1066" i="35"/>
  <c r="Q1066" i="35"/>
  <c r="N1067" i="35"/>
  <c r="K1068" i="35"/>
  <c r="S1068" i="35"/>
  <c r="P1069" i="35"/>
  <c r="M1070" i="35"/>
  <c r="J1071" i="35"/>
  <c r="R1071" i="35"/>
  <c r="O1072" i="35"/>
  <c r="L1073" i="35"/>
  <c r="I1074" i="35"/>
  <c r="Q1074" i="35"/>
  <c r="N1075" i="35"/>
  <c r="K1076" i="35"/>
  <c r="S1076" i="35"/>
  <c r="P1077" i="35"/>
  <c r="M1078" i="35"/>
  <c r="J1079" i="35"/>
  <c r="R1079" i="35"/>
  <c r="O1080" i="35"/>
  <c r="L1081" i="35"/>
  <c r="I1082" i="35"/>
  <c r="Q1082" i="35"/>
  <c r="N1083" i="35"/>
  <c r="K1084" i="35"/>
  <c r="S1084" i="35"/>
  <c r="P1085" i="35"/>
  <c r="M1086" i="35"/>
  <c r="J1087" i="35"/>
  <c r="R1087" i="35"/>
  <c r="O1088" i="35"/>
  <c r="L1089" i="35"/>
  <c r="I1090" i="35"/>
  <c r="Q1090" i="35"/>
  <c r="N1091" i="35"/>
  <c r="K1092" i="35"/>
  <c r="S1092" i="35"/>
  <c r="P1093" i="35"/>
  <c r="M1094" i="35"/>
  <c r="J1095" i="35"/>
  <c r="R1095" i="35"/>
  <c r="O1096" i="35"/>
  <c r="L1097" i="35"/>
  <c r="I1098" i="35"/>
  <c r="Q1098" i="35"/>
  <c r="N1099" i="35"/>
  <c r="K1100" i="35"/>
  <c r="S1100" i="35"/>
  <c r="P1101" i="35"/>
  <c r="M1102" i="35"/>
  <c r="J1103" i="35"/>
  <c r="R1103" i="35"/>
  <c r="O1104" i="35"/>
  <c r="L1105" i="35"/>
  <c r="I1106" i="35"/>
  <c r="Q1106" i="35"/>
  <c r="N1107" i="35"/>
  <c r="K1108" i="35"/>
  <c r="S1108" i="35"/>
  <c r="P1109" i="35"/>
  <c r="M1110" i="35"/>
  <c r="J1111" i="35"/>
  <c r="R1111" i="35"/>
  <c r="O1112" i="35"/>
  <c r="L1113" i="35"/>
  <c r="I1114" i="35"/>
  <c r="Q1114" i="35"/>
  <c r="N1115" i="35"/>
  <c r="K1116" i="35"/>
  <c r="S1116" i="35"/>
  <c r="P1117" i="35"/>
  <c r="M1118" i="35"/>
  <c r="J1119" i="35"/>
  <c r="R1119" i="35"/>
  <c r="O1120" i="35"/>
  <c r="L1121" i="35"/>
  <c r="I1122" i="35"/>
  <c r="Q1122" i="35"/>
  <c r="N1123" i="35"/>
  <c r="S825" i="35"/>
  <c r="N872" i="35"/>
  <c r="I903" i="35"/>
  <c r="R909" i="35"/>
  <c r="P915" i="35"/>
  <c r="N921" i="35"/>
  <c r="L927" i="35"/>
  <c r="J933" i="35"/>
  <c r="S938" i="35"/>
  <c r="Q944" i="35"/>
  <c r="O950" i="35"/>
  <c r="M956" i="35"/>
  <c r="K962" i="35"/>
  <c r="I968" i="35"/>
  <c r="R973" i="35"/>
  <c r="P979" i="35"/>
  <c r="M981" i="35"/>
  <c r="N983" i="35"/>
  <c r="N985" i="35"/>
  <c r="K987" i="35"/>
  <c r="L989" i="35"/>
  <c r="L991" i="35"/>
  <c r="I993" i="35"/>
  <c r="J995" i="35"/>
  <c r="J997" i="35"/>
  <c r="R998" i="35"/>
  <c r="S1000" i="35"/>
  <c r="S1002" i="35"/>
  <c r="P1004" i="35"/>
  <c r="Q1006" i="35"/>
  <c r="Q1008" i="35"/>
  <c r="N1010" i="35"/>
  <c r="O1011" i="35"/>
  <c r="L1012" i="35"/>
  <c r="I1013" i="35"/>
  <c r="Q1013" i="35"/>
  <c r="N1014" i="35"/>
  <c r="K1015" i="35"/>
  <c r="S1015" i="35"/>
  <c r="P1016" i="35"/>
  <c r="M1017" i="35"/>
  <c r="J1018" i="35"/>
  <c r="R1018" i="35"/>
  <c r="O1019" i="35"/>
  <c r="L1020" i="35"/>
  <c r="I1021" i="35"/>
  <c r="Q1021" i="35"/>
  <c r="N1022" i="35"/>
  <c r="K1023" i="35"/>
  <c r="S1023" i="35"/>
  <c r="P1024" i="35"/>
  <c r="M1025" i="35"/>
  <c r="J1026" i="35"/>
  <c r="R1026" i="35"/>
  <c r="O1027" i="35"/>
  <c r="L1028" i="35"/>
  <c r="I1029" i="35"/>
  <c r="Q1029" i="35"/>
  <c r="N1030" i="35"/>
  <c r="K1031" i="35"/>
  <c r="S1031" i="35"/>
  <c r="P1032" i="35"/>
  <c r="M1033" i="35"/>
  <c r="J1034" i="35"/>
  <c r="R1034" i="35"/>
  <c r="O1035" i="35"/>
  <c r="L1036" i="35"/>
  <c r="I1037" i="35"/>
  <c r="Q1037" i="35"/>
  <c r="N1038" i="35"/>
  <c r="K1039" i="35"/>
  <c r="S1039" i="35"/>
  <c r="P1040" i="35"/>
  <c r="M1041" i="35"/>
  <c r="J1042" i="35"/>
  <c r="R1042" i="35"/>
  <c r="O1043" i="35"/>
  <c r="L1044" i="35"/>
  <c r="I1045" i="35"/>
  <c r="Q1045" i="35"/>
  <c r="N1046" i="35"/>
  <c r="K1047" i="35"/>
  <c r="S1047" i="35"/>
  <c r="P1048" i="35"/>
  <c r="M1049" i="35"/>
  <c r="J1050" i="35"/>
  <c r="R1050" i="35"/>
  <c r="O1051" i="35"/>
  <c r="L1052" i="35"/>
  <c r="I1053" i="35"/>
  <c r="Q1053" i="35"/>
  <c r="N1054" i="35"/>
  <c r="K1055" i="35"/>
  <c r="S1055" i="35"/>
  <c r="P1056" i="35"/>
  <c r="M1057" i="35"/>
  <c r="J1058" i="35"/>
  <c r="R1058" i="35"/>
  <c r="O1059" i="35"/>
  <c r="L1060" i="35"/>
  <c r="I1061" i="35"/>
  <c r="Q1061" i="35"/>
  <c r="N1062" i="35"/>
  <c r="K1063" i="35"/>
  <c r="S1063" i="35"/>
  <c r="P1064" i="35"/>
  <c r="M1065" i="35"/>
  <c r="J1066" i="35"/>
  <c r="R1066" i="35"/>
  <c r="O1067" i="35"/>
  <c r="L1068" i="35"/>
  <c r="I1069" i="35"/>
  <c r="Q1069" i="35"/>
  <c r="N1070" i="35"/>
  <c r="K1071" i="35"/>
  <c r="S1071" i="35"/>
  <c r="P1072" i="35"/>
  <c r="M1073" i="35"/>
  <c r="J1074" i="35"/>
  <c r="R1074" i="35"/>
  <c r="O1075" i="35"/>
  <c r="L1076" i="35"/>
  <c r="I1077" i="35"/>
  <c r="Q1077" i="35"/>
  <c r="N1078" i="35"/>
  <c r="K1079" i="35"/>
  <c r="S1079" i="35"/>
  <c r="P1080" i="35"/>
  <c r="M1081" i="35"/>
  <c r="J1082" i="35"/>
  <c r="R1082" i="35"/>
  <c r="O1083" i="35"/>
  <c r="L1084" i="35"/>
  <c r="I1085" i="35"/>
  <c r="Q1085" i="35"/>
  <c r="N1086" i="35"/>
  <c r="K1087" i="35"/>
  <c r="S1087" i="35"/>
  <c r="P1088" i="35"/>
  <c r="M1089" i="35"/>
  <c r="J1090" i="35"/>
  <c r="R1090" i="35"/>
  <c r="O1091" i="35"/>
  <c r="L1092" i="35"/>
  <c r="I1093" i="35"/>
  <c r="Q1093" i="35"/>
  <c r="N1094" i="35"/>
  <c r="K1095" i="35"/>
  <c r="S1095" i="35"/>
  <c r="P1096" i="35"/>
  <c r="M1097" i="35"/>
  <c r="J1098" i="35"/>
  <c r="R1098" i="35"/>
  <c r="O1099" i="35"/>
  <c r="L1100" i="35"/>
  <c r="I1101" i="35"/>
  <c r="Q1101" i="35"/>
  <c r="N1102" i="35"/>
  <c r="K1103" i="35"/>
  <c r="S1103" i="35"/>
  <c r="P1104" i="35"/>
  <c r="M1105" i="35"/>
  <c r="J1106" i="35"/>
  <c r="R1106" i="35"/>
  <c r="O1107" i="35"/>
  <c r="L1108" i="35"/>
  <c r="I1109" i="35"/>
  <c r="Q1109" i="35"/>
  <c r="N1110" i="35"/>
  <c r="K1111" i="35"/>
  <c r="N712" i="35"/>
  <c r="Q831" i="35"/>
  <c r="L878" i="35"/>
  <c r="Q904" i="35"/>
  <c r="O910" i="35"/>
  <c r="M916" i="35"/>
  <c r="K922" i="35"/>
  <c r="I928" i="35"/>
  <c r="R933" i="35"/>
  <c r="P939" i="35"/>
  <c r="N945" i="35"/>
  <c r="L951" i="35"/>
  <c r="J957" i="35"/>
  <c r="S962" i="35"/>
  <c r="Q968" i="35"/>
  <c r="O974" i="35"/>
  <c r="R979" i="35"/>
  <c r="R981" i="35"/>
  <c r="O983" i="35"/>
  <c r="P985" i="35"/>
  <c r="P987" i="35"/>
  <c r="M989" i="35"/>
  <c r="N991" i="35"/>
  <c r="N993" i="35"/>
  <c r="K995" i="35"/>
  <c r="L997" i="35"/>
  <c r="L999" i="35"/>
  <c r="I1001" i="35"/>
  <c r="J1003" i="35"/>
  <c r="J1005" i="35"/>
  <c r="R1006" i="35"/>
  <c r="S1008" i="35"/>
  <c r="S1010" i="35"/>
  <c r="P1011" i="35"/>
  <c r="M1012" i="35"/>
  <c r="J1013" i="35"/>
  <c r="R1013" i="35"/>
  <c r="O1014" i="35"/>
  <c r="L1015" i="35"/>
  <c r="I1016" i="35"/>
  <c r="Q1016" i="35"/>
  <c r="N1017" i="35"/>
  <c r="K1018" i="35"/>
  <c r="S1018" i="35"/>
  <c r="P1019" i="35"/>
  <c r="M1020" i="35"/>
  <c r="J1021" i="35"/>
  <c r="R1021" i="35"/>
  <c r="O1022" i="35"/>
  <c r="L1023" i="35"/>
  <c r="I1024" i="35"/>
  <c r="Q1024" i="35"/>
  <c r="N1025" i="35"/>
  <c r="K1026" i="35"/>
  <c r="S1026" i="35"/>
  <c r="P1027" i="35"/>
  <c r="M1028" i="35"/>
  <c r="J1029" i="35"/>
  <c r="R1029" i="35"/>
  <c r="O1030" i="35"/>
  <c r="L1031" i="35"/>
  <c r="I1032" i="35"/>
  <c r="Q1032" i="35"/>
  <c r="N1033" i="35"/>
  <c r="K1034" i="35"/>
  <c r="S1034" i="35"/>
  <c r="P1035" i="35"/>
  <c r="M1036" i="35"/>
  <c r="J1037" i="35"/>
  <c r="R1037" i="35"/>
  <c r="O1038" i="35"/>
  <c r="L1039" i="35"/>
  <c r="I1040" i="35"/>
  <c r="Q1040" i="35"/>
  <c r="N1041" i="35"/>
  <c r="K1042" i="35"/>
  <c r="S1042" i="35"/>
  <c r="P1043" i="35"/>
  <c r="M1044" i="35"/>
  <c r="J1045" i="35"/>
  <c r="R1045" i="35"/>
  <c r="O1046" i="35"/>
  <c r="L1047" i="35"/>
  <c r="I1048" i="35"/>
  <c r="Q1048" i="35"/>
  <c r="N1049" i="35"/>
  <c r="K1050" i="35"/>
  <c r="S1050" i="35"/>
  <c r="P1051" i="35"/>
  <c r="M1052" i="35"/>
  <c r="J1053" i="35"/>
  <c r="R1053" i="35"/>
  <c r="O1054" i="35"/>
  <c r="L1055" i="35"/>
  <c r="I1056" i="35"/>
  <c r="Q1056" i="35"/>
  <c r="N1057" i="35"/>
  <c r="K1058" i="35"/>
  <c r="S1058" i="35"/>
  <c r="P1059" i="35"/>
  <c r="M1060" i="35"/>
  <c r="J1061" i="35"/>
  <c r="R1061" i="35"/>
  <c r="O1062" i="35"/>
  <c r="L1063" i="35"/>
  <c r="I1064" i="35"/>
  <c r="Q1064" i="35"/>
  <c r="N1065" i="35"/>
  <c r="K1066" i="35"/>
  <c r="S1066" i="35"/>
  <c r="P1067" i="35"/>
  <c r="M1068" i="35"/>
  <c r="J1069" i="35"/>
  <c r="R1069" i="35"/>
  <c r="O1070" i="35"/>
  <c r="L1071" i="35"/>
  <c r="I1072" i="35"/>
  <c r="Q1072" i="35"/>
  <c r="N1073" i="35"/>
  <c r="K1074" i="35"/>
  <c r="S1074" i="35"/>
  <c r="P1075" i="35"/>
  <c r="M1076" i="35"/>
  <c r="J1077" i="35"/>
  <c r="R1077" i="35"/>
  <c r="O1078" i="35"/>
  <c r="L1079" i="35"/>
  <c r="I1080" i="35"/>
  <c r="Q1080" i="35"/>
  <c r="N1081" i="35"/>
  <c r="K1082" i="35"/>
  <c r="S1082" i="35"/>
  <c r="P1083" i="35"/>
  <c r="M1084" i="35"/>
  <c r="J1085" i="35"/>
  <c r="R1085" i="35"/>
  <c r="O1086" i="35"/>
  <c r="L1087" i="35"/>
  <c r="I1088" i="35"/>
  <c r="Q1088" i="35"/>
  <c r="N1089" i="35"/>
  <c r="K1090" i="35"/>
  <c r="S1090" i="35"/>
  <c r="P1091" i="35"/>
  <c r="M1092" i="35"/>
  <c r="J1093" i="35"/>
  <c r="R1093" i="35"/>
  <c r="O1094" i="35"/>
  <c r="L1095" i="35"/>
  <c r="I1096" i="35"/>
  <c r="Q1096" i="35"/>
  <c r="N1097" i="35"/>
  <c r="K1098" i="35"/>
  <c r="S1098" i="35"/>
  <c r="P1099" i="35"/>
  <c r="M1100" i="35"/>
  <c r="J1101" i="35"/>
  <c r="R1101" i="35"/>
  <c r="O1102" i="35"/>
  <c r="L1103" i="35"/>
  <c r="I1104" i="35"/>
  <c r="Q1104" i="35"/>
  <c r="N1105" i="35"/>
  <c r="K1106" i="35"/>
  <c r="S1106" i="35"/>
  <c r="P1107" i="35"/>
  <c r="M1108" i="35"/>
  <c r="J1109" i="35"/>
  <c r="R1109" i="35"/>
  <c r="O1110" i="35"/>
  <c r="L1111" i="35"/>
  <c r="I1112" i="35"/>
  <c r="Q1112" i="35"/>
  <c r="N1113" i="35"/>
  <c r="K1114" i="35"/>
  <c r="S1114" i="35"/>
  <c r="P1115" i="35"/>
  <c r="M1116" i="35"/>
  <c r="J1117" i="35"/>
  <c r="R1117" i="35"/>
  <c r="O1118" i="35"/>
  <c r="L1119" i="35"/>
  <c r="I1120" i="35"/>
  <c r="Q1120" i="35"/>
  <c r="N1121" i="35"/>
  <c r="K1122" i="35"/>
  <c r="S1122" i="35"/>
  <c r="P1123" i="35"/>
  <c r="M1124" i="35"/>
  <c r="J1125" i="35"/>
  <c r="R1125" i="35"/>
  <c r="O1126" i="35"/>
  <c r="I759" i="35"/>
  <c r="O837" i="35"/>
  <c r="J884" i="35"/>
  <c r="N905" i="35"/>
  <c r="L911" i="35"/>
  <c r="J917" i="35"/>
  <c r="S922" i="35"/>
  <c r="Q928" i="35"/>
  <c r="O934" i="35"/>
  <c r="M940" i="35"/>
  <c r="K946" i="35"/>
  <c r="I952" i="35"/>
  <c r="R957" i="35"/>
  <c r="P963" i="35"/>
  <c r="N969" i="35"/>
  <c r="L975" i="35"/>
  <c r="S979" i="35"/>
  <c r="I982" i="35"/>
  <c r="I984" i="35"/>
  <c r="Q985" i="35"/>
  <c r="R987" i="35"/>
  <c r="R989" i="35"/>
  <c r="O991" i="35"/>
  <c r="P993" i="35"/>
  <c r="P995" i="35"/>
  <c r="M997" i="35"/>
  <c r="N999" i="35"/>
  <c r="N1001" i="35"/>
  <c r="K1003" i="35"/>
  <c r="L1005" i="35"/>
  <c r="L1007" i="35"/>
  <c r="I1009" i="35"/>
  <c r="I1011" i="35"/>
  <c r="Q1011" i="35"/>
  <c r="N1012" i="35"/>
  <c r="K1013" i="35"/>
  <c r="S1013" i="35"/>
  <c r="P1014" i="35"/>
  <c r="M1015" i="35"/>
  <c r="J1016" i="35"/>
  <c r="R1016" i="35"/>
  <c r="O1017" i="35"/>
  <c r="L1018" i="35"/>
  <c r="I1019" i="35"/>
  <c r="Q1019" i="35"/>
  <c r="N1020" i="35"/>
  <c r="K1021" i="35"/>
  <c r="S1021" i="35"/>
  <c r="P1022" i="35"/>
  <c r="M1023" i="35"/>
  <c r="J1024" i="35"/>
  <c r="R1024" i="35"/>
  <c r="O1025" i="35"/>
  <c r="L1026" i="35"/>
  <c r="I1027" i="35"/>
  <c r="Q1027" i="35"/>
  <c r="N1028" i="35"/>
  <c r="K1029" i="35"/>
  <c r="S1029" i="35"/>
  <c r="P1030" i="35"/>
  <c r="M1031" i="35"/>
  <c r="J1032" i="35"/>
  <c r="R1032" i="35"/>
  <c r="O1033" i="35"/>
  <c r="L1034" i="35"/>
  <c r="I1035" i="35"/>
  <c r="Q1035" i="35"/>
  <c r="N1036" i="35"/>
  <c r="K1037" i="35"/>
  <c r="S1037" i="35"/>
  <c r="P1038" i="35"/>
  <c r="M1039" i="35"/>
  <c r="J1040" i="35"/>
  <c r="R1040" i="35"/>
  <c r="O1041" i="35"/>
  <c r="L1042" i="35"/>
  <c r="I1043" i="35"/>
  <c r="Q1043" i="35"/>
  <c r="N1044" i="35"/>
  <c r="K1045" i="35"/>
  <c r="S1045" i="35"/>
  <c r="P1046" i="35"/>
  <c r="M1047" i="35"/>
  <c r="J1048" i="35"/>
  <c r="R1048" i="35"/>
  <c r="O1049" i="35"/>
  <c r="L1050" i="35"/>
  <c r="I1051" i="35"/>
  <c r="Q1051" i="35"/>
  <c r="N1052" i="35"/>
  <c r="K1053" i="35"/>
  <c r="S1053" i="35"/>
  <c r="P1054" i="35"/>
  <c r="M1055" i="35"/>
  <c r="J1056" i="35"/>
  <c r="R1056" i="35"/>
  <c r="O1057" i="35"/>
  <c r="L1058" i="35"/>
  <c r="I1059" i="35"/>
  <c r="Q1059" i="35"/>
  <c r="N1060" i="35"/>
  <c r="K1061" i="35"/>
  <c r="S1061" i="35"/>
  <c r="P1062" i="35"/>
  <c r="M1063" i="35"/>
  <c r="J1064" i="35"/>
  <c r="R1064" i="35"/>
  <c r="O1065" i="35"/>
  <c r="L1066" i="35"/>
  <c r="I1067" i="35"/>
  <c r="Q1067" i="35"/>
  <c r="N1068" i="35"/>
  <c r="K1069" i="35"/>
  <c r="S1069" i="35"/>
  <c r="P1070" i="35"/>
  <c r="M1071" i="35"/>
  <c r="J1072" i="35"/>
  <c r="R1072" i="35"/>
  <c r="O1073" i="35"/>
  <c r="L1074" i="35"/>
  <c r="I1075" i="35"/>
  <c r="Q1075" i="35"/>
  <c r="N1076" i="35"/>
  <c r="K1077" i="35"/>
  <c r="S1077" i="35"/>
  <c r="P1078" i="35"/>
  <c r="M1079" i="35"/>
  <c r="J1080" i="35"/>
  <c r="R1080" i="35"/>
  <c r="O1081" i="35"/>
  <c r="L1082" i="35"/>
  <c r="I1083" i="35"/>
  <c r="Q1083" i="35"/>
  <c r="N1084" i="35"/>
  <c r="K1085" i="35"/>
  <c r="S1085" i="35"/>
  <c r="P1086" i="35"/>
  <c r="M1087" i="35"/>
  <c r="J1088" i="35"/>
  <c r="R1088" i="35"/>
  <c r="O1089" i="35"/>
  <c r="L1090" i="35"/>
  <c r="I1091" i="35"/>
  <c r="Q1091" i="35"/>
  <c r="N1092" i="35"/>
  <c r="K1093" i="35"/>
  <c r="S1093" i="35"/>
  <c r="P1094" i="35"/>
  <c r="M1095" i="35"/>
  <c r="J1096" i="35"/>
  <c r="R1096" i="35"/>
  <c r="O1097" i="35"/>
  <c r="L1098" i="35"/>
  <c r="I1099" i="35"/>
  <c r="Q1099" i="35"/>
  <c r="N1100" i="35"/>
  <c r="K1101" i="35"/>
  <c r="S1101" i="35"/>
  <c r="P1102" i="35"/>
  <c r="M1103" i="35"/>
  <c r="J1104" i="35"/>
  <c r="R1104" i="35"/>
  <c r="O1105" i="35"/>
  <c r="L1106" i="35"/>
  <c r="I1107" i="35"/>
  <c r="Q1107" i="35"/>
  <c r="N1108" i="35"/>
  <c r="K1109" i="35"/>
  <c r="S1109" i="35"/>
  <c r="P1110" i="35"/>
  <c r="M1111" i="35"/>
  <c r="J1112" i="35"/>
  <c r="R1112" i="35"/>
  <c r="O1113" i="35"/>
  <c r="R791" i="35"/>
  <c r="M843" i="35"/>
  <c r="S889" i="35"/>
  <c r="K906" i="35"/>
  <c r="I912" i="35"/>
  <c r="R917" i="35"/>
  <c r="P923" i="35"/>
  <c r="N929" i="35"/>
  <c r="L935" i="35"/>
  <c r="J941" i="35"/>
  <c r="S946" i="35"/>
  <c r="Q952" i="35"/>
  <c r="O958" i="35"/>
  <c r="M964" i="35"/>
  <c r="K970" i="35"/>
  <c r="I976" i="35"/>
  <c r="M980" i="35"/>
  <c r="J982" i="35"/>
  <c r="K984" i="35"/>
  <c r="K986" i="35"/>
  <c r="S987" i="35"/>
  <c r="I990" i="35"/>
  <c r="I992" i="35"/>
  <c r="Q993" i="35"/>
  <c r="R995" i="35"/>
  <c r="R997" i="35"/>
  <c r="O999" i="35"/>
  <c r="P1001" i="35"/>
  <c r="P1003" i="35"/>
  <c r="M1005" i="35"/>
  <c r="N1007" i="35"/>
  <c r="N1009" i="35"/>
  <c r="J1011" i="35"/>
  <c r="R1011" i="35"/>
  <c r="O1012" i="35"/>
  <c r="L1013" i="35"/>
  <c r="I1014" i="35"/>
  <c r="Q1014" i="35"/>
  <c r="N1015" i="35"/>
  <c r="K1016" i="35"/>
  <c r="S1016" i="35"/>
  <c r="P1017" i="35"/>
  <c r="M1018" i="35"/>
  <c r="J1019" i="35"/>
  <c r="R1019" i="35"/>
  <c r="O1020" i="35"/>
  <c r="L1021" i="35"/>
  <c r="I1022" i="35"/>
  <c r="Q1022" i="35"/>
  <c r="N1023" i="35"/>
  <c r="K1024" i="35"/>
  <c r="S1024" i="35"/>
  <c r="P1025" i="35"/>
  <c r="M1026" i="35"/>
  <c r="J1027" i="35"/>
  <c r="R1027" i="35"/>
  <c r="O1028" i="35"/>
  <c r="L1029" i="35"/>
  <c r="I1030" i="35"/>
  <c r="Q1030" i="35"/>
  <c r="N1031" i="35"/>
  <c r="K1032" i="35"/>
  <c r="S1032" i="35"/>
  <c r="P1033" i="35"/>
  <c r="M1034" i="35"/>
  <c r="J1035" i="35"/>
  <c r="R1035" i="35"/>
  <c r="O1036" i="35"/>
  <c r="L1037" i="35"/>
  <c r="I1038" i="35"/>
  <c r="Q1038" i="35"/>
  <c r="N1039" i="35"/>
  <c r="K1040" i="35"/>
  <c r="S1040" i="35"/>
  <c r="P1041" i="35"/>
  <c r="M1042" i="35"/>
  <c r="J1043" i="35"/>
  <c r="R1043" i="35"/>
  <c r="O1044" i="35"/>
  <c r="L1045" i="35"/>
  <c r="I1046" i="35"/>
  <c r="Q1046" i="35"/>
  <c r="N1047" i="35"/>
  <c r="K1048" i="35"/>
  <c r="S1048" i="35"/>
  <c r="P1049" i="35"/>
  <c r="M1050" i="35"/>
  <c r="J1051" i="35"/>
  <c r="R1051" i="35"/>
  <c r="O1052" i="35"/>
  <c r="L1053" i="35"/>
  <c r="I1054" i="35"/>
  <c r="Q1054" i="35"/>
  <c r="N1055" i="35"/>
  <c r="K1056" i="35"/>
  <c r="S1056" i="35"/>
  <c r="P1057" i="35"/>
  <c r="M1058" i="35"/>
  <c r="J1059" i="35"/>
  <c r="R1059" i="35"/>
  <c r="O1060" i="35"/>
  <c r="L1061" i="35"/>
  <c r="I1062" i="35"/>
  <c r="Q1062" i="35"/>
  <c r="N1063" i="35"/>
  <c r="K1064" i="35"/>
  <c r="S1064" i="35"/>
  <c r="P1065" i="35"/>
  <c r="M1066" i="35"/>
  <c r="J1067" i="35"/>
  <c r="R1067" i="35"/>
  <c r="O1068" i="35"/>
  <c r="L1069" i="35"/>
  <c r="I1070" i="35"/>
  <c r="Q1070" i="35"/>
  <c r="N1071" i="35"/>
  <c r="K1072" i="35"/>
  <c r="S1072" i="35"/>
  <c r="P1073" i="35"/>
  <c r="M1074" i="35"/>
  <c r="J1075" i="35"/>
  <c r="R1075" i="35"/>
  <c r="O1076" i="35"/>
  <c r="L1077" i="35"/>
  <c r="I1078" i="35"/>
  <c r="Q1078" i="35"/>
  <c r="N1079" i="35"/>
  <c r="K1080" i="35"/>
  <c r="S1080" i="35"/>
  <c r="P1081" i="35"/>
  <c r="M1082" i="35"/>
  <c r="J1083" i="35"/>
  <c r="R1083" i="35"/>
  <c r="O1084" i="35"/>
  <c r="L1085" i="35"/>
  <c r="I1086" i="35"/>
  <c r="Q1086" i="35"/>
  <c r="N1087" i="35"/>
  <c r="K1088" i="35"/>
  <c r="S1088" i="35"/>
  <c r="P1089" i="35"/>
  <c r="M1090" i="35"/>
  <c r="J1091" i="35"/>
  <c r="R1091" i="35"/>
  <c r="O1092" i="35"/>
  <c r="L1093" i="35"/>
  <c r="I1094" i="35"/>
  <c r="Q1094" i="35"/>
  <c r="N1095" i="35"/>
  <c r="K1096" i="35"/>
  <c r="S1096" i="35"/>
  <c r="P1097" i="35"/>
  <c r="M1098" i="35"/>
  <c r="J1099" i="35"/>
  <c r="R1099" i="35"/>
  <c r="O1100" i="35"/>
  <c r="L1101" i="35"/>
  <c r="I1102" i="35"/>
  <c r="Q1102" i="35"/>
  <c r="N1103" i="35"/>
  <c r="K1104" i="35"/>
  <c r="S1104" i="35"/>
  <c r="P1105" i="35"/>
  <c r="M1106" i="35"/>
  <c r="J1107" i="35"/>
  <c r="R1107" i="35"/>
  <c r="O1108" i="35"/>
  <c r="L1109" i="35"/>
  <c r="I1110" i="35"/>
  <c r="Q1110" i="35"/>
  <c r="N1111" i="35"/>
  <c r="K1112" i="35"/>
  <c r="S1112" i="35"/>
  <c r="P1113" i="35"/>
  <c r="M1114" i="35"/>
  <c r="J1115" i="35"/>
  <c r="R1115" i="35"/>
  <c r="O1116" i="35"/>
  <c r="L1117" i="35"/>
  <c r="I1118" i="35"/>
  <c r="Q1118" i="35"/>
  <c r="N1119" i="35"/>
  <c r="K1120" i="35"/>
  <c r="S1120" i="35"/>
  <c r="P1121" i="35"/>
  <c r="M1122" i="35"/>
  <c r="J1123" i="35"/>
  <c r="R1123" i="35"/>
  <c r="O1124" i="35"/>
  <c r="L1125" i="35"/>
  <c r="I1126" i="35"/>
  <c r="K802" i="35"/>
  <c r="K849" i="35"/>
  <c r="K895" i="35"/>
  <c r="S906" i="35"/>
  <c r="Q912" i="35"/>
  <c r="O918" i="35"/>
  <c r="M924" i="35"/>
  <c r="K930" i="35"/>
  <c r="I936" i="35"/>
  <c r="R941" i="35"/>
  <c r="P947" i="35"/>
  <c r="N953" i="35"/>
  <c r="L959" i="35"/>
  <c r="J965" i="35"/>
  <c r="S970" i="35"/>
  <c r="Q976" i="35"/>
  <c r="O980" i="35"/>
  <c r="O982" i="35"/>
  <c r="L984" i="35"/>
  <c r="M986" i="35"/>
  <c r="M988" i="35"/>
  <c r="J990" i="35"/>
  <c r="K992" i="35"/>
  <c r="K994" i="35"/>
  <c r="S995" i="35"/>
  <c r="I998" i="35"/>
  <c r="I1000" i="35"/>
  <c r="Q1001" i="35"/>
  <c r="R1003" i="35"/>
  <c r="R1005" i="35"/>
  <c r="O1007" i="35"/>
  <c r="P1009" i="35"/>
  <c r="K1011" i="35"/>
  <c r="S1011" i="35"/>
  <c r="P1012" i="35"/>
  <c r="M1013" i="35"/>
  <c r="J1014" i="35"/>
  <c r="R1014" i="35"/>
  <c r="O1015" i="35"/>
  <c r="L1016" i="35"/>
  <c r="I1017" i="35"/>
  <c r="Q1017" i="35"/>
  <c r="N1018" i="35"/>
  <c r="K1019" i="35"/>
  <c r="S1019" i="35"/>
  <c r="P1020" i="35"/>
  <c r="M1021" i="35"/>
  <c r="J1022" i="35"/>
  <c r="R1022" i="35"/>
  <c r="O1023" i="35"/>
  <c r="L1024" i="35"/>
  <c r="I1025" i="35"/>
  <c r="Q1025" i="35"/>
  <c r="N1026" i="35"/>
  <c r="K1027" i="35"/>
  <c r="S1027" i="35"/>
  <c r="P1028" i="35"/>
  <c r="M1029" i="35"/>
  <c r="J1030" i="35"/>
  <c r="R1030" i="35"/>
  <c r="O1031" i="35"/>
  <c r="L1032" i="35"/>
  <c r="I1033" i="35"/>
  <c r="Q1033" i="35"/>
  <c r="N1034" i="35"/>
  <c r="K1035" i="35"/>
  <c r="S1035" i="35"/>
  <c r="P1036" i="35"/>
  <c r="M1037" i="35"/>
  <c r="J1038" i="35"/>
  <c r="R1038" i="35"/>
  <c r="O1039" i="35"/>
  <c r="L1040" i="35"/>
  <c r="I1041" i="35"/>
  <c r="Q1041" i="35"/>
  <c r="N1042" i="35"/>
  <c r="K1043" i="35"/>
  <c r="S1043" i="35"/>
  <c r="P1044" i="35"/>
  <c r="M1045" i="35"/>
  <c r="J1046" i="35"/>
  <c r="R1046" i="35"/>
  <c r="O1047" i="35"/>
  <c r="L1048" i="35"/>
  <c r="I1049" i="35"/>
  <c r="Q1049" i="35"/>
  <c r="N1050" i="35"/>
  <c r="K1051" i="35"/>
  <c r="S1051" i="35"/>
  <c r="P1052" i="35"/>
  <c r="M1053" i="35"/>
  <c r="J1054" i="35"/>
  <c r="R1054" i="35"/>
  <c r="O1055" i="35"/>
  <c r="L1056" i="35"/>
  <c r="I1057" i="35"/>
  <c r="Q1057" i="35"/>
  <c r="N1058" i="35"/>
  <c r="K1059" i="35"/>
  <c r="S1059" i="35"/>
  <c r="P1060" i="35"/>
  <c r="M1061" i="35"/>
  <c r="J1062" i="35"/>
  <c r="R1062" i="35"/>
  <c r="O1063" i="35"/>
  <c r="L1064" i="35"/>
  <c r="I1065" i="35"/>
  <c r="Q1065" i="35"/>
  <c r="N1066" i="35"/>
  <c r="K1067" i="35"/>
  <c r="S1067" i="35"/>
  <c r="P1068" i="35"/>
  <c r="M1069" i="35"/>
  <c r="J1070" i="35"/>
  <c r="R1070" i="35"/>
  <c r="O1071" i="35"/>
  <c r="L1072" i="35"/>
  <c r="I1073" i="35"/>
  <c r="Q1073" i="35"/>
  <c r="N1074" i="35"/>
  <c r="K1075" i="35"/>
  <c r="S1075" i="35"/>
  <c r="P1076" i="35"/>
  <c r="M1077" i="35"/>
  <c r="J1078" i="35"/>
  <c r="R1078" i="35"/>
  <c r="O1079" i="35"/>
  <c r="L1080" i="35"/>
  <c r="I1081" i="35"/>
  <c r="Q1081" i="35"/>
  <c r="N1082" i="35"/>
  <c r="K1083" i="35"/>
  <c r="S1083" i="35"/>
  <c r="P1084" i="35"/>
  <c r="M1085" i="35"/>
  <c r="J1086" i="35"/>
  <c r="R1086" i="35"/>
  <c r="O1087" i="35"/>
  <c r="L1088" i="35"/>
  <c r="I1089" i="35"/>
  <c r="Q1089" i="35"/>
  <c r="N1090" i="35"/>
  <c r="K1091" i="35"/>
  <c r="S1091" i="35"/>
  <c r="P1092" i="35"/>
  <c r="M1093" i="35"/>
  <c r="J1094" i="35"/>
  <c r="R1094" i="35"/>
  <c r="O1095" i="35"/>
  <c r="L1096" i="35"/>
  <c r="I1097" i="35"/>
  <c r="Q1097" i="35"/>
  <c r="N1098" i="35"/>
  <c r="K1099" i="35"/>
  <c r="S1099" i="35"/>
  <c r="P1100" i="35"/>
  <c r="M1101" i="35"/>
  <c r="J1102" i="35"/>
  <c r="R1102" i="35"/>
  <c r="O1103" i="35"/>
  <c r="L1104" i="35"/>
  <c r="I1105" i="35"/>
  <c r="Q1105" i="35"/>
  <c r="N1106" i="35"/>
  <c r="K1107" i="35"/>
  <c r="S1107" i="35"/>
  <c r="P1108" i="35"/>
  <c r="M1109" i="35"/>
  <c r="J1110" i="35"/>
  <c r="R1110" i="35"/>
  <c r="O1111" i="35"/>
  <c r="L1112" i="35"/>
  <c r="I1113" i="35"/>
  <c r="Q1113" i="35"/>
  <c r="N1114" i="35"/>
  <c r="K1115" i="35"/>
  <c r="S1115" i="35"/>
  <c r="P1116" i="35"/>
  <c r="M1117" i="35"/>
  <c r="J1118" i="35"/>
  <c r="R1118" i="35"/>
  <c r="O1119" i="35"/>
  <c r="L1120" i="35"/>
  <c r="I1121" i="35"/>
  <c r="Q1121" i="35"/>
  <c r="N1122" i="35"/>
  <c r="K1123" i="35"/>
  <c r="S1123" i="35"/>
  <c r="P1124" i="35"/>
  <c r="M1125" i="35"/>
  <c r="J1126" i="35"/>
  <c r="R1126" i="35"/>
  <c r="N808" i="35"/>
  <c r="I855" i="35"/>
  <c r="K897" i="35"/>
  <c r="P907" i="35"/>
  <c r="N913" i="35"/>
  <c r="L919" i="35"/>
  <c r="J925" i="35"/>
  <c r="S930" i="35"/>
  <c r="Q936" i="35"/>
  <c r="O942" i="35"/>
  <c r="M948" i="35"/>
  <c r="K954" i="35"/>
  <c r="I960" i="35"/>
  <c r="R965" i="35"/>
  <c r="P971" i="35"/>
  <c r="N977" i="35"/>
  <c r="P980" i="35"/>
  <c r="Q982" i="35"/>
  <c r="Q984" i="35"/>
  <c r="N986" i="35"/>
  <c r="O988" i="35"/>
  <c r="O990" i="35"/>
  <c r="L992" i="35"/>
  <c r="M994" i="35"/>
  <c r="M996" i="35"/>
  <c r="J998" i="35"/>
  <c r="K1000" i="35"/>
  <c r="K1002" i="35"/>
  <c r="S1003" i="35"/>
  <c r="I1006" i="35"/>
  <c r="I1008" i="35"/>
  <c r="Q1009" i="35"/>
  <c r="L1011" i="35"/>
  <c r="I1012" i="35"/>
  <c r="Q1012" i="35"/>
  <c r="N1013" i="35"/>
  <c r="K1014" i="35"/>
  <c r="S1014" i="35"/>
  <c r="P1015" i="35"/>
  <c r="M1016" i="35"/>
  <c r="J1017" i="35"/>
  <c r="R1017" i="35"/>
  <c r="O1018" i="35"/>
  <c r="L1019" i="35"/>
  <c r="I1020" i="35"/>
  <c r="Q1020" i="35"/>
  <c r="N1021" i="35"/>
  <c r="K1022" i="35"/>
  <c r="S1022" i="35"/>
  <c r="P1023" i="35"/>
  <c r="M1024" i="35"/>
  <c r="J1025" i="35"/>
  <c r="R1025" i="35"/>
  <c r="O1026" i="35"/>
  <c r="L1027" i="35"/>
  <c r="I1028" i="35"/>
  <c r="Q1028" i="35"/>
  <c r="N1029" i="35"/>
  <c r="K1030" i="35"/>
  <c r="S1030" i="35"/>
  <c r="P1031" i="35"/>
  <c r="M1032" i="35"/>
  <c r="J1033" i="35"/>
  <c r="R1033" i="35"/>
  <c r="O1034" i="35"/>
  <c r="L1035" i="35"/>
  <c r="I1036" i="35"/>
  <c r="Q1036" i="35"/>
  <c r="N1037" i="35"/>
  <c r="K1038" i="35"/>
  <c r="S1038" i="35"/>
  <c r="P1039" i="35"/>
  <c r="M1040" i="35"/>
  <c r="J1041" i="35"/>
  <c r="R1041" i="35"/>
  <c r="O1042" i="35"/>
  <c r="L1043" i="35"/>
  <c r="I1044" i="35"/>
  <c r="Q1044" i="35"/>
  <c r="N1045" i="35"/>
  <c r="K1046" i="35"/>
  <c r="S1046" i="35"/>
  <c r="P1047" i="35"/>
  <c r="M1048" i="35"/>
  <c r="J1049" i="35"/>
  <c r="R1049" i="35"/>
  <c r="O1050" i="35"/>
  <c r="L1051" i="35"/>
  <c r="I1052" i="35"/>
  <c r="Q1052" i="35"/>
  <c r="N1053" i="35"/>
  <c r="K1054" i="35"/>
  <c r="S1054" i="35"/>
  <c r="P1055" i="35"/>
  <c r="M1056" i="35"/>
  <c r="J1057" i="35"/>
  <c r="R1057" i="35"/>
  <c r="O1058" i="35"/>
  <c r="L1059" i="35"/>
  <c r="I1060" i="35"/>
  <c r="Q1060" i="35"/>
  <c r="N1061" i="35"/>
  <c r="K1062" i="35"/>
  <c r="S1062" i="35"/>
  <c r="P1063" i="35"/>
  <c r="M1064" i="35"/>
  <c r="J1065" i="35"/>
  <c r="R1065" i="35"/>
  <c r="O1066" i="35"/>
  <c r="L1067" i="35"/>
  <c r="I1068" i="35"/>
  <c r="Q1068" i="35"/>
  <c r="N1069" i="35"/>
  <c r="K1070" i="35"/>
  <c r="S1070" i="35"/>
  <c r="P1071" i="35"/>
  <c r="M1072" i="35"/>
  <c r="J1073" i="35"/>
  <c r="R1073" i="35"/>
  <c r="O1074" i="35"/>
  <c r="L1075" i="35"/>
  <c r="I1076" i="35"/>
  <c r="Q1076" i="35"/>
  <c r="N1077" i="35"/>
  <c r="K1078" i="35"/>
  <c r="S1078" i="35"/>
  <c r="P1079" i="35"/>
  <c r="M1080" i="35"/>
  <c r="J1081" i="35"/>
  <c r="R1081" i="35"/>
  <c r="O1082" i="35"/>
  <c r="L1083" i="35"/>
  <c r="I1084" i="35"/>
  <c r="Q1084" i="35"/>
  <c r="N1085" i="35"/>
  <c r="K1086" i="35"/>
  <c r="S1086" i="35"/>
  <c r="P1087" i="35"/>
  <c r="M1088" i="35"/>
  <c r="J1089" i="35"/>
  <c r="R1089" i="35"/>
  <c r="O1090" i="35"/>
  <c r="L1091" i="35"/>
  <c r="I1092" i="35"/>
  <c r="Q1092" i="35"/>
  <c r="N1093" i="35"/>
  <c r="K1094" i="35"/>
  <c r="S1094" i="35"/>
  <c r="P1095" i="35"/>
  <c r="M1096" i="35"/>
  <c r="J1097" i="35"/>
  <c r="R1097" i="35"/>
  <c r="O1098" i="35"/>
  <c r="L1099" i="35"/>
  <c r="I1100" i="35"/>
  <c r="Q1100" i="35"/>
  <c r="N1101" i="35"/>
  <c r="K1102" i="35"/>
  <c r="S1102" i="35"/>
  <c r="P1103" i="35"/>
  <c r="M1104" i="35"/>
  <c r="J1105" i="35"/>
  <c r="R1105" i="35"/>
  <c r="O1106" i="35"/>
  <c r="L1107" i="35"/>
  <c r="I1108" i="35"/>
  <c r="Q1108" i="35"/>
  <c r="N1109" i="35"/>
  <c r="K1110" i="35"/>
  <c r="S1110" i="35"/>
  <c r="P1111" i="35"/>
  <c r="M1112" i="35"/>
  <c r="J1113" i="35"/>
  <c r="R1113" i="35"/>
  <c r="O1114" i="35"/>
  <c r="L1115" i="35"/>
  <c r="I1116" i="35"/>
  <c r="Q1116" i="35"/>
  <c r="N1117" i="35"/>
  <c r="K1118" i="35"/>
  <c r="S1118" i="35"/>
  <c r="P1119" i="35"/>
  <c r="M1120" i="35"/>
  <c r="J1121" i="35"/>
  <c r="R1121" i="35"/>
  <c r="O1122" i="35"/>
  <c r="L1123" i="35"/>
  <c r="I1124" i="35"/>
  <c r="Q1124" i="35"/>
  <c r="N1125" i="35"/>
  <c r="K1126" i="35"/>
  <c r="R925" i="35"/>
  <c r="M972" i="35"/>
  <c r="Q992" i="35"/>
  <c r="K1008" i="35"/>
  <c r="Q1015" i="35"/>
  <c r="O1021" i="35"/>
  <c r="M1027" i="35"/>
  <c r="K1033" i="35"/>
  <c r="I1039" i="35"/>
  <c r="R1044" i="35"/>
  <c r="P1050" i="35"/>
  <c r="N1056" i="35"/>
  <c r="L1062" i="35"/>
  <c r="J1068" i="35"/>
  <c r="S1073" i="35"/>
  <c r="Q1079" i="35"/>
  <c r="O1085" i="35"/>
  <c r="M1091" i="35"/>
  <c r="K1097" i="35"/>
  <c r="I1103" i="35"/>
  <c r="R1108" i="35"/>
  <c r="K1113" i="35"/>
  <c r="M1115" i="35"/>
  <c r="K1117" i="35"/>
  <c r="K1119" i="35"/>
  <c r="K1121" i="35"/>
  <c r="I1123" i="35"/>
  <c r="R1124" i="35"/>
  <c r="L1126" i="35"/>
  <c r="K1127" i="35"/>
  <c r="S1127" i="35"/>
  <c r="P1128" i="35"/>
  <c r="M1129" i="35"/>
  <c r="J1130" i="35"/>
  <c r="R1130" i="35"/>
  <c r="O1131" i="35"/>
  <c r="L1132" i="35"/>
  <c r="I1133" i="35"/>
  <c r="Q1133" i="35"/>
  <c r="N1134" i="35"/>
  <c r="K1135" i="35"/>
  <c r="S1135" i="35"/>
  <c r="P1136" i="35"/>
  <c r="M1137" i="35"/>
  <c r="J1138" i="35"/>
  <c r="R1138" i="35"/>
  <c r="O1139" i="35"/>
  <c r="L1140" i="35"/>
  <c r="I1141" i="35"/>
  <c r="Q1141" i="35"/>
  <c r="N1142" i="35"/>
  <c r="K1143" i="35"/>
  <c r="S1143" i="35"/>
  <c r="P1144" i="35"/>
  <c r="M1145" i="35"/>
  <c r="J1146" i="35"/>
  <c r="R1146" i="35"/>
  <c r="O1147" i="35"/>
  <c r="L1148" i="35"/>
  <c r="I1149" i="35"/>
  <c r="Q1149" i="35"/>
  <c r="N1150" i="35"/>
  <c r="K1151" i="35"/>
  <c r="S1151" i="35"/>
  <c r="P1152" i="35"/>
  <c r="M1153" i="35"/>
  <c r="J1154" i="35"/>
  <c r="R1154" i="35"/>
  <c r="O1155" i="35"/>
  <c r="L1156" i="35"/>
  <c r="I1157" i="35"/>
  <c r="Q1157" i="35"/>
  <c r="N1158" i="35"/>
  <c r="K1159" i="35"/>
  <c r="S1159" i="35"/>
  <c r="P1160" i="35"/>
  <c r="M1161" i="35"/>
  <c r="J1162" i="35"/>
  <c r="R1162" i="35"/>
  <c r="O1163" i="35"/>
  <c r="L1164" i="35"/>
  <c r="I1165" i="35"/>
  <c r="Q1165" i="35"/>
  <c r="N1166" i="35"/>
  <c r="K1167" i="35"/>
  <c r="S1167" i="35"/>
  <c r="P1168" i="35"/>
  <c r="M1169" i="35"/>
  <c r="J1170" i="35"/>
  <c r="R1170" i="35"/>
  <c r="O1171" i="35"/>
  <c r="L1172" i="35"/>
  <c r="I1173" i="35"/>
  <c r="Q1173" i="35"/>
  <c r="N1174" i="35"/>
  <c r="K1175" i="35"/>
  <c r="S1175" i="35"/>
  <c r="P1176" i="35"/>
  <c r="M1177" i="35"/>
  <c r="J1178" i="35"/>
  <c r="R1178" i="35"/>
  <c r="O1179" i="35"/>
  <c r="L1180" i="35"/>
  <c r="I1181" i="35"/>
  <c r="Q1181" i="35"/>
  <c r="N1182" i="35"/>
  <c r="K1183" i="35"/>
  <c r="S1183" i="35"/>
  <c r="P1184" i="35"/>
  <c r="M1185" i="35"/>
  <c r="J1186" i="35"/>
  <c r="R1186" i="35"/>
  <c r="O1187" i="35"/>
  <c r="L1188" i="35"/>
  <c r="I1189" i="35"/>
  <c r="Q1189" i="35"/>
  <c r="N1190" i="35"/>
  <c r="K1191" i="35"/>
  <c r="S1191" i="35"/>
  <c r="P1192" i="35"/>
  <c r="M1193" i="35"/>
  <c r="J1194" i="35"/>
  <c r="R1194" i="35"/>
  <c r="O1195" i="35"/>
  <c r="L1196" i="35"/>
  <c r="I1197" i="35"/>
  <c r="Q1197" i="35"/>
  <c r="N1198" i="35"/>
  <c r="K1199" i="35"/>
  <c r="S1199" i="35"/>
  <c r="P1200" i="35"/>
  <c r="M1201" i="35"/>
  <c r="J1202" i="35"/>
  <c r="R1202" i="35"/>
  <c r="O1203" i="35"/>
  <c r="L1204" i="35"/>
  <c r="I1205" i="35"/>
  <c r="Q1205" i="35"/>
  <c r="N1206" i="35"/>
  <c r="K1207" i="35"/>
  <c r="S1207" i="35"/>
  <c r="P1208" i="35"/>
  <c r="M1209" i="35"/>
  <c r="J1210" i="35"/>
  <c r="R1210" i="35"/>
  <c r="O1211" i="35"/>
  <c r="L1212" i="35"/>
  <c r="I1213" i="35"/>
  <c r="Q1213" i="35"/>
  <c r="N1214" i="35"/>
  <c r="K1215" i="35"/>
  <c r="S1215" i="35"/>
  <c r="P1216" i="35"/>
  <c r="M1217" i="35"/>
  <c r="J1218" i="35"/>
  <c r="R1218" i="35"/>
  <c r="O1219" i="35"/>
  <c r="L1220" i="35"/>
  <c r="I1221" i="35"/>
  <c r="Q1221" i="35"/>
  <c r="N1222" i="35"/>
  <c r="K1223" i="35"/>
  <c r="S1223" i="35"/>
  <c r="P1224" i="35"/>
  <c r="M1225" i="35"/>
  <c r="J1226" i="35"/>
  <c r="R1226" i="35"/>
  <c r="O1227" i="35"/>
  <c r="L1228" i="35"/>
  <c r="I1229" i="35"/>
  <c r="Q1229" i="35"/>
  <c r="N1230" i="35"/>
  <c r="K1231" i="35"/>
  <c r="S1231" i="35"/>
  <c r="P1232" i="35"/>
  <c r="M1233" i="35"/>
  <c r="J1234" i="35"/>
  <c r="R1234" i="35"/>
  <c r="O1235" i="35"/>
  <c r="L1236" i="35"/>
  <c r="I1237" i="35"/>
  <c r="Q1237" i="35"/>
  <c r="N1238" i="35"/>
  <c r="K1239" i="35"/>
  <c r="S1239" i="35"/>
  <c r="P1240" i="35"/>
  <c r="M1241" i="35"/>
  <c r="J1242" i="35"/>
  <c r="R1242" i="35"/>
  <c r="O1243" i="35"/>
  <c r="L1244" i="35"/>
  <c r="I1245" i="35"/>
  <c r="Q1245" i="35"/>
  <c r="N1246" i="35"/>
  <c r="K1247" i="35"/>
  <c r="S1247" i="35"/>
  <c r="P1248" i="35"/>
  <c r="M1249" i="35"/>
  <c r="J1250" i="35"/>
  <c r="R1250" i="35"/>
  <c r="O1251" i="35"/>
  <c r="L1252" i="35"/>
  <c r="I1253" i="35"/>
  <c r="Q1253" i="35"/>
  <c r="N1254" i="35"/>
  <c r="K1255" i="35"/>
  <c r="S1255" i="35"/>
  <c r="P1256" i="35"/>
  <c r="M1257" i="35"/>
  <c r="J1258" i="35"/>
  <c r="R1258" i="35"/>
  <c r="O1259" i="35"/>
  <c r="L1260" i="35"/>
  <c r="I1261" i="35"/>
  <c r="Q1261" i="35"/>
  <c r="N1262" i="35"/>
  <c r="K1263" i="35"/>
  <c r="S1263" i="35"/>
  <c r="P1264" i="35"/>
  <c r="M1265" i="35"/>
  <c r="J1266" i="35"/>
  <c r="R1266" i="35"/>
  <c r="O1267" i="35"/>
  <c r="L1268" i="35"/>
  <c r="I1269" i="35"/>
  <c r="Q1269" i="35"/>
  <c r="N1270" i="35"/>
  <c r="K1271" i="35"/>
  <c r="S1271" i="35"/>
  <c r="P1272" i="35"/>
  <c r="M1273" i="35"/>
  <c r="J1274" i="35"/>
  <c r="R1274" i="35"/>
  <c r="O1275" i="35"/>
  <c r="L1276" i="35"/>
  <c r="I1277" i="35"/>
  <c r="Q1277" i="35"/>
  <c r="N1278" i="35"/>
  <c r="K1279" i="35"/>
  <c r="S1279" i="35"/>
  <c r="P1280" i="35"/>
  <c r="M1281" i="35"/>
  <c r="J1282" i="35"/>
  <c r="R1282" i="35"/>
  <c r="O1283" i="35"/>
  <c r="L1284" i="35"/>
  <c r="I1285" i="35"/>
  <c r="Q1285" i="35"/>
  <c r="N1286" i="35"/>
  <c r="K1287" i="35"/>
  <c r="S1287" i="35"/>
  <c r="P1288" i="35"/>
  <c r="M1289" i="35"/>
  <c r="J1290" i="35"/>
  <c r="R1290" i="35"/>
  <c r="O1291" i="35"/>
  <c r="L1292" i="35"/>
  <c r="I1293" i="35"/>
  <c r="Q1293" i="35"/>
  <c r="N1294" i="35"/>
  <c r="K1295" i="35"/>
  <c r="S1295" i="35"/>
  <c r="P1296" i="35"/>
  <c r="M1297" i="35"/>
  <c r="J1298" i="35"/>
  <c r="R1298" i="35"/>
  <c r="O1299" i="35"/>
  <c r="L1300" i="35"/>
  <c r="I1301" i="35"/>
  <c r="Q1301" i="35"/>
  <c r="N1302" i="35"/>
  <c r="K1303" i="35"/>
  <c r="S1303" i="35"/>
  <c r="P1304" i="35"/>
  <c r="M1305" i="35"/>
  <c r="J1306" i="35"/>
  <c r="R1306" i="35"/>
  <c r="O1307" i="35"/>
  <c r="L1308" i="35"/>
  <c r="I1309" i="35"/>
  <c r="Q1309" i="35"/>
  <c r="N1310" i="35"/>
  <c r="K1311" i="35"/>
  <c r="S1311" i="35"/>
  <c r="P1312" i="35"/>
  <c r="M1313" i="35"/>
  <c r="J1314" i="35"/>
  <c r="R1314" i="35"/>
  <c r="O1315" i="35"/>
  <c r="L1316" i="35"/>
  <c r="I1317" i="35"/>
  <c r="Q1317" i="35"/>
  <c r="N1318" i="35"/>
  <c r="K1319" i="35"/>
  <c r="S1319" i="35"/>
  <c r="P1320" i="35"/>
  <c r="M1321" i="35"/>
  <c r="J1322" i="35"/>
  <c r="R1322" i="35"/>
  <c r="O1323" i="35"/>
  <c r="L1324" i="35"/>
  <c r="I1325" i="35"/>
  <c r="Q1325" i="35"/>
  <c r="N1326" i="35"/>
  <c r="K1327" i="35"/>
  <c r="S1327" i="35"/>
  <c r="P1328" i="35"/>
  <c r="M1329" i="35"/>
  <c r="J1330" i="35"/>
  <c r="R1330" i="35"/>
  <c r="O1331" i="35"/>
  <c r="L1332" i="35"/>
  <c r="I1333" i="35"/>
  <c r="Q1333" i="35"/>
  <c r="N1334" i="35"/>
  <c r="K1335" i="35"/>
  <c r="S1335" i="35"/>
  <c r="P1336" i="35"/>
  <c r="M1337" i="35"/>
  <c r="J1338" i="35"/>
  <c r="R1338" i="35"/>
  <c r="O1339" i="35"/>
  <c r="L1340" i="35"/>
  <c r="I1341" i="35"/>
  <c r="Q1341" i="35"/>
  <c r="N1342" i="35"/>
  <c r="K1343" i="35"/>
  <c r="S1343" i="35"/>
  <c r="P1344" i="35"/>
  <c r="M1345" i="35"/>
  <c r="J1346" i="35"/>
  <c r="R1346" i="35"/>
  <c r="O1347" i="35"/>
  <c r="L1348" i="35"/>
  <c r="I1349" i="35"/>
  <c r="Q1349" i="35"/>
  <c r="N1350" i="35"/>
  <c r="K1351" i="35"/>
  <c r="S1351" i="35"/>
  <c r="P1352" i="35"/>
  <c r="M1353" i="35"/>
  <c r="P931" i="35"/>
  <c r="K978" i="35"/>
  <c r="N994" i="35"/>
  <c r="K1010" i="35"/>
  <c r="N1016" i="35"/>
  <c r="L1022" i="35"/>
  <c r="J1028" i="35"/>
  <c r="S1033" i="35"/>
  <c r="Q1039" i="35"/>
  <c r="O1045" i="35"/>
  <c r="M1051" i="35"/>
  <c r="K1057" i="35"/>
  <c r="I1063" i="35"/>
  <c r="R1068" i="35"/>
  <c r="P1074" i="35"/>
  <c r="N1080" i="35"/>
  <c r="L1086" i="35"/>
  <c r="J1092" i="35"/>
  <c r="S1097" i="35"/>
  <c r="Q1103" i="35"/>
  <c r="O1109" i="35"/>
  <c r="M1113" i="35"/>
  <c r="O1115" i="35"/>
  <c r="O1117" i="35"/>
  <c r="M1119" i="35"/>
  <c r="M1121" i="35"/>
  <c r="M1123" i="35"/>
  <c r="S1124" i="35"/>
  <c r="M1126" i="35"/>
  <c r="L1127" i="35"/>
  <c r="I1128" i="35"/>
  <c r="Q1128" i="35"/>
  <c r="N1129" i="35"/>
  <c r="K1130" i="35"/>
  <c r="S1130" i="35"/>
  <c r="P1131" i="35"/>
  <c r="M1132" i="35"/>
  <c r="J1133" i="35"/>
  <c r="R1133" i="35"/>
  <c r="O1134" i="35"/>
  <c r="L1135" i="35"/>
  <c r="I1136" i="35"/>
  <c r="Q1136" i="35"/>
  <c r="N1137" i="35"/>
  <c r="K1138" i="35"/>
  <c r="S1138" i="35"/>
  <c r="P1139" i="35"/>
  <c r="M1140" i="35"/>
  <c r="J1141" i="35"/>
  <c r="R1141" i="35"/>
  <c r="O1142" i="35"/>
  <c r="L1143" i="35"/>
  <c r="I1144" i="35"/>
  <c r="Q1144" i="35"/>
  <c r="N1145" i="35"/>
  <c r="K1146" i="35"/>
  <c r="S1146" i="35"/>
  <c r="P1147" i="35"/>
  <c r="M1148" i="35"/>
  <c r="J1149" i="35"/>
  <c r="R1149" i="35"/>
  <c r="O1150" i="35"/>
  <c r="L1151" i="35"/>
  <c r="I1152" i="35"/>
  <c r="Q1152" i="35"/>
  <c r="N1153" i="35"/>
  <c r="K1154" i="35"/>
  <c r="S1154" i="35"/>
  <c r="P1155" i="35"/>
  <c r="M1156" i="35"/>
  <c r="J1157" i="35"/>
  <c r="R1157" i="35"/>
  <c r="O1158" i="35"/>
  <c r="L1159" i="35"/>
  <c r="I1160" i="35"/>
  <c r="Q1160" i="35"/>
  <c r="N1161" i="35"/>
  <c r="K1162" i="35"/>
  <c r="S1162" i="35"/>
  <c r="P1163" i="35"/>
  <c r="M1164" i="35"/>
  <c r="J1165" i="35"/>
  <c r="R1165" i="35"/>
  <c r="O1166" i="35"/>
  <c r="L1167" i="35"/>
  <c r="I1168" i="35"/>
  <c r="Q1168" i="35"/>
  <c r="N1169" i="35"/>
  <c r="K1170" i="35"/>
  <c r="S1170" i="35"/>
  <c r="P1171" i="35"/>
  <c r="M1172" i="35"/>
  <c r="J1173" i="35"/>
  <c r="R1173" i="35"/>
  <c r="O1174" i="35"/>
  <c r="L1175" i="35"/>
  <c r="I1176" i="35"/>
  <c r="Q1176" i="35"/>
  <c r="N1177" i="35"/>
  <c r="K1178" i="35"/>
  <c r="S1178" i="35"/>
  <c r="P1179" i="35"/>
  <c r="M1180" i="35"/>
  <c r="J1181" i="35"/>
  <c r="R1181" i="35"/>
  <c r="O1182" i="35"/>
  <c r="L1183" i="35"/>
  <c r="I1184" i="35"/>
  <c r="Q1184" i="35"/>
  <c r="N1185" i="35"/>
  <c r="K1186" i="35"/>
  <c r="S1186" i="35"/>
  <c r="P1187" i="35"/>
  <c r="M1188" i="35"/>
  <c r="J1189" i="35"/>
  <c r="R1189" i="35"/>
  <c r="O1190" i="35"/>
  <c r="L1191" i="35"/>
  <c r="I1192" i="35"/>
  <c r="Q1192" i="35"/>
  <c r="N1193" i="35"/>
  <c r="K1194" i="35"/>
  <c r="S1194" i="35"/>
  <c r="P1195" i="35"/>
  <c r="M1196" i="35"/>
  <c r="J1197" i="35"/>
  <c r="R1197" i="35"/>
  <c r="O1198" i="35"/>
  <c r="L1199" i="35"/>
  <c r="I1200" i="35"/>
  <c r="Q1200" i="35"/>
  <c r="N1201" i="35"/>
  <c r="K1202" i="35"/>
  <c r="S1202" i="35"/>
  <c r="P1203" i="35"/>
  <c r="M1204" i="35"/>
  <c r="J1205" i="35"/>
  <c r="R1205" i="35"/>
  <c r="O1206" i="35"/>
  <c r="L1207" i="35"/>
  <c r="I1208" i="35"/>
  <c r="Q1208" i="35"/>
  <c r="N1209" i="35"/>
  <c r="K1210" i="35"/>
  <c r="S1210" i="35"/>
  <c r="P1211" i="35"/>
  <c r="M1212" i="35"/>
  <c r="J1213" i="35"/>
  <c r="R1213" i="35"/>
  <c r="O1214" i="35"/>
  <c r="L1215" i="35"/>
  <c r="I1216" i="35"/>
  <c r="Q1216" i="35"/>
  <c r="N1217" i="35"/>
  <c r="K1218" i="35"/>
  <c r="S1218" i="35"/>
  <c r="P1219" i="35"/>
  <c r="M1220" i="35"/>
  <c r="J1221" i="35"/>
  <c r="R1221" i="35"/>
  <c r="O1222" i="35"/>
  <c r="L1223" i="35"/>
  <c r="I1224" i="35"/>
  <c r="Q1224" i="35"/>
  <c r="N1225" i="35"/>
  <c r="K1226" i="35"/>
  <c r="S1226" i="35"/>
  <c r="P1227" i="35"/>
  <c r="M1228" i="35"/>
  <c r="J1229" i="35"/>
  <c r="R1229" i="35"/>
  <c r="O1230" i="35"/>
  <c r="L1231" i="35"/>
  <c r="I1232" i="35"/>
  <c r="Q1232" i="35"/>
  <c r="N1233" i="35"/>
  <c r="K1234" i="35"/>
  <c r="S1234" i="35"/>
  <c r="P1235" i="35"/>
  <c r="M1236" i="35"/>
  <c r="J1237" i="35"/>
  <c r="R1237" i="35"/>
  <c r="O1238" i="35"/>
  <c r="L1239" i="35"/>
  <c r="I1240" i="35"/>
  <c r="Q1240" i="35"/>
  <c r="N1241" i="35"/>
  <c r="K1242" i="35"/>
  <c r="S1242" i="35"/>
  <c r="P1243" i="35"/>
  <c r="M1244" i="35"/>
  <c r="J1245" i="35"/>
  <c r="R1245" i="35"/>
  <c r="O1246" i="35"/>
  <c r="L1247" i="35"/>
  <c r="I1248" i="35"/>
  <c r="Q1248" i="35"/>
  <c r="N1249" i="35"/>
  <c r="K1250" i="35"/>
  <c r="S1250" i="35"/>
  <c r="P1251" i="35"/>
  <c r="M1252" i="35"/>
  <c r="J1253" i="35"/>
  <c r="R1253" i="35"/>
  <c r="O1254" i="35"/>
  <c r="L1255" i="35"/>
  <c r="I1256" i="35"/>
  <c r="Q1256" i="35"/>
  <c r="N1257" i="35"/>
  <c r="K1258" i="35"/>
  <c r="S1258" i="35"/>
  <c r="P1259" i="35"/>
  <c r="M1260" i="35"/>
  <c r="J1261" i="35"/>
  <c r="R1261" i="35"/>
  <c r="O1262" i="35"/>
  <c r="L1263" i="35"/>
  <c r="I1264" i="35"/>
  <c r="Q1264" i="35"/>
  <c r="N1265" i="35"/>
  <c r="K1266" i="35"/>
  <c r="S1266" i="35"/>
  <c r="P1267" i="35"/>
  <c r="M1268" i="35"/>
  <c r="J1269" i="35"/>
  <c r="R1269" i="35"/>
  <c r="O1270" i="35"/>
  <c r="L1271" i="35"/>
  <c r="I1272" i="35"/>
  <c r="Q1272" i="35"/>
  <c r="N1273" i="35"/>
  <c r="K1274" i="35"/>
  <c r="S1274" i="35"/>
  <c r="P1275" i="35"/>
  <c r="M1276" i="35"/>
  <c r="J1277" i="35"/>
  <c r="R1277" i="35"/>
  <c r="O1278" i="35"/>
  <c r="L1279" i="35"/>
  <c r="I1280" i="35"/>
  <c r="Q1280" i="35"/>
  <c r="N1281" i="35"/>
  <c r="K1282" i="35"/>
  <c r="S1282" i="35"/>
  <c r="P1283" i="35"/>
  <c r="M1284" i="35"/>
  <c r="J1285" i="35"/>
  <c r="R1285" i="35"/>
  <c r="O1286" i="35"/>
  <c r="L1287" i="35"/>
  <c r="I1288" i="35"/>
  <c r="Q1288" i="35"/>
  <c r="N1289" i="35"/>
  <c r="K1290" i="35"/>
  <c r="S1290" i="35"/>
  <c r="P1291" i="35"/>
  <c r="M1292" i="35"/>
  <c r="J1293" i="35"/>
  <c r="R1293" i="35"/>
  <c r="O1294" i="35"/>
  <c r="L1295" i="35"/>
  <c r="I1296" i="35"/>
  <c r="Q1296" i="35"/>
  <c r="N1297" i="35"/>
  <c r="K1298" i="35"/>
  <c r="S1298" i="35"/>
  <c r="P1299" i="35"/>
  <c r="M1300" i="35"/>
  <c r="J1301" i="35"/>
  <c r="R1301" i="35"/>
  <c r="O1302" i="35"/>
  <c r="L1303" i="35"/>
  <c r="I1304" i="35"/>
  <c r="Q1304" i="35"/>
  <c r="N1305" i="35"/>
  <c r="K1306" i="35"/>
  <c r="S1306" i="35"/>
  <c r="P1307" i="35"/>
  <c r="M1308" i="35"/>
  <c r="J1309" i="35"/>
  <c r="R1309" i="35"/>
  <c r="O1310" i="35"/>
  <c r="L1311" i="35"/>
  <c r="I1312" i="35"/>
  <c r="Q1312" i="35"/>
  <c r="N1313" i="35"/>
  <c r="K1314" i="35"/>
  <c r="S1314" i="35"/>
  <c r="P1315" i="35"/>
  <c r="M1316" i="35"/>
  <c r="J1317" i="35"/>
  <c r="R1317" i="35"/>
  <c r="O1318" i="35"/>
  <c r="L1319" i="35"/>
  <c r="I1320" i="35"/>
  <c r="Q1320" i="35"/>
  <c r="N1321" i="35"/>
  <c r="K1322" i="35"/>
  <c r="S1322" i="35"/>
  <c r="P1323" i="35"/>
  <c r="M1324" i="35"/>
  <c r="J1325" i="35"/>
  <c r="R1325" i="35"/>
  <c r="O1326" i="35"/>
  <c r="L1327" i="35"/>
  <c r="I1328" i="35"/>
  <c r="Q1328" i="35"/>
  <c r="N1329" i="35"/>
  <c r="K1330" i="35"/>
  <c r="S1330" i="35"/>
  <c r="P1331" i="35"/>
  <c r="M1332" i="35"/>
  <c r="J1333" i="35"/>
  <c r="L814" i="35"/>
  <c r="N937" i="35"/>
  <c r="J981" i="35"/>
  <c r="O996" i="35"/>
  <c r="M1011" i="35"/>
  <c r="K1017" i="35"/>
  <c r="I1023" i="35"/>
  <c r="R1028" i="35"/>
  <c r="P1034" i="35"/>
  <c r="N1040" i="35"/>
  <c r="L1046" i="35"/>
  <c r="J1052" i="35"/>
  <c r="S1057" i="35"/>
  <c r="Q1063" i="35"/>
  <c r="O1069" i="35"/>
  <c r="M1075" i="35"/>
  <c r="K1081" i="35"/>
  <c r="I1087" i="35"/>
  <c r="R1092" i="35"/>
  <c r="P1098" i="35"/>
  <c r="N1104" i="35"/>
  <c r="L1110" i="35"/>
  <c r="S1113" i="35"/>
  <c r="Q1115" i="35"/>
  <c r="Q1117" i="35"/>
  <c r="Q1119" i="35"/>
  <c r="O1121" i="35"/>
  <c r="O1123" i="35"/>
  <c r="I1125" i="35"/>
  <c r="N1126" i="35"/>
  <c r="M1127" i="35"/>
  <c r="J1128" i="35"/>
  <c r="R1128" i="35"/>
  <c r="O1129" i="35"/>
  <c r="L1130" i="35"/>
  <c r="I1131" i="35"/>
  <c r="Q1131" i="35"/>
  <c r="N1132" i="35"/>
  <c r="K1133" i="35"/>
  <c r="S1133" i="35"/>
  <c r="P1134" i="35"/>
  <c r="M1135" i="35"/>
  <c r="J1136" i="35"/>
  <c r="R1136" i="35"/>
  <c r="O1137" i="35"/>
  <c r="L1138" i="35"/>
  <c r="I1139" i="35"/>
  <c r="Q1139" i="35"/>
  <c r="N1140" i="35"/>
  <c r="K1141" i="35"/>
  <c r="S1141" i="35"/>
  <c r="P1142" i="35"/>
  <c r="M1143" i="35"/>
  <c r="J1144" i="35"/>
  <c r="R1144" i="35"/>
  <c r="O1145" i="35"/>
  <c r="L1146" i="35"/>
  <c r="I1147" i="35"/>
  <c r="Q1147" i="35"/>
  <c r="N1148" i="35"/>
  <c r="K1149" i="35"/>
  <c r="S1149" i="35"/>
  <c r="P1150" i="35"/>
  <c r="M1151" i="35"/>
  <c r="J1152" i="35"/>
  <c r="R1152" i="35"/>
  <c r="O1153" i="35"/>
  <c r="L1154" i="35"/>
  <c r="I1155" i="35"/>
  <c r="Q1155" i="35"/>
  <c r="N1156" i="35"/>
  <c r="K1157" i="35"/>
  <c r="S1157" i="35"/>
  <c r="P1158" i="35"/>
  <c r="M1159" i="35"/>
  <c r="J1160" i="35"/>
  <c r="R1160" i="35"/>
  <c r="O1161" i="35"/>
  <c r="L1162" i="35"/>
  <c r="I1163" i="35"/>
  <c r="Q1163" i="35"/>
  <c r="N1164" i="35"/>
  <c r="K1165" i="35"/>
  <c r="S1165" i="35"/>
  <c r="P1166" i="35"/>
  <c r="M1167" i="35"/>
  <c r="J1168" i="35"/>
  <c r="R1168" i="35"/>
  <c r="O1169" i="35"/>
  <c r="L1170" i="35"/>
  <c r="I1171" i="35"/>
  <c r="Q1171" i="35"/>
  <c r="N1172" i="35"/>
  <c r="K1173" i="35"/>
  <c r="S1173" i="35"/>
  <c r="P1174" i="35"/>
  <c r="M1175" i="35"/>
  <c r="J1176" i="35"/>
  <c r="R1176" i="35"/>
  <c r="O1177" i="35"/>
  <c r="L1178" i="35"/>
  <c r="I1179" i="35"/>
  <c r="Q1179" i="35"/>
  <c r="N1180" i="35"/>
  <c r="K1181" i="35"/>
  <c r="S1181" i="35"/>
  <c r="P1182" i="35"/>
  <c r="M1183" i="35"/>
  <c r="J1184" i="35"/>
  <c r="R1184" i="35"/>
  <c r="O1185" i="35"/>
  <c r="L1186" i="35"/>
  <c r="I1187" i="35"/>
  <c r="Q1187" i="35"/>
  <c r="N1188" i="35"/>
  <c r="K1189" i="35"/>
  <c r="S1189" i="35"/>
  <c r="P1190" i="35"/>
  <c r="M1191" i="35"/>
  <c r="J1192" i="35"/>
  <c r="R1192" i="35"/>
  <c r="O1193" i="35"/>
  <c r="L1194" i="35"/>
  <c r="I1195" i="35"/>
  <c r="Q1195" i="35"/>
  <c r="N1196" i="35"/>
  <c r="K1197" i="35"/>
  <c r="S1197" i="35"/>
  <c r="P1198" i="35"/>
  <c r="M1199" i="35"/>
  <c r="J1200" i="35"/>
  <c r="R1200" i="35"/>
  <c r="O1201" i="35"/>
  <c r="L1202" i="35"/>
  <c r="I1203" i="35"/>
  <c r="Q1203" i="35"/>
  <c r="N1204" i="35"/>
  <c r="K1205" i="35"/>
  <c r="S1205" i="35"/>
  <c r="P1206" i="35"/>
  <c r="M1207" i="35"/>
  <c r="J1208" i="35"/>
  <c r="R1208" i="35"/>
  <c r="O1209" i="35"/>
  <c r="L1210" i="35"/>
  <c r="I1211" i="35"/>
  <c r="Q1211" i="35"/>
  <c r="N1212" i="35"/>
  <c r="K1213" i="35"/>
  <c r="S1213" i="35"/>
  <c r="P1214" i="35"/>
  <c r="M1215" i="35"/>
  <c r="J1216" i="35"/>
  <c r="R1216" i="35"/>
  <c r="O1217" i="35"/>
  <c r="L1218" i="35"/>
  <c r="I1219" i="35"/>
  <c r="Q1219" i="35"/>
  <c r="N1220" i="35"/>
  <c r="K1221" i="35"/>
  <c r="S1221" i="35"/>
  <c r="P1222" i="35"/>
  <c r="M1223" i="35"/>
  <c r="J1224" i="35"/>
  <c r="R1224" i="35"/>
  <c r="O1225" i="35"/>
  <c r="L1226" i="35"/>
  <c r="I1227" i="35"/>
  <c r="Q1227" i="35"/>
  <c r="N1228" i="35"/>
  <c r="K1229" i="35"/>
  <c r="S1229" i="35"/>
  <c r="P1230" i="35"/>
  <c r="M1231" i="35"/>
  <c r="J1232" i="35"/>
  <c r="R1232" i="35"/>
  <c r="O1233" i="35"/>
  <c r="L1234" i="35"/>
  <c r="I1235" i="35"/>
  <c r="Q1235" i="35"/>
  <c r="N1236" i="35"/>
  <c r="K1237" i="35"/>
  <c r="S1237" i="35"/>
  <c r="P1238" i="35"/>
  <c r="M1239" i="35"/>
  <c r="J1240" i="35"/>
  <c r="R1240" i="35"/>
  <c r="O1241" i="35"/>
  <c r="L1242" i="35"/>
  <c r="I1243" i="35"/>
  <c r="Q1243" i="35"/>
  <c r="N1244" i="35"/>
  <c r="K1245" i="35"/>
  <c r="S1245" i="35"/>
  <c r="P1246" i="35"/>
  <c r="M1247" i="35"/>
  <c r="J1248" i="35"/>
  <c r="R1248" i="35"/>
  <c r="O1249" i="35"/>
  <c r="L1250" i="35"/>
  <c r="I1251" i="35"/>
  <c r="Q1251" i="35"/>
  <c r="N1252" i="35"/>
  <c r="K1253" i="35"/>
  <c r="S1253" i="35"/>
  <c r="P1254" i="35"/>
  <c r="M1255" i="35"/>
  <c r="J1256" i="35"/>
  <c r="R1256" i="35"/>
  <c r="O1257" i="35"/>
  <c r="L1258" i="35"/>
  <c r="I1259" i="35"/>
  <c r="Q1259" i="35"/>
  <c r="N1260" i="35"/>
  <c r="K1261" i="35"/>
  <c r="S1261" i="35"/>
  <c r="P1262" i="35"/>
  <c r="M1263" i="35"/>
  <c r="J1264" i="35"/>
  <c r="R1264" i="35"/>
  <c r="O1265" i="35"/>
  <c r="L1266" i="35"/>
  <c r="I1267" i="35"/>
  <c r="Q1267" i="35"/>
  <c r="N1268" i="35"/>
  <c r="K1269" i="35"/>
  <c r="S1269" i="35"/>
  <c r="P1270" i="35"/>
  <c r="M1271" i="35"/>
  <c r="J1272" i="35"/>
  <c r="R1272" i="35"/>
  <c r="O1273" i="35"/>
  <c r="L1274" i="35"/>
  <c r="I1275" i="35"/>
  <c r="Q1275" i="35"/>
  <c r="N1276" i="35"/>
  <c r="K1277" i="35"/>
  <c r="S1277" i="35"/>
  <c r="P1278" i="35"/>
  <c r="M1279" i="35"/>
  <c r="J1280" i="35"/>
  <c r="R1280" i="35"/>
  <c r="O1281" i="35"/>
  <c r="L1282" i="35"/>
  <c r="I1283" i="35"/>
  <c r="Q1283" i="35"/>
  <c r="N1284" i="35"/>
  <c r="K1285" i="35"/>
  <c r="S1285" i="35"/>
  <c r="P1286" i="35"/>
  <c r="M1287" i="35"/>
  <c r="J1288" i="35"/>
  <c r="R1288" i="35"/>
  <c r="O1289" i="35"/>
  <c r="L1290" i="35"/>
  <c r="I1291" i="35"/>
  <c r="Q1291" i="35"/>
  <c r="N1292" i="35"/>
  <c r="K1293" i="35"/>
  <c r="S1293" i="35"/>
  <c r="P1294" i="35"/>
  <c r="M1295" i="35"/>
  <c r="J1296" i="35"/>
  <c r="R1296" i="35"/>
  <c r="O1297" i="35"/>
  <c r="L1298" i="35"/>
  <c r="I1299" i="35"/>
  <c r="Q1299" i="35"/>
  <c r="N1300" i="35"/>
  <c r="K1301" i="35"/>
  <c r="S1301" i="35"/>
  <c r="P1302" i="35"/>
  <c r="M1303" i="35"/>
  <c r="J1304" i="35"/>
  <c r="R1304" i="35"/>
  <c r="O1305" i="35"/>
  <c r="L1306" i="35"/>
  <c r="I1307" i="35"/>
  <c r="Q1307" i="35"/>
  <c r="N1308" i="35"/>
  <c r="K1309" i="35"/>
  <c r="S1309" i="35"/>
  <c r="P1310" i="35"/>
  <c r="M1311" i="35"/>
  <c r="J1312" i="35"/>
  <c r="R1312" i="35"/>
  <c r="O1313" i="35"/>
  <c r="L1314" i="35"/>
  <c r="I1315" i="35"/>
  <c r="Q1315" i="35"/>
  <c r="N1316" i="35"/>
  <c r="K1317" i="35"/>
  <c r="S1317" i="35"/>
  <c r="P1318" i="35"/>
  <c r="M1319" i="35"/>
  <c r="J1320" i="35"/>
  <c r="R1320" i="35"/>
  <c r="O1321" i="35"/>
  <c r="L1322" i="35"/>
  <c r="I1323" i="35"/>
  <c r="Q1323" i="35"/>
  <c r="N1324" i="35"/>
  <c r="K1325" i="35"/>
  <c r="S1325" i="35"/>
  <c r="P1326" i="35"/>
  <c r="M1327" i="35"/>
  <c r="J1328" i="35"/>
  <c r="R1328" i="35"/>
  <c r="O1329" i="35"/>
  <c r="L1330" i="35"/>
  <c r="I1331" i="35"/>
  <c r="Q1331" i="35"/>
  <c r="N1332" i="35"/>
  <c r="K1333" i="35"/>
  <c r="R860" i="35"/>
  <c r="L943" i="35"/>
  <c r="R982" i="35"/>
  <c r="O998" i="35"/>
  <c r="J1012" i="35"/>
  <c r="S1017" i="35"/>
  <c r="Q1023" i="35"/>
  <c r="O1029" i="35"/>
  <c r="M1035" i="35"/>
  <c r="K1041" i="35"/>
  <c r="I1047" i="35"/>
  <c r="R1052" i="35"/>
  <c r="P1058" i="35"/>
  <c r="N1064" i="35"/>
  <c r="L1070" i="35"/>
  <c r="J1076" i="35"/>
  <c r="S1081" i="35"/>
  <c r="Q1087" i="35"/>
  <c r="O1093" i="35"/>
  <c r="M1099" i="35"/>
  <c r="K1105" i="35"/>
  <c r="I1111" i="35"/>
  <c r="J1114" i="35"/>
  <c r="J1116" i="35"/>
  <c r="S1117" i="35"/>
  <c r="S1119" i="35"/>
  <c r="S1121" i="35"/>
  <c r="Q1123" i="35"/>
  <c r="K1125" i="35"/>
  <c r="P1126" i="35"/>
  <c r="N1127" i="35"/>
  <c r="K1128" i="35"/>
  <c r="S1128" i="35"/>
  <c r="P1129" i="35"/>
  <c r="M1130" i="35"/>
  <c r="J1131" i="35"/>
  <c r="R1131" i="35"/>
  <c r="O1132" i="35"/>
  <c r="L1133" i="35"/>
  <c r="I1134" i="35"/>
  <c r="Q1134" i="35"/>
  <c r="N1135" i="35"/>
  <c r="K1136" i="35"/>
  <c r="S1136" i="35"/>
  <c r="P1137" i="35"/>
  <c r="M1138" i="35"/>
  <c r="J1139" i="35"/>
  <c r="R1139" i="35"/>
  <c r="O1140" i="35"/>
  <c r="L1141" i="35"/>
  <c r="I1142" i="35"/>
  <c r="Q1142" i="35"/>
  <c r="N1143" i="35"/>
  <c r="K1144" i="35"/>
  <c r="S1144" i="35"/>
  <c r="P1145" i="35"/>
  <c r="M1146" i="35"/>
  <c r="J1147" i="35"/>
  <c r="R1147" i="35"/>
  <c r="O1148" i="35"/>
  <c r="L1149" i="35"/>
  <c r="I1150" i="35"/>
  <c r="Q1150" i="35"/>
  <c r="N1151" i="35"/>
  <c r="K1152" i="35"/>
  <c r="S1152" i="35"/>
  <c r="P1153" i="35"/>
  <c r="M1154" i="35"/>
  <c r="J1155" i="35"/>
  <c r="R1155" i="35"/>
  <c r="O1156" i="35"/>
  <c r="L1157" i="35"/>
  <c r="I1158" i="35"/>
  <c r="Q1158" i="35"/>
  <c r="N1159" i="35"/>
  <c r="K1160" i="35"/>
  <c r="S1160" i="35"/>
  <c r="P1161" i="35"/>
  <c r="M1162" i="35"/>
  <c r="J1163" i="35"/>
  <c r="R1163" i="35"/>
  <c r="O1164" i="35"/>
  <c r="L1165" i="35"/>
  <c r="I1166" i="35"/>
  <c r="Q1166" i="35"/>
  <c r="N1167" i="35"/>
  <c r="K1168" i="35"/>
  <c r="S1168" i="35"/>
  <c r="P1169" i="35"/>
  <c r="M1170" i="35"/>
  <c r="J1171" i="35"/>
  <c r="R1171" i="35"/>
  <c r="O1172" i="35"/>
  <c r="L1173" i="35"/>
  <c r="I1174" i="35"/>
  <c r="Q1174" i="35"/>
  <c r="N1175" i="35"/>
  <c r="K1176" i="35"/>
  <c r="S1176" i="35"/>
  <c r="P1177" i="35"/>
  <c r="M1178" i="35"/>
  <c r="J1179" i="35"/>
  <c r="R1179" i="35"/>
  <c r="O1180" i="35"/>
  <c r="L1181" i="35"/>
  <c r="I1182" i="35"/>
  <c r="Q1182" i="35"/>
  <c r="N1183" i="35"/>
  <c r="K1184" i="35"/>
  <c r="S1184" i="35"/>
  <c r="P1185" i="35"/>
  <c r="M1186" i="35"/>
  <c r="J1187" i="35"/>
  <c r="R1187" i="35"/>
  <c r="O1188" i="35"/>
  <c r="L1189" i="35"/>
  <c r="I1190" i="35"/>
  <c r="Q1190" i="35"/>
  <c r="N1191" i="35"/>
  <c r="K1192" i="35"/>
  <c r="S1192" i="35"/>
  <c r="P1193" i="35"/>
  <c r="M1194" i="35"/>
  <c r="J1195" i="35"/>
  <c r="R1195" i="35"/>
  <c r="O1196" i="35"/>
  <c r="L1197" i="35"/>
  <c r="I1198" i="35"/>
  <c r="Q1198" i="35"/>
  <c r="N1199" i="35"/>
  <c r="K1200" i="35"/>
  <c r="S1200" i="35"/>
  <c r="P1201" i="35"/>
  <c r="M1202" i="35"/>
  <c r="J1203" i="35"/>
  <c r="R1203" i="35"/>
  <c r="O1204" i="35"/>
  <c r="L1205" i="35"/>
  <c r="I1206" i="35"/>
  <c r="Q1206" i="35"/>
  <c r="N1207" i="35"/>
  <c r="K1208" i="35"/>
  <c r="S1208" i="35"/>
  <c r="P1209" i="35"/>
  <c r="M1210" i="35"/>
  <c r="J1211" i="35"/>
  <c r="R1211" i="35"/>
  <c r="O1212" i="35"/>
  <c r="L1213" i="35"/>
  <c r="I1214" i="35"/>
  <c r="Q1214" i="35"/>
  <c r="N1215" i="35"/>
  <c r="K1216" i="35"/>
  <c r="S1216" i="35"/>
  <c r="P1217" i="35"/>
  <c r="M1218" i="35"/>
  <c r="J1219" i="35"/>
  <c r="R1219" i="35"/>
  <c r="O1220" i="35"/>
  <c r="L1221" i="35"/>
  <c r="I1222" i="35"/>
  <c r="Q1222" i="35"/>
  <c r="N1223" i="35"/>
  <c r="K1224" i="35"/>
  <c r="S1224" i="35"/>
  <c r="P1225" i="35"/>
  <c r="M1226" i="35"/>
  <c r="J1227" i="35"/>
  <c r="R1227" i="35"/>
  <c r="O1228" i="35"/>
  <c r="L1229" i="35"/>
  <c r="I1230" i="35"/>
  <c r="Q1230" i="35"/>
  <c r="N1231" i="35"/>
  <c r="K1232" i="35"/>
  <c r="S1232" i="35"/>
  <c r="P1233" i="35"/>
  <c r="M1234" i="35"/>
  <c r="J1235" i="35"/>
  <c r="R1235" i="35"/>
  <c r="O1236" i="35"/>
  <c r="L1237" i="35"/>
  <c r="I1238" i="35"/>
  <c r="Q1238" i="35"/>
  <c r="N1239" i="35"/>
  <c r="K1240" i="35"/>
  <c r="S1240" i="35"/>
  <c r="P1241" i="35"/>
  <c r="M1242" i="35"/>
  <c r="J1243" i="35"/>
  <c r="R1243" i="35"/>
  <c r="O1244" i="35"/>
  <c r="L1245" i="35"/>
  <c r="I1246" i="35"/>
  <c r="Q1246" i="35"/>
  <c r="N1247" i="35"/>
  <c r="K1248" i="35"/>
  <c r="S1248" i="35"/>
  <c r="P1249" i="35"/>
  <c r="M1250" i="35"/>
  <c r="J1251" i="35"/>
  <c r="R1251" i="35"/>
  <c r="O1252" i="35"/>
  <c r="L1253" i="35"/>
  <c r="I1254" i="35"/>
  <c r="Q1254" i="35"/>
  <c r="N1255" i="35"/>
  <c r="K1256" i="35"/>
  <c r="S1256" i="35"/>
  <c r="P1257" i="35"/>
  <c r="M1258" i="35"/>
  <c r="J1259" i="35"/>
  <c r="R1259" i="35"/>
  <c r="O1260" i="35"/>
  <c r="L1261" i="35"/>
  <c r="I1262" i="35"/>
  <c r="Q1262" i="35"/>
  <c r="N1263" i="35"/>
  <c r="K1264" i="35"/>
  <c r="S1264" i="35"/>
  <c r="P1265" i="35"/>
  <c r="M1266" i="35"/>
  <c r="J1267" i="35"/>
  <c r="R1267" i="35"/>
  <c r="O1268" i="35"/>
  <c r="L1269" i="35"/>
  <c r="I1270" i="35"/>
  <c r="Q1270" i="35"/>
  <c r="N1271" i="35"/>
  <c r="K1272" i="35"/>
  <c r="S1272" i="35"/>
  <c r="P1273" i="35"/>
  <c r="M1274" i="35"/>
  <c r="J1275" i="35"/>
  <c r="R1275" i="35"/>
  <c r="O1276" i="35"/>
  <c r="L1277" i="35"/>
  <c r="I1278" i="35"/>
  <c r="Q1278" i="35"/>
  <c r="N1279" i="35"/>
  <c r="K1280" i="35"/>
  <c r="S1280" i="35"/>
  <c r="P1281" i="35"/>
  <c r="M1282" i="35"/>
  <c r="J1283" i="35"/>
  <c r="R1283" i="35"/>
  <c r="O1284" i="35"/>
  <c r="L1285" i="35"/>
  <c r="I1286" i="35"/>
  <c r="Q1286" i="35"/>
  <c r="N1287" i="35"/>
  <c r="K1288" i="35"/>
  <c r="S1288" i="35"/>
  <c r="P1289" i="35"/>
  <c r="M1290" i="35"/>
  <c r="J1291" i="35"/>
  <c r="R1291" i="35"/>
  <c r="O1292" i="35"/>
  <c r="L1293" i="35"/>
  <c r="I1294" i="35"/>
  <c r="Q1294" i="35"/>
  <c r="N1295" i="35"/>
  <c r="K1296" i="35"/>
  <c r="S1296" i="35"/>
  <c r="P1297" i="35"/>
  <c r="M1298" i="35"/>
  <c r="J1299" i="35"/>
  <c r="R1299" i="35"/>
  <c r="O1300" i="35"/>
  <c r="L1301" i="35"/>
  <c r="I1302" i="35"/>
  <c r="Q1302" i="35"/>
  <c r="N1303" i="35"/>
  <c r="K1304" i="35"/>
  <c r="S1304" i="35"/>
  <c r="P1305" i="35"/>
  <c r="M1306" i="35"/>
  <c r="J1307" i="35"/>
  <c r="R1307" i="35"/>
  <c r="O1308" i="35"/>
  <c r="L1309" i="35"/>
  <c r="I1310" i="35"/>
  <c r="Q1310" i="35"/>
  <c r="N1311" i="35"/>
  <c r="K1312" i="35"/>
  <c r="S1312" i="35"/>
  <c r="P1313" i="35"/>
  <c r="M1314" i="35"/>
  <c r="J1315" i="35"/>
  <c r="R1315" i="35"/>
  <c r="O1316" i="35"/>
  <c r="L1317" i="35"/>
  <c r="I1318" i="35"/>
  <c r="Q1318" i="35"/>
  <c r="N1319" i="35"/>
  <c r="K1320" i="35"/>
  <c r="S1320" i="35"/>
  <c r="P1321" i="35"/>
  <c r="M1322" i="35"/>
  <c r="J1323" i="35"/>
  <c r="R1323" i="35"/>
  <c r="O1324" i="35"/>
  <c r="L1325" i="35"/>
  <c r="I1326" i="35"/>
  <c r="Q1326" i="35"/>
  <c r="N1327" i="35"/>
  <c r="K1328" i="35"/>
  <c r="S1328" i="35"/>
  <c r="P1329" i="35"/>
  <c r="M1330" i="35"/>
  <c r="J1331" i="35"/>
  <c r="R1331" i="35"/>
  <c r="O1332" i="35"/>
  <c r="L1333" i="35"/>
  <c r="I1334" i="35"/>
  <c r="Q1334" i="35"/>
  <c r="N1335" i="35"/>
  <c r="K1336" i="35"/>
  <c r="S1336" i="35"/>
  <c r="P1337" i="35"/>
  <c r="M1338" i="35"/>
  <c r="J1339" i="35"/>
  <c r="R1339" i="35"/>
  <c r="O1340" i="35"/>
  <c r="L1341" i="35"/>
  <c r="I1342" i="35"/>
  <c r="Q1342" i="35"/>
  <c r="N1343" i="35"/>
  <c r="K1344" i="35"/>
  <c r="S1344" i="35"/>
  <c r="P1345" i="35"/>
  <c r="M1346" i="35"/>
  <c r="J1347" i="35"/>
  <c r="R1347" i="35"/>
  <c r="O1348" i="35"/>
  <c r="L1349" i="35"/>
  <c r="I1350" i="35"/>
  <c r="Q1350" i="35"/>
  <c r="N1351" i="35"/>
  <c r="K1352" i="35"/>
  <c r="S1352" i="35"/>
  <c r="I899" i="35"/>
  <c r="J949" i="35"/>
  <c r="S984" i="35"/>
  <c r="L1000" i="35"/>
  <c r="R1012" i="35"/>
  <c r="P1018" i="35"/>
  <c r="N1024" i="35"/>
  <c r="L1030" i="35"/>
  <c r="J1036" i="35"/>
  <c r="S1041" i="35"/>
  <c r="Q1047" i="35"/>
  <c r="O1053" i="35"/>
  <c r="M1059" i="35"/>
  <c r="K1065" i="35"/>
  <c r="I1071" i="35"/>
  <c r="R1076" i="35"/>
  <c r="P1082" i="35"/>
  <c r="N1088" i="35"/>
  <c r="L1094" i="35"/>
  <c r="J1100" i="35"/>
  <c r="S1105" i="35"/>
  <c r="Q1111" i="35"/>
  <c r="L1114" i="35"/>
  <c r="L1116" i="35"/>
  <c r="L1118" i="35"/>
  <c r="J1120" i="35"/>
  <c r="J1122" i="35"/>
  <c r="J1124" i="35"/>
  <c r="O1125" i="35"/>
  <c r="Q1126" i="35"/>
  <c r="O1127" i="35"/>
  <c r="L1128" i="35"/>
  <c r="I1129" i="35"/>
  <c r="Q1129" i="35"/>
  <c r="N1130" i="35"/>
  <c r="K1131" i="35"/>
  <c r="S1131" i="35"/>
  <c r="P1132" i="35"/>
  <c r="M1133" i="35"/>
  <c r="J1134" i="35"/>
  <c r="R1134" i="35"/>
  <c r="O1135" i="35"/>
  <c r="L1136" i="35"/>
  <c r="I1137" i="35"/>
  <c r="Q1137" i="35"/>
  <c r="N1138" i="35"/>
  <c r="K1139" i="35"/>
  <c r="S1139" i="35"/>
  <c r="P1140" i="35"/>
  <c r="M1141" i="35"/>
  <c r="J1142" i="35"/>
  <c r="R1142" i="35"/>
  <c r="O1143" i="35"/>
  <c r="L1144" i="35"/>
  <c r="I1145" i="35"/>
  <c r="Q1145" i="35"/>
  <c r="N1146" i="35"/>
  <c r="K1147" i="35"/>
  <c r="S1147" i="35"/>
  <c r="P1148" i="35"/>
  <c r="M1149" i="35"/>
  <c r="J1150" i="35"/>
  <c r="R1150" i="35"/>
  <c r="O1151" i="35"/>
  <c r="L1152" i="35"/>
  <c r="I1153" i="35"/>
  <c r="Q1153" i="35"/>
  <c r="N1154" i="35"/>
  <c r="K1155" i="35"/>
  <c r="S1155" i="35"/>
  <c r="P1156" i="35"/>
  <c r="M1157" i="35"/>
  <c r="J1158" i="35"/>
  <c r="R1158" i="35"/>
  <c r="O1159" i="35"/>
  <c r="L1160" i="35"/>
  <c r="I1161" i="35"/>
  <c r="Q1161" i="35"/>
  <c r="N1162" i="35"/>
  <c r="K1163" i="35"/>
  <c r="S1163" i="35"/>
  <c r="P1164" i="35"/>
  <c r="M1165" i="35"/>
  <c r="J1166" i="35"/>
  <c r="R1166" i="35"/>
  <c r="O1167" i="35"/>
  <c r="L1168" i="35"/>
  <c r="I1169" i="35"/>
  <c r="Q1169" i="35"/>
  <c r="N1170" i="35"/>
  <c r="K1171" i="35"/>
  <c r="S1171" i="35"/>
  <c r="P1172" i="35"/>
  <c r="M1173" i="35"/>
  <c r="J1174" i="35"/>
  <c r="R1174" i="35"/>
  <c r="O1175" i="35"/>
  <c r="L1176" i="35"/>
  <c r="I1177" i="35"/>
  <c r="Q1177" i="35"/>
  <c r="N1178" i="35"/>
  <c r="K1179" i="35"/>
  <c r="S1179" i="35"/>
  <c r="P1180" i="35"/>
  <c r="M1181" i="35"/>
  <c r="J1182" i="35"/>
  <c r="R1182" i="35"/>
  <c r="O1183" i="35"/>
  <c r="L1184" i="35"/>
  <c r="I1185" i="35"/>
  <c r="Q1185" i="35"/>
  <c r="N1186" i="35"/>
  <c r="K1187" i="35"/>
  <c r="S1187" i="35"/>
  <c r="P1188" i="35"/>
  <c r="M1189" i="35"/>
  <c r="J1190" i="35"/>
  <c r="R1190" i="35"/>
  <c r="O1191" i="35"/>
  <c r="L1192" i="35"/>
  <c r="I1193" i="35"/>
  <c r="Q1193" i="35"/>
  <c r="N1194" i="35"/>
  <c r="K1195" i="35"/>
  <c r="S1195" i="35"/>
  <c r="P1196" i="35"/>
  <c r="M1197" i="35"/>
  <c r="J1198" i="35"/>
  <c r="R1198" i="35"/>
  <c r="O1199" i="35"/>
  <c r="L1200" i="35"/>
  <c r="I1201" i="35"/>
  <c r="Q1201" i="35"/>
  <c r="N1202" i="35"/>
  <c r="K1203" i="35"/>
  <c r="S1203" i="35"/>
  <c r="P1204" i="35"/>
  <c r="M1205" i="35"/>
  <c r="J1206" i="35"/>
  <c r="R1206" i="35"/>
  <c r="O1207" i="35"/>
  <c r="L1208" i="35"/>
  <c r="I1209" i="35"/>
  <c r="Q1209" i="35"/>
  <c r="N1210" i="35"/>
  <c r="K1211" i="35"/>
  <c r="S1211" i="35"/>
  <c r="P1212" i="35"/>
  <c r="M1213" i="35"/>
  <c r="J1214" i="35"/>
  <c r="R1214" i="35"/>
  <c r="O1215" i="35"/>
  <c r="L1216" i="35"/>
  <c r="I1217" i="35"/>
  <c r="Q1217" i="35"/>
  <c r="N1218" i="35"/>
  <c r="K1219" i="35"/>
  <c r="S1219" i="35"/>
  <c r="P1220" i="35"/>
  <c r="M1221" i="35"/>
  <c r="J1222" i="35"/>
  <c r="R1222" i="35"/>
  <c r="O1223" i="35"/>
  <c r="L1224" i="35"/>
  <c r="I1225" i="35"/>
  <c r="Q1225" i="35"/>
  <c r="N1226" i="35"/>
  <c r="K1227" i="35"/>
  <c r="S1227" i="35"/>
  <c r="P1228" i="35"/>
  <c r="M1229" i="35"/>
  <c r="J1230" i="35"/>
  <c r="R1230" i="35"/>
  <c r="O1231" i="35"/>
  <c r="L1232" i="35"/>
  <c r="I1233" i="35"/>
  <c r="Q1233" i="35"/>
  <c r="N1234" i="35"/>
  <c r="K1235" i="35"/>
  <c r="S1235" i="35"/>
  <c r="P1236" i="35"/>
  <c r="M1237" i="35"/>
  <c r="J1238" i="35"/>
  <c r="R1238" i="35"/>
  <c r="O1239" i="35"/>
  <c r="L1240" i="35"/>
  <c r="I1241" i="35"/>
  <c r="Q1241" i="35"/>
  <c r="N1242" i="35"/>
  <c r="K1243" i="35"/>
  <c r="S1243" i="35"/>
  <c r="P1244" i="35"/>
  <c r="M1245" i="35"/>
  <c r="J1246" i="35"/>
  <c r="R1246" i="35"/>
  <c r="O1247" i="35"/>
  <c r="L1248" i="35"/>
  <c r="I1249" i="35"/>
  <c r="Q1249" i="35"/>
  <c r="N1250" i="35"/>
  <c r="K1251" i="35"/>
  <c r="S1251" i="35"/>
  <c r="P1252" i="35"/>
  <c r="M1253" i="35"/>
  <c r="J1254" i="35"/>
  <c r="R1254" i="35"/>
  <c r="O1255" i="35"/>
  <c r="L1256" i="35"/>
  <c r="I1257" i="35"/>
  <c r="Q1257" i="35"/>
  <c r="N1258" i="35"/>
  <c r="K1259" i="35"/>
  <c r="S1259" i="35"/>
  <c r="P1260" i="35"/>
  <c r="M1261" i="35"/>
  <c r="J1262" i="35"/>
  <c r="R1262" i="35"/>
  <c r="O1263" i="35"/>
  <c r="L1264" i="35"/>
  <c r="I1265" i="35"/>
  <c r="Q1265" i="35"/>
  <c r="N1266" i="35"/>
  <c r="K1267" i="35"/>
  <c r="S1267" i="35"/>
  <c r="P1268" i="35"/>
  <c r="M1269" i="35"/>
  <c r="J1270" i="35"/>
  <c r="R1270" i="35"/>
  <c r="O1271" i="35"/>
  <c r="L1272" i="35"/>
  <c r="I1273" i="35"/>
  <c r="Q1273" i="35"/>
  <c r="N1274" i="35"/>
  <c r="K1275" i="35"/>
  <c r="S1275" i="35"/>
  <c r="P1276" i="35"/>
  <c r="M1277" i="35"/>
  <c r="J1278" i="35"/>
  <c r="R1278" i="35"/>
  <c r="O1279" i="35"/>
  <c r="L1280" i="35"/>
  <c r="I1281" i="35"/>
  <c r="Q1281" i="35"/>
  <c r="N1282" i="35"/>
  <c r="K1283" i="35"/>
  <c r="S1283" i="35"/>
  <c r="P1284" i="35"/>
  <c r="M1285" i="35"/>
  <c r="J1286" i="35"/>
  <c r="R1286" i="35"/>
  <c r="O1287" i="35"/>
  <c r="L1288" i="35"/>
  <c r="I1289" i="35"/>
  <c r="Q1289" i="35"/>
  <c r="N1290" i="35"/>
  <c r="K1291" i="35"/>
  <c r="S1291" i="35"/>
  <c r="P1292" i="35"/>
  <c r="M1293" i="35"/>
  <c r="J1294" i="35"/>
  <c r="R1294" i="35"/>
  <c r="O1295" i="35"/>
  <c r="L1296" i="35"/>
  <c r="I1297" i="35"/>
  <c r="Q1297" i="35"/>
  <c r="N1298" i="35"/>
  <c r="K1299" i="35"/>
  <c r="S1299" i="35"/>
  <c r="P1300" i="35"/>
  <c r="M1301" i="35"/>
  <c r="J1302" i="35"/>
  <c r="R1302" i="35"/>
  <c r="O1303" i="35"/>
  <c r="L1304" i="35"/>
  <c r="I1305" i="35"/>
  <c r="Q1305" i="35"/>
  <c r="N1306" i="35"/>
  <c r="K1307" i="35"/>
  <c r="S1307" i="35"/>
  <c r="P1308" i="35"/>
  <c r="M1309" i="35"/>
  <c r="J1310" i="35"/>
  <c r="R1310" i="35"/>
  <c r="O1311" i="35"/>
  <c r="L1312" i="35"/>
  <c r="I1313" i="35"/>
  <c r="Q1313" i="35"/>
  <c r="N1314" i="35"/>
  <c r="K1315" i="35"/>
  <c r="S1315" i="35"/>
  <c r="P1316" i="35"/>
  <c r="M1317" i="35"/>
  <c r="J1318" i="35"/>
  <c r="R1318" i="35"/>
  <c r="O1319" i="35"/>
  <c r="L1320" i="35"/>
  <c r="I1321" i="35"/>
  <c r="Q1321" i="35"/>
  <c r="N1322" i="35"/>
  <c r="K1323" i="35"/>
  <c r="S1323" i="35"/>
  <c r="P1324" i="35"/>
  <c r="M1325" i="35"/>
  <c r="J1326" i="35"/>
  <c r="R1326" i="35"/>
  <c r="O1327" i="35"/>
  <c r="L1328" i="35"/>
  <c r="I1329" i="35"/>
  <c r="Q1329" i="35"/>
  <c r="N1330" i="35"/>
  <c r="K1331" i="35"/>
  <c r="S1331" i="35"/>
  <c r="P1332" i="35"/>
  <c r="M1333" i="35"/>
  <c r="J1334" i="35"/>
  <c r="R1334" i="35"/>
  <c r="O1335" i="35"/>
  <c r="L1336" i="35"/>
  <c r="I1337" i="35"/>
  <c r="Q1337" i="35"/>
  <c r="N1338" i="35"/>
  <c r="K1339" i="35"/>
  <c r="S1339" i="35"/>
  <c r="P1340" i="35"/>
  <c r="M1341" i="35"/>
  <c r="J1342" i="35"/>
  <c r="R1342" i="35"/>
  <c r="O1343" i="35"/>
  <c r="L1344" i="35"/>
  <c r="I1345" i="35"/>
  <c r="Q1345" i="35"/>
  <c r="N1346" i="35"/>
  <c r="K1347" i="35"/>
  <c r="S1347" i="35"/>
  <c r="P1348" i="35"/>
  <c r="M1349" i="35"/>
  <c r="J1350" i="35"/>
  <c r="R1350" i="35"/>
  <c r="O1351" i="35"/>
  <c r="L1352" i="35"/>
  <c r="I1353" i="35"/>
  <c r="M908" i="35"/>
  <c r="S954" i="35"/>
  <c r="S986" i="35"/>
  <c r="M1002" i="35"/>
  <c r="O1013" i="35"/>
  <c r="M1019" i="35"/>
  <c r="K1025" i="35"/>
  <c r="I1031" i="35"/>
  <c r="R1036" i="35"/>
  <c r="P1042" i="35"/>
  <c r="N1048" i="35"/>
  <c r="L1054" i="35"/>
  <c r="J1060" i="35"/>
  <c r="S1065" i="35"/>
  <c r="Q1071" i="35"/>
  <c r="O1077" i="35"/>
  <c r="M1083" i="35"/>
  <c r="K1089" i="35"/>
  <c r="I1095" i="35"/>
  <c r="R1100" i="35"/>
  <c r="P1106" i="35"/>
  <c r="S1111" i="35"/>
  <c r="P1114" i="35"/>
  <c r="N1116" i="35"/>
  <c r="N1118" i="35"/>
  <c r="N1120" i="35"/>
  <c r="L1122" i="35"/>
  <c r="K1124" i="35"/>
  <c r="P1125" i="35"/>
  <c r="S1126" i="35"/>
  <c r="P1127" i="35"/>
  <c r="M1128" i="35"/>
  <c r="J1129" i="35"/>
  <c r="R1129" i="35"/>
  <c r="O1130" i="35"/>
  <c r="L1131" i="35"/>
  <c r="I1132" i="35"/>
  <c r="Q1132" i="35"/>
  <c r="N1133" i="35"/>
  <c r="K1134" i="35"/>
  <c r="S1134" i="35"/>
  <c r="P1135" i="35"/>
  <c r="M1136" i="35"/>
  <c r="J1137" i="35"/>
  <c r="R1137" i="35"/>
  <c r="O1138" i="35"/>
  <c r="L1139" i="35"/>
  <c r="I1140" i="35"/>
  <c r="Q1140" i="35"/>
  <c r="N1141" i="35"/>
  <c r="K1142" i="35"/>
  <c r="S1142" i="35"/>
  <c r="P1143" i="35"/>
  <c r="M1144" i="35"/>
  <c r="J1145" i="35"/>
  <c r="R1145" i="35"/>
  <c r="O1146" i="35"/>
  <c r="L1147" i="35"/>
  <c r="I1148" i="35"/>
  <c r="Q1148" i="35"/>
  <c r="N1149" i="35"/>
  <c r="K1150" i="35"/>
  <c r="S1150" i="35"/>
  <c r="P1151" i="35"/>
  <c r="M1152" i="35"/>
  <c r="J1153" i="35"/>
  <c r="R1153" i="35"/>
  <c r="O1154" i="35"/>
  <c r="L1155" i="35"/>
  <c r="I1156" i="35"/>
  <c r="Q1156" i="35"/>
  <c r="N1157" i="35"/>
  <c r="K1158" i="35"/>
  <c r="S1158" i="35"/>
  <c r="P1159" i="35"/>
  <c r="M1160" i="35"/>
  <c r="J1161" i="35"/>
  <c r="R1161" i="35"/>
  <c r="O1162" i="35"/>
  <c r="L1163" i="35"/>
  <c r="I1164" i="35"/>
  <c r="Q1164" i="35"/>
  <c r="N1165" i="35"/>
  <c r="K1166" i="35"/>
  <c r="S1166" i="35"/>
  <c r="P1167" i="35"/>
  <c r="M1168" i="35"/>
  <c r="J1169" i="35"/>
  <c r="R1169" i="35"/>
  <c r="O1170" i="35"/>
  <c r="L1171" i="35"/>
  <c r="I1172" i="35"/>
  <c r="Q1172" i="35"/>
  <c r="N1173" i="35"/>
  <c r="K1174" i="35"/>
  <c r="S1174" i="35"/>
  <c r="P1175" i="35"/>
  <c r="M1176" i="35"/>
  <c r="J1177" i="35"/>
  <c r="R1177" i="35"/>
  <c r="O1178" i="35"/>
  <c r="L1179" i="35"/>
  <c r="I1180" i="35"/>
  <c r="Q1180" i="35"/>
  <c r="N1181" i="35"/>
  <c r="K1182" i="35"/>
  <c r="S1182" i="35"/>
  <c r="P1183" i="35"/>
  <c r="M1184" i="35"/>
  <c r="J1185" i="35"/>
  <c r="R1185" i="35"/>
  <c r="O1186" i="35"/>
  <c r="L1187" i="35"/>
  <c r="I1188" i="35"/>
  <c r="Q1188" i="35"/>
  <c r="N1189" i="35"/>
  <c r="K1190" i="35"/>
  <c r="S1190" i="35"/>
  <c r="P1191" i="35"/>
  <c r="M1192" i="35"/>
  <c r="J1193" i="35"/>
  <c r="R1193" i="35"/>
  <c r="O1194" i="35"/>
  <c r="L1195" i="35"/>
  <c r="I1196" i="35"/>
  <c r="Q1196" i="35"/>
  <c r="N1197" i="35"/>
  <c r="K1198" i="35"/>
  <c r="S1198" i="35"/>
  <c r="P1199" i="35"/>
  <c r="M1200" i="35"/>
  <c r="J1201" i="35"/>
  <c r="R1201" i="35"/>
  <c r="O1202" i="35"/>
  <c r="L1203" i="35"/>
  <c r="I1204" i="35"/>
  <c r="Q1204" i="35"/>
  <c r="N1205" i="35"/>
  <c r="K1206" i="35"/>
  <c r="S1206" i="35"/>
  <c r="P1207" i="35"/>
  <c r="M1208" i="35"/>
  <c r="J1209" i="35"/>
  <c r="R1209" i="35"/>
  <c r="O1210" i="35"/>
  <c r="L1211" i="35"/>
  <c r="I1212" i="35"/>
  <c r="Q1212" i="35"/>
  <c r="N1213" i="35"/>
  <c r="K1214" i="35"/>
  <c r="S1214" i="35"/>
  <c r="P1215" i="35"/>
  <c r="M1216" i="35"/>
  <c r="J1217" i="35"/>
  <c r="R1217" i="35"/>
  <c r="O1218" i="35"/>
  <c r="L1219" i="35"/>
  <c r="I1220" i="35"/>
  <c r="Q1220" i="35"/>
  <c r="N1221" i="35"/>
  <c r="K1222" i="35"/>
  <c r="S1222" i="35"/>
  <c r="P1223" i="35"/>
  <c r="M1224" i="35"/>
  <c r="J1225" i="35"/>
  <c r="R1225" i="35"/>
  <c r="O1226" i="35"/>
  <c r="L1227" i="35"/>
  <c r="I1228" i="35"/>
  <c r="Q1228" i="35"/>
  <c r="N1229" i="35"/>
  <c r="K1230" i="35"/>
  <c r="S1230" i="35"/>
  <c r="P1231" i="35"/>
  <c r="M1232" i="35"/>
  <c r="J1233" i="35"/>
  <c r="R1233" i="35"/>
  <c r="O1234" i="35"/>
  <c r="L1235" i="35"/>
  <c r="I1236" i="35"/>
  <c r="Q1236" i="35"/>
  <c r="N1237" i="35"/>
  <c r="K1238" i="35"/>
  <c r="S1238" i="35"/>
  <c r="P1239" i="35"/>
  <c r="M1240" i="35"/>
  <c r="J1241" i="35"/>
  <c r="R1241" i="35"/>
  <c r="O1242" i="35"/>
  <c r="L1243" i="35"/>
  <c r="I1244" i="35"/>
  <c r="Q1244" i="35"/>
  <c r="N1245" i="35"/>
  <c r="K1246" i="35"/>
  <c r="S1246" i="35"/>
  <c r="P1247" i="35"/>
  <c r="M1248" i="35"/>
  <c r="J1249" i="35"/>
  <c r="R1249" i="35"/>
  <c r="O1250" i="35"/>
  <c r="L1251" i="35"/>
  <c r="I1252" i="35"/>
  <c r="Q1252" i="35"/>
  <c r="N1253" i="35"/>
  <c r="K1254" i="35"/>
  <c r="S1254" i="35"/>
  <c r="P1255" i="35"/>
  <c r="M1256" i="35"/>
  <c r="J1257" i="35"/>
  <c r="R1257" i="35"/>
  <c r="O1258" i="35"/>
  <c r="L1259" i="35"/>
  <c r="I1260" i="35"/>
  <c r="Q1260" i="35"/>
  <c r="N1261" i="35"/>
  <c r="K1262" i="35"/>
  <c r="S1262" i="35"/>
  <c r="P1263" i="35"/>
  <c r="M1264" i="35"/>
  <c r="J1265" i="35"/>
  <c r="R1265" i="35"/>
  <c r="O1266" i="35"/>
  <c r="L1267" i="35"/>
  <c r="I1268" i="35"/>
  <c r="Q1268" i="35"/>
  <c r="N1269" i="35"/>
  <c r="K1270" i="35"/>
  <c r="S1270" i="35"/>
  <c r="P1271" i="35"/>
  <c r="M1272" i="35"/>
  <c r="J1273" i="35"/>
  <c r="R1273" i="35"/>
  <c r="O1274" i="35"/>
  <c r="L1275" i="35"/>
  <c r="I1276" i="35"/>
  <c r="Q1276" i="35"/>
  <c r="N1277" i="35"/>
  <c r="K1278" i="35"/>
  <c r="S1278" i="35"/>
  <c r="P1279" i="35"/>
  <c r="M1280" i="35"/>
  <c r="J1281" i="35"/>
  <c r="R1281" i="35"/>
  <c r="O1282" i="35"/>
  <c r="L1283" i="35"/>
  <c r="I1284" i="35"/>
  <c r="Q1284" i="35"/>
  <c r="N1285" i="35"/>
  <c r="K1286" i="35"/>
  <c r="S1286" i="35"/>
  <c r="P1287" i="35"/>
  <c r="M1288" i="35"/>
  <c r="J1289" i="35"/>
  <c r="R1289" i="35"/>
  <c r="O1290" i="35"/>
  <c r="L1291" i="35"/>
  <c r="I1292" i="35"/>
  <c r="Q1292" i="35"/>
  <c r="N1293" i="35"/>
  <c r="K1294" i="35"/>
  <c r="S1294" i="35"/>
  <c r="P1295" i="35"/>
  <c r="M1296" i="35"/>
  <c r="J1297" i="35"/>
  <c r="R1297" i="35"/>
  <c r="O1298" i="35"/>
  <c r="L1299" i="35"/>
  <c r="I1300" i="35"/>
  <c r="Q1300" i="35"/>
  <c r="N1301" i="35"/>
  <c r="K1302" i="35"/>
  <c r="S1302" i="35"/>
  <c r="P1303" i="35"/>
  <c r="M1304" i="35"/>
  <c r="J1305" i="35"/>
  <c r="R1305" i="35"/>
  <c r="O1306" i="35"/>
  <c r="L1307" i="35"/>
  <c r="I1308" i="35"/>
  <c r="Q1308" i="35"/>
  <c r="N1309" i="35"/>
  <c r="K1310" i="35"/>
  <c r="S1310" i="35"/>
  <c r="P1311" i="35"/>
  <c r="M1312" i="35"/>
  <c r="J1313" i="35"/>
  <c r="R1313" i="35"/>
  <c r="O1314" i="35"/>
  <c r="L1315" i="35"/>
  <c r="I1316" i="35"/>
  <c r="Q1316" i="35"/>
  <c r="N1317" i="35"/>
  <c r="K1318" i="35"/>
  <c r="S1318" i="35"/>
  <c r="P1319" i="35"/>
  <c r="M1320" i="35"/>
  <c r="J1321" i="35"/>
  <c r="R1321" i="35"/>
  <c r="O1322" i="35"/>
  <c r="L1323" i="35"/>
  <c r="I1324" i="35"/>
  <c r="Q1324" i="35"/>
  <c r="N1325" i="35"/>
  <c r="K1326" i="35"/>
  <c r="S1326" i="35"/>
  <c r="P1327" i="35"/>
  <c r="M1328" i="35"/>
  <c r="J1329" i="35"/>
  <c r="R1329" i="35"/>
  <c r="O1330" i="35"/>
  <c r="L1331" i="35"/>
  <c r="I1332" i="35"/>
  <c r="Q1332" i="35"/>
  <c r="N1333" i="35"/>
  <c r="K1334" i="35"/>
  <c r="S1334" i="35"/>
  <c r="P1335" i="35"/>
  <c r="M1336" i="35"/>
  <c r="J1337" i="35"/>
  <c r="R1337" i="35"/>
  <c r="O1338" i="35"/>
  <c r="L1339" i="35"/>
  <c r="I1340" i="35"/>
  <c r="Q1340" i="35"/>
  <c r="N1341" i="35"/>
  <c r="K1342" i="35"/>
  <c r="S1342" i="35"/>
  <c r="P1343" i="35"/>
  <c r="M1344" i="35"/>
  <c r="J1345" i="35"/>
  <c r="R1345" i="35"/>
  <c r="O1346" i="35"/>
  <c r="L1347" i="35"/>
  <c r="I1348" i="35"/>
  <c r="Q1348" i="35"/>
  <c r="N1349" i="35"/>
  <c r="K1350" i="35"/>
  <c r="S1350" i="35"/>
  <c r="P1351" i="35"/>
  <c r="M1352" i="35"/>
  <c r="J1353" i="35"/>
  <c r="K914" i="35"/>
  <c r="Q960" i="35"/>
  <c r="P988" i="35"/>
  <c r="M1004" i="35"/>
  <c r="L1014" i="35"/>
  <c r="J1020" i="35"/>
  <c r="S1025" i="35"/>
  <c r="Q1031" i="35"/>
  <c r="O1037" i="35"/>
  <c r="M1043" i="35"/>
  <c r="K1049" i="35"/>
  <c r="I1055" i="35"/>
  <c r="R1060" i="35"/>
  <c r="P1066" i="35"/>
  <c r="N1072" i="35"/>
  <c r="L1078" i="35"/>
  <c r="J1084" i="35"/>
  <c r="S1089" i="35"/>
  <c r="Q1095" i="35"/>
  <c r="O1101" i="35"/>
  <c r="M1107" i="35"/>
  <c r="N1112" i="35"/>
  <c r="R1114" i="35"/>
  <c r="R1116" i="35"/>
  <c r="P1118" i="35"/>
  <c r="P1120" i="35"/>
  <c r="P1122" i="35"/>
  <c r="L1124" i="35"/>
  <c r="Q1125" i="35"/>
  <c r="I1127" i="35"/>
  <c r="Q1127" i="35"/>
  <c r="N1128" i="35"/>
  <c r="K1129" i="35"/>
  <c r="S1129" i="35"/>
  <c r="P1130" i="35"/>
  <c r="M1131" i="35"/>
  <c r="J1132" i="35"/>
  <c r="R1132" i="35"/>
  <c r="O1133" i="35"/>
  <c r="L1134" i="35"/>
  <c r="I1135" i="35"/>
  <c r="Q1135" i="35"/>
  <c r="N1136" i="35"/>
  <c r="K1137" i="35"/>
  <c r="S1137" i="35"/>
  <c r="P1138" i="35"/>
  <c r="M1139" i="35"/>
  <c r="J1140" i="35"/>
  <c r="R1140" i="35"/>
  <c r="O1141" i="35"/>
  <c r="L1142" i="35"/>
  <c r="I1143" i="35"/>
  <c r="Q1143" i="35"/>
  <c r="N1144" i="35"/>
  <c r="K1145" i="35"/>
  <c r="S1145" i="35"/>
  <c r="P1146" i="35"/>
  <c r="M1147" i="35"/>
  <c r="J1148" i="35"/>
  <c r="R1148" i="35"/>
  <c r="O1149" i="35"/>
  <c r="L1150" i="35"/>
  <c r="I1151" i="35"/>
  <c r="Q1151" i="35"/>
  <c r="N1152" i="35"/>
  <c r="K1153" i="35"/>
  <c r="S1153" i="35"/>
  <c r="P1154" i="35"/>
  <c r="M1155" i="35"/>
  <c r="J1156" i="35"/>
  <c r="R1156" i="35"/>
  <c r="O1157" i="35"/>
  <c r="L1158" i="35"/>
  <c r="I1159" i="35"/>
  <c r="Q1159" i="35"/>
  <c r="N1160" i="35"/>
  <c r="K1161" i="35"/>
  <c r="S1161" i="35"/>
  <c r="P1162" i="35"/>
  <c r="M1163" i="35"/>
  <c r="J1164" i="35"/>
  <c r="R1164" i="35"/>
  <c r="O1165" i="35"/>
  <c r="L1166" i="35"/>
  <c r="I1167" i="35"/>
  <c r="Q1167" i="35"/>
  <c r="N1168" i="35"/>
  <c r="K1169" i="35"/>
  <c r="S1169" i="35"/>
  <c r="P1170" i="35"/>
  <c r="M1171" i="35"/>
  <c r="J1172" i="35"/>
  <c r="R1172" i="35"/>
  <c r="O1173" i="35"/>
  <c r="L1174" i="35"/>
  <c r="I1175" i="35"/>
  <c r="Q1175" i="35"/>
  <c r="N1176" i="35"/>
  <c r="K1177" i="35"/>
  <c r="S1177" i="35"/>
  <c r="P1178" i="35"/>
  <c r="M1179" i="35"/>
  <c r="J1180" i="35"/>
  <c r="R1180" i="35"/>
  <c r="O1181" i="35"/>
  <c r="L1182" i="35"/>
  <c r="I1183" i="35"/>
  <c r="Q1183" i="35"/>
  <c r="N1184" i="35"/>
  <c r="K1185" i="35"/>
  <c r="S1185" i="35"/>
  <c r="P1186" i="35"/>
  <c r="M1187" i="35"/>
  <c r="J1188" i="35"/>
  <c r="R1188" i="35"/>
  <c r="O1189" i="35"/>
  <c r="L1190" i="35"/>
  <c r="I1191" i="35"/>
  <c r="Q1191" i="35"/>
  <c r="N1192" i="35"/>
  <c r="K1193" i="35"/>
  <c r="S1193" i="35"/>
  <c r="P1194" i="35"/>
  <c r="M1195" i="35"/>
  <c r="J1196" i="35"/>
  <c r="R1196" i="35"/>
  <c r="O1197" i="35"/>
  <c r="L1198" i="35"/>
  <c r="I1199" i="35"/>
  <c r="Q1199" i="35"/>
  <c r="N1200" i="35"/>
  <c r="K1201" i="35"/>
  <c r="S1201" i="35"/>
  <c r="P1202" i="35"/>
  <c r="M1203" i="35"/>
  <c r="J1204" i="35"/>
  <c r="R1204" i="35"/>
  <c r="O1205" i="35"/>
  <c r="L1206" i="35"/>
  <c r="I1207" i="35"/>
  <c r="Q1207" i="35"/>
  <c r="N1208" i="35"/>
  <c r="K1209" i="35"/>
  <c r="S1209" i="35"/>
  <c r="P1210" i="35"/>
  <c r="M1211" i="35"/>
  <c r="J1212" i="35"/>
  <c r="R1212" i="35"/>
  <c r="O1213" i="35"/>
  <c r="L1214" i="35"/>
  <c r="I1215" i="35"/>
  <c r="Q1215" i="35"/>
  <c r="N1216" i="35"/>
  <c r="K1217" i="35"/>
  <c r="S1217" i="35"/>
  <c r="P1218" i="35"/>
  <c r="M1219" i="35"/>
  <c r="J1220" i="35"/>
  <c r="R1220" i="35"/>
  <c r="O1221" i="35"/>
  <c r="L1222" i="35"/>
  <c r="I1223" i="35"/>
  <c r="Q1223" i="35"/>
  <c r="N1224" i="35"/>
  <c r="K1225" i="35"/>
  <c r="S1225" i="35"/>
  <c r="P1226" i="35"/>
  <c r="M1227" i="35"/>
  <c r="J1228" i="35"/>
  <c r="R1228" i="35"/>
  <c r="O1229" i="35"/>
  <c r="L1230" i="35"/>
  <c r="I1231" i="35"/>
  <c r="Q1231" i="35"/>
  <c r="N1232" i="35"/>
  <c r="K1233" i="35"/>
  <c r="S1233" i="35"/>
  <c r="P1234" i="35"/>
  <c r="M1235" i="35"/>
  <c r="J1236" i="35"/>
  <c r="R1236" i="35"/>
  <c r="O1237" i="35"/>
  <c r="L1238" i="35"/>
  <c r="I1239" i="35"/>
  <c r="Q1239" i="35"/>
  <c r="N1240" i="35"/>
  <c r="K1241" i="35"/>
  <c r="S1241" i="35"/>
  <c r="P1242" i="35"/>
  <c r="M1243" i="35"/>
  <c r="J1244" i="35"/>
  <c r="R1244" i="35"/>
  <c r="O1245" i="35"/>
  <c r="L1246" i="35"/>
  <c r="I1247" i="35"/>
  <c r="Q1247" i="35"/>
  <c r="N1248" i="35"/>
  <c r="K1249" i="35"/>
  <c r="S1249" i="35"/>
  <c r="P1250" i="35"/>
  <c r="M1251" i="35"/>
  <c r="J1252" i="35"/>
  <c r="R1252" i="35"/>
  <c r="O1253" i="35"/>
  <c r="L1254" i="35"/>
  <c r="I1255" i="35"/>
  <c r="Q1255" i="35"/>
  <c r="N1256" i="35"/>
  <c r="K1257" i="35"/>
  <c r="S1257" i="35"/>
  <c r="P1258" i="35"/>
  <c r="M1259" i="35"/>
  <c r="J1260" i="35"/>
  <c r="R1260" i="35"/>
  <c r="O1261" i="35"/>
  <c r="L1262" i="35"/>
  <c r="I1263" i="35"/>
  <c r="Q1263" i="35"/>
  <c r="N1264" i="35"/>
  <c r="K1265" i="35"/>
  <c r="S1265" i="35"/>
  <c r="P1266" i="35"/>
  <c r="M1267" i="35"/>
  <c r="J1268" i="35"/>
  <c r="R1268" i="35"/>
  <c r="O1269" i="35"/>
  <c r="L1270" i="35"/>
  <c r="I1271" i="35"/>
  <c r="Q1271" i="35"/>
  <c r="N1272" i="35"/>
  <c r="K1273" i="35"/>
  <c r="S1273" i="35"/>
  <c r="P1274" i="35"/>
  <c r="M1275" i="35"/>
  <c r="J1276" i="35"/>
  <c r="R1276" i="35"/>
  <c r="O1277" i="35"/>
  <c r="L1278" i="35"/>
  <c r="I1279" i="35"/>
  <c r="Q1279" i="35"/>
  <c r="N1280" i="35"/>
  <c r="K1281" i="35"/>
  <c r="S1281" i="35"/>
  <c r="P1282" i="35"/>
  <c r="M1283" i="35"/>
  <c r="J1284" i="35"/>
  <c r="R1284" i="35"/>
  <c r="O1285" i="35"/>
  <c r="L1286" i="35"/>
  <c r="I1287" i="35"/>
  <c r="Q1287" i="35"/>
  <c r="N1288" i="35"/>
  <c r="K1289" i="35"/>
  <c r="S1289" i="35"/>
  <c r="P1290" i="35"/>
  <c r="M1291" i="35"/>
  <c r="J1292" i="35"/>
  <c r="R1292" i="35"/>
  <c r="O1293" i="35"/>
  <c r="L1294" i="35"/>
  <c r="I1295" i="35"/>
  <c r="Q1295" i="35"/>
  <c r="N1296" i="35"/>
  <c r="K1297" i="35"/>
  <c r="S1297" i="35"/>
  <c r="P1298" i="35"/>
  <c r="M1299" i="35"/>
  <c r="J1300" i="35"/>
  <c r="R1300" i="35"/>
  <c r="O1301" i="35"/>
  <c r="L1302" i="35"/>
  <c r="I1303" i="35"/>
  <c r="Q1303" i="35"/>
  <c r="N1304" i="35"/>
  <c r="K1305" i="35"/>
  <c r="S1305" i="35"/>
  <c r="P1306" i="35"/>
  <c r="M1307" i="35"/>
  <c r="J1308" i="35"/>
  <c r="R1308" i="35"/>
  <c r="O1309" i="35"/>
  <c r="L1310" i="35"/>
  <c r="I1311" i="35"/>
  <c r="Q1311" i="35"/>
  <c r="N1312" i="35"/>
  <c r="K1313" i="35"/>
  <c r="S1313" i="35"/>
  <c r="P1314" i="35"/>
  <c r="M1315" i="35"/>
  <c r="J1316" i="35"/>
  <c r="R1316" i="35"/>
  <c r="O1317" i="35"/>
  <c r="L1318" i="35"/>
  <c r="I1319" i="35"/>
  <c r="Q1319" i="35"/>
  <c r="N1320" i="35"/>
  <c r="K1321" i="35"/>
  <c r="S1321" i="35"/>
  <c r="P1322" i="35"/>
  <c r="M1323" i="35"/>
  <c r="J1324" i="35"/>
  <c r="R1324" i="35"/>
  <c r="O1325" i="35"/>
  <c r="L1326" i="35"/>
  <c r="I1327" i="35"/>
  <c r="Q1327" i="35"/>
  <c r="N1328" i="35"/>
  <c r="K1329" i="35"/>
  <c r="S1329" i="35"/>
  <c r="P1330" i="35"/>
  <c r="M1331" i="35"/>
  <c r="J1332" i="35"/>
  <c r="R1332" i="35"/>
  <c r="O1333" i="35"/>
  <c r="L1334" i="35"/>
  <c r="I1335" i="35"/>
  <c r="Q1335" i="35"/>
  <c r="N1336" i="35"/>
  <c r="K1337" i="35"/>
  <c r="S1337" i="35"/>
  <c r="P1338" i="35"/>
  <c r="M1339" i="35"/>
  <c r="J1340" i="35"/>
  <c r="R1340" i="35"/>
  <c r="O1341" i="35"/>
  <c r="L1342" i="35"/>
  <c r="I1343" i="35"/>
  <c r="Q1343" i="35"/>
  <c r="N1344" i="35"/>
  <c r="K1345" i="35"/>
  <c r="S1345" i="35"/>
  <c r="P1346" i="35"/>
  <c r="M1347" i="35"/>
  <c r="J1348" i="35"/>
  <c r="R1348" i="35"/>
  <c r="O1349" i="35"/>
  <c r="L1350" i="35"/>
  <c r="I1351" i="35"/>
  <c r="Q1351" i="35"/>
  <c r="N1352" i="35"/>
  <c r="K1353" i="35"/>
  <c r="P1026" i="35"/>
  <c r="K1073" i="35"/>
  <c r="I1115" i="35"/>
  <c r="R1127" i="35"/>
  <c r="P1133" i="35"/>
  <c r="N1139" i="35"/>
  <c r="L1145" i="35"/>
  <c r="J1151" i="35"/>
  <c r="S1156" i="35"/>
  <c r="Q1162" i="35"/>
  <c r="O1168" i="35"/>
  <c r="M1174" i="35"/>
  <c r="K1180" i="35"/>
  <c r="I1186" i="35"/>
  <c r="R1191" i="35"/>
  <c r="P1197" i="35"/>
  <c r="N1203" i="35"/>
  <c r="L1209" i="35"/>
  <c r="J1215" i="35"/>
  <c r="S1220" i="35"/>
  <c r="Q1226" i="35"/>
  <c r="O1232" i="35"/>
  <c r="M1238" i="35"/>
  <c r="K1244" i="35"/>
  <c r="I1250" i="35"/>
  <c r="R1255" i="35"/>
  <c r="P1261" i="35"/>
  <c r="N1267" i="35"/>
  <c r="L1273" i="35"/>
  <c r="J1279" i="35"/>
  <c r="S1284" i="35"/>
  <c r="Q1290" i="35"/>
  <c r="O1296" i="35"/>
  <c r="M1302" i="35"/>
  <c r="K1308" i="35"/>
  <c r="I1314" i="35"/>
  <c r="R1319" i="35"/>
  <c r="P1325" i="35"/>
  <c r="N1331" i="35"/>
  <c r="P1334" i="35"/>
  <c r="Q1336" i="35"/>
  <c r="Q1338" i="35"/>
  <c r="N1340" i="35"/>
  <c r="O1342" i="35"/>
  <c r="O1344" i="35"/>
  <c r="L1346" i="35"/>
  <c r="M1348" i="35"/>
  <c r="M1350" i="35"/>
  <c r="J1352" i="35"/>
  <c r="Q1353" i="35"/>
  <c r="N1354" i="35"/>
  <c r="K1355" i="35"/>
  <c r="S1355" i="35"/>
  <c r="P1356" i="35"/>
  <c r="M1357" i="35"/>
  <c r="J1358" i="35"/>
  <c r="R1358" i="35"/>
  <c r="O1359" i="35"/>
  <c r="L1360" i="35"/>
  <c r="I1361" i="35"/>
  <c r="Q1361" i="35"/>
  <c r="N1362" i="35"/>
  <c r="K1363" i="35"/>
  <c r="S1363" i="35"/>
  <c r="P1364" i="35"/>
  <c r="M1365" i="35"/>
  <c r="J1366" i="35"/>
  <c r="R1366" i="35"/>
  <c r="O1367" i="35"/>
  <c r="L1368" i="35"/>
  <c r="I1369" i="35"/>
  <c r="Q1369" i="35"/>
  <c r="N1370" i="35"/>
  <c r="K1371" i="35"/>
  <c r="S1371" i="35"/>
  <c r="P1372" i="35"/>
  <c r="M1373" i="35"/>
  <c r="J1374" i="35"/>
  <c r="R1374" i="35"/>
  <c r="O1375" i="35"/>
  <c r="L1376" i="35"/>
  <c r="I1377" i="35"/>
  <c r="Q1377" i="35"/>
  <c r="N1378" i="35"/>
  <c r="K1379" i="35"/>
  <c r="S1379" i="35"/>
  <c r="P1380" i="35"/>
  <c r="M1381" i="35"/>
  <c r="J1382" i="35"/>
  <c r="R1382" i="35"/>
  <c r="O1383" i="35"/>
  <c r="L1384" i="35"/>
  <c r="I1385" i="35"/>
  <c r="Q1385" i="35"/>
  <c r="N1386" i="35"/>
  <c r="K1387" i="35"/>
  <c r="S1387" i="35"/>
  <c r="P1388" i="35"/>
  <c r="M1389" i="35"/>
  <c r="J1390" i="35"/>
  <c r="R1390" i="35"/>
  <c r="O1391" i="35"/>
  <c r="L1392" i="35"/>
  <c r="I1393" i="35"/>
  <c r="Q1393" i="35"/>
  <c r="N1394" i="35"/>
  <c r="K1395" i="35"/>
  <c r="S1395" i="35"/>
  <c r="P1396" i="35"/>
  <c r="M1397" i="35"/>
  <c r="J1398" i="35"/>
  <c r="R1398" i="35"/>
  <c r="O1399" i="35"/>
  <c r="L1400" i="35"/>
  <c r="I1401" i="35"/>
  <c r="Q1401" i="35"/>
  <c r="N1402" i="35"/>
  <c r="K1403" i="35"/>
  <c r="S1403" i="35"/>
  <c r="P1404" i="35"/>
  <c r="M1405" i="35"/>
  <c r="J1406" i="35"/>
  <c r="R1406" i="35"/>
  <c r="O1407" i="35"/>
  <c r="L1408" i="35"/>
  <c r="I1409" i="35"/>
  <c r="Q1409" i="35"/>
  <c r="N1410" i="35"/>
  <c r="K1411" i="35"/>
  <c r="S1411" i="35"/>
  <c r="P1412" i="35"/>
  <c r="M1413" i="35"/>
  <c r="J1414" i="35"/>
  <c r="R1414" i="35"/>
  <c r="O1415" i="35"/>
  <c r="L1416" i="35"/>
  <c r="I1417" i="35"/>
  <c r="Q1417" i="35"/>
  <c r="N1418" i="35"/>
  <c r="K1419" i="35"/>
  <c r="S1419" i="35"/>
  <c r="P1420" i="35"/>
  <c r="M1421" i="35"/>
  <c r="J1422" i="35"/>
  <c r="R1422" i="35"/>
  <c r="O1423" i="35"/>
  <c r="L1424" i="35"/>
  <c r="I1425" i="35"/>
  <c r="Q1425" i="35"/>
  <c r="N1426" i="35"/>
  <c r="K1427" i="35"/>
  <c r="S1427" i="35"/>
  <c r="P1428" i="35"/>
  <c r="M1429" i="35"/>
  <c r="J1430" i="35"/>
  <c r="R1430" i="35"/>
  <c r="O1431" i="35"/>
  <c r="L1432" i="35"/>
  <c r="I1433" i="35"/>
  <c r="Q1433" i="35"/>
  <c r="N1434" i="35"/>
  <c r="K1435" i="35"/>
  <c r="S1435" i="35"/>
  <c r="P1436" i="35"/>
  <c r="M1437" i="35"/>
  <c r="J1438" i="35"/>
  <c r="R1438" i="35"/>
  <c r="O1439" i="35"/>
  <c r="L1440" i="35"/>
  <c r="I1441" i="35"/>
  <c r="Q1441" i="35"/>
  <c r="N1442" i="35"/>
  <c r="K1443" i="35"/>
  <c r="S1443" i="35"/>
  <c r="P1444" i="35"/>
  <c r="M1445" i="35"/>
  <c r="J1446" i="35"/>
  <c r="R1446" i="35"/>
  <c r="O1447" i="35"/>
  <c r="L1448" i="35"/>
  <c r="I1449" i="35"/>
  <c r="Q1449" i="35"/>
  <c r="N1450" i="35"/>
  <c r="K1451" i="35"/>
  <c r="S1451" i="35"/>
  <c r="P1452" i="35"/>
  <c r="M1453" i="35"/>
  <c r="J1454" i="35"/>
  <c r="R1454" i="35"/>
  <c r="O1455" i="35"/>
  <c r="L1456" i="35"/>
  <c r="I1457" i="35"/>
  <c r="Q1457" i="35"/>
  <c r="N1458" i="35"/>
  <c r="K1459" i="35"/>
  <c r="S1459" i="35"/>
  <c r="P1460" i="35"/>
  <c r="M1461" i="35"/>
  <c r="J1462" i="35"/>
  <c r="R1462" i="35"/>
  <c r="O1463" i="35"/>
  <c r="L1464" i="35"/>
  <c r="I1465" i="35"/>
  <c r="Q1465" i="35"/>
  <c r="N1466" i="35"/>
  <c r="K1467" i="35"/>
  <c r="S1467" i="35"/>
  <c r="P1468" i="35"/>
  <c r="M1469" i="35"/>
  <c r="J1470" i="35"/>
  <c r="R1470" i="35"/>
  <c r="O1471" i="35"/>
  <c r="L1472" i="35"/>
  <c r="I1473" i="35"/>
  <c r="Q1473" i="35"/>
  <c r="N1474" i="35"/>
  <c r="K1475" i="35"/>
  <c r="S1475" i="35"/>
  <c r="P1476" i="35"/>
  <c r="M1477" i="35"/>
  <c r="J1478" i="35"/>
  <c r="R1478" i="35"/>
  <c r="O1479" i="35"/>
  <c r="L1480" i="35"/>
  <c r="I1481" i="35"/>
  <c r="Q1481" i="35"/>
  <c r="N1482" i="35"/>
  <c r="K1483" i="35"/>
  <c r="S1483" i="35"/>
  <c r="P1484" i="35"/>
  <c r="M1485" i="35"/>
  <c r="J1486" i="35"/>
  <c r="R1486" i="35"/>
  <c r="O1487" i="35"/>
  <c r="L1488" i="35"/>
  <c r="I1489" i="35"/>
  <c r="Q1489" i="35"/>
  <c r="N1490" i="35"/>
  <c r="K1491" i="35"/>
  <c r="S1491" i="35"/>
  <c r="P1492" i="35"/>
  <c r="M1493" i="35"/>
  <c r="J1494" i="35"/>
  <c r="R1494" i="35"/>
  <c r="O1495" i="35"/>
  <c r="L1496" i="35"/>
  <c r="I1497" i="35"/>
  <c r="Q1497" i="35"/>
  <c r="N1498" i="35"/>
  <c r="K1499" i="35"/>
  <c r="S1499" i="35"/>
  <c r="P1500" i="35"/>
  <c r="M1501" i="35"/>
  <c r="J1502" i="35"/>
  <c r="R1502" i="35"/>
  <c r="O1503" i="35"/>
  <c r="L1504" i="35"/>
  <c r="I1505" i="35"/>
  <c r="Q1505" i="35"/>
  <c r="N1506" i="35"/>
  <c r="K1507" i="35"/>
  <c r="S1507" i="35"/>
  <c r="P1508" i="35"/>
  <c r="M1509" i="35"/>
  <c r="J1510" i="35"/>
  <c r="R1510" i="35"/>
  <c r="O1511" i="35"/>
  <c r="L1512" i="35"/>
  <c r="I1513" i="35"/>
  <c r="Q1513" i="35"/>
  <c r="N1514" i="35"/>
  <c r="K1515" i="35"/>
  <c r="S1515" i="35"/>
  <c r="P1516" i="35"/>
  <c r="M1517" i="35"/>
  <c r="J1518" i="35"/>
  <c r="R1518" i="35"/>
  <c r="O1519" i="35"/>
  <c r="L1520" i="35"/>
  <c r="I1521" i="35"/>
  <c r="Q1521" i="35"/>
  <c r="N1522" i="35"/>
  <c r="K1523" i="35"/>
  <c r="S1523" i="35"/>
  <c r="P1524" i="35"/>
  <c r="M1525" i="35"/>
  <c r="J1526" i="35"/>
  <c r="R1526" i="35"/>
  <c r="O1527" i="35"/>
  <c r="L1528" i="35"/>
  <c r="I1529" i="35"/>
  <c r="Q1529" i="35"/>
  <c r="N1530" i="35"/>
  <c r="K1531" i="35"/>
  <c r="S1531" i="35"/>
  <c r="P1532" i="35"/>
  <c r="M1533" i="35"/>
  <c r="J1534" i="35"/>
  <c r="R1534" i="35"/>
  <c r="O1535" i="35"/>
  <c r="L1536" i="35"/>
  <c r="I1537" i="35"/>
  <c r="Q1537" i="35"/>
  <c r="N1538" i="35"/>
  <c r="K1539" i="35"/>
  <c r="S1539" i="35"/>
  <c r="P1540" i="35"/>
  <c r="M1541" i="35"/>
  <c r="J1542" i="35"/>
  <c r="R1542" i="35"/>
  <c r="O1543" i="35"/>
  <c r="L1544" i="35"/>
  <c r="I1545" i="35"/>
  <c r="Q1545" i="35"/>
  <c r="N1546" i="35"/>
  <c r="K1547" i="35"/>
  <c r="S1547" i="35"/>
  <c r="P1548" i="35"/>
  <c r="M1549" i="35"/>
  <c r="J1550" i="35"/>
  <c r="R1550" i="35"/>
  <c r="O1551" i="35"/>
  <c r="L1552" i="35"/>
  <c r="I1553" i="35"/>
  <c r="Q1553" i="35"/>
  <c r="N1554" i="35"/>
  <c r="K1555" i="35"/>
  <c r="S1555" i="35"/>
  <c r="P1556" i="35"/>
  <c r="M1557" i="35"/>
  <c r="J1558" i="35"/>
  <c r="R1558" i="35"/>
  <c r="O1559" i="35"/>
  <c r="L1560" i="35"/>
  <c r="I1561" i="35"/>
  <c r="Q1561" i="35"/>
  <c r="N1562" i="35"/>
  <c r="K1563" i="35"/>
  <c r="S1563" i="35"/>
  <c r="P1564" i="35"/>
  <c r="M1565" i="35"/>
  <c r="N1032" i="35"/>
  <c r="I1079" i="35"/>
  <c r="I1117" i="35"/>
  <c r="O1128" i="35"/>
  <c r="M1134" i="35"/>
  <c r="K1140" i="35"/>
  <c r="I1146" i="35"/>
  <c r="R1151" i="35"/>
  <c r="P1157" i="35"/>
  <c r="N1163" i="35"/>
  <c r="L1169" i="35"/>
  <c r="J1175" i="35"/>
  <c r="S1180" i="35"/>
  <c r="Q1186" i="35"/>
  <c r="O1192" i="35"/>
  <c r="M1198" i="35"/>
  <c r="K1204" i="35"/>
  <c r="I1210" i="35"/>
  <c r="R1215" i="35"/>
  <c r="P1221" i="35"/>
  <c r="N1227" i="35"/>
  <c r="L1233" i="35"/>
  <c r="J1239" i="35"/>
  <c r="S1244" i="35"/>
  <c r="Q1250" i="35"/>
  <c r="O1256" i="35"/>
  <c r="M1262" i="35"/>
  <c r="K1268" i="35"/>
  <c r="I1274" i="35"/>
  <c r="R1279" i="35"/>
  <c r="P1285" i="35"/>
  <c r="N1291" i="35"/>
  <c r="L1297" i="35"/>
  <c r="J1303" i="35"/>
  <c r="S1308" i="35"/>
  <c r="Q1314" i="35"/>
  <c r="O1320" i="35"/>
  <c r="M1326" i="35"/>
  <c r="K1332" i="35"/>
  <c r="J1335" i="35"/>
  <c r="R1336" i="35"/>
  <c r="S1338" i="35"/>
  <c r="S1340" i="35"/>
  <c r="P1342" i="35"/>
  <c r="Q1344" i="35"/>
  <c r="Q1346" i="35"/>
  <c r="N1348" i="35"/>
  <c r="O1350" i="35"/>
  <c r="O1352" i="35"/>
  <c r="R1353" i="35"/>
  <c r="O1354" i="35"/>
  <c r="L1355" i="35"/>
  <c r="I1356" i="35"/>
  <c r="Q1356" i="35"/>
  <c r="N1357" i="35"/>
  <c r="K1358" i="35"/>
  <c r="S1358" i="35"/>
  <c r="P1359" i="35"/>
  <c r="M1360" i="35"/>
  <c r="J1361" i="35"/>
  <c r="R1361" i="35"/>
  <c r="O1362" i="35"/>
  <c r="L1363" i="35"/>
  <c r="I1364" i="35"/>
  <c r="Q1364" i="35"/>
  <c r="N1365" i="35"/>
  <c r="K1366" i="35"/>
  <c r="S1366" i="35"/>
  <c r="P1367" i="35"/>
  <c r="M1368" i="35"/>
  <c r="J1369" i="35"/>
  <c r="R1369" i="35"/>
  <c r="O1370" i="35"/>
  <c r="L1371" i="35"/>
  <c r="I1372" i="35"/>
  <c r="Q1372" i="35"/>
  <c r="N1373" i="35"/>
  <c r="K1374" i="35"/>
  <c r="S1374" i="35"/>
  <c r="P1375" i="35"/>
  <c r="M1376" i="35"/>
  <c r="J1377" i="35"/>
  <c r="R1377" i="35"/>
  <c r="O1378" i="35"/>
  <c r="L1379" i="35"/>
  <c r="I1380" i="35"/>
  <c r="Q1380" i="35"/>
  <c r="N1381" i="35"/>
  <c r="K1382" i="35"/>
  <c r="S1382" i="35"/>
  <c r="P1383" i="35"/>
  <c r="M1384" i="35"/>
  <c r="J1385" i="35"/>
  <c r="R1385" i="35"/>
  <c r="O1386" i="35"/>
  <c r="L1387" i="35"/>
  <c r="I1388" i="35"/>
  <c r="Q1388" i="35"/>
  <c r="N1389" i="35"/>
  <c r="K1390" i="35"/>
  <c r="S1390" i="35"/>
  <c r="P1391" i="35"/>
  <c r="M1392" i="35"/>
  <c r="J1393" i="35"/>
  <c r="R1393" i="35"/>
  <c r="O1394" i="35"/>
  <c r="L1395" i="35"/>
  <c r="I1396" i="35"/>
  <c r="Q1396" i="35"/>
  <c r="N1397" i="35"/>
  <c r="K1398" i="35"/>
  <c r="S1398" i="35"/>
  <c r="P1399" i="35"/>
  <c r="M1400" i="35"/>
  <c r="J1401" i="35"/>
  <c r="R1401" i="35"/>
  <c r="O1402" i="35"/>
  <c r="L1403" i="35"/>
  <c r="I1404" i="35"/>
  <c r="Q1404" i="35"/>
  <c r="N1405" i="35"/>
  <c r="K1406" i="35"/>
  <c r="S1406" i="35"/>
  <c r="P1407" i="35"/>
  <c r="M1408" i="35"/>
  <c r="J1409" i="35"/>
  <c r="R1409" i="35"/>
  <c r="O1410" i="35"/>
  <c r="L1411" i="35"/>
  <c r="I1412" i="35"/>
  <c r="Q1412" i="35"/>
  <c r="N1413" i="35"/>
  <c r="K1414" i="35"/>
  <c r="S1414" i="35"/>
  <c r="P1415" i="35"/>
  <c r="M1416" i="35"/>
  <c r="J1417" i="35"/>
  <c r="R1417" i="35"/>
  <c r="O1418" i="35"/>
  <c r="L1419" i="35"/>
  <c r="I1420" i="35"/>
  <c r="Q1420" i="35"/>
  <c r="N1421" i="35"/>
  <c r="K1422" i="35"/>
  <c r="S1422" i="35"/>
  <c r="P1423" i="35"/>
  <c r="M1424" i="35"/>
  <c r="J1425" i="35"/>
  <c r="R1425" i="35"/>
  <c r="O1426" i="35"/>
  <c r="L1427" i="35"/>
  <c r="I1428" i="35"/>
  <c r="Q1428" i="35"/>
  <c r="N1429" i="35"/>
  <c r="K1430" i="35"/>
  <c r="S1430" i="35"/>
  <c r="P1431" i="35"/>
  <c r="M1432" i="35"/>
  <c r="J1433" i="35"/>
  <c r="R1433" i="35"/>
  <c r="O1434" i="35"/>
  <c r="L1435" i="35"/>
  <c r="I1436" i="35"/>
  <c r="Q1436" i="35"/>
  <c r="N1437" i="35"/>
  <c r="K1438" i="35"/>
  <c r="S1438" i="35"/>
  <c r="P1439" i="35"/>
  <c r="M1440" i="35"/>
  <c r="J1441" i="35"/>
  <c r="R1441" i="35"/>
  <c r="O1442" i="35"/>
  <c r="L1443" i="35"/>
  <c r="I1444" i="35"/>
  <c r="Q1444" i="35"/>
  <c r="N1445" i="35"/>
  <c r="K1446" i="35"/>
  <c r="S1446" i="35"/>
  <c r="P1447" i="35"/>
  <c r="M1448" i="35"/>
  <c r="J1449" i="35"/>
  <c r="R1449" i="35"/>
  <c r="O1450" i="35"/>
  <c r="L1451" i="35"/>
  <c r="I1452" i="35"/>
  <c r="Q1452" i="35"/>
  <c r="N1453" i="35"/>
  <c r="K1454" i="35"/>
  <c r="S1454" i="35"/>
  <c r="P1455" i="35"/>
  <c r="M1456" i="35"/>
  <c r="J1457" i="35"/>
  <c r="R1457" i="35"/>
  <c r="O1458" i="35"/>
  <c r="L1459" i="35"/>
  <c r="I1460" i="35"/>
  <c r="Q1460" i="35"/>
  <c r="N1461" i="35"/>
  <c r="K1462" i="35"/>
  <c r="S1462" i="35"/>
  <c r="P1463" i="35"/>
  <c r="M1464" i="35"/>
  <c r="J1465" i="35"/>
  <c r="R1465" i="35"/>
  <c r="O1466" i="35"/>
  <c r="L1467" i="35"/>
  <c r="I1468" i="35"/>
  <c r="Q1468" i="35"/>
  <c r="N1469" i="35"/>
  <c r="K1470" i="35"/>
  <c r="S1470" i="35"/>
  <c r="P1471" i="35"/>
  <c r="M1472" i="35"/>
  <c r="J1473" i="35"/>
  <c r="R1473" i="35"/>
  <c r="O1474" i="35"/>
  <c r="L1475" i="35"/>
  <c r="I1476" i="35"/>
  <c r="Q1476" i="35"/>
  <c r="N1477" i="35"/>
  <c r="K1478" i="35"/>
  <c r="S1478" i="35"/>
  <c r="P1479" i="35"/>
  <c r="M1480" i="35"/>
  <c r="J1481" i="35"/>
  <c r="R1481" i="35"/>
  <c r="O1482" i="35"/>
  <c r="L1483" i="35"/>
  <c r="I1484" i="35"/>
  <c r="Q1484" i="35"/>
  <c r="N1485" i="35"/>
  <c r="K1486" i="35"/>
  <c r="S1486" i="35"/>
  <c r="P1487" i="35"/>
  <c r="M1488" i="35"/>
  <c r="J1489" i="35"/>
  <c r="R1489" i="35"/>
  <c r="O1490" i="35"/>
  <c r="L1491" i="35"/>
  <c r="I1492" i="35"/>
  <c r="Q1492" i="35"/>
  <c r="N1493" i="35"/>
  <c r="K1494" i="35"/>
  <c r="S1494" i="35"/>
  <c r="P1495" i="35"/>
  <c r="M1496" i="35"/>
  <c r="J1497" i="35"/>
  <c r="R1497" i="35"/>
  <c r="O1498" i="35"/>
  <c r="L1499" i="35"/>
  <c r="I1500" i="35"/>
  <c r="Q1500" i="35"/>
  <c r="N1501" i="35"/>
  <c r="K1502" i="35"/>
  <c r="S1502" i="35"/>
  <c r="P1503" i="35"/>
  <c r="M1504" i="35"/>
  <c r="J1505" i="35"/>
  <c r="R1505" i="35"/>
  <c r="O1506" i="35"/>
  <c r="L1507" i="35"/>
  <c r="I1508" i="35"/>
  <c r="Q1508" i="35"/>
  <c r="N1509" i="35"/>
  <c r="K1510" i="35"/>
  <c r="S1510" i="35"/>
  <c r="P1511" i="35"/>
  <c r="M1512" i="35"/>
  <c r="J1513" i="35"/>
  <c r="R1513" i="35"/>
  <c r="O1514" i="35"/>
  <c r="L1515" i="35"/>
  <c r="I1516" i="35"/>
  <c r="Q1516" i="35"/>
  <c r="N1517" i="35"/>
  <c r="K1518" i="35"/>
  <c r="S1518" i="35"/>
  <c r="P1519" i="35"/>
  <c r="M1520" i="35"/>
  <c r="J1521" i="35"/>
  <c r="R1521" i="35"/>
  <c r="O1522" i="35"/>
  <c r="L1523" i="35"/>
  <c r="I1524" i="35"/>
  <c r="Q1524" i="35"/>
  <c r="N1525" i="35"/>
  <c r="K1526" i="35"/>
  <c r="S1526" i="35"/>
  <c r="P1527" i="35"/>
  <c r="M1528" i="35"/>
  <c r="J1529" i="35"/>
  <c r="R1529" i="35"/>
  <c r="O1530" i="35"/>
  <c r="L1531" i="35"/>
  <c r="I1532" i="35"/>
  <c r="Q1532" i="35"/>
  <c r="N1533" i="35"/>
  <c r="K1534" i="35"/>
  <c r="S1534" i="35"/>
  <c r="P1535" i="35"/>
  <c r="M1536" i="35"/>
  <c r="J1537" i="35"/>
  <c r="R1537" i="35"/>
  <c r="O1538" i="35"/>
  <c r="L1539" i="35"/>
  <c r="I1540" i="35"/>
  <c r="Q1540" i="35"/>
  <c r="N1541" i="35"/>
  <c r="K1542" i="35"/>
  <c r="S1542" i="35"/>
  <c r="P1543" i="35"/>
  <c r="M1544" i="35"/>
  <c r="J1545" i="35"/>
  <c r="R1545" i="35"/>
  <c r="O1546" i="35"/>
  <c r="L1547" i="35"/>
  <c r="I1548" i="35"/>
  <c r="Q1548" i="35"/>
  <c r="N1549" i="35"/>
  <c r="K1550" i="35"/>
  <c r="S1550" i="35"/>
  <c r="P1551" i="35"/>
  <c r="M1552" i="35"/>
  <c r="J1553" i="35"/>
  <c r="R1553" i="35"/>
  <c r="O1554" i="35"/>
  <c r="L1555" i="35"/>
  <c r="I1556" i="35"/>
  <c r="Q1556" i="35"/>
  <c r="N1557" i="35"/>
  <c r="K1558" i="35"/>
  <c r="S1558" i="35"/>
  <c r="P1559" i="35"/>
  <c r="M1560" i="35"/>
  <c r="J1561" i="35"/>
  <c r="I920" i="35"/>
  <c r="L1038" i="35"/>
  <c r="R1084" i="35"/>
  <c r="I1119" i="35"/>
  <c r="L1129" i="35"/>
  <c r="J1135" i="35"/>
  <c r="S1140" i="35"/>
  <c r="Q1146" i="35"/>
  <c r="O1152" i="35"/>
  <c r="M1158" i="35"/>
  <c r="K1164" i="35"/>
  <c r="I1170" i="35"/>
  <c r="R1175" i="35"/>
  <c r="P1181" i="35"/>
  <c r="N1187" i="35"/>
  <c r="L1193" i="35"/>
  <c r="J1199" i="35"/>
  <c r="S1204" i="35"/>
  <c r="Q1210" i="35"/>
  <c r="O1216" i="35"/>
  <c r="M1222" i="35"/>
  <c r="K1228" i="35"/>
  <c r="I1234" i="35"/>
  <c r="R1239" i="35"/>
  <c r="P1245" i="35"/>
  <c r="N1251" i="35"/>
  <c r="L1257" i="35"/>
  <c r="J1263" i="35"/>
  <c r="S1268" i="35"/>
  <c r="Q1274" i="35"/>
  <c r="O1280" i="35"/>
  <c r="M1286" i="35"/>
  <c r="K1292" i="35"/>
  <c r="I1298" i="35"/>
  <c r="R1303" i="35"/>
  <c r="P1309" i="35"/>
  <c r="N1315" i="35"/>
  <c r="L1321" i="35"/>
  <c r="J1327" i="35"/>
  <c r="S1332" i="35"/>
  <c r="L1335" i="35"/>
  <c r="L1337" i="35"/>
  <c r="I1339" i="35"/>
  <c r="J1341" i="35"/>
  <c r="J1343" i="35"/>
  <c r="R1344" i="35"/>
  <c r="S1346" i="35"/>
  <c r="S1348" i="35"/>
  <c r="P1350" i="35"/>
  <c r="Q1352" i="35"/>
  <c r="S1353" i="35"/>
  <c r="P1354" i="35"/>
  <c r="M1355" i="35"/>
  <c r="J1356" i="35"/>
  <c r="R1356" i="35"/>
  <c r="O1357" i="35"/>
  <c r="L1358" i="35"/>
  <c r="I1359" i="35"/>
  <c r="Q1359" i="35"/>
  <c r="N1360" i="35"/>
  <c r="K1361" i="35"/>
  <c r="S1361" i="35"/>
  <c r="P1362" i="35"/>
  <c r="M1363" i="35"/>
  <c r="J1364" i="35"/>
  <c r="R1364" i="35"/>
  <c r="O1365" i="35"/>
  <c r="L1366" i="35"/>
  <c r="I1367" i="35"/>
  <c r="Q1367" i="35"/>
  <c r="N1368" i="35"/>
  <c r="K1369" i="35"/>
  <c r="S1369" i="35"/>
  <c r="P1370" i="35"/>
  <c r="M1371" i="35"/>
  <c r="J1372" i="35"/>
  <c r="R1372" i="35"/>
  <c r="O1373" i="35"/>
  <c r="L1374" i="35"/>
  <c r="I1375" i="35"/>
  <c r="Q1375" i="35"/>
  <c r="N1376" i="35"/>
  <c r="K1377" i="35"/>
  <c r="S1377" i="35"/>
  <c r="P1378" i="35"/>
  <c r="M1379" i="35"/>
  <c r="J1380" i="35"/>
  <c r="R1380" i="35"/>
  <c r="O1381" i="35"/>
  <c r="L1382" i="35"/>
  <c r="I1383" i="35"/>
  <c r="Q1383" i="35"/>
  <c r="N1384" i="35"/>
  <c r="K1385" i="35"/>
  <c r="S1385" i="35"/>
  <c r="P1386" i="35"/>
  <c r="M1387" i="35"/>
  <c r="J1388" i="35"/>
  <c r="R1388" i="35"/>
  <c r="O1389" i="35"/>
  <c r="L1390" i="35"/>
  <c r="I1391" i="35"/>
  <c r="Q1391" i="35"/>
  <c r="N1392" i="35"/>
  <c r="K1393" i="35"/>
  <c r="S1393" i="35"/>
  <c r="P1394" i="35"/>
  <c r="M1395" i="35"/>
  <c r="J1396" i="35"/>
  <c r="R1396" i="35"/>
  <c r="O1397" i="35"/>
  <c r="L1398" i="35"/>
  <c r="I1399" i="35"/>
  <c r="Q1399" i="35"/>
  <c r="N1400" i="35"/>
  <c r="K1401" i="35"/>
  <c r="S1401" i="35"/>
  <c r="P1402" i="35"/>
  <c r="M1403" i="35"/>
  <c r="J1404" i="35"/>
  <c r="R1404" i="35"/>
  <c r="O1405" i="35"/>
  <c r="L1406" i="35"/>
  <c r="I1407" i="35"/>
  <c r="Q1407" i="35"/>
  <c r="N1408" i="35"/>
  <c r="K1409" i="35"/>
  <c r="S1409" i="35"/>
  <c r="P1410" i="35"/>
  <c r="M1411" i="35"/>
  <c r="J1412" i="35"/>
  <c r="R1412" i="35"/>
  <c r="O1413" i="35"/>
  <c r="L1414" i="35"/>
  <c r="I1415" i="35"/>
  <c r="Q1415" i="35"/>
  <c r="N1416" i="35"/>
  <c r="K1417" i="35"/>
  <c r="S1417" i="35"/>
  <c r="P1418" i="35"/>
  <c r="M1419" i="35"/>
  <c r="J1420" i="35"/>
  <c r="R1420" i="35"/>
  <c r="O1421" i="35"/>
  <c r="L1422" i="35"/>
  <c r="I1423" i="35"/>
  <c r="Q1423" i="35"/>
  <c r="N1424" i="35"/>
  <c r="K1425" i="35"/>
  <c r="S1425" i="35"/>
  <c r="P1426" i="35"/>
  <c r="M1427" i="35"/>
  <c r="J1428" i="35"/>
  <c r="R1428" i="35"/>
  <c r="O1429" i="35"/>
  <c r="L1430" i="35"/>
  <c r="I1431" i="35"/>
  <c r="Q1431" i="35"/>
  <c r="N1432" i="35"/>
  <c r="K1433" i="35"/>
  <c r="S1433" i="35"/>
  <c r="P1434" i="35"/>
  <c r="M1435" i="35"/>
  <c r="J1436" i="35"/>
  <c r="R1436" i="35"/>
  <c r="O1437" i="35"/>
  <c r="L1438" i="35"/>
  <c r="I1439" i="35"/>
  <c r="Q1439" i="35"/>
  <c r="N1440" i="35"/>
  <c r="K1441" i="35"/>
  <c r="S1441" i="35"/>
  <c r="P1442" i="35"/>
  <c r="M1443" i="35"/>
  <c r="J1444" i="35"/>
  <c r="R1444" i="35"/>
  <c r="O1445" i="35"/>
  <c r="L1446" i="35"/>
  <c r="I1447" i="35"/>
  <c r="Q1447" i="35"/>
  <c r="N1448" i="35"/>
  <c r="K1449" i="35"/>
  <c r="S1449" i="35"/>
  <c r="P1450" i="35"/>
  <c r="M1451" i="35"/>
  <c r="J1452" i="35"/>
  <c r="R1452" i="35"/>
  <c r="O1453" i="35"/>
  <c r="L1454" i="35"/>
  <c r="I1455" i="35"/>
  <c r="Q1455" i="35"/>
  <c r="N1456" i="35"/>
  <c r="K1457" i="35"/>
  <c r="S1457" i="35"/>
  <c r="P1458" i="35"/>
  <c r="M1459" i="35"/>
  <c r="J1460" i="35"/>
  <c r="R1460" i="35"/>
  <c r="O1461" i="35"/>
  <c r="L1462" i="35"/>
  <c r="I1463" i="35"/>
  <c r="Q1463" i="35"/>
  <c r="N1464" i="35"/>
  <c r="K1465" i="35"/>
  <c r="S1465" i="35"/>
  <c r="P1466" i="35"/>
  <c r="M1467" i="35"/>
  <c r="J1468" i="35"/>
  <c r="R1468" i="35"/>
  <c r="O1469" i="35"/>
  <c r="L1470" i="35"/>
  <c r="I1471" i="35"/>
  <c r="Q1471" i="35"/>
  <c r="N1472" i="35"/>
  <c r="K1473" i="35"/>
  <c r="S1473" i="35"/>
  <c r="P1474" i="35"/>
  <c r="M1475" i="35"/>
  <c r="J1476" i="35"/>
  <c r="R1476" i="35"/>
  <c r="O1477" i="35"/>
  <c r="L1478" i="35"/>
  <c r="I1479" i="35"/>
  <c r="Q1479" i="35"/>
  <c r="N1480" i="35"/>
  <c r="K1481" i="35"/>
  <c r="S1481" i="35"/>
  <c r="P1482" i="35"/>
  <c r="M1483" i="35"/>
  <c r="J1484" i="35"/>
  <c r="R1484" i="35"/>
  <c r="O1485" i="35"/>
  <c r="L1486" i="35"/>
  <c r="I1487" i="35"/>
  <c r="Q1487" i="35"/>
  <c r="N1488" i="35"/>
  <c r="K1489" i="35"/>
  <c r="S1489" i="35"/>
  <c r="P1490" i="35"/>
  <c r="M1491" i="35"/>
  <c r="J1492" i="35"/>
  <c r="R1492" i="35"/>
  <c r="O1493" i="35"/>
  <c r="L1494" i="35"/>
  <c r="I1495" i="35"/>
  <c r="Q1495" i="35"/>
  <c r="N1496" i="35"/>
  <c r="K1497" i="35"/>
  <c r="S1497" i="35"/>
  <c r="P1498" i="35"/>
  <c r="M1499" i="35"/>
  <c r="J1500" i="35"/>
  <c r="R1500" i="35"/>
  <c r="O1501" i="35"/>
  <c r="L1502" i="35"/>
  <c r="I1503" i="35"/>
  <c r="Q1503" i="35"/>
  <c r="N1504" i="35"/>
  <c r="K1505" i="35"/>
  <c r="S1505" i="35"/>
  <c r="P1506" i="35"/>
  <c r="M1507" i="35"/>
  <c r="J1508" i="35"/>
  <c r="R1508" i="35"/>
  <c r="O1509" i="35"/>
  <c r="L1510" i="35"/>
  <c r="I1511" i="35"/>
  <c r="Q1511" i="35"/>
  <c r="N1512" i="35"/>
  <c r="K1513" i="35"/>
  <c r="S1513" i="35"/>
  <c r="P1514" i="35"/>
  <c r="M1515" i="35"/>
  <c r="J1516" i="35"/>
  <c r="R1516" i="35"/>
  <c r="O1517" i="35"/>
  <c r="L1518" i="35"/>
  <c r="I1519" i="35"/>
  <c r="Q1519" i="35"/>
  <c r="N1520" i="35"/>
  <c r="K1521" i="35"/>
  <c r="S1521" i="35"/>
  <c r="P1522" i="35"/>
  <c r="M1523" i="35"/>
  <c r="J1524" i="35"/>
  <c r="R1524" i="35"/>
  <c r="O1525" i="35"/>
  <c r="L1526" i="35"/>
  <c r="I1527" i="35"/>
  <c r="Q1527" i="35"/>
  <c r="N1528" i="35"/>
  <c r="K1529" i="35"/>
  <c r="S1529" i="35"/>
  <c r="P1530" i="35"/>
  <c r="M1531" i="35"/>
  <c r="J1532" i="35"/>
  <c r="R1532" i="35"/>
  <c r="O1533" i="35"/>
  <c r="L1534" i="35"/>
  <c r="I1535" i="35"/>
  <c r="Q1535" i="35"/>
  <c r="N1536" i="35"/>
  <c r="K1537" i="35"/>
  <c r="S1537" i="35"/>
  <c r="P1538" i="35"/>
  <c r="M1539" i="35"/>
  <c r="J1540" i="35"/>
  <c r="R1540" i="35"/>
  <c r="O1541" i="35"/>
  <c r="L1542" i="35"/>
  <c r="I1543" i="35"/>
  <c r="Q1543" i="35"/>
  <c r="N1544" i="35"/>
  <c r="K1545" i="35"/>
  <c r="S1545" i="35"/>
  <c r="P1546" i="35"/>
  <c r="M1547" i="35"/>
  <c r="J1548" i="35"/>
  <c r="R1548" i="35"/>
  <c r="O1549" i="35"/>
  <c r="L1550" i="35"/>
  <c r="I1551" i="35"/>
  <c r="Q1551" i="35"/>
  <c r="N1552" i="35"/>
  <c r="K1553" i="35"/>
  <c r="S1553" i="35"/>
  <c r="P1554" i="35"/>
  <c r="M1555" i="35"/>
  <c r="J1556" i="35"/>
  <c r="R1556" i="35"/>
  <c r="O1557" i="35"/>
  <c r="L1558" i="35"/>
  <c r="I1559" i="35"/>
  <c r="Q1559" i="35"/>
  <c r="N1560" i="35"/>
  <c r="K1561" i="35"/>
  <c r="S1561" i="35"/>
  <c r="P1562" i="35"/>
  <c r="M1563" i="35"/>
  <c r="J1564" i="35"/>
  <c r="R1564" i="35"/>
  <c r="O966" i="35"/>
  <c r="J1044" i="35"/>
  <c r="P1090" i="35"/>
  <c r="R1120" i="35"/>
  <c r="I1130" i="35"/>
  <c r="R1135" i="35"/>
  <c r="P1141" i="35"/>
  <c r="N1147" i="35"/>
  <c r="L1153" i="35"/>
  <c r="J1159" i="35"/>
  <c r="S1164" i="35"/>
  <c r="Q1170" i="35"/>
  <c r="O1176" i="35"/>
  <c r="M1182" i="35"/>
  <c r="K1188" i="35"/>
  <c r="I1194" i="35"/>
  <c r="R1199" i="35"/>
  <c r="P1205" i="35"/>
  <c r="N1211" i="35"/>
  <c r="L1217" i="35"/>
  <c r="J1223" i="35"/>
  <c r="S1228" i="35"/>
  <c r="Q1234" i="35"/>
  <c r="O1240" i="35"/>
  <c r="M1246" i="35"/>
  <c r="K1252" i="35"/>
  <c r="I1258" i="35"/>
  <c r="R1263" i="35"/>
  <c r="P1269" i="35"/>
  <c r="N1275" i="35"/>
  <c r="L1281" i="35"/>
  <c r="J1287" i="35"/>
  <c r="S1292" i="35"/>
  <c r="Q1298" i="35"/>
  <c r="O1304" i="35"/>
  <c r="M1310" i="35"/>
  <c r="K1316" i="35"/>
  <c r="I1322" i="35"/>
  <c r="R1327" i="35"/>
  <c r="P1333" i="35"/>
  <c r="M1335" i="35"/>
  <c r="N1337" i="35"/>
  <c r="N1339" i="35"/>
  <c r="K1341" i="35"/>
  <c r="L1343" i="35"/>
  <c r="L1345" i="35"/>
  <c r="I1347" i="35"/>
  <c r="J1349" i="35"/>
  <c r="J1351" i="35"/>
  <c r="R1352" i="35"/>
  <c r="I1354" i="35"/>
  <c r="Q1354" i="35"/>
  <c r="N1355" i="35"/>
  <c r="K1356" i="35"/>
  <c r="S1356" i="35"/>
  <c r="P1357" i="35"/>
  <c r="M1358" i="35"/>
  <c r="J1359" i="35"/>
  <c r="R1359" i="35"/>
  <c r="O1360" i="35"/>
  <c r="L1361" i="35"/>
  <c r="I1362" i="35"/>
  <c r="Q1362" i="35"/>
  <c r="N1363" i="35"/>
  <c r="K1364" i="35"/>
  <c r="S1364" i="35"/>
  <c r="P1365" i="35"/>
  <c r="M1366" i="35"/>
  <c r="J1367" i="35"/>
  <c r="R1367" i="35"/>
  <c r="O1368" i="35"/>
  <c r="L1369" i="35"/>
  <c r="I1370" i="35"/>
  <c r="Q1370" i="35"/>
  <c r="N1371" i="35"/>
  <c r="K1372" i="35"/>
  <c r="S1372" i="35"/>
  <c r="P1373" i="35"/>
  <c r="M1374" i="35"/>
  <c r="J1375" i="35"/>
  <c r="R1375" i="35"/>
  <c r="O1376" i="35"/>
  <c r="L1377" i="35"/>
  <c r="I1378" i="35"/>
  <c r="Q1378" i="35"/>
  <c r="N1379" i="35"/>
  <c r="K1380" i="35"/>
  <c r="S1380" i="35"/>
  <c r="P1381" i="35"/>
  <c r="M1382" i="35"/>
  <c r="J1383" i="35"/>
  <c r="R1383" i="35"/>
  <c r="O1384" i="35"/>
  <c r="L1385" i="35"/>
  <c r="I1386" i="35"/>
  <c r="Q1386" i="35"/>
  <c r="N1387" i="35"/>
  <c r="K1388" i="35"/>
  <c r="S1388" i="35"/>
  <c r="P1389" i="35"/>
  <c r="M1390" i="35"/>
  <c r="J1391" i="35"/>
  <c r="R1391" i="35"/>
  <c r="O1392" i="35"/>
  <c r="L1393" i="35"/>
  <c r="I1394" i="35"/>
  <c r="Q1394" i="35"/>
  <c r="N1395" i="35"/>
  <c r="K1396" i="35"/>
  <c r="S1396" i="35"/>
  <c r="P1397" i="35"/>
  <c r="M1398" i="35"/>
  <c r="J1399" i="35"/>
  <c r="R1399" i="35"/>
  <c r="O1400" i="35"/>
  <c r="L1401" i="35"/>
  <c r="I1402" i="35"/>
  <c r="Q1402" i="35"/>
  <c r="N1403" i="35"/>
  <c r="K1404" i="35"/>
  <c r="S1404" i="35"/>
  <c r="P1405" i="35"/>
  <c r="M1406" i="35"/>
  <c r="J1407" i="35"/>
  <c r="R1407" i="35"/>
  <c r="O1408" i="35"/>
  <c r="L1409" i="35"/>
  <c r="I1410" i="35"/>
  <c r="Q1410" i="35"/>
  <c r="N1411" i="35"/>
  <c r="K1412" i="35"/>
  <c r="S1412" i="35"/>
  <c r="P1413" i="35"/>
  <c r="M1414" i="35"/>
  <c r="J1415" i="35"/>
  <c r="R1415" i="35"/>
  <c r="O1416" i="35"/>
  <c r="L1417" i="35"/>
  <c r="I1418" i="35"/>
  <c r="Q1418" i="35"/>
  <c r="N1419" i="35"/>
  <c r="K1420" i="35"/>
  <c r="S1420" i="35"/>
  <c r="P1421" i="35"/>
  <c r="M1422" i="35"/>
  <c r="J1423" i="35"/>
  <c r="R1423" i="35"/>
  <c r="O1424" i="35"/>
  <c r="L1425" i="35"/>
  <c r="I1426" i="35"/>
  <c r="Q1426" i="35"/>
  <c r="N1427" i="35"/>
  <c r="K1428" i="35"/>
  <c r="S1428" i="35"/>
  <c r="P1429" i="35"/>
  <c r="M1430" i="35"/>
  <c r="J1431" i="35"/>
  <c r="R1431" i="35"/>
  <c r="O1432" i="35"/>
  <c r="L1433" i="35"/>
  <c r="I1434" i="35"/>
  <c r="Q1434" i="35"/>
  <c r="N1435" i="35"/>
  <c r="K1436" i="35"/>
  <c r="S1436" i="35"/>
  <c r="P1437" i="35"/>
  <c r="M1438" i="35"/>
  <c r="J1439" i="35"/>
  <c r="R1439" i="35"/>
  <c r="O1440" i="35"/>
  <c r="L1441" i="35"/>
  <c r="I1442" i="35"/>
  <c r="Q1442" i="35"/>
  <c r="N1443" i="35"/>
  <c r="K1444" i="35"/>
  <c r="S1444" i="35"/>
  <c r="P1445" i="35"/>
  <c r="M1446" i="35"/>
  <c r="J1447" i="35"/>
  <c r="R1447" i="35"/>
  <c r="O1448" i="35"/>
  <c r="L1449" i="35"/>
  <c r="I1450" i="35"/>
  <c r="Q1450" i="35"/>
  <c r="N1451" i="35"/>
  <c r="K1452" i="35"/>
  <c r="S1452" i="35"/>
  <c r="P1453" i="35"/>
  <c r="M1454" i="35"/>
  <c r="J1455" i="35"/>
  <c r="R1455" i="35"/>
  <c r="O1456" i="35"/>
  <c r="L1457" i="35"/>
  <c r="I1458" i="35"/>
  <c r="Q1458" i="35"/>
  <c r="N1459" i="35"/>
  <c r="K1460" i="35"/>
  <c r="S1460" i="35"/>
  <c r="P1461" i="35"/>
  <c r="M1462" i="35"/>
  <c r="J1463" i="35"/>
  <c r="R1463" i="35"/>
  <c r="O1464" i="35"/>
  <c r="L1465" i="35"/>
  <c r="I1466" i="35"/>
  <c r="Q1466" i="35"/>
  <c r="N1467" i="35"/>
  <c r="K1468" i="35"/>
  <c r="S1468" i="35"/>
  <c r="P1469" i="35"/>
  <c r="M1470" i="35"/>
  <c r="J1471" i="35"/>
  <c r="R1471" i="35"/>
  <c r="O1472" i="35"/>
  <c r="L1473" i="35"/>
  <c r="I1474" i="35"/>
  <c r="Q1474" i="35"/>
  <c r="N1475" i="35"/>
  <c r="K1476" i="35"/>
  <c r="S1476" i="35"/>
  <c r="P1477" i="35"/>
  <c r="M1478" i="35"/>
  <c r="J1479" i="35"/>
  <c r="R1479" i="35"/>
  <c r="O1480" i="35"/>
  <c r="L1481" i="35"/>
  <c r="I1482" i="35"/>
  <c r="Q1482" i="35"/>
  <c r="N1483" i="35"/>
  <c r="K1484" i="35"/>
  <c r="S1484" i="35"/>
  <c r="P1485" i="35"/>
  <c r="M1486" i="35"/>
  <c r="J1487" i="35"/>
  <c r="R1487" i="35"/>
  <c r="O1488" i="35"/>
  <c r="L1489" i="35"/>
  <c r="I1490" i="35"/>
  <c r="Q1490" i="35"/>
  <c r="N1491" i="35"/>
  <c r="K1492" i="35"/>
  <c r="S1492" i="35"/>
  <c r="P1493" i="35"/>
  <c r="M1494" i="35"/>
  <c r="J1495" i="35"/>
  <c r="R1495" i="35"/>
  <c r="O1496" i="35"/>
  <c r="L1497" i="35"/>
  <c r="I1498" i="35"/>
  <c r="Q1498" i="35"/>
  <c r="N1499" i="35"/>
  <c r="K1500" i="35"/>
  <c r="S1500" i="35"/>
  <c r="P1501" i="35"/>
  <c r="M1502" i="35"/>
  <c r="J1503" i="35"/>
  <c r="R1503" i="35"/>
  <c r="O1504" i="35"/>
  <c r="L1505" i="35"/>
  <c r="I1506" i="35"/>
  <c r="Q1506" i="35"/>
  <c r="N1507" i="35"/>
  <c r="K1508" i="35"/>
  <c r="S1508" i="35"/>
  <c r="P1509" i="35"/>
  <c r="M1510" i="35"/>
  <c r="J1511" i="35"/>
  <c r="R1511" i="35"/>
  <c r="O1512" i="35"/>
  <c r="L1513" i="35"/>
  <c r="I1514" i="35"/>
  <c r="Q1514" i="35"/>
  <c r="N1515" i="35"/>
  <c r="K1516" i="35"/>
  <c r="S1516" i="35"/>
  <c r="P1517" i="35"/>
  <c r="M1518" i="35"/>
  <c r="J1519" i="35"/>
  <c r="R1519" i="35"/>
  <c r="O1520" i="35"/>
  <c r="L1521" i="35"/>
  <c r="I1522" i="35"/>
  <c r="Q1522" i="35"/>
  <c r="N1523" i="35"/>
  <c r="K1524" i="35"/>
  <c r="S1524" i="35"/>
  <c r="P1525" i="35"/>
  <c r="M1526" i="35"/>
  <c r="J1527" i="35"/>
  <c r="R1527" i="35"/>
  <c r="O1528" i="35"/>
  <c r="L1529" i="35"/>
  <c r="I1530" i="35"/>
  <c r="Q1530" i="35"/>
  <c r="N1531" i="35"/>
  <c r="K1532" i="35"/>
  <c r="S1532" i="35"/>
  <c r="P1533" i="35"/>
  <c r="M1534" i="35"/>
  <c r="J1535" i="35"/>
  <c r="R1535" i="35"/>
  <c r="O1536" i="35"/>
  <c r="L1537" i="35"/>
  <c r="I1538" i="35"/>
  <c r="Q1538" i="35"/>
  <c r="N1539" i="35"/>
  <c r="K1540" i="35"/>
  <c r="S1540" i="35"/>
  <c r="P1541" i="35"/>
  <c r="M1542" i="35"/>
  <c r="J1543" i="35"/>
  <c r="R1543" i="35"/>
  <c r="O1544" i="35"/>
  <c r="L1545" i="35"/>
  <c r="I1546" i="35"/>
  <c r="Q1546" i="35"/>
  <c r="N1547" i="35"/>
  <c r="K1548" i="35"/>
  <c r="S1548" i="35"/>
  <c r="P1549" i="35"/>
  <c r="M1550" i="35"/>
  <c r="J1551" i="35"/>
  <c r="R1551" i="35"/>
  <c r="O1552" i="35"/>
  <c r="L1553" i="35"/>
  <c r="I1554" i="35"/>
  <c r="Q1554" i="35"/>
  <c r="N1555" i="35"/>
  <c r="K1556" i="35"/>
  <c r="S1556" i="35"/>
  <c r="P1557" i="35"/>
  <c r="M1558" i="35"/>
  <c r="J1559" i="35"/>
  <c r="R1559" i="35"/>
  <c r="O1560" i="35"/>
  <c r="L1561" i="35"/>
  <c r="I1562" i="35"/>
  <c r="Q1562" i="35"/>
  <c r="N1563" i="35"/>
  <c r="K1564" i="35"/>
  <c r="S1564" i="35"/>
  <c r="Q990" i="35"/>
  <c r="S1049" i="35"/>
  <c r="N1096" i="35"/>
  <c r="R1122" i="35"/>
  <c r="Q1130" i="35"/>
  <c r="O1136" i="35"/>
  <c r="M1142" i="35"/>
  <c r="K1148" i="35"/>
  <c r="I1154" i="35"/>
  <c r="R1159" i="35"/>
  <c r="P1165" i="35"/>
  <c r="N1171" i="35"/>
  <c r="L1177" i="35"/>
  <c r="J1183" i="35"/>
  <c r="S1188" i="35"/>
  <c r="Q1194" i="35"/>
  <c r="O1200" i="35"/>
  <c r="M1206" i="35"/>
  <c r="K1212" i="35"/>
  <c r="I1218" i="35"/>
  <c r="R1223" i="35"/>
  <c r="P1229" i="35"/>
  <c r="N1235" i="35"/>
  <c r="L1241" i="35"/>
  <c r="J1247" i="35"/>
  <c r="S1252" i="35"/>
  <c r="Q1258" i="35"/>
  <c r="O1264" i="35"/>
  <c r="M1270" i="35"/>
  <c r="K1276" i="35"/>
  <c r="I1282" i="35"/>
  <c r="R1287" i="35"/>
  <c r="P1293" i="35"/>
  <c r="N1299" i="35"/>
  <c r="L1305" i="35"/>
  <c r="J1311" i="35"/>
  <c r="S1316" i="35"/>
  <c r="Q1322" i="35"/>
  <c r="O1328" i="35"/>
  <c r="R1333" i="35"/>
  <c r="R1335" i="35"/>
  <c r="O1337" i="35"/>
  <c r="P1339" i="35"/>
  <c r="P1341" i="35"/>
  <c r="M1343" i="35"/>
  <c r="N1345" i="35"/>
  <c r="N1347" i="35"/>
  <c r="K1349" i="35"/>
  <c r="L1351" i="35"/>
  <c r="L1353" i="35"/>
  <c r="J1354" i="35"/>
  <c r="R1354" i="35"/>
  <c r="O1355" i="35"/>
  <c r="L1356" i="35"/>
  <c r="I1357" i="35"/>
  <c r="Q1357" i="35"/>
  <c r="N1358" i="35"/>
  <c r="K1359" i="35"/>
  <c r="S1359" i="35"/>
  <c r="P1360" i="35"/>
  <c r="M1361" i="35"/>
  <c r="J1362" i="35"/>
  <c r="R1362" i="35"/>
  <c r="O1363" i="35"/>
  <c r="L1364" i="35"/>
  <c r="I1365" i="35"/>
  <c r="Q1365" i="35"/>
  <c r="N1366" i="35"/>
  <c r="K1367" i="35"/>
  <c r="S1367" i="35"/>
  <c r="P1368" i="35"/>
  <c r="M1369" i="35"/>
  <c r="J1370" i="35"/>
  <c r="R1370" i="35"/>
  <c r="O1371" i="35"/>
  <c r="L1372" i="35"/>
  <c r="I1373" i="35"/>
  <c r="Q1373" i="35"/>
  <c r="N1374" i="35"/>
  <c r="K1375" i="35"/>
  <c r="S1375" i="35"/>
  <c r="P1376" i="35"/>
  <c r="M1377" i="35"/>
  <c r="J1378" i="35"/>
  <c r="R1378" i="35"/>
  <c r="O1379" i="35"/>
  <c r="L1380" i="35"/>
  <c r="I1381" i="35"/>
  <c r="Q1381" i="35"/>
  <c r="N1382" i="35"/>
  <c r="K1383" i="35"/>
  <c r="S1383" i="35"/>
  <c r="P1384" i="35"/>
  <c r="M1385" i="35"/>
  <c r="J1386" i="35"/>
  <c r="R1386" i="35"/>
  <c r="O1387" i="35"/>
  <c r="L1388" i="35"/>
  <c r="I1389" i="35"/>
  <c r="Q1389" i="35"/>
  <c r="N1390" i="35"/>
  <c r="K1391" i="35"/>
  <c r="S1391" i="35"/>
  <c r="P1392" i="35"/>
  <c r="M1393" i="35"/>
  <c r="J1394" i="35"/>
  <c r="R1394" i="35"/>
  <c r="O1395" i="35"/>
  <c r="L1396" i="35"/>
  <c r="I1397" i="35"/>
  <c r="Q1397" i="35"/>
  <c r="N1398" i="35"/>
  <c r="K1399" i="35"/>
  <c r="S1399" i="35"/>
  <c r="P1400" i="35"/>
  <c r="M1401" i="35"/>
  <c r="J1402" i="35"/>
  <c r="R1402" i="35"/>
  <c r="O1403" i="35"/>
  <c r="L1404" i="35"/>
  <c r="I1405" i="35"/>
  <c r="Q1405" i="35"/>
  <c r="N1406" i="35"/>
  <c r="K1407" i="35"/>
  <c r="S1407" i="35"/>
  <c r="P1408" i="35"/>
  <c r="M1409" i="35"/>
  <c r="J1410" i="35"/>
  <c r="R1410" i="35"/>
  <c r="O1411" i="35"/>
  <c r="L1412" i="35"/>
  <c r="I1413" i="35"/>
  <c r="Q1413" i="35"/>
  <c r="N1414" i="35"/>
  <c r="K1415" i="35"/>
  <c r="S1415" i="35"/>
  <c r="P1416" i="35"/>
  <c r="M1417" i="35"/>
  <c r="J1418" i="35"/>
  <c r="R1418" i="35"/>
  <c r="O1419" i="35"/>
  <c r="L1420" i="35"/>
  <c r="I1421" i="35"/>
  <c r="Q1421" i="35"/>
  <c r="N1422" i="35"/>
  <c r="K1423" i="35"/>
  <c r="S1423" i="35"/>
  <c r="P1424" i="35"/>
  <c r="M1425" i="35"/>
  <c r="J1426" i="35"/>
  <c r="R1426" i="35"/>
  <c r="O1427" i="35"/>
  <c r="L1428" i="35"/>
  <c r="I1429" i="35"/>
  <c r="Q1429" i="35"/>
  <c r="N1430" i="35"/>
  <c r="K1431" i="35"/>
  <c r="S1431" i="35"/>
  <c r="P1432" i="35"/>
  <c r="M1433" i="35"/>
  <c r="J1434" i="35"/>
  <c r="R1434" i="35"/>
  <c r="O1435" i="35"/>
  <c r="L1436" i="35"/>
  <c r="I1437" i="35"/>
  <c r="Q1437" i="35"/>
  <c r="N1438" i="35"/>
  <c r="K1439" i="35"/>
  <c r="S1439" i="35"/>
  <c r="P1440" i="35"/>
  <c r="M1441" i="35"/>
  <c r="J1442" i="35"/>
  <c r="R1442" i="35"/>
  <c r="O1443" i="35"/>
  <c r="L1444" i="35"/>
  <c r="I1445" i="35"/>
  <c r="Q1445" i="35"/>
  <c r="N1446" i="35"/>
  <c r="K1447" i="35"/>
  <c r="S1447" i="35"/>
  <c r="P1448" i="35"/>
  <c r="M1449" i="35"/>
  <c r="J1450" i="35"/>
  <c r="R1450" i="35"/>
  <c r="O1451" i="35"/>
  <c r="L1452" i="35"/>
  <c r="I1453" i="35"/>
  <c r="Q1453" i="35"/>
  <c r="N1454" i="35"/>
  <c r="K1455" i="35"/>
  <c r="S1455" i="35"/>
  <c r="P1456" i="35"/>
  <c r="M1457" i="35"/>
  <c r="J1458" i="35"/>
  <c r="R1458" i="35"/>
  <c r="O1459" i="35"/>
  <c r="L1460" i="35"/>
  <c r="I1461" i="35"/>
  <c r="Q1461" i="35"/>
  <c r="N1462" i="35"/>
  <c r="K1463" i="35"/>
  <c r="S1463" i="35"/>
  <c r="P1464" i="35"/>
  <c r="M1465" i="35"/>
  <c r="J1466" i="35"/>
  <c r="R1466" i="35"/>
  <c r="O1467" i="35"/>
  <c r="L1468" i="35"/>
  <c r="I1469" i="35"/>
  <c r="Q1469" i="35"/>
  <c r="N1470" i="35"/>
  <c r="K1471" i="35"/>
  <c r="S1471" i="35"/>
  <c r="P1472" i="35"/>
  <c r="M1473" i="35"/>
  <c r="J1474" i="35"/>
  <c r="R1474" i="35"/>
  <c r="O1475" i="35"/>
  <c r="L1476" i="35"/>
  <c r="I1477" i="35"/>
  <c r="Q1477" i="35"/>
  <c r="N1478" i="35"/>
  <c r="K1479" i="35"/>
  <c r="S1479" i="35"/>
  <c r="P1480" i="35"/>
  <c r="M1481" i="35"/>
  <c r="J1482" i="35"/>
  <c r="R1482" i="35"/>
  <c r="O1483" i="35"/>
  <c r="L1484" i="35"/>
  <c r="I1485" i="35"/>
  <c r="Q1485" i="35"/>
  <c r="N1486" i="35"/>
  <c r="K1487" i="35"/>
  <c r="S1487" i="35"/>
  <c r="P1488" i="35"/>
  <c r="M1489" i="35"/>
  <c r="J1490" i="35"/>
  <c r="R1490" i="35"/>
  <c r="O1491" i="35"/>
  <c r="L1492" i="35"/>
  <c r="I1493" i="35"/>
  <c r="Q1493" i="35"/>
  <c r="N1494" i="35"/>
  <c r="K1495" i="35"/>
  <c r="S1495" i="35"/>
  <c r="P1496" i="35"/>
  <c r="M1497" i="35"/>
  <c r="J1498" i="35"/>
  <c r="R1498" i="35"/>
  <c r="O1499" i="35"/>
  <c r="L1500" i="35"/>
  <c r="I1501" i="35"/>
  <c r="Q1501" i="35"/>
  <c r="N1502" i="35"/>
  <c r="K1503" i="35"/>
  <c r="S1503" i="35"/>
  <c r="P1504" i="35"/>
  <c r="M1505" i="35"/>
  <c r="J1506" i="35"/>
  <c r="R1506" i="35"/>
  <c r="O1507" i="35"/>
  <c r="L1508" i="35"/>
  <c r="I1509" i="35"/>
  <c r="Q1509" i="35"/>
  <c r="N1510" i="35"/>
  <c r="K1511" i="35"/>
  <c r="S1511" i="35"/>
  <c r="P1512" i="35"/>
  <c r="M1513" i="35"/>
  <c r="J1514" i="35"/>
  <c r="R1514" i="35"/>
  <c r="O1515" i="35"/>
  <c r="L1516" i="35"/>
  <c r="I1517" i="35"/>
  <c r="Q1517" i="35"/>
  <c r="N1518" i="35"/>
  <c r="K1519" i="35"/>
  <c r="S1519" i="35"/>
  <c r="P1520" i="35"/>
  <c r="M1521" i="35"/>
  <c r="J1522" i="35"/>
  <c r="R1522" i="35"/>
  <c r="O1523" i="35"/>
  <c r="L1524" i="35"/>
  <c r="I1525" i="35"/>
  <c r="Q1525" i="35"/>
  <c r="N1526" i="35"/>
  <c r="K1527" i="35"/>
  <c r="S1527" i="35"/>
  <c r="P1528" i="35"/>
  <c r="M1529" i="35"/>
  <c r="J1530" i="35"/>
  <c r="R1530" i="35"/>
  <c r="O1531" i="35"/>
  <c r="L1532" i="35"/>
  <c r="I1533" i="35"/>
  <c r="Q1533" i="35"/>
  <c r="N1534" i="35"/>
  <c r="K1535" i="35"/>
  <c r="S1535" i="35"/>
  <c r="P1536" i="35"/>
  <c r="M1537" i="35"/>
  <c r="J1538" i="35"/>
  <c r="R1538" i="35"/>
  <c r="O1539" i="35"/>
  <c r="L1540" i="35"/>
  <c r="I1541" i="35"/>
  <c r="Q1541" i="35"/>
  <c r="N1542" i="35"/>
  <c r="K1543" i="35"/>
  <c r="S1543" i="35"/>
  <c r="P1544" i="35"/>
  <c r="M1545" i="35"/>
  <c r="J1546" i="35"/>
  <c r="R1546" i="35"/>
  <c r="O1547" i="35"/>
  <c r="L1548" i="35"/>
  <c r="I1549" i="35"/>
  <c r="Q1549" i="35"/>
  <c r="N1550" i="35"/>
  <c r="K1551" i="35"/>
  <c r="S1551" i="35"/>
  <c r="P1552" i="35"/>
  <c r="M1553" i="35"/>
  <c r="J1554" i="35"/>
  <c r="R1554" i="35"/>
  <c r="O1555" i="35"/>
  <c r="L1556" i="35"/>
  <c r="I1557" i="35"/>
  <c r="Q1557" i="35"/>
  <c r="N1558" i="35"/>
  <c r="K1559" i="35"/>
  <c r="S1559" i="35"/>
  <c r="P1560" i="35"/>
  <c r="M1561" i="35"/>
  <c r="J1562" i="35"/>
  <c r="R1562" i="35"/>
  <c r="O1563" i="35"/>
  <c r="L1564" i="35"/>
  <c r="I1565" i="35"/>
  <c r="J1006" i="35"/>
  <c r="Q1055" i="35"/>
  <c r="L1102" i="35"/>
  <c r="N1124" i="35"/>
  <c r="N1131" i="35"/>
  <c r="L1137" i="35"/>
  <c r="J1143" i="35"/>
  <c r="S1148" i="35"/>
  <c r="Q1154" i="35"/>
  <c r="O1160" i="35"/>
  <c r="M1166" i="35"/>
  <c r="K1172" i="35"/>
  <c r="I1178" i="35"/>
  <c r="R1183" i="35"/>
  <c r="P1189" i="35"/>
  <c r="N1195" i="35"/>
  <c r="L1201" i="35"/>
  <c r="J1207" i="35"/>
  <c r="S1212" i="35"/>
  <c r="Q1218" i="35"/>
  <c r="O1224" i="35"/>
  <c r="M1230" i="35"/>
  <c r="K1236" i="35"/>
  <c r="I1242" i="35"/>
  <c r="R1247" i="35"/>
  <c r="P1253" i="35"/>
  <c r="N1259" i="35"/>
  <c r="L1265" i="35"/>
  <c r="J1271" i="35"/>
  <c r="S1276" i="35"/>
  <c r="Q1282" i="35"/>
  <c r="O1288" i="35"/>
  <c r="M1294" i="35"/>
  <c r="K1300" i="35"/>
  <c r="I1306" i="35"/>
  <c r="R1311" i="35"/>
  <c r="P1317" i="35"/>
  <c r="N1323" i="35"/>
  <c r="L1329" i="35"/>
  <c r="S1333" i="35"/>
  <c r="I1336" i="35"/>
  <c r="I1338" i="35"/>
  <c r="Q1339" i="35"/>
  <c r="R1341" i="35"/>
  <c r="R1343" i="35"/>
  <c r="O1345" i="35"/>
  <c r="P1347" i="35"/>
  <c r="P1349" i="35"/>
  <c r="M1351" i="35"/>
  <c r="N1353" i="35"/>
  <c r="K1354" i="35"/>
  <c r="S1354" i="35"/>
  <c r="P1355" i="35"/>
  <c r="M1356" i="35"/>
  <c r="J1357" i="35"/>
  <c r="R1357" i="35"/>
  <c r="O1358" i="35"/>
  <c r="L1359" i="35"/>
  <c r="I1360" i="35"/>
  <c r="Q1360" i="35"/>
  <c r="N1361" i="35"/>
  <c r="K1362" i="35"/>
  <c r="S1362" i="35"/>
  <c r="P1363" i="35"/>
  <c r="M1364" i="35"/>
  <c r="J1365" i="35"/>
  <c r="R1365" i="35"/>
  <c r="O1366" i="35"/>
  <c r="L1367" i="35"/>
  <c r="I1368" i="35"/>
  <c r="Q1368" i="35"/>
  <c r="N1369" i="35"/>
  <c r="K1370" i="35"/>
  <c r="S1370" i="35"/>
  <c r="P1371" i="35"/>
  <c r="M1372" i="35"/>
  <c r="J1373" i="35"/>
  <c r="R1373" i="35"/>
  <c r="O1374" i="35"/>
  <c r="L1375" i="35"/>
  <c r="I1376" i="35"/>
  <c r="Q1376" i="35"/>
  <c r="N1377" i="35"/>
  <c r="K1378" i="35"/>
  <c r="S1378" i="35"/>
  <c r="P1379" i="35"/>
  <c r="M1380" i="35"/>
  <c r="J1381" i="35"/>
  <c r="R1381" i="35"/>
  <c r="O1382" i="35"/>
  <c r="L1383" i="35"/>
  <c r="I1384" i="35"/>
  <c r="Q1384" i="35"/>
  <c r="N1385" i="35"/>
  <c r="K1386" i="35"/>
  <c r="S1386" i="35"/>
  <c r="P1387" i="35"/>
  <c r="M1388" i="35"/>
  <c r="J1389" i="35"/>
  <c r="R1389" i="35"/>
  <c r="O1390" i="35"/>
  <c r="L1391" i="35"/>
  <c r="I1392" i="35"/>
  <c r="Q1392" i="35"/>
  <c r="N1393" i="35"/>
  <c r="K1394" i="35"/>
  <c r="S1394" i="35"/>
  <c r="P1395" i="35"/>
  <c r="M1396" i="35"/>
  <c r="J1397" i="35"/>
  <c r="R1397" i="35"/>
  <c r="O1398" i="35"/>
  <c r="L1399" i="35"/>
  <c r="I1400" i="35"/>
  <c r="Q1400" i="35"/>
  <c r="N1401" i="35"/>
  <c r="K1402" i="35"/>
  <c r="S1402" i="35"/>
  <c r="P1403" i="35"/>
  <c r="M1404" i="35"/>
  <c r="J1405" i="35"/>
  <c r="R1405" i="35"/>
  <c r="O1406" i="35"/>
  <c r="L1407" i="35"/>
  <c r="I1408" i="35"/>
  <c r="Q1408" i="35"/>
  <c r="N1409" i="35"/>
  <c r="K1410" i="35"/>
  <c r="S1410" i="35"/>
  <c r="P1411" i="35"/>
  <c r="M1412" i="35"/>
  <c r="J1413" i="35"/>
  <c r="R1413" i="35"/>
  <c r="O1414" i="35"/>
  <c r="L1415" i="35"/>
  <c r="I1416" i="35"/>
  <c r="Q1416" i="35"/>
  <c r="N1417" i="35"/>
  <c r="K1418" i="35"/>
  <c r="S1418" i="35"/>
  <c r="P1419" i="35"/>
  <c r="M1420" i="35"/>
  <c r="J1421" i="35"/>
  <c r="R1421" i="35"/>
  <c r="O1422" i="35"/>
  <c r="L1423" i="35"/>
  <c r="I1424" i="35"/>
  <c r="Q1424" i="35"/>
  <c r="N1425" i="35"/>
  <c r="K1426" i="35"/>
  <c r="S1426" i="35"/>
  <c r="P1427" i="35"/>
  <c r="M1428" i="35"/>
  <c r="J1429" i="35"/>
  <c r="R1429" i="35"/>
  <c r="O1430" i="35"/>
  <c r="L1431" i="35"/>
  <c r="I1432" i="35"/>
  <c r="Q1432" i="35"/>
  <c r="N1433" i="35"/>
  <c r="K1434" i="35"/>
  <c r="S1434" i="35"/>
  <c r="P1435" i="35"/>
  <c r="M1436" i="35"/>
  <c r="J1437" i="35"/>
  <c r="R1437" i="35"/>
  <c r="O1438" i="35"/>
  <c r="L1439" i="35"/>
  <c r="I1440" i="35"/>
  <c r="Q1440" i="35"/>
  <c r="N1441" i="35"/>
  <c r="K1442" i="35"/>
  <c r="S1442" i="35"/>
  <c r="P1443" i="35"/>
  <c r="M1444" i="35"/>
  <c r="J1445" i="35"/>
  <c r="R1445" i="35"/>
  <c r="O1446" i="35"/>
  <c r="L1447" i="35"/>
  <c r="I1448" i="35"/>
  <c r="Q1448" i="35"/>
  <c r="N1449" i="35"/>
  <c r="K1450" i="35"/>
  <c r="S1450" i="35"/>
  <c r="P1451" i="35"/>
  <c r="M1452" i="35"/>
  <c r="J1453" i="35"/>
  <c r="R1453" i="35"/>
  <c r="O1454" i="35"/>
  <c r="L1455" i="35"/>
  <c r="I1456" i="35"/>
  <c r="Q1456" i="35"/>
  <c r="N1457" i="35"/>
  <c r="K1458" i="35"/>
  <c r="S1458" i="35"/>
  <c r="P1459" i="35"/>
  <c r="M1460" i="35"/>
  <c r="J1461" i="35"/>
  <c r="R1461" i="35"/>
  <c r="O1462" i="35"/>
  <c r="L1463" i="35"/>
  <c r="I1464" i="35"/>
  <c r="Q1464" i="35"/>
  <c r="N1465" i="35"/>
  <c r="K1466" i="35"/>
  <c r="S1466" i="35"/>
  <c r="P1467" i="35"/>
  <c r="M1468" i="35"/>
  <c r="J1469" i="35"/>
  <c r="R1469" i="35"/>
  <c r="O1470" i="35"/>
  <c r="L1471" i="35"/>
  <c r="I1472" i="35"/>
  <c r="Q1472" i="35"/>
  <c r="N1473" i="35"/>
  <c r="K1474" i="35"/>
  <c r="S1474" i="35"/>
  <c r="P1475" i="35"/>
  <c r="M1476" i="35"/>
  <c r="J1477" i="35"/>
  <c r="R1477" i="35"/>
  <c r="O1478" i="35"/>
  <c r="L1479" i="35"/>
  <c r="I1480" i="35"/>
  <c r="Q1480" i="35"/>
  <c r="N1481" i="35"/>
  <c r="K1482" i="35"/>
  <c r="S1482" i="35"/>
  <c r="P1483" i="35"/>
  <c r="M1484" i="35"/>
  <c r="J1485" i="35"/>
  <c r="R1485" i="35"/>
  <c r="O1486" i="35"/>
  <c r="L1487" i="35"/>
  <c r="I1488" i="35"/>
  <c r="Q1488" i="35"/>
  <c r="N1489" i="35"/>
  <c r="K1490" i="35"/>
  <c r="S1490" i="35"/>
  <c r="P1491" i="35"/>
  <c r="M1492" i="35"/>
  <c r="J1493" i="35"/>
  <c r="R1493" i="35"/>
  <c r="O1494" i="35"/>
  <c r="L1495" i="35"/>
  <c r="I1496" i="35"/>
  <c r="Q1496" i="35"/>
  <c r="N1497" i="35"/>
  <c r="K1498" i="35"/>
  <c r="S1498" i="35"/>
  <c r="P1499" i="35"/>
  <c r="M1500" i="35"/>
  <c r="J1501" i="35"/>
  <c r="R1501" i="35"/>
  <c r="O1502" i="35"/>
  <c r="L1503" i="35"/>
  <c r="I1504" i="35"/>
  <c r="Q1504" i="35"/>
  <c r="N1505" i="35"/>
  <c r="K1506" i="35"/>
  <c r="S1506" i="35"/>
  <c r="P1507" i="35"/>
  <c r="M1508" i="35"/>
  <c r="J1509" i="35"/>
  <c r="R1509" i="35"/>
  <c r="O1510" i="35"/>
  <c r="L1511" i="35"/>
  <c r="I1512" i="35"/>
  <c r="Q1512" i="35"/>
  <c r="N1513" i="35"/>
  <c r="K1514" i="35"/>
  <c r="S1514" i="35"/>
  <c r="P1515" i="35"/>
  <c r="M1516" i="35"/>
  <c r="J1517" i="35"/>
  <c r="R1517" i="35"/>
  <c r="O1518" i="35"/>
  <c r="L1519" i="35"/>
  <c r="I1520" i="35"/>
  <c r="Q1520" i="35"/>
  <c r="N1521" i="35"/>
  <c r="K1522" i="35"/>
  <c r="S1522" i="35"/>
  <c r="P1523" i="35"/>
  <c r="M1524" i="35"/>
  <c r="J1525" i="35"/>
  <c r="R1525" i="35"/>
  <c r="O1526" i="35"/>
  <c r="L1527" i="35"/>
  <c r="I1528" i="35"/>
  <c r="Q1528" i="35"/>
  <c r="N1529" i="35"/>
  <c r="K1530" i="35"/>
  <c r="S1530" i="35"/>
  <c r="P1531" i="35"/>
  <c r="M1532" i="35"/>
  <c r="J1533" i="35"/>
  <c r="R1533" i="35"/>
  <c r="O1534" i="35"/>
  <c r="L1535" i="35"/>
  <c r="I1536" i="35"/>
  <c r="Q1536" i="35"/>
  <c r="N1537" i="35"/>
  <c r="K1538" i="35"/>
  <c r="S1538" i="35"/>
  <c r="P1539" i="35"/>
  <c r="M1540" i="35"/>
  <c r="J1541" i="35"/>
  <c r="R1541" i="35"/>
  <c r="O1542" i="35"/>
  <c r="L1543" i="35"/>
  <c r="I1544" i="35"/>
  <c r="Q1544" i="35"/>
  <c r="N1545" i="35"/>
  <c r="K1546" i="35"/>
  <c r="S1546" i="35"/>
  <c r="P1547" i="35"/>
  <c r="M1548" i="35"/>
  <c r="J1549" i="35"/>
  <c r="R1549" i="35"/>
  <c r="O1550" i="35"/>
  <c r="L1551" i="35"/>
  <c r="I1552" i="35"/>
  <c r="Q1552" i="35"/>
  <c r="N1553" i="35"/>
  <c r="K1554" i="35"/>
  <c r="S1554" i="35"/>
  <c r="P1555" i="35"/>
  <c r="M1556" i="35"/>
  <c r="J1557" i="35"/>
  <c r="R1557" i="35"/>
  <c r="O1558" i="35"/>
  <c r="L1559" i="35"/>
  <c r="I1560" i="35"/>
  <c r="Q1560" i="35"/>
  <c r="N1561" i="35"/>
  <c r="K1562" i="35"/>
  <c r="S1562" i="35"/>
  <c r="P1563" i="35"/>
  <c r="M1564" i="35"/>
  <c r="J1565" i="35"/>
  <c r="I1015" i="35"/>
  <c r="O1061" i="35"/>
  <c r="J1108" i="35"/>
  <c r="S1125" i="35"/>
  <c r="K1132" i="35"/>
  <c r="I1138" i="35"/>
  <c r="R1143" i="35"/>
  <c r="P1149" i="35"/>
  <c r="N1155" i="35"/>
  <c r="L1161" i="35"/>
  <c r="J1167" i="35"/>
  <c r="S1172" i="35"/>
  <c r="Q1178" i="35"/>
  <c r="O1184" i="35"/>
  <c r="M1190" i="35"/>
  <c r="K1196" i="35"/>
  <c r="I1202" i="35"/>
  <c r="R1207" i="35"/>
  <c r="P1213" i="35"/>
  <c r="N1219" i="35"/>
  <c r="L1225" i="35"/>
  <c r="J1231" i="35"/>
  <c r="S1236" i="35"/>
  <c r="Q1242" i="35"/>
  <c r="O1248" i="35"/>
  <c r="M1254" i="35"/>
  <c r="K1260" i="35"/>
  <c r="I1266" i="35"/>
  <c r="R1271" i="35"/>
  <c r="P1277" i="35"/>
  <c r="N1283" i="35"/>
  <c r="L1289" i="35"/>
  <c r="J1295" i="35"/>
  <c r="S1300" i="35"/>
  <c r="Q1306" i="35"/>
  <c r="O1312" i="35"/>
  <c r="M1318" i="35"/>
  <c r="K1324" i="35"/>
  <c r="I1330" i="35"/>
  <c r="M1334" i="35"/>
  <c r="J1336" i="35"/>
  <c r="K1338" i="35"/>
  <c r="K1340" i="35"/>
  <c r="S1341" i="35"/>
  <c r="I1344" i="35"/>
  <c r="I1346" i="35"/>
  <c r="Q1347" i="35"/>
  <c r="R1349" i="35"/>
  <c r="R1351" i="35"/>
  <c r="O1353" i="35"/>
  <c r="L1354" i="35"/>
  <c r="I1355" i="35"/>
  <c r="Q1355" i="35"/>
  <c r="N1356" i="35"/>
  <c r="K1357" i="35"/>
  <c r="S1357" i="35"/>
  <c r="P1358" i="35"/>
  <c r="M1359" i="35"/>
  <c r="J1360" i="35"/>
  <c r="R1360" i="35"/>
  <c r="O1361" i="35"/>
  <c r="L1362" i="35"/>
  <c r="I1363" i="35"/>
  <c r="Q1363" i="35"/>
  <c r="N1364" i="35"/>
  <c r="K1365" i="35"/>
  <c r="S1365" i="35"/>
  <c r="P1366" i="35"/>
  <c r="M1367" i="35"/>
  <c r="J1368" i="35"/>
  <c r="R1368" i="35"/>
  <c r="O1369" i="35"/>
  <c r="L1370" i="35"/>
  <c r="I1371" i="35"/>
  <c r="Q1371" i="35"/>
  <c r="N1372" i="35"/>
  <c r="K1373" i="35"/>
  <c r="S1373" i="35"/>
  <c r="P1374" i="35"/>
  <c r="M1375" i="35"/>
  <c r="J1376" i="35"/>
  <c r="R1376" i="35"/>
  <c r="O1377" i="35"/>
  <c r="L1378" i="35"/>
  <c r="I1379" i="35"/>
  <c r="Q1379" i="35"/>
  <c r="N1380" i="35"/>
  <c r="K1381" i="35"/>
  <c r="S1381" i="35"/>
  <c r="P1382" i="35"/>
  <c r="M1383" i="35"/>
  <c r="J1384" i="35"/>
  <c r="R1384" i="35"/>
  <c r="O1385" i="35"/>
  <c r="L1386" i="35"/>
  <c r="I1387" i="35"/>
  <c r="Q1387" i="35"/>
  <c r="N1388" i="35"/>
  <c r="K1389" i="35"/>
  <c r="S1389" i="35"/>
  <c r="P1390" i="35"/>
  <c r="M1391" i="35"/>
  <c r="J1392" i="35"/>
  <c r="R1392" i="35"/>
  <c r="O1393" i="35"/>
  <c r="L1394" i="35"/>
  <c r="I1395" i="35"/>
  <c r="Q1395" i="35"/>
  <c r="N1396" i="35"/>
  <c r="K1397" i="35"/>
  <c r="S1397" i="35"/>
  <c r="P1398" i="35"/>
  <c r="M1399" i="35"/>
  <c r="J1400" i="35"/>
  <c r="R1400" i="35"/>
  <c r="O1401" i="35"/>
  <c r="L1402" i="35"/>
  <c r="I1403" i="35"/>
  <c r="Q1403" i="35"/>
  <c r="N1404" i="35"/>
  <c r="K1405" i="35"/>
  <c r="S1405" i="35"/>
  <c r="P1406" i="35"/>
  <c r="M1407" i="35"/>
  <c r="J1408" i="35"/>
  <c r="R1408" i="35"/>
  <c r="O1409" i="35"/>
  <c r="L1410" i="35"/>
  <c r="I1411" i="35"/>
  <c r="Q1411" i="35"/>
  <c r="N1412" i="35"/>
  <c r="K1413" i="35"/>
  <c r="S1413" i="35"/>
  <c r="P1414" i="35"/>
  <c r="M1415" i="35"/>
  <c r="J1416" i="35"/>
  <c r="R1416" i="35"/>
  <c r="O1417" i="35"/>
  <c r="L1418" i="35"/>
  <c r="I1419" i="35"/>
  <c r="Q1419" i="35"/>
  <c r="N1420" i="35"/>
  <c r="K1421" i="35"/>
  <c r="S1421" i="35"/>
  <c r="P1422" i="35"/>
  <c r="M1423" i="35"/>
  <c r="J1424" i="35"/>
  <c r="R1424" i="35"/>
  <c r="O1425" i="35"/>
  <c r="L1426" i="35"/>
  <c r="I1427" i="35"/>
  <c r="Q1427" i="35"/>
  <c r="N1428" i="35"/>
  <c r="K1429" i="35"/>
  <c r="S1429" i="35"/>
  <c r="P1430" i="35"/>
  <c r="M1431" i="35"/>
  <c r="J1432" i="35"/>
  <c r="R1432" i="35"/>
  <c r="O1433" i="35"/>
  <c r="L1434" i="35"/>
  <c r="I1435" i="35"/>
  <c r="Q1435" i="35"/>
  <c r="N1436" i="35"/>
  <c r="K1437" i="35"/>
  <c r="S1437" i="35"/>
  <c r="P1438" i="35"/>
  <c r="M1439" i="35"/>
  <c r="J1440" i="35"/>
  <c r="R1440" i="35"/>
  <c r="O1441" i="35"/>
  <c r="L1442" i="35"/>
  <c r="I1443" i="35"/>
  <c r="Q1443" i="35"/>
  <c r="N1444" i="35"/>
  <c r="K1445" i="35"/>
  <c r="S1445" i="35"/>
  <c r="P1446" i="35"/>
  <c r="M1447" i="35"/>
  <c r="J1448" i="35"/>
  <c r="R1448" i="35"/>
  <c r="O1449" i="35"/>
  <c r="L1450" i="35"/>
  <c r="I1451" i="35"/>
  <c r="Q1451" i="35"/>
  <c r="N1452" i="35"/>
  <c r="K1453" i="35"/>
  <c r="S1453" i="35"/>
  <c r="P1454" i="35"/>
  <c r="M1455" i="35"/>
  <c r="J1456" i="35"/>
  <c r="R1456" i="35"/>
  <c r="O1457" i="35"/>
  <c r="L1458" i="35"/>
  <c r="I1459" i="35"/>
  <c r="Q1459" i="35"/>
  <c r="N1460" i="35"/>
  <c r="K1461" i="35"/>
  <c r="S1461" i="35"/>
  <c r="P1462" i="35"/>
  <c r="M1463" i="35"/>
  <c r="J1464" i="35"/>
  <c r="R1464" i="35"/>
  <c r="O1465" i="35"/>
  <c r="L1466" i="35"/>
  <c r="I1467" i="35"/>
  <c r="Q1467" i="35"/>
  <c r="N1468" i="35"/>
  <c r="K1469" i="35"/>
  <c r="S1469" i="35"/>
  <c r="P1470" i="35"/>
  <c r="M1471" i="35"/>
  <c r="J1472" i="35"/>
  <c r="R1472" i="35"/>
  <c r="O1473" i="35"/>
  <c r="L1474" i="35"/>
  <c r="I1475" i="35"/>
  <c r="Q1475" i="35"/>
  <c r="N1476" i="35"/>
  <c r="K1477" i="35"/>
  <c r="S1477" i="35"/>
  <c r="P1478" i="35"/>
  <c r="M1479" i="35"/>
  <c r="J1480" i="35"/>
  <c r="R1480" i="35"/>
  <c r="O1481" i="35"/>
  <c r="L1482" i="35"/>
  <c r="I1483" i="35"/>
  <c r="Q1483" i="35"/>
  <c r="N1484" i="35"/>
  <c r="K1485" i="35"/>
  <c r="S1485" i="35"/>
  <c r="P1486" i="35"/>
  <c r="M1487" i="35"/>
  <c r="J1488" i="35"/>
  <c r="R1488" i="35"/>
  <c r="O1489" i="35"/>
  <c r="L1490" i="35"/>
  <c r="I1491" i="35"/>
  <c r="Q1491" i="35"/>
  <c r="N1492" i="35"/>
  <c r="K1493" i="35"/>
  <c r="S1493" i="35"/>
  <c r="P1494" i="35"/>
  <c r="M1495" i="35"/>
  <c r="J1496" i="35"/>
  <c r="R1496" i="35"/>
  <c r="O1497" i="35"/>
  <c r="L1498" i="35"/>
  <c r="I1499" i="35"/>
  <c r="Q1499" i="35"/>
  <c r="N1500" i="35"/>
  <c r="K1501" i="35"/>
  <c r="S1501" i="35"/>
  <c r="P1502" i="35"/>
  <c r="M1503" i="35"/>
  <c r="J1504" i="35"/>
  <c r="R1504" i="35"/>
  <c r="O1505" i="35"/>
  <c r="L1506" i="35"/>
  <c r="I1507" i="35"/>
  <c r="Q1507" i="35"/>
  <c r="N1508" i="35"/>
  <c r="K1509" i="35"/>
  <c r="S1509" i="35"/>
  <c r="P1510" i="35"/>
  <c r="M1511" i="35"/>
  <c r="J1512" i="35"/>
  <c r="R1512" i="35"/>
  <c r="O1513" i="35"/>
  <c r="L1514" i="35"/>
  <c r="I1515" i="35"/>
  <c r="Q1515" i="35"/>
  <c r="N1516" i="35"/>
  <c r="K1517" i="35"/>
  <c r="S1517" i="35"/>
  <c r="P1518" i="35"/>
  <c r="M1519" i="35"/>
  <c r="J1520" i="35"/>
  <c r="R1520" i="35"/>
  <c r="O1521" i="35"/>
  <c r="L1522" i="35"/>
  <c r="I1523" i="35"/>
  <c r="Q1523" i="35"/>
  <c r="N1524" i="35"/>
  <c r="K1525" i="35"/>
  <c r="S1525" i="35"/>
  <c r="P1526" i="35"/>
  <c r="M1527" i="35"/>
  <c r="J1528" i="35"/>
  <c r="R1528" i="35"/>
  <c r="O1529" i="35"/>
  <c r="L1530" i="35"/>
  <c r="I1531" i="35"/>
  <c r="Q1531" i="35"/>
  <c r="N1532" i="35"/>
  <c r="K1533" i="35"/>
  <c r="S1533" i="35"/>
  <c r="P1534" i="35"/>
  <c r="M1535" i="35"/>
  <c r="J1536" i="35"/>
  <c r="R1536" i="35"/>
  <c r="O1537" i="35"/>
  <c r="L1538" i="35"/>
  <c r="I1539" i="35"/>
  <c r="Q1539" i="35"/>
  <c r="N1540" i="35"/>
  <c r="K1541" i="35"/>
  <c r="S1541" i="35"/>
  <c r="P1542" i="35"/>
  <c r="M1543" i="35"/>
  <c r="J1544" i="35"/>
  <c r="R1544" i="35"/>
  <c r="O1545" i="35"/>
  <c r="L1546" i="35"/>
  <c r="I1547" i="35"/>
  <c r="Q1547" i="35"/>
  <c r="N1548" i="35"/>
  <c r="K1549" i="35"/>
  <c r="S1549" i="35"/>
  <c r="P1550" i="35"/>
  <c r="M1551" i="35"/>
  <c r="J1552" i="35"/>
  <c r="R1552" i="35"/>
  <c r="O1553" i="35"/>
  <c r="L1554" i="35"/>
  <c r="I1555" i="35"/>
  <c r="Q1555" i="35"/>
  <c r="N1556" i="35"/>
  <c r="K1557" i="35"/>
  <c r="S1557" i="35"/>
  <c r="P1558" i="35"/>
  <c r="M1559" i="35"/>
  <c r="J1560" i="35"/>
  <c r="R1560" i="35"/>
  <c r="O1561" i="35"/>
  <c r="L1562" i="35"/>
  <c r="I1563" i="35"/>
  <c r="Q1563" i="35"/>
  <c r="N1564" i="35"/>
  <c r="K1565" i="35"/>
  <c r="O1144" i="35"/>
  <c r="J1191" i="35"/>
  <c r="P1237" i="35"/>
  <c r="K1284" i="35"/>
  <c r="Q1330" i="35"/>
  <c r="K1348" i="35"/>
  <c r="L1357" i="35"/>
  <c r="J1363" i="35"/>
  <c r="S1368" i="35"/>
  <c r="Q1374" i="35"/>
  <c r="O1380" i="35"/>
  <c r="M1386" i="35"/>
  <c r="K1392" i="35"/>
  <c r="I1398" i="35"/>
  <c r="R1403" i="35"/>
  <c r="P1409" i="35"/>
  <c r="N1415" i="35"/>
  <c r="L1421" i="35"/>
  <c r="J1427" i="35"/>
  <c r="S1432" i="35"/>
  <c r="Q1438" i="35"/>
  <c r="O1444" i="35"/>
  <c r="M1450" i="35"/>
  <c r="K1456" i="35"/>
  <c r="I1462" i="35"/>
  <c r="R1467" i="35"/>
  <c r="P1473" i="35"/>
  <c r="N1479" i="35"/>
  <c r="L1485" i="35"/>
  <c r="J1491" i="35"/>
  <c r="S1496" i="35"/>
  <c r="Q1502" i="35"/>
  <c r="O1508" i="35"/>
  <c r="M1514" i="35"/>
  <c r="K1520" i="35"/>
  <c r="I1526" i="35"/>
  <c r="R1531" i="35"/>
  <c r="P1537" i="35"/>
  <c r="N1543" i="35"/>
  <c r="L1549" i="35"/>
  <c r="J1555" i="35"/>
  <c r="S1560" i="35"/>
  <c r="I1564" i="35"/>
  <c r="R1565" i="35"/>
  <c r="O1566" i="35"/>
  <c r="L1567" i="35"/>
  <c r="I1568" i="35"/>
  <c r="Q1568" i="35"/>
  <c r="N1569" i="35"/>
  <c r="K1570" i="35"/>
  <c r="S1570" i="35"/>
  <c r="P1571" i="35"/>
  <c r="M1572" i="35"/>
  <c r="J1573" i="35"/>
  <c r="R1573" i="35"/>
  <c r="O1574" i="35"/>
  <c r="L1575" i="35"/>
  <c r="I1576" i="35"/>
  <c r="Q1576" i="35"/>
  <c r="N1577" i="35"/>
  <c r="K1578" i="35"/>
  <c r="S1578" i="35"/>
  <c r="P1579" i="35"/>
  <c r="O5" i="35"/>
  <c r="Q1398" i="35"/>
  <c r="R1427" i="35"/>
  <c r="N1439" i="35"/>
  <c r="J1451" i="35"/>
  <c r="Q1462" i="35"/>
  <c r="M1474" i="35"/>
  <c r="I1486" i="35"/>
  <c r="R1491" i="35"/>
  <c r="N1503" i="35"/>
  <c r="J1515" i="35"/>
  <c r="Q1526" i="35"/>
  <c r="M1538" i="35"/>
  <c r="I1550" i="35"/>
  <c r="P1561" i="35"/>
  <c r="S1565" i="35"/>
  <c r="M1567" i="35"/>
  <c r="R1568" i="35"/>
  <c r="L1570" i="35"/>
  <c r="Q1571" i="35"/>
  <c r="K1573" i="35"/>
  <c r="P1574" i="35"/>
  <c r="J1576" i="35"/>
  <c r="Q1579" i="35"/>
  <c r="S1568" i="35"/>
  <c r="Q1574" i="35"/>
  <c r="J1579" i="35"/>
  <c r="M1150" i="35"/>
  <c r="S1196" i="35"/>
  <c r="N1243" i="35"/>
  <c r="I1290" i="35"/>
  <c r="O1334" i="35"/>
  <c r="S1349" i="35"/>
  <c r="I1358" i="35"/>
  <c r="R1363" i="35"/>
  <c r="P1369" i="35"/>
  <c r="N1375" i="35"/>
  <c r="L1381" i="35"/>
  <c r="J1387" i="35"/>
  <c r="S1392" i="35"/>
  <c r="O1404" i="35"/>
  <c r="M1410" i="35"/>
  <c r="K1416" i="35"/>
  <c r="I1422" i="35"/>
  <c r="P1433" i="35"/>
  <c r="L1445" i="35"/>
  <c r="S1456" i="35"/>
  <c r="O1468" i="35"/>
  <c r="K1480" i="35"/>
  <c r="P1497" i="35"/>
  <c r="L1509" i="35"/>
  <c r="S1520" i="35"/>
  <c r="O1532" i="35"/>
  <c r="K1544" i="35"/>
  <c r="R1555" i="35"/>
  <c r="O1564" i="35"/>
  <c r="P1566" i="35"/>
  <c r="J1568" i="35"/>
  <c r="O1569" i="35"/>
  <c r="I1571" i="35"/>
  <c r="N1572" i="35"/>
  <c r="S1573" i="35"/>
  <c r="M1575" i="35"/>
  <c r="I1579" i="35"/>
  <c r="P1569" i="35"/>
  <c r="N1575" i="35"/>
  <c r="R1020" i="35"/>
  <c r="K1156" i="35"/>
  <c r="Q1202" i="35"/>
  <c r="L1249" i="35"/>
  <c r="R1295" i="35"/>
  <c r="O1336" i="35"/>
  <c r="I1352" i="35"/>
  <c r="Q1358" i="35"/>
  <c r="O1364" i="35"/>
  <c r="M1370" i="35"/>
  <c r="K1376" i="35"/>
  <c r="I1382" i="35"/>
  <c r="R1387" i="35"/>
  <c r="P1393" i="35"/>
  <c r="N1399" i="35"/>
  <c r="L1405" i="35"/>
  <c r="J1411" i="35"/>
  <c r="S1416" i="35"/>
  <c r="Q1422" i="35"/>
  <c r="O1428" i="35"/>
  <c r="M1434" i="35"/>
  <c r="K1440" i="35"/>
  <c r="I1446" i="35"/>
  <c r="R1451" i="35"/>
  <c r="P1457" i="35"/>
  <c r="N1463" i="35"/>
  <c r="L1469" i="35"/>
  <c r="J1475" i="35"/>
  <c r="S1480" i="35"/>
  <c r="Q1486" i="35"/>
  <c r="O1492" i="35"/>
  <c r="M1498" i="35"/>
  <c r="K1504" i="35"/>
  <c r="I1510" i="35"/>
  <c r="R1515" i="35"/>
  <c r="P1521" i="35"/>
  <c r="N1527" i="35"/>
  <c r="L1533" i="35"/>
  <c r="J1539" i="35"/>
  <c r="S1544" i="35"/>
  <c r="Q1550" i="35"/>
  <c r="O1556" i="35"/>
  <c r="R1561" i="35"/>
  <c r="N1567" i="35"/>
  <c r="M1570" i="35"/>
  <c r="L1573" i="35"/>
  <c r="K1576" i="35"/>
  <c r="M5" i="35"/>
  <c r="M1067" i="35"/>
  <c r="I1162" i="35"/>
  <c r="O1208" i="35"/>
  <c r="J1255" i="35"/>
  <c r="P1301" i="35"/>
  <c r="L1338" i="35"/>
  <c r="P1353" i="35"/>
  <c r="N1359" i="35"/>
  <c r="L1365" i="35"/>
  <c r="J1371" i="35"/>
  <c r="S1376" i="35"/>
  <c r="Q1382" i="35"/>
  <c r="O1388" i="35"/>
  <c r="M1394" i="35"/>
  <c r="K1400" i="35"/>
  <c r="I1406" i="35"/>
  <c r="R1411" i="35"/>
  <c r="P1417" i="35"/>
  <c r="N1423" i="35"/>
  <c r="L1429" i="35"/>
  <c r="J1435" i="35"/>
  <c r="S1440" i="35"/>
  <c r="Q1446" i="35"/>
  <c r="O1452" i="35"/>
  <c r="M1458" i="35"/>
  <c r="K1464" i="35"/>
  <c r="I1470" i="35"/>
  <c r="R1475" i="35"/>
  <c r="P1481" i="35"/>
  <c r="N1487" i="35"/>
  <c r="L1493" i="35"/>
  <c r="J1499" i="35"/>
  <c r="S1504" i="35"/>
  <c r="Q1510" i="35"/>
  <c r="O1516" i="35"/>
  <c r="M1522" i="35"/>
  <c r="K1528" i="35"/>
  <c r="I1534" i="35"/>
  <c r="R1539" i="35"/>
  <c r="P1545" i="35"/>
  <c r="N1551" i="35"/>
  <c r="L1557" i="35"/>
  <c r="M1562" i="35"/>
  <c r="L1565" i="35"/>
  <c r="J1566" i="35"/>
  <c r="R1566" i="35"/>
  <c r="O1567" i="35"/>
  <c r="L1568" i="35"/>
  <c r="I1569" i="35"/>
  <c r="Q1569" i="35"/>
  <c r="N1570" i="35"/>
  <c r="K1571" i="35"/>
  <c r="S1571" i="35"/>
  <c r="P1572" i="35"/>
  <c r="M1573" i="35"/>
  <c r="J1574" i="35"/>
  <c r="R1574" i="35"/>
  <c r="O1575" i="35"/>
  <c r="L1576" i="35"/>
  <c r="I1577" i="35"/>
  <c r="Q1577" i="35"/>
  <c r="N1578" i="35"/>
  <c r="K1579" i="35"/>
  <c r="S1579" i="35"/>
  <c r="L5" i="35"/>
  <c r="M1278" i="35"/>
  <c r="O1356" i="35"/>
  <c r="R1379" i="35"/>
  <c r="J1403" i="35"/>
  <c r="M1426" i="35"/>
  <c r="P1449" i="35"/>
  <c r="S1472" i="35"/>
  <c r="K1496" i="35"/>
  <c r="N1519" i="35"/>
  <c r="Q1542" i="35"/>
  <c r="R1563" i="35"/>
  <c r="K1567" i="35"/>
  <c r="M1569" i="35"/>
  <c r="L1572" i="35"/>
  <c r="K1575" i="35"/>
  <c r="R1578" i="35"/>
  <c r="R1576" i="35"/>
  <c r="I1566" i="35"/>
  <c r="R1571" i="35"/>
  <c r="P1577" i="35"/>
  <c r="P1112" i="35"/>
  <c r="R1167" i="35"/>
  <c r="M1214" i="35"/>
  <c r="S1260" i="35"/>
  <c r="N1307" i="35"/>
  <c r="M1340" i="35"/>
  <c r="M1354" i="35"/>
  <c r="K1360" i="35"/>
  <c r="I1366" i="35"/>
  <c r="R1371" i="35"/>
  <c r="P1377" i="35"/>
  <c r="N1383" i="35"/>
  <c r="L1389" i="35"/>
  <c r="J1395" i="35"/>
  <c r="S1400" i="35"/>
  <c r="Q1406" i="35"/>
  <c r="O1412" i="35"/>
  <c r="M1418" i="35"/>
  <c r="K1424" i="35"/>
  <c r="I1430" i="35"/>
  <c r="R1435" i="35"/>
  <c r="P1441" i="35"/>
  <c r="N1447" i="35"/>
  <c r="L1453" i="35"/>
  <c r="J1459" i="35"/>
  <c r="S1464" i="35"/>
  <c r="Q1470" i="35"/>
  <c r="O1476" i="35"/>
  <c r="M1482" i="35"/>
  <c r="K1488" i="35"/>
  <c r="I1494" i="35"/>
  <c r="R1499" i="35"/>
  <c r="P1505" i="35"/>
  <c r="N1511" i="35"/>
  <c r="L1517" i="35"/>
  <c r="J1523" i="35"/>
  <c r="S1528" i="35"/>
  <c r="Q1534" i="35"/>
  <c r="O1540" i="35"/>
  <c r="M1546" i="35"/>
  <c r="K1552" i="35"/>
  <c r="I1558" i="35"/>
  <c r="O1562" i="35"/>
  <c r="N1565" i="35"/>
  <c r="K1566" i="35"/>
  <c r="S1566" i="35"/>
  <c r="P1567" i="35"/>
  <c r="M1568" i="35"/>
  <c r="J1569" i="35"/>
  <c r="R1569" i="35"/>
  <c r="O1570" i="35"/>
  <c r="L1571" i="35"/>
  <c r="I1572" i="35"/>
  <c r="Q1572" i="35"/>
  <c r="N1573" i="35"/>
  <c r="K1574" i="35"/>
  <c r="S1574" i="35"/>
  <c r="P1575" i="35"/>
  <c r="M1576" i="35"/>
  <c r="J1577" i="35"/>
  <c r="R1577" i="35"/>
  <c r="O1578" i="35"/>
  <c r="L1579" i="35"/>
  <c r="S5" i="35"/>
  <c r="K5" i="35"/>
  <c r="P1578" i="35"/>
  <c r="R5" i="35"/>
  <c r="I5" i="35"/>
  <c r="L1185" i="35"/>
  <c r="S1324" i="35"/>
  <c r="K1368" i="35"/>
  <c r="P1385" i="35"/>
  <c r="S1408" i="35"/>
  <c r="K1432" i="35"/>
  <c r="N1455" i="35"/>
  <c r="Q1478" i="35"/>
  <c r="I1502" i="35"/>
  <c r="L1525" i="35"/>
  <c r="O1548" i="35"/>
  <c r="Q1565" i="35"/>
  <c r="P1568" i="35"/>
  <c r="O1571" i="35"/>
  <c r="N1574" i="35"/>
  <c r="M1577" i="35"/>
  <c r="P5" i="35"/>
  <c r="N5" i="35"/>
  <c r="K1568" i="35"/>
  <c r="I1574" i="35"/>
  <c r="R1579" i="35"/>
  <c r="J1127" i="35"/>
  <c r="P1173" i="35"/>
  <c r="K1220" i="35"/>
  <c r="Q1266" i="35"/>
  <c r="L1313" i="35"/>
  <c r="M1342" i="35"/>
  <c r="J1355" i="35"/>
  <c r="S1360" i="35"/>
  <c r="Q1366" i="35"/>
  <c r="O1372" i="35"/>
  <c r="M1378" i="35"/>
  <c r="K1384" i="35"/>
  <c r="I1390" i="35"/>
  <c r="R1395" i="35"/>
  <c r="P1401" i="35"/>
  <c r="N1407" i="35"/>
  <c r="L1413" i="35"/>
  <c r="J1419" i="35"/>
  <c r="S1424" i="35"/>
  <c r="Q1430" i="35"/>
  <c r="O1436" i="35"/>
  <c r="M1442" i="35"/>
  <c r="K1448" i="35"/>
  <c r="I1454" i="35"/>
  <c r="R1459" i="35"/>
  <c r="P1465" i="35"/>
  <c r="N1471" i="35"/>
  <c r="L1477" i="35"/>
  <c r="J1483" i="35"/>
  <c r="S1488" i="35"/>
  <c r="Q1494" i="35"/>
  <c r="O1500" i="35"/>
  <c r="M1506" i="35"/>
  <c r="K1512" i="35"/>
  <c r="I1518" i="35"/>
  <c r="R1523" i="35"/>
  <c r="P1529" i="35"/>
  <c r="N1535" i="35"/>
  <c r="L1541" i="35"/>
  <c r="J1547" i="35"/>
  <c r="S1552" i="35"/>
  <c r="Q1558" i="35"/>
  <c r="J1563" i="35"/>
  <c r="O1565" i="35"/>
  <c r="L1566" i="35"/>
  <c r="I1567" i="35"/>
  <c r="Q1567" i="35"/>
  <c r="N1568" i="35"/>
  <c r="K1569" i="35"/>
  <c r="S1569" i="35"/>
  <c r="P1570" i="35"/>
  <c r="M1571" i="35"/>
  <c r="J1572" i="35"/>
  <c r="R1572" i="35"/>
  <c r="O1573" i="35"/>
  <c r="L1574" i="35"/>
  <c r="I1575" i="35"/>
  <c r="Q1575" i="35"/>
  <c r="N1576" i="35"/>
  <c r="K1577" i="35"/>
  <c r="S1577" i="35"/>
  <c r="M1579" i="35"/>
  <c r="J5" i="35"/>
  <c r="Q1138" i="35"/>
  <c r="M1362" i="35"/>
  <c r="N1391" i="35"/>
  <c r="Q1414" i="35"/>
  <c r="I1438" i="35"/>
  <c r="L1461" i="35"/>
  <c r="O1484" i="35"/>
  <c r="R1507" i="35"/>
  <c r="J1531" i="35"/>
  <c r="M1554" i="35"/>
  <c r="S1567" i="35"/>
  <c r="R1570" i="35"/>
  <c r="Q1573" i="35"/>
  <c r="S1575" i="35"/>
  <c r="J1578" i="35"/>
  <c r="L1578" i="35"/>
  <c r="Q1566" i="35"/>
  <c r="J1571" i="35"/>
  <c r="S1576" i="35"/>
  <c r="S1132" i="35"/>
  <c r="N1179" i="35"/>
  <c r="I1226" i="35"/>
  <c r="O1272" i="35"/>
  <c r="J1319" i="35"/>
  <c r="J1344" i="35"/>
  <c r="R1355" i="35"/>
  <c r="P1361" i="35"/>
  <c r="N1367" i="35"/>
  <c r="L1373" i="35"/>
  <c r="J1379" i="35"/>
  <c r="S1384" i="35"/>
  <c r="Q1390" i="35"/>
  <c r="O1396" i="35"/>
  <c r="M1402" i="35"/>
  <c r="K1408" i="35"/>
  <c r="I1414" i="35"/>
  <c r="R1419" i="35"/>
  <c r="P1425" i="35"/>
  <c r="N1431" i="35"/>
  <c r="L1437" i="35"/>
  <c r="J1443" i="35"/>
  <c r="S1448" i="35"/>
  <c r="Q1454" i="35"/>
  <c r="O1460" i="35"/>
  <c r="M1466" i="35"/>
  <c r="K1472" i="35"/>
  <c r="I1478" i="35"/>
  <c r="R1483" i="35"/>
  <c r="P1489" i="35"/>
  <c r="N1495" i="35"/>
  <c r="L1501" i="35"/>
  <c r="J1507" i="35"/>
  <c r="S1512" i="35"/>
  <c r="Q1518" i="35"/>
  <c r="O1524" i="35"/>
  <c r="M1530" i="35"/>
  <c r="K1536" i="35"/>
  <c r="I1542" i="35"/>
  <c r="R1547" i="35"/>
  <c r="P1553" i="35"/>
  <c r="N1559" i="35"/>
  <c r="L1563" i="35"/>
  <c r="P1565" i="35"/>
  <c r="M1566" i="35"/>
  <c r="J1567" i="35"/>
  <c r="R1567" i="35"/>
  <c r="O1568" i="35"/>
  <c r="L1569" i="35"/>
  <c r="I1570" i="35"/>
  <c r="Q1570" i="35"/>
  <c r="N1571" i="35"/>
  <c r="K1572" i="35"/>
  <c r="S1572" i="35"/>
  <c r="P1573" i="35"/>
  <c r="M1574" i="35"/>
  <c r="J1575" i="35"/>
  <c r="R1575" i="35"/>
  <c r="O1576" i="35"/>
  <c r="L1577" i="35"/>
  <c r="I1578" i="35"/>
  <c r="Q1578" i="35"/>
  <c r="N1579" i="35"/>
  <c r="Q5" i="35"/>
  <c r="R1231" i="35"/>
  <c r="K1346" i="35"/>
  <c r="I1374" i="35"/>
  <c r="L1397" i="35"/>
  <c r="O1420" i="35"/>
  <c r="R1443" i="35"/>
  <c r="J1467" i="35"/>
  <c r="M1490" i="35"/>
  <c r="P1513" i="35"/>
  <c r="S1536" i="35"/>
  <c r="K1560" i="35"/>
  <c r="N1566" i="35"/>
  <c r="J1570" i="35"/>
  <c r="I1573" i="35"/>
  <c r="P1576" i="35"/>
  <c r="O1579" i="35"/>
  <c r="O1577" i="35"/>
  <c r="Q1564" i="35"/>
  <c r="O1572" i="35"/>
  <c r="M1578" i="35"/>
  <c r="D22" i="70"/>
  <c r="H22" i="70"/>
  <c r="C20" i="70"/>
  <c r="H20" i="70"/>
  <c r="K21" i="70"/>
  <c r="I22" i="70"/>
  <c r="K20" i="70"/>
  <c r="I20" i="70"/>
  <c r="D21" i="70"/>
  <c r="E22" i="70"/>
  <c r="J22" i="70"/>
  <c r="D20" i="70"/>
  <c r="J20" i="70"/>
  <c r="L21" i="70"/>
  <c r="J21" i="70"/>
  <c r="G20" i="70"/>
  <c r="M22" i="70"/>
  <c r="C22" i="70"/>
  <c r="L20" i="70"/>
  <c r="H21" i="70"/>
  <c r="E21" i="70"/>
  <c r="G21" i="70"/>
  <c r="L22" i="70"/>
  <c r="K22" i="70"/>
  <c r="E20" i="70"/>
  <c r="I21" i="70"/>
  <c r="M21" i="70"/>
  <c r="F22" i="70"/>
  <c r="M20" i="70"/>
  <c r="F21" i="70"/>
  <c r="G22" i="70"/>
  <c r="F20" i="70"/>
  <c r="C21" i="70"/>
  <c r="J23" i="70"/>
  <c r="G23" i="70"/>
  <c r="C23" i="70"/>
  <c r="I23" i="70"/>
  <c r="K23" i="70"/>
  <c r="H23" i="70"/>
  <c r="D23" i="70"/>
  <c r="L23" i="70"/>
  <c r="E23" i="70"/>
  <c r="M23" i="70"/>
  <c r="F23" i="70"/>
  <c r="J24" i="70"/>
  <c r="K24" i="70"/>
  <c r="D24" i="70"/>
  <c r="I24" i="70"/>
  <c r="L24" i="70"/>
  <c r="H24" i="70"/>
  <c r="M24" i="70"/>
  <c r="C24" i="70"/>
  <c r="G24" i="70"/>
  <c r="F24" i="70"/>
  <c r="E24" i="70"/>
  <c r="K9" i="70"/>
  <c r="H10" i="70"/>
  <c r="I10" i="70"/>
  <c r="J10" i="70"/>
  <c r="L11" i="70"/>
  <c r="H9" i="70"/>
  <c r="H11" i="70"/>
  <c r="K11" i="70"/>
  <c r="I9" i="70"/>
  <c r="K10" i="70"/>
  <c r="L9" i="70"/>
  <c r="J9" i="70"/>
  <c r="L12" i="70"/>
  <c r="L10" i="70"/>
  <c r="K12" i="70"/>
  <c r="J12" i="70"/>
  <c r="I12" i="70"/>
  <c r="I11" i="70"/>
  <c r="J11" i="70"/>
  <c r="H12" i="70"/>
  <c r="I13" i="70"/>
  <c r="H13" i="70"/>
  <c r="J13" i="70"/>
  <c r="K13" i="70"/>
  <c r="L13" i="70"/>
  <c r="A1516" i="67"/>
  <c r="A1515" i="67"/>
  <c r="A1514" i="67"/>
  <c r="A1513" i="67"/>
  <c r="A1512" i="67"/>
  <c r="A1511" i="67"/>
  <c r="A1510" i="67"/>
  <c r="A1509" i="67"/>
  <c r="A1508" i="67"/>
  <c r="A1507" i="67"/>
  <c r="A1506" i="67"/>
  <c r="A1505" i="67"/>
  <c r="A1504" i="67"/>
  <c r="A1503" i="67"/>
  <c r="A1502" i="67"/>
  <c r="A1501" i="67"/>
  <c r="A1500" i="67"/>
  <c r="A1499" i="67"/>
  <c r="A1498" i="67"/>
  <c r="A1497" i="67"/>
  <c r="A1496" i="67"/>
  <c r="A1495" i="67"/>
  <c r="A1494" i="67"/>
  <c r="A1493" i="67"/>
  <c r="A1492" i="67"/>
  <c r="A1491" i="67"/>
  <c r="A1490" i="67"/>
  <c r="A1489" i="67"/>
  <c r="A1488" i="67"/>
  <c r="A1487" i="67"/>
  <c r="A1486" i="67"/>
  <c r="A1485" i="67"/>
  <c r="A1484" i="67"/>
  <c r="A1483" i="67"/>
  <c r="A1482" i="67"/>
  <c r="A1481" i="67"/>
  <c r="A1480" i="67"/>
  <c r="A1479" i="67"/>
  <c r="A1478" i="67"/>
  <c r="A1477" i="67"/>
  <c r="A1476" i="67"/>
  <c r="A1475" i="67"/>
  <c r="A1474" i="67"/>
  <c r="A1473" i="67"/>
  <c r="A1472" i="67"/>
  <c r="A1471" i="67"/>
  <c r="A1470" i="67"/>
  <c r="A1469" i="67"/>
  <c r="A1468" i="67"/>
  <c r="A1467" i="67"/>
  <c r="A1466" i="67"/>
  <c r="A1465" i="67"/>
  <c r="A1464" i="67"/>
  <c r="A1463" i="67"/>
  <c r="A1462" i="67"/>
  <c r="A1461" i="67"/>
  <c r="A1460" i="67"/>
  <c r="A1459" i="67"/>
  <c r="A1458" i="67"/>
  <c r="A1457" i="67"/>
  <c r="A1456" i="67"/>
  <c r="A1455" i="67"/>
  <c r="A1454" i="67"/>
  <c r="A1453" i="67"/>
  <c r="A1452" i="67"/>
  <c r="A1451" i="67"/>
  <c r="A1450" i="67"/>
  <c r="A1449" i="67"/>
  <c r="A1448" i="67"/>
  <c r="A1447" i="67"/>
  <c r="A1446" i="67"/>
  <c r="A1445" i="67"/>
  <c r="A1444" i="67"/>
  <c r="A1443" i="67"/>
  <c r="A1442" i="67"/>
  <c r="A1441" i="67"/>
  <c r="A1440" i="67"/>
  <c r="A1439" i="67"/>
  <c r="A1438" i="67"/>
  <c r="A1437" i="67"/>
  <c r="A1436" i="67"/>
  <c r="A1435" i="67"/>
  <c r="A1434" i="67"/>
  <c r="A1433" i="67"/>
  <c r="A1432" i="67"/>
  <c r="A1431" i="67"/>
  <c r="A1430" i="67"/>
  <c r="A1429" i="67"/>
  <c r="A1428" i="67"/>
  <c r="A1427" i="67"/>
  <c r="A1426" i="67"/>
  <c r="A1425" i="67"/>
  <c r="A1424" i="67"/>
  <c r="A1423" i="67"/>
  <c r="A1422" i="67"/>
  <c r="A1421" i="67"/>
  <c r="A1420" i="67"/>
  <c r="A1419" i="67"/>
  <c r="A1418" i="67"/>
  <c r="A1417" i="67"/>
  <c r="A1416" i="67"/>
  <c r="A1415" i="67"/>
  <c r="A1414" i="67"/>
  <c r="A1413" i="67"/>
  <c r="A1412" i="67"/>
  <c r="A1411" i="67"/>
  <c r="A1410" i="67"/>
  <c r="A1409" i="67"/>
  <c r="A1408" i="67"/>
  <c r="A1407" i="67"/>
  <c r="A1406" i="67"/>
  <c r="A1405" i="67"/>
  <c r="A1404" i="67"/>
  <c r="A1403" i="67"/>
  <c r="A1402" i="67"/>
  <c r="A1401" i="67"/>
  <c r="A1400" i="67"/>
  <c r="A1399" i="67"/>
  <c r="A1398" i="67"/>
  <c r="A1397" i="67"/>
  <c r="A1396" i="67"/>
  <c r="A1395" i="67"/>
  <c r="A1394" i="67"/>
  <c r="A1393" i="67"/>
  <c r="A1392" i="67"/>
  <c r="A1391" i="67"/>
  <c r="A1390" i="67"/>
  <c r="A1389" i="67"/>
  <c r="A1388" i="67"/>
  <c r="A1387" i="67"/>
  <c r="A1386" i="67"/>
  <c r="A1385" i="67"/>
  <c r="A1384" i="67"/>
  <c r="A1383" i="67"/>
  <c r="A1382" i="67"/>
  <c r="A1381" i="67"/>
  <c r="A1380" i="67"/>
  <c r="A1379" i="67"/>
  <c r="A1378" i="67"/>
  <c r="A1377" i="67"/>
  <c r="A1376" i="67"/>
  <c r="A1375" i="67"/>
  <c r="A1374" i="67"/>
  <c r="A1373" i="67"/>
  <c r="A1372" i="67"/>
  <c r="A1371" i="67"/>
  <c r="A1370" i="67"/>
  <c r="A1369" i="67"/>
  <c r="A1368" i="67"/>
  <c r="A1367" i="67"/>
  <c r="A1366" i="67"/>
  <c r="A1365" i="67"/>
  <c r="A1364" i="67"/>
  <c r="A1363" i="67"/>
  <c r="A1362" i="67"/>
  <c r="A1361" i="67"/>
  <c r="A1360" i="67"/>
  <c r="A1359" i="67"/>
  <c r="A1358" i="67"/>
  <c r="A1357" i="67"/>
  <c r="A1356" i="67"/>
  <c r="A1355" i="67"/>
  <c r="A1354" i="67"/>
  <c r="A1353" i="67"/>
  <c r="A1352" i="67"/>
  <c r="A1351" i="67"/>
  <c r="A1350" i="67"/>
  <c r="A1349" i="67"/>
  <c r="A1348" i="67"/>
  <c r="A1347" i="67"/>
  <c r="A1346" i="67"/>
  <c r="A1345" i="67"/>
  <c r="A1344" i="67"/>
  <c r="A1343" i="67"/>
  <c r="A1342" i="67"/>
  <c r="A1341" i="67"/>
  <c r="A1340" i="67"/>
  <c r="A1339" i="67"/>
  <c r="A1338" i="67"/>
  <c r="A1337" i="67"/>
  <c r="A1336" i="67"/>
  <c r="A1335" i="67"/>
  <c r="A1334" i="67"/>
  <c r="A1333" i="67"/>
  <c r="A1332" i="67"/>
  <c r="A1331" i="67"/>
  <c r="A1330" i="67"/>
  <c r="A1329" i="67"/>
  <c r="A1328" i="67"/>
  <c r="A1327" i="67"/>
  <c r="A1326" i="67"/>
  <c r="A1325" i="67"/>
  <c r="A1324" i="67"/>
  <c r="A1323" i="67"/>
  <c r="A1322" i="67"/>
  <c r="A1321" i="67"/>
  <c r="A1320" i="67"/>
  <c r="A1319" i="67"/>
  <c r="A1318" i="67"/>
  <c r="A1317" i="67"/>
  <c r="A1316" i="67"/>
  <c r="A1315" i="67"/>
  <c r="A1314" i="67"/>
  <c r="A1313" i="67"/>
  <c r="A1312" i="67"/>
  <c r="A1311" i="67"/>
  <c r="A1310" i="67"/>
  <c r="A1309" i="67"/>
  <c r="A1308" i="67"/>
  <c r="A1307" i="67"/>
  <c r="A1306" i="67"/>
  <c r="A1305" i="67"/>
  <c r="A1304" i="67"/>
  <c r="A1303" i="67"/>
  <c r="A1302" i="67"/>
  <c r="A1301" i="67"/>
  <c r="A1300" i="67"/>
  <c r="A1299" i="67"/>
  <c r="A1298" i="67"/>
  <c r="A1297" i="67"/>
  <c r="A1296" i="67"/>
  <c r="A1295" i="67"/>
  <c r="A1294" i="67"/>
  <c r="A1293" i="67"/>
  <c r="A1292" i="67"/>
  <c r="A1291" i="67"/>
  <c r="A1290" i="67"/>
  <c r="A1289" i="67"/>
  <c r="A1288" i="67"/>
  <c r="A1287" i="67"/>
  <c r="A1286" i="67"/>
  <c r="A1285" i="67"/>
  <c r="A1284" i="67"/>
  <c r="A1283" i="67"/>
  <c r="A1282" i="67"/>
  <c r="A1281" i="67"/>
  <c r="A1280" i="67"/>
  <c r="A1279" i="67"/>
  <c r="A1278" i="67"/>
  <c r="A1277" i="67"/>
  <c r="A1276" i="67"/>
  <c r="A1275" i="67"/>
  <c r="A1274" i="67"/>
  <c r="A1273" i="67"/>
  <c r="A1272" i="67"/>
  <c r="A1271" i="67"/>
  <c r="A1270" i="67"/>
  <c r="A1269" i="67"/>
  <c r="A1268" i="67"/>
  <c r="A1267" i="67"/>
  <c r="A1266" i="67"/>
  <c r="A1265" i="67"/>
  <c r="A1264" i="67"/>
  <c r="A1263" i="67"/>
  <c r="A1262" i="67"/>
  <c r="A1261" i="67"/>
  <c r="A1260" i="67"/>
  <c r="A1259" i="67"/>
  <c r="A1258" i="67"/>
  <c r="A1257" i="67"/>
  <c r="A1256" i="67"/>
  <c r="A1255" i="67"/>
  <c r="A1254" i="67"/>
  <c r="A1253" i="67"/>
  <c r="A1252" i="67"/>
  <c r="A1251" i="67"/>
  <c r="A1250" i="67"/>
  <c r="A1249" i="67"/>
  <c r="A1248" i="67"/>
  <c r="A1247" i="67"/>
  <c r="A1246" i="67"/>
  <c r="A1245" i="67"/>
  <c r="A1244" i="67"/>
  <c r="A1243" i="67"/>
  <c r="A1242" i="67"/>
  <c r="A1241" i="67"/>
  <c r="A1240" i="67"/>
  <c r="A1239" i="67"/>
  <c r="A1238" i="67"/>
  <c r="A1237" i="67"/>
  <c r="A1236" i="67"/>
  <c r="A1235" i="67"/>
  <c r="A1234" i="67"/>
  <c r="A1233" i="67"/>
  <c r="A1232" i="67"/>
  <c r="A1231" i="67"/>
  <c r="A1230" i="67"/>
  <c r="A1229" i="67"/>
  <c r="A1228" i="67"/>
  <c r="A1227" i="67"/>
  <c r="A1226" i="67"/>
  <c r="A1225" i="67"/>
  <c r="A1224" i="67"/>
  <c r="A1223" i="67"/>
  <c r="A1222" i="67"/>
  <c r="A1221" i="67"/>
  <c r="A1220" i="67"/>
  <c r="A1219" i="67"/>
  <c r="A1218" i="67"/>
  <c r="A1217" i="67"/>
  <c r="A1216" i="67"/>
  <c r="A1215" i="67"/>
  <c r="A1214" i="67"/>
  <c r="A1213" i="67"/>
  <c r="A1212" i="67"/>
  <c r="A1211" i="67"/>
  <c r="A1210" i="67"/>
  <c r="A1209" i="67"/>
  <c r="A1208" i="67"/>
  <c r="A1207" i="67"/>
  <c r="A1206" i="67"/>
  <c r="A1205" i="67"/>
  <c r="A1204" i="67"/>
  <c r="A1203" i="67"/>
  <c r="A1202" i="67"/>
  <c r="A1201" i="67"/>
  <c r="A1200" i="67"/>
  <c r="A1199" i="67"/>
  <c r="A1198" i="67"/>
  <c r="A1197" i="67"/>
  <c r="A1196" i="67"/>
  <c r="A1195" i="67"/>
  <c r="A1194" i="67"/>
  <c r="A1193" i="67"/>
  <c r="A1192" i="67"/>
  <c r="A1191" i="67"/>
  <c r="A1190" i="67"/>
  <c r="A1189" i="67"/>
  <c r="A1188" i="67"/>
  <c r="A1187" i="67"/>
  <c r="A1186" i="67"/>
  <c r="A1185" i="67"/>
  <c r="A1184" i="67"/>
  <c r="A1183" i="67"/>
  <c r="A1182" i="67"/>
  <c r="A1181" i="67"/>
  <c r="A1180" i="67"/>
  <c r="A1179" i="67"/>
  <c r="A1178" i="67"/>
  <c r="A1177" i="67"/>
  <c r="A1176" i="67"/>
  <c r="A1175" i="67"/>
  <c r="A1174" i="67"/>
  <c r="A1173" i="67"/>
  <c r="A1172" i="67"/>
  <c r="A1171" i="67"/>
  <c r="A1170" i="67"/>
  <c r="A1169" i="67"/>
  <c r="A1168" i="67"/>
  <c r="A1167" i="67"/>
  <c r="A1166" i="67"/>
  <c r="A1165" i="67"/>
  <c r="A1164" i="67"/>
  <c r="A1163" i="67"/>
  <c r="A1162" i="67"/>
  <c r="A1161" i="67"/>
  <c r="A1160" i="67"/>
  <c r="A1159" i="67"/>
  <c r="A1158" i="67"/>
  <c r="A1157" i="67"/>
  <c r="A1156" i="67"/>
  <c r="A1155" i="67"/>
  <c r="A1154" i="67"/>
  <c r="A1153" i="67"/>
  <c r="A1152" i="67"/>
  <c r="A1151" i="67"/>
  <c r="A1150" i="67"/>
  <c r="A1149" i="67"/>
  <c r="A1148" i="67"/>
  <c r="A1147" i="67"/>
  <c r="A1146" i="67"/>
  <c r="A1145" i="67"/>
  <c r="A1144" i="67"/>
  <c r="A1143" i="67"/>
  <c r="A1142" i="67"/>
  <c r="A1141" i="67"/>
  <c r="A1140" i="67"/>
  <c r="A1139" i="67"/>
  <c r="A1138" i="67"/>
  <c r="A1137" i="67"/>
  <c r="A1136" i="67"/>
  <c r="A1135" i="67"/>
  <c r="A1134" i="67"/>
  <c r="A1133" i="67"/>
  <c r="A1132" i="67"/>
  <c r="A1131" i="67"/>
  <c r="A1130" i="67"/>
  <c r="A1129" i="67"/>
  <c r="A1128" i="67"/>
  <c r="A1127" i="67"/>
  <c r="A1126" i="67"/>
  <c r="A1125" i="67"/>
  <c r="A1124" i="67"/>
  <c r="A1123" i="67"/>
  <c r="A1122" i="67"/>
  <c r="A1121" i="67"/>
  <c r="A1120" i="67"/>
  <c r="A1119" i="67"/>
  <c r="A1118" i="67"/>
  <c r="A1117" i="67"/>
  <c r="A1116" i="67"/>
  <c r="A1115" i="67"/>
  <c r="A1114" i="67"/>
  <c r="A1113" i="67"/>
  <c r="A1112" i="67"/>
  <c r="A1111" i="67"/>
  <c r="A1110" i="67"/>
  <c r="A1109" i="67"/>
  <c r="A1108" i="67"/>
  <c r="A1107" i="67"/>
  <c r="A1106" i="67"/>
  <c r="A1105" i="67"/>
  <c r="A1104" i="67"/>
  <c r="A1103" i="67"/>
  <c r="A1102" i="67"/>
  <c r="A1101" i="67"/>
  <c r="A1100" i="67"/>
  <c r="A1099" i="67"/>
  <c r="A1098" i="67"/>
  <c r="A1097" i="67"/>
  <c r="A1096" i="67"/>
  <c r="A1095" i="67"/>
  <c r="A1094" i="67"/>
  <c r="A1093" i="67"/>
  <c r="A1092" i="67"/>
  <c r="A1091" i="67"/>
  <c r="A1090" i="67"/>
  <c r="A1089" i="67"/>
  <c r="A1088" i="67"/>
  <c r="A1087" i="67"/>
  <c r="A1086" i="67"/>
  <c r="A1085" i="67"/>
  <c r="A1084" i="67"/>
  <c r="A1083" i="67"/>
  <c r="A1082" i="67"/>
  <c r="A1081" i="67"/>
  <c r="A1080" i="67"/>
  <c r="A1079" i="67"/>
  <c r="A1078" i="67"/>
  <c r="A1077" i="67"/>
  <c r="A1076" i="67"/>
  <c r="A1075" i="67"/>
  <c r="A1074" i="67"/>
  <c r="A1073" i="67"/>
  <c r="A1072" i="67"/>
  <c r="A1071" i="67"/>
  <c r="A1070" i="67"/>
  <c r="A1069" i="67"/>
  <c r="A1068" i="67"/>
  <c r="A1067" i="67"/>
  <c r="A1066" i="67"/>
  <c r="A1065" i="67"/>
  <c r="A1064" i="67"/>
  <c r="A1063" i="67"/>
  <c r="A1062" i="67"/>
  <c r="A1061" i="67"/>
  <c r="A1060" i="67"/>
  <c r="A1059" i="67"/>
  <c r="A1058" i="67"/>
  <c r="A1057" i="67"/>
  <c r="A1056" i="67"/>
  <c r="A1055" i="67"/>
  <c r="A1054" i="67"/>
  <c r="A1053" i="67"/>
  <c r="A1052" i="67"/>
  <c r="A1051" i="67"/>
  <c r="A1050" i="67"/>
  <c r="A1049" i="67"/>
  <c r="A1048" i="67"/>
  <c r="A1047" i="67"/>
  <c r="A1046" i="67"/>
  <c r="A1045" i="67"/>
  <c r="A1044" i="67"/>
  <c r="A1043" i="67"/>
  <c r="A1042" i="67"/>
  <c r="A1041" i="67"/>
  <c r="A1040" i="67"/>
  <c r="A1039" i="67"/>
  <c r="A1038" i="67"/>
  <c r="A1037" i="67"/>
  <c r="A1036" i="67"/>
  <c r="A1035" i="67"/>
  <c r="A1034" i="67"/>
  <c r="A1033" i="67"/>
  <c r="A1032" i="67"/>
  <c r="A1031" i="67"/>
  <c r="A1030" i="67"/>
  <c r="A1029" i="67"/>
  <c r="A1028" i="67"/>
  <c r="A1027" i="67"/>
  <c r="A1026" i="67"/>
  <c r="A1025" i="67"/>
  <c r="A1024" i="67"/>
  <c r="A1023" i="67"/>
  <c r="A1022" i="67"/>
  <c r="A1021" i="67"/>
  <c r="A1020" i="67"/>
  <c r="A1019" i="67"/>
  <c r="A1018" i="67"/>
  <c r="A1017" i="67"/>
  <c r="A1016" i="67"/>
  <c r="A1015" i="67"/>
  <c r="A1014" i="67"/>
  <c r="A1013" i="67"/>
  <c r="A1012" i="67"/>
  <c r="A1011" i="67"/>
  <c r="A1010" i="67"/>
  <c r="A1009" i="67"/>
  <c r="A1008" i="67"/>
  <c r="A1007" i="67"/>
  <c r="A1006" i="67"/>
  <c r="A1005" i="67"/>
  <c r="A1004" i="67"/>
  <c r="A1003" i="67"/>
  <c r="A1002" i="67"/>
  <c r="A1001" i="67"/>
  <c r="A1000" i="67"/>
  <c r="A999" i="67"/>
  <c r="A998" i="67"/>
  <c r="A997" i="67"/>
  <c r="A996" i="67"/>
  <c r="A995" i="67"/>
  <c r="A994" i="67"/>
  <c r="A993" i="67"/>
  <c r="A992" i="67"/>
  <c r="A991" i="67"/>
  <c r="A990" i="67"/>
  <c r="A989" i="67"/>
  <c r="A988" i="67"/>
  <c r="A987" i="67"/>
  <c r="A986" i="67"/>
  <c r="A985" i="67"/>
  <c r="A984" i="67"/>
  <c r="A983" i="67"/>
  <c r="A982" i="67"/>
  <c r="A981" i="67"/>
  <c r="A980" i="67"/>
  <c r="A979" i="67"/>
  <c r="A978" i="67"/>
  <c r="A977" i="67"/>
  <c r="A976" i="67"/>
  <c r="A975" i="67"/>
  <c r="A974" i="67"/>
  <c r="A973" i="67"/>
  <c r="A972" i="67"/>
  <c r="A971" i="67"/>
  <c r="A970" i="67"/>
  <c r="A969" i="67"/>
  <c r="A968" i="67"/>
  <c r="A967" i="67"/>
  <c r="A966" i="67"/>
  <c r="A965" i="67"/>
  <c r="A964" i="67"/>
  <c r="A963" i="67"/>
  <c r="A962" i="67"/>
  <c r="A961" i="67"/>
  <c r="A960" i="67"/>
  <c r="A959" i="67"/>
  <c r="A958" i="67"/>
  <c r="A957" i="67"/>
  <c r="A956" i="67"/>
  <c r="A955" i="67"/>
  <c r="A954" i="67"/>
  <c r="A953" i="67"/>
  <c r="A952" i="67"/>
  <c r="A951" i="67"/>
  <c r="A950" i="67"/>
  <c r="A949" i="67"/>
  <c r="A948" i="67"/>
  <c r="A947" i="67"/>
  <c r="A946" i="67"/>
  <c r="A945" i="67"/>
  <c r="A944" i="67"/>
  <c r="A943" i="67"/>
  <c r="A942" i="67"/>
  <c r="A941" i="67"/>
  <c r="A940" i="67"/>
  <c r="A939" i="67"/>
  <c r="A938" i="67"/>
  <c r="A937" i="67"/>
  <c r="A936" i="67"/>
  <c r="A935" i="67"/>
  <c r="A934" i="67"/>
  <c r="A933" i="67"/>
  <c r="A932" i="67"/>
  <c r="A931" i="67"/>
  <c r="A930" i="67"/>
  <c r="A929" i="67"/>
  <c r="A928" i="67"/>
  <c r="A927" i="67"/>
  <c r="A926" i="67"/>
  <c r="A925" i="67"/>
  <c r="A924" i="67"/>
  <c r="A923" i="67"/>
  <c r="A922" i="67"/>
  <c r="A921" i="67"/>
  <c r="A920" i="67"/>
  <c r="A919" i="67"/>
  <c r="A918" i="67"/>
  <c r="A917" i="67"/>
  <c r="A916" i="67"/>
  <c r="A915" i="67"/>
  <c r="A914" i="67"/>
  <c r="A913" i="67"/>
  <c r="A912" i="67"/>
  <c r="A911" i="67"/>
  <c r="A910" i="67"/>
  <c r="A909" i="67"/>
  <c r="A908" i="67"/>
  <c r="A907" i="67"/>
  <c r="A906" i="67"/>
  <c r="A905" i="67"/>
  <c r="A904" i="67"/>
  <c r="A903" i="67"/>
  <c r="A902" i="67"/>
  <c r="A901" i="67"/>
  <c r="A900" i="67"/>
  <c r="A899" i="67"/>
  <c r="A898" i="67"/>
  <c r="A897" i="67"/>
  <c r="A896" i="67"/>
  <c r="A895" i="67"/>
  <c r="A894" i="67"/>
  <c r="A893" i="67"/>
  <c r="A892" i="67"/>
  <c r="A891" i="67"/>
  <c r="A890" i="67"/>
  <c r="A889" i="67"/>
  <c r="A888" i="67"/>
  <c r="A887" i="67"/>
  <c r="A886" i="67"/>
  <c r="A885" i="67"/>
  <c r="A884" i="67"/>
  <c r="A883" i="67"/>
  <c r="A882" i="67"/>
  <c r="A881" i="67"/>
  <c r="A880" i="67"/>
  <c r="A879" i="67"/>
  <c r="A878" i="67"/>
  <c r="A877" i="67"/>
  <c r="A876" i="67"/>
  <c r="A875" i="67"/>
  <c r="A874" i="67"/>
  <c r="A873" i="67"/>
  <c r="A872" i="67"/>
  <c r="A871" i="67"/>
  <c r="A870" i="67"/>
  <c r="A869" i="67"/>
  <c r="A868" i="67"/>
  <c r="A867" i="67"/>
  <c r="A866" i="67"/>
  <c r="A865" i="67"/>
  <c r="A864" i="67"/>
  <c r="A863" i="67"/>
  <c r="A862" i="67"/>
  <c r="A861" i="67"/>
  <c r="A860" i="67"/>
  <c r="A859" i="67"/>
  <c r="A858" i="67"/>
  <c r="A857" i="67"/>
  <c r="A856" i="67"/>
  <c r="A855" i="67"/>
  <c r="A854" i="67"/>
  <c r="A853" i="67"/>
  <c r="A852" i="67"/>
  <c r="A851" i="67"/>
  <c r="A850" i="67"/>
  <c r="A849" i="67"/>
  <c r="A848" i="67"/>
  <c r="A847" i="67"/>
  <c r="A846" i="67"/>
  <c r="A845" i="67"/>
  <c r="A844" i="67"/>
  <c r="A843" i="67"/>
  <c r="A842" i="67"/>
  <c r="A841" i="67"/>
  <c r="A840" i="67"/>
  <c r="A839" i="67"/>
  <c r="A838" i="67"/>
  <c r="A837" i="67"/>
  <c r="A836" i="67"/>
  <c r="A835" i="67"/>
  <c r="A834" i="67"/>
  <c r="A833" i="67"/>
  <c r="A832" i="67"/>
  <c r="A831" i="67"/>
  <c r="A830" i="67"/>
  <c r="A829" i="67"/>
  <c r="A828" i="67"/>
  <c r="A827" i="67"/>
  <c r="A826" i="67"/>
  <c r="A825" i="67"/>
  <c r="A824" i="67"/>
  <c r="A823" i="67"/>
  <c r="A822" i="67"/>
  <c r="A821" i="67"/>
  <c r="A820" i="67"/>
  <c r="A819" i="67"/>
  <c r="A818" i="67"/>
  <c r="A817" i="67"/>
  <c r="A816" i="67"/>
  <c r="A815" i="67"/>
  <c r="A814" i="67"/>
  <c r="A813" i="67"/>
  <c r="A812" i="67"/>
  <c r="A811" i="67"/>
  <c r="A810" i="67"/>
  <c r="A809" i="67"/>
  <c r="A808" i="67"/>
  <c r="A807" i="67"/>
  <c r="A806" i="67"/>
  <c r="A805" i="67"/>
  <c r="A804" i="67"/>
  <c r="A803" i="67"/>
  <c r="A802" i="67"/>
  <c r="A801" i="67"/>
  <c r="A800" i="67"/>
  <c r="A799" i="67"/>
  <c r="A798" i="67"/>
  <c r="A797" i="67"/>
  <c r="A796" i="67"/>
  <c r="A795" i="67"/>
  <c r="A794" i="67"/>
  <c r="A793" i="67"/>
  <c r="A792" i="67"/>
  <c r="A791" i="67"/>
  <c r="A790" i="67"/>
  <c r="A789" i="67"/>
  <c r="A788" i="67"/>
  <c r="A787" i="67"/>
  <c r="A786" i="67"/>
  <c r="A785" i="67"/>
  <c r="A784" i="67"/>
  <c r="A783" i="67"/>
  <c r="A782" i="67"/>
  <c r="A781" i="67"/>
  <c r="A780" i="67"/>
  <c r="A779" i="67"/>
  <c r="A778" i="67"/>
  <c r="A777" i="67"/>
  <c r="A776" i="67"/>
  <c r="A775" i="67"/>
  <c r="A774" i="67"/>
  <c r="A773" i="67"/>
  <c r="A772" i="67"/>
  <c r="A771" i="67"/>
  <c r="A770" i="67"/>
  <c r="A769" i="67"/>
  <c r="A768" i="67"/>
  <c r="A767" i="67"/>
  <c r="A766" i="67"/>
  <c r="A765" i="67"/>
  <c r="A764" i="67"/>
  <c r="A763" i="67"/>
  <c r="A762" i="67"/>
  <c r="A761" i="67"/>
  <c r="A760" i="67"/>
  <c r="A759" i="67"/>
  <c r="A758" i="67"/>
  <c r="A757" i="67"/>
  <c r="A756" i="67"/>
  <c r="A755" i="67"/>
  <c r="A754" i="67"/>
  <c r="A753" i="67"/>
  <c r="A752" i="67"/>
  <c r="A751" i="67"/>
  <c r="A750" i="67"/>
  <c r="A749" i="67"/>
  <c r="A748" i="67"/>
  <c r="A747" i="67"/>
  <c r="A746" i="67"/>
  <c r="A745" i="67"/>
  <c r="A744" i="67"/>
  <c r="A743" i="67"/>
  <c r="A742" i="67"/>
  <c r="A741" i="67"/>
  <c r="A740" i="67"/>
  <c r="A739" i="67"/>
  <c r="A738" i="67"/>
  <c r="A737" i="67"/>
  <c r="A736" i="67"/>
  <c r="A735" i="67"/>
  <c r="A734" i="67"/>
  <c r="A733" i="67"/>
  <c r="A732" i="67"/>
  <c r="A731" i="67"/>
  <c r="A730" i="67"/>
  <c r="A729" i="67"/>
  <c r="A728" i="67"/>
  <c r="A727" i="67"/>
  <c r="A726" i="67"/>
  <c r="A725" i="67"/>
  <c r="A724" i="67"/>
  <c r="A723" i="67"/>
  <c r="A722" i="67"/>
  <c r="A721" i="67"/>
  <c r="A720" i="67"/>
  <c r="A719" i="67"/>
  <c r="A718" i="67"/>
  <c r="A717" i="67"/>
  <c r="A716" i="67"/>
  <c r="A715" i="67"/>
  <c r="A714" i="67"/>
  <c r="A713" i="67"/>
  <c r="A712" i="67"/>
  <c r="A711" i="67"/>
  <c r="A710" i="67"/>
  <c r="A709" i="67"/>
  <c r="A708" i="67"/>
  <c r="A707" i="67"/>
  <c r="A706" i="67"/>
  <c r="A705" i="67"/>
  <c r="A704" i="67"/>
  <c r="A703" i="67"/>
  <c r="A702" i="67"/>
  <c r="A701" i="67"/>
  <c r="A700" i="67"/>
  <c r="A699" i="67"/>
  <c r="A698" i="67"/>
  <c r="A697" i="67"/>
  <c r="A696" i="67"/>
  <c r="A695" i="67"/>
  <c r="A694" i="67"/>
  <c r="A693" i="67"/>
  <c r="A692" i="67"/>
  <c r="A691" i="67"/>
  <c r="A690" i="67"/>
  <c r="A689" i="67"/>
  <c r="A688" i="67"/>
  <c r="A687" i="67"/>
  <c r="A686" i="67"/>
  <c r="A685" i="67"/>
  <c r="A684" i="67"/>
  <c r="A683" i="67"/>
  <c r="A682" i="67"/>
  <c r="A681" i="67"/>
  <c r="A680" i="67"/>
  <c r="A679" i="67"/>
  <c r="A678" i="67"/>
  <c r="A677" i="67"/>
  <c r="A676" i="67"/>
  <c r="A675" i="67"/>
  <c r="A674" i="67"/>
  <c r="A673" i="67"/>
  <c r="A672" i="67"/>
  <c r="A671" i="67"/>
  <c r="A670" i="67"/>
  <c r="A669" i="67"/>
  <c r="A668" i="67"/>
  <c r="A667" i="67"/>
  <c r="A666" i="67"/>
  <c r="A665" i="67"/>
  <c r="A664" i="67"/>
  <c r="A663" i="67"/>
  <c r="A662" i="67"/>
  <c r="A661" i="67"/>
  <c r="A660" i="67"/>
  <c r="A659" i="67"/>
  <c r="A658" i="67"/>
  <c r="A657" i="67"/>
  <c r="A656" i="67"/>
  <c r="A655" i="67"/>
  <c r="A654" i="67"/>
  <c r="A653" i="67"/>
  <c r="A652" i="67"/>
  <c r="A651" i="67"/>
  <c r="A650" i="67"/>
  <c r="A649" i="67"/>
  <c r="A648" i="67"/>
  <c r="A647" i="67"/>
  <c r="A646" i="67"/>
  <c r="A645" i="67"/>
  <c r="A644" i="67"/>
  <c r="A643" i="67"/>
  <c r="A642" i="67"/>
  <c r="A641" i="67"/>
  <c r="A640" i="67"/>
  <c r="A639" i="67"/>
  <c r="A638" i="67"/>
  <c r="A637" i="67"/>
  <c r="A636" i="67"/>
  <c r="A635" i="67"/>
  <c r="A634" i="67"/>
  <c r="A633" i="67"/>
  <c r="A632" i="67"/>
  <c r="A631" i="67"/>
  <c r="A630" i="67"/>
  <c r="A629" i="67"/>
  <c r="A628" i="67"/>
  <c r="A627" i="67"/>
  <c r="A626" i="67"/>
  <c r="A625" i="67"/>
  <c r="A624" i="67"/>
  <c r="A623" i="67"/>
  <c r="A622" i="67"/>
  <c r="A621" i="67"/>
  <c r="A620" i="67"/>
  <c r="A619" i="67"/>
  <c r="A618" i="67"/>
  <c r="A617" i="67"/>
  <c r="A616" i="67"/>
  <c r="A615" i="67"/>
  <c r="A614" i="67"/>
  <c r="A613" i="67"/>
  <c r="A612" i="67"/>
  <c r="A611" i="67"/>
  <c r="A610" i="67"/>
  <c r="A609" i="67"/>
  <c r="A608" i="67"/>
  <c r="A607" i="67"/>
  <c r="A606" i="67"/>
  <c r="A605" i="67"/>
  <c r="A604" i="67"/>
  <c r="A603" i="67"/>
  <c r="A602" i="67"/>
  <c r="A601" i="67"/>
  <c r="A600" i="67"/>
  <c r="A599" i="67"/>
  <c r="A598" i="67"/>
  <c r="A597" i="67"/>
  <c r="A596" i="67"/>
  <c r="A595" i="67"/>
  <c r="A594" i="67"/>
  <c r="A593" i="67"/>
  <c r="A592" i="67"/>
  <c r="A591" i="67"/>
  <c r="A590" i="67"/>
  <c r="A589" i="67"/>
  <c r="A588" i="67"/>
  <c r="A587" i="67"/>
  <c r="A586" i="67"/>
  <c r="A585" i="67"/>
  <c r="A584" i="67"/>
  <c r="A583" i="67"/>
  <c r="A582" i="67"/>
  <c r="A581" i="67"/>
  <c r="A580" i="67"/>
  <c r="A579" i="67"/>
  <c r="A578" i="67"/>
  <c r="A577" i="67"/>
  <c r="A576" i="67"/>
  <c r="A575" i="67"/>
  <c r="A574" i="67"/>
  <c r="A573" i="67"/>
  <c r="A572" i="67"/>
  <c r="A571" i="67"/>
  <c r="A570" i="67"/>
  <c r="A569" i="67"/>
  <c r="A568" i="67"/>
  <c r="A567" i="67"/>
  <c r="A566" i="67"/>
  <c r="A565" i="67"/>
  <c r="A564" i="67"/>
  <c r="A563" i="67"/>
  <c r="A562" i="67"/>
  <c r="A561" i="67"/>
  <c r="A560" i="67"/>
  <c r="A559" i="67"/>
  <c r="A558" i="67"/>
  <c r="A557" i="67"/>
  <c r="A556" i="67"/>
  <c r="A555" i="67"/>
  <c r="A554" i="67"/>
  <c r="A553" i="67"/>
  <c r="A552" i="67"/>
  <c r="A551" i="67"/>
  <c r="A550" i="67"/>
  <c r="A549" i="67"/>
  <c r="A548" i="67"/>
  <c r="A547" i="67"/>
  <c r="A546" i="67"/>
  <c r="A545" i="67"/>
  <c r="A544" i="67"/>
  <c r="A543" i="67"/>
  <c r="A542" i="67"/>
  <c r="A541" i="67"/>
  <c r="A540" i="67"/>
  <c r="A539" i="67"/>
  <c r="A538" i="67"/>
  <c r="A537" i="67"/>
  <c r="A536" i="67"/>
  <c r="A535" i="67"/>
  <c r="A534" i="67"/>
  <c r="A533" i="67"/>
  <c r="A532" i="67"/>
  <c r="A531" i="67"/>
  <c r="A530" i="67"/>
  <c r="A529" i="67"/>
  <c r="A528" i="67"/>
  <c r="A527" i="67"/>
  <c r="A526" i="67"/>
  <c r="A525" i="67"/>
  <c r="A524" i="67"/>
  <c r="A523" i="67"/>
  <c r="A522" i="67"/>
  <c r="A521" i="67"/>
  <c r="A520" i="67"/>
  <c r="A519" i="67"/>
  <c r="A518" i="67"/>
  <c r="A517" i="67"/>
  <c r="A516" i="67"/>
  <c r="A515" i="67"/>
  <c r="A514" i="67"/>
  <c r="A513" i="67"/>
  <c r="A512" i="67"/>
  <c r="A511" i="67"/>
  <c r="A510" i="67"/>
  <c r="A509" i="67"/>
  <c r="A508" i="67"/>
  <c r="A507" i="67"/>
  <c r="A506" i="67"/>
  <c r="A505" i="67"/>
  <c r="A504" i="67"/>
  <c r="A503" i="67"/>
  <c r="A502" i="67"/>
  <c r="A501" i="67"/>
  <c r="A500" i="67"/>
  <c r="A499" i="67"/>
  <c r="A498" i="67"/>
  <c r="A497" i="67"/>
  <c r="A496" i="67"/>
  <c r="A495" i="67"/>
  <c r="A494" i="67"/>
  <c r="A493" i="67"/>
  <c r="A492" i="67"/>
  <c r="A491" i="67"/>
  <c r="A490" i="67"/>
  <c r="A489" i="67"/>
  <c r="A488" i="67"/>
  <c r="A487" i="67"/>
  <c r="A486" i="67"/>
  <c r="A485" i="67"/>
  <c r="A484" i="67"/>
  <c r="A483" i="67"/>
  <c r="A482" i="67"/>
  <c r="A481" i="67"/>
  <c r="A480" i="67"/>
  <c r="A479" i="67"/>
  <c r="A478" i="67"/>
  <c r="A477" i="67"/>
  <c r="A476" i="67"/>
  <c r="A475" i="67"/>
  <c r="A474" i="67"/>
  <c r="A473" i="67"/>
  <c r="A472" i="67"/>
  <c r="A471" i="67"/>
  <c r="A470" i="67"/>
  <c r="A469" i="67"/>
  <c r="A468" i="67"/>
  <c r="A467" i="67"/>
  <c r="A466" i="67"/>
  <c r="A465" i="67"/>
  <c r="A464" i="67"/>
  <c r="A463" i="67"/>
  <c r="A462" i="67"/>
  <c r="A461" i="67"/>
  <c r="A460" i="67"/>
  <c r="A459" i="67"/>
  <c r="A458" i="67"/>
  <c r="A457" i="67"/>
  <c r="A456" i="67"/>
  <c r="A455" i="67"/>
  <c r="A454" i="67"/>
  <c r="A453" i="67"/>
  <c r="A452" i="67"/>
  <c r="A451" i="67"/>
  <c r="A450" i="67"/>
  <c r="A449" i="67"/>
  <c r="A448" i="67"/>
  <c r="A447" i="67"/>
  <c r="A446" i="67"/>
  <c r="A445" i="67"/>
  <c r="A444" i="67"/>
  <c r="A443" i="67"/>
  <c r="A442" i="67"/>
  <c r="A441" i="67"/>
  <c r="A440" i="67"/>
  <c r="A439" i="67"/>
  <c r="A438" i="67"/>
  <c r="A437" i="67"/>
  <c r="A436" i="67"/>
  <c r="A435" i="67"/>
  <c r="A434" i="67"/>
  <c r="A433" i="67"/>
  <c r="A432" i="67"/>
  <c r="A431" i="67"/>
  <c r="A430" i="67"/>
  <c r="A429" i="67"/>
  <c r="A428" i="67"/>
  <c r="A427" i="67"/>
  <c r="A426" i="67"/>
  <c r="A425" i="67"/>
  <c r="A424" i="67"/>
  <c r="A423" i="67"/>
  <c r="A422" i="67"/>
  <c r="A421" i="67"/>
  <c r="A420" i="67"/>
  <c r="A419" i="67"/>
  <c r="A418" i="67"/>
  <c r="A417" i="67"/>
  <c r="A416" i="67"/>
  <c r="A415" i="67"/>
  <c r="A414" i="67"/>
  <c r="A413" i="67"/>
  <c r="A412" i="67"/>
  <c r="A411" i="67"/>
  <c r="A410" i="67"/>
  <c r="A409" i="67"/>
  <c r="A408" i="67"/>
  <c r="A407" i="67"/>
  <c r="A406" i="67"/>
  <c r="A405" i="67"/>
  <c r="A404" i="67"/>
  <c r="A403" i="67"/>
  <c r="A402" i="67"/>
  <c r="A401" i="67"/>
  <c r="A400" i="67"/>
  <c r="A399" i="67"/>
  <c r="A398" i="67"/>
  <c r="A397" i="67"/>
  <c r="A396" i="67"/>
  <c r="A395" i="67"/>
  <c r="A394" i="67"/>
  <c r="A393" i="67"/>
  <c r="A392" i="67"/>
  <c r="A391" i="67"/>
  <c r="A390" i="67"/>
  <c r="A389" i="67"/>
  <c r="A388" i="67"/>
  <c r="A387" i="67"/>
  <c r="A386" i="67"/>
  <c r="A385" i="67"/>
  <c r="A384" i="67"/>
  <c r="A383" i="67"/>
  <c r="A382" i="67"/>
  <c r="A381" i="67"/>
  <c r="A380" i="67"/>
  <c r="A379" i="67"/>
  <c r="A378" i="67"/>
  <c r="A377" i="67"/>
  <c r="A376" i="67"/>
  <c r="A375" i="67"/>
  <c r="A374" i="67"/>
  <c r="A373" i="67"/>
  <c r="A372" i="67"/>
  <c r="A371" i="67"/>
  <c r="A370" i="67"/>
  <c r="A369" i="67"/>
  <c r="A368" i="67"/>
  <c r="A367" i="67"/>
  <c r="A366" i="67"/>
  <c r="A365" i="67"/>
  <c r="A364" i="67"/>
  <c r="A363" i="67"/>
  <c r="A362" i="67"/>
  <c r="A361" i="67"/>
  <c r="A360" i="67"/>
  <c r="A359" i="67"/>
  <c r="A358" i="67"/>
  <c r="A357" i="67"/>
  <c r="A356" i="67"/>
  <c r="A355" i="67"/>
  <c r="A354" i="67"/>
  <c r="A353" i="67"/>
  <c r="A352" i="67"/>
  <c r="A351" i="67"/>
  <c r="A350" i="67"/>
  <c r="A349" i="67"/>
  <c r="A348" i="67"/>
  <c r="A347" i="67"/>
  <c r="A346" i="67"/>
  <c r="A345" i="67"/>
  <c r="A344" i="67"/>
  <c r="A343" i="67"/>
  <c r="A342" i="67"/>
  <c r="A341" i="67"/>
  <c r="A340" i="67"/>
  <c r="A339" i="67"/>
  <c r="A338" i="67"/>
  <c r="A337" i="67"/>
  <c r="A336" i="67"/>
  <c r="A335" i="67"/>
  <c r="A334" i="67"/>
  <c r="A333" i="67"/>
  <c r="A332" i="67"/>
  <c r="A331" i="67"/>
  <c r="A330" i="67"/>
  <c r="A329" i="67"/>
  <c r="A328" i="67"/>
  <c r="A327" i="67"/>
  <c r="A326" i="67"/>
  <c r="A325" i="67"/>
  <c r="A324" i="67"/>
  <c r="A323" i="67"/>
  <c r="A322" i="67"/>
  <c r="A321" i="67"/>
  <c r="A320" i="67"/>
  <c r="A319" i="67"/>
  <c r="A318" i="67"/>
  <c r="A317" i="67"/>
  <c r="A316" i="67"/>
  <c r="A315" i="67"/>
  <c r="A314" i="67"/>
  <c r="A313" i="67"/>
  <c r="A312" i="67"/>
  <c r="A311" i="67"/>
  <c r="A310" i="67"/>
  <c r="A309" i="67"/>
  <c r="A308" i="67"/>
  <c r="A307" i="67"/>
  <c r="A306" i="67"/>
  <c r="A305" i="67"/>
  <c r="A304" i="67"/>
  <c r="A303" i="67"/>
  <c r="A302" i="67"/>
  <c r="A301" i="67"/>
  <c r="A300" i="67"/>
  <c r="A299" i="67"/>
  <c r="A298" i="67"/>
  <c r="A297" i="67"/>
  <c r="A296" i="67"/>
  <c r="A295" i="67"/>
  <c r="A294" i="67"/>
  <c r="A293" i="67"/>
  <c r="A292" i="67"/>
  <c r="A291" i="67"/>
  <c r="A290" i="67"/>
  <c r="A289" i="67"/>
  <c r="A288" i="67"/>
  <c r="A287" i="67"/>
  <c r="A286" i="67"/>
  <c r="A285" i="67"/>
  <c r="A284" i="67"/>
  <c r="A283" i="67"/>
  <c r="A282" i="67"/>
  <c r="A281" i="67"/>
  <c r="A280" i="67"/>
  <c r="A279" i="67"/>
  <c r="A278" i="67"/>
  <c r="A277" i="67"/>
  <c r="A276" i="67"/>
  <c r="A275" i="67"/>
  <c r="A274" i="67"/>
  <c r="A273" i="67"/>
  <c r="A272" i="67"/>
  <c r="A271" i="67"/>
  <c r="A270" i="67"/>
  <c r="A269" i="67"/>
  <c r="A268" i="67"/>
  <c r="A267" i="67"/>
  <c r="A266" i="67"/>
  <c r="A265" i="67"/>
  <c r="A264" i="67"/>
  <c r="A263" i="67"/>
  <c r="A262" i="67"/>
  <c r="A261" i="67"/>
  <c r="A260" i="67"/>
  <c r="A259" i="67"/>
  <c r="A258" i="67"/>
  <c r="A257" i="67"/>
  <c r="A256" i="67"/>
  <c r="A255" i="67"/>
  <c r="A254" i="67"/>
  <c r="A253" i="67"/>
  <c r="A252" i="67"/>
  <c r="A251" i="67"/>
  <c r="A250" i="67"/>
  <c r="A249" i="67"/>
  <c r="A248" i="67"/>
  <c r="A247" i="67"/>
  <c r="A246" i="67"/>
  <c r="A245" i="67"/>
  <c r="A244" i="67"/>
  <c r="A243" i="67"/>
  <c r="A242" i="67"/>
  <c r="A241" i="67"/>
  <c r="A240" i="67"/>
  <c r="A239" i="67"/>
  <c r="A238" i="67"/>
  <c r="A237" i="67"/>
  <c r="A236" i="67"/>
  <c r="A235" i="67"/>
  <c r="A234" i="67"/>
  <c r="A233" i="67"/>
  <c r="A232" i="67"/>
  <c r="A231" i="67"/>
  <c r="A230" i="67"/>
  <c r="A229" i="67"/>
  <c r="A228" i="67"/>
  <c r="A227" i="67"/>
  <c r="A226" i="67"/>
  <c r="A225" i="67"/>
  <c r="A224" i="67"/>
  <c r="A223" i="67"/>
  <c r="A222" i="67"/>
  <c r="A221" i="67"/>
  <c r="A220" i="67"/>
  <c r="A219" i="67"/>
  <c r="A218" i="67"/>
  <c r="A217" i="67"/>
  <c r="A216" i="67"/>
  <c r="A215" i="67"/>
  <c r="A214" i="67"/>
  <c r="A213" i="67"/>
  <c r="A212" i="67"/>
  <c r="A211" i="67"/>
  <c r="A210" i="67"/>
  <c r="A209" i="67"/>
  <c r="A208" i="67"/>
  <c r="A207" i="67"/>
  <c r="A206" i="67"/>
  <c r="A205" i="67"/>
  <c r="A204" i="67"/>
  <c r="A203" i="67"/>
  <c r="A202" i="67"/>
  <c r="A201" i="67"/>
  <c r="A200" i="67"/>
  <c r="A199" i="67"/>
  <c r="A198" i="67"/>
  <c r="A197" i="67"/>
  <c r="A196" i="67"/>
  <c r="A195" i="67"/>
  <c r="A194" i="67"/>
  <c r="A193" i="67"/>
  <c r="A192" i="67"/>
  <c r="A191" i="67"/>
  <c r="A190" i="67"/>
  <c r="A189" i="67"/>
  <c r="A188" i="67"/>
  <c r="A187" i="67"/>
  <c r="A186" i="67"/>
  <c r="A185" i="67"/>
  <c r="A184" i="67"/>
  <c r="A183" i="67"/>
  <c r="A182" i="67"/>
  <c r="A181" i="67"/>
  <c r="A180" i="67"/>
  <c r="A179" i="67"/>
  <c r="A178" i="67"/>
  <c r="A177" i="67"/>
  <c r="A176" i="67"/>
  <c r="A175" i="67"/>
  <c r="A174" i="67"/>
  <c r="A173" i="67"/>
  <c r="A172" i="67"/>
  <c r="A171" i="67"/>
  <c r="A170" i="67"/>
  <c r="A169" i="67"/>
  <c r="A168" i="67"/>
  <c r="A167" i="67"/>
  <c r="A166" i="67"/>
  <c r="A165" i="67"/>
  <c r="A164" i="67"/>
  <c r="A163" i="67"/>
  <c r="A162" i="67"/>
  <c r="A161" i="67"/>
  <c r="A160" i="67"/>
  <c r="A159" i="67"/>
  <c r="A158" i="67"/>
  <c r="A157" i="67"/>
  <c r="A156" i="67"/>
  <c r="A155" i="67"/>
  <c r="A154" i="67"/>
  <c r="A153" i="67"/>
  <c r="A152" i="67"/>
  <c r="A151" i="67"/>
  <c r="A150" i="67"/>
  <c r="A149" i="67"/>
  <c r="A148" i="67"/>
  <c r="A147" i="67"/>
  <c r="A146" i="67"/>
  <c r="A145" i="67"/>
  <c r="A144" i="67"/>
  <c r="A143" i="67"/>
  <c r="A142" i="67"/>
  <c r="A141" i="67"/>
  <c r="A140" i="67"/>
  <c r="A139" i="67"/>
  <c r="A138" i="67"/>
  <c r="A137" i="67"/>
  <c r="A136" i="67"/>
  <c r="A135" i="67"/>
  <c r="A134" i="67"/>
  <c r="A133" i="67"/>
  <c r="A132" i="67"/>
  <c r="A131" i="67"/>
  <c r="A130" i="67"/>
  <c r="A129" i="67"/>
  <c r="A128" i="67"/>
  <c r="A127" i="67"/>
  <c r="A126"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A93" i="67"/>
  <c r="A92" i="67"/>
  <c r="A91" i="67"/>
  <c r="A90" i="67"/>
  <c r="A89" i="67"/>
  <c r="A88" i="67"/>
  <c r="A87" i="67"/>
  <c r="A86" i="67"/>
  <c r="A85" i="67"/>
  <c r="A84" i="67"/>
  <c r="A83" i="67"/>
  <c r="A82" i="67"/>
  <c r="A81" i="67"/>
  <c r="A80" i="67"/>
  <c r="A79" i="67"/>
  <c r="A78" i="67"/>
  <c r="A77" i="67"/>
  <c r="A76" i="67"/>
  <c r="A75" i="67"/>
  <c r="A74" i="67"/>
  <c r="A73" i="67"/>
  <c r="A72" i="67"/>
  <c r="A71" i="67"/>
  <c r="A70" i="67"/>
  <c r="A69" i="67"/>
  <c r="A68"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A19" i="67"/>
  <c r="A18" i="67"/>
  <c r="A17" i="67"/>
  <c r="A16" i="67"/>
  <c r="A15" i="67"/>
  <c r="A14" i="67"/>
  <c r="A13" i="67"/>
  <c r="A12" i="67"/>
  <c r="A11" i="67"/>
  <c r="A10" i="67"/>
  <c r="A9" i="67"/>
  <c r="A8" i="67"/>
  <c r="A7" i="67"/>
  <c r="A6" i="67"/>
  <c r="A5" i="67"/>
  <c r="A4" i="67"/>
  <c r="A3" i="67"/>
  <c r="A2" i="67"/>
  <c r="C9" i="70" l="1"/>
  <c r="C12" i="70"/>
  <c r="C11" i="70"/>
  <c r="C10" i="70"/>
  <c r="C13" i="70"/>
  <c r="L25" i="70"/>
  <c r="J25" i="70"/>
  <c r="D25" i="70"/>
  <c r="G25" i="70"/>
  <c r="E25" i="70"/>
  <c r="I25" i="70"/>
  <c r="H25" i="70"/>
  <c r="L14" i="70"/>
  <c r="K14" i="70"/>
  <c r="D9" i="70"/>
  <c r="D12" i="70"/>
  <c r="I14" i="70"/>
  <c r="M12" i="70"/>
  <c r="M11" i="70"/>
  <c r="M9" i="70"/>
  <c r="H14" i="70"/>
  <c r="C25" i="70"/>
  <c r="D13" i="70"/>
  <c r="J14" i="70"/>
  <c r="M25" i="70"/>
  <c r="D11" i="70"/>
  <c r="K25" i="70"/>
  <c r="D10" i="70"/>
  <c r="M13" i="70"/>
  <c r="F25" i="70"/>
  <c r="M10" i="70"/>
  <c r="B8" i="65"/>
  <c r="I9" i="28" s="1"/>
  <c r="B9" i="65"/>
  <c r="I10" i="28" s="1"/>
  <c r="B10" i="65"/>
  <c r="I11" i="28" s="1"/>
  <c r="B11" i="65"/>
  <c r="I12" i="28" s="1"/>
  <c r="B12" i="65"/>
  <c r="I13" i="28" s="1"/>
  <c r="B13" i="65"/>
  <c r="I14" i="28" s="1"/>
  <c r="B14" i="65"/>
  <c r="I15" i="28" s="1"/>
  <c r="B15" i="65"/>
  <c r="B16" i="65"/>
  <c r="I17" i="28" s="1"/>
  <c r="B17" i="65"/>
  <c r="I18" i="28" s="1"/>
  <c r="B18" i="65"/>
  <c r="B19" i="65"/>
  <c r="B20" i="65"/>
  <c r="B21" i="65"/>
  <c r="B22" i="65"/>
  <c r="B23" i="65"/>
  <c r="B24" i="65"/>
  <c r="I25" i="28" s="1"/>
  <c r="B25" i="65"/>
  <c r="I26" i="28" s="1"/>
  <c r="B26" i="65"/>
  <c r="B27" i="65"/>
  <c r="B28" i="65"/>
  <c r="B29" i="65"/>
  <c r="B30" i="65"/>
  <c r="B31" i="65"/>
  <c r="B32" i="65"/>
  <c r="I33" i="28" s="1"/>
  <c r="B33" i="65"/>
  <c r="I34" i="28" s="1"/>
  <c r="B34" i="65"/>
  <c r="B35" i="65"/>
  <c r="B36" i="65"/>
  <c r="B37" i="65"/>
  <c r="B38" i="65"/>
  <c r="B39" i="65"/>
  <c r="B40" i="65"/>
  <c r="I41" i="28" s="1"/>
  <c r="B41" i="65"/>
  <c r="B42" i="65"/>
  <c r="B43" i="65"/>
  <c r="B44" i="65"/>
  <c r="B45" i="65"/>
  <c r="B46" i="65"/>
  <c r="B47" i="65"/>
  <c r="B48" i="65"/>
  <c r="I46" i="28" s="1"/>
  <c r="B49" i="65"/>
  <c r="B50" i="65"/>
  <c r="B51" i="65"/>
  <c r="B52" i="65"/>
  <c r="B53" i="65"/>
  <c r="B54" i="65"/>
  <c r="B55" i="65"/>
  <c r="B56" i="65"/>
  <c r="I54" i="28" s="1"/>
  <c r="B57" i="65"/>
  <c r="B58" i="65"/>
  <c r="B59" i="65"/>
  <c r="B60" i="65"/>
  <c r="B61" i="65"/>
  <c r="B62" i="65"/>
  <c r="B63" i="65"/>
  <c r="B64" i="65"/>
  <c r="B65" i="65"/>
  <c r="B66" i="65"/>
  <c r="B67" i="65"/>
  <c r="B68" i="65"/>
  <c r="B69" i="65"/>
  <c r="B70" i="65"/>
  <c r="B71" i="65"/>
  <c r="B72" i="65"/>
  <c r="I67" i="28" s="1"/>
  <c r="B73" i="65"/>
  <c r="B74" i="65"/>
  <c r="B75" i="65"/>
  <c r="B76" i="65"/>
  <c r="B77" i="65"/>
  <c r="B78" i="65"/>
  <c r="B79" i="65"/>
  <c r="B80" i="65"/>
  <c r="B81" i="65"/>
  <c r="B82" i="65"/>
  <c r="B83" i="65"/>
  <c r="B84" i="65"/>
  <c r="B85" i="65"/>
  <c r="B86" i="65"/>
  <c r="B87" i="65"/>
  <c r="B88" i="65"/>
  <c r="I83" i="28" s="1"/>
  <c r="B89" i="65"/>
  <c r="B90" i="65"/>
  <c r="B91" i="65"/>
  <c r="B92" i="65"/>
  <c r="B93" i="65"/>
  <c r="B94" i="65"/>
  <c r="B95" i="65"/>
  <c r="B96" i="65"/>
  <c r="B97" i="65"/>
  <c r="B98" i="65"/>
  <c r="B99" i="65"/>
  <c r="B100" i="65"/>
  <c r="B101" i="65"/>
  <c r="B102" i="65"/>
  <c r="B103" i="65"/>
  <c r="B104" i="65"/>
  <c r="B105" i="65"/>
  <c r="B106" i="65"/>
  <c r="B107" i="65"/>
  <c r="B108" i="65"/>
  <c r="B109" i="65"/>
  <c r="B110" i="65"/>
  <c r="B111" i="65"/>
  <c r="B112" i="65"/>
  <c r="I103" i="28" s="1"/>
  <c r="B113" i="65"/>
  <c r="B114" i="65"/>
  <c r="B115" i="65"/>
  <c r="B116" i="65"/>
  <c r="B117" i="65"/>
  <c r="B118" i="65"/>
  <c r="B119" i="65"/>
  <c r="B120" i="65"/>
  <c r="B121" i="65"/>
  <c r="B122" i="65"/>
  <c r="B123" i="65"/>
  <c r="B124" i="65"/>
  <c r="B125" i="65"/>
  <c r="B126" i="65"/>
  <c r="B127" i="65"/>
  <c r="B128" i="65"/>
  <c r="I118" i="28" s="1"/>
  <c r="B129" i="65"/>
  <c r="B130" i="65"/>
  <c r="B131" i="65"/>
  <c r="B132" i="65"/>
  <c r="B133" i="65"/>
  <c r="B134" i="65"/>
  <c r="B135" i="65"/>
  <c r="B136" i="65"/>
  <c r="B137" i="65"/>
  <c r="B138" i="65"/>
  <c r="B139" i="65"/>
  <c r="B140" i="65"/>
  <c r="B141" i="65"/>
  <c r="B142" i="65"/>
  <c r="B143" i="65"/>
  <c r="B144" i="65"/>
  <c r="B145" i="65"/>
  <c r="B146" i="65"/>
  <c r="B147" i="65"/>
  <c r="B148" i="65"/>
  <c r="B149" i="65"/>
  <c r="B150" i="65"/>
  <c r="B151" i="65"/>
  <c r="B152" i="65"/>
  <c r="B153" i="65"/>
  <c r="B154" i="65"/>
  <c r="B155" i="65"/>
  <c r="B156" i="65"/>
  <c r="B157" i="65"/>
  <c r="B158" i="65"/>
  <c r="B159" i="65"/>
  <c r="B160" i="65"/>
  <c r="B161" i="65"/>
  <c r="B162" i="65"/>
  <c r="B163" i="65"/>
  <c r="B164" i="65"/>
  <c r="B165" i="65"/>
  <c r="B166" i="65"/>
  <c r="B167" i="65"/>
  <c r="B168" i="65"/>
  <c r="B169" i="65"/>
  <c r="B170" i="65"/>
  <c r="B171" i="65"/>
  <c r="B172" i="65"/>
  <c r="B173" i="65"/>
  <c r="B174" i="65"/>
  <c r="B175" i="65"/>
  <c r="B176" i="65"/>
  <c r="I163" i="28" s="1"/>
  <c r="B177" i="65"/>
  <c r="B178" i="65"/>
  <c r="B179" i="65"/>
  <c r="B180" i="65"/>
  <c r="B181" i="65"/>
  <c r="B182" i="65"/>
  <c r="B183" i="65"/>
  <c r="B184" i="65"/>
  <c r="I171" i="28" s="1"/>
  <c r="B185" i="65"/>
  <c r="B186" i="65"/>
  <c r="B187" i="65"/>
  <c r="B188" i="65"/>
  <c r="B189" i="65"/>
  <c r="B190" i="65"/>
  <c r="B191" i="65"/>
  <c r="B192" i="65"/>
  <c r="B193" i="65"/>
  <c r="B194" i="65"/>
  <c r="B195" i="65"/>
  <c r="B196" i="65"/>
  <c r="B197" i="65"/>
  <c r="B198" i="65"/>
  <c r="B199" i="65"/>
  <c r="B200" i="65"/>
  <c r="B201" i="65"/>
  <c r="B202" i="65"/>
  <c r="B203" i="65"/>
  <c r="B204" i="65"/>
  <c r="B205" i="65"/>
  <c r="B206" i="65"/>
  <c r="B207" i="65"/>
  <c r="B208" i="65"/>
  <c r="B209" i="65"/>
  <c r="B210" i="65"/>
  <c r="B211" i="65"/>
  <c r="B212" i="65"/>
  <c r="B213" i="65"/>
  <c r="B214" i="65"/>
  <c r="B215" i="65"/>
  <c r="B216" i="65"/>
  <c r="B217" i="65"/>
  <c r="B218" i="65"/>
  <c r="B219" i="65"/>
  <c r="B220" i="65"/>
  <c r="B221" i="65"/>
  <c r="B222" i="65"/>
  <c r="B223" i="65"/>
  <c r="B224" i="65"/>
  <c r="I205" i="28" s="1"/>
  <c r="B225" i="65"/>
  <c r="B226" i="65"/>
  <c r="B227" i="65"/>
  <c r="B228" i="65"/>
  <c r="B229" i="65"/>
  <c r="B230" i="65"/>
  <c r="B231" i="65"/>
  <c r="B232" i="65"/>
  <c r="B233" i="65"/>
  <c r="B234" i="65"/>
  <c r="B235" i="65"/>
  <c r="B236" i="65"/>
  <c r="B237" i="65"/>
  <c r="B238" i="65"/>
  <c r="B239" i="65"/>
  <c r="B240" i="65"/>
  <c r="B241" i="65"/>
  <c r="B242" i="65"/>
  <c r="B243" i="65"/>
  <c r="B244" i="65"/>
  <c r="B245" i="65"/>
  <c r="B246" i="65"/>
  <c r="B247" i="65"/>
  <c r="B248" i="65"/>
  <c r="B249" i="65"/>
  <c r="B250" i="65"/>
  <c r="B251" i="65"/>
  <c r="B252" i="65"/>
  <c r="B253" i="65"/>
  <c r="B254" i="65"/>
  <c r="B255" i="65"/>
  <c r="B256" i="65"/>
  <c r="B257" i="65"/>
  <c r="B258" i="65"/>
  <c r="B259" i="65"/>
  <c r="B260" i="65"/>
  <c r="B261" i="65"/>
  <c r="B262" i="65"/>
  <c r="B263" i="65"/>
  <c r="B264" i="65"/>
  <c r="B265" i="65"/>
  <c r="B266" i="65"/>
  <c r="B267" i="65"/>
  <c r="B268" i="65"/>
  <c r="B269" i="65"/>
  <c r="B270" i="65"/>
  <c r="B271" i="65"/>
  <c r="B272" i="65"/>
  <c r="B273" i="65"/>
  <c r="B274" i="65"/>
  <c r="B275" i="65"/>
  <c r="B276" i="65"/>
  <c r="B277" i="65"/>
  <c r="B278" i="65"/>
  <c r="B279" i="65"/>
  <c r="B280" i="65"/>
  <c r="I260" i="28" s="1"/>
  <c r="B281" i="65"/>
  <c r="B282" i="65"/>
  <c r="B283" i="65"/>
  <c r="B284" i="65"/>
  <c r="B285" i="65"/>
  <c r="B286" i="65"/>
  <c r="B287" i="65"/>
  <c r="B288" i="65"/>
  <c r="I268" i="28" s="1"/>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I321" i="28" s="1"/>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7" i="65"/>
  <c r="AS1579" i="35"/>
  <c r="AR1579" i="35"/>
  <c r="AS1578" i="35"/>
  <c r="AR1578" i="35"/>
  <c r="AS1577" i="35"/>
  <c r="AR1577" i="35"/>
  <c r="AS1576" i="35"/>
  <c r="AR1576" i="35"/>
  <c r="AS1575" i="35"/>
  <c r="AR1575" i="35"/>
  <c r="AS1574" i="35"/>
  <c r="AR1574" i="35"/>
  <c r="AS1573" i="35"/>
  <c r="AR1573" i="35"/>
  <c r="AS1572" i="35"/>
  <c r="AR1572" i="35"/>
  <c r="AS1571" i="35"/>
  <c r="AR1571" i="35"/>
  <c r="AS1570" i="35"/>
  <c r="AR1570" i="35"/>
  <c r="AS1569" i="35"/>
  <c r="AR1569" i="35"/>
  <c r="AS1568" i="35"/>
  <c r="AR1568" i="35"/>
  <c r="AS1567" i="35"/>
  <c r="AR1567" i="35"/>
  <c r="AS1566" i="35"/>
  <c r="AR1566" i="35"/>
  <c r="AS1565" i="35"/>
  <c r="AR1565" i="35"/>
  <c r="AS1564" i="35"/>
  <c r="AR1564" i="35"/>
  <c r="AS1563" i="35"/>
  <c r="AR1563" i="35"/>
  <c r="AS1562" i="35"/>
  <c r="AR1562" i="35"/>
  <c r="AS1561" i="35"/>
  <c r="AR1561" i="35"/>
  <c r="AS1560" i="35"/>
  <c r="AR1560" i="35"/>
  <c r="AS1559" i="35"/>
  <c r="AR1559" i="35"/>
  <c r="AS1558" i="35"/>
  <c r="AR1558" i="35"/>
  <c r="AS1557" i="35"/>
  <c r="AR1557" i="35"/>
  <c r="AS1556" i="35"/>
  <c r="AR1556" i="35"/>
  <c r="AS1555" i="35"/>
  <c r="AR1555" i="35"/>
  <c r="AS1554" i="35"/>
  <c r="AR1554" i="35"/>
  <c r="AS1553" i="35"/>
  <c r="AR1553" i="35"/>
  <c r="AS1552" i="35"/>
  <c r="AR1552" i="35"/>
  <c r="AS1551" i="35"/>
  <c r="AR1551" i="35"/>
  <c r="AS1550" i="35"/>
  <c r="AR1550" i="35"/>
  <c r="AS1549" i="35"/>
  <c r="AR1549" i="35"/>
  <c r="AS1548" i="35"/>
  <c r="AR1548" i="35"/>
  <c r="AS1547" i="35"/>
  <c r="AR1547" i="35"/>
  <c r="AS1546" i="35"/>
  <c r="AR1546" i="35"/>
  <c r="AS1545" i="35"/>
  <c r="AR1545" i="35"/>
  <c r="AS1544" i="35"/>
  <c r="AR1544" i="35"/>
  <c r="AS1543" i="35"/>
  <c r="AR1543" i="35"/>
  <c r="AS1542" i="35"/>
  <c r="AR1542" i="35"/>
  <c r="AS1541" i="35"/>
  <c r="AR1541" i="35"/>
  <c r="AS1540" i="35"/>
  <c r="AR1540" i="35"/>
  <c r="AS1539" i="35"/>
  <c r="AR1539" i="35"/>
  <c r="AS1538" i="35"/>
  <c r="AR1538" i="35"/>
  <c r="AS1537" i="35"/>
  <c r="AR1537" i="35"/>
  <c r="AS1536" i="35"/>
  <c r="AR1536" i="35"/>
  <c r="AS1535" i="35"/>
  <c r="AR1535" i="35"/>
  <c r="AS1534" i="35"/>
  <c r="AR1534" i="35"/>
  <c r="AS1533" i="35"/>
  <c r="AR1533" i="35"/>
  <c r="AS1532" i="35"/>
  <c r="AR1532" i="35"/>
  <c r="AS1531" i="35"/>
  <c r="AR1531" i="35"/>
  <c r="AS1530" i="35"/>
  <c r="AR1530" i="35"/>
  <c r="AS1529" i="35"/>
  <c r="AR1529" i="35"/>
  <c r="AS1528" i="35"/>
  <c r="AR1528" i="35"/>
  <c r="AS1527" i="35"/>
  <c r="AR1527" i="35"/>
  <c r="AS1526" i="35"/>
  <c r="AR1526" i="35"/>
  <c r="AS1525" i="35"/>
  <c r="AR1525" i="35"/>
  <c r="AS1524" i="35"/>
  <c r="AR1524" i="35"/>
  <c r="AS1523" i="35"/>
  <c r="AR1523" i="35"/>
  <c r="AS1522" i="35"/>
  <c r="AR1522" i="35"/>
  <c r="AS1521" i="35"/>
  <c r="AR1521" i="35"/>
  <c r="AS1520" i="35"/>
  <c r="AR1520" i="35"/>
  <c r="AS1519" i="35"/>
  <c r="AR1519" i="35"/>
  <c r="AS1518" i="35"/>
  <c r="AR1518" i="35"/>
  <c r="AS1517" i="35"/>
  <c r="AR1517" i="35"/>
  <c r="AS1516" i="35"/>
  <c r="AR1516" i="35"/>
  <c r="AS1515" i="35"/>
  <c r="AR1515" i="35"/>
  <c r="AS1514" i="35"/>
  <c r="AR1514" i="35"/>
  <c r="AS1513" i="35"/>
  <c r="AR1513" i="35"/>
  <c r="AS1512" i="35"/>
  <c r="AR1512" i="35"/>
  <c r="AS1511" i="35"/>
  <c r="AR1511" i="35"/>
  <c r="AS1510" i="35"/>
  <c r="AR1510" i="35"/>
  <c r="AS1509" i="35"/>
  <c r="AR1509" i="35"/>
  <c r="AS1508" i="35"/>
  <c r="AR1508" i="35"/>
  <c r="AS1507" i="35"/>
  <c r="AR1507" i="35"/>
  <c r="AS1506" i="35"/>
  <c r="AR1506" i="35"/>
  <c r="AS1505" i="35"/>
  <c r="AR1505" i="35"/>
  <c r="AS1504" i="35"/>
  <c r="AR1504" i="35"/>
  <c r="AS1503" i="35"/>
  <c r="AR1503" i="35"/>
  <c r="AS1502" i="35"/>
  <c r="AR1502" i="35"/>
  <c r="AS1501" i="35"/>
  <c r="AR1501" i="35"/>
  <c r="AS1500" i="35"/>
  <c r="AR1500" i="35"/>
  <c r="AS1499" i="35"/>
  <c r="AR1499" i="35"/>
  <c r="AS1498" i="35"/>
  <c r="AR1498" i="35"/>
  <c r="AS1497" i="35"/>
  <c r="AR1497" i="35"/>
  <c r="AS1496" i="35"/>
  <c r="AR1496" i="35"/>
  <c r="AS1495" i="35"/>
  <c r="AR1495" i="35"/>
  <c r="AS1494" i="35"/>
  <c r="AR1494" i="35"/>
  <c r="AS1493" i="35"/>
  <c r="AR1493" i="35"/>
  <c r="AS1492" i="35"/>
  <c r="AR1492" i="35"/>
  <c r="AS1491" i="35"/>
  <c r="AR1491" i="35"/>
  <c r="AS1490" i="35"/>
  <c r="AR1490" i="35"/>
  <c r="AS1489" i="35"/>
  <c r="AR1489" i="35"/>
  <c r="AS1488" i="35"/>
  <c r="AR1488" i="35"/>
  <c r="AS1487" i="35"/>
  <c r="AR1487" i="35"/>
  <c r="AS1486" i="35"/>
  <c r="AR1486" i="35"/>
  <c r="AS1485" i="35"/>
  <c r="AR1485" i="35"/>
  <c r="AS1484" i="35"/>
  <c r="AR1484" i="35"/>
  <c r="AS1483" i="35"/>
  <c r="AR1483" i="35"/>
  <c r="AS1482" i="35"/>
  <c r="AR1482" i="35"/>
  <c r="AS1481" i="35"/>
  <c r="AR1481" i="35"/>
  <c r="AS1480" i="35"/>
  <c r="AR1480" i="35"/>
  <c r="AS1479" i="35"/>
  <c r="AR1479" i="35"/>
  <c r="AS1478" i="35"/>
  <c r="AR1478" i="35"/>
  <c r="AS1477" i="35"/>
  <c r="AR1477" i="35"/>
  <c r="AS1476" i="35"/>
  <c r="AR1476" i="35"/>
  <c r="AS1475" i="35"/>
  <c r="AR1475" i="35"/>
  <c r="AS1474" i="35"/>
  <c r="AR1474" i="35"/>
  <c r="AS1473" i="35"/>
  <c r="AR1473" i="35"/>
  <c r="AS1472" i="35"/>
  <c r="AR1472" i="35"/>
  <c r="AS1471" i="35"/>
  <c r="AR1471" i="35"/>
  <c r="AS1470" i="35"/>
  <c r="AR1470" i="35"/>
  <c r="AS1469" i="35"/>
  <c r="AR1469" i="35"/>
  <c r="AS1468" i="35"/>
  <c r="AR1468" i="35"/>
  <c r="AS1467" i="35"/>
  <c r="AR1467" i="35"/>
  <c r="AS1466" i="35"/>
  <c r="AR1466" i="35"/>
  <c r="AS1465" i="35"/>
  <c r="AR1465" i="35"/>
  <c r="AS1464" i="35"/>
  <c r="AR1464" i="35"/>
  <c r="AS1463" i="35"/>
  <c r="AR1463" i="35"/>
  <c r="AS1462" i="35"/>
  <c r="AR1462" i="35"/>
  <c r="AS1461" i="35"/>
  <c r="AR1461" i="35"/>
  <c r="AS1460" i="35"/>
  <c r="AR1460" i="35"/>
  <c r="AS1459" i="35"/>
  <c r="AR1459" i="35"/>
  <c r="AS1458" i="35"/>
  <c r="AR1458" i="35"/>
  <c r="AS1457" i="35"/>
  <c r="AR1457" i="35"/>
  <c r="AS1456" i="35"/>
  <c r="AR1456" i="35"/>
  <c r="AS1455" i="35"/>
  <c r="AR1455" i="35"/>
  <c r="AS1454" i="35"/>
  <c r="AR1454" i="35"/>
  <c r="AS1453" i="35"/>
  <c r="AR1453" i="35"/>
  <c r="AS1452" i="35"/>
  <c r="AR1452" i="35"/>
  <c r="AS1451" i="35"/>
  <c r="AR1451" i="35"/>
  <c r="AS1450" i="35"/>
  <c r="AR1450" i="35"/>
  <c r="AS1449" i="35"/>
  <c r="AR1449" i="35"/>
  <c r="AS1448" i="35"/>
  <c r="AR1448" i="35"/>
  <c r="AS1447" i="35"/>
  <c r="AR1447" i="35"/>
  <c r="AS1446" i="35"/>
  <c r="AR1446" i="35"/>
  <c r="AS1445" i="35"/>
  <c r="AR1445" i="35"/>
  <c r="AS1444" i="35"/>
  <c r="AR1444" i="35"/>
  <c r="AS1443" i="35"/>
  <c r="AR1443" i="35"/>
  <c r="AS1442" i="35"/>
  <c r="AR1442" i="35"/>
  <c r="AS1441" i="35"/>
  <c r="AR1441" i="35"/>
  <c r="AS1440" i="35"/>
  <c r="AR1440" i="35"/>
  <c r="AS1439" i="35"/>
  <c r="AR1439" i="35"/>
  <c r="AS1438" i="35"/>
  <c r="AR1438" i="35"/>
  <c r="AS1437" i="35"/>
  <c r="AR1437" i="35"/>
  <c r="AS1436" i="35"/>
  <c r="AR1436" i="35"/>
  <c r="AS1435" i="35"/>
  <c r="AR1435" i="35"/>
  <c r="AS1434" i="35"/>
  <c r="AR1434" i="35"/>
  <c r="AS1433" i="35"/>
  <c r="AR1433" i="35"/>
  <c r="AS1432" i="35"/>
  <c r="AR1432" i="35"/>
  <c r="AS1431" i="35"/>
  <c r="AR1431" i="35"/>
  <c r="AS1430" i="35"/>
  <c r="AR1430" i="35"/>
  <c r="AS1429" i="35"/>
  <c r="AR1429" i="35"/>
  <c r="AS1428" i="35"/>
  <c r="AR1428" i="35"/>
  <c r="AS1427" i="35"/>
  <c r="AR1427" i="35"/>
  <c r="AS1426" i="35"/>
  <c r="AR1426" i="35"/>
  <c r="AS1425" i="35"/>
  <c r="AR1425" i="35"/>
  <c r="AS1424" i="35"/>
  <c r="AR1424" i="35"/>
  <c r="AS1423" i="35"/>
  <c r="AR1423" i="35"/>
  <c r="AS1422" i="35"/>
  <c r="AR1422" i="35"/>
  <c r="AS1421" i="35"/>
  <c r="AR1421" i="35"/>
  <c r="AS1420" i="35"/>
  <c r="AR1420" i="35"/>
  <c r="AS1419" i="35"/>
  <c r="AR1419" i="35"/>
  <c r="AS1418" i="35"/>
  <c r="AR1418" i="35"/>
  <c r="AS1417" i="35"/>
  <c r="AR1417" i="35"/>
  <c r="AS1416" i="35"/>
  <c r="AR1416" i="35"/>
  <c r="AS1415" i="35"/>
  <c r="AR1415" i="35"/>
  <c r="AS1414" i="35"/>
  <c r="AR1414" i="35"/>
  <c r="AS1413" i="35"/>
  <c r="AR1413" i="35"/>
  <c r="AS1412" i="35"/>
  <c r="AR1412" i="35"/>
  <c r="AS1411" i="35"/>
  <c r="AR1411" i="35"/>
  <c r="AS1410" i="35"/>
  <c r="AR1410" i="35"/>
  <c r="AS1409" i="35"/>
  <c r="AR1409" i="35"/>
  <c r="AS1408" i="35"/>
  <c r="AR1408" i="35"/>
  <c r="AS1407" i="35"/>
  <c r="AR1407" i="35"/>
  <c r="AS1406" i="35"/>
  <c r="AR1406" i="35"/>
  <c r="AS1405" i="35"/>
  <c r="AR1405" i="35"/>
  <c r="AS1404" i="35"/>
  <c r="AR1404" i="35"/>
  <c r="AS1403" i="35"/>
  <c r="AR1403" i="35"/>
  <c r="AS1402" i="35"/>
  <c r="AR1402" i="35"/>
  <c r="AS1401" i="35"/>
  <c r="AR1401" i="35"/>
  <c r="AS1400" i="35"/>
  <c r="AR1400" i="35"/>
  <c r="AS1399" i="35"/>
  <c r="AR1399" i="35"/>
  <c r="AS1398" i="35"/>
  <c r="AR1398" i="35"/>
  <c r="AS1397" i="35"/>
  <c r="AR1397" i="35"/>
  <c r="AS1396" i="35"/>
  <c r="AR1396" i="35"/>
  <c r="AS1395" i="35"/>
  <c r="AR1395" i="35"/>
  <c r="AS1394" i="35"/>
  <c r="AR1394" i="35"/>
  <c r="AS1393" i="35"/>
  <c r="AR1393" i="35"/>
  <c r="AS1392" i="35"/>
  <c r="AR1392" i="35"/>
  <c r="AS1391" i="35"/>
  <c r="AR1391" i="35"/>
  <c r="AS1390" i="35"/>
  <c r="AR1390" i="35"/>
  <c r="AS1389" i="35"/>
  <c r="AR1389" i="35"/>
  <c r="AS1388" i="35"/>
  <c r="AR1388" i="35"/>
  <c r="AS1387" i="35"/>
  <c r="AR1387" i="35"/>
  <c r="AS1386" i="35"/>
  <c r="AR1386" i="35"/>
  <c r="AS1385" i="35"/>
  <c r="AR1385" i="35"/>
  <c r="AS1384" i="35"/>
  <c r="AR1384" i="35"/>
  <c r="AS1383" i="35"/>
  <c r="AR1383" i="35"/>
  <c r="AS1382" i="35"/>
  <c r="AR1382" i="35"/>
  <c r="AS1381" i="35"/>
  <c r="AR1381" i="35"/>
  <c r="AS1380" i="35"/>
  <c r="AR1380" i="35"/>
  <c r="AS1379" i="35"/>
  <c r="AR1379" i="35"/>
  <c r="AS1378" i="35"/>
  <c r="AR1378" i="35"/>
  <c r="AS1377" i="35"/>
  <c r="AR1377" i="35"/>
  <c r="AS1376" i="35"/>
  <c r="AR1376" i="35"/>
  <c r="AS1375" i="35"/>
  <c r="AR1375" i="35"/>
  <c r="AS1374" i="35"/>
  <c r="AR1374" i="35"/>
  <c r="AS1373" i="35"/>
  <c r="AR1373" i="35"/>
  <c r="AS1372" i="35"/>
  <c r="AR1372" i="35"/>
  <c r="AS1371" i="35"/>
  <c r="AR1371" i="35"/>
  <c r="AS1370" i="35"/>
  <c r="AR1370" i="35"/>
  <c r="AS1369" i="35"/>
  <c r="AR1369" i="35"/>
  <c r="AS1368" i="35"/>
  <c r="AR1368" i="35"/>
  <c r="AS1367" i="35"/>
  <c r="AR1367" i="35"/>
  <c r="AS1366" i="35"/>
  <c r="AR1366" i="35"/>
  <c r="AS1365" i="35"/>
  <c r="AR1365" i="35"/>
  <c r="AS1364" i="35"/>
  <c r="AR1364" i="35"/>
  <c r="AS1363" i="35"/>
  <c r="AR1363" i="35"/>
  <c r="AS1362" i="35"/>
  <c r="AR1362" i="35"/>
  <c r="AS1361" i="35"/>
  <c r="AR1361" i="35"/>
  <c r="AS1360" i="35"/>
  <c r="AR1360" i="35"/>
  <c r="AS1359" i="35"/>
  <c r="AR1359" i="35"/>
  <c r="AS1358" i="35"/>
  <c r="AR1358" i="35"/>
  <c r="AS1357" i="35"/>
  <c r="AR1357" i="35"/>
  <c r="AS1356" i="35"/>
  <c r="AR1356" i="35"/>
  <c r="AS1355" i="35"/>
  <c r="AR1355" i="35"/>
  <c r="AS1354" i="35"/>
  <c r="AR1354" i="35"/>
  <c r="AS1353" i="35"/>
  <c r="AR1353" i="35"/>
  <c r="AS1352" i="35"/>
  <c r="AR1352" i="35"/>
  <c r="AS1351" i="35"/>
  <c r="AR1351" i="35"/>
  <c r="AS1350" i="35"/>
  <c r="AR1350" i="35"/>
  <c r="AS1349" i="35"/>
  <c r="AR1349" i="35"/>
  <c r="AS1348" i="35"/>
  <c r="AR1348" i="35"/>
  <c r="AS1347" i="35"/>
  <c r="AR1347" i="35"/>
  <c r="AS1346" i="35"/>
  <c r="AR1346" i="35"/>
  <c r="AS1345" i="35"/>
  <c r="AR1345" i="35"/>
  <c r="AS1344" i="35"/>
  <c r="AR1344" i="35"/>
  <c r="AS1343" i="35"/>
  <c r="AR1343" i="35"/>
  <c r="AS1342" i="35"/>
  <c r="AR1342" i="35"/>
  <c r="AS1341" i="35"/>
  <c r="AR1341" i="35"/>
  <c r="AS1340" i="35"/>
  <c r="AR1340" i="35"/>
  <c r="AS1339" i="35"/>
  <c r="AR1339" i="35"/>
  <c r="AS1338" i="35"/>
  <c r="AR1338" i="35"/>
  <c r="AS1337" i="35"/>
  <c r="AR1337" i="35"/>
  <c r="AS1336" i="35"/>
  <c r="AR1336" i="35"/>
  <c r="AS1335" i="35"/>
  <c r="AR1335" i="35"/>
  <c r="AS1334" i="35"/>
  <c r="AR1334" i="35"/>
  <c r="AS1333" i="35"/>
  <c r="AR1333" i="35"/>
  <c r="AS1332" i="35"/>
  <c r="AR1332" i="35"/>
  <c r="AS1331" i="35"/>
  <c r="AR1331" i="35"/>
  <c r="AS1330" i="35"/>
  <c r="AR1330" i="35"/>
  <c r="AS1329" i="35"/>
  <c r="AR1329" i="35"/>
  <c r="AS1328" i="35"/>
  <c r="AR1328" i="35"/>
  <c r="AS1327" i="35"/>
  <c r="AR1327" i="35"/>
  <c r="AS1326" i="35"/>
  <c r="AR1326" i="35"/>
  <c r="AS1325" i="35"/>
  <c r="AR1325" i="35"/>
  <c r="AS1324" i="35"/>
  <c r="AR1324" i="35"/>
  <c r="AS1323" i="35"/>
  <c r="AR1323" i="35"/>
  <c r="AS1322" i="35"/>
  <c r="AR1322" i="35"/>
  <c r="AS1321" i="35"/>
  <c r="AR1321" i="35"/>
  <c r="AS1320" i="35"/>
  <c r="AR1320" i="35"/>
  <c r="AS1319" i="35"/>
  <c r="AR1319" i="35"/>
  <c r="AS1318" i="35"/>
  <c r="AR1318" i="35"/>
  <c r="AS1317" i="35"/>
  <c r="AR1317" i="35"/>
  <c r="AS1316" i="35"/>
  <c r="AR1316" i="35"/>
  <c r="AS1315" i="35"/>
  <c r="AR1315" i="35"/>
  <c r="AS1314" i="35"/>
  <c r="AR1314" i="35"/>
  <c r="AS1313" i="35"/>
  <c r="AR1313" i="35"/>
  <c r="AS1312" i="35"/>
  <c r="AR1312" i="35"/>
  <c r="AS1311" i="35"/>
  <c r="AR1311" i="35"/>
  <c r="AS1310" i="35"/>
  <c r="AR1310" i="35"/>
  <c r="AS1309" i="35"/>
  <c r="AR1309" i="35"/>
  <c r="AS1308" i="35"/>
  <c r="AR1308" i="35"/>
  <c r="AS1307" i="35"/>
  <c r="AR1307" i="35"/>
  <c r="AS1306" i="35"/>
  <c r="AR1306" i="35"/>
  <c r="AS1305" i="35"/>
  <c r="AR1305" i="35"/>
  <c r="AS1304" i="35"/>
  <c r="AR1304" i="35"/>
  <c r="AS1303" i="35"/>
  <c r="AR1303" i="35"/>
  <c r="AS1302" i="35"/>
  <c r="AR1302" i="35"/>
  <c r="AS1301" i="35"/>
  <c r="AR1301" i="35"/>
  <c r="AS1300" i="35"/>
  <c r="AR1300" i="35"/>
  <c r="AS1299" i="35"/>
  <c r="AR1299" i="35"/>
  <c r="AS1298" i="35"/>
  <c r="AR1298" i="35"/>
  <c r="AS1297" i="35"/>
  <c r="AR1297" i="35"/>
  <c r="AS1296" i="35"/>
  <c r="AR1296" i="35"/>
  <c r="AS1295" i="35"/>
  <c r="AR1295" i="35"/>
  <c r="AS1294" i="35"/>
  <c r="AR1294" i="35"/>
  <c r="AS1293" i="35"/>
  <c r="AR1293" i="35"/>
  <c r="AS1292" i="35"/>
  <c r="AR1292" i="35"/>
  <c r="AS1291" i="35"/>
  <c r="AR1291" i="35"/>
  <c r="AS1290" i="35"/>
  <c r="AR1290" i="35"/>
  <c r="AS1289" i="35"/>
  <c r="AR1289" i="35"/>
  <c r="AS1288" i="35"/>
  <c r="AR1288" i="35"/>
  <c r="AS1287" i="35"/>
  <c r="AR1287" i="35"/>
  <c r="AS1286" i="35"/>
  <c r="AR1286" i="35"/>
  <c r="AS1285" i="35"/>
  <c r="AR1285" i="35"/>
  <c r="AS1284" i="35"/>
  <c r="AR1284" i="35"/>
  <c r="AS1283" i="35"/>
  <c r="AR1283" i="35"/>
  <c r="AS1282" i="35"/>
  <c r="AR1282" i="35"/>
  <c r="AS1281" i="35"/>
  <c r="AR1281" i="35"/>
  <c r="AS1280" i="35"/>
  <c r="AR1280" i="35"/>
  <c r="AS1279" i="35"/>
  <c r="AR1279" i="35"/>
  <c r="AS1278" i="35"/>
  <c r="AR1278" i="35"/>
  <c r="AS1277" i="35"/>
  <c r="AR1277" i="35"/>
  <c r="AS1276" i="35"/>
  <c r="AR1276" i="35"/>
  <c r="AS1275" i="35"/>
  <c r="AR1275" i="35"/>
  <c r="AS1274" i="35"/>
  <c r="AR1274" i="35"/>
  <c r="AS1273" i="35"/>
  <c r="AR1273" i="35"/>
  <c r="AS1272" i="35"/>
  <c r="AR1272" i="35"/>
  <c r="AS1271" i="35"/>
  <c r="AR1271" i="35"/>
  <c r="AS1270" i="35"/>
  <c r="AR1270" i="35"/>
  <c r="AS1269" i="35"/>
  <c r="AR1269" i="35"/>
  <c r="AS1268" i="35"/>
  <c r="AR1268" i="35"/>
  <c r="AS1267" i="35"/>
  <c r="AR1267" i="35"/>
  <c r="AS1266" i="35"/>
  <c r="AR1266" i="35"/>
  <c r="AS1265" i="35"/>
  <c r="AR1265" i="35"/>
  <c r="AS1264" i="35"/>
  <c r="AR1264" i="35"/>
  <c r="AS1263" i="35"/>
  <c r="AR1263" i="35"/>
  <c r="AS1262" i="35"/>
  <c r="AR1262" i="35"/>
  <c r="AS1261" i="35"/>
  <c r="AR1261" i="35"/>
  <c r="AS1260" i="35"/>
  <c r="AR1260" i="35"/>
  <c r="AS1259" i="35"/>
  <c r="AR1259" i="35"/>
  <c r="AS1258" i="35"/>
  <c r="AR1258" i="35"/>
  <c r="AS1257" i="35"/>
  <c r="AR1257" i="35"/>
  <c r="AS1256" i="35"/>
  <c r="AR1256" i="35"/>
  <c r="AS1255" i="35"/>
  <c r="AR1255" i="35"/>
  <c r="AS1254" i="35"/>
  <c r="AR1254" i="35"/>
  <c r="AS1253" i="35"/>
  <c r="AR1253" i="35"/>
  <c r="AS1252" i="35"/>
  <c r="AR1252" i="35"/>
  <c r="AS1251" i="35"/>
  <c r="AR1251" i="35"/>
  <c r="AS1250" i="35"/>
  <c r="AR1250" i="35"/>
  <c r="AS1249" i="35"/>
  <c r="AR1249" i="35"/>
  <c r="AS1248" i="35"/>
  <c r="AR1248" i="35"/>
  <c r="AS1247" i="35"/>
  <c r="AR1247" i="35"/>
  <c r="AS1246" i="35"/>
  <c r="AR1246" i="35"/>
  <c r="AS1245" i="35"/>
  <c r="AR1245" i="35"/>
  <c r="AS1244" i="35"/>
  <c r="AR1244" i="35"/>
  <c r="AS1243" i="35"/>
  <c r="AR1243" i="35"/>
  <c r="AS1242" i="35"/>
  <c r="AR1242" i="35"/>
  <c r="AS1241" i="35"/>
  <c r="AR1241" i="35"/>
  <c r="AS1240" i="35"/>
  <c r="AR1240" i="35"/>
  <c r="AS1239" i="35"/>
  <c r="AR1239" i="35"/>
  <c r="AS1238" i="35"/>
  <c r="AR1238" i="35"/>
  <c r="AS1237" i="35"/>
  <c r="AR1237" i="35"/>
  <c r="AS1236" i="35"/>
  <c r="AR1236" i="35"/>
  <c r="AS1235" i="35"/>
  <c r="AR1235" i="35"/>
  <c r="AS1234" i="35"/>
  <c r="AR1234" i="35"/>
  <c r="AS1233" i="35"/>
  <c r="AR1233" i="35"/>
  <c r="AS1232" i="35"/>
  <c r="AR1232" i="35"/>
  <c r="AS1231" i="35"/>
  <c r="AR1231" i="35"/>
  <c r="AS1230" i="35"/>
  <c r="AR1230" i="35"/>
  <c r="AS1229" i="35"/>
  <c r="AR1229" i="35"/>
  <c r="AS1228" i="35"/>
  <c r="AR1228" i="35"/>
  <c r="AS1227" i="35"/>
  <c r="AR1227" i="35"/>
  <c r="AS1226" i="35"/>
  <c r="AR1226" i="35"/>
  <c r="AS1225" i="35"/>
  <c r="AR1225" i="35"/>
  <c r="AS1224" i="35"/>
  <c r="AR1224" i="35"/>
  <c r="AS1223" i="35"/>
  <c r="AR1223" i="35"/>
  <c r="AS1222" i="35"/>
  <c r="AR1222" i="35"/>
  <c r="AS1221" i="35"/>
  <c r="AR1221" i="35"/>
  <c r="AS1220" i="35"/>
  <c r="AR1220" i="35"/>
  <c r="AS1219" i="35"/>
  <c r="AR1219" i="35"/>
  <c r="AS1218" i="35"/>
  <c r="AR1218" i="35"/>
  <c r="AS1217" i="35"/>
  <c r="AR1217" i="35"/>
  <c r="AS1216" i="35"/>
  <c r="AR1216" i="35"/>
  <c r="AS1215" i="35"/>
  <c r="AR1215" i="35"/>
  <c r="AS1214" i="35"/>
  <c r="AR1214" i="35"/>
  <c r="AS1213" i="35"/>
  <c r="AR1213" i="35"/>
  <c r="AS1212" i="35"/>
  <c r="AR1212" i="35"/>
  <c r="AS1211" i="35"/>
  <c r="AR1211" i="35"/>
  <c r="AS1210" i="35"/>
  <c r="AR1210" i="35"/>
  <c r="AS1209" i="35"/>
  <c r="AR1209" i="35"/>
  <c r="AS1208" i="35"/>
  <c r="AR1208" i="35"/>
  <c r="AS1207" i="35"/>
  <c r="AR1207" i="35"/>
  <c r="AS1206" i="35"/>
  <c r="AR1206" i="35"/>
  <c r="AS1205" i="35"/>
  <c r="AR1205" i="35"/>
  <c r="AS1204" i="35"/>
  <c r="AR1204" i="35"/>
  <c r="AS1203" i="35"/>
  <c r="AR1203" i="35"/>
  <c r="AS1202" i="35"/>
  <c r="AR1202" i="35"/>
  <c r="AS1201" i="35"/>
  <c r="AR1201" i="35"/>
  <c r="AS1200" i="35"/>
  <c r="AR1200" i="35"/>
  <c r="AS1199" i="35"/>
  <c r="AR1199" i="35"/>
  <c r="AS1198" i="35"/>
  <c r="AR1198" i="35"/>
  <c r="AS1197" i="35"/>
  <c r="AR1197" i="35"/>
  <c r="AS1196" i="35"/>
  <c r="AR1196" i="35"/>
  <c r="AS1195" i="35"/>
  <c r="AR1195" i="35"/>
  <c r="AS1194" i="35"/>
  <c r="AR1194" i="35"/>
  <c r="AS1193" i="35"/>
  <c r="AR1193" i="35"/>
  <c r="AS1192" i="35"/>
  <c r="AR1192" i="35"/>
  <c r="AS1191" i="35"/>
  <c r="AR1191" i="35"/>
  <c r="AS1190" i="35"/>
  <c r="AR1190" i="35"/>
  <c r="AS1189" i="35"/>
  <c r="AR1189" i="35"/>
  <c r="AS1188" i="35"/>
  <c r="AR1188" i="35"/>
  <c r="AS1187" i="35"/>
  <c r="AR1187" i="35"/>
  <c r="AS1186" i="35"/>
  <c r="AR1186" i="35"/>
  <c r="AS1185" i="35"/>
  <c r="AR1185" i="35"/>
  <c r="AS1184" i="35"/>
  <c r="AR1184" i="35"/>
  <c r="AS1183" i="35"/>
  <c r="AR1183" i="35"/>
  <c r="AS1182" i="35"/>
  <c r="AR1182" i="35"/>
  <c r="AS1181" i="35"/>
  <c r="AR1181" i="35"/>
  <c r="AS1180" i="35"/>
  <c r="AR1180" i="35"/>
  <c r="AS1179" i="35"/>
  <c r="AR1179" i="35"/>
  <c r="AS1178" i="35"/>
  <c r="AR1178" i="35"/>
  <c r="AS1177" i="35"/>
  <c r="AR1177" i="35"/>
  <c r="AS1176" i="35"/>
  <c r="AR1176" i="35"/>
  <c r="AS1175" i="35"/>
  <c r="AR1175" i="35"/>
  <c r="AS1174" i="35"/>
  <c r="AR1174" i="35"/>
  <c r="AS1173" i="35"/>
  <c r="AR1173" i="35"/>
  <c r="AS1172" i="35"/>
  <c r="AR1172" i="35"/>
  <c r="AS1171" i="35"/>
  <c r="AR1171" i="35"/>
  <c r="AS1170" i="35"/>
  <c r="AR1170" i="35"/>
  <c r="AS1169" i="35"/>
  <c r="AR1169" i="35"/>
  <c r="AS1168" i="35"/>
  <c r="AR1168" i="35"/>
  <c r="AS1167" i="35"/>
  <c r="AR1167" i="35"/>
  <c r="AS1166" i="35"/>
  <c r="AR1166" i="35"/>
  <c r="AS1165" i="35"/>
  <c r="AR1165" i="35"/>
  <c r="AS1164" i="35"/>
  <c r="AR1164" i="35"/>
  <c r="AS1163" i="35"/>
  <c r="AR1163" i="35"/>
  <c r="AS1162" i="35"/>
  <c r="AR1162" i="35"/>
  <c r="AS1161" i="35"/>
  <c r="AR1161" i="35"/>
  <c r="AS1160" i="35"/>
  <c r="AR1160" i="35"/>
  <c r="AS1159" i="35"/>
  <c r="AR1159" i="35"/>
  <c r="AS1158" i="35"/>
  <c r="AR1158" i="35"/>
  <c r="AS1157" i="35"/>
  <c r="AR1157" i="35"/>
  <c r="AS1156" i="35"/>
  <c r="AR1156" i="35"/>
  <c r="AS1155" i="35"/>
  <c r="AR1155" i="35"/>
  <c r="AS1154" i="35"/>
  <c r="AR1154" i="35"/>
  <c r="AS1153" i="35"/>
  <c r="AR1153" i="35"/>
  <c r="AS1152" i="35"/>
  <c r="AR1152" i="35"/>
  <c r="AS1151" i="35"/>
  <c r="AR1151" i="35"/>
  <c r="AS1150" i="35"/>
  <c r="AR1150" i="35"/>
  <c r="AS1149" i="35"/>
  <c r="AR1149" i="35"/>
  <c r="AS1148" i="35"/>
  <c r="AR1148" i="35"/>
  <c r="AS1147" i="35"/>
  <c r="AR1147" i="35"/>
  <c r="AS1146" i="35"/>
  <c r="AR1146" i="35"/>
  <c r="AS1145" i="35"/>
  <c r="AR1145" i="35"/>
  <c r="AS1144" i="35"/>
  <c r="AR1144" i="35"/>
  <c r="AS1143" i="35"/>
  <c r="AR1143" i="35"/>
  <c r="AS1142" i="35"/>
  <c r="AR1142" i="35"/>
  <c r="AS1141" i="35"/>
  <c r="AR1141" i="35"/>
  <c r="AS1140" i="35"/>
  <c r="AR1140" i="35"/>
  <c r="AS1139" i="35"/>
  <c r="AR1139" i="35"/>
  <c r="AS1138" i="35"/>
  <c r="AR1138" i="35"/>
  <c r="AS1137" i="35"/>
  <c r="AR1137" i="35"/>
  <c r="AS1136" i="35"/>
  <c r="AR1136" i="35"/>
  <c r="AS1135" i="35"/>
  <c r="AR1135" i="35"/>
  <c r="AS1134" i="35"/>
  <c r="AR1134" i="35"/>
  <c r="AS1133" i="35"/>
  <c r="AR1133" i="35"/>
  <c r="AS1132" i="35"/>
  <c r="AR1132" i="35"/>
  <c r="AS1131" i="35"/>
  <c r="AR1131" i="35"/>
  <c r="AS1130" i="35"/>
  <c r="AR1130" i="35"/>
  <c r="AS1129" i="35"/>
  <c r="AR1129" i="35"/>
  <c r="AS1128" i="35"/>
  <c r="AR1128" i="35"/>
  <c r="AS1127" i="35"/>
  <c r="AR1127" i="35"/>
  <c r="AS1126" i="35"/>
  <c r="AR1126" i="35"/>
  <c r="AS1125" i="35"/>
  <c r="AR1125" i="35"/>
  <c r="AS1124" i="35"/>
  <c r="AR1124" i="35"/>
  <c r="AS1123" i="35"/>
  <c r="AR1123" i="35"/>
  <c r="AS1122" i="35"/>
  <c r="AR1122" i="35"/>
  <c r="AS1121" i="35"/>
  <c r="AR1121" i="35"/>
  <c r="AS1120" i="35"/>
  <c r="AR1120" i="35"/>
  <c r="AS1119" i="35"/>
  <c r="AR1119" i="35"/>
  <c r="AS1118" i="35"/>
  <c r="AR1118" i="35"/>
  <c r="AS1117" i="35"/>
  <c r="AR1117" i="35"/>
  <c r="AS1116" i="35"/>
  <c r="AR1116" i="35"/>
  <c r="AS1115" i="35"/>
  <c r="AR1115" i="35"/>
  <c r="AS1114" i="35"/>
  <c r="AR1114" i="35"/>
  <c r="AS1113" i="35"/>
  <c r="AR1113" i="35"/>
  <c r="AS1112" i="35"/>
  <c r="AR1112" i="35"/>
  <c r="AS1111" i="35"/>
  <c r="AR1111" i="35"/>
  <c r="AS1110" i="35"/>
  <c r="AR1110" i="35"/>
  <c r="AS1109" i="35"/>
  <c r="AR1109" i="35"/>
  <c r="AS1108" i="35"/>
  <c r="AR1108" i="35"/>
  <c r="AS1107" i="35"/>
  <c r="AR1107" i="35"/>
  <c r="AS1106" i="35"/>
  <c r="AR1106" i="35"/>
  <c r="AS1105" i="35"/>
  <c r="AR1105" i="35"/>
  <c r="AS1104" i="35"/>
  <c r="AR1104" i="35"/>
  <c r="AS1103" i="35"/>
  <c r="AR1103" i="35"/>
  <c r="AS1102" i="35"/>
  <c r="AR1102" i="35"/>
  <c r="AS1101" i="35"/>
  <c r="AR1101" i="35"/>
  <c r="AS1100" i="35"/>
  <c r="AR1100" i="35"/>
  <c r="AS1099" i="35"/>
  <c r="AR1099" i="35"/>
  <c r="AS1098" i="35"/>
  <c r="AR1098" i="35"/>
  <c r="AS1097" i="35"/>
  <c r="AR1097" i="35"/>
  <c r="AS1096" i="35"/>
  <c r="AR1096" i="35"/>
  <c r="AS1095" i="35"/>
  <c r="AR1095" i="35"/>
  <c r="AS1094" i="35"/>
  <c r="AR1094" i="35"/>
  <c r="AS1093" i="35"/>
  <c r="AR1093" i="35"/>
  <c r="AS1092" i="35"/>
  <c r="AR1092" i="35"/>
  <c r="AS1091" i="35"/>
  <c r="AR1091" i="35"/>
  <c r="AS1090" i="35"/>
  <c r="AR1090" i="35"/>
  <c r="AS1089" i="35"/>
  <c r="AR1089" i="35"/>
  <c r="AS1088" i="35"/>
  <c r="AR1088" i="35"/>
  <c r="AS1087" i="35"/>
  <c r="AR1087" i="35"/>
  <c r="AS1086" i="35"/>
  <c r="AR1086" i="35"/>
  <c r="AS1085" i="35"/>
  <c r="AR1085" i="35"/>
  <c r="AS1084" i="35"/>
  <c r="AR1084" i="35"/>
  <c r="AS1083" i="35"/>
  <c r="AR1083" i="35"/>
  <c r="AS1082" i="35"/>
  <c r="AR1082" i="35"/>
  <c r="AS1081" i="35"/>
  <c r="AR1081" i="35"/>
  <c r="AS1080" i="35"/>
  <c r="AR1080" i="35"/>
  <c r="AS1079" i="35"/>
  <c r="AR1079" i="35"/>
  <c r="AS1078" i="35"/>
  <c r="AR1078" i="35"/>
  <c r="AS1077" i="35"/>
  <c r="AR1077" i="35"/>
  <c r="AS1076" i="35"/>
  <c r="AR1076" i="35"/>
  <c r="AS1075" i="35"/>
  <c r="AR1075" i="35"/>
  <c r="AS1074" i="35"/>
  <c r="AR1074" i="35"/>
  <c r="AS1073" i="35"/>
  <c r="AR1073" i="35"/>
  <c r="AS1072" i="35"/>
  <c r="AR1072" i="35"/>
  <c r="AS1071" i="35"/>
  <c r="AR1071" i="35"/>
  <c r="AS1070" i="35"/>
  <c r="AR1070" i="35"/>
  <c r="AS1069" i="35"/>
  <c r="AR1069" i="35"/>
  <c r="AS1068" i="35"/>
  <c r="AR1068" i="35"/>
  <c r="AS1067" i="35"/>
  <c r="AR1067" i="35"/>
  <c r="AS1066" i="35"/>
  <c r="AR1066" i="35"/>
  <c r="AS1065" i="35"/>
  <c r="AR1065" i="35"/>
  <c r="AS1064" i="35"/>
  <c r="AR1064" i="35"/>
  <c r="AS1063" i="35"/>
  <c r="AR1063" i="35"/>
  <c r="AS1062" i="35"/>
  <c r="AR1062" i="35"/>
  <c r="AS1061" i="35"/>
  <c r="AR1061" i="35"/>
  <c r="AS1060" i="35"/>
  <c r="AR1060" i="35"/>
  <c r="AS1059" i="35"/>
  <c r="AR1059" i="35"/>
  <c r="AS1058" i="35"/>
  <c r="AR1058" i="35"/>
  <c r="AS1057" i="35"/>
  <c r="AR1057" i="35"/>
  <c r="AS1056" i="35"/>
  <c r="AR1056" i="35"/>
  <c r="AS1055" i="35"/>
  <c r="AR1055" i="35"/>
  <c r="AS1054" i="35"/>
  <c r="AR1054" i="35"/>
  <c r="AS1053" i="35"/>
  <c r="AR1053" i="35"/>
  <c r="AS1052" i="35"/>
  <c r="AR1052" i="35"/>
  <c r="AS1051" i="35"/>
  <c r="AR1051" i="35"/>
  <c r="AS1050" i="35"/>
  <c r="AR1050" i="35"/>
  <c r="AS1049" i="35"/>
  <c r="AR1049" i="35"/>
  <c r="AS1048" i="35"/>
  <c r="AR1048" i="35"/>
  <c r="AS1047" i="35"/>
  <c r="AR1047" i="35"/>
  <c r="AS1046" i="35"/>
  <c r="AR1046" i="35"/>
  <c r="AS1045" i="35"/>
  <c r="AR1045" i="35"/>
  <c r="AS1044" i="35"/>
  <c r="AR1044" i="35"/>
  <c r="AS1043" i="35"/>
  <c r="AR1043" i="35"/>
  <c r="AS1042" i="35"/>
  <c r="AR1042" i="35"/>
  <c r="AS1041" i="35"/>
  <c r="AR1041" i="35"/>
  <c r="AS1040" i="35"/>
  <c r="AR1040" i="35"/>
  <c r="AS1039" i="35"/>
  <c r="AR1039" i="35"/>
  <c r="AS1038" i="35"/>
  <c r="AR1038" i="35"/>
  <c r="AS1037" i="35"/>
  <c r="AR1037" i="35"/>
  <c r="AS1036" i="35"/>
  <c r="AR1036" i="35"/>
  <c r="AS1035" i="35"/>
  <c r="AR1035" i="35"/>
  <c r="AS1034" i="35"/>
  <c r="AR1034" i="35"/>
  <c r="AS1033" i="35"/>
  <c r="AR1033" i="35"/>
  <c r="AS1032" i="35"/>
  <c r="AR1032" i="35"/>
  <c r="AS1031" i="35"/>
  <c r="AR1031" i="35"/>
  <c r="AS1030" i="35"/>
  <c r="AR1030" i="35"/>
  <c r="AS1029" i="35"/>
  <c r="AR1029" i="35"/>
  <c r="AS1028" i="35"/>
  <c r="AR1028" i="35"/>
  <c r="AS1027" i="35"/>
  <c r="AR1027" i="35"/>
  <c r="AS1026" i="35"/>
  <c r="AR1026" i="35"/>
  <c r="AS1025" i="35"/>
  <c r="AR1025" i="35"/>
  <c r="AS1024" i="35"/>
  <c r="AR1024" i="35"/>
  <c r="AS1023" i="35"/>
  <c r="AR1023" i="35"/>
  <c r="AS1022" i="35"/>
  <c r="AR1022" i="35"/>
  <c r="AS1021" i="35"/>
  <c r="AR1021" i="35"/>
  <c r="AS1020" i="35"/>
  <c r="AR1020" i="35"/>
  <c r="AS1019" i="35"/>
  <c r="AR1019" i="35"/>
  <c r="AS1018" i="35"/>
  <c r="AR1018" i="35"/>
  <c r="AS1017" i="35"/>
  <c r="AR1017" i="35"/>
  <c r="AS1016" i="35"/>
  <c r="AR1016" i="35"/>
  <c r="AS1015" i="35"/>
  <c r="AR1015" i="35"/>
  <c r="AS1014" i="35"/>
  <c r="AR1014" i="35"/>
  <c r="AS1013" i="35"/>
  <c r="AR1013" i="35"/>
  <c r="AS1012" i="35"/>
  <c r="AR1012" i="35"/>
  <c r="AS1011" i="35"/>
  <c r="AR1011" i="35"/>
  <c r="AS1010" i="35"/>
  <c r="AR1010" i="35"/>
  <c r="AS1009" i="35"/>
  <c r="AR1009" i="35"/>
  <c r="AS1008" i="35"/>
  <c r="AR1008" i="35"/>
  <c r="AS1007" i="35"/>
  <c r="AR1007" i="35"/>
  <c r="AS1006" i="35"/>
  <c r="AR1006" i="35"/>
  <c r="AS1005" i="35"/>
  <c r="AR1005" i="35"/>
  <c r="AS1004" i="35"/>
  <c r="AR1004" i="35"/>
  <c r="AS1003" i="35"/>
  <c r="AR1003" i="35"/>
  <c r="AS1002" i="35"/>
  <c r="AR1002" i="35"/>
  <c r="AS1001" i="35"/>
  <c r="AR1001" i="35"/>
  <c r="AS1000" i="35"/>
  <c r="AR1000" i="35"/>
  <c r="AS999" i="35"/>
  <c r="AR999" i="35"/>
  <c r="AS998" i="35"/>
  <c r="AR998" i="35"/>
  <c r="AS997" i="35"/>
  <c r="AR997" i="35"/>
  <c r="AS996" i="35"/>
  <c r="AR996" i="35"/>
  <c r="AS995" i="35"/>
  <c r="AR995" i="35"/>
  <c r="AS994" i="35"/>
  <c r="AR994" i="35"/>
  <c r="AS993" i="35"/>
  <c r="AR993" i="35"/>
  <c r="AS992" i="35"/>
  <c r="AR992" i="35"/>
  <c r="AS991" i="35"/>
  <c r="AR991" i="35"/>
  <c r="AS990" i="35"/>
  <c r="AR990" i="35"/>
  <c r="AS989" i="35"/>
  <c r="AR989" i="35"/>
  <c r="AS988" i="35"/>
  <c r="AR988" i="35"/>
  <c r="AS987" i="35"/>
  <c r="AR987" i="35"/>
  <c r="AS986" i="35"/>
  <c r="AR986" i="35"/>
  <c r="AS985" i="35"/>
  <c r="AR985" i="35"/>
  <c r="AS984" i="35"/>
  <c r="AR984" i="35"/>
  <c r="AS983" i="35"/>
  <c r="AR983" i="35"/>
  <c r="AS982" i="35"/>
  <c r="AR982" i="35"/>
  <c r="AS981" i="35"/>
  <c r="AR981" i="35"/>
  <c r="AS980" i="35"/>
  <c r="AR980" i="35"/>
  <c r="AS979" i="35"/>
  <c r="AR979" i="35"/>
  <c r="AS978" i="35"/>
  <c r="AR978" i="35"/>
  <c r="AS977" i="35"/>
  <c r="AR977" i="35"/>
  <c r="AS976" i="35"/>
  <c r="AR976" i="35"/>
  <c r="AS975" i="35"/>
  <c r="AR975" i="35"/>
  <c r="AS974" i="35"/>
  <c r="AR974" i="35"/>
  <c r="AS973" i="35"/>
  <c r="AR973" i="35"/>
  <c r="AS972" i="35"/>
  <c r="AR972" i="35"/>
  <c r="AS971" i="35"/>
  <c r="AR971" i="35"/>
  <c r="AS970" i="35"/>
  <c r="AR970" i="35"/>
  <c r="AS969" i="35"/>
  <c r="AR969" i="35"/>
  <c r="AS968" i="35"/>
  <c r="AR968" i="35"/>
  <c r="AS967" i="35"/>
  <c r="AR967" i="35"/>
  <c r="AS966" i="35"/>
  <c r="AR966" i="35"/>
  <c r="AS965" i="35"/>
  <c r="AR965" i="35"/>
  <c r="AS964" i="35"/>
  <c r="AR964" i="35"/>
  <c r="AS963" i="35"/>
  <c r="AR963" i="35"/>
  <c r="AS962" i="35"/>
  <c r="AR962" i="35"/>
  <c r="AS961" i="35"/>
  <c r="AR961" i="35"/>
  <c r="AS960" i="35"/>
  <c r="AR960" i="35"/>
  <c r="AS959" i="35"/>
  <c r="AR959" i="35"/>
  <c r="AS958" i="35"/>
  <c r="AR958" i="35"/>
  <c r="AS957" i="35"/>
  <c r="AR957" i="35"/>
  <c r="AS956" i="35"/>
  <c r="AR956" i="35"/>
  <c r="AS955" i="35"/>
  <c r="AR955" i="35"/>
  <c r="AS954" i="35"/>
  <c r="AR954" i="35"/>
  <c r="AS953" i="35"/>
  <c r="AR953" i="35"/>
  <c r="AS952" i="35"/>
  <c r="AR952" i="35"/>
  <c r="AS951" i="35"/>
  <c r="AR951" i="35"/>
  <c r="AS950" i="35"/>
  <c r="AR950" i="35"/>
  <c r="AS949" i="35"/>
  <c r="AR949" i="35"/>
  <c r="AS948" i="35"/>
  <c r="AR948" i="35"/>
  <c r="AS947" i="35"/>
  <c r="AR947" i="35"/>
  <c r="AS946" i="35"/>
  <c r="AR946" i="35"/>
  <c r="AS945" i="35"/>
  <c r="AR945" i="35"/>
  <c r="AS944" i="35"/>
  <c r="AR944" i="35"/>
  <c r="AS943" i="35"/>
  <c r="AR943" i="35"/>
  <c r="AS942" i="35"/>
  <c r="AR942" i="35"/>
  <c r="AS941" i="35"/>
  <c r="AR941" i="35"/>
  <c r="AS940" i="35"/>
  <c r="AR940" i="35"/>
  <c r="AS939" i="35"/>
  <c r="AR939" i="35"/>
  <c r="AS938" i="35"/>
  <c r="AR938" i="35"/>
  <c r="AS937" i="35"/>
  <c r="AR937" i="35"/>
  <c r="AS936" i="35"/>
  <c r="AR936" i="35"/>
  <c r="AS935" i="35"/>
  <c r="AR935" i="35"/>
  <c r="AS934" i="35"/>
  <c r="AR934" i="35"/>
  <c r="AS933" i="35"/>
  <c r="AR933" i="35"/>
  <c r="AS932" i="35"/>
  <c r="AR932" i="35"/>
  <c r="AS931" i="35"/>
  <c r="AR931" i="35"/>
  <c r="AS930" i="35"/>
  <c r="AR930" i="35"/>
  <c r="AS929" i="35"/>
  <c r="AR929" i="35"/>
  <c r="AS928" i="35"/>
  <c r="AR928" i="35"/>
  <c r="AS927" i="35"/>
  <c r="AR927" i="35"/>
  <c r="AS926" i="35"/>
  <c r="AR926" i="35"/>
  <c r="AS925" i="35"/>
  <c r="AR925" i="35"/>
  <c r="AS924" i="35"/>
  <c r="AR924" i="35"/>
  <c r="AS923" i="35"/>
  <c r="AR923" i="35"/>
  <c r="AS922" i="35"/>
  <c r="AR922" i="35"/>
  <c r="AS921" i="35"/>
  <c r="AR921" i="35"/>
  <c r="AS920" i="35"/>
  <c r="AR920" i="35"/>
  <c r="AS919" i="35"/>
  <c r="AR919" i="35"/>
  <c r="AS918" i="35"/>
  <c r="AR918" i="35"/>
  <c r="AS917" i="35"/>
  <c r="AR917" i="35"/>
  <c r="AS916" i="35"/>
  <c r="AR916" i="35"/>
  <c r="AS915" i="35"/>
  <c r="AR915" i="35"/>
  <c r="AS914" i="35"/>
  <c r="AR914" i="35"/>
  <c r="AS913" i="35"/>
  <c r="AR913" i="35"/>
  <c r="AS912" i="35"/>
  <c r="AR912" i="35"/>
  <c r="AS911" i="35"/>
  <c r="AR911" i="35"/>
  <c r="AS910" i="35"/>
  <c r="AR910" i="35"/>
  <c r="AS909" i="35"/>
  <c r="AR909" i="35"/>
  <c r="AS908" i="35"/>
  <c r="AR908" i="35"/>
  <c r="AS907" i="35"/>
  <c r="AR907" i="35"/>
  <c r="AS906" i="35"/>
  <c r="AR906" i="35"/>
  <c r="AS905" i="35"/>
  <c r="AR905" i="35"/>
  <c r="AS904" i="35"/>
  <c r="AR904" i="35"/>
  <c r="AS903" i="35"/>
  <c r="AR903" i="35"/>
  <c r="AS902" i="35"/>
  <c r="AR902" i="35"/>
  <c r="AS901" i="35"/>
  <c r="AR901" i="35"/>
  <c r="AS900" i="35"/>
  <c r="AR900" i="35"/>
  <c r="AS899" i="35"/>
  <c r="AR899" i="35"/>
  <c r="AS898" i="35"/>
  <c r="AR898" i="35"/>
  <c r="AS897" i="35"/>
  <c r="AR897" i="35"/>
  <c r="AS896" i="35"/>
  <c r="AR896" i="35"/>
  <c r="AS895" i="35"/>
  <c r="AR895" i="35"/>
  <c r="AS894" i="35"/>
  <c r="AR894" i="35"/>
  <c r="AS893" i="35"/>
  <c r="AR893" i="35"/>
  <c r="AS892" i="35"/>
  <c r="AR892" i="35"/>
  <c r="AS891" i="35"/>
  <c r="AR891" i="35"/>
  <c r="AS890" i="35"/>
  <c r="AR890" i="35"/>
  <c r="AS889" i="35"/>
  <c r="AR889" i="35"/>
  <c r="AS888" i="35"/>
  <c r="AR888" i="35"/>
  <c r="AS887" i="35"/>
  <c r="AR887" i="35"/>
  <c r="AS886" i="35"/>
  <c r="AR886" i="35"/>
  <c r="AS885" i="35"/>
  <c r="AR885" i="35"/>
  <c r="AS884" i="35"/>
  <c r="AR884" i="35"/>
  <c r="AS883" i="35"/>
  <c r="AR883" i="35"/>
  <c r="AS882" i="35"/>
  <c r="AR882" i="35"/>
  <c r="AS881" i="35"/>
  <c r="AR881" i="35"/>
  <c r="AS880" i="35"/>
  <c r="AR880" i="35"/>
  <c r="AS879" i="35"/>
  <c r="AR879" i="35"/>
  <c r="AS878" i="35"/>
  <c r="AR878" i="35"/>
  <c r="AS877" i="35"/>
  <c r="AR877" i="35"/>
  <c r="AS876" i="35"/>
  <c r="AR876" i="35"/>
  <c r="AS875" i="35"/>
  <c r="AR875" i="35"/>
  <c r="AS874" i="35"/>
  <c r="AR874" i="35"/>
  <c r="AS873" i="35"/>
  <c r="AR873" i="35"/>
  <c r="AS872" i="35"/>
  <c r="AR872" i="35"/>
  <c r="AS871" i="35"/>
  <c r="AR871" i="35"/>
  <c r="AS870" i="35"/>
  <c r="AR870" i="35"/>
  <c r="AS869" i="35"/>
  <c r="AR869" i="35"/>
  <c r="AS868" i="35"/>
  <c r="AR868" i="35"/>
  <c r="AS867" i="35"/>
  <c r="AR867" i="35"/>
  <c r="AS866" i="35"/>
  <c r="AR866" i="35"/>
  <c r="AS865" i="35"/>
  <c r="AR865" i="35"/>
  <c r="AS864" i="35"/>
  <c r="AR864" i="35"/>
  <c r="AS863" i="35"/>
  <c r="AR863" i="35"/>
  <c r="AS862" i="35"/>
  <c r="AR862" i="35"/>
  <c r="AS861" i="35"/>
  <c r="AR861" i="35"/>
  <c r="AS860" i="35"/>
  <c r="AR860" i="35"/>
  <c r="AS859" i="35"/>
  <c r="AR859" i="35"/>
  <c r="AS858" i="35"/>
  <c r="AR858" i="35"/>
  <c r="AS857" i="35"/>
  <c r="AR857" i="35"/>
  <c r="AS856" i="35"/>
  <c r="AR856" i="35"/>
  <c r="AS855" i="35"/>
  <c r="AR855" i="35"/>
  <c r="AS854" i="35"/>
  <c r="AR854" i="35"/>
  <c r="AS853" i="35"/>
  <c r="AR853" i="35"/>
  <c r="AS852" i="35"/>
  <c r="AR852" i="35"/>
  <c r="AS851" i="35"/>
  <c r="AR851" i="35"/>
  <c r="AS850" i="35"/>
  <c r="AR850" i="35"/>
  <c r="AS849" i="35"/>
  <c r="AR849" i="35"/>
  <c r="AS848" i="35"/>
  <c r="AR848" i="35"/>
  <c r="AS847" i="35"/>
  <c r="AR847" i="35"/>
  <c r="AS846" i="35"/>
  <c r="AR846" i="35"/>
  <c r="AS845" i="35"/>
  <c r="AR845" i="35"/>
  <c r="AS844" i="35"/>
  <c r="AR844" i="35"/>
  <c r="AS843" i="35"/>
  <c r="AR843" i="35"/>
  <c r="AS842" i="35"/>
  <c r="AR842" i="35"/>
  <c r="AS841" i="35"/>
  <c r="AR841" i="35"/>
  <c r="AS840" i="35"/>
  <c r="AR840" i="35"/>
  <c r="AS839" i="35"/>
  <c r="AR839" i="35"/>
  <c r="AS838" i="35"/>
  <c r="AR838" i="35"/>
  <c r="AS837" i="35"/>
  <c r="AR837" i="35"/>
  <c r="AS836" i="35"/>
  <c r="AR836" i="35"/>
  <c r="AS835" i="35"/>
  <c r="AR835" i="35"/>
  <c r="AS834" i="35"/>
  <c r="AR834" i="35"/>
  <c r="AS833" i="35"/>
  <c r="AR833" i="35"/>
  <c r="AS832" i="35"/>
  <c r="AR832" i="35"/>
  <c r="AS831" i="35"/>
  <c r="AR831" i="35"/>
  <c r="AS830" i="35"/>
  <c r="AR830" i="35"/>
  <c r="AS829" i="35"/>
  <c r="AR829" i="35"/>
  <c r="AS828" i="35"/>
  <c r="AR828" i="35"/>
  <c r="AS827" i="35"/>
  <c r="AR827" i="35"/>
  <c r="AS826" i="35"/>
  <c r="AR826" i="35"/>
  <c r="AS825" i="35"/>
  <c r="AR825" i="35"/>
  <c r="AS824" i="35"/>
  <c r="AR824" i="35"/>
  <c r="AS823" i="35"/>
  <c r="AR823" i="35"/>
  <c r="AS822" i="35"/>
  <c r="AR822" i="35"/>
  <c r="AS821" i="35"/>
  <c r="AR821" i="35"/>
  <c r="AS820" i="35"/>
  <c r="AR820" i="35"/>
  <c r="AS819" i="35"/>
  <c r="AR819" i="35"/>
  <c r="AS818" i="35"/>
  <c r="AR818" i="35"/>
  <c r="AS817" i="35"/>
  <c r="AR817" i="35"/>
  <c r="AS816" i="35"/>
  <c r="AR816" i="35"/>
  <c r="AS815" i="35"/>
  <c r="AR815" i="35"/>
  <c r="AS814" i="35"/>
  <c r="AR814" i="35"/>
  <c r="AS813" i="35"/>
  <c r="AR813" i="35"/>
  <c r="AS812" i="35"/>
  <c r="AR812" i="35"/>
  <c r="AS811" i="35"/>
  <c r="AR811" i="35"/>
  <c r="AS810" i="35"/>
  <c r="AR810" i="35"/>
  <c r="AS809" i="35"/>
  <c r="AR809" i="35"/>
  <c r="AS808" i="35"/>
  <c r="AR808" i="35"/>
  <c r="AS807" i="35"/>
  <c r="AR807" i="35"/>
  <c r="AS806" i="35"/>
  <c r="AR806" i="35"/>
  <c r="AS805" i="35"/>
  <c r="AR805" i="35"/>
  <c r="AS804" i="35"/>
  <c r="AR804" i="35"/>
  <c r="AS803" i="35"/>
  <c r="AR803" i="35"/>
  <c r="AS802" i="35"/>
  <c r="AR802" i="35"/>
  <c r="AS801" i="35"/>
  <c r="AR801" i="35"/>
  <c r="AS800" i="35"/>
  <c r="AR800" i="35"/>
  <c r="AS799" i="35"/>
  <c r="AR799" i="35"/>
  <c r="AS798" i="35"/>
  <c r="AR798" i="35"/>
  <c r="AS797" i="35"/>
  <c r="AR797" i="35"/>
  <c r="AS796" i="35"/>
  <c r="AR796" i="35"/>
  <c r="AS795" i="35"/>
  <c r="AR795" i="35"/>
  <c r="AS794" i="35"/>
  <c r="AR794" i="35"/>
  <c r="AS793" i="35"/>
  <c r="AR793" i="35"/>
  <c r="AS792" i="35"/>
  <c r="AR792" i="35"/>
  <c r="AS791" i="35"/>
  <c r="AR791" i="35"/>
  <c r="AS790" i="35"/>
  <c r="AR790" i="35"/>
  <c r="AS789" i="35"/>
  <c r="AR789" i="35"/>
  <c r="AS788" i="35"/>
  <c r="AR788" i="35"/>
  <c r="AS787" i="35"/>
  <c r="AR787" i="35"/>
  <c r="AS786" i="35"/>
  <c r="AR786" i="35"/>
  <c r="AS785" i="35"/>
  <c r="AR785" i="35"/>
  <c r="AS784" i="35"/>
  <c r="AR784" i="35"/>
  <c r="AS783" i="35"/>
  <c r="AR783" i="35"/>
  <c r="AS782" i="35"/>
  <c r="AR782" i="35"/>
  <c r="AS781" i="35"/>
  <c r="AR781" i="35"/>
  <c r="AS780" i="35"/>
  <c r="AR780" i="35"/>
  <c r="AS779" i="35"/>
  <c r="AR779" i="35"/>
  <c r="AS778" i="35"/>
  <c r="AR778" i="35"/>
  <c r="AS777" i="35"/>
  <c r="AR777" i="35"/>
  <c r="AS776" i="35"/>
  <c r="AR776" i="35"/>
  <c r="AS775" i="35"/>
  <c r="AR775" i="35"/>
  <c r="AS774" i="35"/>
  <c r="AR774" i="35"/>
  <c r="AS773" i="35"/>
  <c r="AR773" i="35"/>
  <c r="AS772" i="35"/>
  <c r="AR772" i="35"/>
  <c r="AS771" i="35"/>
  <c r="AR771" i="35"/>
  <c r="AS770" i="35"/>
  <c r="AR770" i="35"/>
  <c r="AS769" i="35"/>
  <c r="AR769" i="35"/>
  <c r="AS768" i="35"/>
  <c r="AR768" i="35"/>
  <c r="AS767" i="35"/>
  <c r="AR767" i="35"/>
  <c r="AS766" i="35"/>
  <c r="AR766" i="35"/>
  <c r="AS765" i="35"/>
  <c r="AR765" i="35"/>
  <c r="AS764" i="35"/>
  <c r="AR764" i="35"/>
  <c r="AS763" i="35"/>
  <c r="AR763" i="35"/>
  <c r="AS762" i="35"/>
  <c r="AR762" i="35"/>
  <c r="AS761" i="35"/>
  <c r="AR761" i="35"/>
  <c r="AS760" i="35"/>
  <c r="AR760" i="35"/>
  <c r="AS759" i="35"/>
  <c r="AR759" i="35"/>
  <c r="AS758" i="35"/>
  <c r="AR758" i="35"/>
  <c r="AS757" i="35"/>
  <c r="AR757" i="35"/>
  <c r="AS756" i="35"/>
  <c r="AR756" i="35"/>
  <c r="AS755" i="35"/>
  <c r="AR755" i="35"/>
  <c r="AS754" i="35"/>
  <c r="AR754" i="35"/>
  <c r="AS753" i="35"/>
  <c r="AR753" i="35"/>
  <c r="AS752" i="35"/>
  <c r="AR752" i="35"/>
  <c r="AS751" i="35"/>
  <c r="AR751" i="35"/>
  <c r="AS750" i="35"/>
  <c r="AR750" i="35"/>
  <c r="AS749" i="35"/>
  <c r="AR749" i="35"/>
  <c r="AS748" i="35"/>
  <c r="AR748" i="35"/>
  <c r="AS747" i="35"/>
  <c r="AR747" i="35"/>
  <c r="AS746" i="35"/>
  <c r="AR746" i="35"/>
  <c r="AS745" i="35"/>
  <c r="AR745" i="35"/>
  <c r="AS744" i="35"/>
  <c r="AR744" i="35"/>
  <c r="AS743" i="35"/>
  <c r="AR743" i="35"/>
  <c r="AS742" i="35"/>
  <c r="AR742" i="35"/>
  <c r="AS741" i="35"/>
  <c r="AR741" i="35"/>
  <c r="AS740" i="35"/>
  <c r="AR740" i="35"/>
  <c r="AS739" i="35"/>
  <c r="AR739" i="35"/>
  <c r="AS738" i="35"/>
  <c r="AR738" i="35"/>
  <c r="AS737" i="35"/>
  <c r="AR737" i="35"/>
  <c r="AS736" i="35"/>
  <c r="AR736" i="35"/>
  <c r="AS735" i="35"/>
  <c r="AR735" i="35"/>
  <c r="AS734" i="35"/>
  <c r="AR734" i="35"/>
  <c r="AS733" i="35"/>
  <c r="AR733" i="35"/>
  <c r="AS732" i="35"/>
  <c r="AR732" i="35"/>
  <c r="AS731" i="35"/>
  <c r="AR731" i="35"/>
  <c r="AS730" i="35"/>
  <c r="AR730" i="35"/>
  <c r="AS729" i="35"/>
  <c r="AR729" i="35"/>
  <c r="AS728" i="35"/>
  <c r="AR728" i="35"/>
  <c r="AS727" i="35"/>
  <c r="AR727" i="35"/>
  <c r="AS726" i="35"/>
  <c r="AR726" i="35"/>
  <c r="AS725" i="35"/>
  <c r="AR725" i="35"/>
  <c r="AS724" i="35"/>
  <c r="AR724" i="35"/>
  <c r="AS723" i="35"/>
  <c r="AR723" i="35"/>
  <c r="AS722" i="35"/>
  <c r="AR722" i="35"/>
  <c r="AS721" i="35"/>
  <c r="AR721" i="35"/>
  <c r="AS720" i="35"/>
  <c r="AR720" i="35"/>
  <c r="AS719" i="35"/>
  <c r="AR719" i="35"/>
  <c r="AS718" i="35"/>
  <c r="AR718" i="35"/>
  <c r="AS717" i="35"/>
  <c r="AR717" i="35"/>
  <c r="AS716" i="35"/>
  <c r="AR716" i="35"/>
  <c r="AS715" i="35"/>
  <c r="AR715" i="35"/>
  <c r="AS714" i="35"/>
  <c r="AR714" i="35"/>
  <c r="AS713" i="35"/>
  <c r="AR713" i="35"/>
  <c r="AS712" i="35"/>
  <c r="AR712" i="35"/>
  <c r="AS711" i="35"/>
  <c r="AR711" i="35"/>
  <c r="AS710" i="35"/>
  <c r="AR710" i="35"/>
  <c r="AS709" i="35"/>
  <c r="AR709" i="35"/>
  <c r="AS708" i="35"/>
  <c r="AR708" i="35"/>
  <c r="AS707" i="35"/>
  <c r="AR707" i="35"/>
  <c r="AS706" i="35"/>
  <c r="AR706" i="35"/>
  <c r="AS705" i="35"/>
  <c r="AR705" i="35"/>
  <c r="AS704" i="35"/>
  <c r="AR704" i="35"/>
  <c r="AS703" i="35"/>
  <c r="AR703" i="35"/>
  <c r="AS702" i="35"/>
  <c r="AR702" i="35"/>
  <c r="AS701" i="35"/>
  <c r="AR701" i="35"/>
  <c r="AS700" i="35"/>
  <c r="AR700" i="35"/>
  <c r="AS699" i="35"/>
  <c r="AR699" i="35"/>
  <c r="AS698" i="35"/>
  <c r="AR698" i="35"/>
  <c r="AS697" i="35"/>
  <c r="AR697" i="35"/>
  <c r="AS696" i="35"/>
  <c r="AR696" i="35"/>
  <c r="AS695" i="35"/>
  <c r="AR695" i="35"/>
  <c r="AS694" i="35"/>
  <c r="AR694" i="35"/>
  <c r="AS693" i="35"/>
  <c r="AR693" i="35"/>
  <c r="AS692" i="35"/>
  <c r="AR692" i="35"/>
  <c r="AS691" i="35"/>
  <c r="AR691" i="35"/>
  <c r="AS690" i="35"/>
  <c r="AR690" i="35"/>
  <c r="AS689" i="35"/>
  <c r="AR689" i="35"/>
  <c r="AS688" i="35"/>
  <c r="AR688" i="35"/>
  <c r="AS687" i="35"/>
  <c r="AR687" i="35"/>
  <c r="AS686" i="35"/>
  <c r="AR686" i="35"/>
  <c r="AS685" i="35"/>
  <c r="AR685" i="35"/>
  <c r="AS684" i="35"/>
  <c r="AR684" i="35"/>
  <c r="AS683" i="35"/>
  <c r="AR683" i="35"/>
  <c r="AS682" i="35"/>
  <c r="AR682" i="35"/>
  <c r="AS681" i="35"/>
  <c r="AR681" i="35"/>
  <c r="AS680" i="35"/>
  <c r="AR680" i="35"/>
  <c r="AS679" i="35"/>
  <c r="AR679" i="35"/>
  <c r="AS678" i="35"/>
  <c r="AR678" i="35"/>
  <c r="AS677" i="35"/>
  <c r="AR677" i="35"/>
  <c r="AS676" i="35"/>
  <c r="AR676" i="35"/>
  <c r="AS675" i="35"/>
  <c r="AR675" i="35"/>
  <c r="AS674" i="35"/>
  <c r="AR674" i="35"/>
  <c r="AS673" i="35"/>
  <c r="AR673" i="35"/>
  <c r="AS672" i="35"/>
  <c r="AR672" i="35"/>
  <c r="AS671" i="35"/>
  <c r="AR671" i="35"/>
  <c r="AS670" i="35"/>
  <c r="AR670" i="35"/>
  <c r="AS669" i="35"/>
  <c r="AR669" i="35"/>
  <c r="AS668" i="35"/>
  <c r="AR668" i="35"/>
  <c r="AS667" i="35"/>
  <c r="AR667" i="35"/>
  <c r="AS666" i="35"/>
  <c r="AR666" i="35"/>
  <c r="AS665" i="35"/>
  <c r="AR665" i="35"/>
  <c r="AS664" i="35"/>
  <c r="AR664" i="35"/>
  <c r="AS663" i="35"/>
  <c r="AR663" i="35"/>
  <c r="AS662" i="35"/>
  <c r="AR662" i="35"/>
  <c r="AS661" i="35"/>
  <c r="AR661" i="35"/>
  <c r="AS660" i="35"/>
  <c r="AR660" i="35"/>
  <c r="AS659" i="35"/>
  <c r="AR659" i="35"/>
  <c r="AS658" i="35"/>
  <c r="AR658" i="35"/>
  <c r="AS657" i="35"/>
  <c r="AR657" i="35"/>
  <c r="AS656" i="35"/>
  <c r="AR656" i="35"/>
  <c r="AS655" i="35"/>
  <c r="AR655" i="35"/>
  <c r="AS654" i="35"/>
  <c r="AR654" i="35"/>
  <c r="AS653" i="35"/>
  <c r="AR653" i="35"/>
  <c r="AS652" i="35"/>
  <c r="AR652" i="35"/>
  <c r="AS651" i="35"/>
  <c r="AR651" i="35"/>
  <c r="AS650" i="35"/>
  <c r="AR650" i="35"/>
  <c r="AS649" i="35"/>
  <c r="AR649" i="35"/>
  <c r="AS648" i="35"/>
  <c r="AR648" i="35"/>
  <c r="AS647" i="35"/>
  <c r="AR647" i="35"/>
  <c r="AS646" i="35"/>
  <c r="AR646" i="35"/>
  <c r="AS645" i="35"/>
  <c r="AR645" i="35"/>
  <c r="AS644" i="35"/>
  <c r="AR644" i="35"/>
  <c r="AS643" i="35"/>
  <c r="AR643" i="35"/>
  <c r="AS642" i="35"/>
  <c r="AR642" i="35"/>
  <c r="AS641" i="35"/>
  <c r="AR641" i="35"/>
  <c r="AS640" i="35"/>
  <c r="AR640" i="35"/>
  <c r="AS639" i="35"/>
  <c r="AR639" i="35"/>
  <c r="AS638" i="35"/>
  <c r="AR638" i="35"/>
  <c r="AS637" i="35"/>
  <c r="AR637" i="35"/>
  <c r="AS636" i="35"/>
  <c r="AR636" i="35"/>
  <c r="AS635" i="35"/>
  <c r="AR635" i="35"/>
  <c r="AS634" i="35"/>
  <c r="AR634" i="35"/>
  <c r="AS633" i="35"/>
  <c r="AR633" i="35"/>
  <c r="AS632" i="35"/>
  <c r="AR632" i="35"/>
  <c r="AS631" i="35"/>
  <c r="AR631" i="35"/>
  <c r="AS630" i="35"/>
  <c r="AR630" i="35"/>
  <c r="AS629" i="35"/>
  <c r="AR629" i="35"/>
  <c r="AS628" i="35"/>
  <c r="AR628" i="35"/>
  <c r="AS627" i="35"/>
  <c r="AR627" i="35"/>
  <c r="AS626" i="35"/>
  <c r="AR626" i="35"/>
  <c r="AS625" i="35"/>
  <c r="AR625" i="35"/>
  <c r="AS624" i="35"/>
  <c r="AR624" i="35"/>
  <c r="AS623" i="35"/>
  <c r="AR623" i="35"/>
  <c r="AS622" i="35"/>
  <c r="AR622" i="35"/>
  <c r="AS621" i="35"/>
  <c r="AR621" i="35"/>
  <c r="AS620" i="35"/>
  <c r="AR620" i="35"/>
  <c r="AS619" i="35"/>
  <c r="AR619" i="35"/>
  <c r="AS618" i="35"/>
  <c r="AR618" i="35"/>
  <c r="AS617" i="35"/>
  <c r="AR617" i="35"/>
  <c r="AS616" i="35"/>
  <c r="AR616" i="35"/>
  <c r="AS615" i="35"/>
  <c r="AR615" i="35"/>
  <c r="AS614" i="35"/>
  <c r="AR614" i="35"/>
  <c r="AS613" i="35"/>
  <c r="AR613" i="35"/>
  <c r="AS612" i="35"/>
  <c r="AR612" i="35"/>
  <c r="AS611" i="35"/>
  <c r="AR611" i="35"/>
  <c r="AS610" i="35"/>
  <c r="AR610" i="35"/>
  <c r="AS609" i="35"/>
  <c r="AR609" i="35"/>
  <c r="AS608" i="35"/>
  <c r="AR608" i="35"/>
  <c r="AS607" i="35"/>
  <c r="AR607" i="35"/>
  <c r="AS606" i="35"/>
  <c r="AR606" i="35"/>
  <c r="AS605" i="35"/>
  <c r="AR605" i="35"/>
  <c r="AS604" i="35"/>
  <c r="AR604" i="35"/>
  <c r="AS603" i="35"/>
  <c r="AR603" i="35"/>
  <c r="AS602" i="35"/>
  <c r="AR602" i="35"/>
  <c r="AS601" i="35"/>
  <c r="AR601" i="35"/>
  <c r="AS600" i="35"/>
  <c r="AR600" i="35"/>
  <c r="AS599" i="35"/>
  <c r="AR599" i="35"/>
  <c r="AS598" i="35"/>
  <c r="AR598" i="35"/>
  <c r="AS597" i="35"/>
  <c r="AR597" i="35"/>
  <c r="AS596" i="35"/>
  <c r="AR596" i="35"/>
  <c r="AS595" i="35"/>
  <c r="AR595" i="35"/>
  <c r="AS594" i="35"/>
  <c r="AR594" i="35"/>
  <c r="AS593" i="35"/>
  <c r="AR593" i="35"/>
  <c r="AS592" i="35"/>
  <c r="AR592" i="35"/>
  <c r="AS591" i="35"/>
  <c r="AR591" i="35"/>
  <c r="AS590" i="35"/>
  <c r="AR590" i="35"/>
  <c r="AS589" i="35"/>
  <c r="AR589" i="35"/>
  <c r="AS588" i="35"/>
  <c r="AR588" i="35"/>
  <c r="AS587" i="35"/>
  <c r="AR587" i="35"/>
  <c r="AS586" i="35"/>
  <c r="AR586" i="35"/>
  <c r="AS585" i="35"/>
  <c r="AR585" i="35"/>
  <c r="AS584" i="35"/>
  <c r="AR584" i="35"/>
  <c r="AS583" i="35"/>
  <c r="AR583" i="35"/>
  <c r="AS582" i="35"/>
  <c r="AR582" i="35"/>
  <c r="AS581" i="35"/>
  <c r="AR581" i="35"/>
  <c r="AS580" i="35"/>
  <c r="AR580" i="35"/>
  <c r="AS579" i="35"/>
  <c r="AR579" i="35"/>
  <c r="AS578" i="35"/>
  <c r="AR578" i="35"/>
  <c r="AS577" i="35"/>
  <c r="AR577" i="35"/>
  <c r="AS576" i="35"/>
  <c r="AR576" i="35"/>
  <c r="AS575" i="35"/>
  <c r="AR575" i="35"/>
  <c r="AS574" i="35"/>
  <c r="AR574" i="35"/>
  <c r="AS573" i="35"/>
  <c r="AR573" i="35"/>
  <c r="AS572" i="35"/>
  <c r="AR572" i="35"/>
  <c r="AS571" i="35"/>
  <c r="AR571" i="35"/>
  <c r="AS570" i="35"/>
  <c r="AR570" i="35"/>
  <c r="AS569" i="35"/>
  <c r="AR569" i="35"/>
  <c r="AS568" i="35"/>
  <c r="AR568" i="35"/>
  <c r="AS567" i="35"/>
  <c r="AR567" i="35"/>
  <c r="AS566" i="35"/>
  <c r="AR566" i="35"/>
  <c r="AS565" i="35"/>
  <c r="AR565" i="35"/>
  <c r="AS564" i="35"/>
  <c r="AR564" i="35"/>
  <c r="AS563" i="35"/>
  <c r="AR563" i="35"/>
  <c r="AS562" i="35"/>
  <c r="AR562" i="35"/>
  <c r="AS561" i="35"/>
  <c r="AR561" i="35"/>
  <c r="AS560" i="35"/>
  <c r="AR560" i="35"/>
  <c r="AS559" i="35"/>
  <c r="AR559" i="35"/>
  <c r="AS558" i="35"/>
  <c r="AR558" i="35"/>
  <c r="AS557" i="35"/>
  <c r="AR557" i="35"/>
  <c r="AS556" i="35"/>
  <c r="AR556" i="35"/>
  <c r="AS555" i="35"/>
  <c r="AR555" i="35"/>
  <c r="AS554" i="35"/>
  <c r="AR554" i="35"/>
  <c r="AS553" i="35"/>
  <c r="AR553" i="35"/>
  <c r="AS552" i="35"/>
  <c r="AR552" i="35"/>
  <c r="AS551" i="35"/>
  <c r="AR551" i="35"/>
  <c r="AS550" i="35"/>
  <c r="AR550" i="35"/>
  <c r="AS549" i="35"/>
  <c r="AR549" i="35"/>
  <c r="AS548" i="35"/>
  <c r="AR548" i="35"/>
  <c r="AS547" i="35"/>
  <c r="AR547" i="35"/>
  <c r="AS546" i="35"/>
  <c r="AR546" i="35"/>
  <c r="AS545" i="35"/>
  <c r="AR545" i="35"/>
  <c r="AS544" i="35"/>
  <c r="AR544" i="35"/>
  <c r="AS543" i="35"/>
  <c r="AR543" i="35"/>
  <c r="AS542" i="35"/>
  <c r="AR542" i="35"/>
  <c r="AS541" i="35"/>
  <c r="AR541" i="35"/>
  <c r="AS540" i="35"/>
  <c r="AR540" i="35"/>
  <c r="AS539" i="35"/>
  <c r="AR539" i="35"/>
  <c r="AS538" i="35"/>
  <c r="AR538" i="35"/>
  <c r="AS537" i="35"/>
  <c r="AR537" i="35"/>
  <c r="AS536" i="35"/>
  <c r="AR536" i="35"/>
  <c r="AS535" i="35"/>
  <c r="AR535" i="35"/>
  <c r="AS534" i="35"/>
  <c r="AR534" i="35"/>
  <c r="AS533" i="35"/>
  <c r="AR533" i="35"/>
  <c r="AS532" i="35"/>
  <c r="AR532" i="35"/>
  <c r="AS531" i="35"/>
  <c r="AR531" i="35"/>
  <c r="AS530" i="35"/>
  <c r="AR530" i="35"/>
  <c r="AS529" i="35"/>
  <c r="AR529" i="35"/>
  <c r="AS528" i="35"/>
  <c r="AR528" i="35"/>
  <c r="AS527" i="35"/>
  <c r="AR527" i="35"/>
  <c r="AS526" i="35"/>
  <c r="AR526" i="35"/>
  <c r="AS525" i="35"/>
  <c r="AR525" i="35"/>
  <c r="AS524" i="35"/>
  <c r="AR524" i="35"/>
  <c r="AS523" i="35"/>
  <c r="AR523" i="35"/>
  <c r="AS522" i="35"/>
  <c r="AR522" i="35"/>
  <c r="AS521" i="35"/>
  <c r="AR521" i="35"/>
  <c r="AS520" i="35"/>
  <c r="AR520" i="35"/>
  <c r="AS519" i="35"/>
  <c r="AR519" i="35"/>
  <c r="AS518" i="35"/>
  <c r="AR518" i="35"/>
  <c r="AS517" i="35"/>
  <c r="AR517" i="35"/>
  <c r="AS516" i="35"/>
  <c r="AR516" i="35"/>
  <c r="AS515" i="35"/>
  <c r="AR515" i="35"/>
  <c r="AS514" i="35"/>
  <c r="AR514" i="35"/>
  <c r="AS513" i="35"/>
  <c r="AR513" i="35"/>
  <c r="AS512" i="35"/>
  <c r="AR512" i="35"/>
  <c r="AS511" i="35"/>
  <c r="AR511" i="35"/>
  <c r="AS510" i="35"/>
  <c r="AR510" i="35"/>
  <c r="AS509" i="35"/>
  <c r="AR509" i="35"/>
  <c r="AS508" i="35"/>
  <c r="AR508" i="35"/>
  <c r="AS507" i="35"/>
  <c r="AR507" i="35"/>
  <c r="AS506" i="35"/>
  <c r="AR506" i="35"/>
  <c r="AS505" i="35"/>
  <c r="AR505" i="35"/>
  <c r="AS504" i="35"/>
  <c r="AR504" i="35"/>
  <c r="AS503" i="35"/>
  <c r="AR503" i="35"/>
  <c r="AS502" i="35"/>
  <c r="AR502" i="35"/>
  <c r="AS501" i="35"/>
  <c r="AR501" i="35"/>
  <c r="AS500" i="35"/>
  <c r="AR500" i="35"/>
  <c r="AS499" i="35"/>
  <c r="AR499" i="35"/>
  <c r="AS498" i="35"/>
  <c r="AR498" i="35"/>
  <c r="AS497" i="35"/>
  <c r="AR497" i="35"/>
  <c r="AS496" i="35"/>
  <c r="AR496" i="35"/>
  <c r="AS495" i="35"/>
  <c r="AR495" i="35"/>
  <c r="AS494" i="35"/>
  <c r="AR494" i="35"/>
  <c r="AS493" i="35"/>
  <c r="AR493" i="35"/>
  <c r="AS492" i="35"/>
  <c r="AR492" i="35"/>
  <c r="AS491" i="35"/>
  <c r="AR491" i="35"/>
  <c r="AS490" i="35"/>
  <c r="AR490" i="35"/>
  <c r="AS489" i="35"/>
  <c r="AR489" i="35"/>
  <c r="AS488" i="35"/>
  <c r="AR488" i="35"/>
  <c r="AS487" i="35"/>
  <c r="AR487" i="35"/>
  <c r="AS486" i="35"/>
  <c r="AR486" i="35"/>
  <c r="AS485" i="35"/>
  <c r="AR485" i="35"/>
  <c r="AS484" i="35"/>
  <c r="AR484" i="35"/>
  <c r="AS483" i="35"/>
  <c r="AR483" i="35"/>
  <c r="AS482" i="35"/>
  <c r="AR482" i="35"/>
  <c r="AS481" i="35"/>
  <c r="AR481" i="35"/>
  <c r="AS480" i="35"/>
  <c r="AR480" i="35"/>
  <c r="AS479" i="35"/>
  <c r="AR479" i="35"/>
  <c r="AS478" i="35"/>
  <c r="AR478" i="35"/>
  <c r="AS477" i="35"/>
  <c r="AR477" i="35"/>
  <c r="AS476" i="35"/>
  <c r="AR476" i="35"/>
  <c r="AS475" i="35"/>
  <c r="AR475" i="35"/>
  <c r="AS474" i="35"/>
  <c r="AR474" i="35"/>
  <c r="AS473" i="35"/>
  <c r="AR473" i="35"/>
  <c r="AS472" i="35"/>
  <c r="AR472" i="35"/>
  <c r="AS471" i="35"/>
  <c r="AR471" i="35"/>
  <c r="AS470" i="35"/>
  <c r="AR470" i="35"/>
  <c r="AS469" i="35"/>
  <c r="AR469" i="35"/>
  <c r="AS468" i="35"/>
  <c r="AR468" i="35"/>
  <c r="AS467" i="35"/>
  <c r="AR467" i="35"/>
  <c r="AS466" i="35"/>
  <c r="AR466" i="35"/>
  <c r="AS465" i="35"/>
  <c r="AR465" i="35"/>
  <c r="AS464" i="35"/>
  <c r="AR464" i="35"/>
  <c r="AS463" i="35"/>
  <c r="AR463" i="35"/>
  <c r="AS462" i="35"/>
  <c r="AR462" i="35"/>
  <c r="AS461" i="35"/>
  <c r="AR461" i="35"/>
  <c r="AS460" i="35"/>
  <c r="AR460" i="35"/>
  <c r="AS459" i="35"/>
  <c r="AR459" i="35"/>
  <c r="AS458" i="35"/>
  <c r="AR458" i="35"/>
  <c r="AS457" i="35"/>
  <c r="AR457" i="35"/>
  <c r="AS456" i="35"/>
  <c r="AR456" i="35"/>
  <c r="AS455" i="35"/>
  <c r="AR455" i="35"/>
  <c r="AS454" i="35"/>
  <c r="AR454" i="35"/>
  <c r="AS453" i="35"/>
  <c r="AR453" i="35"/>
  <c r="AS452" i="35"/>
  <c r="AR452" i="35"/>
  <c r="AS451" i="35"/>
  <c r="AR451" i="35"/>
  <c r="AS450" i="35"/>
  <c r="AR450" i="35"/>
  <c r="AS449" i="35"/>
  <c r="AR449" i="35"/>
  <c r="AS448" i="35"/>
  <c r="AR448" i="35"/>
  <c r="AS447" i="35"/>
  <c r="AR447" i="35"/>
  <c r="AS446" i="35"/>
  <c r="AR446" i="35"/>
  <c r="AS445" i="35"/>
  <c r="AR445" i="35"/>
  <c r="AS444" i="35"/>
  <c r="AR444" i="35"/>
  <c r="AS443" i="35"/>
  <c r="AR443" i="35"/>
  <c r="AS442" i="35"/>
  <c r="AR442" i="35"/>
  <c r="AS441" i="35"/>
  <c r="AR441" i="35"/>
  <c r="AS440" i="35"/>
  <c r="AR440" i="35"/>
  <c r="AS439" i="35"/>
  <c r="AR439" i="35"/>
  <c r="AS438" i="35"/>
  <c r="AR438" i="35"/>
  <c r="AS437" i="35"/>
  <c r="AR437" i="35"/>
  <c r="AS436" i="35"/>
  <c r="AR436" i="35"/>
  <c r="AS435" i="35"/>
  <c r="AR435" i="35"/>
  <c r="AS434" i="35"/>
  <c r="AR434" i="35"/>
  <c r="AS433" i="35"/>
  <c r="AR433" i="35"/>
  <c r="AS432" i="35"/>
  <c r="AR432" i="35"/>
  <c r="AS431" i="35"/>
  <c r="AR431" i="35"/>
  <c r="AS430" i="35"/>
  <c r="AR430" i="35"/>
  <c r="AS429" i="35"/>
  <c r="AR429" i="35"/>
  <c r="AS428" i="35"/>
  <c r="AR428" i="35"/>
  <c r="AS427" i="35"/>
  <c r="AR427" i="35"/>
  <c r="AS426" i="35"/>
  <c r="AR426" i="35"/>
  <c r="AS425" i="35"/>
  <c r="AR425" i="35"/>
  <c r="AS424" i="35"/>
  <c r="AR424" i="35"/>
  <c r="AS423" i="35"/>
  <c r="AR423" i="35"/>
  <c r="AS422" i="35"/>
  <c r="AR422" i="35"/>
  <c r="AS421" i="35"/>
  <c r="AR421" i="35"/>
  <c r="AS420" i="35"/>
  <c r="AR420" i="35"/>
  <c r="AS419" i="35"/>
  <c r="AR419" i="35"/>
  <c r="AS418" i="35"/>
  <c r="AR418" i="35"/>
  <c r="AS417" i="35"/>
  <c r="AR417" i="35"/>
  <c r="AS416" i="35"/>
  <c r="AR416" i="35"/>
  <c r="AS415" i="35"/>
  <c r="AR415" i="35"/>
  <c r="AS414" i="35"/>
  <c r="AR414" i="35"/>
  <c r="AS413" i="35"/>
  <c r="AR413" i="35"/>
  <c r="AS412" i="35"/>
  <c r="AR412" i="35"/>
  <c r="AS411" i="35"/>
  <c r="AR411" i="35"/>
  <c r="AS410" i="35"/>
  <c r="AR410" i="35"/>
  <c r="AS409" i="35"/>
  <c r="AR409" i="35"/>
  <c r="AS408" i="35"/>
  <c r="AR408" i="35"/>
  <c r="AS407" i="35"/>
  <c r="AR407" i="35"/>
  <c r="AS406" i="35"/>
  <c r="AR406" i="35"/>
  <c r="AS405" i="35"/>
  <c r="AR405" i="35"/>
  <c r="AS404" i="35"/>
  <c r="AR404" i="35"/>
  <c r="AS403" i="35"/>
  <c r="AR403" i="35"/>
  <c r="AS402" i="35"/>
  <c r="AR402" i="35"/>
  <c r="AS401" i="35"/>
  <c r="AR401" i="35"/>
  <c r="AS400" i="35"/>
  <c r="AR400" i="35"/>
  <c r="AS399" i="35"/>
  <c r="AR399" i="35"/>
  <c r="AS398" i="35"/>
  <c r="AR398" i="35"/>
  <c r="AS397" i="35"/>
  <c r="AR397" i="35"/>
  <c r="AS396" i="35"/>
  <c r="AR396" i="35"/>
  <c r="AS395" i="35"/>
  <c r="AR395" i="35"/>
  <c r="AS394" i="35"/>
  <c r="AR394" i="35"/>
  <c r="AS393" i="35"/>
  <c r="AR393" i="35"/>
  <c r="AS392" i="35"/>
  <c r="AR392" i="35"/>
  <c r="AS391" i="35"/>
  <c r="AR391" i="35"/>
  <c r="AS390" i="35"/>
  <c r="AR390" i="35"/>
  <c r="AS389" i="35"/>
  <c r="AR389" i="35"/>
  <c r="AS388" i="35"/>
  <c r="AR388" i="35"/>
  <c r="AS387" i="35"/>
  <c r="AR387" i="35"/>
  <c r="AS386" i="35"/>
  <c r="AR386" i="35"/>
  <c r="AS385" i="35"/>
  <c r="AR385" i="35"/>
  <c r="AS384" i="35"/>
  <c r="AR384" i="35"/>
  <c r="AS383" i="35"/>
  <c r="AR383" i="35"/>
  <c r="AS382" i="35"/>
  <c r="AR382" i="35"/>
  <c r="AS381" i="35"/>
  <c r="AR381" i="35"/>
  <c r="AS380" i="35"/>
  <c r="AR380" i="35"/>
  <c r="AS379" i="35"/>
  <c r="AR379" i="35"/>
  <c r="AS378" i="35"/>
  <c r="AR378" i="35"/>
  <c r="AS377" i="35"/>
  <c r="AR377" i="35"/>
  <c r="AS376" i="35"/>
  <c r="AR376" i="35"/>
  <c r="AS375" i="35"/>
  <c r="AR375" i="35"/>
  <c r="AS374" i="35"/>
  <c r="AR374" i="35"/>
  <c r="AS373" i="35"/>
  <c r="AR373" i="35"/>
  <c r="AS372" i="35"/>
  <c r="AR372" i="35"/>
  <c r="AS371" i="35"/>
  <c r="AR371" i="35"/>
  <c r="AS370" i="35"/>
  <c r="AR370" i="35"/>
  <c r="AS369" i="35"/>
  <c r="AR369" i="35"/>
  <c r="AS368" i="35"/>
  <c r="AR368" i="35"/>
  <c r="AS367" i="35"/>
  <c r="AR367" i="35"/>
  <c r="AS366" i="35"/>
  <c r="AR366" i="35"/>
  <c r="AS365" i="35"/>
  <c r="AR365" i="35"/>
  <c r="AS364" i="35"/>
  <c r="AR364" i="35"/>
  <c r="AS363" i="35"/>
  <c r="AR363" i="35"/>
  <c r="AS362" i="35"/>
  <c r="AR362" i="35"/>
  <c r="AS361" i="35"/>
  <c r="AR361" i="35"/>
  <c r="AS360" i="35"/>
  <c r="AR360" i="35"/>
  <c r="AS359" i="35"/>
  <c r="AR359" i="35"/>
  <c r="AS358" i="35"/>
  <c r="AR358" i="35"/>
  <c r="AS357" i="35"/>
  <c r="AR357" i="35"/>
  <c r="AS356" i="35"/>
  <c r="AR356" i="35"/>
  <c r="AS355" i="35"/>
  <c r="AR355" i="35"/>
  <c r="AS354" i="35"/>
  <c r="AR354" i="35"/>
  <c r="AS353" i="35"/>
  <c r="AR353" i="35"/>
  <c r="AS352" i="35"/>
  <c r="AR352" i="35"/>
  <c r="AS351" i="35"/>
  <c r="AR351" i="35"/>
  <c r="AS350" i="35"/>
  <c r="AR350" i="35"/>
  <c r="AS349" i="35"/>
  <c r="AR349" i="35"/>
  <c r="AS348" i="35"/>
  <c r="AR348" i="35"/>
  <c r="AS347" i="35"/>
  <c r="AR347" i="35"/>
  <c r="AS346" i="35"/>
  <c r="AR346" i="35"/>
  <c r="AS345" i="35"/>
  <c r="AR345" i="35"/>
  <c r="AS344" i="35"/>
  <c r="AR344" i="35"/>
  <c r="AS343" i="35"/>
  <c r="AR343" i="35"/>
  <c r="AS342" i="35"/>
  <c r="AR342" i="35"/>
  <c r="AS341" i="35"/>
  <c r="AR341" i="35"/>
  <c r="AS340" i="35"/>
  <c r="AR340" i="35"/>
  <c r="AS339" i="35"/>
  <c r="AR339" i="35"/>
  <c r="AS338" i="35"/>
  <c r="AR338" i="35"/>
  <c r="AS337" i="35"/>
  <c r="AR337" i="35"/>
  <c r="AS336" i="35"/>
  <c r="AR336" i="35"/>
  <c r="AS335" i="35"/>
  <c r="AR335" i="35"/>
  <c r="AS334" i="35"/>
  <c r="AR334" i="35"/>
  <c r="AS333" i="35"/>
  <c r="AR333" i="35"/>
  <c r="AS332" i="35"/>
  <c r="AR332" i="35"/>
  <c r="AS331" i="35"/>
  <c r="AR331" i="35"/>
  <c r="AS330" i="35"/>
  <c r="AR330" i="35"/>
  <c r="AS329" i="35"/>
  <c r="AR329" i="35"/>
  <c r="AS328" i="35"/>
  <c r="AR328" i="35"/>
  <c r="AS327" i="35"/>
  <c r="AR327" i="35"/>
  <c r="AS326" i="35"/>
  <c r="AR326" i="35"/>
  <c r="AS325" i="35"/>
  <c r="AR325" i="35"/>
  <c r="AS324" i="35"/>
  <c r="AR324" i="35"/>
  <c r="AS323" i="35"/>
  <c r="AR323" i="35"/>
  <c r="AS322" i="35"/>
  <c r="AR322" i="35"/>
  <c r="AS321" i="35"/>
  <c r="AR321" i="35"/>
  <c r="AS320" i="35"/>
  <c r="AR320" i="35"/>
  <c r="AS319" i="35"/>
  <c r="AR319" i="35"/>
  <c r="AS318" i="35"/>
  <c r="AR318" i="35"/>
  <c r="AS317" i="35"/>
  <c r="AR317" i="35"/>
  <c r="AS316" i="35"/>
  <c r="AR316" i="35"/>
  <c r="AS315" i="35"/>
  <c r="AR315" i="35"/>
  <c r="AS314" i="35"/>
  <c r="AR314" i="35"/>
  <c r="AS313" i="35"/>
  <c r="AR313" i="35"/>
  <c r="AS312" i="35"/>
  <c r="AR312" i="35"/>
  <c r="AS311" i="35"/>
  <c r="AR311" i="35"/>
  <c r="AS310" i="35"/>
  <c r="AR310" i="35"/>
  <c r="AS309" i="35"/>
  <c r="AR309" i="35"/>
  <c r="AS308" i="35"/>
  <c r="AR308" i="35"/>
  <c r="AS307" i="35"/>
  <c r="AR307" i="35"/>
  <c r="AS306" i="35"/>
  <c r="AR306" i="35"/>
  <c r="AS305" i="35"/>
  <c r="AR305" i="35"/>
  <c r="AS304" i="35"/>
  <c r="AR304" i="35"/>
  <c r="AS303" i="35"/>
  <c r="AR303" i="35"/>
  <c r="AS302" i="35"/>
  <c r="AR302" i="35"/>
  <c r="AS301" i="35"/>
  <c r="AR301" i="35"/>
  <c r="AS300" i="35"/>
  <c r="AR300" i="35"/>
  <c r="AS299" i="35"/>
  <c r="AR299" i="35"/>
  <c r="AS298" i="35"/>
  <c r="AR298" i="35"/>
  <c r="AS297" i="35"/>
  <c r="AR297" i="35"/>
  <c r="AS296" i="35"/>
  <c r="AR296" i="35"/>
  <c r="AS295" i="35"/>
  <c r="AR295" i="35"/>
  <c r="AS294" i="35"/>
  <c r="AR294" i="35"/>
  <c r="AS293" i="35"/>
  <c r="AR293" i="35"/>
  <c r="AS292" i="35"/>
  <c r="AR292" i="35"/>
  <c r="AS291" i="35"/>
  <c r="AR291" i="35"/>
  <c r="AS290" i="35"/>
  <c r="AR290" i="35"/>
  <c r="AS289" i="35"/>
  <c r="AR289" i="35"/>
  <c r="AS288" i="35"/>
  <c r="AR288" i="35"/>
  <c r="AS287" i="35"/>
  <c r="AR287" i="35"/>
  <c r="AS286" i="35"/>
  <c r="AR286" i="35"/>
  <c r="AS285" i="35"/>
  <c r="AR285" i="35"/>
  <c r="AS284" i="35"/>
  <c r="AR284" i="35"/>
  <c r="AS283" i="35"/>
  <c r="AR283" i="35"/>
  <c r="AS282" i="35"/>
  <c r="AR282" i="35"/>
  <c r="AS281" i="35"/>
  <c r="AR281" i="35"/>
  <c r="AS280" i="35"/>
  <c r="AR280" i="35"/>
  <c r="AS279" i="35"/>
  <c r="AR279" i="35"/>
  <c r="AS278" i="35"/>
  <c r="AR278" i="35"/>
  <c r="AS277" i="35"/>
  <c r="AR277" i="35"/>
  <c r="AS276" i="35"/>
  <c r="AR276" i="35"/>
  <c r="AS275" i="35"/>
  <c r="AR275" i="35"/>
  <c r="AS274" i="35"/>
  <c r="AR274" i="35"/>
  <c r="AS273" i="35"/>
  <c r="AR273" i="35"/>
  <c r="AS272" i="35"/>
  <c r="AR272" i="35"/>
  <c r="AS271" i="35"/>
  <c r="AR271" i="35"/>
  <c r="AS270" i="35"/>
  <c r="AR270" i="35"/>
  <c r="AS269" i="35"/>
  <c r="AR269" i="35"/>
  <c r="AS268" i="35"/>
  <c r="AR268" i="35"/>
  <c r="AS267" i="35"/>
  <c r="AR267" i="35"/>
  <c r="AS266" i="35"/>
  <c r="AR266" i="35"/>
  <c r="AS265" i="35"/>
  <c r="AR265" i="35"/>
  <c r="AS264" i="35"/>
  <c r="AR264" i="35"/>
  <c r="AS263" i="35"/>
  <c r="AR263" i="35"/>
  <c r="AS262" i="35"/>
  <c r="AR262" i="35"/>
  <c r="AS261" i="35"/>
  <c r="AR261" i="35"/>
  <c r="AS260" i="35"/>
  <c r="AR260" i="35"/>
  <c r="AS259" i="35"/>
  <c r="AR259" i="35"/>
  <c r="AS258" i="35"/>
  <c r="AR258" i="35"/>
  <c r="AS257" i="35"/>
  <c r="AR257" i="35"/>
  <c r="AS256" i="35"/>
  <c r="AR256" i="35"/>
  <c r="AS255" i="35"/>
  <c r="AR255" i="35"/>
  <c r="AS254" i="35"/>
  <c r="AR254" i="35"/>
  <c r="AS253" i="35"/>
  <c r="AR253" i="35"/>
  <c r="AS252" i="35"/>
  <c r="AR252" i="35"/>
  <c r="AS251" i="35"/>
  <c r="AR251" i="35"/>
  <c r="AS250" i="35"/>
  <c r="AR250" i="35"/>
  <c r="AS249" i="35"/>
  <c r="AR249" i="35"/>
  <c r="AS248" i="35"/>
  <c r="AR248" i="35"/>
  <c r="AS247" i="35"/>
  <c r="AR247" i="35"/>
  <c r="AS246" i="35"/>
  <c r="AR246" i="35"/>
  <c r="AS245" i="35"/>
  <c r="AR245" i="35"/>
  <c r="AS244" i="35"/>
  <c r="AR244" i="35"/>
  <c r="AS243" i="35"/>
  <c r="AR243" i="35"/>
  <c r="AS242" i="35"/>
  <c r="AR242" i="35"/>
  <c r="AS241" i="35"/>
  <c r="AR241" i="35"/>
  <c r="AS240" i="35"/>
  <c r="AR240" i="35"/>
  <c r="AS239" i="35"/>
  <c r="AR239" i="35"/>
  <c r="AS238" i="35"/>
  <c r="AR238" i="35"/>
  <c r="AS237" i="35"/>
  <c r="AR237" i="35"/>
  <c r="AS236" i="35"/>
  <c r="AR236" i="35"/>
  <c r="AS235" i="35"/>
  <c r="AR235" i="35"/>
  <c r="AS234" i="35"/>
  <c r="AR234" i="35"/>
  <c r="AS233" i="35"/>
  <c r="AR233" i="35"/>
  <c r="AS232" i="35"/>
  <c r="AR232" i="35"/>
  <c r="AS231" i="35"/>
  <c r="AR231" i="35"/>
  <c r="AS230" i="35"/>
  <c r="AR230" i="35"/>
  <c r="AS229" i="35"/>
  <c r="AR229" i="35"/>
  <c r="AS228" i="35"/>
  <c r="AR228" i="35"/>
  <c r="AS227" i="35"/>
  <c r="AR227" i="35"/>
  <c r="AS226" i="35"/>
  <c r="AR226" i="35"/>
  <c r="AS225" i="35"/>
  <c r="AR225" i="35"/>
  <c r="AS224" i="35"/>
  <c r="AR224" i="35"/>
  <c r="AS223" i="35"/>
  <c r="AR223" i="35"/>
  <c r="AS222" i="35"/>
  <c r="AR222" i="35"/>
  <c r="AS221" i="35"/>
  <c r="AR221" i="35"/>
  <c r="AS220" i="35"/>
  <c r="AR220" i="35"/>
  <c r="AS219" i="35"/>
  <c r="AR219" i="35"/>
  <c r="AS218" i="35"/>
  <c r="AR218" i="35"/>
  <c r="AS217" i="35"/>
  <c r="AR217" i="35"/>
  <c r="AS216" i="35"/>
  <c r="AR216" i="35"/>
  <c r="AS215" i="35"/>
  <c r="AR215" i="35"/>
  <c r="AS214" i="35"/>
  <c r="AR214" i="35"/>
  <c r="AS213" i="35"/>
  <c r="AR213" i="35"/>
  <c r="AS212" i="35"/>
  <c r="AR212" i="35"/>
  <c r="AS211" i="35"/>
  <c r="AR211" i="35"/>
  <c r="AS210" i="35"/>
  <c r="AR210" i="35"/>
  <c r="AS209" i="35"/>
  <c r="AR209" i="35"/>
  <c r="AS208" i="35"/>
  <c r="AR208" i="35"/>
  <c r="AS207" i="35"/>
  <c r="AR207" i="35"/>
  <c r="AS206" i="35"/>
  <c r="AR206" i="35"/>
  <c r="AS205" i="35"/>
  <c r="AR205" i="35"/>
  <c r="AS204" i="35"/>
  <c r="AR204" i="35"/>
  <c r="AS203" i="35"/>
  <c r="AR203" i="35"/>
  <c r="AS202" i="35"/>
  <c r="AR202" i="35"/>
  <c r="AS201" i="35"/>
  <c r="AR201" i="35"/>
  <c r="AS200" i="35"/>
  <c r="AR200" i="35"/>
  <c r="AS199" i="35"/>
  <c r="AR199" i="35"/>
  <c r="AS198" i="35"/>
  <c r="AR198" i="35"/>
  <c r="AS197" i="35"/>
  <c r="AR197" i="35"/>
  <c r="AS196" i="35"/>
  <c r="AR196" i="35"/>
  <c r="AS195" i="35"/>
  <c r="AR195" i="35"/>
  <c r="AS194" i="35"/>
  <c r="AR194" i="35"/>
  <c r="AS193" i="35"/>
  <c r="AR193" i="35"/>
  <c r="AS192" i="35"/>
  <c r="AR192" i="35"/>
  <c r="AS191" i="35"/>
  <c r="AR191" i="35"/>
  <c r="AS190" i="35"/>
  <c r="AR190" i="35"/>
  <c r="AS189" i="35"/>
  <c r="AR189" i="35"/>
  <c r="AS188" i="35"/>
  <c r="AR188" i="35"/>
  <c r="AS187" i="35"/>
  <c r="AR187" i="35"/>
  <c r="AS186" i="35"/>
  <c r="AR186" i="35"/>
  <c r="AS185" i="35"/>
  <c r="AR185" i="35"/>
  <c r="AS184" i="35"/>
  <c r="AR184" i="35"/>
  <c r="AS183" i="35"/>
  <c r="AR183" i="35"/>
  <c r="AS182" i="35"/>
  <c r="AR182" i="35"/>
  <c r="AS181" i="35"/>
  <c r="AR181" i="35"/>
  <c r="AS180" i="35"/>
  <c r="AR180" i="35"/>
  <c r="AS179" i="35"/>
  <c r="AR179" i="35"/>
  <c r="AS178" i="35"/>
  <c r="AR178" i="35"/>
  <c r="AS177" i="35"/>
  <c r="AR177" i="35"/>
  <c r="AS176" i="35"/>
  <c r="AR176" i="35"/>
  <c r="AS175" i="35"/>
  <c r="AR175" i="35"/>
  <c r="AS174" i="35"/>
  <c r="AR174" i="35"/>
  <c r="AS173" i="35"/>
  <c r="AR173" i="35"/>
  <c r="AS172" i="35"/>
  <c r="AR172" i="35"/>
  <c r="AS171" i="35"/>
  <c r="AR171" i="35"/>
  <c r="AS170" i="35"/>
  <c r="AR170" i="35"/>
  <c r="AS169" i="35"/>
  <c r="AR169" i="35"/>
  <c r="AS168" i="35"/>
  <c r="AR168" i="35"/>
  <c r="AS167" i="35"/>
  <c r="AR167" i="35"/>
  <c r="AS166" i="35"/>
  <c r="AR166" i="35"/>
  <c r="AS165" i="35"/>
  <c r="AR165" i="35"/>
  <c r="AS164" i="35"/>
  <c r="AR164" i="35"/>
  <c r="AS163" i="35"/>
  <c r="AR163" i="35"/>
  <c r="AS162" i="35"/>
  <c r="AR162" i="35"/>
  <c r="AS161" i="35"/>
  <c r="AR161" i="35"/>
  <c r="AS160" i="35"/>
  <c r="AR160" i="35"/>
  <c r="AS159" i="35"/>
  <c r="AR159" i="35"/>
  <c r="AS158" i="35"/>
  <c r="AR158" i="35"/>
  <c r="AS157" i="35"/>
  <c r="AR157" i="35"/>
  <c r="AS156" i="35"/>
  <c r="AR156" i="35"/>
  <c r="AS155" i="35"/>
  <c r="AR155" i="35"/>
  <c r="AS154" i="35"/>
  <c r="AR154" i="35"/>
  <c r="AS153" i="35"/>
  <c r="AR153" i="35"/>
  <c r="AS152" i="35"/>
  <c r="AR152" i="35"/>
  <c r="AS151" i="35"/>
  <c r="AR151" i="35"/>
  <c r="AS150" i="35"/>
  <c r="AR150" i="35"/>
  <c r="AS149" i="35"/>
  <c r="AR149" i="35"/>
  <c r="AS148" i="35"/>
  <c r="AR148" i="35"/>
  <c r="AS147" i="35"/>
  <c r="AR147" i="35"/>
  <c r="AS146" i="35"/>
  <c r="AR146" i="35"/>
  <c r="AS145" i="35"/>
  <c r="AR145" i="35"/>
  <c r="AS144" i="35"/>
  <c r="AR144" i="35"/>
  <c r="AS143" i="35"/>
  <c r="AR143" i="35"/>
  <c r="AS142" i="35"/>
  <c r="AR142" i="35"/>
  <c r="AS141" i="35"/>
  <c r="AR141" i="35"/>
  <c r="AS140" i="35"/>
  <c r="AR140" i="35"/>
  <c r="AS139" i="35"/>
  <c r="AR139" i="35"/>
  <c r="AS138" i="35"/>
  <c r="AR138" i="35"/>
  <c r="AS137" i="35"/>
  <c r="AR137" i="35"/>
  <c r="AS136" i="35"/>
  <c r="AR136" i="35"/>
  <c r="AS135" i="35"/>
  <c r="AR135" i="35"/>
  <c r="AS134" i="35"/>
  <c r="AR134" i="35"/>
  <c r="AS133" i="35"/>
  <c r="AR133" i="35"/>
  <c r="AS132" i="35"/>
  <c r="AR132" i="35"/>
  <c r="AS131" i="35"/>
  <c r="AR131" i="35"/>
  <c r="AS130" i="35"/>
  <c r="AR130" i="35"/>
  <c r="AS129" i="35"/>
  <c r="AR129" i="35"/>
  <c r="AS128" i="35"/>
  <c r="AR128" i="35"/>
  <c r="AS127" i="35"/>
  <c r="AR127" i="35"/>
  <c r="AS126" i="35"/>
  <c r="AR126" i="35"/>
  <c r="AS125" i="35"/>
  <c r="AR125" i="35"/>
  <c r="AS124" i="35"/>
  <c r="AR124" i="35"/>
  <c r="AS123" i="35"/>
  <c r="AR123" i="35"/>
  <c r="AS122" i="35"/>
  <c r="AR122" i="35"/>
  <c r="AS121" i="35"/>
  <c r="AR121" i="35"/>
  <c r="AS120" i="35"/>
  <c r="AR120" i="35"/>
  <c r="AS119" i="35"/>
  <c r="AR119" i="35"/>
  <c r="AS118" i="35"/>
  <c r="AR118" i="35"/>
  <c r="AS117" i="35"/>
  <c r="AR117" i="35"/>
  <c r="AS116" i="35"/>
  <c r="AR116" i="35"/>
  <c r="AS115" i="35"/>
  <c r="AR115" i="35"/>
  <c r="AS114" i="35"/>
  <c r="AR114" i="35"/>
  <c r="AS113" i="35"/>
  <c r="AR113" i="35"/>
  <c r="AS112" i="35"/>
  <c r="AR112" i="35"/>
  <c r="AS111" i="35"/>
  <c r="AR111" i="35"/>
  <c r="AS110" i="35"/>
  <c r="AR110" i="35"/>
  <c r="AS109" i="35"/>
  <c r="AR109" i="35"/>
  <c r="AS108" i="35"/>
  <c r="AR108" i="35"/>
  <c r="AS107" i="35"/>
  <c r="AR107" i="35"/>
  <c r="AS106" i="35"/>
  <c r="AR106" i="35"/>
  <c r="AS105" i="35"/>
  <c r="AR105" i="35"/>
  <c r="AS104" i="35"/>
  <c r="AR104" i="35"/>
  <c r="AS103" i="35"/>
  <c r="AR103" i="35"/>
  <c r="AS102" i="35"/>
  <c r="AR102" i="35"/>
  <c r="AS101" i="35"/>
  <c r="AR101" i="35"/>
  <c r="AS100" i="35"/>
  <c r="AR100" i="35"/>
  <c r="AS99" i="35"/>
  <c r="AR99" i="35"/>
  <c r="AS98" i="35"/>
  <c r="AR98" i="35"/>
  <c r="AS97" i="35"/>
  <c r="AR97" i="35"/>
  <c r="AS96" i="35"/>
  <c r="AR96" i="35"/>
  <c r="AS95" i="35"/>
  <c r="AR95" i="35"/>
  <c r="AS94" i="35"/>
  <c r="AR94" i="35"/>
  <c r="AS93" i="35"/>
  <c r="AR93" i="35"/>
  <c r="AS92" i="35"/>
  <c r="AR92" i="35"/>
  <c r="AS91" i="35"/>
  <c r="AR91" i="35"/>
  <c r="AS90" i="35"/>
  <c r="AR90" i="35"/>
  <c r="AS89" i="35"/>
  <c r="AR89" i="35"/>
  <c r="AS88" i="35"/>
  <c r="AR88" i="35"/>
  <c r="AS87" i="35"/>
  <c r="AR87" i="35"/>
  <c r="AS86" i="35"/>
  <c r="AR86" i="35"/>
  <c r="AS85" i="35"/>
  <c r="AR85" i="35"/>
  <c r="AS84" i="35"/>
  <c r="AR84" i="35"/>
  <c r="AS83" i="35"/>
  <c r="AR83" i="35"/>
  <c r="AS82" i="35"/>
  <c r="AR82" i="35"/>
  <c r="AS81" i="35"/>
  <c r="AR81" i="35"/>
  <c r="AS80" i="35"/>
  <c r="AR80" i="35"/>
  <c r="AS79" i="35"/>
  <c r="AR79" i="35"/>
  <c r="AS78" i="35"/>
  <c r="AR78" i="35"/>
  <c r="AS77" i="35"/>
  <c r="AR77" i="35"/>
  <c r="AS76" i="35"/>
  <c r="AR76" i="35"/>
  <c r="AS75" i="35"/>
  <c r="AR75" i="35"/>
  <c r="AS74" i="35"/>
  <c r="AR74" i="35"/>
  <c r="AS73" i="35"/>
  <c r="AR73" i="35"/>
  <c r="AS72" i="35"/>
  <c r="AR72" i="35"/>
  <c r="AS71" i="35"/>
  <c r="AR71" i="35"/>
  <c r="AS70" i="35"/>
  <c r="AR70" i="35"/>
  <c r="AS69" i="35"/>
  <c r="AR69" i="35"/>
  <c r="AS68" i="35"/>
  <c r="AR68" i="35"/>
  <c r="AS67" i="35"/>
  <c r="AR67" i="35"/>
  <c r="AS66" i="35"/>
  <c r="AR66" i="35"/>
  <c r="AS65" i="35"/>
  <c r="AR65" i="35"/>
  <c r="AS64" i="35"/>
  <c r="AR64" i="35"/>
  <c r="AS63" i="35"/>
  <c r="AR63" i="35"/>
  <c r="AS62" i="35"/>
  <c r="AR62" i="35"/>
  <c r="AS61" i="35"/>
  <c r="AR61" i="35"/>
  <c r="AS60" i="35"/>
  <c r="AR60" i="35"/>
  <c r="AS59" i="35"/>
  <c r="AR59" i="35"/>
  <c r="AS58" i="35"/>
  <c r="AR58" i="35"/>
  <c r="AS57" i="35"/>
  <c r="AR57" i="35"/>
  <c r="AS56" i="35"/>
  <c r="AR56" i="35"/>
  <c r="AS55" i="35"/>
  <c r="AR55" i="35"/>
  <c r="AS54" i="35"/>
  <c r="AR54" i="35"/>
  <c r="AS53" i="35"/>
  <c r="AR53" i="35"/>
  <c r="AS52" i="35"/>
  <c r="AR52" i="35"/>
  <c r="AS51" i="35"/>
  <c r="AR51" i="35"/>
  <c r="AS50" i="35"/>
  <c r="AR50" i="35"/>
  <c r="AS49" i="35"/>
  <c r="AR49" i="35"/>
  <c r="AS48" i="35"/>
  <c r="AR48" i="35"/>
  <c r="AS47" i="35"/>
  <c r="AR47" i="35"/>
  <c r="AS46" i="35"/>
  <c r="AR46" i="35"/>
  <c r="AS45" i="35"/>
  <c r="AR45" i="35"/>
  <c r="AS44" i="35"/>
  <c r="AR44" i="35"/>
  <c r="AS43" i="35"/>
  <c r="AR43" i="35"/>
  <c r="AS42" i="35"/>
  <c r="AR42" i="35"/>
  <c r="AS41" i="35"/>
  <c r="AR41" i="35"/>
  <c r="AS40" i="35"/>
  <c r="AR40" i="35"/>
  <c r="AS39" i="35"/>
  <c r="AR39" i="35"/>
  <c r="AS38" i="35"/>
  <c r="AR38" i="35"/>
  <c r="AS37" i="35"/>
  <c r="AR37" i="35"/>
  <c r="AS36" i="35"/>
  <c r="AR36" i="35"/>
  <c r="AS35" i="35"/>
  <c r="AR35" i="35"/>
  <c r="AS34" i="35"/>
  <c r="AR34" i="35"/>
  <c r="AS33" i="35"/>
  <c r="AR33" i="35"/>
  <c r="AS32" i="35"/>
  <c r="AR32" i="35"/>
  <c r="AS31" i="35"/>
  <c r="AR31" i="35"/>
  <c r="AS30" i="35"/>
  <c r="AR30" i="35"/>
  <c r="AS29" i="35"/>
  <c r="AR29" i="35"/>
  <c r="AS28" i="35"/>
  <c r="AR28" i="35"/>
  <c r="AS27" i="35"/>
  <c r="AR27" i="35"/>
  <c r="AS26" i="35"/>
  <c r="AR26" i="35"/>
  <c r="AS25" i="35"/>
  <c r="AR25" i="35"/>
  <c r="AS24" i="35"/>
  <c r="AR24" i="35"/>
  <c r="AS23" i="35"/>
  <c r="AR23" i="35"/>
  <c r="AS22" i="35"/>
  <c r="AR22" i="35"/>
  <c r="AS21" i="35"/>
  <c r="AR21" i="35"/>
  <c r="AS20" i="35"/>
  <c r="AR20" i="35"/>
  <c r="AS19" i="35"/>
  <c r="AR19" i="35"/>
  <c r="AS18" i="35"/>
  <c r="AR18" i="35"/>
  <c r="AS17" i="35"/>
  <c r="AR17" i="35"/>
  <c r="AS16" i="35"/>
  <c r="AR16" i="35"/>
  <c r="AS15" i="35"/>
  <c r="AR15" i="35"/>
  <c r="AS14" i="35"/>
  <c r="AR14" i="35"/>
  <c r="AS13" i="35"/>
  <c r="AR13" i="35"/>
  <c r="AS12" i="35"/>
  <c r="AR12" i="35"/>
  <c r="AS11" i="35"/>
  <c r="AR11" i="35"/>
  <c r="AS10" i="35"/>
  <c r="AR10" i="35"/>
  <c r="AS9" i="35"/>
  <c r="AR9" i="35"/>
  <c r="AS8" i="35"/>
  <c r="AR8" i="35"/>
  <c r="AS7" i="35"/>
  <c r="AR7" i="35"/>
  <c r="AS6" i="35"/>
  <c r="AR6" i="35"/>
  <c r="AS5" i="35"/>
  <c r="AR5" i="35"/>
  <c r="E10" i="70" l="1"/>
  <c r="E12" i="70"/>
  <c r="E9" i="70"/>
  <c r="E11" i="70"/>
  <c r="C14" i="70"/>
  <c r="M14" i="70"/>
  <c r="D14" i="70"/>
  <c r="E13" i="70"/>
  <c r="I29" i="28"/>
  <c r="I21" i="28"/>
  <c r="I142" i="28"/>
  <c r="K155" i="31" s="1"/>
  <c r="I212" i="28"/>
  <c r="I111" i="28"/>
  <c r="K219" i="31"/>
  <c r="I252" i="28"/>
  <c r="I244" i="28"/>
  <c r="K267" i="31" s="1"/>
  <c r="K283" i="31"/>
  <c r="L283" i="31"/>
  <c r="P283" i="31" s="1"/>
  <c r="M283" i="31"/>
  <c r="Q283" i="31" s="1"/>
  <c r="K91" i="31"/>
  <c r="L91" i="31"/>
  <c r="P91" i="31" s="1"/>
  <c r="M91" i="31"/>
  <c r="Q91" i="31" s="1"/>
  <c r="M51" i="31"/>
  <c r="Q51" i="31" s="1"/>
  <c r="L51" i="31"/>
  <c r="P51" i="31" s="1"/>
  <c r="K51" i="31"/>
  <c r="I320" i="28"/>
  <c r="I291" i="28"/>
  <c r="I283" i="28"/>
  <c r="I275" i="28"/>
  <c r="I267" i="28"/>
  <c r="I259" i="28"/>
  <c r="I251" i="28"/>
  <c r="I243" i="28"/>
  <c r="I235" i="28"/>
  <c r="I227" i="28"/>
  <c r="I219" i="28"/>
  <c r="I211" i="28"/>
  <c r="I204" i="28"/>
  <c r="I198" i="28"/>
  <c r="I194" i="28"/>
  <c r="I186" i="28"/>
  <c r="I178" i="28"/>
  <c r="I170" i="28"/>
  <c r="I162" i="28"/>
  <c r="I157" i="28"/>
  <c r="I149" i="28"/>
  <c r="I141" i="28"/>
  <c r="I133" i="28"/>
  <c r="I125" i="28"/>
  <c r="I117" i="28"/>
  <c r="I110" i="28"/>
  <c r="I102" i="28"/>
  <c r="I53" i="28"/>
  <c r="I45" i="28"/>
  <c r="I40" i="28"/>
  <c r="I32" i="28"/>
  <c r="I24" i="28"/>
  <c r="I16" i="28"/>
  <c r="I284" i="28"/>
  <c r="L227" i="31"/>
  <c r="P227" i="31" s="1"/>
  <c r="K227" i="31"/>
  <c r="M227" i="31"/>
  <c r="Q227" i="31" s="1"/>
  <c r="I179" i="28"/>
  <c r="L131" i="31"/>
  <c r="P131" i="31" s="1"/>
  <c r="M131" i="31"/>
  <c r="Q131" i="31" s="1"/>
  <c r="K131" i="31"/>
  <c r="I91" i="28"/>
  <c r="L43" i="31"/>
  <c r="P43" i="31" s="1"/>
  <c r="M43" i="31"/>
  <c r="Q43" i="31" s="1"/>
  <c r="K43" i="31"/>
  <c r="I59" i="28"/>
  <c r="I8" i="28"/>
  <c r="I319" i="28"/>
  <c r="I290" i="28"/>
  <c r="I282" i="28"/>
  <c r="I274" i="28"/>
  <c r="I266" i="28"/>
  <c r="I258" i="28"/>
  <c r="I250" i="28"/>
  <c r="I242" i="28"/>
  <c r="I234" i="28"/>
  <c r="I226" i="28"/>
  <c r="I218" i="28"/>
  <c r="I210" i="28"/>
  <c r="I203" i="28"/>
  <c r="I193" i="28"/>
  <c r="I185" i="28"/>
  <c r="I177" i="28"/>
  <c r="I169" i="28"/>
  <c r="I161" i="28"/>
  <c r="I156" i="28"/>
  <c r="I148" i="28"/>
  <c r="I140" i="28"/>
  <c r="I132" i="28"/>
  <c r="I124" i="28"/>
  <c r="I116" i="28"/>
  <c r="I109" i="28"/>
  <c r="I97" i="28"/>
  <c r="I89" i="28"/>
  <c r="I81" i="28"/>
  <c r="I73" i="28"/>
  <c r="I65" i="28"/>
  <c r="I58" i="28"/>
  <c r="I52" i="28"/>
  <c r="I39" i="28"/>
  <c r="I31" i="28"/>
  <c r="I23" i="28"/>
  <c r="L17" i="31"/>
  <c r="P17" i="31" s="1"/>
  <c r="K17" i="31"/>
  <c r="M17" i="31"/>
  <c r="Q17" i="31" s="1"/>
  <c r="I66" i="28"/>
  <c r="I318" i="28"/>
  <c r="I289" i="28"/>
  <c r="I281" i="28"/>
  <c r="I273" i="28"/>
  <c r="I265" i="28"/>
  <c r="I257" i="28"/>
  <c r="I249" i="28"/>
  <c r="I241" i="28"/>
  <c r="I233" i="28"/>
  <c r="I225" i="28"/>
  <c r="I217" i="28"/>
  <c r="I209" i="28"/>
  <c r="I202" i="28"/>
  <c r="I192" i="28"/>
  <c r="I184" i="28"/>
  <c r="I176" i="28"/>
  <c r="I168" i="28"/>
  <c r="I160" i="28"/>
  <c r="I155" i="28"/>
  <c r="I147" i="28"/>
  <c r="I139" i="28"/>
  <c r="I131" i="28"/>
  <c r="I123" i="28"/>
  <c r="I108" i="28"/>
  <c r="I96" i="28"/>
  <c r="I88" i="28"/>
  <c r="I80" i="28"/>
  <c r="I72" i="28"/>
  <c r="I64" i="28"/>
  <c r="I57" i="28"/>
  <c r="I51" i="28"/>
  <c r="I38" i="28"/>
  <c r="I30" i="28"/>
  <c r="I22" i="28"/>
  <c r="K16" i="31"/>
  <c r="L16" i="31"/>
  <c r="P16" i="31" s="1"/>
  <c r="M16" i="31"/>
  <c r="Q16" i="31" s="1"/>
  <c r="L291" i="31"/>
  <c r="P291" i="31" s="1"/>
  <c r="K291" i="31"/>
  <c r="M291" i="31"/>
  <c r="Q291" i="31" s="1"/>
  <c r="I236" i="28"/>
  <c r="L187" i="31"/>
  <c r="P187" i="31" s="1"/>
  <c r="M187" i="31"/>
  <c r="Q187" i="31" s="1"/>
  <c r="K187" i="31"/>
  <c r="K123" i="31"/>
  <c r="L123" i="31"/>
  <c r="P123" i="31" s="1"/>
  <c r="M123" i="31"/>
  <c r="Q123" i="31" s="1"/>
  <c r="K67" i="31"/>
  <c r="M67" i="31"/>
  <c r="Q67" i="31" s="1"/>
  <c r="L67" i="31"/>
  <c r="P67" i="31" s="1"/>
  <c r="K27" i="31"/>
  <c r="M27" i="31"/>
  <c r="Q27" i="31" s="1"/>
  <c r="L27" i="31"/>
  <c r="P27" i="31" s="1"/>
  <c r="I74" i="28"/>
  <c r="I317" i="28"/>
  <c r="I288" i="28"/>
  <c r="I280" i="28"/>
  <c r="I272" i="28"/>
  <c r="I264" i="28"/>
  <c r="I256" i="28"/>
  <c r="I248" i="28"/>
  <c r="I240" i="28"/>
  <c r="I232" i="28"/>
  <c r="I224" i="28"/>
  <c r="I216" i="28"/>
  <c r="I208" i="28"/>
  <c r="I201" i="28"/>
  <c r="I191" i="28"/>
  <c r="I183" i="28"/>
  <c r="I175" i="28"/>
  <c r="I167" i="28"/>
  <c r="I159" i="28"/>
  <c r="I154" i="28"/>
  <c r="I146" i="28"/>
  <c r="I138" i="28"/>
  <c r="I130" i="28"/>
  <c r="I122" i="28"/>
  <c r="I115" i="28"/>
  <c r="I107" i="28"/>
  <c r="I95" i="28"/>
  <c r="I87" i="28"/>
  <c r="I79" i="28"/>
  <c r="I71" i="28"/>
  <c r="I63" i="28"/>
  <c r="I50" i="28"/>
  <c r="I294" i="28"/>
  <c r="I37" i="28"/>
  <c r="K31" i="31"/>
  <c r="L31" i="31"/>
  <c r="P31" i="31" s="1"/>
  <c r="M31" i="31"/>
  <c r="Q31" i="31" s="1"/>
  <c r="M23" i="31"/>
  <c r="Q23" i="31" s="1"/>
  <c r="K23" i="31"/>
  <c r="L23" i="31"/>
  <c r="P23" i="31" s="1"/>
  <c r="K15" i="31"/>
  <c r="L15" i="31"/>
  <c r="P15" i="31" s="1"/>
  <c r="M15" i="31"/>
  <c r="Q15" i="31" s="1"/>
  <c r="M275" i="31"/>
  <c r="Q275" i="31" s="1"/>
  <c r="L275" i="31"/>
  <c r="P275" i="31" s="1"/>
  <c r="K275" i="31"/>
  <c r="I220" i="28"/>
  <c r="I187" i="28"/>
  <c r="I150" i="28"/>
  <c r="I134" i="28"/>
  <c r="I99" i="28"/>
  <c r="I75" i="28"/>
  <c r="M11" i="31"/>
  <c r="Q11" i="31" s="1"/>
  <c r="K11" i="31"/>
  <c r="O11" i="31" s="1"/>
  <c r="L11" i="31"/>
  <c r="P11" i="31" s="1"/>
  <c r="I82" i="28"/>
  <c r="I316" i="28"/>
  <c r="I287" i="28"/>
  <c r="I279" i="28"/>
  <c r="I271" i="28"/>
  <c r="I263" i="28"/>
  <c r="I255" i="28"/>
  <c r="I247" i="28"/>
  <c r="I239" i="28"/>
  <c r="I231" i="28"/>
  <c r="I223" i="28"/>
  <c r="I215" i="28"/>
  <c r="I200" i="28"/>
  <c r="I190" i="28"/>
  <c r="I182" i="28"/>
  <c r="I174" i="28"/>
  <c r="I166" i="28"/>
  <c r="I153" i="28"/>
  <c r="I145" i="28"/>
  <c r="I137" i="28"/>
  <c r="I129" i="28"/>
  <c r="I121" i="28"/>
  <c r="I114" i="28"/>
  <c r="I106" i="28"/>
  <c r="I94" i="28"/>
  <c r="I86" i="28"/>
  <c r="I78" i="28"/>
  <c r="I70" i="28"/>
  <c r="I62" i="28"/>
  <c r="I49" i="28"/>
  <c r="I44" i="28"/>
  <c r="I36" i="28"/>
  <c r="I28" i="28"/>
  <c r="I20" i="28"/>
  <c r="K14" i="31"/>
  <c r="L14" i="31"/>
  <c r="P14" i="31" s="1"/>
  <c r="M14" i="31"/>
  <c r="Q14" i="31" s="1"/>
  <c r="K323" i="31"/>
  <c r="L323" i="31"/>
  <c r="P323" i="31" s="1"/>
  <c r="T323" i="31" s="1"/>
  <c r="M323" i="31"/>
  <c r="Q323" i="31" s="1"/>
  <c r="U323" i="31" s="1"/>
  <c r="I276" i="28"/>
  <c r="I228" i="28"/>
  <c r="L179" i="31"/>
  <c r="P179" i="31" s="1"/>
  <c r="M179" i="31"/>
  <c r="Q179" i="31" s="1"/>
  <c r="K179" i="31"/>
  <c r="K115" i="31"/>
  <c r="M115" i="31"/>
  <c r="Q115" i="31" s="1"/>
  <c r="L115" i="31"/>
  <c r="P115" i="31" s="1"/>
  <c r="K59" i="31"/>
  <c r="L59" i="31"/>
  <c r="P59" i="31" s="1"/>
  <c r="M59" i="31"/>
  <c r="Q59" i="31" s="1"/>
  <c r="K19" i="31"/>
  <c r="M19" i="31"/>
  <c r="Q19" i="31" s="1"/>
  <c r="L19" i="31"/>
  <c r="P19" i="31" s="1"/>
  <c r="I90" i="28"/>
  <c r="I286" i="28"/>
  <c r="I278" i="28"/>
  <c r="I270" i="28"/>
  <c r="I262" i="28"/>
  <c r="I254" i="28"/>
  <c r="I246" i="28"/>
  <c r="I238" i="28"/>
  <c r="I230" i="28"/>
  <c r="I222" i="28"/>
  <c r="I214" i="28"/>
  <c r="I207" i="28"/>
  <c r="I197" i="28"/>
  <c r="I189" i="28"/>
  <c r="I181" i="28"/>
  <c r="I173" i="28"/>
  <c r="I165" i="28"/>
  <c r="I152" i="28"/>
  <c r="I144" i="28"/>
  <c r="I136" i="28"/>
  <c r="I128" i="28"/>
  <c r="I120" i="28"/>
  <c r="I113" i="28"/>
  <c r="I105" i="28"/>
  <c r="I101" i="28"/>
  <c r="I93" i="28"/>
  <c r="I85" i="28"/>
  <c r="I77" i="28"/>
  <c r="I69" i="28"/>
  <c r="I61" i="28"/>
  <c r="I56" i="28"/>
  <c r="I48" i="28"/>
  <c r="I43" i="28"/>
  <c r="I35" i="28"/>
  <c r="I27" i="28"/>
  <c r="I19" i="28"/>
  <c r="L13" i="31"/>
  <c r="P13" i="31" s="1"/>
  <c r="M13" i="31"/>
  <c r="Q13" i="31" s="1"/>
  <c r="K13" i="31"/>
  <c r="I292" i="28"/>
  <c r="K235" i="31"/>
  <c r="L235" i="31"/>
  <c r="P235" i="31" s="1"/>
  <c r="M235" i="31"/>
  <c r="Q235" i="31" s="1"/>
  <c r="I195" i="28"/>
  <c r="I158" i="28"/>
  <c r="I126" i="28"/>
  <c r="K75" i="31"/>
  <c r="M75" i="31"/>
  <c r="Q75" i="31" s="1"/>
  <c r="L75" i="31"/>
  <c r="P75" i="31" s="1"/>
  <c r="L35" i="31"/>
  <c r="P35" i="31" s="1"/>
  <c r="M35" i="31"/>
  <c r="Q35" i="31" s="1"/>
  <c r="K35" i="31"/>
  <c r="I98" i="28"/>
  <c r="I322" i="28"/>
  <c r="I293" i="28"/>
  <c r="I285" i="28"/>
  <c r="I277" i="28"/>
  <c r="I269" i="28"/>
  <c r="I261" i="28"/>
  <c r="I253" i="28"/>
  <c r="I245" i="28"/>
  <c r="I237" i="28"/>
  <c r="I229" i="28"/>
  <c r="I221" i="28"/>
  <c r="I213" i="28"/>
  <c r="I206" i="28"/>
  <c r="I199" i="28"/>
  <c r="I196" i="28"/>
  <c r="I188" i="28"/>
  <c r="I180" i="28"/>
  <c r="I172" i="28"/>
  <c r="I164" i="28"/>
  <c r="I151" i="28"/>
  <c r="I143" i="28"/>
  <c r="I135" i="28"/>
  <c r="I127" i="28"/>
  <c r="I119" i="28"/>
  <c r="I112" i="28"/>
  <c r="I104" i="28"/>
  <c r="I100" i="28"/>
  <c r="I92" i="28"/>
  <c r="I84" i="28"/>
  <c r="I76" i="28"/>
  <c r="I68" i="28"/>
  <c r="I60" i="28"/>
  <c r="I55" i="28"/>
  <c r="I47" i="28"/>
  <c r="I42" i="28"/>
  <c r="K36" i="31"/>
  <c r="L36" i="31"/>
  <c r="P36" i="31" s="1"/>
  <c r="M36" i="31"/>
  <c r="Q36" i="31" s="1"/>
  <c r="L28" i="31"/>
  <c r="P28" i="31" s="1"/>
  <c r="K28" i="31"/>
  <c r="M28" i="31"/>
  <c r="Q28" i="31" s="1"/>
  <c r="K20" i="31"/>
  <c r="L20" i="31"/>
  <c r="P20" i="31" s="1"/>
  <c r="M20" i="31"/>
  <c r="Q20" i="31" s="1"/>
  <c r="L12" i="31"/>
  <c r="P12" i="31" s="1"/>
  <c r="K12" i="31"/>
  <c r="M12" i="31"/>
  <c r="Q12" i="31" s="1"/>
  <c r="P13" i="26"/>
  <c r="Q13" i="26"/>
  <c r="R13" i="26"/>
  <c r="S13" i="26"/>
  <c r="P14" i="26"/>
  <c r="Q14" i="26"/>
  <c r="R14" i="26"/>
  <c r="S14" i="26"/>
  <c r="S12" i="26"/>
  <c r="R12" i="26"/>
  <c r="Q12" i="26"/>
  <c r="P12" i="26"/>
  <c r="E14" i="70" l="1"/>
  <c r="M155" i="31"/>
  <c r="Q155" i="31" s="1"/>
  <c r="M219" i="31"/>
  <c r="Q219" i="31" s="1"/>
  <c r="L155" i="31"/>
  <c r="P155" i="31" s="1"/>
  <c r="L219" i="31"/>
  <c r="P219" i="31" s="1"/>
  <c r="L267" i="31"/>
  <c r="P267" i="31" s="1"/>
  <c r="M267" i="31"/>
  <c r="Q267" i="31" s="1"/>
  <c r="L164" i="31"/>
  <c r="P164" i="31" s="1"/>
  <c r="K164" i="31"/>
  <c r="M164" i="31"/>
  <c r="Q164" i="31" s="1"/>
  <c r="M243" i="31"/>
  <c r="Q243" i="31" s="1"/>
  <c r="K243" i="31"/>
  <c r="L243" i="31"/>
  <c r="P243" i="31" s="1"/>
  <c r="M319" i="31"/>
  <c r="Q319" i="31" s="1"/>
  <c r="L319" i="31"/>
  <c r="P319" i="31" s="1"/>
  <c r="K319" i="31"/>
  <c r="L304" i="31"/>
  <c r="P304" i="31" s="1"/>
  <c r="M304" i="31"/>
  <c r="Q304" i="31" s="1"/>
  <c r="K304" i="31"/>
  <c r="N17" i="31"/>
  <c r="O17" i="31"/>
  <c r="K265" i="31"/>
  <c r="L265" i="31"/>
  <c r="P265" i="31" s="1"/>
  <c r="M265" i="31"/>
  <c r="Q265" i="31" s="1"/>
  <c r="L194" i="31"/>
  <c r="P194" i="31" s="1"/>
  <c r="M194" i="31"/>
  <c r="Q194" i="31" s="1"/>
  <c r="K194" i="31"/>
  <c r="L322" i="31"/>
  <c r="P322" i="31" s="1"/>
  <c r="M322" i="31"/>
  <c r="Q322" i="31" s="1"/>
  <c r="K322" i="31"/>
  <c r="K44" i="31"/>
  <c r="L44" i="31"/>
  <c r="P44" i="31" s="1"/>
  <c r="M44" i="31"/>
  <c r="Q44" i="31" s="1"/>
  <c r="M108" i="31"/>
  <c r="Q108" i="31" s="1"/>
  <c r="K108" i="31"/>
  <c r="L108" i="31"/>
  <c r="P108" i="31" s="1"/>
  <c r="M172" i="31"/>
  <c r="Q172" i="31" s="1"/>
  <c r="L172" i="31"/>
  <c r="P172" i="31" s="1"/>
  <c r="K172" i="31"/>
  <c r="K236" i="31"/>
  <c r="M236" i="31"/>
  <c r="Q236" i="31" s="1"/>
  <c r="L236" i="31"/>
  <c r="P236" i="31" s="1"/>
  <c r="K300" i="31"/>
  <c r="M300" i="31"/>
  <c r="Q300" i="31" s="1"/>
  <c r="L300" i="31"/>
  <c r="P300" i="31" s="1"/>
  <c r="N235" i="31"/>
  <c r="O235" i="31"/>
  <c r="K45" i="31"/>
  <c r="L45" i="31"/>
  <c r="P45" i="31" s="1"/>
  <c r="M45" i="31"/>
  <c r="Q45" i="31" s="1"/>
  <c r="K109" i="31"/>
  <c r="L109" i="31"/>
  <c r="P109" i="31" s="1"/>
  <c r="M109" i="31"/>
  <c r="Q109" i="31" s="1"/>
  <c r="L173" i="31"/>
  <c r="P173" i="31" s="1"/>
  <c r="K173" i="31"/>
  <c r="M173" i="31"/>
  <c r="Q173" i="31" s="1"/>
  <c r="K237" i="31"/>
  <c r="L237" i="31"/>
  <c r="P237" i="31" s="1"/>
  <c r="M237" i="31"/>
  <c r="Q237" i="31" s="1"/>
  <c r="L301" i="31"/>
  <c r="P301" i="31" s="1"/>
  <c r="M301" i="31"/>
  <c r="Q301" i="31" s="1"/>
  <c r="K301" i="31"/>
  <c r="M251" i="31"/>
  <c r="Q251" i="31" s="1"/>
  <c r="K251" i="31"/>
  <c r="L251" i="31"/>
  <c r="P251" i="31" s="1"/>
  <c r="L22" i="31"/>
  <c r="P22" i="31" s="1"/>
  <c r="K22" i="31"/>
  <c r="M22" i="31"/>
  <c r="Q22" i="31" s="1"/>
  <c r="K86" i="31"/>
  <c r="L86" i="31"/>
  <c r="P86" i="31" s="1"/>
  <c r="M86" i="31"/>
  <c r="Q86" i="31" s="1"/>
  <c r="M150" i="31"/>
  <c r="Q150" i="31" s="1"/>
  <c r="K150" i="31"/>
  <c r="L150" i="31"/>
  <c r="P150" i="31" s="1"/>
  <c r="K214" i="31"/>
  <c r="L214" i="31"/>
  <c r="P214" i="31" s="1"/>
  <c r="M214" i="31"/>
  <c r="Q214" i="31" s="1"/>
  <c r="K278" i="31"/>
  <c r="L278" i="31"/>
  <c r="P278" i="31" s="1"/>
  <c r="M278" i="31"/>
  <c r="Q278" i="31" s="1"/>
  <c r="N275" i="31"/>
  <c r="O275" i="31"/>
  <c r="M71" i="31"/>
  <c r="Q71" i="31" s="1"/>
  <c r="K71" i="31"/>
  <c r="L71" i="31"/>
  <c r="P71" i="31" s="1"/>
  <c r="M135" i="31"/>
  <c r="Q135" i="31" s="1"/>
  <c r="K135" i="31"/>
  <c r="L135" i="31"/>
  <c r="P135" i="31" s="1"/>
  <c r="L199" i="31"/>
  <c r="P199" i="31" s="1"/>
  <c r="K199" i="31"/>
  <c r="M199" i="31"/>
  <c r="Q199" i="31" s="1"/>
  <c r="K263" i="31"/>
  <c r="M263" i="31"/>
  <c r="Q263" i="31" s="1"/>
  <c r="L263" i="31"/>
  <c r="P263" i="31" s="1"/>
  <c r="K82" i="31"/>
  <c r="L82" i="31"/>
  <c r="P82" i="31" s="1"/>
  <c r="M82" i="31"/>
  <c r="Q82" i="31" s="1"/>
  <c r="L56" i="31"/>
  <c r="P56" i="31" s="1"/>
  <c r="M56" i="31"/>
  <c r="Q56" i="31" s="1"/>
  <c r="K56" i="31"/>
  <c r="K120" i="31"/>
  <c r="M120" i="31"/>
  <c r="Q120" i="31" s="1"/>
  <c r="L120" i="31"/>
  <c r="P120" i="31" s="1"/>
  <c r="L184" i="31"/>
  <c r="P184" i="31" s="1"/>
  <c r="K184" i="31"/>
  <c r="M184" i="31"/>
  <c r="Q184" i="31" s="1"/>
  <c r="L248" i="31"/>
  <c r="P248" i="31" s="1"/>
  <c r="M248" i="31"/>
  <c r="Q248" i="31" s="1"/>
  <c r="K248" i="31"/>
  <c r="K312" i="31"/>
  <c r="L312" i="31"/>
  <c r="P312" i="31" s="1"/>
  <c r="M312" i="31"/>
  <c r="Q312" i="31" s="1"/>
  <c r="M81" i="31"/>
  <c r="Q81" i="31" s="1"/>
  <c r="L81" i="31"/>
  <c r="P81" i="31" s="1"/>
  <c r="K81" i="31"/>
  <c r="L145" i="31"/>
  <c r="P145" i="31" s="1"/>
  <c r="K145" i="31"/>
  <c r="M145" i="31"/>
  <c r="Q145" i="31" s="1"/>
  <c r="K209" i="31"/>
  <c r="M209" i="31"/>
  <c r="Q209" i="31" s="1"/>
  <c r="L209" i="31"/>
  <c r="P209" i="31" s="1"/>
  <c r="M273" i="31"/>
  <c r="Q273" i="31" s="1"/>
  <c r="K273" i="31"/>
  <c r="L273" i="31"/>
  <c r="P273" i="31" s="1"/>
  <c r="M26" i="31"/>
  <c r="Q26" i="31" s="1"/>
  <c r="L26" i="31"/>
  <c r="P26" i="31" s="1"/>
  <c r="K26" i="31"/>
  <c r="L138" i="31"/>
  <c r="P138" i="31" s="1"/>
  <c r="M138" i="31"/>
  <c r="Q138" i="31" s="1"/>
  <c r="K138" i="31"/>
  <c r="K202" i="31"/>
  <c r="L202" i="31"/>
  <c r="P202" i="31" s="1"/>
  <c r="M202" i="31"/>
  <c r="Q202" i="31" s="1"/>
  <c r="L266" i="31"/>
  <c r="P266" i="31" s="1"/>
  <c r="M266" i="31"/>
  <c r="Q266" i="31" s="1"/>
  <c r="K266" i="31"/>
  <c r="N51" i="31"/>
  <c r="O51" i="31"/>
  <c r="N155" i="31"/>
  <c r="O155" i="31"/>
  <c r="K293" i="31"/>
  <c r="L293" i="31"/>
  <c r="P293" i="31" s="1"/>
  <c r="M293" i="31"/>
  <c r="Q293" i="31" s="1"/>
  <c r="L191" i="31"/>
  <c r="P191" i="31" s="1"/>
  <c r="K191" i="31"/>
  <c r="M191" i="31"/>
  <c r="Q191" i="31" s="1"/>
  <c r="K176" i="31"/>
  <c r="L176" i="31"/>
  <c r="P176" i="31" s="1"/>
  <c r="M176" i="31"/>
  <c r="Q176" i="31" s="1"/>
  <c r="L137" i="31"/>
  <c r="P137" i="31" s="1"/>
  <c r="K137" i="31"/>
  <c r="M137" i="31"/>
  <c r="Q137" i="31" s="1"/>
  <c r="M258" i="31"/>
  <c r="Q258" i="31" s="1"/>
  <c r="L258" i="31"/>
  <c r="P258" i="31" s="1"/>
  <c r="K258" i="31"/>
  <c r="O20" i="31"/>
  <c r="N20" i="31"/>
  <c r="M52" i="31"/>
  <c r="Q52" i="31" s="1"/>
  <c r="K52" i="31"/>
  <c r="L52" i="31"/>
  <c r="P52" i="31" s="1"/>
  <c r="K116" i="31"/>
  <c r="M116" i="31"/>
  <c r="Q116" i="31" s="1"/>
  <c r="L116" i="31"/>
  <c r="P116" i="31" s="1"/>
  <c r="K180" i="31"/>
  <c r="M180" i="31"/>
  <c r="Q180" i="31" s="1"/>
  <c r="L180" i="31"/>
  <c r="P180" i="31" s="1"/>
  <c r="L244" i="31"/>
  <c r="K244" i="31"/>
  <c r="M244" i="31"/>
  <c r="L308" i="31"/>
  <c r="P308" i="31" s="1"/>
  <c r="K308" i="31"/>
  <c r="M308" i="31"/>
  <c r="Q308" i="31" s="1"/>
  <c r="L315" i="31"/>
  <c r="P315" i="31" s="1"/>
  <c r="M315" i="31"/>
  <c r="Q315" i="31" s="1"/>
  <c r="K315" i="31"/>
  <c r="M53" i="31"/>
  <c r="Q53" i="31" s="1"/>
  <c r="K53" i="31"/>
  <c r="L53" i="31"/>
  <c r="P53" i="31" s="1"/>
  <c r="K117" i="31"/>
  <c r="L117" i="31"/>
  <c r="P117" i="31" s="1"/>
  <c r="M117" i="31"/>
  <c r="Q117" i="31" s="1"/>
  <c r="M181" i="31"/>
  <c r="Q181" i="31" s="1"/>
  <c r="K181" i="31"/>
  <c r="L181" i="31"/>
  <c r="P181" i="31" s="1"/>
  <c r="L245" i="31"/>
  <c r="P245" i="31" s="1"/>
  <c r="M245" i="31"/>
  <c r="Q245" i="31" s="1"/>
  <c r="K245" i="31"/>
  <c r="K309" i="31"/>
  <c r="L309" i="31"/>
  <c r="P309" i="31" s="1"/>
  <c r="M309" i="31"/>
  <c r="Q309" i="31" s="1"/>
  <c r="N59" i="31"/>
  <c r="O59" i="31"/>
  <c r="L299" i="31"/>
  <c r="P299" i="31" s="1"/>
  <c r="M299" i="31"/>
  <c r="Q299" i="31" s="1"/>
  <c r="K299" i="31"/>
  <c r="K30" i="31"/>
  <c r="L30" i="31"/>
  <c r="P30" i="31" s="1"/>
  <c r="M30" i="31"/>
  <c r="Q30" i="31" s="1"/>
  <c r="L94" i="31"/>
  <c r="P94" i="31" s="1"/>
  <c r="K94" i="31"/>
  <c r="M94" i="31"/>
  <c r="Q94" i="31" s="1"/>
  <c r="L158" i="31"/>
  <c r="P158" i="31" s="1"/>
  <c r="K158" i="31"/>
  <c r="M158" i="31"/>
  <c r="Q158" i="31" s="1"/>
  <c r="L222" i="31"/>
  <c r="P222" i="31" s="1"/>
  <c r="M222" i="31"/>
  <c r="Q222" i="31" s="1"/>
  <c r="K222" i="31"/>
  <c r="L286" i="31"/>
  <c r="P286" i="31" s="1"/>
  <c r="K286" i="31"/>
  <c r="M286" i="31"/>
  <c r="Q286" i="31" s="1"/>
  <c r="K79" i="31"/>
  <c r="L79" i="31"/>
  <c r="P79" i="31" s="1"/>
  <c r="M79" i="31"/>
  <c r="Q79" i="31" s="1"/>
  <c r="K143" i="31"/>
  <c r="L143" i="31"/>
  <c r="P143" i="31" s="1"/>
  <c r="M143" i="31"/>
  <c r="Q143" i="31" s="1"/>
  <c r="K207" i="31"/>
  <c r="M207" i="31"/>
  <c r="Q207" i="31" s="1"/>
  <c r="L207" i="31"/>
  <c r="P207" i="31" s="1"/>
  <c r="M271" i="31"/>
  <c r="Q271" i="31" s="1"/>
  <c r="L271" i="31"/>
  <c r="P271" i="31" s="1"/>
  <c r="K271" i="31"/>
  <c r="N123" i="31"/>
  <c r="O123" i="31"/>
  <c r="K64" i="31"/>
  <c r="M64" i="31"/>
  <c r="Q64" i="31" s="1"/>
  <c r="L64" i="31"/>
  <c r="P64" i="31" s="1"/>
  <c r="K128" i="31"/>
  <c r="L128" i="31"/>
  <c r="P128" i="31" s="1"/>
  <c r="M128" i="31"/>
  <c r="Q128" i="31" s="1"/>
  <c r="L192" i="31"/>
  <c r="P192" i="31" s="1"/>
  <c r="M192" i="31"/>
  <c r="Q192" i="31" s="1"/>
  <c r="K192" i="31"/>
  <c r="M256" i="31"/>
  <c r="Q256" i="31" s="1"/>
  <c r="K256" i="31"/>
  <c r="L256" i="31"/>
  <c r="P256" i="31" s="1"/>
  <c r="M320" i="31"/>
  <c r="Q320" i="31" s="1"/>
  <c r="K320" i="31"/>
  <c r="L320" i="31"/>
  <c r="P320" i="31" s="1"/>
  <c r="K25" i="31"/>
  <c r="L25" i="31"/>
  <c r="P25" i="31" s="1"/>
  <c r="M25" i="31"/>
  <c r="Q25" i="31" s="1"/>
  <c r="L89" i="31"/>
  <c r="P89" i="31" s="1"/>
  <c r="K89" i="31"/>
  <c r="M89" i="31"/>
  <c r="Q89" i="31" s="1"/>
  <c r="K153" i="31"/>
  <c r="L153" i="31"/>
  <c r="P153" i="31" s="1"/>
  <c r="M153" i="31"/>
  <c r="Q153" i="31" s="1"/>
  <c r="K217" i="31"/>
  <c r="M217" i="31"/>
  <c r="Q217" i="31" s="1"/>
  <c r="L217" i="31"/>
  <c r="P217" i="31" s="1"/>
  <c r="L281" i="31"/>
  <c r="P281" i="31" s="1"/>
  <c r="M281" i="31"/>
  <c r="Q281" i="31" s="1"/>
  <c r="K281" i="31"/>
  <c r="L10" i="31"/>
  <c r="P10" i="31" s="1"/>
  <c r="K10" i="31"/>
  <c r="O10" i="31" s="1"/>
  <c r="M10" i="31"/>
  <c r="Q10" i="31" s="1"/>
  <c r="M34" i="31"/>
  <c r="Q34" i="31" s="1"/>
  <c r="L34" i="31"/>
  <c r="P34" i="31" s="1"/>
  <c r="K34" i="31"/>
  <c r="M146" i="31"/>
  <c r="Q146" i="31" s="1"/>
  <c r="K146" i="31"/>
  <c r="L146" i="31"/>
  <c r="P146" i="31" s="1"/>
  <c r="M210" i="31"/>
  <c r="Q210" i="31" s="1"/>
  <c r="K210" i="31"/>
  <c r="L210" i="31"/>
  <c r="P210" i="31" s="1"/>
  <c r="M274" i="31"/>
  <c r="Q274" i="31" s="1"/>
  <c r="K274" i="31"/>
  <c r="L274" i="31"/>
  <c r="P274" i="31" s="1"/>
  <c r="O14" i="31"/>
  <c r="N14" i="31"/>
  <c r="N23" i="31"/>
  <c r="O23" i="31"/>
  <c r="L60" i="31"/>
  <c r="P60" i="31" s="1"/>
  <c r="K60" i="31"/>
  <c r="M60" i="31"/>
  <c r="Q60" i="31" s="1"/>
  <c r="M188" i="31"/>
  <c r="Q188" i="31" s="1"/>
  <c r="L188" i="31"/>
  <c r="P188" i="31" s="1"/>
  <c r="K188" i="31"/>
  <c r="K316" i="31"/>
  <c r="M316" i="31"/>
  <c r="Q316" i="31" s="1"/>
  <c r="L316" i="31"/>
  <c r="P316" i="31" s="1"/>
  <c r="N75" i="31"/>
  <c r="O75" i="31"/>
  <c r="O13" i="31"/>
  <c r="N13" i="31"/>
  <c r="K61" i="31"/>
  <c r="L61" i="31"/>
  <c r="P61" i="31" s="1"/>
  <c r="M61" i="31"/>
  <c r="Q61" i="31" s="1"/>
  <c r="L125" i="31"/>
  <c r="P125" i="31" s="1"/>
  <c r="M125" i="31"/>
  <c r="Q125" i="31" s="1"/>
  <c r="K125" i="31"/>
  <c r="K189" i="31"/>
  <c r="L189" i="31"/>
  <c r="P189" i="31" s="1"/>
  <c r="M189" i="31"/>
  <c r="Q189" i="31" s="1"/>
  <c r="K253" i="31"/>
  <c r="L253" i="31"/>
  <c r="P253" i="31" s="1"/>
  <c r="M253" i="31"/>
  <c r="Q253" i="31" s="1"/>
  <c r="K317" i="31"/>
  <c r="L317" i="31"/>
  <c r="P317" i="31" s="1"/>
  <c r="M317" i="31"/>
  <c r="Q317" i="31" s="1"/>
  <c r="L38" i="31"/>
  <c r="P38" i="31" s="1"/>
  <c r="M38" i="31"/>
  <c r="Q38" i="31" s="1"/>
  <c r="K38" i="31"/>
  <c r="L102" i="31"/>
  <c r="P102" i="31" s="1"/>
  <c r="M102" i="31"/>
  <c r="Q102" i="31" s="1"/>
  <c r="K102" i="31"/>
  <c r="K166" i="31"/>
  <c r="L166" i="31"/>
  <c r="P166" i="31" s="1"/>
  <c r="M166" i="31"/>
  <c r="Q166" i="31" s="1"/>
  <c r="K230" i="31"/>
  <c r="L230" i="31"/>
  <c r="P230" i="31" s="1"/>
  <c r="M230" i="31"/>
  <c r="Q230" i="31" s="1"/>
  <c r="M294" i="31"/>
  <c r="Q294" i="31" s="1"/>
  <c r="K294" i="31"/>
  <c r="L294" i="31"/>
  <c r="P294" i="31" s="1"/>
  <c r="L83" i="31"/>
  <c r="P83" i="31" s="1"/>
  <c r="M83" i="31"/>
  <c r="Q83" i="31" s="1"/>
  <c r="K83" i="31"/>
  <c r="K87" i="31"/>
  <c r="M87" i="31"/>
  <c r="Q87" i="31" s="1"/>
  <c r="L87" i="31"/>
  <c r="P87" i="31" s="1"/>
  <c r="K151" i="31"/>
  <c r="L151" i="31"/>
  <c r="P151" i="31" s="1"/>
  <c r="M151" i="31"/>
  <c r="Q151" i="31" s="1"/>
  <c r="M215" i="31"/>
  <c r="Q215" i="31" s="1"/>
  <c r="L215" i="31"/>
  <c r="P215" i="31" s="1"/>
  <c r="K215" i="31"/>
  <c r="M279" i="31"/>
  <c r="Q279" i="31" s="1"/>
  <c r="L279" i="31"/>
  <c r="P279" i="31" s="1"/>
  <c r="K279" i="31"/>
  <c r="N187" i="31"/>
  <c r="O187" i="31"/>
  <c r="L72" i="31"/>
  <c r="P72" i="31" s="1"/>
  <c r="M72" i="31"/>
  <c r="Q72" i="31" s="1"/>
  <c r="K72" i="31"/>
  <c r="K136" i="31"/>
  <c r="M136" i="31"/>
  <c r="Q136" i="31" s="1"/>
  <c r="L136" i="31"/>
  <c r="P136" i="31" s="1"/>
  <c r="L200" i="31"/>
  <c r="P200" i="31" s="1"/>
  <c r="M200" i="31"/>
  <c r="Q200" i="31" s="1"/>
  <c r="K200" i="31"/>
  <c r="K264" i="31"/>
  <c r="L264" i="31"/>
  <c r="P264" i="31" s="1"/>
  <c r="M264" i="31"/>
  <c r="Q264" i="31" s="1"/>
  <c r="M74" i="31"/>
  <c r="Q74" i="31" s="1"/>
  <c r="K74" i="31"/>
  <c r="L74" i="31"/>
  <c r="P74" i="31" s="1"/>
  <c r="L33" i="31"/>
  <c r="P33" i="31" s="1"/>
  <c r="K33" i="31"/>
  <c r="M33" i="31"/>
  <c r="Q33" i="31" s="1"/>
  <c r="L97" i="31"/>
  <c r="P97" i="31" s="1"/>
  <c r="K97" i="31"/>
  <c r="M97" i="31"/>
  <c r="Q97" i="31" s="1"/>
  <c r="K161" i="31"/>
  <c r="M161" i="31"/>
  <c r="Q161" i="31" s="1"/>
  <c r="L161" i="31"/>
  <c r="P161" i="31" s="1"/>
  <c r="L225" i="31"/>
  <c r="P225" i="31" s="1"/>
  <c r="M225" i="31"/>
  <c r="Q225" i="31" s="1"/>
  <c r="K225" i="31"/>
  <c r="L289" i="31"/>
  <c r="P289" i="31" s="1"/>
  <c r="K289" i="31"/>
  <c r="M289" i="31"/>
  <c r="Q289" i="31" s="1"/>
  <c r="K66" i="31"/>
  <c r="L66" i="31"/>
  <c r="P66" i="31" s="1"/>
  <c r="M66" i="31"/>
  <c r="Q66" i="31" s="1"/>
  <c r="K195" i="31"/>
  <c r="L195" i="31"/>
  <c r="P195" i="31" s="1"/>
  <c r="M195" i="31"/>
  <c r="Q195" i="31" s="1"/>
  <c r="L42" i="31"/>
  <c r="P42" i="31" s="1"/>
  <c r="M42" i="31"/>
  <c r="Q42" i="31" s="1"/>
  <c r="K42" i="31"/>
  <c r="K154" i="31"/>
  <c r="L154" i="31"/>
  <c r="P154" i="31" s="1"/>
  <c r="M154" i="31"/>
  <c r="Q154" i="31" s="1"/>
  <c r="K218" i="31"/>
  <c r="L218" i="31"/>
  <c r="P218" i="31" s="1"/>
  <c r="M218" i="31"/>
  <c r="Q218" i="31" s="1"/>
  <c r="L282" i="31"/>
  <c r="P282" i="31" s="1"/>
  <c r="M282" i="31"/>
  <c r="Q282" i="31" s="1"/>
  <c r="K282" i="31"/>
  <c r="K228" i="31"/>
  <c r="L228" i="31"/>
  <c r="P228" i="31" s="1"/>
  <c r="M228" i="31"/>
  <c r="Q228" i="31" s="1"/>
  <c r="K37" i="31"/>
  <c r="L37" i="31"/>
  <c r="P37" i="31" s="1"/>
  <c r="M37" i="31"/>
  <c r="Q37" i="31" s="1"/>
  <c r="M78" i="31"/>
  <c r="Q78" i="31" s="1"/>
  <c r="L78" i="31"/>
  <c r="P78" i="31" s="1"/>
  <c r="K78" i="31"/>
  <c r="N291" i="31"/>
  <c r="O291" i="31"/>
  <c r="M201" i="31"/>
  <c r="Q201" i="31" s="1"/>
  <c r="K201" i="31"/>
  <c r="L201" i="31"/>
  <c r="P201" i="31" s="1"/>
  <c r="M124" i="31"/>
  <c r="Q124" i="31" s="1"/>
  <c r="L124" i="31"/>
  <c r="P124" i="31" s="1"/>
  <c r="K124" i="31"/>
  <c r="L252" i="31"/>
  <c r="P252" i="31" s="1"/>
  <c r="K252" i="31"/>
  <c r="M252" i="31"/>
  <c r="Q252" i="31" s="1"/>
  <c r="N28" i="31"/>
  <c r="O28" i="31"/>
  <c r="K68" i="31"/>
  <c r="L68" i="31"/>
  <c r="P68" i="31" s="1"/>
  <c r="M68" i="31"/>
  <c r="Q68" i="31" s="1"/>
  <c r="L132" i="31"/>
  <c r="P132" i="31" s="1"/>
  <c r="M132" i="31"/>
  <c r="Q132" i="31" s="1"/>
  <c r="K132" i="31"/>
  <c r="L196" i="31"/>
  <c r="P196" i="31" s="1"/>
  <c r="M196" i="31"/>
  <c r="Q196" i="31" s="1"/>
  <c r="K196" i="31"/>
  <c r="K260" i="31"/>
  <c r="M260" i="31"/>
  <c r="Q260" i="31" s="1"/>
  <c r="L260" i="31"/>
  <c r="P260" i="31" s="1"/>
  <c r="M324" i="31"/>
  <c r="K324" i="31"/>
  <c r="L324" i="31"/>
  <c r="L139" i="31"/>
  <c r="P139" i="31" s="1"/>
  <c r="M139" i="31"/>
  <c r="Q139" i="31" s="1"/>
  <c r="K139" i="31"/>
  <c r="K69" i="31"/>
  <c r="M69" i="31"/>
  <c r="Q69" i="31" s="1"/>
  <c r="L69" i="31"/>
  <c r="P69" i="31" s="1"/>
  <c r="L133" i="31"/>
  <c r="P133" i="31" s="1"/>
  <c r="M133" i="31"/>
  <c r="Q133" i="31" s="1"/>
  <c r="K133" i="31"/>
  <c r="L197" i="31"/>
  <c r="P197" i="31" s="1"/>
  <c r="M197" i="31"/>
  <c r="Q197" i="31" s="1"/>
  <c r="K197" i="31"/>
  <c r="K261" i="31"/>
  <c r="L261" i="31"/>
  <c r="P261" i="31" s="1"/>
  <c r="M261" i="31"/>
  <c r="Q261" i="31" s="1"/>
  <c r="L98" i="31"/>
  <c r="P98" i="31" s="1"/>
  <c r="M98" i="31"/>
  <c r="Q98" i="31" s="1"/>
  <c r="K98" i="31"/>
  <c r="M46" i="31"/>
  <c r="Q46" i="31" s="1"/>
  <c r="K46" i="31"/>
  <c r="L46" i="31"/>
  <c r="P46" i="31" s="1"/>
  <c r="L110" i="31"/>
  <c r="P110" i="31" s="1"/>
  <c r="M110" i="31"/>
  <c r="Q110" i="31" s="1"/>
  <c r="K110" i="31"/>
  <c r="M174" i="31"/>
  <c r="Q174" i="31" s="1"/>
  <c r="K174" i="31"/>
  <c r="L174" i="31"/>
  <c r="P174" i="31" s="1"/>
  <c r="L238" i="31"/>
  <c r="P238" i="31" s="1"/>
  <c r="M238" i="31"/>
  <c r="Q238" i="31" s="1"/>
  <c r="K238" i="31"/>
  <c r="L302" i="31"/>
  <c r="P302" i="31" s="1"/>
  <c r="M302" i="31"/>
  <c r="Q302" i="31" s="1"/>
  <c r="K302" i="31"/>
  <c r="K107" i="31"/>
  <c r="L107" i="31"/>
  <c r="P107" i="31" s="1"/>
  <c r="M107" i="31"/>
  <c r="Q107" i="31" s="1"/>
  <c r="O31" i="31"/>
  <c r="N31" i="31"/>
  <c r="L95" i="31"/>
  <c r="P95" i="31" s="1"/>
  <c r="K95" i="31"/>
  <c r="M95" i="31"/>
  <c r="Q95" i="31" s="1"/>
  <c r="K159" i="31"/>
  <c r="L159" i="31"/>
  <c r="P159" i="31" s="1"/>
  <c r="M159" i="31"/>
  <c r="Q159" i="31" s="1"/>
  <c r="K223" i="31"/>
  <c r="M223" i="31"/>
  <c r="Q223" i="31" s="1"/>
  <c r="L223" i="31"/>
  <c r="P223" i="31" s="1"/>
  <c r="L287" i="31"/>
  <c r="P287" i="31" s="1"/>
  <c r="K287" i="31"/>
  <c r="M287" i="31"/>
  <c r="Q287" i="31" s="1"/>
  <c r="N27" i="31"/>
  <c r="O27" i="31"/>
  <c r="N16" i="31"/>
  <c r="O16" i="31"/>
  <c r="K80" i="31"/>
  <c r="L80" i="31"/>
  <c r="P80" i="31" s="1"/>
  <c r="M80" i="31"/>
  <c r="Q80" i="31" s="1"/>
  <c r="M144" i="31"/>
  <c r="Q144" i="31" s="1"/>
  <c r="L144" i="31"/>
  <c r="P144" i="31" s="1"/>
  <c r="K144" i="31"/>
  <c r="M208" i="31"/>
  <c r="Q208" i="31" s="1"/>
  <c r="L208" i="31"/>
  <c r="P208" i="31" s="1"/>
  <c r="K208" i="31"/>
  <c r="K272" i="31"/>
  <c r="M272" i="31"/>
  <c r="Q272" i="31" s="1"/>
  <c r="L272" i="31"/>
  <c r="P272" i="31" s="1"/>
  <c r="K41" i="31"/>
  <c r="L41" i="31"/>
  <c r="P41" i="31" s="1"/>
  <c r="M41" i="31"/>
  <c r="Q41" i="31" s="1"/>
  <c r="K105" i="31"/>
  <c r="L105" i="31"/>
  <c r="P105" i="31" s="1"/>
  <c r="M105" i="31"/>
  <c r="Q105" i="31" s="1"/>
  <c r="L169" i="31"/>
  <c r="P169" i="31" s="1"/>
  <c r="M169" i="31"/>
  <c r="Q169" i="31" s="1"/>
  <c r="K169" i="31"/>
  <c r="K233" i="31"/>
  <c r="L233" i="31"/>
  <c r="P233" i="31" s="1"/>
  <c r="M233" i="31"/>
  <c r="Q233" i="31" s="1"/>
  <c r="K297" i="31"/>
  <c r="M297" i="31"/>
  <c r="Q297" i="31" s="1"/>
  <c r="L297" i="31"/>
  <c r="P297" i="31" s="1"/>
  <c r="O43" i="31"/>
  <c r="N43" i="31"/>
  <c r="L50" i="31"/>
  <c r="P50" i="31" s="1"/>
  <c r="M50" i="31"/>
  <c r="Q50" i="31" s="1"/>
  <c r="K50" i="31"/>
  <c r="K162" i="31"/>
  <c r="M162" i="31"/>
  <c r="Q162" i="31" s="1"/>
  <c r="L162" i="31"/>
  <c r="P162" i="31" s="1"/>
  <c r="L226" i="31"/>
  <c r="P226" i="31" s="1"/>
  <c r="M226" i="31"/>
  <c r="Q226" i="31" s="1"/>
  <c r="K226" i="31"/>
  <c r="L290" i="31"/>
  <c r="P290" i="31" s="1"/>
  <c r="M290" i="31"/>
  <c r="Q290" i="31" s="1"/>
  <c r="K290" i="31"/>
  <c r="N219" i="31"/>
  <c r="O219" i="31"/>
  <c r="K229" i="31"/>
  <c r="L229" i="31"/>
  <c r="P229" i="31" s="1"/>
  <c r="M229" i="31"/>
  <c r="Q229" i="31" s="1"/>
  <c r="K206" i="31"/>
  <c r="L206" i="31"/>
  <c r="P206" i="31" s="1"/>
  <c r="M206" i="31"/>
  <c r="Q206" i="31" s="1"/>
  <c r="L255" i="31"/>
  <c r="P255" i="31" s="1"/>
  <c r="M255" i="31"/>
  <c r="Q255" i="31" s="1"/>
  <c r="K255" i="31"/>
  <c r="M48" i="31"/>
  <c r="Q48" i="31" s="1"/>
  <c r="K48" i="31"/>
  <c r="L48" i="31"/>
  <c r="P48" i="31" s="1"/>
  <c r="K73" i="31"/>
  <c r="L73" i="31"/>
  <c r="P73" i="31" s="1"/>
  <c r="M73" i="31"/>
  <c r="Q73" i="31" s="1"/>
  <c r="O131" i="31"/>
  <c r="N131" i="31"/>
  <c r="M76" i="31"/>
  <c r="Q76" i="31" s="1"/>
  <c r="L76" i="31"/>
  <c r="P76" i="31" s="1"/>
  <c r="K76" i="31"/>
  <c r="M204" i="31"/>
  <c r="Q204" i="31" s="1"/>
  <c r="L204" i="31"/>
  <c r="P204" i="31" s="1"/>
  <c r="K204" i="31"/>
  <c r="L268" i="31"/>
  <c r="P268" i="31" s="1"/>
  <c r="K268" i="31"/>
  <c r="M268" i="31"/>
  <c r="Q268" i="31" s="1"/>
  <c r="M106" i="31"/>
  <c r="Q106" i="31" s="1"/>
  <c r="L106" i="31"/>
  <c r="P106" i="31" s="1"/>
  <c r="K106" i="31"/>
  <c r="M171" i="31"/>
  <c r="Q171" i="31" s="1"/>
  <c r="K171" i="31"/>
  <c r="L171" i="31"/>
  <c r="P171" i="31" s="1"/>
  <c r="K77" i="31"/>
  <c r="L77" i="31"/>
  <c r="P77" i="31" s="1"/>
  <c r="M77" i="31"/>
  <c r="Q77" i="31" s="1"/>
  <c r="M141" i="31"/>
  <c r="Q141" i="31" s="1"/>
  <c r="K141" i="31"/>
  <c r="L141" i="31"/>
  <c r="P141" i="31" s="1"/>
  <c r="K205" i="31"/>
  <c r="L205" i="31"/>
  <c r="P205" i="31" s="1"/>
  <c r="M205" i="31"/>
  <c r="Q205" i="31" s="1"/>
  <c r="M269" i="31"/>
  <c r="Q269" i="31" s="1"/>
  <c r="K269" i="31"/>
  <c r="L269" i="31"/>
  <c r="P269" i="31" s="1"/>
  <c r="N115" i="31"/>
  <c r="O115" i="31"/>
  <c r="O323" i="31"/>
  <c r="S323" i="31" s="1"/>
  <c r="N323" i="31"/>
  <c r="L54" i="31"/>
  <c r="P54" i="31" s="1"/>
  <c r="M54" i="31"/>
  <c r="Q54" i="31" s="1"/>
  <c r="K54" i="31"/>
  <c r="K118" i="31"/>
  <c r="L118" i="31"/>
  <c r="P118" i="31" s="1"/>
  <c r="M118" i="31"/>
  <c r="Q118" i="31" s="1"/>
  <c r="M182" i="31"/>
  <c r="Q182" i="31" s="1"/>
  <c r="K182" i="31"/>
  <c r="L182" i="31"/>
  <c r="P182" i="31" s="1"/>
  <c r="M246" i="31"/>
  <c r="Q246" i="31" s="1"/>
  <c r="K246" i="31"/>
  <c r="L246" i="31"/>
  <c r="P246" i="31" s="1"/>
  <c r="K310" i="31"/>
  <c r="L310" i="31"/>
  <c r="P310" i="31" s="1"/>
  <c r="M310" i="31"/>
  <c r="Q310" i="31" s="1"/>
  <c r="K147" i="31"/>
  <c r="L147" i="31"/>
  <c r="P147" i="31" s="1"/>
  <c r="M147" i="31"/>
  <c r="Q147" i="31" s="1"/>
  <c r="K39" i="31"/>
  <c r="L39" i="31"/>
  <c r="P39" i="31" s="1"/>
  <c r="M39" i="31"/>
  <c r="Q39" i="31" s="1"/>
  <c r="L103" i="31"/>
  <c r="P103" i="31" s="1"/>
  <c r="K103" i="31"/>
  <c r="M103" i="31"/>
  <c r="Q103" i="31" s="1"/>
  <c r="L167" i="31"/>
  <c r="P167" i="31" s="1"/>
  <c r="K167" i="31"/>
  <c r="M167" i="31"/>
  <c r="Q167" i="31" s="1"/>
  <c r="K231" i="31"/>
  <c r="M231" i="31"/>
  <c r="Q231" i="31" s="1"/>
  <c r="L231" i="31"/>
  <c r="P231" i="31" s="1"/>
  <c r="K295" i="31"/>
  <c r="M295" i="31"/>
  <c r="Q295" i="31" s="1"/>
  <c r="L295" i="31"/>
  <c r="P295" i="31" s="1"/>
  <c r="L24" i="31"/>
  <c r="P24" i="31" s="1"/>
  <c r="M24" i="31"/>
  <c r="Q24" i="31" s="1"/>
  <c r="K24" i="31"/>
  <c r="M88" i="31"/>
  <c r="Q88" i="31" s="1"/>
  <c r="K88" i="31"/>
  <c r="L88" i="31"/>
  <c r="P88" i="31" s="1"/>
  <c r="L152" i="31"/>
  <c r="P152" i="31" s="1"/>
  <c r="K152" i="31"/>
  <c r="M152" i="31"/>
  <c r="Q152" i="31" s="1"/>
  <c r="K216" i="31"/>
  <c r="M216" i="31"/>
  <c r="Q216" i="31" s="1"/>
  <c r="L216" i="31"/>
  <c r="P216" i="31" s="1"/>
  <c r="K280" i="31"/>
  <c r="L280" i="31"/>
  <c r="P280" i="31" s="1"/>
  <c r="M280" i="31"/>
  <c r="Q280" i="31" s="1"/>
  <c r="K49" i="31"/>
  <c r="L49" i="31"/>
  <c r="P49" i="31" s="1"/>
  <c r="M49" i="31"/>
  <c r="Q49" i="31" s="1"/>
  <c r="L113" i="31"/>
  <c r="P113" i="31" s="1"/>
  <c r="M113" i="31"/>
  <c r="Q113" i="31" s="1"/>
  <c r="K113" i="31"/>
  <c r="L177" i="31"/>
  <c r="P177" i="31" s="1"/>
  <c r="M177" i="31"/>
  <c r="Q177" i="31" s="1"/>
  <c r="K177" i="31"/>
  <c r="M241" i="31"/>
  <c r="Q241" i="31" s="1"/>
  <c r="L241" i="31"/>
  <c r="P241" i="31" s="1"/>
  <c r="K241" i="31"/>
  <c r="L305" i="31"/>
  <c r="P305" i="31" s="1"/>
  <c r="M305" i="31"/>
  <c r="Q305" i="31" s="1"/>
  <c r="K305" i="31"/>
  <c r="N227" i="31"/>
  <c r="O227" i="31"/>
  <c r="K58" i="31"/>
  <c r="M58" i="31"/>
  <c r="Q58" i="31" s="1"/>
  <c r="L58" i="31"/>
  <c r="P58" i="31" s="1"/>
  <c r="M170" i="31"/>
  <c r="Q170" i="31" s="1"/>
  <c r="K170" i="31"/>
  <c r="L170" i="31"/>
  <c r="P170" i="31" s="1"/>
  <c r="K234" i="31"/>
  <c r="L234" i="31"/>
  <c r="P234" i="31" s="1"/>
  <c r="M234" i="31"/>
  <c r="Q234" i="31" s="1"/>
  <c r="L298" i="31"/>
  <c r="P298" i="31" s="1"/>
  <c r="M298" i="31"/>
  <c r="Q298" i="31" s="1"/>
  <c r="K298" i="31"/>
  <c r="M100" i="31"/>
  <c r="Q100" i="31" s="1"/>
  <c r="L100" i="31"/>
  <c r="P100" i="31" s="1"/>
  <c r="K100" i="31"/>
  <c r="M101" i="31"/>
  <c r="Q101" i="31" s="1"/>
  <c r="K101" i="31"/>
  <c r="L101" i="31"/>
  <c r="P101" i="31" s="1"/>
  <c r="K142" i="31"/>
  <c r="L142" i="31"/>
  <c r="P142" i="31" s="1"/>
  <c r="M142" i="31"/>
  <c r="Q142" i="31" s="1"/>
  <c r="K127" i="31"/>
  <c r="O127" i="31" s="1"/>
  <c r="L127" i="31"/>
  <c r="M127" i="31"/>
  <c r="Q127" i="31" s="1"/>
  <c r="K240" i="31"/>
  <c r="L240" i="31"/>
  <c r="P240" i="31" s="1"/>
  <c r="M240" i="31"/>
  <c r="Q240" i="31" s="1"/>
  <c r="M130" i="31"/>
  <c r="Q130" i="31" s="1"/>
  <c r="K130" i="31"/>
  <c r="L130" i="31"/>
  <c r="P130" i="31" s="1"/>
  <c r="M140" i="31"/>
  <c r="Q140" i="31" s="1"/>
  <c r="K140" i="31"/>
  <c r="L140" i="31"/>
  <c r="P140" i="31" s="1"/>
  <c r="N12" i="31"/>
  <c r="O12" i="31"/>
  <c r="L84" i="31"/>
  <c r="P84" i="31" s="1"/>
  <c r="M84" i="31"/>
  <c r="Q84" i="31" s="1"/>
  <c r="K84" i="31"/>
  <c r="K148" i="31"/>
  <c r="L148" i="31"/>
  <c r="P148" i="31" s="1"/>
  <c r="M148" i="31"/>
  <c r="Q148" i="31" s="1"/>
  <c r="L212" i="31"/>
  <c r="P212" i="31" s="1"/>
  <c r="M212" i="31"/>
  <c r="Q212" i="31" s="1"/>
  <c r="K212" i="31"/>
  <c r="K276" i="31"/>
  <c r="M276" i="31"/>
  <c r="Q276" i="31" s="1"/>
  <c r="L276" i="31"/>
  <c r="P276" i="31" s="1"/>
  <c r="N35" i="31"/>
  <c r="O35" i="31"/>
  <c r="K211" i="31"/>
  <c r="M211" i="31"/>
  <c r="Q211" i="31" s="1"/>
  <c r="L211" i="31"/>
  <c r="P211" i="31" s="1"/>
  <c r="K21" i="31"/>
  <c r="L21" i="31"/>
  <c r="P21" i="31" s="1"/>
  <c r="M21" i="31"/>
  <c r="Q21" i="31" s="1"/>
  <c r="M85" i="31"/>
  <c r="Q85" i="31" s="1"/>
  <c r="K85" i="31"/>
  <c r="L85" i="31"/>
  <c r="P85" i="31" s="1"/>
  <c r="K149" i="31"/>
  <c r="L149" i="31"/>
  <c r="P149" i="31" s="1"/>
  <c r="M149" i="31"/>
  <c r="Q149" i="31" s="1"/>
  <c r="L213" i="31"/>
  <c r="P213" i="31" s="1"/>
  <c r="M213" i="31"/>
  <c r="Q213" i="31" s="1"/>
  <c r="K213" i="31"/>
  <c r="L277" i="31"/>
  <c r="P277" i="31" s="1"/>
  <c r="M277" i="31"/>
  <c r="Q277" i="31" s="1"/>
  <c r="K277" i="31"/>
  <c r="N179" i="31"/>
  <c r="O179" i="31"/>
  <c r="M62" i="31"/>
  <c r="Q62" i="31" s="1"/>
  <c r="K62" i="31"/>
  <c r="L62" i="31"/>
  <c r="P62" i="31" s="1"/>
  <c r="K126" i="31"/>
  <c r="L126" i="31"/>
  <c r="P126" i="31" s="1"/>
  <c r="M126" i="31"/>
  <c r="Q126" i="31" s="1"/>
  <c r="K190" i="31"/>
  <c r="L190" i="31"/>
  <c r="P190" i="31" s="1"/>
  <c r="M190" i="31"/>
  <c r="Q190" i="31" s="1"/>
  <c r="L254" i="31"/>
  <c r="P254" i="31" s="1"/>
  <c r="M254" i="31"/>
  <c r="Q254" i="31" s="1"/>
  <c r="K254" i="31"/>
  <c r="K318" i="31"/>
  <c r="L318" i="31"/>
  <c r="P318" i="31" s="1"/>
  <c r="M318" i="31"/>
  <c r="Q318" i="31" s="1"/>
  <c r="M163" i="31"/>
  <c r="Q163" i="31" s="1"/>
  <c r="K163" i="31"/>
  <c r="L163" i="31"/>
  <c r="P163" i="31" s="1"/>
  <c r="N15" i="31"/>
  <c r="O15" i="31"/>
  <c r="L47" i="31"/>
  <c r="P47" i="31" s="1"/>
  <c r="K47" i="31"/>
  <c r="M47" i="31"/>
  <c r="Q47" i="31" s="1"/>
  <c r="K111" i="31"/>
  <c r="L111" i="31"/>
  <c r="P111" i="31" s="1"/>
  <c r="M111" i="31"/>
  <c r="Q111" i="31" s="1"/>
  <c r="M175" i="31"/>
  <c r="Q175" i="31" s="1"/>
  <c r="L175" i="31"/>
  <c r="P175" i="31" s="1"/>
  <c r="K175" i="31"/>
  <c r="L239" i="31"/>
  <c r="P239" i="31" s="1"/>
  <c r="K239" i="31"/>
  <c r="M239" i="31"/>
  <c r="Q239" i="31" s="1"/>
  <c r="L303" i="31"/>
  <c r="P303" i="31" s="1"/>
  <c r="K303" i="31"/>
  <c r="M303" i="31"/>
  <c r="Q303" i="31" s="1"/>
  <c r="M259" i="31"/>
  <c r="Q259" i="31" s="1"/>
  <c r="K259" i="31"/>
  <c r="L259" i="31"/>
  <c r="P259" i="31" s="1"/>
  <c r="L32" i="31"/>
  <c r="P32" i="31" s="1"/>
  <c r="M32" i="31"/>
  <c r="Q32" i="31" s="1"/>
  <c r="K32" i="31"/>
  <c r="K96" i="31"/>
  <c r="M96" i="31"/>
  <c r="Q96" i="31" s="1"/>
  <c r="L96" i="31"/>
  <c r="P96" i="31" s="1"/>
  <c r="L160" i="31"/>
  <c r="P160" i="31" s="1"/>
  <c r="K160" i="31"/>
  <c r="M160" i="31"/>
  <c r="Q160" i="31" s="1"/>
  <c r="K224" i="31"/>
  <c r="L224" i="31"/>
  <c r="P224" i="31" s="1"/>
  <c r="M224" i="31"/>
  <c r="Q224" i="31" s="1"/>
  <c r="K288" i="31"/>
  <c r="L288" i="31"/>
  <c r="P288" i="31" s="1"/>
  <c r="M288" i="31"/>
  <c r="Q288" i="31" s="1"/>
  <c r="O267" i="31"/>
  <c r="M57" i="31"/>
  <c r="Q57" i="31" s="1"/>
  <c r="K57" i="31"/>
  <c r="L57" i="31"/>
  <c r="P57" i="31" s="1"/>
  <c r="L121" i="31"/>
  <c r="P121" i="31" s="1"/>
  <c r="M121" i="31"/>
  <c r="Q121" i="31" s="1"/>
  <c r="K121" i="31"/>
  <c r="M185" i="31"/>
  <c r="Q185" i="31" s="1"/>
  <c r="K185" i="31"/>
  <c r="L185" i="31"/>
  <c r="P185" i="31" s="1"/>
  <c r="K249" i="31"/>
  <c r="L249" i="31"/>
  <c r="P249" i="31" s="1"/>
  <c r="M249" i="31"/>
  <c r="Q249" i="31" s="1"/>
  <c r="K313" i="31"/>
  <c r="L313" i="31"/>
  <c r="P313" i="31" s="1"/>
  <c r="M313" i="31"/>
  <c r="Q313" i="31" s="1"/>
  <c r="K114" i="31"/>
  <c r="L114" i="31"/>
  <c r="P114" i="31" s="1"/>
  <c r="M114" i="31"/>
  <c r="Q114" i="31" s="1"/>
  <c r="M178" i="31"/>
  <c r="Q178" i="31" s="1"/>
  <c r="K178" i="31"/>
  <c r="L178" i="31"/>
  <c r="P178" i="31" s="1"/>
  <c r="M242" i="31"/>
  <c r="Q242" i="31" s="1"/>
  <c r="L242" i="31"/>
  <c r="P242" i="31" s="1"/>
  <c r="K242" i="31"/>
  <c r="L306" i="31"/>
  <c r="P306" i="31" s="1"/>
  <c r="M306" i="31"/>
  <c r="Q306" i="31" s="1"/>
  <c r="K306" i="31"/>
  <c r="N91" i="31"/>
  <c r="O91" i="31"/>
  <c r="N36" i="31"/>
  <c r="O36" i="31"/>
  <c r="L292" i="31"/>
  <c r="P292" i="31" s="1"/>
  <c r="M292" i="31"/>
  <c r="Q292" i="31" s="1"/>
  <c r="K292" i="31"/>
  <c r="L165" i="31"/>
  <c r="P165" i="31" s="1"/>
  <c r="M165" i="31"/>
  <c r="Q165" i="31" s="1"/>
  <c r="K165" i="31"/>
  <c r="K270" i="31"/>
  <c r="M270" i="31"/>
  <c r="Q270" i="31" s="1"/>
  <c r="L270" i="31"/>
  <c r="P270" i="31" s="1"/>
  <c r="L63" i="31"/>
  <c r="P63" i="31" s="1"/>
  <c r="M63" i="31"/>
  <c r="Q63" i="31" s="1"/>
  <c r="K63" i="31"/>
  <c r="K112" i="31"/>
  <c r="M112" i="31"/>
  <c r="Q112" i="31" s="1"/>
  <c r="L112" i="31"/>
  <c r="P112" i="31" s="1"/>
  <c r="K18" i="31"/>
  <c r="L18" i="31"/>
  <c r="P18" i="31" s="1"/>
  <c r="M18" i="31"/>
  <c r="Q18" i="31" s="1"/>
  <c r="L92" i="31"/>
  <c r="P92" i="31" s="1"/>
  <c r="K92" i="31"/>
  <c r="M92" i="31"/>
  <c r="Q92" i="31" s="1"/>
  <c r="K156" i="31"/>
  <c r="L156" i="31"/>
  <c r="P156" i="31" s="1"/>
  <c r="M156" i="31"/>
  <c r="Q156" i="31" s="1"/>
  <c r="L220" i="31"/>
  <c r="P220" i="31" s="1"/>
  <c r="K220" i="31"/>
  <c r="M220" i="31"/>
  <c r="Q220" i="31" s="1"/>
  <c r="K284" i="31"/>
  <c r="M284" i="31"/>
  <c r="Q284" i="31" s="1"/>
  <c r="L284" i="31"/>
  <c r="P284" i="31" s="1"/>
  <c r="M29" i="31"/>
  <c r="Q29" i="31" s="1"/>
  <c r="K29" i="31"/>
  <c r="L29" i="31"/>
  <c r="P29" i="31" s="1"/>
  <c r="L93" i="31"/>
  <c r="P93" i="31" s="1"/>
  <c r="M93" i="31"/>
  <c r="Q93" i="31" s="1"/>
  <c r="K93" i="31"/>
  <c r="M157" i="31"/>
  <c r="Q157" i="31" s="1"/>
  <c r="L157" i="31"/>
  <c r="P157" i="31" s="1"/>
  <c r="K157" i="31"/>
  <c r="K221" i="31"/>
  <c r="L221" i="31"/>
  <c r="P221" i="31" s="1"/>
  <c r="M221" i="31"/>
  <c r="Q221" i="31" s="1"/>
  <c r="L285" i="31"/>
  <c r="P285" i="31" s="1"/>
  <c r="M285" i="31"/>
  <c r="Q285" i="31" s="1"/>
  <c r="K285" i="31"/>
  <c r="N19" i="31"/>
  <c r="O19" i="31"/>
  <c r="K70" i="31"/>
  <c r="L70" i="31"/>
  <c r="P70" i="31" s="1"/>
  <c r="M70" i="31"/>
  <c r="Q70" i="31" s="1"/>
  <c r="K134" i="31"/>
  <c r="L134" i="31"/>
  <c r="P134" i="31" s="1"/>
  <c r="M134" i="31"/>
  <c r="Q134" i="31" s="1"/>
  <c r="K198" i="31"/>
  <c r="M198" i="31"/>
  <c r="Q198" i="31" s="1"/>
  <c r="L198" i="31"/>
  <c r="P198" i="31" s="1"/>
  <c r="M262" i="31"/>
  <c r="Q262" i="31" s="1"/>
  <c r="L262" i="31"/>
  <c r="P262" i="31" s="1"/>
  <c r="K262" i="31"/>
  <c r="L90" i="31"/>
  <c r="P90" i="31" s="1"/>
  <c r="K90" i="31"/>
  <c r="M90" i="31"/>
  <c r="Q90" i="31" s="1"/>
  <c r="M203" i="31"/>
  <c r="Q203" i="31" s="1"/>
  <c r="L203" i="31"/>
  <c r="P203" i="31" s="1"/>
  <c r="K203" i="31"/>
  <c r="M55" i="31"/>
  <c r="Q55" i="31" s="1"/>
  <c r="K55" i="31"/>
  <c r="L55" i="31"/>
  <c r="P55" i="31" s="1"/>
  <c r="L119" i="31"/>
  <c r="P119" i="31" s="1"/>
  <c r="M119" i="31"/>
  <c r="Q119" i="31" s="1"/>
  <c r="K119" i="31"/>
  <c r="K183" i="31"/>
  <c r="L183" i="31"/>
  <c r="P183" i="31" s="1"/>
  <c r="M183" i="31"/>
  <c r="Q183" i="31" s="1"/>
  <c r="L247" i="31"/>
  <c r="P247" i="31" s="1"/>
  <c r="K247" i="31"/>
  <c r="M247" i="31"/>
  <c r="Q247" i="31" s="1"/>
  <c r="L311" i="31"/>
  <c r="P311" i="31" s="1"/>
  <c r="K311" i="31"/>
  <c r="M311" i="31"/>
  <c r="Q311" i="31" s="1"/>
  <c r="N67" i="31"/>
  <c r="O67" i="31"/>
  <c r="K40" i="31"/>
  <c r="L40" i="31"/>
  <c r="P40" i="31" s="1"/>
  <c r="M40" i="31"/>
  <c r="Q40" i="31" s="1"/>
  <c r="M104" i="31"/>
  <c r="Q104" i="31" s="1"/>
  <c r="K104" i="31"/>
  <c r="L104" i="31"/>
  <c r="P104" i="31" s="1"/>
  <c r="L168" i="31"/>
  <c r="P168" i="31" s="1"/>
  <c r="K168" i="31"/>
  <c r="M168" i="31"/>
  <c r="Q168" i="31" s="1"/>
  <c r="L232" i="31"/>
  <c r="P232" i="31" s="1"/>
  <c r="K232" i="31"/>
  <c r="M232" i="31"/>
  <c r="Q232" i="31" s="1"/>
  <c r="L296" i="31"/>
  <c r="P296" i="31" s="1"/>
  <c r="K296" i="31"/>
  <c r="M296" i="31"/>
  <c r="Q296" i="31" s="1"/>
  <c r="K65" i="31"/>
  <c r="L65" i="31"/>
  <c r="P65" i="31" s="1"/>
  <c r="M65" i="31"/>
  <c r="Q65" i="31" s="1"/>
  <c r="L129" i="31"/>
  <c r="P129" i="31" s="1"/>
  <c r="K129" i="31"/>
  <c r="M129" i="31"/>
  <c r="Q129" i="31" s="1"/>
  <c r="L193" i="31"/>
  <c r="P193" i="31" s="1"/>
  <c r="M193" i="31"/>
  <c r="Q193" i="31" s="1"/>
  <c r="K193" i="31"/>
  <c r="K257" i="31"/>
  <c r="L257" i="31"/>
  <c r="P257" i="31" s="1"/>
  <c r="M257" i="31"/>
  <c r="Q257" i="31" s="1"/>
  <c r="M321" i="31"/>
  <c r="Q321" i="31" s="1"/>
  <c r="K321" i="31"/>
  <c r="L321" i="31"/>
  <c r="P321" i="31" s="1"/>
  <c r="L99" i="31"/>
  <c r="P99" i="31" s="1"/>
  <c r="M99" i="31"/>
  <c r="Q99" i="31" s="1"/>
  <c r="K99" i="31"/>
  <c r="L307" i="31"/>
  <c r="P307" i="31" s="1"/>
  <c r="M307" i="31"/>
  <c r="Q307" i="31" s="1"/>
  <c r="K307" i="31"/>
  <c r="M122" i="31"/>
  <c r="Q122" i="31" s="1"/>
  <c r="K122" i="31"/>
  <c r="L122" i="31"/>
  <c r="P122" i="31" s="1"/>
  <c r="K186" i="31"/>
  <c r="M186" i="31"/>
  <c r="Q186" i="31" s="1"/>
  <c r="L186" i="31"/>
  <c r="P186" i="31" s="1"/>
  <c r="M250" i="31"/>
  <c r="Q250" i="31" s="1"/>
  <c r="L250" i="31"/>
  <c r="P250" i="31" s="1"/>
  <c r="K250" i="31"/>
  <c r="M314" i="31"/>
  <c r="Q314" i="31" s="1"/>
  <c r="K314" i="31"/>
  <c r="L314" i="31"/>
  <c r="P314" i="31" s="1"/>
  <c r="N283" i="31"/>
  <c r="O283" i="31"/>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A251" i="35"/>
  <c r="A252" i="35"/>
  <c r="A253" i="35"/>
  <c r="A254" i="35"/>
  <c r="A255" i="35"/>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4"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A355" i="35"/>
  <c r="A356" i="35"/>
  <c r="A357" i="35"/>
  <c r="A358" i="35"/>
  <c r="A359" i="35"/>
  <c r="A360" i="35"/>
  <c r="A361" i="35"/>
  <c r="A362" i="35"/>
  <c r="A363" i="35"/>
  <c r="A364" i="35"/>
  <c r="A365" i="35"/>
  <c r="A366" i="35"/>
  <c r="A367" i="35"/>
  <c r="A368" i="35"/>
  <c r="A369" i="35"/>
  <c r="A370" i="35"/>
  <c r="A371" i="35"/>
  <c r="A372" i="35"/>
  <c r="A373" i="35"/>
  <c r="A374" i="35"/>
  <c r="A375" i="35"/>
  <c r="A376" i="35"/>
  <c r="A377" i="35"/>
  <c r="A378" i="35"/>
  <c r="A379" i="35"/>
  <c r="A380" i="35"/>
  <c r="A381" i="35"/>
  <c r="A382" i="35"/>
  <c r="A383" i="35"/>
  <c r="A384" i="35"/>
  <c r="A385" i="35"/>
  <c r="A386" i="35"/>
  <c r="A387" i="35"/>
  <c r="A388" i="35"/>
  <c r="A389" i="35"/>
  <c r="A390" i="35"/>
  <c r="A391" i="35"/>
  <c r="A392" i="35"/>
  <c r="A393" i="35"/>
  <c r="A394" i="35"/>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5"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3" i="35"/>
  <c r="A1024" i="35"/>
  <c r="A1025"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1385" i="35"/>
  <c r="A1386" i="35"/>
  <c r="A1387" i="35"/>
  <c r="A1388" i="35"/>
  <c r="A1389" i="35"/>
  <c r="A1390" i="35"/>
  <c r="A1391" i="35"/>
  <c r="A1392" i="35"/>
  <c r="A1393" i="35"/>
  <c r="A1394" i="35"/>
  <c r="A1395" i="35"/>
  <c r="A1396" i="35"/>
  <c r="A1397" i="35"/>
  <c r="A1398" i="35"/>
  <c r="A1399" i="35"/>
  <c r="A1400" i="35"/>
  <c r="A1401" i="35"/>
  <c r="A1402" i="35"/>
  <c r="A1403" i="35"/>
  <c r="A1404" i="35"/>
  <c r="A1405" i="35"/>
  <c r="A1406" i="35"/>
  <c r="A1407" i="35"/>
  <c r="A1408" i="35"/>
  <c r="A1409" i="35"/>
  <c r="A1410" i="35"/>
  <c r="A1411" i="35"/>
  <c r="A1412" i="35"/>
  <c r="A1413" i="35"/>
  <c r="A1414" i="35"/>
  <c r="A1415" i="35"/>
  <c r="A1416" i="35"/>
  <c r="A1417" i="35"/>
  <c r="A1418" i="35"/>
  <c r="A1419" i="35"/>
  <c r="A1420" i="35"/>
  <c r="A1421" i="35"/>
  <c r="A1422" i="35"/>
  <c r="A1423" i="35"/>
  <c r="A1424" i="35"/>
  <c r="A1425" i="35"/>
  <c r="A1426" i="35"/>
  <c r="A1427" i="35"/>
  <c r="A1428" i="35"/>
  <c r="A1429" i="35"/>
  <c r="A1430" i="35"/>
  <c r="A1431" i="35"/>
  <c r="A1432" i="35"/>
  <c r="A1433" i="35"/>
  <c r="A1434" i="35"/>
  <c r="A1435" i="35"/>
  <c r="A1436" i="35"/>
  <c r="A1437" i="35"/>
  <c r="A1438" i="35"/>
  <c r="A1439" i="35"/>
  <c r="A1440" i="35"/>
  <c r="A1441" i="35"/>
  <c r="A1442" i="35"/>
  <c r="A1443" i="35"/>
  <c r="A1444" i="35"/>
  <c r="A1445" i="35"/>
  <c r="A1446" i="35"/>
  <c r="A1447" i="35"/>
  <c r="A1448" i="35"/>
  <c r="A1449" i="35"/>
  <c r="A1450" i="35"/>
  <c r="A1451" i="35"/>
  <c r="A1452" i="35"/>
  <c r="A1453" i="35"/>
  <c r="A1454" i="35"/>
  <c r="A1455" i="35"/>
  <c r="A1456" i="35"/>
  <c r="A1457" i="35"/>
  <c r="A1458" i="35"/>
  <c r="A1459" i="35"/>
  <c r="A1460" i="35"/>
  <c r="A1461" i="35"/>
  <c r="A1462" i="35"/>
  <c r="A1463" i="35"/>
  <c r="A1464" i="35"/>
  <c r="A1465" i="35"/>
  <c r="A1466" i="35"/>
  <c r="A1467" i="35"/>
  <c r="A1468" i="35"/>
  <c r="A1469" i="35"/>
  <c r="A1470" i="35"/>
  <c r="A1471" i="35"/>
  <c r="A1472" i="35"/>
  <c r="A1473" i="35"/>
  <c r="A1474" i="35"/>
  <c r="A1475" i="35"/>
  <c r="A1476" i="35"/>
  <c r="A1477" i="35"/>
  <c r="A1478" i="35"/>
  <c r="A1479" i="35"/>
  <c r="A1480" i="35"/>
  <c r="A1481" i="35"/>
  <c r="A1482" i="35"/>
  <c r="A1483" i="35"/>
  <c r="A1484" i="35"/>
  <c r="A1485" i="35"/>
  <c r="A1486" i="35"/>
  <c r="A1487" i="35"/>
  <c r="A1488" i="35"/>
  <c r="A1489" i="35"/>
  <c r="A1490" i="35"/>
  <c r="A1491" i="35"/>
  <c r="A1492" i="35"/>
  <c r="A1493" i="35"/>
  <c r="A1494" i="35"/>
  <c r="A1495" i="35"/>
  <c r="A1496" i="35"/>
  <c r="A1497" i="35"/>
  <c r="A1498" i="35"/>
  <c r="A1499" i="35"/>
  <c r="A1500" i="35"/>
  <c r="A1501" i="35"/>
  <c r="A1502" i="35"/>
  <c r="A1503" i="35"/>
  <c r="A1504" i="35"/>
  <c r="A1505" i="35"/>
  <c r="A1506" i="35"/>
  <c r="A1507" i="35"/>
  <c r="A1508" i="35"/>
  <c r="A1509" i="35"/>
  <c r="A1510" i="35"/>
  <c r="A1511" i="35"/>
  <c r="A1512" i="35"/>
  <c r="A1513" i="35"/>
  <c r="A1514" i="35"/>
  <c r="A1515" i="35"/>
  <c r="A1516" i="35"/>
  <c r="A1517" i="35"/>
  <c r="A1518" i="35"/>
  <c r="A1519" i="35"/>
  <c r="A1520" i="35"/>
  <c r="A1521" i="35"/>
  <c r="A1522" i="35"/>
  <c r="A1523" i="35"/>
  <c r="A1524" i="35"/>
  <c r="A1525" i="35"/>
  <c r="A1526" i="35"/>
  <c r="A1527" i="35"/>
  <c r="A1528" i="35"/>
  <c r="A1529" i="35"/>
  <c r="A1530" i="35"/>
  <c r="A1531" i="35"/>
  <c r="A1532" i="35"/>
  <c r="A1533" i="35"/>
  <c r="A1534" i="35"/>
  <c r="A1535" i="35"/>
  <c r="A1536" i="35"/>
  <c r="A1537" i="35"/>
  <c r="A1538" i="35"/>
  <c r="A1539" i="35"/>
  <c r="A1540" i="35"/>
  <c r="A1541" i="35"/>
  <c r="A1542" i="35"/>
  <c r="A1543" i="35"/>
  <c r="A1544" i="35"/>
  <c r="A1545" i="35"/>
  <c r="A1546" i="35"/>
  <c r="A1547" i="35"/>
  <c r="A1548" i="35"/>
  <c r="A1549" i="35"/>
  <c r="A1550" i="35"/>
  <c r="A1551" i="35"/>
  <c r="A1552" i="35"/>
  <c r="A1553" i="35"/>
  <c r="A1554" i="35"/>
  <c r="A1555" i="35"/>
  <c r="A1556" i="35"/>
  <c r="A1557" i="35"/>
  <c r="A1558" i="35"/>
  <c r="A1559" i="35"/>
  <c r="A1560" i="35"/>
  <c r="A1561" i="35"/>
  <c r="A1562" i="35"/>
  <c r="A1563" i="35"/>
  <c r="A1564" i="35"/>
  <c r="A1565" i="35"/>
  <c r="A1566" i="35"/>
  <c r="A1567" i="35"/>
  <c r="A1568" i="35"/>
  <c r="A1569" i="35"/>
  <c r="A1570" i="35"/>
  <c r="A1571" i="35"/>
  <c r="A1572" i="35"/>
  <c r="A1573" i="35"/>
  <c r="A1574" i="35"/>
  <c r="A1575" i="35"/>
  <c r="A1576" i="35"/>
  <c r="A1577" i="35"/>
  <c r="A1578" i="35"/>
  <c r="A1579" i="35"/>
  <c r="A5" i="35"/>
  <c r="AF5" i="35"/>
  <c r="N267" i="31" l="1"/>
  <c r="N311" i="31"/>
  <c r="O311" i="31"/>
  <c r="N124" i="31"/>
  <c r="O124" i="31"/>
  <c r="N228" i="31"/>
  <c r="O228" i="31"/>
  <c r="N33" i="31"/>
  <c r="O33" i="31"/>
  <c r="O281" i="31"/>
  <c r="N281" i="31"/>
  <c r="N153" i="31"/>
  <c r="O153" i="31"/>
  <c r="N320" i="31"/>
  <c r="O320" i="31"/>
  <c r="N271" i="31"/>
  <c r="O271" i="31"/>
  <c r="N307" i="31"/>
  <c r="O307" i="31"/>
  <c r="N129" i="31"/>
  <c r="O129" i="31"/>
  <c r="N198" i="31"/>
  <c r="O198" i="31"/>
  <c r="N156" i="31"/>
  <c r="O156" i="31"/>
  <c r="N165" i="31"/>
  <c r="O165" i="31"/>
  <c r="N313" i="31"/>
  <c r="O313" i="31"/>
  <c r="N254" i="31"/>
  <c r="O254" i="31"/>
  <c r="N126" i="31"/>
  <c r="O126" i="31"/>
  <c r="N85" i="31"/>
  <c r="O85" i="31"/>
  <c r="N240" i="31"/>
  <c r="O240" i="31"/>
  <c r="N101" i="31"/>
  <c r="O101" i="31"/>
  <c r="N58" i="31"/>
  <c r="O58" i="31"/>
  <c r="N167" i="31"/>
  <c r="O167" i="31"/>
  <c r="N169" i="31"/>
  <c r="O169" i="31"/>
  <c r="N41" i="31"/>
  <c r="O41" i="31"/>
  <c r="N139" i="31"/>
  <c r="O139" i="31"/>
  <c r="N260" i="31"/>
  <c r="O260" i="31"/>
  <c r="O282" i="31"/>
  <c r="N282" i="31"/>
  <c r="O154" i="31"/>
  <c r="N154" i="31"/>
  <c r="N189" i="31"/>
  <c r="O189" i="31"/>
  <c r="N312" i="31"/>
  <c r="O312" i="31"/>
  <c r="N278" i="31"/>
  <c r="O278" i="31"/>
  <c r="N301" i="31"/>
  <c r="O301" i="31"/>
  <c r="N322" i="31"/>
  <c r="O322" i="31"/>
  <c r="O265" i="31"/>
  <c r="N265" i="31"/>
  <c r="N270" i="31"/>
  <c r="O270" i="31"/>
  <c r="N48" i="31"/>
  <c r="O48" i="31"/>
  <c r="O46" i="31"/>
  <c r="N46" i="31"/>
  <c r="N197" i="31"/>
  <c r="O197" i="31"/>
  <c r="O69" i="31"/>
  <c r="N69" i="31"/>
  <c r="O78" i="31"/>
  <c r="N78" i="31"/>
  <c r="N52" i="31"/>
  <c r="O52" i="31"/>
  <c r="O232" i="31"/>
  <c r="N232" i="31"/>
  <c r="N90" i="31"/>
  <c r="O90" i="31"/>
  <c r="N285" i="31"/>
  <c r="O285" i="31"/>
  <c r="N112" i="31"/>
  <c r="O112" i="31"/>
  <c r="N178" i="31"/>
  <c r="O178" i="31"/>
  <c r="N288" i="31"/>
  <c r="O288" i="31"/>
  <c r="N213" i="31"/>
  <c r="O213" i="31"/>
  <c r="N140" i="31"/>
  <c r="O140" i="31"/>
  <c r="O177" i="31"/>
  <c r="N177" i="31"/>
  <c r="N49" i="31"/>
  <c r="O49" i="31"/>
  <c r="N152" i="31"/>
  <c r="O152" i="31"/>
  <c r="O77" i="31"/>
  <c r="N77" i="31"/>
  <c r="N268" i="31"/>
  <c r="O268" i="31"/>
  <c r="N255" i="31"/>
  <c r="O255" i="31"/>
  <c r="N229" i="31"/>
  <c r="O229" i="31"/>
  <c r="N159" i="31"/>
  <c r="O159" i="31"/>
  <c r="N107" i="31"/>
  <c r="O107" i="31"/>
  <c r="O174" i="31"/>
  <c r="N174" i="31"/>
  <c r="N98" i="31"/>
  <c r="O98" i="31"/>
  <c r="N196" i="31"/>
  <c r="O196" i="31"/>
  <c r="N68" i="31"/>
  <c r="O68" i="31"/>
  <c r="N42" i="31"/>
  <c r="O42" i="31"/>
  <c r="N66" i="31"/>
  <c r="O66" i="31"/>
  <c r="N166" i="31"/>
  <c r="O166" i="31"/>
  <c r="N125" i="31"/>
  <c r="O125" i="31"/>
  <c r="N274" i="31"/>
  <c r="O274" i="31"/>
  <c r="N34" i="31"/>
  <c r="O34" i="31"/>
  <c r="N89" i="31"/>
  <c r="O89" i="31"/>
  <c r="N128" i="31"/>
  <c r="O128" i="31"/>
  <c r="N30" i="31"/>
  <c r="O30" i="31"/>
  <c r="N309" i="31"/>
  <c r="O309" i="31"/>
  <c r="N293" i="31"/>
  <c r="O293" i="31"/>
  <c r="O145" i="31"/>
  <c r="N145" i="31"/>
  <c r="N248" i="31"/>
  <c r="O248" i="31"/>
  <c r="N120" i="31"/>
  <c r="O120" i="31"/>
  <c r="N86" i="31"/>
  <c r="O86" i="31"/>
  <c r="N104" i="31"/>
  <c r="O104" i="31"/>
  <c r="N211" i="31"/>
  <c r="O211" i="31"/>
  <c r="N269" i="31"/>
  <c r="O269" i="31"/>
  <c r="N233" i="31"/>
  <c r="O233" i="31"/>
  <c r="N144" i="31"/>
  <c r="O144" i="31"/>
  <c r="N146" i="31"/>
  <c r="O146" i="31"/>
  <c r="N172" i="31"/>
  <c r="O172" i="31"/>
  <c r="N247" i="31"/>
  <c r="O247" i="31"/>
  <c r="N93" i="31"/>
  <c r="O93" i="31"/>
  <c r="N284" i="31"/>
  <c r="O284" i="31"/>
  <c r="O92" i="31"/>
  <c r="N92" i="31"/>
  <c r="N63" i="31"/>
  <c r="O63" i="31"/>
  <c r="O306" i="31"/>
  <c r="N306" i="31"/>
  <c r="N96" i="31"/>
  <c r="O96" i="31"/>
  <c r="N303" i="31"/>
  <c r="O303" i="31"/>
  <c r="N62" i="31"/>
  <c r="O62" i="31"/>
  <c r="N148" i="31"/>
  <c r="O148" i="31"/>
  <c r="N127" i="31"/>
  <c r="P127" i="31"/>
  <c r="N100" i="31"/>
  <c r="O100" i="31"/>
  <c r="N234" i="31"/>
  <c r="O234" i="31"/>
  <c r="N147" i="31"/>
  <c r="O147" i="31"/>
  <c r="N182" i="31"/>
  <c r="O182" i="31"/>
  <c r="N287" i="31"/>
  <c r="O287" i="31"/>
  <c r="N302" i="31"/>
  <c r="O302" i="31"/>
  <c r="N133" i="31"/>
  <c r="O133" i="31"/>
  <c r="O161" i="31"/>
  <c r="N161" i="31"/>
  <c r="N74" i="31"/>
  <c r="O74" i="31"/>
  <c r="O279" i="31"/>
  <c r="N279" i="31"/>
  <c r="N151" i="31"/>
  <c r="O151" i="31"/>
  <c r="O294" i="31"/>
  <c r="N294" i="31"/>
  <c r="N102" i="31"/>
  <c r="O102" i="31"/>
  <c r="N317" i="31"/>
  <c r="O317" i="31"/>
  <c r="N60" i="31"/>
  <c r="O60" i="31"/>
  <c r="O256" i="31"/>
  <c r="N256" i="31"/>
  <c r="N79" i="31"/>
  <c r="O79" i="31"/>
  <c r="N158" i="31"/>
  <c r="O158" i="31"/>
  <c r="N299" i="31"/>
  <c r="O299" i="31"/>
  <c r="N245" i="31"/>
  <c r="O245" i="31"/>
  <c r="N117" i="31"/>
  <c r="O117" i="31"/>
  <c r="O308" i="31"/>
  <c r="N308" i="31"/>
  <c r="N180" i="31"/>
  <c r="O180" i="31"/>
  <c r="N56" i="31"/>
  <c r="O56" i="31"/>
  <c r="O263" i="31"/>
  <c r="N263" i="31"/>
  <c r="N71" i="31"/>
  <c r="O71" i="31"/>
  <c r="N243" i="31"/>
  <c r="O243" i="31"/>
  <c r="N39" i="31"/>
  <c r="O39" i="31"/>
  <c r="N54" i="31"/>
  <c r="O54" i="31"/>
  <c r="O209" i="31"/>
  <c r="N209" i="31"/>
  <c r="N82" i="31"/>
  <c r="O82" i="31"/>
  <c r="N135" i="31"/>
  <c r="O135" i="31"/>
  <c r="N44" i="31"/>
  <c r="O44" i="31"/>
  <c r="N99" i="31"/>
  <c r="O99" i="31"/>
  <c r="O257" i="31"/>
  <c r="N257" i="31"/>
  <c r="N40" i="31"/>
  <c r="O40" i="31"/>
  <c r="N55" i="31"/>
  <c r="O55" i="31"/>
  <c r="N262" i="31"/>
  <c r="O262" i="31"/>
  <c r="N134" i="31"/>
  <c r="O134" i="31"/>
  <c r="N292" i="31"/>
  <c r="O292" i="31"/>
  <c r="O249" i="31"/>
  <c r="N249" i="31"/>
  <c r="N57" i="31"/>
  <c r="O57" i="31"/>
  <c r="N32" i="31"/>
  <c r="O32" i="31"/>
  <c r="N163" i="31"/>
  <c r="O163" i="31"/>
  <c r="N84" i="31"/>
  <c r="O84" i="31"/>
  <c r="N305" i="31"/>
  <c r="O305" i="31"/>
  <c r="O295" i="31"/>
  <c r="N295" i="31"/>
  <c r="N103" i="31"/>
  <c r="O103" i="31"/>
  <c r="N205" i="31"/>
  <c r="O205" i="31"/>
  <c r="N171" i="31"/>
  <c r="O171" i="31"/>
  <c r="N204" i="31"/>
  <c r="O204" i="31"/>
  <c r="N272" i="31"/>
  <c r="O272" i="31"/>
  <c r="O95" i="31"/>
  <c r="N95" i="31"/>
  <c r="N110" i="31"/>
  <c r="O110" i="31"/>
  <c r="P324" i="31"/>
  <c r="Y324" i="31"/>
  <c r="P325" i="33"/>
  <c r="T325" i="33" s="1"/>
  <c r="X325" i="33" s="1"/>
  <c r="O201" i="31"/>
  <c r="N201" i="31"/>
  <c r="N289" i="31"/>
  <c r="O289" i="31"/>
  <c r="N258" i="31"/>
  <c r="O258" i="31"/>
  <c r="O176" i="31"/>
  <c r="N176" i="31"/>
  <c r="N202" i="31"/>
  <c r="O202" i="31"/>
  <c r="N273" i="31"/>
  <c r="O273" i="31"/>
  <c r="N81" i="31"/>
  <c r="O81" i="31"/>
  <c r="N214" i="31"/>
  <c r="O214" i="31"/>
  <c r="N22" i="31"/>
  <c r="O22" i="31"/>
  <c r="O109" i="31"/>
  <c r="N109" i="31"/>
  <c r="N300" i="31"/>
  <c r="O300" i="31"/>
  <c r="N108" i="31"/>
  <c r="O108" i="31"/>
  <c r="N194" i="31"/>
  <c r="O194" i="31"/>
  <c r="N304" i="31"/>
  <c r="O304" i="31"/>
  <c r="N200" i="31"/>
  <c r="O200" i="31"/>
  <c r="N173" i="31"/>
  <c r="O173" i="31"/>
  <c r="O186" i="31"/>
  <c r="N186" i="31"/>
  <c r="N193" i="31"/>
  <c r="O193" i="31"/>
  <c r="N65" i="31"/>
  <c r="O65" i="31"/>
  <c r="N168" i="31"/>
  <c r="O168" i="31"/>
  <c r="N220" i="31"/>
  <c r="O220" i="31"/>
  <c r="O224" i="31"/>
  <c r="N224" i="31"/>
  <c r="N111" i="31"/>
  <c r="O111" i="31"/>
  <c r="N21" i="31"/>
  <c r="O21" i="31"/>
  <c r="N276" i="31"/>
  <c r="O276" i="31"/>
  <c r="N130" i="31"/>
  <c r="O130" i="31"/>
  <c r="N170" i="31"/>
  <c r="O170" i="31"/>
  <c r="O113" i="31"/>
  <c r="N113" i="31"/>
  <c r="N280" i="31"/>
  <c r="O280" i="31"/>
  <c r="N88" i="31"/>
  <c r="O88" i="31"/>
  <c r="O290" i="31"/>
  <c r="N290" i="31"/>
  <c r="O162" i="31"/>
  <c r="N162" i="31"/>
  <c r="O297" i="31"/>
  <c r="N297" i="31"/>
  <c r="N208" i="31"/>
  <c r="O208" i="31"/>
  <c r="N80" i="31"/>
  <c r="O80" i="31"/>
  <c r="N324" i="31"/>
  <c r="O324" i="31"/>
  <c r="O325" i="33"/>
  <c r="X324" i="31"/>
  <c r="N132" i="31"/>
  <c r="O132" i="31"/>
  <c r="N37" i="31"/>
  <c r="O37" i="31"/>
  <c r="N97" i="31"/>
  <c r="O97" i="31"/>
  <c r="N136" i="31"/>
  <c r="O136" i="31"/>
  <c r="N210" i="31"/>
  <c r="O210" i="31"/>
  <c r="O217" i="31"/>
  <c r="N217" i="31"/>
  <c r="N192" i="31"/>
  <c r="O192" i="31"/>
  <c r="N64" i="31"/>
  <c r="O64" i="31"/>
  <c r="N207" i="31"/>
  <c r="O207" i="31"/>
  <c r="N286" i="31"/>
  <c r="O286" i="31"/>
  <c r="O53" i="31"/>
  <c r="N53" i="31"/>
  <c r="J52" i="70"/>
  <c r="Q244" i="31"/>
  <c r="O138" i="31"/>
  <c r="N138" i="31"/>
  <c r="O199" i="31"/>
  <c r="N199" i="31"/>
  <c r="N250" i="31"/>
  <c r="O250" i="31"/>
  <c r="N321" i="31"/>
  <c r="O321" i="31"/>
  <c r="O119" i="31"/>
  <c r="N119" i="31"/>
  <c r="N121" i="31"/>
  <c r="O121" i="31"/>
  <c r="N259" i="31"/>
  <c r="O259" i="31"/>
  <c r="N175" i="31"/>
  <c r="O175" i="31"/>
  <c r="N318" i="31"/>
  <c r="O318" i="31"/>
  <c r="N216" i="31"/>
  <c r="O216" i="31"/>
  <c r="N246" i="31"/>
  <c r="O246" i="31"/>
  <c r="N26" i="31"/>
  <c r="O26" i="31"/>
  <c r="N314" i="31"/>
  <c r="O314" i="31"/>
  <c r="N203" i="31"/>
  <c r="O203" i="31"/>
  <c r="O242" i="31"/>
  <c r="N242" i="31"/>
  <c r="N114" i="31"/>
  <c r="O114" i="31"/>
  <c r="O185" i="31"/>
  <c r="N185" i="31"/>
  <c r="O239" i="31"/>
  <c r="N239" i="31"/>
  <c r="N190" i="31"/>
  <c r="O190" i="31"/>
  <c r="N212" i="31"/>
  <c r="O212" i="31"/>
  <c r="N298" i="31"/>
  <c r="O298" i="31"/>
  <c r="N310" i="31"/>
  <c r="O310" i="31"/>
  <c r="N141" i="31"/>
  <c r="O141" i="31"/>
  <c r="N106" i="31"/>
  <c r="O106" i="31"/>
  <c r="N73" i="31"/>
  <c r="O73" i="31"/>
  <c r="N50" i="31"/>
  <c r="O50" i="31"/>
  <c r="N105" i="31"/>
  <c r="O105" i="31"/>
  <c r="N238" i="31"/>
  <c r="O238" i="31"/>
  <c r="Q324" i="31"/>
  <c r="Q325" i="33"/>
  <c r="U325" i="33" s="1"/>
  <c r="Y325" i="33" s="1"/>
  <c r="Z324" i="31"/>
  <c r="N252" i="31"/>
  <c r="O252" i="31"/>
  <c r="O218" i="31"/>
  <c r="N218" i="31"/>
  <c r="O225" i="31"/>
  <c r="N225" i="31"/>
  <c r="N72" i="31"/>
  <c r="O72" i="31"/>
  <c r="O215" i="31"/>
  <c r="N215" i="31"/>
  <c r="N87" i="31"/>
  <c r="O87" i="31"/>
  <c r="O38" i="31"/>
  <c r="N38" i="31"/>
  <c r="N253" i="31"/>
  <c r="O253" i="31"/>
  <c r="N316" i="31"/>
  <c r="O316" i="31"/>
  <c r="N25" i="31"/>
  <c r="O25" i="31"/>
  <c r="N94" i="31"/>
  <c r="O94" i="31"/>
  <c r="H52" i="70"/>
  <c r="N244" i="31"/>
  <c r="O244" i="31"/>
  <c r="N116" i="31"/>
  <c r="O116" i="31"/>
  <c r="N191" i="31"/>
  <c r="O191" i="31"/>
  <c r="O184" i="31"/>
  <c r="N184" i="31"/>
  <c r="O150" i="31"/>
  <c r="N150" i="31"/>
  <c r="N237" i="31"/>
  <c r="O237" i="31"/>
  <c r="N164" i="31"/>
  <c r="O164" i="31"/>
  <c r="N157" i="31"/>
  <c r="O157" i="31"/>
  <c r="O226" i="31"/>
  <c r="N226" i="31"/>
  <c r="N143" i="31"/>
  <c r="O143" i="31"/>
  <c r="N137" i="31"/>
  <c r="O137" i="31"/>
  <c r="O122" i="31"/>
  <c r="N122" i="31"/>
  <c r="N296" i="31"/>
  <c r="O296" i="31"/>
  <c r="N183" i="31"/>
  <c r="O183" i="31"/>
  <c r="O70" i="31"/>
  <c r="N70" i="31"/>
  <c r="N221" i="31"/>
  <c r="O221" i="31"/>
  <c r="N29" i="31"/>
  <c r="O29" i="31"/>
  <c r="N18" i="31"/>
  <c r="O18" i="31"/>
  <c r="N160" i="31"/>
  <c r="O160" i="31"/>
  <c r="N47" i="31"/>
  <c r="O47" i="31"/>
  <c r="N277" i="31"/>
  <c r="O277" i="31"/>
  <c r="N149" i="31"/>
  <c r="O149" i="31"/>
  <c r="N142" i="31"/>
  <c r="O142" i="31"/>
  <c r="O241" i="31"/>
  <c r="N241" i="31"/>
  <c r="N24" i="31"/>
  <c r="O24" i="31"/>
  <c r="N231" i="31"/>
  <c r="O231" i="31"/>
  <c r="N118" i="31"/>
  <c r="O118" i="31"/>
  <c r="N76" i="31"/>
  <c r="O76" i="31"/>
  <c r="N206" i="31"/>
  <c r="O206" i="31"/>
  <c r="N223" i="31"/>
  <c r="O223" i="31"/>
  <c r="N261" i="31"/>
  <c r="O261" i="31"/>
  <c r="N195" i="31"/>
  <c r="O195" i="31"/>
  <c r="N264" i="31"/>
  <c r="O264" i="31"/>
  <c r="N83" i="31"/>
  <c r="O83" i="31"/>
  <c r="N230" i="31"/>
  <c r="O230" i="31"/>
  <c r="N61" i="31"/>
  <c r="O61" i="31"/>
  <c r="N188" i="31"/>
  <c r="O188" i="31"/>
  <c r="N222" i="31"/>
  <c r="O222" i="31"/>
  <c r="N181" i="31"/>
  <c r="O181" i="31"/>
  <c r="O315" i="31"/>
  <c r="N315" i="31"/>
  <c r="I52" i="70"/>
  <c r="P244" i="31"/>
  <c r="O266" i="31"/>
  <c r="N266" i="31"/>
  <c r="N251" i="31"/>
  <c r="O251" i="31"/>
  <c r="N45" i="31"/>
  <c r="O45" i="31"/>
  <c r="N236" i="31"/>
  <c r="O236" i="31"/>
  <c r="N319" i="31"/>
  <c r="O319" i="31"/>
  <c r="AD1549" i="35"/>
  <c r="D1549" i="35"/>
  <c r="E1549" i="35"/>
  <c r="F1549" i="35"/>
  <c r="G1549" i="35"/>
  <c r="H1549" i="35"/>
  <c r="AD1477" i="35"/>
  <c r="H1477" i="35"/>
  <c r="D1477" i="35"/>
  <c r="F1477" i="35"/>
  <c r="E1477" i="35"/>
  <c r="G1477" i="35"/>
  <c r="AD1437" i="35"/>
  <c r="H1437" i="35"/>
  <c r="D1437" i="35"/>
  <c r="F1437" i="35"/>
  <c r="E1437" i="35"/>
  <c r="G1437" i="35"/>
  <c r="AD1389" i="35"/>
  <c r="H1389" i="35"/>
  <c r="D1389" i="35"/>
  <c r="F1389" i="35"/>
  <c r="E1389" i="35"/>
  <c r="G1389" i="35"/>
  <c r="AD1349" i="35"/>
  <c r="E1349" i="35"/>
  <c r="G1349" i="35"/>
  <c r="H1349" i="35"/>
  <c r="D1349" i="35"/>
  <c r="F1349" i="35"/>
  <c r="AD1317" i="35"/>
  <c r="E1317" i="35"/>
  <c r="G1317" i="35"/>
  <c r="H1317" i="35"/>
  <c r="D1317" i="35"/>
  <c r="F1317" i="35"/>
  <c r="AD1277" i="35"/>
  <c r="E1277" i="35"/>
  <c r="F1277" i="35"/>
  <c r="G1277" i="35"/>
  <c r="H1277" i="35"/>
  <c r="D1277" i="35"/>
  <c r="AD1221" i="35"/>
  <c r="E1221" i="35"/>
  <c r="F1221" i="35"/>
  <c r="G1221" i="35"/>
  <c r="H1221" i="35"/>
  <c r="D1221" i="35"/>
  <c r="AD1197" i="35"/>
  <c r="E1197" i="35"/>
  <c r="F1197" i="35"/>
  <c r="G1197" i="35"/>
  <c r="D1197" i="35"/>
  <c r="H1197" i="35"/>
  <c r="AD1572" i="35"/>
  <c r="G1572" i="35"/>
  <c r="H1572" i="35"/>
  <c r="E1572" i="35"/>
  <c r="D1572" i="35"/>
  <c r="F1572" i="35"/>
  <c r="AD1564" i="35"/>
  <c r="G1564" i="35"/>
  <c r="H1564" i="35"/>
  <c r="E1564" i="35"/>
  <c r="F1564" i="35"/>
  <c r="D1564" i="35"/>
  <c r="AD1556" i="35"/>
  <c r="G1556" i="35"/>
  <c r="H1556" i="35"/>
  <c r="F1556" i="35"/>
  <c r="D1556" i="35"/>
  <c r="E1556" i="35"/>
  <c r="AD1548" i="35"/>
  <c r="G1548" i="35"/>
  <c r="H1548" i="35"/>
  <c r="E1548" i="35"/>
  <c r="D1548" i="35"/>
  <c r="F1548" i="35"/>
  <c r="AD1540" i="35"/>
  <c r="G1540" i="35"/>
  <c r="H1540" i="35"/>
  <c r="D1540" i="35"/>
  <c r="E1540" i="35"/>
  <c r="F1540" i="35"/>
  <c r="AD1532" i="35"/>
  <c r="E1532" i="35"/>
  <c r="F1532" i="35"/>
  <c r="G1532" i="35"/>
  <c r="H1532" i="35"/>
  <c r="D1532" i="35"/>
  <c r="AD1524" i="35"/>
  <c r="E1524" i="35"/>
  <c r="F1524" i="35"/>
  <c r="G1524" i="35"/>
  <c r="H1524" i="35"/>
  <c r="D1524" i="35"/>
  <c r="AD1516" i="35"/>
  <c r="E1516" i="35"/>
  <c r="F1516" i="35"/>
  <c r="G1516" i="35"/>
  <c r="H1516" i="35"/>
  <c r="D1516" i="35"/>
  <c r="AD1508" i="35"/>
  <c r="E1508" i="35"/>
  <c r="F1508" i="35"/>
  <c r="G1508" i="35"/>
  <c r="H1508" i="35"/>
  <c r="D1508" i="35"/>
  <c r="AD1500" i="35"/>
  <c r="E1500" i="35"/>
  <c r="F1500" i="35"/>
  <c r="G1500" i="35"/>
  <c r="H1500" i="35"/>
  <c r="D1500" i="35"/>
  <c r="AD1492" i="35"/>
  <c r="E1492" i="35"/>
  <c r="F1492" i="35"/>
  <c r="G1492" i="35"/>
  <c r="H1492" i="35"/>
  <c r="D1492" i="35"/>
  <c r="AD1484" i="35"/>
  <c r="E1484" i="35"/>
  <c r="F1484" i="35"/>
  <c r="G1484" i="35"/>
  <c r="H1484" i="35"/>
  <c r="D1484" i="35"/>
  <c r="AD1476" i="35"/>
  <c r="E1476" i="35"/>
  <c r="F1476" i="35"/>
  <c r="G1476" i="35"/>
  <c r="H1476" i="35"/>
  <c r="D1476" i="35"/>
  <c r="AD1468" i="35"/>
  <c r="E1468" i="35"/>
  <c r="F1468" i="35"/>
  <c r="G1468" i="35"/>
  <c r="H1468" i="35"/>
  <c r="D1468" i="35"/>
  <c r="AD1460" i="35"/>
  <c r="E1460" i="35"/>
  <c r="F1460" i="35"/>
  <c r="G1460" i="35"/>
  <c r="H1460" i="35"/>
  <c r="D1460" i="35"/>
  <c r="AD1452" i="35"/>
  <c r="E1452" i="35"/>
  <c r="F1452" i="35"/>
  <c r="G1452" i="35"/>
  <c r="H1452" i="35"/>
  <c r="D1452" i="35"/>
  <c r="AD1444" i="35"/>
  <c r="E1444" i="35"/>
  <c r="F1444" i="35"/>
  <c r="G1444" i="35"/>
  <c r="H1444" i="35"/>
  <c r="D1444" i="35"/>
  <c r="AD1436" i="35"/>
  <c r="E1436" i="35"/>
  <c r="F1436" i="35"/>
  <c r="G1436" i="35"/>
  <c r="H1436" i="35"/>
  <c r="D1436" i="35"/>
  <c r="AD1428" i="35"/>
  <c r="E1428" i="35"/>
  <c r="F1428" i="35"/>
  <c r="G1428" i="35"/>
  <c r="H1428" i="35"/>
  <c r="D1428" i="35"/>
  <c r="AD1420" i="35"/>
  <c r="E1420" i="35"/>
  <c r="F1420" i="35"/>
  <c r="G1420" i="35"/>
  <c r="H1420" i="35"/>
  <c r="D1420" i="35"/>
  <c r="AD1412" i="35"/>
  <c r="E1412" i="35"/>
  <c r="F1412" i="35"/>
  <c r="G1412" i="35"/>
  <c r="H1412" i="35"/>
  <c r="D1412" i="35"/>
  <c r="AD1404" i="35"/>
  <c r="E1404" i="35"/>
  <c r="F1404" i="35"/>
  <c r="G1404" i="35"/>
  <c r="H1404" i="35"/>
  <c r="D1404" i="35"/>
  <c r="AD1396" i="35"/>
  <c r="E1396" i="35"/>
  <c r="F1396" i="35"/>
  <c r="G1396" i="35"/>
  <c r="H1396" i="35"/>
  <c r="D1396" i="35"/>
  <c r="AD1388" i="35"/>
  <c r="E1388" i="35"/>
  <c r="F1388" i="35"/>
  <c r="G1388" i="35"/>
  <c r="H1388" i="35"/>
  <c r="D1388" i="35"/>
  <c r="AD1380" i="35"/>
  <c r="E1380" i="35"/>
  <c r="F1380" i="35"/>
  <c r="G1380" i="35"/>
  <c r="H1380" i="35"/>
  <c r="D1380" i="35"/>
  <c r="AD1372" i="35"/>
  <c r="D1372" i="35"/>
  <c r="E1372" i="35"/>
  <c r="F1372" i="35"/>
  <c r="G1372" i="35"/>
  <c r="H1372" i="35"/>
  <c r="AD1364" i="35"/>
  <c r="D1364" i="35"/>
  <c r="E1364" i="35"/>
  <c r="F1364" i="35"/>
  <c r="G1364" i="35"/>
  <c r="H1364" i="35"/>
  <c r="AD1356" i="35"/>
  <c r="D1356" i="35"/>
  <c r="E1356" i="35"/>
  <c r="F1356" i="35"/>
  <c r="G1356" i="35"/>
  <c r="H1356" i="35"/>
  <c r="AD1348" i="35"/>
  <c r="D1348" i="35"/>
  <c r="E1348" i="35"/>
  <c r="F1348" i="35"/>
  <c r="H1348" i="35"/>
  <c r="G1348" i="35"/>
  <c r="AD1340" i="35"/>
  <c r="D1340" i="35"/>
  <c r="E1340" i="35"/>
  <c r="F1340" i="35"/>
  <c r="G1340" i="35"/>
  <c r="H1340" i="35"/>
  <c r="AD1332" i="35"/>
  <c r="D1332" i="35"/>
  <c r="E1332" i="35"/>
  <c r="F1332" i="35"/>
  <c r="H1332" i="35"/>
  <c r="G1332" i="35"/>
  <c r="AD1324" i="35"/>
  <c r="D1324" i="35"/>
  <c r="E1324" i="35"/>
  <c r="F1324" i="35"/>
  <c r="G1324" i="35"/>
  <c r="H1324" i="35"/>
  <c r="AD1316" i="35"/>
  <c r="D1316" i="35"/>
  <c r="E1316" i="35"/>
  <c r="F1316" i="35"/>
  <c r="H1316" i="35"/>
  <c r="G1316" i="35"/>
  <c r="AD1308" i="35"/>
  <c r="D1308" i="35"/>
  <c r="E1308" i="35"/>
  <c r="F1308" i="35"/>
  <c r="G1308" i="35"/>
  <c r="H1308" i="35"/>
  <c r="AD1300" i="35"/>
  <c r="D1300" i="35"/>
  <c r="E1300" i="35"/>
  <c r="F1300" i="35"/>
  <c r="G1300" i="35"/>
  <c r="H1300" i="35"/>
  <c r="AD1292" i="35"/>
  <c r="D1292" i="35"/>
  <c r="E1292" i="35"/>
  <c r="F1292" i="35"/>
  <c r="G1292" i="35"/>
  <c r="H1292" i="35"/>
  <c r="AD1284" i="35"/>
  <c r="D1284" i="35"/>
  <c r="E1284" i="35"/>
  <c r="F1284" i="35"/>
  <c r="G1284" i="35"/>
  <c r="H1284" i="35"/>
  <c r="AD1276" i="35"/>
  <c r="D1276" i="35"/>
  <c r="E1276" i="35"/>
  <c r="F1276" i="35"/>
  <c r="G1276" i="35"/>
  <c r="H1276" i="35"/>
  <c r="AD1268" i="35"/>
  <c r="D1268" i="35"/>
  <c r="E1268" i="35"/>
  <c r="F1268" i="35"/>
  <c r="H1268" i="35"/>
  <c r="G1268" i="35"/>
  <c r="AD1260" i="35"/>
  <c r="D1260" i="35"/>
  <c r="E1260" i="35"/>
  <c r="F1260" i="35"/>
  <c r="G1260" i="35"/>
  <c r="H1260" i="35"/>
  <c r="AD1252" i="35"/>
  <c r="D1252" i="35"/>
  <c r="E1252" i="35"/>
  <c r="F1252" i="35"/>
  <c r="H1252" i="35"/>
  <c r="G1252" i="35"/>
  <c r="AD1244" i="35"/>
  <c r="D1244" i="35"/>
  <c r="E1244" i="35"/>
  <c r="F1244" i="35"/>
  <c r="G1244" i="35"/>
  <c r="H1244" i="35"/>
  <c r="AD1236" i="35"/>
  <c r="D1236" i="35"/>
  <c r="E1236" i="35"/>
  <c r="F1236" i="35"/>
  <c r="G1236" i="35"/>
  <c r="H1236" i="35"/>
  <c r="AD1228" i="35"/>
  <c r="D1228" i="35"/>
  <c r="E1228" i="35"/>
  <c r="F1228" i="35"/>
  <c r="G1228" i="35"/>
  <c r="H1228" i="35"/>
  <c r="AD1220" i="35"/>
  <c r="D1220" i="35"/>
  <c r="E1220" i="35"/>
  <c r="F1220" i="35"/>
  <c r="G1220" i="35"/>
  <c r="H1220" i="35"/>
  <c r="AD1212" i="35"/>
  <c r="D1212" i="35"/>
  <c r="E1212" i="35"/>
  <c r="F1212" i="35"/>
  <c r="G1212" i="35"/>
  <c r="H1212" i="35"/>
  <c r="AD1204" i="35"/>
  <c r="D1204" i="35"/>
  <c r="E1204" i="35"/>
  <c r="F1204" i="35"/>
  <c r="H1204" i="35"/>
  <c r="G1204" i="35"/>
  <c r="AD1196" i="35"/>
  <c r="D1196" i="35"/>
  <c r="E1196" i="35"/>
  <c r="F1196" i="35"/>
  <c r="G1196" i="35"/>
  <c r="H1196" i="35"/>
  <c r="AD1188" i="35"/>
  <c r="D1188" i="35"/>
  <c r="E1188" i="35"/>
  <c r="F1188" i="35"/>
  <c r="G1188" i="35"/>
  <c r="H1188" i="35"/>
  <c r="AD1573" i="35"/>
  <c r="H1573" i="35"/>
  <c r="D1573" i="35"/>
  <c r="E1573" i="35"/>
  <c r="F1573" i="35"/>
  <c r="G1573" i="35"/>
  <c r="AD1525" i="35"/>
  <c r="H1525" i="35"/>
  <c r="D1525" i="35"/>
  <c r="F1525" i="35"/>
  <c r="E1525" i="35"/>
  <c r="G1525" i="35"/>
  <c r="AD1469" i="35"/>
  <c r="H1469" i="35"/>
  <c r="D1469" i="35"/>
  <c r="F1469" i="35"/>
  <c r="E1469" i="35"/>
  <c r="G1469" i="35"/>
  <c r="AD1421" i="35"/>
  <c r="H1421" i="35"/>
  <c r="D1421" i="35"/>
  <c r="F1421" i="35"/>
  <c r="E1421" i="35"/>
  <c r="G1421" i="35"/>
  <c r="AD1357" i="35"/>
  <c r="E1357" i="35"/>
  <c r="G1357" i="35"/>
  <c r="H1357" i="35"/>
  <c r="F1357" i="35"/>
  <c r="D1357" i="35"/>
  <c r="AD1309" i="35"/>
  <c r="E1309" i="35"/>
  <c r="F1309" i="35"/>
  <c r="G1309" i="35"/>
  <c r="H1309" i="35"/>
  <c r="D1309" i="35"/>
  <c r="AD1245" i="35"/>
  <c r="E1245" i="35"/>
  <c r="F1245" i="35"/>
  <c r="G1245" i="35"/>
  <c r="H1245" i="35"/>
  <c r="D1245" i="35"/>
  <c r="AD1563" i="35"/>
  <c r="D1563" i="35"/>
  <c r="E1563" i="35"/>
  <c r="F1563" i="35"/>
  <c r="G1563" i="35"/>
  <c r="H1563" i="35"/>
  <c r="AD1547" i="35"/>
  <c r="D1547" i="35"/>
  <c r="E1547" i="35"/>
  <c r="F1547" i="35"/>
  <c r="G1547" i="35"/>
  <c r="H1547" i="35"/>
  <c r="AD1539" i="35"/>
  <c r="D1539" i="35"/>
  <c r="E1539" i="35"/>
  <c r="F1539" i="35"/>
  <c r="G1539" i="35"/>
  <c r="H1539" i="35"/>
  <c r="AD1531" i="35"/>
  <c r="D1531" i="35"/>
  <c r="E1531" i="35"/>
  <c r="F1531" i="35"/>
  <c r="H1531" i="35"/>
  <c r="G1531" i="35"/>
  <c r="AD1523" i="35"/>
  <c r="D1523" i="35"/>
  <c r="E1523" i="35"/>
  <c r="F1523" i="35"/>
  <c r="H1523" i="35"/>
  <c r="G1523" i="35"/>
  <c r="AD1515" i="35"/>
  <c r="D1515" i="35"/>
  <c r="E1515" i="35"/>
  <c r="F1515" i="35"/>
  <c r="H1515" i="35"/>
  <c r="G1515" i="35"/>
  <c r="AD1507" i="35"/>
  <c r="D1507" i="35"/>
  <c r="E1507" i="35"/>
  <c r="F1507" i="35"/>
  <c r="H1507" i="35"/>
  <c r="G1507" i="35"/>
  <c r="AD1499" i="35"/>
  <c r="D1499" i="35"/>
  <c r="E1499" i="35"/>
  <c r="F1499" i="35"/>
  <c r="H1499" i="35"/>
  <c r="G1499" i="35"/>
  <c r="AD1491" i="35"/>
  <c r="D1491" i="35"/>
  <c r="E1491" i="35"/>
  <c r="F1491" i="35"/>
  <c r="H1491" i="35"/>
  <c r="G1491" i="35"/>
  <c r="AD1483" i="35"/>
  <c r="D1483" i="35"/>
  <c r="E1483" i="35"/>
  <c r="F1483" i="35"/>
  <c r="H1483" i="35"/>
  <c r="G1483" i="35"/>
  <c r="AD1475" i="35"/>
  <c r="D1475" i="35"/>
  <c r="E1475" i="35"/>
  <c r="F1475" i="35"/>
  <c r="H1475" i="35"/>
  <c r="G1475" i="35"/>
  <c r="AD1467" i="35"/>
  <c r="D1467" i="35"/>
  <c r="E1467" i="35"/>
  <c r="F1467" i="35"/>
  <c r="H1467" i="35"/>
  <c r="G1467" i="35"/>
  <c r="AD1459" i="35"/>
  <c r="D1459" i="35"/>
  <c r="E1459" i="35"/>
  <c r="F1459" i="35"/>
  <c r="H1459" i="35"/>
  <c r="G1459" i="35"/>
  <c r="AD1451" i="35"/>
  <c r="D1451" i="35"/>
  <c r="E1451" i="35"/>
  <c r="F1451" i="35"/>
  <c r="H1451" i="35"/>
  <c r="G1451" i="35"/>
  <c r="AD1443" i="35"/>
  <c r="D1443" i="35"/>
  <c r="E1443" i="35"/>
  <c r="F1443" i="35"/>
  <c r="H1443" i="35"/>
  <c r="G1443" i="35"/>
  <c r="AD1435" i="35"/>
  <c r="D1435" i="35"/>
  <c r="E1435" i="35"/>
  <c r="F1435" i="35"/>
  <c r="H1435" i="35"/>
  <c r="G1435" i="35"/>
  <c r="AD1427" i="35"/>
  <c r="D1427" i="35"/>
  <c r="E1427" i="35"/>
  <c r="F1427" i="35"/>
  <c r="H1427" i="35"/>
  <c r="G1427" i="35"/>
  <c r="AD1419" i="35"/>
  <c r="D1419" i="35"/>
  <c r="E1419" i="35"/>
  <c r="F1419" i="35"/>
  <c r="H1419" i="35"/>
  <c r="G1419" i="35"/>
  <c r="AD1411" i="35"/>
  <c r="D1411" i="35"/>
  <c r="E1411" i="35"/>
  <c r="F1411" i="35"/>
  <c r="H1411" i="35"/>
  <c r="G1411" i="35"/>
  <c r="AD1403" i="35"/>
  <c r="D1403" i="35"/>
  <c r="E1403" i="35"/>
  <c r="F1403" i="35"/>
  <c r="H1403" i="35"/>
  <c r="G1403" i="35"/>
  <c r="AD1395" i="35"/>
  <c r="D1395" i="35"/>
  <c r="E1395" i="35"/>
  <c r="F1395" i="35"/>
  <c r="H1395" i="35"/>
  <c r="G1395" i="35"/>
  <c r="AD1387" i="35"/>
  <c r="D1387" i="35"/>
  <c r="E1387" i="35"/>
  <c r="F1387" i="35"/>
  <c r="H1387" i="35"/>
  <c r="G1387" i="35"/>
  <c r="AD1379" i="35"/>
  <c r="D1379" i="35"/>
  <c r="E1379" i="35"/>
  <c r="F1379" i="35"/>
  <c r="H1379" i="35"/>
  <c r="G1379" i="35"/>
  <c r="AD1371" i="35"/>
  <c r="F1371" i="35"/>
  <c r="G1371" i="35"/>
  <c r="H1371" i="35"/>
  <c r="D1371" i="35"/>
  <c r="E1371" i="35"/>
  <c r="AD1363" i="35"/>
  <c r="G1363" i="35"/>
  <c r="H1363" i="35"/>
  <c r="E1363" i="35"/>
  <c r="D1363" i="35"/>
  <c r="F1363" i="35"/>
  <c r="AD1355" i="35"/>
  <c r="G1355" i="35"/>
  <c r="E1355" i="35"/>
  <c r="F1355" i="35"/>
  <c r="H1355" i="35"/>
  <c r="D1355" i="35"/>
  <c r="AD1347" i="35"/>
  <c r="G1347" i="35"/>
  <c r="D1347" i="35"/>
  <c r="E1347" i="35"/>
  <c r="H1347" i="35"/>
  <c r="F1347" i="35"/>
  <c r="AD1339" i="35"/>
  <c r="G1339" i="35"/>
  <c r="E1339" i="35"/>
  <c r="F1339" i="35"/>
  <c r="H1339" i="35"/>
  <c r="D1339" i="35"/>
  <c r="AD1331" i="35"/>
  <c r="G1331" i="35"/>
  <c r="D1331" i="35"/>
  <c r="E1331" i="35"/>
  <c r="H1331" i="35"/>
  <c r="F1331" i="35"/>
  <c r="AD1323" i="35"/>
  <c r="G1323" i="35"/>
  <c r="E1323" i="35"/>
  <c r="F1323" i="35"/>
  <c r="H1323" i="35"/>
  <c r="D1323" i="35"/>
  <c r="AD1315" i="35"/>
  <c r="G1315" i="35"/>
  <c r="H1315" i="35"/>
  <c r="D1315" i="35"/>
  <c r="F1315" i="35"/>
  <c r="E1315" i="35"/>
  <c r="AD1307" i="35"/>
  <c r="G1307" i="35"/>
  <c r="H1307" i="35"/>
  <c r="E1307" i="35"/>
  <c r="F1307" i="35"/>
  <c r="D1307" i="35"/>
  <c r="AD1299" i="35"/>
  <c r="G1299" i="35"/>
  <c r="H1299" i="35"/>
  <c r="F1299" i="35"/>
  <c r="D1299" i="35"/>
  <c r="E1299" i="35"/>
  <c r="AD1291" i="35"/>
  <c r="G1291" i="35"/>
  <c r="H1291" i="35"/>
  <c r="E1291" i="35"/>
  <c r="F1291" i="35"/>
  <c r="D1291" i="35"/>
  <c r="AD1283" i="35"/>
  <c r="G1283" i="35"/>
  <c r="H1283" i="35"/>
  <c r="D1283" i="35"/>
  <c r="E1283" i="35"/>
  <c r="F1283" i="35"/>
  <c r="AD1275" i="35"/>
  <c r="G1275" i="35"/>
  <c r="H1275" i="35"/>
  <c r="D1275" i="35"/>
  <c r="E1275" i="35"/>
  <c r="F1275" i="35"/>
  <c r="AD1267" i="35"/>
  <c r="G1267" i="35"/>
  <c r="H1267" i="35"/>
  <c r="D1267" i="35"/>
  <c r="E1267" i="35"/>
  <c r="F1267" i="35"/>
  <c r="AD1259" i="35"/>
  <c r="G1259" i="35"/>
  <c r="H1259" i="35"/>
  <c r="D1259" i="35"/>
  <c r="E1259" i="35"/>
  <c r="F1259" i="35"/>
  <c r="AD1251" i="35"/>
  <c r="G1251" i="35"/>
  <c r="H1251" i="35"/>
  <c r="D1251" i="35"/>
  <c r="F1251" i="35"/>
  <c r="E1251" i="35"/>
  <c r="AD1243" i="35"/>
  <c r="G1243" i="35"/>
  <c r="H1243" i="35"/>
  <c r="E1243" i="35"/>
  <c r="F1243" i="35"/>
  <c r="D1243" i="35"/>
  <c r="AD1235" i="35"/>
  <c r="G1235" i="35"/>
  <c r="H1235" i="35"/>
  <c r="F1235" i="35"/>
  <c r="D1235" i="35"/>
  <c r="E1235" i="35"/>
  <c r="AD1227" i="35"/>
  <c r="G1227" i="35"/>
  <c r="H1227" i="35"/>
  <c r="E1227" i="35"/>
  <c r="F1227" i="35"/>
  <c r="D1227" i="35"/>
  <c r="AD1219" i="35"/>
  <c r="G1219" i="35"/>
  <c r="H1219" i="35"/>
  <c r="D1219" i="35"/>
  <c r="E1219" i="35"/>
  <c r="F1219" i="35"/>
  <c r="AD1211" i="35"/>
  <c r="G1211" i="35"/>
  <c r="H1211" i="35"/>
  <c r="D1211" i="35"/>
  <c r="E1211" i="35"/>
  <c r="F1211" i="35"/>
  <c r="AD1203" i="35"/>
  <c r="G1203" i="35"/>
  <c r="H1203" i="35"/>
  <c r="D1203" i="35"/>
  <c r="E1203" i="35"/>
  <c r="F1203" i="35"/>
  <c r="AD1195" i="35"/>
  <c r="G1195" i="35"/>
  <c r="H1195" i="35"/>
  <c r="D1195" i="35"/>
  <c r="E1195" i="35"/>
  <c r="F1195" i="35"/>
  <c r="AD1187" i="35"/>
  <c r="F1187" i="35"/>
  <c r="G1187" i="35"/>
  <c r="H1187" i="35"/>
  <c r="D1187" i="35"/>
  <c r="E1187" i="35"/>
  <c r="AD1565" i="35"/>
  <c r="D1565" i="35"/>
  <c r="E1565" i="35"/>
  <c r="F1565" i="35"/>
  <c r="G1565" i="35"/>
  <c r="H1565" i="35"/>
  <c r="AD1533" i="35"/>
  <c r="H1533" i="35"/>
  <c r="D1533" i="35"/>
  <c r="F1533" i="35"/>
  <c r="E1533" i="35"/>
  <c r="G1533" i="35"/>
  <c r="AD1501" i="35"/>
  <c r="H1501" i="35"/>
  <c r="D1501" i="35"/>
  <c r="F1501" i="35"/>
  <c r="E1501" i="35"/>
  <c r="G1501" i="35"/>
  <c r="AD1461" i="35"/>
  <c r="H1461" i="35"/>
  <c r="D1461" i="35"/>
  <c r="F1461" i="35"/>
  <c r="E1461" i="35"/>
  <c r="G1461" i="35"/>
  <c r="AD1429" i="35"/>
  <c r="H1429" i="35"/>
  <c r="D1429" i="35"/>
  <c r="F1429" i="35"/>
  <c r="E1429" i="35"/>
  <c r="G1429" i="35"/>
  <c r="AD1373" i="35"/>
  <c r="H1373" i="35"/>
  <c r="G1373" i="35"/>
  <c r="E1373" i="35"/>
  <c r="D1373" i="35"/>
  <c r="F1373" i="35"/>
  <c r="AD1333" i="35"/>
  <c r="E1333" i="35"/>
  <c r="G1333" i="35"/>
  <c r="H1333" i="35"/>
  <c r="D1333" i="35"/>
  <c r="F1333" i="35"/>
  <c r="AD1301" i="35"/>
  <c r="E1301" i="35"/>
  <c r="F1301" i="35"/>
  <c r="G1301" i="35"/>
  <c r="H1301" i="35"/>
  <c r="D1301" i="35"/>
  <c r="AD1269" i="35"/>
  <c r="E1269" i="35"/>
  <c r="F1269" i="35"/>
  <c r="G1269" i="35"/>
  <c r="H1269" i="35"/>
  <c r="D1269" i="35"/>
  <c r="AD1213" i="35"/>
  <c r="E1213" i="35"/>
  <c r="F1213" i="35"/>
  <c r="G1213" i="35"/>
  <c r="H1213" i="35"/>
  <c r="D1213" i="35"/>
  <c r="AD1189" i="35"/>
  <c r="D1189" i="35"/>
  <c r="E1189" i="35"/>
  <c r="F1189" i="35"/>
  <c r="G1189" i="35"/>
  <c r="H1189" i="35"/>
  <c r="AD1571" i="35"/>
  <c r="D1571" i="35"/>
  <c r="E1571" i="35"/>
  <c r="F1571" i="35"/>
  <c r="G1571" i="35"/>
  <c r="H1571" i="35"/>
  <c r="AD1570" i="35"/>
  <c r="D1570" i="35"/>
  <c r="E1570" i="35"/>
  <c r="F1570" i="35"/>
  <c r="G1570" i="35"/>
  <c r="H1570" i="35"/>
  <c r="AD1554" i="35"/>
  <c r="G1554" i="35"/>
  <c r="D1554" i="35"/>
  <c r="E1554" i="35"/>
  <c r="F1554" i="35"/>
  <c r="H1554" i="35"/>
  <c r="AD1538" i="35"/>
  <c r="H1538" i="35"/>
  <c r="D1538" i="35"/>
  <c r="G1538" i="35"/>
  <c r="E1538" i="35"/>
  <c r="F1538" i="35"/>
  <c r="AD1530" i="35"/>
  <c r="G1530" i="35"/>
  <c r="H1530" i="35"/>
  <c r="E1530" i="35"/>
  <c r="D1530" i="35"/>
  <c r="F1530" i="35"/>
  <c r="AD1522" i="35"/>
  <c r="G1522" i="35"/>
  <c r="H1522" i="35"/>
  <c r="E1522" i="35"/>
  <c r="D1522" i="35"/>
  <c r="F1522" i="35"/>
  <c r="AD1514" i="35"/>
  <c r="G1514" i="35"/>
  <c r="H1514" i="35"/>
  <c r="E1514" i="35"/>
  <c r="D1514" i="35"/>
  <c r="F1514" i="35"/>
  <c r="AD1506" i="35"/>
  <c r="G1506" i="35"/>
  <c r="H1506" i="35"/>
  <c r="E1506" i="35"/>
  <c r="F1506" i="35"/>
  <c r="D1506" i="35"/>
  <c r="AD1498" i="35"/>
  <c r="G1498" i="35"/>
  <c r="H1498" i="35"/>
  <c r="E1498" i="35"/>
  <c r="D1498" i="35"/>
  <c r="F1498" i="35"/>
  <c r="AD1490" i="35"/>
  <c r="G1490" i="35"/>
  <c r="H1490" i="35"/>
  <c r="E1490" i="35"/>
  <c r="D1490" i="35"/>
  <c r="F1490" i="35"/>
  <c r="AD1482" i="35"/>
  <c r="G1482" i="35"/>
  <c r="H1482" i="35"/>
  <c r="E1482" i="35"/>
  <c r="D1482" i="35"/>
  <c r="F1482" i="35"/>
  <c r="AD1474" i="35"/>
  <c r="G1474" i="35"/>
  <c r="H1474" i="35"/>
  <c r="E1474" i="35"/>
  <c r="F1474" i="35"/>
  <c r="D1474" i="35"/>
  <c r="AD1466" i="35"/>
  <c r="G1466" i="35"/>
  <c r="H1466" i="35"/>
  <c r="E1466" i="35"/>
  <c r="D1466" i="35"/>
  <c r="F1466" i="35"/>
  <c r="AD1458" i="35"/>
  <c r="G1458" i="35"/>
  <c r="H1458" i="35"/>
  <c r="E1458" i="35"/>
  <c r="D1458" i="35"/>
  <c r="F1458" i="35"/>
  <c r="AD1450" i="35"/>
  <c r="G1450" i="35"/>
  <c r="H1450" i="35"/>
  <c r="E1450" i="35"/>
  <c r="D1450" i="35"/>
  <c r="F1450" i="35"/>
  <c r="AD1442" i="35"/>
  <c r="G1442" i="35"/>
  <c r="H1442" i="35"/>
  <c r="E1442" i="35"/>
  <c r="F1442" i="35"/>
  <c r="D1442" i="35"/>
  <c r="AD1434" i="35"/>
  <c r="G1434" i="35"/>
  <c r="H1434" i="35"/>
  <c r="E1434" i="35"/>
  <c r="D1434" i="35"/>
  <c r="F1434" i="35"/>
  <c r="AD1426" i="35"/>
  <c r="G1426" i="35"/>
  <c r="H1426" i="35"/>
  <c r="E1426" i="35"/>
  <c r="D1426" i="35"/>
  <c r="F1426" i="35"/>
  <c r="AD1418" i="35"/>
  <c r="G1418" i="35"/>
  <c r="H1418" i="35"/>
  <c r="E1418" i="35"/>
  <c r="D1418" i="35"/>
  <c r="F1418" i="35"/>
  <c r="AD1410" i="35"/>
  <c r="G1410" i="35"/>
  <c r="H1410" i="35"/>
  <c r="E1410" i="35"/>
  <c r="F1410" i="35"/>
  <c r="D1410" i="35"/>
  <c r="AD1402" i="35"/>
  <c r="G1402" i="35"/>
  <c r="H1402" i="35"/>
  <c r="E1402" i="35"/>
  <c r="D1402" i="35"/>
  <c r="F1402" i="35"/>
  <c r="AD1394" i="35"/>
  <c r="G1394" i="35"/>
  <c r="H1394" i="35"/>
  <c r="E1394" i="35"/>
  <c r="D1394" i="35"/>
  <c r="F1394" i="35"/>
  <c r="AD1386" i="35"/>
  <c r="G1386" i="35"/>
  <c r="H1386" i="35"/>
  <c r="E1386" i="35"/>
  <c r="D1386" i="35"/>
  <c r="F1386" i="35"/>
  <c r="AD1378" i="35"/>
  <c r="G1378" i="35"/>
  <c r="H1378" i="35"/>
  <c r="E1378" i="35"/>
  <c r="F1378" i="35"/>
  <c r="D1378" i="35"/>
  <c r="AD1370" i="35"/>
  <c r="F1370" i="35"/>
  <c r="G1370" i="35"/>
  <c r="H1370" i="35"/>
  <c r="D1370" i="35"/>
  <c r="E1370" i="35"/>
  <c r="AD1362" i="35"/>
  <c r="F1362" i="35"/>
  <c r="G1362" i="35"/>
  <c r="H1362" i="35"/>
  <c r="D1362" i="35"/>
  <c r="E1362" i="35"/>
  <c r="AD1354" i="35"/>
  <c r="D1354" i="35"/>
  <c r="F1354" i="35"/>
  <c r="G1354" i="35"/>
  <c r="H1354" i="35"/>
  <c r="E1354" i="35"/>
  <c r="AD1346" i="35"/>
  <c r="D1346" i="35"/>
  <c r="F1346" i="35"/>
  <c r="G1346" i="35"/>
  <c r="H1346" i="35"/>
  <c r="E1346" i="35"/>
  <c r="AD1338" i="35"/>
  <c r="D1338" i="35"/>
  <c r="F1338" i="35"/>
  <c r="G1338" i="35"/>
  <c r="H1338" i="35"/>
  <c r="E1338" i="35"/>
  <c r="AD1330" i="35"/>
  <c r="D1330" i="35"/>
  <c r="F1330" i="35"/>
  <c r="G1330" i="35"/>
  <c r="H1330" i="35"/>
  <c r="E1330" i="35"/>
  <c r="AD1322" i="35"/>
  <c r="D1322" i="35"/>
  <c r="F1322" i="35"/>
  <c r="G1322" i="35"/>
  <c r="H1322" i="35"/>
  <c r="E1322" i="35"/>
  <c r="AD1314" i="35"/>
  <c r="D1314" i="35"/>
  <c r="E1314" i="35"/>
  <c r="F1314" i="35"/>
  <c r="G1314" i="35"/>
  <c r="H1314" i="35"/>
  <c r="AD1306" i="35"/>
  <c r="D1306" i="35"/>
  <c r="E1306" i="35"/>
  <c r="F1306" i="35"/>
  <c r="G1306" i="35"/>
  <c r="H1306" i="35"/>
  <c r="AD1298" i="35"/>
  <c r="D1298" i="35"/>
  <c r="E1298" i="35"/>
  <c r="F1298" i="35"/>
  <c r="G1298" i="35"/>
  <c r="H1298" i="35"/>
  <c r="AD1290" i="35"/>
  <c r="D1290" i="35"/>
  <c r="E1290" i="35"/>
  <c r="F1290" i="35"/>
  <c r="G1290" i="35"/>
  <c r="H1290" i="35"/>
  <c r="AD1282" i="35"/>
  <c r="D1282" i="35"/>
  <c r="E1282" i="35"/>
  <c r="F1282" i="35"/>
  <c r="G1282" i="35"/>
  <c r="H1282" i="35"/>
  <c r="AD1274" i="35"/>
  <c r="D1274" i="35"/>
  <c r="E1274" i="35"/>
  <c r="F1274" i="35"/>
  <c r="G1274" i="35"/>
  <c r="H1274" i="35"/>
  <c r="AD1266" i="35"/>
  <c r="D1266" i="35"/>
  <c r="E1266" i="35"/>
  <c r="F1266" i="35"/>
  <c r="G1266" i="35"/>
  <c r="H1266" i="35"/>
  <c r="AD1258" i="35"/>
  <c r="D1258" i="35"/>
  <c r="E1258" i="35"/>
  <c r="F1258" i="35"/>
  <c r="G1258" i="35"/>
  <c r="H1258" i="35"/>
  <c r="AD1250" i="35"/>
  <c r="D1250" i="35"/>
  <c r="E1250" i="35"/>
  <c r="F1250" i="35"/>
  <c r="G1250" i="35"/>
  <c r="H1250" i="35"/>
  <c r="AD1242" i="35"/>
  <c r="D1242" i="35"/>
  <c r="E1242" i="35"/>
  <c r="F1242" i="35"/>
  <c r="G1242" i="35"/>
  <c r="H1242" i="35"/>
  <c r="AD1234" i="35"/>
  <c r="D1234" i="35"/>
  <c r="E1234" i="35"/>
  <c r="F1234" i="35"/>
  <c r="G1234" i="35"/>
  <c r="H1234" i="35"/>
  <c r="AD1226" i="35"/>
  <c r="D1226" i="35"/>
  <c r="E1226" i="35"/>
  <c r="F1226" i="35"/>
  <c r="G1226" i="35"/>
  <c r="H1226" i="35"/>
  <c r="AD1218" i="35"/>
  <c r="D1218" i="35"/>
  <c r="E1218" i="35"/>
  <c r="F1218" i="35"/>
  <c r="G1218" i="35"/>
  <c r="H1218" i="35"/>
  <c r="AD1210" i="35"/>
  <c r="D1210" i="35"/>
  <c r="E1210" i="35"/>
  <c r="F1210" i="35"/>
  <c r="G1210" i="35"/>
  <c r="H1210" i="35"/>
  <c r="AD1202" i="35"/>
  <c r="D1202" i="35"/>
  <c r="E1202" i="35"/>
  <c r="F1202" i="35"/>
  <c r="G1202" i="35"/>
  <c r="H1202" i="35"/>
  <c r="AD1194" i="35"/>
  <c r="D1194" i="35"/>
  <c r="E1194" i="35"/>
  <c r="F1194" i="35"/>
  <c r="H1194" i="35"/>
  <c r="G1194" i="35"/>
  <c r="AD1186" i="35"/>
  <c r="D1186" i="35"/>
  <c r="E1186" i="35"/>
  <c r="F1186" i="35"/>
  <c r="G1186" i="35"/>
  <c r="H1186" i="35"/>
  <c r="AD1541" i="35"/>
  <c r="H1541" i="35"/>
  <c r="D1541" i="35"/>
  <c r="E1541" i="35"/>
  <c r="F1541" i="35"/>
  <c r="G1541" i="35"/>
  <c r="AD1485" i="35"/>
  <c r="H1485" i="35"/>
  <c r="D1485" i="35"/>
  <c r="F1485" i="35"/>
  <c r="E1485" i="35"/>
  <c r="G1485" i="35"/>
  <c r="AD1445" i="35"/>
  <c r="H1445" i="35"/>
  <c r="D1445" i="35"/>
  <c r="F1445" i="35"/>
  <c r="E1445" i="35"/>
  <c r="G1445" i="35"/>
  <c r="AD1413" i="35"/>
  <c r="H1413" i="35"/>
  <c r="D1413" i="35"/>
  <c r="F1413" i="35"/>
  <c r="E1413" i="35"/>
  <c r="G1413" i="35"/>
  <c r="AD1365" i="35"/>
  <c r="G1365" i="35"/>
  <c r="H1365" i="35"/>
  <c r="D1365" i="35"/>
  <c r="F1365" i="35"/>
  <c r="E1365" i="35"/>
  <c r="AD1325" i="35"/>
  <c r="E1325" i="35"/>
  <c r="G1325" i="35"/>
  <c r="H1325" i="35"/>
  <c r="F1325" i="35"/>
  <c r="D1325" i="35"/>
  <c r="AD1285" i="35"/>
  <c r="E1285" i="35"/>
  <c r="F1285" i="35"/>
  <c r="G1285" i="35"/>
  <c r="H1285" i="35"/>
  <c r="D1285" i="35"/>
  <c r="AD1261" i="35"/>
  <c r="E1261" i="35"/>
  <c r="F1261" i="35"/>
  <c r="G1261" i="35"/>
  <c r="H1261" i="35"/>
  <c r="D1261" i="35"/>
  <c r="AD1205" i="35"/>
  <c r="E1205" i="35"/>
  <c r="F1205" i="35"/>
  <c r="G1205" i="35"/>
  <c r="H1205" i="35"/>
  <c r="D1205" i="35"/>
  <c r="AD1579" i="35"/>
  <c r="D1579" i="35"/>
  <c r="E1579" i="35"/>
  <c r="F1579" i="35"/>
  <c r="G1579" i="35"/>
  <c r="H1579" i="35"/>
  <c r="AD1555" i="35"/>
  <c r="D1555" i="35"/>
  <c r="E1555" i="35"/>
  <c r="F1555" i="35"/>
  <c r="G1555" i="35"/>
  <c r="H1555" i="35"/>
  <c r="AD1578" i="35"/>
  <c r="D1578" i="35"/>
  <c r="E1578" i="35"/>
  <c r="G1578" i="35"/>
  <c r="F1578" i="35"/>
  <c r="H1578" i="35"/>
  <c r="AD1562" i="35"/>
  <c r="H1562" i="35"/>
  <c r="D1562" i="35"/>
  <c r="E1562" i="35"/>
  <c r="G1562" i="35"/>
  <c r="F1562" i="35"/>
  <c r="AD1546" i="35"/>
  <c r="G1546" i="35"/>
  <c r="H1546" i="35"/>
  <c r="D1546" i="35"/>
  <c r="E1546" i="35"/>
  <c r="F1546" i="35"/>
  <c r="AD1577" i="35"/>
  <c r="F1577" i="35"/>
  <c r="G1577" i="35"/>
  <c r="E1577" i="35"/>
  <c r="H1577" i="35"/>
  <c r="D1577" i="35"/>
  <c r="AD1569" i="35"/>
  <c r="F1569" i="35"/>
  <c r="D1569" i="35"/>
  <c r="E1569" i="35"/>
  <c r="G1569" i="35"/>
  <c r="H1569" i="35"/>
  <c r="AD1561" i="35"/>
  <c r="F1561" i="35"/>
  <c r="D1561" i="35"/>
  <c r="G1561" i="35"/>
  <c r="H1561" i="35"/>
  <c r="E1561" i="35"/>
  <c r="AD1553" i="35"/>
  <c r="F1553" i="35"/>
  <c r="D1553" i="35"/>
  <c r="G1553" i="35"/>
  <c r="H1553" i="35"/>
  <c r="E1553" i="35"/>
  <c r="AD1545" i="35"/>
  <c r="F1545" i="35"/>
  <c r="E1545" i="35"/>
  <c r="G1545" i="35"/>
  <c r="H1545" i="35"/>
  <c r="D1545" i="35"/>
  <c r="E1537" i="35"/>
  <c r="AD1537" i="35"/>
  <c r="F1537" i="35"/>
  <c r="D1537" i="35"/>
  <c r="G1537" i="35"/>
  <c r="H1537" i="35"/>
  <c r="D1529" i="35"/>
  <c r="E1529" i="35"/>
  <c r="F1529" i="35"/>
  <c r="G1529" i="35"/>
  <c r="H1529" i="35"/>
  <c r="AD1529" i="35"/>
  <c r="AD1521" i="35"/>
  <c r="D1521" i="35"/>
  <c r="E1521" i="35"/>
  <c r="F1521" i="35"/>
  <c r="G1521" i="35"/>
  <c r="H1521" i="35"/>
  <c r="AD1513" i="35"/>
  <c r="D1513" i="35"/>
  <c r="E1513" i="35"/>
  <c r="F1513" i="35"/>
  <c r="G1513" i="35"/>
  <c r="H1513" i="35"/>
  <c r="AD1505" i="35"/>
  <c r="D1505" i="35"/>
  <c r="E1505" i="35"/>
  <c r="F1505" i="35"/>
  <c r="G1505" i="35"/>
  <c r="H1505" i="35"/>
  <c r="AD1497" i="35"/>
  <c r="D1497" i="35"/>
  <c r="E1497" i="35"/>
  <c r="F1497" i="35"/>
  <c r="G1497" i="35"/>
  <c r="H1497" i="35"/>
  <c r="AD1489" i="35"/>
  <c r="D1489" i="35"/>
  <c r="E1489" i="35"/>
  <c r="F1489" i="35"/>
  <c r="G1489" i="35"/>
  <c r="H1489" i="35"/>
  <c r="D1481" i="35"/>
  <c r="E1481" i="35"/>
  <c r="AD1481" i="35"/>
  <c r="F1481" i="35"/>
  <c r="G1481" i="35"/>
  <c r="H1481" i="35"/>
  <c r="AD1473" i="35"/>
  <c r="D1473" i="35"/>
  <c r="E1473" i="35"/>
  <c r="F1473" i="35"/>
  <c r="G1473" i="35"/>
  <c r="H1473" i="35"/>
  <c r="AD1465" i="35"/>
  <c r="D1465" i="35"/>
  <c r="E1465" i="35"/>
  <c r="F1465" i="35"/>
  <c r="G1465" i="35"/>
  <c r="H1465" i="35"/>
  <c r="AD1457" i="35"/>
  <c r="D1457" i="35"/>
  <c r="E1457" i="35"/>
  <c r="F1457" i="35"/>
  <c r="G1457" i="35"/>
  <c r="H1457" i="35"/>
  <c r="AD1449" i="35"/>
  <c r="D1449" i="35"/>
  <c r="E1449" i="35"/>
  <c r="F1449" i="35"/>
  <c r="G1449" i="35"/>
  <c r="H1449" i="35"/>
  <c r="AD1441" i="35"/>
  <c r="D1441" i="35"/>
  <c r="E1441" i="35"/>
  <c r="F1441" i="35"/>
  <c r="G1441" i="35"/>
  <c r="H1441" i="35"/>
  <c r="AD1433" i="35"/>
  <c r="D1433" i="35"/>
  <c r="E1433" i="35"/>
  <c r="F1433" i="35"/>
  <c r="G1433" i="35"/>
  <c r="H1433" i="35"/>
  <c r="AD1425" i="35"/>
  <c r="D1425" i="35"/>
  <c r="E1425" i="35"/>
  <c r="F1425" i="35"/>
  <c r="G1425" i="35"/>
  <c r="H1425" i="35"/>
  <c r="AD1417" i="35"/>
  <c r="D1417" i="35"/>
  <c r="E1417" i="35"/>
  <c r="F1417" i="35"/>
  <c r="G1417" i="35"/>
  <c r="H1417" i="35"/>
  <c r="AD1409" i="35"/>
  <c r="D1409" i="35"/>
  <c r="E1409" i="35"/>
  <c r="F1409" i="35"/>
  <c r="G1409" i="35"/>
  <c r="H1409" i="35"/>
  <c r="AD1401" i="35"/>
  <c r="D1401" i="35"/>
  <c r="E1401" i="35"/>
  <c r="F1401" i="35"/>
  <c r="G1401" i="35"/>
  <c r="H1401" i="35"/>
  <c r="AD1393" i="35"/>
  <c r="D1393" i="35"/>
  <c r="E1393" i="35"/>
  <c r="F1393" i="35"/>
  <c r="G1393" i="35"/>
  <c r="H1393" i="35"/>
  <c r="AD1385" i="35"/>
  <c r="D1385" i="35"/>
  <c r="E1385" i="35"/>
  <c r="F1385" i="35"/>
  <c r="G1385" i="35"/>
  <c r="H1385" i="35"/>
  <c r="AD1377" i="35"/>
  <c r="D1377" i="35"/>
  <c r="E1377" i="35"/>
  <c r="F1377" i="35"/>
  <c r="G1377" i="35"/>
  <c r="H1377" i="35"/>
  <c r="AD1369" i="35"/>
  <c r="D1369" i="35"/>
  <c r="E1369" i="35"/>
  <c r="F1369" i="35"/>
  <c r="G1369" i="35"/>
  <c r="H1369" i="35"/>
  <c r="AD1361" i="35"/>
  <c r="D1361" i="35"/>
  <c r="E1361" i="35"/>
  <c r="F1361" i="35"/>
  <c r="G1361" i="35"/>
  <c r="H1361" i="35"/>
  <c r="AD1353" i="35"/>
  <c r="D1353" i="35"/>
  <c r="E1353" i="35"/>
  <c r="F1353" i="35"/>
  <c r="G1353" i="35"/>
  <c r="H1353" i="35"/>
  <c r="AD1345" i="35"/>
  <c r="D1345" i="35"/>
  <c r="E1345" i="35"/>
  <c r="G1345" i="35"/>
  <c r="H1345" i="35"/>
  <c r="F1345" i="35"/>
  <c r="AD1337" i="35"/>
  <c r="D1337" i="35"/>
  <c r="E1337" i="35"/>
  <c r="F1337" i="35"/>
  <c r="G1337" i="35"/>
  <c r="H1337" i="35"/>
  <c r="AD1329" i="35"/>
  <c r="D1329" i="35"/>
  <c r="E1329" i="35"/>
  <c r="G1329" i="35"/>
  <c r="H1329" i="35"/>
  <c r="F1329" i="35"/>
  <c r="AD1321" i="35"/>
  <c r="D1321" i="35"/>
  <c r="E1321" i="35"/>
  <c r="F1321" i="35"/>
  <c r="G1321" i="35"/>
  <c r="H1321" i="35"/>
  <c r="AD1313" i="35"/>
  <c r="D1313" i="35"/>
  <c r="E1313" i="35"/>
  <c r="F1313" i="35"/>
  <c r="G1313" i="35"/>
  <c r="H1313" i="35"/>
  <c r="AD1305" i="35"/>
  <c r="D1305" i="35"/>
  <c r="E1305" i="35"/>
  <c r="F1305" i="35"/>
  <c r="G1305" i="35"/>
  <c r="H1305" i="35"/>
  <c r="AD1297" i="35"/>
  <c r="D1297" i="35"/>
  <c r="E1297" i="35"/>
  <c r="F1297" i="35"/>
  <c r="G1297" i="35"/>
  <c r="H1297" i="35"/>
  <c r="AD1289" i="35"/>
  <c r="D1289" i="35"/>
  <c r="E1289" i="35"/>
  <c r="F1289" i="35"/>
  <c r="H1289" i="35"/>
  <c r="G1289" i="35"/>
  <c r="AD1281" i="35"/>
  <c r="D1281" i="35"/>
  <c r="E1281" i="35"/>
  <c r="G1281" i="35"/>
  <c r="H1281" i="35"/>
  <c r="F1281" i="35"/>
  <c r="AD1273" i="35"/>
  <c r="D1273" i="35"/>
  <c r="E1273" i="35"/>
  <c r="H1273" i="35"/>
  <c r="F1273" i="35"/>
  <c r="G1273" i="35"/>
  <c r="AD1265" i="35"/>
  <c r="D1265" i="35"/>
  <c r="E1265" i="35"/>
  <c r="G1265" i="35"/>
  <c r="H1265" i="35"/>
  <c r="F1265" i="35"/>
  <c r="AD1257" i="35"/>
  <c r="D1257" i="35"/>
  <c r="E1257" i="35"/>
  <c r="F1257" i="35"/>
  <c r="G1257" i="35"/>
  <c r="H1257" i="35"/>
  <c r="AD1249" i="35"/>
  <c r="D1249" i="35"/>
  <c r="E1249" i="35"/>
  <c r="F1249" i="35"/>
  <c r="G1249" i="35"/>
  <c r="H1249" i="35"/>
  <c r="AD1241" i="35"/>
  <c r="D1241" i="35"/>
  <c r="E1241" i="35"/>
  <c r="F1241" i="35"/>
  <c r="G1241" i="35"/>
  <c r="H1241" i="35"/>
  <c r="AD1233" i="35"/>
  <c r="D1233" i="35"/>
  <c r="E1233" i="35"/>
  <c r="F1233" i="35"/>
  <c r="G1233" i="35"/>
  <c r="H1233" i="35"/>
  <c r="AD1225" i="35"/>
  <c r="D1225" i="35"/>
  <c r="E1225" i="35"/>
  <c r="F1225" i="35"/>
  <c r="H1225" i="35"/>
  <c r="G1225" i="35"/>
  <c r="AD1217" i="35"/>
  <c r="D1217" i="35"/>
  <c r="E1217" i="35"/>
  <c r="G1217" i="35"/>
  <c r="H1217" i="35"/>
  <c r="F1217" i="35"/>
  <c r="AD1209" i="35"/>
  <c r="D1209" i="35"/>
  <c r="E1209" i="35"/>
  <c r="H1209" i="35"/>
  <c r="F1209" i="35"/>
  <c r="G1209" i="35"/>
  <c r="AD1201" i="35"/>
  <c r="D1201" i="35"/>
  <c r="E1201" i="35"/>
  <c r="G1201" i="35"/>
  <c r="H1201" i="35"/>
  <c r="F1201" i="35"/>
  <c r="AD1193" i="35"/>
  <c r="D1193" i="35"/>
  <c r="E1193" i="35"/>
  <c r="F1193" i="35"/>
  <c r="G1193" i="35"/>
  <c r="H1193" i="35"/>
  <c r="AD1185" i="35"/>
  <c r="H1185" i="35"/>
  <c r="D1185" i="35"/>
  <c r="F1185" i="35"/>
  <c r="G1185" i="35"/>
  <c r="E1185" i="35"/>
  <c r="AD1509" i="35"/>
  <c r="H1509" i="35"/>
  <c r="D1509" i="35"/>
  <c r="F1509" i="35"/>
  <c r="E1509" i="35"/>
  <c r="G1509" i="35"/>
  <c r="AD1405" i="35"/>
  <c r="H1405" i="35"/>
  <c r="D1405" i="35"/>
  <c r="F1405" i="35"/>
  <c r="E1405" i="35"/>
  <c r="G1405" i="35"/>
  <c r="AD1253" i="35"/>
  <c r="E1253" i="35"/>
  <c r="F1253" i="35"/>
  <c r="G1253" i="35"/>
  <c r="H1253" i="35"/>
  <c r="D1253" i="35"/>
  <c r="AD1576" i="35"/>
  <c r="D1576" i="35"/>
  <c r="E1576" i="35"/>
  <c r="F1576" i="35"/>
  <c r="G1576" i="35"/>
  <c r="H1576" i="35"/>
  <c r="AD1568" i="35"/>
  <c r="D1568" i="35"/>
  <c r="E1568" i="35"/>
  <c r="F1568" i="35"/>
  <c r="G1568" i="35"/>
  <c r="H1568" i="35"/>
  <c r="AD1560" i="35"/>
  <c r="D1560" i="35"/>
  <c r="E1560" i="35"/>
  <c r="F1560" i="35"/>
  <c r="G1560" i="35"/>
  <c r="H1560" i="35"/>
  <c r="AD1552" i="35"/>
  <c r="D1552" i="35"/>
  <c r="E1552" i="35"/>
  <c r="F1552" i="35"/>
  <c r="G1552" i="35"/>
  <c r="H1552" i="35"/>
  <c r="AD1544" i="35"/>
  <c r="D1544" i="35"/>
  <c r="E1544" i="35"/>
  <c r="F1544" i="35"/>
  <c r="G1544" i="35"/>
  <c r="H1544" i="35"/>
  <c r="AD1536" i="35"/>
  <c r="D1536" i="35"/>
  <c r="E1536" i="35"/>
  <c r="H1536" i="35"/>
  <c r="F1536" i="35"/>
  <c r="G1536" i="35"/>
  <c r="AD1528" i="35"/>
  <c r="D1528" i="35"/>
  <c r="E1528" i="35"/>
  <c r="G1528" i="35"/>
  <c r="F1528" i="35"/>
  <c r="H1528" i="35"/>
  <c r="AD1520" i="35"/>
  <c r="D1520" i="35"/>
  <c r="E1520" i="35"/>
  <c r="G1520" i="35"/>
  <c r="F1520" i="35"/>
  <c r="H1520" i="35"/>
  <c r="AD1512" i="35"/>
  <c r="D1512" i="35"/>
  <c r="E1512" i="35"/>
  <c r="G1512" i="35"/>
  <c r="F1512" i="35"/>
  <c r="H1512" i="35"/>
  <c r="AD1504" i="35"/>
  <c r="D1504" i="35"/>
  <c r="E1504" i="35"/>
  <c r="G1504" i="35"/>
  <c r="F1504" i="35"/>
  <c r="H1504" i="35"/>
  <c r="AD1496" i="35"/>
  <c r="D1496" i="35"/>
  <c r="E1496" i="35"/>
  <c r="G1496" i="35"/>
  <c r="F1496" i="35"/>
  <c r="H1496" i="35"/>
  <c r="AD1488" i="35"/>
  <c r="D1488" i="35"/>
  <c r="E1488" i="35"/>
  <c r="G1488" i="35"/>
  <c r="F1488" i="35"/>
  <c r="H1488" i="35"/>
  <c r="AD1480" i="35"/>
  <c r="D1480" i="35"/>
  <c r="E1480" i="35"/>
  <c r="G1480" i="35"/>
  <c r="H1480" i="35"/>
  <c r="F1480" i="35"/>
  <c r="AD1472" i="35"/>
  <c r="D1472" i="35"/>
  <c r="E1472" i="35"/>
  <c r="G1472" i="35"/>
  <c r="F1472" i="35"/>
  <c r="H1472" i="35"/>
  <c r="AD1464" i="35"/>
  <c r="D1464" i="35"/>
  <c r="E1464" i="35"/>
  <c r="G1464" i="35"/>
  <c r="F1464" i="35"/>
  <c r="H1464" i="35"/>
  <c r="AD1456" i="35"/>
  <c r="D1456" i="35"/>
  <c r="E1456" i="35"/>
  <c r="G1456" i="35"/>
  <c r="F1456" i="35"/>
  <c r="H1456" i="35"/>
  <c r="AD1448" i="35"/>
  <c r="D1448" i="35"/>
  <c r="E1448" i="35"/>
  <c r="G1448" i="35"/>
  <c r="H1448" i="35"/>
  <c r="F1448" i="35"/>
  <c r="AD1440" i="35"/>
  <c r="D1440" i="35"/>
  <c r="E1440" i="35"/>
  <c r="G1440" i="35"/>
  <c r="F1440" i="35"/>
  <c r="H1440" i="35"/>
  <c r="AD1432" i="35"/>
  <c r="D1432" i="35"/>
  <c r="E1432" i="35"/>
  <c r="G1432" i="35"/>
  <c r="F1432" i="35"/>
  <c r="H1432" i="35"/>
  <c r="AD1424" i="35"/>
  <c r="D1424" i="35"/>
  <c r="E1424" i="35"/>
  <c r="G1424" i="35"/>
  <c r="F1424" i="35"/>
  <c r="H1424" i="35"/>
  <c r="AD1416" i="35"/>
  <c r="D1416" i="35"/>
  <c r="E1416" i="35"/>
  <c r="G1416" i="35"/>
  <c r="F1416" i="35"/>
  <c r="H1416" i="35"/>
  <c r="AD1408" i="35"/>
  <c r="D1408" i="35"/>
  <c r="E1408" i="35"/>
  <c r="G1408" i="35"/>
  <c r="F1408" i="35"/>
  <c r="H1408" i="35"/>
  <c r="AD1400" i="35"/>
  <c r="D1400" i="35"/>
  <c r="E1400" i="35"/>
  <c r="G1400" i="35"/>
  <c r="F1400" i="35"/>
  <c r="H1400" i="35"/>
  <c r="AD1392" i="35"/>
  <c r="D1392" i="35"/>
  <c r="E1392" i="35"/>
  <c r="G1392" i="35"/>
  <c r="F1392" i="35"/>
  <c r="H1392" i="35"/>
  <c r="AD1384" i="35"/>
  <c r="D1384" i="35"/>
  <c r="E1384" i="35"/>
  <c r="G1384" i="35"/>
  <c r="F1384" i="35"/>
  <c r="H1384" i="35"/>
  <c r="AD1376" i="35"/>
  <c r="D1376" i="35"/>
  <c r="E1376" i="35"/>
  <c r="G1376" i="35"/>
  <c r="F1376" i="35"/>
  <c r="H1376" i="35"/>
  <c r="AD1368" i="35"/>
  <c r="H1368" i="35"/>
  <c r="G1368" i="35"/>
  <c r="E1368" i="35"/>
  <c r="D1368" i="35"/>
  <c r="F1368" i="35"/>
  <c r="AD1360" i="35"/>
  <c r="H1360" i="35"/>
  <c r="D1360" i="35"/>
  <c r="F1360" i="35"/>
  <c r="G1360" i="35"/>
  <c r="E1360" i="35"/>
  <c r="AD1352" i="35"/>
  <c r="F1352" i="35"/>
  <c r="H1352" i="35"/>
  <c r="D1352" i="35"/>
  <c r="E1352" i="35"/>
  <c r="G1352" i="35"/>
  <c r="AD1344" i="35"/>
  <c r="F1344" i="35"/>
  <c r="H1344" i="35"/>
  <c r="D1344" i="35"/>
  <c r="G1344" i="35"/>
  <c r="E1344" i="35"/>
  <c r="AD1336" i="35"/>
  <c r="F1336" i="35"/>
  <c r="H1336" i="35"/>
  <c r="D1336" i="35"/>
  <c r="E1336" i="35"/>
  <c r="G1336" i="35"/>
  <c r="AD1328" i="35"/>
  <c r="F1328" i="35"/>
  <c r="H1328" i="35"/>
  <c r="D1328" i="35"/>
  <c r="G1328" i="35"/>
  <c r="E1328" i="35"/>
  <c r="AD1320" i="35"/>
  <c r="F1320" i="35"/>
  <c r="H1320" i="35"/>
  <c r="D1320" i="35"/>
  <c r="E1320" i="35"/>
  <c r="G1320" i="35"/>
  <c r="AD1312" i="35"/>
  <c r="F1312" i="35"/>
  <c r="G1312" i="35"/>
  <c r="H1312" i="35"/>
  <c r="E1312" i="35"/>
  <c r="D1312" i="35"/>
  <c r="AD1304" i="35"/>
  <c r="F1304" i="35"/>
  <c r="G1304" i="35"/>
  <c r="H1304" i="35"/>
  <c r="D1304" i="35"/>
  <c r="E1304" i="35"/>
  <c r="AD1296" i="35"/>
  <c r="F1296" i="35"/>
  <c r="G1296" i="35"/>
  <c r="H1296" i="35"/>
  <c r="D1296" i="35"/>
  <c r="E1296" i="35"/>
  <c r="AD1288" i="35"/>
  <c r="F1288" i="35"/>
  <c r="G1288" i="35"/>
  <c r="H1288" i="35"/>
  <c r="D1288" i="35"/>
  <c r="E1288" i="35"/>
  <c r="AD1280" i="35"/>
  <c r="F1280" i="35"/>
  <c r="G1280" i="35"/>
  <c r="H1280" i="35"/>
  <c r="D1280" i="35"/>
  <c r="E1280" i="35"/>
  <c r="AD1272" i="35"/>
  <c r="F1272" i="35"/>
  <c r="G1272" i="35"/>
  <c r="H1272" i="35"/>
  <c r="D1272" i="35"/>
  <c r="E1272" i="35"/>
  <c r="AD1264" i="35"/>
  <c r="F1264" i="35"/>
  <c r="G1264" i="35"/>
  <c r="H1264" i="35"/>
  <c r="E1264" i="35"/>
  <c r="D1264" i="35"/>
  <c r="AD1256" i="35"/>
  <c r="F1256" i="35"/>
  <c r="G1256" i="35"/>
  <c r="H1256" i="35"/>
  <c r="D1256" i="35"/>
  <c r="E1256" i="35"/>
  <c r="AD1248" i="35"/>
  <c r="F1248" i="35"/>
  <c r="G1248" i="35"/>
  <c r="H1248" i="35"/>
  <c r="E1248" i="35"/>
  <c r="D1248" i="35"/>
  <c r="AD1240" i="35"/>
  <c r="F1240" i="35"/>
  <c r="G1240" i="35"/>
  <c r="H1240" i="35"/>
  <c r="D1240" i="35"/>
  <c r="E1240" i="35"/>
  <c r="AD1232" i="35"/>
  <c r="F1232" i="35"/>
  <c r="G1232" i="35"/>
  <c r="H1232" i="35"/>
  <c r="D1232" i="35"/>
  <c r="E1232" i="35"/>
  <c r="AD1224" i="35"/>
  <c r="F1224" i="35"/>
  <c r="G1224" i="35"/>
  <c r="H1224" i="35"/>
  <c r="D1224" i="35"/>
  <c r="E1224" i="35"/>
  <c r="AD1216" i="35"/>
  <c r="F1216" i="35"/>
  <c r="G1216" i="35"/>
  <c r="H1216" i="35"/>
  <c r="D1216" i="35"/>
  <c r="E1216" i="35"/>
  <c r="AD1208" i="35"/>
  <c r="F1208" i="35"/>
  <c r="G1208" i="35"/>
  <c r="H1208" i="35"/>
  <c r="D1208" i="35"/>
  <c r="E1208" i="35"/>
  <c r="AD1200" i="35"/>
  <c r="F1200" i="35"/>
  <c r="G1200" i="35"/>
  <c r="H1200" i="35"/>
  <c r="D1200" i="35"/>
  <c r="E1200" i="35"/>
  <c r="AD1192" i="35"/>
  <c r="F1192" i="35"/>
  <c r="G1192" i="35"/>
  <c r="H1192" i="35"/>
  <c r="D1192" i="35"/>
  <c r="E1192" i="35"/>
  <c r="AD1493" i="35"/>
  <c r="H1493" i="35"/>
  <c r="D1493" i="35"/>
  <c r="F1493" i="35"/>
  <c r="E1493" i="35"/>
  <c r="G1493" i="35"/>
  <c r="AD1381" i="35"/>
  <c r="H1381" i="35"/>
  <c r="D1381" i="35"/>
  <c r="F1381" i="35"/>
  <c r="E1381" i="35"/>
  <c r="G1381" i="35"/>
  <c r="AD1237" i="35"/>
  <c r="E1237" i="35"/>
  <c r="F1237" i="35"/>
  <c r="G1237" i="35"/>
  <c r="H1237" i="35"/>
  <c r="D1237" i="35"/>
  <c r="AD1575" i="35"/>
  <c r="H1575" i="35"/>
  <c r="F1575" i="35"/>
  <c r="G1575" i="35"/>
  <c r="D1575" i="35"/>
  <c r="E1575" i="35"/>
  <c r="AD1567" i="35"/>
  <c r="H1567" i="35"/>
  <c r="F1567" i="35"/>
  <c r="D1567" i="35"/>
  <c r="G1567" i="35"/>
  <c r="E1567" i="35"/>
  <c r="AD1559" i="35"/>
  <c r="H1559" i="35"/>
  <c r="G1559" i="35"/>
  <c r="F1559" i="35"/>
  <c r="D1559" i="35"/>
  <c r="E1559" i="35"/>
  <c r="AD1551" i="35"/>
  <c r="H1551" i="35"/>
  <c r="G1551" i="35"/>
  <c r="F1551" i="35"/>
  <c r="D1551" i="35"/>
  <c r="E1551" i="35"/>
  <c r="AD1543" i="35"/>
  <c r="H1543" i="35"/>
  <c r="G1543" i="35"/>
  <c r="F1543" i="35"/>
  <c r="D1543" i="35"/>
  <c r="E1543" i="35"/>
  <c r="F1535" i="35"/>
  <c r="AD1535" i="35"/>
  <c r="G1535" i="35"/>
  <c r="H1535" i="35"/>
  <c r="D1535" i="35"/>
  <c r="E1535" i="35"/>
  <c r="F1527" i="35"/>
  <c r="G1527" i="35"/>
  <c r="H1527" i="35"/>
  <c r="AD1527" i="35"/>
  <c r="D1527" i="35"/>
  <c r="E1527" i="35"/>
  <c r="AD1519" i="35"/>
  <c r="F1519" i="35"/>
  <c r="G1519" i="35"/>
  <c r="H1519" i="35"/>
  <c r="D1519" i="35"/>
  <c r="E1519" i="35"/>
  <c r="AD1511" i="35"/>
  <c r="F1511" i="35"/>
  <c r="G1511" i="35"/>
  <c r="H1511" i="35"/>
  <c r="D1511" i="35"/>
  <c r="E1511" i="35"/>
  <c r="AD1503" i="35"/>
  <c r="F1503" i="35"/>
  <c r="G1503" i="35"/>
  <c r="H1503" i="35"/>
  <c r="D1503" i="35"/>
  <c r="E1503" i="35"/>
  <c r="AD1495" i="35"/>
  <c r="F1495" i="35"/>
  <c r="G1495" i="35"/>
  <c r="H1495" i="35"/>
  <c r="D1495" i="35"/>
  <c r="E1495" i="35"/>
  <c r="AD1487" i="35"/>
  <c r="F1487" i="35"/>
  <c r="G1487" i="35"/>
  <c r="H1487" i="35"/>
  <c r="D1487" i="35"/>
  <c r="E1487" i="35"/>
  <c r="AD1479" i="35"/>
  <c r="F1479" i="35"/>
  <c r="G1479" i="35"/>
  <c r="H1479" i="35"/>
  <c r="D1479" i="35"/>
  <c r="E1479" i="35"/>
  <c r="AD1471" i="35"/>
  <c r="F1471" i="35"/>
  <c r="G1471" i="35"/>
  <c r="H1471" i="35"/>
  <c r="D1471" i="35"/>
  <c r="E1471" i="35"/>
  <c r="AD1463" i="35"/>
  <c r="F1463" i="35"/>
  <c r="G1463" i="35"/>
  <c r="H1463" i="35"/>
  <c r="D1463" i="35"/>
  <c r="E1463" i="35"/>
  <c r="AD1455" i="35"/>
  <c r="F1455" i="35"/>
  <c r="G1455" i="35"/>
  <c r="H1455" i="35"/>
  <c r="D1455" i="35"/>
  <c r="E1455" i="35"/>
  <c r="AD1447" i="35"/>
  <c r="F1447" i="35"/>
  <c r="G1447" i="35"/>
  <c r="H1447" i="35"/>
  <c r="D1447" i="35"/>
  <c r="E1447" i="35"/>
  <c r="AD1439" i="35"/>
  <c r="F1439" i="35"/>
  <c r="G1439" i="35"/>
  <c r="H1439" i="35"/>
  <c r="D1439" i="35"/>
  <c r="E1439" i="35"/>
  <c r="AD1431" i="35"/>
  <c r="F1431" i="35"/>
  <c r="G1431" i="35"/>
  <c r="H1431" i="35"/>
  <c r="D1431" i="35"/>
  <c r="E1431" i="35"/>
  <c r="AD1423" i="35"/>
  <c r="F1423" i="35"/>
  <c r="G1423" i="35"/>
  <c r="H1423" i="35"/>
  <c r="D1423" i="35"/>
  <c r="E1423" i="35"/>
  <c r="AD1415" i="35"/>
  <c r="F1415" i="35"/>
  <c r="G1415" i="35"/>
  <c r="H1415" i="35"/>
  <c r="D1415" i="35"/>
  <c r="E1415" i="35"/>
  <c r="AD1407" i="35"/>
  <c r="F1407" i="35"/>
  <c r="G1407" i="35"/>
  <c r="H1407" i="35"/>
  <c r="D1407" i="35"/>
  <c r="E1407" i="35"/>
  <c r="AD1399" i="35"/>
  <c r="F1399" i="35"/>
  <c r="G1399" i="35"/>
  <c r="H1399" i="35"/>
  <c r="D1399" i="35"/>
  <c r="E1399" i="35"/>
  <c r="AD1391" i="35"/>
  <c r="F1391" i="35"/>
  <c r="G1391" i="35"/>
  <c r="H1391" i="35"/>
  <c r="D1391" i="35"/>
  <c r="E1391" i="35"/>
  <c r="AD1383" i="35"/>
  <c r="F1383" i="35"/>
  <c r="G1383" i="35"/>
  <c r="H1383" i="35"/>
  <c r="D1383" i="35"/>
  <c r="E1383" i="35"/>
  <c r="AD1375" i="35"/>
  <c r="F1375" i="35"/>
  <c r="G1375" i="35"/>
  <c r="H1375" i="35"/>
  <c r="D1375" i="35"/>
  <c r="E1375" i="35"/>
  <c r="AD1367" i="35"/>
  <c r="E1367" i="35"/>
  <c r="F1367" i="35"/>
  <c r="G1367" i="35"/>
  <c r="D1367" i="35"/>
  <c r="H1367" i="35"/>
  <c r="AD1359" i="35"/>
  <c r="E1359" i="35"/>
  <c r="F1359" i="35"/>
  <c r="G1359" i="35"/>
  <c r="D1359" i="35"/>
  <c r="H1359" i="35"/>
  <c r="AD1351" i="35"/>
  <c r="E1351" i="35"/>
  <c r="F1351" i="35"/>
  <c r="G1351" i="35"/>
  <c r="D1351" i="35"/>
  <c r="H1351" i="35"/>
  <c r="AD1343" i="35"/>
  <c r="E1343" i="35"/>
  <c r="F1343" i="35"/>
  <c r="G1343" i="35"/>
  <c r="D1343" i="35"/>
  <c r="H1343" i="35"/>
  <c r="AD1335" i="35"/>
  <c r="E1335" i="35"/>
  <c r="F1335" i="35"/>
  <c r="G1335" i="35"/>
  <c r="D1335" i="35"/>
  <c r="H1335" i="35"/>
  <c r="AD1327" i="35"/>
  <c r="E1327" i="35"/>
  <c r="F1327" i="35"/>
  <c r="G1327" i="35"/>
  <c r="D1327" i="35"/>
  <c r="H1327" i="35"/>
  <c r="AD1319" i="35"/>
  <c r="E1319" i="35"/>
  <c r="F1319" i="35"/>
  <c r="G1319" i="35"/>
  <c r="D1319" i="35"/>
  <c r="H1319" i="35"/>
  <c r="AD1311" i="35"/>
  <c r="D1311" i="35"/>
  <c r="E1311" i="35"/>
  <c r="F1311" i="35"/>
  <c r="G1311" i="35"/>
  <c r="H1311" i="35"/>
  <c r="AD1303" i="35"/>
  <c r="D1303" i="35"/>
  <c r="E1303" i="35"/>
  <c r="F1303" i="35"/>
  <c r="G1303" i="35"/>
  <c r="H1303" i="35"/>
  <c r="AD1295" i="35"/>
  <c r="D1295" i="35"/>
  <c r="E1295" i="35"/>
  <c r="F1295" i="35"/>
  <c r="G1295" i="35"/>
  <c r="H1295" i="35"/>
  <c r="AD1287" i="35"/>
  <c r="D1287" i="35"/>
  <c r="E1287" i="35"/>
  <c r="F1287" i="35"/>
  <c r="G1287" i="35"/>
  <c r="H1287" i="35"/>
  <c r="AD1279" i="35"/>
  <c r="D1279" i="35"/>
  <c r="E1279" i="35"/>
  <c r="F1279" i="35"/>
  <c r="G1279" i="35"/>
  <c r="H1279" i="35"/>
  <c r="AD1271" i="35"/>
  <c r="D1271" i="35"/>
  <c r="E1271" i="35"/>
  <c r="F1271" i="35"/>
  <c r="G1271" i="35"/>
  <c r="H1271" i="35"/>
  <c r="AD1263" i="35"/>
  <c r="D1263" i="35"/>
  <c r="E1263" i="35"/>
  <c r="F1263" i="35"/>
  <c r="G1263" i="35"/>
  <c r="H1263" i="35"/>
  <c r="AD1255" i="35"/>
  <c r="D1255" i="35"/>
  <c r="E1255" i="35"/>
  <c r="F1255" i="35"/>
  <c r="G1255" i="35"/>
  <c r="H1255" i="35"/>
  <c r="AD1247" i="35"/>
  <c r="D1247" i="35"/>
  <c r="E1247" i="35"/>
  <c r="F1247" i="35"/>
  <c r="G1247" i="35"/>
  <c r="H1247" i="35"/>
  <c r="AD1239" i="35"/>
  <c r="D1239" i="35"/>
  <c r="E1239" i="35"/>
  <c r="F1239" i="35"/>
  <c r="G1239" i="35"/>
  <c r="H1239" i="35"/>
  <c r="AD1231" i="35"/>
  <c r="D1231" i="35"/>
  <c r="E1231" i="35"/>
  <c r="F1231" i="35"/>
  <c r="G1231" i="35"/>
  <c r="H1231" i="35"/>
  <c r="AD1223" i="35"/>
  <c r="D1223" i="35"/>
  <c r="E1223" i="35"/>
  <c r="F1223" i="35"/>
  <c r="G1223" i="35"/>
  <c r="H1223" i="35"/>
  <c r="AD1215" i="35"/>
  <c r="D1215" i="35"/>
  <c r="E1215" i="35"/>
  <c r="F1215" i="35"/>
  <c r="G1215" i="35"/>
  <c r="H1215" i="35"/>
  <c r="AD1207" i="35"/>
  <c r="D1207" i="35"/>
  <c r="E1207" i="35"/>
  <c r="F1207" i="35"/>
  <c r="G1207" i="35"/>
  <c r="H1207" i="35"/>
  <c r="AD1199" i="35"/>
  <c r="D1199" i="35"/>
  <c r="E1199" i="35"/>
  <c r="H1199" i="35"/>
  <c r="G1199" i="35"/>
  <c r="F1199" i="35"/>
  <c r="AD1191" i="35"/>
  <c r="D1191" i="35"/>
  <c r="E1191" i="35"/>
  <c r="F1191" i="35"/>
  <c r="G1191" i="35"/>
  <c r="H1191" i="35"/>
  <c r="AD1557" i="35"/>
  <c r="D1557" i="35"/>
  <c r="H1557" i="35"/>
  <c r="E1557" i="35"/>
  <c r="F1557" i="35"/>
  <c r="G1557" i="35"/>
  <c r="AD1517" i="35"/>
  <c r="H1517" i="35"/>
  <c r="D1517" i="35"/>
  <c r="F1517" i="35"/>
  <c r="E1517" i="35"/>
  <c r="G1517" i="35"/>
  <c r="AD1453" i="35"/>
  <c r="H1453" i="35"/>
  <c r="D1453" i="35"/>
  <c r="F1453" i="35"/>
  <c r="E1453" i="35"/>
  <c r="G1453" i="35"/>
  <c r="AD1397" i="35"/>
  <c r="H1397" i="35"/>
  <c r="D1397" i="35"/>
  <c r="F1397" i="35"/>
  <c r="E1397" i="35"/>
  <c r="G1397" i="35"/>
  <c r="AD1341" i="35"/>
  <c r="E1341" i="35"/>
  <c r="G1341" i="35"/>
  <c r="H1341" i="35"/>
  <c r="F1341" i="35"/>
  <c r="D1341" i="35"/>
  <c r="AD1293" i="35"/>
  <c r="E1293" i="35"/>
  <c r="F1293" i="35"/>
  <c r="G1293" i="35"/>
  <c r="H1293" i="35"/>
  <c r="D1293" i="35"/>
  <c r="AD1229" i="35"/>
  <c r="E1229" i="35"/>
  <c r="F1229" i="35"/>
  <c r="G1229" i="35"/>
  <c r="H1229" i="35"/>
  <c r="D1229" i="35"/>
  <c r="AD1574" i="35"/>
  <c r="E1574" i="35"/>
  <c r="F1574" i="35"/>
  <c r="G1574" i="35"/>
  <c r="D1574" i="35"/>
  <c r="H1574" i="35"/>
  <c r="AD1566" i="35"/>
  <c r="E1566" i="35"/>
  <c r="F1566" i="35"/>
  <c r="G1566" i="35"/>
  <c r="H1566" i="35"/>
  <c r="D1566" i="35"/>
  <c r="AD1558" i="35"/>
  <c r="E1558" i="35"/>
  <c r="D1558" i="35"/>
  <c r="F1558" i="35"/>
  <c r="G1558" i="35"/>
  <c r="H1558" i="35"/>
  <c r="AD1550" i="35"/>
  <c r="E1550" i="35"/>
  <c r="F1550" i="35"/>
  <c r="D1550" i="35"/>
  <c r="G1550" i="35"/>
  <c r="H1550" i="35"/>
  <c r="AD1542" i="35"/>
  <c r="E1542" i="35"/>
  <c r="F1542" i="35"/>
  <c r="G1542" i="35"/>
  <c r="H1542" i="35"/>
  <c r="D1542" i="35"/>
  <c r="AD1534" i="35"/>
  <c r="D1534" i="35"/>
  <c r="E1534" i="35"/>
  <c r="F1534" i="35"/>
  <c r="G1534" i="35"/>
  <c r="H1534" i="35"/>
  <c r="AD1526" i="35"/>
  <c r="D1526" i="35"/>
  <c r="E1526" i="35"/>
  <c r="F1526" i="35"/>
  <c r="G1526" i="35"/>
  <c r="H1526" i="35"/>
  <c r="D1518" i="35"/>
  <c r="E1518" i="35"/>
  <c r="F1518" i="35"/>
  <c r="G1518" i="35"/>
  <c r="AD1518" i="35"/>
  <c r="H1518" i="35"/>
  <c r="D1510" i="35"/>
  <c r="AD1510" i="35"/>
  <c r="E1510" i="35"/>
  <c r="F1510" i="35"/>
  <c r="G1510" i="35"/>
  <c r="H1510" i="35"/>
  <c r="D1502" i="35"/>
  <c r="E1502" i="35"/>
  <c r="F1502" i="35"/>
  <c r="G1502" i="35"/>
  <c r="AD1502" i="35"/>
  <c r="H1502" i="35"/>
  <c r="AD1494" i="35"/>
  <c r="D1494" i="35"/>
  <c r="E1494" i="35"/>
  <c r="F1494" i="35"/>
  <c r="G1494" i="35"/>
  <c r="H1494" i="35"/>
  <c r="AD1486" i="35"/>
  <c r="D1486" i="35"/>
  <c r="E1486" i="35"/>
  <c r="F1486" i="35"/>
  <c r="G1486" i="35"/>
  <c r="H1486" i="35"/>
  <c r="AD1478" i="35"/>
  <c r="D1478" i="35"/>
  <c r="E1478" i="35"/>
  <c r="F1478" i="35"/>
  <c r="G1478" i="35"/>
  <c r="H1478" i="35"/>
  <c r="AD1470" i="35"/>
  <c r="D1470" i="35"/>
  <c r="E1470" i="35"/>
  <c r="F1470" i="35"/>
  <c r="G1470" i="35"/>
  <c r="H1470" i="35"/>
  <c r="AD1462" i="35"/>
  <c r="D1462" i="35"/>
  <c r="E1462" i="35"/>
  <c r="F1462" i="35"/>
  <c r="G1462" i="35"/>
  <c r="H1462" i="35"/>
  <c r="AD1454" i="35"/>
  <c r="D1454" i="35"/>
  <c r="E1454" i="35"/>
  <c r="F1454" i="35"/>
  <c r="G1454" i="35"/>
  <c r="H1454" i="35"/>
  <c r="AD1446" i="35"/>
  <c r="D1446" i="35"/>
  <c r="E1446" i="35"/>
  <c r="F1446" i="35"/>
  <c r="G1446" i="35"/>
  <c r="H1446" i="35"/>
  <c r="AD1438" i="35"/>
  <c r="D1438" i="35"/>
  <c r="E1438" i="35"/>
  <c r="F1438" i="35"/>
  <c r="G1438" i="35"/>
  <c r="H1438" i="35"/>
  <c r="AD1430" i="35"/>
  <c r="D1430" i="35"/>
  <c r="E1430" i="35"/>
  <c r="F1430" i="35"/>
  <c r="G1430" i="35"/>
  <c r="H1430" i="35"/>
  <c r="AD1422" i="35"/>
  <c r="D1422" i="35"/>
  <c r="E1422" i="35"/>
  <c r="F1422" i="35"/>
  <c r="G1422" i="35"/>
  <c r="H1422" i="35"/>
  <c r="AD1414" i="35"/>
  <c r="D1414" i="35"/>
  <c r="E1414" i="35"/>
  <c r="F1414" i="35"/>
  <c r="G1414" i="35"/>
  <c r="H1414" i="35"/>
  <c r="AD1406" i="35"/>
  <c r="D1406" i="35"/>
  <c r="E1406" i="35"/>
  <c r="F1406" i="35"/>
  <c r="G1406" i="35"/>
  <c r="H1406" i="35"/>
  <c r="AD1398" i="35"/>
  <c r="D1398" i="35"/>
  <c r="E1398" i="35"/>
  <c r="F1398" i="35"/>
  <c r="G1398" i="35"/>
  <c r="H1398" i="35"/>
  <c r="AD1390" i="35"/>
  <c r="D1390" i="35"/>
  <c r="E1390" i="35"/>
  <c r="F1390" i="35"/>
  <c r="G1390" i="35"/>
  <c r="H1390" i="35"/>
  <c r="AD1382" i="35"/>
  <c r="D1382" i="35"/>
  <c r="E1382" i="35"/>
  <c r="F1382" i="35"/>
  <c r="G1382" i="35"/>
  <c r="H1382" i="35"/>
  <c r="AD1374" i="35"/>
  <c r="D1374" i="35"/>
  <c r="E1374" i="35"/>
  <c r="F1374" i="35"/>
  <c r="G1374" i="35"/>
  <c r="H1374" i="35"/>
  <c r="AD1366" i="35"/>
  <c r="D1366" i="35"/>
  <c r="F1366" i="35"/>
  <c r="G1366" i="35"/>
  <c r="H1366" i="35"/>
  <c r="E1366" i="35"/>
  <c r="AD1358" i="35"/>
  <c r="H1358" i="35"/>
  <c r="D1358" i="35"/>
  <c r="F1358" i="35"/>
  <c r="G1358" i="35"/>
  <c r="E1358" i="35"/>
  <c r="AD1350" i="35"/>
  <c r="H1350" i="35"/>
  <c r="D1350" i="35"/>
  <c r="E1350" i="35"/>
  <c r="F1350" i="35"/>
  <c r="G1350" i="35"/>
  <c r="AD1342" i="35"/>
  <c r="H1342" i="35"/>
  <c r="D1342" i="35"/>
  <c r="F1342" i="35"/>
  <c r="G1342" i="35"/>
  <c r="E1342" i="35"/>
  <c r="AD1334" i="35"/>
  <c r="H1334" i="35"/>
  <c r="D1334" i="35"/>
  <c r="E1334" i="35"/>
  <c r="F1334" i="35"/>
  <c r="G1334" i="35"/>
  <c r="AD1326" i="35"/>
  <c r="H1326" i="35"/>
  <c r="D1326" i="35"/>
  <c r="F1326" i="35"/>
  <c r="G1326" i="35"/>
  <c r="E1326" i="35"/>
  <c r="AD1318" i="35"/>
  <c r="H1318" i="35"/>
  <c r="D1318" i="35"/>
  <c r="E1318" i="35"/>
  <c r="F1318" i="35"/>
  <c r="G1318" i="35"/>
  <c r="AD1310" i="35"/>
  <c r="H1310" i="35"/>
  <c r="D1310" i="35"/>
  <c r="E1310" i="35"/>
  <c r="F1310" i="35"/>
  <c r="G1310" i="35"/>
  <c r="AD1302" i="35"/>
  <c r="H1302" i="35"/>
  <c r="D1302" i="35"/>
  <c r="E1302" i="35"/>
  <c r="G1302" i="35"/>
  <c r="F1302" i="35"/>
  <c r="AD1294" i="35"/>
  <c r="H1294" i="35"/>
  <c r="D1294" i="35"/>
  <c r="F1294" i="35"/>
  <c r="G1294" i="35"/>
  <c r="E1294" i="35"/>
  <c r="AD1286" i="35"/>
  <c r="H1286" i="35"/>
  <c r="D1286" i="35"/>
  <c r="G1286" i="35"/>
  <c r="E1286" i="35"/>
  <c r="F1286" i="35"/>
  <c r="AD1278" i="35"/>
  <c r="H1278" i="35"/>
  <c r="D1278" i="35"/>
  <c r="F1278" i="35"/>
  <c r="G1278" i="35"/>
  <c r="E1278" i="35"/>
  <c r="AD1270" i="35"/>
  <c r="H1270" i="35"/>
  <c r="D1270" i="35"/>
  <c r="E1270" i="35"/>
  <c r="F1270" i="35"/>
  <c r="G1270" i="35"/>
  <c r="AD1262" i="35"/>
  <c r="H1262" i="35"/>
  <c r="D1262" i="35"/>
  <c r="E1262" i="35"/>
  <c r="F1262" i="35"/>
  <c r="G1262" i="35"/>
  <c r="AD1254" i="35"/>
  <c r="H1254" i="35"/>
  <c r="D1254" i="35"/>
  <c r="E1254" i="35"/>
  <c r="F1254" i="35"/>
  <c r="G1254" i="35"/>
  <c r="AD1246" i="35"/>
  <c r="H1246" i="35"/>
  <c r="D1246" i="35"/>
  <c r="E1246" i="35"/>
  <c r="F1246" i="35"/>
  <c r="G1246" i="35"/>
  <c r="AD1238" i="35"/>
  <c r="H1238" i="35"/>
  <c r="D1238" i="35"/>
  <c r="E1238" i="35"/>
  <c r="G1238" i="35"/>
  <c r="F1238" i="35"/>
  <c r="AD1230" i="35"/>
  <c r="H1230" i="35"/>
  <c r="D1230" i="35"/>
  <c r="F1230" i="35"/>
  <c r="G1230" i="35"/>
  <c r="E1230" i="35"/>
  <c r="AD1222" i="35"/>
  <c r="H1222" i="35"/>
  <c r="D1222" i="35"/>
  <c r="G1222" i="35"/>
  <c r="E1222" i="35"/>
  <c r="F1222" i="35"/>
  <c r="AD1214" i="35"/>
  <c r="H1214" i="35"/>
  <c r="D1214" i="35"/>
  <c r="F1214" i="35"/>
  <c r="G1214" i="35"/>
  <c r="E1214" i="35"/>
  <c r="AD1206" i="35"/>
  <c r="H1206" i="35"/>
  <c r="D1206" i="35"/>
  <c r="E1206" i="35"/>
  <c r="F1206" i="35"/>
  <c r="G1206" i="35"/>
  <c r="AD1198" i="35"/>
  <c r="H1198" i="35"/>
  <c r="D1198" i="35"/>
  <c r="E1198" i="35"/>
  <c r="F1198" i="35"/>
  <c r="G1198" i="35"/>
  <c r="AD1190" i="35"/>
  <c r="H1190" i="35"/>
  <c r="D1190" i="35"/>
  <c r="E1190" i="35"/>
  <c r="F1190" i="35"/>
  <c r="G1190" i="35"/>
  <c r="AD1133" i="35"/>
  <c r="E1133" i="35"/>
  <c r="F1133" i="35"/>
  <c r="G1133" i="35"/>
  <c r="H1133" i="35"/>
  <c r="D1133" i="35"/>
  <c r="AD1077" i="35"/>
  <c r="E1077" i="35"/>
  <c r="F1077" i="35"/>
  <c r="D1077" i="35"/>
  <c r="G1077" i="35"/>
  <c r="H1077" i="35"/>
  <c r="AD1029" i="35"/>
  <c r="E1029" i="35"/>
  <c r="F1029" i="35"/>
  <c r="G1029" i="35"/>
  <c r="H1029" i="35"/>
  <c r="D1029" i="35"/>
  <c r="AD973" i="35"/>
  <c r="E973" i="35"/>
  <c r="F973" i="35"/>
  <c r="D973" i="35"/>
  <c r="G973" i="35"/>
  <c r="H973" i="35"/>
  <c r="AD917" i="35"/>
  <c r="D917" i="35"/>
  <c r="H917" i="35"/>
  <c r="G917" i="35"/>
  <c r="E917" i="35"/>
  <c r="F917" i="35"/>
  <c r="AD853" i="35"/>
  <c r="F853" i="35"/>
  <c r="G853" i="35"/>
  <c r="H853" i="35"/>
  <c r="D853" i="35"/>
  <c r="E853" i="35"/>
  <c r="AD797" i="35"/>
  <c r="F797" i="35"/>
  <c r="G797" i="35"/>
  <c r="H797" i="35"/>
  <c r="D797" i="35"/>
  <c r="E797" i="35"/>
  <c r="AD741" i="35"/>
  <c r="F741" i="35"/>
  <c r="G741" i="35"/>
  <c r="H741" i="35"/>
  <c r="D741" i="35"/>
  <c r="E741" i="35"/>
  <c r="AD685" i="35"/>
  <c r="F685" i="35"/>
  <c r="G685" i="35"/>
  <c r="H685" i="35"/>
  <c r="D685" i="35"/>
  <c r="E685" i="35"/>
  <c r="AD613" i="35"/>
  <c r="F613" i="35"/>
  <c r="G613" i="35"/>
  <c r="H613" i="35"/>
  <c r="D613" i="35"/>
  <c r="E613" i="35"/>
  <c r="AD557" i="35"/>
  <c r="F557" i="35"/>
  <c r="G557" i="35"/>
  <c r="H557" i="35"/>
  <c r="D557" i="35"/>
  <c r="E557" i="35"/>
  <c r="AD501" i="35"/>
  <c r="F501" i="35"/>
  <c r="G501" i="35"/>
  <c r="H501" i="35"/>
  <c r="D501" i="35"/>
  <c r="E501" i="35"/>
  <c r="AD453" i="35"/>
  <c r="D453" i="35"/>
  <c r="E453" i="35"/>
  <c r="F453" i="35"/>
  <c r="G453" i="35"/>
  <c r="H453" i="35"/>
  <c r="AD381" i="35"/>
  <c r="D381" i="35"/>
  <c r="E381" i="35"/>
  <c r="F381" i="35"/>
  <c r="G381" i="35"/>
  <c r="H381" i="35"/>
  <c r="AD333" i="35"/>
  <c r="D333" i="35"/>
  <c r="E333" i="35"/>
  <c r="F333" i="35"/>
  <c r="G333" i="35"/>
  <c r="H333" i="35"/>
  <c r="AD285" i="35"/>
  <c r="D285" i="35"/>
  <c r="E285" i="35"/>
  <c r="F285" i="35"/>
  <c r="G285" i="35"/>
  <c r="H285" i="35"/>
  <c r="AD237" i="35"/>
  <c r="D237" i="35"/>
  <c r="E237" i="35"/>
  <c r="F237" i="35"/>
  <c r="G237" i="35"/>
  <c r="H237" i="35"/>
  <c r="AD189" i="35"/>
  <c r="D189" i="35"/>
  <c r="E189" i="35"/>
  <c r="F189" i="35"/>
  <c r="G189" i="35"/>
  <c r="H189" i="35"/>
  <c r="AD149" i="35"/>
  <c r="D149" i="35"/>
  <c r="E149" i="35"/>
  <c r="F149" i="35"/>
  <c r="G149" i="35"/>
  <c r="H149" i="35"/>
  <c r="AD101" i="35"/>
  <c r="D101" i="35"/>
  <c r="E101" i="35"/>
  <c r="F101" i="35"/>
  <c r="G101" i="35"/>
  <c r="H101" i="35"/>
  <c r="AD69" i="35"/>
  <c r="D69" i="35"/>
  <c r="E69" i="35"/>
  <c r="F69" i="35"/>
  <c r="G69" i="35"/>
  <c r="H69" i="35"/>
  <c r="AD61" i="35"/>
  <c r="D61" i="35"/>
  <c r="E61" i="35"/>
  <c r="F61" i="35"/>
  <c r="G61" i="35"/>
  <c r="H61" i="35"/>
  <c r="AD45" i="35"/>
  <c r="D45" i="35"/>
  <c r="E45" i="35"/>
  <c r="F45" i="35"/>
  <c r="G45" i="35"/>
  <c r="H45" i="35"/>
  <c r="AD37" i="35"/>
  <c r="D37" i="35"/>
  <c r="E37" i="35"/>
  <c r="F37" i="35"/>
  <c r="G37" i="35"/>
  <c r="H37" i="35"/>
  <c r="AD21" i="35"/>
  <c r="D21" i="35"/>
  <c r="E21" i="35"/>
  <c r="F21" i="35"/>
  <c r="G21" i="35"/>
  <c r="H21" i="35"/>
  <c r="AD13" i="35"/>
  <c r="D13" i="35"/>
  <c r="E13" i="35"/>
  <c r="F13" i="35"/>
  <c r="G13" i="35"/>
  <c r="H13" i="35"/>
  <c r="AD5" i="35"/>
  <c r="D5" i="35"/>
  <c r="AD1180" i="35"/>
  <c r="D1180" i="35"/>
  <c r="E1180" i="35"/>
  <c r="F1180" i="35"/>
  <c r="G1180" i="35"/>
  <c r="H1180" i="35"/>
  <c r="AD1172" i="35"/>
  <c r="D1172" i="35"/>
  <c r="E1172" i="35"/>
  <c r="F1172" i="35"/>
  <c r="G1172" i="35"/>
  <c r="H1172" i="35"/>
  <c r="AD1164" i="35"/>
  <c r="D1164" i="35"/>
  <c r="E1164" i="35"/>
  <c r="F1164" i="35"/>
  <c r="G1164" i="35"/>
  <c r="H1164" i="35"/>
  <c r="AD1156" i="35"/>
  <c r="D1156" i="35"/>
  <c r="E1156" i="35"/>
  <c r="F1156" i="35"/>
  <c r="G1156" i="35"/>
  <c r="H1156" i="35"/>
  <c r="AD1148" i="35"/>
  <c r="D1148" i="35"/>
  <c r="E1148" i="35"/>
  <c r="F1148" i="35"/>
  <c r="G1148" i="35"/>
  <c r="H1148" i="35"/>
  <c r="AD1140" i="35"/>
  <c r="D1140" i="35"/>
  <c r="E1140" i="35"/>
  <c r="F1140" i="35"/>
  <c r="G1140" i="35"/>
  <c r="H1140" i="35"/>
  <c r="AD1132" i="35"/>
  <c r="D1132" i="35"/>
  <c r="E1132" i="35"/>
  <c r="F1132" i="35"/>
  <c r="G1132" i="35"/>
  <c r="H1132" i="35"/>
  <c r="AD1124" i="35"/>
  <c r="D1124" i="35"/>
  <c r="E1124" i="35"/>
  <c r="F1124" i="35"/>
  <c r="G1124" i="35"/>
  <c r="H1124" i="35"/>
  <c r="AD1116" i="35"/>
  <c r="D1116" i="35"/>
  <c r="E1116" i="35"/>
  <c r="F1116" i="35"/>
  <c r="G1116" i="35"/>
  <c r="H1116" i="35"/>
  <c r="AD1108" i="35"/>
  <c r="D1108" i="35"/>
  <c r="E1108" i="35"/>
  <c r="F1108" i="35"/>
  <c r="G1108" i="35"/>
  <c r="H1108" i="35"/>
  <c r="AD1100" i="35"/>
  <c r="D1100" i="35"/>
  <c r="E1100" i="35"/>
  <c r="F1100" i="35"/>
  <c r="G1100" i="35"/>
  <c r="H1100" i="35"/>
  <c r="AD1092" i="35"/>
  <c r="D1092" i="35"/>
  <c r="E1092" i="35"/>
  <c r="F1092" i="35"/>
  <c r="G1092" i="35"/>
  <c r="H1092" i="35"/>
  <c r="AD1084" i="35"/>
  <c r="D1084" i="35"/>
  <c r="E1084" i="35"/>
  <c r="F1084" i="35"/>
  <c r="G1084" i="35"/>
  <c r="H1084" i="35"/>
  <c r="AD1076" i="35"/>
  <c r="D1076" i="35"/>
  <c r="E1076" i="35"/>
  <c r="F1076" i="35"/>
  <c r="G1076" i="35"/>
  <c r="H1076" i="35"/>
  <c r="AD1068" i="35"/>
  <c r="D1068" i="35"/>
  <c r="E1068" i="35"/>
  <c r="F1068" i="35"/>
  <c r="G1068" i="35"/>
  <c r="H1068" i="35"/>
  <c r="AD1060" i="35"/>
  <c r="D1060" i="35"/>
  <c r="E1060" i="35"/>
  <c r="F1060" i="35"/>
  <c r="G1060" i="35"/>
  <c r="H1060" i="35"/>
  <c r="AD1052" i="35"/>
  <c r="D1052" i="35"/>
  <c r="E1052" i="35"/>
  <c r="F1052" i="35"/>
  <c r="G1052" i="35"/>
  <c r="H1052" i="35"/>
  <c r="AD1044" i="35"/>
  <c r="D1044" i="35"/>
  <c r="E1044" i="35"/>
  <c r="F1044" i="35"/>
  <c r="G1044" i="35"/>
  <c r="H1044" i="35"/>
  <c r="AD1036" i="35"/>
  <c r="D1036" i="35"/>
  <c r="E1036" i="35"/>
  <c r="F1036" i="35"/>
  <c r="G1036" i="35"/>
  <c r="H1036" i="35"/>
  <c r="AD1028" i="35"/>
  <c r="D1028" i="35"/>
  <c r="E1028" i="35"/>
  <c r="F1028" i="35"/>
  <c r="G1028" i="35"/>
  <c r="H1028" i="35"/>
  <c r="AD1020" i="35"/>
  <c r="D1020" i="35"/>
  <c r="E1020" i="35"/>
  <c r="F1020" i="35"/>
  <c r="G1020" i="35"/>
  <c r="H1020" i="35"/>
  <c r="AD1012" i="35"/>
  <c r="D1012" i="35"/>
  <c r="E1012" i="35"/>
  <c r="F1012" i="35"/>
  <c r="G1012" i="35"/>
  <c r="H1012" i="35"/>
  <c r="AD1004" i="35"/>
  <c r="D1004" i="35"/>
  <c r="E1004" i="35"/>
  <c r="F1004" i="35"/>
  <c r="G1004" i="35"/>
  <c r="H1004" i="35"/>
  <c r="AD996" i="35"/>
  <c r="D996" i="35"/>
  <c r="E996" i="35"/>
  <c r="F996" i="35"/>
  <c r="G996" i="35"/>
  <c r="H996" i="35"/>
  <c r="AD988" i="35"/>
  <c r="D988" i="35"/>
  <c r="E988" i="35"/>
  <c r="F988" i="35"/>
  <c r="G988" i="35"/>
  <c r="H988" i="35"/>
  <c r="AD980" i="35"/>
  <c r="D980" i="35"/>
  <c r="E980" i="35"/>
  <c r="F980" i="35"/>
  <c r="G980" i="35"/>
  <c r="H980" i="35"/>
  <c r="AD972" i="35"/>
  <c r="D972" i="35"/>
  <c r="E972" i="35"/>
  <c r="F972" i="35"/>
  <c r="G972" i="35"/>
  <c r="H972" i="35"/>
  <c r="AD964" i="35"/>
  <c r="D964" i="35"/>
  <c r="E964" i="35"/>
  <c r="F964" i="35"/>
  <c r="G964" i="35"/>
  <c r="H964" i="35"/>
  <c r="AD956" i="35"/>
  <c r="D956" i="35"/>
  <c r="E956" i="35"/>
  <c r="F956" i="35"/>
  <c r="G956" i="35"/>
  <c r="H956" i="35"/>
  <c r="AD948" i="35"/>
  <c r="D948" i="35"/>
  <c r="E948" i="35"/>
  <c r="F948" i="35"/>
  <c r="G948" i="35"/>
  <c r="H948" i="35"/>
  <c r="AD940" i="35"/>
  <c r="F940" i="35"/>
  <c r="D940" i="35"/>
  <c r="E940" i="35"/>
  <c r="G940" i="35"/>
  <c r="H940" i="35"/>
  <c r="AD932" i="35"/>
  <c r="F932" i="35"/>
  <c r="D932" i="35"/>
  <c r="E932" i="35"/>
  <c r="G932" i="35"/>
  <c r="H932" i="35"/>
  <c r="AD924" i="35"/>
  <c r="F924" i="35"/>
  <c r="E924" i="35"/>
  <c r="G924" i="35"/>
  <c r="H924" i="35"/>
  <c r="D924" i="35"/>
  <c r="AD916" i="35"/>
  <c r="F916" i="35"/>
  <c r="D916" i="35"/>
  <c r="E916" i="35"/>
  <c r="G916" i="35"/>
  <c r="H916" i="35"/>
  <c r="AD908" i="35"/>
  <c r="F908" i="35"/>
  <c r="D908" i="35"/>
  <c r="E908" i="35"/>
  <c r="G908" i="35"/>
  <c r="H908" i="35"/>
  <c r="AD900" i="35"/>
  <c r="F900" i="35"/>
  <c r="H900" i="35"/>
  <c r="G900" i="35"/>
  <c r="D900" i="35"/>
  <c r="E900" i="35"/>
  <c r="AD892" i="35"/>
  <c r="F892" i="35"/>
  <c r="E892" i="35"/>
  <c r="G892" i="35"/>
  <c r="D892" i="35"/>
  <c r="H892" i="35"/>
  <c r="AD884" i="35"/>
  <c r="F884" i="35"/>
  <c r="D884" i="35"/>
  <c r="E884" i="35"/>
  <c r="G884" i="35"/>
  <c r="H884" i="35"/>
  <c r="AD876" i="35"/>
  <c r="F876" i="35"/>
  <c r="D876" i="35"/>
  <c r="E876" i="35"/>
  <c r="G876" i="35"/>
  <c r="H876" i="35"/>
  <c r="AD868" i="35"/>
  <c r="D868" i="35"/>
  <c r="E868" i="35"/>
  <c r="F868" i="35"/>
  <c r="G868" i="35"/>
  <c r="H868" i="35"/>
  <c r="AD860" i="35"/>
  <c r="D860" i="35"/>
  <c r="E860" i="35"/>
  <c r="F860" i="35"/>
  <c r="G860" i="35"/>
  <c r="H860" i="35"/>
  <c r="AD852" i="35"/>
  <c r="D852" i="35"/>
  <c r="E852" i="35"/>
  <c r="F852" i="35"/>
  <c r="G852" i="35"/>
  <c r="H852" i="35"/>
  <c r="AD844" i="35"/>
  <c r="D844" i="35"/>
  <c r="E844" i="35"/>
  <c r="F844" i="35"/>
  <c r="G844" i="35"/>
  <c r="H844" i="35"/>
  <c r="AD836" i="35"/>
  <c r="D836" i="35"/>
  <c r="E836" i="35"/>
  <c r="F836" i="35"/>
  <c r="G836" i="35"/>
  <c r="H836" i="35"/>
  <c r="AD828" i="35"/>
  <c r="D828" i="35"/>
  <c r="E828" i="35"/>
  <c r="F828" i="35"/>
  <c r="G828" i="35"/>
  <c r="H828" i="35"/>
  <c r="AD820" i="35"/>
  <c r="D820" i="35"/>
  <c r="E820" i="35"/>
  <c r="F820" i="35"/>
  <c r="G820" i="35"/>
  <c r="H820" i="35"/>
  <c r="AD812" i="35"/>
  <c r="D812" i="35"/>
  <c r="E812" i="35"/>
  <c r="F812" i="35"/>
  <c r="G812" i="35"/>
  <c r="H812" i="35"/>
  <c r="AD804" i="35"/>
  <c r="D804" i="35"/>
  <c r="E804" i="35"/>
  <c r="F804" i="35"/>
  <c r="G804" i="35"/>
  <c r="H804" i="35"/>
  <c r="AD796" i="35"/>
  <c r="D796" i="35"/>
  <c r="E796" i="35"/>
  <c r="F796" i="35"/>
  <c r="G796" i="35"/>
  <c r="H796" i="35"/>
  <c r="AD788" i="35"/>
  <c r="D788" i="35"/>
  <c r="E788" i="35"/>
  <c r="F788" i="35"/>
  <c r="G788" i="35"/>
  <c r="H788" i="35"/>
  <c r="AD780" i="35"/>
  <c r="D780" i="35"/>
  <c r="E780" i="35"/>
  <c r="F780" i="35"/>
  <c r="G780" i="35"/>
  <c r="H780" i="35"/>
  <c r="AD772" i="35"/>
  <c r="D772" i="35"/>
  <c r="E772" i="35"/>
  <c r="F772" i="35"/>
  <c r="G772" i="35"/>
  <c r="H772" i="35"/>
  <c r="AD764" i="35"/>
  <c r="D764" i="35"/>
  <c r="E764" i="35"/>
  <c r="F764" i="35"/>
  <c r="G764" i="35"/>
  <c r="H764" i="35"/>
  <c r="AD756" i="35"/>
  <c r="D756" i="35"/>
  <c r="E756" i="35"/>
  <c r="F756" i="35"/>
  <c r="G756" i="35"/>
  <c r="H756" i="35"/>
  <c r="AD748" i="35"/>
  <c r="D748" i="35"/>
  <c r="E748" i="35"/>
  <c r="F748" i="35"/>
  <c r="G748" i="35"/>
  <c r="H748" i="35"/>
  <c r="AD740" i="35"/>
  <c r="D740" i="35"/>
  <c r="E740" i="35"/>
  <c r="F740" i="35"/>
  <c r="G740" i="35"/>
  <c r="H740" i="35"/>
  <c r="AD732" i="35"/>
  <c r="D732" i="35"/>
  <c r="E732" i="35"/>
  <c r="F732" i="35"/>
  <c r="G732" i="35"/>
  <c r="H732" i="35"/>
  <c r="AD724" i="35"/>
  <c r="D724" i="35"/>
  <c r="E724" i="35"/>
  <c r="F724" i="35"/>
  <c r="G724" i="35"/>
  <c r="H724" i="35"/>
  <c r="AD716" i="35"/>
  <c r="D716" i="35"/>
  <c r="E716" i="35"/>
  <c r="F716" i="35"/>
  <c r="G716" i="35"/>
  <c r="H716" i="35"/>
  <c r="AD708" i="35"/>
  <c r="D708" i="35"/>
  <c r="E708" i="35"/>
  <c r="F708" i="35"/>
  <c r="G708" i="35"/>
  <c r="H708" i="35"/>
  <c r="AD700" i="35"/>
  <c r="D700" i="35"/>
  <c r="E700" i="35"/>
  <c r="F700" i="35"/>
  <c r="G700" i="35"/>
  <c r="H700" i="35"/>
  <c r="AD692" i="35"/>
  <c r="D692" i="35"/>
  <c r="E692" i="35"/>
  <c r="F692" i="35"/>
  <c r="G692" i="35"/>
  <c r="H692" i="35"/>
  <c r="AD684" i="35"/>
  <c r="D684" i="35"/>
  <c r="E684" i="35"/>
  <c r="F684" i="35"/>
  <c r="G684" i="35"/>
  <c r="H684" i="35"/>
  <c r="AD676" i="35"/>
  <c r="D676" i="35"/>
  <c r="E676" i="35"/>
  <c r="F676" i="35"/>
  <c r="G676" i="35"/>
  <c r="H676" i="35"/>
  <c r="AD668" i="35"/>
  <c r="D668" i="35"/>
  <c r="E668" i="35"/>
  <c r="F668" i="35"/>
  <c r="G668" i="35"/>
  <c r="H668" i="35"/>
  <c r="AD660" i="35"/>
  <c r="D660" i="35"/>
  <c r="E660" i="35"/>
  <c r="F660" i="35"/>
  <c r="G660" i="35"/>
  <c r="H660" i="35"/>
  <c r="AD652" i="35"/>
  <c r="D652" i="35"/>
  <c r="E652" i="35"/>
  <c r="F652" i="35"/>
  <c r="G652" i="35"/>
  <c r="H652" i="35"/>
  <c r="AD644" i="35"/>
  <c r="D644" i="35"/>
  <c r="E644" i="35"/>
  <c r="F644" i="35"/>
  <c r="G644" i="35"/>
  <c r="H644" i="35"/>
  <c r="AD636" i="35"/>
  <c r="D636" i="35"/>
  <c r="E636" i="35"/>
  <c r="F636" i="35"/>
  <c r="G636" i="35"/>
  <c r="H636" i="35"/>
  <c r="AD628" i="35"/>
  <c r="D628" i="35"/>
  <c r="E628" i="35"/>
  <c r="F628" i="35"/>
  <c r="G628" i="35"/>
  <c r="H628" i="35"/>
  <c r="AD620" i="35"/>
  <c r="D620" i="35"/>
  <c r="E620" i="35"/>
  <c r="F620" i="35"/>
  <c r="G620" i="35"/>
  <c r="H620" i="35"/>
  <c r="AD612" i="35"/>
  <c r="D612" i="35"/>
  <c r="E612" i="35"/>
  <c r="F612" i="35"/>
  <c r="G612" i="35"/>
  <c r="H612" i="35"/>
  <c r="AD604" i="35"/>
  <c r="D604" i="35"/>
  <c r="E604" i="35"/>
  <c r="F604" i="35"/>
  <c r="G604" i="35"/>
  <c r="H604" i="35"/>
  <c r="AD596" i="35"/>
  <c r="D596" i="35"/>
  <c r="E596" i="35"/>
  <c r="F596" i="35"/>
  <c r="G596" i="35"/>
  <c r="H596" i="35"/>
  <c r="AD588" i="35"/>
  <c r="D588" i="35"/>
  <c r="E588" i="35"/>
  <c r="F588" i="35"/>
  <c r="G588" i="35"/>
  <c r="H588" i="35"/>
  <c r="AD580" i="35"/>
  <c r="D580" i="35"/>
  <c r="E580" i="35"/>
  <c r="F580" i="35"/>
  <c r="G580" i="35"/>
  <c r="H580" i="35"/>
  <c r="AD572" i="35"/>
  <c r="D572" i="35"/>
  <c r="E572" i="35"/>
  <c r="F572" i="35"/>
  <c r="G572" i="35"/>
  <c r="H572" i="35"/>
  <c r="AD564" i="35"/>
  <c r="D564" i="35"/>
  <c r="E564" i="35"/>
  <c r="F564" i="35"/>
  <c r="G564" i="35"/>
  <c r="H564" i="35"/>
  <c r="AD556" i="35"/>
  <c r="D556" i="35"/>
  <c r="E556" i="35"/>
  <c r="F556" i="35"/>
  <c r="G556" i="35"/>
  <c r="H556" i="35"/>
  <c r="AD548" i="35"/>
  <c r="D548" i="35"/>
  <c r="E548" i="35"/>
  <c r="F548" i="35"/>
  <c r="G548" i="35"/>
  <c r="H548" i="35"/>
  <c r="AD540" i="35"/>
  <c r="D540" i="35"/>
  <c r="E540" i="35"/>
  <c r="F540" i="35"/>
  <c r="G540" i="35"/>
  <c r="H540" i="35"/>
  <c r="AD532" i="35"/>
  <c r="D532" i="35"/>
  <c r="E532" i="35"/>
  <c r="F532" i="35"/>
  <c r="G532" i="35"/>
  <c r="H532" i="35"/>
  <c r="AD524" i="35"/>
  <c r="D524" i="35"/>
  <c r="E524" i="35"/>
  <c r="F524" i="35"/>
  <c r="G524" i="35"/>
  <c r="H524" i="35"/>
  <c r="AD516" i="35"/>
  <c r="D516" i="35"/>
  <c r="E516" i="35"/>
  <c r="F516" i="35"/>
  <c r="G516" i="35"/>
  <c r="H516" i="35"/>
  <c r="AD508" i="35"/>
  <c r="D508" i="35"/>
  <c r="E508" i="35"/>
  <c r="F508" i="35"/>
  <c r="G508" i="35"/>
  <c r="H508" i="35"/>
  <c r="AD500" i="35"/>
  <c r="D500" i="35"/>
  <c r="E500" i="35"/>
  <c r="F500" i="35"/>
  <c r="G500" i="35"/>
  <c r="H500" i="35"/>
  <c r="AD492" i="35"/>
  <c r="D492" i="35"/>
  <c r="E492" i="35"/>
  <c r="F492" i="35"/>
  <c r="G492" i="35"/>
  <c r="H492" i="35"/>
  <c r="AD484" i="35"/>
  <c r="D484" i="35"/>
  <c r="E484" i="35"/>
  <c r="F484" i="35"/>
  <c r="G484" i="35"/>
  <c r="H484" i="35"/>
  <c r="AD476" i="35"/>
  <c r="D476" i="35"/>
  <c r="E476" i="35"/>
  <c r="F476" i="35"/>
  <c r="G476" i="35"/>
  <c r="H476" i="35"/>
  <c r="AD468" i="35"/>
  <c r="G468" i="35"/>
  <c r="D468" i="35"/>
  <c r="E468" i="35"/>
  <c r="F468" i="35"/>
  <c r="H468" i="35"/>
  <c r="AD460" i="35"/>
  <c r="D460" i="35"/>
  <c r="E460" i="35"/>
  <c r="G460" i="35"/>
  <c r="F460" i="35"/>
  <c r="H460" i="35"/>
  <c r="AD452" i="35"/>
  <c r="D452" i="35"/>
  <c r="E452" i="35"/>
  <c r="G452" i="35"/>
  <c r="F452" i="35"/>
  <c r="H452" i="35"/>
  <c r="AD444" i="35"/>
  <c r="D444" i="35"/>
  <c r="E444" i="35"/>
  <c r="F444" i="35"/>
  <c r="G444" i="35"/>
  <c r="H444" i="35"/>
  <c r="AD436" i="35"/>
  <c r="D436" i="35"/>
  <c r="E436" i="35"/>
  <c r="F436" i="35"/>
  <c r="G436" i="35"/>
  <c r="H436" i="35"/>
  <c r="AD428" i="35"/>
  <c r="D428" i="35"/>
  <c r="E428" i="35"/>
  <c r="F428" i="35"/>
  <c r="G428" i="35"/>
  <c r="H428" i="35"/>
  <c r="AD420" i="35"/>
  <c r="D420" i="35"/>
  <c r="E420" i="35"/>
  <c r="F420" i="35"/>
  <c r="G420" i="35"/>
  <c r="H420" i="35"/>
  <c r="AD412" i="35"/>
  <c r="D412" i="35"/>
  <c r="E412" i="35"/>
  <c r="F412" i="35"/>
  <c r="G412" i="35"/>
  <c r="H412" i="35"/>
  <c r="AD404" i="35"/>
  <c r="D404" i="35"/>
  <c r="E404" i="35"/>
  <c r="F404" i="35"/>
  <c r="G404" i="35"/>
  <c r="H404" i="35"/>
  <c r="AD396" i="35"/>
  <c r="D396" i="35"/>
  <c r="E396" i="35"/>
  <c r="F396" i="35"/>
  <c r="G396" i="35"/>
  <c r="H396" i="35"/>
  <c r="AD388" i="35"/>
  <c r="D388" i="35"/>
  <c r="E388" i="35"/>
  <c r="F388" i="35"/>
  <c r="G388" i="35"/>
  <c r="H388" i="35"/>
  <c r="AD380" i="35"/>
  <c r="D380" i="35"/>
  <c r="E380" i="35"/>
  <c r="F380" i="35"/>
  <c r="G380" i="35"/>
  <c r="H380" i="35"/>
  <c r="AD372" i="35"/>
  <c r="D372" i="35"/>
  <c r="E372" i="35"/>
  <c r="F372" i="35"/>
  <c r="G372" i="35"/>
  <c r="H372" i="35"/>
  <c r="AD364" i="35"/>
  <c r="D364" i="35"/>
  <c r="E364" i="35"/>
  <c r="F364" i="35"/>
  <c r="G364" i="35"/>
  <c r="H364" i="35"/>
  <c r="AD356" i="35"/>
  <c r="D356" i="35"/>
  <c r="E356" i="35"/>
  <c r="F356" i="35"/>
  <c r="G356" i="35"/>
  <c r="H356" i="35"/>
  <c r="AD348" i="35"/>
  <c r="D348" i="35"/>
  <c r="E348" i="35"/>
  <c r="F348" i="35"/>
  <c r="G348" i="35"/>
  <c r="H348" i="35"/>
  <c r="AD340" i="35"/>
  <c r="D340" i="35"/>
  <c r="E340" i="35"/>
  <c r="F340" i="35"/>
  <c r="G340" i="35"/>
  <c r="H340" i="35"/>
  <c r="AD332" i="35"/>
  <c r="D332" i="35"/>
  <c r="E332" i="35"/>
  <c r="F332" i="35"/>
  <c r="G332" i="35"/>
  <c r="H332" i="35"/>
  <c r="AD324" i="35"/>
  <c r="D324" i="35"/>
  <c r="E324" i="35"/>
  <c r="F324" i="35"/>
  <c r="G324" i="35"/>
  <c r="H324" i="35"/>
  <c r="AD316" i="35"/>
  <c r="D316" i="35"/>
  <c r="E316" i="35"/>
  <c r="F316" i="35"/>
  <c r="G316" i="35"/>
  <c r="H316" i="35"/>
  <c r="AD308" i="35"/>
  <c r="D308" i="35"/>
  <c r="E308" i="35"/>
  <c r="F308" i="35"/>
  <c r="G308" i="35"/>
  <c r="H308" i="35"/>
  <c r="AD300" i="35"/>
  <c r="D300" i="35"/>
  <c r="E300" i="35"/>
  <c r="F300" i="35"/>
  <c r="G300" i="35"/>
  <c r="H300" i="35"/>
  <c r="AD292" i="35"/>
  <c r="D292" i="35"/>
  <c r="E292" i="35"/>
  <c r="F292" i="35"/>
  <c r="G292" i="35"/>
  <c r="H292" i="35"/>
  <c r="AD284" i="35"/>
  <c r="D284" i="35"/>
  <c r="E284" i="35"/>
  <c r="F284" i="35"/>
  <c r="G284" i="35"/>
  <c r="H284" i="35"/>
  <c r="AD276" i="35"/>
  <c r="D276" i="35"/>
  <c r="E276" i="35"/>
  <c r="F276" i="35"/>
  <c r="G276" i="35"/>
  <c r="H276" i="35"/>
  <c r="AD268" i="35"/>
  <c r="D268" i="35"/>
  <c r="E268" i="35"/>
  <c r="F268" i="35"/>
  <c r="G268" i="35"/>
  <c r="H268" i="35"/>
  <c r="AD260" i="35"/>
  <c r="D260" i="35"/>
  <c r="E260" i="35"/>
  <c r="F260" i="35"/>
  <c r="G260" i="35"/>
  <c r="H260" i="35"/>
  <c r="AD252" i="35"/>
  <c r="D252" i="35"/>
  <c r="E252" i="35"/>
  <c r="F252" i="35"/>
  <c r="G252" i="35"/>
  <c r="H252" i="35"/>
  <c r="AD244" i="35"/>
  <c r="D244" i="35"/>
  <c r="E244" i="35"/>
  <c r="F244" i="35"/>
  <c r="G244" i="35"/>
  <c r="H244" i="35"/>
  <c r="AD236" i="35"/>
  <c r="D236" i="35"/>
  <c r="E236" i="35"/>
  <c r="F236" i="35"/>
  <c r="G236" i="35"/>
  <c r="H236" i="35"/>
  <c r="AD228" i="35"/>
  <c r="D228" i="35"/>
  <c r="E228" i="35"/>
  <c r="F228" i="35"/>
  <c r="G228" i="35"/>
  <c r="H228" i="35"/>
  <c r="AD220" i="35"/>
  <c r="D220" i="35"/>
  <c r="E220" i="35"/>
  <c r="F220" i="35"/>
  <c r="G220" i="35"/>
  <c r="H220" i="35"/>
  <c r="AD212" i="35"/>
  <c r="D212" i="35"/>
  <c r="E212" i="35"/>
  <c r="F212" i="35"/>
  <c r="G212" i="35"/>
  <c r="H212" i="35"/>
  <c r="AD204" i="35"/>
  <c r="D204" i="35"/>
  <c r="E204" i="35"/>
  <c r="F204" i="35"/>
  <c r="G204" i="35"/>
  <c r="H204" i="35"/>
  <c r="AD196" i="35"/>
  <c r="D196" i="35"/>
  <c r="E196" i="35"/>
  <c r="F196" i="35"/>
  <c r="G196" i="35"/>
  <c r="H196" i="35"/>
  <c r="AD188" i="35"/>
  <c r="D188" i="35"/>
  <c r="E188" i="35"/>
  <c r="F188" i="35"/>
  <c r="G188" i="35"/>
  <c r="H188" i="35"/>
  <c r="AD180" i="35"/>
  <c r="D180" i="35"/>
  <c r="E180" i="35"/>
  <c r="F180" i="35"/>
  <c r="G180" i="35"/>
  <c r="H180" i="35"/>
  <c r="AD172" i="35"/>
  <c r="D172" i="35"/>
  <c r="E172" i="35"/>
  <c r="F172" i="35"/>
  <c r="G172" i="35"/>
  <c r="H172" i="35"/>
  <c r="AD164" i="35"/>
  <c r="D164" i="35"/>
  <c r="E164" i="35"/>
  <c r="F164" i="35"/>
  <c r="G164" i="35"/>
  <c r="H164" i="35"/>
  <c r="AD156" i="35"/>
  <c r="D156" i="35"/>
  <c r="E156" i="35"/>
  <c r="F156" i="35"/>
  <c r="G156" i="35"/>
  <c r="H156" i="35"/>
  <c r="AD148" i="35"/>
  <c r="D148" i="35"/>
  <c r="E148" i="35"/>
  <c r="F148" i="35"/>
  <c r="G148" i="35"/>
  <c r="H148" i="35"/>
  <c r="AD140" i="35"/>
  <c r="D140" i="35"/>
  <c r="E140" i="35"/>
  <c r="F140" i="35"/>
  <c r="G140" i="35"/>
  <c r="H140" i="35"/>
  <c r="AD132" i="35"/>
  <c r="D132" i="35"/>
  <c r="E132" i="35"/>
  <c r="F132" i="35"/>
  <c r="G132" i="35"/>
  <c r="H132" i="35"/>
  <c r="AD124" i="35"/>
  <c r="D124" i="35"/>
  <c r="E124" i="35"/>
  <c r="F124" i="35"/>
  <c r="G124" i="35"/>
  <c r="H124" i="35"/>
  <c r="AD116" i="35"/>
  <c r="D116" i="35"/>
  <c r="E116" i="35"/>
  <c r="F116" i="35"/>
  <c r="G116" i="35"/>
  <c r="H116" i="35"/>
  <c r="AD108" i="35"/>
  <c r="D108" i="35"/>
  <c r="E108" i="35"/>
  <c r="F108" i="35"/>
  <c r="G108" i="35"/>
  <c r="H108" i="35"/>
  <c r="AD100" i="35"/>
  <c r="D100" i="35"/>
  <c r="E100" i="35"/>
  <c r="F100" i="35"/>
  <c r="G100" i="35"/>
  <c r="H100" i="35"/>
  <c r="AD92" i="35"/>
  <c r="D92" i="35"/>
  <c r="E92" i="35"/>
  <c r="F92" i="35"/>
  <c r="G92" i="35"/>
  <c r="H92" i="35"/>
  <c r="AD84" i="35"/>
  <c r="D84" i="35"/>
  <c r="E84" i="35"/>
  <c r="F84" i="35"/>
  <c r="G84" i="35"/>
  <c r="H84" i="35"/>
  <c r="AD76" i="35"/>
  <c r="D76" i="35"/>
  <c r="E76" i="35"/>
  <c r="F76" i="35"/>
  <c r="G76" i="35"/>
  <c r="H76" i="35"/>
  <c r="AD68" i="35"/>
  <c r="D68" i="35"/>
  <c r="E68" i="35"/>
  <c r="F68" i="35"/>
  <c r="G68" i="35"/>
  <c r="H68" i="35"/>
  <c r="AD60" i="35"/>
  <c r="D60" i="35"/>
  <c r="E60" i="35"/>
  <c r="F60" i="35"/>
  <c r="G60" i="35"/>
  <c r="H60" i="35"/>
  <c r="AD52" i="35"/>
  <c r="D52" i="35"/>
  <c r="E52" i="35"/>
  <c r="F52" i="35"/>
  <c r="G52" i="35"/>
  <c r="H52" i="35"/>
  <c r="AD44" i="35"/>
  <c r="D44" i="35"/>
  <c r="E44" i="35"/>
  <c r="F44" i="35"/>
  <c r="G44" i="35"/>
  <c r="H44" i="35"/>
  <c r="AD36" i="35"/>
  <c r="D36" i="35"/>
  <c r="E36" i="35"/>
  <c r="F36" i="35"/>
  <c r="G36" i="35"/>
  <c r="H36" i="35"/>
  <c r="AD28" i="35"/>
  <c r="D28" i="35"/>
  <c r="E28" i="35"/>
  <c r="F28" i="35"/>
  <c r="G28" i="35"/>
  <c r="H28" i="35"/>
  <c r="AD20" i="35"/>
  <c r="D20" i="35"/>
  <c r="E20" i="35"/>
  <c r="F20" i="35"/>
  <c r="G20" i="35"/>
  <c r="H20" i="35"/>
  <c r="AD12" i="35"/>
  <c r="D12" i="35"/>
  <c r="E12" i="35"/>
  <c r="F12" i="35"/>
  <c r="G12" i="35"/>
  <c r="H12" i="35"/>
  <c r="AD1157" i="35"/>
  <c r="E1157" i="35"/>
  <c r="F1157" i="35"/>
  <c r="G1157" i="35"/>
  <c r="H1157" i="35"/>
  <c r="D1157" i="35"/>
  <c r="AD1085" i="35"/>
  <c r="E1085" i="35"/>
  <c r="F1085" i="35"/>
  <c r="G1085" i="35"/>
  <c r="H1085" i="35"/>
  <c r="D1085" i="35"/>
  <c r="AD1013" i="35"/>
  <c r="E1013" i="35"/>
  <c r="F1013" i="35"/>
  <c r="G1013" i="35"/>
  <c r="H1013" i="35"/>
  <c r="D1013" i="35"/>
  <c r="AD949" i="35"/>
  <c r="E949" i="35"/>
  <c r="F949" i="35"/>
  <c r="D949" i="35"/>
  <c r="G949" i="35"/>
  <c r="H949" i="35"/>
  <c r="AD885" i="35"/>
  <c r="D885" i="35"/>
  <c r="H885" i="35"/>
  <c r="G885" i="35"/>
  <c r="E885" i="35"/>
  <c r="F885" i="35"/>
  <c r="AD829" i="35"/>
  <c r="F829" i="35"/>
  <c r="G829" i="35"/>
  <c r="H829" i="35"/>
  <c r="D829" i="35"/>
  <c r="E829" i="35"/>
  <c r="AD757" i="35"/>
  <c r="F757" i="35"/>
  <c r="G757" i="35"/>
  <c r="H757" i="35"/>
  <c r="D757" i="35"/>
  <c r="E757" i="35"/>
  <c r="AD693" i="35"/>
  <c r="F693" i="35"/>
  <c r="G693" i="35"/>
  <c r="H693" i="35"/>
  <c r="D693" i="35"/>
  <c r="E693" i="35"/>
  <c r="AD637" i="35"/>
  <c r="F637" i="35"/>
  <c r="G637" i="35"/>
  <c r="H637" i="35"/>
  <c r="D637" i="35"/>
  <c r="E637" i="35"/>
  <c r="AD573" i="35"/>
  <c r="F573" i="35"/>
  <c r="G573" i="35"/>
  <c r="H573" i="35"/>
  <c r="D573" i="35"/>
  <c r="E573" i="35"/>
  <c r="AD517" i="35"/>
  <c r="F517" i="35"/>
  <c r="G517" i="35"/>
  <c r="H517" i="35"/>
  <c r="D517" i="35"/>
  <c r="E517" i="35"/>
  <c r="AD461" i="35"/>
  <c r="D461" i="35"/>
  <c r="E461" i="35"/>
  <c r="F461" i="35"/>
  <c r="G461" i="35"/>
  <c r="H461" i="35"/>
  <c r="AD405" i="35"/>
  <c r="D405" i="35"/>
  <c r="E405" i="35"/>
  <c r="F405" i="35"/>
  <c r="G405" i="35"/>
  <c r="H405" i="35"/>
  <c r="AD357" i="35"/>
  <c r="D357" i="35"/>
  <c r="E357" i="35"/>
  <c r="F357" i="35"/>
  <c r="G357" i="35"/>
  <c r="H357" i="35"/>
  <c r="AD309" i="35"/>
  <c r="D309" i="35"/>
  <c r="E309" i="35"/>
  <c r="F309" i="35"/>
  <c r="G309" i="35"/>
  <c r="H309" i="35"/>
  <c r="AD261" i="35"/>
  <c r="D261" i="35"/>
  <c r="E261" i="35"/>
  <c r="F261" i="35"/>
  <c r="G261" i="35"/>
  <c r="H261" i="35"/>
  <c r="AD213" i="35"/>
  <c r="D213" i="35"/>
  <c r="E213" i="35"/>
  <c r="F213" i="35"/>
  <c r="G213" i="35"/>
  <c r="H213" i="35"/>
  <c r="AD181" i="35"/>
  <c r="D181" i="35"/>
  <c r="E181" i="35"/>
  <c r="F181" i="35"/>
  <c r="G181" i="35"/>
  <c r="H181" i="35"/>
  <c r="AD157" i="35"/>
  <c r="D157" i="35"/>
  <c r="E157" i="35"/>
  <c r="F157" i="35"/>
  <c r="G157" i="35"/>
  <c r="H157" i="35"/>
  <c r="AD141" i="35"/>
  <c r="D141" i="35"/>
  <c r="E141" i="35"/>
  <c r="F141" i="35"/>
  <c r="G141" i="35"/>
  <c r="H141" i="35"/>
  <c r="AD93" i="35"/>
  <c r="D93" i="35"/>
  <c r="E93" i="35"/>
  <c r="F93" i="35"/>
  <c r="G93" i="35"/>
  <c r="H93" i="35"/>
  <c r="AD85" i="35"/>
  <c r="D85" i="35"/>
  <c r="E85" i="35"/>
  <c r="F85" i="35"/>
  <c r="G85" i="35"/>
  <c r="H85" i="35"/>
  <c r="AD77" i="35"/>
  <c r="D77" i="35"/>
  <c r="E77" i="35"/>
  <c r="F77" i="35"/>
  <c r="G77" i="35"/>
  <c r="H77" i="35"/>
  <c r="AD53" i="35"/>
  <c r="D53" i="35"/>
  <c r="E53" i="35"/>
  <c r="F53" i="35"/>
  <c r="G53" i="35"/>
  <c r="H53" i="35"/>
  <c r="AD1179" i="35"/>
  <c r="G1179" i="35"/>
  <c r="H1179" i="35"/>
  <c r="F1179" i="35"/>
  <c r="D1179" i="35"/>
  <c r="E1179" i="35"/>
  <c r="AD1171" i="35"/>
  <c r="G1171" i="35"/>
  <c r="H1171" i="35"/>
  <c r="F1171" i="35"/>
  <c r="D1171" i="35"/>
  <c r="E1171" i="35"/>
  <c r="AD1163" i="35"/>
  <c r="G1163" i="35"/>
  <c r="H1163" i="35"/>
  <c r="F1163" i="35"/>
  <c r="D1163" i="35"/>
  <c r="E1163" i="35"/>
  <c r="AD1155" i="35"/>
  <c r="G1155" i="35"/>
  <c r="H1155" i="35"/>
  <c r="F1155" i="35"/>
  <c r="D1155" i="35"/>
  <c r="E1155" i="35"/>
  <c r="AD1147" i="35"/>
  <c r="G1147" i="35"/>
  <c r="H1147" i="35"/>
  <c r="F1147" i="35"/>
  <c r="D1147" i="35"/>
  <c r="E1147" i="35"/>
  <c r="AD1139" i="35"/>
  <c r="G1139" i="35"/>
  <c r="H1139" i="35"/>
  <c r="F1139" i="35"/>
  <c r="D1139" i="35"/>
  <c r="E1139" i="35"/>
  <c r="AD1131" i="35"/>
  <c r="G1131" i="35"/>
  <c r="H1131" i="35"/>
  <c r="F1131" i="35"/>
  <c r="D1131" i="35"/>
  <c r="E1131" i="35"/>
  <c r="AD1123" i="35"/>
  <c r="G1123" i="35"/>
  <c r="H1123" i="35"/>
  <c r="F1123" i="35"/>
  <c r="D1123" i="35"/>
  <c r="E1123" i="35"/>
  <c r="AD1115" i="35"/>
  <c r="G1115" i="35"/>
  <c r="H1115" i="35"/>
  <c r="F1115" i="35"/>
  <c r="D1115" i="35"/>
  <c r="E1115" i="35"/>
  <c r="AD1107" i="35"/>
  <c r="G1107" i="35"/>
  <c r="H1107" i="35"/>
  <c r="F1107" i="35"/>
  <c r="D1107" i="35"/>
  <c r="E1107" i="35"/>
  <c r="AD1099" i="35"/>
  <c r="G1099" i="35"/>
  <c r="H1099" i="35"/>
  <c r="F1099" i="35"/>
  <c r="D1099" i="35"/>
  <c r="E1099" i="35"/>
  <c r="AD1091" i="35"/>
  <c r="G1091" i="35"/>
  <c r="H1091" i="35"/>
  <c r="F1091" i="35"/>
  <c r="D1091" i="35"/>
  <c r="E1091" i="35"/>
  <c r="AD1083" i="35"/>
  <c r="G1083" i="35"/>
  <c r="H1083" i="35"/>
  <c r="F1083" i="35"/>
  <c r="D1083" i="35"/>
  <c r="E1083" i="35"/>
  <c r="AD1075" i="35"/>
  <c r="G1075" i="35"/>
  <c r="H1075" i="35"/>
  <c r="F1075" i="35"/>
  <c r="D1075" i="35"/>
  <c r="E1075" i="35"/>
  <c r="AD1067" i="35"/>
  <c r="G1067" i="35"/>
  <c r="H1067" i="35"/>
  <c r="F1067" i="35"/>
  <c r="D1067" i="35"/>
  <c r="E1067" i="35"/>
  <c r="AD1059" i="35"/>
  <c r="G1059" i="35"/>
  <c r="H1059" i="35"/>
  <c r="F1059" i="35"/>
  <c r="D1059" i="35"/>
  <c r="E1059" i="35"/>
  <c r="AD1051" i="35"/>
  <c r="G1051" i="35"/>
  <c r="H1051" i="35"/>
  <c r="F1051" i="35"/>
  <c r="D1051" i="35"/>
  <c r="E1051" i="35"/>
  <c r="AD1043" i="35"/>
  <c r="G1043" i="35"/>
  <c r="H1043" i="35"/>
  <c r="F1043" i="35"/>
  <c r="D1043" i="35"/>
  <c r="E1043" i="35"/>
  <c r="AD1035" i="35"/>
  <c r="G1035" i="35"/>
  <c r="H1035" i="35"/>
  <c r="F1035" i="35"/>
  <c r="D1035" i="35"/>
  <c r="E1035" i="35"/>
  <c r="AD1027" i="35"/>
  <c r="G1027" i="35"/>
  <c r="H1027" i="35"/>
  <c r="F1027" i="35"/>
  <c r="D1027" i="35"/>
  <c r="E1027" i="35"/>
  <c r="AD1019" i="35"/>
  <c r="G1019" i="35"/>
  <c r="H1019" i="35"/>
  <c r="F1019" i="35"/>
  <c r="D1019" i="35"/>
  <c r="E1019" i="35"/>
  <c r="AD1011" i="35"/>
  <c r="G1011" i="35"/>
  <c r="H1011" i="35"/>
  <c r="F1011" i="35"/>
  <c r="D1011" i="35"/>
  <c r="E1011" i="35"/>
  <c r="AD1003" i="35"/>
  <c r="G1003" i="35"/>
  <c r="H1003" i="35"/>
  <c r="F1003" i="35"/>
  <c r="D1003" i="35"/>
  <c r="E1003" i="35"/>
  <c r="AD995" i="35"/>
  <c r="G995" i="35"/>
  <c r="H995" i="35"/>
  <c r="F995" i="35"/>
  <c r="D995" i="35"/>
  <c r="E995" i="35"/>
  <c r="AD987" i="35"/>
  <c r="G987" i="35"/>
  <c r="H987" i="35"/>
  <c r="F987" i="35"/>
  <c r="D987" i="35"/>
  <c r="E987" i="35"/>
  <c r="AD979" i="35"/>
  <c r="G979" i="35"/>
  <c r="H979" i="35"/>
  <c r="F979" i="35"/>
  <c r="D979" i="35"/>
  <c r="E979" i="35"/>
  <c r="AD971" i="35"/>
  <c r="G971" i="35"/>
  <c r="H971" i="35"/>
  <c r="F971" i="35"/>
  <c r="D971" i="35"/>
  <c r="E971" i="35"/>
  <c r="AD963" i="35"/>
  <c r="G963" i="35"/>
  <c r="H963" i="35"/>
  <c r="F963" i="35"/>
  <c r="D963" i="35"/>
  <c r="E963" i="35"/>
  <c r="AD955" i="35"/>
  <c r="G955" i="35"/>
  <c r="H955" i="35"/>
  <c r="F955" i="35"/>
  <c r="D955" i="35"/>
  <c r="E955" i="35"/>
  <c r="AD947" i="35"/>
  <c r="G947" i="35"/>
  <c r="H947" i="35"/>
  <c r="F947" i="35"/>
  <c r="D947" i="35"/>
  <c r="E947" i="35"/>
  <c r="AD939" i="35"/>
  <c r="F939" i="35"/>
  <c r="G939" i="35"/>
  <c r="E939" i="35"/>
  <c r="H939" i="35"/>
  <c r="D939" i="35"/>
  <c r="AD931" i="35"/>
  <c r="H931" i="35"/>
  <c r="D931" i="35"/>
  <c r="E931" i="35"/>
  <c r="F931" i="35"/>
  <c r="G931" i="35"/>
  <c r="AD923" i="35"/>
  <c r="F923" i="35"/>
  <c r="D923" i="35"/>
  <c r="E923" i="35"/>
  <c r="G923" i="35"/>
  <c r="H923" i="35"/>
  <c r="AD915" i="35"/>
  <c r="F915" i="35"/>
  <c r="H915" i="35"/>
  <c r="G915" i="35"/>
  <c r="D915" i="35"/>
  <c r="E915" i="35"/>
  <c r="AD907" i="35"/>
  <c r="F907" i="35"/>
  <c r="E907" i="35"/>
  <c r="G907" i="35"/>
  <c r="H907" i="35"/>
  <c r="D907" i="35"/>
  <c r="AD899" i="35"/>
  <c r="F899" i="35"/>
  <c r="D899" i="35"/>
  <c r="E899" i="35"/>
  <c r="G899" i="35"/>
  <c r="H899" i="35"/>
  <c r="AD891" i="35"/>
  <c r="F891" i="35"/>
  <c r="D891" i="35"/>
  <c r="E891" i="35"/>
  <c r="G891" i="35"/>
  <c r="H891" i="35"/>
  <c r="AD883" i="35"/>
  <c r="F883" i="35"/>
  <c r="H883" i="35"/>
  <c r="G883" i="35"/>
  <c r="D883" i="35"/>
  <c r="E883" i="35"/>
  <c r="AD875" i="35"/>
  <c r="F875" i="35"/>
  <c r="E875" i="35"/>
  <c r="G875" i="35"/>
  <c r="D875" i="35"/>
  <c r="H875" i="35"/>
  <c r="AD867" i="35"/>
  <c r="H867" i="35"/>
  <c r="D867" i="35"/>
  <c r="E867" i="35"/>
  <c r="F867" i="35"/>
  <c r="G867" i="35"/>
  <c r="AD859" i="35"/>
  <c r="H859" i="35"/>
  <c r="D859" i="35"/>
  <c r="E859" i="35"/>
  <c r="F859" i="35"/>
  <c r="G859" i="35"/>
  <c r="AD851" i="35"/>
  <c r="H851" i="35"/>
  <c r="D851" i="35"/>
  <c r="E851" i="35"/>
  <c r="F851" i="35"/>
  <c r="G851" i="35"/>
  <c r="AD843" i="35"/>
  <c r="H843" i="35"/>
  <c r="D843" i="35"/>
  <c r="E843" i="35"/>
  <c r="F843" i="35"/>
  <c r="G843" i="35"/>
  <c r="AD835" i="35"/>
  <c r="H835" i="35"/>
  <c r="D835" i="35"/>
  <c r="E835" i="35"/>
  <c r="F835" i="35"/>
  <c r="G835" i="35"/>
  <c r="AD827" i="35"/>
  <c r="H827" i="35"/>
  <c r="D827" i="35"/>
  <c r="E827" i="35"/>
  <c r="F827" i="35"/>
  <c r="G827" i="35"/>
  <c r="AD819" i="35"/>
  <c r="H819" i="35"/>
  <c r="D819" i="35"/>
  <c r="E819" i="35"/>
  <c r="F819" i="35"/>
  <c r="G819" i="35"/>
  <c r="AD811" i="35"/>
  <c r="H811" i="35"/>
  <c r="D811" i="35"/>
  <c r="E811" i="35"/>
  <c r="F811" i="35"/>
  <c r="G811" i="35"/>
  <c r="AD803" i="35"/>
  <c r="H803" i="35"/>
  <c r="D803" i="35"/>
  <c r="E803" i="35"/>
  <c r="F803" i="35"/>
  <c r="G803" i="35"/>
  <c r="AD795" i="35"/>
  <c r="H795" i="35"/>
  <c r="D795" i="35"/>
  <c r="E795" i="35"/>
  <c r="F795" i="35"/>
  <c r="G795" i="35"/>
  <c r="AD787" i="35"/>
  <c r="H787" i="35"/>
  <c r="D787" i="35"/>
  <c r="E787" i="35"/>
  <c r="F787" i="35"/>
  <c r="G787" i="35"/>
  <c r="AD779" i="35"/>
  <c r="H779" i="35"/>
  <c r="D779" i="35"/>
  <c r="E779" i="35"/>
  <c r="F779" i="35"/>
  <c r="G779" i="35"/>
  <c r="AD771" i="35"/>
  <c r="H771" i="35"/>
  <c r="D771" i="35"/>
  <c r="E771" i="35"/>
  <c r="F771" i="35"/>
  <c r="G771" i="35"/>
  <c r="AD763" i="35"/>
  <c r="H763" i="35"/>
  <c r="D763" i="35"/>
  <c r="E763" i="35"/>
  <c r="F763" i="35"/>
  <c r="G763" i="35"/>
  <c r="AD755" i="35"/>
  <c r="H755" i="35"/>
  <c r="D755" i="35"/>
  <c r="E755" i="35"/>
  <c r="F755" i="35"/>
  <c r="G755" i="35"/>
  <c r="AD747" i="35"/>
  <c r="H747" i="35"/>
  <c r="D747" i="35"/>
  <c r="E747" i="35"/>
  <c r="F747" i="35"/>
  <c r="G747" i="35"/>
  <c r="AD739" i="35"/>
  <c r="H739" i="35"/>
  <c r="D739" i="35"/>
  <c r="E739" i="35"/>
  <c r="F739" i="35"/>
  <c r="G739" i="35"/>
  <c r="AD731" i="35"/>
  <c r="H731" i="35"/>
  <c r="D731" i="35"/>
  <c r="E731" i="35"/>
  <c r="F731" i="35"/>
  <c r="G731" i="35"/>
  <c r="AD723" i="35"/>
  <c r="H723" i="35"/>
  <c r="D723" i="35"/>
  <c r="E723" i="35"/>
  <c r="F723" i="35"/>
  <c r="G723" i="35"/>
  <c r="AD715" i="35"/>
  <c r="H715" i="35"/>
  <c r="D715" i="35"/>
  <c r="E715" i="35"/>
  <c r="F715" i="35"/>
  <c r="G715" i="35"/>
  <c r="AD707" i="35"/>
  <c r="H707" i="35"/>
  <c r="D707" i="35"/>
  <c r="E707" i="35"/>
  <c r="F707" i="35"/>
  <c r="G707" i="35"/>
  <c r="AD699" i="35"/>
  <c r="H699" i="35"/>
  <c r="D699" i="35"/>
  <c r="E699" i="35"/>
  <c r="F699" i="35"/>
  <c r="G699" i="35"/>
  <c r="AD691" i="35"/>
  <c r="H691" i="35"/>
  <c r="D691" i="35"/>
  <c r="E691" i="35"/>
  <c r="F691" i="35"/>
  <c r="G691" i="35"/>
  <c r="AD683" i="35"/>
  <c r="H683" i="35"/>
  <c r="D683" i="35"/>
  <c r="E683" i="35"/>
  <c r="F683" i="35"/>
  <c r="G683" i="35"/>
  <c r="AD675" i="35"/>
  <c r="H675" i="35"/>
  <c r="D675" i="35"/>
  <c r="E675" i="35"/>
  <c r="F675" i="35"/>
  <c r="G675" i="35"/>
  <c r="AD667" i="35"/>
  <c r="H667" i="35"/>
  <c r="D667" i="35"/>
  <c r="E667" i="35"/>
  <c r="F667" i="35"/>
  <c r="G667" i="35"/>
  <c r="AD659" i="35"/>
  <c r="H659" i="35"/>
  <c r="D659" i="35"/>
  <c r="E659" i="35"/>
  <c r="F659" i="35"/>
  <c r="G659" i="35"/>
  <c r="AD651" i="35"/>
  <c r="H651" i="35"/>
  <c r="D651" i="35"/>
  <c r="E651" i="35"/>
  <c r="F651" i="35"/>
  <c r="G651" i="35"/>
  <c r="AD643" i="35"/>
  <c r="H643" i="35"/>
  <c r="D643" i="35"/>
  <c r="E643" i="35"/>
  <c r="F643" i="35"/>
  <c r="G643" i="35"/>
  <c r="AD635" i="35"/>
  <c r="H635" i="35"/>
  <c r="D635" i="35"/>
  <c r="E635" i="35"/>
  <c r="F635" i="35"/>
  <c r="G635" i="35"/>
  <c r="AD627" i="35"/>
  <c r="H627" i="35"/>
  <c r="D627" i="35"/>
  <c r="E627" i="35"/>
  <c r="F627" i="35"/>
  <c r="G627" i="35"/>
  <c r="AD619" i="35"/>
  <c r="H619" i="35"/>
  <c r="D619" i="35"/>
  <c r="E619" i="35"/>
  <c r="F619" i="35"/>
  <c r="G619" i="35"/>
  <c r="AD611" i="35"/>
  <c r="H611" i="35"/>
  <c r="D611" i="35"/>
  <c r="E611" i="35"/>
  <c r="F611" i="35"/>
  <c r="G611" i="35"/>
  <c r="AD603" i="35"/>
  <c r="H603" i="35"/>
  <c r="D603" i="35"/>
  <c r="E603" i="35"/>
  <c r="F603" i="35"/>
  <c r="G603" i="35"/>
  <c r="AD595" i="35"/>
  <c r="H595" i="35"/>
  <c r="D595" i="35"/>
  <c r="E595" i="35"/>
  <c r="F595" i="35"/>
  <c r="G595" i="35"/>
  <c r="AD587" i="35"/>
  <c r="H587" i="35"/>
  <c r="D587" i="35"/>
  <c r="E587" i="35"/>
  <c r="F587" i="35"/>
  <c r="G587" i="35"/>
  <c r="AD579" i="35"/>
  <c r="H579" i="35"/>
  <c r="D579" i="35"/>
  <c r="E579" i="35"/>
  <c r="F579" i="35"/>
  <c r="G579" i="35"/>
  <c r="AD571" i="35"/>
  <c r="H571" i="35"/>
  <c r="D571" i="35"/>
  <c r="E571" i="35"/>
  <c r="F571" i="35"/>
  <c r="G571" i="35"/>
  <c r="AD563" i="35"/>
  <c r="H563" i="35"/>
  <c r="D563" i="35"/>
  <c r="E563" i="35"/>
  <c r="F563" i="35"/>
  <c r="G563" i="35"/>
  <c r="AD555" i="35"/>
  <c r="H555" i="35"/>
  <c r="D555" i="35"/>
  <c r="E555" i="35"/>
  <c r="F555" i="35"/>
  <c r="G555" i="35"/>
  <c r="AD547" i="35"/>
  <c r="H547" i="35"/>
  <c r="D547" i="35"/>
  <c r="E547" i="35"/>
  <c r="F547" i="35"/>
  <c r="G547" i="35"/>
  <c r="AD539" i="35"/>
  <c r="H539" i="35"/>
  <c r="D539" i="35"/>
  <c r="E539" i="35"/>
  <c r="F539" i="35"/>
  <c r="G539" i="35"/>
  <c r="AD531" i="35"/>
  <c r="H531" i="35"/>
  <c r="D531" i="35"/>
  <c r="E531" i="35"/>
  <c r="F531" i="35"/>
  <c r="G531" i="35"/>
  <c r="AD523" i="35"/>
  <c r="H523" i="35"/>
  <c r="D523" i="35"/>
  <c r="E523" i="35"/>
  <c r="F523" i="35"/>
  <c r="G523" i="35"/>
  <c r="AD515" i="35"/>
  <c r="H515" i="35"/>
  <c r="D515" i="35"/>
  <c r="E515" i="35"/>
  <c r="F515" i="35"/>
  <c r="G515" i="35"/>
  <c r="AD507" i="35"/>
  <c r="H507" i="35"/>
  <c r="D507" i="35"/>
  <c r="E507" i="35"/>
  <c r="F507" i="35"/>
  <c r="G507" i="35"/>
  <c r="AD499" i="35"/>
  <c r="H499" i="35"/>
  <c r="D499" i="35"/>
  <c r="E499" i="35"/>
  <c r="F499" i="35"/>
  <c r="G499" i="35"/>
  <c r="AD491" i="35"/>
  <c r="H491" i="35"/>
  <c r="D491" i="35"/>
  <c r="E491" i="35"/>
  <c r="F491" i="35"/>
  <c r="G491" i="35"/>
  <c r="AD483" i="35"/>
  <c r="H483" i="35"/>
  <c r="D483" i="35"/>
  <c r="E483" i="35"/>
  <c r="F483" i="35"/>
  <c r="G483" i="35"/>
  <c r="AD475" i="35"/>
  <c r="H475" i="35"/>
  <c r="D475" i="35"/>
  <c r="E475" i="35"/>
  <c r="F475" i="35"/>
  <c r="G475" i="35"/>
  <c r="AD467" i="35"/>
  <c r="H467" i="35"/>
  <c r="D467" i="35"/>
  <c r="E467" i="35"/>
  <c r="F467" i="35"/>
  <c r="G467" i="35"/>
  <c r="AD459" i="35"/>
  <c r="F459" i="35"/>
  <c r="G459" i="35"/>
  <c r="H459" i="35"/>
  <c r="D459" i="35"/>
  <c r="E459" i="35"/>
  <c r="AD451" i="35"/>
  <c r="F451" i="35"/>
  <c r="G451" i="35"/>
  <c r="H451" i="35"/>
  <c r="D451" i="35"/>
  <c r="E451" i="35"/>
  <c r="AD443" i="35"/>
  <c r="F443" i="35"/>
  <c r="G443" i="35"/>
  <c r="H443" i="35"/>
  <c r="D443" i="35"/>
  <c r="E443" i="35"/>
  <c r="AD435" i="35"/>
  <c r="F435" i="35"/>
  <c r="G435" i="35"/>
  <c r="H435" i="35"/>
  <c r="D435" i="35"/>
  <c r="E435" i="35"/>
  <c r="AD427" i="35"/>
  <c r="F427" i="35"/>
  <c r="G427" i="35"/>
  <c r="H427" i="35"/>
  <c r="D427" i="35"/>
  <c r="E427" i="35"/>
  <c r="AD419" i="35"/>
  <c r="F419" i="35"/>
  <c r="G419" i="35"/>
  <c r="H419" i="35"/>
  <c r="D419" i="35"/>
  <c r="E419" i="35"/>
  <c r="AD411" i="35"/>
  <c r="F411" i="35"/>
  <c r="G411" i="35"/>
  <c r="H411" i="35"/>
  <c r="D411" i="35"/>
  <c r="E411" i="35"/>
  <c r="AD403" i="35"/>
  <c r="F403" i="35"/>
  <c r="G403" i="35"/>
  <c r="H403" i="35"/>
  <c r="D403" i="35"/>
  <c r="E403" i="35"/>
  <c r="AD395" i="35"/>
  <c r="F395" i="35"/>
  <c r="G395" i="35"/>
  <c r="H395" i="35"/>
  <c r="D395" i="35"/>
  <c r="E395" i="35"/>
  <c r="AD387" i="35"/>
  <c r="F387" i="35"/>
  <c r="G387" i="35"/>
  <c r="H387" i="35"/>
  <c r="D387" i="35"/>
  <c r="E387" i="35"/>
  <c r="AD379" i="35"/>
  <c r="F379" i="35"/>
  <c r="G379" i="35"/>
  <c r="H379" i="35"/>
  <c r="D379" i="35"/>
  <c r="E379" i="35"/>
  <c r="AD371" i="35"/>
  <c r="F371" i="35"/>
  <c r="G371" i="35"/>
  <c r="H371" i="35"/>
  <c r="D371" i="35"/>
  <c r="E371" i="35"/>
  <c r="AD363" i="35"/>
  <c r="F363" i="35"/>
  <c r="G363" i="35"/>
  <c r="H363" i="35"/>
  <c r="D363" i="35"/>
  <c r="E363" i="35"/>
  <c r="AD355" i="35"/>
  <c r="F355" i="35"/>
  <c r="G355" i="35"/>
  <c r="H355" i="35"/>
  <c r="D355" i="35"/>
  <c r="E355" i="35"/>
  <c r="AD347" i="35"/>
  <c r="F347" i="35"/>
  <c r="G347" i="35"/>
  <c r="H347" i="35"/>
  <c r="D347" i="35"/>
  <c r="E347" i="35"/>
  <c r="AD339" i="35"/>
  <c r="F339" i="35"/>
  <c r="G339" i="35"/>
  <c r="H339" i="35"/>
  <c r="D339" i="35"/>
  <c r="E339" i="35"/>
  <c r="AD331" i="35"/>
  <c r="F331" i="35"/>
  <c r="G331" i="35"/>
  <c r="H331" i="35"/>
  <c r="D331" i="35"/>
  <c r="E331" i="35"/>
  <c r="AD323" i="35"/>
  <c r="F323" i="35"/>
  <c r="G323" i="35"/>
  <c r="H323" i="35"/>
  <c r="D323" i="35"/>
  <c r="E323" i="35"/>
  <c r="AD315" i="35"/>
  <c r="F315" i="35"/>
  <c r="G315" i="35"/>
  <c r="H315" i="35"/>
  <c r="D315" i="35"/>
  <c r="E315" i="35"/>
  <c r="AD307" i="35"/>
  <c r="F307" i="35"/>
  <c r="G307" i="35"/>
  <c r="H307" i="35"/>
  <c r="D307" i="35"/>
  <c r="E307" i="35"/>
  <c r="AD299" i="35"/>
  <c r="F299" i="35"/>
  <c r="G299" i="35"/>
  <c r="H299" i="35"/>
  <c r="D299" i="35"/>
  <c r="E299" i="35"/>
  <c r="AD291" i="35"/>
  <c r="F291" i="35"/>
  <c r="G291" i="35"/>
  <c r="H291" i="35"/>
  <c r="D291" i="35"/>
  <c r="E291" i="35"/>
  <c r="AD283" i="35"/>
  <c r="F283" i="35"/>
  <c r="G283" i="35"/>
  <c r="H283" i="35"/>
  <c r="D283" i="35"/>
  <c r="E283" i="35"/>
  <c r="AD275" i="35"/>
  <c r="F275" i="35"/>
  <c r="G275" i="35"/>
  <c r="H275" i="35"/>
  <c r="D275" i="35"/>
  <c r="E275" i="35"/>
  <c r="AD267" i="35"/>
  <c r="F267" i="35"/>
  <c r="G267" i="35"/>
  <c r="H267" i="35"/>
  <c r="D267" i="35"/>
  <c r="E267" i="35"/>
  <c r="AD259" i="35"/>
  <c r="F259" i="35"/>
  <c r="G259" i="35"/>
  <c r="H259" i="35"/>
  <c r="D259" i="35"/>
  <c r="E259" i="35"/>
  <c r="AD251" i="35"/>
  <c r="F251" i="35"/>
  <c r="G251" i="35"/>
  <c r="H251" i="35"/>
  <c r="D251" i="35"/>
  <c r="E251" i="35"/>
  <c r="AD243" i="35"/>
  <c r="F243" i="35"/>
  <c r="G243" i="35"/>
  <c r="H243" i="35"/>
  <c r="D243" i="35"/>
  <c r="E243" i="35"/>
  <c r="AD235" i="35"/>
  <c r="F235" i="35"/>
  <c r="G235" i="35"/>
  <c r="H235" i="35"/>
  <c r="D235" i="35"/>
  <c r="E235" i="35"/>
  <c r="AD227" i="35"/>
  <c r="F227" i="35"/>
  <c r="G227" i="35"/>
  <c r="H227" i="35"/>
  <c r="D227" i="35"/>
  <c r="E227" i="35"/>
  <c r="AD219" i="35"/>
  <c r="F219" i="35"/>
  <c r="G219" i="35"/>
  <c r="H219" i="35"/>
  <c r="D219" i="35"/>
  <c r="E219" i="35"/>
  <c r="AD211" i="35"/>
  <c r="F211" i="35"/>
  <c r="G211" i="35"/>
  <c r="H211" i="35"/>
  <c r="D211" i="35"/>
  <c r="E211" i="35"/>
  <c r="AD203" i="35"/>
  <c r="F203" i="35"/>
  <c r="G203" i="35"/>
  <c r="H203" i="35"/>
  <c r="D203" i="35"/>
  <c r="E203" i="35"/>
  <c r="AD195" i="35"/>
  <c r="F195" i="35"/>
  <c r="G195" i="35"/>
  <c r="H195" i="35"/>
  <c r="D195" i="35"/>
  <c r="E195" i="35"/>
  <c r="AD187" i="35"/>
  <c r="F187" i="35"/>
  <c r="G187" i="35"/>
  <c r="H187" i="35"/>
  <c r="D187" i="35"/>
  <c r="E187" i="35"/>
  <c r="AD179" i="35"/>
  <c r="F179" i="35"/>
  <c r="G179" i="35"/>
  <c r="H179" i="35"/>
  <c r="D179" i="35"/>
  <c r="E179" i="35"/>
  <c r="AD171" i="35"/>
  <c r="F171" i="35"/>
  <c r="G171" i="35"/>
  <c r="H171" i="35"/>
  <c r="D171" i="35"/>
  <c r="E171" i="35"/>
  <c r="AD163" i="35"/>
  <c r="F163" i="35"/>
  <c r="G163" i="35"/>
  <c r="H163" i="35"/>
  <c r="D163" i="35"/>
  <c r="E163" i="35"/>
  <c r="AD155" i="35"/>
  <c r="F155" i="35"/>
  <c r="G155" i="35"/>
  <c r="H155" i="35"/>
  <c r="D155" i="35"/>
  <c r="E155" i="35"/>
  <c r="AD147" i="35"/>
  <c r="F147" i="35"/>
  <c r="G147" i="35"/>
  <c r="H147" i="35"/>
  <c r="D147" i="35"/>
  <c r="E147" i="35"/>
  <c r="AD139" i="35"/>
  <c r="F139" i="35"/>
  <c r="G139" i="35"/>
  <c r="H139" i="35"/>
  <c r="D139" i="35"/>
  <c r="E139" i="35"/>
  <c r="AD131" i="35"/>
  <c r="F131" i="35"/>
  <c r="G131" i="35"/>
  <c r="H131" i="35"/>
  <c r="D131" i="35"/>
  <c r="E131" i="35"/>
  <c r="AD123" i="35"/>
  <c r="F123" i="35"/>
  <c r="G123" i="35"/>
  <c r="H123" i="35"/>
  <c r="D123" i="35"/>
  <c r="E123" i="35"/>
  <c r="AD115" i="35"/>
  <c r="F115" i="35"/>
  <c r="G115" i="35"/>
  <c r="H115" i="35"/>
  <c r="D115" i="35"/>
  <c r="E115" i="35"/>
  <c r="AD107" i="35"/>
  <c r="F107" i="35"/>
  <c r="G107" i="35"/>
  <c r="H107" i="35"/>
  <c r="D107" i="35"/>
  <c r="E107" i="35"/>
  <c r="AD99" i="35"/>
  <c r="F99" i="35"/>
  <c r="G99" i="35"/>
  <c r="H99" i="35"/>
  <c r="D99" i="35"/>
  <c r="E99" i="35"/>
  <c r="AD91" i="35"/>
  <c r="F91" i="35"/>
  <c r="G91" i="35"/>
  <c r="H91" i="35"/>
  <c r="D91" i="35"/>
  <c r="E91" i="35"/>
  <c r="AD83" i="35"/>
  <c r="F83" i="35"/>
  <c r="G83" i="35"/>
  <c r="H83" i="35"/>
  <c r="D83" i="35"/>
  <c r="E83" i="35"/>
  <c r="AD75" i="35"/>
  <c r="F75" i="35"/>
  <c r="G75" i="35"/>
  <c r="H75" i="35"/>
  <c r="D75" i="35"/>
  <c r="E75" i="35"/>
  <c r="AD67" i="35"/>
  <c r="F67" i="35"/>
  <c r="G67" i="35"/>
  <c r="H67" i="35"/>
  <c r="D67" i="35"/>
  <c r="E67" i="35"/>
  <c r="AD59" i="35"/>
  <c r="F59" i="35"/>
  <c r="G59" i="35"/>
  <c r="H59" i="35"/>
  <c r="D59" i="35"/>
  <c r="E59" i="35"/>
  <c r="AD51" i="35"/>
  <c r="F51" i="35"/>
  <c r="G51" i="35"/>
  <c r="H51" i="35"/>
  <c r="D51" i="35"/>
  <c r="E51" i="35"/>
  <c r="AD43" i="35"/>
  <c r="F43" i="35"/>
  <c r="G43" i="35"/>
  <c r="H43" i="35"/>
  <c r="D43" i="35"/>
  <c r="E43" i="35"/>
  <c r="AD35" i="35"/>
  <c r="F35" i="35"/>
  <c r="G35" i="35"/>
  <c r="H35" i="35"/>
  <c r="D35" i="35"/>
  <c r="E35" i="35"/>
  <c r="AD27" i="35"/>
  <c r="F27" i="35"/>
  <c r="G27" i="35"/>
  <c r="H27" i="35"/>
  <c r="D27" i="35"/>
  <c r="E27" i="35"/>
  <c r="AD19" i="35"/>
  <c r="F19" i="35"/>
  <c r="G19" i="35"/>
  <c r="H19" i="35"/>
  <c r="D19" i="35"/>
  <c r="E19" i="35"/>
  <c r="AD11" i="35"/>
  <c r="F11" i="35"/>
  <c r="G11" i="35"/>
  <c r="H11" i="35"/>
  <c r="D11" i="35"/>
  <c r="E11" i="35"/>
  <c r="AD1181" i="35"/>
  <c r="E1181" i="35"/>
  <c r="F1181" i="35"/>
  <c r="D1181" i="35"/>
  <c r="G1181" i="35"/>
  <c r="H1181" i="35"/>
  <c r="AD1125" i="35"/>
  <c r="E1125" i="35"/>
  <c r="F1125" i="35"/>
  <c r="D1125" i="35"/>
  <c r="G1125" i="35"/>
  <c r="H1125" i="35"/>
  <c r="AD1069" i="35"/>
  <c r="E1069" i="35"/>
  <c r="F1069" i="35"/>
  <c r="G1069" i="35"/>
  <c r="H1069" i="35"/>
  <c r="D1069" i="35"/>
  <c r="AD1021" i="35"/>
  <c r="E1021" i="35"/>
  <c r="F1021" i="35"/>
  <c r="D1021" i="35"/>
  <c r="G1021" i="35"/>
  <c r="H1021" i="35"/>
  <c r="AD965" i="35"/>
  <c r="E965" i="35"/>
  <c r="F965" i="35"/>
  <c r="G965" i="35"/>
  <c r="H965" i="35"/>
  <c r="D965" i="35"/>
  <c r="AD901" i="35"/>
  <c r="D901" i="35"/>
  <c r="E901" i="35"/>
  <c r="F901" i="35"/>
  <c r="G901" i="35"/>
  <c r="H901" i="35"/>
  <c r="AD813" i="35"/>
  <c r="F813" i="35"/>
  <c r="G813" i="35"/>
  <c r="H813" i="35"/>
  <c r="D813" i="35"/>
  <c r="E813" i="35"/>
  <c r="AD765" i="35"/>
  <c r="F765" i="35"/>
  <c r="G765" i="35"/>
  <c r="H765" i="35"/>
  <c r="D765" i="35"/>
  <c r="E765" i="35"/>
  <c r="AD709" i="35"/>
  <c r="F709" i="35"/>
  <c r="G709" i="35"/>
  <c r="H709" i="35"/>
  <c r="D709" i="35"/>
  <c r="E709" i="35"/>
  <c r="AD645" i="35"/>
  <c r="F645" i="35"/>
  <c r="G645" i="35"/>
  <c r="H645" i="35"/>
  <c r="D645" i="35"/>
  <c r="E645" i="35"/>
  <c r="AD565" i="35"/>
  <c r="F565" i="35"/>
  <c r="G565" i="35"/>
  <c r="H565" i="35"/>
  <c r="D565" i="35"/>
  <c r="E565" i="35"/>
  <c r="AD421" i="35"/>
  <c r="D421" i="35"/>
  <c r="E421" i="35"/>
  <c r="F421" i="35"/>
  <c r="G421" i="35"/>
  <c r="H421" i="35"/>
  <c r="AD29" i="35"/>
  <c r="D29" i="35"/>
  <c r="E29" i="35"/>
  <c r="F29" i="35"/>
  <c r="G29" i="35"/>
  <c r="H29" i="35"/>
  <c r="AD962" i="35"/>
  <c r="D962" i="35"/>
  <c r="E962" i="35"/>
  <c r="F962" i="35"/>
  <c r="G962" i="35"/>
  <c r="H962" i="35"/>
  <c r="AD954" i="35"/>
  <c r="D954" i="35"/>
  <c r="E954" i="35"/>
  <c r="F954" i="35"/>
  <c r="G954" i="35"/>
  <c r="H954" i="35"/>
  <c r="AD946" i="35"/>
  <c r="D946" i="35"/>
  <c r="E946" i="35"/>
  <c r="F946" i="35"/>
  <c r="G946" i="35"/>
  <c r="H946" i="35"/>
  <c r="AD938" i="35"/>
  <c r="H938" i="35"/>
  <c r="D938" i="35"/>
  <c r="E938" i="35"/>
  <c r="F938" i="35"/>
  <c r="G938" i="35"/>
  <c r="AD930" i="35"/>
  <c r="H930" i="35"/>
  <c r="E930" i="35"/>
  <c r="F930" i="35"/>
  <c r="G930" i="35"/>
  <c r="D930" i="35"/>
  <c r="AD922" i="35"/>
  <c r="H922" i="35"/>
  <c r="E922" i="35"/>
  <c r="F922" i="35"/>
  <c r="D922" i="35"/>
  <c r="G922" i="35"/>
  <c r="AD914" i="35"/>
  <c r="H914" i="35"/>
  <c r="D914" i="35"/>
  <c r="E914" i="35"/>
  <c r="F914" i="35"/>
  <c r="G914" i="35"/>
  <c r="AD906" i="35"/>
  <c r="H906" i="35"/>
  <c r="D906" i="35"/>
  <c r="E906" i="35"/>
  <c r="F906" i="35"/>
  <c r="G906" i="35"/>
  <c r="AD898" i="35"/>
  <c r="H898" i="35"/>
  <c r="G898" i="35"/>
  <c r="F898" i="35"/>
  <c r="D898" i="35"/>
  <c r="E898" i="35"/>
  <c r="AD890" i="35"/>
  <c r="H890" i="35"/>
  <c r="E890" i="35"/>
  <c r="F890" i="35"/>
  <c r="G890" i="35"/>
  <c r="D890" i="35"/>
  <c r="AD882" i="35"/>
  <c r="H882" i="35"/>
  <c r="D882" i="35"/>
  <c r="E882" i="35"/>
  <c r="F882" i="35"/>
  <c r="G882" i="35"/>
  <c r="AD874" i="35"/>
  <c r="H874" i="35"/>
  <c r="D874" i="35"/>
  <c r="E874" i="35"/>
  <c r="F874" i="35"/>
  <c r="G874" i="35"/>
  <c r="AD866" i="35"/>
  <c r="E866" i="35"/>
  <c r="F866" i="35"/>
  <c r="G866" i="35"/>
  <c r="H866" i="35"/>
  <c r="D866" i="35"/>
  <c r="AD858" i="35"/>
  <c r="E858" i="35"/>
  <c r="F858" i="35"/>
  <c r="G858" i="35"/>
  <c r="H858" i="35"/>
  <c r="D858" i="35"/>
  <c r="AD850" i="35"/>
  <c r="E850" i="35"/>
  <c r="F850" i="35"/>
  <c r="G850" i="35"/>
  <c r="H850" i="35"/>
  <c r="D850" i="35"/>
  <c r="AD842" i="35"/>
  <c r="E842" i="35"/>
  <c r="F842" i="35"/>
  <c r="G842" i="35"/>
  <c r="H842" i="35"/>
  <c r="D842" i="35"/>
  <c r="AD834" i="35"/>
  <c r="E834" i="35"/>
  <c r="F834" i="35"/>
  <c r="G834" i="35"/>
  <c r="H834" i="35"/>
  <c r="D834" i="35"/>
  <c r="AD826" i="35"/>
  <c r="E826" i="35"/>
  <c r="F826" i="35"/>
  <c r="G826" i="35"/>
  <c r="H826" i="35"/>
  <c r="D826" i="35"/>
  <c r="AD818" i="35"/>
  <c r="E818" i="35"/>
  <c r="F818" i="35"/>
  <c r="G818" i="35"/>
  <c r="H818" i="35"/>
  <c r="D818" i="35"/>
  <c r="AD810" i="35"/>
  <c r="E810" i="35"/>
  <c r="F810" i="35"/>
  <c r="G810" i="35"/>
  <c r="H810" i="35"/>
  <c r="D810" i="35"/>
  <c r="AD802" i="35"/>
  <c r="E802" i="35"/>
  <c r="F802" i="35"/>
  <c r="G802" i="35"/>
  <c r="H802" i="35"/>
  <c r="D802" i="35"/>
  <c r="AD794" i="35"/>
  <c r="E794" i="35"/>
  <c r="F794" i="35"/>
  <c r="G794" i="35"/>
  <c r="H794" i="35"/>
  <c r="D794" i="35"/>
  <c r="AD786" i="35"/>
  <c r="E786" i="35"/>
  <c r="F786" i="35"/>
  <c r="G786" i="35"/>
  <c r="H786" i="35"/>
  <c r="D786" i="35"/>
  <c r="AD778" i="35"/>
  <c r="E778" i="35"/>
  <c r="F778" i="35"/>
  <c r="G778" i="35"/>
  <c r="H778" i="35"/>
  <c r="D778" i="35"/>
  <c r="AD770" i="35"/>
  <c r="E770" i="35"/>
  <c r="F770" i="35"/>
  <c r="G770" i="35"/>
  <c r="H770" i="35"/>
  <c r="D770" i="35"/>
  <c r="AD762" i="35"/>
  <c r="E762" i="35"/>
  <c r="F762" i="35"/>
  <c r="G762" i="35"/>
  <c r="H762" i="35"/>
  <c r="D762" i="35"/>
  <c r="AD754" i="35"/>
  <c r="E754" i="35"/>
  <c r="F754" i="35"/>
  <c r="G754" i="35"/>
  <c r="H754" i="35"/>
  <c r="D754" i="35"/>
  <c r="AD746" i="35"/>
  <c r="E746" i="35"/>
  <c r="F746" i="35"/>
  <c r="G746" i="35"/>
  <c r="H746" i="35"/>
  <c r="D746" i="35"/>
  <c r="AD738" i="35"/>
  <c r="E738" i="35"/>
  <c r="F738" i="35"/>
  <c r="G738" i="35"/>
  <c r="H738" i="35"/>
  <c r="D738" i="35"/>
  <c r="AD730" i="35"/>
  <c r="E730" i="35"/>
  <c r="F730" i="35"/>
  <c r="G730" i="35"/>
  <c r="H730" i="35"/>
  <c r="D730" i="35"/>
  <c r="AD722" i="35"/>
  <c r="E722" i="35"/>
  <c r="F722" i="35"/>
  <c r="G722" i="35"/>
  <c r="H722" i="35"/>
  <c r="D722" i="35"/>
  <c r="AD714" i="35"/>
  <c r="E714" i="35"/>
  <c r="F714" i="35"/>
  <c r="G714" i="35"/>
  <c r="H714" i="35"/>
  <c r="D714" i="35"/>
  <c r="AD706" i="35"/>
  <c r="E706" i="35"/>
  <c r="F706" i="35"/>
  <c r="G706" i="35"/>
  <c r="H706" i="35"/>
  <c r="D706" i="35"/>
  <c r="AD698" i="35"/>
  <c r="E698" i="35"/>
  <c r="F698" i="35"/>
  <c r="G698" i="35"/>
  <c r="H698" i="35"/>
  <c r="D698" i="35"/>
  <c r="AD690" i="35"/>
  <c r="E690" i="35"/>
  <c r="F690" i="35"/>
  <c r="G690" i="35"/>
  <c r="H690" i="35"/>
  <c r="D690" i="35"/>
  <c r="AD682" i="35"/>
  <c r="E682" i="35"/>
  <c r="F682" i="35"/>
  <c r="G682" i="35"/>
  <c r="H682" i="35"/>
  <c r="D682" i="35"/>
  <c r="AD674" i="35"/>
  <c r="E674" i="35"/>
  <c r="F674" i="35"/>
  <c r="G674" i="35"/>
  <c r="H674" i="35"/>
  <c r="D674" i="35"/>
  <c r="AD666" i="35"/>
  <c r="E666" i="35"/>
  <c r="F666" i="35"/>
  <c r="G666" i="35"/>
  <c r="H666" i="35"/>
  <c r="D666" i="35"/>
  <c r="AD658" i="35"/>
  <c r="E658" i="35"/>
  <c r="F658" i="35"/>
  <c r="G658" i="35"/>
  <c r="H658" i="35"/>
  <c r="D658" i="35"/>
  <c r="AD650" i="35"/>
  <c r="E650" i="35"/>
  <c r="F650" i="35"/>
  <c r="G650" i="35"/>
  <c r="H650" i="35"/>
  <c r="D650" i="35"/>
  <c r="AD642" i="35"/>
  <c r="E642" i="35"/>
  <c r="F642" i="35"/>
  <c r="G642" i="35"/>
  <c r="H642" i="35"/>
  <c r="D642" i="35"/>
  <c r="AD634" i="35"/>
  <c r="E634" i="35"/>
  <c r="F634" i="35"/>
  <c r="G634" i="35"/>
  <c r="H634" i="35"/>
  <c r="D634" i="35"/>
  <c r="AD626" i="35"/>
  <c r="E626" i="35"/>
  <c r="F626" i="35"/>
  <c r="G626" i="35"/>
  <c r="H626" i="35"/>
  <c r="D626" i="35"/>
  <c r="AD618" i="35"/>
  <c r="E618" i="35"/>
  <c r="F618" i="35"/>
  <c r="G618" i="35"/>
  <c r="H618" i="35"/>
  <c r="D618" i="35"/>
  <c r="AD610" i="35"/>
  <c r="E610" i="35"/>
  <c r="F610" i="35"/>
  <c r="G610" i="35"/>
  <c r="H610" i="35"/>
  <c r="D610" i="35"/>
  <c r="AD602" i="35"/>
  <c r="E602" i="35"/>
  <c r="F602" i="35"/>
  <c r="G602" i="35"/>
  <c r="H602" i="35"/>
  <c r="D602" i="35"/>
  <c r="AD594" i="35"/>
  <c r="E594" i="35"/>
  <c r="F594" i="35"/>
  <c r="G594" i="35"/>
  <c r="H594" i="35"/>
  <c r="D594" i="35"/>
  <c r="AD586" i="35"/>
  <c r="E586" i="35"/>
  <c r="F586" i="35"/>
  <c r="G586" i="35"/>
  <c r="H586" i="35"/>
  <c r="D586" i="35"/>
  <c r="AD578" i="35"/>
  <c r="E578" i="35"/>
  <c r="F578" i="35"/>
  <c r="G578" i="35"/>
  <c r="H578" i="35"/>
  <c r="D578" i="35"/>
  <c r="AD570" i="35"/>
  <c r="E570" i="35"/>
  <c r="F570" i="35"/>
  <c r="G570" i="35"/>
  <c r="H570" i="35"/>
  <c r="D570" i="35"/>
  <c r="AD562" i="35"/>
  <c r="E562" i="35"/>
  <c r="F562" i="35"/>
  <c r="G562" i="35"/>
  <c r="H562" i="35"/>
  <c r="D562" i="35"/>
  <c r="AD554" i="35"/>
  <c r="E554" i="35"/>
  <c r="F554" i="35"/>
  <c r="G554" i="35"/>
  <c r="H554" i="35"/>
  <c r="D554" i="35"/>
  <c r="AD546" i="35"/>
  <c r="E546" i="35"/>
  <c r="F546" i="35"/>
  <c r="G546" i="35"/>
  <c r="H546" i="35"/>
  <c r="D546" i="35"/>
  <c r="AD538" i="35"/>
  <c r="E538" i="35"/>
  <c r="F538" i="35"/>
  <c r="G538" i="35"/>
  <c r="H538" i="35"/>
  <c r="D538" i="35"/>
  <c r="AD530" i="35"/>
  <c r="E530" i="35"/>
  <c r="F530" i="35"/>
  <c r="G530" i="35"/>
  <c r="H530" i="35"/>
  <c r="D530" i="35"/>
  <c r="AD522" i="35"/>
  <c r="E522" i="35"/>
  <c r="F522" i="35"/>
  <c r="G522" i="35"/>
  <c r="H522" i="35"/>
  <c r="D522" i="35"/>
  <c r="AD514" i="35"/>
  <c r="E514" i="35"/>
  <c r="F514" i="35"/>
  <c r="G514" i="35"/>
  <c r="H514" i="35"/>
  <c r="D514" i="35"/>
  <c r="AD506" i="35"/>
  <c r="E506" i="35"/>
  <c r="F506" i="35"/>
  <c r="G506" i="35"/>
  <c r="H506" i="35"/>
  <c r="D506" i="35"/>
  <c r="AD498" i="35"/>
  <c r="E498" i="35"/>
  <c r="F498" i="35"/>
  <c r="G498" i="35"/>
  <c r="H498" i="35"/>
  <c r="D498" i="35"/>
  <c r="AD490" i="35"/>
  <c r="E490" i="35"/>
  <c r="F490" i="35"/>
  <c r="G490" i="35"/>
  <c r="H490" i="35"/>
  <c r="D490" i="35"/>
  <c r="AD482" i="35"/>
  <c r="E482" i="35"/>
  <c r="F482" i="35"/>
  <c r="G482" i="35"/>
  <c r="H482" i="35"/>
  <c r="D482" i="35"/>
  <c r="AD474" i="35"/>
  <c r="E474" i="35"/>
  <c r="F474" i="35"/>
  <c r="G474" i="35"/>
  <c r="H474" i="35"/>
  <c r="D474" i="35"/>
  <c r="AD466" i="35"/>
  <c r="E466" i="35"/>
  <c r="D466" i="35"/>
  <c r="F466" i="35"/>
  <c r="G466" i="35"/>
  <c r="H466" i="35"/>
  <c r="AD458" i="35"/>
  <c r="D458" i="35"/>
  <c r="E458" i="35"/>
  <c r="F458" i="35"/>
  <c r="G458" i="35"/>
  <c r="H458" i="35"/>
  <c r="AD450" i="35"/>
  <c r="D450" i="35"/>
  <c r="E450" i="35"/>
  <c r="F450" i="35"/>
  <c r="G450" i="35"/>
  <c r="H450" i="35"/>
  <c r="AD442" i="35"/>
  <c r="D442" i="35"/>
  <c r="E442" i="35"/>
  <c r="F442" i="35"/>
  <c r="G442" i="35"/>
  <c r="H442" i="35"/>
  <c r="AD434" i="35"/>
  <c r="D434" i="35"/>
  <c r="E434" i="35"/>
  <c r="F434" i="35"/>
  <c r="G434" i="35"/>
  <c r="H434" i="35"/>
  <c r="AD426" i="35"/>
  <c r="D426" i="35"/>
  <c r="E426" i="35"/>
  <c r="F426" i="35"/>
  <c r="G426" i="35"/>
  <c r="H426" i="35"/>
  <c r="AD418" i="35"/>
  <c r="D418" i="35"/>
  <c r="E418" i="35"/>
  <c r="F418" i="35"/>
  <c r="G418" i="35"/>
  <c r="H418" i="35"/>
  <c r="AD410" i="35"/>
  <c r="D410" i="35"/>
  <c r="E410" i="35"/>
  <c r="F410" i="35"/>
  <c r="G410" i="35"/>
  <c r="H410" i="35"/>
  <c r="AD402" i="35"/>
  <c r="D402" i="35"/>
  <c r="E402" i="35"/>
  <c r="F402" i="35"/>
  <c r="G402" i="35"/>
  <c r="H402" i="35"/>
  <c r="AD394" i="35"/>
  <c r="D394" i="35"/>
  <c r="E394" i="35"/>
  <c r="F394" i="35"/>
  <c r="G394" i="35"/>
  <c r="H394" i="35"/>
  <c r="AD386" i="35"/>
  <c r="D386" i="35"/>
  <c r="E386" i="35"/>
  <c r="F386" i="35"/>
  <c r="G386" i="35"/>
  <c r="H386" i="35"/>
  <c r="AD378" i="35"/>
  <c r="D378" i="35"/>
  <c r="E378" i="35"/>
  <c r="F378" i="35"/>
  <c r="G378" i="35"/>
  <c r="H378" i="35"/>
  <c r="AD370" i="35"/>
  <c r="D370" i="35"/>
  <c r="E370" i="35"/>
  <c r="F370" i="35"/>
  <c r="G370" i="35"/>
  <c r="H370" i="35"/>
  <c r="AD362" i="35"/>
  <c r="D362" i="35"/>
  <c r="E362" i="35"/>
  <c r="F362" i="35"/>
  <c r="G362" i="35"/>
  <c r="H362" i="35"/>
  <c r="AD354" i="35"/>
  <c r="D354" i="35"/>
  <c r="E354" i="35"/>
  <c r="F354" i="35"/>
  <c r="G354" i="35"/>
  <c r="H354" i="35"/>
  <c r="AD346" i="35"/>
  <c r="D346" i="35"/>
  <c r="E346" i="35"/>
  <c r="F346" i="35"/>
  <c r="G346" i="35"/>
  <c r="H346" i="35"/>
  <c r="AD338" i="35"/>
  <c r="D338" i="35"/>
  <c r="E338" i="35"/>
  <c r="F338" i="35"/>
  <c r="G338" i="35"/>
  <c r="H338" i="35"/>
  <c r="AD330" i="35"/>
  <c r="D330" i="35"/>
  <c r="E330" i="35"/>
  <c r="F330" i="35"/>
  <c r="G330" i="35"/>
  <c r="H330" i="35"/>
  <c r="AD322" i="35"/>
  <c r="D322" i="35"/>
  <c r="E322" i="35"/>
  <c r="F322" i="35"/>
  <c r="G322" i="35"/>
  <c r="H322" i="35"/>
  <c r="AD314" i="35"/>
  <c r="D314" i="35"/>
  <c r="E314" i="35"/>
  <c r="F314" i="35"/>
  <c r="G314" i="35"/>
  <c r="H314" i="35"/>
  <c r="AD306" i="35"/>
  <c r="D306" i="35"/>
  <c r="E306" i="35"/>
  <c r="F306" i="35"/>
  <c r="G306" i="35"/>
  <c r="H306" i="35"/>
  <c r="AD298" i="35"/>
  <c r="D298" i="35"/>
  <c r="E298" i="35"/>
  <c r="F298" i="35"/>
  <c r="G298" i="35"/>
  <c r="H298" i="35"/>
  <c r="AD290" i="35"/>
  <c r="D290" i="35"/>
  <c r="E290" i="35"/>
  <c r="F290" i="35"/>
  <c r="G290" i="35"/>
  <c r="H290" i="35"/>
  <c r="AD282" i="35"/>
  <c r="D282" i="35"/>
  <c r="E282" i="35"/>
  <c r="F282" i="35"/>
  <c r="G282" i="35"/>
  <c r="H282" i="35"/>
  <c r="AD274" i="35"/>
  <c r="D274" i="35"/>
  <c r="E274" i="35"/>
  <c r="F274" i="35"/>
  <c r="G274" i="35"/>
  <c r="H274" i="35"/>
  <c r="AD266" i="35"/>
  <c r="D266" i="35"/>
  <c r="E266" i="35"/>
  <c r="F266" i="35"/>
  <c r="G266" i="35"/>
  <c r="H266" i="35"/>
  <c r="AD258" i="35"/>
  <c r="D258" i="35"/>
  <c r="E258" i="35"/>
  <c r="F258" i="35"/>
  <c r="G258" i="35"/>
  <c r="H258" i="35"/>
  <c r="AD250" i="35"/>
  <c r="D250" i="35"/>
  <c r="E250" i="35"/>
  <c r="F250" i="35"/>
  <c r="G250" i="35"/>
  <c r="H250" i="35"/>
  <c r="AD242" i="35"/>
  <c r="D242" i="35"/>
  <c r="E242" i="35"/>
  <c r="F242" i="35"/>
  <c r="G242" i="35"/>
  <c r="H242" i="35"/>
  <c r="AD234" i="35"/>
  <c r="D234" i="35"/>
  <c r="E234" i="35"/>
  <c r="F234" i="35"/>
  <c r="G234" i="35"/>
  <c r="H234" i="35"/>
  <c r="AD226" i="35"/>
  <c r="D226" i="35"/>
  <c r="E226" i="35"/>
  <c r="F226" i="35"/>
  <c r="G226" i="35"/>
  <c r="H226" i="35"/>
  <c r="AD218" i="35"/>
  <c r="D218" i="35"/>
  <c r="E218" i="35"/>
  <c r="F218" i="35"/>
  <c r="G218" i="35"/>
  <c r="H218" i="35"/>
  <c r="AD210" i="35"/>
  <c r="D210" i="35"/>
  <c r="E210" i="35"/>
  <c r="F210" i="35"/>
  <c r="G210" i="35"/>
  <c r="H210" i="35"/>
  <c r="AD202" i="35"/>
  <c r="D202" i="35"/>
  <c r="E202" i="35"/>
  <c r="F202" i="35"/>
  <c r="G202" i="35"/>
  <c r="H202" i="35"/>
  <c r="AD194" i="35"/>
  <c r="D194" i="35"/>
  <c r="E194" i="35"/>
  <c r="F194" i="35"/>
  <c r="G194" i="35"/>
  <c r="H194" i="35"/>
  <c r="AD186" i="35"/>
  <c r="D186" i="35"/>
  <c r="E186" i="35"/>
  <c r="F186" i="35"/>
  <c r="G186" i="35"/>
  <c r="H186" i="35"/>
  <c r="AD178" i="35"/>
  <c r="D178" i="35"/>
  <c r="E178" i="35"/>
  <c r="F178" i="35"/>
  <c r="G178" i="35"/>
  <c r="H178" i="35"/>
  <c r="AD170" i="35"/>
  <c r="D170" i="35"/>
  <c r="E170" i="35"/>
  <c r="F170" i="35"/>
  <c r="G170" i="35"/>
  <c r="H170" i="35"/>
  <c r="AD162" i="35"/>
  <c r="D162" i="35"/>
  <c r="E162" i="35"/>
  <c r="F162" i="35"/>
  <c r="G162" i="35"/>
  <c r="H162" i="35"/>
  <c r="AD154" i="35"/>
  <c r="D154" i="35"/>
  <c r="E154" i="35"/>
  <c r="F154" i="35"/>
  <c r="G154" i="35"/>
  <c r="H154" i="35"/>
  <c r="AD146" i="35"/>
  <c r="D146" i="35"/>
  <c r="E146" i="35"/>
  <c r="F146" i="35"/>
  <c r="G146" i="35"/>
  <c r="H146" i="35"/>
  <c r="AD138" i="35"/>
  <c r="D138" i="35"/>
  <c r="E138" i="35"/>
  <c r="F138" i="35"/>
  <c r="G138" i="35"/>
  <c r="H138" i="35"/>
  <c r="AD130" i="35"/>
  <c r="D130" i="35"/>
  <c r="E130" i="35"/>
  <c r="F130" i="35"/>
  <c r="G130" i="35"/>
  <c r="H130" i="35"/>
  <c r="AD122" i="35"/>
  <c r="D122" i="35"/>
  <c r="E122" i="35"/>
  <c r="F122" i="35"/>
  <c r="G122" i="35"/>
  <c r="H122" i="35"/>
  <c r="AD114" i="35"/>
  <c r="D114" i="35"/>
  <c r="E114" i="35"/>
  <c r="F114" i="35"/>
  <c r="G114" i="35"/>
  <c r="H114" i="35"/>
  <c r="AD106" i="35"/>
  <c r="D106" i="35"/>
  <c r="E106" i="35"/>
  <c r="F106" i="35"/>
  <c r="G106" i="35"/>
  <c r="H106" i="35"/>
  <c r="AD98" i="35"/>
  <c r="D98" i="35"/>
  <c r="E98" i="35"/>
  <c r="F98" i="35"/>
  <c r="G98" i="35"/>
  <c r="H98" i="35"/>
  <c r="AD90" i="35"/>
  <c r="D90" i="35"/>
  <c r="E90" i="35"/>
  <c r="F90" i="35"/>
  <c r="G90" i="35"/>
  <c r="H90" i="35"/>
  <c r="AD82" i="35"/>
  <c r="D82" i="35"/>
  <c r="E82" i="35"/>
  <c r="F82" i="35"/>
  <c r="G82" i="35"/>
  <c r="H82" i="35"/>
  <c r="AD74" i="35"/>
  <c r="D74" i="35"/>
  <c r="E74" i="35"/>
  <c r="F74" i="35"/>
  <c r="G74" i="35"/>
  <c r="H74" i="35"/>
  <c r="AD66" i="35"/>
  <c r="D66" i="35"/>
  <c r="E66" i="35"/>
  <c r="F66" i="35"/>
  <c r="G66" i="35"/>
  <c r="H66" i="35"/>
  <c r="AD58" i="35"/>
  <c r="D58" i="35"/>
  <c r="E58" i="35"/>
  <c r="F58" i="35"/>
  <c r="G58" i="35"/>
  <c r="H58" i="35"/>
  <c r="AD50" i="35"/>
  <c r="D50" i="35"/>
  <c r="E50" i="35"/>
  <c r="F50" i="35"/>
  <c r="G50" i="35"/>
  <c r="H50" i="35"/>
  <c r="AD42" i="35"/>
  <c r="D42" i="35"/>
  <c r="E42" i="35"/>
  <c r="F42" i="35"/>
  <c r="G42" i="35"/>
  <c r="H42" i="35"/>
  <c r="AD34" i="35"/>
  <c r="D34" i="35"/>
  <c r="E34" i="35"/>
  <c r="F34" i="35"/>
  <c r="G34" i="35"/>
  <c r="H34" i="35"/>
  <c r="AD26" i="35"/>
  <c r="D26" i="35"/>
  <c r="E26" i="35"/>
  <c r="F26" i="35"/>
  <c r="G26" i="35"/>
  <c r="H26" i="35"/>
  <c r="AD18" i="35"/>
  <c r="D18" i="35"/>
  <c r="E18" i="35"/>
  <c r="F18" i="35"/>
  <c r="G18" i="35"/>
  <c r="H18" i="35"/>
  <c r="AD10" i="35"/>
  <c r="D10" i="35"/>
  <c r="E10" i="35"/>
  <c r="F10" i="35"/>
  <c r="G10" i="35"/>
  <c r="H10" i="35"/>
  <c r="AD1165" i="35"/>
  <c r="E1165" i="35"/>
  <c r="F1165" i="35"/>
  <c r="D1165" i="35"/>
  <c r="G1165" i="35"/>
  <c r="H1165" i="35"/>
  <c r="AD1109" i="35"/>
  <c r="E1109" i="35"/>
  <c r="F1109" i="35"/>
  <c r="D1109" i="35"/>
  <c r="G1109" i="35"/>
  <c r="H1109" i="35"/>
  <c r="AD1045" i="35"/>
  <c r="E1045" i="35"/>
  <c r="F1045" i="35"/>
  <c r="D1045" i="35"/>
  <c r="G1045" i="35"/>
  <c r="H1045" i="35"/>
  <c r="AD989" i="35"/>
  <c r="E989" i="35"/>
  <c r="F989" i="35"/>
  <c r="D989" i="35"/>
  <c r="G989" i="35"/>
  <c r="H989" i="35"/>
  <c r="AD933" i="35"/>
  <c r="H933" i="35"/>
  <c r="G933" i="35"/>
  <c r="D933" i="35"/>
  <c r="E933" i="35"/>
  <c r="F933" i="35"/>
  <c r="AD877" i="35"/>
  <c r="D877" i="35"/>
  <c r="F877" i="35"/>
  <c r="G877" i="35"/>
  <c r="H877" i="35"/>
  <c r="E877" i="35"/>
  <c r="AD845" i="35"/>
  <c r="F845" i="35"/>
  <c r="G845" i="35"/>
  <c r="H845" i="35"/>
  <c r="D845" i="35"/>
  <c r="E845" i="35"/>
  <c r="AD781" i="35"/>
  <c r="F781" i="35"/>
  <c r="G781" i="35"/>
  <c r="H781" i="35"/>
  <c r="D781" i="35"/>
  <c r="E781" i="35"/>
  <c r="AD725" i="35"/>
  <c r="F725" i="35"/>
  <c r="G725" i="35"/>
  <c r="H725" i="35"/>
  <c r="D725" i="35"/>
  <c r="E725" i="35"/>
  <c r="AD669" i="35"/>
  <c r="F669" i="35"/>
  <c r="G669" i="35"/>
  <c r="H669" i="35"/>
  <c r="D669" i="35"/>
  <c r="E669" i="35"/>
  <c r="AD621" i="35"/>
  <c r="F621" i="35"/>
  <c r="G621" i="35"/>
  <c r="H621" i="35"/>
  <c r="D621" i="35"/>
  <c r="E621" i="35"/>
  <c r="AD581" i="35"/>
  <c r="F581" i="35"/>
  <c r="G581" i="35"/>
  <c r="H581" i="35"/>
  <c r="D581" i="35"/>
  <c r="E581" i="35"/>
  <c r="AD525" i="35"/>
  <c r="F525" i="35"/>
  <c r="G525" i="35"/>
  <c r="H525" i="35"/>
  <c r="D525" i="35"/>
  <c r="E525" i="35"/>
  <c r="AD485" i="35"/>
  <c r="F485" i="35"/>
  <c r="G485" i="35"/>
  <c r="H485" i="35"/>
  <c r="D485" i="35"/>
  <c r="E485" i="35"/>
  <c r="AD437" i="35"/>
  <c r="D437" i="35"/>
  <c r="E437" i="35"/>
  <c r="F437" i="35"/>
  <c r="G437" i="35"/>
  <c r="H437" i="35"/>
  <c r="AD389" i="35"/>
  <c r="D389" i="35"/>
  <c r="E389" i="35"/>
  <c r="F389" i="35"/>
  <c r="G389" i="35"/>
  <c r="H389" i="35"/>
  <c r="AD349" i="35"/>
  <c r="D349" i="35"/>
  <c r="E349" i="35"/>
  <c r="F349" i="35"/>
  <c r="G349" i="35"/>
  <c r="H349" i="35"/>
  <c r="AD293" i="35"/>
  <c r="D293" i="35"/>
  <c r="E293" i="35"/>
  <c r="F293" i="35"/>
  <c r="G293" i="35"/>
  <c r="H293" i="35"/>
  <c r="AD253" i="35"/>
  <c r="D253" i="35"/>
  <c r="E253" i="35"/>
  <c r="F253" i="35"/>
  <c r="G253" i="35"/>
  <c r="H253" i="35"/>
  <c r="AD205" i="35"/>
  <c r="D205" i="35"/>
  <c r="E205" i="35"/>
  <c r="F205" i="35"/>
  <c r="G205" i="35"/>
  <c r="H205" i="35"/>
  <c r="AD133" i="35"/>
  <c r="D133" i="35"/>
  <c r="E133" i="35"/>
  <c r="F133" i="35"/>
  <c r="G133" i="35"/>
  <c r="H133" i="35"/>
  <c r="AD1154" i="35"/>
  <c r="D1154" i="35"/>
  <c r="E1154" i="35"/>
  <c r="F1154" i="35"/>
  <c r="G1154" i="35"/>
  <c r="H1154" i="35"/>
  <c r="AD1114" i="35"/>
  <c r="D1114" i="35"/>
  <c r="E1114" i="35"/>
  <c r="F1114" i="35"/>
  <c r="G1114" i="35"/>
  <c r="H1114" i="35"/>
  <c r="AD1082" i="35"/>
  <c r="D1082" i="35"/>
  <c r="E1082" i="35"/>
  <c r="F1082" i="35"/>
  <c r="G1082" i="35"/>
  <c r="H1082" i="35"/>
  <c r="AD1050" i="35"/>
  <c r="D1050" i="35"/>
  <c r="E1050" i="35"/>
  <c r="F1050" i="35"/>
  <c r="G1050" i="35"/>
  <c r="H1050" i="35"/>
  <c r="AD1034" i="35"/>
  <c r="D1034" i="35"/>
  <c r="E1034" i="35"/>
  <c r="F1034" i="35"/>
  <c r="G1034" i="35"/>
  <c r="H1034" i="35"/>
  <c r="AD1010" i="35"/>
  <c r="D1010" i="35"/>
  <c r="E1010" i="35"/>
  <c r="F1010" i="35"/>
  <c r="G1010" i="35"/>
  <c r="H1010" i="35"/>
  <c r="AD970" i="35"/>
  <c r="D970" i="35"/>
  <c r="E970" i="35"/>
  <c r="F970" i="35"/>
  <c r="G970" i="35"/>
  <c r="H970" i="35"/>
  <c r="AD1177" i="35"/>
  <c r="D1177" i="35"/>
  <c r="H1177" i="35"/>
  <c r="E1177" i="35"/>
  <c r="F1177" i="35"/>
  <c r="G1177" i="35"/>
  <c r="AD1169" i="35"/>
  <c r="H1169" i="35"/>
  <c r="D1169" i="35"/>
  <c r="E1169" i="35"/>
  <c r="F1169" i="35"/>
  <c r="G1169" i="35"/>
  <c r="AD1161" i="35"/>
  <c r="H1161" i="35"/>
  <c r="D1161" i="35"/>
  <c r="E1161" i="35"/>
  <c r="F1161" i="35"/>
  <c r="G1161" i="35"/>
  <c r="AD1153" i="35"/>
  <c r="D1153" i="35"/>
  <c r="E1153" i="35"/>
  <c r="H1153" i="35"/>
  <c r="F1153" i="35"/>
  <c r="G1153" i="35"/>
  <c r="AD1145" i="35"/>
  <c r="D1145" i="35"/>
  <c r="H1145" i="35"/>
  <c r="E1145" i="35"/>
  <c r="F1145" i="35"/>
  <c r="G1145" i="35"/>
  <c r="AD1137" i="35"/>
  <c r="H1137" i="35"/>
  <c r="D1137" i="35"/>
  <c r="E1137" i="35"/>
  <c r="F1137" i="35"/>
  <c r="G1137" i="35"/>
  <c r="AD1129" i="35"/>
  <c r="D1129" i="35"/>
  <c r="H1129" i="35"/>
  <c r="E1129" i="35"/>
  <c r="F1129" i="35"/>
  <c r="G1129" i="35"/>
  <c r="AD1121" i="35"/>
  <c r="H1121" i="35"/>
  <c r="D1121" i="35"/>
  <c r="E1121" i="35"/>
  <c r="F1121" i="35"/>
  <c r="G1121" i="35"/>
  <c r="AD1113" i="35"/>
  <c r="D1113" i="35"/>
  <c r="H1113" i="35"/>
  <c r="E1113" i="35"/>
  <c r="F1113" i="35"/>
  <c r="G1113" i="35"/>
  <c r="AD1105" i="35"/>
  <c r="H1105" i="35"/>
  <c r="D1105" i="35"/>
  <c r="E1105" i="35"/>
  <c r="F1105" i="35"/>
  <c r="G1105" i="35"/>
  <c r="AD1097" i="35"/>
  <c r="D1097" i="35"/>
  <c r="H1097" i="35"/>
  <c r="E1097" i="35"/>
  <c r="F1097" i="35"/>
  <c r="G1097" i="35"/>
  <c r="AD1089" i="35"/>
  <c r="H1089" i="35"/>
  <c r="D1089" i="35"/>
  <c r="E1089" i="35"/>
  <c r="F1089" i="35"/>
  <c r="G1089" i="35"/>
  <c r="AD1081" i="35"/>
  <c r="D1081" i="35"/>
  <c r="H1081" i="35"/>
  <c r="E1081" i="35"/>
  <c r="F1081" i="35"/>
  <c r="G1081" i="35"/>
  <c r="AD1073" i="35"/>
  <c r="H1073" i="35"/>
  <c r="D1073" i="35"/>
  <c r="E1073" i="35"/>
  <c r="F1073" i="35"/>
  <c r="G1073" i="35"/>
  <c r="AD1065" i="35"/>
  <c r="D1065" i="35"/>
  <c r="H1065" i="35"/>
  <c r="E1065" i="35"/>
  <c r="F1065" i="35"/>
  <c r="G1065" i="35"/>
  <c r="AD1057" i="35"/>
  <c r="H1057" i="35"/>
  <c r="D1057" i="35"/>
  <c r="E1057" i="35"/>
  <c r="F1057" i="35"/>
  <c r="G1057" i="35"/>
  <c r="AD1049" i="35"/>
  <c r="D1049" i="35"/>
  <c r="H1049" i="35"/>
  <c r="E1049" i="35"/>
  <c r="F1049" i="35"/>
  <c r="G1049" i="35"/>
  <c r="AD1041" i="35"/>
  <c r="H1041" i="35"/>
  <c r="D1041" i="35"/>
  <c r="E1041" i="35"/>
  <c r="F1041" i="35"/>
  <c r="G1041" i="35"/>
  <c r="AD1033" i="35"/>
  <c r="H1033" i="35"/>
  <c r="D1033" i="35"/>
  <c r="E1033" i="35"/>
  <c r="F1033" i="35"/>
  <c r="G1033" i="35"/>
  <c r="AD1025" i="35"/>
  <c r="D1025" i="35"/>
  <c r="H1025" i="35"/>
  <c r="E1025" i="35"/>
  <c r="F1025" i="35"/>
  <c r="G1025" i="35"/>
  <c r="AD1017" i="35"/>
  <c r="H1017" i="35"/>
  <c r="D1017" i="35"/>
  <c r="E1017" i="35"/>
  <c r="F1017" i="35"/>
  <c r="G1017" i="35"/>
  <c r="AD1009" i="35"/>
  <c r="D1009" i="35"/>
  <c r="H1009" i="35"/>
  <c r="E1009" i="35"/>
  <c r="F1009" i="35"/>
  <c r="G1009" i="35"/>
  <c r="AD1001" i="35"/>
  <c r="H1001" i="35"/>
  <c r="D1001" i="35"/>
  <c r="E1001" i="35"/>
  <c r="F1001" i="35"/>
  <c r="G1001" i="35"/>
  <c r="AD993" i="35"/>
  <c r="D993" i="35"/>
  <c r="H993" i="35"/>
  <c r="E993" i="35"/>
  <c r="F993" i="35"/>
  <c r="G993" i="35"/>
  <c r="AD985" i="35"/>
  <c r="H985" i="35"/>
  <c r="D985" i="35"/>
  <c r="E985" i="35"/>
  <c r="F985" i="35"/>
  <c r="G985" i="35"/>
  <c r="AD977" i="35"/>
  <c r="D977" i="35"/>
  <c r="H977" i="35"/>
  <c r="E977" i="35"/>
  <c r="F977" i="35"/>
  <c r="G977" i="35"/>
  <c r="AD969" i="35"/>
  <c r="H969" i="35"/>
  <c r="D969" i="35"/>
  <c r="E969" i="35"/>
  <c r="F969" i="35"/>
  <c r="G969" i="35"/>
  <c r="AD961" i="35"/>
  <c r="D961" i="35"/>
  <c r="H961" i="35"/>
  <c r="E961" i="35"/>
  <c r="F961" i="35"/>
  <c r="G961" i="35"/>
  <c r="AD953" i="35"/>
  <c r="D953" i="35"/>
  <c r="H953" i="35"/>
  <c r="E953" i="35"/>
  <c r="F953" i="35"/>
  <c r="G953" i="35"/>
  <c r="AD945" i="35"/>
  <c r="H945" i="35"/>
  <c r="D945" i="35"/>
  <c r="E945" i="35"/>
  <c r="F945" i="35"/>
  <c r="G945" i="35"/>
  <c r="AD937" i="35"/>
  <c r="E937" i="35"/>
  <c r="G937" i="35"/>
  <c r="H937" i="35"/>
  <c r="F937" i="35"/>
  <c r="D937" i="35"/>
  <c r="AD929" i="35"/>
  <c r="E929" i="35"/>
  <c r="D929" i="35"/>
  <c r="F929" i="35"/>
  <c r="G929" i="35"/>
  <c r="H929" i="35"/>
  <c r="AD921" i="35"/>
  <c r="E921" i="35"/>
  <c r="H921" i="35"/>
  <c r="D921" i="35"/>
  <c r="F921" i="35"/>
  <c r="G921" i="35"/>
  <c r="AD913" i="35"/>
  <c r="E913" i="35"/>
  <c r="H913" i="35"/>
  <c r="G913" i="35"/>
  <c r="F913" i="35"/>
  <c r="D913" i="35"/>
  <c r="AD905" i="35"/>
  <c r="E905" i="35"/>
  <c r="H905" i="35"/>
  <c r="D905" i="35"/>
  <c r="F905" i="35"/>
  <c r="G905" i="35"/>
  <c r="AD897" i="35"/>
  <c r="E897" i="35"/>
  <c r="H897" i="35"/>
  <c r="D897" i="35"/>
  <c r="F897" i="35"/>
  <c r="G897" i="35"/>
  <c r="AD889" i="35"/>
  <c r="E889" i="35"/>
  <c r="H889" i="35"/>
  <c r="D889" i="35"/>
  <c r="F889" i="35"/>
  <c r="G889" i="35"/>
  <c r="AD881" i="35"/>
  <c r="E881" i="35"/>
  <c r="H881" i="35"/>
  <c r="G881" i="35"/>
  <c r="F881" i="35"/>
  <c r="D881" i="35"/>
  <c r="AD873" i="35"/>
  <c r="E873" i="35"/>
  <c r="H873" i="35"/>
  <c r="D873" i="35"/>
  <c r="F873" i="35"/>
  <c r="G873" i="35"/>
  <c r="AD865" i="35"/>
  <c r="D865" i="35"/>
  <c r="E865" i="35"/>
  <c r="F865" i="35"/>
  <c r="G865" i="35"/>
  <c r="H865" i="35"/>
  <c r="AD857" i="35"/>
  <c r="D857" i="35"/>
  <c r="E857" i="35"/>
  <c r="F857" i="35"/>
  <c r="G857" i="35"/>
  <c r="H857" i="35"/>
  <c r="AD849" i="35"/>
  <c r="D849" i="35"/>
  <c r="E849" i="35"/>
  <c r="F849" i="35"/>
  <c r="G849" i="35"/>
  <c r="H849" i="35"/>
  <c r="AD841" i="35"/>
  <c r="D841" i="35"/>
  <c r="E841" i="35"/>
  <c r="F841" i="35"/>
  <c r="G841" i="35"/>
  <c r="H841" i="35"/>
  <c r="AD833" i="35"/>
  <c r="D833" i="35"/>
  <c r="E833" i="35"/>
  <c r="F833" i="35"/>
  <c r="G833" i="35"/>
  <c r="H833" i="35"/>
  <c r="AD825" i="35"/>
  <c r="D825" i="35"/>
  <c r="E825" i="35"/>
  <c r="F825" i="35"/>
  <c r="G825" i="35"/>
  <c r="H825" i="35"/>
  <c r="AD817" i="35"/>
  <c r="D817" i="35"/>
  <c r="E817" i="35"/>
  <c r="F817" i="35"/>
  <c r="G817" i="35"/>
  <c r="H817" i="35"/>
  <c r="AD809" i="35"/>
  <c r="D809" i="35"/>
  <c r="E809" i="35"/>
  <c r="F809" i="35"/>
  <c r="G809" i="35"/>
  <c r="H809" i="35"/>
  <c r="AD801" i="35"/>
  <c r="D801" i="35"/>
  <c r="E801" i="35"/>
  <c r="F801" i="35"/>
  <c r="G801" i="35"/>
  <c r="H801" i="35"/>
  <c r="AD793" i="35"/>
  <c r="D793" i="35"/>
  <c r="E793" i="35"/>
  <c r="F793" i="35"/>
  <c r="G793" i="35"/>
  <c r="H793" i="35"/>
  <c r="AD785" i="35"/>
  <c r="D785" i="35"/>
  <c r="E785" i="35"/>
  <c r="F785" i="35"/>
  <c r="G785" i="35"/>
  <c r="H785" i="35"/>
  <c r="AD777" i="35"/>
  <c r="D777" i="35"/>
  <c r="E777" i="35"/>
  <c r="F777" i="35"/>
  <c r="G777" i="35"/>
  <c r="H777" i="35"/>
  <c r="AD769" i="35"/>
  <c r="D769" i="35"/>
  <c r="E769" i="35"/>
  <c r="F769" i="35"/>
  <c r="G769" i="35"/>
  <c r="H769" i="35"/>
  <c r="AD761" i="35"/>
  <c r="D761" i="35"/>
  <c r="E761" i="35"/>
  <c r="F761" i="35"/>
  <c r="G761" i="35"/>
  <c r="H761" i="35"/>
  <c r="AD753" i="35"/>
  <c r="D753" i="35"/>
  <c r="E753" i="35"/>
  <c r="F753" i="35"/>
  <c r="G753" i="35"/>
  <c r="H753" i="35"/>
  <c r="AD745" i="35"/>
  <c r="D745" i="35"/>
  <c r="E745" i="35"/>
  <c r="F745" i="35"/>
  <c r="G745" i="35"/>
  <c r="H745" i="35"/>
  <c r="AD737" i="35"/>
  <c r="D737" i="35"/>
  <c r="E737" i="35"/>
  <c r="F737" i="35"/>
  <c r="G737" i="35"/>
  <c r="H737" i="35"/>
  <c r="AD729" i="35"/>
  <c r="D729" i="35"/>
  <c r="E729" i="35"/>
  <c r="F729" i="35"/>
  <c r="G729" i="35"/>
  <c r="H729" i="35"/>
  <c r="AD721" i="35"/>
  <c r="D721" i="35"/>
  <c r="E721" i="35"/>
  <c r="F721" i="35"/>
  <c r="G721" i="35"/>
  <c r="H721" i="35"/>
  <c r="AD713" i="35"/>
  <c r="D713" i="35"/>
  <c r="E713" i="35"/>
  <c r="F713" i="35"/>
  <c r="G713" i="35"/>
  <c r="H713" i="35"/>
  <c r="AD705" i="35"/>
  <c r="D705" i="35"/>
  <c r="E705" i="35"/>
  <c r="F705" i="35"/>
  <c r="G705" i="35"/>
  <c r="H705" i="35"/>
  <c r="AD697" i="35"/>
  <c r="D697" i="35"/>
  <c r="E697" i="35"/>
  <c r="F697" i="35"/>
  <c r="G697" i="35"/>
  <c r="H697" i="35"/>
  <c r="AD689" i="35"/>
  <c r="D689" i="35"/>
  <c r="E689" i="35"/>
  <c r="F689" i="35"/>
  <c r="G689" i="35"/>
  <c r="H689" i="35"/>
  <c r="AD681" i="35"/>
  <c r="D681" i="35"/>
  <c r="E681" i="35"/>
  <c r="F681" i="35"/>
  <c r="G681" i="35"/>
  <c r="H681" i="35"/>
  <c r="AD673" i="35"/>
  <c r="D673" i="35"/>
  <c r="E673" i="35"/>
  <c r="F673" i="35"/>
  <c r="G673" i="35"/>
  <c r="H673" i="35"/>
  <c r="AD665" i="35"/>
  <c r="D665" i="35"/>
  <c r="E665" i="35"/>
  <c r="F665" i="35"/>
  <c r="G665" i="35"/>
  <c r="H665" i="35"/>
  <c r="AD657" i="35"/>
  <c r="D657" i="35"/>
  <c r="E657" i="35"/>
  <c r="F657" i="35"/>
  <c r="G657" i="35"/>
  <c r="H657" i="35"/>
  <c r="AD649" i="35"/>
  <c r="D649" i="35"/>
  <c r="E649" i="35"/>
  <c r="F649" i="35"/>
  <c r="G649" i="35"/>
  <c r="H649" i="35"/>
  <c r="AD641" i="35"/>
  <c r="D641" i="35"/>
  <c r="E641" i="35"/>
  <c r="F641" i="35"/>
  <c r="G641" i="35"/>
  <c r="H641" i="35"/>
  <c r="AD633" i="35"/>
  <c r="D633" i="35"/>
  <c r="E633" i="35"/>
  <c r="F633" i="35"/>
  <c r="G633" i="35"/>
  <c r="H633" i="35"/>
  <c r="AD625" i="35"/>
  <c r="D625" i="35"/>
  <c r="E625" i="35"/>
  <c r="F625" i="35"/>
  <c r="G625" i="35"/>
  <c r="H625" i="35"/>
  <c r="AD617" i="35"/>
  <c r="D617" i="35"/>
  <c r="E617" i="35"/>
  <c r="F617" i="35"/>
  <c r="G617" i="35"/>
  <c r="H617" i="35"/>
  <c r="AD609" i="35"/>
  <c r="D609" i="35"/>
  <c r="E609" i="35"/>
  <c r="F609" i="35"/>
  <c r="G609" i="35"/>
  <c r="H609" i="35"/>
  <c r="AD601" i="35"/>
  <c r="D601" i="35"/>
  <c r="E601" i="35"/>
  <c r="F601" i="35"/>
  <c r="G601" i="35"/>
  <c r="H601" i="35"/>
  <c r="AD593" i="35"/>
  <c r="D593" i="35"/>
  <c r="E593" i="35"/>
  <c r="F593" i="35"/>
  <c r="G593" i="35"/>
  <c r="H593" i="35"/>
  <c r="AD585" i="35"/>
  <c r="D585" i="35"/>
  <c r="E585" i="35"/>
  <c r="F585" i="35"/>
  <c r="G585" i="35"/>
  <c r="H585" i="35"/>
  <c r="AD577" i="35"/>
  <c r="D577" i="35"/>
  <c r="E577" i="35"/>
  <c r="F577" i="35"/>
  <c r="G577" i="35"/>
  <c r="H577" i="35"/>
  <c r="AD569" i="35"/>
  <c r="D569" i="35"/>
  <c r="E569" i="35"/>
  <c r="F569" i="35"/>
  <c r="G569" i="35"/>
  <c r="H569" i="35"/>
  <c r="AD561" i="35"/>
  <c r="D561" i="35"/>
  <c r="E561" i="35"/>
  <c r="F561" i="35"/>
  <c r="G561" i="35"/>
  <c r="H561" i="35"/>
  <c r="AD553" i="35"/>
  <c r="D553" i="35"/>
  <c r="E553" i="35"/>
  <c r="F553" i="35"/>
  <c r="G553" i="35"/>
  <c r="H553" i="35"/>
  <c r="AD545" i="35"/>
  <c r="D545" i="35"/>
  <c r="E545" i="35"/>
  <c r="F545" i="35"/>
  <c r="G545" i="35"/>
  <c r="H545" i="35"/>
  <c r="AD537" i="35"/>
  <c r="D537" i="35"/>
  <c r="E537" i="35"/>
  <c r="F537" i="35"/>
  <c r="G537" i="35"/>
  <c r="H537" i="35"/>
  <c r="AD529" i="35"/>
  <c r="D529" i="35"/>
  <c r="E529" i="35"/>
  <c r="F529" i="35"/>
  <c r="G529" i="35"/>
  <c r="H529" i="35"/>
  <c r="AD521" i="35"/>
  <c r="D521" i="35"/>
  <c r="E521" i="35"/>
  <c r="F521" i="35"/>
  <c r="G521" i="35"/>
  <c r="H521" i="35"/>
  <c r="AD513" i="35"/>
  <c r="D513" i="35"/>
  <c r="E513" i="35"/>
  <c r="F513" i="35"/>
  <c r="G513" i="35"/>
  <c r="H513" i="35"/>
  <c r="AD505" i="35"/>
  <c r="D505" i="35"/>
  <c r="E505" i="35"/>
  <c r="F505" i="35"/>
  <c r="G505" i="35"/>
  <c r="H505" i="35"/>
  <c r="AD497" i="35"/>
  <c r="D497" i="35"/>
  <c r="E497" i="35"/>
  <c r="F497" i="35"/>
  <c r="G497" i="35"/>
  <c r="H497" i="35"/>
  <c r="AD489" i="35"/>
  <c r="D489" i="35"/>
  <c r="E489" i="35"/>
  <c r="F489" i="35"/>
  <c r="G489" i="35"/>
  <c r="H489" i="35"/>
  <c r="AD481" i="35"/>
  <c r="D481" i="35"/>
  <c r="E481" i="35"/>
  <c r="F481" i="35"/>
  <c r="G481" i="35"/>
  <c r="H481" i="35"/>
  <c r="AD473" i="35"/>
  <c r="D473" i="35"/>
  <c r="E473" i="35"/>
  <c r="F473" i="35"/>
  <c r="G473" i="35"/>
  <c r="H473" i="35"/>
  <c r="AD465" i="35"/>
  <c r="F465" i="35"/>
  <c r="D465" i="35"/>
  <c r="E465" i="35"/>
  <c r="G465" i="35"/>
  <c r="H465" i="35"/>
  <c r="AD457" i="35"/>
  <c r="H457" i="35"/>
  <c r="D457" i="35"/>
  <c r="F457" i="35"/>
  <c r="G457" i="35"/>
  <c r="E457" i="35"/>
  <c r="AD449" i="35"/>
  <c r="H449" i="35"/>
  <c r="D449" i="35"/>
  <c r="E449" i="35"/>
  <c r="F449" i="35"/>
  <c r="G449" i="35"/>
  <c r="AD441" i="35"/>
  <c r="H441" i="35"/>
  <c r="D441" i="35"/>
  <c r="E441" i="35"/>
  <c r="F441" i="35"/>
  <c r="G441" i="35"/>
  <c r="AD433" i="35"/>
  <c r="H433" i="35"/>
  <c r="D433" i="35"/>
  <c r="E433" i="35"/>
  <c r="F433" i="35"/>
  <c r="G433" i="35"/>
  <c r="AD425" i="35"/>
  <c r="H425" i="35"/>
  <c r="D425" i="35"/>
  <c r="E425" i="35"/>
  <c r="F425" i="35"/>
  <c r="G425" i="35"/>
  <c r="AD417" i="35"/>
  <c r="H417" i="35"/>
  <c r="D417" i="35"/>
  <c r="E417" i="35"/>
  <c r="F417" i="35"/>
  <c r="G417" i="35"/>
  <c r="AD409" i="35"/>
  <c r="H409" i="35"/>
  <c r="D409" i="35"/>
  <c r="E409" i="35"/>
  <c r="F409" i="35"/>
  <c r="G409" i="35"/>
  <c r="AD401" i="35"/>
  <c r="H401" i="35"/>
  <c r="D401" i="35"/>
  <c r="E401" i="35"/>
  <c r="F401" i="35"/>
  <c r="G401" i="35"/>
  <c r="AD393" i="35"/>
  <c r="H393" i="35"/>
  <c r="D393" i="35"/>
  <c r="E393" i="35"/>
  <c r="F393" i="35"/>
  <c r="G393" i="35"/>
  <c r="AD385" i="35"/>
  <c r="H385" i="35"/>
  <c r="D385" i="35"/>
  <c r="E385" i="35"/>
  <c r="F385" i="35"/>
  <c r="G385" i="35"/>
  <c r="AD377" i="35"/>
  <c r="H377" i="35"/>
  <c r="D377" i="35"/>
  <c r="E377" i="35"/>
  <c r="F377" i="35"/>
  <c r="G377" i="35"/>
  <c r="AD369" i="35"/>
  <c r="H369" i="35"/>
  <c r="D369" i="35"/>
  <c r="E369" i="35"/>
  <c r="F369" i="35"/>
  <c r="G369" i="35"/>
  <c r="AD361" i="35"/>
  <c r="H361" i="35"/>
  <c r="D361" i="35"/>
  <c r="E361" i="35"/>
  <c r="F361" i="35"/>
  <c r="G361" i="35"/>
  <c r="AD353" i="35"/>
  <c r="H353" i="35"/>
  <c r="D353" i="35"/>
  <c r="E353" i="35"/>
  <c r="F353" i="35"/>
  <c r="G353" i="35"/>
  <c r="AD345" i="35"/>
  <c r="H345" i="35"/>
  <c r="D345" i="35"/>
  <c r="E345" i="35"/>
  <c r="F345" i="35"/>
  <c r="G345" i="35"/>
  <c r="AD337" i="35"/>
  <c r="H337" i="35"/>
  <c r="D337" i="35"/>
  <c r="E337" i="35"/>
  <c r="F337" i="35"/>
  <c r="G337" i="35"/>
  <c r="AD329" i="35"/>
  <c r="H329" i="35"/>
  <c r="D329" i="35"/>
  <c r="E329" i="35"/>
  <c r="F329" i="35"/>
  <c r="G329" i="35"/>
  <c r="AD321" i="35"/>
  <c r="H321" i="35"/>
  <c r="D321" i="35"/>
  <c r="E321" i="35"/>
  <c r="F321" i="35"/>
  <c r="G321" i="35"/>
  <c r="AD313" i="35"/>
  <c r="H313" i="35"/>
  <c r="D313" i="35"/>
  <c r="E313" i="35"/>
  <c r="F313" i="35"/>
  <c r="G313" i="35"/>
  <c r="AD305" i="35"/>
  <c r="H305" i="35"/>
  <c r="D305" i="35"/>
  <c r="E305" i="35"/>
  <c r="F305" i="35"/>
  <c r="G305" i="35"/>
  <c r="AD297" i="35"/>
  <c r="H297" i="35"/>
  <c r="D297" i="35"/>
  <c r="E297" i="35"/>
  <c r="F297" i="35"/>
  <c r="G297" i="35"/>
  <c r="AD289" i="35"/>
  <c r="H289" i="35"/>
  <c r="D289" i="35"/>
  <c r="E289" i="35"/>
  <c r="F289" i="35"/>
  <c r="G289" i="35"/>
  <c r="AD281" i="35"/>
  <c r="H281" i="35"/>
  <c r="D281" i="35"/>
  <c r="E281" i="35"/>
  <c r="F281" i="35"/>
  <c r="G281" i="35"/>
  <c r="AD273" i="35"/>
  <c r="H273" i="35"/>
  <c r="D273" i="35"/>
  <c r="E273" i="35"/>
  <c r="F273" i="35"/>
  <c r="G273" i="35"/>
  <c r="AD265" i="35"/>
  <c r="H265" i="35"/>
  <c r="D265" i="35"/>
  <c r="E265" i="35"/>
  <c r="F265" i="35"/>
  <c r="G265" i="35"/>
  <c r="AD257" i="35"/>
  <c r="H257" i="35"/>
  <c r="D257" i="35"/>
  <c r="E257" i="35"/>
  <c r="F257" i="35"/>
  <c r="G257" i="35"/>
  <c r="AD249" i="35"/>
  <c r="H249" i="35"/>
  <c r="D249" i="35"/>
  <c r="E249" i="35"/>
  <c r="F249" i="35"/>
  <c r="G249" i="35"/>
  <c r="AD241" i="35"/>
  <c r="H241" i="35"/>
  <c r="D241" i="35"/>
  <c r="E241" i="35"/>
  <c r="F241" i="35"/>
  <c r="G241" i="35"/>
  <c r="AD233" i="35"/>
  <c r="H233" i="35"/>
  <c r="D233" i="35"/>
  <c r="E233" i="35"/>
  <c r="F233" i="35"/>
  <c r="G233" i="35"/>
  <c r="AD225" i="35"/>
  <c r="H225" i="35"/>
  <c r="D225" i="35"/>
  <c r="E225" i="35"/>
  <c r="F225" i="35"/>
  <c r="G225" i="35"/>
  <c r="AD217" i="35"/>
  <c r="H217" i="35"/>
  <c r="D217" i="35"/>
  <c r="E217" i="35"/>
  <c r="F217" i="35"/>
  <c r="G217" i="35"/>
  <c r="AD209" i="35"/>
  <c r="H209" i="35"/>
  <c r="D209" i="35"/>
  <c r="E209" i="35"/>
  <c r="F209" i="35"/>
  <c r="G209" i="35"/>
  <c r="AD201" i="35"/>
  <c r="H201" i="35"/>
  <c r="D201" i="35"/>
  <c r="E201" i="35"/>
  <c r="F201" i="35"/>
  <c r="G201" i="35"/>
  <c r="AD193" i="35"/>
  <c r="H193" i="35"/>
  <c r="D193" i="35"/>
  <c r="E193" i="35"/>
  <c r="F193" i="35"/>
  <c r="G193" i="35"/>
  <c r="AD185" i="35"/>
  <c r="H185" i="35"/>
  <c r="D185" i="35"/>
  <c r="E185" i="35"/>
  <c r="F185" i="35"/>
  <c r="G185" i="35"/>
  <c r="AD177" i="35"/>
  <c r="H177" i="35"/>
  <c r="D177" i="35"/>
  <c r="E177" i="35"/>
  <c r="F177" i="35"/>
  <c r="G177" i="35"/>
  <c r="AD169" i="35"/>
  <c r="H169" i="35"/>
  <c r="D169" i="35"/>
  <c r="E169" i="35"/>
  <c r="F169" i="35"/>
  <c r="G169" i="35"/>
  <c r="AD161" i="35"/>
  <c r="H161" i="35"/>
  <c r="D161" i="35"/>
  <c r="E161" i="35"/>
  <c r="F161" i="35"/>
  <c r="G161" i="35"/>
  <c r="AD153" i="35"/>
  <c r="H153" i="35"/>
  <c r="D153" i="35"/>
  <c r="E153" i="35"/>
  <c r="F153" i="35"/>
  <c r="G153" i="35"/>
  <c r="AD145" i="35"/>
  <c r="H145" i="35"/>
  <c r="D145" i="35"/>
  <c r="E145" i="35"/>
  <c r="F145" i="35"/>
  <c r="G145" i="35"/>
  <c r="AD137" i="35"/>
  <c r="H137" i="35"/>
  <c r="D137" i="35"/>
  <c r="E137" i="35"/>
  <c r="F137" i="35"/>
  <c r="G137" i="35"/>
  <c r="AD129" i="35"/>
  <c r="H129" i="35"/>
  <c r="D129" i="35"/>
  <c r="E129" i="35"/>
  <c r="F129" i="35"/>
  <c r="G129" i="35"/>
  <c r="AD121" i="35"/>
  <c r="H121" i="35"/>
  <c r="D121" i="35"/>
  <c r="E121" i="35"/>
  <c r="F121" i="35"/>
  <c r="G121" i="35"/>
  <c r="AD113" i="35"/>
  <c r="H113" i="35"/>
  <c r="D113" i="35"/>
  <c r="E113" i="35"/>
  <c r="F113" i="35"/>
  <c r="G113" i="35"/>
  <c r="AD105" i="35"/>
  <c r="H105" i="35"/>
  <c r="D105" i="35"/>
  <c r="E105" i="35"/>
  <c r="F105" i="35"/>
  <c r="G105" i="35"/>
  <c r="AD97" i="35"/>
  <c r="H97" i="35"/>
  <c r="D97" i="35"/>
  <c r="E97" i="35"/>
  <c r="F97" i="35"/>
  <c r="G97" i="35"/>
  <c r="AD89" i="35"/>
  <c r="H89" i="35"/>
  <c r="D89" i="35"/>
  <c r="E89" i="35"/>
  <c r="F89" i="35"/>
  <c r="G89" i="35"/>
  <c r="AD81" i="35"/>
  <c r="H81" i="35"/>
  <c r="D81" i="35"/>
  <c r="E81" i="35"/>
  <c r="F81" i="35"/>
  <c r="G81" i="35"/>
  <c r="AD73" i="35"/>
  <c r="H73" i="35"/>
  <c r="D73" i="35"/>
  <c r="E73" i="35"/>
  <c r="F73" i="35"/>
  <c r="G73" i="35"/>
  <c r="AD65" i="35"/>
  <c r="H65" i="35"/>
  <c r="D65" i="35"/>
  <c r="E65" i="35"/>
  <c r="F65" i="35"/>
  <c r="G65" i="35"/>
  <c r="AD57" i="35"/>
  <c r="H57" i="35"/>
  <c r="D57" i="35"/>
  <c r="E57" i="35"/>
  <c r="F57" i="35"/>
  <c r="G57" i="35"/>
  <c r="AD49" i="35"/>
  <c r="H49" i="35"/>
  <c r="D49" i="35"/>
  <c r="E49" i="35"/>
  <c r="F49" i="35"/>
  <c r="G49" i="35"/>
  <c r="AD41" i="35"/>
  <c r="H41" i="35"/>
  <c r="D41" i="35"/>
  <c r="E41" i="35"/>
  <c r="F41" i="35"/>
  <c r="G41" i="35"/>
  <c r="AD33" i="35"/>
  <c r="H33" i="35"/>
  <c r="D33" i="35"/>
  <c r="E33" i="35"/>
  <c r="F33" i="35"/>
  <c r="G33" i="35"/>
  <c r="AD25" i="35"/>
  <c r="H25" i="35"/>
  <c r="D25" i="35"/>
  <c r="E25" i="35"/>
  <c r="F25" i="35"/>
  <c r="G25" i="35"/>
  <c r="AD17" i="35"/>
  <c r="H17" i="35"/>
  <c r="D17" i="35"/>
  <c r="E17" i="35"/>
  <c r="F17" i="35"/>
  <c r="G17" i="35"/>
  <c r="AD9" i="35"/>
  <c r="H9" i="35"/>
  <c r="D9" i="35"/>
  <c r="E9" i="35"/>
  <c r="F9" i="35"/>
  <c r="G9" i="35"/>
  <c r="AD1141" i="35"/>
  <c r="E1141" i="35"/>
  <c r="F1141" i="35"/>
  <c r="D1141" i="35"/>
  <c r="G1141" i="35"/>
  <c r="H1141" i="35"/>
  <c r="AD1093" i="35"/>
  <c r="E1093" i="35"/>
  <c r="F1093" i="35"/>
  <c r="D1093" i="35"/>
  <c r="G1093" i="35"/>
  <c r="H1093" i="35"/>
  <c r="AD1037" i="35"/>
  <c r="E1037" i="35"/>
  <c r="F1037" i="35"/>
  <c r="D1037" i="35"/>
  <c r="G1037" i="35"/>
  <c r="H1037" i="35"/>
  <c r="AD981" i="35"/>
  <c r="E981" i="35"/>
  <c r="F981" i="35"/>
  <c r="G981" i="35"/>
  <c r="H981" i="35"/>
  <c r="D981" i="35"/>
  <c r="AD925" i="35"/>
  <c r="D925" i="35"/>
  <c r="E925" i="35"/>
  <c r="F925" i="35"/>
  <c r="G925" i="35"/>
  <c r="H925" i="35"/>
  <c r="AD869" i="35"/>
  <c r="F869" i="35"/>
  <c r="G869" i="35"/>
  <c r="H869" i="35"/>
  <c r="D869" i="35"/>
  <c r="E869" i="35"/>
  <c r="AD821" i="35"/>
  <c r="F821" i="35"/>
  <c r="G821" i="35"/>
  <c r="H821" i="35"/>
  <c r="D821" i="35"/>
  <c r="E821" i="35"/>
  <c r="AD773" i="35"/>
  <c r="F773" i="35"/>
  <c r="G773" i="35"/>
  <c r="H773" i="35"/>
  <c r="D773" i="35"/>
  <c r="E773" i="35"/>
  <c r="AD717" i="35"/>
  <c r="F717" i="35"/>
  <c r="G717" i="35"/>
  <c r="H717" i="35"/>
  <c r="D717" i="35"/>
  <c r="E717" i="35"/>
  <c r="AD661" i="35"/>
  <c r="F661" i="35"/>
  <c r="G661" i="35"/>
  <c r="H661" i="35"/>
  <c r="D661" i="35"/>
  <c r="E661" i="35"/>
  <c r="AD605" i="35"/>
  <c r="F605" i="35"/>
  <c r="G605" i="35"/>
  <c r="H605" i="35"/>
  <c r="D605" i="35"/>
  <c r="E605" i="35"/>
  <c r="AD533" i="35"/>
  <c r="F533" i="35"/>
  <c r="G533" i="35"/>
  <c r="H533" i="35"/>
  <c r="D533" i="35"/>
  <c r="E533" i="35"/>
  <c r="AD477" i="35"/>
  <c r="F477" i="35"/>
  <c r="G477" i="35"/>
  <c r="H477" i="35"/>
  <c r="D477" i="35"/>
  <c r="E477" i="35"/>
  <c r="AD413" i="35"/>
  <c r="D413" i="35"/>
  <c r="E413" i="35"/>
  <c r="F413" i="35"/>
  <c r="G413" i="35"/>
  <c r="H413" i="35"/>
  <c r="AD365" i="35"/>
  <c r="D365" i="35"/>
  <c r="E365" i="35"/>
  <c r="F365" i="35"/>
  <c r="G365" i="35"/>
  <c r="H365" i="35"/>
  <c r="AD317" i="35"/>
  <c r="D317" i="35"/>
  <c r="E317" i="35"/>
  <c r="F317" i="35"/>
  <c r="G317" i="35"/>
  <c r="H317" i="35"/>
  <c r="AD269" i="35"/>
  <c r="D269" i="35"/>
  <c r="E269" i="35"/>
  <c r="F269" i="35"/>
  <c r="G269" i="35"/>
  <c r="H269" i="35"/>
  <c r="AD221" i="35"/>
  <c r="D221" i="35"/>
  <c r="E221" i="35"/>
  <c r="F221" i="35"/>
  <c r="G221" i="35"/>
  <c r="H221" i="35"/>
  <c r="AD165" i="35"/>
  <c r="D165" i="35"/>
  <c r="E165" i="35"/>
  <c r="F165" i="35"/>
  <c r="G165" i="35"/>
  <c r="H165" i="35"/>
  <c r="AD109" i="35"/>
  <c r="D109" i="35"/>
  <c r="E109" i="35"/>
  <c r="F109" i="35"/>
  <c r="G109" i="35"/>
  <c r="H109" i="35"/>
  <c r="AD1170" i="35"/>
  <c r="D1170" i="35"/>
  <c r="E1170" i="35"/>
  <c r="F1170" i="35"/>
  <c r="G1170" i="35"/>
  <c r="H1170" i="35"/>
  <c r="AD1146" i="35"/>
  <c r="D1146" i="35"/>
  <c r="E1146" i="35"/>
  <c r="F1146" i="35"/>
  <c r="G1146" i="35"/>
  <c r="H1146" i="35"/>
  <c r="AD1122" i="35"/>
  <c r="D1122" i="35"/>
  <c r="E1122" i="35"/>
  <c r="F1122" i="35"/>
  <c r="G1122" i="35"/>
  <c r="H1122" i="35"/>
  <c r="AD1090" i="35"/>
  <c r="D1090" i="35"/>
  <c r="E1090" i="35"/>
  <c r="F1090" i="35"/>
  <c r="G1090" i="35"/>
  <c r="H1090" i="35"/>
  <c r="AD1058" i="35"/>
  <c r="D1058" i="35"/>
  <c r="E1058" i="35"/>
  <c r="F1058" i="35"/>
  <c r="G1058" i="35"/>
  <c r="H1058" i="35"/>
  <c r="AD1026" i="35"/>
  <c r="D1026" i="35"/>
  <c r="E1026" i="35"/>
  <c r="F1026" i="35"/>
  <c r="G1026" i="35"/>
  <c r="H1026" i="35"/>
  <c r="AD986" i="35"/>
  <c r="D986" i="35"/>
  <c r="E986" i="35"/>
  <c r="F986" i="35"/>
  <c r="G986" i="35"/>
  <c r="H986" i="35"/>
  <c r="AD1184" i="35"/>
  <c r="F1184" i="35"/>
  <c r="G1184" i="35"/>
  <c r="E1184" i="35"/>
  <c r="H1184" i="35"/>
  <c r="D1184" i="35"/>
  <c r="AD1176" i="35"/>
  <c r="F1176" i="35"/>
  <c r="G1176" i="35"/>
  <c r="E1176" i="35"/>
  <c r="H1176" i="35"/>
  <c r="D1176" i="35"/>
  <c r="AD1168" i="35"/>
  <c r="F1168" i="35"/>
  <c r="G1168" i="35"/>
  <c r="H1168" i="35"/>
  <c r="E1168" i="35"/>
  <c r="D1168" i="35"/>
  <c r="AD1160" i="35"/>
  <c r="F1160" i="35"/>
  <c r="G1160" i="35"/>
  <c r="H1160" i="35"/>
  <c r="E1160" i="35"/>
  <c r="D1160" i="35"/>
  <c r="AD1152" i="35"/>
  <c r="F1152" i="35"/>
  <c r="G1152" i="35"/>
  <c r="H1152" i="35"/>
  <c r="E1152" i="35"/>
  <c r="D1152" i="35"/>
  <c r="AD1144" i="35"/>
  <c r="F1144" i="35"/>
  <c r="G1144" i="35"/>
  <c r="E1144" i="35"/>
  <c r="H1144" i="35"/>
  <c r="D1144" i="35"/>
  <c r="AD1136" i="35"/>
  <c r="F1136" i="35"/>
  <c r="G1136" i="35"/>
  <c r="H1136" i="35"/>
  <c r="E1136" i="35"/>
  <c r="D1136" i="35"/>
  <c r="AD1128" i="35"/>
  <c r="F1128" i="35"/>
  <c r="G1128" i="35"/>
  <c r="E1128" i="35"/>
  <c r="H1128" i="35"/>
  <c r="D1128" i="35"/>
  <c r="AD1120" i="35"/>
  <c r="F1120" i="35"/>
  <c r="G1120" i="35"/>
  <c r="H1120" i="35"/>
  <c r="E1120" i="35"/>
  <c r="D1120" i="35"/>
  <c r="AD1112" i="35"/>
  <c r="F1112" i="35"/>
  <c r="G1112" i="35"/>
  <c r="H1112" i="35"/>
  <c r="D1112" i="35"/>
  <c r="E1112" i="35"/>
  <c r="AD1104" i="35"/>
  <c r="F1104" i="35"/>
  <c r="G1104" i="35"/>
  <c r="H1104" i="35"/>
  <c r="E1104" i="35"/>
  <c r="D1104" i="35"/>
  <c r="AD1096" i="35"/>
  <c r="F1096" i="35"/>
  <c r="G1096" i="35"/>
  <c r="E1096" i="35"/>
  <c r="H1096" i="35"/>
  <c r="D1096" i="35"/>
  <c r="AD1088" i="35"/>
  <c r="F1088" i="35"/>
  <c r="G1088" i="35"/>
  <c r="H1088" i="35"/>
  <c r="E1088" i="35"/>
  <c r="D1088" i="35"/>
  <c r="AD1080" i="35"/>
  <c r="F1080" i="35"/>
  <c r="G1080" i="35"/>
  <c r="E1080" i="35"/>
  <c r="H1080" i="35"/>
  <c r="D1080" i="35"/>
  <c r="AD1072" i="35"/>
  <c r="F1072" i="35"/>
  <c r="G1072" i="35"/>
  <c r="H1072" i="35"/>
  <c r="E1072" i="35"/>
  <c r="D1072" i="35"/>
  <c r="AD1064" i="35"/>
  <c r="F1064" i="35"/>
  <c r="G1064" i="35"/>
  <c r="E1064" i="35"/>
  <c r="H1064" i="35"/>
  <c r="D1064" i="35"/>
  <c r="AD1056" i="35"/>
  <c r="F1056" i="35"/>
  <c r="G1056" i="35"/>
  <c r="H1056" i="35"/>
  <c r="E1056" i="35"/>
  <c r="D1056" i="35"/>
  <c r="AD1048" i="35"/>
  <c r="F1048" i="35"/>
  <c r="G1048" i="35"/>
  <c r="E1048" i="35"/>
  <c r="H1048" i="35"/>
  <c r="D1048" i="35"/>
  <c r="AD1040" i="35"/>
  <c r="F1040" i="35"/>
  <c r="G1040" i="35"/>
  <c r="H1040" i="35"/>
  <c r="E1040" i="35"/>
  <c r="D1040" i="35"/>
  <c r="AD1032" i="35"/>
  <c r="F1032" i="35"/>
  <c r="G1032" i="35"/>
  <c r="H1032" i="35"/>
  <c r="E1032" i="35"/>
  <c r="D1032" i="35"/>
  <c r="AD1024" i="35"/>
  <c r="F1024" i="35"/>
  <c r="G1024" i="35"/>
  <c r="E1024" i="35"/>
  <c r="H1024" i="35"/>
  <c r="D1024" i="35"/>
  <c r="AD1016" i="35"/>
  <c r="F1016" i="35"/>
  <c r="G1016" i="35"/>
  <c r="H1016" i="35"/>
  <c r="E1016" i="35"/>
  <c r="D1016" i="35"/>
  <c r="AD1008" i="35"/>
  <c r="F1008" i="35"/>
  <c r="G1008" i="35"/>
  <c r="E1008" i="35"/>
  <c r="H1008" i="35"/>
  <c r="D1008" i="35"/>
  <c r="AD1000" i="35"/>
  <c r="F1000" i="35"/>
  <c r="G1000" i="35"/>
  <c r="H1000" i="35"/>
  <c r="E1000" i="35"/>
  <c r="D1000" i="35"/>
  <c r="AD992" i="35"/>
  <c r="F992" i="35"/>
  <c r="G992" i="35"/>
  <c r="E992" i="35"/>
  <c r="H992" i="35"/>
  <c r="D992" i="35"/>
  <c r="AD984" i="35"/>
  <c r="F984" i="35"/>
  <c r="G984" i="35"/>
  <c r="H984" i="35"/>
  <c r="E984" i="35"/>
  <c r="D984" i="35"/>
  <c r="AD976" i="35"/>
  <c r="F976" i="35"/>
  <c r="G976" i="35"/>
  <c r="E976" i="35"/>
  <c r="H976" i="35"/>
  <c r="D976" i="35"/>
  <c r="AD968" i="35"/>
  <c r="F968" i="35"/>
  <c r="G968" i="35"/>
  <c r="H968" i="35"/>
  <c r="E968" i="35"/>
  <c r="D968" i="35"/>
  <c r="AD960" i="35"/>
  <c r="F960" i="35"/>
  <c r="G960" i="35"/>
  <c r="H960" i="35"/>
  <c r="E960" i="35"/>
  <c r="D960" i="35"/>
  <c r="AD952" i="35"/>
  <c r="F952" i="35"/>
  <c r="G952" i="35"/>
  <c r="E952" i="35"/>
  <c r="H952" i="35"/>
  <c r="D952" i="35"/>
  <c r="AD944" i="35"/>
  <c r="F944" i="35"/>
  <c r="G944" i="35"/>
  <c r="H944" i="35"/>
  <c r="E944" i="35"/>
  <c r="D944" i="35"/>
  <c r="AD936" i="35"/>
  <c r="D936" i="35"/>
  <c r="E936" i="35"/>
  <c r="F936" i="35"/>
  <c r="G936" i="35"/>
  <c r="H936" i="35"/>
  <c r="AD928" i="35"/>
  <c r="F928" i="35"/>
  <c r="G928" i="35"/>
  <c r="H928" i="35"/>
  <c r="E928" i="35"/>
  <c r="D928" i="35"/>
  <c r="AD920" i="35"/>
  <c r="E920" i="35"/>
  <c r="D920" i="35"/>
  <c r="F920" i="35"/>
  <c r="G920" i="35"/>
  <c r="H920" i="35"/>
  <c r="AD912" i="35"/>
  <c r="E912" i="35"/>
  <c r="D912" i="35"/>
  <c r="F912" i="35"/>
  <c r="G912" i="35"/>
  <c r="H912" i="35"/>
  <c r="AD904" i="35"/>
  <c r="E904" i="35"/>
  <c r="H904" i="35"/>
  <c r="D904" i="35"/>
  <c r="F904" i="35"/>
  <c r="G904" i="35"/>
  <c r="AD896" i="35"/>
  <c r="E896" i="35"/>
  <c r="G896" i="35"/>
  <c r="H896" i="35"/>
  <c r="F896" i="35"/>
  <c r="D896" i="35"/>
  <c r="AD888" i="35"/>
  <c r="E888" i="35"/>
  <c r="D888" i="35"/>
  <c r="F888" i="35"/>
  <c r="G888" i="35"/>
  <c r="H888" i="35"/>
  <c r="AD880" i="35"/>
  <c r="E880" i="35"/>
  <c r="D880" i="35"/>
  <c r="F880" i="35"/>
  <c r="G880" i="35"/>
  <c r="H880" i="35"/>
  <c r="AD872" i="35"/>
  <c r="E872" i="35"/>
  <c r="H872" i="35"/>
  <c r="D872" i="35"/>
  <c r="F872" i="35"/>
  <c r="G872" i="35"/>
  <c r="AD864" i="35"/>
  <c r="G864" i="35"/>
  <c r="H864" i="35"/>
  <c r="D864" i="35"/>
  <c r="E864" i="35"/>
  <c r="F864" i="35"/>
  <c r="AD856" i="35"/>
  <c r="G856" i="35"/>
  <c r="H856" i="35"/>
  <c r="D856" i="35"/>
  <c r="E856" i="35"/>
  <c r="F856" i="35"/>
  <c r="AD848" i="35"/>
  <c r="G848" i="35"/>
  <c r="H848" i="35"/>
  <c r="D848" i="35"/>
  <c r="E848" i="35"/>
  <c r="F848" i="35"/>
  <c r="AD840" i="35"/>
  <c r="G840" i="35"/>
  <c r="H840" i="35"/>
  <c r="D840" i="35"/>
  <c r="E840" i="35"/>
  <c r="F840" i="35"/>
  <c r="AD832" i="35"/>
  <c r="G832" i="35"/>
  <c r="H832" i="35"/>
  <c r="D832" i="35"/>
  <c r="E832" i="35"/>
  <c r="F832" i="35"/>
  <c r="AD824" i="35"/>
  <c r="G824" i="35"/>
  <c r="H824" i="35"/>
  <c r="D824" i="35"/>
  <c r="E824" i="35"/>
  <c r="F824" i="35"/>
  <c r="AD816" i="35"/>
  <c r="G816" i="35"/>
  <c r="H816" i="35"/>
  <c r="D816" i="35"/>
  <c r="E816" i="35"/>
  <c r="F816" i="35"/>
  <c r="AD808" i="35"/>
  <c r="G808" i="35"/>
  <c r="H808" i="35"/>
  <c r="D808" i="35"/>
  <c r="E808" i="35"/>
  <c r="F808" i="35"/>
  <c r="AD800" i="35"/>
  <c r="G800" i="35"/>
  <c r="H800" i="35"/>
  <c r="D800" i="35"/>
  <c r="E800" i="35"/>
  <c r="F800" i="35"/>
  <c r="AD792" i="35"/>
  <c r="G792" i="35"/>
  <c r="H792" i="35"/>
  <c r="D792" i="35"/>
  <c r="E792" i="35"/>
  <c r="F792" i="35"/>
  <c r="AD784" i="35"/>
  <c r="G784" i="35"/>
  <c r="H784" i="35"/>
  <c r="D784" i="35"/>
  <c r="E784" i="35"/>
  <c r="F784" i="35"/>
  <c r="AD776" i="35"/>
  <c r="G776" i="35"/>
  <c r="H776" i="35"/>
  <c r="D776" i="35"/>
  <c r="E776" i="35"/>
  <c r="F776" i="35"/>
  <c r="AD768" i="35"/>
  <c r="G768" i="35"/>
  <c r="H768" i="35"/>
  <c r="D768" i="35"/>
  <c r="E768" i="35"/>
  <c r="F768" i="35"/>
  <c r="AD760" i="35"/>
  <c r="G760" i="35"/>
  <c r="H760" i="35"/>
  <c r="D760" i="35"/>
  <c r="E760" i="35"/>
  <c r="F760" i="35"/>
  <c r="AD752" i="35"/>
  <c r="G752" i="35"/>
  <c r="H752" i="35"/>
  <c r="D752" i="35"/>
  <c r="E752" i="35"/>
  <c r="F752" i="35"/>
  <c r="AD744" i="35"/>
  <c r="G744" i="35"/>
  <c r="H744" i="35"/>
  <c r="D744" i="35"/>
  <c r="E744" i="35"/>
  <c r="F744" i="35"/>
  <c r="AD736" i="35"/>
  <c r="G736" i="35"/>
  <c r="H736" i="35"/>
  <c r="D736" i="35"/>
  <c r="E736" i="35"/>
  <c r="F736" i="35"/>
  <c r="AD728" i="35"/>
  <c r="G728" i="35"/>
  <c r="H728" i="35"/>
  <c r="D728" i="35"/>
  <c r="E728" i="35"/>
  <c r="F728" i="35"/>
  <c r="AD720" i="35"/>
  <c r="G720" i="35"/>
  <c r="H720" i="35"/>
  <c r="D720" i="35"/>
  <c r="E720" i="35"/>
  <c r="F720" i="35"/>
  <c r="AD712" i="35"/>
  <c r="G712" i="35"/>
  <c r="H712" i="35"/>
  <c r="D712" i="35"/>
  <c r="E712" i="35"/>
  <c r="F712" i="35"/>
  <c r="AD704" i="35"/>
  <c r="G704" i="35"/>
  <c r="H704" i="35"/>
  <c r="D704" i="35"/>
  <c r="E704" i="35"/>
  <c r="F704" i="35"/>
  <c r="AD696" i="35"/>
  <c r="G696" i="35"/>
  <c r="H696" i="35"/>
  <c r="D696" i="35"/>
  <c r="E696" i="35"/>
  <c r="F696" i="35"/>
  <c r="AD688" i="35"/>
  <c r="G688" i="35"/>
  <c r="H688" i="35"/>
  <c r="D688" i="35"/>
  <c r="E688" i="35"/>
  <c r="F688" i="35"/>
  <c r="AD680" i="35"/>
  <c r="G680" i="35"/>
  <c r="H680" i="35"/>
  <c r="D680" i="35"/>
  <c r="E680" i="35"/>
  <c r="F680" i="35"/>
  <c r="AD672" i="35"/>
  <c r="G672" i="35"/>
  <c r="H672" i="35"/>
  <c r="D672" i="35"/>
  <c r="E672" i="35"/>
  <c r="F672" i="35"/>
  <c r="AD664" i="35"/>
  <c r="G664" i="35"/>
  <c r="H664" i="35"/>
  <c r="D664" i="35"/>
  <c r="E664" i="35"/>
  <c r="F664" i="35"/>
  <c r="AD656" i="35"/>
  <c r="G656" i="35"/>
  <c r="H656" i="35"/>
  <c r="D656" i="35"/>
  <c r="E656" i="35"/>
  <c r="F656" i="35"/>
  <c r="AD648" i="35"/>
  <c r="G648" i="35"/>
  <c r="H648" i="35"/>
  <c r="D648" i="35"/>
  <c r="E648" i="35"/>
  <c r="F648" i="35"/>
  <c r="AD640" i="35"/>
  <c r="G640" i="35"/>
  <c r="H640" i="35"/>
  <c r="D640" i="35"/>
  <c r="E640" i="35"/>
  <c r="F640" i="35"/>
  <c r="AD632" i="35"/>
  <c r="G632" i="35"/>
  <c r="H632" i="35"/>
  <c r="D632" i="35"/>
  <c r="E632" i="35"/>
  <c r="F632" i="35"/>
  <c r="AD624" i="35"/>
  <c r="G624" i="35"/>
  <c r="H624" i="35"/>
  <c r="D624" i="35"/>
  <c r="E624" i="35"/>
  <c r="F624" i="35"/>
  <c r="AD616" i="35"/>
  <c r="G616" i="35"/>
  <c r="H616" i="35"/>
  <c r="D616" i="35"/>
  <c r="E616" i="35"/>
  <c r="F616" i="35"/>
  <c r="AD608" i="35"/>
  <c r="G608" i="35"/>
  <c r="H608" i="35"/>
  <c r="D608" i="35"/>
  <c r="E608" i="35"/>
  <c r="F608" i="35"/>
  <c r="AD600" i="35"/>
  <c r="G600" i="35"/>
  <c r="H600" i="35"/>
  <c r="D600" i="35"/>
  <c r="E600" i="35"/>
  <c r="F600" i="35"/>
  <c r="AD592" i="35"/>
  <c r="G592" i="35"/>
  <c r="H592" i="35"/>
  <c r="D592" i="35"/>
  <c r="E592" i="35"/>
  <c r="F592" i="35"/>
  <c r="AD584" i="35"/>
  <c r="G584" i="35"/>
  <c r="H584" i="35"/>
  <c r="D584" i="35"/>
  <c r="E584" i="35"/>
  <c r="F584" i="35"/>
  <c r="AD576" i="35"/>
  <c r="G576" i="35"/>
  <c r="H576" i="35"/>
  <c r="D576" i="35"/>
  <c r="E576" i="35"/>
  <c r="F576" i="35"/>
  <c r="AD568" i="35"/>
  <c r="G568" i="35"/>
  <c r="H568" i="35"/>
  <c r="D568" i="35"/>
  <c r="E568" i="35"/>
  <c r="F568" i="35"/>
  <c r="AD560" i="35"/>
  <c r="G560" i="35"/>
  <c r="H560" i="35"/>
  <c r="D560" i="35"/>
  <c r="E560" i="35"/>
  <c r="F560" i="35"/>
  <c r="AD552" i="35"/>
  <c r="G552" i="35"/>
  <c r="H552" i="35"/>
  <c r="D552" i="35"/>
  <c r="E552" i="35"/>
  <c r="F552" i="35"/>
  <c r="AD544" i="35"/>
  <c r="G544" i="35"/>
  <c r="H544" i="35"/>
  <c r="D544" i="35"/>
  <c r="E544" i="35"/>
  <c r="F544" i="35"/>
  <c r="AD536" i="35"/>
  <c r="G536" i="35"/>
  <c r="H536" i="35"/>
  <c r="D536" i="35"/>
  <c r="E536" i="35"/>
  <c r="F536" i="35"/>
  <c r="AD528" i="35"/>
  <c r="G528" i="35"/>
  <c r="H528" i="35"/>
  <c r="D528" i="35"/>
  <c r="E528" i="35"/>
  <c r="F528" i="35"/>
  <c r="AD520" i="35"/>
  <c r="G520" i="35"/>
  <c r="H520" i="35"/>
  <c r="D520" i="35"/>
  <c r="E520" i="35"/>
  <c r="F520" i="35"/>
  <c r="AD512" i="35"/>
  <c r="G512" i="35"/>
  <c r="H512" i="35"/>
  <c r="D512" i="35"/>
  <c r="E512" i="35"/>
  <c r="F512" i="35"/>
  <c r="AD504" i="35"/>
  <c r="G504" i="35"/>
  <c r="H504" i="35"/>
  <c r="D504" i="35"/>
  <c r="E504" i="35"/>
  <c r="F504" i="35"/>
  <c r="AD496" i="35"/>
  <c r="G496" i="35"/>
  <c r="H496" i="35"/>
  <c r="D496" i="35"/>
  <c r="E496" i="35"/>
  <c r="F496" i="35"/>
  <c r="AD488" i="35"/>
  <c r="G488" i="35"/>
  <c r="H488" i="35"/>
  <c r="D488" i="35"/>
  <c r="E488" i="35"/>
  <c r="F488" i="35"/>
  <c r="AD480" i="35"/>
  <c r="G480" i="35"/>
  <c r="H480" i="35"/>
  <c r="D480" i="35"/>
  <c r="E480" i="35"/>
  <c r="F480" i="35"/>
  <c r="AD472" i="35"/>
  <c r="G472" i="35"/>
  <c r="H472" i="35"/>
  <c r="D472" i="35"/>
  <c r="E472" i="35"/>
  <c r="F472" i="35"/>
  <c r="AD464" i="35"/>
  <c r="G464" i="35"/>
  <c r="D464" i="35"/>
  <c r="E464" i="35"/>
  <c r="F464" i="35"/>
  <c r="H464" i="35"/>
  <c r="AD456" i="35"/>
  <c r="E456" i="35"/>
  <c r="F456" i="35"/>
  <c r="G456" i="35"/>
  <c r="H456" i="35"/>
  <c r="D456" i="35"/>
  <c r="AD448" i="35"/>
  <c r="E448" i="35"/>
  <c r="F448" i="35"/>
  <c r="G448" i="35"/>
  <c r="H448" i="35"/>
  <c r="D448" i="35"/>
  <c r="AD440" i="35"/>
  <c r="E440" i="35"/>
  <c r="F440" i="35"/>
  <c r="G440" i="35"/>
  <c r="H440" i="35"/>
  <c r="D440" i="35"/>
  <c r="AD432" i="35"/>
  <c r="E432" i="35"/>
  <c r="F432" i="35"/>
  <c r="G432" i="35"/>
  <c r="H432" i="35"/>
  <c r="D432" i="35"/>
  <c r="AD424" i="35"/>
  <c r="E424" i="35"/>
  <c r="F424" i="35"/>
  <c r="G424" i="35"/>
  <c r="H424" i="35"/>
  <c r="D424" i="35"/>
  <c r="AD416" i="35"/>
  <c r="E416" i="35"/>
  <c r="F416" i="35"/>
  <c r="G416" i="35"/>
  <c r="H416" i="35"/>
  <c r="D416" i="35"/>
  <c r="AD408" i="35"/>
  <c r="E408" i="35"/>
  <c r="F408" i="35"/>
  <c r="G408" i="35"/>
  <c r="H408" i="35"/>
  <c r="D408" i="35"/>
  <c r="AD400" i="35"/>
  <c r="E400" i="35"/>
  <c r="F400" i="35"/>
  <c r="G400" i="35"/>
  <c r="H400" i="35"/>
  <c r="D400" i="35"/>
  <c r="AD392" i="35"/>
  <c r="E392" i="35"/>
  <c r="F392" i="35"/>
  <c r="G392" i="35"/>
  <c r="H392" i="35"/>
  <c r="D392" i="35"/>
  <c r="AD384" i="35"/>
  <c r="E384" i="35"/>
  <c r="F384" i="35"/>
  <c r="G384" i="35"/>
  <c r="H384" i="35"/>
  <c r="D384" i="35"/>
  <c r="AD376" i="35"/>
  <c r="E376" i="35"/>
  <c r="F376" i="35"/>
  <c r="G376" i="35"/>
  <c r="H376" i="35"/>
  <c r="D376" i="35"/>
  <c r="AD368" i="35"/>
  <c r="E368" i="35"/>
  <c r="F368" i="35"/>
  <c r="G368" i="35"/>
  <c r="H368" i="35"/>
  <c r="D368" i="35"/>
  <c r="AD360" i="35"/>
  <c r="E360" i="35"/>
  <c r="F360" i="35"/>
  <c r="G360" i="35"/>
  <c r="H360" i="35"/>
  <c r="D360" i="35"/>
  <c r="AD352" i="35"/>
  <c r="E352" i="35"/>
  <c r="F352" i="35"/>
  <c r="G352" i="35"/>
  <c r="H352" i="35"/>
  <c r="D352" i="35"/>
  <c r="AD344" i="35"/>
  <c r="E344" i="35"/>
  <c r="F344" i="35"/>
  <c r="G344" i="35"/>
  <c r="H344" i="35"/>
  <c r="D344" i="35"/>
  <c r="AD336" i="35"/>
  <c r="E336" i="35"/>
  <c r="F336" i="35"/>
  <c r="G336" i="35"/>
  <c r="H336" i="35"/>
  <c r="D336" i="35"/>
  <c r="AD328" i="35"/>
  <c r="E328" i="35"/>
  <c r="F328" i="35"/>
  <c r="G328" i="35"/>
  <c r="H328" i="35"/>
  <c r="D328" i="35"/>
  <c r="AD320" i="35"/>
  <c r="E320" i="35"/>
  <c r="F320" i="35"/>
  <c r="G320" i="35"/>
  <c r="H320" i="35"/>
  <c r="D320" i="35"/>
  <c r="AD312" i="35"/>
  <c r="E312" i="35"/>
  <c r="F312" i="35"/>
  <c r="G312" i="35"/>
  <c r="H312" i="35"/>
  <c r="D312" i="35"/>
  <c r="AD304" i="35"/>
  <c r="E304" i="35"/>
  <c r="F304" i="35"/>
  <c r="G304" i="35"/>
  <c r="H304" i="35"/>
  <c r="D304" i="35"/>
  <c r="AD296" i="35"/>
  <c r="E296" i="35"/>
  <c r="F296" i="35"/>
  <c r="G296" i="35"/>
  <c r="H296" i="35"/>
  <c r="D296" i="35"/>
  <c r="AD288" i="35"/>
  <c r="E288" i="35"/>
  <c r="F288" i="35"/>
  <c r="G288" i="35"/>
  <c r="H288" i="35"/>
  <c r="D288" i="35"/>
  <c r="AD280" i="35"/>
  <c r="E280" i="35"/>
  <c r="F280" i="35"/>
  <c r="G280" i="35"/>
  <c r="H280" i="35"/>
  <c r="D280" i="35"/>
  <c r="AD272" i="35"/>
  <c r="E272" i="35"/>
  <c r="F272" i="35"/>
  <c r="G272" i="35"/>
  <c r="H272" i="35"/>
  <c r="D272" i="35"/>
  <c r="AD264" i="35"/>
  <c r="E264" i="35"/>
  <c r="F264" i="35"/>
  <c r="G264" i="35"/>
  <c r="H264" i="35"/>
  <c r="D264" i="35"/>
  <c r="AD256" i="35"/>
  <c r="E256" i="35"/>
  <c r="F256" i="35"/>
  <c r="G256" i="35"/>
  <c r="H256" i="35"/>
  <c r="D256" i="35"/>
  <c r="AD248" i="35"/>
  <c r="E248" i="35"/>
  <c r="F248" i="35"/>
  <c r="G248" i="35"/>
  <c r="H248" i="35"/>
  <c r="D248" i="35"/>
  <c r="AD240" i="35"/>
  <c r="E240" i="35"/>
  <c r="F240" i="35"/>
  <c r="G240" i="35"/>
  <c r="H240" i="35"/>
  <c r="D240" i="35"/>
  <c r="AD232" i="35"/>
  <c r="E232" i="35"/>
  <c r="F232" i="35"/>
  <c r="G232" i="35"/>
  <c r="H232" i="35"/>
  <c r="D232" i="35"/>
  <c r="AD224" i="35"/>
  <c r="E224" i="35"/>
  <c r="F224" i="35"/>
  <c r="G224" i="35"/>
  <c r="H224" i="35"/>
  <c r="D224" i="35"/>
  <c r="AD216" i="35"/>
  <c r="E216" i="35"/>
  <c r="F216" i="35"/>
  <c r="G216" i="35"/>
  <c r="H216" i="35"/>
  <c r="D216" i="35"/>
  <c r="AD208" i="35"/>
  <c r="E208" i="35"/>
  <c r="F208" i="35"/>
  <c r="G208" i="35"/>
  <c r="H208" i="35"/>
  <c r="D208" i="35"/>
  <c r="AD200" i="35"/>
  <c r="E200" i="35"/>
  <c r="F200" i="35"/>
  <c r="G200" i="35"/>
  <c r="H200" i="35"/>
  <c r="D200" i="35"/>
  <c r="AD192" i="35"/>
  <c r="E192" i="35"/>
  <c r="F192" i="35"/>
  <c r="G192" i="35"/>
  <c r="H192" i="35"/>
  <c r="D192" i="35"/>
  <c r="AD184" i="35"/>
  <c r="E184" i="35"/>
  <c r="F184" i="35"/>
  <c r="G184" i="35"/>
  <c r="H184" i="35"/>
  <c r="D184" i="35"/>
  <c r="AD176" i="35"/>
  <c r="E176" i="35"/>
  <c r="F176" i="35"/>
  <c r="G176" i="35"/>
  <c r="H176" i="35"/>
  <c r="D176" i="35"/>
  <c r="AD168" i="35"/>
  <c r="E168" i="35"/>
  <c r="F168" i="35"/>
  <c r="G168" i="35"/>
  <c r="H168" i="35"/>
  <c r="D168" i="35"/>
  <c r="AD160" i="35"/>
  <c r="E160" i="35"/>
  <c r="F160" i="35"/>
  <c r="G160" i="35"/>
  <c r="H160" i="35"/>
  <c r="D160" i="35"/>
  <c r="AD152" i="35"/>
  <c r="E152" i="35"/>
  <c r="F152" i="35"/>
  <c r="G152" i="35"/>
  <c r="H152" i="35"/>
  <c r="D152" i="35"/>
  <c r="AD144" i="35"/>
  <c r="E144" i="35"/>
  <c r="F144" i="35"/>
  <c r="G144" i="35"/>
  <c r="H144" i="35"/>
  <c r="D144" i="35"/>
  <c r="AD136" i="35"/>
  <c r="E136" i="35"/>
  <c r="F136" i="35"/>
  <c r="G136" i="35"/>
  <c r="H136" i="35"/>
  <c r="D136" i="35"/>
  <c r="AD128" i="35"/>
  <c r="E128" i="35"/>
  <c r="F128" i="35"/>
  <c r="G128" i="35"/>
  <c r="H128" i="35"/>
  <c r="D128" i="35"/>
  <c r="AD120" i="35"/>
  <c r="E120" i="35"/>
  <c r="F120" i="35"/>
  <c r="G120" i="35"/>
  <c r="H120" i="35"/>
  <c r="D120" i="35"/>
  <c r="AD112" i="35"/>
  <c r="E112" i="35"/>
  <c r="F112" i="35"/>
  <c r="G112" i="35"/>
  <c r="H112" i="35"/>
  <c r="D112" i="35"/>
  <c r="AD104" i="35"/>
  <c r="E104" i="35"/>
  <c r="F104" i="35"/>
  <c r="G104" i="35"/>
  <c r="H104" i="35"/>
  <c r="D104" i="35"/>
  <c r="AD96" i="35"/>
  <c r="E96" i="35"/>
  <c r="F96" i="35"/>
  <c r="G96" i="35"/>
  <c r="H96" i="35"/>
  <c r="D96" i="35"/>
  <c r="AD88" i="35"/>
  <c r="E88" i="35"/>
  <c r="F88" i="35"/>
  <c r="G88" i="35"/>
  <c r="H88" i="35"/>
  <c r="D88" i="35"/>
  <c r="AD80" i="35"/>
  <c r="E80" i="35"/>
  <c r="F80" i="35"/>
  <c r="G80" i="35"/>
  <c r="H80" i="35"/>
  <c r="D80" i="35"/>
  <c r="AD72" i="35"/>
  <c r="E72" i="35"/>
  <c r="F72" i="35"/>
  <c r="G72" i="35"/>
  <c r="H72" i="35"/>
  <c r="D72" i="35"/>
  <c r="AD64" i="35"/>
  <c r="E64" i="35"/>
  <c r="F64" i="35"/>
  <c r="G64" i="35"/>
  <c r="H64" i="35"/>
  <c r="D64" i="35"/>
  <c r="AD56" i="35"/>
  <c r="E56" i="35"/>
  <c r="F56" i="35"/>
  <c r="G56" i="35"/>
  <c r="H56" i="35"/>
  <c r="D56" i="35"/>
  <c r="AD48" i="35"/>
  <c r="E48" i="35"/>
  <c r="F48" i="35"/>
  <c r="G48" i="35"/>
  <c r="H48" i="35"/>
  <c r="D48" i="35"/>
  <c r="AD40" i="35"/>
  <c r="E40" i="35"/>
  <c r="F40" i="35"/>
  <c r="G40" i="35"/>
  <c r="H40" i="35"/>
  <c r="D40" i="35"/>
  <c r="AD32" i="35"/>
  <c r="E32" i="35"/>
  <c r="F32" i="35"/>
  <c r="G32" i="35"/>
  <c r="H32" i="35"/>
  <c r="D32" i="35"/>
  <c r="AD24" i="35"/>
  <c r="E24" i="35"/>
  <c r="F24" i="35"/>
  <c r="G24" i="35"/>
  <c r="H24" i="35"/>
  <c r="D24" i="35"/>
  <c r="AD16" i="35"/>
  <c r="E16" i="35"/>
  <c r="F16" i="35"/>
  <c r="G16" i="35"/>
  <c r="H16" i="35"/>
  <c r="D16" i="35"/>
  <c r="AD8" i="35"/>
  <c r="E8" i="35"/>
  <c r="F8" i="35"/>
  <c r="G8" i="35"/>
  <c r="H8" i="35"/>
  <c r="D8" i="35"/>
  <c r="AD1173" i="35"/>
  <c r="E1173" i="35"/>
  <c r="F1173" i="35"/>
  <c r="D1173" i="35"/>
  <c r="G1173" i="35"/>
  <c r="H1173" i="35"/>
  <c r="AD1117" i="35"/>
  <c r="E1117" i="35"/>
  <c r="F1117" i="35"/>
  <c r="G1117" i="35"/>
  <c r="H1117" i="35"/>
  <c r="D1117" i="35"/>
  <c r="AD1053" i="35"/>
  <c r="E1053" i="35"/>
  <c r="F1053" i="35"/>
  <c r="G1053" i="35"/>
  <c r="H1053" i="35"/>
  <c r="D1053" i="35"/>
  <c r="AD997" i="35"/>
  <c r="E997" i="35"/>
  <c r="F997" i="35"/>
  <c r="G997" i="35"/>
  <c r="H997" i="35"/>
  <c r="D997" i="35"/>
  <c r="AD941" i="35"/>
  <c r="E941" i="35"/>
  <c r="F941" i="35"/>
  <c r="G941" i="35"/>
  <c r="H941" i="35"/>
  <c r="D941" i="35"/>
  <c r="AD893" i="35"/>
  <c r="D893" i="35"/>
  <c r="E893" i="35"/>
  <c r="F893" i="35"/>
  <c r="G893" i="35"/>
  <c r="H893" i="35"/>
  <c r="AD837" i="35"/>
  <c r="F837" i="35"/>
  <c r="G837" i="35"/>
  <c r="H837" i="35"/>
  <c r="D837" i="35"/>
  <c r="E837" i="35"/>
  <c r="AD789" i="35"/>
  <c r="F789" i="35"/>
  <c r="G789" i="35"/>
  <c r="H789" i="35"/>
  <c r="D789" i="35"/>
  <c r="E789" i="35"/>
  <c r="AD733" i="35"/>
  <c r="F733" i="35"/>
  <c r="G733" i="35"/>
  <c r="H733" i="35"/>
  <c r="D733" i="35"/>
  <c r="E733" i="35"/>
  <c r="AD677" i="35"/>
  <c r="F677" i="35"/>
  <c r="G677" i="35"/>
  <c r="H677" i="35"/>
  <c r="D677" i="35"/>
  <c r="E677" i="35"/>
  <c r="AD629" i="35"/>
  <c r="F629" i="35"/>
  <c r="G629" i="35"/>
  <c r="H629" i="35"/>
  <c r="D629" i="35"/>
  <c r="E629" i="35"/>
  <c r="AD589" i="35"/>
  <c r="F589" i="35"/>
  <c r="G589" i="35"/>
  <c r="H589" i="35"/>
  <c r="D589" i="35"/>
  <c r="E589" i="35"/>
  <c r="AD541" i="35"/>
  <c r="F541" i="35"/>
  <c r="G541" i="35"/>
  <c r="H541" i="35"/>
  <c r="D541" i="35"/>
  <c r="E541" i="35"/>
  <c r="AD493" i="35"/>
  <c r="F493" i="35"/>
  <c r="G493" i="35"/>
  <c r="H493" i="35"/>
  <c r="D493" i="35"/>
  <c r="E493" i="35"/>
  <c r="AD445" i="35"/>
  <c r="D445" i="35"/>
  <c r="E445" i="35"/>
  <c r="F445" i="35"/>
  <c r="G445" i="35"/>
  <c r="H445" i="35"/>
  <c r="AD397" i="35"/>
  <c r="D397" i="35"/>
  <c r="E397" i="35"/>
  <c r="F397" i="35"/>
  <c r="G397" i="35"/>
  <c r="H397" i="35"/>
  <c r="AD341" i="35"/>
  <c r="D341" i="35"/>
  <c r="E341" i="35"/>
  <c r="F341" i="35"/>
  <c r="G341" i="35"/>
  <c r="H341" i="35"/>
  <c r="AD301" i="35"/>
  <c r="D301" i="35"/>
  <c r="E301" i="35"/>
  <c r="F301" i="35"/>
  <c r="G301" i="35"/>
  <c r="H301" i="35"/>
  <c r="AD245" i="35"/>
  <c r="D245" i="35"/>
  <c r="E245" i="35"/>
  <c r="F245" i="35"/>
  <c r="G245" i="35"/>
  <c r="H245" i="35"/>
  <c r="AD197" i="35"/>
  <c r="D197" i="35"/>
  <c r="E197" i="35"/>
  <c r="F197" i="35"/>
  <c r="G197" i="35"/>
  <c r="H197" i="35"/>
  <c r="AD125" i="35"/>
  <c r="D125" i="35"/>
  <c r="E125" i="35"/>
  <c r="F125" i="35"/>
  <c r="G125" i="35"/>
  <c r="H125" i="35"/>
  <c r="AD1162" i="35"/>
  <c r="D1162" i="35"/>
  <c r="E1162" i="35"/>
  <c r="F1162" i="35"/>
  <c r="G1162" i="35"/>
  <c r="H1162" i="35"/>
  <c r="AD1130" i="35"/>
  <c r="D1130" i="35"/>
  <c r="E1130" i="35"/>
  <c r="F1130" i="35"/>
  <c r="G1130" i="35"/>
  <c r="H1130" i="35"/>
  <c r="AD1098" i="35"/>
  <c r="D1098" i="35"/>
  <c r="E1098" i="35"/>
  <c r="F1098" i="35"/>
  <c r="G1098" i="35"/>
  <c r="H1098" i="35"/>
  <c r="AD1074" i="35"/>
  <c r="D1074" i="35"/>
  <c r="E1074" i="35"/>
  <c r="F1074" i="35"/>
  <c r="G1074" i="35"/>
  <c r="H1074" i="35"/>
  <c r="AD1042" i="35"/>
  <c r="D1042" i="35"/>
  <c r="E1042" i="35"/>
  <c r="F1042" i="35"/>
  <c r="G1042" i="35"/>
  <c r="H1042" i="35"/>
  <c r="AD1018" i="35"/>
  <c r="D1018" i="35"/>
  <c r="E1018" i="35"/>
  <c r="F1018" i="35"/>
  <c r="G1018" i="35"/>
  <c r="H1018" i="35"/>
  <c r="AD1002" i="35"/>
  <c r="D1002" i="35"/>
  <c r="E1002" i="35"/>
  <c r="F1002" i="35"/>
  <c r="G1002" i="35"/>
  <c r="H1002" i="35"/>
  <c r="AD978" i="35"/>
  <c r="D978" i="35"/>
  <c r="E978" i="35"/>
  <c r="F978" i="35"/>
  <c r="G978" i="35"/>
  <c r="H978" i="35"/>
  <c r="AD1183" i="35"/>
  <c r="D1183" i="35"/>
  <c r="E1183" i="35"/>
  <c r="F1183" i="35"/>
  <c r="G1183" i="35"/>
  <c r="H1183" i="35"/>
  <c r="AD1175" i="35"/>
  <c r="D1175" i="35"/>
  <c r="E1175" i="35"/>
  <c r="F1175" i="35"/>
  <c r="G1175" i="35"/>
  <c r="H1175" i="35"/>
  <c r="AD1167" i="35"/>
  <c r="D1167" i="35"/>
  <c r="E1167" i="35"/>
  <c r="F1167" i="35"/>
  <c r="G1167" i="35"/>
  <c r="H1167" i="35"/>
  <c r="AD1159" i="35"/>
  <c r="D1159" i="35"/>
  <c r="E1159" i="35"/>
  <c r="F1159" i="35"/>
  <c r="G1159" i="35"/>
  <c r="H1159" i="35"/>
  <c r="AD1151" i="35"/>
  <c r="D1151" i="35"/>
  <c r="E1151" i="35"/>
  <c r="F1151" i="35"/>
  <c r="G1151" i="35"/>
  <c r="H1151" i="35"/>
  <c r="AD1143" i="35"/>
  <c r="D1143" i="35"/>
  <c r="E1143" i="35"/>
  <c r="F1143" i="35"/>
  <c r="G1143" i="35"/>
  <c r="H1143" i="35"/>
  <c r="AD1135" i="35"/>
  <c r="D1135" i="35"/>
  <c r="E1135" i="35"/>
  <c r="F1135" i="35"/>
  <c r="G1135" i="35"/>
  <c r="H1135" i="35"/>
  <c r="AD1127" i="35"/>
  <c r="D1127" i="35"/>
  <c r="E1127" i="35"/>
  <c r="F1127" i="35"/>
  <c r="G1127" i="35"/>
  <c r="H1127" i="35"/>
  <c r="AD1119" i="35"/>
  <c r="D1119" i="35"/>
  <c r="E1119" i="35"/>
  <c r="F1119" i="35"/>
  <c r="G1119" i="35"/>
  <c r="H1119" i="35"/>
  <c r="AD1111" i="35"/>
  <c r="D1111" i="35"/>
  <c r="E1111" i="35"/>
  <c r="F1111" i="35"/>
  <c r="G1111" i="35"/>
  <c r="H1111" i="35"/>
  <c r="AD1103" i="35"/>
  <c r="D1103" i="35"/>
  <c r="E1103" i="35"/>
  <c r="F1103" i="35"/>
  <c r="G1103" i="35"/>
  <c r="H1103" i="35"/>
  <c r="AD1095" i="35"/>
  <c r="D1095" i="35"/>
  <c r="E1095" i="35"/>
  <c r="F1095" i="35"/>
  <c r="G1095" i="35"/>
  <c r="H1095" i="35"/>
  <c r="AD1087" i="35"/>
  <c r="D1087" i="35"/>
  <c r="E1087" i="35"/>
  <c r="F1087" i="35"/>
  <c r="G1087" i="35"/>
  <c r="H1087" i="35"/>
  <c r="AD1079" i="35"/>
  <c r="D1079" i="35"/>
  <c r="E1079" i="35"/>
  <c r="F1079" i="35"/>
  <c r="G1079" i="35"/>
  <c r="H1079" i="35"/>
  <c r="AD1071" i="35"/>
  <c r="D1071" i="35"/>
  <c r="E1071" i="35"/>
  <c r="F1071" i="35"/>
  <c r="G1071" i="35"/>
  <c r="H1071" i="35"/>
  <c r="AD1063" i="35"/>
  <c r="D1063" i="35"/>
  <c r="E1063" i="35"/>
  <c r="F1063" i="35"/>
  <c r="G1063" i="35"/>
  <c r="H1063" i="35"/>
  <c r="AD1055" i="35"/>
  <c r="D1055" i="35"/>
  <c r="E1055" i="35"/>
  <c r="F1055" i="35"/>
  <c r="G1055" i="35"/>
  <c r="H1055" i="35"/>
  <c r="AD1047" i="35"/>
  <c r="D1047" i="35"/>
  <c r="E1047" i="35"/>
  <c r="F1047" i="35"/>
  <c r="G1047" i="35"/>
  <c r="H1047" i="35"/>
  <c r="AD1039" i="35"/>
  <c r="D1039" i="35"/>
  <c r="E1039" i="35"/>
  <c r="F1039" i="35"/>
  <c r="G1039" i="35"/>
  <c r="H1039" i="35"/>
  <c r="AD1031" i="35"/>
  <c r="D1031" i="35"/>
  <c r="E1031" i="35"/>
  <c r="F1031" i="35"/>
  <c r="G1031" i="35"/>
  <c r="H1031" i="35"/>
  <c r="AD1023" i="35"/>
  <c r="D1023" i="35"/>
  <c r="E1023" i="35"/>
  <c r="F1023" i="35"/>
  <c r="G1023" i="35"/>
  <c r="H1023" i="35"/>
  <c r="AD1015" i="35"/>
  <c r="D1015" i="35"/>
  <c r="E1015" i="35"/>
  <c r="F1015" i="35"/>
  <c r="G1015" i="35"/>
  <c r="H1015" i="35"/>
  <c r="AD1007" i="35"/>
  <c r="D1007" i="35"/>
  <c r="E1007" i="35"/>
  <c r="F1007" i="35"/>
  <c r="G1007" i="35"/>
  <c r="H1007" i="35"/>
  <c r="AD999" i="35"/>
  <c r="D999" i="35"/>
  <c r="E999" i="35"/>
  <c r="F999" i="35"/>
  <c r="G999" i="35"/>
  <c r="H999" i="35"/>
  <c r="D991" i="35"/>
  <c r="E991" i="35"/>
  <c r="F991" i="35"/>
  <c r="G991" i="35"/>
  <c r="H991" i="35"/>
  <c r="AD991" i="35"/>
  <c r="AD983" i="35"/>
  <c r="D983" i="35"/>
  <c r="E983" i="35"/>
  <c r="F983" i="35"/>
  <c r="G983" i="35"/>
  <c r="H983" i="35"/>
  <c r="AD975" i="35"/>
  <c r="D975" i="35"/>
  <c r="E975" i="35"/>
  <c r="F975" i="35"/>
  <c r="G975" i="35"/>
  <c r="H975" i="35"/>
  <c r="AD967" i="35"/>
  <c r="D967" i="35"/>
  <c r="E967" i="35"/>
  <c r="F967" i="35"/>
  <c r="G967" i="35"/>
  <c r="H967" i="35"/>
  <c r="AD959" i="35"/>
  <c r="D959" i="35"/>
  <c r="E959" i="35"/>
  <c r="F959" i="35"/>
  <c r="G959" i="35"/>
  <c r="H959" i="35"/>
  <c r="AD951" i="35"/>
  <c r="D951" i="35"/>
  <c r="E951" i="35"/>
  <c r="F951" i="35"/>
  <c r="G951" i="35"/>
  <c r="H951" i="35"/>
  <c r="AD943" i="35"/>
  <c r="D943" i="35"/>
  <c r="E943" i="35"/>
  <c r="F943" i="35"/>
  <c r="G943" i="35"/>
  <c r="H943" i="35"/>
  <c r="AD935" i="35"/>
  <c r="G935" i="35"/>
  <c r="H935" i="35"/>
  <c r="F935" i="35"/>
  <c r="D935" i="35"/>
  <c r="E935" i="35"/>
  <c r="AD927" i="35"/>
  <c r="G927" i="35"/>
  <c r="D927" i="35"/>
  <c r="E927" i="35"/>
  <c r="F927" i="35"/>
  <c r="H927" i="35"/>
  <c r="AD919" i="35"/>
  <c r="G919" i="35"/>
  <c r="H919" i="35"/>
  <c r="D919" i="35"/>
  <c r="E919" i="35"/>
  <c r="F919" i="35"/>
  <c r="AD911" i="35"/>
  <c r="G911" i="35"/>
  <c r="F911" i="35"/>
  <c r="H911" i="35"/>
  <c r="E911" i="35"/>
  <c r="D911" i="35"/>
  <c r="AD903" i="35"/>
  <c r="G903" i="35"/>
  <c r="D903" i="35"/>
  <c r="E903" i="35"/>
  <c r="F903" i="35"/>
  <c r="H903" i="35"/>
  <c r="AD895" i="35"/>
  <c r="G895" i="35"/>
  <c r="D895" i="35"/>
  <c r="E895" i="35"/>
  <c r="F895" i="35"/>
  <c r="H895" i="35"/>
  <c r="AD887" i="35"/>
  <c r="G887" i="35"/>
  <c r="H887" i="35"/>
  <c r="D887" i="35"/>
  <c r="E887" i="35"/>
  <c r="F887" i="35"/>
  <c r="AD879" i="35"/>
  <c r="G879" i="35"/>
  <c r="F879" i="35"/>
  <c r="H879" i="35"/>
  <c r="E879" i="35"/>
  <c r="D879" i="35"/>
  <c r="AD871" i="35"/>
  <c r="G871" i="35"/>
  <c r="D871" i="35"/>
  <c r="E871" i="35"/>
  <c r="F871" i="35"/>
  <c r="H871" i="35"/>
  <c r="AD863" i="35"/>
  <c r="D863" i="35"/>
  <c r="E863" i="35"/>
  <c r="F863" i="35"/>
  <c r="G863" i="35"/>
  <c r="H863" i="35"/>
  <c r="AD855" i="35"/>
  <c r="D855" i="35"/>
  <c r="E855" i="35"/>
  <c r="F855" i="35"/>
  <c r="G855" i="35"/>
  <c r="H855" i="35"/>
  <c r="AD847" i="35"/>
  <c r="D847" i="35"/>
  <c r="E847" i="35"/>
  <c r="F847" i="35"/>
  <c r="G847" i="35"/>
  <c r="H847" i="35"/>
  <c r="AD839" i="35"/>
  <c r="D839" i="35"/>
  <c r="E839" i="35"/>
  <c r="F839" i="35"/>
  <c r="G839" i="35"/>
  <c r="H839" i="35"/>
  <c r="AD831" i="35"/>
  <c r="D831" i="35"/>
  <c r="E831" i="35"/>
  <c r="F831" i="35"/>
  <c r="G831" i="35"/>
  <c r="H831" i="35"/>
  <c r="AD823" i="35"/>
  <c r="D823" i="35"/>
  <c r="E823" i="35"/>
  <c r="F823" i="35"/>
  <c r="G823" i="35"/>
  <c r="H823" i="35"/>
  <c r="AD815" i="35"/>
  <c r="D815" i="35"/>
  <c r="E815" i="35"/>
  <c r="F815" i="35"/>
  <c r="G815" i="35"/>
  <c r="H815" i="35"/>
  <c r="AD807" i="35"/>
  <c r="D807" i="35"/>
  <c r="E807" i="35"/>
  <c r="F807" i="35"/>
  <c r="G807" i="35"/>
  <c r="H807" i="35"/>
  <c r="AD799" i="35"/>
  <c r="D799" i="35"/>
  <c r="E799" i="35"/>
  <c r="F799" i="35"/>
  <c r="G799" i="35"/>
  <c r="H799" i="35"/>
  <c r="AD791" i="35"/>
  <c r="D791" i="35"/>
  <c r="E791" i="35"/>
  <c r="F791" i="35"/>
  <c r="G791" i="35"/>
  <c r="H791" i="35"/>
  <c r="AD783" i="35"/>
  <c r="D783" i="35"/>
  <c r="E783" i="35"/>
  <c r="F783" i="35"/>
  <c r="G783" i="35"/>
  <c r="H783" i="35"/>
  <c r="AD775" i="35"/>
  <c r="D775" i="35"/>
  <c r="E775" i="35"/>
  <c r="F775" i="35"/>
  <c r="G775" i="35"/>
  <c r="H775" i="35"/>
  <c r="AD767" i="35"/>
  <c r="D767" i="35"/>
  <c r="E767" i="35"/>
  <c r="F767" i="35"/>
  <c r="G767" i="35"/>
  <c r="H767" i="35"/>
  <c r="AD759" i="35"/>
  <c r="D759" i="35"/>
  <c r="E759" i="35"/>
  <c r="F759" i="35"/>
  <c r="G759" i="35"/>
  <c r="H759" i="35"/>
  <c r="AD751" i="35"/>
  <c r="D751" i="35"/>
  <c r="E751" i="35"/>
  <c r="F751" i="35"/>
  <c r="G751" i="35"/>
  <c r="H751" i="35"/>
  <c r="AD743" i="35"/>
  <c r="D743" i="35"/>
  <c r="E743" i="35"/>
  <c r="F743" i="35"/>
  <c r="G743" i="35"/>
  <c r="H743" i="35"/>
  <c r="AD735" i="35"/>
  <c r="D735" i="35"/>
  <c r="E735" i="35"/>
  <c r="F735" i="35"/>
  <c r="G735" i="35"/>
  <c r="H735" i="35"/>
  <c r="AD727" i="35"/>
  <c r="D727" i="35"/>
  <c r="E727" i="35"/>
  <c r="F727" i="35"/>
  <c r="G727" i="35"/>
  <c r="H727" i="35"/>
  <c r="AD719" i="35"/>
  <c r="D719" i="35"/>
  <c r="E719" i="35"/>
  <c r="F719" i="35"/>
  <c r="G719" i="35"/>
  <c r="H719" i="35"/>
  <c r="AD711" i="35"/>
  <c r="D711" i="35"/>
  <c r="E711" i="35"/>
  <c r="F711" i="35"/>
  <c r="G711" i="35"/>
  <c r="H711" i="35"/>
  <c r="AD703" i="35"/>
  <c r="D703" i="35"/>
  <c r="E703" i="35"/>
  <c r="F703" i="35"/>
  <c r="G703" i="35"/>
  <c r="H703" i="35"/>
  <c r="AD695" i="35"/>
  <c r="D695" i="35"/>
  <c r="E695" i="35"/>
  <c r="F695" i="35"/>
  <c r="G695" i="35"/>
  <c r="H695" i="35"/>
  <c r="AD687" i="35"/>
  <c r="D687" i="35"/>
  <c r="E687" i="35"/>
  <c r="F687" i="35"/>
  <c r="G687" i="35"/>
  <c r="H687" i="35"/>
  <c r="AD679" i="35"/>
  <c r="D679" i="35"/>
  <c r="E679" i="35"/>
  <c r="F679" i="35"/>
  <c r="G679" i="35"/>
  <c r="H679" i="35"/>
  <c r="AD671" i="35"/>
  <c r="D671" i="35"/>
  <c r="E671" i="35"/>
  <c r="F671" i="35"/>
  <c r="G671" i="35"/>
  <c r="H671" i="35"/>
  <c r="AD663" i="35"/>
  <c r="D663" i="35"/>
  <c r="E663" i="35"/>
  <c r="F663" i="35"/>
  <c r="G663" i="35"/>
  <c r="H663" i="35"/>
  <c r="AD655" i="35"/>
  <c r="D655" i="35"/>
  <c r="E655" i="35"/>
  <c r="F655" i="35"/>
  <c r="G655" i="35"/>
  <c r="H655" i="35"/>
  <c r="AD647" i="35"/>
  <c r="D647" i="35"/>
  <c r="E647" i="35"/>
  <c r="F647" i="35"/>
  <c r="G647" i="35"/>
  <c r="H647" i="35"/>
  <c r="AD639" i="35"/>
  <c r="D639" i="35"/>
  <c r="E639" i="35"/>
  <c r="F639" i="35"/>
  <c r="G639" i="35"/>
  <c r="H639" i="35"/>
  <c r="AD631" i="35"/>
  <c r="D631" i="35"/>
  <c r="E631" i="35"/>
  <c r="F631" i="35"/>
  <c r="G631" i="35"/>
  <c r="H631" i="35"/>
  <c r="AD623" i="35"/>
  <c r="D623" i="35"/>
  <c r="E623" i="35"/>
  <c r="F623" i="35"/>
  <c r="G623" i="35"/>
  <c r="H623" i="35"/>
  <c r="AD615" i="35"/>
  <c r="D615" i="35"/>
  <c r="E615" i="35"/>
  <c r="F615" i="35"/>
  <c r="G615" i="35"/>
  <c r="H615" i="35"/>
  <c r="AD607" i="35"/>
  <c r="D607" i="35"/>
  <c r="E607" i="35"/>
  <c r="F607" i="35"/>
  <c r="G607" i="35"/>
  <c r="H607" i="35"/>
  <c r="AD599" i="35"/>
  <c r="D599" i="35"/>
  <c r="E599" i="35"/>
  <c r="F599" i="35"/>
  <c r="G599" i="35"/>
  <c r="H599" i="35"/>
  <c r="AD591" i="35"/>
  <c r="D591" i="35"/>
  <c r="E591" i="35"/>
  <c r="F591" i="35"/>
  <c r="G591" i="35"/>
  <c r="H591" i="35"/>
  <c r="AD583" i="35"/>
  <c r="D583" i="35"/>
  <c r="E583" i="35"/>
  <c r="F583" i="35"/>
  <c r="G583" i="35"/>
  <c r="H583" i="35"/>
  <c r="AD575" i="35"/>
  <c r="D575" i="35"/>
  <c r="E575" i="35"/>
  <c r="F575" i="35"/>
  <c r="G575" i="35"/>
  <c r="H575" i="35"/>
  <c r="AD567" i="35"/>
  <c r="D567" i="35"/>
  <c r="E567" i="35"/>
  <c r="F567" i="35"/>
  <c r="G567" i="35"/>
  <c r="H567" i="35"/>
  <c r="AD559" i="35"/>
  <c r="D559" i="35"/>
  <c r="E559" i="35"/>
  <c r="F559" i="35"/>
  <c r="G559" i="35"/>
  <c r="H559" i="35"/>
  <c r="AD551" i="35"/>
  <c r="D551" i="35"/>
  <c r="E551" i="35"/>
  <c r="F551" i="35"/>
  <c r="G551" i="35"/>
  <c r="H551" i="35"/>
  <c r="AD543" i="35"/>
  <c r="D543" i="35"/>
  <c r="E543" i="35"/>
  <c r="F543" i="35"/>
  <c r="G543" i="35"/>
  <c r="H543" i="35"/>
  <c r="AD535" i="35"/>
  <c r="D535" i="35"/>
  <c r="E535" i="35"/>
  <c r="F535" i="35"/>
  <c r="G535" i="35"/>
  <c r="H535" i="35"/>
  <c r="AD527" i="35"/>
  <c r="D527" i="35"/>
  <c r="E527" i="35"/>
  <c r="F527" i="35"/>
  <c r="G527" i="35"/>
  <c r="H527" i="35"/>
  <c r="AD519" i="35"/>
  <c r="D519" i="35"/>
  <c r="E519" i="35"/>
  <c r="F519" i="35"/>
  <c r="G519" i="35"/>
  <c r="H519" i="35"/>
  <c r="AD511" i="35"/>
  <c r="D511" i="35"/>
  <c r="E511" i="35"/>
  <c r="F511" i="35"/>
  <c r="G511" i="35"/>
  <c r="H511" i="35"/>
  <c r="AD503" i="35"/>
  <c r="D503" i="35"/>
  <c r="E503" i="35"/>
  <c r="F503" i="35"/>
  <c r="G503" i="35"/>
  <c r="H503" i="35"/>
  <c r="AD495" i="35"/>
  <c r="D495" i="35"/>
  <c r="E495" i="35"/>
  <c r="F495" i="35"/>
  <c r="G495" i="35"/>
  <c r="H495" i="35"/>
  <c r="AD487" i="35"/>
  <c r="D487" i="35"/>
  <c r="E487" i="35"/>
  <c r="F487" i="35"/>
  <c r="G487" i="35"/>
  <c r="H487" i="35"/>
  <c r="AD479" i="35"/>
  <c r="D479" i="35"/>
  <c r="E479" i="35"/>
  <c r="F479" i="35"/>
  <c r="G479" i="35"/>
  <c r="H479" i="35"/>
  <c r="AD471" i="35"/>
  <c r="D471" i="35"/>
  <c r="E471" i="35"/>
  <c r="F471" i="35"/>
  <c r="G471" i="35"/>
  <c r="H471" i="35"/>
  <c r="AD463" i="35"/>
  <c r="D463" i="35"/>
  <c r="H463" i="35"/>
  <c r="E463" i="35"/>
  <c r="F463" i="35"/>
  <c r="G463" i="35"/>
  <c r="AD455" i="35"/>
  <c r="D455" i="35"/>
  <c r="E455" i="35"/>
  <c r="F455" i="35"/>
  <c r="H455" i="35"/>
  <c r="G455" i="35"/>
  <c r="AD447" i="35"/>
  <c r="D447" i="35"/>
  <c r="E447" i="35"/>
  <c r="F447" i="35"/>
  <c r="G447" i="35"/>
  <c r="H447" i="35"/>
  <c r="AD439" i="35"/>
  <c r="D439" i="35"/>
  <c r="E439" i="35"/>
  <c r="F439" i="35"/>
  <c r="G439" i="35"/>
  <c r="H439" i="35"/>
  <c r="AD431" i="35"/>
  <c r="D431" i="35"/>
  <c r="E431" i="35"/>
  <c r="F431" i="35"/>
  <c r="G431" i="35"/>
  <c r="H431" i="35"/>
  <c r="AD423" i="35"/>
  <c r="D423" i="35"/>
  <c r="E423" i="35"/>
  <c r="F423" i="35"/>
  <c r="G423" i="35"/>
  <c r="H423" i="35"/>
  <c r="AD415" i="35"/>
  <c r="D415" i="35"/>
  <c r="E415" i="35"/>
  <c r="F415" i="35"/>
  <c r="G415" i="35"/>
  <c r="H415" i="35"/>
  <c r="AD407" i="35"/>
  <c r="D407" i="35"/>
  <c r="E407" i="35"/>
  <c r="F407" i="35"/>
  <c r="G407" i="35"/>
  <c r="H407" i="35"/>
  <c r="AD399" i="35"/>
  <c r="D399" i="35"/>
  <c r="E399" i="35"/>
  <c r="F399" i="35"/>
  <c r="G399" i="35"/>
  <c r="H399" i="35"/>
  <c r="AD391" i="35"/>
  <c r="D391" i="35"/>
  <c r="E391" i="35"/>
  <c r="F391" i="35"/>
  <c r="G391" i="35"/>
  <c r="H391" i="35"/>
  <c r="AD383" i="35"/>
  <c r="D383" i="35"/>
  <c r="E383" i="35"/>
  <c r="F383" i="35"/>
  <c r="G383" i="35"/>
  <c r="H383" i="35"/>
  <c r="AD375" i="35"/>
  <c r="D375" i="35"/>
  <c r="E375" i="35"/>
  <c r="F375" i="35"/>
  <c r="G375" i="35"/>
  <c r="H375" i="35"/>
  <c r="AD367" i="35"/>
  <c r="D367" i="35"/>
  <c r="E367" i="35"/>
  <c r="F367" i="35"/>
  <c r="G367" i="35"/>
  <c r="H367" i="35"/>
  <c r="AD359" i="35"/>
  <c r="D359" i="35"/>
  <c r="E359" i="35"/>
  <c r="F359" i="35"/>
  <c r="G359" i="35"/>
  <c r="H359" i="35"/>
  <c r="AD351" i="35"/>
  <c r="D351" i="35"/>
  <c r="E351" i="35"/>
  <c r="F351" i="35"/>
  <c r="G351" i="35"/>
  <c r="H351" i="35"/>
  <c r="AD343" i="35"/>
  <c r="D343" i="35"/>
  <c r="E343" i="35"/>
  <c r="F343" i="35"/>
  <c r="G343" i="35"/>
  <c r="H343" i="35"/>
  <c r="AD335" i="35"/>
  <c r="D335" i="35"/>
  <c r="E335" i="35"/>
  <c r="F335" i="35"/>
  <c r="G335" i="35"/>
  <c r="H335" i="35"/>
  <c r="AD327" i="35"/>
  <c r="D327" i="35"/>
  <c r="E327" i="35"/>
  <c r="F327" i="35"/>
  <c r="G327" i="35"/>
  <c r="H327" i="35"/>
  <c r="AD319" i="35"/>
  <c r="D319" i="35"/>
  <c r="E319" i="35"/>
  <c r="F319" i="35"/>
  <c r="G319" i="35"/>
  <c r="H319" i="35"/>
  <c r="AD311" i="35"/>
  <c r="D311" i="35"/>
  <c r="E311" i="35"/>
  <c r="F311" i="35"/>
  <c r="G311" i="35"/>
  <c r="H311" i="35"/>
  <c r="AD303" i="35"/>
  <c r="D303" i="35"/>
  <c r="E303" i="35"/>
  <c r="F303" i="35"/>
  <c r="G303" i="35"/>
  <c r="H303" i="35"/>
  <c r="AD295" i="35"/>
  <c r="D295" i="35"/>
  <c r="E295" i="35"/>
  <c r="F295" i="35"/>
  <c r="G295" i="35"/>
  <c r="H295" i="35"/>
  <c r="AD287" i="35"/>
  <c r="D287" i="35"/>
  <c r="E287" i="35"/>
  <c r="F287" i="35"/>
  <c r="G287" i="35"/>
  <c r="H287" i="35"/>
  <c r="AD279" i="35"/>
  <c r="D279" i="35"/>
  <c r="E279" i="35"/>
  <c r="F279" i="35"/>
  <c r="G279" i="35"/>
  <c r="H279" i="35"/>
  <c r="AD271" i="35"/>
  <c r="D271" i="35"/>
  <c r="E271" i="35"/>
  <c r="F271" i="35"/>
  <c r="G271" i="35"/>
  <c r="H271" i="35"/>
  <c r="AD263" i="35"/>
  <c r="D263" i="35"/>
  <c r="E263" i="35"/>
  <c r="F263" i="35"/>
  <c r="G263" i="35"/>
  <c r="H263" i="35"/>
  <c r="AD255" i="35"/>
  <c r="D255" i="35"/>
  <c r="E255" i="35"/>
  <c r="F255" i="35"/>
  <c r="G255" i="35"/>
  <c r="H255" i="35"/>
  <c r="AD247" i="35"/>
  <c r="D247" i="35"/>
  <c r="E247" i="35"/>
  <c r="F247" i="35"/>
  <c r="G247" i="35"/>
  <c r="H247" i="35"/>
  <c r="AD239" i="35"/>
  <c r="D239" i="35"/>
  <c r="E239" i="35"/>
  <c r="F239" i="35"/>
  <c r="G239" i="35"/>
  <c r="H239" i="35"/>
  <c r="AD231" i="35"/>
  <c r="D231" i="35"/>
  <c r="E231" i="35"/>
  <c r="F231" i="35"/>
  <c r="G231" i="35"/>
  <c r="H231" i="35"/>
  <c r="AD223" i="35"/>
  <c r="D223" i="35"/>
  <c r="E223" i="35"/>
  <c r="F223" i="35"/>
  <c r="G223" i="35"/>
  <c r="H223" i="35"/>
  <c r="AD215" i="35"/>
  <c r="D215" i="35"/>
  <c r="E215" i="35"/>
  <c r="F215" i="35"/>
  <c r="G215" i="35"/>
  <c r="H215" i="35"/>
  <c r="AD207" i="35"/>
  <c r="D207" i="35"/>
  <c r="E207" i="35"/>
  <c r="F207" i="35"/>
  <c r="G207" i="35"/>
  <c r="H207" i="35"/>
  <c r="AD199" i="35"/>
  <c r="D199" i="35"/>
  <c r="E199" i="35"/>
  <c r="F199" i="35"/>
  <c r="G199" i="35"/>
  <c r="H199" i="35"/>
  <c r="AD191" i="35"/>
  <c r="D191" i="35"/>
  <c r="E191" i="35"/>
  <c r="F191" i="35"/>
  <c r="G191" i="35"/>
  <c r="H191" i="35"/>
  <c r="AD183" i="35"/>
  <c r="D183" i="35"/>
  <c r="E183" i="35"/>
  <c r="F183" i="35"/>
  <c r="G183" i="35"/>
  <c r="H183" i="35"/>
  <c r="AD175" i="35"/>
  <c r="D175" i="35"/>
  <c r="E175" i="35"/>
  <c r="F175" i="35"/>
  <c r="G175" i="35"/>
  <c r="H175" i="35"/>
  <c r="AD167" i="35"/>
  <c r="D167" i="35"/>
  <c r="E167" i="35"/>
  <c r="F167" i="35"/>
  <c r="G167" i="35"/>
  <c r="H167" i="35"/>
  <c r="AD159" i="35"/>
  <c r="D159" i="35"/>
  <c r="E159" i="35"/>
  <c r="F159" i="35"/>
  <c r="G159" i="35"/>
  <c r="H159" i="35"/>
  <c r="AD151" i="35"/>
  <c r="D151" i="35"/>
  <c r="E151" i="35"/>
  <c r="F151" i="35"/>
  <c r="G151" i="35"/>
  <c r="H151" i="35"/>
  <c r="AD143" i="35"/>
  <c r="D143" i="35"/>
  <c r="E143" i="35"/>
  <c r="F143" i="35"/>
  <c r="G143" i="35"/>
  <c r="H143" i="35"/>
  <c r="AD135" i="35"/>
  <c r="D135" i="35"/>
  <c r="E135" i="35"/>
  <c r="F135" i="35"/>
  <c r="G135" i="35"/>
  <c r="H135" i="35"/>
  <c r="AD127" i="35"/>
  <c r="D127" i="35"/>
  <c r="E127" i="35"/>
  <c r="F127" i="35"/>
  <c r="G127" i="35"/>
  <c r="H127" i="35"/>
  <c r="AD119" i="35"/>
  <c r="D119" i="35"/>
  <c r="E119" i="35"/>
  <c r="F119" i="35"/>
  <c r="G119" i="35"/>
  <c r="H119" i="35"/>
  <c r="AD111" i="35"/>
  <c r="D111" i="35"/>
  <c r="E111" i="35"/>
  <c r="F111" i="35"/>
  <c r="G111" i="35"/>
  <c r="H111" i="35"/>
  <c r="AD103" i="35"/>
  <c r="D103" i="35"/>
  <c r="E103" i="35"/>
  <c r="F103" i="35"/>
  <c r="G103" i="35"/>
  <c r="H103" i="35"/>
  <c r="AD95" i="35"/>
  <c r="D95" i="35"/>
  <c r="E95" i="35"/>
  <c r="F95" i="35"/>
  <c r="G95" i="35"/>
  <c r="H95" i="35"/>
  <c r="AD87" i="35"/>
  <c r="D87" i="35"/>
  <c r="E87" i="35"/>
  <c r="F87" i="35"/>
  <c r="G87" i="35"/>
  <c r="H87" i="35"/>
  <c r="AD79" i="35"/>
  <c r="D79" i="35"/>
  <c r="E79" i="35"/>
  <c r="F79" i="35"/>
  <c r="G79" i="35"/>
  <c r="H79" i="35"/>
  <c r="AD71" i="35"/>
  <c r="D71" i="35"/>
  <c r="E71" i="35"/>
  <c r="F71" i="35"/>
  <c r="G71" i="35"/>
  <c r="H71" i="35"/>
  <c r="AD63" i="35"/>
  <c r="D63" i="35"/>
  <c r="E63" i="35"/>
  <c r="F63" i="35"/>
  <c r="G63" i="35"/>
  <c r="H63" i="35"/>
  <c r="AD55" i="35"/>
  <c r="D55" i="35"/>
  <c r="E55" i="35"/>
  <c r="F55" i="35"/>
  <c r="G55" i="35"/>
  <c r="H55" i="35"/>
  <c r="AD47" i="35"/>
  <c r="D47" i="35"/>
  <c r="E47" i="35"/>
  <c r="F47" i="35"/>
  <c r="G47" i="35"/>
  <c r="H47" i="35"/>
  <c r="AD39" i="35"/>
  <c r="D39" i="35"/>
  <c r="E39" i="35"/>
  <c r="F39" i="35"/>
  <c r="G39" i="35"/>
  <c r="H39" i="35"/>
  <c r="AD31" i="35"/>
  <c r="D31" i="35"/>
  <c r="E31" i="35"/>
  <c r="F31" i="35"/>
  <c r="G31" i="35"/>
  <c r="H31" i="35"/>
  <c r="AD23" i="35"/>
  <c r="D23" i="35"/>
  <c r="E23" i="35"/>
  <c r="F23" i="35"/>
  <c r="G23" i="35"/>
  <c r="H23" i="35"/>
  <c r="AD15" i="35"/>
  <c r="D15" i="35"/>
  <c r="E15" i="35"/>
  <c r="F15" i="35"/>
  <c r="G15" i="35"/>
  <c r="H15" i="35"/>
  <c r="AD7" i="35"/>
  <c r="D7" i="35"/>
  <c r="E7" i="35"/>
  <c r="F7" i="35"/>
  <c r="G7" i="35"/>
  <c r="H7" i="35"/>
  <c r="AD1149" i="35"/>
  <c r="E1149" i="35"/>
  <c r="F1149" i="35"/>
  <c r="G1149" i="35"/>
  <c r="H1149" i="35"/>
  <c r="D1149" i="35"/>
  <c r="AD1101" i="35"/>
  <c r="E1101" i="35"/>
  <c r="F1101" i="35"/>
  <c r="G1101" i="35"/>
  <c r="H1101" i="35"/>
  <c r="D1101" i="35"/>
  <c r="AD1061" i="35"/>
  <c r="E1061" i="35"/>
  <c r="F1061" i="35"/>
  <c r="D1061" i="35"/>
  <c r="G1061" i="35"/>
  <c r="H1061" i="35"/>
  <c r="AD1005" i="35"/>
  <c r="E1005" i="35"/>
  <c r="F1005" i="35"/>
  <c r="D1005" i="35"/>
  <c r="G1005" i="35"/>
  <c r="H1005" i="35"/>
  <c r="AD957" i="35"/>
  <c r="E957" i="35"/>
  <c r="F957" i="35"/>
  <c r="G957" i="35"/>
  <c r="H957" i="35"/>
  <c r="D957" i="35"/>
  <c r="AD909" i="35"/>
  <c r="D909" i="35"/>
  <c r="F909" i="35"/>
  <c r="G909" i="35"/>
  <c r="E909" i="35"/>
  <c r="H909" i="35"/>
  <c r="AD861" i="35"/>
  <c r="F861" i="35"/>
  <c r="G861" i="35"/>
  <c r="H861" i="35"/>
  <c r="D861" i="35"/>
  <c r="E861" i="35"/>
  <c r="AD805" i="35"/>
  <c r="F805" i="35"/>
  <c r="G805" i="35"/>
  <c r="H805" i="35"/>
  <c r="D805" i="35"/>
  <c r="E805" i="35"/>
  <c r="AD749" i="35"/>
  <c r="F749" i="35"/>
  <c r="G749" i="35"/>
  <c r="H749" i="35"/>
  <c r="D749" i="35"/>
  <c r="E749" i="35"/>
  <c r="AD701" i="35"/>
  <c r="F701" i="35"/>
  <c r="G701" i="35"/>
  <c r="H701" i="35"/>
  <c r="D701" i="35"/>
  <c r="E701" i="35"/>
  <c r="AD653" i="35"/>
  <c r="F653" i="35"/>
  <c r="G653" i="35"/>
  <c r="H653" i="35"/>
  <c r="D653" i="35"/>
  <c r="E653" i="35"/>
  <c r="AD597" i="35"/>
  <c r="F597" i="35"/>
  <c r="G597" i="35"/>
  <c r="H597" i="35"/>
  <c r="D597" i="35"/>
  <c r="E597" i="35"/>
  <c r="AD549" i="35"/>
  <c r="F549" i="35"/>
  <c r="G549" i="35"/>
  <c r="H549" i="35"/>
  <c r="D549" i="35"/>
  <c r="E549" i="35"/>
  <c r="AD509" i="35"/>
  <c r="F509" i="35"/>
  <c r="G509" i="35"/>
  <c r="H509" i="35"/>
  <c r="D509" i="35"/>
  <c r="E509" i="35"/>
  <c r="AD469" i="35"/>
  <c r="F469" i="35"/>
  <c r="E469" i="35"/>
  <c r="G469" i="35"/>
  <c r="H469" i="35"/>
  <c r="D469" i="35"/>
  <c r="AD429" i="35"/>
  <c r="D429" i="35"/>
  <c r="E429" i="35"/>
  <c r="F429" i="35"/>
  <c r="G429" i="35"/>
  <c r="H429" i="35"/>
  <c r="AD373" i="35"/>
  <c r="D373" i="35"/>
  <c r="E373" i="35"/>
  <c r="F373" i="35"/>
  <c r="G373" i="35"/>
  <c r="H373" i="35"/>
  <c r="AD325" i="35"/>
  <c r="D325" i="35"/>
  <c r="E325" i="35"/>
  <c r="F325" i="35"/>
  <c r="G325" i="35"/>
  <c r="H325" i="35"/>
  <c r="AD277" i="35"/>
  <c r="D277" i="35"/>
  <c r="E277" i="35"/>
  <c r="F277" i="35"/>
  <c r="G277" i="35"/>
  <c r="H277" i="35"/>
  <c r="AD229" i="35"/>
  <c r="D229" i="35"/>
  <c r="E229" i="35"/>
  <c r="F229" i="35"/>
  <c r="G229" i="35"/>
  <c r="H229" i="35"/>
  <c r="AD173" i="35"/>
  <c r="D173" i="35"/>
  <c r="E173" i="35"/>
  <c r="F173" i="35"/>
  <c r="G173" i="35"/>
  <c r="H173" i="35"/>
  <c r="AD117" i="35"/>
  <c r="D117" i="35"/>
  <c r="E117" i="35"/>
  <c r="F117" i="35"/>
  <c r="G117" i="35"/>
  <c r="H117" i="35"/>
  <c r="AD1178" i="35"/>
  <c r="D1178" i="35"/>
  <c r="E1178" i="35"/>
  <c r="F1178" i="35"/>
  <c r="G1178" i="35"/>
  <c r="H1178" i="35"/>
  <c r="AD1138" i="35"/>
  <c r="D1138" i="35"/>
  <c r="E1138" i="35"/>
  <c r="F1138" i="35"/>
  <c r="G1138" i="35"/>
  <c r="H1138" i="35"/>
  <c r="AD1106" i="35"/>
  <c r="D1106" i="35"/>
  <c r="E1106" i="35"/>
  <c r="F1106" i="35"/>
  <c r="G1106" i="35"/>
  <c r="H1106" i="35"/>
  <c r="AD1066" i="35"/>
  <c r="D1066" i="35"/>
  <c r="E1066" i="35"/>
  <c r="F1066" i="35"/>
  <c r="G1066" i="35"/>
  <c r="H1066" i="35"/>
  <c r="AD994" i="35"/>
  <c r="D994" i="35"/>
  <c r="E994" i="35"/>
  <c r="F994" i="35"/>
  <c r="G994" i="35"/>
  <c r="H994" i="35"/>
  <c r="AD1182" i="35"/>
  <c r="H1182" i="35"/>
  <c r="G1182" i="35"/>
  <c r="D1182" i="35"/>
  <c r="E1182" i="35"/>
  <c r="F1182" i="35"/>
  <c r="AD1174" i="35"/>
  <c r="H1174" i="35"/>
  <c r="G1174" i="35"/>
  <c r="D1174" i="35"/>
  <c r="E1174" i="35"/>
  <c r="F1174" i="35"/>
  <c r="AD1166" i="35"/>
  <c r="H1166" i="35"/>
  <c r="G1166" i="35"/>
  <c r="D1166" i="35"/>
  <c r="E1166" i="35"/>
  <c r="F1166" i="35"/>
  <c r="AD1158" i="35"/>
  <c r="H1158" i="35"/>
  <c r="G1158" i="35"/>
  <c r="D1158" i="35"/>
  <c r="E1158" i="35"/>
  <c r="F1158" i="35"/>
  <c r="AD1150" i="35"/>
  <c r="H1150" i="35"/>
  <c r="G1150" i="35"/>
  <c r="D1150" i="35"/>
  <c r="E1150" i="35"/>
  <c r="F1150" i="35"/>
  <c r="AD1142" i="35"/>
  <c r="H1142" i="35"/>
  <c r="G1142" i="35"/>
  <c r="D1142" i="35"/>
  <c r="E1142" i="35"/>
  <c r="F1142" i="35"/>
  <c r="AD1134" i="35"/>
  <c r="H1134" i="35"/>
  <c r="G1134" i="35"/>
  <c r="D1134" i="35"/>
  <c r="E1134" i="35"/>
  <c r="F1134" i="35"/>
  <c r="AD1126" i="35"/>
  <c r="H1126" i="35"/>
  <c r="G1126" i="35"/>
  <c r="D1126" i="35"/>
  <c r="E1126" i="35"/>
  <c r="F1126" i="35"/>
  <c r="AD1118" i="35"/>
  <c r="H1118" i="35"/>
  <c r="G1118" i="35"/>
  <c r="D1118" i="35"/>
  <c r="E1118" i="35"/>
  <c r="F1118" i="35"/>
  <c r="AD1110" i="35"/>
  <c r="H1110" i="35"/>
  <c r="D1110" i="35"/>
  <c r="E1110" i="35"/>
  <c r="G1110" i="35"/>
  <c r="F1110" i="35"/>
  <c r="AD1102" i="35"/>
  <c r="H1102" i="35"/>
  <c r="G1102" i="35"/>
  <c r="D1102" i="35"/>
  <c r="E1102" i="35"/>
  <c r="F1102" i="35"/>
  <c r="AD1094" i="35"/>
  <c r="H1094" i="35"/>
  <c r="G1094" i="35"/>
  <c r="D1094" i="35"/>
  <c r="E1094" i="35"/>
  <c r="F1094" i="35"/>
  <c r="AD1086" i="35"/>
  <c r="H1086" i="35"/>
  <c r="G1086" i="35"/>
  <c r="D1086" i="35"/>
  <c r="E1086" i="35"/>
  <c r="F1086" i="35"/>
  <c r="AD1078" i="35"/>
  <c r="H1078" i="35"/>
  <c r="G1078" i="35"/>
  <c r="D1078" i="35"/>
  <c r="E1078" i="35"/>
  <c r="F1078" i="35"/>
  <c r="AD1070" i="35"/>
  <c r="H1070" i="35"/>
  <c r="G1070" i="35"/>
  <c r="D1070" i="35"/>
  <c r="E1070" i="35"/>
  <c r="F1070" i="35"/>
  <c r="AD1062" i="35"/>
  <c r="H1062" i="35"/>
  <c r="G1062" i="35"/>
  <c r="D1062" i="35"/>
  <c r="E1062" i="35"/>
  <c r="F1062" i="35"/>
  <c r="AD1054" i="35"/>
  <c r="H1054" i="35"/>
  <c r="G1054" i="35"/>
  <c r="D1054" i="35"/>
  <c r="E1054" i="35"/>
  <c r="F1054" i="35"/>
  <c r="AD1046" i="35"/>
  <c r="H1046" i="35"/>
  <c r="G1046" i="35"/>
  <c r="D1046" i="35"/>
  <c r="E1046" i="35"/>
  <c r="F1046" i="35"/>
  <c r="AD1038" i="35"/>
  <c r="H1038" i="35"/>
  <c r="G1038" i="35"/>
  <c r="D1038" i="35"/>
  <c r="E1038" i="35"/>
  <c r="F1038" i="35"/>
  <c r="AD1030" i="35"/>
  <c r="H1030" i="35"/>
  <c r="G1030" i="35"/>
  <c r="D1030" i="35"/>
  <c r="E1030" i="35"/>
  <c r="F1030" i="35"/>
  <c r="AD1022" i="35"/>
  <c r="H1022" i="35"/>
  <c r="G1022" i="35"/>
  <c r="D1022" i="35"/>
  <c r="E1022" i="35"/>
  <c r="F1022" i="35"/>
  <c r="AD1014" i="35"/>
  <c r="H1014" i="35"/>
  <c r="G1014" i="35"/>
  <c r="D1014" i="35"/>
  <c r="E1014" i="35"/>
  <c r="F1014" i="35"/>
  <c r="AD1006" i="35"/>
  <c r="H1006" i="35"/>
  <c r="G1006" i="35"/>
  <c r="D1006" i="35"/>
  <c r="E1006" i="35"/>
  <c r="F1006" i="35"/>
  <c r="AD998" i="35"/>
  <c r="H998" i="35"/>
  <c r="G998" i="35"/>
  <c r="D998" i="35"/>
  <c r="E998" i="35"/>
  <c r="F998" i="35"/>
  <c r="AD990" i="35"/>
  <c r="H990" i="35"/>
  <c r="G990" i="35"/>
  <c r="D990" i="35"/>
  <c r="E990" i="35"/>
  <c r="F990" i="35"/>
  <c r="AD982" i="35"/>
  <c r="H982" i="35"/>
  <c r="G982" i="35"/>
  <c r="D982" i="35"/>
  <c r="E982" i="35"/>
  <c r="F982" i="35"/>
  <c r="AD974" i="35"/>
  <c r="H974" i="35"/>
  <c r="G974" i="35"/>
  <c r="D974" i="35"/>
  <c r="E974" i="35"/>
  <c r="F974" i="35"/>
  <c r="AD966" i="35"/>
  <c r="H966" i="35"/>
  <c r="G966" i="35"/>
  <c r="D966" i="35"/>
  <c r="E966" i="35"/>
  <c r="F966" i="35"/>
  <c r="AD958" i="35"/>
  <c r="H958" i="35"/>
  <c r="G958" i="35"/>
  <c r="D958" i="35"/>
  <c r="E958" i="35"/>
  <c r="F958" i="35"/>
  <c r="AD950" i="35"/>
  <c r="H950" i="35"/>
  <c r="G950" i="35"/>
  <c r="D950" i="35"/>
  <c r="E950" i="35"/>
  <c r="F950" i="35"/>
  <c r="AD942" i="35"/>
  <c r="H942" i="35"/>
  <c r="G942" i="35"/>
  <c r="D942" i="35"/>
  <c r="E942" i="35"/>
  <c r="F942" i="35"/>
  <c r="AD934" i="35"/>
  <c r="D934" i="35"/>
  <c r="E934" i="35"/>
  <c r="F934" i="35"/>
  <c r="G934" i="35"/>
  <c r="H934" i="35"/>
  <c r="AD926" i="35"/>
  <c r="D926" i="35"/>
  <c r="G926" i="35"/>
  <c r="F926" i="35"/>
  <c r="H926" i="35"/>
  <c r="E926" i="35"/>
  <c r="AD918" i="35"/>
  <c r="D918" i="35"/>
  <c r="G918" i="35"/>
  <c r="E918" i="35"/>
  <c r="F918" i="35"/>
  <c r="H918" i="35"/>
  <c r="AD910" i="35"/>
  <c r="D910" i="35"/>
  <c r="G910" i="35"/>
  <c r="E910" i="35"/>
  <c r="F910" i="35"/>
  <c r="H910" i="35"/>
  <c r="AD902" i="35"/>
  <c r="D902" i="35"/>
  <c r="G902" i="35"/>
  <c r="H902" i="35"/>
  <c r="E902" i="35"/>
  <c r="F902" i="35"/>
  <c r="AD894" i="35"/>
  <c r="D894" i="35"/>
  <c r="G894" i="35"/>
  <c r="F894" i="35"/>
  <c r="H894" i="35"/>
  <c r="E894" i="35"/>
  <c r="AD886" i="35"/>
  <c r="D886" i="35"/>
  <c r="G886" i="35"/>
  <c r="E886" i="35"/>
  <c r="F886" i="35"/>
  <c r="H886" i="35"/>
  <c r="AD878" i="35"/>
  <c r="D878" i="35"/>
  <c r="G878" i="35"/>
  <c r="E878" i="35"/>
  <c r="F878" i="35"/>
  <c r="H878" i="35"/>
  <c r="AD870" i="35"/>
  <c r="D870" i="35"/>
  <c r="E870" i="35"/>
  <c r="G870" i="35"/>
  <c r="H870" i="35"/>
  <c r="F870" i="35"/>
  <c r="AD862" i="35"/>
  <c r="D862" i="35"/>
  <c r="E862" i="35"/>
  <c r="F862" i="35"/>
  <c r="G862" i="35"/>
  <c r="H862" i="35"/>
  <c r="AD854" i="35"/>
  <c r="D854" i="35"/>
  <c r="E854" i="35"/>
  <c r="F854" i="35"/>
  <c r="G854" i="35"/>
  <c r="H854" i="35"/>
  <c r="AD846" i="35"/>
  <c r="D846" i="35"/>
  <c r="E846" i="35"/>
  <c r="F846" i="35"/>
  <c r="G846" i="35"/>
  <c r="H846" i="35"/>
  <c r="AD838" i="35"/>
  <c r="D838" i="35"/>
  <c r="E838" i="35"/>
  <c r="F838" i="35"/>
  <c r="G838" i="35"/>
  <c r="H838" i="35"/>
  <c r="AD830" i="35"/>
  <c r="D830" i="35"/>
  <c r="E830" i="35"/>
  <c r="F830" i="35"/>
  <c r="G830" i="35"/>
  <c r="H830" i="35"/>
  <c r="AD822" i="35"/>
  <c r="D822" i="35"/>
  <c r="E822" i="35"/>
  <c r="F822" i="35"/>
  <c r="G822" i="35"/>
  <c r="H822" i="35"/>
  <c r="AD814" i="35"/>
  <c r="D814" i="35"/>
  <c r="E814" i="35"/>
  <c r="F814" i="35"/>
  <c r="G814" i="35"/>
  <c r="H814" i="35"/>
  <c r="AD806" i="35"/>
  <c r="D806" i="35"/>
  <c r="E806" i="35"/>
  <c r="F806" i="35"/>
  <c r="G806" i="35"/>
  <c r="H806" i="35"/>
  <c r="AD798" i="35"/>
  <c r="D798" i="35"/>
  <c r="E798" i="35"/>
  <c r="F798" i="35"/>
  <c r="G798" i="35"/>
  <c r="H798" i="35"/>
  <c r="AD790" i="35"/>
  <c r="D790" i="35"/>
  <c r="E790" i="35"/>
  <c r="F790" i="35"/>
  <c r="G790" i="35"/>
  <c r="H790" i="35"/>
  <c r="AD782" i="35"/>
  <c r="D782" i="35"/>
  <c r="E782" i="35"/>
  <c r="F782" i="35"/>
  <c r="G782" i="35"/>
  <c r="H782" i="35"/>
  <c r="AD774" i="35"/>
  <c r="D774" i="35"/>
  <c r="E774" i="35"/>
  <c r="F774" i="35"/>
  <c r="G774" i="35"/>
  <c r="H774" i="35"/>
  <c r="AD766" i="35"/>
  <c r="D766" i="35"/>
  <c r="E766" i="35"/>
  <c r="F766" i="35"/>
  <c r="G766" i="35"/>
  <c r="H766" i="35"/>
  <c r="AD758" i="35"/>
  <c r="D758" i="35"/>
  <c r="E758" i="35"/>
  <c r="F758" i="35"/>
  <c r="G758" i="35"/>
  <c r="H758" i="35"/>
  <c r="AD750" i="35"/>
  <c r="D750" i="35"/>
  <c r="E750" i="35"/>
  <c r="F750" i="35"/>
  <c r="G750" i="35"/>
  <c r="H750" i="35"/>
  <c r="AD742" i="35"/>
  <c r="D742" i="35"/>
  <c r="E742" i="35"/>
  <c r="F742" i="35"/>
  <c r="G742" i="35"/>
  <c r="H742" i="35"/>
  <c r="AD734" i="35"/>
  <c r="D734" i="35"/>
  <c r="E734" i="35"/>
  <c r="F734" i="35"/>
  <c r="G734" i="35"/>
  <c r="H734" i="35"/>
  <c r="AD726" i="35"/>
  <c r="D726" i="35"/>
  <c r="E726" i="35"/>
  <c r="F726" i="35"/>
  <c r="G726" i="35"/>
  <c r="H726" i="35"/>
  <c r="AD718" i="35"/>
  <c r="D718" i="35"/>
  <c r="E718" i="35"/>
  <c r="F718" i="35"/>
  <c r="G718" i="35"/>
  <c r="H718" i="35"/>
  <c r="AD710" i="35"/>
  <c r="D710" i="35"/>
  <c r="E710" i="35"/>
  <c r="F710" i="35"/>
  <c r="G710" i="35"/>
  <c r="H710" i="35"/>
  <c r="AD702" i="35"/>
  <c r="D702" i="35"/>
  <c r="E702" i="35"/>
  <c r="F702" i="35"/>
  <c r="G702" i="35"/>
  <c r="H702" i="35"/>
  <c r="AD694" i="35"/>
  <c r="D694" i="35"/>
  <c r="E694" i="35"/>
  <c r="F694" i="35"/>
  <c r="G694" i="35"/>
  <c r="H694" i="35"/>
  <c r="AD686" i="35"/>
  <c r="D686" i="35"/>
  <c r="E686" i="35"/>
  <c r="F686" i="35"/>
  <c r="G686" i="35"/>
  <c r="H686" i="35"/>
  <c r="AD678" i="35"/>
  <c r="D678" i="35"/>
  <c r="E678" i="35"/>
  <c r="F678" i="35"/>
  <c r="G678" i="35"/>
  <c r="H678" i="35"/>
  <c r="AD670" i="35"/>
  <c r="D670" i="35"/>
  <c r="E670" i="35"/>
  <c r="F670" i="35"/>
  <c r="G670" i="35"/>
  <c r="H670" i="35"/>
  <c r="AD662" i="35"/>
  <c r="D662" i="35"/>
  <c r="E662" i="35"/>
  <c r="F662" i="35"/>
  <c r="G662" i="35"/>
  <c r="H662" i="35"/>
  <c r="AD654" i="35"/>
  <c r="D654" i="35"/>
  <c r="E654" i="35"/>
  <c r="F654" i="35"/>
  <c r="G654" i="35"/>
  <c r="H654" i="35"/>
  <c r="AD646" i="35"/>
  <c r="D646" i="35"/>
  <c r="E646" i="35"/>
  <c r="F646" i="35"/>
  <c r="G646" i="35"/>
  <c r="H646" i="35"/>
  <c r="AD638" i="35"/>
  <c r="D638" i="35"/>
  <c r="E638" i="35"/>
  <c r="F638" i="35"/>
  <c r="G638" i="35"/>
  <c r="H638" i="35"/>
  <c r="AD630" i="35"/>
  <c r="D630" i="35"/>
  <c r="E630" i="35"/>
  <c r="F630" i="35"/>
  <c r="G630" i="35"/>
  <c r="H630" i="35"/>
  <c r="AD622" i="35"/>
  <c r="D622" i="35"/>
  <c r="E622" i="35"/>
  <c r="F622" i="35"/>
  <c r="G622" i="35"/>
  <c r="H622" i="35"/>
  <c r="AD614" i="35"/>
  <c r="D614" i="35"/>
  <c r="E614" i="35"/>
  <c r="F614" i="35"/>
  <c r="G614" i="35"/>
  <c r="H614" i="35"/>
  <c r="AD606" i="35"/>
  <c r="D606" i="35"/>
  <c r="E606" i="35"/>
  <c r="F606" i="35"/>
  <c r="G606" i="35"/>
  <c r="H606" i="35"/>
  <c r="AD598" i="35"/>
  <c r="D598" i="35"/>
  <c r="E598" i="35"/>
  <c r="F598" i="35"/>
  <c r="G598" i="35"/>
  <c r="H598" i="35"/>
  <c r="AD590" i="35"/>
  <c r="D590" i="35"/>
  <c r="E590" i="35"/>
  <c r="F590" i="35"/>
  <c r="G590" i="35"/>
  <c r="H590" i="35"/>
  <c r="AD582" i="35"/>
  <c r="D582" i="35"/>
  <c r="E582" i="35"/>
  <c r="F582" i="35"/>
  <c r="G582" i="35"/>
  <c r="H582" i="35"/>
  <c r="AD574" i="35"/>
  <c r="D574" i="35"/>
  <c r="E574" i="35"/>
  <c r="F574" i="35"/>
  <c r="G574" i="35"/>
  <c r="H574" i="35"/>
  <c r="AD566" i="35"/>
  <c r="D566" i="35"/>
  <c r="E566" i="35"/>
  <c r="F566" i="35"/>
  <c r="G566" i="35"/>
  <c r="H566" i="35"/>
  <c r="AD558" i="35"/>
  <c r="D558" i="35"/>
  <c r="E558" i="35"/>
  <c r="F558" i="35"/>
  <c r="G558" i="35"/>
  <c r="H558" i="35"/>
  <c r="AD550" i="35"/>
  <c r="D550" i="35"/>
  <c r="E550" i="35"/>
  <c r="F550" i="35"/>
  <c r="G550" i="35"/>
  <c r="H550" i="35"/>
  <c r="AD542" i="35"/>
  <c r="D542" i="35"/>
  <c r="E542" i="35"/>
  <c r="F542" i="35"/>
  <c r="G542" i="35"/>
  <c r="H542" i="35"/>
  <c r="AD534" i="35"/>
  <c r="D534" i="35"/>
  <c r="E534" i="35"/>
  <c r="F534" i="35"/>
  <c r="G534" i="35"/>
  <c r="H534" i="35"/>
  <c r="AD526" i="35"/>
  <c r="D526" i="35"/>
  <c r="E526" i="35"/>
  <c r="F526" i="35"/>
  <c r="G526" i="35"/>
  <c r="H526" i="35"/>
  <c r="AD518" i="35"/>
  <c r="D518" i="35"/>
  <c r="E518" i="35"/>
  <c r="F518" i="35"/>
  <c r="G518" i="35"/>
  <c r="H518" i="35"/>
  <c r="AD510" i="35"/>
  <c r="D510" i="35"/>
  <c r="E510" i="35"/>
  <c r="F510" i="35"/>
  <c r="G510" i="35"/>
  <c r="H510" i="35"/>
  <c r="AD502" i="35"/>
  <c r="D502" i="35"/>
  <c r="E502" i="35"/>
  <c r="F502" i="35"/>
  <c r="G502" i="35"/>
  <c r="H502" i="35"/>
  <c r="AD494" i="35"/>
  <c r="D494" i="35"/>
  <c r="E494" i="35"/>
  <c r="F494" i="35"/>
  <c r="G494" i="35"/>
  <c r="H494" i="35"/>
  <c r="AD486" i="35"/>
  <c r="D486" i="35"/>
  <c r="E486" i="35"/>
  <c r="F486" i="35"/>
  <c r="G486" i="35"/>
  <c r="H486" i="35"/>
  <c r="AD478" i="35"/>
  <c r="D478" i="35"/>
  <c r="E478" i="35"/>
  <c r="F478" i="35"/>
  <c r="G478" i="35"/>
  <c r="H478" i="35"/>
  <c r="AD470" i="35"/>
  <c r="D470" i="35"/>
  <c r="E470" i="35"/>
  <c r="F470" i="35"/>
  <c r="G470" i="35"/>
  <c r="H470" i="35"/>
  <c r="AD462" i="35"/>
  <c r="E462" i="35"/>
  <c r="H462" i="35"/>
  <c r="D462" i="35"/>
  <c r="F462" i="35"/>
  <c r="G462" i="35"/>
  <c r="AD454" i="35"/>
  <c r="G454" i="35"/>
  <c r="H454" i="35"/>
  <c r="E454" i="35"/>
  <c r="D454" i="35"/>
  <c r="F454" i="35"/>
  <c r="AD446" i="35"/>
  <c r="G446" i="35"/>
  <c r="H446" i="35"/>
  <c r="D446" i="35"/>
  <c r="E446" i="35"/>
  <c r="F446" i="35"/>
  <c r="AD438" i="35"/>
  <c r="G438" i="35"/>
  <c r="H438" i="35"/>
  <c r="D438" i="35"/>
  <c r="E438" i="35"/>
  <c r="F438" i="35"/>
  <c r="AD430" i="35"/>
  <c r="G430" i="35"/>
  <c r="H430" i="35"/>
  <c r="D430" i="35"/>
  <c r="E430" i="35"/>
  <c r="F430" i="35"/>
  <c r="AD422" i="35"/>
  <c r="G422" i="35"/>
  <c r="H422" i="35"/>
  <c r="D422" i="35"/>
  <c r="E422" i="35"/>
  <c r="F422" i="35"/>
  <c r="AD414" i="35"/>
  <c r="G414" i="35"/>
  <c r="H414" i="35"/>
  <c r="D414" i="35"/>
  <c r="E414" i="35"/>
  <c r="F414" i="35"/>
  <c r="AD406" i="35"/>
  <c r="G406" i="35"/>
  <c r="H406" i="35"/>
  <c r="D406" i="35"/>
  <c r="E406" i="35"/>
  <c r="F406" i="35"/>
  <c r="AD398" i="35"/>
  <c r="G398" i="35"/>
  <c r="H398" i="35"/>
  <c r="D398" i="35"/>
  <c r="E398" i="35"/>
  <c r="F398" i="35"/>
  <c r="AD390" i="35"/>
  <c r="G390" i="35"/>
  <c r="H390" i="35"/>
  <c r="D390" i="35"/>
  <c r="E390" i="35"/>
  <c r="F390" i="35"/>
  <c r="AD382" i="35"/>
  <c r="G382" i="35"/>
  <c r="H382" i="35"/>
  <c r="D382" i="35"/>
  <c r="E382" i="35"/>
  <c r="F382" i="35"/>
  <c r="AD374" i="35"/>
  <c r="G374" i="35"/>
  <c r="H374" i="35"/>
  <c r="D374" i="35"/>
  <c r="E374" i="35"/>
  <c r="F374" i="35"/>
  <c r="AD366" i="35"/>
  <c r="G366" i="35"/>
  <c r="H366" i="35"/>
  <c r="D366" i="35"/>
  <c r="E366" i="35"/>
  <c r="F366" i="35"/>
  <c r="AD358" i="35"/>
  <c r="G358" i="35"/>
  <c r="H358" i="35"/>
  <c r="D358" i="35"/>
  <c r="E358" i="35"/>
  <c r="F358" i="35"/>
  <c r="AD350" i="35"/>
  <c r="G350" i="35"/>
  <c r="H350" i="35"/>
  <c r="D350" i="35"/>
  <c r="E350" i="35"/>
  <c r="F350" i="35"/>
  <c r="AD342" i="35"/>
  <c r="G342" i="35"/>
  <c r="H342" i="35"/>
  <c r="D342" i="35"/>
  <c r="E342" i="35"/>
  <c r="F342" i="35"/>
  <c r="AD334" i="35"/>
  <c r="G334" i="35"/>
  <c r="H334" i="35"/>
  <c r="D334" i="35"/>
  <c r="E334" i="35"/>
  <c r="F334" i="35"/>
  <c r="AD326" i="35"/>
  <c r="G326" i="35"/>
  <c r="H326" i="35"/>
  <c r="D326" i="35"/>
  <c r="E326" i="35"/>
  <c r="F326" i="35"/>
  <c r="AD318" i="35"/>
  <c r="G318" i="35"/>
  <c r="H318" i="35"/>
  <c r="D318" i="35"/>
  <c r="E318" i="35"/>
  <c r="F318" i="35"/>
  <c r="AD310" i="35"/>
  <c r="G310" i="35"/>
  <c r="H310" i="35"/>
  <c r="D310" i="35"/>
  <c r="E310" i="35"/>
  <c r="F310" i="35"/>
  <c r="AD302" i="35"/>
  <c r="G302" i="35"/>
  <c r="H302" i="35"/>
  <c r="D302" i="35"/>
  <c r="E302" i="35"/>
  <c r="F302" i="35"/>
  <c r="AD294" i="35"/>
  <c r="G294" i="35"/>
  <c r="H294" i="35"/>
  <c r="D294" i="35"/>
  <c r="E294" i="35"/>
  <c r="F294" i="35"/>
  <c r="AD286" i="35"/>
  <c r="G286" i="35"/>
  <c r="H286" i="35"/>
  <c r="D286" i="35"/>
  <c r="E286" i="35"/>
  <c r="F286" i="35"/>
  <c r="AD278" i="35"/>
  <c r="G278" i="35"/>
  <c r="H278" i="35"/>
  <c r="D278" i="35"/>
  <c r="E278" i="35"/>
  <c r="F278" i="35"/>
  <c r="AD270" i="35"/>
  <c r="G270" i="35"/>
  <c r="H270" i="35"/>
  <c r="D270" i="35"/>
  <c r="E270" i="35"/>
  <c r="F270" i="35"/>
  <c r="AD262" i="35"/>
  <c r="G262" i="35"/>
  <c r="H262" i="35"/>
  <c r="D262" i="35"/>
  <c r="E262" i="35"/>
  <c r="F262" i="35"/>
  <c r="AD254" i="35"/>
  <c r="G254" i="35"/>
  <c r="H254" i="35"/>
  <c r="D254" i="35"/>
  <c r="E254" i="35"/>
  <c r="F254" i="35"/>
  <c r="AD246" i="35"/>
  <c r="G246" i="35"/>
  <c r="H246" i="35"/>
  <c r="D246" i="35"/>
  <c r="E246" i="35"/>
  <c r="F246" i="35"/>
  <c r="AD238" i="35"/>
  <c r="G238" i="35"/>
  <c r="H238" i="35"/>
  <c r="D238" i="35"/>
  <c r="E238" i="35"/>
  <c r="F238" i="35"/>
  <c r="AD230" i="35"/>
  <c r="G230" i="35"/>
  <c r="H230" i="35"/>
  <c r="D230" i="35"/>
  <c r="E230" i="35"/>
  <c r="F230" i="35"/>
  <c r="AD222" i="35"/>
  <c r="G222" i="35"/>
  <c r="H222" i="35"/>
  <c r="D222" i="35"/>
  <c r="E222" i="35"/>
  <c r="F222" i="35"/>
  <c r="AD214" i="35"/>
  <c r="G214" i="35"/>
  <c r="H214" i="35"/>
  <c r="D214" i="35"/>
  <c r="E214" i="35"/>
  <c r="F214" i="35"/>
  <c r="AD206" i="35"/>
  <c r="G206" i="35"/>
  <c r="H206" i="35"/>
  <c r="D206" i="35"/>
  <c r="E206" i="35"/>
  <c r="F206" i="35"/>
  <c r="AD198" i="35"/>
  <c r="G198" i="35"/>
  <c r="H198" i="35"/>
  <c r="D198" i="35"/>
  <c r="E198" i="35"/>
  <c r="F198" i="35"/>
  <c r="AD190" i="35"/>
  <c r="G190" i="35"/>
  <c r="H190" i="35"/>
  <c r="D190" i="35"/>
  <c r="E190" i="35"/>
  <c r="F190" i="35"/>
  <c r="AD182" i="35"/>
  <c r="G182" i="35"/>
  <c r="H182" i="35"/>
  <c r="D182" i="35"/>
  <c r="E182" i="35"/>
  <c r="F182" i="35"/>
  <c r="AD174" i="35"/>
  <c r="G174" i="35"/>
  <c r="H174" i="35"/>
  <c r="D174" i="35"/>
  <c r="E174" i="35"/>
  <c r="F174" i="35"/>
  <c r="AD166" i="35"/>
  <c r="G166" i="35"/>
  <c r="H166" i="35"/>
  <c r="D166" i="35"/>
  <c r="E166" i="35"/>
  <c r="F166" i="35"/>
  <c r="AD158" i="35"/>
  <c r="G158" i="35"/>
  <c r="H158" i="35"/>
  <c r="D158" i="35"/>
  <c r="E158" i="35"/>
  <c r="F158" i="35"/>
  <c r="AD150" i="35"/>
  <c r="G150" i="35"/>
  <c r="H150" i="35"/>
  <c r="D150" i="35"/>
  <c r="E150" i="35"/>
  <c r="F150" i="35"/>
  <c r="AD142" i="35"/>
  <c r="G142" i="35"/>
  <c r="H142" i="35"/>
  <c r="D142" i="35"/>
  <c r="E142" i="35"/>
  <c r="F142" i="35"/>
  <c r="AD134" i="35"/>
  <c r="G134" i="35"/>
  <c r="H134" i="35"/>
  <c r="D134" i="35"/>
  <c r="E134" i="35"/>
  <c r="F134" i="35"/>
  <c r="AD126" i="35"/>
  <c r="G126" i="35"/>
  <c r="H126" i="35"/>
  <c r="D126" i="35"/>
  <c r="E126" i="35"/>
  <c r="F126" i="35"/>
  <c r="AD118" i="35"/>
  <c r="G118" i="35"/>
  <c r="H118" i="35"/>
  <c r="D118" i="35"/>
  <c r="E118" i="35"/>
  <c r="F118" i="35"/>
  <c r="AD110" i="35"/>
  <c r="G110" i="35"/>
  <c r="H110" i="35"/>
  <c r="D110" i="35"/>
  <c r="E110" i="35"/>
  <c r="F110" i="35"/>
  <c r="AD102" i="35"/>
  <c r="G102" i="35"/>
  <c r="H102" i="35"/>
  <c r="D102" i="35"/>
  <c r="E102" i="35"/>
  <c r="F102" i="35"/>
  <c r="AD94" i="35"/>
  <c r="G94" i="35"/>
  <c r="H94" i="35"/>
  <c r="D94" i="35"/>
  <c r="E94" i="35"/>
  <c r="F94" i="35"/>
  <c r="AD86" i="35"/>
  <c r="G86" i="35"/>
  <c r="H86" i="35"/>
  <c r="D86" i="35"/>
  <c r="E86" i="35"/>
  <c r="F86" i="35"/>
  <c r="AD78" i="35"/>
  <c r="G78" i="35"/>
  <c r="H78" i="35"/>
  <c r="D78" i="35"/>
  <c r="E78" i="35"/>
  <c r="F78" i="35"/>
  <c r="AD70" i="35"/>
  <c r="G70" i="35"/>
  <c r="H70" i="35"/>
  <c r="D70" i="35"/>
  <c r="E70" i="35"/>
  <c r="F70" i="35"/>
  <c r="AD62" i="35"/>
  <c r="G62" i="35"/>
  <c r="H62" i="35"/>
  <c r="D62" i="35"/>
  <c r="E62" i="35"/>
  <c r="F62" i="35"/>
  <c r="AD54" i="35"/>
  <c r="G54" i="35"/>
  <c r="H54" i="35"/>
  <c r="D54" i="35"/>
  <c r="E54" i="35"/>
  <c r="F54" i="35"/>
  <c r="AD46" i="35"/>
  <c r="G46" i="35"/>
  <c r="H46" i="35"/>
  <c r="D46" i="35"/>
  <c r="E46" i="35"/>
  <c r="F46" i="35"/>
  <c r="AD38" i="35"/>
  <c r="G38" i="35"/>
  <c r="H38" i="35"/>
  <c r="D38" i="35"/>
  <c r="E38" i="35"/>
  <c r="F38" i="35"/>
  <c r="AD30" i="35"/>
  <c r="G30" i="35"/>
  <c r="H30" i="35"/>
  <c r="D30" i="35"/>
  <c r="E30" i="35"/>
  <c r="F30" i="35"/>
  <c r="AD22" i="35"/>
  <c r="G22" i="35"/>
  <c r="H22" i="35"/>
  <c r="D22" i="35"/>
  <c r="E22" i="35"/>
  <c r="F22" i="35"/>
  <c r="AD14" i="35"/>
  <c r="G14" i="35"/>
  <c r="H14" i="35"/>
  <c r="D14" i="35"/>
  <c r="E14" i="35"/>
  <c r="F14" i="35"/>
  <c r="AD6" i="35"/>
  <c r="G6" i="35"/>
  <c r="H6" i="35"/>
  <c r="D6" i="35"/>
  <c r="E6" i="35"/>
  <c r="F6" i="35"/>
  <c r="G5" i="35"/>
  <c r="F5" i="35"/>
  <c r="E5" i="35"/>
  <c r="H5" i="35"/>
  <c r="T38" i="35" l="1"/>
  <c r="X38" i="35"/>
  <c r="W38" i="35"/>
  <c r="V38" i="35"/>
  <c r="U38" i="35"/>
  <c r="AB94" i="35"/>
  <c r="AA94" i="35"/>
  <c r="Z94" i="35"/>
  <c r="Y94" i="35"/>
  <c r="AC94" i="35"/>
  <c r="AB646" i="35"/>
  <c r="AA646" i="35"/>
  <c r="Z646" i="35"/>
  <c r="Y646" i="35"/>
  <c r="AC646" i="35"/>
  <c r="U1138" i="35"/>
  <c r="T1138" i="35"/>
  <c r="X1138" i="35"/>
  <c r="W1138" i="35"/>
  <c r="V1138" i="35"/>
  <c r="V173" i="35"/>
  <c r="U173" i="35"/>
  <c r="T173" i="35"/>
  <c r="X173" i="35"/>
  <c r="W173" i="35"/>
  <c r="AC509" i="35"/>
  <c r="AB509" i="35"/>
  <c r="Z509" i="35"/>
  <c r="AA509" i="35"/>
  <c r="Y509" i="35"/>
  <c r="X567" i="35"/>
  <c r="W567" i="35"/>
  <c r="V567" i="35"/>
  <c r="T567" i="35"/>
  <c r="U567" i="35"/>
  <c r="W589" i="35"/>
  <c r="V589" i="35"/>
  <c r="U589" i="35"/>
  <c r="T589" i="35"/>
  <c r="X589" i="35"/>
  <c r="AC432" i="35"/>
  <c r="AB432" i="35"/>
  <c r="AA432" i="35"/>
  <c r="Y432" i="35"/>
  <c r="Z432" i="35"/>
  <c r="AC624" i="35"/>
  <c r="AB624" i="35"/>
  <c r="AA624" i="35"/>
  <c r="Z624" i="35"/>
  <c r="Y624" i="35"/>
  <c r="U1146" i="35"/>
  <c r="T1146" i="35"/>
  <c r="X1146" i="35"/>
  <c r="W1146" i="35"/>
  <c r="V1146" i="35"/>
  <c r="X81" i="35"/>
  <c r="W81" i="35"/>
  <c r="V81" i="35"/>
  <c r="T81" i="35"/>
  <c r="U81" i="35"/>
  <c r="V313" i="35"/>
  <c r="U313" i="35"/>
  <c r="X313" i="35"/>
  <c r="W313" i="35"/>
  <c r="T313" i="35"/>
  <c r="AB433" i="35"/>
  <c r="AA433" i="35"/>
  <c r="Z433" i="35"/>
  <c r="Y433" i="35"/>
  <c r="AC433" i="35"/>
  <c r="X777" i="35"/>
  <c r="W777" i="35"/>
  <c r="V777" i="35"/>
  <c r="T777" i="35"/>
  <c r="U777" i="35"/>
  <c r="X945" i="35"/>
  <c r="W945" i="35"/>
  <c r="U945" i="35"/>
  <c r="T945" i="35"/>
  <c r="V945" i="35"/>
  <c r="X1114" i="35"/>
  <c r="W1114" i="35"/>
  <c r="V1114" i="35"/>
  <c r="U1114" i="35"/>
  <c r="T1114" i="35"/>
  <c r="X434" i="35"/>
  <c r="W434" i="35"/>
  <c r="V434" i="35"/>
  <c r="U434" i="35"/>
  <c r="T434" i="35"/>
  <c r="U962" i="35"/>
  <c r="T962" i="35"/>
  <c r="X962" i="35"/>
  <c r="W962" i="35"/>
  <c r="V962" i="35"/>
  <c r="X227" i="35"/>
  <c r="W227" i="35"/>
  <c r="U227" i="35"/>
  <c r="T227" i="35"/>
  <c r="V227" i="35"/>
  <c r="V515" i="35"/>
  <c r="U515" i="35"/>
  <c r="T515" i="35"/>
  <c r="X515" i="35"/>
  <c r="W515" i="35"/>
  <c r="W77" i="35"/>
  <c r="V77" i="35"/>
  <c r="U77" i="35"/>
  <c r="T77" i="35"/>
  <c r="X77" i="35"/>
  <c r="AC212" i="35"/>
  <c r="AB212" i="35"/>
  <c r="Z212" i="35"/>
  <c r="Y212" i="35"/>
  <c r="AA212" i="35"/>
  <c r="AC236" i="35"/>
  <c r="AB236" i="35"/>
  <c r="Z236" i="35"/>
  <c r="Y236" i="35"/>
  <c r="AA236" i="35"/>
  <c r="AC868" i="35"/>
  <c r="AB868" i="35"/>
  <c r="AA868" i="35"/>
  <c r="Z868" i="35"/>
  <c r="Y868" i="35"/>
  <c r="AB948" i="35"/>
  <c r="AA948" i="35"/>
  <c r="Z948" i="35"/>
  <c r="AC948" i="35"/>
  <c r="Y948" i="35"/>
  <c r="W37" i="35"/>
  <c r="V37" i="35"/>
  <c r="U37" i="35"/>
  <c r="T37" i="35"/>
  <c r="X37" i="35"/>
  <c r="X1368" i="35"/>
  <c r="W1368" i="35"/>
  <c r="V1368" i="35"/>
  <c r="U1368" i="35"/>
  <c r="T1368" i="35"/>
  <c r="V1384" i="35"/>
  <c r="U1384" i="35"/>
  <c r="T1384" i="35"/>
  <c r="X1384" i="35"/>
  <c r="W1384" i="35"/>
  <c r="AC1528" i="35"/>
  <c r="AB1528" i="35"/>
  <c r="AA1528" i="35"/>
  <c r="Z1528" i="35"/>
  <c r="Y1528" i="35"/>
  <c r="X1313" i="35"/>
  <c r="W1313" i="35"/>
  <c r="V1313" i="35"/>
  <c r="U1313" i="35"/>
  <c r="T1313" i="35"/>
  <c r="X1329" i="35"/>
  <c r="W1329" i="35"/>
  <c r="V1329" i="35"/>
  <c r="U1329" i="35"/>
  <c r="T1329" i="35"/>
  <c r="X1211" i="35"/>
  <c r="W1211" i="35"/>
  <c r="V1211" i="35"/>
  <c r="U1211" i="35"/>
  <c r="T1211" i="35"/>
  <c r="X1227" i="35"/>
  <c r="W1227" i="35"/>
  <c r="V1227" i="35"/>
  <c r="U1227" i="35"/>
  <c r="T1227" i="35"/>
  <c r="V1277" i="35"/>
  <c r="U1277" i="35"/>
  <c r="T1277" i="35"/>
  <c r="X1277" i="35"/>
  <c r="W1277" i="35"/>
  <c r="U1477" i="35"/>
  <c r="T1477" i="35"/>
  <c r="X1477" i="35"/>
  <c r="W1477" i="35"/>
  <c r="V1477" i="35"/>
  <c r="AB126" i="35"/>
  <c r="AA126" i="35"/>
  <c r="Z126" i="35"/>
  <c r="Y126" i="35"/>
  <c r="AC126" i="35"/>
  <c r="AA134" i="35"/>
  <c r="Z134" i="35"/>
  <c r="Y134" i="35"/>
  <c r="AC134" i="35"/>
  <c r="AB134" i="35"/>
  <c r="AA142" i="35"/>
  <c r="Z142" i="35"/>
  <c r="Y142" i="35"/>
  <c r="AC142" i="35"/>
  <c r="AB142" i="35"/>
  <c r="AA150" i="35"/>
  <c r="Z150" i="35"/>
  <c r="Y150" i="35"/>
  <c r="AC150" i="35"/>
  <c r="AB150" i="35"/>
  <c r="AA158" i="35"/>
  <c r="Z158" i="35"/>
  <c r="Y158" i="35"/>
  <c r="AC158" i="35"/>
  <c r="AB158" i="35"/>
  <c r="AB198" i="35"/>
  <c r="Y198" i="35"/>
  <c r="AC198" i="35"/>
  <c r="Z198" i="35"/>
  <c r="AA198" i="35"/>
  <c r="AB206" i="35"/>
  <c r="AA206" i="35"/>
  <c r="Y206" i="35"/>
  <c r="AC206" i="35"/>
  <c r="Z206" i="35"/>
  <c r="AB214" i="35"/>
  <c r="AA214" i="35"/>
  <c r="Y214" i="35"/>
  <c r="AC214" i="35"/>
  <c r="Z214" i="35"/>
  <c r="AB222" i="35"/>
  <c r="AA222" i="35"/>
  <c r="Y222" i="35"/>
  <c r="AC222" i="35"/>
  <c r="Z222" i="35"/>
  <c r="AB230" i="35"/>
  <c r="AA230" i="35"/>
  <c r="Y230" i="35"/>
  <c r="AC230" i="35"/>
  <c r="Z230" i="35"/>
  <c r="AB238" i="35"/>
  <c r="AA238" i="35"/>
  <c r="Y238" i="35"/>
  <c r="Z238" i="35"/>
  <c r="AC238" i="35"/>
  <c r="W286" i="35"/>
  <c r="V286" i="35"/>
  <c r="T286" i="35"/>
  <c r="X286" i="35"/>
  <c r="U286" i="35"/>
  <c r="W294" i="35"/>
  <c r="V294" i="35"/>
  <c r="T294" i="35"/>
  <c r="X294" i="35"/>
  <c r="U294" i="35"/>
  <c r="W302" i="35"/>
  <c r="V302" i="35"/>
  <c r="T302" i="35"/>
  <c r="X302" i="35"/>
  <c r="U302" i="35"/>
  <c r="W310" i="35"/>
  <c r="V310" i="35"/>
  <c r="T310" i="35"/>
  <c r="X310" i="35"/>
  <c r="U310" i="35"/>
  <c r="W318" i="35"/>
  <c r="V318" i="35"/>
  <c r="T318" i="35"/>
  <c r="U318" i="35"/>
  <c r="X318" i="35"/>
  <c r="AA686" i="35"/>
  <c r="Z686" i="35"/>
  <c r="Y686" i="35"/>
  <c r="AC686" i="35"/>
  <c r="AB686" i="35"/>
  <c r="X758" i="35"/>
  <c r="W758" i="35"/>
  <c r="U758" i="35"/>
  <c r="T758" i="35"/>
  <c r="V758" i="35"/>
  <c r="X766" i="35"/>
  <c r="W766" i="35"/>
  <c r="U766" i="35"/>
  <c r="T766" i="35"/>
  <c r="V766" i="35"/>
  <c r="X774" i="35"/>
  <c r="W774" i="35"/>
  <c r="U774" i="35"/>
  <c r="T774" i="35"/>
  <c r="V774" i="35"/>
  <c r="X782" i="35"/>
  <c r="W782" i="35"/>
  <c r="U782" i="35"/>
  <c r="T782" i="35"/>
  <c r="V782" i="35"/>
  <c r="V790" i="35"/>
  <c r="U790" i="35"/>
  <c r="T790" i="35"/>
  <c r="X790" i="35"/>
  <c r="W790" i="35"/>
  <c r="V798" i="35"/>
  <c r="U798" i="35"/>
  <c r="T798" i="35"/>
  <c r="X798" i="35"/>
  <c r="W798" i="35"/>
  <c r="W806" i="35"/>
  <c r="V806" i="35"/>
  <c r="U806" i="35"/>
  <c r="T806" i="35"/>
  <c r="X806" i="35"/>
  <c r="W814" i="35"/>
  <c r="V814" i="35"/>
  <c r="U814" i="35"/>
  <c r="T814" i="35"/>
  <c r="X814" i="35"/>
  <c r="AC870" i="35"/>
  <c r="AB870" i="35"/>
  <c r="AA870" i="35"/>
  <c r="Z870" i="35"/>
  <c r="Y870" i="35"/>
  <c r="Z861" i="35"/>
  <c r="Y861" i="35"/>
  <c r="AC861" i="35"/>
  <c r="AB861" i="35"/>
  <c r="AA861" i="35"/>
  <c r="X535" i="35"/>
  <c r="W535" i="35"/>
  <c r="V535" i="35"/>
  <c r="T535" i="35"/>
  <c r="U535" i="35"/>
  <c r="X543" i="35"/>
  <c r="W543" i="35"/>
  <c r="V543" i="35"/>
  <c r="T543" i="35"/>
  <c r="U543" i="35"/>
  <c r="X551" i="35"/>
  <c r="W551" i="35"/>
  <c r="V551" i="35"/>
  <c r="T551" i="35"/>
  <c r="U551" i="35"/>
  <c r="X559" i="35"/>
  <c r="W559" i="35"/>
  <c r="V559" i="35"/>
  <c r="T559" i="35"/>
  <c r="U559" i="35"/>
  <c r="X711" i="35"/>
  <c r="W711" i="35"/>
  <c r="V711" i="35"/>
  <c r="U711" i="35"/>
  <c r="T711" i="35"/>
  <c r="X751" i="35"/>
  <c r="W751" i="35"/>
  <c r="V751" i="35"/>
  <c r="U751" i="35"/>
  <c r="T751" i="35"/>
  <c r="T823" i="35"/>
  <c r="X823" i="35"/>
  <c r="W823" i="35"/>
  <c r="V823" i="35"/>
  <c r="U823" i="35"/>
  <c r="T887" i="35"/>
  <c r="X887" i="35"/>
  <c r="W887" i="35"/>
  <c r="V887" i="35"/>
  <c r="U887" i="35"/>
  <c r="V959" i="35"/>
  <c r="U959" i="35"/>
  <c r="X959" i="35"/>
  <c r="W959" i="35"/>
  <c r="T959" i="35"/>
  <c r="V967" i="35"/>
  <c r="U967" i="35"/>
  <c r="W967" i="35"/>
  <c r="T967" i="35"/>
  <c r="X967" i="35"/>
  <c r="V975" i="35"/>
  <c r="U975" i="35"/>
  <c r="T975" i="35"/>
  <c r="X975" i="35"/>
  <c r="W975" i="35"/>
  <c r="V983" i="35"/>
  <c r="U983" i="35"/>
  <c r="T983" i="35"/>
  <c r="X983" i="35"/>
  <c r="W983" i="35"/>
  <c r="V991" i="35"/>
  <c r="U991" i="35"/>
  <c r="T991" i="35"/>
  <c r="X991" i="35"/>
  <c r="W991" i="35"/>
  <c r="V999" i="35"/>
  <c r="U999" i="35"/>
  <c r="T999" i="35"/>
  <c r="X999" i="35"/>
  <c r="W999" i="35"/>
  <c r="V1007" i="35"/>
  <c r="U1007" i="35"/>
  <c r="T1007" i="35"/>
  <c r="X1007" i="35"/>
  <c r="W1007" i="35"/>
  <c r="V1015" i="35"/>
  <c r="U1015" i="35"/>
  <c r="T1015" i="35"/>
  <c r="X1015" i="35"/>
  <c r="W1015" i="35"/>
  <c r="V1023" i="35"/>
  <c r="U1023" i="35"/>
  <c r="T1023" i="35"/>
  <c r="X1023" i="35"/>
  <c r="W1023" i="35"/>
  <c r="X1031" i="35"/>
  <c r="W1031" i="35"/>
  <c r="V1031" i="35"/>
  <c r="U1031" i="35"/>
  <c r="T1031" i="35"/>
  <c r="X1039" i="35"/>
  <c r="W1039" i="35"/>
  <c r="V1039" i="35"/>
  <c r="U1039" i="35"/>
  <c r="T1039" i="35"/>
  <c r="X1047" i="35"/>
  <c r="W1047" i="35"/>
  <c r="V1047" i="35"/>
  <c r="U1047" i="35"/>
  <c r="T1047" i="35"/>
  <c r="X1055" i="35"/>
  <c r="W1055" i="35"/>
  <c r="V1055" i="35"/>
  <c r="U1055" i="35"/>
  <c r="T1055" i="35"/>
  <c r="X1063" i="35"/>
  <c r="W1063" i="35"/>
  <c r="V1063" i="35"/>
  <c r="U1063" i="35"/>
  <c r="T1063" i="35"/>
  <c r="X1071" i="35"/>
  <c r="W1071" i="35"/>
  <c r="V1071" i="35"/>
  <c r="U1071" i="35"/>
  <c r="T1071" i="35"/>
  <c r="X1079" i="35"/>
  <c r="W1079" i="35"/>
  <c r="V1079" i="35"/>
  <c r="U1079" i="35"/>
  <c r="T1079" i="35"/>
  <c r="X1087" i="35"/>
  <c r="W1087" i="35"/>
  <c r="V1087" i="35"/>
  <c r="U1087" i="35"/>
  <c r="T1087" i="35"/>
  <c r="X1095" i="35"/>
  <c r="W1095" i="35"/>
  <c r="V1095" i="35"/>
  <c r="U1095" i="35"/>
  <c r="T1095" i="35"/>
  <c r="T1103" i="35"/>
  <c r="X1103" i="35"/>
  <c r="W1103" i="35"/>
  <c r="V1103" i="35"/>
  <c r="U1103" i="35"/>
  <c r="T1111" i="35"/>
  <c r="X1111" i="35"/>
  <c r="W1111" i="35"/>
  <c r="V1111" i="35"/>
  <c r="U1111" i="35"/>
  <c r="T1119" i="35"/>
  <c r="X1119" i="35"/>
  <c r="W1119" i="35"/>
  <c r="V1119" i="35"/>
  <c r="U1119" i="35"/>
  <c r="T1127" i="35"/>
  <c r="X1127" i="35"/>
  <c r="W1127" i="35"/>
  <c r="V1127" i="35"/>
  <c r="U1127" i="35"/>
  <c r="V1135" i="35"/>
  <c r="U1135" i="35"/>
  <c r="T1135" i="35"/>
  <c r="X1135" i="35"/>
  <c r="W1135" i="35"/>
  <c r="V1143" i="35"/>
  <c r="U1143" i="35"/>
  <c r="T1143" i="35"/>
  <c r="X1143" i="35"/>
  <c r="W1143" i="35"/>
  <c r="V1151" i="35"/>
  <c r="U1151" i="35"/>
  <c r="T1151" i="35"/>
  <c r="X1151" i="35"/>
  <c r="W1151" i="35"/>
  <c r="V1159" i="35"/>
  <c r="U1159" i="35"/>
  <c r="T1159" i="35"/>
  <c r="X1159" i="35"/>
  <c r="W1159" i="35"/>
  <c r="V1167" i="35"/>
  <c r="U1167" i="35"/>
  <c r="T1167" i="35"/>
  <c r="X1167" i="35"/>
  <c r="W1167" i="35"/>
  <c r="V1175" i="35"/>
  <c r="U1175" i="35"/>
  <c r="T1175" i="35"/>
  <c r="X1175" i="35"/>
  <c r="W1175" i="35"/>
  <c r="X837" i="35"/>
  <c r="W837" i="35"/>
  <c r="V837" i="35"/>
  <c r="U837" i="35"/>
  <c r="T837" i="35"/>
  <c r="W432" i="35"/>
  <c r="V432" i="35"/>
  <c r="U432" i="35"/>
  <c r="T432" i="35"/>
  <c r="X432" i="35"/>
  <c r="AC680" i="35"/>
  <c r="AB680" i="35"/>
  <c r="AA680" i="35"/>
  <c r="Z680" i="35"/>
  <c r="Y680" i="35"/>
  <c r="U752" i="35"/>
  <c r="T752" i="35"/>
  <c r="W752" i="35"/>
  <c r="V752" i="35"/>
  <c r="X752" i="35"/>
  <c r="Y848" i="35"/>
  <c r="AC848" i="35"/>
  <c r="AB848" i="35"/>
  <c r="AA848" i="35"/>
  <c r="Z848" i="35"/>
  <c r="X880" i="35"/>
  <c r="W880" i="35"/>
  <c r="V880" i="35"/>
  <c r="U880" i="35"/>
  <c r="T880" i="35"/>
  <c r="W904" i="35"/>
  <c r="V904" i="35"/>
  <c r="T904" i="35"/>
  <c r="X904" i="35"/>
  <c r="U904" i="35"/>
  <c r="W912" i="35"/>
  <c r="V912" i="35"/>
  <c r="U912" i="35"/>
  <c r="T912" i="35"/>
  <c r="X912" i="35"/>
  <c r="X137" i="35"/>
  <c r="W137" i="35"/>
  <c r="V137" i="35"/>
  <c r="T137" i="35"/>
  <c r="U137" i="35"/>
  <c r="X153" i="35"/>
  <c r="W153" i="35"/>
  <c r="V153" i="35"/>
  <c r="T153" i="35"/>
  <c r="U153" i="35"/>
  <c r="V249" i="35"/>
  <c r="U249" i="35"/>
  <c r="X249" i="35"/>
  <c r="W249" i="35"/>
  <c r="T249" i="35"/>
  <c r="V257" i="35"/>
  <c r="U257" i="35"/>
  <c r="X257" i="35"/>
  <c r="W257" i="35"/>
  <c r="T257" i="35"/>
  <c r="V265" i="35"/>
  <c r="U265" i="35"/>
  <c r="X265" i="35"/>
  <c r="W265" i="35"/>
  <c r="T265" i="35"/>
  <c r="V273" i="35"/>
  <c r="U273" i="35"/>
  <c r="X273" i="35"/>
  <c r="W273" i="35"/>
  <c r="T273" i="35"/>
  <c r="V281" i="35"/>
  <c r="U281" i="35"/>
  <c r="X281" i="35"/>
  <c r="W281" i="35"/>
  <c r="T281" i="35"/>
  <c r="X689" i="35"/>
  <c r="W689" i="35"/>
  <c r="V689" i="35"/>
  <c r="T689" i="35"/>
  <c r="U689" i="35"/>
  <c r="AC841" i="35"/>
  <c r="AB841" i="35"/>
  <c r="AA841" i="35"/>
  <c r="Z841" i="35"/>
  <c r="Y841" i="35"/>
  <c r="AC437" i="35"/>
  <c r="AB437" i="35"/>
  <c r="Z437" i="35"/>
  <c r="Y437" i="35"/>
  <c r="AA437" i="35"/>
  <c r="V725" i="35"/>
  <c r="U725" i="35"/>
  <c r="T725" i="35"/>
  <c r="X725" i="35"/>
  <c r="W725" i="35"/>
  <c r="W162" i="35"/>
  <c r="V162" i="35"/>
  <c r="U162" i="35"/>
  <c r="T162" i="35"/>
  <c r="X162" i="35"/>
  <c r="W170" i="35"/>
  <c r="V170" i="35"/>
  <c r="U170" i="35"/>
  <c r="T170" i="35"/>
  <c r="X170" i="35"/>
  <c r="W178" i="35"/>
  <c r="V178" i="35"/>
  <c r="U178" i="35"/>
  <c r="T178" i="35"/>
  <c r="X178" i="35"/>
  <c r="AA282" i="35"/>
  <c r="Z282" i="35"/>
  <c r="AC282" i="35"/>
  <c r="AB282" i="35"/>
  <c r="Y282" i="35"/>
  <c r="X442" i="35"/>
  <c r="W442" i="35"/>
  <c r="V442" i="35"/>
  <c r="U442" i="35"/>
  <c r="T442" i="35"/>
  <c r="X450" i="35"/>
  <c r="W450" i="35"/>
  <c r="V450" i="35"/>
  <c r="U450" i="35"/>
  <c r="T450" i="35"/>
  <c r="X458" i="35"/>
  <c r="W458" i="35"/>
  <c r="V458" i="35"/>
  <c r="U458" i="35"/>
  <c r="T458" i="35"/>
  <c r="X466" i="35"/>
  <c r="W466" i="35"/>
  <c r="V466" i="35"/>
  <c r="U466" i="35"/>
  <c r="T466" i="35"/>
  <c r="X474" i="35"/>
  <c r="W474" i="35"/>
  <c r="V474" i="35"/>
  <c r="U474" i="35"/>
  <c r="T474" i="35"/>
  <c r="AC722" i="35"/>
  <c r="AB722" i="35"/>
  <c r="AA722" i="35"/>
  <c r="Y722" i="35"/>
  <c r="Z722" i="35"/>
  <c r="T1181" i="35"/>
  <c r="X1181" i="35"/>
  <c r="W1181" i="35"/>
  <c r="V1181" i="35"/>
  <c r="U1181" i="35"/>
  <c r="U11" i="35"/>
  <c r="T11" i="35"/>
  <c r="X11" i="35"/>
  <c r="W11" i="35"/>
  <c r="V11" i="35"/>
  <c r="U19" i="35"/>
  <c r="T19" i="35"/>
  <c r="V19" i="35"/>
  <c r="X19" i="35"/>
  <c r="W19" i="35"/>
  <c r="U27" i="35"/>
  <c r="T27" i="35"/>
  <c r="V27" i="35"/>
  <c r="X27" i="35"/>
  <c r="W27" i="35"/>
  <c r="U35" i="35"/>
  <c r="T35" i="35"/>
  <c r="V35" i="35"/>
  <c r="X35" i="35"/>
  <c r="W35" i="35"/>
  <c r="U43" i="35"/>
  <c r="T43" i="35"/>
  <c r="X43" i="35"/>
  <c r="W43" i="35"/>
  <c r="V43" i="35"/>
  <c r="U51" i="35"/>
  <c r="T51" i="35"/>
  <c r="V51" i="35"/>
  <c r="X51" i="35"/>
  <c r="W51" i="35"/>
  <c r="U59" i="35"/>
  <c r="T59" i="35"/>
  <c r="X59" i="35"/>
  <c r="W59" i="35"/>
  <c r="V59" i="35"/>
  <c r="U131" i="35"/>
  <c r="T131" i="35"/>
  <c r="X131" i="35"/>
  <c r="V131" i="35"/>
  <c r="W131" i="35"/>
  <c r="T147" i="35"/>
  <c r="X147" i="35"/>
  <c r="V147" i="35"/>
  <c r="U147" i="35"/>
  <c r="W147" i="35"/>
  <c r="AC483" i="35"/>
  <c r="AB483" i="35"/>
  <c r="AA483" i="35"/>
  <c r="Z483" i="35"/>
  <c r="Y483" i="35"/>
  <c r="AC491" i="35"/>
  <c r="AB491" i="35"/>
  <c r="AA491" i="35"/>
  <c r="Z491" i="35"/>
  <c r="Y491" i="35"/>
  <c r="AC499" i="35"/>
  <c r="AB499" i="35"/>
  <c r="AA499" i="35"/>
  <c r="Z499" i="35"/>
  <c r="Y499" i="35"/>
  <c r="AC507" i="35"/>
  <c r="AB507" i="35"/>
  <c r="AA507" i="35"/>
  <c r="Z507" i="35"/>
  <c r="Y507" i="35"/>
  <c r="AC515" i="35"/>
  <c r="AB515" i="35"/>
  <c r="AA515" i="35"/>
  <c r="Z515" i="35"/>
  <c r="Y515" i="35"/>
  <c r="AC523" i="35"/>
  <c r="AB523" i="35"/>
  <c r="AA523" i="35"/>
  <c r="Z523" i="35"/>
  <c r="Y523" i="35"/>
  <c r="V675" i="35"/>
  <c r="U675" i="35"/>
  <c r="T675" i="35"/>
  <c r="X675" i="35"/>
  <c r="W675" i="35"/>
  <c r="T739" i="35"/>
  <c r="X739" i="35"/>
  <c r="V739" i="35"/>
  <c r="U739" i="35"/>
  <c r="W739" i="35"/>
  <c r="X859" i="35"/>
  <c r="W859" i="35"/>
  <c r="V859" i="35"/>
  <c r="U859" i="35"/>
  <c r="T859" i="35"/>
  <c r="X867" i="35"/>
  <c r="W867" i="35"/>
  <c r="V867" i="35"/>
  <c r="U867" i="35"/>
  <c r="T867" i="35"/>
  <c r="X875" i="35"/>
  <c r="W875" i="35"/>
  <c r="V875" i="35"/>
  <c r="U875" i="35"/>
  <c r="T875" i="35"/>
  <c r="AC693" i="35"/>
  <c r="AB693" i="35"/>
  <c r="AA693" i="35"/>
  <c r="Z693" i="35"/>
  <c r="Y693" i="35"/>
  <c r="Z68" i="35"/>
  <c r="Y68" i="35"/>
  <c r="AA68" i="35"/>
  <c r="AC68" i="35"/>
  <c r="AB68" i="35"/>
  <c r="Z76" i="35"/>
  <c r="Y76" i="35"/>
  <c r="AC76" i="35"/>
  <c r="AA76" i="35"/>
  <c r="AB76" i="35"/>
  <c r="Z84" i="35"/>
  <c r="Y84" i="35"/>
  <c r="AA84" i="35"/>
  <c r="AC84" i="35"/>
  <c r="AB84" i="35"/>
  <c r="Z92" i="35"/>
  <c r="Y92" i="35"/>
  <c r="AC92" i="35"/>
  <c r="AB92" i="35"/>
  <c r="AA92" i="35"/>
  <c r="Z100" i="35"/>
  <c r="Y100" i="35"/>
  <c r="AA100" i="35"/>
  <c r="AC100" i="35"/>
  <c r="AB100" i="35"/>
  <c r="Z108" i="35"/>
  <c r="Y108" i="35"/>
  <c r="AC108" i="35"/>
  <c r="AB108" i="35"/>
  <c r="AA108" i="35"/>
  <c r="Z116" i="35"/>
  <c r="Y116" i="35"/>
  <c r="AC116" i="35"/>
  <c r="AB116" i="35"/>
  <c r="AA116" i="35"/>
  <c r="AC252" i="35"/>
  <c r="AB252" i="35"/>
  <c r="Z252" i="35"/>
  <c r="Y252" i="35"/>
  <c r="AA252" i="35"/>
  <c r="AC260" i="35"/>
  <c r="AB260" i="35"/>
  <c r="Z260" i="35"/>
  <c r="Y260" i="35"/>
  <c r="AA260" i="35"/>
  <c r="AC268" i="35"/>
  <c r="AB268" i="35"/>
  <c r="Z268" i="35"/>
  <c r="Y268" i="35"/>
  <c r="AA268" i="35"/>
  <c r="AC276" i="35"/>
  <c r="AB276" i="35"/>
  <c r="Z276" i="35"/>
  <c r="Y276" i="35"/>
  <c r="AA276" i="35"/>
  <c r="U324" i="35"/>
  <c r="T324" i="35"/>
  <c r="W324" i="35"/>
  <c r="X324" i="35"/>
  <c r="V324" i="35"/>
  <c r="U332" i="35"/>
  <c r="T332" i="35"/>
  <c r="W332" i="35"/>
  <c r="V332" i="35"/>
  <c r="X332" i="35"/>
  <c r="U340" i="35"/>
  <c r="T340" i="35"/>
  <c r="W340" i="35"/>
  <c r="X340" i="35"/>
  <c r="V340" i="35"/>
  <c r="U348" i="35"/>
  <c r="T348" i="35"/>
  <c r="W348" i="35"/>
  <c r="V348" i="35"/>
  <c r="X348" i="35"/>
  <c r="U356" i="35"/>
  <c r="T356" i="35"/>
  <c r="W356" i="35"/>
  <c r="V356" i="35"/>
  <c r="X356" i="35"/>
  <c r="U364" i="35"/>
  <c r="T364" i="35"/>
  <c r="W364" i="35"/>
  <c r="V364" i="35"/>
  <c r="X364" i="35"/>
  <c r="U372" i="35"/>
  <c r="T372" i="35"/>
  <c r="W372" i="35"/>
  <c r="V372" i="35"/>
  <c r="X372" i="35"/>
  <c r="X380" i="35"/>
  <c r="W380" i="35"/>
  <c r="U380" i="35"/>
  <c r="T380" i="35"/>
  <c r="V380" i="35"/>
  <c r="X388" i="35"/>
  <c r="W388" i="35"/>
  <c r="U388" i="35"/>
  <c r="T388" i="35"/>
  <c r="V388" i="35"/>
  <c r="X396" i="35"/>
  <c r="W396" i="35"/>
  <c r="U396" i="35"/>
  <c r="V396" i="35"/>
  <c r="T396" i="35"/>
  <c r="X404" i="35"/>
  <c r="W404" i="35"/>
  <c r="U404" i="35"/>
  <c r="V404" i="35"/>
  <c r="T404" i="35"/>
  <c r="X412" i="35"/>
  <c r="W412" i="35"/>
  <c r="U412" i="35"/>
  <c r="T412" i="35"/>
  <c r="V412" i="35"/>
  <c r="X564" i="35"/>
  <c r="W564" i="35"/>
  <c r="U564" i="35"/>
  <c r="V564" i="35"/>
  <c r="T564" i="35"/>
  <c r="X572" i="35"/>
  <c r="W572" i="35"/>
  <c r="U572" i="35"/>
  <c r="T572" i="35"/>
  <c r="V572" i="35"/>
  <c r="X580" i="35"/>
  <c r="W580" i="35"/>
  <c r="U580" i="35"/>
  <c r="T580" i="35"/>
  <c r="V580" i="35"/>
  <c r="Y700" i="35"/>
  <c r="AC700" i="35"/>
  <c r="AA700" i="35"/>
  <c r="AB700" i="35"/>
  <c r="Z700" i="35"/>
  <c r="X732" i="35"/>
  <c r="W732" i="35"/>
  <c r="V732" i="35"/>
  <c r="U732" i="35"/>
  <c r="T732" i="35"/>
  <c r="U844" i="35"/>
  <c r="T844" i="35"/>
  <c r="X844" i="35"/>
  <c r="W844" i="35"/>
  <c r="V844" i="35"/>
  <c r="AC884" i="35"/>
  <c r="AB884" i="35"/>
  <c r="AA884" i="35"/>
  <c r="Z884" i="35"/>
  <c r="Y884" i="35"/>
  <c r="W69" i="35"/>
  <c r="V69" i="35"/>
  <c r="U69" i="35"/>
  <c r="T69" i="35"/>
  <c r="X69" i="35"/>
  <c r="W101" i="35"/>
  <c r="V101" i="35"/>
  <c r="U101" i="35"/>
  <c r="T101" i="35"/>
  <c r="X101" i="35"/>
  <c r="AC149" i="35"/>
  <c r="AB149" i="35"/>
  <c r="AA149" i="35"/>
  <c r="Z149" i="35"/>
  <c r="Y149" i="35"/>
  <c r="Z237" i="35"/>
  <c r="Y237" i="35"/>
  <c r="AB237" i="35"/>
  <c r="AC237" i="35"/>
  <c r="AA237" i="35"/>
  <c r="AC557" i="35"/>
  <c r="AB557" i="35"/>
  <c r="Z557" i="35"/>
  <c r="Y557" i="35"/>
  <c r="AA557" i="35"/>
  <c r="W613" i="35"/>
  <c r="V613" i="35"/>
  <c r="U613" i="35"/>
  <c r="T613" i="35"/>
  <c r="X613" i="35"/>
  <c r="T973" i="35"/>
  <c r="X973" i="35"/>
  <c r="W973" i="35"/>
  <c r="U973" i="35"/>
  <c r="V973" i="35"/>
  <c r="W1029" i="35"/>
  <c r="V1029" i="35"/>
  <c r="U1029" i="35"/>
  <c r="T1029" i="35"/>
  <c r="X1029" i="35"/>
  <c r="X1077" i="35"/>
  <c r="W1077" i="35"/>
  <c r="V1077" i="35"/>
  <c r="U1077" i="35"/>
  <c r="T1077" i="35"/>
  <c r="T1133" i="35"/>
  <c r="X1133" i="35"/>
  <c r="W1133" i="35"/>
  <c r="V1133" i="35"/>
  <c r="U1133" i="35"/>
  <c r="Y1190" i="35"/>
  <c r="AC1190" i="35"/>
  <c r="AB1190" i="35"/>
  <c r="AA1190" i="35"/>
  <c r="Z1190" i="35"/>
  <c r="Y1198" i="35"/>
  <c r="AC1198" i="35"/>
  <c r="AB1198" i="35"/>
  <c r="AA1198" i="35"/>
  <c r="Z1198" i="35"/>
  <c r="Y1206" i="35"/>
  <c r="AC1206" i="35"/>
  <c r="AB1206" i="35"/>
  <c r="AA1206" i="35"/>
  <c r="Z1206" i="35"/>
  <c r="Y1214" i="35"/>
  <c r="AC1214" i="35"/>
  <c r="AB1214" i="35"/>
  <c r="AA1214" i="35"/>
  <c r="Z1214" i="35"/>
  <c r="Y1222" i="35"/>
  <c r="AC1222" i="35"/>
  <c r="AB1222" i="35"/>
  <c r="AA1222" i="35"/>
  <c r="Z1222" i="35"/>
  <c r="Y1230" i="35"/>
  <c r="AC1230" i="35"/>
  <c r="AB1230" i="35"/>
  <c r="AA1230" i="35"/>
  <c r="Z1230" i="35"/>
  <c r="Y1238" i="35"/>
  <c r="AC1238" i="35"/>
  <c r="AB1238" i="35"/>
  <c r="AA1238" i="35"/>
  <c r="Z1238" i="35"/>
  <c r="Z1246" i="35"/>
  <c r="Y1246" i="35"/>
  <c r="AC1246" i="35"/>
  <c r="AA1246" i="35"/>
  <c r="AB1246" i="35"/>
  <c r="Y1310" i="35"/>
  <c r="AC1310" i="35"/>
  <c r="AB1310" i="35"/>
  <c r="AA1310" i="35"/>
  <c r="Z1310" i="35"/>
  <c r="Y1318" i="35"/>
  <c r="AC1318" i="35"/>
  <c r="AB1318" i="35"/>
  <c r="AA1318" i="35"/>
  <c r="Z1318" i="35"/>
  <c r="X1446" i="35"/>
  <c r="W1446" i="35"/>
  <c r="V1446" i="35"/>
  <c r="T1446" i="35"/>
  <c r="U1446" i="35"/>
  <c r="Z1494" i="35"/>
  <c r="Y1494" i="35"/>
  <c r="AC1494" i="35"/>
  <c r="AB1494" i="35"/>
  <c r="AA1494" i="35"/>
  <c r="Z1502" i="35"/>
  <c r="Y1502" i="35"/>
  <c r="AC1502" i="35"/>
  <c r="AB1502" i="35"/>
  <c r="AA1502" i="35"/>
  <c r="Z1510" i="35"/>
  <c r="Y1510" i="35"/>
  <c r="AC1510" i="35"/>
  <c r="AB1510" i="35"/>
  <c r="AA1510" i="35"/>
  <c r="AA1550" i="35"/>
  <c r="Z1550" i="35"/>
  <c r="Y1550" i="35"/>
  <c r="AC1550" i="35"/>
  <c r="AB1550" i="35"/>
  <c r="AA1558" i="35"/>
  <c r="Z1558" i="35"/>
  <c r="Y1558" i="35"/>
  <c r="AC1558" i="35"/>
  <c r="AB1558" i="35"/>
  <c r="AA1566" i="35"/>
  <c r="Z1566" i="35"/>
  <c r="Y1566" i="35"/>
  <c r="AC1566" i="35"/>
  <c r="AB1566" i="35"/>
  <c r="AA1574" i="35"/>
  <c r="Z1574" i="35"/>
  <c r="Y1574" i="35"/>
  <c r="AC1574" i="35"/>
  <c r="AB1574" i="35"/>
  <c r="T1229" i="35"/>
  <c r="X1229" i="35"/>
  <c r="W1229" i="35"/>
  <c r="V1229" i="35"/>
  <c r="U1229" i="35"/>
  <c r="AC1557" i="35"/>
  <c r="AB1557" i="35"/>
  <c r="AA1557" i="35"/>
  <c r="Z1557" i="35"/>
  <c r="Y1557" i="35"/>
  <c r="V1191" i="35"/>
  <c r="U1191" i="35"/>
  <c r="T1191" i="35"/>
  <c r="X1191" i="35"/>
  <c r="W1191" i="35"/>
  <c r="V1223" i="35"/>
  <c r="U1223" i="35"/>
  <c r="T1223" i="35"/>
  <c r="X1223" i="35"/>
  <c r="W1223" i="35"/>
  <c r="X1247" i="35"/>
  <c r="W1247" i="35"/>
  <c r="V1247" i="35"/>
  <c r="U1247" i="35"/>
  <c r="T1247" i="35"/>
  <c r="X1255" i="35"/>
  <c r="W1255" i="35"/>
  <c r="V1255" i="35"/>
  <c r="U1255" i="35"/>
  <c r="T1255" i="35"/>
  <c r="X1263" i="35"/>
  <c r="W1263" i="35"/>
  <c r="V1263" i="35"/>
  <c r="U1263" i="35"/>
  <c r="T1263" i="35"/>
  <c r="X1271" i="35"/>
  <c r="W1271" i="35"/>
  <c r="V1271" i="35"/>
  <c r="U1271" i="35"/>
  <c r="T1271" i="35"/>
  <c r="X1279" i="35"/>
  <c r="W1279" i="35"/>
  <c r="V1279" i="35"/>
  <c r="U1279" i="35"/>
  <c r="T1279" i="35"/>
  <c r="X1287" i="35"/>
  <c r="W1287" i="35"/>
  <c r="V1287" i="35"/>
  <c r="U1287" i="35"/>
  <c r="T1287" i="35"/>
  <c r="AB1343" i="35"/>
  <c r="Z1343" i="35"/>
  <c r="AC1343" i="35"/>
  <c r="AA1343" i="35"/>
  <c r="Y1343" i="35"/>
  <c r="AB1351" i="35"/>
  <c r="AA1351" i="35"/>
  <c r="Z1351" i="35"/>
  <c r="Y1351" i="35"/>
  <c r="AC1351" i="35"/>
  <c r="AB1367" i="35"/>
  <c r="AA1367" i="35"/>
  <c r="Z1367" i="35"/>
  <c r="Y1367" i="35"/>
  <c r="AC1367" i="35"/>
  <c r="AB1375" i="35"/>
  <c r="AA1375" i="35"/>
  <c r="Z1375" i="35"/>
  <c r="Y1375" i="35"/>
  <c r="AC1375" i="35"/>
  <c r="Y1383" i="35"/>
  <c r="AC1383" i="35"/>
  <c r="AB1383" i="35"/>
  <c r="AA1383" i="35"/>
  <c r="Z1383" i="35"/>
  <c r="AC1439" i="35"/>
  <c r="AB1439" i="35"/>
  <c r="AA1439" i="35"/>
  <c r="Y1439" i="35"/>
  <c r="Z1439" i="35"/>
  <c r="U1439" i="35"/>
  <c r="T1439" i="35"/>
  <c r="W1439" i="35"/>
  <c r="X1439" i="35"/>
  <c r="V1439" i="35"/>
  <c r="AC1447" i="35"/>
  <c r="AB1447" i="35"/>
  <c r="AA1447" i="35"/>
  <c r="Y1447" i="35"/>
  <c r="Z1447" i="35"/>
  <c r="U1447" i="35"/>
  <c r="T1447" i="35"/>
  <c r="W1447" i="35"/>
  <c r="X1447" i="35"/>
  <c r="V1447" i="35"/>
  <c r="U1455" i="35"/>
  <c r="T1455" i="35"/>
  <c r="W1455" i="35"/>
  <c r="X1455" i="35"/>
  <c r="V1455" i="35"/>
  <c r="U1463" i="35"/>
  <c r="T1463" i="35"/>
  <c r="W1463" i="35"/>
  <c r="X1463" i="35"/>
  <c r="V1463" i="35"/>
  <c r="AC1471" i="35"/>
  <c r="AB1471" i="35"/>
  <c r="AA1471" i="35"/>
  <c r="Z1471" i="35"/>
  <c r="Y1471" i="35"/>
  <c r="W1471" i="35"/>
  <c r="V1471" i="35"/>
  <c r="U1471" i="35"/>
  <c r="T1471" i="35"/>
  <c r="X1471" i="35"/>
  <c r="W1495" i="35"/>
  <c r="V1495" i="35"/>
  <c r="U1495" i="35"/>
  <c r="T1495" i="35"/>
  <c r="X1495" i="35"/>
  <c r="X1567" i="35"/>
  <c r="W1567" i="35"/>
  <c r="V1567" i="35"/>
  <c r="U1567" i="35"/>
  <c r="T1567" i="35"/>
  <c r="T1237" i="35"/>
  <c r="X1237" i="35"/>
  <c r="W1237" i="35"/>
  <c r="V1237" i="35"/>
  <c r="U1237" i="35"/>
  <c r="AA1200" i="35"/>
  <c r="Z1200" i="35"/>
  <c r="Y1200" i="35"/>
  <c r="AC1200" i="35"/>
  <c r="AB1200" i="35"/>
  <c r="AA1208" i="35"/>
  <c r="Z1208" i="35"/>
  <c r="Y1208" i="35"/>
  <c r="AC1208" i="35"/>
  <c r="AB1208" i="35"/>
  <c r="AA1232" i="35"/>
  <c r="Z1232" i="35"/>
  <c r="Y1232" i="35"/>
  <c r="AC1232" i="35"/>
  <c r="AB1232" i="35"/>
  <c r="AA1240" i="35"/>
  <c r="Z1240" i="35"/>
  <c r="Y1240" i="35"/>
  <c r="AC1240" i="35"/>
  <c r="AB1240" i="35"/>
  <c r="AC1248" i="35"/>
  <c r="AB1248" i="35"/>
  <c r="AA1248" i="35"/>
  <c r="Z1248" i="35"/>
  <c r="Y1248" i="35"/>
  <c r="AC1256" i="35"/>
  <c r="AB1256" i="35"/>
  <c r="AA1256" i="35"/>
  <c r="Z1256" i="35"/>
  <c r="Y1256" i="35"/>
  <c r="AC1264" i="35"/>
  <c r="AB1264" i="35"/>
  <c r="AA1264" i="35"/>
  <c r="Z1264" i="35"/>
  <c r="Y1264" i="35"/>
  <c r="AC1272" i="35"/>
  <c r="AB1272" i="35"/>
  <c r="AA1272" i="35"/>
  <c r="Z1272" i="35"/>
  <c r="Y1272" i="35"/>
  <c r="AC1280" i="35"/>
  <c r="AB1280" i="35"/>
  <c r="AA1280" i="35"/>
  <c r="Z1280" i="35"/>
  <c r="Y1280" i="35"/>
  <c r="AA1288" i="35"/>
  <c r="Z1288" i="35"/>
  <c r="AC1288" i="35"/>
  <c r="AB1288" i="35"/>
  <c r="Y1288" i="35"/>
  <c r="X1432" i="35"/>
  <c r="V1432" i="35"/>
  <c r="T1432" i="35"/>
  <c r="W1432" i="35"/>
  <c r="U1432" i="35"/>
  <c r="Z1440" i="35"/>
  <c r="Y1440" i="35"/>
  <c r="AB1440" i="35"/>
  <c r="AA1440" i="35"/>
  <c r="AC1440" i="35"/>
  <c r="Z1448" i="35"/>
  <c r="Y1448" i="35"/>
  <c r="AB1448" i="35"/>
  <c r="AC1448" i="35"/>
  <c r="AA1448" i="35"/>
  <c r="Z1456" i="35"/>
  <c r="Y1456" i="35"/>
  <c r="AB1456" i="35"/>
  <c r="AC1456" i="35"/>
  <c r="AA1456" i="35"/>
  <c r="Z1464" i="35"/>
  <c r="Y1464" i="35"/>
  <c r="AB1464" i="35"/>
  <c r="AA1464" i="35"/>
  <c r="AC1464" i="35"/>
  <c r="AB1472" i="35"/>
  <c r="AA1472" i="35"/>
  <c r="Z1472" i="35"/>
  <c r="Y1472" i="35"/>
  <c r="AC1472" i="35"/>
  <c r="AB1480" i="35"/>
  <c r="AA1480" i="35"/>
  <c r="Z1480" i="35"/>
  <c r="Y1480" i="35"/>
  <c r="AC1480" i="35"/>
  <c r="AB1488" i="35"/>
  <c r="AA1488" i="35"/>
  <c r="Z1488" i="35"/>
  <c r="Y1488" i="35"/>
  <c r="AC1488" i="35"/>
  <c r="AB1496" i="35"/>
  <c r="AA1496" i="35"/>
  <c r="Z1496" i="35"/>
  <c r="Y1496" i="35"/>
  <c r="AC1496" i="35"/>
  <c r="AB1504" i="35"/>
  <c r="AA1504" i="35"/>
  <c r="Z1504" i="35"/>
  <c r="Y1504" i="35"/>
  <c r="AC1504" i="35"/>
  <c r="AC1520" i="35"/>
  <c r="AB1520" i="35"/>
  <c r="AA1520" i="35"/>
  <c r="Z1520" i="35"/>
  <c r="Y1520" i="35"/>
  <c r="AC1544" i="35"/>
  <c r="AB1544" i="35"/>
  <c r="AA1544" i="35"/>
  <c r="Z1544" i="35"/>
  <c r="Y1544" i="35"/>
  <c r="AC1552" i="35"/>
  <c r="AB1552" i="35"/>
  <c r="AA1552" i="35"/>
  <c r="Z1552" i="35"/>
  <c r="Y1552" i="35"/>
  <c r="AC1560" i="35"/>
  <c r="AB1560" i="35"/>
  <c r="AA1560" i="35"/>
  <c r="Z1560" i="35"/>
  <c r="Y1560" i="35"/>
  <c r="AC1568" i="35"/>
  <c r="AB1568" i="35"/>
  <c r="AA1568" i="35"/>
  <c r="Z1568" i="35"/>
  <c r="Y1568" i="35"/>
  <c r="X1249" i="35"/>
  <c r="W1249" i="35"/>
  <c r="V1249" i="35"/>
  <c r="U1249" i="35"/>
  <c r="T1249" i="35"/>
  <c r="AA1393" i="35"/>
  <c r="Z1393" i="35"/>
  <c r="Y1393" i="35"/>
  <c r="AB1393" i="35"/>
  <c r="AC1393" i="35"/>
  <c r="X1393" i="35"/>
  <c r="W1393" i="35"/>
  <c r="V1393" i="35"/>
  <c r="U1393" i="35"/>
  <c r="T1393" i="35"/>
  <c r="AA1401" i="35"/>
  <c r="Z1401" i="35"/>
  <c r="Y1401" i="35"/>
  <c r="AC1401" i="35"/>
  <c r="AB1401" i="35"/>
  <c r="X1401" i="35"/>
  <c r="W1401" i="35"/>
  <c r="V1401" i="35"/>
  <c r="U1401" i="35"/>
  <c r="T1401" i="35"/>
  <c r="AA1409" i="35"/>
  <c r="Z1409" i="35"/>
  <c r="Y1409" i="35"/>
  <c r="AB1409" i="35"/>
  <c r="AC1409" i="35"/>
  <c r="X1409" i="35"/>
  <c r="W1409" i="35"/>
  <c r="U1409" i="35"/>
  <c r="T1409" i="35"/>
  <c r="V1409" i="35"/>
  <c r="X1417" i="35"/>
  <c r="W1417" i="35"/>
  <c r="T1417" i="35"/>
  <c r="V1417" i="35"/>
  <c r="U1417" i="35"/>
  <c r="AC1425" i="35"/>
  <c r="AA1425" i="35"/>
  <c r="Y1425" i="35"/>
  <c r="AB1425" i="35"/>
  <c r="Z1425" i="35"/>
  <c r="V1425" i="35"/>
  <c r="U1425" i="35"/>
  <c r="X1425" i="35"/>
  <c r="W1425" i="35"/>
  <c r="T1425" i="35"/>
  <c r="W1449" i="35"/>
  <c r="V1449" i="35"/>
  <c r="U1449" i="35"/>
  <c r="X1449" i="35"/>
  <c r="T1449" i="35"/>
  <c r="T1555" i="35"/>
  <c r="X1555" i="35"/>
  <c r="W1555" i="35"/>
  <c r="V1555" i="35"/>
  <c r="U1555" i="35"/>
  <c r="AB1579" i="35"/>
  <c r="AA1579" i="35"/>
  <c r="Z1579" i="35"/>
  <c r="Y1579" i="35"/>
  <c r="AC1579" i="35"/>
  <c r="T1579" i="35"/>
  <c r="X1579" i="35"/>
  <c r="W1579" i="35"/>
  <c r="V1579" i="35"/>
  <c r="U1579" i="35"/>
  <c r="T1205" i="35"/>
  <c r="X1205" i="35"/>
  <c r="W1205" i="35"/>
  <c r="V1205" i="35"/>
  <c r="U1205" i="35"/>
  <c r="Z1365" i="35"/>
  <c r="Y1365" i="35"/>
  <c r="AB1365" i="35"/>
  <c r="AA1365" i="35"/>
  <c r="AC1365" i="35"/>
  <c r="AC1258" i="35"/>
  <c r="AB1258" i="35"/>
  <c r="AA1258" i="35"/>
  <c r="Z1258" i="35"/>
  <c r="Y1258" i="35"/>
  <c r="AC1290" i="35"/>
  <c r="AB1290" i="35"/>
  <c r="AA1290" i="35"/>
  <c r="Y1290" i="35"/>
  <c r="Z1290" i="35"/>
  <c r="U1298" i="35"/>
  <c r="T1298" i="35"/>
  <c r="X1298" i="35"/>
  <c r="W1298" i="35"/>
  <c r="V1298" i="35"/>
  <c r="U1330" i="35"/>
  <c r="T1330" i="35"/>
  <c r="X1330" i="35"/>
  <c r="W1330" i="35"/>
  <c r="V1330" i="35"/>
  <c r="X1346" i="35"/>
  <c r="W1346" i="35"/>
  <c r="U1346" i="35"/>
  <c r="T1346" i="35"/>
  <c r="V1346" i="35"/>
  <c r="X1354" i="35"/>
  <c r="W1354" i="35"/>
  <c r="U1354" i="35"/>
  <c r="T1354" i="35"/>
  <c r="V1354" i="35"/>
  <c r="X1362" i="35"/>
  <c r="W1362" i="35"/>
  <c r="U1362" i="35"/>
  <c r="T1362" i="35"/>
  <c r="V1362" i="35"/>
  <c r="X1370" i="35"/>
  <c r="W1370" i="35"/>
  <c r="U1370" i="35"/>
  <c r="T1370" i="35"/>
  <c r="V1370" i="35"/>
  <c r="X1378" i="35"/>
  <c r="W1378" i="35"/>
  <c r="U1378" i="35"/>
  <c r="T1378" i="35"/>
  <c r="V1378" i="35"/>
  <c r="AC1386" i="35"/>
  <c r="AB1386" i="35"/>
  <c r="AA1386" i="35"/>
  <c r="Y1386" i="35"/>
  <c r="Z1386" i="35"/>
  <c r="AC1394" i="35"/>
  <c r="AB1394" i="35"/>
  <c r="AA1394" i="35"/>
  <c r="Z1394" i="35"/>
  <c r="Y1394" i="35"/>
  <c r="AC1402" i="35"/>
  <c r="AB1402" i="35"/>
  <c r="AA1402" i="35"/>
  <c r="Z1402" i="35"/>
  <c r="Y1402" i="35"/>
  <c r="AC1410" i="35"/>
  <c r="AB1410" i="35"/>
  <c r="AA1410" i="35"/>
  <c r="Z1410" i="35"/>
  <c r="Y1410" i="35"/>
  <c r="AC1418" i="35"/>
  <c r="AB1418" i="35"/>
  <c r="AA1418" i="35"/>
  <c r="Z1418" i="35"/>
  <c r="Y1418" i="35"/>
  <c r="AA1426" i="35"/>
  <c r="Z1426" i="35"/>
  <c r="AC1426" i="35"/>
  <c r="AB1426" i="35"/>
  <c r="Y1426" i="35"/>
  <c r="AB1434" i="35"/>
  <c r="AA1434" i="35"/>
  <c r="Z1434" i="35"/>
  <c r="AC1434" i="35"/>
  <c r="Y1434" i="35"/>
  <c r="AB1458" i="35"/>
  <c r="AA1458" i="35"/>
  <c r="Z1458" i="35"/>
  <c r="AC1458" i="35"/>
  <c r="Y1458" i="35"/>
  <c r="AB1466" i="35"/>
  <c r="AA1466" i="35"/>
  <c r="Z1466" i="35"/>
  <c r="Y1466" i="35"/>
  <c r="AC1466" i="35"/>
  <c r="T1571" i="35"/>
  <c r="X1571" i="35"/>
  <c r="W1571" i="35"/>
  <c r="V1571" i="35"/>
  <c r="U1571" i="35"/>
  <c r="AB1189" i="35"/>
  <c r="AA1189" i="35"/>
  <c r="Z1189" i="35"/>
  <c r="Y1189" i="35"/>
  <c r="AC1189" i="35"/>
  <c r="T1189" i="35"/>
  <c r="X1189" i="35"/>
  <c r="W1189" i="35"/>
  <c r="V1189" i="35"/>
  <c r="U1189" i="35"/>
  <c r="AB1213" i="35"/>
  <c r="AA1213" i="35"/>
  <c r="Z1213" i="35"/>
  <c r="Y1213" i="35"/>
  <c r="AC1213" i="35"/>
  <c r="T1213" i="35"/>
  <c r="X1213" i="35"/>
  <c r="W1213" i="35"/>
  <c r="V1213" i="35"/>
  <c r="U1213" i="35"/>
  <c r="T1301" i="35"/>
  <c r="X1301" i="35"/>
  <c r="W1301" i="35"/>
  <c r="V1301" i="35"/>
  <c r="U1301" i="35"/>
  <c r="T1333" i="35"/>
  <c r="X1333" i="35"/>
  <c r="U1333" i="35"/>
  <c r="W1333" i="35"/>
  <c r="V1333" i="35"/>
  <c r="V1565" i="35"/>
  <c r="U1565" i="35"/>
  <c r="T1565" i="35"/>
  <c r="X1565" i="35"/>
  <c r="W1565" i="35"/>
  <c r="Z1299" i="35"/>
  <c r="Y1299" i="35"/>
  <c r="AC1299" i="35"/>
  <c r="AB1299" i="35"/>
  <c r="AA1299" i="35"/>
  <c r="X1299" i="35"/>
  <c r="V1299" i="35"/>
  <c r="W1299" i="35"/>
  <c r="U1299" i="35"/>
  <c r="T1299" i="35"/>
  <c r="X1307" i="35"/>
  <c r="W1307" i="35"/>
  <c r="V1307" i="35"/>
  <c r="U1307" i="35"/>
  <c r="T1307" i="35"/>
  <c r="X1315" i="35"/>
  <c r="W1315" i="35"/>
  <c r="V1315" i="35"/>
  <c r="U1315" i="35"/>
  <c r="T1315" i="35"/>
  <c r="Z1323" i="35"/>
  <c r="Y1323" i="35"/>
  <c r="AC1323" i="35"/>
  <c r="AB1323" i="35"/>
  <c r="AA1323" i="35"/>
  <c r="X1323" i="35"/>
  <c r="W1323" i="35"/>
  <c r="V1323" i="35"/>
  <c r="U1323" i="35"/>
  <c r="T1323" i="35"/>
  <c r="Z1331" i="35"/>
  <c r="Y1331" i="35"/>
  <c r="AC1331" i="35"/>
  <c r="AB1331" i="35"/>
  <c r="AA1331" i="35"/>
  <c r="X1331" i="35"/>
  <c r="W1331" i="35"/>
  <c r="V1331" i="35"/>
  <c r="T1331" i="35"/>
  <c r="U1331" i="35"/>
  <c r="AC1347" i="35"/>
  <c r="AB1347" i="35"/>
  <c r="Z1347" i="35"/>
  <c r="Y1347" i="35"/>
  <c r="AA1347" i="35"/>
  <c r="AC1355" i="35"/>
  <c r="AB1355" i="35"/>
  <c r="Z1355" i="35"/>
  <c r="Y1355" i="35"/>
  <c r="AA1355" i="35"/>
  <c r="AC1363" i="35"/>
  <c r="AB1363" i="35"/>
  <c r="Z1363" i="35"/>
  <c r="Y1363" i="35"/>
  <c r="AA1363" i="35"/>
  <c r="AC1371" i="35"/>
  <c r="AB1371" i="35"/>
  <c r="Z1371" i="35"/>
  <c r="Y1371" i="35"/>
  <c r="AA1371" i="35"/>
  <c r="AC1379" i="35"/>
  <c r="AB1379" i="35"/>
  <c r="Z1379" i="35"/>
  <c r="Y1379" i="35"/>
  <c r="AA1379" i="35"/>
  <c r="U1411" i="35"/>
  <c r="T1411" i="35"/>
  <c r="V1411" i="35"/>
  <c r="X1411" i="35"/>
  <c r="W1411" i="35"/>
  <c r="X1483" i="35"/>
  <c r="W1483" i="35"/>
  <c r="V1483" i="35"/>
  <c r="U1483" i="35"/>
  <c r="T1483" i="35"/>
  <c r="X1491" i="35"/>
  <c r="W1491" i="35"/>
  <c r="V1491" i="35"/>
  <c r="U1491" i="35"/>
  <c r="T1491" i="35"/>
  <c r="X1499" i="35"/>
  <c r="W1499" i="35"/>
  <c r="V1499" i="35"/>
  <c r="U1499" i="35"/>
  <c r="T1499" i="35"/>
  <c r="X1507" i="35"/>
  <c r="W1507" i="35"/>
  <c r="V1507" i="35"/>
  <c r="U1507" i="35"/>
  <c r="T1507" i="35"/>
  <c r="X1515" i="35"/>
  <c r="W1515" i="35"/>
  <c r="V1515" i="35"/>
  <c r="U1515" i="35"/>
  <c r="T1515" i="35"/>
  <c r="T1523" i="35"/>
  <c r="W1523" i="35"/>
  <c r="V1523" i="35"/>
  <c r="X1523" i="35"/>
  <c r="U1523" i="35"/>
  <c r="T1531" i="35"/>
  <c r="W1531" i="35"/>
  <c r="V1531" i="35"/>
  <c r="X1531" i="35"/>
  <c r="U1531" i="35"/>
  <c r="T1539" i="35"/>
  <c r="X1539" i="35"/>
  <c r="W1539" i="35"/>
  <c r="V1539" i="35"/>
  <c r="U1539" i="35"/>
  <c r="T1547" i="35"/>
  <c r="X1547" i="35"/>
  <c r="W1547" i="35"/>
  <c r="V1547" i="35"/>
  <c r="U1547" i="35"/>
  <c r="T1563" i="35"/>
  <c r="X1563" i="35"/>
  <c r="W1563" i="35"/>
  <c r="V1563" i="35"/>
  <c r="U1563" i="35"/>
  <c r="AB1245" i="35"/>
  <c r="AA1245" i="35"/>
  <c r="Z1245" i="35"/>
  <c r="Y1245" i="35"/>
  <c r="AC1245" i="35"/>
  <c r="T1245" i="35"/>
  <c r="X1245" i="35"/>
  <c r="W1245" i="35"/>
  <c r="V1245" i="35"/>
  <c r="U1245" i="35"/>
  <c r="W1220" i="35"/>
  <c r="V1220" i="35"/>
  <c r="U1220" i="35"/>
  <c r="T1220" i="35"/>
  <c r="X1220" i="35"/>
  <c r="Y1260" i="35"/>
  <c r="AC1260" i="35"/>
  <c r="AB1260" i="35"/>
  <c r="AA1260" i="35"/>
  <c r="Z1260" i="35"/>
  <c r="Y1268" i="35"/>
  <c r="AC1268" i="35"/>
  <c r="AB1268" i="35"/>
  <c r="AA1268" i="35"/>
  <c r="Z1268" i="35"/>
  <c r="Y1276" i="35"/>
  <c r="AC1276" i="35"/>
  <c r="AB1276" i="35"/>
  <c r="AA1276" i="35"/>
  <c r="Z1276" i="35"/>
  <c r="AC1300" i="35"/>
  <c r="AB1300" i="35"/>
  <c r="AA1300" i="35"/>
  <c r="Z1300" i="35"/>
  <c r="Y1300" i="35"/>
  <c r="AC1308" i="35"/>
  <c r="AB1308" i="35"/>
  <c r="AA1308" i="35"/>
  <c r="Z1308" i="35"/>
  <c r="Y1308" i="35"/>
  <c r="AC1316" i="35"/>
  <c r="AB1316" i="35"/>
  <c r="AA1316" i="35"/>
  <c r="Z1316" i="35"/>
  <c r="Y1316" i="35"/>
  <c r="AC1324" i="35"/>
  <c r="AB1324" i="35"/>
  <c r="AA1324" i="35"/>
  <c r="Z1324" i="35"/>
  <c r="Y1324" i="35"/>
  <c r="AC1332" i="35"/>
  <c r="AB1332" i="35"/>
  <c r="AA1332" i="35"/>
  <c r="Z1332" i="35"/>
  <c r="Y1332" i="35"/>
  <c r="U1356" i="35"/>
  <c r="T1356" i="35"/>
  <c r="W1356" i="35"/>
  <c r="V1356" i="35"/>
  <c r="X1356" i="35"/>
  <c r="Z1388" i="35"/>
  <c r="Y1388" i="35"/>
  <c r="AC1388" i="35"/>
  <c r="AB1388" i="35"/>
  <c r="AA1388" i="35"/>
  <c r="Z1420" i="35"/>
  <c r="Y1420" i="35"/>
  <c r="AB1420" i="35"/>
  <c r="AA1420" i="35"/>
  <c r="AC1420" i="35"/>
  <c r="AC1484" i="35"/>
  <c r="AB1484" i="35"/>
  <c r="AA1484" i="35"/>
  <c r="Z1484" i="35"/>
  <c r="Y1484" i="35"/>
  <c r="AC1492" i="35"/>
  <c r="AB1492" i="35"/>
  <c r="AA1492" i="35"/>
  <c r="Z1492" i="35"/>
  <c r="Y1492" i="35"/>
  <c r="AC1500" i="35"/>
  <c r="AB1500" i="35"/>
  <c r="AA1500" i="35"/>
  <c r="Z1500" i="35"/>
  <c r="Y1500" i="35"/>
  <c r="AC1508" i="35"/>
  <c r="AB1508" i="35"/>
  <c r="AA1508" i="35"/>
  <c r="Z1508" i="35"/>
  <c r="Y1508" i="35"/>
  <c r="AC1516" i="35"/>
  <c r="AB1516" i="35"/>
  <c r="AA1516" i="35"/>
  <c r="Z1516" i="35"/>
  <c r="Y1516" i="35"/>
  <c r="Y1524" i="35"/>
  <c r="AB1524" i="35"/>
  <c r="AA1524" i="35"/>
  <c r="AC1524" i="35"/>
  <c r="Z1524" i="35"/>
  <c r="Y1532" i="35"/>
  <c r="AB1532" i="35"/>
  <c r="AA1532" i="35"/>
  <c r="AC1532" i="35"/>
  <c r="Z1532" i="35"/>
  <c r="Y1540" i="35"/>
  <c r="AC1540" i="35"/>
  <c r="AB1540" i="35"/>
  <c r="AA1540" i="35"/>
  <c r="Z1540" i="35"/>
  <c r="Y1548" i="35"/>
  <c r="AC1548" i="35"/>
  <c r="AB1548" i="35"/>
  <c r="AA1548" i="35"/>
  <c r="Z1548" i="35"/>
  <c r="Y1556" i="35"/>
  <c r="AC1556" i="35"/>
  <c r="AB1556" i="35"/>
  <c r="AA1556" i="35"/>
  <c r="Z1556" i="35"/>
  <c r="Y1564" i="35"/>
  <c r="AC1564" i="35"/>
  <c r="AB1564" i="35"/>
  <c r="AA1564" i="35"/>
  <c r="Z1564" i="35"/>
  <c r="Y1572" i="35"/>
  <c r="AC1572" i="35"/>
  <c r="AB1572" i="35"/>
  <c r="AA1572" i="35"/>
  <c r="Z1572" i="35"/>
  <c r="T1197" i="35"/>
  <c r="X1197" i="35"/>
  <c r="W1197" i="35"/>
  <c r="V1197" i="35"/>
  <c r="U1197" i="35"/>
  <c r="AB1221" i="35"/>
  <c r="AA1221" i="35"/>
  <c r="Z1221" i="35"/>
  <c r="Y1221" i="35"/>
  <c r="AC1221" i="35"/>
  <c r="T1221" i="35"/>
  <c r="X1221" i="35"/>
  <c r="W1221" i="35"/>
  <c r="V1221" i="35"/>
  <c r="U1221" i="35"/>
  <c r="X6" i="35"/>
  <c r="V6" i="35"/>
  <c r="W6" i="35"/>
  <c r="T6" i="35"/>
  <c r="U6" i="35"/>
  <c r="X1066" i="35"/>
  <c r="W1066" i="35"/>
  <c r="V1066" i="35"/>
  <c r="U1066" i="35"/>
  <c r="T1066" i="35"/>
  <c r="W277" i="35"/>
  <c r="V277" i="35"/>
  <c r="T277" i="35"/>
  <c r="X277" i="35"/>
  <c r="U277" i="35"/>
  <c r="T351" i="35"/>
  <c r="X351" i="35"/>
  <c r="V351" i="35"/>
  <c r="U351" i="35"/>
  <c r="W351" i="35"/>
  <c r="X383" i="35"/>
  <c r="W383" i="35"/>
  <c r="V383" i="35"/>
  <c r="T383" i="35"/>
  <c r="U383" i="35"/>
  <c r="X407" i="35"/>
  <c r="W407" i="35"/>
  <c r="V407" i="35"/>
  <c r="T407" i="35"/>
  <c r="U407" i="35"/>
  <c r="X583" i="35"/>
  <c r="W583" i="35"/>
  <c r="V583" i="35"/>
  <c r="U583" i="35"/>
  <c r="T583" i="35"/>
  <c r="X695" i="35"/>
  <c r="W695" i="35"/>
  <c r="V695" i="35"/>
  <c r="U695" i="35"/>
  <c r="T695" i="35"/>
  <c r="U1018" i="35"/>
  <c r="T1018" i="35"/>
  <c r="X1018" i="35"/>
  <c r="W1018" i="35"/>
  <c r="V1018" i="35"/>
  <c r="X1098" i="35"/>
  <c r="W1098" i="35"/>
  <c r="V1098" i="35"/>
  <c r="U1098" i="35"/>
  <c r="T1098" i="35"/>
  <c r="X445" i="35"/>
  <c r="W445" i="35"/>
  <c r="V445" i="35"/>
  <c r="U445" i="35"/>
  <c r="T445" i="35"/>
  <c r="W629" i="35"/>
  <c r="V629" i="35"/>
  <c r="U629" i="35"/>
  <c r="T629" i="35"/>
  <c r="X629" i="35"/>
  <c r="Y232" i="35"/>
  <c r="AC232" i="35"/>
  <c r="AA232" i="35"/>
  <c r="AB232" i="35"/>
  <c r="Z232" i="35"/>
  <c r="AC608" i="35"/>
  <c r="AB608" i="35"/>
  <c r="AA608" i="35"/>
  <c r="Z608" i="35"/>
  <c r="Y608" i="35"/>
  <c r="Y888" i="35"/>
  <c r="AC888" i="35"/>
  <c r="AB888" i="35"/>
  <c r="AA888" i="35"/>
  <c r="Z888" i="35"/>
  <c r="X1122" i="35"/>
  <c r="W1122" i="35"/>
  <c r="V1122" i="35"/>
  <c r="U1122" i="35"/>
  <c r="T1122" i="35"/>
  <c r="V165" i="35"/>
  <c r="U165" i="35"/>
  <c r="T165" i="35"/>
  <c r="X165" i="35"/>
  <c r="W165" i="35"/>
  <c r="X737" i="35"/>
  <c r="W737" i="35"/>
  <c r="V737" i="35"/>
  <c r="T737" i="35"/>
  <c r="U737" i="35"/>
  <c r="V817" i="35"/>
  <c r="U817" i="35"/>
  <c r="T817" i="35"/>
  <c r="X817" i="35"/>
  <c r="W817" i="35"/>
  <c r="X937" i="35"/>
  <c r="W937" i="35"/>
  <c r="U937" i="35"/>
  <c r="T937" i="35"/>
  <c r="V937" i="35"/>
  <c r="AC746" i="35"/>
  <c r="AB746" i="35"/>
  <c r="AA746" i="35"/>
  <c r="Y746" i="35"/>
  <c r="Z746" i="35"/>
  <c r="W645" i="35"/>
  <c r="V645" i="35"/>
  <c r="U645" i="35"/>
  <c r="T645" i="35"/>
  <c r="X645" i="35"/>
  <c r="AC93" i="35"/>
  <c r="AB93" i="35"/>
  <c r="AA93" i="35"/>
  <c r="Z93" i="35"/>
  <c r="Y93" i="35"/>
  <c r="V181" i="35"/>
  <c r="U181" i="35"/>
  <c r="T181" i="35"/>
  <c r="X181" i="35"/>
  <c r="W181" i="35"/>
  <c r="X461" i="35"/>
  <c r="W461" i="35"/>
  <c r="V461" i="35"/>
  <c r="U461" i="35"/>
  <c r="T461" i="35"/>
  <c r="W637" i="35"/>
  <c r="V637" i="35"/>
  <c r="U637" i="35"/>
  <c r="T637" i="35"/>
  <c r="X637" i="35"/>
  <c r="X500" i="35"/>
  <c r="W500" i="35"/>
  <c r="U500" i="35"/>
  <c r="V500" i="35"/>
  <c r="T500" i="35"/>
  <c r="Y684" i="35"/>
  <c r="AC684" i="35"/>
  <c r="AA684" i="35"/>
  <c r="AB684" i="35"/>
  <c r="Z684" i="35"/>
  <c r="X716" i="35"/>
  <c r="W716" i="35"/>
  <c r="V716" i="35"/>
  <c r="U716" i="35"/>
  <c r="T716" i="35"/>
  <c r="X13" i="35"/>
  <c r="V13" i="35"/>
  <c r="W13" i="35"/>
  <c r="U13" i="35"/>
  <c r="T13" i="35"/>
  <c r="X853" i="35"/>
  <c r="W853" i="35"/>
  <c r="V853" i="35"/>
  <c r="U853" i="35"/>
  <c r="T853" i="35"/>
  <c r="W1453" i="35"/>
  <c r="U1453" i="35"/>
  <c r="X1453" i="35"/>
  <c r="V1453" i="35"/>
  <c r="T1453" i="35"/>
  <c r="X1399" i="35"/>
  <c r="W1399" i="35"/>
  <c r="V1399" i="35"/>
  <c r="U1399" i="35"/>
  <c r="T1399" i="35"/>
  <c r="T1431" i="35"/>
  <c r="W1431" i="35"/>
  <c r="X1431" i="35"/>
  <c r="V1431" i="35"/>
  <c r="U1431" i="35"/>
  <c r="X1344" i="35"/>
  <c r="W1344" i="35"/>
  <c r="U1344" i="35"/>
  <c r="T1344" i="35"/>
  <c r="V1344" i="35"/>
  <c r="X1376" i="35"/>
  <c r="W1376" i="35"/>
  <c r="V1376" i="35"/>
  <c r="U1376" i="35"/>
  <c r="T1376" i="35"/>
  <c r="X1321" i="35"/>
  <c r="W1321" i="35"/>
  <c r="V1321" i="35"/>
  <c r="U1321" i="35"/>
  <c r="T1321" i="35"/>
  <c r="X1481" i="35"/>
  <c r="W1481" i="35"/>
  <c r="V1481" i="35"/>
  <c r="U1481" i="35"/>
  <c r="T1481" i="35"/>
  <c r="X1505" i="35"/>
  <c r="W1505" i="35"/>
  <c r="V1505" i="35"/>
  <c r="U1505" i="35"/>
  <c r="T1505" i="35"/>
  <c r="X1553" i="35"/>
  <c r="W1553" i="35"/>
  <c r="V1553" i="35"/>
  <c r="U1553" i="35"/>
  <c r="T1553" i="35"/>
  <c r="X1577" i="35"/>
  <c r="W1577" i="35"/>
  <c r="V1577" i="35"/>
  <c r="U1577" i="35"/>
  <c r="T1577" i="35"/>
  <c r="X1203" i="35"/>
  <c r="W1203" i="35"/>
  <c r="V1203" i="35"/>
  <c r="U1203" i="35"/>
  <c r="T1203" i="35"/>
  <c r="X1235" i="35"/>
  <c r="W1235" i="35"/>
  <c r="V1235" i="35"/>
  <c r="U1235" i="35"/>
  <c r="T1235" i="35"/>
  <c r="W1437" i="35"/>
  <c r="U1437" i="35"/>
  <c r="X1437" i="35"/>
  <c r="V1437" i="35"/>
  <c r="T1437" i="35"/>
  <c r="AC1549" i="35"/>
  <c r="AB1549" i="35"/>
  <c r="AA1549" i="35"/>
  <c r="Z1549" i="35"/>
  <c r="Y1549" i="35"/>
  <c r="Z6" i="35"/>
  <c r="AB6" i="35"/>
  <c r="AC6" i="35"/>
  <c r="AA6" i="35"/>
  <c r="Y6" i="35"/>
  <c r="AC14" i="35"/>
  <c r="AA14" i="35"/>
  <c r="AB14" i="35"/>
  <c r="Z14" i="35"/>
  <c r="Y14" i="35"/>
  <c r="AB22" i="35"/>
  <c r="AA22" i="35"/>
  <c r="Z22" i="35"/>
  <c r="AC22" i="35"/>
  <c r="Y22" i="35"/>
  <c r="AB30" i="35"/>
  <c r="AA30" i="35"/>
  <c r="Z30" i="35"/>
  <c r="AC30" i="35"/>
  <c r="Y30" i="35"/>
  <c r="AB38" i="35"/>
  <c r="AA38" i="35"/>
  <c r="Z38" i="35"/>
  <c r="AC38" i="35"/>
  <c r="Y38" i="35"/>
  <c r="AB46" i="35"/>
  <c r="Z46" i="35"/>
  <c r="AA46" i="35"/>
  <c r="Y46" i="35"/>
  <c r="AC46" i="35"/>
  <c r="AB54" i="35"/>
  <c r="Z54" i="35"/>
  <c r="AA54" i="35"/>
  <c r="AC54" i="35"/>
  <c r="Y54" i="35"/>
  <c r="AB62" i="35"/>
  <c r="Z62" i="35"/>
  <c r="AA62" i="35"/>
  <c r="Y62" i="35"/>
  <c r="AC62" i="35"/>
  <c r="T70" i="35"/>
  <c r="X70" i="35"/>
  <c r="W70" i="35"/>
  <c r="V70" i="35"/>
  <c r="U70" i="35"/>
  <c r="T78" i="35"/>
  <c r="U78" i="35"/>
  <c r="X78" i="35"/>
  <c r="W78" i="35"/>
  <c r="V78" i="35"/>
  <c r="T86" i="35"/>
  <c r="X86" i="35"/>
  <c r="W86" i="35"/>
  <c r="U86" i="35"/>
  <c r="V86" i="35"/>
  <c r="T94" i="35"/>
  <c r="U94" i="35"/>
  <c r="X94" i="35"/>
  <c r="W94" i="35"/>
  <c r="V94" i="35"/>
  <c r="T102" i="35"/>
  <c r="X102" i="35"/>
  <c r="W102" i="35"/>
  <c r="V102" i="35"/>
  <c r="U102" i="35"/>
  <c r="T110" i="35"/>
  <c r="X110" i="35"/>
  <c r="W110" i="35"/>
  <c r="V110" i="35"/>
  <c r="U110" i="35"/>
  <c r="T118" i="35"/>
  <c r="X118" i="35"/>
  <c r="W118" i="35"/>
  <c r="U118" i="35"/>
  <c r="V118" i="35"/>
  <c r="AA694" i="35"/>
  <c r="Z694" i="35"/>
  <c r="Y694" i="35"/>
  <c r="AC694" i="35"/>
  <c r="AB694" i="35"/>
  <c r="AC918" i="35"/>
  <c r="AB918" i="35"/>
  <c r="AA918" i="35"/>
  <c r="Z918" i="35"/>
  <c r="Y918" i="35"/>
  <c r="AB926" i="35"/>
  <c r="AC926" i="35"/>
  <c r="AA926" i="35"/>
  <c r="Z926" i="35"/>
  <c r="Y926" i="35"/>
  <c r="Y934" i="35"/>
  <c r="AC934" i="35"/>
  <c r="AB934" i="35"/>
  <c r="AA934" i="35"/>
  <c r="Z934" i="35"/>
  <c r="Y942" i="35"/>
  <c r="AC942" i="35"/>
  <c r="AB942" i="35"/>
  <c r="Z942" i="35"/>
  <c r="AA942" i="35"/>
  <c r="Y950" i="35"/>
  <c r="AC950" i="35"/>
  <c r="AB950" i="35"/>
  <c r="AA950" i="35"/>
  <c r="Z950" i="35"/>
  <c r="Y958" i="35"/>
  <c r="AC958" i="35"/>
  <c r="AB958" i="35"/>
  <c r="AA958" i="35"/>
  <c r="Z958" i="35"/>
  <c r="AC994" i="35"/>
  <c r="AB994" i="35"/>
  <c r="AA994" i="35"/>
  <c r="Z994" i="35"/>
  <c r="Y994" i="35"/>
  <c r="Z1066" i="35"/>
  <c r="Y1066" i="35"/>
  <c r="AC1066" i="35"/>
  <c r="AB1066" i="35"/>
  <c r="AA1066" i="35"/>
  <c r="AA1106" i="35"/>
  <c r="Z1106" i="35"/>
  <c r="Y1106" i="35"/>
  <c r="AC1106" i="35"/>
  <c r="AB1106" i="35"/>
  <c r="AC1138" i="35"/>
  <c r="AB1138" i="35"/>
  <c r="AA1138" i="35"/>
  <c r="Z1138" i="35"/>
  <c r="Y1138" i="35"/>
  <c r="AC1178" i="35"/>
  <c r="AB1178" i="35"/>
  <c r="AA1178" i="35"/>
  <c r="Z1178" i="35"/>
  <c r="Y1178" i="35"/>
  <c r="AC173" i="35"/>
  <c r="AB173" i="35"/>
  <c r="AA173" i="35"/>
  <c r="Z173" i="35"/>
  <c r="Y173" i="35"/>
  <c r="AC469" i="35"/>
  <c r="AB469" i="35"/>
  <c r="Z469" i="35"/>
  <c r="Y469" i="35"/>
  <c r="AA469" i="35"/>
  <c r="X509" i="35"/>
  <c r="W509" i="35"/>
  <c r="V509" i="35"/>
  <c r="U509" i="35"/>
  <c r="T509" i="35"/>
  <c r="AC701" i="35"/>
  <c r="AB701" i="35"/>
  <c r="AA701" i="35"/>
  <c r="Z701" i="35"/>
  <c r="Y701" i="35"/>
  <c r="X909" i="35"/>
  <c r="W909" i="35"/>
  <c r="V909" i="35"/>
  <c r="U909" i="35"/>
  <c r="T909" i="35"/>
  <c r="X167" i="35"/>
  <c r="W167" i="35"/>
  <c r="V167" i="35"/>
  <c r="U167" i="35"/>
  <c r="T167" i="35"/>
  <c r="X175" i="35"/>
  <c r="W175" i="35"/>
  <c r="V175" i="35"/>
  <c r="U175" i="35"/>
  <c r="T175" i="35"/>
  <c r="AB327" i="35"/>
  <c r="AA327" i="35"/>
  <c r="Y327" i="35"/>
  <c r="AC327" i="35"/>
  <c r="Z327" i="35"/>
  <c r="AB335" i="35"/>
  <c r="AA335" i="35"/>
  <c r="Z335" i="35"/>
  <c r="Y335" i="35"/>
  <c r="AC335" i="35"/>
  <c r="AB343" i="35"/>
  <c r="AA343" i="35"/>
  <c r="Z343" i="35"/>
  <c r="Y343" i="35"/>
  <c r="AC343" i="35"/>
  <c r="AB351" i="35"/>
  <c r="AA351" i="35"/>
  <c r="Z351" i="35"/>
  <c r="Y351" i="35"/>
  <c r="AC351" i="35"/>
  <c r="AB359" i="35"/>
  <c r="AA359" i="35"/>
  <c r="Z359" i="35"/>
  <c r="Y359" i="35"/>
  <c r="AC359" i="35"/>
  <c r="AB367" i="35"/>
  <c r="AA367" i="35"/>
  <c r="Z367" i="35"/>
  <c r="Y367" i="35"/>
  <c r="AC367" i="35"/>
  <c r="Z375" i="35"/>
  <c r="Y375" i="35"/>
  <c r="AB375" i="35"/>
  <c r="AC375" i="35"/>
  <c r="AA375" i="35"/>
  <c r="Z383" i="35"/>
  <c r="Y383" i="35"/>
  <c r="AB383" i="35"/>
  <c r="AC383" i="35"/>
  <c r="AA383" i="35"/>
  <c r="Z391" i="35"/>
  <c r="Y391" i="35"/>
  <c r="AB391" i="35"/>
  <c r="AA391" i="35"/>
  <c r="AC391" i="35"/>
  <c r="Z399" i="35"/>
  <c r="Y399" i="35"/>
  <c r="AB399" i="35"/>
  <c r="AA399" i="35"/>
  <c r="AC399" i="35"/>
  <c r="Z407" i="35"/>
  <c r="Y407" i="35"/>
  <c r="AB407" i="35"/>
  <c r="AC407" i="35"/>
  <c r="AA407" i="35"/>
  <c r="Z415" i="35"/>
  <c r="Y415" i="35"/>
  <c r="AB415" i="35"/>
  <c r="AC415" i="35"/>
  <c r="AA415" i="35"/>
  <c r="X439" i="35"/>
  <c r="W439" i="35"/>
  <c r="V439" i="35"/>
  <c r="T439" i="35"/>
  <c r="U439" i="35"/>
  <c r="X447" i="35"/>
  <c r="W447" i="35"/>
  <c r="V447" i="35"/>
  <c r="T447" i="35"/>
  <c r="U447" i="35"/>
  <c r="X455" i="35"/>
  <c r="W455" i="35"/>
  <c r="V455" i="35"/>
  <c r="T455" i="35"/>
  <c r="U455" i="35"/>
  <c r="X463" i="35"/>
  <c r="W463" i="35"/>
  <c r="V463" i="35"/>
  <c r="T463" i="35"/>
  <c r="U463" i="35"/>
  <c r="X471" i="35"/>
  <c r="W471" i="35"/>
  <c r="V471" i="35"/>
  <c r="T471" i="35"/>
  <c r="U471" i="35"/>
  <c r="Z567" i="35"/>
  <c r="Y567" i="35"/>
  <c r="AB567" i="35"/>
  <c r="AC567" i="35"/>
  <c r="AA567" i="35"/>
  <c r="Z575" i="35"/>
  <c r="Y575" i="35"/>
  <c r="AB575" i="35"/>
  <c r="AC575" i="35"/>
  <c r="AA575" i="35"/>
  <c r="Y583" i="35"/>
  <c r="AC583" i="35"/>
  <c r="AB583" i="35"/>
  <c r="AA583" i="35"/>
  <c r="Z583" i="35"/>
  <c r="X591" i="35"/>
  <c r="W591" i="35"/>
  <c r="V591" i="35"/>
  <c r="U591" i="35"/>
  <c r="T591" i="35"/>
  <c r="X599" i="35"/>
  <c r="W599" i="35"/>
  <c r="V599" i="35"/>
  <c r="U599" i="35"/>
  <c r="T599" i="35"/>
  <c r="X607" i="35"/>
  <c r="W607" i="35"/>
  <c r="V607" i="35"/>
  <c r="U607" i="35"/>
  <c r="T607" i="35"/>
  <c r="X615" i="35"/>
  <c r="W615" i="35"/>
  <c r="V615" i="35"/>
  <c r="U615" i="35"/>
  <c r="T615" i="35"/>
  <c r="X623" i="35"/>
  <c r="W623" i="35"/>
  <c r="V623" i="35"/>
  <c r="U623" i="35"/>
  <c r="T623" i="35"/>
  <c r="X631" i="35"/>
  <c r="W631" i="35"/>
  <c r="V631" i="35"/>
  <c r="U631" i="35"/>
  <c r="T631" i="35"/>
  <c r="X639" i="35"/>
  <c r="W639" i="35"/>
  <c r="V639" i="35"/>
  <c r="U639" i="35"/>
  <c r="T639" i="35"/>
  <c r="X647" i="35"/>
  <c r="W647" i="35"/>
  <c r="V647" i="35"/>
  <c r="U647" i="35"/>
  <c r="T647" i="35"/>
  <c r="X655" i="35"/>
  <c r="W655" i="35"/>
  <c r="V655" i="35"/>
  <c r="U655" i="35"/>
  <c r="T655" i="35"/>
  <c r="X663" i="35"/>
  <c r="W663" i="35"/>
  <c r="V663" i="35"/>
  <c r="U663" i="35"/>
  <c r="T663" i="35"/>
  <c r="X719" i="35"/>
  <c r="W719" i="35"/>
  <c r="V719" i="35"/>
  <c r="U719" i="35"/>
  <c r="T719" i="35"/>
  <c r="X727" i="35"/>
  <c r="W727" i="35"/>
  <c r="V727" i="35"/>
  <c r="U727" i="35"/>
  <c r="T727" i="35"/>
  <c r="T831" i="35"/>
  <c r="X831" i="35"/>
  <c r="W831" i="35"/>
  <c r="V831" i="35"/>
  <c r="U831" i="35"/>
  <c r="T839" i="35"/>
  <c r="X839" i="35"/>
  <c r="W839" i="35"/>
  <c r="V839" i="35"/>
  <c r="U839" i="35"/>
  <c r="T895" i="35"/>
  <c r="X895" i="35"/>
  <c r="W895" i="35"/>
  <c r="V895" i="35"/>
  <c r="U895" i="35"/>
  <c r="AC978" i="35"/>
  <c r="AB978" i="35"/>
  <c r="AA978" i="35"/>
  <c r="Z978" i="35"/>
  <c r="Y978" i="35"/>
  <c r="AC1002" i="35"/>
  <c r="AB1002" i="35"/>
  <c r="AA1002" i="35"/>
  <c r="Z1002" i="35"/>
  <c r="Y1002" i="35"/>
  <c r="AC1018" i="35"/>
  <c r="AB1018" i="35"/>
  <c r="AA1018" i="35"/>
  <c r="Z1018" i="35"/>
  <c r="Y1018" i="35"/>
  <c r="Z1042" i="35"/>
  <c r="Y1042" i="35"/>
  <c r="AC1042" i="35"/>
  <c r="AB1042" i="35"/>
  <c r="AA1042" i="35"/>
  <c r="Z1074" i="35"/>
  <c r="Y1074" i="35"/>
  <c r="AC1074" i="35"/>
  <c r="AB1074" i="35"/>
  <c r="AA1074" i="35"/>
  <c r="Z1098" i="35"/>
  <c r="Y1098" i="35"/>
  <c r="AC1098" i="35"/>
  <c r="AB1098" i="35"/>
  <c r="AA1098" i="35"/>
  <c r="AA1130" i="35"/>
  <c r="Z1130" i="35"/>
  <c r="Y1130" i="35"/>
  <c r="AC1130" i="35"/>
  <c r="AB1130" i="35"/>
  <c r="AC1162" i="35"/>
  <c r="AB1162" i="35"/>
  <c r="AA1162" i="35"/>
  <c r="Z1162" i="35"/>
  <c r="Y1162" i="35"/>
  <c r="AC445" i="35"/>
  <c r="AB445" i="35"/>
  <c r="Z445" i="35"/>
  <c r="AA445" i="35"/>
  <c r="Y445" i="35"/>
  <c r="X493" i="35"/>
  <c r="W493" i="35"/>
  <c r="V493" i="35"/>
  <c r="U493" i="35"/>
  <c r="T493" i="35"/>
  <c r="X677" i="35"/>
  <c r="W677" i="35"/>
  <c r="V677" i="35"/>
  <c r="U677" i="35"/>
  <c r="T677" i="35"/>
  <c r="V733" i="35"/>
  <c r="U733" i="35"/>
  <c r="T733" i="35"/>
  <c r="X733" i="35"/>
  <c r="W733" i="35"/>
  <c r="V8" i="35"/>
  <c r="T8" i="35"/>
  <c r="U8" i="35"/>
  <c r="W8" i="35"/>
  <c r="X8" i="35"/>
  <c r="V16" i="35"/>
  <c r="T16" i="35"/>
  <c r="U16" i="35"/>
  <c r="X16" i="35"/>
  <c r="W16" i="35"/>
  <c r="V24" i="35"/>
  <c r="U24" i="35"/>
  <c r="T24" i="35"/>
  <c r="X24" i="35"/>
  <c r="W24" i="35"/>
  <c r="V32" i="35"/>
  <c r="W32" i="35"/>
  <c r="U32" i="35"/>
  <c r="T32" i="35"/>
  <c r="X32" i="35"/>
  <c r="V40" i="35"/>
  <c r="U40" i="35"/>
  <c r="T40" i="35"/>
  <c r="X40" i="35"/>
  <c r="W40" i="35"/>
  <c r="V48" i="35"/>
  <c r="T48" i="35"/>
  <c r="U48" i="35"/>
  <c r="W48" i="35"/>
  <c r="X48" i="35"/>
  <c r="V56" i="35"/>
  <c r="T56" i="35"/>
  <c r="U56" i="35"/>
  <c r="X56" i="35"/>
  <c r="W56" i="35"/>
  <c r="V64" i="35"/>
  <c r="T64" i="35"/>
  <c r="U64" i="35"/>
  <c r="W64" i="35"/>
  <c r="X64" i="35"/>
  <c r="AC184" i="35"/>
  <c r="AB184" i="35"/>
  <c r="AA184" i="35"/>
  <c r="Z184" i="35"/>
  <c r="Y184" i="35"/>
  <c r="X192" i="35"/>
  <c r="V192" i="35"/>
  <c r="W192" i="35"/>
  <c r="U192" i="35"/>
  <c r="T192" i="35"/>
  <c r="X200" i="35"/>
  <c r="V200" i="35"/>
  <c r="U200" i="35"/>
  <c r="W200" i="35"/>
  <c r="T200" i="35"/>
  <c r="X208" i="35"/>
  <c r="V208" i="35"/>
  <c r="U208" i="35"/>
  <c r="T208" i="35"/>
  <c r="W208" i="35"/>
  <c r="X216" i="35"/>
  <c r="V216" i="35"/>
  <c r="U216" i="35"/>
  <c r="W216" i="35"/>
  <c r="T216" i="35"/>
  <c r="X224" i="35"/>
  <c r="V224" i="35"/>
  <c r="U224" i="35"/>
  <c r="W224" i="35"/>
  <c r="T224" i="35"/>
  <c r="X232" i="35"/>
  <c r="V232" i="35"/>
  <c r="U232" i="35"/>
  <c r="W232" i="35"/>
  <c r="T232" i="35"/>
  <c r="X240" i="35"/>
  <c r="V240" i="35"/>
  <c r="U240" i="35"/>
  <c r="W240" i="35"/>
  <c r="T240" i="35"/>
  <c r="X824" i="35"/>
  <c r="W824" i="35"/>
  <c r="V824" i="35"/>
  <c r="U824" i="35"/>
  <c r="T824" i="35"/>
  <c r="X832" i="35"/>
  <c r="W832" i="35"/>
  <c r="V832" i="35"/>
  <c r="U832" i="35"/>
  <c r="T832" i="35"/>
  <c r="Y856" i="35"/>
  <c r="AC856" i="35"/>
  <c r="AB856" i="35"/>
  <c r="AA856" i="35"/>
  <c r="Z856" i="35"/>
  <c r="X888" i="35"/>
  <c r="W888" i="35"/>
  <c r="V888" i="35"/>
  <c r="U888" i="35"/>
  <c r="T888" i="35"/>
  <c r="AA1184" i="35"/>
  <c r="Z1184" i="35"/>
  <c r="Y1184" i="35"/>
  <c r="AC1184" i="35"/>
  <c r="AB1184" i="35"/>
  <c r="AC986" i="35"/>
  <c r="AB986" i="35"/>
  <c r="AA986" i="35"/>
  <c r="Z986" i="35"/>
  <c r="Y986" i="35"/>
  <c r="Z1026" i="35"/>
  <c r="AC1026" i="35"/>
  <c r="AB1026" i="35"/>
  <c r="AA1026" i="35"/>
  <c r="Y1026" i="35"/>
  <c r="Z1058" i="35"/>
  <c r="Y1058" i="35"/>
  <c r="AC1058" i="35"/>
  <c r="AB1058" i="35"/>
  <c r="AA1058" i="35"/>
  <c r="Z1090" i="35"/>
  <c r="Y1090" i="35"/>
  <c r="AC1090" i="35"/>
  <c r="AB1090" i="35"/>
  <c r="AA1090" i="35"/>
  <c r="AA1122" i="35"/>
  <c r="Z1122" i="35"/>
  <c r="Y1122" i="35"/>
  <c r="AC1122" i="35"/>
  <c r="AB1122" i="35"/>
  <c r="AC1146" i="35"/>
  <c r="AB1146" i="35"/>
  <c r="AA1146" i="35"/>
  <c r="Z1146" i="35"/>
  <c r="Y1146" i="35"/>
  <c r="AC1170" i="35"/>
  <c r="AB1170" i="35"/>
  <c r="AA1170" i="35"/>
  <c r="Z1170" i="35"/>
  <c r="Y1170" i="35"/>
  <c r="AC165" i="35"/>
  <c r="AB165" i="35"/>
  <c r="AA165" i="35"/>
  <c r="Z165" i="35"/>
  <c r="Y165" i="35"/>
  <c r="AC477" i="35"/>
  <c r="AB477" i="35"/>
  <c r="Z477" i="35"/>
  <c r="AA477" i="35"/>
  <c r="Y477" i="35"/>
  <c r="Z869" i="35"/>
  <c r="Y869" i="35"/>
  <c r="AC869" i="35"/>
  <c r="AB869" i="35"/>
  <c r="AA869" i="35"/>
  <c r="AC289" i="35"/>
  <c r="AA289" i="35"/>
  <c r="Z289" i="35"/>
  <c r="Y289" i="35"/>
  <c r="AB289" i="35"/>
  <c r="AC297" i="35"/>
  <c r="AA297" i="35"/>
  <c r="Z297" i="35"/>
  <c r="AB297" i="35"/>
  <c r="Y297" i="35"/>
  <c r="AC305" i="35"/>
  <c r="AA305" i="35"/>
  <c r="Z305" i="35"/>
  <c r="AB305" i="35"/>
  <c r="Y305" i="35"/>
  <c r="AC313" i="35"/>
  <c r="AA313" i="35"/>
  <c r="Z313" i="35"/>
  <c r="AB313" i="35"/>
  <c r="Y313" i="35"/>
  <c r="AC321" i="35"/>
  <c r="AA321" i="35"/>
  <c r="Z321" i="35"/>
  <c r="AB321" i="35"/>
  <c r="Y321" i="35"/>
  <c r="V329" i="35"/>
  <c r="U329" i="35"/>
  <c r="X329" i="35"/>
  <c r="W329" i="35"/>
  <c r="T329" i="35"/>
  <c r="V337" i="35"/>
  <c r="U337" i="35"/>
  <c r="T337" i="35"/>
  <c r="X337" i="35"/>
  <c r="W337" i="35"/>
  <c r="V345" i="35"/>
  <c r="U345" i="35"/>
  <c r="T345" i="35"/>
  <c r="X345" i="35"/>
  <c r="W345" i="35"/>
  <c r="V353" i="35"/>
  <c r="U353" i="35"/>
  <c r="T353" i="35"/>
  <c r="X353" i="35"/>
  <c r="W353" i="35"/>
  <c r="V361" i="35"/>
  <c r="U361" i="35"/>
  <c r="T361" i="35"/>
  <c r="X361" i="35"/>
  <c r="W361" i="35"/>
  <c r="V369" i="35"/>
  <c r="U369" i="35"/>
  <c r="T369" i="35"/>
  <c r="X369" i="35"/>
  <c r="W369" i="35"/>
  <c r="T377" i="35"/>
  <c r="X377" i="35"/>
  <c r="V377" i="35"/>
  <c r="U377" i="35"/>
  <c r="W377" i="35"/>
  <c r="T385" i="35"/>
  <c r="X385" i="35"/>
  <c r="V385" i="35"/>
  <c r="U385" i="35"/>
  <c r="W385" i="35"/>
  <c r="T393" i="35"/>
  <c r="X393" i="35"/>
  <c r="V393" i="35"/>
  <c r="W393" i="35"/>
  <c r="U393" i="35"/>
  <c r="T401" i="35"/>
  <c r="X401" i="35"/>
  <c r="V401" i="35"/>
  <c r="W401" i="35"/>
  <c r="U401" i="35"/>
  <c r="T409" i="35"/>
  <c r="X409" i="35"/>
  <c r="V409" i="35"/>
  <c r="U409" i="35"/>
  <c r="W409" i="35"/>
  <c r="T417" i="35"/>
  <c r="X417" i="35"/>
  <c r="V417" i="35"/>
  <c r="U417" i="35"/>
  <c r="W417" i="35"/>
  <c r="T569" i="35"/>
  <c r="X569" i="35"/>
  <c r="V569" i="35"/>
  <c r="U569" i="35"/>
  <c r="W569" i="35"/>
  <c r="T577" i="35"/>
  <c r="X577" i="35"/>
  <c r="V577" i="35"/>
  <c r="U577" i="35"/>
  <c r="W577" i="35"/>
  <c r="X697" i="35"/>
  <c r="W697" i="35"/>
  <c r="V697" i="35"/>
  <c r="T697" i="35"/>
  <c r="U697" i="35"/>
  <c r="X753" i="35"/>
  <c r="W753" i="35"/>
  <c r="V753" i="35"/>
  <c r="T753" i="35"/>
  <c r="U753" i="35"/>
  <c r="Z761" i="35"/>
  <c r="Y761" i="35"/>
  <c r="AB761" i="35"/>
  <c r="AA761" i="35"/>
  <c r="AC761" i="35"/>
  <c r="Z769" i="35"/>
  <c r="Y769" i="35"/>
  <c r="AB769" i="35"/>
  <c r="AA769" i="35"/>
  <c r="AC769" i="35"/>
  <c r="Z777" i="35"/>
  <c r="Y777" i="35"/>
  <c r="AB777" i="35"/>
  <c r="AA777" i="35"/>
  <c r="AC777" i="35"/>
  <c r="Z785" i="35"/>
  <c r="Y785" i="35"/>
  <c r="AB785" i="35"/>
  <c r="AA785" i="35"/>
  <c r="AC785" i="35"/>
  <c r="AC793" i="35"/>
  <c r="AB793" i="35"/>
  <c r="AA793" i="35"/>
  <c r="Z793" i="35"/>
  <c r="Y793" i="35"/>
  <c r="AC801" i="35"/>
  <c r="AB801" i="35"/>
  <c r="AA801" i="35"/>
  <c r="Z801" i="35"/>
  <c r="Y801" i="35"/>
  <c r="AC809" i="35"/>
  <c r="AB809" i="35"/>
  <c r="AA809" i="35"/>
  <c r="Z809" i="35"/>
  <c r="Y809" i="35"/>
  <c r="AC817" i="35"/>
  <c r="AB817" i="35"/>
  <c r="AA817" i="35"/>
  <c r="Z817" i="35"/>
  <c r="Y817" i="35"/>
  <c r="AC849" i="35"/>
  <c r="AB849" i="35"/>
  <c r="AA849" i="35"/>
  <c r="Z849" i="35"/>
  <c r="Y849" i="35"/>
  <c r="AC970" i="35"/>
  <c r="AB970" i="35"/>
  <c r="Z970" i="35"/>
  <c r="Y970" i="35"/>
  <c r="AA970" i="35"/>
  <c r="AC1010" i="35"/>
  <c r="AB1010" i="35"/>
  <c r="AA1010" i="35"/>
  <c r="Z1010" i="35"/>
  <c r="Y1010" i="35"/>
  <c r="Z1034" i="35"/>
  <c r="AC1034" i="35"/>
  <c r="AB1034" i="35"/>
  <c r="AA1034" i="35"/>
  <c r="Y1034" i="35"/>
  <c r="Z1050" i="35"/>
  <c r="Y1050" i="35"/>
  <c r="AC1050" i="35"/>
  <c r="AB1050" i="35"/>
  <c r="AA1050" i="35"/>
  <c r="Z1082" i="35"/>
  <c r="Y1082" i="35"/>
  <c r="AC1082" i="35"/>
  <c r="AB1082" i="35"/>
  <c r="AA1082" i="35"/>
  <c r="AA1114" i="35"/>
  <c r="Z1114" i="35"/>
  <c r="Y1114" i="35"/>
  <c r="AC1114" i="35"/>
  <c r="AB1114" i="35"/>
  <c r="AC1154" i="35"/>
  <c r="AB1154" i="35"/>
  <c r="AA1154" i="35"/>
  <c r="Z1154" i="35"/>
  <c r="Y1154" i="35"/>
  <c r="X485" i="35"/>
  <c r="W485" i="35"/>
  <c r="V485" i="35"/>
  <c r="U485" i="35"/>
  <c r="T485" i="35"/>
  <c r="X525" i="35"/>
  <c r="W525" i="35"/>
  <c r="V525" i="35"/>
  <c r="U525" i="35"/>
  <c r="T525" i="35"/>
  <c r="X845" i="35"/>
  <c r="W845" i="35"/>
  <c r="V845" i="35"/>
  <c r="U845" i="35"/>
  <c r="T845" i="35"/>
  <c r="W186" i="35"/>
  <c r="V186" i="35"/>
  <c r="U186" i="35"/>
  <c r="T186" i="35"/>
  <c r="X186" i="35"/>
  <c r="Y426" i="35"/>
  <c r="AC426" i="35"/>
  <c r="AA426" i="35"/>
  <c r="Z426" i="35"/>
  <c r="AB426" i="35"/>
  <c r="Y530" i="35"/>
  <c r="AC530" i="35"/>
  <c r="AA530" i="35"/>
  <c r="Z530" i="35"/>
  <c r="AB530" i="35"/>
  <c r="Y538" i="35"/>
  <c r="AC538" i="35"/>
  <c r="AA538" i="35"/>
  <c r="AB538" i="35"/>
  <c r="Z538" i="35"/>
  <c r="Y546" i="35"/>
  <c r="AC546" i="35"/>
  <c r="AA546" i="35"/>
  <c r="AB546" i="35"/>
  <c r="Z546" i="35"/>
  <c r="Y554" i="35"/>
  <c r="AC554" i="35"/>
  <c r="AA554" i="35"/>
  <c r="Z554" i="35"/>
  <c r="AB554" i="35"/>
  <c r="AC586" i="35"/>
  <c r="AB586" i="35"/>
  <c r="Z586" i="35"/>
  <c r="Y586" i="35"/>
  <c r="AA586" i="35"/>
  <c r="AC594" i="35"/>
  <c r="AB594" i="35"/>
  <c r="Y594" i="35"/>
  <c r="AA594" i="35"/>
  <c r="Z594" i="35"/>
  <c r="AC602" i="35"/>
  <c r="AB602" i="35"/>
  <c r="Z602" i="35"/>
  <c r="Y602" i="35"/>
  <c r="AA602" i="35"/>
  <c r="AC610" i="35"/>
  <c r="AB610" i="35"/>
  <c r="AA610" i="35"/>
  <c r="Y610" i="35"/>
  <c r="Z610" i="35"/>
  <c r="AC618" i="35"/>
  <c r="AB618" i="35"/>
  <c r="AA618" i="35"/>
  <c r="Z618" i="35"/>
  <c r="Y618" i="35"/>
  <c r="AC626" i="35"/>
  <c r="AB626" i="35"/>
  <c r="AA626" i="35"/>
  <c r="Z626" i="35"/>
  <c r="Y626" i="35"/>
  <c r="AC634" i="35"/>
  <c r="AB634" i="35"/>
  <c r="AA634" i="35"/>
  <c r="Z634" i="35"/>
  <c r="Y634" i="35"/>
  <c r="AC642" i="35"/>
  <c r="AB642" i="35"/>
  <c r="AA642" i="35"/>
  <c r="Z642" i="35"/>
  <c r="Y642" i="35"/>
  <c r="AC650" i="35"/>
  <c r="AB650" i="35"/>
  <c r="Z650" i="35"/>
  <c r="Y650" i="35"/>
  <c r="AA650" i="35"/>
  <c r="AC658" i="35"/>
  <c r="AB658" i="35"/>
  <c r="Y658" i="35"/>
  <c r="AA658" i="35"/>
  <c r="Z658" i="35"/>
  <c r="Y666" i="35"/>
  <c r="AC666" i="35"/>
  <c r="AB666" i="35"/>
  <c r="AA666" i="35"/>
  <c r="Z666" i="35"/>
  <c r="AC962" i="35"/>
  <c r="AB962" i="35"/>
  <c r="Z962" i="35"/>
  <c r="Y962" i="35"/>
  <c r="AA962" i="35"/>
  <c r="X901" i="35"/>
  <c r="W901" i="35"/>
  <c r="V901" i="35"/>
  <c r="U901" i="35"/>
  <c r="T901" i="35"/>
  <c r="X291" i="35"/>
  <c r="W291" i="35"/>
  <c r="U291" i="35"/>
  <c r="T291" i="35"/>
  <c r="V291" i="35"/>
  <c r="X299" i="35"/>
  <c r="W299" i="35"/>
  <c r="U299" i="35"/>
  <c r="T299" i="35"/>
  <c r="V299" i="35"/>
  <c r="X307" i="35"/>
  <c r="W307" i="35"/>
  <c r="U307" i="35"/>
  <c r="T307" i="35"/>
  <c r="V307" i="35"/>
  <c r="X315" i="35"/>
  <c r="W315" i="35"/>
  <c r="U315" i="35"/>
  <c r="T315" i="35"/>
  <c r="V315" i="35"/>
  <c r="T683" i="35"/>
  <c r="X683" i="35"/>
  <c r="V683" i="35"/>
  <c r="W683" i="35"/>
  <c r="U683" i="35"/>
  <c r="T691" i="35"/>
  <c r="X691" i="35"/>
  <c r="V691" i="35"/>
  <c r="W691" i="35"/>
  <c r="U691" i="35"/>
  <c r="T747" i="35"/>
  <c r="X747" i="35"/>
  <c r="V747" i="35"/>
  <c r="U747" i="35"/>
  <c r="W747" i="35"/>
  <c r="T763" i="35"/>
  <c r="X763" i="35"/>
  <c r="V763" i="35"/>
  <c r="U763" i="35"/>
  <c r="W763" i="35"/>
  <c r="T771" i="35"/>
  <c r="X771" i="35"/>
  <c r="V771" i="35"/>
  <c r="U771" i="35"/>
  <c r="W771" i="35"/>
  <c r="T779" i="35"/>
  <c r="X779" i="35"/>
  <c r="V779" i="35"/>
  <c r="U779" i="35"/>
  <c r="W779" i="35"/>
  <c r="T787" i="35"/>
  <c r="X787" i="35"/>
  <c r="V787" i="35"/>
  <c r="U787" i="35"/>
  <c r="W787" i="35"/>
  <c r="W795" i="35"/>
  <c r="V795" i="35"/>
  <c r="U795" i="35"/>
  <c r="T795" i="35"/>
  <c r="X795" i="35"/>
  <c r="W803" i="35"/>
  <c r="V803" i="35"/>
  <c r="U803" i="35"/>
  <c r="T803" i="35"/>
  <c r="X803" i="35"/>
  <c r="X811" i="35"/>
  <c r="W811" i="35"/>
  <c r="V811" i="35"/>
  <c r="U811" i="35"/>
  <c r="T811" i="35"/>
  <c r="X819" i="35"/>
  <c r="W819" i="35"/>
  <c r="V819" i="35"/>
  <c r="U819" i="35"/>
  <c r="T819" i="35"/>
  <c r="AC899" i="35"/>
  <c r="AB899" i="35"/>
  <c r="AA899" i="35"/>
  <c r="Z899" i="35"/>
  <c r="Y899" i="35"/>
  <c r="AC907" i="35"/>
  <c r="AB907" i="35"/>
  <c r="AA907" i="35"/>
  <c r="Z907" i="35"/>
  <c r="Y907" i="35"/>
  <c r="V915" i="35"/>
  <c r="U915" i="35"/>
  <c r="T915" i="35"/>
  <c r="X915" i="35"/>
  <c r="W915" i="35"/>
  <c r="V923" i="35"/>
  <c r="U923" i="35"/>
  <c r="T923" i="35"/>
  <c r="X923" i="35"/>
  <c r="W923" i="35"/>
  <c r="W931" i="35"/>
  <c r="V931" i="35"/>
  <c r="U931" i="35"/>
  <c r="X931" i="35"/>
  <c r="T931" i="35"/>
  <c r="W939" i="35"/>
  <c r="V939" i="35"/>
  <c r="U939" i="35"/>
  <c r="X939" i="35"/>
  <c r="T939" i="35"/>
  <c r="W947" i="35"/>
  <c r="V947" i="35"/>
  <c r="U947" i="35"/>
  <c r="X947" i="35"/>
  <c r="T947" i="35"/>
  <c r="W955" i="35"/>
  <c r="V955" i="35"/>
  <c r="U955" i="35"/>
  <c r="X955" i="35"/>
  <c r="T955" i="35"/>
  <c r="AC181" i="35"/>
  <c r="AB181" i="35"/>
  <c r="AA181" i="35"/>
  <c r="Z181" i="35"/>
  <c r="Y181" i="35"/>
  <c r="AC461" i="35"/>
  <c r="AB461" i="35"/>
  <c r="Z461" i="35"/>
  <c r="Y461" i="35"/>
  <c r="AA461" i="35"/>
  <c r="X517" i="35"/>
  <c r="W517" i="35"/>
  <c r="V517" i="35"/>
  <c r="U517" i="35"/>
  <c r="T517" i="35"/>
  <c r="V757" i="35"/>
  <c r="U757" i="35"/>
  <c r="T757" i="35"/>
  <c r="X757" i="35"/>
  <c r="W757" i="35"/>
  <c r="X420" i="35"/>
  <c r="W420" i="35"/>
  <c r="U420" i="35"/>
  <c r="T420" i="35"/>
  <c r="V420" i="35"/>
  <c r="X428" i="35"/>
  <c r="W428" i="35"/>
  <c r="U428" i="35"/>
  <c r="V428" i="35"/>
  <c r="T428" i="35"/>
  <c r="X676" i="35"/>
  <c r="W676" i="35"/>
  <c r="V676" i="35"/>
  <c r="U676" i="35"/>
  <c r="T676" i="35"/>
  <c r="X684" i="35"/>
  <c r="W684" i="35"/>
  <c r="V684" i="35"/>
  <c r="U684" i="35"/>
  <c r="T684" i="35"/>
  <c r="Y708" i="35"/>
  <c r="AC708" i="35"/>
  <c r="AA708" i="35"/>
  <c r="AB708" i="35"/>
  <c r="Z708" i="35"/>
  <c r="X740" i="35"/>
  <c r="W740" i="35"/>
  <c r="V740" i="35"/>
  <c r="U740" i="35"/>
  <c r="T740" i="35"/>
  <c r="X748" i="35"/>
  <c r="W748" i="35"/>
  <c r="V748" i="35"/>
  <c r="U748" i="35"/>
  <c r="T748" i="35"/>
  <c r="AC828" i="35"/>
  <c r="AB828" i="35"/>
  <c r="AA828" i="35"/>
  <c r="Z828" i="35"/>
  <c r="Y828" i="35"/>
  <c r="U852" i="35"/>
  <c r="T852" i="35"/>
  <c r="X852" i="35"/>
  <c r="W852" i="35"/>
  <c r="V852" i="35"/>
  <c r="U860" i="35"/>
  <c r="T860" i="35"/>
  <c r="X860" i="35"/>
  <c r="W860" i="35"/>
  <c r="V860" i="35"/>
  <c r="AC892" i="35"/>
  <c r="AB892" i="35"/>
  <c r="AA892" i="35"/>
  <c r="Z892" i="35"/>
  <c r="Y892" i="35"/>
  <c r="W964" i="35"/>
  <c r="V964" i="35"/>
  <c r="T964" i="35"/>
  <c r="X964" i="35"/>
  <c r="U964" i="35"/>
  <c r="W972" i="35"/>
  <c r="V972" i="35"/>
  <c r="T972" i="35"/>
  <c r="X972" i="35"/>
  <c r="U972" i="35"/>
  <c r="W980" i="35"/>
  <c r="V980" i="35"/>
  <c r="U980" i="35"/>
  <c r="T980" i="35"/>
  <c r="X980" i="35"/>
  <c r="W988" i="35"/>
  <c r="V988" i="35"/>
  <c r="U988" i="35"/>
  <c r="T988" i="35"/>
  <c r="X988" i="35"/>
  <c r="W996" i="35"/>
  <c r="V996" i="35"/>
  <c r="U996" i="35"/>
  <c r="T996" i="35"/>
  <c r="X996" i="35"/>
  <c r="W1004" i="35"/>
  <c r="V1004" i="35"/>
  <c r="U1004" i="35"/>
  <c r="T1004" i="35"/>
  <c r="X1004" i="35"/>
  <c r="W1012" i="35"/>
  <c r="V1012" i="35"/>
  <c r="U1012" i="35"/>
  <c r="T1012" i="35"/>
  <c r="X1012" i="35"/>
  <c r="W1020" i="35"/>
  <c r="V1020" i="35"/>
  <c r="U1020" i="35"/>
  <c r="T1020" i="35"/>
  <c r="X1020" i="35"/>
  <c r="T1028" i="35"/>
  <c r="X1028" i="35"/>
  <c r="W1028" i="35"/>
  <c r="U1028" i="35"/>
  <c r="V1028" i="35"/>
  <c r="T1036" i="35"/>
  <c r="X1036" i="35"/>
  <c r="W1036" i="35"/>
  <c r="V1036" i="35"/>
  <c r="U1036" i="35"/>
  <c r="T1044" i="35"/>
  <c r="X1044" i="35"/>
  <c r="W1044" i="35"/>
  <c r="V1044" i="35"/>
  <c r="U1044" i="35"/>
  <c r="T1052" i="35"/>
  <c r="X1052" i="35"/>
  <c r="W1052" i="35"/>
  <c r="V1052" i="35"/>
  <c r="U1052" i="35"/>
  <c r="T1060" i="35"/>
  <c r="X1060" i="35"/>
  <c r="W1060" i="35"/>
  <c r="V1060" i="35"/>
  <c r="U1060" i="35"/>
  <c r="T1068" i="35"/>
  <c r="X1068" i="35"/>
  <c r="W1068" i="35"/>
  <c r="V1068" i="35"/>
  <c r="U1068" i="35"/>
  <c r="T1076" i="35"/>
  <c r="X1076" i="35"/>
  <c r="W1076" i="35"/>
  <c r="V1076" i="35"/>
  <c r="U1076" i="35"/>
  <c r="T1084" i="35"/>
  <c r="X1084" i="35"/>
  <c r="W1084" i="35"/>
  <c r="V1084" i="35"/>
  <c r="U1084" i="35"/>
  <c r="T1092" i="35"/>
  <c r="X1092" i="35"/>
  <c r="W1092" i="35"/>
  <c r="V1092" i="35"/>
  <c r="U1092" i="35"/>
  <c r="T1100" i="35"/>
  <c r="X1100" i="35"/>
  <c r="W1100" i="35"/>
  <c r="V1100" i="35"/>
  <c r="U1100" i="35"/>
  <c r="U1108" i="35"/>
  <c r="T1108" i="35"/>
  <c r="X1108" i="35"/>
  <c r="W1108" i="35"/>
  <c r="V1108" i="35"/>
  <c r="U1116" i="35"/>
  <c r="T1116" i="35"/>
  <c r="X1116" i="35"/>
  <c r="W1116" i="35"/>
  <c r="V1116" i="35"/>
  <c r="U1124" i="35"/>
  <c r="T1124" i="35"/>
  <c r="X1124" i="35"/>
  <c r="W1124" i="35"/>
  <c r="V1124" i="35"/>
  <c r="W1132" i="35"/>
  <c r="T1132" i="35"/>
  <c r="V1132" i="35"/>
  <c r="U1132" i="35"/>
  <c r="X1132" i="35"/>
  <c r="W1140" i="35"/>
  <c r="V1140" i="35"/>
  <c r="U1140" i="35"/>
  <c r="T1140" i="35"/>
  <c r="X1140" i="35"/>
  <c r="W1148" i="35"/>
  <c r="V1148" i="35"/>
  <c r="U1148" i="35"/>
  <c r="T1148" i="35"/>
  <c r="X1148" i="35"/>
  <c r="W1156" i="35"/>
  <c r="V1156" i="35"/>
  <c r="U1156" i="35"/>
  <c r="T1156" i="35"/>
  <c r="X1156" i="35"/>
  <c r="W1164" i="35"/>
  <c r="V1164" i="35"/>
  <c r="U1164" i="35"/>
  <c r="T1164" i="35"/>
  <c r="X1164" i="35"/>
  <c r="W1172" i="35"/>
  <c r="V1172" i="35"/>
  <c r="U1172" i="35"/>
  <c r="T1172" i="35"/>
  <c r="X1172" i="35"/>
  <c r="T5" i="35"/>
  <c r="V5" i="35"/>
  <c r="U5" i="35"/>
  <c r="W5" i="35"/>
  <c r="X5" i="35"/>
  <c r="Y13" i="35"/>
  <c r="AC13" i="35"/>
  <c r="AB13" i="35"/>
  <c r="AA13" i="35"/>
  <c r="Z13" i="35"/>
  <c r="AC21" i="35"/>
  <c r="AB21" i="35"/>
  <c r="AA21" i="35"/>
  <c r="Z21" i="35"/>
  <c r="Y21" i="35"/>
  <c r="AC37" i="35"/>
  <c r="AB37" i="35"/>
  <c r="AA37" i="35"/>
  <c r="Z37" i="35"/>
  <c r="Y37" i="35"/>
  <c r="AC45" i="35"/>
  <c r="AB45" i="35"/>
  <c r="AA45" i="35"/>
  <c r="Z45" i="35"/>
  <c r="Y45" i="35"/>
  <c r="AC61" i="35"/>
  <c r="AB61" i="35"/>
  <c r="AA61" i="35"/>
  <c r="Z61" i="35"/>
  <c r="Y61" i="35"/>
  <c r="AC69" i="35"/>
  <c r="AB69" i="35"/>
  <c r="AA69" i="35"/>
  <c r="Z69" i="35"/>
  <c r="Y69" i="35"/>
  <c r="Z333" i="35"/>
  <c r="Y333" i="35"/>
  <c r="AB333" i="35"/>
  <c r="AC333" i="35"/>
  <c r="AA333" i="35"/>
  <c r="X333" i="35"/>
  <c r="W333" i="35"/>
  <c r="V333" i="35"/>
  <c r="T333" i="35"/>
  <c r="U333" i="35"/>
  <c r="AC381" i="35"/>
  <c r="AB381" i="35"/>
  <c r="Z381" i="35"/>
  <c r="AA381" i="35"/>
  <c r="Y381" i="35"/>
  <c r="X381" i="35"/>
  <c r="W381" i="35"/>
  <c r="V381" i="35"/>
  <c r="U381" i="35"/>
  <c r="T381" i="35"/>
  <c r="X557" i="35"/>
  <c r="W557" i="35"/>
  <c r="V557" i="35"/>
  <c r="U557" i="35"/>
  <c r="T557" i="35"/>
  <c r="AC917" i="35"/>
  <c r="Z917" i="35"/>
  <c r="Y917" i="35"/>
  <c r="AA917" i="35"/>
  <c r="AB917" i="35"/>
  <c r="W1350" i="35"/>
  <c r="V1350" i="35"/>
  <c r="U1350" i="35"/>
  <c r="T1350" i="35"/>
  <c r="X1350" i="35"/>
  <c r="T1382" i="35"/>
  <c r="X1382" i="35"/>
  <c r="U1382" i="35"/>
  <c r="W1382" i="35"/>
  <c r="V1382" i="35"/>
  <c r="AB1390" i="35"/>
  <c r="AA1390" i="35"/>
  <c r="Z1390" i="35"/>
  <c r="Y1390" i="35"/>
  <c r="AC1390" i="35"/>
  <c r="T1390" i="35"/>
  <c r="X1390" i="35"/>
  <c r="V1390" i="35"/>
  <c r="U1390" i="35"/>
  <c r="W1390" i="35"/>
  <c r="AB1398" i="35"/>
  <c r="AA1398" i="35"/>
  <c r="Z1398" i="35"/>
  <c r="Y1398" i="35"/>
  <c r="AC1398" i="35"/>
  <c r="T1398" i="35"/>
  <c r="X1398" i="35"/>
  <c r="W1398" i="35"/>
  <c r="U1398" i="35"/>
  <c r="V1398" i="35"/>
  <c r="AB1406" i="35"/>
  <c r="AA1406" i="35"/>
  <c r="Z1406" i="35"/>
  <c r="Y1406" i="35"/>
  <c r="AC1406" i="35"/>
  <c r="T1406" i="35"/>
  <c r="X1406" i="35"/>
  <c r="W1406" i="35"/>
  <c r="V1406" i="35"/>
  <c r="U1406" i="35"/>
  <c r="AB1414" i="35"/>
  <c r="AA1414" i="35"/>
  <c r="Z1414" i="35"/>
  <c r="Y1414" i="35"/>
  <c r="AC1414" i="35"/>
  <c r="T1414" i="35"/>
  <c r="X1414" i="35"/>
  <c r="W1414" i="35"/>
  <c r="V1414" i="35"/>
  <c r="U1414" i="35"/>
  <c r="AB1422" i="35"/>
  <c r="Z1422" i="35"/>
  <c r="AC1422" i="35"/>
  <c r="AA1422" i="35"/>
  <c r="Y1422" i="35"/>
  <c r="W1422" i="35"/>
  <c r="V1422" i="35"/>
  <c r="T1422" i="35"/>
  <c r="X1422" i="35"/>
  <c r="U1422" i="35"/>
  <c r="AB1430" i="35"/>
  <c r="Z1430" i="35"/>
  <c r="AC1430" i="35"/>
  <c r="AA1430" i="35"/>
  <c r="Y1430" i="35"/>
  <c r="W1430" i="35"/>
  <c r="V1430" i="35"/>
  <c r="T1430" i="35"/>
  <c r="X1430" i="35"/>
  <c r="U1430" i="35"/>
  <c r="AA1542" i="35"/>
  <c r="Z1542" i="35"/>
  <c r="Y1542" i="35"/>
  <c r="AC1542" i="35"/>
  <c r="AB1542" i="35"/>
  <c r="T1293" i="35"/>
  <c r="X1293" i="35"/>
  <c r="W1293" i="35"/>
  <c r="V1293" i="35"/>
  <c r="U1293" i="35"/>
  <c r="AA1453" i="35"/>
  <c r="Z1453" i="35"/>
  <c r="Y1453" i="35"/>
  <c r="AC1453" i="35"/>
  <c r="AB1453" i="35"/>
  <c r="AC1517" i="35"/>
  <c r="AB1517" i="35"/>
  <c r="AA1517" i="35"/>
  <c r="Z1517" i="35"/>
  <c r="Y1517" i="35"/>
  <c r="V1557" i="35"/>
  <c r="U1557" i="35"/>
  <c r="T1557" i="35"/>
  <c r="X1557" i="35"/>
  <c r="W1557" i="35"/>
  <c r="V1199" i="35"/>
  <c r="U1199" i="35"/>
  <c r="T1199" i="35"/>
  <c r="X1199" i="35"/>
  <c r="W1199" i="35"/>
  <c r="V1207" i="35"/>
  <c r="U1207" i="35"/>
  <c r="T1207" i="35"/>
  <c r="X1207" i="35"/>
  <c r="W1207" i="35"/>
  <c r="V1215" i="35"/>
  <c r="U1215" i="35"/>
  <c r="T1215" i="35"/>
  <c r="X1215" i="35"/>
  <c r="W1215" i="35"/>
  <c r="V1231" i="35"/>
  <c r="U1231" i="35"/>
  <c r="T1231" i="35"/>
  <c r="X1231" i="35"/>
  <c r="W1231" i="35"/>
  <c r="V1239" i="35"/>
  <c r="U1239" i="35"/>
  <c r="T1239" i="35"/>
  <c r="X1239" i="35"/>
  <c r="W1239" i="35"/>
  <c r="Z1247" i="35"/>
  <c r="AC1247" i="35"/>
  <c r="AB1247" i="35"/>
  <c r="AA1247" i="35"/>
  <c r="Y1247" i="35"/>
  <c r="AC1255" i="35"/>
  <c r="AB1255" i="35"/>
  <c r="AA1255" i="35"/>
  <c r="Z1255" i="35"/>
  <c r="Y1255" i="35"/>
  <c r="AC1263" i="35"/>
  <c r="AB1263" i="35"/>
  <c r="AA1263" i="35"/>
  <c r="Z1263" i="35"/>
  <c r="Y1263" i="35"/>
  <c r="AC1271" i="35"/>
  <c r="AB1271" i="35"/>
  <c r="AA1271" i="35"/>
  <c r="Z1271" i="35"/>
  <c r="Y1271" i="35"/>
  <c r="AC1279" i="35"/>
  <c r="AB1279" i="35"/>
  <c r="AA1279" i="35"/>
  <c r="Z1279" i="35"/>
  <c r="Y1279" i="35"/>
  <c r="AC1287" i="35"/>
  <c r="AB1287" i="35"/>
  <c r="AA1287" i="35"/>
  <c r="Z1287" i="35"/>
  <c r="Y1287" i="35"/>
  <c r="T1343" i="35"/>
  <c r="X1343" i="35"/>
  <c r="V1343" i="35"/>
  <c r="U1343" i="35"/>
  <c r="W1343" i="35"/>
  <c r="T1351" i="35"/>
  <c r="X1351" i="35"/>
  <c r="V1351" i="35"/>
  <c r="U1351" i="35"/>
  <c r="W1351" i="35"/>
  <c r="T1359" i="35"/>
  <c r="X1359" i="35"/>
  <c r="V1359" i="35"/>
  <c r="U1359" i="35"/>
  <c r="W1359" i="35"/>
  <c r="T1367" i="35"/>
  <c r="X1367" i="35"/>
  <c r="V1367" i="35"/>
  <c r="U1367" i="35"/>
  <c r="W1367" i="35"/>
  <c r="T1375" i="35"/>
  <c r="X1375" i="35"/>
  <c r="V1375" i="35"/>
  <c r="U1375" i="35"/>
  <c r="W1375" i="35"/>
  <c r="X1383" i="35"/>
  <c r="W1383" i="35"/>
  <c r="V1383" i="35"/>
  <c r="U1383" i="35"/>
  <c r="T1383" i="35"/>
  <c r="Y1391" i="35"/>
  <c r="AC1391" i="35"/>
  <c r="AA1391" i="35"/>
  <c r="Z1391" i="35"/>
  <c r="AB1391" i="35"/>
  <c r="Y1399" i="35"/>
  <c r="AC1399" i="35"/>
  <c r="Z1399" i="35"/>
  <c r="AB1399" i="35"/>
  <c r="AA1399" i="35"/>
  <c r="Y1407" i="35"/>
  <c r="AC1407" i="35"/>
  <c r="AA1407" i="35"/>
  <c r="Z1407" i="35"/>
  <c r="AB1407" i="35"/>
  <c r="Y1415" i="35"/>
  <c r="AC1415" i="35"/>
  <c r="AB1415" i="35"/>
  <c r="Z1415" i="35"/>
  <c r="AA1415" i="35"/>
  <c r="AB1423" i="35"/>
  <c r="AA1423" i="35"/>
  <c r="Y1423" i="35"/>
  <c r="AC1423" i="35"/>
  <c r="Z1423" i="35"/>
  <c r="AB1431" i="35"/>
  <c r="AA1431" i="35"/>
  <c r="Y1431" i="35"/>
  <c r="AC1431" i="35"/>
  <c r="Z1431" i="35"/>
  <c r="W1479" i="35"/>
  <c r="V1479" i="35"/>
  <c r="U1479" i="35"/>
  <c r="T1479" i="35"/>
  <c r="X1479" i="35"/>
  <c r="X1559" i="35"/>
  <c r="W1559" i="35"/>
  <c r="V1559" i="35"/>
  <c r="U1559" i="35"/>
  <c r="T1559" i="35"/>
  <c r="AA1296" i="35"/>
  <c r="Z1296" i="35"/>
  <c r="Y1296" i="35"/>
  <c r="AC1296" i="35"/>
  <c r="AB1296" i="35"/>
  <c r="W1296" i="35"/>
  <c r="X1296" i="35"/>
  <c r="V1296" i="35"/>
  <c r="U1296" i="35"/>
  <c r="T1296" i="35"/>
  <c r="AA1304" i="35"/>
  <c r="Z1304" i="35"/>
  <c r="Y1304" i="35"/>
  <c r="AC1304" i="35"/>
  <c r="AB1304" i="35"/>
  <c r="X1304" i="35"/>
  <c r="W1304" i="35"/>
  <c r="T1304" i="35"/>
  <c r="V1304" i="35"/>
  <c r="U1304" i="35"/>
  <c r="AA1312" i="35"/>
  <c r="Z1312" i="35"/>
  <c r="Y1312" i="35"/>
  <c r="AC1312" i="35"/>
  <c r="AB1312" i="35"/>
  <c r="X1312" i="35"/>
  <c r="W1312" i="35"/>
  <c r="V1312" i="35"/>
  <c r="U1312" i="35"/>
  <c r="T1312" i="35"/>
  <c r="AA1320" i="35"/>
  <c r="Z1320" i="35"/>
  <c r="Y1320" i="35"/>
  <c r="AC1320" i="35"/>
  <c r="AB1320" i="35"/>
  <c r="X1320" i="35"/>
  <c r="W1320" i="35"/>
  <c r="V1320" i="35"/>
  <c r="U1320" i="35"/>
  <c r="T1320" i="35"/>
  <c r="AA1328" i="35"/>
  <c r="Z1328" i="35"/>
  <c r="Y1328" i="35"/>
  <c r="AC1328" i="35"/>
  <c r="AB1328" i="35"/>
  <c r="X1328" i="35"/>
  <c r="W1328" i="35"/>
  <c r="V1328" i="35"/>
  <c r="U1328" i="35"/>
  <c r="T1328" i="35"/>
  <c r="AB1336" i="35"/>
  <c r="AA1336" i="35"/>
  <c r="Z1336" i="35"/>
  <c r="Y1336" i="35"/>
  <c r="AC1336" i="35"/>
  <c r="T1336" i="35"/>
  <c r="X1336" i="35"/>
  <c r="W1336" i="35"/>
  <c r="V1336" i="35"/>
  <c r="U1336" i="35"/>
  <c r="Y1344" i="35"/>
  <c r="AC1344" i="35"/>
  <c r="AA1344" i="35"/>
  <c r="Z1344" i="35"/>
  <c r="AB1344" i="35"/>
  <c r="Y1352" i="35"/>
  <c r="AC1352" i="35"/>
  <c r="AA1352" i="35"/>
  <c r="Z1352" i="35"/>
  <c r="AB1352" i="35"/>
  <c r="Y1360" i="35"/>
  <c r="AC1360" i="35"/>
  <c r="AA1360" i="35"/>
  <c r="Z1360" i="35"/>
  <c r="AB1360" i="35"/>
  <c r="Y1368" i="35"/>
  <c r="AC1368" i="35"/>
  <c r="AA1368" i="35"/>
  <c r="Z1368" i="35"/>
  <c r="AB1368" i="35"/>
  <c r="Y1376" i="35"/>
  <c r="AC1376" i="35"/>
  <c r="AA1376" i="35"/>
  <c r="Z1376" i="35"/>
  <c r="AB1376" i="35"/>
  <c r="AC1384" i="35"/>
  <c r="AB1384" i="35"/>
  <c r="AA1384" i="35"/>
  <c r="Z1384" i="35"/>
  <c r="Y1384" i="35"/>
  <c r="V1408" i="35"/>
  <c r="U1408" i="35"/>
  <c r="T1408" i="35"/>
  <c r="X1408" i="35"/>
  <c r="W1408" i="35"/>
  <c r="T1480" i="35"/>
  <c r="X1480" i="35"/>
  <c r="W1480" i="35"/>
  <c r="V1480" i="35"/>
  <c r="U1480" i="35"/>
  <c r="T1488" i="35"/>
  <c r="X1488" i="35"/>
  <c r="W1488" i="35"/>
  <c r="V1488" i="35"/>
  <c r="U1488" i="35"/>
  <c r="T1496" i="35"/>
  <c r="X1496" i="35"/>
  <c r="W1496" i="35"/>
  <c r="V1496" i="35"/>
  <c r="U1496" i="35"/>
  <c r="T1504" i="35"/>
  <c r="X1504" i="35"/>
  <c r="W1504" i="35"/>
  <c r="V1504" i="35"/>
  <c r="U1504" i="35"/>
  <c r="T1512" i="35"/>
  <c r="X1512" i="35"/>
  <c r="W1512" i="35"/>
  <c r="V1512" i="35"/>
  <c r="U1512" i="35"/>
  <c r="U1520" i="35"/>
  <c r="T1520" i="35"/>
  <c r="X1520" i="35"/>
  <c r="W1520" i="35"/>
  <c r="V1520" i="35"/>
  <c r="U1528" i="35"/>
  <c r="T1528" i="35"/>
  <c r="X1528" i="35"/>
  <c r="W1528" i="35"/>
  <c r="V1528" i="35"/>
  <c r="AC1536" i="35"/>
  <c r="AB1536" i="35"/>
  <c r="AA1536" i="35"/>
  <c r="Z1536" i="35"/>
  <c r="Y1536" i="35"/>
  <c r="U1536" i="35"/>
  <c r="T1536" i="35"/>
  <c r="X1536" i="35"/>
  <c r="W1536" i="35"/>
  <c r="V1536" i="35"/>
  <c r="U1544" i="35"/>
  <c r="T1544" i="35"/>
  <c r="X1544" i="35"/>
  <c r="W1544" i="35"/>
  <c r="V1544" i="35"/>
  <c r="U1552" i="35"/>
  <c r="T1552" i="35"/>
  <c r="X1552" i="35"/>
  <c r="W1552" i="35"/>
  <c r="V1552" i="35"/>
  <c r="U1560" i="35"/>
  <c r="T1560" i="35"/>
  <c r="X1560" i="35"/>
  <c r="W1560" i="35"/>
  <c r="V1560" i="35"/>
  <c r="U1568" i="35"/>
  <c r="T1568" i="35"/>
  <c r="X1568" i="35"/>
  <c r="W1568" i="35"/>
  <c r="V1568" i="35"/>
  <c r="U1576" i="35"/>
  <c r="T1576" i="35"/>
  <c r="X1576" i="35"/>
  <c r="W1576" i="35"/>
  <c r="V1576" i="35"/>
  <c r="AC1253" i="35"/>
  <c r="AB1253" i="35"/>
  <c r="AA1253" i="35"/>
  <c r="Z1253" i="35"/>
  <c r="Y1253" i="35"/>
  <c r="X1257" i="35"/>
  <c r="W1257" i="35"/>
  <c r="V1257" i="35"/>
  <c r="U1257" i="35"/>
  <c r="T1257" i="35"/>
  <c r="X1265" i="35"/>
  <c r="W1265" i="35"/>
  <c r="V1265" i="35"/>
  <c r="U1265" i="35"/>
  <c r="T1265" i="35"/>
  <c r="X1273" i="35"/>
  <c r="W1273" i="35"/>
  <c r="V1273" i="35"/>
  <c r="U1273" i="35"/>
  <c r="T1273" i="35"/>
  <c r="X1289" i="35"/>
  <c r="W1289" i="35"/>
  <c r="V1289" i="35"/>
  <c r="T1289" i="35"/>
  <c r="U1289" i="35"/>
  <c r="AB1297" i="35"/>
  <c r="AC1297" i="35"/>
  <c r="AA1297" i="35"/>
  <c r="Z1297" i="35"/>
  <c r="Y1297" i="35"/>
  <c r="AC1305" i="35"/>
  <c r="AB1305" i="35"/>
  <c r="AA1305" i="35"/>
  <c r="Z1305" i="35"/>
  <c r="Y1305" i="35"/>
  <c r="AC1313" i="35"/>
  <c r="AB1313" i="35"/>
  <c r="Z1313" i="35"/>
  <c r="Y1313" i="35"/>
  <c r="AA1313" i="35"/>
  <c r="AC1321" i="35"/>
  <c r="AB1321" i="35"/>
  <c r="Y1321" i="35"/>
  <c r="AA1321" i="35"/>
  <c r="Z1321" i="35"/>
  <c r="AC1329" i="35"/>
  <c r="AB1329" i="35"/>
  <c r="AA1329" i="35"/>
  <c r="Z1329" i="35"/>
  <c r="Y1329" i="35"/>
  <c r="Y1337" i="35"/>
  <c r="AC1337" i="35"/>
  <c r="AB1337" i="35"/>
  <c r="AA1337" i="35"/>
  <c r="Z1337" i="35"/>
  <c r="V1433" i="35"/>
  <c r="U1433" i="35"/>
  <c r="W1433" i="35"/>
  <c r="T1433" i="35"/>
  <c r="X1433" i="35"/>
  <c r="W1441" i="35"/>
  <c r="V1441" i="35"/>
  <c r="U1441" i="35"/>
  <c r="X1441" i="35"/>
  <c r="T1441" i="35"/>
  <c r="W1457" i="35"/>
  <c r="V1457" i="35"/>
  <c r="U1457" i="35"/>
  <c r="X1457" i="35"/>
  <c r="T1457" i="35"/>
  <c r="W1465" i="35"/>
  <c r="V1465" i="35"/>
  <c r="U1465" i="35"/>
  <c r="T1465" i="35"/>
  <c r="X1465" i="35"/>
  <c r="X1473" i="35"/>
  <c r="W1473" i="35"/>
  <c r="V1473" i="35"/>
  <c r="U1473" i="35"/>
  <c r="T1473" i="35"/>
  <c r="Y1481" i="35"/>
  <c r="AC1481" i="35"/>
  <c r="AB1481" i="35"/>
  <c r="AA1481" i="35"/>
  <c r="Z1481" i="35"/>
  <c r="Y1489" i="35"/>
  <c r="AC1489" i="35"/>
  <c r="AB1489" i="35"/>
  <c r="AA1489" i="35"/>
  <c r="Z1489" i="35"/>
  <c r="Y1497" i="35"/>
  <c r="AC1497" i="35"/>
  <c r="AB1497" i="35"/>
  <c r="AA1497" i="35"/>
  <c r="Z1497" i="35"/>
  <c r="Y1505" i="35"/>
  <c r="AC1505" i="35"/>
  <c r="AB1505" i="35"/>
  <c r="AA1505" i="35"/>
  <c r="Z1505" i="35"/>
  <c r="Y1513" i="35"/>
  <c r="AC1513" i="35"/>
  <c r="AB1513" i="35"/>
  <c r="AA1513" i="35"/>
  <c r="Z1513" i="35"/>
  <c r="Z1521" i="35"/>
  <c r="Y1521" i="35"/>
  <c r="AC1521" i="35"/>
  <c r="AB1521" i="35"/>
  <c r="AA1521" i="35"/>
  <c r="Z1529" i="35"/>
  <c r="Y1529" i="35"/>
  <c r="AC1529" i="35"/>
  <c r="AB1529" i="35"/>
  <c r="AA1529" i="35"/>
  <c r="Z1537" i="35"/>
  <c r="Y1537" i="35"/>
  <c r="AC1537" i="35"/>
  <c r="AB1537" i="35"/>
  <c r="AA1537" i="35"/>
  <c r="Z1545" i="35"/>
  <c r="Y1545" i="35"/>
  <c r="AC1545" i="35"/>
  <c r="AB1545" i="35"/>
  <c r="AA1545" i="35"/>
  <c r="Z1553" i="35"/>
  <c r="Y1553" i="35"/>
  <c r="AC1553" i="35"/>
  <c r="AB1553" i="35"/>
  <c r="AA1553" i="35"/>
  <c r="Z1561" i="35"/>
  <c r="Y1561" i="35"/>
  <c r="AC1561" i="35"/>
  <c r="AB1561" i="35"/>
  <c r="AA1561" i="35"/>
  <c r="Z1569" i="35"/>
  <c r="Y1569" i="35"/>
  <c r="AC1569" i="35"/>
  <c r="AB1569" i="35"/>
  <c r="AA1569" i="35"/>
  <c r="Z1577" i="35"/>
  <c r="Y1577" i="35"/>
  <c r="AC1577" i="35"/>
  <c r="AB1577" i="35"/>
  <c r="AA1577" i="35"/>
  <c r="AC1261" i="35"/>
  <c r="AB1261" i="35"/>
  <c r="AA1261" i="35"/>
  <c r="Z1261" i="35"/>
  <c r="Y1261" i="35"/>
  <c r="AC1285" i="35"/>
  <c r="AB1285" i="35"/>
  <c r="AA1285" i="35"/>
  <c r="Z1285" i="35"/>
  <c r="Y1285" i="35"/>
  <c r="T1325" i="35"/>
  <c r="X1325" i="35"/>
  <c r="V1325" i="35"/>
  <c r="U1325" i="35"/>
  <c r="W1325" i="35"/>
  <c r="AA1445" i="35"/>
  <c r="Z1445" i="35"/>
  <c r="Y1445" i="35"/>
  <c r="AC1445" i="35"/>
  <c r="AB1445" i="35"/>
  <c r="U1485" i="35"/>
  <c r="T1485" i="35"/>
  <c r="X1485" i="35"/>
  <c r="W1485" i="35"/>
  <c r="V1485" i="35"/>
  <c r="AC1541" i="35"/>
  <c r="AB1541" i="35"/>
  <c r="AA1541" i="35"/>
  <c r="Z1541" i="35"/>
  <c r="Y1541" i="35"/>
  <c r="AC1186" i="35"/>
  <c r="AB1186" i="35"/>
  <c r="AA1186" i="35"/>
  <c r="Z1186" i="35"/>
  <c r="Y1186" i="35"/>
  <c r="U1186" i="35"/>
  <c r="T1186" i="35"/>
  <c r="X1186" i="35"/>
  <c r="W1186" i="35"/>
  <c r="V1186" i="35"/>
  <c r="AC1194" i="35"/>
  <c r="AB1194" i="35"/>
  <c r="AA1194" i="35"/>
  <c r="Z1194" i="35"/>
  <c r="Y1194" i="35"/>
  <c r="U1194" i="35"/>
  <c r="T1194" i="35"/>
  <c r="X1194" i="35"/>
  <c r="W1194" i="35"/>
  <c r="V1194" i="35"/>
  <c r="AC1202" i="35"/>
  <c r="AB1202" i="35"/>
  <c r="AA1202" i="35"/>
  <c r="Z1202" i="35"/>
  <c r="Y1202" i="35"/>
  <c r="U1202" i="35"/>
  <c r="T1202" i="35"/>
  <c r="X1202" i="35"/>
  <c r="W1202" i="35"/>
  <c r="V1202" i="35"/>
  <c r="AC1210" i="35"/>
  <c r="AB1210" i="35"/>
  <c r="AA1210" i="35"/>
  <c r="Z1210" i="35"/>
  <c r="Y1210" i="35"/>
  <c r="U1210" i="35"/>
  <c r="T1210" i="35"/>
  <c r="X1210" i="35"/>
  <c r="W1210" i="35"/>
  <c r="V1210" i="35"/>
  <c r="AC1218" i="35"/>
  <c r="AB1218" i="35"/>
  <c r="AA1218" i="35"/>
  <c r="Z1218" i="35"/>
  <c r="Y1218" i="35"/>
  <c r="U1218" i="35"/>
  <c r="T1218" i="35"/>
  <c r="X1218" i="35"/>
  <c r="W1218" i="35"/>
  <c r="V1218" i="35"/>
  <c r="AC1226" i="35"/>
  <c r="AB1226" i="35"/>
  <c r="AA1226" i="35"/>
  <c r="Z1226" i="35"/>
  <c r="Y1226" i="35"/>
  <c r="U1226" i="35"/>
  <c r="T1226" i="35"/>
  <c r="X1226" i="35"/>
  <c r="W1226" i="35"/>
  <c r="V1226" i="35"/>
  <c r="AC1234" i="35"/>
  <c r="AB1234" i="35"/>
  <c r="AA1234" i="35"/>
  <c r="Z1234" i="35"/>
  <c r="Y1234" i="35"/>
  <c r="U1234" i="35"/>
  <c r="T1234" i="35"/>
  <c r="X1234" i="35"/>
  <c r="W1234" i="35"/>
  <c r="V1234" i="35"/>
  <c r="AC1242" i="35"/>
  <c r="AB1242" i="35"/>
  <c r="AA1242" i="35"/>
  <c r="Z1242" i="35"/>
  <c r="Y1242" i="35"/>
  <c r="U1242" i="35"/>
  <c r="T1242" i="35"/>
  <c r="X1242" i="35"/>
  <c r="W1242" i="35"/>
  <c r="V1242" i="35"/>
  <c r="AA1346" i="35"/>
  <c r="Z1346" i="35"/>
  <c r="Y1346" i="35"/>
  <c r="AC1346" i="35"/>
  <c r="AB1346" i="35"/>
  <c r="AA1354" i="35"/>
  <c r="Z1354" i="35"/>
  <c r="Y1354" i="35"/>
  <c r="AC1354" i="35"/>
  <c r="AB1354" i="35"/>
  <c r="AA1362" i="35"/>
  <c r="Z1362" i="35"/>
  <c r="Y1362" i="35"/>
  <c r="AC1362" i="35"/>
  <c r="AB1362" i="35"/>
  <c r="AA1370" i="35"/>
  <c r="Z1370" i="35"/>
  <c r="Y1370" i="35"/>
  <c r="AC1370" i="35"/>
  <c r="AB1370" i="35"/>
  <c r="AA1378" i="35"/>
  <c r="Z1378" i="35"/>
  <c r="Y1378" i="35"/>
  <c r="AC1378" i="35"/>
  <c r="AB1378" i="35"/>
  <c r="AC1269" i="35"/>
  <c r="AB1269" i="35"/>
  <c r="AA1269" i="35"/>
  <c r="Z1269" i="35"/>
  <c r="Y1269" i="35"/>
  <c r="AA1461" i="35"/>
  <c r="Z1461" i="35"/>
  <c r="Y1461" i="35"/>
  <c r="AC1461" i="35"/>
  <c r="AB1461" i="35"/>
  <c r="AC1533" i="35"/>
  <c r="AB1533" i="35"/>
  <c r="AA1533" i="35"/>
  <c r="Z1533" i="35"/>
  <c r="Y1533" i="35"/>
  <c r="Z1187" i="35"/>
  <c r="Y1187" i="35"/>
  <c r="AC1187" i="35"/>
  <c r="AB1187" i="35"/>
  <c r="AA1187" i="35"/>
  <c r="Z1195" i="35"/>
  <c r="Y1195" i="35"/>
  <c r="AC1195" i="35"/>
  <c r="AB1195" i="35"/>
  <c r="AA1195" i="35"/>
  <c r="Z1203" i="35"/>
  <c r="Y1203" i="35"/>
  <c r="AC1203" i="35"/>
  <c r="AB1203" i="35"/>
  <c r="AA1203" i="35"/>
  <c r="Z1211" i="35"/>
  <c r="Y1211" i="35"/>
  <c r="AC1211" i="35"/>
  <c r="AB1211" i="35"/>
  <c r="AA1211" i="35"/>
  <c r="Z1219" i="35"/>
  <c r="Y1219" i="35"/>
  <c r="AC1219" i="35"/>
  <c r="AB1219" i="35"/>
  <c r="AA1219" i="35"/>
  <c r="Z1227" i="35"/>
  <c r="Y1227" i="35"/>
  <c r="AC1227" i="35"/>
  <c r="AB1227" i="35"/>
  <c r="AA1227" i="35"/>
  <c r="Z1235" i="35"/>
  <c r="Y1235" i="35"/>
  <c r="AC1235" i="35"/>
  <c r="AB1235" i="35"/>
  <c r="AA1235" i="35"/>
  <c r="Z1243" i="35"/>
  <c r="Y1243" i="35"/>
  <c r="AC1243" i="35"/>
  <c r="AB1243" i="35"/>
  <c r="AA1243" i="35"/>
  <c r="T1275" i="35"/>
  <c r="X1275" i="35"/>
  <c r="W1275" i="35"/>
  <c r="V1275" i="35"/>
  <c r="U1275" i="35"/>
  <c r="X1339" i="35"/>
  <c r="W1339" i="35"/>
  <c r="V1339" i="35"/>
  <c r="U1339" i="35"/>
  <c r="T1339" i="35"/>
  <c r="U1387" i="35"/>
  <c r="T1387" i="35"/>
  <c r="X1387" i="35"/>
  <c r="W1387" i="35"/>
  <c r="V1387" i="35"/>
  <c r="U1395" i="35"/>
  <c r="T1395" i="35"/>
  <c r="X1395" i="35"/>
  <c r="W1395" i="35"/>
  <c r="V1395" i="35"/>
  <c r="U1403" i="35"/>
  <c r="T1403" i="35"/>
  <c r="W1403" i="35"/>
  <c r="V1403" i="35"/>
  <c r="X1403" i="35"/>
  <c r="U1419" i="35"/>
  <c r="T1419" i="35"/>
  <c r="W1419" i="35"/>
  <c r="V1419" i="35"/>
  <c r="X1419" i="35"/>
  <c r="X1427" i="35"/>
  <c r="W1427" i="35"/>
  <c r="U1427" i="35"/>
  <c r="V1427" i="35"/>
  <c r="T1427" i="35"/>
  <c r="AA1483" i="35"/>
  <c r="Z1483" i="35"/>
  <c r="Y1483" i="35"/>
  <c r="AC1483" i="35"/>
  <c r="AB1483" i="35"/>
  <c r="T1309" i="35"/>
  <c r="X1309" i="35"/>
  <c r="W1309" i="35"/>
  <c r="V1309" i="35"/>
  <c r="U1309" i="35"/>
  <c r="AC1469" i="35"/>
  <c r="AB1469" i="35"/>
  <c r="AA1469" i="35"/>
  <c r="Y1469" i="35"/>
  <c r="Z1469" i="35"/>
  <c r="AC1525" i="35"/>
  <c r="AB1525" i="35"/>
  <c r="Y1525" i="35"/>
  <c r="AA1525" i="35"/>
  <c r="Z1525" i="35"/>
  <c r="X1252" i="35"/>
  <c r="W1252" i="35"/>
  <c r="V1252" i="35"/>
  <c r="U1252" i="35"/>
  <c r="T1252" i="35"/>
  <c r="X1260" i="35"/>
  <c r="W1260" i="35"/>
  <c r="V1260" i="35"/>
  <c r="U1260" i="35"/>
  <c r="T1260" i="35"/>
  <c r="X1268" i="35"/>
  <c r="W1268" i="35"/>
  <c r="V1268" i="35"/>
  <c r="U1268" i="35"/>
  <c r="T1268" i="35"/>
  <c r="X1276" i="35"/>
  <c r="W1276" i="35"/>
  <c r="V1276" i="35"/>
  <c r="U1276" i="35"/>
  <c r="T1276" i="35"/>
  <c r="X1284" i="35"/>
  <c r="W1284" i="35"/>
  <c r="V1284" i="35"/>
  <c r="U1284" i="35"/>
  <c r="T1284" i="35"/>
  <c r="AC1292" i="35"/>
  <c r="AA1292" i="35"/>
  <c r="Z1292" i="35"/>
  <c r="Y1292" i="35"/>
  <c r="AB1292" i="35"/>
  <c r="W1292" i="35"/>
  <c r="V1292" i="35"/>
  <c r="U1292" i="35"/>
  <c r="X1292" i="35"/>
  <c r="T1292" i="35"/>
  <c r="X1340" i="35"/>
  <c r="W1340" i="35"/>
  <c r="V1340" i="35"/>
  <c r="U1340" i="35"/>
  <c r="T1340" i="35"/>
  <c r="U1348" i="35"/>
  <c r="T1348" i="35"/>
  <c r="W1348" i="35"/>
  <c r="V1348" i="35"/>
  <c r="X1348" i="35"/>
  <c r="U1364" i="35"/>
  <c r="T1364" i="35"/>
  <c r="W1364" i="35"/>
  <c r="V1364" i="35"/>
  <c r="X1364" i="35"/>
  <c r="U1372" i="35"/>
  <c r="T1372" i="35"/>
  <c r="W1372" i="35"/>
  <c r="V1372" i="35"/>
  <c r="X1372" i="35"/>
  <c r="U1380" i="35"/>
  <c r="T1380" i="35"/>
  <c r="W1380" i="35"/>
  <c r="V1380" i="35"/>
  <c r="X1380" i="35"/>
  <c r="AC1436" i="35"/>
  <c r="AB1436" i="35"/>
  <c r="Z1436" i="35"/>
  <c r="AA1436" i="35"/>
  <c r="Y1436" i="35"/>
  <c r="V1436" i="35"/>
  <c r="U1436" i="35"/>
  <c r="T1436" i="35"/>
  <c r="X1436" i="35"/>
  <c r="W1436" i="35"/>
  <c r="AC1444" i="35"/>
  <c r="AB1444" i="35"/>
  <c r="Z1444" i="35"/>
  <c r="Y1444" i="35"/>
  <c r="AA1444" i="35"/>
  <c r="V1444" i="35"/>
  <c r="U1444" i="35"/>
  <c r="T1444" i="35"/>
  <c r="X1444" i="35"/>
  <c r="W1444" i="35"/>
  <c r="AC1452" i="35"/>
  <c r="AB1452" i="35"/>
  <c r="Z1452" i="35"/>
  <c r="AA1452" i="35"/>
  <c r="Y1452" i="35"/>
  <c r="V1452" i="35"/>
  <c r="U1452" i="35"/>
  <c r="T1452" i="35"/>
  <c r="X1452" i="35"/>
  <c r="W1452" i="35"/>
  <c r="AC1460" i="35"/>
  <c r="AB1460" i="35"/>
  <c r="Z1460" i="35"/>
  <c r="AA1460" i="35"/>
  <c r="Y1460" i="35"/>
  <c r="V1460" i="35"/>
  <c r="U1460" i="35"/>
  <c r="T1460" i="35"/>
  <c r="X1460" i="35"/>
  <c r="W1460" i="35"/>
  <c r="AB1468" i="35"/>
  <c r="AA1468" i="35"/>
  <c r="Z1468" i="35"/>
  <c r="Y1468" i="35"/>
  <c r="AC1468" i="35"/>
  <c r="X1468" i="35"/>
  <c r="W1468" i="35"/>
  <c r="V1468" i="35"/>
  <c r="T1468" i="35"/>
  <c r="U1468" i="35"/>
  <c r="AC1476" i="35"/>
  <c r="AB1476" i="35"/>
  <c r="AA1476" i="35"/>
  <c r="Z1476" i="35"/>
  <c r="Y1476" i="35"/>
  <c r="X1476" i="35"/>
  <c r="W1476" i="35"/>
  <c r="V1476" i="35"/>
  <c r="U1476" i="35"/>
  <c r="T1476" i="35"/>
  <c r="AC1277" i="35"/>
  <c r="AB1277" i="35"/>
  <c r="AA1277" i="35"/>
  <c r="Z1277" i="35"/>
  <c r="Y1277" i="35"/>
  <c r="T1317" i="35"/>
  <c r="X1317" i="35"/>
  <c r="W1317" i="35"/>
  <c r="V1317" i="35"/>
  <c r="U1317" i="35"/>
  <c r="AA1437" i="35"/>
  <c r="Z1437" i="35"/>
  <c r="Y1437" i="35"/>
  <c r="AC1437" i="35"/>
  <c r="AB1437" i="35"/>
  <c r="AC1477" i="35"/>
  <c r="AB1477" i="35"/>
  <c r="AA1477" i="35"/>
  <c r="Z1477" i="35"/>
  <c r="Y1477" i="35"/>
  <c r="T30" i="35"/>
  <c r="U30" i="35"/>
  <c r="X30" i="35"/>
  <c r="W30" i="35"/>
  <c r="V30" i="35"/>
  <c r="T62" i="35"/>
  <c r="U62" i="35"/>
  <c r="X62" i="35"/>
  <c r="W62" i="35"/>
  <c r="V62" i="35"/>
  <c r="W222" i="35"/>
  <c r="V222" i="35"/>
  <c r="T222" i="35"/>
  <c r="X222" i="35"/>
  <c r="U222" i="35"/>
  <c r="AB278" i="35"/>
  <c r="AA278" i="35"/>
  <c r="Y278" i="35"/>
  <c r="AC278" i="35"/>
  <c r="Z278" i="35"/>
  <c r="AC838" i="35"/>
  <c r="AB838" i="35"/>
  <c r="AA838" i="35"/>
  <c r="Z838" i="35"/>
  <c r="Y838" i="35"/>
  <c r="U994" i="35"/>
  <c r="T994" i="35"/>
  <c r="X994" i="35"/>
  <c r="W994" i="35"/>
  <c r="V994" i="35"/>
  <c r="T199" i="35"/>
  <c r="X199" i="35"/>
  <c r="V199" i="35"/>
  <c r="W199" i="35"/>
  <c r="U199" i="35"/>
  <c r="T343" i="35"/>
  <c r="X343" i="35"/>
  <c r="V343" i="35"/>
  <c r="W343" i="35"/>
  <c r="U343" i="35"/>
  <c r="X1042" i="35"/>
  <c r="W1042" i="35"/>
  <c r="V1042" i="35"/>
  <c r="U1042" i="35"/>
  <c r="T1042" i="35"/>
  <c r="X1130" i="35"/>
  <c r="W1130" i="35"/>
  <c r="V1130" i="35"/>
  <c r="U1130" i="35"/>
  <c r="T1130" i="35"/>
  <c r="AC128" i="35"/>
  <c r="AB128" i="35"/>
  <c r="AA128" i="35"/>
  <c r="Z128" i="35"/>
  <c r="Y128" i="35"/>
  <c r="U184" i="35"/>
  <c r="T184" i="35"/>
  <c r="W184" i="35"/>
  <c r="V184" i="35"/>
  <c r="X184" i="35"/>
  <c r="Y216" i="35"/>
  <c r="AC216" i="35"/>
  <c r="AA216" i="35"/>
  <c r="AB216" i="35"/>
  <c r="Z216" i="35"/>
  <c r="AC632" i="35"/>
  <c r="AB632" i="35"/>
  <c r="AA632" i="35"/>
  <c r="Z632" i="35"/>
  <c r="Y632" i="35"/>
  <c r="AC664" i="35"/>
  <c r="AB664" i="35"/>
  <c r="AA664" i="35"/>
  <c r="Z664" i="35"/>
  <c r="Y664" i="35"/>
  <c r="AC744" i="35"/>
  <c r="AB744" i="35"/>
  <c r="AA744" i="35"/>
  <c r="Z744" i="35"/>
  <c r="Y744" i="35"/>
  <c r="Y824" i="35"/>
  <c r="AC824" i="35"/>
  <c r="AB824" i="35"/>
  <c r="AA824" i="35"/>
  <c r="Z824" i="35"/>
  <c r="X1026" i="35"/>
  <c r="W1026" i="35"/>
  <c r="V1026" i="35"/>
  <c r="U1026" i="35"/>
  <c r="T1026" i="35"/>
  <c r="X89" i="35"/>
  <c r="W89" i="35"/>
  <c r="V89" i="35"/>
  <c r="U89" i="35"/>
  <c r="T89" i="35"/>
  <c r="V305" i="35"/>
  <c r="U305" i="35"/>
  <c r="X305" i="35"/>
  <c r="T305" i="35"/>
  <c r="W305" i="35"/>
  <c r="X761" i="35"/>
  <c r="W761" i="35"/>
  <c r="V761" i="35"/>
  <c r="T761" i="35"/>
  <c r="U761" i="35"/>
  <c r="U793" i="35"/>
  <c r="T793" i="35"/>
  <c r="X793" i="35"/>
  <c r="W793" i="35"/>
  <c r="V793" i="35"/>
  <c r="AC825" i="35"/>
  <c r="AB825" i="35"/>
  <c r="AA825" i="35"/>
  <c r="Z825" i="35"/>
  <c r="Y825" i="35"/>
  <c r="X953" i="35"/>
  <c r="W953" i="35"/>
  <c r="U953" i="35"/>
  <c r="T953" i="35"/>
  <c r="V953" i="35"/>
  <c r="U1154" i="35"/>
  <c r="T1154" i="35"/>
  <c r="X1154" i="35"/>
  <c r="W1154" i="35"/>
  <c r="V1154" i="35"/>
  <c r="AC621" i="35"/>
  <c r="AB621" i="35"/>
  <c r="AA621" i="35"/>
  <c r="Y621" i="35"/>
  <c r="Z621" i="35"/>
  <c r="U123" i="35"/>
  <c r="T123" i="35"/>
  <c r="X123" i="35"/>
  <c r="W123" i="35"/>
  <c r="V123" i="35"/>
  <c r="T155" i="35"/>
  <c r="X155" i="35"/>
  <c r="V155" i="35"/>
  <c r="U155" i="35"/>
  <c r="W155" i="35"/>
  <c r="T723" i="35"/>
  <c r="X723" i="35"/>
  <c r="V723" i="35"/>
  <c r="W723" i="35"/>
  <c r="U723" i="35"/>
  <c r="X899" i="35"/>
  <c r="W899" i="35"/>
  <c r="V899" i="35"/>
  <c r="U899" i="35"/>
  <c r="T899" i="35"/>
  <c r="W261" i="35"/>
  <c r="V261" i="35"/>
  <c r="T261" i="35"/>
  <c r="X261" i="35"/>
  <c r="U261" i="35"/>
  <c r="X108" i="35"/>
  <c r="W108" i="35"/>
  <c r="V108" i="35"/>
  <c r="U108" i="35"/>
  <c r="T108" i="35"/>
  <c r="AC244" i="35"/>
  <c r="AB244" i="35"/>
  <c r="Z244" i="35"/>
  <c r="Y244" i="35"/>
  <c r="AA244" i="35"/>
  <c r="X492" i="35"/>
  <c r="W492" i="35"/>
  <c r="U492" i="35"/>
  <c r="V492" i="35"/>
  <c r="T492" i="35"/>
  <c r="Y740" i="35"/>
  <c r="AC740" i="35"/>
  <c r="AA740" i="35"/>
  <c r="Z740" i="35"/>
  <c r="AB740" i="35"/>
  <c r="AB932" i="35"/>
  <c r="AA932" i="35"/>
  <c r="Z932" i="35"/>
  <c r="AC932" i="35"/>
  <c r="Y932" i="35"/>
  <c r="W237" i="35"/>
  <c r="V237" i="35"/>
  <c r="T237" i="35"/>
  <c r="U237" i="35"/>
  <c r="X237" i="35"/>
  <c r="X1407" i="35"/>
  <c r="W1407" i="35"/>
  <c r="V1407" i="35"/>
  <c r="U1407" i="35"/>
  <c r="T1407" i="35"/>
  <c r="U1493" i="35"/>
  <c r="T1493" i="35"/>
  <c r="X1493" i="35"/>
  <c r="W1493" i="35"/>
  <c r="V1493" i="35"/>
  <c r="X1360" i="35"/>
  <c r="W1360" i="35"/>
  <c r="V1360" i="35"/>
  <c r="U1360" i="35"/>
  <c r="T1360" i="35"/>
  <c r="V1253" i="35"/>
  <c r="U1253" i="35"/>
  <c r="T1253" i="35"/>
  <c r="X1253" i="35"/>
  <c r="W1253" i="35"/>
  <c r="X1305" i="35"/>
  <c r="W1305" i="35"/>
  <c r="V1305" i="35"/>
  <c r="U1305" i="35"/>
  <c r="T1305" i="35"/>
  <c r="X1337" i="35"/>
  <c r="W1337" i="35"/>
  <c r="V1337" i="35"/>
  <c r="U1337" i="35"/>
  <c r="T1337" i="35"/>
  <c r="AA1385" i="35"/>
  <c r="Z1385" i="35"/>
  <c r="Y1385" i="35"/>
  <c r="AC1385" i="35"/>
  <c r="AB1385" i="35"/>
  <c r="X1489" i="35"/>
  <c r="W1489" i="35"/>
  <c r="V1489" i="35"/>
  <c r="U1489" i="35"/>
  <c r="T1489" i="35"/>
  <c r="X1521" i="35"/>
  <c r="U1521" i="35"/>
  <c r="T1521" i="35"/>
  <c r="W1521" i="35"/>
  <c r="V1521" i="35"/>
  <c r="X1537" i="35"/>
  <c r="W1537" i="35"/>
  <c r="V1537" i="35"/>
  <c r="U1537" i="35"/>
  <c r="T1537" i="35"/>
  <c r="X1569" i="35"/>
  <c r="W1569" i="35"/>
  <c r="V1569" i="35"/>
  <c r="U1569" i="35"/>
  <c r="T1569" i="35"/>
  <c r="V1261" i="35"/>
  <c r="U1261" i="35"/>
  <c r="T1261" i="35"/>
  <c r="X1261" i="35"/>
  <c r="W1261" i="35"/>
  <c r="V1269" i="35"/>
  <c r="U1269" i="35"/>
  <c r="T1269" i="35"/>
  <c r="X1269" i="35"/>
  <c r="W1269" i="35"/>
  <c r="AC1501" i="35"/>
  <c r="AB1501" i="35"/>
  <c r="AA1501" i="35"/>
  <c r="Z1501" i="35"/>
  <c r="Y1501" i="35"/>
  <c r="X1187" i="35"/>
  <c r="W1187" i="35"/>
  <c r="V1187" i="35"/>
  <c r="U1187" i="35"/>
  <c r="T1187" i="35"/>
  <c r="X1219" i="35"/>
  <c r="W1219" i="35"/>
  <c r="V1219" i="35"/>
  <c r="U1219" i="35"/>
  <c r="T1219" i="35"/>
  <c r="U1469" i="35"/>
  <c r="T1469" i="35"/>
  <c r="X1469" i="35"/>
  <c r="W1469" i="35"/>
  <c r="V1469" i="35"/>
  <c r="W326" i="35"/>
  <c r="V326" i="35"/>
  <c r="T326" i="35"/>
  <c r="X326" i="35"/>
  <c r="U326" i="35"/>
  <c r="W334" i="35"/>
  <c r="V334" i="35"/>
  <c r="U334" i="35"/>
  <c r="T334" i="35"/>
  <c r="X334" i="35"/>
  <c r="W342" i="35"/>
  <c r="V342" i="35"/>
  <c r="U342" i="35"/>
  <c r="T342" i="35"/>
  <c r="X342" i="35"/>
  <c r="W350" i="35"/>
  <c r="V350" i="35"/>
  <c r="U350" i="35"/>
  <c r="T350" i="35"/>
  <c r="X350" i="35"/>
  <c r="W358" i="35"/>
  <c r="V358" i="35"/>
  <c r="U358" i="35"/>
  <c r="T358" i="35"/>
  <c r="X358" i="35"/>
  <c r="W366" i="35"/>
  <c r="V366" i="35"/>
  <c r="U366" i="35"/>
  <c r="T366" i="35"/>
  <c r="X366" i="35"/>
  <c r="U374" i="35"/>
  <c r="T374" i="35"/>
  <c r="W374" i="35"/>
  <c r="V374" i="35"/>
  <c r="X374" i="35"/>
  <c r="U382" i="35"/>
  <c r="T382" i="35"/>
  <c r="W382" i="35"/>
  <c r="V382" i="35"/>
  <c r="X382" i="35"/>
  <c r="U390" i="35"/>
  <c r="T390" i="35"/>
  <c r="W390" i="35"/>
  <c r="X390" i="35"/>
  <c r="V390" i="35"/>
  <c r="U398" i="35"/>
  <c r="T398" i="35"/>
  <c r="W398" i="35"/>
  <c r="X398" i="35"/>
  <c r="V398" i="35"/>
  <c r="U406" i="35"/>
  <c r="T406" i="35"/>
  <c r="W406" i="35"/>
  <c r="V406" i="35"/>
  <c r="X406" i="35"/>
  <c r="U414" i="35"/>
  <c r="T414" i="35"/>
  <c r="W414" i="35"/>
  <c r="V414" i="35"/>
  <c r="X414" i="35"/>
  <c r="U438" i="35"/>
  <c r="T438" i="35"/>
  <c r="W438" i="35"/>
  <c r="V438" i="35"/>
  <c r="X438" i="35"/>
  <c r="U566" i="35"/>
  <c r="T566" i="35"/>
  <c r="W566" i="35"/>
  <c r="V566" i="35"/>
  <c r="X566" i="35"/>
  <c r="U574" i="35"/>
  <c r="T574" i="35"/>
  <c r="W574" i="35"/>
  <c r="V574" i="35"/>
  <c r="X574" i="35"/>
  <c r="T582" i="35"/>
  <c r="X582" i="35"/>
  <c r="W582" i="35"/>
  <c r="V582" i="35"/>
  <c r="U582" i="35"/>
  <c r="AC1038" i="35"/>
  <c r="AB1038" i="35"/>
  <c r="AA1038" i="35"/>
  <c r="Z1038" i="35"/>
  <c r="Y1038" i="35"/>
  <c r="W229" i="35"/>
  <c r="V229" i="35"/>
  <c r="T229" i="35"/>
  <c r="X229" i="35"/>
  <c r="U229" i="35"/>
  <c r="V749" i="35"/>
  <c r="U749" i="35"/>
  <c r="T749" i="35"/>
  <c r="X749" i="35"/>
  <c r="W749" i="35"/>
  <c r="T957" i="35"/>
  <c r="X957" i="35"/>
  <c r="W957" i="35"/>
  <c r="V957" i="35"/>
  <c r="U957" i="35"/>
  <c r="X183" i="35"/>
  <c r="W183" i="35"/>
  <c r="V183" i="35"/>
  <c r="U183" i="35"/>
  <c r="T183" i="35"/>
  <c r="Z423" i="35"/>
  <c r="Y423" i="35"/>
  <c r="AB423" i="35"/>
  <c r="AA423" i="35"/>
  <c r="AC423" i="35"/>
  <c r="Z431" i="35"/>
  <c r="Y431" i="35"/>
  <c r="AB431" i="35"/>
  <c r="AA431" i="35"/>
  <c r="AC431" i="35"/>
  <c r="Z535" i="35"/>
  <c r="Y535" i="35"/>
  <c r="AB535" i="35"/>
  <c r="AC535" i="35"/>
  <c r="AA535" i="35"/>
  <c r="Z543" i="35"/>
  <c r="Y543" i="35"/>
  <c r="AB543" i="35"/>
  <c r="AC543" i="35"/>
  <c r="AA543" i="35"/>
  <c r="Z551" i="35"/>
  <c r="Y551" i="35"/>
  <c r="AB551" i="35"/>
  <c r="AA551" i="35"/>
  <c r="AC551" i="35"/>
  <c r="Z559" i="35"/>
  <c r="Y559" i="35"/>
  <c r="AB559" i="35"/>
  <c r="AA559" i="35"/>
  <c r="AC559" i="35"/>
  <c r="Z679" i="35"/>
  <c r="Y679" i="35"/>
  <c r="AC679" i="35"/>
  <c r="AB679" i="35"/>
  <c r="AA679" i="35"/>
  <c r="AC687" i="35"/>
  <c r="AB687" i="35"/>
  <c r="Z687" i="35"/>
  <c r="AA687" i="35"/>
  <c r="Y687" i="35"/>
  <c r="AC695" i="35"/>
  <c r="AB695" i="35"/>
  <c r="Z695" i="35"/>
  <c r="AA695" i="35"/>
  <c r="Y695" i="35"/>
  <c r="AC703" i="35"/>
  <c r="AB703" i="35"/>
  <c r="Z703" i="35"/>
  <c r="AA703" i="35"/>
  <c r="Y703" i="35"/>
  <c r="AC711" i="35"/>
  <c r="AB711" i="35"/>
  <c r="Z711" i="35"/>
  <c r="AA711" i="35"/>
  <c r="Y711" i="35"/>
  <c r="AC719" i="35"/>
  <c r="AB719" i="35"/>
  <c r="Z719" i="35"/>
  <c r="AA719" i="35"/>
  <c r="Y719" i="35"/>
  <c r="AC727" i="35"/>
  <c r="AB727" i="35"/>
  <c r="Z727" i="35"/>
  <c r="AA727" i="35"/>
  <c r="Y727" i="35"/>
  <c r="AC735" i="35"/>
  <c r="AB735" i="35"/>
  <c r="Z735" i="35"/>
  <c r="AA735" i="35"/>
  <c r="Y735" i="35"/>
  <c r="X743" i="35"/>
  <c r="W743" i="35"/>
  <c r="V743" i="35"/>
  <c r="U743" i="35"/>
  <c r="T743" i="35"/>
  <c r="V1183" i="35"/>
  <c r="U1183" i="35"/>
  <c r="T1183" i="35"/>
  <c r="X1183" i="35"/>
  <c r="W1183" i="35"/>
  <c r="W125" i="35"/>
  <c r="V125" i="35"/>
  <c r="U125" i="35"/>
  <c r="T125" i="35"/>
  <c r="X125" i="35"/>
  <c r="W197" i="35"/>
  <c r="T197" i="35"/>
  <c r="X197" i="35"/>
  <c r="U197" i="35"/>
  <c r="V197" i="35"/>
  <c r="T941" i="35"/>
  <c r="X941" i="35"/>
  <c r="W941" i="35"/>
  <c r="V941" i="35"/>
  <c r="U941" i="35"/>
  <c r="X288" i="35"/>
  <c r="V288" i="35"/>
  <c r="U288" i="35"/>
  <c r="W288" i="35"/>
  <c r="T288" i="35"/>
  <c r="X296" i="35"/>
  <c r="V296" i="35"/>
  <c r="U296" i="35"/>
  <c r="W296" i="35"/>
  <c r="T296" i="35"/>
  <c r="X304" i="35"/>
  <c r="V304" i="35"/>
  <c r="U304" i="35"/>
  <c r="W304" i="35"/>
  <c r="T304" i="35"/>
  <c r="X312" i="35"/>
  <c r="V312" i="35"/>
  <c r="U312" i="35"/>
  <c r="W312" i="35"/>
  <c r="T312" i="35"/>
  <c r="X320" i="35"/>
  <c r="V320" i="35"/>
  <c r="U320" i="35"/>
  <c r="T320" i="35"/>
  <c r="W320" i="35"/>
  <c r="AC480" i="35"/>
  <c r="AB480" i="35"/>
  <c r="AA480" i="35"/>
  <c r="Y480" i="35"/>
  <c r="Z480" i="35"/>
  <c r="AC488" i="35"/>
  <c r="AB488" i="35"/>
  <c r="AA488" i="35"/>
  <c r="Y488" i="35"/>
  <c r="Z488" i="35"/>
  <c r="AC496" i="35"/>
  <c r="AB496" i="35"/>
  <c r="AA496" i="35"/>
  <c r="Y496" i="35"/>
  <c r="Z496" i="35"/>
  <c r="AC504" i="35"/>
  <c r="AB504" i="35"/>
  <c r="AA504" i="35"/>
  <c r="Y504" i="35"/>
  <c r="Z504" i="35"/>
  <c r="AC512" i="35"/>
  <c r="AB512" i="35"/>
  <c r="AA512" i="35"/>
  <c r="Y512" i="35"/>
  <c r="Z512" i="35"/>
  <c r="AC520" i="35"/>
  <c r="AB520" i="35"/>
  <c r="AA520" i="35"/>
  <c r="Y520" i="35"/>
  <c r="Z520" i="35"/>
  <c r="U744" i="35"/>
  <c r="T744" i="35"/>
  <c r="W744" i="35"/>
  <c r="V744" i="35"/>
  <c r="X744" i="35"/>
  <c r="U760" i="35"/>
  <c r="T760" i="35"/>
  <c r="W760" i="35"/>
  <c r="V760" i="35"/>
  <c r="X760" i="35"/>
  <c r="U768" i="35"/>
  <c r="T768" i="35"/>
  <c r="W768" i="35"/>
  <c r="V768" i="35"/>
  <c r="X768" i="35"/>
  <c r="U776" i="35"/>
  <c r="T776" i="35"/>
  <c r="W776" i="35"/>
  <c r="V776" i="35"/>
  <c r="X776" i="35"/>
  <c r="U784" i="35"/>
  <c r="T784" i="35"/>
  <c r="W784" i="35"/>
  <c r="V784" i="35"/>
  <c r="X784" i="35"/>
  <c r="X792" i="35"/>
  <c r="W792" i="35"/>
  <c r="V792" i="35"/>
  <c r="U792" i="35"/>
  <c r="T792" i="35"/>
  <c r="X800" i="35"/>
  <c r="W800" i="35"/>
  <c r="V800" i="35"/>
  <c r="U800" i="35"/>
  <c r="T800" i="35"/>
  <c r="X808" i="35"/>
  <c r="W808" i="35"/>
  <c r="V808" i="35"/>
  <c r="U808" i="35"/>
  <c r="T808" i="35"/>
  <c r="X816" i="35"/>
  <c r="W816" i="35"/>
  <c r="V816" i="35"/>
  <c r="U816" i="35"/>
  <c r="T816" i="35"/>
  <c r="X896" i="35"/>
  <c r="W896" i="35"/>
  <c r="V896" i="35"/>
  <c r="U896" i="35"/>
  <c r="T896" i="35"/>
  <c r="W221" i="35"/>
  <c r="V221" i="35"/>
  <c r="T221" i="35"/>
  <c r="U221" i="35"/>
  <c r="X221" i="35"/>
  <c r="X925" i="35"/>
  <c r="W925" i="35"/>
  <c r="V925" i="35"/>
  <c r="U925" i="35"/>
  <c r="T925" i="35"/>
  <c r="AA73" i="35"/>
  <c r="Z73" i="35"/>
  <c r="Y73" i="35"/>
  <c r="AB73" i="35"/>
  <c r="AC73" i="35"/>
  <c r="AA81" i="35"/>
  <c r="Z81" i="35"/>
  <c r="Y81" i="35"/>
  <c r="AC81" i="35"/>
  <c r="AB81" i="35"/>
  <c r="AA89" i="35"/>
  <c r="Z89" i="35"/>
  <c r="Y89" i="35"/>
  <c r="AB89" i="35"/>
  <c r="AC89" i="35"/>
  <c r="AA97" i="35"/>
  <c r="Z97" i="35"/>
  <c r="Y97" i="35"/>
  <c r="AC97" i="35"/>
  <c r="AB97" i="35"/>
  <c r="AA105" i="35"/>
  <c r="Z105" i="35"/>
  <c r="Y105" i="35"/>
  <c r="AB105" i="35"/>
  <c r="AC105" i="35"/>
  <c r="AA113" i="35"/>
  <c r="Z113" i="35"/>
  <c r="Y113" i="35"/>
  <c r="AB113" i="35"/>
  <c r="AC113" i="35"/>
  <c r="AC249" i="35"/>
  <c r="AA249" i="35"/>
  <c r="Z249" i="35"/>
  <c r="AB249" i="35"/>
  <c r="Y249" i="35"/>
  <c r="AC257" i="35"/>
  <c r="AA257" i="35"/>
  <c r="Z257" i="35"/>
  <c r="AB257" i="35"/>
  <c r="Y257" i="35"/>
  <c r="AC265" i="35"/>
  <c r="AA265" i="35"/>
  <c r="Z265" i="35"/>
  <c r="AB265" i="35"/>
  <c r="Y265" i="35"/>
  <c r="AC273" i="35"/>
  <c r="AA273" i="35"/>
  <c r="Z273" i="35"/>
  <c r="Y273" i="35"/>
  <c r="AB273" i="35"/>
  <c r="AC281" i="35"/>
  <c r="AA281" i="35"/>
  <c r="Z281" i="35"/>
  <c r="AB281" i="35"/>
  <c r="Y281" i="35"/>
  <c r="T425" i="35"/>
  <c r="X425" i="35"/>
  <c r="V425" i="35"/>
  <c r="W425" i="35"/>
  <c r="U425" i="35"/>
  <c r="T529" i="35"/>
  <c r="X529" i="35"/>
  <c r="V529" i="35"/>
  <c r="W529" i="35"/>
  <c r="U529" i="35"/>
  <c r="T537" i="35"/>
  <c r="X537" i="35"/>
  <c r="V537" i="35"/>
  <c r="U537" i="35"/>
  <c r="W537" i="35"/>
  <c r="T545" i="35"/>
  <c r="X545" i="35"/>
  <c r="V545" i="35"/>
  <c r="U545" i="35"/>
  <c r="W545" i="35"/>
  <c r="T553" i="35"/>
  <c r="X553" i="35"/>
  <c r="V553" i="35"/>
  <c r="W553" i="35"/>
  <c r="U553" i="35"/>
  <c r="T561" i="35"/>
  <c r="X561" i="35"/>
  <c r="V561" i="35"/>
  <c r="W561" i="35"/>
  <c r="U561" i="35"/>
  <c r="X585" i="35"/>
  <c r="W585" i="35"/>
  <c r="U585" i="35"/>
  <c r="V585" i="35"/>
  <c r="T585" i="35"/>
  <c r="X593" i="35"/>
  <c r="W593" i="35"/>
  <c r="V593" i="35"/>
  <c r="T593" i="35"/>
  <c r="U593" i="35"/>
  <c r="X601" i="35"/>
  <c r="W601" i="35"/>
  <c r="V601" i="35"/>
  <c r="U601" i="35"/>
  <c r="T601" i="35"/>
  <c r="X609" i="35"/>
  <c r="W609" i="35"/>
  <c r="V609" i="35"/>
  <c r="U609" i="35"/>
  <c r="T609" i="35"/>
  <c r="X617" i="35"/>
  <c r="W617" i="35"/>
  <c r="V617" i="35"/>
  <c r="U617" i="35"/>
  <c r="T617" i="35"/>
  <c r="X625" i="35"/>
  <c r="W625" i="35"/>
  <c r="V625" i="35"/>
  <c r="U625" i="35"/>
  <c r="T625" i="35"/>
  <c r="X633" i="35"/>
  <c r="W633" i="35"/>
  <c r="U633" i="35"/>
  <c r="T633" i="35"/>
  <c r="V633" i="35"/>
  <c r="X641" i="35"/>
  <c r="W641" i="35"/>
  <c r="T641" i="35"/>
  <c r="V641" i="35"/>
  <c r="U641" i="35"/>
  <c r="X649" i="35"/>
  <c r="W649" i="35"/>
  <c r="U649" i="35"/>
  <c r="T649" i="35"/>
  <c r="V649" i="35"/>
  <c r="X657" i="35"/>
  <c r="W657" i="35"/>
  <c r="V657" i="35"/>
  <c r="T657" i="35"/>
  <c r="U657" i="35"/>
  <c r="T665" i="35"/>
  <c r="X665" i="35"/>
  <c r="W665" i="35"/>
  <c r="V665" i="35"/>
  <c r="U665" i="35"/>
  <c r="X705" i="35"/>
  <c r="W705" i="35"/>
  <c r="V705" i="35"/>
  <c r="T705" i="35"/>
  <c r="U705" i="35"/>
  <c r="X961" i="35"/>
  <c r="W961" i="35"/>
  <c r="U961" i="35"/>
  <c r="T961" i="35"/>
  <c r="V961" i="35"/>
  <c r="X969" i="35"/>
  <c r="W969" i="35"/>
  <c r="U969" i="35"/>
  <c r="T969" i="35"/>
  <c r="V969" i="35"/>
  <c r="X977" i="35"/>
  <c r="W977" i="35"/>
  <c r="V977" i="35"/>
  <c r="U977" i="35"/>
  <c r="T977" i="35"/>
  <c r="X985" i="35"/>
  <c r="W985" i="35"/>
  <c r="V985" i="35"/>
  <c r="U985" i="35"/>
  <c r="T985" i="35"/>
  <c r="X993" i="35"/>
  <c r="W993" i="35"/>
  <c r="V993" i="35"/>
  <c r="U993" i="35"/>
  <c r="T993" i="35"/>
  <c r="X1001" i="35"/>
  <c r="W1001" i="35"/>
  <c r="V1001" i="35"/>
  <c r="U1001" i="35"/>
  <c r="T1001" i="35"/>
  <c r="X1009" i="35"/>
  <c r="W1009" i="35"/>
  <c r="V1009" i="35"/>
  <c r="U1009" i="35"/>
  <c r="T1009" i="35"/>
  <c r="X1017" i="35"/>
  <c r="W1017" i="35"/>
  <c r="V1017" i="35"/>
  <c r="U1017" i="35"/>
  <c r="T1017" i="35"/>
  <c r="U1025" i="35"/>
  <c r="X1025" i="35"/>
  <c r="W1025" i="35"/>
  <c r="V1025" i="35"/>
  <c r="T1025" i="35"/>
  <c r="U1033" i="35"/>
  <c r="X1033" i="35"/>
  <c r="W1033" i="35"/>
  <c r="V1033" i="35"/>
  <c r="T1033" i="35"/>
  <c r="U1041" i="35"/>
  <c r="T1041" i="35"/>
  <c r="X1041" i="35"/>
  <c r="W1041" i="35"/>
  <c r="V1041" i="35"/>
  <c r="U1049" i="35"/>
  <c r="T1049" i="35"/>
  <c r="X1049" i="35"/>
  <c r="W1049" i="35"/>
  <c r="V1049" i="35"/>
  <c r="U1057" i="35"/>
  <c r="T1057" i="35"/>
  <c r="X1057" i="35"/>
  <c r="W1057" i="35"/>
  <c r="V1057" i="35"/>
  <c r="U1065" i="35"/>
  <c r="T1065" i="35"/>
  <c r="X1065" i="35"/>
  <c r="W1065" i="35"/>
  <c r="V1065" i="35"/>
  <c r="U1073" i="35"/>
  <c r="T1073" i="35"/>
  <c r="X1073" i="35"/>
  <c r="W1073" i="35"/>
  <c r="V1073" i="35"/>
  <c r="U1081" i="35"/>
  <c r="T1081" i="35"/>
  <c r="X1081" i="35"/>
  <c r="W1081" i="35"/>
  <c r="V1081" i="35"/>
  <c r="U1089" i="35"/>
  <c r="T1089" i="35"/>
  <c r="X1089" i="35"/>
  <c r="W1089" i="35"/>
  <c r="V1089" i="35"/>
  <c r="U1097" i="35"/>
  <c r="T1097" i="35"/>
  <c r="X1097" i="35"/>
  <c r="W1097" i="35"/>
  <c r="V1097" i="35"/>
  <c r="V1105" i="35"/>
  <c r="U1105" i="35"/>
  <c r="T1105" i="35"/>
  <c r="X1105" i="35"/>
  <c r="W1105" i="35"/>
  <c r="V1113" i="35"/>
  <c r="U1113" i="35"/>
  <c r="T1113" i="35"/>
  <c r="X1113" i="35"/>
  <c r="W1113" i="35"/>
  <c r="V1121" i="35"/>
  <c r="U1121" i="35"/>
  <c r="T1121" i="35"/>
  <c r="X1121" i="35"/>
  <c r="W1121" i="35"/>
  <c r="V1129" i="35"/>
  <c r="U1129" i="35"/>
  <c r="T1129" i="35"/>
  <c r="X1129" i="35"/>
  <c r="W1129" i="35"/>
  <c r="X1137" i="35"/>
  <c r="W1137" i="35"/>
  <c r="V1137" i="35"/>
  <c r="U1137" i="35"/>
  <c r="T1137" i="35"/>
  <c r="X1145" i="35"/>
  <c r="W1145" i="35"/>
  <c r="V1145" i="35"/>
  <c r="U1145" i="35"/>
  <c r="T1145" i="35"/>
  <c r="X1153" i="35"/>
  <c r="W1153" i="35"/>
  <c r="V1153" i="35"/>
  <c r="U1153" i="35"/>
  <c r="T1153" i="35"/>
  <c r="X1161" i="35"/>
  <c r="W1161" i="35"/>
  <c r="V1161" i="35"/>
  <c r="U1161" i="35"/>
  <c r="T1161" i="35"/>
  <c r="X1169" i="35"/>
  <c r="W1169" i="35"/>
  <c r="V1169" i="35"/>
  <c r="U1169" i="35"/>
  <c r="T1169" i="35"/>
  <c r="X1177" i="35"/>
  <c r="W1177" i="35"/>
  <c r="V1177" i="35"/>
  <c r="U1177" i="35"/>
  <c r="T1177" i="35"/>
  <c r="W133" i="35"/>
  <c r="V133" i="35"/>
  <c r="U133" i="35"/>
  <c r="T133" i="35"/>
  <c r="X133" i="35"/>
  <c r="W205" i="35"/>
  <c r="V205" i="35"/>
  <c r="T205" i="35"/>
  <c r="X205" i="35"/>
  <c r="U205" i="35"/>
  <c r="Z877" i="35"/>
  <c r="Y877" i="35"/>
  <c r="AC877" i="35"/>
  <c r="AB877" i="35"/>
  <c r="AA877" i="35"/>
  <c r="T933" i="35"/>
  <c r="X933" i="35"/>
  <c r="W933" i="35"/>
  <c r="V933" i="35"/>
  <c r="U933" i="35"/>
  <c r="Y434" i="35"/>
  <c r="AC434" i="35"/>
  <c r="AA434" i="35"/>
  <c r="Z434" i="35"/>
  <c r="AB434" i="35"/>
  <c r="X482" i="35"/>
  <c r="W482" i="35"/>
  <c r="V482" i="35"/>
  <c r="U482" i="35"/>
  <c r="T482" i="35"/>
  <c r="X490" i="35"/>
  <c r="W490" i="35"/>
  <c r="V490" i="35"/>
  <c r="U490" i="35"/>
  <c r="T490" i="35"/>
  <c r="X498" i="35"/>
  <c r="W498" i="35"/>
  <c r="V498" i="35"/>
  <c r="U498" i="35"/>
  <c r="T498" i="35"/>
  <c r="X506" i="35"/>
  <c r="W506" i="35"/>
  <c r="V506" i="35"/>
  <c r="U506" i="35"/>
  <c r="T506" i="35"/>
  <c r="X514" i="35"/>
  <c r="W514" i="35"/>
  <c r="V514" i="35"/>
  <c r="U514" i="35"/>
  <c r="T514" i="35"/>
  <c r="X522" i="35"/>
  <c r="W522" i="35"/>
  <c r="V522" i="35"/>
  <c r="U522" i="35"/>
  <c r="T522" i="35"/>
  <c r="AA826" i="35"/>
  <c r="Z826" i="35"/>
  <c r="Y826" i="35"/>
  <c r="AC826" i="35"/>
  <c r="AB826" i="35"/>
  <c r="AA834" i="35"/>
  <c r="Z834" i="35"/>
  <c r="Y834" i="35"/>
  <c r="AC834" i="35"/>
  <c r="AB834" i="35"/>
  <c r="AA842" i="35"/>
  <c r="Z842" i="35"/>
  <c r="Y842" i="35"/>
  <c r="AC842" i="35"/>
  <c r="AB842" i="35"/>
  <c r="AA850" i="35"/>
  <c r="Z850" i="35"/>
  <c r="Y850" i="35"/>
  <c r="AC850" i="35"/>
  <c r="AB850" i="35"/>
  <c r="AA858" i="35"/>
  <c r="Z858" i="35"/>
  <c r="Y858" i="35"/>
  <c r="AC858" i="35"/>
  <c r="AB858" i="35"/>
  <c r="AA866" i="35"/>
  <c r="Z866" i="35"/>
  <c r="Y866" i="35"/>
  <c r="AC866" i="35"/>
  <c r="AB866" i="35"/>
  <c r="AA874" i="35"/>
  <c r="Z874" i="35"/>
  <c r="Y874" i="35"/>
  <c r="AC874" i="35"/>
  <c r="AB874" i="35"/>
  <c r="AA882" i="35"/>
  <c r="Z882" i="35"/>
  <c r="Y882" i="35"/>
  <c r="AC882" i="35"/>
  <c r="AB882" i="35"/>
  <c r="AA890" i="35"/>
  <c r="Z890" i="35"/>
  <c r="Y890" i="35"/>
  <c r="AC890" i="35"/>
  <c r="AB890" i="35"/>
  <c r="X898" i="35"/>
  <c r="W898" i="35"/>
  <c r="V898" i="35"/>
  <c r="U898" i="35"/>
  <c r="T898" i="35"/>
  <c r="X906" i="35"/>
  <c r="W906" i="35"/>
  <c r="V906" i="35"/>
  <c r="T906" i="35"/>
  <c r="U906" i="35"/>
  <c r="W29" i="35"/>
  <c r="V29" i="35"/>
  <c r="U29" i="35"/>
  <c r="T29" i="35"/>
  <c r="X29" i="35"/>
  <c r="U75" i="35"/>
  <c r="T75" i="35"/>
  <c r="X75" i="35"/>
  <c r="V75" i="35"/>
  <c r="W75" i="35"/>
  <c r="U83" i="35"/>
  <c r="T83" i="35"/>
  <c r="X83" i="35"/>
  <c r="W83" i="35"/>
  <c r="V83" i="35"/>
  <c r="U91" i="35"/>
  <c r="T91" i="35"/>
  <c r="X91" i="35"/>
  <c r="V91" i="35"/>
  <c r="W91" i="35"/>
  <c r="U99" i="35"/>
  <c r="T99" i="35"/>
  <c r="X99" i="35"/>
  <c r="V99" i="35"/>
  <c r="W99" i="35"/>
  <c r="U107" i="35"/>
  <c r="T107" i="35"/>
  <c r="X107" i="35"/>
  <c r="V107" i="35"/>
  <c r="W107" i="35"/>
  <c r="U115" i="35"/>
  <c r="T115" i="35"/>
  <c r="X115" i="35"/>
  <c r="V115" i="35"/>
  <c r="W115" i="35"/>
  <c r="AC123" i="35"/>
  <c r="AB123" i="35"/>
  <c r="AA123" i="35"/>
  <c r="Z123" i="35"/>
  <c r="Y123" i="35"/>
  <c r="AC131" i="35"/>
  <c r="AB131" i="35"/>
  <c r="AA131" i="35"/>
  <c r="Z131" i="35"/>
  <c r="Y131" i="35"/>
  <c r="AB139" i="35"/>
  <c r="AA139" i="35"/>
  <c r="Z139" i="35"/>
  <c r="Y139" i="35"/>
  <c r="AC139" i="35"/>
  <c r="AB147" i="35"/>
  <c r="AA147" i="35"/>
  <c r="Z147" i="35"/>
  <c r="Y147" i="35"/>
  <c r="AC147" i="35"/>
  <c r="AB155" i="35"/>
  <c r="AA155" i="35"/>
  <c r="Z155" i="35"/>
  <c r="Y155" i="35"/>
  <c r="AC155" i="35"/>
  <c r="AC195" i="35"/>
  <c r="Z195" i="35"/>
  <c r="AA195" i="35"/>
  <c r="Y195" i="35"/>
  <c r="AB195" i="35"/>
  <c r="AC203" i="35"/>
  <c r="AB203" i="35"/>
  <c r="Z203" i="35"/>
  <c r="AA203" i="35"/>
  <c r="Y203" i="35"/>
  <c r="AC211" i="35"/>
  <c r="AB211" i="35"/>
  <c r="Z211" i="35"/>
  <c r="Y211" i="35"/>
  <c r="AA211" i="35"/>
  <c r="AC219" i="35"/>
  <c r="AB219" i="35"/>
  <c r="Z219" i="35"/>
  <c r="AA219" i="35"/>
  <c r="Y219" i="35"/>
  <c r="AC227" i="35"/>
  <c r="AB227" i="35"/>
  <c r="Z227" i="35"/>
  <c r="Y227" i="35"/>
  <c r="AA227" i="35"/>
  <c r="AC235" i="35"/>
  <c r="AB235" i="35"/>
  <c r="Z235" i="35"/>
  <c r="AA235" i="35"/>
  <c r="Y235" i="35"/>
  <c r="AC243" i="35"/>
  <c r="AB243" i="35"/>
  <c r="Z243" i="35"/>
  <c r="AA243" i="35"/>
  <c r="Y243" i="35"/>
  <c r="X251" i="35"/>
  <c r="W251" i="35"/>
  <c r="U251" i="35"/>
  <c r="T251" i="35"/>
  <c r="V251" i="35"/>
  <c r="X259" i="35"/>
  <c r="W259" i="35"/>
  <c r="U259" i="35"/>
  <c r="T259" i="35"/>
  <c r="V259" i="35"/>
  <c r="X267" i="35"/>
  <c r="W267" i="35"/>
  <c r="U267" i="35"/>
  <c r="T267" i="35"/>
  <c r="V267" i="35"/>
  <c r="X275" i="35"/>
  <c r="W275" i="35"/>
  <c r="U275" i="35"/>
  <c r="T275" i="35"/>
  <c r="V275" i="35"/>
  <c r="W53" i="35"/>
  <c r="U53" i="35"/>
  <c r="V53" i="35"/>
  <c r="T53" i="35"/>
  <c r="X53" i="35"/>
  <c r="V141" i="35"/>
  <c r="U141" i="35"/>
  <c r="T141" i="35"/>
  <c r="X141" i="35"/>
  <c r="W141" i="35"/>
  <c r="V157" i="35"/>
  <c r="U157" i="35"/>
  <c r="T157" i="35"/>
  <c r="X157" i="35"/>
  <c r="W157" i="35"/>
  <c r="W213" i="35"/>
  <c r="V213" i="35"/>
  <c r="T213" i="35"/>
  <c r="X213" i="35"/>
  <c r="U213" i="35"/>
  <c r="T949" i="35"/>
  <c r="X949" i="35"/>
  <c r="W949" i="35"/>
  <c r="V949" i="35"/>
  <c r="U949" i="35"/>
  <c r="X164" i="35"/>
  <c r="W164" i="35"/>
  <c r="V164" i="35"/>
  <c r="U164" i="35"/>
  <c r="T164" i="35"/>
  <c r="X172" i="35"/>
  <c r="W172" i="35"/>
  <c r="V172" i="35"/>
  <c r="U172" i="35"/>
  <c r="T172" i="35"/>
  <c r="X180" i="35"/>
  <c r="W180" i="35"/>
  <c r="V180" i="35"/>
  <c r="U180" i="35"/>
  <c r="T180" i="35"/>
  <c r="X436" i="35"/>
  <c r="W436" i="35"/>
  <c r="U436" i="35"/>
  <c r="V436" i="35"/>
  <c r="T436" i="35"/>
  <c r="X444" i="35"/>
  <c r="W444" i="35"/>
  <c r="U444" i="35"/>
  <c r="T444" i="35"/>
  <c r="V444" i="35"/>
  <c r="X452" i="35"/>
  <c r="W452" i="35"/>
  <c r="U452" i="35"/>
  <c r="T452" i="35"/>
  <c r="V452" i="35"/>
  <c r="X460" i="35"/>
  <c r="W460" i="35"/>
  <c r="U460" i="35"/>
  <c r="V460" i="35"/>
  <c r="T460" i="35"/>
  <c r="X468" i="35"/>
  <c r="W468" i="35"/>
  <c r="U468" i="35"/>
  <c r="V468" i="35"/>
  <c r="T468" i="35"/>
  <c r="X476" i="35"/>
  <c r="W476" i="35"/>
  <c r="U476" i="35"/>
  <c r="T476" i="35"/>
  <c r="V476" i="35"/>
  <c r="X453" i="35"/>
  <c r="W453" i="35"/>
  <c r="V453" i="35"/>
  <c r="U453" i="35"/>
  <c r="T453" i="35"/>
  <c r="AC501" i="35"/>
  <c r="AB501" i="35"/>
  <c r="Z501" i="35"/>
  <c r="Y501" i="35"/>
  <c r="AA501" i="35"/>
  <c r="W1358" i="35"/>
  <c r="V1358" i="35"/>
  <c r="U1358" i="35"/>
  <c r="T1358" i="35"/>
  <c r="X1358" i="35"/>
  <c r="W1366" i="35"/>
  <c r="V1366" i="35"/>
  <c r="U1366" i="35"/>
  <c r="T1366" i="35"/>
  <c r="X1366" i="35"/>
  <c r="X1454" i="35"/>
  <c r="W1454" i="35"/>
  <c r="V1454" i="35"/>
  <c r="T1454" i="35"/>
  <c r="U1454" i="35"/>
  <c r="X1462" i="35"/>
  <c r="W1462" i="35"/>
  <c r="V1462" i="35"/>
  <c r="T1462" i="35"/>
  <c r="U1462" i="35"/>
  <c r="AA1534" i="35"/>
  <c r="Z1534" i="35"/>
  <c r="Y1534" i="35"/>
  <c r="AC1534" i="35"/>
  <c r="AB1534" i="35"/>
  <c r="AB1293" i="35"/>
  <c r="AA1293" i="35"/>
  <c r="Z1293" i="35"/>
  <c r="AC1293" i="35"/>
  <c r="Y1293" i="35"/>
  <c r="U1517" i="35"/>
  <c r="T1517" i="35"/>
  <c r="X1517" i="35"/>
  <c r="W1517" i="35"/>
  <c r="V1517" i="35"/>
  <c r="W1487" i="35"/>
  <c r="V1487" i="35"/>
  <c r="U1487" i="35"/>
  <c r="T1487" i="35"/>
  <c r="X1487" i="35"/>
  <c r="X1551" i="35"/>
  <c r="W1551" i="35"/>
  <c r="V1551" i="35"/>
  <c r="U1551" i="35"/>
  <c r="T1551" i="35"/>
  <c r="V1392" i="35"/>
  <c r="U1392" i="35"/>
  <c r="T1392" i="35"/>
  <c r="W1392" i="35"/>
  <c r="X1392" i="35"/>
  <c r="V1416" i="35"/>
  <c r="U1416" i="35"/>
  <c r="T1416" i="35"/>
  <c r="X1416" i="35"/>
  <c r="W1416" i="35"/>
  <c r="X1424" i="35"/>
  <c r="V1424" i="35"/>
  <c r="T1424" i="35"/>
  <c r="W1424" i="35"/>
  <c r="U1424" i="35"/>
  <c r="AC1509" i="35"/>
  <c r="AB1509" i="35"/>
  <c r="AA1509" i="35"/>
  <c r="Z1509" i="35"/>
  <c r="Y1509" i="35"/>
  <c r="AB1555" i="35"/>
  <c r="AA1555" i="35"/>
  <c r="Z1555" i="35"/>
  <c r="Y1555" i="35"/>
  <c r="AC1555" i="35"/>
  <c r="V1541" i="35"/>
  <c r="U1541" i="35"/>
  <c r="T1541" i="35"/>
  <c r="X1541" i="35"/>
  <c r="W1541" i="35"/>
  <c r="U1306" i="35"/>
  <c r="T1306" i="35"/>
  <c r="X1306" i="35"/>
  <c r="W1306" i="35"/>
  <c r="V1306" i="35"/>
  <c r="U1314" i="35"/>
  <c r="T1314" i="35"/>
  <c r="X1314" i="35"/>
  <c r="W1314" i="35"/>
  <c r="V1314" i="35"/>
  <c r="AB1571" i="35"/>
  <c r="AA1571" i="35"/>
  <c r="Z1571" i="35"/>
  <c r="Y1571" i="35"/>
  <c r="AC1571" i="35"/>
  <c r="V1533" i="35"/>
  <c r="U1533" i="35"/>
  <c r="T1533" i="35"/>
  <c r="X1533" i="35"/>
  <c r="W1533" i="35"/>
  <c r="T1251" i="35"/>
  <c r="X1251" i="35"/>
  <c r="W1251" i="35"/>
  <c r="V1251" i="35"/>
  <c r="U1251" i="35"/>
  <c r="T1259" i="35"/>
  <c r="X1259" i="35"/>
  <c r="W1259" i="35"/>
  <c r="V1259" i="35"/>
  <c r="U1259" i="35"/>
  <c r="T1283" i="35"/>
  <c r="X1283" i="35"/>
  <c r="W1283" i="35"/>
  <c r="V1283" i="35"/>
  <c r="U1283" i="35"/>
  <c r="X1291" i="35"/>
  <c r="V1291" i="35"/>
  <c r="U1291" i="35"/>
  <c r="T1291" i="35"/>
  <c r="W1291" i="35"/>
  <c r="AA1491" i="35"/>
  <c r="Z1491" i="35"/>
  <c r="Y1491" i="35"/>
  <c r="AC1491" i="35"/>
  <c r="AB1491" i="35"/>
  <c r="AA1499" i="35"/>
  <c r="Z1499" i="35"/>
  <c r="Y1499" i="35"/>
  <c r="AC1499" i="35"/>
  <c r="AB1499" i="35"/>
  <c r="AA1507" i="35"/>
  <c r="Z1507" i="35"/>
  <c r="Y1507" i="35"/>
  <c r="AC1507" i="35"/>
  <c r="AB1507" i="35"/>
  <c r="AA1515" i="35"/>
  <c r="Z1515" i="35"/>
  <c r="Y1515" i="35"/>
  <c r="AC1515" i="35"/>
  <c r="AB1515" i="35"/>
  <c r="AB1523" i="35"/>
  <c r="AA1523" i="35"/>
  <c r="Z1523" i="35"/>
  <c r="AC1523" i="35"/>
  <c r="Y1523" i="35"/>
  <c r="AB1531" i="35"/>
  <c r="AA1531" i="35"/>
  <c r="Z1531" i="35"/>
  <c r="Y1531" i="35"/>
  <c r="AC1531" i="35"/>
  <c r="AB1539" i="35"/>
  <c r="AA1539" i="35"/>
  <c r="Z1539" i="35"/>
  <c r="Y1539" i="35"/>
  <c r="AC1539" i="35"/>
  <c r="AB1547" i="35"/>
  <c r="AA1547" i="35"/>
  <c r="Z1547" i="35"/>
  <c r="Y1547" i="35"/>
  <c r="AC1547" i="35"/>
  <c r="AB1563" i="35"/>
  <c r="AA1563" i="35"/>
  <c r="Z1563" i="35"/>
  <c r="Y1563" i="35"/>
  <c r="AC1563" i="35"/>
  <c r="V1525" i="35"/>
  <c r="U1525" i="35"/>
  <c r="T1525" i="35"/>
  <c r="X1525" i="35"/>
  <c r="W1525" i="35"/>
  <c r="AC1573" i="35"/>
  <c r="AB1573" i="35"/>
  <c r="AA1573" i="35"/>
  <c r="Z1573" i="35"/>
  <c r="Y1573" i="35"/>
  <c r="W1196" i="35"/>
  <c r="V1196" i="35"/>
  <c r="U1196" i="35"/>
  <c r="T1196" i="35"/>
  <c r="X1196" i="35"/>
  <c r="W1204" i="35"/>
  <c r="V1204" i="35"/>
  <c r="U1204" i="35"/>
  <c r="T1204" i="35"/>
  <c r="X1204" i="35"/>
  <c r="W1228" i="35"/>
  <c r="V1228" i="35"/>
  <c r="U1228" i="35"/>
  <c r="T1228" i="35"/>
  <c r="X1228" i="35"/>
  <c r="W1236" i="35"/>
  <c r="V1236" i="35"/>
  <c r="U1236" i="35"/>
  <c r="T1236" i="35"/>
  <c r="X1236" i="35"/>
  <c r="X1524" i="35"/>
  <c r="W1524" i="35"/>
  <c r="T1524" i="35"/>
  <c r="V1524" i="35"/>
  <c r="U1524" i="35"/>
  <c r="V1549" i="35"/>
  <c r="U1549" i="35"/>
  <c r="T1549" i="35"/>
  <c r="X1549" i="35"/>
  <c r="W1549" i="35"/>
  <c r="T54" i="35"/>
  <c r="X54" i="35"/>
  <c r="W54" i="35"/>
  <c r="V54" i="35"/>
  <c r="U54" i="35"/>
  <c r="AB239" i="35"/>
  <c r="AA239" i="35"/>
  <c r="Y239" i="35"/>
  <c r="AC239" i="35"/>
  <c r="Z239" i="35"/>
  <c r="X415" i="35"/>
  <c r="W415" i="35"/>
  <c r="V415" i="35"/>
  <c r="T415" i="35"/>
  <c r="U415" i="35"/>
  <c r="U1002" i="35"/>
  <c r="T1002" i="35"/>
  <c r="X1002" i="35"/>
  <c r="W1002" i="35"/>
  <c r="V1002" i="35"/>
  <c r="AC144" i="35"/>
  <c r="AB144" i="35"/>
  <c r="AA144" i="35"/>
  <c r="Z144" i="35"/>
  <c r="Y144" i="35"/>
  <c r="AC592" i="35"/>
  <c r="AB592" i="35"/>
  <c r="AA592" i="35"/>
  <c r="Z592" i="35"/>
  <c r="Y592" i="35"/>
  <c r="AC656" i="35"/>
  <c r="AB656" i="35"/>
  <c r="AA656" i="35"/>
  <c r="Z656" i="35"/>
  <c r="Y656" i="35"/>
  <c r="W109" i="35"/>
  <c r="V109" i="35"/>
  <c r="U109" i="35"/>
  <c r="T109" i="35"/>
  <c r="X109" i="35"/>
  <c r="Z137" i="35"/>
  <c r="Y137" i="35"/>
  <c r="AB137" i="35"/>
  <c r="AA137" i="35"/>
  <c r="AC137" i="35"/>
  <c r="V321" i="35"/>
  <c r="U321" i="35"/>
  <c r="X321" i="35"/>
  <c r="W321" i="35"/>
  <c r="T321" i="35"/>
  <c r="X785" i="35"/>
  <c r="W785" i="35"/>
  <c r="V785" i="35"/>
  <c r="T785" i="35"/>
  <c r="U785" i="35"/>
  <c r="AC881" i="35"/>
  <c r="AB881" i="35"/>
  <c r="AA881" i="35"/>
  <c r="Z881" i="35"/>
  <c r="Y881" i="35"/>
  <c r="AC690" i="35"/>
  <c r="AB690" i="35"/>
  <c r="AA690" i="35"/>
  <c r="Y690" i="35"/>
  <c r="Z690" i="35"/>
  <c r="X843" i="35"/>
  <c r="W843" i="35"/>
  <c r="V843" i="35"/>
  <c r="U843" i="35"/>
  <c r="T843" i="35"/>
  <c r="X636" i="35"/>
  <c r="W636" i="35"/>
  <c r="V636" i="35"/>
  <c r="U636" i="35"/>
  <c r="T636" i="35"/>
  <c r="AB940" i="35"/>
  <c r="AA940" i="35"/>
  <c r="Z940" i="35"/>
  <c r="Y940" i="35"/>
  <c r="AC940" i="35"/>
  <c r="W45" i="35"/>
  <c r="U45" i="35"/>
  <c r="V45" i="35"/>
  <c r="T45" i="35"/>
  <c r="X45" i="35"/>
  <c r="V149" i="35"/>
  <c r="U149" i="35"/>
  <c r="T149" i="35"/>
  <c r="X149" i="35"/>
  <c r="W149" i="35"/>
  <c r="X1391" i="35"/>
  <c r="W1391" i="35"/>
  <c r="V1391" i="35"/>
  <c r="U1391" i="35"/>
  <c r="T1391" i="35"/>
  <c r="W278" i="35"/>
  <c r="V278" i="35"/>
  <c r="T278" i="35"/>
  <c r="X278" i="35"/>
  <c r="U278" i="35"/>
  <c r="AB318" i="35"/>
  <c r="AA318" i="35"/>
  <c r="Y318" i="35"/>
  <c r="Z318" i="35"/>
  <c r="AC318" i="35"/>
  <c r="U430" i="35"/>
  <c r="T430" i="35"/>
  <c r="W430" i="35"/>
  <c r="X430" i="35"/>
  <c r="V430" i="35"/>
  <c r="U542" i="35"/>
  <c r="T542" i="35"/>
  <c r="W542" i="35"/>
  <c r="V542" i="35"/>
  <c r="X542" i="35"/>
  <c r="T598" i="35"/>
  <c r="X598" i="35"/>
  <c r="V598" i="35"/>
  <c r="U598" i="35"/>
  <c r="W598" i="35"/>
  <c r="T622" i="35"/>
  <c r="X622" i="35"/>
  <c r="W622" i="35"/>
  <c r="U622" i="35"/>
  <c r="V622" i="35"/>
  <c r="AB638" i="35"/>
  <c r="AA638" i="35"/>
  <c r="Z638" i="35"/>
  <c r="Y638" i="35"/>
  <c r="AC638" i="35"/>
  <c r="T654" i="35"/>
  <c r="X654" i="35"/>
  <c r="W654" i="35"/>
  <c r="V654" i="35"/>
  <c r="U654" i="35"/>
  <c r="X686" i="35"/>
  <c r="W686" i="35"/>
  <c r="U686" i="35"/>
  <c r="V686" i="35"/>
  <c r="T686" i="35"/>
  <c r="AA702" i="35"/>
  <c r="Z702" i="35"/>
  <c r="Y702" i="35"/>
  <c r="AC702" i="35"/>
  <c r="AB702" i="35"/>
  <c r="X710" i="35"/>
  <c r="W710" i="35"/>
  <c r="U710" i="35"/>
  <c r="V710" i="35"/>
  <c r="T710" i="35"/>
  <c r="X734" i="35"/>
  <c r="W734" i="35"/>
  <c r="U734" i="35"/>
  <c r="V734" i="35"/>
  <c r="T734" i="35"/>
  <c r="AA758" i="35"/>
  <c r="Z758" i="35"/>
  <c r="Y758" i="35"/>
  <c r="AC758" i="35"/>
  <c r="AB758" i="35"/>
  <c r="AA782" i="35"/>
  <c r="Z782" i="35"/>
  <c r="Y782" i="35"/>
  <c r="AC782" i="35"/>
  <c r="AB782" i="35"/>
  <c r="AC806" i="35"/>
  <c r="AB806" i="35"/>
  <c r="AA806" i="35"/>
  <c r="Z806" i="35"/>
  <c r="Y806" i="35"/>
  <c r="X966" i="35"/>
  <c r="V966" i="35"/>
  <c r="U966" i="35"/>
  <c r="T966" i="35"/>
  <c r="W966" i="35"/>
  <c r="Y982" i="35"/>
  <c r="AC982" i="35"/>
  <c r="AB982" i="35"/>
  <c r="AA982" i="35"/>
  <c r="Z982" i="35"/>
  <c r="X990" i="35"/>
  <c r="W990" i="35"/>
  <c r="V990" i="35"/>
  <c r="U990" i="35"/>
  <c r="T990" i="35"/>
  <c r="Y1006" i="35"/>
  <c r="AC1006" i="35"/>
  <c r="AB1006" i="35"/>
  <c r="AA1006" i="35"/>
  <c r="Z1006" i="35"/>
  <c r="X1014" i="35"/>
  <c r="W1014" i="35"/>
  <c r="V1014" i="35"/>
  <c r="U1014" i="35"/>
  <c r="T1014" i="35"/>
  <c r="AB1030" i="35"/>
  <c r="AA1030" i="35"/>
  <c r="Z1030" i="35"/>
  <c r="Y1030" i="35"/>
  <c r="AC1030" i="35"/>
  <c r="V1046" i="35"/>
  <c r="U1046" i="35"/>
  <c r="T1046" i="35"/>
  <c r="X1046" i="35"/>
  <c r="W1046" i="35"/>
  <c r="AC1062" i="35"/>
  <c r="AB1062" i="35"/>
  <c r="AA1062" i="35"/>
  <c r="Z1062" i="35"/>
  <c r="Y1062" i="35"/>
  <c r="V1070" i="35"/>
  <c r="U1070" i="35"/>
  <c r="T1070" i="35"/>
  <c r="X1070" i="35"/>
  <c r="W1070" i="35"/>
  <c r="AC1086" i="35"/>
  <c r="AB1086" i="35"/>
  <c r="AA1086" i="35"/>
  <c r="Z1086" i="35"/>
  <c r="Y1086" i="35"/>
  <c r="V1094" i="35"/>
  <c r="U1094" i="35"/>
  <c r="T1094" i="35"/>
  <c r="X1094" i="35"/>
  <c r="W1094" i="35"/>
  <c r="AC1110" i="35"/>
  <c r="AB1110" i="35"/>
  <c r="AA1110" i="35"/>
  <c r="Z1110" i="35"/>
  <c r="Y1110" i="35"/>
  <c r="W1118" i="35"/>
  <c r="V1118" i="35"/>
  <c r="U1118" i="35"/>
  <c r="T1118" i="35"/>
  <c r="X1118" i="35"/>
  <c r="W1126" i="35"/>
  <c r="V1126" i="35"/>
  <c r="U1126" i="35"/>
  <c r="T1126" i="35"/>
  <c r="X1126" i="35"/>
  <c r="Y1142" i="35"/>
  <c r="AC1142" i="35"/>
  <c r="AB1142" i="35"/>
  <c r="AA1142" i="35"/>
  <c r="Z1142" i="35"/>
  <c r="X1150" i="35"/>
  <c r="W1150" i="35"/>
  <c r="V1150" i="35"/>
  <c r="U1150" i="35"/>
  <c r="T1150" i="35"/>
  <c r="Y1166" i="35"/>
  <c r="AC1166" i="35"/>
  <c r="AB1166" i="35"/>
  <c r="AA1166" i="35"/>
  <c r="Z1166" i="35"/>
  <c r="X1174" i="35"/>
  <c r="W1174" i="35"/>
  <c r="V1174" i="35"/>
  <c r="U1174" i="35"/>
  <c r="T1174" i="35"/>
  <c r="Z805" i="35"/>
  <c r="Y805" i="35"/>
  <c r="AC805" i="35"/>
  <c r="AB805" i="35"/>
  <c r="AA805" i="35"/>
  <c r="AA191" i="35"/>
  <c r="Y191" i="35"/>
  <c r="AC191" i="35"/>
  <c r="Z191" i="35"/>
  <c r="AB191" i="35"/>
  <c r="AB231" i="35"/>
  <c r="AA231" i="35"/>
  <c r="Y231" i="35"/>
  <c r="AC231" i="35"/>
  <c r="Z231" i="35"/>
  <c r="T327" i="35"/>
  <c r="X327" i="35"/>
  <c r="V327" i="35"/>
  <c r="W327" i="35"/>
  <c r="U327" i="35"/>
  <c r="X479" i="35"/>
  <c r="W479" i="35"/>
  <c r="V479" i="35"/>
  <c r="T479" i="35"/>
  <c r="U479" i="35"/>
  <c r="X503" i="35"/>
  <c r="W503" i="35"/>
  <c r="V503" i="35"/>
  <c r="T503" i="35"/>
  <c r="U503" i="35"/>
  <c r="X511" i="35"/>
  <c r="W511" i="35"/>
  <c r="V511" i="35"/>
  <c r="T511" i="35"/>
  <c r="U511" i="35"/>
  <c r="Y591" i="35"/>
  <c r="AC591" i="35"/>
  <c r="AB591" i="35"/>
  <c r="AA591" i="35"/>
  <c r="Z591" i="35"/>
  <c r="Y615" i="35"/>
  <c r="AC615" i="35"/>
  <c r="AA615" i="35"/>
  <c r="Z615" i="35"/>
  <c r="AB615" i="35"/>
  <c r="Y639" i="35"/>
  <c r="AC639" i="35"/>
  <c r="AB639" i="35"/>
  <c r="Z639" i="35"/>
  <c r="AA639" i="35"/>
  <c r="X735" i="35"/>
  <c r="W735" i="35"/>
  <c r="V735" i="35"/>
  <c r="U735" i="35"/>
  <c r="T735" i="35"/>
  <c r="AC743" i="35"/>
  <c r="AB743" i="35"/>
  <c r="Z743" i="35"/>
  <c r="Y743" i="35"/>
  <c r="AA743" i="35"/>
  <c r="AB839" i="35"/>
  <c r="AA839" i="35"/>
  <c r="Z839" i="35"/>
  <c r="Y839" i="35"/>
  <c r="AC839" i="35"/>
  <c r="AB863" i="35"/>
  <c r="AA863" i="35"/>
  <c r="Z863" i="35"/>
  <c r="Y863" i="35"/>
  <c r="AC863" i="35"/>
  <c r="AB895" i="35"/>
  <c r="AA895" i="35"/>
  <c r="Z895" i="35"/>
  <c r="Y895" i="35"/>
  <c r="AC895" i="35"/>
  <c r="Z911" i="35"/>
  <c r="Y911" i="35"/>
  <c r="AB911" i="35"/>
  <c r="AA911" i="35"/>
  <c r="AC911" i="35"/>
  <c r="AC967" i="35"/>
  <c r="AA967" i="35"/>
  <c r="Z967" i="35"/>
  <c r="Y967" i="35"/>
  <c r="AB967" i="35"/>
  <c r="AC991" i="35"/>
  <c r="AB991" i="35"/>
  <c r="AA991" i="35"/>
  <c r="Z991" i="35"/>
  <c r="Y991" i="35"/>
  <c r="AC1015" i="35"/>
  <c r="AB1015" i="35"/>
  <c r="AA1015" i="35"/>
  <c r="Z1015" i="35"/>
  <c r="Y1015" i="35"/>
  <c r="AA1039" i="35"/>
  <c r="Z1039" i="35"/>
  <c r="Y1039" i="35"/>
  <c r="AC1039" i="35"/>
  <c r="AB1039" i="35"/>
  <c r="AA1047" i="35"/>
  <c r="Z1047" i="35"/>
  <c r="Y1047" i="35"/>
  <c r="AC1047" i="35"/>
  <c r="AB1047" i="35"/>
  <c r="AA1071" i="35"/>
  <c r="Z1071" i="35"/>
  <c r="Y1071" i="35"/>
  <c r="AC1071" i="35"/>
  <c r="AB1071" i="35"/>
  <c r="AA1095" i="35"/>
  <c r="Z1095" i="35"/>
  <c r="Y1095" i="35"/>
  <c r="AC1095" i="35"/>
  <c r="AB1095" i="35"/>
  <c r="AB1119" i="35"/>
  <c r="AA1119" i="35"/>
  <c r="Z1119" i="35"/>
  <c r="Y1119" i="35"/>
  <c r="AC1119" i="35"/>
  <c r="AC1143" i="35"/>
  <c r="AB1143" i="35"/>
  <c r="AA1143" i="35"/>
  <c r="Z1143" i="35"/>
  <c r="Y1143" i="35"/>
  <c r="AC1167" i="35"/>
  <c r="AB1167" i="35"/>
  <c r="AA1167" i="35"/>
  <c r="Z1167" i="35"/>
  <c r="Y1167" i="35"/>
  <c r="AC493" i="35"/>
  <c r="AB493" i="35"/>
  <c r="Z493" i="35"/>
  <c r="Y493" i="35"/>
  <c r="AA493" i="35"/>
  <c r="Y789" i="35"/>
  <c r="AC789" i="35"/>
  <c r="AB789" i="35"/>
  <c r="AA789" i="35"/>
  <c r="Z789" i="35"/>
  <c r="V72" i="35"/>
  <c r="U72" i="35"/>
  <c r="T72" i="35"/>
  <c r="W72" i="35"/>
  <c r="X72" i="35"/>
  <c r="V80" i="35"/>
  <c r="U80" i="35"/>
  <c r="T80" i="35"/>
  <c r="X80" i="35"/>
  <c r="W80" i="35"/>
  <c r="V88" i="35"/>
  <c r="U88" i="35"/>
  <c r="T88" i="35"/>
  <c r="W88" i="35"/>
  <c r="X88" i="35"/>
  <c r="V96" i="35"/>
  <c r="U96" i="35"/>
  <c r="T96" i="35"/>
  <c r="W96" i="35"/>
  <c r="X96" i="35"/>
  <c r="V104" i="35"/>
  <c r="U104" i="35"/>
  <c r="T104" i="35"/>
  <c r="W104" i="35"/>
  <c r="X104" i="35"/>
  <c r="V112" i="35"/>
  <c r="U112" i="35"/>
  <c r="T112" i="35"/>
  <c r="X112" i="35"/>
  <c r="W112" i="35"/>
  <c r="V120" i="35"/>
  <c r="U120" i="35"/>
  <c r="T120" i="35"/>
  <c r="W120" i="35"/>
  <c r="X120" i="35"/>
  <c r="Y200" i="35"/>
  <c r="AC200" i="35"/>
  <c r="AA200" i="35"/>
  <c r="AB200" i="35"/>
  <c r="Z200" i="35"/>
  <c r="Y224" i="35"/>
  <c r="AC224" i="35"/>
  <c r="AA224" i="35"/>
  <c r="AB224" i="35"/>
  <c r="Z224" i="35"/>
  <c r="X272" i="35"/>
  <c r="V272" i="35"/>
  <c r="U272" i="35"/>
  <c r="T272" i="35"/>
  <c r="W272" i="35"/>
  <c r="X280" i="35"/>
  <c r="V280" i="35"/>
  <c r="U280" i="35"/>
  <c r="W280" i="35"/>
  <c r="T280" i="35"/>
  <c r="Y344" i="35"/>
  <c r="AC344" i="35"/>
  <c r="AA344" i="35"/>
  <c r="AB344" i="35"/>
  <c r="Z344" i="35"/>
  <c r="AC376" i="35"/>
  <c r="AB376" i="35"/>
  <c r="AA376" i="35"/>
  <c r="Y376" i="35"/>
  <c r="Z376" i="35"/>
  <c r="AC408" i="35"/>
  <c r="AB408" i="35"/>
  <c r="AA408" i="35"/>
  <c r="Y408" i="35"/>
  <c r="Z408" i="35"/>
  <c r="W448" i="35"/>
  <c r="V448" i="35"/>
  <c r="U448" i="35"/>
  <c r="T448" i="35"/>
  <c r="X448" i="35"/>
  <c r="W464" i="35"/>
  <c r="V464" i="35"/>
  <c r="U464" i="35"/>
  <c r="T464" i="35"/>
  <c r="X464" i="35"/>
  <c r="W672" i="35"/>
  <c r="V672" i="35"/>
  <c r="U672" i="35"/>
  <c r="T672" i="35"/>
  <c r="X672" i="35"/>
  <c r="AC688" i="35"/>
  <c r="AB688" i="35"/>
  <c r="AA688" i="35"/>
  <c r="Z688" i="35"/>
  <c r="Y688" i="35"/>
  <c r="X840" i="35"/>
  <c r="W840" i="35"/>
  <c r="V840" i="35"/>
  <c r="U840" i="35"/>
  <c r="T840" i="35"/>
  <c r="Y864" i="35"/>
  <c r="AC864" i="35"/>
  <c r="AB864" i="35"/>
  <c r="AA864" i="35"/>
  <c r="Z864" i="35"/>
  <c r="AC904" i="35"/>
  <c r="AB904" i="35"/>
  <c r="Y904" i="35"/>
  <c r="AA904" i="35"/>
  <c r="Z904" i="35"/>
  <c r="AC912" i="35"/>
  <c r="AB912" i="35"/>
  <c r="Y912" i="35"/>
  <c r="AA912" i="35"/>
  <c r="Z912" i="35"/>
  <c r="Z317" i="35"/>
  <c r="Y317" i="35"/>
  <c r="AB317" i="35"/>
  <c r="AC317" i="35"/>
  <c r="AA317" i="35"/>
  <c r="W317" i="35"/>
  <c r="V317" i="35"/>
  <c r="T317" i="35"/>
  <c r="X317" i="35"/>
  <c r="U317" i="35"/>
  <c r="AC773" i="35"/>
  <c r="AB773" i="35"/>
  <c r="AA773" i="35"/>
  <c r="Z773" i="35"/>
  <c r="Y773" i="35"/>
  <c r="V773" i="35"/>
  <c r="U773" i="35"/>
  <c r="T773" i="35"/>
  <c r="X773" i="35"/>
  <c r="W773" i="35"/>
  <c r="X25" i="35"/>
  <c r="T25" i="35"/>
  <c r="W25" i="35"/>
  <c r="V25" i="35"/>
  <c r="U25" i="35"/>
  <c r="X49" i="35"/>
  <c r="W49" i="35"/>
  <c r="V49" i="35"/>
  <c r="T49" i="35"/>
  <c r="U49" i="35"/>
  <c r="X57" i="35"/>
  <c r="W57" i="35"/>
  <c r="V57" i="35"/>
  <c r="T57" i="35"/>
  <c r="U57" i="35"/>
  <c r="X97" i="35"/>
  <c r="W97" i="35"/>
  <c r="V97" i="35"/>
  <c r="T97" i="35"/>
  <c r="U97" i="35"/>
  <c r="X121" i="35"/>
  <c r="W121" i="35"/>
  <c r="V121" i="35"/>
  <c r="U121" i="35"/>
  <c r="T121" i="35"/>
  <c r="AA129" i="35"/>
  <c r="Z129" i="35"/>
  <c r="Y129" i="35"/>
  <c r="AB129" i="35"/>
  <c r="AC129" i="35"/>
  <c r="Z145" i="35"/>
  <c r="Y145" i="35"/>
  <c r="AB145" i="35"/>
  <c r="AA145" i="35"/>
  <c r="AC145" i="35"/>
  <c r="Z161" i="35"/>
  <c r="Y161" i="35"/>
  <c r="AB161" i="35"/>
  <c r="AA161" i="35"/>
  <c r="AC161" i="35"/>
  <c r="X161" i="35"/>
  <c r="W161" i="35"/>
  <c r="V161" i="35"/>
  <c r="T161" i="35"/>
  <c r="U161" i="35"/>
  <c r="Z169" i="35"/>
  <c r="Y169" i="35"/>
  <c r="AB169" i="35"/>
  <c r="AA169" i="35"/>
  <c r="AC169" i="35"/>
  <c r="X169" i="35"/>
  <c r="W169" i="35"/>
  <c r="V169" i="35"/>
  <c r="T169" i="35"/>
  <c r="U169" i="35"/>
  <c r="Z177" i="35"/>
  <c r="Y177" i="35"/>
  <c r="AB177" i="35"/>
  <c r="AA177" i="35"/>
  <c r="AC177" i="35"/>
  <c r="X177" i="35"/>
  <c r="W177" i="35"/>
  <c r="V177" i="35"/>
  <c r="T177" i="35"/>
  <c r="U177" i="35"/>
  <c r="T433" i="35"/>
  <c r="X433" i="35"/>
  <c r="V433" i="35"/>
  <c r="W433" i="35"/>
  <c r="U433" i="35"/>
  <c r="AB441" i="35"/>
  <c r="AA441" i="35"/>
  <c r="Z441" i="35"/>
  <c r="Y441" i="35"/>
  <c r="AC441" i="35"/>
  <c r="T441" i="35"/>
  <c r="X441" i="35"/>
  <c r="V441" i="35"/>
  <c r="U441" i="35"/>
  <c r="W441" i="35"/>
  <c r="AB449" i="35"/>
  <c r="AA449" i="35"/>
  <c r="Z449" i="35"/>
  <c r="Y449" i="35"/>
  <c r="AC449" i="35"/>
  <c r="T449" i="35"/>
  <c r="X449" i="35"/>
  <c r="V449" i="35"/>
  <c r="U449" i="35"/>
  <c r="W449" i="35"/>
  <c r="AB457" i="35"/>
  <c r="AA457" i="35"/>
  <c r="Z457" i="35"/>
  <c r="Y457" i="35"/>
  <c r="AC457" i="35"/>
  <c r="T457" i="35"/>
  <c r="X457" i="35"/>
  <c r="V457" i="35"/>
  <c r="W457" i="35"/>
  <c r="U457" i="35"/>
  <c r="AB465" i="35"/>
  <c r="AA465" i="35"/>
  <c r="Z465" i="35"/>
  <c r="Y465" i="35"/>
  <c r="AC465" i="35"/>
  <c r="T465" i="35"/>
  <c r="X465" i="35"/>
  <c r="V465" i="35"/>
  <c r="W465" i="35"/>
  <c r="U465" i="35"/>
  <c r="AB473" i="35"/>
  <c r="AA473" i="35"/>
  <c r="Z473" i="35"/>
  <c r="Y473" i="35"/>
  <c r="AC473" i="35"/>
  <c r="T473" i="35"/>
  <c r="X473" i="35"/>
  <c r="V473" i="35"/>
  <c r="U473" i="35"/>
  <c r="W473" i="35"/>
  <c r="AB497" i="35"/>
  <c r="AA497" i="35"/>
  <c r="Z497" i="35"/>
  <c r="Y497" i="35"/>
  <c r="AC497" i="35"/>
  <c r="X713" i="35"/>
  <c r="W713" i="35"/>
  <c r="V713" i="35"/>
  <c r="T713" i="35"/>
  <c r="U713" i="35"/>
  <c r="X745" i="35"/>
  <c r="W745" i="35"/>
  <c r="V745" i="35"/>
  <c r="T745" i="35"/>
  <c r="U745" i="35"/>
  <c r="V825" i="35"/>
  <c r="U825" i="35"/>
  <c r="T825" i="35"/>
  <c r="X825" i="35"/>
  <c r="W825" i="35"/>
  <c r="V833" i="35"/>
  <c r="U833" i="35"/>
  <c r="T833" i="35"/>
  <c r="X833" i="35"/>
  <c r="W833" i="35"/>
  <c r="V841" i="35"/>
  <c r="U841" i="35"/>
  <c r="T841" i="35"/>
  <c r="X841" i="35"/>
  <c r="W841" i="35"/>
  <c r="V849" i="35"/>
  <c r="U849" i="35"/>
  <c r="T849" i="35"/>
  <c r="X849" i="35"/>
  <c r="W849" i="35"/>
  <c r="AC857" i="35"/>
  <c r="AB857" i="35"/>
  <c r="AA857" i="35"/>
  <c r="Z857" i="35"/>
  <c r="Y857" i="35"/>
  <c r="V857" i="35"/>
  <c r="U857" i="35"/>
  <c r="T857" i="35"/>
  <c r="X857" i="35"/>
  <c r="W857" i="35"/>
  <c r="V865" i="35"/>
  <c r="U865" i="35"/>
  <c r="T865" i="35"/>
  <c r="X865" i="35"/>
  <c r="W865" i="35"/>
  <c r="V873" i="35"/>
  <c r="U873" i="35"/>
  <c r="T873" i="35"/>
  <c r="X873" i="35"/>
  <c r="W873" i="35"/>
  <c r="V881" i="35"/>
  <c r="U881" i="35"/>
  <c r="T881" i="35"/>
  <c r="X881" i="35"/>
  <c r="W881" i="35"/>
  <c r="V889" i="35"/>
  <c r="U889" i="35"/>
  <c r="T889" i="35"/>
  <c r="X889" i="35"/>
  <c r="W889" i="35"/>
  <c r="AB921" i="35"/>
  <c r="AA921" i="35"/>
  <c r="Z921" i="35"/>
  <c r="Y921" i="35"/>
  <c r="AC921" i="35"/>
  <c r="X929" i="35"/>
  <c r="W929" i="35"/>
  <c r="U929" i="35"/>
  <c r="T929" i="35"/>
  <c r="V929" i="35"/>
  <c r="Z293" i="35"/>
  <c r="Y293" i="35"/>
  <c r="AB293" i="35"/>
  <c r="AC293" i="35"/>
  <c r="AA293" i="35"/>
  <c r="W293" i="35"/>
  <c r="V293" i="35"/>
  <c r="T293" i="35"/>
  <c r="X293" i="35"/>
  <c r="U293" i="35"/>
  <c r="AC525" i="35"/>
  <c r="AB525" i="35"/>
  <c r="Z525" i="35"/>
  <c r="Y525" i="35"/>
  <c r="AA525" i="35"/>
  <c r="W621" i="35"/>
  <c r="V621" i="35"/>
  <c r="U621" i="35"/>
  <c r="T621" i="35"/>
  <c r="X621" i="35"/>
  <c r="AC781" i="35"/>
  <c r="AB781" i="35"/>
  <c r="AA781" i="35"/>
  <c r="Z781" i="35"/>
  <c r="Y781" i="35"/>
  <c r="V781" i="35"/>
  <c r="U781" i="35"/>
  <c r="T781" i="35"/>
  <c r="X781" i="35"/>
  <c r="W781" i="35"/>
  <c r="Y10" i="35"/>
  <c r="AC10" i="35"/>
  <c r="AB10" i="35"/>
  <c r="AA10" i="35"/>
  <c r="Z10" i="35"/>
  <c r="X10" i="35"/>
  <c r="W10" i="35"/>
  <c r="V10" i="35"/>
  <c r="U10" i="35"/>
  <c r="T10" i="35"/>
  <c r="AC18" i="35"/>
  <c r="Y18" i="35"/>
  <c r="AB18" i="35"/>
  <c r="AA18" i="35"/>
  <c r="Z18" i="35"/>
  <c r="X18" i="35"/>
  <c r="W18" i="35"/>
  <c r="V18" i="35"/>
  <c r="U18" i="35"/>
  <c r="T18" i="35"/>
  <c r="Y26" i="35"/>
  <c r="AC26" i="35"/>
  <c r="AB26" i="35"/>
  <c r="AA26" i="35"/>
  <c r="Z26" i="35"/>
  <c r="X26" i="35"/>
  <c r="W26" i="35"/>
  <c r="V26" i="35"/>
  <c r="U26" i="35"/>
  <c r="T26" i="35"/>
  <c r="AC34" i="35"/>
  <c r="AB34" i="35"/>
  <c r="AA34" i="35"/>
  <c r="Z34" i="35"/>
  <c r="Y34" i="35"/>
  <c r="X34" i="35"/>
  <c r="V34" i="35"/>
  <c r="W34" i="35"/>
  <c r="U34" i="35"/>
  <c r="T34" i="35"/>
  <c r="AC42" i="35"/>
  <c r="AB42" i="35"/>
  <c r="AA42" i="35"/>
  <c r="Y42" i="35"/>
  <c r="Z42" i="35"/>
  <c r="X42" i="35"/>
  <c r="V42" i="35"/>
  <c r="W42" i="35"/>
  <c r="U42" i="35"/>
  <c r="T42" i="35"/>
  <c r="AC50" i="35"/>
  <c r="Y50" i="35"/>
  <c r="AB50" i="35"/>
  <c r="AA50" i="35"/>
  <c r="Z50" i="35"/>
  <c r="X50" i="35"/>
  <c r="V50" i="35"/>
  <c r="W50" i="35"/>
  <c r="U50" i="35"/>
  <c r="T50" i="35"/>
  <c r="Y58" i="35"/>
  <c r="AC58" i="35"/>
  <c r="AB58" i="35"/>
  <c r="AA58" i="35"/>
  <c r="Z58" i="35"/>
  <c r="X58" i="35"/>
  <c r="V58" i="35"/>
  <c r="W58" i="35"/>
  <c r="U58" i="35"/>
  <c r="T58" i="35"/>
  <c r="AC66" i="35"/>
  <c r="AB66" i="35"/>
  <c r="AA66" i="35"/>
  <c r="Y66" i="35"/>
  <c r="Z66" i="35"/>
  <c r="X66" i="35"/>
  <c r="W66" i="35"/>
  <c r="V66" i="35"/>
  <c r="U66" i="35"/>
  <c r="T66" i="35"/>
  <c r="AC90" i="35"/>
  <c r="AB90" i="35"/>
  <c r="AA90" i="35"/>
  <c r="Z90" i="35"/>
  <c r="Y90" i="35"/>
  <c r="X122" i="35"/>
  <c r="W122" i="35"/>
  <c r="V122" i="35"/>
  <c r="U122" i="35"/>
  <c r="T122" i="35"/>
  <c r="X130" i="35"/>
  <c r="W130" i="35"/>
  <c r="V130" i="35"/>
  <c r="U130" i="35"/>
  <c r="T130" i="35"/>
  <c r="W138" i="35"/>
  <c r="V138" i="35"/>
  <c r="U138" i="35"/>
  <c r="T138" i="35"/>
  <c r="X138" i="35"/>
  <c r="W146" i="35"/>
  <c r="V146" i="35"/>
  <c r="U146" i="35"/>
  <c r="T146" i="35"/>
  <c r="X146" i="35"/>
  <c r="W154" i="35"/>
  <c r="V154" i="35"/>
  <c r="U154" i="35"/>
  <c r="T154" i="35"/>
  <c r="X154" i="35"/>
  <c r="AC162" i="35"/>
  <c r="AB162" i="35"/>
  <c r="AA162" i="35"/>
  <c r="Y162" i="35"/>
  <c r="Z162" i="35"/>
  <c r="AC170" i="35"/>
  <c r="AB170" i="35"/>
  <c r="AA170" i="35"/>
  <c r="Y170" i="35"/>
  <c r="Z170" i="35"/>
  <c r="AC178" i="35"/>
  <c r="AB178" i="35"/>
  <c r="AA178" i="35"/>
  <c r="Y178" i="35"/>
  <c r="Z178" i="35"/>
  <c r="X194" i="35"/>
  <c r="U194" i="35"/>
  <c r="V194" i="35"/>
  <c r="T194" i="35"/>
  <c r="W194" i="35"/>
  <c r="X202" i="35"/>
  <c r="W202" i="35"/>
  <c r="U202" i="35"/>
  <c r="V202" i="35"/>
  <c r="T202" i="35"/>
  <c r="X210" i="35"/>
  <c r="W210" i="35"/>
  <c r="U210" i="35"/>
  <c r="T210" i="35"/>
  <c r="V210" i="35"/>
  <c r="X218" i="35"/>
  <c r="W218" i="35"/>
  <c r="U218" i="35"/>
  <c r="V218" i="35"/>
  <c r="T218" i="35"/>
  <c r="X226" i="35"/>
  <c r="W226" i="35"/>
  <c r="U226" i="35"/>
  <c r="V226" i="35"/>
  <c r="T226" i="35"/>
  <c r="X234" i="35"/>
  <c r="W234" i="35"/>
  <c r="U234" i="35"/>
  <c r="V234" i="35"/>
  <c r="T234" i="35"/>
  <c r="X242" i="35"/>
  <c r="W242" i="35"/>
  <c r="U242" i="35"/>
  <c r="V242" i="35"/>
  <c r="T242" i="35"/>
  <c r="Y442" i="35"/>
  <c r="AC442" i="35"/>
  <c r="AA442" i="35"/>
  <c r="AB442" i="35"/>
  <c r="Z442" i="35"/>
  <c r="Y450" i="35"/>
  <c r="AC450" i="35"/>
  <c r="AA450" i="35"/>
  <c r="AB450" i="35"/>
  <c r="Z450" i="35"/>
  <c r="Y458" i="35"/>
  <c r="AC458" i="35"/>
  <c r="AA458" i="35"/>
  <c r="Z458" i="35"/>
  <c r="AB458" i="35"/>
  <c r="Y466" i="35"/>
  <c r="AC466" i="35"/>
  <c r="AA466" i="35"/>
  <c r="Z466" i="35"/>
  <c r="AB466" i="35"/>
  <c r="Y474" i="35"/>
  <c r="AC474" i="35"/>
  <c r="AA474" i="35"/>
  <c r="AB474" i="35"/>
  <c r="Z474" i="35"/>
  <c r="X594" i="35"/>
  <c r="W594" i="35"/>
  <c r="V594" i="35"/>
  <c r="U594" i="35"/>
  <c r="T594" i="35"/>
  <c r="X658" i="35"/>
  <c r="W658" i="35"/>
  <c r="V658" i="35"/>
  <c r="U658" i="35"/>
  <c r="T658" i="35"/>
  <c r="AC730" i="35"/>
  <c r="AB730" i="35"/>
  <c r="AA730" i="35"/>
  <c r="Y730" i="35"/>
  <c r="Z730" i="35"/>
  <c r="Y914" i="35"/>
  <c r="AA914" i="35"/>
  <c r="Z914" i="35"/>
  <c r="AB914" i="35"/>
  <c r="AC914" i="35"/>
  <c r="X914" i="35"/>
  <c r="W914" i="35"/>
  <c r="V914" i="35"/>
  <c r="U914" i="35"/>
  <c r="T914" i="35"/>
  <c r="X922" i="35"/>
  <c r="W922" i="35"/>
  <c r="V922" i="35"/>
  <c r="U922" i="35"/>
  <c r="T922" i="35"/>
  <c r="U930" i="35"/>
  <c r="T930" i="35"/>
  <c r="X930" i="35"/>
  <c r="W930" i="35"/>
  <c r="V930" i="35"/>
  <c r="U938" i="35"/>
  <c r="T938" i="35"/>
  <c r="X938" i="35"/>
  <c r="V938" i="35"/>
  <c r="W938" i="35"/>
  <c r="AC946" i="35"/>
  <c r="AB946" i="35"/>
  <c r="Z946" i="35"/>
  <c r="Y946" i="35"/>
  <c r="AA946" i="35"/>
  <c r="U946" i="35"/>
  <c r="T946" i="35"/>
  <c r="X946" i="35"/>
  <c r="W946" i="35"/>
  <c r="V946" i="35"/>
  <c r="U954" i="35"/>
  <c r="T954" i="35"/>
  <c r="X954" i="35"/>
  <c r="V954" i="35"/>
  <c r="W954" i="35"/>
  <c r="AC709" i="35"/>
  <c r="AB709" i="35"/>
  <c r="AA709" i="35"/>
  <c r="Z709" i="35"/>
  <c r="Y709" i="35"/>
  <c r="AC765" i="35"/>
  <c r="AB765" i="35"/>
  <c r="AA765" i="35"/>
  <c r="Z765" i="35"/>
  <c r="Y765" i="35"/>
  <c r="V765" i="35"/>
  <c r="U765" i="35"/>
  <c r="T765" i="35"/>
  <c r="X765" i="35"/>
  <c r="W765" i="35"/>
  <c r="Z813" i="35"/>
  <c r="Y813" i="35"/>
  <c r="AC813" i="35"/>
  <c r="AB813" i="35"/>
  <c r="AA813" i="35"/>
  <c r="X813" i="35"/>
  <c r="W813" i="35"/>
  <c r="V813" i="35"/>
  <c r="U813" i="35"/>
  <c r="T813" i="35"/>
  <c r="T1021" i="35"/>
  <c r="X1021" i="35"/>
  <c r="W1021" i="35"/>
  <c r="V1021" i="35"/>
  <c r="U1021" i="35"/>
  <c r="AB1181" i="35"/>
  <c r="AA1181" i="35"/>
  <c r="Z1181" i="35"/>
  <c r="Y1181" i="35"/>
  <c r="AC1181" i="35"/>
  <c r="AC11" i="35"/>
  <c r="AB11" i="35"/>
  <c r="AA11" i="35"/>
  <c r="Z11" i="35"/>
  <c r="Y11" i="35"/>
  <c r="AC19" i="35"/>
  <c r="AB19" i="35"/>
  <c r="AA19" i="35"/>
  <c r="Z19" i="35"/>
  <c r="Y19" i="35"/>
  <c r="AC27" i="35"/>
  <c r="AB27" i="35"/>
  <c r="AA27" i="35"/>
  <c r="Z27" i="35"/>
  <c r="Y27" i="35"/>
  <c r="AC35" i="35"/>
  <c r="AB35" i="35"/>
  <c r="AA35" i="35"/>
  <c r="Z35" i="35"/>
  <c r="Y35" i="35"/>
  <c r="AC43" i="35"/>
  <c r="AA43" i="35"/>
  <c r="AB43" i="35"/>
  <c r="Z43" i="35"/>
  <c r="Y43" i="35"/>
  <c r="AC51" i="35"/>
  <c r="AA51" i="35"/>
  <c r="AB51" i="35"/>
  <c r="Z51" i="35"/>
  <c r="Y51" i="35"/>
  <c r="AC59" i="35"/>
  <c r="AA59" i="35"/>
  <c r="AB59" i="35"/>
  <c r="Z59" i="35"/>
  <c r="Y59" i="35"/>
  <c r="U67" i="35"/>
  <c r="T67" i="35"/>
  <c r="X67" i="35"/>
  <c r="W67" i="35"/>
  <c r="V67" i="35"/>
  <c r="AC283" i="35"/>
  <c r="AB283" i="35"/>
  <c r="Z283" i="35"/>
  <c r="AA283" i="35"/>
  <c r="Y283" i="35"/>
  <c r="AC323" i="35"/>
  <c r="AB323" i="35"/>
  <c r="Z323" i="35"/>
  <c r="AA323" i="35"/>
  <c r="Y323" i="35"/>
  <c r="X323" i="35"/>
  <c r="W323" i="35"/>
  <c r="U323" i="35"/>
  <c r="T323" i="35"/>
  <c r="V323" i="35"/>
  <c r="AC331" i="35"/>
  <c r="AB331" i="35"/>
  <c r="Z331" i="35"/>
  <c r="AA331" i="35"/>
  <c r="Y331" i="35"/>
  <c r="X331" i="35"/>
  <c r="W331" i="35"/>
  <c r="U331" i="35"/>
  <c r="T331" i="35"/>
  <c r="V331" i="35"/>
  <c r="AC339" i="35"/>
  <c r="AB339" i="35"/>
  <c r="Z339" i="35"/>
  <c r="AA339" i="35"/>
  <c r="Y339" i="35"/>
  <c r="X339" i="35"/>
  <c r="W339" i="35"/>
  <c r="V339" i="35"/>
  <c r="U339" i="35"/>
  <c r="T339" i="35"/>
  <c r="X347" i="35"/>
  <c r="W347" i="35"/>
  <c r="V347" i="35"/>
  <c r="U347" i="35"/>
  <c r="T347" i="35"/>
  <c r="AC355" i="35"/>
  <c r="AB355" i="35"/>
  <c r="Z355" i="35"/>
  <c r="Y355" i="35"/>
  <c r="AA355" i="35"/>
  <c r="X355" i="35"/>
  <c r="W355" i="35"/>
  <c r="V355" i="35"/>
  <c r="U355" i="35"/>
  <c r="T355" i="35"/>
  <c r="AC363" i="35"/>
  <c r="AB363" i="35"/>
  <c r="Z363" i="35"/>
  <c r="Y363" i="35"/>
  <c r="AA363" i="35"/>
  <c r="X363" i="35"/>
  <c r="W363" i="35"/>
  <c r="V363" i="35"/>
  <c r="U363" i="35"/>
  <c r="T363" i="35"/>
  <c r="AC371" i="35"/>
  <c r="AB371" i="35"/>
  <c r="Z371" i="35"/>
  <c r="Y371" i="35"/>
  <c r="AA371" i="35"/>
  <c r="X371" i="35"/>
  <c r="W371" i="35"/>
  <c r="V371" i="35"/>
  <c r="U371" i="35"/>
  <c r="T371" i="35"/>
  <c r="V379" i="35"/>
  <c r="U379" i="35"/>
  <c r="T379" i="35"/>
  <c r="X379" i="35"/>
  <c r="W379" i="35"/>
  <c r="AC387" i="35"/>
  <c r="AB387" i="35"/>
  <c r="AA387" i="35"/>
  <c r="Z387" i="35"/>
  <c r="Y387" i="35"/>
  <c r="V387" i="35"/>
  <c r="U387" i="35"/>
  <c r="T387" i="35"/>
  <c r="X387" i="35"/>
  <c r="W387" i="35"/>
  <c r="AC395" i="35"/>
  <c r="AB395" i="35"/>
  <c r="AA395" i="35"/>
  <c r="Z395" i="35"/>
  <c r="Y395" i="35"/>
  <c r="V395" i="35"/>
  <c r="U395" i="35"/>
  <c r="T395" i="35"/>
  <c r="X395" i="35"/>
  <c r="W395" i="35"/>
  <c r="AC403" i="35"/>
  <c r="AB403" i="35"/>
  <c r="AA403" i="35"/>
  <c r="Z403" i="35"/>
  <c r="Y403" i="35"/>
  <c r="V403" i="35"/>
  <c r="U403" i="35"/>
  <c r="T403" i="35"/>
  <c r="X403" i="35"/>
  <c r="W403" i="35"/>
  <c r="V411" i="35"/>
  <c r="U411" i="35"/>
  <c r="T411" i="35"/>
  <c r="X411" i="35"/>
  <c r="W411" i="35"/>
  <c r="AC419" i="35"/>
  <c r="AB419" i="35"/>
  <c r="AA419" i="35"/>
  <c r="Z419" i="35"/>
  <c r="Y419" i="35"/>
  <c r="V419" i="35"/>
  <c r="U419" i="35"/>
  <c r="T419" i="35"/>
  <c r="X419" i="35"/>
  <c r="W419" i="35"/>
  <c r="V507" i="35"/>
  <c r="U507" i="35"/>
  <c r="T507" i="35"/>
  <c r="X507" i="35"/>
  <c r="W507" i="35"/>
  <c r="AC563" i="35"/>
  <c r="AB563" i="35"/>
  <c r="AA563" i="35"/>
  <c r="Z563" i="35"/>
  <c r="Y563" i="35"/>
  <c r="V563" i="35"/>
  <c r="U563" i="35"/>
  <c r="T563" i="35"/>
  <c r="X563" i="35"/>
  <c r="W563" i="35"/>
  <c r="AC571" i="35"/>
  <c r="AB571" i="35"/>
  <c r="AA571" i="35"/>
  <c r="Z571" i="35"/>
  <c r="Y571" i="35"/>
  <c r="V571" i="35"/>
  <c r="U571" i="35"/>
  <c r="T571" i="35"/>
  <c r="X571" i="35"/>
  <c r="W571" i="35"/>
  <c r="AC579" i="35"/>
  <c r="AB579" i="35"/>
  <c r="AA579" i="35"/>
  <c r="Z579" i="35"/>
  <c r="Y579" i="35"/>
  <c r="V579" i="35"/>
  <c r="U579" i="35"/>
  <c r="T579" i="35"/>
  <c r="X579" i="35"/>
  <c r="W579" i="35"/>
  <c r="AC611" i="35"/>
  <c r="AB611" i="35"/>
  <c r="AA611" i="35"/>
  <c r="Z611" i="35"/>
  <c r="Y611" i="35"/>
  <c r="T699" i="35"/>
  <c r="X699" i="35"/>
  <c r="V699" i="35"/>
  <c r="W699" i="35"/>
  <c r="U699" i="35"/>
  <c r="X883" i="35"/>
  <c r="W883" i="35"/>
  <c r="V883" i="35"/>
  <c r="U883" i="35"/>
  <c r="T883" i="35"/>
  <c r="AC915" i="35"/>
  <c r="AB915" i="35"/>
  <c r="AA915" i="35"/>
  <c r="Z915" i="35"/>
  <c r="Y915" i="35"/>
  <c r="AC923" i="35"/>
  <c r="AB923" i="35"/>
  <c r="AA923" i="35"/>
  <c r="Z923" i="35"/>
  <c r="Y923" i="35"/>
  <c r="Z931" i="35"/>
  <c r="Y931" i="35"/>
  <c r="AC931" i="35"/>
  <c r="AB931" i="35"/>
  <c r="AA931" i="35"/>
  <c r="Z939" i="35"/>
  <c r="Y939" i="35"/>
  <c r="AC939" i="35"/>
  <c r="AB939" i="35"/>
  <c r="AA939" i="35"/>
  <c r="Z947" i="35"/>
  <c r="Y947" i="35"/>
  <c r="AC947" i="35"/>
  <c r="AB947" i="35"/>
  <c r="AA947" i="35"/>
  <c r="Z955" i="35"/>
  <c r="Y955" i="35"/>
  <c r="AC955" i="35"/>
  <c r="AA955" i="35"/>
  <c r="AB955" i="35"/>
  <c r="AC77" i="35"/>
  <c r="AB77" i="35"/>
  <c r="AA77" i="35"/>
  <c r="Z77" i="35"/>
  <c r="Y77" i="35"/>
  <c r="W93" i="35"/>
  <c r="V93" i="35"/>
  <c r="U93" i="35"/>
  <c r="T93" i="35"/>
  <c r="X93" i="35"/>
  <c r="Z309" i="35"/>
  <c r="Y309" i="35"/>
  <c r="AB309" i="35"/>
  <c r="AC309" i="35"/>
  <c r="AA309" i="35"/>
  <c r="W309" i="35"/>
  <c r="V309" i="35"/>
  <c r="T309" i="35"/>
  <c r="X309" i="35"/>
  <c r="U309" i="35"/>
  <c r="AC757" i="35"/>
  <c r="AB757" i="35"/>
  <c r="AA757" i="35"/>
  <c r="Z757" i="35"/>
  <c r="Y757" i="35"/>
  <c r="Z885" i="35"/>
  <c r="Y885" i="35"/>
  <c r="AC885" i="35"/>
  <c r="AB885" i="35"/>
  <c r="AA885" i="35"/>
  <c r="X1085" i="35"/>
  <c r="W1085" i="35"/>
  <c r="V1085" i="35"/>
  <c r="U1085" i="35"/>
  <c r="T1085" i="35"/>
  <c r="AB188" i="35"/>
  <c r="Z188" i="35"/>
  <c r="AC188" i="35"/>
  <c r="AA188" i="35"/>
  <c r="Y188" i="35"/>
  <c r="T188" i="35"/>
  <c r="W188" i="35"/>
  <c r="X188" i="35"/>
  <c r="U188" i="35"/>
  <c r="V188" i="35"/>
  <c r="AC204" i="35"/>
  <c r="AB204" i="35"/>
  <c r="Z204" i="35"/>
  <c r="Y204" i="35"/>
  <c r="AA204" i="35"/>
  <c r="AC228" i="35"/>
  <c r="AB228" i="35"/>
  <c r="Z228" i="35"/>
  <c r="Y228" i="35"/>
  <c r="AA228" i="35"/>
  <c r="U276" i="35"/>
  <c r="T276" i="35"/>
  <c r="W276" i="35"/>
  <c r="X276" i="35"/>
  <c r="V276" i="35"/>
  <c r="U308" i="35"/>
  <c r="T308" i="35"/>
  <c r="W308" i="35"/>
  <c r="X308" i="35"/>
  <c r="V308" i="35"/>
  <c r="AC324" i="35"/>
  <c r="AB324" i="35"/>
  <c r="Z324" i="35"/>
  <c r="Y324" i="35"/>
  <c r="AA324" i="35"/>
  <c r="AC332" i="35"/>
  <c r="AB332" i="35"/>
  <c r="Z332" i="35"/>
  <c r="Y332" i="35"/>
  <c r="AA332" i="35"/>
  <c r="AC340" i="35"/>
  <c r="AB340" i="35"/>
  <c r="AA340" i="35"/>
  <c r="Z340" i="35"/>
  <c r="Y340" i="35"/>
  <c r="AC348" i="35"/>
  <c r="AB348" i="35"/>
  <c r="AA348" i="35"/>
  <c r="Z348" i="35"/>
  <c r="Y348" i="35"/>
  <c r="AC356" i="35"/>
  <c r="AB356" i="35"/>
  <c r="AA356" i="35"/>
  <c r="Z356" i="35"/>
  <c r="Y356" i="35"/>
  <c r="AC364" i="35"/>
  <c r="AB364" i="35"/>
  <c r="AA364" i="35"/>
  <c r="Z364" i="35"/>
  <c r="Y364" i="35"/>
  <c r="AC372" i="35"/>
  <c r="AB372" i="35"/>
  <c r="AA372" i="35"/>
  <c r="Z372" i="35"/>
  <c r="Y372" i="35"/>
  <c r="AA380" i="35"/>
  <c r="Z380" i="35"/>
  <c r="Y380" i="35"/>
  <c r="AC380" i="35"/>
  <c r="AB380" i="35"/>
  <c r="AA388" i="35"/>
  <c r="Z388" i="35"/>
  <c r="Y388" i="35"/>
  <c r="AC388" i="35"/>
  <c r="AB388" i="35"/>
  <c r="AA396" i="35"/>
  <c r="Z396" i="35"/>
  <c r="Y396" i="35"/>
  <c r="AC396" i="35"/>
  <c r="AB396" i="35"/>
  <c r="AA404" i="35"/>
  <c r="Z404" i="35"/>
  <c r="Y404" i="35"/>
  <c r="AC404" i="35"/>
  <c r="AB404" i="35"/>
  <c r="AA412" i="35"/>
  <c r="Z412" i="35"/>
  <c r="Y412" i="35"/>
  <c r="AC412" i="35"/>
  <c r="AB412" i="35"/>
  <c r="AA492" i="35"/>
  <c r="Z492" i="35"/>
  <c r="Y492" i="35"/>
  <c r="AC492" i="35"/>
  <c r="AB492" i="35"/>
  <c r="X508" i="35"/>
  <c r="W508" i="35"/>
  <c r="U508" i="35"/>
  <c r="T508" i="35"/>
  <c r="V508" i="35"/>
  <c r="AA524" i="35"/>
  <c r="Z524" i="35"/>
  <c r="Y524" i="35"/>
  <c r="AC524" i="35"/>
  <c r="AB524" i="35"/>
  <c r="X556" i="35"/>
  <c r="W556" i="35"/>
  <c r="U556" i="35"/>
  <c r="V556" i="35"/>
  <c r="T556" i="35"/>
  <c r="AA564" i="35"/>
  <c r="Z564" i="35"/>
  <c r="Y564" i="35"/>
  <c r="AC564" i="35"/>
  <c r="AB564" i="35"/>
  <c r="AA572" i="35"/>
  <c r="Z572" i="35"/>
  <c r="Y572" i="35"/>
  <c r="AC572" i="35"/>
  <c r="AB572" i="35"/>
  <c r="Z580" i="35"/>
  <c r="AC580" i="35"/>
  <c r="AB580" i="35"/>
  <c r="AA580" i="35"/>
  <c r="Y580" i="35"/>
  <c r="X596" i="35"/>
  <c r="W596" i="35"/>
  <c r="V596" i="35"/>
  <c r="U596" i="35"/>
  <c r="T596" i="35"/>
  <c r="X660" i="35"/>
  <c r="W660" i="35"/>
  <c r="V660" i="35"/>
  <c r="U660" i="35"/>
  <c r="T660" i="35"/>
  <c r="X692" i="35"/>
  <c r="W692" i="35"/>
  <c r="V692" i="35"/>
  <c r="U692" i="35"/>
  <c r="T692" i="35"/>
  <c r="Y716" i="35"/>
  <c r="AC716" i="35"/>
  <c r="AA716" i="35"/>
  <c r="AB716" i="35"/>
  <c r="Z716" i="35"/>
  <c r="Y756" i="35"/>
  <c r="AC756" i="35"/>
  <c r="AA756" i="35"/>
  <c r="Z756" i="35"/>
  <c r="AB756" i="35"/>
  <c r="AC836" i="35"/>
  <c r="AB836" i="35"/>
  <c r="AA836" i="35"/>
  <c r="Z836" i="35"/>
  <c r="Y836" i="35"/>
  <c r="U868" i="35"/>
  <c r="T868" i="35"/>
  <c r="X868" i="35"/>
  <c r="W868" i="35"/>
  <c r="V868" i="35"/>
  <c r="AC1180" i="35"/>
  <c r="AB1180" i="35"/>
  <c r="AA1180" i="35"/>
  <c r="Z1180" i="35"/>
  <c r="Y1180" i="35"/>
  <c r="W1180" i="35"/>
  <c r="V1180" i="35"/>
  <c r="U1180" i="35"/>
  <c r="T1180" i="35"/>
  <c r="X1180" i="35"/>
  <c r="AC685" i="35"/>
  <c r="AB685" i="35"/>
  <c r="AA685" i="35"/>
  <c r="Z685" i="35"/>
  <c r="Y685" i="35"/>
  <c r="AC741" i="35"/>
  <c r="AB741" i="35"/>
  <c r="AA741" i="35"/>
  <c r="Z741" i="35"/>
  <c r="Y741" i="35"/>
  <c r="Z853" i="35"/>
  <c r="Y853" i="35"/>
  <c r="AC853" i="35"/>
  <c r="AB853" i="35"/>
  <c r="AA853" i="35"/>
  <c r="AB973" i="35"/>
  <c r="AA973" i="35"/>
  <c r="Y973" i="35"/>
  <c r="Z973" i="35"/>
  <c r="AC973" i="35"/>
  <c r="Y1029" i="35"/>
  <c r="AC1029" i="35"/>
  <c r="AB1029" i="35"/>
  <c r="AA1029" i="35"/>
  <c r="Z1029" i="35"/>
  <c r="Y1077" i="35"/>
  <c r="AC1077" i="35"/>
  <c r="AB1077" i="35"/>
  <c r="AA1077" i="35"/>
  <c r="Z1077" i="35"/>
  <c r="AB1133" i="35"/>
  <c r="AA1133" i="35"/>
  <c r="Z1133" i="35"/>
  <c r="Y1133" i="35"/>
  <c r="AC1133" i="35"/>
  <c r="X1254" i="35"/>
  <c r="W1254" i="35"/>
  <c r="V1254" i="35"/>
  <c r="U1254" i="35"/>
  <c r="T1254" i="35"/>
  <c r="X1262" i="35"/>
  <c r="W1262" i="35"/>
  <c r="V1262" i="35"/>
  <c r="U1262" i="35"/>
  <c r="T1262" i="35"/>
  <c r="X1270" i="35"/>
  <c r="W1270" i="35"/>
  <c r="V1270" i="35"/>
  <c r="U1270" i="35"/>
  <c r="T1270" i="35"/>
  <c r="X1278" i="35"/>
  <c r="W1278" i="35"/>
  <c r="V1278" i="35"/>
  <c r="U1278" i="35"/>
  <c r="T1278" i="35"/>
  <c r="X1286" i="35"/>
  <c r="W1286" i="35"/>
  <c r="V1286" i="35"/>
  <c r="U1286" i="35"/>
  <c r="T1286" i="35"/>
  <c r="AC1191" i="35"/>
  <c r="AB1191" i="35"/>
  <c r="AA1191" i="35"/>
  <c r="Z1191" i="35"/>
  <c r="Y1191" i="35"/>
  <c r="AC1199" i="35"/>
  <c r="AB1199" i="35"/>
  <c r="AA1199" i="35"/>
  <c r="Z1199" i="35"/>
  <c r="Y1199" i="35"/>
  <c r="AC1207" i="35"/>
  <c r="AB1207" i="35"/>
  <c r="AA1207" i="35"/>
  <c r="Z1207" i="35"/>
  <c r="Y1207" i="35"/>
  <c r="AC1215" i="35"/>
  <c r="AB1215" i="35"/>
  <c r="AA1215" i="35"/>
  <c r="Z1215" i="35"/>
  <c r="Y1215" i="35"/>
  <c r="AC1223" i="35"/>
  <c r="AB1223" i="35"/>
  <c r="AA1223" i="35"/>
  <c r="Z1223" i="35"/>
  <c r="Y1223" i="35"/>
  <c r="AC1231" i="35"/>
  <c r="AB1231" i="35"/>
  <c r="AA1231" i="35"/>
  <c r="Z1231" i="35"/>
  <c r="Y1231" i="35"/>
  <c r="AC1239" i="35"/>
  <c r="AB1239" i="35"/>
  <c r="AA1239" i="35"/>
  <c r="Z1239" i="35"/>
  <c r="Y1239" i="35"/>
  <c r="X1519" i="35"/>
  <c r="W1519" i="35"/>
  <c r="V1519" i="35"/>
  <c r="T1519" i="35"/>
  <c r="U1519" i="35"/>
  <c r="X1527" i="35"/>
  <c r="W1527" i="35"/>
  <c r="V1527" i="35"/>
  <c r="U1527" i="35"/>
  <c r="T1527" i="35"/>
  <c r="X1535" i="35"/>
  <c r="W1535" i="35"/>
  <c r="V1535" i="35"/>
  <c r="U1535" i="35"/>
  <c r="T1535" i="35"/>
  <c r="X1543" i="35"/>
  <c r="W1543" i="35"/>
  <c r="V1543" i="35"/>
  <c r="U1543" i="35"/>
  <c r="T1543" i="35"/>
  <c r="Z1249" i="35"/>
  <c r="Y1249" i="35"/>
  <c r="AC1249" i="35"/>
  <c r="AB1249" i="35"/>
  <c r="AA1249" i="35"/>
  <c r="Z1257" i="35"/>
  <c r="Y1257" i="35"/>
  <c r="AC1257" i="35"/>
  <c r="AB1257" i="35"/>
  <c r="AA1257" i="35"/>
  <c r="Z1265" i="35"/>
  <c r="Y1265" i="35"/>
  <c r="AC1265" i="35"/>
  <c r="AB1265" i="35"/>
  <c r="AA1265" i="35"/>
  <c r="Z1273" i="35"/>
  <c r="Y1273" i="35"/>
  <c r="AC1273" i="35"/>
  <c r="AB1273" i="35"/>
  <c r="AA1273" i="35"/>
  <c r="Z1281" i="35"/>
  <c r="Y1281" i="35"/>
  <c r="AC1281" i="35"/>
  <c r="AB1281" i="35"/>
  <c r="AA1281" i="35"/>
  <c r="AB1289" i="35"/>
  <c r="AA1289" i="35"/>
  <c r="Z1289" i="35"/>
  <c r="Y1289" i="35"/>
  <c r="AC1289" i="35"/>
  <c r="V1345" i="35"/>
  <c r="U1345" i="35"/>
  <c r="T1345" i="35"/>
  <c r="X1345" i="35"/>
  <c r="W1345" i="35"/>
  <c r="V1353" i="35"/>
  <c r="U1353" i="35"/>
  <c r="T1353" i="35"/>
  <c r="X1353" i="35"/>
  <c r="W1353" i="35"/>
  <c r="V1361" i="35"/>
  <c r="U1361" i="35"/>
  <c r="T1361" i="35"/>
  <c r="X1361" i="35"/>
  <c r="W1361" i="35"/>
  <c r="V1369" i="35"/>
  <c r="U1369" i="35"/>
  <c r="T1369" i="35"/>
  <c r="X1369" i="35"/>
  <c r="W1369" i="35"/>
  <c r="V1377" i="35"/>
  <c r="U1377" i="35"/>
  <c r="T1377" i="35"/>
  <c r="X1377" i="35"/>
  <c r="W1377" i="35"/>
  <c r="AC1433" i="35"/>
  <c r="AA1433" i="35"/>
  <c r="Y1433" i="35"/>
  <c r="AB1433" i="35"/>
  <c r="Z1433" i="35"/>
  <c r="AC1441" i="35"/>
  <c r="AA1441" i="35"/>
  <c r="Y1441" i="35"/>
  <c r="AB1441" i="35"/>
  <c r="Z1441" i="35"/>
  <c r="AC1449" i="35"/>
  <c r="AA1449" i="35"/>
  <c r="Y1449" i="35"/>
  <c r="AB1449" i="35"/>
  <c r="Z1449" i="35"/>
  <c r="AC1457" i="35"/>
  <c r="AA1457" i="35"/>
  <c r="Y1457" i="35"/>
  <c r="AB1457" i="35"/>
  <c r="Z1457" i="35"/>
  <c r="AC1465" i="35"/>
  <c r="AB1465" i="35"/>
  <c r="AA1465" i="35"/>
  <c r="Y1465" i="35"/>
  <c r="Z1465" i="35"/>
  <c r="Y1473" i="35"/>
  <c r="AC1473" i="35"/>
  <c r="AB1473" i="35"/>
  <c r="AA1473" i="35"/>
  <c r="Z1473" i="35"/>
  <c r="AB1325" i="35"/>
  <c r="AA1325" i="35"/>
  <c r="Z1325" i="35"/>
  <c r="Y1325" i="35"/>
  <c r="AC1325" i="35"/>
  <c r="AC1485" i="35"/>
  <c r="AB1485" i="35"/>
  <c r="AA1485" i="35"/>
  <c r="Z1485" i="35"/>
  <c r="Y1485" i="35"/>
  <c r="V1338" i="35"/>
  <c r="U1338" i="35"/>
  <c r="T1338" i="35"/>
  <c r="X1338" i="35"/>
  <c r="W1338" i="35"/>
  <c r="V1482" i="35"/>
  <c r="U1482" i="35"/>
  <c r="T1482" i="35"/>
  <c r="X1482" i="35"/>
  <c r="W1482" i="35"/>
  <c r="AB1301" i="35"/>
  <c r="AA1301" i="35"/>
  <c r="Z1301" i="35"/>
  <c r="Y1301" i="35"/>
  <c r="AC1301" i="35"/>
  <c r="AB1333" i="35"/>
  <c r="AA1333" i="35"/>
  <c r="Z1333" i="35"/>
  <c r="Y1333" i="35"/>
  <c r="AC1333" i="35"/>
  <c r="AC1387" i="35"/>
  <c r="AB1387" i="35"/>
  <c r="AA1387" i="35"/>
  <c r="Z1387" i="35"/>
  <c r="Y1387" i="35"/>
  <c r="AC1395" i="35"/>
  <c r="AB1395" i="35"/>
  <c r="AA1395" i="35"/>
  <c r="Z1395" i="35"/>
  <c r="Y1395" i="35"/>
  <c r="AC1403" i="35"/>
  <c r="AB1403" i="35"/>
  <c r="AA1403" i="35"/>
  <c r="Z1403" i="35"/>
  <c r="Y1403" i="35"/>
  <c r="AC1411" i="35"/>
  <c r="AB1411" i="35"/>
  <c r="AA1411" i="35"/>
  <c r="Z1411" i="35"/>
  <c r="Y1411" i="35"/>
  <c r="AC1419" i="35"/>
  <c r="AB1419" i="35"/>
  <c r="AA1419" i="35"/>
  <c r="Z1419" i="35"/>
  <c r="Y1419" i="35"/>
  <c r="AC1427" i="35"/>
  <c r="AA1427" i="35"/>
  <c r="Y1427" i="35"/>
  <c r="AB1427" i="35"/>
  <c r="Z1427" i="35"/>
  <c r="AB1309" i="35"/>
  <c r="AA1309" i="35"/>
  <c r="Z1309" i="35"/>
  <c r="Y1309" i="35"/>
  <c r="AC1309" i="35"/>
  <c r="AC1340" i="35"/>
  <c r="AB1340" i="35"/>
  <c r="AA1340" i="35"/>
  <c r="Z1340" i="35"/>
  <c r="Y1340" i="35"/>
  <c r="AC1348" i="35"/>
  <c r="AB1348" i="35"/>
  <c r="AA1348" i="35"/>
  <c r="Z1348" i="35"/>
  <c r="Y1348" i="35"/>
  <c r="AC1356" i="35"/>
  <c r="AB1356" i="35"/>
  <c r="AA1356" i="35"/>
  <c r="Z1356" i="35"/>
  <c r="Y1356" i="35"/>
  <c r="AC1364" i="35"/>
  <c r="AB1364" i="35"/>
  <c r="AA1364" i="35"/>
  <c r="Z1364" i="35"/>
  <c r="Y1364" i="35"/>
  <c r="AC1372" i="35"/>
  <c r="AB1372" i="35"/>
  <c r="AA1372" i="35"/>
  <c r="Z1372" i="35"/>
  <c r="Y1372" i="35"/>
  <c r="AC1380" i="35"/>
  <c r="AB1380" i="35"/>
  <c r="AA1380" i="35"/>
  <c r="Z1380" i="35"/>
  <c r="Y1380" i="35"/>
  <c r="X1492" i="35"/>
  <c r="W1492" i="35"/>
  <c r="V1492" i="35"/>
  <c r="U1492" i="35"/>
  <c r="T1492" i="35"/>
  <c r="X1500" i="35"/>
  <c r="W1500" i="35"/>
  <c r="V1500" i="35"/>
  <c r="U1500" i="35"/>
  <c r="T1500" i="35"/>
  <c r="X1508" i="35"/>
  <c r="W1508" i="35"/>
  <c r="V1508" i="35"/>
  <c r="U1508" i="35"/>
  <c r="T1508" i="35"/>
  <c r="X1516" i="35"/>
  <c r="W1516" i="35"/>
  <c r="V1516" i="35"/>
  <c r="U1516" i="35"/>
  <c r="T1516" i="35"/>
  <c r="X1556" i="35"/>
  <c r="W1556" i="35"/>
  <c r="V1556" i="35"/>
  <c r="U1556" i="35"/>
  <c r="T1556" i="35"/>
  <c r="X1564" i="35"/>
  <c r="W1564" i="35"/>
  <c r="V1564" i="35"/>
  <c r="U1564" i="35"/>
  <c r="T1564" i="35"/>
  <c r="X1572" i="35"/>
  <c r="W1572" i="35"/>
  <c r="V1572" i="35"/>
  <c r="U1572" i="35"/>
  <c r="T1572" i="35"/>
  <c r="AB1317" i="35"/>
  <c r="AA1317" i="35"/>
  <c r="Z1317" i="35"/>
  <c r="Y1317" i="35"/>
  <c r="AC1317" i="35"/>
  <c r="T46" i="35"/>
  <c r="U46" i="35"/>
  <c r="X46" i="35"/>
  <c r="W46" i="35"/>
  <c r="V46" i="35"/>
  <c r="AB78" i="35"/>
  <c r="AA78" i="35"/>
  <c r="Z78" i="35"/>
  <c r="Y78" i="35"/>
  <c r="AC78" i="35"/>
  <c r="U1178" i="35"/>
  <c r="T1178" i="35"/>
  <c r="X1178" i="35"/>
  <c r="W1178" i="35"/>
  <c r="V1178" i="35"/>
  <c r="T215" i="35"/>
  <c r="X215" i="35"/>
  <c r="V215" i="35"/>
  <c r="W215" i="35"/>
  <c r="U215" i="35"/>
  <c r="AC733" i="35"/>
  <c r="AB733" i="35"/>
  <c r="AA733" i="35"/>
  <c r="Z733" i="35"/>
  <c r="Y733" i="35"/>
  <c r="AC616" i="35"/>
  <c r="AB616" i="35"/>
  <c r="AA616" i="35"/>
  <c r="Z616" i="35"/>
  <c r="Y616" i="35"/>
  <c r="AC728" i="35"/>
  <c r="AB728" i="35"/>
  <c r="AA728" i="35"/>
  <c r="Z728" i="35"/>
  <c r="Y728" i="35"/>
  <c r="X944" i="35"/>
  <c r="W944" i="35"/>
  <c r="V944" i="35"/>
  <c r="T944" i="35"/>
  <c r="U944" i="35"/>
  <c r="X1184" i="35"/>
  <c r="W1184" i="35"/>
  <c r="V1184" i="35"/>
  <c r="U1184" i="35"/>
  <c r="T1184" i="35"/>
  <c r="X1090" i="35"/>
  <c r="W1090" i="35"/>
  <c r="V1090" i="35"/>
  <c r="U1090" i="35"/>
  <c r="T1090" i="35"/>
  <c r="X477" i="35"/>
  <c r="W477" i="35"/>
  <c r="V477" i="35"/>
  <c r="U477" i="35"/>
  <c r="T477" i="35"/>
  <c r="V297" i="35"/>
  <c r="U297" i="35"/>
  <c r="X297" i="35"/>
  <c r="W297" i="35"/>
  <c r="T297" i="35"/>
  <c r="AC929" i="35"/>
  <c r="AB929" i="35"/>
  <c r="AA929" i="35"/>
  <c r="Z929" i="35"/>
  <c r="Y929" i="35"/>
  <c r="X1034" i="35"/>
  <c r="W1034" i="35"/>
  <c r="V1034" i="35"/>
  <c r="U1034" i="35"/>
  <c r="T1034" i="35"/>
  <c r="W253" i="35"/>
  <c r="V253" i="35"/>
  <c r="T253" i="35"/>
  <c r="X253" i="35"/>
  <c r="U253" i="35"/>
  <c r="Z845" i="35"/>
  <c r="Y845" i="35"/>
  <c r="AC845" i="35"/>
  <c r="AB845" i="35"/>
  <c r="AA845" i="35"/>
  <c r="AC98" i="35"/>
  <c r="Y98" i="35"/>
  <c r="AB98" i="35"/>
  <c r="AA98" i="35"/>
  <c r="Z98" i="35"/>
  <c r="AC122" i="35"/>
  <c r="AB122" i="35"/>
  <c r="AA122" i="35"/>
  <c r="Z122" i="35"/>
  <c r="Y122" i="35"/>
  <c r="Y562" i="35"/>
  <c r="AC562" i="35"/>
  <c r="AA562" i="35"/>
  <c r="Z562" i="35"/>
  <c r="AB562" i="35"/>
  <c r="AC698" i="35"/>
  <c r="AB698" i="35"/>
  <c r="AA698" i="35"/>
  <c r="Y698" i="35"/>
  <c r="Z698" i="35"/>
  <c r="V523" i="35"/>
  <c r="U523" i="35"/>
  <c r="T523" i="35"/>
  <c r="X523" i="35"/>
  <c r="W523" i="35"/>
  <c r="X76" i="35"/>
  <c r="W76" i="35"/>
  <c r="V76" i="35"/>
  <c r="U76" i="35"/>
  <c r="T76" i="35"/>
  <c r="X484" i="35"/>
  <c r="W484" i="35"/>
  <c r="U484" i="35"/>
  <c r="T484" i="35"/>
  <c r="V484" i="35"/>
  <c r="AA516" i="35"/>
  <c r="Z516" i="35"/>
  <c r="Y516" i="35"/>
  <c r="AC516" i="35"/>
  <c r="AB516" i="35"/>
  <c r="AA916" i="35"/>
  <c r="Z916" i="35"/>
  <c r="Y916" i="35"/>
  <c r="AC916" i="35"/>
  <c r="AB916" i="35"/>
  <c r="AB956" i="35"/>
  <c r="AA956" i="35"/>
  <c r="Z956" i="35"/>
  <c r="AC956" i="35"/>
  <c r="Y956" i="35"/>
  <c r="V741" i="35"/>
  <c r="U741" i="35"/>
  <c r="T741" i="35"/>
  <c r="X741" i="35"/>
  <c r="W741" i="35"/>
  <c r="AB86" i="35"/>
  <c r="AA86" i="35"/>
  <c r="Z86" i="35"/>
  <c r="Y86" i="35"/>
  <c r="AC86" i="35"/>
  <c r="AB286" i="35"/>
  <c r="AA286" i="35"/>
  <c r="Y286" i="35"/>
  <c r="AC286" i="35"/>
  <c r="Z286" i="35"/>
  <c r="AB302" i="35"/>
  <c r="AA302" i="35"/>
  <c r="Y302" i="35"/>
  <c r="Z302" i="35"/>
  <c r="AC302" i="35"/>
  <c r="U422" i="35"/>
  <c r="T422" i="35"/>
  <c r="W422" i="35"/>
  <c r="X422" i="35"/>
  <c r="V422" i="35"/>
  <c r="U550" i="35"/>
  <c r="T550" i="35"/>
  <c r="W550" i="35"/>
  <c r="X550" i="35"/>
  <c r="V550" i="35"/>
  <c r="T590" i="35"/>
  <c r="X590" i="35"/>
  <c r="W590" i="35"/>
  <c r="V590" i="35"/>
  <c r="U590" i="35"/>
  <c r="T614" i="35"/>
  <c r="X614" i="35"/>
  <c r="V614" i="35"/>
  <c r="W614" i="35"/>
  <c r="U614" i="35"/>
  <c r="T638" i="35"/>
  <c r="X638" i="35"/>
  <c r="W638" i="35"/>
  <c r="V638" i="35"/>
  <c r="U638" i="35"/>
  <c r="U662" i="35"/>
  <c r="T662" i="35"/>
  <c r="X662" i="35"/>
  <c r="W662" i="35"/>
  <c r="V662" i="35"/>
  <c r="U678" i="35"/>
  <c r="T678" i="35"/>
  <c r="X678" i="35"/>
  <c r="W678" i="35"/>
  <c r="V678" i="35"/>
  <c r="X702" i="35"/>
  <c r="W702" i="35"/>
  <c r="U702" i="35"/>
  <c r="V702" i="35"/>
  <c r="T702" i="35"/>
  <c r="X726" i="35"/>
  <c r="W726" i="35"/>
  <c r="U726" i="35"/>
  <c r="V726" i="35"/>
  <c r="T726" i="35"/>
  <c r="AA774" i="35"/>
  <c r="Z774" i="35"/>
  <c r="Y774" i="35"/>
  <c r="AC774" i="35"/>
  <c r="AB774" i="35"/>
  <c r="AC798" i="35"/>
  <c r="AB798" i="35"/>
  <c r="AA798" i="35"/>
  <c r="Z798" i="35"/>
  <c r="Y798" i="35"/>
  <c r="Y966" i="35"/>
  <c r="AC966" i="35"/>
  <c r="AB966" i="35"/>
  <c r="AA966" i="35"/>
  <c r="Z966" i="35"/>
  <c r="X974" i="35"/>
  <c r="V974" i="35"/>
  <c r="U974" i="35"/>
  <c r="T974" i="35"/>
  <c r="W974" i="35"/>
  <c r="Y990" i="35"/>
  <c r="AC990" i="35"/>
  <c r="AB990" i="35"/>
  <c r="AA990" i="35"/>
  <c r="Z990" i="35"/>
  <c r="X998" i="35"/>
  <c r="W998" i="35"/>
  <c r="V998" i="35"/>
  <c r="U998" i="35"/>
  <c r="T998" i="35"/>
  <c r="Y1014" i="35"/>
  <c r="AC1014" i="35"/>
  <c r="AB1014" i="35"/>
  <c r="AA1014" i="35"/>
  <c r="Z1014" i="35"/>
  <c r="X1022" i="35"/>
  <c r="W1022" i="35"/>
  <c r="V1022" i="35"/>
  <c r="U1022" i="35"/>
  <c r="T1022" i="35"/>
  <c r="V1038" i="35"/>
  <c r="U1038" i="35"/>
  <c r="T1038" i="35"/>
  <c r="X1038" i="35"/>
  <c r="W1038" i="35"/>
  <c r="AC1054" i="35"/>
  <c r="AB1054" i="35"/>
  <c r="AA1054" i="35"/>
  <c r="Z1054" i="35"/>
  <c r="Y1054" i="35"/>
  <c r="V1062" i="35"/>
  <c r="U1062" i="35"/>
  <c r="T1062" i="35"/>
  <c r="X1062" i="35"/>
  <c r="W1062" i="35"/>
  <c r="AC1078" i="35"/>
  <c r="AB1078" i="35"/>
  <c r="AA1078" i="35"/>
  <c r="Z1078" i="35"/>
  <c r="Y1078" i="35"/>
  <c r="V1086" i="35"/>
  <c r="U1086" i="35"/>
  <c r="T1086" i="35"/>
  <c r="X1086" i="35"/>
  <c r="W1086" i="35"/>
  <c r="AC1102" i="35"/>
  <c r="AB1102" i="35"/>
  <c r="AA1102" i="35"/>
  <c r="Z1102" i="35"/>
  <c r="Y1102" i="35"/>
  <c r="W1110" i="35"/>
  <c r="V1110" i="35"/>
  <c r="U1110" i="35"/>
  <c r="T1110" i="35"/>
  <c r="X1110" i="35"/>
  <c r="AC1126" i="35"/>
  <c r="AB1126" i="35"/>
  <c r="AA1126" i="35"/>
  <c r="Z1126" i="35"/>
  <c r="Y1126" i="35"/>
  <c r="X1134" i="35"/>
  <c r="W1134" i="35"/>
  <c r="V1134" i="35"/>
  <c r="U1134" i="35"/>
  <c r="T1134" i="35"/>
  <c r="Y1150" i="35"/>
  <c r="AC1150" i="35"/>
  <c r="AB1150" i="35"/>
  <c r="AA1150" i="35"/>
  <c r="Z1150" i="35"/>
  <c r="X1158" i="35"/>
  <c r="W1158" i="35"/>
  <c r="V1158" i="35"/>
  <c r="U1158" i="35"/>
  <c r="T1158" i="35"/>
  <c r="Y1174" i="35"/>
  <c r="AC1174" i="35"/>
  <c r="AB1174" i="35"/>
  <c r="AA1174" i="35"/>
  <c r="Z1174" i="35"/>
  <c r="X805" i="35"/>
  <c r="W805" i="35"/>
  <c r="V805" i="35"/>
  <c r="U805" i="35"/>
  <c r="T805" i="35"/>
  <c r="AB215" i="35"/>
  <c r="AA215" i="35"/>
  <c r="Y215" i="35"/>
  <c r="AC215" i="35"/>
  <c r="Z215" i="35"/>
  <c r="T359" i="35"/>
  <c r="X359" i="35"/>
  <c r="V359" i="35"/>
  <c r="U359" i="35"/>
  <c r="W359" i="35"/>
  <c r="X487" i="35"/>
  <c r="W487" i="35"/>
  <c r="V487" i="35"/>
  <c r="T487" i="35"/>
  <c r="U487" i="35"/>
  <c r="X527" i="35"/>
  <c r="W527" i="35"/>
  <c r="V527" i="35"/>
  <c r="T527" i="35"/>
  <c r="U527" i="35"/>
  <c r="Y607" i="35"/>
  <c r="AC607" i="35"/>
  <c r="AB607" i="35"/>
  <c r="AA607" i="35"/>
  <c r="Z607" i="35"/>
  <c r="Y631" i="35"/>
  <c r="AC631" i="35"/>
  <c r="AA631" i="35"/>
  <c r="AB631" i="35"/>
  <c r="Z631" i="35"/>
  <c r="Y655" i="35"/>
  <c r="AC655" i="35"/>
  <c r="AB655" i="35"/>
  <c r="AA655" i="35"/>
  <c r="Z655" i="35"/>
  <c r="AC751" i="35"/>
  <c r="AB751" i="35"/>
  <c r="Z751" i="35"/>
  <c r="Y751" i="35"/>
  <c r="AA751" i="35"/>
  <c r="AB823" i="35"/>
  <c r="AA823" i="35"/>
  <c r="Z823" i="35"/>
  <c r="Y823" i="35"/>
  <c r="AC823" i="35"/>
  <c r="AB847" i="35"/>
  <c r="AA847" i="35"/>
  <c r="Z847" i="35"/>
  <c r="Y847" i="35"/>
  <c r="AC847" i="35"/>
  <c r="AB871" i="35"/>
  <c r="AA871" i="35"/>
  <c r="Z871" i="35"/>
  <c r="Y871" i="35"/>
  <c r="AC871" i="35"/>
  <c r="AB887" i="35"/>
  <c r="AA887" i="35"/>
  <c r="Z887" i="35"/>
  <c r="Y887" i="35"/>
  <c r="AC887" i="35"/>
  <c r="AB903" i="35"/>
  <c r="AA903" i="35"/>
  <c r="Z903" i="35"/>
  <c r="Y903" i="35"/>
  <c r="AC903" i="35"/>
  <c r="X911" i="35"/>
  <c r="W911" i="35"/>
  <c r="T911" i="35"/>
  <c r="V911" i="35"/>
  <c r="U911" i="35"/>
  <c r="AC959" i="35"/>
  <c r="AA959" i="35"/>
  <c r="Z959" i="35"/>
  <c r="Y959" i="35"/>
  <c r="AB959" i="35"/>
  <c r="AC983" i="35"/>
  <c r="AB983" i="35"/>
  <c r="AA983" i="35"/>
  <c r="Z983" i="35"/>
  <c r="Y983" i="35"/>
  <c r="AC1007" i="35"/>
  <c r="AB1007" i="35"/>
  <c r="AA1007" i="35"/>
  <c r="Z1007" i="35"/>
  <c r="Y1007" i="35"/>
  <c r="AA1031" i="35"/>
  <c r="Y1031" i="35"/>
  <c r="AC1031" i="35"/>
  <c r="AB1031" i="35"/>
  <c r="Z1031" i="35"/>
  <c r="AA1055" i="35"/>
  <c r="Z1055" i="35"/>
  <c r="Y1055" i="35"/>
  <c r="AC1055" i="35"/>
  <c r="AB1055" i="35"/>
  <c r="AA1063" i="35"/>
  <c r="Z1063" i="35"/>
  <c r="Y1063" i="35"/>
  <c r="AC1063" i="35"/>
  <c r="AB1063" i="35"/>
  <c r="AA1079" i="35"/>
  <c r="Z1079" i="35"/>
  <c r="Y1079" i="35"/>
  <c r="AC1079" i="35"/>
  <c r="AB1079" i="35"/>
  <c r="AB1103" i="35"/>
  <c r="AA1103" i="35"/>
  <c r="Z1103" i="35"/>
  <c r="Y1103" i="35"/>
  <c r="AC1103" i="35"/>
  <c r="AB1127" i="35"/>
  <c r="AA1127" i="35"/>
  <c r="Z1127" i="35"/>
  <c r="Y1127" i="35"/>
  <c r="AC1127" i="35"/>
  <c r="AC1151" i="35"/>
  <c r="AB1151" i="35"/>
  <c r="AA1151" i="35"/>
  <c r="Z1151" i="35"/>
  <c r="Y1151" i="35"/>
  <c r="W245" i="35"/>
  <c r="V245" i="35"/>
  <c r="T245" i="35"/>
  <c r="X245" i="35"/>
  <c r="U245" i="35"/>
  <c r="W301" i="35"/>
  <c r="V301" i="35"/>
  <c r="T301" i="35"/>
  <c r="U301" i="35"/>
  <c r="X301" i="35"/>
  <c r="AC541" i="35"/>
  <c r="AB541" i="35"/>
  <c r="Z541" i="35"/>
  <c r="AA541" i="35"/>
  <c r="Y541" i="35"/>
  <c r="V128" i="35"/>
  <c r="U128" i="35"/>
  <c r="T128" i="35"/>
  <c r="W128" i="35"/>
  <c r="X128" i="35"/>
  <c r="U144" i="35"/>
  <c r="T144" i="35"/>
  <c r="W144" i="35"/>
  <c r="V144" i="35"/>
  <c r="X144" i="35"/>
  <c r="X248" i="35"/>
  <c r="V248" i="35"/>
  <c r="U248" i="35"/>
  <c r="W248" i="35"/>
  <c r="T248" i="35"/>
  <c r="X256" i="35"/>
  <c r="V256" i="35"/>
  <c r="U256" i="35"/>
  <c r="T256" i="35"/>
  <c r="W256" i="35"/>
  <c r="X264" i="35"/>
  <c r="V264" i="35"/>
  <c r="U264" i="35"/>
  <c r="W264" i="35"/>
  <c r="T264" i="35"/>
  <c r="AB70" i="35"/>
  <c r="AA70" i="35"/>
  <c r="Z70" i="35"/>
  <c r="Y70" i="35"/>
  <c r="AC70" i="35"/>
  <c r="AB110" i="35"/>
  <c r="AA110" i="35"/>
  <c r="Z110" i="35"/>
  <c r="Y110" i="35"/>
  <c r="AC110" i="35"/>
  <c r="AB118" i="35"/>
  <c r="AA118" i="35"/>
  <c r="Z118" i="35"/>
  <c r="Y118" i="35"/>
  <c r="AC118" i="35"/>
  <c r="AA166" i="35"/>
  <c r="Z166" i="35"/>
  <c r="Y166" i="35"/>
  <c r="AC166" i="35"/>
  <c r="AB166" i="35"/>
  <c r="X166" i="35"/>
  <c r="W166" i="35"/>
  <c r="U166" i="35"/>
  <c r="T166" i="35"/>
  <c r="V166" i="35"/>
  <c r="AA174" i="35"/>
  <c r="Z174" i="35"/>
  <c r="Y174" i="35"/>
  <c r="AC174" i="35"/>
  <c r="AB174" i="35"/>
  <c r="X174" i="35"/>
  <c r="W174" i="35"/>
  <c r="U174" i="35"/>
  <c r="T174" i="35"/>
  <c r="V174" i="35"/>
  <c r="AA182" i="35"/>
  <c r="Z182" i="35"/>
  <c r="Y182" i="35"/>
  <c r="AC182" i="35"/>
  <c r="AB182" i="35"/>
  <c r="X182" i="35"/>
  <c r="W182" i="35"/>
  <c r="U182" i="35"/>
  <c r="T182" i="35"/>
  <c r="V182" i="35"/>
  <c r="W198" i="35"/>
  <c r="V198" i="35"/>
  <c r="T198" i="35"/>
  <c r="U198" i="35"/>
  <c r="X198" i="35"/>
  <c r="W206" i="35"/>
  <c r="V206" i="35"/>
  <c r="T206" i="35"/>
  <c r="U206" i="35"/>
  <c r="X206" i="35"/>
  <c r="W214" i="35"/>
  <c r="V214" i="35"/>
  <c r="T214" i="35"/>
  <c r="X214" i="35"/>
  <c r="U214" i="35"/>
  <c r="W238" i="35"/>
  <c r="V238" i="35"/>
  <c r="T238" i="35"/>
  <c r="X238" i="35"/>
  <c r="U238" i="35"/>
  <c r="AB254" i="35"/>
  <c r="AA254" i="35"/>
  <c r="Y254" i="35"/>
  <c r="Z254" i="35"/>
  <c r="AC254" i="35"/>
  <c r="W270" i="35"/>
  <c r="V270" i="35"/>
  <c r="T270" i="35"/>
  <c r="U270" i="35"/>
  <c r="X270" i="35"/>
  <c r="AC438" i="35"/>
  <c r="AB438" i="35"/>
  <c r="AA438" i="35"/>
  <c r="Z438" i="35"/>
  <c r="Y438" i="35"/>
  <c r="AC446" i="35"/>
  <c r="AB446" i="35"/>
  <c r="AA446" i="35"/>
  <c r="Z446" i="35"/>
  <c r="Y446" i="35"/>
  <c r="U446" i="35"/>
  <c r="T446" i="35"/>
  <c r="W446" i="35"/>
  <c r="V446" i="35"/>
  <c r="X446" i="35"/>
  <c r="AC454" i="35"/>
  <c r="AB454" i="35"/>
  <c r="AA454" i="35"/>
  <c r="Z454" i="35"/>
  <c r="Y454" i="35"/>
  <c r="U454" i="35"/>
  <c r="T454" i="35"/>
  <c r="W454" i="35"/>
  <c r="X454" i="35"/>
  <c r="V454" i="35"/>
  <c r="AC462" i="35"/>
  <c r="AB462" i="35"/>
  <c r="AA462" i="35"/>
  <c r="Z462" i="35"/>
  <c r="Y462" i="35"/>
  <c r="U462" i="35"/>
  <c r="T462" i="35"/>
  <c r="W462" i="35"/>
  <c r="X462" i="35"/>
  <c r="V462" i="35"/>
  <c r="AC470" i="35"/>
  <c r="AB470" i="35"/>
  <c r="AA470" i="35"/>
  <c r="Z470" i="35"/>
  <c r="Y470" i="35"/>
  <c r="U470" i="35"/>
  <c r="T470" i="35"/>
  <c r="W470" i="35"/>
  <c r="V470" i="35"/>
  <c r="X470" i="35"/>
  <c r="AB598" i="35"/>
  <c r="AA598" i="35"/>
  <c r="Z598" i="35"/>
  <c r="Y598" i="35"/>
  <c r="AC598" i="35"/>
  <c r="AB606" i="35"/>
  <c r="AA606" i="35"/>
  <c r="Z606" i="35"/>
  <c r="Y606" i="35"/>
  <c r="AC606" i="35"/>
  <c r="AB614" i="35"/>
  <c r="AA614" i="35"/>
  <c r="Z614" i="35"/>
  <c r="Y614" i="35"/>
  <c r="AC614" i="35"/>
  <c r="AB622" i="35"/>
  <c r="AA622" i="35"/>
  <c r="Z622" i="35"/>
  <c r="Y622" i="35"/>
  <c r="AC622" i="35"/>
  <c r="AB630" i="35"/>
  <c r="AA630" i="35"/>
  <c r="Z630" i="35"/>
  <c r="Y630" i="35"/>
  <c r="AC630" i="35"/>
  <c r="AC662" i="35"/>
  <c r="AB662" i="35"/>
  <c r="AA662" i="35"/>
  <c r="Z662" i="35"/>
  <c r="Y662" i="35"/>
  <c r="AA710" i="35"/>
  <c r="Z710" i="35"/>
  <c r="Y710" i="35"/>
  <c r="AC710" i="35"/>
  <c r="AB710" i="35"/>
  <c r="X742" i="35"/>
  <c r="W742" i="35"/>
  <c r="U742" i="35"/>
  <c r="T742" i="35"/>
  <c r="V742" i="35"/>
  <c r="X750" i="35"/>
  <c r="W750" i="35"/>
  <c r="U750" i="35"/>
  <c r="T750" i="35"/>
  <c r="V750" i="35"/>
  <c r="AC822" i="35"/>
  <c r="AB822" i="35"/>
  <c r="AA822" i="35"/>
  <c r="Z822" i="35"/>
  <c r="Y822" i="35"/>
  <c r="W822" i="35"/>
  <c r="V822" i="35"/>
  <c r="U822" i="35"/>
  <c r="T822" i="35"/>
  <c r="X822" i="35"/>
  <c r="W830" i="35"/>
  <c r="V830" i="35"/>
  <c r="U830" i="35"/>
  <c r="T830" i="35"/>
  <c r="X830" i="35"/>
  <c r="W838" i="35"/>
  <c r="V838" i="35"/>
  <c r="U838" i="35"/>
  <c r="T838" i="35"/>
  <c r="X838" i="35"/>
  <c r="W846" i="35"/>
  <c r="V846" i="35"/>
  <c r="U846" i="35"/>
  <c r="T846" i="35"/>
  <c r="X846" i="35"/>
  <c r="W854" i="35"/>
  <c r="V854" i="35"/>
  <c r="U854" i="35"/>
  <c r="T854" i="35"/>
  <c r="X854" i="35"/>
  <c r="W862" i="35"/>
  <c r="V862" i="35"/>
  <c r="U862" i="35"/>
  <c r="T862" i="35"/>
  <c r="X862" i="35"/>
  <c r="W870" i="35"/>
  <c r="V870" i="35"/>
  <c r="U870" i="35"/>
  <c r="T870" i="35"/>
  <c r="X870" i="35"/>
  <c r="W878" i="35"/>
  <c r="V878" i="35"/>
  <c r="U878" i="35"/>
  <c r="T878" i="35"/>
  <c r="X878" i="35"/>
  <c r="AC886" i="35"/>
  <c r="AB886" i="35"/>
  <c r="AA886" i="35"/>
  <c r="Z886" i="35"/>
  <c r="Y886" i="35"/>
  <c r="W886" i="35"/>
  <c r="V886" i="35"/>
  <c r="U886" i="35"/>
  <c r="T886" i="35"/>
  <c r="X886" i="35"/>
  <c r="W894" i="35"/>
  <c r="V894" i="35"/>
  <c r="U894" i="35"/>
  <c r="T894" i="35"/>
  <c r="X894" i="35"/>
  <c r="W902" i="35"/>
  <c r="X902" i="35"/>
  <c r="V902" i="35"/>
  <c r="U902" i="35"/>
  <c r="T902" i="35"/>
  <c r="U910" i="35"/>
  <c r="T910" i="35"/>
  <c r="W910" i="35"/>
  <c r="V910" i="35"/>
  <c r="X910" i="35"/>
  <c r="X958" i="35"/>
  <c r="V958" i="35"/>
  <c r="U958" i="35"/>
  <c r="T958" i="35"/>
  <c r="W958" i="35"/>
  <c r="W117" i="35"/>
  <c r="V117" i="35"/>
  <c r="U117" i="35"/>
  <c r="T117" i="35"/>
  <c r="X117" i="35"/>
  <c r="Z229" i="35"/>
  <c r="Y229" i="35"/>
  <c r="AB229" i="35"/>
  <c r="AC229" i="35"/>
  <c r="AA229" i="35"/>
  <c r="Z277" i="35"/>
  <c r="Y277" i="35"/>
  <c r="AB277" i="35"/>
  <c r="AC277" i="35"/>
  <c r="AA277" i="35"/>
  <c r="AC549" i="35"/>
  <c r="AB549" i="35"/>
  <c r="Z549" i="35"/>
  <c r="AA549" i="35"/>
  <c r="Y549" i="35"/>
  <c r="AC909" i="35"/>
  <c r="Z909" i="35"/>
  <c r="Y909" i="35"/>
  <c r="AB909" i="35"/>
  <c r="AA909" i="35"/>
  <c r="T1005" i="35"/>
  <c r="X1005" i="35"/>
  <c r="W1005" i="35"/>
  <c r="V1005" i="35"/>
  <c r="U1005" i="35"/>
  <c r="X1061" i="35"/>
  <c r="W1061" i="35"/>
  <c r="V1061" i="35"/>
  <c r="U1061" i="35"/>
  <c r="T1061" i="35"/>
  <c r="X1101" i="35"/>
  <c r="W1101" i="35"/>
  <c r="V1101" i="35"/>
  <c r="U1101" i="35"/>
  <c r="T1101" i="35"/>
  <c r="Z7" i="35"/>
  <c r="Y7" i="35"/>
  <c r="AB7" i="35"/>
  <c r="AA7" i="35"/>
  <c r="AC7" i="35"/>
  <c r="U7" i="35"/>
  <c r="X7" i="35"/>
  <c r="W7" i="35"/>
  <c r="V7" i="35"/>
  <c r="T7" i="35"/>
  <c r="Y15" i="35"/>
  <c r="Z15" i="35"/>
  <c r="AC15" i="35"/>
  <c r="AB15" i="35"/>
  <c r="AA15" i="35"/>
  <c r="X15" i="35"/>
  <c r="W15" i="35"/>
  <c r="V15" i="35"/>
  <c r="U15" i="35"/>
  <c r="T15" i="35"/>
  <c r="Y23" i="35"/>
  <c r="AC23" i="35"/>
  <c r="AB23" i="35"/>
  <c r="Z23" i="35"/>
  <c r="AA23" i="35"/>
  <c r="W23" i="35"/>
  <c r="X23" i="35"/>
  <c r="V23" i="35"/>
  <c r="U23" i="35"/>
  <c r="T23" i="35"/>
  <c r="Y31" i="35"/>
  <c r="Z31" i="35"/>
  <c r="AC31" i="35"/>
  <c r="AB31" i="35"/>
  <c r="AA31" i="35"/>
  <c r="W31" i="35"/>
  <c r="X31" i="35"/>
  <c r="V31" i="35"/>
  <c r="U31" i="35"/>
  <c r="T31" i="35"/>
  <c r="Y39" i="35"/>
  <c r="AC39" i="35"/>
  <c r="AB39" i="35"/>
  <c r="Z39" i="35"/>
  <c r="AA39" i="35"/>
  <c r="W39" i="35"/>
  <c r="X39" i="35"/>
  <c r="V39" i="35"/>
  <c r="U39" i="35"/>
  <c r="T39" i="35"/>
  <c r="Y47" i="35"/>
  <c r="AC47" i="35"/>
  <c r="AB47" i="35"/>
  <c r="AA47" i="35"/>
  <c r="Z47" i="35"/>
  <c r="X47" i="35"/>
  <c r="W47" i="35"/>
  <c r="V47" i="35"/>
  <c r="U47" i="35"/>
  <c r="T47" i="35"/>
  <c r="Y55" i="35"/>
  <c r="Z55" i="35"/>
  <c r="AC55" i="35"/>
  <c r="AB55" i="35"/>
  <c r="AA55" i="35"/>
  <c r="X55" i="35"/>
  <c r="W55" i="35"/>
  <c r="V55" i="35"/>
  <c r="U55" i="35"/>
  <c r="T55" i="35"/>
  <c r="Y63" i="35"/>
  <c r="AC63" i="35"/>
  <c r="AB63" i="35"/>
  <c r="AA63" i="35"/>
  <c r="Z63" i="35"/>
  <c r="X63" i="35"/>
  <c r="W63" i="35"/>
  <c r="V63" i="35"/>
  <c r="U63" i="35"/>
  <c r="T63" i="35"/>
  <c r="X135" i="35"/>
  <c r="W135" i="35"/>
  <c r="V135" i="35"/>
  <c r="U135" i="35"/>
  <c r="T135" i="35"/>
  <c r="X151" i="35"/>
  <c r="W151" i="35"/>
  <c r="V151" i="35"/>
  <c r="U151" i="35"/>
  <c r="T151" i="35"/>
  <c r="AC167" i="35"/>
  <c r="AB167" i="35"/>
  <c r="Z167" i="35"/>
  <c r="Y167" i="35"/>
  <c r="AA167" i="35"/>
  <c r="AC175" i="35"/>
  <c r="AB175" i="35"/>
  <c r="Z175" i="35"/>
  <c r="Y175" i="35"/>
  <c r="AA175" i="35"/>
  <c r="T207" i="35"/>
  <c r="X207" i="35"/>
  <c r="V207" i="35"/>
  <c r="W207" i="35"/>
  <c r="U207" i="35"/>
  <c r="T231" i="35"/>
  <c r="X231" i="35"/>
  <c r="V231" i="35"/>
  <c r="W231" i="35"/>
  <c r="U231" i="35"/>
  <c r="T239" i="35"/>
  <c r="X239" i="35"/>
  <c r="V239" i="35"/>
  <c r="U239" i="35"/>
  <c r="W239" i="35"/>
  <c r="Z439" i="35"/>
  <c r="Y439" i="35"/>
  <c r="AB439" i="35"/>
  <c r="AC439" i="35"/>
  <c r="AA439" i="35"/>
  <c r="Z447" i="35"/>
  <c r="Y447" i="35"/>
  <c r="AB447" i="35"/>
  <c r="AC447" i="35"/>
  <c r="AA447" i="35"/>
  <c r="Z455" i="35"/>
  <c r="Y455" i="35"/>
  <c r="AB455" i="35"/>
  <c r="AA455" i="35"/>
  <c r="AC455" i="35"/>
  <c r="Z463" i="35"/>
  <c r="Y463" i="35"/>
  <c r="AB463" i="35"/>
  <c r="AA463" i="35"/>
  <c r="AC463" i="35"/>
  <c r="Z471" i="35"/>
  <c r="Y471" i="35"/>
  <c r="AB471" i="35"/>
  <c r="AC471" i="35"/>
  <c r="AA471" i="35"/>
  <c r="Z671" i="35"/>
  <c r="Y671" i="35"/>
  <c r="AC671" i="35"/>
  <c r="AB671" i="35"/>
  <c r="AA671" i="35"/>
  <c r="X671" i="35"/>
  <c r="W671" i="35"/>
  <c r="V671" i="35"/>
  <c r="U671" i="35"/>
  <c r="T671" i="35"/>
  <c r="X679" i="35"/>
  <c r="W679" i="35"/>
  <c r="V679" i="35"/>
  <c r="U679" i="35"/>
  <c r="T679" i="35"/>
  <c r="T855" i="35"/>
  <c r="X855" i="35"/>
  <c r="W855" i="35"/>
  <c r="V855" i="35"/>
  <c r="U855" i="35"/>
  <c r="X919" i="35"/>
  <c r="W919" i="35"/>
  <c r="T919" i="35"/>
  <c r="V919" i="35"/>
  <c r="U919" i="35"/>
  <c r="V927" i="35"/>
  <c r="U927" i="35"/>
  <c r="T927" i="35"/>
  <c r="X927" i="35"/>
  <c r="W927" i="35"/>
  <c r="AC935" i="35"/>
  <c r="AA935" i="35"/>
  <c r="Z935" i="35"/>
  <c r="Y935" i="35"/>
  <c r="AB935" i="35"/>
  <c r="V935" i="35"/>
  <c r="U935" i="35"/>
  <c r="X935" i="35"/>
  <c r="W935" i="35"/>
  <c r="T935" i="35"/>
  <c r="AC943" i="35"/>
  <c r="AA943" i="35"/>
  <c r="Z943" i="35"/>
  <c r="Y943" i="35"/>
  <c r="AB943" i="35"/>
  <c r="V943" i="35"/>
  <c r="U943" i="35"/>
  <c r="X943" i="35"/>
  <c r="W943" i="35"/>
  <c r="T943" i="35"/>
  <c r="AC951" i="35"/>
  <c r="AA951" i="35"/>
  <c r="Z951" i="35"/>
  <c r="Y951" i="35"/>
  <c r="AB951" i="35"/>
  <c r="V951" i="35"/>
  <c r="U951" i="35"/>
  <c r="X951" i="35"/>
  <c r="W951" i="35"/>
  <c r="T951" i="35"/>
  <c r="AC125" i="35"/>
  <c r="AB125" i="35"/>
  <c r="AA125" i="35"/>
  <c r="Z125" i="35"/>
  <c r="Y125" i="35"/>
  <c r="Z197" i="35"/>
  <c r="Y197" i="35"/>
  <c r="AB197" i="35"/>
  <c r="AC197" i="35"/>
  <c r="AA197" i="35"/>
  <c r="Z893" i="35"/>
  <c r="Y893" i="35"/>
  <c r="AC893" i="35"/>
  <c r="AB893" i="35"/>
  <c r="AA893" i="35"/>
  <c r="T997" i="35"/>
  <c r="X997" i="35"/>
  <c r="W997" i="35"/>
  <c r="V997" i="35"/>
  <c r="U997" i="35"/>
  <c r="X1053" i="35"/>
  <c r="W1053" i="35"/>
  <c r="V1053" i="35"/>
  <c r="U1053" i="35"/>
  <c r="T1053" i="35"/>
  <c r="X1117" i="35"/>
  <c r="W1117" i="35"/>
  <c r="V1117" i="35"/>
  <c r="U1117" i="35"/>
  <c r="T1117" i="35"/>
  <c r="T1173" i="35"/>
  <c r="X1173" i="35"/>
  <c r="W1173" i="35"/>
  <c r="V1173" i="35"/>
  <c r="U1173" i="35"/>
  <c r="AA8" i="35"/>
  <c r="Y8" i="35"/>
  <c r="Z8" i="35"/>
  <c r="AB8" i="35"/>
  <c r="AC8" i="35"/>
  <c r="AC16" i="35"/>
  <c r="AB16" i="35"/>
  <c r="AA16" i="35"/>
  <c r="Z16" i="35"/>
  <c r="Y16" i="35"/>
  <c r="AC24" i="35"/>
  <c r="AB24" i="35"/>
  <c r="AA24" i="35"/>
  <c r="Z24" i="35"/>
  <c r="Y24" i="35"/>
  <c r="AB32" i="35"/>
  <c r="AC32" i="35"/>
  <c r="AA32" i="35"/>
  <c r="Z32" i="35"/>
  <c r="Y32" i="35"/>
  <c r="AB40" i="35"/>
  <c r="AC40" i="35"/>
  <c r="AA40" i="35"/>
  <c r="Z40" i="35"/>
  <c r="Y40" i="35"/>
  <c r="AC48" i="35"/>
  <c r="AB48" i="35"/>
  <c r="AA48" i="35"/>
  <c r="Z48" i="35"/>
  <c r="Y48" i="35"/>
  <c r="AB56" i="35"/>
  <c r="AC56" i="35"/>
  <c r="AA56" i="35"/>
  <c r="Z56" i="35"/>
  <c r="Y56" i="35"/>
  <c r="AC64" i="35"/>
  <c r="AB64" i="35"/>
  <c r="AA64" i="35"/>
  <c r="Z64" i="35"/>
  <c r="Y64" i="35"/>
  <c r="AC136" i="35"/>
  <c r="AB136" i="35"/>
  <c r="AA136" i="35"/>
  <c r="Z136" i="35"/>
  <c r="Y136" i="35"/>
  <c r="AC152" i="35"/>
  <c r="AB152" i="35"/>
  <c r="AA152" i="35"/>
  <c r="Z152" i="35"/>
  <c r="Y152" i="35"/>
  <c r="U160" i="35"/>
  <c r="T160" i="35"/>
  <c r="W160" i="35"/>
  <c r="V160" i="35"/>
  <c r="X160" i="35"/>
  <c r="U168" i="35"/>
  <c r="T168" i="35"/>
  <c r="W168" i="35"/>
  <c r="V168" i="35"/>
  <c r="X168" i="35"/>
  <c r="U176" i="35"/>
  <c r="T176" i="35"/>
  <c r="W176" i="35"/>
  <c r="V176" i="35"/>
  <c r="X176" i="35"/>
  <c r="Y328" i="35"/>
  <c r="AC328" i="35"/>
  <c r="AA328" i="35"/>
  <c r="AB328" i="35"/>
  <c r="Z328" i="35"/>
  <c r="X328" i="35"/>
  <c r="V328" i="35"/>
  <c r="U328" i="35"/>
  <c r="W328" i="35"/>
  <c r="T328" i="35"/>
  <c r="Y336" i="35"/>
  <c r="AC336" i="35"/>
  <c r="AA336" i="35"/>
  <c r="AB336" i="35"/>
  <c r="Z336" i="35"/>
  <c r="X336" i="35"/>
  <c r="W336" i="35"/>
  <c r="V336" i="35"/>
  <c r="U336" i="35"/>
  <c r="T336" i="35"/>
  <c r="X344" i="35"/>
  <c r="W344" i="35"/>
  <c r="V344" i="35"/>
  <c r="U344" i="35"/>
  <c r="T344" i="35"/>
  <c r="Y352" i="35"/>
  <c r="AC352" i="35"/>
  <c r="AA352" i="35"/>
  <c r="Z352" i="35"/>
  <c r="AB352" i="35"/>
  <c r="X352" i="35"/>
  <c r="W352" i="35"/>
  <c r="V352" i="35"/>
  <c r="U352" i="35"/>
  <c r="T352" i="35"/>
  <c r="Y360" i="35"/>
  <c r="AC360" i="35"/>
  <c r="AA360" i="35"/>
  <c r="Z360" i="35"/>
  <c r="AB360" i="35"/>
  <c r="X360" i="35"/>
  <c r="W360" i="35"/>
  <c r="V360" i="35"/>
  <c r="U360" i="35"/>
  <c r="T360" i="35"/>
  <c r="Y368" i="35"/>
  <c r="AC368" i="35"/>
  <c r="AA368" i="35"/>
  <c r="Z368" i="35"/>
  <c r="AB368" i="35"/>
  <c r="X368" i="35"/>
  <c r="W368" i="35"/>
  <c r="V368" i="35"/>
  <c r="U368" i="35"/>
  <c r="T368" i="35"/>
  <c r="W376" i="35"/>
  <c r="V376" i="35"/>
  <c r="U376" i="35"/>
  <c r="T376" i="35"/>
  <c r="X376" i="35"/>
  <c r="AC384" i="35"/>
  <c r="AB384" i="35"/>
  <c r="AA384" i="35"/>
  <c r="Y384" i="35"/>
  <c r="Z384" i="35"/>
  <c r="W384" i="35"/>
  <c r="V384" i="35"/>
  <c r="U384" i="35"/>
  <c r="T384" i="35"/>
  <c r="X384" i="35"/>
  <c r="AC392" i="35"/>
  <c r="AB392" i="35"/>
  <c r="AA392" i="35"/>
  <c r="Y392" i="35"/>
  <c r="Z392" i="35"/>
  <c r="W392" i="35"/>
  <c r="V392" i="35"/>
  <c r="U392" i="35"/>
  <c r="T392" i="35"/>
  <c r="X392" i="35"/>
  <c r="AC400" i="35"/>
  <c r="AB400" i="35"/>
  <c r="AA400" i="35"/>
  <c r="Y400" i="35"/>
  <c r="Z400" i="35"/>
  <c r="W400" i="35"/>
  <c r="V400" i="35"/>
  <c r="U400" i="35"/>
  <c r="T400" i="35"/>
  <c r="X400" i="35"/>
  <c r="W408" i="35"/>
  <c r="V408" i="35"/>
  <c r="U408" i="35"/>
  <c r="T408" i="35"/>
  <c r="X408" i="35"/>
  <c r="AC416" i="35"/>
  <c r="AB416" i="35"/>
  <c r="AA416" i="35"/>
  <c r="Y416" i="35"/>
  <c r="Z416" i="35"/>
  <c r="W416" i="35"/>
  <c r="V416" i="35"/>
  <c r="U416" i="35"/>
  <c r="T416" i="35"/>
  <c r="X416" i="35"/>
  <c r="W440" i="35"/>
  <c r="V440" i="35"/>
  <c r="U440" i="35"/>
  <c r="T440" i="35"/>
  <c r="X440" i="35"/>
  <c r="W456" i="35"/>
  <c r="V456" i="35"/>
  <c r="U456" i="35"/>
  <c r="T456" i="35"/>
  <c r="X456" i="35"/>
  <c r="W472" i="35"/>
  <c r="V472" i="35"/>
  <c r="U472" i="35"/>
  <c r="T472" i="35"/>
  <c r="X472" i="35"/>
  <c r="W480" i="35"/>
  <c r="V480" i="35"/>
  <c r="U480" i="35"/>
  <c r="T480" i="35"/>
  <c r="X480" i="35"/>
  <c r="W512" i="35"/>
  <c r="V512" i="35"/>
  <c r="U512" i="35"/>
  <c r="T512" i="35"/>
  <c r="X512" i="35"/>
  <c r="W544" i="35"/>
  <c r="V544" i="35"/>
  <c r="U544" i="35"/>
  <c r="T544" i="35"/>
  <c r="X544" i="35"/>
  <c r="AC568" i="35"/>
  <c r="AB568" i="35"/>
  <c r="AA568" i="35"/>
  <c r="Y568" i="35"/>
  <c r="Z568" i="35"/>
  <c r="W568" i="35"/>
  <c r="V568" i="35"/>
  <c r="U568" i="35"/>
  <c r="T568" i="35"/>
  <c r="X568" i="35"/>
  <c r="AC576" i="35"/>
  <c r="AB576" i="35"/>
  <c r="AA576" i="35"/>
  <c r="Y576" i="35"/>
  <c r="Z576" i="35"/>
  <c r="W576" i="35"/>
  <c r="V576" i="35"/>
  <c r="U576" i="35"/>
  <c r="T576" i="35"/>
  <c r="X576" i="35"/>
  <c r="AC584" i="35"/>
  <c r="AB584" i="35"/>
  <c r="AA584" i="35"/>
  <c r="Z584" i="35"/>
  <c r="Y584" i="35"/>
  <c r="V584" i="35"/>
  <c r="U584" i="35"/>
  <c r="T584" i="35"/>
  <c r="X584" i="35"/>
  <c r="W584" i="35"/>
  <c r="AC672" i="35"/>
  <c r="AB672" i="35"/>
  <c r="AA672" i="35"/>
  <c r="Z672" i="35"/>
  <c r="Y672" i="35"/>
  <c r="W680" i="35"/>
  <c r="V680" i="35"/>
  <c r="U680" i="35"/>
  <c r="T680" i="35"/>
  <c r="X680" i="35"/>
  <c r="U688" i="35"/>
  <c r="T688" i="35"/>
  <c r="W688" i="35"/>
  <c r="X688" i="35"/>
  <c r="V688" i="35"/>
  <c r="AC696" i="35"/>
  <c r="AB696" i="35"/>
  <c r="AA696" i="35"/>
  <c r="Z696" i="35"/>
  <c r="Y696" i="35"/>
  <c r="U696" i="35"/>
  <c r="T696" i="35"/>
  <c r="W696" i="35"/>
  <c r="X696" i="35"/>
  <c r="V696" i="35"/>
  <c r="U704" i="35"/>
  <c r="T704" i="35"/>
  <c r="W704" i="35"/>
  <c r="X704" i="35"/>
  <c r="V704" i="35"/>
  <c r="U712" i="35"/>
  <c r="T712" i="35"/>
  <c r="W712" i="35"/>
  <c r="X712" i="35"/>
  <c r="V712" i="35"/>
  <c r="U720" i="35"/>
  <c r="T720" i="35"/>
  <c r="W720" i="35"/>
  <c r="X720" i="35"/>
  <c r="V720" i="35"/>
  <c r="U728" i="35"/>
  <c r="T728" i="35"/>
  <c r="W728" i="35"/>
  <c r="X728" i="35"/>
  <c r="V728" i="35"/>
  <c r="U736" i="35"/>
  <c r="T736" i="35"/>
  <c r="W736" i="35"/>
  <c r="X736" i="35"/>
  <c r="V736" i="35"/>
  <c r="AC752" i="35"/>
  <c r="AB752" i="35"/>
  <c r="AA752" i="35"/>
  <c r="Z752" i="35"/>
  <c r="Y752" i="35"/>
  <c r="X848" i="35"/>
  <c r="W848" i="35"/>
  <c r="V848" i="35"/>
  <c r="U848" i="35"/>
  <c r="T848" i="35"/>
  <c r="Y872" i="35"/>
  <c r="AC872" i="35"/>
  <c r="AB872" i="35"/>
  <c r="AA872" i="35"/>
  <c r="Z872" i="35"/>
  <c r="AC920" i="35"/>
  <c r="AB920" i="35"/>
  <c r="AA920" i="35"/>
  <c r="Y920" i="35"/>
  <c r="Z920" i="35"/>
  <c r="AA928" i="35"/>
  <c r="Z928" i="35"/>
  <c r="Y928" i="35"/>
  <c r="AC928" i="35"/>
  <c r="AB928" i="35"/>
  <c r="AA936" i="35"/>
  <c r="Z936" i="35"/>
  <c r="AB936" i="35"/>
  <c r="Y936" i="35"/>
  <c r="AC936" i="35"/>
  <c r="AA944" i="35"/>
  <c r="Z944" i="35"/>
  <c r="AC944" i="35"/>
  <c r="Y944" i="35"/>
  <c r="AB944" i="35"/>
  <c r="AA952" i="35"/>
  <c r="Z952" i="35"/>
  <c r="AC952" i="35"/>
  <c r="AB952" i="35"/>
  <c r="Y952" i="35"/>
  <c r="Z221" i="35"/>
  <c r="Y221" i="35"/>
  <c r="AB221" i="35"/>
  <c r="AA221" i="35"/>
  <c r="AC221" i="35"/>
  <c r="Z269" i="35"/>
  <c r="Y269" i="35"/>
  <c r="AB269" i="35"/>
  <c r="AA269" i="35"/>
  <c r="AC269" i="35"/>
  <c r="AC533" i="35"/>
  <c r="AB533" i="35"/>
  <c r="Z533" i="35"/>
  <c r="Y533" i="35"/>
  <c r="AA533" i="35"/>
  <c r="AC605" i="35"/>
  <c r="AB605" i="35"/>
  <c r="AA605" i="35"/>
  <c r="Z605" i="35"/>
  <c r="Y605" i="35"/>
  <c r="AC717" i="35"/>
  <c r="AB717" i="35"/>
  <c r="AA717" i="35"/>
  <c r="Z717" i="35"/>
  <c r="Y717" i="35"/>
  <c r="X821" i="35"/>
  <c r="W821" i="35"/>
  <c r="V821" i="35"/>
  <c r="U821" i="35"/>
  <c r="T821" i="35"/>
  <c r="X869" i="35"/>
  <c r="W869" i="35"/>
  <c r="V869" i="35"/>
  <c r="U869" i="35"/>
  <c r="T869" i="35"/>
  <c r="T981" i="35"/>
  <c r="X981" i="35"/>
  <c r="W981" i="35"/>
  <c r="V981" i="35"/>
  <c r="U981" i="35"/>
  <c r="X1037" i="35"/>
  <c r="W1037" i="35"/>
  <c r="V1037" i="35"/>
  <c r="U1037" i="35"/>
  <c r="T1037" i="35"/>
  <c r="X1093" i="35"/>
  <c r="W1093" i="35"/>
  <c r="V1093" i="35"/>
  <c r="U1093" i="35"/>
  <c r="T1093" i="35"/>
  <c r="T1141" i="35"/>
  <c r="X1141" i="35"/>
  <c r="W1141" i="35"/>
  <c r="V1141" i="35"/>
  <c r="U1141" i="35"/>
  <c r="V9" i="35"/>
  <c r="T9" i="35"/>
  <c r="U9" i="35"/>
  <c r="W9" i="35"/>
  <c r="X9" i="35"/>
  <c r="X17" i="35"/>
  <c r="W17" i="35"/>
  <c r="V17" i="35"/>
  <c r="T17" i="35"/>
  <c r="U17" i="35"/>
  <c r="X33" i="35"/>
  <c r="W33" i="35"/>
  <c r="V33" i="35"/>
  <c r="T33" i="35"/>
  <c r="U33" i="35"/>
  <c r="T41" i="35"/>
  <c r="X41" i="35"/>
  <c r="W41" i="35"/>
  <c r="V41" i="35"/>
  <c r="U41" i="35"/>
  <c r="X65" i="35"/>
  <c r="W65" i="35"/>
  <c r="V65" i="35"/>
  <c r="U65" i="35"/>
  <c r="T65" i="35"/>
  <c r="X73" i="35"/>
  <c r="W73" i="35"/>
  <c r="V73" i="35"/>
  <c r="T73" i="35"/>
  <c r="U73" i="35"/>
  <c r="Z185" i="35"/>
  <c r="Y185" i="35"/>
  <c r="AB185" i="35"/>
  <c r="AA185" i="35"/>
  <c r="AC185" i="35"/>
  <c r="X185" i="35"/>
  <c r="W185" i="35"/>
  <c r="V185" i="35"/>
  <c r="T185" i="35"/>
  <c r="U185" i="35"/>
  <c r="AC329" i="35"/>
  <c r="AA329" i="35"/>
  <c r="Z329" i="35"/>
  <c r="AB329" i="35"/>
  <c r="Y329" i="35"/>
  <c r="AC337" i="35"/>
  <c r="AB337" i="35"/>
  <c r="AA337" i="35"/>
  <c r="Z337" i="35"/>
  <c r="Y337" i="35"/>
  <c r="AC345" i="35"/>
  <c r="AB345" i="35"/>
  <c r="AA345" i="35"/>
  <c r="Z345" i="35"/>
  <c r="Y345" i="35"/>
  <c r="AC353" i="35"/>
  <c r="AB353" i="35"/>
  <c r="AA353" i="35"/>
  <c r="Z353" i="35"/>
  <c r="Y353" i="35"/>
  <c r="AC361" i="35"/>
  <c r="AB361" i="35"/>
  <c r="AA361" i="35"/>
  <c r="Z361" i="35"/>
  <c r="Y361" i="35"/>
  <c r="AC369" i="35"/>
  <c r="AB369" i="35"/>
  <c r="AA369" i="35"/>
  <c r="Z369" i="35"/>
  <c r="Y369" i="35"/>
  <c r="AB377" i="35"/>
  <c r="AA377" i="35"/>
  <c r="Z377" i="35"/>
  <c r="Y377" i="35"/>
  <c r="AC377" i="35"/>
  <c r="AB385" i="35"/>
  <c r="AA385" i="35"/>
  <c r="Z385" i="35"/>
  <c r="Y385" i="35"/>
  <c r="AC385" i="35"/>
  <c r="AB393" i="35"/>
  <c r="AA393" i="35"/>
  <c r="Z393" i="35"/>
  <c r="Y393" i="35"/>
  <c r="AC393" i="35"/>
  <c r="AB401" i="35"/>
  <c r="AA401" i="35"/>
  <c r="Z401" i="35"/>
  <c r="Y401" i="35"/>
  <c r="AC401" i="35"/>
  <c r="AB409" i="35"/>
  <c r="AA409" i="35"/>
  <c r="Z409" i="35"/>
  <c r="Y409" i="35"/>
  <c r="AC409" i="35"/>
  <c r="AB417" i="35"/>
  <c r="AA417" i="35"/>
  <c r="Z417" i="35"/>
  <c r="Y417" i="35"/>
  <c r="AC417" i="35"/>
  <c r="AB425" i="35"/>
  <c r="AA425" i="35"/>
  <c r="Z425" i="35"/>
  <c r="Y425" i="35"/>
  <c r="AC425" i="35"/>
  <c r="AB481" i="35"/>
  <c r="AA481" i="35"/>
  <c r="Z481" i="35"/>
  <c r="Y481" i="35"/>
  <c r="AC481" i="35"/>
  <c r="T481" i="35"/>
  <c r="X481" i="35"/>
  <c r="V481" i="35"/>
  <c r="U481" i="35"/>
  <c r="W481" i="35"/>
  <c r="T489" i="35"/>
  <c r="X489" i="35"/>
  <c r="V489" i="35"/>
  <c r="W489" i="35"/>
  <c r="U489" i="35"/>
  <c r="T497" i="35"/>
  <c r="X497" i="35"/>
  <c r="V497" i="35"/>
  <c r="W497" i="35"/>
  <c r="U497" i="35"/>
  <c r="T505" i="35"/>
  <c r="X505" i="35"/>
  <c r="V505" i="35"/>
  <c r="U505" i="35"/>
  <c r="W505" i="35"/>
  <c r="T513" i="35"/>
  <c r="X513" i="35"/>
  <c r="V513" i="35"/>
  <c r="U513" i="35"/>
  <c r="W513" i="35"/>
  <c r="T521" i="35"/>
  <c r="X521" i="35"/>
  <c r="V521" i="35"/>
  <c r="W521" i="35"/>
  <c r="U521" i="35"/>
  <c r="AB529" i="35"/>
  <c r="AA529" i="35"/>
  <c r="Z529" i="35"/>
  <c r="Y529" i="35"/>
  <c r="AC529" i="35"/>
  <c r="AB537" i="35"/>
  <c r="AA537" i="35"/>
  <c r="Z537" i="35"/>
  <c r="Y537" i="35"/>
  <c r="AC537" i="35"/>
  <c r="AB545" i="35"/>
  <c r="AA545" i="35"/>
  <c r="Z545" i="35"/>
  <c r="Y545" i="35"/>
  <c r="AC545" i="35"/>
  <c r="AB561" i="35"/>
  <c r="AA561" i="35"/>
  <c r="Z561" i="35"/>
  <c r="Y561" i="35"/>
  <c r="AC561" i="35"/>
  <c r="AB569" i="35"/>
  <c r="AA569" i="35"/>
  <c r="Z569" i="35"/>
  <c r="Y569" i="35"/>
  <c r="AC569" i="35"/>
  <c r="AB577" i="35"/>
  <c r="AA577" i="35"/>
  <c r="Z577" i="35"/>
  <c r="Y577" i="35"/>
  <c r="AC577" i="35"/>
  <c r="AB673" i="35"/>
  <c r="AA673" i="35"/>
  <c r="Z673" i="35"/>
  <c r="Y673" i="35"/>
  <c r="AC673" i="35"/>
  <c r="AB681" i="35"/>
  <c r="AA681" i="35"/>
  <c r="Z681" i="35"/>
  <c r="Y681" i="35"/>
  <c r="AC681" i="35"/>
  <c r="Z689" i="35"/>
  <c r="Y689" i="35"/>
  <c r="AB689" i="35"/>
  <c r="AC689" i="35"/>
  <c r="AA689" i="35"/>
  <c r="Z697" i="35"/>
  <c r="Y697" i="35"/>
  <c r="AB697" i="35"/>
  <c r="AC697" i="35"/>
  <c r="AA697" i="35"/>
  <c r="Z705" i="35"/>
  <c r="Y705" i="35"/>
  <c r="AB705" i="35"/>
  <c r="AC705" i="35"/>
  <c r="AA705" i="35"/>
  <c r="Z713" i="35"/>
  <c r="Y713" i="35"/>
  <c r="AB713" i="35"/>
  <c r="AC713" i="35"/>
  <c r="AA713" i="35"/>
  <c r="X721" i="35"/>
  <c r="W721" i="35"/>
  <c r="V721" i="35"/>
  <c r="T721" i="35"/>
  <c r="U721" i="35"/>
  <c r="Z721" i="35"/>
  <c r="Y721" i="35"/>
  <c r="AB721" i="35"/>
  <c r="AC721" i="35"/>
  <c r="AA721" i="35"/>
  <c r="Z729" i="35"/>
  <c r="Y729" i="35"/>
  <c r="AB729" i="35"/>
  <c r="AC729" i="35"/>
  <c r="AA729" i="35"/>
  <c r="Z737" i="35"/>
  <c r="Y737" i="35"/>
  <c r="AB737" i="35"/>
  <c r="AA737" i="35"/>
  <c r="AC737" i="35"/>
  <c r="Z753" i="35"/>
  <c r="Y753" i="35"/>
  <c r="AB753" i="35"/>
  <c r="AA753" i="35"/>
  <c r="AC753" i="35"/>
  <c r="AC865" i="35"/>
  <c r="AB865" i="35"/>
  <c r="AA865" i="35"/>
  <c r="Z865" i="35"/>
  <c r="Y865" i="35"/>
  <c r="T921" i="35"/>
  <c r="X921" i="35"/>
  <c r="V921" i="35"/>
  <c r="U921" i="35"/>
  <c r="W921" i="35"/>
  <c r="AC133" i="35"/>
  <c r="AB133" i="35"/>
  <c r="AA133" i="35"/>
  <c r="Z133" i="35"/>
  <c r="Y133" i="35"/>
  <c r="Z205" i="35"/>
  <c r="Y205" i="35"/>
  <c r="AB205" i="35"/>
  <c r="AA205" i="35"/>
  <c r="AC205" i="35"/>
  <c r="Z253" i="35"/>
  <c r="Y253" i="35"/>
  <c r="AB253" i="35"/>
  <c r="AC253" i="35"/>
  <c r="AA253" i="35"/>
  <c r="AC669" i="35"/>
  <c r="AB669" i="35"/>
  <c r="AA669" i="35"/>
  <c r="Z669" i="35"/>
  <c r="Y669" i="35"/>
  <c r="T989" i="35"/>
  <c r="X989" i="35"/>
  <c r="W989" i="35"/>
  <c r="V989" i="35"/>
  <c r="U989" i="35"/>
  <c r="X1045" i="35"/>
  <c r="W1045" i="35"/>
  <c r="V1045" i="35"/>
  <c r="U1045" i="35"/>
  <c r="T1045" i="35"/>
  <c r="X1109" i="35"/>
  <c r="W1109" i="35"/>
  <c r="V1109" i="35"/>
  <c r="U1109" i="35"/>
  <c r="T1109" i="35"/>
  <c r="T1165" i="35"/>
  <c r="X1165" i="35"/>
  <c r="W1165" i="35"/>
  <c r="V1165" i="35"/>
  <c r="U1165" i="35"/>
  <c r="AC74" i="35"/>
  <c r="AB74" i="35"/>
  <c r="AA74" i="35"/>
  <c r="Z74" i="35"/>
  <c r="Y74" i="35"/>
  <c r="X74" i="35"/>
  <c r="W74" i="35"/>
  <c r="V74" i="35"/>
  <c r="U74" i="35"/>
  <c r="T74" i="35"/>
  <c r="X82" i="35"/>
  <c r="W82" i="35"/>
  <c r="V82" i="35"/>
  <c r="U82" i="35"/>
  <c r="T82" i="35"/>
  <c r="X90" i="35"/>
  <c r="W90" i="35"/>
  <c r="V90" i="35"/>
  <c r="U90" i="35"/>
  <c r="T90" i="35"/>
  <c r="X98" i="35"/>
  <c r="W98" i="35"/>
  <c r="V98" i="35"/>
  <c r="U98" i="35"/>
  <c r="T98" i="35"/>
  <c r="X106" i="35"/>
  <c r="W106" i="35"/>
  <c r="V106" i="35"/>
  <c r="U106" i="35"/>
  <c r="T106" i="35"/>
  <c r="AC114" i="35"/>
  <c r="AB114" i="35"/>
  <c r="AA114" i="35"/>
  <c r="Z114" i="35"/>
  <c r="Y114" i="35"/>
  <c r="X114" i="35"/>
  <c r="W114" i="35"/>
  <c r="V114" i="35"/>
  <c r="U114" i="35"/>
  <c r="T114" i="35"/>
  <c r="AC186" i="35"/>
  <c r="AB186" i="35"/>
  <c r="AA186" i="35"/>
  <c r="Y186" i="35"/>
  <c r="Z186" i="35"/>
  <c r="X250" i="35"/>
  <c r="W250" i="35"/>
  <c r="U250" i="35"/>
  <c r="V250" i="35"/>
  <c r="T250" i="35"/>
  <c r="X258" i="35"/>
  <c r="W258" i="35"/>
  <c r="U258" i="35"/>
  <c r="T258" i="35"/>
  <c r="V258" i="35"/>
  <c r="X266" i="35"/>
  <c r="W266" i="35"/>
  <c r="U266" i="35"/>
  <c r="V266" i="35"/>
  <c r="T266" i="35"/>
  <c r="X274" i="35"/>
  <c r="W274" i="35"/>
  <c r="U274" i="35"/>
  <c r="T274" i="35"/>
  <c r="V274" i="35"/>
  <c r="AA290" i="35"/>
  <c r="Z290" i="35"/>
  <c r="AC290" i="35"/>
  <c r="AB290" i="35"/>
  <c r="Y290" i="35"/>
  <c r="X290" i="35"/>
  <c r="W290" i="35"/>
  <c r="U290" i="35"/>
  <c r="V290" i="35"/>
  <c r="T290" i="35"/>
  <c r="AA298" i="35"/>
  <c r="Z298" i="35"/>
  <c r="AC298" i="35"/>
  <c r="AB298" i="35"/>
  <c r="Y298" i="35"/>
  <c r="X298" i="35"/>
  <c r="W298" i="35"/>
  <c r="U298" i="35"/>
  <c r="V298" i="35"/>
  <c r="T298" i="35"/>
  <c r="AA306" i="35"/>
  <c r="Z306" i="35"/>
  <c r="AC306" i="35"/>
  <c r="Y306" i="35"/>
  <c r="AB306" i="35"/>
  <c r="X306" i="35"/>
  <c r="W306" i="35"/>
  <c r="U306" i="35"/>
  <c r="V306" i="35"/>
  <c r="T306" i="35"/>
  <c r="AA314" i="35"/>
  <c r="Z314" i="35"/>
  <c r="AC314" i="35"/>
  <c r="AB314" i="35"/>
  <c r="Y314" i="35"/>
  <c r="X314" i="35"/>
  <c r="W314" i="35"/>
  <c r="U314" i="35"/>
  <c r="V314" i="35"/>
  <c r="T314" i="35"/>
  <c r="X338" i="35"/>
  <c r="W338" i="35"/>
  <c r="U338" i="35"/>
  <c r="V338" i="35"/>
  <c r="T338" i="35"/>
  <c r="X370" i="35"/>
  <c r="W370" i="35"/>
  <c r="U370" i="35"/>
  <c r="T370" i="35"/>
  <c r="V370" i="35"/>
  <c r="X402" i="35"/>
  <c r="W402" i="35"/>
  <c r="V402" i="35"/>
  <c r="U402" i="35"/>
  <c r="T402" i="35"/>
  <c r="Y482" i="35"/>
  <c r="AC482" i="35"/>
  <c r="AA482" i="35"/>
  <c r="AB482" i="35"/>
  <c r="Z482" i="35"/>
  <c r="Y490" i="35"/>
  <c r="AC490" i="35"/>
  <c r="AA490" i="35"/>
  <c r="Z490" i="35"/>
  <c r="AB490" i="35"/>
  <c r="Y498" i="35"/>
  <c r="AC498" i="35"/>
  <c r="AA498" i="35"/>
  <c r="Z498" i="35"/>
  <c r="AB498" i="35"/>
  <c r="Y506" i="35"/>
  <c r="AC506" i="35"/>
  <c r="AA506" i="35"/>
  <c r="AB506" i="35"/>
  <c r="Z506" i="35"/>
  <c r="Y514" i="35"/>
  <c r="AC514" i="35"/>
  <c r="AA514" i="35"/>
  <c r="AB514" i="35"/>
  <c r="Z514" i="35"/>
  <c r="Y522" i="35"/>
  <c r="AC522" i="35"/>
  <c r="AA522" i="35"/>
  <c r="Z522" i="35"/>
  <c r="AB522" i="35"/>
  <c r="X562" i="35"/>
  <c r="W562" i="35"/>
  <c r="V562" i="35"/>
  <c r="U562" i="35"/>
  <c r="T562" i="35"/>
  <c r="X570" i="35"/>
  <c r="W570" i="35"/>
  <c r="V570" i="35"/>
  <c r="U570" i="35"/>
  <c r="T570" i="35"/>
  <c r="X578" i="35"/>
  <c r="W578" i="35"/>
  <c r="V578" i="35"/>
  <c r="U578" i="35"/>
  <c r="T578" i="35"/>
  <c r="X586" i="35"/>
  <c r="W586" i="35"/>
  <c r="V586" i="35"/>
  <c r="U586" i="35"/>
  <c r="T586" i="35"/>
  <c r="X650" i="35"/>
  <c r="W650" i="35"/>
  <c r="V650" i="35"/>
  <c r="U650" i="35"/>
  <c r="T650" i="35"/>
  <c r="Y674" i="35"/>
  <c r="AC674" i="35"/>
  <c r="AB674" i="35"/>
  <c r="AA674" i="35"/>
  <c r="Z674" i="35"/>
  <c r="AC738" i="35"/>
  <c r="AB738" i="35"/>
  <c r="AA738" i="35"/>
  <c r="Y738" i="35"/>
  <c r="Z738" i="35"/>
  <c r="AC754" i="35"/>
  <c r="AB754" i="35"/>
  <c r="AA754" i="35"/>
  <c r="Y754" i="35"/>
  <c r="Z754" i="35"/>
  <c r="AC762" i="35"/>
  <c r="AB762" i="35"/>
  <c r="AA762" i="35"/>
  <c r="Y762" i="35"/>
  <c r="Z762" i="35"/>
  <c r="W762" i="35"/>
  <c r="V762" i="35"/>
  <c r="U762" i="35"/>
  <c r="T762" i="35"/>
  <c r="X762" i="35"/>
  <c r="AC770" i="35"/>
  <c r="AB770" i="35"/>
  <c r="AA770" i="35"/>
  <c r="Y770" i="35"/>
  <c r="Z770" i="35"/>
  <c r="W770" i="35"/>
  <c r="V770" i="35"/>
  <c r="U770" i="35"/>
  <c r="T770" i="35"/>
  <c r="X770" i="35"/>
  <c r="AC778" i="35"/>
  <c r="AB778" i="35"/>
  <c r="AA778" i="35"/>
  <c r="Y778" i="35"/>
  <c r="Z778" i="35"/>
  <c r="W778" i="35"/>
  <c r="V778" i="35"/>
  <c r="U778" i="35"/>
  <c r="T778" i="35"/>
  <c r="X778" i="35"/>
  <c r="AC786" i="35"/>
  <c r="AB786" i="35"/>
  <c r="AA786" i="35"/>
  <c r="Y786" i="35"/>
  <c r="Z786" i="35"/>
  <c r="W786" i="35"/>
  <c r="V786" i="35"/>
  <c r="U786" i="35"/>
  <c r="T786" i="35"/>
  <c r="X786" i="35"/>
  <c r="Z794" i="35"/>
  <c r="Y794" i="35"/>
  <c r="AC794" i="35"/>
  <c r="AB794" i="35"/>
  <c r="AA794" i="35"/>
  <c r="X794" i="35"/>
  <c r="W794" i="35"/>
  <c r="V794" i="35"/>
  <c r="U794" i="35"/>
  <c r="T794" i="35"/>
  <c r="Z802" i="35"/>
  <c r="Y802" i="35"/>
  <c r="AC802" i="35"/>
  <c r="AB802" i="35"/>
  <c r="AA802" i="35"/>
  <c r="X802" i="35"/>
  <c r="W802" i="35"/>
  <c r="V802" i="35"/>
  <c r="U802" i="35"/>
  <c r="T802" i="35"/>
  <c r="AA810" i="35"/>
  <c r="Z810" i="35"/>
  <c r="Y810" i="35"/>
  <c r="AC810" i="35"/>
  <c r="AB810" i="35"/>
  <c r="X810" i="35"/>
  <c r="W810" i="35"/>
  <c r="V810" i="35"/>
  <c r="U810" i="35"/>
  <c r="T810" i="35"/>
  <c r="AA818" i="35"/>
  <c r="Z818" i="35"/>
  <c r="Y818" i="35"/>
  <c r="AC818" i="35"/>
  <c r="AB818" i="35"/>
  <c r="X818" i="35"/>
  <c r="W818" i="35"/>
  <c r="V818" i="35"/>
  <c r="U818" i="35"/>
  <c r="T818" i="35"/>
  <c r="Y922" i="35"/>
  <c r="AC922" i="35"/>
  <c r="AA922" i="35"/>
  <c r="Z922" i="35"/>
  <c r="AB922" i="35"/>
  <c r="AC930" i="35"/>
  <c r="AB930" i="35"/>
  <c r="Z930" i="35"/>
  <c r="Y930" i="35"/>
  <c r="AA930" i="35"/>
  <c r="AC938" i="35"/>
  <c r="AB938" i="35"/>
  <c r="Z938" i="35"/>
  <c r="Y938" i="35"/>
  <c r="AA938" i="35"/>
  <c r="AC901" i="35"/>
  <c r="Z901" i="35"/>
  <c r="Y901" i="35"/>
  <c r="AB901" i="35"/>
  <c r="AA901" i="35"/>
  <c r="T965" i="35"/>
  <c r="X965" i="35"/>
  <c r="W965" i="35"/>
  <c r="V965" i="35"/>
  <c r="U965" i="35"/>
  <c r="X1069" i="35"/>
  <c r="W1069" i="35"/>
  <c r="V1069" i="35"/>
  <c r="U1069" i="35"/>
  <c r="T1069" i="35"/>
  <c r="X1125" i="35"/>
  <c r="W1125" i="35"/>
  <c r="V1125" i="35"/>
  <c r="U1125" i="35"/>
  <c r="T1125" i="35"/>
  <c r="AC67" i="35"/>
  <c r="AB67" i="35"/>
  <c r="AA67" i="35"/>
  <c r="Z67" i="35"/>
  <c r="Y67" i="35"/>
  <c r="AC75" i="35"/>
  <c r="AB75" i="35"/>
  <c r="AA75" i="35"/>
  <c r="Z75" i="35"/>
  <c r="Y75" i="35"/>
  <c r="AC83" i="35"/>
  <c r="AB83" i="35"/>
  <c r="AA83" i="35"/>
  <c r="Z83" i="35"/>
  <c r="Y83" i="35"/>
  <c r="AC91" i="35"/>
  <c r="AB91" i="35"/>
  <c r="AA91" i="35"/>
  <c r="Z91" i="35"/>
  <c r="Y91" i="35"/>
  <c r="AC99" i="35"/>
  <c r="AB99" i="35"/>
  <c r="AA99" i="35"/>
  <c r="Z99" i="35"/>
  <c r="Y99" i="35"/>
  <c r="AC107" i="35"/>
  <c r="AB107" i="35"/>
  <c r="AA107" i="35"/>
  <c r="Z107" i="35"/>
  <c r="Y107" i="35"/>
  <c r="AC115" i="35"/>
  <c r="AB115" i="35"/>
  <c r="AA115" i="35"/>
  <c r="Z115" i="35"/>
  <c r="Y115" i="35"/>
  <c r="X211" i="35"/>
  <c r="W211" i="35"/>
  <c r="U211" i="35"/>
  <c r="T211" i="35"/>
  <c r="V211" i="35"/>
  <c r="X235" i="35"/>
  <c r="W235" i="35"/>
  <c r="U235" i="35"/>
  <c r="T235" i="35"/>
  <c r="V235" i="35"/>
  <c r="AC251" i="35"/>
  <c r="AB251" i="35"/>
  <c r="Z251" i="35"/>
  <c r="AA251" i="35"/>
  <c r="Y251" i="35"/>
  <c r="AC259" i="35"/>
  <c r="AB259" i="35"/>
  <c r="Z259" i="35"/>
  <c r="AA259" i="35"/>
  <c r="Y259" i="35"/>
  <c r="AC267" i="35"/>
  <c r="AB267" i="35"/>
  <c r="Z267" i="35"/>
  <c r="AA267" i="35"/>
  <c r="Y267" i="35"/>
  <c r="AC275" i="35"/>
  <c r="AB275" i="35"/>
  <c r="Z275" i="35"/>
  <c r="Y275" i="35"/>
  <c r="AA275" i="35"/>
  <c r="AC291" i="35"/>
  <c r="AB291" i="35"/>
  <c r="Z291" i="35"/>
  <c r="Y291" i="35"/>
  <c r="AA291" i="35"/>
  <c r="AC299" i="35"/>
  <c r="AB299" i="35"/>
  <c r="Z299" i="35"/>
  <c r="AA299" i="35"/>
  <c r="Y299" i="35"/>
  <c r="AC307" i="35"/>
  <c r="AB307" i="35"/>
  <c r="Z307" i="35"/>
  <c r="AA307" i="35"/>
  <c r="Y307" i="35"/>
  <c r="AC315" i="35"/>
  <c r="AB315" i="35"/>
  <c r="Z315" i="35"/>
  <c r="AA315" i="35"/>
  <c r="Y315" i="35"/>
  <c r="AC347" i="35"/>
  <c r="AB347" i="35"/>
  <c r="Z347" i="35"/>
  <c r="Y347" i="35"/>
  <c r="AA347" i="35"/>
  <c r="AC379" i="35"/>
  <c r="AB379" i="35"/>
  <c r="AA379" i="35"/>
  <c r="Z379" i="35"/>
  <c r="Y379" i="35"/>
  <c r="AC411" i="35"/>
  <c r="AB411" i="35"/>
  <c r="AA411" i="35"/>
  <c r="Z411" i="35"/>
  <c r="Y411" i="35"/>
  <c r="AC427" i="35"/>
  <c r="AB427" i="35"/>
  <c r="AA427" i="35"/>
  <c r="Z427" i="35"/>
  <c r="Y427" i="35"/>
  <c r="V427" i="35"/>
  <c r="U427" i="35"/>
  <c r="T427" i="35"/>
  <c r="X427" i="35"/>
  <c r="W427" i="35"/>
  <c r="V435" i="35"/>
  <c r="U435" i="35"/>
  <c r="T435" i="35"/>
  <c r="X435" i="35"/>
  <c r="W435" i="35"/>
  <c r="V491" i="35"/>
  <c r="U491" i="35"/>
  <c r="T491" i="35"/>
  <c r="X491" i="35"/>
  <c r="W491" i="35"/>
  <c r="V531" i="35"/>
  <c r="U531" i="35"/>
  <c r="T531" i="35"/>
  <c r="X531" i="35"/>
  <c r="W531" i="35"/>
  <c r="V539" i="35"/>
  <c r="U539" i="35"/>
  <c r="T539" i="35"/>
  <c r="X539" i="35"/>
  <c r="W539" i="35"/>
  <c r="V547" i="35"/>
  <c r="U547" i="35"/>
  <c r="T547" i="35"/>
  <c r="X547" i="35"/>
  <c r="W547" i="35"/>
  <c r="V555" i="35"/>
  <c r="U555" i="35"/>
  <c r="T555" i="35"/>
  <c r="X555" i="35"/>
  <c r="W555" i="35"/>
  <c r="AC587" i="35"/>
  <c r="AB587" i="35"/>
  <c r="AA587" i="35"/>
  <c r="Z587" i="35"/>
  <c r="Y587" i="35"/>
  <c r="U587" i="35"/>
  <c r="T587" i="35"/>
  <c r="X587" i="35"/>
  <c r="V587" i="35"/>
  <c r="W587" i="35"/>
  <c r="AC595" i="35"/>
  <c r="AB595" i="35"/>
  <c r="AA595" i="35"/>
  <c r="Z595" i="35"/>
  <c r="Y595" i="35"/>
  <c r="U595" i="35"/>
  <c r="T595" i="35"/>
  <c r="X595" i="35"/>
  <c r="W595" i="35"/>
  <c r="V595" i="35"/>
  <c r="AC603" i="35"/>
  <c r="AB603" i="35"/>
  <c r="AA603" i="35"/>
  <c r="Z603" i="35"/>
  <c r="Y603" i="35"/>
  <c r="U603" i="35"/>
  <c r="T603" i="35"/>
  <c r="X603" i="35"/>
  <c r="W603" i="35"/>
  <c r="V603" i="35"/>
  <c r="U611" i="35"/>
  <c r="T611" i="35"/>
  <c r="X611" i="35"/>
  <c r="W611" i="35"/>
  <c r="V611" i="35"/>
  <c r="U619" i="35"/>
  <c r="T619" i="35"/>
  <c r="X619" i="35"/>
  <c r="W619" i="35"/>
  <c r="V619" i="35"/>
  <c r="AC627" i="35"/>
  <c r="AB627" i="35"/>
  <c r="AA627" i="35"/>
  <c r="Z627" i="35"/>
  <c r="Y627" i="35"/>
  <c r="U627" i="35"/>
  <c r="T627" i="35"/>
  <c r="W627" i="35"/>
  <c r="V627" i="35"/>
  <c r="X627" i="35"/>
  <c r="AC635" i="35"/>
  <c r="AB635" i="35"/>
  <c r="AA635" i="35"/>
  <c r="Z635" i="35"/>
  <c r="Y635" i="35"/>
  <c r="U635" i="35"/>
  <c r="T635" i="35"/>
  <c r="V635" i="35"/>
  <c r="X635" i="35"/>
  <c r="W635" i="35"/>
  <c r="AC643" i="35"/>
  <c r="AB643" i="35"/>
  <c r="AA643" i="35"/>
  <c r="Z643" i="35"/>
  <c r="Y643" i="35"/>
  <c r="U643" i="35"/>
  <c r="T643" i="35"/>
  <c r="W643" i="35"/>
  <c r="V643" i="35"/>
  <c r="X643" i="35"/>
  <c r="AC651" i="35"/>
  <c r="AB651" i="35"/>
  <c r="AA651" i="35"/>
  <c r="Z651" i="35"/>
  <c r="Y651" i="35"/>
  <c r="U651" i="35"/>
  <c r="T651" i="35"/>
  <c r="X651" i="35"/>
  <c r="V651" i="35"/>
  <c r="W651" i="35"/>
  <c r="AC659" i="35"/>
  <c r="AB659" i="35"/>
  <c r="AA659" i="35"/>
  <c r="Z659" i="35"/>
  <c r="Y659" i="35"/>
  <c r="U659" i="35"/>
  <c r="T659" i="35"/>
  <c r="X659" i="35"/>
  <c r="W659" i="35"/>
  <c r="V659" i="35"/>
  <c r="AC667" i="35"/>
  <c r="AB667" i="35"/>
  <c r="AA667" i="35"/>
  <c r="Z667" i="35"/>
  <c r="Y667" i="35"/>
  <c r="V667" i="35"/>
  <c r="U667" i="35"/>
  <c r="T667" i="35"/>
  <c r="X667" i="35"/>
  <c r="W667" i="35"/>
  <c r="T707" i="35"/>
  <c r="X707" i="35"/>
  <c r="V707" i="35"/>
  <c r="W707" i="35"/>
  <c r="U707" i="35"/>
  <c r="AB763" i="35"/>
  <c r="AA763" i="35"/>
  <c r="Z763" i="35"/>
  <c r="Y763" i="35"/>
  <c r="AC763" i="35"/>
  <c r="AB771" i="35"/>
  <c r="AA771" i="35"/>
  <c r="Z771" i="35"/>
  <c r="Y771" i="35"/>
  <c r="AC771" i="35"/>
  <c r="AB779" i="35"/>
  <c r="AA779" i="35"/>
  <c r="Z779" i="35"/>
  <c r="Y779" i="35"/>
  <c r="AC779" i="35"/>
  <c r="AB787" i="35"/>
  <c r="AA787" i="35"/>
  <c r="Z787" i="35"/>
  <c r="Y787" i="35"/>
  <c r="AC787" i="35"/>
  <c r="AC795" i="35"/>
  <c r="AB795" i="35"/>
  <c r="AA795" i="35"/>
  <c r="Z795" i="35"/>
  <c r="Y795" i="35"/>
  <c r="AC803" i="35"/>
  <c r="AB803" i="35"/>
  <c r="AA803" i="35"/>
  <c r="Z803" i="35"/>
  <c r="Y803" i="35"/>
  <c r="AC811" i="35"/>
  <c r="AB811" i="35"/>
  <c r="AA811" i="35"/>
  <c r="Z811" i="35"/>
  <c r="Y811" i="35"/>
  <c r="AC819" i="35"/>
  <c r="AB819" i="35"/>
  <c r="AA819" i="35"/>
  <c r="Z819" i="35"/>
  <c r="Y819" i="35"/>
  <c r="X827" i="35"/>
  <c r="W827" i="35"/>
  <c r="V827" i="35"/>
  <c r="U827" i="35"/>
  <c r="T827" i="35"/>
  <c r="X891" i="35"/>
  <c r="W891" i="35"/>
  <c r="V891" i="35"/>
  <c r="U891" i="35"/>
  <c r="T891" i="35"/>
  <c r="Z963" i="35"/>
  <c r="Y963" i="35"/>
  <c r="AC963" i="35"/>
  <c r="AB963" i="35"/>
  <c r="AA963" i="35"/>
  <c r="W963" i="35"/>
  <c r="V963" i="35"/>
  <c r="U963" i="35"/>
  <c r="X963" i="35"/>
  <c r="T963" i="35"/>
  <c r="Z971" i="35"/>
  <c r="Y971" i="35"/>
  <c r="AC971" i="35"/>
  <c r="AA971" i="35"/>
  <c r="AB971" i="35"/>
  <c r="W971" i="35"/>
  <c r="V971" i="35"/>
  <c r="U971" i="35"/>
  <c r="T971" i="35"/>
  <c r="X971" i="35"/>
  <c r="Z979" i="35"/>
  <c r="Y979" i="35"/>
  <c r="AC979" i="35"/>
  <c r="AB979" i="35"/>
  <c r="AA979" i="35"/>
  <c r="X979" i="35"/>
  <c r="W979" i="35"/>
  <c r="V979" i="35"/>
  <c r="U979" i="35"/>
  <c r="T979" i="35"/>
  <c r="Z987" i="35"/>
  <c r="Y987" i="35"/>
  <c r="AC987" i="35"/>
  <c r="AB987" i="35"/>
  <c r="AA987" i="35"/>
  <c r="X987" i="35"/>
  <c r="W987" i="35"/>
  <c r="V987" i="35"/>
  <c r="U987" i="35"/>
  <c r="T987" i="35"/>
  <c r="Z995" i="35"/>
  <c r="Y995" i="35"/>
  <c r="AC995" i="35"/>
  <c r="AB995" i="35"/>
  <c r="AA995" i="35"/>
  <c r="X995" i="35"/>
  <c r="W995" i="35"/>
  <c r="V995" i="35"/>
  <c r="U995" i="35"/>
  <c r="T995" i="35"/>
  <c r="Z1003" i="35"/>
  <c r="Y1003" i="35"/>
  <c r="AC1003" i="35"/>
  <c r="AB1003" i="35"/>
  <c r="AA1003" i="35"/>
  <c r="X1003" i="35"/>
  <c r="W1003" i="35"/>
  <c r="V1003" i="35"/>
  <c r="U1003" i="35"/>
  <c r="T1003" i="35"/>
  <c r="Z1011" i="35"/>
  <c r="Y1011" i="35"/>
  <c r="AC1011" i="35"/>
  <c r="AB1011" i="35"/>
  <c r="AA1011" i="35"/>
  <c r="X1011" i="35"/>
  <c r="W1011" i="35"/>
  <c r="V1011" i="35"/>
  <c r="U1011" i="35"/>
  <c r="T1011" i="35"/>
  <c r="Z1019" i="35"/>
  <c r="Y1019" i="35"/>
  <c r="AC1019" i="35"/>
  <c r="AB1019" i="35"/>
  <c r="AA1019" i="35"/>
  <c r="X1019" i="35"/>
  <c r="W1019" i="35"/>
  <c r="V1019" i="35"/>
  <c r="U1019" i="35"/>
  <c r="T1019" i="35"/>
  <c r="AC1027" i="35"/>
  <c r="AB1027" i="35"/>
  <c r="AA1027" i="35"/>
  <c r="Z1027" i="35"/>
  <c r="Y1027" i="35"/>
  <c r="W1027" i="35"/>
  <c r="U1027" i="35"/>
  <c r="T1027" i="35"/>
  <c r="X1027" i="35"/>
  <c r="V1027" i="35"/>
  <c r="AC1035" i="35"/>
  <c r="AB1035" i="35"/>
  <c r="AA1035" i="35"/>
  <c r="Z1035" i="35"/>
  <c r="Y1035" i="35"/>
  <c r="W1035" i="35"/>
  <c r="V1035" i="35"/>
  <c r="U1035" i="35"/>
  <c r="T1035" i="35"/>
  <c r="X1035" i="35"/>
  <c r="AC1043" i="35"/>
  <c r="AB1043" i="35"/>
  <c r="AA1043" i="35"/>
  <c r="Z1043" i="35"/>
  <c r="Y1043" i="35"/>
  <c r="W1043" i="35"/>
  <c r="V1043" i="35"/>
  <c r="U1043" i="35"/>
  <c r="T1043" i="35"/>
  <c r="X1043" i="35"/>
  <c r="AC1051" i="35"/>
  <c r="AB1051" i="35"/>
  <c r="AA1051" i="35"/>
  <c r="Z1051" i="35"/>
  <c r="Y1051" i="35"/>
  <c r="W1051" i="35"/>
  <c r="V1051" i="35"/>
  <c r="U1051" i="35"/>
  <c r="T1051" i="35"/>
  <c r="X1051" i="35"/>
  <c r="AC1059" i="35"/>
  <c r="AB1059" i="35"/>
  <c r="AA1059" i="35"/>
  <c r="Z1059" i="35"/>
  <c r="Y1059" i="35"/>
  <c r="W1059" i="35"/>
  <c r="V1059" i="35"/>
  <c r="U1059" i="35"/>
  <c r="T1059" i="35"/>
  <c r="X1059" i="35"/>
  <c r="AC1067" i="35"/>
  <c r="AB1067" i="35"/>
  <c r="AA1067" i="35"/>
  <c r="Z1067" i="35"/>
  <c r="Y1067" i="35"/>
  <c r="W1067" i="35"/>
  <c r="V1067" i="35"/>
  <c r="U1067" i="35"/>
  <c r="T1067" i="35"/>
  <c r="X1067" i="35"/>
  <c r="AC1075" i="35"/>
  <c r="AB1075" i="35"/>
  <c r="AA1075" i="35"/>
  <c r="Z1075" i="35"/>
  <c r="Y1075" i="35"/>
  <c r="W1075" i="35"/>
  <c r="V1075" i="35"/>
  <c r="U1075" i="35"/>
  <c r="T1075" i="35"/>
  <c r="X1075" i="35"/>
  <c r="AC1083" i="35"/>
  <c r="AB1083" i="35"/>
  <c r="AA1083" i="35"/>
  <c r="Z1083" i="35"/>
  <c r="Y1083" i="35"/>
  <c r="W1083" i="35"/>
  <c r="V1083" i="35"/>
  <c r="U1083" i="35"/>
  <c r="T1083" i="35"/>
  <c r="X1083" i="35"/>
  <c r="AC1091" i="35"/>
  <c r="AB1091" i="35"/>
  <c r="AA1091" i="35"/>
  <c r="Z1091" i="35"/>
  <c r="Y1091" i="35"/>
  <c r="W1091" i="35"/>
  <c r="V1091" i="35"/>
  <c r="U1091" i="35"/>
  <c r="T1091" i="35"/>
  <c r="X1091" i="35"/>
  <c r="AC1099" i="35"/>
  <c r="AB1099" i="35"/>
  <c r="AA1099" i="35"/>
  <c r="Z1099" i="35"/>
  <c r="Y1099" i="35"/>
  <c r="W1099" i="35"/>
  <c r="V1099" i="35"/>
  <c r="U1099" i="35"/>
  <c r="T1099" i="35"/>
  <c r="X1099" i="35"/>
  <c r="AC1107" i="35"/>
  <c r="AB1107" i="35"/>
  <c r="AA1107" i="35"/>
  <c r="Z1107" i="35"/>
  <c r="Y1107" i="35"/>
  <c r="X1107" i="35"/>
  <c r="W1107" i="35"/>
  <c r="V1107" i="35"/>
  <c r="U1107" i="35"/>
  <c r="T1107" i="35"/>
  <c r="AC1115" i="35"/>
  <c r="AB1115" i="35"/>
  <c r="AA1115" i="35"/>
  <c r="Z1115" i="35"/>
  <c r="Y1115" i="35"/>
  <c r="X1115" i="35"/>
  <c r="W1115" i="35"/>
  <c r="V1115" i="35"/>
  <c r="U1115" i="35"/>
  <c r="T1115" i="35"/>
  <c r="AC1123" i="35"/>
  <c r="AB1123" i="35"/>
  <c r="AA1123" i="35"/>
  <c r="Z1123" i="35"/>
  <c r="Y1123" i="35"/>
  <c r="X1123" i="35"/>
  <c r="W1123" i="35"/>
  <c r="V1123" i="35"/>
  <c r="U1123" i="35"/>
  <c r="T1123" i="35"/>
  <c r="AC1131" i="35"/>
  <c r="AB1131" i="35"/>
  <c r="AA1131" i="35"/>
  <c r="Z1131" i="35"/>
  <c r="Y1131" i="35"/>
  <c r="X1131" i="35"/>
  <c r="W1131" i="35"/>
  <c r="V1131" i="35"/>
  <c r="U1131" i="35"/>
  <c r="T1131" i="35"/>
  <c r="Z1139" i="35"/>
  <c r="Y1139" i="35"/>
  <c r="AC1139" i="35"/>
  <c r="AB1139" i="35"/>
  <c r="AA1139" i="35"/>
  <c r="X1139" i="35"/>
  <c r="W1139" i="35"/>
  <c r="V1139" i="35"/>
  <c r="U1139" i="35"/>
  <c r="T1139" i="35"/>
  <c r="Z1147" i="35"/>
  <c r="Y1147" i="35"/>
  <c r="AC1147" i="35"/>
  <c r="AB1147" i="35"/>
  <c r="AA1147" i="35"/>
  <c r="X1147" i="35"/>
  <c r="W1147" i="35"/>
  <c r="V1147" i="35"/>
  <c r="U1147" i="35"/>
  <c r="T1147" i="35"/>
  <c r="Z1155" i="35"/>
  <c r="Y1155" i="35"/>
  <c r="AC1155" i="35"/>
  <c r="AB1155" i="35"/>
  <c r="AA1155" i="35"/>
  <c r="X1155" i="35"/>
  <c r="W1155" i="35"/>
  <c r="V1155" i="35"/>
  <c r="U1155" i="35"/>
  <c r="T1155" i="35"/>
  <c r="Z1163" i="35"/>
  <c r="Y1163" i="35"/>
  <c r="AC1163" i="35"/>
  <c r="AB1163" i="35"/>
  <c r="AA1163" i="35"/>
  <c r="X1163" i="35"/>
  <c r="W1163" i="35"/>
  <c r="V1163" i="35"/>
  <c r="U1163" i="35"/>
  <c r="T1163" i="35"/>
  <c r="Z1171" i="35"/>
  <c r="Y1171" i="35"/>
  <c r="AC1171" i="35"/>
  <c r="AB1171" i="35"/>
  <c r="AA1171" i="35"/>
  <c r="X1171" i="35"/>
  <c r="W1171" i="35"/>
  <c r="V1171" i="35"/>
  <c r="U1171" i="35"/>
  <c r="T1171" i="35"/>
  <c r="Z1179" i="35"/>
  <c r="Y1179" i="35"/>
  <c r="AC1179" i="35"/>
  <c r="AB1179" i="35"/>
  <c r="AA1179" i="35"/>
  <c r="X1179" i="35"/>
  <c r="W1179" i="35"/>
  <c r="V1179" i="35"/>
  <c r="U1179" i="35"/>
  <c r="T1179" i="35"/>
  <c r="AC85" i="35"/>
  <c r="AB85" i="35"/>
  <c r="AA85" i="35"/>
  <c r="Z85" i="35"/>
  <c r="Y85" i="35"/>
  <c r="AC141" i="35"/>
  <c r="AB141" i="35"/>
  <c r="AA141" i="35"/>
  <c r="Z141" i="35"/>
  <c r="Y141" i="35"/>
  <c r="AC157" i="35"/>
  <c r="AB157" i="35"/>
  <c r="AA157" i="35"/>
  <c r="Z157" i="35"/>
  <c r="Y157" i="35"/>
  <c r="Z213" i="35"/>
  <c r="Y213" i="35"/>
  <c r="AB213" i="35"/>
  <c r="AC213" i="35"/>
  <c r="AA213" i="35"/>
  <c r="Z261" i="35"/>
  <c r="Y261" i="35"/>
  <c r="AB261" i="35"/>
  <c r="AC261" i="35"/>
  <c r="AA261" i="35"/>
  <c r="V693" i="35"/>
  <c r="U693" i="35"/>
  <c r="T693" i="35"/>
  <c r="X693" i="35"/>
  <c r="W693" i="35"/>
  <c r="Z829" i="35"/>
  <c r="Y829" i="35"/>
  <c r="AC829" i="35"/>
  <c r="AB829" i="35"/>
  <c r="AA829" i="35"/>
  <c r="T1013" i="35"/>
  <c r="X1013" i="35"/>
  <c r="W1013" i="35"/>
  <c r="V1013" i="35"/>
  <c r="U1013" i="35"/>
  <c r="T1157" i="35"/>
  <c r="X1157" i="35"/>
  <c r="W1157" i="35"/>
  <c r="V1157" i="35"/>
  <c r="U1157" i="35"/>
  <c r="X68" i="35"/>
  <c r="W68" i="35"/>
  <c r="V68" i="35"/>
  <c r="U68" i="35"/>
  <c r="T68" i="35"/>
  <c r="X84" i="35"/>
  <c r="W84" i="35"/>
  <c r="V84" i="35"/>
  <c r="U84" i="35"/>
  <c r="T84" i="35"/>
  <c r="X100" i="35"/>
  <c r="W100" i="35"/>
  <c r="V100" i="35"/>
  <c r="U100" i="35"/>
  <c r="T100" i="35"/>
  <c r="X124" i="35"/>
  <c r="W124" i="35"/>
  <c r="V124" i="35"/>
  <c r="U124" i="35"/>
  <c r="T124" i="35"/>
  <c r="X132" i="35"/>
  <c r="W132" i="35"/>
  <c r="V132" i="35"/>
  <c r="U132" i="35"/>
  <c r="T132" i="35"/>
  <c r="X140" i="35"/>
  <c r="W140" i="35"/>
  <c r="V140" i="35"/>
  <c r="U140" i="35"/>
  <c r="T140" i="35"/>
  <c r="X148" i="35"/>
  <c r="W148" i="35"/>
  <c r="V148" i="35"/>
  <c r="U148" i="35"/>
  <c r="T148" i="35"/>
  <c r="X156" i="35"/>
  <c r="W156" i="35"/>
  <c r="V156" i="35"/>
  <c r="U156" i="35"/>
  <c r="T156" i="35"/>
  <c r="U196" i="35"/>
  <c r="T196" i="35"/>
  <c r="W196" i="35"/>
  <c r="X196" i="35"/>
  <c r="V196" i="35"/>
  <c r="U204" i="35"/>
  <c r="T204" i="35"/>
  <c r="W204" i="35"/>
  <c r="V204" i="35"/>
  <c r="X204" i="35"/>
  <c r="U212" i="35"/>
  <c r="T212" i="35"/>
  <c r="W212" i="35"/>
  <c r="X212" i="35"/>
  <c r="V212" i="35"/>
  <c r="U220" i="35"/>
  <c r="T220" i="35"/>
  <c r="W220" i="35"/>
  <c r="X220" i="35"/>
  <c r="V220" i="35"/>
  <c r="U228" i="35"/>
  <c r="T228" i="35"/>
  <c r="W228" i="35"/>
  <c r="X228" i="35"/>
  <c r="V228" i="35"/>
  <c r="U236" i="35"/>
  <c r="T236" i="35"/>
  <c r="W236" i="35"/>
  <c r="X236" i="35"/>
  <c r="V236" i="35"/>
  <c r="U268" i="35"/>
  <c r="T268" i="35"/>
  <c r="W268" i="35"/>
  <c r="V268" i="35"/>
  <c r="X268" i="35"/>
  <c r="U284" i="35"/>
  <c r="T284" i="35"/>
  <c r="W284" i="35"/>
  <c r="X284" i="35"/>
  <c r="V284" i="35"/>
  <c r="U292" i="35"/>
  <c r="T292" i="35"/>
  <c r="W292" i="35"/>
  <c r="X292" i="35"/>
  <c r="V292" i="35"/>
  <c r="U300" i="35"/>
  <c r="T300" i="35"/>
  <c r="W300" i="35"/>
  <c r="X300" i="35"/>
  <c r="V300" i="35"/>
  <c r="U316" i="35"/>
  <c r="T316" i="35"/>
  <c r="W316" i="35"/>
  <c r="V316" i="35"/>
  <c r="X316" i="35"/>
  <c r="AA420" i="35"/>
  <c r="Z420" i="35"/>
  <c r="Y420" i="35"/>
  <c r="AC420" i="35"/>
  <c r="AB420" i="35"/>
  <c r="AA428" i="35"/>
  <c r="Z428" i="35"/>
  <c r="Y428" i="35"/>
  <c r="AC428" i="35"/>
  <c r="AB428" i="35"/>
  <c r="AA436" i="35"/>
  <c r="Z436" i="35"/>
  <c r="Y436" i="35"/>
  <c r="AC436" i="35"/>
  <c r="AB436" i="35"/>
  <c r="AA484" i="35"/>
  <c r="Z484" i="35"/>
  <c r="Y484" i="35"/>
  <c r="AC484" i="35"/>
  <c r="AB484" i="35"/>
  <c r="AA508" i="35"/>
  <c r="Z508" i="35"/>
  <c r="Y508" i="35"/>
  <c r="AC508" i="35"/>
  <c r="AB508" i="35"/>
  <c r="X524" i="35"/>
  <c r="W524" i="35"/>
  <c r="U524" i="35"/>
  <c r="V524" i="35"/>
  <c r="T524" i="35"/>
  <c r="AA532" i="35"/>
  <c r="Z532" i="35"/>
  <c r="Y532" i="35"/>
  <c r="AC532" i="35"/>
  <c r="AB532" i="35"/>
  <c r="AA540" i="35"/>
  <c r="Z540" i="35"/>
  <c r="Y540" i="35"/>
  <c r="AC540" i="35"/>
  <c r="AB540" i="35"/>
  <c r="AA548" i="35"/>
  <c r="Z548" i="35"/>
  <c r="Y548" i="35"/>
  <c r="AC548" i="35"/>
  <c r="AB548" i="35"/>
  <c r="AA556" i="35"/>
  <c r="Z556" i="35"/>
  <c r="Y556" i="35"/>
  <c r="AC556" i="35"/>
  <c r="AB556" i="35"/>
  <c r="X588" i="35"/>
  <c r="W588" i="35"/>
  <c r="V588" i="35"/>
  <c r="U588" i="35"/>
  <c r="T588" i="35"/>
  <c r="Z588" i="35"/>
  <c r="Y588" i="35"/>
  <c r="AA588" i="35"/>
  <c r="AC588" i="35"/>
  <c r="AB588" i="35"/>
  <c r="Z596" i="35"/>
  <c r="Y596" i="35"/>
  <c r="AB596" i="35"/>
  <c r="AA596" i="35"/>
  <c r="AC596" i="35"/>
  <c r="Z604" i="35"/>
  <c r="Y604" i="35"/>
  <c r="AC604" i="35"/>
  <c r="AA604" i="35"/>
  <c r="AB604" i="35"/>
  <c r="Z612" i="35"/>
  <c r="Y612" i="35"/>
  <c r="AC612" i="35"/>
  <c r="AB612" i="35"/>
  <c r="AA612" i="35"/>
  <c r="Z620" i="35"/>
  <c r="Y620" i="35"/>
  <c r="AC620" i="35"/>
  <c r="AB620" i="35"/>
  <c r="AA620" i="35"/>
  <c r="Z628" i="35"/>
  <c r="Y628" i="35"/>
  <c r="AC628" i="35"/>
  <c r="AB628" i="35"/>
  <c r="AA628" i="35"/>
  <c r="Z636" i="35"/>
  <c r="Y636" i="35"/>
  <c r="AC636" i="35"/>
  <c r="AB636" i="35"/>
  <c r="AA636" i="35"/>
  <c r="Z644" i="35"/>
  <c r="Y644" i="35"/>
  <c r="AB644" i="35"/>
  <c r="AA644" i="35"/>
  <c r="AC644" i="35"/>
  <c r="X652" i="35"/>
  <c r="W652" i="35"/>
  <c r="V652" i="35"/>
  <c r="U652" i="35"/>
  <c r="T652" i="35"/>
  <c r="Z652" i="35"/>
  <c r="Y652" i="35"/>
  <c r="AA652" i="35"/>
  <c r="AC652" i="35"/>
  <c r="AB652" i="35"/>
  <c r="AA660" i="35"/>
  <c r="Z660" i="35"/>
  <c r="Y660" i="35"/>
  <c r="AC660" i="35"/>
  <c r="AB660" i="35"/>
  <c r="AA668" i="35"/>
  <c r="Z668" i="35"/>
  <c r="Y668" i="35"/>
  <c r="AC668" i="35"/>
  <c r="AB668" i="35"/>
  <c r="X700" i="35"/>
  <c r="W700" i="35"/>
  <c r="V700" i="35"/>
  <c r="U700" i="35"/>
  <c r="T700" i="35"/>
  <c r="Y724" i="35"/>
  <c r="AC724" i="35"/>
  <c r="AA724" i="35"/>
  <c r="AB724" i="35"/>
  <c r="Z724" i="35"/>
  <c r="X764" i="35"/>
  <c r="W764" i="35"/>
  <c r="V764" i="35"/>
  <c r="U764" i="35"/>
  <c r="T764" i="35"/>
  <c r="X772" i="35"/>
  <c r="W772" i="35"/>
  <c r="V772" i="35"/>
  <c r="U772" i="35"/>
  <c r="T772" i="35"/>
  <c r="X780" i="35"/>
  <c r="W780" i="35"/>
  <c r="V780" i="35"/>
  <c r="U780" i="35"/>
  <c r="T780" i="35"/>
  <c r="X788" i="35"/>
  <c r="W788" i="35"/>
  <c r="V788" i="35"/>
  <c r="U788" i="35"/>
  <c r="T788" i="35"/>
  <c r="T796" i="35"/>
  <c r="X796" i="35"/>
  <c r="W796" i="35"/>
  <c r="V796" i="35"/>
  <c r="U796" i="35"/>
  <c r="U812" i="35"/>
  <c r="T812" i="35"/>
  <c r="X812" i="35"/>
  <c r="W812" i="35"/>
  <c r="V812" i="35"/>
  <c r="U820" i="35"/>
  <c r="T820" i="35"/>
  <c r="X820" i="35"/>
  <c r="W820" i="35"/>
  <c r="V820" i="35"/>
  <c r="AC844" i="35"/>
  <c r="AB844" i="35"/>
  <c r="AA844" i="35"/>
  <c r="Z844" i="35"/>
  <c r="Y844" i="35"/>
  <c r="U876" i="35"/>
  <c r="T876" i="35"/>
  <c r="X876" i="35"/>
  <c r="W876" i="35"/>
  <c r="V876" i="35"/>
  <c r="AC900" i="35"/>
  <c r="AB900" i="35"/>
  <c r="AA900" i="35"/>
  <c r="Z900" i="35"/>
  <c r="Y900" i="35"/>
  <c r="U900" i="35"/>
  <c r="T900" i="35"/>
  <c r="X900" i="35"/>
  <c r="W900" i="35"/>
  <c r="V900" i="35"/>
  <c r="AA908" i="35"/>
  <c r="Z908" i="35"/>
  <c r="Y908" i="35"/>
  <c r="AC908" i="35"/>
  <c r="AB908" i="35"/>
  <c r="X908" i="35"/>
  <c r="U908" i="35"/>
  <c r="T908" i="35"/>
  <c r="W908" i="35"/>
  <c r="V908" i="35"/>
  <c r="AB964" i="35"/>
  <c r="AA964" i="35"/>
  <c r="Z964" i="35"/>
  <c r="AC964" i="35"/>
  <c r="Y964" i="35"/>
  <c r="AB972" i="35"/>
  <c r="AA972" i="35"/>
  <c r="Z972" i="35"/>
  <c r="AC972" i="35"/>
  <c r="Y972" i="35"/>
  <c r="AC980" i="35"/>
  <c r="AB980" i="35"/>
  <c r="AA980" i="35"/>
  <c r="Z980" i="35"/>
  <c r="Y980" i="35"/>
  <c r="AC988" i="35"/>
  <c r="AB988" i="35"/>
  <c r="AA988" i="35"/>
  <c r="Z988" i="35"/>
  <c r="Y988" i="35"/>
  <c r="AC996" i="35"/>
  <c r="AB996" i="35"/>
  <c r="AA996" i="35"/>
  <c r="Z996" i="35"/>
  <c r="Y996" i="35"/>
  <c r="AC1004" i="35"/>
  <c r="AB1004" i="35"/>
  <c r="AA1004" i="35"/>
  <c r="Z1004" i="35"/>
  <c r="Y1004" i="35"/>
  <c r="AC1012" i="35"/>
  <c r="AB1012" i="35"/>
  <c r="AA1012" i="35"/>
  <c r="Z1012" i="35"/>
  <c r="Y1012" i="35"/>
  <c r="AC1020" i="35"/>
  <c r="AB1020" i="35"/>
  <c r="AA1020" i="35"/>
  <c r="Z1020" i="35"/>
  <c r="Y1020" i="35"/>
  <c r="AB1028" i="35"/>
  <c r="Z1028" i="35"/>
  <c r="Y1028" i="35"/>
  <c r="AC1028" i="35"/>
  <c r="AA1028" i="35"/>
  <c r="AB1036" i="35"/>
  <c r="AA1036" i="35"/>
  <c r="Z1036" i="35"/>
  <c r="Y1036" i="35"/>
  <c r="AC1036" i="35"/>
  <c r="AB1044" i="35"/>
  <c r="AA1044" i="35"/>
  <c r="Z1044" i="35"/>
  <c r="Y1044" i="35"/>
  <c r="AC1044" i="35"/>
  <c r="AB1052" i="35"/>
  <c r="AA1052" i="35"/>
  <c r="Z1052" i="35"/>
  <c r="Y1052" i="35"/>
  <c r="AC1052" i="35"/>
  <c r="AB1060" i="35"/>
  <c r="AA1060" i="35"/>
  <c r="Z1060" i="35"/>
  <c r="Y1060" i="35"/>
  <c r="AC1060" i="35"/>
  <c r="AB1068" i="35"/>
  <c r="AA1068" i="35"/>
  <c r="Z1068" i="35"/>
  <c r="Y1068" i="35"/>
  <c r="AC1068" i="35"/>
  <c r="AB1076" i="35"/>
  <c r="AA1076" i="35"/>
  <c r="Z1076" i="35"/>
  <c r="Y1076" i="35"/>
  <c r="AC1076" i="35"/>
  <c r="AB1084" i="35"/>
  <c r="AA1084" i="35"/>
  <c r="Z1084" i="35"/>
  <c r="Y1084" i="35"/>
  <c r="AC1084" i="35"/>
  <c r="AB1092" i="35"/>
  <c r="AA1092" i="35"/>
  <c r="Z1092" i="35"/>
  <c r="Y1092" i="35"/>
  <c r="AC1092" i="35"/>
  <c r="AB1100" i="35"/>
  <c r="AA1100" i="35"/>
  <c r="Z1100" i="35"/>
  <c r="Y1100" i="35"/>
  <c r="AC1100" i="35"/>
  <c r="AC1108" i="35"/>
  <c r="AB1108" i="35"/>
  <c r="AA1108" i="35"/>
  <c r="Z1108" i="35"/>
  <c r="Y1108" i="35"/>
  <c r="AC1116" i="35"/>
  <c r="AB1116" i="35"/>
  <c r="AA1116" i="35"/>
  <c r="Z1116" i="35"/>
  <c r="Y1116" i="35"/>
  <c r="AC1124" i="35"/>
  <c r="AB1124" i="35"/>
  <c r="AA1124" i="35"/>
  <c r="Z1124" i="35"/>
  <c r="Y1124" i="35"/>
  <c r="AC1132" i="35"/>
  <c r="AB1132" i="35"/>
  <c r="AA1132" i="35"/>
  <c r="Z1132" i="35"/>
  <c r="Y1132" i="35"/>
  <c r="AC1140" i="35"/>
  <c r="AB1140" i="35"/>
  <c r="AA1140" i="35"/>
  <c r="Z1140" i="35"/>
  <c r="Y1140" i="35"/>
  <c r="AC1148" i="35"/>
  <c r="AB1148" i="35"/>
  <c r="AA1148" i="35"/>
  <c r="Z1148" i="35"/>
  <c r="Y1148" i="35"/>
  <c r="AC1156" i="35"/>
  <c r="AB1156" i="35"/>
  <c r="AA1156" i="35"/>
  <c r="Z1156" i="35"/>
  <c r="Y1156" i="35"/>
  <c r="AC1164" i="35"/>
  <c r="AB1164" i="35"/>
  <c r="AA1164" i="35"/>
  <c r="Z1164" i="35"/>
  <c r="Y1164" i="35"/>
  <c r="AC1172" i="35"/>
  <c r="AB1172" i="35"/>
  <c r="AA1172" i="35"/>
  <c r="Z1172" i="35"/>
  <c r="Y1172" i="35"/>
  <c r="W189" i="35"/>
  <c r="T189" i="35"/>
  <c r="V189" i="35"/>
  <c r="U189" i="35"/>
  <c r="X189" i="35"/>
  <c r="W1397" i="35"/>
  <c r="V1397" i="35"/>
  <c r="U1397" i="35"/>
  <c r="T1397" i="35"/>
  <c r="X1397" i="35"/>
  <c r="V1295" i="35"/>
  <c r="U1295" i="35"/>
  <c r="T1295" i="35"/>
  <c r="X1295" i="35"/>
  <c r="W1295" i="35"/>
  <c r="V1303" i="35"/>
  <c r="U1303" i="35"/>
  <c r="T1303" i="35"/>
  <c r="X1303" i="35"/>
  <c r="W1303" i="35"/>
  <c r="V1311" i="35"/>
  <c r="U1311" i="35"/>
  <c r="T1311" i="35"/>
  <c r="X1311" i="35"/>
  <c r="W1311" i="35"/>
  <c r="V1319" i="35"/>
  <c r="U1319" i="35"/>
  <c r="T1319" i="35"/>
  <c r="X1319" i="35"/>
  <c r="W1319" i="35"/>
  <c r="V1327" i="35"/>
  <c r="U1327" i="35"/>
  <c r="T1327" i="35"/>
  <c r="W1327" i="35"/>
  <c r="X1327" i="35"/>
  <c r="W1335" i="35"/>
  <c r="V1335" i="35"/>
  <c r="U1335" i="35"/>
  <c r="T1335" i="35"/>
  <c r="X1335" i="35"/>
  <c r="AC1479" i="35"/>
  <c r="AB1479" i="35"/>
  <c r="AA1479" i="35"/>
  <c r="Z1479" i="35"/>
  <c r="Y1479" i="35"/>
  <c r="W1511" i="35"/>
  <c r="V1511" i="35"/>
  <c r="U1511" i="35"/>
  <c r="T1511" i="35"/>
  <c r="X1511" i="35"/>
  <c r="AC1493" i="35"/>
  <c r="AB1493" i="35"/>
  <c r="AA1493" i="35"/>
  <c r="Z1493" i="35"/>
  <c r="Y1493" i="35"/>
  <c r="W1405" i="35"/>
  <c r="V1405" i="35"/>
  <c r="U1405" i="35"/>
  <c r="T1405" i="35"/>
  <c r="X1405" i="35"/>
  <c r="X1185" i="35"/>
  <c r="W1185" i="35"/>
  <c r="V1185" i="35"/>
  <c r="U1185" i="35"/>
  <c r="T1185" i="35"/>
  <c r="X1193" i="35"/>
  <c r="W1193" i="35"/>
  <c r="V1193" i="35"/>
  <c r="U1193" i="35"/>
  <c r="T1193" i="35"/>
  <c r="X1201" i="35"/>
  <c r="W1201" i="35"/>
  <c r="V1201" i="35"/>
  <c r="U1201" i="35"/>
  <c r="T1201" i="35"/>
  <c r="X1209" i="35"/>
  <c r="W1209" i="35"/>
  <c r="V1209" i="35"/>
  <c r="U1209" i="35"/>
  <c r="T1209" i="35"/>
  <c r="X1217" i="35"/>
  <c r="W1217" i="35"/>
  <c r="V1217" i="35"/>
  <c r="U1217" i="35"/>
  <c r="T1217" i="35"/>
  <c r="X1225" i="35"/>
  <c r="W1225" i="35"/>
  <c r="V1225" i="35"/>
  <c r="U1225" i="35"/>
  <c r="T1225" i="35"/>
  <c r="X1233" i="35"/>
  <c r="W1233" i="35"/>
  <c r="V1233" i="35"/>
  <c r="U1233" i="35"/>
  <c r="T1233" i="35"/>
  <c r="X1241" i="35"/>
  <c r="W1241" i="35"/>
  <c r="V1241" i="35"/>
  <c r="U1241" i="35"/>
  <c r="T1241" i="35"/>
  <c r="W1546" i="35"/>
  <c r="V1546" i="35"/>
  <c r="U1546" i="35"/>
  <c r="T1546" i="35"/>
  <c r="X1546" i="35"/>
  <c r="W1562" i="35"/>
  <c r="V1562" i="35"/>
  <c r="U1562" i="35"/>
  <c r="T1562" i="35"/>
  <c r="X1562" i="35"/>
  <c r="W1578" i="35"/>
  <c r="V1578" i="35"/>
  <c r="U1578" i="35"/>
  <c r="T1578" i="35"/>
  <c r="X1578" i="35"/>
  <c r="W1413" i="35"/>
  <c r="V1413" i="35"/>
  <c r="U1413" i="35"/>
  <c r="T1413" i="35"/>
  <c r="X1413" i="35"/>
  <c r="V1490" i="35"/>
  <c r="U1490" i="35"/>
  <c r="T1490" i="35"/>
  <c r="X1490" i="35"/>
  <c r="W1490" i="35"/>
  <c r="V1498" i="35"/>
  <c r="U1498" i="35"/>
  <c r="T1498" i="35"/>
  <c r="X1498" i="35"/>
  <c r="W1498" i="35"/>
  <c r="V1506" i="35"/>
  <c r="U1506" i="35"/>
  <c r="T1506" i="35"/>
  <c r="X1506" i="35"/>
  <c r="W1506" i="35"/>
  <c r="V1514" i="35"/>
  <c r="U1514" i="35"/>
  <c r="T1514" i="35"/>
  <c r="X1514" i="35"/>
  <c r="W1514" i="35"/>
  <c r="W1522" i="35"/>
  <c r="V1522" i="35"/>
  <c r="U1522" i="35"/>
  <c r="X1522" i="35"/>
  <c r="T1522" i="35"/>
  <c r="W1530" i="35"/>
  <c r="V1530" i="35"/>
  <c r="U1530" i="35"/>
  <c r="T1530" i="35"/>
  <c r="X1530" i="35"/>
  <c r="W1538" i="35"/>
  <c r="V1538" i="35"/>
  <c r="U1538" i="35"/>
  <c r="T1538" i="35"/>
  <c r="X1538" i="35"/>
  <c r="W1554" i="35"/>
  <c r="V1554" i="35"/>
  <c r="U1554" i="35"/>
  <c r="T1554" i="35"/>
  <c r="X1554" i="35"/>
  <c r="W1570" i="35"/>
  <c r="V1570" i="35"/>
  <c r="U1570" i="35"/>
  <c r="T1570" i="35"/>
  <c r="X1570" i="35"/>
  <c r="W1429" i="35"/>
  <c r="U1429" i="35"/>
  <c r="X1429" i="35"/>
  <c r="V1429" i="35"/>
  <c r="T1429" i="35"/>
  <c r="AA1339" i="35"/>
  <c r="Z1339" i="35"/>
  <c r="Y1339" i="35"/>
  <c r="AC1339" i="35"/>
  <c r="AB1339" i="35"/>
  <c r="X1435" i="35"/>
  <c r="W1435" i="35"/>
  <c r="U1435" i="35"/>
  <c r="V1435" i="35"/>
  <c r="T1435" i="35"/>
  <c r="X1443" i="35"/>
  <c r="W1443" i="35"/>
  <c r="U1443" i="35"/>
  <c r="V1443" i="35"/>
  <c r="T1443" i="35"/>
  <c r="X1451" i="35"/>
  <c r="W1451" i="35"/>
  <c r="U1451" i="35"/>
  <c r="V1451" i="35"/>
  <c r="T1451" i="35"/>
  <c r="X1459" i="35"/>
  <c r="W1459" i="35"/>
  <c r="U1459" i="35"/>
  <c r="V1459" i="35"/>
  <c r="T1459" i="35"/>
  <c r="W1467" i="35"/>
  <c r="V1467" i="35"/>
  <c r="X1467" i="35"/>
  <c r="U1467" i="35"/>
  <c r="T1467" i="35"/>
  <c r="X1475" i="35"/>
  <c r="W1475" i="35"/>
  <c r="V1475" i="35"/>
  <c r="U1475" i="35"/>
  <c r="T1475" i="35"/>
  <c r="W1421" i="35"/>
  <c r="U1421" i="35"/>
  <c r="X1421" i="35"/>
  <c r="V1421" i="35"/>
  <c r="T1421" i="35"/>
  <c r="W1389" i="35"/>
  <c r="V1389" i="35"/>
  <c r="U1389" i="35"/>
  <c r="T1389" i="35"/>
  <c r="X1389" i="35"/>
  <c r="U14" i="35"/>
  <c r="T14" i="35"/>
  <c r="V14" i="35"/>
  <c r="X14" i="35"/>
  <c r="W14" i="35"/>
  <c r="W230" i="35"/>
  <c r="V230" i="35"/>
  <c r="T230" i="35"/>
  <c r="X230" i="35"/>
  <c r="U230" i="35"/>
  <c r="W254" i="35"/>
  <c r="V254" i="35"/>
  <c r="T254" i="35"/>
  <c r="U254" i="35"/>
  <c r="X254" i="35"/>
  <c r="AC478" i="35"/>
  <c r="AB478" i="35"/>
  <c r="AA478" i="35"/>
  <c r="Z478" i="35"/>
  <c r="Y478" i="35"/>
  <c r="AA726" i="35"/>
  <c r="Z726" i="35"/>
  <c r="Y726" i="35"/>
  <c r="AC726" i="35"/>
  <c r="AB726" i="35"/>
  <c r="AC854" i="35"/>
  <c r="AB854" i="35"/>
  <c r="AA854" i="35"/>
  <c r="Z854" i="35"/>
  <c r="Y854" i="35"/>
  <c r="X942" i="35"/>
  <c r="V942" i="35"/>
  <c r="U942" i="35"/>
  <c r="T942" i="35"/>
  <c r="W942" i="35"/>
  <c r="X1106" i="35"/>
  <c r="W1106" i="35"/>
  <c r="V1106" i="35"/>
  <c r="U1106" i="35"/>
  <c r="T1106" i="35"/>
  <c r="X469" i="35"/>
  <c r="W469" i="35"/>
  <c r="V469" i="35"/>
  <c r="U469" i="35"/>
  <c r="T469" i="35"/>
  <c r="W597" i="35"/>
  <c r="V597" i="35"/>
  <c r="U597" i="35"/>
  <c r="T597" i="35"/>
  <c r="X597" i="35"/>
  <c r="T223" i="35"/>
  <c r="X223" i="35"/>
  <c r="V223" i="35"/>
  <c r="U223" i="35"/>
  <c r="W223" i="35"/>
  <c r="X1074" i="35"/>
  <c r="W1074" i="35"/>
  <c r="V1074" i="35"/>
  <c r="U1074" i="35"/>
  <c r="T1074" i="35"/>
  <c r="AC600" i="35"/>
  <c r="AB600" i="35"/>
  <c r="AA600" i="35"/>
  <c r="Z600" i="35"/>
  <c r="Y600" i="35"/>
  <c r="AC648" i="35"/>
  <c r="AB648" i="35"/>
  <c r="AA648" i="35"/>
  <c r="Z648" i="35"/>
  <c r="Y648" i="35"/>
  <c r="X1058" i="35"/>
  <c r="W1058" i="35"/>
  <c r="V1058" i="35"/>
  <c r="U1058" i="35"/>
  <c r="T1058" i="35"/>
  <c r="V289" i="35"/>
  <c r="U289" i="35"/>
  <c r="X289" i="35"/>
  <c r="T289" i="35"/>
  <c r="W289" i="35"/>
  <c r="AB489" i="35"/>
  <c r="AA489" i="35"/>
  <c r="Z489" i="35"/>
  <c r="Y489" i="35"/>
  <c r="AC489" i="35"/>
  <c r="Z745" i="35"/>
  <c r="Y745" i="35"/>
  <c r="AB745" i="35"/>
  <c r="AA745" i="35"/>
  <c r="AC745" i="35"/>
  <c r="V809" i="35"/>
  <c r="U809" i="35"/>
  <c r="T809" i="35"/>
  <c r="X809" i="35"/>
  <c r="W809" i="35"/>
  <c r="AC889" i="35"/>
  <c r="AB889" i="35"/>
  <c r="AA889" i="35"/>
  <c r="Z889" i="35"/>
  <c r="Y889" i="35"/>
  <c r="U1010" i="35"/>
  <c r="T1010" i="35"/>
  <c r="X1010" i="35"/>
  <c r="W1010" i="35"/>
  <c r="V1010" i="35"/>
  <c r="X1082" i="35"/>
  <c r="W1082" i="35"/>
  <c r="V1082" i="35"/>
  <c r="U1082" i="35"/>
  <c r="T1082" i="35"/>
  <c r="AC138" i="35"/>
  <c r="AB138" i="35"/>
  <c r="AA138" i="35"/>
  <c r="Y138" i="35"/>
  <c r="Z138" i="35"/>
  <c r="AA322" i="35"/>
  <c r="Z322" i="35"/>
  <c r="AC322" i="35"/>
  <c r="Y322" i="35"/>
  <c r="AB322" i="35"/>
  <c r="AC706" i="35"/>
  <c r="AB706" i="35"/>
  <c r="AA706" i="35"/>
  <c r="Y706" i="35"/>
  <c r="Z706" i="35"/>
  <c r="V709" i="35"/>
  <c r="U709" i="35"/>
  <c r="T709" i="35"/>
  <c r="X709" i="35"/>
  <c r="W709" i="35"/>
  <c r="V499" i="35"/>
  <c r="U499" i="35"/>
  <c r="T499" i="35"/>
  <c r="X499" i="35"/>
  <c r="W499" i="35"/>
  <c r="V907" i="35"/>
  <c r="U907" i="35"/>
  <c r="T907" i="35"/>
  <c r="X907" i="35"/>
  <c r="W907" i="35"/>
  <c r="X885" i="35"/>
  <c r="W885" i="35"/>
  <c r="V885" i="35"/>
  <c r="U885" i="35"/>
  <c r="T885" i="35"/>
  <c r="X92" i="35"/>
  <c r="W92" i="35"/>
  <c r="V92" i="35"/>
  <c r="U92" i="35"/>
  <c r="T92" i="35"/>
  <c r="U252" i="35"/>
  <c r="T252" i="35"/>
  <c r="W252" i="35"/>
  <c r="V252" i="35"/>
  <c r="X252" i="35"/>
  <c r="AC5" i="35"/>
  <c r="AB5" i="35"/>
  <c r="Y5" i="35"/>
  <c r="AA5" i="35"/>
  <c r="Z5" i="35"/>
  <c r="W21" i="35"/>
  <c r="V21" i="35"/>
  <c r="U21" i="35"/>
  <c r="X21" i="35"/>
  <c r="T21" i="35"/>
  <c r="W61" i="35"/>
  <c r="U61" i="35"/>
  <c r="V61" i="35"/>
  <c r="T61" i="35"/>
  <c r="X61" i="35"/>
  <c r="X1415" i="35"/>
  <c r="W1415" i="35"/>
  <c r="V1415" i="35"/>
  <c r="U1415" i="35"/>
  <c r="T1415" i="35"/>
  <c r="AB262" i="35"/>
  <c r="AA262" i="35"/>
  <c r="Y262" i="35"/>
  <c r="AC262" i="35"/>
  <c r="Z262" i="35"/>
  <c r="AB294" i="35"/>
  <c r="AA294" i="35"/>
  <c r="Y294" i="35"/>
  <c r="AC294" i="35"/>
  <c r="Z294" i="35"/>
  <c r="AB310" i="35"/>
  <c r="AA310" i="35"/>
  <c r="Y310" i="35"/>
  <c r="AC310" i="35"/>
  <c r="Z310" i="35"/>
  <c r="U534" i="35"/>
  <c r="T534" i="35"/>
  <c r="W534" i="35"/>
  <c r="V534" i="35"/>
  <c r="X534" i="35"/>
  <c r="U558" i="35"/>
  <c r="T558" i="35"/>
  <c r="W558" i="35"/>
  <c r="X558" i="35"/>
  <c r="V558" i="35"/>
  <c r="T606" i="35"/>
  <c r="X606" i="35"/>
  <c r="U606" i="35"/>
  <c r="W606" i="35"/>
  <c r="V606" i="35"/>
  <c r="T630" i="35"/>
  <c r="X630" i="35"/>
  <c r="W630" i="35"/>
  <c r="V630" i="35"/>
  <c r="U630" i="35"/>
  <c r="T646" i="35"/>
  <c r="X646" i="35"/>
  <c r="W646" i="35"/>
  <c r="V646" i="35"/>
  <c r="U646" i="35"/>
  <c r="X694" i="35"/>
  <c r="W694" i="35"/>
  <c r="U694" i="35"/>
  <c r="V694" i="35"/>
  <c r="T694" i="35"/>
  <c r="X718" i="35"/>
  <c r="W718" i="35"/>
  <c r="U718" i="35"/>
  <c r="V718" i="35"/>
  <c r="T718" i="35"/>
  <c r="AA766" i="35"/>
  <c r="Z766" i="35"/>
  <c r="Y766" i="35"/>
  <c r="AC766" i="35"/>
  <c r="AB766" i="35"/>
  <c r="AC790" i="35"/>
  <c r="AB790" i="35"/>
  <c r="AA790" i="35"/>
  <c r="Z790" i="35"/>
  <c r="Y790" i="35"/>
  <c r="AC814" i="35"/>
  <c r="AB814" i="35"/>
  <c r="AA814" i="35"/>
  <c r="Z814" i="35"/>
  <c r="Y814" i="35"/>
  <c r="AC878" i="35"/>
  <c r="AB878" i="35"/>
  <c r="AA878" i="35"/>
  <c r="Z878" i="35"/>
  <c r="Y878" i="35"/>
  <c r="Y974" i="35"/>
  <c r="AC974" i="35"/>
  <c r="AB974" i="35"/>
  <c r="AA974" i="35"/>
  <c r="Z974" i="35"/>
  <c r="X982" i="35"/>
  <c r="W982" i="35"/>
  <c r="V982" i="35"/>
  <c r="U982" i="35"/>
  <c r="T982" i="35"/>
  <c r="Y998" i="35"/>
  <c r="AC998" i="35"/>
  <c r="AB998" i="35"/>
  <c r="AA998" i="35"/>
  <c r="Z998" i="35"/>
  <c r="X1006" i="35"/>
  <c r="W1006" i="35"/>
  <c r="V1006" i="35"/>
  <c r="U1006" i="35"/>
  <c r="T1006" i="35"/>
  <c r="Y1022" i="35"/>
  <c r="AC1022" i="35"/>
  <c r="AB1022" i="35"/>
  <c r="AA1022" i="35"/>
  <c r="Z1022" i="35"/>
  <c r="V1030" i="35"/>
  <c r="T1030" i="35"/>
  <c r="U1030" i="35"/>
  <c r="X1030" i="35"/>
  <c r="W1030" i="35"/>
  <c r="AC1046" i="35"/>
  <c r="AB1046" i="35"/>
  <c r="AA1046" i="35"/>
  <c r="Z1046" i="35"/>
  <c r="Y1046" i="35"/>
  <c r="V1054" i="35"/>
  <c r="U1054" i="35"/>
  <c r="T1054" i="35"/>
  <c r="X1054" i="35"/>
  <c r="W1054" i="35"/>
  <c r="AC1070" i="35"/>
  <c r="AB1070" i="35"/>
  <c r="AA1070" i="35"/>
  <c r="Z1070" i="35"/>
  <c r="Y1070" i="35"/>
  <c r="V1078" i="35"/>
  <c r="U1078" i="35"/>
  <c r="T1078" i="35"/>
  <c r="X1078" i="35"/>
  <c r="W1078" i="35"/>
  <c r="AC1094" i="35"/>
  <c r="AB1094" i="35"/>
  <c r="AA1094" i="35"/>
  <c r="Z1094" i="35"/>
  <c r="Y1094" i="35"/>
  <c r="W1102" i="35"/>
  <c r="V1102" i="35"/>
  <c r="U1102" i="35"/>
  <c r="T1102" i="35"/>
  <c r="X1102" i="35"/>
  <c r="AC1118" i="35"/>
  <c r="AB1118" i="35"/>
  <c r="AA1118" i="35"/>
  <c r="Z1118" i="35"/>
  <c r="Y1118" i="35"/>
  <c r="Y1134" i="35"/>
  <c r="AC1134" i="35"/>
  <c r="AB1134" i="35"/>
  <c r="AA1134" i="35"/>
  <c r="Z1134" i="35"/>
  <c r="X1142" i="35"/>
  <c r="W1142" i="35"/>
  <c r="V1142" i="35"/>
  <c r="U1142" i="35"/>
  <c r="T1142" i="35"/>
  <c r="Y1158" i="35"/>
  <c r="AC1158" i="35"/>
  <c r="AB1158" i="35"/>
  <c r="AA1158" i="35"/>
  <c r="Z1158" i="35"/>
  <c r="X1166" i="35"/>
  <c r="W1166" i="35"/>
  <c r="V1166" i="35"/>
  <c r="U1166" i="35"/>
  <c r="T1166" i="35"/>
  <c r="AC117" i="35"/>
  <c r="AB117" i="35"/>
  <c r="AA117" i="35"/>
  <c r="Z117" i="35"/>
  <c r="Y117" i="35"/>
  <c r="X861" i="35"/>
  <c r="W861" i="35"/>
  <c r="V861" i="35"/>
  <c r="U861" i="35"/>
  <c r="T861" i="35"/>
  <c r="T1149" i="35"/>
  <c r="X1149" i="35"/>
  <c r="W1149" i="35"/>
  <c r="V1149" i="35"/>
  <c r="U1149" i="35"/>
  <c r="X391" i="35"/>
  <c r="W391" i="35"/>
  <c r="V391" i="35"/>
  <c r="T391" i="35"/>
  <c r="U391" i="35"/>
  <c r="X495" i="35"/>
  <c r="W495" i="35"/>
  <c r="V495" i="35"/>
  <c r="T495" i="35"/>
  <c r="U495" i="35"/>
  <c r="X519" i="35"/>
  <c r="W519" i="35"/>
  <c r="V519" i="35"/>
  <c r="T519" i="35"/>
  <c r="U519" i="35"/>
  <c r="Y599" i="35"/>
  <c r="AC599" i="35"/>
  <c r="AB599" i="35"/>
  <c r="AA599" i="35"/>
  <c r="Z599" i="35"/>
  <c r="Y623" i="35"/>
  <c r="AC623" i="35"/>
  <c r="Z623" i="35"/>
  <c r="AB623" i="35"/>
  <c r="AA623" i="35"/>
  <c r="Y647" i="35"/>
  <c r="AC647" i="35"/>
  <c r="AB647" i="35"/>
  <c r="AA647" i="35"/>
  <c r="Z647" i="35"/>
  <c r="Z663" i="35"/>
  <c r="Y663" i="35"/>
  <c r="AC663" i="35"/>
  <c r="AB663" i="35"/>
  <c r="AA663" i="35"/>
  <c r="AB831" i="35"/>
  <c r="AA831" i="35"/>
  <c r="Z831" i="35"/>
  <c r="Y831" i="35"/>
  <c r="AC831" i="35"/>
  <c r="T847" i="35"/>
  <c r="X847" i="35"/>
  <c r="W847" i="35"/>
  <c r="V847" i="35"/>
  <c r="U847" i="35"/>
  <c r="AB855" i="35"/>
  <c r="AA855" i="35"/>
  <c r="Z855" i="35"/>
  <c r="Y855" i="35"/>
  <c r="AC855" i="35"/>
  <c r="AB879" i="35"/>
  <c r="AA879" i="35"/>
  <c r="Z879" i="35"/>
  <c r="Y879" i="35"/>
  <c r="AC879" i="35"/>
  <c r="W903" i="35"/>
  <c r="T903" i="35"/>
  <c r="X903" i="35"/>
  <c r="V903" i="35"/>
  <c r="U903" i="35"/>
  <c r="Z919" i="35"/>
  <c r="Y919" i="35"/>
  <c r="AB919" i="35"/>
  <c r="AA919" i="35"/>
  <c r="AC919" i="35"/>
  <c r="AC975" i="35"/>
  <c r="AA975" i="35"/>
  <c r="Z975" i="35"/>
  <c r="Y975" i="35"/>
  <c r="AB975" i="35"/>
  <c r="AC999" i="35"/>
  <c r="AB999" i="35"/>
  <c r="AA999" i="35"/>
  <c r="Z999" i="35"/>
  <c r="Y999" i="35"/>
  <c r="AC1023" i="35"/>
  <c r="AB1023" i="35"/>
  <c r="AA1023" i="35"/>
  <c r="Z1023" i="35"/>
  <c r="Y1023" i="35"/>
  <c r="AA1087" i="35"/>
  <c r="Z1087" i="35"/>
  <c r="Y1087" i="35"/>
  <c r="AC1087" i="35"/>
  <c r="AB1087" i="35"/>
  <c r="AB1111" i="35"/>
  <c r="AA1111" i="35"/>
  <c r="Z1111" i="35"/>
  <c r="Y1111" i="35"/>
  <c r="AC1111" i="35"/>
  <c r="AC1135" i="35"/>
  <c r="AB1135" i="35"/>
  <c r="AA1135" i="35"/>
  <c r="Z1135" i="35"/>
  <c r="Y1135" i="35"/>
  <c r="AC1159" i="35"/>
  <c r="AB1159" i="35"/>
  <c r="AA1159" i="35"/>
  <c r="Z1159" i="35"/>
  <c r="Y1159" i="35"/>
  <c r="AC1175" i="35"/>
  <c r="AB1175" i="35"/>
  <c r="AA1175" i="35"/>
  <c r="Z1175" i="35"/>
  <c r="Y1175" i="35"/>
  <c r="Z301" i="35"/>
  <c r="Y301" i="35"/>
  <c r="AB301" i="35"/>
  <c r="AC301" i="35"/>
  <c r="AA301" i="35"/>
  <c r="X789" i="35"/>
  <c r="W789" i="35"/>
  <c r="V789" i="35"/>
  <c r="U789" i="35"/>
  <c r="T789" i="35"/>
  <c r="T126" i="35"/>
  <c r="X126" i="35"/>
  <c r="W126" i="35"/>
  <c r="U126" i="35"/>
  <c r="V126" i="35"/>
  <c r="X134" i="35"/>
  <c r="U134" i="35"/>
  <c r="W134" i="35"/>
  <c r="V134" i="35"/>
  <c r="T134" i="35"/>
  <c r="X142" i="35"/>
  <c r="W142" i="35"/>
  <c r="U142" i="35"/>
  <c r="T142" i="35"/>
  <c r="V142" i="35"/>
  <c r="X150" i="35"/>
  <c r="W150" i="35"/>
  <c r="U150" i="35"/>
  <c r="T150" i="35"/>
  <c r="V150" i="35"/>
  <c r="X158" i="35"/>
  <c r="W158" i="35"/>
  <c r="U158" i="35"/>
  <c r="T158" i="35"/>
  <c r="V158" i="35"/>
  <c r="AB190" i="35"/>
  <c r="Y190" i="35"/>
  <c r="AC190" i="35"/>
  <c r="AA190" i="35"/>
  <c r="Z190" i="35"/>
  <c r="V190" i="35"/>
  <c r="T190" i="35"/>
  <c r="U190" i="35"/>
  <c r="X190" i="35"/>
  <c r="W190" i="35"/>
  <c r="AB246" i="35"/>
  <c r="AA246" i="35"/>
  <c r="Y246" i="35"/>
  <c r="AC246" i="35"/>
  <c r="Z246" i="35"/>
  <c r="W262" i="35"/>
  <c r="V262" i="35"/>
  <c r="T262" i="35"/>
  <c r="X262" i="35"/>
  <c r="U262" i="35"/>
  <c r="AB326" i="35"/>
  <c r="AA326" i="35"/>
  <c r="Y326" i="35"/>
  <c r="AC326" i="35"/>
  <c r="Z326" i="35"/>
  <c r="AC334" i="35"/>
  <c r="AB334" i="35"/>
  <c r="AA334" i="35"/>
  <c r="Y334" i="35"/>
  <c r="Z334" i="35"/>
  <c r="AC342" i="35"/>
  <c r="AB342" i="35"/>
  <c r="AA342" i="35"/>
  <c r="Y342" i="35"/>
  <c r="Z342" i="35"/>
  <c r="AC350" i="35"/>
  <c r="AB350" i="35"/>
  <c r="AA350" i="35"/>
  <c r="Y350" i="35"/>
  <c r="Z350" i="35"/>
  <c r="AC358" i="35"/>
  <c r="AB358" i="35"/>
  <c r="AA358" i="35"/>
  <c r="Y358" i="35"/>
  <c r="Z358" i="35"/>
  <c r="AC366" i="35"/>
  <c r="AB366" i="35"/>
  <c r="AA366" i="35"/>
  <c r="Y366" i="35"/>
  <c r="Z366" i="35"/>
  <c r="AC374" i="35"/>
  <c r="AB374" i="35"/>
  <c r="AA374" i="35"/>
  <c r="Z374" i="35"/>
  <c r="Y374" i="35"/>
  <c r="AC382" i="35"/>
  <c r="AB382" i="35"/>
  <c r="AA382" i="35"/>
  <c r="Z382" i="35"/>
  <c r="Y382" i="35"/>
  <c r="AC390" i="35"/>
  <c r="AB390" i="35"/>
  <c r="AA390" i="35"/>
  <c r="Z390" i="35"/>
  <c r="Y390" i="35"/>
  <c r="AC398" i="35"/>
  <c r="AB398" i="35"/>
  <c r="AA398" i="35"/>
  <c r="Z398" i="35"/>
  <c r="Y398" i="35"/>
  <c r="AC406" i="35"/>
  <c r="AB406" i="35"/>
  <c r="AA406" i="35"/>
  <c r="Z406" i="35"/>
  <c r="Y406" i="35"/>
  <c r="AC414" i="35"/>
  <c r="AB414" i="35"/>
  <c r="AA414" i="35"/>
  <c r="Z414" i="35"/>
  <c r="Y414" i="35"/>
  <c r="AC422" i="35"/>
  <c r="AB422" i="35"/>
  <c r="AA422" i="35"/>
  <c r="Z422" i="35"/>
  <c r="Y422" i="35"/>
  <c r="AC430" i="35"/>
  <c r="AB430" i="35"/>
  <c r="AA430" i="35"/>
  <c r="Z430" i="35"/>
  <c r="Y430" i="35"/>
  <c r="U478" i="35"/>
  <c r="T478" i="35"/>
  <c r="W478" i="35"/>
  <c r="V478" i="35"/>
  <c r="X478" i="35"/>
  <c r="U486" i="35"/>
  <c r="T486" i="35"/>
  <c r="W486" i="35"/>
  <c r="X486" i="35"/>
  <c r="V486" i="35"/>
  <c r="U494" i="35"/>
  <c r="T494" i="35"/>
  <c r="W494" i="35"/>
  <c r="X494" i="35"/>
  <c r="V494" i="35"/>
  <c r="U502" i="35"/>
  <c r="T502" i="35"/>
  <c r="W502" i="35"/>
  <c r="V502" i="35"/>
  <c r="X502" i="35"/>
  <c r="U510" i="35"/>
  <c r="T510" i="35"/>
  <c r="W510" i="35"/>
  <c r="V510" i="35"/>
  <c r="X510" i="35"/>
  <c r="U518" i="35"/>
  <c r="T518" i="35"/>
  <c r="W518" i="35"/>
  <c r="X518" i="35"/>
  <c r="V518" i="35"/>
  <c r="U526" i="35"/>
  <c r="T526" i="35"/>
  <c r="W526" i="35"/>
  <c r="X526" i="35"/>
  <c r="V526" i="35"/>
  <c r="AC534" i="35"/>
  <c r="AB534" i="35"/>
  <c r="AA534" i="35"/>
  <c r="Z534" i="35"/>
  <c r="Y534" i="35"/>
  <c r="AC542" i="35"/>
  <c r="AB542" i="35"/>
  <c r="AA542" i="35"/>
  <c r="Z542" i="35"/>
  <c r="Y542" i="35"/>
  <c r="AC550" i="35"/>
  <c r="AB550" i="35"/>
  <c r="AA550" i="35"/>
  <c r="Z550" i="35"/>
  <c r="Y550" i="35"/>
  <c r="AC558" i="35"/>
  <c r="AB558" i="35"/>
  <c r="AA558" i="35"/>
  <c r="Z558" i="35"/>
  <c r="Y558" i="35"/>
  <c r="AC566" i="35"/>
  <c r="AB566" i="35"/>
  <c r="AA566" i="35"/>
  <c r="Z566" i="35"/>
  <c r="Y566" i="35"/>
  <c r="AC574" i="35"/>
  <c r="AB574" i="35"/>
  <c r="AA574" i="35"/>
  <c r="Z574" i="35"/>
  <c r="Y574" i="35"/>
  <c r="AB582" i="35"/>
  <c r="AA582" i="35"/>
  <c r="Z582" i="35"/>
  <c r="Y582" i="35"/>
  <c r="AC582" i="35"/>
  <c r="AB590" i="35"/>
  <c r="AA590" i="35"/>
  <c r="Z590" i="35"/>
  <c r="Y590" i="35"/>
  <c r="AC590" i="35"/>
  <c r="AB654" i="35"/>
  <c r="AA654" i="35"/>
  <c r="Z654" i="35"/>
  <c r="Y654" i="35"/>
  <c r="AC654" i="35"/>
  <c r="U670" i="35"/>
  <c r="T670" i="35"/>
  <c r="X670" i="35"/>
  <c r="W670" i="35"/>
  <c r="V670" i="35"/>
  <c r="AA718" i="35"/>
  <c r="Z718" i="35"/>
  <c r="Y718" i="35"/>
  <c r="AC718" i="35"/>
  <c r="AB718" i="35"/>
  <c r="AA750" i="35"/>
  <c r="Z750" i="35"/>
  <c r="Y750" i="35"/>
  <c r="AC750" i="35"/>
  <c r="AB750" i="35"/>
  <c r="AC830" i="35"/>
  <c r="AB830" i="35"/>
  <c r="AA830" i="35"/>
  <c r="Z830" i="35"/>
  <c r="Y830" i="35"/>
  <c r="AC894" i="35"/>
  <c r="AB894" i="35"/>
  <c r="AA894" i="35"/>
  <c r="Z894" i="35"/>
  <c r="Y894" i="35"/>
  <c r="X950" i="35"/>
  <c r="V950" i="35"/>
  <c r="U950" i="35"/>
  <c r="T950" i="35"/>
  <c r="W950" i="35"/>
  <c r="Y1182" i="35"/>
  <c r="AC1182" i="35"/>
  <c r="AB1182" i="35"/>
  <c r="AA1182" i="35"/>
  <c r="Z1182" i="35"/>
  <c r="X1182" i="35"/>
  <c r="W1182" i="35"/>
  <c r="V1182" i="35"/>
  <c r="U1182" i="35"/>
  <c r="T1182" i="35"/>
  <c r="Z325" i="35"/>
  <c r="Y325" i="35"/>
  <c r="AB325" i="35"/>
  <c r="AC325" i="35"/>
  <c r="AA325" i="35"/>
  <c r="W325" i="35"/>
  <c r="V325" i="35"/>
  <c r="T325" i="35"/>
  <c r="X325" i="35"/>
  <c r="U325" i="35"/>
  <c r="AC373" i="35"/>
  <c r="AB373" i="35"/>
  <c r="Z373" i="35"/>
  <c r="Y373" i="35"/>
  <c r="AA373" i="35"/>
  <c r="X373" i="35"/>
  <c r="W373" i="35"/>
  <c r="V373" i="35"/>
  <c r="T373" i="35"/>
  <c r="U373" i="35"/>
  <c r="X429" i="35"/>
  <c r="W429" i="35"/>
  <c r="V429" i="35"/>
  <c r="U429" i="35"/>
  <c r="T429" i="35"/>
  <c r="X549" i="35"/>
  <c r="W549" i="35"/>
  <c r="V549" i="35"/>
  <c r="U549" i="35"/>
  <c r="T549" i="35"/>
  <c r="AC597" i="35"/>
  <c r="AB597" i="35"/>
  <c r="AA597" i="35"/>
  <c r="Z597" i="35"/>
  <c r="Y597" i="35"/>
  <c r="AC653" i="35"/>
  <c r="AB653" i="35"/>
  <c r="AA653" i="35"/>
  <c r="Z653" i="35"/>
  <c r="Y653" i="35"/>
  <c r="V701" i="35"/>
  <c r="U701" i="35"/>
  <c r="T701" i="35"/>
  <c r="X701" i="35"/>
  <c r="W701" i="35"/>
  <c r="AC749" i="35"/>
  <c r="AB749" i="35"/>
  <c r="AA749" i="35"/>
  <c r="Z749" i="35"/>
  <c r="Y749" i="35"/>
  <c r="AB957" i="35"/>
  <c r="AA957" i="35"/>
  <c r="Y957" i="35"/>
  <c r="Z957" i="35"/>
  <c r="AC957" i="35"/>
  <c r="X71" i="35"/>
  <c r="W71" i="35"/>
  <c r="V71" i="35"/>
  <c r="U71" i="35"/>
  <c r="T71" i="35"/>
  <c r="W79" i="35"/>
  <c r="X79" i="35"/>
  <c r="V79" i="35"/>
  <c r="U79" i="35"/>
  <c r="T79" i="35"/>
  <c r="X87" i="35"/>
  <c r="W87" i="35"/>
  <c r="V87" i="35"/>
  <c r="U87" i="35"/>
  <c r="T87" i="35"/>
  <c r="X95" i="35"/>
  <c r="W95" i="35"/>
  <c r="V95" i="35"/>
  <c r="U95" i="35"/>
  <c r="T95" i="35"/>
  <c r="X103" i="35"/>
  <c r="W103" i="35"/>
  <c r="V103" i="35"/>
  <c r="U103" i="35"/>
  <c r="T103" i="35"/>
  <c r="X111" i="35"/>
  <c r="W111" i="35"/>
  <c r="V111" i="35"/>
  <c r="U111" i="35"/>
  <c r="T111" i="35"/>
  <c r="X119" i="35"/>
  <c r="W119" i="35"/>
  <c r="V119" i="35"/>
  <c r="U119" i="35"/>
  <c r="T119" i="35"/>
  <c r="Y127" i="35"/>
  <c r="Z127" i="35"/>
  <c r="AC127" i="35"/>
  <c r="AB127" i="35"/>
  <c r="AA127" i="35"/>
  <c r="AC135" i="35"/>
  <c r="AB135" i="35"/>
  <c r="Z135" i="35"/>
  <c r="Y135" i="35"/>
  <c r="AA135" i="35"/>
  <c r="AC143" i="35"/>
  <c r="AB143" i="35"/>
  <c r="Z143" i="35"/>
  <c r="Y143" i="35"/>
  <c r="AA143" i="35"/>
  <c r="AC151" i="35"/>
  <c r="AB151" i="35"/>
  <c r="Z151" i="35"/>
  <c r="Y151" i="35"/>
  <c r="AA151" i="35"/>
  <c r="AC159" i="35"/>
  <c r="AB159" i="35"/>
  <c r="Z159" i="35"/>
  <c r="Y159" i="35"/>
  <c r="AA159" i="35"/>
  <c r="AC183" i="35"/>
  <c r="AB183" i="35"/>
  <c r="Z183" i="35"/>
  <c r="Y183" i="35"/>
  <c r="AA183" i="35"/>
  <c r="V191" i="35"/>
  <c r="W191" i="35"/>
  <c r="U191" i="35"/>
  <c r="T191" i="35"/>
  <c r="X191" i="35"/>
  <c r="AB199" i="35"/>
  <c r="AA199" i="35"/>
  <c r="Y199" i="35"/>
  <c r="AC199" i="35"/>
  <c r="Z199" i="35"/>
  <c r="AB207" i="35"/>
  <c r="AA207" i="35"/>
  <c r="Y207" i="35"/>
  <c r="Z207" i="35"/>
  <c r="AC207" i="35"/>
  <c r="AB223" i="35"/>
  <c r="AA223" i="35"/>
  <c r="Y223" i="35"/>
  <c r="Z223" i="35"/>
  <c r="AC223" i="35"/>
  <c r="AB247" i="35"/>
  <c r="AA247" i="35"/>
  <c r="Y247" i="35"/>
  <c r="AC247" i="35"/>
  <c r="Z247" i="35"/>
  <c r="T247" i="35"/>
  <c r="X247" i="35"/>
  <c r="V247" i="35"/>
  <c r="W247" i="35"/>
  <c r="U247" i="35"/>
  <c r="AB255" i="35"/>
  <c r="AA255" i="35"/>
  <c r="Y255" i="35"/>
  <c r="AC255" i="35"/>
  <c r="Z255" i="35"/>
  <c r="T255" i="35"/>
  <c r="X255" i="35"/>
  <c r="V255" i="35"/>
  <c r="W255" i="35"/>
  <c r="U255" i="35"/>
  <c r="AB263" i="35"/>
  <c r="AA263" i="35"/>
  <c r="Y263" i="35"/>
  <c r="AC263" i="35"/>
  <c r="Z263" i="35"/>
  <c r="T263" i="35"/>
  <c r="X263" i="35"/>
  <c r="V263" i="35"/>
  <c r="W263" i="35"/>
  <c r="U263" i="35"/>
  <c r="AB271" i="35"/>
  <c r="AA271" i="35"/>
  <c r="Y271" i="35"/>
  <c r="Z271" i="35"/>
  <c r="AC271" i="35"/>
  <c r="T271" i="35"/>
  <c r="X271" i="35"/>
  <c r="V271" i="35"/>
  <c r="W271" i="35"/>
  <c r="U271" i="35"/>
  <c r="AB279" i="35"/>
  <c r="AA279" i="35"/>
  <c r="Y279" i="35"/>
  <c r="AC279" i="35"/>
  <c r="Z279" i="35"/>
  <c r="T279" i="35"/>
  <c r="X279" i="35"/>
  <c r="V279" i="35"/>
  <c r="W279" i="35"/>
  <c r="U279" i="35"/>
  <c r="AB287" i="35"/>
  <c r="AA287" i="35"/>
  <c r="Y287" i="35"/>
  <c r="Z287" i="35"/>
  <c r="AC287" i="35"/>
  <c r="T287" i="35"/>
  <c r="X287" i="35"/>
  <c r="V287" i="35"/>
  <c r="U287" i="35"/>
  <c r="W287" i="35"/>
  <c r="AB295" i="35"/>
  <c r="AA295" i="35"/>
  <c r="Y295" i="35"/>
  <c r="AC295" i="35"/>
  <c r="Z295" i="35"/>
  <c r="T295" i="35"/>
  <c r="X295" i="35"/>
  <c r="V295" i="35"/>
  <c r="W295" i="35"/>
  <c r="U295" i="35"/>
  <c r="AB303" i="35"/>
  <c r="AA303" i="35"/>
  <c r="Y303" i="35"/>
  <c r="AC303" i="35"/>
  <c r="Z303" i="35"/>
  <c r="T303" i="35"/>
  <c r="X303" i="35"/>
  <c r="V303" i="35"/>
  <c r="U303" i="35"/>
  <c r="W303" i="35"/>
  <c r="AB311" i="35"/>
  <c r="AA311" i="35"/>
  <c r="Y311" i="35"/>
  <c r="AC311" i="35"/>
  <c r="Z311" i="35"/>
  <c r="T311" i="35"/>
  <c r="X311" i="35"/>
  <c r="V311" i="35"/>
  <c r="W311" i="35"/>
  <c r="U311" i="35"/>
  <c r="AB319" i="35"/>
  <c r="AA319" i="35"/>
  <c r="Y319" i="35"/>
  <c r="AC319" i="35"/>
  <c r="Z319" i="35"/>
  <c r="T319" i="35"/>
  <c r="X319" i="35"/>
  <c r="V319" i="35"/>
  <c r="W319" i="35"/>
  <c r="U319" i="35"/>
  <c r="T335" i="35"/>
  <c r="X335" i="35"/>
  <c r="V335" i="35"/>
  <c r="W335" i="35"/>
  <c r="U335" i="35"/>
  <c r="T367" i="35"/>
  <c r="X367" i="35"/>
  <c r="V367" i="35"/>
  <c r="U367" i="35"/>
  <c r="W367" i="35"/>
  <c r="X399" i="35"/>
  <c r="W399" i="35"/>
  <c r="V399" i="35"/>
  <c r="T399" i="35"/>
  <c r="U399" i="35"/>
  <c r="Z479" i="35"/>
  <c r="Y479" i="35"/>
  <c r="AB479" i="35"/>
  <c r="AC479" i="35"/>
  <c r="AA479" i="35"/>
  <c r="Z487" i="35"/>
  <c r="Y487" i="35"/>
  <c r="AB487" i="35"/>
  <c r="AA487" i="35"/>
  <c r="AC487" i="35"/>
  <c r="Z495" i="35"/>
  <c r="Y495" i="35"/>
  <c r="AB495" i="35"/>
  <c r="AA495" i="35"/>
  <c r="AC495" i="35"/>
  <c r="Z503" i="35"/>
  <c r="Y503" i="35"/>
  <c r="AB503" i="35"/>
  <c r="AC503" i="35"/>
  <c r="AA503" i="35"/>
  <c r="Z511" i="35"/>
  <c r="Y511" i="35"/>
  <c r="AB511" i="35"/>
  <c r="AC511" i="35"/>
  <c r="AA511" i="35"/>
  <c r="Z519" i="35"/>
  <c r="Y519" i="35"/>
  <c r="AB519" i="35"/>
  <c r="AA519" i="35"/>
  <c r="AC519" i="35"/>
  <c r="Z527" i="35"/>
  <c r="Y527" i="35"/>
  <c r="AB527" i="35"/>
  <c r="AA527" i="35"/>
  <c r="AC527" i="35"/>
  <c r="X687" i="35"/>
  <c r="W687" i="35"/>
  <c r="V687" i="35"/>
  <c r="U687" i="35"/>
  <c r="T687" i="35"/>
  <c r="AC759" i="35"/>
  <c r="AB759" i="35"/>
  <c r="Z759" i="35"/>
  <c r="Y759" i="35"/>
  <c r="AA759" i="35"/>
  <c r="X759" i="35"/>
  <c r="W759" i="35"/>
  <c r="V759" i="35"/>
  <c r="U759" i="35"/>
  <c r="T759" i="35"/>
  <c r="AC767" i="35"/>
  <c r="AB767" i="35"/>
  <c r="Z767" i="35"/>
  <c r="Y767" i="35"/>
  <c r="AA767" i="35"/>
  <c r="X767" i="35"/>
  <c r="W767" i="35"/>
  <c r="V767" i="35"/>
  <c r="U767" i="35"/>
  <c r="T767" i="35"/>
  <c r="AC775" i="35"/>
  <c r="AB775" i="35"/>
  <c r="Z775" i="35"/>
  <c r="Y775" i="35"/>
  <c r="AA775" i="35"/>
  <c r="X775" i="35"/>
  <c r="W775" i="35"/>
  <c r="V775" i="35"/>
  <c r="U775" i="35"/>
  <c r="T775" i="35"/>
  <c r="AC783" i="35"/>
  <c r="AB783" i="35"/>
  <c r="Z783" i="35"/>
  <c r="Y783" i="35"/>
  <c r="AA783" i="35"/>
  <c r="X783" i="35"/>
  <c r="W783" i="35"/>
  <c r="V783" i="35"/>
  <c r="U783" i="35"/>
  <c r="T783" i="35"/>
  <c r="AA791" i="35"/>
  <c r="Z791" i="35"/>
  <c r="Y791" i="35"/>
  <c r="AC791" i="35"/>
  <c r="AB791" i="35"/>
  <c r="X791" i="35"/>
  <c r="W791" i="35"/>
  <c r="V791" i="35"/>
  <c r="U791" i="35"/>
  <c r="T791" i="35"/>
  <c r="AA799" i="35"/>
  <c r="Z799" i="35"/>
  <c r="Y799" i="35"/>
  <c r="AC799" i="35"/>
  <c r="AB799" i="35"/>
  <c r="X799" i="35"/>
  <c r="W799" i="35"/>
  <c r="V799" i="35"/>
  <c r="U799" i="35"/>
  <c r="T799" i="35"/>
  <c r="AB807" i="35"/>
  <c r="AA807" i="35"/>
  <c r="Z807" i="35"/>
  <c r="Y807" i="35"/>
  <c r="AC807" i="35"/>
  <c r="T807" i="35"/>
  <c r="X807" i="35"/>
  <c r="W807" i="35"/>
  <c r="V807" i="35"/>
  <c r="U807" i="35"/>
  <c r="AB815" i="35"/>
  <c r="AA815" i="35"/>
  <c r="Z815" i="35"/>
  <c r="Y815" i="35"/>
  <c r="AC815" i="35"/>
  <c r="T815" i="35"/>
  <c r="X815" i="35"/>
  <c r="W815" i="35"/>
  <c r="V815" i="35"/>
  <c r="U815" i="35"/>
  <c r="T863" i="35"/>
  <c r="X863" i="35"/>
  <c r="W863" i="35"/>
  <c r="V863" i="35"/>
  <c r="U863" i="35"/>
  <c r="AC927" i="35"/>
  <c r="AA927" i="35"/>
  <c r="Y927" i="35"/>
  <c r="AB927" i="35"/>
  <c r="Z927" i="35"/>
  <c r="AC1183" i="35"/>
  <c r="AB1183" i="35"/>
  <c r="AA1183" i="35"/>
  <c r="Z1183" i="35"/>
  <c r="Y1183" i="35"/>
  <c r="Z245" i="35"/>
  <c r="Y245" i="35"/>
  <c r="AB245" i="35"/>
  <c r="AC245" i="35"/>
  <c r="AA245" i="35"/>
  <c r="Z341" i="35"/>
  <c r="Y341" i="35"/>
  <c r="AB341" i="35"/>
  <c r="AC341" i="35"/>
  <c r="AA341" i="35"/>
  <c r="X341" i="35"/>
  <c r="W341" i="35"/>
  <c r="V341" i="35"/>
  <c r="T341" i="35"/>
  <c r="U341" i="35"/>
  <c r="AC397" i="35"/>
  <c r="AB397" i="35"/>
  <c r="Z397" i="35"/>
  <c r="Y397" i="35"/>
  <c r="AA397" i="35"/>
  <c r="X397" i="35"/>
  <c r="W397" i="35"/>
  <c r="V397" i="35"/>
  <c r="U397" i="35"/>
  <c r="T397" i="35"/>
  <c r="X541" i="35"/>
  <c r="W541" i="35"/>
  <c r="V541" i="35"/>
  <c r="U541" i="35"/>
  <c r="T541" i="35"/>
  <c r="AC589" i="35"/>
  <c r="AB589" i="35"/>
  <c r="AA589" i="35"/>
  <c r="Z589" i="35"/>
  <c r="Y589" i="35"/>
  <c r="AC629" i="35"/>
  <c r="AB629" i="35"/>
  <c r="AA629" i="35"/>
  <c r="Z629" i="35"/>
  <c r="Y629" i="35"/>
  <c r="Z837" i="35"/>
  <c r="Y837" i="35"/>
  <c r="AC837" i="35"/>
  <c r="AB837" i="35"/>
  <c r="AA837" i="35"/>
  <c r="AB941" i="35"/>
  <c r="AA941" i="35"/>
  <c r="Y941" i="35"/>
  <c r="AC941" i="35"/>
  <c r="Z941" i="35"/>
  <c r="AC72" i="35"/>
  <c r="AB72" i="35"/>
  <c r="AA72" i="35"/>
  <c r="Z72" i="35"/>
  <c r="Y72" i="35"/>
  <c r="AC80" i="35"/>
  <c r="AB80" i="35"/>
  <c r="AA80" i="35"/>
  <c r="Z80" i="35"/>
  <c r="Y80" i="35"/>
  <c r="AC88" i="35"/>
  <c r="AB88" i="35"/>
  <c r="AA88" i="35"/>
  <c r="Z88" i="35"/>
  <c r="Y88" i="35"/>
  <c r="AC96" i="35"/>
  <c r="AB96" i="35"/>
  <c r="AA96" i="35"/>
  <c r="Z96" i="35"/>
  <c r="Y96" i="35"/>
  <c r="AC104" i="35"/>
  <c r="AB104" i="35"/>
  <c r="AA104" i="35"/>
  <c r="Z104" i="35"/>
  <c r="Y104" i="35"/>
  <c r="AC112" i="35"/>
  <c r="AB112" i="35"/>
  <c r="AA112" i="35"/>
  <c r="Z112" i="35"/>
  <c r="Y112" i="35"/>
  <c r="AC120" i="35"/>
  <c r="AB120" i="35"/>
  <c r="AA120" i="35"/>
  <c r="Z120" i="35"/>
  <c r="Y120" i="35"/>
  <c r="AA192" i="35"/>
  <c r="Y192" i="35"/>
  <c r="AB192" i="35"/>
  <c r="Z192" i="35"/>
  <c r="AC192" i="35"/>
  <c r="Y248" i="35"/>
  <c r="AC248" i="35"/>
  <c r="AA248" i="35"/>
  <c r="AB248" i="35"/>
  <c r="Z248" i="35"/>
  <c r="Y256" i="35"/>
  <c r="AC256" i="35"/>
  <c r="AA256" i="35"/>
  <c r="Z256" i="35"/>
  <c r="AB256" i="35"/>
  <c r="Y264" i="35"/>
  <c r="AC264" i="35"/>
  <c r="AA264" i="35"/>
  <c r="AB264" i="35"/>
  <c r="Z264" i="35"/>
  <c r="Y272" i="35"/>
  <c r="AC272" i="35"/>
  <c r="AA272" i="35"/>
  <c r="AB272" i="35"/>
  <c r="Z272" i="35"/>
  <c r="Y280" i="35"/>
  <c r="AC280" i="35"/>
  <c r="AA280" i="35"/>
  <c r="AB280" i="35"/>
  <c r="Z280" i="35"/>
  <c r="Y288" i="35"/>
  <c r="AC288" i="35"/>
  <c r="AA288" i="35"/>
  <c r="AB288" i="35"/>
  <c r="Z288" i="35"/>
  <c r="Y296" i="35"/>
  <c r="AC296" i="35"/>
  <c r="AA296" i="35"/>
  <c r="AB296" i="35"/>
  <c r="Z296" i="35"/>
  <c r="Y304" i="35"/>
  <c r="AC304" i="35"/>
  <c r="AA304" i="35"/>
  <c r="Z304" i="35"/>
  <c r="AB304" i="35"/>
  <c r="Y312" i="35"/>
  <c r="AC312" i="35"/>
  <c r="AA312" i="35"/>
  <c r="AB312" i="35"/>
  <c r="Z312" i="35"/>
  <c r="Y320" i="35"/>
  <c r="AC320" i="35"/>
  <c r="AA320" i="35"/>
  <c r="Z320" i="35"/>
  <c r="AB320" i="35"/>
  <c r="AC424" i="35"/>
  <c r="AB424" i="35"/>
  <c r="AA424" i="35"/>
  <c r="Y424" i="35"/>
  <c r="Z424" i="35"/>
  <c r="W520" i="35"/>
  <c r="V520" i="35"/>
  <c r="U520" i="35"/>
  <c r="T520" i="35"/>
  <c r="X520" i="35"/>
  <c r="W528" i="35"/>
  <c r="V528" i="35"/>
  <c r="U528" i="35"/>
  <c r="T528" i="35"/>
  <c r="X528" i="35"/>
  <c r="W536" i="35"/>
  <c r="V536" i="35"/>
  <c r="U536" i="35"/>
  <c r="T536" i="35"/>
  <c r="X536" i="35"/>
  <c r="W552" i="35"/>
  <c r="V552" i="35"/>
  <c r="U552" i="35"/>
  <c r="T552" i="35"/>
  <c r="X552" i="35"/>
  <c r="W560" i="35"/>
  <c r="V560" i="35"/>
  <c r="U560" i="35"/>
  <c r="T560" i="35"/>
  <c r="X560" i="35"/>
  <c r="V592" i="35"/>
  <c r="U592" i="35"/>
  <c r="T592" i="35"/>
  <c r="X592" i="35"/>
  <c r="W592" i="35"/>
  <c r="V600" i="35"/>
  <c r="U600" i="35"/>
  <c r="T600" i="35"/>
  <c r="W600" i="35"/>
  <c r="X600" i="35"/>
  <c r="V608" i="35"/>
  <c r="U608" i="35"/>
  <c r="T608" i="35"/>
  <c r="X608" i="35"/>
  <c r="W608" i="35"/>
  <c r="V616" i="35"/>
  <c r="U616" i="35"/>
  <c r="T616" i="35"/>
  <c r="W616" i="35"/>
  <c r="X616" i="35"/>
  <c r="V624" i="35"/>
  <c r="U624" i="35"/>
  <c r="T624" i="35"/>
  <c r="X624" i="35"/>
  <c r="W624" i="35"/>
  <c r="V632" i="35"/>
  <c r="U632" i="35"/>
  <c r="T632" i="35"/>
  <c r="X632" i="35"/>
  <c r="W632" i="35"/>
  <c r="V640" i="35"/>
  <c r="U640" i="35"/>
  <c r="T640" i="35"/>
  <c r="X640" i="35"/>
  <c r="W640" i="35"/>
  <c r="V648" i="35"/>
  <c r="U648" i="35"/>
  <c r="T648" i="35"/>
  <c r="X648" i="35"/>
  <c r="W648" i="35"/>
  <c r="V656" i="35"/>
  <c r="U656" i="35"/>
  <c r="T656" i="35"/>
  <c r="X656" i="35"/>
  <c r="W656" i="35"/>
  <c r="W664" i="35"/>
  <c r="V664" i="35"/>
  <c r="U664" i="35"/>
  <c r="T664" i="35"/>
  <c r="X664" i="35"/>
  <c r="AC704" i="35"/>
  <c r="AB704" i="35"/>
  <c r="AA704" i="35"/>
  <c r="Z704" i="35"/>
  <c r="Y704" i="35"/>
  <c r="AC712" i="35"/>
  <c r="AB712" i="35"/>
  <c r="AA712" i="35"/>
  <c r="Z712" i="35"/>
  <c r="Y712" i="35"/>
  <c r="AC720" i="35"/>
  <c r="AB720" i="35"/>
  <c r="AA720" i="35"/>
  <c r="Z720" i="35"/>
  <c r="Y720" i="35"/>
  <c r="AC760" i="35"/>
  <c r="AB760" i="35"/>
  <c r="AA760" i="35"/>
  <c r="Z760" i="35"/>
  <c r="Y760" i="35"/>
  <c r="AC768" i="35"/>
  <c r="AB768" i="35"/>
  <c r="AA768" i="35"/>
  <c r="Z768" i="35"/>
  <c r="Y768" i="35"/>
  <c r="AC776" i="35"/>
  <c r="AB776" i="35"/>
  <c r="AA776" i="35"/>
  <c r="Z776" i="35"/>
  <c r="Y776" i="35"/>
  <c r="AC784" i="35"/>
  <c r="AB784" i="35"/>
  <c r="AA784" i="35"/>
  <c r="Z784" i="35"/>
  <c r="Y784" i="35"/>
  <c r="AC792" i="35"/>
  <c r="AB792" i="35"/>
  <c r="AA792" i="35"/>
  <c r="Z792" i="35"/>
  <c r="Y792" i="35"/>
  <c r="AC800" i="35"/>
  <c r="AB800" i="35"/>
  <c r="AA800" i="35"/>
  <c r="Z800" i="35"/>
  <c r="Y800" i="35"/>
  <c r="Y808" i="35"/>
  <c r="AC808" i="35"/>
  <c r="AB808" i="35"/>
  <c r="AA808" i="35"/>
  <c r="Z808" i="35"/>
  <c r="Y816" i="35"/>
  <c r="AC816" i="35"/>
  <c r="AB816" i="35"/>
  <c r="AA816" i="35"/>
  <c r="Z816" i="35"/>
  <c r="X856" i="35"/>
  <c r="W856" i="35"/>
  <c r="V856" i="35"/>
  <c r="U856" i="35"/>
  <c r="T856" i="35"/>
  <c r="Y880" i="35"/>
  <c r="AC880" i="35"/>
  <c r="AB880" i="35"/>
  <c r="AA880" i="35"/>
  <c r="Z880" i="35"/>
  <c r="X952" i="35"/>
  <c r="W952" i="35"/>
  <c r="V952" i="35"/>
  <c r="U952" i="35"/>
  <c r="T952" i="35"/>
  <c r="AA960" i="35"/>
  <c r="Z960" i="35"/>
  <c r="AC960" i="35"/>
  <c r="AB960" i="35"/>
  <c r="Y960" i="35"/>
  <c r="X960" i="35"/>
  <c r="W960" i="35"/>
  <c r="V960" i="35"/>
  <c r="T960" i="35"/>
  <c r="U960" i="35"/>
  <c r="AA968" i="35"/>
  <c r="Z968" i="35"/>
  <c r="AC968" i="35"/>
  <c r="AB968" i="35"/>
  <c r="Y968" i="35"/>
  <c r="X968" i="35"/>
  <c r="W968" i="35"/>
  <c r="V968" i="35"/>
  <c r="U968" i="35"/>
  <c r="T968" i="35"/>
  <c r="AA976" i="35"/>
  <c r="Z976" i="35"/>
  <c r="AC976" i="35"/>
  <c r="AB976" i="35"/>
  <c r="Y976" i="35"/>
  <c r="X976" i="35"/>
  <c r="W976" i="35"/>
  <c r="V976" i="35"/>
  <c r="U976" i="35"/>
  <c r="T976" i="35"/>
  <c r="AA984" i="35"/>
  <c r="Z984" i="35"/>
  <c r="Y984" i="35"/>
  <c r="AC984" i="35"/>
  <c r="AB984" i="35"/>
  <c r="X984" i="35"/>
  <c r="W984" i="35"/>
  <c r="V984" i="35"/>
  <c r="U984" i="35"/>
  <c r="T984" i="35"/>
  <c r="AA992" i="35"/>
  <c r="Z992" i="35"/>
  <c r="Y992" i="35"/>
  <c r="AC992" i="35"/>
  <c r="AB992" i="35"/>
  <c r="X992" i="35"/>
  <c r="W992" i="35"/>
  <c r="V992" i="35"/>
  <c r="U992" i="35"/>
  <c r="T992" i="35"/>
  <c r="AA1000" i="35"/>
  <c r="Z1000" i="35"/>
  <c r="Y1000" i="35"/>
  <c r="AC1000" i="35"/>
  <c r="AB1000" i="35"/>
  <c r="X1000" i="35"/>
  <c r="W1000" i="35"/>
  <c r="V1000" i="35"/>
  <c r="U1000" i="35"/>
  <c r="T1000" i="35"/>
  <c r="AA1008" i="35"/>
  <c r="Z1008" i="35"/>
  <c r="Y1008" i="35"/>
  <c r="AC1008" i="35"/>
  <c r="AB1008" i="35"/>
  <c r="X1008" i="35"/>
  <c r="W1008" i="35"/>
  <c r="V1008" i="35"/>
  <c r="U1008" i="35"/>
  <c r="T1008" i="35"/>
  <c r="AA1016" i="35"/>
  <c r="Z1016" i="35"/>
  <c r="Y1016" i="35"/>
  <c r="AC1016" i="35"/>
  <c r="AB1016" i="35"/>
  <c r="X1016" i="35"/>
  <c r="W1016" i="35"/>
  <c r="V1016" i="35"/>
  <c r="U1016" i="35"/>
  <c r="T1016" i="35"/>
  <c r="AC1024" i="35"/>
  <c r="AB1024" i="35"/>
  <c r="AA1024" i="35"/>
  <c r="Z1024" i="35"/>
  <c r="Y1024" i="35"/>
  <c r="X1024" i="35"/>
  <c r="V1024" i="35"/>
  <c r="U1024" i="35"/>
  <c r="T1024" i="35"/>
  <c r="W1024" i="35"/>
  <c r="AC1032" i="35"/>
  <c r="AB1032" i="35"/>
  <c r="AA1032" i="35"/>
  <c r="Z1032" i="35"/>
  <c r="Y1032" i="35"/>
  <c r="X1032" i="35"/>
  <c r="V1032" i="35"/>
  <c r="U1032" i="35"/>
  <c r="T1032" i="35"/>
  <c r="W1032" i="35"/>
  <c r="AC1040" i="35"/>
  <c r="AB1040" i="35"/>
  <c r="AA1040" i="35"/>
  <c r="Z1040" i="35"/>
  <c r="Y1040" i="35"/>
  <c r="X1040" i="35"/>
  <c r="W1040" i="35"/>
  <c r="V1040" i="35"/>
  <c r="U1040" i="35"/>
  <c r="T1040" i="35"/>
  <c r="AC1048" i="35"/>
  <c r="AB1048" i="35"/>
  <c r="AA1048" i="35"/>
  <c r="Z1048" i="35"/>
  <c r="Y1048" i="35"/>
  <c r="X1048" i="35"/>
  <c r="W1048" i="35"/>
  <c r="V1048" i="35"/>
  <c r="U1048" i="35"/>
  <c r="T1048" i="35"/>
  <c r="AC1056" i="35"/>
  <c r="AB1056" i="35"/>
  <c r="AA1056" i="35"/>
  <c r="Z1056" i="35"/>
  <c r="Y1056" i="35"/>
  <c r="X1056" i="35"/>
  <c r="W1056" i="35"/>
  <c r="V1056" i="35"/>
  <c r="U1056" i="35"/>
  <c r="T1056" i="35"/>
  <c r="AC1064" i="35"/>
  <c r="AB1064" i="35"/>
  <c r="AA1064" i="35"/>
  <c r="Z1064" i="35"/>
  <c r="Y1064" i="35"/>
  <c r="X1064" i="35"/>
  <c r="W1064" i="35"/>
  <c r="V1064" i="35"/>
  <c r="U1064" i="35"/>
  <c r="T1064" i="35"/>
  <c r="AC1072" i="35"/>
  <c r="AB1072" i="35"/>
  <c r="AA1072" i="35"/>
  <c r="Z1072" i="35"/>
  <c r="Y1072" i="35"/>
  <c r="X1072" i="35"/>
  <c r="W1072" i="35"/>
  <c r="V1072" i="35"/>
  <c r="U1072" i="35"/>
  <c r="T1072" i="35"/>
  <c r="AC1080" i="35"/>
  <c r="AB1080" i="35"/>
  <c r="AA1080" i="35"/>
  <c r="Z1080" i="35"/>
  <c r="Y1080" i="35"/>
  <c r="X1080" i="35"/>
  <c r="W1080" i="35"/>
  <c r="V1080" i="35"/>
  <c r="U1080" i="35"/>
  <c r="T1080" i="35"/>
  <c r="AC1088" i="35"/>
  <c r="AB1088" i="35"/>
  <c r="AA1088" i="35"/>
  <c r="Z1088" i="35"/>
  <c r="Y1088" i="35"/>
  <c r="X1088" i="35"/>
  <c r="W1088" i="35"/>
  <c r="V1088" i="35"/>
  <c r="U1088" i="35"/>
  <c r="T1088" i="35"/>
  <c r="AC1096" i="35"/>
  <c r="AB1096" i="35"/>
  <c r="AA1096" i="35"/>
  <c r="Z1096" i="35"/>
  <c r="Y1096" i="35"/>
  <c r="X1096" i="35"/>
  <c r="W1096" i="35"/>
  <c r="V1096" i="35"/>
  <c r="U1096" i="35"/>
  <c r="T1096" i="35"/>
  <c r="Y1104" i="35"/>
  <c r="AC1104" i="35"/>
  <c r="AB1104" i="35"/>
  <c r="AA1104" i="35"/>
  <c r="Z1104" i="35"/>
  <c r="X1104" i="35"/>
  <c r="W1104" i="35"/>
  <c r="V1104" i="35"/>
  <c r="U1104" i="35"/>
  <c r="T1104" i="35"/>
  <c r="Y1112" i="35"/>
  <c r="AC1112" i="35"/>
  <c r="AB1112" i="35"/>
  <c r="AA1112" i="35"/>
  <c r="Z1112" i="35"/>
  <c r="X1112" i="35"/>
  <c r="W1112" i="35"/>
  <c r="V1112" i="35"/>
  <c r="U1112" i="35"/>
  <c r="T1112" i="35"/>
  <c r="Y1120" i="35"/>
  <c r="AC1120" i="35"/>
  <c r="AB1120" i="35"/>
  <c r="AA1120" i="35"/>
  <c r="Z1120" i="35"/>
  <c r="X1120" i="35"/>
  <c r="W1120" i="35"/>
  <c r="V1120" i="35"/>
  <c r="U1120" i="35"/>
  <c r="T1120" i="35"/>
  <c r="Y1128" i="35"/>
  <c r="AC1128" i="35"/>
  <c r="AB1128" i="35"/>
  <c r="AA1128" i="35"/>
  <c r="Z1128" i="35"/>
  <c r="X1128" i="35"/>
  <c r="W1128" i="35"/>
  <c r="V1128" i="35"/>
  <c r="U1128" i="35"/>
  <c r="T1128" i="35"/>
  <c r="AA1136" i="35"/>
  <c r="Z1136" i="35"/>
  <c r="Y1136" i="35"/>
  <c r="AC1136" i="35"/>
  <c r="AB1136" i="35"/>
  <c r="X1136" i="35"/>
  <c r="W1136" i="35"/>
  <c r="V1136" i="35"/>
  <c r="U1136" i="35"/>
  <c r="T1136" i="35"/>
  <c r="AA1144" i="35"/>
  <c r="Z1144" i="35"/>
  <c r="Y1144" i="35"/>
  <c r="AC1144" i="35"/>
  <c r="AB1144" i="35"/>
  <c r="X1144" i="35"/>
  <c r="W1144" i="35"/>
  <c r="V1144" i="35"/>
  <c r="U1144" i="35"/>
  <c r="T1144" i="35"/>
  <c r="AA1152" i="35"/>
  <c r="Z1152" i="35"/>
  <c r="Y1152" i="35"/>
  <c r="AC1152" i="35"/>
  <c r="AB1152" i="35"/>
  <c r="X1152" i="35"/>
  <c r="W1152" i="35"/>
  <c r="V1152" i="35"/>
  <c r="U1152" i="35"/>
  <c r="T1152" i="35"/>
  <c r="AA1160" i="35"/>
  <c r="Z1160" i="35"/>
  <c r="Y1160" i="35"/>
  <c r="AC1160" i="35"/>
  <c r="AB1160" i="35"/>
  <c r="X1160" i="35"/>
  <c r="W1160" i="35"/>
  <c r="V1160" i="35"/>
  <c r="U1160" i="35"/>
  <c r="T1160" i="35"/>
  <c r="AA1168" i="35"/>
  <c r="Z1168" i="35"/>
  <c r="Y1168" i="35"/>
  <c r="AC1168" i="35"/>
  <c r="AB1168" i="35"/>
  <c r="X1168" i="35"/>
  <c r="W1168" i="35"/>
  <c r="V1168" i="35"/>
  <c r="U1168" i="35"/>
  <c r="T1168" i="35"/>
  <c r="AA1176" i="35"/>
  <c r="Z1176" i="35"/>
  <c r="Y1176" i="35"/>
  <c r="AC1176" i="35"/>
  <c r="AB1176" i="35"/>
  <c r="X1176" i="35"/>
  <c r="W1176" i="35"/>
  <c r="V1176" i="35"/>
  <c r="U1176" i="35"/>
  <c r="T1176" i="35"/>
  <c r="AC109" i="35"/>
  <c r="AB109" i="35"/>
  <c r="AA109" i="35"/>
  <c r="Z109" i="35"/>
  <c r="Y109" i="35"/>
  <c r="Z365" i="35"/>
  <c r="Y365" i="35"/>
  <c r="AB365" i="35"/>
  <c r="AA365" i="35"/>
  <c r="AC365" i="35"/>
  <c r="X365" i="35"/>
  <c r="W365" i="35"/>
  <c r="V365" i="35"/>
  <c r="T365" i="35"/>
  <c r="U365" i="35"/>
  <c r="AC413" i="35"/>
  <c r="AB413" i="35"/>
  <c r="Z413" i="35"/>
  <c r="AA413" i="35"/>
  <c r="Y413" i="35"/>
  <c r="X413" i="35"/>
  <c r="W413" i="35"/>
  <c r="V413" i="35"/>
  <c r="U413" i="35"/>
  <c r="T413" i="35"/>
  <c r="X533" i="35"/>
  <c r="W533" i="35"/>
  <c r="V533" i="35"/>
  <c r="U533" i="35"/>
  <c r="T533" i="35"/>
  <c r="W605" i="35"/>
  <c r="V605" i="35"/>
  <c r="U605" i="35"/>
  <c r="T605" i="35"/>
  <c r="X605" i="35"/>
  <c r="AC661" i="35"/>
  <c r="AB661" i="35"/>
  <c r="AA661" i="35"/>
  <c r="Z661" i="35"/>
  <c r="Y661" i="35"/>
  <c r="AC925" i="35"/>
  <c r="AB925" i="35"/>
  <c r="Z925" i="35"/>
  <c r="Y925" i="35"/>
  <c r="AA925" i="35"/>
  <c r="T105" i="35"/>
  <c r="X105" i="35"/>
  <c r="W105" i="35"/>
  <c r="V105" i="35"/>
  <c r="U105" i="35"/>
  <c r="AA121" i="35"/>
  <c r="Z121" i="35"/>
  <c r="Y121" i="35"/>
  <c r="AC121" i="35"/>
  <c r="AB121" i="35"/>
  <c r="X129" i="35"/>
  <c r="W129" i="35"/>
  <c r="V129" i="35"/>
  <c r="U129" i="35"/>
  <c r="T129" i="35"/>
  <c r="X145" i="35"/>
  <c r="W145" i="35"/>
  <c r="V145" i="35"/>
  <c r="T145" i="35"/>
  <c r="U145" i="35"/>
  <c r="V193" i="35"/>
  <c r="U193" i="35"/>
  <c r="X193" i="35"/>
  <c r="W193" i="35"/>
  <c r="T193" i="35"/>
  <c r="V201" i="35"/>
  <c r="U201" i="35"/>
  <c r="X201" i="35"/>
  <c r="W201" i="35"/>
  <c r="T201" i="35"/>
  <c r="V209" i="35"/>
  <c r="U209" i="35"/>
  <c r="X209" i="35"/>
  <c r="W209" i="35"/>
  <c r="T209" i="35"/>
  <c r="V217" i="35"/>
  <c r="U217" i="35"/>
  <c r="X217" i="35"/>
  <c r="W217" i="35"/>
  <c r="T217" i="35"/>
  <c r="V225" i="35"/>
  <c r="U225" i="35"/>
  <c r="X225" i="35"/>
  <c r="T225" i="35"/>
  <c r="W225" i="35"/>
  <c r="V233" i="35"/>
  <c r="U233" i="35"/>
  <c r="X233" i="35"/>
  <c r="W233" i="35"/>
  <c r="T233" i="35"/>
  <c r="V241" i="35"/>
  <c r="U241" i="35"/>
  <c r="X241" i="35"/>
  <c r="T241" i="35"/>
  <c r="W241" i="35"/>
  <c r="AB513" i="35"/>
  <c r="AA513" i="35"/>
  <c r="Z513" i="35"/>
  <c r="Y513" i="35"/>
  <c r="AC513" i="35"/>
  <c r="AB521" i="35"/>
  <c r="AA521" i="35"/>
  <c r="Z521" i="35"/>
  <c r="Y521" i="35"/>
  <c r="AC521" i="35"/>
  <c r="AB553" i="35"/>
  <c r="AA553" i="35"/>
  <c r="Z553" i="35"/>
  <c r="Y553" i="35"/>
  <c r="AC553" i="35"/>
  <c r="AA585" i="35"/>
  <c r="Z585" i="35"/>
  <c r="Y585" i="35"/>
  <c r="AC585" i="35"/>
  <c r="AB585" i="35"/>
  <c r="AA593" i="35"/>
  <c r="Z593" i="35"/>
  <c r="Y593" i="35"/>
  <c r="AC593" i="35"/>
  <c r="AB593" i="35"/>
  <c r="AA601" i="35"/>
  <c r="Z601" i="35"/>
  <c r="Y601" i="35"/>
  <c r="AC601" i="35"/>
  <c r="AB601" i="35"/>
  <c r="AA609" i="35"/>
  <c r="Z609" i="35"/>
  <c r="Y609" i="35"/>
  <c r="AC609" i="35"/>
  <c r="AB609" i="35"/>
  <c r="AA617" i="35"/>
  <c r="Z617" i="35"/>
  <c r="Y617" i="35"/>
  <c r="AB617" i="35"/>
  <c r="AC617" i="35"/>
  <c r="AA625" i="35"/>
  <c r="Z625" i="35"/>
  <c r="Y625" i="35"/>
  <c r="AC625" i="35"/>
  <c r="AB625" i="35"/>
  <c r="AA633" i="35"/>
  <c r="Z633" i="35"/>
  <c r="Y633" i="35"/>
  <c r="AB633" i="35"/>
  <c r="AC633" i="35"/>
  <c r="AA641" i="35"/>
  <c r="Z641" i="35"/>
  <c r="Y641" i="35"/>
  <c r="AC641" i="35"/>
  <c r="AB641" i="35"/>
  <c r="AA649" i="35"/>
  <c r="Z649" i="35"/>
  <c r="Y649" i="35"/>
  <c r="AC649" i="35"/>
  <c r="AB649" i="35"/>
  <c r="AA657" i="35"/>
  <c r="Z657" i="35"/>
  <c r="Y657" i="35"/>
  <c r="AC657" i="35"/>
  <c r="AB657" i="35"/>
  <c r="AB665" i="35"/>
  <c r="AA665" i="35"/>
  <c r="Z665" i="35"/>
  <c r="Y665" i="35"/>
  <c r="AC665" i="35"/>
  <c r="T673" i="35"/>
  <c r="X673" i="35"/>
  <c r="W673" i="35"/>
  <c r="V673" i="35"/>
  <c r="U673" i="35"/>
  <c r="X729" i="35"/>
  <c r="W729" i="35"/>
  <c r="V729" i="35"/>
  <c r="T729" i="35"/>
  <c r="U729" i="35"/>
  <c r="AC873" i="35"/>
  <c r="AB873" i="35"/>
  <c r="AA873" i="35"/>
  <c r="Z873" i="35"/>
  <c r="Y873" i="35"/>
  <c r="AC897" i="35"/>
  <c r="AB897" i="35"/>
  <c r="AA897" i="35"/>
  <c r="Z897" i="35"/>
  <c r="Y897" i="35"/>
  <c r="V897" i="35"/>
  <c r="U897" i="35"/>
  <c r="T897" i="35"/>
  <c r="X897" i="35"/>
  <c r="W897" i="35"/>
  <c r="AB905" i="35"/>
  <c r="AA905" i="35"/>
  <c r="Z905" i="35"/>
  <c r="Y905" i="35"/>
  <c r="AC905" i="35"/>
  <c r="T905" i="35"/>
  <c r="V905" i="35"/>
  <c r="U905" i="35"/>
  <c r="X905" i="35"/>
  <c r="W905" i="35"/>
  <c r="AB913" i="35"/>
  <c r="AA913" i="35"/>
  <c r="Z913" i="35"/>
  <c r="Y913" i="35"/>
  <c r="AC913" i="35"/>
  <c r="T913" i="35"/>
  <c r="V913" i="35"/>
  <c r="U913" i="35"/>
  <c r="X913" i="35"/>
  <c r="W913" i="35"/>
  <c r="AC937" i="35"/>
  <c r="AB937" i="35"/>
  <c r="AA937" i="35"/>
  <c r="Z937" i="35"/>
  <c r="Y937" i="35"/>
  <c r="AC945" i="35"/>
  <c r="AB945" i="35"/>
  <c r="AA945" i="35"/>
  <c r="Z945" i="35"/>
  <c r="Y945" i="35"/>
  <c r="AC953" i="35"/>
  <c r="AB953" i="35"/>
  <c r="AA953" i="35"/>
  <c r="Z953" i="35"/>
  <c r="Y953" i="35"/>
  <c r="AC961" i="35"/>
  <c r="AB961" i="35"/>
  <c r="AA961" i="35"/>
  <c r="Y961" i="35"/>
  <c r="Z961" i="35"/>
  <c r="AC969" i="35"/>
  <c r="AB969" i="35"/>
  <c r="AA969" i="35"/>
  <c r="Z969" i="35"/>
  <c r="Y969" i="35"/>
  <c r="AC977" i="35"/>
  <c r="AB977" i="35"/>
  <c r="AA977" i="35"/>
  <c r="Z977" i="35"/>
  <c r="Y977" i="35"/>
  <c r="AC985" i="35"/>
  <c r="AB985" i="35"/>
  <c r="AA985" i="35"/>
  <c r="Z985" i="35"/>
  <c r="Y985" i="35"/>
  <c r="AC993" i="35"/>
  <c r="AB993" i="35"/>
  <c r="AA993" i="35"/>
  <c r="Z993" i="35"/>
  <c r="Y993" i="35"/>
  <c r="AC1001" i="35"/>
  <c r="AB1001" i="35"/>
  <c r="AA1001" i="35"/>
  <c r="Z1001" i="35"/>
  <c r="Y1001" i="35"/>
  <c r="AC1009" i="35"/>
  <c r="AB1009" i="35"/>
  <c r="AA1009" i="35"/>
  <c r="Z1009" i="35"/>
  <c r="Y1009" i="35"/>
  <c r="AC1017" i="35"/>
  <c r="AB1017" i="35"/>
  <c r="AA1017" i="35"/>
  <c r="Z1017" i="35"/>
  <c r="Y1017" i="35"/>
  <c r="AC1025" i="35"/>
  <c r="AA1025" i="35"/>
  <c r="Z1025" i="35"/>
  <c r="Y1025" i="35"/>
  <c r="AB1025" i="35"/>
  <c r="AC1033" i="35"/>
  <c r="AA1033" i="35"/>
  <c r="Z1033" i="35"/>
  <c r="Y1033" i="35"/>
  <c r="AB1033" i="35"/>
  <c r="AC1041" i="35"/>
  <c r="AB1041" i="35"/>
  <c r="AA1041" i="35"/>
  <c r="Z1041" i="35"/>
  <c r="Y1041" i="35"/>
  <c r="AC1049" i="35"/>
  <c r="AB1049" i="35"/>
  <c r="AA1049" i="35"/>
  <c r="Z1049" i="35"/>
  <c r="Y1049" i="35"/>
  <c r="AC1057" i="35"/>
  <c r="AB1057" i="35"/>
  <c r="AA1057" i="35"/>
  <c r="Z1057" i="35"/>
  <c r="Y1057" i="35"/>
  <c r="AC1065" i="35"/>
  <c r="AB1065" i="35"/>
  <c r="AA1065" i="35"/>
  <c r="Z1065" i="35"/>
  <c r="Y1065" i="35"/>
  <c r="AC1073" i="35"/>
  <c r="AB1073" i="35"/>
  <c r="AA1073" i="35"/>
  <c r="Z1073" i="35"/>
  <c r="Y1073" i="35"/>
  <c r="AC1081" i="35"/>
  <c r="AB1081" i="35"/>
  <c r="AA1081" i="35"/>
  <c r="Z1081" i="35"/>
  <c r="Y1081" i="35"/>
  <c r="AC1089" i="35"/>
  <c r="AB1089" i="35"/>
  <c r="AA1089" i="35"/>
  <c r="Z1089" i="35"/>
  <c r="Y1089" i="35"/>
  <c r="AC1097" i="35"/>
  <c r="AB1097" i="35"/>
  <c r="AA1097" i="35"/>
  <c r="Z1097" i="35"/>
  <c r="Y1097" i="35"/>
  <c r="AC1105" i="35"/>
  <c r="AB1105" i="35"/>
  <c r="AA1105" i="35"/>
  <c r="Z1105" i="35"/>
  <c r="Y1105" i="35"/>
  <c r="AC1113" i="35"/>
  <c r="AB1113" i="35"/>
  <c r="AA1113" i="35"/>
  <c r="Z1113" i="35"/>
  <c r="Y1113" i="35"/>
  <c r="AC1121" i="35"/>
  <c r="AB1121" i="35"/>
  <c r="AA1121" i="35"/>
  <c r="Z1121" i="35"/>
  <c r="Y1121" i="35"/>
  <c r="AC1129" i="35"/>
  <c r="AB1129" i="35"/>
  <c r="AA1129" i="35"/>
  <c r="Z1129" i="35"/>
  <c r="Y1129" i="35"/>
  <c r="AC1137" i="35"/>
  <c r="AB1137" i="35"/>
  <c r="AA1137" i="35"/>
  <c r="Z1137" i="35"/>
  <c r="Y1137" i="35"/>
  <c r="AC1145" i="35"/>
  <c r="AB1145" i="35"/>
  <c r="AA1145" i="35"/>
  <c r="Z1145" i="35"/>
  <c r="Y1145" i="35"/>
  <c r="AC1153" i="35"/>
  <c r="AB1153" i="35"/>
  <c r="AA1153" i="35"/>
  <c r="Z1153" i="35"/>
  <c r="Y1153" i="35"/>
  <c r="AC1161" i="35"/>
  <c r="AB1161" i="35"/>
  <c r="AA1161" i="35"/>
  <c r="Z1161" i="35"/>
  <c r="Y1161" i="35"/>
  <c r="AC1169" i="35"/>
  <c r="AB1169" i="35"/>
  <c r="AA1169" i="35"/>
  <c r="Z1169" i="35"/>
  <c r="Y1169" i="35"/>
  <c r="AC1177" i="35"/>
  <c r="AB1177" i="35"/>
  <c r="AA1177" i="35"/>
  <c r="Z1177" i="35"/>
  <c r="Y1177" i="35"/>
  <c r="Z349" i="35"/>
  <c r="Y349" i="35"/>
  <c r="AB349" i="35"/>
  <c r="AA349" i="35"/>
  <c r="AC349" i="35"/>
  <c r="X349" i="35"/>
  <c r="W349" i="35"/>
  <c r="V349" i="35"/>
  <c r="T349" i="35"/>
  <c r="U349" i="35"/>
  <c r="AC389" i="35"/>
  <c r="AB389" i="35"/>
  <c r="Z389" i="35"/>
  <c r="AA389" i="35"/>
  <c r="Y389" i="35"/>
  <c r="X389" i="35"/>
  <c r="W389" i="35"/>
  <c r="V389" i="35"/>
  <c r="U389" i="35"/>
  <c r="T389" i="35"/>
  <c r="X437" i="35"/>
  <c r="W437" i="35"/>
  <c r="V437" i="35"/>
  <c r="U437" i="35"/>
  <c r="T437" i="35"/>
  <c r="AC581" i="35"/>
  <c r="AB581" i="35"/>
  <c r="AA581" i="35"/>
  <c r="Z581" i="35"/>
  <c r="Y581" i="35"/>
  <c r="W581" i="35"/>
  <c r="U581" i="35"/>
  <c r="T581" i="35"/>
  <c r="X581" i="35"/>
  <c r="V581" i="35"/>
  <c r="X669" i="35"/>
  <c r="W669" i="35"/>
  <c r="V669" i="35"/>
  <c r="U669" i="35"/>
  <c r="T669" i="35"/>
  <c r="AC725" i="35"/>
  <c r="AB725" i="35"/>
  <c r="AA725" i="35"/>
  <c r="Z725" i="35"/>
  <c r="Y725" i="35"/>
  <c r="X877" i="35"/>
  <c r="W877" i="35"/>
  <c r="V877" i="35"/>
  <c r="U877" i="35"/>
  <c r="T877" i="35"/>
  <c r="AB933" i="35"/>
  <c r="AA933" i="35"/>
  <c r="Y933" i="35"/>
  <c r="AC933" i="35"/>
  <c r="Z933" i="35"/>
  <c r="AC106" i="35"/>
  <c r="AB106" i="35"/>
  <c r="AA106" i="35"/>
  <c r="Z106" i="35"/>
  <c r="Y106" i="35"/>
  <c r="AC130" i="35"/>
  <c r="AB130" i="35"/>
  <c r="AA130" i="35"/>
  <c r="Z130" i="35"/>
  <c r="Y130" i="35"/>
  <c r="AC146" i="35"/>
  <c r="AB146" i="35"/>
  <c r="AA146" i="35"/>
  <c r="Y146" i="35"/>
  <c r="Z146" i="35"/>
  <c r="AA194" i="35"/>
  <c r="Z194" i="35"/>
  <c r="AC194" i="35"/>
  <c r="AB194" i="35"/>
  <c r="Y194" i="35"/>
  <c r="AA202" i="35"/>
  <c r="Z202" i="35"/>
  <c r="AC202" i="35"/>
  <c r="AB202" i="35"/>
  <c r="Y202" i="35"/>
  <c r="AA210" i="35"/>
  <c r="Z210" i="35"/>
  <c r="AC210" i="35"/>
  <c r="AB210" i="35"/>
  <c r="Y210" i="35"/>
  <c r="AA218" i="35"/>
  <c r="Z218" i="35"/>
  <c r="AC218" i="35"/>
  <c r="AB218" i="35"/>
  <c r="Y218" i="35"/>
  <c r="AA226" i="35"/>
  <c r="Z226" i="35"/>
  <c r="AC226" i="35"/>
  <c r="AB226" i="35"/>
  <c r="Y226" i="35"/>
  <c r="AA234" i="35"/>
  <c r="Z234" i="35"/>
  <c r="AC234" i="35"/>
  <c r="AB234" i="35"/>
  <c r="Y234" i="35"/>
  <c r="AA242" i="35"/>
  <c r="Z242" i="35"/>
  <c r="AC242" i="35"/>
  <c r="Y242" i="35"/>
  <c r="AB242" i="35"/>
  <c r="X282" i="35"/>
  <c r="W282" i="35"/>
  <c r="U282" i="35"/>
  <c r="V282" i="35"/>
  <c r="T282" i="35"/>
  <c r="X322" i="35"/>
  <c r="W322" i="35"/>
  <c r="U322" i="35"/>
  <c r="T322" i="35"/>
  <c r="V322" i="35"/>
  <c r="X330" i="35"/>
  <c r="W330" i="35"/>
  <c r="U330" i="35"/>
  <c r="V330" i="35"/>
  <c r="T330" i="35"/>
  <c r="X346" i="35"/>
  <c r="W346" i="35"/>
  <c r="U346" i="35"/>
  <c r="T346" i="35"/>
  <c r="V346" i="35"/>
  <c r="X354" i="35"/>
  <c r="W354" i="35"/>
  <c r="U354" i="35"/>
  <c r="T354" i="35"/>
  <c r="V354" i="35"/>
  <c r="X362" i="35"/>
  <c r="W362" i="35"/>
  <c r="U362" i="35"/>
  <c r="T362" i="35"/>
  <c r="V362" i="35"/>
  <c r="X378" i="35"/>
  <c r="W378" i="35"/>
  <c r="V378" i="35"/>
  <c r="U378" i="35"/>
  <c r="T378" i="35"/>
  <c r="X386" i="35"/>
  <c r="W386" i="35"/>
  <c r="V386" i="35"/>
  <c r="U386" i="35"/>
  <c r="T386" i="35"/>
  <c r="X394" i="35"/>
  <c r="W394" i="35"/>
  <c r="V394" i="35"/>
  <c r="U394" i="35"/>
  <c r="T394" i="35"/>
  <c r="X410" i="35"/>
  <c r="W410" i="35"/>
  <c r="V410" i="35"/>
  <c r="U410" i="35"/>
  <c r="T410" i="35"/>
  <c r="X418" i="35"/>
  <c r="W418" i="35"/>
  <c r="V418" i="35"/>
  <c r="U418" i="35"/>
  <c r="T418" i="35"/>
  <c r="X642" i="35"/>
  <c r="W642" i="35"/>
  <c r="V642" i="35"/>
  <c r="U642" i="35"/>
  <c r="T642" i="35"/>
  <c r="X674" i="35"/>
  <c r="W674" i="35"/>
  <c r="V674" i="35"/>
  <c r="U674" i="35"/>
  <c r="T674" i="35"/>
  <c r="AC682" i="35"/>
  <c r="AB682" i="35"/>
  <c r="AA682" i="35"/>
  <c r="Y682" i="35"/>
  <c r="Z682" i="35"/>
  <c r="W682" i="35"/>
  <c r="U682" i="35"/>
  <c r="X682" i="35"/>
  <c r="V682" i="35"/>
  <c r="T682" i="35"/>
  <c r="W690" i="35"/>
  <c r="V690" i="35"/>
  <c r="U690" i="35"/>
  <c r="T690" i="35"/>
  <c r="X690" i="35"/>
  <c r="W698" i="35"/>
  <c r="V698" i="35"/>
  <c r="U698" i="35"/>
  <c r="T698" i="35"/>
  <c r="X698" i="35"/>
  <c r="W706" i="35"/>
  <c r="V706" i="35"/>
  <c r="U706" i="35"/>
  <c r="T706" i="35"/>
  <c r="X706" i="35"/>
  <c r="W714" i="35"/>
  <c r="V714" i="35"/>
  <c r="U714" i="35"/>
  <c r="T714" i="35"/>
  <c r="X714" i="35"/>
  <c r="W722" i="35"/>
  <c r="V722" i="35"/>
  <c r="U722" i="35"/>
  <c r="T722" i="35"/>
  <c r="X722" i="35"/>
  <c r="W730" i="35"/>
  <c r="V730" i="35"/>
  <c r="U730" i="35"/>
  <c r="T730" i="35"/>
  <c r="X730" i="35"/>
  <c r="W738" i="35"/>
  <c r="V738" i="35"/>
  <c r="U738" i="35"/>
  <c r="T738" i="35"/>
  <c r="X738" i="35"/>
  <c r="W746" i="35"/>
  <c r="V746" i="35"/>
  <c r="U746" i="35"/>
  <c r="T746" i="35"/>
  <c r="X746" i="35"/>
  <c r="W754" i="35"/>
  <c r="V754" i="35"/>
  <c r="U754" i="35"/>
  <c r="T754" i="35"/>
  <c r="X754" i="35"/>
  <c r="X826" i="35"/>
  <c r="W826" i="35"/>
  <c r="V826" i="35"/>
  <c r="U826" i="35"/>
  <c r="T826" i="35"/>
  <c r="X834" i="35"/>
  <c r="W834" i="35"/>
  <c r="V834" i="35"/>
  <c r="U834" i="35"/>
  <c r="T834" i="35"/>
  <c r="X842" i="35"/>
  <c r="W842" i="35"/>
  <c r="V842" i="35"/>
  <c r="U842" i="35"/>
  <c r="T842" i="35"/>
  <c r="X850" i="35"/>
  <c r="W850" i="35"/>
  <c r="V850" i="35"/>
  <c r="U850" i="35"/>
  <c r="T850" i="35"/>
  <c r="X858" i="35"/>
  <c r="W858" i="35"/>
  <c r="V858" i="35"/>
  <c r="U858" i="35"/>
  <c r="T858" i="35"/>
  <c r="X866" i="35"/>
  <c r="W866" i="35"/>
  <c r="V866" i="35"/>
  <c r="U866" i="35"/>
  <c r="T866" i="35"/>
  <c r="X874" i="35"/>
  <c r="W874" i="35"/>
  <c r="V874" i="35"/>
  <c r="U874" i="35"/>
  <c r="T874" i="35"/>
  <c r="X882" i="35"/>
  <c r="W882" i="35"/>
  <c r="V882" i="35"/>
  <c r="U882" i="35"/>
  <c r="T882" i="35"/>
  <c r="X890" i="35"/>
  <c r="W890" i="35"/>
  <c r="V890" i="35"/>
  <c r="U890" i="35"/>
  <c r="T890" i="35"/>
  <c r="AA898" i="35"/>
  <c r="Z898" i="35"/>
  <c r="Y898" i="35"/>
  <c r="AC898" i="35"/>
  <c r="AB898" i="35"/>
  <c r="Y906" i="35"/>
  <c r="AA906" i="35"/>
  <c r="Z906" i="35"/>
  <c r="AC906" i="35"/>
  <c r="AB906" i="35"/>
  <c r="AC29" i="35"/>
  <c r="AB29" i="35"/>
  <c r="AA29" i="35"/>
  <c r="Z29" i="35"/>
  <c r="Y29" i="35"/>
  <c r="X421" i="35"/>
  <c r="W421" i="35"/>
  <c r="V421" i="35"/>
  <c r="U421" i="35"/>
  <c r="T421" i="35"/>
  <c r="AC565" i="35"/>
  <c r="AB565" i="35"/>
  <c r="Z565" i="35"/>
  <c r="Y565" i="35"/>
  <c r="AA565" i="35"/>
  <c r="X565" i="35"/>
  <c r="W565" i="35"/>
  <c r="V565" i="35"/>
  <c r="U565" i="35"/>
  <c r="T565" i="35"/>
  <c r="AC645" i="35"/>
  <c r="AB645" i="35"/>
  <c r="AA645" i="35"/>
  <c r="Z645" i="35"/>
  <c r="Y645" i="35"/>
  <c r="AB163" i="35"/>
  <c r="AA163" i="35"/>
  <c r="Z163" i="35"/>
  <c r="Y163" i="35"/>
  <c r="AC163" i="35"/>
  <c r="T163" i="35"/>
  <c r="X163" i="35"/>
  <c r="V163" i="35"/>
  <c r="U163" i="35"/>
  <c r="W163" i="35"/>
  <c r="AB171" i="35"/>
  <c r="AA171" i="35"/>
  <c r="Z171" i="35"/>
  <c r="Y171" i="35"/>
  <c r="AC171" i="35"/>
  <c r="T171" i="35"/>
  <c r="X171" i="35"/>
  <c r="V171" i="35"/>
  <c r="U171" i="35"/>
  <c r="W171" i="35"/>
  <c r="AB179" i="35"/>
  <c r="AA179" i="35"/>
  <c r="Z179" i="35"/>
  <c r="Y179" i="35"/>
  <c r="AC179" i="35"/>
  <c r="T179" i="35"/>
  <c r="X179" i="35"/>
  <c r="V179" i="35"/>
  <c r="U179" i="35"/>
  <c r="W179" i="35"/>
  <c r="T187" i="35"/>
  <c r="X187" i="35"/>
  <c r="V187" i="35"/>
  <c r="U187" i="35"/>
  <c r="W187" i="35"/>
  <c r="X243" i="35"/>
  <c r="W243" i="35"/>
  <c r="U243" i="35"/>
  <c r="T243" i="35"/>
  <c r="V243" i="35"/>
  <c r="X283" i="35"/>
  <c r="W283" i="35"/>
  <c r="U283" i="35"/>
  <c r="T283" i="35"/>
  <c r="V283" i="35"/>
  <c r="AC435" i="35"/>
  <c r="AB435" i="35"/>
  <c r="AA435" i="35"/>
  <c r="Z435" i="35"/>
  <c r="Y435" i="35"/>
  <c r="AC443" i="35"/>
  <c r="AB443" i="35"/>
  <c r="AA443" i="35"/>
  <c r="Z443" i="35"/>
  <c r="Y443" i="35"/>
  <c r="V443" i="35"/>
  <c r="U443" i="35"/>
  <c r="T443" i="35"/>
  <c r="X443" i="35"/>
  <c r="W443" i="35"/>
  <c r="AC451" i="35"/>
  <c r="AB451" i="35"/>
  <c r="AA451" i="35"/>
  <c r="Z451" i="35"/>
  <c r="Y451" i="35"/>
  <c r="V451" i="35"/>
  <c r="U451" i="35"/>
  <c r="T451" i="35"/>
  <c r="X451" i="35"/>
  <c r="W451" i="35"/>
  <c r="AC459" i="35"/>
  <c r="AB459" i="35"/>
  <c r="AA459" i="35"/>
  <c r="Z459" i="35"/>
  <c r="Y459" i="35"/>
  <c r="V459" i="35"/>
  <c r="U459" i="35"/>
  <c r="T459" i="35"/>
  <c r="X459" i="35"/>
  <c r="W459" i="35"/>
  <c r="AC467" i="35"/>
  <c r="AB467" i="35"/>
  <c r="AA467" i="35"/>
  <c r="Z467" i="35"/>
  <c r="Y467" i="35"/>
  <c r="V467" i="35"/>
  <c r="U467" i="35"/>
  <c r="T467" i="35"/>
  <c r="X467" i="35"/>
  <c r="W467" i="35"/>
  <c r="AC475" i="35"/>
  <c r="AB475" i="35"/>
  <c r="AA475" i="35"/>
  <c r="Z475" i="35"/>
  <c r="Y475" i="35"/>
  <c r="V475" i="35"/>
  <c r="U475" i="35"/>
  <c r="T475" i="35"/>
  <c r="X475" i="35"/>
  <c r="W475" i="35"/>
  <c r="V483" i="35"/>
  <c r="U483" i="35"/>
  <c r="T483" i="35"/>
  <c r="X483" i="35"/>
  <c r="W483" i="35"/>
  <c r="AC531" i="35"/>
  <c r="AB531" i="35"/>
  <c r="AA531" i="35"/>
  <c r="Z531" i="35"/>
  <c r="Y531" i="35"/>
  <c r="AC539" i="35"/>
  <c r="AB539" i="35"/>
  <c r="AA539" i="35"/>
  <c r="Z539" i="35"/>
  <c r="Y539" i="35"/>
  <c r="AC547" i="35"/>
  <c r="AB547" i="35"/>
  <c r="AA547" i="35"/>
  <c r="Z547" i="35"/>
  <c r="Y547" i="35"/>
  <c r="AC555" i="35"/>
  <c r="AB555" i="35"/>
  <c r="AA555" i="35"/>
  <c r="Z555" i="35"/>
  <c r="Y555" i="35"/>
  <c r="AC619" i="35"/>
  <c r="AB619" i="35"/>
  <c r="AA619" i="35"/>
  <c r="Z619" i="35"/>
  <c r="Y619" i="35"/>
  <c r="AC675" i="35"/>
  <c r="AB675" i="35"/>
  <c r="AA675" i="35"/>
  <c r="Z675" i="35"/>
  <c r="Y675" i="35"/>
  <c r="AB683" i="35"/>
  <c r="AA683" i="35"/>
  <c r="Z683" i="35"/>
  <c r="Y683" i="35"/>
  <c r="AC683" i="35"/>
  <c r="AB691" i="35"/>
  <c r="AA691" i="35"/>
  <c r="Z691" i="35"/>
  <c r="Y691" i="35"/>
  <c r="AC691" i="35"/>
  <c r="AB699" i="35"/>
  <c r="AA699" i="35"/>
  <c r="Z699" i="35"/>
  <c r="Y699" i="35"/>
  <c r="AC699" i="35"/>
  <c r="AB707" i="35"/>
  <c r="AA707" i="35"/>
  <c r="Z707" i="35"/>
  <c r="Y707" i="35"/>
  <c r="AC707" i="35"/>
  <c r="T715" i="35"/>
  <c r="X715" i="35"/>
  <c r="V715" i="35"/>
  <c r="W715" i="35"/>
  <c r="U715" i="35"/>
  <c r="AB715" i="35"/>
  <c r="AA715" i="35"/>
  <c r="Z715" i="35"/>
  <c r="Y715" i="35"/>
  <c r="AC715" i="35"/>
  <c r="AB723" i="35"/>
  <c r="AA723" i="35"/>
  <c r="Z723" i="35"/>
  <c r="Y723" i="35"/>
  <c r="AC723" i="35"/>
  <c r="AB731" i="35"/>
  <c r="AA731" i="35"/>
  <c r="Z731" i="35"/>
  <c r="Y731" i="35"/>
  <c r="AC731" i="35"/>
  <c r="AB739" i="35"/>
  <c r="AA739" i="35"/>
  <c r="Z739" i="35"/>
  <c r="Y739" i="35"/>
  <c r="AC739" i="35"/>
  <c r="AB747" i="35"/>
  <c r="AA747" i="35"/>
  <c r="Z747" i="35"/>
  <c r="Y747" i="35"/>
  <c r="AC747" i="35"/>
  <c r="AB755" i="35"/>
  <c r="AA755" i="35"/>
  <c r="Z755" i="35"/>
  <c r="Y755" i="35"/>
  <c r="AC755" i="35"/>
  <c r="AC827" i="35"/>
  <c r="AB827" i="35"/>
  <c r="AA827" i="35"/>
  <c r="Z827" i="35"/>
  <c r="Y827" i="35"/>
  <c r="X835" i="35"/>
  <c r="W835" i="35"/>
  <c r="V835" i="35"/>
  <c r="U835" i="35"/>
  <c r="T835" i="35"/>
  <c r="AC835" i="35"/>
  <c r="AB835" i="35"/>
  <c r="AA835" i="35"/>
  <c r="Z835" i="35"/>
  <c r="Y835" i="35"/>
  <c r="AC843" i="35"/>
  <c r="AB843" i="35"/>
  <c r="AA843" i="35"/>
  <c r="Z843" i="35"/>
  <c r="Y843" i="35"/>
  <c r="AC851" i="35"/>
  <c r="AB851" i="35"/>
  <c r="AA851" i="35"/>
  <c r="Z851" i="35"/>
  <c r="Y851" i="35"/>
  <c r="AC859" i="35"/>
  <c r="AB859" i="35"/>
  <c r="AA859" i="35"/>
  <c r="Z859" i="35"/>
  <c r="Y859" i="35"/>
  <c r="AC867" i="35"/>
  <c r="AB867" i="35"/>
  <c r="AA867" i="35"/>
  <c r="Z867" i="35"/>
  <c r="Y867" i="35"/>
  <c r="AC875" i="35"/>
  <c r="AB875" i="35"/>
  <c r="AA875" i="35"/>
  <c r="Z875" i="35"/>
  <c r="Y875" i="35"/>
  <c r="AC883" i="35"/>
  <c r="AB883" i="35"/>
  <c r="AA883" i="35"/>
  <c r="Z883" i="35"/>
  <c r="Y883" i="35"/>
  <c r="AC891" i="35"/>
  <c r="AB891" i="35"/>
  <c r="AA891" i="35"/>
  <c r="Z891" i="35"/>
  <c r="Y891" i="35"/>
  <c r="AC53" i="35"/>
  <c r="AB53" i="35"/>
  <c r="AA53" i="35"/>
  <c r="Z53" i="35"/>
  <c r="Y53" i="35"/>
  <c r="W85" i="35"/>
  <c r="V85" i="35"/>
  <c r="U85" i="35"/>
  <c r="T85" i="35"/>
  <c r="X85" i="35"/>
  <c r="Z357" i="35"/>
  <c r="Y357" i="35"/>
  <c r="AB357" i="35"/>
  <c r="AA357" i="35"/>
  <c r="AC357" i="35"/>
  <c r="X357" i="35"/>
  <c r="W357" i="35"/>
  <c r="V357" i="35"/>
  <c r="T357" i="35"/>
  <c r="U357" i="35"/>
  <c r="AC405" i="35"/>
  <c r="AB405" i="35"/>
  <c r="Z405" i="35"/>
  <c r="Y405" i="35"/>
  <c r="AA405" i="35"/>
  <c r="X405" i="35"/>
  <c r="W405" i="35"/>
  <c r="V405" i="35"/>
  <c r="U405" i="35"/>
  <c r="T405" i="35"/>
  <c r="AC517" i="35"/>
  <c r="AB517" i="35"/>
  <c r="Z517" i="35"/>
  <c r="AA517" i="35"/>
  <c r="Y517" i="35"/>
  <c r="AC573" i="35"/>
  <c r="AB573" i="35"/>
  <c r="Z573" i="35"/>
  <c r="AA573" i="35"/>
  <c r="Y573" i="35"/>
  <c r="X573" i="35"/>
  <c r="W573" i="35"/>
  <c r="V573" i="35"/>
  <c r="U573" i="35"/>
  <c r="T573" i="35"/>
  <c r="AC637" i="35"/>
  <c r="AB637" i="35"/>
  <c r="AA637" i="35"/>
  <c r="Y637" i="35"/>
  <c r="Z637" i="35"/>
  <c r="AB949" i="35"/>
  <c r="AA949" i="35"/>
  <c r="Y949" i="35"/>
  <c r="AC949" i="35"/>
  <c r="Z949" i="35"/>
  <c r="Z12" i="35"/>
  <c r="Y12" i="35"/>
  <c r="AA12" i="35"/>
  <c r="AB12" i="35"/>
  <c r="AC12" i="35"/>
  <c r="X12" i="35"/>
  <c r="W12" i="35"/>
  <c r="V12" i="35"/>
  <c r="U12" i="35"/>
  <c r="T12" i="35"/>
  <c r="Z20" i="35"/>
  <c r="Y20" i="35"/>
  <c r="AC20" i="35"/>
  <c r="AA20" i="35"/>
  <c r="AB20" i="35"/>
  <c r="X20" i="35"/>
  <c r="W20" i="35"/>
  <c r="V20" i="35"/>
  <c r="U20" i="35"/>
  <c r="T20" i="35"/>
  <c r="Z28" i="35"/>
  <c r="Y28" i="35"/>
  <c r="AA28" i="35"/>
  <c r="AC28" i="35"/>
  <c r="AB28" i="35"/>
  <c r="X28" i="35"/>
  <c r="W28" i="35"/>
  <c r="V28" i="35"/>
  <c r="U28" i="35"/>
  <c r="T28" i="35"/>
  <c r="Z36" i="35"/>
  <c r="Y36" i="35"/>
  <c r="AC36" i="35"/>
  <c r="AA36" i="35"/>
  <c r="AB36" i="35"/>
  <c r="X36" i="35"/>
  <c r="W36" i="35"/>
  <c r="V36" i="35"/>
  <c r="U36" i="35"/>
  <c r="T36" i="35"/>
  <c r="Z44" i="35"/>
  <c r="Y44" i="35"/>
  <c r="AA44" i="35"/>
  <c r="AC44" i="35"/>
  <c r="AB44" i="35"/>
  <c r="X44" i="35"/>
  <c r="W44" i="35"/>
  <c r="V44" i="35"/>
  <c r="U44" i="35"/>
  <c r="T44" i="35"/>
  <c r="Z52" i="35"/>
  <c r="Y52" i="35"/>
  <c r="AC52" i="35"/>
  <c r="AA52" i="35"/>
  <c r="AB52" i="35"/>
  <c r="X52" i="35"/>
  <c r="W52" i="35"/>
  <c r="V52" i="35"/>
  <c r="U52" i="35"/>
  <c r="T52" i="35"/>
  <c r="Z60" i="35"/>
  <c r="Y60" i="35"/>
  <c r="AA60" i="35"/>
  <c r="AC60" i="35"/>
  <c r="AB60" i="35"/>
  <c r="X60" i="35"/>
  <c r="W60" i="35"/>
  <c r="V60" i="35"/>
  <c r="U60" i="35"/>
  <c r="T60" i="35"/>
  <c r="X116" i="35"/>
  <c r="W116" i="35"/>
  <c r="V116" i="35"/>
  <c r="U116" i="35"/>
  <c r="T116" i="35"/>
  <c r="Z124" i="35"/>
  <c r="Y124" i="35"/>
  <c r="AC124" i="35"/>
  <c r="AA124" i="35"/>
  <c r="AB124" i="35"/>
  <c r="Y140" i="35"/>
  <c r="AC140" i="35"/>
  <c r="AA140" i="35"/>
  <c r="Z140" i="35"/>
  <c r="AB140" i="35"/>
  <c r="Y156" i="35"/>
  <c r="AC156" i="35"/>
  <c r="AA156" i="35"/>
  <c r="Z156" i="35"/>
  <c r="AB156" i="35"/>
  <c r="Y164" i="35"/>
  <c r="AC164" i="35"/>
  <c r="AA164" i="35"/>
  <c r="Z164" i="35"/>
  <c r="AB164" i="35"/>
  <c r="Y172" i="35"/>
  <c r="AC172" i="35"/>
  <c r="AA172" i="35"/>
  <c r="Z172" i="35"/>
  <c r="AB172" i="35"/>
  <c r="Y180" i="35"/>
  <c r="AC180" i="35"/>
  <c r="AA180" i="35"/>
  <c r="Z180" i="35"/>
  <c r="AB180" i="35"/>
  <c r="AC196" i="35"/>
  <c r="AB196" i="35"/>
  <c r="Z196" i="35"/>
  <c r="AA196" i="35"/>
  <c r="Y196" i="35"/>
  <c r="AC220" i="35"/>
  <c r="AB220" i="35"/>
  <c r="Z220" i="35"/>
  <c r="Y220" i="35"/>
  <c r="AA220" i="35"/>
  <c r="U244" i="35"/>
  <c r="T244" i="35"/>
  <c r="W244" i="35"/>
  <c r="X244" i="35"/>
  <c r="V244" i="35"/>
  <c r="U260" i="35"/>
  <c r="T260" i="35"/>
  <c r="W260" i="35"/>
  <c r="X260" i="35"/>
  <c r="V260" i="35"/>
  <c r="AA444" i="35"/>
  <c r="Z444" i="35"/>
  <c r="Y444" i="35"/>
  <c r="AC444" i="35"/>
  <c r="AB444" i="35"/>
  <c r="AA452" i="35"/>
  <c r="Z452" i="35"/>
  <c r="Y452" i="35"/>
  <c r="AC452" i="35"/>
  <c r="AB452" i="35"/>
  <c r="AA460" i="35"/>
  <c r="Z460" i="35"/>
  <c r="Y460" i="35"/>
  <c r="AC460" i="35"/>
  <c r="AB460" i="35"/>
  <c r="AA468" i="35"/>
  <c r="Z468" i="35"/>
  <c r="Y468" i="35"/>
  <c r="AC468" i="35"/>
  <c r="AB468" i="35"/>
  <c r="AA476" i="35"/>
  <c r="Z476" i="35"/>
  <c r="Y476" i="35"/>
  <c r="AC476" i="35"/>
  <c r="AB476" i="35"/>
  <c r="AA500" i="35"/>
  <c r="Z500" i="35"/>
  <c r="Y500" i="35"/>
  <c r="AC500" i="35"/>
  <c r="AB500" i="35"/>
  <c r="X516" i="35"/>
  <c r="W516" i="35"/>
  <c r="U516" i="35"/>
  <c r="T516" i="35"/>
  <c r="V516" i="35"/>
  <c r="X532" i="35"/>
  <c r="W532" i="35"/>
  <c r="U532" i="35"/>
  <c r="V532" i="35"/>
  <c r="T532" i="35"/>
  <c r="X540" i="35"/>
  <c r="W540" i="35"/>
  <c r="U540" i="35"/>
  <c r="T540" i="35"/>
  <c r="V540" i="35"/>
  <c r="X548" i="35"/>
  <c r="W548" i="35"/>
  <c r="U548" i="35"/>
  <c r="T548" i="35"/>
  <c r="V548" i="35"/>
  <c r="X644" i="35"/>
  <c r="W644" i="35"/>
  <c r="V644" i="35"/>
  <c r="U644" i="35"/>
  <c r="T644" i="35"/>
  <c r="X708" i="35"/>
  <c r="W708" i="35"/>
  <c r="V708" i="35"/>
  <c r="U708" i="35"/>
  <c r="T708" i="35"/>
  <c r="Y732" i="35"/>
  <c r="AC732" i="35"/>
  <c r="AA732" i="35"/>
  <c r="AB732" i="35"/>
  <c r="Z732" i="35"/>
  <c r="Y748" i="35"/>
  <c r="AC748" i="35"/>
  <c r="AA748" i="35"/>
  <c r="Z748" i="35"/>
  <c r="AB748" i="35"/>
  <c r="AC852" i="35"/>
  <c r="AB852" i="35"/>
  <c r="AA852" i="35"/>
  <c r="Z852" i="35"/>
  <c r="Y852" i="35"/>
  <c r="AC860" i="35"/>
  <c r="AB860" i="35"/>
  <c r="AA860" i="35"/>
  <c r="Z860" i="35"/>
  <c r="Y860" i="35"/>
  <c r="U884" i="35"/>
  <c r="T884" i="35"/>
  <c r="X884" i="35"/>
  <c r="W884" i="35"/>
  <c r="V884" i="35"/>
  <c r="X916" i="35"/>
  <c r="U916" i="35"/>
  <c r="T916" i="35"/>
  <c r="W916" i="35"/>
  <c r="V916" i="35"/>
  <c r="X924" i="35"/>
  <c r="W924" i="35"/>
  <c r="U924" i="35"/>
  <c r="T924" i="35"/>
  <c r="V924" i="35"/>
  <c r="W932" i="35"/>
  <c r="V932" i="35"/>
  <c r="T932" i="35"/>
  <c r="X932" i="35"/>
  <c r="U932" i="35"/>
  <c r="W940" i="35"/>
  <c r="V940" i="35"/>
  <c r="T940" i="35"/>
  <c r="U940" i="35"/>
  <c r="X940" i="35"/>
  <c r="W948" i="35"/>
  <c r="V948" i="35"/>
  <c r="T948" i="35"/>
  <c r="X948" i="35"/>
  <c r="U948" i="35"/>
  <c r="W956" i="35"/>
  <c r="V956" i="35"/>
  <c r="T956" i="35"/>
  <c r="U956" i="35"/>
  <c r="X956" i="35"/>
  <c r="AC453" i="35"/>
  <c r="AB453" i="35"/>
  <c r="Z453" i="35"/>
  <c r="AA453" i="35"/>
  <c r="Y453" i="35"/>
  <c r="X501" i="35"/>
  <c r="W501" i="35"/>
  <c r="V501" i="35"/>
  <c r="U501" i="35"/>
  <c r="T501" i="35"/>
  <c r="X1190" i="35"/>
  <c r="W1190" i="35"/>
  <c r="V1190" i="35"/>
  <c r="U1190" i="35"/>
  <c r="T1190" i="35"/>
  <c r="X1198" i="35"/>
  <c r="W1198" i="35"/>
  <c r="V1198" i="35"/>
  <c r="U1198" i="35"/>
  <c r="T1198" i="35"/>
  <c r="X1206" i="35"/>
  <c r="W1206" i="35"/>
  <c r="V1206" i="35"/>
  <c r="U1206" i="35"/>
  <c r="T1206" i="35"/>
  <c r="X1214" i="35"/>
  <c r="W1214" i="35"/>
  <c r="V1214" i="35"/>
  <c r="U1214" i="35"/>
  <c r="T1214" i="35"/>
  <c r="X1222" i="35"/>
  <c r="W1222" i="35"/>
  <c r="V1222" i="35"/>
  <c r="U1222" i="35"/>
  <c r="T1222" i="35"/>
  <c r="X1230" i="35"/>
  <c r="W1230" i="35"/>
  <c r="V1230" i="35"/>
  <c r="U1230" i="35"/>
  <c r="T1230" i="35"/>
  <c r="X1238" i="35"/>
  <c r="W1238" i="35"/>
  <c r="V1238" i="35"/>
  <c r="U1238" i="35"/>
  <c r="T1238" i="35"/>
  <c r="X1246" i="35"/>
  <c r="W1246" i="35"/>
  <c r="V1246" i="35"/>
  <c r="U1246" i="35"/>
  <c r="T1246" i="35"/>
  <c r="AA1254" i="35"/>
  <c r="Z1254" i="35"/>
  <c r="Y1254" i="35"/>
  <c r="AC1254" i="35"/>
  <c r="AB1254" i="35"/>
  <c r="AA1262" i="35"/>
  <c r="Z1262" i="35"/>
  <c r="Y1262" i="35"/>
  <c r="AC1262" i="35"/>
  <c r="AB1262" i="35"/>
  <c r="AA1270" i="35"/>
  <c r="Z1270" i="35"/>
  <c r="Y1270" i="35"/>
  <c r="AC1270" i="35"/>
  <c r="AB1270" i="35"/>
  <c r="AA1278" i="35"/>
  <c r="Z1278" i="35"/>
  <c r="Y1278" i="35"/>
  <c r="AC1278" i="35"/>
  <c r="AB1278" i="35"/>
  <c r="AA1286" i="35"/>
  <c r="Z1286" i="35"/>
  <c r="Y1286" i="35"/>
  <c r="AC1286" i="35"/>
  <c r="AB1286" i="35"/>
  <c r="AB1438" i="35"/>
  <c r="Z1438" i="35"/>
  <c r="AA1438" i="35"/>
  <c r="Y1438" i="35"/>
  <c r="AC1438" i="35"/>
  <c r="AB1446" i="35"/>
  <c r="Z1446" i="35"/>
  <c r="Y1446" i="35"/>
  <c r="AC1446" i="35"/>
  <c r="AA1446" i="35"/>
  <c r="AB1454" i="35"/>
  <c r="Z1454" i="35"/>
  <c r="AC1454" i="35"/>
  <c r="AA1454" i="35"/>
  <c r="Y1454" i="35"/>
  <c r="AC1462" i="35"/>
  <c r="AB1462" i="35"/>
  <c r="Z1462" i="35"/>
  <c r="AA1462" i="35"/>
  <c r="Y1462" i="35"/>
  <c r="Z1470" i="35"/>
  <c r="Y1470" i="35"/>
  <c r="AC1470" i="35"/>
  <c r="AB1470" i="35"/>
  <c r="AA1470" i="35"/>
  <c r="Z1478" i="35"/>
  <c r="Y1478" i="35"/>
  <c r="AC1478" i="35"/>
  <c r="AB1478" i="35"/>
  <c r="AA1478" i="35"/>
  <c r="AA1518" i="35"/>
  <c r="Z1518" i="35"/>
  <c r="Y1518" i="35"/>
  <c r="AC1518" i="35"/>
  <c r="AB1518" i="35"/>
  <c r="AA1526" i="35"/>
  <c r="Z1526" i="35"/>
  <c r="Y1526" i="35"/>
  <c r="AC1526" i="35"/>
  <c r="AB1526" i="35"/>
  <c r="W1503" i="35"/>
  <c r="V1503" i="35"/>
  <c r="U1503" i="35"/>
  <c r="T1503" i="35"/>
  <c r="X1503" i="35"/>
  <c r="U1248" i="35"/>
  <c r="T1248" i="35"/>
  <c r="W1248" i="35"/>
  <c r="X1248" i="35"/>
  <c r="V1248" i="35"/>
  <c r="U1256" i="35"/>
  <c r="T1256" i="35"/>
  <c r="X1256" i="35"/>
  <c r="W1256" i="35"/>
  <c r="V1256" i="35"/>
  <c r="U1264" i="35"/>
  <c r="T1264" i="35"/>
  <c r="X1264" i="35"/>
  <c r="W1264" i="35"/>
  <c r="V1264" i="35"/>
  <c r="U1272" i="35"/>
  <c r="T1272" i="35"/>
  <c r="X1272" i="35"/>
  <c r="W1272" i="35"/>
  <c r="V1272" i="35"/>
  <c r="U1280" i="35"/>
  <c r="T1280" i="35"/>
  <c r="X1280" i="35"/>
  <c r="W1280" i="35"/>
  <c r="V1280" i="35"/>
  <c r="W1288" i="35"/>
  <c r="X1288" i="35"/>
  <c r="V1288" i="35"/>
  <c r="U1288" i="35"/>
  <c r="T1288" i="35"/>
  <c r="AC1392" i="35"/>
  <c r="AB1392" i="35"/>
  <c r="AA1392" i="35"/>
  <c r="Z1392" i="35"/>
  <c r="Y1392" i="35"/>
  <c r="AC1400" i="35"/>
  <c r="AB1400" i="35"/>
  <c r="AA1400" i="35"/>
  <c r="Z1400" i="35"/>
  <c r="Y1400" i="35"/>
  <c r="AC1408" i="35"/>
  <c r="AB1408" i="35"/>
  <c r="AA1408" i="35"/>
  <c r="Z1408" i="35"/>
  <c r="Y1408" i="35"/>
  <c r="AC1416" i="35"/>
  <c r="AB1416" i="35"/>
  <c r="AA1416" i="35"/>
  <c r="Z1416" i="35"/>
  <c r="Y1416" i="35"/>
  <c r="Y1424" i="35"/>
  <c r="AB1424" i="35"/>
  <c r="Z1424" i="35"/>
  <c r="AA1424" i="35"/>
  <c r="AC1424" i="35"/>
  <c r="Y1432" i="35"/>
  <c r="AB1432" i="35"/>
  <c r="AC1432" i="35"/>
  <c r="AA1432" i="35"/>
  <c r="Z1432" i="35"/>
  <c r="X1440" i="35"/>
  <c r="V1440" i="35"/>
  <c r="T1440" i="35"/>
  <c r="W1440" i="35"/>
  <c r="U1440" i="35"/>
  <c r="X1448" i="35"/>
  <c r="V1448" i="35"/>
  <c r="T1448" i="35"/>
  <c r="W1448" i="35"/>
  <c r="U1448" i="35"/>
  <c r="X1456" i="35"/>
  <c r="V1456" i="35"/>
  <c r="T1456" i="35"/>
  <c r="U1456" i="35"/>
  <c r="W1456" i="35"/>
  <c r="X1464" i="35"/>
  <c r="W1464" i="35"/>
  <c r="V1464" i="35"/>
  <c r="T1464" i="35"/>
  <c r="U1464" i="35"/>
  <c r="T1472" i="35"/>
  <c r="X1472" i="35"/>
  <c r="W1472" i="35"/>
  <c r="V1472" i="35"/>
  <c r="U1472" i="35"/>
  <c r="AC1345" i="35"/>
  <c r="AB1345" i="35"/>
  <c r="Z1345" i="35"/>
  <c r="AA1345" i="35"/>
  <c r="Y1345" i="35"/>
  <c r="AC1353" i="35"/>
  <c r="AB1353" i="35"/>
  <c r="AA1353" i="35"/>
  <c r="Z1353" i="35"/>
  <c r="Y1353" i="35"/>
  <c r="AC1361" i="35"/>
  <c r="AB1361" i="35"/>
  <c r="AA1361" i="35"/>
  <c r="Z1361" i="35"/>
  <c r="Y1361" i="35"/>
  <c r="AC1369" i="35"/>
  <c r="AB1369" i="35"/>
  <c r="AA1369" i="35"/>
  <c r="Z1369" i="35"/>
  <c r="Y1369" i="35"/>
  <c r="AC1377" i="35"/>
  <c r="AB1377" i="35"/>
  <c r="AA1377" i="35"/>
  <c r="Z1377" i="35"/>
  <c r="Y1377" i="35"/>
  <c r="AC1546" i="35"/>
  <c r="AB1546" i="35"/>
  <c r="AA1546" i="35"/>
  <c r="Z1546" i="35"/>
  <c r="Y1546" i="35"/>
  <c r="AC1562" i="35"/>
  <c r="AB1562" i="35"/>
  <c r="AA1562" i="35"/>
  <c r="Z1562" i="35"/>
  <c r="Y1562" i="35"/>
  <c r="AC1578" i="35"/>
  <c r="AB1578" i="35"/>
  <c r="AA1578" i="35"/>
  <c r="Z1578" i="35"/>
  <c r="Y1578" i="35"/>
  <c r="AC1298" i="35"/>
  <c r="AB1298" i="35"/>
  <c r="AA1298" i="35"/>
  <c r="Y1298" i="35"/>
  <c r="Z1298" i="35"/>
  <c r="AC1306" i="35"/>
  <c r="AB1306" i="35"/>
  <c r="AA1306" i="35"/>
  <c r="Z1306" i="35"/>
  <c r="Y1306" i="35"/>
  <c r="AC1314" i="35"/>
  <c r="AB1314" i="35"/>
  <c r="AA1314" i="35"/>
  <c r="Z1314" i="35"/>
  <c r="Y1314" i="35"/>
  <c r="AC1322" i="35"/>
  <c r="AB1322" i="35"/>
  <c r="AA1322" i="35"/>
  <c r="Z1322" i="35"/>
  <c r="Y1322" i="35"/>
  <c r="AC1330" i="35"/>
  <c r="AB1330" i="35"/>
  <c r="AA1330" i="35"/>
  <c r="Z1330" i="35"/>
  <c r="Y1330" i="35"/>
  <c r="X1386" i="35"/>
  <c r="W1386" i="35"/>
  <c r="V1386" i="35"/>
  <c r="U1386" i="35"/>
  <c r="T1386" i="35"/>
  <c r="X1394" i="35"/>
  <c r="W1394" i="35"/>
  <c r="V1394" i="35"/>
  <c r="U1394" i="35"/>
  <c r="T1394" i="35"/>
  <c r="X1402" i="35"/>
  <c r="W1402" i="35"/>
  <c r="V1402" i="35"/>
  <c r="U1402" i="35"/>
  <c r="T1402" i="35"/>
  <c r="X1410" i="35"/>
  <c r="W1410" i="35"/>
  <c r="V1410" i="35"/>
  <c r="U1410" i="35"/>
  <c r="T1410" i="35"/>
  <c r="X1418" i="35"/>
  <c r="W1418" i="35"/>
  <c r="V1418" i="35"/>
  <c r="U1418" i="35"/>
  <c r="T1418" i="35"/>
  <c r="X1426" i="35"/>
  <c r="V1426" i="35"/>
  <c r="T1426" i="35"/>
  <c r="W1426" i="35"/>
  <c r="U1426" i="35"/>
  <c r="AC1482" i="35"/>
  <c r="AB1482" i="35"/>
  <c r="AA1482" i="35"/>
  <c r="Z1482" i="35"/>
  <c r="Y1482" i="35"/>
  <c r="AC1490" i="35"/>
  <c r="AB1490" i="35"/>
  <c r="AA1490" i="35"/>
  <c r="Z1490" i="35"/>
  <c r="Y1490" i="35"/>
  <c r="AC1498" i="35"/>
  <c r="AB1498" i="35"/>
  <c r="AA1498" i="35"/>
  <c r="Z1498" i="35"/>
  <c r="Y1498" i="35"/>
  <c r="AC1506" i="35"/>
  <c r="AB1506" i="35"/>
  <c r="AA1506" i="35"/>
  <c r="Z1506" i="35"/>
  <c r="Y1506" i="35"/>
  <c r="AC1514" i="35"/>
  <c r="AB1514" i="35"/>
  <c r="AA1514" i="35"/>
  <c r="Z1514" i="35"/>
  <c r="Y1514" i="35"/>
  <c r="AC1522" i="35"/>
  <c r="Z1522" i="35"/>
  <c r="Y1522" i="35"/>
  <c r="AB1522" i="35"/>
  <c r="AA1522" i="35"/>
  <c r="AC1530" i="35"/>
  <c r="AB1530" i="35"/>
  <c r="Z1530" i="35"/>
  <c r="Y1530" i="35"/>
  <c r="AA1530" i="35"/>
  <c r="AC1538" i="35"/>
  <c r="AB1538" i="35"/>
  <c r="AA1538" i="35"/>
  <c r="Z1538" i="35"/>
  <c r="Y1538" i="35"/>
  <c r="AC1554" i="35"/>
  <c r="AB1554" i="35"/>
  <c r="AA1554" i="35"/>
  <c r="Z1554" i="35"/>
  <c r="Y1554" i="35"/>
  <c r="AC1570" i="35"/>
  <c r="AB1570" i="35"/>
  <c r="AA1570" i="35"/>
  <c r="Z1570" i="35"/>
  <c r="Y1570" i="35"/>
  <c r="X1347" i="35"/>
  <c r="W1347" i="35"/>
  <c r="V1347" i="35"/>
  <c r="U1347" i="35"/>
  <c r="T1347" i="35"/>
  <c r="X1355" i="35"/>
  <c r="W1355" i="35"/>
  <c r="V1355" i="35"/>
  <c r="U1355" i="35"/>
  <c r="T1355" i="35"/>
  <c r="X1363" i="35"/>
  <c r="W1363" i="35"/>
  <c r="V1363" i="35"/>
  <c r="U1363" i="35"/>
  <c r="T1363" i="35"/>
  <c r="X1371" i="35"/>
  <c r="W1371" i="35"/>
  <c r="V1371" i="35"/>
  <c r="U1371" i="35"/>
  <c r="T1371" i="35"/>
  <c r="X1379" i="35"/>
  <c r="W1379" i="35"/>
  <c r="V1379" i="35"/>
  <c r="U1379" i="35"/>
  <c r="T1379" i="35"/>
  <c r="AC1188" i="35"/>
  <c r="AB1188" i="35"/>
  <c r="AA1188" i="35"/>
  <c r="Z1188" i="35"/>
  <c r="Y1188" i="35"/>
  <c r="AC1196" i="35"/>
  <c r="AB1196" i="35"/>
  <c r="AA1196" i="35"/>
  <c r="Z1196" i="35"/>
  <c r="Y1196" i="35"/>
  <c r="AC1204" i="35"/>
  <c r="AB1204" i="35"/>
  <c r="AA1204" i="35"/>
  <c r="Z1204" i="35"/>
  <c r="Y1204" i="35"/>
  <c r="AC1212" i="35"/>
  <c r="AB1212" i="35"/>
  <c r="AA1212" i="35"/>
  <c r="Z1212" i="35"/>
  <c r="Y1212" i="35"/>
  <c r="AC1220" i="35"/>
  <c r="AB1220" i="35"/>
  <c r="AA1220" i="35"/>
  <c r="Z1220" i="35"/>
  <c r="Y1220" i="35"/>
  <c r="AC1228" i="35"/>
  <c r="AB1228" i="35"/>
  <c r="AA1228" i="35"/>
  <c r="Z1228" i="35"/>
  <c r="Y1228" i="35"/>
  <c r="AC1236" i="35"/>
  <c r="AB1236" i="35"/>
  <c r="AA1236" i="35"/>
  <c r="Z1236" i="35"/>
  <c r="Y1236" i="35"/>
  <c r="AC1244" i="35"/>
  <c r="AB1244" i="35"/>
  <c r="AA1244" i="35"/>
  <c r="Z1244" i="35"/>
  <c r="Y1244" i="35"/>
  <c r="W1300" i="35"/>
  <c r="V1300" i="35"/>
  <c r="U1300" i="35"/>
  <c r="T1300" i="35"/>
  <c r="X1300" i="35"/>
  <c r="W1308" i="35"/>
  <c r="V1308" i="35"/>
  <c r="U1308" i="35"/>
  <c r="T1308" i="35"/>
  <c r="X1308" i="35"/>
  <c r="W1316" i="35"/>
  <c r="V1316" i="35"/>
  <c r="U1316" i="35"/>
  <c r="T1316" i="35"/>
  <c r="X1316" i="35"/>
  <c r="W1324" i="35"/>
  <c r="V1324" i="35"/>
  <c r="U1324" i="35"/>
  <c r="T1324" i="35"/>
  <c r="X1324" i="35"/>
  <c r="W1332" i="35"/>
  <c r="V1332" i="35"/>
  <c r="U1332" i="35"/>
  <c r="T1332" i="35"/>
  <c r="X1332" i="35"/>
  <c r="X1484" i="35"/>
  <c r="W1484" i="35"/>
  <c r="V1484" i="35"/>
  <c r="U1484" i="35"/>
  <c r="T1484" i="35"/>
  <c r="T22" i="35"/>
  <c r="U22" i="35"/>
  <c r="X22" i="35"/>
  <c r="W22" i="35"/>
  <c r="V22" i="35"/>
  <c r="AB102" i="35"/>
  <c r="AA102" i="35"/>
  <c r="Z102" i="35"/>
  <c r="Y102" i="35"/>
  <c r="AC102" i="35"/>
  <c r="AA734" i="35"/>
  <c r="Z734" i="35"/>
  <c r="Y734" i="35"/>
  <c r="AC734" i="35"/>
  <c r="AB734" i="35"/>
  <c r="AC846" i="35"/>
  <c r="AB846" i="35"/>
  <c r="AA846" i="35"/>
  <c r="Z846" i="35"/>
  <c r="Y846" i="35"/>
  <c r="W653" i="35"/>
  <c r="V653" i="35"/>
  <c r="U653" i="35"/>
  <c r="T653" i="35"/>
  <c r="X653" i="35"/>
  <c r="X375" i="35"/>
  <c r="W375" i="35"/>
  <c r="V375" i="35"/>
  <c r="T375" i="35"/>
  <c r="U375" i="35"/>
  <c r="X431" i="35"/>
  <c r="W431" i="35"/>
  <c r="V431" i="35"/>
  <c r="T431" i="35"/>
  <c r="U431" i="35"/>
  <c r="X575" i="35"/>
  <c r="W575" i="35"/>
  <c r="V575" i="35"/>
  <c r="T575" i="35"/>
  <c r="U575" i="35"/>
  <c r="T871" i="35"/>
  <c r="X871" i="35"/>
  <c r="W871" i="35"/>
  <c r="V871" i="35"/>
  <c r="U871" i="35"/>
  <c r="U978" i="35"/>
  <c r="T978" i="35"/>
  <c r="X978" i="35"/>
  <c r="W978" i="35"/>
  <c r="V978" i="35"/>
  <c r="U1162" i="35"/>
  <c r="T1162" i="35"/>
  <c r="X1162" i="35"/>
  <c r="W1162" i="35"/>
  <c r="V1162" i="35"/>
  <c r="AC677" i="35"/>
  <c r="AB677" i="35"/>
  <c r="AA677" i="35"/>
  <c r="Z677" i="35"/>
  <c r="Y677" i="35"/>
  <c r="Y240" i="35"/>
  <c r="AC240" i="35"/>
  <c r="AA240" i="35"/>
  <c r="Z240" i="35"/>
  <c r="AB240" i="35"/>
  <c r="W424" i="35"/>
  <c r="V424" i="35"/>
  <c r="U424" i="35"/>
  <c r="T424" i="35"/>
  <c r="X424" i="35"/>
  <c r="W504" i="35"/>
  <c r="V504" i="35"/>
  <c r="U504" i="35"/>
  <c r="T504" i="35"/>
  <c r="X504" i="35"/>
  <c r="AC640" i="35"/>
  <c r="AB640" i="35"/>
  <c r="AA640" i="35"/>
  <c r="Z640" i="35"/>
  <c r="Y640" i="35"/>
  <c r="Y832" i="35"/>
  <c r="AC832" i="35"/>
  <c r="AB832" i="35"/>
  <c r="AA832" i="35"/>
  <c r="Z832" i="35"/>
  <c r="X864" i="35"/>
  <c r="W864" i="35"/>
  <c r="V864" i="35"/>
  <c r="U864" i="35"/>
  <c r="T864" i="35"/>
  <c r="U986" i="35"/>
  <c r="T986" i="35"/>
  <c r="X986" i="35"/>
  <c r="W986" i="35"/>
  <c r="V986" i="35"/>
  <c r="U1170" i="35"/>
  <c r="T1170" i="35"/>
  <c r="X1170" i="35"/>
  <c r="W1170" i="35"/>
  <c r="V1170" i="35"/>
  <c r="W269" i="35"/>
  <c r="V269" i="35"/>
  <c r="T269" i="35"/>
  <c r="X269" i="35"/>
  <c r="U269" i="35"/>
  <c r="X661" i="35"/>
  <c r="W661" i="35"/>
  <c r="V661" i="35"/>
  <c r="U661" i="35"/>
  <c r="T661" i="35"/>
  <c r="Z153" i="35"/>
  <c r="Y153" i="35"/>
  <c r="AB153" i="35"/>
  <c r="AA153" i="35"/>
  <c r="AC153" i="35"/>
  <c r="AB505" i="35"/>
  <c r="AA505" i="35"/>
  <c r="Z505" i="35"/>
  <c r="Y505" i="35"/>
  <c r="AC505" i="35"/>
  <c r="X769" i="35"/>
  <c r="W769" i="35"/>
  <c r="V769" i="35"/>
  <c r="T769" i="35"/>
  <c r="U769" i="35"/>
  <c r="U801" i="35"/>
  <c r="T801" i="35"/>
  <c r="X801" i="35"/>
  <c r="W801" i="35"/>
  <c r="V801" i="35"/>
  <c r="U970" i="35"/>
  <c r="T970" i="35"/>
  <c r="X970" i="35"/>
  <c r="W970" i="35"/>
  <c r="V970" i="35"/>
  <c r="X1050" i="35"/>
  <c r="W1050" i="35"/>
  <c r="V1050" i="35"/>
  <c r="U1050" i="35"/>
  <c r="T1050" i="35"/>
  <c r="AC82" i="35"/>
  <c r="Y82" i="35"/>
  <c r="AB82" i="35"/>
  <c r="AA82" i="35"/>
  <c r="Z82" i="35"/>
  <c r="AC154" i="35"/>
  <c r="AB154" i="35"/>
  <c r="AA154" i="35"/>
  <c r="Y154" i="35"/>
  <c r="Z154" i="35"/>
  <c r="X634" i="35"/>
  <c r="W634" i="35"/>
  <c r="V634" i="35"/>
  <c r="U634" i="35"/>
  <c r="T634" i="35"/>
  <c r="AC954" i="35"/>
  <c r="AB954" i="35"/>
  <c r="Z954" i="35"/>
  <c r="Y954" i="35"/>
  <c r="AA954" i="35"/>
  <c r="T139" i="35"/>
  <c r="X139" i="35"/>
  <c r="V139" i="35"/>
  <c r="U139" i="35"/>
  <c r="W139" i="35"/>
  <c r="AA676" i="35"/>
  <c r="Z676" i="35"/>
  <c r="Y676" i="35"/>
  <c r="AC676" i="35"/>
  <c r="AB676" i="35"/>
  <c r="U828" i="35"/>
  <c r="T828" i="35"/>
  <c r="X828" i="35"/>
  <c r="W828" i="35"/>
  <c r="V828" i="35"/>
  <c r="U892" i="35"/>
  <c r="T892" i="35"/>
  <c r="X892" i="35"/>
  <c r="W892" i="35"/>
  <c r="V892" i="35"/>
  <c r="AA924" i="35"/>
  <c r="Z924" i="35"/>
  <c r="Y924" i="35"/>
  <c r="AC924" i="35"/>
  <c r="AB924" i="35"/>
  <c r="X917" i="35"/>
  <c r="W917" i="35"/>
  <c r="V917" i="35"/>
  <c r="U917" i="35"/>
  <c r="T917" i="35"/>
  <c r="T1423" i="35"/>
  <c r="W1423" i="35"/>
  <c r="U1423" i="35"/>
  <c r="X1423" i="35"/>
  <c r="V1423" i="35"/>
  <c r="X1352" i="35"/>
  <c r="W1352" i="35"/>
  <c r="V1352" i="35"/>
  <c r="U1352" i="35"/>
  <c r="T1352" i="35"/>
  <c r="X1297" i="35"/>
  <c r="W1297" i="35"/>
  <c r="V1297" i="35"/>
  <c r="T1297" i="35"/>
  <c r="U1297" i="35"/>
  <c r="X1497" i="35"/>
  <c r="W1497" i="35"/>
  <c r="V1497" i="35"/>
  <c r="U1497" i="35"/>
  <c r="T1497" i="35"/>
  <c r="X1513" i="35"/>
  <c r="W1513" i="35"/>
  <c r="V1513" i="35"/>
  <c r="U1513" i="35"/>
  <c r="T1513" i="35"/>
  <c r="X1529" i="35"/>
  <c r="W1529" i="35"/>
  <c r="U1529" i="35"/>
  <c r="T1529" i="35"/>
  <c r="V1529" i="35"/>
  <c r="X1545" i="35"/>
  <c r="W1545" i="35"/>
  <c r="V1545" i="35"/>
  <c r="U1545" i="35"/>
  <c r="T1545" i="35"/>
  <c r="X1561" i="35"/>
  <c r="W1561" i="35"/>
  <c r="V1561" i="35"/>
  <c r="U1561" i="35"/>
  <c r="T1561" i="35"/>
  <c r="V1285" i="35"/>
  <c r="U1285" i="35"/>
  <c r="T1285" i="35"/>
  <c r="X1285" i="35"/>
  <c r="W1285" i="35"/>
  <c r="W1445" i="35"/>
  <c r="U1445" i="35"/>
  <c r="X1445" i="35"/>
  <c r="V1445" i="35"/>
  <c r="T1445" i="35"/>
  <c r="W1461" i="35"/>
  <c r="U1461" i="35"/>
  <c r="X1461" i="35"/>
  <c r="V1461" i="35"/>
  <c r="T1461" i="35"/>
  <c r="X1195" i="35"/>
  <c r="W1195" i="35"/>
  <c r="V1195" i="35"/>
  <c r="U1195" i="35"/>
  <c r="T1195" i="35"/>
  <c r="X1243" i="35"/>
  <c r="W1243" i="35"/>
  <c r="V1243" i="35"/>
  <c r="U1243" i="35"/>
  <c r="T1243" i="35"/>
  <c r="W246" i="35"/>
  <c r="V246" i="35"/>
  <c r="T246" i="35"/>
  <c r="X246" i="35"/>
  <c r="U246" i="35"/>
  <c r="AB270" i="35"/>
  <c r="AA270" i="35"/>
  <c r="Y270" i="35"/>
  <c r="AC270" i="35"/>
  <c r="Z270" i="35"/>
  <c r="AC486" i="35"/>
  <c r="AB486" i="35"/>
  <c r="AA486" i="35"/>
  <c r="Z486" i="35"/>
  <c r="Y486" i="35"/>
  <c r="AC494" i="35"/>
  <c r="AB494" i="35"/>
  <c r="AA494" i="35"/>
  <c r="Z494" i="35"/>
  <c r="Y494" i="35"/>
  <c r="AC502" i="35"/>
  <c r="AB502" i="35"/>
  <c r="AA502" i="35"/>
  <c r="Z502" i="35"/>
  <c r="Y502" i="35"/>
  <c r="AC510" i="35"/>
  <c r="AB510" i="35"/>
  <c r="AA510" i="35"/>
  <c r="Z510" i="35"/>
  <c r="Y510" i="35"/>
  <c r="AC518" i="35"/>
  <c r="AB518" i="35"/>
  <c r="AA518" i="35"/>
  <c r="Z518" i="35"/>
  <c r="Y518" i="35"/>
  <c r="AC526" i="35"/>
  <c r="AB526" i="35"/>
  <c r="AA526" i="35"/>
  <c r="Z526" i="35"/>
  <c r="Y526" i="35"/>
  <c r="AC670" i="35"/>
  <c r="AB670" i="35"/>
  <c r="AA670" i="35"/>
  <c r="Z670" i="35"/>
  <c r="Y670" i="35"/>
  <c r="AC678" i="35"/>
  <c r="AB678" i="35"/>
  <c r="AA678" i="35"/>
  <c r="Z678" i="35"/>
  <c r="Y678" i="35"/>
  <c r="AA742" i="35"/>
  <c r="Z742" i="35"/>
  <c r="Y742" i="35"/>
  <c r="AC742" i="35"/>
  <c r="AB742" i="35"/>
  <c r="AC862" i="35"/>
  <c r="AB862" i="35"/>
  <c r="AA862" i="35"/>
  <c r="Z862" i="35"/>
  <c r="Y862" i="35"/>
  <c r="Z902" i="35"/>
  <c r="Y902" i="35"/>
  <c r="AC902" i="35"/>
  <c r="AB902" i="35"/>
  <c r="AA902" i="35"/>
  <c r="AC910" i="35"/>
  <c r="AB910" i="35"/>
  <c r="AA910" i="35"/>
  <c r="Z910" i="35"/>
  <c r="Y910" i="35"/>
  <c r="U918" i="35"/>
  <c r="T918" i="35"/>
  <c r="W918" i="35"/>
  <c r="V918" i="35"/>
  <c r="X918" i="35"/>
  <c r="U926" i="35"/>
  <c r="T926" i="35"/>
  <c r="W926" i="35"/>
  <c r="V926" i="35"/>
  <c r="X926" i="35"/>
  <c r="X934" i="35"/>
  <c r="V934" i="35"/>
  <c r="U934" i="35"/>
  <c r="T934" i="35"/>
  <c r="W934" i="35"/>
  <c r="AC429" i="35"/>
  <c r="AB429" i="35"/>
  <c r="Z429" i="35"/>
  <c r="Y429" i="35"/>
  <c r="AA429" i="35"/>
  <c r="AB1005" i="35"/>
  <c r="AA1005" i="35"/>
  <c r="Z1005" i="35"/>
  <c r="Y1005" i="35"/>
  <c r="AC1005" i="35"/>
  <c r="Y1061" i="35"/>
  <c r="AC1061" i="35"/>
  <c r="AB1061" i="35"/>
  <c r="AA1061" i="35"/>
  <c r="Z1061" i="35"/>
  <c r="Z1101" i="35"/>
  <c r="Y1101" i="35"/>
  <c r="AC1101" i="35"/>
  <c r="AB1101" i="35"/>
  <c r="AA1101" i="35"/>
  <c r="AB1149" i="35"/>
  <c r="AA1149" i="35"/>
  <c r="Z1149" i="35"/>
  <c r="Y1149" i="35"/>
  <c r="AC1149" i="35"/>
  <c r="Y71" i="35"/>
  <c r="AC71" i="35"/>
  <c r="AB71" i="35"/>
  <c r="AA71" i="35"/>
  <c r="Z71" i="35"/>
  <c r="Y79" i="35"/>
  <c r="Z79" i="35"/>
  <c r="AC79" i="35"/>
  <c r="AB79" i="35"/>
  <c r="AA79" i="35"/>
  <c r="Y87" i="35"/>
  <c r="AC87" i="35"/>
  <c r="AB87" i="35"/>
  <c r="AA87" i="35"/>
  <c r="Z87" i="35"/>
  <c r="Y95" i="35"/>
  <c r="AC95" i="35"/>
  <c r="AB95" i="35"/>
  <c r="AA95" i="35"/>
  <c r="Z95" i="35"/>
  <c r="Y103" i="35"/>
  <c r="AC103" i="35"/>
  <c r="AB103" i="35"/>
  <c r="AA103" i="35"/>
  <c r="Z103" i="35"/>
  <c r="Y111" i="35"/>
  <c r="Z111" i="35"/>
  <c r="AC111" i="35"/>
  <c r="AB111" i="35"/>
  <c r="AA111" i="35"/>
  <c r="Y119" i="35"/>
  <c r="Z119" i="35"/>
  <c r="AC119" i="35"/>
  <c r="AB119" i="35"/>
  <c r="AA119" i="35"/>
  <c r="X127" i="35"/>
  <c r="W127" i="35"/>
  <c r="V127" i="35"/>
  <c r="U127" i="35"/>
  <c r="T127" i="35"/>
  <c r="X143" i="35"/>
  <c r="W143" i="35"/>
  <c r="V143" i="35"/>
  <c r="U143" i="35"/>
  <c r="T143" i="35"/>
  <c r="X159" i="35"/>
  <c r="W159" i="35"/>
  <c r="V159" i="35"/>
  <c r="U159" i="35"/>
  <c r="T159" i="35"/>
  <c r="X423" i="35"/>
  <c r="W423" i="35"/>
  <c r="V423" i="35"/>
  <c r="T423" i="35"/>
  <c r="U423" i="35"/>
  <c r="X703" i="35"/>
  <c r="W703" i="35"/>
  <c r="V703" i="35"/>
  <c r="U703" i="35"/>
  <c r="T703" i="35"/>
  <c r="T879" i="35"/>
  <c r="X879" i="35"/>
  <c r="W879" i="35"/>
  <c r="V879" i="35"/>
  <c r="U879" i="35"/>
  <c r="X893" i="35"/>
  <c r="W893" i="35"/>
  <c r="V893" i="35"/>
  <c r="U893" i="35"/>
  <c r="T893" i="35"/>
  <c r="AB997" i="35"/>
  <c r="AA997" i="35"/>
  <c r="Z997" i="35"/>
  <c r="Y997" i="35"/>
  <c r="AC997" i="35"/>
  <c r="Y1053" i="35"/>
  <c r="AC1053" i="35"/>
  <c r="AB1053" i="35"/>
  <c r="AA1053" i="35"/>
  <c r="Z1053" i="35"/>
  <c r="Z1117" i="35"/>
  <c r="Y1117" i="35"/>
  <c r="AC1117" i="35"/>
  <c r="AB1117" i="35"/>
  <c r="AA1117" i="35"/>
  <c r="AB1173" i="35"/>
  <c r="AA1173" i="35"/>
  <c r="Z1173" i="35"/>
  <c r="Y1173" i="35"/>
  <c r="AC1173" i="35"/>
  <c r="U136" i="35"/>
  <c r="T136" i="35"/>
  <c r="W136" i="35"/>
  <c r="V136" i="35"/>
  <c r="X136" i="35"/>
  <c r="U152" i="35"/>
  <c r="T152" i="35"/>
  <c r="W152" i="35"/>
  <c r="V152" i="35"/>
  <c r="X152" i="35"/>
  <c r="AC160" i="35"/>
  <c r="AB160" i="35"/>
  <c r="AA160" i="35"/>
  <c r="Z160" i="35"/>
  <c r="Y160" i="35"/>
  <c r="AC168" i="35"/>
  <c r="AB168" i="35"/>
  <c r="AA168" i="35"/>
  <c r="Z168" i="35"/>
  <c r="Y168" i="35"/>
  <c r="AC176" i="35"/>
  <c r="AB176" i="35"/>
  <c r="AA176" i="35"/>
  <c r="Z176" i="35"/>
  <c r="Y176" i="35"/>
  <c r="Y208" i="35"/>
  <c r="AC208" i="35"/>
  <c r="AA208" i="35"/>
  <c r="AB208" i="35"/>
  <c r="Z208" i="35"/>
  <c r="AC440" i="35"/>
  <c r="AB440" i="35"/>
  <c r="AA440" i="35"/>
  <c r="Y440" i="35"/>
  <c r="Z440" i="35"/>
  <c r="AC448" i="35"/>
  <c r="AB448" i="35"/>
  <c r="AA448" i="35"/>
  <c r="Y448" i="35"/>
  <c r="Z448" i="35"/>
  <c r="AC456" i="35"/>
  <c r="AB456" i="35"/>
  <c r="AA456" i="35"/>
  <c r="Y456" i="35"/>
  <c r="Z456" i="35"/>
  <c r="AC464" i="35"/>
  <c r="AB464" i="35"/>
  <c r="AA464" i="35"/>
  <c r="Y464" i="35"/>
  <c r="Z464" i="35"/>
  <c r="AC472" i="35"/>
  <c r="AB472" i="35"/>
  <c r="AA472" i="35"/>
  <c r="Y472" i="35"/>
  <c r="Z472" i="35"/>
  <c r="W488" i="35"/>
  <c r="V488" i="35"/>
  <c r="U488" i="35"/>
  <c r="T488" i="35"/>
  <c r="X488" i="35"/>
  <c r="W496" i="35"/>
  <c r="V496" i="35"/>
  <c r="U496" i="35"/>
  <c r="T496" i="35"/>
  <c r="X496" i="35"/>
  <c r="AC528" i="35"/>
  <c r="AB528" i="35"/>
  <c r="AA528" i="35"/>
  <c r="Y528" i="35"/>
  <c r="Z528" i="35"/>
  <c r="AC536" i="35"/>
  <c r="AB536" i="35"/>
  <c r="AA536" i="35"/>
  <c r="Y536" i="35"/>
  <c r="Z536" i="35"/>
  <c r="AC544" i="35"/>
  <c r="AB544" i="35"/>
  <c r="AA544" i="35"/>
  <c r="Y544" i="35"/>
  <c r="Z544" i="35"/>
  <c r="AC552" i="35"/>
  <c r="AB552" i="35"/>
  <c r="AA552" i="35"/>
  <c r="Y552" i="35"/>
  <c r="Z552" i="35"/>
  <c r="AC560" i="35"/>
  <c r="AB560" i="35"/>
  <c r="AA560" i="35"/>
  <c r="Y560" i="35"/>
  <c r="Z560" i="35"/>
  <c r="AC736" i="35"/>
  <c r="AB736" i="35"/>
  <c r="AA736" i="35"/>
  <c r="Z736" i="35"/>
  <c r="Y736" i="35"/>
  <c r="Y840" i="35"/>
  <c r="AC840" i="35"/>
  <c r="AB840" i="35"/>
  <c r="AA840" i="35"/>
  <c r="Z840" i="35"/>
  <c r="X872" i="35"/>
  <c r="W872" i="35"/>
  <c r="V872" i="35"/>
  <c r="U872" i="35"/>
  <c r="T872" i="35"/>
  <c r="Y896" i="35"/>
  <c r="AC896" i="35"/>
  <c r="AB896" i="35"/>
  <c r="AA896" i="35"/>
  <c r="Z896" i="35"/>
  <c r="W920" i="35"/>
  <c r="V920" i="35"/>
  <c r="U920" i="35"/>
  <c r="T920" i="35"/>
  <c r="X920" i="35"/>
  <c r="X928" i="35"/>
  <c r="V928" i="35"/>
  <c r="W928" i="35"/>
  <c r="U928" i="35"/>
  <c r="T928" i="35"/>
  <c r="X936" i="35"/>
  <c r="W936" i="35"/>
  <c r="V936" i="35"/>
  <c r="U936" i="35"/>
  <c r="T936" i="35"/>
  <c r="V717" i="35"/>
  <c r="U717" i="35"/>
  <c r="T717" i="35"/>
  <c r="X717" i="35"/>
  <c r="W717" i="35"/>
  <c r="Z821" i="35"/>
  <c r="Y821" i="35"/>
  <c r="AC821" i="35"/>
  <c r="AB821" i="35"/>
  <c r="AA821" i="35"/>
  <c r="AB981" i="35"/>
  <c r="AA981" i="35"/>
  <c r="Z981" i="35"/>
  <c r="Y981" i="35"/>
  <c r="AC981" i="35"/>
  <c r="Y1037" i="35"/>
  <c r="AC1037" i="35"/>
  <c r="AB1037" i="35"/>
  <c r="AA1037" i="35"/>
  <c r="Z1037" i="35"/>
  <c r="Y1093" i="35"/>
  <c r="AC1093" i="35"/>
  <c r="AB1093" i="35"/>
  <c r="AA1093" i="35"/>
  <c r="Z1093" i="35"/>
  <c r="AB1141" i="35"/>
  <c r="AA1141" i="35"/>
  <c r="Z1141" i="35"/>
  <c r="Y1141" i="35"/>
  <c r="AC1141" i="35"/>
  <c r="AC9" i="35"/>
  <c r="AA9" i="35"/>
  <c r="Y9" i="35"/>
  <c r="AB9" i="35"/>
  <c r="Z9" i="35"/>
  <c r="AA17" i="35"/>
  <c r="Y17" i="35"/>
  <c r="Z17" i="35"/>
  <c r="AB17" i="35"/>
  <c r="AC17" i="35"/>
  <c r="AA25" i="35"/>
  <c r="Y25" i="35"/>
  <c r="Z25" i="35"/>
  <c r="AB25" i="35"/>
  <c r="AC25" i="35"/>
  <c r="AA33" i="35"/>
  <c r="Z33" i="35"/>
  <c r="Y33" i="35"/>
  <c r="AB33" i="35"/>
  <c r="AC33" i="35"/>
  <c r="AA41" i="35"/>
  <c r="Z41" i="35"/>
  <c r="Y41" i="35"/>
  <c r="AB41" i="35"/>
  <c r="AC41" i="35"/>
  <c r="AA49" i="35"/>
  <c r="Y49" i="35"/>
  <c r="Z49" i="35"/>
  <c r="AB49" i="35"/>
  <c r="AC49" i="35"/>
  <c r="AA57" i="35"/>
  <c r="Z57" i="35"/>
  <c r="Y57" i="35"/>
  <c r="AB57" i="35"/>
  <c r="AC57" i="35"/>
  <c r="AA65" i="35"/>
  <c r="Z65" i="35"/>
  <c r="Y65" i="35"/>
  <c r="AB65" i="35"/>
  <c r="AC65" i="35"/>
  <c r="X113" i="35"/>
  <c r="W113" i="35"/>
  <c r="V113" i="35"/>
  <c r="T113" i="35"/>
  <c r="U113" i="35"/>
  <c r="AC193" i="35"/>
  <c r="AA193" i="35"/>
  <c r="AB193" i="35"/>
  <c r="Z193" i="35"/>
  <c r="Y193" i="35"/>
  <c r="AC201" i="35"/>
  <c r="AA201" i="35"/>
  <c r="Z201" i="35"/>
  <c r="AB201" i="35"/>
  <c r="Y201" i="35"/>
  <c r="AC209" i="35"/>
  <c r="AA209" i="35"/>
  <c r="Z209" i="35"/>
  <c r="Y209" i="35"/>
  <c r="AB209" i="35"/>
  <c r="AC217" i="35"/>
  <c r="AA217" i="35"/>
  <c r="Z217" i="35"/>
  <c r="AB217" i="35"/>
  <c r="Y217" i="35"/>
  <c r="AC225" i="35"/>
  <c r="AA225" i="35"/>
  <c r="Z225" i="35"/>
  <c r="Y225" i="35"/>
  <c r="AB225" i="35"/>
  <c r="AC233" i="35"/>
  <c r="AA233" i="35"/>
  <c r="Z233" i="35"/>
  <c r="AB233" i="35"/>
  <c r="Y233" i="35"/>
  <c r="AC241" i="35"/>
  <c r="AA241" i="35"/>
  <c r="Z241" i="35"/>
  <c r="AB241" i="35"/>
  <c r="Y241" i="35"/>
  <c r="T681" i="35"/>
  <c r="X681" i="35"/>
  <c r="W681" i="35"/>
  <c r="V681" i="35"/>
  <c r="U681" i="35"/>
  <c r="AC833" i="35"/>
  <c r="AB833" i="35"/>
  <c r="AA833" i="35"/>
  <c r="Z833" i="35"/>
  <c r="Y833" i="35"/>
  <c r="AC485" i="35"/>
  <c r="AB485" i="35"/>
  <c r="Z485" i="35"/>
  <c r="AA485" i="35"/>
  <c r="Y485" i="35"/>
  <c r="AB989" i="35"/>
  <c r="AA989" i="35"/>
  <c r="Z989" i="35"/>
  <c r="Y989" i="35"/>
  <c r="AC989" i="35"/>
  <c r="Y1045" i="35"/>
  <c r="AC1045" i="35"/>
  <c r="AB1045" i="35"/>
  <c r="AA1045" i="35"/>
  <c r="Z1045" i="35"/>
  <c r="Z1109" i="35"/>
  <c r="Y1109" i="35"/>
  <c r="AC1109" i="35"/>
  <c r="AB1109" i="35"/>
  <c r="AA1109" i="35"/>
  <c r="AB1165" i="35"/>
  <c r="AA1165" i="35"/>
  <c r="Z1165" i="35"/>
  <c r="Y1165" i="35"/>
  <c r="AC1165" i="35"/>
  <c r="AA250" i="35"/>
  <c r="Z250" i="35"/>
  <c r="AC250" i="35"/>
  <c r="AB250" i="35"/>
  <c r="Y250" i="35"/>
  <c r="AA258" i="35"/>
  <c r="Z258" i="35"/>
  <c r="AC258" i="35"/>
  <c r="Y258" i="35"/>
  <c r="AB258" i="35"/>
  <c r="AA266" i="35"/>
  <c r="Z266" i="35"/>
  <c r="AC266" i="35"/>
  <c r="AB266" i="35"/>
  <c r="Y266" i="35"/>
  <c r="AA274" i="35"/>
  <c r="Z274" i="35"/>
  <c r="AC274" i="35"/>
  <c r="AB274" i="35"/>
  <c r="Y274" i="35"/>
  <c r="AA330" i="35"/>
  <c r="Z330" i="35"/>
  <c r="AC330" i="35"/>
  <c r="AB330" i="35"/>
  <c r="Y330" i="35"/>
  <c r="AA338" i="35"/>
  <c r="Z338" i="35"/>
  <c r="Y338" i="35"/>
  <c r="AC338" i="35"/>
  <c r="AB338" i="35"/>
  <c r="AA346" i="35"/>
  <c r="Z346" i="35"/>
  <c r="Y346" i="35"/>
  <c r="AC346" i="35"/>
  <c r="AB346" i="35"/>
  <c r="AA354" i="35"/>
  <c r="Z354" i="35"/>
  <c r="Y354" i="35"/>
  <c r="AC354" i="35"/>
  <c r="AB354" i="35"/>
  <c r="AA362" i="35"/>
  <c r="Z362" i="35"/>
  <c r="Y362" i="35"/>
  <c r="AC362" i="35"/>
  <c r="AB362" i="35"/>
  <c r="AA370" i="35"/>
  <c r="Z370" i="35"/>
  <c r="Y370" i="35"/>
  <c r="AC370" i="35"/>
  <c r="AB370" i="35"/>
  <c r="Y378" i="35"/>
  <c r="AC378" i="35"/>
  <c r="AA378" i="35"/>
  <c r="AB378" i="35"/>
  <c r="Z378" i="35"/>
  <c r="Y386" i="35"/>
  <c r="AC386" i="35"/>
  <c r="AA386" i="35"/>
  <c r="AB386" i="35"/>
  <c r="Z386" i="35"/>
  <c r="Y394" i="35"/>
  <c r="AC394" i="35"/>
  <c r="AA394" i="35"/>
  <c r="Z394" i="35"/>
  <c r="AB394" i="35"/>
  <c r="Y402" i="35"/>
  <c r="AC402" i="35"/>
  <c r="AA402" i="35"/>
  <c r="Z402" i="35"/>
  <c r="AB402" i="35"/>
  <c r="Y410" i="35"/>
  <c r="AC410" i="35"/>
  <c r="AA410" i="35"/>
  <c r="AB410" i="35"/>
  <c r="Z410" i="35"/>
  <c r="Y418" i="35"/>
  <c r="AC418" i="35"/>
  <c r="AA418" i="35"/>
  <c r="AB418" i="35"/>
  <c r="Z418" i="35"/>
  <c r="X426" i="35"/>
  <c r="W426" i="35"/>
  <c r="V426" i="35"/>
  <c r="U426" i="35"/>
  <c r="T426" i="35"/>
  <c r="X530" i="35"/>
  <c r="W530" i="35"/>
  <c r="V530" i="35"/>
  <c r="U530" i="35"/>
  <c r="T530" i="35"/>
  <c r="X538" i="35"/>
  <c r="W538" i="35"/>
  <c r="V538" i="35"/>
  <c r="U538" i="35"/>
  <c r="T538" i="35"/>
  <c r="X546" i="35"/>
  <c r="W546" i="35"/>
  <c r="V546" i="35"/>
  <c r="U546" i="35"/>
  <c r="T546" i="35"/>
  <c r="X554" i="35"/>
  <c r="W554" i="35"/>
  <c r="V554" i="35"/>
  <c r="U554" i="35"/>
  <c r="T554" i="35"/>
  <c r="Y570" i="35"/>
  <c r="AC570" i="35"/>
  <c r="AA570" i="35"/>
  <c r="AB570" i="35"/>
  <c r="Z570" i="35"/>
  <c r="Y578" i="35"/>
  <c r="AC578" i="35"/>
  <c r="AA578" i="35"/>
  <c r="AB578" i="35"/>
  <c r="Z578" i="35"/>
  <c r="X602" i="35"/>
  <c r="W602" i="35"/>
  <c r="V602" i="35"/>
  <c r="U602" i="35"/>
  <c r="T602" i="35"/>
  <c r="X610" i="35"/>
  <c r="W610" i="35"/>
  <c r="V610" i="35"/>
  <c r="U610" i="35"/>
  <c r="T610" i="35"/>
  <c r="X618" i="35"/>
  <c r="W618" i="35"/>
  <c r="V618" i="35"/>
  <c r="U618" i="35"/>
  <c r="T618" i="35"/>
  <c r="X626" i="35"/>
  <c r="W626" i="35"/>
  <c r="V626" i="35"/>
  <c r="U626" i="35"/>
  <c r="T626" i="35"/>
  <c r="X666" i="35"/>
  <c r="W666" i="35"/>
  <c r="V666" i="35"/>
  <c r="U666" i="35"/>
  <c r="T666" i="35"/>
  <c r="AC714" i="35"/>
  <c r="AB714" i="35"/>
  <c r="AA714" i="35"/>
  <c r="Y714" i="35"/>
  <c r="Z714" i="35"/>
  <c r="AC421" i="35"/>
  <c r="AB421" i="35"/>
  <c r="Z421" i="35"/>
  <c r="AA421" i="35"/>
  <c r="Y421" i="35"/>
  <c r="AB965" i="35"/>
  <c r="AA965" i="35"/>
  <c r="Y965" i="35"/>
  <c r="AC965" i="35"/>
  <c r="Z965" i="35"/>
  <c r="AB1021" i="35"/>
  <c r="AA1021" i="35"/>
  <c r="Z1021" i="35"/>
  <c r="Y1021" i="35"/>
  <c r="AC1021" i="35"/>
  <c r="Y1069" i="35"/>
  <c r="AC1069" i="35"/>
  <c r="AB1069" i="35"/>
  <c r="AA1069" i="35"/>
  <c r="Z1069" i="35"/>
  <c r="Z1125" i="35"/>
  <c r="Y1125" i="35"/>
  <c r="AC1125" i="35"/>
  <c r="AB1125" i="35"/>
  <c r="AA1125" i="35"/>
  <c r="AC187" i="35"/>
  <c r="AB187" i="35"/>
  <c r="AA187" i="35"/>
  <c r="Z187" i="35"/>
  <c r="Y187" i="35"/>
  <c r="X195" i="35"/>
  <c r="W195" i="35"/>
  <c r="U195" i="35"/>
  <c r="V195" i="35"/>
  <c r="T195" i="35"/>
  <c r="X203" i="35"/>
  <c r="W203" i="35"/>
  <c r="U203" i="35"/>
  <c r="T203" i="35"/>
  <c r="V203" i="35"/>
  <c r="X219" i="35"/>
  <c r="W219" i="35"/>
  <c r="U219" i="35"/>
  <c r="T219" i="35"/>
  <c r="V219" i="35"/>
  <c r="T731" i="35"/>
  <c r="X731" i="35"/>
  <c r="V731" i="35"/>
  <c r="W731" i="35"/>
  <c r="U731" i="35"/>
  <c r="T755" i="35"/>
  <c r="X755" i="35"/>
  <c r="V755" i="35"/>
  <c r="U755" i="35"/>
  <c r="W755" i="35"/>
  <c r="X851" i="35"/>
  <c r="W851" i="35"/>
  <c r="V851" i="35"/>
  <c r="U851" i="35"/>
  <c r="T851" i="35"/>
  <c r="X829" i="35"/>
  <c r="W829" i="35"/>
  <c r="V829" i="35"/>
  <c r="U829" i="35"/>
  <c r="T829" i="35"/>
  <c r="AB1013" i="35"/>
  <c r="AA1013" i="35"/>
  <c r="Z1013" i="35"/>
  <c r="Y1013" i="35"/>
  <c r="AC1013" i="35"/>
  <c r="Y1085" i="35"/>
  <c r="AC1085" i="35"/>
  <c r="AB1085" i="35"/>
  <c r="AA1085" i="35"/>
  <c r="Z1085" i="35"/>
  <c r="AB1157" i="35"/>
  <c r="AA1157" i="35"/>
  <c r="Z1157" i="35"/>
  <c r="Y1157" i="35"/>
  <c r="AC1157" i="35"/>
  <c r="Z132" i="35"/>
  <c r="Y132" i="35"/>
  <c r="AC132" i="35"/>
  <c r="AB132" i="35"/>
  <c r="AA132" i="35"/>
  <c r="Y148" i="35"/>
  <c r="AC148" i="35"/>
  <c r="AA148" i="35"/>
  <c r="Z148" i="35"/>
  <c r="AB148" i="35"/>
  <c r="AC284" i="35"/>
  <c r="AB284" i="35"/>
  <c r="Z284" i="35"/>
  <c r="Y284" i="35"/>
  <c r="AA284" i="35"/>
  <c r="AC292" i="35"/>
  <c r="AB292" i="35"/>
  <c r="Z292" i="35"/>
  <c r="Y292" i="35"/>
  <c r="AA292" i="35"/>
  <c r="AC300" i="35"/>
  <c r="AB300" i="35"/>
  <c r="Z300" i="35"/>
  <c r="Y300" i="35"/>
  <c r="AA300" i="35"/>
  <c r="AC308" i="35"/>
  <c r="AB308" i="35"/>
  <c r="Z308" i="35"/>
  <c r="Y308" i="35"/>
  <c r="AA308" i="35"/>
  <c r="AC316" i="35"/>
  <c r="AB316" i="35"/>
  <c r="Z316" i="35"/>
  <c r="Y316" i="35"/>
  <c r="AA316" i="35"/>
  <c r="X604" i="35"/>
  <c r="W604" i="35"/>
  <c r="V604" i="35"/>
  <c r="T604" i="35"/>
  <c r="U604" i="35"/>
  <c r="X612" i="35"/>
  <c r="W612" i="35"/>
  <c r="V612" i="35"/>
  <c r="U612" i="35"/>
  <c r="T612" i="35"/>
  <c r="X620" i="35"/>
  <c r="W620" i="35"/>
  <c r="V620" i="35"/>
  <c r="T620" i="35"/>
  <c r="U620" i="35"/>
  <c r="X628" i="35"/>
  <c r="W628" i="35"/>
  <c r="V628" i="35"/>
  <c r="U628" i="35"/>
  <c r="T628" i="35"/>
  <c r="X668" i="35"/>
  <c r="W668" i="35"/>
  <c r="V668" i="35"/>
  <c r="U668" i="35"/>
  <c r="T668" i="35"/>
  <c r="Y692" i="35"/>
  <c r="AC692" i="35"/>
  <c r="AA692" i="35"/>
  <c r="AB692" i="35"/>
  <c r="Z692" i="35"/>
  <c r="X724" i="35"/>
  <c r="W724" i="35"/>
  <c r="V724" i="35"/>
  <c r="U724" i="35"/>
  <c r="T724" i="35"/>
  <c r="X756" i="35"/>
  <c r="W756" i="35"/>
  <c r="V756" i="35"/>
  <c r="U756" i="35"/>
  <c r="T756" i="35"/>
  <c r="Y764" i="35"/>
  <c r="AC764" i="35"/>
  <c r="AA764" i="35"/>
  <c r="Z764" i="35"/>
  <c r="AB764" i="35"/>
  <c r="Y772" i="35"/>
  <c r="AC772" i="35"/>
  <c r="AA772" i="35"/>
  <c r="Z772" i="35"/>
  <c r="AB772" i="35"/>
  <c r="Y780" i="35"/>
  <c r="AC780" i="35"/>
  <c r="AA780" i="35"/>
  <c r="Z780" i="35"/>
  <c r="AB780" i="35"/>
  <c r="AB788" i="35"/>
  <c r="Y788" i="35"/>
  <c r="AA788" i="35"/>
  <c r="Z788" i="35"/>
  <c r="AC788" i="35"/>
  <c r="AB796" i="35"/>
  <c r="AA796" i="35"/>
  <c r="Z796" i="35"/>
  <c r="Y796" i="35"/>
  <c r="AC796" i="35"/>
  <c r="U804" i="35"/>
  <c r="T804" i="35"/>
  <c r="X804" i="35"/>
  <c r="W804" i="35"/>
  <c r="V804" i="35"/>
  <c r="AC804" i="35"/>
  <c r="AB804" i="35"/>
  <c r="AA804" i="35"/>
  <c r="Z804" i="35"/>
  <c r="Y804" i="35"/>
  <c r="AC812" i="35"/>
  <c r="AB812" i="35"/>
  <c r="AA812" i="35"/>
  <c r="Z812" i="35"/>
  <c r="Y812" i="35"/>
  <c r="AC820" i="35"/>
  <c r="AB820" i="35"/>
  <c r="AA820" i="35"/>
  <c r="Z820" i="35"/>
  <c r="Y820" i="35"/>
  <c r="U836" i="35"/>
  <c r="T836" i="35"/>
  <c r="X836" i="35"/>
  <c r="W836" i="35"/>
  <c r="V836" i="35"/>
  <c r="AC876" i="35"/>
  <c r="AB876" i="35"/>
  <c r="AA876" i="35"/>
  <c r="Z876" i="35"/>
  <c r="Y876" i="35"/>
  <c r="AC101" i="35"/>
  <c r="AB101" i="35"/>
  <c r="AA101" i="35"/>
  <c r="Z101" i="35"/>
  <c r="Y101" i="35"/>
  <c r="Y189" i="35"/>
  <c r="AB189" i="35"/>
  <c r="AC189" i="35"/>
  <c r="AA189" i="35"/>
  <c r="Z189" i="35"/>
  <c r="Z285" i="35"/>
  <c r="Y285" i="35"/>
  <c r="AB285" i="35"/>
  <c r="AA285" i="35"/>
  <c r="AC285" i="35"/>
  <c r="W285" i="35"/>
  <c r="V285" i="35"/>
  <c r="T285" i="35"/>
  <c r="U285" i="35"/>
  <c r="X285" i="35"/>
  <c r="AC613" i="35"/>
  <c r="AB613" i="35"/>
  <c r="AA613" i="35"/>
  <c r="Z613" i="35"/>
  <c r="Y613" i="35"/>
  <c r="V685" i="35"/>
  <c r="U685" i="35"/>
  <c r="T685" i="35"/>
  <c r="X685" i="35"/>
  <c r="W685" i="35"/>
  <c r="Y797" i="35"/>
  <c r="AC797" i="35"/>
  <c r="AB797" i="35"/>
  <c r="AA797" i="35"/>
  <c r="Z797" i="35"/>
  <c r="X797" i="35"/>
  <c r="W797" i="35"/>
  <c r="V797" i="35"/>
  <c r="U797" i="35"/>
  <c r="T797" i="35"/>
  <c r="Y1294" i="35"/>
  <c r="AC1294" i="35"/>
  <c r="AB1294" i="35"/>
  <c r="AA1294" i="35"/>
  <c r="Z1294" i="35"/>
  <c r="X1294" i="35"/>
  <c r="W1294" i="35"/>
  <c r="U1294" i="35"/>
  <c r="T1294" i="35"/>
  <c r="V1294" i="35"/>
  <c r="Y1302" i="35"/>
  <c r="AC1302" i="35"/>
  <c r="AB1302" i="35"/>
  <c r="AA1302" i="35"/>
  <c r="Z1302" i="35"/>
  <c r="X1302" i="35"/>
  <c r="W1302" i="35"/>
  <c r="V1302" i="35"/>
  <c r="U1302" i="35"/>
  <c r="T1302" i="35"/>
  <c r="X1310" i="35"/>
  <c r="W1310" i="35"/>
  <c r="V1310" i="35"/>
  <c r="U1310" i="35"/>
  <c r="T1310" i="35"/>
  <c r="X1318" i="35"/>
  <c r="W1318" i="35"/>
  <c r="V1318" i="35"/>
  <c r="U1318" i="35"/>
  <c r="T1318" i="35"/>
  <c r="Y1326" i="35"/>
  <c r="AC1326" i="35"/>
  <c r="AB1326" i="35"/>
  <c r="AA1326" i="35"/>
  <c r="Z1326" i="35"/>
  <c r="X1326" i="35"/>
  <c r="W1326" i="35"/>
  <c r="V1326" i="35"/>
  <c r="U1326" i="35"/>
  <c r="T1326" i="35"/>
  <c r="Y1334" i="35"/>
  <c r="AC1334" i="35"/>
  <c r="AB1334" i="35"/>
  <c r="AA1334" i="35"/>
  <c r="Z1334" i="35"/>
  <c r="X1334" i="35"/>
  <c r="W1334" i="35"/>
  <c r="V1334" i="35"/>
  <c r="U1334" i="35"/>
  <c r="T1334" i="35"/>
  <c r="W1342" i="35"/>
  <c r="X1342" i="35"/>
  <c r="V1342" i="35"/>
  <c r="U1342" i="35"/>
  <c r="T1342" i="35"/>
  <c r="AA1342" i="35"/>
  <c r="Y1342" i="35"/>
  <c r="AC1342" i="35"/>
  <c r="AB1342" i="35"/>
  <c r="Z1342" i="35"/>
  <c r="AC1350" i="35"/>
  <c r="AB1350" i="35"/>
  <c r="AA1350" i="35"/>
  <c r="Y1350" i="35"/>
  <c r="Z1350" i="35"/>
  <c r="AC1358" i="35"/>
  <c r="AB1358" i="35"/>
  <c r="AA1358" i="35"/>
  <c r="Y1358" i="35"/>
  <c r="Z1358" i="35"/>
  <c r="AC1366" i="35"/>
  <c r="AB1366" i="35"/>
  <c r="AA1366" i="35"/>
  <c r="Y1366" i="35"/>
  <c r="Z1366" i="35"/>
  <c r="W1374" i="35"/>
  <c r="V1374" i="35"/>
  <c r="U1374" i="35"/>
  <c r="T1374" i="35"/>
  <c r="X1374" i="35"/>
  <c r="AC1374" i="35"/>
  <c r="AB1374" i="35"/>
  <c r="AA1374" i="35"/>
  <c r="Y1374" i="35"/>
  <c r="Z1374" i="35"/>
  <c r="AB1382" i="35"/>
  <c r="AA1382" i="35"/>
  <c r="Z1382" i="35"/>
  <c r="Y1382" i="35"/>
  <c r="AC1382" i="35"/>
  <c r="X1438" i="35"/>
  <c r="W1438" i="35"/>
  <c r="V1438" i="35"/>
  <c r="T1438" i="35"/>
  <c r="U1438" i="35"/>
  <c r="X1470" i="35"/>
  <c r="W1470" i="35"/>
  <c r="V1470" i="35"/>
  <c r="U1470" i="35"/>
  <c r="T1470" i="35"/>
  <c r="X1478" i="35"/>
  <c r="W1478" i="35"/>
  <c r="V1478" i="35"/>
  <c r="U1478" i="35"/>
  <c r="T1478" i="35"/>
  <c r="Z1486" i="35"/>
  <c r="Y1486" i="35"/>
  <c r="AC1486" i="35"/>
  <c r="AB1486" i="35"/>
  <c r="AA1486" i="35"/>
  <c r="X1486" i="35"/>
  <c r="W1486" i="35"/>
  <c r="V1486" i="35"/>
  <c r="U1486" i="35"/>
  <c r="T1486" i="35"/>
  <c r="X1494" i="35"/>
  <c r="W1494" i="35"/>
  <c r="V1494" i="35"/>
  <c r="U1494" i="35"/>
  <c r="T1494" i="35"/>
  <c r="X1502" i="35"/>
  <c r="W1502" i="35"/>
  <c r="V1502" i="35"/>
  <c r="U1502" i="35"/>
  <c r="T1502" i="35"/>
  <c r="X1510" i="35"/>
  <c r="W1510" i="35"/>
  <c r="V1510" i="35"/>
  <c r="U1510" i="35"/>
  <c r="T1510" i="35"/>
  <c r="X1518" i="35"/>
  <c r="W1518" i="35"/>
  <c r="V1518" i="35"/>
  <c r="U1518" i="35"/>
  <c r="T1518" i="35"/>
  <c r="V1526" i="35"/>
  <c r="U1526" i="35"/>
  <c r="X1526" i="35"/>
  <c r="W1526" i="35"/>
  <c r="T1526" i="35"/>
  <c r="X1534" i="35"/>
  <c r="W1534" i="35"/>
  <c r="V1534" i="35"/>
  <c r="U1534" i="35"/>
  <c r="T1534" i="35"/>
  <c r="X1542" i="35"/>
  <c r="W1542" i="35"/>
  <c r="V1542" i="35"/>
  <c r="U1542" i="35"/>
  <c r="T1542" i="35"/>
  <c r="X1550" i="35"/>
  <c r="W1550" i="35"/>
  <c r="V1550" i="35"/>
  <c r="U1550" i="35"/>
  <c r="T1550" i="35"/>
  <c r="X1558" i="35"/>
  <c r="W1558" i="35"/>
  <c r="V1558" i="35"/>
  <c r="U1558" i="35"/>
  <c r="T1558" i="35"/>
  <c r="X1566" i="35"/>
  <c r="W1566" i="35"/>
  <c r="V1566" i="35"/>
  <c r="U1566" i="35"/>
  <c r="T1566" i="35"/>
  <c r="X1574" i="35"/>
  <c r="W1574" i="35"/>
  <c r="V1574" i="35"/>
  <c r="U1574" i="35"/>
  <c r="T1574" i="35"/>
  <c r="AB1229" i="35"/>
  <c r="AA1229" i="35"/>
  <c r="Z1229" i="35"/>
  <c r="Y1229" i="35"/>
  <c r="AC1229" i="35"/>
  <c r="Z1341" i="35"/>
  <c r="AA1341" i="35"/>
  <c r="AC1341" i="35"/>
  <c r="AB1341" i="35"/>
  <c r="Y1341" i="35"/>
  <c r="V1341" i="35"/>
  <c r="W1341" i="35"/>
  <c r="U1341" i="35"/>
  <c r="T1341" i="35"/>
  <c r="X1341" i="35"/>
  <c r="AC1397" i="35"/>
  <c r="AB1397" i="35"/>
  <c r="AA1397" i="35"/>
  <c r="Y1397" i="35"/>
  <c r="Z1397" i="35"/>
  <c r="AC1295" i="35"/>
  <c r="AB1295" i="35"/>
  <c r="Z1295" i="35"/>
  <c r="Y1295" i="35"/>
  <c r="AA1295" i="35"/>
  <c r="AC1303" i="35"/>
  <c r="AB1303" i="35"/>
  <c r="AA1303" i="35"/>
  <c r="Z1303" i="35"/>
  <c r="Y1303" i="35"/>
  <c r="AC1311" i="35"/>
  <c r="AB1311" i="35"/>
  <c r="AA1311" i="35"/>
  <c r="Z1311" i="35"/>
  <c r="Y1311" i="35"/>
  <c r="AC1319" i="35"/>
  <c r="AB1319" i="35"/>
  <c r="AA1319" i="35"/>
  <c r="Z1319" i="35"/>
  <c r="Y1319" i="35"/>
  <c r="AC1327" i="35"/>
  <c r="AB1327" i="35"/>
  <c r="AA1327" i="35"/>
  <c r="Z1327" i="35"/>
  <c r="Y1327" i="35"/>
  <c r="AC1335" i="35"/>
  <c r="AB1335" i="35"/>
  <c r="AA1335" i="35"/>
  <c r="Z1335" i="35"/>
  <c r="Y1335" i="35"/>
  <c r="AB1359" i="35"/>
  <c r="AA1359" i="35"/>
  <c r="Z1359" i="35"/>
  <c r="Y1359" i="35"/>
  <c r="AC1359" i="35"/>
  <c r="AC1455" i="35"/>
  <c r="AB1455" i="35"/>
  <c r="AA1455" i="35"/>
  <c r="Y1455" i="35"/>
  <c r="Z1455" i="35"/>
  <c r="AC1463" i="35"/>
  <c r="AB1463" i="35"/>
  <c r="AA1463" i="35"/>
  <c r="Z1463" i="35"/>
  <c r="Y1463" i="35"/>
  <c r="AC1487" i="35"/>
  <c r="AB1487" i="35"/>
  <c r="AA1487" i="35"/>
  <c r="Z1487" i="35"/>
  <c r="Y1487" i="35"/>
  <c r="AC1495" i="35"/>
  <c r="AB1495" i="35"/>
  <c r="AA1495" i="35"/>
  <c r="Z1495" i="35"/>
  <c r="Y1495" i="35"/>
  <c r="AC1503" i="35"/>
  <c r="AB1503" i="35"/>
  <c r="AA1503" i="35"/>
  <c r="Z1503" i="35"/>
  <c r="Y1503" i="35"/>
  <c r="AC1511" i="35"/>
  <c r="AB1511" i="35"/>
  <c r="AA1511" i="35"/>
  <c r="Z1511" i="35"/>
  <c r="Y1511" i="35"/>
  <c r="AA1519" i="35"/>
  <c r="Z1519" i="35"/>
  <c r="AC1519" i="35"/>
  <c r="AB1519" i="35"/>
  <c r="Y1519" i="35"/>
  <c r="AC1527" i="35"/>
  <c r="AA1527" i="35"/>
  <c r="Z1527" i="35"/>
  <c r="AB1527" i="35"/>
  <c r="Y1527" i="35"/>
  <c r="AC1535" i="35"/>
  <c r="AB1535" i="35"/>
  <c r="AA1535" i="35"/>
  <c r="Z1535" i="35"/>
  <c r="Y1535" i="35"/>
  <c r="AC1543" i="35"/>
  <c r="AB1543" i="35"/>
  <c r="AA1543" i="35"/>
  <c r="Z1543" i="35"/>
  <c r="Y1543" i="35"/>
  <c r="AC1551" i="35"/>
  <c r="AB1551" i="35"/>
  <c r="AA1551" i="35"/>
  <c r="Z1551" i="35"/>
  <c r="Y1551" i="35"/>
  <c r="AC1559" i="35"/>
  <c r="AB1559" i="35"/>
  <c r="AA1559" i="35"/>
  <c r="Z1559" i="35"/>
  <c r="Y1559" i="35"/>
  <c r="AC1567" i="35"/>
  <c r="AB1567" i="35"/>
  <c r="AA1567" i="35"/>
  <c r="Z1567" i="35"/>
  <c r="Y1567" i="35"/>
  <c r="X1575" i="35"/>
  <c r="W1575" i="35"/>
  <c r="V1575" i="35"/>
  <c r="U1575" i="35"/>
  <c r="T1575" i="35"/>
  <c r="AC1575" i="35"/>
  <c r="AB1575" i="35"/>
  <c r="AA1575" i="35"/>
  <c r="Z1575" i="35"/>
  <c r="Y1575" i="35"/>
  <c r="AB1237" i="35"/>
  <c r="AA1237" i="35"/>
  <c r="Z1237" i="35"/>
  <c r="Y1237" i="35"/>
  <c r="AC1237" i="35"/>
  <c r="AC1381" i="35"/>
  <c r="AB1381" i="35"/>
  <c r="AA1381" i="35"/>
  <c r="Z1381" i="35"/>
  <c r="Y1381" i="35"/>
  <c r="U1381" i="35"/>
  <c r="X1381" i="35"/>
  <c r="W1381" i="35"/>
  <c r="T1381" i="35"/>
  <c r="V1381" i="35"/>
  <c r="AA1192" i="35"/>
  <c r="Z1192" i="35"/>
  <c r="Y1192" i="35"/>
  <c r="AC1192" i="35"/>
  <c r="AB1192" i="35"/>
  <c r="X1192" i="35"/>
  <c r="W1192" i="35"/>
  <c r="V1192" i="35"/>
  <c r="U1192" i="35"/>
  <c r="T1192" i="35"/>
  <c r="X1200" i="35"/>
  <c r="W1200" i="35"/>
  <c r="V1200" i="35"/>
  <c r="U1200" i="35"/>
  <c r="T1200" i="35"/>
  <c r="X1208" i="35"/>
  <c r="W1208" i="35"/>
  <c r="V1208" i="35"/>
  <c r="U1208" i="35"/>
  <c r="T1208" i="35"/>
  <c r="AA1216" i="35"/>
  <c r="Z1216" i="35"/>
  <c r="Y1216" i="35"/>
  <c r="AC1216" i="35"/>
  <c r="AB1216" i="35"/>
  <c r="X1216" i="35"/>
  <c r="W1216" i="35"/>
  <c r="V1216" i="35"/>
  <c r="U1216" i="35"/>
  <c r="T1216" i="35"/>
  <c r="AA1224" i="35"/>
  <c r="Z1224" i="35"/>
  <c r="Y1224" i="35"/>
  <c r="AC1224" i="35"/>
  <c r="AB1224" i="35"/>
  <c r="X1224" i="35"/>
  <c r="W1224" i="35"/>
  <c r="V1224" i="35"/>
  <c r="U1224" i="35"/>
  <c r="T1224" i="35"/>
  <c r="X1232" i="35"/>
  <c r="W1232" i="35"/>
  <c r="V1232" i="35"/>
  <c r="U1232" i="35"/>
  <c r="T1232" i="35"/>
  <c r="X1240" i="35"/>
  <c r="W1240" i="35"/>
  <c r="V1240" i="35"/>
  <c r="U1240" i="35"/>
  <c r="T1240" i="35"/>
  <c r="V1400" i="35"/>
  <c r="U1400" i="35"/>
  <c r="T1400" i="35"/>
  <c r="X1400" i="35"/>
  <c r="W1400" i="35"/>
  <c r="AB1512" i="35"/>
  <c r="AA1512" i="35"/>
  <c r="Z1512" i="35"/>
  <c r="Y1512" i="35"/>
  <c r="AC1512" i="35"/>
  <c r="AC1576" i="35"/>
  <c r="AB1576" i="35"/>
  <c r="AA1576" i="35"/>
  <c r="Z1576" i="35"/>
  <c r="Y1576" i="35"/>
  <c r="AC1405" i="35"/>
  <c r="AB1405" i="35"/>
  <c r="AA1405" i="35"/>
  <c r="Z1405" i="35"/>
  <c r="Y1405" i="35"/>
  <c r="U1509" i="35"/>
  <c r="T1509" i="35"/>
  <c r="X1509" i="35"/>
  <c r="W1509" i="35"/>
  <c r="V1509" i="35"/>
  <c r="AC1185" i="35"/>
  <c r="AB1185" i="35"/>
  <c r="AA1185" i="35"/>
  <c r="Z1185" i="35"/>
  <c r="Y1185" i="35"/>
  <c r="AC1193" i="35"/>
  <c r="AB1193" i="35"/>
  <c r="AA1193" i="35"/>
  <c r="Z1193" i="35"/>
  <c r="Y1193" i="35"/>
  <c r="AC1201" i="35"/>
  <c r="AB1201" i="35"/>
  <c r="AA1201" i="35"/>
  <c r="Z1201" i="35"/>
  <c r="Y1201" i="35"/>
  <c r="AC1209" i="35"/>
  <c r="AB1209" i="35"/>
  <c r="AA1209" i="35"/>
  <c r="Z1209" i="35"/>
  <c r="Y1209" i="35"/>
  <c r="AC1217" i="35"/>
  <c r="AB1217" i="35"/>
  <c r="AA1217" i="35"/>
  <c r="Z1217" i="35"/>
  <c r="Y1217" i="35"/>
  <c r="AC1225" i="35"/>
  <c r="AB1225" i="35"/>
  <c r="AA1225" i="35"/>
  <c r="Z1225" i="35"/>
  <c r="Y1225" i="35"/>
  <c r="AC1233" i="35"/>
  <c r="AB1233" i="35"/>
  <c r="AA1233" i="35"/>
  <c r="Z1233" i="35"/>
  <c r="Y1233" i="35"/>
  <c r="AC1241" i="35"/>
  <c r="AB1241" i="35"/>
  <c r="AA1241" i="35"/>
  <c r="Z1241" i="35"/>
  <c r="Y1241" i="35"/>
  <c r="X1281" i="35"/>
  <c r="W1281" i="35"/>
  <c r="V1281" i="35"/>
  <c r="U1281" i="35"/>
  <c r="T1281" i="35"/>
  <c r="X1385" i="35"/>
  <c r="W1385" i="35"/>
  <c r="V1385" i="35"/>
  <c r="U1385" i="35"/>
  <c r="T1385" i="35"/>
  <c r="AA1417" i="35"/>
  <c r="Z1417" i="35"/>
  <c r="Y1417" i="35"/>
  <c r="AC1417" i="35"/>
  <c r="AB1417" i="35"/>
  <c r="AB1205" i="35"/>
  <c r="AA1205" i="35"/>
  <c r="Z1205" i="35"/>
  <c r="Y1205" i="35"/>
  <c r="AC1205" i="35"/>
  <c r="X1365" i="35"/>
  <c r="W1365" i="35"/>
  <c r="V1365" i="35"/>
  <c r="T1365" i="35"/>
  <c r="U1365" i="35"/>
  <c r="AC1413" i="35"/>
  <c r="AB1413" i="35"/>
  <c r="AA1413" i="35"/>
  <c r="Y1413" i="35"/>
  <c r="Z1413" i="35"/>
  <c r="AC1250" i="35"/>
  <c r="AB1250" i="35"/>
  <c r="AA1250" i="35"/>
  <c r="Z1250" i="35"/>
  <c r="Y1250" i="35"/>
  <c r="W1250" i="35"/>
  <c r="V1250" i="35"/>
  <c r="U1250" i="35"/>
  <c r="T1250" i="35"/>
  <c r="X1250" i="35"/>
  <c r="W1258" i="35"/>
  <c r="V1258" i="35"/>
  <c r="U1258" i="35"/>
  <c r="T1258" i="35"/>
  <c r="X1258" i="35"/>
  <c r="AC1266" i="35"/>
  <c r="AB1266" i="35"/>
  <c r="AA1266" i="35"/>
  <c r="Z1266" i="35"/>
  <c r="Y1266" i="35"/>
  <c r="W1266" i="35"/>
  <c r="V1266" i="35"/>
  <c r="U1266" i="35"/>
  <c r="T1266" i="35"/>
  <c r="X1266" i="35"/>
  <c r="AC1274" i="35"/>
  <c r="AB1274" i="35"/>
  <c r="AA1274" i="35"/>
  <c r="Z1274" i="35"/>
  <c r="Y1274" i="35"/>
  <c r="W1274" i="35"/>
  <c r="V1274" i="35"/>
  <c r="U1274" i="35"/>
  <c r="T1274" i="35"/>
  <c r="X1274" i="35"/>
  <c r="AC1282" i="35"/>
  <c r="AB1282" i="35"/>
  <c r="AA1282" i="35"/>
  <c r="Z1282" i="35"/>
  <c r="Y1282" i="35"/>
  <c r="W1282" i="35"/>
  <c r="V1282" i="35"/>
  <c r="U1282" i="35"/>
  <c r="T1282" i="35"/>
  <c r="X1282" i="35"/>
  <c r="U1290" i="35"/>
  <c r="T1290" i="35"/>
  <c r="X1290" i="35"/>
  <c r="W1290" i="35"/>
  <c r="V1290" i="35"/>
  <c r="U1322" i="35"/>
  <c r="T1322" i="35"/>
  <c r="X1322" i="35"/>
  <c r="W1322" i="35"/>
  <c r="V1322" i="35"/>
  <c r="AC1338" i="35"/>
  <c r="AB1338" i="35"/>
  <c r="AA1338" i="35"/>
  <c r="Z1338" i="35"/>
  <c r="Y1338" i="35"/>
  <c r="X1434" i="35"/>
  <c r="V1434" i="35"/>
  <c r="W1434" i="35"/>
  <c r="U1434" i="35"/>
  <c r="T1434" i="35"/>
  <c r="AB1442" i="35"/>
  <c r="AA1442" i="35"/>
  <c r="Z1442" i="35"/>
  <c r="Y1442" i="35"/>
  <c r="AC1442" i="35"/>
  <c r="T1442" i="35"/>
  <c r="X1442" i="35"/>
  <c r="V1442" i="35"/>
  <c r="W1442" i="35"/>
  <c r="U1442" i="35"/>
  <c r="AB1450" i="35"/>
  <c r="AA1450" i="35"/>
  <c r="Z1450" i="35"/>
  <c r="AC1450" i="35"/>
  <c r="Y1450" i="35"/>
  <c r="T1450" i="35"/>
  <c r="X1450" i="35"/>
  <c r="V1450" i="35"/>
  <c r="W1450" i="35"/>
  <c r="U1450" i="35"/>
  <c r="T1458" i="35"/>
  <c r="X1458" i="35"/>
  <c r="V1458" i="35"/>
  <c r="U1458" i="35"/>
  <c r="W1458" i="35"/>
  <c r="T1466" i="35"/>
  <c r="X1466" i="35"/>
  <c r="V1466" i="35"/>
  <c r="W1466" i="35"/>
  <c r="U1466" i="35"/>
  <c r="AC1474" i="35"/>
  <c r="AB1474" i="35"/>
  <c r="AA1474" i="35"/>
  <c r="Z1474" i="35"/>
  <c r="Y1474" i="35"/>
  <c r="V1474" i="35"/>
  <c r="U1474" i="35"/>
  <c r="T1474" i="35"/>
  <c r="X1474" i="35"/>
  <c r="W1474" i="35"/>
  <c r="Z1373" i="35"/>
  <c r="Y1373" i="35"/>
  <c r="AB1373" i="35"/>
  <c r="AA1373" i="35"/>
  <c r="AC1373" i="35"/>
  <c r="X1373" i="35"/>
  <c r="W1373" i="35"/>
  <c r="V1373" i="35"/>
  <c r="T1373" i="35"/>
  <c r="U1373" i="35"/>
  <c r="Z1429" i="35"/>
  <c r="Y1429" i="35"/>
  <c r="AC1429" i="35"/>
  <c r="AB1429" i="35"/>
  <c r="AA1429" i="35"/>
  <c r="U1501" i="35"/>
  <c r="T1501" i="35"/>
  <c r="X1501" i="35"/>
  <c r="W1501" i="35"/>
  <c r="V1501" i="35"/>
  <c r="AC1565" i="35"/>
  <c r="AB1565" i="35"/>
  <c r="AA1565" i="35"/>
  <c r="Z1565" i="35"/>
  <c r="Y1565" i="35"/>
  <c r="AB1251" i="35"/>
  <c r="AA1251" i="35"/>
  <c r="Z1251" i="35"/>
  <c r="Y1251" i="35"/>
  <c r="AC1251" i="35"/>
  <c r="AB1259" i="35"/>
  <c r="AA1259" i="35"/>
  <c r="Z1259" i="35"/>
  <c r="Y1259" i="35"/>
  <c r="AC1259" i="35"/>
  <c r="T1267" i="35"/>
  <c r="X1267" i="35"/>
  <c r="W1267" i="35"/>
  <c r="V1267" i="35"/>
  <c r="U1267" i="35"/>
  <c r="AB1267" i="35"/>
  <c r="AA1267" i="35"/>
  <c r="Z1267" i="35"/>
  <c r="Y1267" i="35"/>
  <c r="AC1267" i="35"/>
  <c r="AB1275" i="35"/>
  <c r="AA1275" i="35"/>
  <c r="Z1275" i="35"/>
  <c r="Y1275" i="35"/>
  <c r="AC1275" i="35"/>
  <c r="AB1283" i="35"/>
  <c r="AA1283" i="35"/>
  <c r="Z1283" i="35"/>
  <c r="Y1283" i="35"/>
  <c r="AC1283" i="35"/>
  <c r="Z1291" i="35"/>
  <c r="Y1291" i="35"/>
  <c r="AC1291" i="35"/>
  <c r="AB1291" i="35"/>
  <c r="AA1291" i="35"/>
  <c r="Z1307" i="35"/>
  <c r="Y1307" i="35"/>
  <c r="AB1307" i="35"/>
  <c r="AA1307" i="35"/>
  <c r="AC1307" i="35"/>
  <c r="Z1315" i="35"/>
  <c r="Y1315" i="35"/>
  <c r="AA1315" i="35"/>
  <c r="AC1315" i="35"/>
  <c r="AB1315" i="35"/>
  <c r="Y1435" i="35"/>
  <c r="AC1435" i="35"/>
  <c r="AA1435" i="35"/>
  <c r="AB1435" i="35"/>
  <c r="Z1435" i="35"/>
  <c r="Y1443" i="35"/>
  <c r="AC1443" i="35"/>
  <c r="AA1443" i="35"/>
  <c r="AB1443" i="35"/>
  <c r="Z1443" i="35"/>
  <c r="Y1451" i="35"/>
  <c r="AC1451" i="35"/>
  <c r="AA1451" i="35"/>
  <c r="AB1451" i="35"/>
  <c r="Z1451" i="35"/>
  <c r="Y1459" i="35"/>
  <c r="AC1459" i="35"/>
  <c r="AA1459" i="35"/>
  <c r="AB1459" i="35"/>
  <c r="Z1459" i="35"/>
  <c r="AA1467" i="35"/>
  <c r="Z1467" i="35"/>
  <c r="Y1467" i="35"/>
  <c r="AC1467" i="35"/>
  <c r="AB1467" i="35"/>
  <c r="AA1475" i="35"/>
  <c r="Z1475" i="35"/>
  <c r="Y1475" i="35"/>
  <c r="AC1475" i="35"/>
  <c r="AB1475" i="35"/>
  <c r="Z1357" i="35"/>
  <c r="Y1357" i="35"/>
  <c r="AB1357" i="35"/>
  <c r="AA1357" i="35"/>
  <c r="AC1357" i="35"/>
  <c r="X1357" i="35"/>
  <c r="W1357" i="35"/>
  <c r="V1357" i="35"/>
  <c r="T1357" i="35"/>
  <c r="U1357" i="35"/>
  <c r="Z1421" i="35"/>
  <c r="Y1421" i="35"/>
  <c r="AC1421" i="35"/>
  <c r="AA1421" i="35"/>
  <c r="AB1421" i="35"/>
  <c r="V1573" i="35"/>
  <c r="U1573" i="35"/>
  <c r="T1573" i="35"/>
  <c r="X1573" i="35"/>
  <c r="W1573" i="35"/>
  <c r="W1188" i="35"/>
  <c r="V1188" i="35"/>
  <c r="U1188" i="35"/>
  <c r="T1188" i="35"/>
  <c r="X1188" i="35"/>
  <c r="W1212" i="35"/>
  <c r="V1212" i="35"/>
  <c r="U1212" i="35"/>
  <c r="T1212" i="35"/>
  <c r="X1212" i="35"/>
  <c r="W1244" i="35"/>
  <c r="V1244" i="35"/>
  <c r="U1244" i="35"/>
  <c r="T1244" i="35"/>
  <c r="X1244" i="35"/>
  <c r="Y1252" i="35"/>
  <c r="AC1252" i="35"/>
  <c r="AB1252" i="35"/>
  <c r="AA1252" i="35"/>
  <c r="Z1252" i="35"/>
  <c r="Y1284" i="35"/>
  <c r="AC1284" i="35"/>
  <c r="AB1284" i="35"/>
  <c r="AA1284" i="35"/>
  <c r="Z1284" i="35"/>
  <c r="X1388" i="35"/>
  <c r="W1388" i="35"/>
  <c r="V1388" i="35"/>
  <c r="U1388" i="35"/>
  <c r="T1388" i="35"/>
  <c r="Z1396" i="35"/>
  <c r="Y1396" i="35"/>
  <c r="AC1396" i="35"/>
  <c r="AB1396" i="35"/>
  <c r="AA1396" i="35"/>
  <c r="X1396" i="35"/>
  <c r="W1396" i="35"/>
  <c r="V1396" i="35"/>
  <c r="T1396" i="35"/>
  <c r="U1396" i="35"/>
  <c r="Z1404" i="35"/>
  <c r="Y1404" i="35"/>
  <c r="AC1404" i="35"/>
  <c r="AB1404" i="35"/>
  <c r="AA1404" i="35"/>
  <c r="X1404" i="35"/>
  <c r="W1404" i="35"/>
  <c r="V1404" i="35"/>
  <c r="U1404" i="35"/>
  <c r="T1404" i="35"/>
  <c r="Z1412" i="35"/>
  <c r="Y1412" i="35"/>
  <c r="AC1412" i="35"/>
  <c r="AB1412" i="35"/>
  <c r="AA1412" i="35"/>
  <c r="X1412" i="35"/>
  <c r="W1412" i="35"/>
  <c r="V1412" i="35"/>
  <c r="U1412" i="35"/>
  <c r="T1412" i="35"/>
  <c r="X1420" i="35"/>
  <c r="W1420" i="35"/>
  <c r="V1420" i="35"/>
  <c r="U1420" i="35"/>
  <c r="T1420" i="35"/>
  <c r="AC1428" i="35"/>
  <c r="AB1428" i="35"/>
  <c r="Z1428" i="35"/>
  <c r="AA1428" i="35"/>
  <c r="Y1428" i="35"/>
  <c r="U1428" i="35"/>
  <c r="T1428" i="35"/>
  <c r="X1428" i="35"/>
  <c r="W1428" i="35"/>
  <c r="V1428" i="35"/>
  <c r="X1532" i="35"/>
  <c r="W1532" i="35"/>
  <c r="V1532" i="35"/>
  <c r="T1532" i="35"/>
  <c r="U1532" i="35"/>
  <c r="X1540" i="35"/>
  <c r="W1540" i="35"/>
  <c r="V1540" i="35"/>
  <c r="U1540" i="35"/>
  <c r="T1540" i="35"/>
  <c r="X1548" i="35"/>
  <c r="W1548" i="35"/>
  <c r="V1548" i="35"/>
  <c r="U1548" i="35"/>
  <c r="T1548" i="35"/>
  <c r="AB1197" i="35"/>
  <c r="AA1197" i="35"/>
  <c r="Z1197" i="35"/>
  <c r="Y1197" i="35"/>
  <c r="AC1197" i="35"/>
  <c r="Z1349" i="35"/>
  <c r="Y1349" i="35"/>
  <c r="AB1349" i="35"/>
  <c r="AA1349" i="35"/>
  <c r="AC1349" i="35"/>
  <c r="X1349" i="35"/>
  <c r="W1349" i="35"/>
  <c r="V1349" i="35"/>
  <c r="T1349" i="35"/>
  <c r="U1349" i="35"/>
  <c r="AC1389" i="35"/>
  <c r="AB1389" i="35"/>
  <c r="AA1389" i="35"/>
  <c r="Z1389" i="35"/>
  <c r="Y1389" i="35"/>
  <c r="M321" i="13"/>
  <c r="U324" i="31"/>
  <c r="O321" i="14" s="1"/>
  <c r="N321" i="14"/>
  <c r="R325" i="33"/>
  <c r="V325" i="33" s="1"/>
  <c r="S325" i="33"/>
  <c r="W325" i="33" s="1"/>
  <c r="I321" i="13"/>
  <c r="S324" i="31"/>
  <c r="R324" i="31"/>
  <c r="E322" i="9" s="1"/>
  <c r="F322" i="9" s="1"/>
  <c r="J321" i="14"/>
  <c r="E321" i="13"/>
  <c r="AA325" i="33"/>
  <c r="F321" i="14"/>
  <c r="G321" i="14" s="1"/>
  <c r="K52" i="70"/>
  <c r="H321" i="14"/>
  <c r="I321" i="14" s="1"/>
  <c r="AB325" i="33"/>
  <c r="G321" i="13"/>
  <c r="K321" i="13"/>
  <c r="T324" i="31"/>
  <c r="M321" i="14" s="1"/>
  <c r="L321" i="14"/>
  <c r="B6" i="37"/>
  <c r="C6" i="37" s="1"/>
  <c r="B7" i="37"/>
  <c r="C7" i="37" s="1"/>
  <c r="B8" i="37"/>
  <c r="C8" i="37" s="1"/>
  <c r="B9" i="37"/>
  <c r="C9" i="37" s="1"/>
  <c r="B10" i="37"/>
  <c r="C10" i="37" s="1"/>
  <c r="B11" i="37"/>
  <c r="C11" i="37" s="1"/>
  <c r="B12" i="37"/>
  <c r="C12" i="37" s="1"/>
  <c r="B13" i="37"/>
  <c r="C13" i="37" s="1"/>
  <c r="B14" i="37"/>
  <c r="C14" i="37" s="1"/>
  <c r="B15" i="37"/>
  <c r="C15" i="37" s="1"/>
  <c r="B16" i="37"/>
  <c r="C16" i="37" s="1"/>
  <c r="B17" i="37"/>
  <c r="C17" i="37" s="1"/>
  <c r="B18" i="37"/>
  <c r="C18" i="37" s="1"/>
  <c r="B19" i="37"/>
  <c r="C19" i="37" s="1"/>
  <c r="B20" i="37"/>
  <c r="C20" i="37" s="1"/>
  <c r="B21" i="37"/>
  <c r="C21" i="37" s="1"/>
  <c r="B22" i="37"/>
  <c r="C22" i="37" s="1"/>
  <c r="B23" i="37"/>
  <c r="C23" i="37" s="1"/>
  <c r="B24" i="37"/>
  <c r="C24" i="37" s="1"/>
  <c r="B25" i="37"/>
  <c r="C25" i="37" s="1"/>
  <c r="B26" i="37"/>
  <c r="C26" i="37" s="1"/>
  <c r="B27" i="37"/>
  <c r="C27" i="37" s="1"/>
  <c r="B28" i="37"/>
  <c r="C28" i="37" s="1"/>
  <c r="B29" i="37"/>
  <c r="C29" i="37" s="1"/>
  <c r="B30" i="37"/>
  <c r="C30" i="37" s="1"/>
  <c r="B31" i="37"/>
  <c r="C31" i="37" s="1"/>
  <c r="B32" i="37"/>
  <c r="C32" i="37" s="1"/>
  <c r="B33" i="37"/>
  <c r="C33" i="37" s="1"/>
  <c r="B34" i="37"/>
  <c r="C34" i="37" s="1"/>
  <c r="B35" i="37"/>
  <c r="C35" i="37" s="1"/>
  <c r="B36" i="37"/>
  <c r="C36" i="37" s="1"/>
  <c r="B37" i="37"/>
  <c r="C37" i="37" s="1"/>
  <c r="B38" i="37"/>
  <c r="C38" i="37" s="1"/>
  <c r="B39" i="37"/>
  <c r="C39" i="37" s="1"/>
  <c r="B40" i="37"/>
  <c r="C40" i="37" s="1"/>
  <c r="B41" i="37"/>
  <c r="C41" i="37" s="1"/>
  <c r="B42" i="37"/>
  <c r="C42" i="37" s="1"/>
  <c r="B43" i="37"/>
  <c r="C43" i="37" s="1"/>
  <c r="B44" i="37"/>
  <c r="C44" i="37" s="1"/>
  <c r="B45" i="37"/>
  <c r="C45" i="37" s="1"/>
  <c r="B46" i="37"/>
  <c r="C46" i="37" s="1"/>
  <c r="B47" i="37"/>
  <c r="C47" i="37" s="1"/>
  <c r="B48" i="37"/>
  <c r="C48" i="37" s="1"/>
  <c r="B49" i="37"/>
  <c r="C49" i="37" s="1"/>
  <c r="B50" i="37"/>
  <c r="C50" i="37" s="1"/>
  <c r="B51" i="37"/>
  <c r="C51" i="37" s="1"/>
  <c r="B52" i="37"/>
  <c r="C52" i="37" s="1"/>
  <c r="B53" i="37"/>
  <c r="C53" i="37" s="1"/>
  <c r="B54" i="37"/>
  <c r="C54" i="37" s="1"/>
  <c r="B55" i="37"/>
  <c r="C55" i="37" s="1"/>
  <c r="B56" i="37"/>
  <c r="C56" i="37" s="1"/>
  <c r="B57" i="37"/>
  <c r="C57" i="37" s="1"/>
  <c r="B58" i="37"/>
  <c r="C58" i="37" s="1"/>
  <c r="B59" i="37"/>
  <c r="C59" i="37" s="1"/>
  <c r="B60" i="37"/>
  <c r="C60" i="37" s="1"/>
  <c r="B61" i="37"/>
  <c r="C61" i="37" s="1"/>
  <c r="B62" i="37"/>
  <c r="C62" i="37" s="1"/>
  <c r="B63" i="37"/>
  <c r="C63" i="37" s="1"/>
  <c r="B64" i="37"/>
  <c r="C64" i="37" s="1"/>
  <c r="B65" i="37"/>
  <c r="C65" i="37" s="1"/>
  <c r="B5" i="37"/>
  <c r="C5" i="37" s="1"/>
  <c r="K321" i="14" l="1"/>
  <c r="V324" i="31"/>
  <c r="U321" i="13"/>
  <c r="C321" i="13"/>
  <c r="Z325" i="33"/>
  <c r="D321" i="14"/>
  <c r="E321" i="14" s="1"/>
  <c r="C20" i="42"/>
  <c r="D20" i="42"/>
  <c r="C21" i="42"/>
  <c r="D21" i="42"/>
  <c r="C22" i="42"/>
  <c r="D22" i="42"/>
  <c r="B21" i="42"/>
  <c r="B22" i="42"/>
  <c r="B20" i="42"/>
  <c r="F53" i="42"/>
  <c r="D53" i="42"/>
  <c r="C53" i="42"/>
  <c r="B53" i="42"/>
  <c r="F51" i="42"/>
  <c r="D51" i="42"/>
  <c r="C51" i="42"/>
  <c r="B51" i="42"/>
  <c r="F50" i="42"/>
  <c r="D50" i="42"/>
  <c r="C50" i="42"/>
  <c r="B50" i="42"/>
  <c r="F49" i="42"/>
  <c r="D49" i="42"/>
  <c r="C49" i="42"/>
  <c r="B49" i="42"/>
  <c r="F43" i="42"/>
  <c r="D43" i="42"/>
  <c r="C43" i="42"/>
  <c r="B43" i="42"/>
  <c r="F41" i="42"/>
  <c r="D41" i="42"/>
  <c r="C41" i="42"/>
  <c r="B41" i="42"/>
  <c r="F40" i="42"/>
  <c r="D40" i="42"/>
  <c r="C40" i="42"/>
  <c r="B40" i="42"/>
  <c r="F20" i="42" l="1"/>
  <c r="D31" i="42"/>
  <c r="C24" i="42"/>
  <c r="F22" i="42"/>
  <c r="D24" i="42"/>
  <c r="D30" i="42"/>
  <c r="F21" i="42"/>
  <c r="B24" i="42"/>
  <c r="D29" i="42"/>
  <c r="D15" i="42"/>
  <c r="C31" i="42"/>
  <c r="C30" i="42"/>
  <c r="C29" i="42"/>
  <c r="C15" i="42"/>
  <c r="B31" i="42"/>
  <c r="F13" i="42"/>
  <c r="F12" i="42"/>
  <c r="B30" i="42"/>
  <c r="B15" i="42"/>
  <c r="F11" i="42"/>
  <c r="B29" i="42"/>
  <c r="C33" i="42" l="1"/>
  <c r="D33" i="42"/>
  <c r="F24" i="42"/>
  <c r="F31" i="42"/>
  <c r="F30" i="42"/>
  <c r="B33" i="42"/>
  <c r="F15" i="42"/>
  <c r="F29" i="42"/>
  <c r="F33" i="42" l="1"/>
  <c r="B62" i="42" l="1"/>
  <c r="P3" i="13"/>
  <c r="P3" i="33"/>
  <c r="P4" i="33"/>
  <c r="P5" i="33"/>
  <c r="P6" i="33"/>
  <c r="P7" i="33"/>
  <c r="P322" i="13" l="1"/>
  <c r="S322" i="13" s="1"/>
  <c r="Q322" i="13"/>
  <c r="T322" i="13" s="1"/>
  <c r="O322" i="13"/>
  <c r="Q321" i="13"/>
  <c r="T321" i="13" s="1"/>
  <c r="P321" i="13"/>
  <c r="S321" i="13" s="1"/>
  <c r="O321" i="13"/>
  <c r="O11" i="33"/>
  <c r="Q4" i="33"/>
  <c r="R4" i="33"/>
  <c r="Q5" i="33"/>
  <c r="R5" i="33"/>
  <c r="Q6" i="33"/>
  <c r="R6" i="33"/>
  <c r="Q7" i="33"/>
  <c r="R7" i="33"/>
  <c r="R3" i="33"/>
  <c r="Q3" i="33"/>
  <c r="P6" i="31"/>
  <c r="P5" i="31"/>
  <c r="P4" i="31"/>
  <c r="V321" i="13" l="1"/>
  <c r="R321" i="13"/>
  <c r="V322" i="13"/>
  <c r="R322" i="13"/>
  <c r="P11" i="33"/>
  <c r="Q11" i="33"/>
  <c r="W322" i="13" l="1"/>
  <c r="Z322" i="13" s="1"/>
  <c r="W321" i="13"/>
  <c r="Z321" i="13" s="1"/>
  <c r="A320" i="13"/>
  <c r="A317" i="13"/>
  <c r="A318" i="13"/>
  <c r="A319"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7" i="14"/>
  <c r="B8" i="9"/>
  <c r="O8" i="9" s="1"/>
  <c r="A7" i="1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275" i="33"/>
  <c r="J276" i="33"/>
  <c r="J277" i="33"/>
  <c r="J278" i="33"/>
  <c r="J279" i="33"/>
  <c r="J280" i="33"/>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323" i="33"/>
  <c r="J11" i="33"/>
  <c r="BD1579" i="35"/>
  <c r="BG1579" i="35" s="1"/>
  <c r="BD1578" i="35"/>
  <c r="BG1578" i="35" s="1"/>
  <c r="BD1577" i="35"/>
  <c r="BG1577" i="35" s="1"/>
  <c r="BD1576" i="35"/>
  <c r="BG1576" i="35" s="1"/>
  <c r="BD1575" i="35"/>
  <c r="BG1575" i="35" s="1"/>
  <c r="BD1574" i="35"/>
  <c r="BG1574" i="35" s="1"/>
  <c r="BD1573" i="35"/>
  <c r="BG1573" i="35" s="1"/>
  <c r="BD1572" i="35"/>
  <c r="BG1572" i="35" s="1"/>
  <c r="BD1571" i="35"/>
  <c r="BG1571" i="35" s="1"/>
  <c r="BD1570" i="35"/>
  <c r="BG1570" i="35" s="1"/>
  <c r="BD1569" i="35"/>
  <c r="BG1569" i="35" s="1"/>
  <c r="BD1568" i="35"/>
  <c r="BG1568" i="35" s="1"/>
  <c r="BD1567" i="35"/>
  <c r="BG1567" i="35" s="1"/>
  <c r="BD1566" i="35"/>
  <c r="BG1566" i="35" s="1"/>
  <c r="BD1565" i="35"/>
  <c r="BG1565" i="35" s="1"/>
  <c r="BD1564" i="35"/>
  <c r="BD1563" i="35"/>
  <c r="BD1562" i="35"/>
  <c r="BD1561" i="35"/>
  <c r="BD1560" i="35"/>
  <c r="BD1559" i="35"/>
  <c r="BG1559" i="35" s="1"/>
  <c r="BD1558" i="35"/>
  <c r="BG1558" i="35" s="1"/>
  <c r="BD1557" i="35"/>
  <c r="BG1557" i="35" s="1"/>
  <c r="BD1556" i="35"/>
  <c r="BG1556" i="35" s="1"/>
  <c r="BD1555" i="35"/>
  <c r="BG1555" i="35" s="1"/>
  <c r="BD1554" i="35"/>
  <c r="BG1554" i="35" s="1"/>
  <c r="BD1553" i="35"/>
  <c r="BG1553" i="35" s="1"/>
  <c r="BD1552" i="35"/>
  <c r="BG1552" i="35" s="1"/>
  <c r="BD1551" i="35"/>
  <c r="BG1551" i="35" s="1"/>
  <c r="BD1550" i="35"/>
  <c r="BG1550" i="35" s="1"/>
  <c r="BD1549" i="35"/>
  <c r="BG1549" i="35" s="1"/>
  <c r="BD1548" i="35"/>
  <c r="BG1548" i="35" s="1"/>
  <c r="BD1547" i="35"/>
  <c r="BG1547" i="35" s="1"/>
  <c r="BD1546" i="35"/>
  <c r="BG1546" i="35" s="1"/>
  <c r="BD1545" i="35"/>
  <c r="BG1545" i="35" s="1"/>
  <c r="BD1544" i="35"/>
  <c r="BG1544" i="35" s="1"/>
  <c r="BD1543" i="35"/>
  <c r="BG1543" i="35" s="1"/>
  <c r="BD1542" i="35"/>
  <c r="BG1542" i="35" s="1"/>
  <c r="BD1541" i="35"/>
  <c r="BG1541" i="35" s="1"/>
  <c r="BD1540" i="35"/>
  <c r="BG1540" i="35" s="1"/>
  <c r="BD1539" i="35"/>
  <c r="BG1539" i="35" s="1"/>
  <c r="BD1538" i="35"/>
  <c r="BG1538" i="35" s="1"/>
  <c r="BD1537" i="35"/>
  <c r="BG1537" i="35" s="1"/>
  <c r="BD1536" i="35"/>
  <c r="BG1536" i="35" s="1"/>
  <c r="BD1535" i="35"/>
  <c r="BG1535" i="35" s="1"/>
  <c r="BD1534" i="35"/>
  <c r="BG1534" i="35" s="1"/>
  <c r="BD1533" i="35"/>
  <c r="BG1533" i="35" s="1"/>
  <c r="BD1532" i="35"/>
  <c r="BG1532" i="35" s="1"/>
  <c r="BD1531" i="35"/>
  <c r="BG1531" i="35" s="1"/>
  <c r="BD1530" i="35"/>
  <c r="BG1530" i="35" s="1"/>
  <c r="BD1529" i="35"/>
  <c r="BG1529" i="35" s="1"/>
  <c r="BD1528" i="35"/>
  <c r="BG1528" i="35" s="1"/>
  <c r="BD1527" i="35"/>
  <c r="BG1527" i="35" s="1"/>
  <c r="BD1526" i="35"/>
  <c r="BG1526" i="35" s="1"/>
  <c r="BD1525" i="35"/>
  <c r="BG1525" i="35" s="1"/>
  <c r="BD1524" i="35"/>
  <c r="BG1524" i="35" s="1"/>
  <c r="BD1523" i="35"/>
  <c r="BG1523" i="35" s="1"/>
  <c r="BD1522" i="35"/>
  <c r="BG1522" i="35" s="1"/>
  <c r="BD1521" i="35"/>
  <c r="BG1521" i="35" s="1"/>
  <c r="BD1520" i="35"/>
  <c r="BG1520" i="35" s="1"/>
  <c r="BD1519" i="35"/>
  <c r="BG1519" i="35" s="1"/>
  <c r="BD1518" i="35"/>
  <c r="BG1518" i="35" s="1"/>
  <c r="BD1517" i="35"/>
  <c r="BG1517" i="35" s="1"/>
  <c r="BD1516" i="35"/>
  <c r="BG1516" i="35" s="1"/>
  <c r="BD1515" i="35"/>
  <c r="BG1515" i="35" s="1"/>
  <c r="BD1514" i="35"/>
  <c r="BG1514" i="35" s="1"/>
  <c r="BD1513" i="35"/>
  <c r="BG1513" i="35" s="1"/>
  <c r="BD1512" i="35"/>
  <c r="BG1512" i="35" s="1"/>
  <c r="BD1511" i="35"/>
  <c r="BG1511" i="35" s="1"/>
  <c r="BD1510" i="35"/>
  <c r="BG1510" i="35" s="1"/>
  <c r="BD1509" i="35"/>
  <c r="BG1509" i="35" s="1"/>
  <c r="BD1508" i="35"/>
  <c r="BG1508" i="35" s="1"/>
  <c r="BD1507" i="35"/>
  <c r="BG1507" i="35" s="1"/>
  <c r="BD1506" i="35"/>
  <c r="BG1506" i="35" s="1"/>
  <c r="BD1505" i="35"/>
  <c r="BG1505" i="35" s="1"/>
  <c r="BD1504" i="35"/>
  <c r="BG1504" i="35" s="1"/>
  <c r="BD1503" i="35"/>
  <c r="BG1503" i="35" s="1"/>
  <c r="BD1502" i="35"/>
  <c r="BG1502" i="35" s="1"/>
  <c r="BD1501" i="35"/>
  <c r="BG1501" i="35" s="1"/>
  <c r="BD1500" i="35"/>
  <c r="BG1500" i="35" s="1"/>
  <c r="BD1499" i="35"/>
  <c r="BG1499" i="35" s="1"/>
  <c r="BD1498" i="35"/>
  <c r="BG1498" i="35" s="1"/>
  <c r="BD1497" i="35"/>
  <c r="BG1497" i="35" s="1"/>
  <c r="BD1496" i="35"/>
  <c r="BG1496" i="35" s="1"/>
  <c r="BD1495" i="35"/>
  <c r="BG1495" i="35" s="1"/>
  <c r="BD1494" i="35"/>
  <c r="BG1494" i="35" s="1"/>
  <c r="BD1493" i="35"/>
  <c r="BG1493" i="35" s="1"/>
  <c r="BD1492" i="35"/>
  <c r="BG1492" i="35" s="1"/>
  <c r="BD1491" i="35"/>
  <c r="BG1491" i="35" s="1"/>
  <c r="BD1490" i="35"/>
  <c r="BG1490" i="35" s="1"/>
  <c r="BD1489" i="35"/>
  <c r="BG1489" i="35" s="1"/>
  <c r="BD1488" i="35"/>
  <c r="BG1488" i="35" s="1"/>
  <c r="BD1487" i="35"/>
  <c r="BG1487" i="35" s="1"/>
  <c r="BD1486" i="35"/>
  <c r="BG1486" i="35" s="1"/>
  <c r="BD1485" i="35"/>
  <c r="BG1485" i="35" s="1"/>
  <c r="BD1484" i="35"/>
  <c r="BG1484" i="35" s="1"/>
  <c r="BD1483" i="35"/>
  <c r="BG1483" i="35" s="1"/>
  <c r="BD1482" i="35"/>
  <c r="BG1482" i="35" s="1"/>
  <c r="BD1481" i="35"/>
  <c r="BG1481" i="35" s="1"/>
  <c r="BD1480" i="35"/>
  <c r="BG1480" i="35" s="1"/>
  <c r="BD1479" i="35"/>
  <c r="BG1479" i="35" s="1"/>
  <c r="BD1478" i="35"/>
  <c r="BG1478" i="35" s="1"/>
  <c r="BD1477" i="35"/>
  <c r="BG1477" i="35" s="1"/>
  <c r="BD1476" i="35"/>
  <c r="BG1476" i="35" s="1"/>
  <c r="BD1475" i="35"/>
  <c r="BG1475" i="35" s="1"/>
  <c r="BD1474" i="35"/>
  <c r="BG1474" i="35" s="1"/>
  <c r="BD1473" i="35"/>
  <c r="BG1473" i="35" s="1"/>
  <c r="BD1472" i="35"/>
  <c r="BG1472" i="35" s="1"/>
  <c r="BD1471" i="35"/>
  <c r="BG1471" i="35" s="1"/>
  <c r="BD1470" i="35"/>
  <c r="BG1470" i="35" s="1"/>
  <c r="BD1469" i="35"/>
  <c r="BG1469" i="35" s="1"/>
  <c r="BD1468" i="35"/>
  <c r="BG1468" i="35" s="1"/>
  <c r="BD1467" i="35"/>
  <c r="BG1467" i="35" s="1"/>
  <c r="BD1466" i="35"/>
  <c r="BG1466" i="35" s="1"/>
  <c r="BD1465" i="35"/>
  <c r="BG1465" i="35" s="1"/>
  <c r="BD1464" i="35"/>
  <c r="BG1464" i="35" s="1"/>
  <c r="BD1463" i="35"/>
  <c r="BG1463" i="35" s="1"/>
  <c r="BD1462" i="35"/>
  <c r="BG1462" i="35" s="1"/>
  <c r="BD1461" i="35"/>
  <c r="BG1461" i="35" s="1"/>
  <c r="BD1460" i="35"/>
  <c r="BG1460" i="35" s="1"/>
  <c r="BD1459" i="35"/>
  <c r="BG1459" i="35" s="1"/>
  <c r="BD1458" i="35"/>
  <c r="BG1458" i="35" s="1"/>
  <c r="BD1457" i="35"/>
  <c r="BG1457" i="35" s="1"/>
  <c r="BD1456" i="35"/>
  <c r="BG1456" i="35" s="1"/>
  <c r="BD1455" i="35"/>
  <c r="BG1455" i="35" s="1"/>
  <c r="BD1454" i="35"/>
  <c r="BG1454" i="35" s="1"/>
  <c r="BD1453" i="35"/>
  <c r="BG1453" i="35" s="1"/>
  <c r="BD1452" i="35"/>
  <c r="BG1452" i="35" s="1"/>
  <c r="BD1451" i="35"/>
  <c r="BG1451" i="35" s="1"/>
  <c r="BD1450" i="35"/>
  <c r="BG1450" i="35" s="1"/>
  <c r="BD1449" i="35"/>
  <c r="BG1449" i="35" s="1"/>
  <c r="BD1448" i="35"/>
  <c r="BG1448" i="35" s="1"/>
  <c r="BD1447" i="35"/>
  <c r="BG1447" i="35" s="1"/>
  <c r="BD1446" i="35"/>
  <c r="BG1446" i="35" s="1"/>
  <c r="BD1445" i="35"/>
  <c r="BG1445" i="35" s="1"/>
  <c r="BD1444" i="35"/>
  <c r="BG1444" i="35" s="1"/>
  <c r="BD1443" i="35"/>
  <c r="BG1443" i="35" s="1"/>
  <c r="BD1442" i="35"/>
  <c r="BG1442" i="35" s="1"/>
  <c r="BD1441" i="35"/>
  <c r="BG1441" i="35" s="1"/>
  <c r="BD1440" i="35"/>
  <c r="BG1440" i="35" s="1"/>
  <c r="BD1439" i="35"/>
  <c r="BG1439" i="35" s="1"/>
  <c r="BD1438" i="35"/>
  <c r="BG1438" i="35" s="1"/>
  <c r="BD1437" i="35"/>
  <c r="BG1437" i="35" s="1"/>
  <c r="BD1436" i="35"/>
  <c r="BG1436" i="35" s="1"/>
  <c r="BD1435" i="35"/>
  <c r="BG1435" i="35" s="1"/>
  <c r="BD1434" i="35"/>
  <c r="BG1434" i="35" s="1"/>
  <c r="BD1433" i="35"/>
  <c r="BG1433" i="35" s="1"/>
  <c r="BD1432" i="35"/>
  <c r="BG1432" i="35" s="1"/>
  <c r="BD1431" i="35"/>
  <c r="BG1431" i="35" s="1"/>
  <c r="BD1430" i="35"/>
  <c r="BG1430" i="35" s="1"/>
  <c r="BD1429" i="35"/>
  <c r="BG1429" i="35" s="1"/>
  <c r="BD1428" i="35"/>
  <c r="BG1428" i="35" s="1"/>
  <c r="BD1427" i="35"/>
  <c r="BG1427" i="35" s="1"/>
  <c r="BD1426" i="35"/>
  <c r="BG1426" i="35" s="1"/>
  <c r="BD1425" i="35"/>
  <c r="BG1425" i="35" s="1"/>
  <c r="BD1424" i="35"/>
  <c r="BG1424" i="35" s="1"/>
  <c r="BD1423" i="35"/>
  <c r="BG1423" i="35" s="1"/>
  <c r="BD1422" i="35"/>
  <c r="BG1422" i="35" s="1"/>
  <c r="BD1421" i="35"/>
  <c r="BG1421" i="35" s="1"/>
  <c r="BD1420" i="35"/>
  <c r="BG1420" i="35" s="1"/>
  <c r="BD1419" i="35"/>
  <c r="BG1419" i="35" s="1"/>
  <c r="BD1418" i="35"/>
  <c r="BG1418" i="35" s="1"/>
  <c r="BD1417" i="35"/>
  <c r="BG1417" i="35" s="1"/>
  <c r="BD1416" i="35"/>
  <c r="BG1416" i="35" s="1"/>
  <c r="BD1415" i="35"/>
  <c r="BG1415" i="35" s="1"/>
  <c r="BD1414" i="35"/>
  <c r="BG1414" i="35" s="1"/>
  <c r="BD1413" i="35"/>
  <c r="BG1413" i="35" s="1"/>
  <c r="BD1412" i="35"/>
  <c r="BG1412" i="35" s="1"/>
  <c r="BD1411" i="35"/>
  <c r="BG1411" i="35" s="1"/>
  <c r="BD1410" i="35"/>
  <c r="BG1410" i="35" s="1"/>
  <c r="BD1409" i="35"/>
  <c r="BG1409" i="35" s="1"/>
  <c r="BD1408" i="35"/>
  <c r="BG1408" i="35" s="1"/>
  <c r="BD1407" i="35"/>
  <c r="BG1407" i="35" s="1"/>
  <c r="BD1406" i="35"/>
  <c r="BG1406" i="35" s="1"/>
  <c r="BD1405" i="35"/>
  <c r="BG1405" i="35" s="1"/>
  <c r="BD1404" i="35"/>
  <c r="BG1404" i="35" s="1"/>
  <c r="BD1403" i="35"/>
  <c r="BG1403" i="35" s="1"/>
  <c r="BD1402" i="35"/>
  <c r="BG1402" i="35" s="1"/>
  <c r="BD1401" i="35"/>
  <c r="BG1401" i="35" s="1"/>
  <c r="BD1400" i="35"/>
  <c r="BG1400" i="35" s="1"/>
  <c r="BD1399" i="35"/>
  <c r="BG1399" i="35" s="1"/>
  <c r="BD1398" i="35"/>
  <c r="BG1398" i="35" s="1"/>
  <c r="BD1397" i="35"/>
  <c r="BG1397" i="35" s="1"/>
  <c r="BD1396" i="35"/>
  <c r="BG1396" i="35" s="1"/>
  <c r="BD1395" i="35"/>
  <c r="BG1395" i="35" s="1"/>
  <c r="BD1394" i="35"/>
  <c r="BG1394" i="35" s="1"/>
  <c r="BD1393" i="35"/>
  <c r="BG1393" i="35" s="1"/>
  <c r="BD1392" i="35"/>
  <c r="BG1392" i="35" s="1"/>
  <c r="BD1391" i="35"/>
  <c r="BG1391" i="35" s="1"/>
  <c r="BD1390" i="35"/>
  <c r="BG1390" i="35" s="1"/>
  <c r="BD1389" i="35"/>
  <c r="BG1389" i="35" s="1"/>
  <c r="BD1388" i="35"/>
  <c r="BG1388" i="35" s="1"/>
  <c r="BD1387" i="35"/>
  <c r="BG1387" i="35" s="1"/>
  <c r="BD1386" i="35"/>
  <c r="BG1386" i="35" s="1"/>
  <c r="BD1385" i="35"/>
  <c r="BG1385" i="35" s="1"/>
  <c r="BD1384" i="35"/>
  <c r="BG1384" i="35" s="1"/>
  <c r="BD1383" i="35"/>
  <c r="BG1383" i="35" s="1"/>
  <c r="BD1382" i="35"/>
  <c r="BG1382" i="35" s="1"/>
  <c r="BD1381" i="35"/>
  <c r="BG1381" i="35" s="1"/>
  <c r="BD1380" i="35"/>
  <c r="BG1380" i="35" s="1"/>
  <c r="BD1379" i="35"/>
  <c r="BG1379" i="35" s="1"/>
  <c r="BD1378" i="35"/>
  <c r="BG1378" i="35" s="1"/>
  <c r="BD1377" i="35"/>
  <c r="BG1377" i="35" s="1"/>
  <c r="BD1376" i="35"/>
  <c r="BG1376" i="35" s="1"/>
  <c r="BD1375" i="35"/>
  <c r="BG1375" i="35" s="1"/>
  <c r="BD1374" i="35"/>
  <c r="BG1374" i="35" s="1"/>
  <c r="BD1373" i="35"/>
  <c r="BG1373" i="35" s="1"/>
  <c r="BD1372" i="35"/>
  <c r="BG1372" i="35" s="1"/>
  <c r="BD1371" i="35"/>
  <c r="BG1371" i="35" s="1"/>
  <c r="BD1370" i="35"/>
  <c r="BG1370" i="35" s="1"/>
  <c r="BD1369" i="35"/>
  <c r="BG1369" i="35" s="1"/>
  <c r="BD1368" i="35"/>
  <c r="BG1368" i="35" s="1"/>
  <c r="BD1367" i="35"/>
  <c r="BG1367" i="35" s="1"/>
  <c r="BD1366" i="35"/>
  <c r="BG1366" i="35" s="1"/>
  <c r="BD1365" i="35"/>
  <c r="BG1365" i="35" s="1"/>
  <c r="BD1364" i="35"/>
  <c r="BG1364" i="35" s="1"/>
  <c r="BD1363" i="35"/>
  <c r="BG1363" i="35" s="1"/>
  <c r="BD1362" i="35"/>
  <c r="BG1362" i="35" s="1"/>
  <c r="BD1361" i="35"/>
  <c r="BG1361" i="35" s="1"/>
  <c r="BD1360" i="35"/>
  <c r="BG1360" i="35" s="1"/>
  <c r="BD1359" i="35"/>
  <c r="BG1359" i="35" s="1"/>
  <c r="BD1358" i="35"/>
  <c r="BG1358" i="35" s="1"/>
  <c r="BD1357" i="35"/>
  <c r="BG1357" i="35" s="1"/>
  <c r="BD1356" i="35"/>
  <c r="BG1356" i="35" s="1"/>
  <c r="BD1355" i="35"/>
  <c r="BG1355" i="35" s="1"/>
  <c r="BD1354" i="35"/>
  <c r="BG1354" i="35" s="1"/>
  <c r="BD1353" i="35"/>
  <c r="BG1353" i="35" s="1"/>
  <c r="BD1352" i="35"/>
  <c r="BG1352" i="35" s="1"/>
  <c r="BD1351" i="35"/>
  <c r="BG1351" i="35" s="1"/>
  <c r="BD1350" i="35"/>
  <c r="BG1350" i="35" s="1"/>
  <c r="BD1349" i="35"/>
  <c r="BG1349" i="35" s="1"/>
  <c r="BD1348" i="35"/>
  <c r="BG1348" i="35" s="1"/>
  <c r="BD1347" i="35"/>
  <c r="BG1347" i="35" s="1"/>
  <c r="BD1346" i="35"/>
  <c r="BG1346" i="35" s="1"/>
  <c r="BD1345" i="35"/>
  <c r="BG1345" i="35" s="1"/>
  <c r="BD1344" i="35"/>
  <c r="BG1344" i="35" s="1"/>
  <c r="BD1343" i="35"/>
  <c r="BG1343" i="35" s="1"/>
  <c r="BD1342" i="35"/>
  <c r="BG1342" i="35" s="1"/>
  <c r="BD1341" i="35"/>
  <c r="BG1341" i="35" s="1"/>
  <c r="BD1340" i="35"/>
  <c r="BG1340" i="35" s="1"/>
  <c r="BD1339" i="35"/>
  <c r="BG1339" i="35" s="1"/>
  <c r="BD1338" i="35"/>
  <c r="BG1338" i="35" s="1"/>
  <c r="BD1337" i="35"/>
  <c r="BG1337" i="35" s="1"/>
  <c r="BD1336" i="35"/>
  <c r="BG1336" i="35" s="1"/>
  <c r="BD1335" i="35"/>
  <c r="BG1335" i="35" s="1"/>
  <c r="BD1334" i="35"/>
  <c r="BG1334" i="35" s="1"/>
  <c r="BD1333" i="35"/>
  <c r="BG1333" i="35" s="1"/>
  <c r="BD1332" i="35"/>
  <c r="BG1332" i="35" s="1"/>
  <c r="BD1331" i="35"/>
  <c r="BG1331" i="35" s="1"/>
  <c r="BD1330" i="35"/>
  <c r="BG1330" i="35" s="1"/>
  <c r="BD1329" i="35"/>
  <c r="BG1329" i="35" s="1"/>
  <c r="BD1328" i="35"/>
  <c r="BG1328" i="35" s="1"/>
  <c r="BD1327" i="35"/>
  <c r="BG1327" i="35" s="1"/>
  <c r="BD1326" i="35"/>
  <c r="BG1326" i="35" s="1"/>
  <c r="BD1325" i="35"/>
  <c r="BG1325" i="35" s="1"/>
  <c r="BD1324" i="35"/>
  <c r="BG1324" i="35" s="1"/>
  <c r="BD1323" i="35"/>
  <c r="BG1323" i="35" s="1"/>
  <c r="BD1322" i="35"/>
  <c r="BG1322" i="35" s="1"/>
  <c r="BD1321" i="35"/>
  <c r="BG1321" i="35" s="1"/>
  <c r="BD1320" i="35"/>
  <c r="BG1320" i="35" s="1"/>
  <c r="BD1319" i="35"/>
  <c r="BG1319" i="35" s="1"/>
  <c r="BD1318" i="35"/>
  <c r="BG1318" i="35" s="1"/>
  <c r="BD1317" i="35"/>
  <c r="BG1317" i="35" s="1"/>
  <c r="BD1316" i="35"/>
  <c r="BG1316" i="35" s="1"/>
  <c r="BD1315" i="35"/>
  <c r="BG1315" i="35" s="1"/>
  <c r="BD1314" i="35"/>
  <c r="BG1314" i="35" s="1"/>
  <c r="BD1313" i="35"/>
  <c r="BG1313" i="35" s="1"/>
  <c r="BD1312" i="35"/>
  <c r="BG1312" i="35" s="1"/>
  <c r="BD1311" i="35"/>
  <c r="BG1311" i="35" s="1"/>
  <c r="BD1310" i="35"/>
  <c r="BG1310" i="35" s="1"/>
  <c r="BD1309" i="35"/>
  <c r="BG1309" i="35" s="1"/>
  <c r="BD1308" i="35"/>
  <c r="BG1308" i="35" s="1"/>
  <c r="BD1307" i="35"/>
  <c r="BG1307" i="35" s="1"/>
  <c r="BD1306" i="35"/>
  <c r="BG1306" i="35" s="1"/>
  <c r="BD1305" i="35"/>
  <c r="BG1305" i="35" s="1"/>
  <c r="BD1304" i="35"/>
  <c r="BG1304" i="35" s="1"/>
  <c r="BD1303" i="35"/>
  <c r="BG1303" i="35" s="1"/>
  <c r="BD1302" i="35"/>
  <c r="BG1302" i="35" s="1"/>
  <c r="BD1301" i="35"/>
  <c r="BG1301" i="35" s="1"/>
  <c r="BD1300" i="35"/>
  <c r="BG1300" i="35" s="1"/>
  <c r="BD1299" i="35"/>
  <c r="BG1299" i="35" s="1"/>
  <c r="BD1298" i="35"/>
  <c r="BG1298" i="35" s="1"/>
  <c r="BD1297" i="35"/>
  <c r="BG1297" i="35" s="1"/>
  <c r="BD1296" i="35"/>
  <c r="BG1296" i="35" s="1"/>
  <c r="BD1295" i="35"/>
  <c r="BG1295" i="35" s="1"/>
  <c r="BD1294" i="35"/>
  <c r="BG1294" i="35" s="1"/>
  <c r="BD1293" i="35"/>
  <c r="BG1293" i="35" s="1"/>
  <c r="BD1292" i="35"/>
  <c r="BG1292" i="35" s="1"/>
  <c r="BD1291" i="35"/>
  <c r="BG1291" i="35" s="1"/>
  <c r="BD1290" i="35"/>
  <c r="BG1290" i="35" s="1"/>
  <c r="BD1289" i="35"/>
  <c r="BG1289" i="35" s="1"/>
  <c r="BD1288" i="35"/>
  <c r="BG1288" i="35" s="1"/>
  <c r="BD1287" i="35"/>
  <c r="BG1287" i="35" s="1"/>
  <c r="BD1286" i="35"/>
  <c r="BG1286" i="35" s="1"/>
  <c r="BD1285" i="35"/>
  <c r="BG1285" i="35" s="1"/>
  <c r="BD1284" i="35"/>
  <c r="BG1284" i="35" s="1"/>
  <c r="BD1283" i="35"/>
  <c r="BG1283" i="35" s="1"/>
  <c r="BD1282" i="35"/>
  <c r="BG1282" i="35" s="1"/>
  <c r="BD1281" i="35"/>
  <c r="BG1281" i="35" s="1"/>
  <c r="BD1280" i="35"/>
  <c r="BG1280" i="35" s="1"/>
  <c r="BD1279" i="35"/>
  <c r="BG1279" i="35" s="1"/>
  <c r="BD1278" i="35"/>
  <c r="BG1278" i="35" s="1"/>
  <c r="BD1277" i="35"/>
  <c r="BG1277" i="35" s="1"/>
  <c r="BD1276" i="35"/>
  <c r="BG1276" i="35" s="1"/>
  <c r="BD1275" i="35"/>
  <c r="BG1275" i="35" s="1"/>
  <c r="BD1274" i="35"/>
  <c r="BG1274" i="35" s="1"/>
  <c r="BD1273" i="35"/>
  <c r="BG1273" i="35" s="1"/>
  <c r="BD1272" i="35"/>
  <c r="BG1272" i="35" s="1"/>
  <c r="BD1271" i="35"/>
  <c r="BG1271" i="35" s="1"/>
  <c r="BD1270" i="35"/>
  <c r="BG1270" i="35" s="1"/>
  <c r="BD1269" i="35"/>
  <c r="BG1269" i="35" s="1"/>
  <c r="BD1268" i="35"/>
  <c r="BG1268" i="35" s="1"/>
  <c r="BD1267" i="35"/>
  <c r="BG1267" i="35" s="1"/>
  <c r="BD1266" i="35"/>
  <c r="BG1266" i="35" s="1"/>
  <c r="BD1265" i="35"/>
  <c r="BG1265" i="35" s="1"/>
  <c r="BD1264" i="35"/>
  <c r="BG1264" i="35" s="1"/>
  <c r="BD1263" i="35"/>
  <c r="BG1263" i="35" s="1"/>
  <c r="BD1262" i="35"/>
  <c r="BG1262" i="35" s="1"/>
  <c r="BD1261" i="35"/>
  <c r="BG1261" i="35" s="1"/>
  <c r="BD1260" i="35"/>
  <c r="BG1260" i="35" s="1"/>
  <c r="BD1259" i="35"/>
  <c r="BG1259" i="35" s="1"/>
  <c r="BD1258" i="35"/>
  <c r="BG1258" i="35" s="1"/>
  <c r="BD1257" i="35"/>
  <c r="BG1257" i="35" s="1"/>
  <c r="BD1256" i="35"/>
  <c r="BG1256" i="35" s="1"/>
  <c r="BD1255" i="35"/>
  <c r="BG1255" i="35" s="1"/>
  <c r="BD1254" i="35"/>
  <c r="BG1254" i="35" s="1"/>
  <c r="BD1253" i="35"/>
  <c r="BG1253" i="35" s="1"/>
  <c r="BD1252" i="35"/>
  <c r="BG1252" i="35" s="1"/>
  <c r="BD1251" i="35"/>
  <c r="BG1251" i="35" s="1"/>
  <c r="BD1250" i="35"/>
  <c r="BG1250" i="35" s="1"/>
  <c r="BD1249" i="35"/>
  <c r="BG1249" i="35" s="1"/>
  <c r="BD1248" i="35"/>
  <c r="BG1248" i="35" s="1"/>
  <c r="BD1247" i="35"/>
  <c r="BG1247" i="35" s="1"/>
  <c r="BD1246" i="35"/>
  <c r="BG1246" i="35" s="1"/>
  <c r="BD1245" i="35"/>
  <c r="BG1245" i="35" s="1"/>
  <c r="BD1244" i="35"/>
  <c r="BG1244" i="35" s="1"/>
  <c r="BD1243" i="35"/>
  <c r="BG1243" i="35" s="1"/>
  <c r="BD1242" i="35"/>
  <c r="BG1242" i="35" s="1"/>
  <c r="BD1241" i="35"/>
  <c r="BG1241" i="35" s="1"/>
  <c r="BD1240" i="35"/>
  <c r="BG1240" i="35" s="1"/>
  <c r="BD1239" i="35"/>
  <c r="BG1239" i="35" s="1"/>
  <c r="BD1238" i="35"/>
  <c r="BG1238" i="35" s="1"/>
  <c r="BD1237" i="35"/>
  <c r="BG1237" i="35" s="1"/>
  <c r="BD1236" i="35"/>
  <c r="BG1236" i="35" s="1"/>
  <c r="BD1235" i="35"/>
  <c r="BG1235" i="35" s="1"/>
  <c r="BD1234" i="35"/>
  <c r="BG1234" i="35" s="1"/>
  <c r="BD1233" i="35"/>
  <c r="BG1233" i="35" s="1"/>
  <c r="BD1232" i="35"/>
  <c r="BG1232" i="35" s="1"/>
  <c r="BD1231" i="35"/>
  <c r="BG1231" i="35" s="1"/>
  <c r="BD1230" i="35"/>
  <c r="BG1230" i="35" s="1"/>
  <c r="BD1229" i="35"/>
  <c r="BG1229" i="35" s="1"/>
  <c r="BD1228" i="35"/>
  <c r="BG1228" i="35" s="1"/>
  <c r="BD1227" i="35"/>
  <c r="BG1227" i="35" s="1"/>
  <c r="BD1226" i="35"/>
  <c r="BG1226" i="35" s="1"/>
  <c r="BD1225" i="35"/>
  <c r="BG1225" i="35" s="1"/>
  <c r="BD1224" i="35"/>
  <c r="BG1224" i="35" s="1"/>
  <c r="BD1223" i="35"/>
  <c r="BG1223" i="35" s="1"/>
  <c r="BD1222" i="35"/>
  <c r="BG1222" i="35" s="1"/>
  <c r="BD1221" i="35"/>
  <c r="BG1221" i="35" s="1"/>
  <c r="BD1220" i="35"/>
  <c r="BG1220" i="35" s="1"/>
  <c r="BD1219" i="35"/>
  <c r="BG1219" i="35" s="1"/>
  <c r="BD1218" i="35"/>
  <c r="BG1218" i="35" s="1"/>
  <c r="BD1217" i="35"/>
  <c r="BG1217" i="35" s="1"/>
  <c r="BD1216" i="35"/>
  <c r="BG1216" i="35" s="1"/>
  <c r="BD1215" i="35"/>
  <c r="BG1215" i="35" s="1"/>
  <c r="BD1214" i="35"/>
  <c r="BG1214" i="35" s="1"/>
  <c r="BD1213" i="35"/>
  <c r="BG1213" i="35" s="1"/>
  <c r="BD1212" i="35"/>
  <c r="BG1212" i="35" s="1"/>
  <c r="BD1211" i="35"/>
  <c r="BG1211" i="35" s="1"/>
  <c r="BD1210" i="35"/>
  <c r="BG1210" i="35" s="1"/>
  <c r="BD1209" i="35"/>
  <c r="BG1209" i="35" s="1"/>
  <c r="BD1208" i="35"/>
  <c r="BG1208" i="35" s="1"/>
  <c r="BD1207" i="35"/>
  <c r="BG1207" i="35" s="1"/>
  <c r="BD1206" i="35"/>
  <c r="BG1206" i="35" s="1"/>
  <c r="BD1205" i="35"/>
  <c r="BG1205" i="35" s="1"/>
  <c r="BD1204" i="35"/>
  <c r="BG1204" i="35" s="1"/>
  <c r="BD1203" i="35"/>
  <c r="BG1203" i="35" s="1"/>
  <c r="BD1202" i="35"/>
  <c r="BG1202" i="35" s="1"/>
  <c r="BD1201" i="35"/>
  <c r="BG1201" i="35" s="1"/>
  <c r="BD1200" i="35"/>
  <c r="BG1200" i="35" s="1"/>
  <c r="BD1199" i="35"/>
  <c r="BG1199" i="35" s="1"/>
  <c r="BD1198" i="35"/>
  <c r="BG1198" i="35" s="1"/>
  <c r="BD1197" i="35"/>
  <c r="BG1197" i="35" s="1"/>
  <c r="BD1196" i="35"/>
  <c r="BG1196" i="35" s="1"/>
  <c r="BD1195" i="35"/>
  <c r="BG1195" i="35" s="1"/>
  <c r="BD1194" i="35"/>
  <c r="BG1194" i="35" s="1"/>
  <c r="BD1193" i="35"/>
  <c r="BG1193" i="35" s="1"/>
  <c r="BD1192" i="35"/>
  <c r="BG1192" i="35" s="1"/>
  <c r="BD1191" i="35"/>
  <c r="BG1191" i="35" s="1"/>
  <c r="BD1190" i="35"/>
  <c r="BG1190" i="35" s="1"/>
  <c r="BD1189" i="35"/>
  <c r="BG1189" i="35" s="1"/>
  <c r="BD1188" i="35"/>
  <c r="BG1188" i="35" s="1"/>
  <c r="BD1187" i="35"/>
  <c r="BG1187" i="35" s="1"/>
  <c r="BD1186" i="35"/>
  <c r="BG1186" i="35" s="1"/>
  <c r="BD1185" i="35"/>
  <c r="BG1185" i="35" s="1"/>
  <c r="BD1184" i="35"/>
  <c r="BG1184" i="35" s="1"/>
  <c r="BD1183" i="35"/>
  <c r="BG1183" i="35" s="1"/>
  <c r="BD1182" i="35"/>
  <c r="BG1182" i="35" s="1"/>
  <c r="BD1181" i="35"/>
  <c r="BG1181" i="35" s="1"/>
  <c r="BD1180" i="35"/>
  <c r="BG1180" i="35" s="1"/>
  <c r="BD1179" i="35"/>
  <c r="BG1179" i="35" s="1"/>
  <c r="BD1178" i="35"/>
  <c r="BG1178" i="35" s="1"/>
  <c r="BD1177" i="35"/>
  <c r="BG1177" i="35" s="1"/>
  <c r="BD1176" i="35"/>
  <c r="BG1176" i="35" s="1"/>
  <c r="BD1175" i="35"/>
  <c r="BG1175" i="35" s="1"/>
  <c r="BD1174" i="35"/>
  <c r="BG1174" i="35" s="1"/>
  <c r="BD1173" i="35"/>
  <c r="BG1173" i="35" s="1"/>
  <c r="BD1172" i="35"/>
  <c r="BG1172" i="35" s="1"/>
  <c r="BD1171" i="35"/>
  <c r="BG1171" i="35" s="1"/>
  <c r="BD1170" i="35"/>
  <c r="BG1170" i="35" s="1"/>
  <c r="BD1169" i="35"/>
  <c r="BG1169" i="35" s="1"/>
  <c r="BD1168" i="35"/>
  <c r="BG1168" i="35" s="1"/>
  <c r="BD1167" i="35"/>
  <c r="BG1167" i="35" s="1"/>
  <c r="BD1166" i="35"/>
  <c r="BG1166" i="35" s="1"/>
  <c r="BD1165" i="35"/>
  <c r="BG1165" i="35" s="1"/>
  <c r="BD1164" i="35"/>
  <c r="BG1164" i="35" s="1"/>
  <c r="BD1163" i="35"/>
  <c r="BG1163" i="35" s="1"/>
  <c r="BD1162" i="35"/>
  <c r="BG1162" i="35" s="1"/>
  <c r="BD1161" i="35"/>
  <c r="BG1161" i="35" s="1"/>
  <c r="BD1160" i="35"/>
  <c r="BG1160" i="35" s="1"/>
  <c r="BD1159" i="35"/>
  <c r="BG1159" i="35" s="1"/>
  <c r="BD1158" i="35"/>
  <c r="BG1158" i="35" s="1"/>
  <c r="BD1157" i="35"/>
  <c r="BG1157" i="35" s="1"/>
  <c r="BD1156" i="35"/>
  <c r="BG1156" i="35" s="1"/>
  <c r="BD1155" i="35"/>
  <c r="BG1155" i="35" s="1"/>
  <c r="BD1154" i="35"/>
  <c r="BG1154" i="35" s="1"/>
  <c r="BD1153" i="35"/>
  <c r="BG1153" i="35" s="1"/>
  <c r="BD1152" i="35"/>
  <c r="BG1152" i="35" s="1"/>
  <c r="BD1151" i="35"/>
  <c r="BG1151" i="35" s="1"/>
  <c r="BD1150" i="35"/>
  <c r="BG1150" i="35" s="1"/>
  <c r="BD1149" i="35"/>
  <c r="BG1149" i="35" s="1"/>
  <c r="BD1148" i="35"/>
  <c r="BG1148" i="35" s="1"/>
  <c r="BD1147" i="35"/>
  <c r="BG1147" i="35" s="1"/>
  <c r="BD1146" i="35"/>
  <c r="BG1146" i="35" s="1"/>
  <c r="BD1145" i="35"/>
  <c r="BG1145" i="35" s="1"/>
  <c r="BD1144" i="35"/>
  <c r="BG1144" i="35" s="1"/>
  <c r="BD1143" i="35"/>
  <c r="BG1143" i="35" s="1"/>
  <c r="BD1142" i="35"/>
  <c r="BG1142" i="35" s="1"/>
  <c r="BD1141" i="35"/>
  <c r="BG1141" i="35" s="1"/>
  <c r="BD1140" i="35"/>
  <c r="BG1140" i="35" s="1"/>
  <c r="BD1139" i="35"/>
  <c r="BG1139" i="35" s="1"/>
  <c r="BD1138" i="35"/>
  <c r="BG1138" i="35" s="1"/>
  <c r="BD1137" i="35"/>
  <c r="BG1137" i="35" s="1"/>
  <c r="BD1136" i="35"/>
  <c r="BG1136" i="35" s="1"/>
  <c r="BD1135" i="35"/>
  <c r="BG1135" i="35" s="1"/>
  <c r="BD1134" i="35"/>
  <c r="BG1134" i="35" s="1"/>
  <c r="BD1133" i="35"/>
  <c r="BG1133" i="35" s="1"/>
  <c r="BD1132" i="35"/>
  <c r="BG1132" i="35" s="1"/>
  <c r="BD1131" i="35"/>
  <c r="BG1131" i="35" s="1"/>
  <c r="BD1130" i="35"/>
  <c r="BG1130" i="35" s="1"/>
  <c r="BD1129" i="35"/>
  <c r="BG1129" i="35" s="1"/>
  <c r="BD1128" i="35"/>
  <c r="BG1128" i="35" s="1"/>
  <c r="BD1127" i="35"/>
  <c r="BG1127" i="35" s="1"/>
  <c r="BD1126" i="35"/>
  <c r="BG1126" i="35" s="1"/>
  <c r="BD1125" i="35"/>
  <c r="BG1125" i="35" s="1"/>
  <c r="BD1124" i="35"/>
  <c r="BG1124" i="35" s="1"/>
  <c r="BD1123" i="35"/>
  <c r="BG1123" i="35" s="1"/>
  <c r="BD1122" i="35"/>
  <c r="BG1122" i="35" s="1"/>
  <c r="BD1121" i="35"/>
  <c r="BG1121" i="35" s="1"/>
  <c r="BD1120" i="35"/>
  <c r="BG1120" i="35" s="1"/>
  <c r="BD1119" i="35"/>
  <c r="BG1119" i="35" s="1"/>
  <c r="BD1118" i="35"/>
  <c r="BG1118" i="35" s="1"/>
  <c r="BD1117" i="35"/>
  <c r="BG1117" i="35" s="1"/>
  <c r="BD1116" i="35"/>
  <c r="BG1116" i="35" s="1"/>
  <c r="BD1115" i="35"/>
  <c r="BG1115" i="35" s="1"/>
  <c r="BD1114" i="35"/>
  <c r="BG1114" i="35" s="1"/>
  <c r="BD1113" i="35"/>
  <c r="BG1113" i="35" s="1"/>
  <c r="BD1112" i="35"/>
  <c r="BG1112" i="35" s="1"/>
  <c r="BD1111" i="35"/>
  <c r="BG1111" i="35" s="1"/>
  <c r="BD1110" i="35"/>
  <c r="BG1110" i="35" s="1"/>
  <c r="BD1109" i="35"/>
  <c r="BD1108" i="35"/>
  <c r="BD1107" i="35"/>
  <c r="BD1106" i="35"/>
  <c r="BD1105" i="35"/>
  <c r="BD1104" i="35"/>
  <c r="BG1104" i="35" s="1"/>
  <c r="BD1103" i="35"/>
  <c r="BG1103" i="35" s="1"/>
  <c r="BD1102" i="35"/>
  <c r="BG1102" i="35" s="1"/>
  <c r="BD1101" i="35"/>
  <c r="BG1101" i="35" s="1"/>
  <c r="BD1100" i="35"/>
  <c r="BG1100" i="35" s="1"/>
  <c r="BD1099" i="35"/>
  <c r="BG1099" i="35" s="1"/>
  <c r="BD1098" i="35"/>
  <c r="BG1098" i="35" s="1"/>
  <c r="BD1097" i="35"/>
  <c r="BG1097" i="35" s="1"/>
  <c r="BD1096" i="35"/>
  <c r="BG1096" i="35" s="1"/>
  <c r="BD1095" i="35"/>
  <c r="BG1095" i="35" s="1"/>
  <c r="BD1094" i="35"/>
  <c r="BG1094" i="35" s="1"/>
  <c r="BD1093" i="35"/>
  <c r="BG1093" i="35" s="1"/>
  <c r="BD1092" i="35"/>
  <c r="BG1092" i="35" s="1"/>
  <c r="BD1091" i="35"/>
  <c r="BG1091" i="35" s="1"/>
  <c r="BD1090" i="35"/>
  <c r="BG1090" i="35" s="1"/>
  <c r="BD1089" i="35"/>
  <c r="BG1089" i="35" s="1"/>
  <c r="BD1088" i="35"/>
  <c r="BG1088" i="35" s="1"/>
  <c r="BD1087" i="35"/>
  <c r="BG1087" i="35" s="1"/>
  <c r="BD1086" i="35"/>
  <c r="BG1086" i="35" s="1"/>
  <c r="BD1085" i="35"/>
  <c r="BG1085" i="35" s="1"/>
  <c r="BD1084" i="35"/>
  <c r="BG1084" i="35" s="1"/>
  <c r="BD1083" i="35"/>
  <c r="BG1083" i="35" s="1"/>
  <c r="BD1082" i="35"/>
  <c r="BG1082" i="35" s="1"/>
  <c r="BD1081" i="35"/>
  <c r="BG1081" i="35" s="1"/>
  <c r="BD1080" i="35"/>
  <c r="BG1080" i="35" s="1"/>
  <c r="BD1079" i="35"/>
  <c r="BG1079" i="35" s="1"/>
  <c r="BD1078" i="35"/>
  <c r="BG1078" i="35" s="1"/>
  <c r="BD1077" i="35"/>
  <c r="BG1077" i="35" s="1"/>
  <c r="BD1076" i="35"/>
  <c r="BG1076" i="35" s="1"/>
  <c r="BD1075" i="35"/>
  <c r="BG1075" i="35" s="1"/>
  <c r="BD1074" i="35"/>
  <c r="BG1074" i="35" s="1"/>
  <c r="BD1073" i="35"/>
  <c r="BG1073" i="35" s="1"/>
  <c r="BD1072" i="35"/>
  <c r="BG1072" i="35" s="1"/>
  <c r="BD1071" i="35"/>
  <c r="BG1071" i="35" s="1"/>
  <c r="BD1070" i="35"/>
  <c r="BG1070" i="35" s="1"/>
  <c r="BD1069" i="35"/>
  <c r="BG1069" i="35" s="1"/>
  <c r="BD1068" i="35"/>
  <c r="BG1068" i="35" s="1"/>
  <c r="BD1067" i="35"/>
  <c r="BG1067" i="35" s="1"/>
  <c r="BD1066" i="35"/>
  <c r="BG1066" i="35" s="1"/>
  <c r="BD1065" i="35"/>
  <c r="BG1065" i="35" s="1"/>
  <c r="BD1064" i="35"/>
  <c r="BG1064" i="35" s="1"/>
  <c r="BD1063" i="35"/>
  <c r="BG1063" i="35" s="1"/>
  <c r="BD1062" i="35"/>
  <c r="BG1062" i="35" s="1"/>
  <c r="BD1061" i="35"/>
  <c r="BG1061" i="35" s="1"/>
  <c r="BD1060" i="35"/>
  <c r="BG1060" i="35" s="1"/>
  <c r="BD1059" i="35"/>
  <c r="BG1059" i="35" s="1"/>
  <c r="BD1058" i="35"/>
  <c r="BG1058" i="35" s="1"/>
  <c r="BD1057" i="35"/>
  <c r="BG1057" i="35" s="1"/>
  <c r="BD1056" i="35"/>
  <c r="BG1056" i="35" s="1"/>
  <c r="BD1055" i="35"/>
  <c r="BG1055" i="35" s="1"/>
  <c r="BD1054" i="35"/>
  <c r="BG1054" i="35" s="1"/>
  <c r="BD1053" i="35"/>
  <c r="BG1053" i="35" s="1"/>
  <c r="BD1052" i="35"/>
  <c r="BG1052" i="35" s="1"/>
  <c r="BD1051" i="35"/>
  <c r="BG1051" i="35" s="1"/>
  <c r="BD1050" i="35"/>
  <c r="BG1050" i="35" s="1"/>
  <c r="BD1049" i="35"/>
  <c r="BG1049" i="35" s="1"/>
  <c r="BD1048" i="35"/>
  <c r="BG1048" i="35" s="1"/>
  <c r="BD1047" i="35"/>
  <c r="BG1047" i="35" s="1"/>
  <c r="BD1046" i="35"/>
  <c r="BG1046" i="35" s="1"/>
  <c r="BD1045" i="35"/>
  <c r="BG1045" i="35" s="1"/>
  <c r="BD1044" i="35"/>
  <c r="BG1044" i="35" s="1"/>
  <c r="BD1043" i="35"/>
  <c r="BG1043" i="35" s="1"/>
  <c r="BD1042" i="35"/>
  <c r="BG1042" i="35" s="1"/>
  <c r="BD1041" i="35"/>
  <c r="BG1041" i="35" s="1"/>
  <c r="BD1040" i="35"/>
  <c r="BG1040" i="35" s="1"/>
  <c r="BD1039" i="35"/>
  <c r="BG1039" i="35" s="1"/>
  <c r="BD1038" i="35"/>
  <c r="BG1038" i="35" s="1"/>
  <c r="BD1037" i="35"/>
  <c r="BG1037" i="35" s="1"/>
  <c r="BD1036" i="35"/>
  <c r="BG1036" i="35" s="1"/>
  <c r="BD1035" i="35"/>
  <c r="BG1035" i="35" s="1"/>
  <c r="BD1034" i="35"/>
  <c r="BG1034" i="35" s="1"/>
  <c r="BD1033" i="35"/>
  <c r="BG1033" i="35" s="1"/>
  <c r="BD1032" i="35"/>
  <c r="BG1032" i="35" s="1"/>
  <c r="BD1031" i="35"/>
  <c r="BG1031" i="35" s="1"/>
  <c r="BD1030" i="35"/>
  <c r="BG1030" i="35" s="1"/>
  <c r="BD1029" i="35"/>
  <c r="BG1029" i="35" s="1"/>
  <c r="BD1028" i="35"/>
  <c r="BG1028" i="35" s="1"/>
  <c r="BD1027" i="35"/>
  <c r="BG1027" i="35" s="1"/>
  <c r="BD1026" i="35"/>
  <c r="BG1026" i="35" s="1"/>
  <c r="BD1025" i="35"/>
  <c r="BG1025" i="35" s="1"/>
  <c r="BD1024" i="35"/>
  <c r="BG1024" i="35" s="1"/>
  <c r="BD1023" i="35"/>
  <c r="BG1023" i="35" s="1"/>
  <c r="BD1022" i="35"/>
  <c r="BG1022" i="35" s="1"/>
  <c r="BD1021" i="35"/>
  <c r="BG1021" i="35" s="1"/>
  <c r="BD1020" i="35"/>
  <c r="BG1020" i="35" s="1"/>
  <c r="BD1019" i="35"/>
  <c r="BG1019" i="35" s="1"/>
  <c r="BD1018" i="35"/>
  <c r="BG1018" i="35" s="1"/>
  <c r="BD1017" i="35"/>
  <c r="BG1017" i="35" s="1"/>
  <c r="BD1016" i="35"/>
  <c r="BG1016" i="35" s="1"/>
  <c r="BD1015" i="35"/>
  <c r="BG1015" i="35" s="1"/>
  <c r="BD1014" i="35"/>
  <c r="BG1014" i="35" s="1"/>
  <c r="BD1013" i="35"/>
  <c r="BG1013" i="35" s="1"/>
  <c r="BD1012" i="35"/>
  <c r="BG1012" i="35" s="1"/>
  <c r="BD1011" i="35"/>
  <c r="BG1011" i="35" s="1"/>
  <c r="BD1010" i="35"/>
  <c r="BG1010" i="35" s="1"/>
  <c r="BD1009" i="35"/>
  <c r="BG1009" i="35" s="1"/>
  <c r="BD1008" i="35"/>
  <c r="BG1008" i="35" s="1"/>
  <c r="BD1007" i="35"/>
  <c r="BG1007" i="35" s="1"/>
  <c r="BD1006" i="35"/>
  <c r="BG1006" i="35" s="1"/>
  <c r="BD1005" i="35"/>
  <c r="BG1005" i="35" s="1"/>
  <c r="BD1004" i="35"/>
  <c r="BG1004" i="35" s="1"/>
  <c r="BD1003" i="35"/>
  <c r="BG1003" i="35" s="1"/>
  <c r="BD1002" i="35"/>
  <c r="BG1002" i="35" s="1"/>
  <c r="BD1001" i="35"/>
  <c r="BG1001" i="35" s="1"/>
  <c r="BD1000" i="35"/>
  <c r="BG1000" i="35" s="1"/>
  <c r="BD999" i="35"/>
  <c r="BG999" i="35" s="1"/>
  <c r="BD998" i="35"/>
  <c r="BG998" i="35" s="1"/>
  <c r="BD997" i="35"/>
  <c r="BG997" i="35" s="1"/>
  <c r="BD996" i="35"/>
  <c r="BG996" i="35" s="1"/>
  <c r="BD995" i="35"/>
  <c r="BG995" i="35" s="1"/>
  <c r="BD994" i="35"/>
  <c r="BG994" i="35" s="1"/>
  <c r="BD993" i="35"/>
  <c r="BG993" i="35" s="1"/>
  <c r="BD992" i="35"/>
  <c r="BG992" i="35" s="1"/>
  <c r="BD991" i="35"/>
  <c r="BG991" i="35" s="1"/>
  <c r="BD990" i="35"/>
  <c r="BG990" i="35" s="1"/>
  <c r="BD989" i="35"/>
  <c r="BG989" i="35" s="1"/>
  <c r="BD988" i="35"/>
  <c r="BG988" i="35" s="1"/>
  <c r="BD987" i="35"/>
  <c r="BG987" i="35" s="1"/>
  <c r="BD986" i="35"/>
  <c r="BG986" i="35" s="1"/>
  <c r="BD985" i="35"/>
  <c r="BG985" i="35" s="1"/>
  <c r="BD984" i="35"/>
  <c r="BG984" i="35" s="1"/>
  <c r="BD983" i="35"/>
  <c r="BG983" i="35" s="1"/>
  <c r="BD982" i="35"/>
  <c r="BG982" i="35" s="1"/>
  <c r="BD981" i="35"/>
  <c r="BG981" i="35" s="1"/>
  <c r="BD980" i="35"/>
  <c r="BG980" i="35" s="1"/>
  <c r="BD979" i="35"/>
  <c r="BG979" i="35" s="1"/>
  <c r="BD978" i="35"/>
  <c r="BG978" i="35" s="1"/>
  <c r="BD977" i="35"/>
  <c r="BG977" i="35" s="1"/>
  <c r="BD976" i="35"/>
  <c r="BG976" i="35" s="1"/>
  <c r="BD975" i="35"/>
  <c r="BG975" i="35" s="1"/>
  <c r="BD974" i="35"/>
  <c r="BG974" i="35" s="1"/>
  <c r="BD973" i="35"/>
  <c r="BG973" i="35" s="1"/>
  <c r="BD972" i="35"/>
  <c r="BG972" i="35" s="1"/>
  <c r="BD971" i="35"/>
  <c r="BG971" i="35" s="1"/>
  <c r="BD970" i="35"/>
  <c r="BG970" i="35" s="1"/>
  <c r="BD969" i="35"/>
  <c r="BG969" i="35" s="1"/>
  <c r="BD968" i="35"/>
  <c r="BG968" i="35" s="1"/>
  <c r="BD967" i="35"/>
  <c r="BG967" i="35" s="1"/>
  <c r="BD966" i="35"/>
  <c r="BG966" i="35" s="1"/>
  <c r="BD965" i="35"/>
  <c r="BG965" i="35" s="1"/>
  <c r="BD964" i="35"/>
  <c r="BG964" i="35" s="1"/>
  <c r="BD963" i="35"/>
  <c r="BG963" i="35" s="1"/>
  <c r="BD962" i="35"/>
  <c r="BG962" i="35" s="1"/>
  <c r="BD961" i="35"/>
  <c r="BG961" i="35" s="1"/>
  <c r="BD960" i="35"/>
  <c r="BG960" i="35" s="1"/>
  <c r="BD959" i="35"/>
  <c r="BG959" i="35" s="1"/>
  <c r="BD958" i="35"/>
  <c r="BG958" i="35" s="1"/>
  <c r="BD957" i="35"/>
  <c r="BG957" i="35" s="1"/>
  <c r="BD956" i="35"/>
  <c r="BG956" i="35" s="1"/>
  <c r="BD955" i="35"/>
  <c r="BG955" i="35" s="1"/>
  <c r="BD954" i="35"/>
  <c r="BG954" i="35" s="1"/>
  <c r="BD953" i="35"/>
  <c r="BG953" i="35" s="1"/>
  <c r="BD952" i="35"/>
  <c r="BG952" i="35" s="1"/>
  <c r="BD951" i="35"/>
  <c r="BG951" i="35" s="1"/>
  <c r="BD950" i="35"/>
  <c r="BG950" i="35" s="1"/>
  <c r="BD949" i="35"/>
  <c r="BG949" i="35" s="1"/>
  <c r="BD948" i="35"/>
  <c r="BG948" i="35" s="1"/>
  <c r="BD947" i="35"/>
  <c r="BG947" i="35" s="1"/>
  <c r="BD946" i="35"/>
  <c r="BG946" i="35" s="1"/>
  <c r="BD945" i="35"/>
  <c r="BG945" i="35" s="1"/>
  <c r="BD944" i="35"/>
  <c r="BG944" i="35" s="1"/>
  <c r="BD943" i="35"/>
  <c r="BG943" i="35" s="1"/>
  <c r="BD942" i="35"/>
  <c r="BG942" i="35" s="1"/>
  <c r="BD941" i="35"/>
  <c r="BG941" i="35" s="1"/>
  <c r="BD940" i="35"/>
  <c r="BG940" i="35" s="1"/>
  <c r="BD939" i="35"/>
  <c r="BG939" i="35" s="1"/>
  <c r="BD938" i="35"/>
  <c r="BG938" i="35" s="1"/>
  <c r="BD937" i="35"/>
  <c r="BG937" i="35" s="1"/>
  <c r="BD936" i="35"/>
  <c r="BG936" i="35" s="1"/>
  <c r="BD935" i="35"/>
  <c r="BG935" i="35" s="1"/>
  <c r="BD934" i="35"/>
  <c r="BG934" i="35" s="1"/>
  <c r="BD933" i="35"/>
  <c r="BG933" i="35" s="1"/>
  <c r="BD932" i="35"/>
  <c r="BG932" i="35" s="1"/>
  <c r="BD931" i="35"/>
  <c r="BG931" i="35" s="1"/>
  <c r="BD930" i="35"/>
  <c r="BG930" i="35" s="1"/>
  <c r="BD929" i="35"/>
  <c r="BG929" i="35" s="1"/>
  <c r="BD928" i="35"/>
  <c r="BG928" i="35" s="1"/>
  <c r="BD927" i="35"/>
  <c r="BG927" i="35" s="1"/>
  <c r="BD926" i="35"/>
  <c r="BG926" i="35" s="1"/>
  <c r="BD925" i="35"/>
  <c r="BG925" i="35" s="1"/>
  <c r="BD924" i="35"/>
  <c r="BG924" i="35" s="1"/>
  <c r="BD923" i="35"/>
  <c r="BG923" i="35" s="1"/>
  <c r="BD922" i="35"/>
  <c r="BG922" i="35" s="1"/>
  <c r="BD921" i="35"/>
  <c r="BG921" i="35" s="1"/>
  <c r="BD920" i="35"/>
  <c r="BG920" i="35" s="1"/>
  <c r="BD919" i="35"/>
  <c r="BG919" i="35" s="1"/>
  <c r="BD918" i="35"/>
  <c r="BG918" i="35" s="1"/>
  <c r="BD917" i="35"/>
  <c r="BG917" i="35" s="1"/>
  <c r="BD916" i="35"/>
  <c r="BG916" i="35" s="1"/>
  <c r="BD915" i="35"/>
  <c r="BG915" i="35" s="1"/>
  <c r="BD914" i="35"/>
  <c r="BG914" i="35" s="1"/>
  <c r="BD913" i="35"/>
  <c r="BG913" i="35" s="1"/>
  <c r="BD912" i="35"/>
  <c r="BG912" i="35" s="1"/>
  <c r="BD911" i="35"/>
  <c r="BG911" i="35" s="1"/>
  <c r="BD910" i="35"/>
  <c r="BG910" i="35" s="1"/>
  <c r="BD909" i="35"/>
  <c r="BG909" i="35" s="1"/>
  <c r="BD908" i="35"/>
  <c r="BG908" i="35" s="1"/>
  <c r="BD907" i="35"/>
  <c r="BG907" i="35" s="1"/>
  <c r="BD906" i="35"/>
  <c r="BG906" i="35" s="1"/>
  <c r="BD905" i="35"/>
  <c r="BG905" i="35" s="1"/>
  <c r="BD904" i="35"/>
  <c r="BG904" i="35" s="1"/>
  <c r="BD903" i="35"/>
  <c r="BG903" i="35" s="1"/>
  <c r="BD902" i="35"/>
  <c r="BG902" i="35" s="1"/>
  <c r="BD901" i="35"/>
  <c r="BG901" i="35" s="1"/>
  <c r="BD900" i="35"/>
  <c r="BG900" i="35" s="1"/>
  <c r="BD899" i="35"/>
  <c r="BG899" i="35" s="1"/>
  <c r="BD898" i="35"/>
  <c r="BG898" i="35" s="1"/>
  <c r="BD897" i="35"/>
  <c r="BG897" i="35" s="1"/>
  <c r="BD896" i="35"/>
  <c r="BG896" i="35" s="1"/>
  <c r="BD895" i="35"/>
  <c r="BG895" i="35" s="1"/>
  <c r="BD894" i="35"/>
  <c r="BG894" i="35" s="1"/>
  <c r="BD893" i="35"/>
  <c r="BG893" i="35" s="1"/>
  <c r="BD892" i="35"/>
  <c r="BG892" i="35" s="1"/>
  <c r="BD891" i="35"/>
  <c r="BG891" i="35" s="1"/>
  <c r="BD890" i="35"/>
  <c r="BG890" i="35" s="1"/>
  <c r="BD889" i="35"/>
  <c r="BG889" i="35" s="1"/>
  <c r="BD888" i="35"/>
  <c r="BG888" i="35" s="1"/>
  <c r="BD887" i="35"/>
  <c r="BG887" i="35" s="1"/>
  <c r="BD886" i="35"/>
  <c r="BG886" i="35" s="1"/>
  <c r="BD885" i="35"/>
  <c r="BG885" i="35" s="1"/>
  <c r="BD884" i="35"/>
  <c r="BG884" i="35" s="1"/>
  <c r="BD883" i="35"/>
  <c r="BG883" i="35" s="1"/>
  <c r="BD882" i="35"/>
  <c r="BG882" i="35" s="1"/>
  <c r="BD881" i="35"/>
  <c r="BG881" i="35" s="1"/>
  <c r="BD880" i="35"/>
  <c r="BG880" i="35" s="1"/>
  <c r="BD879" i="35"/>
  <c r="BG879" i="35" s="1"/>
  <c r="BD878" i="35"/>
  <c r="BG878" i="35" s="1"/>
  <c r="BD877" i="35"/>
  <c r="BG877" i="35" s="1"/>
  <c r="BD876" i="35"/>
  <c r="BG876" i="35" s="1"/>
  <c r="BD875" i="35"/>
  <c r="BG875" i="35" s="1"/>
  <c r="BD874" i="35"/>
  <c r="BG874" i="35" s="1"/>
  <c r="BD873" i="35"/>
  <c r="BG873" i="35" s="1"/>
  <c r="BD872" i="35"/>
  <c r="BG872" i="35" s="1"/>
  <c r="BD871" i="35"/>
  <c r="BG871" i="35" s="1"/>
  <c r="BD870" i="35"/>
  <c r="BG870" i="35" s="1"/>
  <c r="BD869" i="35"/>
  <c r="BG869" i="35" s="1"/>
  <c r="BD868" i="35"/>
  <c r="BG868" i="35" s="1"/>
  <c r="BD867" i="35"/>
  <c r="BG867" i="35" s="1"/>
  <c r="BD866" i="35"/>
  <c r="BG866" i="35" s="1"/>
  <c r="BD865" i="35"/>
  <c r="BG865" i="35" s="1"/>
  <c r="BD864" i="35"/>
  <c r="BG864" i="35" s="1"/>
  <c r="BD863" i="35"/>
  <c r="BG863" i="35" s="1"/>
  <c r="BD862" i="35"/>
  <c r="BG862" i="35" s="1"/>
  <c r="BD861" i="35"/>
  <c r="BG861" i="35" s="1"/>
  <c r="BD860" i="35"/>
  <c r="BG860" i="35" s="1"/>
  <c r="BD859" i="35"/>
  <c r="BG859" i="35" s="1"/>
  <c r="BD858" i="35"/>
  <c r="BG858" i="35" s="1"/>
  <c r="BD857" i="35"/>
  <c r="BG857" i="35" s="1"/>
  <c r="BD856" i="35"/>
  <c r="BG856" i="35" s="1"/>
  <c r="BD855" i="35"/>
  <c r="BG855" i="35" s="1"/>
  <c r="BD854" i="35"/>
  <c r="BG854" i="35" s="1"/>
  <c r="BD853" i="35"/>
  <c r="BG853" i="35" s="1"/>
  <c r="BD852" i="35"/>
  <c r="BG852" i="35" s="1"/>
  <c r="BD851" i="35"/>
  <c r="BG851" i="35" s="1"/>
  <c r="BD850" i="35"/>
  <c r="BG850" i="35" s="1"/>
  <c r="BD849" i="35"/>
  <c r="BG849" i="35" s="1"/>
  <c r="BD848" i="35"/>
  <c r="BG848" i="35" s="1"/>
  <c r="BD847" i="35"/>
  <c r="BG847" i="35" s="1"/>
  <c r="BD846" i="35"/>
  <c r="BG846" i="35" s="1"/>
  <c r="BD845" i="35"/>
  <c r="BG845" i="35" s="1"/>
  <c r="BD844" i="35"/>
  <c r="BG844" i="35" s="1"/>
  <c r="BD843" i="35"/>
  <c r="BG843" i="35" s="1"/>
  <c r="BD842" i="35"/>
  <c r="BG842" i="35" s="1"/>
  <c r="BD841" i="35"/>
  <c r="BG841" i="35" s="1"/>
  <c r="BD840" i="35"/>
  <c r="BG840" i="35" s="1"/>
  <c r="BD839" i="35"/>
  <c r="BG839" i="35" s="1"/>
  <c r="BD838" i="35"/>
  <c r="BG838" i="35" s="1"/>
  <c r="BD837" i="35"/>
  <c r="BG837" i="35" s="1"/>
  <c r="BD836" i="35"/>
  <c r="BG836" i="35" s="1"/>
  <c r="BD835" i="35"/>
  <c r="BG835" i="35" s="1"/>
  <c r="BD834" i="35"/>
  <c r="BG834" i="35" s="1"/>
  <c r="BD833" i="35"/>
  <c r="BG833" i="35" s="1"/>
  <c r="BD832" i="35"/>
  <c r="BG832" i="35" s="1"/>
  <c r="BD831" i="35"/>
  <c r="BG831" i="35" s="1"/>
  <c r="BD830" i="35"/>
  <c r="BG830" i="35" s="1"/>
  <c r="BD829" i="35"/>
  <c r="BG829" i="35" s="1"/>
  <c r="BD828" i="35"/>
  <c r="BG828" i="35" s="1"/>
  <c r="BD827" i="35"/>
  <c r="BG827" i="35" s="1"/>
  <c r="BD826" i="35"/>
  <c r="BG826" i="35" s="1"/>
  <c r="BD825" i="35"/>
  <c r="BG825" i="35" s="1"/>
  <c r="BD824" i="35"/>
  <c r="BG824" i="35" s="1"/>
  <c r="BD823" i="35"/>
  <c r="BG823" i="35" s="1"/>
  <c r="BD822" i="35"/>
  <c r="BG822" i="35" s="1"/>
  <c r="BD821" i="35"/>
  <c r="BG821" i="35" s="1"/>
  <c r="BD820" i="35"/>
  <c r="BG820" i="35" s="1"/>
  <c r="BD819" i="35"/>
  <c r="BG819" i="35" s="1"/>
  <c r="BD818" i="35"/>
  <c r="BG818" i="35" s="1"/>
  <c r="BD817" i="35"/>
  <c r="BG817" i="35" s="1"/>
  <c r="BD816" i="35"/>
  <c r="BG816" i="35" s="1"/>
  <c r="BD815" i="35"/>
  <c r="BG815" i="35" s="1"/>
  <c r="BD814" i="35"/>
  <c r="BG814" i="35" s="1"/>
  <c r="BD813" i="35"/>
  <c r="BG813" i="35" s="1"/>
  <c r="BD812" i="35"/>
  <c r="BG812" i="35" s="1"/>
  <c r="BD811" i="35"/>
  <c r="BG811" i="35" s="1"/>
  <c r="BD810" i="35"/>
  <c r="BG810" i="35" s="1"/>
  <c r="BD809" i="35"/>
  <c r="BG809" i="35" s="1"/>
  <c r="BD808" i="35"/>
  <c r="BG808" i="35" s="1"/>
  <c r="BD807" i="35"/>
  <c r="BG807" i="35" s="1"/>
  <c r="BD806" i="35"/>
  <c r="BG806" i="35" s="1"/>
  <c r="BD805" i="35"/>
  <c r="BG805" i="35" s="1"/>
  <c r="BD804" i="35"/>
  <c r="BG804" i="35" s="1"/>
  <c r="BD803" i="35"/>
  <c r="BG803" i="35" s="1"/>
  <c r="BD802" i="35"/>
  <c r="BG802" i="35" s="1"/>
  <c r="BD801" i="35"/>
  <c r="BG801" i="35" s="1"/>
  <c r="BD800" i="35"/>
  <c r="BG800" i="35" s="1"/>
  <c r="BD799" i="35"/>
  <c r="BG799" i="35" s="1"/>
  <c r="BD798" i="35"/>
  <c r="BG798" i="35" s="1"/>
  <c r="BD797" i="35"/>
  <c r="BG797" i="35" s="1"/>
  <c r="BD796" i="35"/>
  <c r="BG796" i="35" s="1"/>
  <c r="BD795" i="35"/>
  <c r="BG795" i="35" s="1"/>
  <c r="BD794" i="35"/>
  <c r="BG794" i="35" s="1"/>
  <c r="BD793" i="35"/>
  <c r="BG793" i="35" s="1"/>
  <c r="BD792" i="35"/>
  <c r="BG792" i="35" s="1"/>
  <c r="BD791" i="35"/>
  <c r="BG791" i="35" s="1"/>
  <c r="BD790" i="35"/>
  <c r="BG790" i="35" s="1"/>
  <c r="BD789" i="35"/>
  <c r="BG789" i="35" s="1"/>
  <c r="BD788" i="35"/>
  <c r="BG788" i="35" s="1"/>
  <c r="BD787" i="35"/>
  <c r="BG787" i="35" s="1"/>
  <c r="BD786" i="35"/>
  <c r="BG786" i="35" s="1"/>
  <c r="BD785" i="35"/>
  <c r="BG785" i="35" s="1"/>
  <c r="BD784" i="35"/>
  <c r="BG784" i="35" s="1"/>
  <c r="BD783" i="35"/>
  <c r="BG783" i="35" s="1"/>
  <c r="BD782" i="35"/>
  <c r="BG782" i="35" s="1"/>
  <c r="BD781" i="35"/>
  <c r="BG781" i="35" s="1"/>
  <c r="BD780" i="35"/>
  <c r="BG780" i="35" s="1"/>
  <c r="BD779" i="35"/>
  <c r="BG779" i="35" s="1"/>
  <c r="BD778" i="35"/>
  <c r="BG778" i="35" s="1"/>
  <c r="BD777" i="35"/>
  <c r="BG777" i="35" s="1"/>
  <c r="BD776" i="35"/>
  <c r="BG776" i="35" s="1"/>
  <c r="BD775" i="35"/>
  <c r="BG775" i="35" s="1"/>
  <c r="BD774" i="35"/>
  <c r="BG774" i="35" s="1"/>
  <c r="BD773" i="35"/>
  <c r="BG773" i="35" s="1"/>
  <c r="BD772" i="35"/>
  <c r="BG772" i="35" s="1"/>
  <c r="BD771" i="35"/>
  <c r="BG771" i="35" s="1"/>
  <c r="BD770" i="35"/>
  <c r="BG770" i="35" s="1"/>
  <c r="BD769" i="35"/>
  <c r="BG769" i="35" s="1"/>
  <c r="BD768" i="35"/>
  <c r="BG768" i="35" s="1"/>
  <c r="BD767" i="35"/>
  <c r="BG767" i="35" s="1"/>
  <c r="BD766" i="35"/>
  <c r="BG766" i="35" s="1"/>
  <c r="BD765" i="35"/>
  <c r="BG765" i="35" s="1"/>
  <c r="BD764" i="35"/>
  <c r="BG764" i="35" s="1"/>
  <c r="BD763" i="35"/>
  <c r="BG763" i="35" s="1"/>
  <c r="BD762" i="35"/>
  <c r="BG762" i="35" s="1"/>
  <c r="BD761" i="35"/>
  <c r="BG761" i="35" s="1"/>
  <c r="BD760" i="35"/>
  <c r="BG760" i="35" s="1"/>
  <c r="BD759" i="35"/>
  <c r="BG759" i="35" s="1"/>
  <c r="BD758" i="35"/>
  <c r="BG758" i="35" s="1"/>
  <c r="BD757" i="35"/>
  <c r="BG757" i="35" s="1"/>
  <c r="BD756" i="35"/>
  <c r="BG756" i="35" s="1"/>
  <c r="BD755" i="35"/>
  <c r="BG755" i="35" s="1"/>
  <c r="BD754" i="35"/>
  <c r="BG754" i="35" s="1"/>
  <c r="BD753" i="35"/>
  <c r="BG753" i="35" s="1"/>
  <c r="BD752" i="35"/>
  <c r="BG752" i="35" s="1"/>
  <c r="BD751" i="35"/>
  <c r="BG751" i="35" s="1"/>
  <c r="BD750" i="35"/>
  <c r="BG750" i="35" s="1"/>
  <c r="BD749" i="35"/>
  <c r="BG749" i="35" s="1"/>
  <c r="BD748" i="35"/>
  <c r="BG748" i="35" s="1"/>
  <c r="BD747" i="35"/>
  <c r="BG747" i="35" s="1"/>
  <c r="BD746" i="35"/>
  <c r="BG746" i="35" s="1"/>
  <c r="BD745" i="35"/>
  <c r="BG745" i="35" s="1"/>
  <c r="BD744" i="35"/>
  <c r="BG744" i="35" s="1"/>
  <c r="BD743" i="35"/>
  <c r="BG743" i="35" s="1"/>
  <c r="BD742" i="35"/>
  <c r="BG742" i="35" s="1"/>
  <c r="BD741" i="35"/>
  <c r="BG741" i="35" s="1"/>
  <c r="BD740" i="35"/>
  <c r="BG740" i="35" s="1"/>
  <c r="BD739" i="35"/>
  <c r="BG739" i="35" s="1"/>
  <c r="BD738" i="35"/>
  <c r="BG738" i="35" s="1"/>
  <c r="BD737" i="35"/>
  <c r="BG737" i="35" s="1"/>
  <c r="BD736" i="35"/>
  <c r="BG736" i="35" s="1"/>
  <c r="BD735" i="35"/>
  <c r="BG735" i="35" s="1"/>
  <c r="BD734" i="35"/>
  <c r="BG734" i="35" s="1"/>
  <c r="BD733" i="35"/>
  <c r="BG733" i="35" s="1"/>
  <c r="BD732" i="35"/>
  <c r="BG732" i="35" s="1"/>
  <c r="BD731" i="35"/>
  <c r="BG731" i="35" s="1"/>
  <c r="BD730" i="35"/>
  <c r="BG730" i="35" s="1"/>
  <c r="BD729" i="35"/>
  <c r="BG729" i="35" s="1"/>
  <c r="BD728" i="35"/>
  <c r="BG728" i="35" s="1"/>
  <c r="BD727" i="35"/>
  <c r="BG727" i="35" s="1"/>
  <c r="BD726" i="35"/>
  <c r="BG726" i="35" s="1"/>
  <c r="BD725" i="35"/>
  <c r="BG725" i="35" s="1"/>
  <c r="BD724" i="35"/>
  <c r="BG724" i="35" s="1"/>
  <c r="BD723" i="35"/>
  <c r="BG723" i="35" s="1"/>
  <c r="BD722" i="35"/>
  <c r="BG722" i="35" s="1"/>
  <c r="BD721" i="35"/>
  <c r="BG721" i="35" s="1"/>
  <c r="BD720" i="35"/>
  <c r="BG720" i="35" s="1"/>
  <c r="BD719" i="35"/>
  <c r="BG719" i="35" s="1"/>
  <c r="BD718" i="35"/>
  <c r="BG718" i="35" s="1"/>
  <c r="BD717" i="35"/>
  <c r="BG717" i="35" s="1"/>
  <c r="BD716" i="35"/>
  <c r="BG716" i="35" s="1"/>
  <c r="BD715" i="35"/>
  <c r="BG715" i="35" s="1"/>
  <c r="BD714" i="35"/>
  <c r="BG714" i="35" s="1"/>
  <c r="BD713" i="35"/>
  <c r="BG713" i="35" s="1"/>
  <c r="BD712" i="35"/>
  <c r="BG712" i="35" s="1"/>
  <c r="BD711" i="35"/>
  <c r="BG711" i="35" s="1"/>
  <c r="BD710" i="35"/>
  <c r="BG710" i="35" s="1"/>
  <c r="BD709" i="35"/>
  <c r="BG709" i="35" s="1"/>
  <c r="BD708" i="35"/>
  <c r="BG708" i="35" s="1"/>
  <c r="BD707" i="35"/>
  <c r="BG707" i="35" s="1"/>
  <c r="BD706" i="35"/>
  <c r="BG706" i="35" s="1"/>
  <c r="BD705" i="35"/>
  <c r="BG705" i="35" s="1"/>
  <c r="BD704" i="35"/>
  <c r="BG704" i="35" s="1"/>
  <c r="BD703" i="35"/>
  <c r="BG703" i="35" s="1"/>
  <c r="BD702" i="35"/>
  <c r="BG702" i="35" s="1"/>
  <c r="BD701" i="35"/>
  <c r="BG701" i="35" s="1"/>
  <c r="BD700" i="35"/>
  <c r="BG700" i="35" s="1"/>
  <c r="BD699" i="35"/>
  <c r="BG699" i="35" s="1"/>
  <c r="BD698" i="35"/>
  <c r="BG698" i="35" s="1"/>
  <c r="BD697" i="35"/>
  <c r="BG697" i="35" s="1"/>
  <c r="BD696" i="35"/>
  <c r="BG696" i="35" s="1"/>
  <c r="BD695" i="35"/>
  <c r="BG695" i="35" s="1"/>
  <c r="BD694" i="35"/>
  <c r="BG694" i="35" s="1"/>
  <c r="BD693" i="35"/>
  <c r="BG693" i="35" s="1"/>
  <c r="BD692" i="35"/>
  <c r="BG692" i="35" s="1"/>
  <c r="BD691" i="35"/>
  <c r="BG691" i="35" s="1"/>
  <c r="BD690" i="35"/>
  <c r="BG690" i="35" s="1"/>
  <c r="BD689" i="35"/>
  <c r="BG689" i="35" s="1"/>
  <c r="BD688" i="35"/>
  <c r="BG688" i="35" s="1"/>
  <c r="BD687" i="35"/>
  <c r="BG687" i="35" s="1"/>
  <c r="BD686" i="35"/>
  <c r="BG686" i="35" s="1"/>
  <c r="BD685" i="35"/>
  <c r="BG685" i="35" s="1"/>
  <c r="BD684" i="35"/>
  <c r="BG684" i="35" s="1"/>
  <c r="BD683" i="35"/>
  <c r="BG683" i="35" s="1"/>
  <c r="BD682" i="35"/>
  <c r="BG682" i="35" s="1"/>
  <c r="BD681" i="35"/>
  <c r="BG681" i="35" s="1"/>
  <c r="BD680" i="35"/>
  <c r="BG680" i="35" s="1"/>
  <c r="BD679" i="35"/>
  <c r="BG679" i="35" s="1"/>
  <c r="BD678" i="35"/>
  <c r="BG678" i="35" s="1"/>
  <c r="BD677" i="35"/>
  <c r="BG677" i="35" s="1"/>
  <c r="BD676" i="35"/>
  <c r="BG676" i="35" s="1"/>
  <c r="BD675" i="35"/>
  <c r="BG675" i="35" s="1"/>
  <c r="BD674" i="35"/>
  <c r="BG674" i="35" s="1"/>
  <c r="BD673" i="35"/>
  <c r="BG673" i="35" s="1"/>
  <c r="BD672" i="35"/>
  <c r="BG672" i="35" s="1"/>
  <c r="BD671" i="35"/>
  <c r="BG671" i="35" s="1"/>
  <c r="BD670" i="35"/>
  <c r="BG670" i="35" s="1"/>
  <c r="BD669" i="35"/>
  <c r="BG669" i="35" s="1"/>
  <c r="BD668" i="35"/>
  <c r="BG668" i="35" s="1"/>
  <c r="BD667" i="35"/>
  <c r="BG667" i="35" s="1"/>
  <c r="BD666" i="35"/>
  <c r="BG666" i="35" s="1"/>
  <c r="BD665" i="35"/>
  <c r="BG665" i="35" s="1"/>
  <c r="BD664" i="35"/>
  <c r="BG664" i="35" s="1"/>
  <c r="BD663" i="35"/>
  <c r="BG663" i="35" s="1"/>
  <c r="BD662" i="35"/>
  <c r="BG662" i="35" s="1"/>
  <c r="BD661" i="35"/>
  <c r="BG661" i="35" s="1"/>
  <c r="BD660" i="35"/>
  <c r="BG660" i="35" s="1"/>
  <c r="BD659" i="35"/>
  <c r="BG659" i="35" s="1"/>
  <c r="BD658" i="35"/>
  <c r="BG658" i="35" s="1"/>
  <c r="BD657" i="35"/>
  <c r="BG657" i="35" s="1"/>
  <c r="BD656" i="35"/>
  <c r="BG656" i="35" s="1"/>
  <c r="BD655" i="35"/>
  <c r="BG655" i="35" s="1"/>
  <c r="BD654" i="35"/>
  <c r="BG654" i="35" s="1"/>
  <c r="BD653" i="35"/>
  <c r="BG653" i="35" s="1"/>
  <c r="BD652" i="35"/>
  <c r="BG652" i="35" s="1"/>
  <c r="BD651" i="35"/>
  <c r="BG651" i="35" s="1"/>
  <c r="BD650" i="35"/>
  <c r="BG650" i="35" s="1"/>
  <c r="BD649" i="35"/>
  <c r="BG649" i="35" s="1"/>
  <c r="BD648" i="35"/>
  <c r="BG648" i="35" s="1"/>
  <c r="BD647" i="35"/>
  <c r="BG647" i="35" s="1"/>
  <c r="BD646" i="35"/>
  <c r="BG646" i="35" s="1"/>
  <c r="BD645" i="35"/>
  <c r="BG645" i="35" s="1"/>
  <c r="BD644" i="35"/>
  <c r="BG644" i="35" s="1"/>
  <c r="BD643" i="35"/>
  <c r="BG643" i="35" s="1"/>
  <c r="BD642" i="35"/>
  <c r="BG642" i="35" s="1"/>
  <c r="BD641" i="35"/>
  <c r="BG641" i="35" s="1"/>
  <c r="BD640" i="35"/>
  <c r="BG640" i="35" s="1"/>
  <c r="BD639" i="35"/>
  <c r="BG639" i="35" s="1"/>
  <c r="BD638" i="35"/>
  <c r="BG638" i="35" s="1"/>
  <c r="BD637" i="35"/>
  <c r="BG637" i="35" s="1"/>
  <c r="BD636" i="35"/>
  <c r="BG636" i="35" s="1"/>
  <c r="BD635" i="35"/>
  <c r="BG635" i="35" s="1"/>
  <c r="BD634" i="35"/>
  <c r="BG634" i="35" s="1"/>
  <c r="BD633" i="35"/>
  <c r="BG633" i="35" s="1"/>
  <c r="BD632" i="35"/>
  <c r="BG632" i="35" s="1"/>
  <c r="BD631" i="35"/>
  <c r="BG631" i="35" s="1"/>
  <c r="BD630" i="35"/>
  <c r="BG630" i="35" s="1"/>
  <c r="BD629" i="35"/>
  <c r="BG629" i="35" s="1"/>
  <c r="BD628" i="35"/>
  <c r="BG628" i="35" s="1"/>
  <c r="BD627" i="35"/>
  <c r="BG627" i="35" s="1"/>
  <c r="BD626" i="35"/>
  <c r="BG626" i="35" s="1"/>
  <c r="BD625" i="35"/>
  <c r="BG625" i="35" s="1"/>
  <c r="BD624" i="35"/>
  <c r="BG624" i="35" s="1"/>
  <c r="BD623" i="35"/>
  <c r="BG623" i="35" s="1"/>
  <c r="BD622" i="35"/>
  <c r="BG622" i="35" s="1"/>
  <c r="BD621" i="35"/>
  <c r="BG621" i="35" s="1"/>
  <c r="BD620" i="35"/>
  <c r="BG620" i="35" s="1"/>
  <c r="BD619" i="35"/>
  <c r="BG619" i="35" s="1"/>
  <c r="BD618" i="35"/>
  <c r="BG618" i="35" s="1"/>
  <c r="BD617" i="35"/>
  <c r="BG617" i="35" s="1"/>
  <c r="BD616" i="35"/>
  <c r="BG616" i="35" s="1"/>
  <c r="BD615" i="35"/>
  <c r="BG615" i="35" s="1"/>
  <c r="BD614" i="35"/>
  <c r="BG614" i="35" s="1"/>
  <c r="BD613" i="35"/>
  <c r="BG613" i="35" s="1"/>
  <c r="BD612" i="35"/>
  <c r="BG612" i="35" s="1"/>
  <c r="BD611" i="35"/>
  <c r="BG611" i="35" s="1"/>
  <c r="BD610" i="35"/>
  <c r="BG610" i="35" s="1"/>
  <c r="BD609" i="35"/>
  <c r="BG609" i="35" s="1"/>
  <c r="BD608" i="35"/>
  <c r="BG608" i="35" s="1"/>
  <c r="BD607" i="35"/>
  <c r="BG607" i="35" s="1"/>
  <c r="BD606" i="35"/>
  <c r="BG606" i="35" s="1"/>
  <c r="BD605" i="35"/>
  <c r="BG605" i="35" s="1"/>
  <c r="BD604" i="35"/>
  <c r="BG604" i="35" s="1"/>
  <c r="BD603" i="35"/>
  <c r="BG603" i="35" s="1"/>
  <c r="BD602" i="35"/>
  <c r="BG602" i="35" s="1"/>
  <c r="BD601" i="35"/>
  <c r="BG601" i="35" s="1"/>
  <c r="BD600" i="35"/>
  <c r="BG600" i="35" s="1"/>
  <c r="BD599" i="35"/>
  <c r="BG599" i="35" s="1"/>
  <c r="BD598" i="35"/>
  <c r="BG598" i="35" s="1"/>
  <c r="BD597" i="35"/>
  <c r="BG597" i="35" s="1"/>
  <c r="BD596" i="35"/>
  <c r="BG596" i="35" s="1"/>
  <c r="BD595" i="35"/>
  <c r="BG595" i="35" s="1"/>
  <c r="BD594" i="35"/>
  <c r="BG594" i="35" s="1"/>
  <c r="BD593" i="35"/>
  <c r="BG593" i="35" s="1"/>
  <c r="BD592" i="35"/>
  <c r="BG592" i="35" s="1"/>
  <c r="BD591" i="35"/>
  <c r="BG591" i="35" s="1"/>
  <c r="BD590" i="35"/>
  <c r="BG590" i="35" s="1"/>
  <c r="BD589" i="35"/>
  <c r="BG589" i="35" s="1"/>
  <c r="BD588" i="35"/>
  <c r="BG588" i="35" s="1"/>
  <c r="BD587" i="35"/>
  <c r="BG587" i="35" s="1"/>
  <c r="BD586" i="35"/>
  <c r="BG586" i="35" s="1"/>
  <c r="BD585" i="35"/>
  <c r="BG585" i="35" s="1"/>
  <c r="BD584" i="35"/>
  <c r="BG584" i="35" s="1"/>
  <c r="BD583" i="35"/>
  <c r="BG583" i="35" s="1"/>
  <c r="BD582" i="35"/>
  <c r="BG582" i="35" s="1"/>
  <c r="BD581" i="35"/>
  <c r="BG581" i="35" s="1"/>
  <c r="BD580" i="35"/>
  <c r="BG580" i="35" s="1"/>
  <c r="BD579" i="35"/>
  <c r="BG579" i="35" s="1"/>
  <c r="BD578" i="35"/>
  <c r="BG578" i="35" s="1"/>
  <c r="BD577" i="35"/>
  <c r="BG577" i="35" s="1"/>
  <c r="BD576" i="35"/>
  <c r="BG576" i="35" s="1"/>
  <c r="BD575" i="35"/>
  <c r="BG575" i="35" s="1"/>
  <c r="BD574" i="35"/>
  <c r="BG574" i="35" s="1"/>
  <c r="BD573" i="35"/>
  <c r="BG573" i="35" s="1"/>
  <c r="BD572" i="35"/>
  <c r="BG572" i="35" s="1"/>
  <c r="BD571" i="35"/>
  <c r="BG571" i="35" s="1"/>
  <c r="BD570" i="35"/>
  <c r="BG570" i="35" s="1"/>
  <c r="BD569" i="35"/>
  <c r="BG569" i="35" s="1"/>
  <c r="BD568" i="35"/>
  <c r="BG568" i="35" s="1"/>
  <c r="BD567" i="35"/>
  <c r="BG567" i="35" s="1"/>
  <c r="BD566" i="35"/>
  <c r="BG566" i="35" s="1"/>
  <c r="BD565" i="35"/>
  <c r="BG565" i="35" s="1"/>
  <c r="BD564" i="35"/>
  <c r="BG564" i="35" s="1"/>
  <c r="BD563" i="35"/>
  <c r="BG563" i="35" s="1"/>
  <c r="BD562" i="35"/>
  <c r="BG562" i="35" s="1"/>
  <c r="BD561" i="35"/>
  <c r="BG561" i="35" s="1"/>
  <c r="BD560" i="35"/>
  <c r="BG560" i="35" s="1"/>
  <c r="BD559" i="35"/>
  <c r="BG559" i="35" s="1"/>
  <c r="BD558" i="35"/>
  <c r="BG558" i="35" s="1"/>
  <c r="BD557" i="35"/>
  <c r="BG557" i="35" s="1"/>
  <c r="BD556" i="35"/>
  <c r="BG556" i="35" s="1"/>
  <c r="BD555" i="35"/>
  <c r="BG555" i="35" s="1"/>
  <c r="BD554" i="35"/>
  <c r="BG554" i="35" s="1"/>
  <c r="BD553" i="35"/>
  <c r="BG553" i="35" s="1"/>
  <c r="BD552" i="35"/>
  <c r="BG552" i="35" s="1"/>
  <c r="BD551" i="35"/>
  <c r="BG551" i="35" s="1"/>
  <c r="BD550" i="35"/>
  <c r="BG550" i="35" s="1"/>
  <c r="BD549" i="35"/>
  <c r="BG549" i="35" s="1"/>
  <c r="BD548" i="35"/>
  <c r="BG548" i="35" s="1"/>
  <c r="BD547" i="35"/>
  <c r="BG547" i="35" s="1"/>
  <c r="BD546" i="35"/>
  <c r="BG546" i="35" s="1"/>
  <c r="BD545" i="35"/>
  <c r="BG545" i="35" s="1"/>
  <c r="BD544" i="35"/>
  <c r="BG544" i="35" s="1"/>
  <c r="BD543" i="35"/>
  <c r="BG543" i="35" s="1"/>
  <c r="BD542" i="35"/>
  <c r="BG542" i="35" s="1"/>
  <c r="BD541" i="35"/>
  <c r="BG541" i="35" s="1"/>
  <c r="BD540" i="35"/>
  <c r="BG540" i="35" s="1"/>
  <c r="BD539" i="35"/>
  <c r="BG539" i="35" s="1"/>
  <c r="BD538" i="35"/>
  <c r="BG538" i="35" s="1"/>
  <c r="BD537" i="35"/>
  <c r="BG537" i="35" s="1"/>
  <c r="BD536" i="35"/>
  <c r="BG536" i="35" s="1"/>
  <c r="BD535" i="35"/>
  <c r="BG535" i="35" s="1"/>
  <c r="BD534" i="35"/>
  <c r="BG534" i="35" s="1"/>
  <c r="BD533" i="35"/>
  <c r="BG533" i="35" s="1"/>
  <c r="BD532" i="35"/>
  <c r="BG532" i="35" s="1"/>
  <c r="BD531" i="35"/>
  <c r="BG531" i="35" s="1"/>
  <c r="BD530" i="35"/>
  <c r="BG530" i="35" s="1"/>
  <c r="BD529" i="35"/>
  <c r="BG529" i="35" s="1"/>
  <c r="BD528" i="35"/>
  <c r="BG528" i="35" s="1"/>
  <c r="BD527" i="35"/>
  <c r="BG527" i="35" s="1"/>
  <c r="BD526" i="35"/>
  <c r="BG526" i="35" s="1"/>
  <c r="BD525" i="35"/>
  <c r="BG525" i="35" s="1"/>
  <c r="BD524" i="35"/>
  <c r="BG524" i="35" s="1"/>
  <c r="BD523" i="35"/>
  <c r="BG523" i="35" s="1"/>
  <c r="BD522" i="35"/>
  <c r="BG522" i="35" s="1"/>
  <c r="BD521" i="35"/>
  <c r="BG521" i="35" s="1"/>
  <c r="BD520" i="35"/>
  <c r="BG520" i="35" s="1"/>
  <c r="BD519" i="35"/>
  <c r="BG519" i="35" s="1"/>
  <c r="BD518" i="35"/>
  <c r="BD517" i="35"/>
  <c r="BD516" i="35"/>
  <c r="BD515" i="35"/>
  <c r="BD514" i="35"/>
  <c r="BG514" i="35" s="1"/>
  <c r="BD513" i="35"/>
  <c r="BG513" i="35" s="1"/>
  <c r="BD512" i="35"/>
  <c r="BG512" i="35" s="1"/>
  <c r="BD511" i="35"/>
  <c r="BG511" i="35" s="1"/>
  <c r="BD510" i="35"/>
  <c r="BG510" i="35" s="1"/>
  <c r="BD509" i="35"/>
  <c r="BG509" i="35" s="1"/>
  <c r="BD508" i="35"/>
  <c r="BG508" i="35" s="1"/>
  <c r="BD507" i="35"/>
  <c r="BG507" i="35" s="1"/>
  <c r="BD506" i="35"/>
  <c r="BG506" i="35" s="1"/>
  <c r="BD505" i="35"/>
  <c r="BG505" i="35" s="1"/>
  <c r="BD504" i="35"/>
  <c r="BG504" i="35" s="1"/>
  <c r="BD503" i="35"/>
  <c r="BG503" i="35" s="1"/>
  <c r="BD502" i="35"/>
  <c r="BG502" i="35" s="1"/>
  <c r="BD501" i="35"/>
  <c r="BG501" i="35" s="1"/>
  <c r="BD500" i="35"/>
  <c r="BG500" i="35" s="1"/>
  <c r="BD499" i="35"/>
  <c r="BG499" i="35" s="1"/>
  <c r="BD498" i="35"/>
  <c r="BG498" i="35" s="1"/>
  <c r="BD497" i="35"/>
  <c r="BG497" i="35" s="1"/>
  <c r="BD496" i="35"/>
  <c r="BG496" i="35" s="1"/>
  <c r="BD495" i="35"/>
  <c r="BG495" i="35" s="1"/>
  <c r="BD494" i="35"/>
  <c r="BG494" i="35" s="1"/>
  <c r="BD493" i="35"/>
  <c r="BG493" i="35" s="1"/>
  <c r="BD492" i="35"/>
  <c r="BG492" i="35" s="1"/>
  <c r="BD491" i="35"/>
  <c r="BG491" i="35" s="1"/>
  <c r="BD490" i="35"/>
  <c r="BG490" i="35" s="1"/>
  <c r="BD489" i="35"/>
  <c r="BG489" i="35" s="1"/>
  <c r="BD488" i="35"/>
  <c r="BG488" i="35" s="1"/>
  <c r="BD487" i="35"/>
  <c r="BG487" i="35" s="1"/>
  <c r="BD486" i="35"/>
  <c r="BG486" i="35" s="1"/>
  <c r="BD485" i="35"/>
  <c r="BG485" i="35" s="1"/>
  <c r="BD484" i="35"/>
  <c r="BG484" i="35" s="1"/>
  <c r="BD483" i="35"/>
  <c r="BG483" i="35" s="1"/>
  <c r="BD482" i="35"/>
  <c r="BG482" i="35" s="1"/>
  <c r="BD481" i="35"/>
  <c r="BG481" i="35" s="1"/>
  <c r="BD480" i="35"/>
  <c r="BG480" i="35" s="1"/>
  <c r="BD479" i="35"/>
  <c r="BG479" i="35" s="1"/>
  <c r="BD478" i="35"/>
  <c r="BG478" i="35" s="1"/>
  <c r="BD477" i="35"/>
  <c r="BG477" i="35" s="1"/>
  <c r="BD476" i="35"/>
  <c r="BG476" i="35" s="1"/>
  <c r="BD475" i="35"/>
  <c r="BG475" i="35" s="1"/>
  <c r="BD474" i="35"/>
  <c r="BG474" i="35" s="1"/>
  <c r="BD473" i="35"/>
  <c r="BG473" i="35" s="1"/>
  <c r="BD472" i="35"/>
  <c r="BG472" i="35" s="1"/>
  <c r="BD471" i="35"/>
  <c r="BG471" i="35" s="1"/>
  <c r="BD470" i="35"/>
  <c r="BG470" i="35" s="1"/>
  <c r="BD469" i="35"/>
  <c r="BG469" i="35" s="1"/>
  <c r="BD468" i="35"/>
  <c r="BG468" i="35" s="1"/>
  <c r="BD467" i="35"/>
  <c r="BG467" i="35" s="1"/>
  <c r="BD466" i="35"/>
  <c r="BG466" i="35" s="1"/>
  <c r="BD465" i="35"/>
  <c r="BG465" i="35" s="1"/>
  <c r="BD464" i="35"/>
  <c r="BG464" i="35" s="1"/>
  <c r="BD463" i="35"/>
  <c r="BG463" i="35" s="1"/>
  <c r="BD462" i="35"/>
  <c r="BG462" i="35" s="1"/>
  <c r="BD461" i="35"/>
  <c r="BG461" i="35" s="1"/>
  <c r="BD460" i="35"/>
  <c r="BG460" i="35" s="1"/>
  <c r="BD459" i="35"/>
  <c r="BG459" i="35" s="1"/>
  <c r="BD458" i="35"/>
  <c r="BG458" i="35" s="1"/>
  <c r="BD457" i="35"/>
  <c r="BG457" i="35" s="1"/>
  <c r="BD456" i="35"/>
  <c r="BG456" i="35" s="1"/>
  <c r="BD455" i="35"/>
  <c r="BG455" i="35" s="1"/>
  <c r="BD454" i="35"/>
  <c r="BG454" i="35" s="1"/>
  <c r="BD453" i="35"/>
  <c r="BG453" i="35" s="1"/>
  <c r="BD452" i="35"/>
  <c r="BG452" i="35" s="1"/>
  <c r="BD451" i="35"/>
  <c r="BG451" i="35" s="1"/>
  <c r="BD450" i="35"/>
  <c r="BG450" i="35" s="1"/>
  <c r="BD449" i="35"/>
  <c r="BG449" i="35" s="1"/>
  <c r="BD448" i="35"/>
  <c r="BG448" i="35" s="1"/>
  <c r="BD447" i="35"/>
  <c r="BG447" i="35" s="1"/>
  <c r="BD446" i="35"/>
  <c r="BG446" i="35" s="1"/>
  <c r="BD445" i="35"/>
  <c r="BG445" i="35" s="1"/>
  <c r="BD444" i="35"/>
  <c r="BG444" i="35" s="1"/>
  <c r="BD443" i="35"/>
  <c r="BG443" i="35" s="1"/>
  <c r="BD442" i="35"/>
  <c r="BG442" i="35" s="1"/>
  <c r="BD441" i="35"/>
  <c r="BG441" i="35" s="1"/>
  <c r="BD440" i="35"/>
  <c r="BG440" i="35" s="1"/>
  <c r="BD439" i="35"/>
  <c r="BG439" i="35" s="1"/>
  <c r="BD438" i="35"/>
  <c r="BG438" i="35" s="1"/>
  <c r="BD437" i="35"/>
  <c r="BG437" i="35" s="1"/>
  <c r="BD436" i="35"/>
  <c r="BG436" i="35" s="1"/>
  <c r="BD435" i="35"/>
  <c r="BG435" i="35" s="1"/>
  <c r="BD434" i="35"/>
  <c r="BG434" i="35" s="1"/>
  <c r="BD433" i="35"/>
  <c r="BG433" i="35" s="1"/>
  <c r="BD432" i="35"/>
  <c r="BG432" i="35" s="1"/>
  <c r="BD431" i="35"/>
  <c r="BG431" i="35" s="1"/>
  <c r="BD430" i="35"/>
  <c r="BG430" i="35" s="1"/>
  <c r="BD429" i="35"/>
  <c r="BG429" i="35" s="1"/>
  <c r="BD428" i="35"/>
  <c r="BG428" i="35" s="1"/>
  <c r="BD427" i="35"/>
  <c r="BG427" i="35" s="1"/>
  <c r="BD426" i="35"/>
  <c r="BG426" i="35" s="1"/>
  <c r="BD425" i="35"/>
  <c r="BG425" i="35" s="1"/>
  <c r="BD424" i="35"/>
  <c r="BG424" i="35" s="1"/>
  <c r="BD423" i="35"/>
  <c r="BG423" i="35" s="1"/>
  <c r="BD422" i="35"/>
  <c r="BG422" i="35" s="1"/>
  <c r="BD421" i="35"/>
  <c r="BG421" i="35" s="1"/>
  <c r="BD420" i="35"/>
  <c r="BG420" i="35" s="1"/>
  <c r="BD419" i="35"/>
  <c r="BG419" i="35" s="1"/>
  <c r="BD418" i="35"/>
  <c r="BG418" i="35" s="1"/>
  <c r="BD417" i="35"/>
  <c r="BG417" i="35" s="1"/>
  <c r="BD416" i="35"/>
  <c r="BG416" i="35" s="1"/>
  <c r="BD415" i="35"/>
  <c r="BG415" i="35" s="1"/>
  <c r="BD414" i="35"/>
  <c r="BG414" i="35" s="1"/>
  <c r="BD413" i="35"/>
  <c r="BG413" i="35" s="1"/>
  <c r="BD412" i="35"/>
  <c r="BG412" i="35" s="1"/>
  <c r="BD411" i="35"/>
  <c r="BG411" i="35" s="1"/>
  <c r="BD410" i="35"/>
  <c r="BG410" i="35" s="1"/>
  <c r="BD409" i="35"/>
  <c r="BG409" i="35" s="1"/>
  <c r="BD408" i="35"/>
  <c r="BG408" i="35" s="1"/>
  <c r="BD407" i="35"/>
  <c r="BG407" i="35" s="1"/>
  <c r="BD406" i="35"/>
  <c r="BG406" i="35" s="1"/>
  <c r="BD405" i="35"/>
  <c r="BG405" i="35" s="1"/>
  <c r="BD404" i="35"/>
  <c r="BG404" i="35" s="1"/>
  <c r="BD403" i="35"/>
  <c r="BG403" i="35" s="1"/>
  <c r="BD402" i="35"/>
  <c r="BG402" i="35" s="1"/>
  <c r="BD401" i="35"/>
  <c r="BG401" i="35" s="1"/>
  <c r="BD400" i="35"/>
  <c r="BG400" i="35" s="1"/>
  <c r="BD399" i="35"/>
  <c r="BG399" i="35" s="1"/>
  <c r="BD398" i="35"/>
  <c r="BG398" i="35" s="1"/>
  <c r="BD397" i="35"/>
  <c r="BG397" i="35" s="1"/>
  <c r="BD396" i="35"/>
  <c r="BG396" i="35" s="1"/>
  <c r="BD395" i="35"/>
  <c r="BG395" i="35" s="1"/>
  <c r="BD394" i="35"/>
  <c r="BG394" i="35" s="1"/>
  <c r="BD393" i="35"/>
  <c r="BG393" i="35" s="1"/>
  <c r="BD392" i="35"/>
  <c r="BG392" i="35" s="1"/>
  <c r="BD391" i="35"/>
  <c r="BG391" i="35" s="1"/>
  <c r="BD390" i="35"/>
  <c r="BG390" i="35" s="1"/>
  <c r="BD389" i="35"/>
  <c r="BG389" i="35" s="1"/>
  <c r="BD388" i="35"/>
  <c r="BG388" i="35" s="1"/>
  <c r="BD387" i="35"/>
  <c r="BG387" i="35" s="1"/>
  <c r="BD386" i="35"/>
  <c r="BG386" i="35" s="1"/>
  <c r="BD385" i="35"/>
  <c r="BG385" i="35" s="1"/>
  <c r="BD384" i="35"/>
  <c r="BG384" i="35" s="1"/>
  <c r="BD383" i="35"/>
  <c r="BG383" i="35" s="1"/>
  <c r="BD382" i="35"/>
  <c r="BG382" i="35" s="1"/>
  <c r="BD381" i="35"/>
  <c r="BG381" i="35" s="1"/>
  <c r="BD380" i="35"/>
  <c r="BG380" i="35" s="1"/>
  <c r="BD379" i="35"/>
  <c r="BG379" i="35" s="1"/>
  <c r="BD378" i="35"/>
  <c r="BG378" i="35" s="1"/>
  <c r="BD377" i="35"/>
  <c r="BG377" i="35" s="1"/>
  <c r="BD376" i="35"/>
  <c r="BG376" i="35" s="1"/>
  <c r="BD375" i="35"/>
  <c r="BG375" i="35" s="1"/>
  <c r="BD374" i="35"/>
  <c r="BG374" i="35" s="1"/>
  <c r="BD373" i="35"/>
  <c r="BG373" i="35" s="1"/>
  <c r="BD372" i="35"/>
  <c r="BG372" i="35" s="1"/>
  <c r="BD371" i="35"/>
  <c r="BG371" i="35" s="1"/>
  <c r="BD370" i="35"/>
  <c r="BG370" i="35" s="1"/>
  <c r="BD369" i="35"/>
  <c r="BG369" i="35" s="1"/>
  <c r="BD368" i="35"/>
  <c r="BG368" i="35" s="1"/>
  <c r="BD367" i="35"/>
  <c r="BG367" i="35" s="1"/>
  <c r="BD366" i="35"/>
  <c r="BG366" i="35" s="1"/>
  <c r="BD365" i="35"/>
  <c r="BG365" i="35" s="1"/>
  <c r="BD364" i="35"/>
  <c r="BG364" i="35" s="1"/>
  <c r="BD363" i="35"/>
  <c r="BG363" i="35" s="1"/>
  <c r="BD362" i="35"/>
  <c r="BG362" i="35" s="1"/>
  <c r="BD361" i="35"/>
  <c r="BG361" i="35" s="1"/>
  <c r="BD360" i="35"/>
  <c r="BG360" i="35" s="1"/>
  <c r="BD359" i="35"/>
  <c r="BG359" i="35" s="1"/>
  <c r="BD358" i="35"/>
  <c r="BG358" i="35" s="1"/>
  <c r="BD357" i="35"/>
  <c r="BG357" i="35" s="1"/>
  <c r="BD356" i="35"/>
  <c r="BG356" i="35" s="1"/>
  <c r="BD355" i="35"/>
  <c r="BG355" i="35" s="1"/>
  <c r="BD354" i="35"/>
  <c r="BG354" i="35" s="1"/>
  <c r="BD353" i="35"/>
  <c r="BG353" i="35" s="1"/>
  <c r="BD352" i="35"/>
  <c r="BG352" i="35" s="1"/>
  <c r="BD351" i="35"/>
  <c r="BG351" i="35" s="1"/>
  <c r="BD350" i="35"/>
  <c r="BG350" i="35" s="1"/>
  <c r="BD349" i="35"/>
  <c r="BG349" i="35" s="1"/>
  <c r="BD348" i="35"/>
  <c r="BG348" i="35" s="1"/>
  <c r="BD347" i="35"/>
  <c r="BG347" i="35" s="1"/>
  <c r="BD346" i="35"/>
  <c r="BG346" i="35" s="1"/>
  <c r="BD345" i="35"/>
  <c r="BG345" i="35" s="1"/>
  <c r="BD344" i="35"/>
  <c r="BG344" i="35" s="1"/>
  <c r="BD343" i="35"/>
  <c r="BG343" i="35" s="1"/>
  <c r="BD342" i="35"/>
  <c r="BG342" i="35" s="1"/>
  <c r="BD341" i="35"/>
  <c r="BG341" i="35" s="1"/>
  <c r="BD340" i="35"/>
  <c r="BG340" i="35" s="1"/>
  <c r="BD339" i="35"/>
  <c r="BG339" i="35" s="1"/>
  <c r="BD338" i="35"/>
  <c r="BG338" i="35" s="1"/>
  <c r="BD337" i="35"/>
  <c r="BG337" i="35" s="1"/>
  <c r="BD336" i="35"/>
  <c r="BG336" i="35" s="1"/>
  <c r="BD335" i="35"/>
  <c r="BG335" i="35" s="1"/>
  <c r="BD334" i="35"/>
  <c r="BG334" i="35" s="1"/>
  <c r="BD333" i="35"/>
  <c r="BG333" i="35" s="1"/>
  <c r="BD332" i="35"/>
  <c r="BG332" i="35" s="1"/>
  <c r="BD331" i="35"/>
  <c r="BG331" i="35" s="1"/>
  <c r="BD330" i="35"/>
  <c r="BG330" i="35" s="1"/>
  <c r="BD329" i="35"/>
  <c r="BG329" i="35" s="1"/>
  <c r="BD328" i="35"/>
  <c r="BG328" i="35" s="1"/>
  <c r="BD327" i="35"/>
  <c r="BG327" i="35" s="1"/>
  <c r="BD326" i="35"/>
  <c r="BG326" i="35" s="1"/>
  <c r="BD325" i="35"/>
  <c r="BG325" i="35" s="1"/>
  <c r="BD324" i="35"/>
  <c r="BG324" i="35" s="1"/>
  <c r="BD323" i="35"/>
  <c r="BG323" i="35" s="1"/>
  <c r="BD322" i="35"/>
  <c r="BG322" i="35" s="1"/>
  <c r="BD321" i="35"/>
  <c r="BG321" i="35" s="1"/>
  <c r="BD320" i="35"/>
  <c r="BG320" i="35" s="1"/>
  <c r="BD319" i="35"/>
  <c r="BG319" i="35" s="1"/>
  <c r="BD318" i="35"/>
  <c r="BG318" i="35" s="1"/>
  <c r="BD317" i="35"/>
  <c r="BG317" i="35" s="1"/>
  <c r="BD316" i="35"/>
  <c r="BG316" i="35" s="1"/>
  <c r="BD315" i="35"/>
  <c r="BG315" i="35" s="1"/>
  <c r="BD314" i="35"/>
  <c r="BG314" i="35" s="1"/>
  <c r="BD313" i="35"/>
  <c r="BG313" i="35" s="1"/>
  <c r="BD312" i="35"/>
  <c r="BG312" i="35" s="1"/>
  <c r="BD311" i="35"/>
  <c r="BG311" i="35" s="1"/>
  <c r="BD310" i="35"/>
  <c r="BG310" i="35" s="1"/>
  <c r="BD309" i="35"/>
  <c r="BG309" i="35" s="1"/>
  <c r="BD308" i="35"/>
  <c r="BG308" i="35" s="1"/>
  <c r="BD307" i="35"/>
  <c r="BG307" i="35" s="1"/>
  <c r="BD306" i="35"/>
  <c r="BG306" i="35" s="1"/>
  <c r="BD305" i="35"/>
  <c r="BG305" i="35" s="1"/>
  <c r="BD304" i="35"/>
  <c r="BG304" i="35" s="1"/>
  <c r="BD303" i="35"/>
  <c r="BG303" i="35" s="1"/>
  <c r="BD302" i="35"/>
  <c r="BG302" i="35" s="1"/>
  <c r="BD301" i="35"/>
  <c r="BG301" i="35" s="1"/>
  <c r="BD300" i="35"/>
  <c r="BG300" i="35" s="1"/>
  <c r="BD299" i="35"/>
  <c r="BG299" i="35" s="1"/>
  <c r="BD298" i="35"/>
  <c r="BG298" i="35" s="1"/>
  <c r="BD297" i="35"/>
  <c r="BG297" i="35" s="1"/>
  <c r="BD296" i="35"/>
  <c r="BG296" i="35" s="1"/>
  <c r="BD295" i="35"/>
  <c r="BG295" i="35" s="1"/>
  <c r="BD294" i="35"/>
  <c r="BG294" i="35" s="1"/>
  <c r="BD293" i="35"/>
  <c r="BG293" i="35" s="1"/>
  <c r="BD292" i="35"/>
  <c r="BG292" i="35" s="1"/>
  <c r="BD291" i="35"/>
  <c r="BG291" i="35" s="1"/>
  <c r="BD290" i="35"/>
  <c r="BG290" i="35" s="1"/>
  <c r="BD289" i="35"/>
  <c r="BG289" i="35" s="1"/>
  <c r="BD288" i="35"/>
  <c r="BG288" i="35" s="1"/>
  <c r="BD287" i="35"/>
  <c r="BG287" i="35" s="1"/>
  <c r="BD286" i="35"/>
  <c r="BG286" i="35" s="1"/>
  <c r="BD285" i="35"/>
  <c r="BG285" i="35" s="1"/>
  <c r="BD284" i="35"/>
  <c r="BG284" i="35" s="1"/>
  <c r="BD283" i="35"/>
  <c r="BG283" i="35" s="1"/>
  <c r="BD282" i="35"/>
  <c r="BG282" i="35" s="1"/>
  <c r="BD281" i="35"/>
  <c r="BG281" i="35" s="1"/>
  <c r="BD280" i="35"/>
  <c r="BG280" i="35" s="1"/>
  <c r="BD279" i="35"/>
  <c r="BG279" i="35" s="1"/>
  <c r="BD278" i="35"/>
  <c r="BG278" i="35" s="1"/>
  <c r="BD277" i="35"/>
  <c r="BG277" i="35" s="1"/>
  <c r="BD276" i="35"/>
  <c r="BG276" i="35" s="1"/>
  <c r="BD275" i="35"/>
  <c r="BG275" i="35" s="1"/>
  <c r="BD274" i="35"/>
  <c r="BG274" i="35" s="1"/>
  <c r="BD273" i="35"/>
  <c r="BG273" i="35" s="1"/>
  <c r="BD272" i="35"/>
  <c r="BG272" i="35" s="1"/>
  <c r="BD271" i="35"/>
  <c r="BG271" i="35" s="1"/>
  <c r="BD270" i="35"/>
  <c r="BG270" i="35" s="1"/>
  <c r="BD269" i="35"/>
  <c r="BG269" i="35" s="1"/>
  <c r="BD268" i="35"/>
  <c r="BG268" i="35" s="1"/>
  <c r="BD267" i="35"/>
  <c r="BG267" i="35" s="1"/>
  <c r="BD266" i="35"/>
  <c r="BG266" i="35" s="1"/>
  <c r="BD265" i="35"/>
  <c r="BG265" i="35" s="1"/>
  <c r="BD264" i="35"/>
  <c r="BG264" i="35" s="1"/>
  <c r="BD263" i="35"/>
  <c r="BG263" i="35" s="1"/>
  <c r="BD262" i="35"/>
  <c r="BG262" i="35" s="1"/>
  <c r="BD261" i="35"/>
  <c r="BG261" i="35" s="1"/>
  <c r="BD260" i="35"/>
  <c r="BG260" i="35" s="1"/>
  <c r="BD259" i="35"/>
  <c r="BG259" i="35" s="1"/>
  <c r="BD258" i="35"/>
  <c r="BG258" i="35" s="1"/>
  <c r="BD257" i="35"/>
  <c r="BG257" i="35" s="1"/>
  <c r="BD256" i="35"/>
  <c r="BG256" i="35" s="1"/>
  <c r="BD255" i="35"/>
  <c r="BG255" i="35" s="1"/>
  <c r="BD254" i="35"/>
  <c r="BG254" i="35" s="1"/>
  <c r="BD253" i="35"/>
  <c r="BG253" i="35" s="1"/>
  <c r="BD252" i="35"/>
  <c r="BG252" i="35" s="1"/>
  <c r="BD251" i="35"/>
  <c r="BG251" i="35" s="1"/>
  <c r="BD250" i="35"/>
  <c r="BG250" i="35" s="1"/>
  <c r="BD249" i="35"/>
  <c r="BG249" i="35" s="1"/>
  <c r="BD248" i="35"/>
  <c r="BG248" i="35" s="1"/>
  <c r="BD247" i="35"/>
  <c r="BG247" i="35" s="1"/>
  <c r="BD246" i="35"/>
  <c r="BG246" i="35" s="1"/>
  <c r="BD245" i="35"/>
  <c r="BG245" i="35" s="1"/>
  <c r="BD244" i="35"/>
  <c r="BG244" i="35" s="1"/>
  <c r="BD243" i="35"/>
  <c r="BG243" i="35" s="1"/>
  <c r="BD242" i="35"/>
  <c r="BG242" i="35" s="1"/>
  <c r="BD241" i="35"/>
  <c r="BG241" i="35" s="1"/>
  <c r="BD240" i="35"/>
  <c r="BG240" i="35" s="1"/>
  <c r="BD239" i="35"/>
  <c r="BG239" i="35" s="1"/>
  <c r="BD238" i="35"/>
  <c r="BG238" i="35" s="1"/>
  <c r="BD237" i="35"/>
  <c r="BG237" i="35" s="1"/>
  <c r="BD236" i="35"/>
  <c r="BG236" i="35" s="1"/>
  <c r="BD235" i="35"/>
  <c r="BG235" i="35" s="1"/>
  <c r="BD234" i="35"/>
  <c r="BG234" i="35" s="1"/>
  <c r="BD233" i="35"/>
  <c r="BG233" i="35" s="1"/>
  <c r="BD232" i="35"/>
  <c r="BG232" i="35" s="1"/>
  <c r="BD231" i="35"/>
  <c r="BG231" i="35" s="1"/>
  <c r="BD230" i="35"/>
  <c r="BG230" i="35" s="1"/>
  <c r="BD229" i="35"/>
  <c r="BG229" i="35" s="1"/>
  <c r="BD228" i="35"/>
  <c r="BG228" i="35" s="1"/>
  <c r="BD227" i="35"/>
  <c r="BG227" i="35" s="1"/>
  <c r="BD226" i="35"/>
  <c r="BG226" i="35" s="1"/>
  <c r="BD225" i="35"/>
  <c r="BG225" i="35" s="1"/>
  <c r="BD224" i="35"/>
  <c r="BG224" i="35" s="1"/>
  <c r="BD223" i="35"/>
  <c r="BG223" i="35" s="1"/>
  <c r="BD222" i="35"/>
  <c r="BG222" i="35" s="1"/>
  <c r="BD221" i="35"/>
  <c r="BG221" i="35" s="1"/>
  <c r="BD220" i="35"/>
  <c r="BG220" i="35" s="1"/>
  <c r="BD219" i="35"/>
  <c r="BG219" i="35" s="1"/>
  <c r="BD218" i="35"/>
  <c r="BG218" i="35" s="1"/>
  <c r="BD217" i="35"/>
  <c r="BG217" i="35" s="1"/>
  <c r="BD216" i="35"/>
  <c r="BG216" i="35" s="1"/>
  <c r="BD215" i="35"/>
  <c r="BG215" i="35" s="1"/>
  <c r="BD214" i="35"/>
  <c r="BG214" i="35" s="1"/>
  <c r="BD213" i="35"/>
  <c r="BG213" i="35" s="1"/>
  <c r="BD212" i="35"/>
  <c r="BG212" i="35" s="1"/>
  <c r="BD211" i="35"/>
  <c r="BG211" i="35" s="1"/>
  <c r="BD210" i="35"/>
  <c r="BG210" i="35" s="1"/>
  <c r="BD209" i="35"/>
  <c r="BG209" i="35" s="1"/>
  <c r="BD208" i="35"/>
  <c r="BG208" i="35" s="1"/>
  <c r="BD207" i="35"/>
  <c r="BG207" i="35" s="1"/>
  <c r="BD206" i="35"/>
  <c r="BG206" i="35" s="1"/>
  <c r="BD205" i="35"/>
  <c r="BG205" i="35" s="1"/>
  <c r="BD204" i="35"/>
  <c r="BG204" i="35" s="1"/>
  <c r="BD203" i="35"/>
  <c r="BG203" i="35" s="1"/>
  <c r="BD202" i="35"/>
  <c r="BG202" i="35" s="1"/>
  <c r="BD201" i="35"/>
  <c r="BG201" i="35" s="1"/>
  <c r="BD200" i="35"/>
  <c r="BG200" i="35" s="1"/>
  <c r="BD199" i="35"/>
  <c r="BG199" i="35" s="1"/>
  <c r="BD198" i="35"/>
  <c r="BG198" i="35" s="1"/>
  <c r="BD197" i="35"/>
  <c r="BG197" i="35" s="1"/>
  <c r="BD196" i="35"/>
  <c r="BG196" i="35" s="1"/>
  <c r="BD195" i="35"/>
  <c r="BG195" i="35" s="1"/>
  <c r="BD194" i="35"/>
  <c r="BG194" i="35" s="1"/>
  <c r="BD193" i="35"/>
  <c r="BG193" i="35" s="1"/>
  <c r="BD192" i="35"/>
  <c r="BG192" i="35" s="1"/>
  <c r="BD191" i="35"/>
  <c r="BG191" i="35" s="1"/>
  <c r="BD190" i="35"/>
  <c r="BG190" i="35" s="1"/>
  <c r="BD189" i="35"/>
  <c r="BG189" i="35" s="1"/>
  <c r="BD188" i="35"/>
  <c r="BG188" i="35" s="1"/>
  <c r="BD187" i="35"/>
  <c r="BG187" i="35" s="1"/>
  <c r="BD186" i="35"/>
  <c r="BG186" i="35" s="1"/>
  <c r="BD185" i="35"/>
  <c r="BG185" i="35" s="1"/>
  <c r="BD184" i="35"/>
  <c r="BG184" i="35" s="1"/>
  <c r="BD183" i="35"/>
  <c r="BG183" i="35" s="1"/>
  <c r="BD182" i="35"/>
  <c r="BG182" i="35" s="1"/>
  <c r="BD181" i="35"/>
  <c r="BG181" i="35" s="1"/>
  <c r="BD180" i="35"/>
  <c r="BG180" i="35" s="1"/>
  <c r="BD179" i="35"/>
  <c r="BG179" i="35" s="1"/>
  <c r="BD178" i="35"/>
  <c r="BG178" i="35" s="1"/>
  <c r="BD177" i="35"/>
  <c r="BG177" i="35" s="1"/>
  <c r="BD176" i="35"/>
  <c r="BG176" i="35" s="1"/>
  <c r="BD175" i="35"/>
  <c r="BG175" i="35" s="1"/>
  <c r="BD174" i="35"/>
  <c r="BG174" i="35" s="1"/>
  <c r="BD173" i="35"/>
  <c r="BG173" i="35" s="1"/>
  <c r="BD172" i="35"/>
  <c r="BG172" i="35" s="1"/>
  <c r="BD171" i="35"/>
  <c r="BG171" i="35" s="1"/>
  <c r="BD170" i="35"/>
  <c r="BG170" i="35" s="1"/>
  <c r="BD169" i="35"/>
  <c r="BG169" i="35" s="1"/>
  <c r="BD168" i="35"/>
  <c r="BG168" i="35" s="1"/>
  <c r="BD167" i="35"/>
  <c r="BG167" i="35" s="1"/>
  <c r="BD166" i="35"/>
  <c r="BG166" i="35" s="1"/>
  <c r="BD165" i="35"/>
  <c r="BG165" i="35" s="1"/>
  <c r="BD164" i="35"/>
  <c r="BG164" i="35" s="1"/>
  <c r="BD163" i="35"/>
  <c r="BG163" i="35" s="1"/>
  <c r="BD162" i="35"/>
  <c r="BG162" i="35" s="1"/>
  <c r="BD161" i="35"/>
  <c r="BG161" i="35" s="1"/>
  <c r="BD160" i="35"/>
  <c r="BG160" i="35" s="1"/>
  <c r="BD159" i="35"/>
  <c r="BG159" i="35" s="1"/>
  <c r="BD158" i="35"/>
  <c r="BG158" i="35" s="1"/>
  <c r="BD157" i="35"/>
  <c r="BG157" i="35" s="1"/>
  <c r="BD156" i="35"/>
  <c r="BG156" i="35" s="1"/>
  <c r="BD155" i="35"/>
  <c r="BG155" i="35" s="1"/>
  <c r="BD154" i="35"/>
  <c r="BG154" i="35" s="1"/>
  <c r="BD153" i="35"/>
  <c r="BG153" i="35" s="1"/>
  <c r="BD152" i="35"/>
  <c r="BG152" i="35" s="1"/>
  <c r="BD151" i="35"/>
  <c r="BG151" i="35" s="1"/>
  <c r="BD150" i="35"/>
  <c r="BG150" i="35" s="1"/>
  <c r="BD149" i="35"/>
  <c r="BG149" i="35" s="1"/>
  <c r="BD148" i="35"/>
  <c r="BG148" i="35" s="1"/>
  <c r="BD147" i="35"/>
  <c r="BG147" i="35" s="1"/>
  <c r="BD146" i="35"/>
  <c r="BG146" i="35" s="1"/>
  <c r="BD145" i="35"/>
  <c r="BG145" i="35" s="1"/>
  <c r="BD144" i="35"/>
  <c r="BG144" i="35" s="1"/>
  <c r="BD143" i="35"/>
  <c r="BG143" i="35" s="1"/>
  <c r="BD142" i="35"/>
  <c r="BG142" i="35" s="1"/>
  <c r="BD141" i="35"/>
  <c r="BG141" i="35" s="1"/>
  <c r="BD140" i="35"/>
  <c r="BG140" i="35" s="1"/>
  <c r="BD139" i="35"/>
  <c r="BG139" i="35" s="1"/>
  <c r="BD138" i="35"/>
  <c r="BG138" i="35" s="1"/>
  <c r="BD137" i="35"/>
  <c r="BG137" i="35" s="1"/>
  <c r="BD136" i="35"/>
  <c r="BG136" i="35" s="1"/>
  <c r="BD135" i="35"/>
  <c r="BG135" i="35" s="1"/>
  <c r="BD134" i="35"/>
  <c r="BG134" i="35" s="1"/>
  <c r="BD133" i="35"/>
  <c r="BG133" i="35" s="1"/>
  <c r="BD132" i="35"/>
  <c r="BG132" i="35" s="1"/>
  <c r="BD131" i="35"/>
  <c r="BG131" i="35" s="1"/>
  <c r="BD130" i="35"/>
  <c r="BG130" i="35" s="1"/>
  <c r="BD129" i="35"/>
  <c r="BG129" i="35" s="1"/>
  <c r="BD128" i="35"/>
  <c r="BG128" i="35" s="1"/>
  <c r="BD127" i="35"/>
  <c r="BG127" i="35" s="1"/>
  <c r="BD126" i="35"/>
  <c r="BG126" i="35" s="1"/>
  <c r="BD125" i="35"/>
  <c r="BG125" i="35" s="1"/>
  <c r="BD124" i="35"/>
  <c r="BG124" i="35" s="1"/>
  <c r="BD123" i="35"/>
  <c r="BG123" i="35" s="1"/>
  <c r="BD122" i="35"/>
  <c r="BG122" i="35" s="1"/>
  <c r="BD121" i="35"/>
  <c r="BG121" i="35" s="1"/>
  <c r="BD120" i="35"/>
  <c r="BG120" i="35" s="1"/>
  <c r="BD119" i="35"/>
  <c r="BG119" i="35" s="1"/>
  <c r="BD118" i="35"/>
  <c r="BG118" i="35" s="1"/>
  <c r="BD117" i="35"/>
  <c r="BG117" i="35" s="1"/>
  <c r="BD116" i="35"/>
  <c r="BG116" i="35" s="1"/>
  <c r="BD115" i="35"/>
  <c r="BG115" i="35" s="1"/>
  <c r="BD114" i="35"/>
  <c r="BG114" i="35" s="1"/>
  <c r="BD113" i="35"/>
  <c r="BG113" i="35" s="1"/>
  <c r="BD112" i="35"/>
  <c r="BG112" i="35" s="1"/>
  <c r="BD111" i="35"/>
  <c r="BG111" i="35" s="1"/>
  <c r="BD110" i="35"/>
  <c r="BG110" i="35" s="1"/>
  <c r="BD109" i="35"/>
  <c r="BG109" i="35" s="1"/>
  <c r="BD108" i="35"/>
  <c r="BG108" i="35" s="1"/>
  <c r="BD107" i="35"/>
  <c r="BG107" i="35" s="1"/>
  <c r="BD106" i="35"/>
  <c r="BG106" i="35" s="1"/>
  <c r="BD105" i="35"/>
  <c r="BG105" i="35" s="1"/>
  <c r="BD104" i="35"/>
  <c r="BG104" i="35" s="1"/>
  <c r="BD103" i="35"/>
  <c r="BG103" i="35" s="1"/>
  <c r="BD102" i="35"/>
  <c r="BG102" i="35" s="1"/>
  <c r="BD101" i="35"/>
  <c r="BG101" i="35" s="1"/>
  <c r="BD100" i="35"/>
  <c r="BG100" i="35" s="1"/>
  <c r="BD99" i="35"/>
  <c r="BG99" i="35" s="1"/>
  <c r="BD98" i="35"/>
  <c r="BG98" i="35" s="1"/>
  <c r="BD97" i="35"/>
  <c r="BG97" i="35" s="1"/>
  <c r="BD96" i="35"/>
  <c r="BG96" i="35" s="1"/>
  <c r="BD95" i="35"/>
  <c r="BG95" i="35" s="1"/>
  <c r="BD94" i="35"/>
  <c r="BG94" i="35" s="1"/>
  <c r="BD93" i="35"/>
  <c r="BG93" i="35" s="1"/>
  <c r="BD92" i="35"/>
  <c r="BG92" i="35" s="1"/>
  <c r="BD91" i="35"/>
  <c r="BG91" i="35" s="1"/>
  <c r="BD90" i="35"/>
  <c r="BG90" i="35" s="1"/>
  <c r="BD89" i="35"/>
  <c r="BG89" i="35" s="1"/>
  <c r="BD88" i="35"/>
  <c r="BG88" i="35" s="1"/>
  <c r="BD87" i="35"/>
  <c r="BG87" i="35" s="1"/>
  <c r="BD86" i="35"/>
  <c r="BG86" i="35" s="1"/>
  <c r="BD85" i="35"/>
  <c r="BG85" i="35" s="1"/>
  <c r="BD84" i="35"/>
  <c r="BG84" i="35" s="1"/>
  <c r="BD83" i="35"/>
  <c r="BG83" i="35" s="1"/>
  <c r="BD82" i="35"/>
  <c r="BG82" i="35" s="1"/>
  <c r="BD81" i="35"/>
  <c r="BG81" i="35" s="1"/>
  <c r="BD80" i="35"/>
  <c r="BG80" i="35" s="1"/>
  <c r="BD79" i="35"/>
  <c r="BG79" i="35" s="1"/>
  <c r="BD78" i="35"/>
  <c r="BG78" i="35" s="1"/>
  <c r="BD77" i="35"/>
  <c r="BG77" i="35" s="1"/>
  <c r="BD76" i="35"/>
  <c r="BG76" i="35" s="1"/>
  <c r="BD75" i="35"/>
  <c r="BG75" i="35" s="1"/>
  <c r="BD74" i="35"/>
  <c r="BG74" i="35" s="1"/>
  <c r="BD73" i="35"/>
  <c r="BG73" i="35" s="1"/>
  <c r="BD72" i="35"/>
  <c r="BG72" i="35" s="1"/>
  <c r="BD71" i="35"/>
  <c r="BG71" i="35" s="1"/>
  <c r="BD70" i="35"/>
  <c r="BG70" i="35" s="1"/>
  <c r="BD69" i="35"/>
  <c r="BG69" i="35" s="1"/>
  <c r="BD68" i="35"/>
  <c r="BG68" i="35" s="1"/>
  <c r="BD67" i="35"/>
  <c r="BG67" i="35" s="1"/>
  <c r="BD66" i="35"/>
  <c r="BG66" i="35" s="1"/>
  <c r="BD65" i="35"/>
  <c r="BG65" i="35" s="1"/>
  <c r="BD64" i="35"/>
  <c r="BG64" i="35" s="1"/>
  <c r="BD63" i="35"/>
  <c r="BG63" i="35" s="1"/>
  <c r="BD62" i="35"/>
  <c r="BG62" i="35" s="1"/>
  <c r="BD61" i="35"/>
  <c r="BD60" i="35"/>
  <c r="BD59" i="35"/>
  <c r="BD58" i="35"/>
  <c r="BD57" i="35"/>
  <c r="BG57" i="35" s="1"/>
  <c r="BD56" i="35"/>
  <c r="BG56" i="35" s="1"/>
  <c r="BD55" i="35"/>
  <c r="BG55" i="35" s="1"/>
  <c r="BD54" i="35"/>
  <c r="BG54" i="35" s="1"/>
  <c r="BD53" i="35"/>
  <c r="BG53" i="35" s="1"/>
  <c r="BD52" i="35"/>
  <c r="BG52" i="35" s="1"/>
  <c r="BD51" i="35"/>
  <c r="BG51" i="35" s="1"/>
  <c r="BD50" i="35"/>
  <c r="BG50" i="35" s="1"/>
  <c r="BD49" i="35"/>
  <c r="BG49" i="35" s="1"/>
  <c r="BD48" i="35"/>
  <c r="BG48" i="35" s="1"/>
  <c r="BD47" i="35"/>
  <c r="BG47" i="35" s="1"/>
  <c r="BD46" i="35"/>
  <c r="BG46" i="35" s="1"/>
  <c r="BD45" i="35"/>
  <c r="BG45" i="35" s="1"/>
  <c r="BD44" i="35"/>
  <c r="BG44" i="35" s="1"/>
  <c r="BD43" i="35"/>
  <c r="BG43" i="35" s="1"/>
  <c r="BD42" i="35"/>
  <c r="BG42" i="35" s="1"/>
  <c r="BD41" i="35"/>
  <c r="BG41" i="35" s="1"/>
  <c r="BD40" i="35"/>
  <c r="BG40" i="35" s="1"/>
  <c r="BD39" i="35"/>
  <c r="BG39" i="35" s="1"/>
  <c r="BD38" i="35"/>
  <c r="BG38" i="35" s="1"/>
  <c r="BD37" i="35"/>
  <c r="BG37" i="35" s="1"/>
  <c r="BD36" i="35"/>
  <c r="BG36" i="35" s="1"/>
  <c r="BD35" i="35"/>
  <c r="BG35" i="35" s="1"/>
  <c r="BD34" i="35"/>
  <c r="BG34" i="35" s="1"/>
  <c r="BD33" i="35"/>
  <c r="BG33" i="35" s="1"/>
  <c r="BD32" i="35"/>
  <c r="BG32" i="35" s="1"/>
  <c r="BD31" i="35"/>
  <c r="BG31" i="35" s="1"/>
  <c r="BD30" i="35"/>
  <c r="BG30" i="35" s="1"/>
  <c r="BD29" i="35"/>
  <c r="BG29" i="35" s="1"/>
  <c r="BD28" i="35"/>
  <c r="BG28" i="35" s="1"/>
  <c r="BD27" i="35"/>
  <c r="BG27" i="35" s="1"/>
  <c r="BD26" i="35"/>
  <c r="BG26" i="35" s="1"/>
  <c r="BD25" i="35"/>
  <c r="BG25" i="35" s="1"/>
  <c r="BD24" i="35"/>
  <c r="BG24" i="35" s="1"/>
  <c r="BD23" i="35"/>
  <c r="BG23" i="35" s="1"/>
  <c r="BD22" i="35"/>
  <c r="BG22" i="35" s="1"/>
  <c r="BD21" i="35"/>
  <c r="BG21" i="35" s="1"/>
  <c r="BD20" i="35"/>
  <c r="BG20" i="35" s="1"/>
  <c r="BD19" i="35"/>
  <c r="BG19" i="35" s="1"/>
  <c r="BD18" i="35"/>
  <c r="BG18" i="35" s="1"/>
  <c r="BD17" i="35"/>
  <c r="BG17" i="35" s="1"/>
  <c r="BD16" i="35"/>
  <c r="BG16" i="35" s="1"/>
  <c r="BD15" i="35"/>
  <c r="BG15" i="35" s="1"/>
  <c r="BD14" i="35"/>
  <c r="BG14" i="35" s="1"/>
  <c r="BD13" i="35"/>
  <c r="BG13" i="35" s="1"/>
  <c r="BD12" i="35"/>
  <c r="BG12" i="35" s="1"/>
  <c r="BD11" i="35"/>
  <c r="BG11" i="35" s="1"/>
  <c r="BD10" i="35"/>
  <c r="BG10" i="35" s="1"/>
  <c r="BD9" i="35"/>
  <c r="BG9" i="35" s="1"/>
  <c r="BD8" i="35"/>
  <c r="BG8" i="35" s="1"/>
  <c r="BD7" i="35"/>
  <c r="BG7" i="35" s="1"/>
  <c r="BD6" i="35"/>
  <c r="BG6" i="35" s="1"/>
  <c r="B152" i="14"/>
  <c r="B153" i="14"/>
  <c r="B157" i="14"/>
  <c r="B178" i="14"/>
  <c r="B210" i="14"/>
  <c r="B7" i="13"/>
  <c r="D8" i="9" l="1"/>
  <c r="M8" i="9"/>
  <c r="AB321" i="13"/>
  <c r="AA321" i="13"/>
  <c r="AB322" i="13"/>
  <c r="AA322" i="13"/>
  <c r="BG515" i="35"/>
  <c r="M31" i="70"/>
  <c r="BG516" i="35"/>
  <c r="M32" i="70"/>
  <c r="BG517" i="35"/>
  <c r="M33" i="70"/>
  <c r="BG518" i="35"/>
  <c r="M34" i="70"/>
  <c r="BG1564" i="35"/>
  <c r="M35" i="70"/>
  <c r="BG1562" i="35"/>
  <c r="BG1563" i="35"/>
  <c r="BG1560" i="35"/>
  <c r="BG1561" i="35"/>
  <c r="W317" i="31"/>
  <c r="U317" i="31"/>
  <c r="T317" i="31"/>
  <c r="S317" i="31"/>
  <c r="W309" i="31"/>
  <c r="T309" i="31"/>
  <c r="U309" i="31"/>
  <c r="S309" i="31"/>
  <c r="W301" i="31"/>
  <c r="T301" i="31"/>
  <c r="U301" i="31"/>
  <c r="S301" i="31"/>
  <c r="W293" i="31"/>
  <c r="U293" i="31"/>
  <c r="T293" i="31"/>
  <c r="S293" i="31"/>
  <c r="W285" i="31"/>
  <c r="U285" i="31"/>
  <c r="T285" i="31"/>
  <c r="S285" i="31"/>
  <c r="W277" i="31"/>
  <c r="U277" i="31"/>
  <c r="T277" i="31"/>
  <c r="S277" i="31"/>
  <c r="W269" i="31"/>
  <c r="U269" i="31"/>
  <c r="T269" i="31"/>
  <c r="S269" i="31"/>
  <c r="W261" i="31"/>
  <c r="U261" i="31"/>
  <c r="T261" i="31"/>
  <c r="S261" i="31"/>
  <c r="W253" i="31"/>
  <c r="T253" i="31"/>
  <c r="U253" i="31"/>
  <c r="S253" i="31"/>
  <c r="W245" i="31"/>
  <c r="T245" i="31"/>
  <c r="U245" i="31"/>
  <c r="S245" i="31"/>
  <c r="W237" i="31"/>
  <c r="U237" i="31"/>
  <c r="T237" i="31"/>
  <c r="S237" i="31"/>
  <c r="W229" i="31"/>
  <c r="U229" i="31"/>
  <c r="T229" i="31"/>
  <c r="S229" i="31"/>
  <c r="W221" i="31"/>
  <c r="U221" i="31"/>
  <c r="T221" i="31"/>
  <c r="S221" i="31"/>
  <c r="W213" i="31"/>
  <c r="U213" i="31"/>
  <c r="T213" i="31"/>
  <c r="S213" i="31"/>
  <c r="W205" i="31"/>
  <c r="T205" i="31"/>
  <c r="U205" i="31"/>
  <c r="S205" i="31"/>
  <c r="W197" i="31"/>
  <c r="T197" i="31"/>
  <c r="U197" i="31"/>
  <c r="S197" i="31"/>
  <c r="W189" i="31"/>
  <c r="T189" i="31"/>
  <c r="U189" i="31"/>
  <c r="S189" i="31"/>
  <c r="W181" i="31"/>
  <c r="T181" i="31"/>
  <c r="U181" i="31"/>
  <c r="S181" i="31"/>
  <c r="W173" i="31"/>
  <c r="T173" i="31"/>
  <c r="U173" i="31"/>
  <c r="S173" i="31"/>
  <c r="W165" i="31"/>
  <c r="T165" i="31"/>
  <c r="U165" i="31"/>
  <c r="S165" i="31"/>
  <c r="W157" i="31"/>
  <c r="T157" i="31"/>
  <c r="U157" i="31"/>
  <c r="S157" i="31"/>
  <c r="W149" i="31"/>
  <c r="U149" i="31"/>
  <c r="T149" i="31"/>
  <c r="S149" i="31"/>
  <c r="W141" i="31"/>
  <c r="T141" i="31"/>
  <c r="U141" i="31"/>
  <c r="S141" i="31"/>
  <c r="W133" i="31"/>
  <c r="T133" i="31"/>
  <c r="U133" i="31"/>
  <c r="S133" i="31"/>
  <c r="W125" i="31"/>
  <c r="U125" i="31"/>
  <c r="T125" i="31"/>
  <c r="S125" i="31"/>
  <c r="W117" i="31"/>
  <c r="T117" i="31"/>
  <c r="U117" i="31"/>
  <c r="S117" i="31"/>
  <c r="W109" i="31"/>
  <c r="U109" i="31"/>
  <c r="T109" i="31"/>
  <c r="S109" i="31"/>
  <c r="W101" i="31"/>
  <c r="U101" i="31"/>
  <c r="T101" i="31"/>
  <c r="S101" i="31"/>
  <c r="W93" i="31"/>
  <c r="T93" i="31"/>
  <c r="U93" i="31"/>
  <c r="S93" i="31"/>
  <c r="W85" i="31"/>
  <c r="U85" i="31"/>
  <c r="T85" i="31"/>
  <c r="S85" i="31"/>
  <c r="W77" i="31"/>
  <c r="T77" i="31"/>
  <c r="U77" i="31"/>
  <c r="S77" i="31"/>
  <c r="W69" i="31"/>
  <c r="T69" i="31"/>
  <c r="U69" i="31"/>
  <c r="S69" i="31"/>
  <c r="W61" i="31"/>
  <c r="U61" i="31"/>
  <c r="T61" i="31"/>
  <c r="S61" i="31"/>
  <c r="W53" i="31"/>
  <c r="U53" i="31"/>
  <c r="T53" i="31"/>
  <c r="S53" i="31"/>
  <c r="W45" i="31"/>
  <c r="T45" i="31"/>
  <c r="U45" i="31"/>
  <c r="S45" i="31"/>
  <c r="W37" i="31"/>
  <c r="T37" i="31"/>
  <c r="U37" i="31"/>
  <c r="S37" i="31"/>
  <c r="W29" i="31"/>
  <c r="U29" i="31"/>
  <c r="T29" i="31"/>
  <c r="S29" i="31"/>
  <c r="W21" i="31"/>
  <c r="U21" i="31"/>
  <c r="T21" i="31"/>
  <c r="S21" i="31"/>
  <c r="W13" i="31"/>
  <c r="T13" i="31"/>
  <c r="U13" i="31"/>
  <c r="S13" i="31"/>
  <c r="W316" i="31"/>
  <c r="U316" i="31"/>
  <c r="T316" i="31"/>
  <c r="S316" i="31"/>
  <c r="W308" i="31"/>
  <c r="T308" i="31"/>
  <c r="U308" i="31"/>
  <c r="S308" i="31"/>
  <c r="W300" i="31"/>
  <c r="T300" i="31"/>
  <c r="U300" i="31"/>
  <c r="S300" i="31"/>
  <c r="W292" i="31"/>
  <c r="U292" i="31"/>
  <c r="T292" i="31"/>
  <c r="S292" i="31"/>
  <c r="W284" i="31"/>
  <c r="T284" i="31"/>
  <c r="U284" i="31"/>
  <c r="S284" i="31"/>
  <c r="W276" i="31"/>
  <c r="T276" i="31"/>
  <c r="U276" i="31"/>
  <c r="S276" i="31"/>
  <c r="W268" i="31"/>
  <c r="U268" i="31"/>
  <c r="T268" i="31"/>
  <c r="S268" i="31"/>
  <c r="W260" i="31"/>
  <c r="T260" i="31"/>
  <c r="U260" i="31"/>
  <c r="S260" i="31"/>
  <c r="W252" i="31"/>
  <c r="T252" i="31"/>
  <c r="U252" i="31"/>
  <c r="S252" i="31"/>
  <c r="W244" i="31"/>
  <c r="T244" i="31"/>
  <c r="S244" i="31"/>
  <c r="U244" i="31"/>
  <c r="W236" i="31"/>
  <c r="U236" i="31"/>
  <c r="T236" i="31"/>
  <c r="S236" i="31"/>
  <c r="W228" i="31"/>
  <c r="U228" i="31"/>
  <c r="T228" i="31"/>
  <c r="S228" i="31"/>
  <c r="W220" i="31"/>
  <c r="T220" i="31"/>
  <c r="U220" i="31"/>
  <c r="S220" i="31"/>
  <c r="W212" i="31"/>
  <c r="U212" i="31"/>
  <c r="T212" i="31"/>
  <c r="S212" i="31"/>
  <c r="W204" i="31"/>
  <c r="T204" i="31"/>
  <c r="U204" i="31"/>
  <c r="S204" i="31"/>
  <c r="W196" i="31"/>
  <c r="T196" i="31"/>
  <c r="U196" i="31"/>
  <c r="S196" i="31"/>
  <c r="W188" i="31"/>
  <c r="T188" i="31"/>
  <c r="U188" i="31"/>
  <c r="S188" i="31"/>
  <c r="W180" i="31"/>
  <c r="U180" i="31"/>
  <c r="T180" i="31"/>
  <c r="S180" i="31"/>
  <c r="W172" i="31"/>
  <c r="U172" i="31"/>
  <c r="T172" i="31"/>
  <c r="S172" i="31"/>
  <c r="W164" i="31"/>
  <c r="T164" i="31"/>
  <c r="U164" i="31"/>
  <c r="S164" i="31"/>
  <c r="W156" i="31"/>
  <c r="U156" i="31"/>
  <c r="T156" i="31"/>
  <c r="S156" i="31"/>
  <c r="W148" i="31"/>
  <c r="T148" i="31"/>
  <c r="U148" i="31"/>
  <c r="S148" i="31"/>
  <c r="W140" i="31"/>
  <c r="T140" i="31"/>
  <c r="U140" i="31"/>
  <c r="S140" i="31"/>
  <c r="W132" i="31"/>
  <c r="U132" i="31"/>
  <c r="T132" i="31"/>
  <c r="S132" i="31"/>
  <c r="W124" i="31"/>
  <c r="U124" i="31"/>
  <c r="T124" i="31"/>
  <c r="S124" i="31"/>
  <c r="W116" i="31"/>
  <c r="U116" i="31"/>
  <c r="T116" i="31"/>
  <c r="S116" i="31"/>
  <c r="W108" i="31"/>
  <c r="U108" i="31"/>
  <c r="T108" i="31"/>
  <c r="S108" i="31"/>
  <c r="W100" i="31"/>
  <c r="U100" i="31"/>
  <c r="T100" i="31"/>
  <c r="S100" i="31"/>
  <c r="W92" i="31"/>
  <c r="T92" i="31"/>
  <c r="U92" i="31"/>
  <c r="S92" i="31"/>
  <c r="W84" i="31"/>
  <c r="U84" i="31"/>
  <c r="T84" i="31"/>
  <c r="S84" i="31"/>
  <c r="W76" i="31"/>
  <c r="U76" i="31"/>
  <c r="T76" i="31"/>
  <c r="S76" i="31"/>
  <c r="W68" i="31"/>
  <c r="U68" i="31"/>
  <c r="T68" i="31"/>
  <c r="S68" i="31"/>
  <c r="W60" i="31"/>
  <c r="U60" i="31"/>
  <c r="T60" i="31"/>
  <c r="S60" i="31"/>
  <c r="W52" i="31"/>
  <c r="T52" i="31"/>
  <c r="U52" i="31"/>
  <c r="S52" i="31"/>
  <c r="W44" i="31"/>
  <c r="U44" i="31"/>
  <c r="T44" i="31"/>
  <c r="S44" i="31"/>
  <c r="W36" i="31"/>
  <c r="T36" i="31"/>
  <c r="U36" i="31"/>
  <c r="S36" i="31"/>
  <c r="W28" i="31"/>
  <c r="T28" i="31"/>
  <c r="U28" i="31"/>
  <c r="S28" i="31"/>
  <c r="W20" i="31"/>
  <c r="T20" i="31"/>
  <c r="U20" i="31"/>
  <c r="S20" i="31"/>
  <c r="W12" i="31"/>
  <c r="T12" i="31"/>
  <c r="U12" i="31"/>
  <c r="S12" i="31"/>
  <c r="W10" i="31"/>
  <c r="S10" i="31"/>
  <c r="T10" i="31"/>
  <c r="U10" i="31"/>
  <c r="W315" i="31"/>
  <c r="T315" i="31"/>
  <c r="U315" i="31"/>
  <c r="S315" i="31"/>
  <c r="W307" i="31"/>
  <c r="U307" i="31"/>
  <c r="T307" i="31"/>
  <c r="S307" i="31"/>
  <c r="W299" i="31"/>
  <c r="T299" i="31"/>
  <c r="U299" i="31"/>
  <c r="S299" i="31"/>
  <c r="W291" i="31"/>
  <c r="U291" i="31"/>
  <c r="T291" i="31"/>
  <c r="S291" i="31"/>
  <c r="W283" i="31"/>
  <c r="T283" i="31"/>
  <c r="U283" i="31"/>
  <c r="S283" i="31"/>
  <c r="W275" i="31"/>
  <c r="T275" i="31"/>
  <c r="U275" i="31"/>
  <c r="S275" i="31"/>
  <c r="W267" i="31"/>
  <c r="S267" i="31"/>
  <c r="U267" i="31"/>
  <c r="T267" i="31"/>
  <c r="W259" i="31"/>
  <c r="U259" i="31"/>
  <c r="T259" i="31"/>
  <c r="S259" i="31"/>
  <c r="W251" i="31"/>
  <c r="T251" i="31"/>
  <c r="U251" i="31"/>
  <c r="S251" i="31"/>
  <c r="W243" i="31"/>
  <c r="U243" i="31"/>
  <c r="T243" i="31"/>
  <c r="S243" i="31"/>
  <c r="W235" i="31"/>
  <c r="U235" i="31"/>
  <c r="T235" i="31"/>
  <c r="S235" i="31"/>
  <c r="W227" i="31"/>
  <c r="U227" i="31"/>
  <c r="T227" i="31"/>
  <c r="S227" i="31"/>
  <c r="W219" i="31"/>
  <c r="U219" i="31"/>
  <c r="T219" i="31"/>
  <c r="S219" i="31"/>
  <c r="W211" i="31"/>
  <c r="U211" i="31"/>
  <c r="T211" i="31"/>
  <c r="S211" i="31"/>
  <c r="W203" i="31"/>
  <c r="U203" i="31"/>
  <c r="T203" i="31"/>
  <c r="S203" i="31"/>
  <c r="W195" i="31"/>
  <c r="U195" i="31"/>
  <c r="T195" i="31"/>
  <c r="S195" i="31"/>
  <c r="W187" i="31"/>
  <c r="U187" i="31"/>
  <c r="T187" i="31"/>
  <c r="S187" i="31"/>
  <c r="W179" i="31"/>
  <c r="U179" i="31"/>
  <c r="T179" i="31"/>
  <c r="S179" i="31"/>
  <c r="W171" i="31"/>
  <c r="T171" i="31"/>
  <c r="U171" i="31"/>
  <c r="S171" i="31"/>
  <c r="W163" i="31"/>
  <c r="U163" i="31"/>
  <c r="T163" i="31"/>
  <c r="S163" i="31"/>
  <c r="W155" i="31"/>
  <c r="S155" i="31"/>
  <c r="U155" i="31"/>
  <c r="T155" i="31"/>
  <c r="W147" i="31"/>
  <c r="T147" i="31"/>
  <c r="U147" i="31"/>
  <c r="S147" i="31"/>
  <c r="W139" i="31"/>
  <c r="T139" i="31"/>
  <c r="U139" i="31"/>
  <c r="S139" i="31"/>
  <c r="W131" i="31"/>
  <c r="U131" i="31"/>
  <c r="T131" i="31"/>
  <c r="S131" i="31"/>
  <c r="W123" i="31"/>
  <c r="T123" i="31"/>
  <c r="U123" i="31"/>
  <c r="S123" i="31"/>
  <c r="W115" i="31"/>
  <c r="U115" i="31"/>
  <c r="T115" i="31"/>
  <c r="S115" i="31"/>
  <c r="W107" i="31"/>
  <c r="T107" i="31"/>
  <c r="U107" i="31"/>
  <c r="S107" i="31"/>
  <c r="W99" i="31"/>
  <c r="U99" i="31"/>
  <c r="T99" i="31"/>
  <c r="S99" i="31"/>
  <c r="W91" i="31"/>
  <c r="U91" i="31"/>
  <c r="T91" i="31"/>
  <c r="S91" i="31"/>
  <c r="W83" i="31"/>
  <c r="U83" i="31"/>
  <c r="T83" i="31"/>
  <c r="S83" i="31"/>
  <c r="W75" i="31"/>
  <c r="T75" i="31"/>
  <c r="U75" i="31"/>
  <c r="S75" i="31"/>
  <c r="W67" i="31"/>
  <c r="T67" i="31"/>
  <c r="U67" i="31"/>
  <c r="S67" i="31"/>
  <c r="W59" i="31"/>
  <c r="T59" i="31"/>
  <c r="U59" i="31"/>
  <c r="S59" i="31"/>
  <c r="W51" i="31"/>
  <c r="T51" i="31"/>
  <c r="U51" i="31"/>
  <c r="S51" i="31"/>
  <c r="W43" i="31"/>
  <c r="U43" i="31"/>
  <c r="T43" i="31"/>
  <c r="S43" i="31"/>
  <c r="W35" i="31"/>
  <c r="U35" i="31"/>
  <c r="T35" i="31"/>
  <c r="S35" i="31"/>
  <c r="W27" i="31"/>
  <c r="T27" i="31"/>
  <c r="U27" i="31"/>
  <c r="S27" i="31"/>
  <c r="W19" i="31"/>
  <c r="T19" i="31"/>
  <c r="U19" i="31"/>
  <c r="S19" i="31"/>
  <c r="W11" i="31"/>
  <c r="S11" i="31"/>
  <c r="U11" i="31"/>
  <c r="T11" i="31"/>
  <c r="W322" i="31"/>
  <c r="U322" i="31"/>
  <c r="T322" i="31"/>
  <c r="S322" i="31"/>
  <c r="W314" i="31"/>
  <c r="U314" i="31"/>
  <c r="T314" i="31"/>
  <c r="S314" i="31"/>
  <c r="W306" i="31"/>
  <c r="T306" i="31"/>
  <c r="U306" i="31"/>
  <c r="S306" i="31"/>
  <c r="W298" i="31"/>
  <c r="U298" i="31"/>
  <c r="T298" i="31"/>
  <c r="S298" i="31"/>
  <c r="W290" i="31"/>
  <c r="U290" i="31"/>
  <c r="T290" i="31"/>
  <c r="S290" i="31"/>
  <c r="W282" i="31"/>
  <c r="U282" i="31"/>
  <c r="T282" i="31"/>
  <c r="S282" i="31"/>
  <c r="W274" i="31"/>
  <c r="U274" i="31"/>
  <c r="T274" i="31"/>
  <c r="S274" i="31"/>
  <c r="W266" i="31"/>
  <c r="U266" i="31"/>
  <c r="T266" i="31"/>
  <c r="S266" i="31"/>
  <c r="W258" i="31"/>
  <c r="U258" i="31"/>
  <c r="T258" i="31"/>
  <c r="S258" i="31"/>
  <c r="W250" i="31"/>
  <c r="T250" i="31"/>
  <c r="U250" i="31"/>
  <c r="S250" i="31"/>
  <c r="W242" i="31"/>
  <c r="T242" i="31"/>
  <c r="U242" i="31"/>
  <c r="S242" i="31"/>
  <c r="W234" i="31"/>
  <c r="U234" i="31"/>
  <c r="T234" i="31"/>
  <c r="S234" i="31"/>
  <c r="W226" i="31"/>
  <c r="T226" i="31"/>
  <c r="U226" i="31"/>
  <c r="S226" i="31"/>
  <c r="W218" i="31"/>
  <c r="T218" i="31"/>
  <c r="U218" i="31"/>
  <c r="S218" i="31"/>
  <c r="W210" i="31"/>
  <c r="U210" i="31"/>
  <c r="T210" i="31"/>
  <c r="S210" i="31"/>
  <c r="W202" i="31"/>
  <c r="U202" i="31"/>
  <c r="T202" i="31"/>
  <c r="S202" i="31"/>
  <c r="W194" i="31"/>
  <c r="U194" i="31"/>
  <c r="T194" i="31"/>
  <c r="S194" i="31"/>
  <c r="W186" i="31"/>
  <c r="U186" i="31"/>
  <c r="T186" i="31"/>
  <c r="S186" i="31"/>
  <c r="W178" i="31"/>
  <c r="U178" i="31"/>
  <c r="T178" i="31"/>
  <c r="S178" i="31"/>
  <c r="W170" i="31"/>
  <c r="T170" i="31"/>
  <c r="U170" i="31"/>
  <c r="S170" i="31"/>
  <c r="W162" i="31"/>
  <c r="T162" i="31"/>
  <c r="U162" i="31"/>
  <c r="S162" i="31"/>
  <c r="W154" i="31"/>
  <c r="T154" i="31"/>
  <c r="U154" i="31"/>
  <c r="S154" i="31"/>
  <c r="W146" i="31"/>
  <c r="T146" i="31"/>
  <c r="U146" i="31"/>
  <c r="S146" i="31"/>
  <c r="W138" i="31"/>
  <c r="U138" i="31"/>
  <c r="T138" i="31"/>
  <c r="S138" i="31"/>
  <c r="W130" i="31"/>
  <c r="U130" i="31"/>
  <c r="T130" i="31"/>
  <c r="S130" i="31"/>
  <c r="W122" i="31"/>
  <c r="U122" i="31"/>
  <c r="T122" i="31"/>
  <c r="S122" i="31"/>
  <c r="W114" i="31"/>
  <c r="T114" i="31"/>
  <c r="U114" i="31"/>
  <c r="S114" i="31"/>
  <c r="W106" i="31"/>
  <c r="T106" i="31"/>
  <c r="U106" i="31"/>
  <c r="S106" i="31"/>
  <c r="W98" i="31"/>
  <c r="T98" i="31"/>
  <c r="U98" i="31"/>
  <c r="S98" i="31"/>
  <c r="W90" i="31"/>
  <c r="U90" i="31"/>
  <c r="T90" i="31"/>
  <c r="S90" i="31"/>
  <c r="W82" i="31"/>
  <c r="T82" i="31"/>
  <c r="U82" i="31"/>
  <c r="S82" i="31"/>
  <c r="W74" i="31"/>
  <c r="T74" i="31"/>
  <c r="U74" i="31"/>
  <c r="S74" i="31"/>
  <c r="W66" i="31"/>
  <c r="T66" i="31"/>
  <c r="U66" i="31"/>
  <c r="S66" i="31"/>
  <c r="W58" i="31"/>
  <c r="U58" i="31"/>
  <c r="T58" i="31"/>
  <c r="S58" i="31"/>
  <c r="W50" i="31"/>
  <c r="U50" i="31"/>
  <c r="T50" i="31"/>
  <c r="S50" i="31"/>
  <c r="W42" i="31"/>
  <c r="T42" i="31"/>
  <c r="U42" i="31"/>
  <c r="S42" i="31"/>
  <c r="W34" i="31"/>
  <c r="U34" i="31"/>
  <c r="T34" i="31"/>
  <c r="S34" i="31"/>
  <c r="W26" i="31"/>
  <c r="U26" i="31"/>
  <c r="T26" i="31"/>
  <c r="S26" i="31"/>
  <c r="W18" i="31"/>
  <c r="T18" i="31"/>
  <c r="U18" i="31"/>
  <c r="S18" i="31"/>
  <c r="G323" i="9"/>
  <c r="G322" i="9"/>
  <c r="W321" i="31"/>
  <c r="U321" i="31"/>
  <c r="T321" i="31"/>
  <c r="S321" i="31"/>
  <c r="W313" i="31"/>
  <c r="U313" i="31"/>
  <c r="T313" i="31"/>
  <c r="S313" i="31"/>
  <c r="W305" i="31"/>
  <c r="U305" i="31"/>
  <c r="T305" i="31"/>
  <c r="S305" i="31"/>
  <c r="W297" i="31"/>
  <c r="T297" i="31"/>
  <c r="U297" i="31"/>
  <c r="S297" i="31"/>
  <c r="W289" i="31"/>
  <c r="T289" i="31"/>
  <c r="U289" i="31"/>
  <c r="S289" i="31"/>
  <c r="W281" i="31"/>
  <c r="T281" i="31"/>
  <c r="U281" i="31"/>
  <c r="S281" i="31"/>
  <c r="W273" i="31"/>
  <c r="T273" i="31"/>
  <c r="U273" i="31"/>
  <c r="S273" i="31"/>
  <c r="W265" i="31"/>
  <c r="T265" i="31"/>
  <c r="U265" i="31"/>
  <c r="S265" i="31"/>
  <c r="W257" i="31"/>
  <c r="U257" i="31"/>
  <c r="T257" i="31"/>
  <c r="S257" i="31"/>
  <c r="W249" i="31"/>
  <c r="U249" i="31"/>
  <c r="T249" i="31"/>
  <c r="S249" i="31"/>
  <c r="W241" i="31"/>
  <c r="T241" i="31"/>
  <c r="U241" i="31"/>
  <c r="S241" i="31"/>
  <c r="W233" i="31"/>
  <c r="U233" i="31"/>
  <c r="T233" i="31"/>
  <c r="S233" i="31"/>
  <c r="W225" i="31"/>
  <c r="T225" i="31"/>
  <c r="U225" i="31"/>
  <c r="S225" i="31"/>
  <c r="W217" i="31"/>
  <c r="U217" i="31"/>
  <c r="T217" i="31"/>
  <c r="S217" i="31"/>
  <c r="W209" i="31"/>
  <c r="T209" i="31"/>
  <c r="U209" i="31"/>
  <c r="S209" i="31"/>
  <c r="W201" i="31"/>
  <c r="U201" i="31"/>
  <c r="T201" i="31"/>
  <c r="S201" i="31"/>
  <c r="W193" i="31"/>
  <c r="U193" i="31"/>
  <c r="T193" i="31"/>
  <c r="S193" i="31"/>
  <c r="W185" i="31"/>
  <c r="T185" i="31"/>
  <c r="U185" i="31"/>
  <c r="S185" i="31"/>
  <c r="W177" i="31"/>
  <c r="T177" i="31"/>
  <c r="U177" i="31"/>
  <c r="S177" i="31"/>
  <c r="W169" i="31"/>
  <c r="U169" i="31"/>
  <c r="T169" i="31"/>
  <c r="S169" i="31"/>
  <c r="W161" i="31"/>
  <c r="U161" i="31"/>
  <c r="T161" i="31"/>
  <c r="S161" i="31"/>
  <c r="W153" i="31"/>
  <c r="U153" i="31"/>
  <c r="T153" i="31"/>
  <c r="S153" i="31"/>
  <c r="W145" i="31"/>
  <c r="T145" i="31"/>
  <c r="U145" i="31"/>
  <c r="S145" i="31"/>
  <c r="W137" i="31"/>
  <c r="U137" i="31"/>
  <c r="T137" i="31"/>
  <c r="S137" i="31"/>
  <c r="W129" i="31"/>
  <c r="T129" i="31"/>
  <c r="U129" i="31"/>
  <c r="S129" i="31"/>
  <c r="W121" i="31"/>
  <c r="U121" i="31"/>
  <c r="T121" i="31"/>
  <c r="S121" i="31"/>
  <c r="W113" i="31"/>
  <c r="U113" i="31"/>
  <c r="T113" i="31"/>
  <c r="S113" i="31"/>
  <c r="W105" i="31"/>
  <c r="T105" i="31"/>
  <c r="U105" i="31"/>
  <c r="S105" i="31"/>
  <c r="W97" i="31"/>
  <c r="T97" i="31"/>
  <c r="U97" i="31"/>
  <c r="S97" i="31"/>
  <c r="W89" i="31"/>
  <c r="T89" i="31"/>
  <c r="U89" i="31"/>
  <c r="S89" i="31"/>
  <c r="W81" i="31"/>
  <c r="U81" i="31"/>
  <c r="T81" i="31"/>
  <c r="S81" i="31"/>
  <c r="W73" i="31"/>
  <c r="T73" i="31"/>
  <c r="U73" i="31"/>
  <c r="S73" i="31"/>
  <c r="W65" i="31"/>
  <c r="T65" i="31"/>
  <c r="U65" i="31"/>
  <c r="S65" i="31"/>
  <c r="W57" i="31"/>
  <c r="U57" i="31"/>
  <c r="T57" i="31"/>
  <c r="S57" i="31"/>
  <c r="W49" i="31"/>
  <c r="U49" i="31"/>
  <c r="T49" i="31"/>
  <c r="S49" i="31"/>
  <c r="W41" i="31"/>
  <c r="U41" i="31"/>
  <c r="T41" i="31"/>
  <c r="S41" i="31"/>
  <c r="W33" i="31"/>
  <c r="T33" i="31"/>
  <c r="U33" i="31"/>
  <c r="S33" i="31"/>
  <c r="W25" i="31"/>
  <c r="U25" i="31"/>
  <c r="T25" i="31"/>
  <c r="S25" i="31"/>
  <c r="W17" i="31"/>
  <c r="T17" i="31"/>
  <c r="U17" i="31"/>
  <c r="S17" i="31"/>
  <c r="W320" i="31"/>
  <c r="U320" i="31"/>
  <c r="T320" i="31"/>
  <c r="S320" i="31"/>
  <c r="W312" i="31"/>
  <c r="T312" i="31"/>
  <c r="U312" i="31"/>
  <c r="S312" i="31"/>
  <c r="W304" i="31"/>
  <c r="U304" i="31"/>
  <c r="T304" i="31"/>
  <c r="S304" i="31"/>
  <c r="W296" i="31"/>
  <c r="U296" i="31"/>
  <c r="T296" i="31"/>
  <c r="S296" i="31"/>
  <c r="W288" i="31"/>
  <c r="T288" i="31"/>
  <c r="U288" i="31"/>
  <c r="S288" i="31"/>
  <c r="W280" i="31"/>
  <c r="T280" i="31"/>
  <c r="U280" i="31"/>
  <c r="S280" i="31"/>
  <c r="W272" i="31"/>
  <c r="T272" i="31"/>
  <c r="U272" i="31"/>
  <c r="S272" i="31"/>
  <c r="W264" i="31"/>
  <c r="U264" i="31"/>
  <c r="T264" i="31"/>
  <c r="S264" i="31"/>
  <c r="W256" i="31"/>
  <c r="T256" i="31"/>
  <c r="U256" i="31"/>
  <c r="S256" i="31"/>
  <c r="W248" i="31"/>
  <c r="T248" i="31"/>
  <c r="U248" i="31"/>
  <c r="S248" i="31"/>
  <c r="W240" i="31"/>
  <c r="U240" i="31"/>
  <c r="T240" i="31"/>
  <c r="S240" i="31"/>
  <c r="W232" i="31"/>
  <c r="U232" i="31"/>
  <c r="T232" i="31"/>
  <c r="S232" i="31"/>
  <c r="W224" i="31"/>
  <c r="U224" i="31"/>
  <c r="T224" i="31"/>
  <c r="S224" i="31"/>
  <c r="W216" i="31"/>
  <c r="U216" i="31"/>
  <c r="T216" i="31"/>
  <c r="S216" i="31"/>
  <c r="W208" i="31"/>
  <c r="T208" i="31"/>
  <c r="U208" i="31"/>
  <c r="S208" i="31"/>
  <c r="W200" i="31"/>
  <c r="T200" i="31"/>
  <c r="U200" i="31"/>
  <c r="S200" i="31"/>
  <c r="W192" i="31"/>
  <c r="U192" i="31"/>
  <c r="T192" i="31"/>
  <c r="S192" i="31"/>
  <c r="W184" i="31"/>
  <c r="U184" i="31"/>
  <c r="T184" i="31"/>
  <c r="S184" i="31"/>
  <c r="W176" i="31"/>
  <c r="U176" i="31"/>
  <c r="T176" i="31"/>
  <c r="S176" i="31"/>
  <c r="W168" i="31"/>
  <c r="T168" i="31"/>
  <c r="U168" i="31"/>
  <c r="S168" i="31"/>
  <c r="W160" i="31"/>
  <c r="U160" i="31"/>
  <c r="T160" i="31"/>
  <c r="S160" i="31"/>
  <c r="W152" i="31"/>
  <c r="U152" i="31"/>
  <c r="T152" i="31"/>
  <c r="S152" i="31"/>
  <c r="W144" i="31"/>
  <c r="T144" i="31"/>
  <c r="U144" i="31"/>
  <c r="S144" i="31"/>
  <c r="W136" i="31"/>
  <c r="T136" i="31"/>
  <c r="U136" i="31"/>
  <c r="S136" i="31"/>
  <c r="W128" i="31"/>
  <c r="T128" i="31"/>
  <c r="U128" i="31"/>
  <c r="S128" i="31"/>
  <c r="W120" i="31"/>
  <c r="U120" i="31"/>
  <c r="T120" i="31"/>
  <c r="S120" i="31"/>
  <c r="W112" i="31"/>
  <c r="U112" i="31"/>
  <c r="T112" i="31"/>
  <c r="S112" i="31"/>
  <c r="W104" i="31"/>
  <c r="U104" i="31"/>
  <c r="T104" i="31"/>
  <c r="S104" i="31"/>
  <c r="W96" i="31"/>
  <c r="T96" i="31"/>
  <c r="U96" i="31"/>
  <c r="S96" i="31"/>
  <c r="W88" i="31"/>
  <c r="U88" i="31"/>
  <c r="T88" i="31"/>
  <c r="S88" i="31"/>
  <c r="W80" i="31"/>
  <c r="T80" i="31"/>
  <c r="U80" i="31"/>
  <c r="S80" i="31"/>
  <c r="W72" i="31"/>
  <c r="T72" i="31"/>
  <c r="U72" i="31"/>
  <c r="S72" i="31"/>
  <c r="W64" i="31"/>
  <c r="U64" i="31"/>
  <c r="T64" i="31"/>
  <c r="S64" i="31"/>
  <c r="W56" i="31"/>
  <c r="T56" i="31"/>
  <c r="U56" i="31"/>
  <c r="S56" i="31"/>
  <c r="W48" i="31"/>
  <c r="U48" i="31"/>
  <c r="T48" i="31"/>
  <c r="S48" i="31"/>
  <c r="W40" i="31"/>
  <c r="U40" i="31"/>
  <c r="T40" i="31"/>
  <c r="S40" i="31"/>
  <c r="W32" i="31"/>
  <c r="U32" i="31"/>
  <c r="T32" i="31"/>
  <c r="S32" i="31"/>
  <c r="W24" i="31"/>
  <c r="U24" i="31"/>
  <c r="T24" i="31"/>
  <c r="S24" i="31"/>
  <c r="W16" i="31"/>
  <c r="U16" i="31"/>
  <c r="T16" i="31"/>
  <c r="S16" i="31"/>
  <c r="W319" i="31"/>
  <c r="T319" i="31"/>
  <c r="U319" i="31"/>
  <c r="S319" i="31"/>
  <c r="W311" i="31"/>
  <c r="T311" i="31"/>
  <c r="U311" i="31"/>
  <c r="S311" i="31"/>
  <c r="W303" i="31"/>
  <c r="U303" i="31"/>
  <c r="T303" i="31"/>
  <c r="S303" i="31"/>
  <c r="W295" i="31"/>
  <c r="T295" i="31"/>
  <c r="U295" i="31"/>
  <c r="S295" i="31"/>
  <c r="W287" i="31"/>
  <c r="U287" i="31"/>
  <c r="T287" i="31"/>
  <c r="S287" i="31"/>
  <c r="W279" i="31"/>
  <c r="U279" i="31"/>
  <c r="T279" i="31"/>
  <c r="S279" i="31"/>
  <c r="W271" i="31"/>
  <c r="T271" i="31"/>
  <c r="U271" i="31"/>
  <c r="S271" i="31"/>
  <c r="W263" i="31"/>
  <c r="T263" i="31"/>
  <c r="U263" i="31"/>
  <c r="S263" i="31"/>
  <c r="W255" i="31"/>
  <c r="U255" i="31"/>
  <c r="T255" i="31"/>
  <c r="S255" i="31"/>
  <c r="W247" i="31"/>
  <c r="T247" i="31"/>
  <c r="U247" i="31"/>
  <c r="S247" i="31"/>
  <c r="W239" i="31"/>
  <c r="U239" i="31"/>
  <c r="T239" i="31"/>
  <c r="S239" i="31"/>
  <c r="W231" i="31"/>
  <c r="U231" i="31"/>
  <c r="T231" i="31"/>
  <c r="S231" i="31"/>
  <c r="W223" i="31"/>
  <c r="T223" i="31"/>
  <c r="U223" i="31"/>
  <c r="S223" i="31"/>
  <c r="W215" i="31"/>
  <c r="T215" i="31"/>
  <c r="U215" i="31"/>
  <c r="S215" i="31"/>
  <c r="W207" i="31"/>
  <c r="U207" i="31"/>
  <c r="T207" i="31"/>
  <c r="S207" i="31"/>
  <c r="W199" i="31"/>
  <c r="T199" i="31"/>
  <c r="U199" i="31"/>
  <c r="S199" i="31"/>
  <c r="W191" i="31"/>
  <c r="U191" i="31"/>
  <c r="T191" i="31"/>
  <c r="S191" i="31"/>
  <c r="W183" i="31"/>
  <c r="U183" i="31"/>
  <c r="T183" i="31"/>
  <c r="S183" i="31"/>
  <c r="W175" i="31"/>
  <c r="T175" i="31"/>
  <c r="U175" i="31"/>
  <c r="S175" i="31"/>
  <c r="W167" i="31"/>
  <c r="T167" i="31"/>
  <c r="U167" i="31"/>
  <c r="S167" i="31"/>
  <c r="W159" i="31"/>
  <c r="T159" i="31"/>
  <c r="U159" i="31"/>
  <c r="S159" i="31"/>
  <c r="W151" i="31"/>
  <c r="T151" i="31"/>
  <c r="U151" i="31"/>
  <c r="S151" i="31"/>
  <c r="W143" i="31"/>
  <c r="T143" i="31"/>
  <c r="U143" i="31"/>
  <c r="S143" i="31"/>
  <c r="W135" i="31"/>
  <c r="T135" i="31"/>
  <c r="U135" i="31"/>
  <c r="S135" i="31"/>
  <c r="W127" i="31"/>
  <c r="U127" i="31"/>
  <c r="S127" i="31"/>
  <c r="T127" i="31"/>
  <c r="W119" i="31"/>
  <c r="U119" i="31"/>
  <c r="T119" i="31"/>
  <c r="S119" i="31"/>
  <c r="W111" i="31"/>
  <c r="U111" i="31"/>
  <c r="T111" i="31"/>
  <c r="S111" i="31"/>
  <c r="W103" i="31"/>
  <c r="U103" i="31"/>
  <c r="T103" i="31"/>
  <c r="S103" i="31"/>
  <c r="W95" i="31"/>
  <c r="T95" i="31"/>
  <c r="U95" i="31"/>
  <c r="S95" i="31"/>
  <c r="W87" i="31"/>
  <c r="T87" i="31"/>
  <c r="U87" i="31"/>
  <c r="S87" i="31"/>
  <c r="W79" i="31"/>
  <c r="U79" i="31"/>
  <c r="T79" i="31"/>
  <c r="S79" i="31"/>
  <c r="W71" i="31"/>
  <c r="U71" i="31"/>
  <c r="T71" i="31"/>
  <c r="S71" i="31"/>
  <c r="W63" i="31"/>
  <c r="U63" i="31"/>
  <c r="T63" i="31"/>
  <c r="S63" i="31"/>
  <c r="W55" i="31"/>
  <c r="U55" i="31"/>
  <c r="T55" i="31"/>
  <c r="S55" i="31"/>
  <c r="W47" i="31"/>
  <c r="T47" i="31"/>
  <c r="U47" i="31"/>
  <c r="S47" i="31"/>
  <c r="W39" i="31"/>
  <c r="T39" i="31"/>
  <c r="U39" i="31"/>
  <c r="S39" i="31"/>
  <c r="W31" i="31"/>
  <c r="U31" i="31"/>
  <c r="T31" i="31"/>
  <c r="S31" i="31"/>
  <c r="W23" i="31"/>
  <c r="T23" i="31"/>
  <c r="U23" i="31"/>
  <c r="S23" i="31"/>
  <c r="W15" i="31"/>
  <c r="T15" i="31"/>
  <c r="U15" i="31"/>
  <c r="S15" i="31"/>
  <c r="W318" i="31"/>
  <c r="U318" i="31"/>
  <c r="T318" i="31"/>
  <c r="S318" i="31"/>
  <c r="W310" i="31"/>
  <c r="T310" i="31"/>
  <c r="U310" i="31"/>
  <c r="S310" i="31"/>
  <c r="W302" i="31"/>
  <c r="T302" i="31"/>
  <c r="U302" i="31"/>
  <c r="S302" i="31"/>
  <c r="W294" i="31"/>
  <c r="U294" i="31"/>
  <c r="T294" i="31"/>
  <c r="S294" i="31"/>
  <c r="W286" i="31"/>
  <c r="T286" i="31"/>
  <c r="U286" i="31"/>
  <c r="S286" i="31"/>
  <c r="W278" i="31"/>
  <c r="U278" i="31"/>
  <c r="T278" i="31"/>
  <c r="S278" i="31"/>
  <c r="W270" i="31"/>
  <c r="U270" i="31"/>
  <c r="T270" i="31"/>
  <c r="S270" i="31"/>
  <c r="W262" i="31"/>
  <c r="T262" i="31"/>
  <c r="U262" i="31"/>
  <c r="S262" i="31"/>
  <c r="W254" i="31"/>
  <c r="U254" i="31"/>
  <c r="T254" i="31"/>
  <c r="S254" i="31"/>
  <c r="W246" i="31"/>
  <c r="T246" i="31"/>
  <c r="U246" i="31"/>
  <c r="S246" i="31"/>
  <c r="W238" i="31"/>
  <c r="U238" i="31"/>
  <c r="T238" i="31"/>
  <c r="S238" i="31"/>
  <c r="W230" i="31"/>
  <c r="T230" i="31"/>
  <c r="U230" i="31"/>
  <c r="S230" i="31"/>
  <c r="W222" i="31"/>
  <c r="T222" i="31"/>
  <c r="U222" i="31"/>
  <c r="S222" i="31"/>
  <c r="W214" i="31"/>
  <c r="U214" i="31"/>
  <c r="T214" i="31"/>
  <c r="S214" i="31"/>
  <c r="W206" i="31"/>
  <c r="U206" i="31"/>
  <c r="T206" i="31"/>
  <c r="S206" i="31"/>
  <c r="W198" i="31"/>
  <c r="U198" i="31"/>
  <c r="T198" i="31"/>
  <c r="S198" i="31"/>
  <c r="W190" i="31"/>
  <c r="U190" i="31"/>
  <c r="T190" i="31"/>
  <c r="S190" i="31"/>
  <c r="W182" i="31"/>
  <c r="T182" i="31"/>
  <c r="U182" i="31"/>
  <c r="S182" i="31"/>
  <c r="W174" i="31"/>
  <c r="T174" i="31"/>
  <c r="U174" i="31"/>
  <c r="S174" i="31"/>
  <c r="W166" i="31"/>
  <c r="T166" i="31"/>
  <c r="U166" i="31"/>
  <c r="S166" i="31"/>
  <c r="W158" i="31"/>
  <c r="U158" i="31"/>
  <c r="T158" i="31"/>
  <c r="S158" i="31"/>
  <c r="W150" i="31"/>
  <c r="T150" i="31"/>
  <c r="U150" i="31"/>
  <c r="S150" i="31"/>
  <c r="W142" i="31"/>
  <c r="U142" i="31"/>
  <c r="T142" i="31"/>
  <c r="S142" i="31"/>
  <c r="W134" i="31"/>
  <c r="U134" i="31"/>
  <c r="T134" i="31"/>
  <c r="S134" i="31"/>
  <c r="W126" i="31"/>
  <c r="U126" i="31"/>
  <c r="T126" i="31"/>
  <c r="S126" i="31"/>
  <c r="W118" i="31"/>
  <c r="U118" i="31"/>
  <c r="T118" i="31"/>
  <c r="S118" i="31"/>
  <c r="W110" i="31"/>
  <c r="U110" i="31"/>
  <c r="T110" i="31"/>
  <c r="S110" i="31"/>
  <c r="W102" i="31"/>
  <c r="T102" i="31"/>
  <c r="U102" i="31"/>
  <c r="S102" i="31"/>
  <c r="W94" i="31"/>
  <c r="T94" i="31"/>
  <c r="U94" i="31"/>
  <c r="S94" i="31"/>
  <c r="W86" i="31"/>
  <c r="T86" i="31"/>
  <c r="U86" i="31"/>
  <c r="S86" i="31"/>
  <c r="W78" i="31"/>
  <c r="T78" i="31"/>
  <c r="U78" i="31"/>
  <c r="S78" i="31"/>
  <c r="W70" i="31"/>
  <c r="U70" i="31"/>
  <c r="T70" i="31"/>
  <c r="S70" i="31"/>
  <c r="W62" i="31"/>
  <c r="T62" i="31"/>
  <c r="U62" i="31"/>
  <c r="S62" i="31"/>
  <c r="W54" i="31"/>
  <c r="U54" i="31"/>
  <c r="T54" i="31"/>
  <c r="S54" i="31"/>
  <c r="W46" i="31"/>
  <c r="U46" i="31"/>
  <c r="T46" i="31"/>
  <c r="S46" i="31"/>
  <c r="W38" i="31"/>
  <c r="T38" i="31"/>
  <c r="U38" i="31"/>
  <c r="S38" i="31"/>
  <c r="W30" i="31"/>
  <c r="T30" i="31"/>
  <c r="U30" i="31"/>
  <c r="S30" i="31"/>
  <c r="W22" i="31"/>
  <c r="U22" i="31"/>
  <c r="T22" i="31"/>
  <c r="S22" i="31"/>
  <c r="W14" i="31"/>
  <c r="U14" i="31"/>
  <c r="T14" i="31"/>
  <c r="S14" i="31"/>
  <c r="BG59" i="35"/>
  <c r="BG60" i="35"/>
  <c r="BG61" i="35"/>
  <c r="BG58" i="35"/>
  <c r="BG1109" i="35"/>
  <c r="BG1108" i="35"/>
  <c r="BG1105" i="35"/>
  <c r="BG1106" i="35"/>
  <c r="BG1107" i="35"/>
  <c r="D102" i="13"/>
  <c r="F102" i="13" s="1"/>
  <c r="H102" i="13" s="1"/>
  <c r="D114" i="13"/>
  <c r="F114" i="13" s="1"/>
  <c r="H114" i="13" s="1"/>
  <c r="D72" i="13"/>
  <c r="F72" i="13" s="1"/>
  <c r="H72" i="13" s="1"/>
  <c r="AA116" i="31"/>
  <c r="AB116" i="31"/>
  <c r="AC116" i="31"/>
  <c r="AC196" i="31"/>
  <c r="AA196" i="31"/>
  <c r="AB196" i="31"/>
  <c r="AB289" i="31"/>
  <c r="AC289" i="31"/>
  <c r="AA289" i="31"/>
  <c r="B7" i="14"/>
  <c r="B282" i="13"/>
  <c r="B282" i="14"/>
  <c r="B234" i="13"/>
  <c r="B234" i="14"/>
  <c r="B138" i="13"/>
  <c r="B138" i="14"/>
  <c r="B90" i="13"/>
  <c r="B90" i="14"/>
  <c r="B58" i="13"/>
  <c r="B58" i="14"/>
  <c r="B10" i="13"/>
  <c r="B10" i="14"/>
  <c r="D318" i="13"/>
  <c r="D310" i="13"/>
  <c r="D302" i="13"/>
  <c r="D294" i="13"/>
  <c r="D286" i="13"/>
  <c r="D278" i="13"/>
  <c r="D270" i="13"/>
  <c r="D262" i="13"/>
  <c r="D254" i="13"/>
  <c r="D246" i="13"/>
  <c r="D238" i="13"/>
  <c r="D230" i="13"/>
  <c r="D222" i="13"/>
  <c r="D214" i="13"/>
  <c r="D206" i="13"/>
  <c r="D198" i="13"/>
  <c r="D190" i="13"/>
  <c r="D182" i="13"/>
  <c r="D174" i="13"/>
  <c r="D166" i="13"/>
  <c r="D158" i="13"/>
  <c r="D150" i="13"/>
  <c r="D142" i="13"/>
  <c r="D134" i="13"/>
  <c r="D126" i="13"/>
  <c r="D118" i="13"/>
  <c r="D110" i="13"/>
  <c r="D94" i="13"/>
  <c r="D86" i="13"/>
  <c r="D78" i="13"/>
  <c r="D70" i="13"/>
  <c r="D62" i="13"/>
  <c r="D54" i="13"/>
  <c r="D46" i="13"/>
  <c r="B313" i="13"/>
  <c r="B313" i="14"/>
  <c r="B305" i="13"/>
  <c r="B305" i="14"/>
  <c r="B297" i="13"/>
  <c r="B297" i="14"/>
  <c r="B289" i="13"/>
  <c r="B289" i="14"/>
  <c r="B281" i="13"/>
  <c r="B281" i="14"/>
  <c r="B273" i="13"/>
  <c r="B273" i="14"/>
  <c r="B265" i="13"/>
  <c r="B265" i="14"/>
  <c r="B257" i="13"/>
  <c r="B257" i="14"/>
  <c r="B249" i="13"/>
  <c r="B249" i="14"/>
  <c r="B241" i="13"/>
  <c r="B241" i="14"/>
  <c r="B233" i="13"/>
  <c r="B233" i="14"/>
  <c r="B225" i="13"/>
  <c r="B225" i="14"/>
  <c r="B217" i="13"/>
  <c r="B217" i="14"/>
  <c r="B209" i="13"/>
  <c r="B209" i="14"/>
  <c r="B201" i="13"/>
  <c r="B201" i="14"/>
  <c r="B193" i="13"/>
  <c r="B193" i="14"/>
  <c r="B185" i="13"/>
  <c r="B185" i="14"/>
  <c r="B177" i="13"/>
  <c r="B177" i="14"/>
  <c r="B169" i="13"/>
  <c r="B169" i="14"/>
  <c r="B161" i="14"/>
  <c r="B161" i="13"/>
  <c r="B145" i="14"/>
  <c r="B145" i="13"/>
  <c r="B137" i="13"/>
  <c r="B137" i="14"/>
  <c r="B129" i="13"/>
  <c r="B129" i="14"/>
  <c r="B121" i="13"/>
  <c r="B121" i="14"/>
  <c r="B113" i="13"/>
  <c r="B113" i="14"/>
  <c r="B105" i="13"/>
  <c r="B105" i="14"/>
  <c r="B97" i="13"/>
  <c r="B97" i="14"/>
  <c r="B89" i="13"/>
  <c r="B89" i="14"/>
  <c r="B81" i="13"/>
  <c r="B81" i="14"/>
  <c r="B73" i="13"/>
  <c r="B73" i="14"/>
  <c r="B65" i="13"/>
  <c r="B65" i="14"/>
  <c r="B57" i="13"/>
  <c r="B57" i="14"/>
  <c r="B49" i="13"/>
  <c r="B49" i="14"/>
  <c r="B41" i="13"/>
  <c r="B41" i="14"/>
  <c r="B33" i="13"/>
  <c r="B33" i="14"/>
  <c r="B25" i="13"/>
  <c r="B25" i="14"/>
  <c r="B17" i="13"/>
  <c r="B17" i="14"/>
  <c r="B9" i="13"/>
  <c r="B9" i="14"/>
  <c r="D317" i="13"/>
  <c r="D309" i="13"/>
  <c r="D301" i="13"/>
  <c r="D293" i="13"/>
  <c r="D285" i="13"/>
  <c r="D277" i="13"/>
  <c r="D269" i="13"/>
  <c r="D261" i="13"/>
  <c r="D253" i="13"/>
  <c r="D245" i="13"/>
  <c r="D237" i="13"/>
  <c r="D229" i="13"/>
  <c r="D221" i="13"/>
  <c r="D213" i="13"/>
  <c r="D205" i="13"/>
  <c r="D197" i="13"/>
  <c r="D189" i="13"/>
  <c r="D181" i="13"/>
  <c r="D173" i="13"/>
  <c r="D165" i="13"/>
  <c r="D157" i="13"/>
  <c r="D149" i="13"/>
  <c r="D141" i="13"/>
  <c r="D133" i="13"/>
  <c r="D125" i="13"/>
  <c r="D117" i="13"/>
  <c r="D101" i="13"/>
  <c r="D93" i="13"/>
  <c r="D85" i="13"/>
  <c r="D77" i="13"/>
  <c r="D69" i="13"/>
  <c r="D61" i="13"/>
  <c r="D53" i="13"/>
  <c r="D45" i="13"/>
  <c r="D280" i="13"/>
  <c r="B274" i="13"/>
  <c r="B274" i="14"/>
  <c r="B226" i="13"/>
  <c r="B226" i="14"/>
  <c r="B186" i="14"/>
  <c r="B186" i="13"/>
  <c r="B130" i="13"/>
  <c r="B130" i="14"/>
  <c r="B34" i="13"/>
  <c r="B34" i="14"/>
  <c r="B320" i="13"/>
  <c r="B320" i="14"/>
  <c r="B280" i="13"/>
  <c r="B280" i="14"/>
  <c r="B240" i="13"/>
  <c r="B240" i="14"/>
  <c r="B200" i="13"/>
  <c r="B200" i="14"/>
  <c r="B160" i="13"/>
  <c r="B160" i="14"/>
  <c r="B120" i="13"/>
  <c r="B120" i="14"/>
  <c r="B80" i="13"/>
  <c r="B80" i="14"/>
  <c r="B40" i="13"/>
  <c r="B40" i="14"/>
  <c r="D292" i="13"/>
  <c r="D244" i="13"/>
  <c r="D188" i="13"/>
  <c r="D140" i="13"/>
  <c r="D92" i="13"/>
  <c r="D44" i="13"/>
  <c r="B319" i="13"/>
  <c r="B319" i="14"/>
  <c r="B311" i="13"/>
  <c r="B311" i="14"/>
  <c r="B303" i="13"/>
  <c r="B303" i="14"/>
  <c r="B295" i="13"/>
  <c r="B295" i="14"/>
  <c r="B287" i="13"/>
  <c r="B287" i="14"/>
  <c r="B279" i="13"/>
  <c r="B279" i="14"/>
  <c r="B271" i="13"/>
  <c r="B271" i="14"/>
  <c r="B263" i="13"/>
  <c r="B263" i="14"/>
  <c r="B255" i="13"/>
  <c r="B255" i="14"/>
  <c r="B247" i="13"/>
  <c r="B247" i="14"/>
  <c r="B239" i="13"/>
  <c r="B239" i="14"/>
  <c r="B231" i="13"/>
  <c r="B231" i="14"/>
  <c r="B223" i="13"/>
  <c r="B223" i="14"/>
  <c r="B215" i="13"/>
  <c r="B215" i="14"/>
  <c r="B207" i="13"/>
  <c r="B207" i="14"/>
  <c r="B199" i="13"/>
  <c r="B199" i="14"/>
  <c r="B191" i="13"/>
  <c r="B191" i="14"/>
  <c r="B183" i="13"/>
  <c r="B183" i="14"/>
  <c r="B175" i="13"/>
  <c r="B175" i="14"/>
  <c r="B167" i="13"/>
  <c r="B167" i="14"/>
  <c r="B159" i="13"/>
  <c r="B159" i="14"/>
  <c r="B151" i="13"/>
  <c r="B151" i="14"/>
  <c r="B143" i="13"/>
  <c r="B143" i="14"/>
  <c r="B135" i="13"/>
  <c r="B135" i="14"/>
  <c r="B127" i="13"/>
  <c r="B127" i="14"/>
  <c r="B119" i="13"/>
  <c r="B119" i="14"/>
  <c r="B111" i="13"/>
  <c r="B111" i="14"/>
  <c r="B103" i="13"/>
  <c r="B103" i="14"/>
  <c r="B95" i="13"/>
  <c r="B95" i="14"/>
  <c r="B87" i="13"/>
  <c r="B87" i="14"/>
  <c r="B79" i="13"/>
  <c r="B79" i="14"/>
  <c r="B71" i="13"/>
  <c r="B71" i="14"/>
  <c r="B63" i="13"/>
  <c r="B63" i="14"/>
  <c r="B55" i="13"/>
  <c r="B55" i="14"/>
  <c r="B47" i="13"/>
  <c r="B47" i="14"/>
  <c r="B39" i="13"/>
  <c r="B39" i="14"/>
  <c r="B31" i="13"/>
  <c r="B31" i="14"/>
  <c r="B23" i="13"/>
  <c r="B23" i="14"/>
  <c r="B15" i="13"/>
  <c r="B15" i="14"/>
  <c r="D315" i="13"/>
  <c r="D307" i="13"/>
  <c r="D299" i="13"/>
  <c r="D291" i="13"/>
  <c r="D283" i="13"/>
  <c r="D275" i="13"/>
  <c r="D267" i="13"/>
  <c r="D259" i="13"/>
  <c r="D251" i="13"/>
  <c r="D243" i="13"/>
  <c r="D235" i="13"/>
  <c r="D227" i="13"/>
  <c r="D219" i="13"/>
  <c r="D211" i="13"/>
  <c r="D203" i="13"/>
  <c r="D195" i="13"/>
  <c r="D179" i="13"/>
  <c r="D171" i="13"/>
  <c r="D163" i="13"/>
  <c r="D155" i="13"/>
  <c r="D147" i="13"/>
  <c r="D139" i="13"/>
  <c r="D131" i="13"/>
  <c r="D123" i="13"/>
  <c r="D115" i="13"/>
  <c r="D107" i="13"/>
  <c r="D99" i="13"/>
  <c r="D91" i="13"/>
  <c r="D83" i="13"/>
  <c r="D75" i="13"/>
  <c r="D67" i="13"/>
  <c r="D59" i="13"/>
  <c r="D51" i="13"/>
  <c r="D43" i="13"/>
  <c r="D35" i="13"/>
  <c r="D27" i="13"/>
  <c r="D19" i="13"/>
  <c r="D11" i="13"/>
  <c r="B178" i="13"/>
  <c r="D187" i="13"/>
  <c r="B290" i="13"/>
  <c r="B290" i="14"/>
  <c r="B242" i="13"/>
  <c r="B242" i="14"/>
  <c r="B194" i="13"/>
  <c r="B194" i="14"/>
  <c r="B146" i="13"/>
  <c r="B146" i="14"/>
  <c r="B98" i="13"/>
  <c r="B98" i="14"/>
  <c r="B66" i="13"/>
  <c r="B66" i="14"/>
  <c r="B18" i="13"/>
  <c r="B18" i="14"/>
  <c r="B288" i="13"/>
  <c r="B288" i="14"/>
  <c r="B248" i="13"/>
  <c r="B248" i="14"/>
  <c r="B208" i="13"/>
  <c r="B208" i="14"/>
  <c r="B168" i="13"/>
  <c r="B168" i="14"/>
  <c r="B128" i="13"/>
  <c r="B128" i="14"/>
  <c r="B88" i="13"/>
  <c r="B88" i="14"/>
  <c r="B48" i="13"/>
  <c r="B48" i="14"/>
  <c r="B8" i="13"/>
  <c r="B8" i="14"/>
  <c r="D300" i="13"/>
  <c r="D252" i="13"/>
  <c r="D196" i="13"/>
  <c r="D164" i="13"/>
  <c r="D116" i="13"/>
  <c r="D68" i="13"/>
  <c r="B318" i="13"/>
  <c r="B318" i="14"/>
  <c r="B310" i="13"/>
  <c r="B310" i="14"/>
  <c r="B302" i="13"/>
  <c r="B302" i="14"/>
  <c r="B294" i="13"/>
  <c r="B294" i="14"/>
  <c r="B286" i="13"/>
  <c r="B286" i="14"/>
  <c r="B278" i="13"/>
  <c r="B278" i="14"/>
  <c r="B270" i="13"/>
  <c r="B270" i="14"/>
  <c r="B262" i="13"/>
  <c r="B262" i="14"/>
  <c r="B254" i="13"/>
  <c r="B254" i="14"/>
  <c r="B246" i="13"/>
  <c r="B246" i="14"/>
  <c r="B238" i="13"/>
  <c r="B238" i="14"/>
  <c r="B230" i="13"/>
  <c r="B230" i="14"/>
  <c r="B222" i="13"/>
  <c r="B222" i="14"/>
  <c r="B214" i="13"/>
  <c r="B214" i="14"/>
  <c r="B206" i="13"/>
  <c r="B206" i="14"/>
  <c r="B198" i="13"/>
  <c r="B198" i="14"/>
  <c r="B190" i="13"/>
  <c r="B190" i="14"/>
  <c r="B182" i="13"/>
  <c r="B182" i="14"/>
  <c r="B174" i="13"/>
  <c r="B174" i="14"/>
  <c r="B166" i="13"/>
  <c r="B166" i="14"/>
  <c r="B158" i="13"/>
  <c r="B158" i="14"/>
  <c r="B150" i="13"/>
  <c r="B150" i="14"/>
  <c r="B142" i="13"/>
  <c r="B142" i="14"/>
  <c r="B134" i="13"/>
  <c r="B134" i="14"/>
  <c r="B126" i="13"/>
  <c r="B126" i="14"/>
  <c r="B118" i="13"/>
  <c r="B118" i="14"/>
  <c r="B110" i="13"/>
  <c r="B110" i="14"/>
  <c r="B102" i="13"/>
  <c r="B102" i="14"/>
  <c r="B94" i="13"/>
  <c r="B94" i="14"/>
  <c r="B86" i="13"/>
  <c r="B86" i="14"/>
  <c r="B78" i="13"/>
  <c r="B78" i="14"/>
  <c r="B70" i="13"/>
  <c r="B70" i="14"/>
  <c r="B62" i="13"/>
  <c r="B62" i="14"/>
  <c r="B54" i="13"/>
  <c r="B54" i="14"/>
  <c r="B46" i="13"/>
  <c r="B46" i="14"/>
  <c r="B38" i="13"/>
  <c r="B38" i="14"/>
  <c r="B30" i="13"/>
  <c r="B30" i="14"/>
  <c r="B22" i="13"/>
  <c r="B22" i="14"/>
  <c r="B14" i="13"/>
  <c r="B14" i="14"/>
  <c r="D314" i="13"/>
  <c r="D306" i="13"/>
  <c r="D298" i="13"/>
  <c r="D290" i="13"/>
  <c r="D282" i="13"/>
  <c r="D274" i="13"/>
  <c r="D266" i="13"/>
  <c r="D258" i="13"/>
  <c r="D250" i="13"/>
  <c r="D242" i="13"/>
  <c r="D234" i="13"/>
  <c r="D226" i="13"/>
  <c r="D218" i="13"/>
  <c r="D210" i="13"/>
  <c r="D202" i="13"/>
  <c r="D194" i="13"/>
  <c r="D186" i="13"/>
  <c r="D178" i="13"/>
  <c r="D170" i="13"/>
  <c r="D162" i="13"/>
  <c r="D154" i="13"/>
  <c r="D146" i="13"/>
  <c r="D138" i="13"/>
  <c r="D130" i="13"/>
  <c r="D122" i="13"/>
  <c r="D106" i="13"/>
  <c r="D98" i="13"/>
  <c r="D90" i="13"/>
  <c r="D82" i="13"/>
  <c r="D74" i="13"/>
  <c r="D66" i="13"/>
  <c r="D58" i="13"/>
  <c r="D50" i="13"/>
  <c r="B153" i="13"/>
  <c r="B298" i="13"/>
  <c r="B298" i="14"/>
  <c r="B250" i="13"/>
  <c r="B250" i="14"/>
  <c r="B202" i="13"/>
  <c r="B202" i="14"/>
  <c r="B154" i="13"/>
  <c r="B154" i="14"/>
  <c r="B106" i="13"/>
  <c r="B106" i="14"/>
  <c r="B50" i="13"/>
  <c r="B50" i="14"/>
  <c r="B304" i="13"/>
  <c r="B304" i="14"/>
  <c r="B264" i="13"/>
  <c r="B264" i="14"/>
  <c r="B224" i="13"/>
  <c r="B224" i="14"/>
  <c r="B184" i="13"/>
  <c r="B184" i="14"/>
  <c r="B144" i="13"/>
  <c r="B144" i="14"/>
  <c r="B104" i="13"/>
  <c r="B104" i="14"/>
  <c r="B64" i="13"/>
  <c r="B64" i="14"/>
  <c r="B24" i="13"/>
  <c r="B24" i="14"/>
  <c r="D236" i="13"/>
  <c r="B317" i="13"/>
  <c r="B317" i="14"/>
  <c r="B309" i="13"/>
  <c r="B309" i="14"/>
  <c r="B301" i="13"/>
  <c r="B301" i="14"/>
  <c r="B293" i="13"/>
  <c r="B293" i="14"/>
  <c r="B285" i="13"/>
  <c r="B285" i="14"/>
  <c r="B277" i="13"/>
  <c r="B277" i="14"/>
  <c r="B269" i="13"/>
  <c r="B269" i="14"/>
  <c r="B261" i="13"/>
  <c r="B261" i="14"/>
  <c r="B253" i="13"/>
  <c r="B253" i="14"/>
  <c r="B245" i="13"/>
  <c r="B245" i="14"/>
  <c r="B237" i="13"/>
  <c r="B237" i="14"/>
  <c r="B229" i="13"/>
  <c r="B229" i="14"/>
  <c r="B221" i="13"/>
  <c r="B221" i="14"/>
  <c r="B213" i="13"/>
  <c r="B213" i="14"/>
  <c r="B205" i="13"/>
  <c r="B205" i="14"/>
  <c r="B197" i="13"/>
  <c r="B197" i="14"/>
  <c r="B189" i="13"/>
  <c r="B189" i="14"/>
  <c r="B181" i="13"/>
  <c r="B181" i="14"/>
  <c r="B173" i="13"/>
  <c r="B173" i="14"/>
  <c r="B165" i="13"/>
  <c r="B165" i="14"/>
  <c r="B149" i="14"/>
  <c r="B149" i="13"/>
  <c r="B141" i="13"/>
  <c r="B141" i="14"/>
  <c r="B133" i="13"/>
  <c r="B133" i="14"/>
  <c r="B125" i="13"/>
  <c r="B125" i="14"/>
  <c r="B117" i="13"/>
  <c r="B117" i="14"/>
  <c r="B109" i="13"/>
  <c r="B109" i="14"/>
  <c r="B101" i="13"/>
  <c r="B101" i="14"/>
  <c r="B93" i="13"/>
  <c r="B93" i="14"/>
  <c r="B85" i="13"/>
  <c r="B85" i="14"/>
  <c r="B77" i="13"/>
  <c r="B77" i="14"/>
  <c r="B69" i="13"/>
  <c r="B69" i="14"/>
  <c r="B61" i="13"/>
  <c r="B61" i="14"/>
  <c r="B53" i="13"/>
  <c r="B53" i="14"/>
  <c r="B45" i="13"/>
  <c r="B45" i="14"/>
  <c r="B37" i="13"/>
  <c r="B37" i="14"/>
  <c r="B29" i="13"/>
  <c r="B29" i="14"/>
  <c r="B21" i="13"/>
  <c r="B21" i="14"/>
  <c r="B13" i="13"/>
  <c r="B13" i="14"/>
  <c r="D7" i="13"/>
  <c r="D313" i="13"/>
  <c r="D305" i="13"/>
  <c r="D297" i="13"/>
  <c r="D289" i="13"/>
  <c r="D281" i="13"/>
  <c r="D273" i="13"/>
  <c r="D265" i="13"/>
  <c r="D257" i="13"/>
  <c r="D249" i="13"/>
  <c r="D241" i="13"/>
  <c r="D233" i="13"/>
  <c r="D225" i="13"/>
  <c r="D217" i="13"/>
  <c r="D209" i="13"/>
  <c r="D201" i="13"/>
  <c r="D193" i="13"/>
  <c r="D185" i="13"/>
  <c r="D177" i="13"/>
  <c r="D169" i="13"/>
  <c r="D161" i="13"/>
  <c r="D153" i="13"/>
  <c r="D145" i="13"/>
  <c r="D137" i="13"/>
  <c r="D129" i="13"/>
  <c r="D121" i="13"/>
  <c r="D113" i="13"/>
  <c r="D105" i="13"/>
  <c r="D97" i="13"/>
  <c r="D89" i="13"/>
  <c r="D81" i="13"/>
  <c r="D73" i="13"/>
  <c r="D65" i="13"/>
  <c r="D57" i="13"/>
  <c r="D49" i="13"/>
  <c r="D41" i="13"/>
  <c r="D33" i="13"/>
  <c r="D25" i="13"/>
  <c r="D17" i="13"/>
  <c r="D9" i="13"/>
  <c r="D109" i="13"/>
  <c r="B306" i="13"/>
  <c r="B306" i="14"/>
  <c r="B258" i="13"/>
  <c r="B258" i="14"/>
  <c r="B218" i="13"/>
  <c r="B218" i="14"/>
  <c r="B170" i="13"/>
  <c r="B170" i="14"/>
  <c r="B122" i="13"/>
  <c r="B122" i="14"/>
  <c r="B82" i="13"/>
  <c r="B82" i="14"/>
  <c r="B42" i="13"/>
  <c r="B42" i="14"/>
  <c r="B312" i="13"/>
  <c r="B312" i="14"/>
  <c r="B272" i="13"/>
  <c r="B272" i="14"/>
  <c r="B232" i="13"/>
  <c r="B232" i="14"/>
  <c r="B192" i="13"/>
  <c r="B192" i="14"/>
  <c r="B112" i="13"/>
  <c r="B112" i="14"/>
  <c r="B72" i="13"/>
  <c r="B72" i="14"/>
  <c r="B32" i="13"/>
  <c r="B32" i="14"/>
  <c r="D308" i="13"/>
  <c r="D284" i="13"/>
  <c r="D268" i="13"/>
  <c r="D228" i="13"/>
  <c r="D204" i="13"/>
  <c r="D180" i="13"/>
  <c r="D156" i="13"/>
  <c r="D132" i="13"/>
  <c r="D108" i="13"/>
  <c r="D84" i="13"/>
  <c r="D52" i="13"/>
  <c r="B316" i="13"/>
  <c r="B316" i="14"/>
  <c r="B308" i="13"/>
  <c r="B308" i="14"/>
  <c r="B300" i="13"/>
  <c r="B300" i="14"/>
  <c r="B292" i="13"/>
  <c r="B292" i="14"/>
  <c r="B284" i="13"/>
  <c r="B284" i="14"/>
  <c r="B276" i="13"/>
  <c r="B276" i="14"/>
  <c r="B268" i="13"/>
  <c r="B268" i="14"/>
  <c r="B260" i="13"/>
  <c r="B260" i="14"/>
  <c r="B252" i="13"/>
  <c r="B252" i="14"/>
  <c r="B244" i="13"/>
  <c r="B244" i="14"/>
  <c r="B236" i="13"/>
  <c r="B236" i="14"/>
  <c r="B228" i="13"/>
  <c r="B228" i="14"/>
  <c r="B220" i="13"/>
  <c r="B220" i="14"/>
  <c r="B212" i="13"/>
  <c r="B212" i="14"/>
  <c r="B204" i="13"/>
  <c r="B204" i="14"/>
  <c r="B196" i="13"/>
  <c r="B196" i="14"/>
  <c r="B188" i="13"/>
  <c r="B188" i="14"/>
  <c r="B180" i="13"/>
  <c r="B180" i="14"/>
  <c r="B172" i="13"/>
  <c r="B172" i="14"/>
  <c r="B164" i="13"/>
  <c r="B164" i="14"/>
  <c r="B156" i="13"/>
  <c r="B156" i="14"/>
  <c r="B148" i="13"/>
  <c r="B148" i="14"/>
  <c r="B140" i="13"/>
  <c r="B140" i="14"/>
  <c r="B132" i="13"/>
  <c r="B132" i="14"/>
  <c r="B124" i="13"/>
  <c r="B124" i="14"/>
  <c r="B116" i="13"/>
  <c r="B116" i="14"/>
  <c r="B108" i="13"/>
  <c r="B108" i="14"/>
  <c r="B100" i="13"/>
  <c r="B100" i="14"/>
  <c r="B92" i="13"/>
  <c r="B92" i="14"/>
  <c r="B84" i="13"/>
  <c r="B84" i="14"/>
  <c r="B76" i="13"/>
  <c r="B76" i="14"/>
  <c r="B68" i="13"/>
  <c r="B68" i="14"/>
  <c r="B60" i="13"/>
  <c r="B60" i="14"/>
  <c r="B52" i="13"/>
  <c r="B52" i="14"/>
  <c r="B44" i="13"/>
  <c r="B44" i="14"/>
  <c r="B36" i="13"/>
  <c r="B36" i="14"/>
  <c r="B28" i="13"/>
  <c r="B28" i="14"/>
  <c r="B20" i="13"/>
  <c r="B20" i="14"/>
  <c r="B12" i="13"/>
  <c r="B12" i="14"/>
  <c r="D320" i="13"/>
  <c r="D312" i="13"/>
  <c r="D304" i="13"/>
  <c r="D296" i="13"/>
  <c r="D288" i="13"/>
  <c r="D272" i="13"/>
  <c r="D264" i="13"/>
  <c r="D256" i="13"/>
  <c r="D248" i="13"/>
  <c r="D240" i="13"/>
  <c r="D232" i="13"/>
  <c r="D224" i="13"/>
  <c r="D216" i="13"/>
  <c r="D208" i="13"/>
  <c r="D200" i="13"/>
  <c r="D192" i="13"/>
  <c r="D184" i="13"/>
  <c r="D176" i="13"/>
  <c r="D168" i="13"/>
  <c r="D160" i="13"/>
  <c r="D152" i="13"/>
  <c r="D144" i="13"/>
  <c r="D136" i="13"/>
  <c r="D128" i="13"/>
  <c r="D120" i="13"/>
  <c r="D112" i="13"/>
  <c r="D104" i="13"/>
  <c r="D96" i="13"/>
  <c r="D88" i="13"/>
  <c r="D80" i="13"/>
  <c r="D64" i="13"/>
  <c r="D56" i="13"/>
  <c r="D48" i="13"/>
  <c r="D40" i="13"/>
  <c r="B152" i="13"/>
  <c r="B314" i="13"/>
  <c r="B314" i="14"/>
  <c r="B266" i="13"/>
  <c r="B266" i="14"/>
  <c r="B162" i="13"/>
  <c r="B162" i="14"/>
  <c r="B114" i="13"/>
  <c r="B114" i="14"/>
  <c r="B74" i="13"/>
  <c r="B74" i="14"/>
  <c r="B26" i="13"/>
  <c r="B26" i="14"/>
  <c r="B296" i="13"/>
  <c r="B296" i="14"/>
  <c r="B256" i="13"/>
  <c r="B256" i="14"/>
  <c r="B216" i="13"/>
  <c r="B216" i="14"/>
  <c r="B176" i="13"/>
  <c r="B176" i="14"/>
  <c r="B136" i="13"/>
  <c r="B136" i="14"/>
  <c r="B96" i="13"/>
  <c r="B96" i="14"/>
  <c r="B56" i="13"/>
  <c r="B56" i="14"/>
  <c r="B16" i="13"/>
  <c r="B16" i="14"/>
  <c r="D316" i="13"/>
  <c r="D276" i="13"/>
  <c r="D260" i="13"/>
  <c r="D220" i="13"/>
  <c r="D212" i="13"/>
  <c r="D172" i="13"/>
  <c r="D148" i="13"/>
  <c r="D124" i="13"/>
  <c r="D100" i="13"/>
  <c r="D76" i="13"/>
  <c r="D60" i="13"/>
  <c r="B210" i="13"/>
  <c r="B315" i="13"/>
  <c r="B315" i="14"/>
  <c r="B307" i="13"/>
  <c r="B307" i="14"/>
  <c r="B299" i="13"/>
  <c r="B299" i="14"/>
  <c r="B291" i="13"/>
  <c r="B291" i="14"/>
  <c r="B283" i="13"/>
  <c r="B283" i="14"/>
  <c r="B275" i="13"/>
  <c r="B275" i="14"/>
  <c r="B267" i="13"/>
  <c r="B267" i="14"/>
  <c r="B259" i="13"/>
  <c r="B259" i="14"/>
  <c r="B251" i="13"/>
  <c r="B251" i="14"/>
  <c r="B243" i="13"/>
  <c r="B243" i="14"/>
  <c r="B235" i="13"/>
  <c r="B235" i="14"/>
  <c r="B227" i="13"/>
  <c r="B227" i="14"/>
  <c r="B219" i="13"/>
  <c r="B219" i="14"/>
  <c r="B211" i="13"/>
  <c r="B211" i="14"/>
  <c r="B203" i="13"/>
  <c r="B203" i="14"/>
  <c r="B195" i="13"/>
  <c r="B195" i="14"/>
  <c r="B187" i="13"/>
  <c r="B187" i="14"/>
  <c r="B179" i="13"/>
  <c r="B179" i="14"/>
  <c r="B171" i="13"/>
  <c r="B171" i="14"/>
  <c r="B163" i="13"/>
  <c r="B163" i="14"/>
  <c r="B155" i="13"/>
  <c r="B155" i="14"/>
  <c r="B147" i="13"/>
  <c r="B147" i="14"/>
  <c r="B139" i="13"/>
  <c r="B139" i="14"/>
  <c r="B131" i="13"/>
  <c r="B131" i="14"/>
  <c r="B123" i="13"/>
  <c r="B123" i="14"/>
  <c r="B115" i="13"/>
  <c r="B115" i="14"/>
  <c r="B107" i="13"/>
  <c r="B107" i="14"/>
  <c r="B99" i="13"/>
  <c r="B99" i="14"/>
  <c r="B91" i="13"/>
  <c r="B91" i="14"/>
  <c r="B83" i="13"/>
  <c r="B83" i="14"/>
  <c r="B75" i="13"/>
  <c r="B75" i="14"/>
  <c r="B67" i="13"/>
  <c r="B67" i="14"/>
  <c r="B59" i="13"/>
  <c r="B59" i="14"/>
  <c r="B51" i="13"/>
  <c r="B51" i="14"/>
  <c r="B43" i="13"/>
  <c r="B43" i="14"/>
  <c r="B35" i="13"/>
  <c r="B35" i="14"/>
  <c r="B27" i="13"/>
  <c r="B27" i="14"/>
  <c r="B19" i="13"/>
  <c r="B19" i="14"/>
  <c r="B11" i="13"/>
  <c r="B11" i="14"/>
  <c r="D319" i="13"/>
  <c r="D311" i="13"/>
  <c r="D303" i="13"/>
  <c r="D295" i="13"/>
  <c r="D287" i="13"/>
  <c r="D279" i="13"/>
  <c r="D271" i="13"/>
  <c r="D263" i="13"/>
  <c r="D255" i="13"/>
  <c r="D247" i="13"/>
  <c r="D239" i="13"/>
  <c r="D231" i="13"/>
  <c r="D223" i="13"/>
  <c r="D215" i="13"/>
  <c r="D207" i="13"/>
  <c r="D199" i="13"/>
  <c r="D191" i="13"/>
  <c r="D183" i="13"/>
  <c r="D175" i="13"/>
  <c r="D167" i="13"/>
  <c r="D159" i="13"/>
  <c r="D151" i="13"/>
  <c r="D143" i="13"/>
  <c r="D135" i="13"/>
  <c r="D127" i="13"/>
  <c r="D119" i="13"/>
  <c r="D111" i="13"/>
  <c r="D103" i="13"/>
  <c r="D95" i="13"/>
  <c r="D87" i="13"/>
  <c r="D79" i="13"/>
  <c r="D71" i="13"/>
  <c r="D63" i="13"/>
  <c r="D55" i="13"/>
  <c r="B157" i="13"/>
  <c r="D42" i="13"/>
  <c r="D34" i="13"/>
  <c r="D26" i="13"/>
  <c r="D18" i="13"/>
  <c r="D10" i="13"/>
  <c r="D32" i="13"/>
  <c r="D24" i="13"/>
  <c r="D16" i="13"/>
  <c r="D8" i="13"/>
  <c r="D47" i="13"/>
  <c r="D39" i="13"/>
  <c r="D31" i="13"/>
  <c r="D23" i="13"/>
  <c r="D15" i="13"/>
  <c r="D38" i="13"/>
  <c r="D30" i="13"/>
  <c r="D22" i="13"/>
  <c r="D14" i="13"/>
  <c r="D37" i="13"/>
  <c r="D29" i="13"/>
  <c r="D21" i="13"/>
  <c r="D13" i="13"/>
  <c r="D36" i="13"/>
  <c r="D28" i="13"/>
  <c r="D20" i="13"/>
  <c r="D12" i="13"/>
  <c r="N15" i="33"/>
  <c r="H322" i="9" l="1"/>
  <c r="K322" i="9"/>
  <c r="L322" i="9" s="1"/>
  <c r="N322" i="9" s="1"/>
  <c r="H323" i="9"/>
  <c r="K323" i="9"/>
  <c r="L323" i="9" s="1"/>
  <c r="N323" i="9" s="1"/>
  <c r="M36" i="70"/>
  <c r="J40" i="70" s="1"/>
  <c r="J42" i="70" s="1"/>
  <c r="AA71" i="31"/>
  <c r="AC71" i="31"/>
  <c r="AB71" i="31"/>
  <c r="AB139" i="31"/>
  <c r="AA139" i="31"/>
  <c r="AC139" i="31"/>
  <c r="AA192" i="31"/>
  <c r="AB192" i="31"/>
  <c r="AC192" i="31"/>
  <c r="AA18" i="31"/>
  <c r="AB18" i="31"/>
  <c r="AC18" i="31"/>
  <c r="AA39" i="31"/>
  <c r="AB39" i="31"/>
  <c r="AC39" i="31"/>
  <c r="AA37" i="31"/>
  <c r="AB37" i="31"/>
  <c r="AC37" i="31"/>
  <c r="N29" i="13"/>
  <c r="L29" i="13"/>
  <c r="J29" i="13"/>
  <c r="J31" i="13"/>
  <c r="N31" i="13"/>
  <c r="L31" i="13"/>
  <c r="N18" i="13"/>
  <c r="L18" i="13"/>
  <c r="J18" i="13"/>
  <c r="L79" i="13"/>
  <c r="J79" i="13"/>
  <c r="N79" i="13"/>
  <c r="N143" i="13"/>
  <c r="L143" i="13"/>
  <c r="J143" i="13"/>
  <c r="N207" i="13"/>
  <c r="L207" i="13"/>
  <c r="J207" i="13"/>
  <c r="N271" i="13"/>
  <c r="L271" i="13"/>
  <c r="J271" i="13"/>
  <c r="N76" i="13"/>
  <c r="L76" i="13"/>
  <c r="J76" i="13"/>
  <c r="N276" i="13"/>
  <c r="L276" i="13"/>
  <c r="J276" i="13"/>
  <c r="N48" i="13"/>
  <c r="L48" i="13"/>
  <c r="J48" i="13"/>
  <c r="N112" i="13"/>
  <c r="L112" i="13"/>
  <c r="J112" i="13"/>
  <c r="N176" i="13"/>
  <c r="L176" i="13"/>
  <c r="J176" i="13"/>
  <c r="N240" i="13"/>
  <c r="L240" i="13"/>
  <c r="J240" i="13"/>
  <c r="N204" i="13"/>
  <c r="L204" i="13"/>
  <c r="J204" i="13"/>
  <c r="N57" i="13"/>
  <c r="L57" i="13"/>
  <c r="J57" i="13"/>
  <c r="N121" i="13"/>
  <c r="L121" i="13"/>
  <c r="J121" i="13"/>
  <c r="N185" i="13"/>
  <c r="L185" i="13"/>
  <c r="J185" i="13"/>
  <c r="N249" i="13"/>
  <c r="L249" i="13"/>
  <c r="J249" i="13"/>
  <c r="J82" i="13"/>
  <c r="N82" i="13"/>
  <c r="L82" i="13"/>
  <c r="L146" i="13"/>
  <c r="J146" i="13"/>
  <c r="N146" i="13"/>
  <c r="L210" i="13"/>
  <c r="J210" i="13"/>
  <c r="N210" i="13"/>
  <c r="L274" i="13"/>
  <c r="J274" i="13"/>
  <c r="N274" i="13"/>
  <c r="N196" i="13"/>
  <c r="L196" i="13"/>
  <c r="J196" i="13"/>
  <c r="N51" i="13"/>
  <c r="L51" i="13"/>
  <c r="J51" i="13"/>
  <c r="N115" i="13"/>
  <c r="L115" i="13"/>
  <c r="J115" i="13"/>
  <c r="N179" i="13"/>
  <c r="L179" i="13"/>
  <c r="J179" i="13"/>
  <c r="N251" i="13"/>
  <c r="L251" i="13"/>
  <c r="J251" i="13"/>
  <c r="J93" i="13"/>
  <c r="N93" i="13"/>
  <c r="L93" i="13"/>
  <c r="J165" i="13"/>
  <c r="N165" i="13"/>
  <c r="L165" i="13"/>
  <c r="J229" i="13"/>
  <c r="N229" i="13"/>
  <c r="L229" i="13"/>
  <c r="J293" i="13"/>
  <c r="N293" i="13"/>
  <c r="L293" i="13"/>
  <c r="N46" i="13"/>
  <c r="L46" i="13"/>
  <c r="J46" i="13"/>
  <c r="N110" i="13"/>
  <c r="L110" i="13"/>
  <c r="J110" i="13"/>
  <c r="N174" i="13"/>
  <c r="L174" i="13"/>
  <c r="J174" i="13"/>
  <c r="N238" i="13"/>
  <c r="L238" i="13"/>
  <c r="J238" i="13"/>
  <c r="N72" i="13"/>
  <c r="L72" i="13"/>
  <c r="J72" i="13"/>
  <c r="N37" i="13"/>
  <c r="L37" i="13"/>
  <c r="J37" i="13"/>
  <c r="J39" i="13"/>
  <c r="N39" i="13"/>
  <c r="L39" i="13"/>
  <c r="N26" i="13"/>
  <c r="L26" i="13"/>
  <c r="J26" i="13"/>
  <c r="N87" i="13"/>
  <c r="L87" i="13"/>
  <c r="J87" i="13"/>
  <c r="N151" i="13"/>
  <c r="L151" i="13"/>
  <c r="J151" i="13"/>
  <c r="N215" i="13"/>
  <c r="L215" i="13"/>
  <c r="J215" i="13"/>
  <c r="N279" i="13"/>
  <c r="L279" i="13"/>
  <c r="J279" i="13"/>
  <c r="N100" i="13"/>
  <c r="L100" i="13"/>
  <c r="J100" i="13"/>
  <c r="N56" i="13"/>
  <c r="L56" i="13"/>
  <c r="J56" i="13"/>
  <c r="N120" i="13"/>
  <c r="L120" i="13"/>
  <c r="J120" i="13"/>
  <c r="N184" i="13"/>
  <c r="L184" i="13"/>
  <c r="J184" i="13"/>
  <c r="N248" i="13"/>
  <c r="L248" i="13"/>
  <c r="J248" i="13"/>
  <c r="N228" i="13"/>
  <c r="L228" i="13"/>
  <c r="J228" i="13"/>
  <c r="J109" i="13"/>
  <c r="N109" i="13"/>
  <c r="L109" i="13"/>
  <c r="N65" i="13"/>
  <c r="L65" i="13"/>
  <c r="J65" i="13"/>
  <c r="N129" i="13"/>
  <c r="L129" i="13"/>
  <c r="J129" i="13"/>
  <c r="N193" i="13"/>
  <c r="L193" i="13"/>
  <c r="J193" i="13"/>
  <c r="N257" i="13"/>
  <c r="L257" i="13"/>
  <c r="J257" i="13"/>
  <c r="L90" i="13"/>
  <c r="J90" i="13"/>
  <c r="N90" i="13"/>
  <c r="L154" i="13"/>
  <c r="J154" i="13"/>
  <c r="N154" i="13"/>
  <c r="L218" i="13"/>
  <c r="J218" i="13"/>
  <c r="N218" i="13"/>
  <c r="L282" i="13"/>
  <c r="J282" i="13"/>
  <c r="N282" i="13"/>
  <c r="N252" i="13"/>
  <c r="L252" i="13"/>
  <c r="J252" i="13"/>
  <c r="N187" i="13"/>
  <c r="L187" i="13"/>
  <c r="J187" i="13"/>
  <c r="N59" i="13"/>
  <c r="L59" i="13"/>
  <c r="J59" i="13"/>
  <c r="N123" i="13"/>
  <c r="L123" i="13"/>
  <c r="J123" i="13"/>
  <c r="N195" i="13"/>
  <c r="L195" i="13"/>
  <c r="J195" i="13"/>
  <c r="N259" i="13"/>
  <c r="L259" i="13"/>
  <c r="J259" i="13"/>
  <c r="L44" i="13"/>
  <c r="J44" i="13"/>
  <c r="N44" i="13"/>
  <c r="N280" i="13"/>
  <c r="L280" i="13"/>
  <c r="J280" i="13"/>
  <c r="J101" i="13"/>
  <c r="N101" i="13"/>
  <c r="L101" i="13"/>
  <c r="J173" i="13"/>
  <c r="N173" i="13"/>
  <c r="L173" i="13"/>
  <c r="J237" i="13"/>
  <c r="N237" i="13"/>
  <c r="L237" i="13"/>
  <c r="N54" i="13"/>
  <c r="L54" i="13"/>
  <c r="J54" i="13"/>
  <c r="N118" i="13"/>
  <c r="L118" i="13"/>
  <c r="J118" i="13"/>
  <c r="N182" i="13"/>
  <c r="L182" i="13"/>
  <c r="J182" i="13"/>
  <c r="N246" i="13"/>
  <c r="L246" i="13"/>
  <c r="J246" i="13"/>
  <c r="L12" i="13"/>
  <c r="J12" i="13"/>
  <c r="N12" i="13"/>
  <c r="N14" i="13"/>
  <c r="L14" i="13"/>
  <c r="J14" i="13"/>
  <c r="J47" i="13"/>
  <c r="N47" i="13"/>
  <c r="L47" i="13"/>
  <c r="N34" i="13"/>
  <c r="L34" i="13"/>
  <c r="J34" i="13"/>
  <c r="N95" i="13"/>
  <c r="L95" i="13"/>
  <c r="J95" i="13"/>
  <c r="N159" i="13"/>
  <c r="L159" i="13"/>
  <c r="J159" i="13"/>
  <c r="N223" i="13"/>
  <c r="L223" i="13"/>
  <c r="J223" i="13"/>
  <c r="N287" i="13"/>
  <c r="L287" i="13"/>
  <c r="J287" i="13"/>
  <c r="N124" i="13"/>
  <c r="L124" i="13"/>
  <c r="J124" i="13"/>
  <c r="N64" i="13"/>
  <c r="L64" i="13"/>
  <c r="J64" i="13"/>
  <c r="N128" i="13"/>
  <c r="L128" i="13"/>
  <c r="J128" i="13"/>
  <c r="N192" i="13"/>
  <c r="L192" i="13"/>
  <c r="J192" i="13"/>
  <c r="N256" i="13"/>
  <c r="L256" i="13"/>
  <c r="J256" i="13"/>
  <c r="L52" i="13"/>
  <c r="J52" i="13"/>
  <c r="N52" i="13"/>
  <c r="N268" i="13"/>
  <c r="L268" i="13"/>
  <c r="J268" i="13"/>
  <c r="N9" i="13"/>
  <c r="L9" i="13"/>
  <c r="J9" i="13"/>
  <c r="N73" i="13"/>
  <c r="L73" i="13"/>
  <c r="J73" i="13"/>
  <c r="N137" i="13"/>
  <c r="L137" i="13"/>
  <c r="J137" i="13"/>
  <c r="N201" i="13"/>
  <c r="L201" i="13"/>
  <c r="J201" i="13"/>
  <c r="N265" i="13"/>
  <c r="L265" i="13"/>
  <c r="J265" i="13"/>
  <c r="L98" i="13"/>
  <c r="J98" i="13"/>
  <c r="N98" i="13"/>
  <c r="L162" i="13"/>
  <c r="J162" i="13"/>
  <c r="N162" i="13"/>
  <c r="L226" i="13"/>
  <c r="J226" i="13"/>
  <c r="N226" i="13"/>
  <c r="L290" i="13"/>
  <c r="J290" i="13"/>
  <c r="N290" i="13"/>
  <c r="N67" i="13"/>
  <c r="L67" i="13"/>
  <c r="J67" i="13"/>
  <c r="N131" i="13"/>
  <c r="L131" i="13"/>
  <c r="J131" i="13"/>
  <c r="N203" i="13"/>
  <c r="L203" i="13"/>
  <c r="J203" i="13"/>
  <c r="N267" i="13"/>
  <c r="L267" i="13"/>
  <c r="J267" i="13"/>
  <c r="N92" i="13"/>
  <c r="L92" i="13"/>
  <c r="J92" i="13"/>
  <c r="N45" i="13"/>
  <c r="L45" i="13"/>
  <c r="J45" i="13"/>
  <c r="J117" i="13"/>
  <c r="N117" i="13"/>
  <c r="L117" i="13"/>
  <c r="J181" i="13"/>
  <c r="N181" i="13"/>
  <c r="L181" i="13"/>
  <c r="J245" i="13"/>
  <c r="N245" i="13"/>
  <c r="L245" i="13"/>
  <c r="N62" i="13"/>
  <c r="L62" i="13"/>
  <c r="J62" i="13"/>
  <c r="N126" i="13"/>
  <c r="L126" i="13"/>
  <c r="J126" i="13"/>
  <c r="N190" i="13"/>
  <c r="L190" i="13"/>
  <c r="J190" i="13"/>
  <c r="N254" i="13"/>
  <c r="L254" i="13"/>
  <c r="J254" i="13"/>
  <c r="L20" i="13"/>
  <c r="J20" i="13"/>
  <c r="N20" i="13"/>
  <c r="N22" i="13"/>
  <c r="L22" i="13"/>
  <c r="J22" i="13"/>
  <c r="N8" i="13"/>
  <c r="L8" i="13"/>
  <c r="J8" i="13"/>
  <c r="N42" i="13"/>
  <c r="L42" i="13"/>
  <c r="J42" i="13"/>
  <c r="N103" i="13"/>
  <c r="L103" i="13"/>
  <c r="J103" i="13"/>
  <c r="N167" i="13"/>
  <c r="L167" i="13"/>
  <c r="J167" i="13"/>
  <c r="N231" i="13"/>
  <c r="L231" i="13"/>
  <c r="J231" i="13"/>
  <c r="N295" i="13"/>
  <c r="L295" i="13"/>
  <c r="J295" i="13"/>
  <c r="N148" i="13"/>
  <c r="L148" i="13"/>
  <c r="J148" i="13"/>
  <c r="N136" i="13"/>
  <c r="L136" i="13"/>
  <c r="J136" i="13"/>
  <c r="N200" i="13"/>
  <c r="L200" i="13"/>
  <c r="J200" i="13"/>
  <c r="N264" i="13"/>
  <c r="L264" i="13"/>
  <c r="J264" i="13"/>
  <c r="N84" i="13"/>
  <c r="L84" i="13"/>
  <c r="J84" i="13"/>
  <c r="N284" i="13"/>
  <c r="L284" i="13"/>
  <c r="J284" i="13"/>
  <c r="N17" i="13"/>
  <c r="L17" i="13"/>
  <c r="J17" i="13"/>
  <c r="N81" i="13"/>
  <c r="L81" i="13"/>
  <c r="J81" i="13"/>
  <c r="N145" i="13"/>
  <c r="L145" i="13"/>
  <c r="J145" i="13"/>
  <c r="N209" i="13"/>
  <c r="L209" i="13"/>
  <c r="J209" i="13"/>
  <c r="N273" i="13"/>
  <c r="L273" i="13"/>
  <c r="J273" i="13"/>
  <c r="L106" i="13"/>
  <c r="J106" i="13"/>
  <c r="N106" i="13"/>
  <c r="L170" i="13"/>
  <c r="J170" i="13"/>
  <c r="N170" i="13"/>
  <c r="L234" i="13"/>
  <c r="J234" i="13"/>
  <c r="N234" i="13"/>
  <c r="N11" i="13"/>
  <c r="L11" i="13"/>
  <c r="J11" i="13"/>
  <c r="N75" i="13"/>
  <c r="L75" i="13"/>
  <c r="J75" i="13"/>
  <c r="N139" i="13"/>
  <c r="L139" i="13"/>
  <c r="J139" i="13"/>
  <c r="N211" i="13"/>
  <c r="L211" i="13"/>
  <c r="J211" i="13"/>
  <c r="N275" i="13"/>
  <c r="L275" i="13"/>
  <c r="J275" i="13"/>
  <c r="N140" i="13"/>
  <c r="L140" i="13"/>
  <c r="J140" i="13"/>
  <c r="N53" i="13"/>
  <c r="L53" i="13"/>
  <c r="J53" i="13"/>
  <c r="J125" i="13"/>
  <c r="N125" i="13"/>
  <c r="L125" i="13"/>
  <c r="J189" i="13"/>
  <c r="N189" i="13"/>
  <c r="L189" i="13"/>
  <c r="J253" i="13"/>
  <c r="N253" i="13"/>
  <c r="L253" i="13"/>
  <c r="N70" i="13"/>
  <c r="L70" i="13"/>
  <c r="J70" i="13"/>
  <c r="N134" i="13"/>
  <c r="L134" i="13"/>
  <c r="J134" i="13"/>
  <c r="N198" i="13"/>
  <c r="L198" i="13"/>
  <c r="J198" i="13"/>
  <c r="N262" i="13"/>
  <c r="L262" i="13"/>
  <c r="J262" i="13"/>
  <c r="L28" i="13"/>
  <c r="J28" i="13"/>
  <c r="N28" i="13"/>
  <c r="N30" i="13"/>
  <c r="L30" i="13"/>
  <c r="J30" i="13"/>
  <c r="N16" i="13"/>
  <c r="L16" i="13"/>
  <c r="J16" i="13"/>
  <c r="N111" i="13"/>
  <c r="L111" i="13"/>
  <c r="J111" i="13"/>
  <c r="N175" i="13"/>
  <c r="L175" i="13"/>
  <c r="J175" i="13"/>
  <c r="N239" i="13"/>
  <c r="L239" i="13"/>
  <c r="J239" i="13"/>
  <c r="N172" i="13"/>
  <c r="L172" i="13"/>
  <c r="J172" i="13"/>
  <c r="N80" i="13"/>
  <c r="L80" i="13"/>
  <c r="J80" i="13"/>
  <c r="N144" i="13"/>
  <c r="L144" i="13"/>
  <c r="J144" i="13"/>
  <c r="N208" i="13"/>
  <c r="L208" i="13"/>
  <c r="J208" i="13"/>
  <c r="N272" i="13"/>
  <c r="L272" i="13"/>
  <c r="J272" i="13"/>
  <c r="N108" i="13"/>
  <c r="L108" i="13"/>
  <c r="J108" i="13"/>
  <c r="N25" i="13"/>
  <c r="L25" i="13"/>
  <c r="J25" i="13"/>
  <c r="N89" i="13"/>
  <c r="L89" i="13"/>
  <c r="J89" i="13"/>
  <c r="N153" i="13"/>
  <c r="L153" i="13"/>
  <c r="J153" i="13"/>
  <c r="N217" i="13"/>
  <c r="L217" i="13"/>
  <c r="J217" i="13"/>
  <c r="N281" i="13"/>
  <c r="L281" i="13"/>
  <c r="J281" i="13"/>
  <c r="N50" i="13"/>
  <c r="L50" i="13"/>
  <c r="J50" i="13"/>
  <c r="L178" i="13"/>
  <c r="J178" i="13"/>
  <c r="N178" i="13"/>
  <c r="L242" i="13"/>
  <c r="J242" i="13"/>
  <c r="N242" i="13"/>
  <c r="N19" i="13"/>
  <c r="L19" i="13"/>
  <c r="J19" i="13"/>
  <c r="N83" i="13"/>
  <c r="L83" i="13"/>
  <c r="J83" i="13"/>
  <c r="N147" i="13"/>
  <c r="L147" i="13"/>
  <c r="J147" i="13"/>
  <c r="N219" i="13"/>
  <c r="L219" i="13"/>
  <c r="J219" i="13"/>
  <c r="N283" i="13"/>
  <c r="L283" i="13"/>
  <c r="J283" i="13"/>
  <c r="N188" i="13"/>
  <c r="L188" i="13"/>
  <c r="J188" i="13"/>
  <c r="N61" i="13"/>
  <c r="L61" i="13"/>
  <c r="J61" i="13"/>
  <c r="J133" i="13"/>
  <c r="N133" i="13"/>
  <c r="L133" i="13"/>
  <c r="J197" i="13"/>
  <c r="N197" i="13"/>
  <c r="L197" i="13"/>
  <c r="J261" i="13"/>
  <c r="N261" i="13"/>
  <c r="L261" i="13"/>
  <c r="N78" i="13"/>
  <c r="L78" i="13"/>
  <c r="J78" i="13"/>
  <c r="N142" i="13"/>
  <c r="L142" i="13"/>
  <c r="J142" i="13"/>
  <c r="N206" i="13"/>
  <c r="L206" i="13"/>
  <c r="J206" i="13"/>
  <c r="N270" i="13"/>
  <c r="L270" i="13"/>
  <c r="J270" i="13"/>
  <c r="AC121" i="31"/>
  <c r="AA121" i="31"/>
  <c r="AB121" i="31"/>
  <c r="L36" i="13"/>
  <c r="J36" i="13"/>
  <c r="N36" i="13"/>
  <c r="N38" i="13"/>
  <c r="L38" i="13"/>
  <c r="J38" i="13"/>
  <c r="N24" i="13"/>
  <c r="L24" i="13"/>
  <c r="J24" i="13"/>
  <c r="J55" i="13"/>
  <c r="N55" i="13"/>
  <c r="L55" i="13"/>
  <c r="N119" i="13"/>
  <c r="L119" i="13"/>
  <c r="J119" i="13"/>
  <c r="N183" i="13"/>
  <c r="L183" i="13"/>
  <c r="J183" i="13"/>
  <c r="N247" i="13"/>
  <c r="L247" i="13"/>
  <c r="J247" i="13"/>
  <c r="N212" i="13"/>
  <c r="L212" i="13"/>
  <c r="J212" i="13"/>
  <c r="N88" i="13"/>
  <c r="L88" i="13"/>
  <c r="J88" i="13"/>
  <c r="N152" i="13"/>
  <c r="L152" i="13"/>
  <c r="J152" i="13"/>
  <c r="N216" i="13"/>
  <c r="L216" i="13"/>
  <c r="J216" i="13"/>
  <c r="N288" i="13"/>
  <c r="L288" i="13"/>
  <c r="J288" i="13"/>
  <c r="N132" i="13"/>
  <c r="L132" i="13"/>
  <c r="J132" i="13"/>
  <c r="N33" i="13"/>
  <c r="L33" i="13"/>
  <c r="J33" i="13"/>
  <c r="N97" i="13"/>
  <c r="L97" i="13"/>
  <c r="J97" i="13"/>
  <c r="N161" i="13"/>
  <c r="L161" i="13"/>
  <c r="J161" i="13"/>
  <c r="N225" i="13"/>
  <c r="L225" i="13"/>
  <c r="J225" i="13"/>
  <c r="N289" i="13"/>
  <c r="L289" i="13"/>
  <c r="J289" i="13"/>
  <c r="N58" i="13"/>
  <c r="L58" i="13"/>
  <c r="J58" i="13"/>
  <c r="L122" i="13"/>
  <c r="J122" i="13"/>
  <c r="N122" i="13"/>
  <c r="L186" i="13"/>
  <c r="J186" i="13"/>
  <c r="N186" i="13"/>
  <c r="L250" i="13"/>
  <c r="J250" i="13"/>
  <c r="N250" i="13"/>
  <c r="L68" i="13"/>
  <c r="J68" i="13"/>
  <c r="N68" i="13"/>
  <c r="N27" i="13"/>
  <c r="L27" i="13"/>
  <c r="J27" i="13"/>
  <c r="N91" i="13"/>
  <c r="L91" i="13"/>
  <c r="J91" i="13"/>
  <c r="N155" i="13"/>
  <c r="L155" i="13"/>
  <c r="J155" i="13"/>
  <c r="N227" i="13"/>
  <c r="L227" i="13"/>
  <c r="J227" i="13"/>
  <c r="N291" i="13"/>
  <c r="L291" i="13"/>
  <c r="J291" i="13"/>
  <c r="N244" i="13"/>
  <c r="L244" i="13"/>
  <c r="J244" i="13"/>
  <c r="N69" i="13"/>
  <c r="L69" i="13"/>
  <c r="J69" i="13"/>
  <c r="J141" i="13"/>
  <c r="N141" i="13"/>
  <c r="L141" i="13"/>
  <c r="J205" i="13"/>
  <c r="N205" i="13"/>
  <c r="L205" i="13"/>
  <c r="J269" i="13"/>
  <c r="N269" i="13"/>
  <c r="L269" i="13"/>
  <c r="N86" i="13"/>
  <c r="L86" i="13"/>
  <c r="J86" i="13"/>
  <c r="N150" i="13"/>
  <c r="L150" i="13"/>
  <c r="J150" i="13"/>
  <c r="N214" i="13"/>
  <c r="L214" i="13"/>
  <c r="J214" i="13"/>
  <c r="N278" i="13"/>
  <c r="L278" i="13"/>
  <c r="J278" i="13"/>
  <c r="L114" i="13"/>
  <c r="J114" i="13"/>
  <c r="N114" i="13"/>
  <c r="N13" i="13"/>
  <c r="L13" i="13"/>
  <c r="J13" i="13"/>
  <c r="J15" i="13"/>
  <c r="N15" i="13"/>
  <c r="L15" i="13"/>
  <c r="N32" i="13"/>
  <c r="L32" i="13"/>
  <c r="J32" i="13"/>
  <c r="J63" i="13"/>
  <c r="N63" i="13"/>
  <c r="L63" i="13"/>
  <c r="N127" i="13"/>
  <c r="L127" i="13"/>
  <c r="J127" i="13"/>
  <c r="N191" i="13"/>
  <c r="L191" i="13"/>
  <c r="J191" i="13"/>
  <c r="N255" i="13"/>
  <c r="L255" i="13"/>
  <c r="J255" i="13"/>
  <c r="N220" i="13"/>
  <c r="L220" i="13"/>
  <c r="J220" i="13"/>
  <c r="N96" i="13"/>
  <c r="L96" i="13"/>
  <c r="J96" i="13"/>
  <c r="N160" i="13"/>
  <c r="L160" i="13"/>
  <c r="J160" i="13"/>
  <c r="N224" i="13"/>
  <c r="L224" i="13"/>
  <c r="J224" i="13"/>
  <c r="N296" i="13"/>
  <c r="L296" i="13"/>
  <c r="J296" i="13"/>
  <c r="N156" i="13"/>
  <c r="L156" i="13"/>
  <c r="J156" i="13"/>
  <c r="N41" i="13"/>
  <c r="L41" i="13"/>
  <c r="J41" i="13"/>
  <c r="N105" i="13"/>
  <c r="L105" i="13"/>
  <c r="J105" i="13"/>
  <c r="N169" i="13"/>
  <c r="L169" i="13"/>
  <c r="J169" i="13"/>
  <c r="N233" i="13"/>
  <c r="L233" i="13"/>
  <c r="J233" i="13"/>
  <c r="N297" i="13"/>
  <c r="L297" i="13"/>
  <c r="J297" i="13"/>
  <c r="N236" i="13"/>
  <c r="L236" i="13"/>
  <c r="J236" i="13"/>
  <c r="N66" i="13"/>
  <c r="L66" i="13"/>
  <c r="J66" i="13"/>
  <c r="L130" i="13"/>
  <c r="J130" i="13"/>
  <c r="N130" i="13"/>
  <c r="L194" i="13"/>
  <c r="J194" i="13"/>
  <c r="N194" i="13"/>
  <c r="L258" i="13"/>
  <c r="J258" i="13"/>
  <c r="N258" i="13"/>
  <c r="N116" i="13"/>
  <c r="L116" i="13"/>
  <c r="J116" i="13"/>
  <c r="N35" i="13"/>
  <c r="L35" i="13"/>
  <c r="J35" i="13"/>
  <c r="N99" i="13"/>
  <c r="L99" i="13"/>
  <c r="J99" i="13"/>
  <c r="N163" i="13"/>
  <c r="L163" i="13"/>
  <c r="J163" i="13"/>
  <c r="N235" i="13"/>
  <c r="L235" i="13"/>
  <c r="J235" i="13"/>
  <c r="N292" i="13"/>
  <c r="L292" i="13"/>
  <c r="J292" i="13"/>
  <c r="N77" i="13"/>
  <c r="L77" i="13"/>
  <c r="J77" i="13"/>
  <c r="J149" i="13"/>
  <c r="N149" i="13"/>
  <c r="L149" i="13"/>
  <c r="J213" i="13"/>
  <c r="N213" i="13"/>
  <c r="L213" i="13"/>
  <c r="J277" i="13"/>
  <c r="N277" i="13"/>
  <c r="L277" i="13"/>
  <c r="N94" i="13"/>
  <c r="L94" i="13"/>
  <c r="J94" i="13"/>
  <c r="N158" i="13"/>
  <c r="L158" i="13"/>
  <c r="J158" i="13"/>
  <c r="N222" i="13"/>
  <c r="L222" i="13"/>
  <c r="J222" i="13"/>
  <c r="N286" i="13"/>
  <c r="L286" i="13"/>
  <c r="J286" i="13"/>
  <c r="AA109" i="31"/>
  <c r="AB109" i="31"/>
  <c r="AC109" i="31"/>
  <c r="N21" i="13"/>
  <c r="L21" i="13"/>
  <c r="J21" i="13"/>
  <c r="J23" i="13"/>
  <c r="N23" i="13"/>
  <c r="L23" i="13"/>
  <c r="N10" i="13"/>
  <c r="L10" i="13"/>
  <c r="J10" i="13"/>
  <c r="L71" i="13"/>
  <c r="J71" i="13"/>
  <c r="N71" i="13"/>
  <c r="N135" i="13"/>
  <c r="L135" i="13"/>
  <c r="J135" i="13"/>
  <c r="N199" i="13"/>
  <c r="L199" i="13"/>
  <c r="J199" i="13"/>
  <c r="N263" i="13"/>
  <c r="L263" i="13"/>
  <c r="J263" i="13"/>
  <c r="L60" i="13"/>
  <c r="J60" i="13"/>
  <c r="N60" i="13"/>
  <c r="N260" i="13"/>
  <c r="L260" i="13"/>
  <c r="J260" i="13"/>
  <c r="N40" i="13"/>
  <c r="L40" i="13"/>
  <c r="J40" i="13"/>
  <c r="N104" i="13"/>
  <c r="L104" i="13"/>
  <c r="J104" i="13"/>
  <c r="N168" i="13"/>
  <c r="L168" i="13"/>
  <c r="J168" i="13"/>
  <c r="N232" i="13"/>
  <c r="L232" i="13"/>
  <c r="J232" i="13"/>
  <c r="N180" i="13"/>
  <c r="L180" i="13"/>
  <c r="J180" i="13"/>
  <c r="N49" i="13"/>
  <c r="L49" i="13"/>
  <c r="J49" i="13"/>
  <c r="N113" i="13"/>
  <c r="L113" i="13"/>
  <c r="J113" i="13"/>
  <c r="N177" i="13"/>
  <c r="L177" i="13"/>
  <c r="J177" i="13"/>
  <c r="N241" i="13"/>
  <c r="L241" i="13"/>
  <c r="J241" i="13"/>
  <c r="J74" i="13"/>
  <c r="N74" i="13"/>
  <c r="L74" i="13"/>
  <c r="L138" i="13"/>
  <c r="J138" i="13"/>
  <c r="N138" i="13"/>
  <c r="L202" i="13"/>
  <c r="J202" i="13"/>
  <c r="N202" i="13"/>
  <c r="L266" i="13"/>
  <c r="J266" i="13"/>
  <c r="N266" i="13"/>
  <c r="N164" i="13"/>
  <c r="L164" i="13"/>
  <c r="J164" i="13"/>
  <c r="N43" i="13"/>
  <c r="L43" i="13"/>
  <c r="J43" i="13"/>
  <c r="N107" i="13"/>
  <c r="L107" i="13"/>
  <c r="J107" i="13"/>
  <c r="N171" i="13"/>
  <c r="L171" i="13"/>
  <c r="J171" i="13"/>
  <c r="N243" i="13"/>
  <c r="L243" i="13"/>
  <c r="J243" i="13"/>
  <c r="N85" i="13"/>
  <c r="L85" i="13"/>
  <c r="J85" i="13"/>
  <c r="J157" i="13"/>
  <c r="N157" i="13"/>
  <c r="L157" i="13"/>
  <c r="J221" i="13"/>
  <c r="N221" i="13"/>
  <c r="L221" i="13"/>
  <c r="J285" i="13"/>
  <c r="N285" i="13"/>
  <c r="L285" i="13"/>
  <c r="N166" i="13"/>
  <c r="L166" i="13"/>
  <c r="J166" i="13"/>
  <c r="N230" i="13"/>
  <c r="L230" i="13"/>
  <c r="J230" i="13"/>
  <c r="N294" i="13"/>
  <c r="L294" i="13"/>
  <c r="J294" i="13"/>
  <c r="AA79" i="31"/>
  <c r="AC79" i="31"/>
  <c r="AB79" i="31"/>
  <c r="N102" i="13"/>
  <c r="L102" i="13"/>
  <c r="J102" i="13"/>
  <c r="N312" i="13"/>
  <c r="L312" i="13"/>
  <c r="J312" i="13"/>
  <c r="L313" i="13"/>
  <c r="N313" i="13"/>
  <c r="J313" i="13"/>
  <c r="N315" i="13"/>
  <c r="L315" i="13"/>
  <c r="J315" i="13"/>
  <c r="N302" i="13"/>
  <c r="L302" i="13"/>
  <c r="J302" i="13"/>
  <c r="J316" i="13"/>
  <c r="L316" i="13"/>
  <c r="N316" i="13"/>
  <c r="N320" i="13"/>
  <c r="L320" i="13"/>
  <c r="J320" i="13"/>
  <c r="N301" i="13"/>
  <c r="L301" i="13"/>
  <c r="J301" i="13"/>
  <c r="N310" i="13"/>
  <c r="L310" i="13"/>
  <c r="J310" i="13"/>
  <c r="J300" i="13"/>
  <c r="N300" i="13"/>
  <c r="L300" i="13"/>
  <c r="N309" i="13"/>
  <c r="L309" i="13"/>
  <c r="J309" i="13"/>
  <c r="N318" i="13"/>
  <c r="L318" i="13"/>
  <c r="J318" i="13"/>
  <c r="N304" i="13"/>
  <c r="L304" i="13"/>
  <c r="J304" i="13"/>
  <c r="N298" i="13"/>
  <c r="L298" i="13"/>
  <c r="J298" i="13"/>
  <c r="N317" i="13"/>
  <c r="L317" i="13"/>
  <c r="J317" i="13"/>
  <c r="J303" i="13"/>
  <c r="N303" i="13"/>
  <c r="L303" i="13"/>
  <c r="J308" i="13"/>
  <c r="L308" i="13"/>
  <c r="N308" i="13"/>
  <c r="N306" i="13"/>
  <c r="L306" i="13"/>
  <c r="J306" i="13"/>
  <c r="J311" i="13"/>
  <c r="N311" i="13"/>
  <c r="L311" i="13"/>
  <c r="N314" i="13"/>
  <c r="L314" i="13"/>
  <c r="J314" i="13"/>
  <c r="L305" i="13"/>
  <c r="J305" i="13"/>
  <c r="N305" i="13"/>
  <c r="N307" i="13"/>
  <c r="L307" i="13"/>
  <c r="J307" i="13"/>
  <c r="J319" i="13"/>
  <c r="N319" i="13"/>
  <c r="L319" i="13"/>
  <c r="N299" i="13"/>
  <c r="L299" i="13"/>
  <c r="J299" i="13"/>
  <c r="N7" i="13"/>
  <c r="L7" i="13"/>
  <c r="J7" i="13"/>
  <c r="AC247" i="31"/>
  <c r="AA247" i="31"/>
  <c r="AB247" i="31"/>
  <c r="AA43" i="31"/>
  <c r="AB43" i="31"/>
  <c r="AC43" i="31"/>
  <c r="AB44" i="31"/>
  <c r="AC44" i="31"/>
  <c r="AA44" i="31"/>
  <c r="AA45" i="31"/>
  <c r="AB45" i="31"/>
  <c r="AC45" i="31"/>
  <c r="AA86" i="31"/>
  <c r="AB86" i="31"/>
  <c r="AC86" i="31"/>
  <c r="AB118" i="31"/>
  <c r="AC118" i="31"/>
  <c r="AA118" i="31"/>
  <c r="AB151" i="31"/>
  <c r="AC151" i="31"/>
  <c r="AA151" i="31"/>
  <c r="AB183" i="31"/>
  <c r="AC183" i="31"/>
  <c r="AA183" i="31"/>
  <c r="AA280" i="31"/>
  <c r="AB280" i="31"/>
  <c r="AC280" i="31"/>
  <c r="AA312" i="31"/>
  <c r="AB312" i="31"/>
  <c r="AC312" i="31"/>
  <c r="AA83" i="31"/>
  <c r="AB83" i="31"/>
  <c r="AC83" i="31"/>
  <c r="AC180" i="31"/>
  <c r="AA180" i="31"/>
  <c r="AB180" i="31"/>
  <c r="AA285" i="31"/>
  <c r="AB285" i="31"/>
  <c r="AC285" i="31"/>
  <c r="AA29" i="31"/>
  <c r="AB29" i="31"/>
  <c r="AC29" i="31"/>
  <c r="AA63" i="31"/>
  <c r="AB63" i="31"/>
  <c r="AC63" i="31"/>
  <c r="AA96" i="31"/>
  <c r="AB96" i="31"/>
  <c r="AC96" i="31"/>
  <c r="AA128" i="31"/>
  <c r="AB128" i="31"/>
  <c r="AC128" i="31"/>
  <c r="AA161" i="31"/>
  <c r="AB161" i="31"/>
  <c r="AC161" i="31"/>
  <c r="AA194" i="31"/>
  <c r="AB194" i="31"/>
  <c r="AC194" i="31"/>
  <c r="AA226" i="31"/>
  <c r="AB226" i="31"/>
  <c r="AC226" i="31"/>
  <c r="AA258" i="31"/>
  <c r="AB258" i="31"/>
  <c r="AC258" i="31"/>
  <c r="AA290" i="31"/>
  <c r="AB290" i="31"/>
  <c r="AC290" i="31"/>
  <c r="AA322" i="31"/>
  <c r="AB322" i="31"/>
  <c r="AC322" i="31"/>
  <c r="AC172" i="31"/>
  <c r="AA172" i="31"/>
  <c r="AB172" i="31"/>
  <c r="AA14" i="31"/>
  <c r="AB14" i="31"/>
  <c r="AC14" i="31"/>
  <c r="AC49" i="31"/>
  <c r="AA49" i="31"/>
  <c r="AB49" i="31"/>
  <c r="AC82" i="31"/>
  <c r="AA82" i="31"/>
  <c r="AB82" i="31"/>
  <c r="AA114" i="31"/>
  <c r="AB114" i="31"/>
  <c r="AC114" i="31"/>
  <c r="AA147" i="31"/>
  <c r="AB147" i="31"/>
  <c r="AC147" i="31"/>
  <c r="AA179" i="31"/>
  <c r="AB179" i="31"/>
  <c r="AC179" i="31"/>
  <c r="AC220" i="31"/>
  <c r="AA220" i="31"/>
  <c r="AB220" i="31"/>
  <c r="AA252" i="31"/>
  <c r="AB252" i="31"/>
  <c r="AC252" i="31"/>
  <c r="AA284" i="31"/>
  <c r="AB284" i="31"/>
  <c r="AC284" i="31"/>
  <c r="AA316" i="31"/>
  <c r="AB316" i="31"/>
  <c r="AC316" i="31"/>
  <c r="AC148" i="31"/>
  <c r="AA148" i="31"/>
  <c r="AB148" i="31"/>
  <c r="AA67" i="31"/>
  <c r="AB67" i="31"/>
  <c r="AC67" i="31"/>
  <c r="AA100" i="31"/>
  <c r="AB100" i="31"/>
  <c r="AC100" i="31"/>
  <c r="AA141" i="31"/>
  <c r="AB141" i="31"/>
  <c r="AC141" i="31"/>
  <c r="AA173" i="31"/>
  <c r="AB173" i="31"/>
  <c r="AC173" i="31"/>
  <c r="AA206" i="31"/>
  <c r="AB206" i="31"/>
  <c r="AC206" i="31"/>
  <c r="AA238" i="31"/>
  <c r="AB238" i="31"/>
  <c r="AC238" i="31"/>
  <c r="AC270" i="31"/>
  <c r="AA270" i="31"/>
  <c r="AB270" i="31"/>
  <c r="AC302" i="31"/>
  <c r="AA302" i="31"/>
  <c r="AB302" i="31"/>
  <c r="AB68" i="31"/>
  <c r="AC68" i="31"/>
  <c r="AA68" i="31"/>
  <c r="AB101" i="31"/>
  <c r="AC101" i="31"/>
  <c r="AA101" i="31"/>
  <c r="AA263" i="31"/>
  <c r="AB263" i="31"/>
  <c r="AC263" i="31"/>
  <c r="AA295" i="31"/>
  <c r="AB295" i="31"/>
  <c r="AC295" i="31"/>
  <c r="AA42" i="31"/>
  <c r="AB42" i="31"/>
  <c r="AC42" i="31"/>
  <c r="AA216" i="31"/>
  <c r="AB216" i="31"/>
  <c r="AC216" i="31"/>
  <c r="AB20" i="31"/>
  <c r="AC20" i="31"/>
  <c r="AA20" i="31"/>
  <c r="AA22" i="31"/>
  <c r="AB22" i="31"/>
  <c r="AC22" i="31"/>
  <c r="AA46" i="31"/>
  <c r="AB46" i="31"/>
  <c r="AC46" i="31"/>
  <c r="AA103" i="31"/>
  <c r="AB103" i="31"/>
  <c r="AC103" i="31"/>
  <c r="AB135" i="31"/>
  <c r="AC135" i="31"/>
  <c r="AA135" i="31"/>
  <c r="AA168" i="31"/>
  <c r="AB168" i="31"/>
  <c r="AC168" i="31"/>
  <c r="AA201" i="31"/>
  <c r="AB201" i="31"/>
  <c r="AC201" i="31"/>
  <c r="AA233" i="31"/>
  <c r="AB233" i="31"/>
  <c r="AC233" i="31"/>
  <c r="AB265" i="31"/>
  <c r="AC265" i="31"/>
  <c r="AA265" i="31"/>
  <c r="AB305" i="31"/>
  <c r="AC305" i="31"/>
  <c r="AA305" i="31"/>
  <c r="AA58" i="31"/>
  <c r="AB58" i="31"/>
  <c r="AC58" i="31"/>
  <c r="AC164" i="31"/>
  <c r="AA164" i="31"/>
  <c r="AB164" i="31"/>
  <c r="AA277" i="31"/>
  <c r="AB277" i="31"/>
  <c r="AC277" i="31"/>
  <c r="AA64" i="31"/>
  <c r="AB64" i="31"/>
  <c r="AC64" i="31"/>
  <c r="AA97" i="31"/>
  <c r="AB97" i="31"/>
  <c r="AC97" i="31"/>
  <c r="AA154" i="31"/>
  <c r="AB154" i="31"/>
  <c r="AC154" i="31"/>
  <c r="AA186" i="31"/>
  <c r="AB186" i="31"/>
  <c r="AC186" i="31"/>
  <c r="AA251" i="31"/>
  <c r="AB251" i="31"/>
  <c r="AC251" i="31"/>
  <c r="AA283" i="31"/>
  <c r="AB283" i="31"/>
  <c r="AC283" i="31"/>
  <c r="AA315" i="31"/>
  <c r="AB315" i="31"/>
  <c r="AC315" i="31"/>
  <c r="AA133" i="31"/>
  <c r="AB133" i="31"/>
  <c r="AC133" i="31"/>
  <c r="AA166" i="31"/>
  <c r="AB166" i="31"/>
  <c r="AC166" i="31"/>
  <c r="AB199" i="31"/>
  <c r="AC199" i="31"/>
  <c r="AA199" i="31"/>
  <c r="AB231" i="31"/>
  <c r="AC231" i="31"/>
  <c r="AA231" i="31"/>
  <c r="AA15" i="31"/>
  <c r="AB15" i="31"/>
  <c r="AC15" i="31"/>
  <c r="AC17" i="31"/>
  <c r="AA17" i="31"/>
  <c r="AB17" i="31"/>
  <c r="AA53" i="31"/>
  <c r="AB53" i="31"/>
  <c r="AC53" i="31"/>
  <c r="AA61" i="31"/>
  <c r="AB61" i="31"/>
  <c r="AC61" i="31"/>
  <c r="AA94" i="31"/>
  <c r="AB94" i="31"/>
  <c r="AC94" i="31"/>
  <c r="AA126" i="31"/>
  <c r="AB126" i="31"/>
  <c r="AC126" i="31"/>
  <c r="AB159" i="31"/>
  <c r="AC159" i="31"/>
  <c r="AA159" i="31"/>
  <c r="AB191" i="31"/>
  <c r="AC191" i="31"/>
  <c r="AA191" i="31"/>
  <c r="AA256" i="31"/>
  <c r="AB256" i="31"/>
  <c r="AC256" i="31"/>
  <c r="AA288" i="31"/>
  <c r="AB288" i="31"/>
  <c r="AC288" i="31"/>
  <c r="AA320" i="31"/>
  <c r="AB320" i="31"/>
  <c r="AC320" i="31"/>
  <c r="AA107" i="31"/>
  <c r="AB107" i="31"/>
  <c r="AC107" i="31"/>
  <c r="AA221" i="31"/>
  <c r="AB221" i="31"/>
  <c r="AC221" i="31"/>
  <c r="AA38" i="31"/>
  <c r="AB38" i="31"/>
  <c r="AC38" i="31"/>
  <c r="AA72" i="31"/>
  <c r="AB72" i="31"/>
  <c r="AC72" i="31"/>
  <c r="AA104" i="31"/>
  <c r="AB104" i="31"/>
  <c r="AC104" i="31"/>
  <c r="AA136" i="31"/>
  <c r="AB136" i="31"/>
  <c r="AC136" i="31"/>
  <c r="AA169" i="31"/>
  <c r="AB169" i="31"/>
  <c r="AC169" i="31"/>
  <c r="AA202" i="31"/>
  <c r="AB202" i="31"/>
  <c r="AC202" i="31"/>
  <c r="AA234" i="31"/>
  <c r="AB234" i="31"/>
  <c r="AC234" i="31"/>
  <c r="AA266" i="31"/>
  <c r="AB266" i="31"/>
  <c r="AC266" i="31"/>
  <c r="AA298" i="31"/>
  <c r="AB298" i="31"/>
  <c r="AC298" i="31"/>
  <c r="AA10" i="31"/>
  <c r="AB10" i="31"/>
  <c r="AC10" i="31"/>
  <c r="AA205" i="31"/>
  <c r="AB205" i="31"/>
  <c r="AC205" i="31"/>
  <c r="AA23" i="31"/>
  <c r="AB23" i="31"/>
  <c r="AC23" i="31"/>
  <c r="AC57" i="31"/>
  <c r="AA57" i="31"/>
  <c r="AB57" i="31"/>
  <c r="AC90" i="31"/>
  <c r="AA90" i="31"/>
  <c r="AB90" i="31"/>
  <c r="AA122" i="31"/>
  <c r="AB122" i="31"/>
  <c r="AC122" i="31"/>
  <c r="AA155" i="31"/>
  <c r="AB155" i="31"/>
  <c r="AC155" i="31"/>
  <c r="AA187" i="31"/>
  <c r="AB187" i="31"/>
  <c r="AC187" i="31"/>
  <c r="AC228" i="31"/>
  <c r="AA228" i="31"/>
  <c r="AB228" i="31"/>
  <c r="AA260" i="31"/>
  <c r="AB260" i="31"/>
  <c r="AC260" i="31"/>
  <c r="AA292" i="31"/>
  <c r="AB292" i="31"/>
  <c r="AC292" i="31"/>
  <c r="AA197" i="31"/>
  <c r="AB197" i="31"/>
  <c r="AC197" i="31"/>
  <c r="AB76" i="31"/>
  <c r="AC76" i="31"/>
  <c r="AA76" i="31"/>
  <c r="AA108" i="31"/>
  <c r="AB108" i="31"/>
  <c r="AC108" i="31"/>
  <c r="AA149" i="31"/>
  <c r="AB149" i="31"/>
  <c r="AC149" i="31"/>
  <c r="AA181" i="31"/>
  <c r="AB181" i="31"/>
  <c r="AC181" i="31"/>
  <c r="AA214" i="31"/>
  <c r="AB214" i="31"/>
  <c r="AC214" i="31"/>
  <c r="AB246" i="31"/>
  <c r="AC246" i="31"/>
  <c r="AA246" i="31"/>
  <c r="AC278" i="31"/>
  <c r="AA278" i="31"/>
  <c r="AB278" i="31"/>
  <c r="AC310" i="31"/>
  <c r="AA310" i="31"/>
  <c r="AB310" i="31"/>
  <c r="AA77" i="31"/>
  <c r="AB77" i="31"/>
  <c r="AC77" i="31"/>
  <c r="AA271" i="31"/>
  <c r="AB271" i="31"/>
  <c r="AC271" i="31"/>
  <c r="AA303" i="31"/>
  <c r="AB303" i="31"/>
  <c r="AC303" i="31"/>
  <c r="AA16" i="31"/>
  <c r="AB16" i="31"/>
  <c r="AC16" i="31"/>
  <c r="AA19" i="31"/>
  <c r="AB19" i="31"/>
  <c r="AC19" i="31"/>
  <c r="AA224" i="31"/>
  <c r="AB224" i="31"/>
  <c r="AC224" i="31"/>
  <c r="AB28" i="31"/>
  <c r="AC28" i="31"/>
  <c r="AA28" i="31"/>
  <c r="AA30" i="31"/>
  <c r="AB30" i="31"/>
  <c r="AC30" i="31"/>
  <c r="AA54" i="31"/>
  <c r="AB54" i="31"/>
  <c r="AC54" i="31"/>
  <c r="AA111" i="31"/>
  <c r="AB111" i="31"/>
  <c r="AC111" i="31"/>
  <c r="AA144" i="31"/>
  <c r="AB144" i="31"/>
  <c r="AC144" i="31"/>
  <c r="AA176" i="31"/>
  <c r="AB176" i="31"/>
  <c r="AC176" i="31"/>
  <c r="AA209" i="31"/>
  <c r="AB209" i="31"/>
  <c r="AC209" i="31"/>
  <c r="AC241" i="31"/>
  <c r="AA241" i="31"/>
  <c r="AB241" i="31"/>
  <c r="AB273" i="31"/>
  <c r="AC273" i="31"/>
  <c r="AA273" i="31"/>
  <c r="AB313" i="31"/>
  <c r="AC313" i="31"/>
  <c r="AA313" i="31"/>
  <c r="AA91" i="31"/>
  <c r="AB91" i="31"/>
  <c r="AC91" i="31"/>
  <c r="AC188" i="31"/>
  <c r="AA188" i="31"/>
  <c r="AB188" i="31"/>
  <c r="AA293" i="31"/>
  <c r="AB293" i="31"/>
  <c r="AC293" i="31"/>
  <c r="AC73" i="31"/>
  <c r="AA73" i="31"/>
  <c r="AB73" i="31"/>
  <c r="AA105" i="31"/>
  <c r="AB105" i="31"/>
  <c r="AC105" i="31"/>
  <c r="AA129" i="31"/>
  <c r="AB129" i="31"/>
  <c r="AC129" i="31"/>
  <c r="AA162" i="31"/>
  <c r="AB162" i="31"/>
  <c r="AC162" i="31"/>
  <c r="AA195" i="31"/>
  <c r="AB195" i="31"/>
  <c r="AC195" i="31"/>
  <c r="AA227" i="31"/>
  <c r="AB227" i="31"/>
  <c r="AC227" i="31"/>
  <c r="AA259" i="31"/>
  <c r="AB259" i="31"/>
  <c r="AC259" i="31"/>
  <c r="AA291" i="31"/>
  <c r="AB291" i="31"/>
  <c r="AC291" i="31"/>
  <c r="AA323" i="31"/>
  <c r="AB323" i="31"/>
  <c r="AC323" i="31"/>
  <c r="AA142" i="31"/>
  <c r="AB142" i="31"/>
  <c r="AC142" i="31"/>
  <c r="AA174" i="31"/>
  <c r="AB174" i="31"/>
  <c r="AC174" i="31"/>
  <c r="AB207" i="31"/>
  <c r="AC207" i="31"/>
  <c r="AA207" i="31"/>
  <c r="AC25" i="31"/>
  <c r="AA25" i="31"/>
  <c r="AB25" i="31"/>
  <c r="AA26" i="31"/>
  <c r="AB26" i="31"/>
  <c r="AC26" i="31"/>
  <c r="AA27" i="31"/>
  <c r="AB27" i="31"/>
  <c r="AC27" i="31"/>
  <c r="AA69" i="31"/>
  <c r="AB69" i="31"/>
  <c r="AC69" i="31"/>
  <c r="AA102" i="31"/>
  <c r="AB102" i="31"/>
  <c r="AC102" i="31"/>
  <c r="AB167" i="31"/>
  <c r="AC167" i="31"/>
  <c r="AA167" i="31"/>
  <c r="AA200" i="31"/>
  <c r="AB200" i="31"/>
  <c r="AC200" i="31"/>
  <c r="AA232" i="31"/>
  <c r="AB232" i="31"/>
  <c r="AC232" i="31"/>
  <c r="AA264" i="31"/>
  <c r="AB264" i="31"/>
  <c r="AC264" i="31"/>
  <c r="AA296" i="31"/>
  <c r="AB296" i="31"/>
  <c r="AC296" i="31"/>
  <c r="AA131" i="31"/>
  <c r="AB131" i="31"/>
  <c r="AC131" i="31"/>
  <c r="AA229" i="31"/>
  <c r="AB229" i="31"/>
  <c r="AC229" i="31"/>
  <c r="AB12" i="31"/>
  <c r="AC12" i="31"/>
  <c r="AA12" i="31"/>
  <c r="AA47" i="31"/>
  <c r="AB47" i="31"/>
  <c r="AC47" i="31"/>
  <c r="AA80" i="31"/>
  <c r="AB80" i="31"/>
  <c r="AC80" i="31"/>
  <c r="AA112" i="31"/>
  <c r="AB112" i="31"/>
  <c r="AC112" i="31"/>
  <c r="AA145" i="31"/>
  <c r="AB145" i="31"/>
  <c r="AC145" i="31"/>
  <c r="AA177" i="31"/>
  <c r="AB177" i="31"/>
  <c r="AC177" i="31"/>
  <c r="AA210" i="31"/>
  <c r="AB210" i="31"/>
  <c r="AC210" i="31"/>
  <c r="AA242" i="31"/>
  <c r="AB242" i="31"/>
  <c r="AC242" i="31"/>
  <c r="AA274" i="31"/>
  <c r="AB274" i="31"/>
  <c r="AC274" i="31"/>
  <c r="AA306" i="31"/>
  <c r="AB306" i="31"/>
  <c r="AC306" i="31"/>
  <c r="AA75" i="31"/>
  <c r="AB75" i="31"/>
  <c r="AC75" i="31"/>
  <c r="AA261" i="31"/>
  <c r="AB261" i="31"/>
  <c r="AC261" i="31"/>
  <c r="AA31" i="31"/>
  <c r="AB31" i="31"/>
  <c r="AC31" i="31"/>
  <c r="AC65" i="31"/>
  <c r="AA65" i="31"/>
  <c r="AB65" i="31"/>
  <c r="AC98" i="31"/>
  <c r="AA98" i="31"/>
  <c r="AB98" i="31"/>
  <c r="AA130" i="31"/>
  <c r="AB130" i="31"/>
  <c r="AC130" i="31"/>
  <c r="AA163" i="31"/>
  <c r="AB163" i="31"/>
  <c r="AC163" i="31"/>
  <c r="AC204" i="31"/>
  <c r="AA204" i="31"/>
  <c r="AB204" i="31"/>
  <c r="AC236" i="31"/>
  <c r="AA236" i="31"/>
  <c r="AB236" i="31"/>
  <c r="AA268" i="31"/>
  <c r="AB268" i="31"/>
  <c r="AC268" i="31"/>
  <c r="AA300" i="31"/>
  <c r="AB300" i="31"/>
  <c r="AC300" i="31"/>
  <c r="AA50" i="31"/>
  <c r="AB50" i="31"/>
  <c r="AC50" i="31"/>
  <c r="AA253" i="31"/>
  <c r="AB253" i="31"/>
  <c r="AC253" i="31"/>
  <c r="AA51" i="31"/>
  <c r="AB51" i="31"/>
  <c r="AC51" i="31"/>
  <c r="AA84" i="31"/>
  <c r="AB84" i="31"/>
  <c r="AC84" i="31"/>
  <c r="AC124" i="31"/>
  <c r="AA124" i="31"/>
  <c r="AB124" i="31"/>
  <c r="AA157" i="31"/>
  <c r="AB157" i="31"/>
  <c r="AC157" i="31"/>
  <c r="AA189" i="31"/>
  <c r="AB189" i="31"/>
  <c r="AC189" i="31"/>
  <c r="AC254" i="31"/>
  <c r="AA254" i="31"/>
  <c r="AB254" i="31"/>
  <c r="AC286" i="31"/>
  <c r="AA286" i="31"/>
  <c r="AB286" i="31"/>
  <c r="AC318" i="31"/>
  <c r="AA318" i="31"/>
  <c r="AB318" i="31"/>
  <c r="AB52" i="31"/>
  <c r="AC52" i="31"/>
  <c r="AA52" i="31"/>
  <c r="AB85" i="31"/>
  <c r="AC85" i="31"/>
  <c r="AA85" i="31"/>
  <c r="AA279" i="31"/>
  <c r="AB279" i="31"/>
  <c r="AC279" i="31"/>
  <c r="AA311" i="31"/>
  <c r="AB311" i="31"/>
  <c r="AC311" i="31"/>
  <c r="AA24" i="31"/>
  <c r="AB24" i="31"/>
  <c r="AC24" i="31"/>
  <c r="AA134" i="31"/>
  <c r="AB134" i="31"/>
  <c r="AC134" i="31"/>
  <c r="AB36" i="31"/>
  <c r="AC36" i="31"/>
  <c r="AA36" i="31"/>
  <c r="AA40" i="31"/>
  <c r="AB40" i="31"/>
  <c r="AC40" i="31"/>
  <c r="AA62" i="31"/>
  <c r="AB62" i="31"/>
  <c r="AC62" i="31"/>
  <c r="AA87" i="31"/>
  <c r="AB87" i="31"/>
  <c r="AC87" i="31"/>
  <c r="AA119" i="31"/>
  <c r="AB119" i="31"/>
  <c r="AC119" i="31"/>
  <c r="AA152" i="31"/>
  <c r="AB152" i="31"/>
  <c r="AC152" i="31"/>
  <c r="AA184" i="31"/>
  <c r="AB184" i="31"/>
  <c r="AC184" i="31"/>
  <c r="AA217" i="31"/>
  <c r="AB217" i="31"/>
  <c r="AC217" i="31"/>
  <c r="AB281" i="31"/>
  <c r="AC281" i="31"/>
  <c r="AA281" i="31"/>
  <c r="AB321" i="31"/>
  <c r="AC321" i="31"/>
  <c r="AA321" i="31"/>
  <c r="AC115" i="31"/>
  <c r="AA115" i="31"/>
  <c r="AB115" i="31"/>
  <c r="AA213" i="31"/>
  <c r="AB213" i="31"/>
  <c r="AC213" i="31"/>
  <c r="AA317" i="31"/>
  <c r="AB317" i="31"/>
  <c r="AC317" i="31"/>
  <c r="AA81" i="31"/>
  <c r="AB81" i="31"/>
  <c r="AC81" i="31"/>
  <c r="AA113" i="31"/>
  <c r="AB113" i="31"/>
  <c r="AC113" i="31"/>
  <c r="AA137" i="31"/>
  <c r="AB137" i="31"/>
  <c r="AC137" i="31"/>
  <c r="AA170" i="31"/>
  <c r="AB170" i="31"/>
  <c r="AC170" i="31"/>
  <c r="AA203" i="31"/>
  <c r="AB203" i="31"/>
  <c r="AC203" i="31"/>
  <c r="AA235" i="31"/>
  <c r="AB235" i="31"/>
  <c r="AC235" i="31"/>
  <c r="AA267" i="31"/>
  <c r="AB267" i="31"/>
  <c r="AC267" i="31"/>
  <c r="AA299" i="31"/>
  <c r="AB299" i="31"/>
  <c r="AC299" i="31"/>
  <c r="AA117" i="31"/>
  <c r="AB117" i="31"/>
  <c r="AC117" i="31"/>
  <c r="AA150" i="31"/>
  <c r="AB150" i="31"/>
  <c r="AC150" i="31"/>
  <c r="AA182" i="31"/>
  <c r="AB182" i="31"/>
  <c r="AC182" i="31"/>
  <c r="AB215" i="31"/>
  <c r="AC215" i="31"/>
  <c r="AA215" i="31"/>
  <c r="AC33" i="31"/>
  <c r="AA33" i="31"/>
  <c r="AB33" i="31"/>
  <c r="AA35" i="31"/>
  <c r="AB35" i="31"/>
  <c r="AC35" i="31"/>
  <c r="AB110" i="31"/>
  <c r="AC110" i="31"/>
  <c r="AA110" i="31"/>
  <c r="AB143" i="31"/>
  <c r="AC143" i="31"/>
  <c r="AA143" i="31"/>
  <c r="AA208" i="31"/>
  <c r="AB208" i="31"/>
  <c r="AC208" i="31"/>
  <c r="AA272" i="31"/>
  <c r="AB272" i="31"/>
  <c r="AC272" i="31"/>
  <c r="AA66" i="31"/>
  <c r="AB66" i="31"/>
  <c r="AC66" i="31"/>
  <c r="AC156" i="31"/>
  <c r="AA156" i="31"/>
  <c r="AB156" i="31"/>
  <c r="AA269" i="31"/>
  <c r="AB269" i="31"/>
  <c r="AC269" i="31"/>
  <c r="AA21" i="31"/>
  <c r="AB21" i="31"/>
  <c r="AC21" i="31"/>
  <c r="AA55" i="31"/>
  <c r="AB55" i="31"/>
  <c r="AC55" i="31"/>
  <c r="AA88" i="31"/>
  <c r="AB88" i="31"/>
  <c r="AC88" i="31"/>
  <c r="AA120" i="31"/>
  <c r="AB120" i="31"/>
  <c r="AC120" i="31"/>
  <c r="AA153" i="31"/>
  <c r="AB153" i="31"/>
  <c r="AC153" i="31"/>
  <c r="AA185" i="31"/>
  <c r="AB185" i="31"/>
  <c r="AC185" i="31"/>
  <c r="AA250" i="31"/>
  <c r="AB250" i="31"/>
  <c r="AC250" i="31"/>
  <c r="AA282" i="31"/>
  <c r="AB282" i="31"/>
  <c r="AC282" i="31"/>
  <c r="AA314" i="31"/>
  <c r="AB314" i="31"/>
  <c r="AC314" i="31"/>
  <c r="AA123" i="31"/>
  <c r="AB123" i="31"/>
  <c r="AC123" i="31"/>
  <c r="AA309" i="31"/>
  <c r="AB309" i="31"/>
  <c r="AC309" i="31"/>
  <c r="AC41" i="31"/>
  <c r="AA41" i="31"/>
  <c r="AB41" i="31"/>
  <c r="AA74" i="31"/>
  <c r="AB74" i="31"/>
  <c r="AC74" i="31"/>
  <c r="AC106" i="31"/>
  <c r="AA106" i="31"/>
  <c r="AB106" i="31"/>
  <c r="AA138" i="31"/>
  <c r="AB138" i="31"/>
  <c r="AC138" i="31"/>
  <c r="AA171" i="31"/>
  <c r="AB171" i="31"/>
  <c r="AC171" i="31"/>
  <c r="AC212" i="31"/>
  <c r="AA212" i="31"/>
  <c r="AB212" i="31"/>
  <c r="AA276" i="31"/>
  <c r="AB276" i="31"/>
  <c r="AC276" i="31"/>
  <c r="AA308" i="31"/>
  <c r="AB308" i="31"/>
  <c r="AC308" i="31"/>
  <c r="AA99" i="31"/>
  <c r="AB99" i="31"/>
  <c r="AC99" i="31"/>
  <c r="AA301" i="31"/>
  <c r="AB301" i="31"/>
  <c r="AC301" i="31"/>
  <c r="AA59" i="31"/>
  <c r="AB59" i="31"/>
  <c r="AC59" i="31"/>
  <c r="AA92" i="31"/>
  <c r="AB92" i="31"/>
  <c r="AC92" i="31"/>
  <c r="AC132" i="31"/>
  <c r="AA132" i="31"/>
  <c r="AB132" i="31"/>
  <c r="AA165" i="31"/>
  <c r="AB165" i="31"/>
  <c r="AC165" i="31"/>
  <c r="AA198" i="31"/>
  <c r="AB198" i="31"/>
  <c r="AC198" i="31"/>
  <c r="AA230" i="31"/>
  <c r="AB230" i="31"/>
  <c r="AC230" i="31"/>
  <c r="AC262" i="31"/>
  <c r="AA262" i="31"/>
  <c r="AB262" i="31"/>
  <c r="AC294" i="31"/>
  <c r="AA294" i="31"/>
  <c r="AB294" i="31"/>
  <c r="AB60" i="31"/>
  <c r="AC60" i="31"/>
  <c r="AA60" i="31"/>
  <c r="AB93" i="31"/>
  <c r="AC93" i="31"/>
  <c r="AA93" i="31"/>
  <c r="AA255" i="31"/>
  <c r="AB255" i="31"/>
  <c r="AC255" i="31"/>
  <c r="AA287" i="31"/>
  <c r="AB287" i="31"/>
  <c r="AC287" i="31"/>
  <c r="AA319" i="31"/>
  <c r="AB319" i="31"/>
  <c r="AC319" i="31"/>
  <c r="AA32" i="31"/>
  <c r="AB32" i="31"/>
  <c r="AC32" i="31"/>
  <c r="AA34" i="31"/>
  <c r="AB34" i="31"/>
  <c r="AC34" i="31"/>
  <c r="AA78" i="31"/>
  <c r="AB78" i="31"/>
  <c r="AC78" i="31"/>
  <c r="AB175" i="31"/>
  <c r="AC175" i="31"/>
  <c r="AA175" i="31"/>
  <c r="AA304" i="31"/>
  <c r="AB304" i="31"/>
  <c r="AC304" i="31"/>
  <c r="AA11" i="31"/>
  <c r="AB11" i="31"/>
  <c r="AC11" i="31"/>
  <c r="AA13" i="31"/>
  <c r="AB13" i="31"/>
  <c r="AC13" i="31"/>
  <c r="AA48" i="31"/>
  <c r="AB48" i="31"/>
  <c r="AC48" i="31"/>
  <c r="AA70" i="31"/>
  <c r="AB70" i="31"/>
  <c r="AC70" i="31"/>
  <c r="AA95" i="31"/>
  <c r="AB95" i="31"/>
  <c r="AC95" i="31"/>
  <c r="AB127" i="31"/>
  <c r="AC127" i="31"/>
  <c r="AA127" i="31"/>
  <c r="AA160" i="31"/>
  <c r="AB160" i="31"/>
  <c r="AC160" i="31"/>
  <c r="AA193" i="31"/>
  <c r="AB193" i="31"/>
  <c r="AC193" i="31"/>
  <c r="AA225" i="31"/>
  <c r="AB225" i="31"/>
  <c r="AC225" i="31"/>
  <c r="AB257" i="31"/>
  <c r="AC257" i="31"/>
  <c r="AA257" i="31"/>
  <c r="AB297" i="31"/>
  <c r="AC297" i="31"/>
  <c r="AA297" i="31"/>
  <c r="AC140" i="31"/>
  <c r="AA140" i="31"/>
  <c r="AB140" i="31"/>
  <c r="AA237" i="31"/>
  <c r="AB237" i="31"/>
  <c r="AC237" i="31"/>
  <c r="AA56" i="31"/>
  <c r="AB56" i="31"/>
  <c r="AC56" i="31"/>
  <c r="AA89" i="31"/>
  <c r="AB89" i="31"/>
  <c r="AC89" i="31"/>
  <c r="AA146" i="31"/>
  <c r="AB146" i="31"/>
  <c r="AC146" i="31"/>
  <c r="AA178" i="31"/>
  <c r="AB178" i="31"/>
  <c r="AC178" i="31"/>
  <c r="AA211" i="31"/>
  <c r="AB211" i="31"/>
  <c r="AC211" i="31"/>
  <c r="AA275" i="31"/>
  <c r="AB275" i="31"/>
  <c r="AC275" i="31"/>
  <c r="AA307" i="31"/>
  <c r="AB307" i="31"/>
  <c r="AC307" i="31"/>
  <c r="AA125" i="31"/>
  <c r="AB125" i="31"/>
  <c r="AC125" i="31"/>
  <c r="AA158" i="31"/>
  <c r="AB158" i="31"/>
  <c r="AC158" i="31"/>
  <c r="AA190" i="31"/>
  <c r="AB190" i="31"/>
  <c r="AC190" i="31"/>
  <c r="F80" i="13"/>
  <c r="H80" i="13" s="1"/>
  <c r="F272" i="13"/>
  <c r="H272" i="13" s="1"/>
  <c r="F308" i="13"/>
  <c r="H308" i="13" s="1"/>
  <c r="F246" i="13"/>
  <c r="H246" i="13" s="1"/>
  <c r="F199" i="13"/>
  <c r="H199" i="13" s="1"/>
  <c r="F49" i="13"/>
  <c r="H49" i="13" s="1"/>
  <c r="F113" i="13"/>
  <c r="H113" i="13" s="1"/>
  <c r="F241" i="13"/>
  <c r="H241" i="13" s="1"/>
  <c r="F67" i="13"/>
  <c r="H67" i="13" s="1"/>
  <c r="F163" i="13"/>
  <c r="H163" i="13" s="1"/>
  <c r="F299" i="13"/>
  <c r="H299" i="13" s="1"/>
  <c r="F92" i="13"/>
  <c r="H92" i="13" s="1"/>
  <c r="F133" i="13"/>
  <c r="H133" i="13" s="1"/>
  <c r="F197" i="13"/>
  <c r="H197" i="13" s="1"/>
  <c r="F62" i="13"/>
  <c r="H62" i="13" s="1"/>
  <c r="F94" i="13"/>
  <c r="H94" i="13" s="1"/>
  <c r="F8" i="13"/>
  <c r="H8" i="13" s="1"/>
  <c r="F10" i="13"/>
  <c r="H10" i="13" s="1"/>
  <c r="F42" i="13"/>
  <c r="H42" i="13" s="1"/>
  <c r="F64" i="13"/>
  <c r="H64" i="13" s="1"/>
  <c r="F88" i="13"/>
  <c r="H88" i="13" s="1"/>
  <c r="F120" i="13"/>
  <c r="H120" i="13" s="1"/>
  <c r="F152" i="13"/>
  <c r="H152" i="13" s="1"/>
  <c r="F184" i="13"/>
  <c r="H184" i="13" s="1"/>
  <c r="F216" i="13"/>
  <c r="H216" i="13" s="1"/>
  <c r="F248" i="13"/>
  <c r="H248" i="13" s="1"/>
  <c r="F288" i="13"/>
  <c r="H288" i="13" s="1"/>
  <c r="F320" i="13"/>
  <c r="H320" i="13" s="1"/>
  <c r="F132" i="13"/>
  <c r="H132" i="13" s="1"/>
  <c r="F228" i="13"/>
  <c r="H228" i="13" s="1"/>
  <c r="F50" i="13"/>
  <c r="H50" i="13" s="1"/>
  <c r="F82" i="13"/>
  <c r="H82" i="13" s="1"/>
  <c r="F138" i="13"/>
  <c r="H138" i="13" s="1"/>
  <c r="F170" i="13"/>
  <c r="H170" i="13" s="1"/>
  <c r="F202" i="13"/>
  <c r="H202" i="13" s="1"/>
  <c r="F234" i="13"/>
  <c r="H234" i="13" s="1"/>
  <c r="F266" i="13"/>
  <c r="H266" i="13" s="1"/>
  <c r="F298" i="13"/>
  <c r="H298" i="13" s="1"/>
  <c r="F126" i="13"/>
  <c r="H126" i="13" s="1"/>
  <c r="F158" i="13"/>
  <c r="H158" i="13" s="1"/>
  <c r="F190" i="13"/>
  <c r="H190" i="13" s="1"/>
  <c r="F222" i="13"/>
  <c r="H222" i="13" s="1"/>
  <c r="F254" i="13"/>
  <c r="H254" i="13" s="1"/>
  <c r="F286" i="13"/>
  <c r="H286" i="13" s="1"/>
  <c r="F318" i="13"/>
  <c r="H318" i="13" s="1"/>
  <c r="F112" i="13"/>
  <c r="H112" i="13" s="1"/>
  <c r="F182" i="13"/>
  <c r="H182" i="13" s="1"/>
  <c r="F12" i="13"/>
  <c r="H12" i="13" s="1"/>
  <c r="F30" i="13"/>
  <c r="H30" i="13" s="1"/>
  <c r="F71" i="13"/>
  <c r="H71" i="13" s="1"/>
  <c r="F60" i="13"/>
  <c r="H60" i="13" s="1"/>
  <c r="F17" i="13"/>
  <c r="H17" i="13" s="1"/>
  <c r="F273" i="13"/>
  <c r="H273" i="13" s="1"/>
  <c r="F187" i="13"/>
  <c r="H187" i="13" s="1"/>
  <c r="F131" i="13"/>
  <c r="H131" i="13" s="1"/>
  <c r="F267" i="13"/>
  <c r="H267" i="13" s="1"/>
  <c r="F20" i="13"/>
  <c r="H20" i="13" s="1"/>
  <c r="F37" i="13"/>
  <c r="H37" i="13" s="1"/>
  <c r="F38" i="13"/>
  <c r="H38" i="13" s="1"/>
  <c r="F39" i="13"/>
  <c r="H39" i="13" s="1"/>
  <c r="F79" i="13"/>
  <c r="H79" i="13" s="1"/>
  <c r="F111" i="13"/>
  <c r="H111" i="13" s="1"/>
  <c r="F143" i="13"/>
  <c r="H143" i="13" s="1"/>
  <c r="F175" i="13"/>
  <c r="H175" i="13" s="1"/>
  <c r="F207" i="13"/>
  <c r="H207" i="13" s="1"/>
  <c r="F239" i="13"/>
  <c r="H239" i="13" s="1"/>
  <c r="F271" i="13"/>
  <c r="H271" i="13" s="1"/>
  <c r="F303" i="13"/>
  <c r="H303" i="13" s="1"/>
  <c r="F76" i="13"/>
  <c r="H76" i="13" s="1"/>
  <c r="F172" i="13"/>
  <c r="H172" i="13" s="1"/>
  <c r="F276" i="13"/>
  <c r="H276" i="13" s="1"/>
  <c r="F25" i="13"/>
  <c r="H25" i="13" s="1"/>
  <c r="F57" i="13"/>
  <c r="H57" i="13" s="1"/>
  <c r="F89" i="13"/>
  <c r="H89" i="13" s="1"/>
  <c r="F121" i="13"/>
  <c r="H121" i="13" s="1"/>
  <c r="F153" i="13"/>
  <c r="H153" i="13" s="1"/>
  <c r="F185" i="13"/>
  <c r="H185" i="13" s="1"/>
  <c r="F217" i="13"/>
  <c r="H217" i="13" s="1"/>
  <c r="F249" i="13"/>
  <c r="H249" i="13" s="1"/>
  <c r="F281" i="13"/>
  <c r="H281" i="13" s="1"/>
  <c r="F313" i="13"/>
  <c r="H313" i="13" s="1"/>
  <c r="F236" i="13"/>
  <c r="H236" i="13" s="1"/>
  <c r="F164" i="13"/>
  <c r="H164" i="13" s="1"/>
  <c r="F11" i="13"/>
  <c r="H11" i="13" s="1"/>
  <c r="F43" i="13"/>
  <c r="H43" i="13" s="1"/>
  <c r="F75" i="13"/>
  <c r="H75" i="13" s="1"/>
  <c r="F107" i="13"/>
  <c r="H107" i="13" s="1"/>
  <c r="F139" i="13"/>
  <c r="H139" i="13" s="1"/>
  <c r="F171" i="13"/>
  <c r="H171" i="13" s="1"/>
  <c r="F211" i="13"/>
  <c r="H211" i="13" s="1"/>
  <c r="F243" i="13"/>
  <c r="H243" i="13" s="1"/>
  <c r="F275" i="13"/>
  <c r="H275" i="13" s="1"/>
  <c r="F307" i="13"/>
  <c r="H307" i="13" s="1"/>
  <c r="F140" i="13"/>
  <c r="H140" i="13" s="1"/>
  <c r="F69" i="13"/>
  <c r="H69" i="13" s="1"/>
  <c r="F101" i="13"/>
  <c r="H101" i="13" s="1"/>
  <c r="F141" i="13"/>
  <c r="H141" i="13" s="1"/>
  <c r="F173" i="13"/>
  <c r="H173" i="13" s="1"/>
  <c r="F205" i="13"/>
  <c r="H205" i="13" s="1"/>
  <c r="F237" i="13"/>
  <c r="H237" i="13" s="1"/>
  <c r="F269" i="13"/>
  <c r="H269" i="13" s="1"/>
  <c r="F301" i="13"/>
  <c r="H301" i="13" s="1"/>
  <c r="F70" i="13"/>
  <c r="H70" i="13" s="1"/>
  <c r="F32" i="13"/>
  <c r="H32" i="13" s="1"/>
  <c r="F56" i="13"/>
  <c r="H56" i="13" s="1"/>
  <c r="F240" i="13"/>
  <c r="H240" i="13" s="1"/>
  <c r="F204" i="13"/>
  <c r="H204" i="13" s="1"/>
  <c r="F130" i="13"/>
  <c r="H130" i="13" s="1"/>
  <c r="F118" i="13"/>
  <c r="H118" i="13" s="1"/>
  <c r="F310" i="13"/>
  <c r="H310" i="13" s="1"/>
  <c r="F135" i="13"/>
  <c r="H135" i="13" s="1"/>
  <c r="F263" i="13"/>
  <c r="H263" i="13" s="1"/>
  <c r="F209" i="13"/>
  <c r="H209" i="13" s="1"/>
  <c r="F261" i="13"/>
  <c r="H261" i="13" s="1"/>
  <c r="F16" i="13"/>
  <c r="H16" i="13" s="1"/>
  <c r="F18" i="13"/>
  <c r="H18" i="13" s="1"/>
  <c r="F40" i="13"/>
  <c r="H40" i="13" s="1"/>
  <c r="F96" i="13"/>
  <c r="H96" i="13" s="1"/>
  <c r="F128" i="13"/>
  <c r="H128" i="13" s="1"/>
  <c r="F160" i="13"/>
  <c r="H160" i="13" s="1"/>
  <c r="F192" i="13"/>
  <c r="H192" i="13" s="1"/>
  <c r="F224" i="13"/>
  <c r="H224" i="13" s="1"/>
  <c r="F256" i="13"/>
  <c r="H256" i="13" s="1"/>
  <c r="F296" i="13"/>
  <c r="H296" i="13" s="1"/>
  <c r="F52" i="13"/>
  <c r="H52" i="13" s="1"/>
  <c r="F156" i="13"/>
  <c r="H156" i="13" s="1"/>
  <c r="F268" i="13"/>
  <c r="H268" i="13" s="1"/>
  <c r="F58" i="13"/>
  <c r="H58" i="13" s="1"/>
  <c r="F90" i="13"/>
  <c r="H90" i="13" s="1"/>
  <c r="F146" i="13"/>
  <c r="H146" i="13" s="1"/>
  <c r="F178" i="13"/>
  <c r="H178" i="13" s="1"/>
  <c r="F210" i="13"/>
  <c r="H210" i="13" s="1"/>
  <c r="F242" i="13"/>
  <c r="H242" i="13" s="1"/>
  <c r="F274" i="13"/>
  <c r="H274" i="13" s="1"/>
  <c r="F306" i="13"/>
  <c r="H306" i="13" s="1"/>
  <c r="F134" i="13"/>
  <c r="H134" i="13" s="1"/>
  <c r="F166" i="13"/>
  <c r="H166" i="13" s="1"/>
  <c r="F198" i="13"/>
  <c r="H198" i="13" s="1"/>
  <c r="F230" i="13"/>
  <c r="H230" i="13" s="1"/>
  <c r="F262" i="13"/>
  <c r="H262" i="13" s="1"/>
  <c r="F294" i="13"/>
  <c r="H294" i="13" s="1"/>
  <c r="F176" i="13"/>
  <c r="H176" i="13" s="1"/>
  <c r="F226" i="13"/>
  <c r="H226" i="13" s="1"/>
  <c r="F214" i="13"/>
  <c r="H214" i="13" s="1"/>
  <c r="F28" i="13"/>
  <c r="H28" i="13" s="1"/>
  <c r="F13" i="13"/>
  <c r="H13" i="13" s="1"/>
  <c r="F14" i="13"/>
  <c r="H14" i="13" s="1"/>
  <c r="F15" i="13"/>
  <c r="H15" i="13" s="1"/>
  <c r="F47" i="13"/>
  <c r="H47" i="13" s="1"/>
  <c r="F55" i="13"/>
  <c r="H55" i="13" s="1"/>
  <c r="F87" i="13"/>
  <c r="H87" i="13" s="1"/>
  <c r="F119" i="13"/>
  <c r="H119" i="13" s="1"/>
  <c r="F151" i="13"/>
  <c r="H151" i="13" s="1"/>
  <c r="F183" i="13"/>
  <c r="H183" i="13" s="1"/>
  <c r="F215" i="13"/>
  <c r="H215" i="13" s="1"/>
  <c r="F247" i="13"/>
  <c r="H247" i="13" s="1"/>
  <c r="F279" i="13"/>
  <c r="H279" i="13" s="1"/>
  <c r="F311" i="13"/>
  <c r="H311" i="13" s="1"/>
  <c r="F100" i="13"/>
  <c r="H100" i="13" s="1"/>
  <c r="F212" i="13"/>
  <c r="H212" i="13" s="1"/>
  <c r="F316" i="13"/>
  <c r="H316" i="13" s="1"/>
  <c r="F33" i="13"/>
  <c r="H33" i="13" s="1"/>
  <c r="F65" i="13"/>
  <c r="H65" i="13" s="1"/>
  <c r="F97" i="13"/>
  <c r="H97" i="13" s="1"/>
  <c r="F129" i="13"/>
  <c r="H129" i="13" s="1"/>
  <c r="F161" i="13"/>
  <c r="H161" i="13" s="1"/>
  <c r="F193" i="13"/>
  <c r="H193" i="13" s="1"/>
  <c r="F225" i="13"/>
  <c r="H225" i="13" s="1"/>
  <c r="F257" i="13"/>
  <c r="H257" i="13" s="1"/>
  <c r="F289" i="13"/>
  <c r="H289" i="13" s="1"/>
  <c r="F7" i="13"/>
  <c r="H7" i="13" s="1"/>
  <c r="F196" i="13"/>
  <c r="H196" i="13" s="1"/>
  <c r="F19" i="13"/>
  <c r="H19" i="13" s="1"/>
  <c r="F51" i="13"/>
  <c r="H51" i="13" s="1"/>
  <c r="F83" i="13"/>
  <c r="H83" i="13" s="1"/>
  <c r="F115" i="13"/>
  <c r="H115" i="13" s="1"/>
  <c r="F147" i="13"/>
  <c r="H147" i="13" s="1"/>
  <c r="F179" i="13"/>
  <c r="H179" i="13" s="1"/>
  <c r="F219" i="13"/>
  <c r="H219" i="13" s="1"/>
  <c r="F251" i="13"/>
  <c r="H251" i="13" s="1"/>
  <c r="F283" i="13"/>
  <c r="H283" i="13" s="1"/>
  <c r="F315" i="13"/>
  <c r="H315" i="13" s="1"/>
  <c r="F188" i="13"/>
  <c r="H188" i="13" s="1"/>
  <c r="F45" i="13"/>
  <c r="H45" i="13" s="1"/>
  <c r="F77" i="13"/>
  <c r="H77" i="13" s="1"/>
  <c r="F117" i="13"/>
  <c r="H117" i="13" s="1"/>
  <c r="F149" i="13"/>
  <c r="H149" i="13" s="1"/>
  <c r="F181" i="13"/>
  <c r="H181" i="13" s="1"/>
  <c r="F213" i="13"/>
  <c r="H213" i="13" s="1"/>
  <c r="F245" i="13"/>
  <c r="H245" i="13" s="1"/>
  <c r="F277" i="13"/>
  <c r="H277" i="13" s="1"/>
  <c r="F309" i="13"/>
  <c r="H309" i="13" s="1"/>
  <c r="F46" i="13"/>
  <c r="H46" i="13" s="1"/>
  <c r="F78" i="13"/>
  <c r="H78" i="13" s="1"/>
  <c r="F34" i="13"/>
  <c r="H34" i="13" s="1"/>
  <c r="F144" i="13"/>
  <c r="H144" i="13" s="1"/>
  <c r="F312" i="13"/>
  <c r="H312" i="13" s="1"/>
  <c r="F74" i="13"/>
  <c r="H74" i="13" s="1"/>
  <c r="F194" i="13"/>
  <c r="H194" i="13" s="1"/>
  <c r="F290" i="13"/>
  <c r="H290" i="13" s="1"/>
  <c r="F167" i="13"/>
  <c r="H167" i="13" s="1"/>
  <c r="F295" i="13"/>
  <c r="H295" i="13" s="1"/>
  <c r="F260" i="13"/>
  <c r="H260" i="13" s="1"/>
  <c r="F81" i="13"/>
  <c r="H81" i="13" s="1"/>
  <c r="F145" i="13"/>
  <c r="H145" i="13" s="1"/>
  <c r="F305" i="13"/>
  <c r="H305" i="13" s="1"/>
  <c r="F300" i="13"/>
  <c r="H300" i="13" s="1"/>
  <c r="F99" i="13"/>
  <c r="H99" i="13" s="1"/>
  <c r="F235" i="13"/>
  <c r="H235" i="13" s="1"/>
  <c r="F93" i="13"/>
  <c r="H93" i="13" s="1"/>
  <c r="F165" i="13"/>
  <c r="H165" i="13" s="1"/>
  <c r="F293" i="13"/>
  <c r="H293" i="13" s="1"/>
  <c r="F24" i="13"/>
  <c r="H24" i="13" s="1"/>
  <c r="F26" i="13"/>
  <c r="H26" i="13" s="1"/>
  <c r="F48" i="13"/>
  <c r="H48" i="13" s="1"/>
  <c r="F104" i="13"/>
  <c r="H104" i="13" s="1"/>
  <c r="F136" i="13"/>
  <c r="H136" i="13" s="1"/>
  <c r="F168" i="13"/>
  <c r="H168" i="13" s="1"/>
  <c r="F200" i="13"/>
  <c r="H200" i="13" s="1"/>
  <c r="F232" i="13"/>
  <c r="H232" i="13" s="1"/>
  <c r="F264" i="13"/>
  <c r="H264" i="13" s="1"/>
  <c r="F304" i="13"/>
  <c r="H304" i="13" s="1"/>
  <c r="F84" i="13"/>
  <c r="H84" i="13" s="1"/>
  <c r="F180" i="13"/>
  <c r="H180" i="13" s="1"/>
  <c r="F284" i="13"/>
  <c r="H284" i="13" s="1"/>
  <c r="F109" i="13"/>
  <c r="H109" i="13" s="1"/>
  <c r="F66" i="13"/>
  <c r="H66" i="13" s="1"/>
  <c r="F98" i="13"/>
  <c r="H98" i="13" s="1"/>
  <c r="F122" i="13"/>
  <c r="H122" i="13" s="1"/>
  <c r="F154" i="13"/>
  <c r="H154" i="13" s="1"/>
  <c r="F186" i="13"/>
  <c r="H186" i="13" s="1"/>
  <c r="F218" i="13"/>
  <c r="H218" i="13" s="1"/>
  <c r="F250" i="13"/>
  <c r="H250" i="13" s="1"/>
  <c r="F282" i="13"/>
  <c r="H282" i="13" s="1"/>
  <c r="F314" i="13"/>
  <c r="H314" i="13" s="1"/>
  <c r="F280" i="13"/>
  <c r="H280" i="13" s="1"/>
  <c r="F110" i="13"/>
  <c r="H110" i="13" s="1"/>
  <c r="F142" i="13"/>
  <c r="H142" i="13" s="1"/>
  <c r="F174" i="13"/>
  <c r="H174" i="13" s="1"/>
  <c r="F206" i="13"/>
  <c r="H206" i="13" s="1"/>
  <c r="F238" i="13"/>
  <c r="H238" i="13" s="1"/>
  <c r="F270" i="13"/>
  <c r="H270" i="13" s="1"/>
  <c r="F302" i="13"/>
  <c r="H302" i="13" s="1"/>
  <c r="F208" i="13"/>
  <c r="H208" i="13" s="1"/>
  <c r="F108" i="13"/>
  <c r="H108" i="13" s="1"/>
  <c r="F106" i="13"/>
  <c r="H106" i="13" s="1"/>
  <c r="F162" i="13"/>
  <c r="H162" i="13" s="1"/>
  <c r="F258" i="13"/>
  <c r="H258" i="13" s="1"/>
  <c r="F150" i="13"/>
  <c r="H150" i="13" s="1"/>
  <c r="F278" i="13"/>
  <c r="H278" i="13" s="1"/>
  <c r="F29" i="13"/>
  <c r="H29" i="13" s="1"/>
  <c r="F31" i="13"/>
  <c r="H31" i="13" s="1"/>
  <c r="F103" i="13"/>
  <c r="H103" i="13" s="1"/>
  <c r="F231" i="13"/>
  <c r="H231" i="13" s="1"/>
  <c r="F148" i="13"/>
  <c r="H148" i="13" s="1"/>
  <c r="F177" i="13"/>
  <c r="H177" i="13" s="1"/>
  <c r="F116" i="13"/>
  <c r="H116" i="13" s="1"/>
  <c r="F35" i="13"/>
  <c r="H35" i="13" s="1"/>
  <c r="F203" i="13"/>
  <c r="H203" i="13" s="1"/>
  <c r="F292" i="13"/>
  <c r="H292" i="13" s="1"/>
  <c r="F61" i="13"/>
  <c r="H61" i="13" s="1"/>
  <c r="F229" i="13"/>
  <c r="H229" i="13" s="1"/>
  <c r="F36" i="13"/>
  <c r="H36" i="13" s="1"/>
  <c r="F21" i="13"/>
  <c r="H21" i="13" s="1"/>
  <c r="F22" i="13"/>
  <c r="H22" i="13" s="1"/>
  <c r="F23" i="13"/>
  <c r="H23" i="13" s="1"/>
  <c r="F63" i="13"/>
  <c r="H63" i="13" s="1"/>
  <c r="F95" i="13"/>
  <c r="H95" i="13" s="1"/>
  <c r="F127" i="13"/>
  <c r="H127" i="13" s="1"/>
  <c r="F159" i="13"/>
  <c r="H159" i="13" s="1"/>
  <c r="F191" i="13"/>
  <c r="H191" i="13" s="1"/>
  <c r="F223" i="13"/>
  <c r="H223" i="13" s="1"/>
  <c r="F255" i="13"/>
  <c r="H255" i="13" s="1"/>
  <c r="F287" i="13"/>
  <c r="H287" i="13" s="1"/>
  <c r="F319" i="13"/>
  <c r="H319" i="13" s="1"/>
  <c r="F124" i="13"/>
  <c r="H124" i="13" s="1"/>
  <c r="F220" i="13"/>
  <c r="H220" i="13" s="1"/>
  <c r="F9" i="13"/>
  <c r="H9" i="13" s="1"/>
  <c r="F41" i="13"/>
  <c r="H41" i="13" s="1"/>
  <c r="F73" i="13"/>
  <c r="H73" i="13" s="1"/>
  <c r="F105" i="13"/>
  <c r="H105" i="13" s="1"/>
  <c r="F137" i="13"/>
  <c r="H137" i="13" s="1"/>
  <c r="F169" i="13"/>
  <c r="H169" i="13" s="1"/>
  <c r="F201" i="13"/>
  <c r="H201" i="13" s="1"/>
  <c r="F233" i="13"/>
  <c r="H233" i="13" s="1"/>
  <c r="F265" i="13"/>
  <c r="H265" i="13" s="1"/>
  <c r="F297" i="13"/>
  <c r="H297" i="13" s="1"/>
  <c r="F68" i="13"/>
  <c r="H68" i="13" s="1"/>
  <c r="F252" i="13"/>
  <c r="H252" i="13" s="1"/>
  <c r="F27" i="13"/>
  <c r="H27" i="13" s="1"/>
  <c r="F59" i="13"/>
  <c r="H59" i="13" s="1"/>
  <c r="F91" i="13"/>
  <c r="H91" i="13" s="1"/>
  <c r="F123" i="13"/>
  <c r="H123" i="13" s="1"/>
  <c r="F155" i="13"/>
  <c r="H155" i="13" s="1"/>
  <c r="F195" i="13"/>
  <c r="H195" i="13" s="1"/>
  <c r="F227" i="13"/>
  <c r="H227" i="13" s="1"/>
  <c r="F259" i="13"/>
  <c r="H259" i="13" s="1"/>
  <c r="F291" i="13"/>
  <c r="H291" i="13" s="1"/>
  <c r="F44" i="13"/>
  <c r="H44" i="13" s="1"/>
  <c r="F244" i="13"/>
  <c r="H244" i="13" s="1"/>
  <c r="F53" i="13"/>
  <c r="H53" i="13" s="1"/>
  <c r="F85" i="13"/>
  <c r="H85" i="13" s="1"/>
  <c r="F125" i="13"/>
  <c r="H125" i="13" s="1"/>
  <c r="F157" i="13"/>
  <c r="H157" i="13" s="1"/>
  <c r="F189" i="13"/>
  <c r="H189" i="13" s="1"/>
  <c r="F221" i="13"/>
  <c r="H221" i="13" s="1"/>
  <c r="F253" i="13"/>
  <c r="H253" i="13" s="1"/>
  <c r="F285" i="13"/>
  <c r="H285" i="13" s="1"/>
  <c r="F317" i="13"/>
  <c r="H317" i="13" s="1"/>
  <c r="F54" i="13"/>
  <c r="H54" i="13" s="1"/>
  <c r="F86" i="13"/>
  <c r="H86" i="13" s="1"/>
  <c r="BD5" i="35"/>
  <c r="BG5" i="35" s="1"/>
  <c r="AF6" i="35"/>
  <c r="AF7" i="35"/>
  <c r="AF8" i="35"/>
  <c r="AF9" i="35"/>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AF47" i="35"/>
  <c r="AF48" i="35"/>
  <c r="AF49" i="35"/>
  <c r="AF50" i="35"/>
  <c r="AF51" i="35"/>
  <c r="AF52" i="35"/>
  <c r="AF53" i="35"/>
  <c r="AF54" i="35"/>
  <c r="AF55" i="35"/>
  <c r="AF56" i="35"/>
  <c r="AF57" i="35"/>
  <c r="AF58" i="35"/>
  <c r="AF59" i="35"/>
  <c r="AF60" i="35"/>
  <c r="AF61" i="35"/>
  <c r="AF62" i="35"/>
  <c r="AF63" i="35"/>
  <c r="AF64" i="35"/>
  <c r="AF65" i="35"/>
  <c r="AF66" i="35"/>
  <c r="AF67" i="35"/>
  <c r="AF68" i="35"/>
  <c r="AF69" i="35"/>
  <c r="AF70" i="35"/>
  <c r="AF71" i="35"/>
  <c r="AF72" i="35"/>
  <c r="AF73" i="35"/>
  <c r="AF74" i="35"/>
  <c r="AF75" i="35"/>
  <c r="AF76" i="35"/>
  <c r="AF77" i="35"/>
  <c r="AF78" i="35"/>
  <c r="AF79" i="35"/>
  <c r="AF80" i="35"/>
  <c r="AF81" i="35"/>
  <c r="AF82" i="35"/>
  <c r="AF83" i="35"/>
  <c r="AF84" i="35"/>
  <c r="AF85" i="35"/>
  <c r="AF86" i="35"/>
  <c r="AF87" i="35"/>
  <c r="AF88" i="35"/>
  <c r="AF89" i="35"/>
  <c r="AF90" i="35"/>
  <c r="AF91" i="35"/>
  <c r="AF92" i="35"/>
  <c r="AF93" i="35"/>
  <c r="AF94" i="35"/>
  <c r="AF95" i="35"/>
  <c r="AF96" i="35"/>
  <c r="AF97" i="35"/>
  <c r="AF98" i="35"/>
  <c r="AF99" i="35"/>
  <c r="AF100" i="35"/>
  <c r="AF101" i="35"/>
  <c r="AF102" i="35"/>
  <c r="AF103" i="35"/>
  <c r="AF104" i="35"/>
  <c r="AF105" i="35"/>
  <c r="AF106" i="35"/>
  <c r="AF107" i="35"/>
  <c r="AF108" i="35"/>
  <c r="AF109" i="35"/>
  <c r="AF110" i="35"/>
  <c r="AF111" i="35"/>
  <c r="AF112" i="35"/>
  <c r="AF113" i="35"/>
  <c r="AF114" i="35"/>
  <c r="AF115" i="35"/>
  <c r="AF116" i="35"/>
  <c r="AF117" i="35"/>
  <c r="AF118" i="35"/>
  <c r="AF119" i="35"/>
  <c r="AF120" i="35"/>
  <c r="AF121" i="35"/>
  <c r="AF122" i="35"/>
  <c r="AF123" i="35"/>
  <c r="AF124" i="35"/>
  <c r="AF125" i="35"/>
  <c r="AF126" i="35"/>
  <c r="AF127" i="35"/>
  <c r="AF128" i="35"/>
  <c r="AF129" i="35"/>
  <c r="AF130" i="35"/>
  <c r="AF131" i="35"/>
  <c r="AF132" i="35"/>
  <c r="AF133" i="35"/>
  <c r="AF134" i="35"/>
  <c r="AF135" i="35"/>
  <c r="AF136" i="35"/>
  <c r="AF137" i="35"/>
  <c r="AF138" i="35"/>
  <c r="AF139" i="35"/>
  <c r="AF140" i="35"/>
  <c r="AF141" i="35"/>
  <c r="AF142" i="35"/>
  <c r="AF143" i="35"/>
  <c r="AF144" i="35"/>
  <c r="AF145" i="35"/>
  <c r="AF146" i="35"/>
  <c r="AF147" i="35"/>
  <c r="AF148" i="35"/>
  <c r="AF149" i="35"/>
  <c r="AF150" i="35"/>
  <c r="AF151" i="35"/>
  <c r="AF152" i="35"/>
  <c r="AF153" i="35"/>
  <c r="AF154" i="35"/>
  <c r="AF155" i="35"/>
  <c r="AF156" i="35"/>
  <c r="AF157" i="35"/>
  <c r="AF158" i="35"/>
  <c r="AF159" i="35"/>
  <c r="AF160" i="35"/>
  <c r="AF161" i="35"/>
  <c r="AF162" i="35"/>
  <c r="AF163" i="35"/>
  <c r="AF164" i="35"/>
  <c r="AF165" i="35"/>
  <c r="AF166" i="35"/>
  <c r="AF167" i="35"/>
  <c r="AF168" i="35"/>
  <c r="AF169" i="35"/>
  <c r="AF170" i="35"/>
  <c r="AF171" i="35"/>
  <c r="AF172" i="35"/>
  <c r="AF173" i="35"/>
  <c r="AF174" i="35"/>
  <c r="AF175" i="35"/>
  <c r="AF176" i="35"/>
  <c r="AF177" i="35"/>
  <c r="AF178" i="35"/>
  <c r="AF179" i="35"/>
  <c r="AF180" i="35"/>
  <c r="AF181" i="35"/>
  <c r="AF182" i="35"/>
  <c r="AF183" i="35"/>
  <c r="AF184" i="35"/>
  <c r="AF185" i="35"/>
  <c r="AF186" i="35"/>
  <c r="AF187" i="35"/>
  <c r="AF188" i="35"/>
  <c r="AF189" i="35"/>
  <c r="AF190" i="35"/>
  <c r="AF191" i="35"/>
  <c r="AF192" i="35"/>
  <c r="AF193" i="35"/>
  <c r="AF194" i="35"/>
  <c r="AF195" i="35"/>
  <c r="AF196" i="35"/>
  <c r="AF197" i="35"/>
  <c r="AF198" i="35"/>
  <c r="AF199" i="35"/>
  <c r="AF200" i="35"/>
  <c r="AF201" i="35"/>
  <c r="AF202" i="35"/>
  <c r="AF203" i="35"/>
  <c r="AF204" i="35"/>
  <c r="AF205" i="35"/>
  <c r="AF206" i="35"/>
  <c r="AF207" i="35"/>
  <c r="AF208" i="35"/>
  <c r="AF209" i="35"/>
  <c r="AF210" i="35"/>
  <c r="AF211" i="35"/>
  <c r="AF212" i="35"/>
  <c r="AF213" i="35"/>
  <c r="AF214" i="35"/>
  <c r="AF215" i="35"/>
  <c r="AF216" i="35"/>
  <c r="AF217" i="35"/>
  <c r="AF218" i="35"/>
  <c r="AF219" i="35"/>
  <c r="AF220" i="35"/>
  <c r="AF221" i="35"/>
  <c r="AF222" i="35"/>
  <c r="AF223" i="35"/>
  <c r="AF224" i="35"/>
  <c r="AF225" i="35"/>
  <c r="AF226" i="35"/>
  <c r="AF227" i="35"/>
  <c r="AF228" i="35"/>
  <c r="AF229" i="35"/>
  <c r="AF230" i="35"/>
  <c r="AF231" i="35"/>
  <c r="AF232" i="35"/>
  <c r="AF233" i="35"/>
  <c r="AF234" i="35"/>
  <c r="AF235" i="35"/>
  <c r="AF236" i="35"/>
  <c r="AF237" i="35"/>
  <c r="AF238" i="35"/>
  <c r="AF239" i="35"/>
  <c r="AF240" i="35"/>
  <c r="AF241" i="35"/>
  <c r="AF242" i="35"/>
  <c r="AF243" i="35"/>
  <c r="AF244" i="35"/>
  <c r="AF245" i="35"/>
  <c r="AF246" i="35"/>
  <c r="AF247" i="35"/>
  <c r="AF248" i="35"/>
  <c r="AF249" i="35"/>
  <c r="AF250" i="35"/>
  <c r="AF251" i="35"/>
  <c r="AF252" i="35"/>
  <c r="AF253" i="35"/>
  <c r="AF254" i="35"/>
  <c r="AF255" i="35"/>
  <c r="AF256" i="35"/>
  <c r="AF257" i="35"/>
  <c r="AF258" i="35"/>
  <c r="AF259" i="35"/>
  <c r="AF260" i="35"/>
  <c r="AF261" i="35"/>
  <c r="AF262" i="35"/>
  <c r="AF263" i="35"/>
  <c r="AF264" i="35"/>
  <c r="AF265" i="35"/>
  <c r="AF266" i="35"/>
  <c r="AF267" i="35"/>
  <c r="AF268" i="35"/>
  <c r="AF269" i="35"/>
  <c r="AF270" i="35"/>
  <c r="AF271" i="35"/>
  <c r="AF272" i="35"/>
  <c r="AF273" i="35"/>
  <c r="AF274" i="35"/>
  <c r="AF275" i="35"/>
  <c r="AF276" i="35"/>
  <c r="AF277" i="35"/>
  <c r="AF278" i="35"/>
  <c r="AF279" i="35"/>
  <c r="AF280" i="35"/>
  <c r="AF281" i="35"/>
  <c r="AF282" i="35"/>
  <c r="AF283" i="35"/>
  <c r="AF284" i="35"/>
  <c r="AF285" i="35"/>
  <c r="AF286" i="35"/>
  <c r="AF287" i="35"/>
  <c r="AF288" i="35"/>
  <c r="AF289" i="35"/>
  <c r="AF290" i="35"/>
  <c r="AF291" i="35"/>
  <c r="AF292" i="35"/>
  <c r="AF293" i="35"/>
  <c r="AF294" i="35"/>
  <c r="AF295" i="35"/>
  <c r="AF296" i="35"/>
  <c r="AF297" i="35"/>
  <c r="AF298" i="35"/>
  <c r="AF299" i="35"/>
  <c r="AF300" i="35"/>
  <c r="AF301" i="35"/>
  <c r="AF302" i="35"/>
  <c r="AF303" i="35"/>
  <c r="AF304" i="35"/>
  <c r="AF305" i="35"/>
  <c r="AF306" i="35"/>
  <c r="AF307" i="35"/>
  <c r="AF308" i="35"/>
  <c r="AF309" i="35"/>
  <c r="AF310" i="35"/>
  <c r="AF311" i="35"/>
  <c r="AF312" i="35"/>
  <c r="AF313" i="35"/>
  <c r="AF314" i="35"/>
  <c r="AF315" i="35"/>
  <c r="AF316" i="35"/>
  <c r="AF317" i="35"/>
  <c r="AF318" i="35"/>
  <c r="AF319" i="35"/>
  <c r="AF320" i="35"/>
  <c r="AF321" i="35"/>
  <c r="AF322" i="35"/>
  <c r="AF323" i="35"/>
  <c r="AF324" i="35"/>
  <c r="AF325" i="35"/>
  <c r="AF326" i="35"/>
  <c r="AF327" i="35"/>
  <c r="AF328" i="35"/>
  <c r="AF329" i="35"/>
  <c r="AF330" i="35"/>
  <c r="AF331" i="35"/>
  <c r="AF332" i="35"/>
  <c r="AF333" i="35"/>
  <c r="AF334" i="35"/>
  <c r="AF335" i="35"/>
  <c r="AF336" i="35"/>
  <c r="AF337" i="35"/>
  <c r="AF338" i="35"/>
  <c r="AF339" i="35"/>
  <c r="AF340" i="35"/>
  <c r="AF341" i="35"/>
  <c r="AF342" i="35"/>
  <c r="AF343" i="35"/>
  <c r="AF344" i="35"/>
  <c r="AF345" i="35"/>
  <c r="AF346" i="35"/>
  <c r="AF347" i="35"/>
  <c r="AF348" i="35"/>
  <c r="AF349" i="35"/>
  <c r="AF350" i="35"/>
  <c r="AF351" i="35"/>
  <c r="AF352" i="35"/>
  <c r="AF353" i="35"/>
  <c r="AF354" i="35"/>
  <c r="AF355" i="35"/>
  <c r="AF356" i="35"/>
  <c r="AF357" i="35"/>
  <c r="AF358" i="35"/>
  <c r="AF359" i="35"/>
  <c r="AF360" i="35"/>
  <c r="AF361" i="35"/>
  <c r="AF362" i="35"/>
  <c r="AF363" i="35"/>
  <c r="AF364" i="35"/>
  <c r="AF365" i="35"/>
  <c r="AF366" i="35"/>
  <c r="AF367" i="35"/>
  <c r="AF368" i="35"/>
  <c r="AF369" i="35"/>
  <c r="AF370" i="35"/>
  <c r="AF371" i="35"/>
  <c r="AF372" i="35"/>
  <c r="AF373" i="35"/>
  <c r="AF374" i="35"/>
  <c r="AF375" i="35"/>
  <c r="AF376" i="35"/>
  <c r="AF377" i="35"/>
  <c r="AF378" i="35"/>
  <c r="AF379" i="35"/>
  <c r="AF380" i="35"/>
  <c r="AF381" i="35"/>
  <c r="AF382" i="35"/>
  <c r="AF383" i="35"/>
  <c r="AF384" i="35"/>
  <c r="AF385" i="35"/>
  <c r="AF386" i="35"/>
  <c r="AF387" i="35"/>
  <c r="AF388" i="35"/>
  <c r="AF389" i="35"/>
  <c r="AF390" i="35"/>
  <c r="AF391" i="35"/>
  <c r="AF392" i="35"/>
  <c r="AF393" i="35"/>
  <c r="AF394" i="35"/>
  <c r="AF395" i="35"/>
  <c r="AF396" i="35"/>
  <c r="AF397" i="35"/>
  <c r="AF398" i="35"/>
  <c r="AF399" i="35"/>
  <c r="AF400" i="35"/>
  <c r="AF401" i="35"/>
  <c r="AF402" i="35"/>
  <c r="AF403" i="35"/>
  <c r="AF404" i="35"/>
  <c r="AF405" i="35"/>
  <c r="AF406" i="35"/>
  <c r="AF407" i="35"/>
  <c r="AF408" i="35"/>
  <c r="AF409" i="35"/>
  <c r="AF410" i="35"/>
  <c r="AF411" i="35"/>
  <c r="AF412" i="35"/>
  <c r="AF413" i="35"/>
  <c r="AF414" i="35"/>
  <c r="AF415" i="35"/>
  <c r="AF416" i="35"/>
  <c r="AF417" i="35"/>
  <c r="AF418" i="35"/>
  <c r="AF419" i="35"/>
  <c r="AF420" i="35"/>
  <c r="AF421" i="35"/>
  <c r="AF422" i="35"/>
  <c r="AF423" i="35"/>
  <c r="AF424" i="35"/>
  <c r="AF425" i="35"/>
  <c r="AF426" i="35"/>
  <c r="AF427" i="35"/>
  <c r="AF428" i="35"/>
  <c r="AF429" i="35"/>
  <c r="AF430" i="35"/>
  <c r="AF431" i="35"/>
  <c r="AF432" i="35"/>
  <c r="AF433" i="35"/>
  <c r="AF434" i="35"/>
  <c r="AF435" i="35"/>
  <c r="AF436" i="35"/>
  <c r="AF437" i="35"/>
  <c r="AF438" i="35"/>
  <c r="AF439" i="35"/>
  <c r="AF440" i="35"/>
  <c r="AF441" i="35"/>
  <c r="AF442" i="35"/>
  <c r="AF443" i="35"/>
  <c r="AF444" i="35"/>
  <c r="AF445" i="35"/>
  <c r="AF446" i="35"/>
  <c r="AF447" i="35"/>
  <c r="AF448" i="35"/>
  <c r="AF449" i="35"/>
  <c r="AF450" i="35"/>
  <c r="AF451" i="35"/>
  <c r="AF452" i="35"/>
  <c r="AF453" i="35"/>
  <c r="AF454" i="35"/>
  <c r="AF455" i="35"/>
  <c r="AF456" i="35"/>
  <c r="AF457" i="35"/>
  <c r="AF458" i="35"/>
  <c r="AF459" i="35"/>
  <c r="AF460" i="35"/>
  <c r="AF461" i="35"/>
  <c r="AF462" i="35"/>
  <c r="AF463" i="35"/>
  <c r="AF464" i="35"/>
  <c r="AF465" i="35"/>
  <c r="AF466" i="35"/>
  <c r="AF467" i="35"/>
  <c r="AF468" i="35"/>
  <c r="AF469" i="35"/>
  <c r="AF470" i="35"/>
  <c r="AF471" i="35"/>
  <c r="AF472" i="35"/>
  <c r="AF473" i="35"/>
  <c r="AF474" i="35"/>
  <c r="AF475" i="35"/>
  <c r="AF476" i="35"/>
  <c r="AF477" i="35"/>
  <c r="AF478" i="35"/>
  <c r="AF479" i="35"/>
  <c r="AF480" i="35"/>
  <c r="AF481" i="35"/>
  <c r="AF482" i="35"/>
  <c r="AF483" i="35"/>
  <c r="AF484" i="35"/>
  <c r="AF485" i="35"/>
  <c r="AF486" i="35"/>
  <c r="AF487" i="35"/>
  <c r="AF488" i="35"/>
  <c r="AF489" i="35"/>
  <c r="AF490" i="35"/>
  <c r="AF491" i="35"/>
  <c r="AF492" i="35"/>
  <c r="AF493" i="35"/>
  <c r="AF494" i="35"/>
  <c r="AF495" i="35"/>
  <c r="AF496" i="35"/>
  <c r="AF497" i="35"/>
  <c r="AF498" i="35"/>
  <c r="AF499" i="35"/>
  <c r="AF500" i="35"/>
  <c r="AF501" i="35"/>
  <c r="AF502" i="35"/>
  <c r="AF503" i="35"/>
  <c r="AF504" i="35"/>
  <c r="AF505" i="35"/>
  <c r="AF506" i="35"/>
  <c r="AF507" i="35"/>
  <c r="AF508" i="35"/>
  <c r="AF509" i="35"/>
  <c r="AF510" i="35"/>
  <c r="AF511" i="35"/>
  <c r="AF512" i="35"/>
  <c r="AF513" i="35"/>
  <c r="AF514" i="35"/>
  <c r="AF515" i="35"/>
  <c r="AF516" i="35"/>
  <c r="AF517" i="35"/>
  <c r="AF518" i="35"/>
  <c r="AF519" i="35"/>
  <c r="AF520" i="35"/>
  <c r="AF521" i="35"/>
  <c r="AF522" i="35"/>
  <c r="AF523" i="35"/>
  <c r="AF524" i="35"/>
  <c r="AF525" i="35"/>
  <c r="AF526" i="35"/>
  <c r="AF527" i="35"/>
  <c r="AF528" i="35"/>
  <c r="AF529" i="35"/>
  <c r="AF530" i="35"/>
  <c r="AF531" i="35"/>
  <c r="AF532" i="35"/>
  <c r="AF533" i="35"/>
  <c r="AF534" i="35"/>
  <c r="AF535" i="35"/>
  <c r="AF536" i="35"/>
  <c r="AF537" i="35"/>
  <c r="AF538" i="35"/>
  <c r="AF539" i="35"/>
  <c r="AF540" i="35"/>
  <c r="AF541" i="35"/>
  <c r="AF542" i="35"/>
  <c r="AF543" i="35"/>
  <c r="AF544" i="35"/>
  <c r="AF545" i="35"/>
  <c r="AF546" i="35"/>
  <c r="AF547" i="35"/>
  <c r="AF548" i="35"/>
  <c r="AF549" i="35"/>
  <c r="AF550" i="35"/>
  <c r="AF551" i="35"/>
  <c r="AF552" i="35"/>
  <c r="AF553" i="35"/>
  <c r="AF554" i="35"/>
  <c r="AF555" i="35"/>
  <c r="AF556" i="35"/>
  <c r="AF557" i="35"/>
  <c r="AF558" i="35"/>
  <c r="AF559" i="35"/>
  <c r="AF560" i="35"/>
  <c r="AF561" i="35"/>
  <c r="AF562" i="35"/>
  <c r="AF563" i="35"/>
  <c r="AF564" i="35"/>
  <c r="AF565" i="35"/>
  <c r="AF566" i="35"/>
  <c r="AF567" i="35"/>
  <c r="AF568" i="35"/>
  <c r="AF569" i="35"/>
  <c r="AF570" i="35"/>
  <c r="AF571" i="35"/>
  <c r="AF572" i="35"/>
  <c r="AF573" i="35"/>
  <c r="AF574" i="35"/>
  <c r="AF575" i="35"/>
  <c r="AF576" i="35"/>
  <c r="AF577" i="35"/>
  <c r="AF578" i="35"/>
  <c r="AF579" i="35"/>
  <c r="AF580" i="35"/>
  <c r="AF581" i="35"/>
  <c r="AF582" i="35"/>
  <c r="AF583" i="35"/>
  <c r="AF584" i="35"/>
  <c r="AF585" i="35"/>
  <c r="AF586" i="35"/>
  <c r="AF587" i="35"/>
  <c r="AF588" i="35"/>
  <c r="AF589" i="35"/>
  <c r="AF590" i="35"/>
  <c r="AF591" i="35"/>
  <c r="AF592" i="35"/>
  <c r="AF593" i="35"/>
  <c r="AF594" i="35"/>
  <c r="AF595" i="35"/>
  <c r="AF596" i="35"/>
  <c r="AF597" i="35"/>
  <c r="AF598" i="35"/>
  <c r="AF599" i="35"/>
  <c r="AF600" i="35"/>
  <c r="AF601" i="35"/>
  <c r="AF602" i="35"/>
  <c r="AF603" i="35"/>
  <c r="AF604" i="35"/>
  <c r="AF605" i="35"/>
  <c r="AF606" i="35"/>
  <c r="AF607" i="35"/>
  <c r="AF608" i="35"/>
  <c r="AF609" i="35"/>
  <c r="AF610" i="35"/>
  <c r="AF611" i="35"/>
  <c r="AF612" i="35"/>
  <c r="AF613" i="35"/>
  <c r="AF614" i="35"/>
  <c r="AF615" i="35"/>
  <c r="AF616" i="35"/>
  <c r="AF617" i="35"/>
  <c r="AF618" i="35"/>
  <c r="AF619" i="35"/>
  <c r="AF620" i="35"/>
  <c r="AF621" i="35"/>
  <c r="AF622" i="35"/>
  <c r="AF623" i="35"/>
  <c r="AF624" i="35"/>
  <c r="AF625" i="35"/>
  <c r="AF626" i="35"/>
  <c r="AF627" i="35"/>
  <c r="AF628" i="35"/>
  <c r="AF629" i="35"/>
  <c r="AF630" i="35"/>
  <c r="AF631" i="35"/>
  <c r="AF632" i="35"/>
  <c r="AF633" i="35"/>
  <c r="AF634" i="35"/>
  <c r="AF635" i="35"/>
  <c r="AF636" i="35"/>
  <c r="AF637" i="35"/>
  <c r="AF638" i="35"/>
  <c r="AF639" i="35"/>
  <c r="AF640" i="35"/>
  <c r="AF641" i="35"/>
  <c r="AF642" i="35"/>
  <c r="AF643" i="35"/>
  <c r="AF644" i="35"/>
  <c r="AF645" i="35"/>
  <c r="AF646" i="35"/>
  <c r="AF647" i="35"/>
  <c r="AF648" i="35"/>
  <c r="AF649" i="35"/>
  <c r="AF650" i="35"/>
  <c r="AF651" i="35"/>
  <c r="AF652" i="35"/>
  <c r="AF653" i="35"/>
  <c r="AF654" i="35"/>
  <c r="AF655" i="35"/>
  <c r="AF656" i="35"/>
  <c r="AF657" i="35"/>
  <c r="AF658" i="35"/>
  <c r="AF659" i="35"/>
  <c r="AF660" i="35"/>
  <c r="AF661" i="35"/>
  <c r="AF662" i="35"/>
  <c r="AF663" i="35"/>
  <c r="AF664" i="35"/>
  <c r="AF665" i="35"/>
  <c r="AF666" i="35"/>
  <c r="AF667" i="35"/>
  <c r="AF668" i="35"/>
  <c r="AF669" i="35"/>
  <c r="AF670" i="35"/>
  <c r="AF671" i="35"/>
  <c r="AF672" i="35"/>
  <c r="AF673" i="35"/>
  <c r="AF674" i="35"/>
  <c r="AF675" i="35"/>
  <c r="AF676" i="35"/>
  <c r="AF677" i="35"/>
  <c r="AF678" i="35"/>
  <c r="AF679" i="35"/>
  <c r="AF680" i="35"/>
  <c r="AF681" i="35"/>
  <c r="AF682" i="35"/>
  <c r="AF683" i="35"/>
  <c r="AF684" i="35"/>
  <c r="AF685" i="35"/>
  <c r="AF686" i="35"/>
  <c r="AF687" i="35"/>
  <c r="AF688" i="35"/>
  <c r="AF689" i="35"/>
  <c r="AF690" i="35"/>
  <c r="AF691" i="35"/>
  <c r="AF692" i="35"/>
  <c r="AF693" i="35"/>
  <c r="AF694" i="35"/>
  <c r="AF695" i="35"/>
  <c r="AF696" i="35"/>
  <c r="AF697" i="35"/>
  <c r="AF698" i="35"/>
  <c r="AF699" i="35"/>
  <c r="AF700" i="35"/>
  <c r="AF701" i="35"/>
  <c r="AF702" i="35"/>
  <c r="AF703" i="35"/>
  <c r="AF704" i="35"/>
  <c r="AF705" i="35"/>
  <c r="AF706" i="35"/>
  <c r="AF707" i="35"/>
  <c r="AF708" i="35"/>
  <c r="AF709" i="35"/>
  <c r="AF710" i="35"/>
  <c r="AF711" i="35"/>
  <c r="AF712" i="35"/>
  <c r="AF713" i="35"/>
  <c r="AF714" i="35"/>
  <c r="AF715" i="35"/>
  <c r="AF716" i="35"/>
  <c r="AF717" i="35"/>
  <c r="AF718" i="35"/>
  <c r="AF719" i="35"/>
  <c r="AF720" i="35"/>
  <c r="AF721" i="35"/>
  <c r="AF722" i="35"/>
  <c r="AF723" i="35"/>
  <c r="AF724" i="35"/>
  <c r="AF725" i="35"/>
  <c r="AF726" i="35"/>
  <c r="AF727" i="35"/>
  <c r="AF728" i="35"/>
  <c r="AF729" i="35"/>
  <c r="AF730" i="35"/>
  <c r="AF731" i="35"/>
  <c r="AF732" i="35"/>
  <c r="AF733" i="35"/>
  <c r="AF734" i="35"/>
  <c r="AF735" i="35"/>
  <c r="AF736" i="35"/>
  <c r="AF737" i="35"/>
  <c r="AF738" i="35"/>
  <c r="AF739" i="35"/>
  <c r="AF740" i="35"/>
  <c r="AF741" i="35"/>
  <c r="AF742" i="35"/>
  <c r="AF743" i="35"/>
  <c r="AF744" i="35"/>
  <c r="AF745" i="35"/>
  <c r="AF746" i="35"/>
  <c r="AF747" i="35"/>
  <c r="AF748" i="35"/>
  <c r="AF749" i="35"/>
  <c r="AF750" i="35"/>
  <c r="AF751" i="35"/>
  <c r="AF752" i="35"/>
  <c r="AF753" i="35"/>
  <c r="AF754" i="35"/>
  <c r="AF755" i="35"/>
  <c r="AF756" i="35"/>
  <c r="AF757" i="35"/>
  <c r="AF758" i="35"/>
  <c r="AF759" i="35"/>
  <c r="AF760" i="35"/>
  <c r="AF761" i="35"/>
  <c r="AF762" i="35"/>
  <c r="AF763" i="35"/>
  <c r="AF764" i="35"/>
  <c r="AF765" i="35"/>
  <c r="AF766" i="35"/>
  <c r="AF767" i="35"/>
  <c r="AF768" i="35"/>
  <c r="AF769" i="35"/>
  <c r="AF770" i="35"/>
  <c r="AF771" i="35"/>
  <c r="AF772" i="35"/>
  <c r="AF773" i="35"/>
  <c r="AF774" i="35"/>
  <c r="AF775" i="35"/>
  <c r="AF776" i="35"/>
  <c r="AF777" i="35"/>
  <c r="AF778" i="35"/>
  <c r="AF779" i="35"/>
  <c r="AF780" i="35"/>
  <c r="AF781" i="35"/>
  <c r="AF782" i="35"/>
  <c r="AF783" i="35"/>
  <c r="AF784" i="35"/>
  <c r="AF785" i="35"/>
  <c r="AF786" i="35"/>
  <c r="AF787" i="35"/>
  <c r="AF788" i="35"/>
  <c r="AF789" i="35"/>
  <c r="AF790" i="35"/>
  <c r="AF791" i="35"/>
  <c r="AF792" i="35"/>
  <c r="AF793" i="35"/>
  <c r="AF794" i="35"/>
  <c r="AF795" i="35"/>
  <c r="AF796" i="35"/>
  <c r="AF797" i="35"/>
  <c r="AF798" i="35"/>
  <c r="AF799" i="35"/>
  <c r="AF800" i="35"/>
  <c r="AF801" i="35"/>
  <c r="AF802" i="35"/>
  <c r="AF803" i="35"/>
  <c r="AF804" i="35"/>
  <c r="AF805" i="35"/>
  <c r="AF806" i="35"/>
  <c r="AF807" i="35"/>
  <c r="AF808" i="35"/>
  <c r="AF809" i="35"/>
  <c r="AF810" i="35"/>
  <c r="AF811" i="35"/>
  <c r="AF812" i="35"/>
  <c r="AF813" i="35"/>
  <c r="AF814" i="35"/>
  <c r="AF815" i="35"/>
  <c r="AF816" i="35"/>
  <c r="AF817" i="35"/>
  <c r="AF818" i="35"/>
  <c r="AF819" i="35"/>
  <c r="AF820" i="35"/>
  <c r="AF821" i="35"/>
  <c r="AF822" i="35"/>
  <c r="AF823" i="35"/>
  <c r="AF824" i="35"/>
  <c r="AF825" i="35"/>
  <c r="AF826" i="35"/>
  <c r="AF827" i="35"/>
  <c r="AF828" i="35"/>
  <c r="AF829" i="35"/>
  <c r="AF830" i="35"/>
  <c r="AF831" i="35"/>
  <c r="AF832" i="35"/>
  <c r="AF833" i="35"/>
  <c r="AF834" i="35"/>
  <c r="AF835" i="35"/>
  <c r="AF836" i="35"/>
  <c r="AF837" i="35"/>
  <c r="AF838" i="35"/>
  <c r="AF839" i="35"/>
  <c r="AF840" i="35"/>
  <c r="AF841" i="35"/>
  <c r="AF842" i="35"/>
  <c r="AF843" i="35"/>
  <c r="AF844" i="35"/>
  <c r="AF845" i="35"/>
  <c r="AF846" i="35"/>
  <c r="AF847" i="35"/>
  <c r="AF848" i="35"/>
  <c r="AF849" i="35"/>
  <c r="AF850" i="35"/>
  <c r="AF851" i="35"/>
  <c r="AF852" i="35"/>
  <c r="AF853" i="35"/>
  <c r="AF854" i="35"/>
  <c r="AF855" i="35"/>
  <c r="AF856" i="35"/>
  <c r="AF857" i="35"/>
  <c r="AF858" i="35"/>
  <c r="AF859" i="35"/>
  <c r="AF860" i="35"/>
  <c r="AF861" i="35"/>
  <c r="AF862" i="35"/>
  <c r="AF863" i="35"/>
  <c r="AF864" i="35"/>
  <c r="AF865" i="35"/>
  <c r="AF866" i="35"/>
  <c r="AF867" i="35"/>
  <c r="AF868" i="35"/>
  <c r="AF869" i="35"/>
  <c r="AF870" i="35"/>
  <c r="AF871" i="35"/>
  <c r="AF872" i="35"/>
  <c r="AF873" i="35"/>
  <c r="AF874" i="35"/>
  <c r="AF875" i="35"/>
  <c r="AF876" i="35"/>
  <c r="AF877" i="35"/>
  <c r="AF878" i="35"/>
  <c r="AF879" i="35"/>
  <c r="AF880" i="35"/>
  <c r="AF881" i="35"/>
  <c r="AF882" i="35"/>
  <c r="AF883" i="35"/>
  <c r="AF884" i="35"/>
  <c r="AF885" i="35"/>
  <c r="AF886" i="35"/>
  <c r="AF887" i="35"/>
  <c r="AF888" i="35"/>
  <c r="AF889" i="35"/>
  <c r="AF890" i="35"/>
  <c r="AF891" i="35"/>
  <c r="AF892" i="35"/>
  <c r="AF893" i="35"/>
  <c r="AF894" i="35"/>
  <c r="AF895" i="35"/>
  <c r="AF896" i="35"/>
  <c r="AF897" i="35"/>
  <c r="AF898" i="35"/>
  <c r="AF899" i="35"/>
  <c r="AF900" i="35"/>
  <c r="AF901" i="35"/>
  <c r="AF902" i="35"/>
  <c r="AF903" i="35"/>
  <c r="AF904" i="35"/>
  <c r="AF905" i="35"/>
  <c r="AF906" i="35"/>
  <c r="AF907" i="35"/>
  <c r="AF908" i="35"/>
  <c r="AF909" i="35"/>
  <c r="AF910" i="35"/>
  <c r="AF911" i="35"/>
  <c r="AF912" i="35"/>
  <c r="AF913" i="35"/>
  <c r="AF914" i="35"/>
  <c r="AF915" i="35"/>
  <c r="AF916" i="35"/>
  <c r="AF917" i="35"/>
  <c r="AF918" i="35"/>
  <c r="AF919" i="35"/>
  <c r="AF920" i="35"/>
  <c r="AF921" i="35"/>
  <c r="AF922" i="35"/>
  <c r="AF923" i="35"/>
  <c r="AF924" i="35"/>
  <c r="AF925" i="35"/>
  <c r="AF926" i="35"/>
  <c r="AF927" i="35"/>
  <c r="AF928" i="35"/>
  <c r="AF929" i="35"/>
  <c r="AF930" i="35"/>
  <c r="AF931" i="35"/>
  <c r="AF932" i="35"/>
  <c r="AF933" i="35"/>
  <c r="AF934" i="35"/>
  <c r="AF935" i="35"/>
  <c r="AF936" i="35"/>
  <c r="AF937" i="35"/>
  <c r="AF938" i="35"/>
  <c r="AF939" i="35"/>
  <c r="AF940" i="35"/>
  <c r="AF941" i="35"/>
  <c r="AF942" i="35"/>
  <c r="AF943" i="35"/>
  <c r="AF944" i="35"/>
  <c r="AF945" i="35"/>
  <c r="AF946" i="35"/>
  <c r="AF947" i="35"/>
  <c r="AF948" i="35"/>
  <c r="AF949" i="35"/>
  <c r="AF950" i="35"/>
  <c r="AF951" i="35"/>
  <c r="AF952" i="35"/>
  <c r="AF953" i="35"/>
  <c r="AF954" i="35"/>
  <c r="AF955" i="35"/>
  <c r="AF956" i="35"/>
  <c r="AF957" i="35"/>
  <c r="AF958" i="35"/>
  <c r="AF959" i="35"/>
  <c r="AF960" i="35"/>
  <c r="AF961" i="35"/>
  <c r="AF962" i="35"/>
  <c r="AF963" i="35"/>
  <c r="AF964" i="35"/>
  <c r="AF965" i="35"/>
  <c r="AF966" i="35"/>
  <c r="AF967" i="35"/>
  <c r="AF968" i="35"/>
  <c r="AF969" i="35"/>
  <c r="AF970" i="35"/>
  <c r="AF971" i="35"/>
  <c r="AF972" i="35"/>
  <c r="AF973" i="35"/>
  <c r="AF974" i="35"/>
  <c r="AF975" i="35"/>
  <c r="AF976" i="35"/>
  <c r="AF977" i="35"/>
  <c r="AF978" i="35"/>
  <c r="AF979" i="35"/>
  <c r="AF980" i="35"/>
  <c r="AF981" i="35"/>
  <c r="AF982" i="35"/>
  <c r="AF983" i="35"/>
  <c r="AF984" i="35"/>
  <c r="AF985" i="35"/>
  <c r="AF986" i="35"/>
  <c r="AF987" i="35"/>
  <c r="AF988" i="35"/>
  <c r="AF989" i="35"/>
  <c r="AF990" i="35"/>
  <c r="AF991" i="35"/>
  <c r="AF992" i="35"/>
  <c r="AF993" i="35"/>
  <c r="AF994" i="35"/>
  <c r="AF995" i="35"/>
  <c r="AF996" i="35"/>
  <c r="AF997" i="35"/>
  <c r="AF998" i="35"/>
  <c r="AF999" i="35"/>
  <c r="AF1000" i="35"/>
  <c r="AF1001" i="35"/>
  <c r="AF1002" i="35"/>
  <c r="AF1003" i="35"/>
  <c r="AF1004" i="35"/>
  <c r="AF1005" i="35"/>
  <c r="AF1006" i="35"/>
  <c r="AF1007" i="35"/>
  <c r="AF1008" i="35"/>
  <c r="AF1009" i="35"/>
  <c r="AF1010" i="35"/>
  <c r="AF1011" i="35"/>
  <c r="AF1012" i="35"/>
  <c r="AF1013" i="35"/>
  <c r="AF1014" i="35"/>
  <c r="AF1015" i="35"/>
  <c r="AF1016" i="35"/>
  <c r="AF1017" i="35"/>
  <c r="AF1018" i="35"/>
  <c r="AF1019" i="35"/>
  <c r="AF1020" i="35"/>
  <c r="AF1021" i="35"/>
  <c r="AF1022" i="35"/>
  <c r="AF1023" i="35"/>
  <c r="AF1024" i="35"/>
  <c r="AF1025" i="35"/>
  <c r="AF1026" i="35"/>
  <c r="AF1027" i="35"/>
  <c r="AF1028" i="35"/>
  <c r="AF1029" i="35"/>
  <c r="AF1030" i="35"/>
  <c r="AF1031" i="35"/>
  <c r="AF1032" i="35"/>
  <c r="AF1033" i="35"/>
  <c r="AF1034" i="35"/>
  <c r="AF1035" i="35"/>
  <c r="AF1036" i="35"/>
  <c r="AF1037" i="35"/>
  <c r="AF1038" i="35"/>
  <c r="AF1039" i="35"/>
  <c r="AF1040" i="35"/>
  <c r="AF1041" i="35"/>
  <c r="AF1042" i="35"/>
  <c r="AF1043" i="35"/>
  <c r="AF1044" i="35"/>
  <c r="AF1045" i="35"/>
  <c r="AF1046" i="35"/>
  <c r="AF1047" i="35"/>
  <c r="AF1048" i="35"/>
  <c r="AF1049" i="35"/>
  <c r="AF1050" i="35"/>
  <c r="AF1051" i="35"/>
  <c r="AF1052" i="35"/>
  <c r="AF1053" i="35"/>
  <c r="AF1054" i="35"/>
  <c r="AF1055" i="35"/>
  <c r="AF1056" i="35"/>
  <c r="AF1057" i="35"/>
  <c r="AF1058" i="35"/>
  <c r="AF1059" i="35"/>
  <c r="AF1060" i="35"/>
  <c r="AF1061" i="35"/>
  <c r="AF1062" i="35"/>
  <c r="AF1063" i="35"/>
  <c r="AF1064" i="35"/>
  <c r="AF1065" i="35"/>
  <c r="AF1066" i="35"/>
  <c r="AF1067" i="35"/>
  <c r="AF1068" i="35"/>
  <c r="AF1069" i="35"/>
  <c r="AF1070" i="35"/>
  <c r="AF1071" i="35"/>
  <c r="AF1072" i="35"/>
  <c r="AF1073" i="35"/>
  <c r="AF1074" i="35"/>
  <c r="AF1075" i="35"/>
  <c r="AF1076" i="35"/>
  <c r="AF1077" i="35"/>
  <c r="AF1078" i="35"/>
  <c r="AF1079" i="35"/>
  <c r="AF1080" i="35"/>
  <c r="AF1081" i="35"/>
  <c r="AF1082" i="35"/>
  <c r="AF1083" i="35"/>
  <c r="AF1084" i="35"/>
  <c r="AF1085" i="35"/>
  <c r="AF1086" i="35"/>
  <c r="AF1087" i="35"/>
  <c r="AF1088" i="35"/>
  <c r="AF1089" i="35"/>
  <c r="AF1090" i="35"/>
  <c r="AF1091" i="35"/>
  <c r="AF1092" i="35"/>
  <c r="AF1093" i="35"/>
  <c r="AF1094" i="35"/>
  <c r="AF1095" i="35"/>
  <c r="AF1096" i="35"/>
  <c r="AF1097" i="35"/>
  <c r="AF1098" i="35"/>
  <c r="AF1099" i="35"/>
  <c r="AF1100" i="35"/>
  <c r="AF1101" i="35"/>
  <c r="AF1102" i="35"/>
  <c r="AF1103" i="35"/>
  <c r="AF1104" i="35"/>
  <c r="AF1105" i="35"/>
  <c r="AF1106" i="35"/>
  <c r="AF1107" i="35"/>
  <c r="AF1108" i="35"/>
  <c r="AF1109" i="35"/>
  <c r="AF1110" i="35"/>
  <c r="AF1111" i="35"/>
  <c r="AF1112" i="35"/>
  <c r="AF1113" i="35"/>
  <c r="AF1114" i="35"/>
  <c r="AF1115" i="35"/>
  <c r="AF1116" i="35"/>
  <c r="AF1117" i="35"/>
  <c r="AF1118" i="35"/>
  <c r="AF1119" i="35"/>
  <c r="AF1120" i="35"/>
  <c r="AF1121" i="35"/>
  <c r="AF1122" i="35"/>
  <c r="AF1123" i="35"/>
  <c r="AF1124" i="35"/>
  <c r="AF1125" i="35"/>
  <c r="AF1126" i="35"/>
  <c r="AF1127" i="35"/>
  <c r="AF1128" i="35"/>
  <c r="AF1129" i="35"/>
  <c r="AF1130" i="35"/>
  <c r="AF1131" i="35"/>
  <c r="AF1132" i="35"/>
  <c r="AF1133" i="35"/>
  <c r="AF1134" i="35"/>
  <c r="AF1135" i="35"/>
  <c r="AF1136" i="35"/>
  <c r="AF1137" i="35"/>
  <c r="AF1138" i="35"/>
  <c r="AF1139" i="35"/>
  <c r="AF1140" i="35"/>
  <c r="AF1141" i="35"/>
  <c r="AF1142" i="35"/>
  <c r="AF1143" i="35"/>
  <c r="AF1144" i="35"/>
  <c r="AF1145" i="35"/>
  <c r="AF1146" i="35"/>
  <c r="AF1147" i="35"/>
  <c r="AF1148" i="35"/>
  <c r="AF1149" i="35"/>
  <c r="AF1150" i="35"/>
  <c r="AF1151" i="35"/>
  <c r="AF1152" i="35"/>
  <c r="AF1153" i="35"/>
  <c r="AF1154" i="35"/>
  <c r="AF1155" i="35"/>
  <c r="AF1156" i="35"/>
  <c r="AF1157" i="35"/>
  <c r="AF1158" i="35"/>
  <c r="AF1159" i="35"/>
  <c r="AF1160" i="35"/>
  <c r="AF1161" i="35"/>
  <c r="AF1162" i="35"/>
  <c r="AF1163" i="35"/>
  <c r="AF1164" i="35"/>
  <c r="AF1165" i="35"/>
  <c r="AF1166" i="35"/>
  <c r="AF1167" i="35"/>
  <c r="AF1168" i="35"/>
  <c r="AF1169" i="35"/>
  <c r="AF1170" i="35"/>
  <c r="AF1171" i="35"/>
  <c r="AF1172" i="35"/>
  <c r="AF1173" i="35"/>
  <c r="AF1174" i="35"/>
  <c r="AF1175" i="35"/>
  <c r="AF1176" i="35"/>
  <c r="AF1177" i="35"/>
  <c r="AF1178" i="35"/>
  <c r="AF1179" i="35"/>
  <c r="AF1180" i="35"/>
  <c r="AF1181" i="35"/>
  <c r="AF1182" i="35"/>
  <c r="AF1183" i="35"/>
  <c r="AF1184" i="35"/>
  <c r="AF1185" i="35"/>
  <c r="AF1186" i="35"/>
  <c r="AF1187" i="35"/>
  <c r="AF1188" i="35"/>
  <c r="AF1189" i="35"/>
  <c r="AF1190" i="35"/>
  <c r="AF1191" i="35"/>
  <c r="AF1192" i="35"/>
  <c r="AF1193" i="35"/>
  <c r="AF1194" i="35"/>
  <c r="AF1195" i="35"/>
  <c r="AF1196" i="35"/>
  <c r="AF1197" i="35"/>
  <c r="AF1198" i="35"/>
  <c r="AF1199" i="35"/>
  <c r="AF1200" i="35"/>
  <c r="AF1201" i="35"/>
  <c r="AF1202" i="35"/>
  <c r="AF1203" i="35"/>
  <c r="AF1204" i="35"/>
  <c r="AF1205" i="35"/>
  <c r="AF1206" i="35"/>
  <c r="AF1207" i="35"/>
  <c r="AF1208" i="35"/>
  <c r="AF1209" i="35"/>
  <c r="AF1210" i="35"/>
  <c r="AF1211" i="35"/>
  <c r="AF1212" i="35"/>
  <c r="AF1213" i="35"/>
  <c r="AF1214" i="35"/>
  <c r="AF1215" i="35"/>
  <c r="AF1216" i="35"/>
  <c r="AF1217" i="35"/>
  <c r="AF1218" i="35"/>
  <c r="AF1219" i="35"/>
  <c r="AF1220" i="35"/>
  <c r="AF1221" i="35"/>
  <c r="AF1222" i="35"/>
  <c r="AF1223" i="35"/>
  <c r="AF1224" i="35"/>
  <c r="AF1225" i="35"/>
  <c r="AF1226" i="35"/>
  <c r="AF1227" i="35"/>
  <c r="AF1228" i="35"/>
  <c r="AF1229" i="35"/>
  <c r="AF1230" i="35"/>
  <c r="AF1231" i="35"/>
  <c r="AF1232" i="35"/>
  <c r="AF1233" i="35"/>
  <c r="AF1234" i="35"/>
  <c r="AF1235" i="35"/>
  <c r="AF1236" i="35"/>
  <c r="AF1237" i="35"/>
  <c r="AF1238" i="35"/>
  <c r="AF1239" i="35"/>
  <c r="AF1240" i="35"/>
  <c r="AF1241" i="35"/>
  <c r="AF1242" i="35"/>
  <c r="AF1243" i="35"/>
  <c r="AF1244" i="35"/>
  <c r="AF1245" i="35"/>
  <c r="AF1246" i="35"/>
  <c r="AF1247" i="35"/>
  <c r="AF1248" i="35"/>
  <c r="AF1249" i="35"/>
  <c r="AF1250" i="35"/>
  <c r="AF1251" i="35"/>
  <c r="AF1252" i="35"/>
  <c r="AF1253" i="35"/>
  <c r="AF1254" i="35"/>
  <c r="AF1255" i="35"/>
  <c r="AF1256" i="35"/>
  <c r="AF1257" i="35"/>
  <c r="AF1258" i="35"/>
  <c r="AF1259" i="35"/>
  <c r="AF1260" i="35"/>
  <c r="AF1261" i="35"/>
  <c r="AF1262" i="35"/>
  <c r="AF1263" i="35"/>
  <c r="AF1264" i="35"/>
  <c r="AF1265" i="35"/>
  <c r="AF1266" i="35"/>
  <c r="AF1267" i="35"/>
  <c r="AF1268" i="35"/>
  <c r="AF1269" i="35"/>
  <c r="AF1270" i="35"/>
  <c r="AF1271" i="35"/>
  <c r="AF1272" i="35"/>
  <c r="AF1273" i="35"/>
  <c r="AF1274" i="35"/>
  <c r="AF1275" i="35"/>
  <c r="AF1276" i="35"/>
  <c r="AF1277" i="35"/>
  <c r="AF1278" i="35"/>
  <c r="AF1279" i="35"/>
  <c r="AF1280" i="35"/>
  <c r="AF1281" i="35"/>
  <c r="AF1282" i="35"/>
  <c r="AF1283" i="35"/>
  <c r="AF1284" i="35"/>
  <c r="AF1285" i="35"/>
  <c r="AF1286" i="35"/>
  <c r="AF1287" i="35"/>
  <c r="AF1288" i="35"/>
  <c r="AF1289" i="35"/>
  <c r="AF1290" i="35"/>
  <c r="AF1291" i="35"/>
  <c r="AF1292" i="35"/>
  <c r="AF1293" i="35"/>
  <c r="AF1294" i="35"/>
  <c r="AF1295" i="35"/>
  <c r="AF1296" i="35"/>
  <c r="AF1297" i="35"/>
  <c r="AF1298" i="35"/>
  <c r="AF1299" i="35"/>
  <c r="AF1300" i="35"/>
  <c r="AF1301" i="35"/>
  <c r="AF1302" i="35"/>
  <c r="AF1303" i="35"/>
  <c r="AF1304" i="35"/>
  <c r="AF1305" i="35"/>
  <c r="AF1306" i="35"/>
  <c r="AF1307" i="35"/>
  <c r="AF1308" i="35"/>
  <c r="AF1309" i="35"/>
  <c r="AF1310" i="35"/>
  <c r="AF1311" i="35"/>
  <c r="AF1312" i="35"/>
  <c r="AF1313" i="35"/>
  <c r="AF1314" i="35"/>
  <c r="AF1315" i="35"/>
  <c r="AF1316" i="35"/>
  <c r="AF1317" i="35"/>
  <c r="AF1318" i="35"/>
  <c r="AF1319" i="35"/>
  <c r="AF1320" i="35"/>
  <c r="AF1321" i="35"/>
  <c r="AF1322" i="35"/>
  <c r="AF1323" i="35"/>
  <c r="AF1324" i="35"/>
  <c r="AF1325" i="35"/>
  <c r="AF1326" i="35"/>
  <c r="AF1327" i="35"/>
  <c r="AF1328" i="35"/>
  <c r="AF1329" i="35"/>
  <c r="AF1330" i="35"/>
  <c r="AF1331" i="35"/>
  <c r="AF1332" i="35"/>
  <c r="AF1333" i="35"/>
  <c r="AF1334" i="35"/>
  <c r="AF1335" i="35"/>
  <c r="AF1336" i="35"/>
  <c r="AF1337" i="35"/>
  <c r="AF1338" i="35"/>
  <c r="AF1339" i="35"/>
  <c r="AF1340" i="35"/>
  <c r="AF1341" i="35"/>
  <c r="AF1342" i="35"/>
  <c r="AF1343" i="35"/>
  <c r="AF1344" i="35"/>
  <c r="AF1345" i="35"/>
  <c r="AF1346" i="35"/>
  <c r="AF1347" i="35"/>
  <c r="AF1348" i="35"/>
  <c r="AF1349" i="35"/>
  <c r="AF1350" i="35"/>
  <c r="AF1351" i="35"/>
  <c r="AF1352" i="35"/>
  <c r="AF1353" i="35"/>
  <c r="AF1354" i="35"/>
  <c r="AF1355" i="35"/>
  <c r="AF1356" i="35"/>
  <c r="AF1357" i="35"/>
  <c r="AF1358" i="35"/>
  <c r="AF1359" i="35"/>
  <c r="AF1360" i="35"/>
  <c r="AF1361" i="35"/>
  <c r="AF1362" i="35"/>
  <c r="AF1363" i="35"/>
  <c r="AF1364" i="35"/>
  <c r="AF1365" i="35"/>
  <c r="AF1366" i="35"/>
  <c r="AF1367" i="35"/>
  <c r="AF1368" i="35"/>
  <c r="AF1369" i="35"/>
  <c r="AF1370" i="35"/>
  <c r="AF1371" i="35"/>
  <c r="AF1372" i="35"/>
  <c r="AF1373" i="35"/>
  <c r="AF1374" i="35"/>
  <c r="AF1375" i="35"/>
  <c r="AF1376" i="35"/>
  <c r="AF1377" i="35"/>
  <c r="AF1378" i="35"/>
  <c r="AF1379" i="35"/>
  <c r="AF1380" i="35"/>
  <c r="AF1381" i="35"/>
  <c r="AF1382" i="35"/>
  <c r="AF1383" i="35"/>
  <c r="AF1384" i="35"/>
  <c r="AF1385" i="35"/>
  <c r="AF1386" i="35"/>
  <c r="AF1387" i="35"/>
  <c r="AF1388" i="35"/>
  <c r="AF1389" i="35"/>
  <c r="AF1390" i="35"/>
  <c r="AF1391" i="35"/>
  <c r="AF1392" i="35"/>
  <c r="AF1393" i="35"/>
  <c r="AF1394" i="35"/>
  <c r="AF1395" i="35"/>
  <c r="AF1396" i="35"/>
  <c r="AF1397" i="35"/>
  <c r="AF1398" i="35"/>
  <c r="AF1399" i="35"/>
  <c r="AF1400" i="35"/>
  <c r="AF1401" i="35"/>
  <c r="AF1402" i="35"/>
  <c r="AF1403" i="35"/>
  <c r="AF1404" i="35"/>
  <c r="AF1405" i="35"/>
  <c r="AF1406" i="35"/>
  <c r="AF1407" i="35"/>
  <c r="AF1408" i="35"/>
  <c r="AF1409" i="35"/>
  <c r="AF1410" i="35"/>
  <c r="AF1411" i="35"/>
  <c r="AF1412" i="35"/>
  <c r="AF1413" i="35"/>
  <c r="AF1414" i="35"/>
  <c r="AF1415" i="35"/>
  <c r="AF1416" i="35"/>
  <c r="AF1417" i="35"/>
  <c r="AF1418" i="35"/>
  <c r="AF1419" i="35"/>
  <c r="AF1420" i="35"/>
  <c r="AF1421" i="35"/>
  <c r="AF1422" i="35"/>
  <c r="AF1423" i="35"/>
  <c r="AF1424" i="35"/>
  <c r="AF1425" i="35"/>
  <c r="AF1426" i="35"/>
  <c r="AF1427" i="35"/>
  <c r="AF1428" i="35"/>
  <c r="AF1429" i="35"/>
  <c r="AF1430" i="35"/>
  <c r="AF1431" i="35"/>
  <c r="AF1432" i="35"/>
  <c r="AF1433" i="35"/>
  <c r="AF1434" i="35"/>
  <c r="AF1435" i="35"/>
  <c r="AF1436" i="35"/>
  <c r="AF1437" i="35"/>
  <c r="AF1438" i="35"/>
  <c r="AF1439" i="35"/>
  <c r="AF1440" i="35"/>
  <c r="AF1441" i="35"/>
  <c r="AF1442" i="35"/>
  <c r="AF1443" i="35"/>
  <c r="AF1444" i="35"/>
  <c r="AF1445" i="35"/>
  <c r="AF1446" i="35"/>
  <c r="AF1447" i="35"/>
  <c r="AF1448" i="35"/>
  <c r="AF1449" i="35"/>
  <c r="AF1450" i="35"/>
  <c r="AF1451" i="35"/>
  <c r="AF1452" i="35"/>
  <c r="AF1453" i="35"/>
  <c r="AF1454" i="35"/>
  <c r="AF1455" i="35"/>
  <c r="AF1456" i="35"/>
  <c r="AF1457" i="35"/>
  <c r="AF1458" i="35"/>
  <c r="AF1459" i="35"/>
  <c r="AF1460" i="35"/>
  <c r="AF1461" i="35"/>
  <c r="AF1462" i="35"/>
  <c r="AF1463" i="35"/>
  <c r="AF1464" i="35"/>
  <c r="AF1465" i="35"/>
  <c r="AF1466" i="35"/>
  <c r="AF1467" i="35"/>
  <c r="AF1468" i="35"/>
  <c r="AF1469" i="35"/>
  <c r="AF1470" i="35"/>
  <c r="AF1471" i="35"/>
  <c r="AF1472" i="35"/>
  <c r="AF1473" i="35"/>
  <c r="AF1474" i="35"/>
  <c r="AF1475" i="35"/>
  <c r="AF1476" i="35"/>
  <c r="AF1477" i="35"/>
  <c r="AF1478" i="35"/>
  <c r="AF1479" i="35"/>
  <c r="AF1480" i="35"/>
  <c r="AF1481" i="35"/>
  <c r="AF1482" i="35"/>
  <c r="AF1483" i="35"/>
  <c r="AF1484" i="35"/>
  <c r="AF1485" i="35"/>
  <c r="AF1486" i="35"/>
  <c r="AF1487" i="35"/>
  <c r="AF1488" i="35"/>
  <c r="AF1489" i="35"/>
  <c r="AF1490" i="35"/>
  <c r="AF1491" i="35"/>
  <c r="AF1492" i="35"/>
  <c r="AF1493" i="35"/>
  <c r="AF1494" i="35"/>
  <c r="AF1495" i="35"/>
  <c r="AF1496" i="35"/>
  <c r="AF1497" i="35"/>
  <c r="AF1498" i="35"/>
  <c r="AF1499" i="35"/>
  <c r="AF1500" i="35"/>
  <c r="AF1501" i="35"/>
  <c r="AF1502" i="35"/>
  <c r="AF1503" i="35"/>
  <c r="AF1504" i="35"/>
  <c r="AF1505" i="35"/>
  <c r="AF1506" i="35"/>
  <c r="AF1507" i="35"/>
  <c r="AF1508" i="35"/>
  <c r="AF1509" i="35"/>
  <c r="AF1510" i="35"/>
  <c r="AF1511" i="35"/>
  <c r="AF1512" i="35"/>
  <c r="AF1513" i="35"/>
  <c r="AF1514" i="35"/>
  <c r="AF1515" i="35"/>
  <c r="AF1516" i="35"/>
  <c r="AF1517" i="35"/>
  <c r="AF1518" i="35"/>
  <c r="AF1519" i="35"/>
  <c r="AF1520" i="35"/>
  <c r="AF1521" i="35"/>
  <c r="AF1522" i="35"/>
  <c r="AF1523" i="35"/>
  <c r="AF1524" i="35"/>
  <c r="AF1525" i="35"/>
  <c r="AF1526" i="35"/>
  <c r="AF1527" i="35"/>
  <c r="AF1528" i="35"/>
  <c r="AF1529" i="35"/>
  <c r="AF1530" i="35"/>
  <c r="AF1531" i="35"/>
  <c r="AF1532" i="35"/>
  <c r="AF1533" i="35"/>
  <c r="AF1534" i="35"/>
  <c r="AF1535" i="35"/>
  <c r="AF1536" i="35"/>
  <c r="AF1537" i="35"/>
  <c r="AF1538" i="35"/>
  <c r="AF1539" i="35"/>
  <c r="AF1540" i="35"/>
  <c r="AF1541" i="35"/>
  <c r="AF1542" i="35"/>
  <c r="AF1543" i="35"/>
  <c r="AF1544" i="35"/>
  <c r="AF1545" i="35"/>
  <c r="AF1546" i="35"/>
  <c r="AF1547" i="35"/>
  <c r="AF1548" i="35"/>
  <c r="AF1549" i="35"/>
  <c r="AF1550" i="35"/>
  <c r="AF1551" i="35"/>
  <c r="AF1552" i="35"/>
  <c r="AF1553" i="35"/>
  <c r="AF1554" i="35"/>
  <c r="AF1555" i="35"/>
  <c r="AF1556" i="35"/>
  <c r="AF1557" i="35"/>
  <c r="AF1558" i="35"/>
  <c r="AF1559" i="35"/>
  <c r="AF1560" i="35"/>
  <c r="AF1561" i="35"/>
  <c r="AF1562" i="35"/>
  <c r="AF1563" i="35"/>
  <c r="AF1564" i="35"/>
  <c r="AF1565" i="35"/>
  <c r="AF1566" i="35"/>
  <c r="AF1567" i="35"/>
  <c r="AF1568" i="35"/>
  <c r="AF1569" i="35"/>
  <c r="AF1570" i="35"/>
  <c r="AF1571" i="35"/>
  <c r="AF1572" i="35"/>
  <c r="AF1573" i="35"/>
  <c r="AF1574" i="35"/>
  <c r="AF1575" i="35"/>
  <c r="AF1576" i="35"/>
  <c r="AF1577" i="35"/>
  <c r="AF1578" i="35"/>
  <c r="AF1579" i="35"/>
  <c r="F6" i="37"/>
  <c r="F7" i="37"/>
  <c r="F8" i="37"/>
  <c r="F9" i="37"/>
  <c r="F10" i="37"/>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2" i="37"/>
  <c r="F43" i="37"/>
  <c r="F44" i="37"/>
  <c r="F45" i="37"/>
  <c r="F46" i="37"/>
  <c r="F47" i="37"/>
  <c r="F48" i="37"/>
  <c r="F49" i="37"/>
  <c r="F50" i="37"/>
  <c r="F51" i="37"/>
  <c r="F52" i="37"/>
  <c r="F53" i="37"/>
  <c r="F54" i="37"/>
  <c r="F55" i="37"/>
  <c r="F56" i="37"/>
  <c r="F57" i="37"/>
  <c r="F58" i="37"/>
  <c r="F59" i="37"/>
  <c r="F60" i="37"/>
  <c r="F61" i="37"/>
  <c r="F62" i="37"/>
  <c r="F63" i="37"/>
  <c r="F64" i="37"/>
  <c r="F65" i="37"/>
  <c r="F41" i="37"/>
  <c r="F5" i="37"/>
  <c r="E3" i="9"/>
  <c r="E4" i="9"/>
  <c r="E5" i="9"/>
  <c r="H6" i="31"/>
  <c r="H5" i="31"/>
  <c r="H4" i="31"/>
  <c r="Z139" i="31" l="1"/>
  <c r="P12" i="33"/>
  <c r="Q324" i="33"/>
  <c r="U324" i="33" s="1"/>
  <c r="Y324" i="33" s="1"/>
  <c r="AB324" i="33" s="1"/>
  <c r="O16" i="33"/>
  <c r="O323" i="33"/>
  <c r="P15" i="33"/>
  <c r="X192" i="31"/>
  <c r="Q14" i="33"/>
  <c r="AG1372" i="35"/>
  <c r="AT1372" i="35" s="1"/>
  <c r="AI1371" i="35"/>
  <c r="AV1371" i="35" s="1"/>
  <c r="AK1474" i="35"/>
  <c r="AX1474" i="35" s="1"/>
  <c r="AM1473" i="35"/>
  <c r="AZ1473" i="35" s="1"/>
  <c r="AO1576" i="35"/>
  <c r="BB1576" i="35" s="1"/>
  <c r="C8" i="9"/>
  <c r="AL1542" i="35"/>
  <c r="AY1542" i="35" s="1"/>
  <c r="AM1542" i="35"/>
  <c r="AZ1542" i="35" s="1"/>
  <c r="AN1542" i="35"/>
  <c r="BA1542" i="35" s="1"/>
  <c r="AG1542" i="35"/>
  <c r="AT1542" i="35" s="1"/>
  <c r="AO1542" i="35"/>
  <c r="BB1542" i="35" s="1"/>
  <c r="AH1542" i="35"/>
  <c r="AU1542" i="35" s="1"/>
  <c r="AP1542" i="35"/>
  <c r="BC1542" i="35" s="1"/>
  <c r="AI1542" i="35"/>
  <c r="AV1542" i="35" s="1"/>
  <c r="AJ1542" i="35"/>
  <c r="AW1542" i="35" s="1"/>
  <c r="AK1542" i="35"/>
  <c r="AX1542" i="35" s="1"/>
  <c r="AL1502" i="35"/>
  <c r="AY1502" i="35" s="1"/>
  <c r="AM1502" i="35"/>
  <c r="AZ1502" i="35" s="1"/>
  <c r="AN1502" i="35"/>
  <c r="BA1502" i="35" s="1"/>
  <c r="AG1502" i="35"/>
  <c r="AT1502" i="35" s="1"/>
  <c r="AO1502" i="35"/>
  <c r="BB1502" i="35" s="1"/>
  <c r="AH1502" i="35"/>
  <c r="AU1502" i="35" s="1"/>
  <c r="AP1502" i="35"/>
  <c r="BC1502" i="35" s="1"/>
  <c r="AI1502" i="35"/>
  <c r="AV1502" i="35" s="1"/>
  <c r="AJ1502" i="35"/>
  <c r="AW1502" i="35" s="1"/>
  <c r="AK1502" i="35"/>
  <c r="AX1502" i="35" s="1"/>
  <c r="AL1446" i="35"/>
  <c r="AY1446" i="35" s="1"/>
  <c r="AM1446" i="35"/>
  <c r="AZ1446" i="35" s="1"/>
  <c r="AN1446" i="35"/>
  <c r="BA1446" i="35" s="1"/>
  <c r="AG1446" i="35"/>
  <c r="AT1446" i="35" s="1"/>
  <c r="AO1446" i="35"/>
  <c r="BB1446" i="35" s="1"/>
  <c r="AH1446" i="35"/>
  <c r="AU1446" i="35" s="1"/>
  <c r="AP1446" i="35"/>
  <c r="BC1446" i="35" s="1"/>
  <c r="AI1446" i="35"/>
  <c r="AV1446" i="35" s="1"/>
  <c r="AJ1446" i="35"/>
  <c r="AW1446" i="35" s="1"/>
  <c r="AK1446" i="35"/>
  <c r="AX1446" i="35" s="1"/>
  <c r="AL1406" i="35"/>
  <c r="AY1406" i="35" s="1"/>
  <c r="AM1406" i="35"/>
  <c r="AZ1406" i="35" s="1"/>
  <c r="AN1406" i="35"/>
  <c r="BA1406" i="35" s="1"/>
  <c r="AG1406" i="35"/>
  <c r="AT1406" i="35" s="1"/>
  <c r="AO1406" i="35"/>
  <c r="BB1406" i="35" s="1"/>
  <c r="AH1406" i="35"/>
  <c r="AU1406" i="35" s="1"/>
  <c r="AP1406" i="35"/>
  <c r="BC1406" i="35" s="1"/>
  <c r="AI1406" i="35"/>
  <c r="AV1406" i="35" s="1"/>
  <c r="AJ1406" i="35"/>
  <c r="AW1406" i="35" s="1"/>
  <c r="AK1406" i="35"/>
  <c r="AX1406" i="35" s="1"/>
  <c r="AL1358" i="35"/>
  <c r="AY1358" i="35" s="1"/>
  <c r="AM1358" i="35"/>
  <c r="AZ1358" i="35" s="1"/>
  <c r="AN1358" i="35"/>
  <c r="BA1358" i="35" s="1"/>
  <c r="AG1358" i="35"/>
  <c r="AT1358" i="35" s="1"/>
  <c r="AO1358" i="35"/>
  <c r="BB1358" i="35" s="1"/>
  <c r="AH1358" i="35"/>
  <c r="AU1358" i="35" s="1"/>
  <c r="AP1358" i="35"/>
  <c r="BC1358" i="35" s="1"/>
  <c r="AI1358" i="35"/>
  <c r="AV1358" i="35" s="1"/>
  <c r="AJ1358" i="35"/>
  <c r="AW1358" i="35" s="1"/>
  <c r="AK1358" i="35"/>
  <c r="AX1358" i="35" s="1"/>
  <c r="AN1302" i="35"/>
  <c r="BA1302" i="35" s="1"/>
  <c r="AG1302" i="35"/>
  <c r="AT1302" i="35" s="1"/>
  <c r="AO1302" i="35"/>
  <c r="BB1302" i="35" s="1"/>
  <c r="AH1302" i="35"/>
  <c r="AU1302" i="35" s="1"/>
  <c r="AP1302" i="35"/>
  <c r="BC1302" i="35" s="1"/>
  <c r="AJ1302" i="35"/>
  <c r="AW1302" i="35" s="1"/>
  <c r="AK1302" i="35"/>
  <c r="AX1302" i="35" s="1"/>
  <c r="AL1302" i="35"/>
  <c r="AY1302" i="35" s="1"/>
  <c r="AI1302" i="35"/>
  <c r="AV1302" i="35" s="1"/>
  <c r="AM1302" i="35"/>
  <c r="AZ1302" i="35" s="1"/>
  <c r="AN1246" i="35"/>
  <c r="BA1246" i="35" s="1"/>
  <c r="AG1246" i="35"/>
  <c r="AT1246" i="35" s="1"/>
  <c r="AO1246" i="35"/>
  <c r="BB1246" i="35" s="1"/>
  <c r="AH1246" i="35"/>
  <c r="AU1246" i="35" s="1"/>
  <c r="AP1246" i="35"/>
  <c r="BC1246" i="35" s="1"/>
  <c r="AI1246" i="35"/>
  <c r="AV1246" i="35" s="1"/>
  <c r="AJ1246" i="35"/>
  <c r="AW1246" i="35" s="1"/>
  <c r="AK1246" i="35"/>
  <c r="AX1246" i="35" s="1"/>
  <c r="AL1246" i="35"/>
  <c r="AY1246" i="35" s="1"/>
  <c r="AM1246" i="35"/>
  <c r="AZ1246" i="35" s="1"/>
  <c r="AN1198" i="35"/>
  <c r="BA1198" i="35" s="1"/>
  <c r="AG1198" i="35"/>
  <c r="AT1198" i="35" s="1"/>
  <c r="AO1198" i="35"/>
  <c r="BB1198" i="35" s="1"/>
  <c r="AH1198" i="35"/>
  <c r="AU1198" i="35" s="1"/>
  <c r="AP1198" i="35"/>
  <c r="BC1198" i="35" s="1"/>
  <c r="AI1198" i="35"/>
  <c r="AV1198" i="35" s="1"/>
  <c r="AJ1198" i="35"/>
  <c r="AW1198" i="35" s="1"/>
  <c r="AK1198" i="35"/>
  <c r="AX1198" i="35" s="1"/>
  <c r="AL1198" i="35"/>
  <c r="AY1198" i="35" s="1"/>
  <c r="AM1198" i="35"/>
  <c r="AZ1198" i="35" s="1"/>
  <c r="AN1118" i="35"/>
  <c r="BA1118" i="35" s="1"/>
  <c r="AG1118" i="35"/>
  <c r="AT1118" i="35" s="1"/>
  <c r="AO1118" i="35"/>
  <c r="BB1118" i="35" s="1"/>
  <c r="AH1118" i="35"/>
  <c r="AU1118" i="35" s="1"/>
  <c r="AP1118" i="35"/>
  <c r="BC1118" i="35" s="1"/>
  <c r="AI1118" i="35"/>
  <c r="AV1118" i="35" s="1"/>
  <c r="AJ1118" i="35"/>
  <c r="AW1118" i="35" s="1"/>
  <c r="AK1118" i="35"/>
  <c r="AX1118" i="35" s="1"/>
  <c r="AL1118" i="35"/>
  <c r="AY1118" i="35" s="1"/>
  <c r="AM1118" i="35"/>
  <c r="AZ1118" i="35" s="1"/>
  <c r="AI1062" i="35"/>
  <c r="AV1062" i="35" s="1"/>
  <c r="AJ1062" i="35"/>
  <c r="AW1062" i="35" s="1"/>
  <c r="AK1062" i="35"/>
  <c r="AX1062" i="35" s="1"/>
  <c r="AL1062" i="35"/>
  <c r="AY1062" i="35" s="1"/>
  <c r="AM1062" i="35"/>
  <c r="AZ1062" i="35" s="1"/>
  <c r="AN1062" i="35"/>
  <c r="BA1062" i="35" s="1"/>
  <c r="AG1062" i="35"/>
  <c r="AT1062" i="35" s="1"/>
  <c r="AO1062" i="35"/>
  <c r="BB1062" i="35" s="1"/>
  <c r="AH1062" i="35"/>
  <c r="AU1062" i="35" s="1"/>
  <c r="AP1062" i="35"/>
  <c r="BC1062" i="35" s="1"/>
  <c r="AI1006" i="35"/>
  <c r="AV1006" i="35" s="1"/>
  <c r="AJ1006" i="35"/>
  <c r="AW1006" i="35" s="1"/>
  <c r="AK1006" i="35"/>
  <c r="AX1006" i="35" s="1"/>
  <c r="AL1006" i="35"/>
  <c r="AY1006" i="35" s="1"/>
  <c r="AM1006" i="35"/>
  <c r="AZ1006" i="35" s="1"/>
  <c r="AN1006" i="35"/>
  <c r="BA1006" i="35" s="1"/>
  <c r="AG1006" i="35"/>
  <c r="AT1006" i="35" s="1"/>
  <c r="AO1006" i="35"/>
  <c r="BB1006" i="35" s="1"/>
  <c r="AH1006" i="35"/>
  <c r="AU1006" i="35" s="1"/>
  <c r="AP1006" i="35"/>
  <c r="BC1006" i="35" s="1"/>
  <c r="AI958" i="35"/>
  <c r="AV958" i="35" s="1"/>
  <c r="AJ958" i="35"/>
  <c r="AW958" i="35" s="1"/>
  <c r="AK958" i="35"/>
  <c r="AX958" i="35" s="1"/>
  <c r="AL958" i="35"/>
  <c r="AY958" i="35" s="1"/>
  <c r="AM958" i="35"/>
  <c r="AZ958" i="35" s="1"/>
  <c r="AN958" i="35"/>
  <c r="BA958" i="35" s="1"/>
  <c r="AG958" i="35"/>
  <c r="AT958" i="35" s="1"/>
  <c r="AO958" i="35"/>
  <c r="BB958" i="35" s="1"/>
  <c r="AP958" i="35"/>
  <c r="BC958" i="35" s="1"/>
  <c r="AH958" i="35"/>
  <c r="AU958" i="35" s="1"/>
  <c r="AI902" i="35"/>
  <c r="AV902" i="35" s="1"/>
  <c r="AJ902" i="35"/>
  <c r="AW902" i="35" s="1"/>
  <c r="AK902" i="35"/>
  <c r="AX902" i="35" s="1"/>
  <c r="AL902" i="35"/>
  <c r="AY902" i="35" s="1"/>
  <c r="AM902" i="35"/>
  <c r="AZ902" i="35" s="1"/>
  <c r="AN902" i="35"/>
  <c r="BA902" i="35" s="1"/>
  <c r="AG902" i="35"/>
  <c r="AT902" i="35" s="1"/>
  <c r="AO902" i="35"/>
  <c r="BB902" i="35" s="1"/>
  <c r="AH902" i="35"/>
  <c r="AU902" i="35" s="1"/>
  <c r="AP902" i="35"/>
  <c r="BC902" i="35" s="1"/>
  <c r="AI854" i="35"/>
  <c r="AV854" i="35" s="1"/>
  <c r="AJ854" i="35"/>
  <c r="AW854" i="35" s="1"/>
  <c r="AK854" i="35"/>
  <c r="AX854" i="35" s="1"/>
  <c r="AL854" i="35"/>
  <c r="AY854" i="35" s="1"/>
  <c r="AM854" i="35"/>
  <c r="AZ854" i="35" s="1"/>
  <c r="AN854" i="35"/>
  <c r="BA854" i="35" s="1"/>
  <c r="AG854" i="35"/>
  <c r="AT854" i="35" s="1"/>
  <c r="AO854" i="35"/>
  <c r="BB854" i="35" s="1"/>
  <c r="AH854" i="35"/>
  <c r="AU854" i="35" s="1"/>
  <c r="AP854" i="35"/>
  <c r="BC854" i="35" s="1"/>
  <c r="AJ790" i="35"/>
  <c r="AW790" i="35" s="1"/>
  <c r="AK790" i="35"/>
  <c r="AX790" i="35" s="1"/>
  <c r="AL790" i="35"/>
  <c r="AY790" i="35" s="1"/>
  <c r="AM790" i="35"/>
  <c r="AZ790" i="35" s="1"/>
  <c r="AN790" i="35"/>
  <c r="BA790" i="35" s="1"/>
  <c r="AG790" i="35"/>
  <c r="AT790" i="35" s="1"/>
  <c r="AO790" i="35"/>
  <c r="BB790" i="35" s="1"/>
  <c r="AH790" i="35"/>
  <c r="AU790" i="35" s="1"/>
  <c r="AP790" i="35"/>
  <c r="BC790" i="35" s="1"/>
  <c r="AI790" i="35"/>
  <c r="AV790" i="35" s="1"/>
  <c r="AJ734" i="35"/>
  <c r="AW734" i="35" s="1"/>
  <c r="AK734" i="35"/>
  <c r="AX734" i="35" s="1"/>
  <c r="AL734" i="35"/>
  <c r="AY734" i="35" s="1"/>
  <c r="AM734" i="35"/>
  <c r="AZ734" i="35" s="1"/>
  <c r="AN734" i="35"/>
  <c r="BA734" i="35" s="1"/>
  <c r="AG734" i="35"/>
  <c r="AT734" i="35" s="1"/>
  <c r="AO734" i="35"/>
  <c r="BB734" i="35" s="1"/>
  <c r="AH734" i="35"/>
  <c r="AU734" i="35" s="1"/>
  <c r="AP734" i="35"/>
  <c r="BC734" i="35" s="1"/>
  <c r="AI734" i="35"/>
  <c r="AV734" i="35" s="1"/>
  <c r="AJ678" i="35"/>
  <c r="AW678" i="35" s="1"/>
  <c r="AK678" i="35"/>
  <c r="AX678" i="35" s="1"/>
  <c r="AL678" i="35"/>
  <c r="AY678" i="35" s="1"/>
  <c r="AM678" i="35"/>
  <c r="AZ678" i="35" s="1"/>
  <c r="AN678" i="35"/>
  <c r="BA678" i="35" s="1"/>
  <c r="AG678" i="35"/>
  <c r="AT678" i="35" s="1"/>
  <c r="AO678" i="35"/>
  <c r="BB678" i="35" s="1"/>
  <c r="AH678" i="35"/>
  <c r="AU678" i="35" s="1"/>
  <c r="AP678" i="35"/>
  <c r="BC678" i="35" s="1"/>
  <c r="AI678" i="35"/>
  <c r="AV678" i="35" s="1"/>
  <c r="AJ622" i="35"/>
  <c r="AW622" i="35" s="1"/>
  <c r="AK622" i="35"/>
  <c r="AX622" i="35" s="1"/>
  <c r="AL622" i="35"/>
  <c r="AY622" i="35" s="1"/>
  <c r="AM622" i="35"/>
  <c r="AZ622" i="35" s="1"/>
  <c r="AN622" i="35"/>
  <c r="BA622" i="35" s="1"/>
  <c r="AG622" i="35"/>
  <c r="AT622" i="35" s="1"/>
  <c r="AO622" i="35"/>
  <c r="BB622" i="35" s="1"/>
  <c r="AH622" i="35"/>
  <c r="AU622" i="35" s="1"/>
  <c r="AP622" i="35"/>
  <c r="BC622" i="35" s="1"/>
  <c r="AI622" i="35"/>
  <c r="AV622" i="35" s="1"/>
  <c r="AK574" i="35"/>
  <c r="AX574" i="35" s="1"/>
  <c r="AM574" i="35"/>
  <c r="AZ574" i="35" s="1"/>
  <c r="AN574" i="35"/>
  <c r="BA574" i="35" s="1"/>
  <c r="AG574" i="35"/>
  <c r="AT574" i="35" s="1"/>
  <c r="AO574" i="35"/>
  <c r="BB574" i="35" s="1"/>
  <c r="AH574" i="35"/>
  <c r="AU574" i="35" s="1"/>
  <c r="AP574" i="35"/>
  <c r="BC574" i="35" s="1"/>
  <c r="AI574" i="35"/>
  <c r="AV574" i="35" s="1"/>
  <c r="AJ574" i="35"/>
  <c r="AW574" i="35" s="1"/>
  <c r="AL574" i="35"/>
  <c r="AY574" i="35" s="1"/>
  <c r="AK534" i="35"/>
  <c r="AX534" i="35" s="1"/>
  <c r="AM534" i="35"/>
  <c r="AZ534" i="35" s="1"/>
  <c r="AN534" i="35"/>
  <c r="BA534" i="35" s="1"/>
  <c r="AG534" i="35"/>
  <c r="AT534" i="35" s="1"/>
  <c r="AO534" i="35"/>
  <c r="BB534" i="35" s="1"/>
  <c r="AH534" i="35"/>
  <c r="AU534" i="35" s="1"/>
  <c r="AP534" i="35"/>
  <c r="BC534" i="35" s="1"/>
  <c r="AI534" i="35"/>
  <c r="AV534" i="35" s="1"/>
  <c r="AL534" i="35"/>
  <c r="AY534" i="35" s="1"/>
  <c r="AJ534" i="35"/>
  <c r="AW534" i="35" s="1"/>
  <c r="AK470" i="35"/>
  <c r="AX470" i="35" s="1"/>
  <c r="AL470" i="35"/>
  <c r="AY470" i="35" s="1"/>
  <c r="AM470" i="35"/>
  <c r="AZ470" i="35" s="1"/>
  <c r="AN470" i="35"/>
  <c r="BA470" i="35" s="1"/>
  <c r="AG470" i="35"/>
  <c r="AT470" i="35" s="1"/>
  <c r="AO470" i="35"/>
  <c r="BB470" i="35" s="1"/>
  <c r="AH470" i="35"/>
  <c r="AU470" i="35" s="1"/>
  <c r="AP470" i="35"/>
  <c r="BC470" i="35" s="1"/>
  <c r="AI470" i="35"/>
  <c r="AV470" i="35" s="1"/>
  <c r="AJ470" i="35"/>
  <c r="AW470" i="35" s="1"/>
  <c r="AK430" i="35"/>
  <c r="AX430" i="35" s="1"/>
  <c r="AL430" i="35"/>
  <c r="AY430" i="35" s="1"/>
  <c r="AM430" i="35"/>
  <c r="AZ430" i="35" s="1"/>
  <c r="AN430" i="35"/>
  <c r="BA430" i="35" s="1"/>
  <c r="AG430" i="35"/>
  <c r="AT430" i="35" s="1"/>
  <c r="AO430" i="35"/>
  <c r="BB430" i="35" s="1"/>
  <c r="AH430" i="35"/>
  <c r="AU430" i="35" s="1"/>
  <c r="AP430" i="35"/>
  <c r="BC430" i="35" s="1"/>
  <c r="AI430" i="35"/>
  <c r="AV430" i="35" s="1"/>
  <c r="AJ430" i="35"/>
  <c r="AW430" i="35" s="1"/>
  <c r="AK382" i="35"/>
  <c r="AX382" i="35" s="1"/>
  <c r="AL382" i="35"/>
  <c r="AY382" i="35" s="1"/>
  <c r="AM382" i="35"/>
  <c r="AZ382" i="35" s="1"/>
  <c r="AN382" i="35"/>
  <c r="BA382" i="35" s="1"/>
  <c r="AG382" i="35"/>
  <c r="AT382" i="35" s="1"/>
  <c r="AO382" i="35"/>
  <c r="BB382" i="35" s="1"/>
  <c r="AH382" i="35"/>
  <c r="AU382" i="35" s="1"/>
  <c r="AP382" i="35"/>
  <c r="BC382" i="35" s="1"/>
  <c r="AI382" i="35"/>
  <c r="AV382" i="35" s="1"/>
  <c r="AJ382" i="35"/>
  <c r="AW382" i="35" s="1"/>
  <c r="AN326" i="35"/>
  <c r="BA326" i="35" s="1"/>
  <c r="AG326" i="35"/>
  <c r="AT326" i="35" s="1"/>
  <c r="AO326" i="35"/>
  <c r="BB326" i="35" s="1"/>
  <c r="AH326" i="35"/>
  <c r="AU326" i="35" s="1"/>
  <c r="AP326" i="35"/>
  <c r="BC326" i="35" s="1"/>
  <c r="AI326" i="35"/>
  <c r="AV326" i="35" s="1"/>
  <c r="AJ326" i="35"/>
  <c r="AW326" i="35" s="1"/>
  <c r="AK326" i="35"/>
  <c r="AX326" i="35" s="1"/>
  <c r="AL326" i="35"/>
  <c r="AY326" i="35" s="1"/>
  <c r="AM326" i="35"/>
  <c r="AZ326" i="35" s="1"/>
  <c r="AN262" i="35"/>
  <c r="BA262" i="35" s="1"/>
  <c r="AG262" i="35"/>
  <c r="AT262" i="35" s="1"/>
  <c r="AO262" i="35"/>
  <c r="BB262" i="35" s="1"/>
  <c r="AH262" i="35"/>
  <c r="AU262" i="35" s="1"/>
  <c r="AP262" i="35"/>
  <c r="BC262" i="35" s="1"/>
  <c r="AI262" i="35"/>
  <c r="AV262" i="35" s="1"/>
  <c r="AJ262" i="35"/>
  <c r="AW262" i="35" s="1"/>
  <c r="AK262" i="35"/>
  <c r="AX262" i="35" s="1"/>
  <c r="AL262" i="35"/>
  <c r="AY262" i="35" s="1"/>
  <c r="AM262" i="35"/>
  <c r="AZ262" i="35" s="1"/>
  <c r="AN214" i="35"/>
  <c r="BA214" i="35" s="1"/>
  <c r="AG214" i="35"/>
  <c r="AT214" i="35" s="1"/>
  <c r="AO214" i="35"/>
  <c r="BB214" i="35" s="1"/>
  <c r="AH214" i="35"/>
  <c r="AU214" i="35" s="1"/>
  <c r="AP214" i="35"/>
  <c r="BC214" i="35" s="1"/>
  <c r="AI214" i="35"/>
  <c r="AV214" i="35" s="1"/>
  <c r="AJ214" i="35"/>
  <c r="AW214" i="35" s="1"/>
  <c r="AK214" i="35"/>
  <c r="AX214" i="35" s="1"/>
  <c r="AL214" i="35"/>
  <c r="AY214" i="35" s="1"/>
  <c r="AM214" i="35"/>
  <c r="AZ214" i="35" s="1"/>
  <c r="AN158" i="35"/>
  <c r="BA158" i="35" s="1"/>
  <c r="AG158" i="35"/>
  <c r="AT158" i="35" s="1"/>
  <c r="AO158" i="35"/>
  <c r="BB158" i="35" s="1"/>
  <c r="AH158" i="35"/>
  <c r="AU158" i="35" s="1"/>
  <c r="AP158" i="35"/>
  <c r="BC158" i="35" s="1"/>
  <c r="AI158" i="35"/>
  <c r="AV158" i="35" s="1"/>
  <c r="AJ158" i="35"/>
  <c r="AW158" i="35" s="1"/>
  <c r="AK158" i="35"/>
  <c r="AX158" i="35" s="1"/>
  <c r="AL158" i="35"/>
  <c r="AY158" i="35" s="1"/>
  <c r="AM158" i="35"/>
  <c r="AZ158" i="35" s="1"/>
  <c r="AI118" i="35"/>
  <c r="AV118" i="35" s="1"/>
  <c r="AJ118" i="35"/>
  <c r="AW118" i="35" s="1"/>
  <c r="AK118" i="35"/>
  <c r="AX118" i="35" s="1"/>
  <c r="AL118" i="35"/>
  <c r="AY118" i="35" s="1"/>
  <c r="AM118" i="35"/>
  <c r="AZ118" i="35" s="1"/>
  <c r="AN118" i="35"/>
  <c r="BA118" i="35" s="1"/>
  <c r="AG118" i="35"/>
  <c r="AT118" i="35" s="1"/>
  <c r="AO118" i="35"/>
  <c r="BB118" i="35" s="1"/>
  <c r="AH118" i="35"/>
  <c r="AU118" i="35" s="1"/>
  <c r="AP118" i="35"/>
  <c r="BC118" i="35" s="1"/>
  <c r="AI62" i="35"/>
  <c r="AV62" i="35" s="1"/>
  <c r="AJ62" i="35"/>
  <c r="AW62" i="35" s="1"/>
  <c r="AK62" i="35"/>
  <c r="AX62" i="35" s="1"/>
  <c r="AL62" i="35"/>
  <c r="AY62" i="35" s="1"/>
  <c r="AM62" i="35"/>
  <c r="AZ62" i="35" s="1"/>
  <c r="AN62" i="35"/>
  <c r="BA62" i="35" s="1"/>
  <c r="AG62" i="35"/>
  <c r="AT62" i="35" s="1"/>
  <c r="AO62" i="35"/>
  <c r="BB62" i="35" s="1"/>
  <c r="AP62" i="35"/>
  <c r="BC62" i="35" s="1"/>
  <c r="AH62" i="35"/>
  <c r="AU62" i="35" s="1"/>
  <c r="AI46" i="35"/>
  <c r="AV46" i="35" s="1"/>
  <c r="AJ46" i="35"/>
  <c r="AW46" i="35" s="1"/>
  <c r="AK46" i="35"/>
  <c r="AX46" i="35" s="1"/>
  <c r="AL46" i="35"/>
  <c r="AY46" i="35" s="1"/>
  <c r="AM46" i="35"/>
  <c r="AZ46" i="35" s="1"/>
  <c r="AN46" i="35"/>
  <c r="BA46" i="35" s="1"/>
  <c r="AG46" i="35"/>
  <c r="AT46" i="35" s="1"/>
  <c r="AO46" i="35"/>
  <c r="BB46" i="35" s="1"/>
  <c r="AH46" i="35"/>
  <c r="AU46" i="35" s="1"/>
  <c r="AP46" i="35"/>
  <c r="BC46" i="35" s="1"/>
  <c r="AL1574" i="35"/>
  <c r="AY1574" i="35" s="1"/>
  <c r="AM1574" i="35"/>
  <c r="AZ1574" i="35" s="1"/>
  <c r="AN1574" i="35"/>
  <c r="BA1574" i="35" s="1"/>
  <c r="AG1574" i="35"/>
  <c r="AT1574" i="35" s="1"/>
  <c r="AO1574" i="35"/>
  <c r="BB1574" i="35" s="1"/>
  <c r="AH1574" i="35"/>
  <c r="AU1574" i="35" s="1"/>
  <c r="AP1574" i="35"/>
  <c r="BC1574" i="35" s="1"/>
  <c r="AI1574" i="35"/>
  <c r="AV1574" i="35" s="1"/>
  <c r="AJ1574" i="35"/>
  <c r="AW1574" i="35" s="1"/>
  <c r="AK1574" i="35"/>
  <c r="AX1574" i="35" s="1"/>
  <c r="AL1526" i="35"/>
  <c r="AY1526" i="35" s="1"/>
  <c r="AM1526" i="35"/>
  <c r="AZ1526" i="35" s="1"/>
  <c r="AN1526" i="35"/>
  <c r="BA1526" i="35" s="1"/>
  <c r="AG1526" i="35"/>
  <c r="AT1526" i="35" s="1"/>
  <c r="AO1526" i="35"/>
  <c r="BB1526" i="35" s="1"/>
  <c r="AH1526" i="35"/>
  <c r="AU1526" i="35" s="1"/>
  <c r="AP1526" i="35"/>
  <c r="BC1526" i="35" s="1"/>
  <c r="AI1526" i="35"/>
  <c r="AV1526" i="35" s="1"/>
  <c r="AJ1526" i="35"/>
  <c r="AW1526" i="35" s="1"/>
  <c r="AK1526" i="35"/>
  <c r="AX1526" i="35" s="1"/>
  <c r="AL1470" i="35"/>
  <c r="AY1470" i="35" s="1"/>
  <c r="AM1470" i="35"/>
  <c r="AZ1470" i="35" s="1"/>
  <c r="AN1470" i="35"/>
  <c r="BA1470" i="35" s="1"/>
  <c r="AG1470" i="35"/>
  <c r="AT1470" i="35" s="1"/>
  <c r="AO1470" i="35"/>
  <c r="BB1470" i="35" s="1"/>
  <c r="AH1470" i="35"/>
  <c r="AU1470" i="35" s="1"/>
  <c r="AP1470" i="35"/>
  <c r="BC1470" i="35" s="1"/>
  <c r="AI1470" i="35"/>
  <c r="AV1470" i="35" s="1"/>
  <c r="AJ1470" i="35"/>
  <c r="AW1470" i="35" s="1"/>
  <c r="AK1470" i="35"/>
  <c r="AX1470" i="35" s="1"/>
  <c r="AL1414" i="35"/>
  <c r="AY1414" i="35" s="1"/>
  <c r="AM1414" i="35"/>
  <c r="AZ1414" i="35" s="1"/>
  <c r="AN1414" i="35"/>
  <c r="BA1414" i="35" s="1"/>
  <c r="AG1414" i="35"/>
  <c r="AT1414" i="35" s="1"/>
  <c r="AO1414" i="35"/>
  <c r="BB1414" i="35" s="1"/>
  <c r="AH1414" i="35"/>
  <c r="AU1414" i="35" s="1"/>
  <c r="AP1414" i="35"/>
  <c r="BC1414" i="35" s="1"/>
  <c r="AI1414" i="35"/>
  <c r="AV1414" i="35" s="1"/>
  <c r="AJ1414" i="35"/>
  <c r="AW1414" i="35" s="1"/>
  <c r="AK1414" i="35"/>
  <c r="AX1414" i="35" s="1"/>
  <c r="AL1350" i="35"/>
  <c r="AY1350" i="35" s="1"/>
  <c r="AM1350" i="35"/>
  <c r="AZ1350" i="35" s="1"/>
  <c r="AN1350" i="35"/>
  <c r="BA1350" i="35" s="1"/>
  <c r="AG1350" i="35"/>
  <c r="AT1350" i="35" s="1"/>
  <c r="AO1350" i="35"/>
  <c r="BB1350" i="35" s="1"/>
  <c r="AH1350" i="35"/>
  <c r="AU1350" i="35" s="1"/>
  <c r="AP1350" i="35"/>
  <c r="BC1350" i="35" s="1"/>
  <c r="AI1350" i="35"/>
  <c r="AV1350" i="35" s="1"/>
  <c r="AJ1350" i="35"/>
  <c r="AW1350" i="35" s="1"/>
  <c r="AK1350" i="35"/>
  <c r="AX1350" i="35" s="1"/>
  <c r="AN1294" i="35"/>
  <c r="BA1294" i="35" s="1"/>
  <c r="AG1294" i="35"/>
  <c r="AT1294" i="35" s="1"/>
  <c r="AO1294" i="35"/>
  <c r="BB1294" i="35" s="1"/>
  <c r="AH1294" i="35"/>
  <c r="AU1294" i="35" s="1"/>
  <c r="AP1294" i="35"/>
  <c r="BC1294" i="35" s="1"/>
  <c r="AJ1294" i="35"/>
  <c r="AW1294" i="35" s="1"/>
  <c r="AK1294" i="35"/>
  <c r="AX1294" i="35" s="1"/>
  <c r="AL1294" i="35"/>
  <c r="AY1294" i="35" s="1"/>
  <c r="AI1294" i="35"/>
  <c r="AV1294" i="35" s="1"/>
  <c r="AM1294" i="35"/>
  <c r="AZ1294" i="35" s="1"/>
  <c r="AN1238" i="35"/>
  <c r="BA1238" i="35" s="1"/>
  <c r="AG1238" i="35"/>
  <c r="AT1238" i="35" s="1"/>
  <c r="AO1238" i="35"/>
  <c r="BB1238" i="35" s="1"/>
  <c r="AH1238" i="35"/>
  <c r="AU1238" i="35" s="1"/>
  <c r="AP1238" i="35"/>
  <c r="BC1238" i="35" s="1"/>
  <c r="AI1238" i="35"/>
  <c r="AV1238" i="35" s="1"/>
  <c r="AJ1238" i="35"/>
  <c r="AW1238" i="35" s="1"/>
  <c r="AK1238" i="35"/>
  <c r="AX1238" i="35" s="1"/>
  <c r="AL1238" i="35"/>
  <c r="AY1238" i="35" s="1"/>
  <c r="AM1238" i="35"/>
  <c r="AZ1238" i="35" s="1"/>
  <c r="AN1190" i="35"/>
  <c r="BA1190" i="35" s="1"/>
  <c r="AG1190" i="35"/>
  <c r="AT1190" i="35" s="1"/>
  <c r="AO1190" i="35"/>
  <c r="BB1190" i="35" s="1"/>
  <c r="AH1190" i="35"/>
  <c r="AU1190" i="35" s="1"/>
  <c r="AP1190" i="35"/>
  <c r="BC1190" i="35" s="1"/>
  <c r="AI1190" i="35"/>
  <c r="AV1190" i="35" s="1"/>
  <c r="AJ1190" i="35"/>
  <c r="AW1190" i="35" s="1"/>
  <c r="AK1190" i="35"/>
  <c r="AX1190" i="35" s="1"/>
  <c r="AL1190" i="35"/>
  <c r="AY1190" i="35" s="1"/>
  <c r="AM1190" i="35"/>
  <c r="AZ1190" i="35" s="1"/>
  <c r="AN1102" i="35"/>
  <c r="BA1102" i="35" s="1"/>
  <c r="AG1102" i="35"/>
  <c r="AT1102" i="35" s="1"/>
  <c r="AO1102" i="35"/>
  <c r="BB1102" i="35" s="1"/>
  <c r="AH1102" i="35"/>
  <c r="AU1102" i="35" s="1"/>
  <c r="AP1102" i="35"/>
  <c r="BC1102" i="35" s="1"/>
  <c r="AI1102" i="35"/>
  <c r="AV1102" i="35" s="1"/>
  <c r="AJ1102" i="35"/>
  <c r="AW1102" i="35" s="1"/>
  <c r="AK1102" i="35"/>
  <c r="AX1102" i="35" s="1"/>
  <c r="AL1102" i="35"/>
  <c r="AY1102" i="35" s="1"/>
  <c r="AM1102" i="35"/>
  <c r="AZ1102" i="35" s="1"/>
  <c r="AI1046" i="35"/>
  <c r="AV1046" i="35" s="1"/>
  <c r="AJ1046" i="35"/>
  <c r="AW1046" i="35" s="1"/>
  <c r="AK1046" i="35"/>
  <c r="AX1046" i="35" s="1"/>
  <c r="AL1046" i="35"/>
  <c r="AY1046" i="35" s="1"/>
  <c r="AM1046" i="35"/>
  <c r="AZ1046" i="35" s="1"/>
  <c r="AN1046" i="35"/>
  <c r="BA1046" i="35" s="1"/>
  <c r="AG1046" i="35"/>
  <c r="AT1046" i="35" s="1"/>
  <c r="AO1046" i="35"/>
  <c r="BB1046" i="35" s="1"/>
  <c r="AH1046" i="35"/>
  <c r="AU1046" i="35" s="1"/>
  <c r="AP1046" i="35"/>
  <c r="BC1046" i="35" s="1"/>
  <c r="AI990" i="35"/>
  <c r="AV990" i="35" s="1"/>
  <c r="AJ990" i="35"/>
  <c r="AW990" i="35" s="1"/>
  <c r="AK990" i="35"/>
  <c r="AX990" i="35" s="1"/>
  <c r="AL990" i="35"/>
  <c r="AY990" i="35" s="1"/>
  <c r="AM990" i="35"/>
  <c r="AZ990" i="35" s="1"/>
  <c r="AN990" i="35"/>
  <c r="BA990" i="35" s="1"/>
  <c r="AG990" i="35"/>
  <c r="AT990" i="35" s="1"/>
  <c r="AO990" i="35"/>
  <c r="BB990" i="35" s="1"/>
  <c r="AP990" i="35"/>
  <c r="BC990" i="35" s="1"/>
  <c r="AH990" i="35"/>
  <c r="AU990" i="35" s="1"/>
  <c r="AI942" i="35"/>
  <c r="AV942" i="35" s="1"/>
  <c r="AJ942" i="35"/>
  <c r="AW942" i="35" s="1"/>
  <c r="AK942" i="35"/>
  <c r="AX942" i="35" s="1"/>
  <c r="AL942" i="35"/>
  <c r="AY942" i="35" s="1"/>
  <c r="AM942" i="35"/>
  <c r="AZ942" i="35" s="1"/>
  <c r="AN942" i="35"/>
  <c r="BA942" i="35" s="1"/>
  <c r="AG942" i="35"/>
  <c r="AT942" i="35" s="1"/>
  <c r="AO942" i="35"/>
  <c r="BB942" i="35" s="1"/>
  <c r="AH942" i="35"/>
  <c r="AU942" i="35" s="1"/>
  <c r="AP942" i="35"/>
  <c r="BC942" i="35" s="1"/>
  <c r="AI886" i="35"/>
  <c r="AV886" i="35" s="1"/>
  <c r="AJ886" i="35"/>
  <c r="AW886" i="35" s="1"/>
  <c r="AK886" i="35"/>
  <c r="AX886" i="35" s="1"/>
  <c r="AL886" i="35"/>
  <c r="AY886" i="35" s="1"/>
  <c r="AM886" i="35"/>
  <c r="AZ886" i="35" s="1"/>
  <c r="AN886" i="35"/>
  <c r="BA886" i="35" s="1"/>
  <c r="AG886" i="35"/>
  <c r="AT886" i="35" s="1"/>
  <c r="AO886" i="35"/>
  <c r="BB886" i="35" s="1"/>
  <c r="AH886" i="35"/>
  <c r="AU886" i="35" s="1"/>
  <c r="AP886" i="35"/>
  <c r="BC886" i="35" s="1"/>
  <c r="AI830" i="35"/>
  <c r="AV830" i="35" s="1"/>
  <c r="AJ830" i="35"/>
  <c r="AW830" i="35" s="1"/>
  <c r="AK830" i="35"/>
  <c r="AX830" i="35" s="1"/>
  <c r="AL830" i="35"/>
  <c r="AY830" i="35" s="1"/>
  <c r="AM830" i="35"/>
  <c r="AZ830" i="35" s="1"/>
  <c r="AN830" i="35"/>
  <c r="BA830" i="35" s="1"/>
  <c r="AG830" i="35"/>
  <c r="AT830" i="35" s="1"/>
  <c r="AO830" i="35"/>
  <c r="BB830" i="35" s="1"/>
  <c r="AP830" i="35"/>
  <c r="BC830" i="35" s="1"/>
  <c r="AH830" i="35"/>
  <c r="AU830" i="35" s="1"/>
  <c r="AJ758" i="35"/>
  <c r="AW758" i="35" s="1"/>
  <c r="AK758" i="35"/>
  <c r="AX758" i="35" s="1"/>
  <c r="AL758" i="35"/>
  <c r="AY758" i="35" s="1"/>
  <c r="AM758" i="35"/>
  <c r="AZ758" i="35" s="1"/>
  <c r="AN758" i="35"/>
  <c r="BA758" i="35" s="1"/>
  <c r="AG758" i="35"/>
  <c r="AT758" i="35" s="1"/>
  <c r="AO758" i="35"/>
  <c r="BB758" i="35" s="1"/>
  <c r="AH758" i="35"/>
  <c r="AU758" i="35" s="1"/>
  <c r="AP758" i="35"/>
  <c r="BC758" i="35" s="1"/>
  <c r="AI758" i="35"/>
  <c r="AV758" i="35" s="1"/>
  <c r="AJ694" i="35"/>
  <c r="AW694" i="35" s="1"/>
  <c r="AK694" i="35"/>
  <c r="AX694" i="35" s="1"/>
  <c r="AL694" i="35"/>
  <c r="AY694" i="35" s="1"/>
  <c r="AM694" i="35"/>
  <c r="AZ694" i="35" s="1"/>
  <c r="AN694" i="35"/>
  <c r="BA694" i="35" s="1"/>
  <c r="AG694" i="35"/>
  <c r="AT694" i="35" s="1"/>
  <c r="AO694" i="35"/>
  <c r="BB694" i="35" s="1"/>
  <c r="AH694" i="35"/>
  <c r="AU694" i="35" s="1"/>
  <c r="AP694" i="35"/>
  <c r="BC694" i="35" s="1"/>
  <c r="AI694" i="35"/>
  <c r="AV694" i="35" s="1"/>
  <c r="AJ638" i="35"/>
  <c r="AW638" i="35" s="1"/>
  <c r="AK638" i="35"/>
  <c r="AX638" i="35" s="1"/>
  <c r="AL638" i="35"/>
  <c r="AY638" i="35" s="1"/>
  <c r="AM638" i="35"/>
  <c r="AZ638" i="35" s="1"/>
  <c r="AN638" i="35"/>
  <c r="BA638" i="35" s="1"/>
  <c r="AG638" i="35"/>
  <c r="AT638" i="35" s="1"/>
  <c r="AO638" i="35"/>
  <c r="BB638" i="35" s="1"/>
  <c r="AH638" i="35"/>
  <c r="AU638" i="35" s="1"/>
  <c r="AP638" i="35"/>
  <c r="BC638" i="35" s="1"/>
  <c r="AI638" i="35"/>
  <c r="AV638" i="35" s="1"/>
  <c r="AK582" i="35"/>
  <c r="AX582" i="35" s="1"/>
  <c r="AM582" i="35"/>
  <c r="AZ582" i="35" s="1"/>
  <c r="AN582" i="35"/>
  <c r="BA582" i="35" s="1"/>
  <c r="AG582" i="35"/>
  <c r="AT582" i="35" s="1"/>
  <c r="AO582" i="35"/>
  <c r="BB582" i="35" s="1"/>
  <c r="AH582" i="35"/>
  <c r="AU582" i="35" s="1"/>
  <c r="AP582" i="35"/>
  <c r="BC582" i="35" s="1"/>
  <c r="AI582" i="35"/>
  <c r="AV582" i="35" s="1"/>
  <c r="AL582" i="35"/>
  <c r="AY582" i="35" s="1"/>
  <c r="AJ582" i="35"/>
  <c r="AW582" i="35" s="1"/>
  <c r="AK510" i="35"/>
  <c r="AX510" i="35" s="1"/>
  <c r="AM510" i="35"/>
  <c r="AZ510" i="35" s="1"/>
  <c r="AN510" i="35"/>
  <c r="BA510" i="35" s="1"/>
  <c r="AG510" i="35"/>
  <c r="AT510" i="35" s="1"/>
  <c r="AO510" i="35"/>
  <c r="BB510" i="35" s="1"/>
  <c r="AH510" i="35"/>
  <c r="AU510" i="35" s="1"/>
  <c r="AP510" i="35"/>
  <c r="BC510" i="35" s="1"/>
  <c r="AI510" i="35"/>
  <c r="AV510" i="35" s="1"/>
  <c r="AJ510" i="35"/>
  <c r="AW510" i="35" s="1"/>
  <c r="AL510" i="35"/>
  <c r="AY510" i="35" s="1"/>
  <c r="AK414" i="35"/>
  <c r="AX414" i="35" s="1"/>
  <c r="AL414" i="35"/>
  <c r="AY414" i="35" s="1"/>
  <c r="AM414" i="35"/>
  <c r="AZ414" i="35" s="1"/>
  <c r="AN414" i="35"/>
  <c r="BA414" i="35" s="1"/>
  <c r="AG414" i="35"/>
  <c r="AT414" i="35" s="1"/>
  <c r="AO414" i="35"/>
  <c r="BB414" i="35" s="1"/>
  <c r="AH414" i="35"/>
  <c r="AU414" i="35" s="1"/>
  <c r="AP414" i="35"/>
  <c r="BC414" i="35" s="1"/>
  <c r="AI414" i="35"/>
  <c r="AV414" i="35" s="1"/>
  <c r="AJ414" i="35"/>
  <c r="AW414" i="35" s="1"/>
  <c r="AN342" i="35"/>
  <c r="BA342" i="35" s="1"/>
  <c r="AG342" i="35"/>
  <c r="AT342" i="35" s="1"/>
  <c r="AO342" i="35"/>
  <c r="BB342" i="35" s="1"/>
  <c r="AH342" i="35"/>
  <c r="AU342" i="35" s="1"/>
  <c r="AP342" i="35"/>
  <c r="BC342" i="35" s="1"/>
  <c r="AI342" i="35"/>
  <c r="AV342" i="35" s="1"/>
  <c r="AJ342" i="35"/>
  <c r="AW342" i="35" s="1"/>
  <c r="AK342" i="35"/>
  <c r="AX342" i="35" s="1"/>
  <c r="AL342" i="35"/>
  <c r="AY342" i="35" s="1"/>
  <c r="AM342" i="35"/>
  <c r="AZ342" i="35" s="1"/>
  <c r="AN278" i="35"/>
  <c r="BA278" i="35" s="1"/>
  <c r="AG278" i="35"/>
  <c r="AT278" i="35" s="1"/>
  <c r="AO278" i="35"/>
  <c r="BB278" i="35" s="1"/>
  <c r="AH278" i="35"/>
  <c r="AU278" i="35" s="1"/>
  <c r="AP278" i="35"/>
  <c r="BC278" i="35" s="1"/>
  <c r="AI278" i="35"/>
  <c r="AV278" i="35" s="1"/>
  <c r="AJ278" i="35"/>
  <c r="AW278" i="35" s="1"/>
  <c r="AK278" i="35"/>
  <c r="AX278" i="35" s="1"/>
  <c r="AL278" i="35"/>
  <c r="AY278" i="35" s="1"/>
  <c r="AM278" i="35"/>
  <c r="AZ278" i="35" s="1"/>
  <c r="AN222" i="35"/>
  <c r="BA222" i="35" s="1"/>
  <c r="AG222" i="35"/>
  <c r="AT222" i="35" s="1"/>
  <c r="AO222" i="35"/>
  <c r="BB222" i="35" s="1"/>
  <c r="AH222" i="35"/>
  <c r="AU222" i="35" s="1"/>
  <c r="AP222" i="35"/>
  <c r="BC222" i="35" s="1"/>
  <c r="AI222" i="35"/>
  <c r="AV222" i="35" s="1"/>
  <c r="AJ222" i="35"/>
  <c r="AW222" i="35" s="1"/>
  <c r="AK222" i="35"/>
  <c r="AX222" i="35" s="1"/>
  <c r="AL222" i="35"/>
  <c r="AY222" i="35" s="1"/>
  <c r="AM222" i="35"/>
  <c r="AZ222" i="35" s="1"/>
  <c r="AN142" i="35"/>
  <c r="BA142" i="35" s="1"/>
  <c r="AG142" i="35"/>
  <c r="AT142" i="35" s="1"/>
  <c r="AO142" i="35"/>
  <c r="BB142" i="35" s="1"/>
  <c r="AH142" i="35"/>
  <c r="AU142" i="35" s="1"/>
  <c r="AP142" i="35"/>
  <c r="BC142" i="35" s="1"/>
  <c r="AI142" i="35"/>
  <c r="AV142" i="35" s="1"/>
  <c r="AJ142" i="35"/>
  <c r="AW142" i="35" s="1"/>
  <c r="AK142" i="35"/>
  <c r="AX142" i="35" s="1"/>
  <c r="AL142" i="35"/>
  <c r="AY142" i="35" s="1"/>
  <c r="AM142" i="35"/>
  <c r="AZ142" i="35" s="1"/>
  <c r="AI30" i="35"/>
  <c r="AV30" i="35" s="1"/>
  <c r="AJ30" i="35"/>
  <c r="AW30" i="35" s="1"/>
  <c r="AK30" i="35"/>
  <c r="AX30" i="35" s="1"/>
  <c r="AL30" i="35"/>
  <c r="AY30" i="35" s="1"/>
  <c r="AM30" i="35"/>
  <c r="AZ30" i="35" s="1"/>
  <c r="AN30" i="35"/>
  <c r="BA30" i="35" s="1"/>
  <c r="AG30" i="35"/>
  <c r="AT30" i="35" s="1"/>
  <c r="AO30" i="35"/>
  <c r="BB30" i="35" s="1"/>
  <c r="AP30" i="35"/>
  <c r="BC30" i="35" s="1"/>
  <c r="AH30" i="35"/>
  <c r="AU30" i="35" s="1"/>
  <c r="AL1534" i="35"/>
  <c r="AM1534" i="35"/>
  <c r="AN1534" i="35"/>
  <c r="AG1534" i="35"/>
  <c r="AO1534" i="35"/>
  <c r="AH1534" i="35"/>
  <c r="AP1534" i="35"/>
  <c r="AI1534" i="35"/>
  <c r="AJ1534" i="35"/>
  <c r="AK1534" i="35"/>
  <c r="AL1510" i="35"/>
  <c r="AY1510" i="35" s="1"/>
  <c r="AM1510" i="35"/>
  <c r="AZ1510" i="35" s="1"/>
  <c r="AN1510" i="35"/>
  <c r="BA1510" i="35" s="1"/>
  <c r="AG1510" i="35"/>
  <c r="AT1510" i="35" s="1"/>
  <c r="AO1510" i="35"/>
  <c r="BB1510" i="35" s="1"/>
  <c r="AH1510" i="35"/>
  <c r="AU1510" i="35" s="1"/>
  <c r="AP1510" i="35"/>
  <c r="BC1510" i="35" s="1"/>
  <c r="AI1510" i="35"/>
  <c r="AV1510" i="35" s="1"/>
  <c r="AJ1510" i="35"/>
  <c r="AW1510" i="35" s="1"/>
  <c r="AK1510" i="35"/>
  <c r="AX1510" i="35" s="1"/>
  <c r="AL1462" i="35"/>
  <c r="AY1462" i="35" s="1"/>
  <c r="AM1462" i="35"/>
  <c r="AZ1462" i="35" s="1"/>
  <c r="AN1462" i="35"/>
  <c r="BA1462" i="35" s="1"/>
  <c r="AG1462" i="35"/>
  <c r="AT1462" i="35" s="1"/>
  <c r="AO1462" i="35"/>
  <c r="BB1462" i="35" s="1"/>
  <c r="AH1462" i="35"/>
  <c r="AU1462" i="35" s="1"/>
  <c r="AP1462" i="35"/>
  <c r="BC1462" i="35" s="1"/>
  <c r="AI1462" i="35"/>
  <c r="AV1462" i="35" s="1"/>
  <c r="AJ1462" i="35"/>
  <c r="AW1462" i="35" s="1"/>
  <c r="AK1462" i="35"/>
  <c r="AX1462" i="35" s="1"/>
  <c r="AL1398" i="35"/>
  <c r="AY1398" i="35" s="1"/>
  <c r="AM1398" i="35"/>
  <c r="AZ1398" i="35" s="1"/>
  <c r="AN1398" i="35"/>
  <c r="BA1398" i="35" s="1"/>
  <c r="AG1398" i="35"/>
  <c r="AT1398" i="35" s="1"/>
  <c r="AO1398" i="35"/>
  <c r="BB1398" i="35" s="1"/>
  <c r="AH1398" i="35"/>
  <c r="AU1398" i="35" s="1"/>
  <c r="AP1398" i="35"/>
  <c r="BC1398" i="35" s="1"/>
  <c r="AI1398" i="35"/>
  <c r="AV1398" i="35" s="1"/>
  <c r="AJ1398" i="35"/>
  <c r="AW1398" i="35" s="1"/>
  <c r="AK1398" i="35"/>
  <c r="AX1398" i="35" s="1"/>
  <c r="AL1342" i="35"/>
  <c r="AY1342" i="35" s="1"/>
  <c r="AM1342" i="35"/>
  <c r="AZ1342" i="35" s="1"/>
  <c r="AN1342" i="35"/>
  <c r="BA1342" i="35" s="1"/>
  <c r="AG1342" i="35"/>
  <c r="AT1342" i="35" s="1"/>
  <c r="AO1342" i="35"/>
  <c r="BB1342" i="35" s="1"/>
  <c r="AH1342" i="35"/>
  <c r="AU1342" i="35" s="1"/>
  <c r="AP1342" i="35"/>
  <c r="BC1342" i="35" s="1"/>
  <c r="AI1342" i="35"/>
  <c r="AV1342" i="35" s="1"/>
  <c r="AJ1342" i="35"/>
  <c r="AW1342" i="35" s="1"/>
  <c r="AK1342" i="35"/>
  <c r="AX1342" i="35" s="1"/>
  <c r="AN1286" i="35"/>
  <c r="BA1286" i="35" s="1"/>
  <c r="AG1286" i="35"/>
  <c r="AT1286" i="35" s="1"/>
  <c r="AO1286" i="35"/>
  <c r="BB1286" i="35" s="1"/>
  <c r="AH1286" i="35"/>
  <c r="AU1286" i="35" s="1"/>
  <c r="AP1286" i="35"/>
  <c r="BC1286" i="35" s="1"/>
  <c r="AJ1286" i="35"/>
  <c r="AW1286" i="35" s="1"/>
  <c r="AK1286" i="35"/>
  <c r="AX1286" i="35" s="1"/>
  <c r="AL1286" i="35"/>
  <c r="AY1286" i="35" s="1"/>
  <c r="AI1286" i="35"/>
  <c r="AV1286" i="35" s="1"/>
  <c r="AM1286" i="35"/>
  <c r="AZ1286" i="35" s="1"/>
  <c r="AN1254" i="35"/>
  <c r="BA1254" i="35" s="1"/>
  <c r="AG1254" i="35"/>
  <c r="AT1254" i="35" s="1"/>
  <c r="AO1254" i="35"/>
  <c r="BB1254" i="35" s="1"/>
  <c r="AH1254" i="35"/>
  <c r="AU1254" i="35" s="1"/>
  <c r="AP1254" i="35"/>
  <c r="BC1254" i="35" s="1"/>
  <c r="AI1254" i="35"/>
  <c r="AV1254" i="35" s="1"/>
  <c r="AJ1254" i="35"/>
  <c r="AW1254" i="35" s="1"/>
  <c r="AK1254" i="35"/>
  <c r="AX1254" i="35" s="1"/>
  <c r="AL1254" i="35"/>
  <c r="AY1254" i="35" s="1"/>
  <c r="AM1254" i="35"/>
  <c r="AZ1254" i="35" s="1"/>
  <c r="AN1206" i="35"/>
  <c r="BA1206" i="35" s="1"/>
  <c r="AG1206" i="35"/>
  <c r="AT1206" i="35" s="1"/>
  <c r="AO1206" i="35"/>
  <c r="BB1206" i="35" s="1"/>
  <c r="AH1206" i="35"/>
  <c r="AU1206" i="35" s="1"/>
  <c r="AP1206" i="35"/>
  <c r="BC1206" i="35" s="1"/>
  <c r="AI1206" i="35"/>
  <c r="AV1206" i="35" s="1"/>
  <c r="AJ1206" i="35"/>
  <c r="AW1206" i="35" s="1"/>
  <c r="AK1206" i="35"/>
  <c r="AX1206" i="35" s="1"/>
  <c r="AL1206" i="35"/>
  <c r="AY1206" i="35" s="1"/>
  <c r="AM1206" i="35"/>
  <c r="AZ1206" i="35" s="1"/>
  <c r="AN1150" i="35"/>
  <c r="BA1150" i="35" s="1"/>
  <c r="AG1150" i="35"/>
  <c r="AT1150" i="35" s="1"/>
  <c r="AO1150" i="35"/>
  <c r="BB1150" i="35" s="1"/>
  <c r="AH1150" i="35"/>
  <c r="AU1150" i="35" s="1"/>
  <c r="AP1150" i="35"/>
  <c r="BC1150" i="35" s="1"/>
  <c r="AI1150" i="35"/>
  <c r="AV1150" i="35" s="1"/>
  <c r="AJ1150" i="35"/>
  <c r="AW1150" i="35" s="1"/>
  <c r="AK1150" i="35"/>
  <c r="AX1150" i="35" s="1"/>
  <c r="AL1150" i="35"/>
  <c r="AY1150" i="35" s="1"/>
  <c r="AM1150" i="35"/>
  <c r="AZ1150" i="35" s="1"/>
  <c r="AN1094" i="35"/>
  <c r="BA1094" i="35" s="1"/>
  <c r="AG1094" i="35"/>
  <c r="AT1094" i="35" s="1"/>
  <c r="AO1094" i="35"/>
  <c r="BB1094" i="35" s="1"/>
  <c r="AH1094" i="35"/>
  <c r="AU1094" i="35" s="1"/>
  <c r="AP1094" i="35"/>
  <c r="BC1094" i="35" s="1"/>
  <c r="AI1094" i="35"/>
  <c r="AV1094" i="35" s="1"/>
  <c r="AJ1094" i="35"/>
  <c r="AW1094" i="35" s="1"/>
  <c r="AK1094" i="35"/>
  <c r="AX1094" i="35" s="1"/>
  <c r="AL1094" i="35"/>
  <c r="AY1094" i="35" s="1"/>
  <c r="AM1094" i="35"/>
  <c r="AZ1094" i="35" s="1"/>
  <c r="AI1054" i="35"/>
  <c r="AV1054" i="35" s="1"/>
  <c r="AJ1054" i="35"/>
  <c r="AW1054" i="35" s="1"/>
  <c r="AK1054" i="35"/>
  <c r="AX1054" i="35" s="1"/>
  <c r="AL1054" i="35"/>
  <c r="AY1054" i="35" s="1"/>
  <c r="AM1054" i="35"/>
  <c r="AZ1054" i="35" s="1"/>
  <c r="AN1054" i="35"/>
  <c r="BA1054" i="35" s="1"/>
  <c r="AG1054" i="35"/>
  <c r="AT1054" i="35" s="1"/>
  <c r="AO1054" i="35"/>
  <c r="BB1054" i="35" s="1"/>
  <c r="AP1054" i="35"/>
  <c r="BC1054" i="35" s="1"/>
  <c r="AH1054" i="35"/>
  <c r="AU1054" i="35" s="1"/>
  <c r="AI998" i="35"/>
  <c r="AV998" i="35" s="1"/>
  <c r="AJ998" i="35"/>
  <c r="AW998" i="35" s="1"/>
  <c r="AK998" i="35"/>
  <c r="AX998" i="35" s="1"/>
  <c r="AL998" i="35"/>
  <c r="AY998" i="35" s="1"/>
  <c r="AM998" i="35"/>
  <c r="AZ998" i="35" s="1"/>
  <c r="AN998" i="35"/>
  <c r="BA998" i="35" s="1"/>
  <c r="AG998" i="35"/>
  <c r="AT998" i="35" s="1"/>
  <c r="AO998" i="35"/>
  <c r="BB998" i="35" s="1"/>
  <c r="AH998" i="35"/>
  <c r="AU998" i="35" s="1"/>
  <c r="AP998" i="35"/>
  <c r="BC998" i="35" s="1"/>
  <c r="AI934" i="35"/>
  <c r="AV934" i="35" s="1"/>
  <c r="AJ934" i="35"/>
  <c r="AW934" i="35" s="1"/>
  <c r="AK934" i="35"/>
  <c r="AX934" i="35" s="1"/>
  <c r="AL934" i="35"/>
  <c r="AY934" i="35" s="1"/>
  <c r="AM934" i="35"/>
  <c r="AZ934" i="35" s="1"/>
  <c r="AN934" i="35"/>
  <c r="BA934" i="35" s="1"/>
  <c r="AG934" i="35"/>
  <c r="AT934" i="35" s="1"/>
  <c r="AO934" i="35"/>
  <c r="BB934" i="35" s="1"/>
  <c r="AH934" i="35"/>
  <c r="AU934" i="35" s="1"/>
  <c r="AP934" i="35"/>
  <c r="BC934" i="35" s="1"/>
  <c r="AI878" i="35"/>
  <c r="AV878" i="35" s="1"/>
  <c r="AJ878" i="35"/>
  <c r="AW878" i="35" s="1"/>
  <c r="AK878" i="35"/>
  <c r="AX878" i="35" s="1"/>
  <c r="AL878" i="35"/>
  <c r="AY878" i="35" s="1"/>
  <c r="AM878" i="35"/>
  <c r="AZ878" i="35" s="1"/>
  <c r="AN878" i="35"/>
  <c r="BA878" i="35" s="1"/>
  <c r="AG878" i="35"/>
  <c r="AT878" i="35" s="1"/>
  <c r="AO878" i="35"/>
  <c r="BB878" i="35" s="1"/>
  <c r="AH878" i="35"/>
  <c r="AU878" i="35" s="1"/>
  <c r="AP878" i="35"/>
  <c r="BC878" i="35" s="1"/>
  <c r="AJ822" i="35"/>
  <c r="AW822" i="35" s="1"/>
  <c r="AK822" i="35"/>
  <c r="AX822" i="35" s="1"/>
  <c r="AL822" i="35"/>
  <c r="AY822" i="35" s="1"/>
  <c r="AM822" i="35"/>
  <c r="AZ822" i="35" s="1"/>
  <c r="AN822" i="35"/>
  <c r="BA822" i="35" s="1"/>
  <c r="AG822" i="35"/>
  <c r="AT822" i="35" s="1"/>
  <c r="AO822" i="35"/>
  <c r="BB822" i="35" s="1"/>
  <c r="AH822" i="35"/>
  <c r="AU822" i="35" s="1"/>
  <c r="AP822" i="35"/>
  <c r="BC822" i="35" s="1"/>
  <c r="AI822" i="35"/>
  <c r="AV822" i="35" s="1"/>
  <c r="AJ782" i="35"/>
  <c r="AW782" i="35" s="1"/>
  <c r="AK782" i="35"/>
  <c r="AX782" i="35" s="1"/>
  <c r="AL782" i="35"/>
  <c r="AY782" i="35" s="1"/>
  <c r="AM782" i="35"/>
  <c r="AZ782" i="35" s="1"/>
  <c r="AN782" i="35"/>
  <c r="BA782" i="35" s="1"/>
  <c r="AG782" i="35"/>
  <c r="AT782" i="35" s="1"/>
  <c r="AO782" i="35"/>
  <c r="BB782" i="35" s="1"/>
  <c r="AH782" i="35"/>
  <c r="AU782" i="35" s="1"/>
  <c r="AP782" i="35"/>
  <c r="BC782" i="35" s="1"/>
  <c r="AI782" i="35"/>
  <c r="AV782" i="35" s="1"/>
  <c r="AJ726" i="35"/>
  <c r="AW726" i="35" s="1"/>
  <c r="AK726" i="35"/>
  <c r="AX726" i="35" s="1"/>
  <c r="AL726" i="35"/>
  <c r="AY726" i="35" s="1"/>
  <c r="AM726" i="35"/>
  <c r="AZ726" i="35" s="1"/>
  <c r="AN726" i="35"/>
  <c r="BA726" i="35" s="1"/>
  <c r="AG726" i="35"/>
  <c r="AT726" i="35" s="1"/>
  <c r="AO726" i="35"/>
  <c r="BB726" i="35" s="1"/>
  <c r="AH726" i="35"/>
  <c r="AU726" i="35" s="1"/>
  <c r="AP726" i="35"/>
  <c r="BC726" i="35" s="1"/>
  <c r="AI726" i="35"/>
  <c r="AV726" i="35" s="1"/>
  <c r="AJ686" i="35"/>
  <c r="AW686" i="35" s="1"/>
  <c r="AK686" i="35"/>
  <c r="AX686" i="35" s="1"/>
  <c r="AL686" i="35"/>
  <c r="AY686" i="35" s="1"/>
  <c r="AM686" i="35"/>
  <c r="AZ686" i="35" s="1"/>
  <c r="AN686" i="35"/>
  <c r="BA686" i="35" s="1"/>
  <c r="AG686" i="35"/>
  <c r="AT686" i="35" s="1"/>
  <c r="AO686" i="35"/>
  <c r="BB686" i="35" s="1"/>
  <c r="AH686" i="35"/>
  <c r="AU686" i="35" s="1"/>
  <c r="AP686" i="35"/>
  <c r="BC686" i="35" s="1"/>
  <c r="AI686" i="35"/>
  <c r="AV686" i="35" s="1"/>
  <c r="AJ630" i="35"/>
  <c r="AW630" i="35" s="1"/>
  <c r="AK630" i="35"/>
  <c r="AX630" i="35" s="1"/>
  <c r="AL630" i="35"/>
  <c r="AY630" i="35" s="1"/>
  <c r="AM630" i="35"/>
  <c r="AZ630" i="35" s="1"/>
  <c r="AN630" i="35"/>
  <c r="BA630" i="35" s="1"/>
  <c r="AG630" i="35"/>
  <c r="AT630" i="35" s="1"/>
  <c r="AO630" i="35"/>
  <c r="BB630" i="35" s="1"/>
  <c r="AH630" i="35"/>
  <c r="AU630" i="35" s="1"/>
  <c r="AP630" i="35"/>
  <c r="BC630" i="35" s="1"/>
  <c r="AI630" i="35"/>
  <c r="AV630" i="35" s="1"/>
  <c r="AK558" i="35"/>
  <c r="AX558" i="35" s="1"/>
  <c r="AM558" i="35"/>
  <c r="AZ558" i="35" s="1"/>
  <c r="AN558" i="35"/>
  <c r="BA558" i="35" s="1"/>
  <c r="AG558" i="35"/>
  <c r="AT558" i="35" s="1"/>
  <c r="AO558" i="35"/>
  <c r="BB558" i="35" s="1"/>
  <c r="AH558" i="35"/>
  <c r="AU558" i="35" s="1"/>
  <c r="AP558" i="35"/>
  <c r="BC558" i="35" s="1"/>
  <c r="AI558" i="35"/>
  <c r="AV558" i="35" s="1"/>
  <c r="AJ558" i="35"/>
  <c r="AW558" i="35" s="1"/>
  <c r="AL558" i="35"/>
  <c r="AY558" i="35" s="1"/>
  <c r="AK486" i="35"/>
  <c r="AX486" i="35" s="1"/>
  <c r="AL486" i="35"/>
  <c r="AY486" i="35" s="1"/>
  <c r="AM486" i="35"/>
  <c r="AZ486" i="35" s="1"/>
  <c r="AN486" i="35"/>
  <c r="BA486" i="35" s="1"/>
  <c r="AG486" i="35"/>
  <c r="AT486" i="35" s="1"/>
  <c r="AO486" i="35"/>
  <c r="BB486" i="35" s="1"/>
  <c r="AH486" i="35"/>
  <c r="AU486" i="35" s="1"/>
  <c r="AP486" i="35"/>
  <c r="BC486" i="35" s="1"/>
  <c r="AI486" i="35"/>
  <c r="AV486" i="35" s="1"/>
  <c r="AJ486" i="35"/>
  <c r="AW486" i="35" s="1"/>
  <c r="AK438" i="35"/>
  <c r="AX438" i="35" s="1"/>
  <c r="AL438" i="35"/>
  <c r="AY438" i="35" s="1"/>
  <c r="AM438" i="35"/>
  <c r="AZ438" i="35" s="1"/>
  <c r="AN438" i="35"/>
  <c r="BA438" i="35" s="1"/>
  <c r="AG438" i="35"/>
  <c r="AT438" i="35" s="1"/>
  <c r="AO438" i="35"/>
  <c r="BB438" i="35" s="1"/>
  <c r="AH438" i="35"/>
  <c r="AU438" i="35" s="1"/>
  <c r="AP438" i="35"/>
  <c r="BC438" i="35" s="1"/>
  <c r="AI438" i="35"/>
  <c r="AV438" i="35" s="1"/>
  <c r="AJ438" i="35"/>
  <c r="AW438" i="35" s="1"/>
  <c r="AK398" i="35"/>
  <c r="AX398" i="35" s="1"/>
  <c r="AL398" i="35"/>
  <c r="AY398" i="35" s="1"/>
  <c r="AM398" i="35"/>
  <c r="AZ398" i="35" s="1"/>
  <c r="AN398" i="35"/>
  <c r="BA398" i="35" s="1"/>
  <c r="AG398" i="35"/>
  <c r="AT398" i="35" s="1"/>
  <c r="AO398" i="35"/>
  <c r="BB398" i="35" s="1"/>
  <c r="AH398" i="35"/>
  <c r="AU398" i="35" s="1"/>
  <c r="AP398" i="35"/>
  <c r="BC398" i="35" s="1"/>
  <c r="AI398" i="35"/>
  <c r="AV398" i="35" s="1"/>
  <c r="AJ398" i="35"/>
  <c r="AW398" i="35" s="1"/>
  <c r="AN350" i="35"/>
  <c r="BA350" i="35" s="1"/>
  <c r="AG350" i="35"/>
  <c r="AT350" i="35" s="1"/>
  <c r="AO350" i="35"/>
  <c r="BB350" i="35" s="1"/>
  <c r="AH350" i="35"/>
  <c r="AU350" i="35" s="1"/>
  <c r="AP350" i="35"/>
  <c r="BC350" i="35" s="1"/>
  <c r="AI350" i="35"/>
  <c r="AV350" i="35" s="1"/>
  <c r="AJ350" i="35"/>
  <c r="AW350" i="35" s="1"/>
  <c r="AK350" i="35"/>
  <c r="AX350" i="35" s="1"/>
  <c r="AL350" i="35"/>
  <c r="AY350" i="35" s="1"/>
  <c r="AM350" i="35"/>
  <c r="AZ350" i="35" s="1"/>
  <c r="AN294" i="35"/>
  <c r="BA294" i="35" s="1"/>
  <c r="AG294" i="35"/>
  <c r="AT294" i="35" s="1"/>
  <c r="AO294" i="35"/>
  <c r="BB294" i="35" s="1"/>
  <c r="AH294" i="35"/>
  <c r="AU294" i="35" s="1"/>
  <c r="AP294" i="35"/>
  <c r="BC294" i="35" s="1"/>
  <c r="AI294" i="35"/>
  <c r="AV294" i="35" s="1"/>
  <c r="AJ294" i="35"/>
  <c r="AW294" i="35" s="1"/>
  <c r="AK294" i="35"/>
  <c r="AX294" i="35" s="1"/>
  <c r="AL294" i="35"/>
  <c r="AY294" i="35" s="1"/>
  <c r="AM294" i="35"/>
  <c r="AZ294" i="35" s="1"/>
  <c r="AN238" i="35"/>
  <c r="BA238" i="35" s="1"/>
  <c r="AG238" i="35"/>
  <c r="AT238" i="35" s="1"/>
  <c r="AO238" i="35"/>
  <c r="BB238" i="35" s="1"/>
  <c r="AH238" i="35"/>
  <c r="AU238" i="35" s="1"/>
  <c r="AP238" i="35"/>
  <c r="BC238" i="35" s="1"/>
  <c r="AI238" i="35"/>
  <c r="AV238" i="35" s="1"/>
  <c r="AJ238" i="35"/>
  <c r="AW238" i="35" s="1"/>
  <c r="AK238" i="35"/>
  <c r="AX238" i="35" s="1"/>
  <c r="AL238" i="35"/>
  <c r="AY238" i="35" s="1"/>
  <c r="AM238" i="35"/>
  <c r="AZ238" i="35" s="1"/>
  <c r="AN190" i="35"/>
  <c r="BA190" i="35" s="1"/>
  <c r="AG190" i="35"/>
  <c r="AT190" i="35" s="1"/>
  <c r="AO190" i="35"/>
  <c r="BB190" i="35" s="1"/>
  <c r="AH190" i="35"/>
  <c r="AU190" i="35" s="1"/>
  <c r="AP190" i="35"/>
  <c r="BC190" i="35" s="1"/>
  <c r="AI190" i="35"/>
  <c r="AV190" i="35" s="1"/>
  <c r="AJ190" i="35"/>
  <c r="AW190" i="35" s="1"/>
  <c r="AK190" i="35"/>
  <c r="AX190" i="35" s="1"/>
  <c r="AL190" i="35"/>
  <c r="AY190" i="35" s="1"/>
  <c r="AM190" i="35"/>
  <c r="AZ190" i="35" s="1"/>
  <c r="AN134" i="35"/>
  <c r="BA134" i="35" s="1"/>
  <c r="AG134" i="35"/>
  <c r="AT134" i="35" s="1"/>
  <c r="AO134" i="35"/>
  <c r="BB134" i="35" s="1"/>
  <c r="AH134" i="35"/>
  <c r="AU134" i="35" s="1"/>
  <c r="AP134" i="35"/>
  <c r="BC134" i="35" s="1"/>
  <c r="AI134" i="35"/>
  <c r="AV134" i="35" s="1"/>
  <c r="AJ134" i="35"/>
  <c r="AW134" i="35" s="1"/>
  <c r="AK134" i="35"/>
  <c r="AX134" i="35" s="1"/>
  <c r="AL134" i="35"/>
  <c r="AY134" i="35" s="1"/>
  <c r="AM134" i="35"/>
  <c r="AZ134" i="35" s="1"/>
  <c r="AI78" i="35"/>
  <c r="AV78" i="35" s="1"/>
  <c r="AJ78" i="35"/>
  <c r="AW78" i="35" s="1"/>
  <c r="AK78" i="35"/>
  <c r="AX78" i="35" s="1"/>
  <c r="AL78" i="35"/>
  <c r="AY78" i="35" s="1"/>
  <c r="AM78" i="35"/>
  <c r="AZ78" i="35" s="1"/>
  <c r="AN78" i="35"/>
  <c r="BA78" i="35" s="1"/>
  <c r="AG78" i="35"/>
  <c r="AT78" i="35" s="1"/>
  <c r="AO78" i="35"/>
  <c r="BB78" i="35" s="1"/>
  <c r="AH78" i="35"/>
  <c r="AU78" i="35" s="1"/>
  <c r="AP78" i="35"/>
  <c r="BC78" i="35" s="1"/>
  <c r="AI22" i="35"/>
  <c r="AV22" i="35" s="1"/>
  <c r="AJ22" i="35"/>
  <c r="AW22" i="35" s="1"/>
  <c r="AK22" i="35"/>
  <c r="AX22" i="35" s="1"/>
  <c r="AL22" i="35"/>
  <c r="AY22" i="35" s="1"/>
  <c r="AM22" i="35"/>
  <c r="AZ22" i="35" s="1"/>
  <c r="AN22" i="35"/>
  <c r="BA22" i="35" s="1"/>
  <c r="AG22" i="35"/>
  <c r="AT22" i="35" s="1"/>
  <c r="AO22" i="35"/>
  <c r="BB22" i="35" s="1"/>
  <c r="AH22" i="35"/>
  <c r="AU22" i="35" s="1"/>
  <c r="AP22" i="35"/>
  <c r="BC22" i="35" s="1"/>
  <c r="AL1550" i="35"/>
  <c r="AY1550" i="35" s="1"/>
  <c r="AM1550" i="35"/>
  <c r="AZ1550" i="35" s="1"/>
  <c r="AN1550" i="35"/>
  <c r="BA1550" i="35" s="1"/>
  <c r="AG1550" i="35"/>
  <c r="AT1550" i="35" s="1"/>
  <c r="AO1550" i="35"/>
  <c r="BB1550" i="35" s="1"/>
  <c r="AH1550" i="35"/>
  <c r="AU1550" i="35" s="1"/>
  <c r="AP1550" i="35"/>
  <c r="BC1550" i="35" s="1"/>
  <c r="AI1550" i="35"/>
  <c r="AV1550" i="35" s="1"/>
  <c r="AJ1550" i="35"/>
  <c r="AW1550" i="35" s="1"/>
  <c r="AK1550" i="35"/>
  <c r="AX1550" i="35" s="1"/>
  <c r="AL1478" i="35"/>
  <c r="AY1478" i="35" s="1"/>
  <c r="AM1478" i="35"/>
  <c r="AZ1478" i="35" s="1"/>
  <c r="AN1478" i="35"/>
  <c r="BA1478" i="35" s="1"/>
  <c r="AG1478" i="35"/>
  <c r="AT1478" i="35" s="1"/>
  <c r="AO1478" i="35"/>
  <c r="BB1478" i="35" s="1"/>
  <c r="AH1478" i="35"/>
  <c r="AU1478" i="35" s="1"/>
  <c r="AP1478" i="35"/>
  <c r="BC1478" i="35" s="1"/>
  <c r="AI1478" i="35"/>
  <c r="AV1478" i="35" s="1"/>
  <c r="AJ1478" i="35"/>
  <c r="AW1478" i="35" s="1"/>
  <c r="AK1478" i="35"/>
  <c r="AX1478" i="35" s="1"/>
  <c r="AL1422" i="35"/>
  <c r="AY1422" i="35" s="1"/>
  <c r="AM1422" i="35"/>
  <c r="AZ1422" i="35" s="1"/>
  <c r="AN1422" i="35"/>
  <c r="BA1422" i="35" s="1"/>
  <c r="AG1422" i="35"/>
  <c r="AT1422" i="35" s="1"/>
  <c r="AO1422" i="35"/>
  <c r="BB1422" i="35" s="1"/>
  <c r="AH1422" i="35"/>
  <c r="AU1422" i="35" s="1"/>
  <c r="AP1422" i="35"/>
  <c r="BC1422" i="35" s="1"/>
  <c r="AI1422" i="35"/>
  <c r="AV1422" i="35" s="1"/>
  <c r="AJ1422" i="35"/>
  <c r="AW1422" i="35" s="1"/>
  <c r="AK1422" i="35"/>
  <c r="AX1422" i="35" s="1"/>
  <c r="AL1366" i="35"/>
  <c r="AY1366" i="35" s="1"/>
  <c r="AM1366" i="35"/>
  <c r="AZ1366" i="35" s="1"/>
  <c r="AN1366" i="35"/>
  <c r="BA1366" i="35" s="1"/>
  <c r="AG1366" i="35"/>
  <c r="AT1366" i="35" s="1"/>
  <c r="AO1366" i="35"/>
  <c r="BB1366" i="35" s="1"/>
  <c r="AH1366" i="35"/>
  <c r="AU1366" i="35" s="1"/>
  <c r="AP1366" i="35"/>
  <c r="BC1366" i="35" s="1"/>
  <c r="AI1366" i="35"/>
  <c r="AV1366" i="35" s="1"/>
  <c r="AJ1366" i="35"/>
  <c r="AW1366" i="35" s="1"/>
  <c r="AK1366" i="35"/>
  <c r="AX1366" i="35" s="1"/>
  <c r="AL1318" i="35"/>
  <c r="AY1318" i="35" s="1"/>
  <c r="AM1318" i="35"/>
  <c r="AZ1318" i="35" s="1"/>
  <c r="AN1318" i="35"/>
  <c r="BA1318" i="35" s="1"/>
  <c r="AG1318" i="35"/>
  <c r="AT1318" i="35" s="1"/>
  <c r="AO1318" i="35"/>
  <c r="BB1318" i="35" s="1"/>
  <c r="AH1318" i="35"/>
  <c r="AU1318" i="35" s="1"/>
  <c r="AP1318" i="35"/>
  <c r="BC1318" i="35" s="1"/>
  <c r="AI1318" i="35"/>
  <c r="AV1318" i="35" s="1"/>
  <c r="AJ1318" i="35"/>
  <c r="AW1318" i="35" s="1"/>
  <c r="AK1318" i="35"/>
  <c r="AX1318" i="35" s="1"/>
  <c r="AN1262" i="35"/>
  <c r="BA1262" i="35" s="1"/>
  <c r="AG1262" i="35"/>
  <c r="AT1262" i="35" s="1"/>
  <c r="AO1262" i="35"/>
  <c r="BB1262" i="35" s="1"/>
  <c r="AH1262" i="35"/>
  <c r="AU1262" i="35" s="1"/>
  <c r="AP1262" i="35"/>
  <c r="BC1262" i="35" s="1"/>
  <c r="AI1262" i="35"/>
  <c r="AV1262" i="35" s="1"/>
  <c r="AJ1262" i="35"/>
  <c r="AW1262" i="35" s="1"/>
  <c r="AK1262" i="35"/>
  <c r="AX1262" i="35" s="1"/>
  <c r="AL1262" i="35"/>
  <c r="AY1262" i="35" s="1"/>
  <c r="AM1262" i="35"/>
  <c r="AZ1262" i="35" s="1"/>
  <c r="AN1166" i="35"/>
  <c r="BA1166" i="35" s="1"/>
  <c r="AG1166" i="35"/>
  <c r="AT1166" i="35" s="1"/>
  <c r="AO1166" i="35"/>
  <c r="BB1166" i="35" s="1"/>
  <c r="AH1166" i="35"/>
  <c r="AU1166" i="35" s="1"/>
  <c r="AP1166" i="35"/>
  <c r="BC1166" i="35" s="1"/>
  <c r="AI1166" i="35"/>
  <c r="AV1166" i="35" s="1"/>
  <c r="AJ1166" i="35"/>
  <c r="AW1166" i="35" s="1"/>
  <c r="AK1166" i="35"/>
  <c r="AX1166" i="35" s="1"/>
  <c r="AL1166" i="35"/>
  <c r="AY1166" i="35" s="1"/>
  <c r="AM1166" i="35"/>
  <c r="AZ1166" i="35" s="1"/>
  <c r="AN1126" i="35"/>
  <c r="BA1126" i="35" s="1"/>
  <c r="AG1126" i="35"/>
  <c r="AT1126" i="35" s="1"/>
  <c r="AO1126" i="35"/>
  <c r="BB1126" i="35" s="1"/>
  <c r="AH1126" i="35"/>
  <c r="AU1126" i="35" s="1"/>
  <c r="AP1126" i="35"/>
  <c r="BC1126" i="35" s="1"/>
  <c r="AI1126" i="35"/>
  <c r="AV1126" i="35" s="1"/>
  <c r="AJ1126" i="35"/>
  <c r="AW1126" i="35" s="1"/>
  <c r="AK1126" i="35"/>
  <c r="AX1126" i="35" s="1"/>
  <c r="AL1126" i="35"/>
  <c r="AY1126" i="35" s="1"/>
  <c r="AM1126" i="35"/>
  <c r="AZ1126" i="35" s="1"/>
  <c r="AN1070" i="35"/>
  <c r="BA1070" i="35" s="1"/>
  <c r="AG1070" i="35"/>
  <c r="AT1070" i="35" s="1"/>
  <c r="AO1070" i="35"/>
  <c r="BB1070" i="35" s="1"/>
  <c r="AH1070" i="35"/>
  <c r="AU1070" i="35" s="1"/>
  <c r="AP1070" i="35"/>
  <c r="BC1070" i="35" s="1"/>
  <c r="AI1070" i="35"/>
  <c r="AV1070" i="35" s="1"/>
  <c r="AJ1070" i="35"/>
  <c r="AW1070" i="35" s="1"/>
  <c r="AK1070" i="35"/>
  <c r="AX1070" i="35" s="1"/>
  <c r="AL1070" i="35"/>
  <c r="AY1070" i="35" s="1"/>
  <c r="AM1070" i="35"/>
  <c r="AZ1070" i="35" s="1"/>
  <c r="AI1014" i="35"/>
  <c r="AV1014" i="35" s="1"/>
  <c r="AJ1014" i="35"/>
  <c r="AW1014" i="35" s="1"/>
  <c r="AK1014" i="35"/>
  <c r="AX1014" i="35" s="1"/>
  <c r="AL1014" i="35"/>
  <c r="AY1014" i="35" s="1"/>
  <c r="AM1014" i="35"/>
  <c r="AZ1014" i="35" s="1"/>
  <c r="AN1014" i="35"/>
  <c r="BA1014" i="35" s="1"/>
  <c r="AG1014" i="35"/>
  <c r="AT1014" i="35" s="1"/>
  <c r="AO1014" i="35"/>
  <c r="BB1014" i="35" s="1"/>
  <c r="AH1014" i="35"/>
  <c r="AU1014" i="35" s="1"/>
  <c r="AP1014" i="35"/>
  <c r="BC1014" i="35" s="1"/>
  <c r="AI950" i="35"/>
  <c r="AV950" i="35" s="1"/>
  <c r="AJ950" i="35"/>
  <c r="AW950" i="35" s="1"/>
  <c r="AK950" i="35"/>
  <c r="AX950" i="35" s="1"/>
  <c r="AL950" i="35"/>
  <c r="AY950" i="35" s="1"/>
  <c r="AM950" i="35"/>
  <c r="AZ950" i="35" s="1"/>
  <c r="AN950" i="35"/>
  <c r="BA950" i="35" s="1"/>
  <c r="AG950" i="35"/>
  <c r="AT950" i="35" s="1"/>
  <c r="AO950" i="35"/>
  <c r="BB950" i="35" s="1"/>
  <c r="AH950" i="35"/>
  <c r="AU950" i="35" s="1"/>
  <c r="AP950" i="35"/>
  <c r="BC950" i="35" s="1"/>
  <c r="AI894" i="35"/>
  <c r="AV894" i="35" s="1"/>
  <c r="AJ894" i="35"/>
  <c r="AW894" i="35" s="1"/>
  <c r="AK894" i="35"/>
  <c r="AX894" i="35" s="1"/>
  <c r="AL894" i="35"/>
  <c r="AY894" i="35" s="1"/>
  <c r="AM894" i="35"/>
  <c r="AZ894" i="35" s="1"/>
  <c r="AN894" i="35"/>
  <c r="BA894" i="35" s="1"/>
  <c r="AG894" i="35"/>
  <c r="AT894" i="35" s="1"/>
  <c r="AO894" i="35"/>
  <c r="BB894" i="35" s="1"/>
  <c r="AP894" i="35"/>
  <c r="BC894" i="35" s="1"/>
  <c r="AH894" i="35"/>
  <c r="AU894" i="35" s="1"/>
  <c r="AI846" i="35"/>
  <c r="AV846" i="35" s="1"/>
  <c r="AJ846" i="35"/>
  <c r="AW846" i="35" s="1"/>
  <c r="AK846" i="35"/>
  <c r="AX846" i="35" s="1"/>
  <c r="AL846" i="35"/>
  <c r="AY846" i="35" s="1"/>
  <c r="AM846" i="35"/>
  <c r="AZ846" i="35" s="1"/>
  <c r="AN846" i="35"/>
  <c r="BA846" i="35" s="1"/>
  <c r="AG846" i="35"/>
  <c r="AT846" i="35" s="1"/>
  <c r="AO846" i="35"/>
  <c r="BB846" i="35" s="1"/>
  <c r="AH846" i="35"/>
  <c r="AU846" i="35" s="1"/>
  <c r="AP846" i="35"/>
  <c r="BC846" i="35" s="1"/>
  <c r="AJ798" i="35"/>
  <c r="AW798" i="35" s="1"/>
  <c r="AK798" i="35"/>
  <c r="AX798" i="35" s="1"/>
  <c r="AL798" i="35"/>
  <c r="AY798" i="35" s="1"/>
  <c r="AM798" i="35"/>
  <c r="AZ798" i="35" s="1"/>
  <c r="AN798" i="35"/>
  <c r="BA798" i="35" s="1"/>
  <c r="AG798" i="35"/>
  <c r="AT798" i="35" s="1"/>
  <c r="AO798" i="35"/>
  <c r="BB798" i="35" s="1"/>
  <c r="AH798" i="35"/>
  <c r="AU798" i="35" s="1"/>
  <c r="AP798" i="35"/>
  <c r="BC798" i="35" s="1"/>
  <c r="AI798" i="35"/>
  <c r="AV798" i="35" s="1"/>
  <c r="AJ742" i="35"/>
  <c r="AW742" i="35" s="1"/>
  <c r="AK742" i="35"/>
  <c r="AX742" i="35" s="1"/>
  <c r="AL742" i="35"/>
  <c r="AY742" i="35" s="1"/>
  <c r="AM742" i="35"/>
  <c r="AZ742" i="35" s="1"/>
  <c r="AN742" i="35"/>
  <c r="BA742" i="35" s="1"/>
  <c r="AG742" i="35"/>
  <c r="AT742" i="35" s="1"/>
  <c r="AO742" i="35"/>
  <c r="BB742" i="35" s="1"/>
  <c r="AH742" i="35"/>
  <c r="AU742" i="35" s="1"/>
  <c r="AP742" i="35"/>
  <c r="BC742" i="35" s="1"/>
  <c r="AI742" i="35"/>
  <c r="AV742" i="35" s="1"/>
  <c r="AJ670" i="35"/>
  <c r="AW670" i="35" s="1"/>
  <c r="AK670" i="35"/>
  <c r="AX670" i="35" s="1"/>
  <c r="AL670" i="35"/>
  <c r="AY670" i="35" s="1"/>
  <c r="AM670" i="35"/>
  <c r="AZ670" i="35" s="1"/>
  <c r="AN670" i="35"/>
  <c r="BA670" i="35" s="1"/>
  <c r="AG670" i="35"/>
  <c r="AT670" i="35" s="1"/>
  <c r="AO670" i="35"/>
  <c r="BB670" i="35" s="1"/>
  <c r="AH670" i="35"/>
  <c r="AU670" i="35" s="1"/>
  <c r="AP670" i="35"/>
  <c r="BC670" i="35" s="1"/>
  <c r="AI670" i="35"/>
  <c r="AV670" i="35" s="1"/>
  <c r="AJ614" i="35"/>
  <c r="AW614" i="35" s="1"/>
  <c r="AK614" i="35"/>
  <c r="AX614" i="35" s="1"/>
  <c r="AL614" i="35"/>
  <c r="AY614" i="35" s="1"/>
  <c r="AM614" i="35"/>
  <c r="AZ614" i="35" s="1"/>
  <c r="AN614" i="35"/>
  <c r="BA614" i="35" s="1"/>
  <c r="AG614" i="35"/>
  <c r="AT614" i="35" s="1"/>
  <c r="AO614" i="35"/>
  <c r="BB614" i="35" s="1"/>
  <c r="AH614" i="35"/>
  <c r="AU614" i="35" s="1"/>
  <c r="AP614" i="35"/>
  <c r="BC614" i="35" s="1"/>
  <c r="AI614" i="35"/>
  <c r="AV614" i="35" s="1"/>
  <c r="AK566" i="35"/>
  <c r="AX566" i="35" s="1"/>
  <c r="AM566" i="35"/>
  <c r="AZ566" i="35" s="1"/>
  <c r="AN566" i="35"/>
  <c r="BA566" i="35" s="1"/>
  <c r="AG566" i="35"/>
  <c r="AT566" i="35" s="1"/>
  <c r="AO566" i="35"/>
  <c r="BB566" i="35" s="1"/>
  <c r="AH566" i="35"/>
  <c r="AU566" i="35" s="1"/>
  <c r="AP566" i="35"/>
  <c r="BC566" i="35" s="1"/>
  <c r="AI566" i="35"/>
  <c r="AV566" i="35" s="1"/>
  <c r="AL566" i="35"/>
  <c r="AY566" i="35" s="1"/>
  <c r="AJ566" i="35"/>
  <c r="AW566" i="35" s="1"/>
  <c r="AK526" i="35"/>
  <c r="AX526" i="35" s="1"/>
  <c r="AM526" i="35"/>
  <c r="AZ526" i="35" s="1"/>
  <c r="AN526" i="35"/>
  <c r="BA526" i="35" s="1"/>
  <c r="AG526" i="35"/>
  <c r="AT526" i="35" s="1"/>
  <c r="AO526" i="35"/>
  <c r="BB526" i="35" s="1"/>
  <c r="AH526" i="35"/>
  <c r="AU526" i="35" s="1"/>
  <c r="AP526" i="35"/>
  <c r="BC526" i="35" s="1"/>
  <c r="AI526" i="35"/>
  <c r="AV526" i="35" s="1"/>
  <c r="AJ526" i="35"/>
  <c r="AW526" i="35" s="1"/>
  <c r="AL526" i="35"/>
  <c r="AY526" i="35" s="1"/>
  <c r="AK478" i="35"/>
  <c r="AX478" i="35" s="1"/>
  <c r="AL478" i="35"/>
  <c r="AY478" i="35" s="1"/>
  <c r="AM478" i="35"/>
  <c r="AZ478" i="35" s="1"/>
  <c r="AN478" i="35"/>
  <c r="BA478" i="35" s="1"/>
  <c r="AG478" i="35"/>
  <c r="AT478" i="35" s="1"/>
  <c r="AO478" i="35"/>
  <c r="BB478" i="35" s="1"/>
  <c r="AH478" i="35"/>
  <c r="AU478" i="35" s="1"/>
  <c r="AP478" i="35"/>
  <c r="BC478" i="35" s="1"/>
  <c r="AI478" i="35"/>
  <c r="AV478" i="35" s="1"/>
  <c r="AJ478" i="35"/>
  <c r="AW478" i="35" s="1"/>
  <c r="AK422" i="35"/>
  <c r="AX422" i="35" s="1"/>
  <c r="AL422" i="35"/>
  <c r="AY422" i="35" s="1"/>
  <c r="AM422" i="35"/>
  <c r="AZ422" i="35" s="1"/>
  <c r="AN422" i="35"/>
  <c r="BA422" i="35" s="1"/>
  <c r="AG422" i="35"/>
  <c r="AT422" i="35" s="1"/>
  <c r="AO422" i="35"/>
  <c r="BB422" i="35" s="1"/>
  <c r="AH422" i="35"/>
  <c r="AU422" i="35" s="1"/>
  <c r="AP422" i="35"/>
  <c r="BC422" i="35" s="1"/>
  <c r="AI422" i="35"/>
  <c r="AV422" i="35" s="1"/>
  <c r="AJ422" i="35"/>
  <c r="AW422" i="35" s="1"/>
  <c r="AK374" i="35"/>
  <c r="AX374" i="35" s="1"/>
  <c r="AL374" i="35"/>
  <c r="AY374" i="35" s="1"/>
  <c r="AM374" i="35"/>
  <c r="AZ374" i="35" s="1"/>
  <c r="AN374" i="35"/>
  <c r="BA374" i="35" s="1"/>
  <c r="AG374" i="35"/>
  <c r="AT374" i="35" s="1"/>
  <c r="AO374" i="35"/>
  <c r="BB374" i="35" s="1"/>
  <c r="AH374" i="35"/>
  <c r="AU374" i="35" s="1"/>
  <c r="AP374" i="35"/>
  <c r="BC374" i="35" s="1"/>
  <c r="AI374" i="35"/>
  <c r="AV374" i="35" s="1"/>
  <c r="AJ374" i="35"/>
  <c r="AW374" i="35" s="1"/>
  <c r="AN318" i="35"/>
  <c r="BA318" i="35" s="1"/>
  <c r="AG318" i="35"/>
  <c r="AT318" i="35" s="1"/>
  <c r="AO318" i="35"/>
  <c r="BB318" i="35" s="1"/>
  <c r="AH318" i="35"/>
  <c r="AU318" i="35" s="1"/>
  <c r="AP318" i="35"/>
  <c r="BC318" i="35" s="1"/>
  <c r="AI318" i="35"/>
  <c r="AV318" i="35" s="1"/>
  <c r="AJ318" i="35"/>
  <c r="AW318" i="35" s="1"/>
  <c r="AK318" i="35"/>
  <c r="AX318" i="35" s="1"/>
  <c r="AL318" i="35"/>
  <c r="AY318" i="35" s="1"/>
  <c r="AM318" i="35"/>
  <c r="AZ318" i="35" s="1"/>
  <c r="AN270" i="35"/>
  <c r="BA270" i="35" s="1"/>
  <c r="AG270" i="35"/>
  <c r="AT270" i="35" s="1"/>
  <c r="AO270" i="35"/>
  <c r="BB270" i="35" s="1"/>
  <c r="AH270" i="35"/>
  <c r="AU270" i="35" s="1"/>
  <c r="AP270" i="35"/>
  <c r="BC270" i="35" s="1"/>
  <c r="AI270" i="35"/>
  <c r="AV270" i="35" s="1"/>
  <c r="AJ270" i="35"/>
  <c r="AW270" i="35" s="1"/>
  <c r="AK270" i="35"/>
  <c r="AX270" i="35" s="1"/>
  <c r="AL270" i="35"/>
  <c r="AY270" i="35" s="1"/>
  <c r="AM270" i="35"/>
  <c r="AZ270" i="35" s="1"/>
  <c r="AN206" i="35"/>
  <c r="BA206" i="35" s="1"/>
  <c r="AG206" i="35"/>
  <c r="AT206" i="35" s="1"/>
  <c r="AO206" i="35"/>
  <c r="BB206" i="35" s="1"/>
  <c r="AH206" i="35"/>
  <c r="AU206" i="35" s="1"/>
  <c r="AP206" i="35"/>
  <c r="BC206" i="35" s="1"/>
  <c r="AI206" i="35"/>
  <c r="AV206" i="35" s="1"/>
  <c r="AJ206" i="35"/>
  <c r="AW206" i="35" s="1"/>
  <c r="AK206" i="35"/>
  <c r="AX206" i="35" s="1"/>
  <c r="AL206" i="35"/>
  <c r="AY206" i="35" s="1"/>
  <c r="AM206" i="35"/>
  <c r="AZ206" i="35" s="1"/>
  <c r="AN166" i="35"/>
  <c r="BA166" i="35" s="1"/>
  <c r="AG166" i="35"/>
  <c r="AT166" i="35" s="1"/>
  <c r="AO166" i="35"/>
  <c r="BB166" i="35" s="1"/>
  <c r="AH166" i="35"/>
  <c r="AU166" i="35" s="1"/>
  <c r="AP166" i="35"/>
  <c r="BC166" i="35" s="1"/>
  <c r="AI166" i="35"/>
  <c r="AV166" i="35" s="1"/>
  <c r="AJ166" i="35"/>
  <c r="AW166" i="35" s="1"/>
  <c r="AK166" i="35"/>
  <c r="AX166" i="35" s="1"/>
  <c r="AL166" i="35"/>
  <c r="AY166" i="35" s="1"/>
  <c r="AM166" i="35"/>
  <c r="AZ166" i="35" s="1"/>
  <c r="AI110" i="35"/>
  <c r="AV110" i="35" s="1"/>
  <c r="AJ110" i="35"/>
  <c r="AW110" i="35" s="1"/>
  <c r="AK110" i="35"/>
  <c r="AX110" i="35" s="1"/>
  <c r="AL110" i="35"/>
  <c r="AY110" i="35" s="1"/>
  <c r="AM110" i="35"/>
  <c r="AZ110" i="35" s="1"/>
  <c r="AN110" i="35"/>
  <c r="BA110" i="35" s="1"/>
  <c r="AG110" i="35"/>
  <c r="AT110" i="35" s="1"/>
  <c r="AO110" i="35"/>
  <c r="BB110" i="35" s="1"/>
  <c r="AH110" i="35"/>
  <c r="AU110" i="35" s="1"/>
  <c r="AP110" i="35"/>
  <c r="BC110" i="35" s="1"/>
  <c r="AI70" i="35"/>
  <c r="AV70" i="35" s="1"/>
  <c r="AJ70" i="35"/>
  <c r="AW70" i="35" s="1"/>
  <c r="AK70" i="35"/>
  <c r="AX70" i="35" s="1"/>
  <c r="AL70" i="35"/>
  <c r="AY70" i="35" s="1"/>
  <c r="AM70" i="35"/>
  <c r="AZ70" i="35" s="1"/>
  <c r="AN70" i="35"/>
  <c r="BA70" i="35" s="1"/>
  <c r="AG70" i="35"/>
  <c r="AT70" i="35" s="1"/>
  <c r="AO70" i="35"/>
  <c r="BB70" i="35" s="1"/>
  <c r="AH70" i="35"/>
  <c r="AU70" i="35" s="1"/>
  <c r="AP70" i="35"/>
  <c r="BC70" i="35" s="1"/>
  <c r="AI38" i="35"/>
  <c r="AV38" i="35" s="1"/>
  <c r="AJ38" i="35"/>
  <c r="AW38" i="35" s="1"/>
  <c r="AK38" i="35"/>
  <c r="AX38" i="35" s="1"/>
  <c r="AL38" i="35"/>
  <c r="AY38" i="35" s="1"/>
  <c r="AM38" i="35"/>
  <c r="AZ38" i="35" s="1"/>
  <c r="AN38" i="35"/>
  <c r="BA38" i="35" s="1"/>
  <c r="AG38" i="35"/>
  <c r="AT38" i="35" s="1"/>
  <c r="AO38" i="35"/>
  <c r="BB38" i="35" s="1"/>
  <c r="AH38" i="35"/>
  <c r="AU38" i="35" s="1"/>
  <c r="AP38" i="35"/>
  <c r="BC38" i="35" s="1"/>
  <c r="AL1558" i="35"/>
  <c r="AY1558" i="35" s="1"/>
  <c r="AM1558" i="35"/>
  <c r="AZ1558" i="35" s="1"/>
  <c r="AN1558" i="35"/>
  <c r="BA1558" i="35" s="1"/>
  <c r="AG1558" i="35"/>
  <c r="AT1558" i="35" s="1"/>
  <c r="AO1558" i="35"/>
  <c r="BB1558" i="35" s="1"/>
  <c r="AH1558" i="35"/>
  <c r="AU1558" i="35" s="1"/>
  <c r="AP1558" i="35"/>
  <c r="BC1558" i="35" s="1"/>
  <c r="AI1558" i="35"/>
  <c r="AV1558" i="35" s="1"/>
  <c r="AJ1558" i="35"/>
  <c r="AW1558" i="35" s="1"/>
  <c r="AK1558" i="35"/>
  <c r="AX1558" i="35" s="1"/>
  <c r="AL1486" i="35"/>
  <c r="AY1486" i="35" s="1"/>
  <c r="AM1486" i="35"/>
  <c r="AZ1486" i="35" s="1"/>
  <c r="AN1486" i="35"/>
  <c r="BA1486" i="35" s="1"/>
  <c r="AG1486" i="35"/>
  <c r="AT1486" i="35" s="1"/>
  <c r="AO1486" i="35"/>
  <c r="BB1486" i="35" s="1"/>
  <c r="AH1486" i="35"/>
  <c r="AU1486" i="35" s="1"/>
  <c r="AP1486" i="35"/>
  <c r="BC1486" i="35" s="1"/>
  <c r="AI1486" i="35"/>
  <c r="AV1486" i="35" s="1"/>
  <c r="AJ1486" i="35"/>
  <c r="AW1486" i="35" s="1"/>
  <c r="AK1486" i="35"/>
  <c r="AX1486" i="35" s="1"/>
  <c r="AL1430" i="35"/>
  <c r="AY1430" i="35" s="1"/>
  <c r="AM1430" i="35"/>
  <c r="AZ1430" i="35" s="1"/>
  <c r="AN1430" i="35"/>
  <c r="BA1430" i="35" s="1"/>
  <c r="AG1430" i="35"/>
  <c r="AT1430" i="35" s="1"/>
  <c r="AO1430" i="35"/>
  <c r="BB1430" i="35" s="1"/>
  <c r="AH1430" i="35"/>
  <c r="AU1430" i="35" s="1"/>
  <c r="AP1430" i="35"/>
  <c r="BC1430" i="35" s="1"/>
  <c r="AI1430" i="35"/>
  <c r="AV1430" i="35" s="1"/>
  <c r="AJ1430" i="35"/>
  <c r="AW1430" i="35" s="1"/>
  <c r="AK1430" i="35"/>
  <c r="AX1430" i="35" s="1"/>
  <c r="AL1374" i="35"/>
  <c r="AY1374" i="35" s="1"/>
  <c r="AM1374" i="35"/>
  <c r="AZ1374" i="35" s="1"/>
  <c r="AN1374" i="35"/>
  <c r="BA1374" i="35" s="1"/>
  <c r="AG1374" i="35"/>
  <c r="AT1374" i="35" s="1"/>
  <c r="AO1374" i="35"/>
  <c r="BB1374" i="35" s="1"/>
  <c r="AH1374" i="35"/>
  <c r="AU1374" i="35" s="1"/>
  <c r="AP1374" i="35"/>
  <c r="BC1374" i="35" s="1"/>
  <c r="AI1374" i="35"/>
  <c r="AV1374" i="35" s="1"/>
  <c r="AJ1374" i="35"/>
  <c r="AW1374" i="35" s="1"/>
  <c r="AK1374" i="35"/>
  <c r="AX1374" i="35" s="1"/>
  <c r="AL1326" i="35"/>
  <c r="AY1326" i="35" s="1"/>
  <c r="AM1326" i="35"/>
  <c r="AZ1326" i="35" s="1"/>
  <c r="AN1326" i="35"/>
  <c r="BA1326" i="35" s="1"/>
  <c r="AG1326" i="35"/>
  <c r="AT1326" i="35" s="1"/>
  <c r="AO1326" i="35"/>
  <c r="BB1326" i="35" s="1"/>
  <c r="AH1326" i="35"/>
  <c r="AU1326" i="35" s="1"/>
  <c r="AP1326" i="35"/>
  <c r="BC1326" i="35" s="1"/>
  <c r="AI1326" i="35"/>
  <c r="AV1326" i="35" s="1"/>
  <c r="AJ1326" i="35"/>
  <c r="AW1326" i="35" s="1"/>
  <c r="AK1326" i="35"/>
  <c r="AX1326" i="35" s="1"/>
  <c r="AN1270" i="35"/>
  <c r="BA1270" i="35" s="1"/>
  <c r="AG1270" i="35"/>
  <c r="AT1270" i="35" s="1"/>
  <c r="AO1270" i="35"/>
  <c r="BB1270" i="35" s="1"/>
  <c r="AH1270" i="35"/>
  <c r="AU1270" i="35" s="1"/>
  <c r="AP1270" i="35"/>
  <c r="BC1270" i="35" s="1"/>
  <c r="AI1270" i="35"/>
  <c r="AV1270" i="35" s="1"/>
  <c r="AJ1270" i="35"/>
  <c r="AW1270" i="35" s="1"/>
  <c r="AK1270" i="35"/>
  <c r="AX1270" i="35" s="1"/>
  <c r="AL1270" i="35"/>
  <c r="AY1270" i="35" s="1"/>
  <c r="AM1270" i="35"/>
  <c r="AZ1270" i="35" s="1"/>
  <c r="AN1214" i="35"/>
  <c r="BA1214" i="35" s="1"/>
  <c r="AG1214" i="35"/>
  <c r="AT1214" i="35" s="1"/>
  <c r="AO1214" i="35"/>
  <c r="BB1214" i="35" s="1"/>
  <c r="AH1214" i="35"/>
  <c r="AU1214" i="35" s="1"/>
  <c r="AP1214" i="35"/>
  <c r="BC1214" i="35" s="1"/>
  <c r="AI1214" i="35"/>
  <c r="AV1214" i="35" s="1"/>
  <c r="AJ1214" i="35"/>
  <c r="AW1214" i="35" s="1"/>
  <c r="AK1214" i="35"/>
  <c r="AX1214" i="35" s="1"/>
  <c r="AL1214" i="35"/>
  <c r="AY1214" i="35" s="1"/>
  <c r="AM1214" i="35"/>
  <c r="AZ1214" i="35" s="1"/>
  <c r="AN1182" i="35"/>
  <c r="BA1182" i="35" s="1"/>
  <c r="AG1182" i="35"/>
  <c r="AT1182" i="35" s="1"/>
  <c r="AO1182" i="35"/>
  <c r="BB1182" i="35" s="1"/>
  <c r="AH1182" i="35"/>
  <c r="AU1182" i="35" s="1"/>
  <c r="AP1182" i="35"/>
  <c r="BC1182" i="35" s="1"/>
  <c r="AI1182" i="35"/>
  <c r="AV1182" i="35" s="1"/>
  <c r="AJ1182" i="35"/>
  <c r="AW1182" i="35" s="1"/>
  <c r="AK1182" i="35"/>
  <c r="AX1182" i="35" s="1"/>
  <c r="AL1182" i="35"/>
  <c r="AY1182" i="35" s="1"/>
  <c r="AM1182" i="35"/>
  <c r="AZ1182" i="35" s="1"/>
  <c r="AN1142" i="35"/>
  <c r="BA1142" i="35" s="1"/>
  <c r="AG1142" i="35"/>
  <c r="AT1142" i="35" s="1"/>
  <c r="AO1142" i="35"/>
  <c r="BB1142" i="35" s="1"/>
  <c r="AH1142" i="35"/>
  <c r="AU1142" i="35" s="1"/>
  <c r="AP1142" i="35"/>
  <c r="BC1142" i="35" s="1"/>
  <c r="AI1142" i="35"/>
  <c r="AV1142" i="35" s="1"/>
  <c r="AJ1142" i="35"/>
  <c r="AW1142" i="35" s="1"/>
  <c r="AK1142" i="35"/>
  <c r="AX1142" i="35" s="1"/>
  <c r="AL1142" i="35"/>
  <c r="AY1142" i="35" s="1"/>
  <c r="AM1142" i="35"/>
  <c r="AZ1142" i="35" s="1"/>
  <c r="AN1078" i="35"/>
  <c r="BA1078" i="35" s="1"/>
  <c r="AG1078" i="35"/>
  <c r="AT1078" i="35" s="1"/>
  <c r="AO1078" i="35"/>
  <c r="BB1078" i="35" s="1"/>
  <c r="AH1078" i="35"/>
  <c r="AU1078" i="35" s="1"/>
  <c r="AP1078" i="35"/>
  <c r="BC1078" i="35" s="1"/>
  <c r="AI1078" i="35"/>
  <c r="AV1078" i="35" s="1"/>
  <c r="AJ1078" i="35"/>
  <c r="AW1078" i="35" s="1"/>
  <c r="AK1078" i="35"/>
  <c r="AX1078" i="35" s="1"/>
  <c r="AL1078" i="35"/>
  <c r="AY1078" i="35" s="1"/>
  <c r="AM1078" i="35"/>
  <c r="AZ1078" i="35" s="1"/>
  <c r="AI1022" i="35"/>
  <c r="AV1022" i="35" s="1"/>
  <c r="AJ1022" i="35"/>
  <c r="AW1022" i="35" s="1"/>
  <c r="AK1022" i="35"/>
  <c r="AX1022" i="35" s="1"/>
  <c r="AL1022" i="35"/>
  <c r="AY1022" i="35" s="1"/>
  <c r="AM1022" i="35"/>
  <c r="AZ1022" i="35" s="1"/>
  <c r="AN1022" i="35"/>
  <c r="BA1022" i="35" s="1"/>
  <c r="AG1022" i="35"/>
  <c r="AT1022" i="35" s="1"/>
  <c r="AO1022" i="35"/>
  <c r="BB1022" i="35" s="1"/>
  <c r="AP1022" i="35"/>
  <c r="BC1022" i="35" s="1"/>
  <c r="AH1022" i="35"/>
  <c r="AU1022" i="35" s="1"/>
  <c r="AI982" i="35"/>
  <c r="AV982" i="35" s="1"/>
  <c r="AJ982" i="35"/>
  <c r="AW982" i="35" s="1"/>
  <c r="AK982" i="35"/>
  <c r="AX982" i="35" s="1"/>
  <c r="AL982" i="35"/>
  <c r="AY982" i="35" s="1"/>
  <c r="AM982" i="35"/>
  <c r="AZ982" i="35" s="1"/>
  <c r="AN982" i="35"/>
  <c r="BA982" i="35" s="1"/>
  <c r="AG982" i="35"/>
  <c r="AT982" i="35" s="1"/>
  <c r="AO982" i="35"/>
  <c r="BB982" i="35" s="1"/>
  <c r="AH982" i="35"/>
  <c r="AU982" i="35" s="1"/>
  <c r="AP982" i="35"/>
  <c r="BC982" i="35" s="1"/>
  <c r="AI918" i="35"/>
  <c r="AV918" i="35" s="1"/>
  <c r="AJ918" i="35"/>
  <c r="AW918" i="35" s="1"/>
  <c r="AK918" i="35"/>
  <c r="AX918" i="35" s="1"/>
  <c r="AL918" i="35"/>
  <c r="AY918" i="35" s="1"/>
  <c r="AM918" i="35"/>
  <c r="AZ918" i="35" s="1"/>
  <c r="AN918" i="35"/>
  <c r="BA918" i="35" s="1"/>
  <c r="AG918" i="35"/>
  <c r="AT918" i="35" s="1"/>
  <c r="AO918" i="35"/>
  <c r="BB918" i="35" s="1"/>
  <c r="AH918" i="35"/>
  <c r="AU918" i="35" s="1"/>
  <c r="AP918" i="35"/>
  <c r="BC918" i="35" s="1"/>
  <c r="AI870" i="35"/>
  <c r="AV870" i="35" s="1"/>
  <c r="AJ870" i="35"/>
  <c r="AW870" i="35" s="1"/>
  <c r="AK870" i="35"/>
  <c r="AX870" i="35" s="1"/>
  <c r="AL870" i="35"/>
  <c r="AY870" i="35" s="1"/>
  <c r="AM870" i="35"/>
  <c r="AZ870" i="35" s="1"/>
  <c r="AN870" i="35"/>
  <c r="BA870" i="35" s="1"/>
  <c r="AG870" i="35"/>
  <c r="AT870" i="35" s="1"/>
  <c r="AO870" i="35"/>
  <c r="BB870" i="35" s="1"/>
  <c r="AH870" i="35"/>
  <c r="AU870" i="35" s="1"/>
  <c r="AP870" i="35"/>
  <c r="BC870" i="35" s="1"/>
  <c r="AJ814" i="35"/>
  <c r="AW814" i="35" s="1"/>
  <c r="AK814" i="35"/>
  <c r="AX814" i="35" s="1"/>
  <c r="AL814" i="35"/>
  <c r="AY814" i="35" s="1"/>
  <c r="AM814" i="35"/>
  <c r="AZ814" i="35" s="1"/>
  <c r="AN814" i="35"/>
  <c r="BA814" i="35" s="1"/>
  <c r="AG814" i="35"/>
  <c r="AT814" i="35" s="1"/>
  <c r="AO814" i="35"/>
  <c r="BB814" i="35" s="1"/>
  <c r="AH814" i="35"/>
  <c r="AU814" i="35" s="1"/>
  <c r="AP814" i="35"/>
  <c r="BC814" i="35" s="1"/>
  <c r="AI814" i="35"/>
  <c r="AV814" i="35" s="1"/>
  <c r="AJ766" i="35"/>
  <c r="AW766" i="35" s="1"/>
  <c r="AK766" i="35"/>
  <c r="AX766" i="35" s="1"/>
  <c r="AL766" i="35"/>
  <c r="AY766" i="35" s="1"/>
  <c r="AM766" i="35"/>
  <c r="AZ766" i="35" s="1"/>
  <c r="AN766" i="35"/>
  <c r="BA766" i="35" s="1"/>
  <c r="AG766" i="35"/>
  <c r="AT766" i="35" s="1"/>
  <c r="AO766" i="35"/>
  <c r="BB766" i="35" s="1"/>
  <c r="AH766" i="35"/>
  <c r="AU766" i="35" s="1"/>
  <c r="AP766" i="35"/>
  <c r="BC766" i="35" s="1"/>
  <c r="AI766" i="35"/>
  <c r="AV766" i="35" s="1"/>
  <c r="AJ710" i="35"/>
  <c r="AW710" i="35" s="1"/>
  <c r="AK710" i="35"/>
  <c r="AX710" i="35" s="1"/>
  <c r="AL710" i="35"/>
  <c r="AY710" i="35" s="1"/>
  <c r="AM710" i="35"/>
  <c r="AZ710" i="35" s="1"/>
  <c r="AN710" i="35"/>
  <c r="BA710" i="35" s="1"/>
  <c r="AG710" i="35"/>
  <c r="AT710" i="35" s="1"/>
  <c r="AO710" i="35"/>
  <c r="BB710" i="35" s="1"/>
  <c r="AH710" i="35"/>
  <c r="AU710" i="35" s="1"/>
  <c r="AP710" i="35"/>
  <c r="BC710" i="35" s="1"/>
  <c r="AI710" i="35"/>
  <c r="AV710" i="35" s="1"/>
  <c r="AJ662" i="35"/>
  <c r="AW662" i="35" s="1"/>
  <c r="AK662" i="35"/>
  <c r="AX662" i="35" s="1"/>
  <c r="AL662" i="35"/>
  <c r="AY662" i="35" s="1"/>
  <c r="AM662" i="35"/>
  <c r="AZ662" i="35" s="1"/>
  <c r="AN662" i="35"/>
  <c r="BA662" i="35" s="1"/>
  <c r="AG662" i="35"/>
  <c r="AT662" i="35" s="1"/>
  <c r="AO662" i="35"/>
  <c r="BB662" i="35" s="1"/>
  <c r="AH662" i="35"/>
  <c r="AU662" i="35" s="1"/>
  <c r="AP662" i="35"/>
  <c r="BC662" i="35" s="1"/>
  <c r="AI662" i="35"/>
  <c r="AV662" i="35" s="1"/>
  <c r="AJ606" i="35"/>
  <c r="AW606" i="35" s="1"/>
  <c r="AK606" i="35"/>
  <c r="AX606" i="35" s="1"/>
  <c r="AL606" i="35"/>
  <c r="AY606" i="35" s="1"/>
  <c r="AM606" i="35"/>
  <c r="AZ606" i="35" s="1"/>
  <c r="AN606" i="35"/>
  <c r="BA606" i="35" s="1"/>
  <c r="AG606" i="35"/>
  <c r="AT606" i="35" s="1"/>
  <c r="AO606" i="35"/>
  <c r="BB606" i="35" s="1"/>
  <c r="AH606" i="35"/>
  <c r="AU606" i="35" s="1"/>
  <c r="AP606" i="35"/>
  <c r="BC606" i="35" s="1"/>
  <c r="AI606" i="35"/>
  <c r="AV606" i="35" s="1"/>
  <c r="AK542" i="35"/>
  <c r="AX542" i="35" s="1"/>
  <c r="AM542" i="35"/>
  <c r="AZ542" i="35" s="1"/>
  <c r="AN542" i="35"/>
  <c r="BA542" i="35" s="1"/>
  <c r="AG542" i="35"/>
  <c r="AT542" i="35" s="1"/>
  <c r="AO542" i="35"/>
  <c r="BB542" i="35" s="1"/>
  <c r="AH542" i="35"/>
  <c r="AU542" i="35" s="1"/>
  <c r="AP542" i="35"/>
  <c r="BC542" i="35" s="1"/>
  <c r="AI542" i="35"/>
  <c r="AV542" i="35" s="1"/>
  <c r="AJ542" i="35"/>
  <c r="AW542" i="35" s="1"/>
  <c r="AL542" i="35"/>
  <c r="AY542" i="35" s="1"/>
  <c r="AK494" i="35"/>
  <c r="AX494" i="35" s="1"/>
  <c r="AL494" i="35"/>
  <c r="AY494" i="35" s="1"/>
  <c r="AM494" i="35"/>
  <c r="AZ494" i="35" s="1"/>
  <c r="AN494" i="35"/>
  <c r="BA494" i="35" s="1"/>
  <c r="AG494" i="35"/>
  <c r="AT494" i="35" s="1"/>
  <c r="AO494" i="35"/>
  <c r="BB494" i="35" s="1"/>
  <c r="AH494" i="35"/>
  <c r="AU494" i="35" s="1"/>
  <c r="AP494" i="35"/>
  <c r="BC494" i="35" s="1"/>
  <c r="AI494" i="35"/>
  <c r="AV494" i="35" s="1"/>
  <c r="AJ494" i="35"/>
  <c r="AW494" i="35" s="1"/>
  <c r="AK454" i="35"/>
  <c r="AX454" i="35" s="1"/>
  <c r="AL454" i="35"/>
  <c r="AY454" i="35" s="1"/>
  <c r="AM454" i="35"/>
  <c r="AZ454" i="35" s="1"/>
  <c r="AN454" i="35"/>
  <c r="BA454" i="35" s="1"/>
  <c r="AG454" i="35"/>
  <c r="AT454" i="35" s="1"/>
  <c r="AO454" i="35"/>
  <c r="BB454" i="35" s="1"/>
  <c r="AH454" i="35"/>
  <c r="AU454" i="35" s="1"/>
  <c r="AP454" i="35"/>
  <c r="BC454" i="35" s="1"/>
  <c r="AI454" i="35"/>
  <c r="AV454" i="35" s="1"/>
  <c r="AJ454" i="35"/>
  <c r="AW454" i="35" s="1"/>
  <c r="AK390" i="35"/>
  <c r="AX390" i="35" s="1"/>
  <c r="AL390" i="35"/>
  <c r="AY390" i="35" s="1"/>
  <c r="AM390" i="35"/>
  <c r="AZ390" i="35" s="1"/>
  <c r="AN390" i="35"/>
  <c r="BA390" i="35" s="1"/>
  <c r="AG390" i="35"/>
  <c r="AT390" i="35" s="1"/>
  <c r="AO390" i="35"/>
  <c r="BB390" i="35" s="1"/>
  <c r="AH390" i="35"/>
  <c r="AU390" i="35" s="1"/>
  <c r="AP390" i="35"/>
  <c r="BC390" i="35" s="1"/>
  <c r="AI390" i="35"/>
  <c r="AV390" i="35" s="1"/>
  <c r="AJ390" i="35"/>
  <c r="AW390" i="35" s="1"/>
  <c r="AN334" i="35"/>
  <c r="BA334" i="35" s="1"/>
  <c r="AG334" i="35"/>
  <c r="AT334" i="35" s="1"/>
  <c r="AO334" i="35"/>
  <c r="BB334" i="35" s="1"/>
  <c r="AH334" i="35"/>
  <c r="AU334" i="35" s="1"/>
  <c r="AP334" i="35"/>
  <c r="BC334" i="35" s="1"/>
  <c r="AI334" i="35"/>
  <c r="AV334" i="35" s="1"/>
  <c r="AJ334" i="35"/>
  <c r="AW334" i="35" s="1"/>
  <c r="AK334" i="35"/>
  <c r="AX334" i="35" s="1"/>
  <c r="AL334" i="35"/>
  <c r="AY334" i="35" s="1"/>
  <c r="AM334" i="35"/>
  <c r="AZ334" i="35" s="1"/>
  <c r="AN286" i="35"/>
  <c r="BA286" i="35" s="1"/>
  <c r="AG286" i="35"/>
  <c r="AT286" i="35" s="1"/>
  <c r="AO286" i="35"/>
  <c r="BB286" i="35" s="1"/>
  <c r="AH286" i="35"/>
  <c r="AU286" i="35" s="1"/>
  <c r="AP286" i="35"/>
  <c r="BC286" i="35" s="1"/>
  <c r="AI286" i="35"/>
  <c r="AV286" i="35" s="1"/>
  <c r="AJ286" i="35"/>
  <c r="AW286" i="35" s="1"/>
  <c r="AK286" i="35"/>
  <c r="AX286" i="35" s="1"/>
  <c r="AL286" i="35"/>
  <c r="AY286" i="35" s="1"/>
  <c r="AM286" i="35"/>
  <c r="AZ286" i="35" s="1"/>
  <c r="AN230" i="35"/>
  <c r="BA230" i="35" s="1"/>
  <c r="AG230" i="35"/>
  <c r="AT230" i="35" s="1"/>
  <c r="AO230" i="35"/>
  <c r="BB230" i="35" s="1"/>
  <c r="AH230" i="35"/>
  <c r="AU230" i="35" s="1"/>
  <c r="AP230" i="35"/>
  <c r="BC230" i="35" s="1"/>
  <c r="AI230" i="35"/>
  <c r="AV230" i="35" s="1"/>
  <c r="AJ230" i="35"/>
  <c r="AW230" i="35" s="1"/>
  <c r="AK230" i="35"/>
  <c r="AX230" i="35" s="1"/>
  <c r="AL230" i="35"/>
  <c r="AY230" i="35" s="1"/>
  <c r="AM230" i="35"/>
  <c r="AZ230" i="35" s="1"/>
  <c r="AN174" i="35"/>
  <c r="BA174" i="35" s="1"/>
  <c r="AG174" i="35"/>
  <c r="AT174" i="35" s="1"/>
  <c r="AO174" i="35"/>
  <c r="BB174" i="35" s="1"/>
  <c r="AH174" i="35"/>
  <c r="AU174" i="35" s="1"/>
  <c r="AP174" i="35"/>
  <c r="BC174" i="35" s="1"/>
  <c r="AI174" i="35"/>
  <c r="AV174" i="35" s="1"/>
  <c r="AJ174" i="35"/>
  <c r="AW174" i="35" s="1"/>
  <c r="AK174" i="35"/>
  <c r="AX174" i="35" s="1"/>
  <c r="AL174" i="35"/>
  <c r="AY174" i="35" s="1"/>
  <c r="AM174" i="35"/>
  <c r="AZ174" i="35" s="1"/>
  <c r="AN126" i="35"/>
  <c r="BA126" i="35" s="1"/>
  <c r="AG126" i="35"/>
  <c r="AT126" i="35" s="1"/>
  <c r="AO126" i="35"/>
  <c r="BB126" i="35" s="1"/>
  <c r="AH126" i="35"/>
  <c r="AU126" i="35" s="1"/>
  <c r="AP126" i="35"/>
  <c r="BC126" i="35" s="1"/>
  <c r="AI126" i="35"/>
  <c r="AV126" i="35" s="1"/>
  <c r="AJ126" i="35"/>
  <c r="AW126" i="35" s="1"/>
  <c r="AK126" i="35"/>
  <c r="AX126" i="35" s="1"/>
  <c r="AL126" i="35"/>
  <c r="AY126" i="35" s="1"/>
  <c r="AM126" i="35"/>
  <c r="AZ126" i="35" s="1"/>
  <c r="AI86" i="35"/>
  <c r="AV86" i="35" s="1"/>
  <c r="AJ86" i="35"/>
  <c r="AW86" i="35" s="1"/>
  <c r="AK86" i="35"/>
  <c r="AX86" i="35" s="1"/>
  <c r="AL86" i="35"/>
  <c r="AY86" i="35" s="1"/>
  <c r="AM86" i="35"/>
  <c r="AZ86" i="35" s="1"/>
  <c r="AN86" i="35"/>
  <c r="BA86" i="35" s="1"/>
  <c r="AG86" i="35"/>
  <c r="AT86" i="35" s="1"/>
  <c r="AO86" i="35"/>
  <c r="BB86" i="35" s="1"/>
  <c r="AH86" i="35"/>
  <c r="AU86" i="35" s="1"/>
  <c r="AP86" i="35"/>
  <c r="BC86" i="35" s="1"/>
  <c r="AI54" i="35"/>
  <c r="AV54" i="35" s="1"/>
  <c r="AJ54" i="35"/>
  <c r="AW54" i="35" s="1"/>
  <c r="AK54" i="35"/>
  <c r="AX54" i="35" s="1"/>
  <c r="AL54" i="35"/>
  <c r="AY54" i="35" s="1"/>
  <c r="AM54" i="35"/>
  <c r="AZ54" i="35" s="1"/>
  <c r="AN54" i="35"/>
  <c r="BA54" i="35" s="1"/>
  <c r="AG54" i="35"/>
  <c r="AT54" i="35" s="1"/>
  <c r="AO54" i="35"/>
  <c r="BB54" i="35" s="1"/>
  <c r="AH54" i="35"/>
  <c r="AU54" i="35" s="1"/>
  <c r="AP54" i="35"/>
  <c r="BC54" i="35" s="1"/>
  <c r="AL1518" i="35"/>
  <c r="AY1518" i="35" s="1"/>
  <c r="AM1518" i="35"/>
  <c r="AN1518" i="35"/>
  <c r="BA1518" i="35" s="1"/>
  <c r="AG1518" i="35"/>
  <c r="AT1518" i="35" s="1"/>
  <c r="AO1518" i="35"/>
  <c r="BB1518" i="35" s="1"/>
  <c r="AH1518" i="35"/>
  <c r="AU1518" i="35" s="1"/>
  <c r="AP1518" i="35"/>
  <c r="BC1518" i="35" s="1"/>
  <c r="AI1518" i="35"/>
  <c r="AV1518" i="35" s="1"/>
  <c r="AJ1518" i="35"/>
  <c r="AW1518" i="35" s="1"/>
  <c r="AK1518" i="35"/>
  <c r="AL1454" i="35"/>
  <c r="AY1454" i="35" s="1"/>
  <c r="AM1454" i="35"/>
  <c r="AZ1454" i="35" s="1"/>
  <c r="AN1454" i="35"/>
  <c r="BA1454" i="35" s="1"/>
  <c r="AG1454" i="35"/>
  <c r="AT1454" i="35" s="1"/>
  <c r="AO1454" i="35"/>
  <c r="BB1454" i="35" s="1"/>
  <c r="AH1454" i="35"/>
  <c r="AU1454" i="35" s="1"/>
  <c r="AP1454" i="35"/>
  <c r="BC1454" i="35" s="1"/>
  <c r="AI1454" i="35"/>
  <c r="AV1454" i="35" s="1"/>
  <c r="AJ1454" i="35"/>
  <c r="AW1454" i="35" s="1"/>
  <c r="AK1454" i="35"/>
  <c r="AX1454" i="35" s="1"/>
  <c r="AL1382" i="35"/>
  <c r="AY1382" i="35" s="1"/>
  <c r="AM1382" i="35"/>
  <c r="AZ1382" i="35" s="1"/>
  <c r="AN1382" i="35"/>
  <c r="BA1382" i="35" s="1"/>
  <c r="AG1382" i="35"/>
  <c r="AT1382" i="35" s="1"/>
  <c r="AO1382" i="35"/>
  <c r="BB1382" i="35" s="1"/>
  <c r="AH1382" i="35"/>
  <c r="AU1382" i="35" s="1"/>
  <c r="AP1382" i="35"/>
  <c r="BC1382" i="35" s="1"/>
  <c r="AI1382" i="35"/>
  <c r="AV1382" i="35" s="1"/>
  <c r="AJ1382" i="35"/>
  <c r="AW1382" i="35" s="1"/>
  <c r="AK1382" i="35"/>
  <c r="AX1382" i="35" s="1"/>
  <c r="AN1310" i="35"/>
  <c r="BA1310" i="35" s="1"/>
  <c r="AJ1310" i="35"/>
  <c r="AW1310" i="35" s="1"/>
  <c r="AL1310" i="35"/>
  <c r="AY1310" i="35" s="1"/>
  <c r="AM1310" i="35"/>
  <c r="AZ1310" i="35" s="1"/>
  <c r="AO1310" i="35"/>
  <c r="BB1310" i="35" s="1"/>
  <c r="AP1310" i="35"/>
  <c r="BC1310" i="35" s="1"/>
  <c r="AG1310" i="35"/>
  <c r="AT1310" i="35" s="1"/>
  <c r="AH1310" i="35"/>
  <c r="AU1310" i="35" s="1"/>
  <c r="AI1310" i="35"/>
  <c r="AV1310" i="35" s="1"/>
  <c r="AK1310" i="35"/>
  <c r="AX1310" i="35" s="1"/>
  <c r="AN1230" i="35"/>
  <c r="BA1230" i="35" s="1"/>
  <c r="AG1230" i="35"/>
  <c r="AT1230" i="35" s="1"/>
  <c r="AO1230" i="35"/>
  <c r="BB1230" i="35" s="1"/>
  <c r="AH1230" i="35"/>
  <c r="AU1230" i="35" s="1"/>
  <c r="AP1230" i="35"/>
  <c r="BC1230" i="35" s="1"/>
  <c r="AI1230" i="35"/>
  <c r="AV1230" i="35" s="1"/>
  <c r="AJ1230" i="35"/>
  <c r="AW1230" i="35" s="1"/>
  <c r="AK1230" i="35"/>
  <c r="AX1230" i="35" s="1"/>
  <c r="AL1230" i="35"/>
  <c r="AY1230" i="35" s="1"/>
  <c r="AM1230" i="35"/>
  <c r="AZ1230" i="35" s="1"/>
  <c r="AN1158" i="35"/>
  <c r="BA1158" i="35" s="1"/>
  <c r="AG1158" i="35"/>
  <c r="AT1158" i="35" s="1"/>
  <c r="AO1158" i="35"/>
  <c r="BB1158" i="35" s="1"/>
  <c r="AH1158" i="35"/>
  <c r="AU1158" i="35" s="1"/>
  <c r="AP1158" i="35"/>
  <c r="BC1158" i="35" s="1"/>
  <c r="AI1158" i="35"/>
  <c r="AV1158" i="35" s="1"/>
  <c r="AJ1158" i="35"/>
  <c r="AW1158" i="35" s="1"/>
  <c r="AK1158" i="35"/>
  <c r="AX1158" i="35" s="1"/>
  <c r="AL1158" i="35"/>
  <c r="AY1158" i="35" s="1"/>
  <c r="AM1158" i="35"/>
  <c r="AZ1158" i="35" s="1"/>
  <c r="AN1110" i="35"/>
  <c r="BA1110" i="35" s="1"/>
  <c r="AG1110" i="35"/>
  <c r="AT1110" i="35" s="1"/>
  <c r="AO1110" i="35"/>
  <c r="BB1110" i="35" s="1"/>
  <c r="AH1110" i="35"/>
  <c r="AU1110" i="35" s="1"/>
  <c r="AP1110" i="35"/>
  <c r="BC1110" i="35" s="1"/>
  <c r="AI1110" i="35"/>
  <c r="AV1110" i="35" s="1"/>
  <c r="AJ1110" i="35"/>
  <c r="AW1110" i="35" s="1"/>
  <c r="AK1110" i="35"/>
  <c r="AX1110" i="35" s="1"/>
  <c r="AL1110" i="35"/>
  <c r="AY1110" i="35" s="1"/>
  <c r="AM1110" i="35"/>
  <c r="AZ1110" i="35" s="1"/>
  <c r="AI1038" i="35"/>
  <c r="AV1038" i="35" s="1"/>
  <c r="AJ1038" i="35"/>
  <c r="AW1038" i="35" s="1"/>
  <c r="AK1038" i="35"/>
  <c r="AX1038" i="35" s="1"/>
  <c r="AL1038" i="35"/>
  <c r="AY1038" i="35" s="1"/>
  <c r="AM1038" i="35"/>
  <c r="AZ1038" i="35" s="1"/>
  <c r="AN1038" i="35"/>
  <c r="BA1038" i="35" s="1"/>
  <c r="AG1038" i="35"/>
  <c r="AT1038" i="35" s="1"/>
  <c r="AO1038" i="35"/>
  <c r="BB1038" i="35" s="1"/>
  <c r="AH1038" i="35"/>
  <c r="AU1038" i="35" s="1"/>
  <c r="AP1038" i="35"/>
  <c r="BC1038" i="35" s="1"/>
  <c r="AI966" i="35"/>
  <c r="AV966" i="35" s="1"/>
  <c r="AJ966" i="35"/>
  <c r="AW966" i="35" s="1"/>
  <c r="AK966" i="35"/>
  <c r="AX966" i="35" s="1"/>
  <c r="AL966" i="35"/>
  <c r="AY966" i="35" s="1"/>
  <c r="AM966" i="35"/>
  <c r="AZ966" i="35" s="1"/>
  <c r="AN966" i="35"/>
  <c r="BA966" i="35" s="1"/>
  <c r="AG966" i="35"/>
  <c r="AT966" i="35" s="1"/>
  <c r="AO966" i="35"/>
  <c r="BB966" i="35" s="1"/>
  <c r="AH966" i="35"/>
  <c r="AU966" i="35" s="1"/>
  <c r="AP966" i="35"/>
  <c r="BC966" i="35" s="1"/>
  <c r="AI910" i="35"/>
  <c r="AV910" i="35" s="1"/>
  <c r="AJ910" i="35"/>
  <c r="AW910" i="35" s="1"/>
  <c r="AK910" i="35"/>
  <c r="AX910" i="35" s="1"/>
  <c r="AL910" i="35"/>
  <c r="AY910" i="35" s="1"/>
  <c r="AM910" i="35"/>
  <c r="AZ910" i="35" s="1"/>
  <c r="AN910" i="35"/>
  <c r="BA910" i="35" s="1"/>
  <c r="AG910" i="35"/>
  <c r="AT910" i="35" s="1"/>
  <c r="AO910" i="35"/>
  <c r="BB910" i="35" s="1"/>
  <c r="AH910" i="35"/>
  <c r="AU910" i="35" s="1"/>
  <c r="AP910" i="35"/>
  <c r="BC910" i="35" s="1"/>
  <c r="AI838" i="35"/>
  <c r="AV838" i="35" s="1"/>
  <c r="AJ838" i="35"/>
  <c r="AW838" i="35" s="1"/>
  <c r="AK838" i="35"/>
  <c r="AX838" i="35" s="1"/>
  <c r="AL838" i="35"/>
  <c r="AY838" i="35" s="1"/>
  <c r="AM838" i="35"/>
  <c r="AZ838" i="35" s="1"/>
  <c r="AN838" i="35"/>
  <c r="BA838" i="35" s="1"/>
  <c r="AG838" i="35"/>
  <c r="AT838" i="35" s="1"/>
  <c r="AO838" i="35"/>
  <c r="BB838" i="35" s="1"/>
  <c r="AH838" i="35"/>
  <c r="AU838" i="35" s="1"/>
  <c r="AP838" i="35"/>
  <c r="BC838" i="35" s="1"/>
  <c r="AJ774" i="35"/>
  <c r="AW774" i="35" s="1"/>
  <c r="AK774" i="35"/>
  <c r="AX774" i="35" s="1"/>
  <c r="AL774" i="35"/>
  <c r="AY774" i="35" s="1"/>
  <c r="AM774" i="35"/>
  <c r="AZ774" i="35" s="1"/>
  <c r="AN774" i="35"/>
  <c r="BA774" i="35" s="1"/>
  <c r="AG774" i="35"/>
  <c r="AT774" i="35" s="1"/>
  <c r="AO774" i="35"/>
  <c r="BB774" i="35" s="1"/>
  <c r="AH774" i="35"/>
  <c r="AU774" i="35" s="1"/>
  <c r="AP774" i="35"/>
  <c r="BC774" i="35" s="1"/>
  <c r="AI774" i="35"/>
  <c r="AV774" i="35" s="1"/>
  <c r="AJ718" i="35"/>
  <c r="AW718" i="35" s="1"/>
  <c r="AK718" i="35"/>
  <c r="AX718" i="35" s="1"/>
  <c r="AL718" i="35"/>
  <c r="AY718" i="35" s="1"/>
  <c r="AM718" i="35"/>
  <c r="AZ718" i="35" s="1"/>
  <c r="AN718" i="35"/>
  <c r="BA718" i="35" s="1"/>
  <c r="AG718" i="35"/>
  <c r="AT718" i="35" s="1"/>
  <c r="AO718" i="35"/>
  <c r="BB718" i="35" s="1"/>
  <c r="AH718" i="35"/>
  <c r="AU718" i="35" s="1"/>
  <c r="AP718" i="35"/>
  <c r="BC718" i="35" s="1"/>
  <c r="AI718" i="35"/>
  <c r="AV718" i="35" s="1"/>
  <c r="AJ646" i="35"/>
  <c r="AW646" i="35" s="1"/>
  <c r="AK646" i="35"/>
  <c r="AX646" i="35" s="1"/>
  <c r="AL646" i="35"/>
  <c r="AY646" i="35" s="1"/>
  <c r="AM646" i="35"/>
  <c r="AZ646" i="35" s="1"/>
  <c r="AN646" i="35"/>
  <c r="BA646" i="35" s="1"/>
  <c r="AG646" i="35"/>
  <c r="AT646" i="35" s="1"/>
  <c r="AO646" i="35"/>
  <c r="BB646" i="35" s="1"/>
  <c r="AH646" i="35"/>
  <c r="AU646" i="35" s="1"/>
  <c r="AP646" i="35"/>
  <c r="BC646" i="35" s="1"/>
  <c r="AI646" i="35"/>
  <c r="AV646" i="35" s="1"/>
  <c r="AK590" i="35"/>
  <c r="AX590" i="35" s="1"/>
  <c r="AM590" i="35"/>
  <c r="AZ590" i="35" s="1"/>
  <c r="AN590" i="35"/>
  <c r="BA590" i="35" s="1"/>
  <c r="AG590" i="35"/>
  <c r="AT590" i="35" s="1"/>
  <c r="AO590" i="35"/>
  <c r="BB590" i="35" s="1"/>
  <c r="AH590" i="35"/>
  <c r="AU590" i="35" s="1"/>
  <c r="AP590" i="35"/>
  <c r="BC590" i="35" s="1"/>
  <c r="AI590" i="35"/>
  <c r="AV590" i="35" s="1"/>
  <c r="AJ590" i="35"/>
  <c r="AW590" i="35" s="1"/>
  <c r="AL590" i="35"/>
  <c r="AY590" i="35" s="1"/>
  <c r="AK518" i="35"/>
  <c r="AX518" i="35" s="1"/>
  <c r="AM518" i="35"/>
  <c r="AZ518" i="35" s="1"/>
  <c r="AN518" i="35"/>
  <c r="BA518" i="35" s="1"/>
  <c r="AG518" i="35"/>
  <c r="AT518" i="35" s="1"/>
  <c r="AO518" i="35"/>
  <c r="BB518" i="35" s="1"/>
  <c r="AH518" i="35"/>
  <c r="AU518" i="35" s="1"/>
  <c r="AP518" i="35"/>
  <c r="BC518" i="35" s="1"/>
  <c r="AI518" i="35"/>
  <c r="AV518" i="35" s="1"/>
  <c r="AL518" i="35"/>
  <c r="AY518" i="35" s="1"/>
  <c r="AJ518" i="35"/>
  <c r="AW518" i="35" s="1"/>
  <c r="AK446" i="35"/>
  <c r="AX446" i="35" s="1"/>
  <c r="AL446" i="35"/>
  <c r="AY446" i="35" s="1"/>
  <c r="AM446" i="35"/>
  <c r="AZ446" i="35" s="1"/>
  <c r="AN446" i="35"/>
  <c r="BA446" i="35" s="1"/>
  <c r="AG446" i="35"/>
  <c r="AT446" i="35" s="1"/>
  <c r="AO446" i="35"/>
  <c r="BB446" i="35" s="1"/>
  <c r="AH446" i="35"/>
  <c r="AU446" i="35" s="1"/>
  <c r="AP446" i="35"/>
  <c r="BC446" i="35" s="1"/>
  <c r="AI446" i="35"/>
  <c r="AV446" i="35" s="1"/>
  <c r="AJ446" i="35"/>
  <c r="AW446" i="35" s="1"/>
  <c r="AK366" i="35"/>
  <c r="AX366" i="35" s="1"/>
  <c r="AL366" i="35"/>
  <c r="AY366" i="35" s="1"/>
  <c r="AM366" i="35"/>
  <c r="AZ366" i="35" s="1"/>
  <c r="AN366" i="35"/>
  <c r="BA366" i="35" s="1"/>
  <c r="AG366" i="35"/>
  <c r="AT366" i="35" s="1"/>
  <c r="AO366" i="35"/>
  <c r="BB366" i="35" s="1"/>
  <c r="AH366" i="35"/>
  <c r="AU366" i="35" s="1"/>
  <c r="AP366" i="35"/>
  <c r="BC366" i="35" s="1"/>
  <c r="AI366" i="35"/>
  <c r="AV366" i="35" s="1"/>
  <c r="AJ366" i="35"/>
  <c r="AW366" i="35" s="1"/>
  <c r="AN310" i="35"/>
  <c r="BA310" i="35" s="1"/>
  <c r="AG310" i="35"/>
  <c r="AT310" i="35" s="1"/>
  <c r="AO310" i="35"/>
  <c r="BB310" i="35" s="1"/>
  <c r="AH310" i="35"/>
  <c r="AU310" i="35" s="1"/>
  <c r="AP310" i="35"/>
  <c r="BC310" i="35" s="1"/>
  <c r="AI310" i="35"/>
  <c r="AV310" i="35" s="1"/>
  <c r="AJ310" i="35"/>
  <c r="AW310" i="35" s="1"/>
  <c r="AK310" i="35"/>
  <c r="AX310" i="35" s="1"/>
  <c r="AL310" i="35"/>
  <c r="AY310" i="35" s="1"/>
  <c r="AM310" i="35"/>
  <c r="AZ310" i="35" s="1"/>
  <c r="AN246" i="35"/>
  <c r="BA246" i="35" s="1"/>
  <c r="AG246" i="35"/>
  <c r="AT246" i="35" s="1"/>
  <c r="AO246" i="35"/>
  <c r="BB246" i="35" s="1"/>
  <c r="AH246" i="35"/>
  <c r="AU246" i="35" s="1"/>
  <c r="AP246" i="35"/>
  <c r="BC246" i="35" s="1"/>
  <c r="AI246" i="35"/>
  <c r="AV246" i="35" s="1"/>
  <c r="AJ246" i="35"/>
  <c r="AW246" i="35" s="1"/>
  <c r="AK246" i="35"/>
  <c r="AX246" i="35" s="1"/>
  <c r="AL246" i="35"/>
  <c r="AY246" i="35" s="1"/>
  <c r="AM246" i="35"/>
  <c r="AZ246" i="35" s="1"/>
  <c r="AN182" i="35"/>
  <c r="BA182" i="35" s="1"/>
  <c r="AG182" i="35"/>
  <c r="AT182" i="35" s="1"/>
  <c r="AO182" i="35"/>
  <c r="BB182" i="35" s="1"/>
  <c r="AH182" i="35"/>
  <c r="AU182" i="35" s="1"/>
  <c r="AP182" i="35"/>
  <c r="BC182" i="35" s="1"/>
  <c r="AI182" i="35"/>
  <c r="AV182" i="35" s="1"/>
  <c r="AJ182" i="35"/>
  <c r="AW182" i="35" s="1"/>
  <c r="AK182" i="35"/>
  <c r="AX182" i="35" s="1"/>
  <c r="AL182" i="35"/>
  <c r="AY182" i="35" s="1"/>
  <c r="AM182" i="35"/>
  <c r="AZ182" i="35" s="1"/>
  <c r="AI102" i="35"/>
  <c r="AV102" i="35" s="1"/>
  <c r="AJ102" i="35"/>
  <c r="AW102" i="35" s="1"/>
  <c r="AK102" i="35"/>
  <c r="AX102" i="35" s="1"/>
  <c r="AL102" i="35"/>
  <c r="AY102" i="35" s="1"/>
  <c r="AM102" i="35"/>
  <c r="AZ102" i="35" s="1"/>
  <c r="AN102" i="35"/>
  <c r="BA102" i="35" s="1"/>
  <c r="AG102" i="35"/>
  <c r="AT102" i="35" s="1"/>
  <c r="AO102" i="35"/>
  <c r="BB102" i="35" s="1"/>
  <c r="AH102" i="35"/>
  <c r="AU102" i="35" s="1"/>
  <c r="AP102" i="35"/>
  <c r="BC102" i="35" s="1"/>
  <c r="AI14" i="35"/>
  <c r="AV14" i="35" s="1"/>
  <c r="AJ14" i="35"/>
  <c r="AW14" i="35" s="1"/>
  <c r="AK14" i="35"/>
  <c r="AX14" i="35" s="1"/>
  <c r="AL14" i="35"/>
  <c r="AY14" i="35" s="1"/>
  <c r="AM14" i="35"/>
  <c r="AZ14" i="35" s="1"/>
  <c r="AN14" i="35"/>
  <c r="BA14" i="35" s="1"/>
  <c r="AG14" i="35"/>
  <c r="AT14" i="35" s="1"/>
  <c r="AO14" i="35"/>
  <c r="BB14" i="35" s="1"/>
  <c r="AH14" i="35"/>
  <c r="AU14" i="35" s="1"/>
  <c r="AP14" i="35"/>
  <c r="BC14" i="35" s="1"/>
  <c r="AL1566" i="35"/>
  <c r="AY1566" i="35" s="1"/>
  <c r="AM1566" i="35"/>
  <c r="AZ1566" i="35" s="1"/>
  <c r="AN1566" i="35"/>
  <c r="BA1566" i="35" s="1"/>
  <c r="AG1566" i="35"/>
  <c r="AT1566" i="35" s="1"/>
  <c r="AO1566" i="35"/>
  <c r="BB1566" i="35" s="1"/>
  <c r="AH1566" i="35"/>
  <c r="AU1566" i="35" s="1"/>
  <c r="AP1566" i="35"/>
  <c r="BC1566" i="35" s="1"/>
  <c r="AI1566" i="35"/>
  <c r="AV1566" i="35" s="1"/>
  <c r="AJ1566" i="35"/>
  <c r="AW1566" i="35" s="1"/>
  <c r="AK1566" i="35"/>
  <c r="AX1566" i="35" s="1"/>
  <c r="AL1494" i="35"/>
  <c r="AY1494" i="35" s="1"/>
  <c r="AM1494" i="35"/>
  <c r="AZ1494" i="35" s="1"/>
  <c r="AN1494" i="35"/>
  <c r="BA1494" i="35" s="1"/>
  <c r="AG1494" i="35"/>
  <c r="AT1494" i="35" s="1"/>
  <c r="AO1494" i="35"/>
  <c r="BB1494" i="35" s="1"/>
  <c r="AH1494" i="35"/>
  <c r="AU1494" i="35" s="1"/>
  <c r="AP1494" i="35"/>
  <c r="BC1494" i="35" s="1"/>
  <c r="AI1494" i="35"/>
  <c r="AV1494" i="35" s="1"/>
  <c r="AJ1494" i="35"/>
  <c r="AW1494" i="35" s="1"/>
  <c r="AK1494" i="35"/>
  <c r="AX1494" i="35" s="1"/>
  <c r="AL1438" i="35"/>
  <c r="AY1438" i="35" s="1"/>
  <c r="AM1438" i="35"/>
  <c r="AZ1438" i="35" s="1"/>
  <c r="AN1438" i="35"/>
  <c r="BA1438" i="35" s="1"/>
  <c r="AG1438" i="35"/>
  <c r="AT1438" i="35" s="1"/>
  <c r="AO1438" i="35"/>
  <c r="BB1438" i="35" s="1"/>
  <c r="AH1438" i="35"/>
  <c r="AU1438" i="35" s="1"/>
  <c r="AP1438" i="35"/>
  <c r="BC1438" i="35" s="1"/>
  <c r="AI1438" i="35"/>
  <c r="AV1438" i="35" s="1"/>
  <c r="AJ1438" i="35"/>
  <c r="AW1438" i="35" s="1"/>
  <c r="AK1438" i="35"/>
  <c r="AX1438" i="35" s="1"/>
  <c r="AL1390" i="35"/>
  <c r="AY1390" i="35" s="1"/>
  <c r="AM1390" i="35"/>
  <c r="AZ1390" i="35" s="1"/>
  <c r="AN1390" i="35"/>
  <c r="BA1390" i="35" s="1"/>
  <c r="AG1390" i="35"/>
  <c r="AT1390" i="35" s="1"/>
  <c r="AO1390" i="35"/>
  <c r="BB1390" i="35" s="1"/>
  <c r="AH1390" i="35"/>
  <c r="AU1390" i="35" s="1"/>
  <c r="AP1390" i="35"/>
  <c r="BC1390" i="35" s="1"/>
  <c r="AI1390" i="35"/>
  <c r="AV1390" i="35" s="1"/>
  <c r="AJ1390" i="35"/>
  <c r="AW1390" i="35" s="1"/>
  <c r="AK1390" i="35"/>
  <c r="AX1390" i="35" s="1"/>
  <c r="AL1334" i="35"/>
  <c r="AY1334" i="35" s="1"/>
  <c r="AM1334" i="35"/>
  <c r="AZ1334" i="35" s="1"/>
  <c r="AN1334" i="35"/>
  <c r="BA1334" i="35" s="1"/>
  <c r="AG1334" i="35"/>
  <c r="AT1334" i="35" s="1"/>
  <c r="AO1334" i="35"/>
  <c r="BB1334" i="35" s="1"/>
  <c r="AH1334" i="35"/>
  <c r="AU1334" i="35" s="1"/>
  <c r="AP1334" i="35"/>
  <c r="BC1334" i="35" s="1"/>
  <c r="AI1334" i="35"/>
  <c r="AV1334" i="35" s="1"/>
  <c r="AJ1334" i="35"/>
  <c r="AW1334" i="35" s="1"/>
  <c r="AK1334" i="35"/>
  <c r="AX1334" i="35" s="1"/>
  <c r="AN1278" i="35"/>
  <c r="BA1278" i="35" s="1"/>
  <c r="AG1278" i="35"/>
  <c r="AT1278" i="35" s="1"/>
  <c r="AO1278" i="35"/>
  <c r="BB1278" i="35" s="1"/>
  <c r="AH1278" i="35"/>
  <c r="AU1278" i="35" s="1"/>
  <c r="AP1278" i="35"/>
  <c r="BC1278" i="35" s="1"/>
  <c r="AJ1278" i="35"/>
  <c r="AW1278" i="35" s="1"/>
  <c r="AK1278" i="35"/>
  <c r="AX1278" i="35" s="1"/>
  <c r="AL1278" i="35"/>
  <c r="AY1278" i="35" s="1"/>
  <c r="AI1278" i="35"/>
  <c r="AV1278" i="35" s="1"/>
  <c r="AM1278" i="35"/>
  <c r="AZ1278" i="35" s="1"/>
  <c r="AN1222" i="35"/>
  <c r="BA1222" i="35" s="1"/>
  <c r="AG1222" i="35"/>
  <c r="AT1222" i="35" s="1"/>
  <c r="AO1222" i="35"/>
  <c r="BB1222" i="35" s="1"/>
  <c r="AH1222" i="35"/>
  <c r="AU1222" i="35" s="1"/>
  <c r="AP1222" i="35"/>
  <c r="BC1222" i="35" s="1"/>
  <c r="AI1222" i="35"/>
  <c r="AV1222" i="35" s="1"/>
  <c r="AJ1222" i="35"/>
  <c r="AW1222" i="35" s="1"/>
  <c r="AK1222" i="35"/>
  <c r="AX1222" i="35" s="1"/>
  <c r="AL1222" i="35"/>
  <c r="AY1222" i="35" s="1"/>
  <c r="AM1222" i="35"/>
  <c r="AZ1222" i="35" s="1"/>
  <c r="AN1174" i="35"/>
  <c r="BA1174" i="35" s="1"/>
  <c r="AG1174" i="35"/>
  <c r="AT1174" i="35" s="1"/>
  <c r="AO1174" i="35"/>
  <c r="BB1174" i="35" s="1"/>
  <c r="AH1174" i="35"/>
  <c r="AU1174" i="35" s="1"/>
  <c r="AP1174" i="35"/>
  <c r="BC1174" i="35" s="1"/>
  <c r="AI1174" i="35"/>
  <c r="AV1174" i="35" s="1"/>
  <c r="AJ1174" i="35"/>
  <c r="AW1174" i="35" s="1"/>
  <c r="AK1174" i="35"/>
  <c r="AX1174" i="35" s="1"/>
  <c r="AL1174" i="35"/>
  <c r="AY1174" i="35" s="1"/>
  <c r="AM1174" i="35"/>
  <c r="AZ1174" i="35" s="1"/>
  <c r="AN1134" i="35"/>
  <c r="BA1134" i="35" s="1"/>
  <c r="AG1134" i="35"/>
  <c r="AT1134" i="35" s="1"/>
  <c r="AO1134" i="35"/>
  <c r="BB1134" i="35" s="1"/>
  <c r="AH1134" i="35"/>
  <c r="AU1134" i="35" s="1"/>
  <c r="AP1134" i="35"/>
  <c r="BC1134" i="35" s="1"/>
  <c r="AI1134" i="35"/>
  <c r="AV1134" i="35" s="1"/>
  <c r="AJ1134" i="35"/>
  <c r="AW1134" i="35" s="1"/>
  <c r="AK1134" i="35"/>
  <c r="AX1134" i="35" s="1"/>
  <c r="AL1134" i="35"/>
  <c r="AY1134" i="35" s="1"/>
  <c r="AM1134" i="35"/>
  <c r="AZ1134" i="35" s="1"/>
  <c r="AN1086" i="35"/>
  <c r="BA1086" i="35" s="1"/>
  <c r="AG1086" i="35"/>
  <c r="AT1086" i="35" s="1"/>
  <c r="AO1086" i="35"/>
  <c r="BB1086" i="35" s="1"/>
  <c r="AH1086" i="35"/>
  <c r="AU1086" i="35" s="1"/>
  <c r="AP1086" i="35"/>
  <c r="BC1086" i="35" s="1"/>
  <c r="AI1086" i="35"/>
  <c r="AV1086" i="35" s="1"/>
  <c r="AJ1086" i="35"/>
  <c r="AW1086" i="35" s="1"/>
  <c r="AK1086" i="35"/>
  <c r="AX1086" i="35" s="1"/>
  <c r="AL1086" i="35"/>
  <c r="AY1086" i="35" s="1"/>
  <c r="AM1086" i="35"/>
  <c r="AZ1086" i="35" s="1"/>
  <c r="AI1030" i="35"/>
  <c r="AV1030" i="35" s="1"/>
  <c r="AJ1030" i="35"/>
  <c r="AW1030" i="35" s="1"/>
  <c r="AK1030" i="35"/>
  <c r="AX1030" i="35" s="1"/>
  <c r="AL1030" i="35"/>
  <c r="AY1030" i="35" s="1"/>
  <c r="AM1030" i="35"/>
  <c r="AZ1030" i="35" s="1"/>
  <c r="AN1030" i="35"/>
  <c r="BA1030" i="35" s="1"/>
  <c r="AG1030" i="35"/>
  <c r="AT1030" i="35" s="1"/>
  <c r="AO1030" i="35"/>
  <c r="BB1030" i="35" s="1"/>
  <c r="AH1030" i="35"/>
  <c r="AU1030" i="35" s="1"/>
  <c r="AP1030" i="35"/>
  <c r="BC1030" i="35" s="1"/>
  <c r="AI974" i="35"/>
  <c r="AV974" i="35" s="1"/>
  <c r="AJ974" i="35"/>
  <c r="AW974" i="35" s="1"/>
  <c r="AK974" i="35"/>
  <c r="AX974" i="35" s="1"/>
  <c r="AL974" i="35"/>
  <c r="AY974" i="35" s="1"/>
  <c r="AM974" i="35"/>
  <c r="AZ974" i="35" s="1"/>
  <c r="AN974" i="35"/>
  <c r="BA974" i="35" s="1"/>
  <c r="AG974" i="35"/>
  <c r="AT974" i="35" s="1"/>
  <c r="AO974" i="35"/>
  <c r="BB974" i="35" s="1"/>
  <c r="AH974" i="35"/>
  <c r="AU974" i="35" s="1"/>
  <c r="AP974" i="35"/>
  <c r="BC974" i="35" s="1"/>
  <c r="AI926" i="35"/>
  <c r="AV926" i="35" s="1"/>
  <c r="AJ926" i="35"/>
  <c r="AW926" i="35" s="1"/>
  <c r="AK926" i="35"/>
  <c r="AX926" i="35" s="1"/>
  <c r="AL926" i="35"/>
  <c r="AY926" i="35" s="1"/>
  <c r="AM926" i="35"/>
  <c r="AZ926" i="35" s="1"/>
  <c r="AN926" i="35"/>
  <c r="BA926" i="35" s="1"/>
  <c r="AG926" i="35"/>
  <c r="AT926" i="35" s="1"/>
  <c r="AO926" i="35"/>
  <c r="BB926" i="35" s="1"/>
  <c r="AP926" i="35"/>
  <c r="BC926" i="35" s="1"/>
  <c r="AH926" i="35"/>
  <c r="AU926" i="35" s="1"/>
  <c r="AI862" i="35"/>
  <c r="AV862" i="35" s="1"/>
  <c r="AJ862" i="35"/>
  <c r="AW862" i="35" s="1"/>
  <c r="AK862" i="35"/>
  <c r="AX862" i="35" s="1"/>
  <c r="AL862" i="35"/>
  <c r="AY862" i="35" s="1"/>
  <c r="AM862" i="35"/>
  <c r="AZ862" i="35" s="1"/>
  <c r="AN862" i="35"/>
  <c r="BA862" i="35" s="1"/>
  <c r="AG862" i="35"/>
  <c r="AT862" i="35" s="1"/>
  <c r="AO862" i="35"/>
  <c r="BB862" i="35" s="1"/>
  <c r="AP862" i="35"/>
  <c r="BC862" i="35" s="1"/>
  <c r="AH862" i="35"/>
  <c r="AU862" i="35" s="1"/>
  <c r="AJ806" i="35"/>
  <c r="AW806" i="35" s="1"/>
  <c r="AK806" i="35"/>
  <c r="AX806" i="35" s="1"/>
  <c r="AL806" i="35"/>
  <c r="AY806" i="35" s="1"/>
  <c r="AM806" i="35"/>
  <c r="AZ806" i="35" s="1"/>
  <c r="AN806" i="35"/>
  <c r="BA806" i="35" s="1"/>
  <c r="AG806" i="35"/>
  <c r="AT806" i="35" s="1"/>
  <c r="AO806" i="35"/>
  <c r="BB806" i="35" s="1"/>
  <c r="AH806" i="35"/>
  <c r="AU806" i="35" s="1"/>
  <c r="AP806" i="35"/>
  <c r="BC806" i="35" s="1"/>
  <c r="AI806" i="35"/>
  <c r="AV806" i="35" s="1"/>
  <c r="AJ750" i="35"/>
  <c r="AW750" i="35" s="1"/>
  <c r="AK750" i="35"/>
  <c r="AX750" i="35" s="1"/>
  <c r="AL750" i="35"/>
  <c r="AY750" i="35" s="1"/>
  <c r="AM750" i="35"/>
  <c r="AZ750" i="35" s="1"/>
  <c r="AN750" i="35"/>
  <c r="BA750" i="35" s="1"/>
  <c r="AG750" i="35"/>
  <c r="AT750" i="35" s="1"/>
  <c r="AO750" i="35"/>
  <c r="BB750" i="35" s="1"/>
  <c r="AH750" i="35"/>
  <c r="AU750" i="35" s="1"/>
  <c r="AP750" i="35"/>
  <c r="BC750" i="35" s="1"/>
  <c r="AI750" i="35"/>
  <c r="AV750" i="35" s="1"/>
  <c r="AJ702" i="35"/>
  <c r="AW702" i="35" s="1"/>
  <c r="AK702" i="35"/>
  <c r="AX702" i="35" s="1"/>
  <c r="AL702" i="35"/>
  <c r="AY702" i="35" s="1"/>
  <c r="AM702" i="35"/>
  <c r="AZ702" i="35" s="1"/>
  <c r="AN702" i="35"/>
  <c r="BA702" i="35" s="1"/>
  <c r="AG702" i="35"/>
  <c r="AT702" i="35" s="1"/>
  <c r="AO702" i="35"/>
  <c r="BB702" i="35" s="1"/>
  <c r="AH702" i="35"/>
  <c r="AU702" i="35" s="1"/>
  <c r="AP702" i="35"/>
  <c r="BC702" i="35" s="1"/>
  <c r="AI702" i="35"/>
  <c r="AV702" i="35" s="1"/>
  <c r="AJ654" i="35"/>
  <c r="AW654" i="35" s="1"/>
  <c r="AK654" i="35"/>
  <c r="AX654" i="35" s="1"/>
  <c r="AL654" i="35"/>
  <c r="AY654" i="35" s="1"/>
  <c r="AM654" i="35"/>
  <c r="AZ654" i="35" s="1"/>
  <c r="AN654" i="35"/>
  <c r="BA654" i="35" s="1"/>
  <c r="AG654" i="35"/>
  <c r="AT654" i="35" s="1"/>
  <c r="AO654" i="35"/>
  <c r="BB654" i="35" s="1"/>
  <c r="AH654" i="35"/>
  <c r="AU654" i="35" s="1"/>
  <c r="AP654" i="35"/>
  <c r="BC654" i="35" s="1"/>
  <c r="AI654" i="35"/>
  <c r="AV654" i="35" s="1"/>
  <c r="AK598" i="35"/>
  <c r="AX598" i="35" s="1"/>
  <c r="AM598" i="35"/>
  <c r="AZ598" i="35" s="1"/>
  <c r="AG598" i="35"/>
  <c r="AT598" i="35" s="1"/>
  <c r="AO598" i="35"/>
  <c r="BB598" i="35" s="1"/>
  <c r="AH598" i="35"/>
  <c r="AU598" i="35" s="1"/>
  <c r="AP598" i="35"/>
  <c r="BC598" i="35" s="1"/>
  <c r="AI598" i="35"/>
  <c r="AV598" i="35" s="1"/>
  <c r="AJ598" i="35"/>
  <c r="AW598" i="35" s="1"/>
  <c r="AL598" i="35"/>
  <c r="AY598" i="35" s="1"/>
  <c r="AN598" i="35"/>
  <c r="BA598" i="35" s="1"/>
  <c r="AK550" i="35"/>
  <c r="AX550" i="35" s="1"/>
  <c r="AM550" i="35"/>
  <c r="AZ550" i="35" s="1"/>
  <c r="AN550" i="35"/>
  <c r="BA550" i="35" s="1"/>
  <c r="AG550" i="35"/>
  <c r="AT550" i="35" s="1"/>
  <c r="AO550" i="35"/>
  <c r="BB550" i="35" s="1"/>
  <c r="AH550" i="35"/>
  <c r="AU550" i="35" s="1"/>
  <c r="AP550" i="35"/>
  <c r="BC550" i="35" s="1"/>
  <c r="AI550" i="35"/>
  <c r="AV550" i="35" s="1"/>
  <c r="AL550" i="35"/>
  <c r="AY550" i="35" s="1"/>
  <c r="AJ550" i="35"/>
  <c r="AW550" i="35" s="1"/>
  <c r="AK502" i="35"/>
  <c r="AX502" i="35" s="1"/>
  <c r="AM502" i="35"/>
  <c r="AZ502" i="35" s="1"/>
  <c r="AN502" i="35"/>
  <c r="BA502" i="35" s="1"/>
  <c r="AG502" i="35"/>
  <c r="AT502" i="35" s="1"/>
  <c r="AO502" i="35"/>
  <c r="BB502" i="35" s="1"/>
  <c r="AH502" i="35"/>
  <c r="AU502" i="35" s="1"/>
  <c r="AP502" i="35"/>
  <c r="BC502" i="35" s="1"/>
  <c r="AI502" i="35"/>
  <c r="AV502" i="35" s="1"/>
  <c r="AL502" i="35"/>
  <c r="AY502" i="35" s="1"/>
  <c r="AJ502" i="35"/>
  <c r="AW502" i="35" s="1"/>
  <c r="AK462" i="35"/>
  <c r="AX462" i="35" s="1"/>
  <c r="AL462" i="35"/>
  <c r="AY462" i="35" s="1"/>
  <c r="AM462" i="35"/>
  <c r="AZ462" i="35" s="1"/>
  <c r="AN462" i="35"/>
  <c r="BA462" i="35" s="1"/>
  <c r="AG462" i="35"/>
  <c r="AT462" i="35" s="1"/>
  <c r="AO462" i="35"/>
  <c r="BB462" i="35" s="1"/>
  <c r="AH462" i="35"/>
  <c r="AU462" i="35" s="1"/>
  <c r="AP462" i="35"/>
  <c r="BC462" i="35" s="1"/>
  <c r="AI462" i="35"/>
  <c r="AV462" i="35" s="1"/>
  <c r="AJ462" i="35"/>
  <c r="AW462" i="35" s="1"/>
  <c r="AK406" i="35"/>
  <c r="AX406" i="35" s="1"/>
  <c r="AL406" i="35"/>
  <c r="AY406" i="35" s="1"/>
  <c r="AM406" i="35"/>
  <c r="AZ406" i="35" s="1"/>
  <c r="AN406" i="35"/>
  <c r="BA406" i="35" s="1"/>
  <c r="AG406" i="35"/>
  <c r="AT406" i="35" s="1"/>
  <c r="AO406" i="35"/>
  <c r="BB406" i="35" s="1"/>
  <c r="AH406" i="35"/>
  <c r="AU406" i="35" s="1"/>
  <c r="AP406" i="35"/>
  <c r="BC406" i="35" s="1"/>
  <c r="AI406" i="35"/>
  <c r="AV406" i="35" s="1"/>
  <c r="AJ406" i="35"/>
  <c r="AW406" i="35" s="1"/>
  <c r="AN358" i="35"/>
  <c r="BA358" i="35" s="1"/>
  <c r="AG358" i="35"/>
  <c r="AT358" i="35" s="1"/>
  <c r="AO358" i="35"/>
  <c r="BB358" i="35" s="1"/>
  <c r="AH358" i="35"/>
  <c r="AU358" i="35" s="1"/>
  <c r="AP358" i="35"/>
  <c r="BC358" i="35" s="1"/>
  <c r="AI358" i="35"/>
  <c r="AV358" i="35" s="1"/>
  <c r="AJ358" i="35"/>
  <c r="AW358" i="35" s="1"/>
  <c r="AK358" i="35"/>
  <c r="AX358" i="35" s="1"/>
  <c r="AL358" i="35"/>
  <c r="AY358" i="35" s="1"/>
  <c r="AM358" i="35"/>
  <c r="AZ358" i="35" s="1"/>
  <c r="AN302" i="35"/>
  <c r="BA302" i="35" s="1"/>
  <c r="AG302" i="35"/>
  <c r="AT302" i="35" s="1"/>
  <c r="AO302" i="35"/>
  <c r="BB302" i="35" s="1"/>
  <c r="AH302" i="35"/>
  <c r="AU302" i="35" s="1"/>
  <c r="AP302" i="35"/>
  <c r="BC302" i="35" s="1"/>
  <c r="AI302" i="35"/>
  <c r="AV302" i="35" s="1"/>
  <c r="AJ302" i="35"/>
  <c r="AW302" i="35" s="1"/>
  <c r="AK302" i="35"/>
  <c r="AX302" i="35" s="1"/>
  <c r="AL302" i="35"/>
  <c r="AY302" i="35" s="1"/>
  <c r="AM302" i="35"/>
  <c r="AZ302" i="35" s="1"/>
  <c r="AN254" i="35"/>
  <c r="BA254" i="35" s="1"/>
  <c r="AG254" i="35"/>
  <c r="AT254" i="35" s="1"/>
  <c r="AO254" i="35"/>
  <c r="BB254" i="35" s="1"/>
  <c r="AH254" i="35"/>
  <c r="AU254" i="35" s="1"/>
  <c r="AP254" i="35"/>
  <c r="BC254" i="35" s="1"/>
  <c r="AI254" i="35"/>
  <c r="AV254" i="35" s="1"/>
  <c r="AJ254" i="35"/>
  <c r="AW254" i="35" s="1"/>
  <c r="AK254" i="35"/>
  <c r="AX254" i="35" s="1"/>
  <c r="AL254" i="35"/>
  <c r="AY254" i="35" s="1"/>
  <c r="AM254" i="35"/>
  <c r="AZ254" i="35" s="1"/>
  <c r="AN198" i="35"/>
  <c r="BA198" i="35" s="1"/>
  <c r="AG198" i="35"/>
  <c r="AT198" i="35" s="1"/>
  <c r="AO198" i="35"/>
  <c r="BB198" i="35" s="1"/>
  <c r="AH198" i="35"/>
  <c r="AU198" i="35" s="1"/>
  <c r="AP198" i="35"/>
  <c r="BC198" i="35" s="1"/>
  <c r="AI198" i="35"/>
  <c r="AV198" i="35" s="1"/>
  <c r="AJ198" i="35"/>
  <c r="AW198" i="35" s="1"/>
  <c r="AK198" i="35"/>
  <c r="AX198" i="35" s="1"/>
  <c r="AL198" i="35"/>
  <c r="AY198" i="35" s="1"/>
  <c r="AM198" i="35"/>
  <c r="AZ198" i="35" s="1"/>
  <c r="AN150" i="35"/>
  <c r="BA150" i="35" s="1"/>
  <c r="AG150" i="35"/>
  <c r="AT150" i="35" s="1"/>
  <c r="AO150" i="35"/>
  <c r="BB150" i="35" s="1"/>
  <c r="AH150" i="35"/>
  <c r="AU150" i="35" s="1"/>
  <c r="AP150" i="35"/>
  <c r="BC150" i="35" s="1"/>
  <c r="AI150" i="35"/>
  <c r="AV150" i="35" s="1"/>
  <c r="AJ150" i="35"/>
  <c r="AW150" i="35" s="1"/>
  <c r="AK150" i="35"/>
  <c r="AX150" i="35" s="1"/>
  <c r="AL150" i="35"/>
  <c r="AY150" i="35" s="1"/>
  <c r="AM150" i="35"/>
  <c r="AZ150" i="35" s="1"/>
  <c r="AI94" i="35"/>
  <c r="AV94" i="35" s="1"/>
  <c r="AJ94" i="35"/>
  <c r="AW94" i="35" s="1"/>
  <c r="AK94" i="35"/>
  <c r="AX94" i="35" s="1"/>
  <c r="AL94" i="35"/>
  <c r="AY94" i="35" s="1"/>
  <c r="AM94" i="35"/>
  <c r="AZ94" i="35" s="1"/>
  <c r="AN94" i="35"/>
  <c r="BA94" i="35" s="1"/>
  <c r="AG94" i="35"/>
  <c r="AT94" i="35" s="1"/>
  <c r="AO94" i="35"/>
  <c r="BB94" i="35" s="1"/>
  <c r="AP94" i="35"/>
  <c r="BC94" i="35" s="1"/>
  <c r="AH94" i="35"/>
  <c r="AU94" i="35" s="1"/>
  <c r="AI6" i="35"/>
  <c r="AV6" i="35" s="1"/>
  <c r="AJ6" i="35"/>
  <c r="AW6" i="35" s="1"/>
  <c r="AK6" i="35"/>
  <c r="AX6" i="35" s="1"/>
  <c r="AL6" i="35"/>
  <c r="AY6" i="35" s="1"/>
  <c r="AM6" i="35"/>
  <c r="AZ6" i="35" s="1"/>
  <c r="AN6" i="35"/>
  <c r="BA6" i="35" s="1"/>
  <c r="AG6" i="35"/>
  <c r="AT6" i="35" s="1"/>
  <c r="AO6" i="35"/>
  <c r="BB6" i="35" s="1"/>
  <c r="AH6" i="35"/>
  <c r="AU6" i="35" s="1"/>
  <c r="AP6" i="35"/>
  <c r="BC6" i="35" s="1"/>
  <c r="AM1016" i="35"/>
  <c r="AZ1016" i="35" s="1"/>
  <c r="AN1016" i="35"/>
  <c r="BA1016" i="35" s="1"/>
  <c r="AG1016" i="35"/>
  <c r="AT1016" i="35" s="1"/>
  <c r="AO1016" i="35"/>
  <c r="BB1016" i="35" s="1"/>
  <c r="AH1016" i="35"/>
  <c r="AU1016" i="35" s="1"/>
  <c r="AP1016" i="35"/>
  <c r="BC1016" i="35" s="1"/>
  <c r="AI1016" i="35"/>
  <c r="AV1016" i="35" s="1"/>
  <c r="AJ1016" i="35"/>
  <c r="AW1016" i="35" s="1"/>
  <c r="AK1016" i="35"/>
  <c r="AX1016" i="35" s="1"/>
  <c r="AL1016" i="35"/>
  <c r="AY1016" i="35" s="1"/>
  <c r="AH1576" i="35"/>
  <c r="AU1576" i="35" s="1"/>
  <c r="AP1576" i="35"/>
  <c r="BC1576" i="35" s="1"/>
  <c r="AI1576" i="35"/>
  <c r="AV1576" i="35" s="1"/>
  <c r="AJ1576" i="35"/>
  <c r="AW1576" i="35" s="1"/>
  <c r="AK1576" i="35"/>
  <c r="AX1576" i="35" s="1"/>
  <c r="AL1576" i="35"/>
  <c r="AY1576" i="35" s="1"/>
  <c r="AM1576" i="35"/>
  <c r="AZ1576" i="35" s="1"/>
  <c r="AN1576" i="35"/>
  <c r="BA1576" i="35" s="1"/>
  <c r="AH1568" i="35"/>
  <c r="AU1568" i="35" s="1"/>
  <c r="AP1568" i="35"/>
  <c r="BC1568" i="35" s="1"/>
  <c r="AI1568" i="35"/>
  <c r="AV1568" i="35" s="1"/>
  <c r="AJ1568" i="35"/>
  <c r="AW1568" i="35" s="1"/>
  <c r="AK1568" i="35"/>
  <c r="AX1568" i="35" s="1"/>
  <c r="AL1568" i="35"/>
  <c r="AY1568" i="35" s="1"/>
  <c r="AM1568" i="35"/>
  <c r="AZ1568" i="35" s="1"/>
  <c r="AN1568" i="35"/>
  <c r="BA1568" i="35" s="1"/>
  <c r="AG1568" i="35"/>
  <c r="AT1568" i="35" s="1"/>
  <c r="AO1568" i="35"/>
  <c r="BB1568" i="35" s="1"/>
  <c r="AH1560" i="35"/>
  <c r="AU1560" i="35" s="1"/>
  <c r="AP1560" i="35"/>
  <c r="BC1560" i="35" s="1"/>
  <c r="AI1560" i="35"/>
  <c r="AV1560" i="35" s="1"/>
  <c r="AJ1560" i="35"/>
  <c r="AW1560" i="35" s="1"/>
  <c r="AK1560" i="35"/>
  <c r="AX1560" i="35" s="1"/>
  <c r="AL1560" i="35"/>
  <c r="AY1560" i="35" s="1"/>
  <c r="AM1560" i="35"/>
  <c r="AZ1560" i="35" s="1"/>
  <c r="AN1560" i="35"/>
  <c r="BA1560" i="35" s="1"/>
  <c r="AG1560" i="35"/>
  <c r="AT1560" i="35" s="1"/>
  <c r="AO1560" i="35"/>
  <c r="BB1560" i="35" s="1"/>
  <c r="AH1552" i="35"/>
  <c r="AU1552" i="35" s="1"/>
  <c r="AP1552" i="35"/>
  <c r="BC1552" i="35" s="1"/>
  <c r="AI1552" i="35"/>
  <c r="AV1552" i="35" s="1"/>
  <c r="AJ1552" i="35"/>
  <c r="AW1552" i="35" s="1"/>
  <c r="AK1552" i="35"/>
  <c r="AX1552" i="35" s="1"/>
  <c r="AL1552" i="35"/>
  <c r="AY1552" i="35" s="1"/>
  <c r="AM1552" i="35"/>
  <c r="AZ1552" i="35" s="1"/>
  <c r="AN1552" i="35"/>
  <c r="BA1552" i="35" s="1"/>
  <c r="AG1552" i="35"/>
  <c r="AT1552" i="35" s="1"/>
  <c r="AO1552" i="35"/>
  <c r="BB1552" i="35" s="1"/>
  <c r="AH1544" i="35"/>
  <c r="AU1544" i="35" s="1"/>
  <c r="AP1544" i="35"/>
  <c r="BC1544" i="35" s="1"/>
  <c r="AI1544" i="35"/>
  <c r="AV1544" i="35" s="1"/>
  <c r="AJ1544" i="35"/>
  <c r="AW1544" i="35" s="1"/>
  <c r="AK1544" i="35"/>
  <c r="AX1544" i="35" s="1"/>
  <c r="AL1544" i="35"/>
  <c r="AY1544" i="35" s="1"/>
  <c r="AM1544" i="35"/>
  <c r="AZ1544" i="35" s="1"/>
  <c r="AN1544" i="35"/>
  <c r="BA1544" i="35" s="1"/>
  <c r="AG1544" i="35"/>
  <c r="AT1544" i="35" s="1"/>
  <c r="AO1544" i="35"/>
  <c r="BB1544" i="35" s="1"/>
  <c r="AH1536" i="35"/>
  <c r="AU1536" i="35" s="1"/>
  <c r="AP1536" i="35"/>
  <c r="BC1536" i="35" s="1"/>
  <c r="AI1536" i="35"/>
  <c r="AV1536" i="35" s="1"/>
  <c r="AJ1536" i="35"/>
  <c r="AW1536" i="35" s="1"/>
  <c r="AK1536" i="35"/>
  <c r="AX1536" i="35" s="1"/>
  <c r="AL1536" i="35"/>
  <c r="AY1536" i="35" s="1"/>
  <c r="AM1536" i="35"/>
  <c r="AZ1536" i="35" s="1"/>
  <c r="AN1536" i="35"/>
  <c r="BA1536" i="35" s="1"/>
  <c r="AG1536" i="35"/>
  <c r="AT1536" i="35" s="1"/>
  <c r="AO1536" i="35"/>
  <c r="BB1536" i="35" s="1"/>
  <c r="AH1528" i="35"/>
  <c r="AU1528" i="35" s="1"/>
  <c r="AP1528" i="35"/>
  <c r="BC1528" i="35" s="1"/>
  <c r="AI1528" i="35"/>
  <c r="AV1528" i="35" s="1"/>
  <c r="AJ1528" i="35"/>
  <c r="AW1528" i="35" s="1"/>
  <c r="AK1528" i="35"/>
  <c r="AX1528" i="35" s="1"/>
  <c r="AL1528" i="35"/>
  <c r="AY1528" i="35" s="1"/>
  <c r="AM1528" i="35"/>
  <c r="AZ1528" i="35" s="1"/>
  <c r="AN1528" i="35"/>
  <c r="BA1528" i="35" s="1"/>
  <c r="AG1528" i="35"/>
  <c r="AT1528" i="35" s="1"/>
  <c r="AO1528" i="35"/>
  <c r="BB1528" i="35" s="1"/>
  <c r="AH1520" i="35"/>
  <c r="AU1520" i="35" s="1"/>
  <c r="AP1520" i="35"/>
  <c r="BC1520" i="35" s="1"/>
  <c r="AI1520" i="35"/>
  <c r="AV1520" i="35" s="1"/>
  <c r="AJ1520" i="35"/>
  <c r="AW1520" i="35" s="1"/>
  <c r="AK1520" i="35"/>
  <c r="AX1520" i="35" s="1"/>
  <c r="AL1520" i="35"/>
  <c r="AY1520" i="35" s="1"/>
  <c r="AM1520" i="35"/>
  <c r="AZ1520" i="35" s="1"/>
  <c r="AN1520" i="35"/>
  <c r="BA1520" i="35" s="1"/>
  <c r="AG1520" i="35"/>
  <c r="AT1520" i="35" s="1"/>
  <c r="AO1520" i="35"/>
  <c r="BB1520" i="35" s="1"/>
  <c r="AH1512" i="35"/>
  <c r="AU1512" i="35" s="1"/>
  <c r="AP1512" i="35"/>
  <c r="BC1512" i="35" s="1"/>
  <c r="AI1512" i="35"/>
  <c r="AV1512" i="35" s="1"/>
  <c r="AJ1512" i="35"/>
  <c r="AW1512" i="35" s="1"/>
  <c r="AK1512" i="35"/>
  <c r="AX1512" i="35" s="1"/>
  <c r="AL1512" i="35"/>
  <c r="AY1512" i="35" s="1"/>
  <c r="AM1512" i="35"/>
  <c r="AZ1512" i="35" s="1"/>
  <c r="AN1512" i="35"/>
  <c r="BA1512" i="35" s="1"/>
  <c r="AG1512" i="35"/>
  <c r="AT1512" i="35" s="1"/>
  <c r="AO1512" i="35"/>
  <c r="BB1512" i="35" s="1"/>
  <c r="AH1504" i="35"/>
  <c r="AU1504" i="35" s="1"/>
  <c r="AP1504" i="35"/>
  <c r="BC1504" i="35" s="1"/>
  <c r="AI1504" i="35"/>
  <c r="AV1504" i="35" s="1"/>
  <c r="AJ1504" i="35"/>
  <c r="AW1504" i="35" s="1"/>
  <c r="AK1504" i="35"/>
  <c r="AX1504" i="35" s="1"/>
  <c r="AL1504" i="35"/>
  <c r="AY1504" i="35" s="1"/>
  <c r="AM1504" i="35"/>
  <c r="AZ1504" i="35" s="1"/>
  <c r="AN1504" i="35"/>
  <c r="BA1504" i="35" s="1"/>
  <c r="AG1504" i="35"/>
  <c r="AT1504" i="35" s="1"/>
  <c r="AO1504" i="35"/>
  <c r="BB1504" i="35" s="1"/>
  <c r="AH1496" i="35"/>
  <c r="AU1496" i="35" s="1"/>
  <c r="AP1496" i="35"/>
  <c r="BC1496" i="35" s="1"/>
  <c r="AI1496" i="35"/>
  <c r="AV1496" i="35" s="1"/>
  <c r="AJ1496" i="35"/>
  <c r="AW1496" i="35" s="1"/>
  <c r="AK1496" i="35"/>
  <c r="AX1496" i="35" s="1"/>
  <c r="AL1496" i="35"/>
  <c r="AY1496" i="35" s="1"/>
  <c r="AM1496" i="35"/>
  <c r="AZ1496" i="35" s="1"/>
  <c r="AN1496" i="35"/>
  <c r="BA1496" i="35" s="1"/>
  <c r="AG1496" i="35"/>
  <c r="AT1496" i="35" s="1"/>
  <c r="AO1496" i="35"/>
  <c r="BB1496" i="35" s="1"/>
  <c r="AH1488" i="35"/>
  <c r="AU1488" i="35" s="1"/>
  <c r="AP1488" i="35"/>
  <c r="BC1488" i="35" s="1"/>
  <c r="AI1488" i="35"/>
  <c r="AV1488" i="35" s="1"/>
  <c r="AJ1488" i="35"/>
  <c r="AW1488" i="35" s="1"/>
  <c r="AK1488" i="35"/>
  <c r="AX1488" i="35" s="1"/>
  <c r="AL1488" i="35"/>
  <c r="AY1488" i="35" s="1"/>
  <c r="AM1488" i="35"/>
  <c r="AZ1488" i="35" s="1"/>
  <c r="AN1488" i="35"/>
  <c r="BA1488" i="35" s="1"/>
  <c r="AG1488" i="35"/>
  <c r="AT1488" i="35" s="1"/>
  <c r="AO1488" i="35"/>
  <c r="BB1488" i="35" s="1"/>
  <c r="AH1480" i="35"/>
  <c r="AU1480" i="35" s="1"/>
  <c r="AP1480" i="35"/>
  <c r="BC1480" i="35" s="1"/>
  <c r="AI1480" i="35"/>
  <c r="AV1480" i="35" s="1"/>
  <c r="AJ1480" i="35"/>
  <c r="AW1480" i="35" s="1"/>
  <c r="AK1480" i="35"/>
  <c r="AX1480" i="35" s="1"/>
  <c r="AL1480" i="35"/>
  <c r="AY1480" i="35" s="1"/>
  <c r="AM1480" i="35"/>
  <c r="AZ1480" i="35" s="1"/>
  <c r="AN1480" i="35"/>
  <c r="BA1480" i="35" s="1"/>
  <c r="AG1480" i="35"/>
  <c r="AT1480" i="35" s="1"/>
  <c r="AO1480" i="35"/>
  <c r="BB1480" i="35" s="1"/>
  <c r="AH1472" i="35"/>
  <c r="AU1472" i="35" s="1"/>
  <c r="AP1472" i="35"/>
  <c r="BC1472" i="35" s="1"/>
  <c r="AI1472" i="35"/>
  <c r="AV1472" i="35" s="1"/>
  <c r="AJ1472" i="35"/>
  <c r="AW1472" i="35" s="1"/>
  <c r="AK1472" i="35"/>
  <c r="AX1472" i="35" s="1"/>
  <c r="AL1472" i="35"/>
  <c r="AY1472" i="35" s="1"/>
  <c r="AM1472" i="35"/>
  <c r="AZ1472" i="35" s="1"/>
  <c r="AN1472" i="35"/>
  <c r="BA1472" i="35" s="1"/>
  <c r="AG1472" i="35"/>
  <c r="AT1472" i="35" s="1"/>
  <c r="AO1472" i="35"/>
  <c r="BB1472" i="35" s="1"/>
  <c r="AH1464" i="35"/>
  <c r="AU1464" i="35" s="1"/>
  <c r="AP1464" i="35"/>
  <c r="BC1464" i="35" s="1"/>
  <c r="AI1464" i="35"/>
  <c r="AV1464" i="35" s="1"/>
  <c r="AJ1464" i="35"/>
  <c r="AW1464" i="35" s="1"/>
  <c r="AK1464" i="35"/>
  <c r="AX1464" i="35" s="1"/>
  <c r="AL1464" i="35"/>
  <c r="AY1464" i="35" s="1"/>
  <c r="AM1464" i="35"/>
  <c r="AZ1464" i="35" s="1"/>
  <c r="AN1464" i="35"/>
  <c r="BA1464" i="35" s="1"/>
  <c r="AG1464" i="35"/>
  <c r="AT1464" i="35" s="1"/>
  <c r="AO1464" i="35"/>
  <c r="BB1464" i="35" s="1"/>
  <c r="AH1456" i="35"/>
  <c r="AU1456" i="35" s="1"/>
  <c r="AP1456" i="35"/>
  <c r="BC1456" i="35" s="1"/>
  <c r="AI1456" i="35"/>
  <c r="AV1456" i="35" s="1"/>
  <c r="AJ1456" i="35"/>
  <c r="AW1456" i="35" s="1"/>
  <c r="AK1456" i="35"/>
  <c r="AX1456" i="35" s="1"/>
  <c r="AL1456" i="35"/>
  <c r="AY1456" i="35" s="1"/>
  <c r="AM1456" i="35"/>
  <c r="AZ1456" i="35" s="1"/>
  <c r="AN1456" i="35"/>
  <c r="BA1456" i="35" s="1"/>
  <c r="AG1456" i="35"/>
  <c r="AT1456" i="35" s="1"/>
  <c r="AO1456" i="35"/>
  <c r="BB1456" i="35" s="1"/>
  <c r="AH1448" i="35"/>
  <c r="AU1448" i="35" s="1"/>
  <c r="AP1448" i="35"/>
  <c r="BC1448" i="35" s="1"/>
  <c r="AI1448" i="35"/>
  <c r="AV1448" i="35" s="1"/>
  <c r="AJ1448" i="35"/>
  <c r="AW1448" i="35" s="1"/>
  <c r="AK1448" i="35"/>
  <c r="AX1448" i="35" s="1"/>
  <c r="AL1448" i="35"/>
  <c r="AY1448" i="35" s="1"/>
  <c r="AM1448" i="35"/>
  <c r="AZ1448" i="35" s="1"/>
  <c r="AN1448" i="35"/>
  <c r="BA1448" i="35" s="1"/>
  <c r="AG1448" i="35"/>
  <c r="AT1448" i="35" s="1"/>
  <c r="AO1448" i="35"/>
  <c r="BB1448" i="35" s="1"/>
  <c r="AH1440" i="35"/>
  <c r="AU1440" i="35" s="1"/>
  <c r="AP1440" i="35"/>
  <c r="BC1440" i="35" s="1"/>
  <c r="AI1440" i="35"/>
  <c r="AV1440" i="35" s="1"/>
  <c r="AJ1440" i="35"/>
  <c r="AW1440" i="35" s="1"/>
  <c r="AK1440" i="35"/>
  <c r="AX1440" i="35" s="1"/>
  <c r="AL1440" i="35"/>
  <c r="AY1440" i="35" s="1"/>
  <c r="AM1440" i="35"/>
  <c r="AZ1440" i="35" s="1"/>
  <c r="AN1440" i="35"/>
  <c r="BA1440" i="35" s="1"/>
  <c r="AG1440" i="35"/>
  <c r="AT1440" i="35" s="1"/>
  <c r="AO1440" i="35"/>
  <c r="BB1440" i="35" s="1"/>
  <c r="AH1432" i="35"/>
  <c r="AU1432" i="35" s="1"/>
  <c r="AP1432" i="35"/>
  <c r="BC1432" i="35" s="1"/>
  <c r="AI1432" i="35"/>
  <c r="AV1432" i="35" s="1"/>
  <c r="AJ1432" i="35"/>
  <c r="AW1432" i="35" s="1"/>
  <c r="AK1432" i="35"/>
  <c r="AX1432" i="35" s="1"/>
  <c r="AL1432" i="35"/>
  <c r="AY1432" i="35" s="1"/>
  <c r="AM1432" i="35"/>
  <c r="AZ1432" i="35" s="1"/>
  <c r="AN1432" i="35"/>
  <c r="BA1432" i="35" s="1"/>
  <c r="AG1432" i="35"/>
  <c r="AT1432" i="35" s="1"/>
  <c r="AO1432" i="35"/>
  <c r="BB1432" i="35" s="1"/>
  <c r="AH1424" i="35"/>
  <c r="AU1424" i="35" s="1"/>
  <c r="AP1424" i="35"/>
  <c r="BC1424" i="35" s="1"/>
  <c r="AI1424" i="35"/>
  <c r="AV1424" i="35" s="1"/>
  <c r="AJ1424" i="35"/>
  <c r="AW1424" i="35" s="1"/>
  <c r="AK1424" i="35"/>
  <c r="AX1424" i="35" s="1"/>
  <c r="AL1424" i="35"/>
  <c r="AY1424" i="35" s="1"/>
  <c r="AM1424" i="35"/>
  <c r="AZ1424" i="35" s="1"/>
  <c r="AN1424" i="35"/>
  <c r="BA1424" i="35" s="1"/>
  <c r="AG1424" i="35"/>
  <c r="AT1424" i="35" s="1"/>
  <c r="AO1424" i="35"/>
  <c r="BB1424" i="35" s="1"/>
  <c r="AH1416" i="35"/>
  <c r="AU1416" i="35" s="1"/>
  <c r="AP1416" i="35"/>
  <c r="BC1416" i="35" s="1"/>
  <c r="AI1416" i="35"/>
  <c r="AV1416" i="35" s="1"/>
  <c r="AJ1416" i="35"/>
  <c r="AW1416" i="35" s="1"/>
  <c r="AK1416" i="35"/>
  <c r="AX1416" i="35" s="1"/>
  <c r="AL1416" i="35"/>
  <c r="AY1416" i="35" s="1"/>
  <c r="AM1416" i="35"/>
  <c r="AZ1416" i="35" s="1"/>
  <c r="AN1416" i="35"/>
  <c r="BA1416" i="35" s="1"/>
  <c r="AG1416" i="35"/>
  <c r="AT1416" i="35" s="1"/>
  <c r="AO1416" i="35"/>
  <c r="BB1416" i="35" s="1"/>
  <c r="AH1408" i="35"/>
  <c r="AU1408" i="35" s="1"/>
  <c r="AP1408" i="35"/>
  <c r="BC1408" i="35" s="1"/>
  <c r="AI1408" i="35"/>
  <c r="AV1408" i="35" s="1"/>
  <c r="AJ1408" i="35"/>
  <c r="AW1408" i="35" s="1"/>
  <c r="AK1408" i="35"/>
  <c r="AX1408" i="35" s="1"/>
  <c r="AL1408" i="35"/>
  <c r="AY1408" i="35" s="1"/>
  <c r="AM1408" i="35"/>
  <c r="AZ1408" i="35" s="1"/>
  <c r="AN1408" i="35"/>
  <c r="BA1408" i="35" s="1"/>
  <c r="AG1408" i="35"/>
  <c r="AT1408" i="35" s="1"/>
  <c r="AO1408" i="35"/>
  <c r="BB1408" i="35" s="1"/>
  <c r="AH1400" i="35"/>
  <c r="AU1400" i="35" s="1"/>
  <c r="AP1400" i="35"/>
  <c r="BC1400" i="35" s="1"/>
  <c r="AI1400" i="35"/>
  <c r="AV1400" i="35" s="1"/>
  <c r="AJ1400" i="35"/>
  <c r="AW1400" i="35" s="1"/>
  <c r="AK1400" i="35"/>
  <c r="AX1400" i="35" s="1"/>
  <c r="AL1400" i="35"/>
  <c r="AY1400" i="35" s="1"/>
  <c r="AM1400" i="35"/>
  <c r="AZ1400" i="35" s="1"/>
  <c r="AN1400" i="35"/>
  <c r="BA1400" i="35" s="1"/>
  <c r="AG1400" i="35"/>
  <c r="AT1400" i="35" s="1"/>
  <c r="AO1400" i="35"/>
  <c r="BB1400" i="35" s="1"/>
  <c r="AH1392" i="35"/>
  <c r="AU1392" i="35" s="1"/>
  <c r="AP1392" i="35"/>
  <c r="BC1392" i="35" s="1"/>
  <c r="AI1392" i="35"/>
  <c r="AV1392" i="35" s="1"/>
  <c r="AJ1392" i="35"/>
  <c r="AW1392" i="35" s="1"/>
  <c r="AK1392" i="35"/>
  <c r="AX1392" i="35" s="1"/>
  <c r="AL1392" i="35"/>
  <c r="AY1392" i="35" s="1"/>
  <c r="AM1392" i="35"/>
  <c r="AZ1392" i="35" s="1"/>
  <c r="AN1392" i="35"/>
  <c r="BA1392" i="35" s="1"/>
  <c r="AG1392" i="35"/>
  <c r="AT1392" i="35" s="1"/>
  <c r="AO1392" i="35"/>
  <c r="BB1392" i="35" s="1"/>
  <c r="AH1384" i="35"/>
  <c r="AU1384" i="35" s="1"/>
  <c r="AP1384" i="35"/>
  <c r="BC1384" i="35" s="1"/>
  <c r="AI1384" i="35"/>
  <c r="AV1384" i="35" s="1"/>
  <c r="AJ1384" i="35"/>
  <c r="AW1384" i="35" s="1"/>
  <c r="AK1384" i="35"/>
  <c r="AX1384" i="35" s="1"/>
  <c r="AL1384" i="35"/>
  <c r="AY1384" i="35" s="1"/>
  <c r="AM1384" i="35"/>
  <c r="AZ1384" i="35" s="1"/>
  <c r="AN1384" i="35"/>
  <c r="BA1384" i="35" s="1"/>
  <c r="AG1384" i="35"/>
  <c r="AT1384" i="35" s="1"/>
  <c r="AO1384" i="35"/>
  <c r="BB1384" i="35" s="1"/>
  <c r="AH1376" i="35"/>
  <c r="AU1376" i="35" s="1"/>
  <c r="AP1376" i="35"/>
  <c r="BC1376" i="35" s="1"/>
  <c r="AI1376" i="35"/>
  <c r="AV1376" i="35" s="1"/>
  <c r="AJ1376" i="35"/>
  <c r="AW1376" i="35" s="1"/>
  <c r="AK1376" i="35"/>
  <c r="AX1376" i="35" s="1"/>
  <c r="AL1376" i="35"/>
  <c r="AY1376" i="35" s="1"/>
  <c r="AM1376" i="35"/>
  <c r="AZ1376" i="35" s="1"/>
  <c r="AN1376" i="35"/>
  <c r="BA1376" i="35" s="1"/>
  <c r="AG1376" i="35"/>
  <c r="AT1376" i="35" s="1"/>
  <c r="AO1376" i="35"/>
  <c r="BB1376" i="35" s="1"/>
  <c r="AH1368" i="35"/>
  <c r="AU1368" i="35" s="1"/>
  <c r="AP1368" i="35"/>
  <c r="BC1368" i="35" s="1"/>
  <c r="AI1368" i="35"/>
  <c r="AV1368" i="35" s="1"/>
  <c r="AJ1368" i="35"/>
  <c r="AW1368" i="35" s="1"/>
  <c r="AK1368" i="35"/>
  <c r="AX1368" i="35" s="1"/>
  <c r="AL1368" i="35"/>
  <c r="AY1368" i="35" s="1"/>
  <c r="AM1368" i="35"/>
  <c r="AZ1368" i="35" s="1"/>
  <c r="AN1368" i="35"/>
  <c r="BA1368" i="35" s="1"/>
  <c r="AG1368" i="35"/>
  <c r="AT1368" i="35" s="1"/>
  <c r="AO1368" i="35"/>
  <c r="BB1368" i="35" s="1"/>
  <c r="AH1360" i="35"/>
  <c r="AU1360" i="35" s="1"/>
  <c r="AP1360" i="35"/>
  <c r="BC1360" i="35" s="1"/>
  <c r="AI1360" i="35"/>
  <c r="AV1360" i="35" s="1"/>
  <c r="AJ1360" i="35"/>
  <c r="AW1360" i="35" s="1"/>
  <c r="AK1360" i="35"/>
  <c r="AX1360" i="35" s="1"/>
  <c r="AL1360" i="35"/>
  <c r="AY1360" i="35" s="1"/>
  <c r="AM1360" i="35"/>
  <c r="AZ1360" i="35" s="1"/>
  <c r="AN1360" i="35"/>
  <c r="BA1360" i="35" s="1"/>
  <c r="AG1360" i="35"/>
  <c r="AT1360" i="35" s="1"/>
  <c r="AO1360" i="35"/>
  <c r="BB1360" i="35" s="1"/>
  <c r="AH1352" i="35"/>
  <c r="AU1352" i="35" s="1"/>
  <c r="AP1352" i="35"/>
  <c r="BC1352" i="35" s="1"/>
  <c r="AI1352" i="35"/>
  <c r="AV1352" i="35" s="1"/>
  <c r="AJ1352" i="35"/>
  <c r="AW1352" i="35" s="1"/>
  <c r="AK1352" i="35"/>
  <c r="AX1352" i="35" s="1"/>
  <c r="AL1352" i="35"/>
  <c r="AY1352" i="35" s="1"/>
  <c r="AM1352" i="35"/>
  <c r="AZ1352" i="35" s="1"/>
  <c r="AN1352" i="35"/>
  <c r="BA1352" i="35" s="1"/>
  <c r="AG1352" i="35"/>
  <c r="AT1352" i="35" s="1"/>
  <c r="AO1352" i="35"/>
  <c r="BB1352" i="35" s="1"/>
  <c r="AH1344" i="35"/>
  <c r="AU1344" i="35" s="1"/>
  <c r="AP1344" i="35"/>
  <c r="BC1344" i="35" s="1"/>
  <c r="AI1344" i="35"/>
  <c r="AV1344" i="35" s="1"/>
  <c r="AJ1344" i="35"/>
  <c r="AW1344" i="35" s="1"/>
  <c r="AK1344" i="35"/>
  <c r="AX1344" i="35" s="1"/>
  <c r="AL1344" i="35"/>
  <c r="AY1344" i="35" s="1"/>
  <c r="AM1344" i="35"/>
  <c r="AZ1344" i="35" s="1"/>
  <c r="AN1344" i="35"/>
  <c r="BA1344" i="35" s="1"/>
  <c r="AG1344" i="35"/>
  <c r="AT1344" i="35" s="1"/>
  <c r="AO1344" i="35"/>
  <c r="BB1344" i="35" s="1"/>
  <c r="AH1336" i="35"/>
  <c r="AU1336" i="35" s="1"/>
  <c r="AP1336" i="35"/>
  <c r="BC1336" i="35" s="1"/>
  <c r="AI1336" i="35"/>
  <c r="AV1336" i="35" s="1"/>
  <c r="AJ1336" i="35"/>
  <c r="AW1336" i="35" s="1"/>
  <c r="AK1336" i="35"/>
  <c r="AX1336" i="35" s="1"/>
  <c r="AL1336" i="35"/>
  <c r="AY1336" i="35" s="1"/>
  <c r="AM1336" i="35"/>
  <c r="AZ1336" i="35" s="1"/>
  <c r="AN1336" i="35"/>
  <c r="BA1336" i="35" s="1"/>
  <c r="AG1336" i="35"/>
  <c r="AT1336" i="35" s="1"/>
  <c r="AO1336" i="35"/>
  <c r="BB1336" i="35" s="1"/>
  <c r="AH1328" i="35"/>
  <c r="AU1328" i="35" s="1"/>
  <c r="AP1328" i="35"/>
  <c r="BC1328" i="35" s="1"/>
  <c r="AI1328" i="35"/>
  <c r="AV1328" i="35" s="1"/>
  <c r="AJ1328" i="35"/>
  <c r="AW1328" i="35" s="1"/>
  <c r="AK1328" i="35"/>
  <c r="AX1328" i="35" s="1"/>
  <c r="AL1328" i="35"/>
  <c r="AY1328" i="35" s="1"/>
  <c r="AM1328" i="35"/>
  <c r="AZ1328" i="35" s="1"/>
  <c r="AN1328" i="35"/>
  <c r="BA1328" i="35" s="1"/>
  <c r="AG1328" i="35"/>
  <c r="AT1328" i="35" s="1"/>
  <c r="AO1328" i="35"/>
  <c r="BB1328" i="35" s="1"/>
  <c r="AH1320" i="35"/>
  <c r="AU1320" i="35" s="1"/>
  <c r="AP1320" i="35"/>
  <c r="BC1320" i="35" s="1"/>
  <c r="AI1320" i="35"/>
  <c r="AV1320" i="35" s="1"/>
  <c r="AJ1320" i="35"/>
  <c r="AW1320" i="35" s="1"/>
  <c r="AK1320" i="35"/>
  <c r="AX1320" i="35" s="1"/>
  <c r="AL1320" i="35"/>
  <c r="AY1320" i="35" s="1"/>
  <c r="AM1320" i="35"/>
  <c r="AZ1320" i="35" s="1"/>
  <c r="AN1320" i="35"/>
  <c r="BA1320" i="35" s="1"/>
  <c r="AG1320" i="35"/>
  <c r="AT1320" i="35" s="1"/>
  <c r="AO1320" i="35"/>
  <c r="BB1320" i="35" s="1"/>
  <c r="AJ1312" i="35"/>
  <c r="AW1312" i="35" s="1"/>
  <c r="AN1312" i="35"/>
  <c r="BA1312" i="35" s="1"/>
  <c r="AM1312" i="35"/>
  <c r="AZ1312" i="35" s="1"/>
  <c r="AO1312" i="35"/>
  <c r="BB1312" i="35" s="1"/>
  <c r="AP1312" i="35"/>
  <c r="BC1312" i="35" s="1"/>
  <c r="AG1312" i="35"/>
  <c r="AT1312" i="35" s="1"/>
  <c r="AH1312" i="35"/>
  <c r="AU1312" i="35" s="1"/>
  <c r="AI1312" i="35"/>
  <c r="AV1312" i="35" s="1"/>
  <c r="AK1312" i="35"/>
  <c r="AX1312" i="35" s="1"/>
  <c r="AL1312" i="35"/>
  <c r="AY1312" i="35" s="1"/>
  <c r="AJ1304" i="35"/>
  <c r="AW1304" i="35" s="1"/>
  <c r="AK1304" i="35"/>
  <c r="AX1304" i="35" s="1"/>
  <c r="AL1304" i="35"/>
  <c r="AY1304" i="35" s="1"/>
  <c r="AN1304" i="35"/>
  <c r="BA1304" i="35" s="1"/>
  <c r="AH1304" i="35"/>
  <c r="AU1304" i="35" s="1"/>
  <c r="AP1304" i="35"/>
  <c r="BC1304" i="35" s="1"/>
  <c r="AG1304" i="35"/>
  <c r="AT1304" i="35" s="1"/>
  <c r="AI1304" i="35"/>
  <c r="AV1304" i="35" s="1"/>
  <c r="AM1304" i="35"/>
  <c r="AZ1304" i="35" s="1"/>
  <c r="AO1304" i="35"/>
  <c r="BB1304" i="35" s="1"/>
  <c r="AJ1296" i="35"/>
  <c r="AW1296" i="35" s="1"/>
  <c r="AK1296" i="35"/>
  <c r="AX1296" i="35" s="1"/>
  <c r="AL1296" i="35"/>
  <c r="AY1296" i="35" s="1"/>
  <c r="AN1296" i="35"/>
  <c r="BA1296" i="35" s="1"/>
  <c r="AG1296" i="35"/>
  <c r="AT1296" i="35" s="1"/>
  <c r="AO1296" i="35"/>
  <c r="BB1296" i="35" s="1"/>
  <c r="AH1296" i="35"/>
  <c r="AU1296" i="35" s="1"/>
  <c r="AP1296" i="35"/>
  <c r="BC1296" i="35" s="1"/>
  <c r="AI1296" i="35"/>
  <c r="AV1296" i="35" s="1"/>
  <c r="AM1296" i="35"/>
  <c r="AZ1296" i="35" s="1"/>
  <c r="AJ1288" i="35"/>
  <c r="AW1288" i="35" s="1"/>
  <c r="AK1288" i="35"/>
  <c r="AX1288" i="35" s="1"/>
  <c r="AL1288" i="35"/>
  <c r="AY1288" i="35" s="1"/>
  <c r="AN1288" i="35"/>
  <c r="BA1288" i="35" s="1"/>
  <c r="AG1288" i="35"/>
  <c r="AT1288" i="35" s="1"/>
  <c r="AO1288" i="35"/>
  <c r="BB1288" i="35" s="1"/>
  <c r="AH1288" i="35"/>
  <c r="AU1288" i="35" s="1"/>
  <c r="AP1288" i="35"/>
  <c r="BC1288" i="35" s="1"/>
  <c r="AI1288" i="35"/>
  <c r="AV1288" i="35" s="1"/>
  <c r="AM1288" i="35"/>
  <c r="AZ1288" i="35" s="1"/>
  <c r="AJ1280" i="35"/>
  <c r="AW1280" i="35" s="1"/>
  <c r="AK1280" i="35"/>
  <c r="AX1280" i="35" s="1"/>
  <c r="AL1280" i="35"/>
  <c r="AY1280" i="35" s="1"/>
  <c r="AN1280" i="35"/>
  <c r="BA1280" i="35" s="1"/>
  <c r="AG1280" i="35"/>
  <c r="AT1280" i="35" s="1"/>
  <c r="AO1280" i="35"/>
  <c r="BB1280" i="35" s="1"/>
  <c r="AH1280" i="35"/>
  <c r="AU1280" i="35" s="1"/>
  <c r="AP1280" i="35"/>
  <c r="BC1280" i="35" s="1"/>
  <c r="AI1280" i="35"/>
  <c r="AV1280" i="35" s="1"/>
  <c r="AM1280" i="35"/>
  <c r="AZ1280" i="35" s="1"/>
  <c r="AJ1272" i="35"/>
  <c r="AW1272" i="35" s="1"/>
  <c r="AK1272" i="35"/>
  <c r="AX1272" i="35" s="1"/>
  <c r="AL1272" i="35"/>
  <c r="AY1272" i="35" s="1"/>
  <c r="AM1272" i="35"/>
  <c r="AZ1272" i="35" s="1"/>
  <c r="AN1272" i="35"/>
  <c r="BA1272" i="35" s="1"/>
  <c r="AG1272" i="35"/>
  <c r="AT1272" i="35" s="1"/>
  <c r="AO1272" i="35"/>
  <c r="BB1272" i="35" s="1"/>
  <c r="AH1272" i="35"/>
  <c r="AU1272" i="35" s="1"/>
  <c r="AP1272" i="35"/>
  <c r="BC1272" i="35" s="1"/>
  <c r="AI1272" i="35"/>
  <c r="AV1272" i="35" s="1"/>
  <c r="AJ1264" i="35"/>
  <c r="AW1264" i="35" s="1"/>
  <c r="AK1264" i="35"/>
  <c r="AX1264" i="35" s="1"/>
  <c r="AL1264" i="35"/>
  <c r="AY1264" i="35" s="1"/>
  <c r="AM1264" i="35"/>
  <c r="AZ1264" i="35" s="1"/>
  <c r="AN1264" i="35"/>
  <c r="BA1264" i="35" s="1"/>
  <c r="AG1264" i="35"/>
  <c r="AT1264" i="35" s="1"/>
  <c r="AO1264" i="35"/>
  <c r="BB1264" i="35" s="1"/>
  <c r="AH1264" i="35"/>
  <c r="AU1264" i="35" s="1"/>
  <c r="AP1264" i="35"/>
  <c r="BC1264" i="35" s="1"/>
  <c r="AI1264" i="35"/>
  <c r="AV1264" i="35" s="1"/>
  <c r="AJ1256" i="35"/>
  <c r="AW1256" i="35" s="1"/>
  <c r="AK1256" i="35"/>
  <c r="AX1256" i="35" s="1"/>
  <c r="AL1256" i="35"/>
  <c r="AY1256" i="35" s="1"/>
  <c r="AM1256" i="35"/>
  <c r="AZ1256" i="35" s="1"/>
  <c r="AN1256" i="35"/>
  <c r="BA1256" i="35" s="1"/>
  <c r="AG1256" i="35"/>
  <c r="AT1256" i="35" s="1"/>
  <c r="AO1256" i="35"/>
  <c r="BB1256" i="35" s="1"/>
  <c r="AH1256" i="35"/>
  <c r="AU1256" i="35" s="1"/>
  <c r="AP1256" i="35"/>
  <c r="BC1256" i="35" s="1"/>
  <c r="AI1256" i="35"/>
  <c r="AV1256" i="35" s="1"/>
  <c r="AJ1248" i="35"/>
  <c r="AW1248" i="35" s="1"/>
  <c r="AK1248" i="35"/>
  <c r="AX1248" i="35" s="1"/>
  <c r="AL1248" i="35"/>
  <c r="AY1248" i="35" s="1"/>
  <c r="AM1248" i="35"/>
  <c r="AZ1248" i="35" s="1"/>
  <c r="AN1248" i="35"/>
  <c r="BA1248" i="35" s="1"/>
  <c r="AG1248" i="35"/>
  <c r="AT1248" i="35" s="1"/>
  <c r="AO1248" i="35"/>
  <c r="BB1248" i="35" s="1"/>
  <c r="AH1248" i="35"/>
  <c r="AU1248" i="35" s="1"/>
  <c r="AP1248" i="35"/>
  <c r="BC1248" i="35" s="1"/>
  <c r="AI1248" i="35"/>
  <c r="AV1248" i="35" s="1"/>
  <c r="AJ1240" i="35"/>
  <c r="AW1240" i="35" s="1"/>
  <c r="AK1240" i="35"/>
  <c r="AX1240" i="35" s="1"/>
  <c r="AL1240" i="35"/>
  <c r="AY1240" i="35" s="1"/>
  <c r="AM1240" i="35"/>
  <c r="AZ1240" i="35" s="1"/>
  <c r="AN1240" i="35"/>
  <c r="BA1240" i="35" s="1"/>
  <c r="AG1240" i="35"/>
  <c r="AT1240" i="35" s="1"/>
  <c r="AO1240" i="35"/>
  <c r="BB1240" i="35" s="1"/>
  <c r="AH1240" i="35"/>
  <c r="AU1240" i="35" s="1"/>
  <c r="AP1240" i="35"/>
  <c r="BC1240" i="35" s="1"/>
  <c r="AI1240" i="35"/>
  <c r="AV1240" i="35" s="1"/>
  <c r="AJ1232" i="35"/>
  <c r="AW1232" i="35" s="1"/>
  <c r="AK1232" i="35"/>
  <c r="AX1232" i="35" s="1"/>
  <c r="AL1232" i="35"/>
  <c r="AY1232" i="35" s="1"/>
  <c r="AM1232" i="35"/>
  <c r="AZ1232" i="35" s="1"/>
  <c r="AN1232" i="35"/>
  <c r="BA1232" i="35" s="1"/>
  <c r="AG1232" i="35"/>
  <c r="AT1232" i="35" s="1"/>
  <c r="AO1232" i="35"/>
  <c r="BB1232" i="35" s="1"/>
  <c r="AH1232" i="35"/>
  <c r="AU1232" i="35" s="1"/>
  <c r="AP1232" i="35"/>
  <c r="BC1232" i="35" s="1"/>
  <c r="AI1232" i="35"/>
  <c r="AV1232" i="35" s="1"/>
  <c r="AJ1224" i="35"/>
  <c r="AW1224" i="35" s="1"/>
  <c r="AK1224" i="35"/>
  <c r="AX1224" i="35" s="1"/>
  <c r="AL1224" i="35"/>
  <c r="AY1224" i="35" s="1"/>
  <c r="AM1224" i="35"/>
  <c r="AZ1224" i="35" s="1"/>
  <c r="AN1224" i="35"/>
  <c r="BA1224" i="35" s="1"/>
  <c r="AG1224" i="35"/>
  <c r="AT1224" i="35" s="1"/>
  <c r="AO1224" i="35"/>
  <c r="BB1224" i="35" s="1"/>
  <c r="AH1224" i="35"/>
  <c r="AU1224" i="35" s="1"/>
  <c r="AP1224" i="35"/>
  <c r="BC1224" i="35" s="1"/>
  <c r="AI1224" i="35"/>
  <c r="AV1224" i="35" s="1"/>
  <c r="AJ1216" i="35"/>
  <c r="AW1216" i="35" s="1"/>
  <c r="AK1216" i="35"/>
  <c r="AX1216" i="35" s="1"/>
  <c r="AL1216" i="35"/>
  <c r="AY1216" i="35" s="1"/>
  <c r="AM1216" i="35"/>
  <c r="AZ1216" i="35" s="1"/>
  <c r="AN1216" i="35"/>
  <c r="BA1216" i="35" s="1"/>
  <c r="AG1216" i="35"/>
  <c r="AT1216" i="35" s="1"/>
  <c r="AO1216" i="35"/>
  <c r="BB1216" i="35" s="1"/>
  <c r="AH1216" i="35"/>
  <c r="AU1216" i="35" s="1"/>
  <c r="AP1216" i="35"/>
  <c r="BC1216" i="35" s="1"/>
  <c r="AI1216" i="35"/>
  <c r="AV1216" i="35" s="1"/>
  <c r="AJ1208" i="35"/>
  <c r="AW1208" i="35" s="1"/>
  <c r="AK1208" i="35"/>
  <c r="AX1208" i="35" s="1"/>
  <c r="AL1208" i="35"/>
  <c r="AY1208" i="35" s="1"/>
  <c r="AM1208" i="35"/>
  <c r="AZ1208" i="35" s="1"/>
  <c r="AN1208" i="35"/>
  <c r="BA1208" i="35" s="1"/>
  <c r="AG1208" i="35"/>
  <c r="AT1208" i="35" s="1"/>
  <c r="AO1208" i="35"/>
  <c r="BB1208" i="35" s="1"/>
  <c r="AH1208" i="35"/>
  <c r="AU1208" i="35" s="1"/>
  <c r="AP1208" i="35"/>
  <c r="BC1208" i="35" s="1"/>
  <c r="AI1208" i="35"/>
  <c r="AV1208" i="35" s="1"/>
  <c r="AJ1200" i="35"/>
  <c r="AW1200" i="35" s="1"/>
  <c r="AK1200" i="35"/>
  <c r="AX1200" i="35" s="1"/>
  <c r="AL1200" i="35"/>
  <c r="AY1200" i="35" s="1"/>
  <c r="AM1200" i="35"/>
  <c r="AZ1200" i="35" s="1"/>
  <c r="AN1200" i="35"/>
  <c r="BA1200" i="35" s="1"/>
  <c r="AG1200" i="35"/>
  <c r="AT1200" i="35" s="1"/>
  <c r="AO1200" i="35"/>
  <c r="BB1200" i="35" s="1"/>
  <c r="AH1200" i="35"/>
  <c r="AU1200" i="35" s="1"/>
  <c r="AP1200" i="35"/>
  <c r="BC1200" i="35" s="1"/>
  <c r="AI1200" i="35"/>
  <c r="AV1200" i="35" s="1"/>
  <c r="AJ1192" i="35"/>
  <c r="AW1192" i="35" s="1"/>
  <c r="AK1192" i="35"/>
  <c r="AX1192" i="35" s="1"/>
  <c r="AL1192" i="35"/>
  <c r="AY1192" i="35" s="1"/>
  <c r="AM1192" i="35"/>
  <c r="AZ1192" i="35" s="1"/>
  <c r="AN1192" i="35"/>
  <c r="BA1192" i="35" s="1"/>
  <c r="AG1192" i="35"/>
  <c r="AT1192" i="35" s="1"/>
  <c r="AO1192" i="35"/>
  <c r="BB1192" i="35" s="1"/>
  <c r="AH1192" i="35"/>
  <c r="AU1192" i="35" s="1"/>
  <c r="AP1192" i="35"/>
  <c r="BC1192" i="35" s="1"/>
  <c r="AI1192" i="35"/>
  <c r="AV1192" i="35" s="1"/>
  <c r="AJ1184" i="35"/>
  <c r="AW1184" i="35" s="1"/>
  <c r="AK1184" i="35"/>
  <c r="AX1184" i="35" s="1"/>
  <c r="AL1184" i="35"/>
  <c r="AY1184" i="35" s="1"/>
  <c r="AM1184" i="35"/>
  <c r="AZ1184" i="35" s="1"/>
  <c r="AN1184" i="35"/>
  <c r="BA1184" i="35" s="1"/>
  <c r="AG1184" i="35"/>
  <c r="AT1184" i="35" s="1"/>
  <c r="AO1184" i="35"/>
  <c r="BB1184" i="35" s="1"/>
  <c r="AH1184" i="35"/>
  <c r="AU1184" i="35" s="1"/>
  <c r="AP1184" i="35"/>
  <c r="BC1184" i="35" s="1"/>
  <c r="AI1184" i="35"/>
  <c r="AV1184" i="35" s="1"/>
  <c r="AJ1176" i="35"/>
  <c r="AW1176" i="35" s="1"/>
  <c r="AK1176" i="35"/>
  <c r="AX1176" i="35" s="1"/>
  <c r="AL1176" i="35"/>
  <c r="AY1176" i="35" s="1"/>
  <c r="AM1176" i="35"/>
  <c r="AZ1176" i="35" s="1"/>
  <c r="AN1176" i="35"/>
  <c r="BA1176" i="35" s="1"/>
  <c r="AG1176" i="35"/>
  <c r="AT1176" i="35" s="1"/>
  <c r="AO1176" i="35"/>
  <c r="BB1176" i="35" s="1"/>
  <c r="AH1176" i="35"/>
  <c r="AU1176" i="35" s="1"/>
  <c r="AP1176" i="35"/>
  <c r="BC1176" i="35" s="1"/>
  <c r="AI1176" i="35"/>
  <c r="AV1176" i="35" s="1"/>
  <c r="AJ1168" i="35"/>
  <c r="AW1168" i="35" s="1"/>
  <c r="AK1168" i="35"/>
  <c r="AX1168" i="35" s="1"/>
  <c r="AL1168" i="35"/>
  <c r="AY1168" i="35" s="1"/>
  <c r="AM1168" i="35"/>
  <c r="AZ1168" i="35" s="1"/>
  <c r="AN1168" i="35"/>
  <c r="BA1168" i="35" s="1"/>
  <c r="AG1168" i="35"/>
  <c r="AT1168" i="35" s="1"/>
  <c r="AO1168" i="35"/>
  <c r="BB1168" i="35" s="1"/>
  <c r="AH1168" i="35"/>
  <c r="AU1168" i="35" s="1"/>
  <c r="AP1168" i="35"/>
  <c r="BC1168" i="35" s="1"/>
  <c r="AI1168" i="35"/>
  <c r="AV1168" i="35" s="1"/>
  <c r="AJ1160" i="35"/>
  <c r="AW1160" i="35" s="1"/>
  <c r="AK1160" i="35"/>
  <c r="AX1160" i="35" s="1"/>
  <c r="AL1160" i="35"/>
  <c r="AY1160" i="35" s="1"/>
  <c r="AM1160" i="35"/>
  <c r="AZ1160" i="35" s="1"/>
  <c r="AN1160" i="35"/>
  <c r="BA1160" i="35" s="1"/>
  <c r="AG1160" i="35"/>
  <c r="AT1160" i="35" s="1"/>
  <c r="AO1160" i="35"/>
  <c r="BB1160" i="35" s="1"/>
  <c r="AH1160" i="35"/>
  <c r="AU1160" i="35" s="1"/>
  <c r="AP1160" i="35"/>
  <c r="BC1160" i="35" s="1"/>
  <c r="AI1160" i="35"/>
  <c r="AV1160" i="35" s="1"/>
  <c r="AJ1152" i="35"/>
  <c r="AW1152" i="35" s="1"/>
  <c r="AK1152" i="35"/>
  <c r="AX1152" i="35" s="1"/>
  <c r="AL1152" i="35"/>
  <c r="AY1152" i="35" s="1"/>
  <c r="AM1152" i="35"/>
  <c r="AZ1152" i="35" s="1"/>
  <c r="AN1152" i="35"/>
  <c r="BA1152" i="35" s="1"/>
  <c r="AG1152" i="35"/>
  <c r="AT1152" i="35" s="1"/>
  <c r="AO1152" i="35"/>
  <c r="BB1152" i="35" s="1"/>
  <c r="AH1152" i="35"/>
  <c r="AU1152" i="35" s="1"/>
  <c r="AP1152" i="35"/>
  <c r="BC1152" i="35" s="1"/>
  <c r="AI1152" i="35"/>
  <c r="AV1152" i="35" s="1"/>
  <c r="AJ1144" i="35"/>
  <c r="AW1144" i="35" s="1"/>
  <c r="AK1144" i="35"/>
  <c r="AX1144" i="35" s="1"/>
  <c r="AL1144" i="35"/>
  <c r="AY1144" i="35" s="1"/>
  <c r="AM1144" i="35"/>
  <c r="AZ1144" i="35" s="1"/>
  <c r="AN1144" i="35"/>
  <c r="BA1144" i="35" s="1"/>
  <c r="AG1144" i="35"/>
  <c r="AT1144" i="35" s="1"/>
  <c r="AO1144" i="35"/>
  <c r="BB1144" i="35" s="1"/>
  <c r="AH1144" i="35"/>
  <c r="AU1144" i="35" s="1"/>
  <c r="AP1144" i="35"/>
  <c r="BC1144" i="35" s="1"/>
  <c r="AI1144" i="35"/>
  <c r="AV1144" i="35" s="1"/>
  <c r="AJ1136" i="35"/>
  <c r="AW1136" i="35" s="1"/>
  <c r="AK1136" i="35"/>
  <c r="AX1136" i="35" s="1"/>
  <c r="AL1136" i="35"/>
  <c r="AY1136" i="35" s="1"/>
  <c r="AM1136" i="35"/>
  <c r="AZ1136" i="35" s="1"/>
  <c r="AN1136" i="35"/>
  <c r="BA1136" i="35" s="1"/>
  <c r="AG1136" i="35"/>
  <c r="AT1136" i="35" s="1"/>
  <c r="AO1136" i="35"/>
  <c r="BB1136" i="35" s="1"/>
  <c r="AH1136" i="35"/>
  <c r="AU1136" i="35" s="1"/>
  <c r="AP1136" i="35"/>
  <c r="BC1136" i="35" s="1"/>
  <c r="AI1136" i="35"/>
  <c r="AV1136" i="35" s="1"/>
  <c r="AJ1128" i="35"/>
  <c r="AW1128" i="35" s="1"/>
  <c r="AK1128" i="35"/>
  <c r="AX1128" i="35" s="1"/>
  <c r="AL1128" i="35"/>
  <c r="AY1128" i="35" s="1"/>
  <c r="AM1128" i="35"/>
  <c r="AZ1128" i="35" s="1"/>
  <c r="AN1128" i="35"/>
  <c r="BA1128" i="35" s="1"/>
  <c r="AG1128" i="35"/>
  <c r="AT1128" i="35" s="1"/>
  <c r="AO1128" i="35"/>
  <c r="BB1128" i="35" s="1"/>
  <c r="AH1128" i="35"/>
  <c r="AU1128" i="35" s="1"/>
  <c r="AP1128" i="35"/>
  <c r="BC1128" i="35" s="1"/>
  <c r="AI1128" i="35"/>
  <c r="AV1128" i="35" s="1"/>
  <c r="AJ1120" i="35"/>
  <c r="AW1120" i="35" s="1"/>
  <c r="AK1120" i="35"/>
  <c r="AX1120" i="35" s="1"/>
  <c r="AL1120" i="35"/>
  <c r="AY1120" i="35" s="1"/>
  <c r="AM1120" i="35"/>
  <c r="AZ1120" i="35" s="1"/>
  <c r="AN1120" i="35"/>
  <c r="BA1120" i="35" s="1"/>
  <c r="AG1120" i="35"/>
  <c r="AT1120" i="35" s="1"/>
  <c r="AO1120" i="35"/>
  <c r="BB1120" i="35" s="1"/>
  <c r="AH1120" i="35"/>
  <c r="AU1120" i="35" s="1"/>
  <c r="AP1120" i="35"/>
  <c r="BC1120" i="35" s="1"/>
  <c r="AI1120" i="35"/>
  <c r="AV1120" i="35" s="1"/>
  <c r="AJ1112" i="35"/>
  <c r="AW1112" i="35" s="1"/>
  <c r="AK1112" i="35"/>
  <c r="AX1112" i="35" s="1"/>
  <c r="AL1112" i="35"/>
  <c r="AY1112" i="35" s="1"/>
  <c r="AM1112" i="35"/>
  <c r="AZ1112" i="35" s="1"/>
  <c r="AN1112" i="35"/>
  <c r="BA1112" i="35" s="1"/>
  <c r="AG1112" i="35"/>
  <c r="AT1112" i="35" s="1"/>
  <c r="AO1112" i="35"/>
  <c r="BB1112" i="35" s="1"/>
  <c r="AH1112" i="35"/>
  <c r="AU1112" i="35" s="1"/>
  <c r="AP1112" i="35"/>
  <c r="BC1112" i="35" s="1"/>
  <c r="AI1112" i="35"/>
  <c r="AV1112" i="35" s="1"/>
  <c r="AJ1104" i="35"/>
  <c r="AW1104" i="35" s="1"/>
  <c r="AK1104" i="35"/>
  <c r="AX1104" i="35" s="1"/>
  <c r="AL1104" i="35"/>
  <c r="AY1104" i="35" s="1"/>
  <c r="AM1104" i="35"/>
  <c r="AZ1104" i="35" s="1"/>
  <c r="AN1104" i="35"/>
  <c r="BA1104" i="35" s="1"/>
  <c r="AG1104" i="35"/>
  <c r="AT1104" i="35" s="1"/>
  <c r="AO1104" i="35"/>
  <c r="BB1104" i="35" s="1"/>
  <c r="AH1104" i="35"/>
  <c r="AU1104" i="35" s="1"/>
  <c r="AP1104" i="35"/>
  <c r="BC1104" i="35" s="1"/>
  <c r="AI1104" i="35"/>
  <c r="AV1104" i="35" s="1"/>
  <c r="AJ1096" i="35"/>
  <c r="AW1096" i="35" s="1"/>
  <c r="AK1096" i="35"/>
  <c r="AX1096" i="35" s="1"/>
  <c r="AL1096" i="35"/>
  <c r="AY1096" i="35" s="1"/>
  <c r="AM1096" i="35"/>
  <c r="AZ1096" i="35" s="1"/>
  <c r="AN1096" i="35"/>
  <c r="BA1096" i="35" s="1"/>
  <c r="AG1096" i="35"/>
  <c r="AT1096" i="35" s="1"/>
  <c r="AO1096" i="35"/>
  <c r="BB1096" i="35" s="1"/>
  <c r="AH1096" i="35"/>
  <c r="AU1096" i="35" s="1"/>
  <c r="AP1096" i="35"/>
  <c r="BC1096" i="35" s="1"/>
  <c r="AI1096" i="35"/>
  <c r="AV1096" i="35" s="1"/>
  <c r="AJ1088" i="35"/>
  <c r="AW1088" i="35" s="1"/>
  <c r="AK1088" i="35"/>
  <c r="AX1088" i="35" s="1"/>
  <c r="AL1088" i="35"/>
  <c r="AY1088" i="35" s="1"/>
  <c r="AM1088" i="35"/>
  <c r="AZ1088" i="35" s="1"/>
  <c r="AN1088" i="35"/>
  <c r="BA1088" i="35" s="1"/>
  <c r="AG1088" i="35"/>
  <c r="AT1088" i="35" s="1"/>
  <c r="AO1088" i="35"/>
  <c r="BB1088" i="35" s="1"/>
  <c r="AH1088" i="35"/>
  <c r="AU1088" i="35" s="1"/>
  <c r="AP1088" i="35"/>
  <c r="BC1088" i="35" s="1"/>
  <c r="AI1088" i="35"/>
  <c r="AV1088" i="35" s="1"/>
  <c r="AJ1080" i="35"/>
  <c r="AW1080" i="35" s="1"/>
  <c r="AK1080" i="35"/>
  <c r="AX1080" i="35" s="1"/>
  <c r="AL1080" i="35"/>
  <c r="AY1080" i="35" s="1"/>
  <c r="AM1080" i="35"/>
  <c r="AZ1080" i="35" s="1"/>
  <c r="AN1080" i="35"/>
  <c r="BA1080" i="35" s="1"/>
  <c r="AG1080" i="35"/>
  <c r="AT1080" i="35" s="1"/>
  <c r="AO1080" i="35"/>
  <c r="BB1080" i="35" s="1"/>
  <c r="AH1080" i="35"/>
  <c r="AU1080" i="35" s="1"/>
  <c r="AP1080" i="35"/>
  <c r="BC1080" i="35" s="1"/>
  <c r="AI1080" i="35"/>
  <c r="AV1080" i="35" s="1"/>
  <c r="AJ1072" i="35"/>
  <c r="AW1072" i="35" s="1"/>
  <c r="AK1072" i="35"/>
  <c r="AX1072" i="35" s="1"/>
  <c r="AL1072" i="35"/>
  <c r="AY1072" i="35" s="1"/>
  <c r="AM1072" i="35"/>
  <c r="AZ1072" i="35" s="1"/>
  <c r="AN1072" i="35"/>
  <c r="BA1072" i="35" s="1"/>
  <c r="AG1072" i="35"/>
  <c r="AT1072" i="35" s="1"/>
  <c r="AO1072" i="35"/>
  <c r="BB1072" i="35" s="1"/>
  <c r="AH1072" i="35"/>
  <c r="AU1072" i="35" s="1"/>
  <c r="AP1072" i="35"/>
  <c r="BC1072" i="35" s="1"/>
  <c r="AI1072" i="35"/>
  <c r="AV1072" i="35" s="1"/>
  <c r="AM1064" i="35"/>
  <c r="AZ1064" i="35" s="1"/>
  <c r="AN1064" i="35"/>
  <c r="BA1064" i="35" s="1"/>
  <c r="AH1064" i="35"/>
  <c r="AU1064" i="35" s="1"/>
  <c r="AI1064" i="35"/>
  <c r="AV1064" i="35" s="1"/>
  <c r="AJ1064" i="35"/>
  <c r="AW1064" i="35" s="1"/>
  <c r="AK1064" i="35"/>
  <c r="AX1064" i="35" s="1"/>
  <c r="AP1064" i="35"/>
  <c r="BC1064" i="35" s="1"/>
  <c r="AG1064" i="35"/>
  <c r="AT1064" i="35" s="1"/>
  <c r="AL1064" i="35"/>
  <c r="AY1064" i="35" s="1"/>
  <c r="AO1064" i="35"/>
  <c r="BB1064" i="35" s="1"/>
  <c r="AM1056" i="35"/>
  <c r="AZ1056" i="35" s="1"/>
  <c r="AN1056" i="35"/>
  <c r="BA1056" i="35" s="1"/>
  <c r="AG1056" i="35"/>
  <c r="AT1056" i="35" s="1"/>
  <c r="AO1056" i="35"/>
  <c r="BB1056" i="35" s="1"/>
  <c r="AH1056" i="35"/>
  <c r="AU1056" i="35" s="1"/>
  <c r="AP1056" i="35"/>
  <c r="BC1056" i="35" s="1"/>
  <c r="AI1056" i="35"/>
  <c r="AV1056" i="35" s="1"/>
  <c r="AJ1056" i="35"/>
  <c r="AW1056" i="35" s="1"/>
  <c r="AK1056" i="35"/>
  <c r="AX1056" i="35" s="1"/>
  <c r="AL1056" i="35"/>
  <c r="AY1056" i="35" s="1"/>
  <c r="AM1048" i="35"/>
  <c r="AZ1048" i="35" s="1"/>
  <c r="AN1048" i="35"/>
  <c r="BA1048" i="35" s="1"/>
  <c r="AG1048" i="35"/>
  <c r="AT1048" i="35" s="1"/>
  <c r="AO1048" i="35"/>
  <c r="BB1048" i="35" s="1"/>
  <c r="AH1048" i="35"/>
  <c r="AU1048" i="35" s="1"/>
  <c r="AP1048" i="35"/>
  <c r="BC1048" i="35" s="1"/>
  <c r="AI1048" i="35"/>
  <c r="AV1048" i="35" s="1"/>
  <c r="AJ1048" i="35"/>
  <c r="AW1048" i="35" s="1"/>
  <c r="AK1048" i="35"/>
  <c r="AX1048" i="35" s="1"/>
  <c r="AL1048" i="35"/>
  <c r="AY1048" i="35" s="1"/>
  <c r="AM1040" i="35"/>
  <c r="AZ1040" i="35" s="1"/>
  <c r="AN1040" i="35"/>
  <c r="BA1040" i="35" s="1"/>
  <c r="AG1040" i="35"/>
  <c r="AT1040" i="35" s="1"/>
  <c r="AO1040" i="35"/>
  <c r="BB1040" i="35" s="1"/>
  <c r="AH1040" i="35"/>
  <c r="AU1040" i="35" s="1"/>
  <c r="AP1040" i="35"/>
  <c r="BC1040" i="35" s="1"/>
  <c r="AI1040" i="35"/>
  <c r="AV1040" i="35" s="1"/>
  <c r="AJ1040" i="35"/>
  <c r="AW1040" i="35" s="1"/>
  <c r="AK1040" i="35"/>
  <c r="AX1040" i="35" s="1"/>
  <c r="AL1040" i="35"/>
  <c r="AY1040" i="35" s="1"/>
  <c r="AM1032" i="35"/>
  <c r="AZ1032" i="35" s="1"/>
  <c r="AN1032" i="35"/>
  <c r="BA1032" i="35" s="1"/>
  <c r="AG1032" i="35"/>
  <c r="AT1032" i="35" s="1"/>
  <c r="AO1032" i="35"/>
  <c r="BB1032" i="35" s="1"/>
  <c r="AH1032" i="35"/>
  <c r="AU1032" i="35" s="1"/>
  <c r="AP1032" i="35"/>
  <c r="BC1032" i="35" s="1"/>
  <c r="AI1032" i="35"/>
  <c r="AV1032" i="35" s="1"/>
  <c r="AJ1032" i="35"/>
  <c r="AW1032" i="35" s="1"/>
  <c r="AK1032" i="35"/>
  <c r="AX1032" i="35" s="1"/>
  <c r="AL1032" i="35"/>
  <c r="AY1032" i="35" s="1"/>
  <c r="AM1024" i="35"/>
  <c r="AZ1024" i="35" s="1"/>
  <c r="AN1024" i="35"/>
  <c r="BA1024" i="35" s="1"/>
  <c r="AG1024" i="35"/>
  <c r="AT1024" i="35" s="1"/>
  <c r="AO1024" i="35"/>
  <c r="BB1024" i="35" s="1"/>
  <c r="AH1024" i="35"/>
  <c r="AU1024" i="35" s="1"/>
  <c r="AP1024" i="35"/>
  <c r="BC1024" i="35" s="1"/>
  <c r="AI1024" i="35"/>
  <c r="AV1024" i="35" s="1"/>
  <c r="AJ1024" i="35"/>
  <c r="AW1024" i="35" s="1"/>
  <c r="AK1024" i="35"/>
  <c r="AX1024" i="35" s="1"/>
  <c r="AL1024" i="35"/>
  <c r="AY1024" i="35" s="1"/>
  <c r="AM1008" i="35"/>
  <c r="AZ1008" i="35" s="1"/>
  <c r="AN1008" i="35"/>
  <c r="BA1008" i="35" s="1"/>
  <c r="AG1008" i="35"/>
  <c r="AT1008" i="35" s="1"/>
  <c r="AO1008" i="35"/>
  <c r="BB1008" i="35" s="1"/>
  <c r="AH1008" i="35"/>
  <c r="AU1008" i="35" s="1"/>
  <c r="AP1008" i="35"/>
  <c r="BC1008" i="35" s="1"/>
  <c r="AI1008" i="35"/>
  <c r="AV1008" i="35" s="1"/>
  <c r="AJ1008" i="35"/>
  <c r="AW1008" i="35" s="1"/>
  <c r="AK1008" i="35"/>
  <c r="AX1008" i="35" s="1"/>
  <c r="AL1008" i="35"/>
  <c r="AY1008" i="35" s="1"/>
  <c r="AM1000" i="35"/>
  <c r="AZ1000" i="35" s="1"/>
  <c r="AN1000" i="35"/>
  <c r="BA1000" i="35" s="1"/>
  <c r="AG1000" i="35"/>
  <c r="AT1000" i="35" s="1"/>
  <c r="AO1000" i="35"/>
  <c r="BB1000" i="35" s="1"/>
  <c r="AH1000" i="35"/>
  <c r="AU1000" i="35" s="1"/>
  <c r="AP1000" i="35"/>
  <c r="BC1000" i="35" s="1"/>
  <c r="AI1000" i="35"/>
  <c r="AV1000" i="35" s="1"/>
  <c r="AJ1000" i="35"/>
  <c r="AW1000" i="35" s="1"/>
  <c r="AK1000" i="35"/>
  <c r="AX1000" i="35" s="1"/>
  <c r="AL1000" i="35"/>
  <c r="AY1000" i="35" s="1"/>
  <c r="AM992" i="35"/>
  <c r="AZ992" i="35" s="1"/>
  <c r="AN992" i="35"/>
  <c r="BA992" i="35" s="1"/>
  <c r="AG992" i="35"/>
  <c r="AT992" i="35" s="1"/>
  <c r="AO992" i="35"/>
  <c r="BB992" i="35" s="1"/>
  <c r="AH992" i="35"/>
  <c r="AU992" i="35" s="1"/>
  <c r="AP992" i="35"/>
  <c r="BC992" i="35" s="1"/>
  <c r="AI992" i="35"/>
  <c r="AV992" i="35" s="1"/>
  <c r="AJ992" i="35"/>
  <c r="AW992" i="35" s="1"/>
  <c r="AK992" i="35"/>
  <c r="AX992" i="35" s="1"/>
  <c r="AL992" i="35"/>
  <c r="AY992" i="35" s="1"/>
  <c r="AM984" i="35"/>
  <c r="AZ984" i="35" s="1"/>
  <c r="AN984" i="35"/>
  <c r="BA984" i="35" s="1"/>
  <c r="AG984" i="35"/>
  <c r="AT984" i="35" s="1"/>
  <c r="AO984" i="35"/>
  <c r="BB984" i="35" s="1"/>
  <c r="AH984" i="35"/>
  <c r="AU984" i="35" s="1"/>
  <c r="AP984" i="35"/>
  <c r="BC984" i="35" s="1"/>
  <c r="AI984" i="35"/>
  <c r="AV984" i="35" s="1"/>
  <c r="AJ984" i="35"/>
  <c r="AW984" i="35" s="1"/>
  <c r="AK984" i="35"/>
  <c r="AX984" i="35" s="1"/>
  <c r="AL984" i="35"/>
  <c r="AY984" i="35" s="1"/>
  <c r="AM976" i="35"/>
  <c r="AZ976" i="35" s="1"/>
  <c r="AN976" i="35"/>
  <c r="BA976" i="35" s="1"/>
  <c r="AG976" i="35"/>
  <c r="AT976" i="35" s="1"/>
  <c r="AO976" i="35"/>
  <c r="BB976" i="35" s="1"/>
  <c r="AH976" i="35"/>
  <c r="AU976" i="35" s="1"/>
  <c r="AP976" i="35"/>
  <c r="BC976" i="35" s="1"/>
  <c r="AI976" i="35"/>
  <c r="AV976" i="35" s="1"/>
  <c r="AJ976" i="35"/>
  <c r="AW976" i="35" s="1"/>
  <c r="AK976" i="35"/>
  <c r="AX976" i="35" s="1"/>
  <c r="AL976" i="35"/>
  <c r="AY976" i="35" s="1"/>
  <c r="AM968" i="35"/>
  <c r="AZ968" i="35" s="1"/>
  <c r="AN968" i="35"/>
  <c r="BA968" i="35" s="1"/>
  <c r="AG968" i="35"/>
  <c r="AT968" i="35" s="1"/>
  <c r="AO968" i="35"/>
  <c r="BB968" i="35" s="1"/>
  <c r="AH968" i="35"/>
  <c r="AU968" i="35" s="1"/>
  <c r="AP968" i="35"/>
  <c r="BC968" i="35" s="1"/>
  <c r="AI968" i="35"/>
  <c r="AV968" i="35" s="1"/>
  <c r="AJ968" i="35"/>
  <c r="AW968" i="35" s="1"/>
  <c r="AK968" i="35"/>
  <c r="AX968" i="35" s="1"/>
  <c r="AL968" i="35"/>
  <c r="AY968" i="35" s="1"/>
  <c r="AM960" i="35"/>
  <c r="AZ960" i="35" s="1"/>
  <c r="AN960" i="35"/>
  <c r="BA960" i="35" s="1"/>
  <c r="AG960" i="35"/>
  <c r="AT960" i="35" s="1"/>
  <c r="AO960" i="35"/>
  <c r="BB960" i="35" s="1"/>
  <c r="AH960" i="35"/>
  <c r="AU960" i="35" s="1"/>
  <c r="AP960" i="35"/>
  <c r="BC960" i="35" s="1"/>
  <c r="AI960" i="35"/>
  <c r="AV960" i="35" s="1"/>
  <c r="AJ960" i="35"/>
  <c r="AW960" i="35" s="1"/>
  <c r="AK960" i="35"/>
  <c r="AX960" i="35" s="1"/>
  <c r="AL960" i="35"/>
  <c r="AY960" i="35" s="1"/>
  <c r="AM952" i="35"/>
  <c r="AZ952" i="35" s="1"/>
  <c r="AN952" i="35"/>
  <c r="BA952" i="35" s="1"/>
  <c r="AG952" i="35"/>
  <c r="AT952" i="35" s="1"/>
  <c r="AO952" i="35"/>
  <c r="BB952" i="35" s="1"/>
  <c r="AH952" i="35"/>
  <c r="AU952" i="35" s="1"/>
  <c r="AP952" i="35"/>
  <c r="BC952" i="35" s="1"/>
  <c r="AI952" i="35"/>
  <c r="AV952" i="35" s="1"/>
  <c r="AJ952" i="35"/>
  <c r="AW952" i="35" s="1"/>
  <c r="AK952" i="35"/>
  <c r="AX952" i="35" s="1"/>
  <c r="AL952" i="35"/>
  <c r="AY952" i="35" s="1"/>
  <c r="AM944" i="35"/>
  <c r="AZ944" i="35" s="1"/>
  <c r="AN944" i="35"/>
  <c r="BA944" i="35" s="1"/>
  <c r="AG944" i="35"/>
  <c r="AT944" i="35" s="1"/>
  <c r="AO944" i="35"/>
  <c r="BB944" i="35" s="1"/>
  <c r="AH944" i="35"/>
  <c r="AU944" i="35" s="1"/>
  <c r="AP944" i="35"/>
  <c r="BC944" i="35" s="1"/>
  <c r="AI944" i="35"/>
  <c r="AV944" i="35" s="1"/>
  <c r="AJ944" i="35"/>
  <c r="AW944" i="35" s="1"/>
  <c r="AK944" i="35"/>
  <c r="AX944" i="35" s="1"/>
  <c r="AL944" i="35"/>
  <c r="AY944" i="35" s="1"/>
  <c r="AM936" i="35"/>
  <c r="AZ936" i="35" s="1"/>
  <c r="AN936" i="35"/>
  <c r="BA936" i="35" s="1"/>
  <c r="AG936" i="35"/>
  <c r="AT936" i="35" s="1"/>
  <c r="AO936" i="35"/>
  <c r="BB936" i="35" s="1"/>
  <c r="AH936" i="35"/>
  <c r="AU936" i="35" s="1"/>
  <c r="AP936" i="35"/>
  <c r="BC936" i="35" s="1"/>
  <c r="AI936" i="35"/>
  <c r="AV936" i="35" s="1"/>
  <c r="AJ936" i="35"/>
  <c r="AW936" i="35" s="1"/>
  <c r="AK936" i="35"/>
  <c r="AX936" i="35" s="1"/>
  <c r="AL936" i="35"/>
  <c r="AY936" i="35" s="1"/>
  <c r="AM928" i="35"/>
  <c r="AZ928" i="35" s="1"/>
  <c r="AN928" i="35"/>
  <c r="BA928" i="35" s="1"/>
  <c r="AG928" i="35"/>
  <c r="AT928" i="35" s="1"/>
  <c r="AO928" i="35"/>
  <c r="BB928" i="35" s="1"/>
  <c r="AH928" i="35"/>
  <c r="AU928" i="35" s="1"/>
  <c r="AP928" i="35"/>
  <c r="BC928" i="35" s="1"/>
  <c r="AI928" i="35"/>
  <c r="AV928" i="35" s="1"/>
  <c r="AJ928" i="35"/>
  <c r="AW928" i="35" s="1"/>
  <c r="AK928" i="35"/>
  <c r="AX928" i="35" s="1"/>
  <c r="AL928" i="35"/>
  <c r="AY928" i="35" s="1"/>
  <c r="AM920" i="35"/>
  <c r="AZ920" i="35" s="1"/>
  <c r="AN920" i="35"/>
  <c r="BA920" i="35" s="1"/>
  <c r="AG920" i="35"/>
  <c r="AT920" i="35" s="1"/>
  <c r="AO920" i="35"/>
  <c r="BB920" i="35" s="1"/>
  <c r="AH920" i="35"/>
  <c r="AU920" i="35" s="1"/>
  <c r="AP920" i="35"/>
  <c r="BC920" i="35" s="1"/>
  <c r="AI920" i="35"/>
  <c r="AV920" i="35" s="1"/>
  <c r="AJ920" i="35"/>
  <c r="AW920" i="35" s="1"/>
  <c r="AK920" i="35"/>
  <c r="AX920" i="35" s="1"/>
  <c r="AL920" i="35"/>
  <c r="AY920" i="35" s="1"/>
  <c r="AM912" i="35"/>
  <c r="AZ912" i="35" s="1"/>
  <c r="AN912" i="35"/>
  <c r="BA912" i="35" s="1"/>
  <c r="AG912" i="35"/>
  <c r="AT912" i="35" s="1"/>
  <c r="AO912" i="35"/>
  <c r="BB912" i="35" s="1"/>
  <c r="AH912" i="35"/>
  <c r="AU912" i="35" s="1"/>
  <c r="AP912" i="35"/>
  <c r="BC912" i="35" s="1"/>
  <c r="AI912" i="35"/>
  <c r="AV912" i="35" s="1"/>
  <c r="AJ912" i="35"/>
  <c r="AW912" i="35" s="1"/>
  <c r="AK912" i="35"/>
  <c r="AX912" i="35" s="1"/>
  <c r="AL912" i="35"/>
  <c r="AY912" i="35" s="1"/>
  <c r="AM904" i="35"/>
  <c r="AZ904" i="35" s="1"/>
  <c r="AN904" i="35"/>
  <c r="BA904" i="35" s="1"/>
  <c r="AG904" i="35"/>
  <c r="AT904" i="35" s="1"/>
  <c r="AO904" i="35"/>
  <c r="BB904" i="35" s="1"/>
  <c r="AH904" i="35"/>
  <c r="AU904" i="35" s="1"/>
  <c r="AP904" i="35"/>
  <c r="BC904" i="35" s="1"/>
  <c r="AI904" i="35"/>
  <c r="AV904" i="35" s="1"/>
  <c r="AJ904" i="35"/>
  <c r="AW904" i="35" s="1"/>
  <c r="AK904" i="35"/>
  <c r="AX904" i="35" s="1"/>
  <c r="AL904" i="35"/>
  <c r="AY904" i="35" s="1"/>
  <c r="AM896" i="35"/>
  <c r="AZ896" i="35" s="1"/>
  <c r="AN896" i="35"/>
  <c r="BA896" i="35" s="1"/>
  <c r="AG896" i="35"/>
  <c r="AT896" i="35" s="1"/>
  <c r="AO896" i="35"/>
  <c r="BB896" i="35" s="1"/>
  <c r="AH896" i="35"/>
  <c r="AU896" i="35" s="1"/>
  <c r="AP896" i="35"/>
  <c r="BC896" i="35" s="1"/>
  <c r="AI896" i="35"/>
  <c r="AV896" i="35" s="1"/>
  <c r="AJ896" i="35"/>
  <c r="AW896" i="35" s="1"/>
  <c r="AK896" i="35"/>
  <c r="AX896" i="35" s="1"/>
  <c r="AL896" i="35"/>
  <c r="AY896" i="35" s="1"/>
  <c r="AM888" i="35"/>
  <c r="AZ888" i="35" s="1"/>
  <c r="AN888" i="35"/>
  <c r="BA888" i="35" s="1"/>
  <c r="AG888" i="35"/>
  <c r="AT888" i="35" s="1"/>
  <c r="AO888" i="35"/>
  <c r="BB888" i="35" s="1"/>
  <c r="AH888" i="35"/>
  <c r="AU888" i="35" s="1"/>
  <c r="AP888" i="35"/>
  <c r="BC888" i="35" s="1"/>
  <c r="AI888" i="35"/>
  <c r="AV888" i="35" s="1"/>
  <c r="AJ888" i="35"/>
  <c r="AW888" i="35" s="1"/>
  <c r="AK888" i="35"/>
  <c r="AX888" i="35" s="1"/>
  <c r="AL888" i="35"/>
  <c r="AY888" i="35" s="1"/>
  <c r="AM880" i="35"/>
  <c r="AZ880" i="35" s="1"/>
  <c r="AN880" i="35"/>
  <c r="BA880" i="35" s="1"/>
  <c r="AG880" i="35"/>
  <c r="AT880" i="35" s="1"/>
  <c r="AO880" i="35"/>
  <c r="BB880" i="35" s="1"/>
  <c r="AH880" i="35"/>
  <c r="AU880" i="35" s="1"/>
  <c r="AP880" i="35"/>
  <c r="BC880" i="35" s="1"/>
  <c r="AI880" i="35"/>
  <c r="AV880" i="35" s="1"/>
  <c r="AJ880" i="35"/>
  <c r="AW880" i="35" s="1"/>
  <c r="AK880" i="35"/>
  <c r="AX880" i="35" s="1"/>
  <c r="AL880" i="35"/>
  <c r="AY880" i="35" s="1"/>
  <c r="AM872" i="35"/>
  <c r="AZ872" i="35" s="1"/>
  <c r="AN872" i="35"/>
  <c r="BA872" i="35" s="1"/>
  <c r="AG872" i="35"/>
  <c r="AT872" i="35" s="1"/>
  <c r="AO872" i="35"/>
  <c r="BB872" i="35" s="1"/>
  <c r="AH872" i="35"/>
  <c r="AU872" i="35" s="1"/>
  <c r="AP872" i="35"/>
  <c r="BC872" i="35" s="1"/>
  <c r="AI872" i="35"/>
  <c r="AV872" i="35" s="1"/>
  <c r="AJ872" i="35"/>
  <c r="AW872" i="35" s="1"/>
  <c r="AK872" i="35"/>
  <c r="AX872" i="35" s="1"/>
  <c r="AL872" i="35"/>
  <c r="AY872" i="35" s="1"/>
  <c r="AM864" i="35"/>
  <c r="AZ864" i="35" s="1"/>
  <c r="AN864" i="35"/>
  <c r="BA864" i="35" s="1"/>
  <c r="AG864" i="35"/>
  <c r="AT864" i="35" s="1"/>
  <c r="AO864" i="35"/>
  <c r="BB864" i="35" s="1"/>
  <c r="AH864" i="35"/>
  <c r="AU864" i="35" s="1"/>
  <c r="AP864" i="35"/>
  <c r="BC864" i="35" s="1"/>
  <c r="AI864" i="35"/>
  <c r="AV864" i="35" s="1"/>
  <c r="AJ864" i="35"/>
  <c r="AW864" i="35" s="1"/>
  <c r="AK864" i="35"/>
  <c r="AX864" i="35" s="1"/>
  <c r="AL864" i="35"/>
  <c r="AY864" i="35" s="1"/>
  <c r="AM856" i="35"/>
  <c r="AZ856" i="35" s="1"/>
  <c r="AN856" i="35"/>
  <c r="BA856" i="35" s="1"/>
  <c r="AG856" i="35"/>
  <c r="AT856" i="35" s="1"/>
  <c r="AO856" i="35"/>
  <c r="BB856" i="35" s="1"/>
  <c r="AH856" i="35"/>
  <c r="AU856" i="35" s="1"/>
  <c r="AP856" i="35"/>
  <c r="BC856" i="35" s="1"/>
  <c r="AI856" i="35"/>
  <c r="AV856" i="35" s="1"/>
  <c r="AJ856" i="35"/>
  <c r="AW856" i="35" s="1"/>
  <c r="AK856" i="35"/>
  <c r="AX856" i="35" s="1"/>
  <c r="AL856" i="35"/>
  <c r="AY856" i="35" s="1"/>
  <c r="AM848" i="35"/>
  <c r="AZ848" i="35" s="1"/>
  <c r="AN848" i="35"/>
  <c r="BA848" i="35" s="1"/>
  <c r="AG848" i="35"/>
  <c r="AT848" i="35" s="1"/>
  <c r="AO848" i="35"/>
  <c r="BB848" i="35" s="1"/>
  <c r="AH848" i="35"/>
  <c r="AU848" i="35" s="1"/>
  <c r="AP848" i="35"/>
  <c r="BC848" i="35" s="1"/>
  <c r="AI848" i="35"/>
  <c r="AV848" i="35" s="1"/>
  <c r="AJ848" i="35"/>
  <c r="AW848" i="35" s="1"/>
  <c r="AK848" i="35"/>
  <c r="AX848" i="35" s="1"/>
  <c r="AL848" i="35"/>
  <c r="AY848" i="35" s="1"/>
  <c r="AM840" i="35"/>
  <c r="AZ840" i="35" s="1"/>
  <c r="AN840" i="35"/>
  <c r="BA840" i="35" s="1"/>
  <c r="AG840" i="35"/>
  <c r="AT840" i="35" s="1"/>
  <c r="AO840" i="35"/>
  <c r="BB840" i="35" s="1"/>
  <c r="AH840" i="35"/>
  <c r="AU840" i="35" s="1"/>
  <c r="AP840" i="35"/>
  <c r="BC840" i="35" s="1"/>
  <c r="AI840" i="35"/>
  <c r="AV840" i="35" s="1"/>
  <c r="AJ840" i="35"/>
  <c r="AW840" i="35" s="1"/>
  <c r="AK840" i="35"/>
  <c r="AX840" i="35" s="1"/>
  <c r="AL840" i="35"/>
  <c r="AY840" i="35" s="1"/>
  <c r="AM832" i="35"/>
  <c r="AZ832" i="35" s="1"/>
  <c r="AN832" i="35"/>
  <c r="BA832" i="35" s="1"/>
  <c r="AG832" i="35"/>
  <c r="AT832" i="35" s="1"/>
  <c r="AO832" i="35"/>
  <c r="BB832" i="35" s="1"/>
  <c r="AH832" i="35"/>
  <c r="AU832" i="35" s="1"/>
  <c r="AP832" i="35"/>
  <c r="BC832" i="35" s="1"/>
  <c r="AI832" i="35"/>
  <c r="AV832" i="35" s="1"/>
  <c r="AJ832" i="35"/>
  <c r="AW832" i="35" s="1"/>
  <c r="AK832" i="35"/>
  <c r="AX832" i="35" s="1"/>
  <c r="AL832" i="35"/>
  <c r="AY832" i="35" s="1"/>
  <c r="AN824" i="35"/>
  <c r="BA824" i="35" s="1"/>
  <c r="AG824" i="35"/>
  <c r="AT824" i="35" s="1"/>
  <c r="AO824" i="35"/>
  <c r="BB824" i="35" s="1"/>
  <c r="AH824" i="35"/>
  <c r="AU824" i="35" s="1"/>
  <c r="AP824" i="35"/>
  <c r="BC824" i="35" s="1"/>
  <c r="AJ824" i="35"/>
  <c r="AW824" i="35" s="1"/>
  <c r="AK824" i="35"/>
  <c r="AX824" i="35" s="1"/>
  <c r="AL824" i="35"/>
  <c r="AY824" i="35" s="1"/>
  <c r="AI824" i="35"/>
  <c r="AV824" i="35" s="1"/>
  <c r="AM824" i="35"/>
  <c r="AZ824" i="35" s="1"/>
  <c r="AN816" i="35"/>
  <c r="BA816" i="35" s="1"/>
  <c r="AG816" i="35"/>
  <c r="AT816" i="35" s="1"/>
  <c r="AO816" i="35"/>
  <c r="BB816" i="35" s="1"/>
  <c r="AH816" i="35"/>
  <c r="AU816" i="35" s="1"/>
  <c r="AP816" i="35"/>
  <c r="BC816" i="35" s="1"/>
  <c r="AI816" i="35"/>
  <c r="AV816" i="35" s="1"/>
  <c r="AJ816" i="35"/>
  <c r="AW816" i="35" s="1"/>
  <c r="AK816" i="35"/>
  <c r="AX816" i="35" s="1"/>
  <c r="AL816" i="35"/>
  <c r="AY816" i="35" s="1"/>
  <c r="AM816" i="35"/>
  <c r="AZ816" i="35" s="1"/>
  <c r="AN808" i="35"/>
  <c r="BA808" i="35" s="1"/>
  <c r="AG808" i="35"/>
  <c r="AT808" i="35" s="1"/>
  <c r="AO808" i="35"/>
  <c r="BB808" i="35" s="1"/>
  <c r="AH808" i="35"/>
  <c r="AU808" i="35" s="1"/>
  <c r="AP808" i="35"/>
  <c r="BC808" i="35" s="1"/>
  <c r="AI808" i="35"/>
  <c r="AV808" i="35" s="1"/>
  <c r="AJ808" i="35"/>
  <c r="AW808" i="35" s="1"/>
  <c r="AK808" i="35"/>
  <c r="AX808" i="35" s="1"/>
  <c r="AL808" i="35"/>
  <c r="AY808" i="35" s="1"/>
  <c r="AM808" i="35"/>
  <c r="AZ808" i="35" s="1"/>
  <c r="AN800" i="35"/>
  <c r="BA800" i="35" s="1"/>
  <c r="AG800" i="35"/>
  <c r="AT800" i="35" s="1"/>
  <c r="AO800" i="35"/>
  <c r="BB800" i="35" s="1"/>
  <c r="AH800" i="35"/>
  <c r="AU800" i="35" s="1"/>
  <c r="AP800" i="35"/>
  <c r="BC800" i="35" s="1"/>
  <c r="AI800" i="35"/>
  <c r="AV800" i="35" s="1"/>
  <c r="AJ800" i="35"/>
  <c r="AW800" i="35" s="1"/>
  <c r="AK800" i="35"/>
  <c r="AX800" i="35" s="1"/>
  <c r="AL800" i="35"/>
  <c r="AY800" i="35" s="1"/>
  <c r="AM800" i="35"/>
  <c r="AZ800" i="35" s="1"/>
  <c r="AN792" i="35"/>
  <c r="BA792" i="35" s="1"/>
  <c r="AG792" i="35"/>
  <c r="AT792" i="35" s="1"/>
  <c r="AO792" i="35"/>
  <c r="BB792" i="35" s="1"/>
  <c r="AH792" i="35"/>
  <c r="AU792" i="35" s="1"/>
  <c r="AP792" i="35"/>
  <c r="BC792" i="35" s="1"/>
  <c r="AI792" i="35"/>
  <c r="AV792" i="35" s="1"/>
  <c r="AJ792" i="35"/>
  <c r="AW792" i="35" s="1"/>
  <c r="AK792" i="35"/>
  <c r="AX792" i="35" s="1"/>
  <c r="AL792" i="35"/>
  <c r="AY792" i="35" s="1"/>
  <c r="AM792" i="35"/>
  <c r="AZ792" i="35" s="1"/>
  <c r="AN784" i="35"/>
  <c r="BA784" i="35" s="1"/>
  <c r="AG784" i="35"/>
  <c r="AT784" i="35" s="1"/>
  <c r="AO784" i="35"/>
  <c r="BB784" i="35" s="1"/>
  <c r="AH784" i="35"/>
  <c r="AU784" i="35" s="1"/>
  <c r="AP784" i="35"/>
  <c r="BC784" i="35" s="1"/>
  <c r="AI784" i="35"/>
  <c r="AV784" i="35" s="1"/>
  <c r="AJ784" i="35"/>
  <c r="AW784" i="35" s="1"/>
  <c r="AK784" i="35"/>
  <c r="AX784" i="35" s="1"/>
  <c r="AL784" i="35"/>
  <c r="AY784" i="35" s="1"/>
  <c r="AM784" i="35"/>
  <c r="AZ784" i="35" s="1"/>
  <c r="AN776" i="35"/>
  <c r="BA776" i="35" s="1"/>
  <c r="AG776" i="35"/>
  <c r="AT776" i="35" s="1"/>
  <c r="AO776" i="35"/>
  <c r="BB776" i="35" s="1"/>
  <c r="AH776" i="35"/>
  <c r="AU776" i="35" s="1"/>
  <c r="AP776" i="35"/>
  <c r="BC776" i="35" s="1"/>
  <c r="AI776" i="35"/>
  <c r="AV776" i="35" s="1"/>
  <c r="AJ776" i="35"/>
  <c r="AW776" i="35" s="1"/>
  <c r="AK776" i="35"/>
  <c r="AX776" i="35" s="1"/>
  <c r="AL776" i="35"/>
  <c r="AY776" i="35" s="1"/>
  <c r="AM776" i="35"/>
  <c r="AZ776" i="35" s="1"/>
  <c r="AN768" i="35"/>
  <c r="BA768" i="35" s="1"/>
  <c r="AG768" i="35"/>
  <c r="AT768" i="35" s="1"/>
  <c r="AO768" i="35"/>
  <c r="BB768" i="35" s="1"/>
  <c r="AH768" i="35"/>
  <c r="AU768" i="35" s="1"/>
  <c r="AP768" i="35"/>
  <c r="BC768" i="35" s="1"/>
  <c r="AI768" i="35"/>
  <c r="AV768" i="35" s="1"/>
  <c r="AJ768" i="35"/>
  <c r="AW768" i="35" s="1"/>
  <c r="AK768" i="35"/>
  <c r="AX768" i="35" s="1"/>
  <c r="AL768" i="35"/>
  <c r="AY768" i="35" s="1"/>
  <c r="AM768" i="35"/>
  <c r="AZ768" i="35" s="1"/>
  <c r="AN760" i="35"/>
  <c r="BA760" i="35" s="1"/>
  <c r="AG760" i="35"/>
  <c r="AT760" i="35" s="1"/>
  <c r="AO760" i="35"/>
  <c r="BB760" i="35" s="1"/>
  <c r="AH760" i="35"/>
  <c r="AU760" i="35" s="1"/>
  <c r="AP760" i="35"/>
  <c r="BC760" i="35" s="1"/>
  <c r="AI760" i="35"/>
  <c r="AV760" i="35" s="1"/>
  <c r="AJ760" i="35"/>
  <c r="AW760" i="35" s="1"/>
  <c r="AK760" i="35"/>
  <c r="AX760" i="35" s="1"/>
  <c r="AL760" i="35"/>
  <c r="AY760" i="35" s="1"/>
  <c r="AM760" i="35"/>
  <c r="AZ760" i="35" s="1"/>
  <c r="AN752" i="35"/>
  <c r="BA752" i="35" s="1"/>
  <c r="AG752" i="35"/>
  <c r="AT752" i="35" s="1"/>
  <c r="AO752" i="35"/>
  <c r="BB752" i="35" s="1"/>
  <c r="AH752" i="35"/>
  <c r="AU752" i="35" s="1"/>
  <c r="AP752" i="35"/>
  <c r="BC752" i="35" s="1"/>
  <c r="AI752" i="35"/>
  <c r="AV752" i="35" s="1"/>
  <c r="AJ752" i="35"/>
  <c r="AW752" i="35" s="1"/>
  <c r="AK752" i="35"/>
  <c r="AX752" i="35" s="1"/>
  <c r="AL752" i="35"/>
  <c r="AY752" i="35" s="1"/>
  <c r="AM752" i="35"/>
  <c r="AZ752" i="35" s="1"/>
  <c r="AN744" i="35"/>
  <c r="BA744" i="35" s="1"/>
  <c r="AG744" i="35"/>
  <c r="AT744" i="35" s="1"/>
  <c r="AO744" i="35"/>
  <c r="BB744" i="35" s="1"/>
  <c r="AH744" i="35"/>
  <c r="AU744" i="35" s="1"/>
  <c r="AP744" i="35"/>
  <c r="BC744" i="35" s="1"/>
  <c r="AI744" i="35"/>
  <c r="AV744" i="35" s="1"/>
  <c r="AJ744" i="35"/>
  <c r="AW744" i="35" s="1"/>
  <c r="AK744" i="35"/>
  <c r="AX744" i="35" s="1"/>
  <c r="AL744" i="35"/>
  <c r="AY744" i="35" s="1"/>
  <c r="AM744" i="35"/>
  <c r="AZ744" i="35" s="1"/>
  <c r="AN736" i="35"/>
  <c r="BA736" i="35" s="1"/>
  <c r="AG736" i="35"/>
  <c r="AT736" i="35" s="1"/>
  <c r="AO736" i="35"/>
  <c r="BB736" i="35" s="1"/>
  <c r="AH736" i="35"/>
  <c r="AU736" i="35" s="1"/>
  <c r="AP736" i="35"/>
  <c r="BC736" i="35" s="1"/>
  <c r="AI736" i="35"/>
  <c r="AV736" i="35" s="1"/>
  <c r="AJ736" i="35"/>
  <c r="AW736" i="35" s="1"/>
  <c r="AK736" i="35"/>
  <c r="AX736" i="35" s="1"/>
  <c r="AL736" i="35"/>
  <c r="AY736" i="35" s="1"/>
  <c r="AM736" i="35"/>
  <c r="AZ736" i="35" s="1"/>
  <c r="AN728" i="35"/>
  <c r="BA728" i="35" s="1"/>
  <c r="AG728" i="35"/>
  <c r="AT728" i="35" s="1"/>
  <c r="AO728" i="35"/>
  <c r="BB728" i="35" s="1"/>
  <c r="AH728" i="35"/>
  <c r="AU728" i="35" s="1"/>
  <c r="AP728" i="35"/>
  <c r="BC728" i="35" s="1"/>
  <c r="AI728" i="35"/>
  <c r="AV728" i="35" s="1"/>
  <c r="AJ728" i="35"/>
  <c r="AW728" i="35" s="1"/>
  <c r="AK728" i="35"/>
  <c r="AX728" i="35" s="1"/>
  <c r="AL728" i="35"/>
  <c r="AY728" i="35" s="1"/>
  <c r="AM728" i="35"/>
  <c r="AZ728" i="35" s="1"/>
  <c r="AN720" i="35"/>
  <c r="BA720" i="35" s="1"/>
  <c r="AG720" i="35"/>
  <c r="AT720" i="35" s="1"/>
  <c r="AO720" i="35"/>
  <c r="BB720" i="35" s="1"/>
  <c r="AH720" i="35"/>
  <c r="AU720" i="35" s="1"/>
  <c r="AP720" i="35"/>
  <c r="BC720" i="35" s="1"/>
  <c r="AI720" i="35"/>
  <c r="AV720" i="35" s="1"/>
  <c r="AJ720" i="35"/>
  <c r="AW720" i="35" s="1"/>
  <c r="AK720" i="35"/>
  <c r="AX720" i="35" s="1"/>
  <c r="AL720" i="35"/>
  <c r="AY720" i="35" s="1"/>
  <c r="AM720" i="35"/>
  <c r="AZ720" i="35" s="1"/>
  <c r="AN712" i="35"/>
  <c r="BA712" i="35" s="1"/>
  <c r="AG712" i="35"/>
  <c r="AT712" i="35" s="1"/>
  <c r="AO712" i="35"/>
  <c r="BB712" i="35" s="1"/>
  <c r="AH712" i="35"/>
  <c r="AU712" i="35" s="1"/>
  <c r="AP712" i="35"/>
  <c r="BC712" i="35" s="1"/>
  <c r="AI712" i="35"/>
  <c r="AV712" i="35" s="1"/>
  <c r="AJ712" i="35"/>
  <c r="AW712" i="35" s="1"/>
  <c r="AK712" i="35"/>
  <c r="AX712" i="35" s="1"/>
  <c r="AL712" i="35"/>
  <c r="AY712" i="35" s="1"/>
  <c r="AM712" i="35"/>
  <c r="AZ712" i="35" s="1"/>
  <c r="AN704" i="35"/>
  <c r="BA704" i="35" s="1"/>
  <c r="AG704" i="35"/>
  <c r="AT704" i="35" s="1"/>
  <c r="AO704" i="35"/>
  <c r="BB704" i="35" s="1"/>
  <c r="AH704" i="35"/>
  <c r="AU704" i="35" s="1"/>
  <c r="AP704" i="35"/>
  <c r="BC704" i="35" s="1"/>
  <c r="AI704" i="35"/>
  <c r="AV704" i="35" s="1"/>
  <c r="AJ704" i="35"/>
  <c r="AW704" i="35" s="1"/>
  <c r="AK704" i="35"/>
  <c r="AX704" i="35" s="1"/>
  <c r="AL704" i="35"/>
  <c r="AY704" i="35" s="1"/>
  <c r="AM704" i="35"/>
  <c r="AZ704" i="35" s="1"/>
  <c r="AN696" i="35"/>
  <c r="BA696" i="35" s="1"/>
  <c r="AG696" i="35"/>
  <c r="AT696" i="35" s="1"/>
  <c r="AO696" i="35"/>
  <c r="BB696" i="35" s="1"/>
  <c r="AH696" i="35"/>
  <c r="AU696" i="35" s="1"/>
  <c r="AP696" i="35"/>
  <c r="BC696" i="35" s="1"/>
  <c r="AI696" i="35"/>
  <c r="AV696" i="35" s="1"/>
  <c r="AJ696" i="35"/>
  <c r="AW696" i="35" s="1"/>
  <c r="AK696" i="35"/>
  <c r="AX696" i="35" s="1"/>
  <c r="AL696" i="35"/>
  <c r="AY696" i="35" s="1"/>
  <c r="AM696" i="35"/>
  <c r="AZ696" i="35" s="1"/>
  <c r="AN688" i="35"/>
  <c r="BA688" i="35" s="1"/>
  <c r="AG688" i="35"/>
  <c r="AT688" i="35" s="1"/>
  <c r="AO688" i="35"/>
  <c r="BB688" i="35" s="1"/>
  <c r="AH688" i="35"/>
  <c r="AU688" i="35" s="1"/>
  <c r="AP688" i="35"/>
  <c r="BC688" i="35" s="1"/>
  <c r="AI688" i="35"/>
  <c r="AV688" i="35" s="1"/>
  <c r="AJ688" i="35"/>
  <c r="AW688" i="35" s="1"/>
  <c r="AK688" i="35"/>
  <c r="AX688" i="35" s="1"/>
  <c r="AL688" i="35"/>
  <c r="AY688" i="35" s="1"/>
  <c r="AM688" i="35"/>
  <c r="AZ688" i="35" s="1"/>
  <c r="AN680" i="35"/>
  <c r="BA680" i="35" s="1"/>
  <c r="AG680" i="35"/>
  <c r="AT680" i="35" s="1"/>
  <c r="AO680" i="35"/>
  <c r="BB680" i="35" s="1"/>
  <c r="AH680" i="35"/>
  <c r="AU680" i="35" s="1"/>
  <c r="AP680" i="35"/>
  <c r="BC680" i="35" s="1"/>
  <c r="AI680" i="35"/>
  <c r="AV680" i="35" s="1"/>
  <c r="AJ680" i="35"/>
  <c r="AW680" i="35" s="1"/>
  <c r="AK680" i="35"/>
  <c r="AX680" i="35" s="1"/>
  <c r="AL680" i="35"/>
  <c r="AY680" i="35" s="1"/>
  <c r="AM680" i="35"/>
  <c r="AZ680" i="35" s="1"/>
  <c r="AN672" i="35"/>
  <c r="BA672" i="35" s="1"/>
  <c r="AG672" i="35"/>
  <c r="AT672" i="35" s="1"/>
  <c r="AO672" i="35"/>
  <c r="BB672" i="35" s="1"/>
  <c r="AH672" i="35"/>
  <c r="AU672" i="35" s="1"/>
  <c r="AP672" i="35"/>
  <c r="BC672" i="35" s="1"/>
  <c r="AI672" i="35"/>
  <c r="AV672" i="35" s="1"/>
  <c r="AJ672" i="35"/>
  <c r="AW672" i="35" s="1"/>
  <c r="AK672" i="35"/>
  <c r="AX672" i="35" s="1"/>
  <c r="AL672" i="35"/>
  <c r="AY672" i="35" s="1"/>
  <c r="AM672" i="35"/>
  <c r="AZ672" i="35" s="1"/>
  <c r="AN664" i="35"/>
  <c r="BA664" i="35" s="1"/>
  <c r="AG664" i="35"/>
  <c r="AT664" i="35" s="1"/>
  <c r="AO664" i="35"/>
  <c r="BB664" i="35" s="1"/>
  <c r="AH664" i="35"/>
  <c r="AU664" i="35" s="1"/>
  <c r="AP664" i="35"/>
  <c r="BC664" i="35" s="1"/>
  <c r="AI664" i="35"/>
  <c r="AV664" i="35" s="1"/>
  <c r="AJ664" i="35"/>
  <c r="AW664" i="35" s="1"/>
  <c r="AK664" i="35"/>
  <c r="AX664" i="35" s="1"/>
  <c r="AL664" i="35"/>
  <c r="AY664" i="35" s="1"/>
  <c r="AM664" i="35"/>
  <c r="AZ664" i="35" s="1"/>
  <c r="AN656" i="35"/>
  <c r="BA656" i="35" s="1"/>
  <c r="AG656" i="35"/>
  <c r="AT656" i="35" s="1"/>
  <c r="AO656" i="35"/>
  <c r="BB656" i="35" s="1"/>
  <c r="AH656" i="35"/>
  <c r="AU656" i="35" s="1"/>
  <c r="AP656" i="35"/>
  <c r="BC656" i="35" s="1"/>
  <c r="AI656" i="35"/>
  <c r="AV656" i="35" s="1"/>
  <c r="AJ656" i="35"/>
  <c r="AW656" i="35" s="1"/>
  <c r="AK656" i="35"/>
  <c r="AX656" i="35" s="1"/>
  <c r="AL656" i="35"/>
  <c r="AY656" i="35" s="1"/>
  <c r="AM656" i="35"/>
  <c r="AZ656" i="35" s="1"/>
  <c r="AN648" i="35"/>
  <c r="BA648" i="35" s="1"/>
  <c r="AG648" i="35"/>
  <c r="AT648" i="35" s="1"/>
  <c r="AO648" i="35"/>
  <c r="BB648" i="35" s="1"/>
  <c r="AH648" i="35"/>
  <c r="AU648" i="35" s="1"/>
  <c r="AP648" i="35"/>
  <c r="BC648" i="35" s="1"/>
  <c r="AI648" i="35"/>
  <c r="AV648" i="35" s="1"/>
  <c r="AJ648" i="35"/>
  <c r="AW648" i="35" s="1"/>
  <c r="AK648" i="35"/>
  <c r="AX648" i="35" s="1"/>
  <c r="AL648" i="35"/>
  <c r="AY648" i="35" s="1"/>
  <c r="AM648" i="35"/>
  <c r="AZ648" i="35" s="1"/>
  <c r="AN640" i="35"/>
  <c r="BA640" i="35" s="1"/>
  <c r="AG640" i="35"/>
  <c r="AT640" i="35" s="1"/>
  <c r="AO640" i="35"/>
  <c r="BB640" i="35" s="1"/>
  <c r="AH640" i="35"/>
  <c r="AU640" i="35" s="1"/>
  <c r="AP640" i="35"/>
  <c r="BC640" i="35" s="1"/>
  <c r="AI640" i="35"/>
  <c r="AV640" i="35" s="1"/>
  <c r="AJ640" i="35"/>
  <c r="AW640" i="35" s="1"/>
  <c r="AK640" i="35"/>
  <c r="AX640" i="35" s="1"/>
  <c r="AL640" i="35"/>
  <c r="AY640" i="35" s="1"/>
  <c r="AM640" i="35"/>
  <c r="AZ640" i="35" s="1"/>
  <c r="AN632" i="35"/>
  <c r="BA632" i="35" s="1"/>
  <c r="AG632" i="35"/>
  <c r="AT632" i="35" s="1"/>
  <c r="AO632" i="35"/>
  <c r="BB632" i="35" s="1"/>
  <c r="AH632" i="35"/>
  <c r="AU632" i="35" s="1"/>
  <c r="AP632" i="35"/>
  <c r="BC632" i="35" s="1"/>
  <c r="AI632" i="35"/>
  <c r="AV632" i="35" s="1"/>
  <c r="AJ632" i="35"/>
  <c r="AW632" i="35" s="1"/>
  <c r="AK632" i="35"/>
  <c r="AX632" i="35" s="1"/>
  <c r="AL632" i="35"/>
  <c r="AY632" i="35" s="1"/>
  <c r="AM632" i="35"/>
  <c r="AZ632" i="35" s="1"/>
  <c r="AN624" i="35"/>
  <c r="BA624" i="35" s="1"/>
  <c r="AG624" i="35"/>
  <c r="AT624" i="35" s="1"/>
  <c r="AO624" i="35"/>
  <c r="BB624" i="35" s="1"/>
  <c r="AH624" i="35"/>
  <c r="AU624" i="35" s="1"/>
  <c r="AP624" i="35"/>
  <c r="BC624" i="35" s="1"/>
  <c r="AI624" i="35"/>
  <c r="AV624" i="35" s="1"/>
  <c r="AJ624" i="35"/>
  <c r="AW624" i="35" s="1"/>
  <c r="AK624" i="35"/>
  <c r="AX624" i="35" s="1"/>
  <c r="AL624" i="35"/>
  <c r="AY624" i="35" s="1"/>
  <c r="AM624" i="35"/>
  <c r="AZ624" i="35" s="1"/>
  <c r="AN616" i="35"/>
  <c r="BA616" i="35" s="1"/>
  <c r="AG616" i="35"/>
  <c r="AT616" i="35" s="1"/>
  <c r="AO616" i="35"/>
  <c r="BB616" i="35" s="1"/>
  <c r="AH616" i="35"/>
  <c r="AU616" i="35" s="1"/>
  <c r="AP616" i="35"/>
  <c r="BC616" i="35" s="1"/>
  <c r="AI616" i="35"/>
  <c r="AV616" i="35" s="1"/>
  <c r="AJ616" i="35"/>
  <c r="AW616" i="35" s="1"/>
  <c r="AK616" i="35"/>
  <c r="AX616" i="35" s="1"/>
  <c r="AL616" i="35"/>
  <c r="AY616" i="35" s="1"/>
  <c r="AM616" i="35"/>
  <c r="AZ616" i="35" s="1"/>
  <c r="AN608" i="35"/>
  <c r="BA608" i="35" s="1"/>
  <c r="AG608" i="35"/>
  <c r="AT608" i="35" s="1"/>
  <c r="AO608" i="35"/>
  <c r="BB608" i="35" s="1"/>
  <c r="AH608" i="35"/>
  <c r="AU608" i="35" s="1"/>
  <c r="AP608" i="35"/>
  <c r="BC608" i="35" s="1"/>
  <c r="AI608" i="35"/>
  <c r="AV608" i="35" s="1"/>
  <c r="AJ608" i="35"/>
  <c r="AW608" i="35" s="1"/>
  <c r="AK608" i="35"/>
  <c r="AX608" i="35" s="1"/>
  <c r="AL608" i="35"/>
  <c r="AY608" i="35" s="1"/>
  <c r="AM608" i="35"/>
  <c r="AZ608" i="35" s="1"/>
  <c r="AN600" i="35"/>
  <c r="BA600" i="35" s="1"/>
  <c r="AG600" i="35"/>
  <c r="AT600" i="35" s="1"/>
  <c r="AO600" i="35"/>
  <c r="BB600" i="35" s="1"/>
  <c r="AH600" i="35"/>
  <c r="AU600" i="35" s="1"/>
  <c r="AP600" i="35"/>
  <c r="BC600" i="35" s="1"/>
  <c r="AI600" i="35"/>
  <c r="AV600" i="35" s="1"/>
  <c r="AJ600" i="35"/>
  <c r="AW600" i="35" s="1"/>
  <c r="AK600" i="35"/>
  <c r="AX600" i="35" s="1"/>
  <c r="AL600" i="35"/>
  <c r="AY600" i="35" s="1"/>
  <c r="AM600" i="35"/>
  <c r="AZ600" i="35" s="1"/>
  <c r="AG592" i="35"/>
  <c r="AT592" i="35" s="1"/>
  <c r="AO592" i="35"/>
  <c r="BB592" i="35" s="1"/>
  <c r="AI592" i="35"/>
  <c r="AV592" i="35" s="1"/>
  <c r="AJ592" i="35"/>
  <c r="AW592" i="35" s="1"/>
  <c r="AK592" i="35"/>
  <c r="AX592" i="35" s="1"/>
  <c r="AL592" i="35"/>
  <c r="AY592" i="35" s="1"/>
  <c r="AM592" i="35"/>
  <c r="AZ592" i="35" s="1"/>
  <c r="AH592" i="35"/>
  <c r="AU592" i="35" s="1"/>
  <c r="AN592" i="35"/>
  <c r="BA592" i="35" s="1"/>
  <c r="AP592" i="35"/>
  <c r="BC592" i="35" s="1"/>
  <c r="AG584" i="35"/>
  <c r="AT584" i="35" s="1"/>
  <c r="AO584" i="35"/>
  <c r="BB584" i="35" s="1"/>
  <c r="AI584" i="35"/>
  <c r="AV584" i="35" s="1"/>
  <c r="AJ584" i="35"/>
  <c r="AW584" i="35" s="1"/>
  <c r="AK584" i="35"/>
  <c r="AX584" i="35" s="1"/>
  <c r="AL584" i="35"/>
  <c r="AY584" i="35" s="1"/>
  <c r="AM584" i="35"/>
  <c r="AZ584" i="35" s="1"/>
  <c r="AH584" i="35"/>
  <c r="AU584" i="35" s="1"/>
  <c r="AN584" i="35"/>
  <c r="BA584" i="35" s="1"/>
  <c r="AP584" i="35"/>
  <c r="BC584" i="35" s="1"/>
  <c r="AG576" i="35"/>
  <c r="AT576" i="35" s="1"/>
  <c r="AO576" i="35"/>
  <c r="BB576" i="35" s="1"/>
  <c r="AI576" i="35"/>
  <c r="AV576" i="35" s="1"/>
  <c r="AJ576" i="35"/>
  <c r="AW576" i="35" s="1"/>
  <c r="AK576" i="35"/>
  <c r="AX576" i="35" s="1"/>
  <c r="AL576" i="35"/>
  <c r="AY576" i="35" s="1"/>
  <c r="AM576" i="35"/>
  <c r="AZ576" i="35" s="1"/>
  <c r="AH576" i="35"/>
  <c r="AU576" i="35" s="1"/>
  <c r="AN576" i="35"/>
  <c r="BA576" i="35" s="1"/>
  <c r="AP576" i="35"/>
  <c r="BC576" i="35" s="1"/>
  <c r="AG568" i="35"/>
  <c r="AT568" i="35" s="1"/>
  <c r="AO568" i="35"/>
  <c r="BB568" i="35" s="1"/>
  <c r="AI568" i="35"/>
  <c r="AV568" i="35" s="1"/>
  <c r="AJ568" i="35"/>
  <c r="AW568" i="35" s="1"/>
  <c r="AK568" i="35"/>
  <c r="AX568" i="35" s="1"/>
  <c r="AL568" i="35"/>
  <c r="AY568" i="35" s="1"/>
  <c r="AM568" i="35"/>
  <c r="AZ568" i="35" s="1"/>
  <c r="AH568" i="35"/>
  <c r="AU568" i="35" s="1"/>
  <c r="AN568" i="35"/>
  <c r="BA568" i="35" s="1"/>
  <c r="AP568" i="35"/>
  <c r="BC568" i="35" s="1"/>
  <c r="AG560" i="35"/>
  <c r="AT560" i="35" s="1"/>
  <c r="AO560" i="35"/>
  <c r="BB560" i="35" s="1"/>
  <c r="AI560" i="35"/>
  <c r="AV560" i="35" s="1"/>
  <c r="AJ560" i="35"/>
  <c r="AW560" i="35" s="1"/>
  <c r="AK560" i="35"/>
  <c r="AX560" i="35" s="1"/>
  <c r="AL560" i="35"/>
  <c r="AY560" i="35" s="1"/>
  <c r="AM560" i="35"/>
  <c r="AZ560" i="35" s="1"/>
  <c r="AH560" i="35"/>
  <c r="AU560" i="35" s="1"/>
  <c r="AN560" i="35"/>
  <c r="BA560" i="35" s="1"/>
  <c r="AP560" i="35"/>
  <c r="BC560" i="35" s="1"/>
  <c r="AG552" i="35"/>
  <c r="AT552" i="35" s="1"/>
  <c r="AO552" i="35"/>
  <c r="BB552" i="35" s="1"/>
  <c r="AI552" i="35"/>
  <c r="AV552" i="35" s="1"/>
  <c r="AJ552" i="35"/>
  <c r="AW552" i="35" s="1"/>
  <c r="AK552" i="35"/>
  <c r="AX552" i="35" s="1"/>
  <c r="AL552" i="35"/>
  <c r="AY552" i="35" s="1"/>
  <c r="AM552" i="35"/>
  <c r="AZ552" i="35" s="1"/>
  <c r="AH552" i="35"/>
  <c r="AU552" i="35" s="1"/>
  <c r="AN552" i="35"/>
  <c r="BA552" i="35" s="1"/>
  <c r="AP552" i="35"/>
  <c r="BC552" i="35" s="1"/>
  <c r="AG544" i="35"/>
  <c r="AT544" i="35" s="1"/>
  <c r="AO544" i="35"/>
  <c r="BB544" i="35" s="1"/>
  <c r="AI544" i="35"/>
  <c r="AV544" i="35" s="1"/>
  <c r="AJ544" i="35"/>
  <c r="AW544" i="35" s="1"/>
  <c r="AK544" i="35"/>
  <c r="AX544" i="35" s="1"/>
  <c r="AL544" i="35"/>
  <c r="AY544" i="35" s="1"/>
  <c r="AM544" i="35"/>
  <c r="AZ544" i="35" s="1"/>
  <c r="AH544" i="35"/>
  <c r="AU544" i="35" s="1"/>
  <c r="AN544" i="35"/>
  <c r="BA544" i="35" s="1"/>
  <c r="AP544" i="35"/>
  <c r="BC544" i="35" s="1"/>
  <c r="AG536" i="35"/>
  <c r="AT536" i="35" s="1"/>
  <c r="AO536" i="35"/>
  <c r="BB536" i="35" s="1"/>
  <c r="AI536" i="35"/>
  <c r="AV536" i="35" s="1"/>
  <c r="AJ536" i="35"/>
  <c r="AW536" i="35" s="1"/>
  <c r="AK536" i="35"/>
  <c r="AX536" i="35" s="1"/>
  <c r="AL536" i="35"/>
  <c r="AY536" i="35" s="1"/>
  <c r="AM536" i="35"/>
  <c r="AZ536" i="35" s="1"/>
  <c r="AH536" i="35"/>
  <c r="AU536" i="35" s="1"/>
  <c r="AN536" i="35"/>
  <c r="BA536" i="35" s="1"/>
  <c r="AP536" i="35"/>
  <c r="BC536" i="35" s="1"/>
  <c r="AG528" i="35"/>
  <c r="AT528" i="35" s="1"/>
  <c r="AO528" i="35"/>
  <c r="BB528" i="35" s="1"/>
  <c r="AI528" i="35"/>
  <c r="AV528" i="35" s="1"/>
  <c r="AJ528" i="35"/>
  <c r="AW528" i="35" s="1"/>
  <c r="AK528" i="35"/>
  <c r="AX528" i="35" s="1"/>
  <c r="AL528" i="35"/>
  <c r="AY528" i="35" s="1"/>
  <c r="AM528" i="35"/>
  <c r="AZ528" i="35" s="1"/>
  <c r="AH528" i="35"/>
  <c r="AU528" i="35" s="1"/>
  <c r="AN528" i="35"/>
  <c r="BA528" i="35" s="1"/>
  <c r="AP528" i="35"/>
  <c r="BC528" i="35" s="1"/>
  <c r="AG520" i="35"/>
  <c r="AT520" i="35" s="1"/>
  <c r="AO520" i="35"/>
  <c r="BB520" i="35" s="1"/>
  <c r="AI520" i="35"/>
  <c r="AV520" i="35" s="1"/>
  <c r="AJ520" i="35"/>
  <c r="AW520" i="35" s="1"/>
  <c r="AK520" i="35"/>
  <c r="AX520" i="35" s="1"/>
  <c r="AL520" i="35"/>
  <c r="AY520" i="35" s="1"/>
  <c r="AM520" i="35"/>
  <c r="AZ520" i="35" s="1"/>
  <c r="AH520" i="35"/>
  <c r="AU520" i="35" s="1"/>
  <c r="AN520" i="35"/>
  <c r="BA520" i="35" s="1"/>
  <c r="AP520" i="35"/>
  <c r="BC520" i="35" s="1"/>
  <c r="AG512" i="35"/>
  <c r="AT512" i="35" s="1"/>
  <c r="AO512" i="35"/>
  <c r="BB512" i="35" s="1"/>
  <c r="AI512" i="35"/>
  <c r="AV512" i="35" s="1"/>
  <c r="AJ512" i="35"/>
  <c r="AW512" i="35" s="1"/>
  <c r="AK512" i="35"/>
  <c r="AX512" i="35" s="1"/>
  <c r="AL512" i="35"/>
  <c r="AY512" i="35" s="1"/>
  <c r="AM512" i="35"/>
  <c r="AZ512" i="35" s="1"/>
  <c r="AH512" i="35"/>
  <c r="AU512" i="35" s="1"/>
  <c r="AN512" i="35"/>
  <c r="BA512" i="35" s="1"/>
  <c r="AP512" i="35"/>
  <c r="BC512" i="35" s="1"/>
  <c r="AG504" i="35"/>
  <c r="AT504" i="35" s="1"/>
  <c r="AO504" i="35"/>
  <c r="BB504" i="35" s="1"/>
  <c r="AI504" i="35"/>
  <c r="AV504" i="35" s="1"/>
  <c r="AJ504" i="35"/>
  <c r="AW504" i="35" s="1"/>
  <c r="AK504" i="35"/>
  <c r="AX504" i="35" s="1"/>
  <c r="AL504" i="35"/>
  <c r="AY504" i="35" s="1"/>
  <c r="AM504" i="35"/>
  <c r="AZ504" i="35" s="1"/>
  <c r="AH504" i="35"/>
  <c r="AU504" i="35" s="1"/>
  <c r="AN504" i="35"/>
  <c r="BA504" i="35" s="1"/>
  <c r="AP504" i="35"/>
  <c r="BC504" i="35" s="1"/>
  <c r="AG496" i="35"/>
  <c r="AT496" i="35" s="1"/>
  <c r="AO496" i="35"/>
  <c r="BB496" i="35" s="1"/>
  <c r="AH496" i="35"/>
  <c r="AU496" i="35" s="1"/>
  <c r="AP496" i="35"/>
  <c r="BC496" i="35" s="1"/>
  <c r="AI496" i="35"/>
  <c r="AV496" i="35" s="1"/>
  <c r="AJ496" i="35"/>
  <c r="AW496" i="35" s="1"/>
  <c r="AK496" i="35"/>
  <c r="AX496" i="35" s="1"/>
  <c r="AL496" i="35"/>
  <c r="AY496" i="35" s="1"/>
  <c r="AM496" i="35"/>
  <c r="AZ496" i="35" s="1"/>
  <c r="AN496" i="35"/>
  <c r="BA496" i="35" s="1"/>
  <c r="AG488" i="35"/>
  <c r="AT488" i="35" s="1"/>
  <c r="AO488" i="35"/>
  <c r="BB488" i="35" s="1"/>
  <c r="AH488" i="35"/>
  <c r="AU488" i="35" s="1"/>
  <c r="AP488" i="35"/>
  <c r="BC488" i="35" s="1"/>
  <c r="AI488" i="35"/>
  <c r="AV488" i="35" s="1"/>
  <c r="AJ488" i="35"/>
  <c r="AW488" i="35" s="1"/>
  <c r="AK488" i="35"/>
  <c r="AX488" i="35" s="1"/>
  <c r="AL488" i="35"/>
  <c r="AY488" i="35" s="1"/>
  <c r="AM488" i="35"/>
  <c r="AZ488" i="35" s="1"/>
  <c r="AN488" i="35"/>
  <c r="BA488" i="35" s="1"/>
  <c r="AG480" i="35"/>
  <c r="AT480" i="35" s="1"/>
  <c r="AO480" i="35"/>
  <c r="BB480" i="35" s="1"/>
  <c r="AH480" i="35"/>
  <c r="AU480" i="35" s="1"/>
  <c r="AP480" i="35"/>
  <c r="BC480" i="35" s="1"/>
  <c r="AI480" i="35"/>
  <c r="AV480" i="35" s="1"/>
  <c r="AJ480" i="35"/>
  <c r="AW480" i="35" s="1"/>
  <c r="AK480" i="35"/>
  <c r="AX480" i="35" s="1"/>
  <c r="AL480" i="35"/>
  <c r="AY480" i="35" s="1"/>
  <c r="AM480" i="35"/>
  <c r="AZ480" i="35" s="1"/>
  <c r="AN480" i="35"/>
  <c r="BA480" i="35" s="1"/>
  <c r="AG472" i="35"/>
  <c r="AT472" i="35" s="1"/>
  <c r="AO472" i="35"/>
  <c r="BB472" i="35" s="1"/>
  <c r="AH472" i="35"/>
  <c r="AU472" i="35" s="1"/>
  <c r="AP472" i="35"/>
  <c r="BC472" i="35" s="1"/>
  <c r="AI472" i="35"/>
  <c r="AV472" i="35" s="1"/>
  <c r="AJ472" i="35"/>
  <c r="AW472" i="35" s="1"/>
  <c r="AK472" i="35"/>
  <c r="AX472" i="35" s="1"/>
  <c r="AL472" i="35"/>
  <c r="AY472" i="35" s="1"/>
  <c r="AM472" i="35"/>
  <c r="AZ472" i="35" s="1"/>
  <c r="AN472" i="35"/>
  <c r="BA472" i="35" s="1"/>
  <c r="AG464" i="35"/>
  <c r="AT464" i="35" s="1"/>
  <c r="AO464" i="35"/>
  <c r="BB464" i="35" s="1"/>
  <c r="AH464" i="35"/>
  <c r="AU464" i="35" s="1"/>
  <c r="AP464" i="35"/>
  <c r="BC464" i="35" s="1"/>
  <c r="AI464" i="35"/>
  <c r="AV464" i="35" s="1"/>
  <c r="AJ464" i="35"/>
  <c r="AW464" i="35" s="1"/>
  <c r="AK464" i="35"/>
  <c r="AX464" i="35" s="1"/>
  <c r="AL464" i="35"/>
  <c r="AY464" i="35" s="1"/>
  <c r="AM464" i="35"/>
  <c r="AZ464" i="35" s="1"/>
  <c r="AN464" i="35"/>
  <c r="BA464" i="35" s="1"/>
  <c r="AG456" i="35"/>
  <c r="AT456" i="35" s="1"/>
  <c r="AO456" i="35"/>
  <c r="BB456" i="35" s="1"/>
  <c r="AH456" i="35"/>
  <c r="AU456" i="35" s="1"/>
  <c r="AP456" i="35"/>
  <c r="BC456" i="35" s="1"/>
  <c r="AI456" i="35"/>
  <c r="AV456" i="35" s="1"/>
  <c r="AJ456" i="35"/>
  <c r="AW456" i="35" s="1"/>
  <c r="AK456" i="35"/>
  <c r="AX456" i="35" s="1"/>
  <c r="AL456" i="35"/>
  <c r="AY456" i="35" s="1"/>
  <c r="AM456" i="35"/>
  <c r="AZ456" i="35" s="1"/>
  <c r="AN456" i="35"/>
  <c r="BA456" i="35" s="1"/>
  <c r="AG448" i="35"/>
  <c r="AT448" i="35" s="1"/>
  <c r="AO448" i="35"/>
  <c r="BB448" i="35" s="1"/>
  <c r="AH448" i="35"/>
  <c r="AU448" i="35" s="1"/>
  <c r="AP448" i="35"/>
  <c r="BC448" i="35" s="1"/>
  <c r="AI448" i="35"/>
  <c r="AV448" i="35" s="1"/>
  <c r="AJ448" i="35"/>
  <c r="AW448" i="35" s="1"/>
  <c r="AK448" i="35"/>
  <c r="AX448" i="35" s="1"/>
  <c r="AL448" i="35"/>
  <c r="AY448" i="35" s="1"/>
  <c r="AM448" i="35"/>
  <c r="AZ448" i="35" s="1"/>
  <c r="AN448" i="35"/>
  <c r="BA448" i="35" s="1"/>
  <c r="AG440" i="35"/>
  <c r="AT440" i="35" s="1"/>
  <c r="AO440" i="35"/>
  <c r="BB440" i="35" s="1"/>
  <c r="AH440" i="35"/>
  <c r="AU440" i="35" s="1"/>
  <c r="AP440" i="35"/>
  <c r="BC440" i="35" s="1"/>
  <c r="AI440" i="35"/>
  <c r="AV440" i="35" s="1"/>
  <c r="AJ440" i="35"/>
  <c r="AW440" i="35" s="1"/>
  <c r="AK440" i="35"/>
  <c r="AX440" i="35" s="1"/>
  <c r="AL440" i="35"/>
  <c r="AY440" i="35" s="1"/>
  <c r="AM440" i="35"/>
  <c r="AZ440" i="35" s="1"/>
  <c r="AN440" i="35"/>
  <c r="BA440" i="35" s="1"/>
  <c r="AG432" i="35"/>
  <c r="AT432" i="35" s="1"/>
  <c r="AO432" i="35"/>
  <c r="BB432" i="35" s="1"/>
  <c r="AH432" i="35"/>
  <c r="AU432" i="35" s="1"/>
  <c r="AP432" i="35"/>
  <c r="BC432" i="35" s="1"/>
  <c r="AI432" i="35"/>
  <c r="AV432" i="35" s="1"/>
  <c r="AJ432" i="35"/>
  <c r="AW432" i="35" s="1"/>
  <c r="AK432" i="35"/>
  <c r="AX432" i="35" s="1"/>
  <c r="AL432" i="35"/>
  <c r="AY432" i="35" s="1"/>
  <c r="AM432" i="35"/>
  <c r="AZ432" i="35" s="1"/>
  <c r="AN432" i="35"/>
  <c r="BA432" i="35" s="1"/>
  <c r="AG424" i="35"/>
  <c r="AT424" i="35" s="1"/>
  <c r="AO424" i="35"/>
  <c r="BB424" i="35" s="1"/>
  <c r="AH424" i="35"/>
  <c r="AU424" i="35" s="1"/>
  <c r="AP424" i="35"/>
  <c r="BC424" i="35" s="1"/>
  <c r="AI424" i="35"/>
  <c r="AV424" i="35" s="1"/>
  <c r="AJ424" i="35"/>
  <c r="AW424" i="35" s="1"/>
  <c r="AK424" i="35"/>
  <c r="AX424" i="35" s="1"/>
  <c r="AL424" i="35"/>
  <c r="AY424" i="35" s="1"/>
  <c r="AM424" i="35"/>
  <c r="AZ424" i="35" s="1"/>
  <c r="AN424" i="35"/>
  <c r="BA424" i="35" s="1"/>
  <c r="AG416" i="35"/>
  <c r="AT416" i="35" s="1"/>
  <c r="AO416" i="35"/>
  <c r="BB416" i="35" s="1"/>
  <c r="AH416" i="35"/>
  <c r="AU416" i="35" s="1"/>
  <c r="AP416" i="35"/>
  <c r="BC416" i="35" s="1"/>
  <c r="AI416" i="35"/>
  <c r="AV416" i="35" s="1"/>
  <c r="AJ416" i="35"/>
  <c r="AW416" i="35" s="1"/>
  <c r="AK416" i="35"/>
  <c r="AX416" i="35" s="1"/>
  <c r="AL416" i="35"/>
  <c r="AY416" i="35" s="1"/>
  <c r="AM416" i="35"/>
  <c r="AZ416" i="35" s="1"/>
  <c r="AN416" i="35"/>
  <c r="BA416" i="35" s="1"/>
  <c r="AG408" i="35"/>
  <c r="AT408" i="35" s="1"/>
  <c r="AO408" i="35"/>
  <c r="BB408" i="35" s="1"/>
  <c r="AH408" i="35"/>
  <c r="AU408" i="35" s="1"/>
  <c r="AP408" i="35"/>
  <c r="BC408" i="35" s="1"/>
  <c r="AI408" i="35"/>
  <c r="AV408" i="35" s="1"/>
  <c r="AJ408" i="35"/>
  <c r="AW408" i="35" s="1"/>
  <c r="AK408" i="35"/>
  <c r="AX408" i="35" s="1"/>
  <c r="AL408" i="35"/>
  <c r="AY408" i="35" s="1"/>
  <c r="AM408" i="35"/>
  <c r="AZ408" i="35" s="1"/>
  <c r="AN408" i="35"/>
  <c r="BA408" i="35" s="1"/>
  <c r="AG400" i="35"/>
  <c r="AT400" i="35" s="1"/>
  <c r="AO400" i="35"/>
  <c r="BB400" i="35" s="1"/>
  <c r="AH400" i="35"/>
  <c r="AU400" i="35" s="1"/>
  <c r="AP400" i="35"/>
  <c r="BC400" i="35" s="1"/>
  <c r="AI400" i="35"/>
  <c r="AV400" i="35" s="1"/>
  <c r="AJ400" i="35"/>
  <c r="AW400" i="35" s="1"/>
  <c r="AK400" i="35"/>
  <c r="AX400" i="35" s="1"/>
  <c r="AL400" i="35"/>
  <c r="AY400" i="35" s="1"/>
  <c r="AM400" i="35"/>
  <c r="AZ400" i="35" s="1"/>
  <c r="AN400" i="35"/>
  <c r="BA400" i="35" s="1"/>
  <c r="AG392" i="35"/>
  <c r="AT392" i="35" s="1"/>
  <c r="AO392" i="35"/>
  <c r="BB392" i="35" s="1"/>
  <c r="AH392" i="35"/>
  <c r="AU392" i="35" s="1"/>
  <c r="AP392" i="35"/>
  <c r="BC392" i="35" s="1"/>
  <c r="AI392" i="35"/>
  <c r="AV392" i="35" s="1"/>
  <c r="AJ392" i="35"/>
  <c r="AW392" i="35" s="1"/>
  <c r="AK392" i="35"/>
  <c r="AX392" i="35" s="1"/>
  <c r="AL392" i="35"/>
  <c r="AY392" i="35" s="1"/>
  <c r="AM392" i="35"/>
  <c r="AZ392" i="35" s="1"/>
  <c r="AN392" i="35"/>
  <c r="BA392" i="35" s="1"/>
  <c r="AG384" i="35"/>
  <c r="AT384" i="35" s="1"/>
  <c r="AO384" i="35"/>
  <c r="BB384" i="35" s="1"/>
  <c r="AH384" i="35"/>
  <c r="AU384" i="35" s="1"/>
  <c r="AP384" i="35"/>
  <c r="BC384" i="35" s="1"/>
  <c r="AI384" i="35"/>
  <c r="AV384" i="35" s="1"/>
  <c r="AJ384" i="35"/>
  <c r="AW384" i="35" s="1"/>
  <c r="AK384" i="35"/>
  <c r="AX384" i="35" s="1"/>
  <c r="AL384" i="35"/>
  <c r="AY384" i="35" s="1"/>
  <c r="AM384" i="35"/>
  <c r="AZ384" i="35" s="1"/>
  <c r="AN384" i="35"/>
  <c r="BA384" i="35" s="1"/>
  <c r="AG376" i="35"/>
  <c r="AT376" i="35" s="1"/>
  <c r="AO376" i="35"/>
  <c r="BB376" i="35" s="1"/>
  <c r="AH376" i="35"/>
  <c r="AU376" i="35" s="1"/>
  <c r="AP376" i="35"/>
  <c r="BC376" i="35" s="1"/>
  <c r="AI376" i="35"/>
  <c r="AV376" i="35" s="1"/>
  <c r="AJ376" i="35"/>
  <c r="AW376" i="35" s="1"/>
  <c r="AK376" i="35"/>
  <c r="AX376" i="35" s="1"/>
  <c r="AL376" i="35"/>
  <c r="AY376" i="35" s="1"/>
  <c r="AM376" i="35"/>
  <c r="AZ376" i="35" s="1"/>
  <c r="AN376" i="35"/>
  <c r="BA376" i="35" s="1"/>
  <c r="AG368" i="35"/>
  <c r="AT368" i="35" s="1"/>
  <c r="AO368" i="35"/>
  <c r="BB368" i="35" s="1"/>
  <c r="AH368" i="35"/>
  <c r="AU368" i="35" s="1"/>
  <c r="AP368" i="35"/>
  <c r="BC368" i="35" s="1"/>
  <c r="AI368" i="35"/>
  <c r="AV368" i="35" s="1"/>
  <c r="AJ368" i="35"/>
  <c r="AW368" i="35" s="1"/>
  <c r="AK368" i="35"/>
  <c r="AX368" i="35" s="1"/>
  <c r="AL368" i="35"/>
  <c r="AY368" i="35" s="1"/>
  <c r="AM368" i="35"/>
  <c r="AZ368" i="35" s="1"/>
  <c r="AN368" i="35"/>
  <c r="BA368" i="35" s="1"/>
  <c r="AJ360" i="35"/>
  <c r="AW360" i="35" s="1"/>
  <c r="AL360" i="35"/>
  <c r="AY360" i="35" s="1"/>
  <c r="AN360" i="35"/>
  <c r="BA360" i="35" s="1"/>
  <c r="AG360" i="35"/>
  <c r="AT360" i="35" s="1"/>
  <c r="AO360" i="35"/>
  <c r="BB360" i="35" s="1"/>
  <c r="AH360" i="35"/>
  <c r="AU360" i="35" s="1"/>
  <c r="AP360" i="35"/>
  <c r="BC360" i="35" s="1"/>
  <c r="AI360" i="35"/>
  <c r="AV360" i="35" s="1"/>
  <c r="AK360" i="35"/>
  <c r="AX360" i="35" s="1"/>
  <c r="AM360" i="35"/>
  <c r="AZ360" i="35" s="1"/>
  <c r="AJ352" i="35"/>
  <c r="AW352" i="35" s="1"/>
  <c r="AK352" i="35"/>
  <c r="AX352" i="35" s="1"/>
  <c r="AL352" i="35"/>
  <c r="AY352" i="35" s="1"/>
  <c r="AM352" i="35"/>
  <c r="AZ352" i="35" s="1"/>
  <c r="AN352" i="35"/>
  <c r="BA352" i="35" s="1"/>
  <c r="AG352" i="35"/>
  <c r="AT352" i="35" s="1"/>
  <c r="AO352" i="35"/>
  <c r="BB352" i="35" s="1"/>
  <c r="AH352" i="35"/>
  <c r="AU352" i="35" s="1"/>
  <c r="AP352" i="35"/>
  <c r="BC352" i="35" s="1"/>
  <c r="AI352" i="35"/>
  <c r="AV352" i="35" s="1"/>
  <c r="AJ344" i="35"/>
  <c r="AW344" i="35" s="1"/>
  <c r="AK344" i="35"/>
  <c r="AX344" i="35" s="1"/>
  <c r="AL344" i="35"/>
  <c r="AY344" i="35" s="1"/>
  <c r="AM344" i="35"/>
  <c r="AZ344" i="35" s="1"/>
  <c r="AN344" i="35"/>
  <c r="BA344" i="35" s="1"/>
  <c r="AG344" i="35"/>
  <c r="AT344" i="35" s="1"/>
  <c r="AO344" i="35"/>
  <c r="BB344" i="35" s="1"/>
  <c r="AH344" i="35"/>
  <c r="AU344" i="35" s="1"/>
  <c r="AP344" i="35"/>
  <c r="BC344" i="35" s="1"/>
  <c r="AI344" i="35"/>
  <c r="AV344" i="35" s="1"/>
  <c r="AJ336" i="35"/>
  <c r="AW336" i="35" s="1"/>
  <c r="AK336" i="35"/>
  <c r="AX336" i="35" s="1"/>
  <c r="AL336" i="35"/>
  <c r="AY336" i="35" s="1"/>
  <c r="AM336" i="35"/>
  <c r="AZ336" i="35" s="1"/>
  <c r="AN336" i="35"/>
  <c r="BA336" i="35" s="1"/>
  <c r="AG336" i="35"/>
  <c r="AT336" i="35" s="1"/>
  <c r="AO336" i="35"/>
  <c r="BB336" i="35" s="1"/>
  <c r="AH336" i="35"/>
  <c r="AU336" i="35" s="1"/>
  <c r="AP336" i="35"/>
  <c r="BC336" i="35" s="1"/>
  <c r="AI336" i="35"/>
  <c r="AV336" i="35" s="1"/>
  <c r="AJ328" i="35"/>
  <c r="AW328" i="35" s="1"/>
  <c r="AK328" i="35"/>
  <c r="AX328" i="35" s="1"/>
  <c r="AL328" i="35"/>
  <c r="AY328" i="35" s="1"/>
  <c r="AM328" i="35"/>
  <c r="AZ328" i="35" s="1"/>
  <c r="AN328" i="35"/>
  <c r="BA328" i="35" s="1"/>
  <c r="AG328" i="35"/>
  <c r="AT328" i="35" s="1"/>
  <c r="AO328" i="35"/>
  <c r="BB328" i="35" s="1"/>
  <c r="AH328" i="35"/>
  <c r="AU328" i="35" s="1"/>
  <c r="AP328" i="35"/>
  <c r="BC328" i="35" s="1"/>
  <c r="AI328" i="35"/>
  <c r="AV328" i="35" s="1"/>
  <c r="AJ320" i="35"/>
  <c r="AW320" i="35" s="1"/>
  <c r="AK320" i="35"/>
  <c r="AX320" i="35" s="1"/>
  <c r="AL320" i="35"/>
  <c r="AY320" i="35" s="1"/>
  <c r="AM320" i="35"/>
  <c r="AZ320" i="35" s="1"/>
  <c r="AN320" i="35"/>
  <c r="BA320" i="35" s="1"/>
  <c r="AG320" i="35"/>
  <c r="AT320" i="35" s="1"/>
  <c r="AO320" i="35"/>
  <c r="BB320" i="35" s="1"/>
  <c r="AH320" i="35"/>
  <c r="AU320" i="35" s="1"/>
  <c r="AP320" i="35"/>
  <c r="BC320" i="35" s="1"/>
  <c r="AI320" i="35"/>
  <c r="AV320" i="35" s="1"/>
  <c r="AJ312" i="35"/>
  <c r="AW312" i="35" s="1"/>
  <c r="AK312" i="35"/>
  <c r="AX312" i="35" s="1"/>
  <c r="AL312" i="35"/>
  <c r="AY312" i="35" s="1"/>
  <c r="AM312" i="35"/>
  <c r="AZ312" i="35" s="1"/>
  <c r="AN312" i="35"/>
  <c r="BA312" i="35" s="1"/>
  <c r="AG312" i="35"/>
  <c r="AT312" i="35" s="1"/>
  <c r="AO312" i="35"/>
  <c r="BB312" i="35" s="1"/>
  <c r="AH312" i="35"/>
  <c r="AU312" i="35" s="1"/>
  <c r="AP312" i="35"/>
  <c r="BC312" i="35" s="1"/>
  <c r="AI312" i="35"/>
  <c r="AV312" i="35" s="1"/>
  <c r="AJ304" i="35"/>
  <c r="AW304" i="35" s="1"/>
  <c r="AK304" i="35"/>
  <c r="AX304" i="35" s="1"/>
  <c r="AL304" i="35"/>
  <c r="AY304" i="35" s="1"/>
  <c r="AM304" i="35"/>
  <c r="AZ304" i="35" s="1"/>
  <c r="AN304" i="35"/>
  <c r="BA304" i="35" s="1"/>
  <c r="AG304" i="35"/>
  <c r="AT304" i="35" s="1"/>
  <c r="AO304" i="35"/>
  <c r="BB304" i="35" s="1"/>
  <c r="AH304" i="35"/>
  <c r="AU304" i="35" s="1"/>
  <c r="AP304" i="35"/>
  <c r="BC304" i="35" s="1"/>
  <c r="AI304" i="35"/>
  <c r="AV304" i="35" s="1"/>
  <c r="AJ296" i="35"/>
  <c r="AW296" i="35" s="1"/>
  <c r="AK296" i="35"/>
  <c r="AX296" i="35" s="1"/>
  <c r="AL296" i="35"/>
  <c r="AY296" i="35" s="1"/>
  <c r="AM296" i="35"/>
  <c r="AZ296" i="35" s="1"/>
  <c r="AN296" i="35"/>
  <c r="BA296" i="35" s="1"/>
  <c r="AG296" i="35"/>
  <c r="AT296" i="35" s="1"/>
  <c r="AO296" i="35"/>
  <c r="BB296" i="35" s="1"/>
  <c r="AH296" i="35"/>
  <c r="AU296" i="35" s="1"/>
  <c r="AP296" i="35"/>
  <c r="BC296" i="35" s="1"/>
  <c r="AI296" i="35"/>
  <c r="AV296" i="35" s="1"/>
  <c r="AJ288" i="35"/>
  <c r="AW288" i="35" s="1"/>
  <c r="AK288" i="35"/>
  <c r="AX288" i="35" s="1"/>
  <c r="AL288" i="35"/>
  <c r="AY288" i="35" s="1"/>
  <c r="AM288" i="35"/>
  <c r="AZ288" i="35" s="1"/>
  <c r="AN288" i="35"/>
  <c r="BA288" i="35" s="1"/>
  <c r="AG288" i="35"/>
  <c r="AT288" i="35" s="1"/>
  <c r="AO288" i="35"/>
  <c r="BB288" i="35" s="1"/>
  <c r="AH288" i="35"/>
  <c r="AU288" i="35" s="1"/>
  <c r="AP288" i="35"/>
  <c r="BC288" i="35" s="1"/>
  <c r="AI288" i="35"/>
  <c r="AV288" i="35" s="1"/>
  <c r="AJ280" i="35"/>
  <c r="AW280" i="35" s="1"/>
  <c r="AK280" i="35"/>
  <c r="AX280" i="35" s="1"/>
  <c r="AL280" i="35"/>
  <c r="AY280" i="35" s="1"/>
  <c r="AM280" i="35"/>
  <c r="AZ280" i="35" s="1"/>
  <c r="AN280" i="35"/>
  <c r="BA280" i="35" s="1"/>
  <c r="AG280" i="35"/>
  <c r="AT280" i="35" s="1"/>
  <c r="AO280" i="35"/>
  <c r="BB280" i="35" s="1"/>
  <c r="AH280" i="35"/>
  <c r="AU280" i="35" s="1"/>
  <c r="AP280" i="35"/>
  <c r="BC280" i="35" s="1"/>
  <c r="AI280" i="35"/>
  <c r="AV280" i="35" s="1"/>
  <c r="AJ272" i="35"/>
  <c r="AW272" i="35" s="1"/>
  <c r="AK272" i="35"/>
  <c r="AX272" i="35" s="1"/>
  <c r="AL272" i="35"/>
  <c r="AY272" i="35" s="1"/>
  <c r="AM272" i="35"/>
  <c r="AZ272" i="35" s="1"/>
  <c r="AN272" i="35"/>
  <c r="BA272" i="35" s="1"/>
  <c r="AG272" i="35"/>
  <c r="AT272" i="35" s="1"/>
  <c r="AO272" i="35"/>
  <c r="BB272" i="35" s="1"/>
  <c r="AH272" i="35"/>
  <c r="AU272" i="35" s="1"/>
  <c r="AP272" i="35"/>
  <c r="BC272" i="35" s="1"/>
  <c r="AI272" i="35"/>
  <c r="AV272" i="35" s="1"/>
  <c r="AJ264" i="35"/>
  <c r="AW264" i="35" s="1"/>
  <c r="AK264" i="35"/>
  <c r="AX264" i="35" s="1"/>
  <c r="AL264" i="35"/>
  <c r="AY264" i="35" s="1"/>
  <c r="AM264" i="35"/>
  <c r="AZ264" i="35" s="1"/>
  <c r="AN264" i="35"/>
  <c r="BA264" i="35" s="1"/>
  <c r="AG264" i="35"/>
  <c r="AT264" i="35" s="1"/>
  <c r="AO264" i="35"/>
  <c r="BB264" i="35" s="1"/>
  <c r="AH264" i="35"/>
  <c r="AU264" i="35" s="1"/>
  <c r="AP264" i="35"/>
  <c r="BC264" i="35" s="1"/>
  <c r="AI264" i="35"/>
  <c r="AV264" i="35" s="1"/>
  <c r="AJ256" i="35"/>
  <c r="AW256" i="35" s="1"/>
  <c r="AK256" i="35"/>
  <c r="AX256" i="35" s="1"/>
  <c r="AL256" i="35"/>
  <c r="AY256" i="35" s="1"/>
  <c r="AM256" i="35"/>
  <c r="AZ256" i="35" s="1"/>
  <c r="AN256" i="35"/>
  <c r="BA256" i="35" s="1"/>
  <c r="AG256" i="35"/>
  <c r="AT256" i="35" s="1"/>
  <c r="AO256" i="35"/>
  <c r="BB256" i="35" s="1"/>
  <c r="AH256" i="35"/>
  <c r="AU256" i="35" s="1"/>
  <c r="AP256" i="35"/>
  <c r="BC256" i="35" s="1"/>
  <c r="AI256" i="35"/>
  <c r="AV256" i="35" s="1"/>
  <c r="AJ248" i="35"/>
  <c r="AW248" i="35" s="1"/>
  <c r="AK248" i="35"/>
  <c r="AX248" i="35" s="1"/>
  <c r="AL248" i="35"/>
  <c r="AY248" i="35" s="1"/>
  <c r="AM248" i="35"/>
  <c r="AZ248" i="35" s="1"/>
  <c r="AN248" i="35"/>
  <c r="BA248" i="35" s="1"/>
  <c r="AG248" i="35"/>
  <c r="AT248" i="35" s="1"/>
  <c r="AO248" i="35"/>
  <c r="BB248" i="35" s="1"/>
  <c r="AH248" i="35"/>
  <c r="AU248" i="35" s="1"/>
  <c r="AP248" i="35"/>
  <c r="BC248" i="35" s="1"/>
  <c r="AI248" i="35"/>
  <c r="AV248" i="35" s="1"/>
  <c r="AJ240" i="35"/>
  <c r="AW240" i="35" s="1"/>
  <c r="AK240" i="35"/>
  <c r="AX240" i="35" s="1"/>
  <c r="AL240" i="35"/>
  <c r="AY240" i="35" s="1"/>
  <c r="AM240" i="35"/>
  <c r="AZ240" i="35" s="1"/>
  <c r="AN240" i="35"/>
  <c r="BA240" i="35" s="1"/>
  <c r="AG240" i="35"/>
  <c r="AT240" i="35" s="1"/>
  <c r="AO240" i="35"/>
  <c r="BB240" i="35" s="1"/>
  <c r="AH240" i="35"/>
  <c r="AU240" i="35" s="1"/>
  <c r="AP240" i="35"/>
  <c r="BC240" i="35" s="1"/>
  <c r="AI240" i="35"/>
  <c r="AV240" i="35" s="1"/>
  <c r="AJ232" i="35"/>
  <c r="AW232" i="35" s="1"/>
  <c r="AK232" i="35"/>
  <c r="AX232" i="35" s="1"/>
  <c r="AL232" i="35"/>
  <c r="AY232" i="35" s="1"/>
  <c r="AM232" i="35"/>
  <c r="AZ232" i="35" s="1"/>
  <c r="AN232" i="35"/>
  <c r="BA232" i="35" s="1"/>
  <c r="AG232" i="35"/>
  <c r="AT232" i="35" s="1"/>
  <c r="AO232" i="35"/>
  <c r="BB232" i="35" s="1"/>
  <c r="AH232" i="35"/>
  <c r="AU232" i="35" s="1"/>
  <c r="AP232" i="35"/>
  <c r="BC232" i="35" s="1"/>
  <c r="AI232" i="35"/>
  <c r="AV232" i="35" s="1"/>
  <c r="AJ224" i="35"/>
  <c r="AW224" i="35" s="1"/>
  <c r="AK224" i="35"/>
  <c r="AX224" i="35" s="1"/>
  <c r="AL224" i="35"/>
  <c r="AY224" i="35" s="1"/>
  <c r="AM224" i="35"/>
  <c r="AZ224" i="35" s="1"/>
  <c r="AN224" i="35"/>
  <c r="BA224" i="35" s="1"/>
  <c r="AG224" i="35"/>
  <c r="AT224" i="35" s="1"/>
  <c r="AO224" i="35"/>
  <c r="BB224" i="35" s="1"/>
  <c r="AH224" i="35"/>
  <c r="AU224" i="35" s="1"/>
  <c r="AP224" i="35"/>
  <c r="BC224" i="35" s="1"/>
  <c r="AI224" i="35"/>
  <c r="AV224" i="35" s="1"/>
  <c r="AJ216" i="35"/>
  <c r="AW216" i="35" s="1"/>
  <c r="AK216" i="35"/>
  <c r="AX216" i="35" s="1"/>
  <c r="AL216" i="35"/>
  <c r="AY216" i="35" s="1"/>
  <c r="AM216" i="35"/>
  <c r="AZ216" i="35" s="1"/>
  <c r="AN216" i="35"/>
  <c r="BA216" i="35" s="1"/>
  <c r="AG216" i="35"/>
  <c r="AT216" i="35" s="1"/>
  <c r="AO216" i="35"/>
  <c r="BB216" i="35" s="1"/>
  <c r="AH216" i="35"/>
  <c r="AU216" i="35" s="1"/>
  <c r="AP216" i="35"/>
  <c r="BC216" i="35" s="1"/>
  <c r="AI216" i="35"/>
  <c r="AV216" i="35" s="1"/>
  <c r="AJ208" i="35"/>
  <c r="AW208" i="35" s="1"/>
  <c r="AK208" i="35"/>
  <c r="AX208" i="35" s="1"/>
  <c r="AL208" i="35"/>
  <c r="AY208" i="35" s="1"/>
  <c r="AM208" i="35"/>
  <c r="AZ208" i="35" s="1"/>
  <c r="AN208" i="35"/>
  <c r="BA208" i="35" s="1"/>
  <c r="AG208" i="35"/>
  <c r="AT208" i="35" s="1"/>
  <c r="AO208" i="35"/>
  <c r="BB208" i="35" s="1"/>
  <c r="AH208" i="35"/>
  <c r="AU208" i="35" s="1"/>
  <c r="AP208" i="35"/>
  <c r="BC208" i="35" s="1"/>
  <c r="AI208" i="35"/>
  <c r="AV208" i="35" s="1"/>
  <c r="AJ200" i="35"/>
  <c r="AW200" i="35" s="1"/>
  <c r="AK200" i="35"/>
  <c r="AX200" i="35" s="1"/>
  <c r="AL200" i="35"/>
  <c r="AY200" i="35" s="1"/>
  <c r="AM200" i="35"/>
  <c r="AZ200" i="35" s="1"/>
  <c r="AN200" i="35"/>
  <c r="BA200" i="35" s="1"/>
  <c r="AG200" i="35"/>
  <c r="AT200" i="35" s="1"/>
  <c r="AO200" i="35"/>
  <c r="BB200" i="35" s="1"/>
  <c r="AH200" i="35"/>
  <c r="AU200" i="35" s="1"/>
  <c r="AP200" i="35"/>
  <c r="BC200" i="35" s="1"/>
  <c r="AI200" i="35"/>
  <c r="AV200" i="35" s="1"/>
  <c r="AJ192" i="35"/>
  <c r="AW192" i="35" s="1"/>
  <c r="AK192" i="35"/>
  <c r="AX192" i="35" s="1"/>
  <c r="AL192" i="35"/>
  <c r="AY192" i="35" s="1"/>
  <c r="AM192" i="35"/>
  <c r="AZ192" i="35" s="1"/>
  <c r="AN192" i="35"/>
  <c r="BA192" i="35" s="1"/>
  <c r="AG192" i="35"/>
  <c r="AT192" i="35" s="1"/>
  <c r="AO192" i="35"/>
  <c r="BB192" i="35" s="1"/>
  <c r="AH192" i="35"/>
  <c r="AU192" i="35" s="1"/>
  <c r="AP192" i="35"/>
  <c r="BC192" i="35" s="1"/>
  <c r="AI192" i="35"/>
  <c r="AV192" i="35" s="1"/>
  <c r="AJ184" i="35"/>
  <c r="AW184" i="35" s="1"/>
  <c r="AK184" i="35"/>
  <c r="AX184" i="35" s="1"/>
  <c r="AL184" i="35"/>
  <c r="AY184" i="35" s="1"/>
  <c r="AM184" i="35"/>
  <c r="AZ184" i="35" s="1"/>
  <c r="AN184" i="35"/>
  <c r="BA184" i="35" s="1"/>
  <c r="AG184" i="35"/>
  <c r="AT184" i="35" s="1"/>
  <c r="AO184" i="35"/>
  <c r="BB184" i="35" s="1"/>
  <c r="AH184" i="35"/>
  <c r="AU184" i="35" s="1"/>
  <c r="AP184" i="35"/>
  <c r="BC184" i="35" s="1"/>
  <c r="AI184" i="35"/>
  <c r="AV184" i="35" s="1"/>
  <c r="AJ176" i="35"/>
  <c r="AW176" i="35" s="1"/>
  <c r="AK176" i="35"/>
  <c r="AX176" i="35" s="1"/>
  <c r="AL176" i="35"/>
  <c r="AY176" i="35" s="1"/>
  <c r="AM176" i="35"/>
  <c r="AZ176" i="35" s="1"/>
  <c r="AN176" i="35"/>
  <c r="BA176" i="35" s="1"/>
  <c r="AG176" i="35"/>
  <c r="AT176" i="35" s="1"/>
  <c r="AO176" i="35"/>
  <c r="BB176" i="35" s="1"/>
  <c r="AH176" i="35"/>
  <c r="AU176" i="35" s="1"/>
  <c r="AP176" i="35"/>
  <c r="BC176" i="35" s="1"/>
  <c r="AI176" i="35"/>
  <c r="AV176" i="35" s="1"/>
  <c r="AJ168" i="35"/>
  <c r="AW168" i="35" s="1"/>
  <c r="AK168" i="35"/>
  <c r="AX168" i="35" s="1"/>
  <c r="AL168" i="35"/>
  <c r="AY168" i="35" s="1"/>
  <c r="AM168" i="35"/>
  <c r="AZ168" i="35" s="1"/>
  <c r="AN168" i="35"/>
  <c r="BA168" i="35" s="1"/>
  <c r="AG168" i="35"/>
  <c r="AT168" i="35" s="1"/>
  <c r="AO168" i="35"/>
  <c r="BB168" i="35" s="1"/>
  <c r="AH168" i="35"/>
  <c r="AU168" i="35" s="1"/>
  <c r="AP168" i="35"/>
  <c r="BC168" i="35" s="1"/>
  <c r="AI168" i="35"/>
  <c r="AV168" i="35" s="1"/>
  <c r="AJ160" i="35"/>
  <c r="AW160" i="35" s="1"/>
  <c r="AK160" i="35"/>
  <c r="AX160" i="35" s="1"/>
  <c r="AL160" i="35"/>
  <c r="AY160" i="35" s="1"/>
  <c r="AM160" i="35"/>
  <c r="AZ160" i="35" s="1"/>
  <c r="AN160" i="35"/>
  <c r="BA160" i="35" s="1"/>
  <c r="AG160" i="35"/>
  <c r="AT160" i="35" s="1"/>
  <c r="AO160" i="35"/>
  <c r="BB160" i="35" s="1"/>
  <c r="AH160" i="35"/>
  <c r="AU160" i="35" s="1"/>
  <c r="AP160" i="35"/>
  <c r="BC160" i="35" s="1"/>
  <c r="AI160" i="35"/>
  <c r="AV160" i="35" s="1"/>
  <c r="AJ152" i="35"/>
  <c r="AW152" i="35" s="1"/>
  <c r="AK152" i="35"/>
  <c r="AX152" i="35" s="1"/>
  <c r="AL152" i="35"/>
  <c r="AY152" i="35" s="1"/>
  <c r="AM152" i="35"/>
  <c r="AZ152" i="35" s="1"/>
  <c r="AN152" i="35"/>
  <c r="BA152" i="35" s="1"/>
  <c r="AG152" i="35"/>
  <c r="AT152" i="35" s="1"/>
  <c r="AO152" i="35"/>
  <c r="BB152" i="35" s="1"/>
  <c r="AH152" i="35"/>
  <c r="AU152" i="35" s="1"/>
  <c r="AP152" i="35"/>
  <c r="BC152" i="35" s="1"/>
  <c r="AI152" i="35"/>
  <c r="AV152" i="35" s="1"/>
  <c r="AJ144" i="35"/>
  <c r="AW144" i="35" s="1"/>
  <c r="AK144" i="35"/>
  <c r="AX144" i="35" s="1"/>
  <c r="AL144" i="35"/>
  <c r="AY144" i="35" s="1"/>
  <c r="AM144" i="35"/>
  <c r="AZ144" i="35" s="1"/>
  <c r="AN144" i="35"/>
  <c r="BA144" i="35" s="1"/>
  <c r="AG144" i="35"/>
  <c r="AT144" i="35" s="1"/>
  <c r="AO144" i="35"/>
  <c r="BB144" i="35" s="1"/>
  <c r="AH144" i="35"/>
  <c r="AU144" i="35" s="1"/>
  <c r="AP144" i="35"/>
  <c r="BC144" i="35" s="1"/>
  <c r="AI144" i="35"/>
  <c r="AV144" i="35" s="1"/>
  <c r="AJ136" i="35"/>
  <c r="AW136" i="35" s="1"/>
  <c r="AK136" i="35"/>
  <c r="AX136" i="35" s="1"/>
  <c r="AL136" i="35"/>
  <c r="AY136" i="35" s="1"/>
  <c r="AM136" i="35"/>
  <c r="AZ136" i="35" s="1"/>
  <c r="AN136" i="35"/>
  <c r="BA136" i="35" s="1"/>
  <c r="AG136" i="35"/>
  <c r="AT136" i="35" s="1"/>
  <c r="AO136" i="35"/>
  <c r="BB136" i="35" s="1"/>
  <c r="AH136" i="35"/>
  <c r="AU136" i="35" s="1"/>
  <c r="AP136" i="35"/>
  <c r="BC136" i="35" s="1"/>
  <c r="AI136" i="35"/>
  <c r="AV136" i="35" s="1"/>
  <c r="AJ128" i="35"/>
  <c r="AW128" i="35" s="1"/>
  <c r="AK128" i="35"/>
  <c r="AX128" i="35" s="1"/>
  <c r="AL128" i="35"/>
  <c r="AY128" i="35" s="1"/>
  <c r="AM128" i="35"/>
  <c r="AZ128" i="35" s="1"/>
  <c r="AN128" i="35"/>
  <c r="BA128" i="35" s="1"/>
  <c r="AG128" i="35"/>
  <c r="AT128" i="35" s="1"/>
  <c r="AO128" i="35"/>
  <c r="BB128" i="35" s="1"/>
  <c r="AH128" i="35"/>
  <c r="AU128" i="35" s="1"/>
  <c r="AP128" i="35"/>
  <c r="BC128" i="35" s="1"/>
  <c r="AI128" i="35"/>
  <c r="AV128" i="35" s="1"/>
  <c r="AM120" i="35"/>
  <c r="AZ120" i="35" s="1"/>
  <c r="AN120" i="35"/>
  <c r="BA120" i="35" s="1"/>
  <c r="AG120" i="35"/>
  <c r="AT120" i="35" s="1"/>
  <c r="AO120" i="35"/>
  <c r="BB120" i="35" s="1"/>
  <c r="AH120" i="35"/>
  <c r="AU120" i="35" s="1"/>
  <c r="AP120" i="35"/>
  <c r="BC120" i="35" s="1"/>
  <c r="AI120" i="35"/>
  <c r="AV120" i="35" s="1"/>
  <c r="AJ120" i="35"/>
  <c r="AW120" i="35" s="1"/>
  <c r="AK120" i="35"/>
  <c r="AX120" i="35" s="1"/>
  <c r="AL120" i="35"/>
  <c r="AY120" i="35" s="1"/>
  <c r="AM112" i="35"/>
  <c r="AZ112" i="35" s="1"/>
  <c r="AN112" i="35"/>
  <c r="BA112" i="35" s="1"/>
  <c r="AG112" i="35"/>
  <c r="AT112" i="35" s="1"/>
  <c r="AO112" i="35"/>
  <c r="BB112" i="35" s="1"/>
  <c r="AH112" i="35"/>
  <c r="AU112" i="35" s="1"/>
  <c r="AP112" i="35"/>
  <c r="BC112" i="35" s="1"/>
  <c r="AI112" i="35"/>
  <c r="AV112" i="35" s="1"/>
  <c r="AJ112" i="35"/>
  <c r="AW112" i="35" s="1"/>
  <c r="AK112" i="35"/>
  <c r="AX112" i="35" s="1"/>
  <c r="AL112" i="35"/>
  <c r="AY112" i="35" s="1"/>
  <c r="AM104" i="35"/>
  <c r="AZ104" i="35" s="1"/>
  <c r="AN104" i="35"/>
  <c r="BA104" i="35" s="1"/>
  <c r="AG104" i="35"/>
  <c r="AT104" i="35" s="1"/>
  <c r="AO104" i="35"/>
  <c r="BB104" i="35" s="1"/>
  <c r="AH104" i="35"/>
  <c r="AU104" i="35" s="1"/>
  <c r="AP104" i="35"/>
  <c r="BC104" i="35" s="1"/>
  <c r="AI104" i="35"/>
  <c r="AV104" i="35" s="1"/>
  <c r="AJ104" i="35"/>
  <c r="AW104" i="35" s="1"/>
  <c r="AK104" i="35"/>
  <c r="AX104" i="35" s="1"/>
  <c r="AL104" i="35"/>
  <c r="AY104" i="35" s="1"/>
  <c r="AM96" i="35"/>
  <c r="AZ96" i="35" s="1"/>
  <c r="AN96" i="35"/>
  <c r="BA96" i="35" s="1"/>
  <c r="AG96" i="35"/>
  <c r="AT96" i="35" s="1"/>
  <c r="AO96" i="35"/>
  <c r="BB96" i="35" s="1"/>
  <c r="AH96" i="35"/>
  <c r="AU96" i="35" s="1"/>
  <c r="AP96" i="35"/>
  <c r="BC96" i="35" s="1"/>
  <c r="AI96" i="35"/>
  <c r="AV96" i="35" s="1"/>
  <c r="AJ96" i="35"/>
  <c r="AW96" i="35" s="1"/>
  <c r="AK96" i="35"/>
  <c r="AX96" i="35" s="1"/>
  <c r="AL96" i="35"/>
  <c r="AY96" i="35" s="1"/>
  <c r="AM88" i="35"/>
  <c r="AZ88" i="35" s="1"/>
  <c r="AN88" i="35"/>
  <c r="BA88" i="35" s="1"/>
  <c r="AG88" i="35"/>
  <c r="AT88" i="35" s="1"/>
  <c r="AO88" i="35"/>
  <c r="BB88" i="35" s="1"/>
  <c r="AH88" i="35"/>
  <c r="AU88" i="35" s="1"/>
  <c r="AP88" i="35"/>
  <c r="BC88" i="35" s="1"/>
  <c r="AI88" i="35"/>
  <c r="AV88" i="35" s="1"/>
  <c r="AJ88" i="35"/>
  <c r="AW88" i="35" s="1"/>
  <c r="AK88" i="35"/>
  <c r="AX88" i="35" s="1"/>
  <c r="AL88" i="35"/>
  <c r="AY88" i="35" s="1"/>
  <c r="AM80" i="35"/>
  <c r="AZ80" i="35" s="1"/>
  <c r="AN80" i="35"/>
  <c r="BA80" i="35" s="1"/>
  <c r="AG80" i="35"/>
  <c r="AT80" i="35" s="1"/>
  <c r="AO80" i="35"/>
  <c r="BB80" i="35" s="1"/>
  <c r="AH80" i="35"/>
  <c r="AU80" i="35" s="1"/>
  <c r="AP80" i="35"/>
  <c r="BC80" i="35" s="1"/>
  <c r="AI80" i="35"/>
  <c r="AV80" i="35" s="1"/>
  <c r="AJ80" i="35"/>
  <c r="AW80" i="35" s="1"/>
  <c r="AK80" i="35"/>
  <c r="AX80" i="35" s="1"/>
  <c r="AL80" i="35"/>
  <c r="AY80" i="35" s="1"/>
  <c r="AM72" i="35"/>
  <c r="AZ72" i="35" s="1"/>
  <c r="AN72" i="35"/>
  <c r="BA72" i="35" s="1"/>
  <c r="AG72" i="35"/>
  <c r="AT72" i="35" s="1"/>
  <c r="AO72" i="35"/>
  <c r="BB72" i="35" s="1"/>
  <c r="AH72" i="35"/>
  <c r="AU72" i="35" s="1"/>
  <c r="AP72" i="35"/>
  <c r="BC72" i="35" s="1"/>
  <c r="AI72" i="35"/>
  <c r="AV72" i="35" s="1"/>
  <c r="AJ72" i="35"/>
  <c r="AW72" i="35" s="1"/>
  <c r="AK72" i="35"/>
  <c r="AX72" i="35" s="1"/>
  <c r="AL72" i="35"/>
  <c r="AY72" i="35" s="1"/>
  <c r="AM64" i="35"/>
  <c r="AZ64" i="35" s="1"/>
  <c r="AN64" i="35"/>
  <c r="BA64" i="35" s="1"/>
  <c r="AG64" i="35"/>
  <c r="AT64" i="35" s="1"/>
  <c r="AO64" i="35"/>
  <c r="BB64" i="35" s="1"/>
  <c r="AH64" i="35"/>
  <c r="AU64" i="35" s="1"/>
  <c r="AP64" i="35"/>
  <c r="BC64" i="35" s="1"/>
  <c r="AI64" i="35"/>
  <c r="AV64" i="35" s="1"/>
  <c r="AJ64" i="35"/>
  <c r="AW64" i="35" s="1"/>
  <c r="AK64" i="35"/>
  <c r="AX64" i="35" s="1"/>
  <c r="AL64" i="35"/>
  <c r="AY64" i="35" s="1"/>
  <c r="AM56" i="35"/>
  <c r="AZ56" i="35" s="1"/>
  <c r="AN56" i="35"/>
  <c r="BA56" i="35" s="1"/>
  <c r="AG56" i="35"/>
  <c r="AT56" i="35" s="1"/>
  <c r="AO56" i="35"/>
  <c r="BB56" i="35" s="1"/>
  <c r="AH56" i="35"/>
  <c r="AU56" i="35" s="1"/>
  <c r="AP56" i="35"/>
  <c r="BC56" i="35" s="1"/>
  <c r="AI56" i="35"/>
  <c r="AV56" i="35" s="1"/>
  <c r="AJ56" i="35"/>
  <c r="AW56" i="35" s="1"/>
  <c r="AK56" i="35"/>
  <c r="AX56" i="35" s="1"/>
  <c r="AL56" i="35"/>
  <c r="AY56" i="35" s="1"/>
  <c r="AM48" i="35"/>
  <c r="AZ48" i="35" s="1"/>
  <c r="AN48" i="35"/>
  <c r="BA48" i="35" s="1"/>
  <c r="AG48" i="35"/>
  <c r="AT48" i="35" s="1"/>
  <c r="AO48" i="35"/>
  <c r="BB48" i="35" s="1"/>
  <c r="AH48" i="35"/>
  <c r="AU48" i="35" s="1"/>
  <c r="AP48" i="35"/>
  <c r="BC48" i="35" s="1"/>
  <c r="AI48" i="35"/>
  <c r="AV48" i="35" s="1"/>
  <c r="AJ48" i="35"/>
  <c r="AW48" i="35" s="1"/>
  <c r="AK48" i="35"/>
  <c r="AX48" i="35" s="1"/>
  <c r="AL48" i="35"/>
  <c r="AY48" i="35" s="1"/>
  <c r="AM40" i="35"/>
  <c r="AZ40" i="35" s="1"/>
  <c r="AN40" i="35"/>
  <c r="BA40" i="35" s="1"/>
  <c r="AG40" i="35"/>
  <c r="AT40" i="35" s="1"/>
  <c r="AO40" i="35"/>
  <c r="BB40" i="35" s="1"/>
  <c r="AH40" i="35"/>
  <c r="AU40" i="35" s="1"/>
  <c r="AP40" i="35"/>
  <c r="BC40" i="35" s="1"/>
  <c r="AI40" i="35"/>
  <c r="AV40" i="35" s="1"/>
  <c r="AJ40" i="35"/>
  <c r="AW40" i="35" s="1"/>
  <c r="AK40" i="35"/>
  <c r="AX40" i="35" s="1"/>
  <c r="AL40" i="35"/>
  <c r="AY40" i="35" s="1"/>
  <c r="AM32" i="35"/>
  <c r="AZ32" i="35" s="1"/>
  <c r="AN32" i="35"/>
  <c r="BA32" i="35" s="1"/>
  <c r="AG32" i="35"/>
  <c r="AT32" i="35" s="1"/>
  <c r="AO32" i="35"/>
  <c r="BB32" i="35" s="1"/>
  <c r="AH32" i="35"/>
  <c r="AU32" i="35" s="1"/>
  <c r="AP32" i="35"/>
  <c r="BC32" i="35" s="1"/>
  <c r="AI32" i="35"/>
  <c r="AV32" i="35" s="1"/>
  <c r="AJ32" i="35"/>
  <c r="AW32" i="35" s="1"/>
  <c r="AK32" i="35"/>
  <c r="AX32" i="35" s="1"/>
  <c r="AL32" i="35"/>
  <c r="AY32" i="35" s="1"/>
  <c r="AM24" i="35"/>
  <c r="AZ24" i="35" s="1"/>
  <c r="AN24" i="35"/>
  <c r="BA24" i="35" s="1"/>
  <c r="AG24" i="35"/>
  <c r="AT24" i="35" s="1"/>
  <c r="AO24" i="35"/>
  <c r="BB24" i="35" s="1"/>
  <c r="AH24" i="35"/>
  <c r="AU24" i="35" s="1"/>
  <c r="AP24" i="35"/>
  <c r="BC24" i="35" s="1"/>
  <c r="AI24" i="35"/>
  <c r="AV24" i="35" s="1"/>
  <c r="AJ24" i="35"/>
  <c r="AW24" i="35" s="1"/>
  <c r="AK24" i="35"/>
  <c r="AX24" i="35" s="1"/>
  <c r="AL24" i="35"/>
  <c r="AY24" i="35" s="1"/>
  <c r="AM16" i="35"/>
  <c r="AZ16" i="35" s="1"/>
  <c r="AN16" i="35"/>
  <c r="BA16" i="35" s="1"/>
  <c r="AG16" i="35"/>
  <c r="AT16" i="35" s="1"/>
  <c r="AO16" i="35"/>
  <c r="BB16" i="35" s="1"/>
  <c r="AH16" i="35"/>
  <c r="AU16" i="35" s="1"/>
  <c r="AP16" i="35"/>
  <c r="BC16" i="35" s="1"/>
  <c r="AI16" i="35"/>
  <c r="AV16" i="35" s="1"/>
  <c r="AJ16" i="35"/>
  <c r="AW16" i="35" s="1"/>
  <c r="AK16" i="35"/>
  <c r="AX16" i="35" s="1"/>
  <c r="AL16" i="35"/>
  <c r="AY16" i="35" s="1"/>
  <c r="AM8" i="35"/>
  <c r="AZ8" i="35" s="1"/>
  <c r="AN8" i="35"/>
  <c r="BA8" i="35" s="1"/>
  <c r="AG8" i="35"/>
  <c r="AT8" i="35" s="1"/>
  <c r="AO8" i="35"/>
  <c r="BB8" i="35" s="1"/>
  <c r="AH8" i="35"/>
  <c r="AU8" i="35" s="1"/>
  <c r="AP8" i="35"/>
  <c r="BC8" i="35" s="1"/>
  <c r="AI8" i="35"/>
  <c r="AV8" i="35" s="1"/>
  <c r="AJ8" i="35"/>
  <c r="AW8" i="35" s="1"/>
  <c r="AK8" i="35"/>
  <c r="AX8" i="35" s="1"/>
  <c r="AL8" i="35"/>
  <c r="AY8" i="35" s="1"/>
  <c r="AJ1575" i="35"/>
  <c r="AW1575" i="35" s="1"/>
  <c r="AK1575" i="35"/>
  <c r="AX1575" i="35" s="1"/>
  <c r="AL1575" i="35"/>
  <c r="AY1575" i="35" s="1"/>
  <c r="AM1575" i="35"/>
  <c r="AZ1575" i="35" s="1"/>
  <c r="AN1575" i="35"/>
  <c r="BA1575" i="35" s="1"/>
  <c r="AG1575" i="35"/>
  <c r="AT1575" i="35" s="1"/>
  <c r="AO1575" i="35"/>
  <c r="BB1575" i="35" s="1"/>
  <c r="AH1575" i="35"/>
  <c r="AU1575" i="35" s="1"/>
  <c r="AP1575" i="35"/>
  <c r="BC1575" i="35" s="1"/>
  <c r="AI1575" i="35"/>
  <c r="AV1575" i="35" s="1"/>
  <c r="AJ1567" i="35"/>
  <c r="AW1567" i="35" s="1"/>
  <c r="AK1567" i="35"/>
  <c r="AX1567" i="35" s="1"/>
  <c r="AL1567" i="35"/>
  <c r="AY1567" i="35" s="1"/>
  <c r="AM1567" i="35"/>
  <c r="AZ1567" i="35" s="1"/>
  <c r="AN1567" i="35"/>
  <c r="BA1567" i="35" s="1"/>
  <c r="AG1567" i="35"/>
  <c r="AT1567" i="35" s="1"/>
  <c r="AO1567" i="35"/>
  <c r="BB1567" i="35" s="1"/>
  <c r="AH1567" i="35"/>
  <c r="AU1567" i="35" s="1"/>
  <c r="AP1567" i="35"/>
  <c r="BC1567" i="35" s="1"/>
  <c r="AI1567" i="35"/>
  <c r="AV1567" i="35" s="1"/>
  <c r="AJ1559" i="35"/>
  <c r="AW1559" i="35" s="1"/>
  <c r="AK1559" i="35"/>
  <c r="AX1559" i="35" s="1"/>
  <c r="AL1559" i="35"/>
  <c r="AY1559" i="35" s="1"/>
  <c r="AM1559" i="35"/>
  <c r="AZ1559" i="35" s="1"/>
  <c r="AN1559" i="35"/>
  <c r="BA1559" i="35" s="1"/>
  <c r="AG1559" i="35"/>
  <c r="AT1559" i="35" s="1"/>
  <c r="AO1559" i="35"/>
  <c r="BB1559" i="35" s="1"/>
  <c r="AH1559" i="35"/>
  <c r="AU1559" i="35" s="1"/>
  <c r="AP1559" i="35"/>
  <c r="BC1559" i="35" s="1"/>
  <c r="AI1559" i="35"/>
  <c r="AV1559" i="35" s="1"/>
  <c r="AJ1551" i="35"/>
  <c r="AW1551" i="35" s="1"/>
  <c r="AK1551" i="35"/>
  <c r="AX1551" i="35" s="1"/>
  <c r="AL1551" i="35"/>
  <c r="AY1551" i="35" s="1"/>
  <c r="AM1551" i="35"/>
  <c r="AZ1551" i="35" s="1"/>
  <c r="AN1551" i="35"/>
  <c r="BA1551" i="35" s="1"/>
  <c r="AG1551" i="35"/>
  <c r="AT1551" i="35" s="1"/>
  <c r="AO1551" i="35"/>
  <c r="BB1551" i="35" s="1"/>
  <c r="AH1551" i="35"/>
  <c r="AU1551" i="35" s="1"/>
  <c r="AP1551" i="35"/>
  <c r="BC1551" i="35" s="1"/>
  <c r="AI1551" i="35"/>
  <c r="AV1551" i="35" s="1"/>
  <c r="AJ1543" i="35"/>
  <c r="AW1543" i="35" s="1"/>
  <c r="AK1543" i="35"/>
  <c r="AX1543" i="35" s="1"/>
  <c r="AL1543" i="35"/>
  <c r="AY1543" i="35" s="1"/>
  <c r="AM1543" i="35"/>
  <c r="AZ1543" i="35" s="1"/>
  <c r="AN1543" i="35"/>
  <c r="BA1543" i="35" s="1"/>
  <c r="AG1543" i="35"/>
  <c r="AT1543" i="35" s="1"/>
  <c r="AO1543" i="35"/>
  <c r="BB1543" i="35" s="1"/>
  <c r="AH1543" i="35"/>
  <c r="AU1543" i="35" s="1"/>
  <c r="AP1543" i="35"/>
  <c r="BC1543" i="35" s="1"/>
  <c r="AI1543" i="35"/>
  <c r="AV1543" i="35" s="1"/>
  <c r="AJ1535" i="35"/>
  <c r="AW1535" i="35" s="1"/>
  <c r="AK1535" i="35"/>
  <c r="AX1535" i="35" s="1"/>
  <c r="AL1535" i="35"/>
  <c r="AY1535" i="35" s="1"/>
  <c r="AM1535" i="35"/>
  <c r="AZ1535" i="35" s="1"/>
  <c r="AN1535" i="35"/>
  <c r="BA1535" i="35" s="1"/>
  <c r="AG1535" i="35"/>
  <c r="AT1535" i="35" s="1"/>
  <c r="AO1535" i="35"/>
  <c r="BB1535" i="35" s="1"/>
  <c r="AH1535" i="35"/>
  <c r="AU1535" i="35" s="1"/>
  <c r="AP1535" i="35"/>
  <c r="BC1535" i="35" s="1"/>
  <c r="AI1535" i="35"/>
  <c r="AV1535" i="35" s="1"/>
  <c r="AJ1527" i="35"/>
  <c r="AW1527" i="35" s="1"/>
  <c r="AK1527" i="35"/>
  <c r="AX1527" i="35" s="1"/>
  <c r="AL1527" i="35"/>
  <c r="AY1527" i="35" s="1"/>
  <c r="AM1527" i="35"/>
  <c r="AZ1527" i="35" s="1"/>
  <c r="AN1527" i="35"/>
  <c r="BA1527" i="35" s="1"/>
  <c r="AG1527" i="35"/>
  <c r="AT1527" i="35" s="1"/>
  <c r="AO1527" i="35"/>
  <c r="BB1527" i="35" s="1"/>
  <c r="AH1527" i="35"/>
  <c r="AU1527" i="35" s="1"/>
  <c r="AP1527" i="35"/>
  <c r="BC1527" i="35" s="1"/>
  <c r="AI1527" i="35"/>
  <c r="AV1527" i="35" s="1"/>
  <c r="AJ1519" i="35"/>
  <c r="AW1519" i="35" s="1"/>
  <c r="AK1519" i="35"/>
  <c r="AX1519" i="35" s="1"/>
  <c r="AL1519" i="35"/>
  <c r="AY1519" i="35" s="1"/>
  <c r="AM1519" i="35"/>
  <c r="AZ1519" i="35" s="1"/>
  <c r="AN1519" i="35"/>
  <c r="BA1519" i="35" s="1"/>
  <c r="AG1519" i="35"/>
  <c r="AT1519" i="35" s="1"/>
  <c r="AO1519" i="35"/>
  <c r="BB1519" i="35" s="1"/>
  <c r="AH1519" i="35"/>
  <c r="AU1519" i="35" s="1"/>
  <c r="AP1519" i="35"/>
  <c r="BC1519" i="35" s="1"/>
  <c r="AI1519" i="35"/>
  <c r="AV1519" i="35" s="1"/>
  <c r="AJ1511" i="35"/>
  <c r="AW1511" i="35" s="1"/>
  <c r="AK1511" i="35"/>
  <c r="AX1511" i="35" s="1"/>
  <c r="AL1511" i="35"/>
  <c r="AY1511" i="35" s="1"/>
  <c r="AM1511" i="35"/>
  <c r="AZ1511" i="35" s="1"/>
  <c r="AN1511" i="35"/>
  <c r="BA1511" i="35" s="1"/>
  <c r="AG1511" i="35"/>
  <c r="AT1511" i="35" s="1"/>
  <c r="AO1511" i="35"/>
  <c r="BB1511" i="35" s="1"/>
  <c r="AH1511" i="35"/>
  <c r="AU1511" i="35" s="1"/>
  <c r="AP1511" i="35"/>
  <c r="BC1511" i="35" s="1"/>
  <c r="AI1511" i="35"/>
  <c r="AV1511" i="35" s="1"/>
  <c r="AJ1503" i="35"/>
  <c r="AW1503" i="35" s="1"/>
  <c r="AK1503" i="35"/>
  <c r="AX1503" i="35" s="1"/>
  <c r="AL1503" i="35"/>
  <c r="AY1503" i="35" s="1"/>
  <c r="AM1503" i="35"/>
  <c r="AZ1503" i="35" s="1"/>
  <c r="AN1503" i="35"/>
  <c r="BA1503" i="35" s="1"/>
  <c r="AG1503" i="35"/>
  <c r="AT1503" i="35" s="1"/>
  <c r="AO1503" i="35"/>
  <c r="BB1503" i="35" s="1"/>
  <c r="AH1503" i="35"/>
  <c r="AU1503" i="35" s="1"/>
  <c r="AP1503" i="35"/>
  <c r="BC1503" i="35" s="1"/>
  <c r="AI1503" i="35"/>
  <c r="AV1503" i="35" s="1"/>
  <c r="AJ1495" i="35"/>
  <c r="AW1495" i="35" s="1"/>
  <c r="AK1495" i="35"/>
  <c r="AX1495" i="35" s="1"/>
  <c r="AL1495" i="35"/>
  <c r="AY1495" i="35" s="1"/>
  <c r="AM1495" i="35"/>
  <c r="AZ1495" i="35" s="1"/>
  <c r="AN1495" i="35"/>
  <c r="BA1495" i="35" s="1"/>
  <c r="AG1495" i="35"/>
  <c r="AT1495" i="35" s="1"/>
  <c r="AO1495" i="35"/>
  <c r="BB1495" i="35" s="1"/>
  <c r="AH1495" i="35"/>
  <c r="AU1495" i="35" s="1"/>
  <c r="AP1495" i="35"/>
  <c r="BC1495" i="35" s="1"/>
  <c r="AI1495" i="35"/>
  <c r="AV1495" i="35" s="1"/>
  <c r="AJ1487" i="35"/>
  <c r="AW1487" i="35" s="1"/>
  <c r="AK1487" i="35"/>
  <c r="AX1487" i="35" s="1"/>
  <c r="AL1487" i="35"/>
  <c r="AY1487" i="35" s="1"/>
  <c r="AM1487" i="35"/>
  <c r="AZ1487" i="35" s="1"/>
  <c r="AN1487" i="35"/>
  <c r="BA1487" i="35" s="1"/>
  <c r="AG1487" i="35"/>
  <c r="AT1487" i="35" s="1"/>
  <c r="AO1487" i="35"/>
  <c r="BB1487" i="35" s="1"/>
  <c r="AH1487" i="35"/>
  <c r="AU1487" i="35" s="1"/>
  <c r="AP1487" i="35"/>
  <c r="BC1487" i="35" s="1"/>
  <c r="AI1487" i="35"/>
  <c r="AV1487" i="35" s="1"/>
  <c r="AJ1479" i="35"/>
  <c r="AW1479" i="35" s="1"/>
  <c r="AK1479" i="35"/>
  <c r="AX1479" i="35" s="1"/>
  <c r="AL1479" i="35"/>
  <c r="AY1479" i="35" s="1"/>
  <c r="AM1479" i="35"/>
  <c r="AZ1479" i="35" s="1"/>
  <c r="AN1479" i="35"/>
  <c r="BA1479" i="35" s="1"/>
  <c r="AG1479" i="35"/>
  <c r="AT1479" i="35" s="1"/>
  <c r="AO1479" i="35"/>
  <c r="BB1479" i="35" s="1"/>
  <c r="AH1479" i="35"/>
  <c r="AU1479" i="35" s="1"/>
  <c r="AP1479" i="35"/>
  <c r="BC1479" i="35" s="1"/>
  <c r="AI1479" i="35"/>
  <c r="AV1479" i="35" s="1"/>
  <c r="AJ1471" i="35"/>
  <c r="AW1471" i="35" s="1"/>
  <c r="AK1471" i="35"/>
  <c r="AX1471" i="35" s="1"/>
  <c r="AL1471" i="35"/>
  <c r="AY1471" i="35" s="1"/>
  <c r="AM1471" i="35"/>
  <c r="AZ1471" i="35" s="1"/>
  <c r="AN1471" i="35"/>
  <c r="BA1471" i="35" s="1"/>
  <c r="AG1471" i="35"/>
  <c r="AT1471" i="35" s="1"/>
  <c r="AO1471" i="35"/>
  <c r="BB1471" i="35" s="1"/>
  <c r="AH1471" i="35"/>
  <c r="AU1471" i="35" s="1"/>
  <c r="AP1471" i="35"/>
  <c r="BC1471" i="35" s="1"/>
  <c r="AI1471" i="35"/>
  <c r="AV1471" i="35" s="1"/>
  <c r="AJ1463" i="35"/>
  <c r="AW1463" i="35" s="1"/>
  <c r="AK1463" i="35"/>
  <c r="AX1463" i="35" s="1"/>
  <c r="AL1463" i="35"/>
  <c r="AY1463" i="35" s="1"/>
  <c r="AM1463" i="35"/>
  <c r="AZ1463" i="35" s="1"/>
  <c r="AN1463" i="35"/>
  <c r="BA1463" i="35" s="1"/>
  <c r="AG1463" i="35"/>
  <c r="AT1463" i="35" s="1"/>
  <c r="AO1463" i="35"/>
  <c r="BB1463" i="35" s="1"/>
  <c r="AH1463" i="35"/>
  <c r="AU1463" i="35" s="1"/>
  <c r="AP1463" i="35"/>
  <c r="BC1463" i="35" s="1"/>
  <c r="AI1463" i="35"/>
  <c r="AV1463" i="35" s="1"/>
  <c r="AJ1455" i="35"/>
  <c r="AW1455" i="35" s="1"/>
  <c r="AK1455" i="35"/>
  <c r="AX1455" i="35" s="1"/>
  <c r="AL1455" i="35"/>
  <c r="AY1455" i="35" s="1"/>
  <c r="AM1455" i="35"/>
  <c r="AZ1455" i="35" s="1"/>
  <c r="AN1455" i="35"/>
  <c r="BA1455" i="35" s="1"/>
  <c r="AG1455" i="35"/>
  <c r="AT1455" i="35" s="1"/>
  <c r="AO1455" i="35"/>
  <c r="BB1455" i="35" s="1"/>
  <c r="AH1455" i="35"/>
  <c r="AU1455" i="35" s="1"/>
  <c r="AP1455" i="35"/>
  <c r="BC1455" i="35" s="1"/>
  <c r="AI1455" i="35"/>
  <c r="AV1455" i="35" s="1"/>
  <c r="AJ1447" i="35"/>
  <c r="AW1447" i="35" s="1"/>
  <c r="AK1447" i="35"/>
  <c r="AX1447" i="35" s="1"/>
  <c r="AL1447" i="35"/>
  <c r="AY1447" i="35" s="1"/>
  <c r="AM1447" i="35"/>
  <c r="AZ1447" i="35" s="1"/>
  <c r="AN1447" i="35"/>
  <c r="BA1447" i="35" s="1"/>
  <c r="AG1447" i="35"/>
  <c r="AT1447" i="35" s="1"/>
  <c r="AO1447" i="35"/>
  <c r="BB1447" i="35" s="1"/>
  <c r="AH1447" i="35"/>
  <c r="AU1447" i="35" s="1"/>
  <c r="AP1447" i="35"/>
  <c r="BC1447" i="35" s="1"/>
  <c r="AI1447" i="35"/>
  <c r="AV1447" i="35" s="1"/>
  <c r="AJ1439" i="35"/>
  <c r="AW1439" i="35" s="1"/>
  <c r="AK1439" i="35"/>
  <c r="AX1439" i="35" s="1"/>
  <c r="AL1439" i="35"/>
  <c r="AY1439" i="35" s="1"/>
  <c r="AM1439" i="35"/>
  <c r="AZ1439" i="35" s="1"/>
  <c r="AN1439" i="35"/>
  <c r="BA1439" i="35" s="1"/>
  <c r="AG1439" i="35"/>
  <c r="AT1439" i="35" s="1"/>
  <c r="AO1439" i="35"/>
  <c r="BB1439" i="35" s="1"/>
  <c r="AH1439" i="35"/>
  <c r="AU1439" i="35" s="1"/>
  <c r="AP1439" i="35"/>
  <c r="BC1439" i="35" s="1"/>
  <c r="AI1439" i="35"/>
  <c r="AV1439" i="35" s="1"/>
  <c r="AJ1431" i="35"/>
  <c r="AW1431" i="35" s="1"/>
  <c r="AK1431" i="35"/>
  <c r="AX1431" i="35" s="1"/>
  <c r="AL1431" i="35"/>
  <c r="AY1431" i="35" s="1"/>
  <c r="AM1431" i="35"/>
  <c r="AZ1431" i="35" s="1"/>
  <c r="AN1431" i="35"/>
  <c r="BA1431" i="35" s="1"/>
  <c r="AG1431" i="35"/>
  <c r="AT1431" i="35" s="1"/>
  <c r="AO1431" i="35"/>
  <c r="BB1431" i="35" s="1"/>
  <c r="AH1431" i="35"/>
  <c r="AU1431" i="35" s="1"/>
  <c r="AP1431" i="35"/>
  <c r="BC1431" i="35" s="1"/>
  <c r="AI1431" i="35"/>
  <c r="AV1431" i="35" s="1"/>
  <c r="AJ1423" i="35"/>
  <c r="AW1423" i="35" s="1"/>
  <c r="AK1423" i="35"/>
  <c r="AX1423" i="35" s="1"/>
  <c r="AL1423" i="35"/>
  <c r="AY1423" i="35" s="1"/>
  <c r="AM1423" i="35"/>
  <c r="AZ1423" i="35" s="1"/>
  <c r="AN1423" i="35"/>
  <c r="BA1423" i="35" s="1"/>
  <c r="AG1423" i="35"/>
  <c r="AT1423" i="35" s="1"/>
  <c r="AO1423" i="35"/>
  <c r="BB1423" i="35" s="1"/>
  <c r="AH1423" i="35"/>
  <c r="AU1423" i="35" s="1"/>
  <c r="AP1423" i="35"/>
  <c r="BC1423" i="35" s="1"/>
  <c r="AI1423" i="35"/>
  <c r="AV1423" i="35" s="1"/>
  <c r="AJ1415" i="35"/>
  <c r="AW1415" i="35" s="1"/>
  <c r="AK1415" i="35"/>
  <c r="AX1415" i="35" s="1"/>
  <c r="AL1415" i="35"/>
  <c r="AY1415" i="35" s="1"/>
  <c r="AM1415" i="35"/>
  <c r="AZ1415" i="35" s="1"/>
  <c r="AN1415" i="35"/>
  <c r="BA1415" i="35" s="1"/>
  <c r="AG1415" i="35"/>
  <c r="AT1415" i="35" s="1"/>
  <c r="AO1415" i="35"/>
  <c r="BB1415" i="35" s="1"/>
  <c r="AH1415" i="35"/>
  <c r="AU1415" i="35" s="1"/>
  <c r="AP1415" i="35"/>
  <c r="BC1415" i="35" s="1"/>
  <c r="AI1415" i="35"/>
  <c r="AV1415" i="35" s="1"/>
  <c r="AJ1407" i="35"/>
  <c r="AW1407" i="35" s="1"/>
  <c r="AK1407" i="35"/>
  <c r="AX1407" i="35" s="1"/>
  <c r="AL1407" i="35"/>
  <c r="AY1407" i="35" s="1"/>
  <c r="AM1407" i="35"/>
  <c r="AZ1407" i="35" s="1"/>
  <c r="AN1407" i="35"/>
  <c r="BA1407" i="35" s="1"/>
  <c r="AG1407" i="35"/>
  <c r="AT1407" i="35" s="1"/>
  <c r="AO1407" i="35"/>
  <c r="BB1407" i="35" s="1"/>
  <c r="AH1407" i="35"/>
  <c r="AU1407" i="35" s="1"/>
  <c r="AP1407" i="35"/>
  <c r="BC1407" i="35" s="1"/>
  <c r="AI1407" i="35"/>
  <c r="AV1407" i="35" s="1"/>
  <c r="AJ1399" i="35"/>
  <c r="AW1399" i="35" s="1"/>
  <c r="AK1399" i="35"/>
  <c r="AX1399" i="35" s="1"/>
  <c r="AL1399" i="35"/>
  <c r="AY1399" i="35" s="1"/>
  <c r="AM1399" i="35"/>
  <c r="AZ1399" i="35" s="1"/>
  <c r="AN1399" i="35"/>
  <c r="BA1399" i="35" s="1"/>
  <c r="AG1399" i="35"/>
  <c r="AT1399" i="35" s="1"/>
  <c r="AO1399" i="35"/>
  <c r="BB1399" i="35" s="1"/>
  <c r="AH1399" i="35"/>
  <c r="AU1399" i="35" s="1"/>
  <c r="AP1399" i="35"/>
  <c r="BC1399" i="35" s="1"/>
  <c r="AI1399" i="35"/>
  <c r="AV1399" i="35" s="1"/>
  <c r="AJ1391" i="35"/>
  <c r="AW1391" i="35" s="1"/>
  <c r="AK1391" i="35"/>
  <c r="AX1391" i="35" s="1"/>
  <c r="AL1391" i="35"/>
  <c r="AY1391" i="35" s="1"/>
  <c r="AM1391" i="35"/>
  <c r="AZ1391" i="35" s="1"/>
  <c r="AN1391" i="35"/>
  <c r="BA1391" i="35" s="1"/>
  <c r="AG1391" i="35"/>
  <c r="AT1391" i="35" s="1"/>
  <c r="AO1391" i="35"/>
  <c r="BB1391" i="35" s="1"/>
  <c r="AH1391" i="35"/>
  <c r="AU1391" i="35" s="1"/>
  <c r="AP1391" i="35"/>
  <c r="BC1391" i="35" s="1"/>
  <c r="AI1391" i="35"/>
  <c r="AV1391" i="35" s="1"/>
  <c r="AJ1383" i="35"/>
  <c r="AW1383" i="35" s="1"/>
  <c r="AK1383" i="35"/>
  <c r="AX1383" i="35" s="1"/>
  <c r="AL1383" i="35"/>
  <c r="AY1383" i="35" s="1"/>
  <c r="AM1383" i="35"/>
  <c r="AZ1383" i="35" s="1"/>
  <c r="AN1383" i="35"/>
  <c r="BA1383" i="35" s="1"/>
  <c r="AG1383" i="35"/>
  <c r="AT1383" i="35" s="1"/>
  <c r="AO1383" i="35"/>
  <c r="BB1383" i="35" s="1"/>
  <c r="AH1383" i="35"/>
  <c r="AU1383" i="35" s="1"/>
  <c r="AP1383" i="35"/>
  <c r="BC1383" i="35" s="1"/>
  <c r="AI1383" i="35"/>
  <c r="AV1383" i="35" s="1"/>
  <c r="AJ1375" i="35"/>
  <c r="AW1375" i="35" s="1"/>
  <c r="AK1375" i="35"/>
  <c r="AX1375" i="35" s="1"/>
  <c r="AL1375" i="35"/>
  <c r="AY1375" i="35" s="1"/>
  <c r="AM1375" i="35"/>
  <c r="AZ1375" i="35" s="1"/>
  <c r="AN1375" i="35"/>
  <c r="BA1375" i="35" s="1"/>
  <c r="AG1375" i="35"/>
  <c r="AT1375" i="35" s="1"/>
  <c r="AO1375" i="35"/>
  <c r="BB1375" i="35" s="1"/>
  <c r="AH1375" i="35"/>
  <c r="AU1375" i="35" s="1"/>
  <c r="AP1375" i="35"/>
  <c r="BC1375" i="35" s="1"/>
  <c r="AI1375" i="35"/>
  <c r="AV1375" i="35" s="1"/>
  <c r="AJ1367" i="35"/>
  <c r="AW1367" i="35" s="1"/>
  <c r="AK1367" i="35"/>
  <c r="AX1367" i="35" s="1"/>
  <c r="AL1367" i="35"/>
  <c r="AY1367" i="35" s="1"/>
  <c r="AM1367" i="35"/>
  <c r="AZ1367" i="35" s="1"/>
  <c r="AN1367" i="35"/>
  <c r="BA1367" i="35" s="1"/>
  <c r="AG1367" i="35"/>
  <c r="AT1367" i="35" s="1"/>
  <c r="AO1367" i="35"/>
  <c r="BB1367" i="35" s="1"/>
  <c r="AH1367" i="35"/>
  <c r="AU1367" i="35" s="1"/>
  <c r="AP1367" i="35"/>
  <c r="BC1367" i="35" s="1"/>
  <c r="AI1367" i="35"/>
  <c r="AV1367" i="35" s="1"/>
  <c r="AJ1359" i="35"/>
  <c r="AW1359" i="35" s="1"/>
  <c r="AK1359" i="35"/>
  <c r="AX1359" i="35" s="1"/>
  <c r="AL1359" i="35"/>
  <c r="AY1359" i="35" s="1"/>
  <c r="AM1359" i="35"/>
  <c r="AZ1359" i="35" s="1"/>
  <c r="AN1359" i="35"/>
  <c r="BA1359" i="35" s="1"/>
  <c r="AG1359" i="35"/>
  <c r="AT1359" i="35" s="1"/>
  <c r="AO1359" i="35"/>
  <c r="BB1359" i="35" s="1"/>
  <c r="AH1359" i="35"/>
  <c r="AU1359" i="35" s="1"/>
  <c r="AP1359" i="35"/>
  <c r="BC1359" i="35" s="1"/>
  <c r="AI1359" i="35"/>
  <c r="AV1359" i="35" s="1"/>
  <c r="AJ1351" i="35"/>
  <c r="AW1351" i="35" s="1"/>
  <c r="AK1351" i="35"/>
  <c r="AX1351" i="35" s="1"/>
  <c r="AL1351" i="35"/>
  <c r="AY1351" i="35" s="1"/>
  <c r="AM1351" i="35"/>
  <c r="AZ1351" i="35" s="1"/>
  <c r="AN1351" i="35"/>
  <c r="BA1351" i="35" s="1"/>
  <c r="AG1351" i="35"/>
  <c r="AT1351" i="35" s="1"/>
  <c r="AO1351" i="35"/>
  <c r="BB1351" i="35" s="1"/>
  <c r="AH1351" i="35"/>
  <c r="AU1351" i="35" s="1"/>
  <c r="AP1351" i="35"/>
  <c r="BC1351" i="35" s="1"/>
  <c r="AI1351" i="35"/>
  <c r="AV1351" i="35" s="1"/>
  <c r="AJ1343" i="35"/>
  <c r="AW1343" i="35" s="1"/>
  <c r="AK1343" i="35"/>
  <c r="AX1343" i="35" s="1"/>
  <c r="AL1343" i="35"/>
  <c r="AY1343" i="35" s="1"/>
  <c r="AM1343" i="35"/>
  <c r="AZ1343" i="35" s="1"/>
  <c r="AN1343" i="35"/>
  <c r="BA1343" i="35" s="1"/>
  <c r="AG1343" i="35"/>
  <c r="AT1343" i="35" s="1"/>
  <c r="AO1343" i="35"/>
  <c r="BB1343" i="35" s="1"/>
  <c r="AH1343" i="35"/>
  <c r="AU1343" i="35" s="1"/>
  <c r="AP1343" i="35"/>
  <c r="BC1343" i="35" s="1"/>
  <c r="AI1343" i="35"/>
  <c r="AV1343" i="35" s="1"/>
  <c r="AJ1335" i="35"/>
  <c r="AW1335" i="35" s="1"/>
  <c r="AK1335" i="35"/>
  <c r="AX1335" i="35" s="1"/>
  <c r="AL1335" i="35"/>
  <c r="AY1335" i="35" s="1"/>
  <c r="AM1335" i="35"/>
  <c r="AZ1335" i="35" s="1"/>
  <c r="AN1335" i="35"/>
  <c r="BA1335" i="35" s="1"/>
  <c r="AG1335" i="35"/>
  <c r="AT1335" i="35" s="1"/>
  <c r="AO1335" i="35"/>
  <c r="BB1335" i="35" s="1"/>
  <c r="AH1335" i="35"/>
  <c r="AU1335" i="35" s="1"/>
  <c r="AP1335" i="35"/>
  <c r="BC1335" i="35" s="1"/>
  <c r="AI1335" i="35"/>
  <c r="AV1335" i="35" s="1"/>
  <c r="AJ1327" i="35"/>
  <c r="AW1327" i="35" s="1"/>
  <c r="AK1327" i="35"/>
  <c r="AX1327" i="35" s="1"/>
  <c r="AL1327" i="35"/>
  <c r="AY1327" i="35" s="1"/>
  <c r="AM1327" i="35"/>
  <c r="AZ1327" i="35" s="1"/>
  <c r="AN1327" i="35"/>
  <c r="BA1327" i="35" s="1"/>
  <c r="AG1327" i="35"/>
  <c r="AT1327" i="35" s="1"/>
  <c r="AO1327" i="35"/>
  <c r="BB1327" i="35" s="1"/>
  <c r="AH1327" i="35"/>
  <c r="AU1327" i="35" s="1"/>
  <c r="AP1327" i="35"/>
  <c r="BC1327" i="35" s="1"/>
  <c r="AI1327" i="35"/>
  <c r="AV1327" i="35" s="1"/>
  <c r="AJ1319" i="35"/>
  <c r="AW1319" i="35" s="1"/>
  <c r="AK1319" i="35"/>
  <c r="AX1319" i="35" s="1"/>
  <c r="AL1319" i="35"/>
  <c r="AY1319" i="35" s="1"/>
  <c r="AM1319" i="35"/>
  <c r="AZ1319" i="35" s="1"/>
  <c r="AN1319" i="35"/>
  <c r="BA1319" i="35" s="1"/>
  <c r="AG1319" i="35"/>
  <c r="AT1319" i="35" s="1"/>
  <c r="AO1319" i="35"/>
  <c r="BB1319" i="35" s="1"/>
  <c r="AH1319" i="35"/>
  <c r="AU1319" i="35" s="1"/>
  <c r="AP1319" i="35"/>
  <c r="BC1319" i="35" s="1"/>
  <c r="AI1319" i="35"/>
  <c r="AV1319" i="35" s="1"/>
  <c r="AL1311" i="35"/>
  <c r="AY1311" i="35" s="1"/>
  <c r="AH1311" i="35"/>
  <c r="AU1311" i="35" s="1"/>
  <c r="AP1311" i="35"/>
  <c r="BC1311" i="35" s="1"/>
  <c r="AM1311" i="35"/>
  <c r="AZ1311" i="35" s="1"/>
  <c r="AN1311" i="35"/>
  <c r="BA1311" i="35" s="1"/>
  <c r="AO1311" i="35"/>
  <c r="BB1311" i="35" s="1"/>
  <c r="AG1311" i="35"/>
  <c r="AT1311" i="35" s="1"/>
  <c r="AI1311" i="35"/>
  <c r="AV1311" i="35" s="1"/>
  <c r="AJ1311" i="35"/>
  <c r="AW1311" i="35" s="1"/>
  <c r="AK1311" i="35"/>
  <c r="AX1311" i="35" s="1"/>
  <c r="AL1303" i="35"/>
  <c r="AY1303" i="35" s="1"/>
  <c r="AM1303" i="35"/>
  <c r="AZ1303" i="35" s="1"/>
  <c r="AN1303" i="35"/>
  <c r="BA1303" i="35" s="1"/>
  <c r="AH1303" i="35"/>
  <c r="AU1303" i="35" s="1"/>
  <c r="AP1303" i="35"/>
  <c r="BC1303" i="35" s="1"/>
  <c r="AI1303" i="35"/>
  <c r="AV1303" i="35" s="1"/>
  <c r="AJ1303" i="35"/>
  <c r="AW1303" i="35" s="1"/>
  <c r="AK1303" i="35"/>
  <c r="AX1303" i="35" s="1"/>
  <c r="AO1303" i="35"/>
  <c r="BB1303" i="35" s="1"/>
  <c r="AG1303" i="35"/>
  <c r="AT1303" i="35" s="1"/>
  <c r="AL1295" i="35"/>
  <c r="AY1295" i="35" s="1"/>
  <c r="AM1295" i="35"/>
  <c r="AZ1295" i="35" s="1"/>
  <c r="AN1295" i="35"/>
  <c r="BA1295" i="35" s="1"/>
  <c r="AH1295" i="35"/>
  <c r="AU1295" i="35" s="1"/>
  <c r="AP1295" i="35"/>
  <c r="BC1295" i="35" s="1"/>
  <c r="AI1295" i="35"/>
  <c r="AV1295" i="35" s="1"/>
  <c r="AJ1295" i="35"/>
  <c r="AW1295" i="35" s="1"/>
  <c r="AG1295" i="35"/>
  <c r="AT1295" i="35" s="1"/>
  <c r="AK1295" i="35"/>
  <c r="AX1295" i="35" s="1"/>
  <c r="AO1295" i="35"/>
  <c r="BB1295" i="35" s="1"/>
  <c r="AL1287" i="35"/>
  <c r="AY1287" i="35" s="1"/>
  <c r="AM1287" i="35"/>
  <c r="AZ1287" i="35" s="1"/>
  <c r="AN1287" i="35"/>
  <c r="BA1287" i="35" s="1"/>
  <c r="AH1287" i="35"/>
  <c r="AU1287" i="35" s="1"/>
  <c r="AP1287" i="35"/>
  <c r="BC1287" i="35" s="1"/>
  <c r="AI1287" i="35"/>
  <c r="AV1287" i="35" s="1"/>
  <c r="AJ1287" i="35"/>
  <c r="AW1287" i="35" s="1"/>
  <c r="AK1287" i="35"/>
  <c r="AX1287" i="35" s="1"/>
  <c r="AO1287" i="35"/>
  <c r="BB1287" i="35" s="1"/>
  <c r="AG1287" i="35"/>
  <c r="AT1287" i="35" s="1"/>
  <c r="AL1279" i="35"/>
  <c r="AY1279" i="35" s="1"/>
  <c r="AM1279" i="35"/>
  <c r="AZ1279" i="35" s="1"/>
  <c r="AN1279" i="35"/>
  <c r="BA1279" i="35" s="1"/>
  <c r="AH1279" i="35"/>
  <c r="AU1279" i="35" s="1"/>
  <c r="AP1279" i="35"/>
  <c r="BC1279" i="35" s="1"/>
  <c r="AI1279" i="35"/>
  <c r="AV1279" i="35" s="1"/>
  <c r="AJ1279" i="35"/>
  <c r="AW1279" i="35" s="1"/>
  <c r="AG1279" i="35"/>
  <c r="AT1279" i="35" s="1"/>
  <c r="AK1279" i="35"/>
  <c r="AX1279" i="35" s="1"/>
  <c r="AO1279" i="35"/>
  <c r="BB1279" i="35" s="1"/>
  <c r="AL1271" i="35"/>
  <c r="AY1271" i="35" s="1"/>
  <c r="AM1271" i="35"/>
  <c r="AZ1271" i="35" s="1"/>
  <c r="AN1271" i="35"/>
  <c r="BA1271" i="35" s="1"/>
  <c r="AG1271" i="35"/>
  <c r="AT1271" i="35" s="1"/>
  <c r="AO1271" i="35"/>
  <c r="BB1271" i="35" s="1"/>
  <c r="AH1271" i="35"/>
  <c r="AU1271" i="35" s="1"/>
  <c r="AP1271" i="35"/>
  <c r="BC1271" i="35" s="1"/>
  <c r="AI1271" i="35"/>
  <c r="AV1271" i="35" s="1"/>
  <c r="AJ1271" i="35"/>
  <c r="AW1271" i="35" s="1"/>
  <c r="AK1271" i="35"/>
  <c r="AX1271" i="35" s="1"/>
  <c r="AL1263" i="35"/>
  <c r="AY1263" i="35" s="1"/>
  <c r="AM1263" i="35"/>
  <c r="AZ1263" i="35" s="1"/>
  <c r="AN1263" i="35"/>
  <c r="BA1263" i="35" s="1"/>
  <c r="AG1263" i="35"/>
  <c r="AT1263" i="35" s="1"/>
  <c r="AO1263" i="35"/>
  <c r="BB1263" i="35" s="1"/>
  <c r="AH1263" i="35"/>
  <c r="AU1263" i="35" s="1"/>
  <c r="AP1263" i="35"/>
  <c r="BC1263" i="35" s="1"/>
  <c r="AI1263" i="35"/>
  <c r="AV1263" i="35" s="1"/>
  <c r="AJ1263" i="35"/>
  <c r="AW1263" i="35" s="1"/>
  <c r="AK1263" i="35"/>
  <c r="AX1263" i="35" s="1"/>
  <c r="AL1255" i="35"/>
  <c r="AY1255" i="35" s="1"/>
  <c r="AM1255" i="35"/>
  <c r="AZ1255" i="35" s="1"/>
  <c r="AN1255" i="35"/>
  <c r="BA1255" i="35" s="1"/>
  <c r="AG1255" i="35"/>
  <c r="AT1255" i="35" s="1"/>
  <c r="AO1255" i="35"/>
  <c r="BB1255" i="35" s="1"/>
  <c r="AH1255" i="35"/>
  <c r="AU1255" i="35" s="1"/>
  <c r="AP1255" i="35"/>
  <c r="BC1255" i="35" s="1"/>
  <c r="AI1255" i="35"/>
  <c r="AV1255" i="35" s="1"/>
  <c r="AJ1255" i="35"/>
  <c r="AW1255" i="35" s="1"/>
  <c r="AK1255" i="35"/>
  <c r="AX1255" i="35" s="1"/>
  <c r="AL1247" i="35"/>
  <c r="AY1247" i="35" s="1"/>
  <c r="AM1247" i="35"/>
  <c r="AZ1247" i="35" s="1"/>
  <c r="AN1247" i="35"/>
  <c r="BA1247" i="35" s="1"/>
  <c r="AG1247" i="35"/>
  <c r="AT1247" i="35" s="1"/>
  <c r="AO1247" i="35"/>
  <c r="BB1247" i="35" s="1"/>
  <c r="AH1247" i="35"/>
  <c r="AU1247" i="35" s="1"/>
  <c r="AP1247" i="35"/>
  <c r="BC1247" i="35" s="1"/>
  <c r="AI1247" i="35"/>
  <c r="AV1247" i="35" s="1"/>
  <c r="AJ1247" i="35"/>
  <c r="AW1247" i="35" s="1"/>
  <c r="AK1247" i="35"/>
  <c r="AX1247" i="35" s="1"/>
  <c r="AL1239" i="35"/>
  <c r="AY1239" i="35" s="1"/>
  <c r="AM1239" i="35"/>
  <c r="AZ1239" i="35" s="1"/>
  <c r="AN1239" i="35"/>
  <c r="BA1239" i="35" s="1"/>
  <c r="AG1239" i="35"/>
  <c r="AT1239" i="35" s="1"/>
  <c r="AO1239" i="35"/>
  <c r="BB1239" i="35" s="1"/>
  <c r="AH1239" i="35"/>
  <c r="AU1239" i="35" s="1"/>
  <c r="AP1239" i="35"/>
  <c r="BC1239" i="35" s="1"/>
  <c r="AI1239" i="35"/>
  <c r="AV1239" i="35" s="1"/>
  <c r="AJ1239" i="35"/>
  <c r="AW1239" i="35" s="1"/>
  <c r="AK1239" i="35"/>
  <c r="AX1239" i="35" s="1"/>
  <c r="AL1231" i="35"/>
  <c r="AY1231" i="35" s="1"/>
  <c r="AM1231" i="35"/>
  <c r="AZ1231" i="35" s="1"/>
  <c r="AN1231" i="35"/>
  <c r="BA1231" i="35" s="1"/>
  <c r="AG1231" i="35"/>
  <c r="AT1231" i="35" s="1"/>
  <c r="AO1231" i="35"/>
  <c r="BB1231" i="35" s="1"/>
  <c r="AH1231" i="35"/>
  <c r="AU1231" i="35" s="1"/>
  <c r="AP1231" i="35"/>
  <c r="BC1231" i="35" s="1"/>
  <c r="AI1231" i="35"/>
  <c r="AV1231" i="35" s="1"/>
  <c r="AJ1231" i="35"/>
  <c r="AW1231" i="35" s="1"/>
  <c r="AK1231" i="35"/>
  <c r="AX1231" i="35" s="1"/>
  <c r="AL1223" i="35"/>
  <c r="AY1223" i="35" s="1"/>
  <c r="AM1223" i="35"/>
  <c r="AZ1223" i="35" s="1"/>
  <c r="AN1223" i="35"/>
  <c r="BA1223" i="35" s="1"/>
  <c r="AG1223" i="35"/>
  <c r="AT1223" i="35" s="1"/>
  <c r="AO1223" i="35"/>
  <c r="BB1223" i="35" s="1"/>
  <c r="AH1223" i="35"/>
  <c r="AU1223" i="35" s="1"/>
  <c r="AP1223" i="35"/>
  <c r="BC1223" i="35" s="1"/>
  <c r="AI1223" i="35"/>
  <c r="AV1223" i="35" s="1"/>
  <c r="AJ1223" i="35"/>
  <c r="AW1223" i="35" s="1"/>
  <c r="AK1223" i="35"/>
  <c r="AX1223" i="35" s="1"/>
  <c r="AL1215" i="35"/>
  <c r="AY1215" i="35" s="1"/>
  <c r="AM1215" i="35"/>
  <c r="AZ1215" i="35" s="1"/>
  <c r="AN1215" i="35"/>
  <c r="BA1215" i="35" s="1"/>
  <c r="AG1215" i="35"/>
  <c r="AT1215" i="35" s="1"/>
  <c r="AO1215" i="35"/>
  <c r="BB1215" i="35" s="1"/>
  <c r="AH1215" i="35"/>
  <c r="AU1215" i="35" s="1"/>
  <c r="AP1215" i="35"/>
  <c r="BC1215" i="35" s="1"/>
  <c r="AI1215" i="35"/>
  <c r="AV1215" i="35" s="1"/>
  <c r="AJ1215" i="35"/>
  <c r="AW1215" i="35" s="1"/>
  <c r="AK1215" i="35"/>
  <c r="AX1215" i="35" s="1"/>
  <c r="AL1207" i="35"/>
  <c r="AY1207" i="35" s="1"/>
  <c r="AM1207" i="35"/>
  <c r="AZ1207" i="35" s="1"/>
  <c r="AN1207" i="35"/>
  <c r="BA1207" i="35" s="1"/>
  <c r="AG1207" i="35"/>
  <c r="AT1207" i="35" s="1"/>
  <c r="AO1207" i="35"/>
  <c r="BB1207" i="35" s="1"/>
  <c r="AH1207" i="35"/>
  <c r="AU1207" i="35" s="1"/>
  <c r="AP1207" i="35"/>
  <c r="BC1207" i="35" s="1"/>
  <c r="AI1207" i="35"/>
  <c r="AV1207" i="35" s="1"/>
  <c r="AJ1207" i="35"/>
  <c r="AW1207" i="35" s="1"/>
  <c r="AK1207" i="35"/>
  <c r="AX1207" i="35" s="1"/>
  <c r="AL1199" i="35"/>
  <c r="AY1199" i="35" s="1"/>
  <c r="AM1199" i="35"/>
  <c r="AZ1199" i="35" s="1"/>
  <c r="AN1199" i="35"/>
  <c r="BA1199" i="35" s="1"/>
  <c r="AG1199" i="35"/>
  <c r="AT1199" i="35" s="1"/>
  <c r="AO1199" i="35"/>
  <c r="BB1199" i="35" s="1"/>
  <c r="AH1199" i="35"/>
  <c r="AU1199" i="35" s="1"/>
  <c r="AP1199" i="35"/>
  <c r="BC1199" i="35" s="1"/>
  <c r="AI1199" i="35"/>
  <c r="AV1199" i="35" s="1"/>
  <c r="AJ1199" i="35"/>
  <c r="AW1199" i="35" s="1"/>
  <c r="AK1199" i="35"/>
  <c r="AX1199" i="35" s="1"/>
  <c r="AL1191" i="35"/>
  <c r="AY1191" i="35" s="1"/>
  <c r="AM1191" i="35"/>
  <c r="AZ1191" i="35" s="1"/>
  <c r="AN1191" i="35"/>
  <c r="BA1191" i="35" s="1"/>
  <c r="AG1191" i="35"/>
  <c r="AT1191" i="35" s="1"/>
  <c r="AO1191" i="35"/>
  <c r="BB1191" i="35" s="1"/>
  <c r="AH1191" i="35"/>
  <c r="AU1191" i="35" s="1"/>
  <c r="AP1191" i="35"/>
  <c r="BC1191" i="35" s="1"/>
  <c r="AI1191" i="35"/>
  <c r="AV1191" i="35" s="1"/>
  <c r="AJ1191" i="35"/>
  <c r="AW1191" i="35" s="1"/>
  <c r="AK1191" i="35"/>
  <c r="AX1191" i="35" s="1"/>
  <c r="AL1183" i="35"/>
  <c r="AY1183" i="35" s="1"/>
  <c r="AM1183" i="35"/>
  <c r="AZ1183" i="35" s="1"/>
  <c r="AN1183" i="35"/>
  <c r="BA1183" i="35" s="1"/>
  <c r="AG1183" i="35"/>
  <c r="AT1183" i="35" s="1"/>
  <c r="AO1183" i="35"/>
  <c r="BB1183" i="35" s="1"/>
  <c r="AH1183" i="35"/>
  <c r="AU1183" i="35" s="1"/>
  <c r="AP1183" i="35"/>
  <c r="BC1183" i="35" s="1"/>
  <c r="AI1183" i="35"/>
  <c r="AV1183" i="35" s="1"/>
  <c r="AJ1183" i="35"/>
  <c r="AW1183" i="35" s="1"/>
  <c r="AK1183" i="35"/>
  <c r="AX1183" i="35" s="1"/>
  <c r="AL1175" i="35"/>
  <c r="AY1175" i="35" s="1"/>
  <c r="AM1175" i="35"/>
  <c r="AZ1175" i="35" s="1"/>
  <c r="AN1175" i="35"/>
  <c r="BA1175" i="35" s="1"/>
  <c r="AG1175" i="35"/>
  <c r="AT1175" i="35" s="1"/>
  <c r="AO1175" i="35"/>
  <c r="BB1175" i="35" s="1"/>
  <c r="AH1175" i="35"/>
  <c r="AU1175" i="35" s="1"/>
  <c r="AP1175" i="35"/>
  <c r="BC1175" i="35" s="1"/>
  <c r="AI1175" i="35"/>
  <c r="AV1175" i="35" s="1"/>
  <c r="AJ1175" i="35"/>
  <c r="AW1175" i="35" s="1"/>
  <c r="AK1175" i="35"/>
  <c r="AX1175" i="35" s="1"/>
  <c r="AL1167" i="35"/>
  <c r="AY1167" i="35" s="1"/>
  <c r="AM1167" i="35"/>
  <c r="AZ1167" i="35" s="1"/>
  <c r="AN1167" i="35"/>
  <c r="BA1167" i="35" s="1"/>
  <c r="AG1167" i="35"/>
  <c r="AT1167" i="35" s="1"/>
  <c r="AO1167" i="35"/>
  <c r="BB1167" i="35" s="1"/>
  <c r="AH1167" i="35"/>
  <c r="AU1167" i="35" s="1"/>
  <c r="AP1167" i="35"/>
  <c r="BC1167" i="35" s="1"/>
  <c r="AI1167" i="35"/>
  <c r="AV1167" i="35" s="1"/>
  <c r="AJ1167" i="35"/>
  <c r="AW1167" i="35" s="1"/>
  <c r="AK1167" i="35"/>
  <c r="AX1167" i="35" s="1"/>
  <c r="AL1159" i="35"/>
  <c r="AY1159" i="35" s="1"/>
  <c r="AM1159" i="35"/>
  <c r="AZ1159" i="35" s="1"/>
  <c r="AN1159" i="35"/>
  <c r="BA1159" i="35" s="1"/>
  <c r="AG1159" i="35"/>
  <c r="AT1159" i="35" s="1"/>
  <c r="AO1159" i="35"/>
  <c r="BB1159" i="35" s="1"/>
  <c r="AH1159" i="35"/>
  <c r="AU1159" i="35" s="1"/>
  <c r="AP1159" i="35"/>
  <c r="BC1159" i="35" s="1"/>
  <c r="AI1159" i="35"/>
  <c r="AV1159" i="35" s="1"/>
  <c r="AJ1159" i="35"/>
  <c r="AW1159" i="35" s="1"/>
  <c r="AK1159" i="35"/>
  <c r="AX1159" i="35" s="1"/>
  <c r="AL1151" i="35"/>
  <c r="AY1151" i="35" s="1"/>
  <c r="AM1151" i="35"/>
  <c r="AZ1151" i="35" s="1"/>
  <c r="AN1151" i="35"/>
  <c r="BA1151" i="35" s="1"/>
  <c r="AG1151" i="35"/>
  <c r="AT1151" i="35" s="1"/>
  <c r="AO1151" i="35"/>
  <c r="BB1151" i="35" s="1"/>
  <c r="AH1151" i="35"/>
  <c r="AU1151" i="35" s="1"/>
  <c r="AP1151" i="35"/>
  <c r="BC1151" i="35" s="1"/>
  <c r="AI1151" i="35"/>
  <c r="AV1151" i="35" s="1"/>
  <c r="AJ1151" i="35"/>
  <c r="AW1151" i="35" s="1"/>
  <c r="AK1151" i="35"/>
  <c r="AX1151" i="35" s="1"/>
  <c r="AL1143" i="35"/>
  <c r="AY1143" i="35" s="1"/>
  <c r="AM1143" i="35"/>
  <c r="AZ1143" i="35" s="1"/>
  <c r="AN1143" i="35"/>
  <c r="BA1143" i="35" s="1"/>
  <c r="AG1143" i="35"/>
  <c r="AT1143" i="35" s="1"/>
  <c r="AO1143" i="35"/>
  <c r="BB1143" i="35" s="1"/>
  <c r="AH1143" i="35"/>
  <c r="AU1143" i="35" s="1"/>
  <c r="AP1143" i="35"/>
  <c r="BC1143" i="35" s="1"/>
  <c r="AI1143" i="35"/>
  <c r="AV1143" i="35" s="1"/>
  <c r="AJ1143" i="35"/>
  <c r="AW1143" i="35" s="1"/>
  <c r="AK1143" i="35"/>
  <c r="AX1143" i="35" s="1"/>
  <c r="AL1135" i="35"/>
  <c r="AY1135" i="35" s="1"/>
  <c r="AM1135" i="35"/>
  <c r="AZ1135" i="35" s="1"/>
  <c r="AN1135" i="35"/>
  <c r="BA1135" i="35" s="1"/>
  <c r="AG1135" i="35"/>
  <c r="AT1135" i="35" s="1"/>
  <c r="AO1135" i="35"/>
  <c r="BB1135" i="35" s="1"/>
  <c r="AH1135" i="35"/>
  <c r="AU1135" i="35" s="1"/>
  <c r="AP1135" i="35"/>
  <c r="BC1135" i="35" s="1"/>
  <c r="AI1135" i="35"/>
  <c r="AV1135" i="35" s="1"/>
  <c r="AJ1135" i="35"/>
  <c r="AW1135" i="35" s="1"/>
  <c r="AK1135" i="35"/>
  <c r="AX1135" i="35" s="1"/>
  <c r="AL1127" i="35"/>
  <c r="AY1127" i="35" s="1"/>
  <c r="AM1127" i="35"/>
  <c r="AZ1127" i="35" s="1"/>
  <c r="AN1127" i="35"/>
  <c r="BA1127" i="35" s="1"/>
  <c r="AG1127" i="35"/>
  <c r="AT1127" i="35" s="1"/>
  <c r="AO1127" i="35"/>
  <c r="BB1127" i="35" s="1"/>
  <c r="AH1127" i="35"/>
  <c r="AU1127" i="35" s="1"/>
  <c r="AP1127" i="35"/>
  <c r="BC1127" i="35" s="1"/>
  <c r="AI1127" i="35"/>
  <c r="AV1127" i="35" s="1"/>
  <c r="AJ1127" i="35"/>
  <c r="AW1127" i="35" s="1"/>
  <c r="AK1127" i="35"/>
  <c r="AX1127" i="35" s="1"/>
  <c r="AL1119" i="35"/>
  <c r="AY1119" i="35" s="1"/>
  <c r="AM1119" i="35"/>
  <c r="AZ1119" i="35" s="1"/>
  <c r="AN1119" i="35"/>
  <c r="BA1119" i="35" s="1"/>
  <c r="AG1119" i="35"/>
  <c r="AT1119" i="35" s="1"/>
  <c r="AO1119" i="35"/>
  <c r="BB1119" i="35" s="1"/>
  <c r="AH1119" i="35"/>
  <c r="AU1119" i="35" s="1"/>
  <c r="AP1119" i="35"/>
  <c r="BC1119" i="35" s="1"/>
  <c r="AI1119" i="35"/>
  <c r="AV1119" i="35" s="1"/>
  <c r="AJ1119" i="35"/>
  <c r="AW1119" i="35" s="1"/>
  <c r="AK1119" i="35"/>
  <c r="AX1119" i="35" s="1"/>
  <c r="AL1111" i="35"/>
  <c r="AY1111" i="35" s="1"/>
  <c r="AM1111" i="35"/>
  <c r="AZ1111" i="35" s="1"/>
  <c r="AN1111" i="35"/>
  <c r="BA1111" i="35" s="1"/>
  <c r="AG1111" i="35"/>
  <c r="AT1111" i="35" s="1"/>
  <c r="AO1111" i="35"/>
  <c r="BB1111" i="35" s="1"/>
  <c r="AH1111" i="35"/>
  <c r="AU1111" i="35" s="1"/>
  <c r="AP1111" i="35"/>
  <c r="BC1111" i="35" s="1"/>
  <c r="AI1111" i="35"/>
  <c r="AV1111" i="35" s="1"/>
  <c r="AJ1111" i="35"/>
  <c r="AW1111" i="35" s="1"/>
  <c r="AK1111" i="35"/>
  <c r="AX1111" i="35" s="1"/>
  <c r="AL1103" i="35"/>
  <c r="AY1103" i="35" s="1"/>
  <c r="AM1103" i="35"/>
  <c r="AZ1103" i="35" s="1"/>
  <c r="AN1103" i="35"/>
  <c r="BA1103" i="35" s="1"/>
  <c r="AG1103" i="35"/>
  <c r="AT1103" i="35" s="1"/>
  <c r="AO1103" i="35"/>
  <c r="BB1103" i="35" s="1"/>
  <c r="AH1103" i="35"/>
  <c r="AU1103" i="35" s="1"/>
  <c r="AP1103" i="35"/>
  <c r="BC1103" i="35" s="1"/>
  <c r="AI1103" i="35"/>
  <c r="AV1103" i="35" s="1"/>
  <c r="AJ1103" i="35"/>
  <c r="AW1103" i="35" s="1"/>
  <c r="AK1103" i="35"/>
  <c r="AX1103" i="35" s="1"/>
  <c r="AL1095" i="35"/>
  <c r="AY1095" i="35" s="1"/>
  <c r="AM1095" i="35"/>
  <c r="AZ1095" i="35" s="1"/>
  <c r="AN1095" i="35"/>
  <c r="BA1095" i="35" s="1"/>
  <c r="AG1095" i="35"/>
  <c r="AT1095" i="35" s="1"/>
  <c r="AO1095" i="35"/>
  <c r="BB1095" i="35" s="1"/>
  <c r="AH1095" i="35"/>
  <c r="AU1095" i="35" s="1"/>
  <c r="AP1095" i="35"/>
  <c r="BC1095" i="35" s="1"/>
  <c r="AI1095" i="35"/>
  <c r="AV1095" i="35" s="1"/>
  <c r="AJ1095" i="35"/>
  <c r="AW1095" i="35" s="1"/>
  <c r="AK1095" i="35"/>
  <c r="AX1095" i="35" s="1"/>
  <c r="AL1087" i="35"/>
  <c r="AY1087" i="35" s="1"/>
  <c r="AM1087" i="35"/>
  <c r="AZ1087" i="35" s="1"/>
  <c r="AN1087" i="35"/>
  <c r="BA1087" i="35" s="1"/>
  <c r="AG1087" i="35"/>
  <c r="AT1087" i="35" s="1"/>
  <c r="AO1087" i="35"/>
  <c r="BB1087" i="35" s="1"/>
  <c r="AH1087" i="35"/>
  <c r="AU1087" i="35" s="1"/>
  <c r="AP1087" i="35"/>
  <c r="BC1087" i="35" s="1"/>
  <c r="AI1087" i="35"/>
  <c r="AV1087" i="35" s="1"/>
  <c r="AJ1087" i="35"/>
  <c r="AW1087" i="35" s="1"/>
  <c r="AK1087" i="35"/>
  <c r="AX1087" i="35" s="1"/>
  <c r="AL1079" i="35"/>
  <c r="AY1079" i="35" s="1"/>
  <c r="AM1079" i="35"/>
  <c r="AZ1079" i="35" s="1"/>
  <c r="AN1079" i="35"/>
  <c r="BA1079" i="35" s="1"/>
  <c r="AG1079" i="35"/>
  <c r="AT1079" i="35" s="1"/>
  <c r="AO1079" i="35"/>
  <c r="BB1079" i="35" s="1"/>
  <c r="AH1079" i="35"/>
  <c r="AU1079" i="35" s="1"/>
  <c r="AP1079" i="35"/>
  <c r="BC1079" i="35" s="1"/>
  <c r="AI1079" i="35"/>
  <c r="AV1079" i="35" s="1"/>
  <c r="AJ1079" i="35"/>
  <c r="AW1079" i="35" s="1"/>
  <c r="AK1079" i="35"/>
  <c r="AX1079" i="35" s="1"/>
  <c r="AL1071" i="35"/>
  <c r="AY1071" i="35" s="1"/>
  <c r="AM1071" i="35"/>
  <c r="AZ1071" i="35" s="1"/>
  <c r="AN1071" i="35"/>
  <c r="BA1071" i="35" s="1"/>
  <c r="AG1071" i="35"/>
  <c r="AT1071" i="35" s="1"/>
  <c r="AO1071" i="35"/>
  <c r="BB1071" i="35" s="1"/>
  <c r="AH1071" i="35"/>
  <c r="AU1071" i="35" s="1"/>
  <c r="AP1071" i="35"/>
  <c r="BC1071" i="35" s="1"/>
  <c r="AI1071" i="35"/>
  <c r="AV1071" i="35" s="1"/>
  <c r="AJ1071" i="35"/>
  <c r="AW1071" i="35" s="1"/>
  <c r="AK1071" i="35"/>
  <c r="AX1071" i="35" s="1"/>
  <c r="AG1063" i="35"/>
  <c r="AT1063" i="35" s="1"/>
  <c r="AO1063" i="35"/>
  <c r="BB1063" i="35" s="1"/>
  <c r="AH1063" i="35"/>
  <c r="AU1063" i="35" s="1"/>
  <c r="AP1063" i="35"/>
  <c r="BC1063" i="35" s="1"/>
  <c r="AJ1063" i="35"/>
  <c r="AW1063" i="35" s="1"/>
  <c r="AK1063" i="35"/>
  <c r="AX1063" i="35" s="1"/>
  <c r="AL1063" i="35"/>
  <c r="AY1063" i="35" s="1"/>
  <c r="AM1063" i="35"/>
  <c r="AZ1063" i="35" s="1"/>
  <c r="AI1063" i="35"/>
  <c r="AV1063" i="35" s="1"/>
  <c r="AN1063" i="35"/>
  <c r="BA1063" i="35" s="1"/>
  <c r="AG1055" i="35"/>
  <c r="AT1055" i="35" s="1"/>
  <c r="AO1055" i="35"/>
  <c r="BB1055" i="35" s="1"/>
  <c r="AH1055" i="35"/>
  <c r="AU1055" i="35" s="1"/>
  <c r="AP1055" i="35"/>
  <c r="BC1055" i="35" s="1"/>
  <c r="AI1055" i="35"/>
  <c r="AV1055" i="35" s="1"/>
  <c r="AJ1055" i="35"/>
  <c r="AW1055" i="35" s="1"/>
  <c r="AK1055" i="35"/>
  <c r="AX1055" i="35" s="1"/>
  <c r="AL1055" i="35"/>
  <c r="AY1055" i="35" s="1"/>
  <c r="AM1055" i="35"/>
  <c r="AZ1055" i="35" s="1"/>
  <c r="AN1055" i="35"/>
  <c r="BA1055" i="35" s="1"/>
  <c r="AG1047" i="35"/>
  <c r="AT1047" i="35" s="1"/>
  <c r="AO1047" i="35"/>
  <c r="BB1047" i="35" s="1"/>
  <c r="AH1047" i="35"/>
  <c r="AU1047" i="35" s="1"/>
  <c r="AP1047" i="35"/>
  <c r="BC1047" i="35" s="1"/>
  <c r="AI1047" i="35"/>
  <c r="AV1047" i="35" s="1"/>
  <c r="AJ1047" i="35"/>
  <c r="AW1047" i="35" s="1"/>
  <c r="AK1047" i="35"/>
  <c r="AX1047" i="35" s="1"/>
  <c r="AL1047" i="35"/>
  <c r="AY1047" i="35" s="1"/>
  <c r="AM1047" i="35"/>
  <c r="AZ1047" i="35" s="1"/>
  <c r="AN1047" i="35"/>
  <c r="BA1047" i="35" s="1"/>
  <c r="AG1039" i="35"/>
  <c r="AT1039" i="35" s="1"/>
  <c r="AO1039" i="35"/>
  <c r="BB1039" i="35" s="1"/>
  <c r="AH1039" i="35"/>
  <c r="AU1039" i="35" s="1"/>
  <c r="AP1039" i="35"/>
  <c r="BC1039" i="35" s="1"/>
  <c r="AI1039" i="35"/>
  <c r="AV1039" i="35" s="1"/>
  <c r="AJ1039" i="35"/>
  <c r="AW1039" i="35" s="1"/>
  <c r="AK1039" i="35"/>
  <c r="AX1039" i="35" s="1"/>
  <c r="AL1039" i="35"/>
  <c r="AY1039" i="35" s="1"/>
  <c r="AM1039" i="35"/>
  <c r="AZ1039" i="35" s="1"/>
  <c r="AN1039" i="35"/>
  <c r="BA1039" i="35" s="1"/>
  <c r="AG1031" i="35"/>
  <c r="AT1031" i="35" s="1"/>
  <c r="AO1031" i="35"/>
  <c r="BB1031" i="35" s="1"/>
  <c r="AH1031" i="35"/>
  <c r="AU1031" i="35" s="1"/>
  <c r="AP1031" i="35"/>
  <c r="BC1031" i="35" s="1"/>
  <c r="AI1031" i="35"/>
  <c r="AV1031" i="35" s="1"/>
  <c r="AJ1031" i="35"/>
  <c r="AW1031" i="35" s="1"/>
  <c r="AK1031" i="35"/>
  <c r="AX1031" i="35" s="1"/>
  <c r="AL1031" i="35"/>
  <c r="AY1031" i="35" s="1"/>
  <c r="AM1031" i="35"/>
  <c r="AZ1031" i="35" s="1"/>
  <c r="AN1031" i="35"/>
  <c r="BA1031" i="35" s="1"/>
  <c r="AG1023" i="35"/>
  <c r="AT1023" i="35" s="1"/>
  <c r="AO1023" i="35"/>
  <c r="BB1023" i="35" s="1"/>
  <c r="AH1023" i="35"/>
  <c r="AU1023" i="35" s="1"/>
  <c r="AP1023" i="35"/>
  <c r="BC1023" i="35" s="1"/>
  <c r="AI1023" i="35"/>
  <c r="AV1023" i="35" s="1"/>
  <c r="AJ1023" i="35"/>
  <c r="AW1023" i="35" s="1"/>
  <c r="AK1023" i="35"/>
  <c r="AX1023" i="35" s="1"/>
  <c r="AL1023" i="35"/>
  <c r="AY1023" i="35" s="1"/>
  <c r="AM1023" i="35"/>
  <c r="AZ1023" i="35" s="1"/>
  <c r="AN1023" i="35"/>
  <c r="BA1023" i="35" s="1"/>
  <c r="AG1015" i="35"/>
  <c r="AT1015" i="35" s="1"/>
  <c r="AO1015" i="35"/>
  <c r="BB1015" i="35" s="1"/>
  <c r="AH1015" i="35"/>
  <c r="AU1015" i="35" s="1"/>
  <c r="AP1015" i="35"/>
  <c r="BC1015" i="35" s="1"/>
  <c r="AI1015" i="35"/>
  <c r="AV1015" i="35" s="1"/>
  <c r="AJ1015" i="35"/>
  <c r="AW1015" i="35" s="1"/>
  <c r="AK1015" i="35"/>
  <c r="AX1015" i="35" s="1"/>
  <c r="AL1015" i="35"/>
  <c r="AY1015" i="35" s="1"/>
  <c r="AM1015" i="35"/>
  <c r="AZ1015" i="35" s="1"/>
  <c r="AN1015" i="35"/>
  <c r="BA1015" i="35" s="1"/>
  <c r="AG1007" i="35"/>
  <c r="AT1007" i="35" s="1"/>
  <c r="AO1007" i="35"/>
  <c r="BB1007" i="35" s="1"/>
  <c r="AH1007" i="35"/>
  <c r="AU1007" i="35" s="1"/>
  <c r="AP1007" i="35"/>
  <c r="BC1007" i="35" s="1"/>
  <c r="AI1007" i="35"/>
  <c r="AV1007" i="35" s="1"/>
  <c r="AJ1007" i="35"/>
  <c r="AW1007" i="35" s="1"/>
  <c r="AK1007" i="35"/>
  <c r="AX1007" i="35" s="1"/>
  <c r="AL1007" i="35"/>
  <c r="AY1007" i="35" s="1"/>
  <c r="AM1007" i="35"/>
  <c r="AZ1007" i="35" s="1"/>
  <c r="AN1007" i="35"/>
  <c r="BA1007" i="35" s="1"/>
  <c r="AG999" i="35"/>
  <c r="AT999" i="35" s="1"/>
  <c r="AO999" i="35"/>
  <c r="BB999" i="35" s="1"/>
  <c r="AH999" i="35"/>
  <c r="AU999" i="35" s="1"/>
  <c r="AP999" i="35"/>
  <c r="BC999" i="35" s="1"/>
  <c r="AI999" i="35"/>
  <c r="AV999" i="35" s="1"/>
  <c r="AJ999" i="35"/>
  <c r="AW999" i="35" s="1"/>
  <c r="AK999" i="35"/>
  <c r="AX999" i="35" s="1"/>
  <c r="AL999" i="35"/>
  <c r="AY999" i="35" s="1"/>
  <c r="AM999" i="35"/>
  <c r="AZ999" i="35" s="1"/>
  <c r="AN999" i="35"/>
  <c r="BA999" i="35" s="1"/>
  <c r="AG991" i="35"/>
  <c r="AT991" i="35" s="1"/>
  <c r="AO991" i="35"/>
  <c r="BB991" i="35" s="1"/>
  <c r="AH991" i="35"/>
  <c r="AU991" i="35" s="1"/>
  <c r="AP991" i="35"/>
  <c r="BC991" i="35" s="1"/>
  <c r="AI991" i="35"/>
  <c r="AV991" i="35" s="1"/>
  <c r="AJ991" i="35"/>
  <c r="AW991" i="35" s="1"/>
  <c r="AK991" i="35"/>
  <c r="AX991" i="35" s="1"/>
  <c r="AL991" i="35"/>
  <c r="AY991" i="35" s="1"/>
  <c r="AM991" i="35"/>
  <c r="AZ991" i="35" s="1"/>
  <c r="AN991" i="35"/>
  <c r="BA991" i="35" s="1"/>
  <c r="AG983" i="35"/>
  <c r="AT983" i="35" s="1"/>
  <c r="AO983" i="35"/>
  <c r="BB983" i="35" s="1"/>
  <c r="AH983" i="35"/>
  <c r="AU983" i="35" s="1"/>
  <c r="AP983" i="35"/>
  <c r="BC983" i="35" s="1"/>
  <c r="AI983" i="35"/>
  <c r="AV983" i="35" s="1"/>
  <c r="AJ983" i="35"/>
  <c r="AW983" i="35" s="1"/>
  <c r="AK983" i="35"/>
  <c r="AX983" i="35" s="1"/>
  <c r="AL983" i="35"/>
  <c r="AY983" i="35" s="1"/>
  <c r="AM983" i="35"/>
  <c r="AZ983" i="35" s="1"/>
  <c r="AN983" i="35"/>
  <c r="BA983" i="35" s="1"/>
  <c r="AG975" i="35"/>
  <c r="AT975" i="35" s="1"/>
  <c r="AO975" i="35"/>
  <c r="BB975" i="35" s="1"/>
  <c r="AH975" i="35"/>
  <c r="AU975" i="35" s="1"/>
  <c r="AP975" i="35"/>
  <c r="BC975" i="35" s="1"/>
  <c r="AI975" i="35"/>
  <c r="AV975" i="35" s="1"/>
  <c r="AJ975" i="35"/>
  <c r="AW975" i="35" s="1"/>
  <c r="AK975" i="35"/>
  <c r="AX975" i="35" s="1"/>
  <c r="AL975" i="35"/>
  <c r="AY975" i="35" s="1"/>
  <c r="AM975" i="35"/>
  <c r="AZ975" i="35" s="1"/>
  <c r="AN975" i="35"/>
  <c r="BA975" i="35" s="1"/>
  <c r="AG967" i="35"/>
  <c r="AT967" i="35" s="1"/>
  <c r="AO967" i="35"/>
  <c r="BB967" i="35" s="1"/>
  <c r="AH967" i="35"/>
  <c r="AU967" i="35" s="1"/>
  <c r="AP967" i="35"/>
  <c r="BC967" i="35" s="1"/>
  <c r="AI967" i="35"/>
  <c r="AV967" i="35" s="1"/>
  <c r="AJ967" i="35"/>
  <c r="AW967" i="35" s="1"/>
  <c r="AK967" i="35"/>
  <c r="AX967" i="35" s="1"/>
  <c r="AL967" i="35"/>
  <c r="AY967" i="35" s="1"/>
  <c r="AM967" i="35"/>
  <c r="AZ967" i="35" s="1"/>
  <c r="AN967" i="35"/>
  <c r="BA967" i="35" s="1"/>
  <c r="AG959" i="35"/>
  <c r="AT959" i="35" s="1"/>
  <c r="AO959" i="35"/>
  <c r="BB959" i="35" s="1"/>
  <c r="AH959" i="35"/>
  <c r="AU959" i="35" s="1"/>
  <c r="AP959" i="35"/>
  <c r="BC959" i="35" s="1"/>
  <c r="AI959" i="35"/>
  <c r="AV959" i="35" s="1"/>
  <c r="AJ959" i="35"/>
  <c r="AW959" i="35" s="1"/>
  <c r="AK959" i="35"/>
  <c r="AX959" i="35" s="1"/>
  <c r="AL959" i="35"/>
  <c r="AY959" i="35" s="1"/>
  <c r="AM959" i="35"/>
  <c r="AZ959" i="35" s="1"/>
  <c r="AN959" i="35"/>
  <c r="BA959" i="35" s="1"/>
  <c r="AG951" i="35"/>
  <c r="AT951" i="35" s="1"/>
  <c r="AO951" i="35"/>
  <c r="BB951" i="35" s="1"/>
  <c r="AH951" i="35"/>
  <c r="AU951" i="35" s="1"/>
  <c r="AP951" i="35"/>
  <c r="BC951" i="35" s="1"/>
  <c r="AI951" i="35"/>
  <c r="AV951" i="35" s="1"/>
  <c r="AJ951" i="35"/>
  <c r="AW951" i="35" s="1"/>
  <c r="AK951" i="35"/>
  <c r="AX951" i="35" s="1"/>
  <c r="AL951" i="35"/>
  <c r="AY951" i="35" s="1"/>
  <c r="AM951" i="35"/>
  <c r="AZ951" i="35" s="1"/>
  <c r="AN951" i="35"/>
  <c r="BA951" i="35" s="1"/>
  <c r="AG943" i="35"/>
  <c r="AT943" i="35" s="1"/>
  <c r="AO943" i="35"/>
  <c r="BB943" i="35" s="1"/>
  <c r="AH943" i="35"/>
  <c r="AU943" i="35" s="1"/>
  <c r="AP943" i="35"/>
  <c r="BC943" i="35" s="1"/>
  <c r="AI943" i="35"/>
  <c r="AV943" i="35" s="1"/>
  <c r="AJ943" i="35"/>
  <c r="AW943" i="35" s="1"/>
  <c r="AK943" i="35"/>
  <c r="AX943" i="35" s="1"/>
  <c r="AL943" i="35"/>
  <c r="AY943" i="35" s="1"/>
  <c r="AM943" i="35"/>
  <c r="AZ943" i="35" s="1"/>
  <c r="AN943" i="35"/>
  <c r="BA943" i="35" s="1"/>
  <c r="AG935" i="35"/>
  <c r="AT935" i="35" s="1"/>
  <c r="AO935" i="35"/>
  <c r="BB935" i="35" s="1"/>
  <c r="AH935" i="35"/>
  <c r="AU935" i="35" s="1"/>
  <c r="AP935" i="35"/>
  <c r="BC935" i="35" s="1"/>
  <c r="AI935" i="35"/>
  <c r="AV935" i="35" s="1"/>
  <c r="AJ935" i="35"/>
  <c r="AW935" i="35" s="1"/>
  <c r="AK935" i="35"/>
  <c r="AX935" i="35" s="1"/>
  <c r="AL935" i="35"/>
  <c r="AY935" i="35" s="1"/>
  <c r="AM935" i="35"/>
  <c r="AZ935" i="35" s="1"/>
  <c r="AN935" i="35"/>
  <c r="BA935" i="35" s="1"/>
  <c r="AG927" i="35"/>
  <c r="AT927" i="35" s="1"/>
  <c r="AO927" i="35"/>
  <c r="BB927" i="35" s="1"/>
  <c r="AH927" i="35"/>
  <c r="AU927" i="35" s="1"/>
  <c r="AP927" i="35"/>
  <c r="BC927" i="35" s="1"/>
  <c r="AI927" i="35"/>
  <c r="AV927" i="35" s="1"/>
  <c r="AJ927" i="35"/>
  <c r="AW927" i="35" s="1"/>
  <c r="AK927" i="35"/>
  <c r="AX927" i="35" s="1"/>
  <c r="AL927" i="35"/>
  <c r="AY927" i="35" s="1"/>
  <c r="AM927" i="35"/>
  <c r="AZ927" i="35" s="1"/>
  <c r="AN927" i="35"/>
  <c r="BA927" i="35" s="1"/>
  <c r="AG919" i="35"/>
  <c r="AT919" i="35" s="1"/>
  <c r="AO919" i="35"/>
  <c r="BB919" i="35" s="1"/>
  <c r="AH919" i="35"/>
  <c r="AU919" i="35" s="1"/>
  <c r="AP919" i="35"/>
  <c r="BC919" i="35" s="1"/>
  <c r="AI919" i="35"/>
  <c r="AV919" i="35" s="1"/>
  <c r="AJ919" i="35"/>
  <c r="AW919" i="35" s="1"/>
  <c r="AK919" i="35"/>
  <c r="AX919" i="35" s="1"/>
  <c r="AL919" i="35"/>
  <c r="AY919" i="35" s="1"/>
  <c r="AM919" i="35"/>
  <c r="AZ919" i="35" s="1"/>
  <c r="AN919" i="35"/>
  <c r="BA919" i="35" s="1"/>
  <c r="AG911" i="35"/>
  <c r="AT911" i="35" s="1"/>
  <c r="AO911" i="35"/>
  <c r="BB911" i="35" s="1"/>
  <c r="AH911" i="35"/>
  <c r="AU911" i="35" s="1"/>
  <c r="AP911" i="35"/>
  <c r="BC911" i="35" s="1"/>
  <c r="AI911" i="35"/>
  <c r="AV911" i="35" s="1"/>
  <c r="AJ911" i="35"/>
  <c r="AW911" i="35" s="1"/>
  <c r="AK911" i="35"/>
  <c r="AX911" i="35" s="1"/>
  <c r="AL911" i="35"/>
  <c r="AY911" i="35" s="1"/>
  <c r="AM911" i="35"/>
  <c r="AZ911" i="35" s="1"/>
  <c r="AN911" i="35"/>
  <c r="BA911" i="35" s="1"/>
  <c r="AG903" i="35"/>
  <c r="AT903" i="35" s="1"/>
  <c r="AO903" i="35"/>
  <c r="BB903" i="35" s="1"/>
  <c r="AH903" i="35"/>
  <c r="AU903" i="35" s="1"/>
  <c r="AP903" i="35"/>
  <c r="BC903" i="35" s="1"/>
  <c r="AI903" i="35"/>
  <c r="AV903" i="35" s="1"/>
  <c r="AJ903" i="35"/>
  <c r="AW903" i="35" s="1"/>
  <c r="AK903" i="35"/>
  <c r="AX903" i="35" s="1"/>
  <c r="AL903" i="35"/>
  <c r="AY903" i="35" s="1"/>
  <c r="AM903" i="35"/>
  <c r="AZ903" i="35" s="1"/>
  <c r="AN903" i="35"/>
  <c r="BA903" i="35" s="1"/>
  <c r="AG895" i="35"/>
  <c r="AT895" i="35" s="1"/>
  <c r="AO895" i="35"/>
  <c r="BB895" i="35" s="1"/>
  <c r="AH895" i="35"/>
  <c r="AU895" i="35" s="1"/>
  <c r="AP895" i="35"/>
  <c r="BC895" i="35" s="1"/>
  <c r="AI895" i="35"/>
  <c r="AV895" i="35" s="1"/>
  <c r="AJ895" i="35"/>
  <c r="AW895" i="35" s="1"/>
  <c r="AK895" i="35"/>
  <c r="AX895" i="35" s="1"/>
  <c r="AL895" i="35"/>
  <c r="AY895" i="35" s="1"/>
  <c r="AM895" i="35"/>
  <c r="AZ895" i="35" s="1"/>
  <c r="AN895" i="35"/>
  <c r="BA895" i="35" s="1"/>
  <c r="AG887" i="35"/>
  <c r="AT887" i="35" s="1"/>
  <c r="AO887" i="35"/>
  <c r="BB887" i="35" s="1"/>
  <c r="AH887" i="35"/>
  <c r="AU887" i="35" s="1"/>
  <c r="AP887" i="35"/>
  <c r="BC887" i="35" s="1"/>
  <c r="AI887" i="35"/>
  <c r="AV887" i="35" s="1"/>
  <c r="AJ887" i="35"/>
  <c r="AW887" i="35" s="1"/>
  <c r="AK887" i="35"/>
  <c r="AX887" i="35" s="1"/>
  <c r="AL887" i="35"/>
  <c r="AY887" i="35" s="1"/>
  <c r="AM887" i="35"/>
  <c r="AZ887" i="35" s="1"/>
  <c r="AN887" i="35"/>
  <c r="BA887" i="35" s="1"/>
  <c r="AG879" i="35"/>
  <c r="AT879" i="35" s="1"/>
  <c r="AO879" i="35"/>
  <c r="BB879" i="35" s="1"/>
  <c r="AH879" i="35"/>
  <c r="AU879" i="35" s="1"/>
  <c r="AP879" i="35"/>
  <c r="BC879" i="35" s="1"/>
  <c r="AI879" i="35"/>
  <c r="AV879" i="35" s="1"/>
  <c r="AJ879" i="35"/>
  <c r="AW879" i="35" s="1"/>
  <c r="AK879" i="35"/>
  <c r="AX879" i="35" s="1"/>
  <c r="AL879" i="35"/>
  <c r="AY879" i="35" s="1"/>
  <c r="AM879" i="35"/>
  <c r="AZ879" i="35" s="1"/>
  <c r="AN879" i="35"/>
  <c r="BA879" i="35" s="1"/>
  <c r="AG871" i="35"/>
  <c r="AT871" i="35" s="1"/>
  <c r="AO871" i="35"/>
  <c r="BB871" i="35" s="1"/>
  <c r="AH871" i="35"/>
  <c r="AU871" i="35" s="1"/>
  <c r="AP871" i="35"/>
  <c r="BC871" i="35" s="1"/>
  <c r="AI871" i="35"/>
  <c r="AV871" i="35" s="1"/>
  <c r="AJ871" i="35"/>
  <c r="AW871" i="35" s="1"/>
  <c r="AK871" i="35"/>
  <c r="AX871" i="35" s="1"/>
  <c r="AL871" i="35"/>
  <c r="AY871" i="35" s="1"/>
  <c r="AM871" i="35"/>
  <c r="AZ871" i="35" s="1"/>
  <c r="AN871" i="35"/>
  <c r="BA871" i="35" s="1"/>
  <c r="AG863" i="35"/>
  <c r="AT863" i="35" s="1"/>
  <c r="AO863" i="35"/>
  <c r="BB863" i="35" s="1"/>
  <c r="AH863" i="35"/>
  <c r="AU863" i="35" s="1"/>
  <c r="AP863" i="35"/>
  <c r="BC863" i="35" s="1"/>
  <c r="AI863" i="35"/>
  <c r="AV863" i="35" s="1"/>
  <c r="AJ863" i="35"/>
  <c r="AW863" i="35" s="1"/>
  <c r="AK863" i="35"/>
  <c r="AX863" i="35" s="1"/>
  <c r="AL863" i="35"/>
  <c r="AY863" i="35" s="1"/>
  <c r="AM863" i="35"/>
  <c r="AZ863" i="35" s="1"/>
  <c r="AN863" i="35"/>
  <c r="BA863" i="35" s="1"/>
  <c r="AG855" i="35"/>
  <c r="AT855" i="35" s="1"/>
  <c r="AO855" i="35"/>
  <c r="BB855" i="35" s="1"/>
  <c r="AH855" i="35"/>
  <c r="AU855" i="35" s="1"/>
  <c r="AP855" i="35"/>
  <c r="BC855" i="35" s="1"/>
  <c r="AI855" i="35"/>
  <c r="AV855" i="35" s="1"/>
  <c r="AJ855" i="35"/>
  <c r="AW855" i="35" s="1"/>
  <c r="AK855" i="35"/>
  <c r="AX855" i="35" s="1"/>
  <c r="AL855" i="35"/>
  <c r="AY855" i="35" s="1"/>
  <c r="AM855" i="35"/>
  <c r="AZ855" i="35" s="1"/>
  <c r="AN855" i="35"/>
  <c r="BA855" i="35" s="1"/>
  <c r="AG847" i="35"/>
  <c r="AT847" i="35" s="1"/>
  <c r="AO847" i="35"/>
  <c r="BB847" i="35" s="1"/>
  <c r="AH847" i="35"/>
  <c r="AU847" i="35" s="1"/>
  <c r="AP847" i="35"/>
  <c r="BC847" i="35" s="1"/>
  <c r="AI847" i="35"/>
  <c r="AV847" i="35" s="1"/>
  <c r="AJ847" i="35"/>
  <c r="AW847" i="35" s="1"/>
  <c r="AK847" i="35"/>
  <c r="AX847" i="35" s="1"/>
  <c r="AL847" i="35"/>
  <c r="AY847" i="35" s="1"/>
  <c r="AM847" i="35"/>
  <c r="AZ847" i="35" s="1"/>
  <c r="AN847" i="35"/>
  <c r="BA847" i="35" s="1"/>
  <c r="AG839" i="35"/>
  <c r="AT839" i="35" s="1"/>
  <c r="AO839" i="35"/>
  <c r="BB839" i="35" s="1"/>
  <c r="AH839" i="35"/>
  <c r="AU839" i="35" s="1"/>
  <c r="AP839" i="35"/>
  <c r="BC839" i="35" s="1"/>
  <c r="AI839" i="35"/>
  <c r="AV839" i="35" s="1"/>
  <c r="AJ839" i="35"/>
  <c r="AW839" i="35" s="1"/>
  <c r="AK839" i="35"/>
  <c r="AX839" i="35" s="1"/>
  <c r="AL839" i="35"/>
  <c r="AY839" i="35" s="1"/>
  <c r="AM839" i="35"/>
  <c r="AZ839" i="35" s="1"/>
  <c r="AN839" i="35"/>
  <c r="BA839" i="35" s="1"/>
  <c r="AG831" i="35"/>
  <c r="AT831" i="35" s="1"/>
  <c r="AO831" i="35"/>
  <c r="BB831" i="35" s="1"/>
  <c r="AH831" i="35"/>
  <c r="AU831" i="35" s="1"/>
  <c r="AP831" i="35"/>
  <c r="BC831" i="35" s="1"/>
  <c r="AI831" i="35"/>
  <c r="AV831" i="35" s="1"/>
  <c r="AJ831" i="35"/>
  <c r="AW831" i="35" s="1"/>
  <c r="AK831" i="35"/>
  <c r="AX831" i="35" s="1"/>
  <c r="AL831" i="35"/>
  <c r="AY831" i="35" s="1"/>
  <c r="AM831" i="35"/>
  <c r="AZ831" i="35" s="1"/>
  <c r="AN831" i="35"/>
  <c r="BA831" i="35" s="1"/>
  <c r="AH823" i="35"/>
  <c r="AU823" i="35" s="1"/>
  <c r="AP823" i="35"/>
  <c r="BC823" i="35" s="1"/>
  <c r="AI823" i="35"/>
  <c r="AV823" i="35" s="1"/>
  <c r="AJ823" i="35"/>
  <c r="AW823" i="35" s="1"/>
  <c r="AK823" i="35"/>
  <c r="AX823" i="35" s="1"/>
  <c r="AL823" i="35"/>
  <c r="AY823" i="35" s="1"/>
  <c r="AM823" i="35"/>
  <c r="AZ823" i="35" s="1"/>
  <c r="AN823" i="35"/>
  <c r="BA823" i="35" s="1"/>
  <c r="AG823" i="35"/>
  <c r="AT823" i="35" s="1"/>
  <c r="AO823" i="35"/>
  <c r="BB823" i="35" s="1"/>
  <c r="AH815" i="35"/>
  <c r="AU815" i="35" s="1"/>
  <c r="AP815" i="35"/>
  <c r="BC815" i="35" s="1"/>
  <c r="AI815" i="35"/>
  <c r="AV815" i="35" s="1"/>
  <c r="AJ815" i="35"/>
  <c r="AW815" i="35" s="1"/>
  <c r="AK815" i="35"/>
  <c r="AX815" i="35" s="1"/>
  <c r="AL815" i="35"/>
  <c r="AY815" i="35" s="1"/>
  <c r="AM815" i="35"/>
  <c r="AZ815" i="35" s="1"/>
  <c r="AN815" i="35"/>
  <c r="BA815" i="35" s="1"/>
  <c r="AO815" i="35"/>
  <c r="BB815" i="35" s="1"/>
  <c r="AG815" i="35"/>
  <c r="AT815" i="35" s="1"/>
  <c r="AH807" i="35"/>
  <c r="AU807" i="35" s="1"/>
  <c r="AP807" i="35"/>
  <c r="BC807" i="35" s="1"/>
  <c r="AI807" i="35"/>
  <c r="AV807" i="35" s="1"/>
  <c r="AJ807" i="35"/>
  <c r="AW807" i="35" s="1"/>
  <c r="AK807" i="35"/>
  <c r="AX807" i="35" s="1"/>
  <c r="AL807" i="35"/>
  <c r="AY807" i="35" s="1"/>
  <c r="AM807" i="35"/>
  <c r="AZ807" i="35" s="1"/>
  <c r="AN807" i="35"/>
  <c r="BA807" i="35" s="1"/>
  <c r="AG807" i="35"/>
  <c r="AT807" i="35" s="1"/>
  <c r="AO807" i="35"/>
  <c r="BB807" i="35" s="1"/>
  <c r="AH799" i="35"/>
  <c r="AU799" i="35" s="1"/>
  <c r="AP799" i="35"/>
  <c r="BC799" i="35" s="1"/>
  <c r="AI799" i="35"/>
  <c r="AV799" i="35" s="1"/>
  <c r="AJ799" i="35"/>
  <c r="AW799" i="35" s="1"/>
  <c r="AK799" i="35"/>
  <c r="AX799" i="35" s="1"/>
  <c r="AL799" i="35"/>
  <c r="AY799" i="35" s="1"/>
  <c r="AM799" i="35"/>
  <c r="AZ799" i="35" s="1"/>
  <c r="AN799" i="35"/>
  <c r="BA799" i="35" s="1"/>
  <c r="AG799" i="35"/>
  <c r="AT799" i="35" s="1"/>
  <c r="AO799" i="35"/>
  <c r="BB799" i="35" s="1"/>
  <c r="AH791" i="35"/>
  <c r="AU791" i="35" s="1"/>
  <c r="AP791" i="35"/>
  <c r="BC791" i="35" s="1"/>
  <c r="AI791" i="35"/>
  <c r="AV791" i="35" s="1"/>
  <c r="AJ791" i="35"/>
  <c r="AW791" i="35" s="1"/>
  <c r="AK791" i="35"/>
  <c r="AX791" i="35" s="1"/>
  <c r="AL791" i="35"/>
  <c r="AY791" i="35" s="1"/>
  <c r="AM791" i="35"/>
  <c r="AZ791" i="35" s="1"/>
  <c r="AN791" i="35"/>
  <c r="BA791" i="35" s="1"/>
  <c r="AG791" i="35"/>
  <c r="AT791" i="35" s="1"/>
  <c r="AO791" i="35"/>
  <c r="BB791" i="35" s="1"/>
  <c r="AH783" i="35"/>
  <c r="AU783" i="35" s="1"/>
  <c r="AP783" i="35"/>
  <c r="BC783" i="35" s="1"/>
  <c r="AI783" i="35"/>
  <c r="AV783" i="35" s="1"/>
  <c r="AJ783" i="35"/>
  <c r="AW783" i="35" s="1"/>
  <c r="AK783" i="35"/>
  <c r="AX783" i="35" s="1"/>
  <c r="AL783" i="35"/>
  <c r="AY783" i="35" s="1"/>
  <c r="AM783" i="35"/>
  <c r="AZ783" i="35" s="1"/>
  <c r="AN783" i="35"/>
  <c r="BA783" i="35" s="1"/>
  <c r="AO783" i="35"/>
  <c r="BB783" i="35" s="1"/>
  <c r="AG783" i="35"/>
  <c r="AT783" i="35" s="1"/>
  <c r="AH775" i="35"/>
  <c r="AU775" i="35" s="1"/>
  <c r="AP775" i="35"/>
  <c r="BC775" i="35" s="1"/>
  <c r="AI775" i="35"/>
  <c r="AV775" i="35" s="1"/>
  <c r="AJ775" i="35"/>
  <c r="AW775" i="35" s="1"/>
  <c r="AK775" i="35"/>
  <c r="AX775" i="35" s="1"/>
  <c r="AL775" i="35"/>
  <c r="AY775" i="35" s="1"/>
  <c r="AM775" i="35"/>
  <c r="AZ775" i="35" s="1"/>
  <c r="AN775" i="35"/>
  <c r="BA775" i="35" s="1"/>
  <c r="AG775" i="35"/>
  <c r="AT775" i="35" s="1"/>
  <c r="AO775" i="35"/>
  <c r="BB775" i="35" s="1"/>
  <c r="AH767" i="35"/>
  <c r="AU767" i="35" s="1"/>
  <c r="AP767" i="35"/>
  <c r="BC767" i="35" s="1"/>
  <c r="AI767" i="35"/>
  <c r="AV767" i="35" s="1"/>
  <c r="AJ767" i="35"/>
  <c r="AW767" i="35" s="1"/>
  <c r="AK767" i="35"/>
  <c r="AX767" i="35" s="1"/>
  <c r="AL767" i="35"/>
  <c r="AY767" i="35" s="1"/>
  <c r="AM767" i="35"/>
  <c r="AZ767" i="35" s="1"/>
  <c r="AN767" i="35"/>
  <c r="BA767" i="35" s="1"/>
  <c r="AG767" i="35"/>
  <c r="AT767" i="35" s="1"/>
  <c r="AO767" i="35"/>
  <c r="BB767" i="35" s="1"/>
  <c r="AH759" i="35"/>
  <c r="AU759" i="35" s="1"/>
  <c r="AP759" i="35"/>
  <c r="BC759" i="35" s="1"/>
  <c r="AI759" i="35"/>
  <c r="AV759" i="35" s="1"/>
  <c r="AJ759" i="35"/>
  <c r="AW759" i="35" s="1"/>
  <c r="AK759" i="35"/>
  <c r="AX759" i="35" s="1"/>
  <c r="AL759" i="35"/>
  <c r="AY759" i="35" s="1"/>
  <c r="AM759" i="35"/>
  <c r="AZ759" i="35" s="1"/>
  <c r="AN759" i="35"/>
  <c r="BA759" i="35" s="1"/>
  <c r="AG759" i="35"/>
  <c r="AT759" i="35" s="1"/>
  <c r="AO759" i="35"/>
  <c r="BB759" i="35" s="1"/>
  <c r="AH751" i="35"/>
  <c r="AU751" i="35" s="1"/>
  <c r="AP751" i="35"/>
  <c r="BC751" i="35" s="1"/>
  <c r="AI751" i="35"/>
  <c r="AV751" i="35" s="1"/>
  <c r="AJ751" i="35"/>
  <c r="AW751" i="35" s="1"/>
  <c r="AK751" i="35"/>
  <c r="AX751" i="35" s="1"/>
  <c r="AL751" i="35"/>
  <c r="AY751" i="35" s="1"/>
  <c r="AM751" i="35"/>
  <c r="AZ751" i="35" s="1"/>
  <c r="AN751" i="35"/>
  <c r="BA751" i="35" s="1"/>
  <c r="AO751" i="35"/>
  <c r="BB751" i="35" s="1"/>
  <c r="AG751" i="35"/>
  <c r="AT751" i="35" s="1"/>
  <c r="AH743" i="35"/>
  <c r="AU743" i="35" s="1"/>
  <c r="AP743" i="35"/>
  <c r="BC743" i="35" s="1"/>
  <c r="AI743" i="35"/>
  <c r="AV743" i="35" s="1"/>
  <c r="AJ743" i="35"/>
  <c r="AW743" i="35" s="1"/>
  <c r="AK743" i="35"/>
  <c r="AX743" i="35" s="1"/>
  <c r="AL743" i="35"/>
  <c r="AY743" i="35" s="1"/>
  <c r="AM743" i="35"/>
  <c r="AZ743" i="35" s="1"/>
  <c r="AN743" i="35"/>
  <c r="BA743" i="35" s="1"/>
  <c r="AG743" i="35"/>
  <c r="AT743" i="35" s="1"/>
  <c r="AO743" i="35"/>
  <c r="BB743" i="35" s="1"/>
  <c r="AH735" i="35"/>
  <c r="AU735" i="35" s="1"/>
  <c r="AP735" i="35"/>
  <c r="BC735" i="35" s="1"/>
  <c r="AI735" i="35"/>
  <c r="AV735" i="35" s="1"/>
  <c r="AJ735" i="35"/>
  <c r="AW735" i="35" s="1"/>
  <c r="AK735" i="35"/>
  <c r="AX735" i="35" s="1"/>
  <c r="AL735" i="35"/>
  <c r="AY735" i="35" s="1"/>
  <c r="AM735" i="35"/>
  <c r="AZ735" i="35" s="1"/>
  <c r="AN735" i="35"/>
  <c r="BA735" i="35" s="1"/>
  <c r="AG735" i="35"/>
  <c r="AT735" i="35" s="1"/>
  <c r="AO735" i="35"/>
  <c r="BB735" i="35" s="1"/>
  <c r="AH727" i="35"/>
  <c r="AU727" i="35" s="1"/>
  <c r="AP727" i="35"/>
  <c r="BC727" i="35" s="1"/>
  <c r="AI727" i="35"/>
  <c r="AV727" i="35" s="1"/>
  <c r="AJ727" i="35"/>
  <c r="AW727" i="35" s="1"/>
  <c r="AK727" i="35"/>
  <c r="AX727" i="35" s="1"/>
  <c r="AL727" i="35"/>
  <c r="AY727" i="35" s="1"/>
  <c r="AM727" i="35"/>
  <c r="AZ727" i="35" s="1"/>
  <c r="AN727" i="35"/>
  <c r="BA727" i="35" s="1"/>
  <c r="AG727" i="35"/>
  <c r="AT727" i="35" s="1"/>
  <c r="AO727" i="35"/>
  <c r="BB727" i="35" s="1"/>
  <c r="AH719" i="35"/>
  <c r="AU719" i="35" s="1"/>
  <c r="AP719" i="35"/>
  <c r="BC719" i="35" s="1"/>
  <c r="AI719" i="35"/>
  <c r="AV719" i="35" s="1"/>
  <c r="AJ719" i="35"/>
  <c r="AW719" i="35" s="1"/>
  <c r="AK719" i="35"/>
  <c r="AX719" i="35" s="1"/>
  <c r="AL719" i="35"/>
  <c r="AY719" i="35" s="1"/>
  <c r="AM719" i="35"/>
  <c r="AZ719" i="35" s="1"/>
  <c r="AN719" i="35"/>
  <c r="BA719" i="35" s="1"/>
  <c r="AO719" i="35"/>
  <c r="BB719" i="35" s="1"/>
  <c r="AG719" i="35"/>
  <c r="AT719" i="35" s="1"/>
  <c r="AH711" i="35"/>
  <c r="AU711" i="35" s="1"/>
  <c r="AP711" i="35"/>
  <c r="BC711" i="35" s="1"/>
  <c r="AI711" i="35"/>
  <c r="AV711" i="35" s="1"/>
  <c r="AJ711" i="35"/>
  <c r="AW711" i="35" s="1"/>
  <c r="AK711" i="35"/>
  <c r="AX711" i="35" s="1"/>
  <c r="AL711" i="35"/>
  <c r="AY711" i="35" s="1"/>
  <c r="AM711" i="35"/>
  <c r="AZ711" i="35" s="1"/>
  <c r="AN711" i="35"/>
  <c r="BA711" i="35" s="1"/>
  <c r="AG711" i="35"/>
  <c r="AT711" i="35" s="1"/>
  <c r="AO711" i="35"/>
  <c r="BB711" i="35" s="1"/>
  <c r="AH703" i="35"/>
  <c r="AU703" i="35" s="1"/>
  <c r="AP703" i="35"/>
  <c r="BC703" i="35" s="1"/>
  <c r="AI703" i="35"/>
  <c r="AV703" i="35" s="1"/>
  <c r="AJ703" i="35"/>
  <c r="AW703" i="35" s="1"/>
  <c r="AK703" i="35"/>
  <c r="AX703" i="35" s="1"/>
  <c r="AL703" i="35"/>
  <c r="AY703" i="35" s="1"/>
  <c r="AM703" i="35"/>
  <c r="AZ703" i="35" s="1"/>
  <c r="AN703" i="35"/>
  <c r="BA703" i="35" s="1"/>
  <c r="AG703" i="35"/>
  <c r="AT703" i="35" s="1"/>
  <c r="AO703" i="35"/>
  <c r="BB703" i="35" s="1"/>
  <c r="AH695" i="35"/>
  <c r="AU695" i="35" s="1"/>
  <c r="AP695" i="35"/>
  <c r="BC695" i="35" s="1"/>
  <c r="AI695" i="35"/>
  <c r="AV695" i="35" s="1"/>
  <c r="AJ695" i="35"/>
  <c r="AW695" i="35" s="1"/>
  <c r="AK695" i="35"/>
  <c r="AX695" i="35" s="1"/>
  <c r="AL695" i="35"/>
  <c r="AY695" i="35" s="1"/>
  <c r="AM695" i="35"/>
  <c r="AZ695" i="35" s="1"/>
  <c r="AN695" i="35"/>
  <c r="BA695" i="35" s="1"/>
  <c r="AG695" i="35"/>
  <c r="AT695" i="35" s="1"/>
  <c r="AO695" i="35"/>
  <c r="BB695" i="35" s="1"/>
  <c r="AH687" i="35"/>
  <c r="AU687" i="35" s="1"/>
  <c r="AP687" i="35"/>
  <c r="BC687" i="35" s="1"/>
  <c r="AI687" i="35"/>
  <c r="AV687" i="35" s="1"/>
  <c r="AJ687" i="35"/>
  <c r="AW687" i="35" s="1"/>
  <c r="AK687" i="35"/>
  <c r="AX687" i="35" s="1"/>
  <c r="AL687" i="35"/>
  <c r="AY687" i="35" s="1"/>
  <c r="AM687" i="35"/>
  <c r="AZ687" i="35" s="1"/>
  <c r="AN687" i="35"/>
  <c r="BA687" i="35" s="1"/>
  <c r="AO687" i="35"/>
  <c r="BB687" i="35" s="1"/>
  <c r="AG687" i="35"/>
  <c r="AT687" i="35" s="1"/>
  <c r="AH679" i="35"/>
  <c r="AU679" i="35" s="1"/>
  <c r="AP679" i="35"/>
  <c r="BC679" i="35" s="1"/>
  <c r="AI679" i="35"/>
  <c r="AV679" i="35" s="1"/>
  <c r="AJ679" i="35"/>
  <c r="AW679" i="35" s="1"/>
  <c r="AK679" i="35"/>
  <c r="AX679" i="35" s="1"/>
  <c r="AL679" i="35"/>
  <c r="AY679" i="35" s="1"/>
  <c r="AM679" i="35"/>
  <c r="AZ679" i="35" s="1"/>
  <c r="AN679" i="35"/>
  <c r="BA679" i="35" s="1"/>
  <c r="AG679" i="35"/>
  <c r="AT679" i="35" s="1"/>
  <c r="AO679" i="35"/>
  <c r="BB679" i="35" s="1"/>
  <c r="AH671" i="35"/>
  <c r="AU671" i="35" s="1"/>
  <c r="AP671" i="35"/>
  <c r="BC671" i="35" s="1"/>
  <c r="AI671" i="35"/>
  <c r="AV671" i="35" s="1"/>
  <c r="AJ671" i="35"/>
  <c r="AW671" i="35" s="1"/>
  <c r="AK671" i="35"/>
  <c r="AX671" i="35" s="1"/>
  <c r="AL671" i="35"/>
  <c r="AY671" i="35" s="1"/>
  <c r="AM671" i="35"/>
  <c r="AZ671" i="35" s="1"/>
  <c r="AN671" i="35"/>
  <c r="BA671" i="35" s="1"/>
  <c r="AG671" i="35"/>
  <c r="AT671" i="35" s="1"/>
  <c r="AO671" i="35"/>
  <c r="BB671" i="35" s="1"/>
  <c r="AH663" i="35"/>
  <c r="AU663" i="35" s="1"/>
  <c r="AP663" i="35"/>
  <c r="BC663" i="35" s="1"/>
  <c r="AI663" i="35"/>
  <c r="AV663" i="35" s="1"/>
  <c r="AJ663" i="35"/>
  <c r="AW663" i="35" s="1"/>
  <c r="AK663" i="35"/>
  <c r="AX663" i="35" s="1"/>
  <c r="AL663" i="35"/>
  <c r="AY663" i="35" s="1"/>
  <c r="AM663" i="35"/>
  <c r="AZ663" i="35" s="1"/>
  <c r="AN663" i="35"/>
  <c r="BA663" i="35" s="1"/>
  <c r="AG663" i="35"/>
  <c r="AT663" i="35" s="1"/>
  <c r="AO663" i="35"/>
  <c r="BB663" i="35" s="1"/>
  <c r="AH655" i="35"/>
  <c r="AU655" i="35" s="1"/>
  <c r="AP655" i="35"/>
  <c r="BC655" i="35" s="1"/>
  <c r="AI655" i="35"/>
  <c r="AV655" i="35" s="1"/>
  <c r="AJ655" i="35"/>
  <c r="AW655" i="35" s="1"/>
  <c r="AK655" i="35"/>
  <c r="AX655" i="35" s="1"/>
  <c r="AL655" i="35"/>
  <c r="AY655" i="35" s="1"/>
  <c r="AM655" i="35"/>
  <c r="AZ655" i="35" s="1"/>
  <c r="AN655" i="35"/>
  <c r="BA655" i="35" s="1"/>
  <c r="AO655" i="35"/>
  <c r="BB655" i="35" s="1"/>
  <c r="AG655" i="35"/>
  <c r="AT655" i="35" s="1"/>
  <c r="AH647" i="35"/>
  <c r="AU647" i="35" s="1"/>
  <c r="AP647" i="35"/>
  <c r="BC647" i="35" s="1"/>
  <c r="AI647" i="35"/>
  <c r="AV647" i="35" s="1"/>
  <c r="AJ647" i="35"/>
  <c r="AW647" i="35" s="1"/>
  <c r="AK647" i="35"/>
  <c r="AX647" i="35" s="1"/>
  <c r="AL647" i="35"/>
  <c r="AY647" i="35" s="1"/>
  <c r="AM647" i="35"/>
  <c r="AZ647" i="35" s="1"/>
  <c r="AN647" i="35"/>
  <c r="BA647" i="35" s="1"/>
  <c r="AG647" i="35"/>
  <c r="AT647" i="35" s="1"/>
  <c r="AO647" i="35"/>
  <c r="BB647" i="35" s="1"/>
  <c r="AH639" i="35"/>
  <c r="AU639" i="35" s="1"/>
  <c r="AP639" i="35"/>
  <c r="BC639" i="35" s="1"/>
  <c r="AI639" i="35"/>
  <c r="AV639" i="35" s="1"/>
  <c r="AJ639" i="35"/>
  <c r="AW639" i="35" s="1"/>
  <c r="AK639" i="35"/>
  <c r="AX639" i="35" s="1"/>
  <c r="AL639" i="35"/>
  <c r="AY639" i="35" s="1"/>
  <c r="AM639" i="35"/>
  <c r="AZ639" i="35" s="1"/>
  <c r="AN639" i="35"/>
  <c r="BA639" i="35" s="1"/>
  <c r="AG639" i="35"/>
  <c r="AT639" i="35" s="1"/>
  <c r="AO639" i="35"/>
  <c r="BB639" i="35" s="1"/>
  <c r="AH631" i="35"/>
  <c r="AU631" i="35" s="1"/>
  <c r="AP631" i="35"/>
  <c r="BC631" i="35" s="1"/>
  <c r="AI631" i="35"/>
  <c r="AV631" i="35" s="1"/>
  <c r="AJ631" i="35"/>
  <c r="AW631" i="35" s="1"/>
  <c r="AK631" i="35"/>
  <c r="AX631" i="35" s="1"/>
  <c r="AL631" i="35"/>
  <c r="AY631" i="35" s="1"/>
  <c r="AM631" i="35"/>
  <c r="AZ631" i="35" s="1"/>
  <c r="AN631" i="35"/>
  <c r="BA631" i="35" s="1"/>
  <c r="AG631" i="35"/>
  <c r="AT631" i="35" s="1"/>
  <c r="AO631" i="35"/>
  <c r="BB631" i="35" s="1"/>
  <c r="AH623" i="35"/>
  <c r="AU623" i="35" s="1"/>
  <c r="AP623" i="35"/>
  <c r="BC623" i="35" s="1"/>
  <c r="AI623" i="35"/>
  <c r="AV623" i="35" s="1"/>
  <c r="AJ623" i="35"/>
  <c r="AW623" i="35" s="1"/>
  <c r="AK623" i="35"/>
  <c r="AX623" i="35" s="1"/>
  <c r="AL623" i="35"/>
  <c r="AY623" i="35" s="1"/>
  <c r="AM623" i="35"/>
  <c r="AZ623" i="35" s="1"/>
  <c r="AN623" i="35"/>
  <c r="BA623" i="35" s="1"/>
  <c r="AO623" i="35"/>
  <c r="BB623" i="35" s="1"/>
  <c r="AG623" i="35"/>
  <c r="AT623" i="35" s="1"/>
  <c r="AH615" i="35"/>
  <c r="AU615" i="35" s="1"/>
  <c r="AP615" i="35"/>
  <c r="BC615" i="35" s="1"/>
  <c r="AI615" i="35"/>
  <c r="AV615" i="35" s="1"/>
  <c r="AJ615" i="35"/>
  <c r="AW615" i="35" s="1"/>
  <c r="AK615" i="35"/>
  <c r="AX615" i="35" s="1"/>
  <c r="AL615" i="35"/>
  <c r="AY615" i="35" s="1"/>
  <c r="AM615" i="35"/>
  <c r="AZ615" i="35" s="1"/>
  <c r="AN615" i="35"/>
  <c r="BA615" i="35" s="1"/>
  <c r="AG615" i="35"/>
  <c r="AT615" i="35" s="1"/>
  <c r="AO615" i="35"/>
  <c r="BB615" i="35" s="1"/>
  <c r="AH607" i="35"/>
  <c r="AU607" i="35" s="1"/>
  <c r="AP607" i="35"/>
  <c r="BC607" i="35" s="1"/>
  <c r="AI607" i="35"/>
  <c r="AV607" i="35" s="1"/>
  <c r="AJ607" i="35"/>
  <c r="AW607" i="35" s="1"/>
  <c r="AK607" i="35"/>
  <c r="AX607" i="35" s="1"/>
  <c r="AL607" i="35"/>
  <c r="AY607" i="35" s="1"/>
  <c r="AM607" i="35"/>
  <c r="AZ607" i="35" s="1"/>
  <c r="AN607" i="35"/>
  <c r="BA607" i="35" s="1"/>
  <c r="AG607" i="35"/>
  <c r="AT607" i="35" s="1"/>
  <c r="AO607" i="35"/>
  <c r="BB607" i="35" s="1"/>
  <c r="AI599" i="35"/>
  <c r="AV599" i="35" s="1"/>
  <c r="AM599" i="35"/>
  <c r="AZ599" i="35" s="1"/>
  <c r="AG599" i="35"/>
  <c r="AT599" i="35" s="1"/>
  <c r="AO599" i="35"/>
  <c r="BB599" i="35" s="1"/>
  <c r="AP599" i="35"/>
  <c r="BC599" i="35" s="1"/>
  <c r="AH599" i="35"/>
  <c r="AU599" i="35" s="1"/>
  <c r="AJ599" i="35"/>
  <c r="AW599" i="35" s="1"/>
  <c r="AK599" i="35"/>
  <c r="AX599" i="35" s="1"/>
  <c r="AL599" i="35"/>
  <c r="AY599" i="35" s="1"/>
  <c r="AN599" i="35"/>
  <c r="BA599" i="35" s="1"/>
  <c r="AI591" i="35"/>
  <c r="AV591" i="35" s="1"/>
  <c r="AK591" i="35"/>
  <c r="AX591" i="35" s="1"/>
  <c r="AL591" i="35"/>
  <c r="AY591" i="35" s="1"/>
  <c r="AM591" i="35"/>
  <c r="AZ591" i="35" s="1"/>
  <c r="AN591" i="35"/>
  <c r="BA591" i="35" s="1"/>
  <c r="AG591" i="35"/>
  <c r="AT591" i="35" s="1"/>
  <c r="AO591" i="35"/>
  <c r="BB591" i="35" s="1"/>
  <c r="AH591" i="35"/>
  <c r="AU591" i="35" s="1"/>
  <c r="AJ591" i="35"/>
  <c r="AW591" i="35" s="1"/>
  <c r="AP591" i="35"/>
  <c r="BC591" i="35" s="1"/>
  <c r="AI583" i="35"/>
  <c r="AV583" i="35" s="1"/>
  <c r="AK583" i="35"/>
  <c r="AX583" i="35" s="1"/>
  <c r="AL583" i="35"/>
  <c r="AY583" i="35" s="1"/>
  <c r="AM583" i="35"/>
  <c r="AZ583" i="35" s="1"/>
  <c r="AN583" i="35"/>
  <c r="BA583" i="35" s="1"/>
  <c r="AG583" i="35"/>
  <c r="AT583" i="35" s="1"/>
  <c r="AO583" i="35"/>
  <c r="BB583" i="35" s="1"/>
  <c r="AH583" i="35"/>
  <c r="AU583" i="35" s="1"/>
  <c r="AJ583" i="35"/>
  <c r="AW583" i="35" s="1"/>
  <c r="AP583" i="35"/>
  <c r="BC583" i="35" s="1"/>
  <c r="AI575" i="35"/>
  <c r="AV575" i="35" s="1"/>
  <c r="AK575" i="35"/>
  <c r="AX575" i="35" s="1"/>
  <c r="AL575" i="35"/>
  <c r="AY575" i="35" s="1"/>
  <c r="AM575" i="35"/>
  <c r="AZ575" i="35" s="1"/>
  <c r="AN575" i="35"/>
  <c r="BA575" i="35" s="1"/>
  <c r="AG575" i="35"/>
  <c r="AT575" i="35" s="1"/>
  <c r="AO575" i="35"/>
  <c r="BB575" i="35" s="1"/>
  <c r="AH575" i="35"/>
  <c r="AU575" i="35" s="1"/>
  <c r="AJ575" i="35"/>
  <c r="AW575" i="35" s="1"/>
  <c r="AP575" i="35"/>
  <c r="BC575" i="35" s="1"/>
  <c r="AI567" i="35"/>
  <c r="AV567" i="35" s="1"/>
  <c r="AK567" i="35"/>
  <c r="AX567" i="35" s="1"/>
  <c r="AL567" i="35"/>
  <c r="AY567" i="35" s="1"/>
  <c r="AM567" i="35"/>
  <c r="AZ567" i="35" s="1"/>
  <c r="AN567" i="35"/>
  <c r="BA567" i="35" s="1"/>
  <c r="AG567" i="35"/>
  <c r="AT567" i="35" s="1"/>
  <c r="AO567" i="35"/>
  <c r="BB567" i="35" s="1"/>
  <c r="AH567" i="35"/>
  <c r="AU567" i="35" s="1"/>
  <c r="AJ567" i="35"/>
  <c r="AW567" i="35" s="1"/>
  <c r="AP567" i="35"/>
  <c r="BC567" i="35" s="1"/>
  <c r="AI559" i="35"/>
  <c r="AV559" i="35" s="1"/>
  <c r="AK559" i="35"/>
  <c r="AX559" i="35" s="1"/>
  <c r="AL559" i="35"/>
  <c r="AY559" i="35" s="1"/>
  <c r="AM559" i="35"/>
  <c r="AZ559" i="35" s="1"/>
  <c r="AN559" i="35"/>
  <c r="BA559" i="35" s="1"/>
  <c r="AG559" i="35"/>
  <c r="AT559" i="35" s="1"/>
  <c r="AO559" i="35"/>
  <c r="BB559" i="35" s="1"/>
  <c r="AH559" i="35"/>
  <c r="AU559" i="35" s="1"/>
  <c r="AJ559" i="35"/>
  <c r="AW559" i="35" s="1"/>
  <c r="AP559" i="35"/>
  <c r="BC559" i="35" s="1"/>
  <c r="AI551" i="35"/>
  <c r="AV551" i="35" s="1"/>
  <c r="AK551" i="35"/>
  <c r="AX551" i="35" s="1"/>
  <c r="AL551" i="35"/>
  <c r="AY551" i="35" s="1"/>
  <c r="AM551" i="35"/>
  <c r="AZ551" i="35" s="1"/>
  <c r="AN551" i="35"/>
  <c r="BA551" i="35" s="1"/>
  <c r="AG551" i="35"/>
  <c r="AT551" i="35" s="1"/>
  <c r="AO551" i="35"/>
  <c r="BB551" i="35" s="1"/>
  <c r="AH551" i="35"/>
  <c r="AU551" i="35" s="1"/>
  <c r="AJ551" i="35"/>
  <c r="AW551" i="35" s="1"/>
  <c r="AP551" i="35"/>
  <c r="BC551" i="35" s="1"/>
  <c r="AI543" i="35"/>
  <c r="AV543" i="35" s="1"/>
  <c r="AK543" i="35"/>
  <c r="AX543" i="35" s="1"/>
  <c r="AL543" i="35"/>
  <c r="AY543" i="35" s="1"/>
  <c r="AM543" i="35"/>
  <c r="AZ543" i="35" s="1"/>
  <c r="AN543" i="35"/>
  <c r="BA543" i="35" s="1"/>
  <c r="AG543" i="35"/>
  <c r="AT543" i="35" s="1"/>
  <c r="AO543" i="35"/>
  <c r="BB543" i="35" s="1"/>
  <c r="AH543" i="35"/>
  <c r="AU543" i="35" s="1"/>
  <c r="AJ543" i="35"/>
  <c r="AW543" i="35" s="1"/>
  <c r="AP543" i="35"/>
  <c r="BC543" i="35" s="1"/>
  <c r="AI535" i="35"/>
  <c r="AV535" i="35" s="1"/>
  <c r="AK535" i="35"/>
  <c r="AX535" i="35" s="1"/>
  <c r="AL535" i="35"/>
  <c r="AY535" i="35" s="1"/>
  <c r="AM535" i="35"/>
  <c r="AZ535" i="35" s="1"/>
  <c r="AN535" i="35"/>
  <c r="BA535" i="35" s="1"/>
  <c r="AG535" i="35"/>
  <c r="AT535" i="35" s="1"/>
  <c r="AO535" i="35"/>
  <c r="BB535" i="35" s="1"/>
  <c r="AH535" i="35"/>
  <c r="AU535" i="35" s="1"/>
  <c r="AJ535" i="35"/>
  <c r="AW535" i="35" s="1"/>
  <c r="AP535" i="35"/>
  <c r="BC535" i="35" s="1"/>
  <c r="AI527" i="35"/>
  <c r="AV527" i="35" s="1"/>
  <c r="AK527" i="35"/>
  <c r="AX527" i="35" s="1"/>
  <c r="AL527" i="35"/>
  <c r="AY527" i="35" s="1"/>
  <c r="AM527" i="35"/>
  <c r="AZ527" i="35" s="1"/>
  <c r="AN527" i="35"/>
  <c r="BA527" i="35" s="1"/>
  <c r="AG527" i="35"/>
  <c r="AT527" i="35" s="1"/>
  <c r="AO527" i="35"/>
  <c r="BB527" i="35" s="1"/>
  <c r="AH527" i="35"/>
  <c r="AU527" i="35" s="1"/>
  <c r="AJ527" i="35"/>
  <c r="AW527" i="35" s="1"/>
  <c r="AP527" i="35"/>
  <c r="BC527" i="35" s="1"/>
  <c r="AI519" i="35"/>
  <c r="AV519" i="35" s="1"/>
  <c r="AK519" i="35"/>
  <c r="AX519" i="35" s="1"/>
  <c r="AL519" i="35"/>
  <c r="AY519" i="35" s="1"/>
  <c r="AM519" i="35"/>
  <c r="AZ519" i="35" s="1"/>
  <c r="AN519" i="35"/>
  <c r="BA519" i="35" s="1"/>
  <c r="AG519" i="35"/>
  <c r="AT519" i="35" s="1"/>
  <c r="AO519" i="35"/>
  <c r="BB519" i="35" s="1"/>
  <c r="AH519" i="35"/>
  <c r="AU519" i="35" s="1"/>
  <c r="AJ519" i="35"/>
  <c r="AW519" i="35" s="1"/>
  <c r="AP519" i="35"/>
  <c r="BC519" i="35" s="1"/>
  <c r="AI511" i="35"/>
  <c r="AV511" i="35" s="1"/>
  <c r="AK511" i="35"/>
  <c r="AX511" i="35" s="1"/>
  <c r="AL511" i="35"/>
  <c r="AY511" i="35" s="1"/>
  <c r="AM511" i="35"/>
  <c r="AZ511" i="35" s="1"/>
  <c r="AN511" i="35"/>
  <c r="BA511" i="35" s="1"/>
  <c r="AG511" i="35"/>
  <c r="AT511" i="35" s="1"/>
  <c r="AO511" i="35"/>
  <c r="BB511" i="35" s="1"/>
  <c r="AH511" i="35"/>
  <c r="AU511" i="35" s="1"/>
  <c r="AJ511" i="35"/>
  <c r="AW511" i="35" s="1"/>
  <c r="AP511" i="35"/>
  <c r="BC511" i="35" s="1"/>
  <c r="AI503" i="35"/>
  <c r="AV503" i="35" s="1"/>
  <c r="AK503" i="35"/>
  <c r="AX503" i="35" s="1"/>
  <c r="AL503" i="35"/>
  <c r="AY503" i="35" s="1"/>
  <c r="AM503" i="35"/>
  <c r="AZ503" i="35" s="1"/>
  <c r="AN503" i="35"/>
  <c r="BA503" i="35" s="1"/>
  <c r="AG503" i="35"/>
  <c r="AT503" i="35" s="1"/>
  <c r="AO503" i="35"/>
  <c r="BB503" i="35" s="1"/>
  <c r="AH503" i="35"/>
  <c r="AU503" i="35" s="1"/>
  <c r="AJ503" i="35"/>
  <c r="AW503" i="35" s="1"/>
  <c r="AP503" i="35"/>
  <c r="BC503" i="35" s="1"/>
  <c r="AI495" i="35"/>
  <c r="AV495" i="35" s="1"/>
  <c r="AJ495" i="35"/>
  <c r="AW495" i="35" s="1"/>
  <c r="AK495" i="35"/>
  <c r="AX495" i="35" s="1"/>
  <c r="AL495" i="35"/>
  <c r="AY495" i="35" s="1"/>
  <c r="AM495" i="35"/>
  <c r="AZ495" i="35" s="1"/>
  <c r="AN495" i="35"/>
  <c r="BA495" i="35" s="1"/>
  <c r="AG495" i="35"/>
  <c r="AT495" i="35" s="1"/>
  <c r="AO495" i="35"/>
  <c r="BB495" i="35" s="1"/>
  <c r="AH495" i="35"/>
  <c r="AU495" i="35" s="1"/>
  <c r="AP495" i="35"/>
  <c r="BC495" i="35" s="1"/>
  <c r="AI487" i="35"/>
  <c r="AV487" i="35" s="1"/>
  <c r="AJ487" i="35"/>
  <c r="AW487" i="35" s="1"/>
  <c r="AK487" i="35"/>
  <c r="AX487" i="35" s="1"/>
  <c r="AL487" i="35"/>
  <c r="AY487" i="35" s="1"/>
  <c r="AM487" i="35"/>
  <c r="AZ487" i="35" s="1"/>
  <c r="AN487" i="35"/>
  <c r="BA487" i="35" s="1"/>
  <c r="AG487" i="35"/>
  <c r="AT487" i="35" s="1"/>
  <c r="AO487" i="35"/>
  <c r="BB487" i="35" s="1"/>
  <c r="AP487" i="35"/>
  <c r="BC487" i="35" s="1"/>
  <c r="AH487" i="35"/>
  <c r="AU487" i="35" s="1"/>
  <c r="AI479" i="35"/>
  <c r="AV479" i="35" s="1"/>
  <c r="AJ479" i="35"/>
  <c r="AW479" i="35" s="1"/>
  <c r="AK479" i="35"/>
  <c r="AX479" i="35" s="1"/>
  <c r="AL479" i="35"/>
  <c r="AY479" i="35" s="1"/>
  <c r="AM479" i="35"/>
  <c r="AZ479" i="35" s="1"/>
  <c r="AN479" i="35"/>
  <c r="BA479" i="35" s="1"/>
  <c r="AG479" i="35"/>
  <c r="AT479" i="35" s="1"/>
  <c r="AO479" i="35"/>
  <c r="BB479" i="35" s="1"/>
  <c r="AH479" i="35"/>
  <c r="AU479" i="35" s="1"/>
  <c r="AP479" i="35"/>
  <c r="BC479" i="35" s="1"/>
  <c r="AI471" i="35"/>
  <c r="AV471" i="35" s="1"/>
  <c r="AJ471" i="35"/>
  <c r="AW471" i="35" s="1"/>
  <c r="AK471" i="35"/>
  <c r="AX471" i="35" s="1"/>
  <c r="AL471" i="35"/>
  <c r="AY471" i="35" s="1"/>
  <c r="AM471" i="35"/>
  <c r="AZ471" i="35" s="1"/>
  <c r="AN471" i="35"/>
  <c r="BA471" i="35" s="1"/>
  <c r="AG471" i="35"/>
  <c r="AT471" i="35" s="1"/>
  <c r="AO471" i="35"/>
  <c r="BB471" i="35" s="1"/>
  <c r="AH471" i="35"/>
  <c r="AU471" i="35" s="1"/>
  <c r="AP471" i="35"/>
  <c r="BC471" i="35" s="1"/>
  <c r="AI463" i="35"/>
  <c r="AV463" i="35" s="1"/>
  <c r="AJ463" i="35"/>
  <c r="AW463" i="35" s="1"/>
  <c r="AK463" i="35"/>
  <c r="AX463" i="35" s="1"/>
  <c r="AL463" i="35"/>
  <c r="AY463" i="35" s="1"/>
  <c r="AM463" i="35"/>
  <c r="AZ463" i="35" s="1"/>
  <c r="AN463" i="35"/>
  <c r="BA463" i="35" s="1"/>
  <c r="AG463" i="35"/>
  <c r="AT463" i="35" s="1"/>
  <c r="AO463" i="35"/>
  <c r="BB463" i="35" s="1"/>
  <c r="AH463" i="35"/>
  <c r="AU463" i="35" s="1"/>
  <c r="AP463" i="35"/>
  <c r="BC463" i="35" s="1"/>
  <c r="AI455" i="35"/>
  <c r="AV455" i="35" s="1"/>
  <c r="AJ455" i="35"/>
  <c r="AW455" i="35" s="1"/>
  <c r="AK455" i="35"/>
  <c r="AX455" i="35" s="1"/>
  <c r="AL455" i="35"/>
  <c r="AY455" i="35" s="1"/>
  <c r="AM455" i="35"/>
  <c r="AZ455" i="35" s="1"/>
  <c r="AN455" i="35"/>
  <c r="BA455" i="35" s="1"/>
  <c r="AG455" i="35"/>
  <c r="AT455" i="35" s="1"/>
  <c r="AO455" i="35"/>
  <c r="BB455" i="35" s="1"/>
  <c r="AP455" i="35"/>
  <c r="BC455" i="35" s="1"/>
  <c r="AH455" i="35"/>
  <c r="AU455" i="35" s="1"/>
  <c r="AI447" i="35"/>
  <c r="AV447" i="35" s="1"/>
  <c r="AJ447" i="35"/>
  <c r="AW447" i="35" s="1"/>
  <c r="AK447" i="35"/>
  <c r="AX447" i="35" s="1"/>
  <c r="AL447" i="35"/>
  <c r="AY447" i="35" s="1"/>
  <c r="AM447" i="35"/>
  <c r="AZ447" i="35" s="1"/>
  <c r="AN447" i="35"/>
  <c r="BA447" i="35" s="1"/>
  <c r="AG447" i="35"/>
  <c r="AT447" i="35" s="1"/>
  <c r="AO447" i="35"/>
  <c r="BB447" i="35" s="1"/>
  <c r="AH447" i="35"/>
  <c r="AU447" i="35" s="1"/>
  <c r="AP447" i="35"/>
  <c r="BC447" i="35" s="1"/>
  <c r="AI439" i="35"/>
  <c r="AV439" i="35" s="1"/>
  <c r="AJ439" i="35"/>
  <c r="AW439" i="35" s="1"/>
  <c r="AK439" i="35"/>
  <c r="AX439" i="35" s="1"/>
  <c r="AL439" i="35"/>
  <c r="AY439" i="35" s="1"/>
  <c r="AM439" i="35"/>
  <c r="AZ439" i="35" s="1"/>
  <c r="AN439" i="35"/>
  <c r="BA439" i="35" s="1"/>
  <c r="AG439" i="35"/>
  <c r="AT439" i="35" s="1"/>
  <c r="AO439" i="35"/>
  <c r="BB439" i="35" s="1"/>
  <c r="AH439" i="35"/>
  <c r="AU439" i="35" s="1"/>
  <c r="AP439" i="35"/>
  <c r="BC439" i="35" s="1"/>
  <c r="AI431" i="35"/>
  <c r="AV431" i="35" s="1"/>
  <c r="AJ431" i="35"/>
  <c r="AW431" i="35" s="1"/>
  <c r="AK431" i="35"/>
  <c r="AX431" i="35" s="1"/>
  <c r="AL431" i="35"/>
  <c r="AY431" i="35" s="1"/>
  <c r="AM431" i="35"/>
  <c r="AZ431" i="35" s="1"/>
  <c r="AN431" i="35"/>
  <c r="BA431" i="35" s="1"/>
  <c r="AG431" i="35"/>
  <c r="AT431" i="35" s="1"/>
  <c r="AO431" i="35"/>
  <c r="BB431" i="35" s="1"/>
  <c r="AH431" i="35"/>
  <c r="AU431" i="35" s="1"/>
  <c r="AP431" i="35"/>
  <c r="BC431" i="35" s="1"/>
  <c r="AI423" i="35"/>
  <c r="AV423" i="35" s="1"/>
  <c r="AJ423" i="35"/>
  <c r="AW423" i="35" s="1"/>
  <c r="AK423" i="35"/>
  <c r="AX423" i="35" s="1"/>
  <c r="AL423" i="35"/>
  <c r="AY423" i="35" s="1"/>
  <c r="AM423" i="35"/>
  <c r="AZ423" i="35" s="1"/>
  <c r="AN423" i="35"/>
  <c r="BA423" i="35" s="1"/>
  <c r="AG423" i="35"/>
  <c r="AT423" i="35" s="1"/>
  <c r="AO423" i="35"/>
  <c r="BB423" i="35" s="1"/>
  <c r="AP423" i="35"/>
  <c r="BC423" i="35" s="1"/>
  <c r="AH423" i="35"/>
  <c r="AU423" i="35" s="1"/>
  <c r="AI415" i="35"/>
  <c r="AV415" i="35" s="1"/>
  <c r="AJ415" i="35"/>
  <c r="AW415" i="35" s="1"/>
  <c r="AK415" i="35"/>
  <c r="AX415" i="35" s="1"/>
  <c r="AL415" i="35"/>
  <c r="AY415" i="35" s="1"/>
  <c r="AM415" i="35"/>
  <c r="AZ415" i="35" s="1"/>
  <c r="AN415" i="35"/>
  <c r="BA415" i="35" s="1"/>
  <c r="AG415" i="35"/>
  <c r="AT415" i="35" s="1"/>
  <c r="AO415" i="35"/>
  <c r="BB415" i="35" s="1"/>
  <c r="AH415" i="35"/>
  <c r="AU415" i="35" s="1"/>
  <c r="AP415" i="35"/>
  <c r="BC415" i="35" s="1"/>
  <c r="AI407" i="35"/>
  <c r="AV407" i="35" s="1"/>
  <c r="AJ407" i="35"/>
  <c r="AW407" i="35" s="1"/>
  <c r="AK407" i="35"/>
  <c r="AX407" i="35" s="1"/>
  <c r="AL407" i="35"/>
  <c r="AY407" i="35" s="1"/>
  <c r="AM407" i="35"/>
  <c r="AZ407" i="35" s="1"/>
  <c r="AN407" i="35"/>
  <c r="BA407" i="35" s="1"/>
  <c r="AG407" i="35"/>
  <c r="AT407" i="35" s="1"/>
  <c r="AO407" i="35"/>
  <c r="BB407" i="35" s="1"/>
  <c r="AH407" i="35"/>
  <c r="AU407" i="35" s="1"/>
  <c r="AP407" i="35"/>
  <c r="BC407" i="35" s="1"/>
  <c r="AI399" i="35"/>
  <c r="AV399" i="35" s="1"/>
  <c r="AJ399" i="35"/>
  <c r="AW399" i="35" s="1"/>
  <c r="AK399" i="35"/>
  <c r="AX399" i="35" s="1"/>
  <c r="AL399" i="35"/>
  <c r="AY399" i="35" s="1"/>
  <c r="AM399" i="35"/>
  <c r="AZ399" i="35" s="1"/>
  <c r="AN399" i="35"/>
  <c r="BA399" i="35" s="1"/>
  <c r="AG399" i="35"/>
  <c r="AT399" i="35" s="1"/>
  <c r="AO399" i="35"/>
  <c r="BB399" i="35" s="1"/>
  <c r="AH399" i="35"/>
  <c r="AU399" i="35" s="1"/>
  <c r="AP399" i="35"/>
  <c r="BC399" i="35" s="1"/>
  <c r="AI391" i="35"/>
  <c r="AV391" i="35" s="1"/>
  <c r="AJ391" i="35"/>
  <c r="AW391" i="35" s="1"/>
  <c r="AK391" i="35"/>
  <c r="AX391" i="35" s="1"/>
  <c r="AL391" i="35"/>
  <c r="AY391" i="35" s="1"/>
  <c r="AM391" i="35"/>
  <c r="AZ391" i="35" s="1"/>
  <c r="AN391" i="35"/>
  <c r="BA391" i="35" s="1"/>
  <c r="AG391" i="35"/>
  <c r="AT391" i="35" s="1"/>
  <c r="AO391" i="35"/>
  <c r="BB391" i="35" s="1"/>
  <c r="AP391" i="35"/>
  <c r="BC391" i="35" s="1"/>
  <c r="AH391" i="35"/>
  <c r="AU391" i="35" s="1"/>
  <c r="AI383" i="35"/>
  <c r="AV383" i="35" s="1"/>
  <c r="AJ383" i="35"/>
  <c r="AW383" i="35" s="1"/>
  <c r="AK383" i="35"/>
  <c r="AX383" i="35" s="1"/>
  <c r="AL383" i="35"/>
  <c r="AY383" i="35" s="1"/>
  <c r="AM383" i="35"/>
  <c r="AZ383" i="35" s="1"/>
  <c r="AN383" i="35"/>
  <c r="BA383" i="35" s="1"/>
  <c r="AG383" i="35"/>
  <c r="AT383" i="35" s="1"/>
  <c r="AO383" i="35"/>
  <c r="BB383" i="35" s="1"/>
  <c r="AH383" i="35"/>
  <c r="AU383" i="35" s="1"/>
  <c r="AP383" i="35"/>
  <c r="BC383" i="35" s="1"/>
  <c r="AI375" i="35"/>
  <c r="AV375" i="35" s="1"/>
  <c r="AJ375" i="35"/>
  <c r="AW375" i="35" s="1"/>
  <c r="AK375" i="35"/>
  <c r="AX375" i="35" s="1"/>
  <c r="AL375" i="35"/>
  <c r="AY375" i="35" s="1"/>
  <c r="AM375" i="35"/>
  <c r="AZ375" i="35" s="1"/>
  <c r="AN375" i="35"/>
  <c r="BA375" i="35" s="1"/>
  <c r="AG375" i="35"/>
  <c r="AT375" i="35" s="1"/>
  <c r="AO375" i="35"/>
  <c r="BB375" i="35" s="1"/>
  <c r="AH375" i="35"/>
  <c r="AU375" i="35" s="1"/>
  <c r="AP375" i="35"/>
  <c r="BC375" i="35" s="1"/>
  <c r="AI367" i="35"/>
  <c r="AV367" i="35" s="1"/>
  <c r="AJ367" i="35"/>
  <c r="AW367" i="35" s="1"/>
  <c r="AK367" i="35"/>
  <c r="AX367" i="35" s="1"/>
  <c r="AL367" i="35"/>
  <c r="AY367" i="35" s="1"/>
  <c r="AM367" i="35"/>
  <c r="AZ367" i="35" s="1"/>
  <c r="AN367" i="35"/>
  <c r="BA367" i="35" s="1"/>
  <c r="AG367" i="35"/>
  <c r="AT367" i="35" s="1"/>
  <c r="AO367" i="35"/>
  <c r="BB367" i="35" s="1"/>
  <c r="AH367" i="35"/>
  <c r="AU367" i="35" s="1"/>
  <c r="AP367" i="35"/>
  <c r="BC367" i="35" s="1"/>
  <c r="AL359" i="35"/>
  <c r="AY359" i="35" s="1"/>
  <c r="AN359" i="35"/>
  <c r="BA359" i="35" s="1"/>
  <c r="AG359" i="35"/>
  <c r="AT359" i="35" s="1"/>
  <c r="AO359" i="35"/>
  <c r="BB359" i="35" s="1"/>
  <c r="AH359" i="35"/>
  <c r="AU359" i="35" s="1"/>
  <c r="AP359" i="35"/>
  <c r="BC359" i="35" s="1"/>
  <c r="AI359" i="35"/>
  <c r="AV359" i="35" s="1"/>
  <c r="AJ359" i="35"/>
  <c r="AW359" i="35" s="1"/>
  <c r="AK359" i="35"/>
  <c r="AX359" i="35" s="1"/>
  <c r="AM359" i="35"/>
  <c r="AZ359" i="35" s="1"/>
  <c r="AL351" i="35"/>
  <c r="AY351" i="35" s="1"/>
  <c r="AM351" i="35"/>
  <c r="AZ351" i="35" s="1"/>
  <c r="AN351" i="35"/>
  <c r="BA351" i="35" s="1"/>
  <c r="AG351" i="35"/>
  <c r="AT351" i="35" s="1"/>
  <c r="AO351" i="35"/>
  <c r="BB351" i="35" s="1"/>
  <c r="AH351" i="35"/>
  <c r="AU351" i="35" s="1"/>
  <c r="AP351" i="35"/>
  <c r="BC351" i="35" s="1"/>
  <c r="AI351" i="35"/>
  <c r="AV351" i="35" s="1"/>
  <c r="AJ351" i="35"/>
  <c r="AW351" i="35" s="1"/>
  <c r="AK351" i="35"/>
  <c r="AX351" i="35" s="1"/>
  <c r="AL343" i="35"/>
  <c r="AY343" i="35" s="1"/>
  <c r="AM343" i="35"/>
  <c r="AZ343" i="35" s="1"/>
  <c r="AN343" i="35"/>
  <c r="BA343" i="35" s="1"/>
  <c r="AG343" i="35"/>
  <c r="AT343" i="35" s="1"/>
  <c r="AO343" i="35"/>
  <c r="BB343" i="35" s="1"/>
  <c r="AH343" i="35"/>
  <c r="AU343" i="35" s="1"/>
  <c r="AP343" i="35"/>
  <c r="BC343" i="35" s="1"/>
  <c r="AI343" i="35"/>
  <c r="AV343" i="35" s="1"/>
  <c r="AJ343" i="35"/>
  <c r="AW343" i="35" s="1"/>
  <c r="AK343" i="35"/>
  <c r="AX343" i="35" s="1"/>
  <c r="AN1549" i="35"/>
  <c r="BA1549" i="35" s="1"/>
  <c r="AG1549" i="35"/>
  <c r="AT1549" i="35" s="1"/>
  <c r="AO1549" i="35"/>
  <c r="BB1549" i="35" s="1"/>
  <c r="AH1549" i="35"/>
  <c r="AU1549" i="35" s="1"/>
  <c r="AP1549" i="35"/>
  <c r="BC1549" i="35" s="1"/>
  <c r="AI1549" i="35"/>
  <c r="AV1549" i="35" s="1"/>
  <c r="AJ1549" i="35"/>
  <c r="AW1549" i="35" s="1"/>
  <c r="AK1549" i="35"/>
  <c r="AX1549" i="35" s="1"/>
  <c r="AL1549" i="35"/>
  <c r="AY1549" i="35" s="1"/>
  <c r="AM1549" i="35"/>
  <c r="AZ1549" i="35" s="1"/>
  <c r="AN1525" i="35"/>
  <c r="BA1525" i="35" s="1"/>
  <c r="AG1525" i="35"/>
  <c r="AT1525" i="35" s="1"/>
  <c r="AO1525" i="35"/>
  <c r="BB1525" i="35" s="1"/>
  <c r="AH1525" i="35"/>
  <c r="AU1525" i="35" s="1"/>
  <c r="AP1525" i="35"/>
  <c r="BC1525" i="35" s="1"/>
  <c r="AI1525" i="35"/>
  <c r="AV1525" i="35" s="1"/>
  <c r="AJ1525" i="35"/>
  <c r="AW1525" i="35" s="1"/>
  <c r="AK1525" i="35"/>
  <c r="AX1525" i="35" s="1"/>
  <c r="AL1525" i="35"/>
  <c r="AY1525" i="35" s="1"/>
  <c r="AM1525" i="35"/>
  <c r="AZ1525" i="35" s="1"/>
  <c r="AN1501" i="35"/>
  <c r="BA1501" i="35" s="1"/>
  <c r="AG1501" i="35"/>
  <c r="AT1501" i="35" s="1"/>
  <c r="AO1501" i="35"/>
  <c r="BB1501" i="35" s="1"/>
  <c r="AH1501" i="35"/>
  <c r="AU1501" i="35" s="1"/>
  <c r="AP1501" i="35"/>
  <c r="BC1501" i="35" s="1"/>
  <c r="AI1501" i="35"/>
  <c r="AV1501" i="35" s="1"/>
  <c r="AJ1501" i="35"/>
  <c r="AW1501" i="35" s="1"/>
  <c r="AK1501" i="35"/>
  <c r="AX1501" i="35" s="1"/>
  <c r="AL1501" i="35"/>
  <c r="AY1501" i="35" s="1"/>
  <c r="AM1501" i="35"/>
  <c r="AZ1501" i="35" s="1"/>
  <c r="AN1469" i="35"/>
  <c r="BA1469" i="35" s="1"/>
  <c r="AG1469" i="35"/>
  <c r="AT1469" i="35" s="1"/>
  <c r="AO1469" i="35"/>
  <c r="BB1469" i="35" s="1"/>
  <c r="AH1469" i="35"/>
  <c r="AU1469" i="35" s="1"/>
  <c r="AP1469" i="35"/>
  <c r="BC1469" i="35" s="1"/>
  <c r="AI1469" i="35"/>
  <c r="AV1469" i="35" s="1"/>
  <c r="AJ1469" i="35"/>
  <c r="AW1469" i="35" s="1"/>
  <c r="AK1469" i="35"/>
  <c r="AX1469" i="35" s="1"/>
  <c r="AL1469" i="35"/>
  <c r="AY1469" i="35" s="1"/>
  <c r="AM1469" i="35"/>
  <c r="AZ1469" i="35" s="1"/>
  <c r="AN1437" i="35"/>
  <c r="BA1437" i="35" s="1"/>
  <c r="AG1437" i="35"/>
  <c r="AT1437" i="35" s="1"/>
  <c r="AO1437" i="35"/>
  <c r="BB1437" i="35" s="1"/>
  <c r="AH1437" i="35"/>
  <c r="AU1437" i="35" s="1"/>
  <c r="AP1437" i="35"/>
  <c r="BC1437" i="35" s="1"/>
  <c r="AI1437" i="35"/>
  <c r="AV1437" i="35" s="1"/>
  <c r="AJ1437" i="35"/>
  <c r="AW1437" i="35" s="1"/>
  <c r="AK1437" i="35"/>
  <c r="AX1437" i="35" s="1"/>
  <c r="AL1437" i="35"/>
  <c r="AY1437" i="35" s="1"/>
  <c r="AM1437" i="35"/>
  <c r="AZ1437" i="35" s="1"/>
  <c r="AN1421" i="35"/>
  <c r="BA1421" i="35" s="1"/>
  <c r="AG1421" i="35"/>
  <c r="AT1421" i="35" s="1"/>
  <c r="AO1421" i="35"/>
  <c r="BB1421" i="35" s="1"/>
  <c r="AH1421" i="35"/>
  <c r="AU1421" i="35" s="1"/>
  <c r="AP1421" i="35"/>
  <c r="BC1421" i="35" s="1"/>
  <c r="AI1421" i="35"/>
  <c r="AV1421" i="35" s="1"/>
  <c r="AJ1421" i="35"/>
  <c r="AW1421" i="35" s="1"/>
  <c r="AK1421" i="35"/>
  <c r="AX1421" i="35" s="1"/>
  <c r="AL1421" i="35"/>
  <c r="AY1421" i="35" s="1"/>
  <c r="AM1421" i="35"/>
  <c r="AZ1421" i="35" s="1"/>
  <c r="AN1397" i="35"/>
  <c r="BA1397" i="35" s="1"/>
  <c r="AG1397" i="35"/>
  <c r="AT1397" i="35" s="1"/>
  <c r="AO1397" i="35"/>
  <c r="BB1397" i="35" s="1"/>
  <c r="AH1397" i="35"/>
  <c r="AU1397" i="35" s="1"/>
  <c r="AP1397" i="35"/>
  <c r="BC1397" i="35" s="1"/>
  <c r="AI1397" i="35"/>
  <c r="AV1397" i="35" s="1"/>
  <c r="AJ1397" i="35"/>
  <c r="AW1397" i="35" s="1"/>
  <c r="AK1397" i="35"/>
  <c r="AX1397" i="35" s="1"/>
  <c r="AL1397" i="35"/>
  <c r="AY1397" i="35" s="1"/>
  <c r="AM1397" i="35"/>
  <c r="AZ1397" i="35" s="1"/>
  <c r="AN1365" i="35"/>
  <c r="BA1365" i="35" s="1"/>
  <c r="AG1365" i="35"/>
  <c r="AT1365" i="35" s="1"/>
  <c r="AO1365" i="35"/>
  <c r="BB1365" i="35" s="1"/>
  <c r="AH1365" i="35"/>
  <c r="AU1365" i="35" s="1"/>
  <c r="AP1365" i="35"/>
  <c r="BC1365" i="35" s="1"/>
  <c r="AI1365" i="35"/>
  <c r="AV1365" i="35" s="1"/>
  <c r="AJ1365" i="35"/>
  <c r="AW1365" i="35" s="1"/>
  <c r="AK1365" i="35"/>
  <c r="AX1365" i="35" s="1"/>
  <c r="AL1365" i="35"/>
  <c r="AY1365" i="35" s="1"/>
  <c r="AM1365" i="35"/>
  <c r="AZ1365" i="35" s="1"/>
  <c r="AN1325" i="35"/>
  <c r="BA1325" i="35" s="1"/>
  <c r="AG1325" i="35"/>
  <c r="AT1325" i="35" s="1"/>
  <c r="AO1325" i="35"/>
  <c r="BB1325" i="35" s="1"/>
  <c r="AH1325" i="35"/>
  <c r="AU1325" i="35" s="1"/>
  <c r="AP1325" i="35"/>
  <c r="BC1325" i="35" s="1"/>
  <c r="AI1325" i="35"/>
  <c r="AV1325" i="35" s="1"/>
  <c r="AJ1325" i="35"/>
  <c r="AW1325" i="35" s="1"/>
  <c r="AK1325" i="35"/>
  <c r="AX1325" i="35" s="1"/>
  <c r="AL1325" i="35"/>
  <c r="AY1325" i="35" s="1"/>
  <c r="AM1325" i="35"/>
  <c r="AZ1325" i="35" s="1"/>
  <c r="AH1293" i="35"/>
  <c r="AU1293" i="35" s="1"/>
  <c r="AP1293" i="35"/>
  <c r="BC1293" i="35" s="1"/>
  <c r="AI1293" i="35"/>
  <c r="AV1293" i="35" s="1"/>
  <c r="AJ1293" i="35"/>
  <c r="AW1293" i="35" s="1"/>
  <c r="AL1293" i="35"/>
  <c r="AY1293" i="35" s="1"/>
  <c r="AM1293" i="35"/>
  <c r="AZ1293" i="35" s="1"/>
  <c r="AN1293" i="35"/>
  <c r="BA1293" i="35" s="1"/>
  <c r="AO1293" i="35"/>
  <c r="BB1293" i="35" s="1"/>
  <c r="AG1293" i="35"/>
  <c r="AT1293" i="35" s="1"/>
  <c r="AK1293" i="35"/>
  <c r="AX1293" i="35" s="1"/>
  <c r="AH1269" i="35"/>
  <c r="AU1269" i="35" s="1"/>
  <c r="AP1269" i="35"/>
  <c r="BC1269" i="35" s="1"/>
  <c r="AI1269" i="35"/>
  <c r="AV1269" i="35" s="1"/>
  <c r="AJ1269" i="35"/>
  <c r="AW1269" i="35" s="1"/>
  <c r="AK1269" i="35"/>
  <c r="AX1269" i="35" s="1"/>
  <c r="AL1269" i="35"/>
  <c r="AY1269" i="35" s="1"/>
  <c r="AM1269" i="35"/>
  <c r="AZ1269" i="35" s="1"/>
  <c r="AN1269" i="35"/>
  <c r="BA1269" i="35" s="1"/>
  <c r="AG1269" i="35"/>
  <c r="AT1269" i="35" s="1"/>
  <c r="AO1269" i="35"/>
  <c r="BB1269" i="35" s="1"/>
  <c r="AH1237" i="35"/>
  <c r="AU1237" i="35" s="1"/>
  <c r="AP1237" i="35"/>
  <c r="BC1237" i="35" s="1"/>
  <c r="AI1237" i="35"/>
  <c r="AV1237" i="35" s="1"/>
  <c r="AJ1237" i="35"/>
  <c r="AW1237" i="35" s="1"/>
  <c r="AK1237" i="35"/>
  <c r="AX1237" i="35" s="1"/>
  <c r="AL1237" i="35"/>
  <c r="AY1237" i="35" s="1"/>
  <c r="AM1237" i="35"/>
  <c r="AZ1237" i="35" s="1"/>
  <c r="AN1237" i="35"/>
  <c r="BA1237" i="35" s="1"/>
  <c r="AG1237" i="35"/>
  <c r="AT1237" i="35" s="1"/>
  <c r="AO1237" i="35"/>
  <c r="BB1237" i="35" s="1"/>
  <c r="AH1205" i="35"/>
  <c r="AU1205" i="35" s="1"/>
  <c r="AP1205" i="35"/>
  <c r="BC1205" i="35" s="1"/>
  <c r="AI1205" i="35"/>
  <c r="AV1205" i="35" s="1"/>
  <c r="AJ1205" i="35"/>
  <c r="AW1205" i="35" s="1"/>
  <c r="AK1205" i="35"/>
  <c r="AX1205" i="35" s="1"/>
  <c r="AL1205" i="35"/>
  <c r="AY1205" i="35" s="1"/>
  <c r="AM1205" i="35"/>
  <c r="AZ1205" i="35" s="1"/>
  <c r="AN1205" i="35"/>
  <c r="BA1205" i="35" s="1"/>
  <c r="AG1205" i="35"/>
  <c r="AT1205" i="35" s="1"/>
  <c r="AO1205" i="35"/>
  <c r="BB1205" i="35" s="1"/>
  <c r="AH1181" i="35"/>
  <c r="AU1181" i="35" s="1"/>
  <c r="AP1181" i="35"/>
  <c r="BC1181" i="35" s="1"/>
  <c r="AI1181" i="35"/>
  <c r="AV1181" i="35" s="1"/>
  <c r="AJ1181" i="35"/>
  <c r="AW1181" i="35" s="1"/>
  <c r="AK1181" i="35"/>
  <c r="AX1181" i="35" s="1"/>
  <c r="AL1181" i="35"/>
  <c r="AY1181" i="35" s="1"/>
  <c r="AM1181" i="35"/>
  <c r="AZ1181" i="35" s="1"/>
  <c r="AN1181" i="35"/>
  <c r="BA1181" i="35" s="1"/>
  <c r="AG1181" i="35"/>
  <c r="AT1181" i="35" s="1"/>
  <c r="AO1181" i="35"/>
  <c r="BB1181" i="35" s="1"/>
  <c r="AH1141" i="35"/>
  <c r="AU1141" i="35" s="1"/>
  <c r="AP1141" i="35"/>
  <c r="BC1141" i="35" s="1"/>
  <c r="AI1141" i="35"/>
  <c r="AV1141" i="35" s="1"/>
  <c r="AJ1141" i="35"/>
  <c r="AW1141" i="35" s="1"/>
  <c r="AK1141" i="35"/>
  <c r="AX1141" i="35" s="1"/>
  <c r="AL1141" i="35"/>
  <c r="AY1141" i="35" s="1"/>
  <c r="AM1141" i="35"/>
  <c r="AZ1141" i="35" s="1"/>
  <c r="AN1141" i="35"/>
  <c r="BA1141" i="35" s="1"/>
  <c r="AG1141" i="35"/>
  <c r="AT1141" i="35" s="1"/>
  <c r="AO1141" i="35"/>
  <c r="BB1141" i="35" s="1"/>
  <c r="AH1109" i="35"/>
  <c r="AU1109" i="35" s="1"/>
  <c r="AP1109" i="35"/>
  <c r="BC1109" i="35" s="1"/>
  <c r="AI1109" i="35"/>
  <c r="AV1109" i="35" s="1"/>
  <c r="AJ1109" i="35"/>
  <c r="AW1109" i="35" s="1"/>
  <c r="AK1109" i="35"/>
  <c r="AX1109" i="35" s="1"/>
  <c r="AL1109" i="35"/>
  <c r="AY1109" i="35" s="1"/>
  <c r="AM1109" i="35"/>
  <c r="AZ1109" i="35" s="1"/>
  <c r="AN1109" i="35"/>
  <c r="BA1109" i="35" s="1"/>
  <c r="AG1109" i="35"/>
  <c r="AT1109" i="35" s="1"/>
  <c r="AO1109" i="35"/>
  <c r="BB1109" i="35" s="1"/>
  <c r="AH1077" i="35"/>
  <c r="AU1077" i="35" s="1"/>
  <c r="AP1077" i="35"/>
  <c r="BC1077" i="35" s="1"/>
  <c r="AI1077" i="35"/>
  <c r="AV1077" i="35" s="1"/>
  <c r="AJ1077" i="35"/>
  <c r="AW1077" i="35" s="1"/>
  <c r="AK1077" i="35"/>
  <c r="AX1077" i="35" s="1"/>
  <c r="AL1077" i="35"/>
  <c r="AY1077" i="35" s="1"/>
  <c r="AM1077" i="35"/>
  <c r="AZ1077" i="35" s="1"/>
  <c r="AN1077" i="35"/>
  <c r="BA1077" i="35" s="1"/>
  <c r="AG1077" i="35"/>
  <c r="AT1077" i="35" s="1"/>
  <c r="AO1077" i="35"/>
  <c r="BB1077" i="35" s="1"/>
  <c r="AK1053" i="35"/>
  <c r="AX1053" i="35" s="1"/>
  <c r="AL1053" i="35"/>
  <c r="AY1053" i="35" s="1"/>
  <c r="AM1053" i="35"/>
  <c r="AZ1053" i="35" s="1"/>
  <c r="AN1053" i="35"/>
  <c r="BA1053" i="35" s="1"/>
  <c r="AG1053" i="35"/>
  <c r="AT1053" i="35" s="1"/>
  <c r="AO1053" i="35"/>
  <c r="BB1053" i="35" s="1"/>
  <c r="AH1053" i="35"/>
  <c r="AU1053" i="35" s="1"/>
  <c r="AP1053" i="35"/>
  <c r="BC1053" i="35" s="1"/>
  <c r="AI1053" i="35"/>
  <c r="AV1053" i="35" s="1"/>
  <c r="AJ1053" i="35"/>
  <c r="AW1053" i="35" s="1"/>
  <c r="AK1021" i="35"/>
  <c r="AX1021" i="35" s="1"/>
  <c r="AL1021" i="35"/>
  <c r="AY1021" i="35" s="1"/>
  <c r="AM1021" i="35"/>
  <c r="AZ1021" i="35" s="1"/>
  <c r="AN1021" i="35"/>
  <c r="BA1021" i="35" s="1"/>
  <c r="AG1021" i="35"/>
  <c r="AT1021" i="35" s="1"/>
  <c r="AO1021" i="35"/>
  <c r="BB1021" i="35" s="1"/>
  <c r="AH1021" i="35"/>
  <c r="AU1021" i="35" s="1"/>
  <c r="AP1021" i="35"/>
  <c r="BC1021" i="35" s="1"/>
  <c r="AI1021" i="35"/>
  <c r="AV1021" i="35" s="1"/>
  <c r="AJ1021" i="35"/>
  <c r="AW1021" i="35" s="1"/>
  <c r="AK981" i="35"/>
  <c r="AX981" i="35" s="1"/>
  <c r="AL981" i="35"/>
  <c r="AY981" i="35" s="1"/>
  <c r="AM981" i="35"/>
  <c r="AZ981" i="35" s="1"/>
  <c r="AN981" i="35"/>
  <c r="BA981" i="35" s="1"/>
  <c r="AG981" i="35"/>
  <c r="AT981" i="35" s="1"/>
  <c r="AO981" i="35"/>
  <c r="BB981" i="35" s="1"/>
  <c r="AH981" i="35"/>
  <c r="AU981" i="35" s="1"/>
  <c r="AP981" i="35"/>
  <c r="BC981" i="35" s="1"/>
  <c r="AI981" i="35"/>
  <c r="AV981" i="35" s="1"/>
  <c r="AJ981" i="35"/>
  <c r="AW981" i="35" s="1"/>
  <c r="AK949" i="35"/>
  <c r="AX949" i="35" s="1"/>
  <c r="AL949" i="35"/>
  <c r="AY949" i="35" s="1"/>
  <c r="AM949" i="35"/>
  <c r="AZ949" i="35" s="1"/>
  <c r="AN949" i="35"/>
  <c r="BA949" i="35" s="1"/>
  <c r="AG949" i="35"/>
  <c r="AT949" i="35" s="1"/>
  <c r="AO949" i="35"/>
  <c r="BB949" i="35" s="1"/>
  <c r="AH949" i="35"/>
  <c r="AU949" i="35" s="1"/>
  <c r="AP949" i="35"/>
  <c r="BC949" i="35" s="1"/>
  <c r="AI949" i="35"/>
  <c r="AV949" i="35" s="1"/>
  <c r="AJ949" i="35"/>
  <c r="AW949" i="35" s="1"/>
  <c r="AK933" i="35"/>
  <c r="AX933" i="35" s="1"/>
  <c r="AL933" i="35"/>
  <c r="AY933" i="35" s="1"/>
  <c r="AM933" i="35"/>
  <c r="AZ933" i="35" s="1"/>
  <c r="AN933" i="35"/>
  <c r="BA933" i="35" s="1"/>
  <c r="AG933" i="35"/>
  <c r="AT933" i="35" s="1"/>
  <c r="AO933" i="35"/>
  <c r="BB933" i="35" s="1"/>
  <c r="AH933" i="35"/>
  <c r="AU933" i="35" s="1"/>
  <c r="AP933" i="35"/>
  <c r="BC933" i="35" s="1"/>
  <c r="AI933" i="35"/>
  <c r="AV933" i="35" s="1"/>
  <c r="AJ933" i="35"/>
  <c r="AW933" i="35" s="1"/>
  <c r="AK901" i="35"/>
  <c r="AX901" i="35" s="1"/>
  <c r="AL901" i="35"/>
  <c r="AY901" i="35" s="1"/>
  <c r="AM901" i="35"/>
  <c r="AZ901" i="35" s="1"/>
  <c r="AN901" i="35"/>
  <c r="BA901" i="35" s="1"/>
  <c r="AG901" i="35"/>
  <c r="AT901" i="35" s="1"/>
  <c r="AO901" i="35"/>
  <c r="BB901" i="35" s="1"/>
  <c r="AH901" i="35"/>
  <c r="AU901" i="35" s="1"/>
  <c r="AP901" i="35"/>
  <c r="BC901" i="35" s="1"/>
  <c r="AI901" i="35"/>
  <c r="AV901" i="35" s="1"/>
  <c r="AJ901" i="35"/>
  <c r="AW901" i="35" s="1"/>
  <c r="AK877" i="35"/>
  <c r="AX877" i="35" s="1"/>
  <c r="AL877" i="35"/>
  <c r="AY877" i="35" s="1"/>
  <c r="AM877" i="35"/>
  <c r="AZ877" i="35" s="1"/>
  <c r="AN877" i="35"/>
  <c r="BA877" i="35" s="1"/>
  <c r="AG877" i="35"/>
  <c r="AT877" i="35" s="1"/>
  <c r="AO877" i="35"/>
  <c r="BB877" i="35" s="1"/>
  <c r="AH877" i="35"/>
  <c r="AU877" i="35" s="1"/>
  <c r="AP877" i="35"/>
  <c r="BC877" i="35" s="1"/>
  <c r="AI877" i="35"/>
  <c r="AV877" i="35" s="1"/>
  <c r="AJ877" i="35"/>
  <c r="AW877" i="35" s="1"/>
  <c r="AK845" i="35"/>
  <c r="AX845" i="35" s="1"/>
  <c r="AL845" i="35"/>
  <c r="AY845" i="35" s="1"/>
  <c r="AM845" i="35"/>
  <c r="AZ845" i="35" s="1"/>
  <c r="AN845" i="35"/>
  <c r="BA845" i="35" s="1"/>
  <c r="AG845" i="35"/>
  <c r="AT845" i="35" s="1"/>
  <c r="AO845" i="35"/>
  <c r="BB845" i="35" s="1"/>
  <c r="AH845" i="35"/>
  <c r="AU845" i="35" s="1"/>
  <c r="AP845" i="35"/>
  <c r="BC845" i="35" s="1"/>
  <c r="AI845" i="35"/>
  <c r="AV845" i="35" s="1"/>
  <c r="AJ845" i="35"/>
  <c r="AW845" i="35" s="1"/>
  <c r="AL813" i="35"/>
  <c r="AY813" i="35" s="1"/>
  <c r="AM813" i="35"/>
  <c r="AZ813" i="35" s="1"/>
  <c r="AN813" i="35"/>
  <c r="BA813" i="35" s="1"/>
  <c r="AG813" i="35"/>
  <c r="AT813" i="35" s="1"/>
  <c r="AO813" i="35"/>
  <c r="BB813" i="35" s="1"/>
  <c r="AH813" i="35"/>
  <c r="AU813" i="35" s="1"/>
  <c r="AP813" i="35"/>
  <c r="BC813" i="35" s="1"/>
  <c r="AI813" i="35"/>
  <c r="AV813" i="35" s="1"/>
  <c r="AJ813" i="35"/>
  <c r="AW813" i="35" s="1"/>
  <c r="AK813" i="35"/>
  <c r="AX813" i="35" s="1"/>
  <c r="AL781" i="35"/>
  <c r="AY781" i="35" s="1"/>
  <c r="AM781" i="35"/>
  <c r="AZ781" i="35" s="1"/>
  <c r="AN781" i="35"/>
  <c r="BA781" i="35" s="1"/>
  <c r="AG781" i="35"/>
  <c r="AT781" i="35" s="1"/>
  <c r="AO781" i="35"/>
  <c r="BB781" i="35" s="1"/>
  <c r="AH781" i="35"/>
  <c r="AU781" i="35" s="1"/>
  <c r="AP781" i="35"/>
  <c r="BC781" i="35" s="1"/>
  <c r="AI781" i="35"/>
  <c r="AV781" i="35" s="1"/>
  <c r="AJ781" i="35"/>
  <c r="AW781" i="35" s="1"/>
  <c r="AK781" i="35"/>
  <c r="AX781" i="35" s="1"/>
  <c r="AL757" i="35"/>
  <c r="AY757" i="35" s="1"/>
  <c r="AM757" i="35"/>
  <c r="AZ757" i="35" s="1"/>
  <c r="AN757" i="35"/>
  <c r="BA757" i="35" s="1"/>
  <c r="AG757" i="35"/>
  <c r="AT757" i="35" s="1"/>
  <c r="AO757" i="35"/>
  <c r="BB757" i="35" s="1"/>
  <c r="AH757" i="35"/>
  <c r="AU757" i="35" s="1"/>
  <c r="AP757" i="35"/>
  <c r="BC757" i="35" s="1"/>
  <c r="AI757" i="35"/>
  <c r="AV757" i="35" s="1"/>
  <c r="AJ757" i="35"/>
  <c r="AW757" i="35" s="1"/>
  <c r="AK757" i="35"/>
  <c r="AX757" i="35" s="1"/>
  <c r="AL725" i="35"/>
  <c r="AY725" i="35" s="1"/>
  <c r="AM725" i="35"/>
  <c r="AZ725" i="35" s="1"/>
  <c r="AN725" i="35"/>
  <c r="BA725" i="35" s="1"/>
  <c r="AG725" i="35"/>
  <c r="AT725" i="35" s="1"/>
  <c r="AO725" i="35"/>
  <c r="BB725" i="35" s="1"/>
  <c r="AH725" i="35"/>
  <c r="AU725" i="35" s="1"/>
  <c r="AP725" i="35"/>
  <c r="BC725" i="35" s="1"/>
  <c r="AI725" i="35"/>
  <c r="AV725" i="35" s="1"/>
  <c r="AJ725" i="35"/>
  <c r="AW725" i="35" s="1"/>
  <c r="AK725" i="35"/>
  <c r="AX725" i="35" s="1"/>
  <c r="AL677" i="35"/>
  <c r="AY677" i="35" s="1"/>
  <c r="AM677" i="35"/>
  <c r="AZ677" i="35" s="1"/>
  <c r="AN677" i="35"/>
  <c r="BA677" i="35" s="1"/>
  <c r="AG677" i="35"/>
  <c r="AT677" i="35" s="1"/>
  <c r="AO677" i="35"/>
  <c r="BB677" i="35" s="1"/>
  <c r="AH677" i="35"/>
  <c r="AU677" i="35" s="1"/>
  <c r="AP677" i="35"/>
  <c r="BC677" i="35" s="1"/>
  <c r="AI677" i="35"/>
  <c r="AV677" i="35" s="1"/>
  <c r="AJ677" i="35"/>
  <c r="AW677" i="35" s="1"/>
  <c r="AK677" i="35"/>
  <c r="AX677" i="35" s="1"/>
  <c r="AL645" i="35"/>
  <c r="AY645" i="35" s="1"/>
  <c r="AM645" i="35"/>
  <c r="AZ645" i="35" s="1"/>
  <c r="AN645" i="35"/>
  <c r="BA645" i="35" s="1"/>
  <c r="AG645" i="35"/>
  <c r="AT645" i="35" s="1"/>
  <c r="AO645" i="35"/>
  <c r="BB645" i="35" s="1"/>
  <c r="AH645" i="35"/>
  <c r="AU645" i="35" s="1"/>
  <c r="AP645" i="35"/>
  <c r="BC645" i="35" s="1"/>
  <c r="AI645" i="35"/>
  <c r="AV645" i="35" s="1"/>
  <c r="AJ645" i="35"/>
  <c r="AW645" i="35" s="1"/>
  <c r="AK645" i="35"/>
  <c r="AX645" i="35" s="1"/>
  <c r="AL605" i="35"/>
  <c r="AY605" i="35" s="1"/>
  <c r="AM605" i="35"/>
  <c r="AZ605" i="35" s="1"/>
  <c r="AN605" i="35"/>
  <c r="BA605" i="35" s="1"/>
  <c r="AG605" i="35"/>
  <c r="AT605" i="35" s="1"/>
  <c r="AO605" i="35"/>
  <c r="BB605" i="35" s="1"/>
  <c r="AH605" i="35"/>
  <c r="AU605" i="35" s="1"/>
  <c r="AP605" i="35"/>
  <c r="BC605" i="35" s="1"/>
  <c r="AI605" i="35"/>
  <c r="AV605" i="35" s="1"/>
  <c r="AJ605" i="35"/>
  <c r="AW605" i="35" s="1"/>
  <c r="AK605" i="35"/>
  <c r="AX605" i="35" s="1"/>
  <c r="AM589" i="35"/>
  <c r="AZ589" i="35" s="1"/>
  <c r="AG589" i="35"/>
  <c r="AT589" i="35" s="1"/>
  <c r="AO589" i="35"/>
  <c r="BB589" i="35" s="1"/>
  <c r="AH589" i="35"/>
  <c r="AU589" i="35" s="1"/>
  <c r="AP589" i="35"/>
  <c r="BC589" i="35" s="1"/>
  <c r="AI589" i="35"/>
  <c r="AV589" i="35" s="1"/>
  <c r="AJ589" i="35"/>
  <c r="AW589" i="35" s="1"/>
  <c r="AK589" i="35"/>
  <c r="AX589" i="35" s="1"/>
  <c r="AL589" i="35"/>
  <c r="AY589" i="35" s="1"/>
  <c r="AN589" i="35"/>
  <c r="BA589" i="35" s="1"/>
  <c r="AM557" i="35"/>
  <c r="AZ557" i="35" s="1"/>
  <c r="AG557" i="35"/>
  <c r="AT557" i="35" s="1"/>
  <c r="AO557" i="35"/>
  <c r="BB557" i="35" s="1"/>
  <c r="AH557" i="35"/>
  <c r="AU557" i="35" s="1"/>
  <c r="AP557" i="35"/>
  <c r="BC557" i="35" s="1"/>
  <c r="AI557" i="35"/>
  <c r="AV557" i="35" s="1"/>
  <c r="AJ557" i="35"/>
  <c r="AW557" i="35" s="1"/>
  <c r="AK557" i="35"/>
  <c r="AX557" i="35" s="1"/>
  <c r="AL557" i="35"/>
  <c r="AY557" i="35" s="1"/>
  <c r="AN557" i="35"/>
  <c r="BA557" i="35" s="1"/>
  <c r="AM533" i="35"/>
  <c r="AZ533" i="35" s="1"/>
  <c r="AG533" i="35"/>
  <c r="AT533" i="35" s="1"/>
  <c r="AO533" i="35"/>
  <c r="BB533" i="35" s="1"/>
  <c r="AH533" i="35"/>
  <c r="AU533" i="35" s="1"/>
  <c r="AP533" i="35"/>
  <c r="BC533" i="35" s="1"/>
  <c r="AI533" i="35"/>
  <c r="AV533" i="35" s="1"/>
  <c r="AJ533" i="35"/>
  <c r="AW533" i="35" s="1"/>
  <c r="AK533" i="35"/>
  <c r="AX533" i="35" s="1"/>
  <c r="AL533" i="35"/>
  <c r="AY533" i="35" s="1"/>
  <c r="AN533" i="35"/>
  <c r="BA533" i="35" s="1"/>
  <c r="AM509" i="35"/>
  <c r="AZ509" i="35" s="1"/>
  <c r="AG509" i="35"/>
  <c r="AT509" i="35" s="1"/>
  <c r="AO509" i="35"/>
  <c r="BB509" i="35" s="1"/>
  <c r="AH509" i="35"/>
  <c r="AU509" i="35" s="1"/>
  <c r="AP509" i="35"/>
  <c r="BC509" i="35" s="1"/>
  <c r="AI509" i="35"/>
  <c r="AV509" i="35" s="1"/>
  <c r="AJ509" i="35"/>
  <c r="AW509" i="35" s="1"/>
  <c r="AK509" i="35"/>
  <c r="AX509" i="35" s="1"/>
  <c r="AL509" i="35"/>
  <c r="AY509" i="35" s="1"/>
  <c r="AN509" i="35"/>
  <c r="BA509" i="35" s="1"/>
  <c r="AM485" i="35"/>
  <c r="AZ485" i="35" s="1"/>
  <c r="AN485" i="35"/>
  <c r="BA485" i="35" s="1"/>
  <c r="AG485" i="35"/>
  <c r="AT485" i="35" s="1"/>
  <c r="AO485" i="35"/>
  <c r="BB485" i="35" s="1"/>
  <c r="AH485" i="35"/>
  <c r="AU485" i="35" s="1"/>
  <c r="AP485" i="35"/>
  <c r="BC485" i="35" s="1"/>
  <c r="AI485" i="35"/>
  <c r="AV485" i="35" s="1"/>
  <c r="AJ485" i="35"/>
  <c r="AW485" i="35" s="1"/>
  <c r="AK485" i="35"/>
  <c r="AX485" i="35" s="1"/>
  <c r="AL485" i="35"/>
  <c r="AY485" i="35" s="1"/>
  <c r="AM453" i="35"/>
  <c r="AZ453" i="35" s="1"/>
  <c r="AN453" i="35"/>
  <c r="BA453" i="35" s="1"/>
  <c r="AG453" i="35"/>
  <c r="AT453" i="35" s="1"/>
  <c r="AO453" i="35"/>
  <c r="BB453" i="35" s="1"/>
  <c r="AH453" i="35"/>
  <c r="AU453" i="35" s="1"/>
  <c r="AP453" i="35"/>
  <c r="BC453" i="35" s="1"/>
  <c r="AI453" i="35"/>
  <c r="AV453" i="35" s="1"/>
  <c r="AJ453" i="35"/>
  <c r="AW453" i="35" s="1"/>
  <c r="AK453" i="35"/>
  <c r="AX453" i="35" s="1"/>
  <c r="AL453" i="35"/>
  <c r="AY453" i="35" s="1"/>
  <c r="AM429" i="35"/>
  <c r="AZ429" i="35" s="1"/>
  <c r="AN429" i="35"/>
  <c r="BA429" i="35" s="1"/>
  <c r="AG429" i="35"/>
  <c r="AT429" i="35" s="1"/>
  <c r="AO429" i="35"/>
  <c r="BB429" i="35" s="1"/>
  <c r="AH429" i="35"/>
  <c r="AU429" i="35" s="1"/>
  <c r="AP429" i="35"/>
  <c r="BC429" i="35" s="1"/>
  <c r="AI429" i="35"/>
  <c r="AV429" i="35" s="1"/>
  <c r="AJ429" i="35"/>
  <c r="AW429" i="35" s="1"/>
  <c r="AK429" i="35"/>
  <c r="AX429" i="35" s="1"/>
  <c r="AL429" i="35"/>
  <c r="AY429" i="35" s="1"/>
  <c r="AM405" i="35"/>
  <c r="AZ405" i="35" s="1"/>
  <c r="AN405" i="35"/>
  <c r="BA405" i="35" s="1"/>
  <c r="AG405" i="35"/>
  <c r="AT405" i="35" s="1"/>
  <c r="AO405" i="35"/>
  <c r="BB405" i="35" s="1"/>
  <c r="AH405" i="35"/>
  <c r="AU405" i="35" s="1"/>
  <c r="AP405" i="35"/>
  <c r="BC405" i="35" s="1"/>
  <c r="AI405" i="35"/>
  <c r="AV405" i="35" s="1"/>
  <c r="AJ405" i="35"/>
  <c r="AW405" i="35" s="1"/>
  <c r="AK405" i="35"/>
  <c r="AX405" i="35" s="1"/>
  <c r="AL405" i="35"/>
  <c r="AY405" i="35" s="1"/>
  <c r="AM381" i="35"/>
  <c r="AZ381" i="35" s="1"/>
  <c r="AN381" i="35"/>
  <c r="BA381" i="35" s="1"/>
  <c r="AG381" i="35"/>
  <c r="AT381" i="35" s="1"/>
  <c r="AO381" i="35"/>
  <c r="BB381" i="35" s="1"/>
  <c r="AH381" i="35"/>
  <c r="AU381" i="35" s="1"/>
  <c r="AP381" i="35"/>
  <c r="BC381" i="35" s="1"/>
  <c r="AI381" i="35"/>
  <c r="AV381" i="35" s="1"/>
  <c r="AJ381" i="35"/>
  <c r="AW381" i="35" s="1"/>
  <c r="AK381" i="35"/>
  <c r="AX381" i="35" s="1"/>
  <c r="AL381" i="35"/>
  <c r="AY381" i="35" s="1"/>
  <c r="AH357" i="35"/>
  <c r="AU357" i="35" s="1"/>
  <c r="AP357" i="35"/>
  <c r="BC357" i="35" s="1"/>
  <c r="AI357" i="35"/>
  <c r="AV357" i="35" s="1"/>
  <c r="AJ357" i="35"/>
  <c r="AW357" i="35" s="1"/>
  <c r="AK357" i="35"/>
  <c r="AX357" i="35" s="1"/>
  <c r="AL357" i="35"/>
  <c r="AY357" i="35" s="1"/>
  <c r="AM357" i="35"/>
  <c r="AZ357" i="35" s="1"/>
  <c r="AN357" i="35"/>
  <c r="BA357" i="35" s="1"/>
  <c r="AG357" i="35"/>
  <c r="AT357" i="35" s="1"/>
  <c r="AO357" i="35"/>
  <c r="BB357" i="35" s="1"/>
  <c r="AH333" i="35"/>
  <c r="AU333" i="35" s="1"/>
  <c r="AP333" i="35"/>
  <c r="BC333" i="35" s="1"/>
  <c r="AI333" i="35"/>
  <c r="AV333" i="35" s="1"/>
  <c r="AJ333" i="35"/>
  <c r="AW333" i="35" s="1"/>
  <c r="AK333" i="35"/>
  <c r="AX333" i="35" s="1"/>
  <c r="AL333" i="35"/>
  <c r="AY333" i="35" s="1"/>
  <c r="AM333" i="35"/>
  <c r="AZ333" i="35" s="1"/>
  <c r="AN333" i="35"/>
  <c r="BA333" i="35" s="1"/>
  <c r="AG333" i="35"/>
  <c r="AT333" i="35" s="1"/>
  <c r="AO333" i="35"/>
  <c r="BB333" i="35" s="1"/>
  <c r="AH309" i="35"/>
  <c r="AU309" i="35" s="1"/>
  <c r="AP309" i="35"/>
  <c r="BC309" i="35" s="1"/>
  <c r="AI309" i="35"/>
  <c r="AV309" i="35" s="1"/>
  <c r="AJ309" i="35"/>
  <c r="AW309" i="35" s="1"/>
  <c r="AK309" i="35"/>
  <c r="AX309" i="35" s="1"/>
  <c r="AL309" i="35"/>
  <c r="AY309" i="35" s="1"/>
  <c r="AM309" i="35"/>
  <c r="AZ309" i="35" s="1"/>
  <c r="AN309" i="35"/>
  <c r="BA309" i="35" s="1"/>
  <c r="AG309" i="35"/>
  <c r="AT309" i="35" s="1"/>
  <c r="AO309" i="35"/>
  <c r="BB309" i="35" s="1"/>
  <c r="AH293" i="35"/>
  <c r="AU293" i="35" s="1"/>
  <c r="AP293" i="35"/>
  <c r="BC293" i="35" s="1"/>
  <c r="AI293" i="35"/>
  <c r="AV293" i="35" s="1"/>
  <c r="AJ293" i="35"/>
  <c r="AW293" i="35" s="1"/>
  <c r="AK293" i="35"/>
  <c r="AX293" i="35" s="1"/>
  <c r="AL293" i="35"/>
  <c r="AY293" i="35" s="1"/>
  <c r="AM293" i="35"/>
  <c r="AZ293" i="35" s="1"/>
  <c r="AN293" i="35"/>
  <c r="BA293" i="35" s="1"/>
  <c r="AG293" i="35"/>
  <c r="AT293" i="35" s="1"/>
  <c r="AO293" i="35"/>
  <c r="BB293" i="35" s="1"/>
  <c r="AH269" i="35"/>
  <c r="AU269" i="35" s="1"/>
  <c r="AP269" i="35"/>
  <c r="BC269" i="35" s="1"/>
  <c r="AI269" i="35"/>
  <c r="AV269" i="35" s="1"/>
  <c r="AJ269" i="35"/>
  <c r="AW269" i="35" s="1"/>
  <c r="AK269" i="35"/>
  <c r="AX269" i="35" s="1"/>
  <c r="AL269" i="35"/>
  <c r="AY269" i="35" s="1"/>
  <c r="AM269" i="35"/>
  <c r="AZ269" i="35" s="1"/>
  <c r="AN269" i="35"/>
  <c r="BA269" i="35" s="1"/>
  <c r="AG269" i="35"/>
  <c r="AT269" i="35" s="1"/>
  <c r="AO269" i="35"/>
  <c r="BB269" i="35" s="1"/>
  <c r="AH245" i="35"/>
  <c r="AU245" i="35" s="1"/>
  <c r="AP245" i="35"/>
  <c r="BC245" i="35" s="1"/>
  <c r="AI245" i="35"/>
  <c r="AV245" i="35" s="1"/>
  <c r="AJ245" i="35"/>
  <c r="AW245" i="35" s="1"/>
  <c r="AK245" i="35"/>
  <c r="AX245" i="35" s="1"/>
  <c r="AL245" i="35"/>
  <c r="AY245" i="35" s="1"/>
  <c r="AM245" i="35"/>
  <c r="AZ245" i="35" s="1"/>
  <c r="AN245" i="35"/>
  <c r="BA245" i="35" s="1"/>
  <c r="AG245" i="35"/>
  <c r="AT245" i="35" s="1"/>
  <c r="AO245" i="35"/>
  <c r="BB245" i="35" s="1"/>
  <c r="AH229" i="35"/>
  <c r="AU229" i="35" s="1"/>
  <c r="AP229" i="35"/>
  <c r="BC229" i="35" s="1"/>
  <c r="AI229" i="35"/>
  <c r="AV229" i="35" s="1"/>
  <c r="AJ229" i="35"/>
  <c r="AW229" i="35" s="1"/>
  <c r="AK229" i="35"/>
  <c r="AX229" i="35" s="1"/>
  <c r="AL229" i="35"/>
  <c r="AY229" i="35" s="1"/>
  <c r="AM229" i="35"/>
  <c r="AZ229" i="35" s="1"/>
  <c r="AN229" i="35"/>
  <c r="BA229" i="35" s="1"/>
  <c r="AG229" i="35"/>
  <c r="AT229" i="35" s="1"/>
  <c r="AO229" i="35"/>
  <c r="BB229" i="35" s="1"/>
  <c r="AH205" i="35"/>
  <c r="AU205" i="35" s="1"/>
  <c r="AP205" i="35"/>
  <c r="BC205" i="35" s="1"/>
  <c r="AI205" i="35"/>
  <c r="AV205" i="35" s="1"/>
  <c r="AJ205" i="35"/>
  <c r="AW205" i="35" s="1"/>
  <c r="AK205" i="35"/>
  <c r="AX205" i="35" s="1"/>
  <c r="AL205" i="35"/>
  <c r="AY205" i="35" s="1"/>
  <c r="AM205" i="35"/>
  <c r="AZ205" i="35" s="1"/>
  <c r="AN205" i="35"/>
  <c r="BA205" i="35" s="1"/>
  <c r="AG205" i="35"/>
  <c r="AT205" i="35" s="1"/>
  <c r="AO205" i="35"/>
  <c r="BB205" i="35" s="1"/>
  <c r="AH165" i="35"/>
  <c r="AU165" i="35" s="1"/>
  <c r="AP165" i="35"/>
  <c r="BC165" i="35" s="1"/>
  <c r="AI165" i="35"/>
  <c r="AV165" i="35" s="1"/>
  <c r="AJ165" i="35"/>
  <c r="AW165" i="35" s="1"/>
  <c r="AK165" i="35"/>
  <c r="AX165" i="35" s="1"/>
  <c r="AL165" i="35"/>
  <c r="AY165" i="35" s="1"/>
  <c r="AM165" i="35"/>
  <c r="AZ165" i="35" s="1"/>
  <c r="AN165" i="35"/>
  <c r="BA165" i="35" s="1"/>
  <c r="AG165" i="35"/>
  <c r="AT165" i="35" s="1"/>
  <c r="AO165" i="35"/>
  <c r="BB165" i="35" s="1"/>
  <c r="AH149" i="35"/>
  <c r="AU149" i="35" s="1"/>
  <c r="AP149" i="35"/>
  <c r="BC149" i="35" s="1"/>
  <c r="AI149" i="35"/>
  <c r="AV149" i="35" s="1"/>
  <c r="AJ149" i="35"/>
  <c r="AW149" i="35" s="1"/>
  <c r="AK149" i="35"/>
  <c r="AX149" i="35" s="1"/>
  <c r="AL149" i="35"/>
  <c r="AY149" i="35" s="1"/>
  <c r="AM149" i="35"/>
  <c r="AZ149" i="35" s="1"/>
  <c r="AN149" i="35"/>
  <c r="BA149" i="35" s="1"/>
  <c r="AG149" i="35"/>
  <c r="AT149" i="35" s="1"/>
  <c r="AO149" i="35"/>
  <c r="BB149" i="35" s="1"/>
  <c r="AH125" i="35"/>
  <c r="AU125" i="35" s="1"/>
  <c r="AP125" i="35"/>
  <c r="BC125" i="35" s="1"/>
  <c r="AI125" i="35"/>
  <c r="AV125" i="35" s="1"/>
  <c r="AJ125" i="35"/>
  <c r="AW125" i="35" s="1"/>
  <c r="AK125" i="35"/>
  <c r="AX125" i="35" s="1"/>
  <c r="AL125" i="35"/>
  <c r="AY125" i="35" s="1"/>
  <c r="AM125" i="35"/>
  <c r="AZ125" i="35" s="1"/>
  <c r="AN125" i="35"/>
  <c r="BA125" i="35" s="1"/>
  <c r="AG125" i="35"/>
  <c r="AT125" i="35" s="1"/>
  <c r="AO125" i="35"/>
  <c r="BB125" i="35" s="1"/>
  <c r="AK101" i="35"/>
  <c r="AX101" i="35" s="1"/>
  <c r="AL101" i="35"/>
  <c r="AY101" i="35" s="1"/>
  <c r="AM101" i="35"/>
  <c r="AZ101" i="35" s="1"/>
  <c r="AN101" i="35"/>
  <c r="BA101" i="35" s="1"/>
  <c r="AG101" i="35"/>
  <c r="AT101" i="35" s="1"/>
  <c r="AO101" i="35"/>
  <c r="BB101" i="35" s="1"/>
  <c r="AH101" i="35"/>
  <c r="AU101" i="35" s="1"/>
  <c r="AP101" i="35"/>
  <c r="BC101" i="35" s="1"/>
  <c r="AI101" i="35"/>
  <c r="AV101" i="35" s="1"/>
  <c r="AJ101" i="35"/>
  <c r="AW101" i="35" s="1"/>
  <c r="AK77" i="35"/>
  <c r="AX77" i="35" s="1"/>
  <c r="AL77" i="35"/>
  <c r="AY77" i="35" s="1"/>
  <c r="AM77" i="35"/>
  <c r="AZ77" i="35" s="1"/>
  <c r="AN77" i="35"/>
  <c r="BA77" i="35" s="1"/>
  <c r="AG77" i="35"/>
  <c r="AT77" i="35" s="1"/>
  <c r="AO77" i="35"/>
  <c r="BB77" i="35" s="1"/>
  <c r="AH77" i="35"/>
  <c r="AU77" i="35" s="1"/>
  <c r="AP77" i="35"/>
  <c r="BC77" i="35" s="1"/>
  <c r="AI77" i="35"/>
  <c r="AV77" i="35" s="1"/>
  <c r="AJ77" i="35"/>
  <c r="AW77" i="35" s="1"/>
  <c r="AK61" i="35"/>
  <c r="AX61" i="35" s="1"/>
  <c r="AL61" i="35"/>
  <c r="AY61" i="35" s="1"/>
  <c r="AM61" i="35"/>
  <c r="AZ61" i="35" s="1"/>
  <c r="AN61" i="35"/>
  <c r="BA61" i="35" s="1"/>
  <c r="AG61" i="35"/>
  <c r="AT61" i="35" s="1"/>
  <c r="AO61" i="35"/>
  <c r="BB61" i="35" s="1"/>
  <c r="AH61" i="35"/>
  <c r="AU61" i="35" s="1"/>
  <c r="AP61" i="35"/>
  <c r="BC61" i="35" s="1"/>
  <c r="AI61" i="35"/>
  <c r="AV61" i="35" s="1"/>
  <c r="AJ61" i="35"/>
  <c r="AW61" i="35" s="1"/>
  <c r="AK37" i="35"/>
  <c r="AX37" i="35" s="1"/>
  <c r="AL37" i="35"/>
  <c r="AY37" i="35" s="1"/>
  <c r="AM37" i="35"/>
  <c r="AZ37" i="35" s="1"/>
  <c r="AN37" i="35"/>
  <c r="BA37" i="35" s="1"/>
  <c r="AG37" i="35"/>
  <c r="AT37" i="35" s="1"/>
  <c r="AO37" i="35"/>
  <c r="BB37" i="35" s="1"/>
  <c r="AH37" i="35"/>
  <c r="AU37" i="35" s="1"/>
  <c r="AP37" i="35"/>
  <c r="BC37" i="35" s="1"/>
  <c r="AI37" i="35"/>
  <c r="AV37" i="35" s="1"/>
  <c r="AJ37" i="35"/>
  <c r="AW37" i="35" s="1"/>
  <c r="AK21" i="35"/>
  <c r="AX21" i="35" s="1"/>
  <c r="AL21" i="35"/>
  <c r="AY21" i="35" s="1"/>
  <c r="AM21" i="35"/>
  <c r="AZ21" i="35" s="1"/>
  <c r="AN21" i="35"/>
  <c r="BA21" i="35" s="1"/>
  <c r="AG21" i="35"/>
  <c r="AT21" i="35" s="1"/>
  <c r="AO21" i="35"/>
  <c r="BB21" i="35" s="1"/>
  <c r="AH21" i="35"/>
  <c r="AU21" i="35" s="1"/>
  <c r="AP21" i="35"/>
  <c r="BC21" i="35" s="1"/>
  <c r="AI21" i="35"/>
  <c r="AV21" i="35" s="1"/>
  <c r="AJ21" i="35"/>
  <c r="AW21" i="35" s="1"/>
  <c r="AG1576" i="35"/>
  <c r="AT1576" i="35" s="1"/>
  <c r="AN1573" i="35"/>
  <c r="BA1573" i="35" s="1"/>
  <c r="AG1573" i="35"/>
  <c r="AT1573" i="35" s="1"/>
  <c r="AO1573" i="35"/>
  <c r="BB1573" i="35" s="1"/>
  <c r="AH1573" i="35"/>
  <c r="AU1573" i="35" s="1"/>
  <c r="AP1573" i="35"/>
  <c r="BC1573" i="35" s="1"/>
  <c r="AI1573" i="35"/>
  <c r="AV1573" i="35" s="1"/>
  <c r="AJ1573" i="35"/>
  <c r="AW1573" i="35" s="1"/>
  <c r="AK1573" i="35"/>
  <c r="AX1573" i="35" s="1"/>
  <c r="AL1573" i="35"/>
  <c r="AY1573" i="35" s="1"/>
  <c r="AM1573" i="35"/>
  <c r="AZ1573" i="35" s="1"/>
  <c r="AN1541" i="35"/>
  <c r="BA1541" i="35" s="1"/>
  <c r="AG1541" i="35"/>
  <c r="AT1541" i="35" s="1"/>
  <c r="AO1541" i="35"/>
  <c r="BB1541" i="35" s="1"/>
  <c r="AH1541" i="35"/>
  <c r="AU1541" i="35" s="1"/>
  <c r="AP1541" i="35"/>
  <c r="BC1541" i="35" s="1"/>
  <c r="AI1541" i="35"/>
  <c r="AV1541" i="35" s="1"/>
  <c r="AJ1541" i="35"/>
  <c r="AW1541" i="35" s="1"/>
  <c r="AK1541" i="35"/>
  <c r="AX1541" i="35" s="1"/>
  <c r="AL1541" i="35"/>
  <c r="AY1541" i="35" s="1"/>
  <c r="AM1541" i="35"/>
  <c r="AZ1541" i="35" s="1"/>
  <c r="AN1509" i="35"/>
  <c r="BA1509" i="35" s="1"/>
  <c r="AG1509" i="35"/>
  <c r="AT1509" i="35" s="1"/>
  <c r="AO1509" i="35"/>
  <c r="BB1509" i="35" s="1"/>
  <c r="AH1509" i="35"/>
  <c r="AU1509" i="35" s="1"/>
  <c r="AP1509" i="35"/>
  <c r="BC1509" i="35" s="1"/>
  <c r="AI1509" i="35"/>
  <c r="AV1509" i="35" s="1"/>
  <c r="AJ1509" i="35"/>
  <c r="AW1509" i="35" s="1"/>
  <c r="AK1509" i="35"/>
  <c r="AX1509" i="35" s="1"/>
  <c r="AL1509" i="35"/>
  <c r="AY1509" i="35" s="1"/>
  <c r="AM1509" i="35"/>
  <c r="AZ1509" i="35" s="1"/>
  <c r="AN1493" i="35"/>
  <c r="BA1493" i="35" s="1"/>
  <c r="AG1493" i="35"/>
  <c r="AT1493" i="35" s="1"/>
  <c r="AO1493" i="35"/>
  <c r="BB1493" i="35" s="1"/>
  <c r="AH1493" i="35"/>
  <c r="AU1493" i="35" s="1"/>
  <c r="AP1493" i="35"/>
  <c r="BC1493" i="35" s="1"/>
  <c r="AI1493" i="35"/>
  <c r="AV1493" i="35" s="1"/>
  <c r="AJ1493" i="35"/>
  <c r="AW1493" i="35" s="1"/>
  <c r="AK1493" i="35"/>
  <c r="AX1493" i="35" s="1"/>
  <c r="AL1493" i="35"/>
  <c r="AY1493" i="35" s="1"/>
  <c r="AM1493" i="35"/>
  <c r="AZ1493" i="35" s="1"/>
  <c r="AN1461" i="35"/>
  <c r="BA1461" i="35" s="1"/>
  <c r="AG1461" i="35"/>
  <c r="AT1461" i="35" s="1"/>
  <c r="AO1461" i="35"/>
  <c r="BB1461" i="35" s="1"/>
  <c r="AH1461" i="35"/>
  <c r="AU1461" i="35" s="1"/>
  <c r="AP1461" i="35"/>
  <c r="BC1461" i="35" s="1"/>
  <c r="AI1461" i="35"/>
  <c r="AV1461" i="35" s="1"/>
  <c r="AJ1461" i="35"/>
  <c r="AW1461" i="35" s="1"/>
  <c r="AK1461" i="35"/>
  <c r="AX1461" i="35" s="1"/>
  <c r="AL1461" i="35"/>
  <c r="AY1461" i="35" s="1"/>
  <c r="AM1461" i="35"/>
  <c r="AZ1461" i="35" s="1"/>
  <c r="AN1429" i="35"/>
  <c r="BA1429" i="35" s="1"/>
  <c r="AG1429" i="35"/>
  <c r="AT1429" i="35" s="1"/>
  <c r="AO1429" i="35"/>
  <c r="BB1429" i="35" s="1"/>
  <c r="AH1429" i="35"/>
  <c r="AU1429" i="35" s="1"/>
  <c r="AP1429" i="35"/>
  <c r="BC1429" i="35" s="1"/>
  <c r="AI1429" i="35"/>
  <c r="AV1429" i="35" s="1"/>
  <c r="AJ1429" i="35"/>
  <c r="AW1429" i="35" s="1"/>
  <c r="AK1429" i="35"/>
  <c r="AX1429" i="35" s="1"/>
  <c r="AL1429" i="35"/>
  <c r="AY1429" i="35" s="1"/>
  <c r="AM1429" i="35"/>
  <c r="AZ1429" i="35" s="1"/>
  <c r="AN1389" i="35"/>
  <c r="BA1389" i="35" s="1"/>
  <c r="AG1389" i="35"/>
  <c r="AT1389" i="35" s="1"/>
  <c r="AO1389" i="35"/>
  <c r="BB1389" i="35" s="1"/>
  <c r="AH1389" i="35"/>
  <c r="AU1389" i="35" s="1"/>
  <c r="AP1389" i="35"/>
  <c r="BC1389" i="35" s="1"/>
  <c r="AI1389" i="35"/>
  <c r="AV1389" i="35" s="1"/>
  <c r="AJ1389" i="35"/>
  <c r="AW1389" i="35" s="1"/>
  <c r="AK1389" i="35"/>
  <c r="AX1389" i="35" s="1"/>
  <c r="AL1389" i="35"/>
  <c r="AY1389" i="35" s="1"/>
  <c r="AM1389" i="35"/>
  <c r="AZ1389" i="35" s="1"/>
  <c r="AN1357" i="35"/>
  <c r="BA1357" i="35" s="1"/>
  <c r="AG1357" i="35"/>
  <c r="AT1357" i="35" s="1"/>
  <c r="AO1357" i="35"/>
  <c r="BB1357" i="35" s="1"/>
  <c r="AH1357" i="35"/>
  <c r="AU1357" i="35" s="1"/>
  <c r="AP1357" i="35"/>
  <c r="BC1357" i="35" s="1"/>
  <c r="AI1357" i="35"/>
  <c r="AV1357" i="35" s="1"/>
  <c r="AJ1357" i="35"/>
  <c r="AW1357" i="35" s="1"/>
  <c r="AK1357" i="35"/>
  <c r="AX1357" i="35" s="1"/>
  <c r="AL1357" i="35"/>
  <c r="AY1357" i="35" s="1"/>
  <c r="AM1357" i="35"/>
  <c r="AZ1357" i="35" s="1"/>
  <c r="AN1333" i="35"/>
  <c r="BA1333" i="35" s="1"/>
  <c r="AG1333" i="35"/>
  <c r="AT1333" i="35" s="1"/>
  <c r="AO1333" i="35"/>
  <c r="BB1333" i="35" s="1"/>
  <c r="AH1333" i="35"/>
  <c r="AU1333" i="35" s="1"/>
  <c r="AP1333" i="35"/>
  <c r="BC1333" i="35" s="1"/>
  <c r="AI1333" i="35"/>
  <c r="AV1333" i="35" s="1"/>
  <c r="AJ1333" i="35"/>
  <c r="AW1333" i="35" s="1"/>
  <c r="AK1333" i="35"/>
  <c r="AX1333" i="35" s="1"/>
  <c r="AL1333" i="35"/>
  <c r="AY1333" i="35" s="1"/>
  <c r="AM1333" i="35"/>
  <c r="AZ1333" i="35" s="1"/>
  <c r="AH1301" i="35"/>
  <c r="AU1301" i="35" s="1"/>
  <c r="AP1301" i="35"/>
  <c r="BC1301" i="35" s="1"/>
  <c r="AI1301" i="35"/>
  <c r="AV1301" i="35" s="1"/>
  <c r="AJ1301" i="35"/>
  <c r="AW1301" i="35" s="1"/>
  <c r="AL1301" i="35"/>
  <c r="AY1301" i="35" s="1"/>
  <c r="AM1301" i="35"/>
  <c r="AZ1301" i="35" s="1"/>
  <c r="AN1301" i="35"/>
  <c r="BA1301" i="35" s="1"/>
  <c r="AG1301" i="35"/>
  <c r="AT1301" i="35" s="1"/>
  <c r="AK1301" i="35"/>
  <c r="AX1301" i="35" s="1"/>
  <c r="AO1301" i="35"/>
  <c r="BB1301" i="35" s="1"/>
  <c r="AH1261" i="35"/>
  <c r="AU1261" i="35" s="1"/>
  <c r="AP1261" i="35"/>
  <c r="BC1261" i="35" s="1"/>
  <c r="AI1261" i="35"/>
  <c r="AV1261" i="35" s="1"/>
  <c r="AJ1261" i="35"/>
  <c r="AW1261" i="35" s="1"/>
  <c r="AK1261" i="35"/>
  <c r="AX1261" i="35" s="1"/>
  <c r="AL1261" i="35"/>
  <c r="AY1261" i="35" s="1"/>
  <c r="AM1261" i="35"/>
  <c r="AZ1261" i="35" s="1"/>
  <c r="AN1261" i="35"/>
  <c r="BA1261" i="35" s="1"/>
  <c r="AO1261" i="35"/>
  <c r="BB1261" i="35" s="1"/>
  <c r="AG1261" i="35"/>
  <c r="AT1261" i="35" s="1"/>
  <c r="AH1229" i="35"/>
  <c r="AU1229" i="35" s="1"/>
  <c r="AP1229" i="35"/>
  <c r="BC1229" i="35" s="1"/>
  <c r="AI1229" i="35"/>
  <c r="AV1229" i="35" s="1"/>
  <c r="AJ1229" i="35"/>
  <c r="AW1229" i="35" s="1"/>
  <c r="AK1229" i="35"/>
  <c r="AX1229" i="35" s="1"/>
  <c r="AL1229" i="35"/>
  <c r="AY1229" i="35" s="1"/>
  <c r="AM1229" i="35"/>
  <c r="AZ1229" i="35" s="1"/>
  <c r="AN1229" i="35"/>
  <c r="BA1229" i="35" s="1"/>
  <c r="AO1229" i="35"/>
  <c r="BB1229" i="35" s="1"/>
  <c r="AG1229" i="35"/>
  <c r="AT1229" i="35" s="1"/>
  <c r="AH1197" i="35"/>
  <c r="AU1197" i="35" s="1"/>
  <c r="AP1197" i="35"/>
  <c r="BC1197" i="35" s="1"/>
  <c r="AI1197" i="35"/>
  <c r="AV1197" i="35" s="1"/>
  <c r="AJ1197" i="35"/>
  <c r="AW1197" i="35" s="1"/>
  <c r="AK1197" i="35"/>
  <c r="AX1197" i="35" s="1"/>
  <c r="AL1197" i="35"/>
  <c r="AY1197" i="35" s="1"/>
  <c r="AM1197" i="35"/>
  <c r="AZ1197" i="35" s="1"/>
  <c r="AN1197" i="35"/>
  <c r="BA1197" i="35" s="1"/>
  <c r="AO1197" i="35"/>
  <c r="BB1197" i="35" s="1"/>
  <c r="AG1197" i="35"/>
  <c r="AT1197" i="35" s="1"/>
  <c r="AH1165" i="35"/>
  <c r="AU1165" i="35" s="1"/>
  <c r="AP1165" i="35"/>
  <c r="BC1165" i="35" s="1"/>
  <c r="AI1165" i="35"/>
  <c r="AV1165" i="35" s="1"/>
  <c r="AJ1165" i="35"/>
  <c r="AW1165" i="35" s="1"/>
  <c r="AK1165" i="35"/>
  <c r="AX1165" i="35" s="1"/>
  <c r="AL1165" i="35"/>
  <c r="AY1165" i="35" s="1"/>
  <c r="AM1165" i="35"/>
  <c r="AZ1165" i="35" s="1"/>
  <c r="AN1165" i="35"/>
  <c r="BA1165" i="35" s="1"/>
  <c r="AO1165" i="35"/>
  <c r="BB1165" i="35" s="1"/>
  <c r="AG1165" i="35"/>
  <c r="AT1165" i="35" s="1"/>
  <c r="AH1149" i="35"/>
  <c r="AU1149" i="35" s="1"/>
  <c r="AP1149" i="35"/>
  <c r="BC1149" i="35" s="1"/>
  <c r="AI1149" i="35"/>
  <c r="AV1149" i="35" s="1"/>
  <c r="AJ1149" i="35"/>
  <c r="AW1149" i="35" s="1"/>
  <c r="AK1149" i="35"/>
  <c r="AX1149" i="35" s="1"/>
  <c r="AL1149" i="35"/>
  <c r="AY1149" i="35" s="1"/>
  <c r="AM1149" i="35"/>
  <c r="AZ1149" i="35" s="1"/>
  <c r="AN1149" i="35"/>
  <c r="BA1149" i="35" s="1"/>
  <c r="AG1149" i="35"/>
  <c r="AT1149" i="35" s="1"/>
  <c r="AO1149" i="35"/>
  <c r="BB1149" i="35" s="1"/>
  <c r="AH1117" i="35"/>
  <c r="AU1117" i="35" s="1"/>
  <c r="AP1117" i="35"/>
  <c r="BC1117" i="35" s="1"/>
  <c r="AI1117" i="35"/>
  <c r="AV1117" i="35" s="1"/>
  <c r="AJ1117" i="35"/>
  <c r="AW1117" i="35" s="1"/>
  <c r="AK1117" i="35"/>
  <c r="AX1117" i="35" s="1"/>
  <c r="AL1117" i="35"/>
  <c r="AY1117" i="35" s="1"/>
  <c r="AM1117" i="35"/>
  <c r="AZ1117" i="35" s="1"/>
  <c r="AN1117" i="35"/>
  <c r="BA1117" i="35" s="1"/>
  <c r="AG1117" i="35"/>
  <c r="AT1117" i="35" s="1"/>
  <c r="AO1117" i="35"/>
  <c r="BB1117" i="35" s="1"/>
  <c r="AH1085" i="35"/>
  <c r="AU1085" i="35" s="1"/>
  <c r="AP1085" i="35"/>
  <c r="BC1085" i="35" s="1"/>
  <c r="AI1085" i="35"/>
  <c r="AV1085" i="35" s="1"/>
  <c r="AJ1085" i="35"/>
  <c r="AW1085" i="35" s="1"/>
  <c r="AK1085" i="35"/>
  <c r="AX1085" i="35" s="1"/>
  <c r="AL1085" i="35"/>
  <c r="AY1085" i="35" s="1"/>
  <c r="AM1085" i="35"/>
  <c r="AZ1085" i="35" s="1"/>
  <c r="AN1085" i="35"/>
  <c r="BA1085" i="35" s="1"/>
  <c r="AG1085" i="35"/>
  <c r="AT1085" i="35" s="1"/>
  <c r="AO1085" i="35"/>
  <c r="BB1085" i="35" s="1"/>
  <c r="AK1045" i="35"/>
  <c r="AX1045" i="35" s="1"/>
  <c r="AL1045" i="35"/>
  <c r="AY1045" i="35" s="1"/>
  <c r="AM1045" i="35"/>
  <c r="AZ1045" i="35" s="1"/>
  <c r="AN1045" i="35"/>
  <c r="BA1045" i="35" s="1"/>
  <c r="AG1045" i="35"/>
  <c r="AT1045" i="35" s="1"/>
  <c r="AO1045" i="35"/>
  <c r="BB1045" i="35" s="1"/>
  <c r="AH1045" i="35"/>
  <c r="AU1045" i="35" s="1"/>
  <c r="AP1045" i="35"/>
  <c r="BC1045" i="35" s="1"/>
  <c r="AI1045" i="35"/>
  <c r="AV1045" i="35" s="1"/>
  <c r="AJ1045" i="35"/>
  <c r="AW1045" i="35" s="1"/>
  <c r="AK1013" i="35"/>
  <c r="AX1013" i="35" s="1"/>
  <c r="AL1013" i="35"/>
  <c r="AY1013" i="35" s="1"/>
  <c r="AM1013" i="35"/>
  <c r="AZ1013" i="35" s="1"/>
  <c r="AN1013" i="35"/>
  <c r="BA1013" i="35" s="1"/>
  <c r="AG1013" i="35"/>
  <c r="AT1013" i="35" s="1"/>
  <c r="AO1013" i="35"/>
  <c r="BB1013" i="35" s="1"/>
  <c r="AH1013" i="35"/>
  <c r="AU1013" i="35" s="1"/>
  <c r="AP1013" i="35"/>
  <c r="BC1013" i="35" s="1"/>
  <c r="AI1013" i="35"/>
  <c r="AV1013" i="35" s="1"/>
  <c r="AJ1013" i="35"/>
  <c r="AW1013" i="35" s="1"/>
  <c r="AK989" i="35"/>
  <c r="AX989" i="35" s="1"/>
  <c r="AL989" i="35"/>
  <c r="AY989" i="35" s="1"/>
  <c r="AM989" i="35"/>
  <c r="AZ989" i="35" s="1"/>
  <c r="AN989" i="35"/>
  <c r="BA989" i="35" s="1"/>
  <c r="AG989" i="35"/>
  <c r="AT989" i="35" s="1"/>
  <c r="AO989" i="35"/>
  <c r="BB989" i="35" s="1"/>
  <c r="AH989" i="35"/>
  <c r="AU989" i="35" s="1"/>
  <c r="AP989" i="35"/>
  <c r="BC989" i="35" s="1"/>
  <c r="AI989" i="35"/>
  <c r="AV989" i="35" s="1"/>
  <c r="AJ989" i="35"/>
  <c r="AW989" i="35" s="1"/>
  <c r="AK957" i="35"/>
  <c r="AX957" i="35" s="1"/>
  <c r="AL957" i="35"/>
  <c r="AY957" i="35" s="1"/>
  <c r="AM957" i="35"/>
  <c r="AZ957" i="35" s="1"/>
  <c r="AN957" i="35"/>
  <c r="BA957" i="35" s="1"/>
  <c r="AG957" i="35"/>
  <c r="AT957" i="35" s="1"/>
  <c r="AO957" i="35"/>
  <c r="BB957" i="35" s="1"/>
  <c r="AH957" i="35"/>
  <c r="AU957" i="35" s="1"/>
  <c r="AP957" i="35"/>
  <c r="BC957" i="35" s="1"/>
  <c r="AI957" i="35"/>
  <c r="AV957" i="35" s="1"/>
  <c r="AJ957" i="35"/>
  <c r="AW957" i="35" s="1"/>
  <c r="AK917" i="35"/>
  <c r="AX917" i="35" s="1"/>
  <c r="AL917" i="35"/>
  <c r="AY917" i="35" s="1"/>
  <c r="AM917" i="35"/>
  <c r="AZ917" i="35" s="1"/>
  <c r="AN917" i="35"/>
  <c r="BA917" i="35" s="1"/>
  <c r="AG917" i="35"/>
  <c r="AT917" i="35" s="1"/>
  <c r="AO917" i="35"/>
  <c r="BB917" i="35" s="1"/>
  <c r="AH917" i="35"/>
  <c r="AU917" i="35" s="1"/>
  <c r="AP917" i="35"/>
  <c r="BC917" i="35" s="1"/>
  <c r="AI917" i="35"/>
  <c r="AV917" i="35" s="1"/>
  <c r="AJ917" i="35"/>
  <c r="AW917" i="35" s="1"/>
  <c r="AK893" i="35"/>
  <c r="AX893" i="35" s="1"/>
  <c r="AL893" i="35"/>
  <c r="AY893" i="35" s="1"/>
  <c r="AM893" i="35"/>
  <c r="AZ893" i="35" s="1"/>
  <c r="AN893" i="35"/>
  <c r="BA893" i="35" s="1"/>
  <c r="AG893" i="35"/>
  <c r="AT893" i="35" s="1"/>
  <c r="AO893" i="35"/>
  <c r="BB893" i="35" s="1"/>
  <c r="AH893" i="35"/>
  <c r="AU893" i="35" s="1"/>
  <c r="AP893" i="35"/>
  <c r="BC893" i="35" s="1"/>
  <c r="AI893" i="35"/>
  <c r="AV893" i="35" s="1"/>
  <c r="AJ893" i="35"/>
  <c r="AW893" i="35" s="1"/>
  <c r="AK861" i="35"/>
  <c r="AX861" i="35" s="1"/>
  <c r="AL861" i="35"/>
  <c r="AY861" i="35" s="1"/>
  <c r="AM861" i="35"/>
  <c r="AZ861" i="35" s="1"/>
  <c r="AN861" i="35"/>
  <c r="BA861" i="35" s="1"/>
  <c r="AG861" i="35"/>
  <c r="AT861" i="35" s="1"/>
  <c r="AO861" i="35"/>
  <c r="BB861" i="35" s="1"/>
  <c r="AH861" i="35"/>
  <c r="AU861" i="35" s="1"/>
  <c r="AP861" i="35"/>
  <c r="BC861" i="35" s="1"/>
  <c r="AI861" i="35"/>
  <c r="AV861" i="35" s="1"/>
  <c r="AJ861" i="35"/>
  <c r="AW861" i="35" s="1"/>
  <c r="AK829" i="35"/>
  <c r="AX829" i="35" s="1"/>
  <c r="AL829" i="35"/>
  <c r="AY829" i="35" s="1"/>
  <c r="AM829" i="35"/>
  <c r="AZ829" i="35" s="1"/>
  <c r="AN829" i="35"/>
  <c r="BA829" i="35" s="1"/>
  <c r="AG829" i="35"/>
  <c r="AT829" i="35" s="1"/>
  <c r="AO829" i="35"/>
  <c r="BB829" i="35" s="1"/>
  <c r="AH829" i="35"/>
  <c r="AU829" i="35" s="1"/>
  <c r="AP829" i="35"/>
  <c r="BC829" i="35" s="1"/>
  <c r="AI829" i="35"/>
  <c r="AV829" i="35" s="1"/>
  <c r="AJ829" i="35"/>
  <c r="AW829" i="35" s="1"/>
  <c r="AL805" i="35"/>
  <c r="AY805" i="35" s="1"/>
  <c r="AM805" i="35"/>
  <c r="AZ805" i="35" s="1"/>
  <c r="AN805" i="35"/>
  <c r="BA805" i="35" s="1"/>
  <c r="AG805" i="35"/>
  <c r="AT805" i="35" s="1"/>
  <c r="AO805" i="35"/>
  <c r="BB805" i="35" s="1"/>
  <c r="AH805" i="35"/>
  <c r="AU805" i="35" s="1"/>
  <c r="AP805" i="35"/>
  <c r="BC805" i="35" s="1"/>
  <c r="AI805" i="35"/>
  <c r="AV805" i="35" s="1"/>
  <c r="AJ805" i="35"/>
  <c r="AW805" i="35" s="1"/>
  <c r="AK805" i="35"/>
  <c r="AX805" i="35" s="1"/>
  <c r="AL773" i="35"/>
  <c r="AY773" i="35" s="1"/>
  <c r="AM773" i="35"/>
  <c r="AZ773" i="35" s="1"/>
  <c r="AN773" i="35"/>
  <c r="BA773" i="35" s="1"/>
  <c r="AG773" i="35"/>
  <c r="AT773" i="35" s="1"/>
  <c r="AO773" i="35"/>
  <c r="BB773" i="35" s="1"/>
  <c r="AH773" i="35"/>
  <c r="AU773" i="35" s="1"/>
  <c r="AP773" i="35"/>
  <c r="BC773" i="35" s="1"/>
  <c r="AI773" i="35"/>
  <c r="AV773" i="35" s="1"/>
  <c r="AJ773" i="35"/>
  <c r="AW773" i="35" s="1"/>
  <c r="AK773" i="35"/>
  <c r="AX773" i="35" s="1"/>
  <c r="AL741" i="35"/>
  <c r="AY741" i="35" s="1"/>
  <c r="AM741" i="35"/>
  <c r="AZ741" i="35" s="1"/>
  <c r="AN741" i="35"/>
  <c r="BA741" i="35" s="1"/>
  <c r="AG741" i="35"/>
  <c r="AT741" i="35" s="1"/>
  <c r="AO741" i="35"/>
  <c r="BB741" i="35" s="1"/>
  <c r="AH741" i="35"/>
  <c r="AU741" i="35" s="1"/>
  <c r="AP741" i="35"/>
  <c r="BC741" i="35" s="1"/>
  <c r="AI741" i="35"/>
  <c r="AV741" i="35" s="1"/>
  <c r="AJ741" i="35"/>
  <c r="AW741" i="35" s="1"/>
  <c r="AK741" i="35"/>
  <c r="AX741" i="35" s="1"/>
  <c r="AL709" i="35"/>
  <c r="AY709" i="35" s="1"/>
  <c r="AM709" i="35"/>
  <c r="AZ709" i="35" s="1"/>
  <c r="AN709" i="35"/>
  <c r="BA709" i="35" s="1"/>
  <c r="AG709" i="35"/>
  <c r="AT709" i="35" s="1"/>
  <c r="AO709" i="35"/>
  <c r="BB709" i="35" s="1"/>
  <c r="AH709" i="35"/>
  <c r="AU709" i="35" s="1"/>
  <c r="AP709" i="35"/>
  <c r="BC709" i="35" s="1"/>
  <c r="AI709" i="35"/>
  <c r="AV709" i="35" s="1"/>
  <c r="AJ709" i="35"/>
  <c r="AW709" i="35" s="1"/>
  <c r="AK709" i="35"/>
  <c r="AX709" i="35" s="1"/>
  <c r="AL693" i="35"/>
  <c r="AY693" i="35" s="1"/>
  <c r="AM693" i="35"/>
  <c r="AZ693" i="35" s="1"/>
  <c r="AN693" i="35"/>
  <c r="BA693" i="35" s="1"/>
  <c r="AG693" i="35"/>
  <c r="AT693" i="35" s="1"/>
  <c r="AO693" i="35"/>
  <c r="BB693" i="35" s="1"/>
  <c r="AH693" i="35"/>
  <c r="AU693" i="35" s="1"/>
  <c r="AP693" i="35"/>
  <c r="BC693" i="35" s="1"/>
  <c r="AI693" i="35"/>
  <c r="AV693" i="35" s="1"/>
  <c r="AJ693" i="35"/>
  <c r="AW693" i="35" s="1"/>
  <c r="AK693" i="35"/>
  <c r="AX693" i="35" s="1"/>
  <c r="AL669" i="35"/>
  <c r="AY669" i="35" s="1"/>
  <c r="AM669" i="35"/>
  <c r="AZ669" i="35" s="1"/>
  <c r="AN669" i="35"/>
  <c r="BA669" i="35" s="1"/>
  <c r="AG669" i="35"/>
  <c r="AT669" i="35" s="1"/>
  <c r="AO669" i="35"/>
  <c r="BB669" i="35" s="1"/>
  <c r="AH669" i="35"/>
  <c r="AU669" i="35" s="1"/>
  <c r="AP669" i="35"/>
  <c r="BC669" i="35" s="1"/>
  <c r="AI669" i="35"/>
  <c r="AV669" i="35" s="1"/>
  <c r="AJ669" i="35"/>
  <c r="AW669" i="35" s="1"/>
  <c r="AK669" i="35"/>
  <c r="AX669" i="35" s="1"/>
  <c r="AL637" i="35"/>
  <c r="AY637" i="35" s="1"/>
  <c r="AM637" i="35"/>
  <c r="AZ637" i="35" s="1"/>
  <c r="AN637" i="35"/>
  <c r="BA637" i="35" s="1"/>
  <c r="AG637" i="35"/>
  <c r="AT637" i="35" s="1"/>
  <c r="AO637" i="35"/>
  <c r="BB637" i="35" s="1"/>
  <c r="AH637" i="35"/>
  <c r="AU637" i="35" s="1"/>
  <c r="AP637" i="35"/>
  <c r="BC637" i="35" s="1"/>
  <c r="AI637" i="35"/>
  <c r="AV637" i="35" s="1"/>
  <c r="AJ637" i="35"/>
  <c r="AW637" i="35" s="1"/>
  <c r="AK637" i="35"/>
  <c r="AX637" i="35" s="1"/>
  <c r="AL613" i="35"/>
  <c r="AY613" i="35" s="1"/>
  <c r="AM613" i="35"/>
  <c r="AZ613" i="35" s="1"/>
  <c r="AN613" i="35"/>
  <c r="BA613" i="35" s="1"/>
  <c r="AG613" i="35"/>
  <c r="AT613" i="35" s="1"/>
  <c r="AO613" i="35"/>
  <c r="BB613" i="35" s="1"/>
  <c r="AH613" i="35"/>
  <c r="AU613" i="35" s="1"/>
  <c r="AP613" i="35"/>
  <c r="BC613" i="35" s="1"/>
  <c r="AI613" i="35"/>
  <c r="AV613" i="35" s="1"/>
  <c r="AJ613" i="35"/>
  <c r="AW613" i="35" s="1"/>
  <c r="AK613" i="35"/>
  <c r="AX613" i="35" s="1"/>
  <c r="AM581" i="35"/>
  <c r="AZ581" i="35" s="1"/>
  <c r="AG581" i="35"/>
  <c r="AT581" i="35" s="1"/>
  <c r="AO581" i="35"/>
  <c r="BB581" i="35" s="1"/>
  <c r="AH581" i="35"/>
  <c r="AU581" i="35" s="1"/>
  <c r="AP581" i="35"/>
  <c r="BC581" i="35" s="1"/>
  <c r="AI581" i="35"/>
  <c r="AV581" i="35" s="1"/>
  <c r="AJ581" i="35"/>
  <c r="AW581" i="35" s="1"/>
  <c r="AK581" i="35"/>
  <c r="AX581" i="35" s="1"/>
  <c r="AL581" i="35"/>
  <c r="AY581" i="35" s="1"/>
  <c r="AN581" i="35"/>
  <c r="BA581" i="35" s="1"/>
  <c r="AM549" i="35"/>
  <c r="AZ549" i="35" s="1"/>
  <c r="AG549" i="35"/>
  <c r="AT549" i="35" s="1"/>
  <c r="AO549" i="35"/>
  <c r="BB549" i="35" s="1"/>
  <c r="AH549" i="35"/>
  <c r="AU549" i="35" s="1"/>
  <c r="AP549" i="35"/>
  <c r="BC549" i="35" s="1"/>
  <c r="AI549" i="35"/>
  <c r="AV549" i="35" s="1"/>
  <c r="AJ549" i="35"/>
  <c r="AW549" i="35" s="1"/>
  <c r="AK549" i="35"/>
  <c r="AX549" i="35" s="1"/>
  <c r="AL549" i="35"/>
  <c r="AY549" i="35" s="1"/>
  <c r="AN549" i="35"/>
  <c r="BA549" i="35" s="1"/>
  <c r="AM525" i="35"/>
  <c r="AZ525" i="35" s="1"/>
  <c r="AG525" i="35"/>
  <c r="AT525" i="35" s="1"/>
  <c r="AO525" i="35"/>
  <c r="BB525" i="35" s="1"/>
  <c r="AH525" i="35"/>
  <c r="AU525" i="35" s="1"/>
  <c r="AP525" i="35"/>
  <c r="BC525" i="35" s="1"/>
  <c r="AI525" i="35"/>
  <c r="AV525" i="35" s="1"/>
  <c r="AJ525" i="35"/>
  <c r="AW525" i="35" s="1"/>
  <c r="AK525" i="35"/>
  <c r="AX525" i="35" s="1"/>
  <c r="AL525" i="35"/>
  <c r="AY525" i="35" s="1"/>
  <c r="AN525" i="35"/>
  <c r="BA525" i="35" s="1"/>
  <c r="AM501" i="35"/>
  <c r="AZ501" i="35" s="1"/>
  <c r="AG501" i="35"/>
  <c r="AT501" i="35" s="1"/>
  <c r="AO501" i="35"/>
  <c r="BB501" i="35" s="1"/>
  <c r="AH501" i="35"/>
  <c r="AU501" i="35" s="1"/>
  <c r="AP501" i="35"/>
  <c r="BC501" i="35" s="1"/>
  <c r="AI501" i="35"/>
  <c r="AV501" i="35" s="1"/>
  <c r="AJ501" i="35"/>
  <c r="AW501" i="35" s="1"/>
  <c r="AK501" i="35"/>
  <c r="AX501" i="35" s="1"/>
  <c r="AL501" i="35"/>
  <c r="AY501" i="35" s="1"/>
  <c r="AN501" i="35"/>
  <c r="BA501" i="35" s="1"/>
  <c r="AM477" i="35"/>
  <c r="AZ477" i="35" s="1"/>
  <c r="AN477" i="35"/>
  <c r="BA477" i="35" s="1"/>
  <c r="AG477" i="35"/>
  <c r="AT477" i="35" s="1"/>
  <c r="AO477" i="35"/>
  <c r="BB477" i="35" s="1"/>
  <c r="AH477" i="35"/>
  <c r="AU477" i="35" s="1"/>
  <c r="AP477" i="35"/>
  <c r="BC477" i="35" s="1"/>
  <c r="AI477" i="35"/>
  <c r="AV477" i="35" s="1"/>
  <c r="AJ477" i="35"/>
  <c r="AW477" i="35" s="1"/>
  <c r="AK477" i="35"/>
  <c r="AX477" i="35" s="1"/>
  <c r="AL477" i="35"/>
  <c r="AY477" i="35" s="1"/>
  <c r="AM445" i="35"/>
  <c r="AZ445" i="35" s="1"/>
  <c r="AN445" i="35"/>
  <c r="BA445" i="35" s="1"/>
  <c r="AG445" i="35"/>
  <c r="AT445" i="35" s="1"/>
  <c r="AO445" i="35"/>
  <c r="BB445" i="35" s="1"/>
  <c r="AH445" i="35"/>
  <c r="AU445" i="35" s="1"/>
  <c r="AP445" i="35"/>
  <c r="BC445" i="35" s="1"/>
  <c r="AI445" i="35"/>
  <c r="AV445" i="35" s="1"/>
  <c r="AJ445" i="35"/>
  <c r="AW445" i="35" s="1"/>
  <c r="AK445" i="35"/>
  <c r="AX445" i="35" s="1"/>
  <c r="AL445" i="35"/>
  <c r="AY445" i="35" s="1"/>
  <c r="AM421" i="35"/>
  <c r="AZ421" i="35" s="1"/>
  <c r="AN421" i="35"/>
  <c r="BA421" i="35" s="1"/>
  <c r="AG421" i="35"/>
  <c r="AT421" i="35" s="1"/>
  <c r="AO421" i="35"/>
  <c r="BB421" i="35" s="1"/>
  <c r="AH421" i="35"/>
  <c r="AU421" i="35" s="1"/>
  <c r="AP421" i="35"/>
  <c r="BC421" i="35" s="1"/>
  <c r="AI421" i="35"/>
  <c r="AV421" i="35" s="1"/>
  <c r="AJ421" i="35"/>
  <c r="AW421" i="35" s="1"/>
  <c r="AK421" i="35"/>
  <c r="AX421" i="35" s="1"/>
  <c r="AL421" i="35"/>
  <c r="AY421" i="35" s="1"/>
  <c r="AM389" i="35"/>
  <c r="AZ389" i="35" s="1"/>
  <c r="AN389" i="35"/>
  <c r="BA389" i="35" s="1"/>
  <c r="AG389" i="35"/>
  <c r="AT389" i="35" s="1"/>
  <c r="AO389" i="35"/>
  <c r="BB389" i="35" s="1"/>
  <c r="AH389" i="35"/>
  <c r="AU389" i="35" s="1"/>
  <c r="AP389" i="35"/>
  <c r="BC389" i="35" s="1"/>
  <c r="AI389" i="35"/>
  <c r="AV389" i="35" s="1"/>
  <c r="AJ389" i="35"/>
  <c r="AW389" i="35" s="1"/>
  <c r="AK389" i="35"/>
  <c r="AX389" i="35" s="1"/>
  <c r="AL389" i="35"/>
  <c r="AY389" i="35" s="1"/>
  <c r="AM365" i="35"/>
  <c r="AZ365" i="35" s="1"/>
  <c r="AN365" i="35"/>
  <c r="BA365" i="35" s="1"/>
  <c r="AG365" i="35"/>
  <c r="AT365" i="35" s="1"/>
  <c r="AO365" i="35"/>
  <c r="BB365" i="35" s="1"/>
  <c r="AH365" i="35"/>
  <c r="AU365" i="35" s="1"/>
  <c r="AP365" i="35"/>
  <c r="BC365" i="35" s="1"/>
  <c r="AI365" i="35"/>
  <c r="AV365" i="35" s="1"/>
  <c r="AJ365" i="35"/>
  <c r="AW365" i="35" s="1"/>
  <c r="AK365" i="35"/>
  <c r="AX365" i="35" s="1"/>
  <c r="AL365" i="35"/>
  <c r="AY365" i="35" s="1"/>
  <c r="AH341" i="35"/>
  <c r="AU341" i="35" s="1"/>
  <c r="AP341" i="35"/>
  <c r="BC341" i="35" s="1"/>
  <c r="AI341" i="35"/>
  <c r="AV341" i="35" s="1"/>
  <c r="AJ341" i="35"/>
  <c r="AW341" i="35" s="1"/>
  <c r="AK341" i="35"/>
  <c r="AX341" i="35" s="1"/>
  <c r="AL341" i="35"/>
  <c r="AY341" i="35" s="1"/>
  <c r="AM341" i="35"/>
  <c r="AZ341" i="35" s="1"/>
  <c r="AN341" i="35"/>
  <c r="BA341" i="35" s="1"/>
  <c r="AG341" i="35"/>
  <c r="AT341" i="35" s="1"/>
  <c r="AO341" i="35"/>
  <c r="BB341" i="35" s="1"/>
  <c r="AH325" i="35"/>
  <c r="AU325" i="35" s="1"/>
  <c r="AP325" i="35"/>
  <c r="BC325" i="35" s="1"/>
  <c r="AI325" i="35"/>
  <c r="AV325" i="35" s="1"/>
  <c r="AJ325" i="35"/>
  <c r="AW325" i="35" s="1"/>
  <c r="AK325" i="35"/>
  <c r="AX325" i="35" s="1"/>
  <c r="AL325" i="35"/>
  <c r="AY325" i="35" s="1"/>
  <c r="AM325" i="35"/>
  <c r="AZ325" i="35" s="1"/>
  <c r="AN325" i="35"/>
  <c r="BA325" i="35" s="1"/>
  <c r="AG325" i="35"/>
  <c r="AT325" i="35" s="1"/>
  <c r="AO325" i="35"/>
  <c r="BB325" i="35" s="1"/>
  <c r="AH301" i="35"/>
  <c r="AU301" i="35" s="1"/>
  <c r="AP301" i="35"/>
  <c r="BC301" i="35" s="1"/>
  <c r="AI301" i="35"/>
  <c r="AV301" i="35" s="1"/>
  <c r="AJ301" i="35"/>
  <c r="AW301" i="35" s="1"/>
  <c r="AK301" i="35"/>
  <c r="AX301" i="35" s="1"/>
  <c r="AL301" i="35"/>
  <c r="AY301" i="35" s="1"/>
  <c r="AM301" i="35"/>
  <c r="AZ301" i="35" s="1"/>
  <c r="AN301" i="35"/>
  <c r="BA301" i="35" s="1"/>
  <c r="AG301" i="35"/>
  <c r="AT301" i="35" s="1"/>
  <c r="AO301" i="35"/>
  <c r="BB301" i="35" s="1"/>
  <c r="AH277" i="35"/>
  <c r="AU277" i="35" s="1"/>
  <c r="AP277" i="35"/>
  <c r="BC277" i="35" s="1"/>
  <c r="AI277" i="35"/>
  <c r="AV277" i="35" s="1"/>
  <c r="AJ277" i="35"/>
  <c r="AW277" i="35" s="1"/>
  <c r="AK277" i="35"/>
  <c r="AX277" i="35" s="1"/>
  <c r="AL277" i="35"/>
  <c r="AY277" i="35" s="1"/>
  <c r="AM277" i="35"/>
  <c r="AZ277" i="35" s="1"/>
  <c r="AN277" i="35"/>
  <c r="BA277" i="35" s="1"/>
  <c r="AG277" i="35"/>
  <c r="AT277" i="35" s="1"/>
  <c r="AO277" i="35"/>
  <c r="BB277" i="35" s="1"/>
  <c r="AH261" i="35"/>
  <c r="AU261" i="35" s="1"/>
  <c r="AP261" i="35"/>
  <c r="BC261" i="35" s="1"/>
  <c r="AI261" i="35"/>
  <c r="AV261" i="35" s="1"/>
  <c r="AJ261" i="35"/>
  <c r="AW261" i="35" s="1"/>
  <c r="AK261" i="35"/>
  <c r="AX261" i="35" s="1"/>
  <c r="AL261" i="35"/>
  <c r="AY261" i="35" s="1"/>
  <c r="AM261" i="35"/>
  <c r="AZ261" i="35" s="1"/>
  <c r="AN261" i="35"/>
  <c r="BA261" i="35" s="1"/>
  <c r="AG261" i="35"/>
  <c r="AT261" i="35" s="1"/>
  <c r="AO261" i="35"/>
  <c r="BB261" i="35" s="1"/>
  <c r="AH237" i="35"/>
  <c r="AU237" i="35" s="1"/>
  <c r="AP237" i="35"/>
  <c r="BC237" i="35" s="1"/>
  <c r="AI237" i="35"/>
  <c r="AV237" i="35" s="1"/>
  <c r="AJ237" i="35"/>
  <c r="AW237" i="35" s="1"/>
  <c r="AK237" i="35"/>
  <c r="AX237" i="35" s="1"/>
  <c r="AL237" i="35"/>
  <c r="AY237" i="35" s="1"/>
  <c r="AM237" i="35"/>
  <c r="AZ237" i="35" s="1"/>
  <c r="AN237" i="35"/>
  <c r="BA237" i="35" s="1"/>
  <c r="AG237" i="35"/>
  <c r="AT237" i="35" s="1"/>
  <c r="AO237" i="35"/>
  <c r="BB237" i="35" s="1"/>
  <c r="AH213" i="35"/>
  <c r="AU213" i="35" s="1"/>
  <c r="AP213" i="35"/>
  <c r="BC213" i="35" s="1"/>
  <c r="AI213" i="35"/>
  <c r="AV213" i="35" s="1"/>
  <c r="AJ213" i="35"/>
  <c r="AW213" i="35" s="1"/>
  <c r="AK213" i="35"/>
  <c r="AX213" i="35" s="1"/>
  <c r="AL213" i="35"/>
  <c r="AY213" i="35" s="1"/>
  <c r="AM213" i="35"/>
  <c r="AZ213" i="35" s="1"/>
  <c r="AN213" i="35"/>
  <c r="BA213" i="35" s="1"/>
  <c r="AG213" i="35"/>
  <c r="AT213" i="35" s="1"/>
  <c r="AO213" i="35"/>
  <c r="BB213" i="35" s="1"/>
  <c r="AH197" i="35"/>
  <c r="AU197" i="35" s="1"/>
  <c r="AP197" i="35"/>
  <c r="BC197" i="35" s="1"/>
  <c r="AI197" i="35"/>
  <c r="AV197" i="35" s="1"/>
  <c r="AJ197" i="35"/>
  <c r="AW197" i="35" s="1"/>
  <c r="AK197" i="35"/>
  <c r="AX197" i="35" s="1"/>
  <c r="AL197" i="35"/>
  <c r="AY197" i="35" s="1"/>
  <c r="AM197" i="35"/>
  <c r="AZ197" i="35" s="1"/>
  <c r="AN197" i="35"/>
  <c r="BA197" i="35" s="1"/>
  <c r="AG197" i="35"/>
  <c r="AT197" i="35" s="1"/>
  <c r="AO197" i="35"/>
  <c r="BB197" i="35" s="1"/>
  <c r="AH173" i="35"/>
  <c r="AU173" i="35" s="1"/>
  <c r="AP173" i="35"/>
  <c r="BC173" i="35" s="1"/>
  <c r="AI173" i="35"/>
  <c r="AV173" i="35" s="1"/>
  <c r="AJ173" i="35"/>
  <c r="AW173" i="35" s="1"/>
  <c r="AK173" i="35"/>
  <c r="AX173" i="35" s="1"/>
  <c r="AL173" i="35"/>
  <c r="AY173" i="35" s="1"/>
  <c r="AM173" i="35"/>
  <c r="AZ173" i="35" s="1"/>
  <c r="AN173" i="35"/>
  <c r="BA173" i="35" s="1"/>
  <c r="AG173" i="35"/>
  <c r="AT173" i="35" s="1"/>
  <c r="AO173" i="35"/>
  <c r="BB173" i="35" s="1"/>
  <c r="AH157" i="35"/>
  <c r="AU157" i="35" s="1"/>
  <c r="AP157" i="35"/>
  <c r="BC157" i="35" s="1"/>
  <c r="AI157" i="35"/>
  <c r="AV157" i="35" s="1"/>
  <c r="AJ157" i="35"/>
  <c r="AW157" i="35" s="1"/>
  <c r="AK157" i="35"/>
  <c r="AX157" i="35" s="1"/>
  <c r="AL157" i="35"/>
  <c r="AY157" i="35" s="1"/>
  <c r="AM157" i="35"/>
  <c r="AZ157" i="35" s="1"/>
  <c r="AN157" i="35"/>
  <c r="BA157" i="35" s="1"/>
  <c r="AG157" i="35"/>
  <c r="AT157" i="35" s="1"/>
  <c r="AO157" i="35"/>
  <c r="BB157" i="35" s="1"/>
  <c r="AH133" i="35"/>
  <c r="AU133" i="35" s="1"/>
  <c r="AP133" i="35"/>
  <c r="BC133" i="35" s="1"/>
  <c r="AI133" i="35"/>
  <c r="AV133" i="35" s="1"/>
  <c r="AJ133" i="35"/>
  <c r="AW133" i="35" s="1"/>
  <c r="AK133" i="35"/>
  <c r="AX133" i="35" s="1"/>
  <c r="AL133" i="35"/>
  <c r="AY133" i="35" s="1"/>
  <c r="AM133" i="35"/>
  <c r="AZ133" i="35" s="1"/>
  <c r="AN133" i="35"/>
  <c r="BA133" i="35" s="1"/>
  <c r="AG133" i="35"/>
  <c r="AT133" i="35" s="1"/>
  <c r="AO133" i="35"/>
  <c r="BB133" i="35" s="1"/>
  <c r="AK109" i="35"/>
  <c r="AX109" i="35" s="1"/>
  <c r="AL109" i="35"/>
  <c r="AY109" i="35" s="1"/>
  <c r="AM109" i="35"/>
  <c r="AZ109" i="35" s="1"/>
  <c r="AN109" i="35"/>
  <c r="BA109" i="35" s="1"/>
  <c r="AG109" i="35"/>
  <c r="AT109" i="35" s="1"/>
  <c r="AO109" i="35"/>
  <c r="BB109" i="35" s="1"/>
  <c r="AH109" i="35"/>
  <c r="AU109" i="35" s="1"/>
  <c r="AP109" i="35"/>
  <c r="BC109" i="35" s="1"/>
  <c r="AI109" i="35"/>
  <c r="AV109" i="35" s="1"/>
  <c r="AJ109" i="35"/>
  <c r="AW109" i="35" s="1"/>
  <c r="AK93" i="35"/>
  <c r="AX93" i="35" s="1"/>
  <c r="AL93" i="35"/>
  <c r="AY93" i="35" s="1"/>
  <c r="AM93" i="35"/>
  <c r="AZ93" i="35" s="1"/>
  <c r="AN93" i="35"/>
  <c r="BA93" i="35" s="1"/>
  <c r="AG93" i="35"/>
  <c r="AT93" i="35" s="1"/>
  <c r="AO93" i="35"/>
  <c r="BB93" i="35" s="1"/>
  <c r="AH93" i="35"/>
  <c r="AU93" i="35" s="1"/>
  <c r="AP93" i="35"/>
  <c r="BC93" i="35" s="1"/>
  <c r="AI93" i="35"/>
  <c r="AV93" i="35" s="1"/>
  <c r="AJ93" i="35"/>
  <c r="AW93" i="35" s="1"/>
  <c r="AK69" i="35"/>
  <c r="AX69" i="35" s="1"/>
  <c r="AL69" i="35"/>
  <c r="AY69" i="35" s="1"/>
  <c r="AM69" i="35"/>
  <c r="AZ69" i="35" s="1"/>
  <c r="AN69" i="35"/>
  <c r="BA69" i="35" s="1"/>
  <c r="AG69" i="35"/>
  <c r="AT69" i="35" s="1"/>
  <c r="AO69" i="35"/>
  <c r="BB69" i="35" s="1"/>
  <c r="AH69" i="35"/>
  <c r="AU69" i="35" s="1"/>
  <c r="AP69" i="35"/>
  <c r="BC69" i="35" s="1"/>
  <c r="AI69" i="35"/>
  <c r="AV69" i="35" s="1"/>
  <c r="AJ69" i="35"/>
  <c r="AW69" i="35" s="1"/>
  <c r="AK45" i="35"/>
  <c r="AX45" i="35" s="1"/>
  <c r="AL45" i="35"/>
  <c r="AY45" i="35" s="1"/>
  <c r="AM45" i="35"/>
  <c r="AZ45" i="35" s="1"/>
  <c r="AN45" i="35"/>
  <c r="BA45" i="35" s="1"/>
  <c r="AG45" i="35"/>
  <c r="AT45" i="35" s="1"/>
  <c r="AO45" i="35"/>
  <c r="BB45" i="35" s="1"/>
  <c r="AH45" i="35"/>
  <c r="AU45" i="35" s="1"/>
  <c r="AP45" i="35"/>
  <c r="BC45" i="35" s="1"/>
  <c r="AI45" i="35"/>
  <c r="AV45" i="35" s="1"/>
  <c r="AJ45" i="35"/>
  <c r="AW45" i="35" s="1"/>
  <c r="AK13" i="35"/>
  <c r="AX13" i="35" s="1"/>
  <c r="AL13" i="35"/>
  <c r="AY13" i="35" s="1"/>
  <c r="AM13" i="35"/>
  <c r="AZ13" i="35" s="1"/>
  <c r="AN13" i="35"/>
  <c r="BA13" i="35" s="1"/>
  <c r="AG13" i="35"/>
  <c r="AT13" i="35" s="1"/>
  <c r="AO13" i="35"/>
  <c r="BB13" i="35" s="1"/>
  <c r="AH13" i="35"/>
  <c r="AU13" i="35" s="1"/>
  <c r="AP13" i="35"/>
  <c r="BC13" i="35" s="1"/>
  <c r="AI13" i="35"/>
  <c r="AV13" i="35" s="1"/>
  <c r="AJ13" i="35"/>
  <c r="AW13" i="35" s="1"/>
  <c r="AN1565" i="35"/>
  <c r="BA1565" i="35" s="1"/>
  <c r="AG1565" i="35"/>
  <c r="AT1565" i="35" s="1"/>
  <c r="AO1565" i="35"/>
  <c r="BB1565" i="35" s="1"/>
  <c r="AH1565" i="35"/>
  <c r="AU1565" i="35" s="1"/>
  <c r="AP1565" i="35"/>
  <c r="BC1565" i="35" s="1"/>
  <c r="AI1565" i="35"/>
  <c r="AV1565" i="35" s="1"/>
  <c r="AJ1565" i="35"/>
  <c r="AW1565" i="35" s="1"/>
  <c r="AK1565" i="35"/>
  <c r="AX1565" i="35" s="1"/>
  <c r="AL1565" i="35"/>
  <c r="AY1565" i="35" s="1"/>
  <c r="AM1565" i="35"/>
  <c r="AZ1565" i="35" s="1"/>
  <c r="AN1533" i="35"/>
  <c r="AG1533" i="35"/>
  <c r="AO1533" i="35"/>
  <c r="AH1533" i="35"/>
  <c r="AP1533" i="35"/>
  <c r="AI1533" i="35"/>
  <c r="AJ1533" i="35"/>
  <c r="AK1533" i="35"/>
  <c r="AL1533" i="35"/>
  <c r="AM1533" i="35"/>
  <c r="AN1477" i="35"/>
  <c r="BA1477" i="35" s="1"/>
  <c r="AG1477" i="35"/>
  <c r="AT1477" i="35" s="1"/>
  <c r="AO1477" i="35"/>
  <c r="BB1477" i="35" s="1"/>
  <c r="AH1477" i="35"/>
  <c r="AU1477" i="35" s="1"/>
  <c r="AP1477" i="35"/>
  <c r="BC1477" i="35" s="1"/>
  <c r="AI1477" i="35"/>
  <c r="AV1477" i="35" s="1"/>
  <c r="AJ1477" i="35"/>
  <c r="AW1477" i="35" s="1"/>
  <c r="AK1477" i="35"/>
  <c r="AX1477" i="35" s="1"/>
  <c r="AL1477" i="35"/>
  <c r="AY1477" i="35" s="1"/>
  <c r="AM1477" i="35"/>
  <c r="AZ1477" i="35" s="1"/>
  <c r="AN1453" i="35"/>
  <c r="BA1453" i="35" s="1"/>
  <c r="AG1453" i="35"/>
  <c r="AT1453" i="35" s="1"/>
  <c r="AO1453" i="35"/>
  <c r="BB1453" i="35" s="1"/>
  <c r="AH1453" i="35"/>
  <c r="AU1453" i="35" s="1"/>
  <c r="AP1453" i="35"/>
  <c r="BC1453" i="35" s="1"/>
  <c r="AI1453" i="35"/>
  <c r="AV1453" i="35" s="1"/>
  <c r="AJ1453" i="35"/>
  <c r="AW1453" i="35" s="1"/>
  <c r="AK1453" i="35"/>
  <c r="AX1453" i="35" s="1"/>
  <c r="AL1453" i="35"/>
  <c r="AY1453" i="35" s="1"/>
  <c r="AM1453" i="35"/>
  <c r="AZ1453" i="35" s="1"/>
  <c r="AN1413" i="35"/>
  <c r="BA1413" i="35" s="1"/>
  <c r="AG1413" i="35"/>
  <c r="AT1413" i="35" s="1"/>
  <c r="AO1413" i="35"/>
  <c r="BB1413" i="35" s="1"/>
  <c r="AH1413" i="35"/>
  <c r="AU1413" i="35" s="1"/>
  <c r="AP1413" i="35"/>
  <c r="BC1413" i="35" s="1"/>
  <c r="AI1413" i="35"/>
  <c r="AV1413" i="35" s="1"/>
  <c r="AJ1413" i="35"/>
  <c r="AW1413" i="35" s="1"/>
  <c r="AK1413" i="35"/>
  <c r="AX1413" i="35" s="1"/>
  <c r="AL1413" i="35"/>
  <c r="AY1413" i="35" s="1"/>
  <c r="AM1413" i="35"/>
  <c r="AZ1413" i="35" s="1"/>
  <c r="AN1381" i="35"/>
  <c r="BA1381" i="35" s="1"/>
  <c r="AG1381" i="35"/>
  <c r="AT1381" i="35" s="1"/>
  <c r="AO1381" i="35"/>
  <c r="BB1381" i="35" s="1"/>
  <c r="AH1381" i="35"/>
  <c r="AU1381" i="35" s="1"/>
  <c r="AP1381" i="35"/>
  <c r="BC1381" i="35" s="1"/>
  <c r="AI1381" i="35"/>
  <c r="AV1381" i="35" s="1"/>
  <c r="AJ1381" i="35"/>
  <c r="AW1381" i="35" s="1"/>
  <c r="AK1381" i="35"/>
  <c r="AX1381" i="35" s="1"/>
  <c r="AL1381" i="35"/>
  <c r="AY1381" i="35" s="1"/>
  <c r="AM1381" i="35"/>
  <c r="AZ1381" i="35" s="1"/>
  <c r="AN1349" i="35"/>
  <c r="BA1349" i="35" s="1"/>
  <c r="AG1349" i="35"/>
  <c r="AT1349" i="35" s="1"/>
  <c r="AO1349" i="35"/>
  <c r="BB1349" i="35" s="1"/>
  <c r="AH1349" i="35"/>
  <c r="AU1349" i="35" s="1"/>
  <c r="AP1349" i="35"/>
  <c r="BC1349" i="35" s="1"/>
  <c r="AI1349" i="35"/>
  <c r="AV1349" i="35" s="1"/>
  <c r="AJ1349" i="35"/>
  <c r="AW1349" i="35" s="1"/>
  <c r="AK1349" i="35"/>
  <c r="AX1349" i="35" s="1"/>
  <c r="AL1349" i="35"/>
  <c r="AY1349" i="35" s="1"/>
  <c r="AM1349" i="35"/>
  <c r="AZ1349" i="35" s="1"/>
  <c r="AN1317" i="35"/>
  <c r="BA1317" i="35" s="1"/>
  <c r="AG1317" i="35"/>
  <c r="AT1317" i="35" s="1"/>
  <c r="AO1317" i="35"/>
  <c r="BB1317" i="35" s="1"/>
  <c r="AH1317" i="35"/>
  <c r="AU1317" i="35" s="1"/>
  <c r="AP1317" i="35"/>
  <c r="BC1317" i="35" s="1"/>
  <c r="AI1317" i="35"/>
  <c r="AV1317" i="35" s="1"/>
  <c r="AJ1317" i="35"/>
  <c r="AW1317" i="35" s="1"/>
  <c r="AK1317" i="35"/>
  <c r="AX1317" i="35" s="1"/>
  <c r="AL1317" i="35"/>
  <c r="AY1317" i="35" s="1"/>
  <c r="AM1317" i="35"/>
  <c r="AZ1317" i="35" s="1"/>
  <c r="AH1285" i="35"/>
  <c r="AU1285" i="35" s="1"/>
  <c r="AP1285" i="35"/>
  <c r="BC1285" i="35" s="1"/>
  <c r="AI1285" i="35"/>
  <c r="AV1285" i="35" s="1"/>
  <c r="AJ1285" i="35"/>
  <c r="AW1285" i="35" s="1"/>
  <c r="AL1285" i="35"/>
  <c r="AY1285" i="35" s="1"/>
  <c r="AM1285" i="35"/>
  <c r="AZ1285" i="35" s="1"/>
  <c r="AN1285" i="35"/>
  <c r="BA1285" i="35" s="1"/>
  <c r="AG1285" i="35"/>
  <c r="AT1285" i="35" s="1"/>
  <c r="AK1285" i="35"/>
  <c r="AX1285" i="35" s="1"/>
  <c r="AO1285" i="35"/>
  <c r="BB1285" i="35" s="1"/>
  <c r="AH1253" i="35"/>
  <c r="AU1253" i="35" s="1"/>
  <c r="AP1253" i="35"/>
  <c r="BC1253" i="35" s="1"/>
  <c r="AI1253" i="35"/>
  <c r="AV1253" i="35" s="1"/>
  <c r="AJ1253" i="35"/>
  <c r="AW1253" i="35" s="1"/>
  <c r="AK1253" i="35"/>
  <c r="AX1253" i="35" s="1"/>
  <c r="AL1253" i="35"/>
  <c r="AY1253" i="35" s="1"/>
  <c r="AM1253" i="35"/>
  <c r="AZ1253" i="35" s="1"/>
  <c r="AN1253" i="35"/>
  <c r="BA1253" i="35" s="1"/>
  <c r="AG1253" i="35"/>
  <c r="AT1253" i="35" s="1"/>
  <c r="AO1253" i="35"/>
  <c r="BB1253" i="35" s="1"/>
  <c r="AH1221" i="35"/>
  <c r="AU1221" i="35" s="1"/>
  <c r="AP1221" i="35"/>
  <c r="BC1221" i="35" s="1"/>
  <c r="AI1221" i="35"/>
  <c r="AV1221" i="35" s="1"/>
  <c r="AJ1221" i="35"/>
  <c r="AW1221" i="35" s="1"/>
  <c r="AK1221" i="35"/>
  <c r="AX1221" i="35" s="1"/>
  <c r="AL1221" i="35"/>
  <c r="AY1221" i="35" s="1"/>
  <c r="AM1221" i="35"/>
  <c r="AZ1221" i="35" s="1"/>
  <c r="AN1221" i="35"/>
  <c r="BA1221" i="35" s="1"/>
  <c r="AG1221" i="35"/>
  <c r="AT1221" i="35" s="1"/>
  <c r="AO1221" i="35"/>
  <c r="BB1221" i="35" s="1"/>
  <c r="AH1189" i="35"/>
  <c r="AU1189" i="35" s="1"/>
  <c r="AP1189" i="35"/>
  <c r="BC1189" i="35" s="1"/>
  <c r="AI1189" i="35"/>
  <c r="AV1189" i="35" s="1"/>
  <c r="AJ1189" i="35"/>
  <c r="AW1189" i="35" s="1"/>
  <c r="AK1189" i="35"/>
  <c r="AX1189" i="35" s="1"/>
  <c r="AL1189" i="35"/>
  <c r="AY1189" i="35" s="1"/>
  <c r="AM1189" i="35"/>
  <c r="AZ1189" i="35" s="1"/>
  <c r="AN1189" i="35"/>
  <c r="BA1189" i="35" s="1"/>
  <c r="AG1189" i="35"/>
  <c r="AT1189" i="35" s="1"/>
  <c r="AO1189" i="35"/>
  <c r="BB1189" i="35" s="1"/>
  <c r="AH1157" i="35"/>
  <c r="AU1157" i="35" s="1"/>
  <c r="AP1157" i="35"/>
  <c r="BC1157" i="35" s="1"/>
  <c r="AI1157" i="35"/>
  <c r="AV1157" i="35" s="1"/>
  <c r="AJ1157" i="35"/>
  <c r="AW1157" i="35" s="1"/>
  <c r="AK1157" i="35"/>
  <c r="AX1157" i="35" s="1"/>
  <c r="AL1157" i="35"/>
  <c r="AY1157" i="35" s="1"/>
  <c r="AM1157" i="35"/>
  <c r="AZ1157" i="35" s="1"/>
  <c r="AN1157" i="35"/>
  <c r="BA1157" i="35" s="1"/>
  <c r="AG1157" i="35"/>
  <c r="AT1157" i="35" s="1"/>
  <c r="AO1157" i="35"/>
  <c r="BB1157" i="35" s="1"/>
  <c r="AH1125" i="35"/>
  <c r="AU1125" i="35" s="1"/>
  <c r="AP1125" i="35"/>
  <c r="BC1125" i="35" s="1"/>
  <c r="AI1125" i="35"/>
  <c r="AV1125" i="35" s="1"/>
  <c r="AJ1125" i="35"/>
  <c r="AW1125" i="35" s="1"/>
  <c r="AK1125" i="35"/>
  <c r="AX1125" i="35" s="1"/>
  <c r="AL1125" i="35"/>
  <c r="AY1125" i="35" s="1"/>
  <c r="AM1125" i="35"/>
  <c r="AZ1125" i="35" s="1"/>
  <c r="AN1125" i="35"/>
  <c r="BA1125" i="35" s="1"/>
  <c r="AG1125" i="35"/>
  <c r="AT1125" i="35" s="1"/>
  <c r="AO1125" i="35"/>
  <c r="BB1125" i="35" s="1"/>
  <c r="AH1093" i="35"/>
  <c r="AU1093" i="35" s="1"/>
  <c r="AP1093" i="35"/>
  <c r="BC1093" i="35" s="1"/>
  <c r="AI1093" i="35"/>
  <c r="AV1093" i="35" s="1"/>
  <c r="AJ1093" i="35"/>
  <c r="AW1093" i="35" s="1"/>
  <c r="AK1093" i="35"/>
  <c r="AX1093" i="35" s="1"/>
  <c r="AL1093" i="35"/>
  <c r="AY1093" i="35" s="1"/>
  <c r="AM1093" i="35"/>
  <c r="AZ1093" i="35" s="1"/>
  <c r="AN1093" i="35"/>
  <c r="BA1093" i="35" s="1"/>
  <c r="AG1093" i="35"/>
  <c r="AT1093" i="35" s="1"/>
  <c r="AO1093" i="35"/>
  <c r="BB1093" i="35" s="1"/>
  <c r="AK1061" i="35"/>
  <c r="AX1061" i="35" s="1"/>
  <c r="AL1061" i="35"/>
  <c r="AY1061" i="35" s="1"/>
  <c r="AM1061" i="35"/>
  <c r="AZ1061" i="35" s="1"/>
  <c r="AN1061" i="35"/>
  <c r="BA1061" i="35" s="1"/>
  <c r="AG1061" i="35"/>
  <c r="AT1061" i="35" s="1"/>
  <c r="AO1061" i="35"/>
  <c r="BB1061" i="35" s="1"/>
  <c r="AH1061" i="35"/>
  <c r="AU1061" i="35" s="1"/>
  <c r="AP1061" i="35"/>
  <c r="BC1061" i="35" s="1"/>
  <c r="AI1061" i="35"/>
  <c r="AV1061" i="35" s="1"/>
  <c r="AJ1061" i="35"/>
  <c r="AW1061" i="35" s="1"/>
  <c r="AK1029" i="35"/>
  <c r="AX1029" i="35" s="1"/>
  <c r="AL1029" i="35"/>
  <c r="AY1029" i="35" s="1"/>
  <c r="AM1029" i="35"/>
  <c r="AZ1029" i="35" s="1"/>
  <c r="AN1029" i="35"/>
  <c r="BA1029" i="35" s="1"/>
  <c r="AG1029" i="35"/>
  <c r="AT1029" i="35" s="1"/>
  <c r="AO1029" i="35"/>
  <c r="BB1029" i="35" s="1"/>
  <c r="AH1029" i="35"/>
  <c r="AU1029" i="35" s="1"/>
  <c r="AP1029" i="35"/>
  <c r="BC1029" i="35" s="1"/>
  <c r="AI1029" i="35"/>
  <c r="AV1029" i="35" s="1"/>
  <c r="AJ1029" i="35"/>
  <c r="AW1029" i="35" s="1"/>
  <c r="AK1005" i="35"/>
  <c r="AX1005" i="35" s="1"/>
  <c r="AL1005" i="35"/>
  <c r="AY1005" i="35" s="1"/>
  <c r="AM1005" i="35"/>
  <c r="AZ1005" i="35" s="1"/>
  <c r="AN1005" i="35"/>
  <c r="BA1005" i="35" s="1"/>
  <c r="AG1005" i="35"/>
  <c r="AT1005" i="35" s="1"/>
  <c r="AO1005" i="35"/>
  <c r="BB1005" i="35" s="1"/>
  <c r="AH1005" i="35"/>
  <c r="AU1005" i="35" s="1"/>
  <c r="AP1005" i="35"/>
  <c r="BC1005" i="35" s="1"/>
  <c r="AI1005" i="35"/>
  <c r="AV1005" i="35" s="1"/>
  <c r="AJ1005" i="35"/>
  <c r="AW1005" i="35" s="1"/>
  <c r="AK965" i="35"/>
  <c r="AX965" i="35" s="1"/>
  <c r="AL965" i="35"/>
  <c r="AY965" i="35" s="1"/>
  <c r="AM965" i="35"/>
  <c r="AZ965" i="35" s="1"/>
  <c r="AN965" i="35"/>
  <c r="BA965" i="35" s="1"/>
  <c r="AG965" i="35"/>
  <c r="AT965" i="35" s="1"/>
  <c r="AO965" i="35"/>
  <c r="BB965" i="35" s="1"/>
  <c r="AH965" i="35"/>
  <c r="AU965" i="35" s="1"/>
  <c r="AP965" i="35"/>
  <c r="BC965" i="35" s="1"/>
  <c r="AI965" i="35"/>
  <c r="AV965" i="35" s="1"/>
  <c r="AJ965" i="35"/>
  <c r="AW965" i="35" s="1"/>
  <c r="AK925" i="35"/>
  <c r="AX925" i="35" s="1"/>
  <c r="AL925" i="35"/>
  <c r="AY925" i="35" s="1"/>
  <c r="AM925" i="35"/>
  <c r="AZ925" i="35" s="1"/>
  <c r="AN925" i="35"/>
  <c r="BA925" i="35" s="1"/>
  <c r="AG925" i="35"/>
  <c r="AT925" i="35" s="1"/>
  <c r="AO925" i="35"/>
  <c r="BB925" i="35" s="1"/>
  <c r="AH925" i="35"/>
  <c r="AU925" i="35" s="1"/>
  <c r="AP925" i="35"/>
  <c r="BC925" i="35" s="1"/>
  <c r="AI925" i="35"/>
  <c r="AV925" i="35" s="1"/>
  <c r="AJ925" i="35"/>
  <c r="AW925" i="35" s="1"/>
  <c r="AK885" i="35"/>
  <c r="AX885" i="35" s="1"/>
  <c r="AL885" i="35"/>
  <c r="AY885" i="35" s="1"/>
  <c r="AM885" i="35"/>
  <c r="AZ885" i="35" s="1"/>
  <c r="AN885" i="35"/>
  <c r="BA885" i="35" s="1"/>
  <c r="AG885" i="35"/>
  <c r="AT885" i="35" s="1"/>
  <c r="AO885" i="35"/>
  <c r="BB885" i="35" s="1"/>
  <c r="AH885" i="35"/>
  <c r="AU885" i="35" s="1"/>
  <c r="AP885" i="35"/>
  <c r="BC885" i="35" s="1"/>
  <c r="AI885" i="35"/>
  <c r="AV885" i="35" s="1"/>
  <c r="AJ885" i="35"/>
  <c r="AW885" i="35" s="1"/>
  <c r="AK853" i="35"/>
  <c r="AX853" i="35" s="1"/>
  <c r="AL853" i="35"/>
  <c r="AY853" i="35" s="1"/>
  <c r="AM853" i="35"/>
  <c r="AZ853" i="35" s="1"/>
  <c r="AN853" i="35"/>
  <c r="BA853" i="35" s="1"/>
  <c r="AG853" i="35"/>
  <c r="AT853" i="35" s="1"/>
  <c r="AO853" i="35"/>
  <c r="BB853" i="35" s="1"/>
  <c r="AH853" i="35"/>
  <c r="AU853" i="35" s="1"/>
  <c r="AP853" i="35"/>
  <c r="BC853" i="35" s="1"/>
  <c r="AI853" i="35"/>
  <c r="AV853" i="35" s="1"/>
  <c r="AJ853" i="35"/>
  <c r="AW853" i="35" s="1"/>
  <c r="AL821" i="35"/>
  <c r="AY821" i="35" s="1"/>
  <c r="AM821" i="35"/>
  <c r="AZ821" i="35" s="1"/>
  <c r="AN821" i="35"/>
  <c r="BA821" i="35" s="1"/>
  <c r="AG821" i="35"/>
  <c r="AT821" i="35" s="1"/>
  <c r="AO821" i="35"/>
  <c r="BB821" i="35" s="1"/>
  <c r="AH821" i="35"/>
  <c r="AU821" i="35" s="1"/>
  <c r="AP821" i="35"/>
  <c r="BC821" i="35" s="1"/>
  <c r="AI821" i="35"/>
  <c r="AV821" i="35" s="1"/>
  <c r="AJ821" i="35"/>
  <c r="AW821" i="35" s="1"/>
  <c r="AK821" i="35"/>
  <c r="AX821" i="35" s="1"/>
  <c r="AL789" i="35"/>
  <c r="AY789" i="35" s="1"/>
  <c r="AM789" i="35"/>
  <c r="AZ789" i="35" s="1"/>
  <c r="AN789" i="35"/>
  <c r="BA789" i="35" s="1"/>
  <c r="AG789" i="35"/>
  <c r="AT789" i="35" s="1"/>
  <c r="AO789" i="35"/>
  <c r="BB789" i="35" s="1"/>
  <c r="AH789" i="35"/>
  <c r="AU789" i="35" s="1"/>
  <c r="AP789" i="35"/>
  <c r="BC789" i="35" s="1"/>
  <c r="AI789" i="35"/>
  <c r="AV789" i="35" s="1"/>
  <c r="AJ789" i="35"/>
  <c r="AW789" i="35" s="1"/>
  <c r="AK789" i="35"/>
  <c r="AX789" i="35" s="1"/>
  <c r="AL749" i="35"/>
  <c r="AY749" i="35" s="1"/>
  <c r="AM749" i="35"/>
  <c r="AZ749" i="35" s="1"/>
  <c r="AN749" i="35"/>
  <c r="BA749" i="35" s="1"/>
  <c r="AG749" i="35"/>
  <c r="AT749" i="35" s="1"/>
  <c r="AO749" i="35"/>
  <c r="BB749" i="35" s="1"/>
  <c r="AH749" i="35"/>
  <c r="AU749" i="35" s="1"/>
  <c r="AP749" i="35"/>
  <c r="BC749" i="35" s="1"/>
  <c r="AI749" i="35"/>
  <c r="AV749" i="35" s="1"/>
  <c r="AJ749" i="35"/>
  <c r="AW749" i="35" s="1"/>
  <c r="AK749" i="35"/>
  <c r="AX749" i="35" s="1"/>
  <c r="AL717" i="35"/>
  <c r="AY717" i="35" s="1"/>
  <c r="AM717" i="35"/>
  <c r="AZ717" i="35" s="1"/>
  <c r="AN717" i="35"/>
  <c r="BA717" i="35" s="1"/>
  <c r="AG717" i="35"/>
  <c r="AT717" i="35" s="1"/>
  <c r="AO717" i="35"/>
  <c r="BB717" i="35" s="1"/>
  <c r="AH717" i="35"/>
  <c r="AU717" i="35" s="1"/>
  <c r="AP717" i="35"/>
  <c r="BC717" i="35" s="1"/>
  <c r="AI717" i="35"/>
  <c r="AV717" i="35" s="1"/>
  <c r="AJ717" i="35"/>
  <c r="AW717" i="35" s="1"/>
  <c r="AK717" i="35"/>
  <c r="AX717" i="35" s="1"/>
  <c r="AL685" i="35"/>
  <c r="AY685" i="35" s="1"/>
  <c r="AM685" i="35"/>
  <c r="AZ685" i="35" s="1"/>
  <c r="AN685" i="35"/>
  <c r="BA685" i="35" s="1"/>
  <c r="AG685" i="35"/>
  <c r="AT685" i="35" s="1"/>
  <c r="AO685" i="35"/>
  <c r="BB685" i="35" s="1"/>
  <c r="AH685" i="35"/>
  <c r="AU685" i="35" s="1"/>
  <c r="AP685" i="35"/>
  <c r="BC685" i="35" s="1"/>
  <c r="AI685" i="35"/>
  <c r="AV685" i="35" s="1"/>
  <c r="AJ685" i="35"/>
  <c r="AW685" i="35" s="1"/>
  <c r="AK685" i="35"/>
  <c r="AX685" i="35" s="1"/>
  <c r="AL653" i="35"/>
  <c r="AY653" i="35" s="1"/>
  <c r="AM653" i="35"/>
  <c r="AZ653" i="35" s="1"/>
  <c r="AN653" i="35"/>
  <c r="BA653" i="35" s="1"/>
  <c r="AG653" i="35"/>
  <c r="AT653" i="35" s="1"/>
  <c r="AO653" i="35"/>
  <c r="BB653" i="35" s="1"/>
  <c r="AH653" i="35"/>
  <c r="AU653" i="35" s="1"/>
  <c r="AP653" i="35"/>
  <c r="BC653" i="35" s="1"/>
  <c r="AI653" i="35"/>
  <c r="AV653" i="35" s="1"/>
  <c r="AJ653" i="35"/>
  <c r="AW653" i="35" s="1"/>
  <c r="AK653" i="35"/>
  <c r="AX653" i="35" s="1"/>
  <c r="AL621" i="35"/>
  <c r="AY621" i="35" s="1"/>
  <c r="AM621" i="35"/>
  <c r="AZ621" i="35" s="1"/>
  <c r="AN621" i="35"/>
  <c r="BA621" i="35" s="1"/>
  <c r="AG621" i="35"/>
  <c r="AT621" i="35" s="1"/>
  <c r="AO621" i="35"/>
  <c r="BB621" i="35" s="1"/>
  <c r="AH621" i="35"/>
  <c r="AU621" i="35" s="1"/>
  <c r="AP621" i="35"/>
  <c r="BC621" i="35" s="1"/>
  <c r="AI621" i="35"/>
  <c r="AV621" i="35" s="1"/>
  <c r="AJ621" i="35"/>
  <c r="AW621" i="35" s="1"/>
  <c r="AK621" i="35"/>
  <c r="AX621" i="35" s="1"/>
  <c r="AM573" i="35"/>
  <c r="AZ573" i="35" s="1"/>
  <c r="AG573" i="35"/>
  <c r="AT573" i="35" s="1"/>
  <c r="AO573" i="35"/>
  <c r="BB573" i="35" s="1"/>
  <c r="AH573" i="35"/>
  <c r="AU573" i="35" s="1"/>
  <c r="AP573" i="35"/>
  <c r="BC573" i="35" s="1"/>
  <c r="AI573" i="35"/>
  <c r="AV573" i="35" s="1"/>
  <c r="AJ573" i="35"/>
  <c r="AW573" i="35" s="1"/>
  <c r="AK573" i="35"/>
  <c r="AX573" i="35" s="1"/>
  <c r="AL573" i="35"/>
  <c r="AY573" i="35" s="1"/>
  <c r="AN573" i="35"/>
  <c r="BA573" i="35" s="1"/>
  <c r="AM517" i="35"/>
  <c r="AZ517" i="35" s="1"/>
  <c r="I33" i="70" s="1"/>
  <c r="AG517" i="35"/>
  <c r="AT517" i="35" s="1"/>
  <c r="AO517" i="35"/>
  <c r="BB517" i="35" s="1"/>
  <c r="AH517" i="35"/>
  <c r="AU517" i="35" s="1"/>
  <c r="AP517" i="35"/>
  <c r="BC517" i="35" s="1"/>
  <c r="AI517" i="35"/>
  <c r="AV517" i="35" s="1"/>
  <c r="AJ517" i="35"/>
  <c r="AW517" i="35" s="1"/>
  <c r="AK517" i="35"/>
  <c r="AX517" i="35" s="1"/>
  <c r="AL517" i="35"/>
  <c r="AY517" i="35" s="1"/>
  <c r="H33" i="70" s="1"/>
  <c r="AN517" i="35"/>
  <c r="BA517" i="35" s="1"/>
  <c r="AM469" i="35"/>
  <c r="AZ469" i="35" s="1"/>
  <c r="AN469" i="35"/>
  <c r="BA469" i="35" s="1"/>
  <c r="AG469" i="35"/>
  <c r="AT469" i="35" s="1"/>
  <c r="AO469" i="35"/>
  <c r="BB469" i="35" s="1"/>
  <c r="AH469" i="35"/>
  <c r="AU469" i="35" s="1"/>
  <c r="AP469" i="35"/>
  <c r="BC469" i="35" s="1"/>
  <c r="AI469" i="35"/>
  <c r="AV469" i="35" s="1"/>
  <c r="AJ469" i="35"/>
  <c r="AW469" i="35" s="1"/>
  <c r="AK469" i="35"/>
  <c r="AX469" i="35" s="1"/>
  <c r="AL469" i="35"/>
  <c r="AY469" i="35" s="1"/>
  <c r="AM397" i="35"/>
  <c r="AZ397" i="35" s="1"/>
  <c r="AN397" i="35"/>
  <c r="BA397" i="35" s="1"/>
  <c r="AG397" i="35"/>
  <c r="AT397" i="35" s="1"/>
  <c r="AO397" i="35"/>
  <c r="BB397" i="35" s="1"/>
  <c r="AH397" i="35"/>
  <c r="AU397" i="35" s="1"/>
  <c r="AP397" i="35"/>
  <c r="BC397" i="35" s="1"/>
  <c r="AI397" i="35"/>
  <c r="AV397" i="35" s="1"/>
  <c r="AJ397" i="35"/>
  <c r="AW397" i="35" s="1"/>
  <c r="AK397" i="35"/>
  <c r="AX397" i="35" s="1"/>
  <c r="AL397" i="35"/>
  <c r="AY397" i="35" s="1"/>
  <c r="AH189" i="35"/>
  <c r="AU189" i="35" s="1"/>
  <c r="AP189" i="35"/>
  <c r="BC189" i="35" s="1"/>
  <c r="AI189" i="35"/>
  <c r="AV189" i="35" s="1"/>
  <c r="AJ189" i="35"/>
  <c r="AW189" i="35" s="1"/>
  <c r="AK189" i="35"/>
  <c r="AX189" i="35" s="1"/>
  <c r="AL189" i="35"/>
  <c r="AY189" i="35" s="1"/>
  <c r="AM189" i="35"/>
  <c r="AZ189" i="35" s="1"/>
  <c r="AN189" i="35"/>
  <c r="BA189" i="35" s="1"/>
  <c r="AG189" i="35"/>
  <c r="AT189" i="35" s="1"/>
  <c r="AO189" i="35"/>
  <c r="BB189" i="35" s="1"/>
  <c r="AN1557" i="35"/>
  <c r="BA1557" i="35" s="1"/>
  <c r="AG1557" i="35"/>
  <c r="AT1557" i="35" s="1"/>
  <c r="AO1557" i="35"/>
  <c r="BB1557" i="35" s="1"/>
  <c r="AH1557" i="35"/>
  <c r="AU1557" i="35" s="1"/>
  <c r="AP1557" i="35"/>
  <c r="BC1557" i="35" s="1"/>
  <c r="AI1557" i="35"/>
  <c r="AV1557" i="35" s="1"/>
  <c r="AJ1557" i="35"/>
  <c r="AW1557" i="35" s="1"/>
  <c r="AK1557" i="35"/>
  <c r="AX1557" i="35" s="1"/>
  <c r="AL1557" i="35"/>
  <c r="AY1557" i="35" s="1"/>
  <c r="AM1557" i="35"/>
  <c r="AZ1557" i="35" s="1"/>
  <c r="AN1517" i="35"/>
  <c r="BA1517" i="35" s="1"/>
  <c r="AG1517" i="35"/>
  <c r="AT1517" i="35" s="1"/>
  <c r="AO1517" i="35"/>
  <c r="BB1517" i="35" s="1"/>
  <c r="AH1517" i="35"/>
  <c r="AU1517" i="35" s="1"/>
  <c r="AP1517" i="35"/>
  <c r="BC1517" i="35" s="1"/>
  <c r="AI1517" i="35"/>
  <c r="AV1517" i="35" s="1"/>
  <c r="AJ1517" i="35"/>
  <c r="AW1517" i="35" s="1"/>
  <c r="AK1517" i="35"/>
  <c r="AX1517" i="35" s="1"/>
  <c r="AL1517" i="35"/>
  <c r="AY1517" i="35" s="1"/>
  <c r="AM1517" i="35"/>
  <c r="AZ1517" i="35" s="1"/>
  <c r="AN1485" i="35"/>
  <c r="BA1485" i="35" s="1"/>
  <c r="AG1485" i="35"/>
  <c r="AT1485" i="35" s="1"/>
  <c r="AO1485" i="35"/>
  <c r="BB1485" i="35" s="1"/>
  <c r="AH1485" i="35"/>
  <c r="AU1485" i="35" s="1"/>
  <c r="AP1485" i="35"/>
  <c r="BC1485" i="35" s="1"/>
  <c r="AI1485" i="35"/>
  <c r="AV1485" i="35" s="1"/>
  <c r="AJ1485" i="35"/>
  <c r="AW1485" i="35" s="1"/>
  <c r="AK1485" i="35"/>
  <c r="AX1485" i="35" s="1"/>
  <c r="AL1485" i="35"/>
  <c r="AY1485" i="35" s="1"/>
  <c r="AM1485" i="35"/>
  <c r="AZ1485" i="35" s="1"/>
  <c r="AN1445" i="35"/>
  <c r="BA1445" i="35" s="1"/>
  <c r="AG1445" i="35"/>
  <c r="AT1445" i="35" s="1"/>
  <c r="AO1445" i="35"/>
  <c r="BB1445" i="35" s="1"/>
  <c r="AH1445" i="35"/>
  <c r="AU1445" i="35" s="1"/>
  <c r="AP1445" i="35"/>
  <c r="BC1445" i="35" s="1"/>
  <c r="AI1445" i="35"/>
  <c r="AV1445" i="35" s="1"/>
  <c r="AJ1445" i="35"/>
  <c r="AW1445" i="35" s="1"/>
  <c r="AK1445" i="35"/>
  <c r="AX1445" i="35" s="1"/>
  <c r="AL1445" i="35"/>
  <c r="AY1445" i="35" s="1"/>
  <c r="AM1445" i="35"/>
  <c r="AZ1445" i="35" s="1"/>
  <c r="AN1405" i="35"/>
  <c r="BA1405" i="35" s="1"/>
  <c r="AG1405" i="35"/>
  <c r="AT1405" i="35" s="1"/>
  <c r="AO1405" i="35"/>
  <c r="BB1405" i="35" s="1"/>
  <c r="AH1405" i="35"/>
  <c r="AU1405" i="35" s="1"/>
  <c r="AP1405" i="35"/>
  <c r="BC1405" i="35" s="1"/>
  <c r="AI1405" i="35"/>
  <c r="AV1405" i="35" s="1"/>
  <c r="AJ1405" i="35"/>
  <c r="AW1405" i="35" s="1"/>
  <c r="AK1405" i="35"/>
  <c r="AX1405" i="35" s="1"/>
  <c r="AL1405" i="35"/>
  <c r="AY1405" i="35" s="1"/>
  <c r="AM1405" i="35"/>
  <c r="AZ1405" i="35" s="1"/>
  <c r="AN1373" i="35"/>
  <c r="BA1373" i="35" s="1"/>
  <c r="AG1373" i="35"/>
  <c r="AT1373" i="35" s="1"/>
  <c r="AO1373" i="35"/>
  <c r="BB1373" i="35" s="1"/>
  <c r="AH1373" i="35"/>
  <c r="AU1373" i="35" s="1"/>
  <c r="AP1373" i="35"/>
  <c r="BC1373" i="35" s="1"/>
  <c r="AI1373" i="35"/>
  <c r="AV1373" i="35" s="1"/>
  <c r="AJ1373" i="35"/>
  <c r="AW1373" i="35" s="1"/>
  <c r="AK1373" i="35"/>
  <c r="AX1373" i="35" s="1"/>
  <c r="AL1373" i="35"/>
  <c r="AY1373" i="35" s="1"/>
  <c r="AM1373" i="35"/>
  <c r="AZ1373" i="35" s="1"/>
  <c r="AN1341" i="35"/>
  <c r="BA1341" i="35" s="1"/>
  <c r="AG1341" i="35"/>
  <c r="AT1341" i="35" s="1"/>
  <c r="AO1341" i="35"/>
  <c r="BB1341" i="35" s="1"/>
  <c r="AH1341" i="35"/>
  <c r="AU1341" i="35" s="1"/>
  <c r="AP1341" i="35"/>
  <c r="BC1341" i="35" s="1"/>
  <c r="AI1341" i="35"/>
  <c r="AV1341" i="35" s="1"/>
  <c r="AJ1341" i="35"/>
  <c r="AW1341" i="35" s="1"/>
  <c r="AK1341" i="35"/>
  <c r="AX1341" i="35" s="1"/>
  <c r="AL1341" i="35"/>
  <c r="AY1341" i="35" s="1"/>
  <c r="AM1341" i="35"/>
  <c r="AZ1341" i="35" s="1"/>
  <c r="AH1309" i="35"/>
  <c r="AU1309" i="35" s="1"/>
  <c r="AP1309" i="35"/>
  <c r="BC1309" i="35" s="1"/>
  <c r="AL1309" i="35"/>
  <c r="AY1309" i="35" s="1"/>
  <c r="AK1309" i="35"/>
  <c r="AX1309" i="35" s="1"/>
  <c r="AM1309" i="35"/>
  <c r="AZ1309" i="35" s="1"/>
  <c r="AN1309" i="35"/>
  <c r="BA1309" i="35" s="1"/>
  <c r="AO1309" i="35"/>
  <c r="BB1309" i="35" s="1"/>
  <c r="AG1309" i="35"/>
  <c r="AT1309" i="35" s="1"/>
  <c r="AI1309" i="35"/>
  <c r="AV1309" i="35" s="1"/>
  <c r="AJ1309" i="35"/>
  <c r="AW1309" i="35" s="1"/>
  <c r="AH1277" i="35"/>
  <c r="AU1277" i="35" s="1"/>
  <c r="AP1277" i="35"/>
  <c r="BC1277" i="35" s="1"/>
  <c r="AI1277" i="35"/>
  <c r="AV1277" i="35" s="1"/>
  <c r="AJ1277" i="35"/>
  <c r="AW1277" i="35" s="1"/>
  <c r="AL1277" i="35"/>
  <c r="AY1277" i="35" s="1"/>
  <c r="AM1277" i="35"/>
  <c r="AZ1277" i="35" s="1"/>
  <c r="AN1277" i="35"/>
  <c r="BA1277" i="35" s="1"/>
  <c r="AO1277" i="35"/>
  <c r="BB1277" i="35" s="1"/>
  <c r="AG1277" i="35"/>
  <c r="AT1277" i="35" s="1"/>
  <c r="AK1277" i="35"/>
  <c r="AX1277" i="35" s="1"/>
  <c r="AH1245" i="35"/>
  <c r="AU1245" i="35" s="1"/>
  <c r="AP1245" i="35"/>
  <c r="BC1245" i="35" s="1"/>
  <c r="AI1245" i="35"/>
  <c r="AV1245" i="35" s="1"/>
  <c r="AJ1245" i="35"/>
  <c r="AW1245" i="35" s="1"/>
  <c r="AK1245" i="35"/>
  <c r="AX1245" i="35" s="1"/>
  <c r="AL1245" i="35"/>
  <c r="AY1245" i="35" s="1"/>
  <c r="AM1245" i="35"/>
  <c r="AZ1245" i="35" s="1"/>
  <c r="AN1245" i="35"/>
  <c r="BA1245" i="35" s="1"/>
  <c r="AG1245" i="35"/>
  <c r="AT1245" i="35" s="1"/>
  <c r="AO1245" i="35"/>
  <c r="BB1245" i="35" s="1"/>
  <c r="AH1213" i="35"/>
  <c r="AU1213" i="35" s="1"/>
  <c r="AP1213" i="35"/>
  <c r="BC1213" i="35" s="1"/>
  <c r="AI1213" i="35"/>
  <c r="AV1213" i="35" s="1"/>
  <c r="AJ1213" i="35"/>
  <c r="AW1213" i="35" s="1"/>
  <c r="AK1213" i="35"/>
  <c r="AX1213" i="35" s="1"/>
  <c r="AL1213" i="35"/>
  <c r="AY1213" i="35" s="1"/>
  <c r="AM1213" i="35"/>
  <c r="AZ1213" i="35" s="1"/>
  <c r="AN1213" i="35"/>
  <c r="BA1213" i="35" s="1"/>
  <c r="AG1213" i="35"/>
  <c r="AT1213" i="35" s="1"/>
  <c r="AO1213" i="35"/>
  <c r="BB1213" i="35" s="1"/>
  <c r="AH1173" i="35"/>
  <c r="AU1173" i="35" s="1"/>
  <c r="AP1173" i="35"/>
  <c r="BC1173" i="35" s="1"/>
  <c r="AI1173" i="35"/>
  <c r="AV1173" i="35" s="1"/>
  <c r="AJ1173" i="35"/>
  <c r="AW1173" i="35" s="1"/>
  <c r="AK1173" i="35"/>
  <c r="AX1173" i="35" s="1"/>
  <c r="AL1173" i="35"/>
  <c r="AY1173" i="35" s="1"/>
  <c r="AM1173" i="35"/>
  <c r="AZ1173" i="35" s="1"/>
  <c r="AN1173" i="35"/>
  <c r="BA1173" i="35" s="1"/>
  <c r="AG1173" i="35"/>
  <c r="AT1173" i="35" s="1"/>
  <c r="AO1173" i="35"/>
  <c r="BB1173" i="35" s="1"/>
  <c r="AH1133" i="35"/>
  <c r="AU1133" i="35" s="1"/>
  <c r="AP1133" i="35"/>
  <c r="BC1133" i="35" s="1"/>
  <c r="AI1133" i="35"/>
  <c r="AV1133" i="35" s="1"/>
  <c r="AJ1133" i="35"/>
  <c r="AW1133" i="35" s="1"/>
  <c r="AK1133" i="35"/>
  <c r="AX1133" i="35" s="1"/>
  <c r="AL1133" i="35"/>
  <c r="AY1133" i="35" s="1"/>
  <c r="AM1133" i="35"/>
  <c r="AZ1133" i="35" s="1"/>
  <c r="AN1133" i="35"/>
  <c r="BA1133" i="35" s="1"/>
  <c r="AO1133" i="35"/>
  <c r="BB1133" i="35" s="1"/>
  <c r="AG1133" i="35"/>
  <c r="AT1133" i="35" s="1"/>
  <c r="AH1101" i="35"/>
  <c r="AU1101" i="35" s="1"/>
  <c r="AP1101" i="35"/>
  <c r="BC1101" i="35" s="1"/>
  <c r="AI1101" i="35"/>
  <c r="AV1101" i="35" s="1"/>
  <c r="AJ1101" i="35"/>
  <c r="AW1101" i="35" s="1"/>
  <c r="AK1101" i="35"/>
  <c r="AX1101" i="35" s="1"/>
  <c r="AL1101" i="35"/>
  <c r="AY1101" i="35" s="1"/>
  <c r="AM1101" i="35"/>
  <c r="AZ1101" i="35" s="1"/>
  <c r="AN1101" i="35"/>
  <c r="BA1101" i="35" s="1"/>
  <c r="AO1101" i="35"/>
  <c r="BB1101" i="35" s="1"/>
  <c r="AG1101" i="35"/>
  <c r="AT1101" i="35" s="1"/>
  <c r="AH1069" i="35"/>
  <c r="AU1069" i="35" s="1"/>
  <c r="AP1069" i="35"/>
  <c r="BC1069" i="35" s="1"/>
  <c r="AI1069" i="35"/>
  <c r="AV1069" i="35" s="1"/>
  <c r="AJ1069" i="35"/>
  <c r="AW1069" i="35" s="1"/>
  <c r="AK1069" i="35"/>
  <c r="AX1069" i="35" s="1"/>
  <c r="AL1069" i="35"/>
  <c r="AY1069" i="35" s="1"/>
  <c r="AM1069" i="35"/>
  <c r="AZ1069" i="35" s="1"/>
  <c r="AN1069" i="35"/>
  <c r="BA1069" i="35" s="1"/>
  <c r="AO1069" i="35"/>
  <c r="BB1069" i="35" s="1"/>
  <c r="AG1069" i="35"/>
  <c r="AT1069" i="35" s="1"/>
  <c r="AK1037" i="35"/>
  <c r="AX1037" i="35" s="1"/>
  <c r="AL1037" i="35"/>
  <c r="AY1037" i="35" s="1"/>
  <c r="AM1037" i="35"/>
  <c r="AZ1037" i="35" s="1"/>
  <c r="AN1037" i="35"/>
  <c r="BA1037" i="35" s="1"/>
  <c r="AG1037" i="35"/>
  <c r="AT1037" i="35" s="1"/>
  <c r="AO1037" i="35"/>
  <c r="BB1037" i="35" s="1"/>
  <c r="AH1037" i="35"/>
  <c r="AU1037" i="35" s="1"/>
  <c r="AP1037" i="35"/>
  <c r="BC1037" i="35" s="1"/>
  <c r="AI1037" i="35"/>
  <c r="AV1037" i="35" s="1"/>
  <c r="AJ1037" i="35"/>
  <c r="AW1037" i="35" s="1"/>
  <c r="AK997" i="35"/>
  <c r="AX997" i="35" s="1"/>
  <c r="AL997" i="35"/>
  <c r="AY997" i="35" s="1"/>
  <c r="AM997" i="35"/>
  <c r="AZ997" i="35" s="1"/>
  <c r="AN997" i="35"/>
  <c r="BA997" i="35" s="1"/>
  <c r="AG997" i="35"/>
  <c r="AT997" i="35" s="1"/>
  <c r="AO997" i="35"/>
  <c r="BB997" i="35" s="1"/>
  <c r="AH997" i="35"/>
  <c r="AU997" i="35" s="1"/>
  <c r="AP997" i="35"/>
  <c r="BC997" i="35" s="1"/>
  <c r="AI997" i="35"/>
  <c r="AV997" i="35" s="1"/>
  <c r="AJ997" i="35"/>
  <c r="AW997" i="35" s="1"/>
  <c r="AK973" i="35"/>
  <c r="AX973" i="35" s="1"/>
  <c r="AL973" i="35"/>
  <c r="AY973" i="35" s="1"/>
  <c r="AM973" i="35"/>
  <c r="AZ973" i="35" s="1"/>
  <c r="AN973" i="35"/>
  <c r="BA973" i="35" s="1"/>
  <c r="AG973" i="35"/>
  <c r="AT973" i="35" s="1"/>
  <c r="AO973" i="35"/>
  <c r="BB973" i="35" s="1"/>
  <c r="AH973" i="35"/>
  <c r="AU973" i="35" s="1"/>
  <c r="AP973" i="35"/>
  <c r="BC973" i="35" s="1"/>
  <c r="AI973" i="35"/>
  <c r="AV973" i="35" s="1"/>
  <c r="AJ973" i="35"/>
  <c r="AW973" i="35" s="1"/>
  <c r="AK941" i="35"/>
  <c r="AX941" i="35" s="1"/>
  <c r="AL941" i="35"/>
  <c r="AY941" i="35" s="1"/>
  <c r="AM941" i="35"/>
  <c r="AZ941" i="35" s="1"/>
  <c r="AN941" i="35"/>
  <c r="BA941" i="35" s="1"/>
  <c r="AG941" i="35"/>
  <c r="AT941" i="35" s="1"/>
  <c r="AO941" i="35"/>
  <c r="BB941" i="35" s="1"/>
  <c r="AH941" i="35"/>
  <c r="AU941" i="35" s="1"/>
  <c r="AP941" i="35"/>
  <c r="BC941" i="35" s="1"/>
  <c r="AI941" i="35"/>
  <c r="AV941" i="35" s="1"/>
  <c r="AJ941" i="35"/>
  <c r="AW941" i="35" s="1"/>
  <c r="AK909" i="35"/>
  <c r="AX909" i="35" s="1"/>
  <c r="AL909" i="35"/>
  <c r="AY909" i="35" s="1"/>
  <c r="AM909" i="35"/>
  <c r="AZ909" i="35" s="1"/>
  <c r="AN909" i="35"/>
  <c r="BA909" i="35" s="1"/>
  <c r="AG909" i="35"/>
  <c r="AT909" i="35" s="1"/>
  <c r="AO909" i="35"/>
  <c r="BB909" i="35" s="1"/>
  <c r="AH909" i="35"/>
  <c r="AU909" i="35" s="1"/>
  <c r="AP909" i="35"/>
  <c r="BC909" i="35" s="1"/>
  <c r="AI909" i="35"/>
  <c r="AV909" i="35" s="1"/>
  <c r="AJ909" i="35"/>
  <c r="AW909" i="35" s="1"/>
  <c r="AK869" i="35"/>
  <c r="AX869" i="35" s="1"/>
  <c r="AL869" i="35"/>
  <c r="AY869" i="35" s="1"/>
  <c r="AM869" i="35"/>
  <c r="AZ869" i="35" s="1"/>
  <c r="AN869" i="35"/>
  <c r="BA869" i="35" s="1"/>
  <c r="AG869" i="35"/>
  <c r="AT869" i="35" s="1"/>
  <c r="AO869" i="35"/>
  <c r="BB869" i="35" s="1"/>
  <c r="AH869" i="35"/>
  <c r="AU869" i="35" s="1"/>
  <c r="AP869" i="35"/>
  <c r="BC869" i="35" s="1"/>
  <c r="AI869" i="35"/>
  <c r="AV869" i="35" s="1"/>
  <c r="AJ869" i="35"/>
  <c r="AW869" i="35" s="1"/>
  <c r="AK837" i="35"/>
  <c r="AX837" i="35" s="1"/>
  <c r="AL837" i="35"/>
  <c r="AY837" i="35" s="1"/>
  <c r="AM837" i="35"/>
  <c r="AZ837" i="35" s="1"/>
  <c r="AN837" i="35"/>
  <c r="BA837" i="35" s="1"/>
  <c r="AG837" i="35"/>
  <c r="AT837" i="35" s="1"/>
  <c r="AO837" i="35"/>
  <c r="BB837" i="35" s="1"/>
  <c r="AH837" i="35"/>
  <c r="AU837" i="35" s="1"/>
  <c r="AP837" i="35"/>
  <c r="BC837" i="35" s="1"/>
  <c r="AI837" i="35"/>
  <c r="AV837" i="35" s="1"/>
  <c r="AJ837" i="35"/>
  <c r="AW837" i="35" s="1"/>
  <c r="AL797" i="35"/>
  <c r="AY797" i="35" s="1"/>
  <c r="AM797" i="35"/>
  <c r="AZ797" i="35" s="1"/>
  <c r="AN797" i="35"/>
  <c r="BA797" i="35" s="1"/>
  <c r="AG797" i="35"/>
  <c r="AT797" i="35" s="1"/>
  <c r="AO797" i="35"/>
  <c r="BB797" i="35" s="1"/>
  <c r="AH797" i="35"/>
  <c r="AU797" i="35" s="1"/>
  <c r="AP797" i="35"/>
  <c r="BC797" i="35" s="1"/>
  <c r="AI797" i="35"/>
  <c r="AV797" i="35" s="1"/>
  <c r="AJ797" i="35"/>
  <c r="AW797" i="35" s="1"/>
  <c r="AK797" i="35"/>
  <c r="AX797" i="35" s="1"/>
  <c r="AL765" i="35"/>
  <c r="AY765" i="35" s="1"/>
  <c r="AM765" i="35"/>
  <c r="AZ765" i="35" s="1"/>
  <c r="AN765" i="35"/>
  <c r="BA765" i="35" s="1"/>
  <c r="AG765" i="35"/>
  <c r="AT765" i="35" s="1"/>
  <c r="AO765" i="35"/>
  <c r="BB765" i="35" s="1"/>
  <c r="AH765" i="35"/>
  <c r="AU765" i="35" s="1"/>
  <c r="AP765" i="35"/>
  <c r="BC765" i="35" s="1"/>
  <c r="AI765" i="35"/>
  <c r="AV765" i="35" s="1"/>
  <c r="AJ765" i="35"/>
  <c r="AW765" i="35" s="1"/>
  <c r="AK765" i="35"/>
  <c r="AX765" i="35" s="1"/>
  <c r="AL733" i="35"/>
  <c r="AY733" i="35" s="1"/>
  <c r="AM733" i="35"/>
  <c r="AZ733" i="35" s="1"/>
  <c r="AN733" i="35"/>
  <c r="BA733" i="35" s="1"/>
  <c r="AG733" i="35"/>
  <c r="AT733" i="35" s="1"/>
  <c r="AO733" i="35"/>
  <c r="BB733" i="35" s="1"/>
  <c r="AH733" i="35"/>
  <c r="AU733" i="35" s="1"/>
  <c r="AP733" i="35"/>
  <c r="BC733" i="35" s="1"/>
  <c r="AI733" i="35"/>
  <c r="AV733" i="35" s="1"/>
  <c r="AJ733" i="35"/>
  <c r="AW733" i="35" s="1"/>
  <c r="AK733" i="35"/>
  <c r="AX733" i="35" s="1"/>
  <c r="AL701" i="35"/>
  <c r="AY701" i="35" s="1"/>
  <c r="AM701" i="35"/>
  <c r="AZ701" i="35" s="1"/>
  <c r="AN701" i="35"/>
  <c r="BA701" i="35" s="1"/>
  <c r="AG701" i="35"/>
  <c r="AT701" i="35" s="1"/>
  <c r="AO701" i="35"/>
  <c r="BB701" i="35" s="1"/>
  <c r="AH701" i="35"/>
  <c r="AU701" i="35" s="1"/>
  <c r="AP701" i="35"/>
  <c r="BC701" i="35" s="1"/>
  <c r="AI701" i="35"/>
  <c r="AV701" i="35" s="1"/>
  <c r="AJ701" i="35"/>
  <c r="AW701" i="35" s="1"/>
  <c r="AK701" i="35"/>
  <c r="AX701" i="35" s="1"/>
  <c r="AL661" i="35"/>
  <c r="AY661" i="35" s="1"/>
  <c r="AM661" i="35"/>
  <c r="AZ661" i="35" s="1"/>
  <c r="AN661" i="35"/>
  <c r="BA661" i="35" s="1"/>
  <c r="AG661" i="35"/>
  <c r="AT661" i="35" s="1"/>
  <c r="AO661" i="35"/>
  <c r="BB661" i="35" s="1"/>
  <c r="AH661" i="35"/>
  <c r="AU661" i="35" s="1"/>
  <c r="AP661" i="35"/>
  <c r="BC661" i="35" s="1"/>
  <c r="AI661" i="35"/>
  <c r="AV661" i="35" s="1"/>
  <c r="AJ661" i="35"/>
  <c r="AW661" i="35" s="1"/>
  <c r="AK661" i="35"/>
  <c r="AX661" i="35" s="1"/>
  <c r="AL629" i="35"/>
  <c r="AY629" i="35" s="1"/>
  <c r="AM629" i="35"/>
  <c r="AZ629" i="35" s="1"/>
  <c r="AN629" i="35"/>
  <c r="BA629" i="35" s="1"/>
  <c r="AG629" i="35"/>
  <c r="AT629" i="35" s="1"/>
  <c r="AO629" i="35"/>
  <c r="BB629" i="35" s="1"/>
  <c r="AH629" i="35"/>
  <c r="AU629" i="35" s="1"/>
  <c r="AP629" i="35"/>
  <c r="BC629" i="35" s="1"/>
  <c r="AI629" i="35"/>
  <c r="AV629" i="35" s="1"/>
  <c r="AJ629" i="35"/>
  <c r="AW629" i="35" s="1"/>
  <c r="AK629" i="35"/>
  <c r="AX629" i="35" s="1"/>
  <c r="AM597" i="35"/>
  <c r="AZ597" i="35" s="1"/>
  <c r="AG597" i="35"/>
  <c r="AT597" i="35" s="1"/>
  <c r="AO597" i="35"/>
  <c r="BB597" i="35" s="1"/>
  <c r="AH597" i="35"/>
  <c r="AU597" i="35" s="1"/>
  <c r="AI597" i="35"/>
  <c r="AV597" i="35" s="1"/>
  <c r="AJ597" i="35"/>
  <c r="AW597" i="35" s="1"/>
  <c r="AK597" i="35"/>
  <c r="AX597" i="35" s="1"/>
  <c r="AL597" i="35"/>
  <c r="AY597" i="35" s="1"/>
  <c r="AN597" i="35"/>
  <c r="BA597" i="35" s="1"/>
  <c r="AP597" i="35"/>
  <c r="BC597" i="35" s="1"/>
  <c r="AM565" i="35"/>
  <c r="AZ565" i="35" s="1"/>
  <c r="AG565" i="35"/>
  <c r="AT565" i="35" s="1"/>
  <c r="AO565" i="35"/>
  <c r="BB565" i="35" s="1"/>
  <c r="AH565" i="35"/>
  <c r="AU565" i="35" s="1"/>
  <c r="AP565" i="35"/>
  <c r="BC565" i="35" s="1"/>
  <c r="AI565" i="35"/>
  <c r="AV565" i="35" s="1"/>
  <c r="AJ565" i="35"/>
  <c r="AW565" i="35" s="1"/>
  <c r="AK565" i="35"/>
  <c r="AX565" i="35" s="1"/>
  <c r="AL565" i="35"/>
  <c r="AY565" i="35" s="1"/>
  <c r="AN565" i="35"/>
  <c r="BA565" i="35" s="1"/>
  <c r="AM541" i="35"/>
  <c r="AZ541" i="35" s="1"/>
  <c r="AG541" i="35"/>
  <c r="AT541" i="35" s="1"/>
  <c r="AO541" i="35"/>
  <c r="BB541" i="35" s="1"/>
  <c r="AH541" i="35"/>
  <c r="AU541" i="35" s="1"/>
  <c r="AP541" i="35"/>
  <c r="BC541" i="35" s="1"/>
  <c r="AI541" i="35"/>
  <c r="AV541" i="35" s="1"/>
  <c r="AJ541" i="35"/>
  <c r="AW541" i="35" s="1"/>
  <c r="AK541" i="35"/>
  <c r="AX541" i="35" s="1"/>
  <c r="AL541" i="35"/>
  <c r="AY541" i="35" s="1"/>
  <c r="AN541" i="35"/>
  <c r="BA541" i="35" s="1"/>
  <c r="AM493" i="35"/>
  <c r="AZ493" i="35" s="1"/>
  <c r="AN493" i="35"/>
  <c r="BA493" i="35" s="1"/>
  <c r="AG493" i="35"/>
  <c r="AT493" i="35" s="1"/>
  <c r="AO493" i="35"/>
  <c r="BB493" i="35" s="1"/>
  <c r="AH493" i="35"/>
  <c r="AU493" i="35" s="1"/>
  <c r="AP493" i="35"/>
  <c r="BC493" i="35" s="1"/>
  <c r="AI493" i="35"/>
  <c r="AV493" i="35" s="1"/>
  <c r="AJ493" i="35"/>
  <c r="AW493" i="35" s="1"/>
  <c r="AK493" i="35"/>
  <c r="AX493" i="35" s="1"/>
  <c r="AL493" i="35"/>
  <c r="AY493" i="35" s="1"/>
  <c r="AM461" i="35"/>
  <c r="AZ461" i="35" s="1"/>
  <c r="AN461" i="35"/>
  <c r="BA461" i="35" s="1"/>
  <c r="AG461" i="35"/>
  <c r="AT461" i="35" s="1"/>
  <c r="AO461" i="35"/>
  <c r="BB461" i="35" s="1"/>
  <c r="AH461" i="35"/>
  <c r="AU461" i="35" s="1"/>
  <c r="AP461" i="35"/>
  <c r="BC461" i="35" s="1"/>
  <c r="AI461" i="35"/>
  <c r="AV461" i="35" s="1"/>
  <c r="AJ461" i="35"/>
  <c r="AW461" i="35" s="1"/>
  <c r="AK461" i="35"/>
  <c r="AX461" i="35" s="1"/>
  <c r="AL461" i="35"/>
  <c r="AY461" i="35" s="1"/>
  <c r="AM437" i="35"/>
  <c r="AZ437" i="35" s="1"/>
  <c r="AN437" i="35"/>
  <c r="BA437" i="35" s="1"/>
  <c r="AG437" i="35"/>
  <c r="AT437" i="35" s="1"/>
  <c r="AO437" i="35"/>
  <c r="BB437" i="35" s="1"/>
  <c r="AH437" i="35"/>
  <c r="AU437" i="35" s="1"/>
  <c r="AP437" i="35"/>
  <c r="BC437" i="35" s="1"/>
  <c r="AI437" i="35"/>
  <c r="AV437" i="35" s="1"/>
  <c r="AJ437" i="35"/>
  <c r="AW437" i="35" s="1"/>
  <c r="AK437" i="35"/>
  <c r="AX437" i="35" s="1"/>
  <c r="AL437" i="35"/>
  <c r="AY437" i="35" s="1"/>
  <c r="AM413" i="35"/>
  <c r="AZ413" i="35" s="1"/>
  <c r="AN413" i="35"/>
  <c r="BA413" i="35" s="1"/>
  <c r="AG413" i="35"/>
  <c r="AT413" i="35" s="1"/>
  <c r="AO413" i="35"/>
  <c r="BB413" i="35" s="1"/>
  <c r="AH413" i="35"/>
  <c r="AU413" i="35" s="1"/>
  <c r="AP413" i="35"/>
  <c r="BC413" i="35" s="1"/>
  <c r="AI413" i="35"/>
  <c r="AV413" i="35" s="1"/>
  <c r="AJ413" i="35"/>
  <c r="AW413" i="35" s="1"/>
  <c r="AK413" i="35"/>
  <c r="AX413" i="35" s="1"/>
  <c r="AL413" i="35"/>
  <c r="AY413" i="35" s="1"/>
  <c r="AM373" i="35"/>
  <c r="AZ373" i="35" s="1"/>
  <c r="AN373" i="35"/>
  <c r="BA373" i="35" s="1"/>
  <c r="AG373" i="35"/>
  <c r="AT373" i="35" s="1"/>
  <c r="AO373" i="35"/>
  <c r="BB373" i="35" s="1"/>
  <c r="AH373" i="35"/>
  <c r="AU373" i="35" s="1"/>
  <c r="AP373" i="35"/>
  <c r="BC373" i="35" s="1"/>
  <c r="AI373" i="35"/>
  <c r="AV373" i="35" s="1"/>
  <c r="AJ373" i="35"/>
  <c r="AW373" i="35" s="1"/>
  <c r="AK373" i="35"/>
  <c r="AX373" i="35" s="1"/>
  <c r="AL373" i="35"/>
  <c r="AY373" i="35" s="1"/>
  <c r="AH349" i="35"/>
  <c r="AU349" i="35" s="1"/>
  <c r="AP349" i="35"/>
  <c r="BC349" i="35" s="1"/>
  <c r="AI349" i="35"/>
  <c r="AV349" i="35" s="1"/>
  <c r="AJ349" i="35"/>
  <c r="AW349" i="35" s="1"/>
  <c r="AK349" i="35"/>
  <c r="AX349" i="35" s="1"/>
  <c r="AL349" i="35"/>
  <c r="AY349" i="35" s="1"/>
  <c r="AM349" i="35"/>
  <c r="AZ349" i="35" s="1"/>
  <c r="AN349" i="35"/>
  <c r="BA349" i="35" s="1"/>
  <c r="AG349" i="35"/>
  <c r="AT349" i="35" s="1"/>
  <c r="AO349" i="35"/>
  <c r="BB349" i="35" s="1"/>
  <c r="AH317" i="35"/>
  <c r="AU317" i="35" s="1"/>
  <c r="AP317" i="35"/>
  <c r="BC317" i="35" s="1"/>
  <c r="AI317" i="35"/>
  <c r="AV317" i="35" s="1"/>
  <c r="AJ317" i="35"/>
  <c r="AW317" i="35" s="1"/>
  <c r="AK317" i="35"/>
  <c r="AX317" i="35" s="1"/>
  <c r="AL317" i="35"/>
  <c r="AY317" i="35" s="1"/>
  <c r="AM317" i="35"/>
  <c r="AZ317" i="35" s="1"/>
  <c r="AN317" i="35"/>
  <c r="BA317" i="35" s="1"/>
  <c r="AG317" i="35"/>
  <c r="AT317" i="35" s="1"/>
  <c r="AO317" i="35"/>
  <c r="BB317" i="35" s="1"/>
  <c r="AH285" i="35"/>
  <c r="AU285" i="35" s="1"/>
  <c r="AP285" i="35"/>
  <c r="BC285" i="35" s="1"/>
  <c r="AI285" i="35"/>
  <c r="AV285" i="35" s="1"/>
  <c r="AJ285" i="35"/>
  <c r="AW285" i="35" s="1"/>
  <c r="AK285" i="35"/>
  <c r="AX285" i="35" s="1"/>
  <c r="AL285" i="35"/>
  <c r="AY285" i="35" s="1"/>
  <c r="AM285" i="35"/>
  <c r="AZ285" i="35" s="1"/>
  <c r="AN285" i="35"/>
  <c r="BA285" i="35" s="1"/>
  <c r="AG285" i="35"/>
  <c r="AT285" i="35" s="1"/>
  <c r="AO285" i="35"/>
  <c r="BB285" i="35" s="1"/>
  <c r="AH253" i="35"/>
  <c r="AU253" i="35" s="1"/>
  <c r="AP253" i="35"/>
  <c r="BC253" i="35" s="1"/>
  <c r="AI253" i="35"/>
  <c r="AV253" i="35" s="1"/>
  <c r="AJ253" i="35"/>
  <c r="AW253" i="35" s="1"/>
  <c r="AK253" i="35"/>
  <c r="AX253" i="35" s="1"/>
  <c r="AL253" i="35"/>
  <c r="AY253" i="35" s="1"/>
  <c r="AM253" i="35"/>
  <c r="AZ253" i="35" s="1"/>
  <c r="AN253" i="35"/>
  <c r="BA253" i="35" s="1"/>
  <c r="AG253" i="35"/>
  <c r="AT253" i="35" s="1"/>
  <c r="AO253" i="35"/>
  <c r="BB253" i="35" s="1"/>
  <c r="AH221" i="35"/>
  <c r="AU221" i="35" s="1"/>
  <c r="AP221" i="35"/>
  <c r="BC221" i="35" s="1"/>
  <c r="AI221" i="35"/>
  <c r="AV221" i="35" s="1"/>
  <c r="AJ221" i="35"/>
  <c r="AW221" i="35" s="1"/>
  <c r="AK221" i="35"/>
  <c r="AX221" i="35" s="1"/>
  <c r="AL221" i="35"/>
  <c r="AY221" i="35" s="1"/>
  <c r="AM221" i="35"/>
  <c r="AZ221" i="35" s="1"/>
  <c r="AN221" i="35"/>
  <c r="BA221" i="35" s="1"/>
  <c r="AG221" i="35"/>
  <c r="AT221" i="35" s="1"/>
  <c r="AO221" i="35"/>
  <c r="BB221" i="35" s="1"/>
  <c r="AH181" i="35"/>
  <c r="AU181" i="35" s="1"/>
  <c r="AP181" i="35"/>
  <c r="BC181" i="35" s="1"/>
  <c r="AI181" i="35"/>
  <c r="AV181" i="35" s="1"/>
  <c r="AJ181" i="35"/>
  <c r="AW181" i="35" s="1"/>
  <c r="AK181" i="35"/>
  <c r="AX181" i="35" s="1"/>
  <c r="AL181" i="35"/>
  <c r="AY181" i="35" s="1"/>
  <c r="AM181" i="35"/>
  <c r="AZ181" i="35" s="1"/>
  <c r="AN181" i="35"/>
  <c r="BA181" i="35" s="1"/>
  <c r="AG181" i="35"/>
  <c r="AT181" i="35" s="1"/>
  <c r="AO181" i="35"/>
  <c r="BB181" i="35" s="1"/>
  <c r="AH141" i="35"/>
  <c r="AU141" i="35" s="1"/>
  <c r="AP141" i="35"/>
  <c r="BC141" i="35" s="1"/>
  <c r="AI141" i="35"/>
  <c r="AV141" i="35" s="1"/>
  <c r="AJ141" i="35"/>
  <c r="AW141" i="35" s="1"/>
  <c r="AK141" i="35"/>
  <c r="AX141" i="35" s="1"/>
  <c r="AL141" i="35"/>
  <c r="AY141" i="35" s="1"/>
  <c r="AM141" i="35"/>
  <c r="AZ141" i="35" s="1"/>
  <c r="AN141" i="35"/>
  <c r="BA141" i="35" s="1"/>
  <c r="AG141" i="35"/>
  <c r="AT141" i="35" s="1"/>
  <c r="AO141" i="35"/>
  <c r="BB141" i="35" s="1"/>
  <c r="AK117" i="35"/>
  <c r="AX117" i="35" s="1"/>
  <c r="AL117" i="35"/>
  <c r="AY117" i="35" s="1"/>
  <c r="AM117" i="35"/>
  <c r="AZ117" i="35" s="1"/>
  <c r="AN117" i="35"/>
  <c r="BA117" i="35" s="1"/>
  <c r="AG117" i="35"/>
  <c r="AT117" i="35" s="1"/>
  <c r="AO117" i="35"/>
  <c r="BB117" i="35" s="1"/>
  <c r="AH117" i="35"/>
  <c r="AU117" i="35" s="1"/>
  <c r="AP117" i="35"/>
  <c r="BC117" i="35" s="1"/>
  <c r="AI117" i="35"/>
  <c r="AV117" i="35" s="1"/>
  <c r="AJ117" i="35"/>
  <c r="AW117" i="35" s="1"/>
  <c r="AK85" i="35"/>
  <c r="AX85" i="35" s="1"/>
  <c r="AL85" i="35"/>
  <c r="AY85" i="35" s="1"/>
  <c r="AM85" i="35"/>
  <c r="AZ85" i="35" s="1"/>
  <c r="AN85" i="35"/>
  <c r="BA85" i="35" s="1"/>
  <c r="AG85" i="35"/>
  <c r="AT85" i="35" s="1"/>
  <c r="AO85" i="35"/>
  <c r="BB85" i="35" s="1"/>
  <c r="AH85" i="35"/>
  <c r="AU85" i="35" s="1"/>
  <c r="AP85" i="35"/>
  <c r="BC85" i="35" s="1"/>
  <c r="AI85" i="35"/>
  <c r="AV85" i="35" s="1"/>
  <c r="AJ85" i="35"/>
  <c r="AW85" i="35" s="1"/>
  <c r="AK53" i="35"/>
  <c r="AX53" i="35" s="1"/>
  <c r="AL53" i="35"/>
  <c r="AY53" i="35" s="1"/>
  <c r="AM53" i="35"/>
  <c r="AZ53" i="35" s="1"/>
  <c r="AN53" i="35"/>
  <c r="BA53" i="35" s="1"/>
  <c r="AG53" i="35"/>
  <c r="AT53" i="35" s="1"/>
  <c r="AO53" i="35"/>
  <c r="BB53" i="35" s="1"/>
  <c r="AH53" i="35"/>
  <c r="AU53" i="35" s="1"/>
  <c r="AP53" i="35"/>
  <c r="BC53" i="35" s="1"/>
  <c r="AI53" i="35"/>
  <c r="AV53" i="35" s="1"/>
  <c r="AJ53" i="35"/>
  <c r="AW53" i="35" s="1"/>
  <c r="AK29" i="35"/>
  <c r="AX29" i="35" s="1"/>
  <c r="AL29" i="35"/>
  <c r="AY29" i="35" s="1"/>
  <c r="AM29" i="35"/>
  <c r="AZ29" i="35" s="1"/>
  <c r="AN29" i="35"/>
  <c r="BA29" i="35" s="1"/>
  <c r="AG29" i="35"/>
  <c r="AT29" i="35" s="1"/>
  <c r="AO29" i="35"/>
  <c r="BB29" i="35" s="1"/>
  <c r="AH29" i="35"/>
  <c r="AU29" i="35" s="1"/>
  <c r="AP29" i="35"/>
  <c r="BC29" i="35" s="1"/>
  <c r="AI29" i="35"/>
  <c r="AV29" i="35" s="1"/>
  <c r="AJ29" i="35"/>
  <c r="AW29" i="35" s="1"/>
  <c r="AO5" i="35"/>
  <c r="BB5" i="35" s="1"/>
  <c r="AG5" i="35"/>
  <c r="AT5" i="35" s="1"/>
  <c r="AN5" i="35"/>
  <c r="BA5" i="35" s="1"/>
  <c r="AM5" i="35"/>
  <c r="AZ5" i="35" s="1"/>
  <c r="AL5" i="35"/>
  <c r="AY5" i="35" s="1"/>
  <c r="AK5" i="35"/>
  <c r="AX5" i="35" s="1"/>
  <c r="AJ5" i="35"/>
  <c r="AW5" i="35" s="1"/>
  <c r="AI5" i="35"/>
  <c r="AV5" i="35" s="1"/>
  <c r="AP5" i="35"/>
  <c r="BC5" i="35" s="1"/>
  <c r="AH5" i="35"/>
  <c r="AU5" i="35" s="1"/>
  <c r="AL1578" i="35"/>
  <c r="AY1578" i="35" s="1"/>
  <c r="AM1578" i="35"/>
  <c r="AZ1578" i="35" s="1"/>
  <c r="AN1578" i="35"/>
  <c r="BA1578" i="35" s="1"/>
  <c r="AG1578" i="35"/>
  <c r="AT1578" i="35" s="1"/>
  <c r="AO1578" i="35"/>
  <c r="BB1578" i="35" s="1"/>
  <c r="AH1578" i="35"/>
  <c r="AU1578" i="35" s="1"/>
  <c r="AP1578" i="35"/>
  <c r="BC1578" i="35" s="1"/>
  <c r="AI1578" i="35"/>
  <c r="AV1578" i="35" s="1"/>
  <c r="AJ1578" i="35"/>
  <c r="AW1578" i="35" s="1"/>
  <c r="AK1578" i="35"/>
  <c r="AX1578" i="35" s="1"/>
  <c r="AL1570" i="35"/>
  <c r="AY1570" i="35" s="1"/>
  <c r="AM1570" i="35"/>
  <c r="AZ1570" i="35" s="1"/>
  <c r="AN1570" i="35"/>
  <c r="BA1570" i="35" s="1"/>
  <c r="AG1570" i="35"/>
  <c r="AT1570" i="35" s="1"/>
  <c r="AO1570" i="35"/>
  <c r="BB1570" i="35" s="1"/>
  <c r="AH1570" i="35"/>
  <c r="AU1570" i="35" s="1"/>
  <c r="AP1570" i="35"/>
  <c r="BC1570" i="35" s="1"/>
  <c r="AI1570" i="35"/>
  <c r="AV1570" i="35" s="1"/>
  <c r="AJ1570" i="35"/>
  <c r="AW1570" i="35" s="1"/>
  <c r="AK1570" i="35"/>
  <c r="AX1570" i="35" s="1"/>
  <c r="AL1562" i="35"/>
  <c r="AY1562" i="35" s="1"/>
  <c r="AM1562" i="35"/>
  <c r="AZ1562" i="35" s="1"/>
  <c r="AN1562" i="35"/>
  <c r="BA1562" i="35" s="1"/>
  <c r="AG1562" i="35"/>
  <c r="AT1562" i="35" s="1"/>
  <c r="AO1562" i="35"/>
  <c r="BB1562" i="35" s="1"/>
  <c r="AH1562" i="35"/>
  <c r="AU1562" i="35" s="1"/>
  <c r="AP1562" i="35"/>
  <c r="BC1562" i="35" s="1"/>
  <c r="AI1562" i="35"/>
  <c r="AV1562" i="35" s="1"/>
  <c r="AJ1562" i="35"/>
  <c r="AW1562" i="35" s="1"/>
  <c r="AK1562" i="35"/>
  <c r="AX1562" i="35" s="1"/>
  <c r="AL1554" i="35"/>
  <c r="AY1554" i="35" s="1"/>
  <c r="AM1554" i="35"/>
  <c r="AZ1554" i="35" s="1"/>
  <c r="AN1554" i="35"/>
  <c r="BA1554" i="35" s="1"/>
  <c r="AG1554" i="35"/>
  <c r="AT1554" i="35" s="1"/>
  <c r="AO1554" i="35"/>
  <c r="BB1554" i="35" s="1"/>
  <c r="AH1554" i="35"/>
  <c r="AU1554" i="35" s="1"/>
  <c r="AP1554" i="35"/>
  <c r="BC1554" i="35" s="1"/>
  <c r="AI1554" i="35"/>
  <c r="AV1554" i="35" s="1"/>
  <c r="AJ1554" i="35"/>
  <c r="AW1554" i="35" s="1"/>
  <c r="AK1554" i="35"/>
  <c r="AX1554" i="35" s="1"/>
  <c r="AL1546" i="35"/>
  <c r="AY1546" i="35" s="1"/>
  <c r="AM1546" i="35"/>
  <c r="AZ1546" i="35" s="1"/>
  <c r="AN1546" i="35"/>
  <c r="BA1546" i="35" s="1"/>
  <c r="AG1546" i="35"/>
  <c r="AT1546" i="35" s="1"/>
  <c r="AO1546" i="35"/>
  <c r="BB1546" i="35" s="1"/>
  <c r="AH1546" i="35"/>
  <c r="AU1546" i="35" s="1"/>
  <c r="AP1546" i="35"/>
  <c r="BC1546" i="35" s="1"/>
  <c r="AI1546" i="35"/>
  <c r="AV1546" i="35" s="1"/>
  <c r="AJ1546" i="35"/>
  <c r="AW1546" i="35" s="1"/>
  <c r="AK1546" i="35"/>
  <c r="AX1546" i="35" s="1"/>
  <c r="AL1538" i="35"/>
  <c r="AY1538" i="35" s="1"/>
  <c r="AM1538" i="35"/>
  <c r="AZ1538" i="35" s="1"/>
  <c r="AN1538" i="35"/>
  <c r="BA1538" i="35" s="1"/>
  <c r="AG1538" i="35"/>
  <c r="AT1538" i="35" s="1"/>
  <c r="AO1538" i="35"/>
  <c r="BB1538" i="35" s="1"/>
  <c r="AH1538" i="35"/>
  <c r="AU1538" i="35" s="1"/>
  <c r="AP1538" i="35"/>
  <c r="BC1538" i="35" s="1"/>
  <c r="AI1538" i="35"/>
  <c r="AV1538" i="35" s="1"/>
  <c r="AJ1538" i="35"/>
  <c r="AW1538" i="35" s="1"/>
  <c r="AK1538" i="35"/>
  <c r="AX1538" i="35" s="1"/>
  <c r="AL1530" i="35"/>
  <c r="AM1530" i="35"/>
  <c r="AN1530" i="35"/>
  <c r="AG1530" i="35"/>
  <c r="AO1530" i="35"/>
  <c r="AH1530" i="35"/>
  <c r="AP1530" i="35"/>
  <c r="AI1530" i="35"/>
  <c r="AJ1530" i="35"/>
  <c r="AK1530" i="35"/>
  <c r="AL1522" i="35"/>
  <c r="AY1522" i="35" s="1"/>
  <c r="AM1522" i="35"/>
  <c r="AZ1522" i="35" s="1"/>
  <c r="AN1522" i="35"/>
  <c r="BA1522" i="35" s="1"/>
  <c r="AG1522" i="35"/>
  <c r="AT1522" i="35" s="1"/>
  <c r="AO1522" i="35"/>
  <c r="BB1522" i="35" s="1"/>
  <c r="AH1522" i="35"/>
  <c r="AU1522" i="35" s="1"/>
  <c r="AP1522" i="35"/>
  <c r="BC1522" i="35" s="1"/>
  <c r="AI1522" i="35"/>
  <c r="AV1522" i="35" s="1"/>
  <c r="AJ1522" i="35"/>
  <c r="AW1522" i="35" s="1"/>
  <c r="AK1522" i="35"/>
  <c r="AX1522" i="35" s="1"/>
  <c r="AL1514" i="35"/>
  <c r="AY1514" i="35" s="1"/>
  <c r="AM1514" i="35"/>
  <c r="AZ1514" i="35" s="1"/>
  <c r="AN1514" i="35"/>
  <c r="BA1514" i="35" s="1"/>
  <c r="AG1514" i="35"/>
  <c r="AT1514" i="35" s="1"/>
  <c r="AO1514" i="35"/>
  <c r="BB1514" i="35" s="1"/>
  <c r="AH1514" i="35"/>
  <c r="AU1514" i="35" s="1"/>
  <c r="AP1514" i="35"/>
  <c r="BC1514" i="35" s="1"/>
  <c r="AI1514" i="35"/>
  <c r="AV1514" i="35" s="1"/>
  <c r="AJ1514" i="35"/>
  <c r="AW1514" i="35" s="1"/>
  <c r="AK1514" i="35"/>
  <c r="AX1514" i="35" s="1"/>
  <c r="AL1506" i="35"/>
  <c r="AY1506" i="35" s="1"/>
  <c r="AM1506" i="35"/>
  <c r="AZ1506" i="35" s="1"/>
  <c r="AN1506" i="35"/>
  <c r="BA1506" i="35" s="1"/>
  <c r="AG1506" i="35"/>
  <c r="AT1506" i="35" s="1"/>
  <c r="AO1506" i="35"/>
  <c r="BB1506" i="35" s="1"/>
  <c r="AH1506" i="35"/>
  <c r="AU1506" i="35" s="1"/>
  <c r="AP1506" i="35"/>
  <c r="BC1506" i="35" s="1"/>
  <c r="AI1506" i="35"/>
  <c r="AV1506" i="35" s="1"/>
  <c r="AJ1506" i="35"/>
  <c r="AW1506" i="35" s="1"/>
  <c r="AK1506" i="35"/>
  <c r="AX1506" i="35" s="1"/>
  <c r="AL1498" i="35"/>
  <c r="AY1498" i="35" s="1"/>
  <c r="AM1498" i="35"/>
  <c r="AZ1498" i="35" s="1"/>
  <c r="AN1498" i="35"/>
  <c r="BA1498" i="35" s="1"/>
  <c r="AG1498" i="35"/>
  <c r="AT1498" i="35" s="1"/>
  <c r="AO1498" i="35"/>
  <c r="BB1498" i="35" s="1"/>
  <c r="AH1498" i="35"/>
  <c r="AU1498" i="35" s="1"/>
  <c r="AP1498" i="35"/>
  <c r="BC1498" i="35" s="1"/>
  <c r="AI1498" i="35"/>
  <c r="AV1498" i="35" s="1"/>
  <c r="AJ1498" i="35"/>
  <c r="AW1498" i="35" s="1"/>
  <c r="AK1498" i="35"/>
  <c r="AX1498" i="35" s="1"/>
  <c r="AL1490" i="35"/>
  <c r="AY1490" i="35" s="1"/>
  <c r="AM1490" i="35"/>
  <c r="AZ1490" i="35" s="1"/>
  <c r="AN1490" i="35"/>
  <c r="BA1490" i="35" s="1"/>
  <c r="AG1490" i="35"/>
  <c r="AT1490" i="35" s="1"/>
  <c r="AO1490" i="35"/>
  <c r="BB1490" i="35" s="1"/>
  <c r="AH1490" i="35"/>
  <c r="AU1490" i="35" s="1"/>
  <c r="AP1490" i="35"/>
  <c r="BC1490" i="35" s="1"/>
  <c r="AI1490" i="35"/>
  <c r="AV1490" i="35" s="1"/>
  <c r="AJ1490" i="35"/>
  <c r="AW1490" i="35" s="1"/>
  <c r="AK1490" i="35"/>
  <c r="AX1490" i="35" s="1"/>
  <c r="AL1482" i="35"/>
  <c r="AY1482" i="35" s="1"/>
  <c r="AM1482" i="35"/>
  <c r="AZ1482" i="35" s="1"/>
  <c r="AN1482" i="35"/>
  <c r="BA1482" i="35" s="1"/>
  <c r="AG1482" i="35"/>
  <c r="AT1482" i="35" s="1"/>
  <c r="AO1482" i="35"/>
  <c r="BB1482" i="35" s="1"/>
  <c r="AH1482" i="35"/>
  <c r="AU1482" i="35" s="1"/>
  <c r="AP1482" i="35"/>
  <c r="BC1482" i="35" s="1"/>
  <c r="AI1482" i="35"/>
  <c r="AV1482" i="35" s="1"/>
  <c r="AJ1482" i="35"/>
  <c r="AW1482" i="35" s="1"/>
  <c r="AK1482" i="35"/>
  <c r="AX1482" i="35" s="1"/>
  <c r="AL1474" i="35"/>
  <c r="AY1474" i="35" s="1"/>
  <c r="AM1474" i="35"/>
  <c r="AZ1474" i="35" s="1"/>
  <c r="AN1474" i="35"/>
  <c r="BA1474" i="35" s="1"/>
  <c r="AG1474" i="35"/>
  <c r="AT1474" i="35" s="1"/>
  <c r="AO1474" i="35"/>
  <c r="BB1474" i="35" s="1"/>
  <c r="AH1474" i="35"/>
  <c r="AU1474" i="35" s="1"/>
  <c r="AP1474" i="35"/>
  <c r="BC1474" i="35" s="1"/>
  <c r="AI1474" i="35"/>
  <c r="AV1474" i="35" s="1"/>
  <c r="AJ1474" i="35"/>
  <c r="AW1474" i="35" s="1"/>
  <c r="AL1466" i="35"/>
  <c r="AY1466" i="35" s="1"/>
  <c r="AM1466" i="35"/>
  <c r="AZ1466" i="35" s="1"/>
  <c r="AN1466" i="35"/>
  <c r="BA1466" i="35" s="1"/>
  <c r="AG1466" i="35"/>
  <c r="AT1466" i="35" s="1"/>
  <c r="AO1466" i="35"/>
  <c r="BB1466" i="35" s="1"/>
  <c r="AH1466" i="35"/>
  <c r="AU1466" i="35" s="1"/>
  <c r="AP1466" i="35"/>
  <c r="BC1466" i="35" s="1"/>
  <c r="AI1466" i="35"/>
  <c r="AV1466" i="35" s="1"/>
  <c r="AJ1466" i="35"/>
  <c r="AW1466" i="35" s="1"/>
  <c r="AK1466" i="35"/>
  <c r="AX1466" i="35" s="1"/>
  <c r="AL1458" i="35"/>
  <c r="AY1458" i="35" s="1"/>
  <c r="AM1458" i="35"/>
  <c r="AZ1458" i="35" s="1"/>
  <c r="AN1458" i="35"/>
  <c r="BA1458" i="35" s="1"/>
  <c r="AG1458" i="35"/>
  <c r="AT1458" i="35" s="1"/>
  <c r="AO1458" i="35"/>
  <c r="BB1458" i="35" s="1"/>
  <c r="AH1458" i="35"/>
  <c r="AU1458" i="35" s="1"/>
  <c r="AP1458" i="35"/>
  <c r="BC1458" i="35" s="1"/>
  <c r="AI1458" i="35"/>
  <c r="AV1458" i="35" s="1"/>
  <c r="AJ1458" i="35"/>
  <c r="AW1458" i="35" s="1"/>
  <c r="AK1458" i="35"/>
  <c r="AX1458" i="35" s="1"/>
  <c r="AL1450" i="35"/>
  <c r="AY1450" i="35" s="1"/>
  <c r="AM1450" i="35"/>
  <c r="AZ1450" i="35" s="1"/>
  <c r="AN1450" i="35"/>
  <c r="BA1450" i="35" s="1"/>
  <c r="AG1450" i="35"/>
  <c r="AT1450" i="35" s="1"/>
  <c r="AO1450" i="35"/>
  <c r="BB1450" i="35" s="1"/>
  <c r="AH1450" i="35"/>
  <c r="AU1450" i="35" s="1"/>
  <c r="AP1450" i="35"/>
  <c r="BC1450" i="35" s="1"/>
  <c r="AI1450" i="35"/>
  <c r="AV1450" i="35" s="1"/>
  <c r="AJ1450" i="35"/>
  <c r="AW1450" i="35" s="1"/>
  <c r="AK1450" i="35"/>
  <c r="AX1450" i="35" s="1"/>
  <c r="AL1442" i="35"/>
  <c r="AY1442" i="35" s="1"/>
  <c r="AM1442" i="35"/>
  <c r="AZ1442" i="35" s="1"/>
  <c r="AN1442" i="35"/>
  <c r="BA1442" i="35" s="1"/>
  <c r="AG1442" i="35"/>
  <c r="AT1442" i="35" s="1"/>
  <c r="AO1442" i="35"/>
  <c r="BB1442" i="35" s="1"/>
  <c r="AH1442" i="35"/>
  <c r="AU1442" i="35" s="1"/>
  <c r="AP1442" i="35"/>
  <c r="BC1442" i="35" s="1"/>
  <c r="AI1442" i="35"/>
  <c r="AV1442" i="35" s="1"/>
  <c r="AJ1442" i="35"/>
  <c r="AW1442" i="35" s="1"/>
  <c r="AK1442" i="35"/>
  <c r="AX1442" i="35" s="1"/>
  <c r="AL1434" i="35"/>
  <c r="AY1434" i="35" s="1"/>
  <c r="AM1434" i="35"/>
  <c r="AZ1434" i="35" s="1"/>
  <c r="AN1434" i="35"/>
  <c r="BA1434" i="35" s="1"/>
  <c r="AG1434" i="35"/>
  <c r="AT1434" i="35" s="1"/>
  <c r="AO1434" i="35"/>
  <c r="BB1434" i="35" s="1"/>
  <c r="AH1434" i="35"/>
  <c r="AU1434" i="35" s="1"/>
  <c r="AP1434" i="35"/>
  <c r="BC1434" i="35" s="1"/>
  <c r="AI1434" i="35"/>
  <c r="AV1434" i="35" s="1"/>
  <c r="AJ1434" i="35"/>
  <c r="AW1434" i="35" s="1"/>
  <c r="AK1434" i="35"/>
  <c r="AX1434" i="35" s="1"/>
  <c r="AL1426" i="35"/>
  <c r="AY1426" i="35" s="1"/>
  <c r="AM1426" i="35"/>
  <c r="AZ1426" i="35" s="1"/>
  <c r="AN1426" i="35"/>
  <c r="BA1426" i="35" s="1"/>
  <c r="AG1426" i="35"/>
  <c r="AT1426" i="35" s="1"/>
  <c r="AO1426" i="35"/>
  <c r="BB1426" i="35" s="1"/>
  <c r="AH1426" i="35"/>
  <c r="AU1426" i="35" s="1"/>
  <c r="AP1426" i="35"/>
  <c r="BC1426" i="35" s="1"/>
  <c r="AI1426" i="35"/>
  <c r="AV1426" i="35" s="1"/>
  <c r="AJ1426" i="35"/>
  <c r="AW1426" i="35" s="1"/>
  <c r="AK1426" i="35"/>
  <c r="AX1426" i="35" s="1"/>
  <c r="AL1418" i="35"/>
  <c r="AY1418" i="35" s="1"/>
  <c r="AM1418" i="35"/>
  <c r="AZ1418" i="35" s="1"/>
  <c r="AN1418" i="35"/>
  <c r="BA1418" i="35" s="1"/>
  <c r="AG1418" i="35"/>
  <c r="AT1418" i="35" s="1"/>
  <c r="AO1418" i="35"/>
  <c r="BB1418" i="35" s="1"/>
  <c r="AH1418" i="35"/>
  <c r="AU1418" i="35" s="1"/>
  <c r="AP1418" i="35"/>
  <c r="BC1418" i="35" s="1"/>
  <c r="AI1418" i="35"/>
  <c r="AV1418" i="35" s="1"/>
  <c r="AJ1418" i="35"/>
  <c r="AW1418" i="35" s="1"/>
  <c r="AK1418" i="35"/>
  <c r="AX1418" i="35" s="1"/>
  <c r="AL1410" i="35"/>
  <c r="AY1410" i="35" s="1"/>
  <c r="AM1410" i="35"/>
  <c r="AZ1410" i="35" s="1"/>
  <c r="AN1410" i="35"/>
  <c r="BA1410" i="35" s="1"/>
  <c r="AG1410" i="35"/>
  <c r="AT1410" i="35" s="1"/>
  <c r="AO1410" i="35"/>
  <c r="BB1410" i="35" s="1"/>
  <c r="AH1410" i="35"/>
  <c r="AU1410" i="35" s="1"/>
  <c r="AP1410" i="35"/>
  <c r="BC1410" i="35" s="1"/>
  <c r="AI1410" i="35"/>
  <c r="AV1410" i="35" s="1"/>
  <c r="AJ1410" i="35"/>
  <c r="AW1410" i="35" s="1"/>
  <c r="AK1410" i="35"/>
  <c r="AX1410" i="35" s="1"/>
  <c r="AL1402" i="35"/>
  <c r="AY1402" i="35" s="1"/>
  <c r="AM1402" i="35"/>
  <c r="AZ1402" i="35" s="1"/>
  <c r="AN1402" i="35"/>
  <c r="BA1402" i="35" s="1"/>
  <c r="AG1402" i="35"/>
  <c r="AT1402" i="35" s="1"/>
  <c r="AO1402" i="35"/>
  <c r="BB1402" i="35" s="1"/>
  <c r="AH1402" i="35"/>
  <c r="AU1402" i="35" s="1"/>
  <c r="AP1402" i="35"/>
  <c r="BC1402" i="35" s="1"/>
  <c r="AI1402" i="35"/>
  <c r="AV1402" i="35" s="1"/>
  <c r="AJ1402" i="35"/>
  <c r="AW1402" i="35" s="1"/>
  <c r="AK1402" i="35"/>
  <c r="AX1402" i="35" s="1"/>
  <c r="AL1394" i="35"/>
  <c r="AY1394" i="35" s="1"/>
  <c r="AM1394" i="35"/>
  <c r="AZ1394" i="35" s="1"/>
  <c r="AN1394" i="35"/>
  <c r="BA1394" i="35" s="1"/>
  <c r="AG1394" i="35"/>
  <c r="AT1394" i="35" s="1"/>
  <c r="AO1394" i="35"/>
  <c r="BB1394" i="35" s="1"/>
  <c r="AH1394" i="35"/>
  <c r="AU1394" i="35" s="1"/>
  <c r="AP1394" i="35"/>
  <c r="BC1394" i="35" s="1"/>
  <c r="AI1394" i="35"/>
  <c r="AV1394" i="35" s="1"/>
  <c r="AJ1394" i="35"/>
  <c r="AW1394" i="35" s="1"/>
  <c r="AK1394" i="35"/>
  <c r="AX1394" i="35" s="1"/>
  <c r="AL1386" i="35"/>
  <c r="AY1386" i="35" s="1"/>
  <c r="AM1386" i="35"/>
  <c r="AZ1386" i="35" s="1"/>
  <c r="AN1386" i="35"/>
  <c r="BA1386" i="35" s="1"/>
  <c r="AG1386" i="35"/>
  <c r="AT1386" i="35" s="1"/>
  <c r="AO1386" i="35"/>
  <c r="BB1386" i="35" s="1"/>
  <c r="AH1386" i="35"/>
  <c r="AU1386" i="35" s="1"/>
  <c r="AP1386" i="35"/>
  <c r="BC1386" i="35" s="1"/>
  <c r="AI1386" i="35"/>
  <c r="AV1386" i="35" s="1"/>
  <c r="AJ1386" i="35"/>
  <c r="AW1386" i="35" s="1"/>
  <c r="AK1386" i="35"/>
  <c r="AX1386" i="35" s="1"/>
  <c r="AL1378" i="35"/>
  <c r="AY1378" i="35" s="1"/>
  <c r="AM1378" i="35"/>
  <c r="AZ1378" i="35" s="1"/>
  <c r="AN1378" i="35"/>
  <c r="BA1378" i="35" s="1"/>
  <c r="AG1378" i="35"/>
  <c r="AT1378" i="35" s="1"/>
  <c r="AO1378" i="35"/>
  <c r="BB1378" i="35" s="1"/>
  <c r="AH1378" i="35"/>
  <c r="AU1378" i="35" s="1"/>
  <c r="AP1378" i="35"/>
  <c r="BC1378" i="35" s="1"/>
  <c r="AI1378" i="35"/>
  <c r="AV1378" i="35" s="1"/>
  <c r="AJ1378" i="35"/>
  <c r="AW1378" i="35" s="1"/>
  <c r="AK1378" i="35"/>
  <c r="AX1378" i="35" s="1"/>
  <c r="AL1370" i="35"/>
  <c r="AY1370" i="35" s="1"/>
  <c r="AM1370" i="35"/>
  <c r="AZ1370" i="35" s="1"/>
  <c r="AN1370" i="35"/>
  <c r="BA1370" i="35" s="1"/>
  <c r="AG1370" i="35"/>
  <c r="AT1370" i="35" s="1"/>
  <c r="AO1370" i="35"/>
  <c r="BB1370" i="35" s="1"/>
  <c r="AH1370" i="35"/>
  <c r="AU1370" i="35" s="1"/>
  <c r="AP1370" i="35"/>
  <c r="BC1370" i="35" s="1"/>
  <c r="AI1370" i="35"/>
  <c r="AV1370" i="35" s="1"/>
  <c r="AJ1370" i="35"/>
  <c r="AW1370" i="35" s="1"/>
  <c r="AK1370" i="35"/>
  <c r="AX1370" i="35" s="1"/>
  <c r="AL1362" i="35"/>
  <c r="AY1362" i="35" s="1"/>
  <c r="AM1362" i="35"/>
  <c r="AZ1362" i="35" s="1"/>
  <c r="AN1362" i="35"/>
  <c r="BA1362" i="35" s="1"/>
  <c r="AG1362" i="35"/>
  <c r="AT1362" i="35" s="1"/>
  <c r="AO1362" i="35"/>
  <c r="BB1362" i="35" s="1"/>
  <c r="AH1362" i="35"/>
  <c r="AU1362" i="35" s="1"/>
  <c r="AP1362" i="35"/>
  <c r="BC1362" i="35" s="1"/>
  <c r="AI1362" i="35"/>
  <c r="AV1362" i="35" s="1"/>
  <c r="AJ1362" i="35"/>
  <c r="AW1362" i="35" s="1"/>
  <c r="AK1362" i="35"/>
  <c r="AX1362" i="35" s="1"/>
  <c r="AL1354" i="35"/>
  <c r="AY1354" i="35" s="1"/>
  <c r="AM1354" i="35"/>
  <c r="AZ1354" i="35" s="1"/>
  <c r="AN1354" i="35"/>
  <c r="BA1354" i="35" s="1"/>
  <c r="AG1354" i="35"/>
  <c r="AT1354" i="35" s="1"/>
  <c r="AO1354" i="35"/>
  <c r="BB1354" i="35" s="1"/>
  <c r="AH1354" i="35"/>
  <c r="AU1354" i="35" s="1"/>
  <c r="AP1354" i="35"/>
  <c r="BC1354" i="35" s="1"/>
  <c r="AI1354" i="35"/>
  <c r="AV1354" i="35" s="1"/>
  <c r="AJ1354" i="35"/>
  <c r="AW1354" i="35" s="1"/>
  <c r="AK1354" i="35"/>
  <c r="AX1354" i="35" s="1"/>
  <c r="AL1346" i="35"/>
  <c r="AY1346" i="35" s="1"/>
  <c r="AM1346" i="35"/>
  <c r="AZ1346" i="35" s="1"/>
  <c r="AN1346" i="35"/>
  <c r="BA1346" i="35" s="1"/>
  <c r="AG1346" i="35"/>
  <c r="AT1346" i="35" s="1"/>
  <c r="AO1346" i="35"/>
  <c r="BB1346" i="35" s="1"/>
  <c r="AH1346" i="35"/>
  <c r="AU1346" i="35" s="1"/>
  <c r="AP1346" i="35"/>
  <c r="BC1346" i="35" s="1"/>
  <c r="AI1346" i="35"/>
  <c r="AV1346" i="35" s="1"/>
  <c r="AJ1346" i="35"/>
  <c r="AW1346" i="35" s="1"/>
  <c r="AK1346" i="35"/>
  <c r="AX1346" i="35" s="1"/>
  <c r="AL1338" i="35"/>
  <c r="AY1338" i="35" s="1"/>
  <c r="AM1338" i="35"/>
  <c r="AZ1338" i="35" s="1"/>
  <c r="AN1338" i="35"/>
  <c r="BA1338" i="35" s="1"/>
  <c r="AG1338" i="35"/>
  <c r="AT1338" i="35" s="1"/>
  <c r="AO1338" i="35"/>
  <c r="BB1338" i="35" s="1"/>
  <c r="AH1338" i="35"/>
  <c r="AU1338" i="35" s="1"/>
  <c r="AP1338" i="35"/>
  <c r="BC1338" i="35" s="1"/>
  <c r="AI1338" i="35"/>
  <c r="AV1338" i="35" s="1"/>
  <c r="AJ1338" i="35"/>
  <c r="AW1338" i="35" s="1"/>
  <c r="AK1338" i="35"/>
  <c r="AX1338" i="35" s="1"/>
  <c r="AL1330" i="35"/>
  <c r="AY1330" i="35" s="1"/>
  <c r="AM1330" i="35"/>
  <c r="AZ1330" i="35" s="1"/>
  <c r="AN1330" i="35"/>
  <c r="BA1330" i="35" s="1"/>
  <c r="AG1330" i="35"/>
  <c r="AT1330" i="35" s="1"/>
  <c r="AO1330" i="35"/>
  <c r="BB1330" i="35" s="1"/>
  <c r="AH1330" i="35"/>
  <c r="AU1330" i="35" s="1"/>
  <c r="AP1330" i="35"/>
  <c r="BC1330" i="35" s="1"/>
  <c r="AI1330" i="35"/>
  <c r="AV1330" i="35" s="1"/>
  <c r="AJ1330" i="35"/>
  <c r="AW1330" i="35" s="1"/>
  <c r="AK1330" i="35"/>
  <c r="AX1330" i="35" s="1"/>
  <c r="AL1322" i="35"/>
  <c r="AY1322" i="35" s="1"/>
  <c r="AM1322" i="35"/>
  <c r="AZ1322" i="35" s="1"/>
  <c r="AN1322" i="35"/>
  <c r="BA1322" i="35" s="1"/>
  <c r="AG1322" i="35"/>
  <c r="AT1322" i="35" s="1"/>
  <c r="AO1322" i="35"/>
  <c r="BB1322" i="35" s="1"/>
  <c r="AH1322" i="35"/>
  <c r="AU1322" i="35" s="1"/>
  <c r="AP1322" i="35"/>
  <c r="BC1322" i="35" s="1"/>
  <c r="AI1322" i="35"/>
  <c r="AV1322" i="35" s="1"/>
  <c r="AJ1322" i="35"/>
  <c r="AW1322" i="35" s="1"/>
  <c r="AK1322" i="35"/>
  <c r="AX1322" i="35" s="1"/>
  <c r="AL1314" i="35"/>
  <c r="AY1314" i="35" s="1"/>
  <c r="AM1314" i="35"/>
  <c r="AZ1314" i="35" s="1"/>
  <c r="AN1314" i="35"/>
  <c r="BA1314" i="35" s="1"/>
  <c r="AG1314" i="35"/>
  <c r="AT1314" i="35" s="1"/>
  <c r="AO1314" i="35"/>
  <c r="BB1314" i="35" s="1"/>
  <c r="AH1314" i="35"/>
  <c r="AU1314" i="35" s="1"/>
  <c r="AP1314" i="35"/>
  <c r="BC1314" i="35" s="1"/>
  <c r="AI1314" i="35"/>
  <c r="AV1314" i="35" s="1"/>
  <c r="AJ1314" i="35"/>
  <c r="AW1314" i="35" s="1"/>
  <c r="AK1314" i="35"/>
  <c r="AX1314" i="35" s="1"/>
  <c r="AN1306" i="35"/>
  <c r="BA1306" i="35" s="1"/>
  <c r="AG1306" i="35"/>
  <c r="AT1306" i="35" s="1"/>
  <c r="AH1306" i="35"/>
  <c r="AU1306" i="35" s="1"/>
  <c r="AJ1306" i="35"/>
  <c r="AW1306" i="35" s="1"/>
  <c r="AL1306" i="35"/>
  <c r="AY1306" i="35" s="1"/>
  <c r="AI1306" i="35"/>
  <c r="AV1306" i="35" s="1"/>
  <c r="AK1306" i="35"/>
  <c r="AX1306" i="35" s="1"/>
  <c r="AM1306" i="35"/>
  <c r="AZ1306" i="35" s="1"/>
  <c r="AO1306" i="35"/>
  <c r="BB1306" i="35" s="1"/>
  <c r="AP1306" i="35"/>
  <c r="BC1306" i="35" s="1"/>
  <c r="AN1298" i="35"/>
  <c r="BA1298" i="35" s="1"/>
  <c r="AG1298" i="35"/>
  <c r="AT1298" i="35" s="1"/>
  <c r="AO1298" i="35"/>
  <c r="BB1298" i="35" s="1"/>
  <c r="AH1298" i="35"/>
  <c r="AU1298" i="35" s="1"/>
  <c r="AP1298" i="35"/>
  <c r="BC1298" i="35" s="1"/>
  <c r="AJ1298" i="35"/>
  <c r="AW1298" i="35" s="1"/>
  <c r="AK1298" i="35"/>
  <c r="AX1298" i="35" s="1"/>
  <c r="AL1298" i="35"/>
  <c r="AY1298" i="35" s="1"/>
  <c r="AI1298" i="35"/>
  <c r="AV1298" i="35" s="1"/>
  <c r="AM1298" i="35"/>
  <c r="AZ1298" i="35" s="1"/>
  <c r="AN1290" i="35"/>
  <c r="BA1290" i="35" s="1"/>
  <c r="AG1290" i="35"/>
  <c r="AT1290" i="35" s="1"/>
  <c r="AO1290" i="35"/>
  <c r="BB1290" i="35" s="1"/>
  <c r="AH1290" i="35"/>
  <c r="AU1290" i="35" s="1"/>
  <c r="AP1290" i="35"/>
  <c r="BC1290" i="35" s="1"/>
  <c r="AJ1290" i="35"/>
  <c r="AW1290" i="35" s="1"/>
  <c r="AK1290" i="35"/>
  <c r="AX1290" i="35" s="1"/>
  <c r="AL1290" i="35"/>
  <c r="AY1290" i="35" s="1"/>
  <c r="AM1290" i="35"/>
  <c r="AZ1290" i="35" s="1"/>
  <c r="AI1290" i="35"/>
  <c r="AV1290" i="35" s="1"/>
  <c r="AN1282" i="35"/>
  <c r="BA1282" i="35" s="1"/>
  <c r="AG1282" i="35"/>
  <c r="AT1282" i="35" s="1"/>
  <c r="AO1282" i="35"/>
  <c r="BB1282" i="35" s="1"/>
  <c r="AH1282" i="35"/>
  <c r="AU1282" i="35" s="1"/>
  <c r="AP1282" i="35"/>
  <c r="BC1282" i="35" s="1"/>
  <c r="AJ1282" i="35"/>
  <c r="AW1282" i="35" s="1"/>
  <c r="AK1282" i="35"/>
  <c r="AX1282" i="35" s="1"/>
  <c r="AL1282" i="35"/>
  <c r="AY1282" i="35" s="1"/>
  <c r="AI1282" i="35"/>
  <c r="AV1282" i="35" s="1"/>
  <c r="AM1282" i="35"/>
  <c r="AZ1282" i="35" s="1"/>
  <c r="AN1274" i="35"/>
  <c r="BA1274" i="35" s="1"/>
  <c r="AG1274" i="35"/>
  <c r="AT1274" i="35" s="1"/>
  <c r="AO1274" i="35"/>
  <c r="BB1274" i="35" s="1"/>
  <c r="AH1274" i="35"/>
  <c r="AU1274" i="35" s="1"/>
  <c r="AP1274" i="35"/>
  <c r="BC1274" i="35" s="1"/>
  <c r="AI1274" i="35"/>
  <c r="AV1274" i="35" s="1"/>
  <c r="AJ1274" i="35"/>
  <c r="AW1274" i="35" s="1"/>
  <c r="AK1274" i="35"/>
  <c r="AX1274" i="35" s="1"/>
  <c r="AL1274" i="35"/>
  <c r="AY1274" i="35" s="1"/>
  <c r="AM1274" i="35"/>
  <c r="AZ1274" i="35" s="1"/>
  <c r="AN1266" i="35"/>
  <c r="BA1266" i="35" s="1"/>
  <c r="AG1266" i="35"/>
  <c r="AT1266" i="35" s="1"/>
  <c r="AO1266" i="35"/>
  <c r="BB1266" i="35" s="1"/>
  <c r="AH1266" i="35"/>
  <c r="AU1266" i="35" s="1"/>
  <c r="AP1266" i="35"/>
  <c r="BC1266" i="35" s="1"/>
  <c r="AI1266" i="35"/>
  <c r="AV1266" i="35" s="1"/>
  <c r="AJ1266" i="35"/>
  <c r="AW1266" i="35" s="1"/>
  <c r="AK1266" i="35"/>
  <c r="AX1266" i="35" s="1"/>
  <c r="AL1266" i="35"/>
  <c r="AY1266" i="35" s="1"/>
  <c r="AM1266" i="35"/>
  <c r="AZ1266" i="35" s="1"/>
  <c r="AN1258" i="35"/>
  <c r="BA1258" i="35" s="1"/>
  <c r="AG1258" i="35"/>
  <c r="AT1258" i="35" s="1"/>
  <c r="AO1258" i="35"/>
  <c r="BB1258" i="35" s="1"/>
  <c r="AH1258" i="35"/>
  <c r="AU1258" i="35" s="1"/>
  <c r="AP1258" i="35"/>
  <c r="BC1258" i="35" s="1"/>
  <c r="AI1258" i="35"/>
  <c r="AV1258" i="35" s="1"/>
  <c r="AJ1258" i="35"/>
  <c r="AW1258" i="35" s="1"/>
  <c r="AK1258" i="35"/>
  <c r="AX1258" i="35" s="1"/>
  <c r="AL1258" i="35"/>
  <c r="AY1258" i="35" s="1"/>
  <c r="AM1258" i="35"/>
  <c r="AZ1258" i="35" s="1"/>
  <c r="AN1250" i="35"/>
  <c r="BA1250" i="35" s="1"/>
  <c r="AG1250" i="35"/>
  <c r="AT1250" i="35" s="1"/>
  <c r="AO1250" i="35"/>
  <c r="BB1250" i="35" s="1"/>
  <c r="AH1250" i="35"/>
  <c r="AU1250" i="35" s="1"/>
  <c r="AP1250" i="35"/>
  <c r="BC1250" i="35" s="1"/>
  <c r="AI1250" i="35"/>
  <c r="AV1250" i="35" s="1"/>
  <c r="AJ1250" i="35"/>
  <c r="AW1250" i="35" s="1"/>
  <c r="AK1250" i="35"/>
  <c r="AX1250" i="35" s="1"/>
  <c r="AL1250" i="35"/>
  <c r="AY1250" i="35" s="1"/>
  <c r="AM1250" i="35"/>
  <c r="AZ1250" i="35" s="1"/>
  <c r="AN1242" i="35"/>
  <c r="BA1242" i="35" s="1"/>
  <c r="AG1242" i="35"/>
  <c r="AT1242" i="35" s="1"/>
  <c r="AO1242" i="35"/>
  <c r="BB1242" i="35" s="1"/>
  <c r="AH1242" i="35"/>
  <c r="AU1242" i="35" s="1"/>
  <c r="AP1242" i="35"/>
  <c r="BC1242" i="35" s="1"/>
  <c r="AI1242" i="35"/>
  <c r="AV1242" i="35" s="1"/>
  <c r="AJ1242" i="35"/>
  <c r="AW1242" i="35" s="1"/>
  <c r="AK1242" i="35"/>
  <c r="AX1242" i="35" s="1"/>
  <c r="AL1242" i="35"/>
  <c r="AY1242" i="35" s="1"/>
  <c r="AM1242" i="35"/>
  <c r="AZ1242" i="35" s="1"/>
  <c r="AN1234" i="35"/>
  <c r="BA1234" i="35" s="1"/>
  <c r="AG1234" i="35"/>
  <c r="AT1234" i="35" s="1"/>
  <c r="AO1234" i="35"/>
  <c r="BB1234" i="35" s="1"/>
  <c r="AH1234" i="35"/>
  <c r="AU1234" i="35" s="1"/>
  <c r="AP1234" i="35"/>
  <c r="BC1234" i="35" s="1"/>
  <c r="AI1234" i="35"/>
  <c r="AV1234" i="35" s="1"/>
  <c r="AJ1234" i="35"/>
  <c r="AW1234" i="35" s="1"/>
  <c r="AK1234" i="35"/>
  <c r="AX1234" i="35" s="1"/>
  <c r="AL1234" i="35"/>
  <c r="AY1234" i="35" s="1"/>
  <c r="AM1234" i="35"/>
  <c r="AZ1234" i="35" s="1"/>
  <c r="AN1226" i="35"/>
  <c r="BA1226" i="35" s="1"/>
  <c r="AG1226" i="35"/>
  <c r="AT1226" i="35" s="1"/>
  <c r="AO1226" i="35"/>
  <c r="BB1226" i="35" s="1"/>
  <c r="AH1226" i="35"/>
  <c r="AU1226" i="35" s="1"/>
  <c r="AP1226" i="35"/>
  <c r="BC1226" i="35" s="1"/>
  <c r="AI1226" i="35"/>
  <c r="AV1226" i="35" s="1"/>
  <c r="AJ1226" i="35"/>
  <c r="AW1226" i="35" s="1"/>
  <c r="AK1226" i="35"/>
  <c r="AX1226" i="35" s="1"/>
  <c r="AL1226" i="35"/>
  <c r="AY1226" i="35" s="1"/>
  <c r="AM1226" i="35"/>
  <c r="AZ1226" i="35" s="1"/>
  <c r="AN1218" i="35"/>
  <c r="BA1218" i="35" s="1"/>
  <c r="AG1218" i="35"/>
  <c r="AT1218" i="35" s="1"/>
  <c r="AO1218" i="35"/>
  <c r="BB1218" i="35" s="1"/>
  <c r="AH1218" i="35"/>
  <c r="AU1218" i="35" s="1"/>
  <c r="AP1218" i="35"/>
  <c r="BC1218" i="35" s="1"/>
  <c r="AI1218" i="35"/>
  <c r="AV1218" i="35" s="1"/>
  <c r="AJ1218" i="35"/>
  <c r="AW1218" i="35" s="1"/>
  <c r="AK1218" i="35"/>
  <c r="AX1218" i="35" s="1"/>
  <c r="AL1218" i="35"/>
  <c r="AY1218" i="35" s="1"/>
  <c r="AM1218" i="35"/>
  <c r="AZ1218" i="35" s="1"/>
  <c r="AN1210" i="35"/>
  <c r="BA1210" i="35" s="1"/>
  <c r="AG1210" i="35"/>
  <c r="AT1210" i="35" s="1"/>
  <c r="AO1210" i="35"/>
  <c r="BB1210" i="35" s="1"/>
  <c r="AH1210" i="35"/>
  <c r="AU1210" i="35" s="1"/>
  <c r="AP1210" i="35"/>
  <c r="BC1210" i="35" s="1"/>
  <c r="AI1210" i="35"/>
  <c r="AV1210" i="35" s="1"/>
  <c r="AJ1210" i="35"/>
  <c r="AW1210" i="35" s="1"/>
  <c r="AK1210" i="35"/>
  <c r="AX1210" i="35" s="1"/>
  <c r="AL1210" i="35"/>
  <c r="AY1210" i="35" s="1"/>
  <c r="AM1210" i="35"/>
  <c r="AZ1210" i="35" s="1"/>
  <c r="AN1202" i="35"/>
  <c r="BA1202" i="35" s="1"/>
  <c r="AG1202" i="35"/>
  <c r="AT1202" i="35" s="1"/>
  <c r="AO1202" i="35"/>
  <c r="BB1202" i="35" s="1"/>
  <c r="AH1202" i="35"/>
  <c r="AU1202" i="35" s="1"/>
  <c r="AP1202" i="35"/>
  <c r="BC1202" i="35" s="1"/>
  <c r="AI1202" i="35"/>
  <c r="AV1202" i="35" s="1"/>
  <c r="AJ1202" i="35"/>
  <c r="AW1202" i="35" s="1"/>
  <c r="AK1202" i="35"/>
  <c r="AX1202" i="35" s="1"/>
  <c r="AL1202" i="35"/>
  <c r="AY1202" i="35" s="1"/>
  <c r="AM1202" i="35"/>
  <c r="AZ1202" i="35" s="1"/>
  <c r="AN1194" i="35"/>
  <c r="BA1194" i="35" s="1"/>
  <c r="AG1194" i="35"/>
  <c r="AT1194" i="35" s="1"/>
  <c r="AO1194" i="35"/>
  <c r="BB1194" i="35" s="1"/>
  <c r="AH1194" i="35"/>
  <c r="AU1194" i="35" s="1"/>
  <c r="AP1194" i="35"/>
  <c r="BC1194" i="35" s="1"/>
  <c r="AI1194" i="35"/>
  <c r="AV1194" i="35" s="1"/>
  <c r="AJ1194" i="35"/>
  <c r="AW1194" i="35" s="1"/>
  <c r="AK1194" i="35"/>
  <c r="AX1194" i="35" s="1"/>
  <c r="AL1194" i="35"/>
  <c r="AY1194" i="35" s="1"/>
  <c r="AM1194" i="35"/>
  <c r="AZ1194" i="35" s="1"/>
  <c r="AN1186" i="35"/>
  <c r="BA1186" i="35" s="1"/>
  <c r="AG1186" i="35"/>
  <c r="AT1186" i="35" s="1"/>
  <c r="AO1186" i="35"/>
  <c r="BB1186" i="35" s="1"/>
  <c r="AH1186" i="35"/>
  <c r="AU1186" i="35" s="1"/>
  <c r="AP1186" i="35"/>
  <c r="BC1186" i="35" s="1"/>
  <c r="AI1186" i="35"/>
  <c r="AV1186" i="35" s="1"/>
  <c r="AJ1186" i="35"/>
  <c r="AW1186" i="35" s="1"/>
  <c r="AK1186" i="35"/>
  <c r="AX1186" i="35" s="1"/>
  <c r="AL1186" i="35"/>
  <c r="AY1186" i="35" s="1"/>
  <c r="AM1186" i="35"/>
  <c r="AZ1186" i="35" s="1"/>
  <c r="AN1178" i="35"/>
  <c r="BA1178" i="35" s="1"/>
  <c r="AG1178" i="35"/>
  <c r="AT1178" i="35" s="1"/>
  <c r="AO1178" i="35"/>
  <c r="BB1178" i="35" s="1"/>
  <c r="AH1178" i="35"/>
  <c r="AU1178" i="35" s="1"/>
  <c r="AP1178" i="35"/>
  <c r="BC1178" i="35" s="1"/>
  <c r="AI1178" i="35"/>
  <c r="AV1178" i="35" s="1"/>
  <c r="AJ1178" i="35"/>
  <c r="AW1178" i="35" s="1"/>
  <c r="AK1178" i="35"/>
  <c r="AX1178" i="35" s="1"/>
  <c r="AL1178" i="35"/>
  <c r="AY1178" i="35" s="1"/>
  <c r="AM1178" i="35"/>
  <c r="AZ1178" i="35" s="1"/>
  <c r="AN1170" i="35"/>
  <c r="BA1170" i="35" s="1"/>
  <c r="AG1170" i="35"/>
  <c r="AT1170" i="35" s="1"/>
  <c r="AO1170" i="35"/>
  <c r="BB1170" i="35" s="1"/>
  <c r="AH1170" i="35"/>
  <c r="AU1170" i="35" s="1"/>
  <c r="AP1170" i="35"/>
  <c r="BC1170" i="35" s="1"/>
  <c r="AI1170" i="35"/>
  <c r="AV1170" i="35" s="1"/>
  <c r="AJ1170" i="35"/>
  <c r="AW1170" i="35" s="1"/>
  <c r="AK1170" i="35"/>
  <c r="AX1170" i="35" s="1"/>
  <c r="AL1170" i="35"/>
  <c r="AY1170" i="35" s="1"/>
  <c r="AM1170" i="35"/>
  <c r="AZ1170" i="35" s="1"/>
  <c r="AN1162" i="35"/>
  <c r="BA1162" i="35" s="1"/>
  <c r="AG1162" i="35"/>
  <c r="AT1162" i="35" s="1"/>
  <c r="AO1162" i="35"/>
  <c r="BB1162" i="35" s="1"/>
  <c r="AH1162" i="35"/>
  <c r="AU1162" i="35" s="1"/>
  <c r="AP1162" i="35"/>
  <c r="BC1162" i="35" s="1"/>
  <c r="AI1162" i="35"/>
  <c r="AV1162" i="35" s="1"/>
  <c r="AJ1162" i="35"/>
  <c r="AW1162" i="35" s="1"/>
  <c r="AK1162" i="35"/>
  <c r="AX1162" i="35" s="1"/>
  <c r="AL1162" i="35"/>
  <c r="AY1162" i="35" s="1"/>
  <c r="AM1162" i="35"/>
  <c r="AZ1162" i="35" s="1"/>
  <c r="AN1154" i="35"/>
  <c r="BA1154" i="35" s="1"/>
  <c r="AG1154" i="35"/>
  <c r="AT1154" i="35" s="1"/>
  <c r="AO1154" i="35"/>
  <c r="BB1154" i="35" s="1"/>
  <c r="AH1154" i="35"/>
  <c r="AU1154" i="35" s="1"/>
  <c r="AP1154" i="35"/>
  <c r="BC1154" i="35" s="1"/>
  <c r="AI1154" i="35"/>
  <c r="AV1154" i="35" s="1"/>
  <c r="AJ1154" i="35"/>
  <c r="AW1154" i="35" s="1"/>
  <c r="AK1154" i="35"/>
  <c r="AX1154" i="35" s="1"/>
  <c r="AL1154" i="35"/>
  <c r="AY1154" i="35" s="1"/>
  <c r="AM1154" i="35"/>
  <c r="AZ1154" i="35" s="1"/>
  <c r="AN1146" i="35"/>
  <c r="BA1146" i="35" s="1"/>
  <c r="AG1146" i="35"/>
  <c r="AT1146" i="35" s="1"/>
  <c r="AO1146" i="35"/>
  <c r="BB1146" i="35" s="1"/>
  <c r="AH1146" i="35"/>
  <c r="AU1146" i="35" s="1"/>
  <c r="AP1146" i="35"/>
  <c r="BC1146" i="35" s="1"/>
  <c r="AI1146" i="35"/>
  <c r="AV1146" i="35" s="1"/>
  <c r="AJ1146" i="35"/>
  <c r="AW1146" i="35" s="1"/>
  <c r="AK1146" i="35"/>
  <c r="AX1146" i="35" s="1"/>
  <c r="AL1146" i="35"/>
  <c r="AY1146" i="35" s="1"/>
  <c r="AM1146" i="35"/>
  <c r="AZ1146" i="35" s="1"/>
  <c r="AN1138" i="35"/>
  <c r="BA1138" i="35" s="1"/>
  <c r="AG1138" i="35"/>
  <c r="AT1138" i="35" s="1"/>
  <c r="AO1138" i="35"/>
  <c r="BB1138" i="35" s="1"/>
  <c r="AH1138" i="35"/>
  <c r="AU1138" i="35" s="1"/>
  <c r="AP1138" i="35"/>
  <c r="BC1138" i="35" s="1"/>
  <c r="AI1138" i="35"/>
  <c r="AV1138" i="35" s="1"/>
  <c r="AJ1138" i="35"/>
  <c r="AW1138" i="35" s="1"/>
  <c r="AK1138" i="35"/>
  <c r="AX1138" i="35" s="1"/>
  <c r="AL1138" i="35"/>
  <c r="AY1138" i="35" s="1"/>
  <c r="AM1138" i="35"/>
  <c r="AZ1138" i="35" s="1"/>
  <c r="AN1130" i="35"/>
  <c r="BA1130" i="35" s="1"/>
  <c r="AG1130" i="35"/>
  <c r="AT1130" i="35" s="1"/>
  <c r="AO1130" i="35"/>
  <c r="BB1130" i="35" s="1"/>
  <c r="AH1130" i="35"/>
  <c r="AU1130" i="35" s="1"/>
  <c r="AP1130" i="35"/>
  <c r="BC1130" i="35" s="1"/>
  <c r="AI1130" i="35"/>
  <c r="AV1130" i="35" s="1"/>
  <c r="AJ1130" i="35"/>
  <c r="AW1130" i="35" s="1"/>
  <c r="AK1130" i="35"/>
  <c r="AX1130" i="35" s="1"/>
  <c r="AL1130" i="35"/>
  <c r="AY1130" i="35" s="1"/>
  <c r="AM1130" i="35"/>
  <c r="AZ1130" i="35" s="1"/>
  <c r="AN1122" i="35"/>
  <c r="BA1122" i="35" s="1"/>
  <c r="AG1122" i="35"/>
  <c r="AT1122" i="35" s="1"/>
  <c r="AO1122" i="35"/>
  <c r="BB1122" i="35" s="1"/>
  <c r="AH1122" i="35"/>
  <c r="AU1122" i="35" s="1"/>
  <c r="AP1122" i="35"/>
  <c r="BC1122" i="35" s="1"/>
  <c r="AI1122" i="35"/>
  <c r="AV1122" i="35" s="1"/>
  <c r="AJ1122" i="35"/>
  <c r="AW1122" i="35" s="1"/>
  <c r="AK1122" i="35"/>
  <c r="AX1122" i="35" s="1"/>
  <c r="AL1122" i="35"/>
  <c r="AY1122" i="35" s="1"/>
  <c r="AM1122" i="35"/>
  <c r="AZ1122" i="35" s="1"/>
  <c r="AN1114" i="35"/>
  <c r="BA1114" i="35" s="1"/>
  <c r="AG1114" i="35"/>
  <c r="AT1114" i="35" s="1"/>
  <c r="AO1114" i="35"/>
  <c r="BB1114" i="35" s="1"/>
  <c r="AH1114" i="35"/>
  <c r="AU1114" i="35" s="1"/>
  <c r="AP1114" i="35"/>
  <c r="BC1114" i="35" s="1"/>
  <c r="AI1114" i="35"/>
  <c r="AV1114" i="35" s="1"/>
  <c r="AJ1114" i="35"/>
  <c r="AW1114" i="35" s="1"/>
  <c r="AK1114" i="35"/>
  <c r="AX1114" i="35" s="1"/>
  <c r="AL1114" i="35"/>
  <c r="AY1114" i="35" s="1"/>
  <c r="AM1114" i="35"/>
  <c r="AZ1114" i="35" s="1"/>
  <c r="AN1106" i="35"/>
  <c r="BA1106" i="35" s="1"/>
  <c r="AG1106" i="35"/>
  <c r="AT1106" i="35" s="1"/>
  <c r="AO1106" i="35"/>
  <c r="BB1106" i="35" s="1"/>
  <c r="AH1106" i="35"/>
  <c r="AU1106" i="35" s="1"/>
  <c r="AP1106" i="35"/>
  <c r="BC1106" i="35" s="1"/>
  <c r="AI1106" i="35"/>
  <c r="AV1106" i="35" s="1"/>
  <c r="AJ1106" i="35"/>
  <c r="AW1106" i="35" s="1"/>
  <c r="AK1106" i="35"/>
  <c r="AX1106" i="35" s="1"/>
  <c r="AL1106" i="35"/>
  <c r="AY1106" i="35" s="1"/>
  <c r="AM1106" i="35"/>
  <c r="AZ1106" i="35" s="1"/>
  <c r="AN1098" i="35"/>
  <c r="BA1098" i="35" s="1"/>
  <c r="AG1098" i="35"/>
  <c r="AT1098" i="35" s="1"/>
  <c r="AO1098" i="35"/>
  <c r="BB1098" i="35" s="1"/>
  <c r="AH1098" i="35"/>
  <c r="AU1098" i="35" s="1"/>
  <c r="AP1098" i="35"/>
  <c r="BC1098" i="35" s="1"/>
  <c r="AI1098" i="35"/>
  <c r="AV1098" i="35" s="1"/>
  <c r="AJ1098" i="35"/>
  <c r="AW1098" i="35" s="1"/>
  <c r="AK1098" i="35"/>
  <c r="AX1098" i="35" s="1"/>
  <c r="AL1098" i="35"/>
  <c r="AY1098" i="35" s="1"/>
  <c r="AM1098" i="35"/>
  <c r="AZ1098" i="35" s="1"/>
  <c r="AN1090" i="35"/>
  <c r="BA1090" i="35" s="1"/>
  <c r="AG1090" i="35"/>
  <c r="AT1090" i="35" s="1"/>
  <c r="AO1090" i="35"/>
  <c r="BB1090" i="35" s="1"/>
  <c r="AH1090" i="35"/>
  <c r="AU1090" i="35" s="1"/>
  <c r="AP1090" i="35"/>
  <c r="BC1090" i="35" s="1"/>
  <c r="AI1090" i="35"/>
  <c r="AV1090" i="35" s="1"/>
  <c r="AJ1090" i="35"/>
  <c r="AW1090" i="35" s="1"/>
  <c r="AK1090" i="35"/>
  <c r="AX1090" i="35" s="1"/>
  <c r="AL1090" i="35"/>
  <c r="AY1090" i="35" s="1"/>
  <c r="AM1090" i="35"/>
  <c r="AZ1090" i="35" s="1"/>
  <c r="AN1082" i="35"/>
  <c r="BA1082" i="35" s="1"/>
  <c r="AG1082" i="35"/>
  <c r="AT1082" i="35" s="1"/>
  <c r="AO1082" i="35"/>
  <c r="BB1082" i="35" s="1"/>
  <c r="AH1082" i="35"/>
  <c r="AU1082" i="35" s="1"/>
  <c r="AP1082" i="35"/>
  <c r="BC1082" i="35" s="1"/>
  <c r="AI1082" i="35"/>
  <c r="AV1082" i="35" s="1"/>
  <c r="AJ1082" i="35"/>
  <c r="AW1082" i="35" s="1"/>
  <c r="AK1082" i="35"/>
  <c r="AX1082" i="35" s="1"/>
  <c r="AL1082" i="35"/>
  <c r="AY1082" i="35" s="1"/>
  <c r="AM1082" i="35"/>
  <c r="AZ1082" i="35" s="1"/>
  <c r="AN1074" i="35"/>
  <c r="BA1074" i="35" s="1"/>
  <c r="AG1074" i="35"/>
  <c r="AT1074" i="35" s="1"/>
  <c r="AO1074" i="35"/>
  <c r="BB1074" i="35" s="1"/>
  <c r="AH1074" i="35"/>
  <c r="AU1074" i="35" s="1"/>
  <c r="AP1074" i="35"/>
  <c r="BC1074" i="35" s="1"/>
  <c r="AI1074" i="35"/>
  <c r="AV1074" i="35" s="1"/>
  <c r="AJ1074" i="35"/>
  <c r="AW1074" i="35" s="1"/>
  <c r="AK1074" i="35"/>
  <c r="AX1074" i="35" s="1"/>
  <c r="AL1074" i="35"/>
  <c r="AY1074" i="35" s="1"/>
  <c r="AM1074" i="35"/>
  <c r="AZ1074" i="35" s="1"/>
  <c r="AN1066" i="35"/>
  <c r="BA1066" i="35" s="1"/>
  <c r="AG1066" i="35"/>
  <c r="AT1066" i="35" s="1"/>
  <c r="AO1066" i="35"/>
  <c r="BB1066" i="35" s="1"/>
  <c r="AH1066" i="35"/>
  <c r="AU1066" i="35" s="1"/>
  <c r="AP1066" i="35"/>
  <c r="BC1066" i="35" s="1"/>
  <c r="AI1066" i="35"/>
  <c r="AV1066" i="35" s="1"/>
  <c r="AJ1066" i="35"/>
  <c r="AW1066" i="35" s="1"/>
  <c r="AK1066" i="35"/>
  <c r="AX1066" i="35" s="1"/>
  <c r="AL1066" i="35"/>
  <c r="AY1066" i="35" s="1"/>
  <c r="AM1066" i="35"/>
  <c r="AZ1066" i="35" s="1"/>
  <c r="AI1058" i="35"/>
  <c r="AV1058" i="35" s="1"/>
  <c r="AJ1058" i="35"/>
  <c r="AW1058" i="35" s="1"/>
  <c r="AK1058" i="35"/>
  <c r="AX1058" i="35" s="1"/>
  <c r="AL1058" i="35"/>
  <c r="AY1058" i="35" s="1"/>
  <c r="AM1058" i="35"/>
  <c r="AZ1058" i="35" s="1"/>
  <c r="AN1058" i="35"/>
  <c r="BA1058" i="35" s="1"/>
  <c r="AG1058" i="35"/>
  <c r="AT1058" i="35" s="1"/>
  <c r="AO1058" i="35"/>
  <c r="BB1058" i="35" s="1"/>
  <c r="AH1058" i="35"/>
  <c r="AU1058" i="35" s="1"/>
  <c r="AP1058" i="35"/>
  <c r="BC1058" i="35" s="1"/>
  <c r="AI1050" i="35"/>
  <c r="AV1050" i="35" s="1"/>
  <c r="AJ1050" i="35"/>
  <c r="AW1050" i="35" s="1"/>
  <c r="AK1050" i="35"/>
  <c r="AX1050" i="35" s="1"/>
  <c r="AL1050" i="35"/>
  <c r="AY1050" i="35" s="1"/>
  <c r="AM1050" i="35"/>
  <c r="AZ1050" i="35" s="1"/>
  <c r="AN1050" i="35"/>
  <c r="BA1050" i="35" s="1"/>
  <c r="AG1050" i="35"/>
  <c r="AT1050" i="35" s="1"/>
  <c r="AO1050" i="35"/>
  <c r="BB1050" i="35" s="1"/>
  <c r="AH1050" i="35"/>
  <c r="AU1050" i="35" s="1"/>
  <c r="AP1050" i="35"/>
  <c r="BC1050" i="35" s="1"/>
  <c r="AI1042" i="35"/>
  <c r="AV1042" i="35" s="1"/>
  <c r="AJ1042" i="35"/>
  <c r="AW1042" i="35" s="1"/>
  <c r="AK1042" i="35"/>
  <c r="AX1042" i="35" s="1"/>
  <c r="AL1042" i="35"/>
  <c r="AY1042" i="35" s="1"/>
  <c r="AM1042" i="35"/>
  <c r="AZ1042" i="35" s="1"/>
  <c r="AN1042" i="35"/>
  <c r="BA1042" i="35" s="1"/>
  <c r="AG1042" i="35"/>
  <c r="AT1042" i="35" s="1"/>
  <c r="AO1042" i="35"/>
  <c r="BB1042" i="35" s="1"/>
  <c r="AH1042" i="35"/>
  <c r="AU1042" i="35" s="1"/>
  <c r="AP1042" i="35"/>
  <c r="BC1042" i="35" s="1"/>
  <c r="AI1034" i="35"/>
  <c r="AV1034" i="35" s="1"/>
  <c r="AJ1034" i="35"/>
  <c r="AW1034" i="35" s="1"/>
  <c r="AK1034" i="35"/>
  <c r="AX1034" i="35" s="1"/>
  <c r="AL1034" i="35"/>
  <c r="AY1034" i="35" s="1"/>
  <c r="AM1034" i="35"/>
  <c r="AZ1034" i="35" s="1"/>
  <c r="AN1034" i="35"/>
  <c r="BA1034" i="35" s="1"/>
  <c r="AG1034" i="35"/>
  <c r="AT1034" i="35" s="1"/>
  <c r="AO1034" i="35"/>
  <c r="BB1034" i="35" s="1"/>
  <c r="AH1034" i="35"/>
  <c r="AU1034" i="35" s="1"/>
  <c r="AP1034" i="35"/>
  <c r="BC1034" i="35" s="1"/>
  <c r="AI1026" i="35"/>
  <c r="AV1026" i="35" s="1"/>
  <c r="AJ1026" i="35"/>
  <c r="AW1026" i="35" s="1"/>
  <c r="AK1026" i="35"/>
  <c r="AX1026" i="35" s="1"/>
  <c r="AL1026" i="35"/>
  <c r="AY1026" i="35" s="1"/>
  <c r="AM1026" i="35"/>
  <c r="AZ1026" i="35" s="1"/>
  <c r="AN1026" i="35"/>
  <c r="BA1026" i="35" s="1"/>
  <c r="AG1026" i="35"/>
  <c r="AT1026" i="35" s="1"/>
  <c r="AO1026" i="35"/>
  <c r="BB1026" i="35" s="1"/>
  <c r="AH1026" i="35"/>
  <c r="AU1026" i="35" s="1"/>
  <c r="AP1026" i="35"/>
  <c r="BC1026" i="35" s="1"/>
  <c r="AI1018" i="35"/>
  <c r="AV1018" i="35" s="1"/>
  <c r="AJ1018" i="35"/>
  <c r="AW1018" i="35" s="1"/>
  <c r="AK1018" i="35"/>
  <c r="AX1018" i="35" s="1"/>
  <c r="AL1018" i="35"/>
  <c r="AY1018" i="35" s="1"/>
  <c r="AM1018" i="35"/>
  <c r="AZ1018" i="35" s="1"/>
  <c r="AN1018" i="35"/>
  <c r="BA1018" i="35" s="1"/>
  <c r="AG1018" i="35"/>
  <c r="AT1018" i="35" s="1"/>
  <c r="AO1018" i="35"/>
  <c r="BB1018" i="35" s="1"/>
  <c r="AH1018" i="35"/>
  <c r="AU1018" i="35" s="1"/>
  <c r="AP1018" i="35"/>
  <c r="BC1018" i="35" s="1"/>
  <c r="AI1010" i="35"/>
  <c r="AV1010" i="35" s="1"/>
  <c r="AJ1010" i="35"/>
  <c r="AW1010" i="35" s="1"/>
  <c r="AK1010" i="35"/>
  <c r="AX1010" i="35" s="1"/>
  <c r="AL1010" i="35"/>
  <c r="AY1010" i="35" s="1"/>
  <c r="AM1010" i="35"/>
  <c r="AZ1010" i="35" s="1"/>
  <c r="AN1010" i="35"/>
  <c r="BA1010" i="35" s="1"/>
  <c r="AG1010" i="35"/>
  <c r="AT1010" i="35" s="1"/>
  <c r="AO1010" i="35"/>
  <c r="BB1010" i="35" s="1"/>
  <c r="AH1010" i="35"/>
  <c r="AU1010" i="35" s="1"/>
  <c r="AP1010" i="35"/>
  <c r="BC1010" i="35" s="1"/>
  <c r="AI1002" i="35"/>
  <c r="AV1002" i="35" s="1"/>
  <c r="AJ1002" i="35"/>
  <c r="AW1002" i="35" s="1"/>
  <c r="AK1002" i="35"/>
  <c r="AX1002" i="35" s="1"/>
  <c r="AL1002" i="35"/>
  <c r="AY1002" i="35" s="1"/>
  <c r="AM1002" i="35"/>
  <c r="AZ1002" i="35" s="1"/>
  <c r="AN1002" i="35"/>
  <c r="BA1002" i="35" s="1"/>
  <c r="AG1002" i="35"/>
  <c r="AT1002" i="35" s="1"/>
  <c r="AO1002" i="35"/>
  <c r="BB1002" i="35" s="1"/>
  <c r="AH1002" i="35"/>
  <c r="AU1002" i="35" s="1"/>
  <c r="AP1002" i="35"/>
  <c r="BC1002" i="35" s="1"/>
  <c r="AI994" i="35"/>
  <c r="AV994" i="35" s="1"/>
  <c r="AJ994" i="35"/>
  <c r="AW994" i="35" s="1"/>
  <c r="AK994" i="35"/>
  <c r="AX994" i="35" s="1"/>
  <c r="AL994" i="35"/>
  <c r="AY994" i="35" s="1"/>
  <c r="AM994" i="35"/>
  <c r="AZ994" i="35" s="1"/>
  <c r="AN994" i="35"/>
  <c r="BA994" i="35" s="1"/>
  <c r="AG994" i="35"/>
  <c r="AT994" i="35" s="1"/>
  <c r="AO994" i="35"/>
  <c r="BB994" i="35" s="1"/>
  <c r="AH994" i="35"/>
  <c r="AU994" i="35" s="1"/>
  <c r="AP994" i="35"/>
  <c r="BC994" i="35" s="1"/>
  <c r="AI986" i="35"/>
  <c r="AV986" i="35" s="1"/>
  <c r="AJ986" i="35"/>
  <c r="AW986" i="35" s="1"/>
  <c r="AK986" i="35"/>
  <c r="AX986" i="35" s="1"/>
  <c r="AL986" i="35"/>
  <c r="AY986" i="35" s="1"/>
  <c r="AM986" i="35"/>
  <c r="AZ986" i="35" s="1"/>
  <c r="AN986" i="35"/>
  <c r="BA986" i="35" s="1"/>
  <c r="AG986" i="35"/>
  <c r="AT986" i="35" s="1"/>
  <c r="AO986" i="35"/>
  <c r="BB986" i="35" s="1"/>
  <c r="AH986" i="35"/>
  <c r="AU986" i="35" s="1"/>
  <c r="AP986" i="35"/>
  <c r="BC986" i="35" s="1"/>
  <c r="AI978" i="35"/>
  <c r="AV978" i="35" s="1"/>
  <c r="AJ978" i="35"/>
  <c r="AW978" i="35" s="1"/>
  <c r="AK978" i="35"/>
  <c r="AX978" i="35" s="1"/>
  <c r="AL978" i="35"/>
  <c r="AY978" i="35" s="1"/>
  <c r="AM978" i="35"/>
  <c r="AZ978" i="35" s="1"/>
  <c r="AN978" i="35"/>
  <c r="BA978" i="35" s="1"/>
  <c r="AG978" i="35"/>
  <c r="AT978" i="35" s="1"/>
  <c r="AO978" i="35"/>
  <c r="BB978" i="35" s="1"/>
  <c r="AH978" i="35"/>
  <c r="AU978" i="35" s="1"/>
  <c r="AP978" i="35"/>
  <c r="BC978" i="35" s="1"/>
  <c r="AI970" i="35"/>
  <c r="AV970" i="35" s="1"/>
  <c r="AJ970" i="35"/>
  <c r="AW970" i="35" s="1"/>
  <c r="AK970" i="35"/>
  <c r="AX970" i="35" s="1"/>
  <c r="AL970" i="35"/>
  <c r="AY970" i="35" s="1"/>
  <c r="AM970" i="35"/>
  <c r="AZ970" i="35" s="1"/>
  <c r="AN970" i="35"/>
  <c r="BA970" i="35" s="1"/>
  <c r="AG970" i="35"/>
  <c r="AT970" i="35" s="1"/>
  <c r="AO970" i="35"/>
  <c r="BB970" i="35" s="1"/>
  <c r="AH970" i="35"/>
  <c r="AU970" i="35" s="1"/>
  <c r="AP970" i="35"/>
  <c r="BC970" i="35" s="1"/>
  <c r="AI962" i="35"/>
  <c r="AV962" i="35" s="1"/>
  <c r="AJ962" i="35"/>
  <c r="AW962" i="35" s="1"/>
  <c r="AK962" i="35"/>
  <c r="AX962" i="35" s="1"/>
  <c r="AL962" i="35"/>
  <c r="AY962" i="35" s="1"/>
  <c r="AM962" i="35"/>
  <c r="AZ962" i="35" s="1"/>
  <c r="AN962" i="35"/>
  <c r="BA962" i="35" s="1"/>
  <c r="AG962" i="35"/>
  <c r="AT962" i="35" s="1"/>
  <c r="AO962" i="35"/>
  <c r="BB962" i="35" s="1"/>
  <c r="AH962" i="35"/>
  <c r="AU962" i="35" s="1"/>
  <c r="AP962" i="35"/>
  <c r="BC962" i="35" s="1"/>
  <c r="AI954" i="35"/>
  <c r="AV954" i="35" s="1"/>
  <c r="AJ954" i="35"/>
  <c r="AW954" i="35" s="1"/>
  <c r="AK954" i="35"/>
  <c r="AX954" i="35" s="1"/>
  <c r="AL954" i="35"/>
  <c r="AY954" i="35" s="1"/>
  <c r="AM954" i="35"/>
  <c r="AZ954" i="35" s="1"/>
  <c r="AN954" i="35"/>
  <c r="BA954" i="35" s="1"/>
  <c r="AG954" i="35"/>
  <c r="AT954" i="35" s="1"/>
  <c r="AO954" i="35"/>
  <c r="BB954" i="35" s="1"/>
  <c r="AH954" i="35"/>
  <c r="AU954" i="35" s="1"/>
  <c r="AP954" i="35"/>
  <c r="BC954" i="35" s="1"/>
  <c r="AI946" i="35"/>
  <c r="AV946" i="35" s="1"/>
  <c r="AJ946" i="35"/>
  <c r="AW946" i="35" s="1"/>
  <c r="AK946" i="35"/>
  <c r="AX946" i="35" s="1"/>
  <c r="AL946" i="35"/>
  <c r="AY946" i="35" s="1"/>
  <c r="AM946" i="35"/>
  <c r="AZ946" i="35" s="1"/>
  <c r="AN946" i="35"/>
  <c r="BA946" i="35" s="1"/>
  <c r="AG946" i="35"/>
  <c r="AT946" i="35" s="1"/>
  <c r="AO946" i="35"/>
  <c r="BB946" i="35" s="1"/>
  <c r="AH946" i="35"/>
  <c r="AU946" i="35" s="1"/>
  <c r="AP946" i="35"/>
  <c r="BC946" i="35" s="1"/>
  <c r="AI938" i="35"/>
  <c r="AV938" i="35" s="1"/>
  <c r="AJ938" i="35"/>
  <c r="AW938" i="35" s="1"/>
  <c r="AK938" i="35"/>
  <c r="AX938" i="35" s="1"/>
  <c r="AL938" i="35"/>
  <c r="AY938" i="35" s="1"/>
  <c r="AM938" i="35"/>
  <c r="AZ938" i="35" s="1"/>
  <c r="AN938" i="35"/>
  <c r="BA938" i="35" s="1"/>
  <c r="AG938" i="35"/>
  <c r="AT938" i="35" s="1"/>
  <c r="AO938" i="35"/>
  <c r="BB938" i="35" s="1"/>
  <c r="AH938" i="35"/>
  <c r="AU938" i="35" s="1"/>
  <c r="AP938" i="35"/>
  <c r="BC938" i="35" s="1"/>
  <c r="AI930" i="35"/>
  <c r="AV930" i="35" s="1"/>
  <c r="AJ930" i="35"/>
  <c r="AW930" i="35" s="1"/>
  <c r="AK930" i="35"/>
  <c r="AX930" i="35" s="1"/>
  <c r="AL930" i="35"/>
  <c r="AY930" i="35" s="1"/>
  <c r="AM930" i="35"/>
  <c r="AZ930" i="35" s="1"/>
  <c r="AN930" i="35"/>
  <c r="BA930" i="35" s="1"/>
  <c r="AG930" i="35"/>
  <c r="AT930" i="35" s="1"/>
  <c r="AO930" i="35"/>
  <c r="BB930" i="35" s="1"/>
  <c r="AH930" i="35"/>
  <c r="AU930" i="35" s="1"/>
  <c r="AP930" i="35"/>
  <c r="BC930" i="35" s="1"/>
  <c r="AI922" i="35"/>
  <c r="AV922" i="35" s="1"/>
  <c r="AJ922" i="35"/>
  <c r="AW922" i="35" s="1"/>
  <c r="AK922" i="35"/>
  <c r="AX922" i="35" s="1"/>
  <c r="AL922" i="35"/>
  <c r="AY922" i="35" s="1"/>
  <c r="AM922" i="35"/>
  <c r="AZ922" i="35" s="1"/>
  <c r="AN922" i="35"/>
  <c r="BA922" i="35" s="1"/>
  <c r="AG922" i="35"/>
  <c r="AT922" i="35" s="1"/>
  <c r="AO922" i="35"/>
  <c r="BB922" i="35" s="1"/>
  <c r="AH922" i="35"/>
  <c r="AU922" i="35" s="1"/>
  <c r="AP922" i="35"/>
  <c r="BC922" i="35" s="1"/>
  <c r="AI914" i="35"/>
  <c r="AV914" i="35" s="1"/>
  <c r="AJ914" i="35"/>
  <c r="AW914" i="35" s="1"/>
  <c r="AK914" i="35"/>
  <c r="AX914" i="35" s="1"/>
  <c r="AL914" i="35"/>
  <c r="AY914" i="35" s="1"/>
  <c r="AM914" i="35"/>
  <c r="AZ914" i="35" s="1"/>
  <c r="AN914" i="35"/>
  <c r="BA914" i="35" s="1"/>
  <c r="AG914" i="35"/>
  <c r="AT914" i="35" s="1"/>
  <c r="AO914" i="35"/>
  <c r="BB914" i="35" s="1"/>
  <c r="AH914" i="35"/>
  <c r="AU914" i="35" s="1"/>
  <c r="AP914" i="35"/>
  <c r="BC914" i="35" s="1"/>
  <c r="AI906" i="35"/>
  <c r="AV906" i="35" s="1"/>
  <c r="AJ906" i="35"/>
  <c r="AW906" i="35" s="1"/>
  <c r="AK906" i="35"/>
  <c r="AX906" i="35" s="1"/>
  <c r="AL906" i="35"/>
  <c r="AY906" i="35" s="1"/>
  <c r="AM906" i="35"/>
  <c r="AZ906" i="35" s="1"/>
  <c r="AN906" i="35"/>
  <c r="BA906" i="35" s="1"/>
  <c r="AG906" i="35"/>
  <c r="AT906" i="35" s="1"/>
  <c r="AO906" i="35"/>
  <c r="BB906" i="35" s="1"/>
  <c r="AH906" i="35"/>
  <c r="AU906" i="35" s="1"/>
  <c r="AP906" i="35"/>
  <c r="BC906" i="35" s="1"/>
  <c r="AI898" i="35"/>
  <c r="AV898" i="35" s="1"/>
  <c r="AJ898" i="35"/>
  <c r="AW898" i="35" s="1"/>
  <c r="AK898" i="35"/>
  <c r="AX898" i="35" s="1"/>
  <c r="AL898" i="35"/>
  <c r="AY898" i="35" s="1"/>
  <c r="AM898" i="35"/>
  <c r="AZ898" i="35" s="1"/>
  <c r="AN898" i="35"/>
  <c r="BA898" i="35" s="1"/>
  <c r="AG898" i="35"/>
  <c r="AT898" i="35" s="1"/>
  <c r="AO898" i="35"/>
  <c r="BB898" i="35" s="1"/>
  <c r="AH898" i="35"/>
  <c r="AU898" i="35" s="1"/>
  <c r="AP898" i="35"/>
  <c r="BC898" i="35" s="1"/>
  <c r="AI890" i="35"/>
  <c r="AV890" i="35" s="1"/>
  <c r="AJ890" i="35"/>
  <c r="AW890" i="35" s="1"/>
  <c r="AK890" i="35"/>
  <c r="AX890" i="35" s="1"/>
  <c r="AL890" i="35"/>
  <c r="AY890" i="35" s="1"/>
  <c r="AM890" i="35"/>
  <c r="AZ890" i="35" s="1"/>
  <c r="AN890" i="35"/>
  <c r="BA890" i="35" s="1"/>
  <c r="AG890" i="35"/>
  <c r="AT890" i="35" s="1"/>
  <c r="AO890" i="35"/>
  <c r="BB890" i="35" s="1"/>
  <c r="AH890" i="35"/>
  <c r="AU890" i="35" s="1"/>
  <c r="AP890" i="35"/>
  <c r="BC890" i="35" s="1"/>
  <c r="AI882" i="35"/>
  <c r="AV882" i="35" s="1"/>
  <c r="AJ882" i="35"/>
  <c r="AW882" i="35" s="1"/>
  <c r="AK882" i="35"/>
  <c r="AX882" i="35" s="1"/>
  <c r="AL882" i="35"/>
  <c r="AY882" i="35" s="1"/>
  <c r="AM882" i="35"/>
  <c r="AZ882" i="35" s="1"/>
  <c r="AN882" i="35"/>
  <c r="BA882" i="35" s="1"/>
  <c r="AG882" i="35"/>
  <c r="AT882" i="35" s="1"/>
  <c r="AO882" i="35"/>
  <c r="BB882" i="35" s="1"/>
  <c r="AH882" i="35"/>
  <c r="AU882" i="35" s="1"/>
  <c r="AP882" i="35"/>
  <c r="BC882" i="35" s="1"/>
  <c r="AI874" i="35"/>
  <c r="AV874" i="35" s="1"/>
  <c r="AJ874" i="35"/>
  <c r="AW874" i="35" s="1"/>
  <c r="AK874" i="35"/>
  <c r="AX874" i="35" s="1"/>
  <c r="AL874" i="35"/>
  <c r="AY874" i="35" s="1"/>
  <c r="AM874" i="35"/>
  <c r="AZ874" i="35" s="1"/>
  <c r="AN874" i="35"/>
  <c r="BA874" i="35" s="1"/>
  <c r="AG874" i="35"/>
  <c r="AT874" i="35" s="1"/>
  <c r="AO874" i="35"/>
  <c r="BB874" i="35" s="1"/>
  <c r="AH874" i="35"/>
  <c r="AU874" i="35" s="1"/>
  <c r="AP874" i="35"/>
  <c r="BC874" i="35" s="1"/>
  <c r="AI866" i="35"/>
  <c r="AV866" i="35" s="1"/>
  <c r="AJ866" i="35"/>
  <c r="AW866" i="35" s="1"/>
  <c r="AK866" i="35"/>
  <c r="AX866" i="35" s="1"/>
  <c r="AL866" i="35"/>
  <c r="AY866" i="35" s="1"/>
  <c r="AM866" i="35"/>
  <c r="AZ866" i="35" s="1"/>
  <c r="AN866" i="35"/>
  <c r="BA866" i="35" s="1"/>
  <c r="AG866" i="35"/>
  <c r="AT866" i="35" s="1"/>
  <c r="AO866" i="35"/>
  <c r="BB866" i="35" s="1"/>
  <c r="AH866" i="35"/>
  <c r="AU866" i="35" s="1"/>
  <c r="AP866" i="35"/>
  <c r="BC866" i="35" s="1"/>
  <c r="AI858" i="35"/>
  <c r="AV858" i="35" s="1"/>
  <c r="AJ858" i="35"/>
  <c r="AW858" i="35" s="1"/>
  <c r="AK858" i="35"/>
  <c r="AX858" i="35" s="1"/>
  <c r="AL858" i="35"/>
  <c r="AY858" i="35" s="1"/>
  <c r="AM858" i="35"/>
  <c r="AZ858" i="35" s="1"/>
  <c r="AN858" i="35"/>
  <c r="BA858" i="35" s="1"/>
  <c r="AG858" i="35"/>
  <c r="AT858" i="35" s="1"/>
  <c r="AO858" i="35"/>
  <c r="BB858" i="35" s="1"/>
  <c r="AH858" i="35"/>
  <c r="AU858" i="35" s="1"/>
  <c r="AP858" i="35"/>
  <c r="BC858" i="35" s="1"/>
  <c r="AI850" i="35"/>
  <c r="AV850" i="35" s="1"/>
  <c r="AJ850" i="35"/>
  <c r="AW850" i="35" s="1"/>
  <c r="AK850" i="35"/>
  <c r="AX850" i="35" s="1"/>
  <c r="AL850" i="35"/>
  <c r="AY850" i="35" s="1"/>
  <c r="AM850" i="35"/>
  <c r="AZ850" i="35" s="1"/>
  <c r="AN850" i="35"/>
  <c r="BA850" i="35" s="1"/>
  <c r="AG850" i="35"/>
  <c r="AT850" i="35" s="1"/>
  <c r="AO850" i="35"/>
  <c r="BB850" i="35" s="1"/>
  <c r="AH850" i="35"/>
  <c r="AU850" i="35" s="1"/>
  <c r="AP850" i="35"/>
  <c r="BC850" i="35" s="1"/>
  <c r="AI842" i="35"/>
  <c r="AV842" i="35" s="1"/>
  <c r="AJ842" i="35"/>
  <c r="AW842" i="35" s="1"/>
  <c r="AK842" i="35"/>
  <c r="AX842" i="35" s="1"/>
  <c r="AL842" i="35"/>
  <c r="AY842" i="35" s="1"/>
  <c r="AM842" i="35"/>
  <c r="AZ842" i="35" s="1"/>
  <c r="AN842" i="35"/>
  <c r="BA842" i="35" s="1"/>
  <c r="AG842" i="35"/>
  <c r="AT842" i="35" s="1"/>
  <c r="AO842" i="35"/>
  <c r="BB842" i="35" s="1"/>
  <c r="AH842" i="35"/>
  <c r="AU842" i="35" s="1"/>
  <c r="AP842" i="35"/>
  <c r="BC842" i="35" s="1"/>
  <c r="AI834" i="35"/>
  <c r="AV834" i="35" s="1"/>
  <c r="AJ834" i="35"/>
  <c r="AW834" i="35" s="1"/>
  <c r="AK834" i="35"/>
  <c r="AX834" i="35" s="1"/>
  <c r="AL834" i="35"/>
  <c r="AY834" i="35" s="1"/>
  <c r="AM834" i="35"/>
  <c r="AZ834" i="35" s="1"/>
  <c r="AN834" i="35"/>
  <c r="BA834" i="35" s="1"/>
  <c r="AG834" i="35"/>
  <c r="AT834" i="35" s="1"/>
  <c r="AO834" i="35"/>
  <c r="BB834" i="35" s="1"/>
  <c r="AH834" i="35"/>
  <c r="AU834" i="35" s="1"/>
  <c r="AP834" i="35"/>
  <c r="BC834" i="35" s="1"/>
  <c r="AJ826" i="35"/>
  <c r="AW826" i="35" s="1"/>
  <c r="AN826" i="35"/>
  <c r="BA826" i="35" s="1"/>
  <c r="AH826" i="35"/>
  <c r="AU826" i="35" s="1"/>
  <c r="AG826" i="35"/>
  <c r="AT826" i="35" s="1"/>
  <c r="AI826" i="35"/>
  <c r="AV826" i="35" s="1"/>
  <c r="AK826" i="35"/>
  <c r="AX826" i="35" s="1"/>
  <c r="AL826" i="35"/>
  <c r="AY826" i="35" s="1"/>
  <c r="AM826" i="35"/>
  <c r="AZ826" i="35" s="1"/>
  <c r="AO826" i="35"/>
  <c r="BB826" i="35" s="1"/>
  <c r="AP826" i="35"/>
  <c r="BC826" i="35" s="1"/>
  <c r="AJ818" i="35"/>
  <c r="AW818" i="35" s="1"/>
  <c r="AK818" i="35"/>
  <c r="AX818" i="35" s="1"/>
  <c r="AL818" i="35"/>
  <c r="AY818" i="35" s="1"/>
  <c r="AM818" i="35"/>
  <c r="AZ818" i="35" s="1"/>
  <c r="AN818" i="35"/>
  <c r="BA818" i="35" s="1"/>
  <c r="AG818" i="35"/>
  <c r="AT818" i="35" s="1"/>
  <c r="AO818" i="35"/>
  <c r="BB818" i="35" s="1"/>
  <c r="AH818" i="35"/>
  <c r="AU818" i="35" s="1"/>
  <c r="AP818" i="35"/>
  <c r="BC818" i="35" s="1"/>
  <c r="AI818" i="35"/>
  <c r="AV818" i="35" s="1"/>
  <c r="AJ810" i="35"/>
  <c r="AW810" i="35" s="1"/>
  <c r="AK810" i="35"/>
  <c r="AX810" i="35" s="1"/>
  <c r="AL810" i="35"/>
  <c r="AY810" i="35" s="1"/>
  <c r="AM810" i="35"/>
  <c r="AZ810" i="35" s="1"/>
  <c r="AN810" i="35"/>
  <c r="BA810" i="35" s="1"/>
  <c r="AG810" i="35"/>
  <c r="AT810" i="35" s="1"/>
  <c r="AO810" i="35"/>
  <c r="BB810" i="35" s="1"/>
  <c r="AH810" i="35"/>
  <c r="AU810" i="35" s="1"/>
  <c r="AP810" i="35"/>
  <c r="BC810" i="35" s="1"/>
  <c r="AI810" i="35"/>
  <c r="AV810" i="35" s="1"/>
  <c r="AJ802" i="35"/>
  <c r="AW802" i="35" s="1"/>
  <c r="AK802" i="35"/>
  <c r="AX802" i="35" s="1"/>
  <c r="AL802" i="35"/>
  <c r="AY802" i="35" s="1"/>
  <c r="AM802" i="35"/>
  <c r="AZ802" i="35" s="1"/>
  <c r="AN802" i="35"/>
  <c r="BA802" i="35" s="1"/>
  <c r="AG802" i="35"/>
  <c r="AT802" i="35" s="1"/>
  <c r="AO802" i="35"/>
  <c r="BB802" i="35" s="1"/>
  <c r="AH802" i="35"/>
  <c r="AU802" i="35" s="1"/>
  <c r="AP802" i="35"/>
  <c r="BC802" i="35" s="1"/>
  <c r="AI802" i="35"/>
  <c r="AV802" i="35" s="1"/>
  <c r="AJ794" i="35"/>
  <c r="AW794" i="35" s="1"/>
  <c r="AK794" i="35"/>
  <c r="AX794" i="35" s="1"/>
  <c r="AL794" i="35"/>
  <c r="AY794" i="35" s="1"/>
  <c r="AM794" i="35"/>
  <c r="AZ794" i="35" s="1"/>
  <c r="AN794" i="35"/>
  <c r="BA794" i="35" s="1"/>
  <c r="AG794" i="35"/>
  <c r="AT794" i="35" s="1"/>
  <c r="AO794" i="35"/>
  <c r="BB794" i="35" s="1"/>
  <c r="AH794" i="35"/>
  <c r="AU794" i="35" s="1"/>
  <c r="AP794" i="35"/>
  <c r="BC794" i="35" s="1"/>
  <c r="AI794" i="35"/>
  <c r="AV794" i="35" s="1"/>
  <c r="AJ786" i="35"/>
  <c r="AW786" i="35" s="1"/>
  <c r="AK786" i="35"/>
  <c r="AX786" i="35" s="1"/>
  <c r="AL786" i="35"/>
  <c r="AY786" i="35" s="1"/>
  <c r="AM786" i="35"/>
  <c r="AZ786" i="35" s="1"/>
  <c r="AN786" i="35"/>
  <c r="BA786" i="35" s="1"/>
  <c r="AG786" i="35"/>
  <c r="AT786" i="35" s="1"/>
  <c r="AO786" i="35"/>
  <c r="BB786" i="35" s="1"/>
  <c r="AH786" i="35"/>
  <c r="AU786" i="35" s="1"/>
  <c r="AP786" i="35"/>
  <c r="BC786" i="35" s="1"/>
  <c r="AI786" i="35"/>
  <c r="AV786" i="35" s="1"/>
  <c r="AJ778" i="35"/>
  <c r="AW778" i="35" s="1"/>
  <c r="AK778" i="35"/>
  <c r="AX778" i="35" s="1"/>
  <c r="AL778" i="35"/>
  <c r="AY778" i="35" s="1"/>
  <c r="AM778" i="35"/>
  <c r="AZ778" i="35" s="1"/>
  <c r="AN778" i="35"/>
  <c r="BA778" i="35" s="1"/>
  <c r="AG778" i="35"/>
  <c r="AT778" i="35" s="1"/>
  <c r="AO778" i="35"/>
  <c r="BB778" i="35" s="1"/>
  <c r="AH778" i="35"/>
  <c r="AU778" i="35" s="1"/>
  <c r="AP778" i="35"/>
  <c r="BC778" i="35" s="1"/>
  <c r="AI778" i="35"/>
  <c r="AV778" i="35" s="1"/>
  <c r="AJ770" i="35"/>
  <c r="AW770" i="35" s="1"/>
  <c r="AK770" i="35"/>
  <c r="AX770" i="35" s="1"/>
  <c r="AL770" i="35"/>
  <c r="AY770" i="35" s="1"/>
  <c r="AM770" i="35"/>
  <c r="AZ770" i="35" s="1"/>
  <c r="AN770" i="35"/>
  <c r="BA770" i="35" s="1"/>
  <c r="AG770" i="35"/>
  <c r="AT770" i="35" s="1"/>
  <c r="AO770" i="35"/>
  <c r="BB770" i="35" s="1"/>
  <c r="AH770" i="35"/>
  <c r="AU770" i="35" s="1"/>
  <c r="AP770" i="35"/>
  <c r="BC770" i="35" s="1"/>
  <c r="AI770" i="35"/>
  <c r="AV770" i="35" s="1"/>
  <c r="AJ762" i="35"/>
  <c r="AW762" i="35" s="1"/>
  <c r="AK762" i="35"/>
  <c r="AX762" i="35" s="1"/>
  <c r="AL762" i="35"/>
  <c r="AY762" i="35" s="1"/>
  <c r="AM762" i="35"/>
  <c r="AZ762" i="35" s="1"/>
  <c r="AN762" i="35"/>
  <c r="BA762" i="35" s="1"/>
  <c r="AG762" i="35"/>
  <c r="AT762" i="35" s="1"/>
  <c r="AO762" i="35"/>
  <c r="BB762" i="35" s="1"/>
  <c r="AH762" i="35"/>
  <c r="AU762" i="35" s="1"/>
  <c r="AP762" i="35"/>
  <c r="BC762" i="35" s="1"/>
  <c r="AI762" i="35"/>
  <c r="AV762" i="35" s="1"/>
  <c r="AJ754" i="35"/>
  <c r="AW754" i="35" s="1"/>
  <c r="AK754" i="35"/>
  <c r="AX754" i="35" s="1"/>
  <c r="AL754" i="35"/>
  <c r="AY754" i="35" s="1"/>
  <c r="AM754" i="35"/>
  <c r="AZ754" i="35" s="1"/>
  <c r="AN754" i="35"/>
  <c r="BA754" i="35" s="1"/>
  <c r="AG754" i="35"/>
  <c r="AT754" i="35" s="1"/>
  <c r="AO754" i="35"/>
  <c r="BB754" i="35" s="1"/>
  <c r="AH754" i="35"/>
  <c r="AU754" i="35" s="1"/>
  <c r="AP754" i="35"/>
  <c r="BC754" i="35" s="1"/>
  <c r="AI754" i="35"/>
  <c r="AV754" i="35" s="1"/>
  <c r="AJ746" i="35"/>
  <c r="AW746" i="35" s="1"/>
  <c r="AK746" i="35"/>
  <c r="AX746" i="35" s="1"/>
  <c r="AL746" i="35"/>
  <c r="AY746" i="35" s="1"/>
  <c r="AM746" i="35"/>
  <c r="AZ746" i="35" s="1"/>
  <c r="AN746" i="35"/>
  <c r="BA746" i="35" s="1"/>
  <c r="AG746" i="35"/>
  <c r="AT746" i="35" s="1"/>
  <c r="AO746" i="35"/>
  <c r="BB746" i="35" s="1"/>
  <c r="AH746" i="35"/>
  <c r="AU746" i="35" s="1"/>
  <c r="AP746" i="35"/>
  <c r="BC746" i="35" s="1"/>
  <c r="AI746" i="35"/>
  <c r="AV746" i="35" s="1"/>
  <c r="AJ738" i="35"/>
  <c r="AW738" i="35" s="1"/>
  <c r="AK738" i="35"/>
  <c r="AX738" i="35" s="1"/>
  <c r="AL738" i="35"/>
  <c r="AY738" i="35" s="1"/>
  <c r="AM738" i="35"/>
  <c r="AZ738" i="35" s="1"/>
  <c r="AN738" i="35"/>
  <c r="BA738" i="35" s="1"/>
  <c r="AG738" i="35"/>
  <c r="AT738" i="35" s="1"/>
  <c r="AO738" i="35"/>
  <c r="BB738" i="35" s="1"/>
  <c r="AH738" i="35"/>
  <c r="AU738" i="35" s="1"/>
  <c r="AP738" i="35"/>
  <c r="BC738" i="35" s="1"/>
  <c r="AI738" i="35"/>
  <c r="AV738" i="35" s="1"/>
  <c r="AJ730" i="35"/>
  <c r="AW730" i="35" s="1"/>
  <c r="AK730" i="35"/>
  <c r="AX730" i="35" s="1"/>
  <c r="AL730" i="35"/>
  <c r="AY730" i="35" s="1"/>
  <c r="AM730" i="35"/>
  <c r="AZ730" i="35" s="1"/>
  <c r="AN730" i="35"/>
  <c r="BA730" i="35" s="1"/>
  <c r="AG730" i="35"/>
  <c r="AT730" i="35" s="1"/>
  <c r="AO730" i="35"/>
  <c r="BB730" i="35" s="1"/>
  <c r="AH730" i="35"/>
  <c r="AU730" i="35" s="1"/>
  <c r="AP730" i="35"/>
  <c r="BC730" i="35" s="1"/>
  <c r="AI730" i="35"/>
  <c r="AV730" i="35" s="1"/>
  <c r="AJ722" i="35"/>
  <c r="AW722" i="35" s="1"/>
  <c r="AK722" i="35"/>
  <c r="AX722" i="35" s="1"/>
  <c r="AL722" i="35"/>
  <c r="AY722" i="35" s="1"/>
  <c r="AM722" i="35"/>
  <c r="AZ722" i="35" s="1"/>
  <c r="AN722" i="35"/>
  <c r="BA722" i="35" s="1"/>
  <c r="AG722" i="35"/>
  <c r="AT722" i="35" s="1"/>
  <c r="AO722" i="35"/>
  <c r="BB722" i="35" s="1"/>
  <c r="AH722" i="35"/>
  <c r="AU722" i="35" s="1"/>
  <c r="AP722" i="35"/>
  <c r="BC722" i="35" s="1"/>
  <c r="AI722" i="35"/>
  <c r="AV722" i="35" s="1"/>
  <c r="AJ714" i="35"/>
  <c r="AW714" i="35" s="1"/>
  <c r="AK714" i="35"/>
  <c r="AX714" i="35" s="1"/>
  <c r="AL714" i="35"/>
  <c r="AY714" i="35" s="1"/>
  <c r="AM714" i="35"/>
  <c r="AZ714" i="35" s="1"/>
  <c r="AN714" i="35"/>
  <c r="BA714" i="35" s="1"/>
  <c r="AG714" i="35"/>
  <c r="AT714" i="35" s="1"/>
  <c r="AO714" i="35"/>
  <c r="BB714" i="35" s="1"/>
  <c r="AH714" i="35"/>
  <c r="AU714" i="35" s="1"/>
  <c r="AP714" i="35"/>
  <c r="BC714" i="35" s="1"/>
  <c r="AI714" i="35"/>
  <c r="AV714" i="35" s="1"/>
  <c r="AJ706" i="35"/>
  <c r="AW706" i="35" s="1"/>
  <c r="AK706" i="35"/>
  <c r="AX706" i="35" s="1"/>
  <c r="AL706" i="35"/>
  <c r="AY706" i="35" s="1"/>
  <c r="AM706" i="35"/>
  <c r="AZ706" i="35" s="1"/>
  <c r="AN706" i="35"/>
  <c r="BA706" i="35" s="1"/>
  <c r="AG706" i="35"/>
  <c r="AT706" i="35" s="1"/>
  <c r="AO706" i="35"/>
  <c r="BB706" i="35" s="1"/>
  <c r="AH706" i="35"/>
  <c r="AU706" i="35" s="1"/>
  <c r="AP706" i="35"/>
  <c r="BC706" i="35" s="1"/>
  <c r="AI706" i="35"/>
  <c r="AV706" i="35" s="1"/>
  <c r="AJ698" i="35"/>
  <c r="AW698" i="35" s="1"/>
  <c r="AK698" i="35"/>
  <c r="AX698" i="35" s="1"/>
  <c r="AL698" i="35"/>
  <c r="AY698" i="35" s="1"/>
  <c r="AM698" i="35"/>
  <c r="AZ698" i="35" s="1"/>
  <c r="AN698" i="35"/>
  <c r="BA698" i="35" s="1"/>
  <c r="AG698" i="35"/>
  <c r="AT698" i="35" s="1"/>
  <c r="AO698" i="35"/>
  <c r="BB698" i="35" s="1"/>
  <c r="AH698" i="35"/>
  <c r="AU698" i="35" s="1"/>
  <c r="AP698" i="35"/>
  <c r="BC698" i="35" s="1"/>
  <c r="AI698" i="35"/>
  <c r="AV698" i="35" s="1"/>
  <c r="AJ690" i="35"/>
  <c r="AW690" i="35" s="1"/>
  <c r="AK690" i="35"/>
  <c r="AX690" i="35" s="1"/>
  <c r="AL690" i="35"/>
  <c r="AY690" i="35" s="1"/>
  <c r="AM690" i="35"/>
  <c r="AZ690" i="35" s="1"/>
  <c r="AN690" i="35"/>
  <c r="BA690" i="35" s="1"/>
  <c r="AG690" i="35"/>
  <c r="AT690" i="35" s="1"/>
  <c r="AO690" i="35"/>
  <c r="BB690" i="35" s="1"/>
  <c r="AH690" i="35"/>
  <c r="AU690" i="35" s="1"/>
  <c r="AP690" i="35"/>
  <c r="BC690" i="35" s="1"/>
  <c r="AI690" i="35"/>
  <c r="AV690" i="35" s="1"/>
  <c r="AJ682" i="35"/>
  <c r="AW682" i="35" s="1"/>
  <c r="AK682" i="35"/>
  <c r="AX682" i="35" s="1"/>
  <c r="AL682" i="35"/>
  <c r="AY682" i="35" s="1"/>
  <c r="AM682" i="35"/>
  <c r="AZ682" i="35" s="1"/>
  <c r="AN682" i="35"/>
  <c r="BA682" i="35" s="1"/>
  <c r="AG682" i="35"/>
  <c r="AT682" i="35" s="1"/>
  <c r="AO682" i="35"/>
  <c r="BB682" i="35" s="1"/>
  <c r="AH682" i="35"/>
  <c r="AU682" i="35" s="1"/>
  <c r="AP682" i="35"/>
  <c r="BC682" i="35" s="1"/>
  <c r="AI682" i="35"/>
  <c r="AV682" i="35" s="1"/>
  <c r="AJ674" i="35"/>
  <c r="AW674" i="35" s="1"/>
  <c r="AK674" i="35"/>
  <c r="AX674" i="35" s="1"/>
  <c r="AL674" i="35"/>
  <c r="AY674" i="35" s="1"/>
  <c r="AM674" i="35"/>
  <c r="AZ674" i="35" s="1"/>
  <c r="AN674" i="35"/>
  <c r="BA674" i="35" s="1"/>
  <c r="AG674" i="35"/>
  <c r="AT674" i="35" s="1"/>
  <c r="AO674" i="35"/>
  <c r="BB674" i="35" s="1"/>
  <c r="AH674" i="35"/>
  <c r="AU674" i="35" s="1"/>
  <c r="AP674" i="35"/>
  <c r="BC674" i="35" s="1"/>
  <c r="AI674" i="35"/>
  <c r="AV674" i="35" s="1"/>
  <c r="AJ666" i="35"/>
  <c r="AW666" i="35" s="1"/>
  <c r="AK666" i="35"/>
  <c r="AX666" i="35" s="1"/>
  <c r="AL666" i="35"/>
  <c r="AY666" i="35" s="1"/>
  <c r="AM666" i="35"/>
  <c r="AZ666" i="35" s="1"/>
  <c r="AN666" i="35"/>
  <c r="BA666" i="35" s="1"/>
  <c r="AG666" i="35"/>
  <c r="AT666" i="35" s="1"/>
  <c r="AO666" i="35"/>
  <c r="BB666" i="35" s="1"/>
  <c r="AH666" i="35"/>
  <c r="AU666" i="35" s="1"/>
  <c r="AP666" i="35"/>
  <c r="BC666" i="35" s="1"/>
  <c r="AI666" i="35"/>
  <c r="AV666" i="35" s="1"/>
  <c r="AJ658" i="35"/>
  <c r="AW658" i="35" s="1"/>
  <c r="AK658" i="35"/>
  <c r="AX658" i="35" s="1"/>
  <c r="AL658" i="35"/>
  <c r="AY658" i="35" s="1"/>
  <c r="AM658" i="35"/>
  <c r="AZ658" i="35" s="1"/>
  <c r="AN658" i="35"/>
  <c r="BA658" i="35" s="1"/>
  <c r="AG658" i="35"/>
  <c r="AT658" i="35" s="1"/>
  <c r="AO658" i="35"/>
  <c r="BB658" i="35" s="1"/>
  <c r="AH658" i="35"/>
  <c r="AU658" i="35" s="1"/>
  <c r="AP658" i="35"/>
  <c r="BC658" i="35" s="1"/>
  <c r="AI658" i="35"/>
  <c r="AV658" i="35" s="1"/>
  <c r="AJ650" i="35"/>
  <c r="AW650" i="35" s="1"/>
  <c r="AK650" i="35"/>
  <c r="AX650" i="35" s="1"/>
  <c r="AL650" i="35"/>
  <c r="AY650" i="35" s="1"/>
  <c r="AM650" i="35"/>
  <c r="AZ650" i="35" s="1"/>
  <c r="AN650" i="35"/>
  <c r="BA650" i="35" s="1"/>
  <c r="AG650" i="35"/>
  <c r="AT650" i="35" s="1"/>
  <c r="AO650" i="35"/>
  <c r="BB650" i="35" s="1"/>
  <c r="AH650" i="35"/>
  <c r="AU650" i="35" s="1"/>
  <c r="AP650" i="35"/>
  <c r="BC650" i="35" s="1"/>
  <c r="AI650" i="35"/>
  <c r="AV650" i="35" s="1"/>
  <c r="AJ642" i="35"/>
  <c r="AW642" i="35" s="1"/>
  <c r="AK642" i="35"/>
  <c r="AX642" i="35" s="1"/>
  <c r="AL642" i="35"/>
  <c r="AY642" i="35" s="1"/>
  <c r="AM642" i="35"/>
  <c r="AZ642" i="35" s="1"/>
  <c r="AN642" i="35"/>
  <c r="BA642" i="35" s="1"/>
  <c r="AG642" i="35"/>
  <c r="AT642" i="35" s="1"/>
  <c r="AO642" i="35"/>
  <c r="BB642" i="35" s="1"/>
  <c r="AH642" i="35"/>
  <c r="AU642" i="35" s="1"/>
  <c r="AP642" i="35"/>
  <c r="BC642" i="35" s="1"/>
  <c r="AI642" i="35"/>
  <c r="AV642" i="35" s="1"/>
  <c r="AJ634" i="35"/>
  <c r="AW634" i="35" s="1"/>
  <c r="AK634" i="35"/>
  <c r="AX634" i="35" s="1"/>
  <c r="AL634" i="35"/>
  <c r="AY634" i="35" s="1"/>
  <c r="AM634" i="35"/>
  <c r="AZ634" i="35" s="1"/>
  <c r="AN634" i="35"/>
  <c r="BA634" i="35" s="1"/>
  <c r="AG634" i="35"/>
  <c r="AT634" i="35" s="1"/>
  <c r="AO634" i="35"/>
  <c r="BB634" i="35" s="1"/>
  <c r="AH634" i="35"/>
  <c r="AU634" i="35" s="1"/>
  <c r="AP634" i="35"/>
  <c r="BC634" i="35" s="1"/>
  <c r="AI634" i="35"/>
  <c r="AV634" i="35" s="1"/>
  <c r="AJ626" i="35"/>
  <c r="AW626" i="35" s="1"/>
  <c r="AK626" i="35"/>
  <c r="AX626" i="35" s="1"/>
  <c r="AL626" i="35"/>
  <c r="AY626" i="35" s="1"/>
  <c r="AM626" i="35"/>
  <c r="AZ626" i="35" s="1"/>
  <c r="AN626" i="35"/>
  <c r="BA626" i="35" s="1"/>
  <c r="AG626" i="35"/>
  <c r="AT626" i="35" s="1"/>
  <c r="AO626" i="35"/>
  <c r="BB626" i="35" s="1"/>
  <c r="AH626" i="35"/>
  <c r="AU626" i="35" s="1"/>
  <c r="AP626" i="35"/>
  <c r="BC626" i="35" s="1"/>
  <c r="AI626" i="35"/>
  <c r="AV626" i="35" s="1"/>
  <c r="AJ618" i="35"/>
  <c r="AW618" i="35" s="1"/>
  <c r="AK618" i="35"/>
  <c r="AX618" i="35" s="1"/>
  <c r="AL618" i="35"/>
  <c r="AY618" i="35" s="1"/>
  <c r="AM618" i="35"/>
  <c r="AZ618" i="35" s="1"/>
  <c r="AN618" i="35"/>
  <c r="BA618" i="35" s="1"/>
  <c r="AG618" i="35"/>
  <c r="AT618" i="35" s="1"/>
  <c r="AO618" i="35"/>
  <c r="BB618" i="35" s="1"/>
  <c r="AH618" i="35"/>
  <c r="AU618" i="35" s="1"/>
  <c r="AP618" i="35"/>
  <c r="BC618" i="35" s="1"/>
  <c r="AI618" i="35"/>
  <c r="AV618" i="35" s="1"/>
  <c r="AJ610" i="35"/>
  <c r="AW610" i="35" s="1"/>
  <c r="AK610" i="35"/>
  <c r="AX610" i="35" s="1"/>
  <c r="AL610" i="35"/>
  <c r="AY610" i="35" s="1"/>
  <c r="AM610" i="35"/>
  <c r="AZ610" i="35" s="1"/>
  <c r="AN610" i="35"/>
  <c r="BA610" i="35" s="1"/>
  <c r="AG610" i="35"/>
  <c r="AT610" i="35" s="1"/>
  <c r="AO610" i="35"/>
  <c r="BB610" i="35" s="1"/>
  <c r="AH610" i="35"/>
  <c r="AU610" i="35" s="1"/>
  <c r="AP610" i="35"/>
  <c r="BC610" i="35" s="1"/>
  <c r="AI610" i="35"/>
  <c r="AV610" i="35" s="1"/>
  <c r="AJ602" i="35"/>
  <c r="AW602" i="35" s="1"/>
  <c r="AK602" i="35"/>
  <c r="AX602" i="35" s="1"/>
  <c r="AL602" i="35"/>
  <c r="AY602" i="35" s="1"/>
  <c r="AM602" i="35"/>
  <c r="AZ602" i="35" s="1"/>
  <c r="AN602" i="35"/>
  <c r="BA602" i="35" s="1"/>
  <c r="AG602" i="35"/>
  <c r="AT602" i="35" s="1"/>
  <c r="AO602" i="35"/>
  <c r="BB602" i="35" s="1"/>
  <c r="AH602" i="35"/>
  <c r="AU602" i="35" s="1"/>
  <c r="AP602" i="35"/>
  <c r="BC602" i="35" s="1"/>
  <c r="AI602" i="35"/>
  <c r="AV602" i="35" s="1"/>
  <c r="AK594" i="35"/>
  <c r="AX594" i="35" s="1"/>
  <c r="AM594" i="35"/>
  <c r="AZ594" i="35" s="1"/>
  <c r="AN594" i="35"/>
  <c r="BA594" i="35" s="1"/>
  <c r="AG594" i="35"/>
  <c r="AT594" i="35" s="1"/>
  <c r="AO594" i="35"/>
  <c r="BB594" i="35" s="1"/>
  <c r="AH594" i="35"/>
  <c r="AU594" i="35" s="1"/>
  <c r="AP594" i="35"/>
  <c r="BC594" i="35" s="1"/>
  <c r="AI594" i="35"/>
  <c r="AV594" i="35" s="1"/>
  <c r="AJ594" i="35"/>
  <c r="AW594" i="35" s="1"/>
  <c r="AL594" i="35"/>
  <c r="AY594" i="35" s="1"/>
  <c r="AK586" i="35"/>
  <c r="AX586" i="35" s="1"/>
  <c r="AM586" i="35"/>
  <c r="AZ586" i="35" s="1"/>
  <c r="AN586" i="35"/>
  <c r="BA586" i="35" s="1"/>
  <c r="AG586" i="35"/>
  <c r="AT586" i="35" s="1"/>
  <c r="AO586" i="35"/>
  <c r="BB586" i="35" s="1"/>
  <c r="AH586" i="35"/>
  <c r="AU586" i="35" s="1"/>
  <c r="AP586" i="35"/>
  <c r="BC586" i="35" s="1"/>
  <c r="AI586" i="35"/>
  <c r="AV586" i="35" s="1"/>
  <c r="AJ586" i="35"/>
  <c r="AW586" i="35" s="1"/>
  <c r="AL586" i="35"/>
  <c r="AY586" i="35" s="1"/>
  <c r="AK578" i="35"/>
  <c r="AX578" i="35" s="1"/>
  <c r="AM578" i="35"/>
  <c r="AZ578" i="35" s="1"/>
  <c r="AN578" i="35"/>
  <c r="BA578" i="35" s="1"/>
  <c r="AG578" i="35"/>
  <c r="AT578" i="35" s="1"/>
  <c r="AO578" i="35"/>
  <c r="BB578" i="35" s="1"/>
  <c r="AH578" i="35"/>
  <c r="AU578" i="35" s="1"/>
  <c r="AP578" i="35"/>
  <c r="BC578" i="35" s="1"/>
  <c r="AI578" i="35"/>
  <c r="AV578" i="35" s="1"/>
  <c r="AJ578" i="35"/>
  <c r="AW578" i="35" s="1"/>
  <c r="AL578" i="35"/>
  <c r="AY578" i="35" s="1"/>
  <c r="AK570" i="35"/>
  <c r="AX570" i="35" s="1"/>
  <c r="AM570" i="35"/>
  <c r="AZ570" i="35" s="1"/>
  <c r="AN570" i="35"/>
  <c r="BA570" i="35" s="1"/>
  <c r="AG570" i="35"/>
  <c r="AT570" i="35" s="1"/>
  <c r="AO570" i="35"/>
  <c r="BB570" i="35" s="1"/>
  <c r="AH570" i="35"/>
  <c r="AU570" i="35" s="1"/>
  <c r="AP570" i="35"/>
  <c r="BC570" i="35" s="1"/>
  <c r="AI570" i="35"/>
  <c r="AV570" i="35" s="1"/>
  <c r="AJ570" i="35"/>
  <c r="AW570" i="35" s="1"/>
  <c r="AL570" i="35"/>
  <c r="AY570" i="35" s="1"/>
  <c r="AK562" i="35"/>
  <c r="AX562" i="35" s="1"/>
  <c r="AM562" i="35"/>
  <c r="AZ562" i="35" s="1"/>
  <c r="AN562" i="35"/>
  <c r="BA562" i="35" s="1"/>
  <c r="AG562" i="35"/>
  <c r="AT562" i="35" s="1"/>
  <c r="AO562" i="35"/>
  <c r="BB562" i="35" s="1"/>
  <c r="AH562" i="35"/>
  <c r="AU562" i="35" s="1"/>
  <c r="AP562" i="35"/>
  <c r="BC562" i="35" s="1"/>
  <c r="AI562" i="35"/>
  <c r="AV562" i="35" s="1"/>
  <c r="AJ562" i="35"/>
  <c r="AW562" i="35" s="1"/>
  <c r="AL562" i="35"/>
  <c r="AY562" i="35" s="1"/>
  <c r="AK554" i="35"/>
  <c r="AX554" i="35" s="1"/>
  <c r="AM554" i="35"/>
  <c r="AZ554" i="35" s="1"/>
  <c r="AN554" i="35"/>
  <c r="BA554" i="35" s="1"/>
  <c r="AG554" i="35"/>
  <c r="AT554" i="35" s="1"/>
  <c r="AO554" i="35"/>
  <c r="BB554" i="35" s="1"/>
  <c r="AH554" i="35"/>
  <c r="AU554" i="35" s="1"/>
  <c r="AP554" i="35"/>
  <c r="BC554" i="35" s="1"/>
  <c r="AI554" i="35"/>
  <c r="AV554" i="35" s="1"/>
  <c r="AJ554" i="35"/>
  <c r="AW554" i="35" s="1"/>
  <c r="AL554" i="35"/>
  <c r="AY554" i="35" s="1"/>
  <c r="AK546" i="35"/>
  <c r="AX546" i="35" s="1"/>
  <c r="AM546" i="35"/>
  <c r="AZ546" i="35" s="1"/>
  <c r="AN546" i="35"/>
  <c r="BA546" i="35" s="1"/>
  <c r="AG546" i="35"/>
  <c r="AT546" i="35" s="1"/>
  <c r="AO546" i="35"/>
  <c r="BB546" i="35" s="1"/>
  <c r="AH546" i="35"/>
  <c r="AU546" i="35" s="1"/>
  <c r="AP546" i="35"/>
  <c r="BC546" i="35" s="1"/>
  <c r="AI546" i="35"/>
  <c r="AV546" i="35" s="1"/>
  <c r="AJ546" i="35"/>
  <c r="AW546" i="35" s="1"/>
  <c r="AL546" i="35"/>
  <c r="AY546" i="35" s="1"/>
  <c r="AK538" i="35"/>
  <c r="AX538" i="35" s="1"/>
  <c r="AM538" i="35"/>
  <c r="AZ538" i="35" s="1"/>
  <c r="AN538" i="35"/>
  <c r="BA538" i="35" s="1"/>
  <c r="AG538" i="35"/>
  <c r="AT538" i="35" s="1"/>
  <c r="AO538" i="35"/>
  <c r="BB538" i="35" s="1"/>
  <c r="AH538" i="35"/>
  <c r="AU538" i="35" s="1"/>
  <c r="AP538" i="35"/>
  <c r="BC538" i="35" s="1"/>
  <c r="AI538" i="35"/>
  <c r="AV538" i="35" s="1"/>
  <c r="AJ538" i="35"/>
  <c r="AW538" i="35" s="1"/>
  <c r="AL538" i="35"/>
  <c r="AY538" i="35" s="1"/>
  <c r="AK530" i="35"/>
  <c r="AX530" i="35" s="1"/>
  <c r="AM530" i="35"/>
  <c r="AZ530" i="35" s="1"/>
  <c r="AN530" i="35"/>
  <c r="BA530" i="35" s="1"/>
  <c r="AG530" i="35"/>
  <c r="AT530" i="35" s="1"/>
  <c r="AO530" i="35"/>
  <c r="BB530" i="35" s="1"/>
  <c r="AH530" i="35"/>
  <c r="AU530" i="35" s="1"/>
  <c r="AP530" i="35"/>
  <c r="BC530" i="35" s="1"/>
  <c r="AI530" i="35"/>
  <c r="AV530" i="35" s="1"/>
  <c r="AJ530" i="35"/>
  <c r="AW530" i="35" s="1"/>
  <c r="AL530" i="35"/>
  <c r="AY530" i="35" s="1"/>
  <c r="AK522" i="35"/>
  <c r="AX522" i="35" s="1"/>
  <c r="AM522" i="35"/>
  <c r="AZ522" i="35" s="1"/>
  <c r="AN522" i="35"/>
  <c r="BA522" i="35" s="1"/>
  <c r="AG522" i="35"/>
  <c r="AT522" i="35" s="1"/>
  <c r="AO522" i="35"/>
  <c r="BB522" i="35" s="1"/>
  <c r="AH522" i="35"/>
  <c r="AU522" i="35" s="1"/>
  <c r="AP522" i="35"/>
  <c r="BC522" i="35" s="1"/>
  <c r="AI522" i="35"/>
  <c r="AV522" i="35" s="1"/>
  <c r="AJ522" i="35"/>
  <c r="AW522" i="35" s="1"/>
  <c r="AL522" i="35"/>
  <c r="AY522" i="35" s="1"/>
  <c r="AK514" i="35"/>
  <c r="AX514" i="35" s="1"/>
  <c r="AM514" i="35"/>
  <c r="AZ514" i="35" s="1"/>
  <c r="AN514" i="35"/>
  <c r="BA514" i="35" s="1"/>
  <c r="AG514" i="35"/>
  <c r="AT514" i="35" s="1"/>
  <c r="AO514" i="35"/>
  <c r="BB514" i="35" s="1"/>
  <c r="AH514" i="35"/>
  <c r="AU514" i="35" s="1"/>
  <c r="AP514" i="35"/>
  <c r="BC514" i="35" s="1"/>
  <c r="AI514" i="35"/>
  <c r="AV514" i="35" s="1"/>
  <c r="AJ514" i="35"/>
  <c r="AW514" i="35" s="1"/>
  <c r="AL514" i="35"/>
  <c r="AY514" i="35" s="1"/>
  <c r="AK506" i="35"/>
  <c r="AX506" i="35" s="1"/>
  <c r="AM506" i="35"/>
  <c r="AZ506" i="35" s="1"/>
  <c r="AN506" i="35"/>
  <c r="BA506" i="35" s="1"/>
  <c r="AG506" i="35"/>
  <c r="AT506" i="35" s="1"/>
  <c r="AO506" i="35"/>
  <c r="BB506" i="35" s="1"/>
  <c r="AH506" i="35"/>
  <c r="AU506" i="35" s="1"/>
  <c r="AP506" i="35"/>
  <c r="BC506" i="35" s="1"/>
  <c r="AI506" i="35"/>
  <c r="AV506" i="35" s="1"/>
  <c r="AJ506" i="35"/>
  <c r="AW506" i="35" s="1"/>
  <c r="AL506" i="35"/>
  <c r="AY506" i="35" s="1"/>
  <c r="AK498" i="35"/>
  <c r="AX498" i="35" s="1"/>
  <c r="AM498" i="35"/>
  <c r="AZ498" i="35" s="1"/>
  <c r="AN498" i="35"/>
  <c r="BA498" i="35" s="1"/>
  <c r="AG498" i="35"/>
  <c r="AT498" i="35" s="1"/>
  <c r="AO498" i="35"/>
  <c r="BB498" i="35" s="1"/>
  <c r="AH498" i="35"/>
  <c r="AU498" i="35" s="1"/>
  <c r="AP498" i="35"/>
  <c r="BC498" i="35" s="1"/>
  <c r="AI498" i="35"/>
  <c r="AV498" i="35" s="1"/>
  <c r="AJ498" i="35"/>
  <c r="AW498" i="35" s="1"/>
  <c r="AL498" i="35"/>
  <c r="AY498" i="35" s="1"/>
  <c r="AK490" i="35"/>
  <c r="AX490" i="35" s="1"/>
  <c r="AL490" i="35"/>
  <c r="AY490" i="35" s="1"/>
  <c r="AM490" i="35"/>
  <c r="AZ490" i="35" s="1"/>
  <c r="AN490" i="35"/>
  <c r="BA490" i="35" s="1"/>
  <c r="AG490" i="35"/>
  <c r="AT490" i="35" s="1"/>
  <c r="AO490" i="35"/>
  <c r="BB490" i="35" s="1"/>
  <c r="AH490" i="35"/>
  <c r="AU490" i="35" s="1"/>
  <c r="AP490" i="35"/>
  <c r="BC490" i="35" s="1"/>
  <c r="AI490" i="35"/>
  <c r="AV490" i="35" s="1"/>
  <c r="AJ490" i="35"/>
  <c r="AW490" i="35" s="1"/>
  <c r="AK482" i="35"/>
  <c r="AX482" i="35" s="1"/>
  <c r="AL482" i="35"/>
  <c r="AY482" i="35" s="1"/>
  <c r="AM482" i="35"/>
  <c r="AZ482" i="35" s="1"/>
  <c r="AN482" i="35"/>
  <c r="BA482" i="35" s="1"/>
  <c r="AG482" i="35"/>
  <c r="AT482" i="35" s="1"/>
  <c r="AO482" i="35"/>
  <c r="BB482" i="35" s="1"/>
  <c r="AH482" i="35"/>
  <c r="AU482" i="35" s="1"/>
  <c r="AP482" i="35"/>
  <c r="BC482" i="35" s="1"/>
  <c r="AI482" i="35"/>
  <c r="AV482" i="35" s="1"/>
  <c r="AJ482" i="35"/>
  <c r="AW482" i="35" s="1"/>
  <c r="AK474" i="35"/>
  <c r="AX474" i="35" s="1"/>
  <c r="AL474" i="35"/>
  <c r="AY474" i="35" s="1"/>
  <c r="AM474" i="35"/>
  <c r="AZ474" i="35" s="1"/>
  <c r="AN474" i="35"/>
  <c r="BA474" i="35" s="1"/>
  <c r="AG474" i="35"/>
  <c r="AT474" i="35" s="1"/>
  <c r="AO474" i="35"/>
  <c r="BB474" i="35" s="1"/>
  <c r="AH474" i="35"/>
  <c r="AU474" i="35" s="1"/>
  <c r="AP474" i="35"/>
  <c r="BC474" i="35" s="1"/>
  <c r="AI474" i="35"/>
  <c r="AV474" i="35" s="1"/>
  <c r="AJ474" i="35"/>
  <c r="AW474" i="35" s="1"/>
  <c r="AK466" i="35"/>
  <c r="AX466" i="35" s="1"/>
  <c r="AL466" i="35"/>
  <c r="AY466" i="35" s="1"/>
  <c r="AM466" i="35"/>
  <c r="AZ466" i="35" s="1"/>
  <c r="AN466" i="35"/>
  <c r="BA466" i="35" s="1"/>
  <c r="AG466" i="35"/>
  <c r="AT466" i="35" s="1"/>
  <c r="AO466" i="35"/>
  <c r="BB466" i="35" s="1"/>
  <c r="AH466" i="35"/>
  <c r="AU466" i="35" s="1"/>
  <c r="AP466" i="35"/>
  <c r="BC466" i="35" s="1"/>
  <c r="AI466" i="35"/>
  <c r="AV466" i="35" s="1"/>
  <c r="AJ466" i="35"/>
  <c r="AW466" i="35" s="1"/>
  <c r="AK458" i="35"/>
  <c r="AX458" i="35" s="1"/>
  <c r="AL458" i="35"/>
  <c r="AY458" i="35" s="1"/>
  <c r="AM458" i="35"/>
  <c r="AZ458" i="35" s="1"/>
  <c r="AN458" i="35"/>
  <c r="BA458" i="35" s="1"/>
  <c r="AG458" i="35"/>
  <c r="AT458" i="35" s="1"/>
  <c r="AO458" i="35"/>
  <c r="BB458" i="35" s="1"/>
  <c r="AH458" i="35"/>
  <c r="AU458" i="35" s="1"/>
  <c r="AP458" i="35"/>
  <c r="BC458" i="35" s="1"/>
  <c r="AI458" i="35"/>
  <c r="AV458" i="35" s="1"/>
  <c r="AJ458" i="35"/>
  <c r="AW458" i="35" s="1"/>
  <c r="AK450" i="35"/>
  <c r="AX450" i="35" s="1"/>
  <c r="AL450" i="35"/>
  <c r="AY450" i="35" s="1"/>
  <c r="AM450" i="35"/>
  <c r="AZ450" i="35" s="1"/>
  <c r="AN450" i="35"/>
  <c r="BA450" i="35" s="1"/>
  <c r="AG450" i="35"/>
  <c r="AT450" i="35" s="1"/>
  <c r="AO450" i="35"/>
  <c r="BB450" i="35" s="1"/>
  <c r="AH450" i="35"/>
  <c r="AU450" i="35" s="1"/>
  <c r="AP450" i="35"/>
  <c r="BC450" i="35" s="1"/>
  <c r="AI450" i="35"/>
  <c r="AV450" i="35" s="1"/>
  <c r="AJ450" i="35"/>
  <c r="AW450" i="35" s="1"/>
  <c r="AK442" i="35"/>
  <c r="AX442" i="35" s="1"/>
  <c r="AL442" i="35"/>
  <c r="AY442" i="35" s="1"/>
  <c r="AM442" i="35"/>
  <c r="AZ442" i="35" s="1"/>
  <c r="AN442" i="35"/>
  <c r="BA442" i="35" s="1"/>
  <c r="AG442" i="35"/>
  <c r="AT442" i="35" s="1"/>
  <c r="AO442" i="35"/>
  <c r="BB442" i="35" s="1"/>
  <c r="AH442" i="35"/>
  <c r="AU442" i="35" s="1"/>
  <c r="AP442" i="35"/>
  <c r="BC442" i="35" s="1"/>
  <c r="AI442" i="35"/>
  <c r="AV442" i="35" s="1"/>
  <c r="AJ442" i="35"/>
  <c r="AW442" i="35" s="1"/>
  <c r="AK434" i="35"/>
  <c r="AX434" i="35" s="1"/>
  <c r="AL434" i="35"/>
  <c r="AY434" i="35" s="1"/>
  <c r="AM434" i="35"/>
  <c r="AZ434" i="35" s="1"/>
  <c r="AN434" i="35"/>
  <c r="BA434" i="35" s="1"/>
  <c r="AG434" i="35"/>
  <c r="AT434" i="35" s="1"/>
  <c r="AO434" i="35"/>
  <c r="BB434" i="35" s="1"/>
  <c r="AH434" i="35"/>
  <c r="AU434" i="35" s="1"/>
  <c r="AP434" i="35"/>
  <c r="BC434" i="35" s="1"/>
  <c r="AI434" i="35"/>
  <c r="AV434" i="35" s="1"/>
  <c r="AJ434" i="35"/>
  <c r="AW434" i="35" s="1"/>
  <c r="AK426" i="35"/>
  <c r="AX426" i="35" s="1"/>
  <c r="AL426" i="35"/>
  <c r="AY426" i="35" s="1"/>
  <c r="AM426" i="35"/>
  <c r="AZ426" i="35" s="1"/>
  <c r="AN426" i="35"/>
  <c r="BA426" i="35" s="1"/>
  <c r="AG426" i="35"/>
  <c r="AT426" i="35" s="1"/>
  <c r="AO426" i="35"/>
  <c r="BB426" i="35" s="1"/>
  <c r="AH426" i="35"/>
  <c r="AU426" i="35" s="1"/>
  <c r="AP426" i="35"/>
  <c r="BC426" i="35" s="1"/>
  <c r="AI426" i="35"/>
  <c r="AV426" i="35" s="1"/>
  <c r="AJ426" i="35"/>
  <c r="AW426" i="35" s="1"/>
  <c r="AK418" i="35"/>
  <c r="AX418" i="35" s="1"/>
  <c r="AL418" i="35"/>
  <c r="AY418" i="35" s="1"/>
  <c r="AM418" i="35"/>
  <c r="AZ418" i="35" s="1"/>
  <c r="AN418" i="35"/>
  <c r="BA418" i="35" s="1"/>
  <c r="AG418" i="35"/>
  <c r="AT418" i="35" s="1"/>
  <c r="AO418" i="35"/>
  <c r="BB418" i="35" s="1"/>
  <c r="AH418" i="35"/>
  <c r="AU418" i="35" s="1"/>
  <c r="AP418" i="35"/>
  <c r="BC418" i="35" s="1"/>
  <c r="AI418" i="35"/>
  <c r="AV418" i="35" s="1"/>
  <c r="AJ418" i="35"/>
  <c r="AW418" i="35" s="1"/>
  <c r="AK410" i="35"/>
  <c r="AX410" i="35" s="1"/>
  <c r="AL410" i="35"/>
  <c r="AY410" i="35" s="1"/>
  <c r="AM410" i="35"/>
  <c r="AZ410" i="35" s="1"/>
  <c r="AN410" i="35"/>
  <c r="BA410" i="35" s="1"/>
  <c r="AG410" i="35"/>
  <c r="AT410" i="35" s="1"/>
  <c r="AO410" i="35"/>
  <c r="BB410" i="35" s="1"/>
  <c r="AH410" i="35"/>
  <c r="AU410" i="35" s="1"/>
  <c r="AP410" i="35"/>
  <c r="BC410" i="35" s="1"/>
  <c r="AI410" i="35"/>
  <c r="AV410" i="35" s="1"/>
  <c r="AJ410" i="35"/>
  <c r="AW410" i="35" s="1"/>
  <c r="AK402" i="35"/>
  <c r="AX402" i="35" s="1"/>
  <c r="AL402" i="35"/>
  <c r="AY402" i="35" s="1"/>
  <c r="AM402" i="35"/>
  <c r="AZ402" i="35" s="1"/>
  <c r="AN402" i="35"/>
  <c r="BA402" i="35" s="1"/>
  <c r="AG402" i="35"/>
  <c r="AT402" i="35" s="1"/>
  <c r="AO402" i="35"/>
  <c r="BB402" i="35" s="1"/>
  <c r="AH402" i="35"/>
  <c r="AU402" i="35" s="1"/>
  <c r="AP402" i="35"/>
  <c r="BC402" i="35" s="1"/>
  <c r="AI402" i="35"/>
  <c r="AV402" i="35" s="1"/>
  <c r="AJ402" i="35"/>
  <c r="AW402" i="35" s="1"/>
  <c r="AK394" i="35"/>
  <c r="AX394" i="35" s="1"/>
  <c r="AL394" i="35"/>
  <c r="AY394" i="35" s="1"/>
  <c r="AM394" i="35"/>
  <c r="AZ394" i="35" s="1"/>
  <c r="AN394" i="35"/>
  <c r="BA394" i="35" s="1"/>
  <c r="AG394" i="35"/>
  <c r="AT394" i="35" s="1"/>
  <c r="AO394" i="35"/>
  <c r="BB394" i="35" s="1"/>
  <c r="AH394" i="35"/>
  <c r="AU394" i="35" s="1"/>
  <c r="AP394" i="35"/>
  <c r="BC394" i="35" s="1"/>
  <c r="AI394" i="35"/>
  <c r="AV394" i="35" s="1"/>
  <c r="AJ394" i="35"/>
  <c r="AW394" i="35" s="1"/>
  <c r="AK386" i="35"/>
  <c r="AX386" i="35" s="1"/>
  <c r="AL386" i="35"/>
  <c r="AY386" i="35" s="1"/>
  <c r="AM386" i="35"/>
  <c r="AZ386" i="35" s="1"/>
  <c r="AN386" i="35"/>
  <c r="BA386" i="35" s="1"/>
  <c r="AG386" i="35"/>
  <c r="AT386" i="35" s="1"/>
  <c r="AO386" i="35"/>
  <c r="BB386" i="35" s="1"/>
  <c r="AH386" i="35"/>
  <c r="AU386" i="35" s="1"/>
  <c r="AP386" i="35"/>
  <c r="BC386" i="35" s="1"/>
  <c r="AI386" i="35"/>
  <c r="AV386" i="35" s="1"/>
  <c r="AJ386" i="35"/>
  <c r="AW386" i="35" s="1"/>
  <c r="AK378" i="35"/>
  <c r="AX378" i="35" s="1"/>
  <c r="AL378" i="35"/>
  <c r="AY378" i="35" s="1"/>
  <c r="AM378" i="35"/>
  <c r="AZ378" i="35" s="1"/>
  <c r="AN378" i="35"/>
  <c r="BA378" i="35" s="1"/>
  <c r="AG378" i="35"/>
  <c r="AT378" i="35" s="1"/>
  <c r="AO378" i="35"/>
  <c r="BB378" i="35" s="1"/>
  <c r="AH378" i="35"/>
  <c r="AU378" i="35" s="1"/>
  <c r="AP378" i="35"/>
  <c r="BC378" i="35" s="1"/>
  <c r="AI378" i="35"/>
  <c r="AV378" i="35" s="1"/>
  <c r="AJ378" i="35"/>
  <c r="AW378" i="35" s="1"/>
  <c r="AK370" i="35"/>
  <c r="AX370" i="35" s="1"/>
  <c r="AL370" i="35"/>
  <c r="AY370" i="35" s="1"/>
  <c r="AM370" i="35"/>
  <c r="AZ370" i="35" s="1"/>
  <c r="AN370" i="35"/>
  <c r="BA370" i="35" s="1"/>
  <c r="AG370" i="35"/>
  <c r="AT370" i="35" s="1"/>
  <c r="AO370" i="35"/>
  <c r="BB370" i="35" s="1"/>
  <c r="AH370" i="35"/>
  <c r="AU370" i="35" s="1"/>
  <c r="AP370" i="35"/>
  <c r="BC370" i="35" s="1"/>
  <c r="AI370" i="35"/>
  <c r="AV370" i="35" s="1"/>
  <c r="AJ370" i="35"/>
  <c r="AW370" i="35" s="1"/>
  <c r="AK362" i="35"/>
  <c r="AX362" i="35" s="1"/>
  <c r="AL362" i="35"/>
  <c r="AY362" i="35" s="1"/>
  <c r="AM362" i="35"/>
  <c r="AZ362" i="35" s="1"/>
  <c r="AN362" i="35"/>
  <c r="BA362" i="35" s="1"/>
  <c r="AG362" i="35"/>
  <c r="AT362" i="35" s="1"/>
  <c r="AO362" i="35"/>
  <c r="BB362" i="35" s="1"/>
  <c r="AH362" i="35"/>
  <c r="AU362" i="35" s="1"/>
  <c r="AP362" i="35"/>
  <c r="BC362" i="35" s="1"/>
  <c r="AI362" i="35"/>
  <c r="AV362" i="35" s="1"/>
  <c r="AJ362" i="35"/>
  <c r="AW362" i="35" s="1"/>
  <c r="AN354" i="35"/>
  <c r="BA354" i="35" s="1"/>
  <c r="AG354" i="35"/>
  <c r="AT354" i="35" s="1"/>
  <c r="AO354" i="35"/>
  <c r="BB354" i="35" s="1"/>
  <c r="AH354" i="35"/>
  <c r="AU354" i="35" s="1"/>
  <c r="AP354" i="35"/>
  <c r="BC354" i="35" s="1"/>
  <c r="AI354" i="35"/>
  <c r="AV354" i="35" s="1"/>
  <c r="AJ354" i="35"/>
  <c r="AW354" i="35" s="1"/>
  <c r="AK354" i="35"/>
  <c r="AX354" i="35" s="1"/>
  <c r="AL354" i="35"/>
  <c r="AY354" i="35" s="1"/>
  <c r="AM354" i="35"/>
  <c r="AZ354" i="35" s="1"/>
  <c r="AN346" i="35"/>
  <c r="BA346" i="35" s="1"/>
  <c r="AG346" i="35"/>
  <c r="AT346" i="35" s="1"/>
  <c r="AO346" i="35"/>
  <c r="BB346" i="35" s="1"/>
  <c r="AH346" i="35"/>
  <c r="AU346" i="35" s="1"/>
  <c r="AP346" i="35"/>
  <c r="BC346" i="35" s="1"/>
  <c r="AI346" i="35"/>
  <c r="AV346" i="35" s="1"/>
  <c r="AJ346" i="35"/>
  <c r="AW346" i="35" s="1"/>
  <c r="AK346" i="35"/>
  <c r="AX346" i="35" s="1"/>
  <c r="AL346" i="35"/>
  <c r="AY346" i="35" s="1"/>
  <c r="AM346" i="35"/>
  <c r="AZ346" i="35" s="1"/>
  <c r="AN338" i="35"/>
  <c r="BA338" i="35" s="1"/>
  <c r="AG338" i="35"/>
  <c r="AT338" i="35" s="1"/>
  <c r="AO338" i="35"/>
  <c r="BB338" i="35" s="1"/>
  <c r="AH338" i="35"/>
  <c r="AU338" i="35" s="1"/>
  <c r="AP338" i="35"/>
  <c r="BC338" i="35" s="1"/>
  <c r="AI338" i="35"/>
  <c r="AV338" i="35" s="1"/>
  <c r="AJ338" i="35"/>
  <c r="AW338" i="35" s="1"/>
  <c r="AK338" i="35"/>
  <c r="AX338" i="35" s="1"/>
  <c r="AL338" i="35"/>
  <c r="AY338" i="35" s="1"/>
  <c r="AM338" i="35"/>
  <c r="AZ338" i="35" s="1"/>
  <c r="AN330" i="35"/>
  <c r="BA330" i="35" s="1"/>
  <c r="AG330" i="35"/>
  <c r="AT330" i="35" s="1"/>
  <c r="AO330" i="35"/>
  <c r="BB330" i="35" s="1"/>
  <c r="AH330" i="35"/>
  <c r="AU330" i="35" s="1"/>
  <c r="AP330" i="35"/>
  <c r="BC330" i="35" s="1"/>
  <c r="AI330" i="35"/>
  <c r="AV330" i="35" s="1"/>
  <c r="AJ330" i="35"/>
  <c r="AW330" i="35" s="1"/>
  <c r="AK330" i="35"/>
  <c r="AX330" i="35" s="1"/>
  <c r="AL330" i="35"/>
  <c r="AY330" i="35" s="1"/>
  <c r="AM330" i="35"/>
  <c r="AZ330" i="35" s="1"/>
  <c r="AN322" i="35"/>
  <c r="BA322" i="35" s="1"/>
  <c r="AG322" i="35"/>
  <c r="AT322" i="35" s="1"/>
  <c r="AO322" i="35"/>
  <c r="BB322" i="35" s="1"/>
  <c r="AH322" i="35"/>
  <c r="AU322" i="35" s="1"/>
  <c r="AP322" i="35"/>
  <c r="BC322" i="35" s="1"/>
  <c r="AI322" i="35"/>
  <c r="AV322" i="35" s="1"/>
  <c r="AJ322" i="35"/>
  <c r="AW322" i="35" s="1"/>
  <c r="AK322" i="35"/>
  <c r="AX322" i="35" s="1"/>
  <c r="AL322" i="35"/>
  <c r="AY322" i="35" s="1"/>
  <c r="AM322" i="35"/>
  <c r="AZ322" i="35" s="1"/>
  <c r="AN314" i="35"/>
  <c r="BA314" i="35" s="1"/>
  <c r="AG314" i="35"/>
  <c r="AT314" i="35" s="1"/>
  <c r="AO314" i="35"/>
  <c r="BB314" i="35" s="1"/>
  <c r="AH314" i="35"/>
  <c r="AU314" i="35" s="1"/>
  <c r="AP314" i="35"/>
  <c r="BC314" i="35" s="1"/>
  <c r="AI314" i="35"/>
  <c r="AV314" i="35" s="1"/>
  <c r="AJ314" i="35"/>
  <c r="AW314" i="35" s="1"/>
  <c r="AK314" i="35"/>
  <c r="AX314" i="35" s="1"/>
  <c r="AL314" i="35"/>
  <c r="AY314" i="35" s="1"/>
  <c r="AM314" i="35"/>
  <c r="AZ314" i="35" s="1"/>
  <c r="AN306" i="35"/>
  <c r="BA306" i="35" s="1"/>
  <c r="AG306" i="35"/>
  <c r="AT306" i="35" s="1"/>
  <c r="AO306" i="35"/>
  <c r="BB306" i="35" s="1"/>
  <c r="AH306" i="35"/>
  <c r="AU306" i="35" s="1"/>
  <c r="AP306" i="35"/>
  <c r="BC306" i="35" s="1"/>
  <c r="AI306" i="35"/>
  <c r="AV306" i="35" s="1"/>
  <c r="AJ306" i="35"/>
  <c r="AW306" i="35" s="1"/>
  <c r="AK306" i="35"/>
  <c r="AX306" i="35" s="1"/>
  <c r="AL306" i="35"/>
  <c r="AY306" i="35" s="1"/>
  <c r="AM306" i="35"/>
  <c r="AZ306" i="35" s="1"/>
  <c r="AN298" i="35"/>
  <c r="BA298" i="35" s="1"/>
  <c r="AG298" i="35"/>
  <c r="AT298" i="35" s="1"/>
  <c r="AO298" i="35"/>
  <c r="BB298" i="35" s="1"/>
  <c r="AH298" i="35"/>
  <c r="AU298" i="35" s="1"/>
  <c r="AP298" i="35"/>
  <c r="BC298" i="35" s="1"/>
  <c r="AI298" i="35"/>
  <c r="AV298" i="35" s="1"/>
  <c r="AJ298" i="35"/>
  <c r="AW298" i="35" s="1"/>
  <c r="AK298" i="35"/>
  <c r="AX298" i="35" s="1"/>
  <c r="AL298" i="35"/>
  <c r="AY298" i="35" s="1"/>
  <c r="AM298" i="35"/>
  <c r="AZ298" i="35" s="1"/>
  <c r="AN290" i="35"/>
  <c r="BA290" i="35" s="1"/>
  <c r="AG290" i="35"/>
  <c r="AT290" i="35" s="1"/>
  <c r="AO290" i="35"/>
  <c r="BB290" i="35" s="1"/>
  <c r="AH290" i="35"/>
  <c r="AU290" i="35" s="1"/>
  <c r="AP290" i="35"/>
  <c r="BC290" i="35" s="1"/>
  <c r="AI290" i="35"/>
  <c r="AV290" i="35" s="1"/>
  <c r="AJ290" i="35"/>
  <c r="AW290" i="35" s="1"/>
  <c r="AK290" i="35"/>
  <c r="AX290" i="35" s="1"/>
  <c r="AL290" i="35"/>
  <c r="AY290" i="35" s="1"/>
  <c r="AM290" i="35"/>
  <c r="AZ290" i="35" s="1"/>
  <c r="AN282" i="35"/>
  <c r="BA282" i="35" s="1"/>
  <c r="AG282" i="35"/>
  <c r="AT282" i="35" s="1"/>
  <c r="AO282" i="35"/>
  <c r="BB282" i="35" s="1"/>
  <c r="AH282" i="35"/>
  <c r="AU282" i="35" s="1"/>
  <c r="AP282" i="35"/>
  <c r="BC282" i="35" s="1"/>
  <c r="AI282" i="35"/>
  <c r="AV282" i="35" s="1"/>
  <c r="AJ282" i="35"/>
  <c r="AW282" i="35" s="1"/>
  <c r="AK282" i="35"/>
  <c r="AX282" i="35" s="1"/>
  <c r="AL282" i="35"/>
  <c r="AY282" i="35" s="1"/>
  <c r="AM282" i="35"/>
  <c r="AZ282" i="35" s="1"/>
  <c r="AN274" i="35"/>
  <c r="BA274" i="35" s="1"/>
  <c r="AG274" i="35"/>
  <c r="AT274" i="35" s="1"/>
  <c r="AO274" i="35"/>
  <c r="BB274" i="35" s="1"/>
  <c r="AH274" i="35"/>
  <c r="AU274" i="35" s="1"/>
  <c r="AP274" i="35"/>
  <c r="BC274" i="35" s="1"/>
  <c r="AI274" i="35"/>
  <c r="AV274" i="35" s="1"/>
  <c r="AJ274" i="35"/>
  <c r="AW274" i="35" s="1"/>
  <c r="AK274" i="35"/>
  <c r="AX274" i="35" s="1"/>
  <c r="AL274" i="35"/>
  <c r="AY274" i="35" s="1"/>
  <c r="AM274" i="35"/>
  <c r="AZ274" i="35" s="1"/>
  <c r="AN266" i="35"/>
  <c r="BA266" i="35" s="1"/>
  <c r="AG266" i="35"/>
  <c r="AT266" i="35" s="1"/>
  <c r="AO266" i="35"/>
  <c r="BB266" i="35" s="1"/>
  <c r="AH266" i="35"/>
  <c r="AU266" i="35" s="1"/>
  <c r="AP266" i="35"/>
  <c r="BC266" i="35" s="1"/>
  <c r="AI266" i="35"/>
  <c r="AV266" i="35" s="1"/>
  <c r="AJ266" i="35"/>
  <c r="AW266" i="35" s="1"/>
  <c r="AK266" i="35"/>
  <c r="AX266" i="35" s="1"/>
  <c r="AL266" i="35"/>
  <c r="AY266" i="35" s="1"/>
  <c r="AM266" i="35"/>
  <c r="AZ266" i="35" s="1"/>
  <c r="AN258" i="35"/>
  <c r="BA258" i="35" s="1"/>
  <c r="AG258" i="35"/>
  <c r="AT258" i="35" s="1"/>
  <c r="AO258" i="35"/>
  <c r="BB258" i="35" s="1"/>
  <c r="AH258" i="35"/>
  <c r="AU258" i="35" s="1"/>
  <c r="AP258" i="35"/>
  <c r="BC258" i="35" s="1"/>
  <c r="AI258" i="35"/>
  <c r="AV258" i="35" s="1"/>
  <c r="AJ258" i="35"/>
  <c r="AW258" i="35" s="1"/>
  <c r="AK258" i="35"/>
  <c r="AX258" i="35" s="1"/>
  <c r="AL258" i="35"/>
  <c r="AY258" i="35" s="1"/>
  <c r="AM258" i="35"/>
  <c r="AZ258" i="35" s="1"/>
  <c r="AN250" i="35"/>
  <c r="BA250" i="35" s="1"/>
  <c r="AG250" i="35"/>
  <c r="AT250" i="35" s="1"/>
  <c r="AO250" i="35"/>
  <c r="BB250" i="35" s="1"/>
  <c r="AH250" i="35"/>
  <c r="AU250" i="35" s="1"/>
  <c r="AP250" i="35"/>
  <c r="BC250" i="35" s="1"/>
  <c r="AI250" i="35"/>
  <c r="AV250" i="35" s="1"/>
  <c r="AJ250" i="35"/>
  <c r="AW250" i="35" s="1"/>
  <c r="AK250" i="35"/>
  <c r="AX250" i="35" s="1"/>
  <c r="AL250" i="35"/>
  <c r="AY250" i="35" s="1"/>
  <c r="AM250" i="35"/>
  <c r="AZ250" i="35" s="1"/>
  <c r="AN242" i="35"/>
  <c r="BA242" i="35" s="1"/>
  <c r="AG242" i="35"/>
  <c r="AT242" i="35" s="1"/>
  <c r="AO242" i="35"/>
  <c r="BB242" i="35" s="1"/>
  <c r="AH242" i="35"/>
  <c r="AU242" i="35" s="1"/>
  <c r="AP242" i="35"/>
  <c r="BC242" i="35" s="1"/>
  <c r="AI242" i="35"/>
  <c r="AV242" i="35" s="1"/>
  <c r="AJ242" i="35"/>
  <c r="AW242" i="35" s="1"/>
  <c r="AK242" i="35"/>
  <c r="AX242" i="35" s="1"/>
  <c r="AL242" i="35"/>
  <c r="AY242" i="35" s="1"/>
  <c r="AM242" i="35"/>
  <c r="AZ242" i="35" s="1"/>
  <c r="AN234" i="35"/>
  <c r="BA234" i="35" s="1"/>
  <c r="AG234" i="35"/>
  <c r="AT234" i="35" s="1"/>
  <c r="AO234" i="35"/>
  <c r="BB234" i="35" s="1"/>
  <c r="AH234" i="35"/>
  <c r="AU234" i="35" s="1"/>
  <c r="AP234" i="35"/>
  <c r="BC234" i="35" s="1"/>
  <c r="AI234" i="35"/>
  <c r="AV234" i="35" s="1"/>
  <c r="AJ234" i="35"/>
  <c r="AW234" i="35" s="1"/>
  <c r="AK234" i="35"/>
  <c r="AX234" i="35" s="1"/>
  <c r="AL234" i="35"/>
  <c r="AY234" i="35" s="1"/>
  <c r="AM234" i="35"/>
  <c r="AZ234" i="35" s="1"/>
  <c r="AN226" i="35"/>
  <c r="BA226" i="35" s="1"/>
  <c r="AG226" i="35"/>
  <c r="AT226" i="35" s="1"/>
  <c r="AO226" i="35"/>
  <c r="BB226" i="35" s="1"/>
  <c r="AH226" i="35"/>
  <c r="AU226" i="35" s="1"/>
  <c r="AP226" i="35"/>
  <c r="BC226" i="35" s="1"/>
  <c r="AI226" i="35"/>
  <c r="AV226" i="35" s="1"/>
  <c r="AJ226" i="35"/>
  <c r="AW226" i="35" s="1"/>
  <c r="AK226" i="35"/>
  <c r="AX226" i="35" s="1"/>
  <c r="AL226" i="35"/>
  <c r="AY226" i="35" s="1"/>
  <c r="AM226" i="35"/>
  <c r="AZ226" i="35" s="1"/>
  <c r="AN218" i="35"/>
  <c r="BA218" i="35" s="1"/>
  <c r="AG218" i="35"/>
  <c r="AT218" i="35" s="1"/>
  <c r="AO218" i="35"/>
  <c r="BB218" i="35" s="1"/>
  <c r="AH218" i="35"/>
  <c r="AU218" i="35" s="1"/>
  <c r="AP218" i="35"/>
  <c r="BC218" i="35" s="1"/>
  <c r="AI218" i="35"/>
  <c r="AV218" i="35" s="1"/>
  <c r="AJ218" i="35"/>
  <c r="AW218" i="35" s="1"/>
  <c r="AK218" i="35"/>
  <c r="AX218" i="35" s="1"/>
  <c r="AL218" i="35"/>
  <c r="AY218" i="35" s="1"/>
  <c r="AM218" i="35"/>
  <c r="AZ218" i="35" s="1"/>
  <c r="AN210" i="35"/>
  <c r="BA210" i="35" s="1"/>
  <c r="AG210" i="35"/>
  <c r="AT210" i="35" s="1"/>
  <c r="AO210" i="35"/>
  <c r="BB210" i="35" s="1"/>
  <c r="AH210" i="35"/>
  <c r="AU210" i="35" s="1"/>
  <c r="AP210" i="35"/>
  <c r="BC210" i="35" s="1"/>
  <c r="AI210" i="35"/>
  <c r="AV210" i="35" s="1"/>
  <c r="AJ210" i="35"/>
  <c r="AW210" i="35" s="1"/>
  <c r="AK210" i="35"/>
  <c r="AX210" i="35" s="1"/>
  <c r="AL210" i="35"/>
  <c r="AY210" i="35" s="1"/>
  <c r="AM210" i="35"/>
  <c r="AZ210" i="35" s="1"/>
  <c r="AN202" i="35"/>
  <c r="BA202" i="35" s="1"/>
  <c r="AG202" i="35"/>
  <c r="AT202" i="35" s="1"/>
  <c r="AO202" i="35"/>
  <c r="BB202" i="35" s="1"/>
  <c r="AH202" i="35"/>
  <c r="AU202" i="35" s="1"/>
  <c r="AP202" i="35"/>
  <c r="BC202" i="35" s="1"/>
  <c r="AI202" i="35"/>
  <c r="AV202" i="35" s="1"/>
  <c r="AJ202" i="35"/>
  <c r="AW202" i="35" s="1"/>
  <c r="AK202" i="35"/>
  <c r="AX202" i="35" s="1"/>
  <c r="AL202" i="35"/>
  <c r="AY202" i="35" s="1"/>
  <c r="AM202" i="35"/>
  <c r="AZ202" i="35" s="1"/>
  <c r="AN194" i="35"/>
  <c r="BA194" i="35" s="1"/>
  <c r="AG194" i="35"/>
  <c r="AT194" i="35" s="1"/>
  <c r="AO194" i="35"/>
  <c r="BB194" i="35" s="1"/>
  <c r="AH194" i="35"/>
  <c r="AU194" i="35" s="1"/>
  <c r="AP194" i="35"/>
  <c r="BC194" i="35" s="1"/>
  <c r="AI194" i="35"/>
  <c r="AV194" i="35" s="1"/>
  <c r="AJ194" i="35"/>
  <c r="AW194" i="35" s="1"/>
  <c r="AK194" i="35"/>
  <c r="AX194" i="35" s="1"/>
  <c r="AL194" i="35"/>
  <c r="AY194" i="35" s="1"/>
  <c r="AM194" i="35"/>
  <c r="AZ194" i="35" s="1"/>
  <c r="AN186" i="35"/>
  <c r="BA186" i="35" s="1"/>
  <c r="AG186" i="35"/>
  <c r="AT186" i="35" s="1"/>
  <c r="AO186" i="35"/>
  <c r="BB186" i="35" s="1"/>
  <c r="AH186" i="35"/>
  <c r="AU186" i="35" s="1"/>
  <c r="AP186" i="35"/>
  <c r="BC186" i="35" s="1"/>
  <c r="AI186" i="35"/>
  <c r="AV186" i="35" s="1"/>
  <c r="AJ186" i="35"/>
  <c r="AW186" i="35" s="1"/>
  <c r="AK186" i="35"/>
  <c r="AX186" i="35" s="1"/>
  <c r="AL186" i="35"/>
  <c r="AY186" i="35" s="1"/>
  <c r="AM186" i="35"/>
  <c r="AZ186" i="35" s="1"/>
  <c r="AN178" i="35"/>
  <c r="BA178" i="35" s="1"/>
  <c r="AG178" i="35"/>
  <c r="AT178" i="35" s="1"/>
  <c r="AO178" i="35"/>
  <c r="BB178" i="35" s="1"/>
  <c r="AH178" i="35"/>
  <c r="AU178" i="35" s="1"/>
  <c r="AP178" i="35"/>
  <c r="BC178" i="35" s="1"/>
  <c r="AI178" i="35"/>
  <c r="AV178" i="35" s="1"/>
  <c r="AJ178" i="35"/>
  <c r="AW178" i="35" s="1"/>
  <c r="AK178" i="35"/>
  <c r="AX178" i="35" s="1"/>
  <c r="AL178" i="35"/>
  <c r="AY178" i="35" s="1"/>
  <c r="AM178" i="35"/>
  <c r="AZ178" i="35" s="1"/>
  <c r="AN170" i="35"/>
  <c r="BA170" i="35" s="1"/>
  <c r="AG170" i="35"/>
  <c r="AT170" i="35" s="1"/>
  <c r="AO170" i="35"/>
  <c r="BB170" i="35" s="1"/>
  <c r="AH170" i="35"/>
  <c r="AU170" i="35" s="1"/>
  <c r="AP170" i="35"/>
  <c r="BC170" i="35" s="1"/>
  <c r="AI170" i="35"/>
  <c r="AV170" i="35" s="1"/>
  <c r="AJ170" i="35"/>
  <c r="AW170" i="35" s="1"/>
  <c r="AK170" i="35"/>
  <c r="AX170" i="35" s="1"/>
  <c r="AL170" i="35"/>
  <c r="AY170" i="35" s="1"/>
  <c r="AM170" i="35"/>
  <c r="AZ170" i="35" s="1"/>
  <c r="AN162" i="35"/>
  <c r="BA162" i="35" s="1"/>
  <c r="AG162" i="35"/>
  <c r="AT162" i="35" s="1"/>
  <c r="AO162" i="35"/>
  <c r="BB162" i="35" s="1"/>
  <c r="AH162" i="35"/>
  <c r="AU162" i="35" s="1"/>
  <c r="AP162" i="35"/>
  <c r="BC162" i="35" s="1"/>
  <c r="AI162" i="35"/>
  <c r="AV162" i="35" s="1"/>
  <c r="AJ162" i="35"/>
  <c r="AW162" i="35" s="1"/>
  <c r="AK162" i="35"/>
  <c r="AX162" i="35" s="1"/>
  <c r="AL162" i="35"/>
  <c r="AY162" i="35" s="1"/>
  <c r="AM162" i="35"/>
  <c r="AZ162" i="35" s="1"/>
  <c r="AN154" i="35"/>
  <c r="BA154" i="35" s="1"/>
  <c r="AG154" i="35"/>
  <c r="AT154" i="35" s="1"/>
  <c r="AO154" i="35"/>
  <c r="BB154" i="35" s="1"/>
  <c r="AH154" i="35"/>
  <c r="AU154" i="35" s="1"/>
  <c r="AP154" i="35"/>
  <c r="BC154" i="35" s="1"/>
  <c r="AI154" i="35"/>
  <c r="AV154" i="35" s="1"/>
  <c r="AJ154" i="35"/>
  <c r="AW154" i="35" s="1"/>
  <c r="AK154" i="35"/>
  <c r="AX154" i="35" s="1"/>
  <c r="AL154" i="35"/>
  <c r="AY154" i="35" s="1"/>
  <c r="AM154" i="35"/>
  <c r="AZ154" i="35" s="1"/>
  <c r="AN146" i="35"/>
  <c r="BA146" i="35" s="1"/>
  <c r="AG146" i="35"/>
  <c r="AT146" i="35" s="1"/>
  <c r="AO146" i="35"/>
  <c r="BB146" i="35" s="1"/>
  <c r="AH146" i="35"/>
  <c r="AU146" i="35" s="1"/>
  <c r="AP146" i="35"/>
  <c r="BC146" i="35" s="1"/>
  <c r="AI146" i="35"/>
  <c r="AV146" i="35" s="1"/>
  <c r="AJ146" i="35"/>
  <c r="AW146" i="35" s="1"/>
  <c r="AK146" i="35"/>
  <c r="AX146" i="35" s="1"/>
  <c r="AL146" i="35"/>
  <c r="AY146" i="35" s="1"/>
  <c r="AM146" i="35"/>
  <c r="AZ146" i="35" s="1"/>
  <c r="AN138" i="35"/>
  <c r="BA138" i="35" s="1"/>
  <c r="AG138" i="35"/>
  <c r="AT138" i="35" s="1"/>
  <c r="AO138" i="35"/>
  <c r="BB138" i="35" s="1"/>
  <c r="AH138" i="35"/>
  <c r="AU138" i="35" s="1"/>
  <c r="AP138" i="35"/>
  <c r="BC138" i="35" s="1"/>
  <c r="AI138" i="35"/>
  <c r="AV138" i="35" s="1"/>
  <c r="AJ138" i="35"/>
  <c r="AW138" i="35" s="1"/>
  <c r="AK138" i="35"/>
  <c r="AX138" i="35" s="1"/>
  <c r="AL138" i="35"/>
  <c r="AY138" i="35" s="1"/>
  <c r="AM138" i="35"/>
  <c r="AZ138" i="35" s="1"/>
  <c r="AN130" i="35"/>
  <c r="BA130" i="35" s="1"/>
  <c r="AG130" i="35"/>
  <c r="AT130" i="35" s="1"/>
  <c r="AO130" i="35"/>
  <c r="BB130" i="35" s="1"/>
  <c r="AH130" i="35"/>
  <c r="AU130" i="35" s="1"/>
  <c r="AP130" i="35"/>
  <c r="BC130" i="35" s="1"/>
  <c r="AI130" i="35"/>
  <c r="AV130" i="35" s="1"/>
  <c r="AJ130" i="35"/>
  <c r="AW130" i="35" s="1"/>
  <c r="AK130" i="35"/>
  <c r="AX130" i="35" s="1"/>
  <c r="AL130" i="35"/>
  <c r="AY130" i="35" s="1"/>
  <c r="AM130" i="35"/>
  <c r="AZ130" i="35" s="1"/>
  <c r="AI122" i="35"/>
  <c r="AV122" i="35" s="1"/>
  <c r="AJ122" i="35"/>
  <c r="AW122" i="35" s="1"/>
  <c r="AK122" i="35"/>
  <c r="AX122" i="35" s="1"/>
  <c r="AM122" i="35"/>
  <c r="AZ122" i="35" s="1"/>
  <c r="AG122" i="35"/>
  <c r="AT122" i="35" s="1"/>
  <c r="AO122" i="35"/>
  <c r="BB122" i="35" s="1"/>
  <c r="AH122" i="35"/>
  <c r="AU122" i="35" s="1"/>
  <c r="AL122" i="35"/>
  <c r="AY122" i="35" s="1"/>
  <c r="AN122" i="35"/>
  <c r="BA122" i="35" s="1"/>
  <c r="AP122" i="35"/>
  <c r="BC122" i="35" s="1"/>
  <c r="AI114" i="35"/>
  <c r="AV114" i="35" s="1"/>
  <c r="AJ114" i="35"/>
  <c r="AW114" i="35" s="1"/>
  <c r="AK114" i="35"/>
  <c r="AX114" i="35" s="1"/>
  <c r="AL114" i="35"/>
  <c r="AY114" i="35" s="1"/>
  <c r="AM114" i="35"/>
  <c r="AZ114" i="35" s="1"/>
  <c r="AN114" i="35"/>
  <c r="BA114" i="35" s="1"/>
  <c r="AG114" i="35"/>
  <c r="AT114" i="35" s="1"/>
  <c r="AO114" i="35"/>
  <c r="BB114" i="35" s="1"/>
  <c r="AH114" i="35"/>
  <c r="AU114" i="35" s="1"/>
  <c r="AP114" i="35"/>
  <c r="BC114" i="35" s="1"/>
  <c r="AI106" i="35"/>
  <c r="AV106" i="35" s="1"/>
  <c r="AJ106" i="35"/>
  <c r="AW106" i="35" s="1"/>
  <c r="AK106" i="35"/>
  <c r="AX106" i="35" s="1"/>
  <c r="AL106" i="35"/>
  <c r="AY106" i="35" s="1"/>
  <c r="AM106" i="35"/>
  <c r="AZ106" i="35" s="1"/>
  <c r="AN106" i="35"/>
  <c r="BA106" i="35" s="1"/>
  <c r="AG106" i="35"/>
  <c r="AT106" i="35" s="1"/>
  <c r="AO106" i="35"/>
  <c r="BB106" i="35" s="1"/>
  <c r="AH106" i="35"/>
  <c r="AU106" i="35" s="1"/>
  <c r="AP106" i="35"/>
  <c r="BC106" i="35" s="1"/>
  <c r="AI98" i="35"/>
  <c r="AV98" i="35" s="1"/>
  <c r="AJ98" i="35"/>
  <c r="AW98" i="35" s="1"/>
  <c r="AK98" i="35"/>
  <c r="AX98" i="35" s="1"/>
  <c r="AL98" i="35"/>
  <c r="AY98" i="35" s="1"/>
  <c r="AM98" i="35"/>
  <c r="AZ98" i="35" s="1"/>
  <c r="AN98" i="35"/>
  <c r="BA98" i="35" s="1"/>
  <c r="AG98" i="35"/>
  <c r="AT98" i="35" s="1"/>
  <c r="AO98" i="35"/>
  <c r="BB98" i="35" s="1"/>
  <c r="AH98" i="35"/>
  <c r="AU98" i="35" s="1"/>
  <c r="AP98" i="35"/>
  <c r="BC98" i="35" s="1"/>
  <c r="AI90" i="35"/>
  <c r="AV90" i="35" s="1"/>
  <c r="AJ90" i="35"/>
  <c r="AW90" i="35" s="1"/>
  <c r="AK90" i="35"/>
  <c r="AX90" i="35" s="1"/>
  <c r="AL90" i="35"/>
  <c r="AY90" i="35" s="1"/>
  <c r="AM90" i="35"/>
  <c r="AZ90" i="35" s="1"/>
  <c r="AN90" i="35"/>
  <c r="BA90" i="35" s="1"/>
  <c r="AG90" i="35"/>
  <c r="AT90" i="35" s="1"/>
  <c r="AO90" i="35"/>
  <c r="BB90" i="35" s="1"/>
  <c r="AH90" i="35"/>
  <c r="AU90" i="35" s="1"/>
  <c r="AP90" i="35"/>
  <c r="BC90" i="35" s="1"/>
  <c r="AI82" i="35"/>
  <c r="AV82" i="35" s="1"/>
  <c r="AJ82" i="35"/>
  <c r="AW82" i="35" s="1"/>
  <c r="AK82" i="35"/>
  <c r="AX82" i="35" s="1"/>
  <c r="AL82" i="35"/>
  <c r="AY82" i="35" s="1"/>
  <c r="AM82" i="35"/>
  <c r="AZ82" i="35" s="1"/>
  <c r="AN82" i="35"/>
  <c r="BA82" i="35" s="1"/>
  <c r="AG82" i="35"/>
  <c r="AT82" i="35" s="1"/>
  <c r="AO82" i="35"/>
  <c r="BB82" i="35" s="1"/>
  <c r="AH82" i="35"/>
  <c r="AU82" i="35" s="1"/>
  <c r="AP82" i="35"/>
  <c r="BC82" i="35" s="1"/>
  <c r="AN1577" i="35"/>
  <c r="BA1577" i="35" s="1"/>
  <c r="AG1577" i="35"/>
  <c r="AT1577" i="35" s="1"/>
  <c r="AO1577" i="35"/>
  <c r="BB1577" i="35" s="1"/>
  <c r="AH1577" i="35"/>
  <c r="AU1577" i="35" s="1"/>
  <c r="AP1577" i="35"/>
  <c r="BC1577" i="35" s="1"/>
  <c r="AI1577" i="35"/>
  <c r="AV1577" i="35" s="1"/>
  <c r="AJ1577" i="35"/>
  <c r="AW1577" i="35" s="1"/>
  <c r="AK1577" i="35"/>
  <c r="AX1577" i="35" s="1"/>
  <c r="AL1577" i="35"/>
  <c r="AY1577" i="35" s="1"/>
  <c r="AM1577" i="35"/>
  <c r="AZ1577" i="35" s="1"/>
  <c r="AN1569" i="35"/>
  <c r="BA1569" i="35" s="1"/>
  <c r="AG1569" i="35"/>
  <c r="AT1569" i="35" s="1"/>
  <c r="AO1569" i="35"/>
  <c r="BB1569" i="35" s="1"/>
  <c r="AH1569" i="35"/>
  <c r="AU1569" i="35" s="1"/>
  <c r="AP1569" i="35"/>
  <c r="BC1569" i="35" s="1"/>
  <c r="AI1569" i="35"/>
  <c r="AV1569" i="35" s="1"/>
  <c r="AJ1569" i="35"/>
  <c r="AW1569" i="35" s="1"/>
  <c r="AK1569" i="35"/>
  <c r="AX1569" i="35" s="1"/>
  <c r="AL1569" i="35"/>
  <c r="AY1569" i="35" s="1"/>
  <c r="AM1569" i="35"/>
  <c r="AZ1569" i="35" s="1"/>
  <c r="AN1561" i="35"/>
  <c r="BA1561" i="35" s="1"/>
  <c r="AG1561" i="35"/>
  <c r="AT1561" i="35" s="1"/>
  <c r="AO1561" i="35"/>
  <c r="BB1561" i="35" s="1"/>
  <c r="AH1561" i="35"/>
  <c r="AU1561" i="35" s="1"/>
  <c r="AP1561" i="35"/>
  <c r="BC1561" i="35" s="1"/>
  <c r="AI1561" i="35"/>
  <c r="AV1561" i="35" s="1"/>
  <c r="AJ1561" i="35"/>
  <c r="AW1561" i="35" s="1"/>
  <c r="AK1561" i="35"/>
  <c r="AX1561" i="35" s="1"/>
  <c r="AL1561" i="35"/>
  <c r="AY1561" i="35" s="1"/>
  <c r="AM1561" i="35"/>
  <c r="AZ1561" i="35" s="1"/>
  <c r="AN1553" i="35"/>
  <c r="BA1553" i="35" s="1"/>
  <c r="AG1553" i="35"/>
  <c r="AT1553" i="35" s="1"/>
  <c r="AO1553" i="35"/>
  <c r="BB1553" i="35" s="1"/>
  <c r="AH1553" i="35"/>
  <c r="AU1553" i="35" s="1"/>
  <c r="AP1553" i="35"/>
  <c r="BC1553" i="35" s="1"/>
  <c r="AI1553" i="35"/>
  <c r="AV1553" i="35" s="1"/>
  <c r="AJ1553" i="35"/>
  <c r="AW1553" i="35" s="1"/>
  <c r="AK1553" i="35"/>
  <c r="AX1553" i="35" s="1"/>
  <c r="AL1553" i="35"/>
  <c r="AY1553" i="35" s="1"/>
  <c r="AM1553" i="35"/>
  <c r="AZ1553" i="35" s="1"/>
  <c r="AN1545" i="35"/>
  <c r="BA1545" i="35" s="1"/>
  <c r="AG1545" i="35"/>
  <c r="AT1545" i="35" s="1"/>
  <c r="AO1545" i="35"/>
  <c r="BB1545" i="35" s="1"/>
  <c r="AH1545" i="35"/>
  <c r="AU1545" i="35" s="1"/>
  <c r="AP1545" i="35"/>
  <c r="BC1545" i="35" s="1"/>
  <c r="AI1545" i="35"/>
  <c r="AV1545" i="35" s="1"/>
  <c r="AJ1545" i="35"/>
  <c r="AW1545" i="35" s="1"/>
  <c r="AK1545" i="35"/>
  <c r="AX1545" i="35" s="1"/>
  <c r="AL1545" i="35"/>
  <c r="AY1545" i="35" s="1"/>
  <c r="AM1545" i="35"/>
  <c r="AZ1545" i="35" s="1"/>
  <c r="AN1537" i="35"/>
  <c r="BA1537" i="35" s="1"/>
  <c r="AG1537" i="35"/>
  <c r="AT1537" i="35" s="1"/>
  <c r="AO1537" i="35"/>
  <c r="BB1537" i="35" s="1"/>
  <c r="AH1537" i="35"/>
  <c r="AU1537" i="35" s="1"/>
  <c r="AP1537" i="35"/>
  <c r="BC1537" i="35" s="1"/>
  <c r="AI1537" i="35"/>
  <c r="AV1537" i="35" s="1"/>
  <c r="AJ1537" i="35"/>
  <c r="AW1537" i="35" s="1"/>
  <c r="AK1537" i="35"/>
  <c r="AX1537" i="35" s="1"/>
  <c r="AL1537" i="35"/>
  <c r="AY1537" i="35" s="1"/>
  <c r="AM1537" i="35"/>
  <c r="AZ1537" i="35" s="1"/>
  <c r="AN1529" i="35"/>
  <c r="BA1529" i="35" s="1"/>
  <c r="AG1529" i="35"/>
  <c r="AT1529" i="35" s="1"/>
  <c r="AO1529" i="35"/>
  <c r="BB1529" i="35" s="1"/>
  <c r="AH1529" i="35"/>
  <c r="AU1529" i="35" s="1"/>
  <c r="AP1529" i="35"/>
  <c r="BC1529" i="35" s="1"/>
  <c r="AI1529" i="35"/>
  <c r="AV1529" i="35" s="1"/>
  <c r="AJ1529" i="35"/>
  <c r="AW1529" i="35" s="1"/>
  <c r="AK1529" i="35"/>
  <c r="AX1529" i="35" s="1"/>
  <c r="AL1529" i="35"/>
  <c r="AY1529" i="35" s="1"/>
  <c r="AM1529" i="35"/>
  <c r="AZ1529" i="35" s="1"/>
  <c r="AN1521" i="35"/>
  <c r="BA1521" i="35" s="1"/>
  <c r="AG1521" i="35"/>
  <c r="AT1521" i="35" s="1"/>
  <c r="AO1521" i="35"/>
  <c r="BB1521" i="35" s="1"/>
  <c r="AH1521" i="35"/>
  <c r="AU1521" i="35" s="1"/>
  <c r="AP1521" i="35"/>
  <c r="BC1521" i="35" s="1"/>
  <c r="AI1521" i="35"/>
  <c r="AV1521" i="35" s="1"/>
  <c r="AJ1521" i="35"/>
  <c r="AW1521" i="35" s="1"/>
  <c r="AK1521" i="35"/>
  <c r="AX1521" i="35" s="1"/>
  <c r="AL1521" i="35"/>
  <c r="AY1521" i="35" s="1"/>
  <c r="AM1521" i="35"/>
  <c r="AZ1521" i="35" s="1"/>
  <c r="AN1513" i="35"/>
  <c r="BA1513" i="35" s="1"/>
  <c r="AG1513" i="35"/>
  <c r="AT1513" i="35" s="1"/>
  <c r="AO1513" i="35"/>
  <c r="BB1513" i="35" s="1"/>
  <c r="AH1513" i="35"/>
  <c r="AU1513" i="35" s="1"/>
  <c r="AP1513" i="35"/>
  <c r="BC1513" i="35" s="1"/>
  <c r="AI1513" i="35"/>
  <c r="AV1513" i="35" s="1"/>
  <c r="AJ1513" i="35"/>
  <c r="AW1513" i="35" s="1"/>
  <c r="AK1513" i="35"/>
  <c r="AX1513" i="35" s="1"/>
  <c r="AL1513" i="35"/>
  <c r="AY1513" i="35" s="1"/>
  <c r="AM1513" i="35"/>
  <c r="AZ1513" i="35" s="1"/>
  <c r="AN1505" i="35"/>
  <c r="BA1505" i="35" s="1"/>
  <c r="AG1505" i="35"/>
  <c r="AT1505" i="35" s="1"/>
  <c r="AO1505" i="35"/>
  <c r="BB1505" i="35" s="1"/>
  <c r="AH1505" i="35"/>
  <c r="AU1505" i="35" s="1"/>
  <c r="AP1505" i="35"/>
  <c r="BC1505" i="35" s="1"/>
  <c r="AI1505" i="35"/>
  <c r="AV1505" i="35" s="1"/>
  <c r="AJ1505" i="35"/>
  <c r="AW1505" i="35" s="1"/>
  <c r="AK1505" i="35"/>
  <c r="AX1505" i="35" s="1"/>
  <c r="AL1505" i="35"/>
  <c r="AY1505" i="35" s="1"/>
  <c r="AM1505" i="35"/>
  <c r="AZ1505" i="35" s="1"/>
  <c r="AN1497" i="35"/>
  <c r="BA1497" i="35" s="1"/>
  <c r="AG1497" i="35"/>
  <c r="AT1497" i="35" s="1"/>
  <c r="AO1497" i="35"/>
  <c r="BB1497" i="35" s="1"/>
  <c r="AH1497" i="35"/>
  <c r="AU1497" i="35" s="1"/>
  <c r="AP1497" i="35"/>
  <c r="BC1497" i="35" s="1"/>
  <c r="AI1497" i="35"/>
  <c r="AV1497" i="35" s="1"/>
  <c r="AJ1497" i="35"/>
  <c r="AW1497" i="35" s="1"/>
  <c r="AK1497" i="35"/>
  <c r="AX1497" i="35" s="1"/>
  <c r="AL1497" i="35"/>
  <c r="AY1497" i="35" s="1"/>
  <c r="AM1497" i="35"/>
  <c r="AZ1497" i="35" s="1"/>
  <c r="AN1489" i="35"/>
  <c r="BA1489" i="35" s="1"/>
  <c r="AG1489" i="35"/>
  <c r="AT1489" i="35" s="1"/>
  <c r="AO1489" i="35"/>
  <c r="BB1489" i="35" s="1"/>
  <c r="AH1489" i="35"/>
  <c r="AU1489" i="35" s="1"/>
  <c r="AP1489" i="35"/>
  <c r="BC1489" i="35" s="1"/>
  <c r="AI1489" i="35"/>
  <c r="AV1489" i="35" s="1"/>
  <c r="AJ1489" i="35"/>
  <c r="AW1489" i="35" s="1"/>
  <c r="AK1489" i="35"/>
  <c r="AX1489" i="35" s="1"/>
  <c r="AL1489" i="35"/>
  <c r="AY1489" i="35" s="1"/>
  <c r="AM1489" i="35"/>
  <c r="AZ1489" i="35" s="1"/>
  <c r="AN1481" i="35"/>
  <c r="BA1481" i="35" s="1"/>
  <c r="AG1481" i="35"/>
  <c r="AT1481" i="35" s="1"/>
  <c r="AO1481" i="35"/>
  <c r="BB1481" i="35" s="1"/>
  <c r="AH1481" i="35"/>
  <c r="AU1481" i="35" s="1"/>
  <c r="AP1481" i="35"/>
  <c r="BC1481" i="35" s="1"/>
  <c r="AI1481" i="35"/>
  <c r="AV1481" i="35" s="1"/>
  <c r="AJ1481" i="35"/>
  <c r="AW1481" i="35" s="1"/>
  <c r="AK1481" i="35"/>
  <c r="AX1481" i="35" s="1"/>
  <c r="AL1481" i="35"/>
  <c r="AY1481" i="35" s="1"/>
  <c r="AM1481" i="35"/>
  <c r="AZ1481" i="35" s="1"/>
  <c r="AN1473" i="35"/>
  <c r="BA1473" i="35" s="1"/>
  <c r="AG1473" i="35"/>
  <c r="AT1473" i="35" s="1"/>
  <c r="AO1473" i="35"/>
  <c r="BB1473" i="35" s="1"/>
  <c r="AH1473" i="35"/>
  <c r="AU1473" i="35" s="1"/>
  <c r="AP1473" i="35"/>
  <c r="BC1473" i="35" s="1"/>
  <c r="AI1473" i="35"/>
  <c r="AV1473" i="35" s="1"/>
  <c r="AJ1473" i="35"/>
  <c r="AW1473" i="35" s="1"/>
  <c r="AK1473" i="35"/>
  <c r="AX1473" i="35" s="1"/>
  <c r="AL1473" i="35"/>
  <c r="AY1473" i="35" s="1"/>
  <c r="AN1465" i="35"/>
  <c r="BA1465" i="35" s="1"/>
  <c r="AG1465" i="35"/>
  <c r="AT1465" i="35" s="1"/>
  <c r="AO1465" i="35"/>
  <c r="BB1465" i="35" s="1"/>
  <c r="AH1465" i="35"/>
  <c r="AU1465" i="35" s="1"/>
  <c r="AP1465" i="35"/>
  <c r="BC1465" i="35" s="1"/>
  <c r="AI1465" i="35"/>
  <c r="AV1465" i="35" s="1"/>
  <c r="AJ1465" i="35"/>
  <c r="AW1465" i="35" s="1"/>
  <c r="AK1465" i="35"/>
  <c r="AX1465" i="35" s="1"/>
  <c r="AL1465" i="35"/>
  <c r="AY1465" i="35" s="1"/>
  <c r="AM1465" i="35"/>
  <c r="AZ1465" i="35" s="1"/>
  <c r="AN1457" i="35"/>
  <c r="BA1457" i="35" s="1"/>
  <c r="AG1457" i="35"/>
  <c r="AT1457" i="35" s="1"/>
  <c r="AO1457" i="35"/>
  <c r="BB1457" i="35" s="1"/>
  <c r="AH1457" i="35"/>
  <c r="AU1457" i="35" s="1"/>
  <c r="AP1457" i="35"/>
  <c r="BC1457" i="35" s="1"/>
  <c r="AI1457" i="35"/>
  <c r="AV1457" i="35" s="1"/>
  <c r="AJ1457" i="35"/>
  <c r="AW1457" i="35" s="1"/>
  <c r="AK1457" i="35"/>
  <c r="AX1457" i="35" s="1"/>
  <c r="AL1457" i="35"/>
  <c r="AY1457" i="35" s="1"/>
  <c r="AM1457" i="35"/>
  <c r="AZ1457" i="35" s="1"/>
  <c r="AN1449" i="35"/>
  <c r="BA1449" i="35" s="1"/>
  <c r="AG1449" i="35"/>
  <c r="AT1449" i="35" s="1"/>
  <c r="AO1449" i="35"/>
  <c r="BB1449" i="35" s="1"/>
  <c r="AH1449" i="35"/>
  <c r="AU1449" i="35" s="1"/>
  <c r="AP1449" i="35"/>
  <c r="BC1449" i="35" s="1"/>
  <c r="AI1449" i="35"/>
  <c r="AV1449" i="35" s="1"/>
  <c r="AJ1449" i="35"/>
  <c r="AW1449" i="35" s="1"/>
  <c r="AK1449" i="35"/>
  <c r="AX1449" i="35" s="1"/>
  <c r="AL1449" i="35"/>
  <c r="AY1449" i="35" s="1"/>
  <c r="AM1449" i="35"/>
  <c r="AZ1449" i="35" s="1"/>
  <c r="AN1441" i="35"/>
  <c r="BA1441" i="35" s="1"/>
  <c r="AG1441" i="35"/>
  <c r="AT1441" i="35" s="1"/>
  <c r="AO1441" i="35"/>
  <c r="BB1441" i="35" s="1"/>
  <c r="AH1441" i="35"/>
  <c r="AU1441" i="35" s="1"/>
  <c r="AP1441" i="35"/>
  <c r="BC1441" i="35" s="1"/>
  <c r="AI1441" i="35"/>
  <c r="AV1441" i="35" s="1"/>
  <c r="AJ1441" i="35"/>
  <c r="AW1441" i="35" s="1"/>
  <c r="AK1441" i="35"/>
  <c r="AX1441" i="35" s="1"/>
  <c r="AL1441" i="35"/>
  <c r="AY1441" i="35" s="1"/>
  <c r="AM1441" i="35"/>
  <c r="AZ1441" i="35" s="1"/>
  <c r="AN1433" i="35"/>
  <c r="BA1433" i="35" s="1"/>
  <c r="AG1433" i="35"/>
  <c r="AT1433" i="35" s="1"/>
  <c r="AO1433" i="35"/>
  <c r="BB1433" i="35" s="1"/>
  <c r="AH1433" i="35"/>
  <c r="AU1433" i="35" s="1"/>
  <c r="AP1433" i="35"/>
  <c r="BC1433" i="35" s="1"/>
  <c r="AI1433" i="35"/>
  <c r="AV1433" i="35" s="1"/>
  <c r="AJ1433" i="35"/>
  <c r="AW1433" i="35" s="1"/>
  <c r="AK1433" i="35"/>
  <c r="AX1433" i="35" s="1"/>
  <c r="AL1433" i="35"/>
  <c r="AY1433" i="35" s="1"/>
  <c r="AM1433" i="35"/>
  <c r="AZ1433" i="35" s="1"/>
  <c r="AN1425" i="35"/>
  <c r="BA1425" i="35" s="1"/>
  <c r="AG1425" i="35"/>
  <c r="AT1425" i="35" s="1"/>
  <c r="AO1425" i="35"/>
  <c r="BB1425" i="35" s="1"/>
  <c r="AH1425" i="35"/>
  <c r="AU1425" i="35" s="1"/>
  <c r="AP1425" i="35"/>
  <c r="BC1425" i="35" s="1"/>
  <c r="AI1425" i="35"/>
  <c r="AV1425" i="35" s="1"/>
  <c r="AJ1425" i="35"/>
  <c r="AW1425" i="35" s="1"/>
  <c r="AK1425" i="35"/>
  <c r="AX1425" i="35" s="1"/>
  <c r="AL1425" i="35"/>
  <c r="AY1425" i="35" s="1"/>
  <c r="AM1425" i="35"/>
  <c r="AZ1425" i="35" s="1"/>
  <c r="AN1417" i="35"/>
  <c r="BA1417" i="35" s="1"/>
  <c r="AG1417" i="35"/>
  <c r="AT1417" i="35" s="1"/>
  <c r="AO1417" i="35"/>
  <c r="BB1417" i="35" s="1"/>
  <c r="AH1417" i="35"/>
  <c r="AU1417" i="35" s="1"/>
  <c r="AP1417" i="35"/>
  <c r="BC1417" i="35" s="1"/>
  <c r="AI1417" i="35"/>
  <c r="AV1417" i="35" s="1"/>
  <c r="AJ1417" i="35"/>
  <c r="AW1417" i="35" s="1"/>
  <c r="AK1417" i="35"/>
  <c r="AX1417" i="35" s="1"/>
  <c r="AL1417" i="35"/>
  <c r="AY1417" i="35" s="1"/>
  <c r="AM1417" i="35"/>
  <c r="AZ1417" i="35" s="1"/>
  <c r="AN1409" i="35"/>
  <c r="BA1409" i="35" s="1"/>
  <c r="AG1409" i="35"/>
  <c r="AT1409" i="35" s="1"/>
  <c r="AO1409" i="35"/>
  <c r="BB1409" i="35" s="1"/>
  <c r="AH1409" i="35"/>
  <c r="AU1409" i="35" s="1"/>
  <c r="AP1409" i="35"/>
  <c r="BC1409" i="35" s="1"/>
  <c r="AI1409" i="35"/>
  <c r="AV1409" i="35" s="1"/>
  <c r="AJ1409" i="35"/>
  <c r="AW1409" i="35" s="1"/>
  <c r="AK1409" i="35"/>
  <c r="AX1409" i="35" s="1"/>
  <c r="AL1409" i="35"/>
  <c r="AY1409" i="35" s="1"/>
  <c r="AM1409" i="35"/>
  <c r="AZ1409" i="35" s="1"/>
  <c r="AN1401" i="35"/>
  <c r="BA1401" i="35" s="1"/>
  <c r="AG1401" i="35"/>
  <c r="AT1401" i="35" s="1"/>
  <c r="AO1401" i="35"/>
  <c r="BB1401" i="35" s="1"/>
  <c r="AH1401" i="35"/>
  <c r="AU1401" i="35" s="1"/>
  <c r="AP1401" i="35"/>
  <c r="BC1401" i="35" s="1"/>
  <c r="AI1401" i="35"/>
  <c r="AV1401" i="35" s="1"/>
  <c r="AJ1401" i="35"/>
  <c r="AW1401" i="35" s="1"/>
  <c r="AK1401" i="35"/>
  <c r="AX1401" i="35" s="1"/>
  <c r="AL1401" i="35"/>
  <c r="AY1401" i="35" s="1"/>
  <c r="AM1401" i="35"/>
  <c r="AZ1401" i="35" s="1"/>
  <c r="AN1393" i="35"/>
  <c r="BA1393" i="35" s="1"/>
  <c r="AG1393" i="35"/>
  <c r="AT1393" i="35" s="1"/>
  <c r="AO1393" i="35"/>
  <c r="BB1393" i="35" s="1"/>
  <c r="AH1393" i="35"/>
  <c r="AU1393" i="35" s="1"/>
  <c r="AP1393" i="35"/>
  <c r="BC1393" i="35" s="1"/>
  <c r="AI1393" i="35"/>
  <c r="AV1393" i="35" s="1"/>
  <c r="AJ1393" i="35"/>
  <c r="AW1393" i="35" s="1"/>
  <c r="AK1393" i="35"/>
  <c r="AX1393" i="35" s="1"/>
  <c r="AL1393" i="35"/>
  <c r="AY1393" i="35" s="1"/>
  <c r="AM1393" i="35"/>
  <c r="AZ1393" i="35" s="1"/>
  <c r="AN1385" i="35"/>
  <c r="BA1385" i="35" s="1"/>
  <c r="AG1385" i="35"/>
  <c r="AT1385" i="35" s="1"/>
  <c r="AO1385" i="35"/>
  <c r="BB1385" i="35" s="1"/>
  <c r="AH1385" i="35"/>
  <c r="AU1385" i="35" s="1"/>
  <c r="AP1385" i="35"/>
  <c r="BC1385" i="35" s="1"/>
  <c r="AI1385" i="35"/>
  <c r="AV1385" i="35" s="1"/>
  <c r="AJ1385" i="35"/>
  <c r="AW1385" i="35" s="1"/>
  <c r="AK1385" i="35"/>
  <c r="AX1385" i="35" s="1"/>
  <c r="AL1385" i="35"/>
  <c r="AY1385" i="35" s="1"/>
  <c r="AM1385" i="35"/>
  <c r="AZ1385" i="35" s="1"/>
  <c r="AN1377" i="35"/>
  <c r="BA1377" i="35" s="1"/>
  <c r="AG1377" i="35"/>
  <c r="AT1377" i="35" s="1"/>
  <c r="AO1377" i="35"/>
  <c r="BB1377" i="35" s="1"/>
  <c r="AH1377" i="35"/>
  <c r="AU1377" i="35" s="1"/>
  <c r="AP1377" i="35"/>
  <c r="BC1377" i="35" s="1"/>
  <c r="AI1377" i="35"/>
  <c r="AV1377" i="35" s="1"/>
  <c r="AJ1377" i="35"/>
  <c r="AW1377" i="35" s="1"/>
  <c r="AK1377" i="35"/>
  <c r="AX1377" i="35" s="1"/>
  <c r="AL1377" i="35"/>
  <c r="AY1377" i="35" s="1"/>
  <c r="AM1377" i="35"/>
  <c r="AZ1377" i="35" s="1"/>
  <c r="AN1369" i="35"/>
  <c r="BA1369" i="35" s="1"/>
  <c r="AG1369" i="35"/>
  <c r="AT1369" i="35" s="1"/>
  <c r="AO1369" i="35"/>
  <c r="BB1369" i="35" s="1"/>
  <c r="AH1369" i="35"/>
  <c r="AU1369" i="35" s="1"/>
  <c r="AP1369" i="35"/>
  <c r="BC1369" i="35" s="1"/>
  <c r="AI1369" i="35"/>
  <c r="AV1369" i="35" s="1"/>
  <c r="AJ1369" i="35"/>
  <c r="AW1369" i="35" s="1"/>
  <c r="AK1369" i="35"/>
  <c r="AX1369" i="35" s="1"/>
  <c r="AL1369" i="35"/>
  <c r="AY1369" i="35" s="1"/>
  <c r="AM1369" i="35"/>
  <c r="AZ1369" i="35" s="1"/>
  <c r="AN1361" i="35"/>
  <c r="BA1361" i="35" s="1"/>
  <c r="AG1361" i="35"/>
  <c r="AT1361" i="35" s="1"/>
  <c r="AO1361" i="35"/>
  <c r="BB1361" i="35" s="1"/>
  <c r="AH1361" i="35"/>
  <c r="AU1361" i="35" s="1"/>
  <c r="AP1361" i="35"/>
  <c r="BC1361" i="35" s="1"/>
  <c r="AI1361" i="35"/>
  <c r="AV1361" i="35" s="1"/>
  <c r="AJ1361" i="35"/>
  <c r="AW1361" i="35" s="1"/>
  <c r="AK1361" i="35"/>
  <c r="AX1361" i="35" s="1"/>
  <c r="AL1361" i="35"/>
  <c r="AY1361" i="35" s="1"/>
  <c r="AM1361" i="35"/>
  <c r="AZ1361" i="35" s="1"/>
  <c r="AN1353" i="35"/>
  <c r="BA1353" i="35" s="1"/>
  <c r="AG1353" i="35"/>
  <c r="AT1353" i="35" s="1"/>
  <c r="AO1353" i="35"/>
  <c r="BB1353" i="35" s="1"/>
  <c r="AH1353" i="35"/>
  <c r="AU1353" i="35" s="1"/>
  <c r="AP1353" i="35"/>
  <c r="BC1353" i="35" s="1"/>
  <c r="AI1353" i="35"/>
  <c r="AV1353" i="35" s="1"/>
  <c r="AJ1353" i="35"/>
  <c r="AW1353" i="35" s="1"/>
  <c r="AK1353" i="35"/>
  <c r="AX1353" i="35" s="1"/>
  <c r="AL1353" i="35"/>
  <c r="AY1353" i="35" s="1"/>
  <c r="AM1353" i="35"/>
  <c r="AZ1353" i="35" s="1"/>
  <c r="AN1345" i="35"/>
  <c r="BA1345" i="35" s="1"/>
  <c r="AG1345" i="35"/>
  <c r="AT1345" i="35" s="1"/>
  <c r="AO1345" i="35"/>
  <c r="BB1345" i="35" s="1"/>
  <c r="AH1345" i="35"/>
  <c r="AU1345" i="35" s="1"/>
  <c r="AP1345" i="35"/>
  <c r="BC1345" i="35" s="1"/>
  <c r="AI1345" i="35"/>
  <c r="AV1345" i="35" s="1"/>
  <c r="AJ1345" i="35"/>
  <c r="AW1345" i="35" s="1"/>
  <c r="AK1345" i="35"/>
  <c r="AX1345" i="35" s="1"/>
  <c r="AL1345" i="35"/>
  <c r="AY1345" i="35" s="1"/>
  <c r="AM1345" i="35"/>
  <c r="AZ1345" i="35" s="1"/>
  <c r="AN1337" i="35"/>
  <c r="BA1337" i="35" s="1"/>
  <c r="AG1337" i="35"/>
  <c r="AT1337" i="35" s="1"/>
  <c r="AO1337" i="35"/>
  <c r="BB1337" i="35" s="1"/>
  <c r="AH1337" i="35"/>
  <c r="AU1337" i="35" s="1"/>
  <c r="AP1337" i="35"/>
  <c r="BC1337" i="35" s="1"/>
  <c r="AI1337" i="35"/>
  <c r="AV1337" i="35" s="1"/>
  <c r="AJ1337" i="35"/>
  <c r="AW1337" i="35" s="1"/>
  <c r="AK1337" i="35"/>
  <c r="AX1337" i="35" s="1"/>
  <c r="AL1337" i="35"/>
  <c r="AY1337" i="35" s="1"/>
  <c r="AM1337" i="35"/>
  <c r="AZ1337" i="35" s="1"/>
  <c r="AN1329" i="35"/>
  <c r="BA1329" i="35" s="1"/>
  <c r="AG1329" i="35"/>
  <c r="AT1329" i="35" s="1"/>
  <c r="AO1329" i="35"/>
  <c r="BB1329" i="35" s="1"/>
  <c r="AH1329" i="35"/>
  <c r="AU1329" i="35" s="1"/>
  <c r="AP1329" i="35"/>
  <c r="BC1329" i="35" s="1"/>
  <c r="AI1329" i="35"/>
  <c r="AV1329" i="35" s="1"/>
  <c r="AJ1329" i="35"/>
  <c r="AW1329" i="35" s="1"/>
  <c r="AK1329" i="35"/>
  <c r="AX1329" i="35" s="1"/>
  <c r="AL1329" i="35"/>
  <c r="AY1329" i="35" s="1"/>
  <c r="AM1329" i="35"/>
  <c r="AZ1329" i="35" s="1"/>
  <c r="AN1321" i="35"/>
  <c r="BA1321" i="35" s="1"/>
  <c r="AG1321" i="35"/>
  <c r="AT1321" i="35" s="1"/>
  <c r="AO1321" i="35"/>
  <c r="BB1321" i="35" s="1"/>
  <c r="AH1321" i="35"/>
  <c r="AU1321" i="35" s="1"/>
  <c r="AP1321" i="35"/>
  <c r="BC1321" i="35" s="1"/>
  <c r="AI1321" i="35"/>
  <c r="AV1321" i="35" s="1"/>
  <c r="AJ1321" i="35"/>
  <c r="AW1321" i="35" s="1"/>
  <c r="AK1321" i="35"/>
  <c r="AX1321" i="35" s="1"/>
  <c r="AL1321" i="35"/>
  <c r="AY1321" i="35" s="1"/>
  <c r="AM1321" i="35"/>
  <c r="AZ1321" i="35" s="1"/>
  <c r="AH1313" i="35"/>
  <c r="AU1313" i="35" s="1"/>
  <c r="AL1313" i="35"/>
  <c r="AY1313" i="35" s="1"/>
  <c r="AN1313" i="35"/>
  <c r="BA1313" i="35" s="1"/>
  <c r="AO1313" i="35"/>
  <c r="BB1313" i="35" s="1"/>
  <c r="AP1313" i="35"/>
  <c r="BC1313" i="35" s="1"/>
  <c r="AG1313" i="35"/>
  <c r="AT1313" i="35" s="1"/>
  <c r="AI1313" i="35"/>
  <c r="AV1313" i="35" s="1"/>
  <c r="AJ1313" i="35"/>
  <c r="AW1313" i="35" s="1"/>
  <c r="AK1313" i="35"/>
  <c r="AX1313" i="35" s="1"/>
  <c r="AM1313" i="35"/>
  <c r="AZ1313" i="35" s="1"/>
  <c r="AH1305" i="35"/>
  <c r="AU1305" i="35" s="1"/>
  <c r="AP1305" i="35"/>
  <c r="BC1305" i="35" s="1"/>
  <c r="AI1305" i="35"/>
  <c r="AV1305" i="35" s="1"/>
  <c r="AJ1305" i="35"/>
  <c r="AW1305" i="35" s="1"/>
  <c r="AL1305" i="35"/>
  <c r="AY1305" i="35" s="1"/>
  <c r="AN1305" i="35"/>
  <c r="BA1305" i="35" s="1"/>
  <c r="AM1305" i="35"/>
  <c r="AZ1305" i="35" s="1"/>
  <c r="AO1305" i="35"/>
  <c r="BB1305" i="35" s="1"/>
  <c r="AG1305" i="35"/>
  <c r="AT1305" i="35" s="1"/>
  <c r="AK1305" i="35"/>
  <c r="AX1305" i="35" s="1"/>
  <c r="AH1297" i="35"/>
  <c r="AU1297" i="35" s="1"/>
  <c r="AP1297" i="35"/>
  <c r="BC1297" i="35" s="1"/>
  <c r="AI1297" i="35"/>
  <c r="AV1297" i="35" s="1"/>
  <c r="AJ1297" i="35"/>
  <c r="AW1297" i="35" s="1"/>
  <c r="AL1297" i="35"/>
  <c r="AY1297" i="35" s="1"/>
  <c r="AM1297" i="35"/>
  <c r="AZ1297" i="35" s="1"/>
  <c r="AN1297" i="35"/>
  <c r="BA1297" i="35" s="1"/>
  <c r="AG1297" i="35"/>
  <c r="AT1297" i="35" s="1"/>
  <c r="AK1297" i="35"/>
  <c r="AX1297" i="35" s="1"/>
  <c r="AO1297" i="35"/>
  <c r="BB1297" i="35" s="1"/>
  <c r="AH1289" i="35"/>
  <c r="AU1289" i="35" s="1"/>
  <c r="AP1289" i="35"/>
  <c r="BC1289" i="35" s="1"/>
  <c r="AI1289" i="35"/>
  <c r="AV1289" i="35" s="1"/>
  <c r="AJ1289" i="35"/>
  <c r="AW1289" i="35" s="1"/>
  <c r="AL1289" i="35"/>
  <c r="AY1289" i="35" s="1"/>
  <c r="AM1289" i="35"/>
  <c r="AZ1289" i="35" s="1"/>
  <c r="AN1289" i="35"/>
  <c r="BA1289" i="35" s="1"/>
  <c r="AG1289" i="35"/>
  <c r="AT1289" i="35" s="1"/>
  <c r="AK1289" i="35"/>
  <c r="AX1289" i="35" s="1"/>
  <c r="AO1289" i="35"/>
  <c r="BB1289" i="35" s="1"/>
  <c r="AH1281" i="35"/>
  <c r="AU1281" i="35" s="1"/>
  <c r="AP1281" i="35"/>
  <c r="BC1281" i="35" s="1"/>
  <c r="AI1281" i="35"/>
  <c r="AV1281" i="35" s="1"/>
  <c r="AJ1281" i="35"/>
  <c r="AW1281" i="35" s="1"/>
  <c r="AL1281" i="35"/>
  <c r="AY1281" i="35" s="1"/>
  <c r="AM1281" i="35"/>
  <c r="AZ1281" i="35" s="1"/>
  <c r="AN1281" i="35"/>
  <c r="BA1281" i="35" s="1"/>
  <c r="AG1281" i="35"/>
  <c r="AT1281" i="35" s="1"/>
  <c r="AK1281" i="35"/>
  <c r="AX1281" i="35" s="1"/>
  <c r="AO1281" i="35"/>
  <c r="BB1281" i="35" s="1"/>
  <c r="AH1273" i="35"/>
  <c r="AU1273" i="35" s="1"/>
  <c r="AP1273" i="35"/>
  <c r="BC1273" i="35" s="1"/>
  <c r="AI1273" i="35"/>
  <c r="AV1273" i="35" s="1"/>
  <c r="AJ1273" i="35"/>
  <c r="AW1273" i="35" s="1"/>
  <c r="AK1273" i="35"/>
  <c r="AX1273" i="35" s="1"/>
  <c r="AL1273" i="35"/>
  <c r="AY1273" i="35" s="1"/>
  <c r="AM1273" i="35"/>
  <c r="AZ1273" i="35" s="1"/>
  <c r="AN1273" i="35"/>
  <c r="BA1273" i="35" s="1"/>
  <c r="AG1273" i="35"/>
  <c r="AT1273" i="35" s="1"/>
  <c r="AO1273" i="35"/>
  <c r="BB1273" i="35" s="1"/>
  <c r="AH1265" i="35"/>
  <c r="AU1265" i="35" s="1"/>
  <c r="AP1265" i="35"/>
  <c r="BC1265" i="35" s="1"/>
  <c r="AI1265" i="35"/>
  <c r="AV1265" i="35" s="1"/>
  <c r="AJ1265" i="35"/>
  <c r="AW1265" i="35" s="1"/>
  <c r="AK1265" i="35"/>
  <c r="AX1265" i="35" s="1"/>
  <c r="AL1265" i="35"/>
  <c r="AY1265" i="35" s="1"/>
  <c r="AM1265" i="35"/>
  <c r="AZ1265" i="35" s="1"/>
  <c r="AN1265" i="35"/>
  <c r="BA1265" i="35" s="1"/>
  <c r="AG1265" i="35"/>
  <c r="AT1265" i="35" s="1"/>
  <c r="AO1265" i="35"/>
  <c r="BB1265" i="35" s="1"/>
  <c r="AH1257" i="35"/>
  <c r="AU1257" i="35" s="1"/>
  <c r="AP1257" i="35"/>
  <c r="BC1257" i="35" s="1"/>
  <c r="AI1257" i="35"/>
  <c r="AV1257" i="35" s="1"/>
  <c r="AJ1257" i="35"/>
  <c r="AW1257" i="35" s="1"/>
  <c r="AK1257" i="35"/>
  <c r="AX1257" i="35" s="1"/>
  <c r="AL1257" i="35"/>
  <c r="AY1257" i="35" s="1"/>
  <c r="AM1257" i="35"/>
  <c r="AZ1257" i="35" s="1"/>
  <c r="AN1257" i="35"/>
  <c r="BA1257" i="35" s="1"/>
  <c r="AG1257" i="35"/>
  <c r="AT1257" i="35" s="1"/>
  <c r="AO1257" i="35"/>
  <c r="BB1257" i="35" s="1"/>
  <c r="AH1249" i="35"/>
  <c r="AU1249" i="35" s="1"/>
  <c r="AP1249" i="35"/>
  <c r="BC1249" i="35" s="1"/>
  <c r="AI1249" i="35"/>
  <c r="AV1249" i="35" s="1"/>
  <c r="AJ1249" i="35"/>
  <c r="AW1249" i="35" s="1"/>
  <c r="AK1249" i="35"/>
  <c r="AX1249" i="35" s="1"/>
  <c r="AL1249" i="35"/>
  <c r="AY1249" i="35" s="1"/>
  <c r="AM1249" i="35"/>
  <c r="AZ1249" i="35" s="1"/>
  <c r="AN1249" i="35"/>
  <c r="BA1249" i="35" s="1"/>
  <c r="AG1249" i="35"/>
  <c r="AT1249" i="35" s="1"/>
  <c r="AO1249" i="35"/>
  <c r="BB1249" i="35" s="1"/>
  <c r="AH1241" i="35"/>
  <c r="AU1241" i="35" s="1"/>
  <c r="AP1241" i="35"/>
  <c r="BC1241" i="35" s="1"/>
  <c r="AI1241" i="35"/>
  <c r="AV1241" i="35" s="1"/>
  <c r="AJ1241" i="35"/>
  <c r="AW1241" i="35" s="1"/>
  <c r="AK1241" i="35"/>
  <c r="AX1241" i="35" s="1"/>
  <c r="AL1241" i="35"/>
  <c r="AY1241" i="35" s="1"/>
  <c r="AM1241" i="35"/>
  <c r="AZ1241" i="35" s="1"/>
  <c r="AN1241" i="35"/>
  <c r="BA1241" i="35" s="1"/>
  <c r="AG1241" i="35"/>
  <c r="AT1241" i="35" s="1"/>
  <c r="AO1241" i="35"/>
  <c r="BB1241" i="35" s="1"/>
  <c r="AH1233" i="35"/>
  <c r="AU1233" i="35" s="1"/>
  <c r="AP1233" i="35"/>
  <c r="BC1233" i="35" s="1"/>
  <c r="AI1233" i="35"/>
  <c r="AV1233" i="35" s="1"/>
  <c r="AJ1233" i="35"/>
  <c r="AW1233" i="35" s="1"/>
  <c r="AK1233" i="35"/>
  <c r="AX1233" i="35" s="1"/>
  <c r="AL1233" i="35"/>
  <c r="AY1233" i="35" s="1"/>
  <c r="AM1233" i="35"/>
  <c r="AZ1233" i="35" s="1"/>
  <c r="AN1233" i="35"/>
  <c r="BA1233" i="35" s="1"/>
  <c r="AG1233" i="35"/>
  <c r="AT1233" i="35" s="1"/>
  <c r="AO1233" i="35"/>
  <c r="BB1233" i="35" s="1"/>
  <c r="AH1225" i="35"/>
  <c r="AU1225" i="35" s="1"/>
  <c r="AP1225" i="35"/>
  <c r="BC1225" i="35" s="1"/>
  <c r="AI1225" i="35"/>
  <c r="AV1225" i="35" s="1"/>
  <c r="AJ1225" i="35"/>
  <c r="AW1225" i="35" s="1"/>
  <c r="AK1225" i="35"/>
  <c r="AX1225" i="35" s="1"/>
  <c r="AL1225" i="35"/>
  <c r="AY1225" i="35" s="1"/>
  <c r="AM1225" i="35"/>
  <c r="AZ1225" i="35" s="1"/>
  <c r="AN1225" i="35"/>
  <c r="BA1225" i="35" s="1"/>
  <c r="AG1225" i="35"/>
  <c r="AT1225" i="35" s="1"/>
  <c r="AO1225" i="35"/>
  <c r="BB1225" i="35" s="1"/>
  <c r="AH1217" i="35"/>
  <c r="AU1217" i="35" s="1"/>
  <c r="AP1217" i="35"/>
  <c r="BC1217" i="35" s="1"/>
  <c r="AI1217" i="35"/>
  <c r="AV1217" i="35" s="1"/>
  <c r="AJ1217" i="35"/>
  <c r="AW1217" i="35" s="1"/>
  <c r="AK1217" i="35"/>
  <c r="AX1217" i="35" s="1"/>
  <c r="AL1217" i="35"/>
  <c r="AY1217" i="35" s="1"/>
  <c r="AM1217" i="35"/>
  <c r="AZ1217" i="35" s="1"/>
  <c r="AN1217" i="35"/>
  <c r="BA1217" i="35" s="1"/>
  <c r="AG1217" i="35"/>
  <c r="AT1217" i="35" s="1"/>
  <c r="AO1217" i="35"/>
  <c r="BB1217" i="35" s="1"/>
  <c r="AH1209" i="35"/>
  <c r="AU1209" i="35" s="1"/>
  <c r="AP1209" i="35"/>
  <c r="BC1209" i="35" s="1"/>
  <c r="AI1209" i="35"/>
  <c r="AV1209" i="35" s="1"/>
  <c r="AJ1209" i="35"/>
  <c r="AW1209" i="35" s="1"/>
  <c r="AK1209" i="35"/>
  <c r="AX1209" i="35" s="1"/>
  <c r="AL1209" i="35"/>
  <c r="AY1209" i="35" s="1"/>
  <c r="AM1209" i="35"/>
  <c r="AZ1209" i="35" s="1"/>
  <c r="AN1209" i="35"/>
  <c r="BA1209" i="35" s="1"/>
  <c r="AG1209" i="35"/>
  <c r="AT1209" i="35" s="1"/>
  <c r="AO1209" i="35"/>
  <c r="BB1209" i="35" s="1"/>
  <c r="AH1201" i="35"/>
  <c r="AU1201" i="35" s="1"/>
  <c r="AP1201" i="35"/>
  <c r="BC1201" i="35" s="1"/>
  <c r="AI1201" i="35"/>
  <c r="AV1201" i="35" s="1"/>
  <c r="AJ1201" i="35"/>
  <c r="AW1201" i="35" s="1"/>
  <c r="AK1201" i="35"/>
  <c r="AX1201" i="35" s="1"/>
  <c r="AL1201" i="35"/>
  <c r="AY1201" i="35" s="1"/>
  <c r="AM1201" i="35"/>
  <c r="AZ1201" i="35" s="1"/>
  <c r="AN1201" i="35"/>
  <c r="BA1201" i="35" s="1"/>
  <c r="AG1201" i="35"/>
  <c r="AT1201" i="35" s="1"/>
  <c r="AO1201" i="35"/>
  <c r="BB1201" i="35" s="1"/>
  <c r="AH1193" i="35"/>
  <c r="AU1193" i="35" s="1"/>
  <c r="AP1193" i="35"/>
  <c r="BC1193" i="35" s="1"/>
  <c r="AI1193" i="35"/>
  <c r="AV1193" i="35" s="1"/>
  <c r="AJ1193" i="35"/>
  <c r="AW1193" i="35" s="1"/>
  <c r="AK1193" i="35"/>
  <c r="AX1193" i="35" s="1"/>
  <c r="AL1193" i="35"/>
  <c r="AY1193" i="35" s="1"/>
  <c r="AM1193" i="35"/>
  <c r="AZ1193" i="35" s="1"/>
  <c r="AN1193" i="35"/>
  <c r="BA1193" i="35" s="1"/>
  <c r="AG1193" i="35"/>
  <c r="AT1193" i="35" s="1"/>
  <c r="AO1193" i="35"/>
  <c r="BB1193" i="35" s="1"/>
  <c r="AH1185" i="35"/>
  <c r="AU1185" i="35" s="1"/>
  <c r="AP1185" i="35"/>
  <c r="BC1185" i="35" s="1"/>
  <c r="AI1185" i="35"/>
  <c r="AV1185" i="35" s="1"/>
  <c r="AJ1185" i="35"/>
  <c r="AW1185" i="35" s="1"/>
  <c r="AK1185" i="35"/>
  <c r="AX1185" i="35" s="1"/>
  <c r="AL1185" i="35"/>
  <c r="AY1185" i="35" s="1"/>
  <c r="AM1185" i="35"/>
  <c r="AZ1185" i="35" s="1"/>
  <c r="AN1185" i="35"/>
  <c r="BA1185" i="35" s="1"/>
  <c r="AG1185" i="35"/>
  <c r="AT1185" i="35" s="1"/>
  <c r="AO1185" i="35"/>
  <c r="BB1185" i="35" s="1"/>
  <c r="AH1177" i="35"/>
  <c r="AU1177" i="35" s="1"/>
  <c r="AP1177" i="35"/>
  <c r="BC1177" i="35" s="1"/>
  <c r="AI1177" i="35"/>
  <c r="AV1177" i="35" s="1"/>
  <c r="AJ1177" i="35"/>
  <c r="AW1177" i="35" s="1"/>
  <c r="AK1177" i="35"/>
  <c r="AX1177" i="35" s="1"/>
  <c r="AL1177" i="35"/>
  <c r="AY1177" i="35" s="1"/>
  <c r="AM1177" i="35"/>
  <c r="AZ1177" i="35" s="1"/>
  <c r="AN1177" i="35"/>
  <c r="BA1177" i="35" s="1"/>
  <c r="AG1177" i="35"/>
  <c r="AT1177" i="35" s="1"/>
  <c r="AO1177" i="35"/>
  <c r="BB1177" i="35" s="1"/>
  <c r="AH1169" i="35"/>
  <c r="AU1169" i="35" s="1"/>
  <c r="AP1169" i="35"/>
  <c r="BC1169" i="35" s="1"/>
  <c r="AI1169" i="35"/>
  <c r="AV1169" i="35" s="1"/>
  <c r="AJ1169" i="35"/>
  <c r="AW1169" i="35" s="1"/>
  <c r="AK1169" i="35"/>
  <c r="AX1169" i="35" s="1"/>
  <c r="AL1169" i="35"/>
  <c r="AY1169" i="35" s="1"/>
  <c r="AM1169" i="35"/>
  <c r="AZ1169" i="35" s="1"/>
  <c r="AN1169" i="35"/>
  <c r="BA1169" i="35" s="1"/>
  <c r="AG1169" i="35"/>
  <c r="AT1169" i="35" s="1"/>
  <c r="AO1169" i="35"/>
  <c r="BB1169" i="35" s="1"/>
  <c r="AH1161" i="35"/>
  <c r="AU1161" i="35" s="1"/>
  <c r="AP1161" i="35"/>
  <c r="BC1161" i="35" s="1"/>
  <c r="AI1161" i="35"/>
  <c r="AV1161" i="35" s="1"/>
  <c r="AJ1161" i="35"/>
  <c r="AW1161" i="35" s="1"/>
  <c r="AK1161" i="35"/>
  <c r="AX1161" i="35" s="1"/>
  <c r="AL1161" i="35"/>
  <c r="AY1161" i="35" s="1"/>
  <c r="AM1161" i="35"/>
  <c r="AZ1161" i="35" s="1"/>
  <c r="AN1161" i="35"/>
  <c r="BA1161" i="35" s="1"/>
  <c r="AG1161" i="35"/>
  <c r="AT1161" i="35" s="1"/>
  <c r="AO1161" i="35"/>
  <c r="BB1161" i="35" s="1"/>
  <c r="AH1153" i="35"/>
  <c r="AU1153" i="35" s="1"/>
  <c r="AP1153" i="35"/>
  <c r="BC1153" i="35" s="1"/>
  <c r="AI1153" i="35"/>
  <c r="AV1153" i="35" s="1"/>
  <c r="AJ1153" i="35"/>
  <c r="AW1153" i="35" s="1"/>
  <c r="AK1153" i="35"/>
  <c r="AX1153" i="35" s="1"/>
  <c r="AL1153" i="35"/>
  <c r="AY1153" i="35" s="1"/>
  <c r="AM1153" i="35"/>
  <c r="AZ1153" i="35" s="1"/>
  <c r="AN1153" i="35"/>
  <c r="BA1153" i="35" s="1"/>
  <c r="AG1153" i="35"/>
  <c r="AT1153" i="35" s="1"/>
  <c r="AO1153" i="35"/>
  <c r="BB1153" i="35" s="1"/>
  <c r="AH1145" i="35"/>
  <c r="AU1145" i="35" s="1"/>
  <c r="AP1145" i="35"/>
  <c r="BC1145" i="35" s="1"/>
  <c r="AI1145" i="35"/>
  <c r="AV1145" i="35" s="1"/>
  <c r="AJ1145" i="35"/>
  <c r="AW1145" i="35" s="1"/>
  <c r="AK1145" i="35"/>
  <c r="AX1145" i="35" s="1"/>
  <c r="AL1145" i="35"/>
  <c r="AY1145" i="35" s="1"/>
  <c r="AM1145" i="35"/>
  <c r="AZ1145" i="35" s="1"/>
  <c r="AN1145" i="35"/>
  <c r="BA1145" i="35" s="1"/>
  <c r="AG1145" i="35"/>
  <c r="AT1145" i="35" s="1"/>
  <c r="AO1145" i="35"/>
  <c r="BB1145" i="35" s="1"/>
  <c r="AH1137" i="35"/>
  <c r="AU1137" i="35" s="1"/>
  <c r="AP1137" i="35"/>
  <c r="BC1137" i="35" s="1"/>
  <c r="AI1137" i="35"/>
  <c r="AV1137" i="35" s="1"/>
  <c r="AJ1137" i="35"/>
  <c r="AW1137" i="35" s="1"/>
  <c r="AK1137" i="35"/>
  <c r="AX1137" i="35" s="1"/>
  <c r="AL1137" i="35"/>
  <c r="AY1137" i="35" s="1"/>
  <c r="AM1137" i="35"/>
  <c r="AZ1137" i="35" s="1"/>
  <c r="AN1137" i="35"/>
  <c r="BA1137" i="35" s="1"/>
  <c r="AG1137" i="35"/>
  <c r="AT1137" i="35" s="1"/>
  <c r="AO1137" i="35"/>
  <c r="BB1137" i="35" s="1"/>
  <c r="AH1129" i="35"/>
  <c r="AU1129" i="35" s="1"/>
  <c r="AP1129" i="35"/>
  <c r="BC1129" i="35" s="1"/>
  <c r="AI1129" i="35"/>
  <c r="AV1129" i="35" s="1"/>
  <c r="AJ1129" i="35"/>
  <c r="AW1129" i="35" s="1"/>
  <c r="AK1129" i="35"/>
  <c r="AX1129" i="35" s="1"/>
  <c r="AL1129" i="35"/>
  <c r="AY1129" i="35" s="1"/>
  <c r="AM1129" i="35"/>
  <c r="AZ1129" i="35" s="1"/>
  <c r="AN1129" i="35"/>
  <c r="BA1129" i="35" s="1"/>
  <c r="AG1129" i="35"/>
  <c r="AT1129" i="35" s="1"/>
  <c r="AO1129" i="35"/>
  <c r="BB1129" i="35" s="1"/>
  <c r="AH1121" i="35"/>
  <c r="AU1121" i="35" s="1"/>
  <c r="AP1121" i="35"/>
  <c r="BC1121" i="35" s="1"/>
  <c r="AI1121" i="35"/>
  <c r="AV1121" i="35" s="1"/>
  <c r="AJ1121" i="35"/>
  <c r="AW1121" i="35" s="1"/>
  <c r="AK1121" i="35"/>
  <c r="AX1121" i="35" s="1"/>
  <c r="AL1121" i="35"/>
  <c r="AY1121" i="35" s="1"/>
  <c r="AM1121" i="35"/>
  <c r="AZ1121" i="35" s="1"/>
  <c r="AN1121" i="35"/>
  <c r="BA1121" i="35" s="1"/>
  <c r="AG1121" i="35"/>
  <c r="AT1121" i="35" s="1"/>
  <c r="AO1121" i="35"/>
  <c r="BB1121" i="35" s="1"/>
  <c r="AH1113" i="35"/>
  <c r="AU1113" i="35" s="1"/>
  <c r="AP1113" i="35"/>
  <c r="BC1113" i="35" s="1"/>
  <c r="AI1113" i="35"/>
  <c r="AV1113" i="35" s="1"/>
  <c r="AJ1113" i="35"/>
  <c r="AW1113" i="35" s="1"/>
  <c r="AK1113" i="35"/>
  <c r="AX1113" i="35" s="1"/>
  <c r="AL1113" i="35"/>
  <c r="AY1113" i="35" s="1"/>
  <c r="AM1113" i="35"/>
  <c r="AZ1113" i="35" s="1"/>
  <c r="AN1113" i="35"/>
  <c r="BA1113" i="35" s="1"/>
  <c r="AG1113" i="35"/>
  <c r="AT1113" i="35" s="1"/>
  <c r="AO1113" i="35"/>
  <c r="BB1113" i="35" s="1"/>
  <c r="AH1105" i="35"/>
  <c r="AU1105" i="35" s="1"/>
  <c r="AP1105" i="35"/>
  <c r="BC1105" i="35" s="1"/>
  <c r="AI1105" i="35"/>
  <c r="AV1105" i="35" s="1"/>
  <c r="AJ1105" i="35"/>
  <c r="AW1105" i="35" s="1"/>
  <c r="AK1105" i="35"/>
  <c r="AX1105" i="35" s="1"/>
  <c r="AL1105" i="35"/>
  <c r="AY1105" i="35" s="1"/>
  <c r="AM1105" i="35"/>
  <c r="AZ1105" i="35" s="1"/>
  <c r="AN1105" i="35"/>
  <c r="BA1105" i="35" s="1"/>
  <c r="AG1105" i="35"/>
  <c r="AT1105" i="35" s="1"/>
  <c r="AO1105" i="35"/>
  <c r="BB1105" i="35" s="1"/>
  <c r="AH1097" i="35"/>
  <c r="AU1097" i="35" s="1"/>
  <c r="AP1097" i="35"/>
  <c r="BC1097" i="35" s="1"/>
  <c r="AI1097" i="35"/>
  <c r="AV1097" i="35" s="1"/>
  <c r="AJ1097" i="35"/>
  <c r="AW1097" i="35" s="1"/>
  <c r="AK1097" i="35"/>
  <c r="AX1097" i="35" s="1"/>
  <c r="AL1097" i="35"/>
  <c r="AY1097" i="35" s="1"/>
  <c r="AM1097" i="35"/>
  <c r="AZ1097" i="35" s="1"/>
  <c r="AN1097" i="35"/>
  <c r="BA1097" i="35" s="1"/>
  <c r="AG1097" i="35"/>
  <c r="AT1097" i="35" s="1"/>
  <c r="AO1097" i="35"/>
  <c r="BB1097" i="35" s="1"/>
  <c r="AH1089" i="35"/>
  <c r="AU1089" i="35" s="1"/>
  <c r="AP1089" i="35"/>
  <c r="BC1089" i="35" s="1"/>
  <c r="AI1089" i="35"/>
  <c r="AV1089" i="35" s="1"/>
  <c r="AJ1089" i="35"/>
  <c r="AW1089" i="35" s="1"/>
  <c r="AK1089" i="35"/>
  <c r="AX1089" i="35" s="1"/>
  <c r="AL1089" i="35"/>
  <c r="AY1089" i="35" s="1"/>
  <c r="AM1089" i="35"/>
  <c r="AZ1089" i="35" s="1"/>
  <c r="AN1089" i="35"/>
  <c r="BA1089" i="35" s="1"/>
  <c r="AG1089" i="35"/>
  <c r="AT1089" i="35" s="1"/>
  <c r="AO1089" i="35"/>
  <c r="BB1089" i="35" s="1"/>
  <c r="AH1081" i="35"/>
  <c r="AU1081" i="35" s="1"/>
  <c r="AP1081" i="35"/>
  <c r="BC1081" i="35" s="1"/>
  <c r="AI1081" i="35"/>
  <c r="AV1081" i="35" s="1"/>
  <c r="AJ1081" i="35"/>
  <c r="AW1081" i="35" s="1"/>
  <c r="AK1081" i="35"/>
  <c r="AX1081" i="35" s="1"/>
  <c r="AL1081" i="35"/>
  <c r="AY1081" i="35" s="1"/>
  <c r="AM1081" i="35"/>
  <c r="AZ1081" i="35" s="1"/>
  <c r="AN1081" i="35"/>
  <c r="BA1081" i="35" s="1"/>
  <c r="AG1081" i="35"/>
  <c r="AT1081" i="35" s="1"/>
  <c r="AO1081" i="35"/>
  <c r="BB1081" i="35" s="1"/>
  <c r="AH1073" i="35"/>
  <c r="AU1073" i="35" s="1"/>
  <c r="AP1073" i="35"/>
  <c r="BC1073" i="35" s="1"/>
  <c r="AI1073" i="35"/>
  <c r="AV1073" i="35" s="1"/>
  <c r="AJ1073" i="35"/>
  <c r="AW1073" i="35" s="1"/>
  <c r="AK1073" i="35"/>
  <c r="AX1073" i="35" s="1"/>
  <c r="AL1073" i="35"/>
  <c r="AY1073" i="35" s="1"/>
  <c r="AM1073" i="35"/>
  <c r="AZ1073" i="35" s="1"/>
  <c r="AN1073" i="35"/>
  <c r="BA1073" i="35" s="1"/>
  <c r="AG1073" i="35"/>
  <c r="AT1073" i="35" s="1"/>
  <c r="AO1073" i="35"/>
  <c r="BB1073" i="35" s="1"/>
  <c r="AG1065" i="35"/>
  <c r="AT1065" i="35" s="1"/>
  <c r="AI1065" i="35"/>
  <c r="AV1065" i="35" s="1"/>
  <c r="AP1065" i="35"/>
  <c r="BC1065" i="35" s="1"/>
  <c r="AH1065" i="35"/>
  <c r="AU1065" i="35" s="1"/>
  <c r="AJ1065" i="35"/>
  <c r="AW1065" i="35" s="1"/>
  <c r="AK1065" i="35"/>
  <c r="AX1065" i="35" s="1"/>
  <c r="AL1065" i="35"/>
  <c r="AY1065" i="35" s="1"/>
  <c r="AM1065" i="35"/>
  <c r="AZ1065" i="35" s="1"/>
  <c r="AN1065" i="35"/>
  <c r="BA1065" i="35" s="1"/>
  <c r="AO1065" i="35"/>
  <c r="BB1065" i="35" s="1"/>
  <c r="AK1057" i="35"/>
  <c r="AX1057" i="35" s="1"/>
  <c r="AL1057" i="35"/>
  <c r="AY1057" i="35" s="1"/>
  <c r="AM1057" i="35"/>
  <c r="AZ1057" i="35" s="1"/>
  <c r="AN1057" i="35"/>
  <c r="BA1057" i="35" s="1"/>
  <c r="AG1057" i="35"/>
  <c r="AT1057" i="35" s="1"/>
  <c r="AO1057" i="35"/>
  <c r="BB1057" i="35" s="1"/>
  <c r="AH1057" i="35"/>
  <c r="AU1057" i="35" s="1"/>
  <c r="AP1057" i="35"/>
  <c r="BC1057" i="35" s="1"/>
  <c r="AI1057" i="35"/>
  <c r="AV1057" i="35" s="1"/>
  <c r="AJ1057" i="35"/>
  <c r="AW1057" i="35" s="1"/>
  <c r="AK1049" i="35"/>
  <c r="AX1049" i="35" s="1"/>
  <c r="AL1049" i="35"/>
  <c r="AY1049" i="35" s="1"/>
  <c r="AM1049" i="35"/>
  <c r="AZ1049" i="35" s="1"/>
  <c r="AN1049" i="35"/>
  <c r="BA1049" i="35" s="1"/>
  <c r="AG1049" i="35"/>
  <c r="AT1049" i="35" s="1"/>
  <c r="AO1049" i="35"/>
  <c r="BB1049" i="35" s="1"/>
  <c r="AH1049" i="35"/>
  <c r="AU1049" i="35" s="1"/>
  <c r="AP1049" i="35"/>
  <c r="BC1049" i="35" s="1"/>
  <c r="AI1049" i="35"/>
  <c r="AV1049" i="35" s="1"/>
  <c r="AJ1049" i="35"/>
  <c r="AW1049" i="35" s="1"/>
  <c r="AK1041" i="35"/>
  <c r="AX1041" i="35" s="1"/>
  <c r="AL1041" i="35"/>
  <c r="AY1041" i="35" s="1"/>
  <c r="AM1041" i="35"/>
  <c r="AZ1041" i="35" s="1"/>
  <c r="AN1041" i="35"/>
  <c r="BA1041" i="35" s="1"/>
  <c r="AG1041" i="35"/>
  <c r="AT1041" i="35" s="1"/>
  <c r="AO1041" i="35"/>
  <c r="BB1041" i="35" s="1"/>
  <c r="AH1041" i="35"/>
  <c r="AU1041" i="35" s="1"/>
  <c r="AP1041" i="35"/>
  <c r="BC1041" i="35" s="1"/>
  <c r="AI1041" i="35"/>
  <c r="AV1041" i="35" s="1"/>
  <c r="AJ1041" i="35"/>
  <c r="AW1041" i="35" s="1"/>
  <c r="AK1033" i="35"/>
  <c r="AX1033" i="35" s="1"/>
  <c r="AL1033" i="35"/>
  <c r="AY1033" i="35" s="1"/>
  <c r="AM1033" i="35"/>
  <c r="AZ1033" i="35" s="1"/>
  <c r="AN1033" i="35"/>
  <c r="BA1033" i="35" s="1"/>
  <c r="AG1033" i="35"/>
  <c r="AT1033" i="35" s="1"/>
  <c r="AO1033" i="35"/>
  <c r="BB1033" i="35" s="1"/>
  <c r="AH1033" i="35"/>
  <c r="AU1033" i="35" s="1"/>
  <c r="AP1033" i="35"/>
  <c r="BC1033" i="35" s="1"/>
  <c r="AI1033" i="35"/>
  <c r="AV1033" i="35" s="1"/>
  <c r="AJ1033" i="35"/>
  <c r="AW1033" i="35" s="1"/>
  <c r="AK1025" i="35"/>
  <c r="AX1025" i="35" s="1"/>
  <c r="AL1025" i="35"/>
  <c r="AY1025" i="35" s="1"/>
  <c r="AM1025" i="35"/>
  <c r="AZ1025" i="35" s="1"/>
  <c r="AN1025" i="35"/>
  <c r="BA1025" i="35" s="1"/>
  <c r="AG1025" i="35"/>
  <c r="AT1025" i="35" s="1"/>
  <c r="AO1025" i="35"/>
  <c r="BB1025" i="35" s="1"/>
  <c r="AH1025" i="35"/>
  <c r="AU1025" i="35" s="1"/>
  <c r="AP1025" i="35"/>
  <c r="BC1025" i="35" s="1"/>
  <c r="AI1025" i="35"/>
  <c r="AV1025" i="35" s="1"/>
  <c r="AJ1025" i="35"/>
  <c r="AW1025" i="35" s="1"/>
  <c r="AK1017" i="35"/>
  <c r="AX1017" i="35" s="1"/>
  <c r="AL1017" i="35"/>
  <c r="AY1017" i="35" s="1"/>
  <c r="AM1017" i="35"/>
  <c r="AZ1017" i="35" s="1"/>
  <c r="AN1017" i="35"/>
  <c r="BA1017" i="35" s="1"/>
  <c r="AG1017" i="35"/>
  <c r="AT1017" i="35" s="1"/>
  <c r="AO1017" i="35"/>
  <c r="BB1017" i="35" s="1"/>
  <c r="AH1017" i="35"/>
  <c r="AU1017" i="35" s="1"/>
  <c r="AP1017" i="35"/>
  <c r="BC1017" i="35" s="1"/>
  <c r="AI1017" i="35"/>
  <c r="AV1017" i="35" s="1"/>
  <c r="AJ1017" i="35"/>
  <c r="AW1017" i="35" s="1"/>
  <c r="AK1009" i="35"/>
  <c r="AX1009" i="35" s="1"/>
  <c r="AL1009" i="35"/>
  <c r="AY1009" i="35" s="1"/>
  <c r="AM1009" i="35"/>
  <c r="AZ1009" i="35" s="1"/>
  <c r="AN1009" i="35"/>
  <c r="BA1009" i="35" s="1"/>
  <c r="AG1009" i="35"/>
  <c r="AT1009" i="35" s="1"/>
  <c r="AO1009" i="35"/>
  <c r="BB1009" i="35" s="1"/>
  <c r="AH1009" i="35"/>
  <c r="AU1009" i="35" s="1"/>
  <c r="AP1009" i="35"/>
  <c r="BC1009" i="35" s="1"/>
  <c r="AI1009" i="35"/>
  <c r="AV1009" i="35" s="1"/>
  <c r="AJ1009" i="35"/>
  <c r="AW1009" i="35" s="1"/>
  <c r="AK1001" i="35"/>
  <c r="AX1001" i="35" s="1"/>
  <c r="AL1001" i="35"/>
  <c r="AY1001" i="35" s="1"/>
  <c r="AM1001" i="35"/>
  <c r="AZ1001" i="35" s="1"/>
  <c r="AN1001" i="35"/>
  <c r="BA1001" i="35" s="1"/>
  <c r="AG1001" i="35"/>
  <c r="AT1001" i="35" s="1"/>
  <c r="AO1001" i="35"/>
  <c r="BB1001" i="35" s="1"/>
  <c r="AH1001" i="35"/>
  <c r="AU1001" i="35" s="1"/>
  <c r="AP1001" i="35"/>
  <c r="BC1001" i="35" s="1"/>
  <c r="AI1001" i="35"/>
  <c r="AV1001" i="35" s="1"/>
  <c r="AJ1001" i="35"/>
  <c r="AW1001" i="35" s="1"/>
  <c r="AK993" i="35"/>
  <c r="AX993" i="35" s="1"/>
  <c r="AL993" i="35"/>
  <c r="AY993" i="35" s="1"/>
  <c r="AM993" i="35"/>
  <c r="AZ993" i="35" s="1"/>
  <c r="AN993" i="35"/>
  <c r="BA993" i="35" s="1"/>
  <c r="AG993" i="35"/>
  <c r="AT993" i="35" s="1"/>
  <c r="AO993" i="35"/>
  <c r="BB993" i="35" s="1"/>
  <c r="AH993" i="35"/>
  <c r="AU993" i="35" s="1"/>
  <c r="AP993" i="35"/>
  <c r="BC993" i="35" s="1"/>
  <c r="AI993" i="35"/>
  <c r="AV993" i="35" s="1"/>
  <c r="AJ993" i="35"/>
  <c r="AW993" i="35" s="1"/>
  <c r="AK985" i="35"/>
  <c r="AX985" i="35" s="1"/>
  <c r="AL985" i="35"/>
  <c r="AY985" i="35" s="1"/>
  <c r="AM985" i="35"/>
  <c r="AZ985" i="35" s="1"/>
  <c r="AN985" i="35"/>
  <c r="BA985" i="35" s="1"/>
  <c r="AG985" i="35"/>
  <c r="AT985" i="35" s="1"/>
  <c r="AO985" i="35"/>
  <c r="BB985" i="35" s="1"/>
  <c r="AH985" i="35"/>
  <c r="AU985" i="35" s="1"/>
  <c r="AP985" i="35"/>
  <c r="BC985" i="35" s="1"/>
  <c r="AI985" i="35"/>
  <c r="AV985" i="35" s="1"/>
  <c r="AJ985" i="35"/>
  <c r="AW985" i="35" s="1"/>
  <c r="AK977" i="35"/>
  <c r="AX977" i="35" s="1"/>
  <c r="AL977" i="35"/>
  <c r="AY977" i="35" s="1"/>
  <c r="AM977" i="35"/>
  <c r="AZ977" i="35" s="1"/>
  <c r="AN977" i="35"/>
  <c r="BA977" i="35" s="1"/>
  <c r="AG977" i="35"/>
  <c r="AT977" i="35" s="1"/>
  <c r="AO977" i="35"/>
  <c r="BB977" i="35" s="1"/>
  <c r="AH977" i="35"/>
  <c r="AU977" i="35" s="1"/>
  <c r="AP977" i="35"/>
  <c r="BC977" i="35" s="1"/>
  <c r="AI977" i="35"/>
  <c r="AV977" i="35" s="1"/>
  <c r="AJ977" i="35"/>
  <c r="AW977" i="35" s="1"/>
  <c r="AK969" i="35"/>
  <c r="AX969" i="35" s="1"/>
  <c r="AL969" i="35"/>
  <c r="AY969" i="35" s="1"/>
  <c r="AM969" i="35"/>
  <c r="AZ969" i="35" s="1"/>
  <c r="AN969" i="35"/>
  <c r="BA969" i="35" s="1"/>
  <c r="AG969" i="35"/>
  <c r="AT969" i="35" s="1"/>
  <c r="AO969" i="35"/>
  <c r="BB969" i="35" s="1"/>
  <c r="AH969" i="35"/>
  <c r="AU969" i="35" s="1"/>
  <c r="AP969" i="35"/>
  <c r="BC969" i="35" s="1"/>
  <c r="AI969" i="35"/>
  <c r="AV969" i="35" s="1"/>
  <c r="AJ969" i="35"/>
  <c r="AW969" i="35" s="1"/>
  <c r="AK961" i="35"/>
  <c r="AX961" i="35" s="1"/>
  <c r="AL961" i="35"/>
  <c r="AY961" i="35" s="1"/>
  <c r="AM961" i="35"/>
  <c r="AZ961" i="35" s="1"/>
  <c r="AN961" i="35"/>
  <c r="BA961" i="35" s="1"/>
  <c r="AG961" i="35"/>
  <c r="AT961" i="35" s="1"/>
  <c r="AO961" i="35"/>
  <c r="BB961" i="35" s="1"/>
  <c r="AH961" i="35"/>
  <c r="AU961" i="35" s="1"/>
  <c r="AP961" i="35"/>
  <c r="BC961" i="35" s="1"/>
  <c r="AI961" i="35"/>
  <c r="AV961" i="35" s="1"/>
  <c r="AJ961" i="35"/>
  <c r="AW961" i="35" s="1"/>
  <c r="AK953" i="35"/>
  <c r="AX953" i="35" s="1"/>
  <c r="AL953" i="35"/>
  <c r="AY953" i="35" s="1"/>
  <c r="AM953" i="35"/>
  <c r="AZ953" i="35" s="1"/>
  <c r="AN953" i="35"/>
  <c r="BA953" i="35" s="1"/>
  <c r="AG953" i="35"/>
  <c r="AT953" i="35" s="1"/>
  <c r="AO953" i="35"/>
  <c r="BB953" i="35" s="1"/>
  <c r="AH953" i="35"/>
  <c r="AU953" i="35" s="1"/>
  <c r="AP953" i="35"/>
  <c r="BC953" i="35" s="1"/>
  <c r="AI953" i="35"/>
  <c r="AV953" i="35" s="1"/>
  <c r="AJ953" i="35"/>
  <c r="AW953" i="35" s="1"/>
  <c r="AK945" i="35"/>
  <c r="AX945" i="35" s="1"/>
  <c r="AL945" i="35"/>
  <c r="AY945" i="35" s="1"/>
  <c r="AM945" i="35"/>
  <c r="AZ945" i="35" s="1"/>
  <c r="AN945" i="35"/>
  <c r="BA945" i="35" s="1"/>
  <c r="AG945" i="35"/>
  <c r="AT945" i="35" s="1"/>
  <c r="AO945" i="35"/>
  <c r="BB945" i="35" s="1"/>
  <c r="AH945" i="35"/>
  <c r="AU945" i="35" s="1"/>
  <c r="AP945" i="35"/>
  <c r="BC945" i="35" s="1"/>
  <c r="AI945" i="35"/>
  <c r="AV945" i="35" s="1"/>
  <c r="AJ945" i="35"/>
  <c r="AW945" i="35" s="1"/>
  <c r="AK937" i="35"/>
  <c r="AX937" i="35" s="1"/>
  <c r="AL937" i="35"/>
  <c r="AY937" i="35" s="1"/>
  <c r="AM937" i="35"/>
  <c r="AZ937" i="35" s="1"/>
  <c r="AN937" i="35"/>
  <c r="BA937" i="35" s="1"/>
  <c r="AG937" i="35"/>
  <c r="AT937" i="35" s="1"/>
  <c r="AO937" i="35"/>
  <c r="BB937" i="35" s="1"/>
  <c r="AH937" i="35"/>
  <c r="AU937" i="35" s="1"/>
  <c r="AP937" i="35"/>
  <c r="BC937" i="35" s="1"/>
  <c r="AI937" i="35"/>
  <c r="AV937" i="35" s="1"/>
  <c r="AJ937" i="35"/>
  <c r="AW937" i="35" s="1"/>
  <c r="AK929" i="35"/>
  <c r="AX929" i="35" s="1"/>
  <c r="AL929" i="35"/>
  <c r="AY929" i="35" s="1"/>
  <c r="AM929" i="35"/>
  <c r="AZ929" i="35" s="1"/>
  <c r="AN929" i="35"/>
  <c r="BA929" i="35" s="1"/>
  <c r="AG929" i="35"/>
  <c r="AT929" i="35" s="1"/>
  <c r="AO929" i="35"/>
  <c r="BB929" i="35" s="1"/>
  <c r="AH929" i="35"/>
  <c r="AU929" i="35" s="1"/>
  <c r="AP929" i="35"/>
  <c r="BC929" i="35" s="1"/>
  <c r="AI929" i="35"/>
  <c r="AV929" i="35" s="1"/>
  <c r="AJ929" i="35"/>
  <c r="AW929" i="35" s="1"/>
  <c r="AK921" i="35"/>
  <c r="AX921" i="35" s="1"/>
  <c r="AL921" i="35"/>
  <c r="AY921" i="35" s="1"/>
  <c r="AM921" i="35"/>
  <c r="AZ921" i="35" s="1"/>
  <c r="AN921" i="35"/>
  <c r="BA921" i="35" s="1"/>
  <c r="AG921" i="35"/>
  <c r="AT921" i="35" s="1"/>
  <c r="AO921" i="35"/>
  <c r="BB921" i="35" s="1"/>
  <c r="AH921" i="35"/>
  <c r="AU921" i="35" s="1"/>
  <c r="AP921" i="35"/>
  <c r="BC921" i="35" s="1"/>
  <c r="AI921" i="35"/>
  <c r="AV921" i="35" s="1"/>
  <c r="AJ921" i="35"/>
  <c r="AW921" i="35" s="1"/>
  <c r="AK913" i="35"/>
  <c r="AX913" i="35" s="1"/>
  <c r="AL913" i="35"/>
  <c r="AY913" i="35" s="1"/>
  <c r="AM913" i="35"/>
  <c r="AZ913" i="35" s="1"/>
  <c r="AN913" i="35"/>
  <c r="BA913" i="35" s="1"/>
  <c r="AG913" i="35"/>
  <c r="AT913" i="35" s="1"/>
  <c r="AO913" i="35"/>
  <c r="BB913" i="35" s="1"/>
  <c r="AH913" i="35"/>
  <c r="AU913" i="35" s="1"/>
  <c r="AP913" i="35"/>
  <c r="BC913" i="35" s="1"/>
  <c r="AI913" i="35"/>
  <c r="AV913" i="35" s="1"/>
  <c r="AJ913" i="35"/>
  <c r="AW913" i="35" s="1"/>
  <c r="AK905" i="35"/>
  <c r="AX905" i="35" s="1"/>
  <c r="AL905" i="35"/>
  <c r="AY905" i="35" s="1"/>
  <c r="AM905" i="35"/>
  <c r="AZ905" i="35" s="1"/>
  <c r="AN905" i="35"/>
  <c r="BA905" i="35" s="1"/>
  <c r="AG905" i="35"/>
  <c r="AT905" i="35" s="1"/>
  <c r="AO905" i="35"/>
  <c r="BB905" i="35" s="1"/>
  <c r="AH905" i="35"/>
  <c r="AU905" i="35" s="1"/>
  <c r="AP905" i="35"/>
  <c r="BC905" i="35" s="1"/>
  <c r="AI905" i="35"/>
  <c r="AV905" i="35" s="1"/>
  <c r="AJ905" i="35"/>
  <c r="AW905" i="35" s="1"/>
  <c r="AK897" i="35"/>
  <c r="AX897" i="35" s="1"/>
  <c r="AL897" i="35"/>
  <c r="AY897" i="35" s="1"/>
  <c r="AM897" i="35"/>
  <c r="AZ897" i="35" s="1"/>
  <c r="AN897" i="35"/>
  <c r="BA897" i="35" s="1"/>
  <c r="AG897" i="35"/>
  <c r="AT897" i="35" s="1"/>
  <c r="AO897" i="35"/>
  <c r="BB897" i="35" s="1"/>
  <c r="AH897" i="35"/>
  <c r="AU897" i="35" s="1"/>
  <c r="AP897" i="35"/>
  <c r="BC897" i="35" s="1"/>
  <c r="AI897" i="35"/>
  <c r="AV897" i="35" s="1"/>
  <c r="AJ897" i="35"/>
  <c r="AW897" i="35" s="1"/>
  <c r="AK889" i="35"/>
  <c r="AX889" i="35" s="1"/>
  <c r="AL889" i="35"/>
  <c r="AY889" i="35" s="1"/>
  <c r="AM889" i="35"/>
  <c r="AZ889" i="35" s="1"/>
  <c r="AN889" i="35"/>
  <c r="BA889" i="35" s="1"/>
  <c r="AG889" i="35"/>
  <c r="AT889" i="35" s="1"/>
  <c r="AO889" i="35"/>
  <c r="BB889" i="35" s="1"/>
  <c r="AH889" i="35"/>
  <c r="AU889" i="35" s="1"/>
  <c r="AP889" i="35"/>
  <c r="BC889" i="35" s="1"/>
  <c r="AI889" i="35"/>
  <c r="AV889" i="35" s="1"/>
  <c r="AJ889" i="35"/>
  <c r="AW889" i="35" s="1"/>
  <c r="AK881" i="35"/>
  <c r="AX881" i="35" s="1"/>
  <c r="AL881" i="35"/>
  <c r="AY881" i="35" s="1"/>
  <c r="AM881" i="35"/>
  <c r="AZ881" i="35" s="1"/>
  <c r="AN881" i="35"/>
  <c r="BA881" i="35" s="1"/>
  <c r="AG881" i="35"/>
  <c r="AT881" i="35" s="1"/>
  <c r="AO881" i="35"/>
  <c r="BB881" i="35" s="1"/>
  <c r="AH881" i="35"/>
  <c r="AU881" i="35" s="1"/>
  <c r="AP881" i="35"/>
  <c r="BC881" i="35" s="1"/>
  <c r="AI881" i="35"/>
  <c r="AV881" i="35" s="1"/>
  <c r="AJ881" i="35"/>
  <c r="AW881" i="35" s="1"/>
  <c r="AK873" i="35"/>
  <c r="AX873" i="35" s="1"/>
  <c r="AL873" i="35"/>
  <c r="AY873" i="35" s="1"/>
  <c r="AM873" i="35"/>
  <c r="AZ873" i="35" s="1"/>
  <c r="AN873" i="35"/>
  <c r="BA873" i="35" s="1"/>
  <c r="AG873" i="35"/>
  <c r="AT873" i="35" s="1"/>
  <c r="AO873" i="35"/>
  <c r="BB873" i="35" s="1"/>
  <c r="AH873" i="35"/>
  <c r="AU873" i="35" s="1"/>
  <c r="AP873" i="35"/>
  <c r="BC873" i="35" s="1"/>
  <c r="AI873" i="35"/>
  <c r="AV873" i="35" s="1"/>
  <c r="AJ873" i="35"/>
  <c r="AW873" i="35" s="1"/>
  <c r="AK865" i="35"/>
  <c r="AX865" i="35" s="1"/>
  <c r="AL865" i="35"/>
  <c r="AY865" i="35" s="1"/>
  <c r="AM865" i="35"/>
  <c r="AZ865" i="35" s="1"/>
  <c r="AN865" i="35"/>
  <c r="BA865" i="35" s="1"/>
  <c r="AG865" i="35"/>
  <c r="AT865" i="35" s="1"/>
  <c r="AO865" i="35"/>
  <c r="BB865" i="35" s="1"/>
  <c r="AH865" i="35"/>
  <c r="AU865" i="35" s="1"/>
  <c r="AP865" i="35"/>
  <c r="BC865" i="35" s="1"/>
  <c r="AI865" i="35"/>
  <c r="AV865" i="35" s="1"/>
  <c r="AJ865" i="35"/>
  <c r="AW865" i="35" s="1"/>
  <c r="AK857" i="35"/>
  <c r="AX857" i="35" s="1"/>
  <c r="AL857" i="35"/>
  <c r="AY857" i="35" s="1"/>
  <c r="AM857" i="35"/>
  <c r="AZ857" i="35" s="1"/>
  <c r="AN857" i="35"/>
  <c r="BA857" i="35" s="1"/>
  <c r="AG857" i="35"/>
  <c r="AT857" i="35" s="1"/>
  <c r="AO857" i="35"/>
  <c r="BB857" i="35" s="1"/>
  <c r="AH857" i="35"/>
  <c r="AU857" i="35" s="1"/>
  <c r="AP857" i="35"/>
  <c r="BC857" i="35" s="1"/>
  <c r="AI857" i="35"/>
  <c r="AV857" i="35" s="1"/>
  <c r="AJ857" i="35"/>
  <c r="AW857" i="35" s="1"/>
  <c r="AK849" i="35"/>
  <c r="AX849" i="35" s="1"/>
  <c r="AL849" i="35"/>
  <c r="AY849" i="35" s="1"/>
  <c r="AM849" i="35"/>
  <c r="AZ849" i="35" s="1"/>
  <c r="AN849" i="35"/>
  <c r="BA849" i="35" s="1"/>
  <c r="AG849" i="35"/>
  <c r="AT849" i="35" s="1"/>
  <c r="AO849" i="35"/>
  <c r="BB849" i="35" s="1"/>
  <c r="AH849" i="35"/>
  <c r="AU849" i="35" s="1"/>
  <c r="AP849" i="35"/>
  <c r="BC849" i="35" s="1"/>
  <c r="AI849" i="35"/>
  <c r="AV849" i="35" s="1"/>
  <c r="AJ849" i="35"/>
  <c r="AW849" i="35" s="1"/>
  <c r="AK841" i="35"/>
  <c r="AX841" i="35" s="1"/>
  <c r="AL841" i="35"/>
  <c r="AY841" i="35" s="1"/>
  <c r="AM841" i="35"/>
  <c r="AZ841" i="35" s="1"/>
  <c r="AN841" i="35"/>
  <c r="BA841" i="35" s="1"/>
  <c r="AG841" i="35"/>
  <c r="AT841" i="35" s="1"/>
  <c r="AO841" i="35"/>
  <c r="BB841" i="35" s="1"/>
  <c r="AH841" i="35"/>
  <c r="AU841" i="35" s="1"/>
  <c r="AP841" i="35"/>
  <c r="BC841" i="35" s="1"/>
  <c r="AI841" i="35"/>
  <c r="AV841" i="35" s="1"/>
  <c r="AJ841" i="35"/>
  <c r="AW841" i="35" s="1"/>
  <c r="AK833" i="35"/>
  <c r="AX833" i="35" s="1"/>
  <c r="AL833" i="35"/>
  <c r="AY833" i="35" s="1"/>
  <c r="AM833" i="35"/>
  <c r="AZ833" i="35" s="1"/>
  <c r="AN833" i="35"/>
  <c r="BA833" i="35" s="1"/>
  <c r="AG833" i="35"/>
  <c r="AT833" i="35" s="1"/>
  <c r="AO833" i="35"/>
  <c r="BB833" i="35" s="1"/>
  <c r="AH833" i="35"/>
  <c r="AU833" i="35" s="1"/>
  <c r="AP833" i="35"/>
  <c r="BC833" i="35" s="1"/>
  <c r="AI833" i="35"/>
  <c r="AV833" i="35" s="1"/>
  <c r="AJ833" i="35"/>
  <c r="AW833" i="35" s="1"/>
  <c r="AL825" i="35"/>
  <c r="AY825" i="35" s="1"/>
  <c r="AM825" i="35"/>
  <c r="AZ825" i="35" s="1"/>
  <c r="AH825" i="35"/>
  <c r="AU825" i="35" s="1"/>
  <c r="AP825" i="35"/>
  <c r="BC825" i="35" s="1"/>
  <c r="AI825" i="35"/>
  <c r="AV825" i="35" s="1"/>
  <c r="AJ825" i="35"/>
  <c r="AW825" i="35" s="1"/>
  <c r="AO825" i="35"/>
  <c r="BB825" i="35" s="1"/>
  <c r="AG825" i="35"/>
  <c r="AT825" i="35" s="1"/>
  <c r="AK825" i="35"/>
  <c r="AX825" i="35" s="1"/>
  <c r="AN825" i="35"/>
  <c r="BA825" i="35" s="1"/>
  <c r="AL817" i="35"/>
  <c r="AY817" i="35" s="1"/>
  <c r="AM817" i="35"/>
  <c r="AZ817" i="35" s="1"/>
  <c r="AN817" i="35"/>
  <c r="BA817" i="35" s="1"/>
  <c r="AG817" i="35"/>
  <c r="AT817" i="35" s="1"/>
  <c r="AO817" i="35"/>
  <c r="BB817" i="35" s="1"/>
  <c r="AH817" i="35"/>
  <c r="AU817" i="35" s="1"/>
  <c r="AP817" i="35"/>
  <c r="BC817" i="35" s="1"/>
  <c r="AI817" i="35"/>
  <c r="AV817" i="35" s="1"/>
  <c r="AJ817" i="35"/>
  <c r="AW817" i="35" s="1"/>
  <c r="AK817" i="35"/>
  <c r="AX817" i="35" s="1"/>
  <c r="AL809" i="35"/>
  <c r="AY809" i="35" s="1"/>
  <c r="AM809" i="35"/>
  <c r="AZ809" i="35" s="1"/>
  <c r="AN809" i="35"/>
  <c r="BA809" i="35" s="1"/>
  <c r="AG809" i="35"/>
  <c r="AT809" i="35" s="1"/>
  <c r="AO809" i="35"/>
  <c r="BB809" i="35" s="1"/>
  <c r="AH809" i="35"/>
  <c r="AU809" i="35" s="1"/>
  <c r="AP809" i="35"/>
  <c r="BC809" i="35" s="1"/>
  <c r="AI809" i="35"/>
  <c r="AV809" i="35" s="1"/>
  <c r="AJ809" i="35"/>
  <c r="AW809" i="35" s="1"/>
  <c r="AK809" i="35"/>
  <c r="AX809" i="35" s="1"/>
  <c r="AL801" i="35"/>
  <c r="AY801" i="35" s="1"/>
  <c r="AM801" i="35"/>
  <c r="AZ801" i="35" s="1"/>
  <c r="AN801" i="35"/>
  <c r="BA801" i="35" s="1"/>
  <c r="AG801" i="35"/>
  <c r="AT801" i="35" s="1"/>
  <c r="AO801" i="35"/>
  <c r="BB801" i="35" s="1"/>
  <c r="AH801" i="35"/>
  <c r="AU801" i="35" s="1"/>
  <c r="AP801" i="35"/>
  <c r="BC801" i="35" s="1"/>
  <c r="AI801" i="35"/>
  <c r="AV801" i="35" s="1"/>
  <c r="AJ801" i="35"/>
  <c r="AW801" i="35" s="1"/>
  <c r="AK801" i="35"/>
  <c r="AX801" i="35" s="1"/>
  <c r="AL793" i="35"/>
  <c r="AY793" i="35" s="1"/>
  <c r="AM793" i="35"/>
  <c r="AZ793" i="35" s="1"/>
  <c r="AN793" i="35"/>
  <c r="BA793" i="35" s="1"/>
  <c r="AG793" i="35"/>
  <c r="AT793" i="35" s="1"/>
  <c r="AO793" i="35"/>
  <c r="BB793" i="35" s="1"/>
  <c r="AH793" i="35"/>
  <c r="AU793" i="35" s="1"/>
  <c r="AP793" i="35"/>
  <c r="BC793" i="35" s="1"/>
  <c r="AI793" i="35"/>
  <c r="AV793" i="35" s="1"/>
  <c r="AJ793" i="35"/>
  <c r="AW793" i="35" s="1"/>
  <c r="AK793" i="35"/>
  <c r="AX793" i="35" s="1"/>
  <c r="AL785" i="35"/>
  <c r="AY785" i="35" s="1"/>
  <c r="AM785" i="35"/>
  <c r="AZ785" i="35" s="1"/>
  <c r="AN785" i="35"/>
  <c r="BA785" i="35" s="1"/>
  <c r="AG785" i="35"/>
  <c r="AT785" i="35" s="1"/>
  <c r="AO785" i="35"/>
  <c r="BB785" i="35" s="1"/>
  <c r="AH785" i="35"/>
  <c r="AU785" i="35" s="1"/>
  <c r="AP785" i="35"/>
  <c r="BC785" i="35" s="1"/>
  <c r="AI785" i="35"/>
  <c r="AV785" i="35" s="1"/>
  <c r="AJ785" i="35"/>
  <c r="AW785" i="35" s="1"/>
  <c r="AK785" i="35"/>
  <c r="AX785" i="35" s="1"/>
  <c r="AL777" i="35"/>
  <c r="AY777" i="35" s="1"/>
  <c r="AM777" i="35"/>
  <c r="AZ777" i="35" s="1"/>
  <c r="AN777" i="35"/>
  <c r="BA777" i="35" s="1"/>
  <c r="AG777" i="35"/>
  <c r="AT777" i="35" s="1"/>
  <c r="AO777" i="35"/>
  <c r="BB777" i="35" s="1"/>
  <c r="AH777" i="35"/>
  <c r="AU777" i="35" s="1"/>
  <c r="AP777" i="35"/>
  <c r="BC777" i="35" s="1"/>
  <c r="AI777" i="35"/>
  <c r="AV777" i="35" s="1"/>
  <c r="AJ777" i="35"/>
  <c r="AW777" i="35" s="1"/>
  <c r="AK777" i="35"/>
  <c r="AX777" i="35" s="1"/>
  <c r="AL769" i="35"/>
  <c r="AY769" i="35" s="1"/>
  <c r="AM769" i="35"/>
  <c r="AZ769" i="35" s="1"/>
  <c r="AN769" i="35"/>
  <c r="BA769" i="35" s="1"/>
  <c r="AG769" i="35"/>
  <c r="AT769" i="35" s="1"/>
  <c r="AO769" i="35"/>
  <c r="BB769" i="35" s="1"/>
  <c r="AH769" i="35"/>
  <c r="AU769" i="35" s="1"/>
  <c r="AP769" i="35"/>
  <c r="BC769" i="35" s="1"/>
  <c r="AI769" i="35"/>
  <c r="AV769" i="35" s="1"/>
  <c r="AJ769" i="35"/>
  <c r="AW769" i="35" s="1"/>
  <c r="AK769" i="35"/>
  <c r="AX769" i="35" s="1"/>
  <c r="AL761" i="35"/>
  <c r="AY761" i="35" s="1"/>
  <c r="AM761" i="35"/>
  <c r="AZ761" i="35" s="1"/>
  <c r="AN761" i="35"/>
  <c r="BA761" i="35" s="1"/>
  <c r="AG761" i="35"/>
  <c r="AT761" i="35" s="1"/>
  <c r="AO761" i="35"/>
  <c r="BB761" i="35" s="1"/>
  <c r="AH761" i="35"/>
  <c r="AU761" i="35" s="1"/>
  <c r="AP761" i="35"/>
  <c r="BC761" i="35" s="1"/>
  <c r="AI761" i="35"/>
  <c r="AV761" i="35" s="1"/>
  <c r="AJ761" i="35"/>
  <c r="AW761" i="35" s="1"/>
  <c r="AK761" i="35"/>
  <c r="AX761" i="35" s="1"/>
  <c r="AL753" i="35"/>
  <c r="AY753" i="35" s="1"/>
  <c r="AM753" i="35"/>
  <c r="AZ753" i="35" s="1"/>
  <c r="AN753" i="35"/>
  <c r="BA753" i="35" s="1"/>
  <c r="AG753" i="35"/>
  <c r="AT753" i="35" s="1"/>
  <c r="AO753" i="35"/>
  <c r="BB753" i="35" s="1"/>
  <c r="AH753" i="35"/>
  <c r="AU753" i="35" s="1"/>
  <c r="AP753" i="35"/>
  <c r="BC753" i="35" s="1"/>
  <c r="AI753" i="35"/>
  <c r="AV753" i="35" s="1"/>
  <c r="AJ753" i="35"/>
  <c r="AW753" i="35" s="1"/>
  <c r="AK753" i="35"/>
  <c r="AX753" i="35" s="1"/>
  <c r="AL745" i="35"/>
  <c r="AY745" i="35" s="1"/>
  <c r="AM745" i="35"/>
  <c r="AZ745" i="35" s="1"/>
  <c r="AN745" i="35"/>
  <c r="BA745" i="35" s="1"/>
  <c r="AG745" i="35"/>
  <c r="AT745" i="35" s="1"/>
  <c r="AO745" i="35"/>
  <c r="BB745" i="35" s="1"/>
  <c r="AH745" i="35"/>
  <c r="AU745" i="35" s="1"/>
  <c r="AP745" i="35"/>
  <c r="BC745" i="35" s="1"/>
  <c r="AI745" i="35"/>
  <c r="AV745" i="35" s="1"/>
  <c r="AJ745" i="35"/>
  <c r="AW745" i="35" s="1"/>
  <c r="AK745" i="35"/>
  <c r="AX745" i="35" s="1"/>
  <c r="AL737" i="35"/>
  <c r="AY737" i="35" s="1"/>
  <c r="AM737" i="35"/>
  <c r="AZ737" i="35" s="1"/>
  <c r="AN737" i="35"/>
  <c r="BA737" i="35" s="1"/>
  <c r="AG737" i="35"/>
  <c r="AT737" i="35" s="1"/>
  <c r="AO737" i="35"/>
  <c r="BB737" i="35" s="1"/>
  <c r="AH737" i="35"/>
  <c r="AU737" i="35" s="1"/>
  <c r="AP737" i="35"/>
  <c r="BC737" i="35" s="1"/>
  <c r="AI737" i="35"/>
  <c r="AV737" i="35" s="1"/>
  <c r="AJ737" i="35"/>
  <c r="AW737" i="35" s="1"/>
  <c r="AK737" i="35"/>
  <c r="AX737" i="35" s="1"/>
  <c r="AL729" i="35"/>
  <c r="AY729" i="35" s="1"/>
  <c r="AM729" i="35"/>
  <c r="AZ729" i="35" s="1"/>
  <c r="AN729" i="35"/>
  <c r="BA729" i="35" s="1"/>
  <c r="AG729" i="35"/>
  <c r="AT729" i="35" s="1"/>
  <c r="AO729" i="35"/>
  <c r="BB729" i="35" s="1"/>
  <c r="AH729" i="35"/>
  <c r="AU729" i="35" s="1"/>
  <c r="AP729" i="35"/>
  <c r="BC729" i="35" s="1"/>
  <c r="AI729" i="35"/>
  <c r="AV729" i="35" s="1"/>
  <c r="AJ729" i="35"/>
  <c r="AW729" i="35" s="1"/>
  <c r="AK729" i="35"/>
  <c r="AX729" i="35" s="1"/>
  <c r="AL721" i="35"/>
  <c r="AY721" i="35" s="1"/>
  <c r="AM721" i="35"/>
  <c r="AZ721" i="35" s="1"/>
  <c r="AN721" i="35"/>
  <c r="BA721" i="35" s="1"/>
  <c r="AG721" i="35"/>
  <c r="AT721" i="35" s="1"/>
  <c r="AO721" i="35"/>
  <c r="BB721" i="35" s="1"/>
  <c r="AH721" i="35"/>
  <c r="AU721" i="35" s="1"/>
  <c r="AP721" i="35"/>
  <c r="BC721" i="35" s="1"/>
  <c r="AI721" i="35"/>
  <c r="AV721" i="35" s="1"/>
  <c r="AJ721" i="35"/>
  <c r="AW721" i="35" s="1"/>
  <c r="AK721" i="35"/>
  <c r="AX721" i="35" s="1"/>
  <c r="AL713" i="35"/>
  <c r="AY713" i="35" s="1"/>
  <c r="AM713" i="35"/>
  <c r="AZ713" i="35" s="1"/>
  <c r="AN713" i="35"/>
  <c r="BA713" i="35" s="1"/>
  <c r="AG713" i="35"/>
  <c r="AT713" i="35" s="1"/>
  <c r="AO713" i="35"/>
  <c r="BB713" i="35" s="1"/>
  <c r="AH713" i="35"/>
  <c r="AU713" i="35" s="1"/>
  <c r="AP713" i="35"/>
  <c r="BC713" i="35" s="1"/>
  <c r="AI713" i="35"/>
  <c r="AV713" i="35" s="1"/>
  <c r="AJ713" i="35"/>
  <c r="AW713" i="35" s="1"/>
  <c r="AK713" i="35"/>
  <c r="AX713" i="35" s="1"/>
  <c r="AL705" i="35"/>
  <c r="AY705" i="35" s="1"/>
  <c r="AM705" i="35"/>
  <c r="AZ705" i="35" s="1"/>
  <c r="AN705" i="35"/>
  <c r="BA705" i="35" s="1"/>
  <c r="AG705" i="35"/>
  <c r="AT705" i="35" s="1"/>
  <c r="AO705" i="35"/>
  <c r="BB705" i="35" s="1"/>
  <c r="AH705" i="35"/>
  <c r="AU705" i="35" s="1"/>
  <c r="AP705" i="35"/>
  <c r="BC705" i="35" s="1"/>
  <c r="AI705" i="35"/>
  <c r="AV705" i="35" s="1"/>
  <c r="AJ705" i="35"/>
  <c r="AW705" i="35" s="1"/>
  <c r="AK705" i="35"/>
  <c r="AX705" i="35" s="1"/>
  <c r="AL697" i="35"/>
  <c r="AY697" i="35" s="1"/>
  <c r="AM697" i="35"/>
  <c r="AZ697" i="35" s="1"/>
  <c r="AN697" i="35"/>
  <c r="BA697" i="35" s="1"/>
  <c r="AG697" i="35"/>
  <c r="AT697" i="35" s="1"/>
  <c r="AO697" i="35"/>
  <c r="BB697" i="35" s="1"/>
  <c r="AH697" i="35"/>
  <c r="AU697" i="35" s="1"/>
  <c r="AP697" i="35"/>
  <c r="BC697" i="35" s="1"/>
  <c r="AI697" i="35"/>
  <c r="AV697" i="35" s="1"/>
  <c r="AJ697" i="35"/>
  <c r="AW697" i="35" s="1"/>
  <c r="AK697" i="35"/>
  <c r="AX697" i="35" s="1"/>
  <c r="AL689" i="35"/>
  <c r="AY689" i="35" s="1"/>
  <c r="AM689" i="35"/>
  <c r="AZ689" i="35" s="1"/>
  <c r="AN689" i="35"/>
  <c r="BA689" i="35" s="1"/>
  <c r="AG689" i="35"/>
  <c r="AT689" i="35" s="1"/>
  <c r="AO689" i="35"/>
  <c r="BB689" i="35" s="1"/>
  <c r="AH689" i="35"/>
  <c r="AU689" i="35" s="1"/>
  <c r="AP689" i="35"/>
  <c r="BC689" i="35" s="1"/>
  <c r="AI689" i="35"/>
  <c r="AV689" i="35" s="1"/>
  <c r="AJ689" i="35"/>
  <c r="AW689" i="35" s="1"/>
  <c r="AK689" i="35"/>
  <c r="AX689" i="35" s="1"/>
  <c r="AL681" i="35"/>
  <c r="AY681" i="35" s="1"/>
  <c r="AM681" i="35"/>
  <c r="AZ681" i="35" s="1"/>
  <c r="AN681" i="35"/>
  <c r="BA681" i="35" s="1"/>
  <c r="AG681" i="35"/>
  <c r="AT681" i="35" s="1"/>
  <c r="AO681" i="35"/>
  <c r="BB681" i="35" s="1"/>
  <c r="AH681" i="35"/>
  <c r="AU681" i="35" s="1"/>
  <c r="AP681" i="35"/>
  <c r="BC681" i="35" s="1"/>
  <c r="AI681" i="35"/>
  <c r="AV681" i="35" s="1"/>
  <c r="AJ681" i="35"/>
  <c r="AW681" i="35" s="1"/>
  <c r="AK681" i="35"/>
  <c r="AX681" i="35" s="1"/>
  <c r="AL673" i="35"/>
  <c r="AY673" i="35" s="1"/>
  <c r="AM673" i="35"/>
  <c r="AZ673" i="35" s="1"/>
  <c r="AN673" i="35"/>
  <c r="BA673" i="35" s="1"/>
  <c r="AG673" i="35"/>
  <c r="AT673" i="35" s="1"/>
  <c r="AO673" i="35"/>
  <c r="BB673" i="35" s="1"/>
  <c r="AH673" i="35"/>
  <c r="AU673" i="35" s="1"/>
  <c r="AP673" i="35"/>
  <c r="BC673" i="35" s="1"/>
  <c r="AI673" i="35"/>
  <c r="AV673" i="35" s="1"/>
  <c r="AJ673" i="35"/>
  <c r="AW673" i="35" s="1"/>
  <c r="AK673" i="35"/>
  <c r="AX673" i="35" s="1"/>
  <c r="AL665" i="35"/>
  <c r="AY665" i="35" s="1"/>
  <c r="AM665" i="35"/>
  <c r="AZ665" i="35" s="1"/>
  <c r="AN665" i="35"/>
  <c r="BA665" i="35" s="1"/>
  <c r="AG665" i="35"/>
  <c r="AT665" i="35" s="1"/>
  <c r="AO665" i="35"/>
  <c r="BB665" i="35" s="1"/>
  <c r="AH665" i="35"/>
  <c r="AU665" i="35" s="1"/>
  <c r="AP665" i="35"/>
  <c r="BC665" i="35" s="1"/>
  <c r="AI665" i="35"/>
  <c r="AV665" i="35" s="1"/>
  <c r="AJ665" i="35"/>
  <c r="AW665" i="35" s="1"/>
  <c r="AK665" i="35"/>
  <c r="AX665" i="35" s="1"/>
  <c r="AL657" i="35"/>
  <c r="AY657" i="35" s="1"/>
  <c r="AM657" i="35"/>
  <c r="AZ657" i="35" s="1"/>
  <c r="AN657" i="35"/>
  <c r="BA657" i="35" s="1"/>
  <c r="AG657" i="35"/>
  <c r="AT657" i="35" s="1"/>
  <c r="AO657" i="35"/>
  <c r="BB657" i="35" s="1"/>
  <c r="AH657" i="35"/>
  <c r="AU657" i="35" s="1"/>
  <c r="AP657" i="35"/>
  <c r="BC657" i="35" s="1"/>
  <c r="AI657" i="35"/>
  <c r="AV657" i="35" s="1"/>
  <c r="AJ657" i="35"/>
  <c r="AW657" i="35" s="1"/>
  <c r="AK657" i="35"/>
  <c r="AX657" i="35" s="1"/>
  <c r="AL649" i="35"/>
  <c r="AY649" i="35" s="1"/>
  <c r="AM649" i="35"/>
  <c r="AZ649" i="35" s="1"/>
  <c r="AN649" i="35"/>
  <c r="BA649" i="35" s="1"/>
  <c r="AG649" i="35"/>
  <c r="AT649" i="35" s="1"/>
  <c r="AO649" i="35"/>
  <c r="BB649" i="35" s="1"/>
  <c r="AH649" i="35"/>
  <c r="AU649" i="35" s="1"/>
  <c r="AP649" i="35"/>
  <c r="BC649" i="35" s="1"/>
  <c r="AI649" i="35"/>
  <c r="AV649" i="35" s="1"/>
  <c r="AJ649" i="35"/>
  <c r="AW649" i="35" s="1"/>
  <c r="AK649" i="35"/>
  <c r="AX649" i="35" s="1"/>
  <c r="AL641" i="35"/>
  <c r="AY641" i="35" s="1"/>
  <c r="AM641" i="35"/>
  <c r="AZ641" i="35" s="1"/>
  <c r="AN641" i="35"/>
  <c r="BA641" i="35" s="1"/>
  <c r="AG641" i="35"/>
  <c r="AT641" i="35" s="1"/>
  <c r="AO641" i="35"/>
  <c r="BB641" i="35" s="1"/>
  <c r="AH641" i="35"/>
  <c r="AU641" i="35" s="1"/>
  <c r="AP641" i="35"/>
  <c r="BC641" i="35" s="1"/>
  <c r="AI641" i="35"/>
  <c r="AV641" i="35" s="1"/>
  <c r="AJ641" i="35"/>
  <c r="AW641" i="35" s="1"/>
  <c r="AK641" i="35"/>
  <c r="AX641" i="35" s="1"/>
  <c r="AL633" i="35"/>
  <c r="AY633" i="35" s="1"/>
  <c r="AM633" i="35"/>
  <c r="AZ633" i="35" s="1"/>
  <c r="AN633" i="35"/>
  <c r="BA633" i="35" s="1"/>
  <c r="AG633" i="35"/>
  <c r="AT633" i="35" s="1"/>
  <c r="AO633" i="35"/>
  <c r="BB633" i="35" s="1"/>
  <c r="AH633" i="35"/>
  <c r="AU633" i="35" s="1"/>
  <c r="AP633" i="35"/>
  <c r="BC633" i="35" s="1"/>
  <c r="AI633" i="35"/>
  <c r="AV633" i="35" s="1"/>
  <c r="AJ633" i="35"/>
  <c r="AW633" i="35" s="1"/>
  <c r="AK633" i="35"/>
  <c r="AX633" i="35" s="1"/>
  <c r="AL625" i="35"/>
  <c r="AY625" i="35" s="1"/>
  <c r="AM625" i="35"/>
  <c r="AZ625" i="35" s="1"/>
  <c r="AN625" i="35"/>
  <c r="BA625" i="35" s="1"/>
  <c r="AG625" i="35"/>
  <c r="AT625" i="35" s="1"/>
  <c r="AO625" i="35"/>
  <c r="BB625" i="35" s="1"/>
  <c r="AH625" i="35"/>
  <c r="AU625" i="35" s="1"/>
  <c r="AP625" i="35"/>
  <c r="BC625" i="35" s="1"/>
  <c r="AI625" i="35"/>
  <c r="AV625" i="35" s="1"/>
  <c r="AJ625" i="35"/>
  <c r="AW625" i="35" s="1"/>
  <c r="AK625" i="35"/>
  <c r="AX625" i="35" s="1"/>
  <c r="AL617" i="35"/>
  <c r="AY617" i="35" s="1"/>
  <c r="AM617" i="35"/>
  <c r="AZ617" i="35" s="1"/>
  <c r="AN617" i="35"/>
  <c r="BA617" i="35" s="1"/>
  <c r="AG617" i="35"/>
  <c r="AT617" i="35" s="1"/>
  <c r="AO617" i="35"/>
  <c r="BB617" i="35" s="1"/>
  <c r="AH617" i="35"/>
  <c r="AU617" i="35" s="1"/>
  <c r="AP617" i="35"/>
  <c r="BC617" i="35" s="1"/>
  <c r="AI617" i="35"/>
  <c r="AV617" i="35" s="1"/>
  <c r="AJ617" i="35"/>
  <c r="AW617" i="35" s="1"/>
  <c r="AK617" i="35"/>
  <c r="AX617" i="35" s="1"/>
  <c r="AL609" i="35"/>
  <c r="AY609" i="35" s="1"/>
  <c r="AM609" i="35"/>
  <c r="AZ609" i="35" s="1"/>
  <c r="AN609" i="35"/>
  <c r="BA609" i="35" s="1"/>
  <c r="AG609" i="35"/>
  <c r="AT609" i="35" s="1"/>
  <c r="AO609" i="35"/>
  <c r="BB609" i="35" s="1"/>
  <c r="AH609" i="35"/>
  <c r="AU609" i="35" s="1"/>
  <c r="AP609" i="35"/>
  <c r="BC609" i="35" s="1"/>
  <c r="AI609" i="35"/>
  <c r="AV609" i="35" s="1"/>
  <c r="AJ609" i="35"/>
  <c r="AW609" i="35" s="1"/>
  <c r="AK609" i="35"/>
  <c r="AX609" i="35" s="1"/>
  <c r="AL601" i="35"/>
  <c r="AY601" i="35" s="1"/>
  <c r="AM601" i="35"/>
  <c r="AZ601" i="35" s="1"/>
  <c r="AN601" i="35"/>
  <c r="BA601" i="35" s="1"/>
  <c r="AG601" i="35"/>
  <c r="AT601" i="35" s="1"/>
  <c r="AO601" i="35"/>
  <c r="BB601" i="35" s="1"/>
  <c r="AH601" i="35"/>
  <c r="AU601" i="35" s="1"/>
  <c r="AP601" i="35"/>
  <c r="BC601" i="35" s="1"/>
  <c r="AI601" i="35"/>
  <c r="AV601" i="35" s="1"/>
  <c r="AJ601" i="35"/>
  <c r="AW601" i="35" s="1"/>
  <c r="AK601" i="35"/>
  <c r="AX601" i="35" s="1"/>
  <c r="AM593" i="35"/>
  <c r="AZ593" i="35" s="1"/>
  <c r="AG593" i="35"/>
  <c r="AT593" i="35" s="1"/>
  <c r="AO593" i="35"/>
  <c r="BB593" i="35" s="1"/>
  <c r="AH593" i="35"/>
  <c r="AU593" i="35" s="1"/>
  <c r="AP593" i="35"/>
  <c r="BC593" i="35" s="1"/>
  <c r="AI593" i="35"/>
  <c r="AV593" i="35" s="1"/>
  <c r="AJ593" i="35"/>
  <c r="AW593" i="35" s="1"/>
  <c r="AK593" i="35"/>
  <c r="AX593" i="35" s="1"/>
  <c r="AL593" i="35"/>
  <c r="AY593" i="35" s="1"/>
  <c r="AN593" i="35"/>
  <c r="BA593" i="35" s="1"/>
  <c r="AM585" i="35"/>
  <c r="AZ585" i="35" s="1"/>
  <c r="AG585" i="35"/>
  <c r="AT585" i="35" s="1"/>
  <c r="AO585" i="35"/>
  <c r="BB585" i="35" s="1"/>
  <c r="AH585" i="35"/>
  <c r="AU585" i="35" s="1"/>
  <c r="AP585" i="35"/>
  <c r="BC585" i="35" s="1"/>
  <c r="AI585" i="35"/>
  <c r="AV585" i="35" s="1"/>
  <c r="AJ585" i="35"/>
  <c r="AW585" i="35" s="1"/>
  <c r="AK585" i="35"/>
  <c r="AX585" i="35" s="1"/>
  <c r="AN585" i="35"/>
  <c r="BA585" i="35" s="1"/>
  <c r="AL585" i="35"/>
  <c r="AY585" i="35" s="1"/>
  <c r="AM577" i="35"/>
  <c r="AZ577" i="35" s="1"/>
  <c r="AG577" i="35"/>
  <c r="AT577" i="35" s="1"/>
  <c r="AO577" i="35"/>
  <c r="BB577" i="35" s="1"/>
  <c r="AH577" i="35"/>
  <c r="AU577" i="35" s="1"/>
  <c r="AP577" i="35"/>
  <c r="BC577" i="35" s="1"/>
  <c r="AI577" i="35"/>
  <c r="AV577" i="35" s="1"/>
  <c r="AJ577" i="35"/>
  <c r="AW577" i="35" s="1"/>
  <c r="AK577" i="35"/>
  <c r="AX577" i="35" s="1"/>
  <c r="AL577" i="35"/>
  <c r="AY577" i="35" s="1"/>
  <c r="AN577" i="35"/>
  <c r="BA577" i="35" s="1"/>
  <c r="AM569" i="35"/>
  <c r="AZ569" i="35" s="1"/>
  <c r="AG569" i="35"/>
  <c r="AT569" i="35" s="1"/>
  <c r="AO569" i="35"/>
  <c r="BB569" i="35" s="1"/>
  <c r="AH569" i="35"/>
  <c r="AU569" i="35" s="1"/>
  <c r="AP569" i="35"/>
  <c r="BC569" i="35" s="1"/>
  <c r="AI569" i="35"/>
  <c r="AV569" i="35" s="1"/>
  <c r="AJ569" i="35"/>
  <c r="AW569" i="35" s="1"/>
  <c r="AK569" i="35"/>
  <c r="AX569" i="35" s="1"/>
  <c r="AN569" i="35"/>
  <c r="BA569" i="35" s="1"/>
  <c r="AL569" i="35"/>
  <c r="AY569" i="35" s="1"/>
  <c r="AM561" i="35"/>
  <c r="AZ561" i="35" s="1"/>
  <c r="AG561" i="35"/>
  <c r="AT561" i="35" s="1"/>
  <c r="AO561" i="35"/>
  <c r="BB561" i="35" s="1"/>
  <c r="AH561" i="35"/>
  <c r="AU561" i="35" s="1"/>
  <c r="AP561" i="35"/>
  <c r="BC561" i="35" s="1"/>
  <c r="AI561" i="35"/>
  <c r="AV561" i="35" s="1"/>
  <c r="AJ561" i="35"/>
  <c r="AW561" i="35" s="1"/>
  <c r="AK561" i="35"/>
  <c r="AX561" i="35" s="1"/>
  <c r="AL561" i="35"/>
  <c r="AY561" i="35" s="1"/>
  <c r="AN561" i="35"/>
  <c r="BA561" i="35" s="1"/>
  <c r="AM553" i="35"/>
  <c r="AZ553" i="35" s="1"/>
  <c r="AG553" i="35"/>
  <c r="AT553" i="35" s="1"/>
  <c r="AO553" i="35"/>
  <c r="BB553" i="35" s="1"/>
  <c r="AH553" i="35"/>
  <c r="AU553" i="35" s="1"/>
  <c r="AP553" i="35"/>
  <c r="BC553" i="35" s="1"/>
  <c r="AI553" i="35"/>
  <c r="AV553" i="35" s="1"/>
  <c r="AJ553" i="35"/>
  <c r="AW553" i="35" s="1"/>
  <c r="AK553" i="35"/>
  <c r="AX553" i="35" s="1"/>
  <c r="AN553" i="35"/>
  <c r="BA553" i="35" s="1"/>
  <c r="AL553" i="35"/>
  <c r="AY553" i="35" s="1"/>
  <c r="AM545" i="35"/>
  <c r="AZ545" i="35" s="1"/>
  <c r="AG545" i="35"/>
  <c r="AT545" i="35" s="1"/>
  <c r="AO545" i="35"/>
  <c r="BB545" i="35" s="1"/>
  <c r="AH545" i="35"/>
  <c r="AU545" i="35" s="1"/>
  <c r="AP545" i="35"/>
  <c r="BC545" i="35" s="1"/>
  <c r="AI545" i="35"/>
  <c r="AV545" i="35" s="1"/>
  <c r="AJ545" i="35"/>
  <c r="AW545" i="35" s="1"/>
  <c r="AK545" i="35"/>
  <c r="AX545" i="35" s="1"/>
  <c r="AL545" i="35"/>
  <c r="AY545" i="35" s="1"/>
  <c r="AN545" i="35"/>
  <c r="BA545" i="35" s="1"/>
  <c r="AM537" i="35"/>
  <c r="AZ537" i="35" s="1"/>
  <c r="AG537" i="35"/>
  <c r="AT537" i="35" s="1"/>
  <c r="AO537" i="35"/>
  <c r="BB537" i="35" s="1"/>
  <c r="AH537" i="35"/>
  <c r="AU537" i="35" s="1"/>
  <c r="AP537" i="35"/>
  <c r="BC537" i="35" s="1"/>
  <c r="AI537" i="35"/>
  <c r="AV537" i="35" s="1"/>
  <c r="AJ537" i="35"/>
  <c r="AW537" i="35" s="1"/>
  <c r="AK537" i="35"/>
  <c r="AX537" i="35" s="1"/>
  <c r="AN537" i="35"/>
  <c r="BA537" i="35" s="1"/>
  <c r="AL537" i="35"/>
  <c r="AY537" i="35" s="1"/>
  <c r="AM529" i="35"/>
  <c r="AZ529" i="35" s="1"/>
  <c r="AG529" i="35"/>
  <c r="AT529" i="35" s="1"/>
  <c r="AO529" i="35"/>
  <c r="BB529" i="35" s="1"/>
  <c r="AH529" i="35"/>
  <c r="AU529" i="35" s="1"/>
  <c r="AP529" i="35"/>
  <c r="BC529" i="35" s="1"/>
  <c r="AI529" i="35"/>
  <c r="AV529" i="35" s="1"/>
  <c r="AJ529" i="35"/>
  <c r="AW529" i="35" s="1"/>
  <c r="AK529" i="35"/>
  <c r="AX529" i="35" s="1"/>
  <c r="AL529" i="35"/>
  <c r="AY529" i="35" s="1"/>
  <c r="AN529" i="35"/>
  <c r="BA529" i="35" s="1"/>
  <c r="AM521" i="35"/>
  <c r="AZ521" i="35" s="1"/>
  <c r="AG521" i="35"/>
  <c r="AT521" i="35" s="1"/>
  <c r="AO521" i="35"/>
  <c r="BB521" i="35" s="1"/>
  <c r="AH521" i="35"/>
  <c r="AU521" i="35" s="1"/>
  <c r="AP521" i="35"/>
  <c r="BC521" i="35" s="1"/>
  <c r="AI521" i="35"/>
  <c r="AV521" i="35" s="1"/>
  <c r="AJ521" i="35"/>
  <c r="AW521" i="35" s="1"/>
  <c r="AK521" i="35"/>
  <c r="AX521" i="35" s="1"/>
  <c r="AN521" i="35"/>
  <c r="BA521" i="35" s="1"/>
  <c r="AL521" i="35"/>
  <c r="AY521" i="35" s="1"/>
  <c r="AM513" i="35"/>
  <c r="AZ513" i="35" s="1"/>
  <c r="AG513" i="35"/>
  <c r="AT513" i="35" s="1"/>
  <c r="AO513" i="35"/>
  <c r="BB513" i="35" s="1"/>
  <c r="AH513" i="35"/>
  <c r="AU513" i="35" s="1"/>
  <c r="AP513" i="35"/>
  <c r="BC513" i="35" s="1"/>
  <c r="AI513" i="35"/>
  <c r="AV513" i="35" s="1"/>
  <c r="AJ513" i="35"/>
  <c r="AW513" i="35" s="1"/>
  <c r="AK513" i="35"/>
  <c r="AX513" i="35" s="1"/>
  <c r="AL513" i="35"/>
  <c r="AY513" i="35" s="1"/>
  <c r="AN513" i="35"/>
  <c r="BA513" i="35" s="1"/>
  <c r="AM505" i="35"/>
  <c r="AZ505" i="35" s="1"/>
  <c r="AG505" i="35"/>
  <c r="AT505" i="35" s="1"/>
  <c r="AO505" i="35"/>
  <c r="BB505" i="35" s="1"/>
  <c r="AH505" i="35"/>
  <c r="AU505" i="35" s="1"/>
  <c r="AP505" i="35"/>
  <c r="BC505" i="35" s="1"/>
  <c r="AI505" i="35"/>
  <c r="AV505" i="35" s="1"/>
  <c r="AJ505" i="35"/>
  <c r="AW505" i="35" s="1"/>
  <c r="AK505" i="35"/>
  <c r="AX505" i="35" s="1"/>
  <c r="AN505" i="35"/>
  <c r="BA505" i="35" s="1"/>
  <c r="AL505" i="35"/>
  <c r="AY505" i="35" s="1"/>
  <c r="AM497" i="35"/>
  <c r="AZ497" i="35" s="1"/>
  <c r="AN497" i="35"/>
  <c r="BA497" i="35" s="1"/>
  <c r="AG497" i="35"/>
  <c r="AT497" i="35" s="1"/>
  <c r="AO497" i="35"/>
  <c r="BB497" i="35" s="1"/>
  <c r="AH497" i="35"/>
  <c r="AU497" i="35" s="1"/>
  <c r="AP497" i="35"/>
  <c r="BC497" i="35" s="1"/>
  <c r="AI497" i="35"/>
  <c r="AV497" i="35" s="1"/>
  <c r="AJ497" i="35"/>
  <c r="AW497" i="35" s="1"/>
  <c r="AK497" i="35"/>
  <c r="AX497" i="35" s="1"/>
  <c r="AL497" i="35"/>
  <c r="AY497" i="35" s="1"/>
  <c r="AM489" i="35"/>
  <c r="AZ489" i="35" s="1"/>
  <c r="AN489" i="35"/>
  <c r="BA489" i="35" s="1"/>
  <c r="AG489" i="35"/>
  <c r="AT489" i="35" s="1"/>
  <c r="AO489" i="35"/>
  <c r="BB489" i="35" s="1"/>
  <c r="AH489" i="35"/>
  <c r="AU489" i="35" s="1"/>
  <c r="AP489" i="35"/>
  <c r="BC489" i="35" s="1"/>
  <c r="AI489" i="35"/>
  <c r="AV489" i="35" s="1"/>
  <c r="AJ489" i="35"/>
  <c r="AW489" i="35" s="1"/>
  <c r="AK489" i="35"/>
  <c r="AX489" i="35" s="1"/>
  <c r="AL489" i="35"/>
  <c r="AY489" i="35" s="1"/>
  <c r="AM481" i="35"/>
  <c r="AZ481" i="35" s="1"/>
  <c r="AN481" i="35"/>
  <c r="BA481" i="35" s="1"/>
  <c r="AG481" i="35"/>
  <c r="AT481" i="35" s="1"/>
  <c r="AO481" i="35"/>
  <c r="BB481" i="35" s="1"/>
  <c r="AH481" i="35"/>
  <c r="AU481" i="35" s="1"/>
  <c r="AP481" i="35"/>
  <c r="BC481" i="35" s="1"/>
  <c r="AI481" i="35"/>
  <c r="AV481" i="35" s="1"/>
  <c r="AJ481" i="35"/>
  <c r="AW481" i="35" s="1"/>
  <c r="AK481" i="35"/>
  <c r="AX481" i="35" s="1"/>
  <c r="AL481" i="35"/>
  <c r="AY481" i="35" s="1"/>
  <c r="AM473" i="35"/>
  <c r="AZ473" i="35" s="1"/>
  <c r="AN473" i="35"/>
  <c r="BA473" i="35" s="1"/>
  <c r="AG473" i="35"/>
  <c r="AT473" i="35" s="1"/>
  <c r="AO473" i="35"/>
  <c r="BB473" i="35" s="1"/>
  <c r="AH473" i="35"/>
  <c r="AU473" i="35" s="1"/>
  <c r="AP473" i="35"/>
  <c r="BC473" i="35" s="1"/>
  <c r="AI473" i="35"/>
  <c r="AV473" i="35" s="1"/>
  <c r="AJ473" i="35"/>
  <c r="AW473" i="35" s="1"/>
  <c r="AK473" i="35"/>
  <c r="AX473" i="35" s="1"/>
  <c r="AL473" i="35"/>
  <c r="AY473" i="35" s="1"/>
  <c r="AM465" i="35"/>
  <c r="AZ465" i="35" s="1"/>
  <c r="AN465" i="35"/>
  <c r="BA465" i="35" s="1"/>
  <c r="AG465" i="35"/>
  <c r="AT465" i="35" s="1"/>
  <c r="AO465" i="35"/>
  <c r="BB465" i="35" s="1"/>
  <c r="AH465" i="35"/>
  <c r="AU465" i="35" s="1"/>
  <c r="AP465" i="35"/>
  <c r="BC465" i="35" s="1"/>
  <c r="AI465" i="35"/>
  <c r="AV465" i="35" s="1"/>
  <c r="AJ465" i="35"/>
  <c r="AW465" i="35" s="1"/>
  <c r="AK465" i="35"/>
  <c r="AX465" i="35" s="1"/>
  <c r="AL465" i="35"/>
  <c r="AY465" i="35" s="1"/>
  <c r="AM457" i="35"/>
  <c r="AZ457" i="35" s="1"/>
  <c r="AN457" i="35"/>
  <c r="BA457" i="35" s="1"/>
  <c r="AG457" i="35"/>
  <c r="AT457" i="35" s="1"/>
  <c r="AO457" i="35"/>
  <c r="BB457" i="35" s="1"/>
  <c r="AH457" i="35"/>
  <c r="AU457" i="35" s="1"/>
  <c r="AP457" i="35"/>
  <c r="BC457" i="35" s="1"/>
  <c r="AI457" i="35"/>
  <c r="AV457" i="35" s="1"/>
  <c r="AJ457" i="35"/>
  <c r="AW457" i="35" s="1"/>
  <c r="AK457" i="35"/>
  <c r="AX457" i="35" s="1"/>
  <c r="AL457" i="35"/>
  <c r="AY457" i="35" s="1"/>
  <c r="AM449" i="35"/>
  <c r="AZ449" i="35" s="1"/>
  <c r="AN449" i="35"/>
  <c r="BA449" i="35" s="1"/>
  <c r="AG449" i="35"/>
  <c r="AT449" i="35" s="1"/>
  <c r="AO449" i="35"/>
  <c r="BB449" i="35" s="1"/>
  <c r="AH449" i="35"/>
  <c r="AU449" i="35" s="1"/>
  <c r="AP449" i="35"/>
  <c r="BC449" i="35" s="1"/>
  <c r="AI449" i="35"/>
  <c r="AV449" i="35" s="1"/>
  <c r="AJ449" i="35"/>
  <c r="AW449" i="35" s="1"/>
  <c r="AK449" i="35"/>
  <c r="AX449" i="35" s="1"/>
  <c r="AL449" i="35"/>
  <c r="AY449" i="35" s="1"/>
  <c r="AM441" i="35"/>
  <c r="AZ441" i="35" s="1"/>
  <c r="AN441" i="35"/>
  <c r="BA441" i="35" s="1"/>
  <c r="AG441" i="35"/>
  <c r="AT441" i="35" s="1"/>
  <c r="AO441" i="35"/>
  <c r="BB441" i="35" s="1"/>
  <c r="AH441" i="35"/>
  <c r="AU441" i="35" s="1"/>
  <c r="AP441" i="35"/>
  <c r="BC441" i="35" s="1"/>
  <c r="AI441" i="35"/>
  <c r="AV441" i="35" s="1"/>
  <c r="AJ441" i="35"/>
  <c r="AW441" i="35" s="1"/>
  <c r="AK441" i="35"/>
  <c r="AX441" i="35" s="1"/>
  <c r="AL441" i="35"/>
  <c r="AY441" i="35" s="1"/>
  <c r="AM433" i="35"/>
  <c r="AZ433" i="35" s="1"/>
  <c r="AN433" i="35"/>
  <c r="BA433" i="35" s="1"/>
  <c r="AG433" i="35"/>
  <c r="AT433" i="35" s="1"/>
  <c r="AO433" i="35"/>
  <c r="BB433" i="35" s="1"/>
  <c r="AH433" i="35"/>
  <c r="AU433" i="35" s="1"/>
  <c r="AP433" i="35"/>
  <c r="BC433" i="35" s="1"/>
  <c r="AI433" i="35"/>
  <c r="AV433" i="35" s="1"/>
  <c r="AJ433" i="35"/>
  <c r="AW433" i="35" s="1"/>
  <c r="AK433" i="35"/>
  <c r="AX433" i="35" s="1"/>
  <c r="AL433" i="35"/>
  <c r="AY433" i="35" s="1"/>
  <c r="AM425" i="35"/>
  <c r="AZ425" i="35" s="1"/>
  <c r="AN425" i="35"/>
  <c r="BA425" i="35" s="1"/>
  <c r="AG425" i="35"/>
  <c r="AT425" i="35" s="1"/>
  <c r="AO425" i="35"/>
  <c r="BB425" i="35" s="1"/>
  <c r="AH425" i="35"/>
  <c r="AU425" i="35" s="1"/>
  <c r="AP425" i="35"/>
  <c r="BC425" i="35" s="1"/>
  <c r="AI425" i="35"/>
  <c r="AV425" i="35" s="1"/>
  <c r="AJ425" i="35"/>
  <c r="AW425" i="35" s="1"/>
  <c r="AK425" i="35"/>
  <c r="AX425" i="35" s="1"/>
  <c r="AL425" i="35"/>
  <c r="AY425" i="35" s="1"/>
  <c r="AM417" i="35"/>
  <c r="AZ417" i="35" s="1"/>
  <c r="AN417" i="35"/>
  <c r="BA417" i="35" s="1"/>
  <c r="AG417" i="35"/>
  <c r="AT417" i="35" s="1"/>
  <c r="AO417" i="35"/>
  <c r="BB417" i="35" s="1"/>
  <c r="AH417" i="35"/>
  <c r="AU417" i="35" s="1"/>
  <c r="AP417" i="35"/>
  <c r="BC417" i="35" s="1"/>
  <c r="AI417" i="35"/>
  <c r="AV417" i="35" s="1"/>
  <c r="AJ417" i="35"/>
  <c r="AW417" i="35" s="1"/>
  <c r="AK417" i="35"/>
  <c r="AX417" i="35" s="1"/>
  <c r="AL417" i="35"/>
  <c r="AY417" i="35" s="1"/>
  <c r="AM409" i="35"/>
  <c r="AZ409" i="35" s="1"/>
  <c r="AN409" i="35"/>
  <c r="BA409" i="35" s="1"/>
  <c r="AG409" i="35"/>
  <c r="AT409" i="35" s="1"/>
  <c r="AO409" i="35"/>
  <c r="BB409" i="35" s="1"/>
  <c r="AH409" i="35"/>
  <c r="AU409" i="35" s="1"/>
  <c r="AP409" i="35"/>
  <c r="BC409" i="35" s="1"/>
  <c r="AI409" i="35"/>
  <c r="AV409" i="35" s="1"/>
  <c r="AJ409" i="35"/>
  <c r="AW409" i="35" s="1"/>
  <c r="AK409" i="35"/>
  <c r="AX409" i="35" s="1"/>
  <c r="AL409" i="35"/>
  <c r="AY409" i="35" s="1"/>
  <c r="AM401" i="35"/>
  <c r="AZ401" i="35" s="1"/>
  <c r="AN401" i="35"/>
  <c r="BA401" i="35" s="1"/>
  <c r="AG401" i="35"/>
  <c r="AT401" i="35" s="1"/>
  <c r="AO401" i="35"/>
  <c r="BB401" i="35" s="1"/>
  <c r="AH401" i="35"/>
  <c r="AU401" i="35" s="1"/>
  <c r="AP401" i="35"/>
  <c r="BC401" i="35" s="1"/>
  <c r="AI401" i="35"/>
  <c r="AV401" i="35" s="1"/>
  <c r="AJ401" i="35"/>
  <c r="AW401" i="35" s="1"/>
  <c r="AK401" i="35"/>
  <c r="AX401" i="35" s="1"/>
  <c r="AL401" i="35"/>
  <c r="AY401" i="35" s="1"/>
  <c r="AM393" i="35"/>
  <c r="AZ393" i="35" s="1"/>
  <c r="AN393" i="35"/>
  <c r="BA393" i="35" s="1"/>
  <c r="AG393" i="35"/>
  <c r="AT393" i="35" s="1"/>
  <c r="AO393" i="35"/>
  <c r="BB393" i="35" s="1"/>
  <c r="AH393" i="35"/>
  <c r="AU393" i="35" s="1"/>
  <c r="AP393" i="35"/>
  <c r="BC393" i="35" s="1"/>
  <c r="AI393" i="35"/>
  <c r="AV393" i="35" s="1"/>
  <c r="AJ393" i="35"/>
  <c r="AW393" i="35" s="1"/>
  <c r="AK393" i="35"/>
  <c r="AX393" i="35" s="1"/>
  <c r="AL393" i="35"/>
  <c r="AY393" i="35" s="1"/>
  <c r="AM385" i="35"/>
  <c r="AZ385" i="35" s="1"/>
  <c r="AN385" i="35"/>
  <c r="BA385" i="35" s="1"/>
  <c r="AG385" i="35"/>
  <c r="AT385" i="35" s="1"/>
  <c r="AO385" i="35"/>
  <c r="BB385" i="35" s="1"/>
  <c r="AH385" i="35"/>
  <c r="AU385" i="35" s="1"/>
  <c r="AP385" i="35"/>
  <c r="BC385" i="35" s="1"/>
  <c r="AI385" i="35"/>
  <c r="AV385" i="35" s="1"/>
  <c r="AJ385" i="35"/>
  <c r="AW385" i="35" s="1"/>
  <c r="AK385" i="35"/>
  <c r="AX385" i="35" s="1"/>
  <c r="AL385" i="35"/>
  <c r="AY385" i="35" s="1"/>
  <c r="AM377" i="35"/>
  <c r="AZ377" i="35" s="1"/>
  <c r="AN377" i="35"/>
  <c r="BA377" i="35" s="1"/>
  <c r="AG377" i="35"/>
  <c r="AT377" i="35" s="1"/>
  <c r="AO377" i="35"/>
  <c r="BB377" i="35" s="1"/>
  <c r="AH377" i="35"/>
  <c r="AU377" i="35" s="1"/>
  <c r="AP377" i="35"/>
  <c r="BC377" i="35" s="1"/>
  <c r="AI377" i="35"/>
  <c r="AV377" i="35" s="1"/>
  <c r="AJ377" i="35"/>
  <c r="AW377" i="35" s="1"/>
  <c r="AK377" i="35"/>
  <c r="AX377" i="35" s="1"/>
  <c r="AL377" i="35"/>
  <c r="AY377" i="35" s="1"/>
  <c r="AM369" i="35"/>
  <c r="AZ369" i="35" s="1"/>
  <c r="AN369" i="35"/>
  <c r="BA369" i="35" s="1"/>
  <c r="AG369" i="35"/>
  <c r="AT369" i="35" s="1"/>
  <c r="AO369" i="35"/>
  <c r="BB369" i="35" s="1"/>
  <c r="AH369" i="35"/>
  <c r="AU369" i="35" s="1"/>
  <c r="AP369" i="35"/>
  <c r="BC369" i="35" s="1"/>
  <c r="AI369" i="35"/>
  <c r="AV369" i="35" s="1"/>
  <c r="AJ369" i="35"/>
  <c r="AW369" i="35" s="1"/>
  <c r="AK369" i="35"/>
  <c r="AX369" i="35" s="1"/>
  <c r="AL369" i="35"/>
  <c r="AY369" i="35" s="1"/>
  <c r="AH361" i="35"/>
  <c r="AU361" i="35" s="1"/>
  <c r="AP361" i="35"/>
  <c r="BC361" i="35" s="1"/>
  <c r="AJ361" i="35"/>
  <c r="AW361" i="35" s="1"/>
  <c r="AL361" i="35"/>
  <c r="AY361" i="35" s="1"/>
  <c r="AK361" i="35"/>
  <c r="AX361" i="35" s="1"/>
  <c r="AM361" i="35"/>
  <c r="AZ361" i="35" s="1"/>
  <c r="AN361" i="35"/>
  <c r="BA361" i="35" s="1"/>
  <c r="AO361" i="35"/>
  <c r="BB361" i="35" s="1"/>
  <c r="AG361" i="35"/>
  <c r="AT361" i="35" s="1"/>
  <c r="AI361" i="35"/>
  <c r="AV361" i="35" s="1"/>
  <c r="AH353" i="35"/>
  <c r="AU353" i="35" s="1"/>
  <c r="AP353" i="35"/>
  <c r="BC353" i="35" s="1"/>
  <c r="AI353" i="35"/>
  <c r="AV353" i="35" s="1"/>
  <c r="AJ353" i="35"/>
  <c r="AW353" i="35" s="1"/>
  <c r="AK353" i="35"/>
  <c r="AX353" i="35" s="1"/>
  <c r="AL353" i="35"/>
  <c r="AY353" i="35" s="1"/>
  <c r="AM353" i="35"/>
  <c r="AZ353" i="35" s="1"/>
  <c r="AN353" i="35"/>
  <c r="BA353" i="35" s="1"/>
  <c r="AG353" i="35"/>
  <c r="AT353" i="35" s="1"/>
  <c r="AO353" i="35"/>
  <c r="BB353" i="35" s="1"/>
  <c r="AH345" i="35"/>
  <c r="AU345" i="35" s="1"/>
  <c r="AP345" i="35"/>
  <c r="BC345" i="35" s="1"/>
  <c r="AI345" i="35"/>
  <c r="AV345" i="35" s="1"/>
  <c r="AJ345" i="35"/>
  <c r="AW345" i="35" s="1"/>
  <c r="AK345" i="35"/>
  <c r="AX345" i="35" s="1"/>
  <c r="AL345" i="35"/>
  <c r="AY345" i="35" s="1"/>
  <c r="AM345" i="35"/>
  <c r="AZ345" i="35" s="1"/>
  <c r="AN345" i="35"/>
  <c r="BA345" i="35" s="1"/>
  <c r="AO345" i="35"/>
  <c r="BB345" i="35" s="1"/>
  <c r="AG345" i="35"/>
  <c r="AT345" i="35" s="1"/>
  <c r="AH337" i="35"/>
  <c r="AU337" i="35" s="1"/>
  <c r="AP337" i="35"/>
  <c r="BC337" i="35" s="1"/>
  <c r="AI337" i="35"/>
  <c r="AV337" i="35" s="1"/>
  <c r="AJ337" i="35"/>
  <c r="AW337" i="35" s="1"/>
  <c r="AK337" i="35"/>
  <c r="AX337" i="35" s="1"/>
  <c r="AL337" i="35"/>
  <c r="AY337" i="35" s="1"/>
  <c r="AM337" i="35"/>
  <c r="AZ337" i="35" s="1"/>
  <c r="AN337" i="35"/>
  <c r="BA337" i="35" s="1"/>
  <c r="AG337" i="35"/>
  <c r="AT337" i="35" s="1"/>
  <c r="AO337" i="35"/>
  <c r="BB337" i="35" s="1"/>
  <c r="AH329" i="35"/>
  <c r="AU329" i="35" s="1"/>
  <c r="AP329" i="35"/>
  <c r="BC329" i="35" s="1"/>
  <c r="AI329" i="35"/>
  <c r="AV329" i="35" s="1"/>
  <c r="AJ329" i="35"/>
  <c r="AW329" i="35" s="1"/>
  <c r="AK329" i="35"/>
  <c r="AX329" i="35" s="1"/>
  <c r="AL329" i="35"/>
  <c r="AY329" i="35" s="1"/>
  <c r="AM329" i="35"/>
  <c r="AZ329" i="35" s="1"/>
  <c r="AN329" i="35"/>
  <c r="BA329" i="35" s="1"/>
  <c r="AG329" i="35"/>
  <c r="AT329" i="35" s="1"/>
  <c r="AO329" i="35"/>
  <c r="BB329" i="35" s="1"/>
  <c r="AH321" i="35"/>
  <c r="AU321" i="35" s="1"/>
  <c r="AP321" i="35"/>
  <c r="BC321" i="35" s="1"/>
  <c r="AI321" i="35"/>
  <c r="AV321" i="35" s="1"/>
  <c r="AJ321" i="35"/>
  <c r="AW321" i="35" s="1"/>
  <c r="AK321" i="35"/>
  <c r="AX321" i="35" s="1"/>
  <c r="AL321" i="35"/>
  <c r="AY321" i="35" s="1"/>
  <c r="AM321" i="35"/>
  <c r="AZ321" i="35" s="1"/>
  <c r="AN321" i="35"/>
  <c r="BA321" i="35" s="1"/>
  <c r="AG321" i="35"/>
  <c r="AT321" i="35" s="1"/>
  <c r="AO321" i="35"/>
  <c r="BB321" i="35" s="1"/>
  <c r="AH313" i="35"/>
  <c r="AU313" i="35" s="1"/>
  <c r="AP313" i="35"/>
  <c r="BC313" i="35" s="1"/>
  <c r="AI313" i="35"/>
  <c r="AV313" i="35" s="1"/>
  <c r="AJ313" i="35"/>
  <c r="AW313" i="35" s="1"/>
  <c r="AK313" i="35"/>
  <c r="AX313" i="35" s="1"/>
  <c r="AL313" i="35"/>
  <c r="AY313" i="35" s="1"/>
  <c r="AM313" i="35"/>
  <c r="AZ313" i="35" s="1"/>
  <c r="AN313" i="35"/>
  <c r="BA313" i="35" s="1"/>
  <c r="AO313" i="35"/>
  <c r="BB313" i="35" s="1"/>
  <c r="AG313" i="35"/>
  <c r="AT313" i="35" s="1"/>
  <c r="AH305" i="35"/>
  <c r="AU305" i="35" s="1"/>
  <c r="AP305" i="35"/>
  <c r="BC305" i="35" s="1"/>
  <c r="AI305" i="35"/>
  <c r="AV305" i="35" s="1"/>
  <c r="AJ305" i="35"/>
  <c r="AW305" i="35" s="1"/>
  <c r="AK305" i="35"/>
  <c r="AX305" i="35" s="1"/>
  <c r="AL305" i="35"/>
  <c r="AY305" i="35" s="1"/>
  <c r="AM305" i="35"/>
  <c r="AZ305" i="35" s="1"/>
  <c r="AN305" i="35"/>
  <c r="BA305" i="35" s="1"/>
  <c r="AG305" i="35"/>
  <c r="AT305" i="35" s="1"/>
  <c r="AO305" i="35"/>
  <c r="BB305" i="35" s="1"/>
  <c r="AH297" i="35"/>
  <c r="AU297" i="35" s="1"/>
  <c r="AP297" i="35"/>
  <c r="BC297" i="35" s="1"/>
  <c r="AI297" i="35"/>
  <c r="AV297" i="35" s="1"/>
  <c r="AJ297" i="35"/>
  <c r="AW297" i="35" s="1"/>
  <c r="AK297" i="35"/>
  <c r="AX297" i="35" s="1"/>
  <c r="AL297" i="35"/>
  <c r="AY297" i="35" s="1"/>
  <c r="AM297" i="35"/>
  <c r="AZ297" i="35" s="1"/>
  <c r="AN297" i="35"/>
  <c r="BA297" i="35" s="1"/>
  <c r="AG297" i="35"/>
  <c r="AT297" i="35" s="1"/>
  <c r="AO297" i="35"/>
  <c r="BB297" i="35" s="1"/>
  <c r="AH289" i="35"/>
  <c r="AU289" i="35" s="1"/>
  <c r="AP289" i="35"/>
  <c r="BC289" i="35" s="1"/>
  <c r="AI289" i="35"/>
  <c r="AV289" i="35" s="1"/>
  <c r="AJ289" i="35"/>
  <c r="AW289" i="35" s="1"/>
  <c r="AK289" i="35"/>
  <c r="AX289" i="35" s="1"/>
  <c r="AL289" i="35"/>
  <c r="AY289" i="35" s="1"/>
  <c r="AM289" i="35"/>
  <c r="AZ289" i="35" s="1"/>
  <c r="AN289" i="35"/>
  <c r="BA289" i="35" s="1"/>
  <c r="AG289" i="35"/>
  <c r="AT289" i="35" s="1"/>
  <c r="AO289" i="35"/>
  <c r="BB289" i="35" s="1"/>
  <c r="AH281" i="35"/>
  <c r="AU281" i="35" s="1"/>
  <c r="AP281" i="35"/>
  <c r="BC281" i="35" s="1"/>
  <c r="AI281" i="35"/>
  <c r="AV281" i="35" s="1"/>
  <c r="AJ281" i="35"/>
  <c r="AW281" i="35" s="1"/>
  <c r="AK281" i="35"/>
  <c r="AX281" i="35" s="1"/>
  <c r="AL281" i="35"/>
  <c r="AY281" i="35" s="1"/>
  <c r="AM281" i="35"/>
  <c r="AZ281" i="35" s="1"/>
  <c r="AN281" i="35"/>
  <c r="BA281" i="35" s="1"/>
  <c r="AO281" i="35"/>
  <c r="BB281" i="35" s="1"/>
  <c r="AG281" i="35"/>
  <c r="AT281" i="35" s="1"/>
  <c r="AH273" i="35"/>
  <c r="AU273" i="35" s="1"/>
  <c r="AP273" i="35"/>
  <c r="BC273" i="35" s="1"/>
  <c r="AI273" i="35"/>
  <c r="AV273" i="35" s="1"/>
  <c r="AJ273" i="35"/>
  <c r="AW273" i="35" s="1"/>
  <c r="AK273" i="35"/>
  <c r="AX273" i="35" s="1"/>
  <c r="AL273" i="35"/>
  <c r="AY273" i="35" s="1"/>
  <c r="AM273" i="35"/>
  <c r="AZ273" i="35" s="1"/>
  <c r="AN273" i="35"/>
  <c r="BA273" i="35" s="1"/>
  <c r="AG273" i="35"/>
  <c r="AT273" i="35" s="1"/>
  <c r="AO273" i="35"/>
  <c r="BB273" i="35" s="1"/>
  <c r="AH265" i="35"/>
  <c r="AU265" i="35" s="1"/>
  <c r="AP265" i="35"/>
  <c r="BC265" i="35" s="1"/>
  <c r="AI265" i="35"/>
  <c r="AV265" i="35" s="1"/>
  <c r="AJ265" i="35"/>
  <c r="AW265" i="35" s="1"/>
  <c r="AK265" i="35"/>
  <c r="AX265" i="35" s="1"/>
  <c r="AL265" i="35"/>
  <c r="AY265" i="35" s="1"/>
  <c r="AM265" i="35"/>
  <c r="AZ265" i="35" s="1"/>
  <c r="AN265" i="35"/>
  <c r="BA265" i="35" s="1"/>
  <c r="AG265" i="35"/>
  <c r="AT265" i="35" s="1"/>
  <c r="AO265" i="35"/>
  <c r="BB265" i="35" s="1"/>
  <c r="AH257" i="35"/>
  <c r="AU257" i="35" s="1"/>
  <c r="AP257" i="35"/>
  <c r="BC257" i="35" s="1"/>
  <c r="AI257" i="35"/>
  <c r="AV257" i="35" s="1"/>
  <c r="AJ257" i="35"/>
  <c r="AW257" i="35" s="1"/>
  <c r="AK257" i="35"/>
  <c r="AX257" i="35" s="1"/>
  <c r="AL257" i="35"/>
  <c r="AY257" i="35" s="1"/>
  <c r="AM257" i="35"/>
  <c r="AZ257" i="35" s="1"/>
  <c r="AN257" i="35"/>
  <c r="BA257" i="35" s="1"/>
  <c r="AG257" i="35"/>
  <c r="AT257" i="35" s="1"/>
  <c r="AO257" i="35"/>
  <c r="BB257" i="35" s="1"/>
  <c r="AH249" i="35"/>
  <c r="AU249" i="35" s="1"/>
  <c r="AP249" i="35"/>
  <c r="BC249" i="35" s="1"/>
  <c r="AI249" i="35"/>
  <c r="AV249" i="35" s="1"/>
  <c r="AJ249" i="35"/>
  <c r="AW249" i="35" s="1"/>
  <c r="AK249" i="35"/>
  <c r="AX249" i="35" s="1"/>
  <c r="AL249" i="35"/>
  <c r="AY249" i="35" s="1"/>
  <c r="AM249" i="35"/>
  <c r="AZ249" i="35" s="1"/>
  <c r="AN249" i="35"/>
  <c r="BA249" i="35" s="1"/>
  <c r="AO249" i="35"/>
  <c r="BB249" i="35" s="1"/>
  <c r="AG249" i="35"/>
  <c r="AT249" i="35" s="1"/>
  <c r="AH241" i="35"/>
  <c r="AU241" i="35" s="1"/>
  <c r="AP241" i="35"/>
  <c r="BC241" i="35" s="1"/>
  <c r="AI241" i="35"/>
  <c r="AV241" i="35" s="1"/>
  <c r="AJ241" i="35"/>
  <c r="AW241" i="35" s="1"/>
  <c r="AK241" i="35"/>
  <c r="AX241" i="35" s="1"/>
  <c r="AL241" i="35"/>
  <c r="AY241" i="35" s="1"/>
  <c r="AM241" i="35"/>
  <c r="AZ241" i="35" s="1"/>
  <c r="AN241" i="35"/>
  <c r="BA241" i="35" s="1"/>
  <c r="AG241" i="35"/>
  <c r="AT241" i="35" s="1"/>
  <c r="AO241" i="35"/>
  <c r="BB241" i="35" s="1"/>
  <c r="AH233" i="35"/>
  <c r="AU233" i="35" s="1"/>
  <c r="AP233" i="35"/>
  <c r="BC233" i="35" s="1"/>
  <c r="AI233" i="35"/>
  <c r="AV233" i="35" s="1"/>
  <c r="AJ233" i="35"/>
  <c r="AW233" i="35" s="1"/>
  <c r="AK233" i="35"/>
  <c r="AX233" i="35" s="1"/>
  <c r="AL233" i="35"/>
  <c r="AY233" i="35" s="1"/>
  <c r="AM233" i="35"/>
  <c r="AZ233" i="35" s="1"/>
  <c r="AN233" i="35"/>
  <c r="BA233" i="35" s="1"/>
  <c r="AG233" i="35"/>
  <c r="AT233" i="35" s="1"/>
  <c r="AO233" i="35"/>
  <c r="BB233" i="35" s="1"/>
  <c r="AH225" i="35"/>
  <c r="AU225" i="35" s="1"/>
  <c r="AP225" i="35"/>
  <c r="BC225" i="35" s="1"/>
  <c r="AI225" i="35"/>
  <c r="AV225" i="35" s="1"/>
  <c r="AJ225" i="35"/>
  <c r="AW225" i="35" s="1"/>
  <c r="AK225" i="35"/>
  <c r="AX225" i="35" s="1"/>
  <c r="AL225" i="35"/>
  <c r="AY225" i="35" s="1"/>
  <c r="AM225" i="35"/>
  <c r="AZ225" i="35" s="1"/>
  <c r="AN225" i="35"/>
  <c r="BA225" i="35" s="1"/>
  <c r="AG225" i="35"/>
  <c r="AT225" i="35" s="1"/>
  <c r="AO225" i="35"/>
  <c r="BB225" i="35" s="1"/>
  <c r="AH217" i="35"/>
  <c r="AU217" i="35" s="1"/>
  <c r="AP217" i="35"/>
  <c r="BC217" i="35" s="1"/>
  <c r="AI217" i="35"/>
  <c r="AV217" i="35" s="1"/>
  <c r="AJ217" i="35"/>
  <c r="AW217" i="35" s="1"/>
  <c r="AK217" i="35"/>
  <c r="AX217" i="35" s="1"/>
  <c r="AL217" i="35"/>
  <c r="AY217" i="35" s="1"/>
  <c r="AM217" i="35"/>
  <c r="AZ217" i="35" s="1"/>
  <c r="AN217" i="35"/>
  <c r="BA217" i="35" s="1"/>
  <c r="AO217" i="35"/>
  <c r="BB217" i="35" s="1"/>
  <c r="AG217" i="35"/>
  <c r="AT217" i="35" s="1"/>
  <c r="AH209" i="35"/>
  <c r="AU209" i="35" s="1"/>
  <c r="AP209" i="35"/>
  <c r="BC209" i="35" s="1"/>
  <c r="AI209" i="35"/>
  <c r="AV209" i="35" s="1"/>
  <c r="AJ209" i="35"/>
  <c r="AW209" i="35" s="1"/>
  <c r="AK209" i="35"/>
  <c r="AX209" i="35" s="1"/>
  <c r="AL209" i="35"/>
  <c r="AY209" i="35" s="1"/>
  <c r="AM209" i="35"/>
  <c r="AZ209" i="35" s="1"/>
  <c r="AN209" i="35"/>
  <c r="BA209" i="35" s="1"/>
  <c r="AG209" i="35"/>
  <c r="AT209" i="35" s="1"/>
  <c r="AO209" i="35"/>
  <c r="BB209" i="35" s="1"/>
  <c r="AH201" i="35"/>
  <c r="AU201" i="35" s="1"/>
  <c r="AP201" i="35"/>
  <c r="BC201" i="35" s="1"/>
  <c r="AI201" i="35"/>
  <c r="AV201" i="35" s="1"/>
  <c r="AJ201" i="35"/>
  <c r="AW201" i="35" s="1"/>
  <c r="AK201" i="35"/>
  <c r="AX201" i="35" s="1"/>
  <c r="AL201" i="35"/>
  <c r="AY201" i="35" s="1"/>
  <c r="AM201" i="35"/>
  <c r="AZ201" i="35" s="1"/>
  <c r="AN201" i="35"/>
  <c r="BA201" i="35" s="1"/>
  <c r="AG201" i="35"/>
  <c r="AT201" i="35" s="1"/>
  <c r="AO201" i="35"/>
  <c r="BB201" i="35" s="1"/>
  <c r="AH193" i="35"/>
  <c r="AU193" i="35" s="1"/>
  <c r="AP193" i="35"/>
  <c r="BC193" i="35" s="1"/>
  <c r="AI193" i="35"/>
  <c r="AV193" i="35" s="1"/>
  <c r="AJ193" i="35"/>
  <c r="AW193" i="35" s="1"/>
  <c r="AK193" i="35"/>
  <c r="AX193" i="35" s="1"/>
  <c r="AL193" i="35"/>
  <c r="AY193" i="35" s="1"/>
  <c r="AM193" i="35"/>
  <c r="AZ193" i="35" s="1"/>
  <c r="AN193" i="35"/>
  <c r="BA193" i="35" s="1"/>
  <c r="AG193" i="35"/>
  <c r="AT193" i="35" s="1"/>
  <c r="AO193" i="35"/>
  <c r="BB193" i="35" s="1"/>
  <c r="AH185" i="35"/>
  <c r="AU185" i="35" s="1"/>
  <c r="AP185" i="35"/>
  <c r="BC185" i="35" s="1"/>
  <c r="AI185" i="35"/>
  <c r="AV185" i="35" s="1"/>
  <c r="AJ185" i="35"/>
  <c r="AW185" i="35" s="1"/>
  <c r="AK185" i="35"/>
  <c r="AX185" i="35" s="1"/>
  <c r="AL185" i="35"/>
  <c r="AY185" i="35" s="1"/>
  <c r="AM185" i="35"/>
  <c r="AZ185" i="35" s="1"/>
  <c r="AN185" i="35"/>
  <c r="BA185" i="35" s="1"/>
  <c r="AO185" i="35"/>
  <c r="BB185" i="35" s="1"/>
  <c r="AG185" i="35"/>
  <c r="AT185" i="35" s="1"/>
  <c r="AH177" i="35"/>
  <c r="AU177" i="35" s="1"/>
  <c r="AP177" i="35"/>
  <c r="BC177" i="35" s="1"/>
  <c r="AI177" i="35"/>
  <c r="AV177" i="35" s="1"/>
  <c r="AJ177" i="35"/>
  <c r="AW177" i="35" s="1"/>
  <c r="AK177" i="35"/>
  <c r="AX177" i="35" s="1"/>
  <c r="AL177" i="35"/>
  <c r="AY177" i="35" s="1"/>
  <c r="AM177" i="35"/>
  <c r="AZ177" i="35" s="1"/>
  <c r="AN177" i="35"/>
  <c r="BA177" i="35" s="1"/>
  <c r="AG177" i="35"/>
  <c r="AT177" i="35" s="1"/>
  <c r="AO177" i="35"/>
  <c r="BB177" i="35" s="1"/>
  <c r="AH169" i="35"/>
  <c r="AU169" i="35" s="1"/>
  <c r="AP169" i="35"/>
  <c r="BC169" i="35" s="1"/>
  <c r="AI169" i="35"/>
  <c r="AV169" i="35" s="1"/>
  <c r="AJ169" i="35"/>
  <c r="AW169" i="35" s="1"/>
  <c r="AK169" i="35"/>
  <c r="AX169" i="35" s="1"/>
  <c r="AL169" i="35"/>
  <c r="AY169" i="35" s="1"/>
  <c r="AM169" i="35"/>
  <c r="AZ169" i="35" s="1"/>
  <c r="AN169" i="35"/>
  <c r="BA169" i="35" s="1"/>
  <c r="AG169" i="35"/>
  <c r="AT169" i="35" s="1"/>
  <c r="AO169" i="35"/>
  <c r="BB169" i="35" s="1"/>
  <c r="AH161" i="35"/>
  <c r="AU161" i="35" s="1"/>
  <c r="AP161" i="35"/>
  <c r="BC161" i="35" s="1"/>
  <c r="AI161" i="35"/>
  <c r="AV161" i="35" s="1"/>
  <c r="AJ161" i="35"/>
  <c r="AW161" i="35" s="1"/>
  <c r="AK161" i="35"/>
  <c r="AX161" i="35" s="1"/>
  <c r="AL161" i="35"/>
  <c r="AY161" i="35" s="1"/>
  <c r="AM161" i="35"/>
  <c r="AZ161" i="35" s="1"/>
  <c r="AN161" i="35"/>
  <c r="BA161" i="35" s="1"/>
  <c r="AG161" i="35"/>
  <c r="AT161" i="35" s="1"/>
  <c r="AO161" i="35"/>
  <c r="BB161" i="35" s="1"/>
  <c r="AH153" i="35"/>
  <c r="AU153" i="35" s="1"/>
  <c r="AP153" i="35"/>
  <c r="BC153" i="35" s="1"/>
  <c r="AI153" i="35"/>
  <c r="AV153" i="35" s="1"/>
  <c r="AJ153" i="35"/>
  <c r="AW153" i="35" s="1"/>
  <c r="AK153" i="35"/>
  <c r="AX153" i="35" s="1"/>
  <c r="AL153" i="35"/>
  <c r="AY153" i="35" s="1"/>
  <c r="AM153" i="35"/>
  <c r="AZ153" i="35" s="1"/>
  <c r="AN153" i="35"/>
  <c r="BA153" i="35" s="1"/>
  <c r="AO153" i="35"/>
  <c r="BB153" i="35" s="1"/>
  <c r="AG153" i="35"/>
  <c r="AT153" i="35" s="1"/>
  <c r="AH145" i="35"/>
  <c r="AU145" i="35" s="1"/>
  <c r="AP145" i="35"/>
  <c r="BC145" i="35" s="1"/>
  <c r="AI145" i="35"/>
  <c r="AV145" i="35" s="1"/>
  <c r="AJ145" i="35"/>
  <c r="AW145" i="35" s="1"/>
  <c r="AK145" i="35"/>
  <c r="AX145" i="35" s="1"/>
  <c r="AL145" i="35"/>
  <c r="AY145" i="35" s="1"/>
  <c r="AM145" i="35"/>
  <c r="AZ145" i="35" s="1"/>
  <c r="AN145" i="35"/>
  <c r="BA145" i="35" s="1"/>
  <c r="AG145" i="35"/>
  <c r="AT145" i="35" s="1"/>
  <c r="AO145" i="35"/>
  <c r="BB145" i="35" s="1"/>
  <c r="AH137" i="35"/>
  <c r="AU137" i="35" s="1"/>
  <c r="AP137" i="35"/>
  <c r="BC137" i="35" s="1"/>
  <c r="AI137" i="35"/>
  <c r="AV137" i="35" s="1"/>
  <c r="AJ137" i="35"/>
  <c r="AW137" i="35" s="1"/>
  <c r="AK137" i="35"/>
  <c r="AX137" i="35" s="1"/>
  <c r="AL137" i="35"/>
  <c r="AY137" i="35" s="1"/>
  <c r="AM137" i="35"/>
  <c r="AZ137" i="35" s="1"/>
  <c r="AN137" i="35"/>
  <c r="BA137" i="35" s="1"/>
  <c r="AG137" i="35"/>
  <c r="AT137" i="35" s="1"/>
  <c r="AO137" i="35"/>
  <c r="BB137" i="35" s="1"/>
  <c r="AH129" i="35"/>
  <c r="AU129" i="35" s="1"/>
  <c r="AP129" i="35"/>
  <c r="BC129" i="35" s="1"/>
  <c r="AI129" i="35"/>
  <c r="AV129" i="35" s="1"/>
  <c r="AJ129" i="35"/>
  <c r="AW129" i="35" s="1"/>
  <c r="AK129" i="35"/>
  <c r="AX129" i="35" s="1"/>
  <c r="AL129" i="35"/>
  <c r="AY129" i="35" s="1"/>
  <c r="AM129" i="35"/>
  <c r="AZ129" i="35" s="1"/>
  <c r="AN129" i="35"/>
  <c r="BA129" i="35" s="1"/>
  <c r="AG129" i="35"/>
  <c r="AT129" i="35" s="1"/>
  <c r="AO129" i="35"/>
  <c r="BB129" i="35" s="1"/>
  <c r="AK121" i="35"/>
  <c r="AX121" i="35" s="1"/>
  <c r="AL121" i="35"/>
  <c r="AY121" i="35" s="1"/>
  <c r="AM121" i="35"/>
  <c r="AZ121" i="35" s="1"/>
  <c r="AN121" i="35"/>
  <c r="BA121" i="35" s="1"/>
  <c r="AG121" i="35"/>
  <c r="AT121" i="35" s="1"/>
  <c r="AO121" i="35"/>
  <c r="BB121" i="35" s="1"/>
  <c r="AH121" i="35"/>
  <c r="AU121" i="35" s="1"/>
  <c r="AP121" i="35"/>
  <c r="BC121" i="35" s="1"/>
  <c r="AI121" i="35"/>
  <c r="AV121" i="35" s="1"/>
  <c r="AJ121" i="35"/>
  <c r="AW121" i="35" s="1"/>
  <c r="AK113" i="35"/>
  <c r="AX113" i="35" s="1"/>
  <c r="AL113" i="35"/>
  <c r="AY113" i="35" s="1"/>
  <c r="AM113" i="35"/>
  <c r="AZ113" i="35" s="1"/>
  <c r="AN113" i="35"/>
  <c r="BA113" i="35" s="1"/>
  <c r="AG113" i="35"/>
  <c r="AT113" i="35" s="1"/>
  <c r="AO113" i="35"/>
  <c r="BB113" i="35" s="1"/>
  <c r="AH113" i="35"/>
  <c r="AU113" i="35" s="1"/>
  <c r="AP113" i="35"/>
  <c r="BC113" i="35" s="1"/>
  <c r="AI113" i="35"/>
  <c r="AV113" i="35" s="1"/>
  <c r="AJ113" i="35"/>
  <c r="AW113" i="35" s="1"/>
  <c r="AK105" i="35"/>
  <c r="AX105" i="35" s="1"/>
  <c r="AL105" i="35"/>
  <c r="AY105" i="35" s="1"/>
  <c r="AM105" i="35"/>
  <c r="AZ105" i="35" s="1"/>
  <c r="AN105" i="35"/>
  <c r="BA105" i="35" s="1"/>
  <c r="AG105" i="35"/>
  <c r="AT105" i="35" s="1"/>
  <c r="AO105" i="35"/>
  <c r="BB105" i="35" s="1"/>
  <c r="AH105" i="35"/>
  <c r="AU105" i="35" s="1"/>
  <c r="AP105" i="35"/>
  <c r="BC105" i="35" s="1"/>
  <c r="AI105" i="35"/>
  <c r="AV105" i="35" s="1"/>
  <c r="AJ105" i="35"/>
  <c r="AW105" i="35" s="1"/>
  <c r="AK97" i="35"/>
  <c r="AX97" i="35" s="1"/>
  <c r="AL97" i="35"/>
  <c r="AY97" i="35" s="1"/>
  <c r="AM97" i="35"/>
  <c r="AZ97" i="35" s="1"/>
  <c r="AN97" i="35"/>
  <c r="BA97" i="35" s="1"/>
  <c r="AG97" i="35"/>
  <c r="AT97" i="35" s="1"/>
  <c r="AO97" i="35"/>
  <c r="BB97" i="35" s="1"/>
  <c r="AH97" i="35"/>
  <c r="AU97" i="35" s="1"/>
  <c r="AP97" i="35"/>
  <c r="BC97" i="35" s="1"/>
  <c r="AI97" i="35"/>
  <c r="AV97" i="35" s="1"/>
  <c r="AJ97" i="35"/>
  <c r="AW97" i="35" s="1"/>
  <c r="AK89" i="35"/>
  <c r="AX89" i="35" s="1"/>
  <c r="AL89" i="35"/>
  <c r="AY89" i="35" s="1"/>
  <c r="AM89" i="35"/>
  <c r="AZ89" i="35" s="1"/>
  <c r="AN89" i="35"/>
  <c r="BA89" i="35" s="1"/>
  <c r="AG89" i="35"/>
  <c r="AT89" i="35" s="1"/>
  <c r="AO89" i="35"/>
  <c r="BB89" i="35" s="1"/>
  <c r="AH89" i="35"/>
  <c r="AU89" i="35" s="1"/>
  <c r="AP89" i="35"/>
  <c r="BC89" i="35" s="1"/>
  <c r="AI89" i="35"/>
  <c r="AV89" i="35" s="1"/>
  <c r="AJ89" i="35"/>
  <c r="AW89" i="35" s="1"/>
  <c r="AK81" i="35"/>
  <c r="AX81" i="35" s="1"/>
  <c r="AL81" i="35"/>
  <c r="AY81" i="35" s="1"/>
  <c r="AM81" i="35"/>
  <c r="AZ81" i="35" s="1"/>
  <c r="AN81" i="35"/>
  <c r="BA81" i="35" s="1"/>
  <c r="AG81" i="35"/>
  <c r="AT81" i="35" s="1"/>
  <c r="AO81" i="35"/>
  <c r="BB81" i="35" s="1"/>
  <c r="AH81" i="35"/>
  <c r="AU81" i="35" s="1"/>
  <c r="AP81" i="35"/>
  <c r="BC81" i="35" s="1"/>
  <c r="AI81" i="35"/>
  <c r="AV81" i="35" s="1"/>
  <c r="AJ81" i="35"/>
  <c r="AW81" i="35" s="1"/>
  <c r="AK73" i="35"/>
  <c r="AX73" i="35" s="1"/>
  <c r="AL73" i="35"/>
  <c r="AY73" i="35" s="1"/>
  <c r="AM73" i="35"/>
  <c r="AZ73" i="35" s="1"/>
  <c r="AN73" i="35"/>
  <c r="BA73" i="35" s="1"/>
  <c r="AG73" i="35"/>
  <c r="AT73" i="35" s="1"/>
  <c r="AO73" i="35"/>
  <c r="BB73" i="35" s="1"/>
  <c r="AH73" i="35"/>
  <c r="AU73" i="35" s="1"/>
  <c r="AP73" i="35"/>
  <c r="BC73" i="35" s="1"/>
  <c r="AI73" i="35"/>
  <c r="AV73" i="35" s="1"/>
  <c r="AJ73" i="35"/>
  <c r="AW73" i="35" s="1"/>
  <c r="AK65" i="35"/>
  <c r="AX65" i="35" s="1"/>
  <c r="AL65" i="35"/>
  <c r="AY65" i="35" s="1"/>
  <c r="AM65" i="35"/>
  <c r="AZ65" i="35" s="1"/>
  <c r="AN65" i="35"/>
  <c r="BA65" i="35" s="1"/>
  <c r="AG65" i="35"/>
  <c r="AT65" i="35" s="1"/>
  <c r="AO65" i="35"/>
  <c r="BB65" i="35" s="1"/>
  <c r="AH65" i="35"/>
  <c r="AU65" i="35" s="1"/>
  <c r="AP65" i="35"/>
  <c r="BC65" i="35" s="1"/>
  <c r="AI65" i="35"/>
  <c r="AV65" i="35" s="1"/>
  <c r="AJ65" i="35"/>
  <c r="AW65" i="35" s="1"/>
  <c r="AK57" i="35"/>
  <c r="AX57" i="35" s="1"/>
  <c r="AL57" i="35"/>
  <c r="AY57" i="35" s="1"/>
  <c r="AM57" i="35"/>
  <c r="AZ57" i="35" s="1"/>
  <c r="AN57" i="35"/>
  <c r="BA57" i="35" s="1"/>
  <c r="AG57" i="35"/>
  <c r="AT57" i="35" s="1"/>
  <c r="AO57" i="35"/>
  <c r="BB57" i="35" s="1"/>
  <c r="AH57" i="35"/>
  <c r="AU57" i="35" s="1"/>
  <c r="AP57" i="35"/>
  <c r="BC57" i="35" s="1"/>
  <c r="AI57" i="35"/>
  <c r="AV57" i="35" s="1"/>
  <c r="AJ57" i="35"/>
  <c r="AW57" i="35" s="1"/>
  <c r="AK49" i="35"/>
  <c r="AX49" i="35" s="1"/>
  <c r="AL49" i="35"/>
  <c r="AY49" i="35" s="1"/>
  <c r="AM49" i="35"/>
  <c r="AZ49" i="35" s="1"/>
  <c r="AN49" i="35"/>
  <c r="BA49" i="35" s="1"/>
  <c r="AG49" i="35"/>
  <c r="AT49" i="35" s="1"/>
  <c r="AO49" i="35"/>
  <c r="BB49" i="35" s="1"/>
  <c r="AH49" i="35"/>
  <c r="AU49" i="35" s="1"/>
  <c r="AP49" i="35"/>
  <c r="BC49" i="35" s="1"/>
  <c r="AI49" i="35"/>
  <c r="AV49" i="35" s="1"/>
  <c r="AJ49" i="35"/>
  <c r="AW49" i="35" s="1"/>
  <c r="AK41" i="35"/>
  <c r="AX41" i="35" s="1"/>
  <c r="AL41" i="35"/>
  <c r="AY41" i="35" s="1"/>
  <c r="AM41" i="35"/>
  <c r="AZ41" i="35" s="1"/>
  <c r="AN41" i="35"/>
  <c r="BA41" i="35" s="1"/>
  <c r="AG41" i="35"/>
  <c r="AT41" i="35" s="1"/>
  <c r="AO41" i="35"/>
  <c r="BB41" i="35" s="1"/>
  <c r="AH41" i="35"/>
  <c r="AU41" i="35" s="1"/>
  <c r="AP41" i="35"/>
  <c r="BC41" i="35" s="1"/>
  <c r="AI41" i="35"/>
  <c r="AV41" i="35" s="1"/>
  <c r="AJ41" i="35"/>
  <c r="AW41" i="35" s="1"/>
  <c r="AK33" i="35"/>
  <c r="AX33" i="35" s="1"/>
  <c r="AL33" i="35"/>
  <c r="AY33" i="35" s="1"/>
  <c r="AM33" i="35"/>
  <c r="AZ33" i="35" s="1"/>
  <c r="AN33" i="35"/>
  <c r="BA33" i="35" s="1"/>
  <c r="AG33" i="35"/>
  <c r="AT33" i="35" s="1"/>
  <c r="AO33" i="35"/>
  <c r="BB33" i="35" s="1"/>
  <c r="AH33" i="35"/>
  <c r="AU33" i="35" s="1"/>
  <c r="AP33" i="35"/>
  <c r="BC33" i="35" s="1"/>
  <c r="AI33" i="35"/>
  <c r="AV33" i="35" s="1"/>
  <c r="AJ33" i="35"/>
  <c r="AW33" i="35" s="1"/>
  <c r="AK25" i="35"/>
  <c r="AX25" i="35" s="1"/>
  <c r="AL25" i="35"/>
  <c r="AY25" i="35" s="1"/>
  <c r="AM25" i="35"/>
  <c r="AZ25" i="35" s="1"/>
  <c r="AN25" i="35"/>
  <c r="BA25" i="35" s="1"/>
  <c r="AG25" i="35"/>
  <c r="AT25" i="35" s="1"/>
  <c r="AO25" i="35"/>
  <c r="BB25" i="35" s="1"/>
  <c r="AH25" i="35"/>
  <c r="AU25" i="35" s="1"/>
  <c r="AP25" i="35"/>
  <c r="BC25" i="35" s="1"/>
  <c r="AI25" i="35"/>
  <c r="AV25" i="35" s="1"/>
  <c r="AJ25" i="35"/>
  <c r="AW25" i="35" s="1"/>
  <c r="AK17" i="35"/>
  <c r="AX17" i="35" s="1"/>
  <c r="AL17" i="35"/>
  <c r="AY17" i="35" s="1"/>
  <c r="AM17" i="35"/>
  <c r="AZ17" i="35" s="1"/>
  <c r="AN17" i="35"/>
  <c r="BA17" i="35" s="1"/>
  <c r="AG17" i="35"/>
  <c r="AT17" i="35" s="1"/>
  <c r="AO17" i="35"/>
  <c r="BB17" i="35" s="1"/>
  <c r="AH17" i="35"/>
  <c r="AU17" i="35" s="1"/>
  <c r="AP17" i="35"/>
  <c r="BC17" i="35" s="1"/>
  <c r="AI17" i="35"/>
  <c r="AV17" i="35" s="1"/>
  <c r="AJ17" i="35"/>
  <c r="AW17" i="35" s="1"/>
  <c r="AK9" i="35"/>
  <c r="AX9" i="35" s="1"/>
  <c r="AL9" i="35"/>
  <c r="AY9" i="35" s="1"/>
  <c r="AM9" i="35"/>
  <c r="AZ9" i="35" s="1"/>
  <c r="AN9" i="35"/>
  <c r="BA9" i="35" s="1"/>
  <c r="AG9" i="35"/>
  <c r="AT9" i="35" s="1"/>
  <c r="AO9" i="35"/>
  <c r="BB9" i="35" s="1"/>
  <c r="AH9" i="35"/>
  <c r="AU9" i="35" s="1"/>
  <c r="AP9" i="35"/>
  <c r="BC9" i="35" s="1"/>
  <c r="AI9" i="35"/>
  <c r="AV9" i="35" s="1"/>
  <c r="AJ9" i="35"/>
  <c r="AW9" i="35" s="1"/>
  <c r="AH1572" i="35"/>
  <c r="AU1572" i="35" s="1"/>
  <c r="AP1572" i="35"/>
  <c r="BC1572" i="35" s="1"/>
  <c r="AI1572" i="35"/>
  <c r="AV1572" i="35" s="1"/>
  <c r="AJ1572" i="35"/>
  <c r="AW1572" i="35" s="1"/>
  <c r="AK1572" i="35"/>
  <c r="AX1572" i="35" s="1"/>
  <c r="AL1572" i="35"/>
  <c r="AY1572" i="35" s="1"/>
  <c r="AM1572" i="35"/>
  <c r="AZ1572" i="35" s="1"/>
  <c r="AN1572" i="35"/>
  <c r="BA1572" i="35" s="1"/>
  <c r="AG1572" i="35"/>
  <c r="AT1572" i="35" s="1"/>
  <c r="AO1572" i="35"/>
  <c r="BB1572" i="35" s="1"/>
  <c r="AH1564" i="35"/>
  <c r="AU1564" i="35" s="1"/>
  <c r="AP1564" i="35"/>
  <c r="BC1564" i="35" s="1"/>
  <c r="AI1564" i="35"/>
  <c r="AV1564" i="35" s="1"/>
  <c r="AJ1564" i="35"/>
  <c r="AW1564" i="35" s="1"/>
  <c r="AK1564" i="35"/>
  <c r="AX1564" i="35" s="1"/>
  <c r="AL1564" i="35"/>
  <c r="AY1564" i="35" s="1"/>
  <c r="AM1564" i="35"/>
  <c r="AZ1564" i="35" s="1"/>
  <c r="AN1564" i="35"/>
  <c r="BA1564" i="35" s="1"/>
  <c r="AO1564" i="35"/>
  <c r="BB1564" i="35" s="1"/>
  <c r="AG1564" i="35"/>
  <c r="AT1564" i="35" s="1"/>
  <c r="AH1556" i="35"/>
  <c r="AU1556" i="35" s="1"/>
  <c r="AP1556" i="35"/>
  <c r="BC1556" i="35" s="1"/>
  <c r="AI1556" i="35"/>
  <c r="AV1556" i="35" s="1"/>
  <c r="AJ1556" i="35"/>
  <c r="AW1556" i="35" s="1"/>
  <c r="AK1556" i="35"/>
  <c r="AX1556" i="35" s="1"/>
  <c r="AL1556" i="35"/>
  <c r="AY1556" i="35" s="1"/>
  <c r="AM1556" i="35"/>
  <c r="AZ1556" i="35" s="1"/>
  <c r="AN1556" i="35"/>
  <c r="BA1556" i="35" s="1"/>
  <c r="AG1556" i="35"/>
  <c r="AT1556" i="35" s="1"/>
  <c r="AO1556" i="35"/>
  <c r="BB1556" i="35" s="1"/>
  <c r="AH1548" i="35"/>
  <c r="AU1548" i="35" s="1"/>
  <c r="AP1548" i="35"/>
  <c r="BC1548" i="35" s="1"/>
  <c r="AI1548" i="35"/>
  <c r="AV1548" i="35" s="1"/>
  <c r="AJ1548" i="35"/>
  <c r="AW1548" i="35" s="1"/>
  <c r="AK1548" i="35"/>
  <c r="AX1548" i="35" s="1"/>
  <c r="AL1548" i="35"/>
  <c r="AY1548" i="35" s="1"/>
  <c r="AM1548" i="35"/>
  <c r="AZ1548" i="35" s="1"/>
  <c r="AN1548" i="35"/>
  <c r="BA1548" i="35" s="1"/>
  <c r="AG1548" i="35"/>
  <c r="AT1548" i="35" s="1"/>
  <c r="AO1548" i="35"/>
  <c r="BB1548" i="35" s="1"/>
  <c r="AH1540" i="35"/>
  <c r="AU1540" i="35" s="1"/>
  <c r="AP1540" i="35"/>
  <c r="BC1540" i="35" s="1"/>
  <c r="AI1540" i="35"/>
  <c r="AV1540" i="35" s="1"/>
  <c r="AJ1540" i="35"/>
  <c r="AW1540" i="35" s="1"/>
  <c r="AK1540" i="35"/>
  <c r="AX1540" i="35" s="1"/>
  <c r="AL1540" i="35"/>
  <c r="AY1540" i="35" s="1"/>
  <c r="AM1540" i="35"/>
  <c r="AZ1540" i="35" s="1"/>
  <c r="AN1540" i="35"/>
  <c r="BA1540" i="35" s="1"/>
  <c r="AG1540" i="35"/>
  <c r="AT1540" i="35" s="1"/>
  <c r="AO1540" i="35"/>
  <c r="BB1540" i="35" s="1"/>
  <c r="AH1532" i="35"/>
  <c r="AP1532" i="35"/>
  <c r="AI1532" i="35"/>
  <c r="AJ1532" i="35"/>
  <c r="AK1532" i="35"/>
  <c r="AL1532" i="35"/>
  <c r="AM1532" i="35"/>
  <c r="AN1532" i="35"/>
  <c r="AO1532" i="35"/>
  <c r="AG1532" i="35"/>
  <c r="AH1524" i="35"/>
  <c r="AU1524" i="35" s="1"/>
  <c r="AP1524" i="35"/>
  <c r="BC1524" i="35" s="1"/>
  <c r="AI1524" i="35"/>
  <c r="AV1524" i="35" s="1"/>
  <c r="AJ1524" i="35"/>
  <c r="AW1524" i="35" s="1"/>
  <c r="AK1524" i="35"/>
  <c r="AX1524" i="35" s="1"/>
  <c r="AL1524" i="35"/>
  <c r="AY1524" i="35" s="1"/>
  <c r="AM1524" i="35"/>
  <c r="AZ1524" i="35" s="1"/>
  <c r="AN1524" i="35"/>
  <c r="BA1524" i="35" s="1"/>
  <c r="AG1524" i="35"/>
  <c r="AT1524" i="35" s="1"/>
  <c r="AH1516" i="35"/>
  <c r="AP1516" i="35"/>
  <c r="AI1516" i="35"/>
  <c r="AV1516" i="35" s="1"/>
  <c r="AJ1516" i="35"/>
  <c r="AK1516" i="35"/>
  <c r="AX1516" i="35" s="1"/>
  <c r="AL1516" i="35"/>
  <c r="AM1516" i="35"/>
  <c r="AN1516" i="35"/>
  <c r="AG1516" i="35"/>
  <c r="AO1516" i="35"/>
  <c r="BB1516" i="35" s="1"/>
  <c r="AH1508" i="35"/>
  <c r="AU1508" i="35" s="1"/>
  <c r="AP1508" i="35"/>
  <c r="BC1508" i="35" s="1"/>
  <c r="AI1508" i="35"/>
  <c r="AV1508" i="35" s="1"/>
  <c r="AJ1508" i="35"/>
  <c r="AW1508" i="35" s="1"/>
  <c r="AK1508" i="35"/>
  <c r="AX1508" i="35" s="1"/>
  <c r="AL1508" i="35"/>
  <c r="AY1508" i="35" s="1"/>
  <c r="AM1508" i="35"/>
  <c r="AZ1508" i="35" s="1"/>
  <c r="AN1508" i="35"/>
  <c r="BA1508" i="35" s="1"/>
  <c r="AG1508" i="35"/>
  <c r="AT1508" i="35" s="1"/>
  <c r="AO1508" i="35"/>
  <c r="BB1508" i="35" s="1"/>
  <c r="AH1500" i="35"/>
  <c r="AU1500" i="35" s="1"/>
  <c r="AP1500" i="35"/>
  <c r="BC1500" i="35" s="1"/>
  <c r="AI1500" i="35"/>
  <c r="AV1500" i="35" s="1"/>
  <c r="AJ1500" i="35"/>
  <c r="AW1500" i="35" s="1"/>
  <c r="AK1500" i="35"/>
  <c r="AX1500" i="35" s="1"/>
  <c r="AL1500" i="35"/>
  <c r="AY1500" i="35" s="1"/>
  <c r="AM1500" i="35"/>
  <c r="AZ1500" i="35" s="1"/>
  <c r="AN1500" i="35"/>
  <c r="BA1500" i="35" s="1"/>
  <c r="AO1500" i="35"/>
  <c r="BB1500" i="35" s="1"/>
  <c r="AH1492" i="35"/>
  <c r="AU1492" i="35" s="1"/>
  <c r="AP1492" i="35"/>
  <c r="BC1492" i="35" s="1"/>
  <c r="AI1492" i="35"/>
  <c r="AV1492" i="35" s="1"/>
  <c r="AJ1492" i="35"/>
  <c r="AW1492" i="35" s="1"/>
  <c r="AK1492" i="35"/>
  <c r="AX1492" i="35" s="1"/>
  <c r="AL1492" i="35"/>
  <c r="AY1492" i="35" s="1"/>
  <c r="AM1492" i="35"/>
  <c r="AZ1492" i="35" s="1"/>
  <c r="AN1492" i="35"/>
  <c r="BA1492" i="35" s="1"/>
  <c r="AG1492" i="35"/>
  <c r="AT1492" i="35" s="1"/>
  <c r="AO1492" i="35"/>
  <c r="BB1492" i="35" s="1"/>
  <c r="AH1484" i="35"/>
  <c r="AU1484" i="35" s="1"/>
  <c r="AP1484" i="35"/>
  <c r="BC1484" i="35" s="1"/>
  <c r="AI1484" i="35"/>
  <c r="AV1484" i="35" s="1"/>
  <c r="AJ1484" i="35"/>
  <c r="AW1484" i="35" s="1"/>
  <c r="AK1484" i="35"/>
  <c r="AX1484" i="35" s="1"/>
  <c r="AL1484" i="35"/>
  <c r="AY1484" i="35" s="1"/>
  <c r="AM1484" i="35"/>
  <c r="AZ1484" i="35" s="1"/>
  <c r="AN1484" i="35"/>
  <c r="BA1484" i="35" s="1"/>
  <c r="AG1484" i="35"/>
  <c r="AT1484" i="35" s="1"/>
  <c r="AO1484" i="35"/>
  <c r="BB1484" i="35" s="1"/>
  <c r="AH1476" i="35"/>
  <c r="AU1476" i="35" s="1"/>
  <c r="AP1476" i="35"/>
  <c r="BC1476" i="35" s="1"/>
  <c r="AI1476" i="35"/>
  <c r="AV1476" i="35" s="1"/>
  <c r="AJ1476" i="35"/>
  <c r="AW1476" i="35" s="1"/>
  <c r="AK1476" i="35"/>
  <c r="AX1476" i="35" s="1"/>
  <c r="AL1476" i="35"/>
  <c r="AY1476" i="35" s="1"/>
  <c r="AM1476" i="35"/>
  <c r="AZ1476" i="35" s="1"/>
  <c r="AN1476" i="35"/>
  <c r="BA1476" i="35" s="1"/>
  <c r="AG1476" i="35"/>
  <c r="AT1476" i="35" s="1"/>
  <c r="AO1476" i="35"/>
  <c r="BB1476" i="35" s="1"/>
  <c r="AH1468" i="35"/>
  <c r="AU1468" i="35" s="1"/>
  <c r="AP1468" i="35"/>
  <c r="BC1468" i="35" s="1"/>
  <c r="AI1468" i="35"/>
  <c r="AV1468" i="35" s="1"/>
  <c r="AJ1468" i="35"/>
  <c r="AW1468" i="35" s="1"/>
  <c r="AK1468" i="35"/>
  <c r="AX1468" i="35" s="1"/>
  <c r="AL1468" i="35"/>
  <c r="AY1468" i="35" s="1"/>
  <c r="AM1468" i="35"/>
  <c r="AZ1468" i="35" s="1"/>
  <c r="AN1468" i="35"/>
  <c r="BA1468" i="35" s="1"/>
  <c r="AO1468" i="35"/>
  <c r="BB1468" i="35" s="1"/>
  <c r="AG1468" i="35"/>
  <c r="AT1468" i="35" s="1"/>
  <c r="AH1460" i="35"/>
  <c r="AU1460" i="35" s="1"/>
  <c r="AP1460" i="35"/>
  <c r="BC1460" i="35" s="1"/>
  <c r="AI1460" i="35"/>
  <c r="AV1460" i="35" s="1"/>
  <c r="AJ1460" i="35"/>
  <c r="AW1460" i="35" s="1"/>
  <c r="AK1460" i="35"/>
  <c r="AX1460" i="35" s="1"/>
  <c r="AL1460" i="35"/>
  <c r="AY1460" i="35" s="1"/>
  <c r="AM1460" i="35"/>
  <c r="AZ1460" i="35" s="1"/>
  <c r="AN1460" i="35"/>
  <c r="BA1460" i="35" s="1"/>
  <c r="AG1460" i="35"/>
  <c r="AT1460" i="35" s="1"/>
  <c r="AO1460" i="35"/>
  <c r="BB1460" i="35" s="1"/>
  <c r="AH1452" i="35"/>
  <c r="AU1452" i="35" s="1"/>
  <c r="AP1452" i="35"/>
  <c r="BC1452" i="35" s="1"/>
  <c r="AI1452" i="35"/>
  <c r="AV1452" i="35" s="1"/>
  <c r="AJ1452" i="35"/>
  <c r="AW1452" i="35" s="1"/>
  <c r="AK1452" i="35"/>
  <c r="AX1452" i="35" s="1"/>
  <c r="AL1452" i="35"/>
  <c r="AY1452" i="35" s="1"/>
  <c r="AM1452" i="35"/>
  <c r="AZ1452" i="35" s="1"/>
  <c r="AN1452" i="35"/>
  <c r="BA1452" i="35" s="1"/>
  <c r="AG1452" i="35"/>
  <c r="AT1452" i="35" s="1"/>
  <c r="AO1452" i="35"/>
  <c r="BB1452" i="35" s="1"/>
  <c r="AH1444" i="35"/>
  <c r="AU1444" i="35" s="1"/>
  <c r="AP1444" i="35"/>
  <c r="BC1444" i="35" s="1"/>
  <c r="AI1444" i="35"/>
  <c r="AV1444" i="35" s="1"/>
  <c r="AJ1444" i="35"/>
  <c r="AW1444" i="35" s="1"/>
  <c r="AK1444" i="35"/>
  <c r="AX1444" i="35" s="1"/>
  <c r="AL1444" i="35"/>
  <c r="AY1444" i="35" s="1"/>
  <c r="AM1444" i="35"/>
  <c r="AZ1444" i="35" s="1"/>
  <c r="AN1444" i="35"/>
  <c r="BA1444" i="35" s="1"/>
  <c r="AG1444" i="35"/>
  <c r="AT1444" i="35" s="1"/>
  <c r="AO1444" i="35"/>
  <c r="BB1444" i="35" s="1"/>
  <c r="AH1436" i="35"/>
  <c r="AU1436" i="35" s="1"/>
  <c r="AP1436" i="35"/>
  <c r="BC1436" i="35" s="1"/>
  <c r="AI1436" i="35"/>
  <c r="AV1436" i="35" s="1"/>
  <c r="AJ1436" i="35"/>
  <c r="AW1436" i="35" s="1"/>
  <c r="AK1436" i="35"/>
  <c r="AX1436" i="35" s="1"/>
  <c r="AL1436" i="35"/>
  <c r="AY1436" i="35" s="1"/>
  <c r="AM1436" i="35"/>
  <c r="AZ1436" i="35" s="1"/>
  <c r="AN1436" i="35"/>
  <c r="BA1436" i="35" s="1"/>
  <c r="AO1436" i="35"/>
  <c r="BB1436" i="35" s="1"/>
  <c r="AG1436" i="35"/>
  <c r="AT1436" i="35" s="1"/>
  <c r="AH1428" i="35"/>
  <c r="AU1428" i="35" s="1"/>
  <c r="AP1428" i="35"/>
  <c r="BC1428" i="35" s="1"/>
  <c r="AI1428" i="35"/>
  <c r="AV1428" i="35" s="1"/>
  <c r="AJ1428" i="35"/>
  <c r="AW1428" i="35" s="1"/>
  <c r="AK1428" i="35"/>
  <c r="AX1428" i="35" s="1"/>
  <c r="AL1428" i="35"/>
  <c r="AY1428" i="35" s="1"/>
  <c r="AM1428" i="35"/>
  <c r="AZ1428" i="35" s="1"/>
  <c r="AN1428" i="35"/>
  <c r="BA1428" i="35" s="1"/>
  <c r="AG1428" i="35"/>
  <c r="AT1428" i="35" s="1"/>
  <c r="AO1428" i="35"/>
  <c r="BB1428" i="35" s="1"/>
  <c r="AH1420" i="35"/>
  <c r="AU1420" i="35" s="1"/>
  <c r="AP1420" i="35"/>
  <c r="BC1420" i="35" s="1"/>
  <c r="AI1420" i="35"/>
  <c r="AV1420" i="35" s="1"/>
  <c r="AJ1420" i="35"/>
  <c r="AW1420" i="35" s="1"/>
  <c r="AK1420" i="35"/>
  <c r="AX1420" i="35" s="1"/>
  <c r="AL1420" i="35"/>
  <c r="AY1420" i="35" s="1"/>
  <c r="AM1420" i="35"/>
  <c r="AZ1420" i="35" s="1"/>
  <c r="AN1420" i="35"/>
  <c r="BA1420" i="35" s="1"/>
  <c r="AG1420" i="35"/>
  <c r="AT1420" i="35" s="1"/>
  <c r="AO1420" i="35"/>
  <c r="BB1420" i="35" s="1"/>
  <c r="AH1412" i="35"/>
  <c r="AU1412" i="35" s="1"/>
  <c r="AP1412" i="35"/>
  <c r="BC1412" i="35" s="1"/>
  <c r="AI1412" i="35"/>
  <c r="AV1412" i="35" s="1"/>
  <c r="AJ1412" i="35"/>
  <c r="AW1412" i="35" s="1"/>
  <c r="AK1412" i="35"/>
  <c r="AX1412" i="35" s="1"/>
  <c r="AL1412" i="35"/>
  <c r="AY1412" i="35" s="1"/>
  <c r="AM1412" i="35"/>
  <c r="AZ1412" i="35" s="1"/>
  <c r="AN1412" i="35"/>
  <c r="BA1412" i="35" s="1"/>
  <c r="AG1412" i="35"/>
  <c r="AT1412" i="35" s="1"/>
  <c r="AO1412" i="35"/>
  <c r="BB1412" i="35" s="1"/>
  <c r="AH1404" i="35"/>
  <c r="AU1404" i="35" s="1"/>
  <c r="AP1404" i="35"/>
  <c r="BC1404" i="35" s="1"/>
  <c r="AI1404" i="35"/>
  <c r="AV1404" i="35" s="1"/>
  <c r="AJ1404" i="35"/>
  <c r="AW1404" i="35" s="1"/>
  <c r="AK1404" i="35"/>
  <c r="AX1404" i="35" s="1"/>
  <c r="AL1404" i="35"/>
  <c r="AY1404" i="35" s="1"/>
  <c r="AM1404" i="35"/>
  <c r="AZ1404" i="35" s="1"/>
  <c r="AN1404" i="35"/>
  <c r="BA1404" i="35" s="1"/>
  <c r="AO1404" i="35"/>
  <c r="BB1404" i="35" s="1"/>
  <c r="AG1404" i="35"/>
  <c r="AT1404" i="35" s="1"/>
  <c r="AH1396" i="35"/>
  <c r="AU1396" i="35" s="1"/>
  <c r="AP1396" i="35"/>
  <c r="BC1396" i="35" s="1"/>
  <c r="AI1396" i="35"/>
  <c r="AV1396" i="35" s="1"/>
  <c r="AJ1396" i="35"/>
  <c r="AW1396" i="35" s="1"/>
  <c r="AK1396" i="35"/>
  <c r="AX1396" i="35" s="1"/>
  <c r="AL1396" i="35"/>
  <c r="AY1396" i="35" s="1"/>
  <c r="AM1396" i="35"/>
  <c r="AZ1396" i="35" s="1"/>
  <c r="AN1396" i="35"/>
  <c r="BA1396" i="35" s="1"/>
  <c r="AG1396" i="35"/>
  <c r="AT1396" i="35" s="1"/>
  <c r="AH1388" i="35"/>
  <c r="AU1388" i="35" s="1"/>
  <c r="AP1388" i="35"/>
  <c r="BC1388" i="35" s="1"/>
  <c r="AI1388" i="35"/>
  <c r="AV1388" i="35" s="1"/>
  <c r="AJ1388" i="35"/>
  <c r="AW1388" i="35" s="1"/>
  <c r="AK1388" i="35"/>
  <c r="AX1388" i="35" s="1"/>
  <c r="AL1388" i="35"/>
  <c r="AY1388" i="35" s="1"/>
  <c r="AM1388" i="35"/>
  <c r="AZ1388" i="35" s="1"/>
  <c r="AN1388" i="35"/>
  <c r="BA1388" i="35" s="1"/>
  <c r="AG1388" i="35"/>
  <c r="AT1388" i="35" s="1"/>
  <c r="AO1388" i="35"/>
  <c r="BB1388" i="35" s="1"/>
  <c r="AH1380" i="35"/>
  <c r="AU1380" i="35" s="1"/>
  <c r="AP1380" i="35"/>
  <c r="BC1380" i="35" s="1"/>
  <c r="AI1380" i="35"/>
  <c r="AV1380" i="35" s="1"/>
  <c r="AJ1380" i="35"/>
  <c r="AW1380" i="35" s="1"/>
  <c r="AK1380" i="35"/>
  <c r="AX1380" i="35" s="1"/>
  <c r="AL1380" i="35"/>
  <c r="AY1380" i="35" s="1"/>
  <c r="AM1380" i="35"/>
  <c r="AZ1380" i="35" s="1"/>
  <c r="AN1380" i="35"/>
  <c r="BA1380" i="35" s="1"/>
  <c r="AG1380" i="35"/>
  <c r="AT1380" i="35" s="1"/>
  <c r="AO1380" i="35"/>
  <c r="BB1380" i="35" s="1"/>
  <c r="AH1372" i="35"/>
  <c r="AU1372" i="35" s="1"/>
  <c r="AP1372" i="35"/>
  <c r="BC1372" i="35" s="1"/>
  <c r="AI1372" i="35"/>
  <c r="AV1372" i="35" s="1"/>
  <c r="AJ1372" i="35"/>
  <c r="AW1372" i="35" s="1"/>
  <c r="AK1372" i="35"/>
  <c r="AX1372" i="35" s="1"/>
  <c r="AL1372" i="35"/>
  <c r="AY1372" i="35" s="1"/>
  <c r="AM1372" i="35"/>
  <c r="AZ1372" i="35" s="1"/>
  <c r="AN1372" i="35"/>
  <c r="BA1372" i="35" s="1"/>
  <c r="AO1372" i="35"/>
  <c r="BB1372" i="35" s="1"/>
  <c r="AH1364" i="35"/>
  <c r="AU1364" i="35" s="1"/>
  <c r="AP1364" i="35"/>
  <c r="BC1364" i="35" s="1"/>
  <c r="AI1364" i="35"/>
  <c r="AV1364" i="35" s="1"/>
  <c r="AJ1364" i="35"/>
  <c r="AW1364" i="35" s="1"/>
  <c r="AK1364" i="35"/>
  <c r="AX1364" i="35" s="1"/>
  <c r="AL1364" i="35"/>
  <c r="AY1364" i="35" s="1"/>
  <c r="AM1364" i="35"/>
  <c r="AZ1364" i="35" s="1"/>
  <c r="AN1364" i="35"/>
  <c r="BA1364" i="35" s="1"/>
  <c r="AG1364" i="35"/>
  <c r="AT1364" i="35" s="1"/>
  <c r="AO1364" i="35"/>
  <c r="BB1364" i="35" s="1"/>
  <c r="AH1356" i="35"/>
  <c r="AU1356" i="35" s="1"/>
  <c r="AP1356" i="35"/>
  <c r="BC1356" i="35" s="1"/>
  <c r="AI1356" i="35"/>
  <c r="AV1356" i="35" s="1"/>
  <c r="AJ1356" i="35"/>
  <c r="AW1356" i="35" s="1"/>
  <c r="AK1356" i="35"/>
  <c r="AX1356" i="35" s="1"/>
  <c r="AL1356" i="35"/>
  <c r="AY1356" i="35" s="1"/>
  <c r="AM1356" i="35"/>
  <c r="AZ1356" i="35" s="1"/>
  <c r="AN1356" i="35"/>
  <c r="BA1356" i="35" s="1"/>
  <c r="AG1356" i="35"/>
  <c r="AT1356" i="35" s="1"/>
  <c r="AO1356" i="35"/>
  <c r="BB1356" i="35" s="1"/>
  <c r="AH1348" i="35"/>
  <c r="AU1348" i="35" s="1"/>
  <c r="AP1348" i="35"/>
  <c r="BC1348" i="35" s="1"/>
  <c r="AI1348" i="35"/>
  <c r="AV1348" i="35" s="1"/>
  <c r="AJ1348" i="35"/>
  <c r="AW1348" i="35" s="1"/>
  <c r="AK1348" i="35"/>
  <c r="AX1348" i="35" s="1"/>
  <c r="AL1348" i="35"/>
  <c r="AY1348" i="35" s="1"/>
  <c r="AM1348" i="35"/>
  <c r="AZ1348" i="35" s="1"/>
  <c r="AN1348" i="35"/>
  <c r="BA1348" i="35" s="1"/>
  <c r="AG1348" i="35"/>
  <c r="AT1348" i="35" s="1"/>
  <c r="AO1348" i="35"/>
  <c r="BB1348" i="35" s="1"/>
  <c r="AH1340" i="35"/>
  <c r="AU1340" i="35" s="1"/>
  <c r="AP1340" i="35"/>
  <c r="BC1340" i="35" s="1"/>
  <c r="AI1340" i="35"/>
  <c r="AV1340" i="35" s="1"/>
  <c r="AJ1340" i="35"/>
  <c r="AW1340" i="35" s="1"/>
  <c r="AK1340" i="35"/>
  <c r="AX1340" i="35" s="1"/>
  <c r="AL1340" i="35"/>
  <c r="AY1340" i="35" s="1"/>
  <c r="AM1340" i="35"/>
  <c r="AZ1340" i="35" s="1"/>
  <c r="AN1340" i="35"/>
  <c r="BA1340" i="35" s="1"/>
  <c r="AO1340" i="35"/>
  <c r="BB1340" i="35" s="1"/>
  <c r="AG1340" i="35"/>
  <c r="AT1340" i="35" s="1"/>
  <c r="AH1332" i="35"/>
  <c r="AU1332" i="35" s="1"/>
  <c r="AP1332" i="35"/>
  <c r="BC1332" i="35" s="1"/>
  <c r="AI1332" i="35"/>
  <c r="AV1332" i="35" s="1"/>
  <c r="AJ1332" i="35"/>
  <c r="AW1332" i="35" s="1"/>
  <c r="AK1332" i="35"/>
  <c r="AX1332" i="35" s="1"/>
  <c r="AL1332" i="35"/>
  <c r="AY1332" i="35" s="1"/>
  <c r="AM1332" i="35"/>
  <c r="AZ1332" i="35" s="1"/>
  <c r="AN1332" i="35"/>
  <c r="BA1332" i="35" s="1"/>
  <c r="AG1332" i="35"/>
  <c r="AT1332" i="35" s="1"/>
  <c r="AO1332" i="35"/>
  <c r="BB1332" i="35" s="1"/>
  <c r="AH1324" i="35"/>
  <c r="AU1324" i="35" s="1"/>
  <c r="AP1324" i="35"/>
  <c r="BC1324" i="35" s="1"/>
  <c r="AI1324" i="35"/>
  <c r="AV1324" i="35" s="1"/>
  <c r="AJ1324" i="35"/>
  <c r="AW1324" i="35" s="1"/>
  <c r="AK1324" i="35"/>
  <c r="AX1324" i="35" s="1"/>
  <c r="AL1324" i="35"/>
  <c r="AY1324" i="35" s="1"/>
  <c r="AM1324" i="35"/>
  <c r="AZ1324" i="35" s="1"/>
  <c r="AN1324" i="35"/>
  <c r="BA1324" i="35" s="1"/>
  <c r="AG1324" i="35"/>
  <c r="AT1324" i="35" s="1"/>
  <c r="AO1324" i="35"/>
  <c r="BB1324" i="35" s="1"/>
  <c r="AH1316" i="35"/>
  <c r="AU1316" i="35" s="1"/>
  <c r="AP1316" i="35"/>
  <c r="BC1316" i="35" s="1"/>
  <c r="AI1316" i="35"/>
  <c r="AV1316" i="35" s="1"/>
  <c r="AJ1316" i="35"/>
  <c r="AW1316" i="35" s="1"/>
  <c r="AK1316" i="35"/>
  <c r="AX1316" i="35" s="1"/>
  <c r="AL1316" i="35"/>
  <c r="AY1316" i="35" s="1"/>
  <c r="AM1316" i="35"/>
  <c r="AZ1316" i="35" s="1"/>
  <c r="AN1316" i="35"/>
  <c r="BA1316" i="35" s="1"/>
  <c r="AG1316" i="35"/>
  <c r="AT1316" i="35" s="1"/>
  <c r="AO1316" i="35"/>
  <c r="BB1316" i="35" s="1"/>
  <c r="AJ1308" i="35"/>
  <c r="AW1308" i="35" s="1"/>
  <c r="AN1308" i="35"/>
  <c r="BA1308" i="35" s="1"/>
  <c r="AK1308" i="35"/>
  <c r="AX1308" i="35" s="1"/>
  <c r="AL1308" i="35"/>
  <c r="AY1308" i="35" s="1"/>
  <c r="AM1308" i="35"/>
  <c r="AZ1308" i="35" s="1"/>
  <c r="AO1308" i="35"/>
  <c r="BB1308" i="35" s="1"/>
  <c r="AP1308" i="35"/>
  <c r="BC1308" i="35" s="1"/>
  <c r="AG1308" i="35"/>
  <c r="AT1308" i="35" s="1"/>
  <c r="AH1308" i="35"/>
  <c r="AU1308" i="35" s="1"/>
  <c r="AI1308" i="35"/>
  <c r="AV1308" i="35" s="1"/>
  <c r="AJ1300" i="35"/>
  <c r="AW1300" i="35" s="1"/>
  <c r="AK1300" i="35"/>
  <c r="AX1300" i="35" s="1"/>
  <c r="AL1300" i="35"/>
  <c r="AY1300" i="35" s="1"/>
  <c r="AN1300" i="35"/>
  <c r="BA1300" i="35" s="1"/>
  <c r="AG1300" i="35"/>
  <c r="AT1300" i="35" s="1"/>
  <c r="AO1300" i="35"/>
  <c r="BB1300" i="35" s="1"/>
  <c r="AH1300" i="35"/>
  <c r="AU1300" i="35" s="1"/>
  <c r="AP1300" i="35"/>
  <c r="BC1300" i="35" s="1"/>
  <c r="AI1300" i="35"/>
  <c r="AV1300" i="35" s="1"/>
  <c r="AM1300" i="35"/>
  <c r="AZ1300" i="35" s="1"/>
  <c r="AJ1292" i="35"/>
  <c r="AW1292" i="35" s="1"/>
  <c r="AK1292" i="35"/>
  <c r="AX1292" i="35" s="1"/>
  <c r="AL1292" i="35"/>
  <c r="AY1292" i="35" s="1"/>
  <c r="AN1292" i="35"/>
  <c r="BA1292" i="35" s="1"/>
  <c r="AG1292" i="35"/>
  <c r="AT1292" i="35" s="1"/>
  <c r="AO1292" i="35"/>
  <c r="BB1292" i="35" s="1"/>
  <c r="AH1292" i="35"/>
  <c r="AU1292" i="35" s="1"/>
  <c r="AP1292" i="35"/>
  <c r="BC1292" i="35" s="1"/>
  <c r="AI1292" i="35"/>
  <c r="AV1292" i="35" s="1"/>
  <c r="AM1292" i="35"/>
  <c r="AZ1292" i="35" s="1"/>
  <c r="AJ1284" i="35"/>
  <c r="AW1284" i="35" s="1"/>
  <c r="AK1284" i="35"/>
  <c r="AX1284" i="35" s="1"/>
  <c r="AL1284" i="35"/>
  <c r="AY1284" i="35" s="1"/>
  <c r="AN1284" i="35"/>
  <c r="BA1284" i="35" s="1"/>
  <c r="AG1284" i="35"/>
  <c r="AT1284" i="35" s="1"/>
  <c r="AO1284" i="35"/>
  <c r="BB1284" i="35" s="1"/>
  <c r="AH1284" i="35"/>
  <c r="AU1284" i="35" s="1"/>
  <c r="AP1284" i="35"/>
  <c r="BC1284" i="35" s="1"/>
  <c r="AI1284" i="35"/>
  <c r="AV1284" i="35" s="1"/>
  <c r="AM1284" i="35"/>
  <c r="AZ1284" i="35" s="1"/>
  <c r="AJ1276" i="35"/>
  <c r="AW1276" i="35" s="1"/>
  <c r="AK1276" i="35"/>
  <c r="AX1276" i="35" s="1"/>
  <c r="AL1276" i="35"/>
  <c r="AY1276" i="35" s="1"/>
  <c r="AN1276" i="35"/>
  <c r="BA1276" i="35" s="1"/>
  <c r="AG1276" i="35"/>
  <c r="AT1276" i="35" s="1"/>
  <c r="AO1276" i="35"/>
  <c r="BB1276" i="35" s="1"/>
  <c r="AH1276" i="35"/>
  <c r="AU1276" i="35" s="1"/>
  <c r="AP1276" i="35"/>
  <c r="BC1276" i="35" s="1"/>
  <c r="AI1276" i="35"/>
  <c r="AV1276" i="35" s="1"/>
  <c r="AM1276" i="35"/>
  <c r="AZ1276" i="35" s="1"/>
  <c r="AJ1268" i="35"/>
  <c r="AW1268" i="35" s="1"/>
  <c r="AK1268" i="35"/>
  <c r="AX1268" i="35" s="1"/>
  <c r="AL1268" i="35"/>
  <c r="AY1268" i="35" s="1"/>
  <c r="AM1268" i="35"/>
  <c r="AZ1268" i="35" s="1"/>
  <c r="AN1268" i="35"/>
  <c r="BA1268" i="35" s="1"/>
  <c r="AG1268" i="35"/>
  <c r="AT1268" i="35" s="1"/>
  <c r="AO1268" i="35"/>
  <c r="BB1268" i="35" s="1"/>
  <c r="AH1268" i="35"/>
  <c r="AU1268" i="35" s="1"/>
  <c r="AP1268" i="35"/>
  <c r="BC1268" i="35" s="1"/>
  <c r="AI1268" i="35"/>
  <c r="AV1268" i="35" s="1"/>
  <c r="AJ1260" i="35"/>
  <c r="AW1260" i="35" s="1"/>
  <c r="AK1260" i="35"/>
  <c r="AX1260" i="35" s="1"/>
  <c r="AL1260" i="35"/>
  <c r="AY1260" i="35" s="1"/>
  <c r="AM1260" i="35"/>
  <c r="AZ1260" i="35" s="1"/>
  <c r="AN1260" i="35"/>
  <c r="BA1260" i="35" s="1"/>
  <c r="AG1260" i="35"/>
  <c r="AT1260" i="35" s="1"/>
  <c r="AO1260" i="35"/>
  <c r="BB1260" i="35" s="1"/>
  <c r="AH1260" i="35"/>
  <c r="AU1260" i="35" s="1"/>
  <c r="AP1260" i="35"/>
  <c r="BC1260" i="35" s="1"/>
  <c r="AI1260" i="35"/>
  <c r="AV1260" i="35" s="1"/>
  <c r="AJ1252" i="35"/>
  <c r="AW1252" i="35" s="1"/>
  <c r="AK1252" i="35"/>
  <c r="AX1252" i="35" s="1"/>
  <c r="AL1252" i="35"/>
  <c r="AY1252" i="35" s="1"/>
  <c r="AM1252" i="35"/>
  <c r="AZ1252" i="35" s="1"/>
  <c r="AN1252" i="35"/>
  <c r="BA1252" i="35" s="1"/>
  <c r="AG1252" i="35"/>
  <c r="AT1252" i="35" s="1"/>
  <c r="AO1252" i="35"/>
  <c r="BB1252" i="35" s="1"/>
  <c r="AH1252" i="35"/>
  <c r="AU1252" i="35" s="1"/>
  <c r="AP1252" i="35"/>
  <c r="BC1252" i="35" s="1"/>
  <c r="AI1252" i="35"/>
  <c r="AV1252" i="35" s="1"/>
  <c r="AJ1244" i="35"/>
  <c r="AW1244" i="35" s="1"/>
  <c r="AK1244" i="35"/>
  <c r="AX1244" i="35" s="1"/>
  <c r="AL1244" i="35"/>
  <c r="AY1244" i="35" s="1"/>
  <c r="AM1244" i="35"/>
  <c r="AZ1244" i="35" s="1"/>
  <c r="AN1244" i="35"/>
  <c r="BA1244" i="35" s="1"/>
  <c r="AG1244" i="35"/>
  <c r="AT1244" i="35" s="1"/>
  <c r="AO1244" i="35"/>
  <c r="BB1244" i="35" s="1"/>
  <c r="AH1244" i="35"/>
  <c r="AU1244" i="35" s="1"/>
  <c r="AP1244" i="35"/>
  <c r="BC1244" i="35" s="1"/>
  <c r="AI1244" i="35"/>
  <c r="AV1244" i="35" s="1"/>
  <c r="AJ1236" i="35"/>
  <c r="AW1236" i="35" s="1"/>
  <c r="AK1236" i="35"/>
  <c r="AX1236" i="35" s="1"/>
  <c r="AL1236" i="35"/>
  <c r="AY1236" i="35" s="1"/>
  <c r="AM1236" i="35"/>
  <c r="AZ1236" i="35" s="1"/>
  <c r="AN1236" i="35"/>
  <c r="BA1236" i="35" s="1"/>
  <c r="AG1236" i="35"/>
  <c r="AT1236" i="35" s="1"/>
  <c r="AO1236" i="35"/>
  <c r="BB1236" i="35" s="1"/>
  <c r="AH1236" i="35"/>
  <c r="AU1236" i="35" s="1"/>
  <c r="AP1236" i="35"/>
  <c r="BC1236" i="35" s="1"/>
  <c r="AI1236" i="35"/>
  <c r="AV1236" i="35" s="1"/>
  <c r="AJ1228" i="35"/>
  <c r="AW1228" i="35" s="1"/>
  <c r="AK1228" i="35"/>
  <c r="AX1228" i="35" s="1"/>
  <c r="AL1228" i="35"/>
  <c r="AY1228" i="35" s="1"/>
  <c r="AM1228" i="35"/>
  <c r="AZ1228" i="35" s="1"/>
  <c r="AN1228" i="35"/>
  <c r="BA1228" i="35" s="1"/>
  <c r="AG1228" i="35"/>
  <c r="AT1228" i="35" s="1"/>
  <c r="AO1228" i="35"/>
  <c r="BB1228" i="35" s="1"/>
  <c r="AH1228" i="35"/>
  <c r="AU1228" i="35" s="1"/>
  <c r="AP1228" i="35"/>
  <c r="BC1228" i="35" s="1"/>
  <c r="AI1228" i="35"/>
  <c r="AV1228" i="35" s="1"/>
  <c r="AJ1220" i="35"/>
  <c r="AW1220" i="35" s="1"/>
  <c r="AK1220" i="35"/>
  <c r="AX1220" i="35" s="1"/>
  <c r="AL1220" i="35"/>
  <c r="AY1220" i="35" s="1"/>
  <c r="AM1220" i="35"/>
  <c r="AZ1220" i="35" s="1"/>
  <c r="AN1220" i="35"/>
  <c r="BA1220" i="35" s="1"/>
  <c r="AG1220" i="35"/>
  <c r="AT1220" i="35" s="1"/>
  <c r="AO1220" i="35"/>
  <c r="BB1220" i="35" s="1"/>
  <c r="AH1220" i="35"/>
  <c r="AU1220" i="35" s="1"/>
  <c r="AP1220" i="35"/>
  <c r="BC1220" i="35" s="1"/>
  <c r="AI1220" i="35"/>
  <c r="AV1220" i="35" s="1"/>
  <c r="AJ1212" i="35"/>
  <c r="AW1212" i="35" s="1"/>
  <c r="AK1212" i="35"/>
  <c r="AX1212" i="35" s="1"/>
  <c r="AL1212" i="35"/>
  <c r="AY1212" i="35" s="1"/>
  <c r="AM1212" i="35"/>
  <c r="AZ1212" i="35" s="1"/>
  <c r="AN1212" i="35"/>
  <c r="BA1212" i="35" s="1"/>
  <c r="AG1212" i="35"/>
  <c r="AT1212" i="35" s="1"/>
  <c r="AO1212" i="35"/>
  <c r="BB1212" i="35" s="1"/>
  <c r="AH1212" i="35"/>
  <c r="AU1212" i="35" s="1"/>
  <c r="AP1212" i="35"/>
  <c r="BC1212" i="35" s="1"/>
  <c r="AI1212" i="35"/>
  <c r="AV1212" i="35" s="1"/>
  <c r="AJ1204" i="35"/>
  <c r="AW1204" i="35" s="1"/>
  <c r="AK1204" i="35"/>
  <c r="AX1204" i="35" s="1"/>
  <c r="AL1204" i="35"/>
  <c r="AY1204" i="35" s="1"/>
  <c r="AM1204" i="35"/>
  <c r="AZ1204" i="35" s="1"/>
  <c r="AN1204" i="35"/>
  <c r="BA1204" i="35" s="1"/>
  <c r="AG1204" i="35"/>
  <c r="AT1204" i="35" s="1"/>
  <c r="AO1204" i="35"/>
  <c r="BB1204" i="35" s="1"/>
  <c r="AH1204" i="35"/>
  <c r="AU1204" i="35" s="1"/>
  <c r="AP1204" i="35"/>
  <c r="BC1204" i="35" s="1"/>
  <c r="AI1204" i="35"/>
  <c r="AV1204" i="35" s="1"/>
  <c r="AJ1196" i="35"/>
  <c r="AW1196" i="35" s="1"/>
  <c r="AK1196" i="35"/>
  <c r="AX1196" i="35" s="1"/>
  <c r="AL1196" i="35"/>
  <c r="AY1196" i="35" s="1"/>
  <c r="AM1196" i="35"/>
  <c r="AZ1196" i="35" s="1"/>
  <c r="AN1196" i="35"/>
  <c r="BA1196" i="35" s="1"/>
  <c r="AG1196" i="35"/>
  <c r="AT1196" i="35" s="1"/>
  <c r="AO1196" i="35"/>
  <c r="BB1196" i="35" s="1"/>
  <c r="AH1196" i="35"/>
  <c r="AU1196" i="35" s="1"/>
  <c r="AP1196" i="35"/>
  <c r="BC1196" i="35" s="1"/>
  <c r="AI1196" i="35"/>
  <c r="AV1196" i="35" s="1"/>
  <c r="AJ1188" i="35"/>
  <c r="AW1188" i="35" s="1"/>
  <c r="AK1188" i="35"/>
  <c r="AX1188" i="35" s="1"/>
  <c r="AL1188" i="35"/>
  <c r="AY1188" i="35" s="1"/>
  <c r="AM1188" i="35"/>
  <c r="AZ1188" i="35" s="1"/>
  <c r="AN1188" i="35"/>
  <c r="BA1188" i="35" s="1"/>
  <c r="AG1188" i="35"/>
  <c r="AT1188" i="35" s="1"/>
  <c r="AO1188" i="35"/>
  <c r="BB1188" i="35" s="1"/>
  <c r="AH1188" i="35"/>
  <c r="AU1188" i="35" s="1"/>
  <c r="AP1188" i="35"/>
  <c r="BC1188" i="35" s="1"/>
  <c r="AI1188" i="35"/>
  <c r="AV1188" i="35" s="1"/>
  <c r="AJ1180" i="35"/>
  <c r="AW1180" i="35" s="1"/>
  <c r="AK1180" i="35"/>
  <c r="AX1180" i="35" s="1"/>
  <c r="AL1180" i="35"/>
  <c r="AY1180" i="35" s="1"/>
  <c r="AM1180" i="35"/>
  <c r="AZ1180" i="35" s="1"/>
  <c r="AN1180" i="35"/>
  <c r="BA1180" i="35" s="1"/>
  <c r="AG1180" i="35"/>
  <c r="AT1180" i="35" s="1"/>
  <c r="AO1180" i="35"/>
  <c r="BB1180" i="35" s="1"/>
  <c r="AH1180" i="35"/>
  <c r="AU1180" i="35" s="1"/>
  <c r="AP1180" i="35"/>
  <c r="BC1180" i="35" s="1"/>
  <c r="AI1180" i="35"/>
  <c r="AV1180" i="35" s="1"/>
  <c r="AJ1172" i="35"/>
  <c r="AW1172" i="35" s="1"/>
  <c r="AK1172" i="35"/>
  <c r="AX1172" i="35" s="1"/>
  <c r="AL1172" i="35"/>
  <c r="AY1172" i="35" s="1"/>
  <c r="AM1172" i="35"/>
  <c r="AZ1172" i="35" s="1"/>
  <c r="AN1172" i="35"/>
  <c r="BA1172" i="35" s="1"/>
  <c r="AG1172" i="35"/>
  <c r="AT1172" i="35" s="1"/>
  <c r="AO1172" i="35"/>
  <c r="BB1172" i="35" s="1"/>
  <c r="AH1172" i="35"/>
  <c r="AU1172" i="35" s="1"/>
  <c r="AP1172" i="35"/>
  <c r="BC1172" i="35" s="1"/>
  <c r="AI1172" i="35"/>
  <c r="AV1172" i="35" s="1"/>
  <c r="AJ1164" i="35"/>
  <c r="AW1164" i="35" s="1"/>
  <c r="AK1164" i="35"/>
  <c r="AX1164" i="35" s="1"/>
  <c r="AL1164" i="35"/>
  <c r="AY1164" i="35" s="1"/>
  <c r="AM1164" i="35"/>
  <c r="AZ1164" i="35" s="1"/>
  <c r="AN1164" i="35"/>
  <c r="BA1164" i="35" s="1"/>
  <c r="AG1164" i="35"/>
  <c r="AT1164" i="35" s="1"/>
  <c r="AO1164" i="35"/>
  <c r="BB1164" i="35" s="1"/>
  <c r="AH1164" i="35"/>
  <c r="AU1164" i="35" s="1"/>
  <c r="AP1164" i="35"/>
  <c r="BC1164" i="35" s="1"/>
  <c r="AI1164" i="35"/>
  <c r="AV1164" i="35" s="1"/>
  <c r="AJ1156" i="35"/>
  <c r="AW1156" i="35" s="1"/>
  <c r="AK1156" i="35"/>
  <c r="AX1156" i="35" s="1"/>
  <c r="AL1156" i="35"/>
  <c r="AY1156" i="35" s="1"/>
  <c r="AM1156" i="35"/>
  <c r="AZ1156" i="35" s="1"/>
  <c r="AN1156" i="35"/>
  <c r="BA1156" i="35" s="1"/>
  <c r="AG1156" i="35"/>
  <c r="AT1156" i="35" s="1"/>
  <c r="AO1156" i="35"/>
  <c r="BB1156" i="35" s="1"/>
  <c r="AH1156" i="35"/>
  <c r="AU1156" i="35" s="1"/>
  <c r="AP1156" i="35"/>
  <c r="BC1156" i="35" s="1"/>
  <c r="AI1156" i="35"/>
  <c r="AV1156" i="35" s="1"/>
  <c r="AJ1148" i="35"/>
  <c r="AW1148" i="35" s="1"/>
  <c r="AK1148" i="35"/>
  <c r="AX1148" i="35" s="1"/>
  <c r="AL1148" i="35"/>
  <c r="AY1148" i="35" s="1"/>
  <c r="AM1148" i="35"/>
  <c r="AZ1148" i="35" s="1"/>
  <c r="AN1148" i="35"/>
  <c r="BA1148" i="35" s="1"/>
  <c r="AG1148" i="35"/>
  <c r="AT1148" i="35" s="1"/>
  <c r="AO1148" i="35"/>
  <c r="BB1148" i="35" s="1"/>
  <c r="AH1148" i="35"/>
  <c r="AU1148" i="35" s="1"/>
  <c r="AP1148" i="35"/>
  <c r="BC1148" i="35" s="1"/>
  <c r="AI1148" i="35"/>
  <c r="AV1148" i="35" s="1"/>
  <c r="AJ1140" i="35"/>
  <c r="AW1140" i="35" s="1"/>
  <c r="AK1140" i="35"/>
  <c r="AX1140" i="35" s="1"/>
  <c r="AL1140" i="35"/>
  <c r="AY1140" i="35" s="1"/>
  <c r="AM1140" i="35"/>
  <c r="AZ1140" i="35" s="1"/>
  <c r="AN1140" i="35"/>
  <c r="BA1140" i="35" s="1"/>
  <c r="AG1140" i="35"/>
  <c r="AT1140" i="35" s="1"/>
  <c r="AO1140" i="35"/>
  <c r="BB1140" i="35" s="1"/>
  <c r="AH1140" i="35"/>
  <c r="AU1140" i="35" s="1"/>
  <c r="AP1140" i="35"/>
  <c r="BC1140" i="35" s="1"/>
  <c r="AI1140" i="35"/>
  <c r="AV1140" i="35" s="1"/>
  <c r="AJ1132" i="35"/>
  <c r="AW1132" i="35" s="1"/>
  <c r="AK1132" i="35"/>
  <c r="AX1132" i="35" s="1"/>
  <c r="AL1132" i="35"/>
  <c r="AY1132" i="35" s="1"/>
  <c r="AM1132" i="35"/>
  <c r="AZ1132" i="35" s="1"/>
  <c r="AN1132" i="35"/>
  <c r="BA1132" i="35" s="1"/>
  <c r="AG1132" i="35"/>
  <c r="AT1132" i="35" s="1"/>
  <c r="AO1132" i="35"/>
  <c r="BB1132" i="35" s="1"/>
  <c r="AH1132" i="35"/>
  <c r="AU1132" i="35" s="1"/>
  <c r="AP1132" i="35"/>
  <c r="BC1132" i="35" s="1"/>
  <c r="AI1132" i="35"/>
  <c r="AV1132" i="35" s="1"/>
  <c r="AJ1124" i="35"/>
  <c r="AW1124" i="35" s="1"/>
  <c r="AK1124" i="35"/>
  <c r="AX1124" i="35" s="1"/>
  <c r="AL1124" i="35"/>
  <c r="AY1124" i="35" s="1"/>
  <c r="AM1124" i="35"/>
  <c r="AZ1124" i="35" s="1"/>
  <c r="AN1124" i="35"/>
  <c r="BA1124" i="35" s="1"/>
  <c r="AG1124" i="35"/>
  <c r="AT1124" i="35" s="1"/>
  <c r="AO1124" i="35"/>
  <c r="BB1124" i="35" s="1"/>
  <c r="AH1124" i="35"/>
  <c r="AU1124" i="35" s="1"/>
  <c r="AP1124" i="35"/>
  <c r="BC1124" i="35" s="1"/>
  <c r="AI1124" i="35"/>
  <c r="AV1124" i="35" s="1"/>
  <c r="AJ1116" i="35"/>
  <c r="AW1116" i="35" s="1"/>
  <c r="AK1116" i="35"/>
  <c r="AX1116" i="35" s="1"/>
  <c r="AL1116" i="35"/>
  <c r="AY1116" i="35" s="1"/>
  <c r="AM1116" i="35"/>
  <c r="AZ1116" i="35" s="1"/>
  <c r="AN1116" i="35"/>
  <c r="BA1116" i="35" s="1"/>
  <c r="AG1116" i="35"/>
  <c r="AT1116" i="35" s="1"/>
  <c r="AO1116" i="35"/>
  <c r="BB1116" i="35" s="1"/>
  <c r="AH1116" i="35"/>
  <c r="AU1116" i="35" s="1"/>
  <c r="AP1116" i="35"/>
  <c r="BC1116" i="35" s="1"/>
  <c r="AI1116" i="35"/>
  <c r="AV1116" i="35" s="1"/>
  <c r="AJ1108" i="35"/>
  <c r="AW1108" i="35" s="1"/>
  <c r="AK1108" i="35"/>
  <c r="AX1108" i="35" s="1"/>
  <c r="AL1108" i="35"/>
  <c r="AY1108" i="35" s="1"/>
  <c r="AM1108" i="35"/>
  <c r="AZ1108" i="35" s="1"/>
  <c r="AN1108" i="35"/>
  <c r="BA1108" i="35" s="1"/>
  <c r="AG1108" i="35"/>
  <c r="AT1108" i="35" s="1"/>
  <c r="AO1108" i="35"/>
  <c r="BB1108" i="35" s="1"/>
  <c r="AH1108" i="35"/>
  <c r="AU1108" i="35" s="1"/>
  <c r="AP1108" i="35"/>
  <c r="BC1108" i="35" s="1"/>
  <c r="AI1108" i="35"/>
  <c r="AV1108" i="35" s="1"/>
  <c r="AJ1100" i="35"/>
  <c r="AW1100" i="35" s="1"/>
  <c r="AK1100" i="35"/>
  <c r="AX1100" i="35" s="1"/>
  <c r="AL1100" i="35"/>
  <c r="AY1100" i="35" s="1"/>
  <c r="AM1100" i="35"/>
  <c r="AZ1100" i="35" s="1"/>
  <c r="AN1100" i="35"/>
  <c r="BA1100" i="35" s="1"/>
  <c r="AG1100" i="35"/>
  <c r="AT1100" i="35" s="1"/>
  <c r="AO1100" i="35"/>
  <c r="BB1100" i="35" s="1"/>
  <c r="AH1100" i="35"/>
  <c r="AU1100" i="35" s="1"/>
  <c r="AP1100" i="35"/>
  <c r="BC1100" i="35" s="1"/>
  <c r="AI1100" i="35"/>
  <c r="AV1100" i="35" s="1"/>
  <c r="AJ1092" i="35"/>
  <c r="AW1092" i="35" s="1"/>
  <c r="AK1092" i="35"/>
  <c r="AX1092" i="35" s="1"/>
  <c r="AL1092" i="35"/>
  <c r="AY1092" i="35" s="1"/>
  <c r="AM1092" i="35"/>
  <c r="AZ1092" i="35" s="1"/>
  <c r="AN1092" i="35"/>
  <c r="BA1092" i="35" s="1"/>
  <c r="AG1092" i="35"/>
  <c r="AT1092" i="35" s="1"/>
  <c r="AO1092" i="35"/>
  <c r="BB1092" i="35" s="1"/>
  <c r="AH1092" i="35"/>
  <c r="AU1092" i="35" s="1"/>
  <c r="AP1092" i="35"/>
  <c r="BC1092" i="35" s="1"/>
  <c r="AI1092" i="35"/>
  <c r="AV1092" i="35" s="1"/>
  <c r="AJ1084" i="35"/>
  <c r="AW1084" i="35" s="1"/>
  <c r="AK1084" i="35"/>
  <c r="AX1084" i="35" s="1"/>
  <c r="AL1084" i="35"/>
  <c r="AY1084" i="35" s="1"/>
  <c r="AM1084" i="35"/>
  <c r="AZ1084" i="35" s="1"/>
  <c r="AN1084" i="35"/>
  <c r="BA1084" i="35" s="1"/>
  <c r="AG1084" i="35"/>
  <c r="AT1084" i="35" s="1"/>
  <c r="AO1084" i="35"/>
  <c r="BB1084" i="35" s="1"/>
  <c r="AH1084" i="35"/>
  <c r="AU1084" i="35" s="1"/>
  <c r="AP1084" i="35"/>
  <c r="BC1084" i="35" s="1"/>
  <c r="AI1084" i="35"/>
  <c r="AV1084" i="35" s="1"/>
  <c r="AJ1076" i="35"/>
  <c r="AW1076" i="35" s="1"/>
  <c r="AK1076" i="35"/>
  <c r="AX1076" i="35" s="1"/>
  <c r="AL1076" i="35"/>
  <c r="AY1076" i="35" s="1"/>
  <c r="AM1076" i="35"/>
  <c r="AZ1076" i="35" s="1"/>
  <c r="AN1076" i="35"/>
  <c r="BA1076" i="35" s="1"/>
  <c r="AG1076" i="35"/>
  <c r="AT1076" i="35" s="1"/>
  <c r="AO1076" i="35"/>
  <c r="BB1076" i="35" s="1"/>
  <c r="AH1076" i="35"/>
  <c r="AU1076" i="35" s="1"/>
  <c r="AP1076" i="35"/>
  <c r="BC1076" i="35" s="1"/>
  <c r="AI1076" i="35"/>
  <c r="AV1076" i="35" s="1"/>
  <c r="AJ1068" i="35"/>
  <c r="AW1068" i="35" s="1"/>
  <c r="AK1068" i="35"/>
  <c r="AX1068" i="35" s="1"/>
  <c r="AL1068" i="35"/>
  <c r="AY1068" i="35" s="1"/>
  <c r="AM1068" i="35"/>
  <c r="AZ1068" i="35" s="1"/>
  <c r="AN1068" i="35"/>
  <c r="BA1068" i="35" s="1"/>
  <c r="AG1068" i="35"/>
  <c r="AT1068" i="35" s="1"/>
  <c r="AO1068" i="35"/>
  <c r="BB1068" i="35" s="1"/>
  <c r="AH1068" i="35"/>
  <c r="AU1068" i="35" s="1"/>
  <c r="AP1068" i="35"/>
  <c r="BC1068" i="35" s="1"/>
  <c r="AI1068" i="35"/>
  <c r="AV1068" i="35" s="1"/>
  <c r="AM1060" i="35"/>
  <c r="AZ1060" i="35" s="1"/>
  <c r="AN1060" i="35"/>
  <c r="BA1060" i="35" s="1"/>
  <c r="AG1060" i="35"/>
  <c r="AT1060" i="35" s="1"/>
  <c r="AO1060" i="35"/>
  <c r="BB1060" i="35" s="1"/>
  <c r="AH1060" i="35"/>
  <c r="AU1060" i="35" s="1"/>
  <c r="AP1060" i="35"/>
  <c r="BC1060" i="35" s="1"/>
  <c r="AI1060" i="35"/>
  <c r="AV1060" i="35" s="1"/>
  <c r="AJ1060" i="35"/>
  <c r="AW1060" i="35" s="1"/>
  <c r="AK1060" i="35"/>
  <c r="AX1060" i="35" s="1"/>
  <c r="AL1060" i="35"/>
  <c r="AY1060" i="35" s="1"/>
  <c r="AM1052" i="35"/>
  <c r="AZ1052" i="35" s="1"/>
  <c r="AN1052" i="35"/>
  <c r="BA1052" i="35" s="1"/>
  <c r="AG1052" i="35"/>
  <c r="AT1052" i="35" s="1"/>
  <c r="AO1052" i="35"/>
  <c r="BB1052" i="35" s="1"/>
  <c r="AH1052" i="35"/>
  <c r="AU1052" i="35" s="1"/>
  <c r="AP1052" i="35"/>
  <c r="BC1052" i="35" s="1"/>
  <c r="AI1052" i="35"/>
  <c r="AV1052" i="35" s="1"/>
  <c r="AJ1052" i="35"/>
  <c r="AW1052" i="35" s="1"/>
  <c r="AK1052" i="35"/>
  <c r="AX1052" i="35" s="1"/>
  <c r="AL1052" i="35"/>
  <c r="AY1052" i="35" s="1"/>
  <c r="AM1044" i="35"/>
  <c r="AZ1044" i="35" s="1"/>
  <c r="AN1044" i="35"/>
  <c r="BA1044" i="35" s="1"/>
  <c r="AG1044" i="35"/>
  <c r="AT1044" i="35" s="1"/>
  <c r="AO1044" i="35"/>
  <c r="BB1044" i="35" s="1"/>
  <c r="AH1044" i="35"/>
  <c r="AU1044" i="35" s="1"/>
  <c r="AP1044" i="35"/>
  <c r="BC1044" i="35" s="1"/>
  <c r="AI1044" i="35"/>
  <c r="AV1044" i="35" s="1"/>
  <c r="AJ1044" i="35"/>
  <c r="AW1044" i="35" s="1"/>
  <c r="AK1044" i="35"/>
  <c r="AX1044" i="35" s="1"/>
  <c r="AL1044" i="35"/>
  <c r="AY1044" i="35" s="1"/>
  <c r="AM1036" i="35"/>
  <c r="AZ1036" i="35" s="1"/>
  <c r="AN1036" i="35"/>
  <c r="BA1036" i="35" s="1"/>
  <c r="AG1036" i="35"/>
  <c r="AT1036" i="35" s="1"/>
  <c r="AO1036" i="35"/>
  <c r="BB1036" i="35" s="1"/>
  <c r="AH1036" i="35"/>
  <c r="AU1036" i="35" s="1"/>
  <c r="AP1036" i="35"/>
  <c r="BC1036" i="35" s="1"/>
  <c r="AI1036" i="35"/>
  <c r="AV1036" i="35" s="1"/>
  <c r="AJ1036" i="35"/>
  <c r="AW1036" i="35" s="1"/>
  <c r="AK1036" i="35"/>
  <c r="AX1036" i="35" s="1"/>
  <c r="AL1036" i="35"/>
  <c r="AY1036" i="35" s="1"/>
  <c r="AM1028" i="35"/>
  <c r="AZ1028" i="35" s="1"/>
  <c r="AN1028" i="35"/>
  <c r="BA1028" i="35" s="1"/>
  <c r="AG1028" i="35"/>
  <c r="AT1028" i="35" s="1"/>
  <c r="AO1028" i="35"/>
  <c r="BB1028" i="35" s="1"/>
  <c r="AH1028" i="35"/>
  <c r="AU1028" i="35" s="1"/>
  <c r="AP1028" i="35"/>
  <c r="BC1028" i="35" s="1"/>
  <c r="AI1028" i="35"/>
  <c r="AV1028" i="35" s="1"/>
  <c r="AJ1028" i="35"/>
  <c r="AW1028" i="35" s="1"/>
  <c r="AK1028" i="35"/>
  <c r="AX1028" i="35" s="1"/>
  <c r="AL1028" i="35"/>
  <c r="AY1028" i="35" s="1"/>
  <c r="AM1020" i="35"/>
  <c r="AZ1020" i="35" s="1"/>
  <c r="AN1020" i="35"/>
  <c r="BA1020" i="35" s="1"/>
  <c r="AG1020" i="35"/>
  <c r="AT1020" i="35" s="1"/>
  <c r="AO1020" i="35"/>
  <c r="BB1020" i="35" s="1"/>
  <c r="AH1020" i="35"/>
  <c r="AU1020" i="35" s="1"/>
  <c r="AP1020" i="35"/>
  <c r="BC1020" i="35" s="1"/>
  <c r="AI1020" i="35"/>
  <c r="AV1020" i="35" s="1"/>
  <c r="AJ1020" i="35"/>
  <c r="AW1020" i="35" s="1"/>
  <c r="AK1020" i="35"/>
  <c r="AX1020" i="35" s="1"/>
  <c r="AL1020" i="35"/>
  <c r="AY1020" i="35" s="1"/>
  <c r="AM1012" i="35"/>
  <c r="AZ1012" i="35" s="1"/>
  <c r="AN1012" i="35"/>
  <c r="BA1012" i="35" s="1"/>
  <c r="AG1012" i="35"/>
  <c r="AT1012" i="35" s="1"/>
  <c r="AO1012" i="35"/>
  <c r="BB1012" i="35" s="1"/>
  <c r="AH1012" i="35"/>
  <c r="AU1012" i="35" s="1"/>
  <c r="AP1012" i="35"/>
  <c r="BC1012" i="35" s="1"/>
  <c r="AI1012" i="35"/>
  <c r="AV1012" i="35" s="1"/>
  <c r="AJ1012" i="35"/>
  <c r="AW1012" i="35" s="1"/>
  <c r="AK1012" i="35"/>
  <c r="AX1012" i="35" s="1"/>
  <c r="AL1012" i="35"/>
  <c r="AY1012" i="35" s="1"/>
  <c r="AM1004" i="35"/>
  <c r="AZ1004" i="35" s="1"/>
  <c r="AN1004" i="35"/>
  <c r="BA1004" i="35" s="1"/>
  <c r="AG1004" i="35"/>
  <c r="AT1004" i="35" s="1"/>
  <c r="AO1004" i="35"/>
  <c r="BB1004" i="35" s="1"/>
  <c r="AH1004" i="35"/>
  <c r="AU1004" i="35" s="1"/>
  <c r="AP1004" i="35"/>
  <c r="BC1004" i="35" s="1"/>
  <c r="AI1004" i="35"/>
  <c r="AV1004" i="35" s="1"/>
  <c r="AJ1004" i="35"/>
  <c r="AW1004" i="35" s="1"/>
  <c r="AK1004" i="35"/>
  <c r="AX1004" i="35" s="1"/>
  <c r="AL1004" i="35"/>
  <c r="AY1004" i="35" s="1"/>
  <c r="AM996" i="35"/>
  <c r="AZ996" i="35" s="1"/>
  <c r="AN996" i="35"/>
  <c r="BA996" i="35" s="1"/>
  <c r="AG996" i="35"/>
  <c r="AT996" i="35" s="1"/>
  <c r="AO996" i="35"/>
  <c r="BB996" i="35" s="1"/>
  <c r="AH996" i="35"/>
  <c r="AU996" i="35" s="1"/>
  <c r="AP996" i="35"/>
  <c r="BC996" i="35" s="1"/>
  <c r="AI996" i="35"/>
  <c r="AV996" i="35" s="1"/>
  <c r="AJ996" i="35"/>
  <c r="AW996" i="35" s="1"/>
  <c r="AK996" i="35"/>
  <c r="AX996" i="35" s="1"/>
  <c r="AL996" i="35"/>
  <c r="AY996" i="35" s="1"/>
  <c r="AM988" i="35"/>
  <c r="AZ988" i="35" s="1"/>
  <c r="AN988" i="35"/>
  <c r="BA988" i="35" s="1"/>
  <c r="AG988" i="35"/>
  <c r="AT988" i="35" s="1"/>
  <c r="AO988" i="35"/>
  <c r="BB988" i="35" s="1"/>
  <c r="AH988" i="35"/>
  <c r="AU988" i="35" s="1"/>
  <c r="AP988" i="35"/>
  <c r="BC988" i="35" s="1"/>
  <c r="AI988" i="35"/>
  <c r="AV988" i="35" s="1"/>
  <c r="AJ988" i="35"/>
  <c r="AW988" i="35" s="1"/>
  <c r="AK988" i="35"/>
  <c r="AX988" i="35" s="1"/>
  <c r="AL988" i="35"/>
  <c r="AY988" i="35" s="1"/>
  <c r="AM980" i="35"/>
  <c r="AZ980" i="35" s="1"/>
  <c r="AN980" i="35"/>
  <c r="BA980" i="35" s="1"/>
  <c r="AG980" i="35"/>
  <c r="AT980" i="35" s="1"/>
  <c r="AO980" i="35"/>
  <c r="BB980" i="35" s="1"/>
  <c r="AH980" i="35"/>
  <c r="AU980" i="35" s="1"/>
  <c r="AP980" i="35"/>
  <c r="BC980" i="35" s="1"/>
  <c r="AI980" i="35"/>
  <c r="AV980" i="35" s="1"/>
  <c r="AJ980" i="35"/>
  <c r="AW980" i="35" s="1"/>
  <c r="AK980" i="35"/>
  <c r="AX980" i="35" s="1"/>
  <c r="AL980" i="35"/>
  <c r="AY980" i="35" s="1"/>
  <c r="AM972" i="35"/>
  <c r="AZ972" i="35" s="1"/>
  <c r="AN972" i="35"/>
  <c r="BA972" i="35" s="1"/>
  <c r="AG972" i="35"/>
  <c r="AT972" i="35" s="1"/>
  <c r="AO972" i="35"/>
  <c r="BB972" i="35" s="1"/>
  <c r="AH972" i="35"/>
  <c r="AU972" i="35" s="1"/>
  <c r="AP972" i="35"/>
  <c r="BC972" i="35" s="1"/>
  <c r="AI972" i="35"/>
  <c r="AV972" i="35" s="1"/>
  <c r="AJ972" i="35"/>
  <c r="AW972" i="35" s="1"/>
  <c r="AK972" i="35"/>
  <c r="AX972" i="35" s="1"/>
  <c r="AL972" i="35"/>
  <c r="AY972" i="35" s="1"/>
  <c r="AM964" i="35"/>
  <c r="AZ964" i="35" s="1"/>
  <c r="AN964" i="35"/>
  <c r="BA964" i="35" s="1"/>
  <c r="AG964" i="35"/>
  <c r="AT964" i="35" s="1"/>
  <c r="AO964" i="35"/>
  <c r="BB964" i="35" s="1"/>
  <c r="AH964" i="35"/>
  <c r="AU964" i="35" s="1"/>
  <c r="AP964" i="35"/>
  <c r="BC964" i="35" s="1"/>
  <c r="AI964" i="35"/>
  <c r="AV964" i="35" s="1"/>
  <c r="AJ964" i="35"/>
  <c r="AW964" i="35" s="1"/>
  <c r="AK964" i="35"/>
  <c r="AX964" i="35" s="1"/>
  <c r="AL964" i="35"/>
  <c r="AY964" i="35" s="1"/>
  <c r="AM956" i="35"/>
  <c r="AZ956" i="35" s="1"/>
  <c r="AN956" i="35"/>
  <c r="BA956" i="35" s="1"/>
  <c r="AG956" i="35"/>
  <c r="AT956" i="35" s="1"/>
  <c r="AO956" i="35"/>
  <c r="BB956" i="35" s="1"/>
  <c r="AH956" i="35"/>
  <c r="AU956" i="35" s="1"/>
  <c r="AP956" i="35"/>
  <c r="BC956" i="35" s="1"/>
  <c r="AI956" i="35"/>
  <c r="AV956" i="35" s="1"/>
  <c r="AJ956" i="35"/>
  <c r="AW956" i="35" s="1"/>
  <c r="AK956" i="35"/>
  <c r="AX956" i="35" s="1"/>
  <c r="AL956" i="35"/>
  <c r="AY956" i="35" s="1"/>
  <c r="AM948" i="35"/>
  <c r="AZ948" i="35" s="1"/>
  <c r="AN948" i="35"/>
  <c r="BA948" i="35" s="1"/>
  <c r="AG948" i="35"/>
  <c r="AT948" i="35" s="1"/>
  <c r="AO948" i="35"/>
  <c r="BB948" i="35" s="1"/>
  <c r="AH948" i="35"/>
  <c r="AU948" i="35" s="1"/>
  <c r="AP948" i="35"/>
  <c r="BC948" i="35" s="1"/>
  <c r="AI948" i="35"/>
  <c r="AV948" i="35" s="1"/>
  <c r="AJ948" i="35"/>
  <c r="AW948" i="35" s="1"/>
  <c r="AK948" i="35"/>
  <c r="AX948" i="35" s="1"/>
  <c r="AL948" i="35"/>
  <c r="AY948" i="35" s="1"/>
  <c r="AM940" i="35"/>
  <c r="AZ940" i="35" s="1"/>
  <c r="AN940" i="35"/>
  <c r="BA940" i="35" s="1"/>
  <c r="AG940" i="35"/>
  <c r="AT940" i="35" s="1"/>
  <c r="AO940" i="35"/>
  <c r="BB940" i="35" s="1"/>
  <c r="AH940" i="35"/>
  <c r="AU940" i="35" s="1"/>
  <c r="AP940" i="35"/>
  <c r="BC940" i="35" s="1"/>
  <c r="AI940" i="35"/>
  <c r="AV940" i="35" s="1"/>
  <c r="AJ940" i="35"/>
  <c r="AW940" i="35" s="1"/>
  <c r="AK940" i="35"/>
  <c r="AX940" i="35" s="1"/>
  <c r="AL940" i="35"/>
  <c r="AY940" i="35" s="1"/>
  <c r="AM932" i="35"/>
  <c r="AZ932" i="35" s="1"/>
  <c r="AN932" i="35"/>
  <c r="BA932" i="35" s="1"/>
  <c r="AG932" i="35"/>
  <c r="AT932" i="35" s="1"/>
  <c r="AO932" i="35"/>
  <c r="BB932" i="35" s="1"/>
  <c r="AH932" i="35"/>
  <c r="AU932" i="35" s="1"/>
  <c r="AP932" i="35"/>
  <c r="BC932" i="35" s="1"/>
  <c r="AI932" i="35"/>
  <c r="AV932" i="35" s="1"/>
  <c r="AJ932" i="35"/>
  <c r="AW932" i="35" s="1"/>
  <c r="AK932" i="35"/>
  <c r="AX932" i="35" s="1"/>
  <c r="AL932" i="35"/>
  <c r="AY932" i="35" s="1"/>
  <c r="AM924" i="35"/>
  <c r="AZ924" i="35" s="1"/>
  <c r="AN924" i="35"/>
  <c r="BA924" i="35" s="1"/>
  <c r="AG924" i="35"/>
  <c r="AT924" i="35" s="1"/>
  <c r="AO924" i="35"/>
  <c r="BB924" i="35" s="1"/>
  <c r="AH924" i="35"/>
  <c r="AU924" i="35" s="1"/>
  <c r="AP924" i="35"/>
  <c r="BC924" i="35" s="1"/>
  <c r="AI924" i="35"/>
  <c r="AV924" i="35" s="1"/>
  <c r="AJ924" i="35"/>
  <c r="AW924" i="35" s="1"/>
  <c r="AK924" i="35"/>
  <c r="AX924" i="35" s="1"/>
  <c r="AL924" i="35"/>
  <c r="AY924" i="35" s="1"/>
  <c r="AM916" i="35"/>
  <c r="AZ916" i="35" s="1"/>
  <c r="AN916" i="35"/>
  <c r="BA916" i="35" s="1"/>
  <c r="AG916" i="35"/>
  <c r="AT916" i="35" s="1"/>
  <c r="AO916" i="35"/>
  <c r="BB916" i="35" s="1"/>
  <c r="AH916" i="35"/>
  <c r="AU916" i="35" s="1"/>
  <c r="AP916" i="35"/>
  <c r="BC916" i="35" s="1"/>
  <c r="AI916" i="35"/>
  <c r="AV916" i="35" s="1"/>
  <c r="AJ916" i="35"/>
  <c r="AW916" i="35" s="1"/>
  <c r="AK916" i="35"/>
  <c r="AX916" i="35" s="1"/>
  <c r="AL916" i="35"/>
  <c r="AY916" i="35" s="1"/>
  <c r="AM908" i="35"/>
  <c r="AZ908" i="35" s="1"/>
  <c r="AN908" i="35"/>
  <c r="BA908" i="35" s="1"/>
  <c r="AG908" i="35"/>
  <c r="AT908" i="35" s="1"/>
  <c r="AO908" i="35"/>
  <c r="BB908" i="35" s="1"/>
  <c r="AH908" i="35"/>
  <c r="AU908" i="35" s="1"/>
  <c r="AP908" i="35"/>
  <c r="BC908" i="35" s="1"/>
  <c r="AI908" i="35"/>
  <c r="AV908" i="35" s="1"/>
  <c r="AJ908" i="35"/>
  <c r="AW908" i="35" s="1"/>
  <c r="AK908" i="35"/>
  <c r="AX908" i="35" s="1"/>
  <c r="AL908" i="35"/>
  <c r="AY908" i="35" s="1"/>
  <c r="AM900" i="35"/>
  <c r="AZ900" i="35" s="1"/>
  <c r="AN900" i="35"/>
  <c r="BA900" i="35" s="1"/>
  <c r="AG900" i="35"/>
  <c r="AT900" i="35" s="1"/>
  <c r="AO900" i="35"/>
  <c r="BB900" i="35" s="1"/>
  <c r="AH900" i="35"/>
  <c r="AU900" i="35" s="1"/>
  <c r="AP900" i="35"/>
  <c r="BC900" i="35" s="1"/>
  <c r="AI900" i="35"/>
  <c r="AV900" i="35" s="1"/>
  <c r="AJ900" i="35"/>
  <c r="AW900" i="35" s="1"/>
  <c r="AK900" i="35"/>
  <c r="AX900" i="35" s="1"/>
  <c r="AL900" i="35"/>
  <c r="AY900" i="35" s="1"/>
  <c r="AM892" i="35"/>
  <c r="AZ892" i="35" s="1"/>
  <c r="AN892" i="35"/>
  <c r="BA892" i="35" s="1"/>
  <c r="AG892" i="35"/>
  <c r="AT892" i="35" s="1"/>
  <c r="AO892" i="35"/>
  <c r="BB892" i="35" s="1"/>
  <c r="AH892" i="35"/>
  <c r="AU892" i="35" s="1"/>
  <c r="AP892" i="35"/>
  <c r="BC892" i="35" s="1"/>
  <c r="AI892" i="35"/>
  <c r="AV892" i="35" s="1"/>
  <c r="AJ892" i="35"/>
  <c r="AW892" i="35" s="1"/>
  <c r="AK892" i="35"/>
  <c r="AX892" i="35" s="1"/>
  <c r="AL892" i="35"/>
  <c r="AY892" i="35" s="1"/>
  <c r="AM884" i="35"/>
  <c r="AZ884" i="35" s="1"/>
  <c r="AN884" i="35"/>
  <c r="BA884" i="35" s="1"/>
  <c r="AG884" i="35"/>
  <c r="AT884" i="35" s="1"/>
  <c r="AO884" i="35"/>
  <c r="BB884" i="35" s="1"/>
  <c r="AH884" i="35"/>
  <c r="AU884" i="35" s="1"/>
  <c r="AP884" i="35"/>
  <c r="BC884" i="35" s="1"/>
  <c r="AI884" i="35"/>
  <c r="AV884" i="35" s="1"/>
  <c r="AJ884" i="35"/>
  <c r="AW884" i="35" s="1"/>
  <c r="AK884" i="35"/>
  <c r="AX884" i="35" s="1"/>
  <c r="AL884" i="35"/>
  <c r="AY884" i="35" s="1"/>
  <c r="AM876" i="35"/>
  <c r="AZ876" i="35" s="1"/>
  <c r="AN876" i="35"/>
  <c r="BA876" i="35" s="1"/>
  <c r="AG876" i="35"/>
  <c r="AT876" i="35" s="1"/>
  <c r="AO876" i="35"/>
  <c r="BB876" i="35" s="1"/>
  <c r="AH876" i="35"/>
  <c r="AU876" i="35" s="1"/>
  <c r="AP876" i="35"/>
  <c r="BC876" i="35" s="1"/>
  <c r="AI876" i="35"/>
  <c r="AV876" i="35" s="1"/>
  <c r="AJ876" i="35"/>
  <c r="AW876" i="35" s="1"/>
  <c r="AK876" i="35"/>
  <c r="AX876" i="35" s="1"/>
  <c r="AL876" i="35"/>
  <c r="AY876" i="35" s="1"/>
  <c r="AM868" i="35"/>
  <c r="AZ868" i="35" s="1"/>
  <c r="AN868" i="35"/>
  <c r="BA868" i="35" s="1"/>
  <c r="AG868" i="35"/>
  <c r="AT868" i="35" s="1"/>
  <c r="AO868" i="35"/>
  <c r="BB868" i="35" s="1"/>
  <c r="AH868" i="35"/>
  <c r="AU868" i="35" s="1"/>
  <c r="AP868" i="35"/>
  <c r="BC868" i="35" s="1"/>
  <c r="AI868" i="35"/>
  <c r="AV868" i="35" s="1"/>
  <c r="AJ868" i="35"/>
  <c r="AW868" i="35" s="1"/>
  <c r="AK868" i="35"/>
  <c r="AX868" i="35" s="1"/>
  <c r="AL868" i="35"/>
  <c r="AY868" i="35" s="1"/>
  <c r="AM860" i="35"/>
  <c r="AZ860" i="35" s="1"/>
  <c r="AN860" i="35"/>
  <c r="BA860" i="35" s="1"/>
  <c r="AG860" i="35"/>
  <c r="AT860" i="35" s="1"/>
  <c r="AO860" i="35"/>
  <c r="BB860" i="35" s="1"/>
  <c r="AH860" i="35"/>
  <c r="AU860" i="35" s="1"/>
  <c r="AP860" i="35"/>
  <c r="BC860" i="35" s="1"/>
  <c r="AI860" i="35"/>
  <c r="AV860" i="35" s="1"/>
  <c r="AJ860" i="35"/>
  <c r="AW860" i="35" s="1"/>
  <c r="AK860" i="35"/>
  <c r="AX860" i="35" s="1"/>
  <c r="AL860" i="35"/>
  <c r="AY860" i="35" s="1"/>
  <c r="AM852" i="35"/>
  <c r="AZ852" i="35" s="1"/>
  <c r="AN852" i="35"/>
  <c r="BA852" i="35" s="1"/>
  <c r="AG852" i="35"/>
  <c r="AT852" i="35" s="1"/>
  <c r="AO852" i="35"/>
  <c r="BB852" i="35" s="1"/>
  <c r="AH852" i="35"/>
  <c r="AU852" i="35" s="1"/>
  <c r="AP852" i="35"/>
  <c r="BC852" i="35" s="1"/>
  <c r="AI852" i="35"/>
  <c r="AV852" i="35" s="1"/>
  <c r="AJ852" i="35"/>
  <c r="AW852" i="35" s="1"/>
  <c r="AK852" i="35"/>
  <c r="AX852" i="35" s="1"/>
  <c r="AL852" i="35"/>
  <c r="AY852" i="35" s="1"/>
  <c r="AM844" i="35"/>
  <c r="AZ844" i="35" s="1"/>
  <c r="AN844" i="35"/>
  <c r="BA844" i="35" s="1"/>
  <c r="AG844" i="35"/>
  <c r="AT844" i="35" s="1"/>
  <c r="AO844" i="35"/>
  <c r="BB844" i="35" s="1"/>
  <c r="AH844" i="35"/>
  <c r="AU844" i="35" s="1"/>
  <c r="AP844" i="35"/>
  <c r="BC844" i="35" s="1"/>
  <c r="AI844" i="35"/>
  <c r="AV844" i="35" s="1"/>
  <c r="AJ844" i="35"/>
  <c r="AW844" i="35" s="1"/>
  <c r="AK844" i="35"/>
  <c r="AX844" i="35" s="1"/>
  <c r="AL844" i="35"/>
  <c r="AY844" i="35" s="1"/>
  <c r="AM836" i="35"/>
  <c r="AZ836" i="35" s="1"/>
  <c r="AN836" i="35"/>
  <c r="BA836" i="35" s="1"/>
  <c r="AG836" i="35"/>
  <c r="AT836" i="35" s="1"/>
  <c r="AO836" i="35"/>
  <c r="BB836" i="35" s="1"/>
  <c r="AH836" i="35"/>
  <c r="AU836" i="35" s="1"/>
  <c r="AP836" i="35"/>
  <c r="BC836" i="35" s="1"/>
  <c r="AI836" i="35"/>
  <c r="AV836" i="35" s="1"/>
  <c r="AJ836" i="35"/>
  <c r="AW836" i="35" s="1"/>
  <c r="AK836" i="35"/>
  <c r="AX836" i="35" s="1"/>
  <c r="AL836" i="35"/>
  <c r="AY836" i="35" s="1"/>
  <c r="AM828" i="35"/>
  <c r="AZ828" i="35" s="1"/>
  <c r="AN828" i="35"/>
  <c r="BA828" i="35" s="1"/>
  <c r="AG828" i="35"/>
  <c r="AT828" i="35" s="1"/>
  <c r="AO828" i="35"/>
  <c r="BB828" i="35" s="1"/>
  <c r="AH828" i="35"/>
  <c r="AU828" i="35" s="1"/>
  <c r="AP828" i="35"/>
  <c r="BC828" i="35" s="1"/>
  <c r="AI828" i="35"/>
  <c r="AV828" i="35" s="1"/>
  <c r="AJ828" i="35"/>
  <c r="AW828" i="35" s="1"/>
  <c r="AK828" i="35"/>
  <c r="AX828" i="35" s="1"/>
  <c r="AL828" i="35"/>
  <c r="AY828" i="35" s="1"/>
  <c r="AN820" i="35"/>
  <c r="BA820" i="35" s="1"/>
  <c r="AG820" i="35"/>
  <c r="AT820" i="35" s="1"/>
  <c r="AO820" i="35"/>
  <c r="BB820" i="35" s="1"/>
  <c r="AH820" i="35"/>
  <c r="AU820" i="35" s="1"/>
  <c r="AP820" i="35"/>
  <c r="BC820" i="35" s="1"/>
  <c r="AI820" i="35"/>
  <c r="AV820" i="35" s="1"/>
  <c r="AJ820" i="35"/>
  <c r="AW820" i="35" s="1"/>
  <c r="AK820" i="35"/>
  <c r="AX820" i="35" s="1"/>
  <c r="AL820" i="35"/>
  <c r="AY820" i="35" s="1"/>
  <c r="AM820" i="35"/>
  <c r="AZ820" i="35" s="1"/>
  <c r="AN812" i="35"/>
  <c r="BA812" i="35" s="1"/>
  <c r="AG812" i="35"/>
  <c r="AT812" i="35" s="1"/>
  <c r="AO812" i="35"/>
  <c r="BB812" i="35" s="1"/>
  <c r="AH812" i="35"/>
  <c r="AU812" i="35" s="1"/>
  <c r="AP812" i="35"/>
  <c r="BC812" i="35" s="1"/>
  <c r="AI812" i="35"/>
  <c r="AV812" i="35" s="1"/>
  <c r="AJ812" i="35"/>
  <c r="AW812" i="35" s="1"/>
  <c r="AK812" i="35"/>
  <c r="AX812" i="35" s="1"/>
  <c r="AL812" i="35"/>
  <c r="AY812" i="35" s="1"/>
  <c r="AM812" i="35"/>
  <c r="AZ812" i="35" s="1"/>
  <c r="AN804" i="35"/>
  <c r="BA804" i="35" s="1"/>
  <c r="AG804" i="35"/>
  <c r="AT804" i="35" s="1"/>
  <c r="AO804" i="35"/>
  <c r="BB804" i="35" s="1"/>
  <c r="AH804" i="35"/>
  <c r="AU804" i="35" s="1"/>
  <c r="AP804" i="35"/>
  <c r="BC804" i="35" s="1"/>
  <c r="AI804" i="35"/>
  <c r="AV804" i="35" s="1"/>
  <c r="AJ804" i="35"/>
  <c r="AW804" i="35" s="1"/>
  <c r="AK804" i="35"/>
  <c r="AX804" i="35" s="1"/>
  <c r="AL804" i="35"/>
  <c r="AY804" i="35" s="1"/>
  <c r="AM804" i="35"/>
  <c r="AZ804" i="35" s="1"/>
  <c r="AN796" i="35"/>
  <c r="BA796" i="35" s="1"/>
  <c r="AG796" i="35"/>
  <c r="AT796" i="35" s="1"/>
  <c r="AO796" i="35"/>
  <c r="BB796" i="35" s="1"/>
  <c r="AH796" i="35"/>
  <c r="AU796" i="35" s="1"/>
  <c r="AP796" i="35"/>
  <c r="BC796" i="35" s="1"/>
  <c r="AI796" i="35"/>
  <c r="AV796" i="35" s="1"/>
  <c r="AJ796" i="35"/>
  <c r="AW796" i="35" s="1"/>
  <c r="AK796" i="35"/>
  <c r="AX796" i="35" s="1"/>
  <c r="AL796" i="35"/>
  <c r="AY796" i="35" s="1"/>
  <c r="AM796" i="35"/>
  <c r="AZ796" i="35" s="1"/>
  <c r="AN788" i="35"/>
  <c r="BA788" i="35" s="1"/>
  <c r="AG788" i="35"/>
  <c r="AT788" i="35" s="1"/>
  <c r="AO788" i="35"/>
  <c r="BB788" i="35" s="1"/>
  <c r="AH788" i="35"/>
  <c r="AU788" i="35" s="1"/>
  <c r="AP788" i="35"/>
  <c r="BC788" i="35" s="1"/>
  <c r="AI788" i="35"/>
  <c r="AV788" i="35" s="1"/>
  <c r="AJ788" i="35"/>
  <c r="AW788" i="35" s="1"/>
  <c r="AK788" i="35"/>
  <c r="AX788" i="35" s="1"/>
  <c r="AL788" i="35"/>
  <c r="AY788" i="35" s="1"/>
  <c r="AM788" i="35"/>
  <c r="AZ788" i="35" s="1"/>
  <c r="AN780" i="35"/>
  <c r="BA780" i="35" s="1"/>
  <c r="AG780" i="35"/>
  <c r="AT780" i="35" s="1"/>
  <c r="AO780" i="35"/>
  <c r="BB780" i="35" s="1"/>
  <c r="AH780" i="35"/>
  <c r="AU780" i="35" s="1"/>
  <c r="AP780" i="35"/>
  <c r="BC780" i="35" s="1"/>
  <c r="AI780" i="35"/>
  <c r="AV780" i="35" s="1"/>
  <c r="AJ780" i="35"/>
  <c r="AW780" i="35" s="1"/>
  <c r="AK780" i="35"/>
  <c r="AX780" i="35" s="1"/>
  <c r="AL780" i="35"/>
  <c r="AY780" i="35" s="1"/>
  <c r="AM780" i="35"/>
  <c r="AZ780" i="35" s="1"/>
  <c r="AN772" i="35"/>
  <c r="BA772" i="35" s="1"/>
  <c r="AG772" i="35"/>
  <c r="AT772" i="35" s="1"/>
  <c r="AO772" i="35"/>
  <c r="BB772" i="35" s="1"/>
  <c r="AH772" i="35"/>
  <c r="AU772" i="35" s="1"/>
  <c r="AP772" i="35"/>
  <c r="BC772" i="35" s="1"/>
  <c r="AI772" i="35"/>
  <c r="AV772" i="35" s="1"/>
  <c r="AJ772" i="35"/>
  <c r="AW772" i="35" s="1"/>
  <c r="AK772" i="35"/>
  <c r="AX772" i="35" s="1"/>
  <c r="AL772" i="35"/>
  <c r="AY772" i="35" s="1"/>
  <c r="AM772" i="35"/>
  <c r="AZ772" i="35" s="1"/>
  <c r="AN764" i="35"/>
  <c r="BA764" i="35" s="1"/>
  <c r="AG764" i="35"/>
  <c r="AT764" i="35" s="1"/>
  <c r="AO764" i="35"/>
  <c r="BB764" i="35" s="1"/>
  <c r="AH764" i="35"/>
  <c r="AU764" i="35" s="1"/>
  <c r="AP764" i="35"/>
  <c r="BC764" i="35" s="1"/>
  <c r="AI764" i="35"/>
  <c r="AV764" i="35" s="1"/>
  <c r="AJ764" i="35"/>
  <c r="AW764" i="35" s="1"/>
  <c r="AK764" i="35"/>
  <c r="AX764" i="35" s="1"/>
  <c r="AL764" i="35"/>
  <c r="AY764" i="35" s="1"/>
  <c r="AM764" i="35"/>
  <c r="AZ764" i="35" s="1"/>
  <c r="AN756" i="35"/>
  <c r="BA756" i="35" s="1"/>
  <c r="AG756" i="35"/>
  <c r="AT756" i="35" s="1"/>
  <c r="AO756" i="35"/>
  <c r="BB756" i="35" s="1"/>
  <c r="AH756" i="35"/>
  <c r="AU756" i="35" s="1"/>
  <c r="AP756" i="35"/>
  <c r="BC756" i="35" s="1"/>
  <c r="AI756" i="35"/>
  <c r="AV756" i="35" s="1"/>
  <c r="AJ756" i="35"/>
  <c r="AW756" i="35" s="1"/>
  <c r="AK756" i="35"/>
  <c r="AX756" i="35" s="1"/>
  <c r="AL756" i="35"/>
  <c r="AY756" i="35" s="1"/>
  <c r="AM756" i="35"/>
  <c r="AZ756" i="35" s="1"/>
  <c r="AN748" i="35"/>
  <c r="BA748" i="35" s="1"/>
  <c r="AG748" i="35"/>
  <c r="AT748" i="35" s="1"/>
  <c r="AO748" i="35"/>
  <c r="BB748" i="35" s="1"/>
  <c r="AH748" i="35"/>
  <c r="AU748" i="35" s="1"/>
  <c r="AP748" i="35"/>
  <c r="BC748" i="35" s="1"/>
  <c r="AI748" i="35"/>
  <c r="AV748" i="35" s="1"/>
  <c r="AJ748" i="35"/>
  <c r="AW748" i="35" s="1"/>
  <c r="AK748" i="35"/>
  <c r="AX748" i="35" s="1"/>
  <c r="AL748" i="35"/>
  <c r="AY748" i="35" s="1"/>
  <c r="AM748" i="35"/>
  <c r="AZ748" i="35" s="1"/>
  <c r="AN740" i="35"/>
  <c r="BA740" i="35" s="1"/>
  <c r="AG740" i="35"/>
  <c r="AT740" i="35" s="1"/>
  <c r="AO740" i="35"/>
  <c r="BB740" i="35" s="1"/>
  <c r="AH740" i="35"/>
  <c r="AU740" i="35" s="1"/>
  <c r="AP740" i="35"/>
  <c r="BC740" i="35" s="1"/>
  <c r="AI740" i="35"/>
  <c r="AV740" i="35" s="1"/>
  <c r="AJ740" i="35"/>
  <c r="AW740" i="35" s="1"/>
  <c r="AK740" i="35"/>
  <c r="AX740" i="35" s="1"/>
  <c r="AL740" i="35"/>
  <c r="AY740" i="35" s="1"/>
  <c r="AM740" i="35"/>
  <c r="AZ740" i="35" s="1"/>
  <c r="AN732" i="35"/>
  <c r="BA732" i="35" s="1"/>
  <c r="AG732" i="35"/>
  <c r="AT732" i="35" s="1"/>
  <c r="AO732" i="35"/>
  <c r="BB732" i="35" s="1"/>
  <c r="AH732" i="35"/>
  <c r="AU732" i="35" s="1"/>
  <c r="AP732" i="35"/>
  <c r="BC732" i="35" s="1"/>
  <c r="AI732" i="35"/>
  <c r="AV732" i="35" s="1"/>
  <c r="AJ732" i="35"/>
  <c r="AW732" i="35" s="1"/>
  <c r="AK732" i="35"/>
  <c r="AX732" i="35" s="1"/>
  <c r="AL732" i="35"/>
  <c r="AY732" i="35" s="1"/>
  <c r="AM732" i="35"/>
  <c r="AZ732" i="35" s="1"/>
  <c r="AN724" i="35"/>
  <c r="BA724" i="35" s="1"/>
  <c r="AG724" i="35"/>
  <c r="AT724" i="35" s="1"/>
  <c r="AO724" i="35"/>
  <c r="BB724" i="35" s="1"/>
  <c r="AH724" i="35"/>
  <c r="AU724" i="35" s="1"/>
  <c r="AP724" i="35"/>
  <c r="BC724" i="35" s="1"/>
  <c r="AI724" i="35"/>
  <c r="AV724" i="35" s="1"/>
  <c r="AJ724" i="35"/>
  <c r="AW724" i="35" s="1"/>
  <c r="AK724" i="35"/>
  <c r="AX724" i="35" s="1"/>
  <c r="AL724" i="35"/>
  <c r="AY724" i="35" s="1"/>
  <c r="AM724" i="35"/>
  <c r="AZ724" i="35" s="1"/>
  <c r="AN716" i="35"/>
  <c r="BA716" i="35" s="1"/>
  <c r="AG716" i="35"/>
  <c r="AT716" i="35" s="1"/>
  <c r="AO716" i="35"/>
  <c r="BB716" i="35" s="1"/>
  <c r="AH716" i="35"/>
  <c r="AU716" i="35" s="1"/>
  <c r="AP716" i="35"/>
  <c r="BC716" i="35" s="1"/>
  <c r="AI716" i="35"/>
  <c r="AV716" i="35" s="1"/>
  <c r="AJ716" i="35"/>
  <c r="AW716" i="35" s="1"/>
  <c r="AK716" i="35"/>
  <c r="AX716" i="35" s="1"/>
  <c r="AL716" i="35"/>
  <c r="AY716" i="35" s="1"/>
  <c r="AM716" i="35"/>
  <c r="AZ716" i="35" s="1"/>
  <c r="AN708" i="35"/>
  <c r="BA708" i="35" s="1"/>
  <c r="AG708" i="35"/>
  <c r="AT708" i="35" s="1"/>
  <c r="AO708" i="35"/>
  <c r="BB708" i="35" s="1"/>
  <c r="AH708" i="35"/>
  <c r="AU708" i="35" s="1"/>
  <c r="AP708" i="35"/>
  <c r="BC708" i="35" s="1"/>
  <c r="AI708" i="35"/>
  <c r="AV708" i="35" s="1"/>
  <c r="AJ708" i="35"/>
  <c r="AW708" i="35" s="1"/>
  <c r="AK708" i="35"/>
  <c r="AX708" i="35" s="1"/>
  <c r="AL708" i="35"/>
  <c r="AY708" i="35" s="1"/>
  <c r="AM708" i="35"/>
  <c r="AZ708" i="35" s="1"/>
  <c r="AN700" i="35"/>
  <c r="BA700" i="35" s="1"/>
  <c r="AG700" i="35"/>
  <c r="AT700" i="35" s="1"/>
  <c r="AO700" i="35"/>
  <c r="BB700" i="35" s="1"/>
  <c r="AH700" i="35"/>
  <c r="AU700" i="35" s="1"/>
  <c r="AP700" i="35"/>
  <c r="BC700" i="35" s="1"/>
  <c r="AI700" i="35"/>
  <c r="AV700" i="35" s="1"/>
  <c r="AJ700" i="35"/>
  <c r="AW700" i="35" s="1"/>
  <c r="AK700" i="35"/>
  <c r="AX700" i="35" s="1"/>
  <c r="AL700" i="35"/>
  <c r="AY700" i="35" s="1"/>
  <c r="AM700" i="35"/>
  <c r="AZ700" i="35" s="1"/>
  <c r="AN692" i="35"/>
  <c r="BA692" i="35" s="1"/>
  <c r="AG692" i="35"/>
  <c r="AT692" i="35" s="1"/>
  <c r="AO692" i="35"/>
  <c r="BB692" i="35" s="1"/>
  <c r="AH692" i="35"/>
  <c r="AU692" i="35" s="1"/>
  <c r="AP692" i="35"/>
  <c r="BC692" i="35" s="1"/>
  <c r="AI692" i="35"/>
  <c r="AV692" i="35" s="1"/>
  <c r="AJ692" i="35"/>
  <c r="AW692" i="35" s="1"/>
  <c r="AK692" i="35"/>
  <c r="AX692" i="35" s="1"/>
  <c r="AL692" i="35"/>
  <c r="AY692" i="35" s="1"/>
  <c r="AM692" i="35"/>
  <c r="AZ692" i="35" s="1"/>
  <c r="AN684" i="35"/>
  <c r="BA684" i="35" s="1"/>
  <c r="AG684" i="35"/>
  <c r="AT684" i="35" s="1"/>
  <c r="AO684" i="35"/>
  <c r="BB684" i="35" s="1"/>
  <c r="AH684" i="35"/>
  <c r="AU684" i="35" s="1"/>
  <c r="AP684" i="35"/>
  <c r="BC684" i="35" s="1"/>
  <c r="AI684" i="35"/>
  <c r="AV684" i="35" s="1"/>
  <c r="AJ684" i="35"/>
  <c r="AW684" i="35" s="1"/>
  <c r="AK684" i="35"/>
  <c r="AX684" i="35" s="1"/>
  <c r="AL684" i="35"/>
  <c r="AY684" i="35" s="1"/>
  <c r="AM684" i="35"/>
  <c r="AZ684" i="35" s="1"/>
  <c r="AN676" i="35"/>
  <c r="BA676" i="35" s="1"/>
  <c r="AG676" i="35"/>
  <c r="AT676" i="35" s="1"/>
  <c r="AO676" i="35"/>
  <c r="BB676" i="35" s="1"/>
  <c r="AH676" i="35"/>
  <c r="AU676" i="35" s="1"/>
  <c r="AP676" i="35"/>
  <c r="BC676" i="35" s="1"/>
  <c r="AI676" i="35"/>
  <c r="AV676" i="35" s="1"/>
  <c r="AJ676" i="35"/>
  <c r="AW676" i="35" s="1"/>
  <c r="AK676" i="35"/>
  <c r="AX676" i="35" s="1"/>
  <c r="AL676" i="35"/>
  <c r="AY676" i="35" s="1"/>
  <c r="AM676" i="35"/>
  <c r="AZ676" i="35" s="1"/>
  <c r="AN668" i="35"/>
  <c r="BA668" i="35" s="1"/>
  <c r="AG668" i="35"/>
  <c r="AT668" i="35" s="1"/>
  <c r="AO668" i="35"/>
  <c r="BB668" i="35" s="1"/>
  <c r="AH668" i="35"/>
  <c r="AU668" i="35" s="1"/>
  <c r="AP668" i="35"/>
  <c r="BC668" i="35" s="1"/>
  <c r="AI668" i="35"/>
  <c r="AV668" i="35" s="1"/>
  <c r="AJ668" i="35"/>
  <c r="AW668" i="35" s="1"/>
  <c r="AK668" i="35"/>
  <c r="AX668" i="35" s="1"/>
  <c r="AL668" i="35"/>
  <c r="AY668" i="35" s="1"/>
  <c r="AM668" i="35"/>
  <c r="AZ668" i="35" s="1"/>
  <c r="AN660" i="35"/>
  <c r="BA660" i="35" s="1"/>
  <c r="AG660" i="35"/>
  <c r="AT660" i="35" s="1"/>
  <c r="AO660" i="35"/>
  <c r="BB660" i="35" s="1"/>
  <c r="AH660" i="35"/>
  <c r="AU660" i="35" s="1"/>
  <c r="AP660" i="35"/>
  <c r="BC660" i="35" s="1"/>
  <c r="AI660" i="35"/>
  <c r="AV660" i="35" s="1"/>
  <c r="AJ660" i="35"/>
  <c r="AW660" i="35" s="1"/>
  <c r="AK660" i="35"/>
  <c r="AX660" i="35" s="1"/>
  <c r="AL660" i="35"/>
  <c r="AY660" i="35" s="1"/>
  <c r="AM660" i="35"/>
  <c r="AZ660" i="35" s="1"/>
  <c r="AN652" i="35"/>
  <c r="BA652" i="35" s="1"/>
  <c r="AG652" i="35"/>
  <c r="AT652" i="35" s="1"/>
  <c r="AO652" i="35"/>
  <c r="BB652" i="35" s="1"/>
  <c r="AH652" i="35"/>
  <c r="AU652" i="35" s="1"/>
  <c r="AP652" i="35"/>
  <c r="BC652" i="35" s="1"/>
  <c r="AI652" i="35"/>
  <c r="AV652" i="35" s="1"/>
  <c r="AJ652" i="35"/>
  <c r="AW652" i="35" s="1"/>
  <c r="AK652" i="35"/>
  <c r="AX652" i="35" s="1"/>
  <c r="AL652" i="35"/>
  <c r="AY652" i="35" s="1"/>
  <c r="AM652" i="35"/>
  <c r="AZ652" i="35" s="1"/>
  <c r="AN644" i="35"/>
  <c r="BA644" i="35" s="1"/>
  <c r="AG644" i="35"/>
  <c r="AT644" i="35" s="1"/>
  <c r="AO644" i="35"/>
  <c r="BB644" i="35" s="1"/>
  <c r="AH644" i="35"/>
  <c r="AU644" i="35" s="1"/>
  <c r="AP644" i="35"/>
  <c r="BC644" i="35" s="1"/>
  <c r="AI644" i="35"/>
  <c r="AV644" i="35" s="1"/>
  <c r="AJ644" i="35"/>
  <c r="AW644" i="35" s="1"/>
  <c r="AK644" i="35"/>
  <c r="AX644" i="35" s="1"/>
  <c r="AL644" i="35"/>
  <c r="AY644" i="35" s="1"/>
  <c r="AM644" i="35"/>
  <c r="AZ644" i="35" s="1"/>
  <c r="AN636" i="35"/>
  <c r="BA636" i="35" s="1"/>
  <c r="AG636" i="35"/>
  <c r="AT636" i="35" s="1"/>
  <c r="AO636" i="35"/>
  <c r="BB636" i="35" s="1"/>
  <c r="AH636" i="35"/>
  <c r="AU636" i="35" s="1"/>
  <c r="AP636" i="35"/>
  <c r="BC636" i="35" s="1"/>
  <c r="AI636" i="35"/>
  <c r="AV636" i="35" s="1"/>
  <c r="AJ636" i="35"/>
  <c r="AW636" i="35" s="1"/>
  <c r="AK636" i="35"/>
  <c r="AX636" i="35" s="1"/>
  <c r="AL636" i="35"/>
  <c r="AY636" i="35" s="1"/>
  <c r="AM636" i="35"/>
  <c r="AZ636" i="35" s="1"/>
  <c r="AN628" i="35"/>
  <c r="BA628" i="35" s="1"/>
  <c r="AG628" i="35"/>
  <c r="AT628" i="35" s="1"/>
  <c r="AO628" i="35"/>
  <c r="BB628" i="35" s="1"/>
  <c r="AH628" i="35"/>
  <c r="AU628" i="35" s="1"/>
  <c r="AP628" i="35"/>
  <c r="BC628" i="35" s="1"/>
  <c r="AI628" i="35"/>
  <c r="AV628" i="35" s="1"/>
  <c r="AJ628" i="35"/>
  <c r="AW628" i="35" s="1"/>
  <c r="AK628" i="35"/>
  <c r="AX628" i="35" s="1"/>
  <c r="AL628" i="35"/>
  <c r="AY628" i="35" s="1"/>
  <c r="AM628" i="35"/>
  <c r="AZ628" i="35" s="1"/>
  <c r="AN620" i="35"/>
  <c r="BA620" i="35" s="1"/>
  <c r="AG620" i="35"/>
  <c r="AT620" i="35" s="1"/>
  <c r="AO620" i="35"/>
  <c r="BB620" i="35" s="1"/>
  <c r="AH620" i="35"/>
  <c r="AU620" i="35" s="1"/>
  <c r="AP620" i="35"/>
  <c r="BC620" i="35" s="1"/>
  <c r="AI620" i="35"/>
  <c r="AV620" i="35" s="1"/>
  <c r="AJ620" i="35"/>
  <c r="AW620" i="35" s="1"/>
  <c r="AK620" i="35"/>
  <c r="AX620" i="35" s="1"/>
  <c r="AL620" i="35"/>
  <c r="AY620" i="35" s="1"/>
  <c r="AM620" i="35"/>
  <c r="AZ620" i="35" s="1"/>
  <c r="AN612" i="35"/>
  <c r="BA612" i="35" s="1"/>
  <c r="AG612" i="35"/>
  <c r="AT612" i="35" s="1"/>
  <c r="AO612" i="35"/>
  <c r="BB612" i="35" s="1"/>
  <c r="AH612" i="35"/>
  <c r="AU612" i="35" s="1"/>
  <c r="AP612" i="35"/>
  <c r="BC612" i="35" s="1"/>
  <c r="AI612" i="35"/>
  <c r="AV612" i="35" s="1"/>
  <c r="AJ612" i="35"/>
  <c r="AW612" i="35" s="1"/>
  <c r="AK612" i="35"/>
  <c r="AX612" i="35" s="1"/>
  <c r="AL612" i="35"/>
  <c r="AY612" i="35" s="1"/>
  <c r="AM612" i="35"/>
  <c r="AZ612" i="35" s="1"/>
  <c r="AN604" i="35"/>
  <c r="BA604" i="35" s="1"/>
  <c r="AG604" i="35"/>
  <c r="AT604" i="35" s="1"/>
  <c r="AO604" i="35"/>
  <c r="BB604" i="35" s="1"/>
  <c r="AH604" i="35"/>
  <c r="AU604" i="35" s="1"/>
  <c r="AP604" i="35"/>
  <c r="BC604" i="35" s="1"/>
  <c r="AI604" i="35"/>
  <c r="AV604" i="35" s="1"/>
  <c r="AJ604" i="35"/>
  <c r="AW604" i="35" s="1"/>
  <c r="AK604" i="35"/>
  <c r="AX604" i="35" s="1"/>
  <c r="AL604" i="35"/>
  <c r="AY604" i="35" s="1"/>
  <c r="AM604" i="35"/>
  <c r="AZ604" i="35" s="1"/>
  <c r="AG596" i="35"/>
  <c r="AT596" i="35" s="1"/>
  <c r="AO596" i="35"/>
  <c r="BB596" i="35" s="1"/>
  <c r="AI596" i="35"/>
  <c r="AV596" i="35" s="1"/>
  <c r="AJ596" i="35"/>
  <c r="AW596" i="35" s="1"/>
  <c r="AK596" i="35"/>
  <c r="AX596" i="35" s="1"/>
  <c r="AL596" i="35"/>
  <c r="AY596" i="35" s="1"/>
  <c r="AM596" i="35"/>
  <c r="AZ596" i="35" s="1"/>
  <c r="AH596" i="35"/>
  <c r="AU596" i="35" s="1"/>
  <c r="AN596" i="35"/>
  <c r="BA596" i="35" s="1"/>
  <c r="AP596" i="35"/>
  <c r="BC596" i="35" s="1"/>
  <c r="AG588" i="35"/>
  <c r="AT588" i="35" s="1"/>
  <c r="AO588" i="35"/>
  <c r="BB588" i="35" s="1"/>
  <c r="AI588" i="35"/>
  <c r="AV588" i="35" s="1"/>
  <c r="AJ588" i="35"/>
  <c r="AW588" i="35" s="1"/>
  <c r="AK588" i="35"/>
  <c r="AX588" i="35" s="1"/>
  <c r="AL588" i="35"/>
  <c r="AY588" i="35" s="1"/>
  <c r="AM588" i="35"/>
  <c r="AZ588" i="35" s="1"/>
  <c r="AP588" i="35"/>
  <c r="BC588" i="35" s="1"/>
  <c r="AH588" i="35"/>
  <c r="AU588" i="35" s="1"/>
  <c r="AN588" i="35"/>
  <c r="BA588" i="35" s="1"/>
  <c r="AG580" i="35"/>
  <c r="AT580" i="35" s="1"/>
  <c r="AO580" i="35"/>
  <c r="BB580" i="35" s="1"/>
  <c r="AI580" i="35"/>
  <c r="AV580" i="35" s="1"/>
  <c r="AJ580" i="35"/>
  <c r="AW580" i="35" s="1"/>
  <c r="AK580" i="35"/>
  <c r="AX580" i="35" s="1"/>
  <c r="AL580" i="35"/>
  <c r="AY580" i="35" s="1"/>
  <c r="AM580" i="35"/>
  <c r="AZ580" i="35" s="1"/>
  <c r="AH580" i="35"/>
  <c r="AU580" i="35" s="1"/>
  <c r="AN580" i="35"/>
  <c r="BA580" i="35" s="1"/>
  <c r="AP580" i="35"/>
  <c r="BC580" i="35" s="1"/>
  <c r="AG572" i="35"/>
  <c r="AT572" i="35" s="1"/>
  <c r="AO572" i="35"/>
  <c r="BB572" i="35" s="1"/>
  <c r="AI572" i="35"/>
  <c r="AV572" i="35" s="1"/>
  <c r="AJ572" i="35"/>
  <c r="AW572" i="35" s="1"/>
  <c r="AK572" i="35"/>
  <c r="AX572" i="35" s="1"/>
  <c r="AL572" i="35"/>
  <c r="AY572" i="35" s="1"/>
  <c r="AM572" i="35"/>
  <c r="AZ572" i="35" s="1"/>
  <c r="AP572" i="35"/>
  <c r="BC572" i="35" s="1"/>
  <c r="AH572" i="35"/>
  <c r="AU572" i="35" s="1"/>
  <c r="AN572" i="35"/>
  <c r="BA572" i="35" s="1"/>
  <c r="AG564" i="35"/>
  <c r="AT564" i="35" s="1"/>
  <c r="AO564" i="35"/>
  <c r="BB564" i="35" s="1"/>
  <c r="AI564" i="35"/>
  <c r="AV564" i="35" s="1"/>
  <c r="AJ564" i="35"/>
  <c r="AW564" i="35" s="1"/>
  <c r="AK564" i="35"/>
  <c r="AX564" i="35" s="1"/>
  <c r="AL564" i="35"/>
  <c r="AY564" i="35" s="1"/>
  <c r="AM564" i="35"/>
  <c r="AZ564" i="35" s="1"/>
  <c r="AH564" i="35"/>
  <c r="AU564" i="35" s="1"/>
  <c r="AN564" i="35"/>
  <c r="BA564" i="35" s="1"/>
  <c r="AP564" i="35"/>
  <c r="BC564" i="35" s="1"/>
  <c r="AG556" i="35"/>
  <c r="AT556" i="35" s="1"/>
  <c r="AO556" i="35"/>
  <c r="BB556" i="35" s="1"/>
  <c r="AI556" i="35"/>
  <c r="AV556" i="35" s="1"/>
  <c r="AJ556" i="35"/>
  <c r="AW556" i="35" s="1"/>
  <c r="AK556" i="35"/>
  <c r="AX556" i="35" s="1"/>
  <c r="AL556" i="35"/>
  <c r="AY556" i="35" s="1"/>
  <c r="AM556" i="35"/>
  <c r="AZ556" i="35" s="1"/>
  <c r="AP556" i="35"/>
  <c r="BC556" i="35" s="1"/>
  <c r="AH556" i="35"/>
  <c r="AU556" i="35" s="1"/>
  <c r="AN556" i="35"/>
  <c r="BA556" i="35" s="1"/>
  <c r="AG548" i="35"/>
  <c r="AT548" i="35" s="1"/>
  <c r="AO548" i="35"/>
  <c r="BB548" i="35" s="1"/>
  <c r="AI548" i="35"/>
  <c r="AV548" i="35" s="1"/>
  <c r="AJ548" i="35"/>
  <c r="AW548" i="35" s="1"/>
  <c r="AK548" i="35"/>
  <c r="AX548" i="35" s="1"/>
  <c r="AL548" i="35"/>
  <c r="AY548" i="35" s="1"/>
  <c r="AM548" i="35"/>
  <c r="AZ548" i="35" s="1"/>
  <c r="AH548" i="35"/>
  <c r="AU548" i="35" s="1"/>
  <c r="AN548" i="35"/>
  <c r="BA548" i="35" s="1"/>
  <c r="AP548" i="35"/>
  <c r="BC548" i="35" s="1"/>
  <c r="AG540" i="35"/>
  <c r="AT540" i="35" s="1"/>
  <c r="AO540" i="35"/>
  <c r="BB540" i="35" s="1"/>
  <c r="AI540" i="35"/>
  <c r="AV540" i="35" s="1"/>
  <c r="AJ540" i="35"/>
  <c r="AW540" i="35" s="1"/>
  <c r="AK540" i="35"/>
  <c r="AX540" i="35" s="1"/>
  <c r="AL540" i="35"/>
  <c r="AY540" i="35" s="1"/>
  <c r="AM540" i="35"/>
  <c r="AZ540" i="35" s="1"/>
  <c r="AP540" i="35"/>
  <c r="BC540" i="35" s="1"/>
  <c r="AH540" i="35"/>
  <c r="AU540" i="35" s="1"/>
  <c r="AN540" i="35"/>
  <c r="BA540" i="35" s="1"/>
  <c r="AG532" i="35"/>
  <c r="AT532" i="35" s="1"/>
  <c r="AO532" i="35"/>
  <c r="BB532" i="35" s="1"/>
  <c r="AI532" i="35"/>
  <c r="AV532" i="35" s="1"/>
  <c r="AJ532" i="35"/>
  <c r="AW532" i="35" s="1"/>
  <c r="AK532" i="35"/>
  <c r="AX532" i="35" s="1"/>
  <c r="AL532" i="35"/>
  <c r="AY532" i="35" s="1"/>
  <c r="AM532" i="35"/>
  <c r="AZ532" i="35" s="1"/>
  <c r="AH532" i="35"/>
  <c r="AU532" i="35" s="1"/>
  <c r="AN532" i="35"/>
  <c r="BA532" i="35" s="1"/>
  <c r="AP532" i="35"/>
  <c r="BC532" i="35" s="1"/>
  <c r="AG524" i="35"/>
  <c r="AT524" i="35" s="1"/>
  <c r="AO524" i="35"/>
  <c r="BB524" i="35" s="1"/>
  <c r="AI524" i="35"/>
  <c r="AV524" i="35" s="1"/>
  <c r="AJ524" i="35"/>
  <c r="AW524" i="35" s="1"/>
  <c r="AK524" i="35"/>
  <c r="AX524" i="35" s="1"/>
  <c r="AL524" i="35"/>
  <c r="AY524" i="35" s="1"/>
  <c r="AM524" i="35"/>
  <c r="AZ524" i="35" s="1"/>
  <c r="AP524" i="35"/>
  <c r="BC524" i="35" s="1"/>
  <c r="AH524" i="35"/>
  <c r="AU524" i="35" s="1"/>
  <c r="AN524" i="35"/>
  <c r="BA524" i="35" s="1"/>
  <c r="AG516" i="35"/>
  <c r="AT516" i="35" s="1"/>
  <c r="C32" i="70" s="1"/>
  <c r="AO516" i="35"/>
  <c r="BB516" i="35" s="1"/>
  <c r="K32" i="70" s="1"/>
  <c r="AI516" i="35"/>
  <c r="AV516" i="35" s="1"/>
  <c r="E32" i="70" s="1"/>
  <c r="AJ516" i="35"/>
  <c r="AW516" i="35" s="1"/>
  <c r="F32" i="70" s="1"/>
  <c r="AK516" i="35"/>
  <c r="AX516" i="35" s="1"/>
  <c r="G32" i="70" s="1"/>
  <c r="AL516" i="35"/>
  <c r="AY516" i="35" s="1"/>
  <c r="AM516" i="35"/>
  <c r="AZ516" i="35" s="1"/>
  <c r="I32" i="70" s="1"/>
  <c r="AH516" i="35"/>
  <c r="AU516" i="35" s="1"/>
  <c r="D32" i="70" s="1"/>
  <c r="AN516" i="35"/>
  <c r="BA516" i="35" s="1"/>
  <c r="J32" i="70" s="1"/>
  <c r="AP516" i="35"/>
  <c r="BC516" i="35" s="1"/>
  <c r="L32" i="70" s="1"/>
  <c r="AG508" i="35"/>
  <c r="AT508" i="35" s="1"/>
  <c r="AO508" i="35"/>
  <c r="BB508" i="35" s="1"/>
  <c r="AI508" i="35"/>
  <c r="AV508" i="35" s="1"/>
  <c r="AJ508" i="35"/>
  <c r="AW508" i="35" s="1"/>
  <c r="AK508" i="35"/>
  <c r="AX508" i="35" s="1"/>
  <c r="AL508" i="35"/>
  <c r="AY508" i="35" s="1"/>
  <c r="AM508" i="35"/>
  <c r="AZ508" i="35" s="1"/>
  <c r="AP508" i="35"/>
  <c r="BC508" i="35" s="1"/>
  <c r="AH508" i="35"/>
  <c r="AU508" i="35" s="1"/>
  <c r="AN508" i="35"/>
  <c r="BA508" i="35" s="1"/>
  <c r="AG500" i="35"/>
  <c r="AT500" i="35" s="1"/>
  <c r="AO500" i="35"/>
  <c r="BB500" i="35" s="1"/>
  <c r="AI500" i="35"/>
  <c r="AV500" i="35" s="1"/>
  <c r="AJ500" i="35"/>
  <c r="AW500" i="35" s="1"/>
  <c r="AK500" i="35"/>
  <c r="AX500" i="35" s="1"/>
  <c r="AL500" i="35"/>
  <c r="AY500" i="35" s="1"/>
  <c r="AM500" i="35"/>
  <c r="AZ500" i="35" s="1"/>
  <c r="AH500" i="35"/>
  <c r="AU500" i="35" s="1"/>
  <c r="AN500" i="35"/>
  <c r="BA500" i="35" s="1"/>
  <c r="AP500" i="35"/>
  <c r="BC500" i="35" s="1"/>
  <c r="AG492" i="35"/>
  <c r="AT492" i="35" s="1"/>
  <c r="AO492" i="35"/>
  <c r="BB492" i="35" s="1"/>
  <c r="AH492" i="35"/>
  <c r="AU492" i="35" s="1"/>
  <c r="AP492" i="35"/>
  <c r="BC492" i="35" s="1"/>
  <c r="AI492" i="35"/>
  <c r="AV492" i="35" s="1"/>
  <c r="AJ492" i="35"/>
  <c r="AW492" i="35" s="1"/>
  <c r="AK492" i="35"/>
  <c r="AX492" i="35" s="1"/>
  <c r="AL492" i="35"/>
  <c r="AY492" i="35" s="1"/>
  <c r="AM492" i="35"/>
  <c r="AZ492" i="35" s="1"/>
  <c r="AN492" i="35"/>
  <c r="BA492" i="35" s="1"/>
  <c r="AG484" i="35"/>
  <c r="AT484" i="35" s="1"/>
  <c r="AO484" i="35"/>
  <c r="BB484" i="35" s="1"/>
  <c r="AH484" i="35"/>
  <c r="AU484" i="35" s="1"/>
  <c r="AP484" i="35"/>
  <c r="BC484" i="35" s="1"/>
  <c r="AI484" i="35"/>
  <c r="AV484" i="35" s="1"/>
  <c r="AJ484" i="35"/>
  <c r="AW484" i="35" s="1"/>
  <c r="AK484" i="35"/>
  <c r="AX484" i="35" s="1"/>
  <c r="AL484" i="35"/>
  <c r="AY484" i="35" s="1"/>
  <c r="AM484" i="35"/>
  <c r="AZ484" i="35" s="1"/>
  <c r="AN484" i="35"/>
  <c r="BA484" i="35" s="1"/>
  <c r="AG476" i="35"/>
  <c r="AT476" i="35" s="1"/>
  <c r="AO476" i="35"/>
  <c r="BB476" i="35" s="1"/>
  <c r="AH476" i="35"/>
  <c r="AU476" i="35" s="1"/>
  <c r="AP476" i="35"/>
  <c r="BC476" i="35" s="1"/>
  <c r="AI476" i="35"/>
  <c r="AV476" i="35" s="1"/>
  <c r="AJ476" i="35"/>
  <c r="AW476" i="35" s="1"/>
  <c r="AK476" i="35"/>
  <c r="AX476" i="35" s="1"/>
  <c r="AL476" i="35"/>
  <c r="AY476" i="35" s="1"/>
  <c r="AM476" i="35"/>
  <c r="AZ476" i="35" s="1"/>
  <c r="AN476" i="35"/>
  <c r="BA476" i="35" s="1"/>
  <c r="AG468" i="35"/>
  <c r="AT468" i="35" s="1"/>
  <c r="AO468" i="35"/>
  <c r="BB468" i="35" s="1"/>
  <c r="AH468" i="35"/>
  <c r="AU468" i="35" s="1"/>
  <c r="AP468" i="35"/>
  <c r="BC468" i="35" s="1"/>
  <c r="AI468" i="35"/>
  <c r="AV468" i="35" s="1"/>
  <c r="AJ468" i="35"/>
  <c r="AW468" i="35" s="1"/>
  <c r="AK468" i="35"/>
  <c r="AX468" i="35" s="1"/>
  <c r="AL468" i="35"/>
  <c r="AY468" i="35" s="1"/>
  <c r="AM468" i="35"/>
  <c r="AZ468" i="35" s="1"/>
  <c r="AN468" i="35"/>
  <c r="BA468" i="35" s="1"/>
  <c r="AG460" i="35"/>
  <c r="AT460" i="35" s="1"/>
  <c r="AO460" i="35"/>
  <c r="BB460" i="35" s="1"/>
  <c r="AH460" i="35"/>
  <c r="AU460" i="35" s="1"/>
  <c r="AP460" i="35"/>
  <c r="BC460" i="35" s="1"/>
  <c r="AI460" i="35"/>
  <c r="AV460" i="35" s="1"/>
  <c r="AJ460" i="35"/>
  <c r="AW460" i="35" s="1"/>
  <c r="AK460" i="35"/>
  <c r="AX460" i="35" s="1"/>
  <c r="AL460" i="35"/>
  <c r="AY460" i="35" s="1"/>
  <c r="AM460" i="35"/>
  <c r="AZ460" i="35" s="1"/>
  <c r="AN460" i="35"/>
  <c r="BA460" i="35" s="1"/>
  <c r="AG452" i="35"/>
  <c r="AT452" i="35" s="1"/>
  <c r="AO452" i="35"/>
  <c r="BB452" i="35" s="1"/>
  <c r="AH452" i="35"/>
  <c r="AU452" i="35" s="1"/>
  <c r="AP452" i="35"/>
  <c r="BC452" i="35" s="1"/>
  <c r="AI452" i="35"/>
  <c r="AV452" i="35" s="1"/>
  <c r="AJ452" i="35"/>
  <c r="AW452" i="35" s="1"/>
  <c r="AK452" i="35"/>
  <c r="AX452" i="35" s="1"/>
  <c r="AL452" i="35"/>
  <c r="AY452" i="35" s="1"/>
  <c r="AM452" i="35"/>
  <c r="AZ452" i="35" s="1"/>
  <c r="AN452" i="35"/>
  <c r="BA452" i="35" s="1"/>
  <c r="AG444" i="35"/>
  <c r="AT444" i="35" s="1"/>
  <c r="AO444" i="35"/>
  <c r="BB444" i="35" s="1"/>
  <c r="AH444" i="35"/>
  <c r="AU444" i="35" s="1"/>
  <c r="AP444" i="35"/>
  <c r="BC444" i="35" s="1"/>
  <c r="AI444" i="35"/>
  <c r="AV444" i="35" s="1"/>
  <c r="AJ444" i="35"/>
  <c r="AW444" i="35" s="1"/>
  <c r="AK444" i="35"/>
  <c r="AX444" i="35" s="1"/>
  <c r="AL444" i="35"/>
  <c r="AY444" i="35" s="1"/>
  <c r="AM444" i="35"/>
  <c r="AZ444" i="35" s="1"/>
  <c r="AN444" i="35"/>
  <c r="BA444" i="35" s="1"/>
  <c r="AG436" i="35"/>
  <c r="AT436" i="35" s="1"/>
  <c r="AO436" i="35"/>
  <c r="BB436" i="35" s="1"/>
  <c r="AH436" i="35"/>
  <c r="AU436" i="35" s="1"/>
  <c r="AP436" i="35"/>
  <c r="BC436" i="35" s="1"/>
  <c r="AI436" i="35"/>
  <c r="AV436" i="35" s="1"/>
  <c r="AJ436" i="35"/>
  <c r="AW436" i="35" s="1"/>
  <c r="AK436" i="35"/>
  <c r="AX436" i="35" s="1"/>
  <c r="AL436" i="35"/>
  <c r="AY436" i="35" s="1"/>
  <c r="AM436" i="35"/>
  <c r="AZ436" i="35" s="1"/>
  <c r="AN436" i="35"/>
  <c r="BA436" i="35" s="1"/>
  <c r="AG428" i="35"/>
  <c r="AT428" i="35" s="1"/>
  <c r="AO428" i="35"/>
  <c r="BB428" i="35" s="1"/>
  <c r="AH428" i="35"/>
  <c r="AU428" i="35" s="1"/>
  <c r="AP428" i="35"/>
  <c r="BC428" i="35" s="1"/>
  <c r="AI428" i="35"/>
  <c r="AV428" i="35" s="1"/>
  <c r="AJ428" i="35"/>
  <c r="AW428" i="35" s="1"/>
  <c r="AK428" i="35"/>
  <c r="AX428" i="35" s="1"/>
  <c r="AL428" i="35"/>
  <c r="AY428" i="35" s="1"/>
  <c r="AM428" i="35"/>
  <c r="AZ428" i="35" s="1"/>
  <c r="AN428" i="35"/>
  <c r="BA428" i="35" s="1"/>
  <c r="AG420" i="35"/>
  <c r="AT420" i="35" s="1"/>
  <c r="AO420" i="35"/>
  <c r="BB420" i="35" s="1"/>
  <c r="AH420" i="35"/>
  <c r="AU420" i="35" s="1"/>
  <c r="AP420" i="35"/>
  <c r="BC420" i="35" s="1"/>
  <c r="AI420" i="35"/>
  <c r="AV420" i="35" s="1"/>
  <c r="AJ420" i="35"/>
  <c r="AW420" i="35" s="1"/>
  <c r="AK420" i="35"/>
  <c r="AX420" i="35" s="1"/>
  <c r="AL420" i="35"/>
  <c r="AY420" i="35" s="1"/>
  <c r="AM420" i="35"/>
  <c r="AZ420" i="35" s="1"/>
  <c r="AN420" i="35"/>
  <c r="BA420" i="35" s="1"/>
  <c r="AG412" i="35"/>
  <c r="AT412" i="35" s="1"/>
  <c r="AO412" i="35"/>
  <c r="BB412" i="35" s="1"/>
  <c r="AH412" i="35"/>
  <c r="AU412" i="35" s="1"/>
  <c r="AP412" i="35"/>
  <c r="BC412" i="35" s="1"/>
  <c r="AI412" i="35"/>
  <c r="AV412" i="35" s="1"/>
  <c r="AJ412" i="35"/>
  <c r="AW412" i="35" s="1"/>
  <c r="AK412" i="35"/>
  <c r="AX412" i="35" s="1"/>
  <c r="AL412" i="35"/>
  <c r="AY412" i="35" s="1"/>
  <c r="AM412" i="35"/>
  <c r="AZ412" i="35" s="1"/>
  <c r="AN412" i="35"/>
  <c r="BA412" i="35" s="1"/>
  <c r="AG404" i="35"/>
  <c r="AT404" i="35" s="1"/>
  <c r="AO404" i="35"/>
  <c r="BB404" i="35" s="1"/>
  <c r="AH404" i="35"/>
  <c r="AU404" i="35" s="1"/>
  <c r="AP404" i="35"/>
  <c r="BC404" i="35" s="1"/>
  <c r="AI404" i="35"/>
  <c r="AV404" i="35" s="1"/>
  <c r="AJ404" i="35"/>
  <c r="AW404" i="35" s="1"/>
  <c r="AK404" i="35"/>
  <c r="AX404" i="35" s="1"/>
  <c r="AL404" i="35"/>
  <c r="AY404" i="35" s="1"/>
  <c r="AM404" i="35"/>
  <c r="AZ404" i="35" s="1"/>
  <c r="AN404" i="35"/>
  <c r="BA404" i="35" s="1"/>
  <c r="AG396" i="35"/>
  <c r="AT396" i="35" s="1"/>
  <c r="AO396" i="35"/>
  <c r="BB396" i="35" s="1"/>
  <c r="AH396" i="35"/>
  <c r="AU396" i="35" s="1"/>
  <c r="AP396" i="35"/>
  <c r="BC396" i="35" s="1"/>
  <c r="AI396" i="35"/>
  <c r="AV396" i="35" s="1"/>
  <c r="AJ396" i="35"/>
  <c r="AW396" i="35" s="1"/>
  <c r="AK396" i="35"/>
  <c r="AX396" i="35" s="1"/>
  <c r="AL396" i="35"/>
  <c r="AY396" i="35" s="1"/>
  <c r="AM396" i="35"/>
  <c r="AZ396" i="35" s="1"/>
  <c r="AN396" i="35"/>
  <c r="BA396" i="35" s="1"/>
  <c r="AG388" i="35"/>
  <c r="AT388" i="35" s="1"/>
  <c r="AO388" i="35"/>
  <c r="BB388" i="35" s="1"/>
  <c r="AH388" i="35"/>
  <c r="AU388" i="35" s="1"/>
  <c r="AP388" i="35"/>
  <c r="BC388" i="35" s="1"/>
  <c r="AI388" i="35"/>
  <c r="AV388" i="35" s="1"/>
  <c r="AJ388" i="35"/>
  <c r="AW388" i="35" s="1"/>
  <c r="AK388" i="35"/>
  <c r="AX388" i="35" s="1"/>
  <c r="AL388" i="35"/>
  <c r="AY388" i="35" s="1"/>
  <c r="AM388" i="35"/>
  <c r="AZ388" i="35" s="1"/>
  <c r="AN388" i="35"/>
  <c r="BA388" i="35" s="1"/>
  <c r="AG380" i="35"/>
  <c r="AT380" i="35" s="1"/>
  <c r="AO380" i="35"/>
  <c r="BB380" i="35" s="1"/>
  <c r="AH380" i="35"/>
  <c r="AU380" i="35" s="1"/>
  <c r="AP380" i="35"/>
  <c r="BC380" i="35" s="1"/>
  <c r="AI380" i="35"/>
  <c r="AV380" i="35" s="1"/>
  <c r="AJ380" i="35"/>
  <c r="AW380" i="35" s="1"/>
  <c r="AK380" i="35"/>
  <c r="AX380" i="35" s="1"/>
  <c r="AL380" i="35"/>
  <c r="AY380" i="35" s="1"/>
  <c r="AM380" i="35"/>
  <c r="AZ380" i="35" s="1"/>
  <c r="AN380" i="35"/>
  <c r="BA380" i="35" s="1"/>
  <c r="AG372" i="35"/>
  <c r="AT372" i="35" s="1"/>
  <c r="AO372" i="35"/>
  <c r="BB372" i="35" s="1"/>
  <c r="AH372" i="35"/>
  <c r="AU372" i="35" s="1"/>
  <c r="AP372" i="35"/>
  <c r="BC372" i="35" s="1"/>
  <c r="AI372" i="35"/>
  <c r="AV372" i="35" s="1"/>
  <c r="AJ372" i="35"/>
  <c r="AW372" i="35" s="1"/>
  <c r="AK372" i="35"/>
  <c r="AX372" i="35" s="1"/>
  <c r="AL372" i="35"/>
  <c r="AY372" i="35" s="1"/>
  <c r="AM372" i="35"/>
  <c r="AZ372" i="35" s="1"/>
  <c r="AN372" i="35"/>
  <c r="BA372" i="35" s="1"/>
  <c r="AG364" i="35"/>
  <c r="AT364" i="35" s="1"/>
  <c r="AO364" i="35"/>
  <c r="BB364" i="35" s="1"/>
  <c r="AH364" i="35"/>
  <c r="AU364" i="35" s="1"/>
  <c r="AP364" i="35"/>
  <c r="BC364" i="35" s="1"/>
  <c r="AI364" i="35"/>
  <c r="AV364" i="35" s="1"/>
  <c r="AJ364" i="35"/>
  <c r="AW364" i="35" s="1"/>
  <c r="AK364" i="35"/>
  <c r="AX364" i="35" s="1"/>
  <c r="AL364" i="35"/>
  <c r="AY364" i="35" s="1"/>
  <c r="AM364" i="35"/>
  <c r="AZ364" i="35" s="1"/>
  <c r="AN364" i="35"/>
  <c r="BA364" i="35" s="1"/>
  <c r="AJ356" i="35"/>
  <c r="AW356" i="35" s="1"/>
  <c r="AK356" i="35"/>
  <c r="AX356" i="35" s="1"/>
  <c r="AL356" i="35"/>
  <c r="AY356" i="35" s="1"/>
  <c r="AM356" i="35"/>
  <c r="AZ356" i="35" s="1"/>
  <c r="AN356" i="35"/>
  <c r="BA356" i="35" s="1"/>
  <c r="AG356" i="35"/>
  <c r="AT356" i="35" s="1"/>
  <c r="AO356" i="35"/>
  <c r="BB356" i="35" s="1"/>
  <c r="AH356" i="35"/>
  <c r="AU356" i="35" s="1"/>
  <c r="AP356" i="35"/>
  <c r="BC356" i="35" s="1"/>
  <c r="AI356" i="35"/>
  <c r="AV356" i="35" s="1"/>
  <c r="AJ348" i="35"/>
  <c r="AW348" i="35" s="1"/>
  <c r="AK348" i="35"/>
  <c r="AX348" i="35" s="1"/>
  <c r="AL348" i="35"/>
  <c r="AY348" i="35" s="1"/>
  <c r="AM348" i="35"/>
  <c r="AZ348" i="35" s="1"/>
  <c r="AN348" i="35"/>
  <c r="BA348" i="35" s="1"/>
  <c r="AG348" i="35"/>
  <c r="AT348" i="35" s="1"/>
  <c r="AO348" i="35"/>
  <c r="BB348" i="35" s="1"/>
  <c r="AH348" i="35"/>
  <c r="AU348" i="35" s="1"/>
  <c r="AP348" i="35"/>
  <c r="BC348" i="35" s="1"/>
  <c r="AI348" i="35"/>
  <c r="AV348" i="35" s="1"/>
  <c r="AJ340" i="35"/>
  <c r="AW340" i="35" s="1"/>
  <c r="AK340" i="35"/>
  <c r="AX340" i="35" s="1"/>
  <c r="AL340" i="35"/>
  <c r="AY340" i="35" s="1"/>
  <c r="AM340" i="35"/>
  <c r="AZ340" i="35" s="1"/>
  <c r="AN340" i="35"/>
  <c r="BA340" i="35" s="1"/>
  <c r="AG340" i="35"/>
  <c r="AT340" i="35" s="1"/>
  <c r="AO340" i="35"/>
  <c r="BB340" i="35" s="1"/>
  <c r="AH340" i="35"/>
  <c r="AU340" i="35" s="1"/>
  <c r="AP340" i="35"/>
  <c r="BC340" i="35" s="1"/>
  <c r="AI340" i="35"/>
  <c r="AV340" i="35" s="1"/>
  <c r="AJ332" i="35"/>
  <c r="AW332" i="35" s="1"/>
  <c r="AK332" i="35"/>
  <c r="AX332" i="35" s="1"/>
  <c r="AL332" i="35"/>
  <c r="AY332" i="35" s="1"/>
  <c r="AM332" i="35"/>
  <c r="AZ332" i="35" s="1"/>
  <c r="AN332" i="35"/>
  <c r="BA332" i="35" s="1"/>
  <c r="AG332" i="35"/>
  <c r="AT332" i="35" s="1"/>
  <c r="AO332" i="35"/>
  <c r="BB332" i="35" s="1"/>
  <c r="AH332" i="35"/>
  <c r="AU332" i="35" s="1"/>
  <c r="AP332" i="35"/>
  <c r="BC332" i="35" s="1"/>
  <c r="AI332" i="35"/>
  <c r="AV332" i="35" s="1"/>
  <c r="AJ324" i="35"/>
  <c r="AW324" i="35" s="1"/>
  <c r="AK324" i="35"/>
  <c r="AX324" i="35" s="1"/>
  <c r="AL324" i="35"/>
  <c r="AY324" i="35" s="1"/>
  <c r="AM324" i="35"/>
  <c r="AZ324" i="35" s="1"/>
  <c r="AN324" i="35"/>
  <c r="BA324" i="35" s="1"/>
  <c r="AG324" i="35"/>
  <c r="AT324" i="35" s="1"/>
  <c r="AO324" i="35"/>
  <c r="BB324" i="35" s="1"/>
  <c r="AH324" i="35"/>
  <c r="AU324" i="35" s="1"/>
  <c r="AP324" i="35"/>
  <c r="BC324" i="35" s="1"/>
  <c r="AI324" i="35"/>
  <c r="AV324" i="35" s="1"/>
  <c r="AJ316" i="35"/>
  <c r="AW316" i="35" s="1"/>
  <c r="AK316" i="35"/>
  <c r="AX316" i="35" s="1"/>
  <c r="AL316" i="35"/>
  <c r="AY316" i="35" s="1"/>
  <c r="AM316" i="35"/>
  <c r="AZ316" i="35" s="1"/>
  <c r="AN316" i="35"/>
  <c r="BA316" i="35" s="1"/>
  <c r="AG316" i="35"/>
  <c r="AT316" i="35" s="1"/>
  <c r="AO316" i="35"/>
  <c r="BB316" i="35" s="1"/>
  <c r="AH316" i="35"/>
  <c r="AU316" i="35" s="1"/>
  <c r="AP316" i="35"/>
  <c r="BC316" i="35" s="1"/>
  <c r="AI316" i="35"/>
  <c r="AV316" i="35" s="1"/>
  <c r="AJ308" i="35"/>
  <c r="AW308" i="35" s="1"/>
  <c r="AK308" i="35"/>
  <c r="AX308" i="35" s="1"/>
  <c r="AL308" i="35"/>
  <c r="AY308" i="35" s="1"/>
  <c r="AM308" i="35"/>
  <c r="AZ308" i="35" s="1"/>
  <c r="AN308" i="35"/>
  <c r="BA308" i="35" s="1"/>
  <c r="AG308" i="35"/>
  <c r="AT308" i="35" s="1"/>
  <c r="AO308" i="35"/>
  <c r="BB308" i="35" s="1"/>
  <c r="AH308" i="35"/>
  <c r="AU308" i="35" s="1"/>
  <c r="AP308" i="35"/>
  <c r="BC308" i="35" s="1"/>
  <c r="AI308" i="35"/>
  <c r="AV308" i="35" s="1"/>
  <c r="AJ300" i="35"/>
  <c r="AW300" i="35" s="1"/>
  <c r="AK300" i="35"/>
  <c r="AX300" i="35" s="1"/>
  <c r="AL300" i="35"/>
  <c r="AY300" i="35" s="1"/>
  <c r="AM300" i="35"/>
  <c r="AZ300" i="35" s="1"/>
  <c r="AN300" i="35"/>
  <c r="BA300" i="35" s="1"/>
  <c r="AG300" i="35"/>
  <c r="AT300" i="35" s="1"/>
  <c r="AO300" i="35"/>
  <c r="BB300" i="35" s="1"/>
  <c r="AH300" i="35"/>
  <c r="AU300" i="35" s="1"/>
  <c r="AP300" i="35"/>
  <c r="BC300" i="35" s="1"/>
  <c r="AI300" i="35"/>
  <c r="AV300" i="35" s="1"/>
  <c r="AJ292" i="35"/>
  <c r="AW292" i="35" s="1"/>
  <c r="AK292" i="35"/>
  <c r="AX292" i="35" s="1"/>
  <c r="AL292" i="35"/>
  <c r="AY292" i="35" s="1"/>
  <c r="AM292" i="35"/>
  <c r="AZ292" i="35" s="1"/>
  <c r="AN292" i="35"/>
  <c r="BA292" i="35" s="1"/>
  <c r="AG292" i="35"/>
  <c r="AT292" i="35" s="1"/>
  <c r="AO292" i="35"/>
  <c r="BB292" i="35" s="1"/>
  <c r="AH292" i="35"/>
  <c r="AU292" i="35" s="1"/>
  <c r="AP292" i="35"/>
  <c r="BC292" i="35" s="1"/>
  <c r="AI292" i="35"/>
  <c r="AV292" i="35" s="1"/>
  <c r="AJ284" i="35"/>
  <c r="AW284" i="35" s="1"/>
  <c r="AK284" i="35"/>
  <c r="AX284" i="35" s="1"/>
  <c r="AL284" i="35"/>
  <c r="AY284" i="35" s="1"/>
  <c r="AM284" i="35"/>
  <c r="AZ284" i="35" s="1"/>
  <c r="AN284" i="35"/>
  <c r="BA284" i="35" s="1"/>
  <c r="AG284" i="35"/>
  <c r="AT284" i="35" s="1"/>
  <c r="AO284" i="35"/>
  <c r="BB284" i="35" s="1"/>
  <c r="AH284" i="35"/>
  <c r="AU284" i="35" s="1"/>
  <c r="AP284" i="35"/>
  <c r="BC284" i="35" s="1"/>
  <c r="AI284" i="35"/>
  <c r="AV284" i="35" s="1"/>
  <c r="AJ276" i="35"/>
  <c r="AW276" i="35" s="1"/>
  <c r="AK276" i="35"/>
  <c r="AX276" i="35" s="1"/>
  <c r="AL276" i="35"/>
  <c r="AY276" i="35" s="1"/>
  <c r="AM276" i="35"/>
  <c r="AZ276" i="35" s="1"/>
  <c r="AN276" i="35"/>
  <c r="BA276" i="35" s="1"/>
  <c r="AG276" i="35"/>
  <c r="AT276" i="35" s="1"/>
  <c r="AO276" i="35"/>
  <c r="BB276" i="35" s="1"/>
  <c r="AH276" i="35"/>
  <c r="AU276" i="35" s="1"/>
  <c r="AP276" i="35"/>
  <c r="BC276" i="35" s="1"/>
  <c r="AI276" i="35"/>
  <c r="AV276" i="35" s="1"/>
  <c r="AJ268" i="35"/>
  <c r="AW268" i="35" s="1"/>
  <c r="AK268" i="35"/>
  <c r="AX268" i="35" s="1"/>
  <c r="AL268" i="35"/>
  <c r="AY268" i="35" s="1"/>
  <c r="AM268" i="35"/>
  <c r="AZ268" i="35" s="1"/>
  <c r="AN268" i="35"/>
  <c r="BA268" i="35" s="1"/>
  <c r="AG268" i="35"/>
  <c r="AT268" i="35" s="1"/>
  <c r="AO268" i="35"/>
  <c r="BB268" i="35" s="1"/>
  <c r="AH268" i="35"/>
  <c r="AU268" i="35" s="1"/>
  <c r="AP268" i="35"/>
  <c r="BC268" i="35" s="1"/>
  <c r="AI268" i="35"/>
  <c r="AV268" i="35" s="1"/>
  <c r="AJ260" i="35"/>
  <c r="AW260" i="35" s="1"/>
  <c r="AK260" i="35"/>
  <c r="AX260" i="35" s="1"/>
  <c r="AL260" i="35"/>
  <c r="AY260" i="35" s="1"/>
  <c r="AM260" i="35"/>
  <c r="AZ260" i="35" s="1"/>
  <c r="AN260" i="35"/>
  <c r="BA260" i="35" s="1"/>
  <c r="AG260" i="35"/>
  <c r="AT260" i="35" s="1"/>
  <c r="AO260" i="35"/>
  <c r="BB260" i="35" s="1"/>
  <c r="AH260" i="35"/>
  <c r="AU260" i="35" s="1"/>
  <c r="AP260" i="35"/>
  <c r="BC260" i="35" s="1"/>
  <c r="AI260" i="35"/>
  <c r="AV260" i="35" s="1"/>
  <c r="AJ252" i="35"/>
  <c r="AW252" i="35" s="1"/>
  <c r="AK252" i="35"/>
  <c r="AX252" i="35" s="1"/>
  <c r="AL252" i="35"/>
  <c r="AY252" i="35" s="1"/>
  <c r="AM252" i="35"/>
  <c r="AZ252" i="35" s="1"/>
  <c r="AN252" i="35"/>
  <c r="BA252" i="35" s="1"/>
  <c r="AG252" i="35"/>
  <c r="AT252" i="35" s="1"/>
  <c r="AO252" i="35"/>
  <c r="BB252" i="35" s="1"/>
  <c r="AH252" i="35"/>
  <c r="AU252" i="35" s="1"/>
  <c r="AP252" i="35"/>
  <c r="BC252" i="35" s="1"/>
  <c r="AI252" i="35"/>
  <c r="AV252" i="35" s="1"/>
  <c r="AJ244" i="35"/>
  <c r="AW244" i="35" s="1"/>
  <c r="AK244" i="35"/>
  <c r="AX244" i="35" s="1"/>
  <c r="AL244" i="35"/>
  <c r="AY244" i="35" s="1"/>
  <c r="AM244" i="35"/>
  <c r="AZ244" i="35" s="1"/>
  <c r="AN244" i="35"/>
  <c r="BA244" i="35" s="1"/>
  <c r="AG244" i="35"/>
  <c r="AT244" i="35" s="1"/>
  <c r="AO244" i="35"/>
  <c r="BB244" i="35" s="1"/>
  <c r="AH244" i="35"/>
  <c r="AU244" i="35" s="1"/>
  <c r="AP244" i="35"/>
  <c r="BC244" i="35" s="1"/>
  <c r="AI244" i="35"/>
  <c r="AV244" i="35" s="1"/>
  <c r="AJ236" i="35"/>
  <c r="AW236" i="35" s="1"/>
  <c r="AK236" i="35"/>
  <c r="AX236" i="35" s="1"/>
  <c r="AL236" i="35"/>
  <c r="AY236" i="35" s="1"/>
  <c r="AM236" i="35"/>
  <c r="AZ236" i="35" s="1"/>
  <c r="AN236" i="35"/>
  <c r="BA236" i="35" s="1"/>
  <c r="AG236" i="35"/>
  <c r="AT236" i="35" s="1"/>
  <c r="AO236" i="35"/>
  <c r="BB236" i="35" s="1"/>
  <c r="AH236" i="35"/>
  <c r="AU236" i="35" s="1"/>
  <c r="AP236" i="35"/>
  <c r="BC236" i="35" s="1"/>
  <c r="AI236" i="35"/>
  <c r="AV236" i="35" s="1"/>
  <c r="AJ228" i="35"/>
  <c r="AW228" i="35" s="1"/>
  <c r="AK228" i="35"/>
  <c r="AX228" i="35" s="1"/>
  <c r="AL228" i="35"/>
  <c r="AY228" i="35" s="1"/>
  <c r="AM228" i="35"/>
  <c r="AZ228" i="35" s="1"/>
  <c r="AN228" i="35"/>
  <c r="BA228" i="35" s="1"/>
  <c r="AG228" i="35"/>
  <c r="AT228" i="35" s="1"/>
  <c r="AO228" i="35"/>
  <c r="BB228" i="35" s="1"/>
  <c r="AH228" i="35"/>
  <c r="AU228" i="35" s="1"/>
  <c r="AP228" i="35"/>
  <c r="BC228" i="35" s="1"/>
  <c r="AI228" i="35"/>
  <c r="AV228" i="35" s="1"/>
  <c r="AJ220" i="35"/>
  <c r="AW220" i="35" s="1"/>
  <c r="AK220" i="35"/>
  <c r="AX220" i="35" s="1"/>
  <c r="AL220" i="35"/>
  <c r="AY220" i="35" s="1"/>
  <c r="AM220" i="35"/>
  <c r="AZ220" i="35" s="1"/>
  <c r="AN220" i="35"/>
  <c r="BA220" i="35" s="1"/>
  <c r="AG220" i="35"/>
  <c r="AT220" i="35" s="1"/>
  <c r="AO220" i="35"/>
  <c r="BB220" i="35" s="1"/>
  <c r="AH220" i="35"/>
  <c r="AU220" i="35" s="1"/>
  <c r="AP220" i="35"/>
  <c r="BC220" i="35" s="1"/>
  <c r="AI220" i="35"/>
  <c r="AV220" i="35" s="1"/>
  <c r="AJ212" i="35"/>
  <c r="AW212" i="35" s="1"/>
  <c r="AK212" i="35"/>
  <c r="AX212" i="35" s="1"/>
  <c r="AL212" i="35"/>
  <c r="AY212" i="35" s="1"/>
  <c r="AM212" i="35"/>
  <c r="AZ212" i="35" s="1"/>
  <c r="AN212" i="35"/>
  <c r="BA212" i="35" s="1"/>
  <c r="AG212" i="35"/>
  <c r="AT212" i="35" s="1"/>
  <c r="AO212" i="35"/>
  <c r="BB212" i="35" s="1"/>
  <c r="AH212" i="35"/>
  <c r="AU212" i="35" s="1"/>
  <c r="AP212" i="35"/>
  <c r="BC212" i="35" s="1"/>
  <c r="AI212" i="35"/>
  <c r="AV212" i="35" s="1"/>
  <c r="AJ204" i="35"/>
  <c r="AW204" i="35" s="1"/>
  <c r="AK204" i="35"/>
  <c r="AX204" i="35" s="1"/>
  <c r="AL204" i="35"/>
  <c r="AY204" i="35" s="1"/>
  <c r="AM204" i="35"/>
  <c r="AZ204" i="35" s="1"/>
  <c r="AN204" i="35"/>
  <c r="BA204" i="35" s="1"/>
  <c r="AG204" i="35"/>
  <c r="AT204" i="35" s="1"/>
  <c r="AO204" i="35"/>
  <c r="BB204" i="35" s="1"/>
  <c r="AH204" i="35"/>
  <c r="AU204" i="35" s="1"/>
  <c r="AP204" i="35"/>
  <c r="BC204" i="35" s="1"/>
  <c r="AI204" i="35"/>
  <c r="AV204" i="35" s="1"/>
  <c r="AJ196" i="35"/>
  <c r="AW196" i="35" s="1"/>
  <c r="AK196" i="35"/>
  <c r="AX196" i="35" s="1"/>
  <c r="AL196" i="35"/>
  <c r="AY196" i="35" s="1"/>
  <c r="AM196" i="35"/>
  <c r="AZ196" i="35" s="1"/>
  <c r="AN196" i="35"/>
  <c r="BA196" i="35" s="1"/>
  <c r="AG196" i="35"/>
  <c r="AT196" i="35" s="1"/>
  <c r="AO196" i="35"/>
  <c r="BB196" i="35" s="1"/>
  <c r="AH196" i="35"/>
  <c r="AU196" i="35" s="1"/>
  <c r="AP196" i="35"/>
  <c r="BC196" i="35" s="1"/>
  <c r="AI196" i="35"/>
  <c r="AV196" i="35" s="1"/>
  <c r="AJ188" i="35"/>
  <c r="AW188" i="35" s="1"/>
  <c r="AK188" i="35"/>
  <c r="AX188" i="35" s="1"/>
  <c r="AL188" i="35"/>
  <c r="AY188" i="35" s="1"/>
  <c r="AM188" i="35"/>
  <c r="AZ188" i="35" s="1"/>
  <c r="AN188" i="35"/>
  <c r="BA188" i="35" s="1"/>
  <c r="AG188" i="35"/>
  <c r="AT188" i="35" s="1"/>
  <c r="AO188" i="35"/>
  <c r="BB188" i="35" s="1"/>
  <c r="AH188" i="35"/>
  <c r="AU188" i="35" s="1"/>
  <c r="AP188" i="35"/>
  <c r="BC188" i="35" s="1"/>
  <c r="AI188" i="35"/>
  <c r="AV188" i="35" s="1"/>
  <c r="AJ180" i="35"/>
  <c r="AW180" i="35" s="1"/>
  <c r="AK180" i="35"/>
  <c r="AX180" i="35" s="1"/>
  <c r="AL180" i="35"/>
  <c r="AY180" i="35" s="1"/>
  <c r="AM180" i="35"/>
  <c r="AZ180" i="35" s="1"/>
  <c r="AN180" i="35"/>
  <c r="BA180" i="35" s="1"/>
  <c r="AG180" i="35"/>
  <c r="AT180" i="35" s="1"/>
  <c r="AO180" i="35"/>
  <c r="BB180" i="35" s="1"/>
  <c r="AH180" i="35"/>
  <c r="AU180" i="35" s="1"/>
  <c r="AP180" i="35"/>
  <c r="BC180" i="35" s="1"/>
  <c r="AI180" i="35"/>
  <c r="AV180" i="35" s="1"/>
  <c r="AJ172" i="35"/>
  <c r="AW172" i="35" s="1"/>
  <c r="AK172" i="35"/>
  <c r="AX172" i="35" s="1"/>
  <c r="AL172" i="35"/>
  <c r="AY172" i="35" s="1"/>
  <c r="AM172" i="35"/>
  <c r="AZ172" i="35" s="1"/>
  <c r="AN172" i="35"/>
  <c r="BA172" i="35" s="1"/>
  <c r="AG172" i="35"/>
  <c r="AT172" i="35" s="1"/>
  <c r="AO172" i="35"/>
  <c r="BB172" i="35" s="1"/>
  <c r="AH172" i="35"/>
  <c r="AU172" i="35" s="1"/>
  <c r="AP172" i="35"/>
  <c r="BC172" i="35" s="1"/>
  <c r="AI172" i="35"/>
  <c r="AV172" i="35" s="1"/>
  <c r="AJ164" i="35"/>
  <c r="AW164" i="35" s="1"/>
  <c r="AK164" i="35"/>
  <c r="AX164" i="35" s="1"/>
  <c r="AL164" i="35"/>
  <c r="AY164" i="35" s="1"/>
  <c r="AM164" i="35"/>
  <c r="AZ164" i="35" s="1"/>
  <c r="AN164" i="35"/>
  <c r="BA164" i="35" s="1"/>
  <c r="AG164" i="35"/>
  <c r="AT164" i="35" s="1"/>
  <c r="AO164" i="35"/>
  <c r="BB164" i="35" s="1"/>
  <c r="AH164" i="35"/>
  <c r="AU164" i="35" s="1"/>
  <c r="AP164" i="35"/>
  <c r="BC164" i="35" s="1"/>
  <c r="AI164" i="35"/>
  <c r="AV164" i="35" s="1"/>
  <c r="AJ156" i="35"/>
  <c r="AW156" i="35" s="1"/>
  <c r="AK156" i="35"/>
  <c r="AX156" i="35" s="1"/>
  <c r="AL156" i="35"/>
  <c r="AY156" i="35" s="1"/>
  <c r="AM156" i="35"/>
  <c r="AZ156" i="35" s="1"/>
  <c r="AN156" i="35"/>
  <c r="BA156" i="35" s="1"/>
  <c r="AG156" i="35"/>
  <c r="AT156" i="35" s="1"/>
  <c r="AO156" i="35"/>
  <c r="BB156" i="35" s="1"/>
  <c r="AH156" i="35"/>
  <c r="AU156" i="35" s="1"/>
  <c r="AP156" i="35"/>
  <c r="BC156" i="35" s="1"/>
  <c r="AI156" i="35"/>
  <c r="AV156" i="35" s="1"/>
  <c r="AJ148" i="35"/>
  <c r="AW148" i="35" s="1"/>
  <c r="AK148" i="35"/>
  <c r="AX148" i="35" s="1"/>
  <c r="AL148" i="35"/>
  <c r="AY148" i="35" s="1"/>
  <c r="AM148" i="35"/>
  <c r="AZ148" i="35" s="1"/>
  <c r="AN148" i="35"/>
  <c r="BA148" i="35" s="1"/>
  <c r="AG148" i="35"/>
  <c r="AT148" i="35" s="1"/>
  <c r="AO148" i="35"/>
  <c r="BB148" i="35" s="1"/>
  <c r="AH148" i="35"/>
  <c r="AU148" i="35" s="1"/>
  <c r="AP148" i="35"/>
  <c r="BC148" i="35" s="1"/>
  <c r="AI148" i="35"/>
  <c r="AV148" i="35" s="1"/>
  <c r="AJ140" i="35"/>
  <c r="AW140" i="35" s="1"/>
  <c r="AK140" i="35"/>
  <c r="AX140" i="35" s="1"/>
  <c r="AL140" i="35"/>
  <c r="AY140" i="35" s="1"/>
  <c r="AM140" i="35"/>
  <c r="AZ140" i="35" s="1"/>
  <c r="AN140" i="35"/>
  <c r="BA140" i="35" s="1"/>
  <c r="AG140" i="35"/>
  <c r="AT140" i="35" s="1"/>
  <c r="AO140" i="35"/>
  <c r="BB140" i="35" s="1"/>
  <c r="AH140" i="35"/>
  <c r="AU140" i="35" s="1"/>
  <c r="AP140" i="35"/>
  <c r="BC140" i="35" s="1"/>
  <c r="AI140" i="35"/>
  <c r="AV140" i="35" s="1"/>
  <c r="AJ132" i="35"/>
  <c r="AW132" i="35" s="1"/>
  <c r="AK132" i="35"/>
  <c r="AX132" i="35" s="1"/>
  <c r="AL132" i="35"/>
  <c r="AY132" i="35" s="1"/>
  <c r="AM132" i="35"/>
  <c r="AZ132" i="35" s="1"/>
  <c r="AN132" i="35"/>
  <c r="BA132" i="35" s="1"/>
  <c r="AG132" i="35"/>
  <c r="AT132" i="35" s="1"/>
  <c r="AO132" i="35"/>
  <c r="BB132" i="35" s="1"/>
  <c r="AH132" i="35"/>
  <c r="AU132" i="35" s="1"/>
  <c r="AP132" i="35"/>
  <c r="BC132" i="35" s="1"/>
  <c r="AI132" i="35"/>
  <c r="AV132" i="35" s="1"/>
  <c r="AJ124" i="35"/>
  <c r="AW124" i="35" s="1"/>
  <c r="AK124" i="35"/>
  <c r="AX124" i="35" s="1"/>
  <c r="AL124" i="35"/>
  <c r="AY124" i="35" s="1"/>
  <c r="AM124" i="35"/>
  <c r="AZ124" i="35" s="1"/>
  <c r="AN124" i="35"/>
  <c r="BA124" i="35" s="1"/>
  <c r="AG124" i="35"/>
  <c r="AT124" i="35" s="1"/>
  <c r="AO124" i="35"/>
  <c r="BB124" i="35" s="1"/>
  <c r="AH124" i="35"/>
  <c r="AU124" i="35" s="1"/>
  <c r="AP124" i="35"/>
  <c r="BC124" i="35" s="1"/>
  <c r="AI124" i="35"/>
  <c r="AV124" i="35" s="1"/>
  <c r="AM116" i="35"/>
  <c r="AZ116" i="35" s="1"/>
  <c r="AN116" i="35"/>
  <c r="BA116" i="35" s="1"/>
  <c r="AG116" i="35"/>
  <c r="AT116" i="35" s="1"/>
  <c r="AO116" i="35"/>
  <c r="BB116" i="35" s="1"/>
  <c r="AH116" i="35"/>
  <c r="AU116" i="35" s="1"/>
  <c r="AP116" i="35"/>
  <c r="BC116" i="35" s="1"/>
  <c r="AI116" i="35"/>
  <c r="AV116" i="35" s="1"/>
  <c r="AJ116" i="35"/>
  <c r="AW116" i="35" s="1"/>
  <c r="AK116" i="35"/>
  <c r="AX116" i="35" s="1"/>
  <c r="AL116" i="35"/>
  <c r="AY116" i="35" s="1"/>
  <c r="AM108" i="35"/>
  <c r="AZ108" i="35" s="1"/>
  <c r="AN108" i="35"/>
  <c r="BA108" i="35" s="1"/>
  <c r="AG108" i="35"/>
  <c r="AT108" i="35" s="1"/>
  <c r="AO108" i="35"/>
  <c r="BB108" i="35" s="1"/>
  <c r="AH108" i="35"/>
  <c r="AU108" i="35" s="1"/>
  <c r="AP108" i="35"/>
  <c r="BC108" i="35" s="1"/>
  <c r="AI108" i="35"/>
  <c r="AV108" i="35" s="1"/>
  <c r="AJ108" i="35"/>
  <c r="AW108" i="35" s="1"/>
  <c r="AK108" i="35"/>
  <c r="AX108" i="35" s="1"/>
  <c r="AL108" i="35"/>
  <c r="AY108" i="35" s="1"/>
  <c r="AM100" i="35"/>
  <c r="AZ100" i="35" s="1"/>
  <c r="AN100" i="35"/>
  <c r="BA100" i="35" s="1"/>
  <c r="AG100" i="35"/>
  <c r="AT100" i="35" s="1"/>
  <c r="AO100" i="35"/>
  <c r="BB100" i="35" s="1"/>
  <c r="AH100" i="35"/>
  <c r="AU100" i="35" s="1"/>
  <c r="AP100" i="35"/>
  <c r="BC100" i="35" s="1"/>
  <c r="AI100" i="35"/>
  <c r="AV100" i="35" s="1"/>
  <c r="AJ100" i="35"/>
  <c r="AW100" i="35" s="1"/>
  <c r="AK100" i="35"/>
  <c r="AX100" i="35" s="1"/>
  <c r="AL100" i="35"/>
  <c r="AY100" i="35" s="1"/>
  <c r="AM92" i="35"/>
  <c r="AZ92" i="35" s="1"/>
  <c r="AN92" i="35"/>
  <c r="BA92" i="35" s="1"/>
  <c r="AG92" i="35"/>
  <c r="AT92" i="35" s="1"/>
  <c r="AO92" i="35"/>
  <c r="BB92" i="35" s="1"/>
  <c r="AH92" i="35"/>
  <c r="AU92" i="35" s="1"/>
  <c r="AP92" i="35"/>
  <c r="BC92" i="35" s="1"/>
  <c r="AI92" i="35"/>
  <c r="AV92" i="35" s="1"/>
  <c r="AJ92" i="35"/>
  <c r="AW92" i="35" s="1"/>
  <c r="AK92" i="35"/>
  <c r="AX92" i="35" s="1"/>
  <c r="AL92" i="35"/>
  <c r="AY92" i="35" s="1"/>
  <c r="AM84" i="35"/>
  <c r="AZ84" i="35" s="1"/>
  <c r="AN84" i="35"/>
  <c r="BA84" i="35" s="1"/>
  <c r="AG84" i="35"/>
  <c r="AT84" i="35" s="1"/>
  <c r="AO84" i="35"/>
  <c r="BB84" i="35" s="1"/>
  <c r="AH84" i="35"/>
  <c r="AU84" i="35" s="1"/>
  <c r="AP84" i="35"/>
  <c r="BC84" i="35" s="1"/>
  <c r="AI84" i="35"/>
  <c r="AV84" i="35" s="1"/>
  <c r="AJ84" i="35"/>
  <c r="AW84" i="35" s="1"/>
  <c r="AK84" i="35"/>
  <c r="AX84" i="35" s="1"/>
  <c r="AL84" i="35"/>
  <c r="AY84" i="35" s="1"/>
  <c r="AM76" i="35"/>
  <c r="AZ76" i="35" s="1"/>
  <c r="AN76" i="35"/>
  <c r="BA76" i="35" s="1"/>
  <c r="AG76" i="35"/>
  <c r="AT76" i="35" s="1"/>
  <c r="AO76" i="35"/>
  <c r="BB76" i="35" s="1"/>
  <c r="AH76" i="35"/>
  <c r="AU76" i="35" s="1"/>
  <c r="AP76" i="35"/>
  <c r="BC76" i="35" s="1"/>
  <c r="AI76" i="35"/>
  <c r="AV76" i="35" s="1"/>
  <c r="AJ76" i="35"/>
  <c r="AW76" i="35" s="1"/>
  <c r="AK76" i="35"/>
  <c r="AX76" i="35" s="1"/>
  <c r="AL76" i="35"/>
  <c r="AY76" i="35" s="1"/>
  <c r="AM68" i="35"/>
  <c r="AZ68" i="35" s="1"/>
  <c r="AN68" i="35"/>
  <c r="BA68" i="35" s="1"/>
  <c r="AG68" i="35"/>
  <c r="AT68" i="35" s="1"/>
  <c r="AO68" i="35"/>
  <c r="BB68" i="35" s="1"/>
  <c r="AH68" i="35"/>
  <c r="AU68" i="35" s="1"/>
  <c r="AP68" i="35"/>
  <c r="BC68" i="35" s="1"/>
  <c r="AI68" i="35"/>
  <c r="AV68" i="35" s="1"/>
  <c r="AJ68" i="35"/>
  <c r="AW68" i="35" s="1"/>
  <c r="AK68" i="35"/>
  <c r="AX68" i="35" s="1"/>
  <c r="AL68" i="35"/>
  <c r="AY68" i="35" s="1"/>
  <c r="AM60" i="35"/>
  <c r="AZ60" i="35" s="1"/>
  <c r="AN60" i="35"/>
  <c r="BA60" i="35" s="1"/>
  <c r="AG60" i="35"/>
  <c r="AT60" i="35" s="1"/>
  <c r="AO60" i="35"/>
  <c r="BB60" i="35" s="1"/>
  <c r="AH60" i="35"/>
  <c r="AU60" i="35" s="1"/>
  <c r="AP60" i="35"/>
  <c r="BC60" i="35" s="1"/>
  <c r="AI60" i="35"/>
  <c r="AV60" i="35" s="1"/>
  <c r="AJ60" i="35"/>
  <c r="AW60" i="35" s="1"/>
  <c r="AK60" i="35"/>
  <c r="AX60" i="35" s="1"/>
  <c r="AL60" i="35"/>
  <c r="AY60" i="35" s="1"/>
  <c r="AM52" i="35"/>
  <c r="AZ52" i="35" s="1"/>
  <c r="AN52" i="35"/>
  <c r="BA52" i="35" s="1"/>
  <c r="AG52" i="35"/>
  <c r="AT52" i="35" s="1"/>
  <c r="AO52" i="35"/>
  <c r="BB52" i="35" s="1"/>
  <c r="AH52" i="35"/>
  <c r="AU52" i="35" s="1"/>
  <c r="AP52" i="35"/>
  <c r="BC52" i="35" s="1"/>
  <c r="AI52" i="35"/>
  <c r="AV52" i="35" s="1"/>
  <c r="AJ52" i="35"/>
  <c r="AW52" i="35" s="1"/>
  <c r="AK52" i="35"/>
  <c r="AX52" i="35" s="1"/>
  <c r="AL52" i="35"/>
  <c r="AY52" i="35" s="1"/>
  <c r="AM44" i="35"/>
  <c r="AZ44" i="35" s="1"/>
  <c r="AN44" i="35"/>
  <c r="BA44" i="35" s="1"/>
  <c r="AG44" i="35"/>
  <c r="AT44" i="35" s="1"/>
  <c r="AO44" i="35"/>
  <c r="BB44" i="35" s="1"/>
  <c r="AH44" i="35"/>
  <c r="AU44" i="35" s="1"/>
  <c r="AP44" i="35"/>
  <c r="BC44" i="35" s="1"/>
  <c r="AI44" i="35"/>
  <c r="AV44" i="35" s="1"/>
  <c r="AJ44" i="35"/>
  <c r="AW44" i="35" s="1"/>
  <c r="AK44" i="35"/>
  <c r="AX44" i="35" s="1"/>
  <c r="AL44" i="35"/>
  <c r="AY44" i="35" s="1"/>
  <c r="AM36" i="35"/>
  <c r="AZ36" i="35" s="1"/>
  <c r="AN36" i="35"/>
  <c r="BA36" i="35" s="1"/>
  <c r="AG36" i="35"/>
  <c r="AT36" i="35" s="1"/>
  <c r="AO36" i="35"/>
  <c r="BB36" i="35" s="1"/>
  <c r="AH36" i="35"/>
  <c r="AU36" i="35" s="1"/>
  <c r="AP36" i="35"/>
  <c r="BC36" i="35" s="1"/>
  <c r="AI36" i="35"/>
  <c r="AV36" i="35" s="1"/>
  <c r="AJ36" i="35"/>
  <c r="AW36" i="35" s="1"/>
  <c r="AK36" i="35"/>
  <c r="AX36" i="35" s="1"/>
  <c r="AL36" i="35"/>
  <c r="AY36" i="35" s="1"/>
  <c r="AM28" i="35"/>
  <c r="AZ28" i="35" s="1"/>
  <c r="AN28" i="35"/>
  <c r="BA28" i="35" s="1"/>
  <c r="AG28" i="35"/>
  <c r="AT28" i="35" s="1"/>
  <c r="AO28" i="35"/>
  <c r="BB28" i="35" s="1"/>
  <c r="AH28" i="35"/>
  <c r="AU28" i="35" s="1"/>
  <c r="AP28" i="35"/>
  <c r="BC28" i="35" s="1"/>
  <c r="AI28" i="35"/>
  <c r="AV28" i="35" s="1"/>
  <c r="AJ28" i="35"/>
  <c r="AW28" i="35" s="1"/>
  <c r="AK28" i="35"/>
  <c r="AX28" i="35" s="1"/>
  <c r="AL28" i="35"/>
  <c r="AY28" i="35" s="1"/>
  <c r="AM20" i="35"/>
  <c r="AZ20" i="35" s="1"/>
  <c r="AN20" i="35"/>
  <c r="BA20" i="35" s="1"/>
  <c r="AG20" i="35"/>
  <c r="AT20" i="35" s="1"/>
  <c r="AO20" i="35"/>
  <c r="BB20" i="35" s="1"/>
  <c r="AH20" i="35"/>
  <c r="AU20" i="35" s="1"/>
  <c r="AP20" i="35"/>
  <c r="BC20" i="35" s="1"/>
  <c r="AI20" i="35"/>
  <c r="AV20" i="35" s="1"/>
  <c r="AJ20" i="35"/>
  <c r="AW20" i="35" s="1"/>
  <c r="AK20" i="35"/>
  <c r="AX20" i="35" s="1"/>
  <c r="AL20" i="35"/>
  <c r="AY20" i="35" s="1"/>
  <c r="AM12" i="35"/>
  <c r="AZ12" i="35" s="1"/>
  <c r="AN12" i="35"/>
  <c r="BA12" i="35" s="1"/>
  <c r="AG12" i="35"/>
  <c r="AT12" i="35" s="1"/>
  <c r="AO12" i="35"/>
  <c r="BB12" i="35" s="1"/>
  <c r="AH12" i="35"/>
  <c r="AU12" i="35" s="1"/>
  <c r="AP12" i="35"/>
  <c r="BC12" i="35" s="1"/>
  <c r="AI12" i="35"/>
  <c r="AV12" i="35" s="1"/>
  <c r="AJ12" i="35"/>
  <c r="AW12" i="35" s="1"/>
  <c r="AK12" i="35"/>
  <c r="AX12" i="35" s="1"/>
  <c r="AL12" i="35"/>
  <c r="AY12" i="35" s="1"/>
  <c r="AJ1579" i="35"/>
  <c r="AW1579" i="35" s="1"/>
  <c r="AK1579" i="35"/>
  <c r="AX1579" i="35" s="1"/>
  <c r="AL1579" i="35"/>
  <c r="AY1579" i="35" s="1"/>
  <c r="AM1579" i="35"/>
  <c r="AZ1579" i="35" s="1"/>
  <c r="AN1579" i="35"/>
  <c r="BA1579" i="35" s="1"/>
  <c r="AG1579" i="35"/>
  <c r="AT1579" i="35" s="1"/>
  <c r="AO1579" i="35"/>
  <c r="BB1579" i="35" s="1"/>
  <c r="AH1579" i="35"/>
  <c r="AU1579" i="35" s="1"/>
  <c r="AP1579" i="35"/>
  <c r="BC1579" i="35" s="1"/>
  <c r="AI1579" i="35"/>
  <c r="AV1579" i="35" s="1"/>
  <c r="AJ1571" i="35"/>
  <c r="AW1571" i="35" s="1"/>
  <c r="AK1571" i="35"/>
  <c r="AX1571" i="35" s="1"/>
  <c r="AL1571" i="35"/>
  <c r="AY1571" i="35" s="1"/>
  <c r="AM1571" i="35"/>
  <c r="AZ1571" i="35" s="1"/>
  <c r="AN1571" i="35"/>
  <c r="BA1571" i="35" s="1"/>
  <c r="AG1571" i="35"/>
  <c r="AT1571" i="35" s="1"/>
  <c r="AO1571" i="35"/>
  <c r="BB1571" i="35" s="1"/>
  <c r="AH1571" i="35"/>
  <c r="AU1571" i="35" s="1"/>
  <c r="AP1571" i="35"/>
  <c r="BC1571" i="35" s="1"/>
  <c r="AI1571" i="35"/>
  <c r="AV1571" i="35" s="1"/>
  <c r="AJ1563" i="35"/>
  <c r="AW1563" i="35" s="1"/>
  <c r="AK1563" i="35"/>
  <c r="AX1563" i="35" s="1"/>
  <c r="AL1563" i="35"/>
  <c r="AY1563" i="35" s="1"/>
  <c r="AM1563" i="35"/>
  <c r="AZ1563" i="35" s="1"/>
  <c r="AN1563" i="35"/>
  <c r="BA1563" i="35" s="1"/>
  <c r="AG1563" i="35"/>
  <c r="AT1563" i="35" s="1"/>
  <c r="AO1563" i="35"/>
  <c r="BB1563" i="35" s="1"/>
  <c r="AH1563" i="35"/>
  <c r="AU1563" i="35" s="1"/>
  <c r="AP1563" i="35"/>
  <c r="BC1563" i="35" s="1"/>
  <c r="AI1563" i="35"/>
  <c r="AV1563" i="35" s="1"/>
  <c r="AJ1555" i="35"/>
  <c r="AW1555" i="35" s="1"/>
  <c r="AK1555" i="35"/>
  <c r="AX1555" i="35" s="1"/>
  <c r="AL1555" i="35"/>
  <c r="AY1555" i="35" s="1"/>
  <c r="AM1555" i="35"/>
  <c r="AZ1555" i="35" s="1"/>
  <c r="AN1555" i="35"/>
  <c r="BA1555" i="35" s="1"/>
  <c r="AG1555" i="35"/>
  <c r="AT1555" i="35" s="1"/>
  <c r="AO1555" i="35"/>
  <c r="BB1555" i="35" s="1"/>
  <c r="AH1555" i="35"/>
  <c r="AU1555" i="35" s="1"/>
  <c r="AP1555" i="35"/>
  <c r="BC1555" i="35" s="1"/>
  <c r="AI1555" i="35"/>
  <c r="AV1555" i="35" s="1"/>
  <c r="AJ1547" i="35"/>
  <c r="AW1547" i="35" s="1"/>
  <c r="AK1547" i="35"/>
  <c r="AX1547" i="35" s="1"/>
  <c r="AL1547" i="35"/>
  <c r="AY1547" i="35" s="1"/>
  <c r="AM1547" i="35"/>
  <c r="AZ1547" i="35" s="1"/>
  <c r="AN1547" i="35"/>
  <c r="BA1547" i="35" s="1"/>
  <c r="AG1547" i="35"/>
  <c r="AT1547" i="35" s="1"/>
  <c r="AO1547" i="35"/>
  <c r="BB1547" i="35" s="1"/>
  <c r="AH1547" i="35"/>
  <c r="AU1547" i="35" s="1"/>
  <c r="AP1547" i="35"/>
  <c r="BC1547" i="35" s="1"/>
  <c r="AI1547" i="35"/>
  <c r="AV1547" i="35" s="1"/>
  <c r="AJ1539" i="35"/>
  <c r="AW1539" i="35" s="1"/>
  <c r="AK1539" i="35"/>
  <c r="AX1539" i="35" s="1"/>
  <c r="AL1539" i="35"/>
  <c r="AY1539" i="35" s="1"/>
  <c r="AM1539" i="35"/>
  <c r="AZ1539" i="35" s="1"/>
  <c r="AN1539" i="35"/>
  <c r="BA1539" i="35" s="1"/>
  <c r="AG1539" i="35"/>
  <c r="AT1539" i="35" s="1"/>
  <c r="AO1539" i="35"/>
  <c r="BB1539" i="35" s="1"/>
  <c r="AH1539" i="35"/>
  <c r="AU1539" i="35" s="1"/>
  <c r="AP1539" i="35"/>
  <c r="BC1539" i="35" s="1"/>
  <c r="AI1539" i="35"/>
  <c r="AV1539" i="35" s="1"/>
  <c r="AJ1531" i="35"/>
  <c r="AK1531" i="35"/>
  <c r="AL1531" i="35"/>
  <c r="AM1531" i="35"/>
  <c r="AN1531" i="35"/>
  <c r="AG1531" i="35"/>
  <c r="AO1531" i="35"/>
  <c r="AH1531" i="35"/>
  <c r="AP1531" i="35"/>
  <c r="AI1531" i="35"/>
  <c r="AJ1523" i="35"/>
  <c r="AW1523" i="35" s="1"/>
  <c r="AK1523" i="35"/>
  <c r="AX1523" i="35" s="1"/>
  <c r="AL1523" i="35"/>
  <c r="AY1523" i="35" s="1"/>
  <c r="AM1523" i="35"/>
  <c r="AZ1523" i="35" s="1"/>
  <c r="AN1523" i="35"/>
  <c r="BA1523" i="35" s="1"/>
  <c r="AG1523" i="35"/>
  <c r="AT1523" i="35" s="1"/>
  <c r="AO1523" i="35"/>
  <c r="BB1523" i="35" s="1"/>
  <c r="AH1523" i="35"/>
  <c r="AU1523" i="35" s="1"/>
  <c r="AP1523" i="35"/>
  <c r="BC1523" i="35" s="1"/>
  <c r="AI1523" i="35"/>
  <c r="AV1523" i="35" s="1"/>
  <c r="AJ1515" i="35"/>
  <c r="AK1515" i="35"/>
  <c r="AX1515" i="35" s="1"/>
  <c r="AL1515" i="35"/>
  <c r="AY1515" i="35" s="1"/>
  <c r="AM1515" i="35"/>
  <c r="AZ1515" i="35" s="1"/>
  <c r="AN1515" i="35"/>
  <c r="BA1515" i="35" s="1"/>
  <c r="AG1515" i="35"/>
  <c r="AT1515" i="35" s="1"/>
  <c r="AO1515" i="35"/>
  <c r="BB1515" i="35" s="1"/>
  <c r="AH1515" i="35"/>
  <c r="AU1515" i="35" s="1"/>
  <c r="AP1515" i="35"/>
  <c r="BC1515" i="35" s="1"/>
  <c r="AI1515" i="35"/>
  <c r="AV1515" i="35" s="1"/>
  <c r="AJ1507" i="35"/>
  <c r="AW1507" i="35" s="1"/>
  <c r="AK1507" i="35"/>
  <c r="AX1507" i="35" s="1"/>
  <c r="AL1507" i="35"/>
  <c r="AY1507" i="35" s="1"/>
  <c r="AM1507" i="35"/>
  <c r="AZ1507" i="35" s="1"/>
  <c r="AN1507" i="35"/>
  <c r="BA1507" i="35" s="1"/>
  <c r="AG1507" i="35"/>
  <c r="AT1507" i="35" s="1"/>
  <c r="AO1507" i="35"/>
  <c r="BB1507" i="35" s="1"/>
  <c r="AH1507" i="35"/>
  <c r="AU1507" i="35" s="1"/>
  <c r="AP1507" i="35"/>
  <c r="BC1507" i="35" s="1"/>
  <c r="AI1507" i="35"/>
  <c r="AV1507" i="35" s="1"/>
  <c r="AJ1499" i="35"/>
  <c r="AW1499" i="35" s="1"/>
  <c r="AK1499" i="35"/>
  <c r="AX1499" i="35" s="1"/>
  <c r="AL1499" i="35"/>
  <c r="AY1499" i="35" s="1"/>
  <c r="AM1499" i="35"/>
  <c r="AZ1499" i="35" s="1"/>
  <c r="AN1499" i="35"/>
  <c r="BA1499" i="35" s="1"/>
  <c r="AG1499" i="35"/>
  <c r="AT1499" i="35" s="1"/>
  <c r="AO1499" i="35"/>
  <c r="BB1499" i="35" s="1"/>
  <c r="AH1499" i="35"/>
  <c r="AU1499" i="35" s="1"/>
  <c r="AP1499" i="35"/>
  <c r="BC1499" i="35" s="1"/>
  <c r="AJ1491" i="35"/>
  <c r="AW1491" i="35" s="1"/>
  <c r="AK1491" i="35"/>
  <c r="AX1491" i="35" s="1"/>
  <c r="AL1491" i="35"/>
  <c r="AY1491" i="35" s="1"/>
  <c r="AM1491" i="35"/>
  <c r="AZ1491" i="35" s="1"/>
  <c r="AN1491" i="35"/>
  <c r="BA1491" i="35" s="1"/>
  <c r="AG1491" i="35"/>
  <c r="AT1491" i="35" s="1"/>
  <c r="AO1491" i="35"/>
  <c r="BB1491" i="35" s="1"/>
  <c r="AH1491" i="35"/>
  <c r="AU1491" i="35" s="1"/>
  <c r="AP1491" i="35"/>
  <c r="BC1491" i="35" s="1"/>
  <c r="AI1491" i="35"/>
  <c r="AV1491" i="35" s="1"/>
  <c r="AJ1483" i="35"/>
  <c r="AW1483" i="35" s="1"/>
  <c r="AK1483" i="35"/>
  <c r="AX1483" i="35" s="1"/>
  <c r="AL1483" i="35"/>
  <c r="AY1483" i="35" s="1"/>
  <c r="AM1483" i="35"/>
  <c r="AZ1483" i="35" s="1"/>
  <c r="AN1483" i="35"/>
  <c r="BA1483" i="35" s="1"/>
  <c r="AG1483" i="35"/>
  <c r="AT1483" i="35" s="1"/>
  <c r="AO1483" i="35"/>
  <c r="BB1483" i="35" s="1"/>
  <c r="AH1483" i="35"/>
  <c r="AU1483" i="35" s="1"/>
  <c r="AP1483" i="35"/>
  <c r="BC1483" i="35" s="1"/>
  <c r="AI1483" i="35"/>
  <c r="AV1483" i="35" s="1"/>
  <c r="AJ1475" i="35"/>
  <c r="AW1475" i="35" s="1"/>
  <c r="AK1475" i="35"/>
  <c r="AX1475" i="35" s="1"/>
  <c r="AL1475" i="35"/>
  <c r="AY1475" i="35" s="1"/>
  <c r="AM1475" i="35"/>
  <c r="AZ1475" i="35" s="1"/>
  <c r="AN1475" i="35"/>
  <c r="BA1475" i="35" s="1"/>
  <c r="AG1475" i="35"/>
  <c r="AT1475" i="35" s="1"/>
  <c r="AO1475" i="35"/>
  <c r="BB1475" i="35" s="1"/>
  <c r="AH1475" i="35"/>
  <c r="AU1475" i="35" s="1"/>
  <c r="AP1475" i="35"/>
  <c r="BC1475" i="35" s="1"/>
  <c r="AI1475" i="35"/>
  <c r="AV1475" i="35" s="1"/>
  <c r="AJ1467" i="35"/>
  <c r="AW1467" i="35" s="1"/>
  <c r="AK1467" i="35"/>
  <c r="AX1467" i="35" s="1"/>
  <c r="AL1467" i="35"/>
  <c r="AY1467" i="35" s="1"/>
  <c r="AM1467" i="35"/>
  <c r="AZ1467" i="35" s="1"/>
  <c r="AN1467" i="35"/>
  <c r="BA1467" i="35" s="1"/>
  <c r="AG1467" i="35"/>
  <c r="AT1467" i="35" s="1"/>
  <c r="AO1467" i="35"/>
  <c r="BB1467" i="35" s="1"/>
  <c r="AH1467" i="35"/>
  <c r="AU1467" i="35" s="1"/>
  <c r="AP1467" i="35"/>
  <c r="BC1467" i="35" s="1"/>
  <c r="AI1467" i="35"/>
  <c r="AV1467" i="35" s="1"/>
  <c r="AJ1459" i="35"/>
  <c r="AW1459" i="35" s="1"/>
  <c r="AK1459" i="35"/>
  <c r="AX1459" i="35" s="1"/>
  <c r="AL1459" i="35"/>
  <c r="AY1459" i="35" s="1"/>
  <c r="AM1459" i="35"/>
  <c r="AZ1459" i="35" s="1"/>
  <c r="AN1459" i="35"/>
  <c r="BA1459" i="35" s="1"/>
  <c r="AG1459" i="35"/>
  <c r="AT1459" i="35" s="1"/>
  <c r="AO1459" i="35"/>
  <c r="BB1459" i="35" s="1"/>
  <c r="AH1459" i="35"/>
  <c r="AU1459" i="35" s="1"/>
  <c r="AP1459" i="35"/>
  <c r="BC1459" i="35" s="1"/>
  <c r="AI1459" i="35"/>
  <c r="AV1459" i="35" s="1"/>
  <c r="AJ1451" i="35"/>
  <c r="AW1451" i="35" s="1"/>
  <c r="AK1451" i="35"/>
  <c r="AX1451" i="35" s="1"/>
  <c r="AL1451" i="35"/>
  <c r="AY1451" i="35" s="1"/>
  <c r="AM1451" i="35"/>
  <c r="AZ1451" i="35" s="1"/>
  <c r="AN1451" i="35"/>
  <c r="BA1451" i="35" s="1"/>
  <c r="AG1451" i="35"/>
  <c r="AT1451" i="35" s="1"/>
  <c r="AO1451" i="35"/>
  <c r="BB1451" i="35" s="1"/>
  <c r="AH1451" i="35"/>
  <c r="AU1451" i="35" s="1"/>
  <c r="AP1451" i="35"/>
  <c r="BC1451" i="35" s="1"/>
  <c r="AI1451" i="35"/>
  <c r="AV1451" i="35" s="1"/>
  <c r="AJ1443" i="35"/>
  <c r="AW1443" i="35" s="1"/>
  <c r="AK1443" i="35"/>
  <c r="AX1443" i="35" s="1"/>
  <c r="AL1443" i="35"/>
  <c r="AY1443" i="35" s="1"/>
  <c r="AM1443" i="35"/>
  <c r="AZ1443" i="35" s="1"/>
  <c r="AN1443" i="35"/>
  <c r="BA1443" i="35" s="1"/>
  <c r="AG1443" i="35"/>
  <c r="AT1443" i="35" s="1"/>
  <c r="AO1443" i="35"/>
  <c r="BB1443" i="35" s="1"/>
  <c r="AH1443" i="35"/>
  <c r="AU1443" i="35" s="1"/>
  <c r="AP1443" i="35"/>
  <c r="BC1443" i="35" s="1"/>
  <c r="AI1443" i="35"/>
  <c r="AV1443" i="35" s="1"/>
  <c r="AJ1435" i="35"/>
  <c r="AW1435" i="35" s="1"/>
  <c r="AK1435" i="35"/>
  <c r="AX1435" i="35" s="1"/>
  <c r="AL1435" i="35"/>
  <c r="AY1435" i="35" s="1"/>
  <c r="AM1435" i="35"/>
  <c r="AZ1435" i="35" s="1"/>
  <c r="AN1435" i="35"/>
  <c r="BA1435" i="35" s="1"/>
  <c r="AG1435" i="35"/>
  <c r="AT1435" i="35" s="1"/>
  <c r="AO1435" i="35"/>
  <c r="BB1435" i="35" s="1"/>
  <c r="AH1435" i="35"/>
  <c r="AU1435" i="35" s="1"/>
  <c r="AP1435" i="35"/>
  <c r="BC1435" i="35" s="1"/>
  <c r="AI1435" i="35"/>
  <c r="AV1435" i="35" s="1"/>
  <c r="AJ1427" i="35"/>
  <c r="AW1427" i="35" s="1"/>
  <c r="AK1427" i="35"/>
  <c r="AX1427" i="35" s="1"/>
  <c r="AL1427" i="35"/>
  <c r="AY1427" i="35" s="1"/>
  <c r="AM1427" i="35"/>
  <c r="AZ1427" i="35" s="1"/>
  <c r="AN1427" i="35"/>
  <c r="BA1427" i="35" s="1"/>
  <c r="AG1427" i="35"/>
  <c r="AT1427" i="35" s="1"/>
  <c r="AO1427" i="35"/>
  <c r="BB1427" i="35" s="1"/>
  <c r="AH1427" i="35"/>
  <c r="AU1427" i="35" s="1"/>
  <c r="AP1427" i="35"/>
  <c r="BC1427" i="35" s="1"/>
  <c r="AI1427" i="35"/>
  <c r="AV1427" i="35" s="1"/>
  <c r="AJ1419" i="35"/>
  <c r="AW1419" i="35" s="1"/>
  <c r="AK1419" i="35"/>
  <c r="AX1419" i="35" s="1"/>
  <c r="AL1419" i="35"/>
  <c r="AY1419" i="35" s="1"/>
  <c r="AM1419" i="35"/>
  <c r="AZ1419" i="35" s="1"/>
  <c r="AN1419" i="35"/>
  <c r="BA1419" i="35" s="1"/>
  <c r="AG1419" i="35"/>
  <c r="AT1419" i="35" s="1"/>
  <c r="AO1419" i="35"/>
  <c r="BB1419" i="35" s="1"/>
  <c r="AH1419" i="35"/>
  <c r="AU1419" i="35" s="1"/>
  <c r="AP1419" i="35"/>
  <c r="BC1419" i="35" s="1"/>
  <c r="AI1419" i="35"/>
  <c r="AV1419" i="35" s="1"/>
  <c r="AJ1411" i="35"/>
  <c r="AW1411" i="35" s="1"/>
  <c r="AK1411" i="35"/>
  <c r="AX1411" i="35" s="1"/>
  <c r="AL1411" i="35"/>
  <c r="AY1411" i="35" s="1"/>
  <c r="AM1411" i="35"/>
  <c r="AZ1411" i="35" s="1"/>
  <c r="AN1411" i="35"/>
  <c r="BA1411" i="35" s="1"/>
  <c r="AG1411" i="35"/>
  <c r="AT1411" i="35" s="1"/>
  <c r="AO1411" i="35"/>
  <c r="BB1411" i="35" s="1"/>
  <c r="AH1411" i="35"/>
  <c r="AU1411" i="35" s="1"/>
  <c r="AP1411" i="35"/>
  <c r="BC1411" i="35" s="1"/>
  <c r="AI1411" i="35"/>
  <c r="AV1411" i="35" s="1"/>
  <c r="AJ1403" i="35"/>
  <c r="AW1403" i="35" s="1"/>
  <c r="AK1403" i="35"/>
  <c r="AX1403" i="35" s="1"/>
  <c r="AL1403" i="35"/>
  <c r="AY1403" i="35" s="1"/>
  <c r="AM1403" i="35"/>
  <c r="AZ1403" i="35" s="1"/>
  <c r="AN1403" i="35"/>
  <c r="BA1403" i="35" s="1"/>
  <c r="AG1403" i="35"/>
  <c r="AT1403" i="35" s="1"/>
  <c r="AO1403" i="35"/>
  <c r="BB1403" i="35" s="1"/>
  <c r="AH1403" i="35"/>
  <c r="AU1403" i="35" s="1"/>
  <c r="AP1403" i="35"/>
  <c r="BC1403" i="35" s="1"/>
  <c r="AI1403" i="35"/>
  <c r="AV1403" i="35" s="1"/>
  <c r="AJ1395" i="35"/>
  <c r="AW1395" i="35" s="1"/>
  <c r="AK1395" i="35"/>
  <c r="AX1395" i="35" s="1"/>
  <c r="AL1395" i="35"/>
  <c r="AY1395" i="35" s="1"/>
  <c r="AM1395" i="35"/>
  <c r="AZ1395" i="35" s="1"/>
  <c r="AN1395" i="35"/>
  <c r="BA1395" i="35" s="1"/>
  <c r="AG1395" i="35"/>
  <c r="AT1395" i="35" s="1"/>
  <c r="AO1395" i="35"/>
  <c r="BB1395" i="35" s="1"/>
  <c r="AH1395" i="35"/>
  <c r="AU1395" i="35" s="1"/>
  <c r="AP1395" i="35"/>
  <c r="BC1395" i="35" s="1"/>
  <c r="AI1395" i="35"/>
  <c r="AV1395" i="35" s="1"/>
  <c r="AJ1387" i="35"/>
  <c r="AW1387" i="35" s="1"/>
  <c r="AK1387" i="35"/>
  <c r="AX1387" i="35" s="1"/>
  <c r="AL1387" i="35"/>
  <c r="AY1387" i="35" s="1"/>
  <c r="AM1387" i="35"/>
  <c r="AZ1387" i="35" s="1"/>
  <c r="AN1387" i="35"/>
  <c r="BA1387" i="35" s="1"/>
  <c r="AG1387" i="35"/>
  <c r="AT1387" i="35" s="1"/>
  <c r="AO1387" i="35"/>
  <c r="BB1387" i="35" s="1"/>
  <c r="AH1387" i="35"/>
  <c r="AU1387" i="35" s="1"/>
  <c r="AP1387" i="35"/>
  <c r="BC1387" i="35" s="1"/>
  <c r="AI1387" i="35"/>
  <c r="AV1387" i="35" s="1"/>
  <c r="AJ1379" i="35"/>
  <c r="AW1379" i="35" s="1"/>
  <c r="AK1379" i="35"/>
  <c r="AX1379" i="35" s="1"/>
  <c r="AL1379" i="35"/>
  <c r="AY1379" i="35" s="1"/>
  <c r="AM1379" i="35"/>
  <c r="AZ1379" i="35" s="1"/>
  <c r="AN1379" i="35"/>
  <c r="BA1379" i="35" s="1"/>
  <c r="AG1379" i="35"/>
  <c r="AT1379" i="35" s="1"/>
  <c r="AO1379" i="35"/>
  <c r="BB1379" i="35" s="1"/>
  <c r="AH1379" i="35"/>
  <c r="AU1379" i="35" s="1"/>
  <c r="AP1379" i="35"/>
  <c r="BC1379" i="35" s="1"/>
  <c r="AI1379" i="35"/>
  <c r="AV1379" i="35" s="1"/>
  <c r="AJ1371" i="35"/>
  <c r="AW1371" i="35" s="1"/>
  <c r="AK1371" i="35"/>
  <c r="AX1371" i="35" s="1"/>
  <c r="AL1371" i="35"/>
  <c r="AY1371" i="35" s="1"/>
  <c r="AM1371" i="35"/>
  <c r="AZ1371" i="35" s="1"/>
  <c r="AN1371" i="35"/>
  <c r="BA1371" i="35" s="1"/>
  <c r="AG1371" i="35"/>
  <c r="AT1371" i="35" s="1"/>
  <c r="AO1371" i="35"/>
  <c r="BB1371" i="35" s="1"/>
  <c r="AH1371" i="35"/>
  <c r="AU1371" i="35" s="1"/>
  <c r="AP1371" i="35"/>
  <c r="BC1371" i="35" s="1"/>
  <c r="AJ1363" i="35"/>
  <c r="AW1363" i="35" s="1"/>
  <c r="AK1363" i="35"/>
  <c r="AX1363" i="35" s="1"/>
  <c r="AL1363" i="35"/>
  <c r="AY1363" i="35" s="1"/>
  <c r="AM1363" i="35"/>
  <c r="AZ1363" i="35" s="1"/>
  <c r="AN1363" i="35"/>
  <c r="BA1363" i="35" s="1"/>
  <c r="AG1363" i="35"/>
  <c r="AT1363" i="35" s="1"/>
  <c r="AO1363" i="35"/>
  <c r="BB1363" i="35" s="1"/>
  <c r="AH1363" i="35"/>
  <c r="AU1363" i="35" s="1"/>
  <c r="AP1363" i="35"/>
  <c r="BC1363" i="35" s="1"/>
  <c r="AI1363" i="35"/>
  <c r="AV1363" i="35" s="1"/>
  <c r="AJ1355" i="35"/>
  <c r="AW1355" i="35" s="1"/>
  <c r="AK1355" i="35"/>
  <c r="AX1355" i="35" s="1"/>
  <c r="AL1355" i="35"/>
  <c r="AY1355" i="35" s="1"/>
  <c r="AM1355" i="35"/>
  <c r="AZ1355" i="35" s="1"/>
  <c r="AN1355" i="35"/>
  <c r="BA1355" i="35" s="1"/>
  <c r="AG1355" i="35"/>
  <c r="AT1355" i="35" s="1"/>
  <c r="AO1355" i="35"/>
  <c r="BB1355" i="35" s="1"/>
  <c r="AH1355" i="35"/>
  <c r="AU1355" i="35" s="1"/>
  <c r="AP1355" i="35"/>
  <c r="BC1355" i="35" s="1"/>
  <c r="AI1355" i="35"/>
  <c r="AV1355" i="35" s="1"/>
  <c r="AJ1347" i="35"/>
  <c r="AW1347" i="35" s="1"/>
  <c r="AK1347" i="35"/>
  <c r="AX1347" i="35" s="1"/>
  <c r="AL1347" i="35"/>
  <c r="AY1347" i="35" s="1"/>
  <c r="AM1347" i="35"/>
  <c r="AZ1347" i="35" s="1"/>
  <c r="AN1347" i="35"/>
  <c r="BA1347" i="35" s="1"/>
  <c r="AG1347" i="35"/>
  <c r="AT1347" i="35" s="1"/>
  <c r="AO1347" i="35"/>
  <c r="BB1347" i="35" s="1"/>
  <c r="AH1347" i="35"/>
  <c r="AU1347" i="35" s="1"/>
  <c r="AP1347" i="35"/>
  <c r="BC1347" i="35" s="1"/>
  <c r="AI1347" i="35"/>
  <c r="AV1347" i="35" s="1"/>
  <c r="AJ1339" i="35"/>
  <c r="AW1339" i="35" s="1"/>
  <c r="AK1339" i="35"/>
  <c r="AX1339" i="35" s="1"/>
  <c r="AL1339" i="35"/>
  <c r="AY1339" i="35" s="1"/>
  <c r="AM1339" i="35"/>
  <c r="AZ1339" i="35" s="1"/>
  <c r="AN1339" i="35"/>
  <c r="BA1339" i="35" s="1"/>
  <c r="AG1339" i="35"/>
  <c r="AT1339" i="35" s="1"/>
  <c r="AO1339" i="35"/>
  <c r="BB1339" i="35" s="1"/>
  <c r="AH1339" i="35"/>
  <c r="AU1339" i="35" s="1"/>
  <c r="AP1339" i="35"/>
  <c r="BC1339" i="35" s="1"/>
  <c r="AI1339" i="35"/>
  <c r="AV1339" i="35" s="1"/>
  <c r="AJ1331" i="35"/>
  <c r="AW1331" i="35" s="1"/>
  <c r="AK1331" i="35"/>
  <c r="AX1331" i="35" s="1"/>
  <c r="AL1331" i="35"/>
  <c r="AY1331" i="35" s="1"/>
  <c r="AM1331" i="35"/>
  <c r="AZ1331" i="35" s="1"/>
  <c r="AN1331" i="35"/>
  <c r="BA1331" i="35" s="1"/>
  <c r="AG1331" i="35"/>
  <c r="AT1331" i="35" s="1"/>
  <c r="AO1331" i="35"/>
  <c r="BB1331" i="35" s="1"/>
  <c r="AH1331" i="35"/>
  <c r="AU1331" i="35" s="1"/>
  <c r="AP1331" i="35"/>
  <c r="BC1331" i="35" s="1"/>
  <c r="AI1331" i="35"/>
  <c r="AV1331" i="35" s="1"/>
  <c r="AJ1323" i="35"/>
  <c r="AW1323" i="35" s="1"/>
  <c r="AK1323" i="35"/>
  <c r="AX1323" i="35" s="1"/>
  <c r="AL1323" i="35"/>
  <c r="AY1323" i="35" s="1"/>
  <c r="AM1323" i="35"/>
  <c r="AZ1323" i="35" s="1"/>
  <c r="AN1323" i="35"/>
  <c r="BA1323" i="35" s="1"/>
  <c r="AG1323" i="35"/>
  <c r="AT1323" i="35" s="1"/>
  <c r="AO1323" i="35"/>
  <c r="BB1323" i="35" s="1"/>
  <c r="AH1323" i="35"/>
  <c r="AU1323" i="35" s="1"/>
  <c r="AP1323" i="35"/>
  <c r="BC1323" i="35" s="1"/>
  <c r="AI1323" i="35"/>
  <c r="AV1323" i="35" s="1"/>
  <c r="AJ1315" i="35"/>
  <c r="AW1315" i="35" s="1"/>
  <c r="AK1315" i="35"/>
  <c r="AX1315" i="35" s="1"/>
  <c r="AL1315" i="35"/>
  <c r="AY1315" i="35" s="1"/>
  <c r="AM1315" i="35"/>
  <c r="AZ1315" i="35" s="1"/>
  <c r="AN1315" i="35"/>
  <c r="BA1315" i="35" s="1"/>
  <c r="AG1315" i="35"/>
  <c r="AT1315" i="35" s="1"/>
  <c r="AO1315" i="35"/>
  <c r="BB1315" i="35" s="1"/>
  <c r="AH1315" i="35"/>
  <c r="AU1315" i="35" s="1"/>
  <c r="AP1315" i="35"/>
  <c r="BC1315" i="35" s="1"/>
  <c r="AI1315" i="35"/>
  <c r="AV1315" i="35" s="1"/>
  <c r="AL1307" i="35"/>
  <c r="AY1307" i="35" s="1"/>
  <c r="AH1307" i="35"/>
  <c r="AU1307" i="35" s="1"/>
  <c r="AP1307" i="35"/>
  <c r="BC1307" i="35" s="1"/>
  <c r="AJ1307" i="35"/>
  <c r="AW1307" i="35" s="1"/>
  <c r="AI1307" i="35"/>
  <c r="AV1307" i="35" s="1"/>
  <c r="AK1307" i="35"/>
  <c r="AX1307" i="35" s="1"/>
  <c r="AM1307" i="35"/>
  <c r="AZ1307" i="35" s="1"/>
  <c r="AN1307" i="35"/>
  <c r="BA1307" i="35" s="1"/>
  <c r="AO1307" i="35"/>
  <c r="BB1307" i="35" s="1"/>
  <c r="AG1307" i="35"/>
  <c r="AT1307" i="35" s="1"/>
  <c r="AL1299" i="35"/>
  <c r="AY1299" i="35" s="1"/>
  <c r="AM1299" i="35"/>
  <c r="AZ1299" i="35" s="1"/>
  <c r="AN1299" i="35"/>
  <c r="BA1299" i="35" s="1"/>
  <c r="AH1299" i="35"/>
  <c r="AU1299" i="35" s="1"/>
  <c r="AP1299" i="35"/>
  <c r="BC1299" i="35" s="1"/>
  <c r="AI1299" i="35"/>
  <c r="AV1299" i="35" s="1"/>
  <c r="AJ1299" i="35"/>
  <c r="AW1299" i="35" s="1"/>
  <c r="AG1299" i="35"/>
  <c r="AT1299" i="35" s="1"/>
  <c r="AK1299" i="35"/>
  <c r="AX1299" i="35" s="1"/>
  <c r="AO1299" i="35"/>
  <c r="BB1299" i="35" s="1"/>
  <c r="AL1291" i="35"/>
  <c r="AY1291" i="35" s="1"/>
  <c r="AM1291" i="35"/>
  <c r="AZ1291" i="35" s="1"/>
  <c r="AN1291" i="35"/>
  <c r="BA1291" i="35" s="1"/>
  <c r="AH1291" i="35"/>
  <c r="AU1291" i="35" s="1"/>
  <c r="AP1291" i="35"/>
  <c r="BC1291" i="35" s="1"/>
  <c r="AI1291" i="35"/>
  <c r="AV1291" i="35" s="1"/>
  <c r="AJ1291" i="35"/>
  <c r="AW1291" i="35" s="1"/>
  <c r="AG1291" i="35"/>
  <c r="AT1291" i="35" s="1"/>
  <c r="AK1291" i="35"/>
  <c r="AX1291" i="35" s="1"/>
  <c r="AO1291" i="35"/>
  <c r="BB1291" i="35" s="1"/>
  <c r="AL1283" i="35"/>
  <c r="AY1283" i="35" s="1"/>
  <c r="AM1283" i="35"/>
  <c r="AZ1283" i="35" s="1"/>
  <c r="AN1283" i="35"/>
  <c r="BA1283" i="35" s="1"/>
  <c r="AH1283" i="35"/>
  <c r="AU1283" i="35" s="1"/>
  <c r="AP1283" i="35"/>
  <c r="BC1283" i="35" s="1"/>
  <c r="AI1283" i="35"/>
  <c r="AV1283" i="35" s="1"/>
  <c r="AJ1283" i="35"/>
  <c r="AW1283" i="35" s="1"/>
  <c r="AG1283" i="35"/>
  <c r="AT1283" i="35" s="1"/>
  <c r="AK1283" i="35"/>
  <c r="AX1283" i="35" s="1"/>
  <c r="AO1283" i="35"/>
  <c r="BB1283" i="35" s="1"/>
  <c r="AL1275" i="35"/>
  <c r="AY1275" i="35" s="1"/>
  <c r="AM1275" i="35"/>
  <c r="AZ1275" i="35" s="1"/>
  <c r="AN1275" i="35"/>
  <c r="BA1275" i="35" s="1"/>
  <c r="AH1275" i="35"/>
  <c r="AU1275" i="35" s="1"/>
  <c r="AP1275" i="35"/>
  <c r="BC1275" i="35" s="1"/>
  <c r="AI1275" i="35"/>
  <c r="AV1275" i="35" s="1"/>
  <c r="AJ1275" i="35"/>
  <c r="AW1275" i="35" s="1"/>
  <c r="AG1275" i="35"/>
  <c r="AT1275" i="35" s="1"/>
  <c r="AK1275" i="35"/>
  <c r="AX1275" i="35" s="1"/>
  <c r="AO1275" i="35"/>
  <c r="BB1275" i="35" s="1"/>
  <c r="AL1267" i="35"/>
  <c r="AY1267" i="35" s="1"/>
  <c r="AM1267" i="35"/>
  <c r="AZ1267" i="35" s="1"/>
  <c r="AN1267" i="35"/>
  <c r="BA1267" i="35" s="1"/>
  <c r="AG1267" i="35"/>
  <c r="AT1267" i="35" s="1"/>
  <c r="AO1267" i="35"/>
  <c r="BB1267" i="35" s="1"/>
  <c r="AH1267" i="35"/>
  <c r="AU1267" i="35" s="1"/>
  <c r="AP1267" i="35"/>
  <c r="BC1267" i="35" s="1"/>
  <c r="AI1267" i="35"/>
  <c r="AV1267" i="35" s="1"/>
  <c r="AJ1267" i="35"/>
  <c r="AW1267" i="35" s="1"/>
  <c r="AK1267" i="35"/>
  <c r="AX1267" i="35" s="1"/>
  <c r="AL1259" i="35"/>
  <c r="AY1259" i="35" s="1"/>
  <c r="AM1259" i="35"/>
  <c r="AZ1259" i="35" s="1"/>
  <c r="AN1259" i="35"/>
  <c r="BA1259" i="35" s="1"/>
  <c r="AG1259" i="35"/>
  <c r="AT1259" i="35" s="1"/>
  <c r="AO1259" i="35"/>
  <c r="BB1259" i="35" s="1"/>
  <c r="AH1259" i="35"/>
  <c r="AU1259" i="35" s="1"/>
  <c r="AP1259" i="35"/>
  <c r="BC1259" i="35" s="1"/>
  <c r="AI1259" i="35"/>
  <c r="AV1259" i="35" s="1"/>
  <c r="AJ1259" i="35"/>
  <c r="AW1259" i="35" s="1"/>
  <c r="AK1259" i="35"/>
  <c r="AX1259" i="35" s="1"/>
  <c r="AL1251" i="35"/>
  <c r="AY1251" i="35" s="1"/>
  <c r="AM1251" i="35"/>
  <c r="AZ1251" i="35" s="1"/>
  <c r="AN1251" i="35"/>
  <c r="BA1251" i="35" s="1"/>
  <c r="AG1251" i="35"/>
  <c r="AT1251" i="35" s="1"/>
  <c r="AO1251" i="35"/>
  <c r="BB1251" i="35" s="1"/>
  <c r="AH1251" i="35"/>
  <c r="AU1251" i="35" s="1"/>
  <c r="AP1251" i="35"/>
  <c r="BC1251" i="35" s="1"/>
  <c r="AI1251" i="35"/>
  <c r="AV1251" i="35" s="1"/>
  <c r="AJ1251" i="35"/>
  <c r="AW1251" i="35" s="1"/>
  <c r="AK1251" i="35"/>
  <c r="AX1251" i="35" s="1"/>
  <c r="AL1243" i="35"/>
  <c r="AY1243" i="35" s="1"/>
  <c r="AM1243" i="35"/>
  <c r="AZ1243" i="35" s="1"/>
  <c r="AN1243" i="35"/>
  <c r="BA1243" i="35" s="1"/>
  <c r="AG1243" i="35"/>
  <c r="AT1243" i="35" s="1"/>
  <c r="AO1243" i="35"/>
  <c r="BB1243" i="35" s="1"/>
  <c r="AH1243" i="35"/>
  <c r="AU1243" i="35" s="1"/>
  <c r="AP1243" i="35"/>
  <c r="BC1243" i="35" s="1"/>
  <c r="AI1243" i="35"/>
  <c r="AV1243" i="35" s="1"/>
  <c r="AJ1243" i="35"/>
  <c r="AW1243" i="35" s="1"/>
  <c r="AK1243" i="35"/>
  <c r="AX1243" i="35" s="1"/>
  <c r="AL1235" i="35"/>
  <c r="AY1235" i="35" s="1"/>
  <c r="AM1235" i="35"/>
  <c r="AZ1235" i="35" s="1"/>
  <c r="AN1235" i="35"/>
  <c r="BA1235" i="35" s="1"/>
  <c r="AG1235" i="35"/>
  <c r="AT1235" i="35" s="1"/>
  <c r="AO1235" i="35"/>
  <c r="BB1235" i="35" s="1"/>
  <c r="AH1235" i="35"/>
  <c r="AU1235" i="35" s="1"/>
  <c r="AP1235" i="35"/>
  <c r="BC1235" i="35" s="1"/>
  <c r="AI1235" i="35"/>
  <c r="AV1235" i="35" s="1"/>
  <c r="AJ1235" i="35"/>
  <c r="AW1235" i="35" s="1"/>
  <c r="AL1227" i="35"/>
  <c r="AY1227" i="35" s="1"/>
  <c r="AM1227" i="35"/>
  <c r="AZ1227" i="35" s="1"/>
  <c r="AN1227" i="35"/>
  <c r="BA1227" i="35" s="1"/>
  <c r="AG1227" i="35"/>
  <c r="AT1227" i="35" s="1"/>
  <c r="AO1227" i="35"/>
  <c r="BB1227" i="35" s="1"/>
  <c r="AH1227" i="35"/>
  <c r="AU1227" i="35" s="1"/>
  <c r="AP1227" i="35"/>
  <c r="BC1227" i="35" s="1"/>
  <c r="AI1227" i="35"/>
  <c r="AV1227" i="35" s="1"/>
  <c r="AJ1227" i="35"/>
  <c r="AW1227" i="35" s="1"/>
  <c r="AK1227" i="35"/>
  <c r="AX1227" i="35" s="1"/>
  <c r="AL1219" i="35"/>
  <c r="AY1219" i="35" s="1"/>
  <c r="AM1219" i="35"/>
  <c r="AZ1219" i="35" s="1"/>
  <c r="AN1219" i="35"/>
  <c r="BA1219" i="35" s="1"/>
  <c r="AG1219" i="35"/>
  <c r="AT1219" i="35" s="1"/>
  <c r="AO1219" i="35"/>
  <c r="BB1219" i="35" s="1"/>
  <c r="AH1219" i="35"/>
  <c r="AU1219" i="35" s="1"/>
  <c r="AP1219" i="35"/>
  <c r="BC1219" i="35" s="1"/>
  <c r="AI1219" i="35"/>
  <c r="AV1219" i="35" s="1"/>
  <c r="AJ1219" i="35"/>
  <c r="AW1219" i="35" s="1"/>
  <c r="AK1219" i="35"/>
  <c r="AX1219" i="35" s="1"/>
  <c r="AL1211" i="35"/>
  <c r="AY1211" i="35" s="1"/>
  <c r="AM1211" i="35"/>
  <c r="AZ1211" i="35" s="1"/>
  <c r="AN1211" i="35"/>
  <c r="BA1211" i="35" s="1"/>
  <c r="AG1211" i="35"/>
  <c r="AT1211" i="35" s="1"/>
  <c r="AO1211" i="35"/>
  <c r="BB1211" i="35" s="1"/>
  <c r="AH1211" i="35"/>
  <c r="AU1211" i="35" s="1"/>
  <c r="AP1211" i="35"/>
  <c r="BC1211" i="35" s="1"/>
  <c r="AI1211" i="35"/>
  <c r="AV1211" i="35" s="1"/>
  <c r="AJ1211" i="35"/>
  <c r="AW1211" i="35" s="1"/>
  <c r="AK1211" i="35"/>
  <c r="AX1211" i="35" s="1"/>
  <c r="AL1203" i="35"/>
  <c r="AY1203" i="35" s="1"/>
  <c r="AM1203" i="35"/>
  <c r="AZ1203" i="35" s="1"/>
  <c r="AN1203" i="35"/>
  <c r="BA1203" i="35" s="1"/>
  <c r="AG1203" i="35"/>
  <c r="AT1203" i="35" s="1"/>
  <c r="AO1203" i="35"/>
  <c r="BB1203" i="35" s="1"/>
  <c r="AH1203" i="35"/>
  <c r="AU1203" i="35" s="1"/>
  <c r="AP1203" i="35"/>
  <c r="BC1203" i="35" s="1"/>
  <c r="AI1203" i="35"/>
  <c r="AV1203" i="35" s="1"/>
  <c r="AJ1203" i="35"/>
  <c r="AW1203" i="35" s="1"/>
  <c r="AK1203" i="35"/>
  <c r="AX1203" i="35" s="1"/>
  <c r="AL1195" i="35"/>
  <c r="AY1195" i="35" s="1"/>
  <c r="AM1195" i="35"/>
  <c r="AZ1195" i="35" s="1"/>
  <c r="AN1195" i="35"/>
  <c r="BA1195" i="35" s="1"/>
  <c r="AG1195" i="35"/>
  <c r="AT1195" i="35" s="1"/>
  <c r="AO1195" i="35"/>
  <c r="BB1195" i="35" s="1"/>
  <c r="AH1195" i="35"/>
  <c r="AU1195" i="35" s="1"/>
  <c r="AP1195" i="35"/>
  <c r="BC1195" i="35" s="1"/>
  <c r="AI1195" i="35"/>
  <c r="AV1195" i="35" s="1"/>
  <c r="AJ1195" i="35"/>
  <c r="AW1195" i="35" s="1"/>
  <c r="AK1195" i="35"/>
  <c r="AX1195" i="35" s="1"/>
  <c r="AL1187" i="35"/>
  <c r="AY1187" i="35" s="1"/>
  <c r="AM1187" i="35"/>
  <c r="AZ1187" i="35" s="1"/>
  <c r="AN1187" i="35"/>
  <c r="BA1187" i="35" s="1"/>
  <c r="AG1187" i="35"/>
  <c r="AT1187" i="35" s="1"/>
  <c r="AO1187" i="35"/>
  <c r="BB1187" i="35" s="1"/>
  <c r="AH1187" i="35"/>
  <c r="AU1187" i="35" s="1"/>
  <c r="AP1187" i="35"/>
  <c r="BC1187" i="35" s="1"/>
  <c r="AI1187" i="35"/>
  <c r="AV1187" i="35" s="1"/>
  <c r="AJ1187" i="35"/>
  <c r="AW1187" i="35" s="1"/>
  <c r="AK1187" i="35"/>
  <c r="AX1187" i="35" s="1"/>
  <c r="AL1179" i="35"/>
  <c r="AY1179" i="35" s="1"/>
  <c r="AM1179" i="35"/>
  <c r="AZ1179" i="35" s="1"/>
  <c r="AN1179" i="35"/>
  <c r="BA1179" i="35" s="1"/>
  <c r="AG1179" i="35"/>
  <c r="AT1179" i="35" s="1"/>
  <c r="AO1179" i="35"/>
  <c r="BB1179" i="35" s="1"/>
  <c r="AH1179" i="35"/>
  <c r="AU1179" i="35" s="1"/>
  <c r="AP1179" i="35"/>
  <c r="BC1179" i="35" s="1"/>
  <c r="AI1179" i="35"/>
  <c r="AV1179" i="35" s="1"/>
  <c r="AJ1179" i="35"/>
  <c r="AW1179" i="35" s="1"/>
  <c r="AK1179" i="35"/>
  <c r="AX1179" i="35" s="1"/>
  <c r="AL1171" i="35"/>
  <c r="AY1171" i="35" s="1"/>
  <c r="AM1171" i="35"/>
  <c r="AZ1171" i="35" s="1"/>
  <c r="AN1171" i="35"/>
  <c r="BA1171" i="35" s="1"/>
  <c r="AG1171" i="35"/>
  <c r="AT1171" i="35" s="1"/>
  <c r="AO1171" i="35"/>
  <c r="BB1171" i="35" s="1"/>
  <c r="AH1171" i="35"/>
  <c r="AU1171" i="35" s="1"/>
  <c r="AP1171" i="35"/>
  <c r="BC1171" i="35" s="1"/>
  <c r="AI1171" i="35"/>
  <c r="AV1171" i="35" s="1"/>
  <c r="AJ1171" i="35"/>
  <c r="AW1171" i="35" s="1"/>
  <c r="AK1171" i="35"/>
  <c r="AX1171" i="35" s="1"/>
  <c r="AL1163" i="35"/>
  <c r="AY1163" i="35" s="1"/>
  <c r="AM1163" i="35"/>
  <c r="AZ1163" i="35" s="1"/>
  <c r="AN1163" i="35"/>
  <c r="BA1163" i="35" s="1"/>
  <c r="AG1163" i="35"/>
  <c r="AT1163" i="35" s="1"/>
  <c r="AO1163" i="35"/>
  <c r="BB1163" i="35" s="1"/>
  <c r="AH1163" i="35"/>
  <c r="AU1163" i="35" s="1"/>
  <c r="AP1163" i="35"/>
  <c r="BC1163" i="35" s="1"/>
  <c r="AI1163" i="35"/>
  <c r="AV1163" i="35" s="1"/>
  <c r="AJ1163" i="35"/>
  <c r="AW1163" i="35" s="1"/>
  <c r="AK1163" i="35"/>
  <c r="AX1163" i="35" s="1"/>
  <c r="AL1155" i="35"/>
  <c r="AY1155" i="35" s="1"/>
  <c r="AM1155" i="35"/>
  <c r="AZ1155" i="35" s="1"/>
  <c r="AN1155" i="35"/>
  <c r="BA1155" i="35" s="1"/>
  <c r="AG1155" i="35"/>
  <c r="AT1155" i="35" s="1"/>
  <c r="AO1155" i="35"/>
  <c r="BB1155" i="35" s="1"/>
  <c r="AH1155" i="35"/>
  <c r="AU1155" i="35" s="1"/>
  <c r="AP1155" i="35"/>
  <c r="BC1155" i="35" s="1"/>
  <c r="AI1155" i="35"/>
  <c r="AV1155" i="35" s="1"/>
  <c r="AJ1155" i="35"/>
  <c r="AW1155" i="35" s="1"/>
  <c r="AK1155" i="35"/>
  <c r="AX1155" i="35" s="1"/>
  <c r="AL1147" i="35"/>
  <c r="AY1147" i="35" s="1"/>
  <c r="AM1147" i="35"/>
  <c r="AZ1147" i="35" s="1"/>
  <c r="AN1147" i="35"/>
  <c r="BA1147" i="35" s="1"/>
  <c r="AG1147" i="35"/>
  <c r="AT1147" i="35" s="1"/>
  <c r="AO1147" i="35"/>
  <c r="BB1147" i="35" s="1"/>
  <c r="AH1147" i="35"/>
  <c r="AU1147" i="35" s="1"/>
  <c r="AP1147" i="35"/>
  <c r="BC1147" i="35" s="1"/>
  <c r="AI1147" i="35"/>
  <c r="AV1147" i="35" s="1"/>
  <c r="AJ1147" i="35"/>
  <c r="AW1147" i="35" s="1"/>
  <c r="AK1147" i="35"/>
  <c r="AX1147" i="35" s="1"/>
  <c r="AL1139" i="35"/>
  <c r="AY1139" i="35" s="1"/>
  <c r="AM1139" i="35"/>
  <c r="AZ1139" i="35" s="1"/>
  <c r="AN1139" i="35"/>
  <c r="BA1139" i="35" s="1"/>
  <c r="AG1139" i="35"/>
  <c r="AT1139" i="35" s="1"/>
  <c r="AO1139" i="35"/>
  <c r="BB1139" i="35" s="1"/>
  <c r="AH1139" i="35"/>
  <c r="AU1139" i="35" s="1"/>
  <c r="AP1139" i="35"/>
  <c r="BC1139" i="35" s="1"/>
  <c r="AI1139" i="35"/>
  <c r="AV1139" i="35" s="1"/>
  <c r="AJ1139" i="35"/>
  <c r="AW1139" i="35" s="1"/>
  <c r="AK1139" i="35"/>
  <c r="AX1139" i="35" s="1"/>
  <c r="AL1131" i="35"/>
  <c r="AY1131" i="35" s="1"/>
  <c r="AM1131" i="35"/>
  <c r="AZ1131" i="35" s="1"/>
  <c r="AN1131" i="35"/>
  <c r="BA1131" i="35" s="1"/>
  <c r="AG1131" i="35"/>
  <c r="AT1131" i="35" s="1"/>
  <c r="AO1131" i="35"/>
  <c r="BB1131" i="35" s="1"/>
  <c r="AH1131" i="35"/>
  <c r="AU1131" i="35" s="1"/>
  <c r="AP1131" i="35"/>
  <c r="BC1131" i="35" s="1"/>
  <c r="AI1131" i="35"/>
  <c r="AV1131" i="35" s="1"/>
  <c r="AJ1131" i="35"/>
  <c r="AW1131" i="35" s="1"/>
  <c r="AK1131" i="35"/>
  <c r="AX1131" i="35" s="1"/>
  <c r="AL1123" i="35"/>
  <c r="AY1123" i="35" s="1"/>
  <c r="AM1123" i="35"/>
  <c r="AZ1123" i="35" s="1"/>
  <c r="AN1123" i="35"/>
  <c r="BA1123" i="35" s="1"/>
  <c r="AG1123" i="35"/>
  <c r="AT1123" i="35" s="1"/>
  <c r="AO1123" i="35"/>
  <c r="BB1123" i="35" s="1"/>
  <c r="AH1123" i="35"/>
  <c r="AU1123" i="35" s="1"/>
  <c r="AP1123" i="35"/>
  <c r="BC1123" i="35" s="1"/>
  <c r="AI1123" i="35"/>
  <c r="AV1123" i="35" s="1"/>
  <c r="AJ1123" i="35"/>
  <c r="AW1123" i="35" s="1"/>
  <c r="AK1123" i="35"/>
  <c r="AX1123" i="35" s="1"/>
  <c r="AL1115" i="35"/>
  <c r="AY1115" i="35" s="1"/>
  <c r="AM1115" i="35"/>
  <c r="AZ1115" i="35" s="1"/>
  <c r="AN1115" i="35"/>
  <c r="BA1115" i="35" s="1"/>
  <c r="AG1115" i="35"/>
  <c r="AT1115" i="35" s="1"/>
  <c r="AO1115" i="35"/>
  <c r="BB1115" i="35" s="1"/>
  <c r="AH1115" i="35"/>
  <c r="AU1115" i="35" s="1"/>
  <c r="AP1115" i="35"/>
  <c r="BC1115" i="35" s="1"/>
  <c r="AI1115" i="35"/>
  <c r="AV1115" i="35" s="1"/>
  <c r="AJ1115" i="35"/>
  <c r="AW1115" i="35" s="1"/>
  <c r="AK1115" i="35"/>
  <c r="AX1115" i="35" s="1"/>
  <c r="AL1107" i="35"/>
  <c r="AY1107" i="35" s="1"/>
  <c r="AM1107" i="35"/>
  <c r="AZ1107" i="35" s="1"/>
  <c r="AN1107" i="35"/>
  <c r="BA1107" i="35" s="1"/>
  <c r="AG1107" i="35"/>
  <c r="AT1107" i="35" s="1"/>
  <c r="AO1107" i="35"/>
  <c r="BB1107" i="35" s="1"/>
  <c r="AH1107" i="35"/>
  <c r="AU1107" i="35" s="1"/>
  <c r="AP1107" i="35"/>
  <c r="BC1107" i="35" s="1"/>
  <c r="AI1107" i="35"/>
  <c r="AV1107" i="35" s="1"/>
  <c r="AJ1107" i="35"/>
  <c r="AW1107" i="35" s="1"/>
  <c r="AK1107" i="35"/>
  <c r="AX1107" i="35" s="1"/>
  <c r="AL1099" i="35"/>
  <c r="AY1099" i="35" s="1"/>
  <c r="AM1099" i="35"/>
  <c r="AZ1099" i="35" s="1"/>
  <c r="AN1099" i="35"/>
  <c r="BA1099" i="35" s="1"/>
  <c r="AG1099" i="35"/>
  <c r="AT1099" i="35" s="1"/>
  <c r="AO1099" i="35"/>
  <c r="BB1099" i="35" s="1"/>
  <c r="AH1099" i="35"/>
  <c r="AU1099" i="35" s="1"/>
  <c r="AP1099" i="35"/>
  <c r="BC1099" i="35" s="1"/>
  <c r="AI1099" i="35"/>
  <c r="AV1099" i="35" s="1"/>
  <c r="AJ1099" i="35"/>
  <c r="AW1099" i="35" s="1"/>
  <c r="AK1099" i="35"/>
  <c r="AX1099" i="35" s="1"/>
  <c r="AL1091" i="35"/>
  <c r="AY1091" i="35" s="1"/>
  <c r="AM1091" i="35"/>
  <c r="AZ1091" i="35" s="1"/>
  <c r="AN1091" i="35"/>
  <c r="BA1091" i="35" s="1"/>
  <c r="AG1091" i="35"/>
  <c r="AT1091" i="35" s="1"/>
  <c r="AO1091" i="35"/>
  <c r="BB1091" i="35" s="1"/>
  <c r="AH1091" i="35"/>
  <c r="AU1091" i="35" s="1"/>
  <c r="AP1091" i="35"/>
  <c r="BC1091" i="35" s="1"/>
  <c r="AI1091" i="35"/>
  <c r="AV1091" i="35" s="1"/>
  <c r="AJ1091" i="35"/>
  <c r="AW1091" i="35" s="1"/>
  <c r="AK1091" i="35"/>
  <c r="AX1091" i="35" s="1"/>
  <c r="AL1083" i="35"/>
  <c r="AY1083" i="35" s="1"/>
  <c r="AM1083" i="35"/>
  <c r="AZ1083" i="35" s="1"/>
  <c r="AN1083" i="35"/>
  <c r="BA1083" i="35" s="1"/>
  <c r="AG1083" i="35"/>
  <c r="AT1083" i="35" s="1"/>
  <c r="AO1083" i="35"/>
  <c r="BB1083" i="35" s="1"/>
  <c r="AH1083" i="35"/>
  <c r="AU1083" i="35" s="1"/>
  <c r="AP1083" i="35"/>
  <c r="BC1083" i="35" s="1"/>
  <c r="AI1083" i="35"/>
  <c r="AV1083" i="35" s="1"/>
  <c r="AJ1083" i="35"/>
  <c r="AW1083" i="35" s="1"/>
  <c r="AK1083" i="35"/>
  <c r="AX1083" i="35" s="1"/>
  <c r="AL1075" i="35"/>
  <c r="AY1075" i="35" s="1"/>
  <c r="AM1075" i="35"/>
  <c r="AZ1075" i="35" s="1"/>
  <c r="AN1075" i="35"/>
  <c r="BA1075" i="35" s="1"/>
  <c r="AG1075" i="35"/>
  <c r="AT1075" i="35" s="1"/>
  <c r="AO1075" i="35"/>
  <c r="BB1075" i="35" s="1"/>
  <c r="AH1075" i="35"/>
  <c r="AU1075" i="35" s="1"/>
  <c r="AP1075" i="35"/>
  <c r="BC1075" i="35" s="1"/>
  <c r="AI1075" i="35"/>
  <c r="AV1075" i="35" s="1"/>
  <c r="AJ1075" i="35"/>
  <c r="AW1075" i="35" s="1"/>
  <c r="AK1075" i="35"/>
  <c r="AX1075" i="35" s="1"/>
  <c r="AL1067" i="35"/>
  <c r="AY1067" i="35" s="1"/>
  <c r="AM1067" i="35"/>
  <c r="AZ1067" i="35" s="1"/>
  <c r="AN1067" i="35"/>
  <c r="BA1067" i="35" s="1"/>
  <c r="AG1067" i="35"/>
  <c r="AT1067" i="35" s="1"/>
  <c r="AO1067" i="35"/>
  <c r="BB1067" i="35" s="1"/>
  <c r="AH1067" i="35"/>
  <c r="AU1067" i="35" s="1"/>
  <c r="AP1067" i="35"/>
  <c r="BC1067" i="35" s="1"/>
  <c r="AI1067" i="35"/>
  <c r="AV1067" i="35" s="1"/>
  <c r="AJ1067" i="35"/>
  <c r="AW1067" i="35" s="1"/>
  <c r="AK1067" i="35"/>
  <c r="AX1067" i="35" s="1"/>
  <c r="AG1059" i="35"/>
  <c r="AT1059" i="35" s="1"/>
  <c r="AO1059" i="35"/>
  <c r="BB1059" i="35" s="1"/>
  <c r="AH1059" i="35"/>
  <c r="AU1059" i="35" s="1"/>
  <c r="AP1059" i="35"/>
  <c r="BC1059" i="35" s="1"/>
  <c r="AI1059" i="35"/>
  <c r="AV1059" i="35" s="1"/>
  <c r="AJ1059" i="35"/>
  <c r="AW1059" i="35" s="1"/>
  <c r="AK1059" i="35"/>
  <c r="AX1059" i="35" s="1"/>
  <c r="AL1059" i="35"/>
  <c r="AY1059" i="35" s="1"/>
  <c r="AM1059" i="35"/>
  <c r="AZ1059" i="35" s="1"/>
  <c r="AN1059" i="35"/>
  <c r="BA1059" i="35" s="1"/>
  <c r="AG1051" i="35"/>
  <c r="AT1051" i="35" s="1"/>
  <c r="AO1051" i="35"/>
  <c r="BB1051" i="35" s="1"/>
  <c r="AH1051" i="35"/>
  <c r="AU1051" i="35" s="1"/>
  <c r="AP1051" i="35"/>
  <c r="BC1051" i="35" s="1"/>
  <c r="AI1051" i="35"/>
  <c r="AV1051" i="35" s="1"/>
  <c r="AJ1051" i="35"/>
  <c r="AW1051" i="35" s="1"/>
  <c r="AK1051" i="35"/>
  <c r="AX1051" i="35" s="1"/>
  <c r="AL1051" i="35"/>
  <c r="AY1051" i="35" s="1"/>
  <c r="AM1051" i="35"/>
  <c r="AZ1051" i="35" s="1"/>
  <c r="AN1051" i="35"/>
  <c r="BA1051" i="35" s="1"/>
  <c r="AG1043" i="35"/>
  <c r="AT1043" i="35" s="1"/>
  <c r="AO1043" i="35"/>
  <c r="BB1043" i="35" s="1"/>
  <c r="AH1043" i="35"/>
  <c r="AU1043" i="35" s="1"/>
  <c r="AP1043" i="35"/>
  <c r="BC1043" i="35" s="1"/>
  <c r="AI1043" i="35"/>
  <c r="AV1043" i="35" s="1"/>
  <c r="AJ1043" i="35"/>
  <c r="AW1043" i="35" s="1"/>
  <c r="AK1043" i="35"/>
  <c r="AX1043" i="35" s="1"/>
  <c r="AL1043" i="35"/>
  <c r="AY1043" i="35" s="1"/>
  <c r="AM1043" i="35"/>
  <c r="AZ1043" i="35" s="1"/>
  <c r="AN1043" i="35"/>
  <c r="BA1043" i="35" s="1"/>
  <c r="AG1035" i="35"/>
  <c r="AT1035" i="35" s="1"/>
  <c r="AO1035" i="35"/>
  <c r="BB1035" i="35" s="1"/>
  <c r="AH1035" i="35"/>
  <c r="AU1035" i="35" s="1"/>
  <c r="AP1035" i="35"/>
  <c r="BC1035" i="35" s="1"/>
  <c r="AI1035" i="35"/>
  <c r="AV1035" i="35" s="1"/>
  <c r="AJ1035" i="35"/>
  <c r="AW1035" i="35" s="1"/>
  <c r="AK1035" i="35"/>
  <c r="AX1035" i="35" s="1"/>
  <c r="AL1035" i="35"/>
  <c r="AY1035" i="35" s="1"/>
  <c r="AM1035" i="35"/>
  <c r="AZ1035" i="35" s="1"/>
  <c r="AN1035" i="35"/>
  <c r="BA1035" i="35" s="1"/>
  <c r="AG1027" i="35"/>
  <c r="AT1027" i="35" s="1"/>
  <c r="AO1027" i="35"/>
  <c r="BB1027" i="35" s="1"/>
  <c r="AH1027" i="35"/>
  <c r="AU1027" i="35" s="1"/>
  <c r="AP1027" i="35"/>
  <c r="BC1027" i="35" s="1"/>
  <c r="AI1027" i="35"/>
  <c r="AV1027" i="35" s="1"/>
  <c r="AJ1027" i="35"/>
  <c r="AW1027" i="35" s="1"/>
  <c r="AK1027" i="35"/>
  <c r="AX1027" i="35" s="1"/>
  <c r="AL1027" i="35"/>
  <c r="AY1027" i="35" s="1"/>
  <c r="AM1027" i="35"/>
  <c r="AZ1027" i="35" s="1"/>
  <c r="AN1027" i="35"/>
  <c r="BA1027" i="35" s="1"/>
  <c r="AG1019" i="35"/>
  <c r="AT1019" i="35" s="1"/>
  <c r="AO1019" i="35"/>
  <c r="BB1019" i="35" s="1"/>
  <c r="AH1019" i="35"/>
  <c r="AU1019" i="35" s="1"/>
  <c r="AP1019" i="35"/>
  <c r="BC1019" i="35" s="1"/>
  <c r="AI1019" i="35"/>
  <c r="AV1019" i="35" s="1"/>
  <c r="AJ1019" i="35"/>
  <c r="AW1019" i="35" s="1"/>
  <c r="AK1019" i="35"/>
  <c r="AX1019" i="35" s="1"/>
  <c r="AL1019" i="35"/>
  <c r="AY1019" i="35" s="1"/>
  <c r="AM1019" i="35"/>
  <c r="AZ1019" i="35" s="1"/>
  <c r="AN1019" i="35"/>
  <c r="BA1019" i="35" s="1"/>
  <c r="AG1011" i="35"/>
  <c r="AT1011" i="35" s="1"/>
  <c r="AO1011" i="35"/>
  <c r="BB1011" i="35" s="1"/>
  <c r="AH1011" i="35"/>
  <c r="AU1011" i="35" s="1"/>
  <c r="AP1011" i="35"/>
  <c r="BC1011" i="35" s="1"/>
  <c r="AI1011" i="35"/>
  <c r="AV1011" i="35" s="1"/>
  <c r="AJ1011" i="35"/>
  <c r="AW1011" i="35" s="1"/>
  <c r="AK1011" i="35"/>
  <c r="AX1011" i="35" s="1"/>
  <c r="AL1011" i="35"/>
  <c r="AY1011" i="35" s="1"/>
  <c r="AM1011" i="35"/>
  <c r="AZ1011" i="35" s="1"/>
  <c r="AN1011" i="35"/>
  <c r="BA1011" i="35" s="1"/>
  <c r="AG1003" i="35"/>
  <c r="AT1003" i="35" s="1"/>
  <c r="AO1003" i="35"/>
  <c r="BB1003" i="35" s="1"/>
  <c r="AH1003" i="35"/>
  <c r="AU1003" i="35" s="1"/>
  <c r="AP1003" i="35"/>
  <c r="BC1003" i="35" s="1"/>
  <c r="AI1003" i="35"/>
  <c r="AV1003" i="35" s="1"/>
  <c r="AJ1003" i="35"/>
  <c r="AW1003" i="35" s="1"/>
  <c r="AK1003" i="35"/>
  <c r="AX1003" i="35" s="1"/>
  <c r="AL1003" i="35"/>
  <c r="AY1003" i="35" s="1"/>
  <c r="AM1003" i="35"/>
  <c r="AZ1003" i="35" s="1"/>
  <c r="AN1003" i="35"/>
  <c r="BA1003" i="35" s="1"/>
  <c r="AG995" i="35"/>
  <c r="AT995" i="35" s="1"/>
  <c r="AO995" i="35"/>
  <c r="BB995" i="35" s="1"/>
  <c r="AH995" i="35"/>
  <c r="AU995" i="35" s="1"/>
  <c r="AP995" i="35"/>
  <c r="BC995" i="35" s="1"/>
  <c r="AI995" i="35"/>
  <c r="AV995" i="35" s="1"/>
  <c r="AJ995" i="35"/>
  <c r="AW995" i="35" s="1"/>
  <c r="AK995" i="35"/>
  <c r="AX995" i="35" s="1"/>
  <c r="AL995" i="35"/>
  <c r="AY995" i="35" s="1"/>
  <c r="AM995" i="35"/>
  <c r="AZ995" i="35" s="1"/>
  <c r="AN995" i="35"/>
  <c r="BA995" i="35" s="1"/>
  <c r="AG987" i="35"/>
  <c r="AT987" i="35" s="1"/>
  <c r="AO987" i="35"/>
  <c r="BB987" i="35" s="1"/>
  <c r="AH987" i="35"/>
  <c r="AU987" i="35" s="1"/>
  <c r="AP987" i="35"/>
  <c r="BC987" i="35" s="1"/>
  <c r="AI987" i="35"/>
  <c r="AV987" i="35" s="1"/>
  <c r="AJ987" i="35"/>
  <c r="AW987" i="35" s="1"/>
  <c r="AK987" i="35"/>
  <c r="AX987" i="35" s="1"/>
  <c r="AL987" i="35"/>
  <c r="AY987" i="35" s="1"/>
  <c r="AM987" i="35"/>
  <c r="AZ987" i="35" s="1"/>
  <c r="AN987" i="35"/>
  <c r="BA987" i="35" s="1"/>
  <c r="AG979" i="35"/>
  <c r="AT979" i="35" s="1"/>
  <c r="AO979" i="35"/>
  <c r="BB979" i="35" s="1"/>
  <c r="AH979" i="35"/>
  <c r="AU979" i="35" s="1"/>
  <c r="AP979" i="35"/>
  <c r="BC979" i="35" s="1"/>
  <c r="AI979" i="35"/>
  <c r="AV979" i="35" s="1"/>
  <c r="AJ979" i="35"/>
  <c r="AW979" i="35" s="1"/>
  <c r="AK979" i="35"/>
  <c r="AX979" i="35" s="1"/>
  <c r="AL979" i="35"/>
  <c r="AY979" i="35" s="1"/>
  <c r="AM979" i="35"/>
  <c r="AZ979" i="35" s="1"/>
  <c r="AN979" i="35"/>
  <c r="BA979" i="35" s="1"/>
  <c r="AG971" i="35"/>
  <c r="AT971" i="35" s="1"/>
  <c r="AO971" i="35"/>
  <c r="BB971" i="35" s="1"/>
  <c r="AH971" i="35"/>
  <c r="AU971" i="35" s="1"/>
  <c r="AP971" i="35"/>
  <c r="BC971" i="35" s="1"/>
  <c r="AI971" i="35"/>
  <c r="AV971" i="35" s="1"/>
  <c r="AJ971" i="35"/>
  <c r="AW971" i="35" s="1"/>
  <c r="AK971" i="35"/>
  <c r="AX971" i="35" s="1"/>
  <c r="AL971" i="35"/>
  <c r="AY971" i="35" s="1"/>
  <c r="AM971" i="35"/>
  <c r="AZ971" i="35" s="1"/>
  <c r="AN971" i="35"/>
  <c r="BA971" i="35" s="1"/>
  <c r="AG963" i="35"/>
  <c r="AT963" i="35" s="1"/>
  <c r="AO963" i="35"/>
  <c r="BB963" i="35" s="1"/>
  <c r="AH963" i="35"/>
  <c r="AU963" i="35" s="1"/>
  <c r="AP963" i="35"/>
  <c r="BC963" i="35" s="1"/>
  <c r="AI963" i="35"/>
  <c r="AV963" i="35" s="1"/>
  <c r="AJ963" i="35"/>
  <c r="AW963" i="35" s="1"/>
  <c r="AK963" i="35"/>
  <c r="AX963" i="35" s="1"/>
  <c r="AL963" i="35"/>
  <c r="AY963" i="35" s="1"/>
  <c r="AM963" i="35"/>
  <c r="AZ963" i="35" s="1"/>
  <c r="AN963" i="35"/>
  <c r="BA963" i="35" s="1"/>
  <c r="AG955" i="35"/>
  <c r="AT955" i="35" s="1"/>
  <c r="AO955" i="35"/>
  <c r="BB955" i="35" s="1"/>
  <c r="AH955" i="35"/>
  <c r="AU955" i="35" s="1"/>
  <c r="AP955" i="35"/>
  <c r="BC955" i="35" s="1"/>
  <c r="AI955" i="35"/>
  <c r="AV955" i="35" s="1"/>
  <c r="AJ955" i="35"/>
  <c r="AW955" i="35" s="1"/>
  <c r="AK955" i="35"/>
  <c r="AX955" i="35" s="1"/>
  <c r="AL955" i="35"/>
  <c r="AY955" i="35" s="1"/>
  <c r="AM955" i="35"/>
  <c r="AZ955" i="35" s="1"/>
  <c r="AN955" i="35"/>
  <c r="BA955" i="35" s="1"/>
  <c r="AG947" i="35"/>
  <c r="AT947" i="35" s="1"/>
  <c r="AO947" i="35"/>
  <c r="BB947" i="35" s="1"/>
  <c r="AH947" i="35"/>
  <c r="AU947" i="35" s="1"/>
  <c r="AP947" i="35"/>
  <c r="BC947" i="35" s="1"/>
  <c r="AI947" i="35"/>
  <c r="AV947" i="35" s="1"/>
  <c r="AJ947" i="35"/>
  <c r="AW947" i="35" s="1"/>
  <c r="AK947" i="35"/>
  <c r="AX947" i="35" s="1"/>
  <c r="AL947" i="35"/>
  <c r="AY947" i="35" s="1"/>
  <c r="AM947" i="35"/>
  <c r="AZ947" i="35" s="1"/>
  <c r="AN947" i="35"/>
  <c r="BA947" i="35" s="1"/>
  <c r="AG939" i="35"/>
  <c r="AT939" i="35" s="1"/>
  <c r="AO939" i="35"/>
  <c r="BB939" i="35" s="1"/>
  <c r="AH939" i="35"/>
  <c r="AU939" i="35" s="1"/>
  <c r="AP939" i="35"/>
  <c r="BC939" i="35" s="1"/>
  <c r="AI939" i="35"/>
  <c r="AV939" i="35" s="1"/>
  <c r="AJ939" i="35"/>
  <c r="AW939" i="35" s="1"/>
  <c r="AK939" i="35"/>
  <c r="AX939" i="35" s="1"/>
  <c r="AL939" i="35"/>
  <c r="AY939" i="35" s="1"/>
  <c r="AM939" i="35"/>
  <c r="AZ939" i="35" s="1"/>
  <c r="AN939" i="35"/>
  <c r="BA939" i="35" s="1"/>
  <c r="AG931" i="35"/>
  <c r="AT931" i="35" s="1"/>
  <c r="AO931" i="35"/>
  <c r="BB931" i="35" s="1"/>
  <c r="AH931" i="35"/>
  <c r="AU931" i="35" s="1"/>
  <c r="AP931" i="35"/>
  <c r="BC931" i="35" s="1"/>
  <c r="AI931" i="35"/>
  <c r="AV931" i="35" s="1"/>
  <c r="AJ931" i="35"/>
  <c r="AW931" i="35" s="1"/>
  <c r="AK931" i="35"/>
  <c r="AX931" i="35" s="1"/>
  <c r="AL931" i="35"/>
  <c r="AY931" i="35" s="1"/>
  <c r="AM931" i="35"/>
  <c r="AZ931" i="35" s="1"/>
  <c r="AN931" i="35"/>
  <c r="BA931" i="35" s="1"/>
  <c r="AG923" i="35"/>
  <c r="AT923" i="35" s="1"/>
  <c r="AO923" i="35"/>
  <c r="BB923" i="35" s="1"/>
  <c r="AH923" i="35"/>
  <c r="AU923" i="35" s="1"/>
  <c r="AP923" i="35"/>
  <c r="BC923" i="35" s="1"/>
  <c r="AI923" i="35"/>
  <c r="AV923" i="35" s="1"/>
  <c r="AJ923" i="35"/>
  <c r="AW923" i="35" s="1"/>
  <c r="AK923" i="35"/>
  <c r="AX923" i="35" s="1"/>
  <c r="AL923" i="35"/>
  <c r="AY923" i="35" s="1"/>
  <c r="AM923" i="35"/>
  <c r="AZ923" i="35" s="1"/>
  <c r="AN923" i="35"/>
  <c r="BA923" i="35" s="1"/>
  <c r="AG915" i="35"/>
  <c r="AT915" i="35" s="1"/>
  <c r="AO915" i="35"/>
  <c r="BB915" i="35" s="1"/>
  <c r="AH915" i="35"/>
  <c r="AU915" i="35" s="1"/>
  <c r="AP915" i="35"/>
  <c r="BC915" i="35" s="1"/>
  <c r="AI915" i="35"/>
  <c r="AV915" i="35" s="1"/>
  <c r="AJ915" i="35"/>
  <c r="AW915" i="35" s="1"/>
  <c r="AK915" i="35"/>
  <c r="AX915" i="35" s="1"/>
  <c r="AL915" i="35"/>
  <c r="AY915" i="35" s="1"/>
  <c r="AM915" i="35"/>
  <c r="AZ915" i="35" s="1"/>
  <c r="AN915" i="35"/>
  <c r="BA915" i="35" s="1"/>
  <c r="AG907" i="35"/>
  <c r="AT907" i="35" s="1"/>
  <c r="AO907" i="35"/>
  <c r="BB907" i="35" s="1"/>
  <c r="AH907" i="35"/>
  <c r="AU907" i="35" s="1"/>
  <c r="AP907" i="35"/>
  <c r="BC907" i="35" s="1"/>
  <c r="AI907" i="35"/>
  <c r="AV907" i="35" s="1"/>
  <c r="AJ907" i="35"/>
  <c r="AW907" i="35" s="1"/>
  <c r="AK907" i="35"/>
  <c r="AX907" i="35" s="1"/>
  <c r="AL907" i="35"/>
  <c r="AY907" i="35" s="1"/>
  <c r="AM907" i="35"/>
  <c r="AZ907" i="35" s="1"/>
  <c r="AN907" i="35"/>
  <c r="BA907" i="35" s="1"/>
  <c r="AG899" i="35"/>
  <c r="AT899" i="35" s="1"/>
  <c r="AO899" i="35"/>
  <c r="BB899" i="35" s="1"/>
  <c r="AH899" i="35"/>
  <c r="AU899" i="35" s="1"/>
  <c r="AP899" i="35"/>
  <c r="BC899" i="35" s="1"/>
  <c r="AI899" i="35"/>
  <c r="AV899" i="35" s="1"/>
  <c r="AJ899" i="35"/>
  <c r="AW899" i="35" s="1"/>
  <c r="AK899" i="35"/>
  <c r="AX899" i="35" s="1"/>
  <c r="AL899" i="35"/>
  <c r="AY899" i="35" s="1"/>
  <c r="AM899" i="35"/>
  <c r="AZ899" i="35" s="1"/>
  <c r="AN899" i="35"/>
  <c r="BA899" i="35" s="1"/>
  <c r="AG891" i="35"/>
  <c r="AT891" i="35" s="1"/>
  <c r="AO891" i="35"/>
  <c r="BB891" i="35" s="1"/>
  <c r="AH891" i="35"/>
  <c r="AU891" i="35" s="1"/>
  <c r="AP891" i="35"/>
  <c r="BC891" i="35" s="1"/>
  <c r="AI891" i="35"/>
  <c r="AV891" i="35" s="1"/>
  <c r="AJ891" i="35"/>
  <c r="AW891" i="35" s="1"/>
  <c r="AK891" i="35"/>
  <c r="AX891" i="35" s="1"/>
  <c r="AL891" i="35"/>
  <c r="AY891" i="35" s="1"/>
  <c r="AM891" i="35"/>
  <c r="AZ891" i="35" s="1"/>
  <c r="AN891" i="35"/>
  <c r="BA891" i="35" s="1"/>
  <c r="AG883" i="35"/>
  <c r="AT883" i="35" s="1"/>
  <c r="AO883" i="35"/>
  <c r="BB883" i="35" s="1"/>
  <c r="AH883" i="35"/>
  <c r="AU883" i="35" s="1"/>
  <c r="AP883" i="35"/>
  <c r="BC883" i="35" s="1"/>
  <c r="AI883" i="35"/>
  <c r="AV883" i="35" s="1"/>
  <c r="AJ883" i="35"/>
  <c r="AW883" i="35" s="1"/>
  <c r="AK883" i="35"/>
  <c r="AX883" i="35" s="1"/>
  <c r="AL883" i="35"/>
  <c r="AY883" i="35" s="1"/>
  <c r="AM883" i="35"/>
  <c r="AZ883" i="35" s="1"/>
  <c r="AN883" i="35"/>
  <c r="BA883" i="35" s="1"/>
  <c r="AG875" i="35"/>
  <c r="AT875" i="35" s="1"/>
  <c r="AO875" i="35"/>
  <c r="BB875" i="35" s="1"/>
  <c r="AH875" i="35"/>
  <c r="AU875" i="35" s="1"/>
  <c r="AP875" i="35"/>
  <c r="BC875" i="35" s="1"/>
  <c r="AI875" i="35"/>
  <c r="AV875" i="35" s="1"/>
  <c r="AJ875" i="35"/>
  <c r="AW875" i="35" s="1"/>
  <c r="AK875" i="35"/>
  <c r="AX875" i="35" s="1"/>
  <c r="AL875" i="35"/>
  <c r="AY875" i="35" s="1"/>
  <c r="AM875" i="35"/>
  <c r="AZ875" i="35" s="1"/>
  <c r="AN875" i="35"/>
  <c r="BA875" i="35" s="1"/>
  <c r="AG867" i="35"/>
  <c r="AT867" i="35" s="1"/>
  <c r="AO867" i="35"/>
  <c r="BB867" i="35" s="1"/>
  <c r="AH867" i="35"/>
  <c r="AU867" i="35" s="1"/>
  <c r="AP867" i="35"/>
  <c r="BC867" i="35" s="1"/>
  <c r="AI867" i="35"/>
  <c r="AV867" i="35" s="1"/>
  <c r="AJ867" i="35"/>
  <c r="AW867" i="35" s="1"/>
  <c r="AK867" i="35"/>
  <c r="AX867" i="35" s="1"/>
  <c r="AL867" i="35"/>
  <c r="AY867" i="35" s="1"/>
  <c r="AM867" i="35"/>
  <c r="AZ867" i="35" s="1"/>
  <c r="AN867" i="35"/>
  <c r="BA867" i="35" s="1"/>
  <c r="AG859" i="35"/>
  <c r="AT859" i="35" s="1"/>
  <c r="AO859" i="35"/>
  <c r="BB859" i="35" s="1"/>
  <c r="AH859" i="35"/>
  <c r="AU859" i="35" s="1"/>
  <c r="AP859" i="35"/>
  <c r="BC859" i="35" s="1"/>
  <c r="AI859" i="35"/>
  <c r="AV859" i="35" s="1"/>
  <c r="AJ859" i="35"/>
  <c r="AW859" i="35" s="1"/>
  <c r="AK859" i="35"/>
  <c r="AX859" i="35" s="1"/>
  <c r="AL859" i="35"/>
  <c r="AY859" i="35" s="1"/>
  <c r="AM859" i="35"/>
  <c r="AZ859" i="35" s="1"/>
  <c r="AN859" i="35"/>
  <c r="BA859" i="35" s="1"/>
  <c r="AG851" i="35"/>
  <c r="AT851" i="35" s="1"/>
  <c r="AO851" i="35"/>
  <c r="BB851" i="35" s="1"/>
  <c r="AH851" i="35"/>
  <c r="AU851" i="35" s="1"/>
  <c r="AP851" i="35"/>
  <c r="BC851" i="35" s="1"/>
  <c r="AI851" i="35"/>
  <c r="AV851" i="35" s="1"/>
  <c r="AJ851" i="35"/>
  <c r="AW851" i="35" s="1"/>
  <c r="AK851" i="35"/>
  <c r="AX851" i="35" s="1"/>
  <c r="AL851" i="35"/>
  <c r="AY851" i="35" s="1"/>
  <c r="AM851" i="35"/>
  <c r="AZ851" i="35" s="1"/>
  <c r="AN851" i="35"/>
  <c r="BA851" i="35" s="1"/>
  <c r="AG843" i="35"/>
  <c r="AT843" i="35" s="1"/>
  <c r="AO843" i="35"/>
  <c r="BB843" i="35" s="1"/>
  <c r="AH843" i="35"/>
  <c r="AU843" i="35" s="1"/>
  <c r="AP843" i="35"/>
  <c r="BC843" i="35" s="1"/>
  <c r="AI843" i="35"/>
  <c r="AV843" i="35" s="1"/>
  <c r="AJ843" i="35"/>
  <c r="AW843" i="35" s="1"/>
  <c r="AK843" i="35"/>
  <c r="AX843" i="35" s="1"/>
  <c r="AL843" i="35"/>
  <c r="AY843" i="35" s="1"/>
  <c r="AM843" i="35"/>
  <c r="AZ843" i="35" s="1"/>
  <c r="AN843" i="35"/>
  <c r="BA843" i="35" s="1"/>
  <c r="AG835" i="35"/>
  <c r="AT835" i="35" s="1"/>
  <c r="AO835" i="35"/>
  <c r="BB835" i="35" s="1"/>
  <c r="AH835" i="35"/>
  <c r="AU835" i="35" s="1"/>
  <c r="AP835" i="35"/>
  <c r="BC835" i="35" s="1"/>
  <c r="AI835" i="35"/>
  <c r="AV835" i="35" s="1"/>
  <c r="AJ835" i="35"/>
  <c r="AW835" i="35" s="1"/>
  <c r="AK835" i="35"/>
  <c r="AX835" i="35" s="1"/>
  <c r="AL835" i="35"/>
  <c r="AY835" i="35" s="1"/>
  <c r="AM835" i="35"/>
  <c r="AZ835" i="35" s="1"/>
  <c r="AN835" i="35"/>
  <c r="BA835" i="35" s="1"/>
  <c r="AG827" i="35"/>
  <c r="AT827" i="35" s="1"/>
  <c r="AO827" i="35"/>
  <c r="BB827" i="35" s="1"/>
  <c r="AH827" i="35"/>
  <c r="AU827" i="35" s="1"/>
  <c r="AP827" i="35"/>
  <c r="BC827" i="35" s="1"/>
  <c r="AI827" i="35"/>
  <c r="AV827" i="35" s="1"/>
  <c r="AJ827" i="35"/>
  <c r="AW827" i="35" s="1"/>
  <c r="AK827" i="35"/>
  <c r="AX827" i="35" s="1"/>
  <c r="AL827" i="35"/>
  <c r="AY827" i="35" s="1"/>
  <c r="AM827" i="35"/>
  <c r="AZ827" i="35" s="1"/>
  <c r="AN827" i="35"/>
  <c r="BA827" i="35" s="1"/>
  <c r="AH819" i="35"/>
  <c r="AU819" i="35" s="1"/>
  <c r="AP819" i="35"/>
  <c r="BC819" i="35" s="1"/>
  <c r="AI819" i="35"/>
  <c r="AV819" i="35" s="1"/>
  <c r="AJ819" i="35"/>
  <c r="AW819" i="35" s="1"/>
  <c r="AK819" i="35"/>
  <c r="AX819" i="35" s="1"/>
  <c r="AL819" i="35"/>
  <c r="AY819" i="35" s="1"/>
  <c r="AM819" i="35"/>
  <c r="AZ819" i="35" s="1"/>
  <c r="AN819" i="35"/>
  <c r="BA819" i="35" s="1"/>
  <c r="AG819" i="35"/>
  <c r="AT819" i="35" s="1"/>
  <c r="AO819" i="35"/>
  <c r="BB819" i="35" s="1"/>
  <c r="AH811" i="35"/>
  <c r="AU811" i="35" s="1"/>
  <c r="AP811" i="35"/>
  <c r="BC811" i="35" s="1"/>
  <c r="AI811" i="35"/>
  <c r="AV811" i="35" s="1"/>
  <c r="AJ811" i="35"/>
  <c r="AW811" i="35" s="1"/>
  <c r="AK811" i="35"/>
  <c r="AX811" i="35" s="1"/>
  <c r="AL811" i="35"/>
  <c r="AY811" i="35" s="1"/>
  <c r="AM811" i="35"/>
  <c r="AZ811" i="35" s="1"/>
  <c r="AN811" i="35"/>
  <c r="BA811" i="35" s="1"/>
  <c r="AG811" i="35"/>
  <c r="AT811" i="35" s="1"/>
  <c r="AO811" i="35"/>
  <c r="BB811" i="35" s="1"/>
  <c r="AH803" i="35"/>
  <c r="AU803" i="35" s="1"/>
  <c r="AP803" i="35"/>
  <c r="BC803" i="35" s="1"/>
  <c r="AI803" i="35"/>
  <c r="AV803" i="35" s="1"/>
  <c r="AJ803" i="35"/>
  <c r="AW803" i="35" s="1"/>
  <c r="AK803" i="35"/>
  <c r="AX803" i="35" s="1"/>
  <c r="AL803" i="35"/>
  <c r="AY803" i="35" s="1"/>
  <c r="AM803" i="35"/>
  <c r="AZ803" i="35" s="1"/>
  <c r="AN803" i="35"/>
  <c r="BA803" i="35" s="1"/>
  <c r="AG803" i="35"/>
  <c r="AT803" i="35" s="1"/>
  <c r="AO803" i="35"/>
  <c r="BB803" i="35" s="1"/>
  <c r="AH795" i="35"/>
  <c r="AU795" i="35" s="1"/>
  <c r="AP795" i="35"/>
  <c r="BC795" i="35" s="1"/>
  <c r="AI795" i="35"/>
  <c r="AV795" i="35" s="1"/>
  <c r="AJ795" i="35"/>
  <c r="AW795" i="35" s="1"/>
  <c r="AK795" i="35"/>
  <c r="AX795" i="35" s="1"/>
  <c r="AL795" i="35"/>
  <c r="AY795" i="35" s="1"/>
  <c r="AM795" i="35"/>
  <c r="AZ795" i="35" s="1"/>
  <c r="AN795" i="35"/>
  <c r="BA795" i="35" s="1"/>
  <c r="AG795" i="35"/>
  <c r="AT795" i="35" s="1"/>
  <c r="AO795" i="35"/>
  <c r="BB795" i="35" s="1"/>
  <c r="AH787" i="35"/>
  <c r="AU787" i="35" s="1"/>
  <c r="AP787" i="35"/>
  <c r="BC787" i="35" s="1"/>
  <c r="AI787" i="35"/>
  <c r="AV787" i="35" s="1"/>
  <c r="AJ787" i="35"/>
  <c r="AW787" i="35" s="1"/>
  <c r="AK787" i="35"/>
  <c r="AX787" i="35" s="1"/>
  <c r="AL787" i="35"/>
  <c r="AY787" i="35" s="1"/>
  <c r="AM787" i="35"/>
  <c r="AZ787" i="35" s="1"/>
  <c r="AN787" i="35"/>
  <c r="BA787" i="35" s="1"/>
  <c r="AG787" i="35"/>
  <c r="AT787" i="35" s="1"/>
  <c r="AO787" i="35"/>
  <c r="BB787" i="35" s="1"/>
  <c r="AH779" i="35"/>
  <c r="AU779" i="35" s="1"/>
  <c r="AP779" i="35"/>
  <c r="BC779" i="35" s="1"/>
  <c r="AI779" i="35"/>
  <c r="AV779" i="35" s="1"/>
  <c r="AJ779" i="35"/>
  <c r="AW779" i="35" s="1"/>
  <c r="AK779" i="35"/>
  <c r="AX779" i="35" s="1"/>
  <c r="AL779" i="35"/>
  <c r="AY779" i="35" s="1"/>
  <c r="AM779" i="35"/>
  <c r="AZ779" i="35" s="1"/>
  <c r="AN779" i="35"/>
  <c r="BA779" i="35" s="1"/>
  <c r="AG779" i="35"/>
  <c r="AT779" i="35" s="1"/>
  <c r="AO779" i="35"/>
  <c r="BB779" i="35" s="1"/>
  <c r="AH771" i="35"/>
  <c r="AU771" i="35" s="1"/>
  <c r="AP771" i="35"/>
  <c r="BC771" i="35" s="1"/>
  <c r="AI771" i="35"/>
  <c r="AV771" i="35" s="1"/>
  <c r="AJ771" i="35"/>
  <c r="AW771" i="35" s="1"/>
  <c r="AK771" i="35"/>
  <c r="AX771" i="35" s="1"/>
  <c r="AL771" i="35"/>
  <c r="AY771" i="35" s="1"/>
  <c r="AM771" i="35"/>
  <c r="AZ771" i="35" s="1"/>
  <c r="AN771" i="35"/>
  <c r="BA771" i="35" s="1"/>
  <c r="AG771" i="35"/>
  <c r="AT771" i="35" s="1"/>
  <c r="AO771" i="35"/>
  <c r="BB771" i="35" s="1"/>
  <c r="AH763" i="35"/>
  <c r="AU763" i="35" s="1"/>
  <c r="AP763" i="35"/>
  <c r="BC763" i="35" s="1"/>
  <c r="AI763" i="35"/>
  <c r="AV763" i="35" s="1"/>
  <c r="AJ763" i="35"/>
  <c r="AW763" i="35" s="1"/>
  <c r="AK763" i="35"/>
  <c r="AX763" i="35" s="1"/>
  <c r="AL763" i="35"/>
  <c r="AY763" i="35" s="1"/>
  <c r="AM763" i="35"/>
  <c r="AZ763" i="35" s="1"/>
  <c r="AN763" i="35"/>
  <c r="BA763" i="35" s="1"/>
  <c r="AG763" i="35"/>
  <c r="AT763" i="35" s="1"/>
  <c r="AO763" i="35"/>
  <c r="BB763" i="35" s="1"/>
  <c r="AH755" i="35"/>
  <c r="AU755" i="35" s="1"/>
  <c r="AP755" i="35"/>
  <c r="BC755" i="35" s="1"/>
  <c r="AI755" i="35"/>
  <c r="AV755" i="35" s="1"/>
  <c r="AJ755" i="35"/>
  <c r="AW755" i="35" s="1"/>
  <c r="AK755" i="35"/>
  <c r="AX755" i="35" s="1"/>
  <c r="AL755" i="35"/>
  <c r="AY755" i="35" s="1"/>
  <c r="AM755" i="35"/>
  <c r="AZ755" i="35" s="1"/>
  <c r="AN755" i="35"/>
  <c r="BA755" i="35" s="1"/>
  <c r="AG755" i="35"/>
  <c r="AT755" i="35" s="1"/>
  <c r="AO755" i="35"/>
  <c r="BB755" i="35" s="1"/>
  <c r="AH747" i="35"/>
  <c r="AU747" i="35" s="1"/>
  <c r="AP747" i="35"/>
  <c r="BC747" i="35" s="1"/>
  <c r="AI747" i="35"/>
  <c r="AV747" i="35" s="1"/>
  <c r="AJ747" i="35"/>
  <c r="AW747" i="35" s="1"/>
  <c r="AK747" i="35"/>
  <c r="AX747" i="35" s="1"/>
  <c r="AL747" i="35"/>
  <c r="AY747" i="35" s="1"/>
  <c r="AM747" i="35"/>
  <c r="AZ747" i="35" s="1"/>
  <c r="AN747" i="35"/>
  <c r="BA747" i="35" s="1"/>
  <c r="AG747" i="35"/>
  <c r="AT747" i="35" s="1"/>
  <c r="AO747" i="35"/>
  <c r="BB747" i="35" s="1"/>
  <c r="AH739" i="35"/>
  <c r="AU739" i="35" s="1"/>
  <c r="AP739" i="35"/>
  <c r="BC739" i="35" s="1"/>
  <c r="AI739" i="35"/>
  <c r="AV739" i="35" s="1"/>
  <c r="AJ739" i="35"/>
  <c r="AW739" i="35" s="1"/>
  <c r="AK739" i="35"/>
  <c r="AX739" i="35" s="1"/>
  <c r="AL739" i="35"/>
  <c r="AY739" i="35" s="1"/>
  <c r="AM739" i="35"/>
  <c r="AZ739" i="35" s="1"/>
  <c r="AN739" i="35"/>
  <c r="BA739" i="35" s="1"/>
  <c r="AG739" i="35"/>
  <c r="AT739" i="35" s="1"/>
  <c r="AO739" i="35"/>
  <c r="BB739" i="35" s="1"/>
  <c r="AH731" i="35"/>
  <c r="AU731" i="35" s="1"/>
  <c r="AP731" i="35"/>
  <c r="BC731" i="35" s="1"/>
  <c r="AI731" i="35"/>
  <c r="AV731" i="35" s="1"/>
  <c r="AJ731" i="35"/>
  <c r="AW731" i="35" s="1"/>
  <c r="AK731" i="35"/>
  <c r="AX731" i="35" s="1"/>
  <c r="AL731" i="35"/>
  <c r="AY731" i="35" s="1"/>
  <c r="AM731" i="35"/>
  <c r="AZ731" i="35" s="1"/>
  <c r="AN731" i="35"/>
  <c r="BA731" i="35" s="1"/>
  <c r="AG731" i="35"/>
  <c r="AT731" i="35" s="1"/>
  <c r="AO731" i="35"/>
  <c r="BB731" i="35" s="1"/>
  <c r="AH723" i="35"/>
  <c r="AU723" i="35" s="1"/>
  <c r="AP723" i="35"/>
  <c r="BC723" i="35" s="1"/>
  <c r="AI723" i="35"/>
  <c r="AV723" i="35" s="1"/>
  <c r="AJ723" i="35"/>
  <c r="AW723" i="35" s="1"/>
  <c r="AK723" i="35"/>
  <c r="AX723" i="35" s="1"/>
  <c r="AL723" i="35"/>
  <c r="AY723" i="35" s="1"/>
  <c r="AM723" i="35"/>
  <c r="AZ723" i="35" s="1"/>
  <c r="AN723" i="35"/>
  <c r="BA723" i="35" s="1"/>
  <c r="AG723" i="35"/>
  <c r="AT723" i="35" s="1"/>
  <c r="AO723" i="35"/>
  <c r="BB723" i="35" s="1"/>
  <c r="AH715" i="35"/>
  <c r="AU715" i="35" s="1"/>
  <c r="AP715" i="35"/>
  <c r="BC715" i="35" s="1"/>
  <c r="AI715" i="35"/>
  <c r="AV715" i="35" s="1"/>
  <c r="AJ715" i="35"/>
  <c r="AW715" i="35" s="1"/>
  <c r="AK715" i="35"/>
  <c r="AX715" i="35" s="1"/>
  <c r="AL715" i="35"/>
  <c r="AY715" i="35" s="1"/>
  <c r="AM715" i="35"/>
  <c r="AZ715" i="35" s="1"/>
  <c r="AN715" i="35"/>
  <c r="BA715" i="35" s="1"/>
  <c r="AG715" i="35"/>
  <c r="AT715" i="35" s="1"/>
  <c r="AO715" i="35"/>
  <c r="BB715" i="35" s="1"/>
  <c r="AH707" i="35"/>
  <c r="AU707" i="35" s="1"/>
  <c r="AP707" i="35"/>
  <c r="BC707" i="35" s="1"/>
  <c r="AI707" i="35"/>
  <c r="AV707" i="35" s="1"/>
  <c r="AJ707" i="35"/>
  <c r="AW707" i="35" s="1"/>
  <c r="AK707" i="35"/>
  <c r="AX707" i="35" s="1"/>
  <c r="AL707" i="35"/>
  <c r="AY707" i="35" s="1"/>
  <c r="AM707" i="35"/>
  <c r="AZ707" i="35" s="1"/>
  <c r="AN707" i="35"/>
  <c r="BA707" i="35" s="1"/>
  <c r="AG707" i="35"/>
  <c r="AT707" i="35" s="1"/>
  <c r="AO707" i="35"/>
  <c r="BB707" i="35" s="1"/>
  <c r="AH699" i="35"/>
  <c r="AU699" i="35" s="1"/>
  <c r="AP699" i="35"/>
  <c r="BC699" i="35" s="1"/>
  <c r="AI699" i="35"/>
  <c r="AV699" i="35" s="1"/>
  <c r="AJ699" i="35"/>
  <c r="AW699" i="35" s="1"/>
  <c r="AK699" i="35"/>
  <c r="AX699" i="35" s="1"/>
  <c r="AL699" i="35"/>
  <c r="AY699" i="35" s="1"/>
  <c r="AM699" i="35"/>
  <c r="AZ699" i="35" s="1"/>
  <c r="AN699" i="35"/>
  <c r="BA699" i="35" s="1"/>
  <c r="AG699" i="35"/>
  <c r="AT699" i="35" s="1"/>
  <c r="AO699" i="35"/>
  <c r="BB699" i="35" s="1"/>
  <c r="AH691" i="35"/>
  <c r="AU691" i="35" s="1"/>
  <c r="AP691" i="35"/>
  <c r="BC691" i="35" s="1"/>
  <c r="AI691" i="35"/>
  <c r="AV691" i="35" s="1"/>
  <c r="AJ691" i="35"/>
  <c r="AW691" i="35" s="1"/>
  <c r="AK691" i="35"/>
  <c r="AX691" i="35" s="1"/>
  <c r="AL691" i="35"/>
  <c r="AY691" i="35" s="1"/>
  <c r="AM691" i="35"/>
  <c r="AZ691" i="35" s="1"/>
  <c r="AN691" i="35"/>
  <c r="BA691" i="35" s="1"/>
  <c r="AG691" i="35"/>
  <c r="AT691" i="35" s="1"/>
  <c r="AO691" i="35"/>
  <c r="BB691" i="35" s="1"/>
  <c r="AH683" i="35"/>
  <c r="AU683" i="35" s="1"/>
  <c r="AP683" i="35"/>
  <c r="BC683" i="35" s="1"/>
  <c r="AI683" i="35"/>
  <c r="AV683" i="35" s="1"/>
  <c r="AJ683" i="35"/>
  <c r="AW683" i="35" s="1"/>
  <c r="AK683" i="35"/>
  <c r="AX683" i="35" s="1"/>
  <c r="AL683" i="35"/>
  <c r="AY683" i="35" s="1"/>
  <c r="AM683" i="35"/>
  <c r="AZ683" i="35" s="1"/>
  <c r="AN683" i="35"/>
  <c r="BA683" i="35" s="1"/>
  <c r="AG683" i="35"/>
  <c r="AT683" i="35" s="1"/>
  <c r="AO683" i="35"/>
  <c r="BB683" i="35" s="1"/>
  <c r="AH675" i="35"/>
  <c r="AU675" i="35" s="1"/>
  <c r="AP675" i="35"/>
  <c r="BC675" i="35" s="1"/>
  <c r="AI675" i="35"/>
  <c r="AV675" i="35" s="1"/>
  <c r="AJ675" i="35"/>
  <c r="AW675" i="35" s="1"/>
  <c r="AK675" i="35"/>
  <c r="AX675" i="35" s="1"/>
  <c r="AL675" i="35"/>
  <c r="AY675" i="35" s="1"/>
  <c r="AM675" i="35"/>
  <c r="AZ675" i="35" s="1"/>
  <c r="AN675" i="35"/>
  <c r="BA675" i="35" s="1"/>
  <c r="AG675" i="35"/>
  <c r="AT675" i="35" s="1"/>
  <c r="AO675" i="35"/>
  <c r="BB675" i="35" s="1"/>
  <c r="AH667" i="35"/>
  <c r="AU667" i="35" s="1"/>
  <c r="AP667" i="35"/>
  <c r="BC667" i="35" s="1"/>
  <c r="AI667" i="35"/>
  <c r="AV667" i="35" s="1"/>
  <c r="AJ667" i="35"/>
  <c r="AW667" i="35" s="1"/>
  <c r="AK667" i="35"/>
  <c r="AX667" i="35" s="1"/>
  <c r="AL667" i="35"/>
  <c r="AY667" i="35" s="1"/>
  <c r="AM667" i="35"/>
  <c r="AZ667" i="35" s="1"/>
  <c r="AN667" i="35"/>
  <c r="BA667" i="35" s="1"/>
  <c r="AG667" i="35"/>
  <c r="AT667" i="35" s="1"/>
  <c r="AO667" i="35"/>
  <c r="BB667" i="35" s="1"/>
  <c r="AH659" i="35"/>
  <c r="AU659" i="35" s="1"/>
  <c r="AP659" i="35"/>
  <c r="BC659" i="35" s="1"/>
  <c r="AI659" i="35"/>
  <c r="AV659" i="35" s="1"/>
  <c r="AJ659" i="35"/>
  <c r="AW659" i="35" s="1"/>
  <c r="AK659" i="35"/>
  <c r="AX659" i="35" s="1"/>
  <c r="AL659" i="35"/>
  <c r="AY659" i="35" s="1"/>
  <c r="AM659" i="35"/>
  <c r="AZ659" i="35" s="1"/>
  <c r="AN659" i="35"/>
  <c r="BA659" i="35" s="1"/>
  <c r="AG659" i="35"/>
  <c r="AT659" i="35" s="1"/>
  <c r="AO659" i="35"/>
  <c r="BB659" i="35" s="1"/>
  <c r="AH651" i="35"/>
  <c r="AU651" i="35" s="1"/>
  <c r="AP651" i="35"/>
  <c r="BC651" i="35" s="1"/>
  <c r="AI651" i="35"/>
  <c r="AV651" i="35" s="1"/>
  <c r="AJ651" i="35"/>
  <c r="AW651" i="35" s="1"/>
  <c r="AK651" i="35"/>
  <c r="AX651" i="35" s="1"/>
  <c r="AL651" i="35"/>
  <c r="AY651" i="35" s="1"/>
  <c r="AM651" i="35"/>
  <c r="AZ651" i="35" s="1"/>
  <c r="AN651" i="35"/>
  <c r="BA651" i="35" s="1"/>
  <c r="AG651" i="35"/>
  <c r="AT651" i="35" s="1"/>
  <c r="AO651" i="35"/>
  <c r="BB651" i="35" s="1"/>
  <c r="AH643" i="35"/>
  <c r="AU643" i="35" s="1"/>
  <c r="AP643" i="35"/>
  <c r="BC643" i="35" s="1"/>
  <c r="AI643" i="35"/>
  <c r="AV643" i="35" s="1"/>
  <c r="AJ643" i="35"/>
  <c r="AW643" i="35" s="1"/>
  <c r="AK643" i="35"/>
  <c r="AX643" i="35" s="1"/>
  <c r="AL643" i="35"/>
  <c r="AY643" i="35" s="1"/>
  <c r="AM643" i="35"/>
  <c r="AZ643" i="35" s="1"/>
  <c r="AN643" i="35"/>
  <c r="BA643" i="35" s="1"/>
  <c r="AG643" i="35"/>
  <c r="AT643" i="35" s="1"/>
  <c r="AO643" i="35"/>
  <c r="BB643" i="35" s="1"/>
  <c r="AH635" i="35"/>
  <c r="AU635" i="35" s="1"/>
  <c r="AP635" i="35"/>
  <c r="BC635" i="35" s="1"/>
  <c r="AI635" i="35"/>
  <c r="AV635" i="35" s="1"/>
  <c r="AJ635" i="35"/>
  <c r="AW635" i="35" s="1"/>
  <c r="AK635" i="35"/>
  <c r="AX635" i="35" s="1"/>
  <c r="AL635" i="35"/>
  <c r="AY635" i="35" s="1"/>
  <c r="AM635" i="35"/>
  <c r="AZ635" i="35" s="1"/>
  <c r="AN635" i="35"/>
  <c r="BA635" i="35" s="1"/>
  <c r="AG635" i="35"/>
  <c r="AT635" i="35" s="1"/>
  <c r="AO635" i="35"/>
  <c r="BB635" i="35" s="1"/>
  <c r="AH627" i="35"/>
  <c r="AU627" i="35" s="1"/>
  <c r="AP627" i="35"/>
  <c r="BC627" i="35" s="1"/>
  <c r="AI627" i="35"/>
  <c r="AV627" i="35" s="1"/>
  <c r="AJ627" i="35"/>
  <c r="AW627" i="35" s="1"/>
  <c r="AK627" i="35"/>
  <c r="AX627" i="35" s="1"/>
  <c r="AL627" i="35"/>
  <c r="AY627" i="35" s="1"/>
  <c r="AM627" i="35"/>
  <c r="AZ627" i="35" s="1"/>
  <c r="AN627" i="35"/>
  <c r="BA627" i="35" s="1"/>
  <c r="AG627" i="35"/>
  <c r="AT627" i="35" s="1"/>
  <c r="AO627" i="35"/>
  <c r="BB627" i="35" s="1"/>
  <c r="AH619" i="35"/>
  <c r="AU619" i="35" s="1"/>
  <c r="AP619" i="35"/>
  <c r="BC619" i="35" s="1"/>
  <c r="AI619" i="35"/>
  <c r="AV619" i="35" s="1"/>
  <c r="AJ619" i="35"/>
  <c r="AW619" i="35" s="1"/>
  <c r="AK619" i="35"/>
  <c r="AX619" i="35" s="1"/>
  <c r="AL619" i="35"/>
  <c r="AY619" i="35" s="1"/>
  <c r="AM619" i="35"/>
  <c r="AZ619" i="35" s="1"/>
  <c r="AN619" i="35"/>
  <c r="BA619" i="35" s="1"/>
  <c r="AG619" i="35"/>
  <c r="AT619" i="35" s="1"/>
  <c r="AO619" i="35"/>
  <c r="BB619" i="35" s="1"/>
  <c r="AH611" i="35"/>
  <c r="AU611" i="35" s="1"/>
  <c r="AP611" i="35"/>
  <c r="BC611" i="35" s="1"/>
  <c r="AI611" i="35"/>
  <c r="AV611" i="35" s="1"/>
  <c r="AJ611" i="35"/>
  <c r="AW611" i="35" s="1"/>
  <c r="AK611" i="35"/>
  <c r="AX611" i="35" s="1"/>
  <c r="AL611" i="35"/>
  <c r="AY611" i="35" s="1"/>
  <c r="AM611" i="35"/>
  <c r="AZ611" i="35" s="1"/>
  <c r="AN611" i="35"/>
  <c r="BA611" i="35" s="1"/>
  <c r="AG611" i="35"/>
  <c r="AT611" i="35" s="1"/>
  <c r="AO611" i="35"/>
  <c r="BB611" i="35" s="1"/>
  <c r="AH603" i="35"/>
  <c r="AU603" i="35" s="1"/>
  <c r="AP603" i="35"/>
  <c r="BC603" i="35" s="1"/>
  <c r="AI603" i="35"/>
  <c r="AV603" i="35" s="1"/>
  <c r="AJ603" i="35"/>
  <c r="AW603" i="35" s="1"/>
  <c r="AK603" i="35"/>
  <c r="AX603" i="35" s="1"/>
  <c r="AL603" i="35"/>
  <c r="AY603" i="35" s="1"/>
  <c r="AM603" i="35"/>
  <c r="AZ603" i="35" s="1"/>
  <c r="AN603" i="35"/>
  <c r="BA603" i="35" s="1"/>
  <c r="AG603" i="35"/>
  <c r="AT603" i="35" s="1"/>
  <c r="AO603" i="35"/>
  <c r="BB603" i="35" s="1"/>
  <c r="AI595" i="35"/>
  <c r="AV595" i="35" s="1"/>
  <c r="AK595" i="35"/>
  <c r="AX595" i="35" s="1"/>
  <c r="AL595" i="35"/>
  <c r="AY595" i="35" s="1"/>
  <c r="AM595" i="35"/>
  <c r="AZ595" i="35" s="1"/>
  <c r="AN595" i="35"/>
  <c r="BA595" i="35" s="1"/>
  <c r="AG595" i="35"/>
  <c r="AT595" i="35" s="1"/>
  <c r="AO595" i="35"/>
  <c r="BB595" i="35" s="1"/>
  <c r="AJ595" i="35"/>
  <c r="AW595" i="35" s="1"/>
  <c r="AP595" i="35"/>
  <c r="BC595" i="35" s="1"/>
  <c r="AH595" i="35"/>
  <c r="AU595" i="35" s="1"/>
  <c r="AI587" i="35"/>
  <c r="AV587" i="35" s="1"/>
  <c r="AK587" i="35"/>
  <c r="AX587" i="35" s="1"/>
  <c r="AL587" i="35"/>
  <c r="AY587" i="35" s="1"/>
  <c r="AM587" i="35"/>
  <c r="AZ587" i="35" s="1"/>
  <c r="AN587" i="35"/>
  <c r="BA587" i="35" s="1"/>
  <c r="AG587" i="35"/>
  <c r="AT587" i="35" s="1"/>
  <c r="AO587" i="35"/>
  <c r="BB587" i="35" s="1"/>
  <c r="AH587" i="35"/>
  <c r="AU587" i="35" s="1"/>
  <c r="AJ587" i="35"/>
  <c r="AW587" i="35" s="1"/>
  <c r="AP587" i="35"/>
  <c r="BC587" i="35" s="1"/>
  <c r="AI579" i="35"/>
  <c r="AV579" i="35" s="1"/>
  <c r="AK579" i="35"/>
  <c r="AX579" i="35" s="1"/>
  <c r="AL579" i="35"/>
  <c r="AY579" i="35" s="1"/>
  <c r="AM579" i="35"/>
  <c r="AZ579" i="35" s="1"/>
  <c r="AN579" i="35"/>
  <c r="BA579" i="35" s="1"/>
  <c r="AG579" i="35"/>
  <c r="AT579" i="35" s="1"/>
  <c r="AO579" i="35"/>
  <c r="BB579" i="35" s="1"/>
  <c r="AJ579" i="35"/>
  <c r="AW579" i="35" s="1"/>
  <c r="AP579" i="35"/>
  <c r="BC579" i="35" s="1"/>
  <c r="AH579" i="35"/>
  <c r="AU579" i="35" s="1"/>
  <c r="AI571" i="35"/>
  <c r="AV571" i="35" s="1"/>
  <c r="AK571" i="35"/>
  <c r="AX571" i="35" s="1"/>
  <c r="AL571" i="35"/>
  <c r="AY571" i="35" s="1"/>
  <c r="AM571" i="35"/>
  <c r="AZ571" i="35" s="1"/>
  <c r="AN571" i="35"/>
  <c r="BA571" i="35" s="1"/>
  <c r="AG571" i="35"/>
  <c r="AT571" i="35" s="1"/>
  <c r="AO571" i="35"/>
  <c r="BB571" i="35" s="1"/>
  <c r="AH571" i="35"/>
  <c r="AU571" i="35" s="1"/>
  <c r="AJ571" i="35"/>
  <c r="AW571" i="35" s="1"/>
  <c r="AP571" i="35"/>
  <c r="BC571" i="35" s="1"/>
  <c r="AI563" i="35"/>
  <c r="AV563" i="35" s="1"/>
  <c r="AK563" i="35"/>
  <c r="AX563" i="35" s="1"/>
  <c r="AL563" i="35"/>
  <c r="AY563" i="35" s="1"/>
  <c r="AM563" i="35"/>
  <c r="AZ563" i="35" s="1"/>
  <c r="AN563" i="35"/>
  <c r="BA563" i="35" s="1"/>
  <c r="AG563" i="35"/>
  <c r="AT563" i="35" s="1"/>
  <c r="AO563" i="35"/>
  <c r="BB563" i="35" s="1"/>
  <c r="AJ563" i="35"/>
  <c r="AW563" i="35" s="1"/>
  <c r="AP563" i="35"/>
  <c r="BC563" i="35" s="1"/>
  <c r="AH563" i="35"/>
  <c r="AU563" i="35" s="1"/>
  <c r="AI555" i="35"/>
  <c r="AV555" i="35" s="1"/>
  <c r="AK555" i="35"/>
  <c r="AX555" i="35" s="1"/>
  <c r="AL555" i="35"/>
  <c r="AY555" i="35" s="1"/>
  <c r="AM555" i="35"/>
  <c r="AZ555" i="35" s="1"/>
  <c r="AN555" i="35"/>
  <c r="BA555" i="35" s="1"/>
  <c r="AG555" i="35"/>
  <c r="AT555" i="35" s="1"/>
  <c r="AO555" i="35"/>
  <c r="BB555" i="35" s="1"/>
  <c r="AH555" i="35"/>
  <c r="AU555" i="35" s="1"/>
  <c r="AJ555" i="35"/>
  <c r="AW555" i="35" s="1"/>
  <c r="AP555" i="35"/>
  <c r="BC555" i="35" s="1"/>
  <c r="AI547" i="35"/>
  <c r="AV547" i="35" s="1"/>
  <c r="AK547" i="35"/>
  <c r="AX547" i="35" s="1"/>
  <c r="AL547" i="35"/>
  <c r="AY547" i="35" s="1"/>
  <c r="AM547" i="35"/>
  <c r="AZ547" i="35" s="1"/>
  <c r="AN547" i="35"/>
  <c r="BA547" i="35" s="1"/>
  <c r="AG547" i="35"/>
  <c r="AT547" i="35" s="1"/>
  <c r="AO547" i="35"/>
  <c r="BB547" i="35" s="1"/>
  <c r="AJ547" i="35"/>
  <c r="AW547" i="35" s="1"/>
  <c r="AP547" i="35"/>
  <c r="BC547" i="35" s="1"/>
  <c r="AH547" i="35"/>
  <c r="AU547" i="35" s="1"/>
  <c r="AI539" i="35"/>
  <c r="AV539" i="35" s="1"/>
  <c r="AK539" i="35"/>
  <c r="AX539" i="35" s="1"/>
  <c r="AL539" i="35"/>
  <c r="AY539" i="35" s="1"/>
  <c r="AM539" i="35"/>
  <c r="AZ539" i="35" s="1"/>
  <c r="AN539" i="35"/>
  <c r="BA539" i="35" s="1"/>
  <c r="AG539" i="35"/>
  <c r="AT539" i="35" s="1"/>
  <c r="AO539" i="35"/>
  <c r="BB539" i="35" s="1"/>
  <c r="AH539" i="35"/>
  <c r="AU539" i="35" s="1"/>
  <c r="AJ539" i="35"/>
  <c r="AW539" i="35" s="1"/>
  <c r="AP539" i="35"/>
  <c r="BC539" i="35" s="1"/>
  <c r="AI531" i="35"/>
  <c r="AV531" i="35" s="1"/>
  <c r="AK531" i="35"/>
  <c r="AX531" i="35" s="1"/>
  <c r="AL531" i="35"/>
  <c r="AY531" i="35" s="1"/>
  <c r="AM531" i="35"/>
  <c r="AZ531" i="35" s="1"/>
  <c r="AN531" i="35"/>
  <c r="BA531" i="35" s="1"/>
  <c r="AG531" i="35"/>
  <c r="AT531" i="35" s="1"/>
  <c r="AO531" i="35"/>
  <c r="BB531" i="35" s="1"/>
  <c r="AJ531" i="35"/>
  <c r="AW531" i="35" s="1"/>
  <c r="AP531" i="35"/>
  <c r="BC531" i="35" s="1"/>
  <c r="AH531" i="35"/>
  <c r="AU531" i="35" s="1"/>
  <c r="AI523" i="35"/>
  <c r="AV523" i="35" s="1"/>
  <c r="AK523" i="35"/>
  <c r="AX523" i="35" s="1"/>
  <c r="AL523" i="35"/>
  <c r="AY523" i="35" s="1"/>
  <c r="AM523" i="35"/>
  <c r="AZ523" i="35" s="1"/>
  <c r="AN523" i="35"/>
  <c r="BA523" i="35" s="1"/>
  <c r="AG523" i="35"/>
  <c r="AT523" i="35" s="1"/>
  <c r="AO523" i="35"/>
  <c r="BB523" i="35" s="1"/>
  <c r="AH523" i="35"/>
  <c r="AU523" i="35" s="1"/>
  <c r="AJ523" i="35"/>
  <c r="AW523" i="35" s="1"/>
  <c r="AP523" i="35"/>
  <c r="BC523" i="35" s="1"/>
  <c r="AI515" i="35"/>
  <c r="AV515" i="35" s="1"/>
  <c r="E31" i="70" s="1"/>
  <c r="AK515" i="35"/>
  <c r="AX515" i="35" s="1"/>
  <c r="G31" i="70" s="1"/>
  <c r="AL515" i="35"/>
  <c r="AY515" i="35" s="1"/>
  <c r="H31" i="70" s="1"/>
  <c r="AM515" i="35"/>
  <c r="AZ515" i="35" s="1"/>
  <c r="I31" i="70" s="1"/>
  <c r="AN515" i="35"/>
  <c r="BA515" i="35" s="1"/>
  <c r="J31" i="70" s="1"/>
  <c r="AG515" i="35"/>
  <c r="AT515" i="35" s="1"/>
  <c r="C31" i="70" s="1"/>
  <c r="AO515" i="35"/>
  <c r="BB515" i="35" s="1"/>
  <c r="K31" i="70" s="1"/>
  <c r="AJ515" i="35"/>
  <c r="AW515" i="35" s="1"/>
  <c r="F31" i="70" s="1"/>
  <c r="AP515" i="35"/>
  <c r="BC515" i="35" s="1"/>
  <c r="L31" i="70" s="1"/>
  <c r="AH515" i="35"/>
  <c r="AU515" i="35" s="1"/>
  <c r="D31" i="70" s="1"/>
  <c r="AI507" i="35"/>
  <c r="AV507" i="35" s="1"/>
  <c r="AK507" i="35"/>
  <c r="AX507" i="35" s="1"/>
  <c r="AL507" i="35"/>
  <c r="AY507" i="35" s="1"/>
  <c r="AM507" i="35"/>
  <c r="AZ507" i="35" s="1"/>
  <c r="AN507" i="35"/>
  <c r="BA507" i="35" s="1"/>
  <c r="AG507" i="35"/>
  <c r="AT507" i="35" s="1"/>
  <c r="AO507" i="35"/>
  <c r="BB507" i="35" s="1"/>
  <c r="AH507" i="35"/>
  <c r="AU507" i="35" s="1"/>
  <c r="AJ507" i="35"/>
  <c r="AW507" i="35" s="1"/>
  <c r="AP507" i="35"/>
  <c r="BC507" i="35" s="1"/>
  <c r="AI499" i="35"/>
  <c r="AV499" i="35" s="1"/>
  <c r="AK499" i="35"/>
  <c r="AX499" i="35" s="1"/>
  <c r="AL499" i="35"/>
  <c r="AY499" i="35" s="1"/>
  <c r="AM499" i="35"/>
  <c r="AZ499" i="35" s="1"/>
  <c r="AN499" i="35"/>
  <c r="BA499" i="35" s="1"/>
  <c r="AG499" i="35"/>
  <c r="AT499" i="35" s="1"/>
  <c r="AO499" i="35"/>
  <c r="BB499" i="35" s="1"/>
  <c r="AJ499" i="35"/>
  <c r="AW499" i="35" s="1"/>
  <c r="AP499" i="35"/>
  <c r="BC499" i="35" s="1"/>
  <c r="AH499" i="35"/>
  <c r="AU499" i="35" s="1"/>
  <c r="AI491" i="35"/>
  <c r="AV491" i="35" s="1"/>
  <c r="AJ491" i="35"/>
  <c r="AW491" i="35" s="1"/>
  <c r="AK491" i="35"/>
  <c r="AX491" i="35" s="1"/>
  <c r="AL491" i="35"/>
  <c r="AY491" i="35" s="1"/>
  <c r="AM491" i="35"/>
  <c r="AZ491" i="35" s="1"/>
  <c r="AN491" i="35"/>
  <c r="BA491" i="35" s="1"/>
  <c r="AG491" i="35"/>
  <c r="AT491" i="35" s="1"/>
  <c r="AO491" i="35"/>
  <c r="BB491" i="35" s="1"/>
  <c r="AH491" i="35"/>
  <c r="AU491" i="35" s="1"/>
  <c r="AP491" i="35"/>
  <c r="BC491" i="35" s="1"/>
  <c r="AI483" i="35"/>
  <c r="AV483" i="35" s="1"/>
  <c r="AJ483" i="35"/>
  <c r="AW483" i="35" s="1"/>
  <c r="AK483" i="35"/>
  <c r="AX483" i="35" s="1"/>
  <c r="AL483" i="35"/>
  <c r="AY483" i="35" s="1"/>
  <c r="AM483" i="35"/>
  <c r="AZ483" i="35" s="1"/>
  <c r="AN483" i="35"/>
  <c r="BA483" i="35" s="1"/>
  <c r="AG483" i="35"/>
  <c r="AT483" i="35" s="1"/>
  <c r="AO483" i="35"/>
  <c r="BB483" i="35" s="1"/>
  <c r="AH483" i="35"/>
  <c r="AU483" i="35" s="1"/>
  <c r="AP483" i="35"/>
  <c r="BC483" i="35" s="1"/>
  <c r="AI475" i="35"/>
  <c r="AV475" i="35" s="1"/>
  <c r="AJ475" i="35"/>
  <c r="AW475" i="35" s="1"/>
  <c r="AK475" i="35"/>
  <c r="AX475" i="35" s="1"/>
  <c r="AL475" i="35"/>
  <c r="AY475" i="35" s="1"/>
  <c r="AM475" i="35"/>
  <c r="AZ475" i="35" s="1"/>
  <c r="AN475" i="35"/>
  <c r="BA475" i="35" s="1"/>
  <c r="AG475" i="35"/>
  <c r="AT475" i="35" s="1"/>
  <c r="AO475" i="35"/>
  <c r="BB475" i="35" s="1"/>
  <c r="AH475" i="35"/>
  <c r="AU475" i="35" s="1"/>
  <c r="AP475" i="35"/>
  <c r="BC475" i="35" s="1"/>
  <c r="AI467" i="35"/>
  <c r="AV467" i="35" s="1"/>
  <c r="AJ467" i="35"/>
  <c r="AW467" i="35" s="1"/>
  <c r="AK467" i="35"/>
  <c r="AX467" i="35" s="1"/>
  <c r="AL467" i="35"/>
  <c r="AY467" i="35" s="1"/>
  <c r="AM467" i="35"/>
  <c r="AZ467" i="35" s="1"/>
  <c r="AN467" i="35"/>
  <c r="BA467" i="35" s="1"/>
  <c r="AG467" i="35"/>
  <c r="AT467" i="35" s="1"/>
  <c r="AO467" i="35"/>
  <c r="BB467" i="35" s="1"/>
  <c r="AH467" i="35"/>
  <c r="AU467" i="35" s="1"/>
  <c r="AP467" i="35"/>
  <c r="BC467" i="35" s="1"/>
  <c r="AI459" i="35"/>
  <c r="AV459" i="35" s="1"/>
  <c r="AJ459" i="35"/>
  <c r="AW459" i="35" s="1"/>
  <c r="AK459" i="35"/>
  <c r="AX459" i="35" s="1"/>
  <c r="AL459" i="35"/>
  <c r="AY459" i="35" s="1"/>
  <c r="AM459" i="35"/>
  <c r="AZ459" i="35" s="1"/>
  <c r="AN459" i="35"/>
  <c r="BA459" i="35" s="1"/>
  <c r="AG459" i="35"/>
  <c r="AT459" i="35" s="1"/>
  <c r="AO459" i="35"/>
  <c r="BB459" i="35" s="1"/>
  <c r="AH459" i="35"/>
  <c r="AU459" i="35" s="1"/>
  <c r="AP459" i="35"/>
  <c r="BC459" i="35" s="1"/>
  <c r="AI451" i="35"/>
  <c r="AV451" i="35" s="1"/>
  <c r="AJ451" i="35"/>
  <c r="AW451" i="35" s="1"/>
  <c r="AK451" i="35"/>
  <c r="AX451" i="35" s="1"/>
  <c r="AL451" i="35"/>
  <c r="AY451" i="35" s="1"/>
  <c r="AM451" i="35"/>
  <c r="AZ451" i="35" s="1"/>
  <c r="AN451" i="35"/>
  <c r="BA451" i="35" s="1"/>
  <c r="AG451" i="35"/>
  <c r="AT451" i="35" s="1"/>
  <c r="AO451" i="35"/>
  <c r="BB451" i="35" s="1"/>
  <c r="AH451" i="35"/>
  <c r="AU451" i="35" s="1"/>
  <c r="AP451" i="35"/>
  <c r="BC451" i="35" s="1"/>
  <c r="AI443" i="35"/>
  <c r="AV443" i="35" s="1"/>
  <c r="AJ443" i="35"/>
  <c r="AW443" i="35" s="1"/>
  <c r="AK443" i="35"/>
  <c r="AX443" i="35" s="1"/>
  <c r="AL443" i="35"/>
  <c r="AY443" i="35" s="1"/>
  <c r="AM443" i="35"/>
  <c r="AZ443" i="35" s="1"/>
  <c r="AN443" i="35"/>
  <c r="BA443" i="35" s="1"/>
  <c r="AG443" i="35"/>
  <c r="AT443" i="35" s="1"/>
  <c r="AO443" i="35"/>
  <c r="BB443" i="35" s="1"/>
  <c r="AH443" i="35"/>
  <c r="AU443" i="35" s="1"/>
  <c r="AP443" i="35"/>
  <c r="BC443" i="35" s="1"/>
  <c r="AI435" i="35"/>
  <c r="AV435" i="35" s="1"/>
  <c r="AJ435" i="35"/>
  <c r="AW435" i="35" s="1"/>
  <c r="AK435" i="35"/>
  <c r="AX435" i="35" s="1"/>
  <c r="AL435" i="35"/>
  <c r="AY435" i="35" s="1"/>
  <c r="AM435" i="35"/>
  <c r="AZ435" i="35" s="1"/>
  <c r="AN435" i="35"/>
  <c r="BA435" i="35" s="1"/>
  <c r="AG435" i="35"/>
  <c r="AT435" i="35" s="1"/>
  <c r="AO435" i="35"/>
  <c r="BB435" i="35" s="1"/>
  <c r="AH435" i="35"/>
  <c r="AU435" i="35" s="1"/>
  <c r="AP435" i="35"/>
  <c r="BC435" i="35" s="1"/>
  <c r="AI427" i="35"/>
  <c r="AV427" i="35" s="1"/>
  <c r="AJ427" i="35"/>
  <c r="AW427" i="35" s="1"/>
  <c r="AK427" i="35"/>
  <c r="AX427" i="35" s="1"/>
  <c r="AL427" i="35"/>
  <c r="AY427" i="35" s="1"/>
  <c r="AM427" i="35"/>
  <c r="AZ427" i="35" s="1"/>
  <c r="AN427" i="35"/>
  <c r="BA427" i="35" s="1"/>
  <c r="AG427" i="35"/>
  <c r="AT427" i="35" s="1"/>
  <c r="AO427" i="35"/>
  <c r="BB427" i="35" s="1"/>
  <c r="AH427" i="35"/>
  <c r="AU427" i="35" s="1"/>
  <c r="AP427" i="35"/>
  <c r="BC427" i="35" s="1"/>
  <c r="AI419" i="35"/>
  <c r="AV419" i="35" s="1"/>
  <c r="AJ419" i="35"/>
  <c r="AW419" i="35" s="1"/>
  <c r="AK419" i="35"/>
  <c r="AX419" i="35" s="1"/>
  <c r="AL419" i="35"/>
  <c r="AY419" i="35" s="1"/>
  <c r="AM419" i="35"/>
  <c r="AZ419" i="35" s="1"/>
  <c r="AN419" i="35"/>
  <c r="BA419" i="35" s="1"/>
  <c r="AG419" i="35"/>
  <c r="AT419" i="35" s="1"/>
  <c r="AO419" i="35"/>
  <c r="BB419" i="35" s="1"/>
  <c r="AH419" i="35"/>
  <c r="AU419" i="35" s="1"/>
  <c r="AP419" i="35"/>
  <c r="BC419" i="35" s="1"/>
  <c r="AI411" i="35"/>
  <c r="AV411" i="35" s="1"/>
  <c r="AJ411" i="35"/>
  <c r="AW411" i="35" s="1"/>
  <c r="AK411" i="35"/>
  <c r="AX411" i="35" s="1"/>
  <c r="AL411" i="35"/>
  <c r="AY411" i="35" s="1"/>
  <c r="AM411" i="35"/>
  <c r="AZ411" i="35" s="1"/>
  <c r="AN411" i="35"/>
  <c r="BA411" i="35" s="1"/>
  <c r="AG411" i="35"/>
  <c r="AT411" i="35" s="1"/>
  <c r="AO411" i="35"/>
  <c r="BB411" i="35" s="1"/>
  <c r="AH411" i="35"/>
  <c r="AU411" i="35" s="1"/>
  <c r="AP411" i="35"/>
  <c r="BC411" i="35" s="1"/>
  <c r="AI403" i="35"/>
  <c r="AV403" i="35" s="1"/>
  <c r="AJ403" i="35"/>
  <c r="AW403" i="35" s="1"/>
  <c r="AK403" i="35"/>
  <c r="AX403" i="35" s="1"/>
  <c r="AL403" i="35"/>
  <c r="AY403" i="35" s="1"/>
  <c r="AM403" i="35"/>
  <c r="AZ403" i="35" s="1"/>
  <c r="AN403" i="35"/>
  <c r="BA403" i="35" s="1"/>
  <c r="AG403" i="35"/>
  <c r="AT403" i="35" s="1"/>
  <c r="AO403" i="35"/>
  <c r="BB403" i="35" s="1"/>
  <c r="AH403" i="35"/>
  <c r="AU403" i="35" s="1"/>
  <c r="AP403" i="35"/>
  <c r="BC403" i="35" s="1"/>
  <c r="AI395" i="35"/>
  <c r="AV395" i="35" s="1"/>
  <c r="AJ395" i="35"/>
  <c r="AW395" i="35" s="1"/>
  <c r="AK395" i="35"/>
  <c r="AX395" i="35" s="1"/>
  <c r="AL395" i="35"/>
  <c r="AY395" i="35" s="1"/>
  <c r="AM395" i="35"/>
  <c r="AZ395" i="35" s="1"/>
  <c r="AN395" i="35"/>
  <c r="BA395" i="35" s="1"/>
  <c r="AG395" i="35"/>
  <c r="AT395" i="35" s="1"/>
  <c r="AO395" i="35"/>
  <c r="BB395" i="35" s="1"/>
  <c r="AH395" i="35"/>
  <c r="AU395" i="35" s="1"/>
  <c r="AP395" i="35"/>
  <c r="BC395" i="35" s="1"/>
  <c r="AI387" i="35"/>
  <c r="AV387" i="35" s="1"/>
  <c r="AJ387" i="35"/>
  <c r="AW387" i="35" s="1"/>
  <c r="AK387" i="35"/>
  <c r="AX387" i="35" s="1"/>
  <c r="AL387" i="35"/>
  <c r="AY387" i="35" s="1"/>
  <c r="AM387" i="35"/>
  <c r="AZ387" i="35" s="1"/>
  <c r="AN387" i="35"/>
  <c r="BA387" i="35" s="1"/>
  <c r="AG387" i="35"/>
  <c r="AT387" i="35" s="1"/>
  <c r="AO387" i="35"/>
  <c r="BB387" i="35" s="1"/>
  <c r="AH387" i="35"/>
  <c r="AU387" i="35" s="1"/>
  <c r="AP387" i="35"/>
  <c r="BC387" i="35" s="1"/>
  <c r="AI379" i="35"/>
  <c r="AV379" i="35" s="1"/>
  <c r="AJ379" i="35"/>
  <c r="AW379" i="35" s="1"/>
  <c r="AK379" i="35"/>
  <c r="AX379" i="35" s="1"/>
  <c r="AL379" i="35"/>
  <c r="AY379" i="35" s="1"/>
  <c r="AM379" i="35"/>
  <c r="AZ379" i="35" s="1"/>
  <c r="AN379" i="35"/>
  <c r="BA379" i="35" s="1"/>
  <c r="AG379" i="35"/>
  <c r="AT379" i="35" s="1"/>
  <c r="AO379" i="35"/>
  <c r="BB379" i="35" s="1"/>
  <c r="AH379" i="35"/>
  <c r="AU379" i="35" s="1"/>
  <c r="AP379" i="35"/>
  <c r="BC379" i="35" s="1"/>
  <c r="AI371" i="35"/>
  <c r="AV371" i="35" s="1"/>
  <c r="AJ371" i="35"/>
  <c r="AW371" i="35" s="1"/>
  <c r="AK371" i="35"/>
  <c r="AX371" i="35" s="1"/>
  <c r="AL371" i="35"/>
  <c r="AY371" i="35" s="1"/>
  <c r="AM371" i="35"/>
  <c r="AZ371" i="35" s="1"/>
  <c r="AN371" i="35"/>
  <c r="BA371" i="35" s="1"/>
  <c r="AG371" i="35"/>
  <c r="AT371" i="35" s="1"/>
  <c r="AO371" i="35"/>
  <c r="BB371" i="35" s="1"/>
  <c r="AH371" i="35"/>
  <c r="AU371" i="35" s="1"/>
  <c r="AP371" i="35"/>
  <c r="BC371" i="35" s="1"/>
  <c r="AI363" i="35"/>
  <c r="AV363" i="35" s="1"/>
  <c r="AJ363" i="35"/>
  <c r="AW363" i="35" s="1"/>
  <c r="AK363" i="35"/>
  <c r="AX363" i="35" s="1"/>
  <c r="AL363" i="35"/>
  <c r="AY363" i="35" s="1"/>
  <c r="AM363" i="35"/>
  <c r="AZ363" i="35" s="1"/>
  <c r="AN363" i="35"/>
  <c r="BA363" i="35" s="1"/>
  <c r="AG363" i="35"/>
  <c r="AT363" i="35" s="1"/>
  <c r="AO363" i="35"/>
  <c r="BB363" i="35" s="1"/>
  <c r="AH363" i="35"/>
  <c r="AU363" i="35" s="1"/>
  <c r="AP363" i="35"/>
  <c r="BC363" i="35" s="1"/>
  <c r="AL355" i="35"/>
  <c r="AY355" i="35" s="1"/>
  <c r="AM355" i="35"/>
  <c r="AZ355" i="35" s="1"/>
  <c r="AN355" i="35"/>
  <c r="BA355" i="35" s="1"/>
  <c r="AG355" i="35"/>
  <c r="AT355" i="35" s="1"/>
  <c r="AO355" i="35"/>
  <c r="BB355" i="35" s="1"/>
  <c r="AH355" i="35"/>
  <c r="AU355" i="35" s="1"/>
  <c r="AP355" i="35"/>
  <c r="BC355" i="35" s="1"/>
  <c r="AI355" i="35"/>
  <c r="AV355" i="35" s="1"/>
  <c r="AJ355" i="35"/>
  <c r="AW355" i="35" s="1"/>
  <c r="AK355" i="35"/>
  <c r="AX355" i="35" s="1"/>
  <c r="AL347" i="35"/>
  <c r="AY347" i="35" s="1"/>
  <c r="AM347" i="35"/>
  <c r="AZ347" i="35" s="1"/>
  <c r="AN347" i="35"/>
  <c r="BA347" i="35" s="1"/>
  <c r="AG347" i="35"/>
  <c r="AT347" i="35" s="1"/>
  <c r="AO347" i="35"/>
  <c r="BB347" i="35" s="1"/>
  <c r="AH347" i="35"/>
  <c r="AU347" i="35" s="1"/>
  <c r="AP347" i="35"/>
  <c r="BC347" i="35" s="1"/>
  <c r="AI347" i="35"/>
  <c r="AV347" i="35" s="1"/>
  <c r="AJ347" i="35"/>
  <c r="AW347" i="35" s="1"/>
  <c r="AK347" i="35"/>
  <c r="AX347" i="35" s="1"/>
  <c r="AL339" i="35"/>
  <c r="AY339" i="35" s="1"/>
  <c r="AM339" i="35"/>
  <c r="AZ339" i="35" s="1"/>
  <c r="AN339" i="35"/>
  <c r="BA339" i="35" s="1"/>
  <c r="AG339" i="35"/>
  <c r="AT339" i="35" s="1"/>
  <c r="AO339" i="35"/>
  <c r="BB339" i="35" s="1"/>
  <c r="AH339" i="35"/>
  <c r="AU339" i="35" s="1"/>
  <c r="AP339" i="35"/>
  <c r="BC339" i="35" s="1"/>
  <c r="AI339" i="35"/>
  <c r="AV339" i="35" s="1"/>
  <c r="AJ339" i="35"/>
  <c r="AW339" i="35" s="1"/>
  <c r="AK339" i="35"/>
  <c r="AX339" i="35" s="1"/>
  <c r="AL331" i="35"/>
  <c r="AY331" i="35" s="1"/>
  <c r="AM331" i="35"/>
  <c r="AZ331" i="35" s="1"/>
  <c r="AN331" i="35"/>
  <c r="BA331" i="35" s="1"/>
  <c r="AG331" i="35"/>
  <c r="AT331" i="35" s="1"/>
  <c r="AO331" i="35"/>
  <c r="BB331" i="35" s="1"/>
  <c r="AH331" i="35"/>
  <c r="AU331" i="35" s="1"/>
  <c r="AP331" i="35"/>
  <c r="BC331" i="35" s="1"/>
  <c r="AI331" i="35"/>
  <c r="AV331" i="35" s="1"/>
  <c r="AJ331" i="35"/>
  <c r="AW331" i="35" s="1"/>
  <c r="AK331" i="35"/>
  <c r="AX331" i="35" s="1"/>
  <c r="AL323" i="35"/>
  <c r="AY323" i="35" s="1"/>
  <c r="AM323" i="35"/>
  <c r="AZ323" i="35" s="1"/>
  <c r="AN323" i="35"/>
  <c r="BA323" i="35" s="1"/>
  <c r="AG323" i="35"/>
  <c r="AT323" i="35" s="1"/>
  <c r="AO323" i="35"/>
  <c r="BB323" i="35" s="1"/>
  <c r="AH323" i="35"/>
  <c r="AU323" i="35" s="1"/>
  <c r="AP323" i="35"/>
  <c r="BC323" i="35" s="1"/>
  <c r="AI323" i="35"/>
  <c r="AV323" i="35" s="1"/>
  <c r="AJ323" i="35"/>
  <c r="AW323" i="35" s="1"/>
  <c r="AK323" i="35"/>
  <c r="AX323" i="35" s="1"/>
  <c r="AL315" i="35"/>
  <c r="AY315" i="35" s="1"/>
  <c r="AM315" i="35"/>
  <c r="AZ315" i="35" s="1"/>
  <c r="AN315" i="35"/>
  <c r="BA315" i="35" s="1"/>
  <c r="AG315" i="35"/>
  <c r="AT315" i="35" s="1"/>
  <c r="AO315" i="35"/>
  <c r="BB315" i="35" s="1"/>
  <c r="AH315" i="35"/>
  <c r="AU315" i="35" s="1"/>
  <c r="AP315" i="35"/>
  <c r="BC315" i="35" s="1"/>
  <c r="AI315" i="35"/>
  <c r="AV315" i="35" s="1"/>
  <c r="AJ315" i="35"/>
  <c r="AW315" i="35" s="1"/>
  <c r="AK315" i="35"/>
  <c r="AX315" i="35" s="1"/>
  <c r="AL307" i="35"/>
  <c r="AY307" i="35" s="1"/>
  <c r="AM307" i="35"/>
  <c r="AZ307" i="35" s="1"/>
  <c r="AN307" i="35"/>
  <c r="BA307" i="35" s="1"/>
  <c r="AG307" i="35"/>
  <c r="AT307" i="35" s="1"/>
  <c r="AO307" i="35"/>
  <c r="BB307" i="35" s="1"/>
  <c r="AH307" i="35"/>
  <c r="AU307" i="35" s="1"/>
  <c r="AP307" i="35"/>
  <c r="BC307" i="35" s="1"/>
  <c r="AI307" i="35"/>
  <c r="AV307" i="35" s="1"/>
  <c r="AJ307" i="35"/>
  <c r="AW307" i="35" s="1"/>
  <c r="AK307" i="35"/>
  <c r="AX307" i="35" s="1"/>
  <c r="AL299" i="35"/>
  <c r="AY299" i="35" s="1"/>
  <c r="AM299" i="35"/>
  <c r="AZ299" i="35" s="1"/>
  <c r="AN299" i="35"/>
  <c r="BA299" i="35" s="1"/>
  <c r="AG299" i="35"/>
  <c r="AT299" i="35" s="1"/>
  <c r="AO299" i="35"/>
  <c r="BB299" i="35" s="1"/>
  <c r="AH299" i="35"/>
  <c r="AU299" i="35" s="1"/>
  <c r="AP299" i="35"/>
  <c r="BC299" i="35" s="1"/>
  <c r="AI299" i="35"/>
  <c r="AV299" i="35" s="1"/>
  <c r="AJ299" i="35"/>
  <c r="AW299" i="35" s="1"/>
  <c r="AK299" i="35"/>
  <c r="AX299" i="35" s="1"/>
  <c r="AL291" i="35"/>
  <c r="AY291" i="35" s="1"/>
  <c r="AM291" i="35"/>
  <c r="AZ291" i="35" s="1"/>
  <c r="AN291" i="35"/>
  <c r="BA291" i="35" s="1"/>
  <c r="AG291" i="35"/>
  <c r="AT291" i="35" s="1"/>
  <c r="AO291" i="35"/>
  <c r="BB291" i="35" s="1"/>
  <c r="AH291" i="35"/>
  <c r="AU291" i="35" s="1"/>
  <c r="AP291" i="35"/>
  <c r="BC291" i="35" s="1"/>
  <c r="AI291" i="35"/>
  <c r="AV291" i="35" s="1"/>
  <c r="AJ291" i="35"/>
  <c r="AW291" i="35" s="1"/>
  <c r="AK291" i="35"/>
  <c r="AX291" i="35" s="1"/>
  <c r="AL283" i="35"/>
  <c r="AY283" i="35" s="1"/>
  <c r="AM283" i="35"/>
  <c r="AZ283" i="35" s="1"/>
  <c r="AN283" i="35"/>
  <c r="BA283" i="35" s="1"/>
  <c r="AG283" i="35"/>
  <c r="AT283" i="35" s="1"/>
  <c r="AO283" i="35"/>
  <c r="BB283" i="35" s="1"/>
  <c r="AH283" i="35"/>
  <c r="AU283" i="35" s="1"/>
  <c r="AP283" i="35"/>
  <c r="BC283" i="35" s="1"/>
  <c r="AI283" i="35"/>
  <c r="AV283" i="35" s="1"/>
  <c r="AJ283" i="35"/>
  <c r="AW283" i="35" s="1"/>
  <c r="AK283" i="35"/>
  <c r="AX283" i="35" s="1"/>
  <c r="AL275" i="35"/>
  <c r="AY275" i="35" s="1"/>
  <c r="AM275" i="35"/>
  <c r="AZ275" i="35" s="1"/>
  <c r="AN275" i="35"/>
  <c r="BA275" i="35" s="1"/>
  <c r="AG275" i="35"/>
  <c r="AT275" i="35" s="1"/>
  <c r="AO275" i="35"/>
  <c r="BB275" i="35" s="1"/>
  <c r="AH275" i="35"/>
  <c r="AU275" i="35" s="1"/>
  <c r="AP275" i="35"/>
  <c r="BC275" i="35" s="1"/>
  <c r="AI275" i="35"/>
  <c r="AV275" i="35" s="1"/>
  <c r="AJ275" i="35"/>
  <c r="AW275" i="35" s="1"/>
  <c r="AK275" i="35"/>
  <c r="AX275" i="35" s="1"/>
  <c r="AL267" i="35"/>
  <c r="AY267" i="35" s="1"/>
  <c r="AM267" i="35"/>
  <c r="AZ267" i="35" s="1"/>
  <c r="AN267" i="35"/>
  <c r="BA267" i="35" s="1"/>
  <c r="AG267" i="35"/>
  <c r="AT267" i="35" s="1"/>
  <c r="AO267" i="35"/>
  <c r="BB267" i="35" s="1"/>
  <c r="AH267" i="35"/>
  <c r="AU267" i="35" s="1"/>
  <c r="AP267" i="35"/>
  <c r="BC267" i="35" s="1"/>
  <c r="AI267" i="35"/>
  <c r="AV267" i="35" s="1"/>
  <c r="AJ267" i="35"/>
  <c r="AW267" i="35" s="1"/>
  <c r="AK267" i="35"/>
  <c r="AX267" i="35" s="1"/>
  <c r="AL259" i="35"/>
  <c r="AY259" i="35" s="1"/>
  <c r="AM259" i="35"/>
  <c r="AZ259" i="35" s="1"/>
  <c r="AN259" i="35"/>
  <c r="BA259" i="35" s="1"/>
  <c r="AG259" i="35"/>
  <c r="AT259" i="35" s="1"/>
  <c r="AO259" i="35"/>
  <c r="BB259" i="35" s="1"/>
  <c r="AH259" i="35"/>
  <c r="AU259" i="35" s="1"/>
  <c r="AP259" i="35"/>
  <c r="BC259" i="35" s="1"/>
  <c r="AI259" i="35"/>
  <c r="AV259" i="35" s="1"/>
  <c r="AJ259" i="35"/>
  <c r="AW259" i="35" s="1"/>
  <c r="AK259" i="35"/>
  <c r="AX259" i="35" s="1"/>
  <c r="AL251" i="35"/>
  <c r="AY251" i="35" s="1"/>
  <c r="AM251" i="35"/>
  <c r="AZ251" i="35" s="1"/>
  <c r="AN251" i="35"/>
  <c r="BA251" i="35" s="1"/>
  <c r="AG251" i="35"/>
  <c r="AT251" i="35" s="1"/>
  <c r="AO251" i="35"/>
  <c r="BB251" i="35" s="1"/>
  <c r="AH251" i="35"/>
  <c r="AU251" i="35" s="1"/>
  <c r="AP251" i="35"/>
  <c r="BC251" i="35" s="1"/>
  <c r="AI251" i="35"/>
  <c r="AV251" i="35" s="1"/>
  <c r="AJ251" i="35"/>
  <c r="AW251" i="35" s="1"/>
  <c r="AK251" i="35"/>
  <c r="AX251" i="35" s="1"/>
  <c r="AL243" i="35"/>
  <c r="AY243" i="35" s="1"/>
  <c r="AM243" i="35"/>
  <c r="AZ243" i="35" s="1"/>
  <c r="AN243" i="35"/>
  <c r="BA243" i="35" s="1"/>
  <c r="AG243" i="35"/>
  <c r="AT243" i="35" s="1"/>
  <c r="AO243" i="35"/>
  <c r="BB243" i="35" s="1"/>
  <c r="AH243" i="35"/>
  <c r="AU243" i="35" s="1"/>
  <c r="AP243" i="35"/>
  <c r="BC243" i="35" s="1"/>
  <c r="AI243" i="35"/>
  <c r="AV243" i="35" s="1"/>
  <c r="AJ243" i="35"/>
  <c r="AW243" i="35" s="1"/>
  <c r="AK243" i="35"/>
  <c r="AX243" i="35" s="1"/>
  <c r="AL235" i="35"/>
  <c r="AY235" i="35" s="1"/>
  <c r="AM235" i="35"/>
  <c r="AZ235" i="35" s="1"/>
  <c r="AN235" i="35"/>
  <c r="BA235" i="35" s="1"/>
  <c r="AG235" i="35"/>
  <c r="AT235" i="35" s="1"/>
  <c r="AO235" i="35"/>
  <c r="BB235" i="35" s="1"/>
  <c r="AH235" i="35"/>
  <c r="AU235" i="35" s="1"/>
  <c r="AP235" i="35"/>
  <c r="BC235" i="35" s="1"/>
  <c r="AI235" i="35"/>
  <c r="AV235" i="35" s="1"/>
  <c r="AJ235" i="35"/>
  <c r="AW235" i="35" s="1"/>
  <c r="AK235" i="35"/>
  <c r="AX235" i="35" s="1"/>
  <c r="AL227" i="35"/>
  <c r="AY227" i="35" s="1"/>
  <c r="AM227" i="35"/>
  <c r="AZ227" i="35" s="1"/>
  <c r="AN227" i="35"/>
  <c r="BA227" i="35" s="1"/>
  <c r="AG227" i="35"/>
  <c r="AT227" i="35" s="1"/>
  <c r="AO227" i="35"/>
  <c r="BB227" i="35" s="1"/>
  <c r="AH227" i="35"/>
  <c r="AU227" i="35" s="1"/>
  <c r="AP227" i="35"/>
  <c r="BC227" i="35" s="1"/>
  <c r="AI227" i="35"/>
  <c r="AV227" i="35" s="1"/>
  <c r="AJ227" i="35"/>
  <c r="AW227" i="35" s="1"/>
  <c r="AK227" i="35"/>
  <c r="AX227" i="35" s="1"/>
  <c r="AL219" i="35"/>
  <c r="AY219" i="35" s="1"/>
  <c r="AM219" i="35"/>
  <c r="AZ219" i="35" s="1"/>
  <c r="AN219" i="35"/>
  <c r="BA219" i="35" s="1"/>
  <c r="AG219" i="35"/>
  <c r="AT219" i="35" s="1"/>
  <c r="AO219" i="35"/>
  <c r="BB219" i="35" s="1"/>
  <c r="AH219" i="35"/>
  <c r="AU219" i="35" s="1"/>
  <c r="AP219" i="35"/>
  <c r="BC219" i="35" s="1"/>
  <c r="AI219" i="35"/>
  <c r="AV219" i="35" s="1"/>
  <c r="AJ219" i="35"/>
  <c r="AW219" i="35" s="1"/>
  <c r="AK219" i="35"/>
  <c r="AX219" i="35" s="1"/>
  <c r="AL211" i="35"/>
  <c r="AY211" i="35" s="1"/>
  <c r="AM211" i="35"/>
  <c r="AZ211" i="35" s="1"/>
  <c r="AN211" i="35"/>
  <c r="BA211" i="35" s="1"/>
  <c r="AG211" i="35"/>
  <c r="AT211" i="35" s="1"/>
  <c r="AO211" i="35"/>
  <c r="BB211" i="35" s="1"/>
  <c r="AH211" i="35"/>
  <c r="AU211" i="35" s="1"/>
  <c r="AP211" i="35"/>
  <c r="BC211" i="35" s="1"/>
  <c r="AI211" i="35"/>
  <c r="AV211" i="35" s="1"/>
  <c r="AJ211" i="35"/>
  <c r="AW211" i="35" s="1"/>
  <c r="AK211" i="35"/>
  <c r="AX211" i="35" s="1"/>
  <c r="AL203" i="35"/>
  <c r="AY203" i="35" s="1"/>
  <c r="AM203" i="35"/>
  <c r="AZ203" i="35" s="1"/>
  <c r="AN203" i="35"/>
  <c r="BA203" i="35" s="1"/>
  <c r="AG203" i="35"/>
  <c r="AT203" i="35" s="1"/>
  <c r="AO203" i="35"/>
  <c r="BB203" i="35" s="1"/>
  <c r="AH203" i="35"/>
  <c r="AU203" i="35" s="1"/>
  <c r="AP203" i="35"/>
  <c r="BC203" i="35" s="1"/>
  <c r="AI203" i="35"/>
  <c r="AV203" i="35" s="1"/>
  <c r="AJ203" i="35"/>
  <c r="AW203" i="35" s="1"/>
  <c r="AK203" i="35"/>
  <c r="AX203" i="35" s="1"/>
  <c r="AL195" i="35"/>
  <c r="AY195" i="35" s="1"/>
  <c r="AM195" i="35"/>
  <c r="AZ195" i="35" s="1"/>
  <c r="AN195" i="35"/>
  <c r="BA195" i="35" s="1"/>
  <c r="AG195" i="35"/>
  <c r="AT195" i="35" s="1"/>
  <c r="AO195" i="35"/>
  <c r="BB195" i="35" s="1"/>
  <c r="AH195" i="35"/>
  <c r="AU195" i="35" s="1"/>
  <c r="AP195" i="35"/>
  <c r="BC195" i="35" s="1"/>
  <c r="AI195" i="35"/>
  <c r="AV195" i="35" s="1"/>
  <c r="AJ195" i="35"/>
  <c r="AW195" i="35" s="1"/>
  <c r="AK195" i="35"/>
  <c r="AX195" i="35" s="1"/>
  <c r="AL187" i="35"/>
  <c r="AY187" i="35" s="1"/>
  <c r="AM187" i="35"/>
  <c r="AZ187" i="35" s="1"/>
  <c r="AN187" i="35"/>
  <c r="BA187" i="35" s="1"/>
  <c r="AG187" i="35"/>
  <c r="AT187" i="35" s="1"/>
  <c r="AO187" i="35"/>
  <c r="BB187" i="35" s="1"/>
  <c r="AH187" i="35"/>
  <c r="AU187" i="35" s="1"/>
  <c r="AP187" i="35"/>
  <c r="BC187" i="35" s="1"/>
  <c r="AI187" i="35"/>
  <c r="AV187" i="35" s="1"/>
  <c r="AJ187" i="35"/>
  <c r="AW187" i="35" s="1"/>
  <c r="AK187" i="35"/>
  <c r="AX187" i="35" s="1"/>
  <c r="AL179" i="35"/>
  <c r="AY179" i="35" s="1"/>
  <c r="AM179" i="35"/>
  <c r="AZ179" i="35" s="1"/>
  <c r="AN179" i="35"/>
  <c r="BA179" i="35" s="1"/>
  <c r="AG179" i="35"/>
  <c r="AT179" i="35" s="1"/>
  <c r="AO179" i="35"/>
  <c r="BB179" i="35" s="1"/>
  <c r="AH179" i="35"/>
  <c r="AU179" i="35" s="1"/>
  <c r="AP179" i="35"/>
  <c r="BC179" i="35" s="1"/>
  <c r="AI179" i="35"/>
  <c r="AV179" i="35" s="1"/>
  <c r="AJ179" i="35"/>
  <c r="AW179" i="35" s="1"/>
  <c r="AK179" i="35"/>
  <c r="AX179" i="35" s="1"/>
  <c r="AL171" i="35"/>
  <c r="AY171" i="35" s="1"/>
  <c r="AM171" i="35"/>
  <c r="AZ171" i="35" s="1"/>
  <c r="AN171" i="35"/>
  <c r="BA171" i="35" s="1"/>
  <c r="AG171" i="35"/>
  <c r="AT171" i="35" s="1"/>
  <c r="AO171" i="35"/>
  <c r="BB171" i="35" s="1"/>
  <c r="AH171" i="35"/>
  <c r="AU171" i="35" s="1"/>
  <c r="AP171" i="35"/>
  <c r="BC171" i="35" s="1"/>
  <c r="AI171" i="35"/>
  <c r="AV171" i="35" s="1"/>
  <c r="AJ171" i="35"/>
  <c r="AW171" i="35" s="1"/>
  <c r="AK171" i="35"/>
  <c r="AX171" i="35" s="1"/>
  <c r="AL163" i="35"/>
  <c r="AY163" i="35" s="1"/>
  <c r="AM163" i="35"/>
  <c r="AZ163" i="35" s="1"/>
  <c r="AN163" i="35"/>
  <c r="BA163" i="35" s="1"/>
  <c r="AG163" i="35"/>
  <c r="AT163" i="35" s="1"/>
  <c r="AO163" i="35"/>
  <c r="BB163" i="35" s="1"/>
  <c r="AH163" i="35"/>
  <c r="AU163" i="35" s="1"/>
  <c r="AP163" i="35"/>
  <c r="BC163" i="35" s="1"/>
  <c r="AI163" i="35"/>
  <c r="AV163" i="35" s="1"/>
  <c r="AJ163" i="35"/>
  <c r="AW163" i="35" s="1"/>
  <c r="AK163" i="35"/>
  <c r="AX163" i="35" s="1"/>
  <c r="AL155" i="35"/>
  <c r="AY155" i="35" s="1"/>
  <c r="AM155" i="35"/>
  <c r="AZ155" i="35" s="1"/>
  <c r="AN155" i="35"/>
  <c r="BA155" i="35" s="1"/>
  <c r="AG155" i="35"/>
  <c r="AT155" i="35" s="1"/>
  <c r="AO155" i="35"/>
  <c r="BB155" i="35" s="1"/>
  <c r="AH155" i="35"/>
  <c r="AU155" i="35" s="1"/>
  <c r="AP155" i="35"/>
  <c r="BC155" i="35" s="1"/>
  <c r="AI155" i="35"/>
  <c r="AV155" i="35" s="1"/>
  <c r="AJ155" i="35"/>
  <c r="AW155" i="35" s="1"/>
  <c r="AK155" i="35"/>
  <c r="AX155" i="35" s="1"/>
  <c r="AL147" i="35"/>
  <c r="AY147" i="35" s="1"/>
  <c r="AM147" i="35"/>
  <c r="AZ147" i="35" s="1"/>
  <c r="AN147" i="35"/>
  <c r="BA147" i="35" s="1"/>
  <c r="AG147" i="35"/>
  <c r="AT147" i="35" s="1"/>
  <c r="AO147" i="35"/>
  <c r="BB147" i="35" s="1"/>
  <c r="AH147" i="35"/>
  <c r="AU147" i="35" s="1"/>
  <c r="AP147" i="35"/>
  <c r="BC147" i="35" s="1"/>
  <c r="AI147" i="35"/>
  <c r="AV147" i="35" s="1"/>
  <c r="AJ147" i="35"/>
  <c r="AW147" i="35" s="1"/>
  <c r="AK147" i="35"/>
  <c r="AX147" i="35" s="1"/>
  <c r="AL139" i="35"/>
  <c r="AY139" i="35" s="1"/>
  <c r="AM139" i="35"/>
  <c r="AZ139" i="35" s="1"/>
  <c r="AN139" i="35"/>
  <c r="BA139" i="35" s="1"/>
  <c r="AG139" i="35"/>
  <c r="AT139" i="35" s="1"/>
  <c r="AO139" i="35"/>
  <c r="BB139" i="35" s="1"/>
  <c r="AH139" i="35"/>
  <c r="AU139" i="35" s="1"/>
  <c r="AP139" i="35"/>
  <c r="BC139" i="35" s="1"/>
  <c r="AI139" i="35"/>
  <c r="AV139" i="35" s="1"/>
  <c r="AJ139" i="35"/>
  <c r="AW139" i="35" s="1"/>
  <c r="AK139" i="35"/>
  <c r="AX139" i="35" s="1"/>
  <c r="AL131" i="35"/>
  <c r="AY131" i="35" s="1"/>
  <c r="AM131" i="35"/>
  <c r="AZ131" i="35" s="1"/>
  <c r="AN131" i="35"/>
  <c r="BA131" i="35" s="1"/>
  <c r="AG131" i="35"/>
  <c r="AT131" i="35" s="1"/>
  <c r="AO131" i="35"/>
  <c r="BB131" i="35" s="1"/>
  <c r="AH131" i="35"/>
  <c r="AU131" i="35" s="1"/>
  <c r="AP131" i="35"/>
  <c r="BC131" i="35" s="1"/>
  <c r="AI131" i="35"/>
  <c r="AV131" i="35" s="1"/>
  <c r="AJ131" i="35"/>
  <c r="AW131" i="35" s="1"/>
  <c r="AK131" i="35"/>
  <c r="AX131" i="35" s="1"/>
  <c r="AG123" i="35"/>
  <c r="AT123" i="35" s="1"/>
  <c r="AH123" i="35"/>
  <c r="AU123" i="35" s="1"/>
  <c r="AI123" i="35"/>
  <c r="AV123" i="35" s="1"/>
  <c r="AL123" i="35"/>
  <c r="AY123" i="35" s="1"/>
  <c r="AM123" i="35"/>
  <c r="AZ123" i="35" s="1"/>
  <c r="AN123" i="35"/>
  <c r="BA123" i="35" s="1"/>
  <c r="AO123" i="35"/>
  <c r="BB123" i="35" s="1"/>
  <c r="AP123" i="35"/>
  <c r="BC123" i="35" s="1"/>
  <c r="AJ123" i="35"/>
  <c r="AW123" i="35" s="1"/>
  <c r="AK123" i="35"/>
  <c r="AX123" i="35" s="1"/>
  <c r="AG115" i="35"/>
  <c r="AT115" i="35" s="1"/>
  <c r="AO115" i="35"/>
  <c r="BB115" i="35" s="1"/>
  <c r="AH115" i="35"/>
  <c r="AU115" i="35" s="1"/>
  <c r="AP115" i="35"/>
  <c r="BC115" i="35" s="1"/>
  <c r="AI115" i="35"/>
  <c r="AV115" i="35" s="1"/>
  <c r="AJ115" i="35"/>
  <c r="AW115" i="35" s="1"/>
  <c r="AK115" i="35"/>
  <c r="AX115" i="35" s="1"/>
  <c r="AL115" i="35"/>
  <c r="AY115" i="35" s="1"/>
  <c r="AM115" i="35"/>
  <c r="AZ115" i="35" s="1"/>
  <c r="AN115" i="35"/>
  <c r="BA115" i="35" s="1"/>
  <c r="AG107" i="35"/>
  <c r="AT107" i="35" s="1"/>
  <c r="AO107" i="35"/>
  <c r="BB107" i="35" s="1"/>
  <c r="AH107" i="35"/>
  <c r="AU107" i="35" s="1"/>
  <c r="AP107" i="35"/>
  <c r="BC107" i="35" s="1"/>
  <c r="AI107" i="35"/>
  <c r="AV107" i="35" s="1"/>
  <c r="AJ107" i="35"/>
  <c r="AW107" i="35" s="1"/>
  <c r="AK107" i="35"/>
  <c r="AX107" i="35" s="1"/>
  <c r="AL107" i="35"/>
  <c r="AY107" i="35" s="1"/>
  <c r="AM107" i="35"/>
  <c r="AZ107" i="35" s="1"/>
  <c r="AN107" i="35"/>
  <c r="BA107" i="35" s="1"/>
  <c r="AG99" i="35"/>
  <c r="AT99" i="35" s="1"/>
  <c r="AO99" i="35"/>
  <c r="BB99" i="35" s="1"/>
  <c r="AH99" i="35"/>
  <c r="AU99" i="35" s="1"/>
  <c r="AP99" i="35"/>
  <c r="BC99" i="35" s="1"/>
  <c r="AI99" i="35"/>
  <c r="AV99" i="35" s="1"/>
  <c r="AJ99" i="35"/>
  <c r="AW99" i="35" s="1"/>
  <c r="AK99" i="35"/>
  <c r="AX99" i="35" s="1"/>
  <c r="AL99" i="35"/>
  <c r="AY99" i="35" s="1"/>
  <c r="AM99" i="35"/>
  <c r="AZ99" i="35" s="1"/>
  <c r="AN99" i="35"/>
  <c r="BA99" i="35" s="1"/>
  <c r="AG91" i="35"/>
  <c r="AT91" i="35" s="1"/>
  <c r="AO91" i="35"/>
  <c r="BB91" i="35" s="1"/>
  <c r="AH91" i="35"/>
  <c r="AU91" i="35" s="1"/>
  <c r="AP91" i="35"/>
  <c r="BC91" i="35" s="1"/>
  <c r="AI91" i="35"/>
  <c r="AV91" i="35" s="1"/>
  <c r="AJ91" i="35"/>
  <c r="AW91" i="35" s="1"/>
  <c r="AK91" i="35"/>
  <c r="AX91" i="35" s="1"/>
  <c r="AL91" i="35"/>
  <c r="AY91" i="35" s="1"/>
  <c r="AM91" i="35"/>
  <c r="AZ91" i="35" s="1"/>
  <c r="AN91" i="35"/>
  <c r="BA91" i="35" s="1"/>
  <c r="AG83" i="35"/>
  <c r="AT83" i="35" s="1"/>
  <c r="AO83" i="35"/>
  <c r="BB83" i="35" s="1"/>
  <c r="AH83" i="35"/>
  <c r="AU83" i="35" s="1"/>
  <c r="AP83" i="35"/>
  <c r="BC83" i="35" s="1"/>
  <c r="AI83" i="35"/>
  <c r="AV83" i="35" s="1"/>
  <c r="AJ83" i="35"/>
  <c r="AW83" i="35" s="1"/>
  <c r="AK83" i="35"/>
  <c r="AX83" i="35" s="1"/>
  <c r="AL83" i="35"/>
  <c r="AY83" i="35" s="1"/>
  <c r="AM83" i="35"/>
  <c r="AZ83" i="35" s="1"/>
  <c r="AN83" i="35"/>
  <c r="BA83" i="35" s="1"/>
  <c r="AG75" i="35"/>
  <c r="AT75" i="35" s="1"/>
  <c r="AO75" i="35"/>
  <c r="BB75" i="35" s="1"/>
  <c r="AH75" i="35"/>
  <c r="AU75" i="35" s="1"/>
  <c r="AP75" i="35"/>
  <c r="BC75" i="35" s="1"/>
  <c r="AI75" i="35"/>
  <c r="AV75" i="35" s="1"/>
  <c r="AJ75" i="35"/>
  <c r="AW75" i="35" s="1"/>
  <c r="AK75" i="35"/>
  <c r="AX75" i="35" s="1"/>
  <c r="AL75" i="35"/>
  <c r="AY75" i="35" s="1"/>
  <c r="AM75" i="35"/>
  <c r="AZ75" i="35" s="1"/>
  <c r="AN75" i="35"/>
  <c r="BA75" i="35" s="1"/>
  <c r="AG67" i="35"/>
  <c r="AT67" i="35" s="1"/>
  <c r="AO67" i="35"/>
  <c r="BB67" i="35" s="1"/>
  <c r="AH67" i="35"/>
  <c r="AU67" i="35" s="1"/>
  <c r="AP67" i="35"/>
  <c r="BC67" i="35" s="1"/>
  <c r="AI67" i="35"/>
  <c r="AV67" i="35" s="1"/>
  <c r="AJ67" i="35"/>
  <c r="AW67" i="35" s="1"/>
  <c r="AK67" i="35"/>
  <c r="AX67" i="35" s="1"/>
  <c r="AL67" i="35"/>
  <c r="AY67" i="35" s="1"/>
  <c r="AM67" i="35"/>
  <c r="AZ67" i="35" s="1"/>
  <c r="AN67" i="35"/>
  <c r="BA67" i="35" s="1"/>
  <c r="AG59" i="35"/>
  <c r="AT59" i="35" s="1"/>
  <c r="AO59" i="35"/>
  <c r="BB59" i="35" s="1"/>
  <c r="AH59" i="35"/>
  <c r="AU59" i="35" s="1"/>
  <c r="AP59" i="35"/>
  <c r="BC59" i="35" s="1"/>
  <c r="AI59" i="35"/>
  <c r="AV59" i="35" s="1"/>
  <c r="AJ59" i="35"/>
  <c r="AW59" i="35" s="1"/>
  <c r="AK59" i="35"/>
  <c r="AX59" i="35" s="1"/>
  <c r="AL59" i="35"/>
  <c r="AY59" i="35" s="1"/>
  <c r="AM59" i="35"/>
  <c r="AZ59" i="35" s="1"/>
  <c r="AN59" i="35"/>
  <c r="BA59" i="35" s="1"/>
  <c r="AG51" i="35"/>
  <c r="AT51" i="35" s="1"/>
  <c r="AO51" i="35"/>
  <c r="BB51" i="35" s="1"/>
  <c r="AH51" i="35"/>
  <c r="AU51" i="35" s="1"/>
  <c r="AP51" i="35"/>
  <c r="BC51" i="35" s="1"/>
  <c r="AI51" i="35"/>
  <c r="AV51" i="35" s="1"/>
  <c r="AJ51" i="35"/>
  <c r="AW51" i="35" s="1"/>
  <c r="AK51" i="35"/>
  <c r="AX51" i="35" s="1"/>
  <c r="AL51" i="35"/>
  <c r="AY51" i="35" s="1"/>
  <c r="AM51" i="35"/>
  <c r="AZ51" i="35" s="1"/>
  <c r="AN51" i="35"/>
  <c r="BA51" i="35" s="1"/>
  <c r="AG43" i="35"/>
  <c r="AT43" i="35" s="1"/>
  <c r="AO43" i="35"/>
  <c r="BB43" i="35" s="1"/>
  <c r="AH43" i="35"/>
  <c r="AU43" i="35" s="1"/>
  <c r="AP43" i="35"/>
  <c r="BC43" i="35" s="1"/>
  <c r="AI43" i="35"/>
  <c r="AV43" i="35" s="1"/>
  <c r="AJ43" i="35"/>
  <c r="AW43" i="35" s="1"/>
  <c r="AK43" i="35"/>
  <c r="AX43" i="35" s="1"/>
  <c r="AL43" i="35"/>
  <c r="AY43" i="35" s="1"/>
  <c r="AM43" i="35"/>
  <c r="AZ43" i="35" s="1"/>
  <c r="AN43" i="35"/>
  <c r="BA43" i="35" s="1"/>
  <c r="AG35" i="35"/>
  <c r="AT35" i="35" s="1"/>
  <c r="AO35" i="35"/>
  <c r="BB35" i="35" s="1"/>
  <c r="AH35" i="35"/>
  <c r="AU35" i="35" s="1"/>
  <c r="AP35" i="35"/>
  <c r="BC35" i="35" s="1"/>
  <c r="AI35" i="35"/>
  <c r="AV35" i="35" s="1"/>
  <c r="AJ35" i="35"/>
  <c r="AW35" i="35" s="1"/>
  <c r="AK35" i="35"/>
  <c r="AX35" i="35" s="1"/>
  <c r="AL35" i="35"/>
  <c r="AY35" i="35" s="1"/>
  <c r="AM35" i="35"/>
  <c r="AZ35" i="35" s="1"/>
  <c r="AN35" i="35"/>
  <c r="BA35" i="35" s="1"/>
  <c r="AG27" i="35"/>
  <c r="AT27" i="35" s="1"/>
  <c r="AO27" i="35"/>
  <c r="BB27" i="35" s="1"/>
  <c r="AH27" i="35"/>
  <c r="AU27" i="35" s="1"/>
  <c r="AP27" i="35"/>
  <c r="BC27" i="35" s="1"/>
  <c r="AI27" i="35"/>
  <c r="AV27" i="35" s="1"/>
  <c r="AJ27" i="35"/>
  <c r="AW27" i="35" s="1"/>
  <c r="AK27" i="35"/>
  <c r="AX27" i="35" s="1"/>
  <c r="AL27" i="35"/>
  <c r="AY27" i="35" s="1"/>
  <c r="AM27" i="35"/>
  <c r="AZ27" i="35" s="1"/>
  <c r="AN27" i="35"/>
  <c r="BA27" i="35" s="1"/>
  <c r="AG19" i="35"/>
  <c r="AT19" i="35" s="1"/>
  <c r="AO19" i="35"/>
  <c r="BB19" i="35" s="1"/>
  <c r="AH19" i="35"/>
  <c r="AU19" i="35" s="1"/>
  <c r="AP19" i="35"/>
  <c r="BC19" i="35" s="1"/>
  <c r="AI19" i="35"/>
  <c r="AV19" i="35" s="1"/>
  <c r="AJ19" i="35"/>
  <c r="AW19" i="35" s="1"/>
  <c r="AK19" i="35"/>
  <c r="AX19" i="35" s="1"/>
  <c r="AL19" i="35"/>
  <c r="AY19" i="35" s="1"/>
  <c r="AM19" i="35"/>
  <c r="AZ19" i="35" s="1"/>
  <c r="AN19" i="35"/>
  <c r="BA19" i="35" s="1"/>
  <c r="AG11" i="35"/>
  <c r="AT11" i="35" s="1"/>
  <c r="AO11" i="35"/>
  <c r="BB11" i="35" s="1"/>
  <c r="AH11" i="35"/>
  <c r="AU11" i="35" s="1"/>
  <c r="AP11" i="35"/>
  <c r="BC11" i="35" s="1"/>
  <c r="AI11" i="35"/>
  <c r="AV11" i="35" s="1"/>
  <c r="AJ11" i="35"/>
  <c r="AW11" i="35" s="1"/>
  <c r="AK11" i="35"/>
  <c r="AX11" i="35" s="1"/>
  <c r="AL11" i="35"/>
  <c r="AY11" i="35" s="1"/>
  <c r="AM11" i="35"/>
  <c r="AZ11" i="35" s="1"/>
  <c r="AN11" i="35"/>
  <c r="BA11" i="35" s="1"/>
  <c r="AI74" i="35"/>
  <c r="AV74" i="35" s="1"/>
  <c r="AJ74" i="35"/>
  <c r="AW74" i="35" s="1"/>
  <c r="AK74" i="35"/>
  <c r="AX74" i="35" s="1"/>
  <c r="AL74" i="35"/>
  <c r="AY74" i="35" s="1"/>
  <c r="AM74" i="35"/>
  <c r="AZ74" i="35" s="1"/>
  <c r="AN74" i="35"/>
  <c r="BA74" i="35" s="1"/>
  <c r="AG74" i="35"/>
  <c r="AT74" i="35" s="1"/>
  <c r="AO74" i="35"/>
  <c r="BB74" i="35" s="1"/>
  <c r="AH74" i="35"/>
  <c r="AU74" i="35" s="1"/>
  <c r="AP74" i="35"/>
  <c r="BC74" i="35" s="1"/>
  <c r="AI66" i="35"/>
  <c r="AV66" i="35" s="1"/>
  <c r="AJ66" i="35"/>
  <c r="AW66" i="35" s="1"/>
  <c r="AK66" i="35"/>
  <c r="AX66" i="35" s="1"/>
  <c r="AL66" i="35"/>
  <c r="AY66" i="35" s="1"/>
  <c r="AM66" i="35"/>
  <c r="AZ66" i="35" s="1"/>
  <c r="AN66" i="35"/>
  <c r="BA66" i="35" s="1"/>
  <c r="AG66" i="35"/>
  <c r="AT66" i="35" s="1"/>
  <c r="AO66" i="35"/>
  <c r="BB66" i="35" s="1"/>
  <c r="AH66" i="35"/>
  <c r="AU66" i="35" s="1"/>
  <c r="AP66" i="35"/>
  <c r="BC66" i="35" s="1"/>
  <c r="AI58" i="35"/>
  <c r="AV58" i="35" s="1"/>
  <c r="AJ58" i="35"/>
  <c r="AW58" i="35" s="1"/>
  <c r="AK58" i="35"/>
  <c r="AX58" i="35" s="1"/>
  <c r="AL58" i="35"/>
  <c r="AY58" i="35" s="1"/>
  <c r="AM58" i="35"/>
  <c r="AZ58" i="35" s="1"/>
  <c r="AN58" i="35"/>
  <c r="BA58" i="35" s="1"/>
  <c r="AG58" i="35"/>
  <c r="AT58" i="35" s="1"/>
  <c r="AO58" i="35"/>
  <c r="BB58" i="35" s="1"/>
  <c r="AH58" i="35"/>
  <c r="AU58" i="35" s="1"/>
  <c r="AP58" i="35"/>
  <c r="BC58" i="35" s="1"/>
  <c r="AI50" i="35"/>
  <c r="AV50" i="35" s="1"/>
  <c r="AJ50" i="35"/>
  <c r="AW50" i="35" s="1"/>
  <c r="AK50" i="35"/>
  <c r="AX50" i="35" s="1"/>
  <c r="AL50" i="35"/>
  <c r="AY50" i="35" s="1"/>
  <c r="AM50" i="35"/>
  <c r="AZ50" i="35" s="1"/>
  <c r="AN50" i="35"/>
  <c r="BA50" i="35" s="1"/>
  <c r="AG50" i="35"/>
  <c r="AT50" i="35" s="1"/>
  <c r="AO50" i="35"/>
  <c r="BB50" i="35" s="1"/>
  <c r="AH50" i="35"/>
  <c r="AU50" i="35" s="1"/>
  <c r="AP50" i="35"/>
  <c r="BC50" i="35" s="1"/>
  <c r="AI42" i="35"/>
  <c r="AV42" i="35" s="1"/>
  <c r="AJ42" i="35"/>
  <c r="AW42" i="35" s="1"/>
  <c r="AK42" i="35"/>
  <c r="AX42" i="35" s="1"/>
  <c r="AL42" i="35"/>
  <c r="AY42" i="35" s="1"/>
  <c r="AM42" i="35"/>
  <c r="AZ42" i="35" s="1"/>
  <c r="AN42" i="35"/>
  <c r="BA42" i="35" s="1"/>
  <c r="AG42" i="35"/>
  <c r="AT42" i="35" s="1"/>
  <c r="AO42" i="35"/>
  <c r="BB42" i="35" s="1"/>
  <c r="AH42" i="35"/>
  <c r="AU42" i="35" s="1"/>
  <c r="AP42" i="35"/>
  <c r="BC42" i="35" s="1"/>
  <c r="AI34" i="35"/>
  <c r="AV34" i="35" s="1"/>
  <c r="AJ34" i="35"/>
  <c r="AW34" i="35" s="1"/>
  <c r="AK34" i="35"/>
  <c r="AX34" i="35" s="1"/>
  <c r="AL34" i="35"/>
  <c r="AY34" i="35" s="1"/>
  <c r="AM34" i="35"/>
  <c r="AZ34" i="35" s="1"/>
  <c r="AN34" i="35"/>
  <c r="BA34" i="35" s="1"/>
  <c r="AG34" i="35"/>
  <c r="AT34" i="35" s="1"/>
  <c r="AO34" i="35"/>
  <c r="BB34" i="35" s="1"/>
  <c r="AH34" i="35"/>
  <c r="AU34" i="35" s="1"/>
  <c r="AP34" i="35"/>
  <c r="BC34" i="35" s="1"/>
  <c r="AI26" i="35"/>
  <c r="AV26" i="35" s="1"/>
  <c r="AJ26" i="35"/>
  <c r="AW26" i="35" s="1"/>
  <c r="AK26" i="35"/>
  <c r="AX26" i="35" s="1"/>
  <c r="AL26" i="35"/>
  <c r="AY26" i="35" s="1"/>
  <c r="AM26" i="35"/>
  <c r="AZ26" i="35" s="1"/>
  <c r="AN26" i="35"/>
  <c r="BA26" i="35" s="1"/>
  <c r="AG26" i="35"/>
  <c r="AT26" i="35" s="1"/>
  <c r="AO26" i="35"/>
  <c r="BB26" i="35" s="1"/>
  <c r="AH26" i="35"/>
  <c r="AU26" i="35" s="1"/>
  <c r="AP26" i="35"/>
  <c r="BC26" i="35" s="1"/>
  <c r="AI18" i="35"/>
  <c r="AV18" i="35" s="1"/>
  <c r="AJ18" i="35"/>
  <c r="AW18" i="35" s="1"/>
  <c r="AK18" i="35"/>
  <c r="AX18" i="35" s="1"/>
  <c r="AL18" i="35"/>
  <c r="AY18" i="35" s="1"/>
  <c r="AM18" i="35"/>
  <c r="AZ18" i="35" s="1"/>
  <c r="AN18" i="35"/>
  <c r="BA18" i="35" s="1"/>
  <c r="AG18" i="35"/>
  <c r="AT18" i="35" s="1"/>
  <c r="AO18" i="35"/>
  <c r="BB18" i="35" s="1"/>
  <c r="AH18" i="35"/>
  <c r="AU18" i="35" s="1"/>
  <c r="AP18" i="35"/>
  <c r="BC18" i="35" s="1"/>
  <c r="AI10" i="35"/>
  <c r="AV10" i="35" s="1"/>
  <c r="AJ10" i="35"/>
  <c r="AW10" i="35" s="1"/>
  <c r="AK10" i="35"/>
  <c r="AX10" i="35" s="1"/>
  <c r="AL10" i="35"/>
  <c r="AY10" i="35" s="1"/>
  <c r="AM10" i="35"/>
  <c r="AZ10" i="35" s="1"/>
  <c r="AN10" i="35"/>
  <c r="BA10" i="35" s="1"/>
  <c r="AG10" i="35"/>
  <c r="AT10" i="35" s="1"/>
  <c r="AO10" i="35"/>
  <c r="BB10" i="35" s="1"/>
  <c r="AH10" i="35"/>
  <c r="AU10" i="35" s="1"/>
  <c r="AP10" i="35"/>
  <c r="BC10" i="35" s="1"/>
  <c r="AO1524" i="35"/>
  <c r="BB1524" i="35" s="1"/>
  <c r="AG1500" i="35"/>
  <c r="AT1500" i="35" s="1"/>
  <c r="AK1235" i="35"/>
  <c r="AX1235" i="35" s="1"/>
  <c r="AL335" i="35"/>
  <c r="AY335" i="35" s="1"/>
  <c r="AM335" i="35"/>
  <c r="AZ335" i="35" s="1"/>
  <c r="AN335" i="35"/>
  <c r="BA335" i="35" s="1"/>
  <c r="AG335" i="35"/>
  <c r="AT335" i="35" s="1"/>
  <c r="AO335" i="35"/>
  <c r="BB335" i="35" s="1"/>
  <c r="AH335" i="35"/>
  <c r="AU335" i="35" s="1"/>
  <c r="AP335" i="35"/>
  <c r="BC335" i="35" s="1"/>
  <c r="AI335" i="35"/>
  <c r="AV335" i="35" s="1"/>
  <c r="AJ335" i="35"/>
  <c r="AW335" i="35" s="1"/>
  <c r="AK335" i="35"/>
  <c r="AX335" i="35" s="1"/>
  <c r="AL327" i="35"/>
  <c r="AY327" i="35" s="1"/>
  <c r="AM327" i="35"/>
  <c r="AZ327" i="35" s="1"/>
  <c r="AN327" i="35"/>
  <c r="BA327" i="35" s="1"/>
  <c r="AG327" i="35"/>
  <c r="AT327" i="35" s="1"/>
  <c r="AO327" i="35"/>
  <c r="BB327" i="35" s="1"/>
  <c r="AH327" i="35"/>
  <c r="AU327" i="35" s="1"/>
  <c r="AP327" i="35"/>
  <c r="BC327" i="35" s="1"/>
  <c r="AI327" i="35"/>
  <c r="AV327" i="35" s="1"/>
  <c r="AJ327" i="35"/>
  <c r="AW327" i="35" s="1"/>
  <c r="AK327" i="35"/>
  <c r="AX327" i="35" s="1"/>
  <c r="AL319" i="35"/>
  <c r="AY319" i="35" s="1"/>
  <c r="AM319" i="35"/>
  <c r="AZ319" i="35" s="1"/>
  <c r="AN319" i="35"/>
  <c r="BA319" i="35" s="1"/>
  <c r="AG319" i="35"/>
  <c r="AT319" i="35" s="1"/>
  <c r="AO319" i="35"/>
  <c r="BB319" i="35" s="1"/>
  <c r="AH319" i="35"/>
  <c r="AU319" i="35" s="1"/>
  <c r="AP319" i="35"/>
  <c r="BC319" i="35" s="1"/>
  <c r="AI319" i="35"/>
  <c r="AV319" i="35" s="1"/>
  <c r="AJ319" i="35"/>
  <c r="AW319" i="35" s="1"/>
  <c r="AK319" i="35"/>
  <c r="AX319" i="35" s="1"/>
  <c r="AL311" i="35"/>
  <c r="AY311" i="35" s="1"/>
  <c r="AM311" i="35"/>
  <c r="AZ311" i="35" s="1"/>
  <c r="AN311" i="35"/>
  <c r="BA311" i="35" s="1"/>
  <c r="AG311" i="35"/>
  <c r="AT311" i="35" s="1"/>
  <c r="AO311" i="35"/>
  <c r="BB311" i="35" s="1"/>
  <c r="AH311" i="35"/>
  <c r="AU311" i="35" s="1"/>
  <c r="AP311" i="35"/>
  <c r="BC311" i="35" s="1"/>
  <c r="AI311" i="35"/>
  <c r="AV311" i="35" s="1"/>
  <c r="AJ311" i="35"/>
  <c r="AW311" i="35" s="1"/>
  <c r="AK311" i="35"/>
  <c r="AX311" i="35" s="1"/>
  <c r="AL303" i="35"/>
  <c r="AY303" i="35" s="1"/>
  <c r="AM303" i="35"/>
  <c r="AZ303" i="35" s="1"/>
  <c r="AN303" i="35"/>
  <c r="BA303" i="35" s="1"/>
  <c r="AG303" i="35"/>
  <c r="AT303" i="35" s="1"/>
  <c r="AO303" i="35"/>
  <c r="BB303" i="35" s="1"/>
  <c r="AH303" i="35"/>
  <c r="AU303" i="35" s="1"/>
  <c r="AP303" i="35"/>
  <c r="BC303" i="35" s="1"/>
  <c r="AI303" i="35"/>
  <c r="AV303" i="35" s="1"/>
  <c r="AJ303" i="35"/>
  <c r="AW303" i="35" s="1"/>
  <c r="AK303" i="35"/>
  <c r="AX303" i="35" s="1"/>
  <c r="AL295" i="35"/>
  <c r="AY295" i="35" s="1"/>
  <c r="AM295" i="35"/>
  <c r="AZ295" i="35" s="1"/>
  <c r="AN295" i="35"/>
  <c r="BA295" i="35" s="1"/>
  <c r="AG295" i="35"/>
  <c r="AT295" i="35" s="1"/>
  <c r="AO295" i="35"/>
  <c r="BB295" i="35" s="1"/>
  <c r="AH295" i="35"/>
  <c r="AU295" i="35" s="1"/>
  <c r="AP295" i="35"/>
  <c r="BC295" i="35" s="1"/>
  <c r="AI295" i="35"/>
  <c r="AV295" i="35" s="1"/>
  <c r="AJ295" i="35"/>
  <c r="AW295" i="35" s="1"/>
  <c r="AK295" i="35"/>
  <c r="AX295" i="35" s="1"/>
  <c r="AL287" i="35"/>
  <c r="AY287" i="35" s="1"/>
  <c r="AM287" i="35"/>
  <c r="AZ287" i="35" s="1"/>
  <c r="AN287" i="35"/>
  <c r="BA287" i="35" s="1"/>
  <c r="AG287" i="35"/>
  <c r="AT287" i="35" s="1"/>
  <c r="AO287" i="35"/>
  <c r="BB287" i="35" s="1"/>
  <c r="AH287" i="35"/>
  <c r="AU287" i="35" s="1"/>
  <c r="AP287" i="35"/>
  <c r="BC287" i="35" s="1"/>
  <c r="AI287" i="35"/>
  <c r="AV287" i="35" s="1"/>
  <c r="AJ287" i="35"/>
  <c r="AW287" i="35" s="1"/>
  <c r="AK287" i="35"/>
  <c r="AX287" i="35" s="1"/>
  <c r="AL279" i="35"/>
  <c r="AY279" i="35" s="1"/>
  <c r="AM279" i="35"/>
  <c r="AZ279" i="35" s="1"/>
  <c r="AN279" i="35"/>
  <c r="BA279" i="35" s="1"/>
  <c r="AG279" i="35"/>
  <c r="AT279" i="35" s="1"/>
  <c r="AO279" i="35"/>
  <c r="BB279" i="35" s="1"/>
  <c r="AH279" i="35"/>
  <c r="AU279" i="35" s="1"/>
  <c r="AP279" i="35"/>
  <c r="BC279" i="35" s="1"/>
  <c r="AI279" i="35"/>
  <c r="AV279" i="35" s="1"/>
  <c r="AJ279" i="35"/>
  <c r="AW279" i="35" s="1"/>
  <c r="AK279" i="35"/>
  <c r="AX279" i="35" s="1"/>
  <c r="AL271" i="35"/>
  <c r="AY271" i="35" s="1"/>
  <c r="AM271" i="35"/>
  <c r="AZ271" i="35" s="1"/>
  <c r="AN271" i="35"/>
  <c r="BA271" i="35" s="1"/>
  <c r="AG271" i="35"/>
  <c r="AT271" i="35" s="1"/>
  <c r="AO271" i="35"/>
  <c r="BB271" i="35" s="1"/>
  <c r="AH271" i="35"/>
  <c r="AU271" i="35" s="1"/>
  <c r="AP271" i="35"/>
  <c r="BC271" i="35" s="1"/>
  <c r="AI271" i="35"/>
  <c r="AV271" i="35" s="1"/>
  <c r="AJ271" i="35"/>
  <c r="AW271" i="35" s="1"/>
  <c r="AK271" i="35"/>
  <c r="AX271" i="35" s="1"/>
  <c r="AL263" i="35"/>
  <c r="AY263" i="35" s="1"/>
  <c r="AM263" i="35"/>
  <c r="AZ263" i="35" s="1"/>
  <c r="AN263" i="35"/>
  <c r="BA263" i="35" s="1"/>
  <c r="AG263" i="35"/>
  <c r="AT263" i="35" s="1"/>
  <c r="AO263" i="35"/>
  <c r="BB263" i="35" s="1"/>
  <c r="AH263" i="35"/>
  <c r="AU263" i="35" s="1"/>
  <c r="AP263" i="35"/>
  <c r="BC263" i="35" s="1"/>
  <c r="AI263" i="35"/>
  <c r="AV263" i="35" s="1"/>
  <c r="AJ263" i="35"/>
  <c r="AW263" i="35" s="1"/>
  <c r="AK263" i="35"/>
  <c r="AX263" i="35" s="1"/>
  <c r="AL255" i="35"/>
  <c r="AY255" i="35" s="1"/>
  <c r="AM255" i="35"/>
  <c r="AZ255" i="35" s="1"/>
  <c r="AN255" i="35"/>
  <c r="BA255" i="35" s="1"/>
  <c r="AG255" i="35"/>
  <c r="AT255" i="35" s="1"/>
  <c r="AO255" i="35"/>
  <c r="BB255" i="35" s="1"/>
  <c r="AH255" i="35"/>
  <c r="AU255" i="35" s="1"/>
  <c r="AP255" i="35"/>
  <c r="BC255" i="35" s="1"/>
  <c r="AI255" i="35"/>
  <c r="AV255" i="35" s="1"/>
  <c r="AJ255" i="35"/>
  <c r="AW255" i="35" s="1"/>
  <c r="AK255" i="35"/>
  <c r="AX255" i="35" s="1"/>
  <c r="AL247" i="35"/>
  <c r="AY247" i="35" s="1"/>
  <c r="AM247" i="35"/>
  <c r="AZ247" i="35" s="1"/>
  <c r="AN247" i="35"/>
  <c r="BA247" i="35" s="1"/>
  <c r="AG247" i="35"/>
  <c r="AT247" i="35" s="1"/>
  <c r="AO247" i="35"/>
  <c r="BB247" i="35" s="1"/>
  <c r="AH247" i="35"/>
  <c r="AU247" i="35" s="1"/>
  <c r="AP247" i="35"/>
  <c r="BC247" i="35" s="1"/>
  <c r="AI247" i="35"/>
  <c r="AV247" i="35" s="1"/>
  <c r="AJ247" i="35"/>
  <c r="AW247" i="35" s="1"/>
  <c r="AK247" i="35"/>
  <c r="AX247" i="35" s="1"/>
  <c r="AL239" i="35"/>
  <c r="AY239" i="35" s="1"/>
  <c r="AM239" i="35"/>
  <c r="AZ239" i="35" s="1"/>
  <c r="AN239" i="35"/>
  <c r="BA239" i="35" s="1"/>
  <c r="AG239" i="35"/>
  <c r="AT239" i="35" s="1"/>
  <c r="AO239" i="35"/>
  <c r="BB239" i="35" s="1"/>
  <c r="AH239" i="35"/>
  <c r="AU239" i="35" s="1"/>
  <c r="AP239" i="35"/>
  <c r="BC239" i="35" s="1"/>
  <c r="AI239" i="35"/>
  <c r="AV239" i="35" s="1"/>
  <c r="AJ239" i="35"/>
  <c r="AW239" i="35" s="1"/>
  <c r="AK239" i="35"/>
  <c r="AX239" i="35" s="1"/>
  <c r="AL231" i="35"/>
  <c r="AY231" i="35" s="1"/>
  <c r="AM231" i="35"/>
  <c r="AZ231" i="35" s="1"/>
  <c r="AN231" i="35"/>
  <c r="BA231" i="35" s="1"/>
  <c r="AG231" i="35"/>
  <c r="AT231" i="35" s="1"/>
  <c r="AO231" i="35"/>
  <c r="BB231" i="35" s="1"/>
  <c r="AH231" i="35"/>
  <c r="AU231" i="35" s="1"/>
  <c r="AP231" i="35"/>
  <c r="BC231" i="35" s="1"/>
  <c r="AI231" i="35"/>
  <c r="AV231" i="35" s="1"/>
  <c r="AJ231" i="35"/>
  <c r="AW231" i="35" s="1"/>
  <c r="AK231" i="35"/>
  <c r="AX231" i="35" s="1"/>
  <c r="AL223" i="35"/>
  <c r="AY223" i="35" s="1"/>
  <c r="AM223" i="35"/>
  <c r="AZ223" i="35" s="1"/>
  <c r="AN223" i="35"/>
  <c r="BA223" i="35" s="1"/>
  <c r="AG223" i="35"/>
  <c r="AT223" i="35" s="1"/>
  <c r="AO223" i="35"/>
  <c r="BB223" i="35" s="1"/>
  <c r="AH223" i="35"/>
  <c r="AU223" i="35" s="1"/>
  <c r="AP223" i="35"/>
  <c r="BC223" i="35" s="1"/>
  <c r="AI223" i="35"/>
  <c r="AV223" i="35" s="1"/>
  <c r="AJ223" i="35"/>
  <c r="AW223" i="35" s="1"/>
  <c r="AK223" i="35"/>
  <c r="AX223" i="35" s="1"/>
  <c r="AL215" i="35"/>
  <c r="AY215" i="35" s="1"/>
  <c r="AM215" i="35"/>
  <c r="AZ215" i="35" s="1"/>
  <c r="AN215" i="35"/>
  <c r="BA215" i="35" s="1"/>
  <c r="AG215" i="35"/>
  <c r="AT215" i="35" s="1"/>
  <c r="AO215" i="35"/>
  <c r="BB215" i="35" s="1"/>
  <c r="AH215" i="35"/>
  <c r="AU215" i="35" s="1"/>
  <c r="AP215" i="35"/>
  <c r="BC215" i="35" s="1"/>
  <c r="AI215" i="35"/>
  <c r="AV215" i="35" s="1"/>
  <c r="AJ215" i="35"/>
  <c r="AW215" i="35" s="1"/>
  <c r="AK215" i="35"/>
  <c r="AX215" i="35" s="1"/>
  <c r="AL207" i="35"/>
  <c r="AY207" i="35" s="1"/>
  <c r="AM207" i="35"/>
  <c r="AZ207" i="35" s="1"/>
  <c r="AN207" i="35"/>
  <c r="BA207" i="35" s="1"/>
  <c r="AG207" i="35"/>
  <c r="AT207" i="35" s="1"/>
  <c r="AO207" i="35"/>
  <c r="BB207" i="35" s="1"/>
  <c r="AH207" i="35"/>
  <c r="AU207" i="35" s="1"/>
  <c r="AP207" i="35"/>
  <c r="BC207" i="35" s="1"/>
  <c r="AI207" i="35"/>
  <c r="AV207" i="35" s="1"/>
  <c r="AJ207" i="35"/>
  <c r="AW207" i="35" s="1"/>
  <c r="AK207" i="35"/>
  <c r="AX207" i="35" s="1"/>
  <c r="AL199" i="35"/>
  <c r="AY199" i="35" s="1"/>
  <c r="AM199" i="35"/>
  <c r="AZ199" i="35" s="1"/>
  <c r="AN199" i="35"/>
  <c r="BA199" i="35" s="1"/>
  <c r="AG199" i="35"/>
  <c r="AT199" i="35" s="1"/>
  <c r="AO199" i="35"/>
  <c r="BB199" i="35" s="1"/>
  <c r="AH199" i="35"/>
  <c r="AU199" i="35" s="1"/>
  <c r="AP199" i="35"/>
  <c r="BC199" i="35" s="1"/>
  <c r="AI199" i="35"/>
  <c r="AV199" i="35" s="1"/>
  <c r="AJ199" i="35"/>
  <c r="AW199" i="35" s="1"/>
  <c r="AK199" i="35"/>
  <c r="AX199" i="35" s="1"/>
  <c r="AL191" i="35"/>
  <c r="AY191" i="35" s="1"/>
  <c r="AM191" i="35"/>
  <c r="AZ191" i="35" s="1"/>
  <c r="AN191" i="35"/>
  <c r="BA191" i="35" s="1"/>
  <c r="AG191" i="35"/>
  <c r="AT191" i="35" s="1"/>
  <c r="AO191" i="35"/>
  <c r="BB191" i="35" s="1"/>
  <c r="AH191" i="35"/>
  <c r="AU191" i="35" s="1"/>
  <c r="AP191" i="35"/>
  <c r="BC191" i="35" s="1"/>
  <c r="AI191" i="35"/>
  <c r="AV191" i="35" s="1"/>
  <c r="AJ191" i="35"/>
  <c r="AW191" i="35" s="1"/>
  <c r="AK191" i="35"/>
  <c r="AX191" i="35" s="1"/>
  <c r="AL183" i="35"/>
  <c r="AY183" i="35" s="1"/>
  <c r="AM183" i="35"/>
  <c r="AZ183" i="35" s="1"/>
  <c r="AN183" i="35"/>
  <c r="BA183" i="35" s="1"/>
  <c r="AG183" i="35"/>
  <c r="AT183" i="35" s="1"/>
  <c r="AO183" i="35"/>
  <c r="BB183" i="35" s="1"/>
  <c r="AH183" i="35"/>
  <c r="AU183" i="35" s="1"/>
  <c r="AP183" i="35"/>
  <c r="BC183" i="35" s="1"/>
  <c r="AI183" i="35"/>
  <c r="AV183" i="35" s="1"/>
  <c r="AJ183" i="35"/>
  <c r="AW183" i="35" s="1"/>
  <c r="AK183" i="35"/>
  <c r="AX183" i="35" s="1"/>
  <c r="AL175" i="35"/>
  <c r="AY175" i="35" s="1"/>
  <c r="AM175" i="35"/>
  <c r="AZ175" i="35" s="1"/>
  <c r="AN175" i="35"/>
  <c r="BA175" i="35" s="1"/>
  <c r="AG175" i="35"/>
  <c r="AT175" i="35" s="1"/>
  <c r="AO175" i="35"/>
  <c r="BB175" i="35" s="1"/>
  <c r="AH175" i="35"/>
  <c r="AU175" i="35" s="1"/>
  <c r="AP175" i="35"/>
  <c r="BC175" i="35" s="1"/>
  <c r="AI175" i="35"/>
  <c r="AV175" i="35" s="1"/>
  <c r="AJ175" i="35"/>
  <c r="AW175" i="35" s="1"/>
  <c r="AK175" i="35"/>
  <c r="AX175" i="35" s="1"/>
  <c r="AL167" i="35"/>
  <c r="AY167" i="35" s="1"/>
  <c r="AM167" i="35"/>
  <c r="AZ167" i="35" s="1"/>
  <c r="AN167" i="35"/>
  <c r="BA167" i="35" s="1"/>
  <c r="AG167" i="35"/>
  <c r="AT167" i="35" s="1"/>
  <c r="AO167" i="35"/>
  <c r="BB167" i="35" s="1"/>
  <c r="AH167" i="35"/>
  <c r="AU167" i="35" s="1"/>
  <c r="AP167" i="35"/>
  <c r="BC167" i="35" s="1"/>
  <c r="AI167" i="35"/>
  <c r="AV167" i="35" s="1"/>
  <c r="AJ167" i="35"/>
  <c r="AW167" i="35" s="1"/>
  <c r="AK167" i="35"/>
  <c r="AX167" i="35" s="1"/>
  <c r="AL159" i="35"/>
  <c r="AY159" i="35" s="1"/>
  <c r="AM159" i="35"/>
  <c r="AZ159" i="35" s="1"/>
  <c r="AN159" i="35"/>
  <c r="BA159" i="35" s="1"/>
  <c r="AG159" i="35"/>
  <c r="AT159" i="35" s="1"/>
  <c r="AO159" i="35"/>
  <c r="BB159" i="35" s="1"/>
  <c r="AH159" i="35"/>
  <c r="AU159" i="35" s="1"/>
  <c r="AP159" i="35"/>
  <c r="BC159" i="35" s="1"/>
  <c r="AI159" i="35"/>
  <c r="AV159" i="35" s="1"/>
  <c r="AJ159" i="35"/>
  <c r="AW159" i="35" s="1"/>
  <c r="AK159" i="35"/>
  <c r="AX159" i="35" s="1"/>
  <c r="AL151" i="35"/>
  <c r="AY151" i="35" s="1"/>
  <c r="AM151" i="35"/>
  <c r="AZ151" i="35" s="1"/>
  <c r="AN151" i="35"/>
  <c r="BA151" i="35" s="1"/>
  <c r="AG151" i="35"/>
  <c r="AT151" i="35" s="1"/>
  <c r="AO151" i="35"/>
  <c r="BB151" i="35" s="1"/>
  <c r="AH151" i="35"/>
  <c r="AU151" i="35" s="1"/>
  <c r="AP151" i="35"/>
  <c r="BC151" i="35" s="1"/>
  <c r="AI151" i="35"/>
  <c r="AV151" i="35" s="1"/>
  <c r="AJ151" i="35"/>
  <c r="AW151" i="35" s="1"/>
  <c r="AK151" i="35"/>
  <c r="AX151" i="35" s="1"/>
  <c r="AL143" i="35"/>
  <c r="AY143" i="35" s="1"/>
  <c r="AM143" i="35"/>
  <c r="AZ143" i="35" s="1"/>
  <c r="AN143" i="35"/>
  <c r="BA143" i="35" s="1"/>
  <c r="AG143" i="35"/>
  <c r="AT143" i="35" s="1"/>
  <c r="AO143" i="35"/>
  <c r="BB143" i="35" s="1"/>
  <c r="AH143" i="35"/>
  <c r="AU143" i="35" s="1"/>
  <c r="AP143" i="35"/>
  <c r="BC143" i="35" s="1"/>
  <c r="AI143" i="35"/>
  <c r="AV143" i="35" s="1"/>
  <c r="AJ143" i="35"/>
  <c r="AW143" i="35" s="1"/>
  <c r="AK143" i="35"/>
  <c r="AX143" i="35" s="1"/>
  <c r="AL135" i="35"/>
  <c r="AY135" i="35" s="1"/>
  <c r="AM135" i="35"/>
  <c r="AZ135" i="35" s="1"/>
  <c r="AN135" i="35"/>
  <c r="BA135" i="35" s="1"/>
  <c r="AG135" i="35"/>
  <c r="AT135" i="35" s="1"/>
  <c r="AO135" i="35"/>
  <c r="BB135" i="35" s="1"/>
  <c r="AH135" i="35"/>
  <c r="AU135" i="35" s="1"/>
  <c r="AP135" i="35"/>
  <c r="BC135" i="35" s="1"/>
  <c r="AI135" i="35"/>
  <c r="AV135" i="35" s="1"/>
  <c r="AJ135" i="35"/>
  <c r="AW135" i="35" s="1"/>
  <c r="AK135" i="35"/>
  <c r="AX135" i="35" s="1"/>
  <c r="AL127" i="35"/>
  <c r="AY127" i="35" s="1"/>
  <c r="AM127" i="35"/>
  <c r="AZ127" i="35" s="1"/>
  <c r="AN127" i="35"/>
  <c r="BA127" i="35" s="1"/>
  <c r="AG127" i="35"/>
  <c r="AT127" i="35" s="1"/>
  <c r="AO127" i="35"/>
  <c r="BB127" i="35" s="1"/>
  <c r="AH127" i="35"/>
  <c r="AU127" i="35" s="1"/>
  <c r="AP127" i="35"/>
  <c r="BC127" i="35" s="1"/>
  <c r="AI127" i="35"/>
  <c r="AV127" i="35" s="1"/>
  <c r="AJ127" i="35"/>
  <c r="AW127" i="35" s="1"/>
  <c r="AK127" i="35"/>
  <c r="AX127" i="35" s="1"/>
  <c r="AG119" i="35"/>
  <c r="AT119" i="35" s="1"/>
  <c r="AO119" i="35"/>
  <c r="BB119" i="35" s="1"/>
  <c r="AH119" i="35"/>
  <c r="AU119" i="35" s="1"/>
  <c r="AP119" i="35"/>
  <c r="BC119" i="35" s="1"/>
  <c r="AI119" i="35"/>
  <c r="AV119" i="35" s="1"/>
  <c r="AJ119" i="35"/>
  <c r="AW119" i="35" s="1"/>
  <c r="AK119" i="35"/>
  <c r="AX119" i="35" s="1"/>
  <c r="AL119" i="35"/>
  <c r="AY119" i="35" s="1"/>
  <c r="AM119" i="35"/>
  <c r="AZ119" i="35" s="1"/>
  <c r="AN119" i="35"/>
  <c r="BA119" i="35" s="1"/>
  <c r="AG111" i="35"/>
  <c r="AT111" i="35" s="1"/>
  <c r="AO111" i="35"/>
  <c r="BB111" i="35" s="1"/>
  <c r="AH111" i="35"/>
  <c r="AU111" i="35" s="1"/>
  <c r="AP111" i="35"/>
  <c r="BC111" i="35" s="1"/>
  <c r="AI111" i="35"/>
  <c r="AV111" i="35" s="1"/>
  <c r="AJ111" i="35"/>
  <c r="AW111" i="35" s="1"/>
  <c r="AK111" i="35"/>
  <c r="AX111" i="35" s="1"/>
  <c r="AL111" i="35"/>
  <c r="AY111" i="35" s="1"/>
  <c r="AM111" i="35"/>
  <c r="AZ111" i="35" s="1"/>
  <c r="AN111" i="35"/>
  <c r="BA111" i="35" s="1"/>
  <c r="AG103" i="35"/>
  <c r="AT103" i="35" s="1"/>
  <c r="AO103" i="35"/>
  <c r="BB103" i="35" s="1"/>
  <c r="AH103" i="35"/>
  <c r="AU103" i="35" s="1"/>
  <c r="AP103" i="35"/>
  <c r="BC103" i="35" s="1"/>
  <c r="AI103" i="35"/>
  <c r="AV103" i="35" s="1"/>
  <c r="AJ103" i="35"/>
  <c r="AW103" i="35" s="1"/>
  <c r="AK103" i="35"/>
  <c r="AX103" i="35" s="1"/>
  <c r="AL103" i="35"/>
  <c r="AY103" i="35" s="1"/>
  <c r="AM103" i="35"/>
  <c r="AZ103" i="35" s="1"/>
  <c r="AN103" i="35"/>
  <c r="BA103" i="35" s="1"/>
  <c r="AG95" i="35"/>
  <c r="AT95" i="35" s="1"/>
  <c r="AO95" i="35"/>
  <c r="BB95" i="35" s="1"/>
  <c r="AH95" i="35"/>
  <c r="AU95" i="35" s="1"/>
  <c r="AP95" i="35"/>
  <c r="BC95" i="35" s="1"/>
  <c r="AI95" i="35"/>
  <c r="AV95" i="35" s="1"/>
  <c r="AJ95" i="35"/>
  <c r="AW95" i="35" s="1"/>
  <c r="AK95" i="35"/>
  <c r="AX95" i="35" s="1"/>
  <c r="AL95" i="35"/>
  <c r="AY95" i="35" s="1"/>
  <c r="AM95" i="35"/>
  <c r="AZ95" i="35" s="1"/>
  <c r="AN95" i="35"/>
  <c r="BA95" i="35" s="1"/>
  <c r="AG87" i="35"/>
  <c r="AT87" i="35" s="1"/>
  <c r="AO87" i="35"/>
  <c r="BB87" i="35" s="1"/>
  <c r="AH87" i="35"/>
  <c r="AU87" i="35" s="1"/>
  <c r="AP87" i="35"/>
  <c r="BC87" i="35" s="1"/>
  <c r="AI87" i="35"/>
  <c r="AV87" i="35" s="1"/>
  <c r="AJ87" i="35"/>
  <c r="AW87" i="35" s="1"/>
  <c r="AK87" i="35"/>
  <c r="AX87" i="35" s="1"/>
  <c r="AL87" i="35"/>
  <c r="AY87" i="35" s="1"/>
  <c r="AM87" i="35"/>
  <c r="AZ87" i="35" s="1"/>
  <c r="AN87" i="35"/>
  <c r="BA87" i="35" s="1"/>
  <c r="AG79" i="35"/>
  <c r="AT79" i="35" s="1"/>
  <c r="AO79" i="35"/>
  <c r="BB79" i="35" s="1"/>
  <c r="AH79" i="35"/>
  <c r="AU79" i="35" s="1"/>
  <c r="AP79" i="35"/>
  <c r="BC79" i="35" s="1"/>
  <c r="AI79" i="35"/>
  <c r="AV79" i="35" s="1"/>
  <c r="AJ79" i="35"/>
  <c r="AW79" i="35" s="1"/>
  <c r="AK79" i="35"/>
  <c r="AX79" i="35" s="1"/>
  <c r="AL79" i="35"/>
  <c r="AY79" i="35" s="1"/>
  <c r="AM79" i="35"/>
  <c r="AZ79" i="35" s="1"/>
  <c r="AN79" i="35"/>
  <c r="BA79" i="35" s="1"/>
  <c r="AG71" i="35"/>
  <c r="AT71" i="35" s="1"/>
  <c r="AO71" i="35"/>
  <c r="BB71" i="35" s="1"/>
  <c r="AH71" i="35"/>
  <c r="AU71" i="35" s="1"/>
  <c r="AP71" i="35"/>
  <c r="BC71" i="35" s="1"/>
  <c r="AI71" i="35"/>
  <c r="AV71" i="35" s="1"/>
  <c r="AJ71" i="35"/>
  <c r="AW71" i="35" s="1"/>
  <c r="AK71" i="35"/>
  <c r="AX71" i="35" s="1"/>
  <c r="AL71" i="35"/>
  <c r="AY71" i="35" s="1"/>
  <c r="AM71" i="35"/>
  <c r="AZ71" i="35" s="1"/>
  <c r="AN71" i="35"/>
  <c r="BA71" i="35" s="1"/>
  <c r="AG63" i="35"/>
  <c r="AT63" i="35" s="1"/>
  <c r="AO63" i="35"/>
  <c r="BB63" i="35" s="1"/>
  <c r="AH63" i="35"/>
  <c r="AU63" i="35" s="1"/>
  <c r="AP63" i="35"/>
  <c r="BC63" i="35" s="1"/>
  <c r="AI63" i="35"/>
  <c r="AV63" i="35" s="1"/>
  <c r="AJ63" i="35"/>
  <c r="AW63" i="35" s="1"/>
  <c r="AK63" i="35"/>
  <c r="AX63" i="35" s="1"/>
  <c r="AL63" i="35"/>
  <c r="AY63" i="35" s="1"/>
  <c r="AM63" i="35"/>
  <c r="AZ63" i="35" s="1"/>
  <c r="AN63" i="35"/>
  <c r="BA63" i="35" s="1"/>
  <c r="AG55" i="35"/>
  <c r="AT55" i="35" s="1"/>
  <c r="AO55" i="35"/>
  <c r="BB55" i="35" s="1"/>
  <c r="AH55" i="35"/>
  <c r="AU55" i="35" s="1"/>
  <c r="AP55" i="35"/>
  <c r="BC55" i="35" s="1"/>
  <c r="AI55" i="35"/>
  <c r="AV55" i="35" s="1"/>
  <c r="AJ55" i="35"/>
  <c r="AW55" i="35" s="1"/>
  <c r="AK55" i="35"/>
  <c r="AX55" i="35" s="1"/>
  <c r="AL55" i="35"/>
  <c r="AY55" i="35" s="1"/>
  <c r="AM55" i="35"/>
  <c r="AZ55" i="35" s="1"/>
  <c r="AN55" i="35"/>
  <c r="BA55" i="35" s="1"/>
  <c r="AG47" i="35"/>
  <c r="AT47" i="35" s="1"/>
  <c r="AO47" i="35"/>
  <c r="BB47" i="35" s="1"/>
  <c r="AH47" i="35"/>
  <c r="AU47" i="35" s="1"/>
  <c r="AP47" i="35"/>
  <c r="BC47" i="35" s="1"/>
  <c r="AI47" i="35"/>
  <c r="AV47" i="35" s="1"/>
  <c r="AJ47" i="35"/>
  <c r="AW47" i="35" s="1"/>
  <c r="AK47" i="35"/>
  <c r="AX47" i="35" s="1"/>
  <c r="AL47" i="35"/>
  <c r="AY47" i="35" s="1"/>
  <c r="AM47" i="35"/>
  <c r="AZ47" i="35" s="1"/>
  <c r="AN47" i="35"/>
  <c r="BA47" i="35" s="1"/>
  <c r="AG39" i="35"/>
  <c r="AT39" i="35" s="1"/>
  <c r="AO39" i="35"/>
  <c r="BB39" i="35" s="1"/>
  <c r="AH39" i="35"/>
  <c r="AU39" i="35" s="1"/>
  <c r="AP39" i="35"/>
  <c r="BC39" i="35" s="1"/>
  <c r="AI39" i="35"/>
  <c r="AV39" i="35" s="1"/>
  <c r="AJ39" i="35"/>
  <c r="AW39" i="35" s="1"/>
  <c r="AK39" i="35"/>
  <c r="AX39" i="35" s="1"/>
  <c r="AL39" i="35"/>
  <c r="AY39" i="35" s="1"/>
  <c r="AM39" i="35"/>
  <c r="AZ39" i="35" s="1"/>
  <c r="AN39" i="35"/>
  <c r="BA39" i="35" s="1"/>
  <c r="AG31" i="35"/>
  <c r="AT31" i="35" s="1"/>
  <c r="AO31" i="35"/>
  <c r="BB31" i="35" s="1"/>
  <c r="AH31" i="35"/>
  <c r="AU31" i="35" s="1"/>
  <c r="AP31" i="35"/>
  <c r="BC31" i="35" s="1"/>
  <c r="AI31" i="35"/>
  <c r="AV31" i="35" s="1"/>
  <c r="AJ31" i="35"/>
  <c r="AW31" i="35" s="1"/>
  <c r="AK31" i="35"/>
  <c r="AX31" i="35" s="1"/>
  <c r="AL31" i="35"/>
  <c r="AY31" i="35" s="1"/>
  <c r="AM31" i="35"/>
  <c r="AZ31" i="35" s="1"/>
  <c r="AN31" i="35"/>
  <c r="BA31" i="35" s="1"/>
  <c r="AG23" i="35"/>
  <c r="AT23" i="35" s="1"/>
  <c r="AO23" i="35"/>
  <c r="BB23" i="35" s="1"/>
  <c r="AH23" i="35"/>
  <c r="AU23" i="35" s="1"/>
  <c r="AP23" i="35"/>
  <c r="BC23" i="35" s="1"/>
  <c r="AI23" i="35"/>
  <c r="AV23" i="35" s="1"/>
  <c r="AJ23" i="35"/>
  <c r="AW23" i="35" s="1"/>
  <c r="AK23" i="35"/>
  <c r="AX23" i="35" s="1"/>
  <c r="AL23" i="35"/>
  <c r="AY23" i="35" s="1"/>
  <c r="AM23" i="35"/>
  <c r="AZ23" i="35" s="1"/>
  <c r="AN23" i="35"/>
  <c r="BA23" i="35" s="1"/>
  <c r="AG15" i="35"/>
  <c r="AT15" i="35" s="1"/>
  <c r="AO15" i="35"/>
  <c r="BB15" i="35" s="1"/>
  <c r="AH15" i="35"/>
  <c r="AU15" i="35" s="1"/>
  <c r="AP15" i="35"/>
  <c r="BC15" i="35" s="1"/>
  <c r="AI15" i="35"/>
  <c r="AV15" i="35" s="1"/>
  <c r="AJ15" i="35"/>
  <c r="AW15" i="35" s="1"/>
  <c r="AK15" i="35"/>
  <c r="AX15" i="35" s="1"/>
  <c r="AL15" i="35"/>
  <c r="AY15" i="35" s="1"/>
  <c r="AM15" i="35"/>
  <c r="AZ15" i="35" s="1"/>
  <c r="AN15" i="35"/>
  <c r="BA15" i="35" s="1"/>
  <c r="AG7" i="35"/>
  <c r="AT7" i="35" s="1"/>
  <c r="AO7" i="35"/>
  <c r="BB7" i="35" s="1"/>
  <c r="AH7" i="35"/>
  <c r="AU7" i="35" s="1"/>
  <c r="AP7" i="35"/>
  <c r="BC7" i="35" s="1"/>
  <c r="AI7" i="35"/>
  <c r="AV7" i="35" s="1"/>
  <c r="AJ7" i="35"/>
  <c r="AW7" i="35" s="1"/>
  <c r="AK7" i="35"/>
  <c r="AX7" i="35" s="1"/>
  <c r="AL7" i="35"/>
  <c r="AY7" i="35" s="1"/>
  <c r="AM7" i="35"/>
  <c r="AZ7" i="35" s="1"/>
  <c r="AN7" i="35"/>
  <c r="BA7" i="35" s="1"/>
  <c r="AI1499" i="35"/>
  <c r="AV1499" i="35" s="1"/>
  <c r="AO1396" i="35"/>
  <c r="BB1396" i="35" s="1"/>
  <c r="D34" i="70" l="1"/>
  <c r="G33" i="70"/>
  <c r="K34" i="70"/>
  <c r="F33" i="70"/>
  <c r="C34" i="70"/>
  <c r="E33" i="70"/>
  <c r="J34" i="70"/>
  <c r="L33" i="70"/>
  <c r="F34" i="70"/>
  <c r="I34" i="70"/>
  <c r="D33" i="70"/>
  <c r="H34" i="70"/>
  <c r="G34" i="70"/>
  <c r="K33" i="70"/>
  <c r="E34" i="70"/>
  <c r="H32" i="70"/>
  <c r="J33" i="70"/>
  <c r="C33" i="70"/>
  <c r="L34" i="70"/>
  <c r="BC1531" i="35"/>
  <c r="AW1531" i="35"/>
  <c r="AZ1532" i="35"/>
  <c r="BB1530" i="35"/>
  <c r="BB1533" i="35"/>
  <c r="AU1534" i="35"/>
  <c r="D35" i="70" s="1"/>
  <c r="AU1531" i="35"/>
  <c r="AY1532" i="35"/>
  <c r="AT1530" i="35"/>
  <c r="AZ1533" i="35"/>
  <c r="AT1533" i="35"/>
  <c r="BB1534" i="35"/>
  <c r="K35" i="70" s="1"/>
  <c r="AT1531" i="35"/>
  <c r="BB1531" i="35"/>
  <c r="AX1532" i="35"/>
  <c r="BA1530" i="35"/>
  <c r="AY1533" i="35"/>
  <c r="BA1533" i="35"/>
  <c r="AT1534" i="35"/>
  <c r="C35" i="70" s="1"/>
  <c r="AX1530" i="35"/>
  <c r="AZ1530" i="35"/>
  <c r="AX1533" i="35"/>
  <c r="BA1534" i="35"/>
  <c r="J35" i="70" s="1"/>
  <c r="AW1532" i="35"/>
  <c r="BA1531" i="35"/>
  <c r="AV1532" i="35"/>
  <c r="AW1530" i="35"/>
  <c r="AY1530" i="35"/>
  <c r="AW1533" i="35"/>
  <c r="AX1534" i="35"/>
  <c r="G35" i="70" s="1"/>
  <c r="AZ1534" i="35"/>
  <c r="I35" i="70" s="1"/>
  <c r="AZ1531" i="35"/>
  <c r="AT1532" i="35"/>
  <c r="BC1532" i="35"/>
  <c r="AV1530" i="35"/>
  <c r="AV1533" i="35"/>
  <c r="AW1534" i="35"/>
  <c r="F35" i="70" s="1"/>
  <c r="AY1534" i="35"/>
  <c r="H35" i="70" s="1"/>
  <c r="AY1531" i="35"/>
  <c r="BB1532" i="35"/>
  <c r="AU1532" i="35"/>
  <c r="BC1530" i="35"/>
  <c r="BC1533" i="35"/>
  <c r="AV1534" i="35"/>
  <c r="E35" i="70" s="1"/>
  <c r="AV1531" i="35"/>
  <c r="AX1531" i="35"/>
  <c r="BA1532" i="35"/>
  <c r="AU1530" i="35"/>
  <c r="AU1533" i="35"/>
  <c r="BC1534" i="35"/>
  <c r="L35" i="70" s="1"/>
  <c r="BF1576" i="35"/>
  <c r="P312" i="33"/>
  <c r="Q315" i="33"/>
  <c r="P301" i="33"/>
  <c r="Q288" i="33"/>
  <c r="Q303" i="33"/>
  <c r="P299" i="33"/>
  <c r="S323" i="33"/>
  <c r="W323" i="33" s="1"/>
  <c r="Z323" i="33" s="1"/>
  <c r="O311" i="33"/>
  <c r="O250" i="33"/>
  <c r="O314" i="33"/>
  <c r="Q309" i="33"/>
  <c r="O300" i="33"/>
  <c r="O201" i="33"/>
  <c r="P307" i="33"/>
  <c r="P302" i="33"/>
  <c r="Q281" i="33"/>
  <c r="O199" i="33"/>
  <c r="O222" i="33"/>
  <c r="O188" i="33"/>
  <c r="O216" i="33"/>
  <c r="P280" i="33"/>
  <c r="P241" i="33"/>
  <c r="BF578" i="35"/>
  <c r="BF15" i="35"/>
  <c r="BF378" i="35"/>
  <c r="BF410" i="35"/>
  <c r="BF442" i="35"/>
  <c r="BF474" i="35"/>
  <c r="BF1562" i="35"/>
  <c r="BF797" i="35"/>
  <c r="BF749" i="35"/>
  <c r="BF669" i="35"/>
  <c r="BF773" i="35"/>
  <c r="BF104" i="35"/>
  <c r="BF1536" i="35"/>
  <c r="BF1568" i="35"/>
  <c r="P306" i="33"/>
  <c r="Z310" i="31"/>
  <c r="Z265" i="31"/>
  <c r="X139" i="31"/>
  <c r="P313" i="33"/>
  <c r="Z255" i="31"/>
  <c r="Y45" i="31"/>
  <c r="Q16" i="33"/>
  <c r="Q211" i="33"/>
  <c r="O320" i="33"/>
  <c r="P256" i="33"/>
  <c r="P305" i="33"/>
  <c r="Q217" i="33"/>
  <c r="U217" i="33" s="1"/>
  <c r="Y217" i="33" s="1"/>
  <c r="H213" i="14" s="1"/>
  <c r="I213" i="14" s="1"/>
  <c r="O260" i="33"/>
  <c r="Y275" i="31"/>
  <c r="Q276" i="33"/>
  <c r="Y210" i="31"/>
  <c r="Z253" i="31"/>
  <c r="Q319" i="33"/>
  <c r="O257" i="33"/>
  <c r="Z243" i="31"/>
  <c r="AC243" i="31" s="1"/>
  <c r="O296" i="33"/>
  <c r="Z246" i="31"/>
  <c r="Q249" i="33"/>
  <c r="P17" i="33"/>
  <c r="O227" i="33"/>
  <c r="P322" i="33"/>
  <c r="O224" i="33"/>
  <c r="P278" i="33"/>
  <c r="P258" i="33"/>
  <c r="Y208" i="31"/>
  <c r="Q196" i="33"/>
  <c r="P269" i="33"/>
  <c r="Q245" i="33"/>
  <c r="Z299" i="31"/>
  <c r="O259" i="33"/>
  <c r="O202" i="33"/>
  <c r="Z251" i="31"/>
  <c r="Z209" i="31"/>
  <c r="P319" i="33"/>
  <c r="P233" i="33"/>
  <c r="X273" i="31"/>
  <c r="Y299" i="31"/>
  <c r="P224" i="33"/>
  <c r="Q304" i="33"/>
  <c r="Z218" i="31"/>
  <c r="AC218" i="31" s="1"/>
  <c r="O255" i="33"/>
  <c r="Q224" i="33"/>
  <c r="O244" i="33"/>
  <c r="Z160" i="31"/>
  <c r="Q265" i="33"/>
  <c r="P304" i="33"/>
  <c r="P211" i="33"/>
  <c r="X96" i="31"/>
  <c r="Q323" i="33"/>
  <c r="U323" i="33" s="1"/>
  <c r="Y323" i="33" s="1"/>
  <c r="AB323" i="33" s="1"/>
  <c r="O288" i="33"/>
  <c r="O248" i="33"/>
  <c r="Q274" i="33"/>
  <c r="O298" i="33"/>
  <c r="P323" i="33"/>
  <c r="T323" i="33" s="1"/>
  <c r="X323" i="33" s="1"/>
  <c r="AA323" i="33" s="1"/>
  <c r="O278" i="33"/>
  <c r="O17" i="33"/>
  <c r="BF1498" i="35"/>
  <c r="BF525" i="35"/>
  <c r="BF1357" i="35"/>
  <c r="BF381" i="35"/>
  <c r="BF1269" i="35"/>
  <c r="BF671" i="35"/>
  <c r="BF703" i="35"/>
  <c r="BF735" i="35"/>
  <c r="BF767" i="35"/>
  <c r="BF799" i="35"/>
  <c r="BF839" i="35"/>
  <c r="BF871" i="35"/>
  <c r="BF903" i="35"/>
  <c r="BF935" i="35"/>
  <c r="BF448" i="35"/>
  <c r="BF480" i="35"/>
  <c r="BF504" i="35"/>
  <c r="BF568" i="35"/>
  <c r="BE1109" i="35"/>
  <c r="BE1237" i="35"/>
  <c r="BE495" i="35"/>
  <c r="BE1500" i="35"/>
  <c r="BF1011" i="35"/>
  <c r="BF1043" i="35"/>
  <c r="BF585" i="35"/>
  <c r="BF657" i="35"/>
  <c r="BF689" i="35"/>
  <c r="BF817" i="35"/>
  <c r="BF1417" i="35"/>
  <c r="BF536" i="35"/>
  <c r="BF1040" i="35"/>
  <c r="BE1388" i="35"/>
  <c r="BF506" i="35"/>
  <c r="BF538" i="35"/>
  <c r="BF570" i="35"/>
  <c r="BE631" i="35"/>
  <c r="BE759" i="35"/>
  <c r="BF1384" i="35"/>
  <c r="BE1464" i="35"/>
  <c r="BF1480" i="35"/>
  <c r="BE366" i="35"/>
  <c r="BE70" i="35"/>
  <c r="BE878" i="35"/>
  <c r="BF1446" i="35"/>
  <c r="BF326" i="35"/>
  <c r="BF1279" i="35"/>
  <c r="BF499" i="35"/>
  <c r="BF531" i="35"/>
  <c r="BF563" i="35"/>
  <c r="BF779" i="35"/>
  <c r="BF883" i="35"/>
  <c r="BF915" i="35"/>
  <c r="BF947" i="35"/>
  <c r="BF979" i="35"/>
  <c r="BF384" i="35"/>
  <c r="BF416" i="35"/>
  <c r="BF936" i="35"/>
  <c r="BF1376" i="35"/>
  <c r="BF1504" i="35"/>
  <c r="BF1049" i="35"/>
  <c r="BF1061" i="35"/>
  <c r="BF917" i="35"/>
  <c r="BF1045" i="35"/>
  <c r="BF1181" i="35"/>
  <c r="BE430" i="35"/>
  <c r="BF1502" i="35"/>
  <c r="BF1099" i="35"/>
  <c r="BF44" i="35"/>
  <c r="BF1004" i="35"/>
  <c r="BF1082" i="35"/>
  <c r="BF1114" i="35"/>
  <c r="BF1178" i="35"/>
  <c r="BF1210" i="35"/>
  <c r="BF1242" i="35"/>
  <c r="BF1274" i="35"/>
  <c r="BF255" i="35"/>
  <c r="BE595" i="35"/>
  <c r="BF1284" i="35"/>
  <c r="BF1500" i="35"/>
  <c r="BE305" i="35"/>
  <c r="BE1057" i="35"/>
  <c r="BF1290" i="35"/>
  <c r="BE1149" i="35"/>
  <c r="BF1344" i="35"/>
  <c r="BF1295" i="35"/>
  <c r="BF526" i="35"/>
  <c r="BE22" i="35"/>
  <c r="BF1120" i="35"/>
  <c r="BF566" i="35"/>
  <c r="BF76" i="35"/>
  <c r="BF108" i="35"/>
  <c r="BF508" i="35"/>
  <c r="BF540" i="35"/>
  <c r="BF572" i="35"/>
  <c r="BF1036" i="35"/>
  <c r="BF282" i="35"/>
  <c r="BF314" i="35"/>
  <c r="BF294" i="35"/>
  <c r="BE161" i="35"/>
  <c r="BE193" i="35"/>
  <c r="BE225" i="35"/>
  <c r="BE353" i="35"/>
  <c r="BE1221" i="35"/>
  <c r="BF56" i="35"/>
  <c r="BF88" i="35"/>
  <c r="BF120" i="35"/>
  <c r="BF584" i="35"/>
  <c r="BF1328" i="35"/>
  <c r="BF1360" i="35"/>
  <c r="BF1054" i="35"/>
  <c r="BF1294" i="35"/>
  <c r="BE1576" i="35"/>
  <c r="BE1213" i="35"/>
  <c r="BE261" i="35"/>
  <c r="BF323" i="35"/>
  <c r="BF1091" i="35"/>
  <c r="BF1123" i="35"/>
  <c r="BF1155" i="35"/>
  <c r="BF953" i="35"/>
  <c r="BF985" i="35"/>
  <c r="BF1017" i="35"/>
  <c r="BF1305" i="35"/>
  <c r="BE733" i="35"/>
  <c r="BF837" i="35"/>
  <c r="BF973" i="35"/>
  <c r="BF1277" i="35"/>
  <c r="BE1165" i="35"/>
  <c r="BF589" i="35"/>
  <c r="BF605" i="35"/>
  <c r="BF757" i="35"/>
  <c r="BF1325" i="35"/>
  <c r="BF1437" i="35"/>
  <c r="BF1549" i="35"/>
  <c r="BF343" i="35"/>
  <c r="BF503" i="35"/>
  <c r="BF535" i="35"/>
  <c r="BF567" i="35"/>
  <c r="BF1063" i="35"/>
  <c r="BF1079" i="35"/>
  <c r="BF1111" i="35"/>
  <c r="BF1143" i="35"/>
  <c r="BF1175" i="35"/>
  <c r="BF1207" i="35"/>
  <c r="BF1239" i="35"/>
  <c r="BF1271" i="35"/>
  <c r="BF616" i="35"/>
  <c r="BF648" i="35"/>
  <c r="BF680" i="35"/>
  <c r="BF712" i="35"/>
  <c r="BF744" i="35"/>
  <c r="BF776" i="35"/>
  <c r="BF808" i="35"/>
  <c r="BF1064" i="35"/>
  <c r="BF254" i="35"/>
  <c r="BF1086" i="35"/>
  <c r="BF1334" i="35"/>
  <c r="BF1566" i="35"/>
  <c r="BF182" i="35"/>
  <c r="BF1230" i="35"/>
  <c r="BF174" i="35"/>
  <c r="BF1214" i="35"/>
  <c r="BF1486" i="35"/>
  <c r="BF270" i="35"/>
  <c r="BF1126" i="35"/>
  <c r="BF1422" i="35"/>
  <c r="BF238" i="35"/>
  <c r="BF1094" i="35"/>
  <c r="BF1342" i="35"/>
  <c r="BF222" i="35"/>
  <c r="BF1238" i="35"/>
  <c r="BF1526" i="35"/>
  <c r="BF262" i="35"/>
  <c r="BF1118" i="35"/>
  <c r="BF1406" i="35"/>
  <c r="BF1067" i="35"/>
  <c r="BF1150" i="35"/>
  <c r="BF278" i="35"/>
  <c r="BF795" i="35"/>
  <c r="BF1300" i="35"/>
  <c r="BF1380" i="35"/>
  <c r="BF1452" i="35"/>
  <c r="BF1484" i="35"/>
  <c r="BF1169" i="35"/>
  <c r="BF1201" i="35"/>
  <c r="BF1157" i="35"/>
  <c r="BF1149" i="35"/>
  <c r="BF1429" i="35"/>
  <c r="BF1541" i="35"/>
  <c r="BF77" i="35"/>
  <c r="BF205" i="35"/>
  <c r="BF293" i="35"/>
  <c r="BF429" i="35"/>
  <c r="BF933" i="35"/>
  <c r="BF1053" i="35"/>
  <c r="BF1077" i="35"/>
  <c r="BF623" i="35"/>
  <c r="BF655" i="35"/>
  <c r="BF687" i="35"/>
  <c r="BF783" i="35"/>
  <c r="BF815" i="35"/>
  <c r="BF855" i="35"/>
  <c r="BF887" i="35"/>
  <c r="BF919" i="35"/>
  <c r="BF1015" i="35"/>
  <c r="BE1335" i="35"/>
  <c r="BE1367" i="35"/>
  <c r="BE1399" i="35"/>
  <c r="BE208" i="35"/>
  <c r="BE304" i="35"/>
  <c r="BF368" i="35"/>
  <c r="BF400" i="35"/>
  <c r="BF432" i="35"/>
  <c r="BF464" i="35"/>
  <c r="BF1520" i="35"/>
  <c r="BF1552" i="35"/>
  <c r="BE129" i="35"/>
  <c r="BE1121" i="35"/>
  <c r="BE1153" i="35"/>
  <c r="BE1249" i="35"/>
  <c r="BE1093" i="35"/>
  <c r="BE133" i="35"/>
  <c r="BE213" i="35"/>
  <c r="BE1085" i="35"/>
  <c r="BE1167" i="35"/>
  <c r="BE1431" i="35"/>
  <c r="BE499" i="35"/>
  <c r="BE563" i="35"/>
  <c r="BE1435" i="35"/>
  <c r="BE337" i="35"/>
  <c r="BE1137" i="35"/>
  <c r="BE1265" i="35"/>
  <c r="BE341" i="35"/>
  <c r="BE709" i="35"/>
  <c r="BE1024" i="35"/>
  <c r="BE1056" i="35"/>
  <c r="BE902" i="35"/>
  <c r="BE1180" i="35"/>
  <c r="BE821" i="35"/>
  <c r="BE1022" i="35"/>
  <c r="BE414" i="35"/>
  <c r="BE990" i="35"/>
  <c r="BE31" i="35"/>
  <c r="BE531" i="35"/>
  <c r="BE1067" i="35"/>
  <c r="BE1099" i="35"/>
  <c r="BE1131" i="35"/>
  <c r="BE1163" i="35"/>
  <c r="BE1195" i="35"/>
  <c r="BE1227" i="35"/>
  <c r="BE1371" i="35"/>
  <c r="BE1403" i="35"/>
  <c r="BE1467" i="35"/>
  <c r="BE12" i="35"/>
  <c r="BE844" i="35"/>
  <c r="BE940" i="35"/>
  <c r="BE972" i="35"/>
  <c r="BE1004" i="35"/>
  <c r="BE1036" i="35"/>
  <c r="BE1348" i="35"/>
  <c r="BE1420" i="35"/>
  <c r="BE1452" i="35"/>
  <c r="BE1524" i="35"/>
  <c r="BE1556" i="35"/>
  <c r="BE33" i="35"/>
  <c r="BE65" i="35"/>
  <c r="BE97" i="35"/>
  <c r="BE833" i="35"/>
  <c r="BE865" i="35"/>
  <c r="BE897" i="35"/>
  <c r="BE929" i="35"/>
  <c r="BE1025" i="35"/>
  <c r="BE1073" i="35"/>
  <c r="BE1105" i="35"/>
  <c r="BE1169" i="35"/>
  <c r="BE1201" i="35"/>
  <c r="BE1233" i="35"/>
  <c r="BE1314" i="35"/>
  <c r="BE1346" i="35"/>
  <c r="BE1378" i="35"/>
  <c r="BE1410" i="35"/>
  <c r="BE1442" i="35"/>
  <c r="BE85" i="35"/>
  <c r="BE997" i="35"/>
  <c r="BE965" i="35"/>
  <c r="BE1157" i="35"/>
  <c r="BE365" i="35"/>
  <c r="BE477" i="35"/>
  <c r="BE957" i="35"/>
  <c r="BE66" i="35"/>
  <c r="BE379" i="35"/>
  <c r="BE411" i="35"/>
  <c r="BE443" i="35"/>
  <c r="BE475" i="35"/>
  <c r="BE611" i="35"/>
  <c r="BE803" i="35"/>
  <c r="BE1339" i="35"/>
  <c r="BE124" i="35"/>
  <c r="BE156" i="35"/>
  <c r="BE188" i="35"/>
  <c r="BE252" i="35"/>
  <c r="BE1084" i="35"/>
  <c r="BE1212" i="35"/>
  <c r="BE1244" i="35"/>
  <c r="BE641" i="35"/>
  <c r="BE737" i="35"/>
  <c r="BE769" i="35"/>
  <c r="BE801" i="35"/>
  <c r="BE1514" i="35"/>
  <c r="BE1546" i="35"/>
  <c r="BE1578" i="35"/>
  <c r="BE685" i="35"/>
  <c r="BE613" i="35"/>
  <c r="BE229" i="35"/>
  <c r="BE309" i="35"/>
  <c r="BE429" i="35"/>
  <c r="BE1053" i="35"/>
  <c r="BE367" i="35"/>
  <c r="BE399" i="35"/>
  <c r="BE431" i="35"/>
  <c r="BE463" i="35"/>
  <c r="BE663" i="35"/>
  <c r="BE695" i="35"/>
  <c r="BE727" i="35"/>
  <c r="BE791" i="35"/>
  <c r="BE823" i="35"/>
  <c r="BE24" i="35"/>
  <c r="BE56" i="35"/>
  <c r="BE120" i="35"/>
  <c r="BE856" i="35"/>
  <c r="BE888" i="35"/>
  <c r="BE920" i="35"/>
  <c r="BE952" i="35"/>
  <c r="BE984" i="35"/>
  <c r="BE1288" i="35"/>
  <c r="BE1336" i="35"/>
  <c r="BE1368" i="35"/>
  <c r="BE1400" i="35"/>
  <c r="BE1432" i="35"/>
  <c r="BE1496" i="35"/>
  <c r="BE1528" i="35"/>
  <c r="BE1560" i="35"/>
  <c r="BE6" i="35"/>
  <c r="BE406" i="35"/>
  <c r="BE966" i="35"/>
  <c r="BE422" i="35"/>
  <c r="BE398" i="35"/>
  <c r="BE1540" i="35"/>
  <c r="BE1572" i="35"/>
  <c r="BE257" i="35"/>
  <c r="BE1089" i="35"/>
  <c r="BE1185" i="35"/>
  <c r="BE1217" i="35"/>
  <c r="BE1463" i="35"/>
  <c r="P204" i="33"/>
  <c r="Y113" i="31"/>
  <c r="Y202" i="31"/>
  <c r="X225" i="31"/>
  <c r="X80" i="31"/>
  <c r="X178" i="31"/>
  <c r="O194" i="33"/>
  <c r="Y47" i="31"/>
  <c r="Q267" i="33"/>
  <c r="O243" i="33"/>
  <c r="Z16" i="31"/>
  <c r="Z205" i="31"/>
  <c r="P206" i="33"/>
  <c r="Q235" i="33"/>
  <c r="Z220" i="31"/>
  <c r="O14" i="33"/>
  <c r="X205" i="31"/>
  <c r="P14" i="33"/>
  <c r="Q263" i="33"/>
  <c r="O305" i="33"/>
  <c r="Y121" i="31"/>
  <c r="X121" i="31"/>
  <c r="Z121" i="31"/>
  <c r="BF10" i="35"/>
  <c r="BF132" i="35"/>
  <c r="BF164" i="35"/>
  <c r="BE35" i="35"/>
  <c r="BE835" i="35"/>
  <c r="BE995" i="35"/>
  <c r="BE1027" i="35"/>
  <c r="BE1059" i="35"/>
  <c r="BF36" i="35"/>
  <c r="BF68" i="35"/>
  <c r="BF55" i="35"/>
  <c r="BE39" i="35"/>
  <c r="BF135" i="35"/>
  <c r="BF167" i="35"/>
  <c r="BF199" i="35"/>
  <c r="BF231" i="35"/>
  <c r="BF263" i="35"/>
  <c r="BF295" i="35"/>
  <c r="BF327" i="35"/>
  <c r="BF18" i="35"/>
  <c r="BF50" i="35"/>
  <c r="BF27" i="35"/>
  <c r="BF59" i="35"/>
  <c r="BF91" i="35"/>
  <c r="BE147" i="35"/>
  <c r="BE179" i="35"/>
  <c r="BE211" i="35"/>
  <c r="BE243" i="35"/>
  <c r="BE275" i="35"/>
  <c r="BE307" i="35"/>
  <c r="BE339" i="35"/>
  <c r="BE507" i="35"/>
  <c r="BF515" i="35"/>
  <c r="BE539" i="35"/>
  <c r="BF547" i="35"/>
  <c r="BE571" i="35"/>
  <c r="BF579" i="35"/>
  <c r="BF627" i="35"/>
  <c r="BF659" i="35"/>
  <c r="BF691" i="35"/>
  <c r="BF723" i="35"/>
  <c r="BF755" i="35"/>
  <c r="BF787" i="35"/>
  <c r="BF819" i="35"/>
  <c r="BF827" i="35"/>
  <c r="BF859" i="35"/>
  <c r="BF891" i="35"/>
  <c r="BF923" i="35"/>
  <c r="BF955" i="35"/>
  <c r="BF987" i="35"/>
  <c r="BF1019" i="35"/>
  <c r="BF1051" i="35"/>
  <c r="BF23" i="35"/>
  <c r="BF87" i="35"/>
  <c r="BE42" i="35"/>
  <c r="BE74" i="35"/>
  <c r="BE11" i="35"/>
  <c r="BE715" i="35"/>
  <c r="BE747" i="35"/>
  <c r="BE811" i="35"/>
  <c r="BE843" i="35"/>
  <c r="BE875" i="35"/>
  <c r="BE907" i="35"/>
  <c r="BE1003" i="35"/>
  <c r="BE1035" i="35"/>
  <c r="BE15" i="35"/>
  <c r="BF143" i="35"/>
  <c r="BF175" i="35"/>
  <c r="BF207" i="35"/>
  <c r="BF239" i="35"/>
  <c r="BF271" i="35"/>
  <c r="BF303" i="35"/>
  <c r="BF335" i="35"/>
  <c r="BF26" i="35"/>
  <c r="BF35" i="35"/>
  <c r="BF67" i="35"/>
  <c r="BF99" i="35"/>
  <c r="BE219" i="35"/>
  <c r="BE251" i="35"/>
  <c r="BE283" i="35"/>
  <c r="BE315" i="35"/>
  <c r="BE347" i="35"/>
  <c r="BF371" i="35"/>
  <c r="BF403" i="35"/>
  <c r="BF435" i="35"/>
  <c r="BF467" i="35"/>
  <c r="BE515" i="35"/>
  <c r="BE547" i="35"/>
  <c r="BE579" i="35"/>
  <c r="BF603" i="35"/>
  <c r="BF635" i="35"/>
  <c r="BF667" i="35"/>
  <c r="BF699" i="35"/>
  <c r="BF731" i="35"/>
  <c r="BF763" i="35"/>
  <c r="BF835" i="35"/>
  <c r="BF867" i="35"/>
  <c r="BF899" i="35"/>
  <c r="BF931" i="35"/>
  <c r="BF963" i="35"/>
  <c r="BF995" i="35"/>
  <c r="BF1027" i="35"/>
  <c r="BF1059" i="35"/>
  <c r="BE127" i="35"/>
  <c r="BE159" i="35"/>
  <c r="BE191" i="35"/>
  <c r="BE223" i="35"/>
  <c r="BE255" i="35"/>
  <c r="BE287" i="35"/>
  <c r="BE18" i="35"/>
  <c r="BE50" i="35"/>
  <c r="BE19" i="35"/>
  <c r="BE83" i="35"/>
  <c r="BE115" i="35"/>
  <c r="BF275" i="35"/>
  <c r="BF307" i="35"/>
  <c r="BE395" i="35"/>
  <c r="BE427" i="35"/>
  <c r="BE459" i="35"/>
  <c r="BE491" i="35"/>
  <c r="BE627" i="35"/>
  <c r="BE723" i="35"/>
  <c r="BE755" i="35"/>
  <c r="BE787" i="35"/>
  <c r="BE819" i="35"/>
  <c r="BE851" i="35"/>
  <c r="BE883" i="35"/>
  <c r="BE915" i="35"/>
  <c r="BE1011" i="35"/>
  <c r="BE1043" i="35"/>
  <c r="BF279" i="35"/>
  <c r="BF34" i="35"/>
  <c r="BF66" i="35"/>
  <c r="BE195" i="35"/>
  <c r="BE523" i="35"/>
  <c r="BE555" i="35"/>
  <c r="BF675" i="35"/>
  <c r="BF707" i="35"/>
  <c r="BF771" i="35"/>
  <c r="BF875" i="35"/>
  <c r="BF907" i="35"/>
  <c r="BF971" i="35"/>
  <c r="BF1003" i="35"/>
  <c r="BF1035" i="35"/>
  <c r="BF47" i="35"/>
  <c r="BF79" i="35"/>
  <c r="BE26" i="35"/>
  <c r="BE58" i="35"/>
  <c r="BE371" i="35"/>
  <c r="BE403" i="35"/>
  <c r="BE435" i="35"/>
  <c r="BE467" i="35"/>
  <c r="BE635" i="35"/>
  <c r="BE731" i="35"/>
  <c r="BE763" i="35"/>
  <c r="BE795" i="35"/>
  <c r="BE827" i="35"/>
  <c r="BE859" i="35"/>
  <c r="BE891" i="35"/>
  <c r="BE923" i="35"/>
  <c r="BE987" i="35"/>
  <c r="BE1019" i="35"/>
  <c r="BE1051" i="35"/>
  <c r="BE516" i="35"/>
  <c r="BE548" i="35"/>
  <c r="BE580" i="35"/>
  <c r="BF1220" i="35"/>
  <c r="BF1252" i="35"/>
  <c r="BE1497" i="35"/>
  <c r="BE1529" i="35"/>
  <c r="BE1561" i="35"/>
  <c r="BE154" i="35"/>
  <c r="BE186" i="35"/>
  <c r="BF858" i="35"/>
  <c r="BF890" i="35"/>
  <c r="BF922" i="35"/>
  <c r="BE1210" i="35"/>
  <c r="BE1242" i="35"/>
  <c r="BE1274" i="35"/>
  <c r="BF100" i="35"/>
  <c r="BF380" i="35"/>
  <c r="BF412" i="35"/>
  <c r="BF444" i="35"/>
  <c r="BF476" i="35"/>
  <c r="BF500" i="35"/>
  <c r="BF532" i="35"/>
  <c r="BF564" i="35"/>
  <c r="BF596" i="35"/>
  <c r="BE620" i="35"/>
  <c r="BE812" i="35"/>
  <c r="BF836" i="35"/>
  <c r="BF868" i="35"/>
  <c r="BF900" i="35"/>
  <c r="BF932" i="35"/>
  <c r="BF964" i="35"/>
  <c r="BF996" i="35"/>
  <c r="BF1028" i="35"/>
  <c r="BF1060" i="35"/>
  <c r="BF1332" i="35"/>
  <c r="BF1364" i="35"/>
  <c r="BF1468" i="35"/>
  <c r="BF1540" i="35"/>
  <c r="BE1564" i="35"/>
  <c r="BF1572" i="35"/>
  <c r="BF129" i="35"/>
  <c r="BE153" i="35"/>
  <c r="BF161" i="35"/>
  <c r="BE185" i="35"/>
  <c r="BF193" i="35"/>
  <c r="BE217" i="35"/>
  <c r="BF225" i="35"/>
  <c r="BE249" i="35"/>
  <c r="BF257" i="35"/>
  <c r="BE281" i="35"/>
  <c r="BF289" i="35"/>
  <c r="BE313" i="35"/>
  <c r="BF321" i="35"/>
  <c r="BE345" i="35"/>
  <c r="BF353" i="35"/>
  <c r="BF369" i="35"/>
  <c r="BF401" i="35"/>
  <c r="BF433" i="35"/>
  <c r="BF465" i="35"/>
  <c r="BF497" i="35"/>
  <c r="BF1089" i="35"/>
  <c r="BF1217" i="35"/>
  <c r="BF1249" i="35"/>
  <c r="BE1297" i="35"/>
  <c r="BE1337" i="35"/>
  <c r="BE1369" i="35"/>
  <c r="BE1401" i="35"/>
  <c r="BE1433" i="35"/>
  <c r="BF1489" i="35"/>
  <c r="BF1521" i="35"/>
  <c r="BF1553" i="35"/>
  <c r="BF146" i="35"/>
  <c r="BF178" i="35"/>
  <c r="BF210" i="35"/>
  <c r="BF242" i="35"/>
  <c r="BF274" i="35"/>
  <c r="BF306" i="35"/>
  <c r="BF338" i="35"/>
  <c r="BF602" i="35"/>
  <c r="BF634" i="35"/>
  <c r="BF730" i="35"/>
  <c r="BF762" i="35"/>
  <c r="BF826" i="35"/>
  <c r="BF1074" i="35"/>
  <c r="BF1106" i="35"/>
  <c r="BF1138" i="35"/>
  <c r="BF1170" i="35"/>
  <c r="BF1202" i="35"/>
  <c r="BF1234" i="35"/>
  <c r="BF1266" i="35"/>
  <c r="BF1338" i="35"/>
  <c r="BF1370" i="35"/>
  <c r="BF1402" i="35"/>
  <c r="BF1434" i="35"/>
  <c r="BF1466" i="35"/>
  <c r="BF221" i="35"/>
  <c r="BF349" i="35"/>
  <c r="BF413" i="35"/>
  <c r="BE1101" i="35"/>
  <c r="BE1075" i="35"/>
  <c r="BE1107" i="35"/>
  <c r="BE1139" i="35"/>
  <c r="BE1171" i="35"/>
  <c r="BE1203" i="35"/>
  <c r="BF1259" i="35"/>
  <c r="BF1283" i="35"/>
  <c r="BE1379" i="35"/>
  <c r="BE1411" i="35"/>
  <c r="BE1443" i="35"/>
  <c r="BE1475" i="35"/>
  <c r="BE20" i="35"/>
  <c r="BE52" i="35"/>
  <c r="BE84" i="35"/>
  <c r="BE116" i="35"/>
  <c r="BF140" i="35"/>
  <c r="BF172" i="35"/>
  <c r="BF268" i="35"/>
  <c r="BF332" i="35"/>
  <c r="BE524" i="35"/>
  <c r="BF612" i="35"/>
  <c r="BF644" i="35"/>
  <c r="BF676" i="35"/>
  <c r="BF708" i="35"/>
  <c r="BF740" i="35"/>
  <c r="BF772" i="35"/>
  <c r="BF804" i="35"/>
  <c r="BE852" i="35"/>
  <c r="BE884" i="35"/>
  <c r="BE916" i="35"/>
  <c r="BE948" i="35"/>
  <c r="BE980" i="35"/>
  <c r="BE1012" i="35"/>
  <c r="BE1044" i="35"/>
  <c r="BF1068" i="35"/>
  <c r="BF1228" i="35"/>
  <c r="BF1260" i="35"/>
  <c r="BE1276" i="35"/>
  <c r="BF1292" i="35"/>
  <c r="BE1324" i="35"/>
  <c r="BE1356" i="35"/>
  <c r="BF1372" i="35"/>
  <c r="BE1396" i="35"/>
  <c r="BF1412" i="35"/>
  <c r="BE1428" i="35"/>
  <c r="BE1460" i="35"/>
  <c r="BF1476" i="35"/>
  <c r="BE1492" i="35"/>
  <c r="BF1508" i="35"/>
  <c r="BE9" i="35"/>
  <c r="BE41" i="35"/>
  <c r="BE73" i="35"/>
  <c r="BE105" i="35"/>
  <c r="BE385" i="35"/>
  <c r="BE417" i="35"/>
  <c r="BE449" i="35"/>
  <c r="BE481" i="35"/>
  <c r="BF529" i="35"/>
  <c r="BF561" i="35"/>
  <c r="BF593" i="35"/>
  <c r="BF601" i="35"/>
  <c r="BF633" i="35"/>
  <c r="BF665" i="35"/>
  <c r="BF697" i="35"/>
  <c r="BF729" i="35"/>
  <c r="BF761" i="35"/>
  <c r="BF793" i="35"/>
  <c r="BE841" i="35"/>
  <c r="BE873" i="35"/>
  <c r="BE905" i="35"/>
  <c r="BE937" i="35"/>
  <c r="BE969" i="35"/>
  <c r="BE1001" i="35"/>
  <c r="BE1033" i="35"/>
  <c r="BF1065" i="35"/>
  <c r="BE1081" i="35"/>
  <c r="BE1113" i="35"/>
  <c r="BE1145" i="35"/>
  <c r="BF1161" i="35"/>
  <c r="BE1177" i="35"/>
  <c r="BF1193" i="35"/>
  <c r="BE1209" i="35"/>
  <c r="BE1241" i="35"/>
  <c r="BE1273" i="35"/>
  <c r="BE1305" i="35"/>
  <c r="BF1329" i="35"/>
  <c r="BF1361" i="35"/>
  <c r="BF1393" i="35"/>
  <c r="BF1425" i="35"/>
  <c r="BF1457" i="35"/>
  <c r="BE1473" i="35"/>
  <c r="BE1505" i="35"/>
  <c r="BE1537" i="35"/>
  <c r="BE1569" i="35"/>
  <c r="BE130" i="35"/>
  <c r="BE162" i="35"/>
  <c r="BE258" i="35"/>
  <c r="BE290" i="35"/>
  <c r="BE354" i="35"/>
  <c r="BF386" i="35"/>
  <c r="BF418" i="35"/>
  <c r="BF450" i="35"/>
  <c r="BF482" i="35"/>
  <c r="BE522" i="35"/>
  <c r="BE554" i="35"/>
  <c r="BE626" i="35"/>
  <c r="BE658" i="35"/>
  <c r="BE1291" i="35"/>
  <c r="BE1315" i="35"/>
  <c r="BE1347" i="35"/>
  <c r="BF1491" i="35"/>
  <c r="BE132" i="35"/>
  <c r="BE164" i="35"/>
  <c r="BE324" i="35"/>
  <c r="BE660" i="35"/>
  <c r="BE692" i="35"/>
  <c r="BE724" i="35"/>
  <c r="BE756" i="35"/>
  <c r="BE820" i="35"/>
  <c r="BE1092" i="35"/>
  <c r="BE1188" i="35"/>
  <c r="BE1220" i="35"/>
  <c r="BE1252" i="35"/>
  <c r="BF1340" i="35"/>
  <c r="BE1404" i="35"/>
  <c r="BF1548" i="35"/>
  <c r="BF233" i="35"/>
  <c r="BE513" i="35"/>
  <c r="BE545" i="35"/>
  <c r="BE809" i="35"/>
  <c r="BE825" i="35"/>
  <c r="BF833" i="35"/>
  <c r="BF961" i="35"/>
  <c r="BF993" i="35"/>
  <c r="BF1057" i="35"/>
  <c r="BF1097" i="35"/>
  <c r="BF1225" i="35"/>
  <c r="BF1289" i="35"/>
  <c r="BE1345" i="35"/>
  <c r="BE1377" i="35"/>
  <c r="BE1409" i="35"/>
  <c r="BF1529" i="35"/>
  <c r="BF1561" i="35"/>
  <c r="BE90" i="35"/>
  <c r="BF218" i="35"/>
  <c r="BF346" i="35"/>
  <c r="BF514" i="35"/>
  <c r="BF546" i="35"/>
  <c r="BF642" i="35"/>
  <c r="BE1083" i="35"/>
  <c r="BE1115" i="35"/>
  <c r="BE1147" i="35"/>
  <c r="BE1179" i="35"/>
  <c r="BF1267" i="35"/>
  <c r="BE1387" i="35"/>
  <c r="BE1419" i="35"/>
  <c r="BE1451" i="35"/>
  <c r="BE1483" i="35"/>
  <c r="BE60" i="35"/>
  <c r="BE92" i="35"/>
  <c r="BE564" i="35"/>
  <c r="BF620" i="35"/>
  <c r="BF652" i="35"/>
  <c r="BF684" i="35"/>
  <c r="BF716" i="35"/>
  <c r="BF748" i="35"/>
  <c r="BF780" i="35"/>
  <c r="BF812" i="35"/>
  <c r="BE828" i="35"/>
  <c r="BE860" i="35"/>
  <c r="BE892" i="35"/>
  <c r="BE924" i="35"/>
  <c r="BE956" i="35"/>
  <c r="BE988" i="35"/>
  <c r="BE1020" i="35"/>
  <c r="BE1052" i="35"/>
  <c r="BF1076" i="35"/>
  <c r="BF1236" i="35"/>
  <c r="BF1268" i="35"/>
  <c r="BE1284" i="35"/>
  <c r="BF1308" i="35"/>
  <c r="BE393" i="35"/>
  <c r="BE425" i="35"/>
  <c r="BE457" i="35"/>
  <c r="BE489" i="35"/>
  <c r="BF505" i="35"/>
  <c r="BF537" i="35"/>
  <c r="BF569" i="35"/>
  <c r="BF609" i="35"/>
  <c r="BF641" i="35"/>
  <c r="BF673" i="35"/>
  <c r="BF705" i="35"/>
  <c r="BF737" i="35"/>
  <c r="BF769" i="35"/>
  <c r="BF801" i="35"/>
  <c r="BE849" i="35"/>
  <c r="BE881" i="35"/>
  <c r="BE913" i="35"/>
  <c r="BE1009" i="35"/>
  <c r="BE1041" i="35"/>
  <c r="BF1337" i="35"/>
  <c r="BF1369" i="35"/>
  <c r="BF1401" i="35"/>
  <c r="BF1433" i="35"/>
  <c r="BF1465" i="35"/>
  <c r="BE1481" i="35"/>
  <c r="BE1513" i="35"/>
  <c r="BE1545" i="35"/>
  <c r="BE1577" i="35"/>
  <c r="BE138" i="35"/>
  <c r="BE170" i="35"/>
  <c r="BF362" i="35"/>
  <c r="BF394" i="35"/>
  <c r="BF426" i="35"/>
  <c r="BF458" i="35"/>
  <c r="BF490" i="35"/>
  <c r="BE730" i="35"/>
  <c r="BE762" i="35"/>
  <c r="BF842" i="35"/>
  <c r="BF874" i="35"/>
  <c r="BF906" i="35"/>
  <c r="BF1002" i="35"/>
  <c r="BF1034" i="35"/>
  <c r="BE1162" i="35"/>
  <c r="BE1226" i="35"/>
  <c r="BF1075" i="35"/>
  <c r="BF1107" i="35"/>
  <c r="BF1139" i="35"/>
  <c r="BF1203" i="35"/>
  <c r="BE1299" i="35"/>
  <c r="BE1307" i="35"/>
  <c r="BE1323" i="35"/>
  <c r="BE1355" i="35"/>
  <c r="BF1435" i="35"/>
  <c r="BF396" i="35"/>
  <c r="BF428" i="35"/>
  <c r="BF460" i="35"/>
  <c r="BF492" i="35"/>
  <c r="BE604" i="35"/>
  <c r="BE636" i="35"/>
  <c r="BE796" i="35"/>
  <c r="BF852" i="35"/>
  <c r="BF884" i="35"/>
  <c r="BF916" i="35"/>
  <c r="BF1044" i="35"/>
  <c r="BE1068" i="35"/>
  <c r="BE1100" i="35"/>
  <c r="BE1132" i="35"/>
  <c r="BE1228" i="35"/>
  <c r="BE1260" i="35"/>
  <c r="BF1316" i="35"/>
  <c r="BE1340" i="35"/>
  <c r="BF1348" i="35"/>
  <c r="BF1388" i="35"/>
  <c r="BE1508" i="35"/>
  <c r="BF1524" i="35"/>
  <c r="BF1556" i="35"/>
  <c r="BF9" i="35"/>
  <c r="BF41" i="35"/>
  <c r="BF73" i="35"/>
  <c r="BE521" i="35"/>
  <c r="BE553" i="35"/>
  <c r="BE625" i="35"/>
  <c r="BE721" i="35"/>
  <c r="BE753" i="35"/>
  <c r="BE817" i="35"/>
  <c r="BF937" i="35"/>
  <c r="BF969" i="35"/>
  <c r="BF1033" i="35"/>
  <c r="BF1073" i="35"/>
  <c r="BF1105" i="35"/>
  <c r="BE1281" i="35"/>
  <c r="BF1297" i="35"/>
  <c r="BE1321" i="35"/>
  <c r="BE1353" i="35"/>
  <c r="BE1385" i="35"/>
  <c r="BE1417" i="35"/>
  <c r="BF1473" i="35"/>
  <c r="BF1569" i="35"/>
  <c r="BE122" i="35"/>
  <c r="BF130" i="35"/>
  <c r="BF162" i="35"/>
  <c r="BF194" i="35"/>
  <c r="BF226" i="35"/>
  <c r="BF258" i="35"/>
  <c r="BF290" i="35"/>
  <c r="BF322" i="35"/>
  <c r="BF354" i="35"/>
  <c r="BE378" i="35"/>
  <c r="BE410" i="35"/>
  <c r="BE442" i="35"/>
  <c r="BE474" i="35"/>
  <c r="BF522" i="35"/>
  <c r="BF554" i="35"/>
  <c r="BE1091" i="35"/>
  <c r="BE1123" i="35"/>
  <c r="BE1155" i="35"/>
  <c r="BE1187" i="35"/>
  <c r="BE1395" i="35"/>
  <c r="BE1427" i="35"/>
  <c r="BE1459" i="35"/>
  <c r="BE1491" i="35"/>
  <c r="BE68" i="35"/>
  <c r="BE100" i="35"/>
  <c r="BF124" i="35"/>
  <c r="BF156" i="35"/>
  <c r="BF188" i="35"/>
  <c r="BF220" i="35"/>
  <c r="BE380" i="35"/>
  <c r="BE412" i="35"/>
  <c r="BE444" i="35"/>
  <c r="BF724" i="35"/>
  <c r="BF756" i="35"/>
  <c r="BF788" i="35"/>
  <c r="BF820" i="35"/>
  <c r="BE836" i="35"/>
  <c r="BE868" i="35"/>
  <c r="BE900" i="35"/>
  <c r="BE932" i="35"/>
  <c r="BE964" i="35"/>
  <c r="BE996" i="35"/>
  <c r="BE1028" i="35"/>
  <c r="BE1060" i="35"/>
  <c r="BF1212" i="35"/>
  <c r="BF1244" i="35"/>
  <c r="BF1276" i="35"/>
  <c r="BE1292" i="35"/>
  <c r="BE1476" i="35"/>
  <c r="BE1548" i="35"/>
  <c r="BE25" i="35"/>
  <c r="BE57" i="35"/>
  <c r="BE89" i="35"/>
  <c r="BE121" i="35"/>
  <c r="BE137" i="35"/>
  <c r="BE169" i="35"/>
  <c r="BE201" i="35"/>
  <c r="BE233" i="35"/>
  <c r="BE297" i="35"/>
  <c r="BE329" i="35"/>
  <c r="BE361" i="35"/>
  <c r="BE369" i="35"/>
  <c r="BE401" i="35"/>
  <c r="BE433" i="35"/>
  <c r="BE465" i="35"/>
  <c r="BE497" i="35"/>
  <c r="BF617" i="35"/>
  <c r="BF649" i="35"/>
  <c r="BF681" i="35"/>
  <c r="BE857" i="35"/>
  <c r="BE889" i="35"/>
  <c r="BE921" i="35"/>
  <c r="BE953" i="35"/>
  <c r="BE985" i="35"/>
  <c r="BE1017" i="35"/>
  <c r="BE1049" i="35"/>
  <c r="BE1065" i="35"/>
  <c r="BE1097" i="35"/>
  <c r="BE1129" i="35"/>
  <c r="BE1161" i="35"/>
  <c r="BE1193" i="35"/>
  <c r="BE1225" i="35"/>
  <c r="BE1257" i="35"/>
  <c r="BF1345" i="35"/>
  <c r="BF1409" i="35"/>
  <c r="BE1489" i="35"/>
  <c r="BE1521" i="35"/>
  <c r="BE1553" i="35"/>
  <c r="BF82" i="35"/>
  <c r="BF114" i="35"/>
  <c r="BE242" i="35"/>
  <c r="BE506" i="35"/>
  <c r="BE538" i="35"/>
  <c r="BE570" i="35"/>
  <c r="BE610" i="35"/>
  <c r="BF1083" i="35"/>
  <c r="BE1259" i="35"/>
  <c r="BE1331" i="35"/>
  <c r="BE1363" i="35"/>
  <c r="BF1443" i="35"/>
  <c r="BF1475" i="35"/>
  <c r="BF28" i="35"/>
  <c r="BF60" i="35"/>
  <c r="BF92" i="35"/>
  <c r="BE212" i="35"/>
  <c r="BE340" i="35"/>
  <c r="BF524" i="35"/>
  <c r="BF556" i="35"/>
  <c r="BE612" i="35"/>
  <c r="BE644" i="35"/>
  <c r="BE676" i="35"/>
  <c r="BE708" i="35"/>
  <c r="BE740" i="35"/>
  <c r="BE772" i="35"/>
  <c r="BE804" i="35"/>
  <c r="BF924" i="35"/>
  <c r="BF1020" i="35"/>
  <c r="BF1052" i="35"/>
  <c r="BE1076" i="35"/>
  <c r="BE1108" i="35"/>
  <c r="BE1140" i="35"/>
  <c r="BE1236" i="35"/>
  <c r="BE1268" i="35"/>
  <c r="BE1308" i="35"/>
  <c r="BF1324" i="35"/>
  <c r="BF1356" i="35"/>
  <c r="BF1396" i="35"/>
  <c r="BF1564" i="35"/>
  <c r="BF81" i="35"/>
  <c r="BF425" i="35"/>
  <c r="BE529" i="35"/>
  <c r="BE561" i="35"/>
  <c r="BE593" i="35"/>
  <c r="BE601" i="35"/>
  <c r="BE633" i="35"/>
  <c r="BE793" i="35"/>
  <c r="BF945" i="35"/>
  <c r="BF977" i="35"/>
  <c r="BF1009" i="35"/>
  <c r="BF1041" i="35"/>
  <c r="BF1081" i="35"/>
  <c r="BF1241" i="35"/>
  <c r="BE1289" i="35"/>
  <c r="BE1313" i="35"/>
  <c r="BE1329" i="35"/>
  <c r="BE1361" i="35"/>
  <c r="BE1393" i="35"/>
  <c r="BE1425" i="35"/>
  <c r="BE1457" i="35"/>
  <c r="BE106" i="35"/>
  <c r="BF202" i="35"/>
  <c r="BF234" i="35"/>
  <c r="BF298" i="35"/>
  <c r="BF330" i="35"/>
  <c r="BF594" i="35"/>
  <c r="BF626" i="35"/>
  <c r="BE509" i="35"/>
  <c r="BE645" i="35"/>
  <c r="BE781" i="35"/>
  <c r="BF877" i="35"/>
  <c r="BE1365" i="35"/>
  <c r="BE1469" i="35"/>
  <c r="BE1087" i="35"/>
  <c r="BE1119" i="35"/>
  <c r="BE1151" i="35"/>
  <c r="BE1183" i="35"/>
  <c r="BE1295" i="35"/>
  <c r="BE1303" i="35"/>
  <c r="BE1319" i="35"/>
  <c r="BE1351" i="35"/>
  <c r="BE1383" i="35"/>
  <c r="BE1415" i="35"/>
  <c r="BE1447" i="35"/>
  <c r="BE1479" i="35"/>
  <c r="BF40" i="35"/>
  <c r="BF72" i="35"/>
  <c r="BE624" i="35"/>
  <c r="BE656" i="35"/>
  <c r="BE688" i="35"/>
  <c r="BE784" i="35"/>
  <c r="BE1096" i="35"/>
  <c r="BE1224" i="35"/>
  <c r="BE1256" i="35"/>
  <c r="BE1373" i="35"/>
  <c r="BE1517" i="35"/>
  <c r="BF397" i="35"/>
  <c r="BF1093" i="35"/>
  <c r="BF1221" i="35"/>
  <c r="BE1285" i="35"/>
  <c r="BE1317" i="35"/>
  <c r="BF133" i="35"/>
  <c r="BF213" i="35"/>
  <c r="BF301" i="35"/>
  <c r="BF445" i="35"/>
  <c r="BE581" i="35"/>
  <c r="BF1085" i="35"/>
  <c r="BE1429" i="35"/>
  <c r="BE1541" i="35"/>
  <c r="BE855" i="35"/>
  <c r="BE887" i="35"/>
  <c r="BE919" i="35"/>
  <c r="BE951" i="35"/>
  <c r="BE983" i="35"/>
  <c r="BE1015" i="35"/>
  <c r="BE1047" i="35"/>
  <c r="BF1495" i="35"/>
  <c r="BF304" i="35"/>
  <c r="BF336" i="35"/>
  <c r="BE368" i="35"/>
  <c r="BE592" i="35"/>
  <c r="BF1080" i="35"/>
  <c r="BF1240" i="35"/>
  <c r="BF1272" i="35"/>
  <c r="BE690" i="35"/>
  <c r="BE722" i="35"/>
  <c r="BE754" i="35"/>
  <c r="BE786" i="35"/>
  <c r="BE818" i="35"/>
  <c r="BF834" i="35"/>
  <c r="BF962" i="35"/>
  <c r="BF1058" i="35"/>
  <c r="BE1218" i="35"/>
  <c r="BE1250" i="35"/>
  <c r="BE1282" i="35"/>
  <c r="BF1298" i="35"/>
  <c r="BE1322" i="35"/>
  <c r="BE1354" i="35"/>
  <c r="BE1386" i="35"/>
  <c r="BE1418" i="35"/>
  <c r="BE1450" i="35"/>
  <c r="BF1474" i="35"/>
  <c r="BF1506" i="35"/>
  <c r="BF1538" i="35"/>
  <c r="BF1570" i="35"/>
  <c r="BE117" i="35"/>
  <c r="BE181" i="35"/>
  <c r="BE317" i="35"/>
  <c r="BE461" i="35"/>
  <c r="BF541" i="35"/>
  <c r="BF701" i="35"/>
  <c r="BE909" i="35"/>
  <c r="BE1037" i="35"/>
  <c r="BF1173" i="35"/>
  <c r="BE1245" i="35"/>
  <c r="BF1341" i="35"/>
  <c r="BF1485" i="35"/>
  <c r="BF653" i="35"/>
  <c r="BF789" i="35"/>
  <c r="BE853" i="35"/>
  <c r="BE1005" i="35"/>
  <c r="BF1125" i="35"/>
  <c r="BE1189" i="35"/>
  <c r="BF1413" i="35"/>
  <c r="BF1565" i="35"/>
  <c r="BF13" i="35"/>
  <c r="BE69" i="35"/>
  <c r="BE197" i="35"/>
  <c r="BE277" i="35"/>
  <c r="BE389" i="35"/>
  <c r="BF549" i="35"/>
  <c r="BF693" i="35"/>
  <c r="BF805" i="35"/>
  <c r="BE861" i="35"/>
  <c r="BE989" i="35"/>
  <c r="BF1117" i="35"/>
  <c r="BF1389" i="35"/>
  <c r="BF1509" i="35"/>
  <c r="BF61" i="35"/>
  <c r="BF165" i="35"/>
  <c r="BF269" i="35"/>
  <c r="BF357" i="35"/>
  <c r="BF405" i="35"/>
  <c r="BE677" i="35"/>
  <c r="BE813" i="35"/>
  <c r="BF901" i="35"/>
  <c r="BF1021" i="35"/>
  <c r="BF1293" i="35"/>
  <c r="BE1397" i="35"/>
  <c r="BE1501" i="35"/>
  <c r="BE527" i="35"/>
  <c r="BE559" i="35"/>
  <c r="BE591" i="35"/>
  <c r="BF615" i="35"/>
  <c r="BF647" i="35"/>
  <c r="BF679" i="35"/>
  <c r="BF711" i="35"/>
  <c r="BF807" i="35"/>
  <c r="BF847" i="35"/>
  <c r="BE1095" i="35"/>
  <c r="BE1127" i="35"/>
  <c r="BE1159" i="35"/>
  <c r="BE1191" i="35"/>
  <c r="BE1327" i="35"/>
  <c r="BE1359" i="35"/>
  <c r="BE1391" i="35"/>
  <c r="BE1423" i="35"/>
  <c r="BE1455" i="35"/>
  <c r="BE1487" i="35"/>
  <c r="BF738" i="35"/>
  <c r="BF770" i="35"/>
  <c r="BF802" i="35"/>
  <c r="BF1146" i="35"/>
  <c r="BF1314" i="35"/>
  <c r="BF1346" i="35"/>
  <c r="BF1378" i="35"/>
  <c r="BF1410" i="35"/>
  <c r="BF1442" i="35"/>
  <c r="BE1522" i="35"/>
  <c r="BE1554" i="35"/>
  <c r="BF253" i="35"/>
  <c r="BF437" i="35"/>
  <c r="BE765" i="35"/>
  <c r="BF997" i="35"/>
  <c r="BE1133" i="35"/>
  <c r="BE1405" i="35"/>
  <c r="BE1557" i="35"/>
  <c r="BF469" i="35"/>
  <c r="BF1253" i="35"/>
  <c r="BE1349" i="35"/>
  <c r="BE1477" i="35"/>
  <c r="BF237" i="35"/>
  <c r="BF325" i="35"/>
  <c r="BE637" i="35"/>
  <c r="BE741" i="35"/>
  <c r="BF829" i="35"/>
  <c r="BF957" i="35"/>
  <c r="BE1197" i="35"/>
  <c r="BF1229" i="35"/>
  <c r="BE1301" i="35"/>
  <c r="BE1333" i="35"/>
  <c r="BE1573" i="35"/>
  <c r="BE101" i="35"/>
  <c r="BE149" i="35"/>
  <c r="BE245" i="35"/>
  <c r="BF781" i="35"/>
  <c r="BE949" i="35"/>
  <c r="BE1141" i="35"/>
  <c r="BE1269" i="35"/>
  <c r="BF1365" i="35"/>
  <c r="BE407" i="35"/>
  <c r="BE439" i="35"/>
  <c r="BE471" i="35"/>
  <c r="BF575" i="35"/>
  <c r="BF599" i="35"/>
  <c r="BE607" i="35"/>
  <c r="BE639" i="35"/>
  <c r="BE671" i="35"/>
  <c r="BE703" i="35"/>
  <c r="BE959" i="35"/>
  <c r="BE991" i="35"/>
  <c r="BE1023" i="35"/>
  <c r="BE1055" i="35"/>
  <c r="BF1087" i="35"/>
  <c r="BF1151" i="35"/>
  <c r="BF1215" i="35"/>
  <c r="BF1247" i="35"/>
  <c r="BF1343" i="35"/>
  <c r="BF1375" i="35"/>
  <c r="BF1407" i="35"/>
  <c r="BF1471" i="35"/>
  <c r="BF152" i="35"/>
  <c r="BF184" i="35"/>
  <c r="BE1258" i="35"/>
  <c r="BE1290" i="35"/>
  <c r="BE1330" i="35"/>
  <c r="BE1362" i="35"/>
  <c r="BE1394" i="35"/>
  <c r="BE1426" i="35"/>
  <c r="BE1458" i="35"/>
  <c r="BF1482" i="35"/>
  <c r="BF1514" i="35"/>
  <c r="BF1546" i="35"/>
  <c r="BF1578" i="35"/>
  <c r="BE493" i="35"/>
  <c r="BF565" i="35"/>
  <c r="BE941" i="35"/>
  <c r="BE1277" i="35"/>
  <c r="BF1373" i="35"/>
  <c r="BF685" i="35"/>
  <c r="BF821" i="35"/>
  <c r="BE1029" i="35"/>
  <c r="BF1317" i="35"/>
  <c r="BF1453" i="35"/>
  <c r="BF581" i="35"/>
  <c r="BF613" i="35"/>
  <c r="BF709" i="35"/>
  <c r="BE1013" i="35"/>
  <c r="BE557" i="35"/>
  <c r="BE725" i="35"/>
  <c r="BE1421" i="35"/>
  <c r="BE1525" i="35"/>
  <c r="BE503" i="35"/>
  <c r="BE535" i="35"/>
  <c r="BE567" i="35"/>
  <c r="BE1071" i="35"/>
  <c r="BE1103" i="35"/>
  <c r="BE1135" i="35"/>
  <c r="BE1199" i="35"/>
  <c r="BF496" i="35"/>
  <c r="BE672" i="35"/>
  <c r="BE704" i="35"/>
  <c r="BE736" i="35"/>
  <c r="BE768" i="35"/>
  <c r="BF920" i="35"/>
  <c r="BF1024" i="35"/>
  <c r="BF1056" i="35"/>
  <c r="BE1080" i="35"/>
  <c r="BE1240" i="35"/>
  <c r="BF714" i="35"/>
  <c r="BF746" i="35"/>
  <c r="BF778" i="35"/>
  <c r="BF810" i="35"/>
  <c r="BE834" i="35"/>
  <c r="BE866" i="35"/>
  <c r="BE930" i="35"/>
  <c r="BE962" i="35"/>
  <c r="BE1058" i="35"/>
  <c r="BF1090" i="35"/>
  <c r="BF1122" i="35"/>
  <c r="BF1154" i="35"/>
  <c r="BF1186" i="35"/>
  <c r="BF1218" i="35"/>
  <c r="BF1250" i="35"/>
  <c r="BF1322" i="35"/>
  <c r="BF1354" i="35"/>
  <c r="BF1386" i="35"/>
  <c r="BF1418" i="35"/>
  <c r="BF1450" i="35"/>
  <c r="BE1498" i="35"/>
  <c r="BE1562" i="35"/>
  <c r="BF117" i="35"/>
  <c r="BF461" i="35"/>
  <c r="BE661" i="35"/>
  <c r="BF909" i="35"/>
  <c r="BF1037" i="35"/>
  <c r="BF1069" i="35"/>
  <c r="BE573" i="35"/>
  <c r="BE621" i="35"/>
  <c r="BF853" i="35"/>
  <c r="BF1005" i="35"/>
  <c r="BF1285" i="35"/>
  <c r="BE1381" i="35"/>
  <c r="BF341" i="35"/>
  <c r="BE525" i="35"/>
  <c r="BE669" i="35"/>
  <c r="BF989" i="35"/>
  <c r="BE1229" i="35"/>
  <c r="BF1261" i="35"/>
  <c r="BE1357" i="35"/>
  <c r="BE1493" i="35"/>
  <c r="BE37" i="35"/>
  <c r="BE165" i="35"/>
  <c r="BE269" i="35"/>
  <c r="BE357" i="35"/>
  <c r="BE381" i="35"/>
  <c r="BF533" i="35"/>
  <c r="BF813" i="35"/>
  <c r="BE981" i="35"/>
  <c r="BE1181" i="35"/>
  <c r="BE1293" i="35"/>
  <c r="BF1397" i="35"/>
  <c r="BF583" i="35"/>
  <c r="BE615" i="35"/>
  <c r="BE679" i="35"/>
  <c r="BE711" i="35"/>
  <c r="BE743" i="35"/>
  <c r="BE775" i="35"/>
  <c r="BE871" i="35"/>
  <c r="BE903" i="35"/>
  <c r="BE935" i="35"/>
  <c r="BE967" i="35"/>
  <c r="BE999" i="35"/>
  <c r="BE1031" i="35"/>
  <c r="BE1063" i="35"/>
  <c r="BF1095" i="35"/>
  <c r="BF1127" i="35"/>
  <c r="BF1191" i="35"/>
  <c r="BF1223" i="35"/>
  <c r="BF1255" i="35"/>
  <c r="BE1311" i="35"/>
  <c r="BF1479" i="35"/>
  <c r="BE8" i="35"/>
  <c r="BE706" i="35"/>
  <c r="BF850" i="35"/>
  <c r="BF946" i="35"/>
  <c r="BF978" i="35"/>
  <c r="BF1010" i="35"/>
  <c r="BF1042" i="35"/>
  <c r="BE1202" i="35"/>
  <c r="BE1234" i="35"/>
  <c r="BE1266" i="35"/>
  <c r="BF1282" i="35"/>
  <c r="BF1306" i="35"/>
  <c r="BE1338" i="35"/>
  <c r="BE1370" i="35"/>
  <c r="BE1402" i="35"/>
  <c r="BE1434" i="35"/>
  <c r="BE1466" i="35"/>
  <c r="BF1490" i="35"/>
  <c r="BF1522" i="35"/>
  <c r="BF1554" i="35"/>
  <c r="BE53" i="35"/>
  <c r="BE413" i="35"/>
  <c r="BE837" i="35"/>
  <c r="BE973" i="35"/>
  <c r="BE1173" i="35"/>
  <c r="BF1405" i="35"/>
  <c r="BE397" i="35"/>
  <c r="BF717" i="35"/>
  <c r="BE1061" i="35"/>
  <c r="BE1125" i="35"/>
  <c r="BE1253" i="35"/>
  <c r="BF1349" i="35"/>
  <c r="BE325" i="35"/>
  <c r="BE445" i="35"/>
  <c r="BF501" i="35"/>
  <c r="BE1045" i="35"/>
  <c r="BE1117" i="35"/>
  <c r="BF1333" i="35"/>
  <c r="BF1573" i="35"/>
  <c r="BF125" i="35"/>
  <c r="BF229" i="35"/>
  <c r="BF309" i="35"/>
  <c r="BE605" i="35"/>
  <c r="BE757" i="35"/>
  <c r="BF845" i="35"/>
  <c r="BF1109" i="35"/>
  <c r="BF1237" i="35"/>
  <c r="BE1325" i="35"/>
  <c r="BE1437" i="35"/>
  <c r="BE1549" i="35"/>
  <c r="BF359" i="35"/>
  <c r="BF631" i="35"/>
  <c r="BE655" i="35"/>
  <c r="BF663" i="35"/>
  <c r="BE687" i="35"/>
  <c r="BF695" i="35"/>
  <c r="BF727" i="35"/>
  <c r="BF759" i="35"/>
  <c r="BE783" i="35"/>
  <c r="BF791" i="35"/>
  <c r="BF823" i="35"/>
  <c r="BF831" i="35"/>
  <c r="BF863" i="35"/>
  <c r="BF895" i="35"/>
  <c r="BF927" i="35"/>
  <c r="BF959" i="35"/>
  <c r="BF991" i="35"/>
  <c r="BF1023" i="35"/>
  <c r="BF1055" i="35"/>
  <c r="BE1079" i="35"/>
  <c r="BE1111" i="35"/>
  <c r="BE1143" i="35"/>
  <c r="BE1175" i="35"/>
  <c r="BE1207" i="35"/>
  <c r="BE1343" i="35"/>
  <c r="BE1375" i="35"/>
  <c r="BE1407" i="35"/>
  <c r="BE1439" i="35"/>
  <c r="BE1471" i="35"/>
  <c r="BE1503" i="35"/>
  <c r="BE1535" i="35"/>
  <c r="BE1567" i="35"/>
  <c r="BF32" i="35"/>
  <c r="BF64" i="35"/>
  <c r="BE152" i="35"/>
  <c r="BE184" i="35"/>
  <c r="BF786" i="35"/>
  <c r="BF818" i="35"/>
  <c r="BF1066" i="35"/>
  <c r="BF1098" i="35"/>
  <c r="BF1130" i="35"/>
  <c r="BF1162" i="35"/>
  <c r="BF1194" i="35"/>
  <c r="BF1226" i="35"/>
  <c r="BF1258" i="35"/>
  <c r="BF1330" i="35"/>
  <c r="BF1362" i="35"/>
  <c r="BF1394" i="35"/>
  <c r="BF1426" i="35"/>
  <c r="BF1458" i="35"/>
  <c r="BE1506" i="35"/>
  <c r="BE1538" i="35"/>
  <c r="BE1570" i="35"/>
  <c r="BF493" i="35"/>
  <c r="BE541" i="35"/>
  <c r="BF597" i="35"/>
  <c r="BE701" i="35"/>
  <c r="BF941" i="35"/>
  <c r="BE1069" i="35"/>
  <c r="BF1101" i="35"/>
  <c r="BF1245" i="35"/>
  <c r="BE1309" i="35"/>
  <c r="BE1341" i="35"/>
  <c r="BE1485" i="35"/>
  <c r="BE653" i="35"/>
  <c r="BE789" i="35"/>
  <c r="BF885" i="35"/>
  <c r="BF1029" i="35"/>
  <c r="BE1413" i="35"/>
  <c r="BE1565" i="35"/>
  <c r="BE693" i="35"/>
  <c r="BE805" i="35"/>
  <c r="BF1013" i="35"/>
  <c r="BE1261" i="35"/>
  <c r="BF1301" i="35"/>
  <c r="BE1389" i="35"/>
  <c r="BE1509" i="35"/>
  <c r="BE293" i="35"/>
  <c r="BF557" i="35"/>
  <c r="BF725" i="35"/>
  <c r="BE1021" i="35"/>
  <c r="BE1077" i="35"/>
  <c r="BE1205" i="35"/>
  <c r="BF1421" i="35"/>
  <c r="BF591" i="35"/>
  <c r="BE943" i="35"/>
  <c r="BE975" i="35"/>
  <c r="BE1007" i="35"/>
  <c r="BE1039" i="35"/>
  <c r="BF1103" i="35"/>
  <c r="BF1167" i="35"/>
  <c r="BF1199" i="35"/>
  <c r="BF1287" i="35"/>
  <c r="BF1327" i="35"/>
  <c r="BF136" i="35"/>
  <c r="BF168" i="35"/>
  <c r="BF94" i="35"/>
  <c r="BF502" i="35"/>
  <c r="BF926" i="35"/>
  <c r="BF518" i="35"/>
  <c r="BE590" i="35"/>
  <c r="BE646" i="35"/>
  <c r="BF1038" i="35"/>
  <c r="BF1310" i="35"/>
  <c r="BE1382" i="35"/>
  <c r="BF54" i="35"/>
  <c r="BF454" i="35"/>
  <c r="BF870" i="35"/>
  <c r="BE1270" i="35"/>
  <c r="BE1558" i="35"/>
  <c r="BF950" i="35"/>
  <c r="BF486" i="35"/>
  <c r="BF934" i="35"/>
  <c r="BF582" i="35"/>
  <c r="BF1046" i="35"/>
  <c r="BE1574" i="35"/>
  <c r="BF118" i="35"/>
  <c r="BF534" i="35"/>
  <c r="BF958" i="35"/>
  <c r="BF1302" i="35"/>
  <c r="BE1446" i="35"/>
  <c r="BF702" i="35"/>
  <c r="BF774" i="35"/>
  <c r="BF662" i="35"/>
  <c r="BF742" i="35"/>
  <c r="BF726" i="35"/>
  <c r="BF512" i="35"/>
  <c r="BF544" i="35"/>
  <c r="BE600" i="35"/>
  <c r="BE664" i="35"/>
  <c r="BE696" i="35"/>
  <c r="BE728" i="35"/>
  <c r="BE760" i="35"/>
  <c r="BE792" i="35"/>
  <c r="BE824" i="35"/>
  <c r="BF1008" i="35"/>
  <c r="BF1048" i="35"/>
  <c r="BE1072" i="35"/>
  <c r="BE1104" i="35"/>
  <c r="BE1136" i="35"/>
  <c r="BE1232" i="35"/>
  <c r="BE1264" i="35"/>
  <c r="BF1320" i="35"/>
  <c r="BF1352" i="35"/>
  <c r="BF1512" i="35"/>
  <c r="BF1544" i="35"/>
  <c r="BE150" i="35"/>
  <c r="BF550" i="35"/>
  <c r="BF974" i="35"/>
  <c r="BF1278" i="35"/>
  <c r="BE1438" i="35"/>
  <c r="BE310" i="35"/>
  <c r="BE1454" i="35"/>
  <c r="BF86" i="35"/>
  <c r="BE1374" i="35"/>
  <c r="BE166" i="35"/>
  <c r="BF374" i="35"/>
  <c r="BF1014" i="35"/>
  <c r="BE1262" i="35"/>
  <c r="BE1550" i="35"/>
  <c r="BE134" i="35"/>
  <c r="BF998" i="35"/>
  <c r="BF1286" i="35"/>
  <c r="BE1462" i="35"/>
  <c r="BF30" i="35"/>
  <c r="BE1102" i="35"/>
  <c r="BE1414" i="35"/>
  <c r="BF1006" i="35"/>
  <c r="BE1246" i="35"/>
  <c r="BE1502" i="35"/>
  <c r="BE1542" i="35"/>
  <c r="BE1372" i="35"/>
  <c r="BF216" i="35"/>
  <c r="BF280" i="35"/>
  <c r="BE376" i="35"/>
  <c r="BE568" i="35"/>
  <c r="BF720" i="35"/>
  <c r="BF752" i="35"/>
  <c r="BE864" i="35"/>
  <c r="BE896" i="35"/>
  <c r="BE928" i="35"/>
  <c r="BE1032" i="35"/>
  <c r="BF1216" i="35"/>
  <c r="BF1248" i="35"/>
  <c r="BF1280" i="35"/>
  <c r="BE1296" i="35"/>
  <c r="BE1304" i="35"/>
  <c r="BF1312" i="35"/>
  <c r="BE1408" i="35"/>
  <c r="BE1440" i="35"/>
  <c r="BE1504" i="35"/>
  <c r="BE1536" i="35"/>
  <c r="BE1568" i="35"/>
  <c r="BE1016" i="35"/>
  <c r="BF1134" i="35"/>
  <c r="BF1390" i="35"/>
  <c r="BF590" i="35"/>
  <c r="BF1382" i="35"/>
  <c r="BE54" i="35"/>
  <c r="BF710" i="35"/>
  <c r="BF1078" i="35"/>
  <c r="BF1270" i="35"/>
  <c r="BF1326" i="35"/>
  <c r="BF1558" i="35"/>
  <c r="BF1166" i="35"/>
  <c r="BF1478" i="35"/>
  <c r="BF782" i="35"/>
  <c r="BF1398" i="35"/>
  <c r="BF638" i="35"/>
  <c r="BF1350" i="35"/>
  <c r="BF1574" i="35"/>
  <c r="BE118" i="35"/>
  <c r="BF790" i="35"/>
  <c r="BE958" i="35"/>
  <c r="BF1198" i="35"/>
  <c r="BE1272" i="35"/>
  <c r="BF406" i="35"/>
  <c r="BF1030" i="35"/>
  <c r="BE1222" i="35"/>
  <c r="BF102" i="35"/>
  <c r="BF910" i="35"/>
  <c r="BF982" i="35"/>
  <c r="BE1182" i="35"/>
  <c r="BE1430" i="35"/>
  <c r="BF38" i="35"/>
  <c r="BF422" i="35"/>
  <c r="BE1254" i="35"/>
  <c r="BE1510" i="35"/>
  <c r="BF942" i="35"/>
  <c r="BF1062" i="35"/>
  <c r="BF224" i="35"/>
  <c r="BF320" i="35"/>
  <c r="BE480" i="35"/>
  <c r="BE544" i="35"/>
  <c r="BE576" i="35"/>
  <c r="BF632" i="35"/>
  <c r="BF664" i="35"/>
  <c r="BE840" i="35"/>
  <c r="BE1040" i="35"/>
  <c r="BF1224" i="35"/>
  <c r="BF1256" i="35"/>
  <c r="BF1288" i="35"/>
  <c r="BE1480" i="35"/>
  <c r="BE1512" i="35"/>
  <c r="BE1544" i="35"/>
  <c r="BF150" i="35"/>
  <c r="BF358" i="35"/>
  <c r="BE974" i="35"/>
  <c r="BF1174" i="35"/>
  <c r="BF1438" i="35"/>
  <c r="BF310" i="35"/>
  <c r="BF646" i="35"/>
  <c r="BF1110" i="35"/>
  <c r="BF1454" i="35"/>
  <c r="BE86" i="35"/>
  <c r="BF1142" i="35"/>
  <c r="BF1374" i="35"/>
  <c r="BF166" i="35"/>
  <c r="BF614" i="35"/>
  <c r="BF1262" i="35"/>
  <c r="BF1318" i="35"/>
  <c r="BF1550" i="35"/>
  <c r="BF134" i="35"/>
  <c r="BF1206" i="35"/>
  <c r="BF1462" i="35"/>
  <c r="BF342" i="35"/>
  <c r="BF694" i="35"/>
  <c r="BF1102" i="35"/>
  <c r="BF1414" i="35"/>
  <c r="BF158" i="35"/>
  <c r="BF622" i="35"/>
  <c r="BF1246" i="35"/>
  <c r="BE216" i="35"/>
  <c r="BE248" i="35"/>
  <c r="BE280" i="35"/>
  <c r="BE312" i="35"/>
  <c r="BE344" i="35"/>
  <c r="BF376" i="35"/>
  <c r="BF408" i="35"/>
  <c r="BF440" i="35"/>
  <c r="BF472" i="35"/>
  <c r="BF528" i="35"/>
  <c r="BF560" i="35"/>
  <c r="BF592" i="35"/>
  <c r="BE616" i="35"/>
  <c r="BE648" i="35"/>
  <c r="BE680" i="35"/>
  <c r="BE712" i="35"/>
  <c r="BE744" i="35"/>
  <c r="BE808" i="35"/>
  <c r="BF824" i="35"/>
  <c r="BF832" i="35"/>
  <c r="BF864" i="35"/>
  <c r="BF896" i="35"/>
  <c r="BF928" i="35"/>
  <c r="BF960" i="35"/>
  <c r="BF992" i="35"/>
  <c r="BF1032" i="35"/>
  <c r="BE1064" i="35"/>
  <c r="BE1088" i="35"/>
  <c r="BE1120" i="35"/>
  <c r="BF1136" i="35"/>
  <c r="BE1152" i="35"/>
  <c r="BF1168" i="35"/>
  <c r="BE1184" i="35"/>
  <c r="BE1216" i="35"/>
  <c r="BE1248" i="35"/>
  <c r="BE1312" i="35"/>
  <c r="BF1336" i="35"/>
  <c r="BF1368" i="35"/>
  <c r="BF1432" i="35"/>
  <c r="BF1464" i="35"/>
  <c r="BF1496" i="35"/>
  <c r="BF1528" i="35"/>
  <c r="BF1560" i="35"/>
  <c r="BF1016" i="35"/>
  <c r="BF462" i="35"/>
  <c r="BE502" i="35"/>
  <c r="BF598" i="35"/>
  <c r="BE750" i="35"/>
  <c r="BF862" i="35"/>
  <c r="BE1086" i="35"/>
  <c r="BE1278" i="35"/>
  <c r="BE1334" i="35"/>
  <c r="BE1566" i="35"/>
  <c r="BE182" i="35"/>
  <c r="BF446" i="35"/>
  <c r="BE518" i="35"/>
  <c r="BF966" i="35"/>
  <c r="BE1230" i="35"/>
  <c r="BF390" i="35"/>
  <c r="BE710" i="35"/>
  <c r="BF1022" i="35"/>
  <c r="BE1214" i="35"/>
  <c r="BE1486" i="35"/>
  <c r="BF70" i="35"/>
  <c r="BF478" i="35"/>
  <c r="BE526" i="35"/>
  <c r="BE798" i="35"/>
  <c r="BF894" i="35"/>
  <c r="BE1422" i="35"/>
  <c r="BF438" i="35"/>
  <c r="BE782" i="35"/>
  <c r="BF878" i="35"/>
  <c r="BE1286" i="35"/>
  <c r="BE1342" i="35"/>
  <c r="BE582" i="35"/>
  <c r="BE638" i="35"/>
  <c r="BF990" i="35"/>
  <c r="BE1238" i="35"/>
  <c r="BE1526" i="35"/>
  <c r="BF62" i="35"/>
  <c r="BF470" i="35"/>
  <c r="BE790" i="35"/>
  <c r="BF902" i="35"/>
  <c r="BE1406" i="35"/>
  <c r="BF200" i="35"/>
  <c r="BF232" i="35"/>
  <c r="BF264" i="35"/>
  <c r="BF296" i="35"/>
  <c r="BF328" i="35"/>
  <c r="BF360" i="35"/>
  <c r="BE520" i="35"/>
  <c r="BE552" i="35"/>
  <c r="BE584" i="35"/>
  <c r="BF640" i="35"/>
  <c r="BF736" i="35"/>
  <c r="BF768" i="35"/>
  <c r="BE880" i="35"/>
  <c r="BE912" i="35"/>
  <c r="BE1008" i="35"/>
  <c r="BE1048" i="35"/>
  <c r="BF1072" i="35"/>
  <c r="BF1232" i="35"/>
  <c r="BF1264" i="35"/>
  <c r="BE1280" i="35"/>
  <c r="BF1296" i="35"/>
  <c r="BE1360" i="35"/>
  <c r="BE1456" i="35"/>
  <c r="BF1472" i="35"/>
  <c r="BE1520" i="35"/>
  <c r="BE1552" i="35"/>
  <c r="BF198" i="35"/>
  <c r="BF654" i="35"/>
  <c r="BE1030" i="35"/>
  <c r="BF1222" i="35"/>
  <c r="BF1494" i="35"/>
  <c r="BE102" i="35"/>
  <c r="BF1158" i="35"/>
  <c r="BF126" i="35"/>
  <c r="BF1182" i="35"/>
  <c r="BF1430" i="35"/>
  <c r="BE38" i="35"/>
  <c r="BF206" i="35"/>
  <c r="BF670" i="35"/>
  <c r="BF1070" i="35"/>
  <c r="BF1366" i="35"/>
  <c r="BF190" i="35"/>
  <c r="BF686" i="35"/>
  <c r="BF1254" i="35"/>
  <c r="BF1510" i="35"/>
  <c r="BF758" i="35"/>
  <c r="BE942" i="35"/>
  <c r="BF1190" i="35"/>
  <c r="BF1470" i="35"/>
  <c r="BF678" i="35"/>
  <c r="BF1358" i="35"/>
  <c r="BF1542" i="35"/>
  <c r="BE7" i="35"/>
  <c r="BF111" i="35"/>
  <c r="BE135" i="35"/>
  <c r="BE167" i="35"/>
  <c r="BE199" i="35"/>
  <c r="BE231" i="35"/>
  <c r="BE263" i="35"/>
  <c r="BE295" i="35"/>
  <c r="BE327" i="35"/>
  <c r="BE27" i="35"/>
  <c r="BE59" i="35"/>
  <c r="BE91" i="35"/>
  <c r="BF123" i="35"/>
  <c r="BE123" i="35"/>
  <c r="BF155" i="35"/>
  <c r="BF187" i="35"/>
  <c r="BF219" i="35"/>
  <c r="BF251" i="35"/>
  <c r="BF283" i="35"/>
  <c r="BF315" i="35"/>
  <c r="BF347" i="35"/>
  <c r="BF507" i="35"/>
  <c r="BF539" i="35"/>
  <c r="BF571" i="35"/>
  <c r="BE603" i="35"/>
  <c r="BE667" i="35"/>
  <c r="BE699" i="35"/>
  <c r="BE955" i="35"/>
  <c r="BF1115" i="35"/>
  <c r="BF1147" i="35"/>
  <c r="BF1179" i="35"/>
  <c r="BF1211" i="35"/>
  <c r="BE1275" i="35"/>
  <c r="BF1379" i="35"/>
  <c r="BF1411" i="35"/>
  <c r="BE1499" i="35"/>
  <c r="BE1563" i="35"/>
  <c r="BE148" i="35"/>
  <c r="BE180" i="35"/>
  <c r="BE244" i="35"/>
  <c r="BE276" i="35"/>
  <c r="BE308" i="35"/>
  <c r="BF372" i="35"/>
  <c r="BF404" i="35"/>
  <c r="BF436" i="35"/>
  <c r="BF468" i="35"/>
  <c r="BF588" i="35"/>
  <c r="BF828" i="35"/>
  <c r="BF860" i="35"/>
  <c r="BF892" i="35"/>
  <c r="BF956" i="35"/>
  <c r="BF988" i="35"/>
  <c r="BF1124" i="35"/>
  <c r="BF1156" i="35"/>
  <c r="BE1172" i="35"/>
  <c r="BE1204" i="35"/>
  <c r="BE1380" i="35"/>
  <c r="BF1460" i="35"/>
  <c r="BF1492" i="35"/>
  <c r="AT1516" i="35"/>
  <c r="AU1516" i="35"/>
  <c r="BF49" i="35"/>
  <c r="BF113" i="35"/>
  <c r="BF153" i="35"/>
  <c r="BF185" i="35"/>
  <c r="BF217" i="35"/>
  <c r="BF249" i="35"/>
  <c r="BF281" i="35"/>
  <c r="BF313" i="35"/>
  <c r="BF345" i="35"/>
  <c r="BF393" i="35"/>
  <c r="BF457" i="35"/>
  <c r="BF489" i="35"/>
  <c r="BE665" i="35"/>
  <c r="BE697" i="35"/>
  <c r="BE729" i="35"/>
  <c r="BE761" i="35"/>
  <c r="BF849" i="35"/>
  <c r="BF881" i="35"/>
  <c r="BF913" i="35"/>
  <c r="BF1145" i="35"/>
  <c r="BF1273" i="35"/>
  <c r="BF1481" i="35"/>
  <c r="BF1513" i="35"/>
  <c r="BF1545" i="35"/>
  <c r="BF1577" i="35"/>
  <c r="BF138" i="35"/>
  <c r="BF170" i="35"/>
  <c r="BF266" i="35"/>
  <c r="BE386" i="35"/>
  <c r="BE418" i="35"/>
  <c r="BE450" i="35"/>
  <c r="BE482" i="35"/>
  <c r="BF498" i="35"/>
  <c r="BF530" i="35"/>
  <c r="BF562" i="35"/>
  <c r="BF658" i="35"/>
  <c r="BF690" i="35"/>
  <c r="BF722" i="35"/>
  <c r="BF754" i="35"/>
  <c r="BE842" i="35"/>
  <c r="BE874" i="35"/>
  <c r="BE906" i="35"/>
  <c r="BE938" i="35"/>
  <c r="BE970" i="35"/>
  <c r="BE1002" i="35"/>
  <c r="BE1034" i="35"/>
  <c r="BE1474" i="35"/>
  <c r="BF29" i="35"/>
  <c r="BF181" i="35"/>
  <c r="BF317" i="35"/>
  <c r="BF373" i="35"/>
  <c r="BF93" i="35"/>
  <c r="BF197" i="35"/>
  <c r="BF277" i="35"/>
  <c r="BF421" i="35"/>
  <c r="BE549" i="35"/>
  <c r="BF893" i="35"/>
  <c r="BE61" i="35"/>
  <c r="BE205" i="35"/>
  <c r="BE405" i="35"/>
  <c r="BE901" i="35"/>
  <c r="BF1141" i="35"/>
  <c r="BF1525" i="35"/>
  <c r="BE391" i="35"/>
  <c r="BE423" i="35"/>
  <c r="BE455" i="35"/>
  <c r="BE487" i="35"/>
  <c r="BF527" i="35"/>
  <c r="BF559" i="35"/>
  <c r="BE599" i="35"/>
  <c r="BE847" i="35"/>
  <c r="BE879" i="35"/>
  <c r="BE911" i="35"/>
  <c r="BF1071" i="35"/>
  <c r="BF1135" i="35"/>
  <c r="BF1231" i="35"/>
  <c r="BF1263" i="35"/>
  <c r="BF1359" i="35"/>
  <c r="BF1391" i="35"/>
  <c r="BF1423" i="35"/>
  <c r="BF1455" i="35"/>
  <c r="BF1487" i="35"/>
  <c r="BF1519" i="35"/>
  <c r="BF1551" i="35"/>
  <c r="BE16" i="35"/>
  <c r="BE48" i="35"/>
  <c r="BE80" i="35"/>
  <c r="BE112" i="35"/>
  <c r="BE392" i="35"/>
  <c r="BE424" i="35"/>
  <c r="BE456" i="35"/>
  <c r="BE488" i="35"/>
  <c r="BF608" i="35"/>
  <c r="BF672" i="35"/>
  <c r="BF704" i="35"/>
  <c r="BF800" i="35"/>
  <c r="BE848" i="35"/>
  <c r="BE944" i="35"/>
  <c r="BE976" i="35"/>
  <c r="BF1104" i="35"/>
  <c r="BE1328" i="35"/>
  <c r="BE1392" i="35"/>
  <c r="BE1424" i="35"/>
  <c r="BE1488" i="35"/>
  <c r="BF718" i="35"/>
  <c r="BE910" i="35"/>
  <c r="BF334" i="35"/>
  <c r="BE494" i="35"/>
  <c r="BF606" i="35"/>
  <c r="BF814" i="35"/>
  <c r="BE982" i="35"/>
  <c r="BE374" i="35"/>
  <c r="BE846" i="35"/>
  <c r="BE1054" i="35"/>
  <c r="BF142" i="35"/>
  <c r="BF510" i="35"/>
  <c r="BE46" i="35"/>
  <c r="BF214" i="35"/>
  <c r="BE382" i="35"/>
  <c r="BE854" i="35"/>
  <c r="BE1062" i="35"/>
  <c r="BE63" i="35"/>
  <c r="BE95" i="35"/>
  <c r="BF127" i="35"/>
  <c r="BF159" i="35"/>
  <c r="BF191" i="35"/>
  <c r="BF223" i="35"/>
  <c r="BF287" i="35"/>
  <c r="BF319" i="35"/>
  <c r="BF42" i="35"/>
  <c r="BF74" i="35"/>
  <c r="BF19" i="35"/>
  <c r="BF51" i="35"/>
  <c r="BF83" i="35"/>
  <c r="BF115" i="35"/>
  <c r="BE139" i="35"/>
  <c r="BE171" i="35"/>
  <c r="BE203" i="35"/>
  <c r="BE235" i="35"/>
  <c r="BE267" i="35"/>
  <c r="BE299" i="35"/>
  <c r="BE331" i="35"/>
  <c r="BF387" i="35"/>
  <c r="BF419" i="35"/>
  <c r="BF451" i="35"/>
  <c r="BF483" i="35"/>
  <c r="BF619" i="35"/>
  <c r="BF651" i="35"/>
  <c r="BF683" i="35"/>
  <c r="BF715" i="35"/>
  <c r="BF747" i="35"/>
  <c r="BF811" i="35"/>
  <c r="BF851" i="35"/>
  <c r="BF1251" i="35"/>
  <c r="BF1275" i="35"/>
  <c r="BF1315" i="35"/>
  <c r="BF1347" i="35"/>
  <c r="AW1515" i="35"/>
  <c r="BF1515" i="35" s="1"/>
  <c r="BF1547" i="35"/>
  <c r="BF1579" i="35"/>
  <c r="BE44" i="35"/>
  <c r="BE76" i="35"/>
  <c r="BE108" i="35"/>
  <c r="BF196" i="35"/>
  <c r="BF228" i="35"/>
  <c r="BF260" i="35"/>
  <c r="BF292" i="35"/>
  <c r="BF324" i="35"/>
  <c r="BF356" i="35"/>
  <c r="BE388" i="35"/>
  <c r="BE420" i="35"/>
  <c r="BE452" i="35"/>
  <c r="BE484" i="35"/>
  <c r="BF604" i="35"/>
  <c r="BF636" i="35"/>
  <c r="BF668" i="35"/>
  <c r="BF700" i="35"/>
  <c r="BF732" i="35"/>
  <c r="BF764" i="35"/>
  <c r="BF796" i="35"/>
  <c r="BE876" i="35"/>
  <c r="BE908" i="35"/>
  <c r="BF1092" i="35"/>
  <c r="BF1188" i="35"/>
  <c r="BE1300" i="35"/>
  <c r="BE1316" i="35"/>
  <c r="BE1484" i="35"/>
  <c r="BA1516" i="35"/>
  <c r="BF17" i="35"/>
  <c r="BE145" i="35"/>
  <c r="BE177" i="35"/>
  <c r="BE209" i="35"/>
  <c r="BE241" i="35"/>
  <c r="BE273" i="35"/>
  <c r="BE377" i="35"/>
  <c r="BE409" i="35"/>
  <c r="BE441" i="35"/>
  <c r="BE473" i="35"/>
  <c r="BF521" i="35"/>
  <c r="BF553" i="35"/>
  <c r="BF625" i="35"/>
  <c r="BF721" i="35"/>
  <c r="BF753" i="35"/>
  <c r="BF785" i="35"/>
  <c r="BE961" i="35"/>
  <c r="BE993" i="35"/>
  <c r="BF1121" i="35"/>
  <c r="BF1153" i="35"/>
  <c r="BF1185" i="35"/>
  <c r="BF1321" i="35"/>
  <c r="BF1353" i="35"/>
  <c r="BF1385" i="35"/>
  <c r="BF1449" i="35"/>
  <c r="BF90" i="35"/>
  <c r="BF122" i="35"/>
  <c r="BE218" i="35"/>
  <c r="BE250" i="35"/>
  <c r="BE282" i="35"/>
  <c r="BE314" i="35"/>
  <c r="BE346" i="35"/>
  <c r="BE514" i="35"/>
  <c r="BE546" i="35"/>
  <c r="BE578" i="35"/>
  <c r="BE618" i="35"/>
  <c r="BE650" i="35"/>
  <c r="BE682" i="35"/>
  <c r="BE714" i="35"/>
  <c r="BE746" i="35"/>
  <c r="BE778" i="35"/>
  <c r="BE810" i="35"/>
  <c r="BF954" i="35"/>
  <c r="BF986" i="35"/>
  <c r="BF1018" i="35"/>
  <c r="BF1050" i="35"/>
  <c r="BE1082" i="35"/>
  <c r="BE1114" i="35"/>
  <c r="BE1146" i="35"/>
  <c r="BE1178" i="35"/>
  <c r="BE1306" i="35"/>
  <c r="BF5" i="35"/>
  <c r="BE141" i="35"/>
  <c r="BE285" i="35"/>
  <c r="BE437" i="35"/>
  <c r="BF661" i="35"/>
  <c r="BE869" i="35"/>
  <c r="BF1133" i="35"/>
  <c r="BF1445" i="35"/>
  <c r="BE469" i="35"/>
  <c r="BF573" i="35"/>
  <c r="BF621" i="35"/>
  <c r="BF1381" i="35"/>
  <c r="BE45" i="35"/>
  <c r="BE173" i="35"/>
  <c r="BE829" i="35"/>
  <c r="BF1197" i="35"/>
  <c r="BF1493" i="35"/>
  <c r="BF37" i="35"/>
  <c r="BF149" i="35"/>
  <c r="BF245" i="35"/>
  <c r="BF333" i="35"/>
  <c r="BF485" i="35"/>
  <c r="BF981" i="35"/>
  <c r="BE351" i="35"/>
  <c r="BF375" i="35"/>
  <c r="BF407" i="35"/>
  <c r="BF439" i="35"/>
  <c r="BF471" i="35"/>
  <c r="BE519" i="35"/>
  <c r="BE551" i="35"/>
  <c r="BE583" i="35"/>
  <c r="BF607" i="35"/>
  <c r="BF639" i="35"/>
  <c r="BF967" i="35"/>
  <c r="BF999" i="35"/>
  <c r="BF1031" i="35"/>
  <c r="BE1215" i="35"/>
  <c r="BE1247" i="35"/>
  <c r="BE1511" i="35"/>
  <c r="BE1543" i="35"/>
  <c r="BE1575" i="35"/>
  <c r="BF8" i="35"/>
  <c r="BE128" i="35"/>
  <c r="BE160" i="35"/>
  <c r="BE192" i="35"/>
  <c r="BE224" i="35"/>
  <c r="BE256" i="35"/>
  <c r="BE288" i="35"/>
  <c r="BE320" i="35"/>
  <c r="BE352" i="35"/>
  <c r="BE720" i="35"/>
  <c r="BE752" i="35"/>
  <c r="BE816" i="35"/>
  <c r="BF840" i="35"/>
  <c r="BF872" i="35"/>
  <c r="BF904" i="35"/>
  <c r="BF968" i="35"/>
  <c r="BF1000" i="35"/>
  <c r="BF1112" i="35"/>
  <c r="BE1128" i="35"/>
  <c r="BF1144" i="35"/>
  <c r="BE1160" i="35"/>
  <c r="BF1176" i="35"/>
  <c r="BE1192" i="35"/>
  <c r="BF1304" i="35"/>
  <c r="BF1408" i="35"/>
  <c r="BF1440" i="35"/>
  <c r="BE302" i="35"/>
  <c r="BE550" i="35"/>
  <c r="BE806" i="35"/>
  <c r="BE1134" i="35"/>
  <c r="BE1390" i="35"/>
  <c r="BE246" i="35"/>
  <c r="BE230" i="35"/>
  <c r="BE766" i="35"/>
  <c r="BE1078" i="35"/>
  <c r="BE1326" i="35"/>
  <c r="BF110" i="35"/>
  <c r="BE318" i="35"/>
  <c r="BE566" i="35"/>
  <c r="BE614" i="35"/>
  <c r="BE1166" i="35"/>
  <c r="BE1478" i="35"/>
  <c r="BF78" i="35"/>
  <c r="BE294" i="35"/>
  <c r="BE558" i="35"/>
  <c r="BE630" i="35"/>
  <c r="BE822" i="35"/>
  <c r="BE1150" i="35"/>
  <c r="BE1398" i="35"/>
  <c r="BE278" i="35"/>
  <c r="BE694" i="35"/>
  <c r="BF830" i="35"/>
  <c r="BE1294" i="35"/>
  <c r="BE1350" i="35"/>
  <c r="BE326" i="35"/>
  <c r="BE574" i="35"/>
  <c r="BE622" i="35"/>
  <c r="BE1198" i="35"/>
  <c r="BF98" i="35"/>
  <c r="BF119" i="35"/>
  <c r="BE143" i="35"/>
  <c r="BE175" i="35"/>
  <c r="BE207" i="35"/>
  <c r="BE239" i="35"/>
  <c r="BE271" i="35"/>
  <c r="BE303" i="35"/>
  <c r="BE335" i="35"/>
  <c r="BE34" i="35"/>
  <c r="BE67" i="35"/>
  <c r="BE99" i="35"/>
  <c r="BF131" i="35"/>
  <c r="BF163" i="35"/>
  <c r="BF195" i="35"/>
  <c r="BF227" i="35"/>
  <c r="BF259" i="35"/>
  <c r="BF291" i="35"/>
  <c r="BF355" i="35"/>
  <c r="BE643" i="35"/>
  <c r="BE675" i="35"/>
  <c r="BE707" i="35"/>
  <c r="BE739" i="35"/>
  <c r="BE771" i="35"/>
  <c r="BE867" i="35"/>
  <c r="BE899" i="35"/>
  <c r="BE931" i="35"/>
  <c r="BE963" i="35"/>
  <c r="BF1187" i="35"/>
  <c r="BF1219" i="35"/>
  <c r="BE1235" i="35"/>
  <c r="BE1267" i="35"/>
  <c r="BE1283" i="35"/>
  <c r="BF1387" i="35"/>
  <c r="BF1419" i="35"/>
  <c r="BF1451" i="35"/>
  <c r="BF1483" i="35"/>
  <c r="BE1507" i="35"/>
  <c r="BE1539" i="35"/>
  <c r="BE1571" i="35"/>
  <c r="BE220" i="35"/>
  <c r="BE284" i="35"/>
  <c r="BE316" i="35"/>
  <c r="BE348" i="35"/>
  <c r="BE652" i="35"/>
  <c r="BE684" i="35"/>
  <c r="BE716" i="35"/>
  <c r="BE748" i="35"/>
  <c r="BE780" i="35"/>
  <c r="BE1116" i="35"/>
  <c r="BF1132" i="35"/>
  <c r="BE1148" i="35"/>
  <c r="BF1164" i="35"/>
  <c r="BF1196" i="35"/>
  <c r="BF1404" i="35"/>
  <c r="BF1436" i="35"/>
  <c r="AZ1516" i="35"/>
  <c r="BF25" i="35"/>
  <c r="BF57" i="35"/>
  <c r="BF89" i="35"/>
  <c r="BF121" i="35"/>
  <c r="BE505" i="35"/>
  <c r="BE537" i="35"/>
  <c r="BE569" i="35"/>
  <c r="BE609" i="35"/>
  <c r="BE673" i="35"/>
  <c r="BE705" i="35"/>
  <c r="BF857" i="35"/>
  <c r="BF889" i="35"/>
  <c r="BF921" i="35"/>
  <c r="BF1281" i="35"/>
  <c r="BE1465" i="35"/>
  <c r="BE82" i="35"/>
  <c r="BE114" i="35"/>
  <c r="BE362" i="35"/>
  <c r="BE394" i="35"/>
  <c r="BE426" i="35"/>
  <c r="BE458" i="35"/>
  <c r="BE490" i="35"/>
  <c r="BF666" i="35"/>
  <c r="BF698" i="35"/>
  <c r="BF794" i="35"/>
  <c r="BE850" i="35"/>
  <c r="BE882" i="35"/>
  <c r="BE914" i="35"/>
  <c r="BE946" i="35"/>
  <c r="BE978" i="35"/>
  <c r="BE1010" i="35"/>
  <c r="BE1042" i="35"/>
  <c r="BE1482" i="35"/>
  <c r="BF53" i="35"/>
  <c r="BE565" i="35"/>
  <c r="BF925" i="35"/>
  <c r="BE1453" i="35"/>
  <c r="BF109" i="35"/>
  <c r="BE77" i="35"/>
  <c r="BE125" i="35"/>
  <c r="BE933" i="35"/>
  <c r="BF1335" i="35"/>
  <c r="BF1367" i="35"/>
  <c r="BF1399" i="35"/>
  <c r="BF1431" i="35"/>
  <c r="BF1463" i="35"/>
  <c r="BF1527" i="35"/>
  <c r="BF1559" i="35"/>
  <c r="BE88" i="35"/>
  <c r="BF144" i="35"/>
  <c r="BF176" i="35"/>
  <c r="BF208" i="35"/>
  <c r="BF240" i="35"/>
  <c r="BF272" i="35"/>
  <c r="BE400" i="35"/>
  <c r="BE432" i="35"/>
  <c r="BE464" i="35"/>
  <c r="BE496" i="35"/>
  <c r="BE528" i="35"/>
  <c r="BE560" i="35"/>
  <c r="BF1208" i="35"/>
  <c r="BE862" i="35"/>
  <c r="BE894" i="35"/>
  <c r="BE62" i="35"/>
  <c r="BF734" i="35"/>
  <c r="BE98" i="35"/>
  <c r="BE71" i="35"/>
  <c r="BE103" i="35"/>
  <c r="BF363" i="35"/>
  <c r="BF395" i="35"/>
  <c r="BF427" i="35"/>
  <c r="BF459" i="35"/>
  <c r="BF491" i="35"/>
  <c r="BF1323" i="35"/>
  <c r="BF1355" i="35"/>
  <c r="BF1523" i="35"/>
  <c r="BF1555" i="35"/>
  <c r="BF204" i="35"/>
  <c r="BF236" i="35"/>
  <c r="BF300" i="35"/>
  <c r="BE364" i="35"/>
  <c r="BE396" i="35"/>
  <c r="BE428" i="35"/>
  <c r="BE460" i="35"/>
  <c r="BE492" i="35"/>
  <c r="BE556" i="35"/>
  <c r="BE588" i="35"/>
  <c r="BF1100" i="35"/>
  <c r="AY1516" i="35"/>
  <c r="BE194" i="35"/>
  <c r="BE226" i="35"/>
  <c r="BE322" i="35"/>
  <c r="BE586" i="35"/>
  <c r="BF866" i="35"/>
  <c r="BF898" i="35"/>
  <c r="BF930" i="35"/>
  <c r="BF994" i="35"/>
  <c r="BF1026" i="35"/>
  <c r="BE1090" i="35"/>
  <c r="BE1122" i="35"/>
  <c r="BE1154" i="35"/>
  <c r="BE1186" i="35"/>
  <c r="BE533" i="35"/>
  <c r="BF383" i="35"/>
  <c r="BF415" i="35"/>
  <c r="BF447" i="35"/>
  <c r="BF479" i="35"/>
  <c r="BF743" i="35"/>
  <c r="BF775" i="35"/>
  <c r="BF879" i="35"/>
  <c r="BF911" i="35"/>
  <c r="BF943" i="35"/>
  <c r="BF975" i="35"/>
  <c r="BF1007" i="35"/>
  <c r="BF1039" i="35"/>
  <c r="BE1223" i="35"/>
  <c r="BE1255" i="35"/>
  <c r="BE1519" i="35"/>
  <c r="BE1551" i="35"/>
  <c r="BF16" i="35"/>
  <c r="BF48" i="35"/>
  <c r="BF80" i="35"/>
  <c r="BF112" i="35"/>
  <c r="BE136" i="35"/>
  <c r="BE168" i="35"/>
  <c r="BE200" i="35"/>
  <c r="BE232" i="35"/>
  <c r="BE264" i="35"/>
  <c r="BE296" i="35"/>
  <c r="BE328" i="35"/>
  <c r="BF392" i="35"/>
  <c r="BF424" i="35"/>
  <c r="BF456" i="35"/>
  <c r="BF488" i="35"/>
  <c r="BF576" i="35"/>
  <c r="BE632" i="35"/>
  <c r="BF848" i="35"/>
  <c r="BF880" i="35"/>
  <c r="BF912" i="35"/>
  <c r="BF944" i="35"/>
  <c r="BF976" i="35"/>
  <c r="BE1168" i="35"/>
  <c r="BE1200" i="35"/>
  <c r="BF1416" i="35"/>
  <c r="BF1448" i="35"/>
  <c r="BE358" i="35"/>
  <c r="BE654" i="35"/>
  <c r="BE1174" i="35"/>
  <c r="BF14" i="35"/>
  <c r="BE718" i="35"/>
  <c r="BF838" i="35"/>
  <c r="BE1110" i="35"/>
  <c r="BE286" i="35"/>
  <c r="BF494" i="35"/>
  <c r="BE542" i="35"/>
  <c r="BE606" i="35"/>
  <c r="BE814" i="35"/>
  <c r="BF918" i="35"/>
  <c r="BE1142" i="35"/>
  <c r="BE670" i="35"/>
  <c r="BE1318" i="35"/>
  <c r="BE350" i="35"/>
  <c r="BE686" i="35"/>
  <c r="BE1206" i="35"/>
  <c r="BE342" i="35"/>
  <c r="BE758" i="35"/>
  <c r="BF886" i="35"/>
  <c r="BE158" i="35"/>
  <c r="BF382" i="35"/>
  <c r="BE678" i="35"/>
  <c r="BF31" i="35"/>
  <c r="BF63" i="35"/>
  <c r="BF95" i="35"/>
  <c r="BE151" i="35"/>
  <c r="BE183" i="35"/>
  <c r="BE215" i="35"/>
  <c r="BE247" i="35"/>
  <c r="BE279" i="35"/>
  <c r="BE311" i="35"/>
  <c r="BE10" i="35"/>
  <c r="BE43" i="35"/>
  <c r="BE75" i="35"/>
  <c r="BE107" i="35"/>
  <c r="BF139" i="35"/>
  <c r="BF171" i="35"/>
  <c r="BF203" i="35"/>
  <c r="BF235" i="35"/>
  <c r="BF267" i="35"/>
  <c r="BF299" i="35"/>
  <c r="BF331" i="35"/>
  <c r="BE387" i="35"/>
  <c r="BE419" i="35"/>
  <c r="BE451" i="35"/>
  <c r="BE483" i="35"/>
  <c r="BF523" i="35"/>
  <c r="BF555" i="35"/>
  <c r="BF587" i="35"/>
  <c r="BE619" i="35"/>
  <c r="BE651" i="35"/>
  <c r="BE683" i="35"/>
  <c r="BE779" i="35"/>
  <c r="BE939" i="35"/>
  <c r="BE971" i="35"/>
  <c r="BF1131" i="35"/>
  <c r="BF1163" i="35"/>
  <c r="BF1195" i="35"/>
  <c r="BF1227" i="35"/>
  <c r="BE1243" i="35"/>
  <c r="BF1307" i="35"/>
  <c r="BF1395" i="35"/>
  <c r="BF1427" i="35"/>
  <c r="BF1459" i="35"/>
  <c r="BE1515" i="35"/>
  <c r="BE1547" i="35"/>
  <c r="BE1579" i="35"/>
  <c r="BF12" i="35"/>
  <c r="BE196" i="35"/>
  <c r="BE228" i="35"/>
  <c r="BE260" i="35"/>
  <c r="BE292" i="35"/>
  <c r="BE356" i="35"/>
  <c r="BF388" i="35"/>
  <c r="BF420" i="35"/>
  <c r="BF452" i="35"/>
  <c r="BF484" i="35"/>
  <c r="BE628" i="35"/>
  <c r="BE788" i="35"/>
  <c r="BF844" i="35"/>
  <c r="BF876" i="35"/>
  <c r="BF908" i="35"/>
  <c r="BF940" i="35"/>
  <c r="BF972" i="35"/>
  <c r="BE1124" i="35"/>
  <c r="BF1140" i="35"/>
  <c r="BE1156" i="35"/>
  <c r="BF1172" i="35"/>
  <c r="BE1436" i="35"/>
  <c r="BF1444" i="35"/>
  <c r="BE1468" i="35"/>
  <c r="BF33" i="35"/>
  <c r="BF65" i="35"/>
  <c r="BF97" i="35"/>
  <c r="BF137" i="35"/>
  <c r="BF169" i="35"/>
  <c r="BF201" i="35"/>
  <c r="BF265" i="35"/>
  <c r="BF297" i="35"/>
  <c r="BF329" i="35"/>
  <c r="BF377" i="35"/>
  <c r="BF409" i="35"/>
  <c r="BF441" i="35"/>
  <c r="BF473" i="35"/>
  <c r="BE577" i="35"/>
  <c r="BE617" i="35"/>
  <c r="BE649" i="35"/>
  <c r="BE681" i="35"/>
  <c r="BE713" i="35"/>
  <c r="BE745" i="35"/>
  <c r="BE777" i="35"/>
  <c r="BF865" i="35"/>
  <c r="BF897" i="35"/>
  <c r="BF929" i="35"/>
  <c r="BF1025" i="35"/>
  <c r="BF1129" i="35"/>
  <c r="BF1257" i="35"/>
  <c r="BE1441" i="35"/>
  <c r="BF1497" i="35"/>
  <c r="BF154" i="35"/>
  <c r="BF186" i="35"/>
  <c r="BF250" i="35"/>
  <c r="BE370" i="35"/>
  <c r="BE402" i="35"/>
  <c r="BE434" i="35"/>
  <c r="BE466" i="35"/>
  <c r="BF610" i="35"/>
  <c r="BF674" i="35"/>
  <c r="BF706" i="35"/>
  <c r="BE858" i="35"/>
  <c r="BE890" i="35"/>
  <c r="BE922" i="35"/>
  <c r="BE954" i="35"/>
  <c r="BE986" i="35"/>
  <c r="BE1018" i="35"/>
  <c r="BE1050" i="35"/>
  <c r="BE1490" i="35"/>
  <c r="BF85" i="35"/>
  <c r="BE597" i="35"/>
  <c r="BE629" i="35"/>
  <c r="BF869" i="35"/>
  <c r="BF1309" i="35"/>
  <c r="BF189" i="35"/>
  <c r="BE517" i="35"/>
  <c r="BE717" i="35"/>
  <c r="BF965" i="35"/>
  <c r="BF45" i="35"/>
  <c r="BF157" i="35"/>
  <c r="BF365" i="35"/>
  <c r="BF477" i="35"/>
  <c r="BE501" i="35"/>
  <c r="BE1461" i="35"/>
  <c r="BE21" i="35"/>
  <c r="BE333" i="35"/>
  <c r="BE453" i="35"/>
  <c r="BF509" i="35"/>
  <c r="BF645" i="35"/>
  <c r="BE845" i="35"/>
  <c r="BF1205" i="35"/>
  <c r="BF1469" i="35"/>
  <c r="BF351" i="35"/>
  <c r="BE359" i="35"/>
  <c r="BE375" i="35"/>
  <c r="BF511" i="35"/>
  <c r="BF543" i="35"/>
  <c r="BE735" i="35"/>
  <c r="BE767" i="35"/>
  <c r="BE799" i="35"/>
  <c r="BE831" i="35"/>
  <c r="BE863" i="35"/>
  <c r="BE895" i="35"/>
  <c r="BE927" i="35"/>
  <c r="BF1119" i="35"/>
  <c r="BF1183" i="35"/>
  <c r="BF1303" i="35"/>
  <c r="BF1311" i="35"/>
  <c r="BF1439" i="35"/>
  <c r="BF1503" i="35"/>
  <c r="BF1535" i="35"/>
  <c r="BF1567" i="35"/>
  <c r="BE32" i="35"/>
  <c r="BE64" i="35"/>
  <c r="BE96" i="35"/>
  <c r="BF248" i="35"/>
  <c r="BF312" i="35"/>
  <c r="BF344" i="35"/>
  <c r="BE408" i="35"/>
  <c r="BE440" i="35"/>
  <c r="BE472" i="35"/>
  <c r="BE504" i="35"/>
  <c r="BE536" i="35"/>
  <c r="BF624" i="35"/>
  <c r="BF656" i="35"/>
  <c r="BF688" i="35"/>
  <c r="BF784" i="35"/>
  <c r="BF816" i="35"/>
  <c r="BE832" i="35"/>
  <c r="BE960" i="35"/>
  <c r="BE992" i="35"/>
  <c r="BF1088" i="35"/>
  <c r="BF1152" i="35"/>
  <c r="BF1184" i="35"/>
  <c r="BE1344" i="35"/>
  <c r="BE1376" i="35"/>
  <c r="BF1392" i="35"/>
  <c r="BF1424" i="35"/>
  <c r="BF1456" i="35"/>
  <c r="BE1472" i="35"/>
  <c r="BF1488" i="35"/>
  <c r="BE94" i="35"/>
  <c r="BF302" i="35"/>
  <c r="BE462" i="35"/>
  <c r="BE598" i="35"/>
  <c r="BF750" i="35"/>
  <c r="BE926" i="35"/>
  <c r="BF246" i="35"/>
  <c r="BE446" i="35"/>
  <c r="BE1038" i="35"/>
  <c r="BE1310" i="35"/>
  <c r="BF230" i="35"/>
  <c r="BE390" i="35"/>
  <c r="BE870" i="35"/>
  <c r="BE110" i="35"/>
  <c r="BF318" i="35"/>
  <c r="BE478" i="35"/>
  <c r="BF798" i="35"/>
  <c r="BE950" i="35"/>
  <c r="BE78" i="35"/>
  <c r="BE438" i="35"/>
  <c r="BF558" i="35"/>
  <c r="BE934" i="35"/>
  <c r="BE830" i="35"/>
  <c r="BE1046" i="35"/>
  <c r="BE470" i="35"/>
  <c r="BF574" i="35"/>
  <c r="BE47" i="35"/>
  <c r="BE79" i="35"/>
  <c r="BE111" i="35"/>
  <c r="BF58" i="35"/>
  <c r="BE155" i="35"/>
  <c r="BE187" i="35"/>
  <c r="BE1211" i="35"/>
  <c r="BF1235" i="35"/>
  <c r="BF1291" i="35"/>
  <c r="BF1331" i="35"/>
  <c r="BF1363" i="35"/>
  <c r="BF1499" i="35"/>
  <c r="BF1563" i="35"/>
  <c r="BE28" i="35"/>
  <c r="BF148" i="35"/>
  <c r="BF180" i="35"/>
  <c r="BF212" i="35"/>
  <c r="BF244" i="35"/>
  <c r="BF276" i="35"/>
  <c r="BF308" i="35"/>
  <c r="BF340" i="35"/>
  <c r="BE372" i="35"/>
  <c r="BE404" i="35"/>
  <c r="BE436" i="35"/>
  <c r="BE468" i="35"/>
  <c r="BE500" i="35"/>
  <c r="BE532" i="35"/>
  <c r="BE596" i="35"/>
  <c r="BF1108" i="35"/>
  <c r="BF1204" i="35"/>
  <c r="BE1332" i="35"/>
  <c r="BE1364" i="35"/>
  <c r="AW1516" i="35"/>
  <c r="BE17" i="35"/>
  <c r="BE49" i="35"/>
  <c r="BE81" i="35"/>
  <c r="BE113" i="35"/>
  <c r="BE289" i="35"/>
  <c r="BE321" i="35"/>
  <c r="BF361" i="35"/>
  <c r="BE945" i="35"/>
  <c r="BE977" i="35"/>
  <c r="BF106" i="35"/>
  <c r="BE202" i="35"/>
  <c r="BE234" i="35"/>
  <c r="BE266" i="35"/>
  <c r="BE298" i="35"/>
  <c r="BE330" i="35"/>
  <c r="BE498" i="35"/>
  <c r="BE530" i="35"/>
  <c r="BE562" i="35"/>
  <c r="BE594" i="35"/>
  <c r="BE602" i="35"/>
  <c r="BE634" i="35"/>
  <c r="BE666" i="35"/>
  <c r="BE698" i="35"/>
  <c r="BE794" i="35"/>
  <c r="BF938" i="35"/>
  <c r="BF970" i="35"/>
  <c r="BE1066" i="35"/>
  <c r="BE1098" i="35"/>
  <c r="BE1130" i="35"/>
  <c r="BE1194" i="35"/>
  <c r="BE29" i="35"/>
  <c r="BE221" i="35"/>
  <c r="BE349" i="35"/>
  <c r="BE373" i="35"/>
  <c r="BF733" i="35"/>
  <c r="BF1517" i="35"/>
  <c r="BE885" i="35"/>
  <c r="BE93" i="35"/>
  <c r="BE301" i="35"/>
  <c r="BE421" i="35"/>
  <c r="BE893" i="35"/>
  <c r="BF391" i="35"/>
  <c r="BF423" i="35"/>
  <c r="BF455" i="35"/>
  <c r="BF487" i="35"/>
  <c r="BF719" i="35"/>
  <c r="BF751" i="35"/>
  <c r="BF951" i="35"/>
  <c r="BF983" i="35"/>
  <c r="BF1047" i="35"/>
  <c r="BE1231" i="35"/>
  <c r="BE1263" i="35"/>
  <c r="BE1279" i="35"/>
  <c r="BE1287" i="35"/>
  <c r="BE1495" i="35"/>
  <c r="BE1527" i="35"/>
  <c r="BE1559" i="35"/>
  <c r="BF24" i="35"/>
  <c r="BE144" i="35"/>
  <c r="BE176" i="35"/>
  <c r="BE240" i="35"/>
  <c r="BE272" i="35"/>
  <c r="BE336" i="35"/>
  <c r="BE360" i="35"/>
  <c r="BF520" i="35"/>
  <c r="BF552" i="35"/>
  <c r="BE608" i="35"/>
  <c r="BE640" i="35"/>
  <c r="BE800" i="35"/>
  <c r="BF856" i="35"/>
  <c r="BF888" i="35"/>
  <c r="BF952" i="35"/>
  <c r="BF984" i="35"/>
  <c r="BE1112" i="35"/>
  <c r="BE1144" i="35"/>
  <c r="BF1160" i="35"/>
  <c r="BE1176" i="35"/>
  <c r="BE1208" i="35"/>
  <c r="BE198" i="35"/>
  <c r="BE702" i="35"/>
  <c r="BE1494" i="35"/>
  <c r="BF366" i="35"/>
  <c r="BE774" i="35"/>
  <c r="BE1158" i="35"/>
  <c r="BE126" i="35"/>
  <c r="BE334" i="35"/>
  <c r="BE662" i="35"/>
  <c r="BE206" i="35"/>
  <c r="BE742" i="35"/>
  <c r="BF846" i="35"/>
  <c r="BE1070" i="35"/>
  <c r="BE1366" i="35"/>
  <c r="BE190" i="35"/>
  <c r="BF398" i="35"/>
  <c r="BE726" i="35"/>
  <c r="BE142" i="35"/>
  <c r="BF414" i="35"/>
  <c r="BE510" i="35"/>
  <c r="BE1190" i="35"/>
  <c r="BE1470" i="35"/>
  <c r="BF46" i="35"/>
  <c r="BE214" i="35"/>
  <c r="BF430" i="35"/>
  <c r="BE734" i="35"/>
  <c r="BF854" i="35"/>
  <c r="BE1302" i="35"/>
  <c r="BE1358" i="35"/>
  <c r="BF7" i="35"/>
  <c r="BF39" i="35"/>
  <c r="BF71" i="35"/>
  <c r="BF103" i="35"/>
  <c r="BE319" i="35"/>
  <c r="BE51" i="35"/>
  <c r="BF147" i="35"/>
  <c r="BF179" i="35"/>
  <c r="BF211" i="35"/>
  <c r="BF243" i="35"/>
  <c r="BF339" i="35"/>
  <c r="BE363" i="35"/>
  <c r="BE659" i="35"/>
  <c r="BE691" i="35"/>
  <c r="BE947" i="35"/>
  <c r="BE979" i="35"/>
  <c r="BF1171" i="35"/>
  <c r="BE1251" i="35"/>
  <c r="BF1371" i="35"/>
  <c r="BF1403" i="35"/>
  <c r="BF1467" i="35"/>
  <c r="BE1523" i="35"/>
  <c r="BE1555" i="35"/>
  <c r="BF20" i="35"/>
  <c r="BF52" i="35"/>
  <c r="BF84" i="35"/>
  <c r="BF116" i="35"/>
  <c r="BE140" i="35"/>
  <c r="BE172" i="35"/>
  <c r="BE204" i="35"/>
  <c r="BE236" i="35"/>
  <c r="BE268" i="35"/>
  <c r="BE300" i="35"/>
  <c r="BE332" i="35"/>
  <c r="BF364" i="35"/>
  <c r="BF516" i="35"/>
  <c r="BF548" i="35"/>
  <c r="BF580" i="35"/>
  <c r="BE668" i="35"/>
  <c r="BE700" i="35"/>
  <c r="BE732" i="35"/>
  <c r="BE764" i="35"/>
  <c r="BF948" i="35"/>
  <c r="BF980" i="35"/>
  <c r="BF1012" i="35"/>
  <c r="BF1116" i="35"/>
  <c r="BE1164" i="35"/>
  <c r="BF1180" i="35"/>
  <c r="BE1196" i="35"/>
  <c r="BF1420" i="35"/>
  <c r="BF105" i="35"/>
  <c r="BF145" i="35"/>
  <c r="BF177" i="35"/>
  <c r="BF209" i="35"/>
  <c r="BF241" i="35"/>
  <c r="BF273" i="35"/>
  <c r="BF305" i="35"/>
  <c r="BF337" i="35"/>
  <c r="BF385" i="35"/>
  <c r="BF417" i="35"/>
  <c r="BF449" i="35"/>
  <c r="BF481" i="35"/>
  <c r="BE585" i="35"/>
  <c r="BE657" i="35"/>
  <c r="BE689" i="35"/>
  <c r="BE785" i="35"/>
  <c r="BF825" i="35"/>
  <c r="BF841" i="35"/>
  <c r="BF873" i="35"/>
  <c r="BF905" i="35"/>
  <c r="BF1001" i="35"/>
  <c r="BF1137" i="35"/>
  <c r="BF1233" i="35"/>
  <c r="BF1265" i="35"/>
  <c r="BF1313" i="35"/>
  <c r="BE1449" i="35"/>
  <c r="BF1505" i="35"/>
  <c r="BF1537" i="35"/>
  <c r="BF586" i="35"/>
  <c r="BF618" i="35"/>
  <c r="BF650" i="35"/>
  <c r="BF682" i="35"/>
  <c r="BE898" i="35"/>
  <c r="BE994" i="35"/>
  <c r="BE1026" i="35"/>
  <c r="BE5" i="35"/>
  <c r="BF141" i="35"/>
  <c r="BF285" i="35"/>
  <c r="BE797" i="35"/>
  <c r="BF1213" i="35"/>
  <c r="BE1445" i="35"/>
  <c r="BE749" i="35"/>
  <c r="BF69" i="35"/>
  <c r="BF173" i="35"/>
  <c r="BF261" i="35"/>
  <c r="BF389" i="35"/>
  <c r="BE773" i="35"/>
  <c r="BF861" i="35"/>
  <c r="BE485" i="35"/>
  <c r="BF677" i="35"/>
  <c r="BE877" i="35"/>
  <c r="BF1501" i="35"/>
  <c r="BE383" i="35"/>
  <c r="BE415" i="35"/>
  <c r="BE447" i="35"/>
  <c r="BE479" i="35"/>
  <c r="BF519" i="35"/>
  <c r="BF551" i="35"/>
  <c r="BE647" i="35"/>
  <c r="BE807" i="35"/>
  <c r="BE839" i="35"/>
  <c r="BF1159" i="35"/>
  <c r="BF1319" i="35"/>
  <c r="BF1351" i="35"/>
  <c r="BF1383" i="35"/>
  <c r="BF1415" i="35"/>
  <c r="BF1447" i="35"/>
  <c r="BF1511" i="35"/>
  <c r="BF1543" i="35"/>
  <c r="BF1575" i="35"/>
  <c r="BE40" i="35"/>
  <c r="BE72" i="35"/>
  <c r="BE104" i="35"/>
  <c r="BF128" i="35"/>
  <c r="BF160" i="35"/>
  <c r="BF192" i="35"/>
  <c r="BF256" i="35"/>
  <c r="BF288" i="35"/>
  <c r="BF352" i="35"/>
  <c r="BE384" i="35"/>
  <c r="BE416" i="35"/>
  <c r="BE448" i="35"/>
  <c r="BE512" i="35"/>
  <c r="BF600" i="35"/>
  <c r="BF696" i="35"/>
  <c r="BF728" i="35"/>
  <c r="BF760" i="35"/>
  <c r="BF792" i="35"/>
  <c r="BE872" i="35"/>
  <c r="BE904" i="35"/>
  <c r="BE936" i="35"/>
  <c r="BE968" i="35"/>
  <c r="BE1000" i="35"/>
  <c r="BF1096" i="35"/>
  <c r="BF1128" i="35"/>
  <c r="BF1192" i="35"/>
  <c r="BE1320" i="35"/>
  <c r="BE1352" i="35"/>
  <c r="BE1384" i="35"/>
  <c r="BF1400" i="35"/>
  <c r="BE1416" i="35"/>
  <c r="BE1448" i="35"/>
  <c r="BF806" i="35"/>
  <c r="BE14" i="35"/>
  <c r="BE838" i="35"/>
  <c r="BF286" i="35"/>
  <c r="BE454" i="35"/>
  <c r="BF542" i="35"/>
  <c r="BF766" i="35"/>
  <c r="BE918" i="35"/>
  <c r="BE1014" i="35"/>
  <c r="BF350" i="35"/>
  <c r="BE486" i="35"/>
  <c r="BF630" i="35"/>
  <c r="BF822" i="35"/>
  <c r="BE998" i="35"/>
  <c r="BE30" i="35"/>
  <c r="BE886" i="35"/>
  <c r="BE1006" i="35"/>
  <c r="BE23" i="35"/>
  <c r="BE55" i="35"/>
  <c r="BE87" i="35"/>
  <c r="BE119" i="35"/>
  <c r="BF151" i="35"/>
  <c r="BF183" i="35"/>
  <c r="BF215" i="35"/>
  <c r="BF247" i="35"/>
  <c r="BF311" i="35"/>
  <c r="BF11" i="35"/>
  <c r="BF43" i="35"/>
  <c r="BF75" i="35"/>
  <c r="BF107" i="35"/>
  <c r="BE131" i="35"/>
  <c r="BE163" i="35"/>
  <c r="BE227" i="35"/>
  <c r="BE259" i="35"/>
  <c r="BE291" i="35"/>
  <c r="BE323" i="35"/>
  <c r="BE355" i="35"/>
  <c r="BF379" i="35"/>
  <c r="BF411" i="35"/>
  <c r="BF443" i="35"/>
  <c r="BF475" i="35"/>
  <c r="BE587" i="35"/>
  <c r="BF595" i="35"/>
  <c r="BF611" i="35"/>
  <c r="BF643" i="35"/>
  <c r="BF739" i="35"/>
  <c r="BF803" i="35"/>
  <c r="BF843" i="35"/>
  <c r="BF939" i="35"/>
  <c r="BE1219" i="35"/>
  <c r="BF1243" i="35"/>
  <c r="BF1299" i="35"/>
  <c r="BF1339" i="35"/>
  <c r="BF1507" i="35"/>
  <c r="BF1539" i="35"/>
  <c r="BF1571" i="35"/>
  <c r="BE36" i="35"/>
  <c r="BF252" i="35"/>
  <c r="BF284" i="35"/>
  <c r="BF316" i="35"/>
  <c r="BF348" i="35"/>
  <c r="BE476" i="35"/>
  <c r="BE508" i="35"/>
  <c r="BE540" i="35"/>
  <c r="BE572" i="35"/>
  <c r="BF628" i="35"/>
  <c r="BF660" i="35"/>
  <c r="BF692" i="35"/>
  <c r="BF1084" i="35"/>
  <c r="BF1148" i="35"/>
  <c r="BE1412" i="35"/>
  <c r="BF1428" i="35"/>
  <c r="BE1444" i="35"/>
  <c r="BC1516" i="35"/>
  <c r="BE265" i="35"/>
  <c r="BF513" i="35"/>
  <c r="BF545" i="35"/>
  <c r="BF577" i="35"/>
  <c r="BF713" i="35"/>
  <c r="BF745" i="35"/>
  <c r="BF777" i="35"/>
  <c r="BF809" i="35"/>
  <c r="BF1113" i="35"/>
  <c r="BF1177" i="35"/>
  <c r="BF1209" i="35"/>
  <c r="BF1377" i="35"/>
  <c r="BF1441" i="35"/>
  <c r="BE146" i="35"/>
  <c r="BE178" i="35"/>
  <c r="BE210" i="35"/>
  <c r="BE274" i="35"/>
  <c r="BE306" i="35"/>
  <c r="BE338" i="35"/>
  <c r="BF370" i="35"/>
  <c r="BF402" i="35"/>
  <c r="BF434" i="35"/>
  <c r="BF466" i="35"/>
  <c r="BE642" i="35"/>
  <c r="BE674" i="35"/>
  <c r="BE738" i="35"/>
  <c r="BE770" i="35"/>
  <c r="BE802" i="35"/>
  <c r="BE826" i="35"/>
  <c r="BF882" i="35"/>
  <c r="BF914" i="35"/>
  <c r="BE1074" i="35"/>
  <c r="BE1106" i="35"/>
  <c r="BE1138" i="35"/>
  <c r="BE1170" i="35"/>
  <c r="BE1298" i="35"/>
  <c r="BE253" i="35"/>
  <c r="BF629" i="35"/>
  <c r="BF765" i="35"/>
  <c r="BF1557" i="35"/>
  <c r="BE189" i="35"/>
  <c r="BF517" i="35"/>
  <c r="BE925" i="35"/>
  <c r="BF1189" i="35"/>
  <c r="BF1477" i="35"/>
  <c r="BE13" i="35"/>
  <c r="BE109" i="35"/>
  <c r="BE157" i="35"/>
  <c r="BE237" i="35"/>
  <c r="BF637" i="35"/>
  <c r="BF741" i="35"/>
  <c r="BE917" i="35"/>
  <c r="BF1165" i="35"/>
  <c r="BF1461" i="35"/>
  <c r="BF21" i="35"/>
  <c r="BF101" i="35"/>
  <c r="BF453" i="35"/>
  <c r="BE589" i="35"/>
  <c r="BF949" i="35"/>
  <c r="BE343" i="35"/>
  <c r="BF367" i="35"/>
  <c r="BF399" i="35"/>
  <c r="BF431" i="35"/>
  <c r="BF463" i="35"/>
  <c r="BF495" i="35"/>
  <c r="BE511" i="35"/>
  <c r="BE543" i="35"/>
  <c r="BE575" i="35"/>
  <c r="BE623" i="35"/>
  <c r="BE719" i="35"/>
  <c r="BE751" i="35"/>
  <c r="BE815" i="35"/>
  <c r="BE1239" i="35"/>
  <c r="BE1271" i="35"/>
  <c r="BF96" i="35"/>
  <c r="BE776" i="35"/>
  <c r="BF1200" i="35"/>
  <c r="BF6" i="35"/>
  <c r="BE254" i="35"/>
  <c r="AX1518" i="35"/>
  <c r="BF1518" i="35" s="1"/>
  <c r="AZ1518" i="35"/>
  <c r="BE1518" i="35" s="1"/>
  <c r="BE174" i="35"/>
  <c r="BE270" i="35"/>
  <c r="BE1126" i="35"/>
  <c r="BF22" i="35"/>
  <c r="BE238" i="35"/>
  <c r="BE1094" i="35"/>
  <c r="BE222" i="35"/>
  <c r="BE262" i="35"/>
  <c r="BE534" i="35"/>
  <c r="BE1118" i="35"/>
  <c r="X39" i="31"/>
  <c r="X71" i="31"/>
  <c r="Q12" i="33"/>
  <c r="Q237" i="33"/>
  <c r="O263" i="33"/>
  <c r="X102" i="31"/>
  <c r="Z170" i="31"/>
  <c r="Y187" i="31"/>
  <c r="Z138" i="31"/>
  <c r="Y294" i="31"/>
  <c r="P214" i="33"/>
  <c r="Y314" i="31"/>
  <c r="X219" i="31"/>
  <c r="AA219" i="31" s="1"/>
  <c r="Q239" i="33"/>
  <c r="Z217" i="31"/>
  <c r="Y217" i="31"/>
  <c r="O276" i="33"/>
  <c r="O256" i="33"/>
  <c r="P261" i="33"/>
  <c r="Z128" i="31"/>
  <c r="P284" i="33"/>
  <c r="X14" i="31"/>
  <c r="Z31" i="31"/>
  <c r="Y63" i="31"/>
  <c r="X162" i="31"/>
  <c r="Q302" i="33"/>
  <c r="Y162" i="31"/>
  <c r="P248" i="33"/>
  <c r="Q312" i="33"/>
  <c r="O211" i="33"/>
  <c r="Q278" i="33"/>
  <c r="Z224" i="31"/>
  <c r="O283" i="33"/>
  <c r="O180" i="33"/>
  <c r="O215" i="33"/>
  <c r="Z29" i="31"/>
  <c r="Z130" i="31"/>
  <c r="P308" i="33"/>
  <c r="X79" i="31"/>
  <c r="Z79" i="31"/>
  <c r="Q275" i="33"/>
  <c r="Z37" i="31"/>
  <c r="O251" i="33"/>
  <c r="O193" i="33"/>
  <c r="P252" i="33"/>
  <c r="P253" i="33"/>
  <c r="Y316" i="31"/>
  <c r="Q268" i="33"/>
  <c r="Q258" i="33"/>
  <c r="X234" i="31"/>
  <c r="X323" i="31"/>
  <c r="Z256" i="31"/>
  <c r="X203" i="31"/>
  <c r="M7" i="13"/>
  <c r="X257" i="31"/>
  <c r="Z203" i="31"/>
  <c r="P213" i="33"/>
  <c r="K7" i="13"/>
  <c r="X269" i="31"/>
  <c r="Q316" i="33"/>
  <c r="X267" i="31"/>
  <c r="Q207" i="33"/>
  <c r="O271" i="33"/>
  <c r="O12" i="14"/>
  <c r="I7" i="13"/>
  <c r="X296" i="31"/>
  <c r="J13" i="14"/>
  <c r="O280" i="33"/>
  <c r="O218" i="33"/>
  <c r="N10" i="14"/>
  <c r="L11" i="14"/>
  <c r="J12" i="14"/>
  <c r="O213" i="33"/>
  <c r="Q277" i="33"/>
  <c r="P310" i="33"/>
  <c r="O228" i="33"/>
  <c r="Y193" i="31"/>
  <c r="Q15" i="33"/>
  <c r="P238" i="33"/>
  <c r="Q295" i="33"/>
  <c r="P16" i="33"/>
  <c r="X30" i="31"/>
  <c r="Q30" i="33"/>
  <c r="P30" i="33"/>
  <c r="Y65" i="31"/>
  <c r="P191" i="33"/>
  <c r="Q191" i="33"/>
  <c r="Q70" i="33"/>
  <c r="P70" i="33"/>
  <c r="X18" i="31"/>
  <c r="Y83" i="31"/>
  <c r="P18" i="33"/>
  <c r="O18" i="33"/>
  <c r="Q18" i="33"/>
  <c r="X82" i="31"/>
  <c r="O26" i="33"/>
  <c r="Z25" i="31"/>
  <c r="O25" i="33"/>
  <c r="P87" i="33"/>
  <c r="Q87" i="33"/>
  <c r="O87" i="33"/>
  <c r="Z78" i="31"/>
  <c r="X98" i="31"/>
  <c r="P95" i="33"/>
  <c r="Q43" i="33"/>
  <c r="O40" i="33"/>
  <c r="O108" i="33"/>
  <c r="Q22" i="33"/>
  <c r="P22" i="33"/>
  <c r="P84" i="33"/>
  <c r="Q48" i="33"/>
  <c r="X161" i="31"/>
  <c r="P116" i="33"/>
  <c r="Q56" i="33"/>
  <c r="P56" i="33"/>
  <c r="O56" i="33"/>
  <c r="Q64" i="33"/>
  <c r="P130" i="33"/>
  <c r="P198" i="33"/>
  <c r="O146" i="33"/>
  <c r="O137" i="33"/>
  <c r="P137" i="33"/>
  <c r="O89" i="33"/>
  <c r="Q89" i="33"/>
  <c r="P89" i="33"/>
  <c r="Q42" i="33"/>
  <c r="O107" i="33"/>
  <c r="O171" i="33"/>
  <c r="O24" i="33"/>
  <c r="Z72" i="31"/>
  <c r="Q145" i="33"/>
  <c r="Q97" i="33"/>
  <c r="O167" i="33"/>
  <c r="P167" i="33"/>
  <c r="Q167" i="33"/>
  <c r="P115" i="33"/>
  <c r="Q179" i="33"/>
  <c r="Y81" i="31"/>
  <c r="O78" i="33"/>
  <c r="O153" i="33"/>
  <c r="Q153" i="33"/>
  <c r="P153" i="33"/>
  <c r="P105" i="33"/>
  <c r="Q158" i="33"/>
  <c r="O124" i="33"/>
  <c r="Q124" i="33"/>
  <c r="P187" i="33"/>
  <c r="Q187" i="33"/>
  <c r="O187" i="33"/>
  <c r="O161" i="33"/>
  <c r="Z51" i="31"/>
  <c r="O114" i="33"/>
  <c r="Q114" i="33"/>
  <c r="O132" i="33"/>
  <c r="O32" i="33"/>
  <c r="O169" i="33"/>
  <c r="Q123" i="33"/>
  <c r="P123" i="33"/>
  <c r="O123" i="33"/>
  <c r="Q13" i="33"/>
  <c r="P13" i="33"/>
  <c r="O13" i="33"/>
  <c r="P139" i="33"/>
  <c r="Q38" i="33"/>
  <c r="Q177" i="33"/>
  <c r="P177" i="33"/>
  <c r="P131" i="33"/>
  <c r="Q20" i="33"/>
  <c r="O20" i="33"/>
  <c r="Q82" i="33"/>
  <c r="O147" i="33"/>
  <c r="Q147" i="33"/>
  <c r="P147" i="33"/>
  <c r="Q46" i="33"/>
  <c r="P122" i="33"/>
  <c r="Q122" i="33"/>
  <c r="O122" i="33"/>
  <c r="P185" i="33"/>
  <c r="O185" i="33"/>
  <c r="Q185" i="33"/>
  <c r="O72" i="33"/>
  <c r="Q76" i="33"/>
  <c r="U76" i="33" s="1"/>
  <c r="Y76" i="33" s="1"/>
  <c r="H72" i="14" s="1"/>
  <c r="I72" i="14" s="1"/>
  <c r="O138" i="33"/>
  <c r="P90" i="33"/>
  <c r="O155" i="33"/>
  <c r="P155" i="33"/>
  <c r="Q155" i="33"/>
  <c r="Q54" i="33"/>
  <c r="P54" i="33"/>
  <c r="N7" i="14"/>
  <c r="L7" i="14"/>
  <c r="J246" i="14"/>
  <c r="J7" i="14"/>
  <c r="Y298" i="31"/>
  <c r="Y186" i="31"/>
  <c r="Y235" i="31"/>
  <c r="Y232" i="31"/>
  <c r="Y184" i="31"/>
  <c r="Y263" i="31"/>
  <c r="Y69" i="31"/>
  <c r="Y136" i="31"/>
  <c r="Y201" i="31"/>
  <c r="Y306" i="31"/>
  <c r="X25" i="31"/>
  <c r="Y268" i="31"/>
  <c r="Y273" i="31"/>
  <c r="Y250" i="31"/>
  <c r="Y138" i="31"/>
  <c r="Y171" i="31"/>
  <c r="Y283" i="31"/>
  <c r="Y252" i="31"/>
  <c r="Y285" i="31"/>
  <c r="Y190" i="31"/>
  <c r="Y214" i="31"/>
  <c r="Y199" i="31"/>
  <c r="Y104" i="31"/>
  <c r="Y146" i="31"/>
  <c r="Y307" i="31"/>
  <c r="Y53" i="31"/>
  <c r="Y94" i="31"/>
  <c r="Y119" i="31"/>
  <c r="Y240" i="31"/>
  <c r="AB240" i="31" s="1"/>
  <c r="Y300" i="31"/>
  <c r="Y11" i="31"/>
  <c r="Y226" i="31"/>
  <c r="Y287" i="31"/>
  <c r="Y14" i="31"/>
  <c r="Y80" i="31"/>
  <c r="Y288" i="31"/>
  <c r="Y122" i="31"/>
  <c r="Z10" i="31"/>
  <c r="Y301" i="31"/>
  <c r="Y105" i="31"/>
  <c r="Y155" i="31"/>
  <c r="Y205" i="31"/>
  <c r="Y296" i="31"/>
  <c r="Y222" i="31"/>
  <c r="AB222" i="31" s="1"/>
  <c r="Y246" i="31"/>
  <c r="Y29" i="31"/>
  <c r="Y102" i="31"/>
  <c r="Y266" i="31"/>
  <c r="Y16" i="31"/>
  <c r="Y55" i="31"/>
  <c r="Y304" i="31"/>
  <c r="Y130" i="31"/>
  <c r="Y218" i="31"/>
  <c r="AB218" i="31" s="1"/>
  <c r="Y179" i="31"/>
  <c r="Y267" i="31"/>
  <c r="Y291" i="31"/>
  <c r="Y260" i="31"/>
  <c r="Y213" i="31"/>
  <c r="Y309" i="31"/>
  <c r="Y317" i="31"/>
  <c r="Y312" i="31"/>
  <c r="Y241" i="31"/>
  <c r="Y223" i="31"/>
  <c r="AB223" i="31" s="1"/>
  <c r="Y247" i="31"/>
  <c r="Y279" i="31"/>
  <c r="Y274" i="31"/>
  <c r="Y305" i="31"/>
  <c r="Y114" i="31"/>
  <c r="Y265" i="31"/>
  <c r="Y311" i="31"/>
  <c r="Y86" i="31"/>
  <c r="Y257" i="31"/>
  <c r="Y321" i="31"/>
  <c r="Y154" i="31"/>
  <c r="Y220" i="31"/>
  <c r="Y88" i="31"/>
  <c r="Y237" i="31"/>
  <c r="Y89" i="31"/>
  <c r="Y163" i="31"/>
  <c r="Y203" i="31"/>
  <c r="Y251" i="31"/>
  <c r="Y207" i="31"/>
  <c r="Y255" i="31"/>
  <c r="Y128" i="31"/>
  <c r="Y152" i="31"/>
  <c r="Y176" i="31"/>
  <c r="Y318" i="31"/>
  <c r="Z15" i="31"/>
  <c r="Z122" i="31"/>
  <c r="Z323" i="31"/>
  <c r="Z270" i="31"/>
  <c r="X256" i="31"/>
  <c r="Z80" i="31"/>
  <c r="Z271" i="31"/>
  <c r="X122" i="31"/>
  <c r="X186" i="31"/>
  <c r="X210" i="31"/>
  <c r="X258" i="31"/>
  <c r="Z301" i="31"/>
  <c r="X249" i="31"/>
  <c r="AA249" i="31" s="1"/>
  <c r="Z123" i="31"/>
  <c r="X163" i="31"/>
  <c r="Z211" i="31"/>
  <c r="X259" i="31"/>
  <c r="X299" i="31"/>
  <c r="X261" i="31"/>
  <c r="X204" i="31"/>
  <c r="X246" i="31"/>
  <c r="Z311" i="31"/>
  <c r="X223" i="31"/>
  <c r="AA223" i="31" s="1"/>
  <c r="X217" i="31"/>
  <c r="X77" i="31"/>
  <c r="X160" i="31"/>
  <c r="Z216" i="31"/>
  <c r="Z264" i="31"/>
  <c r="Z201" i="31"/>
  <c r="X290" i="31"/>
  <c r="Z294" i="31"/>
  <c r="Z239" i="31"/>
  <c r="AC239" i="31" s="1"/>
  <c r="Z184" i="31"/>
  <c r="X55" i="31"/>
  <c r="X88" i="31"/>
  <c r="X24" i="31"/>
  <c r="Z97" i="31"/>
  <c r="Z147" i="31"/>
  <c r="X187" i="31"/>
  <c r="X243" i="31"/>
  <c r="AA243" i="31" s="1"/>
  <c r="Z233" i="31"/>
  <c r="X245" i="31"/>
  <c r="AA245" i="31" s="1"/>
  <c r="X253" i="31"/>
  <c r="Z230" i="31"/>
  <c r="X270" i="31"/>
  <c r="Z302" i="31"/>
  <c r="Z223" i="31"/>
  <c r="AC223" i="31" s="1"/>
  <c r="X295" i="31"/>
  <c r="X53" i="31"/>
  <c r="X119" i="31"/>
  <c r="Z144" i="31"/>
  <c r="Z320" i="31"/>
  <c r="Y10" i="31"/>
  <c r="X16" i="31"/>
  <c r="Z186" i="31"/>
  <c r="X322" i="31"/>
  <c r="Z119" i="31"/>
  <c r="X31" i="31"/>
  <c r="Z146" i="31"/>
  <c r="Z194" i="31"/>
  <c r="Z305" i="31"/>
  <c r="X97" i="31"/>
  <c r="X123" i="31"/>
  <c r="Z171" i="31"/>
  <c r="Z219" i="31"/>
  <c r="AC219" i="31" s="1"/>
  <c r="Z293" i="31"/>
  <c r="Z236" i="31"/>
  <c r="Z276" i="31"/>
  <c r="Z308" i="31"/>
  <c r="Z225" i="31"/>
  <c r="X278" i="31"/>
  <c r="X310" i="31"/>
  <c r="Z303" i="31"/>
  <c r="Z13" i="31"/>
  <c r="Z53" i="31"/>
  <c r="X168" i="31"/>
  <c r="Z248" i="31"/>
  <c r="AC248" i="31" s="1"/>
  <c r="X264" i="31"/>
  <c r="Z234" i="31"/>
  <c r="X275" i="31"/>
  <c r="X319" i="31"/>
  <c r="X15" i="31"/>
  <c r="Z63" i="31"/>
  <c r="Z96" i="31"/>
  <c r="X170" i="31"/>
  <c r="Z202" i="31"/>
  <c r="Z274" i="31"/>
  <c r="X306" i="31"/>
  <c r="Z237" i="31"/>
  <c r="X171" i="31"/>
  <c r="Z195" i="31"/>
  <c r="Z289" i="31"/>
  <c r="X212" i="31"/>
  <c r="X284" i="31"/>
  <c r="X316" i="31"/>
  <c r="Z277" i="31"/>
  <c r="Z285" i="31"/>
  <c r="X209" i="31"/>
  <c r="X206" i="31"/>
  <c r="X254" i="31"/>
  <c r="X297" i="31"/>
  <c r="X231" i="31"/>
  <c r="X255" i="31"/>
  <c r="X279" i="31"/>
  <c r="Z273" i="31"/>
  <c r="Z152" i="31"/>
  <c r="Z176" i="31"/>
  <c r="Z272" i="31"/>
  <c r="Z105" i="31"/>
  <c r="X305" i="31"/>
  <c r="X105" i="31"/>
  <c r="X131" i="31"/>
  <c r="Z155" i="31"/>
  <c r="X227" i="31"/>
  <c r="Z315" i="31"/>
  <c r="X229" i="31"/>
  <c r="Z281" i="31"/>
  <c r="Z238" i="31"/>
  <c r="Z190" i="31"/>
  <c r="Z214" i="31"/>
  <c r="Z262" i="31"/>
  <c r="X286" i="31"/>
  <c r="X318" i="31"/>
  <c r="Z231" i="31"/>
  <c r="Z287" i="31"/>
  <c r="Z61" i="31"/>
  <c r="Z86" i="31"/>
  <c r="X111" i="31"/>
  <c r="X224" i="31"/>
  <c r="Z88" i="31"/>
  <c r="Z206" i="31"/>
  <c r="X208" i="31"/>
  <c r="X201" i="31"/>
  <c r="X19" i="31"/>
  <c r="Z154" i="31"/>
  <c r="X242" i="31"/>
  <c r="X113" i="31"/>
  <c r="X154" i="31"/>
  <c r="X282" i="31"/>
  <c r="Z269" i="31"/>
  <c r="Z69" i="31"/>
  <c r="Y139" i="31"/>
  <c r="X292" i="31"/>
  <c r="X277" i="31"/>
  <c r="X221" i="31"/>
  <c r="X285" i="31"/>
  <c r="Z318" i="31"/>
  <c r="X215" i="31"/>
  <c r="X86" i="31"/>
  <c r="X152" i="31"/>
  <c r="X10" i="31"/>
  <c r="Z55" i="31"/>
  <c r="Z228" i="31"/>
  <c r="X198" i="31"/>
  <c r="X136" i="31"/>
  <c r="Z280" i="31"/>
  <c r="Z47" i="31"/>
  <c r="X200" i="31"/>
  <c r="Z113" i="31"/>
  <c r="Z162" i="31"/>
  <c r="X250" i="31"/>
  <c r="Z314" i="31"/>
  <c r="X193" i="31"/>
  <c r="Z221" i="31"/>
  <c r="X262" i="31"/>
  <c r="X241" i="31"/>
  <c r="Z263" i="31"/>
  <c r="Z215" i="31"/>
  <c r="X287" i="31"/>
  <c r="Z21" i="31"/>
  <c r="Z45" i="31"/>
  <c r="X184" i="31"/>
  <c r="X232" i="31"/>
  <c r="X313" i="31"/>
  <c r="Z178" i="31"/>
  <c r="N10" i="31"/>
  <c r="F36" i="70" l="1"/>
  <c r="BE1534" i="35"/>
  <c r="BF1534" i="35"/>
  <c r="BF1531" i="35"/>
  <c r="BF1532" i="35"/>
  <c r="BF1533" i="35"/>
  <c r="BF1530" i="35"/>
  <c r="BE1530" i="35"/>
  <c r="C36" i="70"/>
  <c r="E36" i="70"/>
  <c r="K36" i="70"/>
  <c r="BE1533" i="35"/>
  <c r="BE1531" i="35"/>
  <c r="I36" i="70"/>
  <c r="J36" i="70"/>
  <c r="BE1532" i="35"/>
  <c r="L36" i="70"/>
  <c r="H36" i="70"/>
  <c r="G36" i="70"/>
  <c r="D36" i="70"/>
  <c r="X69" i="31"/>
  <c r="O177" i="33"/>
  <c r="O179" i="33"/>
  <c r="S179" i="33" s="1"/>
  <c r="W179" i="33" s="1"/>
  <c r="D175" i="14" s="1"/>
  <c r="E175" i="14" s="1"/>
  <c r="O70" i="33"/>
  <c r="S70" i="33" s="1"/>
  <c r="W70" i="33" s="1"/>
  <c r="D66" i="14" s="1"/>
  <c r="E66" i="14" s="1"/>
  <c r="O22" i="33"/>
  <c r="S22" i="33" s="1"/>
  <c r="W22" i="33" s="1"/>
  <c r="D18" i="14" s="1"/>
  <c r="E18" i="14" s="1"/>
  <c r="O206" i="33"/>
  <c r="S206" i="33" s="1"/>
  <c r="W206" i="33" s="1"/>
  <c r="D202" i="14" s="1"/>
  <c r="E202" i="14" s="1"/>
  <c r="I320" i="13"/>
  <c r="O247" i="33"/>
  <c r="O312" i="33"/>
  <c r="O286" i="33"/>
  <c r="S286" i="33" s="1"/>
  <c r="W286" i="33" s="1"/>
  <c r="P91" i="33"/>
  <c r="T91" i="33" s="1"/>
  <c r="X91" i="33" s="1"/>
  <c r="F87" i="14" s="1"/>
  <c r="G87" i="14" s="1"/>
  <c r="P25" i="33"/>
  <c r="T25" i="33" s="1"/>
  <c r="X25" i="33" s="1"/>
  <c r="F21" i="14" s="1"/>
  <c r="G21" i="14" s="1"/>
  <c r="O131" i="33"/>
  <c r="S131" i="33" s="1"/>
  <c r="W131" i="33" s="1"/>
  <c r="D127" i="14" s="1"/>
  <c r="E127" i="14" s="1"/>
  <c r="O38" i="33"/>
  <c r="S38" i="33" s="1"/>
  <c r="W38" i="33" s="1"/>
  <c r="D34" i="14" s="1"/>
  <c r="E34" i="14" s="1"/>
  <c r="P171" i="33"/>
  <c r="P138" i="33"/>
  <c r="O82" i="33"/>
  <c r="S82" i="33" s="1"/>
  <c r="W82" i="33" s="1"/>
  <c r="D78" i="14" s="1"/>
  <c r="E78" i="14" s="1"/>
  <c r="Q154" i="33"/>
  <c r="U154" i="33" s="1"/>
  <c r="Y154" i="33" s="1"/>
  <c r="H150" i="14" s="1"/>
  <c r="I150" i="14" s="1"/>
  <c r="Q58" i="33"/>
  <c r="Q50" i="33"/>
  <c r="P35" i="33"/>
  <c r="Q84" i="33"/>
  <c r="U84" i="33" s="1"/>
  <c r="Y84" i="33" s="1"/>
  <c r="H80" i="14" s="1"/>
  <c r="I80" i="14" s="1"/>
  <c r="O139" i="33"/>
  <c r="S139" i="33" s="1"/>
  <c r="W139" i="33" s="1"/>
  <c r="D135" i="14" s="1"/>
  <c r="E135" i="14" s="1"/>
  <c r="P179" i="33"/>
  <c r="Q293" i="33"/>
  <c r="U293" i="33" s="1"/>
  <c r="Y293" i="33" s="1"/>
  <c r="O275" i="33"/>
  <c r="P264" i="33"/>
  <c r="T264" i="33" s="1"/>
  <c r="X264" i="33" s="1"/>
  <c r="P161" i="33"/>
  <c r="T161" i="33" s="1"/>
  <c r="X161" i="33" s="1"/>
  <c r="F157" i="14" s="1"/>
  <c r="G157" i="14" s="1"/>
  <c r="O178" i="33"/>
  <c r="S178" i="33" s="1"/>
  <c r="W178" i="33" s="1"/>
  <c r="D174" i="14" s="1"/>
  <c r="E174" i="14" s="1"/>
  <c r="O105" i="33"/>
  <c r="S105" i="33" s="1"/>
  <c r="W105" i="33" s="1"/>
  <c r="D101" i="14" s="1"/>
  <c r="E101" i="14" s="1"/>
  <c r="O307" i="33"/>
  <c r="S307" i="33" s="1"/>
  <c r="W307" i="33" s="1"/>
  <c r="P199" i="33"/>
  <c r="T199" i="33" s="1"/>
  <c r="X199" i="33" s="1"/>
  <c r="F195" i="14" s="1"/>
  <c r="G195" i="14" s="1"/>
  <c r="Q188" i="33"/>
  <c r="U188" i="33" s="1"/>
  <c r="Y188" i="33" s="1"/>
  <c r="H184" i="14" s="1"/>
  <c r="I184" i="14" s="1"/>
  <c r="P315" i="33"/>
  <c r="T315" i="33" s="1"/>
  <c r="X315" i="33" s="1"/>
  <c r="Q169" i="33"/>
  <c r="P72" i="33"/>
  <c r="P254" i="33"/>
  <c r="T254" i="33" s="1"/>
  <c r="X254" i="33" s="1"/>
  <c r="Q308" i="33"/>
  <c r="U308" i="33" s="1"/>
  <c r="Y308" i="33" s="1"/>
  <c r="P228" i="33"/>
  <c r="T228" i="33" s="1"/>
  <c r="X228" i="33" s="1"/>
  <c r="F224" i="14" s="1"/>
  <c r="G224" i="14" s="1"/>
  <c r="Y253" i="31"/>
  <c r="P64" i="33"/>
  <c r="O64" i="33"/>
  <c r="P38" i="33"/>
  <c r="Q105" i="33"/>
  <c r="U105" i="33" s="1"/>
  <c r="Y105" i="33" s="1"/>
  <c r="H101" i="14" s="1"/>
  <c r="I101" i="14" s="1"/>
  <c r="Z279" i="31"/>
  <c r="P46" i="33"/>
  <c r="Q59" i="33"/>
  <c r="U59" i="33" s="1"/>
  <c r="Y59" i="33" s="1"/>
  <c r="H55" i="14" s="1"/>
  <c r="I55" i="14" s="1"/>
  <c r="P146" i="33"/>
  <c r="T146" i="33" s="1"/>
  <c r="X146" i="33" s="1"/>
  <c r="F142" i="14" s="1"/>
  <c r="G142" i="14" s="1"/>
  <c r="Y261" i="31"/>
  <c r="P73" i="33"/>
  <c r="P287" i="33"/>
  <c r="Q253" i="33"/>
  <c r="U253" i="33" s="1"/>
  <c r="Y253" i="33" s="1"/>
  <c r="X213" i="31"/>
  <c r="X222" i="31"/>
  <c r="AA222" i="31" s="1"/>
  <c r="Q227" i="33"/>
  <c r="U227" i="33" s="1"/>
  <c r="Y227" i="33" s="1"/>
  <c r="H223" i="14" s="1"/>
  <c r="I223" i="14" s="1"/>
  <c r="P27" i="33"/>
  <c r="T27" i="33" s="1"/>
  <c r="X27" i="33" s="1"/>
  <c r="F23" i="14" s="1"/>
  <c r="G23" i="14" s="1"/>
  <c r="O191" i="33"/>
  <c r="L308" i="14"/>
  <c r="Q254" i="33"/>
  <c r="U254" i="33" s="1"/>
  <c r="Y254" i="33" s="1"/>
  <c r="X315" i="31"/>
  <c r="O88" i="33"/>
  <c r="S88" i="33" s="1"/>
  <c r="W88" i="33" s="1"/>
  <c r="D84" i="14" s="1"/>
  <c r="E84" i="14" s="1"/>
  <c r="Q311" i="33"/>
  <c r="U311" i="33" s="1"/>
  <c r="Y311" i="33" s="1"/>
  <c r="P97" i="33"/>
  <c r="T97" i="33" s="1"/>
  <c r="X97" i="33" s="1"/>
  <c r="F93" i="14" s="1"/>
  <c r="G93" i="14" s="1"/>
  <c r="P273" i="33"/>
  <c r="Y264" i="31"/>
  <c r="O97" i="33"/>
  <c r="S97" i="33" s="1"/>
  <c r="W97" i="33" s="1"/>
  <c r="D93" i="14" s="1"/>
  <c r="E93" i="14" s="1"/>
  <c r="O316" i="33"/>
  <c r="S316" i="33" s="1"/>
  <c r="W316" i="33" s="1"/>
  <c r="P309" i="33"/>
  <c r="T309" i="33" s="1"/>
  <c r="X309" i="33" s="1"/>
  <c r="Q242" i="33"/>
  <c r="U242" i="33" s="1"/>
  <c r="Y242" i="33" s="1"/>
  <c r="H238" i="14" s="1"/>
  <c r="I238" i="14" s="1"/>
  <c r="Q32" i="33"/>
  <c r="Q115" i="33"/>
  <c r="U115" i="33" s="1"/>
  <c r="Y115" i="33" s="1"/>
  <c r="H111" i="14" s="1"/>
  <c r="I111" i="14" s="1"/>
  <c r="Q151" i="33"/>
  <c r="O90" i="33"/>
  <c r="O154" i="33"/>
  <c r="S154" i="33" s="1"/>
  <c r="W154" i="33" s="1"/>
  <c r="D150" i="14" s="1"/>
  <c r="E150" i="14" s="1"/>
  <c r="P151" i="33"/>
  <c r="T151" i="33" s="1"/>
  <c r="X151" i="33" s="1"/>
  <c r="F147" i="14" s="1"/>
  <c r="G147" i="14" s="1"/>
  <c r="Q146" i="33"/>
  <c r="O223" i="33"/>
  <c r="S223" i="33" s="1"/>
  <c r="W223" i="33" s="1"/>
  <c r="D219" i="14" s="1"/>
  <c r="E219" i="14" s="1"/>
  <c r="Q107" i="33"/>
  <c r="P50" i="33"/>
  <c r="O35" i="33"/>
  <c r="S35" i="33" s="1"/>
  <c r="W35" i="33" s="1"/>
  <c r="D31" i="14" s="1"/>
  <c r="E31" i="14" s="1"/>
  <c r="O121" i="33"/>
  <c r="S121" i="33" s="1"/>
  <c r="W121" i="33" s="1"/>
  <c r="D117" i="14" s="1"/>
  <c r="E117" i="14" s="1"/>
  <c r="P20" i="33"/>
  <c r="T20" i="33" s="1"/>
  <c r="X20" i="33" s="1"/>
  <c r="F16" i="14" s="1"/>
  <c r="G16" i="14" s="1"/>
  <c r="Q161" i="33"/>
  <c r="O284" i="33"/>
  <c r="S284" i="33" s="1"/>
  <c r="W284" i="33" s="1"/>
  <c r="X283" i="31"/>
  <c r="X265" i="31"/>
  <c r="Y211" i="31"/>
  <c r="Q131" i="33"/>
  <c r="O73" i="33"/>
  <c r="P231" i="33"/>
  <c r="T231" i="33" s="1"/>
  <c r="X231" i="33" s="1"/>
  <c r="F227" i="14" s="1"/>
  <c r="G227" i="14" s="1"/>
  <c r="Y157" i="31"/>
  <c r="Y56" i="31"/>
  <c r="Q73" i="33"/>
  <c r="U73" i="33" s="1"/>
  <c r="Y73" i="33" s="1"/>
  <c r="H69" i="14" s="1"/>
  <c r="I69" i="14" s="1"/>
  <c r="Q35" i="33"/>
  <c r="U35" i="33" s="1"/>
  <c r="Y35" i="33" s="1"/>
  <c r="H31" i="14" s="1"/>
  <c r="I31" i="14" s="1"/>
  <c r="Y35" i="31"/>
  <c r="Z210" i="31"/>
  <c r="P66" i="33"/>
  <c r="X141" i="31"/>
  <c r="X143" i="31"/>
  <c r="P88" i="33"/>
  <c r="T88" i="33" s="1"/>
  <c r="X88" i="33" s="1"/>
  <c r="F84" i="14" s="1"/>
  <c r="G84" i="14" s="1"/>
  <c r="O27" i="33"/>
  <c r="S27" i="33" s="1"/>
  <c r="W27" i="33" s="1"/>
  <c r="D23" i="14" s="1"/>
  <c r="E23" i="14" s="1"/>
  <c r="Q26" i="33"/>
  <c r="P82" i="33"/>
  <c r="X26" i="31"/>
  <c r="P107" i="33"/>
  <c r="T107" i="33" s="1"/>
  <c r="X107" i="33" s="1"/>
  <c r="F103" i="14" s="1"/>
  <c r="G103" i="14" s="1"/>
  <c r="P124" i="33"/>
  <c r="T124" i="33" s="1"/>
  <c r="X124" i="33" s="1"/>
  <c r="F120" i="14" s="1"/>
  <c r="G120" i="14" s="1"/>
  <c r="Q88" i="33"/>
  <c r="U88" i="33" s="1"/>
  <c r="Y88" i="33" s="1"/>
  <c r="H84" i="14" s="1"/>
  <c r="I84" i="14" s="1"/>
  <c r="Z309" i="31"/>
  <c r="Z304" i="31"/>
  <c r="P57" i="33"/>
  <c r="T57" i="33" s="1"/>
  <c r="X57" i="33" s="1"/>
  <c r="F53" i="14" s="1"/>
  <c r="G53" i="14" s="1"/>
  <c r="O115" i="33"/>
  <c r="S115" i="33" s="1"/>
  <c r="W115" i="33" s="1"/>
  <c r="D111" i="14" s="1"/>
  <c r="E111" i="14" s="1"/>
  <c r="Q27" i="33"/>
  <c r="U27" i="33" s="1"/>
  <c r="Y27" i="33" s="1"/>
  <c r="H23" i="14" s="1"/>
  <c r="I23" i="14" s="1"/>
  <c r="Q36" i="33"/>
  <c r="Q192" i="33"/>
  <c r="P181" i="33"/>
  <c r="O302" i="33"/>
  <c r="R302" i="33" s="1"/>
  <c r="V302" i="33" s="1"/>
  <c r="M207" i="13"/>
  <c r="O57" i="33"/>
  <c r="S57" i="33" s="1"/>
  <c r="W57" i="33" s="1"/>
  <c r="D53" i="14" s="1"/>
  <c r="E53" i="14" s="1"/>
  <c r="P132" i="33"/>
  <c r="T132" i="33" s="1"/>
  <c r="X132" i="33" s="1"/>
  <c r="F128" i="14" s="1"/>
  <c r="G128" i="14" s="1"/>
  <c r="O145" i="33"/>
  <c r="S145" i="33" s="1"/>
  <c r="W145" i="33" s="1"/>
  <c r="D141" i="14" s="1"/>
  <c r="E141" i="14" s="1"/>
  <c r="X298" i="31"/>
  <c r="Q47" i="33"/>
  <c r="P321" i="33"/>
  <c r="T321" i="33" s="1"/>
  <c r="X321" i="33" s="1"/>
  <c r="O200" i="33"/>
  <c r="S200" i="33" s="1"/>
  <c r="W200" i="33" s="1"/>
  <c r="D196" i="14" s="1"/>
  <c r="E196" i="14" s="1"/>
  <c r="Z275" i="31"/>
  <c r="X251" i="31"/>
  <c r="X301" i="31"/>
  <c r="Y310" i="31"/>
  <c r="Q266" i="33"/>
  <c r="U266" i="33" s="1"/>
  <c r="Y266" i="33" s="1"/>
  <c r="Q66" i="33"/>
  <c r="U66" i="33" s="1"/>
  <c r="Y66" i="33" s="1"/>
  <c r="H62" i="14" s="1"/>
  <c r="I62" i="14" s="1"/>
  <c r="O315" i="33"/>
  <c r="S315" i="33" s="1"/>
  <c r="W315" i="33" s="1"/>
  <c r="Y192" i="31"/>
  <c r="Y147" i="31"/>
  <c r="Q269" i="33"/>
  <c r="Q252" i="33"/>
  <c r="U252" i="33" s="1"/>
  <c r="Y252" i="33" s="1"/>
  <c r="Q210" i="33"/>
  <c r="U210" i="33" s="1"/>
  <c r="Y210" i="33" s="1"/>
  <c r="H206" i="14" s="1"/>
  <c r="I206" i="14" s="1"/>
  <c r="P246" i="33"/>
  <c r="T246" i="33" s="1"/>
  <c r="X246" i="33" s="1"/>
  <c r="P58" i="33"/>
  <c r="T58" i="33" s="1"/>
  <c r="X58" i="33" s="1"/>
  <c r="F54" i="14" s="1"/>
  <c r="G54" i="14" s="1"/>
  <c r="Q138" i="33"/>
  <c r="U138" i="33" s="1"/>
  <c r="Y138" i="33" s="1"/>
  <c r="H134" i="14" s="1"/>
  <c r="I134" i="14" s="1"/>
  <c r="O58" i="33"/>
  <c r="S58" i="33" s="1"/>
  <c r="W58" i="33" s="1"/>
  <c r="D54" i="14" s="1"/>
  <c r="E54" i="14" s="1"/>
  <c r="O192" i="33"/>
  <c r="S192" i="33" s="1"/>
  <c r="W192" i="33" s="1"/>
  <c r="D188" i="14" s="1"/>
  <c r="E188" i="14" s="1"/>
  <c r="O47" i="33"/>
  <c r="Q92" i="33"/>
  <c r="Q168" i="33"/>
  <c r="U168" i="33" s="1"/>
  <c r="Y168" i="33" s="1"/>
  <c r="H164" i="14" s="1"/>
  <c r="I164" i="14" s="1"/>
  <c r="P160" i="33"/>
  <c r="O144" i="33"/>
  <c r="S144" i="33" s="1"/>
  <c r="W144" i="33" s="1"/>
  <c r="D140" i="14" s="1"/>
  <c r="E140" i="14" s="1"/>
  <c r="O181" i="33"/>
  <c r="P173" i="33"/>
  <c r="Q184" i="33"/>
  <c r="U184" i="33" s="1"/>
  <c r="Y184" i="33" s="1"/>
  <c r="H180" i="14" s="1"/>
  <c r="I180" i="14" s="1"/>
  <c r="O37" i="33"/>
  <c r="P222" i="33"/>
  <c r="T222" i="33" s="1"/>
  <c r="X222" i="33" s="1"/>
  <c r="F218" i="14" s="1"/>
  <c r="G218" i="14" s="1"/>
  <c r="O309" i="33"/>
  <c r="S309" i="33" s="1"/>
  <c r="W309" i="33" s="1"/>
  <c r="Q200" i="33"/>
  <c r="U200" i="33" s="1"/>
  <c r="Y200" i="33" s="1"/>
  <c r="H196" i="14" s="1"/>
  <c r="I196" i="14" s="1"/>
  <c r="Q208" i="33"/>
  <c r="U208" i="33" s="1"/>
  <c r="Y208" i="33" s="1"/>
  <c r="H204" i="14" s="1"/>
  <c r="I204" i="14" s="1"/>
  <c r="O43" i="33"/>
  <c r="S43" i="33" s="1"/>
  <c r="W43" i="33" s="1"/>
  <c r="D39" i="14" s="1"/>
  <c r="E39" i="14" s="1"/>
  <c r="Q314" i="33"/>
  <c r="P314" i="33"/>
  <c r="T314" i="33" s="1"/>
  <c r="X314" i="33" s="1"/>
  <c r="O231" i="33"/>
  <c r="Q128" i="33"/>
  <c r="U128" i="33" s="1"/>
  <c r="Y128" i="33" s="1"/>
  <c r="H124" i="14" s="1"/>
  <c r="I124" i="14" s="1"/>
  <c r="Z163" i="31"/>
  <c r="Q139" i="33"/>
  <c r="P114" i="33"/>
  <c r="R114" i="33" s="1"/>
  <c r="V114" i="33" s="1"/>
  <c r="P47" i="33"/>
  <c r="O34" i="33"/>
  <c r="S34" i="33" s="1"/>
  <c r="W34" i="33" s="1"/>
  <c r="D30" i="14" s="1"/>
  <c r="E30" i="14" s="1"/>
  <c r="Q257" i="33"/>
  <c r="U257" i="33" s="1"/>
  <c r="Y257" i="33" s="1"/>
  <c r="O226" i="33"/>
  <c r="Q233" i="33"/>
  <c r="U233" i="33" s="1"/>
  <c r="Y233" i="33" s="1"/>
  <c r="H229" i="14" s="1"/>
  <c r="I229" i="14" s="1"/>
  <c r="R323" i="33"/>
  <c r="V323" i="33" s="1"/>
  <c r="P39" i="33"/>
  <c r="T39" i="33" s="1"/>
  <c r="X39" i="33" s="1"/>
  <c r="F35" i="14" s="1"/>
  <c r="G35" i="14" s="1"/>
  <c r="X128" i="31"/>
  <c r="Y221" i="31"/>
  <c r="P28" i="33"/>
  <c r="P169" i="33"/>
  <c r="P78" i="33"/>
  <c r="T78" i="33" s="1"/>
  <c r="X78" i="33" s="1"/>
  <c r="F74" i="14" s="1"/>
  <c r="G74" i="14" s="1"/>
  <c r="O74" i="33"/>
  <c r="S74" i="33" s="1"/>
  <c r="W74" i="33" s="1"/>
  <c r="D70" i="14" s="1"/>
  <c r="E70" i="14" s="1"/>
  <c r="O95" i="33"/>
  <c r="O79" i="33"/>
  <c r="S79" i="33" s="1"/>
  <c r="W79" i="33" s="1"/>
  <c r="D75" i="14" s="1"/>
  <c r="E75" i="14" s="1"/>
  <c r="O30" i="33"/>
  <c r="Z222" i="31"/>
  <c r="AC222" i="31" s="1"/>
  <c r="Q292" i="33"/>
  <c r="U292" i="33" s="1"/>
  <c r="Y292" i="33" s="1"/>
  <c r="Q23" i="33"/>
  <c r="U23" i="33" s="1"/>
  <c r="Y23" i="33" s="1"/>
  <c r="H19" i="14" s="1"/>
  <c r="I19" i="14" s="1"/>
  <c r="P48" i="33"/>
  <c r="Q95" i="33"/>
  <c r="Q61" i="33"/>
  <c r="Q24" i="33"/>
  <c r="U24" i="33" s="1"/>
  <c r="Y24" i="33" s="1"/>
  <c r="H20" i="14" s="1"/>
  <c r="I20" i="14" s="1"/>
  <c r="Q86" i="33"/>
  <c r="U86" i="33" s="1"/>
  <c r="Y86" i="33" s="1"/>
  <c r="H82" i="14" s="1"/>
  <c r="I82" i="14" s="1"/>
  <c r="Q296" i="33"/>
  <c r="U296" i="33" s="1"/>
  <c r="Y296" i="33" s="1"/>
  <c r="P318" i="33"/>
  <c r="T318" i="33" s="1"/>
  <c r="X318" i="33" s="1"/>
  <c r="P324" i="33"/>
  <c r="T324" i="33" s="1"/>
  <c r="X324" i="33" s="1"/>
  <c r="AA324" i="33" s="1"/>
  <c r="O42" i="33"/>
  <c r="Q178" i="33"/>
  <c r="P40" i="33"/>
  <c r="T40" i="33" s="1"/>
  <c r="X40" i="33" s="1"/>
  <c r="F36" i="14" s="1"/>
  <c r="G36" i="14" s="1"/>
  <c r="O219" i="33"/>
  <c r="S219" i="33" s="1"/>
  <c r="W219" i="33" s="1"/>
  <c r="D215" i="14" s="1"/>
  <c r="E215" i="14" s="1"/>
  <c r="O318" i="33"/>
  <c r="S318" i="33" s="1"/>
  <c r="W318" i="33" s="1"/>
  <c r="O324" i="33"/>
  <c r="Q244" i="33"/>
  <c r="U244" i="33" s="1"/>
  <c r="Y244" i="33" s="1"/>
  <c r="Q247" i="33"/>
  <c r="U247" i="33" s="1"/>
  <c r="Y247" i="33" s="1"/>
  <c r="P274" i="33"/>
  <c r="U7" i="13"/>
  <c r="P165" i="33"/>
  <c r="T165" i="33" s="1"/>
  <c r="X165" i="33" s="1"/>
  <c r="F161" i="14" s="1"/>
  <c r="G161" i="14" s="1"/>
  <c r="Z254" i="31"/>
  <c r="Q90" i="33"/>
  <c r="U90" i="33" s="1"/>
  <c r="Y90" i="33" s="1"/>
  <c r="H86" i="14" s="1"/>
  <c r="I86" i="14" s="1"/>
  <c r="Q72" i="33"/>
  <c r="U72" i="33" s="1"/>
  <c r="Y72" i="33" s="1"/>
  <c r="H68" i="14" s="1"/>
  <c r="I68" i="14" s="1"/>
  <c r="Q132" i="33"/>
  <c r="U132" i="33" s="1"/>
  <c r="Y132" i="33" s="1"/>
  <c r="H128" i="14" s="1"/>
  <c r="I128" i="14" s="1"/>
  <c r="P41" i="33"/>
  <c r="T41" i="33" s="1"/>
  <c r="X41" i="33" s="1"/>
  <c r="F37" i="14" s="1"/>
  <c r="G37" i="14" s="1"/>
  <c r="P69" i="33"/>
  <c r="T69" i="33" s="1"/>
  <c r="X69" i="33" s="1"/>
  <c r="F65" i="14" s="1"/>
  <c r="G65" i="14" s="1"/>
  <c r="P168" i="33"/>
  <c r="O160" i="33"/>
  <c r="S160" i="33" s="1"/>
  <c r="W160" i="33" s="1"/>
  <c r="D156" i="14" s="1"/>
  <c r="E156" i="14" s="1"/>
  <c r="P34" i="33"/>
  <c r="T34" i="33" s="1"/>
  <c r="X34" i="33" s="1"/>
  <c r="F30" i="14" s="1"/>
  <c r="G30" i="14" s="1"/>
  <c r="Q68" i="33"/>
  <c r="U68" i="33" s="1"/>
  <c r="Y68" i="33" s="1"/>
  <c r="H64" i="14" s="1"/>
  <c r="I64" i="14" s="1"/>
  <c r="P79" i="33"/>
  <c r="O136" i="33"/>
  <c r="S136" i="33" s="1"/>
  <c r="W136" i="33" s="1"/>
  <c r="D132" i="14" s="1"/>
  <c r="E132" i="14" s="1"/>
  <c r="Q181" i="33"/>
  <c r="P109" i="33"/>
  <c r="T109" i="33" s="1"/>
  <c r="X109" i="33" s="1"/>
  <c r="F105" i="14" s="1"/>
  <c r="G105" i="14" s="1"/>
  <c r="O184" i="33"/>
  <c r="S184" i="33" s="1"/>
  <c r="W184" i="33" s="1"/>
  <c r="D180" i="14" s="1"/>
  <c r="E180" i="14" s="1"/>
  <c r="O165" i="33"/>
  <c r="P190" i="33"/>
  <c r="T190" i="33" s="1"/>
  <c r="X190" i="33" s="1"/>
  <c r="F186" i="14" s="1"/>
  <c r="G186" i="14" s="1"/>
  <c r="P24" i="33"/>
  <c r="R155" i="31"/>
  <c r="J189" i="14"/>
  <c r="O67" i="33"/>
  <c r="S67" i="33" s="1"/>
  <c r="W67" i="33" s="1"/>
  <c r="D63" i="14" s="1"/>
  <c r="E63" i="14" s="1"/>
  <c r="J292" i="14"/>
  <c r="Q283" i="33"/>
  <c r="O94" i="33"/>
  <c r="S94" i="33" s="1"/>
  <c r="W94" i="33" s="1"/>
  <c r="D90" i="14" s="1"/>
  <c r="E90" i="14" s="1"/>
  <c r="P128" i="33"/>
  <c r="T128" i="33" s="1"/>
  <c r="X128" i="33" s="1"/>
  <c r="F124" i="14" s="1"/>
  <c r="G124" i="14" s="1"/>
  <c r="O128" i="33"/>
  <c r="O322" i="33"/>
  <c r="S322" i="33" s="1"/>
  <c r="W322" i="33" s="1"/>
  <c r="O301" i="33"/>
  <c r="S301" i="33" s="1"/>
  <c r="W301" i="33" s="1"/>
  <c r="P294" i="33"/>
  <c r="T294" i="33" s="1"/>
  <c r="X294" i="33" s="1"/>
  <c r="P303" i="33"/>
  <c r="T303" i="33" s="1"/>
  <c r="X303" i="33" s="1"/>
  <c r="Q221" i="33"/>
  <c r="U221" i="33" s="1"/>
  <c r="Y221" i="33" s="1"/>
  <c r="H217" i="14" s="1"/>
  <c r="I217" i="14" s="1"/>
  <c r="Q248" i="33"/>
  <c r="O310" i="33"/>
  <c r="S310" i="33" s="1"/>
  <c r="W310" i="33" s="1"/>
  <c r="Q205" i="33"/>
  <c r="U205" i="33" s="1"/>
  <c r="Y205" i="33" s="1"/>
  <c r="H201" i="14" s="1"/>
  <c r="I201" i="14" s="1"/>
  <c r="Q260" i="33"/>
  <c r="U260" i="33" s="1"/>
  <c r="Y260" i="33" s="1"/>
  <c r="P29" i="33"/>
  <c r="T29" i="33" s="1"/>
  <c r="X29" i="33" s="1"/>
  <c r="F25" i="14" s="1"/>
  <c r="G25" i="14" s="1"/>
  <c r="O308" i="33"/>
  <c r="X220" i="31"/>
  <c r="Z286" i="31"/>
  <c r="X237" i="31"/>
  <c r="Y270" i="31"/>
  <c r="Y293" i="31"/>
  <c r="Q41" i="33"/>
  <c r="U41" i="33" s="1"/>
  <c r="Y41" i="33" s="1"/>
  <c r="H37" i="14" s="1"/>
  <c r="I37" i="14" s="1"/>
  <c r="Q78" i="33"/>
  <c r="O50" i="33"/>
  <c r="O69" i="33"/>
  <c r="P154" i="33"/>
  <c r="T154" i="33" s="1"/>
  <c r="X154" i="33" s="1"/>
  <c r="F150" i="14" s="1"/>
  <c r="G150" i="14" s="1"/>
  <c r="Q130" i="33"/>
  <c r="P176" i="33"/>
  <c r="T176" i="33" s="1"/>
  <c r="X176" i="33" s="1"/>
  <c r="F172" i="14" s="1"/>
  <c r="G172" i="14" s="1"/>
  <c r="Q79" i="33"/>
  <c r="U79" i="33" s="1"/>
  <c r="Y79" i="33" s="1"/>
  <c r="H75" i="14" s="1"/>
  <c r="I75" i="14" s="1"/>
  <c r="Q136" i="33"/>
  <c r="Q109" i="33"/>
  <c r="P121" i="33"/>
  <c r="Q165" i="33"/>
  <c r="P271" i="33"/>
  <c r="T271" i="33" s="1"/>
  <c r="X271" i="33" s="1"/>
  <c r="O61" i="33"/>
  <c r="S61" i="33" s="1"/>
  <c r="W61" i="33" s="1"/>
  <c r="D57" i="14" s="1"/>
  <c r="E57" i="14" s="1"/>
  <c r="P99" i="33"/>
  <c r="T99" i="33" s="1"/>
  <c r="X99" i="33" s="1"/>
  <c r="F95" i="14" s="1"/>
  <c r="G95" i="14" s="1"/>
  <c r="Q101" i="33"/>
  <c r="U101" i="33" s="1"/>
  <c r="Y101" i="33" s="1"/>
  <c r="H97" i="14" s="1"/>
  <c r="I97" i="14" s="1"/>
  <c r="O299" i="33"/>
  <c r="S299" i="33" s="1"/>
  <c r="W299" i="33" s="1"/>
  <c r="P193" i="33"/>
  <c r="T193" i="33" s="1"/>
  <c r="X193" i="33" s="1"/>
  <c r="F189" i="14" s="1"/>
  <c r="G189" i="14" s="1"/>
  <c r="P21" i="33"/>
  <c r="T21" i="33" s="1"/>
  <c r="X21" i="33" s="1"/>
  <c r="F17" i="14" s="1"/>
  <c r="G17" i="14" s="1"/>
  <c r="P290" i="33"/>
  <c r="Q307" i="33"/>
  <c r="O303" i="33"/>
  <c r="S303" i="33" s="1"/>
  <c r="W303" i="33" s="1"/>
  <c r="P19" i="33"/>
  <c r="O234" i="33"/>
  <c r="S234" i="33" s="1"/>
  <c r="W234" i="33" s="1"/>
  <c r="D230" i="14" s="1"/>
  <c r="E230" i="14" s="1"/>
  <c r="Q287" i="33"/>
  <c r="U287" i="33" s="1"/>
  <c r="Y287" i="33" s="1"/>
  <c r="Q300" i="33"/>
  <c r="U300" i="33" s="1"/>
  <c r="Y300" i="33" s="1"/>
  <c r="O313" i="33"/>
  <c r="S313" i="33" s="1"/>
  <c r="W313" i="33" s="1"/>
  <c r="Q174" i="33"/>
  <c r="U174" i="33" s="1"/>
  <c r="Y174" i="33" s="1"/>
  <c r="H170" i="14" s="1"/>
  <c r="I170" i="14" s="1"/>
  <c r="Q298" i="33"/>
  <c r="U298" i="33" s="1"/>
  <c r="Y298" i="33" s="1"/>
  <c r="Q21" i="33"/>
  <c r="U21" i="33" s="1"/>
  <c r="Y21" i="33" s="1"/>
  <c r="H17" i="14" s="1"/>
  <c r="I17" i="14" s="1"/>
  <c r="Q182" i="33"/>
  <c r="U182" i="33" s="1"/>
  <c r="Y182" i="33" s="1"/>
  <c r="H178" i="14" s="1"/>
  <c r="I178" i="14" s="1"/>
  <c r="O265" i="33"/>
  <c r="O41" i="33"/>
  <c r="S41" i="33" s="1"/>
  <c r="W41" i="33" s="1"/>
  <c r="D37" i="14" s="1"/>
  <c r="E37" i="14" s="1"/>
  <c r="Z260" i="31"/>
  <c r="Z242" i="31"/>
  <c r="N205" i="14"/>
  <c r="R89" i="31"/>
  <c r="O46" i="33"/>
  <c r="S46" i="33" s="1"/>
  <c r="W46" i="33" s="1"/>
  <c r="D42" i="14" s="1"/>
  <c r="E42" i="14" s="1"/>
  <c r="Q49" i="33"/>
  <c r="U49" i="33" s="1"/>
  <c r="Y49" i="33" s="1"/>
  <c r="H45" i="14" s="1"/>
  <c r="I45" i="14" s="1"/>
  <c r="Q69" i="33"/>
  <c r="U69" i="33" s="1"/>
  <c r="Y69" i="33" s="1"/>
  <c r="H65" i="14" s="1"/>
  <c r="I65" i="14" s="1"/>
  <c r="O130" i="33"/>
  <c r="O176" i="33"/>
  <c r="Q34" i="33"/>
  <c r="Q25" i="33"/>
  <c r="P136" i="33"/>
  <c r="O109" i="33"/>
  <c r="Q121" i="33"/>
  <c r="J307" i="14"/>
  <c r="P230" i="33"/>
  <c r="T230" i="33" s="1"/>
  <c r="X230" i="33" s="1"/>
  <c r="F226" i="14" s="1"/>
  <c r="G226" i="14" s="1"/>
  <c r="J220" i="14"/>
  <c r="O31" i="33"/>
  <c r="S31" i="33" s="1"/>
  <c r="W31" i="33" s="1"/>
  <c r="D27" i="14" s="1"/>
  <c r="E27" i="14" s="1"/>
  <c r="O76" i="33"/>
  <c r="S76" i="33" s="1"/>
  <c r="W76" i="33" s="1"/>
  <c r="O295" i="33"/>
  <c r="P243" i="33"/>
  <c r="O258" i="33"/>
  <c r="S258" i="33" s="1"/>
  <c r="W258" i="33" s="1"/>
  <c r="Q218" i="33"/>
  <c r="U218" i="33" s="1"/>
  <c r="Y218" i="33" s="1"/>
  <c r="H214" i="14" s="1"/>
  <c r="I214" i="14" s="1"/>
  <c r="O29" i="33"/>
  <c r="S29" i="33" s="1"/>
  <c r="W29" i="33" s="1"/>
  <c r="D25" i="14" s="1"/>
  <c r="E25" i="14" s="1"/>
  <c r="O304" i="33"/>
  <c r="R304" i="33" s="1"/>
  <c r="V304" i="33" s="1"/>
  <c r="P210" i="33"/>
  <c r="T210" i="33" s="1"/>
  <c r="X210" i="33" s="1"/>
  <c r="F206" i="14" s="1"/>
  <c r="G206" i="14" s="1"/>
  <c r="P277" i="33"/>
  <c r="T277" i="33" s="1"/>
  <c r="X277" i="33" s="1"/>
  <c r="P250" i="33"/>
  <c r="T250" i="33" s="1"/>
  <c r="X250" i="33" s="1"/>
  <c r="P225" i="33"/>
  <c r="T225" i="33" s="1"/>
  <c r="X225" i="33" s="1"/>
  <c r="F221" i="14" s="1"/>
  <c r="G221" i="14" s="1"/>
  <c r="Q236" i="33"/>
  <c r="U236" i="33" s="1"/>
  <c r="Y236" i="33" s="1"/>
  <c r="H232" i="14" s="1"/>
  <c r="I232" i="14" s="1"/>
  <c r="O186" i="33"/>
  <c r="S186" i="33" s="1"/>
  <c r="W186" i="33" s="1"/>
  <c r="D182" i="14" s="1"/>
  <c r="E182" i="14" s="1"/>
  <c r="Q305" i="33"/>
  <c r="U305" i="33" s="1"/>
  <c r="Y305" i="33" s="1"/>
  <c r="O270" i="33"/>
  <c r="P282" i="33"/>
  <c r="T282" i="33" s="1"/>
  <c r="X282" i="33" s="1"/>
  <c r="O319" i="33"/>
  <c r="S319" i="33" s="1"/>
  <c r="W319" i="33" s="1"/>
  <c r="Z208" i="31"/>
  <c r="X155" i="31"/>
  <c r="X303" i="31"/>
  <c r="Z11" i="31"/>
  <c r="Y229" i="31"/>
  <c r="O28" i="33"/>
  <c r="S28" i="33" s="1"/>
  <c r="W28" i="33" s="1"/>
  <c r="D24" i="14" s="1"/>
  <c r="E24" i="14" s="1"/>
  <c r="P49" i="33"/>
  <c r="T49" i="33" s="1"/>
  <c r="X49" i="33" s="1"/>
  <c r="F45" i="14" s="1"/>
  <c r="G45" i="14" s="1"/>
  <c r="Q176" i="33"/>
  <c r="O152" i="33"/>
  <c r="S152" i="33" s="1"/>
  <c r="W152" i="33" s="1"/>
  <c r="D148" i="14" s="1"/>
  <c r="E148" i="14" s="1"/>
  <c r="Q63" i="33"/>
  <c r="Q44" i="33"/>
  <c r="U44" i="33" s="1"/>
  <c r="Y44" i="33" s="1"/>
  <c r="H40" i="14" s="1"/>
  <c r="I40" i="14" s="1"/>
  <c r="J214" i="14"/>
  <c r="L226" i="14"/>
  <c r="P189" i="33"/>
  <c r="T189" i="33" s="1"/>
  <c r="X189" i="33" s="1"/>
  <c r="F185" i="14" s="1"/>
  <c r="G185" i="14" s="1"/>
  <c r="Q199" i="33"/>
  <c r="U199" i="33" s="1"/>
  <c r="Y199" i="33" s="1"/>
  <c r="H195" i="14" s="1"/>
  <c r="I195" i="14" s="1"/>
  <c r="O289" i="33"/>
  <c r="S289" i="33" s="1"/>
  <c r="W289" i="33" s="1"/>
  <c r="P279" i="33"/>
  <c r="O197" i="33"/>
  <c r="M302" i="13"/>
  <c r="P298" i="33"/>
  <c r="T298" i="33" s="1"/>
  <c r="X298" i="33" s="1"/>
  <c r="P239" i="33"/>
  <c r="Q238" i="33"/>
  <c r="U238" i="33" s="1"/>
  <c r="Y238" i="33" s="1"/>
  <c r="H234" i="14" s="1"/>
  <c r="I234" i="14" s="1"/>
  <c r="P300" i="33"/>
  <c r="T300" i="33" s="1"/>
  <c r="X300" i="33" s="1"/>
  <c r="P260" i="33"/>
  <c r="T260" i="33" s="1"/>
  <c r="X260" i="33" s="1"/>
  <c r="Q209" i="33"/>
  <c r="U209" i="33" s="1"/>
  <c r="Y209" i="33" s="1"/>
  <c r="H205" i="14" s="1"/>
  <c r="I205" i="14" s="1"/>
  <c r="Q318" i="33"/>
  <c r="U318" i="33" s="1"/>
  <c r="Y318" i="33" s="1"/>
  <c r="P296" i="33"/>
  <c r="T296" i="33" s="1"/>
  <c r="X296" i="33" s="1"/>
  <c r="O321" i="33"/>
  <c r="S321" i="33" s="1"/>
  <c r="W321" i="33" s="1"/>
  <c r="I233" i="13"/>
  <c r="Q28" i="33"/>
  <c r="U28" i="33" s="1"/>
  <c r="Y28" i="33" s="1"/>
  <c r="H24" i="14" s="1"/>
  <c r="I24" i="14" s="1"/>
  <c r="O49" i="33"/>
  <c r="P23" i="33"/>
  <c r="O36" i="33"/>
  <c r="S36" i="33" s="1"/>
  <c r="W36" i="33" s="1"/>
  <c r="D32" i="14" s="1"/>
  <c r="E32" i="14" s="1"/>
  <c r="Q39" i="33"/>
  <c r="O84" i="33"/>
  <c r="S84" i="33" s="1"/>
  <c r="W84" i="33" s="1"/>
  <c r="D80" i="14" s="1"/>
  <c r="E80" i="14" s="1"/>
  <c r="O33" i="33"/>
  <c r="S33" i="33" s="1"/>
  <c r="W33" i="33" s="1"/>
  <c r="D29" i="14" s="1"/>
  <c r="E29" i="14" s="1"/>
  <c r="Q152" i="33"/>
  <c r="P26" i="33"/>
  <c r="R26" i="33" s="1"/>
  <c r="V26" i="33" s="1"/>
  <c r="O52" i="33"/>
  <c r="S52" i="33" s="1"/>
  <c r="W52" i="33" s="1"/>
  <c r="D48" i="14" s="1"/>
  <c r="E48" i="14" s="1"/>
  <c r="P44" i="33"/>
  <c r="P182" i="33"/>
  <c r="T182" i="33" s="1"/>
  <c r="X182" i="33" s="1"/>
  <c r="F178" i="14" s="1"/>
  <c r="G178" i="14" s="1"/>
  <c r="Q175" i="33"/>
  <c r="U175" i="33" s="1"/>
  <c r="Y175" i="33" s="1"/>
  <c r="H171" i="14" s="1"/>
  <c r="I171" i="14" s="1"/>
  <c r="Q108" i="33"/>
  <c r="U108" i="33" s="1"/>
  <c r="Y108" i="33" s="1"/>
  <c r="H104" i="14" s="1"/>
  <c r="I104" i="14" s="1"/>
  <c r="P94" i="33"/>
  <c r="T94" i="33" s="1"/>
  <c r="X94" i="33" s="1"/>
  <c r="F90" i="14" s="1"/>
  <c r="G90" i="14" s="1"/>
  <c r="P316" i="33"/>
  <c r="P240" i="33"/>
  <c r="T240" i="33" s="1"/>
  <c r="X240" i="33" s="1"/>
  <c r="Q19" i="33"/>
  <c r="U19" i="33" s="1"/>
  <c r="Y19" i="33" s="1"/>
  <c r="H15" i="14" s="1"/>
  <c r="I15" i="14" s="1"/>
  <c r="Q202" i="33"/>
  <c r="U202" i="33" s="1"/>
  <c r="Y202" i="33" s="1"/>
  <c r="H198" i="14" s="1"/>
  <c r="I198" i="14" s="1"/>
  <c r="P43" i="33"/>
  <c r="O19" i="33"/>
  <c r="S19" i="33" s="1"/>
  <c r="W19" i="33" s="1"/>
  <c r="D15" i="14" s="1"/>
  <c r="E15" i="14" s="1"/>
  <c r="Q322" i="33"/>
  <c r="U322" i="33" s="1"/>
  <c r="Y322" i="33" s="1"/>
  <c r="Q45" i="33"/>
  <c r="U45" i="33" s="1"/>
  <c r="Y45" i="33" s="1"/>
  <c r="H41" i="14" s="1"/>
  <c r="I41" i="14" s="1"/>
  <c r="Q297" i="33"/>
  <c r="U297" i="33" s="1"/>
  <c r="Y297" i="33" s="1"/>
  <c r="O235" i="33"/>
  <c r="S235" i="33" s="1"/>
  <c r="W235" i="33" s="1"/>
  <c r="D231" i="14" s="1"/>
  <c r="E231" i="14" s="1"/>
  <c r="O232" i="33"/>
  <c r="S232" i="33" s="1"/>
  <c r="W232" i="33" s="1"/>
  <c r="D228" i="14" s="1"/>
  <c r="E228" i="14" s="1"/>
  <c r="Z89" i="31"/>
  <c r="X236" i="31"/>
  <c r="N239" i="14"/>
  <c r="Q57" i="33"/>
  <c r="P32" i="33"/>
  <c r="P133" i="33"/>
  <c r="T133" i="33" s="1"/>
  <c r="X133" i="33" s="1"/>
  <c r="F129" i="14" s="1"/>
  <c r="G129" i="14" s="1"/>
  <c r="O23" i="33"/>
  <c r="S23" i="33" s="1"/>
  <c r="W23" i="33" s="1"/>
  <c r="D19" i="14" s="1"/>
  <c r="E19" i="14" s="1"/>
  <c r="P42" i="33"/>
  <c r="R42" i="33" s="1"/>
  <c r="V42" i="33" s="1"/>
  <c r="P36" i="33"/>
  <c r="P192" i="33"/>
  <c r="P92" i="33"/>
  <c r="O48" i="33"/>
  <c r="S48" i="33" s="1"/>
  <c r="W48" i="33" s="1"/>
  <c r="D44" i="14" s="1"/>
  <c r="E44" i="14" s="1"/>
  <c r="O39" i="33"/>
  <c r="Q40" i="33"/>
  <c r="U40" i="33" s="1"/>
  <c r="Y40" i="33" s="1"/>
  <c r="H36" i="14" s="1"/>
  <c r="I36" i="14" s="1"/>
  <c r="Q33" i="33"/>
  <c r="U33" i="33" s="1"/>
  <c r="Y33" i="33" s="1"/>
  <c r="H29" i="14" s="1"/>
  <c r="I29" i="14" s="1"/>
  <c r="P152" i="33"/>
  <c r="T152" i="33" s="1"/>
  <c r="X152" i="33" s="1"/>
  <c r="F148" i="14" s="1"/>
  <c r="G148" i="14" s="1"/>
  <c r="Q144" i="33"/>
  <c r="Q173" i="33"/>
  <c r="O44" i="33"/>
  <c r="P37" i="33"/>
  <c r="Q301" i="33"/>
  <c r="U301" i="33" s="1"/>
  <c r="Y301" i="33" s="1"/>
  <c r="O189" i="33"/>
  <c r="S189" i="33" s="1"/>
  <c r="W189" i="33" s="1"/>
  <c r="D185" i="14" s="1"/>
  <c r="E185" i="14" s="1"/>
  <c r="Q243" i="33"/>
  <c r="U243" i="33" s="1"/>
  <c r="Y243" i="33" s="1"/>
  <c r="N271" i="14"/>
  <c r="O297" i="33"/>
  <c r="P183" i="33"/>
  <c r="T183" i="33" s="1"/>
  <c r="X183" i="33" s="1"/>
  <c r="F179" i="14" s="1"/>
  <c r="G179" i="14" s="1"/>
  <c r="Q299" i="33"/>
  <c r="U299" i="33" s="1"/>
  <c r="Y299" i="33" s="1"/>
  <c r="Q317" i="33"/>
  <c r="U317" i="33" s="1"/>
  <c r="Y317" i="33" s="1"/>
  <c r="P234" i="33"/>
  <c r="T234" i="33" s="1"/>
  <c r="X234" i="33" s="1"/>
  <c r="F230" i="14" s="1"/>
  <c r="G230" i="14" s="1"/>
  <c r="Q186" i="33"/>
  <c r="Q228" i="33"/>
  <c r="O272" i="33"/>
  <c r="S272" i="33" s="1"/>
  <c r="W272" i="33" s="1"/>
  <c r="P295" i="33"/>
  <c r="Q320" i="33"/>
  <c r="U320" i="33" s="1"/>
  <c r="Y320" i="33" s="1"/>
  <c r="O292" i="33"/>
  <c r="O203" i="33"/>
  <c r="S203" i="33" s="1"/>
  <c r="W203" i="33" s="1"/>
  <c r="D199" i="14" s="1"/>
  <c r="E199" i="14" s="1"/>
  <c r="Z319" i="31"/>
  <c r="P178" i="33"/>
  <c r="Q171" i="33"/>
  <c r="O92" i="33"/>
  <c r="O168" i="33"/>
  <c r="S168" i="33" s="1"/>
  <c r="W168" i="33" s="1"/>
  <c r="D164" i="14" s="1"/>
  <c r="E164" i="14" s="1"/>
  <c r="Q160" i="33"/>
  <c r="U160" i="33" s="1"/>
  <c r="Y160" i="33" s="1"/>
  <c r="H156" i="14" s="1"/>
  <c r="I156" i="14" s="1"/>
  <c r="P33" i="33"/>
  <c r="T33" i="33" s="1"/>
  <c r="X33" i="33" s="1"/>
  <c r="F29" i="14" s="1"/>
  <c r="G29" i="14" s="1"/>
  <c r="P144" i="33"/>
  <c r="T144" i="33" s="1"/>
  <c r="X144" i="33" s="1"/>
  <c r="F140" i="14" s="1"/>
  <c r="G140" i="14" s="1"/>
  <c r="P52" i="33"/>
  <c r="O173" i="33"/>
  <c r="S173" i="33" s="1"/>
  <c r="W173" i="33" s="1"/>
  <c r="D169" i="14" s="1"/>
  <c r="E169" i="14" s="1"/>
  <c r="P184" i="33"/>
  <c r="T184" i="33" s="1"/>
  <c r="X184" i="33" s="1"/>
  <c r="F180" i="14" s="1"/>
  <c r="G180" i="14" s="1"/>
  <c r="Q37" i="33"/>
  <c r="Z71" i="31"/>
  <c r="O190" i="33"/>
  <c r="S190" i="33" s="1"/>
  <c r="W190" i="33" s="1"/>
  <c r="D186" i="14" s="1"/>
  <c r="E186" i="14" s="1"/>
  <c r="Z39" i="31"/>
  <c r="Q262" i="33"/>
  <c r="U262" i="33" s="1"/>
  <c r="Y262" i="33" s="1"/>
  <c r="Q197" i="33"/>
  <c r="Q67" i="33"/>
  <c r="U67" i="33" s="1"/>
  <c r="Y67" i="33" s="1"/>
  <c r="H63" i="14" s="1"/>
  <c r="I63" i="14" s="1"/>
  <c r="P194" i="33"/>
  <c r="T194" i="33" s="1"/>
  <c r="X194" i="33" s="1"/>
  <c r="F190" i="14" s="1"/>
  <c r="G190" i="14" s="1"/>
  <c r="P237" i="33"/>
  <c r="T237" i="33" s="1"/>
  <c r="X237" i="33" s="1"/>
  <c r="F233" i="14" s="1"/>
  <c r="G233" i="14" s="1"/>
  <c r="P67" i="33"/>
  <c r="T67" i="33" s="1"/>
  <c r="X67" i="33" s="1"/>
  <c r="F63" i="14" s="1"/>
  <c r="G63" i="14" s="1"/>
  <c r="Q194" i="33"/>
  <c r="U194" i="33" s="1"/>
  <c r="Y194" i="33" s="1"/>
  <c r="H190" i="14" s="1"/>
  <c r="I190" i="14" s="1"/>
  <c r="O21" i="33"/>
  <c r="S21" i="33" s="1"/>
  <c r="W21" i="33" s="1"/>
  <c r="D17" i="14" s="1"/>
  <c r="E17" i="14" s="1"/>
  <c r="Q246" i="33"/>
  <c r="U246" i="33" s="1"/>
  <c r="Y246" i="33" s="1"/>
  <c r="Q259" i="33"/>
  <c r="U259" i="33" s="1"/>
  <c r="Y259" i="33" s="1"/>
  <c r="Q284" i="33"/>
  <c r="U284" i="33" s="1"/>
  <c r="Y284" i="33" s="1"/>
  <c r="Q310" i="33"/>
  <c r="U310" i="33" s="1"/>
  <c r="Y310" i="33" s="1"/>
  <c r="Q306" i="33"/>
  <c r="U306" i="33" s="1"/>
  <c r="Y306" i="33" s="1"/>
  <c r="Q313" i="33"/>
  <c r="O195" i="33"/>
  <c r="S195" i="33" s="1"/>
  <c r="W195" i="33" s="1"/>
  <c r="D191" i="14" s="1"/>
  <c r="E191" i="14" s="1"/>
  <c r="P320" i="33"/>
  <c r="O54" i="33"/>
  <c r="S54" i="33" s="1"/>
  <c r="W54" i="33" s="1"/>
  <c r="D50" i="14" s="1"/>
  <c r="E50" i="14" s="1"/>
  <c r="Q137" i="33"/>
  <c r="U137" i="33" s="1"/>
  <c r="Y137" i="33" s="1"/>
  <c r="H133" i="14" s="1"/>
  <c r="I133" i="14" s="1"/>
  <c r="P195" i="33"/>
  <c r="T195" i="33" s="1"/>
  <c r="X195" i="33" s="1"/>
  <c r="F191" i="14" s="1"/>
  <c r="G191" i="14" s="1"/>
  <c r="O98" i="33"/>
  <c r="Q81" i="33"/>
  <c r="U81" i="33" s="1"/>
  <c r="Y81" i="33" s="1"/>
  <c r="H77" i="14" s="1"/>
  <c r="I77" i="14" s="1"/>
  <c r="P281" i="33"/>
  <c r="T281" i="33" s="1"/>
  <c r="X281" i="33" s="1"/>
  <c r="F277" i="14" s="1"/>
  <c r="G277" i="14" s="1"/>
  <c r="O63" i="33"/>
  <c r="S63" i="33" s="1"/>
  <c r="W63" i="33" s="1"/>
  <c r="D59" i="14" s="1"/>
  <c r="E59" i="14" s="1"/>
  <c r="Q222" i="33"/>
  <c r="P266" i="33"/>
  <c r="O163" i="33"/>
  <c r="S163" i="33" s="1"/>
  <c r="W163" i="33" s="1"/>
  <c r="D159" i="14" s="1"/>
  <c r="E159" i="14" s="1"/>
  <c r="O68" i="33"/>
  <c r="S68" i="33" s="1"/>
  <c r="W68" i="33" s="1"/>
  <c r="D64" i="14" s="1"/>
  <c r="E64" i="14" s="1"/>
  <c r="Q256" i="33"/>
  <c r="R256" i="33" s="1"/>
  <c r="V256" i="33" s="1"/>
  <c r="Q162" i="33"/>
  <c r="U162" i="33" s="1"/>
  <c r="Y162" i="33" s="1"/>
  <c r="H158" i="14" s="1"/>
  <c r="I158" i="14" s="1"/>
  <c r="Q62" i="33"/>
  <c r="U62" i="33" s="1"/>
  <c r="Y62" i="33" s="1"/>
  <c r="H58" i="14" s="1"/>
  <c r="I58" i="14" s="1"/>
  <c r="P81" i="33"/>
  <c r="P112" i="33"/>
  <c r="T112" i="33" s="1"/>
  <c r="X112" i="33" s="1"/>
  <c r="F108" i="14" s="1"/>
  <c r="G108" i="14" s="1"/>
  <c r="Q157" i="33"/>
  <c r="O75" i="33"/>
  <c r="S75" i="33" s="1"/>
  <c r="W75" i="33" s="1"/>
  <c r="D71" i="14" s="1"/>
  <c r="E71" i="14" s="1"/>
  <c r="P134" i="33"/>
  <c r="T134" i="33" s="1"/>
  <c r="X134" i="33" s="1"/>
  <c r="F130" i="14" s="1"/>
  <c r="G130" i="14" s="1"/>
  <c r="Q80" i="33"/>
  <c r="U80" i="33" s="1"/>
  <c r="Y80" i="33" s="1"/>
  <c r="H76" i="14" s="1"/>
  <c r="I76" i="14" s="1"/>
  <c r="Q55" i="33"/>
  <c r="O100" i="33"/>
  <c r="S100" i="33" s="1"/>
  <c r="W100" i="33" s="1"/>
  <c r="D96" i="14" s="1"/>
  <c r="E96" i="14" s="1"/>
  <c r="J184" i="14"/>
  <c r="P229" i="33"/>
  <c r="T229" i="33" s="1"/>
  <c r="X229" i="33" s="1"/>
  <c r="F225" i="14" s="1"/>
  <c r="G225" i="14" s="1"/>
  <c r="Q51" i="33"/>
  <c r="U51" i="33" s="1"/>
  <c r="Y51" i="33" s="1"/>
  <c r="H47" i="14" s="1"/>
  <c r="I47" i="14" s="1"/>
  <c r="Q286" i="33"/>
  <c r="U286" i="33" s="1"/>
  <c r="Y286" i="33" s="1"/>
  <c r="P156" i="33"/>
  <c r="O91" i="33"/>
  <c r="S91" i="33" s="1"/>
  <c r="W91" i="33" s="1"/>
  <c r="D87" i="14" s="1"/>
  <c r="E87" i="14" s="1"/>
  <c r="P292" i="33"/>
  <c r="T292" i="33" s="1"/>
  <c r="X292" i="33" s="1"/>
  <c r="Q230" i="33"/>
  <c r="U230" i="33" s="1"/>
  <c r="Y230" i="33" s="1"/>
  <c r="H226" i="14" s="1"/>
  <c r="I226" i="14" s="1"/>
  <c r="O164" i="33"/>
  <c r="S164" i="33" s="1"/>
  <c r="W164" i="33" s="1"/>
  <c r="D160" i="14" s="1"/>
  <c r="E160" i="14" s="1"/>
  <c r="P118" i="33"/>
  <c r="T118" i="33" s="1"/>
  <c r="X118" i="33" s="1"/>
  <c r="F114" i="14" s="1"/>
  <c r="G114" i="14" s="1"/>
  <c r="O242" i="33"/>
  <c r="S242" i="33" s="1"/>
  <c r="W242" i="33" s="1"/>
  <c r="D238" i="14" s="1"/>
  <c r="E238" i="14" s="1"/>
  <c r="Q156" i="33"/>
  <c r="U156" i="33" s="1"/>
  <c r="Y156" i="33" s="1"/>
  <c r="H152" i="14" s="1"/>
  <c r="I152" i="14" s="1"/>
  <c r="P267" i="33"/>
  <c r="T267" i="33" s="1"/>
  <c r="X267" i="33" s="1"/>
  <c r="P226" i="33"/>
  <c r="T226" i="33" s="1"/>
  <c r="X226" i="33" s="1"/>
  <c r="F222" i="14" s="1"/>
  <c r="G222" i="14" s="1"/>
  <c r="Q285" i="33"/>
  <c r="U285" i="33" s="1"/>
  <c r="Y285" i="33" s="1"/>
  <c r="O285" i="33"/>
  <c r="S285" i="33" s="1"/>
  <c r="W285" i="33" s="1"/>
  <c r="Q53" i="33"/>
  <c r="U53" i="33" s="1"/>
  <c r="Y53" i="33" s="1"/>
  <c r="H49" i="14" s="1"/>
  <c r="I49" i="14" s="1"/>
  <c r="P53" i="33"/>
  <c r="T53" i="33" s="1"/>
  <c r="X53" i="33" s="1"/>
  <c r="F49" i="14" s="1"/>
  <c r="G49" i="14" s="1"/>
  <c r="P262" i="33"/>
  <c r="T262" i="33" s="1"/>
  <c r="X262" i="33" s="1"/>
  <c r="O274" i="33"/>
  <c r="S274" i="33" s="1"/>
  <c r="W274" i="33" s="1"/>
  <c r="Q172" i="33"/>
  <c r="U172" i="33" s="1"/>
  <c r="Y172" i="33" s="1"/>
  <c r="H168" i="14" s="1"/>
  <c r="I168" i="14" s="1"/>
  <c r="O207" i="33"/>
  <c r="S207" i="33" s="1"/>
  <c r="W207" i="33" s="1"/>
  <c r="D203" i="14" s="1"/>
  <c r="E203" i="14" s="1"/>
  <c r="P101" i="33"/>
  <c r="T101" i="33" s="1"/>
  <c r="X101" i="33" s="1"/>
  <c r="F97" i="14" s="1"/>
  <c r="G97" i="14" s="1"/>
  <c r="P162" i="33"/>
  <c r="P145" i="33"/>
  <c r="P62" i="33"/>
  <c r="T62" i="33" s="1"/>
  <c r="X62" i="33" s="1"/>
  <c r="F58" i="14" s="1"/>
  <c r="G58" i="14" s="1"/>
  <c r="Q112" i="33"/>
  <c r="Q96" i="33"/>
  <c r="U96" i="33" s="1"/>
  <c r="Y96" i="33" s="1"/>
  <c r="H92" i="14" s="1"/>
  <c r="I92" i="14" s="1"/>
  <c r="Q134" i="33"/>
  <c r="U134" i="33" s="1"/>
  <c r="Y134" i="33" s="1"/>
  <c r="H130" i="14" s="1"/>
  <c r="I130" i="14" s="1"/>
  <c r="Q52" i="33"/>
  <c r="P55" i="33"/>
  <c r="P207" i="33"/>
  <c r="T207" i="33" s="1"/>
  <c r="X207" i="33" s="1"/>
  <c r="F203" i="14" s="1"/>
  <c r="G203" i="14" s="1"/>
  <c r="N212" i="14"/>
  <c r="O127" i="33"/>
  <c r="S127" i="33" s="1"/>
  <c r="W127" i="33" s="1"/>
  <c r="D123" i="14" s="1"/>
  <c r="E123" i="14" s="1"/>
  <c r="P59" i="33"/>
  <c r="P125" i="33"/>
  <c r="T125" i="33" s="1"/>
  <c r="X125" i="33" s="1"/>
  <c r="F121" i="14" s="1"/>
  <c r="G121" i="14" s="1"/>
  <c r="O151" i="33"/>
  <c r="S151" i="33" s="1"/>
  <c r="W151" i="33" s="1"/>
  <c r="D147" i="14" s="1"/>
  <c r="E147" i="14" s="1"/>
  <c r="Q166" i="33"/>
  <c r="U166" i="33" s="1"/>
  <c r="Y166" i="33" s="1"/>
  <c r="H162" i="14" s="1"/>
  <c r="I162" i="14" s="1"/>
  <c r="K252" i="13"/>
  <c r="I246" i="13"/>
  <c r="O239" i="33"/>
  <c r="S239" i="33" s="1"/>
  <c r="W239" i="33" s="1"/>
  <c r="Q240" i="33"/>
  <c r="U240" i="33" s="1"/>
  <c r="Y240" i="33" s="1"/>
  <c r="Q91" i="33"/>
  <c r="U91" i="33" s="1"/>
  <c r="Y91" i="33" s="1"/>
  <c r="H87" i="14" s="1"/>
  <c r="I87" i="14" s="1"/>
  <c r="P249" i="33"/>
  <c r="T249" i="33" s="1"/>
  <c r="X249" i="33" s="1"/>
  <c r="P221" i="33"/>
  <c r="T221" i="33" s="1"/>
  <c r="X221" i="33" s="1"/>
  <c r="F217" i="14" s="1"/>
  <c r="G217" i="14" s="1"/>
  <c r="P148" i="33"/>
  <c r="T148" i="33" s="1"/>
  <c r="X148" i="33" s="1"/>
  <c r="F144" i="14" s="1"/>
  <c r="G144" i="14" s="1"/>
  <c r="P127" i="33"/>
  <c r="T127" i="33" s="1"/>
  <c r="X127" i="33" s="1"/>
  <c r="F123" i="14" s="1"/>
  <c r="G123" i="14" s="1"/>
  <c r="O148" i="33"/>
  <c r="S148" i="33" s="1"/>
  <c r="W148" i="33" s="1"/>
  <c r="D144" i="14" s="1"/>
  <c r="E144" i="14" s="1"/>
  <c r="P286" i="33"/>
  <c r="T286" i="33" s="1"/>
  <c r="X286" i="33" s="1"/>
  <c r="Q264" i="33"/>
  <c r="U264" i="33" s="1"/>
  <c r="Y264" i="33" s="1"/>
  <c r="O85" i="33"/>
  <c r="S85" i="33" s="1"/>
  <c r="W85" i="33" s="1"/>
  <c r="D81" i="14" s="1"/>
  <c r="E81" i="14" s="1"/>
  <c r="Q140" i="33"/>
  <c r="U140" i="33" s="1"/>
  <c r="Y140" i="33" s="1"/>
  <c r="H136" i="14" s="1"/>
  <c r="I136" i="14" s="1"/>
  <c r="O273" i="33"/>
  <c r="S273" i="33" s="1"/>
  <c r="W273" i="33" s="1"/>
  <c r="O116" i="33"/>
  <c r="S116" i="33" s="1"/>
  <c r="W116" i="33" s="1"/>
  <c r="D112" i="14" s="1"/>
  <c r="E112" i="14" s="1"/>
  <c r="O133" i="33"/>
  <c r="Q220" i="33"/>
  <c r="U220" i="33" s="1"/>
  <c r="Y220" i="33" s="1"/>
  <c r="H216" i="14" s="1"/>
  <c r="I216" i="14" s="1"/>
  <c r="O162" i="33"/>
  <c r="Q163" i="33"/>
  <c r="U163" i="33" s="1"/>
  <c r="Y163" i="33" s="1"/>
  <c r="H159" i="14" s="1"/>
  <c r="I159" i="14" s="1"/>
  <c r="O112" i="33"/>
  <c r="S112" i="33" s="1"/>
  <c r="W112" i="33" s="1"/>
  <c r="D108" i="14" s="1"/>
  <c r="E108" i="14" s="1"/>
  <c r="P96" i="33"/>
  <c r="O134" i="33"/>
  <c r="S134" i="33" s="1"/>
  <c r="W134" i="33" s="1"/>
  <c r="D130" i="14" s="1"/>
  <c r="E130" i="14" s="1"/>
  <c r="O126" i="33"/>
  <c r="S126" i="33" s="1"/>
  <c r="W126" i="33" s="1"/>
  <c r="D122" i="14" s="1"/>
  <c r="E122" i="14" s="1"/>
  <c r="O55" i="33"/>
  <c r="S55" i="33" s="1"/>
  <c r="W55" i="33" s="1"/>
  <c r="D51" i="14" s="1"/>
  <c r="E51" i="14" s="1"/>
  <c r="L276" i="14"/>
  <c r="O59" i="33"/>
  <c r="S59" i="33" s="1"/>
  <c r="W59" i="33" s="1"/>
  <c r="D55" i="14" s="1"/>
  <c r="E55" i="14" s="1"/>
  <c r="O175" i="33"/>
  <c r="S175" i="33" s="1"/>
  <c r="W175" i="33" s="1"/>
  <c r="D171" i="14" s="1"/>
  <c r="E171" i="14" s="1"/>
  <c r="Q183" i="33"/>
  <c r="U183" i="33" s="1"/>
  <c r="Y183" i="33" s="1"/>
  <c r="H179" i="14" s="1"/>
  <c r="I179" i="14" s="1"/>
  <c r="O135" i="33"/>
  <c r="S135" i="33" s="1"/>
  <c r="W135" i="33" s="1"/>
  <c r="D131" i="14" s="1"/>
  <c r="E131" i="14" s="1"/>
  <c r="P74" i="33"/>
  <c r="T74" i="33" s="1"/>
  <c r="X74" i="33" s="1"/>
  <c r="F70" i="14" s="1"/>
  <c r="G70" i="14" s="1"/>
  <c r="P174" i="33"/>
  <c r="T174" i="33" s="1"/>
  <c r="X174" i="33" s="1"/>
  <c r="F170" i="14" s="1"/>
  <c r="G170" i="14" s="1"/>
  <c r="I206" i="13"/>
  <c r="O111" i="33"/>
  <c r="S111" i="33" s="1"/>
  <c r="W111" i="33" s="1"/>
  <c r="D107" i="14" s="1"/>
  <c r="E107" i="14" s="1"/>
  <c r="P257" i="33"/>
  <c r="T257" i="33" s="1"/>
  <c r="X257" i="33" s="1"/>
  <c r="P272" i="33"/>
  <c r="T272" i="33" s="1"/>
  <c r="X272" i="33" s="1"/>
  <c r="O267" i="33"/>
  <c r="S267" i="33" s="1"/>
  <c r="W267" i="33" s="1"/>
  <c r="P205" i="33"/>
  <c r="T205" i="33" s="1"/>
  <c r="X205" i="33" s="1"/>
  <c r="F201" i="14" s="1"/>
  <c r="G201" i="14" s="1"/>
  <c r="O269" i="33"/>
  <c r="S269" i="33" s="1"/>
  <c r="W269" i="33" s="1"/>
  <c r="O249" i="33"/>
  <c r="P51" i="33"/>
  <c r="O156" i="33"/>
  <c r="S156" i="33" s="1"/>
  <c r="W156" i="33" s="1"/>
  <c r="D152" i="14" s="1"/>
  <c r="E152" i="14" s="1"/>
  <c r="O294" i="33"/>
  <c r="S294" i="33" s="1"/>
  <c r="W294" i="33" s="1"/>
  <c r="O51" i="33"/>
  <c r="S51" i="33" s="1"/>
  <c r="W51" i="33" s="1"/>
  <c r="D47" i="14" s="1"/>
  <c r="E47" i="14" s="1"/>
  <c r="O205" i="33"/>
  <c r="S205" i="33" s="1"/>
  <c r="W205" i="33" s="1"/>
  <c r="D201" i="14" s="1"/>
  <c r="E201" i="14" s="1"/>
  <c r="O290" i="33"/>
  <c r="S290" i="33" s="1"/>
  <c r="W290" i="33" s="1"/>
  <c r="P200" i="33"/>
  <c r="T200" i="33" s="1"/>
  <c r="X200" i="33" s="1"/>
  <c r="F196" i="14" s="1"/>
  <c r="G196" i="14" s="1"/>
  <c r="O254" i="33"/>
  <c r="S254" i="33" s="1"/>
  <c r="W254" i="33" s="1"/>
  <c r="P159" i="33"/>
  <c r="T159" i="33" s="1"/>
  <c r="X159" i="33" s="1"/>
  <c r="F155" i="14" s="1"/>
  <c r="G155" i="14" s="1"/>
  <c r="O245" i="33"/>
  <c r="Q206" i="33"/>
  <c r="O183" i="33"/>
  <c r="S183" i="33" s="1"/>
  <c r="W183" i="33" s="1"/>
  <c r="D179" i="14" s="1"/>
  <c r="E179" i="14" s="1"/>
  <c r="P149" i="33"/>
  <c r="T149" i="33" s="1"/>
  <c r="X149" i="33" s="1"/>
  <c r="F145" i="14" s="1"/>
  <c r="G145" i="14" s="1"/>
  <c r="O141" i="33"/>
  <c r="S141" i="33" s="1"/>
  <c r="W141" i="33" s="1"/>
  <c r="D137" i="14" s="1"/>
  <c r="E137" i="14" s="1"/>
  <c r="O96" i="33"/>
  <c r="S96" i="33" s="1"/>
  <c r="W96" i="33" s="1"/>
  <c r="D92" i="14" s="1"/>
  <c r="E92" i="14" s="1"/>
  <c r="Q126" i="33"/>
  <c r="P129" i="33"/>
  <c r="T129" i="33" s="1"/>
  <c r="X129" i="33" s="1"/>
  <c r="F125" i="14" s="1"/>
  <c r="G125" i="14" s="1"/>
  <c r="O71" i="33"/>
  <c r="P265" i="33"/>
  <c r="T265" i="33" s="1"/>
  <c r="X265" i="33" s="1"/>
  <c r="O143" i="33"/>
  <c r="S143" i="33" s="1"/>
  <c r="W143" i="33" s="1"/>
  <c r="D139" i="14" s="1"/>
  <c r="E139" i="14" s="1"/>
  <c r="O230" i="33"/>
  <c r="Q273" i="33"/>
  <c r="U273" i="33" s="1"/>
  <c r="Y273" i="33" s="1"/>
  <c r="P166" i="33"/>
  <c r="T166" i="33" s="1"/>
  <c r="X166" i="33" s="1"/>
  <c r="F162" i="14" s="1"/>
  <c r="G162" i="14" s="1"/>
  <c r="O208" i="33"/>
  <c r="S208" i="33" s="1"/>
  <c r="W208" i="33" s="1"/>
  <c r="D204" i="14" s="1"/>
  <c r="E204" i="14" s="1"/>
  <c r="Q159" i="33"/>
  <c r="U159" i="33" s="1"/>
  <c r="Y159" i="33" s="1"/>
  <c r="H155" i="14" s="1"/>
  <c r="I155" i="14" s="1"/>
  <c r="P317" i="33"/>
  <c r="T317" i="33" s="1"/>
  <c r="X317" i="33" s="1"/>
  <c r="N192" i="14"/>
  <c r="O266" i="33"/>
  <c r="S266" i="33" s="1"/>
  <c r="W266" i="33" s="1"/>
  <c r="O233" i="33"/>
  <c r="S233" i="33" s="1"/>
  <c r="W233" i="33" s="1"/>
  <c r="D229" i="14" s="1"/>
  <c r="E229" i="14" s="1"/>
  <c r="Q195" i="33"/>
  <c r="U195" i="33" s="1"/>
  <c r="Y195" i="33" s="1"/>
  <c r="H191" i="14" s="1"/>
  <c r="I191" i="14" s="1"/>
  <c r="P201" i="33"/>
  <c r="T201" i="33" s="1"/>
  <c r="X201" i="33" s="1"/>
  <c r="F197" i="14" s="1"/>
  <c r="G197" i="14" s="1"/>
  <c r="Q241" i="33"/>
  <c r="U241" i="33" s="1"/>
  <c r="Y241" i="33" s="1"/>
  <c r="P216" i="33"/>
  <c r="T216" i="33" s="1"/>
  <c r="X216" i="33" s="1"/>
  <c r="F212" i="14" s="1"/>
  <c r="G212" i="14" s="1"/>
  <c r="P172" i="33"/>
  <c r="T172" i="33" s="1"/>
  <c r="X172" i="33" s="1"/>
  <c r="F168" i="14" s="1"/>
  <c r="G168" i="14" s="1"/>
  <c r="Q280" i="33"/>
  <c r="U280" i="33" s="1"/>
  <c r="Y280" i="33" s="1"/>
  <c r="O212" i="33"/>
  <c r="S212" i="33" s="1"/>
  <c r="W212" i="33" s="1"/>
  <c r="D208" i="14" s="1"/>
  <c r="E208" i="14" s="1"/>
  <c r="O277" i="33"/>
  <c r="Q180" i="33"/>
  <c r="Q226" i="33"/>
  <c r="U226" i="33" s="1"/>
  <c r="Y226" i="33" s="1"/>
  <c r="H222" i="14" s="1"/>
  <c r="I222" i="14" s="1"/>
  <c r="O279" i="33"/>
  <c r="S279" i="33" s="1"/>
  <c r="W279" i="33" s="1"/>
  <c r="P291" i="33"/>
  <c r="T291" i="33" s="1"/>
  <c r="X291" i="33" s="1"/>
  <c r="O238" i="33"/>
  <c r="Q289" i="33"/>
  <c r="U289" i="33" s="1"/>
  <c r="Y289" i="33" s="1"/>
  <c r="O159" i="33"/>
  <c r="S159" i="33" s="1"/>
  <c r="W159" i="33" s="1"/>
  <c r="D155" i="14" s="1"/>
  <c r="E155" i="14" s="1"/>
  <c r="O210" i="33"/>
  <c r="Q150" i="33"/>
  <c r="U150" i="33" s="1"/>
  <c r="Y150" i="33" s="1"/>
  <c r="H146" i="14" s="1"/>
  <c r="I146" i="14" s="1"/>
  <c r="O65" i="33"/>
  <c r="P163" i="33"/>
  <c r="T163" i="33" s="1"/>
  <c r="X163" i="33" s="1"/>
  <c r="F159" i="14" s="1"/>
  <c r="G159" i="14" s="1"/>
  <c r="P113" i="33"/>
  <c r="T113" i="33" s="1"/>
  <c r="X113" i="33" s="1"/>
  <c r="F109" i="14" s="1"/>
  <c r="G109" i="14" s="1"/>
  <c r="Q149" i="33"/>
  <c r="U149" i="33" s="1"/>
  <c r="Y149" i="33" s="1"/>
  <c r="H145" i="14" s="1"/>
  <c r="I145" i="14" s="1"/>
  <c r="P104" i="33"/>
  <c r="T104" i="33" s="1"/>
  <c r="X104" i="33" s="1"/>
  <c r="F100" i="14" s="1"/>
  <c r="G100" i="14" s="1"/>
  <c r="P141" i="33"/>
  <c r="T141" i="33" s="1"/>
  <c r="X141" i="33" s="1"/>
  <c r="F137" i="14" s="1"/>
  <c r="G137" i="14" s="1"/>
  <c r="P126" i="33"/>
  <c r="T126" i="33" s="1"/>
  <c r="X126" i="33" s="1"/>
  <c r="F122" i="14" s="1"/>
  <c r="G122" i="14" s="1"/>
  <c r="Q129" i="33"/>
  <c r="P71" i="33"/>
  <c r="T71" i="33" s="1"/>
  <c r="X71" i="33" s="1"/>
  <c r="F67" i="14" s="1"/>
  <c r="G67" i="14" s="1"/>
  <c r="O120" i="33"/>
  <c r="S120" i="33" s="1"/>
  <c r="W120" i="33" s="1"/>
  <c r="D116" i="14" s="1"/>
  <c r="E116" i="14" s="1"/>
  <c r="Q111" i="33"/>
  <c r="U111" i="33" s="1"/>
  <c r="Y111" i="33" s="1"/>
  <c r="H107" i="14" s="1"/>
  <c r="I107" i="14" s="1"/>
  <c r="Q135" i="33"/>
  <c r="U135" i="33" s="1"/>
  <c r="Y135" i="33" s="1"/>
  <c r="H131" i="14" s="1"/>
  <c r="I131" i="14" s="1"/>
  <c r="P164" i="33"/>
  <c r="O118" i="33"/>
  <c r="O172" i="33"/>
  <c r="S172" i="33" s="1"/>
  <c r="W172" i="33" s="1"/>
  <c r="D168" i="14" s="1"/>
  <c r="E168" i="14" s="1"/>
  <c r="P93" i="33"/>
  <c r="T93" i="33" s="1"/>
  <c r="X93" i="33" s="1"/>
  <c r="F89" i="14" s="1"/>
  <c r="G89" i="14" s="1"/>
  <c r="O209" i="33"/>
  <c r="S209" i="33" s="1"/>
  <c r="W209" i="33" s="1"/>
  <c r="D205" i="14" s="1"/>
  <c r="E205" i="14" s="1"/>
  <c r="Q290" i="33"/>
  <c r="O221" i="33"/>
  <c r="S221" i="33" s="1"/>
  <c r="W221" i="33" s="1"/>
  <c r="D217" i="14" s="1"/>
  <c r="E217" i="14" s="1"/>
  <c r="O225" i="33"/>
  <c r="S225" i="33" s="1"/>
  <c r="W225" i="33" s="1"/>
  <c r="D221" i="14" s="1"/>
  <c r="E221" i="14" s="1"/>
  <c r="O241" i="33"/>
  <c r="S241" i="33" s="1"/>
  <c r="W241" i="33" s="1"/>
  <c r="Q216" i="33"/>
  <c r="U216" i="33" s="1"/>
  <c r="Y216" i="33" s="1"/>
  <c r="H212" i="14" s="1"/>
  <c r="I212" i="14" s="1"/>
  <c r="O217" i="33"/>
  <c r="Q225" i="33"/>
  <c r="U225" i="33" s="1"/>
  <c r="Y225" i="33" s="1"/>
  <c r="H221" i="14" s="1"/>
  <c r="I221" i="14" s="1"/>
  <c r="P175" i="33"/>
  <c r="T175" i="33" s="1"/>
  <c r="X175" i="33" s="1"/>
  <c r="F171" i="14" s="1"/>
  <c r="G171" i="14" s="1"/>
  <c r="O317" i="33"/>
  <c r="O196" i="33"/>
  <c r="S196" i="33" s="1"/>
  <c r="W196" i="33" s="1"/>
  <c r="D192" i="14" s="1"/>
  <c r="E192" i="14" s="1"/>
  <c r="P235" i="33"/>
  <c r="P215" i="33"/>
  <c r="P227" i="33"/>
  <c r="Q94" i="33"/>
  <c r="Q282" i="33"/>
  <c r="U282" i="33" s="1"/>
  <c r="Y282" i="33" s="1"/>
  <c r="P236" i="33"/>
  <c r="T236" i="33" s="1"/>
  <c r="X236" i="33" s="1"/>
  <c r="F232" i="14" s="1"/>
  <c r="G232" i="14" s="1"/>
  <c r="P263" i="33"/>
  <c r="T263" i="33" s="1"/>
  <c r="X263" i="33" s="1"/>
  <c r="P150" i="33"/>
  <c r="T150" i="33" s="1"/>
  <c r="X150" i="33" s="1"/>
  <c r="F146" i="14" s="1"/>
  <c r="G146" i="14" s="1"/>
  <c r="Q120" i="33"/>
  <c r="U120" i="33" s="1"/>
  <c r="Y120" i="33" s="1"/>
  <c r="H116" i="14" s="1"/>
  <c r="I116" i="14" s="1"/>
  <c r="P255" i="33"/>
  <c r="T255" i="33" s="1"/>
  <c r="X255" i="33" s="1"/>
  <c r="P77" i="33"/>
  <c r="T77" i="33" s="1"/>
  <c r="X77" i="33" s="1"/>
  <c r="F73" i="14" s="1"/>
  <c r="G73" i="14" s="1"/>
  <c r="Q65" i="33"/>
  <c r="U65" i="33" s="1"/>
  <c r="Y65" i="33" s="1"/>
  <c r="H61" i="14" s="1"/>
  <c r="I61" i="14" s="1"/>
  <c r="O66" i="33"/>
  <c r="O170" i="33"/>
  <c r="S170" i="33" s="1"/>
  <c r="W170" i="33" s="1"/>
  <c r="D166" i="14" s="1"/>
  <c r="E166" i="14" s="1"/>
  <c r="Q98" i="33"/>
  <c r="O113" i="33"/>
  <c r="Q103" i="33"/>
  <c r="O149" i="33"/>
  <c r="O104" i="33"/>
  <c r="S104" i="33" s="1"/>
  <c r="W104" i="33" s="1"/>
  <c r="D100" i="14" s="1"/>
  <c r="E100" i="14" s="1"/>
  <c r="Q141" i="33"/>
  <c r="U141" i="33" s="1"/>
  <c r="Y141" i="33" s="1"/>
  <c r="H137" i="14" s="1"/>
  <c r="I137" i="14" s="1"/>
  <c r="P68" i="33"/>
  <c r="O60" i="33"/>
  <c r="O129" i="33"/>
  <c r="S129" i="33" s="1"/>
  <c r="W129" i="33" s="1"/>
  <c r="D125" i="14" s="1"/>
  <c r="E125" i="14" s="1"/>
  <c r="O117" i="33"/>
  <c r="Q71" i="33"/>
  <c r="U71" i="33" s="1"/>
  <c r="Y71" i="33" s="1"/>
  <c r="H67" i="14" s="1"/>
  <c r="I67" i="14" s="1"/>
  <c r="J228" i="14"/>
  <c r="O293" i="33"/>
  <c r="S293" i="33" s="1"/>
  <c r="W293" i="33" s="1"/>
  <c r="Q164" i="33"/>
  <c r="U164" i="33" s="1"/>
  <c r="Y164" i="33" s="1"/>
  <c r="H160" i="14" s="1"/>
  <c r="I160" i="14" s="1"/>
  <c r="Q118" i="33"/>
  <c r="U118" i="33" s="1"/>
  <c r="Y118" i="33" s="1"/>
  <c r="H114" i="14" s="1"/>
  <c r="I114" i="14" s="1"/>
  <c r="Q279" i="33"/>
  <c r="U279" i="33" s="1"/>
  <c r="Y279" i="33" s="1"/>
  <c r="Q215" i="33"/>
  <c r="U215" i="33" s="1"/>
  <c r="Y215" i="33" s="1"/>
  <c r="H211" i="14" s="1"/>
  <c r="I211" i="14" s="1"/>
  <c r="Q74" i="33"/>
  <c r="U74" i="33" s="1"/>
  <c r="Y74" i="33" s="1"/>
  <c r="H70" i="14" s="1"/>
  <c r="I70" i="14" s="1"/>
  <c r="O93" i="33"/>
  <c r="S93" i="33" s="1"/>
  <c r="W93" i="33" s="1"/>
  <c r="D89" i="14" s="1"/>
  <c r="E89" i="14" s="1"/>
  <c r="P268" i="33"/>
  <c r="T268" i="33" s="1"/>
  <c r="X268" i="33" s="1"/>
  <c r="P242" i="33"/>
  <c r="T242" i="33" s="1"/>
  <c r="X242" i="33" s="1"/>
  <c r="Q201" i="33"/>
  <c r="U201" i="33" s="1"/>
  <c r="Y201" i="33" s="1"/>
  <c r="H197" i="14" s="1"/>
  <c r="I197" i="14" s="1"/>
  <c r="Q232" i="33"/>
  <c r="U232" i="33" s="1"/>
  <c r="Y232" i="33" s="1"/>
  <c r="H228" i="14" s="1"/>
  <c r="I228" i="14" s="1"/>
  <c r="P196" i="33"/>
  <c r="Q250" i="33"/>
  <c r="U250" i="33" s="1"/>
  <c r="Y250" i="33" s="1"/>
  <c r="P232" i="33"/>
  <c r="Q143" i="33"/>
  <c r="U143" i="33" s="1"/>
  <c r="Y143" i="33" s="1"/>
  <c r="H139" i="14" s="1"/>
  <c r="I139" i="14" s="1"/>
  <c r="O204" i="33"/>
  <c r="S204" i="33" s="1"/>
  <c r="W204" i="33" s="1"/>
  <c r="D200" i="14" s="1"/>
  <c r="E200" i="14" s="1"/>
  <c r="P102" i="33"/>
  <c r="T102" i="33" s="1"/>
  <c r="X102" i="33" s="1"/>
  <c r="F98" i="14" s="1"/>
  <c r="G98" i="14" s="1"/>
  <c r="P208" i="33"/>
  <c r="T208" i="33" s="1"/>
  <c r="X208" i="33" s="1"/>
  <c r="F204" i="14" s="1"/>
  <c r="G204" i="14" s="1"/>
  <c r="O182" i="33"/>
  <c r="S182" i="33" s="1"/>
  <c r="W182" i="33" s="1"/>
  <c r="D178" i="14" s="1"/>
  <c r="E178" i="14" s="1"/>
  <c r="P218" i="33"/>
  <c r="T218" i="33" s="1"/>
  <c r="X218" i="33" s="1"/>
  <c r="F214" i="14" s="1"/>
  <c r="G214" i="14" s="1"/>
  <c r="P283" i="33"/>
  <c r="T283" i="33" s="1"/>
  <c r="X283" i="33" s="1"/>
  <c r="P85" i="33"/>
  <c r="P86" i="33"/>
  <c r="T86" i="33" s="1"/>
  <c r="X86" i="33" s="1"/>
  <c r="F82" i="14" s="1"/>
  <c r="G82" i="14" s="1"/>
  <c r="Q229" i="33"/>
  <c r="U229" i="33" s="1"/>
  <c r="Y229" i="33" s="1"/>
  <c r="H225" i="14" s="1"/>
  <c r="I225" i="14" s="1"/>
  <c r="Q148" i="33"/>
  <c r="U148" i="33" s="1"/>
  <c r="Y148" i="33" s="1"/>
  <c r="H144" i="14" s="1"/>
  <c r="I144" i="14" s="1"/>
  <c r="P65" i="33"/>
  <c r="P170" i="33"/>
  <c r="O81" i="33"/>
  <c r="O157" i="33"/>
  <c r="S157" i="33" s="1"/>
  <c r="W157" i="33" s="1"/>
  <c r="D153" i="14" s="1"/>
  <c r="E153" i="14" s="1"/>
  <c r="Q113" i="33"/>
  <c r="P103" i="33"/>
  <c r="T103" i="33" s="1"/>
  <c r="X103" i="33" s="1"/>
  <c r="F99" i="14" s="1"/>
  <c r="G99" i="14" s="1"/>
  <c r="Q104" i="33"/>
  <c r="Q75" i="33"/>
  <c r="U75" i="33" s="1"/>
  <c r="Y75" i="33" s="1"/>
  <c r="H71" i="14" s="1"/>
  <c r="I71" i="14" s="1"/>
  <c r="Q60" i="33"/>
  <c r="P80" i="33"/>
  <c r="T80" i="33" s="1"/>
  <c r="X80" i="33" s="1"/>
  <c r="F76" i="14" s="1"/>
  <c r="G76" i="14" s="1"/>
  <c r="Q117" i="33"/>
  <c r="P63" i="33"/>
  <c r="T63" i="33" s="1"/>
  <c r="X63" i="33" s="1"/>
  <c r="F59" i="14" s="1"/>
  <c r="G59" i="14" s="1"/>
  <c r="Q100" i="33"/>
  <c r="N222" i="14"/>
  <c r="J212" i="14"/>
  <c r="O240" i="33"/>
  <c r="S240" i="33" s="1"/>
  <c r="W240" i="33" s="1"/>
  <c r="Q93" i="33"/>
  <c r="U93" i="33" s="1"/>
  <c r="Y93" i="33" s="1"/>
  <c r="H89" i="14" s="1"/>
  <c r="I89" i="14" s="1"/>
  <c r="Q133" i="33"/>
  <c r="U133" i="33" s="1"/>
  <c r="Y133" i="33" s="1"/>
  <c r="H129" i="14" s="1"/>
  <c r="I129" i="14" s="1"/>
  <c r="Q142" i="33"/>
  <c r="U142" i="33" s="1"/>
  <c r="Y142" i="33" s="1"/>
  <c r="H138" i="14" s="1"/>
  <c r="I138" i="14" s="1"/>
  <c r="Q261" i="33"/>
  <c r="U261" i="33" s="1"/>
  <c r="Y261" i="33" s="1"/>
  <c r="O140" i="33"/>
  <c r="S140" i="33" s="1"/>
  <c r="W140" i="33" s="1"/>
  <c r="D136" i="14" s="1"/>
  <c r="E136" i="14" s="1"/>
  <c r="P140" i="33"/>
  <c r="T140" i="33" s="1"/>
  <c r="X140" i="33" s="1"/>
  <c r="F136" i="14" s="1"/>
  <c r="G136" i="14" s="1"/>
  <c r="P288" i="33"/>
  <c r="T288" i="33" s="1"/>
  <c r="X288" i="33" s="1"/>
  <c r="Q213" i="33"/>
  <c r="R213" i="33" s="1"/>
  <c r="V213" i="33" s="1"/>
  <c r="P143" i="33"/>
  <c r="T143" i="33" s="1"/>
  <c r="X143" i="33" s="1"/>
  <c r="F139" i="14" s="1"/>
  <c r="G139" i="14" s="1"/>
  <c r="P203" i="33"/>
  <c r="T203" i="33" s="1"/>
  <c r="X203" i="33" s="1"/>
  <c r="F199" i="14" s="1"/>
  <c r="G199" i="14" s="1"/>
  <c r="O246" i="33"/>
  <c r="S246" i="33" s="1"/>
  <c r="W246" i="33" s="1"/>
  <c r="Q270" i="33"/>
  <c r="U270" i="33" s="1"/>
  <c r="Y270" i="33" s="1"/>
  <c r="P245" i="33"/>
  <c r="Q102" i="33"/>
  <c r="P111" i="33"/>
  <c r="T111" i="33" s="1"/>
  <c r="X111" i="33" s="1"/>
  <c r="F107" i="14" s="1"/>
  <c r="G107" i="14" s="1"/>
  <c r="Q234" i="33"/>
  <c r="U234" i="33" s="1"/>
  <c r="Y234" i="33" s="1"/>
  <c r="H230" i="14" s="1"/>
  <c r="I230" i="14" s="1"/>
  <c r="O102" i="33"/>
  <c r="P217" i="33"/>
  <c r="T217" i="33" s="1"/>
  <c r="X217" i="33" s="1"/>
  <c r="F213" i="14" s="1"/>
  <c r="G213" i="14" s="1"/>
  <c r="Q119" i="33"/>
  <c r="U119" i="33" s="1"/>
  <c r="Y119" i="33" s="1"/>
  <c r="H115" i="14" s="1"/>
  <c r="I115" i="14" s="1"/>
  <c r="O287" i="33"/>
  <c r="S287" i="33" s="1"/>
  <c r="W287" i="33" s="1"/>
  <c r="O119" i="33"/>
  <c r="S119" i="33" s="1"/>
  <c r="W119" i="33" s="1"/>
  <c r="D115" i="14" s="1"/>
  <c r="E115" i="14" s="1"/>
  <c r="O253" i="33"/>
  <c r="S253" i="33" s="1"/>
  <c r="W253" i="33" s="1"/>
  <c r="Q110" i="33"/>
  <c r="U110" i="33" s="1"/>
  <c r="Y110" i="33" s="1"/>
  <c r="H106" i="14" s="1"/>
  <c r="I106" i="14" s="1"/>
  <c r="O110" i="33"/>
  <c r="S110" i="33" s="1"/>
  <c r="W110" i="33" s="1"/>
  <c r="D106" i="14" s="1"/>
  <c r="E106" i="14" s="1"/>
  <c r="P186" i="33"/>
  <c r="Q85" i="33"/>
  <c r="U85" i="33" s="1"/>
  <c r="Y85" i="33" s="1"/>
  <c r="H81" i="14" s="1"/>
  <c r="I81" i="14" s="1"/>
  <c r="O237" i="33"/>
  <c r="S237" i="33" s="1"/>
  <c r="W237" i="33" s="1"/>
  <c r="D233" i="14" s="1"/>
  <c r="E233" i="14" s="1"/>
  <c r="P180" i="33"/>
  <c r="T180" i="33" s="1"/>
  <c r="X180" i="33" s="1"/>
  <c r="F176" i="14" s="1"/>
  <c r="G176" i="14" s="1"/>
  <c r="O166" i="33"/>
  <c r="S166" i="33" s="1"/>
  <c r="W166" i="33" s="1"/>
  <c r="D162" i="14" s="1"/>
  <c r="E162" i="14" s="1"/>
  <c r="O281" i="33"/>
  <c r="S281" i="33" s="1"/>
  <c r="W281" i="33" s="1"/>
  <c r="Q83" i="33"/>
  <c r="U83" i="33" s="1"/>
  <c r="Y83" i="33" s="1"/>
  <c r="H79" i="14" s="1"/>
  <c r="I79" i="14" s="1"/>
  <c r="Q170" i="33"/>
  <c r="O62" i="33"/>
  <c r="S62" i="33" s="1"/>
  <c r="W62" i="33" s="1"/>
  <c r="D58" i="14" s="1"/>
  <c r="E58" i="14" s="1"/>
  <c r="P98" i="33"/>
  <c r="T98" i="33" s="1"/>
  <c r="X98" i="33" s="1"/>
  <c r="F94" i="14" s="1"/>
  <c r="G94" i="14" s="1"/>
  <c r="P157" i="33"/>
  <c r="O103" i="33"/>
  <c r="S103" i="33" s="1"/>
  <c r="W103" i="33" s="1"/>
  <c r="D99" i="14" s="1"/>
  <c r="E99" i="14" s="1"/>
  <c r="P75" i="33"/>
  <c r="P60" i="33"/>
  <c r="T60" i="33" s="1"/>
  <c r="X60" i="33" s="1"/>
  <c r="F56" i="14" s="1"/>
  <c r="G56" i="14" s="1"/>
  <c r="O80" i="33"/>
  <c r="P117" i="33"/>
  <c r="T117" i="33" s="1"/>
  <c r="X117" i="33" s="1"/>
  <c r="F113" i="14" s="1"/>
  <c r="G113" i="14" s="1"/>
  <c r="P100" i="33"/>
  <c r="L220" i="14"/>
  <c r="L257" i="14"/>
  <c r="Q99" i="33"/>
  <c r="U99" i="33" s="1"/>
  <c r="Y99" i="33" s="1"/>
  <c r="H95" i="14" s="1"/>
  <c r="I95" i="14" s="1"/>
  <c r="P275" i="33"/>
  <c r="T275" i="33" s="1"/>
  <c r="X275" i="33" s="1"/>
  <c r="P142" i="33"/>
  <c r="T142" i="33" s="1"/>
  <c r="X142" i="33" s="1"/>
  <c r="F138" i="14" s="1"/>
  <c r="G138" i="14" s="1"/>
  <c r="O125" i="33"/>
  <c r="S125" i="33" s="1"/>
  <c r="W125" i="33" s="1"/>
  <c r="D121" i="14" s="1"/>
  <c r="E121" i="14" s="1"/>
  <c r="P209" i="33"/>
  <c r="T209" i="33" s="1"/>
  <c r="X209" i="33" s="1"/>
  <c r="F205" i="14" s="1"/>
  <c r="G205" i="14" s="1"/>
  <c r="P259" i="33"/>
  <c r="T259" i="33" s="1"/>
  <c r="X259" i="33" s="1"/>
  <c r="Q294" i="33"/>
  <c r="Q203" i="33"/>
  <c r="U203" i="33" s="1"/>
  <c r="Y203" i="33" s="1"/>
  <c r="H199" i="14" s="1"/>
  <c r="I199" i="14" s="1"/>
  <c r="Q255" i="33"/>
  <c r="U255" i="33" s="1"/>
  <c r="Y255" i="33" s="1"/>
  <c r="P270" i="33"/>
  <c r="T270" i="33" s="1"/>
  <c r="X270" i="33" s="1"/>
  <c r="P247" i="33"/>
  <c r="O150" i="33"/>
  <c r="S150" i="33" s="1"/>
  <c r="W150" i="33" s="1"/>
  <c r="D146" i="14" s="1"/>
  <c r="E146" i="14" s="1"/>
  <c r="P293" i="33"/>
  <c r="P202" i="33"/>
  <c r="T202" i="33" s="1"/>
  <c r="X202" i="33" s="1"/>
  <c r="F198" i="14" s="1"/>
  <c r="G198" i="14" s="1"/>
  <c r="P119" i="33"/>
  <c r="T119" i="33" s="1"/>
  <c r="X119" i="33" s="1"/>
  <c r="F115" i="14" s="1"/>
  <c r="G115" i="14" s="1"/>
  <c r="Q231" i="33"/>
  <c r="U231" i="33" s="1"/>
  <c r="Y231" i="33" s="1"/>
  <c r="H227" i="14" s="1"/>
  <c r="I227" i="14" s="1"/>
  <c r="O53" i="33"/>
  <c r="S53" i="33" s="1"/>
  <c r="W53" i="33" s="1"/>
  <c r="D49" i="14" s="1"/>
  <c r="E49" i="14" s="1"/>
  <c r="Q223" i="33"/>
  <c r="U223" i="33" s="1"/>
  <c r="Y223" i="33" s="1"/>
  <c r="H219" i="14" s="1"/>
  <c r="I219" i="14" s="1"/>
  <c r="O282" i="33"/>
  <c r="S282" i="33" s="1"/>
  <c r="W282" i="33" s="1"/>
  <c r="Q189" i="33"/>
  <c r="Q116" i="33"/>
  <c r="Q77" i="33"/>
  <c r="Q271" i="33"/>
  <c r="U271" i="33" s="1"/>
  <c r="Y271" i="33" s="1"/>
  <c r="P83" i="33"/>
  <c r="T83" i="33" s="1"/>
  <c r="X83" i="33" s="1"/>
  <c r="F79" i="14" s="1"/>
  <c r="G79" i="14" s="1"/>
  <c r="Q214" i="33"/>
  <c r="U214" i="33" s="1"/>
  <c r="Y214" i="33" s="1"/>
  <c r="H210" i="14" s="1"/>
  <c r="I210" i="14" s="1"/>
  <c r="O83" i="33"/>
  <c r="S83" i="33" s="1"/>
  <c r="W83" i="33" s="1"/>
  <c r="D79" i="14" s="1"/>
  <c r="E79" i="14" s="1"/>
  <c r="P135" i="33"/>
  <c r="T135" i="33" s="1"/>
  <c r="X135" i="33" s="1"/>
  <c r="F131" i="14" s="1"/>
  <c r="G131" i="14" s="1"/>
  <c r="Q190" i="33"/>
  <c r="U190" i="33" s="1"/>
  <c r="Y190" i="33" s="1"/>
  <c r="H186" i="14" s="1"/>
  <c r="I186" i="14" s="1"/>
  <c r="O236" i="33"/>
  <c r="R97" i="31"/>
  <c r="Z252" i="31"/>
  <c r="Y178" i="31"/>
  <c r="Y97" i="31"/>
  <c r="J206" i="14"/>
  <c r="X190" i="31"/>
  <c r="X311" i="31"/>
  <c r="X274" i="31"/>
  <c r="Z241" i="31"/>
  <c r="N302" i="14"/>
  <c r="R229" i="31"/>
  <c r="Z111" i="31"/>
  <c r="Y230" i="31"/>
  <c r="N11" i="31"/>
  <c r="Z292" i="31"/>
  <c r="X173" i="31"/>
  <c r="Z43" i="31"/>
  <c r="X29" i="31"/>
  <c r="X244" i="31"/>
  <c r="J253" i="14"/>
  <c r="J199" i="14"/>
  <c r="Z94" i="31"/>
  <c r="X228" i="31"/>
  <c r="I253" i="13"/>
  <c r="L254" i="14"/>
  <c r="X207" i="31"/>
  <c r="Y254" i="31"/>
  <c r="I239" i="13"/>
  <c r="J219" i="14"/>
  <c r="N270" i="14"/>
  <c r="Z74" i="31"/>
  <c r="X309" i="31"/>
  <c r="Y111" i="31"/>
  <c r="X202" i="31"/>
  <c r="X248" i="31"/>
  <c r="AA248" i="31" s="1"/>
  <c r="Z245" i="31"/>
  <c r="AC245" i="31" s="1"/>
  <c r="Y215" i="31"/>
  <c r="M289" i="13"/>
  <c r="N224" i="14"/>
  <c r="Z227" i="31"/>
  <c r="Y282" i="31"/>
  <c r="K213" i="13"/>
  <c r="M272" i="13"/>
  <c r="Y272" i="31"/>
  <c r="Y231" i="31"/>
  <c r="Y216" i="31"/>
  <c r="Z290" i="31"/>
  <c r="Y200" i="31"/>
  <c r="X239" i="31"/>
  <c r="AA239" i="31" s="1"/>
  <c r="X308" i="31"/>
  <c r="Y308" i="31"/>
  <c r="X247" i="31"/>
  <c r="K176" i="13"/>
  <c r="Y19" i="31"/>
  <c r="Y209" i="31"/>
  <c r="L252" i="14"/>
  <c r="R290" i="31"/>
  <c r="Z226" i="31"/>
  <c r="L270" i="14"/>
  <c r="J244" i="14"/>
  <c r="M271" i="13"/>
  <c r="Z108" i="31"/>
  <c r="I280" i="13"/>
  <c r="J286" i="14"/>
  <c r="M243" i="13"/>
  <c r="X57" i="31"/>
  <c r="X289" i="31"/>
  <c r="Z295" i="31"/>
  <c r="N306" i="14"/>
  <c r="I227" i="13"/>
  <c r="Y236" i="31"/>
  <c r="Z213" i="31"/>
  <c r="Z22" i="31"/>
  <c r="N267" i="14"/>
  <c r="K13" i="13"/>
  <c r="Y227" i="31"/>
  <c r="X226" i="31"/>
  <c r="N272" i="14"/>
  <c r="I217" i="13"/>
  <c r="X230" i="31"/>
  <c r="Y206" i="31"/>
  <c r="Y61" i="31"/>
  <c r="Z200" i="31"/>
  <c r="Y295" i="31"/>
  <c r="R206" i="31"/>
  <c r="X176" i="31"/>
  <c r="X11" i="31"/>
  <c r="Y31" i="31"/>
  <c r="Y303" i="31"/>
  <c r="K300" i="13"/>
  <c r="Z229" i="31"/>
  <c r="X293" i="31"/>
  <c r="Z240" i="31"/>
  <c r="AC240" i="31" s="1"/>
  <c r="Y277" i="31"/>
  <c r="K259" i="13"/>
  <c r="P220" i="33"/>
  <c r="T220" i="33" s="1"/>
  <c r="X220" i="33" s="1"/>
  <c r="F216" i="14" s="1"/>
  <c r="G216" i="14" s="1"/>
  <c r="X114" i="31"/>
  <c r="M231" i="13"/>
  <c r="X21" i="31"/>
  <c r="Z250" i="31"/>
  <c r="Y238" i="31"/>
  <c r="K229" i="13"/>
  <c r="M241" i="13"/>
  <c r="Z179" i="31"/>
  <c r="Y225" i="31"/>
  <c r="I269" i="13"/>
  <c r="I290" i="13"/>
  <c r="M202" i="13"/>
  <c r="Y286" i="31"/>
  <c r="X272" i="31"/>
  <c r="Z199" i="31"/>
  <c r="Y262" i="31"/>
  <c r="K274" i="13"/>
  <c r="X43" i="31"/>
  <c r="Y135" i="31"/>
  <c r="R243" i="31"/>
  <c r="Y243" i="31"/>
  <c r="AB243" i="31" s="1"/>
  <c r="X130" i="31"/>
  <c r="K257" i="13"/>
  <c r="X276" i="31"/>
  <c r="I267" i="13"/>
  <c r="Y292" i="31"/>
  <c r="K289" i="13"/>
  <c r="N319" i="14"/>
  <c r="X214" i="31"/>
  <c r="Y239" i="31"/>
  <c r="AB239" i="31" s="1"/>
  <c r="X260" i="31"/>
  <c r="X218" i="31"/>
  <c r="AA218" i="31" s="1"/>
  <c r="Z322" i="31"/>
  <c r="Z136" i="31"/>
  <c r="I205" i="13"/>
  <c r="J251" i="14"/>
  <c r="Z207" i="31"/>
  <c r="K267" i="13"/>
  <c r="X294" i="31"/>
  <c r="G72" i="13"/>
  <c r="Q72" i="13" s="1"/>
  <c r="AB76" i="33"/>
  <c r="Y18" i="31"/>
  <c r="X167" i="31"/>
  <c r="X59" i="31"/>
  <c r="Y180" i="31"/>
  <c r="Y153" i="31"/>
  <c r="Y117" i="31"/>
  <c r="Y204" i="31"/>
  <c r="J319" i="14"/>
  <c r="X197" i="31"/>
  <c r="X75" i="31"/>
  <c r="Z67" i="31"/>
  <c r="X107" i="31"/>
  <c r="X61" i="31"/>
  <c r="Z81" i="31"/>
  <c r="Y165" i="31"/>
  <c r="K270" i="13"/>
  <c r="Z204" i="31"/>
  <c r="X49" i="31"/>
  <c r="Z172" i="31"/>
  <c r="X56" i="31"/>
  <c r="X99" i="31"/>
  <c r="Z191" i="31"/>
  <c r="Z118" i="31"/>
  <c r="Z90" i="31"/>
  <c r="Y320" i="31"/>
  <c r="Y91" i="31"/>
  <c r="Y322" i="31"/>
  <c r="Y150" i="31"/>
  <c r="O99" i="33"/>
  <c r="S99" i="33" s="1"/>
  <c r="W99" i="33" s="1"/>
  <c r="D95" i="14" s="1"/>
  <c r="E95" i="14" s="1"/>
  <c r="Y169" i="31"/>
  <c r="Z168" i="31"/>
  <c r="X38" i="31"/>
  <c r="X40" i="31"/>
  <c r="X34" i="31"/>
  <c r="X211" i="31"/>
  <c r="X60" i="31"/>
  <c r="Z321" i="31"/>
  <c r="X148" i="31"/>
  <c r="X149" i="31"/>
  <c r="X72" i="31"/>
  <c r="Y258" i="31"/>
  <c r="Y132" i="31"/>
  <c r="Y319" i="31"/>
  <c r="N201" i="14"/>
  <c r="M312" i="13"/>
  <c r="Z142" i="31"/>
  <c r="X134" i="31"/>
  <c r="X22" i="31"/>
  <c r="Z259" i="31"/>
  <c r="X45" i="31"/>
  <c r="Z95" i="31"/>
  <c r="X185" i="31"/>
  <c r="X174" i="31"/>
  <c r="Z145" i="31"/>
  <c r="I208" i="13"/>
  <c r="K201" i="13"/>
  <c r="K255" i="13"/>
  <c r="X145" i="31"/>
  <c r="Y198" i="31"/>
  <c r="Y48" i="31"/>
  <c r="N250" i="14"/>
  <c r="J295" i="14"/>
  <c r="Y276" i="31"/>
  <c r="Z306" i="31"/>
  <c r="Y195" i="31"/>
  <c r="R306" i="31"/>
  <c r="K192" i="13"/>
  <c r="X195" i="31"/>
  <c r="X271" i="31"/>
  <c r="L319" i="14"/>
  <c r="M192" i="13"/>
  <c r="N210" i="14"/>
  <c r="Z19" i="31"/>
  <c r="Z131" i="31"/>
  <c r="X268" i="31"/>
  <c r="Y284" i="31"/>
  <c r="M10" i="14"/>
  <c r="K209" i="13"/>
  <c r="M240" i="13"/>
  <c r="J268" i="14"/>
  <c r="X302" i="31"/>
  <c r="Y44" i="31"/>
  <c r="Y17" i="31"/>
  <c r="Y271" i="31"/>
  <c r="I235" i="13"/>
  <c r="K242" i="13"/>
  <c r="Z249" i="31"/>
  <c r="AC249" i="31" s="1"/>
  <c r="X233" i="31"/>
  <c r="Y13" i="31"/>
  <c r="K269" i="13"/>
  <c r="X238" i="31"/>
  <c r="Y278" i="31"/>
  <c r="Y245" i="31"/>
  <c r="AB245" i="31" s="1"/>
  <c r="I259" i="13"/>
  <c r="L262" i="14"/>
  <c r="J272" i="14"/>
  <c r="J299" i="14"/>
  <c r="Z102" i="31"/>
  <c r="Z77" i="31"/>
  <c r="Y233" i="31"/>
  <c r="X147" i="31"/>
  <c r="L248" i="14"/>
  <c r="N13" i="14"/>
  <c r="Q321" i="33"/>
  <c r="K320" i="13"/>
  <c r="O268" i="33"/>
  <c r="S268" i="33" s="1"/>
  <c r="W268" i="33" s="1"/>
  <c r="R273" i="31"/>
  <c r="M230" i="13"/>
  <c r="Z261" i="31"/>
  <c r="Z316" i="31"/>
  <c r="Y96" i="31"/>
  <c r="Y323" i="31"/>
  <c r="Z247" i="31"/>
  <c r="O306" i="33"/>
  <c r="S306" i="33" s="1"/>
  <c r="W306" i="33" s="1"/>
  <c r="R311" i="31"/>
  <c r="Y248" i="31"/>
  <c r="AB248" i="31" s="1"/>
  <c r="K245" i="13"/>
  <c r="Q204" i="33"/>
  <c r="U204" i="33" s="1"/>
  <c r="Y204" i="33" s="1"/>
  <c r="H200" i="14" s="1"/>
  <c r="I200" i="14" s="1"/>
  <c r="N206" i="14"/>
  <c r="X94" i="31"/>
  <c r="X138" i="31"/>
  <c r="X144" i="31"/>
  <c r="Y144" i="31"/>
  <c r="R247" i="31"/>
  <c r="X216" i="31"/>
  <c r="Y123" i="31"/>
  <c r="Z46" i="31"/>
  <c r="I213" i="13"/>
  <c r="X314" i="31"/>
  <c r="O86" i="33"/>
  <c r="Z14" i="31"/>
  <c r="Z24" i="31"/>
  <c r="M270" i="13"/>
  <c r="X89" i="31"/>
  <c r="M212" i="13"/>
  <c r="Y24" i="31"/>
  <c r="R122" i="31"/>
  <c r="Z33" i="31"/>
  <c r="X50" i="31"/>
  <c r="Y290" i="31"/>
  <c r="Y156" i="31"/>
  <c r="L290" i="14"/>
  <c r="M295" i="13"/>
  <c r="N294" i="14"/>
  <c r="K290" i="13"/>
  <c r="X179" i="31"/>
  <c r="Z165" i="31"/>
  <c r="Y297" i="31"/>
  <c r="Y32" i="31"/>
  <c r="Y256" i="31"/>
  <c r="X66" i="31"/>
  <c r="Z235" i="31"/>
  <c r="X23" i="31"/>
  <c r="L306" i="14"/>
  <c r="Z91" i="31"/>
  <c r="Z257" i="31"/>
  <c r="Z212" i="31"/>
  <c r="Y242" i="31"/>
  <c r="J176" i="14"/>
  <c r="X73" i="31"/>
  <c r="Z298" i="31"/>
  <c r="Z297" i="31"/>
  <c r="Y127" i="31"/>
  <c r="Y27" i="31"/>
  <c r="X183" i="31"/>
  <c r="X182" i="31"/>
  <c r="Y315" i="31"/>
  <c r="X103" i="31"/>
  <c r="Z193" i="31"/>
  <c r="X312" i="31"/>
  <c r="X92" i="31"/>
  <c r="Z312" i="31"/>
  <c r="R318" i="31"/>
  <c r="X63" i="31"/>
  <c r="Y249" i="31"/>
  <c r="AB249" i="31" s="1"/>
  <c r="M309" i="13"/>
  <c r="Z126" i="31"/>
  <c r="X157" i="31"/>
  <c r="N12" i="14"/>
  <c r="Z64" i="31"/>
  <c r="M280" i="13"/>
  <c r="I309" i="13"/>
  <c r="Z307" i="31"/>
  <c r="X194" i="31"/>
  <c r="Z283" i="31"/>
  <c r="Y108" i="31"/>
  <c r="X235" i="31"/>
  <c r="X47" i="31"/>
  <c r="Z267" i="31"/>
  <c r="Z266" i="31"/>
  <c r="Z183" i="31"/>
  <c r="Z104" i="31"/>
  <c r="Y181" i="31"/>
  <c r="Y281" i="31"/>
  <c r="K309" i="13"/>
  <c r="X280" i="31"/>
  <c r="X54" i="31"/>
  <c r="Y170" i="31"/>
  <c r="Y212" i="31"/>
  <c r="Y313" i="31"/>
  <c r="M288" i="13"/>
  <c r="R232" i="31"/>
  <c r="K304" i="13"/>
  <c r="I237" i="13"/>
  <c r="M220" i="13"/>
  <c r="Z268" i="31"/>
  <c r="Z28" i="31"/>
  <c r="Z232" i="31"/>
  <c r="Z291" i="31"/>
  <c r="X13" i="31"/>
  <c r="Z166" i="31"/>
  <c r="Y160" i="31"/>
  <c r="L309" i="14"/>
  <c r="K276" i="13"/>
  <c r="M263" i="13"/>
  <c r="X36" i="31"/>
  <c r="X87" i="31"/>
  <c r="X240" i="31"/>
  <c r="AA240" i="31" s="1"/>
  <c r="M259" i="13"/>
  <c r="N264" i="14"/>
  <c r="M314" i="13"/>
  <c r="J10" i="14"/>
  <c r="Z317" i="31"/>
  <c r="Y71" i="31"/>
  <c r="Z83" i="31"/>
  <c r="I212" i="13"/>
  <c r="R45" i="31"/>
  <c r="X78" i="31"/>
  <c r="X291" i="31"/>
  <c r="Z156" i="31"/>
  <c r="Z278" i="31"/>
  <c r="X317" i="31"/>
  <c r="Y131" i="31"/>
  <c r="Y42" i="31"/>
  <c r="Y26" i="31"/>
  <c r="Y23" i="31"/>
  <c r="Y137" i="31"/>
  <c r="Z32" i="31"/>
  <c r="Y20" i="31"/>
  <c r="Y21" i="31"/>
  <c r="I314" i="13"/>
  <c r="Q17" i="33"/>
  <c r="O261" i="33"/>
  <c r="S261" i="33" s="1"/>
  <c r="W261" i="33" s="1"/>
  <c r="X281" i="31"/>
  <c r="Y39" i="31"/>
  <c r="X321" i="31"/>
  <c r="X146" i="31"/>
  <c r="Y219" i="31"/>
  <c r="AB219" i="31" s="1"/>
  <c r="Q272" i="33"/>
  <c r="U272" i="33" s="1"/>
  <c r="Y272" i="33" s="1"/>
  <c r="X263" i="31"/>
  <c r="X199" i="31"/>
  <c r="Z258" i="31"/>
  <c r="Y77" i="31"/>
  <c r="I318" i="13"/>
  <c r="O77" i="33"/>
  <c r="S77" i="33" s="1"/>
  <c r="W77" i="33" s="1"/>
  <c r="D73" i="14" s="1"/>
  <c r="E73" i="14" s="1"/>
  <c r="R80" i="31"/>
  <c r="X307" i="31"/>
  <c r="Y224" i="31"/>
  <c r="K210" i="13"/>
  <c r="I190" i="13"/>
  <c r="P76" i="33"/>
  <c r="T76" i="33" s="1"/>
  <c r="X76" i="33" s="1"/>
  <c r="F72" i="14" s="1"/>
  <c r="G72" i="14" s="1"/>
  <c r="P45" i="33"/>
  <c r="T45" i="33" s="1"/>
  <c r="X45" i="33" s="1"/>
  <c r="F41" i="14" s="1"/>
  <c r="G41" i="14" s="1"/>
  <c r="O220" i="33"/>
  <c r="S220" i="33" s="1"/>
  <c r="W220" i="33" s="1"/>
  <c r="D216" i="14" s="1"/>
  <c r="E216" i="14" s="1"/>
  <c r="P197" i="33"/>
  <c r="T197" i="33" s="1"/>
  <c r="X197" i="33" s="1"/>
  <c r="F193" i="14" s="1"/>
  <c r="G193" i="14" s="1"/>
  <c r="L199" i="14"/>
  <c r="Y37" i="31"/>
  <c r="Y168" i="31"/>
  <c r="Y269" i="31"/>
  <c r="Y79" i="31"/>
  <c r="O174" i="33"/>
  <c r="P110" i="33"/>
  <c r="R113" i="31"/>
  <c r="Y280" i="31"/>
  <c r="L277" i="14"/>
  <c r="O45" i="33"/>
  <c r="S45" i="33" s="1"/>
  <c r="W45" i="33" s="1"/>
  <c r="D41" i="14" s="1"/>
  <c r="E41" i="14" s="1"/>
  <c r="X288" i="31"/>
  <c r="N207" i="14"/>
  <c r="N255" i="14"/>
  <c r="O142" i="33"/>
  <c r="X304" i="31"/>
  <c r="X266" i="31"/>
  <c r="I298" i="13"/>
  <c r="M203" i="13"/>
  <c r="P108" i="33"/>
  <c r="T108" i="33" s="1"/>
  <c r="X108" i="33" s="1"/>
  <c r="F104" i="14" s="1"/>
  <c r="G104" i="14" s="1"/>
  <c r="X159" i="31"/>
  <c r="Y41" i="31"/>
  <c r="Y148" i="31"/>
  <c r="I297" i="13"/>
  <c r="L280" i="14"/>
  <c r="K13" i="14"/>
  <c r="X104" i="31"/>
  <c r="X44" i="31"/>
  <c r="X320" i="31"/>
  <c r="Z198" i="31"/>
  <c r="X90" i="31"/>
  <c r="Z187" i="31"/>
  <c r="Y15" i="31"/>
  <c r="Y188" i="31"/>
  <c r="I13" i="13"/>
  <c r="Z284" i="31"/>
  <c r="Y196" i="31"/>
  <c r="J317" i="14"/>
  <c r="Z167" i="31"/>
  <c r="X151" i="31"/>
  <c r="N281" i="14"/>
  <c r="I292" i="13"/>
  <c r="X58" i="31"/>
  <c r="Z313" i="31"/>
  <c r="Y33" i="31"/>
  <c r="X76" i="31"/>
  <c r="X300" i="31"/>
  <c r="Y234" i="31"/>
  <c r="X37" i="31"/>
  <c r="X177" i="31"/>
  <c r="X115" i="31"/>
  <c r="X91" i="31"/>
  <c r="Y40" i="31"/>
  <c r="K231" i="13"/>
  <c r="R121" i="31"/>
  <c r="E119" i="9" s="1"/>
  <c r="R119" i="31"/>
  <c r="BE1516" i="35"/>
  <c r="BF1516" i="35"/>
  <c r="O101" i="33"/>
  <c r="S101" i="33" s="1"/>
  <c r="W101" i="33" s="1"/>
  <c r="D97" i="14" s="1"/>
  <c r="E97" i="14" s="1"/>
  <c r="P297" i="33"/>
  <c r="T297" i="33" s="1"/>
  <c r="X297" i="33" s="1"/>
  <c r="F293" i="14" s="1"/>
  <c r="G293" i="14" s="1"/>
  <c r="Y302" i="31"/>
  <c r="O214" i="33"/>
  <c r="P120" i="33"/>
  <c r="R123" i="31"/>
  <c r="P289" i="33"/>
  <c r="K291" i="13"/>
  <c r="Y109" i="31"/>
  <c r="P106" i="33"/>
  <c r="T106" i="33" s="1"/>
  <c r="X106" i="33" s="1"/>
  <c r="Z109" i="31"/>
  <c r="Q106" i="33"/>
  <c r="U106" i="33" s="1"/>
  <c r="Y106" i="33" s="1"/>
  <c r="J106" i="14"/>
  <c r="X109" i="31"/>
  <c r="O106" i="33"/>
  <c r="P276" i="33"/>
  <c r="R276" i="33" s="1"/>
  <c r="V276" i="33" s="1"/>
  <c r="K278" i="13"/>
  <c r="P212" i="33"/>
  <c r="T212" i="33" s="1"/>
  <c r="X212" i="33" s="1"/>
  <c r="F208" i="14" s="1"/>
  <c r="G208" i="14" s="1"/>
  <c r="L214" i="14"/>
  <c r="Q212" i="33"/>
  <c r="Z288" i="31"/>
  <c r="Y289" i="31"/>
  <c r="L302" i="14"/>
  <c r="L256" i="14"/>
  <c r="Q29" i="33"/>
  <c r="Q219" i="33"/>
  <c r="U219" i="33" s="1"/>
  <c r="Y219" i="33" s="1"/>
  <c r="H215" i="14" s="1"/>
  <c r="I215" i="14" s="1"/>
  <c r="M221" i="13"/>
  <c r="P244" i="33"/>
  <c r="T244" i="33" s="1"/>
  <c r="X244" i="33" s="1"/>
  <c r="K246" i="13"/>
  <c r="K220" i="13"/>
  <c r="O12" i="33"/>
  <c r="S12" i="33" s="1"/>
  <c r="W12" i="33" s="1"/>
  <c r="D8" i="14" s="1"/>
  <c r="E8" i="14" s="1"/>
  <c r="R11" i="31"/>
  <c r="O158" i="33"/>
  <c r="S158" i="33" s="1"/>
  <c r="W158" i="33" s="1"/>
  <c r="D154" i="14" s="1"/>
  <c r="E154" i="14" s="1"/>
  <c r="Z114" i="31"/>
  <c r="Y194" i="31"/>
  <c r="M236" i="13"/>
  <c r="P61" i="33"/>
  <c r="T61" i="33" s="1"/>
  <c r="X61" i="33" s="1"/>
  <c r="F57" i="14" s="1"/>
  <c r="G57" i="14" s="1"/>
  <c r="Z296" i="31"/>
  <c r="X252" i="31"/>
  <c r="N230" i="14"/>
  <c r="Q127" i="33"/>
  <c r="Q31" i="33"/>
  <c r="U31" i="33" s="1"/>
  <c r="Y31" i="33" s="1"/>
  <c r="H27" i="14" s="1"/>
  <c r="I27" i="14" s="1"/>
  <c r="Y259" i="31"/>
  <c r="O15" i="33"/>
  <c r="R15" i="33" s="1"/>
  <c r="V15" i="33" s="1"/>
  <c r="M285" i="13"/>
  <c r="K302" i="13"/>
  <c r="M12" i="13"/>
  <c r="P219" i="33"/>
  <c r="T219" i="33" s="1"/>
  <c r="X219" i="33" s="1"/>
  <c r="F215" i="14" s="1"/>
  <c r="G215" i="14" s="1"/>
  <c r="K221" i="13"/>
  <c r="Q125" i="33"/>
  <c r="Y133" i="31"/>
  <c r="P31" i="33"/>
  <c r="T31" i="33" s="1"/>
  <c r="X31" i="33" s="1"/>
  <c r="F27" i="14" s="1"/>
  <c r="G27" i="14" s="1"/>
  <c r="P158" i="33"/>
  <c r="T158" i="33" s="1"/>
  <c r="X158" i="33" s="1"/>
  <c r="F154" i="14" s="1"/>
  <c r="G154" i="14" s="1"/>
  <c r="R79" i="31"/>
  <c r="E77" i="9" s="1"/>
  <c r="R305" i="31"/>
  <c r="K248" i="13"/>
  <c r="R163" i="31"/>
  <c r="X156" i="31"/>
  <c r="Y25" i="31"/>
  <c r="Y228" i="31"/>
  <c r="Q291" i="33"/>
  <c r="U291" i="33" s="1"/>
  <c r="Y291" i="33" s="1"/>
  <c r="M293" i="13"/>
  <c r="Z87" i="31"/>
  <c r="O291" i="33"/>
  <c r="S291" i="33" s="1"/>
  <c r="W291" i="33" s="1"/>
  <c r="O264" i="33"/>
  <c r="S264" i="33" s="1"/>
  <c r="W264" i="33" s="1"/>
  <c r="I238" i="13"/>
  <c r="O198" i="33"/>
  <c r="S198" i="33" s="1"/>
  <c r="W198" i="33" s="1"/>
  <c r="D194" i="14" s="1"/>
  <c r="E194" i="14" s="1"/>
  <c r="I200" i="13"/>
  <c r="Z84" i="31"/>
  <c r="Z26" i="31"/>
  <c r="Y62" i="31"/>
  <c r="Y120" i="31"/>
  <c r="Q198" i="33"/>
  <c r="U198" i="33" s="1"/>
  <c r="Y198" i="33" s="1"/>
  <c r="H194" i="14" s="1"/>
  <c r="I194" i="14" s="1"/>
  <c r="Z189" i="31"/>
  <c r="Z23" i="31"/>
  <c r="L219" i="14"/>
  <c r="O252" i="33"/>
  <c r="S252" i="33" s="1"/>
  <c r="W252" i="33" s="1"/>
  <c r="Z127" i="31"/>
  <c r="Z56" i="31"/>
  <c r="Y78" i="31"/>
  <c r="O262" i="33"/>
  <c r="S262" i="33" s="1"/>
  <c r="W262" i="33" s="1"/>
  <c r="I236" i="13"/>
  <c r="Q251" i="33"/>
  <c r="U251" i="33" s="1"/>
  <c r="Y251" i="33" s="1"/>
  <c r="N225" i="14"/>
  <c r="P311" i="33"/>
  <c r="X124" i="31"/>
  <c r="Y51" i="31"/>
  <c r="Y52" i="31"/>
  <c r="Y101" i="31"/>
  <c r="P251" i="33"/>
  <c r="O229" i="33"/>
  <c r="X64" i="31"/>
  <c r="X110" i="31"/>
  <c r="X32" i="31"/>
  <c r="X106" i="31"/>
  <c r="Z157" i="31"/>
  <c r="Z48" i="31"/>
  <c r="Y68" i="31"/>
  <c r="Q193" i="33"/>
  <c r="V192" i="31"/>
  <c r="Z192" i="31"/>
  <c r="X188" i="31"/>
  <c r="X117" i="31"/>
  <c r="Z153" i="31"/>
  <c r="X191" i="31"/>
  <c r="Z282" i="31"/>
  <c r="X81" i="31"/>
  <c r="Z60" i="31"/>
  <c r="X175" i="31"/>
  <c r="Y145" i="31"/>
  <c r="Y34" i="31"/>
  <c r="M291" i="13"/>
  <c r="X158" i="31"/>
  <c r="Z300" i="31"/>
  <c r="R171" i="31"/>
  <c r="X164" i="31"/>
  <c r="X140" i="31"/>
  <c r="Y85" i="31"/>
  <c r="Y112" i="31"/>
  <c r="X100" i="31"/>
  <c r="Z70" i="31"/>
  <c r="Y72" i="31"/>
  <c r="Y125" i="31"/>
  <c r="Z93" i="31"/>
  <c r="Y116" i="31"/>
  <c r="Y90" i="31"/>
  <c r="Y12" i="31"/>
  <c r="Y129" i="31"/>
  <c r="N273" i="14"/>
  <c r="M235" i="13"/>
  <c r="I218" i="13"/>
  <c r="I315" i="13"/>
  <c r="I201" i="13"/>
  <c r="K264" i="13"/>
  <c r="K303" i="13"/>
  <c r="K320" i="14"/>
  <c r="I281" i="13"/>
  <c r="K295" i="13"/>
  <c r="K204" i="13"/>
  <c r="K11" i="13"/>
  <c r="M11" i="14"/>
  <c r="I307" i="13"/>
  <c r="I195" i="13"/>
  <c r="K301" i="13"/>
  <c r="K196" i="13"/>
  <c r="M199" i="13"/>
  <c r="K211" i="13"/>
  <c r="M290" i="13"/>
  <c r="I313" i="13"/>
  <c r="M191" i="13"/>
  <c r="M213" i="13"/>
  <c r="K237" i="13"/>
  <c r="M234" i="13"/>
  <c r="M229" i="13"/>
  <c r="P188" i="33"/>
  <c r="T188" i="33" s="1"/>
  <c r="X188" i="33" s="1"/>
  <c r="F184" i="14" s="1"/>
  <c r="G184" i="14" s="1"/>
  <c r="K308" i="13"/>
  <c r="I214" i="13"/>
  <c r="M233" i="13"/>
  <c r="I245" i="13"/>
  <c r="M315" i="13"/>
  <c r="K189" i="13"/>
  <c r="I234" i="13"/>
  <c r="K282" i="13"/>
  <c r="K243" i="13"/>
  <c r="K202" i="13"/>
  <c r="I241" i="13"/>
  <c r="I247" i="13"/>
  <c r="K253" i="14"/>
  <c r="P285" i="33"/>
  <c r="M222" i="13"/>
  <c r="I198" i="13"/>
  <c r="K226" i="13"/>
  <c r="K298" i="13"/>
  <c r="J209" i="14"/>
  <c r="M245" i="13"/>
  <c r="K8" i="13"/>
  <c r="M8" i="14"/>
  <c r="I255" i="13"/>
  <c r="K232" i="13"/>
  <c r="K223" i="13"/>
  <c r="M225" i="13"/>
  <c r="I189" i="13"/>
  <c r="K268" i="13"/>
  <c r="I220" i="13"/>
  <c r="I294" i="13"/>
  <c r="I310" i="13"/>
  <c r="K310" i="13"/>
  <c r="M266" i="13"/>
  <c r="I197" i="13"/>
  <c r="I288" i="13"/>
  <c r="I256" i="13"/>
  <c r="K284" i="13"/>
  <c r="K234" i="13"/>
  <c r="I289" i="13"/>
  <c r="I279" i="13"/>
  <c r="I300" i="13"/>
  <c r="K217" i="13"/>
  <c r="M224" i="13"/>
  <c r="M219" i="13"/>
  <c r="M276" i="13"/>
  <c r="I219" i="13"/>
  <c r="M204" i="13"/>
  <c r="I283" i="13"/>
  <c r="I250" i="13"/>
  <c r="I229" i="13"/>
  <c r="I240" i="13"/>
  <c r="M299" i="13"/>
  <c r="I275" i="13"/>
  <c r="M320" i="13"/>
  <c r="K265" i="13"/>
  <c r="I207" i="13"/>
  <c r="M10" i="13"/>
  <c r="O10" i="14"/>
  <c r="I251" i="13"/>
  <c r="K198" i="13"/>
  <c r="M283" i="13"/>
  <c r="K263" i="13"/>
  <c r="M301" i="13"/>
  <c r="I316" i="13"/>
  <c r="K297" i="13"/>
  <c r="K318" i="13"/>
  <c r="M260" i="13"/>
  <c r="M8" i="13"/>
  <c r="O8" i="14"/>
  <c r="M227" i="13"/>
  <c r="K279" i="13"/>
  <c r="I284" i="13"/>
  <c r="K228" i="13"/>
  <c r="K314" i="13"/>
  <c r="M228" i="13"/>
  <c r="P223" i="33"/>
  <c r="T223" i="33" s="1"/>
  <c r="X223" i="33" s="1"/>
  <c r="F219" i="14" s="1"/>
  <c r="G219" i="14" s="1"/>
  <c r="I184" i="13"/>
  <c r="K287" i="13"/>
  <c r="K281" i="13"/>
  <c r="I296" i="13"/>
  <c r="M277" i="13"/>
  <c r="M311" i="13"/>
  <c r="M284" i="13"/>
  <c r="M211" i="13"/>
  <c r="M217" i="13"/>
  <c r="K200" i="13"/>
  <c r="M296" i="13"/>
  <c r="M305" i="13"/>
  <c r="I12" i="13"/>
  <c r="K12" i="14"/>
  <c r="M216" i="13"/>
  <c r="I276" i="13"/>
  <c r="K190" i="13"/>
  <c r="L287" i="14"/>
  <c r="I203" i="13"/>
  <c r="J233" i="14"/>
  <c r="L298" i="14"/>
  <c r="L263" i="14"/>
  <c r="N260" i="14"/>
  <c r="N266" i="14"/>
  <c r="N8" i="14"/>
  <c r="N211" i="14"/>
  <c r="L282" i="14"/>
  <c r="L314" i="14"/>
  <c r="L295" i="14"/>
  <c r="N300" i="14"/>
  <c r="I186" i="13"/>
  <c r="J124" i="14"/>
  <c r="M163" i="13"/>
  <c r="M41" i="13"/>
  <c r="K63" i="13"/>
  <c r="K112" i="13"/>
  <c r="L39" i="14"/>
  <c r="N136" i="14"/>
  <c r="J283" i="14"/>
  <c r="L198" i="14"/>
  <c r="N299" i="14"/>
  <c r="L211" i="14"/>
  <c r="L297" i="14"/>
  <c r="J245" i="14"/>
  <c r="N320" i="14"/>
  <c r="N213" i="14"/>
  <c r="N241" i="14"/>
  <c r="L243" i="14"/>
  <c r="L217" i="14"/>
  <c r="L139" i="14"/>
  <c r="K186" i="13"/>
  <c r="L131" i="14"/>
  <c r="M178" i="13"/>
  <c r="I179" i="13"/>
  <c r="I160" i="13"/>
  <c r="K163" i="13"/>
  <c r="L146" i="14"/>
  <c r="J20" i="14"/>
  <c r="K194" i="13"/>
  <c r="J63" i="14"/>
  <c r="N112" i="14"/>
  <c r="M39" i="13"/>
  <c r="K136" i="13"/>
  <c r="Z18" i="31"/>
  <c r="N277" i="14"/>
  <c r="L275" i="14"/>
  <c r="L264" i="14"/>
  <c r="N191" i="14"/>
  <c r="J284" i="14"/>
  <c r="L265" i="14"/>
  <c r="L284" i="14"/>
  <c r="J208" i="14"/>
  <c r="J281" i="14"/>
  <c r="J139" i="14"/>
  <c r="J116" i="14"/>
  <c r="L179" i="14"/>
  <c r="J162" i="14"/>
  <c r="J163" i="14"/>
  <c r="N146" i="14"/>
  <c r="I112" i="13"/>
  <c r="I152" i="13"/>
  <c r="M144" i="13"/>
  <c r="J296" i="14"/>
  <c r="J310" i="14"/>
  <c r="L229" i="14"/>
  <c r="N245" i="14"/>
  <c r="N284" i="14"/>
  <c r="J313" i="14"/>
  <c r="N286" i="14"/>
  <c r="L200" i="14"/>
  <c r="J289" i="14"/>
  <c r="N296" i="14"/>
  <c r="L232" i="14"/>
  <c r="N228" i="14"/>
  <c r="N139" i="14"/>
  <c r="N115" i="14"/>
  <c r="L97" i="14"/>
  <c r="L144" i="14"/>
  <c r="K182" i="13"/>
  <c r="J315" i="14"/>
  <c r="N311" i="14"/>
  <c r="J275" i="14"/>
  <c r="J256" i="14"/>
  <c r="L234" i="14"/>
  <c r="N234" i="14"/>
  <c r="N265" i="14"/>
  <c r="J247" i="14"/>
  <c r="N72" i="14"/>
  <c r="K82" i="13"/>
  <c r="T13" i="33"/>
  <c r="X13" i="33" s="1"/>
  <c r="F9" i="14" s="1"/>
  <c r="G9" i="14" s="1"/>
  <c r="N170" i="14"/>
  <c r="N116" i="14"/>
  <c r="M57" i="13"/>
  <c r="J155" i="14"/>
  <c r="J182" i="14"/>
  <c r="M185" i="13"/>
  <c r="J229" i="14"/>
  <c r="L196" i="14"/>
  <c r="N199" i="14"/>
  <c r="J240" i="14"/>
  <c r="J218" i="14"/>
  <c r="J197" i="14"/>
  <c r="N290" i="14"/>
  <c r="L289" i="14"/>
  <c r="L312" i="14"/>
  <c r="L8" i="14"/>
  <c r="N217" i="14"/>
  <c r="J203" i="14"/>
  <c r="J301" i="14"/>
  <c r="I72" i="13"/>
  <c r="M82" i="13"/>
  <c r="N168" i="14"/>
  <c r="M97" i="13"/>
  <c r="L107" i="14"/>
  <c r="J104" i="14"/>
  <c r="N182" i="14"/>
  <c r="J250" i="14"/>
  <c r="L281" i="14"/>
  <c r="J294" i="14"/>
  <c r="J316" i="14"/>
  <c r="L310" i="14"/>
  <c r="N144" i="14"/>
  <c r="J201" i="14"/>
  <c r="N227" i="14"/>
  <c r="J288" i="14"/>
  <c r="J234" i="14"/>
  <c r="L303" i="14"/>
  <c r="J300" i="14"/>
  <c r="L202" i="14"/>
  <c r="J241" i="14"/>
  <c r="L223" i="14"/>
  <c r="K25" i="13"/>
  <c r="L72" i="14"/>
  <c r="J17" i="14"/>
  <c r="K170" i="13"/>
  <c r="L168" i="14"/>
  <c r="K171" i="13"/>
  <c r="L73" i="14"/>
  <c r="N104" i="14"/>
  <c r="J79" i="14"/>
  <c r="J195" i="14"/>
  <c r="L301" i="14"/>
  <c r="N301" i="14"/>
  <c r="N235" i="14"/>
  <c r="N233" i="14"/>
  <c r="J235" i="14"/>
  <c r="J239" i="14"/>
  <c r="N315" i="14"/>
  <c r="L201" i="14"/>
  <c r="J207" i="14"/>
  <c r="L237" i="14"/>
  <c r="N305" i="14"/>
  <c r="I25" i="13"/>
  <c r="N186" i="14"/>
  <c r="N17" i="14"/>
  <c r="J178" i="14"/>
  <c r="N171" i="14"/>
  <c r="L160" i="14"/>
  <c r="L49" i="14"/>
  <c r="J107" i="14"/>
  <c r="J27" i="14"/>
  <c r="G213" i="13"/>
  <c r="Q213" i="13" s="1"/>
  <c r="X118" i="31"/>
  <c r="X172" i="31"/>
  <c r="Y38" i="31"/>
  <c r="Y93" i="31"/>
  <c r="X137" i="31"/>
  <c r="Y161" i="31"/>
  <c r="Y185" i="31"/>
  <c r="R105" i="31"/>
  <c r="Y149" i="31"/>
  <c r="Y70" i="31"/>
  <c r="Z42" i="31"/>
  <c r="Y46" i="31"/>
  <c r="Y49" i="31"/>
  <c r="X93" i="31"/>
  <c r="Y167" i="31"/>
  <c r="R285" i="31"/>
  <c r="Z40" i="31"/>
  <c r="Y22" i="31"/>
  <c r="X83" i="31"/>
  <c r="Y87" i="31"/>
  <c r="Z76" i="31"/>
  <c r="Z27" i="31"/>
  <c r="Z82" i="31"/>
  <c r="Y158" i="31"/>
  <c r="Y60" i="31"/>
  <c r="Y183" i="31"/>
  <c r="Z20" i="31"/>
  <c r="Y173" i="31"/>
  <c r="Y134" i="31"/>
  <c r="Y142" i="31"/>
  <c r="Y58" i="31"/>
  <c r="X28" i="31"/>
  <c r="Y95" i="31"/>
  <c r="Y126" i="31"/>
  <c r="Y66" i="31"/>
  <c r="Y28" i="31"/>
  <c r="Y118" i="31"/>
  <c r="R310" i="31"/>
  <c r="Y92" i="31"/>
  <c r="Y197" i="31"/>
  <c r="Y82" i="31"/>
  <c r="Y166" i="31"/>
  <c r="Y174" i="31"/>
  <c r="Y76" i="31"/>
  <c r="Y172" i="31"/>
  <c r="Y143" i="31"/>
  <c r="Z30" i="31"/>
  <c r="X125" i="31"/>
  <c r="Y36" i="31"/>
  <c r="Y164" i="31"/>
  <c r="R147" i="31"/>
  <c r="Y64" i="31"/>
  <c r="X196" i="31"/>
  <c r="X132" i="31"/>
  <c r="X85" i="31"/>
  <c r="X169" i="31"/>
  <c r="Y73" i="31"/>
  <c r="Y140" i="31"/>
  <c r="Y103" i="31"/>
  <c r="Y177" i="31"/>
  <c r="Y67" i="31"/>
  <c r="Y54" i="31"/>
  <c r="X68" i="31"/>
  <c r="Y98" i="31"/>
  <c r="X153" i="31"/>
  <c r="Z34" i="31"/>
  <c r="X129" i="31"/>
  <c r="X65" i="31"/>
  <c r="Y57" i="31"/>
  <c r="Y30" i="31"/>
  <c r="Y191" i="31"/>
  <c r="Y84" i="31"/>
  <c r="Y75" i="31"/>
  <c r="Y182" i="31"/>
  <c r="R69" i="31"/>
  <c r="Y110" i="31"/>
  <c r="Y124" i="31"/>
  <c r="Y141" i="31"/>
  <c r="R312" i="33"/>
  <c r="V312" i="33" s="1"/>
  <c r="R248" i="33"/>
  <c r="V248" i="33" s="1"/>
  <c r="Z116" i="31"/>
  <c r="Z159" i="31"/>
  <c r="Z125" i="31"/>
  <c r="Z35" i="31"/>
  <c r="K7" i="14"/>
  <c r="M7" i="14"/>
  <c r="Z44" i="31"/>
  <c r="Z129" i="31"/>
  <c r="Z196" i="31"/>
  <c r="X108" i="31"/>
  <c r="Y50" i="31"/>
  <c r="Y59" i="31"/>
  <c r="X12" i="31"/>
  <c r="X41" i="31"/>
  <c r="Y189" i="31"/>
  <c r="Y100" i="31"/>
  <c r="Z41" i="31"/>
  <c r="X120" i="31"/>
  <c r="X116" i="31"/>
  <c r="X189" i="31"/>
  <c r="X84" i="31"/>
  <c r="Z75" i="31"/>
  <c r="R293" i="31"/>
  <c r="X51" i="31"/>
  <c r="Y99" i="31"/>
  <c r="Z99" i="31"/>
  <c r="Z135" i="31"/>
  <c r="Z137" i="31"/>
  <c r="R152" i="31"/>
  <c r="Z73" i="31"/>
  <c r="Z173" i="31"/>
  <c r="Z175" i="31"/>
  <c r="Z132" i="31"/>
  <c r="Z85" i="31"/>
  <c r="Y107" i="31"/>
  <c r="Z134" i="31"/>
  <c r="Y159" i="31"/>
  <c r="X133" i="31"/>
  <c r="Z133" i="31"/>
  <c r="X181" i="31"/>
  <c r="X180" i="31"/>
  <c r="Z150" i="31"/>
  <c r="Z68" i="31"/>
  <c r="Z17" i="31"/>
  <c r="Z148" i="31"/>
  <c r="X135" i="31"/>
  <c r="R86" i="31"/>
  <c r="Z65" i="31"/>
  <c r="Z110" i="31"/>
  <c r="X20" i="31"/>
  <c r="Y115" i="31"/>
  <c r="Z169" i="31"/>
  <c r="X126" i="31"/>
  <c r="Z52" i="31"/>
  <c r="Z161" i="31"/>
  <c r="Y74" i="31"/>
  <c r="Z120" i="31"/>
  <c r="X70" i="31"/>
  <c r="R260" i="31"/>
  <c r="R53" i="31"/>
  <c r="T105" i="33"/>
  <c r="X105" i="33" s="1"/>
  <c r="F101" i="14" s="1"/>
  <c r="G101" i="14" s="1"/>
  <c r="Z164" i="31"/>
  <c r="X27" i="31"/>
  <c r="X48" i="31"/>
  <c r="X46" i="31"/>
  <c r="Z107" i="31"/>
  <c r="Z66" i="31"/>
  <c r="Y151" i="31"/>
  <c r="X62" i="31"/>
  <c r="Z12" i="31"/>
  <c r="Z38" i="31"/>
  <c r="Y106" i="31"/>
  <c r="Z92" i="31"/>
  <c r="Y175" i="31"/>
  <c r="Z188" i="31"/>
  <c r="X95" i="31"/>
  <c r="Z197" i="31"/>
  <c r="X150" i="31"/>
  <c r="Z36" i="31"/>
  <c r="U92" i="33"/>
  <c r="Y92" i="33" s="1"/>
  <c r="H88" i="14" s="1"/>
  <c r="I88" i="14" s="1"/>
  <c r="U70" i="33"/>
  <c r="Y70" i="33" s="1"/>
  <c r="H66" i="14" s="1"/>
  <c r="I66" i="14" s="1"/>
  <c r="X17" i="31"/>
  <c r="R88" i="31"/>
  <c r="R223" i="31"/>
  <c r="Z117" i="31"/>
  <c r="T82" i="33"/>
  <c r="X82" i="33" s="1"/>
  <c r="F78" i="14" s="1"/>
  <c r="G78" i="14" s="1"/>
  <c r="Z182" i="31"/>
  <c r="R222" i="31"/>
  <c r="X166" i="31"/>
  <c r="X74" i="31"/>
  <c r="Z106" i="31"/>
  <c r="Y43" i="31"/>
  <c r="Z50" i="31"/>
  <c r="Z49" i="31"/>
  <c r="Z177" i="31"/>
  <c r="Z124" i="31"/>
  <c r="Z180" i="31"/>
  <c r="Z54" i="31"/>
  <c r="R278" i="33"/>
  <c r="V278" i="33" s="1"/>
  <c r="X35" i="31"/>
  <c r="Z100" i="31"/>
  <c r="Z158" i="31"/>
  <c r="Z141" i="31"/>
  <c r="Z112" i="31"/>
  <c r="Z174" i="31"/>
  <c r="Z151" i="31"/>
  <c r="Z59" i="31"/>
  <c r="X42" i="31"/>
  <c r="Z140" i="31"/>
  <c r="Z57" i="31"/>
  <c r="Z181" i="31"/>
  <c r="Z101" i="31"/>
  <c r="X101" i="31"/>
  <c r="X127" i="31"/>
  <c r="R241" i="31"/>
  <c r="T130" i="33"/>
  <c r="X130" i="33" s="1"/>
  <c r="F126" i="14" s="1"/>
  <c r="G126" i="14" s="1"/>
  <c r="Z98" i="31"/>
  <c r="X52" i="31"/>
  <c r="R215" i="31"/>
  <c r="Z143" i="31"/>
  <c r="Z62" i="31"/>
  <c r="X67" i="31"/>
  <c r="Z115" i="31"/>
  <c r="Z103" i="31"/>
  <c r="X112" i="31"/>
  <c r="Z58" i="31"/>
  <c r="Z185" i="31"/>
  <c r="X142" i="31"/>
  <c r="U97" i="33"/>
  <c r="Y97" i="33" s="1"/>
  <c r="H93" i="14" s="1"/>
  <c r="I93" i="14" s="1"/>
  <c r="U187" i="33"/>
  <c r="Y187" i="33" s="1"/>
  <c r="H183" i="14" s="1"/>
  <c r="I183" i="14" s="1"/>
  <c r="Z149" i="31"/>
  <c r="X33" i="31"/>
  <c r="X165" i="31"/>
  <c r="R153" i="33"/>
  <c r="V153" i="33" s="1"/>
  <c r="R87" i="33"/>
  <c r="V87" i="33" s="1"/>
  <c r="R167" i="33"/>
  <c r="V167" i="33" s="1"/>
  <c r="U95" i="33"/>
  <c r="Y95" i="33" s="1"/>
  <c r="H91" i="14" s="1"/>
  <c r="I91" i="14" s="1"/>
  <c r="S72" i="33"/>
  <c r="W72" i="33" s="1"/>
  <c r="D68" i="14" s="1"/>
  <c r="E68" i="14" s="1"/>
  <c r="T280" i="33"/>
  <c r="X280" i="33" s="1"/>
  <c r="T319" i="33"/>
  <c r="X319" i="33" s="1"/>
  <c r="S11" i="33"/>
  <c r="W11" i="33" s="1"/>
  <c r="D7" i="14" s="1"/>
  <c r="E7" i="14" s="1"/>
  <c r="S305" i="33"/>
  <c r="W305" i="33" s="1"/>
  <c r="U61" i="33"/>
  <c r="Y61" i="33" s="1"/>
  <c r="H57" i="14" s="1"/>
  <c r="I57" i="14" s="1"/>
  <c r="S314" i="33"/>
  <c r="W314" i="33" s="1"/>
  <c r="U124" i="33"/>
  <c r="Y124" i="33" s="1"/>
  <c r="H120" i="14" s="1"/>
  <c r="I120" i="14" s="1"/>
  <c r="U248" i="33"/>
  <c r="Y248" i="33" s="1"/>
  <c r="U277" i="33"/>
  <c r="Y277" i="33" s="1"/>
  <c r="U158" i="33"/>
  <c r="Y158" i="33" s="1"/>
  <c r="H154" i="14" s="1"/>
  <c r="I154" i="14" s="1"/>
  <c r="U315" i="33"/>
  <c r="Y315" i="33" s="1"/>
  <c r="S95" i="33"/>
  <c r="W95" i="33" s="1"/>
  <c r="D91" i="14" s="1"/>
  <c r="E91" i="14" s="1"/>
  <c r="S193" i="33"/>
  <c r="W193" i="33" s="1"/>
  <c r="D189" i="14" s="1"/>
  <c r="E189" i="14" s="1"/>
  <c r="S296" i="33"/>
  <c r="W296" i="33" s="1"/>
  <c r="U237" i="33"/>
  <c r="Y237" i="33" s="1"/>
  <c r="H233" i="14" s="1"/>
  <c r="I233" i="14" s="1"/>
  <c r="S56" i="33"/>
  <c r="W56" i="33" s="1"/>
  <c r="D52" i="14" s="1"/>
  <c r="E52" i="14" s="1"/>
  <c r="T274" i="33"/>
  <c r="X274" i="33" s="1"/>
  <c r="T46" i="33"/>
  <c r="X46" i="33" s="1"/>
  <c r="F42" i="14" s="1"/>
  <c r="G42" i="14" s="1"/>
  <c r="R139" i="31"/>
  <c r="R154" i="31"/>
  <c r="R265" i="31"/>
  <c r="AB217" i="33"/>
  <c r="U224" i="33"/>
  <c r="Y224" i="33" s="1"/>
  <c r="H220" i="14" s="1"/>
  <c r="I220" i="14" s="1"/>
  <c r="R224" i="33"/>
  <c r="V224" i="33" s="1"/>
  <c r="T302" i="33"/>
  <c r="X302" i="33" s="1"/>
  <c r="S256" i="33"/>
  <c r="W256" i="33" s="1"/>
  <c r="R184" i="31"/>
  <c r="S73" i="33"/>
  <c r="W73" i="33" s="1"/>
  <c r="D69" i="14" s="1"/>
  <c r="E69" i="14" s="1"/>
  <c r="U275" i="33"/>
  <c r="Y275" i="33" s="1"/>
  <c r="S311" i="33"/>
  <c r="W311" i="33" s="1"/>
  <c r="U26" i="33"/>
  <c r="Y26" i="33" s="1"/>
  <c r="H22" i="14" s="1"/>
  <c r="I22" i="14" s="1"/>
  <c r="U16" i="33"/>
  <c r="Y16" i="33" s="1"/>
  <c r="H12" i="14" s="1"/>
  <c r="I12" i="14" s="1"/>
  <c r="R16" i="33"/>
  <c r="V16" i="33" s="1"/>
  <c r="S107" i="33"/>
  <c r="W107" i="33" s="1"/>
  <c r="D103" i="14" s="1"/>
  <c r="E103" i="14" s="1"/>
  <c r="S137" i="33"/>
  <c r="W137" i="33" s="1"/>
  <c r="D133" i="14" s="1"/>
  <c r="E133" i="14" s="1"/>
  <c r="R137" i="33"/>
  <c r="V137" i="33" s="1"/>
  <c r="U281" i="33"/>
  <c r="Y281" i="33" s="1"/>
  <c r="T66" i="33"/>
  <c r="X66" i="33" s="1"/>
  <c r="F62" i="14" s="1"/>
  <c r="G62" i="14" s="1"/>
  <c r="S300" i="33"/>
  <c r="W300" i="33" s="1"/>
  <c r="R280" i="33"/>
  <c r="V280" i="33" s="1"/>
  <c r="T43" i="33"/>
  <c r="X43" i="33" s="1"/>
  <c r="F39" i="14" s="1"/>
  <c r="G39" i="14" s="1"/>
  <c r="T214" i="33"/>
  <c r="X214" i="33" s="1"/>
  <c r="F210" i="14" s="1"/>
  <c r="G210" i="14" s="1"/>
  <c r="T256" i="33"/>
  <c r="X256" i="33" s="1"/>
  <c r="T177" i="33"/>
  <c r="X177" i="33" s="1"/>
  <c r="F173" i="14" s="1"/>
  <c r="G173" i="14" s="1"/>
  <c r="S222" i="33"/>
  <c r="W222" i="33" s="1"/>
  <c r="D218" i="14" s="1"/>
  <c r="E218" i="14" s="1"/>
  <c r="S202" i="33"/>
  <c r="W202" i="33" s="1"/>
  <c r="D198" i="14" s="1"/>
  <c r="E198" i="14" s="1"/>
  <c r="U295" i="33"/>
  <c r="Y295" i="33" s="1"/>
  <c r="T15" i="33"/>
  <c r="X15" i="33" s="1"/>
  <c r="F11" i="14" s="1"/>
  <c r="G11" i="14" s="1"/>
  <c r="R299" i="31"/>
  <c r="T213" i="33"/>
  <c r="X213" i="33" s="1"/>
  <c r="F209" i="14" s="1"/>
  <c r="G209" i="14" s="1"/>
  <c r="U245" i="33"/>
  <c r="Y245" i="33" s="1"/>
  <c r="S14" i="33"/>
  <c r="W14" i="33" s="1"/>
  <c r="D10" i="14" s="1"/>
  <c r="E10" i="14" s="1"/>
  <c r="R14" i="33"/>
  <c r="V14" i="33" s="1"/>
  <c r="T70" i="33"/>
  <c r="X70" i="33" s="1"/>
  <c r="F66" i="14" s="1"/>
  <c r="G66" i="14" s="1"/>
  <c r="S194" i="33"/>
  <c r="W194" i="33" s="1"/>
  <c r="D190" i="14" s="1"/>
  <c r="E190" i="14" s="1"/>
  <c r="S259" i="33"/>
  <c r="W259" i="33" s="1"/>
  <c r="U319" i="33"/>
  <c r="Y319" i="33" s="1"/>
  <c r="T304" i="33"/>
  <c r="X304" i="33" s="1"/>
  <c r="T54" i="33"/>
  <c r="X54" i="33" s="1"/>
  <c r="F50" i="14" s="1"/>
  <c r="G50" i="14" s="1"/>
  <c r="T258" i="33"/>
  <c r="X258" i="33" s="1"/>
  <c r="T18" i="33"/>
  <c r="X18" i="33" s="1"/>
  <c r="F14" i="14" s="1"/>
  <c r="G14" i="14" s="1"/>
  <c r="S25" i="33"/>
  <c r="W25" i="33" s="1"/>
  <c r="D21" i="14" s="1"/>
  <c r="E21" i="14" s="1"/>
  <c r="S78" i="33"/>
  <c r="W78" i="33" s="1"/>
  <c r="D74" i="14" s="1"/>
  <c r="E74" i="14" s="1"/>
  <c r="S288" i="33"/>
  <c r="W288" i="33" s="1"/>
  <c r="U102" i="33"/>
  <c r="Y102" i="33" s="1"/>
  <c r="H98" i="14" s="1"/>
  <c r="I98" i="14" s="1"/>
  <c r="U123" i="33"/>
  <c r="Y123" i="33" s="1"/>
  <c r="H119" i="14" s="1"/>
  <c r="I119" i="14" s="1"/>
  <c r="S30" i="33"/>
  <c r="W30" i="33" s="1"/>
  <c r="D26" i="14" s="1"/>
  <c r="E26" i="14" s="1"/>
  <c r="S251" i="33"/>
  <c r="W251" i="33" s="1"/>
  <c r="S132" i="33"/>
  <c r="W132" i="33" s="1"/>
  <c r="D128" i="14" s="1"/>
  <c r="E128" i="14" s="1"/>
  <c r="U316" i="33"/>
  <c r="Y316" i="33" s="1"/>
  <c r="U276" i="33"/>
  <c r="Y276" i="33" s="1"/>
  <c r="S167" i="33"/>
  <c r="W167" i="33" s="1"/>
  <c r="D163" i="14" s="1"/>
  <c r="E163" i="14" s="1"/>
  <c r="S275" i="33"/>
  <c r="W275" i="33" s="1"/>
  <c r="U42" i="33"/>
  <c r="Y42" i="33" s="1"/>
  <c r="H38" i="14" s="1"/>
  <c r="I38" i="14" s="1"/>
  <c r="U303" i="33"/>
  <c r="Y303" i="33" s="1"/>
  <c r="U152" i="33"/>
  <c r="Y152" i="33" s="1"/>
  <c r="H148" i="14" s="1"/>
  <c r="I148" i="14" s="1"/>
  <c r="S26" i="33"/>
  <c r="W26" i="33" s="1"/>
  <c r="U304" i="33"/>
  <c r="Y304" i="33" s="1"/>
  <c r="S271" i="33"/>
  <c r="W271" i="33" s="1"/>
  <c r="U87" i="33"/>
  <c r="Y87" i="33" s="1"/>
  <c r="H83" i="14" s="1"/>
  <c r="I83" i="14" s="1"/>
  <c r="S153" i="33"/>
  <c r="W153" i="33" s="1"/>
  <c r="D149" i="14" s="1"/>
  <c r="E149" i="14" s="1"/>
  <c r="S197" i="33"/>
  <c r="W197" i="33" s="1"/>
  <c r="D193" i="14" s="1"/>
  <c r="E193" i="14" s="1"/>
  <c r="S155" i="33"/>
  <c r="W155" i="33" s="1"/>
  <c r="D151" i="14" s="1"/>
  <c r="E151" i="14" s="1"/>
  <c r="U185" i="33"/>
  <c r="Y185" i="33" s="1"/>
  <c r="H181" i="14" s="1"/>
  <c r="I181" i="14" s="1"/>
  <c r="S108" i="33"/>
  <c r="W108" i="33" s="1"/>
  <c r="D104" i="14" s="1"/>
  <c r="E104" i="14" s="1"/>
  <c r="U258" i="33"/>
  <c r="Y258" i="33" s="1"/>
  <c r="S257" i="33"/>
  <c r="W257" i="33" s="1"/>
  <c r="S114" i="33"/>
  <c r="W114" i="33" s="1"/>
  <c r="D110" i="14" s="1"/>
  <c r="E110" i="14" s="1"/>
  <c r="S263" i="33"/>
  <c r="W263" i="33" s="1"/>
  <c r="S320" i="33"/>
  <c r="W320" i="33" s="1"/>
  <c r="U278" i="33"/>
  <c r="Y278" i="33" s="1"/>
  <c r="U32" i="33"/>
  <c r="Y32" i="33" s="1"/>
  <c r="H28" i="14" s="1"/>
  <c r="I28" i="14" s="1"/>
  <c r="S17" i="33"/>
  <c r="W17" i="33" s="1"/>
  <c r="D13" i="14" s="1"/>
  <c r="E13" i="14" s="1"/>
  <c r="U15" i="33"/>
  <c r="Y15" i="33" s="1"/>
  <c r="H11" i="14" s="1"/>
  <c r="I11" i="14" s="1"/>
  <c r="S42" i="33"/>
  <c r="W42" i="33" s="1"/>
  <c r="D38" i="14" s="1"/>
  <c r="E38" i="14" s="1"/>
  <c r="U196" i="33"/>
  <c r="Y196" i="33" s="1"/>
  <c r="H192" i="14" s="1"/>
  <c r="I192" i="14" s="1"/>
  <c r="T287" i="33"/>
  <c r="X287" i="33" s="1"/>
  <c r="T290" i="33"/>
  <c r="X290" i="33" s="1"/>
  <c r="T153" i="33"/>
  <c r="X153" i="33" s="1"/>
  <c r="F149" i="14" s="1"/>
  <c r="G149" i="14" s="1"/>
  <c r="T279" i="33"/>
  <c r="X279" i="33" s="1"/>
  <c r="T87" i="33"/>
  <c r="X87" i="33" s="1"/>
  <c r="F83" i="14" s="1"/>
  <c r="G83" i="14" s="1"/>
  <c r="T206" i="33"/>
  <c r="X206" i="33" s="1"/>
  <c r="F202" i="14" s="1"/>
  <c r="G202" i="14" s="1"/>
  <c r="T224" i="33"/>
  <c r="X224" i="33" s="1"/>
  <c r="F220" i="14" s="1"/>
  <c r="G220" i="14" s="1"/>
  <c r="T299" i="33"/>
  <c r="X299" i="33" s="1"/>
  <c r="T12" i="33"/>
  <c r="X12" i="33" s="1"/>
  <c r="F8" i="14" s="1"/>
  <c r="G8" i="14" s="1"/>
  <c r="T253" i="33"/>
  <c r="X253" i="33" s="1"/>
  <c r="S276" i="33"/>
  <c r="W276" i="33" s="1"/>
  <c r="S181" i="33"/>
  <c r="W181" i="33" s="1"/>
  <c r="D177" i="14" s="1"/>
  <c r="E177" i="14" s="1"/>
  <c r="R37" i="31"/>
  <c r="V37" i="31"/>
  <c r="T164" i="33"/>
  <c r="X164" i="33" s="1"/>
  <c r="F160" i="14" s="1"/>
  <c r="G160" i="14" s="1"/>
  <c r="T252" i="33"/>
  <c r="X252" i="33" s="1"/>
  <c r="T11" i="33"/>
  <c r="X11" i="33" s="1"/>
  <c r="F7" i="14" s="1"/>
  <c r="G7" i="14" s="1"/>
  <c r="S37" i="33"/>
  <c r="W37" i="33" s="1"/>
  <c r="D33" i="14" s="1"/>
  <c r="E33" i="14" s="1"/>
  <c r="S283" i="33"/>
  <c r="W283" i="33" s="1"/>
  <c r="U144" i="33"/>
  <c r="Y144" i="33" s="1"/>
  <c r="H140" i="14" s="1"/>
  <c r="I140" i="14" s="1"/>
  <c r="S250" i="33"/>
  <c r="W250" i="33" s="1"/>
  <c r="T295" i="33"/>
  <c r="X295" i="33" s="1"/>
  <c r="R190" i="31"/>
  <c r="T322" i="33"/>
  <c r="X322" i="33" s="1"/>
  <c r="T269" i="33"/>
  <c r="X269" i="33" s="1"/>
  <c r="V10" i="31"/>
  <c r="T278" i="33"/>
  <c r="X278" i="33" s="1"/>
  <c r="R55" i="31"/>
  <c r="T89" i="33"/>
  <c r="X89" i="33" s="1"/>
  <c r="F85" i="14" s="1"/>
  <c r="G85" i="14" s="1"/>
  <c r="T312" i="33"/>
  <c r="X312" i="33" s="1"/>
  <c r="V139" i="31"/>
  <c r="T84" i="33"/>
  <c r="X84" i="33" s="1"/>
  <c r="F80" i="14" s="1"/>
  <c r="G80" i="14" s="1"/>
  <c r="T284" i="33"/>
  <c r="X284" i="33" s="1"/>
  <c r="U288" i="33"/>
  <c r="Y288" i="33" s="1"/>
  <c r="U18" i="33"/>
  <c r="Y18" i="33" s="1"/>
  <c r="H14" i="14" s="1"/>
  <c r="I14" i="14" s="1"/>
  <c r="U22" i="33"/>
  <c r="Y22" i="33" s="1"/>
  <c r="H18" i="14" s="1"/>
  <c r="I18" i="14" s="1"/>
  <c r="U43" i="33"/>
  <c r="Y43" i="33" s="1"/>
  <c r="H39" i="14" s="1"/>
  <c r="I39" i="14" s="1"/>
  <c r="T313" i="33"/>
  <c r="X313" i="33" s="1"/>
  <c r="R71" i="31"/>
  <c r="U151" i="33"/>
  <c r="Y151" i="33" s="1"/>
  <c r="H147" i="14" s="1"/>
  <c r="I147" i="14" s="1"/>
  <c r="U197" i="33"/>
  <c r="Y197" i="33" s="1"/>
  <c r="H193" i="14" s="1"/>
  <c r="I193" i="14" s="1"/>
  <c r="S278" i="33"/>
  <c r="W278" i="33" s="1"/>
  <c r="U54" i="33"/>
  <c r="Y54" i="33" s="1"/>
  <c r="H50" i="14" s="1"/>
  <c r="I50" i="14" s="1"/>
  <c r="S260" i="33"/>
  <c r="W260" i="33" s="1"/>
  <c r="U12" i="33"/>
  <c r="Y12" i="33" s="1"/>
  <c r="H8" i="14" s="1"/>
  <c r="I8" i="14" s="1"/>
  <c r="U268" i="33"/>
  <c r="Y268" i="33" s="1"/>
  <c r="T211" i="33"/>
  <c r="X211" i="33" s="1"/>
  <c r="F207" i="14" s="1"/>
  <c r="G207" i="14" s="1"/>
  <c r="T191" i="33"/>
  <c r="X191" i="33" s="1"/>
  <c r="F187" i="14" s="1"/>
  <c r="G187" i="14" s="1"/>
  <c r="U11" i="33"/>
  <c r="Y11" i="33" s="1"/>
  <c r="H7" i="14" s="1"/>
  <c r="I7" i="14" s="1"/>
  <c r="T187" i="33"/>
  <c r="X187" i="33" s="1"/>
  <c r="F183" i="14" s="1"/>
  <c r="G183" i="14" s="1"/>
  <c r="S147" i="33"/>
  <c r="W147" i="33" s="1"/>
  <c r="D143" i="14" s="1"/>
  <c r="E143" i="14" s="1"/>
  <c r="U274" i="33"/>
  <c r="Y274" i="33" s="1"/>
  <c r="U178" i="33"/>
  <c r="Y178" i="33" s="1"/>
  <c r="H174" i="14" s="1"/>
  <c r="I174" i="14" s="1"/>
  <c r="S24" i="33"/>
  <c r="W24" i="33" s="1"/>
  <c r="D20" i="14" s="1"/>
  <c r="E20" i="14" s="1"/>
  <c r="U269" i="33"/>
  <c r="Y269" i="33" s="1"/>
  <c r="S224" i="33"/>
  <c r="W224" i="33" s="1"/>
  <c r="D220" i="14" s="1"/>
  <c r="E220" i="14" s="1"/>
  <c r="S226" i="33"/>
  <c r="W226" i="33" s="1"/>
  <c r="D222" i="14" s="1"/>
  <c r="E222" i="14" s="1"/>
  <c r="U186" i="33"/>
  <c r="Y186" i="33" s="1"/>
  <c r="H182" i="14" s="1"/>
  <c r="I182" i="14" s="1"/>
  <c r="U263" i="33"/>
  <c r="Y263" i="33" s="1"/>
  <c r="R221" i="31"/>
  <c r="T301" i="33"/>
  <c r="X301" i="33" s="1"/>
  <c r="T233" i="33"/>
  <c r="X233" i="33" s="1"/>
  <c r="F229" i="14" s="1"/>
  <c r="G229" i="14" s="1"/>
  <c r="R39" i="31"/>
  <c r="V39" i="31"/>
  <c r="T248" i="33"/>
  <c r="X248" i="33" s="1"/>
  <c r="T198" i="33"/>
  <c r="X198" i="33" s="1"/>
  <c r="F194" i="14" s="1"/>
  <c r="G194" i="14" s="1"/>
  <c r="T310" i="33"/>
  <c r="X310" i="33" s="1"/>
  <c r="T114" i="33"/>
  <c r="X114" i="33" s="1"/>
  <c r="F110" i="14" s="1"/>
  <c r="G110" i="14" s="1"/>
  <c r="U235" i="33"/>
  <c r="Y235" i="33" s="1"/>
  <c r="H231" i="14" s="1"/>
  <c r="I231" i="14" s="1"/>
  <c r="S16" i="33"/>
  <c r="W16" i="33" s="1"/>
  <c r="D12" i="14" s="1"/>
  <c r="E12" i="14" s="1"/>
  <c r="S227" i="33"/>
  <c r="W227" i="33" s="1"/>
  <c r="D223" i="14" s="1"/>
  <c r="E223" i="14" s="1"/>
  <c r="U167" i="33"/>
  <c r="Y167" i="33" s="1"/>
  <c r="H163" i="14" s="1"/>
  <c r="I163" i="14" s="1"/>
  <c r="S280" i="33"/>
  <c r="W280" i="33" s="1"/>
  <c r="T122" i="33"/>
  <c r="X122" i="33" s="1"/>
  <c r="F118" i="14" s="1"/>
  <c r="G118" i="14" s="1"/>
  <c r="R211" i="33"/>
  <c r="V211" i="33" s="1"/>
  <c r="S211" i="33"/>
  <c r="W211" i="33" s="1"/>
  <c r="D207" i="14" s="1"/>
  <c r="E207" i="14" s="1"/>
  <c r="S169" i="33"/>
  <c r="W169" i="33" s="1"/>
  <c r="D165" i="14" s="1"/>
  <c r="E165" i="14" s="1"/>
  <c r="S218" i="33"/>
  <c r="W218" i="33" s="1"/>
  <c r="D214" i="14" s="1"/>
  <c r="E214" i="14" s="1"/>
  <c r="S248" i="33"/>
  <c r="W248" i="33" s="1"/>
  <c r="S71" i="33"/>
  <c r="W71" i="33" s="1"/>
  <c r="D67" i="14" s="1"/>
  <c r="E67" i="14" s="1"/>
  <c r="S188" i="33"/>
  <c r="W188" i="33" s="1"/>
  <c r="D184" i="14" s="1"/>
  <c r="E184" i="14" s="1"/>
  <c r="S180" i="33"/>
  <c r="W180" i="33" s="1"/>
  <c r="D176" i="14" s="1"/>
  <c r="E176" i="14" s="1"/>
  <c r="S297" i="33"/>
  <c r="W297" i="33" s="1"/>
  <c r="S312" i="33"/>
  <c r="W312" i="33" s="1"/>
  <c r="U161" i="33"/>
  <c r="Y161" i="33" s="1"/>
  <c r="H157" i="14" s="1"/>
  <c r="I157" i="14" s="1"/>
  <c r="S247" i="33"/>
  <c r="W247" i="33" s="1"/>
  <c r="S32" i="33"/>
  <c r="W32" i="33" s="1"/>
  <c r="D28" i="14" s="1"/>
  <c r="E28" i="14" s="1"/>
  <c r="U309" i="33"/>
  <c r="Y309" i="33" s="1"/>
  <c r="S213" i="33"/>
  <c r="W213" i="33" s="1"/>
  <c r="D209" i="14" s="1"/>
  <c r="E209" i="14" s="1"/>
  <c r="U239" i="33"/>
  <c r="Y239" i="33" s="1"/>
  <c r="S187" i="33"/>
  <c r="W187" i="33" s="1"/>
  <c r="D183" i="14" s="1"/>
  <c r="E183" i="14" s="1"/>
  <c r="U265" i="33"/>
  <c r="Y265" i="33" s="1"/>
  <c r="U207" i="33"/>
  <c r="Y207" i="33" s="1"/>
  <c r="H203" i="14" s="1"/>
  <c r="I203" i="14" s="1"/>
  <c r="S228" i="33"/>
  <c r="W228" i="33" s="1"/>
  <c r="D224" i="14" s="1"/>
  <c r="E224" i="14" s="1"/>
  <c r="U302" i="33"/>
  <c r="Y302" i="33" s="1"/>
  <c r="S201" i="33"/>
  <c r="W201" i="33" s="1"/>
  <c r="D197" i="14" s="1"/>
  <c r="E197" i="14" s="1"/>
  <c r="S244" i="33"/>
  <c r="W244" i="33" s="1"/>
  <c r="U179" i="33"/>
  <c r="Y179" i="33" s="1"/>
  <c r="H175" i="14" s="1"/>
  <c r="I175" i="14" s="1"/>
  <c r="S243" i="33"/>
  <c r="W243" i="33" s="1"/>
  <c r="U312" i="33"/>
  <c r="Y312" i="33" s="1"/>
  <c r="S199" i="33"/>
  <c r="W199" i="33" s="1"/>
  <c r="D195" i="14" s="1"/>
  <c r="E195" i="14" s="1"/>
  <c r="U153" i="33"/>
  <c r="Y153" i="33" s="1"/>
  <c r="H149" i="14" s="1"/>
  <c r="I149" i="14" s="1"/>
  <c r="S69" i="33"/>
  <c r="W69" i="33" s="1"/>
  <c r="D65" i="14" s="1"/>
  <c r="E65" i="14" s="1"/>
  <c r="S171" i="33"/>
  <c r="W171" i="33" s="1"/>
  <c r="D167" i="14" s="1"/>
  <c r="E167" i="14" s="1"/>
  <c r="S89" i="33"/>
  <c r="W89" i="33" s="1"/>
  <c r="D85" i="14" s="1"/>
  <c r="E85" i="14" s="1"/>
  <c r="U267" i="33"/>
  <c r="Y267" i="33" s="1"/>
  <c r="S298" i="33"/>
  <c r="W298" i="33" s="1"/>
  <c r="S216" i="33"/>
  <c r="W216" i="33" s="1"/>
  <c r="D212" i="14" s="1"/>
  <c r="E212" i="14" s="1"/>
  <c r="U46" i="33"/>
  <c r="Y46" i="33" s="1"/>
  <c r="H42" i="14" s="1"/>
  <c r="I42" i="14" s="1"/>
  <c r="S255" i="33"/>
  <c r="W255" i="33" s="1"/>
  <c r="R186" i="31"/>
  <c r="T215" i="33"/>
  <c r="X215" i="33" s="1"/>
  <c r="F211" i="14" s="1"/>
  <c r="G211" i="14" s="1"/>
  <c r="T238" i="33"/>
  <c r="X238" i="33" s="1"/>
  <c r="F234" i="14" s="1"/>
  <c r="G234" i="14" s="1"/>
  <c r="T23" i="33"/>
  <c r="X23" i="33" s="1"/>
  <c r="F19" i="14" s="1"/>
  <c r="G19" i="14" s="1"/>
  <c r="T17" i="33"/>
  <c r="X17" i="33" s="1"/>
  <c r="F13" i="14" s="1"/>
  <c r="G13" i="14" s="1"/>
  <c r="R10" i="31"/>
  <c r="R262" i="31"/>
  <c r="T16" i="33"/>
  <c r="X16" i="33" s="1"/>
  <c r="F12" i="14" s="1"/>
  <c r="G12" i="14" s="1"/>
  <c r="T266" i="33"/>
  <c r="X266" i="33" s="1"/>
  <c r="T241" i="33"/>
  <c r="X241" i="33" s="1"/>
  <c r="T307" i="33"/>
  <c r="X307" i="33" s="1"/>
  <c r="T50" i="33"/>
  <c r="X50" i="33" s="1"/>
  <c r="F46" i="14" s="1"/>
  <c r="G46" i="14" s="1"/>
  <c r="R304" i="31"/>
  <c r="U249" i="33"/>
  <c r="Y249" i="33" s="1"/>
  <c r="S161" i="33"/>
  <c r="W161" i="33" s="1"/>
  <c r="D157" i="14" s="1"/>
  <c r="E157" i="14" s="1"/>
  <c r="S87" i="33"/>
  <c r="W87" i="33" s="1"/>
  <c r="D83" i="14" s="1"/>
  <c r="E83" i="14" s="1"/>
  <c r="U77" i="33"/>
  <c r="Y77" i="33" s="1"/>
  <c r="H73" i="14" s="1"/>
  <c r="I73" i="14" s="1"/>
  <c r="T14" i="33"/>
  <c r="X14" i="33" s="1"/>
  <c r="F10" i="14" s="1"/>
  <c r="G10" i="14" s="1"/>
  <c r="S47" i="33"/>
  <c r="W47" i="33" s="1"/>
  <c r="D43" i="14" s="1"/>
  <c r="E43" i="14" s="1"/>
  <c r="U211" i="33"/>
  <c r="Y211" i="33" s="1"/>
  <c r="H207" i="14" s="1"/>
  <c r="I207" i="14" s="1"/>
  <c r="S64" i="33"/>
  <c r="W64" i="33" s="1"/>
  <c r="D60" i="14" s="1"/>
  <c r="E60" i="14" s="1"/>
  <c r="U14" i="33"/>
  <c r="Y14" i="33" s="1"/>
  <c r="H10" i="14" s="1"/>
  <c r="I10" i="14" s="1"/>
  <c r="U114" i="33"/>
  <c r="Y114" i="33" s="1"/>
  <c r="H110" i="14" s="1"/>
  <c r="I110" i="14" s="1"/>
  <c r="S215" i="33"/>
  <c r="W215" i="33" s="1"/>
  <c r="D211" i="14" s="1"/>
  <c r="E211" i="14" s="1"/>
  <c r="T204" i="33"/>
  <c r="X204" i="33" s="1"/>
  <c r="F200" i="14" s="1"/>
  <c r="G200" i="14" s="1"/>
  <c r="T273" i="33"/>
  <c r="X273" i="33" s="1"/>
  <c r="T306" i="33"/>
  <c r="X306" i="33" s="1"/>
  <c r="T308" i="33"/>
  <c r="X308" i="33" s="1"/>
  <c r="R201" i="31"/>
  <c r="T116" i="33"/>
  <c r="X116" i="33" s="1"/>
  <c r="F112" i="14" s="1"/>
  <c r="G112" i="14" s="1"/>
  <c r="T167" i="33"/>
  <c r="X167" i="33" s="1"/>
  <c r="F163" i="14" s="1"/>
  <c r="G163" i="14" s="1"/>
  <c r="T261" i="33"/>
  <c r="X261" i="33" s="1"/>
  <c r="R287" i="31"/>
  <c r="T305" i="33"/>
  <c r="X305" i="33" s="1"/>
  <c r="T137" i="33"/>
  <c r="X137" i="33" s="1"/>
  <c r="F133" i="14" s="1"/>
  <c r="G133" i="14" s="1"/>
  <c r="R237" i="31"/>
  <c r="T38" i="33"/>
  <c r="X38" i="33" s="1"/>
  <c r="F34" i="14" s="1"/>
  <c r="G34" i="14" s="1"/>
  <c r="S122" i="33"/>
  <c r="W122" i="33" s="1"/>
  <c r="D118" i="14" s="1"/>
  <c r="E118" i="14" s="1"/>
  <c r="T147" i="33"/>
  <c r="X147" i="33" s="1"/>
  <c r="F143" i="14" s="1"/>
  <c r="G143" i="14" s="1"/>
  <c r="T171" i="33"/>
  <c r="X171" i="33" s="1"/>
  <c r="F167" i="14" s="1"/>
  <c r="G167" i="14" s="1"/>
  <c r="T155" i="33"/>
  <c r="X155" i="33" s="1"/>
  <c r="F151" i="14" s="1"/>
  <c r="G151" i="14" s="1"/>
  <c r="S191" i="33"/>
  <c r="W191" i="33" s="1"/>
  <c r="D187" i="14" s="1"/>
  <c r="E187" i="14" s="1"/>
  <c r="S165" i="33"/>
  <c r="W165" i="33" s="1"/>
  <c r="D161" i="14" s="1"/>
  <c r="E161" i="14" s="1"/>
  <c r="R11" i="33"/>
  <c r="V11" i="33" s="1"/>
  <c r="T48" i="33"/>
  <c r="X48" i="33" s="1"/>
  <c r="F44" i="14" s="1"/>
  <c r="G44" i="14" s="1"/>
  <c r="T185" i="33"/>
  <c r="X185" i="33" s="1"/>
  <c r="F181" i="14" s="1"/>
  <c r="G181" i="14" s="1"/>
  <c r="U20" i="33"/>
  <c r="Y20" i="33" s="1"/>
  <c r="H16" i="14" s="1"/>
  <c r="I16" i="14" s="1"/>
  <c r="S90" i="33"/>
  <c r="W90" i="33" s="1"/>
  <c r="D86" i="14" s="1"/>
  <c r="E86" i="14" s="1"/>
  <c r="H40" i="70" l="1"/>
  <c r="H42" i="70" s="1"/>
  <c r="I40" i="70"/>
  <c r="I42" i="70" s="1"/>
  <c r="S302" i="33"/>
  <c r="W302" i="33" s="1"/>
  <c r="R161" i="33"/>
  <c r="V161" i="33" s="1"/>
  <c r="R238" i="33"/>
  <c r="V238" i="33" s="1"/>
  <c r="R50" i="33"/>
  <c r="V50" i="33" s="1"/>
  <c r="G238" i="13"/>
  <c r="Q238" i="13" s="1"/>
  <c r="R313" i="33"/>
  <c r="V313" i="33" s="1"/>
  <c r="D22" i="14"/>
  <c r="E22" i="14" s="1"/>
  <c r="S245" i="33"/>
  <c r="W245" i="33" s="1"/>
  <c r="AA244" i="31"/>
  <c r="R319" i="33"/>
  <c r="V319" i="33" s="1"/>
  <c r="R84" i="33"/>
  <c r="V84" i="33" s="1"/>
  <c r="E303" i="9"/>
  <c r="E309" i="9"/>
  <c r="E288" i="9"/>
  <c r="F288" i="9" s="1"/>
  <c r="E235" i="9"/>
  <c r="E199" i="9"/>
  <c r="E69" i="9"/>
  <c r="F69" i="9" s="1"/>
  <c r="E35" i="9"/>
  <c r="F35" i="9" s="1"/>
  <c r="E220" i="9"/>
  <c r="E121" i="9"/>
  <c r="F77" i="9"/>
  <c r="E78" i="9"/>
  <c r="E43" i="9"/>
  <c r="F43" i="9" s="1"/>
  <c r="E87" i="9"/>
  <c r="E302" i="9"/>
  <c r="E213" i="9"/>
  <c r="E84" i="9"/>
  <c r="E291" i="9"/>
  <c r="E260" i="9"/>
  <c r="F260" i="9" s="1"/>
  <c r="E271" i="9"/>
  <c r="E304" i="9"/>
  <c r="E241" i="9"/>
  <c r="E37" i="9"/>
  <c r="F37" i="9" s="1"/>
  <c r="E297" i="9"/>
  <c r="E182" i="9"/>
  <c r="E150" i="9"/>
  <c r="F150" i="9" s="1"/>
  <c r="E308" i="9"/>
  <c r="E169" i="9"/>
  <c r="E283" i="9"/>
  <c r="E103" i="9"/>
  <c r="E285" i="9"/>
  <c r="F285" i="9" s="1"/>
  <c r="E188" i="9"/>
  <c r="E263" i="9"/>
  <c r="E221" i="9"/>
  <c r="E51" i="9"/>
  <c r="F51" i="9" s="1"/>
  <c r="E9" i="9"/>
  <c r="F9" i="9" s="1"/>
  <c r="E95" i="9"/>
  <c r="E153" i="9"/>
  <c r="E152" i="9"/>
  <c r="E239" i="9"/>
  <c r="E86" i="9"/>
  <c r="F86" i="9" s="1"/>
  <c r="E258" i="9"/>
  <c r="E161" i="9"/>
  <c r="E117" i="9"/>
  <c r="F117" i="9" s="1"/>
  <c r="E111" i="9"/>
  <c r="E230" i="9"/>
  <c r="E316" i="9"/>
  <c r="E120" i="9"/>
  <c r="E227" i="9"/>
  <c r="F227" i="9" s="1"/>
  <c r="E184" i="9"/>
  <c r="E219" i="9"/>
  <c r="E53" i="9"/>
  <c r="F53" i="9" s="1"/>
  <c r="E137" i="9"/>
  <c r="E67" i="9"/>
  <c r="F67" i="9" s="1"/>
  <c r="E145" i="9"/>
  <c r="E245" i="9"/>
  <c r="E204" i="9"/>
  <c r="E8" i="9"/>
  <c r="F8" i="9" s="1"/>
  <c r="R247" i="33"/>
  <c r="V247" i="33" s="1"/>
  <c r="K206" i="14"/>
  <c r="R144" i="33"/>
  <c r="V144" i="33" s="1"/>
  <c r="S238" i="33"/>
  <c r="W238" i="33" s="1"/>
  <c r="D234" i="14" s="1"/>
  <c r="E234" i="14" s="1"/>
  <c r="K300" i="14"/>
  <c r="K189" i="14"/>
  <c r="M248" i="14"/>
  <c r="O315" i="14"/>
  <c r="M206" i="14"/>
  <c r="R253" i="33"/>
  <c r="V253" i="33" s="1"/>
  <c r="AB242" i="33"/>
  <c r="S304" i="33"/>
  <c r="W304" i="33" s="1"/>
  <c r="Z304" i="33" s="1"/>
  <c r="S50" i="33"/>
  <c r="W50" i="33" s="1"/>
  <c r="D46" i="14" s="1"/>
  <c r="E46" i="14" s="1"/>
  <c r="R207" i="33"/>
  <c r="V207" i="33" s="1"/>
  <c r="R298" i="31"/>
  <c r="R259" i="33"/>
  <c r="V259" i="33" s="1"/>
  <c r="R301" i="33"/>
  <c r="V301" i="33" s="1"/>
  <c r="R88" i="33"/>
  <c r="V88" i="33" s="1"/>
  <c r="R275" i="33"/>
  <c r="V275" i="33" s="1"/>
  <c r="R254" i="33"/>
  <c r="V254" i="33" s="1"/>
  <c r="R308" i="33"/>
  <c r="V308" i="33" s="1"/>
  <c r="I306" i="13"/>
  <c r="K260" i="13"/>
  <c r="R258" i="33"/>
  <c r="V258" i="33" s="1"/>
  <c r="L258" i="14"/>
  <c r="R303" i="31"/>
  <c r="R111" i="31"/>
  <c r="R250" i="31"/>
  <c r="N283" i="14"/>
  <c r="M267" i="13"/>
  <c r="U267" i="13" s="1"/>
  <c r="J306" i="14"/>
  <c r="K258" i="13"/>
  <c r="R274" i="33"/>
  <c r="V274" i="33" s="1"/>
  <c r="J227" i="14"/>
  <c r="R290" i="33"/>
  <c r="V290" i="33" s="1"/>
  <c r="V215" i="31"/>
  <c r="R249" i="33"/>
  <c r="V249" i="33" s="1"/>
  <c r="R215" i="33"/>
  <c r="V215" i="33" s="1"/>
  <c r="R35" i="33"/>
  <c r="V35" i="33" s="1"/>
  <c r="R36" i="33"/>
  <c r="V36" i="33" s="1"/>
  <c r="M319" i="14"/>
  <c r="J249" i="14"/>
  <c r="R220" i="31"/>
  <c r="L221" i="14"/>
  <c r="R43" i="33"/>
  <c r="V43" i="33" s="1"/>
  <c r="K319" i="13"/>
  <c r="R314" i="33"/>
  <c r="V314" i="33" s="1"/>
  <c r="R296" i="33"/>
  <c r="V296" i="33" s="1"/>
  <c r="S308" i="33"/>
  <c r="W308" i="33" s="1"/>
  <c r="D304" i="14" s="1"/>
  <c r="E304" i="14" s="1"/>
  <c r="R132" i="33"/>
  <c r="V132" i="33" s="1"/>
  <c r="R206" i="33"/>
  <c r="V206" i="33" s="1"/>
  <c r="R231" i="33"/>
  <c r="V231" i="33" s="1"/>
  <c r="R315" i="33"/>
  <c r="V315" i="33" s="1"/>
  <c r="R287" i="33"/>
  <c r="V287" i="33" s="1"/>
  <c r="J269" i="14"/>
  <c r="R307" i="33"/>
  <c r="V307" i="33" s="1"/>
  <c r="T26" i="33"/>
  <c r="X26" i="33" s="1"/>
  <c r="F22" i="14" s="1"/>
  <c r="G22" i="14" s="1"/>
  <c r="K275" i="13"/>
  <c r="R193" i="33"/>
  <c r="V193" i="33" s="1"/>
  <c r="R199" i="33"/>
  <c r="V199" i="33" s="1"/>
  <c r="U314" i="33"/>
  <c r="Y314" i="33" s="1"/>
  <c r="H310" i="14" s="1"/>
  <c r="I310" i="14" s="1"/>
  <c r="U290" i="33"/>
  <c r="Y290" i="33" s="1"/>
  <c r="AB290" i="33" s="1"/>
  <c r="L205" i="14"/>
  <c r="J320" i="14"/>
  <c r="L300" i="14"/>
  <c r="M281" i="13"/>
  <c r="U281" i="13" s="1"/>
  <c r="V213" i="31"/>
  <c r="K233" i="14"/>
  <c r="M210" i="13"/>
  <c r="M294" i="13"/>
  <c r="I228" i="13"/>
  <c r="U228" i="13" s="1"/>
  <c r="R242" i="31"/>
  <c r="R279" i="31"/>
  <c r="L241" i="14"/>
  <c r="R310" i="33"/>
  <c r="V310" i="33" s="1"/>
  <c r="N229" i="14"/>
  <c r="N244" i="14"/>
  <c r="L235" i="14"/>
  <c r="M244" i="13"/>
  <c r="M201" i="13"/>
  <c r="U201" i="13" s="1"/>
  <c r="K214" i="13"/>
  <c r="I223" i="13"/>
  <c r="R174" i="33"/>
  <c r="V174" i="33" s="1"/>
  <c r="R322" i="33"/>
  <c r="V322" i="33" s="1"/>
  <c r="L209" i="14"/>
  <c r="S231" i="33"/>
  <c r="W231" i="33" s="1"/>
  <c r="D227" i="14" s="1"/>
  <c r="E227" i="14" s="1"/>
  <c r="U256" i="33"/>
  <c r="Y256" i="33" s="1"/>
  <c r="AB256" i="33" s="1"/>
  <c r="S249" i="33"/>
  <c r="W249" i="33" s="1"/>
  <c r="D245" i="14" s="1"/>
  <c r="E245" i="14" s="1"/>
  <c r="R299" i="33"/>
  <c r="V299" i="33" s="1"/>
  <c r="L296" i="14"/>
  <c r="I121" i="13"/>
  <c r="J223" i="14"/>
  <c r="K241" i="13"/>
  <c r="M306" i="13"/>
  <c r="K315" i="13"/>
  <c r="U315" i="13" s="1"/>
  <c r="R244" i="31"/>
  <c r="L279" i="14"/>
  <c r="N316" i="14"/>
  <c r="J237" i="14"/>
  <c r="K296" i="13"/>
  <c r="U296" i="13" s="1"/>
  <c r="M316" i="13"/>
  <c r="R32" i="33"/>
  <c r="V32" i="33" s="1"/>
  <c r="R305" i="33"/>
  <c r="V305" i="33" s="1"/>
  <c r="R323" i="31"/>
  <c r="E321" i="9" s="1"/>
  <c r="F321" i="9" s="1"/>
  <c r="L112" i="14"/>
  <c r="K235" i="13"/>
  <c r="U235" i="13" s="1"/>
  <c r="R222" i="33"/>
  <c r="V222" i="33" s="1"/>
  <c r="I199" i="13"/>
  <c r="R301" i="31"/>
  <c r="J291" i="14"/>
  <c r="R227" i="33"/>
  <c r="V227" i="33" s="1"/>
  <c r="M320" i="14"/>
  <c r="R311" i="33"/>
  <c r="V311" i="33" s="1"/>
  <c r="K251" i="13"/>
  <c r="L207" i="14"/>
  <c r="L245" i="14"/>
  <c r="L251" i="14"/>
  <c r="L228" i="14"/>
  <c r="M279" i="14"/>
  <c r="I191" i="13"/>
  <c r="R248" i="31"/>
  <c r="J314" i="14"/>
  <c r="M13" i="14"/>
  <c r="N243" i="14"/>
  <c r="J191" i="14"/>
  <c r="L231" i="14"/>
  <c r="R228" i="33"/>
  <c r="V228" i="33" s="1"/>
  <c r="N304" i="14"/>
  <c r="K212" i="14"/>
  <c r="M246" i="13"/>
  <c r="U246" i="13" s="1"/>
  <c r="K206" i="13"/>
  <c r="R25" i="33"/>
  <c r="V25" i="33" s="1"/>
  <c r="J290" i="14"/>
  <c r="M73" i="13"/>
  <c r="N70" i="14"/>
  <c r="K87" i="13"/>
  <c r="R316" i="33"/>
  <c r="V316" i="33" s="1"/>
  <c r="K207" i="13"/>
  <c r="U207" i="13" s="1"/>
  <c r="M265" i="13"/>
  <c r="M232" i="13"/>
  <c r="R178" i="31"/>
  <c r="R187" i="31"/>
  <c r="N248" i="14"/>
  <c r="N238" i="14"/>
  <c r="I47" i="13"/>
  <c r="R286" i="31"/>
  <c r="O233" i="14"/>
  <c r="K312" i="13"/>
  <c r="M196" i="14"/>
  <c r="I204" i="13"/>
  <c r="U204" i="13" s="1"/>
  <c r="R146" i="31"/>
  <c r="L212" i="14"/>
  <c r="L206" i="14"/>
  <c r="N246" i="14"/>
  <c r="AB118" i="33"/>
  <c r="R186" i="33"/>
  <c r="V186" i="33" s="1"/>
  <c r="N263" i="14"/>
  <c r="L246" i="14"/>
  <c r="I301" i="13"/>
  <c r="U301" i="13" s="1"/>
  <c r="K212" i="13"/>
  <c r="U212" i="13" s="1"/>
  <c r="R230" i="31"/>
  <c r="R236" i="33"/>
  <c r="V236" i="33" s="1"/>
  <c r="L259" i="14"/>
  <c r="L291" i="14"/>
  <c r="R263" i="31"/>
  <c r="M256" i="13"/>
  <c r="V293" i="31"/>
  <c r="R235" i="33"/>
  <c r="V235" i="33" s="1"/>
  <c r="N256" i="14"/>
  <c r="V260" i="31"/>
  <c r="L274" i="14"/>
  <c r="J114" i="14"/>
  <c r="L63" i="14"/>
  <c r="N178" i="14"/>
  <c r="K292" i="13"/>
  <c r="K249" i="14"/>
  <c r="R319" i="31"/>
  <c r="M106" i="13"/>
  <c r="J318" i="14"/>
  <c r="J266" i="14"/>
  <c r="M318" i="13"/>
  <c r="U318" i="13" s="1"/>
  <c r="O207" i="14"/>
  <c r="J304" i="14"/>
  <c r="R210" i="31"/>
  <c r="M310" i="13"/>
  <c r="U310" i="13" s="1"/>
  <c r="M254" i="13"/>
  <c r="K199" i="13"/>
  <c r="L194" i="14"/>
  <c r="L242" i="14"/>
  <c r="J179" i="14"/>
  <c r="J273" i="14"/>
  <c r="M264" i="13"/>
  <c r="J277" i="14"/>
  <c r="I304" i="13"/>
  <c r="R178" i="33"/>
  <c r="V178" i="33" s="1"/>
  <c r="R116" i="33"/>
  <c r="V116" i="33" s="1"/>
  <c r="R230" i="33"/>
  <c r="V230" i="33" s="1"/>
  <c r="R189" i="33"/>
  <c r="V189" i="33" s="1"/>
  <c r="R320" i="33"/>
  <c r="V320" i="33" s="1"/>
  <c r="G114" i="13"/>
  <c r="Q114" i="13" s="1"/>
  <c r="J215" i="14"/>
  <c r="K147" i="13"/>
  <c r="I277" i="13"/>
  <c r="M114" i="13"/>
  <c r="I249" i="13"/>
  <c r="L311" i="14"/>
  <c r="R226" i="31"/>
  <c r="R245" i="33"/>
  <c r="V245" i="33" s="1"/>
  <c r="R128" i="33"/>
  <c r="V128" i="33" s="1"/>
  <c r="R24" i="33"/>
  <c r="V24" i="33" s="1"/>
  <c r="R271" i="33"/>
  <c r="V271" i="33" s="1"/>
  <c r="R94" i="33"/>
  <c r="V94" i="33" s="1"/>
  <c r="R210" i="33"/>
  <c r="V210" i="33" s="1"/>
  <c r="R277" i="33"/>
  <c r="V277" i="33" s="1"/>
  <c r="R59" i="33"/>
  <c r="V59" i="33" s="1"/>
  <c r="R78" i="33"/>
  <c r="V78" i="33" s="1"/>
  <c r="T311" i="33"/>
  <c r="X311" i="33" s="1"/>
  <c r="E307" i="13" s="1"/>
  <c r="P307" i="13" s="1"/>
  <c r="R229" i="33"/>
  <c r="V229" i="33" s="1"/>
  <c r="R217" i="33"/>
  <c r="V217" i="33" s="1"/>
  <c r="R23" i="33"/>
  <c r="V23" i="33" s="1"/>
  <c r="R19" i="33"/>
  <c r="V19" i="33" s="1"/>
  <c r="R318" i="33"/>
  <c r="V318" i="33" s="1"/>
  <c r="R226" i="33"/>
  <c r="V226" i="33" s="1"/>
  <c r="V155" i="31"/>
  <c r="M262" i="13"/>
  <c r="N262" i="14"/>
  <c r="T19" i="33"/>
  <c r="X19" i="33" s="1"/>
  <c r="F15" i="14" s="1"/>
  <c r="G15" i="14" s="1"/>
  <c r="S210" i="33"/>
  <c r="W210" i="33" s="1"/>
  <c r="D206" i="14" s="1"/>
  <c r="E206" i="14" s="1"/>
  <c r="S277" i="33"/>
  <c r="W277" i="33" s="1"/>
  <c r="D273" i="14" s="1"/>
  <c r="E273" i="14" s="1"/>
  <c r="R182" i="33"/>
  <c r="V182" i="33" s="1"/>
  <c r="R54" i="33"/>
  <c r="V54" i="33" s="1"/>
  <c r="R234" i="33"/>
  <c r="V234" i="33" s="1"/>
  <c r="J115" i="14"/>
  <c r="I273" i="13"/>
  <c r="U94" i="33"/>
  <c r="Y94" i="33" s="1"/>
  <c r="H90" i="14" s="1"/>
  <c r="I90" i="14" s="1"/>
  <c r="U213" i="33"/>
  <c r="Y213" i="33" s="1"/>
  <c r="H209" i="14" s="1"/>
  <c r="I209" i="14" s="1"/>
  <c r="Z242" i="33"/>
  <c r="I70" i="13"/>
  <c r="J213" i="14"/>
  <c r="K139" i="13"/>
  <c r="M192" i="14"/>
  <c r="L13" i="14"/>
  <c r="R195" i="31"/>
  <c r="R233" i="33"/>
  <c r="V233" i="33" s="1"/>
  <c r="T32" i="33"/>
  <c r="X32" i="33" s="1"/>
  <c r="F28" i="14" s="1"/>
  <c r="G28" i="14" s="1"/>
  <c r="T59" i="33"/>
  <c r="X59" i="33" s="1"/>
  <c r="F55" i="14" s="1"/>
  <c r="G55" i="14" s="1"/>
  <c r="R282" i="31"/>
  <c r="L138" i="14"/>
  <c r="K79" i="13"/>
  <c r="J152" i="14"/>
  <c r="V290" i="31"/>
  <c r="K15" i="14"/>
  <c r="I215" i="13"/>
  <c r="M253" i="13"/>
  <c r="R321" i="31"/>
  <c r="I176" i="13"/>
  <c r="I305" i="13"/>
  <c r="R209" i="31"/>
  <c r="R91" i="33"/>
  <c r="V91" i="33" s="1"/>
  <c r="R148" i="33"/>
  <c r="V148" i="33" s="1"/>
  <c r="S217" i="33"/>
  <c r="W217" i="33" s="1"/>
  <c r="D213" i="14" s="1"/>
  <c r="E213" i="14" s="1"/>
  <c r="S230" i="33"/>
  <c r="W230" i="33" s="1"/>
  <c r="D226" i="14" s="1"/>
  <c r="E226" i="14" s="1"/>
  <c r="L186" i="14"/>
  <c r="L266" i="14"/>
  <c r="N163" i="14"/>
  <c r="K213" i="14"/>
  <c r="K220" i="14"/>
  <c r="R242" i="33"/>
  <c r="V242" i="33" s="1"/>
  <c r="L255" i="14"/>
  <c r="M182" i="13"/>
  <c r="U189" i="33"/>
  <c r="Y189" i="33" s="1"/>
  <c r="H185" i="14" s="1"/>
  <c r="I185" i="14" s="1"/>
  <c r="N97" i="14"/>
  <c r="R192" i="31"/>
  <c r="M226" i="14"/>
  <c r="R295" i="33"/>
  <c r="V295" i="33" s="1"/>
  <c r="R102" i="33"/>
  <c r="V102" i="33" s="1"/>
  <c r="U222" i="33"/>
  <c r="Y222" i="33" s="1"/>
  <c r="H218" i="14" s="1"/>
  <c r="I218" i="14" s="1"/>
  <c r="R266" i="33"/>
  <c r="V266" i="33" s="1"/>
  <c r="R204" i="33"/>
  <c r="V204" i="33" s="1"/>
  <c r="R111" i="33"/>
  <c r="V111" i="33" s="1"/>
  <c r="R83" i="33"/>
  <c r="V83" i="33" s="1"/>
  <c r="AA118" i="33"/>
  <c r="R53" i="33"/>
  <c r="V53" i="33" s="1"/>
  <c r="R85" i="33"/>
  <c r="V85" i="33" s="1"/>
  <c r="R232" i="33"/>
  <c r="V232" i="33" s="1"/>
  <c r="T247" i="33"/>
  <c r="X247" i="33" s="1"/>
  <c r="F243" i="14" s="1"/>
  <c r="G243" i="14" s="1"/>
  <c r="R183" i="33"/>
  <c r="V183" i="33" s="1"/>
  <c r="R288" i="33"/>
  <c r="V288" i="33" s="1"/>
  <c r="T320" i="33"/>
  <c r="X320" i="33" s="1"/>
  <c r="E316" i="13" s="1"/>
  <c r="P316" i="13" s="1"/>
  <c r="R203" i="33"/>
  <c r="V203" i="33" s="1"/>
  <c r="R127" i="33"/>
  <c r="V127" i="33" s="1"/>
  <c r="E114" i="13"/>
  <c r="P114" i="13" s="1"/>
  <c r="T227" i="33"/>
  <c r="X227" i="33" s="1"/>
  <c r="F223" i="14" s="1"/>
  <c r="G223" i="14" s="1"/>
  <c r="T213" i="13"/>
  <c r="R175" i="33"/>
  <c r="V175" i="33" s="1"/>
  <c r="R240" i="33"/>
  <c r="V240" i="33" s="1"/>
  <c r="J309" i="14"/>
  <c r="R194" i="33"/>
  <c r="V194" i="33" s="1"/>
  <c r="R276" i="31"/>
  <c r="R286" i="33"/>
  <c r="V286" i="33" s="1"/>
  <c r="T232" i="33"/>
  <c r="X232" i="33" s="1"/>
  <c r="F228" i="14" s="1"/>
  <c r="G228" i="14" s="1"/>
  <c r="C191" i="13"/>
  <c r="O191" i="13" s="1"/>
  <c r="R309" i="33"/>
  <c r="V309" i="33" s="1"/>
  <c r="R255" i="31"/>
  <c r="N289" i="14"/>
  <c r="N202" i="14"/>
  <c r="I266" i="13"/>
  <c r="M279" i="13"/>
  <c r="U279" i="13" s="1"/>
  <c r="L17" i="14"/>
  <c r="R250" i="33"/>
  <c r="V250" i="33" s="1"/>
  <c r="S295" i="33"/>
  <c r="W295" i="33" s="1"/>
  <c r="D291" i="14" s="1"/>
  <c r="E291" i="14" s="1"/>
  <c r="U206" i="33"/>
  <c r="Y206" i="33" s="1"/>
  <c r="H202" i="14" s="1"/>
  <c r="I202" i="14" s="1"/>
  <c r="T85" i="33"/>
  <c r="X85" i="33" s="1"/>
  <c r="F81" i="14" s="1"/>
  <c r="G81" i="14" s="1"/>
  <c r="R46" i="33"/>
  <c r="V46" i="33" s="1"/>
  <c r="Z195" i="33"/>
  <c r="J98" i="14"/>
  <c r="N185" i="14"/>
  <c r="N295" i="14"/>
  <c r="O289" i="14"/>
  <c r="M171" i="13"/>
  <c r="I20" i="13"/>
  <c r="R294" i="33"/>
  <c r="V294" i="33" s="1"/>
  <c r="R21" i="33"/>
  <c r="V21" i="33" s="1"/>
  <c r="J297" i="14"/>
  <c r="J280" i="14"/>
  <c r="L273" i="14"/>
  <c r="O295" i="14"/>
  <c r="K197" i="14"/>
  <c r="M72" i="13"/>
  <c r="R214" i="33"/>
  <c r="V214" i="33" s="1"/>
  <c r="M15" i="13"/>
  <c r="M176" i="13"/>
  <c r="R257" i="33"/>
  <c r="V257" i="33" s="1"/>
  <c r="M49" i="13"/>
  <c r="N79" i="14"/>
  <c r="I89" i="13"/>
  <c r="I178" i="13"/>
  <c r="K179" i="13"/>
  <c r="I27" i="13"/>
  <c r="N204" i="14"/>
  <c r="S128" i="33"/>
  <c r="W128" i="33" s="1"/>
  <c r="D124" i="14" s="1"/>
  <c r="E124" i="14" s="1"/>
  <c r="T24" i="33"/>
  <c r="X24" i="33" s="1"/>
  <c r="F20" i="14" s="1"/>
  <c r="G20" i="14" s="1"/>
  <c r="T235" i="33"/>
  <c r="X235" i="33" s="1"/>
  <c r="F231" i="14" s="1"/>
  <c r="G231" i="14" s="1"/>
  <c r="I162" i="13"/>
  <c r="J192" i="14"/>
  <c r="K266" i="13"/>
  <c r="K244" i="14"/>
  <c r="I244" i="13"/>
  <c r="K185" i="13"/>
  <c r="I278" i="13"/>
  <c r="K236" i="13"/>
  <c r="U236" i="13" s="1"/>
  <c r="I192" i="13"/>
  <c r="U192" i="13" s="1"/>
  <c r="K273" i="13"/>
  <c r="K72" i="13"/>
  <c r="L192" i="14"/>
  <c r="S324" i="33"/>
  <c r="W324" i="33" s="1"/>
  <c r="Z324" i="33" s="1"/>
  <c r="R324" i="33"/>
  <c r="V324" i="33" s="1"/>
  <c r="J81" i="14"/>
  <c r="I107" i="13"/>
  <c r="N293" i="14"/>
  <c r="J202" i="14"/>
  <c r="R51" i="33"/>
  <c r="V51" i="33" s="1"/>
  <c r="R180" i="33"/>
  <c r="V180" i="33" s="1"/>
  <c r="R156" i="33"/>
  <c r="V156" i="33" s="1"/>
  <c r="R300" i="33"/>
  <c r="V300" i="33" s="1"/>
  <c r="U78" i="33"/>
  <c r="Y78" i="33" s="1"/>
  <c r="H74" i="14" s="1"/>
  <c r="I74" i="14" s="1"/>
  <c r="R196" i="33"/>
  <c r="V196" i="33" s="1"/>
  <c r="R317" i="33"/>
  <c r="V317" i="33" s="1"/>
  <c r="R202" i="33"/>
  <c r="V202" i="33" s="1"/>
  <c r="S102" i="33"/>
  <c r="W102" i="33" s="1"/>
  <c r="D98" i="14" s="1"/>
  <c r="E98" i="14" s="1"/>
  <c r="R74" i="33"/>
  <c r="V74" i="33" s="1"/>
  <c r="T156" i="33"/>
  <c r="X156" i="33" s="1"/>
  <c r="F152" i="14" s="1"/>
  <c r="G152" i="14" s="1"/>
  <c r="R200" i="33"/>
  <c r="V200" i="33" s="1"/>
  <c r="T42" i="33"/>
  <c r="X42" i="33" s="1"/>
  <c r="F38" i="14" s="1"/>
  <c r="G38" i="14" s="1"/>
  <c r="U116" i="33"/>
  <c r="Y116" i="33" s="1"/>
  <c r="H112" i="14" s="1"/>
  <c r="I112" i="14" s="1"/>
  <c r="R303" i="33"/>
  <c r="V303" i="33" s="1"/>
  <c r="R284" i="33"/>
  <c r="V284" i="33" s="1"/>
  <c r="U276" i="13"/>
  <c r="U290" i="13"/>
  <c r="R321" i="33"/>
  <c r="V321" i="33" s="1"/>
  <c r="R201" i="33"/>
  <c r="V201" i="33" s="1"/>
  <c r="U180" i="33"/>
  <c r="Y180" i="33" s="1"/>
  <c r="H176" i="14" s="1"/>
  <c r="I176" i="14" s="1"/>
  <c r="R152" i="33"/>
  <c r="V152" i="33" s="1"/>
  <c r="R221" i="33"/>
  <c r="V221" i="33" s="1"/>
  <c r="R17" i="33"/>
  <c r="V17" i="33" s="1"/>
  <c r="R62" i="33"/>
  <c r="V62" i="33" s="1"/>
  <c r="R150" i="33"/>
  <c r="V150" i="33" s="1"/>
  <c r="R269" i="33"/>
  <c r="V269" i="33" s="1"/>
  <c r="R172" i="33"/>
  <c r="V172" i="33" s="1"/>
  <c r="U228" i="33"/>
  <c r="Y228" i="33" s="1"/>
  <c r="H224" i="14" s="1"/>
  <c r="I224" i="14" s="1"/>
  <c r="R164" i="33"/>
  <c r="V164" i="33" s="1"/>
  <c r="R93" i="33"/>
  <c r="V93" i="33" s="1"/>
  <c r="R267" i="33"/>
  <c r="V267" i="33" s="1"/>
  <c r="R151" i="33"/>
  <c r="V151" i="33" s="1"/>
  <c r="R195" i="33"/>
  <c r="V195" i="33" s="1"/>
  <c r="R282" i="33"/>
  <c r="V282" i="33" s="1"/>
  <c r="R69" i="33"/>
  <c r="V69" i="33" s="1"/>
  <c r="U320" i="13"/>
  <c r="U220" i="13"/>
  <c r="T186" i="33"/>
  <c r="X186" i="33" s="1"/>
  <c r="F182" i="14" s="1"/>
  <c r="G182" i="14" s="1"/>
  <c r="U213" i="13"/>
  <c r="U284" i="13"/>
  <c r="U234" i="13"/>
  <c r="U245" i="13"/>
  <c r="U309" i="13"/>
  <c r="U289" i="13"/>
  <c r="U314" i="13"/>
  <c r="U259" i="13"/>
  <c r="U229" i="13"/>
  <c r="U217" i="13"/>
  <c r="R75" i="33"/>
  <c r="V75" i="33" s="1"/>
  <c r="R125" i="33"/>
  <c r="V125" i="33" s="1"/>
  <c r="R110" i="33"/>
  <c r="V110" i="33" s="1"/>
  <c r="R293" i="33"/>
  <c r="V293" i="33" s="1"/>
  <c r="R243" i="33"/>
  <c r="V243" i="33" s="1"/>
  <c r="R265" i="33"/>
  <c r="V265" i="33" s="1"/>
  <c r="R133" i="33"/>
  <c r="V133" i="33" s="1"/>
  <c r="S317" i="33"/>
  <c r="W317" i="33" s="1"/>
  <c r="D313" i="14" s="1"/>
  <c r="E313" i="14" s="1"/>
  <c r="R241" i="33"/>
  <c r="V241" i="33" s="1"/>
  <c r="R263" i="33"/>
  <c r="V263" i="33" s="1"/>
  <c r="R208" i="33"/>
  <c r="V208" i="33" s="1"/>
  <c r="E277" i="13"/>
  <c r="P277" i="13" s="1"/>
  <c r="R142" i="33"/>
  <c r="V142" i="33" s="1"/>
  <c r="R260" i="33"/>
  <c r="V260" i="33" s="1"/>
  <c r="R218" i="33"/>
  <c r="V218" i="33" s="1"/>
  <c r="U294" i="33"/>
  <c r="Y294" i="33" s="1"/>
  <c r="H290" i="14" s="1"/>
  <c r="I290" i="14" s="1"/>
  <c r="R289" i="33"/>
  <c r="V289" i="33" s="1"/>
  <c r="T196" i="33"/>
  <c r="X196" i="33" s="1"/>
  <c r="F192" i="14" s="1"/>
  <c r="G192" i="14" s="1"/>
  <c r="T51" i="33"/>
  <c r="X51" i="33" s="1"/>
  <c r="F47" i="14" s="1"/>
  <c r="G47" i="14" s="1"/>
  <c r="S265" i="33"/>
  <c r="W265" i="33" s="1"/>
  <c r="C261" i="13" s="1"/>
  <c r="O261" i="13" s="1"/>
  <c r="R279" i="33"/>
  <c r="V279" i="33" s="1"/>
  <c r="R225" i="33"/>
  <c r="V225" i="33" s="1"/>
  <c r="T243" i="33"/>
  <c r="X243" i="33" s="1"/>
  <c r="F239" i="14" s="1"/>
  <c r="G239" i="14" s="1"/>
  <c r="R120" i="33"/>
  <c r="V120" i="33" s="1"/>
  <c r="R246" i="33"/>
  <c r="V246" i="33" s="1"/>
  <c r="S133" i="33"/>
  <c r="W133" i="33" s="1"/>
  <c r="D129" i="14" s="1"/>
  <c r="E129" i="14" s="1"/>
  <c r="R237" i="33"/>
  <c r="V237" i="33" s="1"/>
  <c r="R118" i="33"/>
  <c r="V118" i="33" s="1"/>
  <c r="R270" i="33"/>
  <c r="V270" i="33" s="1"/>
  <c r="R190" i="33"/>
  <c r="V190" i="33" s="1"/>
  <c r="R283" i="33"/>
  <c r="V283" i="33" s="1"/>
  <c r="R292" i="33"/>
  <c r="V292" i="33" s="1"/>
  <c r="R273" i="33"/>
  <c r="V273" i="33" s="1"/>
  <c r="R239" i="33"/>
  <c r="V239" i="33" s="1"/>
  <c r="T293" i="33"/>
  <c r="X293" i="33" s="1"/>
  <c r="AA293" i="33" s="1"/>
  <c r="R166" i="33"/>
  <c r="V166" i="33" s="1"/>
  <c r="T316" i="33"/>
  <c r="X316" i="33" s="1"/>
  <c r="E312" i="13" s="1"/>
  <c r="R281" i="33"/>
  <c r="V281" i="33" s="1"/>
  <c r="T75" i="33"/>
  <c r="X75" i="33" s="1"/>
  <c r="F71" i="14" s="1"/>
  <c r="G71" i="14" s="1"/>
  <c r="M154" i="13"/>
  <c r="L123" i="14"/>
  <c r="M47" i="13"/>
  <c r="J261" i="14"/>
  <c r="L171" i="14"/>
  <c r="M81" i="13"/>
  <c r="N314" i="14"/>
  <c r="O305" i="14"/>
  <c r="I286" i="13"/>
  <c r="I15" i="13"/>
  <c r="M205" i="13"/>
  <c r="I90" i="13"/>
  <c r="L278" i="14"/>
  <c r="N298" i="14"/>
  <c r="N288" i="14"/>
  <c r="R86" i="33"/>
  <c r="V86" i="33" s="1"/>
  <c r="K256" i="14"/>
  <c r="J112" i="14"/>
  <c r="M195" i="13"/>
  <c r="I17" i="13"/>
  <c r="K253" i="13"/>
  <c r="I193" i="13"/>
  <c r="N39" i="14"/>
  <c r="J230" i="14"/>
  <c r="L292" i="14"/>
  <c r="R140" i="33"/>
  <c r="V140" i="33" s="1"/>
  <c r="R209" i="33"/>
  <c r="V209" i="33" s="1"/>
  <c r="S236" i="33"/>
  <c r="W236" i="33" s="1"/>
  <c r="D232" i="14" s="1"/>
  <c r="E232" i="14" s="1"/>
  <c r="R159" i="33"/>
  <c r="V159" i="33" s="1"/>
  <c r="R216" i="33"/>
  <c r="V216" i="33" s="1"/>
  <c r="M89" i="13"/>
  <c r="L316" i="14"/>
  <c r="N209" i="14"/>
  <c r="K121" i="13"/>
  <c r="J147" i="14"/>
  <c r="M155" i="13"/>
  <c r="L191" i="14"/>
  <c r="J25" i="14"/>
  <c r="I106" i="13"/>
  <c r="L25" i="14"/>
  <c r="M315" i="14"/>
  <c r="M255" i="13"/>
  <c r="U255" i="13" s="1"/>
  <c r="M186" i="13"/>
  <c r="U186" i="13" s="1"/>
  <c r="I299" i="13"/>
  <c r="I104" i="13"/>
  <c r="R285" i="33"/>
  <c r="V285" i="33" s="1"/>
  <c r="M112" i="13"/>
  <c r="U112" i="13" s="1"/>
  <c r="K307" i="14"/>
  <c r="J72" i="14"/>
  <c r="R29" i="33"/>
  <c r="V29" i="33" s="1"/>
  <c r="R225" i="31"/>
  <c r="I222" i="13"/>
  <c r="J222" i="14"/>
  <c r="N258" i="14"/>
  <c r="R254" i="31"/>
  <c r="N41" i="14"/>
  <c r="N309" i="14"/>
  <c r="L320" i="14"/>
  <c r="N196" i="14"/>
  <c r="I63" i="13"/>
  <c r="K39" i="13"/>
  <c r="L182" i="14"/>
  <c r="U283" i="33"/>
  <c r="Y283" i="33" s="1"/>
  <c r="G279" i="13" s="1"/>
  <c r="Q279" i="13" s="1"/>
  <c r="S270" i="33"/>
  <c r="W270" i="33" s="1"/>
  <c r="C266" i="13" s="1"/>
  <c r="O266" i="13" s="1"/>
  <c r="U25" i="33"/>
  <c r="Y25" i="33" s="1"/>
  <c r="H21" i="14" s="1"/>
  <c r="I21" i="14" s="1"/>
  <c r="R143" i="33"/>
  <c r="V143" i="33" s="1"/>
  <c r="R264" i="31"/>
  <c r="I139" i="13"/>
  <c r="J186" i="14"/>
  <c r="O277" i="14"/>
  <c r="K316" i="13"/>
  <c r="I163" i="13"/>
  <c r="U163" i="13" s="1"/>
  <c r="I211" i="13"/>
  <c r="U211" i="13" s="1"/>
  <c r="L317" i="14"/>
  <c r="M275" i="13"/>
  <c r="M63" i="13"/>
  <c r="K230" i="13"/>
  <c r="N57" i="14"/>
  <c r="L268" i="14"/>
  <c r="K216" i="13"/>
  <c r="J200" i="14"/>
  <c r="N221" i="14"/>
  <c r="M17" i="13"/>
  <c r="R216" i="31"/>
  <c r="T239" i="33"/>
  <c r="X239" i="33" s="1"/>
  <c r="E235" i="13" s="1"/>
  <c r="P235" i="13" s="1"/>
  <c r="R298" i="33"/>
  <c r="V298" i="33" s="1"/>
  <c r="R141" i="33"/>
  <c r="V141" i="33" s="1"/>
  <c r="R119" i="33"/>
  <c r="V119" i="33" s="1"/>
  <c r="R208" i="31"/>
  <c r="R200" i="31"/>
  <c r="L170" i="14"/>
  <c r="K98" i="13"/>
  <c r="K107" i="13"/>
  <c r="K49" i="13"/>
  <c r="N82" i="14"/>
  <c r="L115" i="14"/>
  <c r="N90" i="14"/>
  <c r="M139" i="13"/>
  <c r="L163" i="14"/>
  <c r="O311" i="14"/>
  <c r="I182" i="13"/>
  <c r="O191" i="14"/>
  <c r="M264" i="14"/>
  <c r="I317" i="13"/>
  <c r="J285" i="14"/>
  <c r="N285" i="14"/>
  <c r="M124" i="13"/>
  <c r="L294" i="14"/>
  <c r="J270" i="14"/>
  <c r="N232" i="14"/>
  <c r="N318" i="14"/>
  <c r="L216" i="14"/>
  <c r="R205" i="33"/>
  <c r="V205" i="33" s="1"/>
  <c r="U307" i="33"/>
  <c r="Y307" i="33" s="1"/>
  <c r="H303" i="14" s="1"/>
  <c r="I303" i="14" s="1"/>
  <c r="S292" i="33"/>
  <c r="W292" i="33" s="1"/>
  <c r="C288" i="13" s="1"/>
  <c r="O288" i="13" s="1"/>
  <c r="T245" i="33"/>
  <c r="X245" i="33" s="1"/>
  <c r="AA245" i="33" s="1"/>
  <c r="R67" i="33"/>
  <c r="V67" i="33" s="1"/>
  <c r="R135" i="33"/>
  <c r="V135" i="33" s="1"/>
  <c r="L239" i="14"/>
  <c r="N55" i="14"/>
  <c r="I155" i="13"/>
  <c r="N197" i="14"/>
  <c r="M138" i="13"/>
  <c r="J15" i="14"/>
  <c r="J146" i="14"/>
  <c r="M115" i="13"/>
  <c r="L213" i="14"/>
  <c r="J211" i="14"/>
  <c r="O217" i="14"/>
  <c r="I268" i="13"/>
  <c r="K97" i="13"/>
  <c r="L227" i="14"/>
  <c r="K90" i="13"/>
  <c r="K310" i="14"/>
  <c r="K306" i="14"/>
  <c r="M301" i="14"/>
  <c r="R275" i="31"/>
  <c r="I171" i="13"/>
  <c r="K239" i="13"/>
  <c r="M170" i="13"/>
  <c r="L195" i="14"/>
  <c r="M206" i="13"/>
  <c r="K299" i="13"/>
  <c r="M104" i="13"/>
  <c r="I270" i="13"/>
  <c r="U270" i="13" s="1"/>
  <c r="K317" i="13"/>
  <c r="U313" i="33"/>
  <c r="Y313" i="33" s="1"/>
  <c r="AB313" i="33" s="1"/>
  <c r="AA281" i="33"/>
  <c r="N280" i="14"/>
  <c r="L47" i="14"/>
  <c r="N310" i="14"/>
  <c r="K155" i="13"/>
  <c r="I79" i="13"/>
  <c r="M209" i="13"/>
  <c r="O250" i="14"/>
  <c r="K191" i="13"/>
  <c r="K256" i="13"/>
  <c r="M90" i="13"/>
  <c r="L95" i="14"/>
  <c r="S118" i="33"/>
  <c r="W118" i="33" s="1"/>
  <c r="C114" i="13" s="1"/>
  <c r="O114" i="13" s="1"/>
  <c r="I57" i="13"/>
  <c r="L190" i="14"/>
  <c r="J278" i="14"/>
  <c r="M98" i="13"/>
  <c r="K114" i="13"/>
  <c r="L90" i="14"/>
  <c r="J129" i="14"/>
  <c r="N147" i="14"/>
  <c r="K146" i="13"/>
  <c r="L82" i="14"/>
  <c r="M146" i="13"/>
  <c r="K131" i="13"/>
  <c r="I261" i="13"/>
  <c r="M197" i="13"/>
  <c r="M193" i="13"/>
  <c r="M184" i="13"/>
  <c r="I230" i="13"/>
  <c r="M313" i="13"/>
  <c r="K277" i="13"/>
  <c r="N254" i="14"/>
  <c r="M319" i="13"/>
  <c r="L121" i="14"/>
  <c r="N155" i="14"/>
  <c r="L155" i="14"/>
  <c r="R255" i="33"/>
  <c r="V255" i="33" s="1"/>
  <c r="N261" i="14"/>
  <c r="J198" i="14"/>
  <c r="K95" i="13"/>
  <c r="N73" i="14"/>
  <c r="I49" i="13"/>
  <c r="J49" i="14"/>
  <c r="J121" i="14"/>
  <c r="K115" i="13"/>
  <c r="I116" i="13"/>
  <c r="M107" i="13"/>
  <c r="I114" i="13"/>
  <c r="L147" i="14"/>
  <c r="M147" i="13"/>
  <c r="I82" i="13"/>
  <c r="U82" i="13" s="1"/>
  <c r="L176" i="14"/>
  <c r="J82" i="14"/>
  <c r="N219" i="14"/>
  <c r="M79" i="13"/>
  <c r="L87" i="14"/>
  <c r="N154" i="14"/>
  <c r="L79" i="14"/>
  <c r="N49" i="14"/>
  <c r="M116" i="13"/>
  <c r="K73" i="13"/>
  <c r="I146" i="13"/>
  <c r="K144" i="13"/>
  <c r="L114" i="14"/>
  <c r="N81" i="14"/>
  <c r="J242" i="14"/>
  <c r="N193" i="14"/>
  <c r="J55" i="14"/>
  <c r="J95" i="14"/>
  <c r="L238" i="14"/>
  <c r="J136" i="14"/>
  <c r="N237" i="14"/>
  <c r="M218" i="13"/>
  <c r="M87" i="13"/>
  <c r="N220" i="14"/>
  <c r="I242" i="13"/>
  <c r="K138" i="13"/>
  <c r="J47" i="14"/>
  <c r="I81" i="13"/>
  <c r="M239" i="13"/>
  <c r="J70" i="14"/>
  <c r="M55" i="13"/>
  <c r="I147" i="13"/>
  <c r="K205" i="13"/>
  <c r="K250" i="13"/>
  <c r="N114" i="14"/>
  <c r="K178" i="13"/>
  <c r="L178" i="14"/>
  <c r="I226" i="13"/>
  <c r="J232" i="14"/>
  <c r="L136" i="14"/>
  <c r="N89" i="14"/>
  <c r="N98" i="14"/>
  <c r="L249" i="14"/>
  <c r="N160" i="14"/>
  <c r="I196" i="13"/>
  <c r="L55" i="14"/>
  <c r="M300" i="13"/>
  <c r="U300" i="13" s="1"/>
  <c r="N278" i="14"/>
  <c r="N236" i="14"/>
  <c r="N63" i="14"/>
  <c r="N176" i="14"/>
  <c r="N106" i="14"/>
  <c r="K81" i="13"/>
  <c r="L81" i="14"/>
  <c r="I98" i="13"/>
  <c r="I87" i="13"/>
  <c r="L162" i="14"/>
  <c r="J160" i="14"/>
  <c r="J236" i="14"/>
  <c r="L283" i="14"/>
  <c r="K261" i="13"/>
  <c r="L261" i="14"/>
  <c r="L98" i="14"/>
  <c r="L218" i="14"/>
  <c r="N251" i="14"/>
  <c r="I265" i="13"/>
  <c r="M168" i="13"/>
  <c r="K47" i="13"/>
  <c r="K123" i="13"/>
  <c r="I129" i="13"/>
  <c r="L225" i="14"/>
  <c r="J90" i="14"/>
  <c r="N252" i="14"/>
  <c r="M136" i="13"/>
  <c r="K160" i="13"/>
  <c r="I115" i="13"/>
  <c r="K238" i="13"/>
  <c r="N253" i="14"/>
  <c r="M251" i="13"/>
  <c r="J204" i="14"/>
  <c r="L313" i="14"/>
  <c r="N47" i="14"/>
  <c r="N214" i="14"/>
  <c r="J276" i="14"/>
  <c r="I232" i="13"/>
  <c r="L204" i="14"/>
  <c r="M214" i="13"/>
  <c r="J144" i="14"/>
  <c r="I144" i="13"/>
  <c r="K129" i="13"/>
  <c r="L129" i="14"/>
  <c r="K168" i="13"/>
  <c r="L271" i="14"/>
  <c r="I274" i="13"/>
  <c r="J252" i="14"/>
  <c r="N216" i="14"/>
  <c r="N131" i="14"/>
  <c r="M70" i="13"/>
  <c r="I123" i="13"/>
  <c r="L203" i="14"/>
  <c r="N138" i="14"/>
  <c r="J263" i="14"/>
  <c r="M286" i="13"/>
  <c r="J221" i="14"/>
  <c r="J238" i="14"/>
  <c r="I124" i="13"/>
  <c r="M278" i="13"/>
  <c r="N276" i="14"/>
  <c r="I252" i="13"/>
  <c r="K261" i="14"/>
  <c r="M270" i="14"/>
  <c r="M316" i="14"/>
  <c r="K313" i="14"/>
  <c r="O245" i="14"/>
  <c r="O213" i="14"/>
  <c r="K275" i="14"/>
  <c r="K282" i="14"/>
  <c r="M176" i="14"/>
  <c r="M189" i="14"/>
  <c r="M318" i="14"/>
  <c r="M265" i="14"/>
  <c r="K234" i="14"/>
  <c r="K218" i="14"/>
  <c r="O192" i="14"/>
  <c r="M234" i="14"/>
  <c r="K228" i="14"/>
  <c r="K279" i="14"/>
  <c r="M200" i="14"/>
  <c r="O211" i="14"/>
  <c r="O204" i="14"/>
  <c r="K246" i="14"/>
  <c r="M257" i="14"/>
  <c r="K284" i="14"/>
  <c r="K198" i="14"/>
  <c r="K277" i="14"/>
  <c r="R213" i="31"/>
  <c r="V245" i="31"/>
  <c r="J168" i="14"/>
  <c r="M224" i="14"/>
  <c r="K17" i="13"/>
  <c r="R198" i="31"/>
  <c r="L236" i="14"/>
  <c r="R231" i="31"/>
  <c r="L315" i="14"/>
  <c r="K218" i="13"/>
  <c r="R277" i="31"/>
  <c r="J265" i="14"/>
  <c r="R176" i="31"/>
  <c r="R245" i="31"/>
  <c r="L269" i="14"/>
  <c r="J267" i="14"/>
  <c r="L189" i="14"/>
  <c r="V187" i="31"/>
  <c r="K267" i="14"/>
  <c r="K262" i="13"/>
  <c r="I168" i="13"/>
  <c r="R274" i="31"/>
  <c r="R278" i="31"/>
  <c r="J255" i="14"/>
  <c r="V274" i="31"/>
  <c r="M269" i="14"/>
  <c r="K239" i="14"/>
  <c r="M251" i="14"/>
  <c r="R96" i="31"/>
  <c r="R294" i="31"/>
  <c r="I271" i="13"/>
  <c r="L230" i="14"/>
  <c r="V246" i="31"/>
  <c r="R292" i="31"/>
  <c r="R308" i="31"/>
  <c r="R239" i="31"/>
  <c r="N218" i="14"/>
  <c r="M237" i="13"/>
  <c r="U237" i="13" s="1"/>
  <c r="R251" i="31"/>
  <c r="R21" i="31"/>
  <c r="N87" i="14"/>
  <c r="N231" i="14"/>
  <c r="L299" i="14"/>
  <c r="V286" i="31"/>
  <c r="K254" i="13"/>
  <c r="M292" i="13"/>
  <c r="V301" i="31"/>
  <c r="N292" i="14"/>
  <c r="R227" i="31"/>
  <c r="V211" i="31"/>
  <c r="K283" i="13"/>
  <c r="U283" i="13" s="1"/>
  <c r="R202" i="31"/>
  <c r="J193" i="14"/>
  <c r="R246" i="31"/>
  <c r="V308" i="31"/>
  <c r="R99" i="33"/>
  <c r="V99" i="33" s="1"/>
  <c r="N15" i="14"/>
  <c r="R240" i="31"/>
  <c r="K15" i="13"/>
  <c r="M15" i="14"/>
  <c r="L15" i="14"/>
  <c r="R309" i="31"/>
  <c r="J217" i="14"/>
  <c r="K313" i="13"/>
  <c r="K222" i="13"/>
  <c r="L222" i="14"/>
  <c r="N312" i="14"/>
  <c r="I319" i="13"/>
  <c r="N240" i="14"/>
  <c r="L267" i="14"/>
  <c r="L253" i="14"/>
  <c r="O278" i="14"/>
  <c r="R160" i="31"/>
  <c r="R19" i="31"/>
  <c r="K55" i="13"/>
  <c r="K223" i="14"/>
  <c r="N152" i="14"/>
  <c r="M152" i="13"/>
  <c r="R297" i="33"/>
  <c r="V297" i="33" s="1"/>
  <c r="R205" i="31"/>
  <c r="M267" i="14"/>
  <c r="R249" i="31"/>
  <c r="O318" i="14"/>
  <c r="M196" i="13"/>
  <c r="R238" i="31"/>
  <c r="O7" i="14"/>
  <c r="V306" i="31"/>
  <c r="V206" i="31"/>
  <c r="I136" i="13"/>
  <c r="U17" i="33"/>
  <c r="Y17" i="33" s="1"/>
  <c r="H13" i="14" s="1"/>
  <c r="I13" i="14" s="1"/>
  <c r="L197" i="14"/>
  <c r="K249" i="13"/>
  <c r="M160" i="13"/>
  <c r="K197" i="13"/>
  <c r="M229" i="14"/>
  <c r="R258" i="31"/>
  <c r="R271" i="31"/>
  <c r="R179" i="31"/>
  <c r="S142" i="33"/>
  <c r="W142" i="33" s="1"/>
  <c r="D138" i="14" s="1"/>
  <c r="E138" i="14" s="1"/>
  <c r="I221" i="13"/>
  <c r="U221" i="13" s="1"/>
  <c r="R168" i="31"/>
  <c r="K221" i="14"/>
  <c r="R272" i="31"/>
  <c r="K286" i="13"/>
  <c r="K288" i="13"/>
  <c r="U288" i="13" s="1"/>
  <c r="I263" i="13"/>
  <c r="U263" i="13" s="1"/>
  <c r="R214" i="31"/>
  <c r="N313" i="14"/>
  <c r="J205" i="14"/>
  <c r="K294" i="13"/>
  <c r="R283" i="31"/>
  <c r="L318" i="14"/>
  <c r="O259" i="14"/>
  <c r="K205" i="14"/>
  <c r="R268" i="31"/>
  <c r="R295" i="31"/>
  <c r="R270" i="31"/>
  <c r="N259" i="14"/>
  <c r="R322" i="31"/>
  <c r="M261" i="13"/>
  <c r="J274" i="14"/>
  <c r="K252" i="14"/>
  <c r="L288" i="14"/>
  <c r="V77" i="31"/>
  <c r="M190" i="13"/>
  <c r="U190" i="13" s="1"/>
  <c r="O196" i="14"/>
  <c r="N190" i="14"/>
  <c r="R197" i="33"/>
  <c r="V197" i="33" s="1"/>
  <c r="J282" i="14"/>
  <c r="I282" i="13"/>
  <c r="O13" i="14"/>
  <c r="R236" i="31"/>
  <c r="R77" i="33"/>
  <c r="V77" i="33" s="1"/>
  <c r="R199" i="31"/>
  <c r="K214" i="14"/>
  <c r="R302" i="31"/>
  <c r="T276" i="33"/>
  <c r="X276" i="33" s="1"/>
  <c r="E272" i="13" s="1"/>
  <c r="P272" i="13" s="1"/>
  <c r="J231" i="14"/>
  <c r="I231" i="13"/>
  <c r="U231" i="13" s="1"/>
  <c r="J190" i="14"/>
  <c r="R312" i="31"/>
  <c r="O15" i="14"/>
  <c r="J89" i="14"/>
  <c r="M204" i="14"/>
  <c r="R284" i="31"/>
  <c r="U321" i="33"/>
  <c r="Y321" i="33" s="1"/>
  <c r="H317" i="14" s="1"/>
  <c r="I317" i="14" s="1"/>
  <c r="R207" i="31"/>
  <c r="R204" i="31"/>
  <c r="M252" i="13"/>
  <c r="K311" i="13"/>
  <c r="M274" i="13"/>
  <c r="V235" i="31"/>
  <c r="J298" i="14"/>
  <c r="J312" i="14"/>
  <c r="N274" i="14"/>
  <c r="R76" i="33"/>
  <c r="V76" i="33" s="1"/>
  <c r="J57" i="14"/>
  <c r="J259" i="14"/>
  <c r="K298" i="14"/>
  <c r="R266" i="31"/>
  <c r="R235" i="31"/>
  <c r="N195" i="14"/>
  <c r="J171" i="14"/>
  <c r="N275" i="14"/>
  <c r="N291" i="14"/>
  <c r="M209" i="14"/>
  <c r="M306" i="14"/>
  <c r="M131" i="13"/>
  <c r="I312" i="13"/>
  <c r="K259" i="14"/>
  <c r="J226" i="14"/>
  <c r="N198" i="14"/>
  <c r="R315" i="31"/>
  <c r="J279" i="14"/>
  <c r="K203" i="13"/>
  <c r="U203" i="13" s="1"/>
  <c r="K306" i="13"/>
  <c r="R63" i="31"/>
  <c r="R261" i="31"/>
  <c r="J271" i="14"/>
  <c r="O291" i="14"/>
  <c r="R320" i="31"/>
  <c r="R47" i="31"/>
  <c r="M238" i="13"/>
  <c r="T238" i="13" s="1"/>
  <c r="M198" i="13"/>
  <c r="U198" i="13" s="1"/>
  <c r="I202" i="13"/>
  <c r="U202" i="13" s="1"/>
  <c r="M250" i="13"/>
  <c r="S86" i="33"/>
  <c r="W86" i="33" s="1"/>
  <c r="D82" i="14" s="1"/>
  <c r="E82" i="14" s="1"/>
  <c r="R211" i="31"/>
  <c r="I303" i="13"/>
  <c r="R228" i="31"/>
  <c r="J303" i="14"/>
  <c r="M219" i="14"/>
  <c r="O242" i="14"/>
  <c r="M95" i="13"/>
  <c r="M162" i="13"/>
  <c r="N162" i="14"/>
  <c r="N249" i="14"/>
  <c r="K219" i="13"/>
  <c r="U219" i="13" s="1"/>
  <c r="L286" i="14"/>
  <c r="R212" i="31"/>
  <c r="K89" i="13"/>
  <c r="J196" i="14"/>
  <c r="R307" i="31"/>
  <c r="R138" i="31"/>
  <c r="M13" i="13"/>
  <c r="U13" i="13" s="1"/>
  <c r="M195" i="14"/>
  <c r="M223" i="13"/>
  <c r="R259" i="31"/>
  <c r="L260" i="14"/>
  <c r="I295" i="13"/>
  <c r="U295" i="13" s="1"/>
  <c r="K195" i="13"/>
  <c r="M242" i="13"/>
  <c r="N223" i="14"/>
  <c r="R131" i="31"/>
  <c r="R94" i="31"/>
  <c r="R23" i="31"/>
  <c r="L250" i="14"/>
  <c r="M298" i="13"/>
  <c r="U298" i="13" s="1"/>
  <c r="M243" i="14"/>
  <c r="J131" i="14"/>
  <c r="V184" i="31"/>
  <c r="R16" i="31"/>
  <c r="I131" i="13"/>
  <c r="I285" i="13"/>
  <c r="R269" i="31"/>
  <c r="N124" i="14"/>
  <c r="N242" i="14"/>
  <c r="R41" i="31"/>
  <c r="R218" i="31"/>
  <c r="R61" i="31"/>
  <c r="M297" i="13"/>
  <c r="U297" i="13" s="1"/>
  <c r="V102" i="31"/>
  <c r="R102" i="31"/>
  <c r="N95" i="14"/>
  <c r="I95" i="13"/>
  <c r="I272" i="13"/>
  <c r="I55" i="13"/>
  <c r="R77" i="31"/>
  <c r="R281" i="31"/>
  <c r="N297" i="14"/>
  <c r="R219" i="31"/>
  <c r="R170" i="31"/>
  <c r="K70" i="13"/>
  <c r="U127" i="33"/>
  <c r="Y127" i="33" s="1"/>
  <c r="H123" i="14" s="1"/>
  <c r="I123" i="14" s="1"/>
  <c r="R144" i="31"/>
  <c r="K10" i="13"/>
  <c r="R256" i="31"/>
  <c r="R280" i="31"/>
  <c r="R261" i="33"/>
  <c r="V261" i="33" s="1"/>
  <c r="L10" i="14"/>
  <c r="R13" i="31"/>
  <c r="R297" i="31"/>
  <c r="N184" i="14"/>
  <c r="L210" i="14"/>
  <c r="R193" i="31"/>
  <c r="V144" i="31"/>
  <c r="E72" i="13"/>
  <c r="P72" i="13" s="1"/>
  <c r="L185" i="14"/>
  <c r="T285" i="33"/>
  <c r="X285" i="33" s="1"/>
  <c r="E281" i="13" s="1"/>
  <c r="R264" i="33"/>
  <c r="V264" i="33" s="1"/>
  <c r="R114" i="31"/>
  <c r="K10" i="14"/>
  <c r="I10" i="13"/>
  <c r="AA76" i="33"/>
  <c r="R317" i="31"/>
  <c r="J293" i="14"/>
  <c r="I262" i="13"/>
  <c r="K262" i="14"/>
  <c r="J262" i="14"/>
  <c r="I293" i="13"/>
  <c r="J123" i="14"/>
  <c r="R165" i="31"/>
  <c r="O228" i="14"/>
  <c r="O320" i="14"/>
  <c r="V221" i="31"/>
  <c r="R300" i="31"/>
  <c r="R108" i="33"/>
  <c r="V108" i="33" s="1"/>
  <c r="L70" i="14"/>
  <c r="N107" i="14"/>
  <c r="V170" i="31"/>
  <c r="I291" i="13"/>
  <c r="U291" i="13" s="1"/>
  <c r="V209" i="31"/>
  <c r="N200" i="14"/>
  <c r="M200" i="13"/>
  <c r="U200" i="13" s="1"/>
  <c r="T120" i="33"/>
  <c r="X120" i="33" s="1"/>
  <c r="F116" i="14" s="1"/>
  <c r="G116" i="14" s="1"/>
  <c r="R306" i="33"/>
  <c r="V306" i="33" s="1"/>
  <c r="L304" i="14"/>
  <c r="L233" i="14"/>
  <c r="K162" i="13"/>
  <c r="K233" i="13"/>
  <c r="U233" i="13" s="1"/>
  <c r="M287" i="14"/>
  <c r="O212" i="14"/>
  <c r="R257" i="31"/>
  <c r="O307" i="14"/>
  <c r="N307" i="14"/>
  <c r="M307" i="13"/>
  <c r="R12" i="33"/>
  <c r="V12" i="33" s="1"/>
  <c r="T110" i="33"/>
  <c r="X110" i="33" s="1"/>
  <c r="F106" i="14" s="1"/>
  <c r="G106" i="14" s="1"/>
  <c r="J87" i="14"/>
  <c r="K225" i="13"/>
  <c r="O248" i="14"/>
  <c r="M309" i="14"/>
  <c r="R268" i="33"/>
  <c r="V268" i="33" s="1"/>
  <c r="M248" i="13"/>
  <c r="V114" i="31"/>
  <c r="V96" i="31"/>
  <c r="M317" i="13"/>
  <c r="N317" i="14"/>
  <c r="O271" i="14"/>
  <c r="L89" i="14"/>
  <c r="R234" i="31"/>
  <c r="J302" i="14"/>
  <c r="I302" i="13"/>
  <c r="U302" i="13" s="1"/>
  <c r="I264" i="13"/>
  <c r="K247" i="14"/>
  <c r="J264" i="14"/>
  <c r="R33" i="31"/>
  <c r="R108" i="31"/>
  <c r="J305" i="14"/>
  <c r="N279" i="14"/>
  <c r="K305" i="14"/>
  <c r="S174" i="33"/>
  <c r="W174" i="33" s="1"/>
  <c r="D170" i="14" s="1"/>
  <c r="E170" i="14" s="1"/>
  <c r="R288" i="31"/>
  <c r="R120" i="31"/>
  <c r="J185" i="14"/>
  <c r="R162" i="31"/>
  <c r="R14" i="31"/>
  <c r="R233" i="31"/>
  <c r="N129" i="14"/>
  <c r="R136" i="31"/>
  <c r="M129" i="13"/>
  <c r="V136" i="31"/>
  <c r="R61" i="33"/>
  <c r="V61" i="33" s="1"/>
  <c r="O262" i="14"/>
  <c r="I185" i="13"/>
  <c r="K317" i="14"/>
  <c r="R252" i="31"/>
  <c r="R314" i="31"/>
  <c r="J311" i="14"/>
  <c r="I311" i="13"/>
  <c r="R251" i="33"/>
  <c r="V251" i="33" s="1"/>
  <c r="R188" i="33"/>
  <c r="V188" i="33" s="1"/>
  <c r="R59" i="31"/>
  <c r="M226" i="13"/>
  <c r="N226" i="14"/>
  <c r="R291" i="31"/>
  <c r="R62" i="31"/>
  <c r="R150" i="31"/>
  <c r="R31" i="31"/>
  <c r="K190" i="14"/>
  <c r="R50" i="31"/>
  <c r="R267" i="31"/>
  <c r="N179" i="14"/>
  <c r="M179" i="13"/>
  <c r="V291" i="31"/>
  <c r="R194" i="31"/>
  <c r="N282" i="14"/>
  <c r="M258" i="13"/>
  <c r="M282" i="13"/>
  <c r="V160" i="31"/>
  <c r="M303" i="13"/>
  <c r="N303" i="14"/>
  <c r="R159" i="31"/>
  <c r="S15" i="33"/>
  <c r="W15" i="33" s="1"/>
  <c r="D11" i="14" s="1"/>
  <c r="E11" i="14" s="1"/>
  <c r="I39" i="13"/>
  <c r="J39" i="14"/>
  <c r="R220" i="33"/>
  <c r="V220" i="33" s="1"/>
  <c r="O249" i="14"/>
  <c r="V280" i="31"/>
  <c r="L124" i="14"/>
  <c r="K124" i="13"/>
  <c r="N203" i="14"/>
  <c r="R145" i="31"/>
  <c r="R12" i="31"/>
  <c r="M249" i="13"/>
  <c r="K271" i="13"/>
  <c r="J308" i="14"/>
  <c r="K314" i="14"/>
  <c r="I308" i="13"/>
  <c r="O273" i="14"/>
  <c r="O203" i="14"/>
  <c r="V272" i="31"/>
  <c r="V89" i="31"/>
  <c r="J243" i="14"/>
  <c r="M273" i="13"/>
  <c r="N269" i="14"/>
  <c r="M269" i="13"/>
  <c r="U269" i="13" s="1"/>
  <c r="N20" i="14"/>
  <c r="M20" i="13"/>
  <c r="R101" i="33"/>
  <c r="V101" i="33" s="1"/>
  <c r="N308" i="14"/>
  <c r="M308" i="13"/>
  <c r="N257" i="14"/>
  <c r="M257" i="13"/>
  <c r="O263" i="14"/>
  <c r="R296" i="31"/>
  <c r="K152" i="13"/>
  <c r="L152" i="14"/>
  <c r="R70" i="31"/>
  <c r="R112" i="31"/>
  <c r="R25" i="31"/>
  <c r="R17" i="31"/>
  <c r="R224" i="31"/>
  <c r="U125" i="33"/>
  <c r="Y125" i="33" s="1"/>
  <c r="H121" i="14" s="1"/>
  <c r="I121" i="14" s="1"/>
  <c r="R262" i="33"/>
  <c r="V262" i="33" s="1"/>
  <c r="O234" i="14"/>
  <c r="V299" i="31"/>
  <c r="I73" i="13"/>
  <c r="J73" i="14"/>
  <c r="I254" i="13"/>
  <c r="J254" i="14"/>
  <c r="R217" i="31"/>
  <c r="K104" i="13"/>
  <c r="M298" i="14"/>
  <c r="L104" i="14"/>
  <c r="L106" i="14"/>
  <c r="K106" i="13"/>
  <c r="V113" i="31"/>
  <c r="S214" i="33"/>
  <c r="W214" i="33" s="1"/>
  <c r="D210" i="14" s="1"/>
  <c r="E210" i="14" s="1"/>
  <c r="I138" i="13"/>
  <c r="V146" i="31"/>
  <c r="J138" i="14"/>
  <c r="L193" i="14"/>
  <c r="K193" i="13"/>
  <c r="V222" i="31"/>
  <c r="I41" i="13"/>
  <c r="J41" i="14"/>
  <c r="J170" i="14"/>
  <c r="I170" i="13"/>
  <c r="R272" i="33"/>
  <c r="V272" i="33" s="1"/>
  <c r="R45" i="33"/>
  <c r="V45" i="33" s="1"/>
  <c r="I216" i="13"/>
  <c r="J216" i="14"/>
  <c r="U193" i="33"/>
  <c r="Y193" i="33" s="1"/>
  <c r="H189" i="14" s="1"/>
  <c r="I189" i="14" s="1"/>
  <c r="J257" i="14"/>
  <c r="I257" i="13"/>
  <c r="V97" i="31"/>
  <c r="R46" i="31"/>
  <c r="R135" i="31"/>
  <c r="V305" i="31"/>
  <c r="K41" i="13"/>
  <c r="L41" i="14"/>
  <c r="N268" i="14"/>
  <c r="O268" i="14"/>
  <c r="M268" i="13"/>
  <c r="R31" i="33"/>
  <c r="V31" i="33" s="1"/>
  <c r="R198" i="33"/>
  <c r="V198" i="33" s="1"/>
  <c r="M304" i="13"/>
  <c r="M280" i="14"/>
  <c r="U29" i="33"/>
  <c r="Y29" i="33" s="1"/>
  <c r="H25" i="14" s="1"/>
  <c r="I25" i="14" s="1"/>
  <c r="K280" i="13"/>
  <c r="U280" i="13" s="1"/>
  <c r="R289" i="31"/>
  <c r="R127" i="31"/>
  <c r="R313" i="31"/>
  <c r="L305" i="14"/>
  <c r="K305" i="13"/>
  <c r="M288" i="14"/>
  <c r="R253" i="31"/>
  <c r="L244" i="14"/>
  <c r="K244" i="13"/>
  <c r="M244" i="14"/>
  <c r="T251" i="33"/>
  <c r="X251" i="33" s="1"/>
  <c r="E247" i="13" s="1"/>
  <c r="P247" i="13" s="1"/>
  <c r="R223" i="33"/>
  <c r="V223" i="33" s="1"/>
  <c r="K229" i="14"/>
  <c r="M220" i="14"/>
  <c r="O176" i="14"/>
  <c r="K274" i="14"/>
  <c r="O222" i="14"/>
  <c r="K272" i="14"/>
  <c r="M262" i="14"/>
  <c r="R212" i="33"/>
  <c r="V212" i="33" s="1"/>
  <c r="O283" i="14"/>
  <c r="K319" i="14"/>
  <c r="O198" i="14"/>
  <c r="R158" i="33"/>
  <c r="V158" i="33" s="1"/>
  <c r="R219" i="33"/>
  <c r="V219" i="33" s="1"/>
  <c r="V53" i="31"/>
  <c r="S229" i="33"/>
  <c r="W229" i="33" s="1"/>
  <c r="D225" i="14" s="1"/>
  <c r="E225" i="14" s="1"/>
  <c r="U212" i="33"/>
  <c r="Y212" i="33" s="1"/>
  <c r="H208" i="14" s="1"/>
  <c r="I208" i="14" s="1"/>
  <c r="V244" i="31"/>
  <c r="V121" i="31"/>
  <c r="R181" i="31"/>
  <c r="R64" i="31"/>
  <c r="E293" i="13"/>
  <c r="P293" i="13" s="1"/>
  <c r="AA297" i="33"/>
  <c r="K191" i="14"/>
  <c r="V186" i="31"/>
  <c r="R252" i="33"/>
  <c r="V252" i="33" s="1"/>
  <c r="T289" i="33"/>
  <c r="X289" i="33" s="1"/>
  <c r="F285" i="14" s="1"/>
  <c r="G285" i="14" s="1"/>
  <c r="K219" i="14"/>
  <c r="K251" i="14"/>
  <c r="V237" i="31"/>
  <c r="V241" i="31"/>
  <c r="V319" i="31"/>
  <c r="M228" i="14"/>
  <c r="M241" i="14"/>
  <c r="V86" i="31"/>
  <c r="V154" i="31"/>
  <c r="K210" i="14"/>
  <c r="J210" i="14"/>
  <c r="I210" i="13"/>
  <c r="U210" i="13" s="1"/>
  <c r="K293" i="13"/>
  <c r="L293" i="14"/>
  <c r="K285" i="13"/>
  <c r="L285" i="14"/>
  <c r="I97" i="13"/>
  <c r="J97" i="14"/>
  <c r="R104" i="31"/>
  <c r="K116" i="13"/>
  <c r="L116" i="14"/>
  <c r="N208" i="14"/>
  <c r="M208" i="13"/>
  <c r="R109" i="31"/>
  <c r="E107" i="9" s="1"/>
  <c r="I102" i="13"/>
  <c r="J102" i="14"/>
  <c r="L208" i="14"/>
  <c r="K208" i="13"/>
  <c r="M308" i="14"/>
  <c r="H102" i="14"/>
  <c r="I102" i="14" s="1"/>
  <c r="AB106" i="33"/>
  <c r="G102" i="13"/>
  <c r="Q102" i="13" s="1"/>
  <c r="R74" i="31"/>
  <c r="K272" i="13"/>
  <c r="M278" i="14"/>
  <c r="L272" i="14"/>
  <c r="M102" i="13"/>
  <c r="N102" i="14"/>
  <c r="F102" i="14"/>
  <c r="G102" i="14" s="1"/>
  <c r="E102" i="13"/>
  <c r="P102" i="13" s="1"/>
  <c r="AA106" i="33"/>
  <c r="S106" i="33"/>
  <c r="W106" i="33" s="1"/>
  <c r="R106" i="33"/>
  <c r="V106" i="33" s="1"/>
  <c r="R52" i="31"/>
  <c r="R51" i="31"/>
  <c r="R169" i="31"/>
  <c r="K102" i="13"/>
  <c r="L102" i="14"/>
  <c r="R244" i="33"/>
  <c r="V244" i="33" s="1"/>
  <c r="R291" i="33"/>
  <c r="V291" i="33" s="1"/>
  <c r="I243" i="13"/>
  <c r="U243" i="13" s="1"/>
  <c r="L154" i="14"/>
  <c r="K154" i="13"/>
  <c r="L215" i="14"/>
  <c r="K215" i="13"/>
  <c r="M215" i="14"/>
  <c r="I154" i="13"/>
  <c r="J154" i="14"/>
  <c r="J11" i="14"/>
  <c r="I11" i="13"/>
  <c r="K11" i="14"/>
  <c r="M27" i="13"/>
  <c r="N27" i="14"/>
  <c r="N25" i="14"/>
  <c r="M25" i="13"/>
  <c r="U25" i="13" s="1"/>
  <c r="R29" i="31"/>
  <c r="L27" i="14"/>
  <c r="K27" i="13"/>
  <c r="I8" i="13"/>
  <c r="U8" i="13" s="1"/>
  <c r="J8" i="14"/>
  <c r="K8" i="14"/>
  <c r="N123" i="14"/>
  <c r="M123" i="13"/>
  <c r="R130" i="31"/>
  <c r="M295" i="14"/>
  <c r="K57" i="13"/>
  <c r="L57" i="14"/>
  <c r="K240" i="13"/>
  <c r="U240" i="13" s="1"/>
  <c r="M218" i="14"/>
  <c r="L240" i="14"/>
  <c r="R128" i="31"/>
  <c r="M121" i="13"/>
  <c r="N121" i="14"/>
  <c r="O301" i="14"/>
  <c r="O215" i="14"/>
  <c r="N215" i="14"/>
  <c r="M215" i="13"/>
  <c r="V79" i="31"/>
  <c r="D72" i="14"/>
  <c r="E72" i="14" s="1"/>
  <c r="C72" i="13"/>
  <c r="O72" i="13" s="1"/>
  <c r="Z76" i="33"/>
  <c r="R81" i="31"/>
  <c r="R90" i="31"/>
  <c r="R26" i="31"/>
  <c r="R87" i="31"/>
  <c r="R35" i="31"/>
  <c r="R101" i="31"/>
  <c r="R72" i="31"/>
  <c r="O284" i="14"/>
  <c r="R188" i="31"/>
  <c r="R157" i="31"/>
  <c r="R116" i="31"/>
  <c r="R180" i="31"/>
  <c r="R56" i="31"/>
  <c r="N194" i="14"/>
  <c r="M194" i="13"/>
  <c r="K184" i="14"/>
  <c r="R203" i="31"/>
  <c r="J194" i="14"/>
  <c r="I194" i="13"/>
  <c r="R189" i="31"/>
  <c r="V310" i="31"/>
  <c r="L247" i="14"/>
  <c r="K247" i="13"/>
  <c r="R316" i="31"/>
  <c r="K307" i="13"/>
  <c r="L307" i="14"/>
  <c r="M307" i="14"/>
  <c r="J248" i="14"/>
  <c r="I248" i="13"/>
  <c r="I260" i="13"/>
  <c r="J260" i="14"/>
  <c r="K238" i="14"/>
  <c r="M287" i="13"/>
  <c r="N287" i="14"/>
  <c r="M247" i="13"/>
  <c r="N247" i="14"/>
  <c r="M189" i="13"/>
  <c r="U189" i="13" s="1"/>
  <c r="N189" i="14"/>
  <c r="K241" i="14"/>
  <c r="J258" i="14"/>
  <c r="I258" i="13"/>
  <c r="I287" i="13"/>
  <c r="J287" i="14"/>
  <c r="I225" i="13"/>
  <c r="J225" i="14"/>
  <c r="R133" i="31"/>
  <c r="M281" i="14"/>
  <c r="M117" i="13"/>
  <c r="K56" i="13"/>
  <c r="I36" i="13"/>
  <c r="M172" i="13"/>
  <c r="K45" i="13"/>
  <c r="I113" i="13"/>
  <c r="K99" i="13"/>
  <c r="M65" i="13"/>
  <c r="M62" i="13"/>
  <c r="I16" i="13"/>
  <c r="K16" i="14"/>
  <c r="I161" i="13"/>
  <c r="I30" i="13"/>
  <c r="M99" i="13"/>
  <c r="M133" i="13"/>
  <c r="M74" i="13"/>
  <c r="I165" i="13"/>
  <c r="I33" i="13"/>
  <c r="M125" i="13"/>
  <c r="I156" i="13"/>
  <c r="M142" i="13"/>
  <c r="M34" i="13"/>
  <c r="O34" i="14"/>
  <c r="K177" i="13"/>
  <c r="M164" i="13"/>
  <c r="O152" i="14"/>
  <c r="I142" i="13"/>
  <c r="K157" i="13"/>
  <c r="I127" i="13"/>
  <c r="M169" i="13"/>
  <c r="I122" i="13"/>
  <c r="K29" i="13"/>
  <c r="I38" i="13"/>
  <c r="K53" i="13"/>
  <c r="I59" i="13"/>
  <c r="M130" i="13"/>
  <c r="K58" i="13"/>
  <c r="M84" i="13"/>
  <c r="M53" i="13"/>
  <c r="M40" i="13"/>
  <c r="K36" i="13"/>
  <c r="M36" i="14"/>
  <c r="K77" i="13"/>
  <c r="K19" i="13"/>
  <c r="K101" i="13"/>
  <c r="M69" i="13"/>
  <c r="M151" i="13"/>
  <c r="K12" i="13"/>
  <c r="U12" i="13" s="1"/>
  <c r="M12" i="14"/>
  <c r="K227" i="13"/>
  <c r="U227" i="13" s="1"/>
  <c r="M205" i="14"/>
  <c r="I105" i="13"/>
  <c r="M14" i="13"/>
  <c r="O14" i="14"/>
  <c r="M60" i="13"/>
  <c r="M19" i="13"/>
  <c r="K62" i="13"/>
  <c r="M16" i="13"/>
  <c r="M21" i="13"/>
  <c r="M109" i="13"/>
  <c r="I77" i="13"/>
  <c r="K31" i="13"/>
  <c r="K165" i="13"/>
  <c r="M303" i="14"/>
  <c r="I42" i="13"/>
  <c r="K292" i="14"/>
  <c r="I180" i="13"/>
  <c r="I125" i="13"/>
  <c r="K150" i="13"/>
  <c r="M37" i="13"/>
  <c r="O37" i="14"/>
  <c r="K86" i="13"/>
  <c r="K161" i="13"/>
  <c r="K122" i="13"/>
  <c r="K100" i="13"/>
  <c r="K159" i="13"/>
  <c r="I93" i="13"/>
  <c r="I110" i="13"/>
  <c r="K125" i="13"/>
  <c r="I92" i="13"/>
  <c r="M88" i="13"/>
  <c r="K93" i="13"/>
  <c r="M110" i="13"/>
  <c r="I187" i="13"/>
  <c r="K187" i="14"/>
  <c r="M156" i="13"/>
  <c r="I108" i="13"/>
  <c r="M167" i="13"/>
  <c r="M101" i="13"/>
  <c r="I69" i="13"/>
  <c r="I134" i="13"/>
  <c r="M187" i="13"/>
  <c r="O187" i="14"/>
  <c r="K148" i="13"/>
  <c r="I44" i="13"/>
  <c r="K23" i="13"/>
  <c r="K69" i="13"/>
  <c r="M59" i="13"/>
  <c r="K22" i="13"/>
  <c r="I32" i="13"/>
  <c r="M31" i="13"/>
  <c r="I120" i="13"/>
  <c r="K173" i="13"/>
  <c r="M22" i="13"/>
  <c r="O22" i="14"/>
  <c r="M80" i="13"/>
  <c r="M77" i="13"/>
  <c r="I31" i="13"/>
  <c r="M42" i="13"/>
  <c r="O42" i="14"/>
  <c r="M132" i="13"/>
  <c r="M30" i="13"/>
  <c r="M46" i="13"/>
  <c r="I119" i="13"/>
  <c r="M137" i="13"/>
  <c r="I109" i="13"/>
  <c r="K103" i="13"/>
  <c r="M9" i="13"/>
  <c r="O9" i="14"/>
  <c r="M180" i="13"/>
  <c r="K75" i="13"/>
  <c r="M145" i="13"/>
  <c r="K133" i="13"/>
  <c r="K111" i="13"/>
  <c r="I61" i="13"/>
  <c r="K296" i="14"/>
  <c r="M33" i="13"/>
  <c r="M122" i="13"/>
  <c r="I159" i="13"/>
  <c r="M111" i="13"/>
  <c r="K128" i="13"/>
  <c r="I78" i="13"/>
  <c r="K140" i="13"/>
  <c r="M18" i="13"/>
  <c r="O18" i="14"/>
  <c r="I52" i="13"/>
  <c r="M141" i="13"/>
  <c r="K54" i="13"/>
  <c r="I151" i="13"/>
  <c r="M66" i="13"/>
  <c r="O66" i="14"/>
  <c r="M92" i="13"/>
  <c r="K88" i="13"/>
  <c r="K38" i="13"/>
  <c r="I101" i="13"/>
  <c r="M173" i="13"/>
  <c r="K113" i="13"/>
  <c r="K130" i="13"/>
  <c r="I80" i="13"/>
  <c r="K16" i="13"/>
  <c r="I224" i="13"/>
  <c r="K224" i="14"/>
  <c r="M11" i="13"/>
  <c r="O11" i="14"/>
  <c r="K59" i="13"/>
  <c r="K21" i="13"/>
  <c r="K94" i="13"/>
  <c r="K46" i="13"/>
  <c r="I28" i="13"/>
  <c r="K28" i="14"/>
  <c r="M181" i="13"/>
  <c r="O181" i="14"/>
  <c r="M26" i="13"/>
  <c r="K76" i="13"/>
  <c r="M71" i="13"/>
  <c r="I153" i="13"/>
  <c r="I94" i="13"/>
  <c r="K74" i="13"/>
  <c r="M74" i="14"/>
  <c r="K68" i="13"/>
  <c r="M68" i="14"/>
  <c r="K105" i="13"/>
  <c r="I56" i="13"/>
  <c r="K294" i="14"/>
  <c r="K91" i="13"/>
  <c r="M91" i="14"/>
  <c r="K43" i="13"/>
  <c r="I166" i="13"/>
  <c r="M135" i="13"/>
  <c r="I50" i="13"/>
  <c r="K169" i="13"/>
  <c r="M64" i="13"/>
  <c r="K164" i="13"/>
  <c r="M302" i="14"/>
  <c r="I74" i="13"/>
  <c r="M128" i="13"/>
  <c r="K78" i="13"/>
  <c r="I51" i="13"/>
  <c r="I140" i="13"/>
  <c r="I137" i="13"/>
  <c r="I43" i="13"/>
  <c r="I23" i="13"/>
  <c r="K84" i="13"/>
  <c r="K35" i="13"/>
  <c r="K34" i="13"/>
  <c r="M34" i="14"/>
  <c r="I96" i="13"/>
  <c r="M29" i="13"/>
  <c r="M108" i="13"/>
  <c r="I19" i="13"/>
  <c r="K20" i="14"/>
  <c r="K120" i="13"/>
  <c r="K127" i="13"/>
  <c r="K66" i="13"/>
  <c r="M66" i="14"/>
  <c r="M148" i="13"/>
  <c r="O136" i="14"/>
  <c r="M35" i="13"/>
  <c r="M58" i="13"/>
  <c r="M158" i="13"/>
  <c r="K143" i="13"/>
  <c r="M113" i="13"/>
  <c r="O113" i="14"/>
  <c r="K175" i="13"/>
  <c r="M161" i="13"/>
  <c r="O161" i="14"/>
  <c r="M56" i="13"/>
  <c r="I133" i="13"/>
  <c r="K149" i="13"/>
  <c r="I135" i="13"/>
  <c r="K24" i="13"/>
  <c r="M24" i="14"/>
  <c r="K67" i="13"/>
  <c r="M75" i="13"/>
  <c r="I100" i="13"/>
  <c r="K104" i="14"/>
  <c r="K172" i="13"/>
  <c r="I65" i="13"/>
  <c r="M183" i="13"/>
  <c r="M61" i="13"/>
  <c r="O296" i="14"/>
  <c r="K83" i="13"/>
  <c r="M83" i="14"/>
  <c r="K109" i="13"/>
  <c r="I150" i="13"/>
  <c r="M165" i="13"/>
  <c r="O170" i="14"/>
  <c r="K118" i="13"/>
  <c r="K180" i="13"/>
  <c r="K156" i="13"/>
  <c r="K52" i="13"/>
  <c r="I53" i="13"/>
  <c r="M118" i="13"/>
  <c r="K33" i="13"/>
  <c r="I66" i="13"/>
  <c r="V73" i="31"/>
  <c r="I130" i="13"/>
  <c r="I164" i="13"/>
  <c r="M188" i="13"/>
  <c r="I158" i="13"/>
  <c r="I157" i="13"/>
  <c r="M127" i="13"/>
  <c r="M51" i="13"/>
  <c r="M36" i="13"/>
  <c r="O36" i="14"/>
  <c r="I60" i="13"/>
  <c r="M157" i="13"/>
  <c r="M143" i="13"/>
  <c r="O143" i="14"/>
  <c r="M76" i="13"/>
  <c r="M44" i="13"/>
  <c r="O44" i="14"/>
  <c r="M175" i="13"/>
  <c r="I45" i="13"/>
  <c r="K224" i="13"/>
  <c r="K132" i="13"/>
  <c r="I148" i="13"/>
  <c r="K136" i="14"/>
  <c r="I99" i="13"/>
  <c r="I58" i="13"/>
  <c r="M149" i="13"/>
  <c r="K119" i="13"/>
  <c r="I24" i="13"/>
  <c r="K117" i="13"/>
  <c r="I91" i="13"/>
  <c r="I172" i="13"/>
  <c r="K166" i="13"/>
  <c r="M171" i="14"/>
  <c r="K50" i="13"/>
  <c r="M50" i="14"/>
  <c r="M177" i="13"/>
  <c r="O182" i="14"/>
  <c r="K64" i="13"/>
  <c r="M126" i="13"/>
  <c r="M93" i="13"/>
  <c r="O97" i="14"/>
  <c r="K110" i="13"/>
  <c r="M78" i="13"/>
  <c r="I67" i="13"/>
  <c r="K30" i="13"/>
  <c r="M43" i="13"/>
  <c r="I167" i="13"/>
  <c r="K167" i="14"/>
  <c r="K37" i="13"/>
  <c r="K9" i="13"/>
  <c r="M9" i="14"/>
  <c r="M68" i="13"/>
  <c r="O68" i="14"/>
  <c r="I18" i="13"/>
  <c r="K18" i="14"/>
  <c r="I188" i="13"/>
  <c r="M150" i="13"/>
  <c r="O150" i="14"/>
  <c r="I37" i="13"/>
  <c r="I9" i="13"/>
  <c r="K9" i="14"/>
  <c r="M134" i="13"/>
  <c r="K51" i="13"/>
  <c r="M32" i="13"/>
  <c r="I111" i="13"/>
  <c r="K174" i="13"/>
  <c r="I143" i="13"/>
  <c r="M48" i="13"/>
  <c r="K18" i="13"/>
  <c r="K141" i="13"/>
  <c r="K181" i="13"/>
  <c r="M181" i="14"/>
  <c r="K96" i="13"/>
  <c r="I71" i="13"/>
  <c r="M153" i="13"/>
  <c r="I85" i="13"/>
  <c r="K85" i="14"/>
  <c r="M174" i="13"/>
  <c r="I181" i="13"/>
  <c r="K186" i="14"/>
  <c r="I26" i="13"/>
  <c r="K71" i="13"/>
  <c r="K44" i="13"/>
  <c r="M85" i="13"/>
  <c r="M166" i="13"/>
  <c r="O171" i="14"/>
  <c r="K135" i="13"/>
  <c r="M135" i="14"/>
  <c r="M50" i="13"/>
  <c r="O47" i="14"/>
  <c r="M105" i="13"/>
  <c r="O299" i="14"/>
  <c r="I75" i="13"/>
  <c r="M100" i="13"/>
  <c r="O104" i="14"/>
  <c r="I126" i="13"/>
  <c r="K126" i="14"/>
  <c r="K85" i="13"/>
  <c r="K183" i="13"/>
  <c r="K61" i="13"/>
  <c r="M296" i="14"/>
  <c r="K26" i="13"/>
  <c r="M26" i="14"/>
  <c r="I132" i="13"/>
  <c r="I21" i="13"/>
  <c r="K21" i="14"/>
  <c r="K142" i="13"/>
  <c r="I62" i="13"/>
  <c r="K42" i="13"/>
  <c r="M42" i="14"/>
  <c r="K137" i="13"/>
  <c r="M52" i="13"/>
  <c r="O52" i="14"/>
  <c r="M54" i="13"/>
  <c r="O57" i="14"/>
  <c r="M86" i="13"/>
  <c r="I169" i="13"/>
  <c r="I64" i="13"/>
  <c r="K167" i="13"/>
  <c r="I54" i="13"/>
  <c r="I86" i="13"/>
  <c r="K86" i="14"/>
  <c r="I83" i="13"/>
  <c r="M159" i="13"/>
  <c r="K40" i="13"/>
  <c r="K14" i="13"/>
  <c r="M14" i="14"/>
  <c r="K188" i="13"/>
  <c r="M194" i="14"/>
  <c r="K158" i="13"/>
  <c r="I174" i="13"/>
  <c r="K134" i="13"/>
  <c r="I117" i="13"/>
  <c r="I48" i="13"/>
  <c r="K108" i="13"/>
  <c r="M38" i="13"/>
  <c r="O41" i="14"/>
  <c r="M28" i="13"/>
  <c r="K20" i="13"/>
  <c r="M96" i="13"/>
  <c r="I76" i="13"/>
  <c r="M91" i="13"/>
  <c r="K153" i="13"/>
  <c r="I103" i="13"/>
  <c r="M120" i="13"/>
  <c r="I173" i="13"/>
  <c r="K173" i="14"/>
  <c r="M67" i="13"/>
  <c r="I22" i="13"/>
  <c r="K80" i="13"/>
  <c r="M103" i="13"/>
  <c r="M45" i="13"/>
  <c r="O45" i="14"/>
  <c r="I145" i="13"/>
  <c r="M94" i="13"/>
  <c r="I46" i="13"/>
  <c r="I68" i="13"/>
  <c r="I177" i="13"/>
  <c r="K177" i="14"/>
  <c r="K126" i="13"/>
  <c r="K65" i="13"/>
  <c r="I183" i="13"/>
  <c r="K187" i="13"/>
  <c r="M187" i="14"/>
  <c r="M83" i="13"/>
  <c r="O83" i="14"/>
  <c r="K145" i="13"/>
  <c r="I141" i="13"/>
  <c r="I34" i="13"/>
  <c r="K34" i="14"/>
  <c r="I40" i="13"/>
  <c r="K48" i="13"/>
  <c r="K92" i="13"/>
  <c r="I88" i="13"/>
  <c r="M23" i="13"/>
  <c r="I84" i="13"/>
  <c r="I128" i="13"/>
  <c r="I118" i="13"/>
  <c r="M140" i="13"/>
  <c r="I35" i="13"/>
  <c r="K32" i="13"/>
  <c r="I175" i="13"/>
  <c r="K28" i="13"/>
  <c r="K151" i="13"/>
  <c r="M151" i="14"/>
  <c r="I14" i="13"/>
  <c r="K14" i="14"/>
  <c r="I29" i="13"/>
  <c r="K60" i="13"/>
  <c r="I149" i="13"/>
  <c r="K149" i="14"/>
  <c r="M119" i="13"/>
  <c r="M24" i="13"/>
  <c r="K184" i="13"/>
  <c r="I209" i="13"/>
  <c r="K209" i="14"/>
  <c r="R24" i="31"/>
  <c r="L20" i="14"/>
  <c r="N11" i="14"/>
  <c r="L184" i="14"/>
  <c r="J224" i="14"/>
  <c r="R15" i="31"/>
  <c r="L12" i="14"/>
  <c r="L224" i="14"/>
  <c r="J105" i="14"/>
  <c r="N22" i="14"/>
  <c r="L71" i="14"/>
  <c r="J58" i="14"/>
  <c r="J173" i="14"/>
  <c r="N181" i="14"/>
  <c r="J22" i="14"/>
  <c r="L99" i="14"/>
  <c r="N103" i="14"/>
  <c r="N45" i="14"/>
  <c r="J16" i="14"/>
  <c r="L105" i="14"/>
  <c r="L43" i="14"/>
  <c r="N94" i="14"/>
  <c r="N74" i="14"/>
  <c r="L169" i="14"/>
  <c r="N125" i="14"/>
  <c r="L83" i="14"/>
  <c r="J167" i="14"/>
  <c r="L111" i="14"/>
  <c r="N128" i="14"/>
  <c r="N33" i="14"/>
  <c r="J169" i="14"/>
  <c r="J23" i="14"/>
  <c r="J83" i="14"/>
  <c r="N18" i="14"/>
  <c r="J88" i="14"/>
  <c r="L34" i="14"/>
  <c r="J118" i="14"/>
  <c r="J96" i="14"/>
  <c r="J59" i="14"/>
  <c r="N48" i="14"/>
  <c r="L148" i="14"/>
  <c r="L18" i="14"/>
  <c r="L88" i="14"/>
  <c r="L38" i="14"/>
  <c r="J175" i="14"/>
  <c r="N53" i="14"/>
  <c r="N143" i="14"/>
  <c r="J71" i="14"/>
  <c r="R78" i="31"/>
  <c r="J80" i="14"/>
  <c r="L108" i="14"/>
  <c r="N175" i="14"/>
  <c r="J120" i="14"/>
  <c r="N24" i="14"/>
  <c r="J99" i="14"/>
  <c r="J31" i="14"/>
  <c r="N166" i="14"/>
  <c r="N105" i="14"/>
  <c r="L76" i="14"/>
  <c r="J172" i="14"/>
  <c r="J94" i="14"/>
  <c r="L74" i="14"/>
  <c r="J135" i="14"/>
  <c r="J42" i="14"/>
  <c r="L50" i="14"/>
  <c r="L26" i="14"/>
  <c r="N137" i="14"/>
  <c r="J65" i="14"/>
  <c r="L110" i="14"/>
  <c r="N9" i="14"/>
  <c r="L42" i="14"/>
  <c r="J50" i="14"/>
  <c r="N43" i="14"/>
  <c r="L159" i="14"/>
  <c r="J183" i="14"/>
  <c r="N165" i="14"/>
  <c r="N86" i="14"/>
  <c r="L187" i="14"/>
  <c r="J140" i="14"/>
  <c r="J18" i="14"/>
  <c r="N88" i="14"/>
  <c r="J37" i="14"/>
  <c r="N110" i="14"/>
  <c r="N188" i="14"/>
  <c r="J38" i="14"/>
  <c r="L54" i="14"/>
  <c r="J128" i="14"/>
  <c r="L32" i="14"/>
  <c r="J19" i="14"/>
  <c r="N40" i="14"/>
  <c r="N76" i="14"/>
  <c r="L22" i="14"/>
  <c r="L19" i="14"/>
  <c r="N28" i="14"/>
  <c r="L16" i="14"/>
  <c r="J26" i="14"/>
  <c r="J76" i="14"/>
  <c r="L21" i="14"/>
  <c r="N91" i="14"/>
  <c r="N60" i="14"/>
  <c r="N85" i="14"/>
  <c r="J28" i="14"/>
  <c r="R32" i="31"/>
  <c r="J24" i="14"/>
  <c r="N26" i="14"/>
  <c r="N67" i="14"/>
  <c r="J126" i="14"/>
  <c r="N65" i="14"/>
  <c r="N62" i="14"/>
  <c r="L67" i="14"/>
  <c r="J125" i="14"/>
  <c r="L64" i="14"/>
  <c r="J145" i="14"/>
  <c r="L172" i="14"/>
  <c r="N133" i="14"/>
  <c r="N37" i="14"/>
  <c r="L30" i="14"/>
  <c r="L100" i="14"/>
  <c r="J74" i="14"/>
  <c r="J61" i="14"/>
  <c r="J51" i="14"/>
  <c r="L93" i="14"/>
  <c r="N118" i="14"/>
  <c r="J40" i="14"/>
  <c r="J66" i="14"/>
  <c r="L92" i="14"/>
  <c r="L35" i="14"/>
  <c r="N32" i="14"/>
  <c r="J111" i="14"/>
  <c r="N127" i="14"/>
  <c r="J134" i="14"/>
  <c r="N51" i="14"/>
  <c r="N187" i="14"/>
  <c r="N92" i="14"/>
  <c r="N84" i="14"/>
  <c r="N157" i="14"/>
  <c r="L60" i="14"/>
  <c r="N58" i="14"/>
  <c r="N119" i="14"/>
  <c r="L143" i="14"/>
  <c r="L59" i="14"/>
  <c r="J36" i="14"/>
  <c r="L44" i="14"/>
  <c r="N77" i="14"/>
  <c r="N120" i="14"/>
  <c r="N16" i="14"/>
  <c r="N56" i="14"/>
  <c r="N21" i="14"/>
  <c r="J91" i="14"/>
  <c r="N109" i="14"/>
  <c r="J133" i="14"/>
  <c r="L149" i="14"/>
  <c r="J161" i="14"/>
  <c r="J21" i="14"/>
  <c r="L91" i="14"/>
  <c r="N99" i="14"/>
  <c r="N93" i="14"/>
  <c r="J62" i="14"/>
  <c r="N135" i="14"/>
  <c r="J68" i="14"/>
  <c r="J33" i="14"/>
  <c r="J67" i="14"/>
  <c r="L122" i="14"/>
  <c r="N145" i="14"/>
  <c r="N52" i="14"/>
  <c r="L65" i="14"/>
  <c r="L9" i="14"/>
  <c r="L78" i="14"/>
  <c r="J92" i="14"/>
  <c r="J43" i="14"/>
  <c r="N150" i="14"/>
  <c r="J54" i="14"/>
  <c r="L128" i="14"/>
  <c r="J34" i="14"/>
  <c r="N169" i="14"/>
  <c r="L140" i="14"/>
  <c r="J108" i="14"/>
  <c r="N167" i="14"/>
  <c r="L53" i="14"/>
  <c r="L14" i="14"/>
  <c r="J35" i="14"/>
  <c r="N108" i="14"/>
  <c r="L58" i="14"/>
  <c r="L69" i="14"/>
  <c r="L181" i="14"/>
  <c r="N59" i="14"/>
  <c r="L130" i="14"/>
  <c r="J29" i="14"/>
  <c r="N35" i="14"/>
  <c r="N31" i="14"/>
  <c r="N151" i="14"/>
  <c r="N96" i="14"/>
  <c r="L56" i="14"/>
  <c r="J103" i="14"/>
  <c r="L46" i="14"/>
  <c r="N50" i="14"/>
  <c r="N161" i="14"/>
  <c r="J113" i="14"/>
  <c r="N100" i="14"/>
  <c r="L31" i="14"/>
  <c r="L166" i="14"/>
  <c r="L61" i="14"/>
  <c r="L68" i="14"/>
  <c r="N177" i="14"/>
  <c r="N126" i="14"/>
  <c r="L150" i="14"/>
  <c r="L161" i="14"/>
  <c r="L75" i="14"/>
  <c r="L137" i="14"/>
  <c r="L133" i="14"/>
  <c r="J110" i="14"/>
  <c r="L180" i="14"/>
  <c r="L177" i="14"/>
  <c r="L145" i="14"/>
  <c r="J142" i="14"/>
  <c r="N111" i="14"/>
  <c r="J127" i="14"/>
  <c r="N134" i="14"/>
  <c r="L33" i="14"/>
  <c r="L29" i="14"/>
  <c r="J164" i="14"/>
  <c r="N159" i="14"/>
  <c r="N141" i="14"/>
  <c r="R91" i="31"/>
  <c r="J84" i="14"/>
  <c r="J143" i="14"/>
  <c r="J151" i="14"/>
  <c r="N66" i="14"/>
  <c r="N140" i="14"/>
  <c r="N29" i="14"/>
  <c r="J60" i="14"/>
  <c r="J174" i="14"/>
  <c r="N173" i="14"/>
  <c r="L134" i="14"/>
  <c r="L96" i="14"/>
  <c r="N44" i="14"/>
  <c r="L77" i="14"/>
  <c r="J85" i="14"/>
  <c r="J45" i="14"/>
  <c r="N69" i="14"/>
  <c r="L153" i="14"/>
  <c r="L94" i="14"/>
  <c r="L175" i="14"/>
  <c r="L45" i="14"/>
  <c r="L119" i="14"/>
  <c r="N42" i="14"/>
  <c r="N30" i="14"/>
  <c r="L165" i="14"/>
  <c r="J180" i="14"/>
  <c r="J56" i="14"/>
  <c r="J100" i="14"/>
  <c r="J166" i="14"/>
  <c r="N61" i="14"/>
  <c r="L164" i="14"/>
  <c r="L126" i="14"/>
  <c r="L118" i="14"/>
  <c r="L125" i="14"/>
  <c r="L167" i="14"/>
  <c r="J53" i="14"/>
  <c r="J187" i="14"/>
  <c r="L48" i="14"/>
  <c r="J130" i="14"/>
  <c r="J52" i="14"/>
  <c r="J157" i="14"/>
  <c r="J69" i="14"/>
  <c r="L40" i="14"/>
  <c r="L23" i="14"/>
  <c r="L141" i="14"/>
  <c r="J101" i="14"/>
  <c r="J48" i="14"/>
  <c r="N148" i="14"/>
  <c r="L36" i="14"/>
  <c r="J149" i="14"/>
  <c r="J181" i="14"/>
  <c r="N113" i="14"/>
  <c r="N14" i="14"/>
  <c r="J148" i="14"/>
  <c r="R156" i="31"/>
  <c r="N80" i="14"/>
  <c r="J75" i="14"/>
  <c r="L80" i="14"/>
  <c r="J153" i="14"/>
  <c r="J77" i="14"/>
  <c r="L85" i="14"/>
  <c r="L24" i="14"/>
  <c r="J132" i="14"/>
  <c r="J30" i="14"/>
  <c r="J109" i="14"/>
  <c r="L103" i="14"/>
  <c r="J46" i="14"/>
  <c r="L86" i="14"/>
  <c r="N180" i="14"/>
  <c r="N64" i="14"/>
  <c r="J150" i="14"/>
  <c r="J93" i="14"/>
  <c r="L37" i="14"/>
  <c r="J64" i="14"/>
  <c r="J137" i="14"/>
  <c r="N164" i="14"/>
  <c r="L52" i="14"/>
  <c r="J159" i="14"/>
  <c r="L84" i="14"/>
  <c r="L157" i="14"/>
  <c r="J86" i="14"/>
  <c r="L174" i="14"/>
  <c r="N130" i="14"/>
  <c r="J44" i="14"/>
  <c r="L158" i="14"/>
  <c r="L28" i="14"/>
  <c r="L127" i="14"/>
  <c r="L151" i="14"/>
  <c r="J117" i="14"/>
  <c r="L113" i="14"/>
  <c r="J14" i="14"/>
  <c r="N153" i="14"/>
  <c r="J32" i="14"/>
  <c r="N38" i="14"/>
  <c r="N158" i="14"/>
  <c r="N174" i="14"/>
  <c r="L173" i="14"/>
  <c r="N117" i="14"/>
  <c r="L132" i="14"/>
  <c r="N172" i="14"/>
  <c r="N19" i="14"/>
  <c r="N149" i="14"/>
  <c r="L62" i="14"/>
  <c r="L135" i="14"/>
  <c r="L117" i="14"/>
  <c r="N132" i="14"/>
  <c r="N71" i="14"/>
  <c r="N46" i="14"/>
  <c r="L183" i="14"/>
  <c r="J119" i="14"/>
  <c r="N75" i="14"/>
  <c r="L142" i="14"/>
  <c r="N183" i="14"/>
  <c r="J165" i="14"/>
  <c r="N78" i="14"/>
  <c r="J177" i="14"/>
  <c r="J156" i="14"/>
  <c r="L109" i="14"/>
  <c r="N142" i="14"/>
  <c r="N54" i="14"/>
  <c r="N34" i="14"/>
  <c r="N68" i="14"/>
  <c r="N122" i="14"/>
  <c r="N83" i="14"/>
  <c r="L156" i="14"/>
  <c r="J188" i="14"/>
  <c r="J141" i="14"/>
  <c r="J9" i="14"/>
  <c r="J78" i="14"/>
  <c r="L51" i="14"/>
  <c r="J122" i="14"/>
  <c r="N156" i="14"/>
  <c r="N23" i="14"/>
  <c r="J158" i="14"/>
  <c r="N101" i="14"/>
  <c r="N36" i="14"/>
  <c r="L188" i="14"/>
  <c r="L120" i="14"/>
  <c r="L66" i="14"/>
  <c r="L101" i="14"/>
  <c r="H268" i="14"/>
  <c r="I268" i="14" s="1"/>
  <c r="AB272" i="33"/>
  <c r="F260" i="14"/>
  <c r="G260" i="14" s="1"/>
  <c r="AA264" i="33"/>
  <c r="H237" i="14"/>
  <c r="I237" i="14" s="1"/>
  <c r="AB241" i="33"/>
  <c r="D255" i="14"/>
  <c r="E255" i="14" s="1"/>
  <c r="Z259" i="33"/>
  <c r="H296" i="14"/>
  <c r="I296" i="14" s="1"/>
  <c r="AB300" i="33"/>
  <c r="H289" i="14"/>
  <c r="I289" i="14" s="1"/>
  <c r="AB293" i="33"/>
  <c r="D317" i="14"/>
  <c r="E317" i="14" s="1"/>
  <c r="Z321" i="33"/>
  <c r="H288" i="14"/>
  <c r="I288" i="14" s="1"/>
  <c r="AB292" i="33"/>
  <c r="F253" i="14"/>
  <c r="G253" i="14" s="1"/>
  <c r="AA257" i="33"/>
  <c r="D297" i="14"/>
  <c r="E297" i="14" s="1"/>
  <c r="Z301" i="33"/>
  <c r="H259" i="14"/>
  <c r="I259" i="14" s="1"/>
  <c r="AB263" i="33"/>
  <c r="H270" i="14"/>
  <c r="I270" i="14" s="1"/>
  <c r="AB274" i="33"/>
  <c r="H264" i="14"/>
  <c r="I264" i="14" s="1"/>
  <c r="AB268" i="33"/>
  <c r="D256" i="14"/>
  <c r="E256" i="14" s="1"/>
  <c r="Z260" i="33"/>
  <c r="H282" i="14"/>
  <c r="I282" i="14" s="1"/>
  <c r="AB286" i="33"/>
  <c r="D295" i="14"/>
  <c r="E295" i="14" s="1"/>
  <c r="Z299" i="33"/>
  <c r="H267" i="14"/>
  <c r="I267" i="14" s="1"/>
  <c r="AB271" i="33"/>
  <c r="F265" i="14"/>
  <c r="G265" i="14" s="1"/>
  <c r="AA269" i="33"/>
  <c r="D269" i="14"/>
  <c r="E269" i="14" s="1"/>
  <c r="Z273" i="33"/>
  <c r="D270" i="14"/>
  <c r="E270" i="14" s="1"/>
  <c r="Z274" i="33"/>
  <c r="F264" i="14"/>
  <c r="G264" i="14" s="1"/>
  <c r="AA268" i="33"/>
  <c r="F238" i="14"/>
  <c r="G238" i="14" s="1"/>
  <c r="AA242" i="33"/>
  <c r="H254" i="14"/>
  <c r="I254" i="14" s="1"/>
  <c r="AB258" i="33"/>
  <c r="D241" i="14"/>
  <c r="E241" i="14" s="1"/>
  <c r="Z245" i="33"/>
  <c r="H272" i="14"/>
  <c r="I272" i="14" s="1"/>
  <c r="AB276" i="33"/>
  <c r="F258" i="14"/>
  <c r="G258" i="14" s="1"/>
  <c r="AA262" i="33"/>
  <c r="H291" i="14"/>
  <c r="I291" i="14" s="1"/>
  <c r="AB295" i="33"/>
  <c r="F313" i="14"/>
  <c r="G313" i="14" s="1"/>
  <c r="AA317" i="33"/>
  <c r="H301" i="14"/>
  <c r="I301" i="14" s="1"/>
  <c r="AB305" i="33"/>
  <c r="F294" i="14"/>
  <c r="G294" i="14" s="1"/>
  <c r="AA298" i="33"/>
  <c r="D237" i="14"/>
  <c r="E237" i="14" s="1"/>
  <c r="Z241" i="33"/>
  <c r="F315" i="14"/>
  <c r="G315" i="14" s="1"/>
  <c r="AA319" i="33"/>
  <c r="D285" i="14"/>
  <c r="E285" i="14" s="1"/>
  <c r="Z289" i="33"/>
  <c r="F267" i="14"/>
  <c r="G267" i="14" s="1"/>
  <c r="AA271" i="33"/>
  <c r="D300" i="14"/>
  <c r="E300" i="14" s="1"/>
  <c r="F296" i="14"/>
  <c r="G296" i="14" s="1"/>
  <c r="AA300" i="33"/>
  <c r="D287" i="14"/>
  <c r="E287" i="14" s="1"/>
  <c r="Z291" i="33"/>
  <c r="D318" i="14"/>
  <c r="E318" i="14" s="1"/>
  <c r="Z322" i="33"/>
  <c r="D262" i="14"/>
  <c r="E262" i="14" s="1"/>
  <c r="Z266" i="33"/>
  <c r="F288" i="14"/>
  <c r="G288" i="14" s="1"/>
  <c r="AA292" i="33"/>
  <c r="D251" i="14"/>
  <c r="E251" i="14" s="1"/>
  <c r="Z255" i="33"/>
  <c r="H235" i="14"/>
  <c r="I235" i="14" s="1"/>
  <c r="AB239" i="33"/>
  <c r="H258" i="14"/>
  <c r="I258" i="14" s="1"/>
  <c r="AB262" i="33"/>
  <c r="H242" i="14"/>
  <c r="I242" i="14" s="1"/>
  <c r="AB246" i="33"/>
  <c r="D314" i="14"/>
  <c r="E314" i="14" s="1"/>
  <c r="Z318" i="33"/>
  <c r="H306" i="14"/>
  <c r="I306" i="14" s="1"/>
  <c r="AB310" i="33"/>
  <c r="H287" i="14"/>
  <c r="I287" i="14" s="1"/>
  <c r="AB291" i="33"/>
  <c r="F309" i="14"/>
  <c r="G309" i="14" s="1"/>
  <c r="AA313" i="33"/>
  <c r="F305" i="14"/>
  <c r="G305" i="14" s="1"/>
  <c r="AA309" i="33"/>
  <c r="H297" i="14"/>
  <c r="I297" i="14" s="1"/>
  <c r="AB301" i="33"/>
  <c r="D242" i="14"/>
  <c r="E242" i="14" s="1"/>
  <c r="Z246" i="33"/>
  <c r="F245" i="14"/>
  <c r="G245" i="14" s="1"/>
  <c r="AA249" i="33"/>
  <c r="F236" i="14"/>
  <c r="G236" i="14" s="1"/>
  <c r="AA240" i="33"/>
  <c r="D267" i="14"/>
  <c r="E267" i="14" s="1"/>
  <c r="Z271" i="33"/>
  <c r="D289" i="14"/>
  <c r="E289" i="14" s="1"/>
  <c r="Z293" i="33"/>
  <c r="H312" i="14"/>
  <c r="I312" i="14" s="1"/>
  <c r="AB316" i="33"/>
  <c r="H280" i="14"/>
  <c r="I280" i="14" s="1"/>
  <c r="AB284" i="33"/>
  <c r="F242" i="14"/>
  <c r="G242" i="14" s="1"/>
  <c r="AA246" i="33"/>
  <c r="H266" i="14"/>
  <c r="I266" i="14" s="1"/>
  <c r="AB270" i="33"/>
  <c r="F252" i="14"/>
  <c r="G252" i="14" s="1"/>
  <c r="AA256" i="33"/>
  <c r="H277" i="14"/>
  <c r="I277" i="14" s="1"/>
  <c r="AB281" i="33"/>
  <c r="D307" i="14"/>
  <c r="E307" i="14" s="1"/>
  <c r="Z311" i="33"/>
  <c r="F261" i="14"/>
  <c r="G261" i="14" s="1"/>
  <c r="AA265" i="33"/>
  <c r="D292" i="14"/>
  <c r="E292" i="14" s="1"/>
  <c r="Z296" i="33"/>
  <c r="D278" i="14"/>
  <c r="E278" i="14" s="1"/>
  <c r="Z282" i="33"/>
  <c r="H257" i="14"/>
  <c r="I257" i="14" s="1"/>
  <c r="AB261" i="33"/>
  <c r="F304" i="14"/>
  <c r="G304" i="14" s="1"/>
  <c r="AA308" i="33"/>
  <c r="D305" i="14"/>
  <c r="E305" i="14" s="1"/>
  <c r="Z309" i="33"/>
  <c r="D260" i="14"/>
  <c r="E260" i="14" s="1"/>
  <c r="Z264" i="33"/>
  <c r="H295" i="14"/>
  <c r="I295" i="14" s="1"/>
  <c r="AB299" i="33"/>
  <c r="F257" i="14"/>
  <c r="G257" i="14" s="1"/>
  <c r="AA261" i="33"/>
  <c r="F278" i="14"/>
  <c r="G278" i="14" s="1"/>
  <c r="AA282" i="33"/>
  <c r="F302" i="14"/>
  <c r="G302" i="14" s="1"/>
  <c r="AA306" i="33"/>
  <c r="D302" i="14"/>
  <c r="E302" i="14" s="1"/>
  <c r="Z306" i="33"/>
  <c r="D319" i="14"/>
  <c r="E319" i="14" s="1"/>
  <c r="F282" i="14"/>
  <c r="G282" i="14" s="1"/>
  <c r="AA286" i="33"/>
  <c r="D294" i="14"/>
  <c r="E294" i="14" s="1"/>
  <c r="Z298" i="33"/>
  <c r="D265" i="14"/>
  <c r="E265" i="14" s="1"/>
  <c r="Z269" i="33"/>
  <c r="H261" i="14"/>
  <c r="I261" i="14" s="1"/>
  <c r="AB265" i="33"/>
  <c r="D258" i="14"/>
  <c r="E258" i="14" s="1"/>
  <c r="Z262" i="33"/>
  <c r="H318" i="14"/>
  <c r="I318" i="14" s="1"/>
  <c r="AB322" i="33"/>
  <c r="D280" i="14"/>
  <c r="E280" i="14" s="1"/>
  <c r="Z284" i="33"/>
  <c r="H320" i="14"/>
  <c r="I320" i="14" s="1"/>
  <c r="D309" i="14"/>
  <c r="E309" i="14" s="1"/>
  <c r="Z313" i="33"/>
  <c r="H255" i="14"/>
  <c r="I255" i="14" s="1"/>
  <c r="AB259" i="33"/>
  <c r="F316" i="14"/>
  <c r="G316" i="14" s="1"/>
  <c r="H252" i="14"/>
  <c r="I252" i="14" s="1"/>
  <c r="H304" i="14"/>
  <c r="I304" i="14" s="1"/>
  <c r="AB308" i="33"/>
  <c r="H281" i="14"/>
  <c r="I281" i="14" s="1"/>
  <c r="AB285" i="33"/>
  <c r="F308" i="14"/>
  <c r="G308" i="14" s="1"/>
  <c r="AA312" i="33"/>
  <c r="D286" i="14"/>
  <c r="E286" i="14" s="1"/>
  <c r="Z290" i="33"/>
  <c r="F259" i="14"/>
  <c r="G259" i="14" s="1"/>
  <c r="AA263" i="33"/>
  <c r="H274" i="14"/>
  <c r="I274" i="14" s="1"/>
  <c r="AB278" i="33"/>
  <c r="H300" i="14"/>
  <c r="I300" i="14" s="1"/>
  <c r="AB304" i="33"/>
  <c r="H275" i="14"/>
  <c r="I275" i="14" s="1"/>
  <c r="AB279" i="33"/>
  <c r="F254" i="14"/>
  <c r="G254" i="14" s="1"/>
  <c r="AA258" i="33"/>
  <c r="F290" i="14"/>
  <c r="G290" i="14" s="1"/>
  <c r="AA294" i="33"/>
  <c r="F300" i="14"/>
  <c r="G300" i="14" s="1"/>
  <c r="AA304" i="33"/>
  <c r="F317" i="14"/>
  <c r="G317" i="14" s="1"/>
  <c r="AA321" i="33"/>
  <c r="D312" i="14"/>
  <c r="E312" i="14" s="1"/>
  <c r="Z316" i="33"/>
  <c r="H278" i="14"/>
  <c r="I278" i="14" s="1"/>
  <c r="AB282" i="33"/>
  <c r="F270" i="14"/>
  <c r="G270" i="14" s="1"/>
  <c r="AA274" i="33"/>
  <c r="F314" i="14"/>
  <c r="G314" i="14" s="1"/>
  <c r="AA318" i="33"/>
  <c r="D253" i="14"/>
  <c r="E253" i="14" s="1"/>
  <c r="Z257" i="33"/>
  <c r="F255" i="14"/>
  <c r="G255" i="14" s="1"/>
  <c r="AA259" i="33"/>
  <c r="H249" i="14"/>
  <c r="I249" i="14" s="1"/>
  <c r="AB253" i="33"/>
  <c r="F262" i="14"/>
  <c r="G262" i="14" s="1"/>
  <c r="AA266" i="33"/>
  <c r="F284" i="14"/>
  <c r="G284" i="14" s="1"/>
  <c r="AA288" i="33"/>
  <c r="D257" i="14"/>
  <c r="E257" i="14" s="1"/>
  <c r="Z261" i="33"/>
  <c r="D239" i="14"/>
  <c r="E239" i="14" s="1"/>
  <c r="Z243" i="33"/>
  <c r="D243" i="14"/>
  <c r="E243" i="14" s="1"/>
  <c r="Z247" i="33"/>
  <c r="D276" i="14"/>
  <c r="E276" i="14" s="1"/>
  <c r="Z280" i="33"/>
  <c r="H251" i="14"/>
  <c r="I251" i="14" s="1"/>
  <c r="AB255" i="33"/>
  <c r="F292" i="14"/>
  <c r="G292" i="14" s="1"/>
  <c r="AA296" i="33"/>
  <c r="F273" i="14"/>
  <c r="G273" i="14" s="1"/>
  <c r="AA277" i="33"/>
  <c r="H256" i="14"/>
  <c r="I256" i="14" s="1"/>
  <c r="AB260" i="33"/>
  <c r="H285" i="14"/>
  <c r="I285" i="14" s="1"/>
  <c r="AB289" i="33"/>
  <c r="F251" i="14"/>
  <c r="G251" i="14" s="1"/>
  <c r="AA255" i="33"/>
  <c r="F318" i="14"/>
  <c r="G318" i="14" s="1"/>
  <c r="AA322" i="33"/>
  <c r="D246" i="14"/>
  <c r="E246" i="14" s="1"/>
  <c r="Z250" i="33"/>
  <c r="F248" i="14"/>
  <c r="G248" i="14" s="1"/>
  <c r="AA252" i="33"/>
  <c r="D272" i="14"/>
  <c r="E272" i="14" s="1"/>
  <c r="Z276" i="33"/>
  <c r="F249" i="14"/>
  <c r="G249" i="14" s="1"/>
  <c r="AA253" i="33"/>
  <c r="F286" i="14"/>
  <c r="G286" i="14" s="1"/>
  <c r="AA290" i="33"/>
  <c r="D248" i="14"/>
  <c r="E248" i="14" s="1"/>
  <c r="Z252" i="33"/>
  <c r="D316" i="14"/>
  <c r="E316" i="14" s="1"/>
  <c r="Z320" i="33"/>
  <c r="D281" i="14"/>
  <c r="E281" i="14" s="1"/>
  <c r="Z285" i="33"/>
  <c r="D284" i="14"/>
  <c r="E284" i="14" s="1"/>
  <c r="Z288" i="33"/>
  <c r="D268" i="14"/>
  <c r="E268" i="14" s="1"/>
  <c r="Z272" i="33"/>
  <c r="D296" i="14"/>
  <c r="E296" i="14" s="1"/>
  <c r="Z300" i="33"/>
  <c r="H319" i="14"/>
  <c r="I319" i="14" s="1"/>
  <c r="H271" i="14"/>
  <c r="I271" i="14" s="1"/>
  <c r="AB275" i="33"/>
  <c r="D310" i="14"/>
  <c r="E310" i="14" s="1"/>
  <c r="Z314" i="33"/>
  <c r="F276" i="14"/>
  <c r="G276" i="14" s="1"/>
  <c r="AA280" i="33"/>
  <c r="D264" i="14"/>
  <c r="E264" i="14" s="1"/>
  <c r="Z268" i="33"/>
  <c r="F283" i="14"/>
  <c r="G283" i="14" s="1"/>
  <c r="AA287" i="33"/>
  <c r="D275" i="14"/>
  <c r="E275" i="14" s="1"/>
  <c r="Z279" i="33"/>
  <c r="F266" i="14"/>
  <c r="G266" i="14" s="1"/>
  <c r="AA270" i="33"/>
  <c r="F311" i="14"/>
  <c r="G311" i="14" s="1"/>
  <c r="AA315" i="33"/>
  <c r="D282" i="14"/>
  <c r="E282" i="14" s="1"/>
  <c r="Z286" i="33"/>
  <c r="H247" i="14"/>
  <c r="I247" i="14" s="1"/>
  <c r="AB251" i="33"/>
  <c r="H263" i="14"/>
  <c r="I263" i="14" s="1"/>
  <c r="AB267" i="33"/>
  <c r="H250" i="14"/>
  <c r="I250" i="14" s="1"/>
  <c r="AB254" i="33"/>
  <c r="F306" i="14"/>
  <c r="G306" i="14" s="1"/>
  <c r="AA310" i="33"/>
  <c r="F250" i="14"/>
  <c r="G250" i="14" s="1"/>
  <c r="AA254" i="33"/>
  <c r="F299" i="14"/>
  <c r="G299" i="14" s="1"/>
  <c r="AA303" i="33"/>
  <c r="F297" i="14"/>
  <c r="G297" i="14" s="1"/>
  <c r="AA301" i="33"/>
  <c r="F320" i="14"/>
  <c r="G320" i="14" s="1"/>
  <c r="F280" i="14"/>
  <c r="G280" i="14" s="1"/>
  <c r="AA284" i="33"/>
  <c r="D279" i="14"/>
  <c r="E279" i="14" s="1"/>
  <c r="Z283" i="33"/>
  <c r="F240" i="14"/>
  <c r="G240" i="14" s="1"/>
  <c r="AA244" i="33"/>
  <c r="F287" i="14"/>
  <c r="G287" i="14" s="1"/>
  <c r="AA291" i="33"/>
  <c r="D259" i="14"/>
  <c r="E259" i="14" s="1"/>
  <c r="Z263" i="33"/>
  <c r="H314" i="14"/>
  <c r="I314" i="14" s="1"/>
  <c r="AB318" i="33"/>
  <c r="D271" i="14"/>
  <c r="E271" i="14" s="1"/>
  <c r="Z275" i="33"/>
  <c r="H269" i="14"/>
  <c r="I269" i="14" s="1"/>
  <c r="AB273" i="33"/>
  <c r="H315" i="14"/>
  <c r="I315" i="14" s="1"/>
  <c r="AB319" i="33"/>
  <c r="D299" i="14"/>
  <c r="E299" i="14" s="1"/>
  <c r="Z303" i="33"/>
  <c r="H307" i="14"/>
  <c r="I307" i="14" s="1"/>
  <c r="AB311" i="33"/>
  <c r="H311" i="14"/>
  <c r="I311" i="14" s="1"/>
  <c r="AB315" i="33"/>
  <c r="H240" i="14"/>
  <c r="I240" i="14" s="1"/>
  <c r="AB244" i="33"/>
  <c r="H283" i="14"/>
  <c r="I283" i="14" s="1"/>
  <c r="AB287" i="33"/>
  <c r="H262" i="14"/>
  <c r="I262" i="14" s="1"/>
  <c r="AB266" i="33"/>
  <c r="H243" i="14"/>
  <c r="I243" i="14" s="1"/>
  <c r="AB247" i="33"/>
  <c r="F303" i="14"/>
  <c r="G303" i="14" s="1"/>
  <c r="AA307" i="33"/>
  <c r="F269" i="14"/>
  <c r="G269" i="14" s="1"/>
  <c r="AA273" i="33"/>
  <c r="D277" i="14"/>
  <c r="E277" i="14" s="1"/>
  <c r="Z281" i="33"/>
  <c r="D283" i="14"/>
  <c r="E283" i="14" s="1"/>
  <c r="Z287" i="33"/>
  <c r="H245" i="14"/>
  <c r="I245" i="14" s="1"/>
  <c r="AB249" i="33"/>
  <c r="F237" i="14"/>
  <c r="G237" i="14" s="1"/>
  <c r="AA241" i="33"/>
  <c r="D308" i="14"/>
  <c r="E308" i="14" s="1"/>
  <c r="Z312" i="33"/>
  <c r="D236" i="14"/>
  <c r="E236" i="14" s="1"/>
  <c r="Z240" i="33"/>
  <c r="F271" i="14"/>
  <c r="G271" i="14" s="1"/>
  <c r="AA275" i="33"/>
  <c r="H265" i="14"/>
  <c r="I265" i="14" s="1"/>
  <c r="AB269" i="33"/>
  <c r="F268" i="14"/>
  <c r="G268" i="14" s="1"/>
  <c r="AA272" i="33"/>
  <c r="D315" i="14"/>
  <c r="E315" i="14" s="1"/>
  <c r="Z319" i="33"/>
  <c r="D274" i="14"/>
  <c r="E274" i="14" s="1"/>
  <c r="Z278" i="33"/>
  <c r="F274" i="14"/>
  <c r="G274" i="14" s="1"/>
  <c r="AA278" i="33"/>
  <c r="H239" i="14"/>
  <c r="I239" i="14" s="1"/>
  <c r="AB243" i="33"/>
  <c r="F295" i="14"/>
  <c r="G295" i="14" s="1"/>
  <c r="AA299" i="33"/>
  <c r="H260" i="14"/>
  <c r="I260" i="14" s="1"/>
  <c r="AB264" i="33"/>
  <c r="D298" i="14"/>
  <c r="E298" i="14" s="1"/>
  <c r="Z302" i="33"/>
  <c r="H253" i="14"/>
  <c r="I253" i="14" s="1"/>
  <c r="AB257" i="33"/>
  <c r="D311" i="14"/>
  <c r="E311" i="14" s="1"/>
  <c r="Z315" i="33"/>
  <c r="D290" i="14"/>
  <c r="E290" i="14" s="1"/>
  <c r="Z294" i="33"/>
  <c r="D235" i="14"/>
  <c r="E235" i="14" s="1"/>
  <c r="Z239" i="33"/>
  <c r="H273" i="14"/>
  <c r="I273" i="14" s="1"/>
  <c r="AB277" i="33"/>
  <c r="F301" i="14"/>
  <c r="G301" i="14" s="1"/>
  <c r="AA305" i="33"/>
  <c r="H292" i="14"/>
  <c r="I292" i="14" s="1"/>
  <c r="AB296" i="33"/>
  <c r="H316" i="14"/>
  <c r="I316" i="14" s="1"/>
  <c r="AB320" i="33"/>
  <c r="H308" i="14"/>
  <c r="I308" i="14" s="1"/>
  <c r="AB312" i="33"/>
  <c r="D240" i="14"/>
  <c r="E240" i="14" s="1"/>
  <c r="Z244" i="33"/>
  <c r="H298" i="14"/>
  <c r="I298" i="14" s="1"/>
  <c r="AB302" i="33"/>
  <c r="H305" i="14"/>
  <c r="I305" i="14" s="1"/>
  <c r="AB309" i="33"/>
  <c r="D293" i="14"/>
  <c r="E293" i="14" s="1"/>
  <c r="Z297" i="33"/>
  <c r="D244" i="14"/>
  <c r="E244" i="14" s="1"/>
  <c r="Z248" i="33"/>
  <c r="D249" i="14"/>
  <c r="E249" i="14" s="1"/>
  <c r="Z253" i="33"/>
  <c r="D254" i="14"/>
  <c r="E254" i="14" s="1"/>
  <c r="Z258" i="33"/>
  <c r="F244" i="14"/>
  <c r="G244" i="14" s="1"/>
  <c r="AA248" i="33"/>
  <c r="F319" i="14"/>
  <c r="G319" i="14" s="1"/>
  <c r="F246" i="14"/>
  <c r="G246" i="14" s="1"/>
  <c r="AA250" i="33"/>
  <c r="H248" i="14"/>
  <c r="I248" i="14" s="1"/>
  <c r="AB252" i="33"/>
  <c r="F279" i="14"/>
  <c r="G279" i="14" s="1"/>
  <c r="AA283" i="33"/>
  <c r="D306" i="14"/>
  <c r="E306" i="14" s="1"/>
  <c r="Z310" i="33"/>
  <c r="H294" i="14"/>
  <c r="I294" i="14" s="1"/>
  <c r="AB298" i="33"/>
  <c r="H302" i="14"/>
  <c r="I302" i="14" s="1"/>
  <c r="AB306" i="33"/>
  <c r="F310" i="14"/>
  <c r="G310" i="14" s="1"/>
  <c r="AA314" i="33"/>
  <c r="D250" i="14"/>
  <c r="E250" i="14" s="1"/>
  <c r="Z254" i="33"/>
  <c r="H284" i="14"/>
  <c r="I284" i="14" s="1"/>
  <c r="AB288" i="33"/>
  <c r="F291" i="14"/>
  <c r="G291" i="14" s="1"/>
  <c r="AA295" i="33"/>
  <c r="F256" i="14"/>
  <c r="G256" i="14" s="1"/>
  <c r="AA260" i="33"/>
  <c r="F275" i="14"/>
  <c r="G275" i="14" s="1"/>
  <c r="AA279" i="33"/>
  <c r="H236" i="14"/>
  <c r="I236" i="14" s="1"/>
  <c r="AB240" i="33"/>
  <c r="H276" i="14"/>
  <c r="I276" i="14" s="1"/>
  <c r="AB280" i="33"/>
  <c r="D263" i="14"/>
  <c r="E263" i="14" s="1"/>
  <c r="Z267" i="33"/>
  <c r="H299" i="14"/>
  <c r="I299" i="14" s="1"/>
  <c r="AB303" i="33"/>
  <c r="H246" i="14"/>
  <c r="I246" i="14" s="1"/>
  <c r="AB250" i="33"/>
  <c r="D247" i="14"/>
  <c r="E247" i="14" s="1"/>
  <c r="Z251" i="33"/>
  <c r="H313" i="14"/>
  <c r="I313" i="14" s="1"/>
  <c r="AB317" i="33"/>
  <c r="H241" i="14"/>
  <c r="I241" i="14" s="1"/>
  <c r="AB245" i="33"/>
  <c r="H293" i="14"/>
  <c r="I293" i="14" s="1"/>
  <c r="AB297" i="33"/>
  <c r="D252" i="14"/>
  <c r="E252" i="14" s="1"/>
  <c r="Z256" i="33"/>
  <c r="F298" i="14"/>
  <c r="G298" i="14" s="1"/>
  <c r="AA302" i="33"/>
  <c r="F263" i="14"/>
  <c r="G263" i="14" s="1"/>
  <c r="AA267" i="33"/>
  <c r="H244" i="14"/>
  <c r="I244" i="14" s="1"/>
  <c r="AB248" i="33"/>
  <c r="D303" i="14"/>
  <c r="E303" i="14" s="1"/>
  <c r="Z307" i="33"/>
  <c r="D301" i="14"/>
  <c r="E301" i="14" s="1"/>
  <c r="Z305" i="33"/>
  <c r="V229" i="31"/>
  <c r="V318" i="31"/>
  <c r="V265" i="31"/>
  <c r="G214" i="13"/>
  <c r="Q214" i="13" s="1"/>
  <c r="G316" i="13"/>
  <c r="Q316" i="13" s="1"/>
  <c r="E273" i="13"/>
  <c r="P273" i="13" s="1"/>
  <c r="G180" i="13"/>
  <c r="Q180" i="13" s="1"/>
  <c r="E65" i="13"/>
  <c r="P65" i="13" s="1"/>
  <c r="E25" i="13"/>
  <c r="E23" i="13"/>
  <c r="P23" i="13" s="1"/>
  <c r="C287" i="13"/>
  <c r="O287" i="13" s="1"/>
  <c r="C283" i="13"/>
  <c r="O283" i="13" s="1"/>
  <c r="G245" i="13"/>
  <c r="E121" i="13"/>
  <c r="P121" i="13" s="1"/>
  <c r="E237" i="13"/>
  <c r="E234" i="13"/>
  <c r="G42" i="13"/>
  <c r="Q42" i="13" s="1"/>
  <c r="G263" i="13"/>
  <c r="G149" i="13"/>
  <c r="Q149" i="13" s="1"/>
  <c r="C17" i="13"/>
  <c r="O17" i="13" s="1"/>
  <c r="C146" i="13"/>
  <c r="O146" i="13" s="1"/>
  <c r="G157" i="13"/>
  <c r="Q157" i="13" s="1"/>
  <c r="G250" i="13"/>
  <c r="Q250" i="13" s="1"/>
  <c r="G19" i="13"/>
  <c r="Q19" i="13" s="1"/>
  <c r="C185" i="13"/>
  <c r="O185" i="13" s="1"/>
  <c r="G251" i="13"/>
  <c r="Q251" i="13" s="1"/>
  <c r="E292" i="13"/>
  <c r="P292" i="13" s="1"/>
  <c r="G320" i="13"/>
  <c r="C309" i="13"/>
  <c r="O309" i="13" s="1"/>
  <c r="C220" i="13"/>
  <c r="O220" i="13" s="1"/>
  <c r="G255" i="13"/>
  <c r="Q255" i="13" s="1"/>
  <c r="E105" i="13"/>
  <c r="P105" i="13" s="1"/>
  <c r="G287" i="13"/>
  <c r="Q287" i="13" s="1"/>
  <c r="G137" i="13"/>
  <c r="Q137" i="13" s="1"/>
  <c r="E267" i="13"/>
  <c r="G237" i="13"/>
  <c r="Q237" i="13" s="1"/>
  <c r="C260" i="13"/>
  <c r="O260" i="13" s="1"/>
  <c r="E137" i="13"/>
  <c r="P137" i="13" s="1"/>
  <c r="E314" i="13"/>
  <c r="E291" i="13"/>
  <c r="G65" i="13"/>
  <c r="Q65" i="13" s="1"/>
  <c r="E219" i="13"/>
  <c r="P219" i="13" s="1"/>
  <c r="E56" i="13"/>
  <c r="P56" i="13" s="1"/>
  <c r="C117" i="13"/>
  <c r="O117" i="13" s="1"/>
  <c r="E8" i="13"/>
  <c r="E189" i="13"/>
  <c r="E287" i="13"/>
  <c r="E98" i="13"/>
  <c r="P98" i="13" s="1"/>
  <c r="G107" i="13"/>
  <c r="Q107" i="13" s="1"/>
  <c r="G67" i="13"/>
  <c r="Q67" i="13" s="1"/>
  <c r="C259" i="13"/>
  <c r="O259" i="13" s="1"/>
  <c r="G158" i="13"/>
  <c r="Q158" i="13" s="1"/>
  <c r="C193" i="13"/>
  <c r="O193" i="13" s="1"/>
  <c r="C79" i="13"/>
  <c r="O79" i="13" s="1"/>
  <c r="G314" i="13"/>
  <c r="C22" i="13"/>
  <c r="O22" i="13" s="1"/>
  <c r="C271" i="13"/>
  <c r="O271" i="13" s="1"/>
  <c r="C163" i="13"/>
  <c r="O163" i="13" s="1"/>
  <c r="C25" i="13"/>
  <c r="O25" i="13" s="1"/>
  <c r="G269" i="13"/>
  <c r="Q269" i="13" s="1"/>
  <c r="E73" i="13"/>
  <c r="P73" i="13" s="1"/>
  <c r="E180" i="13"/>
  <c r="P180" i="13" s="1"/>
  <c r="E198" i="13"/>
  <c r="G145" i="13"/>
  <c r="Q145" i="13" s="1"/>
  <c r="E63" i="13"/>
  <c r="G178" i="13"/>
  <c r="E209" i="13"/>
  <c r="C198" i="13"/>
  <c r="O198" i="13" s="1"/>
  <c r="E76" i="13"/>
  <c r="P76" i="13" s="1"/>
  <c r="G293" i="13"/>
  <c r="G29" i="13"/>
  <c r="Q29" i="13" s="1"/>
  <c r="C252" i="13"/>
  <c r="O252" i="13" s="1"/>
  <c r="E196" i="13"/>
  <c r="G311" i="13"/>
  <c r="G154" i="13"/>
  <c r="Q154" i="13" s="1"/>
  <c r="G227" i="13"/>
  <c r="G152" i="13"/>
  <c r="C68" i="13"/>
  <c r="O68" i="13" s="1"/>
  <c r="G183" i="13"/>
  <c r="Q183" i="13" s="1"/>
  <c r="G159" i="13"/>
  <c r="Q159" i="13" s="1"/>
  <c r="E54" i="13"/>
  <c r="P54" i="13" s="1"/>
  <c r="G194" i="13"/>
  <c r="Q194" i="13" s="1"/>
  <c r="E257" i="13"/>
  <c r="E163" i="13"/>
  <c r="E278" i="13"/>
  <c r="E131" i="13"/>
  <c r="P131" i="13" s="1"/>
  <c r="E302" i="13"/>
  <c r="E10" i="13"/>
  <c r="P10" i="13" s="1"/>
  <c r="C93" i="13"/>
  <c r="O93" i="13" s="1"/>
  <c r="E224" i="13"/>
  <c r="P224" i="13" s="1"/>
  <c r="E232" i="13"/>
  <c r="C132" i="13"/>
  <c r="O132" i="13" s="1"/>
  <c r="G175" i="13"/>
  <c r="Q175" i="13" s="1"/>
  <c r="G129" i="13"/>
  <c r="Q129" i="13" s="1"/>
  <c r="G201" i="13"/>
  <c r="Q201" i="13" s="1"/>
  <c r="C67" i="13"/>
  <c r="O67" i="13" s="1"/>
  <c r="C115" i="13"/>
  <c r="O115" i="13" s="1"/>
  <c r="E150" i="13"/>
  <c r="P150" i="13" s="1"/>
  <c r="C150" i="13"/>
  <c r="O150" i="13" s="1"/>
  <c r="E306" i="13"/>
  <c r="P306" i="13" s="1"/>
  <c r="E250" i="13"/>
  <c r="P250" i="13" s="1"/>
  <c r="E299" i="13"/>
  <c r="P299" i="13" s="1"/>
  <c r="E145" i="13"/>
  <c r="P145" i="13" s="1"/>
  <c r="G70" i="13"/>
  <c r="Q70" i="13" s="1"/>
  <c r="G304" i="13"/>
  <c r="Q304" i="13" s="1"/>
  <c r="G130" i="13"/>
  <c r="Q130" i="13" s="1"/>
  <c r="E217" i="13"/>
  <c r="G267" i="13"/>
  <c r="C53" i="13"/>
  <c r="O53" i="13" s="1"/>
  <c r="E218" i="13"/>
  <c r="P218" i="13" s="1"/>
  <c r="E85" i="13"/>
  <c r="P85" i="13" s="1"/>
  <c r="E221" i="13"/>
  <c r="E265" i="13"/>
  <c r="G283" i="13"/>
  <c r="G77" i="13"/>
  <c r="Q77" i="13" s="1"/>
  <c r="G81" i="13"/>
  <c r="Q81" i="13" s="1"/>
  <c r="E160" i="13"/>
  <c r="P160" i="13" s="1"/>
  <c r="G195" i="13"/>
  <c r="Q195" i="13" s="1"/>
  <c r="C107" i="13"/>
  <c r="O107" i="13" s="1"/>
  <c r="E295" i="13"/>
  <c r="E36" i="13"/>
  <c r="P36" i="13" s="1"/>
  <c r="E30" i="13"/>
  <c r="P30" i="13" s="1"/>
  <c r="E171" i="13"/>
  <c r="G219" i="13"/>
  <c r="G260" i="13"/>
  <c r="C168" i="13"/>
  <c r="O168" i="13" s="1"/>
  <c r="G71" i="13"/>
  <c r="Q71" i="13" s="1"/>
  <c r="G148" i="13"/>
  <c r="Q148" i="13" s="1"/>
  <c r="G45" i="13"/>
  <c r="Q45" i="13" s="1"/>
  <c r="C298" i="13"/>
  <c r="O298" i="13" s="1"/>
  <c r="E50" i="13"/>
  <c r="P50" i="13" s="1"/>
  <c r="E190" i="13"/>
  <c r="G315" i="13"/>
  <c r="C190" i="13"/>
  <c r="O190" i="13" s="1"/>
  <c r="E35" i="13"/>
  <c r="P35" i="13" s="1"/>
  <c r="G179" i="13"/>
  <c r="Q179" i="13" s="1"/>
  <c r="E173" i="13"/>
  <c r="P173" i="13" s="1"/>
  <c r="E313" i="13"/>
  <c r="P313" i="13" s="1"/>
  <c r="G22" i="13"/>
  <c r="Q22" i="13" s="1"/>
  <c r="C180" i="13"/>
  <c r="O180" i="13" s="1"/>
  <c r="G292" i="13"/>
  <c r="Q292" i="13" s="1"/>
  <c r="E298" i="13"/>
  <c r="E263" i="13"/>
  <c r="G150" i="13"/>
  <c r="Q150" i="13" s="1"/>
  <c r="C189" i="13"/>
  <c r="O189" i="13" s="1"/>
  <c r="G199" i="13"/>
  <c r="G273" i="13"/>
  <c r="Q273" i="13" s="1"/>
  <c r="G57" i="13"/>
  <c r="E276" i="13"/>
  <c r="E29" i="13"/>
  <c r="P29" i="13" s="1"/>
  <c r="G86" i="13"/>
  <c r="Q86" i="13" s="1"/>
  <c r="G40" i="13"/>
  <c r="Q40" i="13" s="1"/>
  <c r="C92" i="13"/>
  <c r="O92" i="13" s="1"/>
  <c r="C57" i="13"/>
  <c r="O57" i="13" s="1"/>
  <c r="E211" i="13"/>
  <c r="G223" i="13"/>
  <c r="Q223" i="13" s="1"/>
  <c r="G89" i="13"/>
  <c r="Q89" i="13" s="1"/>
  <c r="G256" i="13"/>
  <c r="Q256" i="13" s="1"/>
  <c r="E144" i="13"/>
  <c r="P144" i="13" s="1"/>
  <c r="G297" i="13"/>
  <c r="Q297" i="13" s="1"/>
  <c r="G200" i="13"/>
  <c r="Q200" i="13" s="1"/>
  <c r="G229" i="13"/>
  <c r="E206" i="13"/>
  <c r="G236" i="13"/>
  <c r="G276" i="13"/>
  <c r="G313" i="13"/>
  <c r="Q313" i="13" s="1"/>
  <c r="G253" i="13"/>
  <c r="Q253" i="13" s="1"/>
  <c r="C312" i="13"/>
  <c r="O312" i="13" s="1"/>
  <c r="G156" i="13"/>
  <c r="Q156" i="13" s="1"/>
  <c r="G301" i="13"/>
  <c r="E42" i="13"/>
  <c r="P42" i="13" s="1"/>
  <c r="E82" i="13"/>
  <c r="G37" i="13"/>
  <c r="Q37" i="13" s="1"/>
  <c r="E45" i="13"/>
  <c r="P45" i="13" s="1"/>
  <c r="E125" i="13"/>
  <c r="P125" i="13" s="1"/>
  <c r="C85" i="13"/>
  <c r="O85" i="13" s="1"/>
  <c r="G305" i="13"/>
  <c r="C244" i="13"/>
  <c r="O244" i="13" s="1"/>
  <c r="E118" i="13"/>
  <c r="P118" i="13" s="1"/>
  <c r="E297" i="13"/>
  <c r="G7" i="13"/>
  <c r="Q7" i="13" s="1"/>
  <c r="G226" i="13"/>
  <c r="Q226" i="13" s="1"/>
  <c r="E309" i="13"/>
  <c r="E305" i="13"/>
  <c r="P305" i="13" s="1"/>
  <c r="C269" i="13"/>
  <c r="O269" i="13" s="1"/>
  <c r="E155" i="13"/>
  <c r="P155" i="13" s="1"/>
  <c r="E22" i="13"/>
  <c r="P22" i="13" s="1"/>
  <c r="G11" i="13"/>
  <c r="Q11" i="13" s="1"/>
  <c r="C21" i="13"/>
  <c r="E201" i="13"/>
  <c r="C311" i="13"/>
  <c r="O311" i="13" s="1"/>
  <c r="E252" i="13"/>
  <c r="C103" i="13"/>
  <c r="O103" i="13" s="1"/>
  <c r="C63" i="13"/>
  <c r="O63" i="13" s="1"/>
  <c r="E296" i="13"/>
  <c r="G171" i="13"/>
  <c r="Q171" i="13" s="1"/>
  <c r="C123" i="13"/>
  <c r="O123" i="13" s="1"/>
  <c r="G63" i="13"/>
  <c r="Q63" i="13" s="1"/>
  <c r="G244" i="13"/>
  <c r="C301" i="13"/>
  <c r="O301" i="13" s="1"/>
  <c r="C233" i="13"/>
  <c r="O233" i="13" s="1"/>
  <c r="E34" i="13"/>
  <c r="P34" i="13" s="1"/>
  <c r="E266" i="13"/>
  <c r="P266" i="13" s="1"/>
  <c r="E311" i="13"/>
  <c r="P311" i="13" s="1"/>
  <c r="E112" i="13"/>
  <c r="E136" i="13"/>
  <c r="G110" i="13"/>
  <c r="Q110" i="13" s="1"/>
  <c r="C282" i="13"/>
  <c r="O282" i="13" s="1"/>
  <c r="E21" i="13"/>
  <c r="E97" i="13"/>
  <c r="P97" i="13" s="1"/>
  <c r="G289" i="13"/>
  <c r="E230" i="13"/>
  <c r="P230" i="13" s="1"/>
  <c r="E185" i="13"/>
  <c r="P185" i="13" s="1"/>
  <c r="C167" i="13"/>
  <c r="O167" i="13" s="1"/>
  <c r="C197" i="13"/>
  <c r="O197" i="13" s="1"/>
  <c r="C28" i="13"/>
  <c r="O28" i="13" s="1"/>
  <c r="G230" i="13"/>
  <c r="G225" i="13"/>
  <c r="G221" i="13"/>
  <c r="C135" i="13"/>
  <c r="O135" i="13" s="1"/>
  <c r="G240" i="13"/>
  <c r="G163" i="13"/>
  <c r="G76" i="13"/>
  <c r="Q76" i="13" s="1"/>
  <c r="E194" i="13"/>
  <c r="E244" i="13"/>
  <c r="P244" i="13" s="1"/>
  <c r="E103" i="13"/>
  <c r="P103" i="13" s="1"/>
  <c r="E271" i="13"/>
  <c r="P271" i="13" s="1"/>
  <c r="G215" i="13"/>
  <c r="Q215" i="13" s="1"/>
  <c r="G265" i="13"/>
  <c r="E207" i="13"/>
  <c r="P207" i="13" s="1"/>
  <c r="G79" i="13"/>
  <c r="Q79" i="13" s="1"/>
  <c r="G50" i="13"/>
  <c r="Q50" i="13" s="1"/>
  <c r="E140" i="13"/>
  <c r="P140" i="13" s="1"/>
  <c r="C58" i="13"/>
  <c r="O58" i="13" s="1"/>
  <c r="G197" i="13"/>
  <c r="Q197" i="13" s="1"/>
  <c r="G18" i="13"/>
  <c r="Q18" i="13" s="1"/>
  <c r="G281" i="13"/>
  <c r="Q281" i="13" s="1"/>
  <c r="E308" i="13"/>
  <c r="E186" i="13"/>
  <c r="G205" i="13"/>
  <c r="Q205" i="13" s="1"/>
  <c r="G128" i="13"/>
  <c r="Q128" i="13" s="1"/>
  <c r="C159" i="13"/>
  <c r="O159" i="13" s="1"/>
  <c r="G61" i="13"/>
  <c r="Q61" i="13" s="1"/>
  <c r="E178" i="13"/>
  <c r="P178" i="13" s="1"/>
  <c r="E283" i="13"/>
  <c r="P283" i="13" s="1"/>
  <c r="C13" i="13"/>
  <c r="O13" i="13" s="1"/>
  <c r="C253" i="13"/>
  <c r="O253" i="13" s="1"/>
  <c r="C131" i="13"/>
  <c r="O131" i="13" s="1"/>
  <c r="G84" i="13"/>
  <c r="Q84" i="13" s="1"/>
  <c r="G217" i="13"/>
  <c r="C26" i="13"/>
  <c r="O26" i="13" s="1"/>
  <c r="C74" i="13"/>
  <c r="O74" i="13" s="1"/>
  <c r="E162" i="13"/>
  <c r="P162" i="13" s="1"/>
  <c r="C121" i="13"/>
  <c r="O121" i="13" s="1"/>
  <c r="C290" i="13"/>
  <c r="O290" i="13" s="1"/>
  <c r="E210" i="13"/>
  <c r="E213" i="13"/>
  <c r="E215" i="13"/>
  <c r="P215" i="13" s="1"/>
  <c r="G277" i="13"/>
  <c r="C307" i="13"/>
  <c r="O307" i="13" s="1"/>
  <c r="E84" i="13"/>
  <c r="P84" i="13" s="1"/>
  <c r="E294" i="13"/>
  <c r="P294" i="13" s="1"/>
  <c r="C148" i="13"/>
  <c r="O148" i="13" s="1"/>
  <c r="C52" i="13"/>
  <c r="O52" i="13" s="1"/>
  <c r="G232" i="13"/>
  <c r="Q232" i="13" s="1"/>
  <c r="G295" i="13"/>
  <c r="G212" i="13"/>
  <c r="G93" i="13"/>
  <c r="Q93" i="13" s="1"/>
  <c r="E9" i="13"/>
  <c r="P9" i="13" s="1"/>
  <c r="E78" i="13"/>
  <c r="P78" i="13" s="1"/>
  <c r="E13" i="13"/>
  <c r="C240" i="13"/>
  <c r="O240" i="13" s="1"/>
  <c r="G39" i="13"/>
  <c r="E256" i="13"/>
  <c r="P256" i="13" s="1"/>
  <c r="E202" i="13"/>
  <c r="G299" i="13"/>
  <c r="C318" i="13"/>
  <c r="O318" i="13" s="1"/>
  <c r="C262" i="13"/>
  <c r="O262" i="13" s="1"/>
  <c r="E57" i="13"/>
  <c r="P57" i="13" s="1"/>
  <c r="E208" i="13"/>
  <c r="P208" i="13" s="1"/>
  <c r="G203" i="13"/>
  <c r="C37" i="13"/>
  <c r="O37" i="13" s="1"/>
  <c r="C139" i="13"/>
  <c r="O139" i="13" s="1"/>
  <c r="G17" i="13"/>
  <c r="Q17" i="13" s="1"/>
  <c r="G288" i="13"/>
  <c r="G58" i="13"/>
  <c r="Q58" i="13" s="1"/>
  <c r="G268" i="13"/>
  <c r="Q268" i="13" s="1"/>
  <c r="C31" i="13"/>
  <c r="O31" i="13" s="1"/>
  <c r="E197" i="13"/>
  <c r="P197" i="13" s="1"/>
  <c r="E154" i="13"/>
  <c r="P154" i="13" s="1"/>
  <c r="E319" i="13"/>
  <c r="E246" i="13"/>
  <c r="G248" i="13"/>
  <c r="Q248" i="13" s="1"/>
  <c r="C20" i="13"/>
  <c r="O20" i="13" s="1"/>
  <c r="E268" i="13"/>
  <c r="G8" i="13"/>
  <c r="G147" i="13"/>
  <c r="Q147" i="13" s="1"/>
  <c r="E49" i="13"/>
  <c r="P49" i="13" s="1"/>
  <c r="G133" i="13"/>
  <c r="Q133" i="13" s="1"/>
  <c r="G285" i="13"/>
  <c r="G31" i="13"/>
  <c r="Q31" i="13" s="1"/>
  <c r="E115" i="13"/>
  <c r="P115" i="13" s="1"/>
  <c r="E251" i="13"/>
  <c r="E318" i="13"/>
  <c r="G62" i="13"/>
  <c r="Q62" i="13" s="1"/>
  <c r="G204" i="13"/>
  <c r="C286" i="13"/>
  <c r="O286" i="13" s="1"/>
  <c r="E203" i="13"/>
  <c r="P203" i="13" s="1"/>
  <c r="E176" i="13"/>
  <c r="C270" i="13"/>
  <c r="O270" i="13" s="1"/>
  <c r="E264" i="13"/>
  <c r="E227" i="13"/>
  <c r="P227" i="13" s="1"/>
  <c r="E238" i="13"/>
  <c r="P238" i="13" s="1"/>
  <c r="E149" i="13"/>
  <c r="P149" i="13" s="1"/>
  <c r="G82" i="13"/>
  <c r="G222" i="13"/>
  <c r="G28" i="13"/>
  <c r="Q28" i="13" s="1"/>
  <c r="G254" i="13"/>
  <c r="Q254" i="13" s="1"/>
  <c r="G181" i="13"/>
  <c r="Q181" i="13" s="1"/>
  <c r="G83" i="13"/>
  <c r="Q83" i="13" s="1"/>
  <c r="C241" i="13"/>
  <c r="C106" i="13"/>
  <c r="O106" i="13" s="1"/>
  <c r="G272" i="13"/>
  <c r="G164" i="13"/>
  <c r="Q164" i="13" s="1"/>
  <c r="C186" i="13"/>
  <c r="O186" i="13" s="1"/>
  <c r="E14" i="13"/>
  <c r="P14" i="13" s="1"/>
  <c r="E87" i="13"/>
  <c r="P87" i="13" s="1"/>
  <c r="G241" i="13"/>
  <c r="G160" i="13"/>
  <c r="Q160" i="13" s="1"/>
  <c r="C299" i="13"/>
  <c r="O299" i="13" s="1"/>
  <c r="E59" i="13"/>
  <c r="P59" i="13" s="1"/>
  <c r="G278" i="13"/>
  <c r="Q278" i="13" s="1"/>
  <c r="G12" i="13"/>
  <c r="E184" i="13"/>
  <c r="P184" i="13" s="1"/>
  <c r="E261" i="13"/>
  <c r="P261" i="13" s="1"/>
  <c r="G233" i="13"/>
  <c r="G15" i="13"/>
  <c r="C116" i="13"/>
  <c r="O116" i="13" s="1"/>
  <c r="C237" i="13"/>
  <c r="O237" i="13" s="1"/>
  <c r="C182" i="13"/>
  <c r="O182" i="13" s="1"/>
  <c r="C75" i="13"/>
  <c r="O75" i="13" s="1"/>
  <c r="E113" i="13"/>
  <c r="P113" i="13" s="1"/>
  <c r="G66" i="13"/>
  <c r="Q66" i="13" s="1"/>
  <c r="E255" i="13"/>
  <c r="C34" i="13"/>
  <c r="O34" i="13" s="1"/>
  <c r="G308" i="13"/>
  <c r="Q308" i="13" s="1"/>
  <c r="G231" i="13"/>
  <c r="E187" i="13"/>
  <c r="P187" i="13" s="1"/>
  <c r="E138" i="13"/>
  <c r="P138" i="13" s="1"/>
  <c r="E275" i="13"/>
  <c r="P275" i="13" s="1"/>
  <c r="G246" i="13"/>
  <c r="E269" i="13"/>
  <c r="C277" i="13"/>
  <c r="O277" i="13" s="1"/>
  <c r="G207" i="13"/>
  <c r="G139" i="13"/>
  <c r="Q139" i="13" s="1"/>
  <c r="C194" i="13"/>
  <c r="O194" i="13" s="1"/>
  <c r="E288" i="13"/>
  <c r="E199" i="13"/>
  <c r="G20" i="13"/>
  <c r="Q20" i="13" s="1"/>
  <c r="E133" i="13"/>
  <c r="P133" i="13" s="1"/>
  <c r="E200" i="13"/>
  <c r="G198" i="13"/>
  <c r="Q198" i="13" s="1"/>
  <c r="C231" i="13"/>
  <c r="O231" i="13" s="1"/>
  <c r="G73" i="13"/>
  <c r="Q73" i="13" s="1"/>
  <c r="G146" i="13"/>
  <c r="Q146" i="13" s="1"/>
  <c r="E148" i="13"/>
  <c r="P148" i="13" s="1"/>
  <c r="E19" i="13"/>
  <c r="P19" i="13" s="1"/>
  <c r="E70" i="13"/>
  <c r="P70" i="13" s="1"/>
  <c r="C251" i="13"/>
  <c r="O251" i="13" s="1"/>
  <c r="G49" i="13"/>
  <c r="Q49" i="13" s="1"/>
  <c r="G216" i="13"/>
  <c r="G235" i="13"/>
  <c r="Q235" i="13" s="1"/>
  <c r="G258" i="13"/>
  <c r="Q258" i="13" s="1"/>
  <c r="C214" i="13"/>
  <c r="O214" i="13" s="1"/>
  <c r="C221" i="13"/>
  <c r="O221" i="13" s="1"/>
  <c r="G242" i="13"/>
  <c r="Q242" i="13" s="1"/>
  <c r="E253" i="13"/>
  <c r="C297" i="13"/>
  <c r="O297" i="13" s="1"/>
  <c r="C223" i="13"/>
  <c r="O223" i="13" s="1"/>
  <c r="C154" i="13"/>
  <c r="O154" i="13" s="1"/>
  <c r="E260" i="13"/>
  <c r="P260" i="13" s="1"/>
  <c r="E104" i="13"/>
  <c r="P104" i="13" s="1"/>
  <c r="E79" i="13"/>
  <c r="P79" i="13" s="1"/>
  <c r="G174" i="13"/>
  <c r="Q174" i="13" s="1"/>
  <c r="E183" i="13"/>
  <c r="P183" i="13" s="1"/>
  <c r="E279" i="13"/>
  <c r="C306" i="13"/>
  <c r="O306" i="13" s="1"/>
  <c r="G294" i="13"/>
  <c r="Q294" i="13" s="1"/>
  <c r="G302" i="13"/>
  <c r="C204" i="13"/>
  <c r="O204" i="13" s="1"/>
  <c r="E320" i="13"/>
  <c r="G144" i="13"/>
  <c r="G101" i="13"/>
  <c r="Q101" i="13" s="1"/>
  <c r="G14" i="13"/>
  <c r="Q14" i="13" s="1"/>
  <c r="E280" i="13"/>
  <c r="P280" i="13" s="1"/>
  <c r="E89" i="13"/>
  <c r="P89" i="13" s="1"/>
  <c r="E94" i="13"/>
  <c r="P94" i="13" s="1"/>
  <c r="E204" i="13"/>
  <c r="C246" i="13"/>
  <c r="O246" i="13" s="1"/>
  <c r="C112" i="13"/>
  <c r="O112" i="13" s="1"/>
  <c r="E245" i="13"/>
  <c r="E205" i="13"/>
  <c r="P205" i="13" s="1"/>
  <c r="E222" i="13"/>
  <c r="P222" i="13" s="1"/>
  <c r="E236" i="13"/>
  <c r="G192" i="13"/>
  <c r="C289" i="13"/>
  <c r="O289" i="13" s="1"/>
  <c r="G184" i="13"/>
  <c r="G38" i="13"/>
  <c r="Q38" i="13" s="1"/>
  <c r="G27" i="13"/>
  <c r="Q27" i="13" s="1"/>
  <c r="G312" i="13"/>
  <c r="G119" i="13"/>
  <c r="Q119" i="13" s="1"/>
  <c r="G280" i="13"/>
  <c r="E242" i="13"/>
  <c r="E146" i="13"/>
  <c r="P146" i="13" s="1"/>
  <c r="G262" i="13"/>
  <c r="Q262" i="13" s="1"/>
  <c r="E11" i="13"/>
  <c r="G190" i="13"/>
  <c r="G307" i="13"/>
  <c r="Q307" i="13" s="1"/>
  <c r="G319" i="13"/>
  <c r="Q319" i="13" s="1"/>
  <c r="C95" i="13"/>
  <c r="O95" i="13" s="1"/>
  <c r="G271" i="13"/>
  <c r="E129" i="13"/>
  <c r="P129" i="13" s="1"/>
  <c r="C278" i="13"/>
  <c r="O278" i="13" s="1"/>
  <c r="G234" i="13"/>
  <c r="G120" i="13"/>
  <c r="Q120" i="13" s="1"/>
  <c r="G155" i="13"/>
  <c r="Z11" i="33"/>
  <c r="E315" i="13"/>
  <c r="G111" i="13"/>
  <c r="Q111" i="13" s="1"/>
  <c r="E126" i="13"/>
  <c r="P126" i="13" s="1"/>
  <c r="E46" i="13"/>
  <c r="P46" i="13" s="1"/>
  <c r="E27" i="13"/>
  <c r="P27" i="13" s="1"/>
  <c r="G298" i="13"/>
  <c r="Q298" i="13" s="1"/>
  <c r="C293" i="13"/>
  <c r="O293" i="13" s="1"/>
  <c r="C165" i="13"/>
  <c r="O165" i="13" s="1"/>
  <c r="G106" i="13"/>
  <c r="Q106" i="13" s="1"/>
  <c r="E301" i="13"/>
  <c r="E172" i="13"/>
  <c r="P172" i="13" s="1"/>
  <c r="E304" i="13"/>
  <c r="E179" i="13"/>
  <c r="P179" i="13" s="1"/>
  <c r="G10" i="13"/>
  <c r="C43" i="13"/>
  <c r="O43" i="13" s="1"/>
  <c r="G116" i="13"/>
  <c r="Q116" i="13" s="1"/>
  <c r="C39" i="13"/>
  <c r="O39" i="13" s="1"/>
  <c r="G249" i="13"/>
  <c r="Q249" i="13" s="1"/>
  <c r="E262" i="13"/>
  <c r="P262" i="13" s="1"/>
  <c r="E90" i="13"/>
  <c r="P90" i="13" s="1"/>
  <c r="E282" i="13"/>
  <c r="C294" i="13"/>
  <c r="O294" i="13" s="1"/>
  <c r="G261" i="13"/>
  <c r="Q261" i="13" s="1"/>
  <c r="C258" i="13"/>
  <c r="O258" i="13" s="1"/>
  <c r="G87" i="13"/>
  <c r="Q87" i="13" s="1"/>
  <c r="G318" i="13"/>
  <c r="Q318" i="13" s="1"/>
  <c r="G211" i="13"/>
  <c r="G162" i="13"/>
  <c r="G306" i="13"/>
  <c r="Q306" i="13" s="1"/>
  <c r="E216" i="13"/>
  <c r="P216" i="13" s="1"/>
  <c r="G259" i="13"/>
  <c r="G170" i="13"/>
  <c r="Q170" i="13" s="1"/>
  <c r="G270" i="13"/>
  <c r="G193" i="13"/>
  <c r="Q193" i="13" s="1"/>
  <c r="E159" i="13"/>
  <c r="P159" i="13" s="1"/>
  <c r="E310" i="13"/>
  <c r="E214" i="13"/>
  <c r="G124" i="13"/>
  <c r="Q124" i="13" s="1"/>
  <c r="E80" i="13"/>
  <c r="P80" i="13" s="1"/>
  <c r="E274" i="13"/>
  <c r="E195" i="13"/>
  <c r="P195" i="13" s="1"/>
  <c r="G95" i="13"/>
  <c r="Q95" i="13" s="1"/>
  <c r="G140" i="13"/>
  <c r="Q140" i="13" s="1"/>
  <c r="C279" i="13"/>
  <c r="O279" i="13" s="1"/>
  <c r="E248" i="13"/>
  <c r="E259" i="13"/>
  <c r="E168" i="13"/>
  <c r="P168" i="13" s="1"/>
  <c r="E220" i="13"/>
  <c r="E83" i="13"/>
  <c r="P83" i="13" s="1"/>
  <c r="G168" i="13"/>
  <c r="Q168" i="13" s="1"/>
  <c r="G274" i="13"/>
  <c r="Q274" i="13" s="1"/>
  <c r="C104" i="13"/>
  <c r="O104" i="13" s="1"/>
  <c r="G300" i="13"/>
  <c r="Q300" i="13" s="1"/>
  <c r="G115" i="13"/>
  <c r="Q115" i="13" s="1"/>
  <c r="G98" i="13"/>
  <c r="Q98" i="13" s="1"/>
  <c r="G275" i="13"/>
  <c r="Q275" i="13" s="1"/>
  <c r="G266" i="13"/>
  <c r="E258" i="13"/>
  <c r="E123" i="13"/>
  <c r="P123" i="13" s="1"/>
  <c r="G291" i="13"/>
  <c r="E58" i="13"/>
  <c r="P58" i="13" s="1"/>
  <c r="E193" i="13"/>
  <c r="P193" i="13" s="1"/>
  <c r="E62" i="13"/>
  <c r="P62" i="13" s="1"/>
  <c r="G191" i="13"/>
  <c r="C50" i="13"/>
  <c r="O50" i="13" s="1"/>
  <c r="C100" i="13"/>
  <c r="O100" i="13" s="1"/>
  <c r="C18" i="13"/>
  <c r="O18" i="13" s="1"/>
  <c r="E95" i="13"/>
  <c r="P95" i="13" s="1"/>
  <c r="E270" i="13"/>
  <c r="C89" i="13"/>
  <c r="O89" i="13" s="1"/>
  <c r="C285" i="13"/>
  <c r="O285" i="13" s="1"/>
  <c r="G91" i="13"/>
  <c r="Q91" i="13" s="1"/>
  <c r="E161" i="13"/>
  <c r="P161" i="13" s="1"/>
  <c r="G134" i="13"/>
  <c r="Q134" i="13" s="1"/>
  <c r="E142" i="13"/>
  <c r="P142" i="13" s="1"/>
  <c r="G24" i="13"/>
  <c r="Q24" i="13" s="1"/>
  <c r="C83" i="13"/>
  <c r="O83" i="13" s="1"/>
  <c r="G47" i="13"/>
  <c r="Q47" i="13" s="1"/>
  <c r="C319" i="13"/>
  <c r="O319" i="13" s="1"/>
  <c r="G138" i="13"/>
  <c r="Q138" i="13" s="1"/>
  <c r="C65" i="13"/>
  <c r="O65" i="13" s="1"/>
  <c r="G55" i="13"/>
  <c r="Q55" i="13" s="1"/>
  <c r="G80" i="13"/>
  <c r="Q80" i="13" s="1"/>
  <c r="E170" i="13"/>
  <c r="E122" i="13"/>
  <c r="P122" i="13" s="1"/>
  <c r="G296" i="13"/>
  <c r="G243" i="13"/>
  <c r="G247" i="13"/>
  <c r="Q247" i="13" s="1"/>
  <c r="E128" i="13"/>
  <c r="P128" i="13" s="1"/>
  <c r="E303" i="13"/>
  <c r="E12" i="13"/>
  <c r="P12" i="13" s="1"/>
  <c r="E124" i="13"/>
  <c r="P124" i="13" s="1"/>
  <c r="E147" i="13"/>
  <c r="P147" i="13" s="1"/>
  <c r="E284" i="13"/>
  <c r="C257" i="13"/>
  <c r="O257" i="13" s="1"/>
  <c r="C239" i="13"/>
  <c r="O239" i="13" s="1"/>
  <c r="G131" i="13"/>
  <c r="Q131" i="13" s="1"/>
  <c r="C243" i="13"/>
  <c r="O243" i="13" s="1"/>
  <c r="G196" i="13"/>
  <c r="Q196" i="13" s="1"/>
  <c r="C207" i="13"/>
  <c r="O207" i="13" s="1"/>
  <c r="G92" i="13"/>
  <c r="Q92" i="13" s="1"/>
  <c r="C280" i="13"/>
  <c r="O280" i="13" s="1"/>
  <c r="G206" i="13"/>
  <c r="Q206" i="13" s="1"/>
  <c r="E110" i="13"/>
  <c r="P110" i="13" s="1"/>
  <c r="E212" i="13"/>
  <c r="P212" i="13" s="1"/>
  <c r="E157" i="13"/>
  <c r="P157" i="13" s="1"/>
  <c r="E229" i="13"/>
  <c r="E41" i="13"/>
  <c r="P41" i="13" s="1"/>
  <c r="G182" i="13"/>
  <c r="Q182" i="13" s="1"/>
  <c r="G264" i="13"/>
  <c r="G282" i="13"/>
  <c r="Q282" i="13" s="1"/>
  <c r="E139" i="13"/>
  <c r="C250" i="13"/>
  <c r="O250" i="13" s="1"/>
  <c r="G284" i="13"/>
  <c r="E130" i="13"/>
  <c r="P130" i="13" s="1"/>
  <c r="E120" i="13"/>
  <c r="P120" i="13" s="1"/>
  <c r="E233" i="13"/>
  <c r="P233" i="13" s="1"/>
  <c r="E17" i="13"/>
  <c r="P17" i="13" s="1"/>
  <c r="G239" i="13"/>
  <c r="Q239" i="13" s="1"/>
  <c r="G228" i="13"/>
  <c r="E240" i="13"/>
  <c r="P240" i="13" s="1"/>
  <c r="C272" i="13"/>
  <c r="O272" i="13" s="1"/>
  <c r="E249" i="13"/>
  <c r="E226" i="13"/>
  <c r="E109" i="13"/>
  <c r="P109" i="13" s="1"/>
  <c r="E286" i="13"/>
  <c r="P286" i="13" s="1"/>
  <c r="C228" i="13"/>
  <c r="O228" i="13" s="1"/>
  <c r="C248" i="13"/>
  <c r="O248" i="13" s="1"/>
  <c r="C316" i="13"/>
  <c r="O316" i="13" s="1"/>
  <c r="G64" i="13"/>
  <c r="Q64" i="13" s="1"/>
  <c r="C19" i="13"/>
  <c r="O19" i="13" s="1"/>
  <c r="C230" i="13"/>
  <c r="O230" i="13" s="1"/>
  <c r="G41" i="13"/>
  <c r="G210" i="13"/>
  <c r="C281" i="13"/>
  <c r="O281" i="13" s="1"/>
  <c r="C128" i="13"/>
  <c r="O128" i="13" s="1"/>
  <c r="C284" i="13"/>
  <c r="O284" i="13" s="1"/>
  <c r="C268" i="13"/>
  <c r="O268" i="13" s="1"/>
  <c r="E254" i="13"/>
  <c r="P254" i="13" s="1"/>
  <c r="E290" i="13"/>
  <c r="E300" i="13"/>
  <c r="G136" i="13"/>
  <c r="Q136" i="13" s="1"/>
  <c r="E317" i="13"/>
  <c r="P317" i="13" s="1"/>
  <c r="E66" i="13"/>
  <c r="P66" i="13" s="1"/>
  <c r="C42" i="13"/>
  <c r="O42" i="13" s="1"/>
  <c r="E39" i="13"/>
  <c r="P39" i="13" s="1"/>
  <c r="C235" i="13"/>
  <c r="O235" i="13" s="1"/>
  <c r="G186" i="13"/>
  <c r="Q186" i="13" s="1"/>
  <c r="C69" i="13"/>
  <c r="O69" i="13" s="1"/>
  <c r="E74" i="13"/>
  <c r="P74" i="13" s="1"/>
  <c r="G220" i="13"/>
  <c r="E225" i="13"/>
  <c r="P225" i="13" s="1"/>
  <c r="E107" i="13"/>
  <c r="P107" i="13" s="1"/>
  <c r="C171" i="13"/>
  <c r="O171" i="13" s="1"/>
  <c r="G104" i="13"/>
  <c r="Q104" i="13" s="1"/>
  <c r="G97" i="13"/>
  <c r="C64" i="13"/>
  <c r="O64" i="13" s="1"/>
  <c r="E191" i="13"/>
  <c r="P191" i="13" s="1"/>
  <c r="C175" i="13"/>
  <c r="O175" i="13" s="1"/>
  <c r="G257" i="13"/>
  <c r="Q257" i="13" s="1"/>
  <c r="E16" i="13"/>
  <c r="P16" i="13" s="1"/>
  <c r="G88" i="13"/>
  <c r="Q88" i="13" s="1"/>
  <c r="E101" i="13"/>
  <c r="P101" i="13" s="1"/>
  <c r="V285" i="31"/>
  <c r="V119" i="31"/>
  <c r="V152" i="31"/>
  <c r="V190" i="31"/>
  <c r="V207" i="31"/>
  <c r="V80" i="31"/>
  <c r="V88" i="31"/>
  <c r="V176" i="31"/>
  <c r="V275" i="31"/>
  <c r="V220" i="31"/>
  <c r="V201" i="31"/>
  <c r="V251" i="31"/>
  <c r="V287" i="31"/>
  <c r="V231" i="31"/>
  <c r="V264" i="31"/>
  <c r="V163" i="31"/>
  <c r="V252" i="31"/>
  <c r="V171" i="31"/>
  <c r="V168" i="31"/>
  <c r="V208" i="31"/>
  <c r="V105" i="31"/>
  <c r="R139" i="33"/>
  <c r="V139" i="33" s="1"/>
  <c r="V69" i="31"/>
  <c r="V255" i="31"/>
  <c r="V243" i="31"/>
  <c r="V223" i="31"/>
  <c r="V279" i="31"/>
  <c r="V122" i="31"/>
  <c r="V55" i="31"/>
  <c r="V254" i="31"/>
  <c r="R105" i="33"/>
  <c r="V105" i="33" s="1"/>
  <c r="T35" i="33"/>
  <c r="X35" i="33" s="1"/>
  <c r="F31" i="14" s="1"/>
  <c r="G31" i="14" s="1"/>
  <c r="V147" i="31"/>
  <c r="R34" i="31"/>
  <c r="R70" i="33"/>
  <c r="V70" i="33" s="1"/>
  <c r="R117" i="33"/>
  <c r="V117" i="33" s="1"/>
  <c r="R136" i="33"/>
  <c r="V136" i="33" s="1"/>
  <c r="R92" i="33"/>
  <c r="V92" i="33" s="1"/>
  <c r="R52" i="33"/>
  <c r="V52" i="33" s="1"/>
  <c r="R58" i="33"/>
  <c r="V58" i="33" s="1"/>
  <c r="R109" i="33"/>
  <c r="V109" i="33" s="1"/>
  <c r="U58" i="33"/>
  <c r="Y58" i="33" s="1"/>
  <c r="H54" i="14" s="1"/>
  <c r="I54" i="14" s="1"/>
  <c r="R146" i="33"/>
  <c r="V146" i="33" s="1"/>
  <c r="R33" i="33"/>
  <c r="V33" i="33" s="1"/>
  <c r="R42" i="31"/>
  <c r="R115" i="31"/>
  <c r="R110" i="31"/>
  <c r="R44" i="31"/>
  <c r="R92" i="31"/>
  <c r="R27" i="31"/>
  <c r="R117" i="31"/>
  <c r="R100" i="31"/>
  <c r="R166" i="31"/>
  <c r="R18" i="31"/>
  <c r="R141" i="31"/>
  <c r="R106" i="31"/>
  <c r="R151" i="31"/>
  <c r="R148" i="31"/>
  <c r="R84" i="31"/>
  <c r="R95" i="31"/>
  <c r="R48" i="31"/>
  <c r="R43" i="31"/>
  <c r="R175" i="31"/>
  <c r="R107" i="31"/>
  <c r="R173" i="33"/>
  <c r="V173" i="33" s="1"/>
  <c r="R100" i="33"/>
  <c r="V100" i="33" s="1"/>
  <c r="R39" i="33"/>
  <c r="V39" i="33" s="1"/>
  <c r="R30" i="33"/>
  <c r="V30" i="33" s="1"/>
  <c r="R170" i="33"/>
  <c r="V170" i="33" s="1"/>
  <c r="R192" i="33"/>
  <c r="V192" i="33" s="1"/>
  <c r="R184" i="33"/>
  <c r="V184" i="33" s="1"/>
  <c r="R163" i="33"/>
  <c r="V163" i="33" s="1"/>
  <c r="R37" i="33"/>
  <c r="V37" i="33" s="1"/>
  <c r="R131" i="33"/>
  <c r="V131" i="33" s="1"/>
  <c r="R64" i="33"/>
  <c r="V64" i="33" s="1"/>
  <c r="C317" i="13"/>
  <c r="O317" i="13" s="1"/>
  <c r="C242" i="13"/>
  <c r="O242" i="13" s="1"/>
  <c r="Z75" i="33"/>
  <c r="C71" i="13"/>
  <c r="O71" i="13" s="1"/>
  <c r="Z95" i="33"/>
  <c r="C91" i="13"/>
  <c r="O91" i="13" s="1"/>
  <c r="Z206" i="33"/>
  <c r="C202" i="13"/>
  <c r="O202" i="13" s="1"/>
  <c r="Z187" i="33"/>
  <c r="C183" i="13"/>
  <c r="O183" i="13" s="1"/>
  <c r="Z33" i="33"/>
  <c r="C29" i="13"/>
  <c r="O29" i="13" s="1"/>
  <c r="Z144" i="33"/>
  <c r="C140" i="13"/>
  <c r="O140" i="13" s="1"/>
  <c r="Z200" i="33"/>
  <c r="C196" i="13"/>
  <c r="O196" i="13" s="1"/>
  <c r="C276" i="13"/>
  <c r="O276" i="13" s="1"/>
  <c r="Z192" i="33"/>
  <c r="C188" i="13"/>
  <c r="O188" i="13" s="1"/>
  <c r="Z140" i="33"/>
  <c r="C136" i="13"/>
  <c r="O136" i="13" s="1"/>
  <c r="Z14" i="33"/>
  <c r="C10" i="13"/>
  <c r="O10" i="13" s="1"/>
  <c r="Z164" i="33"/>
  <c r="C160" i="13"/>
  <c r="O160" i="13" s="1"/>
  <c r="Z147" i="33"/>
  <c r="C143" i="13"/>
  <c r="O143" i="13" s="1"/>
  <c r="Z159" i="33"/>
  <c r="C155" i="13"/>
  <c r="O155" i="13" s="1"/>
  <c r="Z103" i="33"/>
  <c r="C99" i="13"/>
  <c r="O99" i="13" s="1"/>
  <c r="C302" i="13"/>
  <c r="O302" i="13" s="1"/>
  <c r="Z173" i="33"/>
  <c r="C169" i="13"/>
  <c r="O169" i="13" s="1"/>
  <c r="Z216" i="33"/>
  <c r="C212" i="13"/>
  <c r="O212" i="13" s="1"/>
  <c r="Z228" i="33"/>
  <c r="C224" i="13"/>
  <c r="O224" i="13" s="1"/>
  <c r="Z53" i="33"/>
  <c r="C49" i="13"/>
  <c r="O49" i="13" s="1"/>
  <c r="C236" i="13"/>
  <c r="O236" i="13" s="1"/>
  <c r="C274" i="13"/>
  <c r="O274" i="13" s="1"/>
  <c r="Z222" i="33"/>
  <c r="C218" i="13"/>
  <c r="O218" i="13" s="1"/>
  <c r="Z64" i="33"/>
  <c r="C60" i="13"/>
  <c r="O60" i="13" s="1"/>
  <c r="Z145" i="33"/>
  <c r="C141" i="13"/>
  <c r="O141" i="13" s="1"/>
  <c r="Z16" i="33"/>
  <c r="C12" i="13"/>
  <c r="O12" i="13" s="1"/>
  <c r="Z212" i="33"/>
  <c r="C208" i="13"/>
  <c r="O208" i="13" s="1"/>
  <c r="Z180" i="33"/>
  <c r="C176" i="13"/>
  <c r="O176" i="13" s="1"/>
  <c r="Z19" i="33"/>
  <c r="C15" i="13"/>
  <c r="O15" i="13" s="1"/>
  <c r="Z233" i="33"/>
  <c r="C229" i="13"/>
  <c r="O229" i="13" s="1"/>
  <c r="Z153" i="33"/>
  <c r="C149" i="13"/>
  <c r="O149" i="13" s="1"/>
  <c r="Z94" i="33"/>
  <c r="C90" i="13"/>
  <c r="O90" i="13" s="1"/>
  <c r="Z205" i="33"/>
  <c r="C201" i="13"/>
  <c r="O201" i="13" s="1"/>
  <c r="Z221" i="33"/>
  <c r="C217" i="13"/>
  <c r="O217" i="13" s="1"/>
  <c r="Z74" i="33"/>
  <c r="C70" i="13"/>
  <c r="O70" i="13" s="1"/>
  <c r="C315" i="13"/>
  <c r="O315" i="13" s="1"/>
  <c r="Z155" i="33"/>
  <c r="C151" i="13"/>
  <c r="O151" i="13" s="1"/>
  <c r="Z182" i="33"/>
  <c r="C178" i="13"/>
  <c r="O178" i="13" s="1"/>
  <c r="Z101" i="33"/>
  <c r="C97" i="13"/>
  <c r="O97" i="13" s="1"/>
  <c r="Z85" i="33"/>
  <c r="C81" i="13"/>
  <c r="O81" i="13" s="1"/>
  <c r="Z223" i="33"/>
  <c r="C219" i="13"/>
  <c r="O219" i="13" s="1"/>
  <c r="Z148" i="33"/>
  <c r="C144" i="13"/>
  <c r="O144" i="13" s="1"/>
  <c r="C295" i="13"/>
  <c r="O295" i="13" s="1"/>
  <c r="Z77" i="33"/>
  <c r="C73" i="13"/>
  <c r="O73" i="13" s="1"/>
  <c r="Z181" i="33"/>
  <c r="C177" i="13"/>
  <c r="O177" i="13" s="1"/>
  <c r="Z42" i="33"/>
  <c r="C38" i="13"/>
  <c r="O38" i="13" s="1"/>
  <c r="C296" i="13"/>
  <c r="O296" i="13" s="1"/>
  <c r="C292" i="13"/>
  <c r="O292" i="13" s="1"/>
  <c r="Z34" i="33"/>
  <c r="C30" i="13"/>
  <c r="O30" i="13" s="1"/>
  <c r="C310" i="13"/>
  <c r="O310" i="13" s="1"/>
  <c r="Z156" i="33"/>
  <c r="C152" i="13"/>
  <c r="O152" i="13" s="1"/>
  <c r="Z219" i="33"/>
  <c r="C215" i="13"/>
  <c r="O215" i="13" s="1"/>
  <c r="C265" i="13"/>
  <c r="O265" i="13" s="1"/>
  <c r="Z27" i="33"/>
  <c r="C23" i="13"/>
  <c r="O23" i="13" s="1"/>
  <c r="Z215" i="33"/>
  <c r="C211" i="13"/>
  <c r="O211" i="13" s="1"/>
  <c r="C254" i="13"/>
  <c r="O254" i="13" s="1"/>
  <c r="Z59" i="33"/>
  <c r="C55" i="13"/>
  <c r="O55" i="13" s="1"/>
  <c r="C267" i="13"/>
  <c r="O267" i="13" s="1"/>
  <c r="C263" i="13"/>
  <c r="O263" i="13" s="1"/>
  <c r="C255" i="13"/>
  <c r="O255" i="13" s="1"/>
  <c r="Z100" i="33"/>
  <c r="C96" i="13"/>
  <c r="O96" i="13" s="1"/>
  <c r="Z122" i="33"/>
  <c r="C118" i="13"/>
  <c r="O118" i="13" s="1"/>
  <c r="Z131" i="33"/>
  <c r="C127" i="13"/>
  <c r="O127" i="13" s="1"/>
  <c r="Z161" i="33"/>
  <c r="C157" i="13"/>
  <c r="O157" i="13" s="1"/>
  <c r="Z55" i="33"/>
  <c r="C51" i="13"/>
  <c r="O51" i="13" s="1"/>
  <c r="Z157" i="33"/>
  <c r="C153" i="13"/>
  <c r="O153" i="13" s="1"/>
  <c r="Z151" i="33"/>
  <c r="C147" i="13"/>
  <c r="O147" i="13" s="1"/>
  <c r="Z45" i="33"/>
  <c r="C41" i="13"/>
  <c r="O41" i="13" s="1"/>
  <c r="C275" i="13"/>
  <c r="O275" i="13" s="1"/>
  <c r="Z36" i="33"/>
  <c r="C32" i="13"/>
  <c r="O32" i="13" s="1"/>
  <c r="C249" i="13"/>
  <c r="O249" i="13" s="1"/>
  <c r="Z199" i="33"/>
  <c r="C195" i="13"/>
  <c r="O195" i="13" s="1"/>
  <c r="Z213" i="33"/>
  <c r="C209" i="13"/>
  <c r="O209" i="13" s="1"/>
  <c r="Z160" i="33"/>
  <c r="C156" i="13"/>
  <c r="O156" i="13" s="1"/>
  <c r="Z37" i="33"/>
  <c r="C33" i="13"/>
  <c r="O33" i="13" s="1"/>
  <c r="Z220" i="33"/>
  <c r="C216" i="13"/>
  <c r="O216" i="13" s="1"/>
  <c r="Z170" i="33"/>
  <c r="C166" i="13"/>
  <c r="O166" i="13" s="1"/>
  <c r="Z31" i="33"/>
  <c r="C27" i="13"/>
  <c r="O27" i="13" s="1"/>
  <c r="Z91" i="33"/>
  <c r="C87" i="13"/>
  <c r="O87" i="13" s="1"/>
  <c r="C247" i="13"/>
  <c r="O247" i="13" s="1"/>
  <c r="Z70" i="33"/>
  <c r="C66" i="13"/>
  <c r="O66" i="13" s="1"/>
  <c r="Z141" i="33"/>
  <c r="C137" i="13"/>
  <c r="O137" i="13" s="1"/>
  <c r="C303" i="13"/>
  <c r="O303" i="13" s="1"/>
  <c r="Z102" i="33"/>
  <c r="R154" i="33"/>
  <c r="V154" i="33" s="1"/>
  <c r="Z204" i="33"/>
  <c r="C200" i="13"/>
  <c r="O200" i="13" s="1"/>
  <c r="Z196" i="33"/>
  <c r="C192" i="13"/>
  <c r="O192" i="13" s="1"/>
  <c r="Z166" i="33"/>
  <c r="C162" i="13"/>
  <c r="O162" i="13" s="1"/>
  <c r="Z51" i="33"/>
  <c r="C47" i="13"/>
  <c r="O47" i="13" s="1"/>
  <c r="Z84" i="33"/>
  <c r="C80" i="13"/>
  <c r="O80" i="13" s="1"/>
  <c r="C308" i="13"/>
  <c r="O308" i="13" s="1"/>
  <c r="Z207" i="33"/>
  <c r="C203" i="13"/>
  <c r="O203" i="13" s="1"/>
  <c r="Z226" i="33"/>
  <c r="C222" i="13"/>
  <c r="O222" i="13" s="1"/>
  <c r="C305" i="13"/>
  <c r="O305" i="13" s="1"/>
  <c r="Z48" i="33"/>
  <c r="C44" i="13"/>
  <c r="O44" i="13" s="1"/>
  <c r="Z114" i="33"/>
  <c r="C110" i="13"/>
  <c r="O110" i="13" s="1"/>
  <c r="Z183" i="33"/>
  <c r="C179" i="13"/>
  <c r="O179" i="13" s="1"/>
  <c r="Z88" i="33"/>
  <c r="C84" i="13"/>
  <c r="O84" i="13" s="1"/>
  <c r="Z58" i="33"/>
  <c r="C54" i="13"/>
  <c r="O54" i="13" s="1"/>
  <c r="C264" i="13"/>
  <c r="O264" i="13" s="1"/>
  <c r="C238" i="13"/>
  <c r="O238" i="13" s="1"/>
  <c r="Z105" i="33"/>
  <c r="C101" i="13"/>
  <c r="O101" i="13" s="1"/>
  <c r="C256" i="13"/>
  <c r="O256" i="13" s="1"/>
  <c r="Z52" i="33"/>
  <c r="C48" i="13"/>
  <c r="O48" i="13" s="1"/>
  <c r="Z12" i="33"/>
  <c r="C8" i="13"/>
  <c r="O8" i="13" s="1"/>
  <c r="Z209" i="33"/>
  <c r="C205" i="13"/>
  <c r="O205" i="13" s="1"/>
  <c r="Z188" i="33"/>
  <c r="C184" i="13"/>
  <c r="O184" i="13" s="1"/>
  <c r="Z203" i="33"/>
  <c r="C199" i="13"/>
  <c r="O199" i="13" s="1"/>
  <c r="C314" i="13"/>
  <c r="O314" i="13" s="1"/>
  <c r="Z112" i="33"/>
  <c r="C108" i="13"/>
  <c r="O108" i="13" s="1"/>
  <c r="Z137" i="33"/>
  <c r="C133" i="13"/>
  <c r="O133" i="13" s="1"/>
  <c r="Z178" i="33"/>
  <c r="C174" i="13"/>
  <c r="O174" i="13" s="1"/>
  <c r="Z96" i="33"/>
  <c r="Z235" i="33"/>
  <c r="AB211" i="33"/>
  <c r="Z87" i="33"/>
  <c r="AB28" i="33"/>
  <c r="AA126" i="33"/>
  <c r="AB14" i="33"/>
  <c r="AA82" i="33"/>
  <c r="AA183" i="33"/>
  <c r="Z198" i="33"/>
  <c r="AA128" i="33"/>
  <c r="AA23" i="33"/>
  <c r="Z69" i="33"/>
  <c r="Z21" i="33"/>
  <c r="AB83" i="33"/>
  <c r="Z62" i="33"/>
  <c r="AB22" i="33"/>
  <c r="AA225" i="33"/>
  <c r="AB66" i="33"/>
  <c r="AB81" i="33"/>
  <c r="Z121" i="33"/>
  <c r="T95" i="33"/>
  <c r="X95" i="33" s="1"/>
  <c r="F91" i="14" s="1"/>
  <c r="G91" i="14" s="1"/>
  <c r="R95" i="33"/>
  <c r="V95" i="33" s="1"/>
  <c r="AB86" i="33"/>
  <c r="Z197" i="33"/>
  <c r="AB75" i="33"/>
  <c r="AB214" i="33"/>
  <c r="Z110" i="33"/>
  <c r="Z190" i="33"/>
  <c r="AA15" i="33"/>
  <c r="AB183" i="33"/>
  <c r="Z202" i="33"/>
  <c r="Z54" i="33"/>
  <c r="AB33" i="33"/>
  <c r="AA133" i="33"/>
  <c r="AA46" i="33"/>
  <c r="Z56" i="33"/>
  <c r="AB124" i="33"/>
  <c r="AB61" i="33"/>
  <c r="U181" i="33"/>
  <c r="Y181" i="33" s="1"/>
  <c r="H177" i="14" s="1"/>
  <c r="I177" i="14" s="1"/>
  <c r="U98" i="33"/>
  <c r="Y98" i="33" s="1"/>
  <c r="H94" i="14" s="1"/>
  <c r="I94" i="14" s="1"/>
  <c r="S20" i="33"/>
  <c r="W20" i="33" s="1"/>
  <c r="D16" i="14" s="1"/>
  <c r="E16" i="14" s="1"/>
  <c r="S138" i="33"/>
  <c r="W138" i="33" s="1"/>
  <c r="D134" i="14" s="1"/>
  <c r="E134" i="14" s="1"/>
  <c r="AA38" i="33"/>
  <c r="AA167" i="33"/>
  <c r="Z38" i="33"/>
  <c r="AA228" i="33"/>
  <c r="AB21" i="33"/>
  <c r="AB225" i="33"/>
  <c r="AB210" i="33"/>
  <c r="AA198" i="33"/>
  <c r="AB174" i="33"/>
  <c r="AA191" i="33"/>
  <c r="AA53" i="33"/>
  <c r="Z57" i="33"/>
  <c r="AA20" i="33"/>
  <c r="AA164" i="33"/>
  <c r="R99" i="31"/>
  <c r="Z111" i="33"/>
  <c r="AA34" i="33"/>
  <c r="AA175" i="33"/>
  <c r="AB196" i="33"/>
  <c r="AB172" i="33"/>
  <c r="Z17" i="33"/>
  <c r="Z108" i="33"/>
  <c r="Z26" i="33"/>
  <c r="AB31" i="33"/>
  <c r="R126" i="31"/>
  <c r="T160" i="33"/>
  <c r="X160" i="33" s="1"/>
  <c r="F156" i="14" s="1"/>
  <c r="G156" i="14" s="1"/>
  <c r="R160" i="33"/>
  <c r="V160" i="33" s="1"/>
  <c r="AA146" i="33"/>
  <c r="AA62" i="33"/>
  <c r="AA197" i="33"/>
  <c r="S149" i="33"/>
  <c r="W149" i="33" s="1"/>
  <c r="D145" i="14" s="1"/>
  <c r="E145" i="14" s="1"/>
  <c r="R149" i="33"/>
  <c r="V149" i="33" s="1"/>
  <c r="AA99" i="33"/>
  <c r="AB237" i="33"/>
  <c r="AB203" i="33"/>
  <c r="AB231" i="33"/>
  <c r="AA195" i="33"/>
  <c r="Z186" i="33"/>
  <c r="AA174" i="33"/>
  <c r="Z136" i="33"/>
  <c r="AB187" i="33"/>
  <c r="Z225" i="33"/>
  <c r="AA130" i="33"/>
  <c r="Z43" i="33"/>
  <c r="Z89" i="33"/>
  <c r="T47" i="33"/>
  <c r="X47" i="33" s="1"/>
  <c r="F43" i="14" s="1"/>
  <c r="G43" i="14" s="1"/>
  <c r="R47" i="33"/>
  <c r="V47" i="33" s="1"/>
  <c r="R137" i="31"/>
  <c r="AA134" i="33"/>
  <c r="AB69" i="33"/>
  <c r="AA207" i="33"/>
  <c r="AA209" i="33"/>
  <c r="Z163" i="33"/>
  <c r="AA12" i="33"/>
  <c r="AA113" i="33"/>
  <c r="AB32" i="33"/>
  <c r="AB185" i="33"/>
  <c r="AB152" i="33"/>
  <c r="AB140" i="33"/>
  <c r="T168" i="33"/>
  <c r="X168" i="33" s="1"/>
  <c r="F164" i="14" s="1"/>
  <c r="G164" i="14" s="1"/>
  <c r="AA43" i="33"/>
  <c r="AB190" i="33"/>
  <c r="Z184" i="33"/>
  <c r="Z22" i="33"/>
  <c r="AB236" i="33"/>
  <c r="Z237" i="33"/>
  <c r="AA154" i="33"/>
  <c r="AA135" i="33"/>
  <c r="R172" i="31"/>
  <c r="AA50" i="33"/>
  <c r="AA94" i="33"/>
  <c r="AA189" i="33"/>
  <c r="Z171" i="33"/>
  <c r="Z201" i="33"/>
  <c r="AB227" i="33"/>
  <c r="AB161" i="33"/>
  <c r="AB200" i="33"/>
  <c r="Z211" i="33"/>
  <c r="Z189" i="33"/>
  <c r="AB80" i="33"/>
  <c r="AA107" i="33"/>
  <c r="AA108" i="33"/>
  <c r="AB51" i="33"/>
  <c r="R93" i="31"/>
  <c r="Z208" i="33"/>
  <c r="AB148" i="33"/>
  <c r="AB18" i="33"/>
  <c r="AA119" i="33"/>
  <c r="AB99" i="33"/>
  <c r="AA172" i="33"/>
  <c r="AA210" i="33"/>
  <c r="AA153" i="33"/>
  <c r="AB68" i="33"/>
  <c r="Z135" i="33"/>
  <c r="Z30" i="33"/>
  <c r="AA166" i="33"/>
  <c r="AB92" i="33"/>
  <c r="AA213" i="33"/>
  <c r="AA80" i="33"/>
  <c r="Z107" i="33"/>
  <c r="Z152" i="33"/>
  <c r="Z120" i="33"/>
  <c r="AB159" i="33"/>
  <c r="U165" i="33"/>
  <c r="Y165" i="33" s="1"/>
  <c r="H161" i="14" s="1"/>
  <c r="I161" i="14" s="1"/>
  <c r="AA69" i="33"/>
  <c r="AB179" i="33"/>
  <c r="AB234" i="33"/>
  <c r="AA27" i="33"/>
  <c r="AB97" i="33"/>
  <c r="AA152" i="33"/>
  <c r="AA17" i="33"/>
  <c r="AB133" i="33"/>
  <c r="AA221" i="33"/>
  <c r="AB137" i="33"/>
  <c r="AB35" i="33"/>
  <c r="AA187" i="33"/>
  <c r="AA176" i="33"/>
  <c r="AA204" i="33"/>
  <c r="AB163" i="33"/>
  <c r="Z47" i="33"/>
  <c r="AB59" i="33"/>
  <c r="AB220" i="33"/>
  <c r="Z32" i="33"/>
  <c r="AB84" i="33"/>
  <c r="AB93" i="33"/>
  <c r="Z218" i="33"/>
  <c r="Z169" i="33"/>
  <c r="AA33" i="33"/>
  <c r="Z224" i="33"/>
  <c r="R191" i="31"/>
  <c r="AB11" i="33"/>
  <c r="AA109" i="33"/>
  <c r="AA211" i="33"/>
  <c r="AB54" i="33"/>
  <c r="AB201" i="33"/>
  <c r="AB208" i="33"/>
  <c r="AB65" i="33"/>
  <c r="AA230" i="33"/>
  <c r="AA182" i="33"/>
  <c r="T22" i="33"/>
  <c r="X22" i="33" s="1"/>
  <c r="F18" i="14" s="1"/>
  <c r="G18" i="14" s="1"/>
  <c r="R22" i="33"/>
  <c r="V22" i="33" s="1"/>
  <c r="Z232" i="33"/>
  <c r="AB71" i="33"/>
  <c r="AB162" i="33"/>
  <c r="Z234" i="33"/>
  <c r="AB49" i="33"/>
  <c r="AB168" i="33"/>
  <c r="AA184" i="33"/>
  <c r="AB164" i="33"/>
  <c r="Z99" i="33"/>
  <c r="AB26" i="33"/>
  <c r="AA229" i="33"/>
  <c r="Z93" i="33"/>
  <c r="Z179" i="33"/>
  <c r="AB115" i="33"/>
  <c r="R89" i="33"/>
  <c r="V89" i="33" s="1"/>
  <c r="U89" i="33"/>
  <c r="Y89" i="33" s="1"/>
  <c r="H85" i="14" s="1"/>
  <c r="I85" i="14" s="1"/>
  <c r="AA206" i="33"/>
  <c r="AB207" i="33"/>
  <c r="AB41" i="33"/>
  <c r="Z227" i="33"/>
  <c r="Z24" i="33"/>
  <c r="Z79" i="33"/>
  <c r="AA49" i="33"/>
  <c r="AB218" i="33"/>
  <c r="Z61" i="33"/>
  <c r="AA203" i="33"/>
  <c r="AA236" i="33"/>
  <c r="Z143" i="33"/>
  <c r="AB229" i="33"/>
  <c r="Z139" i="33"/>
  <c r="R20" i="31"/>
  <c r="AB62" i="33"/>
  <c r="Z35" i="33"/>
  <c r="AA114" i="33"/>
  <c r="AA161" i="33"/>
  <c r="AB178" i="33"/>
  <c r="AB134" i="33"/>
  <c r="AA148" i="33"/>
  <c r="AA143" i="33"/>
  <c r="AA199" i="33"/>
  <c r="AA105" i="33"/>
  <c r="AA98" i="33"/>
  <c r="AB204" i="33"/>
  <c r="AA11" i="33"/>
  <c r="E7" i="13"/>
  <c r="P7" i="13" s="1"/>
  <c r="AA180" i="33"/>
  <c r="AA159" i="33"/>
  <c r="AA193" i="33"/>
  <c r="Z83" i="33"/>
  <c r="AB188" i="33"/>
  <c r="AB88" i="33"/>
  <c r="Z167" i="33"/>
  <c r="AB123" i="33"/>
  <c r="Z25" i="33"/>
  <c r="Z125" i="33"/>
  <c r="Z194" i="33"/>
  <c r="T68" i="33"/>
  <c r="X68" i="33" s="1"/>
  <c r="F64" i="14" s="1"/>
  <c r="G64" i="14" s="1"/>
  <c r="R68" i="33"/>
  <c r="V68" i="33" s="1"/>
  <c r="AA214" i="33"/>
  <c r="AB16" i="33"/>
  <c r="Z104" i="33"/>
  <c r="AA200" i="33"/>
  <c r="Z175" i="33"/>
  <c r="AB101" i="33"/>
  <c r="AB156" i="33"/>
  <c r="Z68" i="33"/>
  <c r="S81" i="33"/>
  <c r="W81" i="33" s="1"/>
  <c r="D77" i="14" s="1"/>
  <c r="E77" i="14" s="1"/>
  <c r="R81" i="33"/>
  <c r="V81" i="33" s="1"/>
  <c r="AB77" i="33"/>
  <c r="AA238" i="33"/>
  <c r="AB142" i="33"/>
  <c r="AB53" i="33"/>
  <c r="Z154" i="33"/>
  <c r="AA165" i="33"/>
  <c r="R107" i="33"/>
  <c r="V107" i="33" s="1"/>
  <c r="U107" i="33"/>
  <c r="Y107" i="33" s="1"/>
  <c r="H103" i="14" s="1"/>
  <c r="I103" i="14" s="1"/>
  <c r="U139" i="33"/>
  <c r="Y139" i="33" s="1"/>
  <c r="H135" i="14" s="1"/>
  <c r="I135" i="14" s="1"/>
  <c r="U63" i="33"/>
  <c r="Y63" i="33" s="1"/>
  <c r="H59" i="14" s="1"/>
  <c r="I59" i="14" s="1"/>
  <c r="T181" i="33"/>
  <c r="X181" i="33" s="1"/>
  <c r="F177" i="14" s="1"/>
  <c r="G177" i="14" s="1"/>
  <c r="T169" i="33"/>
  <c r="X169" i="33" s="1"/>
  <c r="F165" i="14" s="1"/>
  <c r="G165" i="14" s="1"/>
  <c r="R169" i="33"/>
  <c r="V169" i="33" s="1"/>
  <c r="AB143" i="33"/>
  <c r="AA151" i="33"/>
  <c r="AB138" i="33"/>
  <c r="Z41" i="33"/>
  <c r="Z71" i="33"/>
  <c r="AB91" i="33"/>
  <c r="Z119" i="33"/>
  <c r="AB215" i="33"/>
  <c r="Z158" i="33"/>
  <c r="AA216" i="33"/>
  <c r="AA220" i="33"/>
  <c r="AA117" i="33"/>
  <c r="AA32" i="33"/>
  <c r="AA13" i="33"/>
  <c r="AA208" i="33"/>
  <c r="Z116" i="33"/>
  <c r="AA223" i="33"/>
  <c r="AA60" i="33"/>
  <c r="AA40" i="33"/>
  <c r="AB111" i="33"/>
  <c r="AB226" i="33"/>
  <c r="AB87" i="33"/>
  <c r="Z172" i="33"/>
  <c r="AB45" i="33"/>
  <c r="Z132" i="33"/>
  <c r="AA77" i="33"/>
  <c r="Z46" i="33"/>
  <c r="AA63" i="33"/>
  <c r="AA66" i="33"/>
  <c r="AA217" i="33"/>
  <c r="AB70" i="33"/>
  <c r="Z73" i="33"/>
  <c r="AA188" i="33"/>
  <c r="AA88" i="33"/>
  <c r="Z127" i="33"/>
  <c r="AB158" i="33"/>
  <c r="AA86" i="33"/>
  <c r="S13" i="33"/>
  <c r="W13" i="33" s="1"/>
  <c r="D9" i="14" s="1"/>
  <c r="E9" i="14" s="1"/>
  <c r="R121" i="33"/>
  <c r="V121" i="33" s="1"/>
  <c r="U121" i="33"/>
  <c r="Y121" i="33" s="1"/>
  <c r="H117" i="14" s="1"/>
  <c r="I117" i="14" s="1"/>
  <c r="U177" i="33"/>
  <c r="Y177" i="33" s="1"/>
  <c r="H173" i="14" s="1"/>
  <c r="I173" i="14" s="1"/>
  <c r="U56" i="33"/>
  <c r="Y56" i="33" s="1"/>
  <c r="H52" i="14" s="1"/>
  <c r="I52" i="14" s="1"/>
  <c r="R56" i="33"/>
  <c r="V56" i="33" s="1"/>
  <c r="S65" i="33"/>
  <c r="W65" i="33" s="1"/>
  <c r="D61" i="14" s="1"/>
  <c r="E61" i="14" s="1"/>
  <c r="S113" i="33"/>
  <c r="W113" i="33" s="1"/>
  <c r="D109" i="14" s="1"/>
  <c r="E109" i="14" s="1"/>
  <c r="R113" i="33"/>
  <c r="V113" i="33" s="1"/>
  <c r="U55" i="33"/>
  <c r="Y55" i="33" s="1"/>
  <c r="H51" i="14" s="1"/>
  <c r="I51" i="14" s="1"/>
  <c r="R55" i="33"/>
  <c r="V55" i="33" s="1"/>
  <c r="U57" i="33"/>
  <c r="Y57" i="33" s="1"/>
  <c r="H53" i="14" s="1"/>
  <c r="I53" i="14" s="1"/>
  <c r="AA137" i="33"/>
  <c r="AA116" i="33"/>
  <c r="AA140" i="33"/>
  <c r="AA25" i="33"/>
  <c r="R58" i="31"/>
  <c r="R134" i="31"/>
  <c r="Z97" i="33"/>
  <c r="AA74" i="33"/>
  <c r="Z150" i="33"/>
  <c r="AB96" i="33"/>
  <c r="AB167" i="33"/>
  <c r="AA233" i="33"/>
  <c r="AB105" i="33"/>
  <c r="AA222" i="33"/>
  <c r="AA141" i="33"/>
  <c r="AA93" i="33"/>
  <c r="AB144" i="33"/>
  <c r="AB199" i="33"/>
  <c r="AB15" i="33"/>
  <c r="Z23" i="33"/>
  <c r="AB42" i="33"/>
  <c r="AB221" i="33"/>
  <c r="Z29" i="33"/>
  <c r="Z78" i="33"/>
  <c r="AA194" i="33"/>
  <c r="AB194" i="33"/>
  <c r="AB160" i="33"/>
  <c r="Z67" i="33"/>
  <c r="AA78" i="33"/>
  <c r="AB224" i="33"/>
  <c r="AB175" i="33"/>
  <c r="Z193" i="33"/>
  <c r="C7" i="13"/>
  <c r="O7" i="13" s="1"/>
  <c r="AB216" i="33"/>
  <c r="Z72" i="33"/>
  <c r="R125" i="31"/>
  <c r="R187" i="33"/>
  <c r="V187" i="33" s="1"/>
  <c r="U37" i="33"/>
  <c r="Y37" i="33" s="1"/>
  <c r="H33" i="14" s="1"/>
  <c r="I33" i="14" s="1"/>
  <c r="R124" i="33"/>
  <c r="V124" i="33" s="1"/>
  <c r="S124" i="33"/>
  <c r="W124" i="33" s="1"/>
  <c r="D120" i="14" s="1"/>
  <c r="E120" i="14" s="1"/>
  <c r="U157" i="33"/>
  <c r="Y157" i="33" s="1"/>
  <c r="H153" i="14" s="1"/>
  <c r="I153" i="14" s="1"/>
  <c r="U171" i="33"/>
  <c r="Y171" i="33" s="1"/>
  <c r="H167" i="14" s="1"/>
  <c r="I167" i="14" s="1"/>
  <c r="U103" i="33"/>
  <c r="Y103" i="33" s="1"/>
  <c r="H99" i="14" s="1"/>
  <c r="I99" i="14" s="1"/>
  <c r="U191" i="33"/>
  <c r="Y191" i="33" s="1"/>
  <c r="H187" i="14" s="1"/>
  <c r="I187" i="14" s="1"/>
  <c r="S177" i="33"/>
  <c r="W177" i="33" s="1"/>
  <c r="D173" i="14" s="1"/>
  <c r="E173" i="14" s="1"/>
  <c r="T56" i="33"/>
  <c r="X56" i="33" s="1"/>
  <c r="F52" i="14" s="1"/>
  <c r="G52" i="14" s="1"/>
  <c r="T131" i="33"/>
  <c r="X131" i="33" s="1"/>
  <c r="F127" i="14" s="1"/>
  <c r="G127" i="14" s="1"/>
  <c r="R60" i="31"/>
  <c r="T44" i="33"/>
  <c r="X44" i="33" s="1"/>
  <c r="F40" i="14" s="1"/>
  <c r="G40" i="14" s="1"/>
  <c r="R167" i="31"/>
  <c r="R182" i="31"/>
  <c r="R66" i="31"/>
  <c r="T179" i="33"/>
  <c r="X179" i="33" s="1"/>
  <c r="F175" i="14" s="1"/>
  <c r="G175" i="14" s="1"/>
  <c r="T121" i="33"/>
  <c r="X121" i="33" s="1"/>
  <c r="F117" i="14" s="1"/>
  <c r="G117" i="14" s="1"/>
  <c r="T136" i="33"/>
  <c r="X136" i="33" s="1"/>
  <c r="F132" i="14" s="1"/>
  <c r="G132" i="14" s="1"/>
  <c r="T73" i="33"/>
  <c r="X73" i="33" s="1"/>
  <c r="F69" i="14" s="1"/>
  <c r="G69" i="14" s="1"/>
  <c r="U34" i="33"/>
  <c r="Y34" i="33" s="1"/>
  <c r="H30" i="14" s="1"/>
  <c r="I30" i="14" s="1"/>
  <c r="R34" i="33"/>
  <c r="V34" i="33" s="1"/>
  <c r="T123" i="33"/>
  <c r="X123" i="33" s="1"/>
  <c r="F119" i="14" s="1"/>
  <c r="G119" i="14" s="1"/>
  <c r="R68" i="31"/>
  <c r="AA58" i="33"/>
  <c r="AA163" i="33"/>
  <c r="U122" i="33"/>
  <c r="Y122" i="33" s="1"/>
  <c r="H118" i="14" s="1"/>
  <c r="I118" i="14" s="1"/>
  <c r="S130" i="33"/>
  <c r="W130" i="33" s="1"/>
  <c r="D126" i="14" s="1"/>
  <c r="E126" i="14" s="1"/>
  <c r="S117" i="33"/>
  <c r="W117" i="33" s="1"/>
  <c r="D113" i="14" s="1"/>
  <c r="E113" i="14" s="1"/>
  <c r="U48" i="33"/>
  <c r="Y48" i="33" s="1"/>
  <c r="H44" i="14" s="1"/>
  <c r="I44" i="14" s="1"/>
  <c r="S176" i="33"/>
  <c r="W176" i="33" s="1"/>
  <c r="D172" i="14" s="1"/>
  <c r="E172" i="14" s="1"/>
  <c r="U36" i="33"/>
  <c r="Y36" i="33" s="1"/>
  <c r="H32" i="14" s="1"/>
  <c r="I32" i="14" s="1"/>
  <c r="U39" i="33"/>
  <c r="Y39" i="33" s="1"/>
  <c r="H35" i="14" s="1"/>
  <c r="I35" i="14" s="1"/>
  <c r="U173" i="33"/>
  <c r="Y173" i="33" s="1"/>
  <c r="H169" i="14" s="1"/>
  <c r="I169" i="14" s="1"/>
  <c r="S109" i="33"/>
  <c r="W109" i="33" s="1"/>
  <c r="D105" i="14" s="1"/>
  <c r="E105" i="14" s="1"/>
  <c r="U60" i="33"/>
  <c r="Y60" i="33" s="1"/>
  <c r="H56" i="14" s="1"/>
  <c r="I56" i="14" s="1"/>
  <c r="U176" i="33"/>
  <c r="Y176" i="33" s="1"/>
  <c r="H172" i="14" s="1"/>
  <c r="I172" i="14" s="1"/>
  <c r="U136" i="33"/>
  <c r="Y136" i="33" s="1"/>
  <c r="H132" i="14" s="1"/>
  <c r="I132" i="14" s="1"/>
  <c r="U47" i="33"/>
  <c r="Y47" i="33" s="1"/>
  <c r="H43" i="14" s="1"/>
  <c r="I43" i="14" s="1"/>
  <c r="AB114" i="33"/>
  <c r="AB198" i="33"/>
  <c r="AA101" i="33"/>
  <c r="AA14" i="33"/>
  <c r="AB44" i="33"/>
  <c r="R75" i="31"/>
  <c r="AA149" i="33"/>
  <c r="AA158" i="33"/>
  <c r="AB74" i="33"/>
  <c r="AB230" i="33"/>
  <c r="AB197" i="33"/>
  <c r="T90" i="33"/>
  <c r="X90" i="33" s="1"/>
  <c r="F86" i="14" s="1"/>
  <c r="G86" i="14" s="1"/>
  <c r="AA142" i="33"/>
  <c r="AB132" i="33"/>
  <c r="R36" i="31"/>
  <c r="R118" i="31"/>
  <c r="T178" i="33"/>
  <c r="X178" i="33" s="1"/>
  <c r="F174" i="14" s="1"/>
  <c r="G174" i="14" s="1"/>
  <c r="T64" i="33"/>
  <c r="X64" i="33" s="1"/>
  <c r="F60" i="14" s="1"/>
  <c r="G60" i="14" s="1"/>
  <c r="R57" i="31"/>
  <c r="R177" i="31"/>
  <c r="R73" i="31"/>
  <c r="R85" i="31"/>
  <c r="R143" i="31"/>
  <c r="R174" i="31"/>
  <c r="T28" i="33"/>
  <c r="X28" i="33" s="1"/>
  <c r="F24" i="14" s="1"/>
  <c r="G24" i="14" s="1"/>
  <c r="AA70" i="33"/>
  <c r="U13" i="33"/>
  <c r="Y13" i="33" s="1"/>
  <c r="H9" i="14" s="1"/>
  <c r="I9" i="14" s="1"/>
  <c r="U50" i="33"/>
  <c r="Y50" i="33" s="1"/>
  <c r="H46" i="14" s="1"/>
  <c r="I46" i="14" s="1"/>
  <c r="U155" i="33"/>
  <c r="Y155" i="33" s="1"/>
  <c r="H151" i="14" s="1"/>
  <c r="I151" i="14" s="1"/>
  <c r="S44" i="33"/>
  <c r="W44" i="33" s="1"/>
  <c r="D40" i="14" s="1"/>
  <c r="E40" i="14" s="1"/>
  <c r="U126" i="33"/>
  <c r="Y126" i="33" s="1"/>
  <c r="H122" i="14" s="1"/>
  <c r="I122" i="14" s="1"/>
  <c r="U130" i="33"/>
  <c r="Y130" i="33" s="1"/>
  <c r="H126" i="14" s="1"/>
  <c r="I126" i="14" s="1"/>
  <c r="T138" i="33"/>
  <c r="X138" i="33" s="1"/>
  <c r="F134" i="14" s="1"/>
  <c r="G134" i="14" s="1"/>
  <c r="AA125" i="33"/>
  <c r="AA61" i="33"/>
  <c r="AA215" i="33"/>
  <c r="AA31" i="33"/>
  <c r="AB24" i="33"/>
  <c r="AB46" i="33"/>
  <c r="AB153" i="33"/>
  <c r="AB135" i="33"/>
  <c r="AB90" i="33"/>
  <c r="AB205" i="33"/>
  <c r="AB23" i="33"/>
  <c r="T72" i="33"/>
  <c r="X72" i="33" s="1"/>
  <c r="F68" i="14" s="1"/>
  <c r="G68" i="14" s="1"/>
  <c r="AA122" i="33"/>
  <c r="AB166" i="33"/>
  <c r="AB110" i="33"/>
  <c r="AB235" i="33"/>
  <c r="AA45" i="33"/>
  <c r="AA83" i="33"/>
  <c r="R142" i="31"/>
  <c r="R38" i="31"/>
  <c r="AA218" i="33"/>
  <c r="AB43" i="33"/>
  <c r="AB128" i="33"/>
  <c r="AA237" i="33"/>
  <c r="AB209" i="33"/>
  <c r="AB232" i="33"/>
  <c r="T36" i="33"/>
  <c r="X36" i="33" s="1"/>
  <c r="F32" i="14" s="1"/>
  <c r="G32" i="14" s="1"/>
  <c r="AA102" i="33"/>
  <c r="AB223" i="33"/>
  <c r="S49" i="33"/>
  <c r="W49" i="33" s="1"/>
  <c r="D45" i="14" s="1"/>
  <c r="E45" i="14" s="1"/>
  <c r="R49" i="33"/>
  <c r="V49" i="33" s="1"/>
  <c r="T55" i="33"/>
  <c r="X55" i="33" s="1"/>
  <c r="F51" i="14" s="1"/>
  <c r="G51" i="14" s="1"/>
  <c r="AA91" i="33"/>
  <c r="AA150" i="33"/>
  <c r="AA67" i="33"/>
  <c r="T173" i="33"/>
  <c r="X173" i="33" s="1"/>
  <c r="F169" i="14" s="1"/>
  <c r="G169" i="14" s="1"/>
  <c r="T139" i="33"/>
  <c r="X139" i="33" s="1"/>
  <c r="F135" i="14" s="1"/>
  <c r="G135" i="14" s="1"/>
  <c r="T170" i="33"/>
  <c r="X170" i="33" s="1"/>
  <c r="F166" i="14" s="1"/>
  <c r="G166" i="14" s="1"/>
  <c r="AA219" i="33"/>
  <c r="R197" i="31"/>
  <c r="AA111" i="33"/>
  <c r="AB19" i="33"/>
  <c r="AB238" i="33"/>
  <c r="R179" i="33"/>
  <c r="V179" i="33" s="1"/>
  <c r="U146" i="33"/>
  <c r="Y146" i="33" s="1"/>
  <c r="H142" i="14" s="1"/>
  <c r="I142" i="14" s="1"/>
  <c r="S146" i="33"/>
  <c r="W146" i="33" s="1"/>
  <c r="D142" i="14" s="1"/>
  <c r="E142" i="14" s="1"/>
  <c r="U170" i="33"/>
  <c r="Y170" i="33" s="1"/>
  <c r="H166" i="14" s="1"/>
  <c r="I166" i="14" s="1"/>
  <c r="S92" i="33"/>
  <c r="W92" i="33" s="1"/>
  <c r="D88" i="14" s="1"/>
  <c r="E88" i="14" s="1"/>
  <c r="U82" i="33"/>
  <c r="Y82" i="33" s="1"/>
  <c r="H78" i="14" s="1"/>
  <c r="I78" i="14" s="1"/>
  <c r="U117" i="33"/>
  <c r="Y117" i="33" s="1"/>
  <c r="H113" i="14" s="1"/>
  <c r="I113" i="14" s="1"/>
  <c r="U100" i="33"/>
  <c r="Y100" i="33" s="1"/>
  <c r="H96" i="14" s="1"/>
  <c r="I96" i="14" s="1"/>
  <c r="U169" i="33"/>
  <c r="Y169" i="33" s="1"/>
  <c r="H165" i="14" s="1"/>
  <c r="I165" i="14" s="1"/>
  <c r="U30" i="33"/>
  <c r="Y30" i="33" s="1"/>
  <c r="H26" i="14" s="1"/>
  <c r="I26" i="14" s="1"/>
  <c r="T162" i="33"/>
  <c r="X162" i="33" s="1"/>
  <c r="F158" i="14" s="1"/>
  <c r="G158" i="14" s="1"/>
  <c r="R28" i="31"/>
  <c r="R158" i="31"/>
  <c r="R161" i="31"/>
  <c r="R82" i="31"/>
  <c r="U145" i="33"/>
  <c r="Y145" i="33" s="1"/>
  <c r="H141" i="14" s="1"/>
  <c r="I141" i="14" s="1"/>
  <c r="T37" i="33"/>
  <c r="X37" i="33" s="1"/>
  <c r="F33" i="14" s="1"/>
  <c r="G33" i="14" s="1"/>
  <c r="R54" i="31"/>
  <c r="T65" i="33"/>
  <c r="X65" i="33" s="1"/>
  <c r="F61" i="14" s="1"/>
  <c r="G61" i="14" s="1"/>
  <c r="S162" i="33"/>
  <c r="W162" i="33" s="1"/>
  <c r="D158" i="14" s="1"/>
  <c r="E158" i="14" s="1"/>
  <c r="R162" i="33"/>
  <c r="V162" i="33" s="1"/>
  <c r="S18" i="33"/>
  <c r="W18" i="33" s="1"/>
  <c r="D14" i="14" s="1"/>
  <c r="E14" i="14" s="1"/>
  <c r="R18" i="33"/>
  <c r="V18" i="33" s="1"/>
  <c r="R30" i="31"/>
  <c r="R103" i="31"/>
  <c r="R132" i="31"/>
  <c r="U38" i="33"/>
  <c r="Y38" i="33" s="1"/>
  <c r="H34" i="14" s="1"/>
  <c r="I34" i="14" s="1"/>
  <c r="T192" i="33"/>
  <c r="X192" i="33" s="1"/>
  <c r="F188" i="14" s="1"/>
  <c r="G188" i="14" s="1"/>
  <c r="R65" i="31"/>
  <c r="S80" i="33"/>
  <c r="W80" i="33" s="1"/>
  <c r="D76" i="14" s="1"/>
  <c r="E76" i="14" s="1"/>
  <c r="R80" i="33"/>
  <c r="V80" i="33" s="1"/>
  <c r="T96" i="33"/>
  <c r="X96" i="33" s="1"/>
  <c r="F92" i="14" s="1"/>
  <c r="G92" i="14" s="1"/>
  <c r="R183" i="31"/>
  <c r="R76" i="31"/>
  <c r="R176" i="33"/>
  <c r="V176" i="33" s="1"/>
  <c r="S60" i="33"/>
  <c r="W60" i="33" s="1"/>
  <c r="D56" i="14" s="1"/>
  <c r="E56" i="14" s="1"/>
  <c r="S123" i="33"/>
  <c r="W123" i="33" s="1"/>
  <c r="D119" i="14" s="1"/>
  <c r="E119" i="14" s="1"/>
  <c r="U104" i="33"/>
  <c r="Y104" i="33" s="1"/>
  <c r="H100" i="14" s="1"/>
  <c r="I100" i="14" s="1"/>
  <c r="U109" i="33"/>
  <c r="Y109" i="33" s="1"/>
  <c r="H105" i="14" s="1"/>
  <c r="I105" i="14" s="1"/>
  <c r="U113" i="33"/>
  <c r="Y113" i="33" s="1"/>
  <c r="H109" i="14" s="1"/>
  <c r="I109" i="14" s="1"/>
  <c r="U129" i="33"/>
  <c r="Y129" i="33" s="1"/>
  <c r="H125" i="14" s="1"/>
  <c r="I125" i="14" s="1"/>
  <c r="U192" i="33"/>
  <c r="Y192" i="33" s="1"/>
  <c r="H188" i="14" s="1"/>
  <c r="I188" i="14" s="1"/>
  <c r="T81" i="33"/>
  <c r="X81" i="33" s="1"/>
  <c r="F77" i="14" s="1"/>
  <c r="G77" i="14" s="1"/>
  <c r="T157" i="33"/>
  <c r="X157" i="33" s="1"/>
  <c r="F153" i="14" s="1"/>
  <c r="G153" i="14" s="1"/>
  <c r="T79" i="33"/>
  <c r="X79" i="33" s="1"/>
  <c r="F75" i="14" s="1"/>
  <c r="G75" i="14" s="1"/>
  <c r="R149" i="31"/>
  <c r="V71" i="31"/>
  <c r="T52" i="33"/>
  <c r="X52" i="33" s="1"/>
  <c r="F48" i="14" s="1"/>
  <c r="G48" i="14" s="1"/>
  <c r="T115" i="33"/>
  <c r="X115" i="33" s="1"/>
  <c r="F111" i="14" s="1"/>
  <c r="G111" i="14" s="1"/>
  <c r="T30" i="33"/>
  <c r="X30" i="33" s="1"/>
  <c r="F26" i="14" s="1"/>
  <c r="G26" i="14" s="1"/>
  <c r="AA39" i="33"/>
  <c r="T100" i="33"/>
  <c r="X100" i="33" s="1"/>
  <c r="F96" i="14" s="1"/>
  <c r="G96" i="14" s="1"/>
  <c r="R67" i="31"/>
  <c r="R38" i="33"/>
  <c r="V38" i="33" s="1"/>
  <c r="R40" i="31"/>
  <c r="AB108" i="33"/>
  <c r="S66" i="33"/>
  <c r="W66" i="33" s="1"/>
  <c r="D62" i="14" s="1"/>
  <c r="E62" i="14" s="1"/>
  <c r="R66" i="33"/>
  <c r="V66" i="33" s="1"/>
  <c r="R129" i="31"/>
  <c r="R124" i="31"/>
  <c r="R140" i="31"/>
  <c r="R123" i="33"/>
  <c r="V123" i="33" s="1"/>
  <c r="AB184" i="33"/>
  <c r="S185" i="33"/>
  <c r="W185" i="33" s="1"/>
  <c r="D181" i="14" s="1"/>
  <c r="E181" i="14" s="1"/>
  <c r="S98" i="33"/>
  <c r="W98" i="33" s="1"/>
  <c r="D94" i="14" s="1"/>
  <c r="E94" i="14" s="1"/>
  <c r="U131" i="33"/>
  <c r="Y131" i="33" s="1"/>
  <c r="H127" i="14" s="1"/>
  <c r="I127" i="14" s="1"/>
  <c r="R96" i="33"/>
  <c r="V96" i="33" s="1"/>
  <c r="S39" i="33"/>
  <c r="W39" i="33" s="1"/>
  <c r="D35" i="14" s="1"/>
  <c r="E35" i="14" s="1"/>
  <c r="U64" i="33"/>
  <c r="Y64" i="33" s="1"/>
  <c r="H60" i="14" s="1"/>
  <c r="I60" i="14" s="1"/>
  <c r="U52" i="33"/>
  <c r="Y52" i="33" s="1"/>
  <c r="H48" i="14" s="1"/>
  <c r="I48" i="14" s="1"/>
  <c r="U112" i="33"/>
  <c r="Y112" i="33" s="1"/>
  <c r="H108" i="14" s="1"/>
  <c r="I108" i="14" s="1"/>
  <c r="U147" i="33"/>
  <c r="Y147" i="33" s="1"/>
  <c r="H143" i="14" s="1"/>
  <c r="I143" i="14" s="1"/>
  <c r="S40" i="33"/>
  <c r="W40" i="33" s="1"/>
  <c r="D36" i="14" s="1"/>
  <c r="E36" i="14" s="1"/>
  <c r="AA29" i="33"/>
  <c r="AB202" i="33"/>
  <c r="R185" i="31"/>
  <c r="V18" i="31"/>
  <c r="R173" i="31"/>
  <c r="AB120" i="33"/>
  <c r="AB150" i="33"/>
  <c r="AA132" i="33"/>
  <c r="AA16" i="33"/>
  <c r="AA234" i="33"/>
  <c r="AA212" i="33"/>
  <c r="AA129" i="33"/>
  <c r="AA201" i="33"/>
  <c r="AB186" i="33"/>
  <c r="AB219" i="33"/>
  <c r="R49" i="31"/>
  <c r="R196" i="31"/>
  <c r="T145" i="33"/>
  <c r="X145" i="33" s="1"/>
  <c r="F141" i="14" s="1"/>
  <c r="G141" i="14" s="1"/>
  <c r="R145" i="33"/>
  <c r="V145" i="33" s="1"/>
  <c r="AB12" i="33"/>
  <c r="AB141" i="33"/>
  <c r="AB151" i="33"/>
  <c r="T92" i="33"/>
  <c r="X92" i="33" s="1"/>
  <c r="F88" i="14" s="1"/>
  <c r="G88" i="14" s="1"/>
  <c r="AA144" i="33"/>
  <c r="R153" i="31"/>
  <c r="AA84" i="33"/>
  <c r="AA124" i="33"/>
  <c r="AA89" i="33"/>
  <c r="AA190" i="33"/>
  <c r="AA21" i="33"/>
  <c r="AB85" i="33"/>
  <c r="AB233" i="33"/>
  <c r="AA226" i="33"/>
  <c r="AA224" i="33"/>
  <c r="AA231" i="33"/>
  <c r="R98" i="31"/>
  <c r="AA87" i="33"/>
  <c r="R22" i="31"/>
  <c r="AB119" i="33"/>
  <c r="AB102" i="33"/>
  <c r="AA18" i="33"/>
  <c r="AA54" i="33"/>
  <c r="R164" i="31"/>
  <c r="AA205" i="33"/>
  <c r="AA202" i="33"/>
  <c r="AB149" i="33"/>
  <c r="AB182" i="33"/>
  <c r="AA127" i="33"/>
  <c r="AA177" i="33"/>
  <c r="AB195" i="33"/>
  <c r="AB154" i="33"/>
  <c r="AB67" i="33"/>
  <c r="R83" i="31"/>
  <c r="AB95" i="33"/>
  <c r="R13" i="33"/>
  <c r="V13" i="33" s="1"/>
  <c r="R98" i="33"/>
  <c r="V98" i="33" s="1"/>
  <c r="R44" i="33"/>
  <c r="V44" i="33" s="1"/>
  <c r="R157" i="33"/>
  <c r="V157" i="33" s="1"/>
  <c r="R181" i="33"/>
  <c r="V181" i="33" s="1"/>
  <c r="R122" i="33"/>
  <c r="V122" i="33" s="1"/>
  <c r="R130" i="33"/>
  <c r="V130" i="33" s="1"/>
  <c r="R177" i="33"/>
  <c r="V177" i="33" s="1"/>
  <c r="R60" i="33"/>
  <c r="V60" i="33" s="1"/>
  <c r="R65" i="33"/>
  <c r="V65" i="33" s="1"/>
  <c r="R138" i="33"/>
  <c r="V138" i="33" s="1"/>
  <c r="R72" i="33"/>
  <c r="V72" i="33" s="1"/>
  <c r="R168" i="33"/>
  <c r="V168" i="33" s="1"/>
  <c r="R90" i="33"/>
  <c r="V90" i="33" s="1"/>
  <c r="R191" i="33"/>
  <c r="V191" i="33" s="1"/>
  <c r="R134" i="33"/>
  <c r="V134" i="33" s="1"/>
  <c r="R103" i="33"/>
  <c r="V103" i="33" s="1"/>
  <c r="R97" i="33"/>
  <c r="V97" i="33" s="1"/>
  <c r="R57" i="33"/>
  <c r="V57" i="33" s="1"/>
  <c r="R104" i="33"/>
  <c r="V104" i="33" s="1"/>
  <c r="R185" i="33"/>
  <c r="V185" i="33" s="1"/>
  <c r="R112" i="33"/>
  <c r="V112" i="33" s="1"/>
  <c r="R165" i="33"/>
  <c r="V165" i="33" s="1"/>
  <c r="R28" i="33"/>
  <c r="V28" i="33" s="1"/>
  <c r="R155" i="33"/>
  <c r="V155" i="33" s="1"/>
  <c r="R73" i="33"/>
  <c r="V73" i="33" s="1"/>
  <c r="R27" i="33"/>
  <c r="V27" i="33" s="1"/>
  <c r="R48" i="33"/>
  <c r="V48" i="33" s="1"/>
  <c r="R126" i="33"/>
  <c r="V126" i="33" s="1"/>
  <c r="R40" i="33"/>
  <c r="V40" i="33" s="1"/>
  <c r="R82" i="33"/>
  <c r="V82" i="33" s="1"/>
  <c r="R41" i="33"/>
  <c r="V41" i="33" s="1"/>
  <c r="R171" i="33"/>
  <c r="V171" i="33" s="1"/>
  <c r="R115" i="33"/>
  <c r="V115" i="33" s="1"/>
  <c r="R147" i="33"/>
  <c r="V147" i="33" s="1"/>
  <c r="R71" i="33"/>
  <c r="V71" i="33" s="1"/>
  <c r="R20" i="33"/>
  <c r="V20" i="33" s="1"/>
  <c r="R63" i="33"/>
  <c r="V63" i="33" s="1"/>
  <c r="R129" i="33"/>
  <c r="V129" i="33" s="1"/>
  <c r="R79" i="33"/>
  <c r="V79" i="33" s="1"/>
  <c r="J50" i="70" l="1"/>
  <c r="C245" i="13"/>
  <c r="O245" i="13" s="1"/>
  <c r="C234" i="13"/>
  <c r="O234" i="13" s="1"/>
  <c r="Z238" i="33"/>
  <c r="C300" i="13"/>
  <c r="O300" i="13" s="1"/>
  <c r="H50" i="70"/>
  <c r="C213" i="13"/>
  <c r="O213" i="13" s="1"/>
  <c r="Z217" i="33"/>
  <c r="C46" i="13"/>
  <c r="O46" i="13" s="1"/>
  <c r="E28" i="13"/>
  <c r="P28" i="13" s="1"/>
  <c r="V28" i="13" s="1"/>
  <c r="Z50" i="33"/>
  <c r="AB180" i="33"/>
  <c r="G176" i="13"/>
  <c r="Q176" i="13" s="1"/>
  <c r="T176" i="13" s="1"/>
  <c r="U66" i="13"/>
  <c r="U75" i="13"/>
  <c r="U241" i="13"/>
  <c r="I50" i="70"/>
  <c r="O241" i="13"/>
  <c r="Q241" i="13"/>
  <c r="U232" i="13"/>
  <c r="Z236" i="33"/>
  <c r="C273" i="13"/>
  <c r="O273" i="13" s="1"/>
  <c r="R273" i="13" s="1"/>
  <c r="C232" i="13"/>
  <c r="O232" i="13" s="1"/>
  <c r="R232" i="13" s="1"/>
  <c r="G252" i="13"/>
  <c r="Q252" i="13" s="1"/>
  <c r="E64" i="9"/>
  <c r="F64" i="9" s="1"/>
  <c r="E149" i="9"/>
  <c r="F149" i="9" s="1"/>
  <c r="F184" i="9"/>
  <c r="E187" i="9"/>
  <c r="F187" i="9" s="1"/>
  <c r="E54" i="9"/>
  <c r="F54" i="9" s="1"/>
  <c r="E33" i="9"/>
  <c r="F33" i="9" s="1"/>
  <c r="E102" i="9"/>
  <c r="F102" i="9" s="1"/>
  <c r="E110" i="9"/>
  <c r="F110" i="9" s="1"/>
  <c r="E48" i="9"/>
  <c r="F48" i="9" s="1"/>
  <c r="E57" i="9"/>
  <c r="F57" i="9" s="1"/>
  <c r="E12" i="9"/>
  <c r="F12" i="9" s="1"/>
  <c r="E298" i="9"/>
  <c r="F298" i="9" s="1"/>
  <c r="E254" i="9"/>
  <c r="E279" i="9"/>
  <c r="F279" i="9" s="1"/>
  <c r="E267" i="9"/>
  <c r="E61" i="9"/>
  <c r="F61" i="9" s="1"/>
  <c r="F263" i="9"/>
  <c r="E266" i="9"/>
  <c r="E158" i="9"/>
  <c r="F158" i="9" s="1"/>
  <c r="E237" i="9"/>
  <c r="F237" i="9" s="1"/>
  <c r="E94" i="9"/>
  <c r="F94" i="9" s="1"/>
  <c r="E174" i="9"/>
  <c r="F174" i="9" s="1"/>
  <c r="E196" i="9"/>
  <c r="F196" i="9" s="1"/>
  <c r="F204" i="9"/>
  <c r="E207" i="9"/>
  <c r="F207" i="9" s="1"/>
  <c r="F153" i="9"/>
  <c r="E156" i="9"/>
  <c r="F156" i="9" s="1"/>
  <c r="E56" i="9"/>
  <c r="F56" i="9" s="1"/>
  <c r="E170" i="9"/>
  <c r="F170" i="9" s="1"/>
  <c r="E89" i="9"/>
  <c r="F89" i="9" s="1"/>
  <c r="E127" i="9"/>
  <c r="F127" i="9" s="1"/>
  <c r="F169" i="9"/>
  <c r="E172" i="9"/>
  <c r="F172" i="9" s="1"/>
  <c r="E116" i="9"/>
  <c r="F116" i="9" s="1"/>
  <c r="E180" i="9"/>
  <c r="F180" i="9" s="1"/>
  <c r="E105" i="9"/>
  <c r="F105" i="9" s="1"/>
  <c r="F103" i="9"/>
  <c r="E104" i="9"/>
  <c r="F104" i="9" s="1"/>
  <c r="E42" i="9"/>
  <c r="F42" i="9" s="1"/>
  <c r="E30" i="9"/>
  <c r="F30" i="9" s="1"/>
  <c r="E178" i="9"/>
  <c r="F178" i="9" s="1"/>
  <c r="F84" i="9"/>
  <c r="E85" i="9"/>
  <c r="F85" i="9" s="1"/>
  <c r="E27" i="9"/>
  <c r="F27" i="9" s="1"/>
  <c r="E167" i="9"/>
  <c r="F167" i="9" s="1"/>
  <c r="E68" i="9"/>
  <c r="F68" i="9" s="1"/>
  <c r="E160" i="9"/>
  <c r="F160" i="9" s="1"/>
  <c r="E106" i="9"/>
  <c r="F106" i="9" s="1"/>
  <c r="E232" i="9"/>
  <c r="F232" i="9" s="1"/>
  <c r="E112" i="9"/>
  <c r="F112" i="9" s="1"/>
  <c r="E75" i="9"/>
  <c r="F75" i="9" s="1"/>
  <c r="E226" i="9"/>
  <c r="F226" i="9" s="1"/>
  <c r="E197" i="9"/>
  <c r="F197" i="9" s="1"/>
  <c r="E212" i="9"/>
  <c r="F212" i="9" s="1"/>
  <c r="E166" i="9"/>
  <c r="F166" i="9" s="1"/>
  <c r="E203" i="9"/>
  <c r="F203" i="9" s="1"/>
  <c r="E200" i="9"/>
  <c r="F200" i="9" s="1"/>
  <c r="F303" i="9"/>
  <c r="E306" i="9"/>
  <c r="F306" i="9" s="1"/>
  <c r="E190" i="9"/>
  <c r="F190" i="9" s="1"/>
  <c r="E296" i="9"/>
  <c r="F296" i="9" s="1"/>
  <c r="E63" i="9"/>
  <c r="F63" i="9" s="1"/>
  <c r="E146" i="9"/>
  <c r="F146" i="9" s="1"/>
  <c r="E162" i="9"/>
  <c r="F162" i="9" s="1"/>
  <c r="E183" i="9"/>
  <c r="F183" i="9" s="1"/>
  <c r="E66" i="9"/>
  <c r="F66" i="9" s="1"/>
  <c r="E154" i="9"/>
  <c r="F154" i="9" s="1"/>
  <c r="E13" i="9"/>
  <c r="F13" i="9" s="1"/>
  <c r="E114" i="9"/>
  <c r="F114" i="9" s="1"/>
  <c r="E24" i="9"/>
  <c r="F24" i="9" s="1"/>
  <c r="E49" i="9"/>
  <c r="F49" i="9" s="1"/>
  <c r="F308" i="9"/>
  <c r="E311" i="9"/>
  <c r="F311" i="9" s="1"/>
  <c r="E157" i="9"/>
  <c r="F157" i="9" s="1"/>
  <c r="E192" i="9"/>
  <c r="F192" i="9" s="1"/>
  <c r="E29" i="9"/>
  <c r="F29" i="9" s="1"/>
  <c r="E31" i="9"/>
  <c r="F31" i="9" s="1"/>
  <c r="E295" i="9"/>
  <c r="F295" i="9" s="1"/>
  <c r="E142" i="9"/>
  <c r="F142" i="9" s="1"/>
  <c r="E136" i="9"/>
  <c r="F136" i="9" s="1"/>
  <c r="E45" i="9"/>
  <c r="F45" i="9" s="1"/>
  <c r="F230" i="9"/>
  <c r="E233" i="9"/>
  <c r="F233" i="9" s="1"/>
  <c r="E310" i="9"/>
  <c r="F310" i="9" s="1"/>
  <c r="E290" i="9"/>
  <c r="F290" i="9" s="1"/>
  <c r="V283" i="31"/>
  <c r="E252" i="9"/>
  <c r="F252" i="9" s="1"/>
  <c r="E253" i="9"/>
  <c r="F253" i="9" s="1"/>
  <c r="E317" i="9"/>
  <c r="F317" i="9" s="1"/>
  <c r="E284" i="9"/>
  <c r="F284" i="9" s="1"/>
  <c r="E90" i="9"/>
  <c r="F90" i="9" s="1"/>
  <c r="E151" i="9"/>
  <c r="F151" i="9" s="1"/>
  <c r="E52" i="9"/>
  <c r="F52" i="9" s="1"/>
  <c r="E189" i="9"/>
  <c r="F189" i="9" s="1"/>
  <c r="E108" i="9"/>
  <c r="F108" i="9" s="1"/>
  <c r="E47" i="9"/>
  <c r="F47" i="9" s="1"/>
  <c r="E181" i="9"/>
  <c r="F181" i="9" s="1"/>
  <c r="E101" i="9"/>
  <c r="F101" i="9" s="1"/>
  <c r="E83" i="9"/>
  <c r="F83" i="9" s="1"/>
  <c r="E73" i="9"/>
  <c r="F73" i="9" s="1"/>
  <c r="F121" i="9"/>
  <c r="E124" i="9"/>
  <c r="F124" i="9" s="1"/>
  <c r="E41" i="9"/>
  <c r="F41" i="9" s="1"/>
  <c r="E16" i="9"/>
  <c r="F16" i="9" s="1"/>
  <c r="F111" i="9"/>
  <c r="E113" i="9"/>
  <c r="F113" i="9" s="1"/>
  <c r="E314" i="9"/>
  <c r="F314" i="9" s="1"/>
  <c r="E201" i="9"/>
  <c r="F201" i="9" s="1"/>
  <c r="F152" i="9"/>
  <c r="E155" i="9"/>
  <c r="F155" i="9" s="1"/>
  <c r="F87" i="9"/>
  <c r="E88" i="9"/>
  <c r="F88" i="9" s="1"/>
  <c r="E50" i="9"/>
  <c r="F50" i="9" s="1"/>
  <c r="E125" i="9"/>
  <c r="F125" i="9" s="1"/>
  <c r="E133" i="9"/>
  <c r="F133" i="9" s="1"/>
  <c r="E215" i="9"/>
  <c r="F215" i="9" s="1"/>
  <c r="F145" i="9"/>
  <c r="E148" i="9"/>
  <c r="F148" i="9" s="1"/>
  <c r="E118" i="9"/>
  <c r="F118" i="9" s="1"/>
  <c r="E11" i="9"/>
  <c r="F11" i="9" s="1"/>
  <c r="E59" i="9"/>
  <c r="F59" i="9" s="1"/>
  <c r="E21" i="9"/>
  <c r="F21" i="9" s="1"/>
  <c r="F302" i="9"/>
  <c r="E305" i="9"/>
  <c r="F305" i="9" s="1"/>
  <c r="E209" i="9"/>
  <c r="F209" i="9" s="1"/>
  <c r="E318" i="9"/>
  <c r="F318" i="9" s="1"/>
  <c r="F199" i="9"/>
  <c r="E202" i="9"/>
  <c r="F202" i="9" s="1"/>
  <c r="E234" i="9"/>
  <c r="F234" i="9" s="1"/>
  <c r="E320" i="9"/>
  <c r="F320" i="9" s="1"/>
  <c r="F235" i="9"/>
  <c r="E238" i="9"/>
  <c r="F238" i="9" s="1"/>
  <c r="E275" i="9"/>
  <c r="F275" i="9" s="1"/>
  <c r="E214" i="9"/>
  <c r="F214" i="9" s="1"/>
  <c r="F316" i="9"/>
  <c r="E319" i="9"/>
  <c r="F319" i="9" s="1"/>
  <c r="E280" i="9"/>
  <c r="F280" i="9" s="1"/>
  <c r="E208" i="9"/>
  <c r="F208" i="9" s="1"/>
  <c r="E228" i="9"/>
  <c r="F228" i="9" s="1"/>
  <c r="E246" i="9"/>
  <c r="F246" i="9" s="1"/>
  <c r="E218" i="9"/>
  <c r="F218" i="9" s="1"/>
  <c r="F245" i="9"/>
  <c r="E248" i="9"/>
  <c r="F248" i="9" s="1"/>
  <c r="E25" i="9"/>
  <c r="F25" i="9" s="1"/>
  <c r="F119" i="9"/>
  <c r="E122" i="9"/>
  <c r="F122" i="9" s="1"/>
  <c r="E141" i="9"/>
  <c r="F141" i="9" s="1"/>
  <c r="E165" i="9"/>
  <c r="F165" i="9" s="1"/>
  <c r="E173" i="9"/>
  <c r="F173" i="9" s="1"/>
  <c r="E28" i="9"/>
  <c r="F28" i="9" s="1"/>
  <c r="E36" i="9"/>
  <c r="F36" i="9" s="1"/>
  <c r="E58" i="9"/>
  <c r="F58" i="9" s="1"/>
  <c r="E46" i="9"/>
  <c r="F46" i="9" s="1"/>
  <c r="E40" i="9"/>
  <c r="F40" i="9" s="1"/>
  <c r="E186" i="9"/>
  <c r="F186" i="9" s="1"/>
  <c r="F78" i="9"/>
  <c r="E79" i="9"/>
  <c r="F79" i="9" s="1"/>
  <c r="E287" i="9"/>
  <c r="F287" i="9" s="1"/>
  <c r="E44" i="9"/>
  <c r="F44" i="9" s="1"/>
  <c r="F291" i="9"/>
  <c r="E294" i="9"/>
  <c r="F294" i="9" s="1"/>
  <c r="E60" i="9"/>
  <c r="F60" i="9" s="1"/>
  <c r="F283" i="9"/>
  <c r="E286" i="9"/>
  <c r="F286" i="9" s="1"/>
  <c r="E163" i="9"/>
  <c r="F163" i="9" s="1"/>
  <c r="F213" i="9"/>
  <c r="E216" i="9"/>
  <c r="F216" i="9" s="1"/>
  <c r="E14" i="9"/>
  <c r="F14" i="9" s="1"/>
  <c r="E92" i="9"/>
  <c r="F92" i="9" s="1"/>
  <c r="E264" i="9"/>
  <c r="F264" i="9" s="1"/>
  <c r="E205" i="9"/>
  <c r="F205" i="9" s="1"/>
  <c r="E281" i="9"/>
  <c r="F281" i="9" s="1"/>
  <c r="E236" i="9"/>
  <c r="F236" i="9" s="1"/>
  <c r="E225" i="9"/>
  <c r="F225" i="9" s="1"/>
  <c r="E19" i="9"/>
  <c r="F19" i="9" s="1"/>
  <c r="F221" i="9"/>
  <c r="E224" i="9"/>
  <c r="F224" i="9" s="1"/>
  <c r="E277" i="9"/>
  <c r="F277" i="9" s="1"/>
  <c r="F107" i="9"/>
  <c r="E109" i="9"/>
  <c r="F109" i="9" s="1"/>
  <c r="E138" i="9"/>
  <c r="F138" i="9" s="1"/>
  <c r="E26" i="9"/>
  <c r="F26" i="9" s="1"/>
  <c r="F120" i="9"/>
  <c r="E123" i="9"/>
  <c r="F123" i="9" s="1"/>
  <c r="E18" i="9"/>
  <c r="F18" i="9" s="1"/>
  <c r="E91" i="9"/>
  <c r="F91" i="9" s="1"/>
  <c r="E194" i="9"/>
  <c r="F194" i="9" s="1"/>
  <c r="E74" i="9"/>
  <c r="F74" i="9" s="1"/>
  <c r="E130" i="9"/>
  <c r="F130" i="9" s="1"/>
  <c r="E34" i="9"/>
  <c r="F34" i="9" s="1"/>
  <c r="E139" i="9"/>
  <c r="F139" i="9" s="1"/>
  <c r="E71" i="9"/>
  <c r="F71" i="9" s="1"/>
  <c r="E135" i="9"/>
  <c r="F135" i="9" s="1"/>
  <c r="F161" i="9"/>
  <c r="E164" i="9"/>
  <c r="F164" i="9" s="1"/>
  <c r="E20" i="9"/>
  <c r="F20" i="9" s="1"/>
  <c r="E38" i="9"/>
  <c r="F38" i="9" s="1"/>
  <c r="E80" i="9"/>
  <c r="F80" i="9" s="1"/>
  <c r="F137" i="9"/>
  <c r="E140" i="9"/>
  <c r="F140" i="9" s="1"/>
  <c r="E175" i="9"/>
  <c r="F175" i="9" s="1"/>
  <c r="E97" i="9"/>
  <c r="F97" i="9" s="1"/>
  <c r="E93" i="9"/>
  <c r="F93" i="9" s="1"/>
  <c r="E98" i="9"/>
  <c r="F98" i="9" s="1"/>
  <c r="E62" i="9"/>
  <c r="F62" i="9" s="1"/>
  <c r="F219" i="9"/>
  <c r="E222" i="9"/>
  <c r="F222" i="9" s="1"/>
  <c r="E10" i="9"/>
  <c r="F10" i="9" s="1"/>
  <c r="E289" i="9"/>
  <c r="F289" i="9" s="1"/>
  <c r="F309" i="9"/>
  <c r="E312" i="9"/>
  <c r="F312" i="9" s="1"/>
  <c r="E134" i="9"/>
  <c r="F134" i="9" s="1"/>
  <c r="E315" i="9"/>
  <c r="F315" i="9" s="1"/>
  <c r="E168" i="9"/>
  <c r="F168" i="9" s="1"/>
  <c r="E39" i="9"/>
  <c r="F39" i="9" s="1"/>
  <c r="E129" i="9"/>
  <c r="F129" i="9" s="1"/>
  <c r="F254" i="9"/>
  <c r="E257" i="9"/>
  <c r="F257" i="9" s="1"/>
  <c r="E313" i="9"/>
  <c r="F313" i="9" s="1"/>
  <c r="E177" i="9"/>
  <c r="F177" i="9" s="1"/>
  <c r="E249" i="9"/>
  <c r="F249" i="9" s="1"/>
  <c r="E273" i="9"/>
  <c r="F273" i="9" s="1"/>
  <c r="E198" i="9"/>
  <c r="F198" i="9" s="1"/>
  <c r="E144" i="9"/>
  <c r="F144" i="9" s="1"/>
  <c r="F239" i="9"/>
  <c r="E242" i="9"/>
  <c r="F242" i="9" s="1"/>
  <c r="E240" i="9"/>
  <c r="F240" i="9" s="1"/>
  <c r="E301" i="9"/>
  <c r="F301" i="9" s="1"/>
  <c r="F95" i="9"/>
  <c r="E96" i="9"/>
  <c r="F96" i="9" s="1"/>
  <c r="E65" i="9"/>
  <c r="F65" i="9" s="1"/>
  <c r="E195" i="9"/>
  <c r="F195" i="9" s="1"/>
  <c r="E81" i="9"/>
  <c r="F81" i="9" s="1"/>
  <c r="E171" i="9"/>
  <c r="F171" i="9" s="1"/>
  <c r="E147" i="9"/>
  <c r="F147" i="9" s="1"/>
  <c r="E159" i="9"/>
  <c r="F159" i="9" s="1"/>
  <c r="E55" i="9"/>
  <c r="F55" i="9" s="1"/>
  <c r="E132" i="9"/>
  <c r="F132" i="9" s="1"/>
  <c r="E82" i="9"/>
  <c r="F82" i="9" s="1"/>
  <c r="E115" i="9"/>
  <c r="F115" i="9" s="1"/>
  <c r="E70" i="9"/>
  <c r="F70" i="9" s="1"/>
  <c r="E179" i="9"/>
  <c r="F179" i="9" s="1"/>
  <c r="E251" i="9"/>
  <c r="F251" i="9" s="1"/>
  <c r="E15" i="9"/>
  <c r="F15" i="9" s="1"/>
  <c r="E143" i="9"/>
  <c r="F143" i="9" s="1"/>
  <c r="E250" i="9"/>
  <c r="F250" i="9" s="1"/>
  <c r="E255" i="9"/>
  <c r="F255" i="9" s="1"/>
  <c r="E217" i="9"/>
  <c r="F217" i="9" s="1"/>
  <c r="E100" i="9"/>
  <c r="F100" i="9" s="1"/>
  <c r="E282" i="9"/>
  <c r="F282" i="9" s="1"/>
  <c r="E268" i="9"/>
  <c r="F268" i="9" s="1"/>
  <c r="F267" i="9"/>
  <c r="E270" i="9"/>
  <c r="F270" i="9" s="1"/>
  <c r="F266" i="9"/>
  <c r="E269" i="9"/>
  <c r="F269" i="9" s="1"/>
  <c r="E276" i="9"/>
  <c r="F276" i="9" s="1"/>
  <c r="E229" i="9"/>
  <c r="F229" i="9" s="1"/>
  <c r="E211" i="9"/>
  <c r="F211" i="9" s="1"/>
  <c r="E206" i="9"/>
  <c r="F206" i="9" s="1"/>
  <c r="E262" i="9"/>
  <c r="F262" i="9" s="1"/>
  <c r="F182" i="9"/>
  <c r="E185" i="9"/>
  <c r="F185" i="9" s="1"/>
  <c r="E32" i="9"/>
  <c r="F32" i="9" s="1"/>
  <c r="E76" i="9"/>
  <c r="F76" i="9" s="1"/>
  <c r="E22" i="9"/>
  <c r="F22" i="9" s="1"/>
  <c r="E131" i="9"/>
  <c r="F131" i="9" s="1"/>
  <c r="E99" i="9"/>
  <c r="F99" i="9" s="1"/>
  <c r="E126" i="9"/>
  <c r="F126" i="9" s="1"/>
  <c r="E128" i="9"/>
  <c r="F128" i="9" s="1"/>
  <c r="E72" i="9"/>
  <c r="F72" i="9" s="1"/>
  <c r="E23" i="9"/>
  <c r="F23" i="9" s="1"/>
  <c r="E265" i="9"/>
  <c r="F265" i="9" s="1"/>
  <c r="E231" i="9"/>
  <c r="F231" i="9" s="1"/>
  <c r="F188" i="9"/>
  <c r="E191" i="9"/>
  <c r="F191" i="9" s="1"/>
  <c r="E278" i="9"/>
  <c r="F278" i="9" s="1"/>
  <c r="E210" i="9"/>
  <c r="F210" i="9" s="1"/>
  <c r="E259" i="9"/>
  <c r="F259" i="9" s="1"/>
  <c r="F297" i="9"/>
  <c r="E300" i="9"/>
  <c r="F300" i="9" s="1"/>
  <c r="E293" i="9"/>
  <c r="F293" i="9" s="1"/>
  <c r="E256" i="9"/>
  <c r="F256" i="9" s="1"/>
  <c r="E247" i="9"/>
  <c r="F247" i="9" s="1"/>
  <c r="E17" i="9"/>
  <c r="F17" i="9" s="1"/>
  <c r="F304" i="9"/>
  <c r="E307" i="9"/>
  <c r="F307" i="9" s="1"/>
  <c r="F241" i="9"/>
  <c r="E244" i="9"/>
  <c r="F244" i="9" s="1"/>
  <c r="E292" i="9"/>
  <c r="F292" i="9" s="1"/>
  <c r="E272" i="9"/>
  <c r="F272" i="9" s="1"/>
  <c r="E243" i="9"/>
  <c r="F243" i="9" s="1"/>
  <c r="F220" i="9"/>
  <c r="E223" i="9"/>
  <c r="F223" i="9" s="1"/>
  <c r="F271" i="9"/>
  <c r="E274" i="9"/>
  <c r="F274" i="9" s="1"/>
  <c r="E193" i="9"/>
  <c r="F193" i="9" s="1"/>
  <c r="F258" i="9"/>
  <c r="E261" i="9"/>
  <c r="F261" i="9" s="1"/>
  <c r="E176" i="9"/>
  <c r="F176" i="9" s="1"/>
  <c r="E299" i="9"/>
  <c r="F299" i="9" s="1"/>
  <c r="AB116" i="33"/>
  <c r="P21" i="13"/>
  <c r="S21" i="13" s="1"/>
  <c r="O21" i="13"/>
  <c r="R21" i="13" s="1"/>
  <c r="G310" i="13"/>
  <c r="Q310" i="13" s="1"/>
  <c r="T310" i="13" s="1"/>
  <c r="E15" i="13"/>
  <c r="P15" i="13" s="1"/>
  <c r="AB314" i="33"/>
  <c r="AA19" i="33"/>
  <c r="U184" i="13"/>
  <c r="M18" i="14"/>
  <c r="U251" i="13"/>
  <c r="M317" i="14"/>
  <c r="M63" i="14"/>
  <c r="O214" i="14"/>
  <c r="K250" i="14"/>
  <c r="O119" i="14"/>
  <c r="O67" i="14"/>
  <c r="K151" i="14"/>
  <c r="O101" i="14"/>
  <c r="H286" i="14"/>
  <c r="I286" i="14" s="1"/>
  <c r="F241" i="14"/>
  <c r="G241" i="14" s="1"/>
  <c r="D266" i="14"/>
  <c r="E266" i="14" s="1"/>
  <c r="AA235" i="33"/>
  <c r="G112" i="13"/>
  <c r="Q112" i="13" s="1"/>
  <c r="T112" i="13" s="1"/>
  <c r="AA320" i="33"/>
  <c r="K315" i="14"/>
  <c r="U304" i="13"/>
  <c r="V259" i="31"/>
  <c r="U260" i="13"/>
  <c r="E231" i="13"/>
  <c r="P231" i="13" s="1"/>
  <c r="S231" i="13" s="1"/>
  <c r="O272" i="14"/>
  <c r="M202" i="14"/>
  <c r="M291" i="14"/>
  <c r="M163" i="14"/>
  <c r="K62" i="14"/>
  <c r="K163" i="14"/>
  <c r="O163" i="14"/>
  <c r="M103" i="14"/>
  <c r="O223" i="14"/>
  <c r="O151" i="14"/>
  <c r="M289" i="14"/>
  <c r="K288" i="14"/>
  <c r="O199" i="14"/>
  <c r="K192" i="14"/>
  <c r="O293" i="14"/>
  <c r="M293" i="14"/>
  <c r="O240" i="14"/>
  <c r="O224" i="14"/>
  <c r="O220" i="14"/>
  <c r="M297" i="14"/>
  <c r="O232" i="14"/>
  <c r="M134" i="14"/>
  <c r="K109" i="14"/>
  <c r="K124" i="14"/>
  <c r="M90" i="14"/>
  <c r="O231" i="14"/>
  <c r="M212" i="14"/>
  <c r="O302" i="14"/>
  <c r="K302" i="14"/>
  <c r="K303" i="14"/>
  <c r="M294" i="14"/>
  <c r="O252" i="14"/>
  <c r="K285" i="14"/>
  <c r="K207" i="14"/>
  <c r="O90" i="14"/>
  <c r="O82" i="14"/>
  <c r="M119" i="14"/>
  <c r="M101" i="14"/>
  <c r="K312" i="14"/>
  <c r="M254" i="14"/>
  <c r="M252" i="14"/>
  <c r="M199" i="14"/>
  <c r="M304" i="14"/>
  <c r="M276" i="14"/>
  <c r="K316" i="14"/>
  <c r="K201" i="14"/>
  <c r="M292" i="14"/>
  <c r="O256" i="14"/>
  <c r="K72" i="14"/>
  <c r="K63" i="14"/>
  <c r="M143" i="14"/>
  <c r="O178" i="14"/>
  <c r="K82" i="14"/>
  <c r="K119" i="14"/>
  <c r="K110" i="14"/>
  <c r="K195" i="14"/>
  <c r="O308" i="14"/>
  <c r="K295" i="14"/>
  <c r="M237" i="14"/>
  <c r="M290" i="14"/>
  <c r="O241" i="14"/>
  <c r="K291" i="14"/>
  <c r="K255" i="14"/>
  <c r="O280" i="14"/>
  <c r="M223" i="14"/>
  <c r="K265" i="14"/>
  <c r="K235" i="14"/>
  <c r="R18" i="13"/>
  <c r="O254" i="14"/>
  <c r="U257" i="13"/>
  <c r="K152" i="14"/>
  <c r="V323" i="31"/>
  <c r="AA196" i="33"/>
  <c r="AA26" i="33"/>
  <c r="U214" i="13"/>
  <c r="V238" i="31"/>
  <c r="O210" i="14"/>
  <c r="V276" i="31"/>
  <c r="V240" i="31"/>
  <c r="O237" i="14"/>
  <c r="U152" i="13"/>
  <c r="O184" i="14"/>
  <c r="Q284" i="13"/>
  <c r="T284" i="13" s="1"/>
  <c r="P301" i="13"/>
  <c r="S301" i="13" s="1"/>
  <c r="Q271" i="13"/>
  <c r="T271" i="13" s="1"/>
  <c r="P199" i="13"/>
  <c r="S199" i="13" s="1"/>
  <c r="Q8" i="13"/>
  <c r="T8" i="13" s="1"/>
  <c r="Q301" i="13"/>
  <c r="T301" i="13" s="1"/>
  <c r="Q229" i="13"/>
  <c r="T229" i="13" s="1"/>
  <c r="Q199" i="13"/>
  <c r="T199" i="13" s="1"/>
  <c r="P171" i="13"/>
  <c r="S171" i="13" s="1"/>
  <c r="P217" i="13"/>
  <c r="S217" i="13" s="1"/>
  <c r="Q293" i="13"/>
  <c r="V293" i="13" s="1"/>
  <c r="P189" i="13"/>
  <c r="S189" i="13" s="1"/>
  <c r="Q266" i="13"/>
  <c r="T266" i="13" s="1"/>
  <c r="Q270" i="13"/>
  <c r="T270" i="13" s="1"/>
  <c r="P315" i="13"/>
  <c r="S315" i="13" s="1"/>
  <c r="Q280" i="13"/>
  <c r="T280" i="13" s="1"/>
  <c r="Q192" i="13"/>
  <c r="T192" i="13" s="1"/>
  <c r="Q302" i="13"/>
  <c r="T302" i="13" s="1"/>
  <c r="P288" i="13"/>
  <c r="S288" i="13" s="1"/>
  <c r="Q12" i="13"/>
  <c r="T12" i="13" s="1"/>
  <c r="P176" i="13"/>
  <c r="S176" i="13" s="1"/>
  <c r="P268" i="13"/>
  <c r="S268" i="13" s="1"/>
  <c r="P13" i="13"/>
  <c r="S13" i="13" s="1"/>
  <c r="P213" i="13"/>
  <c r="S213" i="13" s="1"/>
  <c r="Q230" i="13"/>
  <c r="T230" i="13" s="1"/>
  <c r="Q305" i="13"/>
  <c r="T305" i="13" s="1"/>
  <c r="Q283" i="13"/>
  <c r="T283" i="13" s="1"/>
  <c r="P278" i="13"/>
  <c r="S278" i="13" s="1"/>
  <c r="Q152" i="13"/>
  <c r="T152" i="13" s="1"/>
  <c r="P8" i="13"/>
  <c r="S8" i="13" s="1"/>
  <c r="P237" i="13"/>
  <c r="S237" i="13" s="1"/>
  <c r="Q228" i="13"/>
  <c r="T228" i="13" s="1"/>
  <c r="P274" i="13"/>
  <c r="S274" i="13" s="1"/>
  <c r="Q222" i="13"/>
  <c r="T222" i="13" s="1"/>
  <c r="P252" i="13"/>
  <c r="S252" i="13" s="1"/>
  <c r="P265" i="13"/>
  <c r="S265" i="13" s="1"/>
  <c r="P139" i="13"/>
  <c r="S139" i="13" s="1"/>
  <c r="P220" i="13"/>
  <c r="S220" i="13" s="1"/>
  <c r="P236" i="13"/>
  <c r="P210" i="13"/>
  <c r="S210" i="13" s="1"/>
  <c r="P194" i="13"/>
  <c r="S194" i="13" s="1"/>
  <c r="P163" i="13"/>
  <c r="S163" i="13" s="1"/>
  <c r="Q227" i="13"/>
  <c r="T227" i="13" s="1"/>
  <c r="Q220" i="13"/>
  <c r="T220" i="13" s="1"/>
  <c r="Q243" i="13"/>
  <c r="T243" i="13" s="1"/>
  <c r="Q259" i="13"/>
  <c r="T259" i="13" s="1"/>
  <c r="Q155" i="13"/>
  <c r="T155" i="13" s="1"/>
  <c r="Q312" i="13"/>
  <c r="T312" i="13" s="1"/>
  <c r="Q216" i="13"/>
  <c r="T216" i="13" s="1"/>
  <c r="Q231" i="13"/>
  <c r="T231" i="13" s="1"/>
  <c r="Q272" i="13"/>
  <c r="T272" i="13" s="1"/>
  <c r="Q82" i="13"/>
  <c r="T82" i="13" s="1"/>
  <c r="Q288" i="13"/>
  <c r="T288" i="13" s="1"/>
  <c r="P186" i="13"/>
  <c r="S186" i="13" s="1"/>
  <c r="Q244" i="13"/>
  <c r="T244" i="13" s="1"/>
  <c r="P309" i="13"/>
  <c r="S309" i="13" s="1"/>
  <c r="P263" i="13"/>
  <c r="S263" i="13" s="1"/>
  <c r="P295" i="13"/>
  <c r="S295" i="13" s="1"/>
  <c r="P221" i="13"/>
  <c r="S221" i="13" s="1"/>
  <c r="P232" i="13"/>
  <c r="S232" i="13" s="1"/>
  <c r="P257" i="13"/>
  <c r="S257" i="13" s="1"/>
  <c r="P209" i="13"/>
  <c r="S209" i="13" s="1"/>
  <c r="Q320" i="13"/>
  <c r="T320" i="13" s="1"/>
  <c r="Q245" i="13"/>
  <c r="T245" i="13" s="1"/>
  <c r="Q191" i="13"/>
  <c r="T191" i="13" s="1"/>
  <c r="Q264" i="13"/>
  <c r="T264" i="13" s="1"/>
  <c r="P284" i="13"/>
  <c r="S284" i="13" s="1"/>
  <c r="Q190" i="13"/>
  <c r="T190" i="13" s="1"/>
  <c r="P279" i="13"/>
  <c r="S279" i="13" s="1"/>
  <c r="Q207" i="13"/>
  <c r="T207" i="13" s="1"/>
  <c r="P246" i="13"/>
  <c r="Q299" i="13"/>
  <c r="T299" i="13" s="1"/>
  <c r="P308" i="13"/>
  <c r="S308" i="13" s="1"/>
  <c r="Q163" i="13"/>
  <c r="T163" i="13" s="1"/>
  <c r="P136" i="13"/>
  <c r="S136" i="13" s="1"/>
  <c r="P201" i="13"/>
  <c r="S201" i="13" s="1"/>
  <c r="P298" i="13"/>
  <c r="S298" i="13" s="1"/>
  <c r="Q210" i="13"/>
  <c r="T210" i="13" s="1"/>
  <c r="Q296" i="13"/>
  <c r="T296" i="13" s="1"/>
  <c r="P259" i="13"/>
  <c r="S259" i="13" s="1"/>
  <c r="Q10" i="13"/>
  <c r="T10" i="13" s="1"/>
  <c r="Q204" i="13"/>
  <c r="T204" i="13" s="1"/>
  <c r="Q285" i="13"/>
  <c r="T285" i="13" s="1"/>
  <c r="Q311" i="13"/>
  <c r="T311" i="13" s="1"/>
  <c r="Q178" i="13"/>
  <c r="T178" i="13" s="1"/>
  <c r="P267" i="13"/>
  <c r="S267" i="13" s="1"/>
  <c r="P300" i="13"/>
  <c r="V300" i="13" s="1"/>
  <c r="Q41" i="13"/>
  <c r="T41" i="13" s="1"/>
  <c r="P270" i="13"/>
  <c r="S270" i="13" s="1"/>
  <c r="P248" i="13"/>
  <c r="S248" i="13" s="1"/>
  <c r="P214" i="13"/>
  <c r="S214" i="13" s="1"/>
  <c r="P282" i="13"/>
  <c r="S282" i="13" s="1"/>
  <c r="Q234" i="13"/>
  <c r="T234" i="13" s="1"/>
  <c r="P11" i="13"/>
  <c r="S11" i="13" s="1"/>
  <c r="P245" i="13"/>
  <c r="S245" i="13" s="1"/>
  <c r="P253" i="13"/>
  <c r="S253" i="13" s="1"/>
  <c r="P200" i="13"/>
  <c r="S200" i="13" s="1"/>
  <c r="Q15" i="13"/>
  <c r="T15" i="13" s="1"/>
  <c r="P319" i="13"/>
  <c r="S319" i="13" s="1"/>
  <c r="P202" i="13"/>
  <c r="S202" i="13" s="1"/>
  <c r="Q265" i="13"/>
  <c r="T265" i="13" s="1"/>
  <c r="Q240" i="13"/>
  <c r="T240" i="13" s="1"/>
  <c r="P112" i="13"/>
  <c r="Q276" i="13"/>
  <c r="T276" i="13" s="1"/>
  <c r="P276" i="13"/>
  <c r="S276" i="13" s="1"/>
  <c r="P196" i="13"/>
  <c r="S196" i="13" s="1"/>
  <c r="P63" i="13"/>
  <c r="S63" i="13" s="1"/>
  <c r="Q97" i="13"/>
  <c r="T97" i="13" s="1"/>
  <c r="P290" i="13"/>
  <c r="S290" i="13" s="1"/>
  <c r="P226" i="13"/>
  <c r="S226" i="13" s="1"/>
  <c r="P170" i="13"/>
  <c r="S170" i="13" s="1"/>
  <c r="Q291" i="13"/>
  <c r="T291" i="13" s="1"/>
  <c r="P310" i="13"/>
  <c r="S310" i="13" s="1"/>
  <c r="Q162" i="13"/>
  <c r="T162" i="13" s="1"/>
  <c r="P304" i="13"/>
  <c r="S304" i="13" s="1"/>
  <c r="Q184" i="13"/>
  <c r="T184" i="13" s="1"/>
  <c r="Q144" i="13"/>
  <c r="T144" i="13" s="1"/>
  <c r="P269" i="13"/>
  <c r="S269" i="13" s="1"/>
  <c r="P255" i="13"/>
  <c r="V255" i="13" s="1"/>
  <c r="Q233" i="13"/>
  <c r="T233" i="13" s="1"/>
  <c r="P318" i="13"/>
  <c r="S318" i="13" s="1"/>
  <c r="Q212" i="13"/>
  <c r="T212" i="13" s="1"/>
  <c r="P297" i="13"/>
  <c r="S297" i="13" s="1"/>
  <c r="P82" i="13"/>
  <c r="S82" i="13" s="1"/>
  <c r="Q236" i="13"/>
  <c r="T236" i="13" s="1"/>
  <c r="Q57" i="13"/>
  <c r="T57" i="13" s="1"/>
  <c r="Q315" i="13"/>
  <c r="T315" i="13" s="1"/>
  <c r="Q260" i="13"/>
  <c r="T260" i="13" s="1"/>
  <c r="P291" i="13"/>
  <c r="S291" i="13" s="1"/>
  <c r="Q263" i="13"/>
  <c r="T263" i="13" s="1"/>
  <c r="P249" i="13"/>
  <c r="S249" i="13" s="1"/>
  <c r="P229" i="13"/>
  <c r="S229" i="13" s="1"/>
  <c r="Q211" i="13"/>
  <c r="T211" i="13" s="1"/>
  <c r="P320" i="13"/>
  <c r="S320" i="13" s="1"/>
  <c r="Q246" i="13"/>
  <c r="T246" i="13" s="1"/>
  <c r="P264" i="13"/>
  <c r="S264" i="13" s="1"/>
  <c r="P251" i="13"/>
  <c r="S251" i="13" s="1"/>
  <c r="Q203" i="13"/>
  <c r="T203" i="13" s="1"/>
  <c r="Q39" i="13"/>
  <c r="T39" i="13" s="1"/>
  <c r="Q295" i="13"/>
  <c r="T295" i="13" s="1"/>
  <c r="Q277" i="13"/>
  <c r="T277" i="13" s="1"/>
  <c r="Q221" i="13"/>
  <c r="T221" i="13" s="1"/>
  <c r="Q289" i="13"/>
  <c r="T289" i="13" s="1"/>
  <c r="P296" i="13"/>
  <c r="S296" i="13" s="1"/>
  <c r="P206" i="13"/>
  <c r="S206" i="13" s="1"/>
  <c r="P211" i="13"/>
  <c r="S211" i="13" s="1"/>
  <c r="P190" i="13"/>
  <c r="S190" i="13" s="1"/>
  <c r="Q219" i="13"/>
  <c r="T219" i="13" s="1"/>
  <c r="Q267" i="13"/>
  <c r="T267" i="13" s="1"/>
  <c r="P302" i="13"/>
  <c r="S302" i="13" s="1"/>
  <c r="P198" i="13"/>
  <c r="V198" i="13" s="1"/>
  <c r="Q314" i="13"/>
  <c r="T314" i="13" s="1"/>
  <c r="P287" i="13"/>
  <c r="S287" i="13" s="1"/>
  <c r="P314" i="13"/>
  <c r="S314" i="13" s="1"/>
  <c r="P25" i="13"/>
  <c r="S25" i="13" s="1"/>
  <c r="P281" i="13"/>
  <c r="S281" i="13" s="1"/>
  <c r="P312" i="13"/>
  <c r="S312" i="13" s="1"/>
  <c r="P303" i="13"/>
  <c r="S303" i="13" s="1"/>
  <c r="P258" i="13"/>
  <c r="S258" i="13" s="1"/>
  <c r="P242" i="13"/>
  <c r="S242" i="13" s="1"/>
  <c r="P204" i="13"/>
  <c r="S204" i="13" s="1"/>
  <c r="Q217" i="13"/>
  <c r="T217" i="13" s="1"/>
  <c r="Q225" i="13"/>
  <c r="T225" i="13" s="1"/>
  <c r="P234" i="13"/>
  <c r="S234" i="13" s="1"/>
  <c r="S147" i="13"/>
  <c r="S212" i="13"/>
  <c r="S260" i="13"/>
  <c r="S280" i="13"/>
  <c r="S207" i="13"/>
  <c r="S292" i="13"/>
  <c r="U292" i="13"/>
  <c r="V216" i="31"/>
  <c r="S120" i="13"/>
  <c r="T255" i="13"/>
  <c r="O21" i="14"/>
  <c r="S168" i="13"/>
  <c r="R191" i="13"/>
  <c r="T256" i="13"/>
  <c r="M28" i="14"/>
  <c r="M174" i="14"/>
  <c r="T281" i="13"/>
  <c r="U256" i="13"/>
  <c r="T262" i="13"/>
  <c r="U191" i="13"/>
  <c r="S87" i="13"/>
  <c r="S275" i="13"/>
  <c r="G185" i="13"/>
  <c r="AA311" i="33"/>
  <c r="E182" i="13"/>
  <c r="F307" i="14"/>
  <c r="G307" i="14" s="1"/>
  <c r="AB189" i="33"/>
  <c r="AA186" i="33"/>
  <c r="AA156" i="33"/>
  <c r="E152" i="13"/>
  <c r="P152" i="13" s="1"/>
  <c r="S152" i="13" s="1"/>
  <c r="AA51" i="33"/>
  <c r="C304" i="13"/>
  <c r="M260" i="14"/>
  <c r="S179" i="13"/>
  <c r="Z308" i="33"/>
  <c r="V138" i="31"/>
  <c r="Z249" i="33"/>
  <c r="K29" i="14"/>
  <c r="S154" i="13"/>
  <c r="E47" i="13"/>
  <c r="M32" i="14"/>
  <c r="M132" i="14"/>
  <c r="U179" i="13"/>
  <c r="C98" i="13"/>
  <c r="E228" i="13"/>
  <c r="T98" i="13"/>
  <c r="T201" i="13"/>
  <c r="S178" i="13"/>
  <c r="T318" i="13"/>
  <c r="AB206" i="33"/>
  <c r="U185" i="13"/>
  <c r="C124" i="13"/>
  <c r="Z128" i="33"/>
  <c r="G202" i="13"/>
  <c r="S185" i="13"/>
  <c r="T107" i="13"/>
  <c r="U199" i="13"/>
  <c r="Z118" i="33"/>
  <c r="O239" i="14"/>
  <c r="U307" i="13"/>
  <c r="U265" i="13"/>
  <c r="U206" i="13"/>
  <c r="T215" i="13"/>
  <c r="S113" i="13"/>
  <c r="G209" i="13"/>
  <c r="Q209" i="13" s="1"/>
  <c r="T209" i="13" s="1"/>
  <c r="C227" i="13"/>
  <c r="O227" i="13" s="1"/>
  <c r="R227" i="13" s="1"/>
  <c r="G286" i="13"/>
  <c r="T294" i="13"/>
  <c r="T232" i="13"/>
  <c r="U294" i="13"/>
  <c r="AB213" i="33"/>
  <c r="Z231" i="33"/>
  <c r="G303" i="13"/>
  <c r="Q303" i="13" s="1"/>
  <c r="T303" i="13" s="1"/>
  <c r="Z277" i="33"/>
  <c r="T306" i="13"/>
  <c r="U306" i="13"/>
  <c r="T316" i="13"/>
  <c r="U316" i="13"/>
  <c r="K290" i="14"/>
  <c r="M213" i="14"/>
  <c r="U216" i="13"/>
  <c r="O303" i="14"/>
  <c r="O134" i="14"/>
  <c r="S216" i="13"/>
  <c r="S205" i="13"/>
  <c r="S306" i="13"/>
  <c r="V247" i="31"/>
  <c r="U223" i="13"/>
  <c r="V214" i="31"/>
  <c r="K35" i="14"/>
  <c r="M48" i="14"/>
  <c r="M30" i="14"/>
  <c r="O16" i="14"/>
  <c r="U275" i="13"/>
  <c r="V298" i="31"/>
  <c r="O135" i="14"/>
  <c r="O26" i="14"/>
  <c r="AA42" i="33"/>
  <c r="E38" i="13"/>
  <c r="Z265" i="33"/>
  <c r="V94" i="31"/>
  <c r="O91" i="14"/>
  <c r="T200" i="13"/>
  <c r="M108" i="14"/>
  <c r="M109" i="14"/>
  <c r="T308" i="13"/>
  <c r="T269" i="13"/>
  <c r="U258" i="13"/>
  <c r="K46" i="14"/>
  <c r="T258" i="13"/>
  <c r="O23" i="14"/>
  <c r="K40" i="14"/>
  <c r="M126" i="14"/>
  <c r="M137" i="14"/>
  <c r="M37" i="14"/>
  <c r="O126" i="14"/>
  <c r="AA316" i="33"/>
  <c r="AB307" i="33"/>
  <c r="K31" i="14"/>
  <c r="F312" i="14"/>
  <c r="G312" i="14" s="1"/>
  <c r="T182" i="13"/>
  <c r="S19" i="13"/>
  <c r="T63" i="13"/>
  <c r="T106" i="13"/>
  <c r="T254" i="13"/>
  <c r="S98" i="13"/>
  <c r="T27" i="13"/>
  <c r="T73" i="13"/>
  <c r="T81" i="13"/>
  <c r="V200" i="31"/>
  <c r="K42" i="14"/>
  <c r="D114" i="14"/>
  <c r="E114" i="14" s="1"/>
  <c r="S12" i="13"/>
  <c r="S307" i="13"/>
  <c r="S95" i="13"/>
  <c r="S215" i="13"/>
  <c r="T197" i="13"/>
  <c r="U264" i="13"/>
  <c r="U312" i="13"/>
  <c r="U197" i="13"/>
  <c r="M305" i="14"/>
  <c r="K101" i="14"/>
  <c r="T275" i="13"/>
  <c r="T79" i="13"/>
  <c r="S144" i="13"/>
  <c r="O298" i="14"/>
  <c r="M92" i="14"/>
  <c r="O32" i="14"/>
  <c r="O43" i="14"/>
  <c r="K169" i="14"/>
  <c r="K24" i="14"/>
  <c r="U218" i="13"/>
  <c r="V210" i="31"/>
  <c r="S122" i="13"/>
  <c r="E241" i="13"/>
  <c r="H309" i="14"/>
  <c r="I309" i="14" s="1"/>
  <c r="V195" i="31"/>
  <c r="AA75" i="33"/>
  <c r="T196" i="13"/>
  <c r="C320" i="13"/>
  <c r="S79" i="13"/>
  <c r="Z270" i="33"/>
  <c r="G290" i="13"/>
  <c r="C313" i="13"/>
  <c r="T250" i="13"/>
  <c r="O28" i="14"/>
  <c r="K44" i="14"/>
  <c r="O74" i="14"/>
  <c r="U244" i="13"/>
  <c r="S150" i="13"/>
  <c r="S286" i="13"/>
  <c r="T247" i="13"/>
  <c r="T223" i="13"/>
  <c r="T195" i="13"/>
  <c r="T194" i="13"/>
  <c r="S121" i="13"/>
  <c r="Z317" i="33"/>
  <c r="O205" i="14"/>
  <c r="V309" i="31"/>
  <c r="U277" i="13"/>
  <c r="T22" i="13"/>
  <c r="AB294" i="33"/>
  <c r="U195" i="13"/>
  <c r="G309" i="13"/>
  <c r="T65" i="13"/>
  <c r="O35" i="14"/>
  <c r="T114" i="13"/>
  <c r="AA24" i="33"/>
  <c r="AB94" i="33"/>
  <c r="T119" i="13"/>
  <c r="S133" i="13"/>
  <c r="T45" i="13"/>
  <c r="G90" i="13"/>
  <c r="T251" i="13"/>
  <c r="T214" i="13"/>
  <c r="S110" i="13"/>
  <c r="T55" i="13"/>
  <c r="S222" i="13"/>
  <c r="T181" i="13"/>
  <c r="T147" i="13"/>
  <c r="T149" i="13"/>
  <c r="U118" i="13"/>
  <c r="U34" i="13"/>
  <c r="T186" i="13"/>
  <c r="T92" i="13"/>
  <c r="C206" i="13"/>
  <c r="T42" i="13"/>
  <c r="Z210" i="33"/>
  <c r="S254" i="13"/>
  <c r="S83" i="13"/>
  <c r="T95" i="13"/>
  <c r="S172" i="13"/>
  <c r="T174" i="13"/>
  <c r="S34" i="13"/>
  <c r="S118" i="13"/>
  <c r="E20" i="13"/>
  <c r="T154" i="13"/>
  <c r="U254" i="13"/>
  <c r="AA85" i="33"/>
  <c r="T64" i="13"/>
  <c r="S124" i="13"/>
  <c r="T193" i="13"/>
  <c r="S78" i="13"/>
  <c r="S16" i="13"/>
  <c r="T300" i="13"/>
  <c r="T87" i="13"/>
  <c r="S104" i="13"/>
  <c r="E81" i="13"/>
  <c r="T50" i="13"/>
  <c r="T67" i="13"/>
  <c r="O75" i="14"/>
  <c r="AA232" i="33"/>
  <c r="T104" i="13"/>
  <c r="S266" i="13"/>
  <c r="U205" i="13"/>
  <c r="S39" i="13"/>
  <c r="T17" i="13"/>
  <c r="S155" i="13"/>
  <c r="U39" i="13"/>
  <c r="S72" i="13"/>
  <c r="E243" i="13"/>
  <c r="AA247" i="33"/>
  <c r="S240" i="13"/>
  <c r="T89" i="13"/>
  <c r="T110" i="13"/>
  <c r="T40" i="13"/>
  <c r="T130" i="13"/>
  <c r="T137" i="13"/>
  <c r="AA239" i="33"/>
  <c r="C291" i="13"/>
  <c r="AB283" i="33"/>
  <c r="T287" i="13"/>
  <c r="D320" i="14"/>
  <c r="E320" i="14" s="1"/>
  <c r="U305" i="13"/>
  <c r="S162" i="13"/>
  <c r="Z295" i="33"/>
  <c r="S138" i="13"/>
  <c r="C226" i="13"/>
  <c r="S125" i="13"/>
  <c r="T253" i="13"/>
  <c r="T86" i="13"/>
  <c r="S131" i="13"/>
  <c r="U73" i="13"/>
  <c r="U70" i="13"/>
  <c r="T257" i="13"/>
  <c r="S262" i="13"/>
  <c r="S129" i="13"/>
  <c r="S115" i="13"/>
  <c r="S45" i="13"/>
  <c r="T313" i="13"/>
  <c r="S29" i="13"/>
  <c r="T19" i="13"/>
  <c r="U253" i="13"/>
  <c r="AA59" i="33"/>
  <c r="S157" i="13"/>
  <c r="T24" i="13"/>
  <c r="S195" i="13"/>
  <c r="T139" i="13"/>
  <c r="T31" i="13"/>
  <c r="S311" i="13"/>
  <c r="T37" i="13"/>
  <c r="S180" i="13"/>
  <c r="AA227" i="33"/>
  <c r="T136" i="13"/>
  <c r="T80" i="13"/>
  <c r="T70" i="13"/>
  <c r="S73" i="13"/>
  <c r="U117" i="13"/>
  <c r="U273" i="13"/>
  <c r="U313" i="13"/>
  <c r="U182" i="13"/>
  <c r="AB222" i="33"/>
  <c r="AB228" i="33"/>
  <c r="Z230" i="33"/>
  <c r="G224" i="13"/>
  <c r="S94" i="13"/>
  <c r="T62" i="13"/>
  <c r="S42" i="13"/>
  <c r="T157" i="13"/>
  <c r="T180" i="13"/>
  <c r="T279" i="13"/>
  <c r="S109" i="13"/>
  <c r="E55" i="13"/>
  <c r="S227" i="13"/>
  <c r="S140" i="13"/>
  <c r="S299" i="13"/>
  <c r="S273" i="13"/>
  <c r="U178" i="13"/>
  <c r="S101" i="13"/>
  <c r="E223" i="13"/>
  <c r="G218" i="13"/>
  <c r="S197" i="13"/>
  <c r="S250" i="13"/>
  <c r="S54" i="13"/>
  <c r="T248" i="13"/>
  <c r="T273" i="13"/>
  <c r="S233" i="13"/>
  <c r="S89" i="13"/>
  <c r="U176" i="13"/>
  <c r="S313" i="13"/>
  <c r="U132" i="13"/>
  <c r="U172" i="13"/>
  <c r="U248" i="13"/>
  <c r="U144" i="13"/>
  <c r="U72" i="13"/>
  <c r="V180" i="13"/>
  <c r="K75" i="14"/>
  <c r="V154" i="13"/>
  <c r="S84" i="13"/>
  <c r="U168" i="13"/>
  <c r="V73" i="13"/>
  <c r="T58" i="13"/>
  <c r="U19" i="13"/>
  <c r="S183" i="13"/>
  <c r="T111" i="13"/>
  <c r="S74" i="13"/>
  <c r="T134" i="13"/>
  <c r="S80" i="13"/>
  <c r="U311" i="13"/>
  <c r="U262" i="13"/>
  <c r="T72" i="13"/>
  <c r="S230" i="13"/>
  <c r="S316" i="13"/>
  <c r="H279" i="14"/>
  <c r="I279" i="14" s="1"/>
  <c r="F235" i="14"/>
  <c r="G235" i="14" s="1"/>
  <c r="S271" i="13"/>
  <c r="E239" i="13"/>
  <c r="AA243" i="33"/>
  <c r="U55" i="13"/>
  <c r="S114" i="13"/>
  <c r="T298" i="13"/>
  <c r="U97" i="13"/>
  <c r="V114" i="13"/>
  <c r="S294" i="13"/>
  <c r="S244" i="13"/>
  <c r="U287" i="13"/>
  <c r="U230" i="13"/>
  <c r="S107" i="13"/>
  <c r="T237" i="13"/>
  <c r="T268" i="13"/>
  <c r="U266" i="13"/>
  <c r="AA276" i="33"/>
  <c r="U209" i="13"/>
  <c r="U138" i="13"/>
  <c r="U89" i="13"/>
  <c r="S305" i="13"/>
  <c r="U49" i="13"/>
  <c r="T304" i="13"/>
  <c r="U84" i="13"/>
  <c r="U46" i="13"/>
  <c r="U58" i="13"/>
  <c r="T131" i="13"/>
  <c r="U171" i="13"/>
  <c r="T282" i="13"/>
  <c r="U225" i="13"/>
  <c r="U47" i="13"/>
  <c r="T171" i="13"/>
  <c r="T206" i="13"/>
  <c r="U278" i="13"/>
  <c r="S17" i="13"/>
  <c r="T116" i="13"/>
  <c r="U29" i="13"/>
  <c r="U175" i="13"/>
  <c r="U177" i="13"/>
  <c r="U174" i="13"/>
  <c r="U111" i="13"/>
  <c r="U148" i="13"/>
  <c r="U133" i="13"/>
  <c r="T47" i="13"/>
  <c r="T49" i="13"/>
  <c r="T146" i="13"/>
  <c r="S256" i="13"/>
  <c r="U141" i="13"/>
  <c r="U183" i="13"/>
  <c r="U62" i="13"/>
  <c r="U37" i="13"/>
  <c r="U130" i="13"/>
  <c r="U27" i="13"/>
  <c r="V84" i="13"/>
  <c r="M185" i="14"/>
  <c r="K57" i="14"/>
  <c r="K171" i="14"/>
  <c r="M253" i="14"/>
  <c r="M311" i="14"/>
  <c r="K32" i="14"/>
  <c r="M23" i="14"/>
  <c r="U247" i="13"/>
  <c r="U41" i="13"/>
  <c r="O314" i="14"/>
  <c r="M236" i="14"/>
  <c r="M275" i="14"/>
  <c r="O186" i="14"/>
  <c r="U87" i="13"/>
  <c r="U147" i="13"/>
  <c r="O17" i="14"/>
  <c r="U208" i="13"/>
  <c r="O274" i="14"/>
  <c r="K263" i="14"/>
  <c r="U149" i="13"/>
  <c r="U35" i="13"/>
  <c r="U173" i="13"/>
  <c r="U143" i="13"/>
  <c r="V95" i="13"/>
  <c r="K188" i="14"/>
  <c r="K67" i="14"/>
  <c r="M33" i="14"/>
  <c r="O29" i="14"/>
  <c r="K140" i="14"/>
  <c r="M46" i="14"/>
  <c r="M38" i="14"/>
  <c r="M75" i="14"/>
  <c r="K180" i="14"/>
  <c r="K38" i="14"/>
  <c r="M177" i="14"/>
  <c r="M268" i="14"/>
  <c r="M273" i="14"/>
  <c r="V66" i="13"/>
  <c r="U21" i="13"/>
  <c r="M186" i="14"/>
  <c r="M221" i="14"/>
  <c r="V230" i="31"/>
  <c r="V50" i="13"/>
  <c r="O132" i="14"/>
  <c r="K254" i="14"/>
  <c r="O264" i="14"/>
  <c r="M112" i="14"/>
  <c r="E289" i="13"/>
  <c r="F289" i="14"/>
  <c r="G289" i="14" s="1"/>
  <c r="U14" i="13"/>
  <c r="U128" i="13"/>
  <c r="U68" i="13"/>
  <c r="U20" i="13"/>
  <c r="U53" i="13"/>
  <c r="G74" i="13"/>
  <c r="D261" i="14"/>
  <c r="E261" i="14" s="1"/>
  <c r="U170" i="13"/>
  <c r="U319" i="13"/>
  <c r="V137" i="13"/>
  <c r="S224" i="13"/>
  <c r="T158" i="13"/>
  <c r="U99" i="13"/>
  <c r="T28" i="13"/>
  <c r="T93" i="13"/>
  <c r="T156" i="13"/>
  <c r="T239" i="13"/>
  <c r="S123" i="13"/>
  <c r="T170" i="13"/>
  <c r="S219" i="13"/>
  <c r="U88" i="13"/>
  <c r="U22" i="13"/>
  <c r="U164" i="13"/>
  <c r="AB78" i="33"/>
  <c r="V140" i="13"/>
  <c r="S128" i="13"/>
  <c r="T319" i="13"/>
  <c r="S59" i="13"/>
  <c r="T179" i="13"/>
  <c r="U54" i="13"/>
  <c r="U162" i="13"/>
  <c r="U136" i="13"/>
  <c r="U115" i="13"/>
  <c r="V101" i="13"/>
  <c r="U238" i="13"/>
  <c r="U215" i="13"/>
  <c r="U239" i="13"/>
  <c r="V7" i="13"/>
  <c r="U76" i="13"/>
  <c r="U169" i="13"/>
  <c r="U74" i="13"/>
  <c r="U160" i="13"/>
  <c r="U146" i="13"/>
  <c r="U249" i="13"/>
  <c r="U250" i="13"/>
  <c r="U107" i="13"/>
  <c r="U121" i="13"/>
  <c r="U145" i="13"/>
  <c r="U103" i="13"/>
  <c r="U181" i="13"/>
  <c r="U71" i="13"/>
  <c r="U9" i="13"/>
  <c r="U167" i="13"/>
  <c r="U51" i="13"/>
  <c r="U56" i="13"/>
  <c r="U224" i="13"/>
  <c r="U10" i="13"/>
  <c r="U48" i="13"/>
  <c r="U98" i="13"/>
  <c r="U18" i="13"/>
  <c r="U65" i="13"/>
  <c r="U96" i="13"/>
  <c r="U23" i="13"/>
  <c r="U94" i="13"/>
  <c r="U159" i="13"/>
  <c r="U42" i="13"/>
  <c r="U33" i="13"/>
  <c r="U242" i="13"/>
  <c r="U261" i="13"/>
  <c r="U155" i="13"/>
  <c r="U282" i="13"/>
  <c r="U126" i="13"/>
  <c r="U91" i="13"/>
  <c r="U60" i="13"/>
  <c r="U157" i="13"/>
  <c r="U43" i="13"/>
  <c r="U166" i="13"/>
  <c r="U153" i="13"/>
  <c r="U78" i="13"/>
  <c r="U119" i="13"/>
  <c r="U32" i="13"/>
  <c r="U134" i="13"/>
  <c r="U108" i="13"/>
  <c r="U110" i="13"/>
  <c r="U59" i="13"/>
  <c r="U122" i="13"/>
  <c r="U142" i="13"/>
  <c r="U165" i="13"/>
  <c r="U30" i="13"/>
  <c r="U271" i="13"/>
  <c r="U317" i="13"/>
  <c r="U106" i="13"/>
  <c r="U154" i="13"/>
  <c r="U274" i="13"/>
  <c r="U129" i="13"/>
  <c r="U226" i="13"/>
  <c r="U139" i="13"/>
  <c r="U63" i="13"/>
  <c r="U83" i="13"/>
  <c r="U64" i="13"/>
  <c r="U85" i="13"/>
  <c r="U158" i="13"/>
  <c r="U100" i="13"/>
  <c r="U135" i="13"/>
  <c r="U137" i="13"/>
  <c r="U28" i="13"/>
  <c r="U80" i="13"/>
  <c r="U101" i="13"/>
  <c r="U52" i="13"/>
  <c r="U31" i="13"/>
  <c r="U44" i="13"/>
  <c r="U69" i="13"/>
  <c r="U93" i="13"/>
  <c r="U125" i="13"/>
  <c r="U156" i="13"/>
  <c r="U161" i="13"/>
  <c r="U36" i="13"/>
  <c r="U285" i="13"/>
  <c r="U252" i="13"/>
  <c r="U196" i="13"/>
  <c r="U114" i="13"/>
  <c r="U222" i="13"/>
  <c r="U104" i="13"/>
  <c r="U193" i="13"/>
  <c r="U15" i="13"/>
  <c r="U194" i="13"/>
  <c r="U272" i="13"/>
  <c r="U131" i="13"/>
  <c r="U303" i="13"/>
  <c r="U81" i="13"/>
  <c r="U57" i="13"/>
  <c r="U299" i="13"/>
  <c r="U286" i="13"/>
  <c r="U40" i="13"/>
  <c r="U86" i="13"/>
  <c r="U26" i="13"/>
  <c r="U188" i="13"/>
  <c r="U67" i="13"/>
  <c r="U24" i="13"/>
  <c r="U45" i="13"/>
  <c r="U150" i="13"/>
  <c r="U140" i="13"/>
  <c r="U50" i="13"/>
  <c r="U151" i="13"/>
  <c r="U61" i="13"/>
  <c r="U109" i="13"/>
  <c r="U120" i="13"/>
  <c r="U187" i="13"/>
  <c r="U92" i="13"/>
  <c r="U180" i="13"/>
  <c r="U77" i="13"/>
  <c r="U105" i="13"/>
  <c r="U38" i="13"/>
  <c r="U127" i="13"/>
  <c r="U16" i="13"/>
  <c r="U113" i="13"/>
  <c r="U102" i="13"/>
  <c r="U95" i="13"/>
  <c r="U123" i="13"/>
  <c r="U116" i="13"/>
  <c r="U17" i="13"/>
  <c r="U90" i="13"/>
  <c r="V254" i="13"/>
  <c r="U11" i="13"/>
  <c r="U308" i="13"/>
  <c r="U293" i="13"/>
  <c r="U124" i="13"/>
  <c r="U79" i="13"/>
  <c r="U268" i="13"/>
  <c r="R319" i="13"/>
  <c r="R288" i="13"/>
  <c r="R33" i="13"/>
  <c r="R165" i="13"/>
  <c r="R13" i="13"/>
  <c r="R163" i="13"/>
  <c r="R205" i="13"/>
  <c r="V205" i="13"/>
  <c r="R179" i="13"/>
  <c r="V179" i="13"/>
  <c r="R162" i="13"/>
  <c r="R234" i="13"/>
  <c r="R265" i="13"/>
  <c r="R292" i="13"/>
  <c r="V292" i="13"/>
  <c r="R81" i="13"/>
  <c r="R315" i="13"/>
  <c r="R236" i="13"/>
  <c r="R160" i="13"/>
  <c r="V160" i="13"/>
  <c r="R276" i="13"/>
  <c r="R29" i="13"/>
  <c r="V29" i="13"/>
  <c r="R71" i="13"/>
  <c r="R19" i="13"/>
  <c r="V19" i="13"/>
  <c r="R65" i="13"/>
  <c r="V65" i="13"/>
  <c r="R43" i="13"/>
  <c r="R293" i="13"/>
  <c r="R204" i="13"/>
  <c r="R214" i="13"/>
  <c r="R251" i="13"/>
  <c r="R299" i="13"/>
  <c r="V299" i="13"/>
  <c r="R106" i="13"/>
  <c r="R262" i="13"/>
  <c r="V262" i="13"/>
  <c r="R240" i="13"/>
  <c r="R271" i="13"/>
  <c r="V273" i="13"/>
  <c r="R283" i="13"/>
  <c r="R222" i="13"/>
  <c r="R12" i="13"/>
  <c r="R307" i="13"/>
  <c r="V307" i="13"/>
  <c r="R167" i="13"/>
  <c r="R17" i="13"/>
  <c r="V17" i="13"/>
  <c r="R108" i="13"/>
  <c r="R203" i="13"/>
  <c r="V203" i="13"/>
  <c r="R303" i="13"/>
  <c r="R27" i="13"/>
  <c r="V27" i="13"/>
  <c r="R156" i="13"/>
  <c r="R153" i="13"/>
  <c r="R118" i="13"/>
  <c r="R215" i="13"/>
  <c r="V215" i="13"/>
  <c r="R296" i="13"/>
  <c r="R70" i="13"/>
  <c r="V70" i="13"/>
  <c r="R149" i="13"/>
  <c r="V149" i="13"/>
  <c r="R176" i="13"/>
  <c r="R141" i="13"/>
  <c r="R49" i="13"/>
  <c r="V49" i="13"/>
  <c r="R302" i="13"/>
  <c r="R268" i="13"/>
  <c r="R280" i="13"/>
  <c r="R279" i="13"/>
  <c r="R294" i="13"/>
  <c r="V294" i="13"/>
  <c r="R277" i="13"/>
  <c r="R34" i="13"/>
  <c r="R241" i="13"/>
  <c r="R318" i="13"/>
  <c r="R190" i="13"/>
  <c r="V150" i="13"/>
  <c r="R132" i="13"/>
  <c r="R22" i="13"/>
  <c r="V22" i="13"/>
  <c r="R185" i="13"/>
  <c r="R287" i="13"/>
  <c r="Z292" i="33"/>
  <c r="R104" i="13"/>
  <c r="V104" i="13"/>
  <c r="R238" i="13"/>
  <c r="V238" i="13"/>
  <c r="R110" i="13"/>
  <c r="V110" i="13"/>
  <c r="R192" i="13"/>
  <c r="R32" i="13"/>
  <c r="R245" i="13"/>
  <c r="R213" i="13"/>
  <c r="R295" i="13"/>
  <c r="R97" i="13"/>
  <c r="R183" i="13"/>
  <c r="V183" i="13"/>
  <c r="R242" i="13"/>
  <c r="R42" i="13"/>
  <c r="V42" i="13"/>
  <c r="R284" i="13"/>
  <c r="R316" i="13"/>
  <c r="V316" i="13"/>
  <c r="R272" i="13"/>
  <c r="V168" i="13"/>
  <c r="R107" i="13"/>
  <c r="V107" i="13"/>
  <c r="D288" i="14"/>
  <c r="E288" i="14" s="1"/>
  <c r="R147" i="13"/>
  <c r="V147" i="13"/>
  <c r="R230" i="13"/>
  <c r="R237" i="13"/>
  <c r="R286" i="13"/>
  <c r="R314" i="13"/>
  <c r="R264" i="13"/>
  <c r="R308" i="13"/>
  <c r="R166" i="13"/>
  <c r="R51" i="13"/>
  <c r="R96" i="13"/>
  <c r="R152" i="13"/>
  <c r="R217" i="13"/>
  <c r="R229" i="13"/>
  <c r="R60" i="13"/>
  <c r="R224" i="13"/>
  <c r="R196" i="13"/>
  <c r="R317" i="13"/>
  <c r="R128" i="13"/>
  <c r="V128" i="13"/>
  <c r="R248" i="13"/>
  <c r="R207" i="13"/>
  <c r="R89" i="13"/>
  <c r="V89" i="13"/>
  <c r="R278" i="13"/>
  <c r="R306" i="13"/>
  <c r="V306" i="13"/>
  <c r="R223" i="13"/>
  <c r="R37" i="13"/>
  <c r="R148" i="13"/>
  <c r="V148" i="13"/>
  <c r="R159" i="13"/>
  <c r="V159" i="13"/>
  <c r="V58" i="13"/>
  <c r="R115" i="13"/>
  <c r="V115" i="13"/>
  <c r="R79" i="13"/>
  <c r="V79" i="13"/>
  <c r="R87" i="13"/>
  <c r="V87" i="13"/>
  <c r="R267" i="13"/>
  <c r="R239" i="13"/>
  <c r="R231" i="13"/>
  <c r="R174" i="13"/>
  <c r="R199" i="13"/>
  <c r="R54" i="13"/>
  <c r="V80" i="13"/>
  <c r="R200" i="13"/>
  <c r="R275" i="13"/>
  <c r="V275" i="13"/>
  <c r="R144" i="13"/>
  <c r="R178" i="13"/>
  <c r="R155" i="13"/>
  <c r="R136" i="13"/>
  <c r="R202" i="13"/>
  <c r="R175" i="13"/>
  <c r="R281" i="13"/>
  <c r="R228" i="13"/>
  <c r="R250" i="13"/>
  <c r="V250" i="13"/>
  <c r="V83" i="13"/>
  <c r="R289" i="13"/>
  <c r="R297" i="13"/>
  <c r="R270" i="13"/>
  <c r="R290" i="13"/>
  <c r="R233" i="13"/>
  <c r="R269" i="13"/>
  <c r="R244" i="13"/>
  <c r="R57" i="13"/>
  <c r="V57" i="13"/>
  <c r="R300" i="13"/>
  <c r="V193" i="13"/>
  <c r="R220" i="13"/>
  <c r="R256" i="13"/>
  <c r="V256" i="13"/>
  <c r="R249" i="13"/>
  <c r="R100" i="13"/>
  <c r="R221" i="13"/>
  <c r="R20" i="13"/>
  <c r="Z133" i="33"/>
  <c r="R48" i="13"/>
  <c r="R216" i="13"/>
  <c r="R195" i="13"/>
  <c r="V195" i="13"/>
  <c r="R41" i="13"/>
  <c r="R157" i="13"/>
  <c r="V157" i="13"/>
  <c r="R255" i="13"/>
  <c r="R310" i="13"/>
  <c r="R201" i="13"/>
  <c r="R15" i="13"/>
  <c r="R208" i="13"/>
  <c r="R218" i="13"/>
  <c r="R212" i="13"/>
  <c r="V212" i="13"/>
  <c r="R261" i="13"/>
  <c r="V261" i="13"/>
  <c r="E192" i="13"/>
  <c r="R243" i="13"/>
  <c r="R112" i="13"/>
  <c r="R75" i="13"/>
  <c r="R186" i="13"/>
  <c r="R31" i="13"/>
  <c r="R131" i="13"/>
  <c r="V131" i="13"/>
  <c r="R28" i="13"/>
  <c r="R282" i="13"/>
  <c r="R301" i="13"/>
  <c r="R92" i="13"/>
  <c r="R189" i="13"/>
  <c r="C129" i="13"/>
  <c r="R198" i="13"/>
  <c r="R117" i="13"/>
  <c r="R260" i="13"/>
  <c r="R309" i="13"/>
  <c r="R72" i="13"/>
  <c r="V72" i="13"/>
  <c r="R133" i="13"/>
  <c r="V133" i="13"/>
  <c r="R184" i="13"/>
  <c r="R305" i="13"/>
  <c r="R47" i="13"/>
  <c r="R247" i="13"/>
  <c r="V247" i="13"/>
  <c r="R23" i="13"/>
  <c r="R30" i="13"/>
  <c r="R177" i="13"/>
  <c r="R219" i="13"/>
  <c r="R91" i="13"/>
  <c r="R266" i="13"/>
  <c r="R258" i="13"/>
  <c r="R39" i="13"/>
  <c r="R246" i="13"/>
  <c r="R194" i="13"/>
  <c r="R121" i="13"/>
  <c r="R253" i="13"/>
  <c r="R197" i="13"/>
  <c r="V197" i="13"/>
  <c r="R311" i="13"/>
  <c r="R312" i="13"/>
  <c r="R298" i="13"/>
  <c r="R25" i="13"/>
  <c r="R259" i="13"/>
  <c r="V146" i="13"/>
  <c r="R10" i="13"/>
  <c r="S187" i="13"/>
  <c r="S293" i="13"/>
  <c r="S23" i="13"/>
  <c r="S191" i="13"/>
  <c r="S208" i="13"/>
  <c r="T205" i="13"/>
  <c r="T249" i="13"/>
  <c r="S57" i="13"/>
  <c r="T129" i="13"/>
  <c r="R254" i="13"/>
  <c r="S10" i="13"/>
  <c r="T307" i="13"/>
  <c r="T198" i="13"/>
  <c r="R8" i="13"/>
  <c r="T292" i="13"/>
  <c r="R154" i="13"/>
  <c r="R139" i="13"/>
  <c r="R274" i="13"/>
  <c r="S193" i="13"/>
  <c r="T115" i="13"/>
  <c r="R63" i="13"/>
  <c r="R137" i="13"/>
  <c r="R99" i="13"/>
  <c r="R64" i="13"/>
  <c r="R69" i="13"/>
  <c r="S142" i="13"/>
  <c r="R95" i="13"/>
  <c r="T242" i="13"/>
  <c r="R182" i="13"/>
  <c r="T278" i="13"/>
  <c r="T164" i="13"/>
  <c r="S203" i="13"/>
  <c r="T76" i="13"/>
  <c r="R85" i="13"/>
  <c r="T297" i="13"/>
  <c r="T150" i="13"/>
  <c r="S173" i="13"/>
  <c r="T77" i="13"/>
  <c r="R93" i="13"/>
  <c r="S56" i="13"/>
  <c r="R146" i="13"/>
  <c r="R44" i="13"/>
  <c r="R80" i="13"/>
  <c r="R66" i="13"/>
  <c r="R211" i="13"/>
  <c r="R38" i="13"/>
  <c r="S161" i="13"/>
  <c r="R50" i="13"/>
  <c r="T274" i="13"/>
  <c r="T124" i="13"/>
  <c r="T261" i="13"/>
  <c r="R116" i="13"/>
  <c r="S149" i="13"/>
  <c r="S283" i="13"/>
  <c r="R123" i="13"/>
  <c r="T226" i="13"/>
  <c r="S35" i="13"/>
  <c r="S36" i="13"/>
  <c r="R252" i="13"/>
  <c r="R209" i="13"/>
  <c r="R171" i="13"/>
  <c r="T91" i="13"/>
  <c r="T168" i="13"/>
  <c r="T120" i="13"/>
  <c r="S70" i="13"/>
  <c r="T160" i="13"/>
  <c r="S238" i="13"/>
  <c r="R74" i="13"/>
  <c r="T18" i="13"/>
  <c r="R135" i="13"/>
  <c r="T11" i="13"/>
  <c r="T71" i="13"/>
  <c r="T252" i="13"/>
  <c r="R150" i="13"/>
  <c r="T183" i="13"/>
  <c r="T29" i="13"/>
  <c r="T145" i="13"/>
  <c r="T88" i="13"/>
  <c r="R257" i="13"/>
  <c r="T138" i="13"/>
  <c r="R84" i="13"/>
  <c r="R263" i="13"/>
  <c r="R151" i="13"/>
  <c r="R143" i="13"/>
  <c r="R188" i="13"/>
  <c r="R140" i="13"/>
  <c r="S130" i="13"/>
  <c r="R285" i="13"/>
  <c r="S62" i="13"/>
  <c r="T140" i="13"/>
  <c r="S27" i="13"/>
  <c r="T38" i="13"/>
  <c r="T83" i="13"/>
  <c r="T133" i="13"/>
  <c r="S15" i="13"/>
  <c r="R52" i="13"/>
  <c r="R26" i="13"/>
  <c r="T61" i="13"/>
  <c r="S22" i="13"/>
  <c r="R180" i="13"/>
  <c r="R168" i="13"/>
  <c r="S85" i="13"/>
  <c r="R127" i="13"/>
  <c r="R90" i="13"/>
  <c r="R169" i="13"/>
  <c r="S225" i="13"/>
  <c r="S66" i="13"/>
  <c r="S41" i="13"/>
  <c r="S159" i="13"/>
  <c r="S90" i="13"/>
  <c r="S46" i="13"/>
  <c r="T14" i="13"/>
  <c r="T20" i="13"/>
  <c r="T66" i="13"/>
  <c r="S261" i="13"/>
  <c r="S49" i="13"/>
  <c r="R58" i="13"/>
  <c r="S103" i="13"/>
  <c r="S97" i="13"/>
  <c r="S76" i="13"/>
  <c r="S137" i="13"/>
  <c r="R114" i="13"/>
  <c r="S30" i="13"/>
  <c r="R101" i="13"/>
  <c r="R55" i="13"/>
  <c r="R73" i="13"/>
  <c r="S317" i="13"/>
  <c r="R83" i="13"/>
  <c r="S58" i="13"/>
  <c r="S146" i="13"/>
  <c r="T101" i="13"/>
  <c r="S148" i="13"/>
  <c r="S9" i="13"/>
  <c r="T84" i="13"/>
  <c r="T128" i="13"/>
  <c r="S160" i="13"/>
  <c r="R193" i="13"/>
  <c r="S102" i="13"/>
  <c r="T148" i="13"/>
  <c r="R46" i="13"/>
  <c r="T175" i="13"/>
  <c r="T159" i="13"/>
  <c r="T102" i="13"/>
  <c r="S247" i="13"/>
  <c r="T7" i="13"/>
  <c r="S7" i="13"/>
  <c r="R68" i="13"/>
  <c r="S105" i="13"/>
  <c r="S272" i="13"/>
  <c r="S126" i="13"/>
  <c r="S184" i="13"/>
  <c r="S14" i="13"/>
  <c r="R103" i="13"/>
  <c r="S50" i="13"/>
  <c r="R53" i="13"/>
  <c r="S145" i="13"/>
  <c r="R67" i="13"/>
  <c r="S65" i="13"/>
  <c r="S277" i="13"/>
  <c r="R7" i="13"/>
  <c r="AA285" i="33"/>
  <c r="O30" i="14"/>
  <c r="K185" i="14"/>
  <c r="M179" i="14"/>
  <c r="AB25" i="33"/>
  <c r="O24" i="14"/>
  <c r="K22" i="14"/>
  <c r="K103" i="14"/>
  <c r="K174" i="14"/>
  <c r="M40" i="14"/>
  <c r="K132" i="14"/>
  <c r="K172" i="14"/>
  <c r="K65" i="14"/>
  <c r="K23" i="14"/>
  <c r="M113" i="14"/>
  <c r="M54" i="14"/>
  <c r="O80" i="14"/>
  <c r="O31" i="14"/>
  <c r="O19" i="14"/>
  <c r="O40" i="14"/>
  <c r="M29" i="14"/>
  <c r="K33" i="14"/>
  <c r="O20" i="14"/>
  <c r="O258" i="14"/>
  <c r="K264" i="14"/>
  <c r="O63" i="14"/>
  <c r="O313" i="14"/>
  <c r="K202" i="14"/>
  <c r="K193" i="14"/>
  <c r="M286" i="14"/>
  <c r="K182" i="14"/>
  <c r="K266" i="14"/>
  <c r="O255" i="14"/>
  <c r="K230" i="14"/>
  <c r="O39" i="14"/>
  <c r="O244" i="14"/>
  <c r="K26" i="14"/>
  <c r="K27" i="14"/>
  <c r="E71" i="13"/>
  <c r="K179" i="14"/>
  <c r="K170" i="14"/>
  <c r="O275" i="14"/>
  <c r="M233" i="14"/>
  <c r="K112" i="14"/>
  <c r="M239" i="14"/>
  <c r="M312" i="14"/>
  <c r="K270" i="14"/>
  <c r="M191" i="14"/>
  <c r="K25" i="14"/>
  <c r="O243" i="14"/>
  <c r="O72" i="14"/>
  <c r="M153" i="14"/>
  <c r="O54" i="14"/>
  <c r="O48" i="14"/>
  <c r="K37" i="14"/>
  <c r="M110" i="14"/>
  <c r="K130" i="14"/>
  <c r="K43" i="14"/>
  <c r="K153" i="14"/>
  <c r="M21" i="14"/>
  <c r="M16" i="14"/>
  <c r="M19" i="14"/>
  <c r="O142" i="14"/>
  <c r="K30" i="14"/>
  <c r="O194" i="14"/>
  <c r="K90" i="14"/>
  <c r="O267" i="14"/>
  <c r="M259" i="14"/>
  <c r="M41" i="14"/>
  <c r="K39" i="14"/>
  <c r="M210" i="14"/>
  <c r="M216" i="14"/>
  <c r="O124" i="14"/>
  <c r="M313" i="14"/>
  <c r="K176" i="14"/>
  <c r="M256" i="14"/>
  <c r="K208" i="14"/>
  <c r="O206" i="14"/>
  <c r="K297" i="14"/>
  <c r="O309" i="14"/>
  <c r="M274" i="14"/>
  <c r="M72" i="14"/>
  <c r="M104" i="14"/>
  <c r="K293" i="14"/>
  <c r="O195" i="14"/>
  <c r="K231" i="14"/>
  <c r="M299" i="14"/>
  <c r="O292" i="14"/>
  <c r="K227" i="14"/>
  <c r="O221" i="14"/>
  <c r="O319" i="14"/>
  <c r="M39" i="14"/>
  <c r="M300" i="14"/>
  <c r="K309" i="14"/>
  <c r="K199" i="14"/>
  <c r="O201" i="14"/>
  <c r="O288" i="14"/>
  <c r="G21" i="13"/>
  <c r="M65" i="14"/>
  <c r="M188" i="14"/>
  <c r="O100" i="14"/>
  <c r="K146" i="14"/>
  <c r="M35" i="14"/>
  <c r="M43" i="14"/>
  <c r="K49" i="14"/>
  <c r="O33" i="14"/>
  <c r="O46" i="14"/>
  <c r="M22" i="14"/>
  <c r="M161" i="14"/>
  <c r="M31" i="14"/>
  <c r="M53" i="14"/>
  <c r="K161" i="14"/>
  <c r="K268" i="14"/>
  <c r="O229" i="14"/>
  <c r="O304" i="14"/>
  <c r="O297" i="14"/>
  <c r="M17" i="14"/>
  <c r="K278" i="14"/>
  <c r="O310" i="14"/>
  <c r="O294" i="14"/>
  <c r="M201" i="14"/>
  <c r="K304" i="14"/>
  <c r="M235" i="14"/>
  <c r="M310" i="14"/>
  <c r="M184" i="14"/>
  <c r="M190" i="14"/>
  <c r="M84" i="14"/>
  <c r="O27" i="14"/>
  <c r="K215" i="14"/>
  <c r="K216" i="14"/>
  <c r="K222" i="14"/>
  <c r="K41" i="14"/>
  <c r="K308" i="14"/>
  <c r="O279" i="14"/>
  <c r="O190" i="14"/>
  <c r="K17" i="14"/>
  <c r="M230" i="14"/>
  <c r="K211" i="14"/>
  <c r="O306" i="14"/>
  <c r="K301" i="14"/>
  <c r="M242" i="14"/>
  <c r="M25" i="14"/>
  <c r="K299" i="14"/>
  <c r="M266" i="14"/>
  <c r="G123" i="13"/>
  <c r="O247" i="14"/>
  <c r="M96" i="14"/>
  <c r="O251" i="14"/>
  <c r="V239" i="31"/>
  <c r="O175" i="14"/>
  <c r="O174" i="14"/>
  <c r="O257" i="14"/>
  <c r="O169" i="14"/>
  <c r="O260" i="14"/>
  <c r="O269" i="14"/>
  <c r="M124" i="14"/>
  <c r="K145" i="14"/>
  <c r="K111" i="14"/>
  <c r="O157" i="14"/>
  <c r="O117" i="14"/>
  <c r="O219" i="14"/>
  <c r="V268" i="31"/>
  <c r="O226" i="14"/>
  <c r="V250" i="31"/>
  <c r="O180" i="14"/>
  <c r="O266" i="14"/>
  <c r="O218" i="14"/>
  <c r="O56" i="14"/>
  <c r="O92" i="14"/>
  <c r="V179" i="31"/>
  <c r="K84" i="14"/>
  <c r="M145" i="14"/>
  <c r="K64" i="14"/>
  <c r="M142" i="14"/>
  <c r="M71" i="14"/>
  <c r="M51" i="14"/>
  <c r="O165" i="14"/>
  <c r="O158" i="14"/>
  <c r="M60" i="14"/>
  <c r="O120" i="14"/>
  <c r="O166" i="14"/>
  <c r="K99" i="14"/>
  <c r="O58" i="14"/>
  <c r="K53" i="14"/>
  <c r="M82" i="14"/>
  <c r="O153" i="14"/>
  <c r="M149" i="14"/>
  <c r="O111" i="14"/>
  <c r="M86" i="14"/>
  <c r="K217" i="14"/>
  <c r="M207" i="14"/>
  <c r="O236" i="14"/>
  <c r="O312" i="14"/>
  <c r="O270" i="14"/>
  <c r="K240" i="14"/>
  <c r="K281" i="14"/>
  <c r="O227" i="14"/>
  <c r="K54" i="14"/>
  <c r="K181" i="14"/>
  <c r="M111" i="14"/>
  <c r="K273" i="14"/>
  <c r="O230" i="14"/>
  <c r="V311" i="31"/>
  <c r="V204" i="31"/>
  <c r="V242" i="31"/>
  <c r="M211" i="14"/>
  <c r="K196" i="14"/>
  <c r="O285" i="14"/>
  <c r="O197" i="14"/>
  <c r="O276" i="14"/>
  <c r="O316" i="14"/>
  <c r="K232" i="14"/>
  <c r="M99" i="14"/>
  <c r="V202" i="31"/>
  <c r="M178" i="14"/>
  <c r="M217" i="14"/>
  <c r="K286" i="14"/>
  <c r="M198" i="14"/>
  <c r="F272" i="14"/>
  <c r="G272" i="14" s="1"/>
  <c r="O188" i="14"/>
  <c r="K311" i="14"/>
  <c r="K289" i="14"/>
  <c r="M197" i="14"/>
  <c r="O202" i="14"/>
  <c r="O281" i="14"/>
  <c r="O235" i="14"/>
  <c r="M97" i="14"/>
  <c r="M231" i="14"/>
  <c r="O216" i="14"/>
  <c r="K178" i="14"/>
  <c r="M245" i="14"/>
  <c r="V228" i="31"/>
  <c r="K243" i="14"/>
  <c r="M277" i="14"/>
  <c r="K245" i="14"/>
  <c r="M214" i="14"/>
  <c r="M170" i="14"/>
  <c r="K242" i="14"/>
  <c r="M258" i="14"/>
  <c r="K318" i="14"/>
  <c r="M180" i="14"/>
  <c r="M67" i="14"/>
  <c r="M140" i="14"/>
  <c r="M69" i="14"/>
  <c r="O130" i="14"/>
  <c r="M157" i="14"/>
  <c r="O253" i="14"/>
  <c r="K237" i="14"/>
  <c r="K269" i="14"/>
  <c r="M282" i="14"/>
  <c r="O185" i="14"/>
  <c r="M314" i="14"/>
  <c r="K280" i="14"/>
  <c r="V284" i="31"/>
  <c r="K283" i="14"/>
  <c r="O290" i="14"/>
  <c r="M246" i="14"/>
  <c r="M238" i="14"/>
  <c r="M232" i="14"/>
  <c r="O209" i="14"/>
  <c r="K271" i="14"/>
  <c r="M255" i="14"/>
  <c r="O149" i="14"/>
  <c r="M78" i="14"/>
  <c r="K108" i="14"/>
  <c r="K142" i="14"/>
  <c r="O286" i="14"/>
  <c r="M283" i="14"/>
  <c r="M261" i="14"/>
  <c r="M222" i="14"/>
  <c r="K276" i="14"/>
  <c r="M182" i="14"/>
  <c r="M284" i="14"/>
  <c r="O246" i="14"/>
  <c r="K200" i="14"/>
  <c r="C170" i="13"/>
  <c r="O170" i="13" s="1"/>
  <c r="G317" i="13"/>
  <c r="V248" i="31"/>
  <c r="V270" i="31"/>
  <c r="V16" i="31"/>
  <c r="V227" i="31"/>
  <c r="V262" i="31"/>
  <c r="V295" i="31"/>
  <c r="V13" i="31"/>
  <c r="V205" i="31"/>
  <c r="V232" i="31"/>
  <c r="V303" i="31"/>
  <c r="V263" i="31"/>
  <c r="V11" i="31"/>
  <c r="V297" i="31"/>
  <c r="O282" i="14"/>
  <c r="C138" i="13"/>
  <c r="O138" i="13" s="1"/>
  <c r="V292" i="31"/>
  <c r="Z142" i="33"/>
  <c r="C82" i="13"/>
  <c r="O82" i="13" s="1"/>
  <c r="Z86" i="33"/>
  <c r="O261" i="14"/>
  <c r="V312" i="31"/>
  <c r="V261" i="31"/>
  <c r="V258" i="31"/>
  <c r="M249" i="14"/>
  <c r="V21" i="31"/>
  <c r="V300" i="31"/>
  <c r="V61" i="31"/>
  <c r="O238" i="14"/>
  <c r="V315" i="31"/>
  <c r="V194" i="31"/>
  <c r="V19" i="31"/>
  <c r="V271" i="31"/>
  <c r="V212" i="31"/>
  <c r="V313" i="31"/>
  <c r="V45" i="31"/>
  <c r="AB212" i="33"/>
  <c r="V322" i="31"/>
  <c r="V226" i="31"/>
  <c r="O300" i="14"/>
  <c r="AB17" i="33"/>
  <c r="M203" i="14"/>
  <c r="G13" i="13"/>
  <c r="V278" i="31"/>
  <c r="AB321" i="33"/>
  <c r="V321" i="31"/>
  <c r="V307" i="31"/>
  <c r="M225" i="14"/>
  <c r="V282" i="31"/>
  <c r="V130" i="31"/>
  <c r="O148" i="14"/>
  <c r="Z174" i="33"/>
  <c r="V288" i="31"/>
  <c r="K95" i="14"/>
  <c r="O317" i="14"/>
  <c r="K226" i="14"/>
  <c r="F281" i="14"/>
  <c r="G281" i="14" s="1"/>
  <c r="V131" i="31"/>
  <c r="E116" i="13"/>
  <c r="AB127" i="33"/>
  <c r="V199" i="31"/>
  <c r="V304" i="31"/>
  <c r="V289" i="31"/>
  <c r="AA120" i="33"/>
  <c r="AB125" i="33"/>
  <c r="G121" i="13"/>
  <c r="C225" i="13"/>
  <c r="O225" i="13" s="1"/>
  <c r="AA110" i="33"/>
  <c r="E106" i="13"/>
  <c r="V302" i="31"/>
  <c r="V253" i="31"/>
  <c r="AA251" i="33"/>
  <c r="AB193" i="33"/>
  <c r="F247" i="14"/>
  <c r="G247" i="14" s="1"/>
  <c r="G189" i="13"/>
  <c r="K73" i="14"/>
  <c r="V273" i="31"/>
  <c r="V40" i="31"/>
  <c r="O200" i="14"/>
  <c r="V225" i="31"/>
  <c r="M89" i="14"/>
  <c r="V277" i="31"/>
  <c r="V320" i="31"/>
  <c r="Z214" i="33"/>
  <c r="C11" i="13"/>
  <c r="O11" i="13" s="1"/>
  <c r="V111" i="31"/>
  <c r="Z15" i="33"/>
  <c r="K164" i="14"/>
  <c r="V178" i="31"/>
  <c r="E285" i="13"/>
  <c r="G25" i="13"/>
  <c r="V314" i="31"/>
  <c r="AA289" i="33"/>
  <c r="V47" i="31"/>
  <c r="V317" i="31"/>
  <c r="AB29" i="33"/>
  <c r="C210" i="13"/>
  <c r="O210" i="13" s="1"/>
  <c r="K257" i="14"/>
  <c r="V266" i="31"/>
  <c r="V58" i="31"/>
  <c r="O164" i="14"/>
  <c r="K52" i="14"/>
  <c r="Z229" i="33"/>
  <c r="K175" i="14"/>
  <c r="K160" i="14"/>
  <c r="K118" i="14"/>
  <c r="K107" i="14"/>
  <c r="K88" i="14"/>
  <c r="K81" i="14"/>
  <c r="O96" i="14"/>
  <c r="O89" i="14"/>
  <c r="O86" i="14"/>
  <c r="O79" i="14"/>
  <c r="M85" i="14"/>
  <c r="O105" i="14"/>
  <c r="O98" i="14"/>
  <c r="O78" i="14"/>
  <c r="M64" i="14"/>
  <c r="O127" i="14"/>
  <c r="O115" i="14"/>
  <c r="O118" i="14"/>
  <c r="O107" i="14"/>
  <c r="K133" i="14"/>
  <c r="K121" i="14"/>
  <c r="M120" i="14"/>
  <c r="K96" i="14"/>
  <c r="K89" i="14"/>
  <c r="K51" i="14"/>
  <c r="M164" i="14"/>
  <c r="M152" i="14"/>
  <c r="K56" i="14"/>
  <c r="K94" i="14"/>
  <c r="K87" i="14"/>
  <c r="M94" i="14"/>
  <c r="M87" i="14"/>
  <c r="M88" i="14"/>
  <c r="M81" i="14"/>
  <c r="K159" i="14"/>
  <c r="K147" i="14"/>
  <c r="O137" i="14"/>
  <c r="O167" i="14"/>
  <c r="O155" i="14"/>
  <c r="M125" i="14"/>
  <c r="M100" i="14"/>
  <c r="O109" i="14"/>
  <c r="O99" i="14"/>
  <c r="O62" i="14"/>
  <c r="M45" i="14"/>
  <c r="M272" i="14"/>
  <c r="M250" i="14"/>
  <c r="M285" i="14"/>
  <c r="O225" i="14"/>
  <c r="M162" i="14"/>
  <c r="M123" i="14"/>
  <c r="O146" i="14"/>
  <c r="O123" i="14"/>
  <c r="O112" i="14"/>
  <c r="O179" i="14"/>
  <c r="O138" i="14"/>
  <c r="K128" i="14"/>
  <c r="K116" i="14"/>
  <c r="K141" i="14"/>
  <c r="K129" i="14"/>
  <c r="K183" i="14"/>
  <c r="K168" i="14"/>
  <c r="K68" i="14"/>
  <c r="M158" i="14"/>
  <c r="M146" i="14"/>
  <c r="O159" i="14"/>
  <c r="O147" i="14"/>
  <c r="M167" i="14"/>
  <c r="M155" i="14"/>
  <c r="O177" i="14"/>
  <c r="O162" i="14"/>
  <c r="K60" i="14"/>
  <c r="K157" i="14"/>
  <c r="M118" i="14"/>
  <c r="M107" i="14"/>
  <c r="O64" i="14"/>
  <c r="K166" i="14"/>
  <c r="M105" i="14"/>
  <c r="M98" i="14"/>
  <c r="O173" i="14"/>
  <c r="O141" i="14"/>
  <c r="O129" i="14"/>
  <c r="K78" i="14"/>
  <c r="O122" i="14"/>
  <c r="M133" i="14"/>
  <c r="M121" i="14"/>
  <c r="M93" i="14"/>
  <c r="M122" i="14"/>
  <c r="M150" i="14"/>
  <c r="M138" i="14"/>
  <c r="M165" i="14"/>
  <c r="O60" i="14"/>
  <c r="O53" i="14"/>
  <c r="K59" i="14"/>
  <c r="K122" i="14"/>
  <c r="K165" i="14"/>
  <c r="O172" i="14"/>
  <c r="K114" i="14"/>
  <c r="M47" i="14"/>
  <c r="K162" i="14"/>
  <c r="M131" i="14"/>
  <c r="M114" i="14"/>
  <c r="O73" i="14"/>
  <c r="M154" i="14"/>
  <c r="M102" i="14"/>
  <c r="M95" i="14"/>
  <c r="O114" i="14"/>
  <c r="O131" i="14"/>
  <c r="K117" i="14"/>
  <c r="K106" i="14"/>
  <c r="M61" i="14"/>
  <c r="M55" i="14"/>
  <c r="K143" i="14"/>
  <c r="K131" i="14"/>
  <c r="O93" i="14"/>
  <c r="M117" i="14"/>
  <c r="M106" i="14"/>
  <c r="O76" i="14"/>
  <c r="M52" i="14"/>
  <c r="M49" i="14"/>
  <c r="O61" i="14"/>
  <c r="K100" i="14"/>
  <c r="K135" i="14"/>
  <c r="K123" i="14"/>
  <c r="O108" i="14"/>
  <c r="O128" i="14"/>
  <c r="M169" i="14"/>
  <c r="O71" i="14"/>
  <c r="M59" i="14"/>
  <c r="M128" i="14"/>
  <c r="O145" i="14"/>
  <c r="M173" i="14"/>
  <c r="K69" i="14"/>
  <c r="O156" i="14"/>
  <c r="O144" i="14"/>
  <c r="O88" i="14"/>
  <c r="O81" i="14"/>
  <c r="K93" i="14"/>
  <c r="K125" i="14"/>
  <c r="M77" i="14"/>
  <c r="M70" i="14"/>
  <c r="O84" i="14"/>
  <c r="K156" i="14"/>
  <c r="K144" i="14"/>
  <c r="O49" i="14"/>
  <c r="K155" i="14"/>
  <c r="O116" i="14"/>
  <c r="K203" i="14"/>
  <c r="O208" i="14"/>
  <c r="O193" i="14"/>
  <c r="K139" i="14"/>
  <c r="O55" i="14"/>
  <c r="M271" i="14"/>
  <c r="O160" i="14"/>
  <c r="O94" i="14"/>
  <c r="O87" i="14"/>
  <c r="M80" i="14"/>
  <c r="M73" i="14"/>
  <c r="M183" i="14"/>
  <c r="M168" i="14"/>
  <c r="M141" i="14"/>
  <c r="M129" i="14"/>
  <c r="M166" i="14"/>
  <c r="K45" i="14"/>
  <c r="O51" i="14"/>
  <c r="M156" i="14"/>
  <c r="M144" i="14"/>
  <c r="K150" i="14"/>
  <c r="K138" i="14"/>
  <c r="O183" i="14"/>
  <c r="O168" i="14"/>
  <c r="M175" i="14"/>
  <c r="M160" i="14"/>
  <c r="M127" i="14"/>
  <c r="M115" i="14"/>
  <c r="K50" i="14"/>
  <c r="K47" i="14"/>
  <c r="M76" i="14"/>
  <c r="M130" i="14"/>
  <c r="K61" i="14"/>
  <c r="K55" i="14"/>
  <c r="O77" i="14"/>
  <c r="O70" i="14"/>
  <c r="K120" i="14"/>
  <c r="O59" i="14"/>
  <c r="M148" i="14"/>
  <c r="M136" i="14"/>
  <c r="K92" i="14"/>
  <c r="M159" i="14"/>
  <c r="M147" i="14"/>
  <c r="K77" i="14"/>
  <c r="M62" i="14"/>
  <c r="K105" i="14"/>
  <c r="K98" i="14"/>
  <c r="O69" i="14"/>
  <c r="M58" i="14"/>
  <c r="K127" i="14"/>
  <c r="K115" i="14"/>
  <c r="O125" i="14"/>
  <c r="K113" i="14"/>
  <c r="M56" i="14"/>
  <c r="K154" i="14"/>
  <c r="O102" i="14"/>
  <c r="O95" i="14"/>
  <c r="M208" i="14"/>
  <c r="M193" i="14"/>
  <c r="M139" i="14"/>
  <c r="O154" i="14"/>
  <c r="M263" i="14"/>
  <c r="K225" i="14"/>
  <c r="K204" i="14"/>
  <c r="K258" i="14"/>
  <c r="K236" i="14"/>
  <c r="O287" i="14"/>
  <c r="O265" i="14"/>
  <c r="M79" i="14"/>
  <c r="O139" i="14"/>
  <c r="K70" i="14"/>
  <c r="O106" i="14"/>
  <c r="K79" i="14"/>
  <c r="V281" i="31"/>
  <c r="V294" i="31"/>
  <c r="V233" i="31"/>
  <c r="V132" i="31"/>
  <c r="V116" i="31"/>
  <c r="V22" i="31"/>
  <c r="V218" i="31"/>
  <c r="G208" i="13"/>
  <c r="V183" i="31"/>
  <c r="V134" i="31"/>
  <c r="V82" i="31"/>
  <c r="V64" i="31"/>
  <c r="V166" i="31"/>
  <c r="V42" i="31"/>
  <c r="V84" i="31"/>
  <c r="V108" i="31"/>
  <c r="K36" i="14"/>
  <c r="K66" i="14"/>
  <c r="K58" i="14"/>
  <c r="V83" i="31"/>
  <c r="V91" i="31"/>
  <c r="V81" i="31"/>
  <c r="K158" i="14"/>
  <c r="V164" i="31"/>
  <c r="V54" i="31"/>
  <c r="V50" i="31"/>
  <c r="V14" i="31"/>
  <c r="K74" i="14"/>
  <c r="K76" i="14"/>
  <c r="V56" i="31"/>
  <c r="V98" i="31"/>
  <c r="V32" i="31"/>
  <c r="V193" i="31"/>
  <c r="V188" i="31"/>
  <c r="V103" i="31"/>
  <c r="V180" i="31"/>
  <c r="V25" i="31"/>
  <c r="V219" i="31"/>
  <c r="V142" i="31"/>
  <c r="V72" i="31"/>
  <c r="V51" i="31"/>
  <c r="V34" i="31"/>
  <c r="V36" i="31"/>
  <c r="V217" i="31"/>
  <c r="V65" i="31"/>
  <c r="V126" i="31"/>
  <c r="V70" i="31"/>
  <c r="V133" i="31"/>
  <c r="V167" i="31"/>
  <c r="V191" i="31"/>
  <c r="K134" i="14"/>
  <c r="V15" i="31"/>
  <c r="V26" i="31"/>
  <c r="V149" i="31"/>
  <c r="V165" i="31"/>
  <c r="O50" i="14"/>
  <c r="K91" i="14"/>
  <c r="M172" i="14"/>
  <c r="O65" i="14"/>
  <c r="V60" i="31"/>
  <c r="V20" i="31"/>
  <c r="V157" i="31"/>
  <c r="V224" i="31"/>
  <c r="V85" i="31"/>
  <c r="M44" i="14"/>
  <c r="K48" i="14"/>
  <c r="V182" i="31"/>
  <c r="M116" i="14"/>
  <c r="V123" i="31"/>
  <c r="V104" i="31"/>
  <c r="K97" i="14"/>
  <c r="T235" i="13"/>
  <c r="S235" i="13"/>
  <c r="D102" i="14"/>
  <c r="E102" i="14" s="1"/>
  <c r="C102" i="13"/>
  <c r="O102" i="13" s="1"/>
  <c r="Z106" i="33"/>
  <c r="V109" i="31"/>
  <c r="K102" i="14"/>
  <c r="V316" i="31"/>
  <c r="O121" i="14"/>
  <c r="V128" i="31"/>
  <c r="V63" i="31"/>
  <c r="M57" i="14"/>
  <c r="M27" i="14"/>
  <c r="V31" i="31"/>
  <c r="V162" i="31"/>
  <c r="V249" i="31"/>
  <c r="M240" i="14"/>
  <c r="O25" i="14"/>
  <c r="V29" i="31"/>
  <c r="O189" i="14"/>
  <c r="V198" i="31"/>
  <c r="V269" i="31"/>
  <c r="K260" i="14"/>
  <c r="V267" i="31"/>
  <c r="V234" i="31"/>
  <c r="K287" i="14"/>
  <c r="V296" i="31"/>
  <c r="V256" i="31"/>
  <c r="M247" i="14"/>
  <c r="K194" i="14"/>
  <c r="V203" i="31"/>
  <c r="K248" i="14"/>
  <c r="V257" i="31"/>
  <c r="V236" i="31"/>
  <c r="M227" i="14"/>
  <c r="V24" i="31"/>
  <c r="M20" i="14"/>
  <c r="K19" i="14"/>
  <c r="V23" i="31"/>
  <c r="V145" i="31"/>
  <c r="K137" i="14"/>
  <c r="V78" i="31"/>
  <c r="K71" i="14"/>
  <c r="K148" i="14"/>
  <c r="V156" i="31"/>
  <c r="V87" i="31"/>
  <c r="K80" i="14"/>
  <c r="K83" i="14"/>
  <c r="V90" i="31"/>
  <c r="V49" i="31"/>
  <c r="V197" i="31"/>
  <c r="V112" i="31"/>
  <c r="V101" i="31"/>
  <c r="V68" i="31"/>
  <c r="V124" i="31"/>
  <c r="V99" i="31"/>
  <c r="V125" i="31"/>
  <c r="V57" i="31"/>
  <c r="V129" i="31"/>
  <c r="V181" i="31"/>
  <c r="V173" i="31"/>
  <c r="V30" i="31"/>
  <c r="V28" i="31"/>
  <c r="V95" i="31"/>
  <c r="E67" i="13"/>
  <c r="E44" i="13"/>
  <c r="G127" i="13"/>
  <c r="E111" i="13"/>
  <c r="E153" i="13"/>
  <c r="E51" i="13"/>
  <c r="E60" i="13"/>
  <c r="G118" i="13"/>
  <c r="G33" i="13"/>
  <c r="G177" i="13"/>
  <c r="G75" i="13"/>
  <c r="E37" i="13"/>
  <c r="E100" i="13"/>
  <c r="G78" i="13"/>
  <c r="G46" i="13"/>
  <c r="C105" i="13"/>
  <c r="O105" i="13" s="1"/>
  <c r="E69" i="13"/>
  <c r="E52" i="13"/>
  <c r="G52" i="13"/>
  <c r="G161" i="13"/>
  <c r="G68" i="13"/>
  <c r="C36" i="13"/>
  <c r="O36" i="13" s="1"/>
  <c r="E48" i="13"/>
  <c r="E77" i="13"/>
  <c r="E33" i="13"/>
  <c r="E169" i="13"/>
  <c r="G9" i="13"/>
  <c r="E174" i="13"/>
  <c r="G169" i="13"/>
  <c r="E132" i="13"/>
  <c r="C173" i="13"/>
  <c r="O173" i="13" s="1"/>
  <c r="G53" i="13"/>
  <c r="G173" i="13"/>
  <c r="E18" i="13"/>
  <c r="G23" i="13"/>
  <c r="G143" i="13"/>
  <c r="E188" i="13"/>
  <c r="G166" i="13"/>
  <c r="G187" i="13"/>
  <c r="E91" i="13"/>
  <c r="E143" i="13"/>
  <c r="E53" i="13"/>
  <c r="G188" i="13"/>
  <c r="G35" i="13"/>
  <c r="G117" i="13"/>
  <c r="E156" i="13"/>
  <c r="G108" i="13"/>
  <c r="J48" i="70" s="1"/>
  <c r="C62" i="13"/>
  <c r="O62" i="13" s="1"/>
  <c r="G125" i="13"/>
  <c r="G34" i="13"/>
  <c r="C14" i="13"/>
  <c r="O14" i="13" s="1"/>
  <c r="G141" i="13"/>
  <c r="E158" i="13"/>
  <c r="C142" i="13"/>
  <c r="O142" i="13" s="1"/>
  <c r="C45" i="13"/>
  <c r="O45" i="13" s="1"/>
  <c r="E134" i="13"/>
  <c r="G32" i="13"/>
  <c r="E117" i="13"/>
  <c r="G99" i="13"/>
  <c r="G51" i="13"/>
  <c r="G59" i="13"/>
  <c r="E43" i="13"/>
  <c r="E31" i="13"/>
  <c r="G69" i="13"/>
  <c r="E108" i="13"/>
  <c r="E93" i="13"/>
  <c r="G109" i="13"/>
  <c r="G26" i="13"/>
  <c r="G126" i="13"/>
  <c r="C172" i="13"/>
  <c r="O172" i="13" s="1"/>
  <c r="E175" i="13"/>
  <c r="G167" i="13"/>
  <c r="C145" i="13"/>
  <c r="O145" i="13" s="1"/>
  <c r="G36" i="13"/>
  <c r="E141" i="13"/>
  <c r="G48" i="13"/>
  <c r="G142" i="13"/>
  <c r="E24" i="13"/>
  <c r="G43" i="13"/>
  <c r="E40" i="13"/>
  <c r="G135" i="13"/>
  <c r="G60" i="13"/>
  <c r="E96" i="13"/>
  <c r="G105" i="13"/>
  <c r="E92" i="13"/>
  <c r="C158" i="13"/>
  <c r="O158" i="13" s="1"/>
  <c r="G165" i="13"/>
  <c r="E32" i="13"/>
  <c r="G122" i="13"/>
  <c r="G132" i="13"/>
  <c r="G44" i="13"/>
  <c r="E119" i="13"/>
  <c r="G153" i="13"/>
  <c r="C109" i="13"/>
  <c r="O109" i="13" s="1"/>
  <c r="G103" i="13"/>
  <c r="G85" i="13"/>
  <c r="G16" i="13"/>
  <c r="E167" i="13"/>
  <c r="C35" i="13"/>
  <c r="O35" i="13" s="1"/>
  <c r="G100" i="13"/>
  <c r="G96" i="13"/>
  <c r="C40" i="13"/>
  <c r="O40" i="13" s="1"/>
  <c r="E165" i="13"/>
  <c r="E151" i="13"/>
  <c r="E181" i="13"/>
  <c r="E99" i="13"/>
  <c r="E88" i="13"/>
  <c r="E75" i="13"/>
  <c r="E61" i="13"/>
  <c r="E166" i="13"/>
  <c r="G172" i="13"/>
  <c r="C113" i="13"/>
  <c r="O113" i="13" s="1"/>
  <c r="E64" i="13"/>
  <c r="E164" i="13"/>
  <c r="E26" i="13"/>
  <c r="C119" i="13"/>
  <c r="O119" i="13" s="1"/>
  <c r="C76" i="13"/>
  <c r="O76" i="13" s="1"/>
  <c r="G113" i="13"/>
  <c r="E135" i="13"/>
  <c r="E68" i="13"/>
  <c r="G151" i="13"/>
  <c r="E86" i="13"/>
  <c r="G56" i="13"/>
  <c r="G30" i="13"/>
  <c r="E127" i="13"/>
  <c r="E177" i="13"/>
  <c r="G94" i="13"/>
  <c r="G54" i="13"/>
  <c r="V44" i="31"/>
  <c r="O38" i="14"/>
  <c r="V110" i="31"/>
  <c r="O103" i="14"/>
  <c r="V66" i="31"/>
  <c r="V46" i="31"/>
  <c r="V75" i="31"/>
  <c r="V117" i="31"/>
  <c r="O110" i="14"/>
  <c r="V140" i="31"/>
  <c r="V148" i="31"/>
  <c r="O140" i="14"/>
  <c r="V141" i="31"/>
  <c r="O133" i="14"/>
  <c r="V127" i="31"/>
  <c r="V33" i="31"/>
  <c r="V174" i="31"/>
  <c r="V92" i="31"/>
  <c r="O85" i="14"/>
  <c r="AA35" i="33"/>
  <c r="V158" i="31"/>
  <c r="V118" i="31"/>
  <c r="V67" i="31"/>
  <c r="V177" i="31"/>
  <c r="V189" i="31"/>
  <c r="V137" i="31"/>
  <c r="V185" i="31"/>
  <c r="V12" i="31"/>
  <c r="V27" i="31"/>
  <c r="V143" i="31"/>
  <c r="V38" i="31"/>
  <c r="V196" i="31"/>
  <c r="V153" i="31"/>
  <c r="V161" i="31"/>
  <c r="V169" i="31"/>
  <c r="V150" i="31"/>
  <c r="V41" i="31"/>
  <c r="AB58" i="33"/>
  <c r="V43" i="31"/>
  <c r="V62" i="31"/>
  <c r="V59" i="31"/>
  <c r="V17" i="31"/>
  <c r="V151" i="31"/>
  <c r="V175" i="31"/>
  <c r="V135" i="31"/>
  <c r="V48" i="31"/>
  <c r="V106" i="31"/>
  <c r="V120" i="31"/>
  <c r="V159" i="31"/>
  <c r="V74" i="31"/>
  <c r="V115" i="31"/>
  <c r="V100" i="31"/>
  <c r="V52" i="31"/>
  <c r="V107" i="31"/>
  <c r="V35" i="31"/>
  <c r="Z65" i="33"/>
  <c r="C61" i="13"/>
  <c r="O61" i="13" s="1"/>
  <c r="Z98" i="33"/>
  <c r="C94" i="13"/>
  <c r="O94" i="13" s="1"/>
  <c r="Z20" i="33"/>
  <c r="C16" i="13"/>
  <c r="O16" i="13" s="1"/>
  <c r="Z185" i="33"/>
  <c r="C181" i="13"/>
  <c r="O181" i="13" s="1"/>
  <c r="Z60" i="33"/>
  <c r="C56" i="13"/>
  <c r="O56" i="13" s="1"/>
  <c r="Z81" i="33"/>
  <c r="C77" i="13"/>
  <c r="O77" i="13" s="1"/>
  <c r="Z165" i="33"/>
  <c r="C161" i="13"/>
  <c r="O161" i="13" s="1"/>
  <c r="Z63" i="33"/>
  <c r="C59" i="13"/>
  <c r="O59" i="13" s="1"/>
  <c r="Z115" i="33"/>
  <c r="C111" i="13"/>
  <c r="O111" i="13" s="1"/>
  <c r="Z90" i="33"/>
  <c r="C86" i="13"/>
  <c r="O86" i="13" s="1"/>
  <c r="Z130" i="33"/>
  <c r="C126" i="13"/>
  <c r="O126" i="13" s="1"/>
  <c r="Z124" i="33"/>
  <c r="C120" i="13"/>
  <c r="O120" i="13" s="1"/>
  <c r="Z82" i="33"/>
  <c r="C78" i="13"/>
  <c r="O78" i="13" s="1"/>
  <c r="Z191" i="33"/>
  <c r="C187" i="13"/>
  <c r="O187" i="13" s="1"/>
  <c r="Z126" i="33"/>
  <c r="C122" i="13"/>
  <c r="O122" i="13" s="1"/>
  <c r="Z168" i="33"/>
  <c r="C164" i="13"/>
  <c r="O164" i="13" s="1"/>
  <c r="Z13" i="33"/>
  <c r="C9" i="13"/>
  <c r="O9" i="13" s="1"/>
  <c r="Z138" i="33"/>
  <c r="C134" i="13"/>
  <c r="O134" i="13" s="1"/>
  <c r="Z129" i="33"/>
  <c r="C125" i="13"/>
  <c r="O125" i="13" s="1"/>
  <c r="Z28" i="33"/>
  <c r="C24" i="13"/>
  <c r="O24" i="13" s="1"/>
  <c r="Z134" i="33"/>
  <c r="C130" i="13"/>
  <c r="O130" i="13" s="1"/>
  <c r="Z92" i="33"/>
  <c r="C88" i="13"/>
  <c r="O88" i="13" s="1"/>
  <c r="AB39" i="33"/>
  <c r="Z44" i="33"/>
  <c r="AB47" i="33"/>
  <c r="AA136" i="33"/>
  <c r="AB157" i="33"/>
  <c r="Z113" i="33"/>
  <c r="AA22" i="33"/>
  <c r="AA95" i="33"/>
  <c r="AA96" i="33"/>
  <c r="Z18" i="33"/>
  <c r="AB155" i="33"/>
  <c r="AB136" i="33"/>
  <c r="AB64" i="33"/>
  <c r="AA192" i="33"/>
  <c r="AA55" i="33"/>
  <c r="AA138" i="33"/>
  <c r="AB50" i="33"/>
  <c r="AA64" i="33"/>
  <c r="AB176" i="33"/>
  <c r="Z176" i="33"/>
  <c r="AB34" i="33"/>
  <c r="AA100" i="33"/>
  <c r="AB171" i="33"/>
  <c r="Z66" i="33"/>
  <c r="Z39" i="33"/>
  <c r="Z162" i="33"/>
  <c r="Z146" i="33"/>
  <c r="AA178" i="33"/>
  <c r="AB48" i="33"/>
  <c r="AA44" i="33"/>
  <c r="Z177" i="33"/>
  <c r="AB89" i="33"/>
  <c r="AB117" i="33"/>
  <c r="AA36" i="33"/>
  <c r="Z117" i="33"/>
  <c r="AB191" i="33"/>
  <c r="AA160" i="33"/>
  <c r="AB98" i="33"/>
  <c r="AA131" i="33"/>
  <c r="AA47" i="33"/>
  <c r="Z40" i="33"/>
  <c r="AA115" i="33"/>
  <c r="AB147" i="33"/>
  <c r="AA52" i="33"/>
  <c r="Z123" i="33"/>
  <c r="AA162" i="33"/>
  <c r="AA72" i="33"/>
  <c r="AB130" i="33"/>
  <c r="AA90" i="33"/>
  <c r="Z109" i="33"/>
  <c r="AA73" i="33"/>
  <c r="AA169" i="33"/>
  <c r="AB63" i="33"/>
  <c r="AA92" i="33"/>
  <c r="AB122" i="33"/>
  <c r="AB129" i="33"/>
  <c r="AA65" i="33"/>
  <c r="AB145" i="33"/>
  <c r="AB173" i="33"/>
  <c r="AA181" i="33"/>
  <c r="AB165" i="33"/>
  <c r="AA168" i="33"/>
  <c r="AB79" i="33"/>
  <c r="AA37" i="33"/>
  <c r="AB56" i="33"/>
  <c r="Z149" i="33"/>
  <c r="AB72" i="33"/>
  <c r="AA71" i="33"/>
  <c r="AA170" i="33"/>
  <c r="AA123" i="33"/>
  <c r="V172" i="31"/>
  <c r="AA41" i="33"/>
  <c r="AA81" i="33"/>
  <c r="AA179" i="33"/>
  <c r="AB40" i="33"/>
  <c r="AB73" i="33"/>
  <c r="AA112" i="33"/>
  <c r="AA97" i="33"/>
  <c r="V76" i="31"/>
  <c r="AA104" i="33"/>
  <c r="AB169" i="33"/>
  <c r="AA57" i="33"/>
  <c r="AA79" i="33"/>
  <c r="AB100" i="33"/>
  <c r="AB112" i="33"/>
  <c r="AA30" i="33"/>
  <c r="AA157" i="33"/>
  <c r="AB38" i="33"/>
  <c r="AB126" i="33"/>
  <c r="AB13" i="33"/>
  <c r="AB60" i="33"/>
  <c r="AB36" i="33"/>
  <c r="AB103" i="33"/>
  <c r="AB37" i="33"/>
  <c r="AB57" i="33"/>
  <c r="AB139" i="33"/>
  <c r="AA48" i="33"/>
  <c r="Z49" i="33"/>
  <c r="AA147" i="33"/>
  <c r="AB192" i="33"/>
  <c r="AB170" i="33"/>
  <c r="AA139" i="33"/>
  <c r="AB20" i="33"/>
  <c r="AA171" i="33"/>
  <c r="AA155" i="33"/>
  <c r="AA185" i="33"/>
  <c r="AA103" i="33"/>
  <c r="AB107" i="33"/>
  <c r="AA145" i="33"/>
  <c r="AB131" i="33"/>
  <c r="AB113" i="33"/>
  <c r="Z80" i="33"/>
  <c r="AB30" i="33"/>
  <c r="AB82" i="33"/>
  <c r="AB146" i="33"/>
  <c r="AA173" i="33"/>
  <c r="AA28" i="33"/>
  <c r="AA121" i="33"/>
  <c r="AA56" i="33"/>
  <c r="AA68" i="33"/>
  <c r="AB181" i="33"/>
  <c r="AB109" i="33"/>
  <c r="AB55" i="33"/>
  <c r="AB27" i="33"/>
  <c r="AB104" i="33"/>
  <c r="AB177" i="33"/>
  <c r="AB121" i="33"/>
  <c r="AB52" i="33"/>
  <c r="V93" i="31"/>
  <c r="V280" i="13" l="1"/>
  <c r="V253" i="13"/>
  <c r="V242" i="13"/>
  <c r="K50" i="70"/>
  <c r="S28" i="13"/>
  <c r="H49" i="70"/>
  <c r="H48" i="70"/>
  <c r="V257" i="13"/>
  <c r="V176" i="13"/>
  <c r="P241" i="13"/>
  <c r="I48" i="70"/>
  <c r="V282" i="13"/>
  <c r="V97" i="13"/>
  <c r="V196" i="13"/>
  <c r="V260" i="13"/>
  <c r="V41" i="13"/>
  <c r="V213" i="13"/>
  <c r="V112" i="13"/>
  <c r="V233" i="13"/>
  <c r="V178" i="13"/>
  <c r="V266" i="13"/>
  <c r="V298" i="13"/>
  <c r="V296" i="13"/>
  <c r="V63" i="13"/>
  <c r="V272" i="13"/>
  <c r="V136" i="13"/>
  <c r="V288" i="13"/>
  <c r="V305" i="13"/>
  <c r="V277" i="13"/>
  <c r="V276" i="13"/>
  <c r="V312" i="13"/>
  <c r="V194" i="13"/>
  <c r="V270" i="13"/>
  <c r="V144" i="13"/>
  <c r="V230" i="13"/>
  <c r="V139" i="13"/>
  <c r="V163" i="13"/>
  <c r="V171" i="13"/>
  <c r="V10" i="13"/>
  <c r="V15" i="13"/>
  <c r="V248" i="13"/>
  <c r="V308" i="13"/>
  <c r="V234" i="13"/>
  <c r="V271" i="13"/>
  <c r="V251" i="13"/>
  <c r="V191" i="13"/>
  <c r="V287" i="13"/>
  <c r="V318" i="13"/>
  <c r="V279" i="13"/>
  <c r="V274" i="13"/>
  <c r="V216" i="13"/>
  <c r="V200" i="13"/>
  <c r="V314" i="13"/>
  <c r="V152" i="13"/>
  <c r="V310" i="13"/>
  <c r="V249" i="13"/>
  <c r="V297" i="13"/>
  <c r="V214" i="13"/>
  <c r="V283" i="13"/>
  <c r="V217" i="13"/>
  <c r="V319" i="13"/>
  <c r="V39" i="13"/>
  <c r="V284" i="13"/>
  <c r="V252" i="13"/>
  <c r="V199" i="13"/>
  <c r="V311" i="13"/>
  <c r="V219" i="13"/>
  <c r="V190" i="13"/>
  <c r="V184" i="13"/>
  <c r="V232" i="13"/>
  <c r="V295" i="13"/>
  <c r="V265" i="13"/>
  <c r="V12" i="13"/>
  <c r="V201" i="13"/>
  <c r="V278" i="13"/>
  <c r="V281" i="13"/>
  <c r="V303" i="13"/>
  <c r="V269" i="13"/>
  <c r="V220" i="13"/>
  <c r="V268" i="13"/>
  <c r="V221" i="13"/>
  <c r="V207" i="13"/>
  <c r="V240" i="13"/>
  <c r="V209" i="13"/>
  <c r="V301" i="13"/>
  <c r="V259" i="13"/>
  <c r="V186" i="13"/>
  <c r="V267" i="13"/>
  <c r="V155" i="13"/>
  <c r="V227" i="13"/>
  <c r="V258" i="13"/>
  <c r="W147" i="13"/>
  <c r="V245" i="13"/>
  <c r="V237" i="13"/>
  <c r="V229" i="13"/>
  <c r="V315" i="13"/>
  <c r="W214" i="13"/>
  <c r="V236" i="13"/>
  <c r="V246" i="13"/>
  <c r="W191" i="13"/>
  <c r="W308" i="13"/>
  <c r="W318" i="13"/>
  <c r="V244" i="13"/>
  <c r="V264" i="13"/>
  <c r="S198" i="13"/>
  <c r="S255" i="13"/>
  <c r="S112" i="13"/>
  <c r="S300" i="13"/>
  <c r="S246" i="13"/>
  <c r="S236" i="13"/>
  <c r="T293" i="13"/>
  <c r="W288" i="13"/>
  <c r="V204" i="13"/>
  <c r="W144" i="13"/>
  <c r="V211" i="13"/>
  <c r="V263" i="13"/>
  <c r="W310" i="13"/>
  <c r="W234" i="13"/>
  <c r="V8" i="13"/>
  <c r="V231" i="13"/>
  <c r="W315" i="13"/>
  <c r="V162" i="13"/>
  <c r="V302" i="13"/>
  <c r="V222" i="13"/>
  <c r="Q142" i="13"/>
  <c r="T142" i="13" s="1"/>
  <c r="P158" i="13"/>
  <c r="S158" i="13" s="1"/>
  <c r="P100" i="13"/>
  <c r="S100" i="13" s="1"/>
  <c r="P93" i="13"/>
  <c r="S93" i="13" s="1"/>
  <c r="Q151" i="13"/>
  <c r="T151" i="13" s="1"/>
  <c r="P64" i="13"/>
  <c r="S64" i="13" s="1"/>
  <c r="Q16" i="13"/>
  <c r="T16" i="13" s="1"/>
  <c r="Q122" i="13"/>
  <c r="T122" i="13" s="1"/>
  <c r="Q135" i="13"/>
  <c r="T135" i="13" s="1"/>
  <c r="P108" i="13"/>
  <c r="S108" i="13" s="1"/>
  <c r="Q32" i="13"/>
  <c r="T32" i="13" s="1"/>
  <c r="Q125" i="13"/>
  <c r="T125" i="13" s="1"/>
  <c r="P143" i="13"/>
  <c r="S143" i="13" s="1"/>
  <c r="Q173" i="13"/>
  <c r="T173" i="13" s="1"/>
  <c r="P33" i="13"/>
  <c r="S33" i="13" s="1"/>
  <c r="P69" i="13"/>
  <c r="S69" i="13" s="1"/>
  <c r="Q33" i="13"/>
  <c r="T33" i="13" s="1"/>
  <c r="P67" i="13"/>
  <c r="S67" i="13" s="1"/>
  <c r="Q54" i="13"/>
  <c r="T54" i="13" s="1"/>
  <c r="P151" i="13"/>
  <c r="S151" i="13" s="1"/>
  <c r="P32" i="13"/>
  <c r="S32" i="13" s="1"/>
  <c r="P40" i="13"/>
  <c r="S40" i="13" s="1"/>
  <c r="Q167" i="13"/>
  <c r="T167" i="13" s="1"/>
  <c r="Q69" i="13"/>
  <c r="T69" i="13" s="1"/>
  <c r="P91" i="13"/>
  <c r="S91" i="13" s="1"/>
  <c r="Q53" i="13"/>
  <c r="T53" i="13" s="1"/>
  <c r="P77" i="13"/>
  <c r="S77" i="13" s="1"/>
  <c r="Q118" i="13"/>
  <c r="T118" i="13" s="1"/>
  <c r="P135" i="13"/>
  <c r="S135" i="13" s="1"/>
  <c r="Q172" i="13"/>
  <c r="T172" i="13" s="1"/>
  <c r="P165" i="13"/>
  <c r="S165" i="13" s="1"/>
  <c r="Q103" i="13"/>
  <c r="T103" i="13" s="1"/>
  <c r="Q43" i="13"/>
  <c r="T43" i="13" s="1"/>
  <c r="P175" i="13"/>
  <c r="S175" i="13" s="1"/>
  <c r="P31" i="13"/>
  <c r="S31" i="13" s="1"/>
  <c r="Q108" i="13"/>
  <c r="T108" i="13" s="1"/>
  <c r="P48" i="13"/>
  <c r="S48" i="13" s="1"/>
  <c r="P177" i="13"/>
  <c r="S177" i="13" s="1"/>
  <c r="Q113" i="13"/>
  <c r="T113" i="13" s="1"/>
  <c r="P166" i="13"/>
  <c r="S166" i="13" s="1"/>
  <c r="P24" i="13"/>
  <c r="S24" i="13" s="1"/>
  <c r="P43" i="13"/>
  <c r="S43" i="13" s="1"/>
  <c r="P156" i="13"/>
  <c r="S156" i="13" s="1"/>
  <c r="Q166" i="13"/>
  <c r="T166" i="13" s="1"/>
  <c r="P132" i="13"/>
  <c r="S132" i="13" s="1"/>
  <c r="Q78" i="13"/>
  <c r="T78" i="13" s="1"/>
  <c r="P51" i="13"/>
  <c r="S51" i="13" s="1"/>
  <c r="Q317" i="13"/>
  <c r="T317" i="13" s="1"/>
  <c r="W263" i="13"/>
  <c r="W207" i="13"/>
  <c r="W264" i="13"/>
  <c r="W302" i="13"/>
  <c r="W276" i="13"/>
  <c r="Q218" i="13"/>
  <c r="V218" i="13" s="1"/>
  <c r="P55" i="13"/>
  <c r="V55" i="13" s="1"/>
  <c r="Q224" i="13"/>
  <c r="T224" i="13" s="1"/>
  <c r="O313" i="13"/>
  <c r="R313" i="13" s="1"/>
  <c r="O124" i="13"/>
  <c r="R124" i="13" s="1"/>
  <c r="O98" i="13"/>
  <c r="R98" i="13" s="1"/>
  <c r="Q153" i="13"/>
  <c r="T153" i="13" s="1"/>
  <c r="Q126" i="13"/>
  <c r="T126" i="13" s="1"/>
  <c r="Q117" i="13"/>
  <c r="T117" i="13" s="1"/>
  <c r="Q68" i="13"/>
  <c r="T68" i="13" s="1"/>
  <c r="O129" i="13"/>
  <c r="V129" i="13" s="1"/>
  <c r="W213" i="13"/>
  <c r="P223" i="13"/>
  <c r="S223" i="13" s="1"/>
  <c r="Q90" i="13"/>
  <c r="T90" i="13" s="1"/>
  <c r="Q290" i="13"/>
  <c r="V290" i="13" s="1"/>
  <c r="P38" i="13"/>
  <c r="V38" i="13" s="1"/>
  <c r="Q286" i="13"/>
  <c r="V286" i="13" s="1"/>
  <c r="Q169" i="13"/>
  <c r="T169" i="13" s="1"/>
  <c r="Q30" i="13"/>
  <c r="T30" i="13" s="1"/>
  <c r="P75" i="13"/>
  <c r="S75" i="13" s="1"/>
  <c r="Q105" i="13"/>
  <c r="T105" i="13" s="1"/>
  <c r="Q26" i="13"/>
  <c r="T26" i="13" s="1"/>
  <c r="Q141" i="13"/>
  <c r="T141" i="13" s="1"/>
  <c r="Q143" i="13"/>
  <c r="T143" i="13" s="1"/>
  <c r="P37" i="13"/>
  <c r="S37" i="13" s="1"/>
  <c r="W199" i="13"/>
  <c r="W267" i="13"/>
  <c r="W314" i="13"/>
  <c r="AA314" i="13" s="1"/>
  <c r="P20" i="13"/>
  <c r="V20" i="13" s="1"/>
  <c r="P61" i="13"/>
  <c r="S61" i="13" s="1"/>
  <c r="Q100" i="13"/>
  <c r="T100" i="13" s="1"/>
  <c r="P119" i="13"/>
  <c r="S119" i="13" s="1"/>
  <c r="Q48" i="13"/>
  <c r="T48" i="13" s="1"/>
  <c r="Q51" i="13"/>
  <c r="T51" i="13" s="1"/>
  <c r="Q35" i="13"/>
  <c r="T35" i="13" s="1"/>
  <c r="P174" i="13"/>
  <c r="S174" i="13" s="1"/>
  <c r="Q161" i="13"/>
  <c r="T161" i="13" s="1"/>
  <c r="P111" i="13"/>
  <c r="S111" i="13" s="1"/>
  <c r="Q56" i="13"/>
  <c r="T56" i="13" s="1"/>
  <c r="P26" i="13"/>
  <c r="S26" i="13" s="1"/>
  <c r="P88" i="13"/>
  <c r="S88" i="13" s="1"/>
  <c r="Q44" i="13"/>
  <c r="T44" i="13" s="1"/>
  <c r="P96" i="13"/>
  <c r="S96" i="13" s="1"/>
  <c r="P141" i="13"/>
  <c r="S141" i="13" s="1"/>
  <c r="Q109" i="13"/>
  <c r="T109" i="13" s="1"/>
  <c r="Q99" i="13"/>
  <c r="T99" i="13" s="1"/>
  <c r="Q188" i="13"/>
  <c r="T188" i="13" s="1"/>
  <c r="Q23" i="13"/>
  <c r="T23" i="13" s="1"/>
  <c r="Q9" i="13"/>
  <c r="T9" i="13" s="1"/>
  <c r="Q52" i="13"/>
  <c r="T52" i="13" s="1"/>
  <c r="Q75" i="13"/>
  <c r="T75" i="13" s="1"/>
  <c r="Q127" i="13"/>
  <c r="T127" i="13" s="1"/>
  <c r="Q21" i="13"/>
  <c r="P192" i="13"/>
  <c r="S192" i="13" s="1"/>
  <c r="W232" i="13"/>
  <c r="W245" i="13"/>
  <c r="W296" i="13"/>
  <c r="W265" i="13"/>
  <c r="P289" i="13"/>
  <c r="S289" i="13" s="1"/>
  <c r="P239" i="13"/>
  <c r="S239" i="13" s="1"/>
  <c r="Q309" i="13"/>
  <c r="V309" i="13" s="1"/>
  <c r="P182" i="13"/>
  <c r="V182" i="13" s="1"/>
  <c r="P127" i="13"/>
  <c r="S127" i="13" s="1"/>
  <c r="P164" i="13"/>
  <c r="S164" i="13" s="1"/>
  <c r="Q132" i="13"/>
  <c r="T132" i="13" s="1"/>
  <c r="P117" i="13"/>
  <c r="S117" i="13" s="1"/>
  <c r="P169" i="13"/>
  <c r="S169" i="13" s="1"/>
  <c r="Q177" i="13"/>
  <c r="T177" i="13" s="1"/>
  <c r="P106" i="13"/>
  <c r="S106" i="13" s="1"/>
  <c r="Q123" i="13"/>
  <c r="T123" i="13" s="1"/>
  <c r="W312" i="13"/>
  <c r="W280" i="13"/>
  <c r="W204" i="13"/>
  <c r="Q74" i="13"/>
  <c r="V74" i="13" s="1"/>
  <c r="O206" i="13"/>
  <c r="R206" i="13" s="1"/>
  <c r="O320" i="13"/>
  <c r="R320" i="13" s="1"/>
  <c r="P47" i="13"/>
  <c r="S47" i="13" s="1"/>
  <c r="O304" i="13"/>
  <c r="R304" i="13" s="1"/>
  <c r="P86" i="13"/>
  <c r="S86" i="13" s="1"/>
  <c r="P167" i="13"/>
  <c r="S167" i="13" s="1"/>
  <c r="Q60" i="13"/>
  <c r="T60" i="13" s="1"/>
  <c r="Q34" i="13"/>
  <c r="T34" i="13" s="1"/>
  <c r="P18" i="13"/>
  <c r="S18" i="13" s="1"/>
  <c r="P52" i="13"/>
  <c r="S52" i="13" s="1"/>
  <c r="W211" i="13"/>
  <c r="W8" i="13"/>
  <c r="W260" i="13"/>
  <c r="W301" i="13"/>
  <c r="W270" i="13"/>
  <c r="W231" i="13"/>
  <c r="W229" i="13"/>
  <c r="W284" i="13"/>
  <c r="O226" i="13"/>
  <c r="V226" i="13" s="1"/>
  <c r="P81" i="13"/>
  <c r="S81" i="13" s="1"/>
  <c r="Q185" i="13"/>
  <c r="T185" i="13" s="1"/>
  <c r="Q96" i="13"/>
  <c r="T96" i="13" s="1"/>
  <c r="P92" i="13"/>
  <c r="S92" i="13" s="1"/>
  <c r="Q59" i="13"/>
  <c r="T59" i="13" s="1"/>
  <c r="P188" i="13"/>
  <c r="S188" i="13" s="1"/>
  <c r="P153" i="13"/>
  <c r="S153" i="13" s="1"/>
  <c r="P99" i="13"/>
  <c r="S99" i="13" s="1"/>
  <c r="Q36" i="13"/>
  <c r="T36" i="13" s="1"/>
  <c r="P53" i="13"/>
  <c r="S53" i="13" s="1"/>
  <c r="P44" i="13"/>
  <c r="S44" i="13" s="1"/>
  <c r="P181" i="13"/>
  <c r="S181" i="13" s="1"/>
  <c r="P68" i="13"/>
  <c r="S68" i="13" s="1"/>
  <c r="P134" i="13"/>
  <c r="S134" i="13" s="1"/>
  <c r="Q208" i="13"/>
  <c r="T208" i="13" s="1"/>
  <c r="Q25" i="13"/>
  <c r="T25" i="13" s="1"/>
  <c r="Q189" i="13"/>
  <c r="T189" i="13" s="1"/>
  <c r="P116" i="13"/>
  <c r="S116" i="13" s="1"/>
  <c r="Q13" i="13"/>
  <c r="T13" i="13" s="1"/>
  <c r="P71" i="13"/>
  <c r="S71" i="13" s="1"/>
  <c r="W220" i="13"/>
  <c r="W190" i="13"/>
  <c r="AB190" i="13" s="1"/>
  <c r="W12" i="13"/>
  <c r="W163" i="13"/>
  <c r="O291" i="13"/>
  <c r="R291" i="13" s="1"/>
  <c r="Q202" i="13"/>
  <c r="T202" i="13" s="1"/>
  <c r="Q85" i="13"/>
  <c r="T85" i="13" s="1"/>
  <c r="Q94" i="13"/>
  <c r="T94" i="13" s="1"/>
  <c r="Q165" i="13"/>
  <c r="T165" i="13" s="1"/>
  <c r="Q187" i="13"/>
  <c r="T187" i="13" s="1"/>
  <c r="Q46" i="13"/>
  <c r="T46" i="13" s="1"/>
  <c r="P60" i="13"/>
  <c r="S60" i="13" s="1"/>
  <c r="P285" i="13"/>
  <c r="S285" i="13" s="1"/>
  <c r="Q121" i="13"/>
  <c r="T121" i="13" s="1"/>
  <c r="W259" i="13"/>
  <c r="W212" i="13"/>
  <c r="W221" i="13"/>
  <c r="W281" i="13"/>
  <c r="W196" i="13"/>
  <c r="W217" i="13"/>
  <c r="W295" i="13"/>
  <c r="AA295" i="13" s="1"/>
  <c r="P243" i="13"/>
  <c r="S243" i="13" s="1"/>
  <c r="P228" i="13"/>
  <c r="V228" i="13" s="1"/>
  <c r="W104" i="13"/>
  <c r="W257" i="13"/>
  <c r="W250" i="13"/>
  <c r="W178" i="13"/>
  <c r="W201" i="13"/>
  <c r="W95" i="13"/>
  <c r="W200" i="13"/>
  <c r="W275" i="13"/>
  <c r="W63" i="13"/>
  <c r="W89" i="13"/>
  <c r="AA89" i="13" s="1"/>
  <c r="W254" i="13"/>
  <c r="AB254" i="13" s="1"/>
  <c r="W269" i="13"/>
  <c r="W154" i="13"/>
  <c r="W216" i="13"/>
  <c r="W298" i="13"/>
  <c r="W306" i="13"/>
  <c r="G307" i="9" s="1"/>
  <c r="K307" i="9" s="1"/>
  <c r="L307" i="9" s="1"/>
  <c r="N307" i="9" s="1"/>
  <c r="W215" i="13"/>
  <c r="Z215" i="13" s="1"/>
  <c r="W258" i="13"/>
  <c r="AB258" i="13" s="1"/>
  <c r="W139" i="13"/>
  <c r="AB139" i="13" s="1"/>
  <c r="W251" i="13"/>
  <c r="AA251" i="13" s="1"/>
  <c r="W72" i="13"/>
  <c r="W79" i="13"/>
  <c r="Z79" i="13" s="1"/>
  <c r="W42" i="13"/>
  <c r="W262" i="13"/>
  <c r="W256" i="13"/>
  <c r="Z256" i="13" s="1"/>
  <c r="W222" i="13"/>
  <c r="W194" i="13"/>
  <c r="W282" i="13"/>
  <c r="W176" i="13"/>
  <c r="W186" i="13"/>
  <c r="W114" i="13"/>
  <c r="W87" i="13"/>
  <c r="W305" i="13"/>
  <c r="W107" i="13"/>
  <c r="W266" i="13"/>
  <c r="W110" i="13"/>
  <c r="Z110" i="13" s="1"/>
  <c r="W237" i="13"/>
  <c r="W179" i="13"/>
  <c r="W253" i="13"/>
  <c r="W287" i="13"/>
  <c r="W268" i="13"/>
  <c r="W273" i="13"/>
  <c r="W294" i="13"/>
  <c r="Z294" i="13" s="1"/>
  <c r="W180" i="13"/>
  <c r="AB180" i="13" s="1"/>
  <c r="W219" i="13"/>
  <c r="W136" i="13"/>
  <c r="W271" i="13"/>
  <c r="W240" i="13"/>
  <c r="W299" i="13"/>
  <c r="W157" i="13"/>
  <c r="W233" i="13"/>
  <c r="W171" i="13"/>
  <c r="W152" i="13"/>
  <c r="W39" i="13"/>
  <c r="W248" i="13"/>
  <c r="W80" i="13"/>
  <c r="W195" i="13"/>
  <c r="Z195" i="13" s="1"/>
  <c r="W279" i="13"/>
  <c r="W155" i="13"/>
  <c r="W230" i="13"/>
  <c r="W131" i="13"/>
  <c r="W73" i="13"/>
  <c r="Z73" i="13" s="1"/>
  <c r="W17" i="13"/>
  <c r="W162" i="13"/>
  <c r="W227" i="13"/>
  <c r="AB227" i="13" s="1"/>
  <c r="W19" i="13"/>
  <c r="W311" i="13"/>
  <c r="W316" i="13"/>
  <c r="AB316" i="13" s="1"/>
  <c r="W197" i="13"/>
  <c r="W244" i="13"/>
  <c r="W319" i="13"/>
  <c r="W101" i="13"/>
  <c r="W168" i="13"/>
  <c r="AA168" i="13" s="1"/>
  <c r="W133" i="13"/>
  <c r="W278" i="13"/>
  <c r="W83" i="13"/>
  <c r="W41" i="13"/>
  <c r="W148" i="13"/>
  <c r="W57" i="13"/>
  <c r="W150" i="13"/>
  <c r="AB150" i="13" s="1"/>
  <c r="W252" i="13"/>
  <c r="W65" i="13"/>
  <c r="W128" i="13"/>
  <c r="Z128" i="13" s="1"/>
  <c r="R119" i="13"/>
  <c r="R170" i="13"/>
  <c r="V170" i="13"/>
  <c r="W159" i="13"/>
  <c r="W29" i="13"/>
  <c r="AA29" i="13" s="1"/>
  <c r="R122" i="13"/>
  <c r="R126" i="13"/>
  <c r="R16" i="13"/>
  <c r="R210" i="13"/>
  <c r="V210" i="13"/>
  <c r="R102" i="13"/>
  <c r="V102" i="13"/>
  <c r="R138" i="13"/>
  <c r="V138" i="13"/>
  <c r="W84" i="13"/>
  <c r="R88" i="13"/>
  <c r="R134" i="13"/>
  <c r="R187" i="13"/>
  <c r="R86" i="13"/>
  <c r="R77" i="13"/>
  <c r="R94" i="13"/>
  <c r="R35" i="13"/>
  <c r="R14" i="13"/>
  <c r="V14" i="13"/>
  <c r="W146" i="13"/>
  <c r="G147" i="9" s="1"/>
  <c r="K147" i="9" s="1"/>
  <c r="L147" i="9" s="1"/>
  <c r="N147" i="9" s="1"/>
  <c r="W274" i="13"/>
  <c r="AB274" i="13" s="1"/>
  <c r="W297" i="13"/>
  <c r="W183" i="13"/>
  <c r="W27" i="13"/>
  <c r="W205" i="13"/>
  <c r="AA205" i="13" s="1"/>
  <c r="W50" i="13"/>
  <c r="AB50" i="13" s="1"/>
  <c r="R130" i="13"/>
  <c r="V130" i="13"/>
  <c r="R78" i="13"/>
  <c r="R111" i="13"/>
  <c r="R56" i="13"/>
  <c r="R61" i="13"/>
  <c r="R145" i="13"/>
  <c r="V145" i="13"/>
  <c r="W140" i="13"/>
  <c r="W238" i="13"/>
  <c r="Z238" i="13" s="1"/>
  <c r="W149" i="13"/>
  <c r="W303" i="13"/>
  <c r="W58" i="13"/>
  <c r="W115" i="13"/>
  <c r="W97" i="13"/>
  <c r="W283" i="13"/>
  <c r="W160" i="13"/>
  <c r="R235" i="13"/>
  <c r="V235" i="13"/>
  <c r="R113" i="13"/>
  <c r="R105" i="13"/>
  <c r="R24" i="13"/>
  <c r="R164" i="13"/>
  <c r="R120" i="13"/>
  <c r="V120" i="13"/>
  <c r="R59" i="13"/>
  <c r="R181" i="13"/>
  <c r="R45" i="13"/>
  <c r="V45" i="13"/>
  <c r="R173" i="13"/>
  <c r="V173" i="13"/>
  <c r="R225" i="13"/>
  <c r="V225" i="13"/>
  <c r="R82" i="13"/>
  <c r="V82" i="13"/>
  <c r="W137" i="13"/>
  <c r="W184" i="13"/>
  <c r="W261" i="13"/>
  <c r="AB261" i="13" s="1"/>
  <c r="W15" i="13"/>
  <c r="W277" i="13"/>
  <c r="W49" i="13"/>
  <c r="AB49" i="13" s="1"/>
  <c r="W70" i="13"/>
  <c r="W203" i="13"/>
  <c r="AA203" i="13" s="1"/>
  <c r="W307" i="13"/>
  <c r="W292" i="13"/>
  <c r="R62" i="13"/>
  <c r="V62" i="13"/>
  <c r="R40" i="13"/>
  <c r="V40" i="13"/>
  <c r="R109" i="13"/>
  <c r="R158" i="13"/>
  <c r="R172" i="13"/>
  <c r="R142" i="13"/>
  <c r="R36" i="13"/>
  <c r="W193" i="13"/>
  <c r="AB193" i="13" s="1"/>
  <c r="W209" i="13"/>
  <c r="W66" i="13"/>
  <c r="W247" i="13"/>
  <c r="W28" i="13"/>
  <c r="AB28" i="13" s="1"/>
  <c r="W22" i="13"/>
  <c r="AA22" i="13" s="1"/>
  <c r="R125" i="13"/>
  <c r="R161" i="13"/>
  <c r="R76" i="13"/>
  <c r="V76" i="13"/>
  <c r="W249" i="13"/>
  <c r="W272" i="13"/>
  <c r="W242" i="13"/>
  <c r="W7" i="13"/>
  <c r="Z7" i="13" s="1"/>
  <c r="R9" i="13"/>
  <c r="W10" i="13"/>
  <c r="R11" i="13"/>
  <c r="V11" i="13"/>
  <c r="AA249" i="13" l="1"/>
  <c r="AB15" i="13"/>
  <c r="Z22" i="13"/>
  <c r="AB22" i="13"/>
  <c r="AB251" i="13"/>
  <c r="W62" i="13"/>
  <c r="W138" i="13"/>
  <c r="G263" i="9"/>
  <c r="K263" i="9" s="1"/>
  <c r="L263" i="9" s="1"/>
  <c r="N263" i="9" s="1"/>
  <c r="AB262" i="13"/>
  <c r="AA262" i="13"/>
  <c r="G281" i="9"/>
  <c r="K281" i="9" s="1"/>
  <c r="L281" i="9" s="1"/>
  <c r="N281" i="9" s="1"/>
  <c r="AA280" i="13"/>
  <c r="Z280" i="13"/>
  <c r="AB280" i="13"/>
  <c r="W198" i="13"/>
  <c r="AA198" i="13" s="1"/>
  <c r="G293" i="9"/>
  <c r="K293" i="9" s="1"/>
  <c r="L293" i="9" s="1"/>
  <c r="N293" i="9" s="1"/>
  <c r="AB292" i="13"/>
  <c r="Z58" i="13"/>
  <c r="AA58" i="13"/>
  <c r="AB58" i="13"/>
  <c r="G184" i="9"/>
  <c r="K184" i="9" s="1"/>
  <c r="L184" i="9" s="1"/>
  <c r="N184" i="9" s="1"/>
  <c r="AB183" i="13"/>
  <c r="G160" i="9"/>
  <c r="K160" i="9" s="1"/>
  <c r="L160" i="9" s="1"/>
  <c r="N160" i="9" s="1"/>
  <c r="AB159" i="13"/>
  <c r="AA159" i="13"/>
  <c r="G58" i="9"/>
  <c r="K58" i="9" s="1"/>
  <c r="L58" i="9" s="1"/>
  <c r="N58" i="9" s="1"/>
  <c r="AA57" i="13"/>
  <c r="AB57" i="13"/>
  <c r="Z57" i="13"/>
  <c r="AA17" i="13"/>
  <c r="Z17" i="13"/>
  <c r="G254" i="9"/>
  <c r="K254" i="9" s="1"/>
  <c r="L254" i="9" s="1"/>
  <c r="N254" i="9" s="1"/>
  <c r="AA253" i="13"/>
  <c r="AB253" i="13"/>
  <c r="Z253" i="13"/>
  <c r="G115" i="9"/>
  <c r="K115" i="9" s="1"/>
  <c r="L115" i="9" s="1"/>
  <c r="N115" i="9" s="1"/>
  <c r="Z114" i="13"/>
  <c r="AB114" i="13"/>
  <c r="AA114" i="13"/>
  <c r="AA42" i="13"/>
  <c r="Z42" i="13"/>
  <c r="AB42" i="13"/>
  <c r="W243" i="13"/>
  <c r="W121" i="13"/>
  <c r="W202" i="13"/>
  <c r="W116" i="13"/>
  <c r="W185" i="13"/>
  <c r="W118" i="13"/>
  <c r="W93" i="13"/>
  <c r="Z146" i="13"/>
  <c r="AB146" i="13"/>
  <c r="G262" i="9"/>
  <c r="K262" i="9" s="1"/>
  <c r="L262" i="9" s="1"/>
  <c r="N262" i="9" s="1"/>
  <c r="Z261" i="13"/>
  <c r="AA261" i="13"/>
  <c r="AA27" i="13"/>
  <c r="Z27" i="13"/>
  <c r="G81" i="9"/>
  <c r="K81" i="9" s="1"/>
  <c r="L81" i="9" s="1"/>
  <c r="N81" i="9" s="1"/>
  <c r="Z80" i="13"/>
  <c r="AA80" i="13"/>
  <c r="G308" i="9"/>
  <c r="K308" i="9" s="1"/>
  <c r="L308" i="9" s="1"/>
  <c r="N308" i="9" s="1"/>
  <c r="AB307" i="13"/>
  <c r="G138" i="9"/>
  <c r="K138" i="9" s="1"/>
  <c r="L138" i="9" s="1"/>
  <c r="N138" i="9" s="1"/>
  <c r="Z137" i="13"/>
  <c r="AA137" i="13"/>
  <c r="W45" i="13"/>
  <c r="Z45" i="13" s="1"/>
  <c r="W102" i="13"/>
  <c r="G149" i="9"/>
  <c r="K149" i="9" s="1"/>
  <c r="L149" i="9" s="1"/>
  <c r="N149" i="9" s="1"/>
  <c r="Z148" i="13"/>
  <c r="AB148" i="13"/>
  <c r="AA148" i="13"/>
  <c r="G245" i="9"/>
  <c r="K245" i="9" s="1"/>
  <c r="L245" i="9" s="1"/>
  <c r="N245" i="9" s="1"/>
  <c r="AA244" i="13"/>
  <c r="AB244" i="13"/>
  <c r="G180" i="9"/>
  <c r="K180" i="9" s="1"/>
  <c r="L180" i="9" s="1"/>
  <c r="N180" i="9" s="1"/>
  <c r="AA179" i="13"/>
  <c r="G187" i="9"/>
  <c r="K187" i="9" s="1"/>
  <c r="L187" i="9" s="1"/>
  <c r="N187" i="9" s="1"/>
  <c r="AB186" i="13"/>
  <c r="Z186" i="13"/>
  <c r="AA186" i="13"/>
  <c r="G80" i="9"/>
  <c r="K80" i="9" s="1"/>
  <c r="L80" i="9" s="1"/>
  <c r="N80" i="9" s="1"/>
  <c r="AA79" i="13"/>
  <c r="AB79" i="13"/>
  <c r="G96" i="9"/>
  <c r="K96" i="9" s="1"/>
  <c r="L96" i="9" s="1"/>
  <c r="N96" i="9" s="1"/>
  <c r="AB95" i="13"/>
  <c r="G296" i="9"/>
  <c r="K296" i="9" s="1"/>
  <c r="L296" i="9" s="1"/>
  <c r="N296" i="9" s="1"/>
  <c r="AB295" i="13"/>
  <c r="W285" i="13"/>
  <c r="W291" i="13"/>
  <c r="W189" i="13"/>
  <c r="W81" i="13"/>
  <c r="W304" i="13"/>
  <c r="W123" i="13"/>
  <c r="W192" i="13"/>
  <c r="W90" i="13"/>
  <c r="W98" i="13"/>
  <c r="W156" i="13"/>
  <c r="W31" i="13"/>
  <c r="W54" i="13"/>
  <c r="W293" i="13"/>
  <c r="AB293" i="13" s="1"/>
  <c r="AA195" i="13"/>
  <c r="AB179" i="13"/>
  <c r="Z295" i="13"/>
  <c r="Z28" i="13"/>
  <c r="AA307" i="13"/>
  <c r="AB215" i="13"/>
  <c r="Z183" i="13"/>
  <c r="Z179" i="13"/>
  <c r="G243" i="9"/>
  <c r="K243" i="9" s="1"/>
  <c r="L243" i="9" s="1"/>
  <c r="N243" i="9" s="1"/>
  <c r="AB242" i="13"/>
  <c r="AA242" i="13"/>
  <c r="Z242" i="13"/>
  <c r="G204" i="9"/>
  <c r="K204" i="9" s="1"/>
  <c r="L204" i="9" s="1"/>
  <c r="N204" i="9" s="1"/>
  <c r="AB203" i="13"/>
  <c r="G150" i="9"/>
  <c r="Z149" i="13"/>
  <c r="AA149" i="13"/>
  <c r="AB149" i="13"/>
  <c r="G275" i="9"/>
  <c r="K275" i="9" s="1"/>
  <c r="L275" i="9" s="1"/>
  <c r="N275" i="9" s="1"/>
  <c r="Z274" i="13"/>
  <c r="W170" i="13"/>
  <c r="G198" i="9"/>
  <c r="K198" i="9" s="1"/>
  <c r="L198" i="9" s="1"/>
  <c r="N198" i="9" s="1"/>
  <c r="AB197" i="13"/>
  <c r="AA197" i="13"/>
  <c r="Z197" i="13"/>
  <c r="G132" i="9"/>
  <c r="K132" i="9" s="1"/>
  <c r="L132" i="9" s="1"/>
  <c r="N132" i="9" s="1"/>
  <c r="Z131" i="13"/>
  <c r="AB131" i="13"/>
  <c r="AA131" i="13"/>
  <c r="G153" i="9"/>
  <c r="K153" i="9" s="1"/>
  <c r="L153" i="9" s="1"/>
  <c r="N153" i="9" s="1"/>
  <c r="AB152" i="13"/>
  <c r="G73" i="9"/>
  <c r="AA72" i="13"/>
  <c r="Z72" i="13"/>
  <c r="G155" i="9"/>
  <c r="K155" i="9" s="1"/>
  <c r="L155" i="9" s="1"/>
  <c r="N155" i="9" s="1"/>
  <c r="Z154" i="13"/>
  <c r="AB154" i="13"/>
  <c r="W25" i="13"/>
  <c r="W47" i="13"/>
  <c r="W106" i="13"/>
  <c r="W223" i="13"/>
  <c r="W124" i="13"/>
  <c r="W175" i="13"/>
  <c r="W67" i="13"/>
  <c r="W236" i="13"/>
  <c r="AA236" i="13" s="1"/>
  <c r="AB80" i="13"/>
  <c r="AB27" i="13"/>
  <c r="AB306" i="13"/>
  <c r="G116" i="9"/>
  <c r="K116" i="9" s="1"/>
  <c r="L116" i="9" s="1"/>
  <c r="N116" i="9" s="1"/>
  <c r="AB115" i="13"/>
  <c r="AA115" i="13"/>
  <c r="G102" i="9"/>
  <c r="K102" i="9" s="1"/>
  <c r="L102" i="9" s="1"/>
  <c r="N102" i="9" s="1"/>
  <c r="AB101" i="13"/>
  <c r="Z101" i="13"/>
  <c r="W13" i="13"/>
  <c r="W82" i="13"/>
  <c r="W235" i="13"/>
  <c r="G239" i="9"/>
  <c r="K239" i="9" s="1"/>
  <c r="L239" i="9" s="1"/>
  <c r="N239" i="9" s="1"/>
  <c r="AB238" i="13"/>
  <c r="AA238" i="13"/>
  <c r="W210" i="13"/>
  <c r="G84" i="9"/>
  <c r="K84" i="9" s="1"/>
  <c r="L84" i="9" s="1"/>
  <c r="N84" i="9" s="1"/>
  <c r="Z83" i="13"/>
  <c r="AB83" i="13"/>
  <c r="AA83" i="13"/>
  <c r="G317" i="9"/>
  <c r="K317" i="9" s="1"/>
  <c r="L317" i="9" s="1"/>
  <c r="N317" i="9" s="1"/>
  <c r="Z316" i="13"/>
  <c r="G181" i="9"/>
  <c r="K181" i="9" s="1"/>
  <c r="L181" i="9" s="1"/>
  <c r="N181" i="9" s="1"/>
  <c r="Z180" i="13"/>
  <c r="AA180" i="13"/>
  <c r="G111" i="9"/>
  <c r="K111" i="9" s="1"/>
  <c r="L111" i="9" s="1"/>
  <c r="N111" i="9" s="1"/>
  <c r="AA110" i="13"/>
  <c r="G252" i="9"/>
  <c r="K252" i="9" s="1"/>
  <c r="L252" i="9" s="1"/>
  <c r="N252" i="9" s="1"/>
  <c r="Z251" i="13"/>
  <c r="W46" i="13"/>
  <c r="W208" i="13"/>
  <c r="W320" i="13"/>
  <c r="W239" i="13"/>
  <c r="W174" i="13"/>
  <c r="G315" i="9"/>
  <c r="K315" i="9" s="1"/>
  <c r="L315" i="9" s="1"/>
  <c r="N315" i="9" s="1"/>
  <c r="AB314" i="13"/>
  <c r="Z314" i="13"/>
  <c r="W313" i="13"/>
  <c r="W91" i="13"/>
  <c r="W246" i="13"/>
  <c r="AA28" i="13"/>
  <c r="AA292" i="13"/>
  <c r="Z115" i="13"/>
  <c r="AA95" i="13"/>
  <c r="Z292" i="13"/>
  <c r="Z152" i="13"/>
  <c r="AB73" i="13"/>
  <c r="G151" i="9"/>
  <c r="K151" i="9" s="1"/>
  <c r="L151" i="9" s="1"/>
  <c r="N151" i="9" s="1"/>
  <c r="AA150" i="13"/>
  <c r="Z150" i="13"/>
  <c r="G276" i="9"/>
  <c r="AB275" i="13"/>
  <c r="Z275" i="13"/>
  <c r="G71" i="9"/>
  <c r="K71" i="9" s="1"/>
  <c r="L71" i="9" s="1"/>
  <c r="N71" i="9" s="1"/>
  <c r="AA70" i="13"/>
  <c r="AB70" i="13"/>
  <c r="G250" i="9"/>
  <c r="K250" i="9" s="1"/>
  <c r="L250" i="9" s="1"/>
  <c r="N250" i="9" s="1"/>
  <c r="AB249" i="13"/>
  <c r="G67" i="9"/>
  <c r="K67" i="9" s="1"/>
  <c r="L67" i="9" s="1"/>
  <c r="N67" i="9" s="1"/>
  <c r="AB66" i="13"/>
  <c r="AA66" i="13"/>
  <c r="Z66" i="13"/>
  <c r="G50" i="9"/>
  <c r="K50" i="9" s="1"/>
  <c r="L50" i="9" s="1"/>
  <c r="N50" i="9" s="1"/>
  <c r="AA49" i="13"/>
  <c r="G161" i="9"/>
  <c r="K161" i="9" s="1"/>
  <c r="L161" i="9" s="1"/>
  <c r="N161" i="9" s="1"/>
  <c r="AA160" i="13"/>
  <c r="Z160" i="13"/>
  <c r="G141" i="9"/>
  <c r="K141" i="9" s="1"/>
  <c r="L141" i="9" s="1"/>
  <c r="N141" i="9" s="1"/>
  <c r="Z140" i="13"/>
  <c r="AB140" i="13"/>
  <c r="AA140" i="13"/>
  <c r="W130" i="13"/>
  <c r="G129" i="9"/>
  <c r="K129" i="9" s="1"/>
  <c r="L129" i="9" s="1"/>
  <c r="N129" i="9" s="1"/>
  <c r="AA128" i="13"/>
  <c r="AB128" i="13"/>
  <c r="G295" i="9"/>
  <c r="AA294" i="13"/>
  <c r="AB294" i="13"/>
  <c r="G140" i="9"/>
  <c r="K140" i="9" s="1"/>
  <c r="L140" i="9" s="1"/>
  <c r="N140" i="9" s="1"/>
  <c r="AA139" i="13"/>
  <c r="Z139" i="13"/>
  <c r="G255" i="9"/>
  <c r="K255" i="9" s="1"/>
  <c r="L255" i="9" s="1"/>
  <c r="N255" i="9" s="1"/>
  <c r="AA254" i="13"/>
  <c r="Z254" i="13"/>
  <c r="G251" i="9"/>
  <c r="K251" i="9" s="1"/>
  <c r="L251" i="9" s="1"/>
  <c r="N251" i="9" s="1"/>
  <c r="AA250" i="13"/>
  <c r="G282" i="9"/>
  <c r="K282" i="9" s="1"/>
  <c r="L282" i="9" s="1"/>
  <c r="N282" i="9" s="1"/>
  <c r="AB281" i="13"/>
  <c r="Z281" i="13"/>
  <c r="AA281" i="13"/>
  <c r="G191" i="9"/>
  <c r="K191" i="9" s="1"/>
  <c r="L191" i="9" s="1"/>
  <c r="N191" i="9" s="1"/>
  <c r="Z190" i="13"/>
  <c r="W18" i="13"/>
  <c r="W206" i="13"/>
  <c r="W289" i="13"/>
  <c r="W30" i="13"/>
  <c r="W224" i="13"/>
  <c r="W317" i="13"/>
  <c r="W103" i="13"/>
  <c r="W300" i="13"/>
  <c r="AA300" i="13" s="1"/>
  <c r="G148" i="9"/>
  <c r="K148" i="9" s="1"/>
  <c r="L148" i="9" s="1"/>
  <c r="N148" i="9" s="1"/>
  <c r="Z147" i="13"/>
  <c r="AA147" i="13"/>
  <c r="AB147" i="13"/>
  <c r="AA274" i="13"/>
  <c r="AA101" i="13"/>
  <c r="Z203" i="13"/>
  <c r="Z306" i="13"/>
  <c r="AA275" i="13"/>
  <c r="AA183" i="13"/>
  <c r="AA190" i="13"/>
  <c r="AB137" i="13"/>
  <c r="AB160" i="13"/>
  <c r="AB29" i="13"/>
  <c r="Z29" i="13"/>
  <c r="G88" i="9"/>
  <c r="K88" i="9" s="1"/>
  <c r="L88" i="9" s="1"/>
  <c r="N88" i="9" s="1"/>
  <c r="Z87" i="13"/>
  <c r="AB87" i="13"/>
  <c r="G248" i="9"/>
  <c r="K248" i="9" s="1"/>
  <c r="L248" i="9" s="1"/>
  <c r="N248" i="9" s="1"/>
  <c r="AA247" i="13"/>
  <c r="Z247" i="13"/>
  <c r="AB247" i="13"/>
  <c r="W225" i="13"/>
  <c r="W120" i="13"/>
  <c r="G51" i="9"/>
  <c r="K51" i="9" s="1"/>
  <c r="L51" i="9" s="1"/>
  <c r="N51" i="9" s="1"/>
  <c r="AA50" i="13"/>
  <c r="Z50" i="13"/>
  <c r="W14" i="13"/>
  <c r="G85" i="9"/>
  <c r="K85" i="9" s="1"/>
  <c r="L85" i="9" s="1"/>
  <c r="N85" i="9" s="1"/>
  <c r="Z84" i="13"/>
  <c r="AB84" i="13"/>
  <c r="AA84" i="13"/>
  <c r="G66" i="9"/>
  <c r="AA65" i="13"/>
  <c r="Z65" i="13"/>
  <c r="G134" i="9"/>
  <c r="K134" i="9" s="1"/>
  <c r="L134" i="9" s="1"/>
  <c r="N134" i="9" s="1"/>
  <c r="AB133" i="13"/>
  <c r="Z133" i="13"/>
  <c r="AA19" i="13"/>
  <c r="Z19" i="13"/>
  <c r="AB19" i="13"/>
  <c r="G158" i="9"/>
  <c r="K158" i="9" s="1"/>
  <c r="L158" i="9" s="1"/>
  <c r="N158" i="9" s="1"/>
  <c r="AB157" i="13"/>
  <c r="AA157" i="13"/>
  <c r="Z157" i="13"/>
  <c r="G274" i="9"/>
  <c r="K274" i="9" s="1"/>
  <c r="L274" i="9" s="1"/>
  <c r="N274" i="9" s="1"/>
  <c r="AA273" i="13"/>
  <c r="AB273" i="13"/>
  <c r="Z273" i="13"/>
  <c r="G108" i="9"/>
  <c r="K108" i="9" s="1"/>
  <c r="L108" i="9" s="1"/>
  <c r="N108" i="9" s="1"/>
  <c r="AB107" i="13"/>
  <c r="Z107" i="13"/>
  <c r="G259" i="9"/>
  <c r="Z258" i="13"/>
  <c r="AA258" i="13"/>
  <c r="G90" i="9"/>
  <c r="K90" i="9" s="1"/>
  <c r="L90" i="9" s="1"/>
  <c r="N90" i="9" s="1"/>
  <c r="Z89" i="13"/>
  <c r="AB89" i="13"/>
  <c r="W34" i="13"/>
  <c r="W112" i="13"/>
  <c r="AA112" i="13" s="1"/>
  <c r="AB250" i="13"/>
  <c r="AB17" i="13"/>
  <c r="AA152" i="13"/>
  <c r="Z262" i="13"/>
  <c r="Z250" i="13"/>
  <c r="AA73" i="13"/>
  <c r="Z307" i="13"/>
  <c r="AA146" i="13"/>
  <c r="W85" i="13"/>
  <c r="W23" i="13"/>
  <c r="AA87" i="13"/>
  <c r="AB7" i="13"/>
  <c r="AA7" i="13"/>
  <c r="W11" i="13"/>
  <c r="W76" i="13"/>
  <c r="G194" i="9"/>
  <c r="Z193" i="13"/>
  <c r="AA193" i="13"/>
  <c r="AA15" i="13"/>
  <c r="Z15" i="13"/>
  <c r="W145" i="13"/>
  <c r="G206" i="9"/>
  <c r="K206" i="9" s="1"/>
  <c r="L206" i="9" s="1"/>
  <c r="N206" i="9" s="1"/>
  <c r="AB205" i="13"/>
  <c r="Z205" i="13"/>
  <c r="G169" i="9"/>
  <c r="K169" i="9" s="1"/>
  <c r="L169" i="9" s="1"/>
  <c r="N169" i="9" s="1"/>
  <c r="Z168" i="13"/>
  <c r="AB168" i="13"/>
  <c r="G228" i="9"/>
  <c r="K228" i="9" s="1"/>
  <c r="L228" i="9" s="1"/>
  <c r="N228" i="9" s="1"/>
  <c r="AA227" i="13"/>
  <c r="Z227" i="13"/>
  <c r="G196" i="9"/>
  <c r="K196" i="9" s="1"/>
  <c r="L196" i="9" s="1"/>
  <c r="N196" i="9" s="1"/>
  <c r="AB195" i="13"/>
  <c r="G300" i="9"/>
  <c r="K300" i="9" s="1"/>
  <c r="L300" i="9" s="1"/>
  <c r="N300" i="9" s="1"/>
  <c r="AA299" i="13"/>
  <c r="Z299" i="13"/>
  <c r="AB299" i="13"/>
  <c r="G257" i="9"/>
  <c r="K257" i="9" s="1"/>
  <c r="L257" i="9" s="1"/>
  <c r="N257" i="9" s="1"/>
  <c r="AA256" i="13"/>
  <c r="AB256" i="13"/>
  <c r="G216" i="9"/>
  <c r="K216" i="9" s="1"/>
  <c r="L216" i="9" s="1"/>
  <c r="N216" i="9" s="1"/>
  <c r="AA215" i="13"/>
  <c r="G105" i="9"/>
  <c r="K105" i="9" s="1"/>
  <c r="L105" i="9" s="1"/>
  <c r="N105" i="9" s="1"/>
  <c r="AA104" i="13"/>
  <c r="AB104" i="13"/>
  <c r="Z104" i="13"/>
  <c r="G213" i="9"/>
  <c r="K213" i="9" s="1"/>
  <c r="L213" i="9" s="1"/>
  <c r="N213" i="9" s="1"/>
  <c r="Z212" i="13"/>
  <c r="W71" i="13"/>
  <c r="W92" i="13"/>
  <c r="W37" i="13"/>
  <c r="W64" i="13"/>
  <c r="W255" i="13"/>
  <c r="AA255" i="13" s="1"/>
  <c r="AB110" i="13"/>
  <c r="AB72" i="13"/>
  <c r="AB212" i="13"/>
  <c r="AA306" i="13"/>
  <c r="AA107" i="13"/>
  <c r="Z49" i="13"/>
  <c r="AA154" i="13"/>
  <c r="AA133" i="13"/>
  <c r="AA316" i="13"/>
  <c r="Z244" i="13"/>
  <c r="Z95" i="13"/>
  <c r="Z70" i="13"/>
  <c r="AB65" i="13"/>
  <c r="AA212" i="13"/>
  <c r="Z159" i="13"/>
  <c r="G11" i="9"/>
  <c r="J49" i="70"/>
  <c r="K48" i="70"/>
  <c r="H51" i="70"/>
  <c r="V241" i="13"/>
  <c r="I49" i="70"/>
  <c r="G20" i="9"/>
  <c r="G28" i="9"/>
  <c r="G30" i="9"/>
  <c r="G59" i="9"/>
  <c r="G18" i="9"/>
  <c r="G43" i="9"/>
  <c r="G8" i="9"/>
  <c r="G23" i="9"/>
  <c r="G74" i="9"/>
  <c r="G16" i="9"/>
  <c r="G29" i="9"/>
  <c r="T21" i="13"/>
  <c r="V123" i="13"/>
  <c r="V16" i="13"/>
  <c r="V156" i="13"/>
  <c r="AA156" i="13" s="1"/>
  <c r="V59" i="13"/>
  <c r="V31" i="13"/>
  <c r="V32" i="13"/>
  <c r="V13" i="13"/>
  <c r="V92" i="13"/>
  <c r="V36" i="13"/>
  <c r="V51" i="13"/>
  <c r="V9" i="13"/>
  <c r="V317" i="13"/>
  <c r="V143" i="13"/>
  <c r="V78" i="13"/>
  <c r="V132" i="13"/>
  <c r="V172" i="13"/>
  <c r="V37" i="13"/>
  <c r="V71" i="13"/>
  <c r="V64" i="13"/>
  <c r="V88" i="13"/>
  <c r="V35" i="13"/>
  <c r="V34" i="13"/>
  <c r="V181" i="13"/>
  <c r="V122" i="13"/>
  <c r="R129" i="13"/>
  <c r="V113" i="13"/>
  <c r="V68" i="13"/>
  <c r="V224" i="13"/>
  <c r="V69" i="13"/>
  <c r="V30" i="13"/>
  <c r="V18" i="13"/>
  <c r="V103" i="13"/>
  <c r="V96" i="13"/>
  <c r="V48" i="13"/>
  <c r="V94" i="13"/>
  <c r="V85" i="13"/>
  <c r="V165" i="13"/>
  <c r="H296" i="9"/>
  <c r="H148" i="9"/>
  <c r="V119" i="13"/>
  <c r="V44" i="13"/>
  <c r="V164" i="13"/>
  <c r="V117" i="13"/>
  <c r="V289" i="13"/>
  <c r="H254" i="9"/>
  <c r="H263" i="9"/>
  <c r="H80" i="9"/>
  <c r="H293" i="9"/>
  <c r="V187" i="13"/>
  <c r="V169" i="13"/>
  <c r="V56" i="13"/>
  <c r="V151" i="13"/>
  <c r="V26" i="13"/>
  <c r="V77" i="13"/>
  <c r="V111" i="13"/>
  <c r="V93" i="13"/>
  <c r="V166" i="13"/>
  <c r="V125" i="13"/>
  <c r="V285" i="13"/>
  <c r="V189" i="13"/>
  <c r="V192" i="13"/>
  <c r="AA192" i="13" s="1"/>
  <c r="V61" i="13"/>
  <c r="V106" i="13"/>
  <c r="AA106" i="13" s="1"/>
  <c r="V105" i="13"/>
  <c r="V21" i="13"/>
  <c r="V175" i="13"/>
  <c r="V25" i="13"/>
  <c r="V158" i="13"/>
  <c r="V109" i="13"/>
  <c r="V108" i="13"/>
  <c r="V161" i="13"/>
  <c r="V67" i="13"/>
  <c r="V100" i="13"/>
  <c r="V188" i="13"/>
  <c r="V99" i="13"/>
  <c r="V167" i="13"/>
  <c r="V23" i="13"/>
  <c r="V116" i="13"/>
  <c r="AA116" i="13" s="1"/>
  <c r="V86" i="13"/>
  <c r="T74" i="13"/>
  <c r="V53" i="13"/>
  <c r="V121" i="13"/>
  <c r="V208" i="13"/>
  <c r="V91" i="13"/>
  <c r="AA91" i="13" s="1"/>
  <c r="V142" i="13"/>
  <c r="V24" i="13"/>
  <c r="V33" i="13"/>
  <c r="V239" i="13"/>
  <c r="AA239" i="13" s="1"/>
  <c r="V43" i="13"/>
  <c r="V177" i="13"/>
  <c r="V75" i="13"/>
  <c r="V174" i="13"/>
  <c r="V134" i="13"/>
  <c r="V141" i="13"/>
  <c r="V153" i="13"/>
  <c r="V135" i="13"/>
  <c r="V127" i="13"/>
  <c r="V52" i="13"/>
  <c r="R226" i="13"/>
  <c r="V90" i="13"/>
  <c r="AB90" i="13" s="1"/>
  <c r="W161" i="13"/>
  <c r="V47" i="13"/>
  <c r="W111" i="13"/>
  <c r="W122" i="13"/>
  <c r="V98" i="13"/>
  <c r="S228" i="13"/>
  <c r="W68" i="13"/>
  <c r="W153" i="13"/>
  <c r="V223" i="13"/>
  <c r="W44" i="13"/>
  <c r="W125" i="13"/>
  <c r="W69" i="13"/>
  <c r="V243" i="13"/>
  <c r="W169" i="13"/>
  <c r="W9" i="13"/>
  <c r="V60" i="13"/>
  <c r="V126" i="13"/>
  <c r="V54" i="13"/>
  <c r="V118" i="13"/>
  <c r="AB118" i="13" s="1"/>
  <c r="V81" i="13"/>
  <c r="AA81" i="13" s="1"/>
  <c r="V185" i="13"/>
  <c r="W167" i="13"/>
  <c r="W127" i="13"/>
  <c r="W48" i="13"/>
  <c r="W126" i="13"/>
  <c r="W53" i="13"/>
  <c r="V320" i="13"/>
  <c r="S182" i="13"/>
  <c r="W108" i="13"/>
  <c r="V313" i="13"/>
  <c r="V202" i="13"/>
  <c r="AB202" i="13" s="1"/>
  <c r="W96" i="13"/>
  <c r="W100" i="13"/>
  <c r="W134" i="13"/>
  <c r="W52" i="13"/>
  <c r="V304" i="13"/>
  <c r="W51" i="13"/>
  <c r="W32" i="13"/>
  <c r="W33" i="13"/>
  <c r="W109" i="13"/>
  <c r="W188" i="13"/>
  <c r="W166" i="13"/>
  <c r="W88" i="13"/>
  <c r="W60" i="13"/>
  <c r="W99" i="13"/>
  <c r="W177" i="13"/>
  <c r="W61" i="13"/>
  <c r="W26" i="13"/>
  <c r="W151" i="13"/>
  <c r="S20" i="13"/>
  <c r="W117" i="13"/>
  <c r="W132" i="13"/>
  <c r="W143" i="13"/>
  <c r="W165" i="13"/>
  <c r="W141" i="13"/>
  <c r="W43" i="13"/>
  <c r="W135" i="13"/>
  <c r="W75" i="13"/>
  <c r="W59" i="13"/>
  <c r="W158" i="13"/>
  <c r="W173" i="13"/>
  <c r="AA173" i="13" s="1"/>
  <c r="W113" i="13"/>
  <c r="V124" i="13"/>
  <c r="Z124" i="13" s="1"/>
  <c r="T309" i="13"/>
  <c r="S55" i="13"/>
  <c r="W86" i="13"/>
  <c r="W16" i="13"/>
  <c r="W36" i="13"/>
  <c r="W164" i="13"/>
  <c r="W56" i="13"/>
  <c r="W35" i="13"/>
  <c r="W187" i="13"/>
  <c r="V46" i="13"/>
  <c r="V291" i="13"/>
  <c r="T286" i="13"/>
  <c r="W142" i="13"/>
  <c r="W40" i="13"/>
  <c r="AB40" i="13" s="1"/>
  <c r="W181" i="13"/>
  <c r="W24" i="13"/>
  <c r="W94" i="13"/>
  <c r="S38" i="13"/>
  <c r="W172" i="13"/>
  <c r="W105" i="13"/>
  <c r="W78" i="13"/>
  <c r="W77" i="13"/>
  <c r="W119" i="13"/>
  <c r="V206" i="13"/>
  <c r="Z206" i="13" s="1"/>
  <c r="T290" i="13"/>
  <c r="Z82" i="13"/>
  <c r="Z102" i="13"/>
  <c r="Z210" i="13"/>
  <c r="Z145" i="13"/>
  <c r="Z170" i="13"/>
  <c r="Z76" i="13"/>
  <c r="Y244" i="31"/>
  <c r="Z244" i="31"/>
  <c r="H158" i="9" l="1"/>
  <c r="H213" i="9"/>
  <c r="H71" i="9"/>
  <c r="H282" i="9"/>
  <c r="H43" i="9"/>
  <c r="K43" i="9"/>
  <c r="L43" i="9" s="1"/>
  <c r="N43" i="9" s="1"/>
  <c r="H18" i="9"/>
  <c r="K18" i="9"/>
  <c r="L18" i="9" s="1"/>
  <c r="N18" i="9" s="1"/>
  <c r="H66" i="9"/>
  <c r="K66" i="9"/>
  <c r="L66" i="9" s="1"/>
  <c r="N66" i="9" s="1"/>
  <c r="H8" i="9"/>
  <c r="K8" i="9"/>
  <c r="L8" i="9" s="1"/>
  <c r="N8" i="9" s="1"/>
  <c r="H59" i="9"/>
  <c r="K59" i="9"/>
  <c r="L59" i="9" s="1"/>
  <c r="N59" i="9" s="1"/>
  <c r="H29" i="9"/>
  <c r="K29" i="9"/>
  <c r="L29" i="9" s="1"/>
  <c r="N29" i="9" s="1"/>
  <c r="H30" i="9"/>
  <c r="K30" i="9"/>
  <c r="L30" i="9" s="1"/>
  <c r="N30" i="9" s="1"/>
  <c r="H276" i="9"/>
  <c r="K276" i="9"/>
  <c r="L276" i="9" s="1"/>
  <c r="N276" i="9" s="1"/>
  <c r="H73" i="9"/>
  <c r="K73" i="9"/>
  <c r="L73" i="9" s="1"/>
  <c r="N73" i="9" s="1"/>
  <c r="H11" i="9"/>
  <c r="K11" i="9"/>
  <c r="L11" i="9" s="1"/>
  <c r="N11" i="9" s="1"/>
  <c r="H248" i="9"/>
  <c r="H16" i="9"/>
  <c r="K16" i="9"/>
  <c r="L16" i="9" s="1"/>
  <c r="N16" i="9" s="1"/>
  <c r="H28" i="9"/>
  <c r="K28" i="9"/>
  <c r="L28" i="9" s="1"/>
  <c r="N28" i="9" s="1"/>
  <c r="H150" i="9"/>
  <c r="K150" i="9"/>
  <c r="L150" i="9" s="1"/>
  <c r="N150" i="9" s="1"/>
  <c r="H295" i="9"/>
  <c r="K295" i="9"/>
  <c r="L295" i="9" s="1"/>
  <c r="N295" i="9" s="1"/>
  <c r="H74" i="9"/>
  <c r="K74" i="9"/>
  <c r="L74" i="9" s="1"/>
  <c r="N74" i="9" s="1"/>
  <c r="H20" i="9"/>
  <c r="K20" i="9"/>
  <c r="L20" i="9" s="1"/>
  <c r="N20" i="9" s="1"/>
  <c r="H259" i="9"/>
  <c r="K259" i="9"/>
  <c r="L259" i="9" s="1"/>
  <c r="N259" i="9" s="1"/>
  <c r="H23" i="9"/>
  <c r="K23" i="9"/>
  <c r="L23" i="9" s="1"/>
  <c r="N23" i="9" s="1"/>
  <c r="H194" i="9"/>
  <c r="K194" i="9"/>
  <c r="L194" i="9" s="1"/>
  <c r="N194" i="9" s="1"/>
  <c r="Z249" i="13"/>
  <c r="G225" i="9"/>
  <c r="AA37" i="13"/>
  <c r="AB23" i="13"/>
  <c r="G86" i="9"/>
  <c r="K86" i="9" s="1"/>
  <c r="L86" i="9" s="1"/>
  <c r="N86" i="9" s="1"/>
  <c r="AB30" i="13"/>
  <c r="AA64" i="13"/>
  <c r="AB123" i="13"/>
  <c r="G48" i="9"/>
  <c r="K48" i="9" s="1"/>
  <c r="L48" i="9" s="1"/>
  <c r="N48" i="9" s="1"/>
  <c r="AB93" i="13"/>
  <c r="AA31" i="13"/>
  <c r="AA71" i="13"/>
  <c r="AA174" i="13"/>
  <c r="AA92" i="13"/>
  <c r="Z25" i="13"/>
  <c r="AB317" i="13"/>
  <c r="K49" i="70"/>
  <c r="AB235" i="13"/>
  <c r="AA235" i="13"/>
  <c r="W20" i="13"/>
  <c r="AA20" i="13" s="1"/>
  <c r="W228" i="13"/>
  <c r="AA228" i="13" s="1"/>
  <c r="AA25" i="13"/>
  <c r="G190" i="9"/>
  <c r="K190" i="9" s="1"/>
  <c r="L190" i="9" s="1"/>
  <c r="N190" i="9" s="1"/>
  <c r="Z189" i="13"/>
  <c r="AA189" i="13"/>
  <c r="AB234" i="13"/>
  <c r="AA234" i="13"/>
  <c r="Z234" i="13"/>
  <c r="G269" i="9"/>
  <c r="AA268" i="13"/>
  <c r="Z268" i="13"/>
  <c r="AB268" i="13"/>
  <c r="W129" i="13"/>
  <c r="Z129" i="13" s="1"/>
  <c r="AA34" i="13"/>
  <c r="Z34" i="13"/>
  <c r="G230" i="9"/>
  <c r="AB229" i="13"/>
  <c r="Z229" i="13"/>
  <c r="AA229" i="13"/>
  <c r="AA277" i="13"/>
  <c r="AB277" i="13"/>
  <c r="Z277" i="13"/>
  <c r="AB276" i="13"/>
  <c r="Z276" i="13"/>
  <c r="AA276" i="13"/>
  <c r="G179" i="9"/>
  <c r="K179" i="9" s="1"/>
  <c r="L179" i="9" s="1"/>
  <c r="N179" i="9" s="1"/>
  <c r="AA178" i="13"/>
  <c r="AB178" i="13"/>
  <c r="Z178" i="13"/>
  <c r="G256" i="9"/>
  <c r="Z255" i="13"/>
  <c r="AB255" i="13"/>
  <c r="G294" i="9"/>
  <c r="Z293" i="13"/>
  <c r="AA293" i="13"/>
  <c r="G321" i="9"/>
  <c r="AB320" i="13"/>
  <c r="AA320" i="13"/>
  <c r="G292" i="9"/>
  <c r="AB291" i="13"/>
  <c r="AA291" i="13"/>
  <c r="G122" i="9"/>
  <c r="K122" i="9" s="1"/>
  <c r="L122" i="9" s="1"/>
  <c r="N122" i="9" s="1"/>
  <c r="Z121" i="13"/>
  <c r="AA121" i="13"/>
  <c r="AA225" i="13"/>
  <c r="AB225" i="13"/>
  <c r="AA14" i="13"/>
  <c r="AB14" i="13"/>
  <c r="W38" i="13"/>
  <c r="AA38" i="13" s="1"/>
  <c r="Z46" i="13"/>
  <c r="AA46" i="13"/>
  <c r="W55" i="13"/>
  <c r="G205" i="9"/>
  <c r="K205" i="9" s="1"/>
  <c r="L205" i="9" s="1"/>
  <c r="N205" i="9" s="1"/>
  <c r="Z204" i="13"/>
  <c r="AA204" i="13"/>
  <c r="AB204" i="13"/>
  <c r="G99" i="9"/>
  <c r="K99" i="9" s="1"/>
  <c r="L99" i="9" s="1"/>
  <c r="N99" i="9" s="1"/>
  <c r="AB98" i="13"/>
  <c r="AA98" i="13"/>
  <c r="Z175" i="13"/>
  <c r="AB175" i="13"/>
  <c r="Z285" i="13"/>
  <c r="AB285" i="13"/>
  <c r="G270" i="9"/>
  <c r="AA269" i="13"/>
  <c r="AB269" i="13"/>
  <c r="Z269" i="13"/>
  <c r="AB289" i="13"/>
  <c r="Z289" i="13"/>
  <c r="Z200" i="13"/>
  <c r="AB200" i="13"/>
  <c r="AA200" i="13"/>
  <c r="G253" i="9"/>
  <c r="K253" i="9" s="1"/>
  <c r="L253" i="9" s="1"/>
  <c r="N253" i="9" s="1"/>
  <c r="AB252" i="13"/>
  <c r="AA252" i="13"/>
  <c r="Z252" i="13"/>
  <c r="AB163" i="13"/>
  <c r="AA163" i="13"/>
  <c r="Z163" i="13"/>
  <c r="AB270" i="13"/>
  <c r="Z270" i="13"/>
  <c r="AA270" i="13"/>
  <c r="AB296" i="13"/>
  <c r="AA296" i="13"/>
  <c r="Z296" i="13"/>
  <c r="Z220" i="13"/>
  <c r="AA220" i="13"/>
  <c r="AB220" i="13"/>
  <c r="G283" i="9"/>
  <c r="AB282" i="13"/>
  <c r="Z282" i="13"/>
  <c r="AA282" i="13"/>
  <c r="Z225" i="13"/>
  <c r="AB46" i="13"/>
  <c r="AA175" i="13"/>
  <c r="W286" i="13"/>
  <c r="AB286" i="13" s="1"/>
  <c r="G139" i="9"/>
  <c r="K139" i="9" s="1"/>
  <c r="L139" i="9" s="1"/>
  <c r="N139" i="9" s="1"/>
  <c r="AB138" i="13"/>
  <c r="AA138" i="13"/>
  <c r="G55" i="9"/>
  <c r="Z54" i="13"/>
  <c r="AA54" i="13"/>
  <c r="G131" i="9"/>
  <c r="AA130" i="13"/>
  <c r="AB130" i="13"/>
  <c r="W290" i="13"/>
  <c r="W309" i="13"/>
  <c r="AB309" i="13" s="1"/>
  <c r="Z223" i="13"/>
  <c r="AB223" i="13"/>
  <c r="G240" i="9"/>
  <c r="K240" i="9" s="1"/>
  <c r="L240" i="9" s="1"/>
  <c r="N240" i="9" s="1"/>
  <c r="AB239" i="13"/>
  <c r="Z239" i="13"/>
  <c r="W74" i="13"/>
  <c r="AB74" i="13" s="1"/>
  <c r="G316" i="9"/>
  <c r="K316" i="9" s="1"/>
  <c r="L316" i="9" s="1"/>
  <c r="N316" i="9" s="1"/>
  <c r="AB315" i="13"/>
  <c r="Z315" i="13"/>
  <c r="AA315" i="13"/>
  <c r="G238" i="9"/>
  <c r="K238" i="9" s="1"/>
  <c r="L238" i="9" s="1"/>
  <c r="N238" i="9" s="1"/>
  <c r="AB237" i="13"/>
  <c r="AA237" i="13"/>
  <c r="Z237" i="13"/>
  <c r="Z103" i="13"/>
  <c r="AA103" i="13"/>
  <c r="Z224" i="13"/>
  <c r="AA224" i="13"/>
  <c r="AA39" i="13"/>
  <c r="AB39" i="13"/>
  <c r="Z39" i="13"/>
  <c r="Z162" i="13"/>
  <c r="AB162" i="13"/>
  <c r="AA162" i="13"/>
  <c r="AB144" i="13"/>
  <c r="AA144" i="13"/>
  <c r="Z144" i="13"/>
  <c r="G192" i="9"/>
  <c r="K192" i="9" s="1"/>
  <c r="L192" i="9" s="1"/>
  <c r="N192" i="9" s="1"/>
  <c r="AA191" i="13"/>
  <c r="Z191" i="13"/>
  <c r="AB191" i="13"/>
  <c r="AA13" i="13"/>
  <c r="Z13" i="13"/>
  <c r="G223" i="9"/>
  <c r="K223" i="9" s="1"/>
  <c r="L223" i="9" s="1"/>
  <c r="N223" i="9" s="1"/>
  <c r="Z222" i="13"/>
  <c r="AB222" i="13"/>
  <c r="AA222" i="13"/>
  <c r="G157" i="9"/>
  <c r="Z156" i="13"/>
  <c r="AB156" i="13"/>
  <c r="G298" i="9"/>
  <c r="K298" i="9" s="1"/>
  <c r="L298" i="9" s="1"/>
  <c r="N298" i="9" s="1"/>
  <c r="Z297" i="13"/>
  <c r="AA297" i="13"/>
  <c r="AB297" i="13"/>
  <c r="G299" i="9"/>
  <c r="Z298" i="13"/>
  <c r="AA298" i="13"/>
  <c r="AB298" i="13"/>
  <c r="Z14" i="13"/>
  <c r="AB103" i="13"/>
  <c r="Z98" i="13"/>
  <c r="AA11" i="13"/>
  <c r="AB11" i="13"/>
  <c r="G247" i="9"/>
  <c r="AB246" i="13"/>
  <c r="Z246" i="13"/>
  <c r="G68" i="9"/>
  <c r="K68" i="9" s="1"/>
  <c r="L68" i="9" s="1"/>
  <c r="N68" i="9" s="1"/>
  <c r="Z67" i="13"/>
  <c r="AB67" i="13"/>
  <c r="AA8" i="13"/>
  <c r="Z8" i="13"/>
  <c r="AB8" i="13"/>
  <c r="AA232" i="13"/>
  <c r="Z232" i="13"/>
  <c r="AB232" i="13"/>
  <c r="G241" i="9"/>
  <c r="K241" i="9" s="1"/>
  <c r="L241" i="9" s="1"/>
  <c r="N241" i="9" s="1"/>
  <c r="Z240" i="13"/>
  <c r="AB240" i="13"/>
  <c r="AA240" i="13"/>
  <c r="AB18" i="13"/>
  <c r="Z18" i="13"/>
  <c r="G217" i="9"/>
  <c r="K217" i="9" s="1"/>
  <c r="L217" i="9" s="1"/>
  <c r="N217" i="9" s="1"/>
  <c r="Z216" i="13"/>
  <c r="AA216" i="13"/>
  <c r="AB216" i="13"/>
  <c r="Z37" i="13"/>
  <c r="AB37" i="13"/>
  <c r="Z12" i="13"/>
  <c r="AB12" i="13"/>
  <c r="AA12" i="13"/>
  <c r="G218" i="9"/>
  <c r="Z217" i="13"/>
  <c r="AA217" i="13"/>
  <c r="AB217" i="13"/>
  <c r="G266" i="9"/>
  <c r="AB265" i="13"/>
  <c r="AA265" i="13"/>
  <c r="Z265" i="13"/>
  <c r="G280" i="9"/>
  <c r="K280" i="9" s="1"/>
  <c r="L280" i="9" s="1"/>
  <c r="N280" i="9" s="1"/>
  <c r="Z279" i="13"/>
  <c r="AA279" i="13"/>
  <c r="AB279" i="13"/>
  <c r="G311" i="9"/>
  <c r="Z310" i="13"/>
  <c r="AA310" i="13"/>
  <c r="AB310" i="13"/>
  <c r="AB199" i="13"/>
  <c r="Z199" i="13"/>
  <c r="AA199" i="13"/>
  <c r="G214" i="9"/>
  <c r="K214" i="9" s="1"/>
  <c r="L214" i="9" s="1"/>
  <c r="N214" i="9" s="1"/>
  <c r="AB213" i="13"/>
  <c r="AA213" i="13"/>
  <c r="Z213" i="13"/>
  <c r="Z10" i="13"/>
  <c r="AA10" i="13"/>
  <c r="AB10" i="13"/>
  <c r="AB173" i="13"/>
  <c r="Z40" i="13"/>
  <c r="AA18" i="13"/>
  <c r="Z320" i="13"/>
  <c r="AB54" i="13"/>
  <c r="AB189" i="13"/>
  <c r="G199" i="9"/>
  <c r="K199" i="9" s="1"/>
  <c r="L199" i="9" s="1"/>
  <c r="N199" i="9" s="1"/>
  <c r="Z198" i="13"/>
  <c r="AB198" i="13"/>
  <c r="G146" i="9"/>
  <c r="K146" i="9" s="1"/>
  <c r="L146" i="9" s="1"/>
  <c r="N146" i="9" s="1"/>
  <c r="AA145" i="13"/>
  <c r="AB145" i="13"/>
  <c r="Z236" i="13"/>
  <c r="AB236" i="13"/>
  <c r="Z93" i="13"/>
  <c r="G265" i="9"/>
  <c r="AA264" i="13"/>
  <c r="Z264" i="13"/>
  <c r="AB264" i="13"/>
  <c r="AA30" i="13"/>
  <c r="AA219" i="13"/>
  <c r="AB219" i="13"/>
  <c r="Z219" i="13"/>
  <c r="Z64" i="13"/>
  <c r="AB64" i="13"/>
  <c r="G208" i="9"/>
  <c r="K208" i="9" s="1"/>
  <c r="L208" i="9" s="1"/>
  <c r="N208" i="9" s="1"/>
  <c r="Z207" i="13"/>
  <c r="AB207" i="13"/>
  <c r="AA207" i="13"/>
  <c r="G320" i="9"/>
  <c r="Z319" i="13"/>
  <c r="AA319" i="13"/>
  <c r="AB319" i="13"/>
  <c r="G249" i="9"/>
  <c r="K249" i="9" s="1"/>
  <c r="L249" i="9" s="1"/>
  <c r="N249" i="9" s="1"/>
  <c r="AB248" i="13"/>
  <c r="Z248" i="13"/>
  <c r="AA248" i="13"/>
  <c r="G197" i="9"/>
  <c r="Z196" i="13"/>
  <c r="AA196" i="13"/>
  <c r="AB196" i="13"/>
  <c r="G261" i="9"/>
  <c r="AA260" i="13"/>
  <c r="AB260" i="13"/>
  <c r="Z260" i="13"/>
  <c r="G156" i="9"/>
  <c r="K156" i="9" s="1"/>
  <c r="L156" i="9" s="1"/>
  <c r="N156" i="9" s="1"/>
  <c r="AB155" i="13"/>
  <c r="Z155" i="13"/>
  <c r="AA155" i="13"/>
  <c r="AA40" i="13"/>
  <c r="Z11" i="13"/>
  <c r="Z138" i="13"/>
  <c r="AB206" i="13"/>
  <c r="AA206" i="13"/>
  <c r="Z202" i="13"/>
  <c r="AA202" i="13"/>
  <c r="G121" i="9"/>
  <c r="K121" i="9" s="1"/>
  <c r="L121" i="9" s="1"/>
  <c r="N121" i="9" s="1"/>
  <c r="AA120" i="13"/>
  <c r="AB120" i="13"/>
  <c r="G314" i="9"/>
  <c r="AA313" i="13"/>
  <c r="AB313" i="13"/>
  <c r="Z47" i="13"/>
  <c r="AB47" i="13"/>
  <c r="G63" i="9"/>
  <c r="K63" i="9" s="1"/>
  <c r="L63" i="9" s="1"/>
  <c r="N63" i="9" s="1"/>
  <c r="AA62" i="13"/>
  <c r="AB62" i="13"/>
  <c r="AA210" i="13"/>
  <c r="AB210" i="13"/>
  <c r="G186" i="9"/>
  <c r="K186" i="9" s="1"/>
  <c r="L186" i="9" s="1"/>
  <c r="N186" i="9" s="1"/>
  <c r="Z185" i="13"/>
  <c r="AA185" i="13"/>
  <c r="AB243" i="13"/>
  <c r="Z243" i="13"/>
  <c r="Z23" i="13"/>
  <c r="AA23" i="13"/>
  <c r="G107" i="9"/>
  <c r="K107" i="9" s="1"/>
  <c r="L107" i="9" s="1"/>
  <c r="N107" i="9" s="1"/>
  <c r="AB106" i="13"/>
  <c r="Z106" i="13"/>
  <c r="Z263" i="13"/>
  <c r="AB263" i="13"/>
  <c r="AA263" i="13"/>
  <c r="G232" i="9"/>
  <c r="K232" i="9" s="1"/>
  <c r="L232" i="9" s="1"/>
  <c r="N232" i="9" s="1"/>
  <c r="Z231" i="13"/>
  <c r="AA231" i="13"/>
  <c r="AB231" i="13"/>
  <c r="AB221" i="13"/>
  <c r="Z221" i="13"/>
  <c r="AA221" i="13"/>
  <c r="AB318" i="13"/>
  <c r="Z318" i="13"/>
  <c r="AA318" i="13"/>
  <c r="AA230" i="13"/>
  <c r="AB230" i="13"/>
  <c r="Z230" i="13"/>
  <c r="Z283" i="13"/>
  <c r="AA283" i="13"/>
  <c r="AB283" i="13"/>
  <c r="AA267" i="13"/>
  <c r="AB267" i="13"/>
  <c r="Z267" i="13"/>
  <c r="G202" i="9"/>
  <c r="K202" i="9" s="1"/>
  <c r="L202" i="9" s="1"/>
  <c r="N202" i="9" s="1"/>
  <c r="AA201" i="13"/>
  <c r="AB201" i="13"/>
  <c r="Z201" i="13"/>
  <c r="G289" i="9"/>
  <c r="AB288" i="13"/>
  <c r="Z288" i="13"/>
  <c r="AA288" i="13"/>
  <c r="AA312" i="13"/>
  <c r="AB312" i="13"/>
  <c r="Z312" i="13"/>
  <c r="AA303" i="13"/>
  <c r="Z303" i="13"/>
  <c r="AB303" i="13"/>
  <c r="G309" i="9"/>
  <c r="Z308" i="13"/>
  <c r="AB308" i="13"/>
  <c r="AA308" i="13"/>
  <c r="Z123" i="13"/>
  <c r="G172" i="9"/>
  <c r="K172" i="9" s="1"/>
  <c r="L172" i="9" s="1"/>
  <c r="N172" i="9" s="1"/>
  <c r="Z171" i="13"/>
  <c r="AB171" i="13"/>
  <c r="AA171" i="13"/>
  <c r="G234" i="9"/>
  <c r="AB233" i="13"/>
  <c r="Z233" i="13"/>
  <c r="AA233" i="13"/>
  <c r="G258" i="9"/>
  <c r="K258" i="9" s="1"/>
  <c r="L258" i="9" s="1"/>
  <c r="N258" i="9" s="1"/>
  <c r="AB257" i="13"/>
  <c r="Z257" i="13"/>
  <c r="AA257" i="13"/>
  <c r="G273" i="9"/>
  <c r="AA272" i="13"/>
  <c r="Z272" i="13"/>
  <c r="AB272" i="13"/>
  <c r="AA246" i="13"/>
  <c r="AA47" i="13"/>
  <c r="Z291" i="13"/>
  <c r="AB121" i="13"/>
  <c r="G83" i="9"/>
  <c r="K83" i="9" s="1"/>
  <c r="L83" i="9" s="1"/>
  <c r="N83" i="9" s="1"/>
  <c r="AA82" i="13"/>
  <c r="AB82" i="13"/>
  <c r="AB124" i="13"/>
  <c r="AA124" i="13"/>
  <c r="AB45" i="13"/>
  <c r="AA45" i="13"/>
  <c r="Z116" i="13"/>
  <c r="AB116" i="13"/>
  <c r="AA76" i="13"/>
  <c r="AB76" i="13"/>
  <c r="G103" i="9"/>
  <c r="AB102" i="13"/>
  <c r="AA102" i="13"/>
  <c r="AB304" i="13"/>
  <c r="AA304" i="13"/>
  <c r="W182" i="13"/>
  <c r="AA182" i="13" s="1"/>
  <c r="AB81" i="13"/>
  <c r="Z81" i="13"/>
  <c r="G91" i="9"/>
  <c r="Z90" i="13"/>
  <c r="AA90" i="13"/>
  <c r="AB91" i="13"/>
  <c r="Z91" i="13"/>
  <c r="AA302" i="13"/>
  <c r="Z302" i="13"/>
  <c r="AB302" i="13"/>
  <c r="AB214" i="13"/>
  <c r="Z214" i="13"/>
  <c r="AA214" i="13"/>
  <c r="G246" i="9"/>
  <c r="AA245" i="13"/>
  <c r="Z245" i="13"/>
  <c r="AB245" i="13"/>
  <c r="Z194" i="13"/>
  <c r="AB194" i="13"/>
  <c r="AA194" i="13"/>
  <c r="Z287" i="13"/>
  <c r="AB287" i="13"/>
  <c r="AA287" i="13"/>
  <c r="AB301" i="13"/>
  <c r="AA301" i="13"/>
  <c r="Z301" i="13"/>
  <c r="AA209" i="13"/>
  <c r="Z209" i="13"/>
  <c r="AB209" i="13"/>
  <c r="AB63" i="13"/>
  <c r="Z63" i="13"/>
  <c r="AA63" i="13"/>
  <c r="G279" i="9"/>
  <c r="AB278" i="13"/>
  <c r="AA278" i="13"/>
  <c r="Z278" i="13"/>
  <c r="G98" i="9"/>
  <c r="K98" i="9" s="1"/>
  <c r="L98" i="9" s="1"/>
  <c r="N98" i="9" s="1"/>
  <c r="AA97" i="13"/>
  <c r="AB97" i="13"/>
  <c r="Z97" i="13"/>
  <c r="G177" i="9"/>
  <c r="AB176" i="13"/>
  <c r="AA176" i="13"/>
  <c r="Z176" i="13"/>
  <c r="AB34" i="13"/>
  <c r="G301" i="9"/>
  <c r="AB300" i="13"/>
  <c r="Z300" i="13"/>
  <c r="AA289" i="13"/>
  <c r="Z130" i="13"/>
  <c r="Z313" i="13"/>
  <c r="AB13" i="13"/>
  <c r="AA67" i="13"/>
  <c r="AA223" i="13"/>
  <c r="Z304" i="13"/>
  <c r="AB185" i="13"/>
  <c r="Z62" i="13"/>
  <c r="AB170" i="13"/>
  <c r="AA170" i="13"/>
  <c r="Z118" i="13"/>
  <c r="AA118" i="13"/>
  <c r="G212" i="9"/>
  <c r="Z211" i="13"/>
  <c r="AB211" i="13"/>
  <c r="AA211" i="13"/>
  <c r="W226" i="13"/>
  <c r="Z226" i="13" s="1"/>
  <c r="G209" i="9"/>
  <c r="K209" i="9" s="1"/>
  <c r="L209" i="9" s="1"/>
  <c r="N209" i="9" s="1"/>
  <c r="AA208" i="13"/>
  <c r="Z208" i="13"/>
  <c r="AB192" i="13"/>
  <c r="Z192" i="13"/>
  <c r="G260" i="9"/>
  <c r="K260" i="9" s="1"/>
  <c r="L260" i="9" s="1"/>
  <c r="N260" i="9" s="1"/>
  <c r="AA259" i="13"/>
  <c r="Z259" i="13"/>
  <c r="AB259" i="13"/>
  <c r="Z305" i="13"/>
  <c r="AB305" i="13"/>
  <c r="AA305" i="13"/>
  <c r="Z271" i="13"/>
  <c r="AA271" i="13"/>
  <c r="AB271" i="13"/>
  <c r="G312" i="9"/>
  <c r="Z311" i="13"/>
  <c r="AA311" i="13"/>
  <c r="AB311" i="13"/>
  <c r="AB136" i="13"/>
  <c r="AA136" i="13"/>
  <c r="Z136" i="13"/>
  <c r="Z284" i="13"/>
  <c r="AA284" i="13"/>
  <c r="AB284" i="13"/>
  <c r="AB92" i="13"/>
  <c r="Z92" i="13"/>
  <c r="AA184" i="13"/>
  <c r="Z184" i="13"/>
  <c r="AB184" i="13"/>
  <c r="Z31" i="13"/>
  <c r="AB31" i="13"/>
  <c r="G113" i="9"/>
  <c r="AB112" i="13"/>
  <c r="Z112" i="13"/>
  <c r="G267" i="9"/>
  <c r="AA266" i="13"/>
  <c r="AB266" i="13"/>
  <c r="Z266" i="13"/>
  <c r="G42" i="9"/>
  <c r="AB41" i="13"/>
  <c r="Z41" i="13"/>
  <c r="AA41" i="13"/>
  <c r="Z173" i="13"/>
  <c r="Z120" i="13"/>
  <c r="AB224" i="13"/>
  <c r="AB208" i="13"/>
  <c r="Z235" i="13"/>
  <c r="AA285" i="13"/>
  <c r="AA93" i="13"/>
  <c r="AA243" i="13"/>
  <c r="G15" i="9"/>
  <c r="H129" i="9"/>
  <c r="G119" i="9"/>
  <c r="K119" i="9" s="1"/>
  <c r="L119" i="9" s="1"/>
  <c r="N119" i="9" s="1"/>
  <c r="H84" i="9"/>
  <c r="G77" i="9"/>
  <c r="K77" i="9" s="1"/>
  <c r="L77" i="9" s="1"/>
  <c r="N77" i="9" s="1"/>
  <c r="G93" i="9"/>
  <c r="G171" i="9"/>
  <c r="H223" i="9"/>
  <c r="G226" i="9"/>
  <c r="G14" i="9"/>
  <c r="G203" i="9"/>
  <c r="G9" i="9"/>
  <c r="G233" i="9"/>
  <c r="G215" i="9"/>
  <c r="G220" i="9"/>
  <c r="G65" i="9"/>
  <c r="G38" i="9"/>
  <c r="G13" i="9"/>
  <c r="G271" i="9"/>
  <c r="G297" i="9"/>
  <c r="H274" i="9"/>
  <c r="G277" i="9"/>
  <c r="G41" i="9"/>
  <c r="G174" i="9"/>
  <c r="G237" i="9"/>
  <c r="H115" i="9"/>
  <c r="G117" i="9"/>
  <c r="K117" i="9" s="1"/>
  <c r="L117" i="9" s="1"/>
  <c r="N117" i="9" s="1"/>
  <c r="G94" i="9"/>
  <c r="K94" i="9" s="1"/>
  <c r="L94" i="9" s="1"/>
  <c r="N94" i="9" s="1"/>
  <c r="G306" i="9"/>
  <c r="H251" i="9"/>
  <c r="G231" i="9"/>
  <c r="H281" i="9"/>
  <c r="G284" i="9"/>
  <c r="G268" i="9"/>
  <c r="G221" i="9"/>
  <c r="G290" i="9"/>
  <c r="H192" i="9"/>
  <c r="G195" i="9"/>
  <c r="K195" i="9" s="1"/>
  <c r="L195" i="9" s="1"/>
  <c r="N195" i="9" s="1"/>
  <c r="G313" i="9"/>
  <c r="G24" i="9"/>
  <c r="G264" i="9"/>
  <c r="G46" i="9"/>
  <c r="G32" i="9"/>
  <c r="G305" i="9"/>
  <c r="H81" i="9"/>
  <c r="G82" i="9"/>
  <c r="G92" i="9"/>
  <c r="H300" i="9"/>
  <c r="G303" i="9"/>
  <c r="G272" i="9"/>
  <c r="H308" i="9"/>
  <c r="G288" i="9"/>
  <c r="G304" i="9"/>
  <c r="G200" i="9"/>
  <c r="G244" i="9"/>
  <c r="G193" i="9"/>
  <c r="H255" i="9"/>
  <c r="G235" i="9"/>
  <c r="G104" i="9"/>
  <c r="G35" i="9"/>
  <c r="H147" i="9"/>
  <c r="G137" i="9"/>
  <c r="K137" i="9" s="1"/>
  <c r="L137" i="9" s="1"/>
  <c r="N137" i="9" s="1"/>
  <c r="G285" i="9"/>
  <c r="G302" i="9"/>
  <c r="G47" i="9"/>
  <c r="G26" i="9"/>
  <c r="G19" i="9"/>
  <c r="H198" i="9"/>
  <c r="G201" i="9"/>
  <c r="K201" i="9" s="1"/>
  <c r="L201" i="9" s="1"/>
  <c r="N201" i="9" s="1"/>
  <c r="G210" i="9"/>
  <c r="G64" i="9"/>
  <c r="H208" i="9"/>
  <c r="G211" i="9"/>
  <c r="G291" i="9"/>
  <c r="G176" i="9"/>
  <c r="G286" i="9"/>
  <c r="G31" i="9"/>
  <c r="G40" i="9"/>
  <c r="G163" i="9"/>
  <c r="K163" i="9" s="1"/>
  <c r="L163" i="9" s="1"/>
  <c r="N163" i="9" s="1"/>
  <c r="G164" i="9"/>
  <c r="K164" i="9" s="1"/>
  <c r="L164" i="9" s="1"/>
  <c r="N164" i="9" s="1"/>
  <c r="G185" i="9"/>
  <c r="K185" i="9" s="1"/>
  <c r="L185" i="9" s="1"/>
  <c r="N185" i="9" s="1"/>
  <c r="G12" i="9"/>
  <c r="G236" i="9"/>
  <c r="H204" i="9"/>
  <c r="G207" i="9"/>
  <c r="G125" i="9"/>
  <c r="K125" i="9" s="1"/>
  <c r="L125" i="9" s="1"/>
  <c r="N125" i="9" s="1"/>
  <c r="G224" i="9"/>
  <c r="G75" i="9"/>
  <c r="G222" i="9"/>
  <c r="G319" i="9"/>
  <c r="H155" i="9"/>
  <c r="G145" i="9"/>
  <c r="K145" i="9" s="1"/>
  <c r="L145" i="9" s="1"/>
  <c r="N145" i="9" s="1"/>
  <c r="H298" i="9"/>
  <c r="G278" i="9"/>
  <c r="H275" i="9"/>
  <c r="W21" i="13"/>
  <c r="AB21" i="13" s="1"/>
  <c r="H214" i="9"/>
  <c r="H160" i="9"/>
  <c r="H161" i="9"/>
  <c r="H205" i="9"/>
  <c r="H243" i="9"/>
  <c r="H250" i="9"/>
  <c r="H228" i="9"/>
  <c r="H315" i="9"/>
  <c r="H187" i="9"/>
  <c r="H257" i="9"/>
  <c r="H280" i="9"/>
  <c r="H102" i="9"/>
  <c r="H141" i="9"/>
  <c r="H253" i="9"/>
  <c r="H51" i="9"/>
  <c r="H317" i="9"/>
  <c r="H252" i="9"/>
  <c r="H249" i="9"/>
  <c r="H169" i="9"/>
  <c r="H50" i="9"/>
  <c r="H90" i="9"/>
  <c r="H67" i="9"/>
  <c r="H184" i="9"/>
  <c r="H196" i="9"/>
  <c r="H206" i="9"/>
  <c r="H199" i="9"/>
  <c r="H307" i="9"/>
  <c r="H245" i="9"/>
  <c r="H58" i="9"/>
  <c r="H134" i="9"/>
  <c r="AC244" i="31"/>
  <c r="AB244" i="31"/>
  <c r="H260" i="9" l="1"/>
  <c r="H241" i="9"/>
  <c r="H238" i="9"/>
  <c r="H240" i="9"/>
  <c r="H232" i="9"/>
  <c r="H258" i="9"/>
  <c r="H209" i="9"/>
  <c r="H203" i="9"/>
  <c r="K203" i="9"/>
  <c r="L203" i="9" s="1"/>
  <c r="N203" i="9" s="1"/>
  <c r="H197" i="9"/>
  <c r="K197" i="9"/>
  <c r="L197" i="9" s="1"/>
  <c r="N197" i="9" s="1"/>
  <c r="H64" i="9"/>
  <c r="K64" i="9"/>
  <c r="L64" i="9" s="1"/>
  <c r="N64" i="9" s="1"/>
  <c r="H190" i="9"/>
  <c r="H237" i="9"/>
  <c r="K237" i="9"/>
  <c r="L237" i="9" s="1"/>
  <c r="N237" i="9" s="1"/>
  <c r="H234" i="9"/>
  <c r="K234" i="9"/>
  <c r="L234" i="9" s="1"/>
  <c r="N234" i="9" s="1"/>
  <c r="H122" i="9"/>
  <c r="H40" i="9"/>
  <c r="K40" i="9"/>
  <c r="L40" i="9" s="1"/>
  <c r="N40" i="9" s="1"/>
  <c r="H210" i="9"/>
  <c r="K210" i="9"/>
  <c r="L210" i="9" s="1"/>
  <c r="N210" i="9" s="1"/>
  <c r="H244" i="9"/>
  <c r="K244" i="9"/>
  <c r="L244" i="9" s="1"/>
  <c r="N244" i="9" s="1"/>
  <c r="H24" i="9"/>
  <c r="K24" i="9"/>
  <c r="L24" i="9" s="1"/>
  <c r="N24" i="9" s="1"/>
  <c r="H174" i="9"/>
  <c r="K174" i="9"/>
  <c r="L174" i="9" s="1"/>
  <c r="N174" i="9" s="1"/>
  <c r="H65" i="9"/>
  <c r="K65" i="9"/>
  <c r="L65" i="9" s="1"/>
  <c r="N65" i="9" s="1"/>
  <c r="H226" i="9"/>
  <c r="K226" i="9"/>
  <c r="L226" i="9" s="1"/>
  <c r="N226" i="9" s="1"/>
  <c r="H15" i="9"/>
  <c r="K15" i="9"/>
  <c r="L15" i="9" s="1"/>
  <c r="N15" i="9" s="1"/>
  <c r="H309" i="9"/>
  <c r="K309" i="9"/>
  <c r="L309" i="9" s="1"/>
  <c r="N309" i="9" s="1"/>
  <c r="H314" i="9"/>
  <c r="K314" i="9"/>
  <c r="L314" i="9" s="1"/>
  <c r="N314" i="9" s="1"/>
  <c r="H247" i="9"/>
  <c r="K247" i="9"/>
  <c r="L247" i="9" s="1"/>
  <c r="N247" i="9" s="1"/>
  <c r="H157" i="9"/>
  <c r="K157" i="9"/>
  <c r="L157" i="9" s="1"/>
  <c r="N157" i="9" s="1"/>
  <c r="H283" i="9"/>
  <c r="K283" i="9"/>
  <c r="L283" i="9" s="1"/>
  <c r="N283" i="9" s="1"/>
  <c r="H294" i="9"/>
  <c r="K294" i="9"/>
  <c r="L294" i="9" s="1"/>
  <c r="N294" i="9" s="1"/>
  <c r="H269" i="9"/>
  <c r="K269" i="9"/>
  <c r="L269" i="9" s="1"/>
  <c r="N269" i="9" s="1"/>
  <c r="H302" i="9"/>
  <c r="K302" i="9"/>
  <c r="L302" i="9" s="1"/>
  <c r="N302" i="9" s="1"/>
  <c r="H284" i="9"/>
  <c r="K284" i="9"/>
  <c r="L284" i="9" s="1"/>
  <c r="N284" i="9" s="1"/>
  <c r="H217" i="9"/>
  <c r="H207" i="9"/>
  <c r="K207" i="9"/>
  <c r="L207" i="9" s="1"/>
  <c r="N207" i="9" s="1"/>
  <c r="H31" i="9"/>
  <c r="K31" i="9"/>
  <c r="L31" i="9" s="1"/>
  <c r="N31" i="9" s="1"/>
  <c r="H92" i="9"/>
  <c r="K92" i="9"/>
  <c r="L92" i="9" s="1"/>
  <c r="N92" i="9" s="1"/>
  <c r="H313" i="9"/>
  <c r="K313" i="9"/>
  <c r="L313" i="9" s="1"/>
  <c r="N313" i="9" s="1"/>
  <c r="H231" i="9"/>
  <c r="K231" i="9"/>
  <c r="L231" i="9" s="1"/>
  <c r="N231" i="9" s="1"/>
  <c r="H41" i="9"/>
  <c r="K41" i="9"/>
  <c r="L41" i="9" s="1"/>
  <c r="N41" i="9" s="1"/>
  <c r="H220" i="9"/>
  <c r="K220" i="9"/>
  <c r="L220" i="9" s="1"/>
  <c r="N220" i="9" s="1"/>
  <c r="H267" i="9"/>
  <c r="K267" i="9"/>
  <c r="L267" i="9" s="1"/>
  <c r="N267" i="9" s="1"/>
  <c r="H212" i="9"/>
  <c r="K212" i="9"/>
  <c r="L212" i="9" s="1"/>
  <c r="N212" i="9" s="1"/>
  <c r="H301" i="9"/>
  <c r="K301" i="9"/>
  <c r="L301" i="9" s="1"/>
  <c r="N301" i="9" s="1"/>
  <c r="H246" i="9"/>
  <c r="K246" i="9"/>
  <c r="L246" i="9" s="1"/>
  <c r="N246" i="9" s="1"/>
  <c r="H311" i="9"/>
  <c r="K311" i="9"/>
  <c r="L311" i="9" s="1"/>
  <c r="N311" i="9" s="1"/>
  <c r="H266" i="9"/>
  <c r="K266" i="9"/>
  <c r="L266" i="9" s="1"/>
  <c r="N266" i="9" s="1"/>
  <c r="H299" i="9"/>
  <c r="K299" i="9"/>
  <c r="L299" i="9" s="1"/>
  <c r="N299" i="9" s="1"/>
  <c r="H270" i="9"/>
  <c r="K270" i="9"/>
  <c r="L270" i="9" s="1"/>
  <c r="N270" i="9" s="1"/>
  <c r="H230" i="9"/>
  <c r="K230" i="9"/>
  <c r="L230" i="9" s="1"/>
  <c r="N230" i="9" s="1"/>
  <c r="H272" i="9"/>
  <c r="K272" i="9"/>
  <c r="L272" i="9" s="1"/>
  <c r="N272" i="9" s="1"/>
  <c r="H13" i="9"/>
  <c r="K13" i="9"/>
  <c r="L13" i="9" s="1"/>
  <c r="N13" i="9" s="1"/>
  <c r="H177" i="9"/>
  <c r="K177" i="9"/>
  <c r="L177" i="9" s="1"/>
  <c r="N177" i="9" s="1"/>
  <c r="H320" i="9"/>
  <c r="K320" i="9"/>
  <c r="L320" i="9" s="1"/>
  <c r="N320" i="9" s="1"/>
  <c r="H285" i="9"/>
  <c r="K285" i="9"/>
  <c r="L285" i="9" s="1"/>
  <c r="N285" i="9" s="1"/>
  <c r="H200" i="9"/>
  <c r="K200" i="9"/>
  <c r="L200" i="9" s="1"/>
  <c r="N200" i="9" s="1"/>
  <c r="H82" i="9"/>
  <c r="K82" i="9"/>
  <c r="L82" i="9" s="1"/>
  <c r="N82" i="9" s="1"/>
  <c r="H277" i="9"/>
  <c r="K277" i="9"/>
  <c r="L277" i="9" s="1"/>
  <c r="N277" i="9" s="1"/>
  <c r="H289" i="9"/>
  <c r="K289" i="9"/>
  <c r="L289" i="9" s="1"/>
  <c r="N289" i="9" s="1"/>
  <c r="H261" i="9"/>
  <c r="K261" i="9"/>
  <c r="L261" i="9" s="1"/>
  <c r="N261" i="9" s="1"/>
  <c r="H131" i="9"/>
  <c r="K131" i="9"/>
  <c r="L131" i="9" s="1"/>
  <c r="N131" i="9" s="1"/>
  <c r="H292" i="9"/>
  <c r="K292" i="9"/>
  <c r="L292" i="9" s="1"/>
  <c r="N292" i="9" s="1"/>
  <c r="H286" i="9"/>
  <c r="K286" i="9"/>
  <c r="L286" i="9" s="1"/>
  <c r="N286" i="9" s="1"/>
  <c r="H171" i="9"/>
  <c r="K171" i="9"/>
  <c r="L171" i="9" s="1"/>
  <c r="N171" i="9" s="1"/>
  <c r="H98" i="9"/>
  <c r="H316" i="9"/>
  <c r="H236" i="9"/>
  <c r="K236" i="9"/>
  <c r="L236" i="9" s="1"/>
  <c r="N236" i="9" s="1"/>
  <c r="H176" i="9"/>
  <c r="K176" i="9"/>
  <c r="L176" i="9" s="1"/>
  <c r="N176" i="9" s="1"/>
  <c r="H19" i="9"/>
  <c r="K19" i="9"/>
  <c r="L19" i="9" s="1"/>
  <c r="N19" i="9" s="1"/>
  <c r="H104" i="9"/>
  <c r="K104" i="9"/>
  <c r="L104" i="9" s="1"/>
  <c r="N104" i="9" s="1"/>
  <c r="H304" i="9"/>
  <c r="K304" i="9"/>
  <c r="L304" i="9" s="1"/>
  <c r="N304" i="9" s="1"/>
  <c r="H306" i="9"/>
  <c r="K306" i="9"/>
  <c r="L306" i="9" s="1"/>
  <c r="N306" i="9" s="1"/>
  <c r="H215" i="9"/>
  <c r="K215" i="9"/>
  <c r="L215" i="9" s="1"/>
  <c r="N215" i="9" s="1"/>
  <c r="H93" i="9"/>
  <c r="K93" i="9"/>
  <c r="L93" i="9" s="1"/>
  <c r="N93" i="9" s="1"/>
  <c r="H256" i="9"/>
  <c r="K256" i="9"/>
  <c r="L256" i="9" s="1"/>
  <c r="N256" i="9" s="1"/>
  <c r="H224" i="9"/>
  <c r="K224" i="9"/>
  <c r="L224" i="9" s="1"/>
  <c r="N224" i="9" s="1"/>
  <c r="H193" i="9"/>
  <c r="K193" i="9"/>
  <c r="L193" i="9" s="1"/>
  <c r="N193" i="9" s="1"/>
  <c r="H46" i="9"/>
  <c r="K46" i="9"/>
  <c r="L46" i="9" s="1"/>
  <c r="N46" i="9" s="1"/>
  <c r="H264" i="9"/>
  <c r="K264" i="9"/>
  <c r="L264" i="9" s="1"/>
  <c r="N264" i="9" s="1"/>
  <c r="H14" i="9"/>
  <c r="K14" i="9"/>
  <c r="L14" i="9" s="1"/>
  <c r="N14" i="9" s="1"/>
  <c r="H273" i="9"/>
  <c r="K273" i="9"/>
  <c r="L273" i="9" s="1"/>
  <c r="N273" i="9" s="1"/>
  <c r="H319" i="9"/>
  <c r="K319" i="9"/>
  <c r="L319" i="9" s="1"/>
  <c r="N319" i="9" s="1"/>
  <c r="H35" i="9"/>
  <c r="K35" i="9"/>
  <c r="L35" i="9" s="1"/>
  <c r="N35" i="9" s="1"/>
  <c r="H222" i="9"/>
  <c r="K222" i="9"/>
  <c r="L222" i="9" s="1"/>
  <c r="N222" i="9" s="1"/>
  <c r="H12" i="9"/>
  <c r="K12" i="9"/>
  <c r="L12" i="9" s="1"/>
  <c r="N12" i="9" s="1"/>
  <c r="H291" i="9"/>
  <c r="K291" i="9"/>
  <c r="L291" i="9" s="1"/>
  <c r="N291" i="9" s="1"/>
  <c r="H26" i="9"/>
  <c r="K26" i="9"/>
  <c r="L26" i="9" s="1"/>
  <c r="N26" i="9" s="1"/>
  <c r="H235" i="9"/>
  <c r="K235" i="9"/>
  <c r="L235" i="9" s="1"/>
  <c r="N235" i="9" s="1"/>
  <c r="H288" i="9"/>
  <c r="K288" i="9"/>
  <c r="L288" i="9" s="1"/>
  <c r="N288" i="9" s="1"/>
  <c r="H305" i="9"/>
  <c r="K305" i="9"/>
  <c r="L305" i="9" s="1"/>
  <c r="N305" i="9" s="1"/>
  <c r="H290" i="9"/>
  <c r="K290" i="9"/>
  <c r="L290" i="9" s="1"/>
  <c r="N290" i="9" s="1"/>
  <c r="H297" i="9"/>
  <c r="K297" i="9"/>
  <c r="L297" i="9" s="1"/>
  <c r="N297" i="9" s="1"/>
  <c r="H233" i="9"/>
  <c r="K233" i="9"/>
  <c r="L233" i="9" s="1"/>
  <c r="N233" i="9" s="1"/>
  <c r="H113" i="9"/>
  <c r="K113" i="9"/>
  <c r="L113" i="9" s="1"/>
  <c r="N113" i="9" s="1"/>
  <c r="H91" i="9"/>
  <c r="K91" i="9"/>
  <c r="L91" i="9" s="1"/>
  <c r="N91" i="9" s="1"/>
  <c r="H103" i="9"/>
  <c r="K103" i="9"/>
  <c r="L103" i="9" s="1"/>
  <c r="N103" i="9" s="1"/>
  <c r="H265" i="9"/>
  <c r="K265" i="9"/>
  <c r="L265" i="9" s="1"/>
  <c r="N265" i="9" s="1"/>
  <c r="H225" i="9"/>
  <c r="K225" i="9"/>
  <c r="L225" i="9" s="1"/>
  <c r="N225" i="9" s="1"/>
  <c r="H278" i="9"/>
  <c r="K278" i="9"/>
  <c r="L278" i="9" s="1"/>
  <c r="N278" i="9" s="1"/>
  <c r="H268" i="9"/>
  <c r="K268" i="9"/>
  <c r="L268" i="9" s="1"/>
  <c r="N268" i="9" s="1"/>
  <c r="H279" i="9"/>
  <c r="K279" i="9"/>
  <c r="L279" i="9" s="1"/>
  <c r="N279" i="9" s="1"/>
  <c r="H303" i="9"/>
  <c r="K303" i="9"/>
  <c r="L303" i="9" s="1"/>
  <c r="N303" i="9" s="1"/>
  <c r="H38" i="9"/>
  <c r="K38" i="9"/>
  <c r="L38" i="9" s="1"/>
  <c r="N38" i="9" s="1"/>
  <c r="H75" i="9"/>
  <c r="K75" i="9"/>
  <c r="L75" i="9" s="1"/>
  <c r="N75" i="9" s="1"/>
  <c r="H211" i="9"/>
  <c r="K211" i="9"/>
  <c r="L211" i="9" s="1"/>
  <c r="N211" i="9" s="1"/>
  <c r="H47" i="9"/>
  <c r="K47" i="9"/>
  <c r="L47" i="9" s="1"/>
  <c r="N47" i="9" s="1"/>
  <c r="H32" i="9"/>
  <c r="K32" i="9"/>
  <c r="L32" i="9" s="1"/>
  <c r="N32" i="9" s="1"/>
  <c r="H221" i="9"/>
  <c r="K221" i="9"/>
  <c r="L221" i="9" s="1"/>
  <c r="N221" i="9" s="1"/>
  <c r="H271" i="9"/>
  <c r="K271" i="9"/>
  <c r="L271" i="9" s="1"/>
  <c r="N271" i="9" s="1"/>
  <c r="H9" i="9"/>
  <c r="K9" i="9"/>
  <c r="L9" i="9" s="1"/>
  <c r="N9" i="9" s="1"/>
  <c r="H42" i="9"/>
  <c r="K42" i="9"/>
  <c r="L42" i="9" s="1"/>
  <c r="N42" i="9" s="1"/>
  <c r="H312" i="9"/>
  <c r="K312" i="9"/>
  <c r="L312" i="9" s="1"/>
  <c r="N312" i="9" s="1"/>
  <c r="H218" i="9"/>
  <c r="K218" i="9"/>
  <c r="L218" i="9" s="1"/>
  <c r="N218" i="9" s="1"/>
  <c r="H55" i="9"/>
  <c r="K55" i="9"/>
  <c r="L55" i="9" s="1"/>
  <c r="N55" i="9" s="1"/>
  <c r="H321" i="9"/>
  <c r="K321" i="9"/>
  <c r="L321" i="9" s="1"/>
  <c r="N321" i="9" s="1"/>
  <c r="AB85" i="13"/>
  <c r="Z30" i="13"/>
  <c r="AA85" i="13"/>
  <c r="G72" i="9"/>
  <c r="G21" i="9"/>
  <c r="Z85" i="13"/>
  <c r="G39" i="9"/>
  <c r="AA123" i="13"/>
  <c r="G124" i="9"/>
  <c r="K124" i="9" s="1"/>
  <c r="L124" i="9" s="1"/>
  <c r="N124" i="9" s="1"/>
  <c r="Z317" i="13"/>
  <c r="AA317" i="13"/>
  <c r="G318" i="9"/>
  <c r="G175" i="9"/>
  <c r="G229" i="9"/>
  <c r="AB174" i="13"/>
  <c r="Z71" i="13"/>
  <c r="Z174" i="13"/>
  <c r="AB71" i="13"/>
  <c r="AB25" i="13"/>
  <c r="Z60" i="13"/>
  <c r="AB60" i="13"/>
  <c r="AA60" i="13"/>
  <c r="AA161" i="13"/>
  <c r="Z161" i="13"/>
  <c r="AB161" i="13"/>
  <c r="Z188" i="13"/>
  <c r="AA188" i="13"/>
  <c r="AB188" i="13"/>
  <c r="G76" i="9"/>
  <c r="Z75" i="13"/>
  <c r="AB75" i="13"/>
  <c r="AA75" i="13"/>
  <c r="AB61" i="13"/>
  <c r="AA61" i="13"/>
  <c r="Z61" i="13"/>
  <c r="AB86" i="13"/>
  <c r="Z86" i="13"/>
  <c r="AA86" i="13"/>
  <c r="G143" i="9"/>
  <c r="AA142" i="13"/>
  <c r="Z142" i="13"/>
  <c r="AB142" i="13"/>
  <c r="G142" i="9"/>
  <c r="Z141" i="13"/>
  <c r="AA141" i="13"/>
  <c r="AB141" i="13"/>
  <c r="AA187" i="13"/>
  <c r="Z187" i="13"/>
  <c r="AB187" i="13"/>
  <c r="G52" i="9"/>
  <c r="Z51" i="13"/>
  <c r="AA51" i="13"/>
  <c r="AB51" i="13"/>
  <c r="G36" i="9"/>
  <c r="AA35" i="13"/>
  <c r="Z35" i="13"/>
  <c r="AB35" i="13"/>
  <c r="AA290" i="13"/>
  <c r="Z290" i="13"/>
  <c r="G56" i="9"/>
  <c r="Z55" i="13"/>
  <c r="AB55" i="13"/>
  <c r="AB24" i="13"/>
  <c r="Z24" i="13"/>
  <c r="AA24" i="13"/>
  <c r="AA105" i="13"/>
  <c r="Z105" i="13"/>
  <c r="AB105" i="13"/>
  <c r="G95" i="9"/>
  <c r="AA94" i="13"/>
  <c r="Z94" i="13"/>
  <c r="AB94" i="13"/>
  <c r="G79" i="9"/>
  <c r="AA78" i="13"/>
  <c r="AB78" i="13"/>
  <c r="Z78" i="13"/>
  <c r="Z99" i="13"/>
  <c r="AA99" i="13"/>
  <c r="AB99" i="13"/>
  <c r="Z165" i="13"/>
  <c r="AA165" i="13"/>
  <c r="AB165" i="13"/>
  <c r="Z153" i="13"/>
  <c r="AB153" i="13"/>
  <c r="AA153" i="13"/>
  <c r="AA109" i="13"/>
  <c r="Z109" i="13"/>
  <c r="AB109" i="13"/>
  <c r="AB111" i="13"/>
  <c r="Z111" i="13"/>
  <c r="AA111" i="13"/>
  <c r="G133" i="9"/>
  <c r="Z132" i="13"/>
  <c r="AB132" i="13"/>
  <c r="AA132" i="13"/>
  <c r="G127" i="9"/>
  <c r="AA126" i="13"/>
  <c r="Z126" i="13"/>
  <c r="AB126" i="13"/>
  <c r="G128" i="9"/>
  <c r="Z127" i="13"/>
  <c r="AB127" i="13"/>
  <c r="AA127" i="13"/>
  <c r="AB158" i="13"/>
  <c r="AA158" i="13"/>
  <c r="Z158" i="13"/>
  <c r="G101" i="9"/>
  <c r="Z100" i="13"/>
  <c r="AB100" i="13"/>
  <c r="AA100" i="13"/>
  <c r="Z169" i="13"/>
  <c r="AB169" i="13"/>
  <c r="AA169" i="13"/>
  <c r="AA9" i="13"/>
  <c r="AB9" i="13"/>
  <c r="Z9" i="13"/>
  <c r="G165" i="9"/>
  <c r="AB164" i="13"/>
  <c r="Z164" i="13"/>
  <c r="AA164" i="13"/>
  <c r="AA36" i="13"/>
  <c r="Z36" i="13"/>
  <c r="AB36" i="13"/>
  <c r="G60" i="9"/>
  <c r="AA59" i="13"/>
  <c r="Z59" i="13"/>
  <c r="AB59" i="13"/>
  <c r="G227" i="9"/>
  <c r="AB226" i="13"/>
  <c r="AA226" i="13"/>
  <c r="G17" i="9"/>
  <c r="AA16" i="13"/>
  <c r="Z16" i="13"/>
  <c r="AB16" i="13"/>
  <c r="G287" i="9"/>
  <c r="Z286" i="13"/>
  <c r="AA286" i="13"/>
  <c r="AB228" i="13"/>
  <c r="Z228" i="13"/>
  <c r="Z53" i="13"/>
  <c r="AA53" i="13"/>
  <c r="AB53" i="13"/>
  <c r="G69" i="9"/>
  <c r="Z68" i="13"/>
  <c r="AA68" i="13"/>
  <c r="AB68" i="13"/>
  <c r="G33" i="9"/>
  <c r="Z32" i="13"/>
  <c r="AB32" i="13"/>
  <c r="AA32" i="13"/>
  <c r="G173" i="9"/>
  <c r="AA172" i="13"/>
  <c r="AB172" i="13"/>
  <c r="Z172" i="13"/>
  <c r="AB38" i="13"/>
  <c r="Z38" i="13"/>
  <c r="Z52" i="13"/>
  <c r="AA52" i="13"/>
  <c r="AB52" i="13"/>
  <c r="Z96" i="13"/>
  <c r="AA96" i="13"/>
  <c r="AB96" i="13"/>
  <c r="AB119" i="13"/>
  <c r="AA119" i="13"/>
  <c r="Z119" i="13"/>
  <c r="AA125" i="13"/>
  <c r="AB125" i="13"/>
  <c r="Z125" i="13"/>
  <c r="AB77" i="13"/>
  <c r="Z77" i="13"/>
  <c r="AA77" i="13"/>
  <c r="Z21" i="13"/>
  <c r="AA21" i="13"/>
  <c r="Z33" i="13"/>
  <c r="AA33" i="13"/>
  <c r="AB33" i="13"/>
  <c r="G135" i="9"/>
  <c r="AB134" i="13"/>
  <c r="AA134" i="13"/>
  <c r="Z134" i="13"/>
  <c r="Z151" i="13"/>
  <c r="AB151" i="13"/>
  <c r="AA151" i="13"/>
  <c r="Z108" i="13"/>
  <c r="AB108" i="13"/>
  <c r="AA108" i="13"/>
  <c r="AA122" i="13"/>
  <c r="AB122" i="13"/>
  <c r="Z122" i="13"/>
  <c r="G118" i="9"/>
  <c r="K118" i="9" s="1"/>
  <c r="L118" i="9" s="1"/>
  <c r="N118" i="9" s="1"/>
  <c r="Z117" i="13"/>
  <c r="AA117" i="13"/>
  <c r="AB117" i="13"/>
  <c r="AB88" i="13"/>
  <c r="Z88" i="13"/>
  <c r="AA88" i="13"/>
  <c r="G144" i="9"/>
  <c r="Z143" i="13"/>
  <c r="AB143" i="13"/>
  <c r="AA143" i="13"/>
  <c r="G130" i="9"/>
  <c r="AA129" i="13"/>
  <c r="AB129" i="13"/>
  <c r="AB20" i="13"/>
  <c r="Z20" i="13"/>
  <c r="G178" i="9"/>
  <c r="Z177" i="13"/>
  <c r="AA177" i="13"/>
  <c r="AB177" i="13"/>
  <c r="Z166" i="13"/>
  <c r="AB166" i="13"/>
  <c r="AA166" i="13"/>
  <c r="G49" i="9"/>
  <c r="Z48" i="13"/>
  <c r="AA48" i="13"/>
  <c r="AB48" i="13"/>
  <c r="G310" i="9"/>
  <c r="Z309" i="13"/>
  <c r="AA309" i="13"/>
  <c r="G136" i="9"/>
  <c r="Z135" i="13"/>
  <c r="AB135" i="13"/>
  <c r="AA135" i="13"/>
  <c r="AA56" i="13"/>
  <c r="AB56" i="13"/>
  <c r="Z56" i="13"/>
  <c r="G168" i="9"/>
  <c r="Z167" i="13"/>
  <c r="AA167" i="13"/>
  <c r="AB167" i="13"/>
  <c r="AB181" i="13"/>
  <c r="Z181" i="13"/>
  <c r="AA181" i="13"/>
  <c r="Z43" i="13"/>
  <c r="AB43" i="13"/>
  <c r="AA43" i="13"/>
  <c r="Z26" i="13"/>
  <c r="AB26" i="13"/>
  <c r="AA26" i="13"/>
  <c r="Z44" i="13"/>
  <c r="AA44" i="13"/>
  <c r="AB44" i="13"/>
  <c r="AA113" i="13"/>
  <c r="AB113" i="13"/>
  <c r="Z113" i="13"/>
  <c r="G70" i="9"/>
  <c r="Z69" i="13"/>
  <c r="AB69" i="13"/>
  <c r="AA69" i="13"/>
  <c r="G183" i="9"/>
  <c r="AB182" i="13"/>
  <c r="Z182" i="13"/>
  <c r="AA74" i="13"/>
  <c r="Z74" i="13"/>
  <c r="AB290" i="13"/>
  <c r="AA55" i="13"/>
  <c r="G53" i="9"/>
  <c r="H99" i="9"/>
  <c r="G100" i="9"/>
  <c r="H107" i="9"/>
  <c r="G109" i="9"/>
  <c r="G27" i="9"/>
  <c r="H63" i="9"/>
  <c r="G57" i="9"/>
  <c r="G61" i="9"/>
  <c r="H185" i="9"/>
  <c r="G188" i="9"/>
  <c r="G34" i="9"/>
  <c r="H149" i="9"/>
  <c r="G152" i="9"/>
  <c r="H105" i="9"/>
  <c r="G106" i="9"/>
  <c r="H163" i="9"/>
  <c r="G166" i="9"/>
  <c r="G54" i="9"/>
  <c r="H121" i="9"/>
  <c r="G112" i="9"/>
  <c r="G162" i="9"/>
  <c r="G10" i="9"/>
  <c r="H202" i="9"/>
  <c r="G189" i="9"/>
  <c r="H179" i="9"/>
  <c r="G182" i="9"/>
  <c r="G114" i="9"/>
  <c r="G126" i="9"/>
  <c r="H96" i="9"/>
  <c r="G97" i="9"/>
  <c r="G22" i="9"/>
  <c r="G37" i="9"/>
  <c r="G44" i="9"/>
  <c r="G62" i="9"/>
  <c r="H180" i="9"/>
  <c r="G167" i="9"/>
  <c r="H85" i="9"/>
  <c r="G78" i="9"/>
  <c r="H88" i="9"/>
  <c r="G89" i="9"/>
  <c r="H117" i="9"/>
  <c r="G120" i="9"/>
  <c r="H156" i="9"/>
  <c r="G159" i="9"/>
  <c r="G123" i="9"/>
  <c r="H86" i="9"/>
  <c r="G87" i="9"/>
  <c r="H151" i="9"/>
  <c r="G154" i="9"/>
  <c r="H108" i="9"/>
  <c r="G110" i="9"/>
  <c r="G25" i="9"/>
  <c r="G170" i="9"/>
  <c r="H48" i="9"/>
  <c r="G45" i="9"/>
  <c r="H186" i="9"/>
  <c r="H77" i="9"/>
  <c r="H195" i="9"/>
  <c r="H116" i="9"/>
  <c r="H201" i="9"/>
  <c r="H94" i="9"/>
  <c r="H83" i="9"/>
  <c r="S241" i="13"/>
  <c r="S218" i="13"/>
  <c r="H140" i="9"/>
  <c r="H153" i="9"/>
  <c r="H139" i="9"/>
  <c r="H137" i="9"/>
  <c r="H125" i="9"/>
  <c r="H138" i="9"/>
  <c r="H111" i="9"/>
  <c r="H146" i="9"/>
  <c r="H68" i="9"/>
  <c r="H119" i="9"/>
  <c r="T241" i="13"/>
  <c r="T218" i="13"/>
  <c r="H132" i="9"/>
  <c r="H145" i="9"/>
  <c r="H191" i="9"/>
  <c r="H181" i="9"/>
  <c r="H164" i="9"/>
  <c r="H172" i="9"/>
  <c r="H118" i="9" l="1"/>
  <c r="H61" i="9"/>
  <c r="K61" i="9"/>
  <c r="L61" i="9" s="1"/>
  <c r="N61" i="9" s="1"/>
  <c r="H79" i="9"/>
  <c r="K79" i="9"/>
  <c r="L79" i="9" s="1"/>
  <c r="N79" i="9" s="1"/>
  <c r="H106" i="9"/>
  <c r="K106" i="9"/>
  <c r="L106" i="9" s="1"/>
  <c r="N106" i="9" s="1"/>
  <c r="H127" i="9"/>
  <c r="K127" i="9"/>
  <c r="L127" i="9" s="1"/>
  <c r="N127" i="9" s="1"/>
  <c r="H78" i="9"/>
  <c r="K78" i="9"/>
  <c r="L78" i="9" s="1"/>
  <c r="N78" i="9" s="1"/>
  <c r="H97" i="9"/>
  <c r="K97" i="9"/>
  <c r="L97" i="9" s="1"/>
  <c r="N97" i="9" s="1"/>
  <c r="H10" i="9"/>
  <c r="K10" i="9"/>
  <c r="L10" i="9" s="1"/>
  <c r="N10" i="9" s="1"/>
  <c r="H173" i="9"/>
  <c r="K173" i="9"/>
  <c r="L173" i="9" s="1"/>
  <c r="N173" i="9" s="1"/>
  <c r="H69" i="9"/>
  <c r="K69" i="9"/>
  <c r="L69" i="9" s="1"/>
  <c r="N69" i="9" s="1"/>
  <c r="H287" i="9"/>
  <c r="K287" i="9"/>
  <c r="L287" i="9" s="1"/>
  <c r="N287" i="9" s="1"/>
  <c r="H143" i="9"/>
  <c r="K143" i="9"/>
  <c r="L143" i="9" s="1"/>
  <c r="N143" i="9" s="1"/>
  <c r="H39" i="9"/>
  <c r="K39" i="9"/>
  <c r="L39" i="9" s="1"/>
  <c r="N39" i="9" s="1"/>
  <c r="H189" i="9"/>
  <c r="K189" i="9"/>
  <c r="L189" i="9" s="1"/>
  <c r="N189" i="9" s="1"/>
  <c r="H130" i="9"/>
  <c r="K130" i="9"/>
  <c r="L130" i="9" s="1"/>
  <c r="N130" i="9" s="1"/>
  <c r="H227" i="9"/>
  <c r="K227" i="9"/>
  <c r="L227" i="9" s="1"/>
  <c r="N227" i="9" s="1"/>
  <c r="H124" i="9"/>
  <c r="H170" i="9"/>
  <c r="K170" i="9"/>
  <c r="L170" i="9" s="1"/>
  <c r="N170" i="9" s="1"/>
  <c r="H123" i="9"/>
  <c r="K123" i="9"/>
  <c r="L123" i="9" s="1"/>
  <c r="N123" i="9" s="1"/>
  <c r="H162" i="9"/>
  <c r="K162" i="9"/>
  <c r="L162" i="9" s="1"/>
  <c r="N162" i="9" s="1"/>
  <c r="H152" i="9"/>
  <c r="K152" i="9"/>
  <c r="L152" i="9" s="1"/>
  <c r="N152" i="9" s="1"/>
  <c r="H27" i="9"/>
  <c r="K27" i="9"/>
  <c r="L27" i="9" s="1"/>
  <c r="N27" i="9" s="1"/>
  <c r="H70" i="9"/>
  <c r="K70" i="9"/>
  <c r="L70" i="9" s="1"/>
  <c r="N70" i="9" s="1"/>
  <c r="H178" i="9"/>
  <c r="K178" i="9"/>
  <c r="L178" i="9" s="1"/>
  <c r="N178" i="9" s="1"/>
  <c r="H36" i="9"/>
  <c r="K36" i="9"/>
  <c r="L36" i="9" s="1"/>
  <c r="N36" i="9" s="1"/>
  <c r="H229" i="9"/>
  <c r="K229" i="9"/>
  <c r="L229" i="9" s="1"/>
  <c r="N229" i="9" s="1"/>
  <c r="H89" i="9"/>
  <c r="K89" i="9"/>
  <c r="L89" i="9" s="1"/>
  <c r="N89" i="9" s="1"/>
  <c r="H135" i="9"/>
  <c r="K135" i="9"/>
  <c r="L135" i="9" s="1"/>
  <c r="N135" i="9" s="1"/>
  <c r="H87" i="9"/>
  <c r="K87" i="9"/>
  <c r="L87" i="9" s="1"/>
  <c r="N87" i="9" s="1"/>
  <c r="H25" i="9"/>
  <c r="K25" i="9"/>
  <c r="L25" i="9" s="1"/>
  <c r="N25" i="9" s="1"/>
  <c r="H112" i="9"/>
  <c r="K112" i="9"/>
  <c r="L112" i="9" s="1"/>
  <c r="N112" i="9" s="1"/>
  <c r="H144" i="9"/>
  <c r="K144" i="9"/>
  <c r="L144" i="9" s="1"/>
  <c r="N144" i="9" s="1"/>
  <c r="H165" i="9"/>
  <c r="K165" i="9"/>
  <c r="L165" i="9" s="1"/>
  <c r="N165" i="9" s="1"/>
  <c r="H95" i="9"/>
  <c r="K95" i="9"/>
  <c r="L95" i="9" s="1"/>
  <c r="N95" i="9" s="1"/>
  <c r="H76" i="9"/>
  <c r="K76" i="9"/>
  <c r="L76" i="9" s="1"/>
  <c r="N76" i="9" s="1"/>
  <c r="H175" i="9"/>
  <c r="K175" i="9"/>
  <c r="L175" i="9" s="1"/>
  <c r="N175" i="9" s="1"/>
  <c r="H21" i="9"/>
  <c r="K21" i="9"/>
  <c r="L21" i="9" s="1"/>
  <c r="N21" i="9" s="1"/>
  <c r="H53" i="9"/>
  <c r="K53" i="9"/>
  <c r="L53" i="9" s="1"/>
  <c r="N53" i="9" s="1"/>
  <c r="H22" i="9"/>
  <c r="K22" i="9"/>
  <c r="L22" i="9" s="1"/>
  <c r="N22" i="9" s="1"/>
  <c r="H167" i="9"/>
  <c r="K167" i="9"/>
  <c r="L167" i="9" s="1"/>
  <c r="N167" i="9" s="1"/>
  <c r="H109" i="9"/>
  <c r="K109" i="9"/>
  <c r="L109" i="9" s="1"/>
  <c r="N109" i="9" s="1"/>
  <c r="H114" i="9"/>
  <c r="K114" i="9"/>
  <c r="L114" i="9" s="1"/>
  <c r="N114" i="9" s="1"/>
  <c r="H60" i="9"/>
  <c r="K60" i="9"/>
  <c r="L60" i="9" s="1"/>
  <c r="N60" i="9" s="1"/>
  <c r="H128" i="9"/>
  <c r="K128" i="9"/>
  <c r="L128" i="9" s="1"/>
  <c r="N128" i="9" s="1"/>
  <c r="H133" i="9"/>
  <c r="K133" i="9"/>
  <c r="L133" i="9" s="1"/>
  <c r="N133" i="9" s="1"/>
  <c r="H56" i="9"/>
  <c r="K56" i="9"/>
  <c r="L56" i="9" s="1"/>
  <c r="N56" i="9" s="1"/>
  <c r="H318" i="9"/>
  <c r="K318" i="9"/>
  <c r="L318" i="9" s="1"/>
  <c r="N318" i="9" s="1"/>
  <c r="H72" i="9"/>
  <c r="K72" i="9"/>
  <c r="L72" i="9" s="1"/>
  <c r="N72" i="9" s="1"/>
  <c r="H310" i="9"/>
  <c r="K310" i="9"/>
  <c r="L310" i="9" s="1"/>
  <c r="N310" i="9" s="1"/>
  <c r="H45" i="9"/>
  <c r="K45" i="9"/>
  <c r="L45" i="9" s="1"/>
  <c r="N45" i="9" s="1"/>
  <c r="H57" i="9"/>
  <c r="K57" i="9"/>
  <c r="L57" i="9" s="1"/>
  <c r="N57" i="9" s="1"/>
  <c r="H159" i="9"/>
  <c r="K159" i="9"/>
  <c r="L159" i="9" s="1"/>
  <c r="N159" i="9" s="1"/>
  <c r="H126" i="9"/>
  <c r="K126" i="9"/>
  <c r="L126" i="9" s="1"/>
  <c r="N126" i="9" s="1"/>
  <c r="H49" i="9"/>
  <c r="K49" i="9"/>
  <c r="L49" i="9" s="1"/>
  <c r="N49" i="9" s="1"/>
  <c r="H110" i="9"/>
  <c r="K110" i="9"/>
  <c r="L110" i="9" s="1"/>
  <c r="N110" i="9" s="1"/>
  <c r="H34" i="9"/>
  <c r="K34" i="9"/>
  <c r="L34" i="9" s="1"/>
  <c r="N34" i="9" s="1"/>
  <c r="H136" i="9"/>
  <c r="K136" i="9"/>
  <c r="L136" i="9" s="1"/>
  <c r="N136" i="9" s="1"/>
  <c r="H120" i="9"/>
  <c r="K120" i="9"/>
  <c r="L120" i="9" s="1"/>
  <c r="N120" i="9" s="1"/>
  <c r="H62" i="9"/>
  <c r="K62" i="9"/>
  <c r="L62" i="9" s="1"/>
  <c r="N62" i="9" s="1"/>
  <c r="H182" i="9"/>
  <c r="K182" i="9"/>
  <c r="L182" i="9" s="1"/>
  <c r="N182" i="9" s="1"/>
  <c r="H54" i="9"/>
  <c r="K54" i="9"/>
  <c r="L54" i="9" s="1"/>
  <c r="N54" i="9" s="1"/>
  <c r="H188" i="9"/>
  <c r="K188" i="9"/>
  <c r="L188" i="9" s="1"/>
  <c r="N188" i="9" s="1"/>
  <c r="H100" i="9"/>
  <c r="K100" i="9"/>
  <c r="L100" i="9" s="1"/>
  <c r="N100" i="9" s="1"/>
  <c r="H168" i="9"/>
  <c r="K168" i="9"/>
  <c r="L168" i="9" s="1"/>
  <c r="N168" i="9" s="1"/>
  <c r="H33" i="9"/>
  <c r="K33" i="9"/>
  <c r="L33" i="9" s="1"/>
  <c r="N33" i="9" s="1"/>
  <c r="H17" i="9"/>
  <c r="K17" i="9"/>
  <c r="L17" i="9" s="1"/>
  <c r="N17" i="9" s="1"/>
  <c r="H101" i="9"/>
  <c r="K101" i="9"/>
  <c r="L101" i="9" s="1"/>
  <c r="N101" i="9" s="1"/>
  <c r="H142" i="9"/>
  <c r="K142" i="9"/>
  <c r="L142" i="9" s="1"/>
  <c r="N142" i="9" s="1"/>
  <c r="H37" i="9"/>
  <c r="K37" i="9"/>
  <c r="L37" i="9" s="1"/>
  <c r="N37" i="9" s="1"/>
  <c r="H154" i="9"/>
  <c r="K154" i="9"/>
  <c r="L154" i="9" s="1"/>
  <c r="N154" i="9" s="1"/>
  <c r="H44" i="9"/>
  <c r="K44" i="9"/>
  <c r="L44" i="9" s="1"/>
  <c r="N44" i="9" s="1"/>
  <c r="H166" i="9"/>
  <c r="K166" i="9"/>
  <c r="L166" i="9" s="1"/>
  <c r="N166" i="9" s="1"/>
  <c r="H183" i="9"/>
  <c r="K183" i="9"/>
  <c r="L183" i="9" s="1"/>
  <c r="N183" i="9" s="1"/>
  <c r="H52" i="9"/>
  <c r="K52" i="9"/>
  <c r="L52" i="9" s="1"/>
  <c r="N52" i="9" s="1"/>
  <c r="I51" i="70"/>
  <c r="J51" i="70"/>
  <c r="W218" i="13"/>
  <c r="Z218" i="13" s="1"/>
  <c r="W241" i="13"/>
  <c r="Z241" i="13" s="1"/>
  <c r="K51" i="70" l="1"/>
  <c r="AB218" i="13"/>
  <c r="AA218" i="13"/>
  <c r="AB241" i="13"/>
  <c r="AA241" i="13"/>
  <c r="H262" i="9"/>
  <c r="G242" i="9"/>
  <c r="H216" i="9"/>
  <c r="G219" i="9"/>
  <c r="H239" i="9"/>
  <c r="K53" i="70" l="1"/>
  <c r="K55" i="70" s="1"/>
  <c r="H219" i="9"/>
  <c r="K219" i="9"/>
  <c r="L219" i="9" s="1"/>
  <c r="N219" i="9" s="1"/>
  <c r="H242" i="9"/>
  <c r="K242" i="9"/>
  <c r="L242" i="9" s="1"/>
  <c r="N242" i="9" s="1"/>
  <c r="H56" i="70" l="1"/>
  <c r="G32" i="71" s="1"/>
  <c r="H53" i="70"/>
  <c r="J53" i="70"/>
  <c r="I53" i="70"/>
  <c r="H57" i="70"/>
  <c r="C14" i="71" l="1"/>
  <c r="C18" i="71" s="1"/>
  <c r="K56" i="70" s="1"/>
  <c r="C15" i="71"/>
  <c r="C16"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6" authorId="0" shapeId="0" xr:uid="{192359DC-0C25-47A3-A9E4-AB3BE611417D}">
      <text>
        <r>
          <rPr>
            <b/>
            <sz val="9"/>
            <color indexed="81"/>
            <rFont val="Tahoma"/>
            <family val="2"/>
          </rPr>
          <t>Administrator:</t>
        </r>
        <r>
          <rPr>
            <sz val="9"/>
            <color indexed="81"/>
            <rFont val="Tahoma"/>
            <family val="2"/>
          </rPr>
          <t xml:space="preserve">
From DE 2019 
Ratetest@2020 Amended.xlsx\Exhibit 31a.tab, Column AH</t>
        </r>
      </text>
    </comment>
    <comment ref="E6" authorId="0" shapeId="0" xr:uid="{D2BC221B-97E1-4FDE-B9F1-5FE5262BC8A5}">
      <text>
        <r>
          <rPr>
            <b/>
            <sz val="9"/>
            <color indexed="81"/>
            <rFont val="Tahoma"/>
            <family val="2"/>
          </rPr>
          <t>Administrator:</t>
        </r>
        <r>
          <rPr>
            <sz val="9"/>
            <color indexed="81"/>
            <rFont val="Tahoma"/>
            <family val="2"/>
          </rPr>
          <t xml:space="preserve">
From DE 2019
RateTest@2020 Amended.xlsx\Exhibit 31a. Tab, column AL</t>
        </r>
      </text>
    </comment>
    <comment ref="F6" authorId="0" shapeId="0" xr:uid="{FD37B384-C209-40BF-A9BD-12C33D67F095}">
      <text>
        <r>
          <rPr>
            <b/>
            <sz val="9"/>
            <color indexed="81"/>
            <rFont val="Tahoma"/>
            <family val="2"/>
          </rPr>
          <t>Administrator:</t>
        </r>
        <r>
          <rPr>
            <sz val="9"/>
            <color indexed="81"/>
            <rFont val="Tahoma"/>
            <family val="2"/>
          </rPr>
          <t xml:space="preserve">
From DE 2020
Exhibit 31a.tab, column 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7" authorId="0" shapeId="0" xr:uid="{003E6D81-C1D5-4445-952E-7F669880B050}">
      <text>
        <r>
          <rPr>
            <b/>
            <sz val="9"/>
            <color indexed="81"/>
            <rFont val="Tahoma"/>
            <family val="2"/>
          </rPr>
          <t>Administrator:</t>
        </r>
        <r>
          <rPr>
            <sz val="9"/>
            <color indexed="81"/>
            <rFont val="Tahoma"/>
            <family val="2"/>
          </rPr>
          <t xml:space="preserve">
from Ratetest/Exhibit 31a.tab
Current Rate Pre DCCPAP Pre Surcharge
Use "proposed" Pre surcharge rate</t>
        </r>
      </text>
    </comment>
    <comment ref="J7" authorId="0" shapeId="0" xr:uid="{4597C586-00A2-42B5-BDBC-90D177DABFEB}">
      <text>
        <r>
          <rPr>
            <b/>
            <sz val="9"/>
            <color indexed="81"/>
            <rFont val="Tahoma"/>
            <family val="2"/>
          </rPr>
          <t>Administrator:</t>
        </r>
        <r>
          <rPr>
            <sz val="9"/>
            <color indexed="81"/>
            <rFont val="Tahoma"/>
            <family val="2"/>
          </rPr>
          <t xml:space="preserve">
See Exhibit 31a</t>
        </r>
      </text>
    </comment>
    <comment ref="I323" authorId="0" shapeId="0" xr:uid="{FC46C560-BB6C-4186-B0AC-892F81598BD9}">
      <text>
        <r>
          <rPr>
            <b/>
            <sz val="9"/>
            <color indexed="81"/>
            <rFont val="Tahoma"/>
            <family val="2"/>
          </rPr>
          <t>Administrator:</t>
        </r>
        <r>
          <rPr>
            <sz val="9"/>
            <color indexed="81"/>
            <rFont val="Tahoma"/>
            <family val="2"/>
          </rPr>
          <t xml:space="preserve">
Use $100 for PYV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B5" authorId="0" shapeId="0" xr:uid="{A6A8BBCC-948F-4783-A247-F7601388FED3}">
      <text>
        <r>
          <rPr>
            <sz val="9"/>
            <color indexed="81"/>
            <rFont val="Tahoma"/>
            <family val="2"/>
          </rPr>
          <t xml:space="preserve">This logic is consistent with the Mainframe logic to calculate Serious, Non-Serious and Med Only Pure Premiums based on the Derived by Formula distribution. We should possibly investigate varying the distribution based on which Pure Premium was selected as the median value.
</t>
        </r>
      </text>
    </comment>
    <comment ref="X6" authorId="0" shapeId="0" xr:uid="{43BE3214-975E-4562-9A05-1616C9124BE0}">
      <text>
        <r>
          <rPr>
            <b/>
            <sz val="9"/>
            <color indexed="81"/>
            <rFont val="Tahoma"/>
            <family val="2"/>
          </rPr>
          <t>Administrator:</t>
        </r>
        <r>
          <rPr>
            <sz val="9"/>
            <color indexed="81"/>
            <rFont val="Tahoma"/>
            <family val="2"/>
          </rPr>
          <t xml:space="preserve">
Rounded to three decimal places. In DE 2022, do not round PP rate, and RateTest.xlsx should use unrounded PP rate as well.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4" authorId="0" shapeId="0" xr:uid="{6807B0E2-56DE-42D1-9134-A6AB77A0A29C}">
      <text>
        <r>
          <rPr>
            <b/>
            <sz val="9"/>
            <color indexed="81"/>
            <rFont val="Tahoma"/>
            <family val="2"/>
          </rPr>
          <t>Administrator:</t>
        </r>
        <r>
          <rPr>
            <sz val="9"/>
            <color indexed="81"/>
            <rFont val="Tahoma"/>
            <family val="2"/>
          </rPr>
          <t xml:space="preserve">
From 2022 Filing, 9108 class book page Is no longer needed.
</t>
        </r>
      </text>
    </comment>
  </commentList>
</comments>
</file>

<file path=xl/sharedStrings.xml><?xml version="1.0" encoding="utf-8"?>
<sst xmlns="http://schemas.openxmlformats.org/spreadsheetml/2006/main" count="11853" uniqueCount="1771">
  <si>
    <t xml:space="preserve"> </t>
  </si>
  <si>
    <t>MED ONLY</t>
  </si>
  <si>
    <t>PAYROLL</t>
  </si>
  <si>
    <t>CLASS:</t>
  </si>
  <si>
    <t>CODE:</t>
  </si>
  <si>
    <t>Manual</t>
  </si>
  <si>
    <t>Year</t>
  </si>
  <si>
    <t>Death</t>
  </si>
  <si>
    <t>P.T.</t>
  </si>
  <si>
    <t>Major</t>
  </si>
  <si>
    <t>Minor</t>
  </si>
  <si>
    <t>Temp</t>
  </si>
  <si>
    <t>Serious, Non-Serious and Medical</t>
  </si>
  <si>
    <t>DEATH</t>
  </si>
  <si>
    <t>MAJOR</t>
  </si>
  <si>
    <t>MINOR</t>
  </si>
  <si>
    <t>TEMP</t>
  </si>
  <si>
    <t>Credi-</t>
  </si>
  <si>
    <t>Serious</t>
  </si>
  <si>
    <t>Non-Serious</t>
  </si>
  <si>
    <t>Medical</t>
  </si>
  <si>
    <t>bility</t>
  </si>
  <si>
    <t>TOTAL</t>
  </si>
  <si>
    <t>(2)</t>
  </si>
  <si>
    <t>(3)</t>
  </si>
  <si>
    <t>(4)</t>
  </si>
  <si>
    <t>(1)</t>
  </si>
  <si>
    <t>C P P M</t>
  </si>
  <si>
    <t xml:space="preserve">        REPORTED LOSSES</t>
  </si>
  <si>
    <t>Indemnity</t>
  </si>
  <si>
    <t xml:space="preserve">       TRANSLATED LOSSES</t>
  </si>
  <si>
    <t>SERIOUS</t>
  </si>
  <si>
    <t>NON-SER</t>
  </si>
  <si>
    <t>TOTAL TRANSLATED LOSSES</t>
  </si>
  <si>
    <t>IBNR + FREQ. ADJUSTMENT</t>
  </si>
  <si>
    <t>TOTAL LOSSES</t>
  </si>
  <si>
    <t>EXPECTED LOSSES</t>
  </si>
  <si>
    <t>CREDIBILITY</t>
  </si>
  <si>
    <t>POST-TEST</t>
  </si>
  <si>
    <t>PURE PREMIUMS</t>
  </si>
  <si>
    <t xml:space="preserve">   INDICATED (POST-TEST)</t>
  </si>
  <si>
    <t xml:space="preserve">   DERIVED BY FORMULA</t>
  </si>
  <si>
    <t>ON-LEV FAC.</t>
  </si>
  <si>
    <t>MIN SWING</t>
  </si>
  <si>
    <t>MAX SWING</t>
  </si>
  <si>
    <t xml:space="preserve">   PROPOSED</t>
  </si>
  <si>
    <t xml:space="preserve">   YEAR</t>
  </si>
  <si>
    <t>IND. RATE</t>
  </si>
  <si>
    <t>MAN. RATE</t>
  </si>
  <si>
    <t>Maximum</t>
  </si>
  <si>
    <t>Minimum</t>
  </si>
  <si>
    <t>Indicated</t>
  </si>
  <si>
    <t xml:space="preserve">        LIMITED LOSSES</t>
  </si>
  <si>
    <t>SER</t>
  </si>
  <si>
    <t>MED</t>
  </si>
  <si>
    <t xml:space="preserve">       DEATH</t>
  </si>
  <si>
    <t xml:space="preserve">        P.T.</t>
  </si>
  <si>
    <t xml:space="preserve">       MAJOR</t>
  </si>
  <si>
    <t xml:space="preserve">       MINOR</t>
  </si>
  <si>
    <t xml:space="preserve">       TEMP.</t>
  </si>
  <si>
    <t xml:space="preserve"> 670 </t>
  </si>
  <si>
    <t>CLASS  HOUSE FURNISHINGS INSTALLATION</t>
  </si>
  <si>
    <t xml:space="preserve"> 681 </t>
  </si>
  <si>
    <t>CLASS  CANVAS GOODS ERECTION</t>
  </si>
  <si>
    <t>Tree Pruning</t>
  </si>
  <si>
    <t>005</t>
  </si>
  <si>
    <t>MANUFACTURING =</t>
  </si>
  <si>
    <t>CONTRACTING     =</t>
  </si>
  <si>
    <t>ALL OTHER           =</t>
  </si>
  <si>
    <t xml:space="preserve"> 005 </t>
  </si>
  <si>
    <t>CLASS  TREE PRUNING</t>
  </si>
  <si>
    <t xml:space="preserve">0006 </t>
  </si>
  <si>
    <t>CLASS  FIELD CROP OR VEGETABLE FARM</t>
  </si>
  <si>
    <t xml:space="preserve"> 007 </t>
  </si>
  <si>
    <t>CLASS  FARM MACHINERY OPERATION</t>
  </si>
  <si>
    <t xml:space="preserve">0008 </t>
  </si>
  <si>
    <t>CLASS  MUSHROOM RAISING</t>
  </si>
  <si>
    <t xml:space="preserve"> 009 </t>
  </si>
  <si>
    <t>CLASS  LOGGING OR LUMBERING, N.O.C.</t>
  </si>
  <si>
    <t xml:space="preserve">0011 </t>
  </si>
  <si>
    <t>CLASS  FLOWER RAISING, CULTIVATING</t>
  </si>
  <si>
    <t xml:space="preserve"> 012 </t>
  </si>
  <si>
    <t>CLASS  LANDSCAPE CONTRACTOR</t>
  </si>
  <si>
    <t xml:space="preserve">0013 </t>
  </si>
  <si>
    <t>CLASS  NURSERY</t>
  </si>
  <si>
    <t xml:space="preserve">0016 </t>
  </si>
  <si>
    <t>CLASS  ORCHARDS</t>
  </si>
  <si>
    <t xml:space="preserve">0034 </t>
  </si>
  <si>
    <t>CLASS  ANIMAL RAISING</t>
  </si>
  <si>
    <t xml:space="preserve">0036 </t>
  </si>
  <si>
    <t>CLASS  DAIRY FARMS</t>
  </si>
  <si>
    <t xml:space="preserve"> 055 </t>
  </si>
  <si>
    <t>CLASS  SAND EXCAVATION</t>
  </si>
  <si>
    <t xml:space="preserve"> 059 </t>
  </si>
  <si>
    <t>CLASS  MINERAL MILLING</t>
  </si>
  <si>
    <t xml:space="preserve">0083 </t>
  </si>
  <si>
    <t>CLASS  LIVESTOCK FARMS</t>
  </si>
  <si>
    <t xml:space="preserve"> 101 </t>
  </si>
  <si>
    <t>CLASS  GRAIN MILLING</t>
  </si>
  <si>
    <t xml:space="preserve"> 104 </t>
  </si>
  <si>
    <t>CLASS  FOOD PRODUCTS MFG., N.O.C.</t>
  </si>
  <si>
    <t xml:space="preserve"> 105 </t>
  </si>
  <si>
    <t>CLASS  BAKERY - WHOLESALE</t>
  </si>
  <si>
    <t xml:space="preserve"> 106 </t>
  </si>
  <si>
    <t>CLASS  PROCESSED MEAT PRODUCTS MFG.</t>
  </si>
  <si>
    <t xml:space="preserve"> 107 </t>
  </si>
  <si>
    <t>CLASS  CANDY OR CHEWING GUM MFG.</t>
  </si>
  <si>
    <t xml:space="preserve"> 108 </t>
  </si>
  <si>
    <t>CLASS  BREWERY</t>
  </si>
  <si>
    <t xml:space="preserve"> 109 </t>
  </si>
  <si>
    <t>CLASS  DAIRY PRODUCTS MFG.</t>
  </si>
  <si>
    <t xml:space="preserve"> 110 </t>
  </si>
  <si>
    <t>CLASS  ICE CREAM MFG.</t>
  </si>
  <si>
    <t xml:space="preserve"> 111 </t>
  </si>
  <si>
    <t>CLASS  SLAUGHTER HOUSE - WHOLESALE</t>
  </si>
  <si>
    <t xml:space="preserve"> 112 </t>
  </si>
  <si>
    <t>CLASS  CARBONATED BEVERAGE MFG.</t>
  </si>
  <si>
    <t xml:space="preserve"> 113 </t>
  </si>
  <si>
    <t>CLASS  PRESERVING OR CANNING OF FOOD</t>
  </si>
  <si>
    <t xml:space="preserve"> 114 </t>
  </si>
  <si>
    <t>CLASS  RENDERING WORKS</t>
  </si>
  <si>
    <t xml:space="preserve"> 119 </t>
  </si>
  <si>
    <t>CLASS  MEAT PRODUCTS MFG.</t>
  </si>
  <si>
    <t xml:space="preserve"> 132 </t>
  </si>
  <si>
    <t>CLASS  SPINNING OR WEAVING</t>
  </si>
  <si>
    <t xml:space="preserve"> 134 </t>
  </si>
  <si>
    <t>CLASS  KNIT GOODS MFG.</t>
  </si>
  <si>
    <t xml:space="preserve"> 136 </t>
  </si>
  <si>
    <t>CLASS  EMBROIDERY MANUFACTURE</t>
  </si>
  <si>
    <t xml:space="preserve"> 139 </t>
  </si>
  <si>
    <t>CLASS  DYEING, MERCERIZING, OR FINISHING</t>
  </si>
  <si>
    <t xml:space="preserve"> 141 </t>
  </si>
  <si>
    <t>CLASS  LAUNDRY, N.O.C.</t>
  </si>
  <si>
    <t xml:space="preserve"> 142 </t>
  </si>
  <si>
    <t>CLASS  DRY CLEANING PLANT</t>
  </si>
  <si>
    <t xml:space="preserve"> 161 </t>
  </si>
  <si>
    <t>CLASS  APPAREL MFG.</t>
  </si>
  <si>
    <t xml:space="preserve"> 163 </t>
  </si>
  <si>
    <t>CLASS  TEXTILE PRODUCTS MFG. N.O.C.</t>
  </si>
  <si>
    <t xml:space="preserve"> 165 </t>
  </si>
  <si>
    <t>CLASS  MATTRESS OR BOX SPRING MFG.</t>
  </si>
  <si>
    <t xml:space="preserve"> 166 </t>
  </si>
  <si>
    <t>CLASS  CANVAS OR BURLAP PRODUCTS MFG.</t>
  </si>
  <si>
    <t>CLASS  TEMPORARY FOOD PRODUCTS MFG NOC</t>
  </si>
  <si>
    <t>CLASS  TEMPORARY - CANDY OR GUM MFG.</t>
  </si>
  <si>
    <t>CLASS  TEMPORARY - APPAREL MFG. STAFF</t>
  </si>
  <si>
    <t xml:space="preserve"> 204 </t>
  </si>
  <si>
    <t>CLASS  SHOE MFG.</t>
  </si>
  <si>
    <t xml:space="preserve"> 205 </t>
  </si>
  <si>
    <t>CLASS  LEATHER GOODS MFG., N.O.C.</t>
  </si>
  <si>
    <t xml:space="preserve"> 221 </t>
  </si>
  <si>
    <t>CLASS  PLASTICS MFG. INJECTION MOLDING</t>
  </si>
  <si>
    <t xml:space="preserve"> 222 </t>
  </si>
  <si>
    <t>CLASS  PLASTICS MFG., N.O.C.</t>
  </si>
  <si>
    <t xml:space="preserve"> 225 </t>
  </si>
  <si>
    <t>CLASS  RUBBER GOODS OR TIRE MFG.</t>
  </si>
  <si>
    <t xml:space="preserve"> 227 </t>
  </si>
  <si>
    <t>CLASS  OILCLOTH, MFG.</t>
  </si>
  <si>
    <t xml:space="preserve"> 255 </t>
  </si>
  <si>
    <t>CLASS  PAPER OR PULP MFG.</t>
  </si>
  <si>
    <t xml:space="preserve"> 257 </t>
  </si>
  <si>
    <t>CLASS  BOX MFG. - PAPER</t>
  </si>
  <si>
    <t xml:space="preserve"> 259 </t>
  </si>
  <si>
    <t>CLASS  PAPER PRODUCTS MFG., N.O.C.</t>
  </si>
  <si>
    <t xml:space="preserve"> 261 </t>
  </si>
  <si>
    <t>CLASS  CORRUGATED PAPER/PRODUCTS MFG.</t>
  </si>
  <si>
    <t xml:space="preserve"> 263 </t>
  </si>
  <si>
    <t>CLASS  PAPER COATING/FINISHING</t>
  </si>
  <si>
    <t>CLASS  TEMPORARY - INJECTION MOLDING</t>
  </si>
  <si>
    <t>CLASS  TEMPORARY - PLASTIC ARTICLES MFG.</t>
  </si>
  <si>
    <t xml:space="preserve"> 281 </t>
  </si>
  <si>
    <t>CLASS  PRINTING, N.O.C.</t>
  </si>
  <si>
    <t xml:space="preserve"> 282 </t>
  </si>
  <si>
    <t>CLASS  NEWSPAPER PRINTING</t>
  </si>
  <si>
    <t xml:space="preserve"> 285 </t>
  </si>
  <si>
    <t>CLASS  PRINTING - SHEET-FED PRESS</t>
  </si>
  <si>
    <t>CLASS  TEMPORARY - PRINTING STAFF</t>
  </si>
  <si>
    <t xml:space="preserve"> 305 </t>
  </si>
  <si>
    <t>CLASS  CARPENTRY SHOP</t>
  </si>
  <si>
    <t xml:space="preserve"> 306 </t>
  </si>
  <si>
    <t>CLASS  WOOD TURNED PRODUCTS MFG.</t>
  </si>
  <si>
    <t xml:space="preserve"> 311 </t>
  </si>
  <si>
    <t>CLASS  CABINET WORKS</t>
  </si>
  <si>
    <t xml:space="preserve"> 319 </t>
  </si>
  <si>
    <t>CLASS  FURNITURE ASSEMBLY</t>
  </si>
  <si>
    <t xml:space="preserve"> 323 </t>
  </si>
  <si>
    <t>CLASS  FURNITURE MFG. - WOOD</t>
  </si>
  <si>
    <t xml:space="preserve"> 327 </t>
  </si>
  <si>
    <t>CLASS  FURNITURE UPHOLSTERING, SHOP ONLY</t>
  </si>
  <si>
    <t xml:space="preserve"> 402 </t>
  </si>
  <si>
    <t>CLASS  SMELTING OR GALVANIZING</t>
  </si>
  <si>
    <t xml:space="preserve"> 407 </t>
  </si>
  <si>
    <t>CLASS  TUBE MFG.</t>
  </si>
  <si>
    <t xml:space="preserve"> 411 </t>
  </si>
  <si>
    <t>CLASS  STEEL FABRICATING</t>
  </si>
  <si>
    <t xml:space="preserve"> 413 </t>
  </si>
  <si>
    <t>CLASS  IRON WORKS</t>
  </si>
  <si>
    <t xml:space="preserve"> 415 </t>
  </si>
  <si>
    <t>CLASS  FABRICATED PLATE WORK</t>
  </si>
  <si>
    <t xml:space="preserve"> 416 </t>
  </si>
  <si>
    <t>CLASS  CAR MFG.</t>
  </si>
  <si>
    <t xml:space="preserve"> 433 </t>
  </si>
  <si>
    <t>CLASS  TOOL MFG. FORGED</t>
  </si>
  <si>
    <t xml:space="preserve"> 441 </t>
  </si>
  <si>
    <t>CLASS  TOOL MFG., N.O.C.</t>
  </si>
  <si>
    <t xml:space="preserve"> 445 </t>
  </si>
  <si>
    <t>CLASS  HARDWARE MFG., N.O.C.</t>
  </si>
  <si>
    <t xml:space="preserve"> 446 </t>
  </si>
  <si>
    <t>CLASS  MACHINED PARTS MFG., N.O.C.</t>
  </si>
  <si>
    <t xml:space="preserve"> 449 </t>
  </si>
  <si>
    <t>CLASS  ELECTROPLATING</t>
  </si>
  <si>
    <t xml:space="preserve"> 451 </t>
  </si>
  <si>
    <t>CLASS  AUTOMOBILE BODY MFG.</t>
  </si>
  <si>
    <t xml:space="preserve"> 454 </t>
  </si>
  <si>
    <t>CLASS  SHEET METAL PRODUCTS FAB. - SHOP</t>
  </si>
  <si>
    <t xml:space="preserve"> 456 </t>
  </si>
  <si>
    <t>CLASS  METAL FURNITURE OR FURNISHING MFG</t>
  </si>
  <si>
    <t xml:space="preserve"> 457 </t>
  </si>
  <si>
    <t>CLASS  WIRE GOODS MFG.</t>
  </si>
  <si>
    <t xml:space="preserve"> 458 </t>
  </si>
  <si>
    <t>CLASS  JEWELRY MFG.</t>
  </si>
  <si>
    <t xml:space="preserve"> 459 </t>
  </si>
  <si>
    <t>CLASS  EYELET, MFG.</t>
  </si>
  <si>
    <t xml:space="preserve"> 461 </t>
  </si>
  <si>
    <t>CLASS  MACHINE SHOP</t>
  </si>
  <si>
    <t xml:space="preserve"> 463 </t>
  </si>
  <si>
    <t>CLASS  AUTOMOBILE MFG.</t>
  </si>
  <si>
    <t xml:space="preserve"> 464 </t>
  </si>
  <si>
    <t>CLASS  MACHINERY MFG., N.O.C.</t>
  </si>
  <si>
    <t xml:space="preserve"> 465 </t>
  </si>
  <si>
    <t>CLASS  CONVEYOR MFG.</t>
  </si>
  <si>
    <t xml:space="preserve"> 471 </t>
  </si>
  <si>
    <t>CLASS  PRINTED CIRCUIT BOARD ASSEMBLY</t>
  </si>
  <si>
    <t xml:space="preserve"> 472 </t>
  </si>
  <si>
    <t>CLASS  ELECTRONIC COMPONENT MFG., N.O.C.</t>
  </si>
  <si>
    <t xml:space="preserve"> 473 </t>
  </si>
  <si>
    <t>CLASS  ELECTRICAL APPARATUS MFG., N.O.C.</t>
  </si>
  <si>
    <t xml:space="preserve"> 474 </t>
  </si>
  <si>
    <t>CLASS  ELECTRIC POWER EQUIPMENT MFG.</t>
  </si>
  <si>
    <t xml:space="preserve"> 475 </t>
  </si>
  <si>
    <t>CLASS  BATTERY MFG.</t>
  </si>
  <si>
    <t xml:space="preserve"> 476 </t>
  </si>
  <si>
    <t>CLASS  INDUSTRIAL CONTROL SYSTEMS MFG.</t>
  </si>
  <si>
    <t xml:space="preserve"> 477 </t>
  </si>
  <si>
    <t>CLASS  ELECTRIC MOTOR MFG. OR REPAIR</t>
  </si>
  <si>
    <t xml:space="preserve"> 483 </t>
  </si>
  <si>
    <t>CLASS  OFFICE MACHINE MFG.</t>
  </si>
  <si>
    <t xml:space="preserve"> 485 </t>
  </si>
  <si>
    <t>CLASS  COMMUNICATIONS EQUIPMENT MFG.</t>
  </si>
  <si>
    <t xml:space="preserve"> 487 </t>
  </si>
  <si>
    <t>CLASS  SURGICAL/OPTICAL INSTRUMENT MFG.</t>
  </si>
  <si>
    <t xml:space="preserve"> 488 </t>
  </si>
  <si>
    <t>CLASS  ELECTRONIC INSTRUMENT MFG.</t>
  </si>
  <si>
    <t xml:space="preserve"> 489 </t>
  </si>
  <si>
    <t>CLASS  DENTAL LABORATORY</t>
  </si>
  <si>
    <t>CLASS  TEMPORARY - NONFERROUS METALS</t>
  </si>
  <si>
    <t>CLASS  TEMPORARY - AUTOMOBILE BODY MFG.</t>
  </si>
  <si>
    <t>CLASS  TEMPORARY - ELECTRONIC COMPONENTS</t>
  </si>
  <si>
    <t>CLASS  TEMPORARY - BATTERY MFG. STAFF</t>
  </si>
  <si>
    <t xml:space="preserve"> 501 </t>
  </si>
  <si>
    <t>CLASS  CEMENT MFG.</t>
  </si>
  <si>
    <t xml:space="preserve"> 506 </t>
  </si>
  <si>
    <t>CLASS  POWDER METAL PRODUCTS MFG.</t>
  </si>
  <si>
    <t xml:space="preserve"> 507 </t>
  </si>
  <si>
    <t>CLASS  GRAPHITE PRODUCTS MFG.</t>
  </si>
  <si>
    <t xml:space="preserve"> 511 </t>
  </si>
  <si>
    <t>CLASS  CONCRETE PRODUCTS MANUFACTURING</t>
  </si>
  <si>
    <t xml:space="preserve"> 536 </t>
  </si>
  <si>
    <t>CLASS  GLASS PRODUCTS MFG.</t>
  </si>
  <si>
    <t xml:space="preserve"> 544 </t>
  </si>
  <si>
    <t>CLASS  TEMPORARY STAFF- LIGHT INDUSTRIAL</t>
  </si>
  <si>
    <t xml:space="preserve"> 551 </t>
  </si>
  <si>
    <t>CLASS  CHEMICAL MFG., N.O.C.</t>
  </si>
  <si>
    <t xml:space="preserve"> 553 </t>
  </si>
  <si>
    <t>CLASS  GASES-MFG.</t>
  </si>
  <si>
    <t xml:space="preserve"> 555 </t>
  </si>
  <si>
    <t>CLASS  DRUG AND MEDICINE MFG.</t>
  </si>
  <si>
    <t xml:space="preserve"> 563 </t>
  </si>
  <si>
    <t>CLASS  PAINT MFG.</t>
  </si>
  <si>
    <t xml:space="preserve"> 571 </t>
  </si>
  <si>
    <t>CLASS  SOAP MFG.</t>
  </si>
  <si>
    <t xml:space="preserve"> 573 </t>
  </si>
  <si>
    <t>CLASS  FERTILIZER MFG.</t>
  </si>
  <si>
    <t xml:space="preserve"> 581 </t>
  </si>
  <si>
    <t>CLASS  OIL REFINING</t>
  </si>
  <si>
    <t>CLASS  TEMPORARY - PAINT OR COLORS MFG.</t>
  </si>
  <si>
    <t xml:space="preserve"> 601 </t>
  </si>
  <si>
    <t>CLASS  ROAD CONSTRUCTION</t>
  </si>
  <si>
    <t xml:space="preserve"> 603 </t>
  </si>
  <si>
    <t>CLASS  SEWER CONSTRUCTION</t>
  </si>
  <si>
    <t xml:space="preserve"> 605 </t>
  </si>
  <si>
    <t>CLASS  RAILROAD CONSTRUCTION</t>
  </si>
  <si>
    <t xml:space="preserve"> 607 </t>
  </si>
  <si>
    <t>CLASS  DRILLING</t>
  </si>
  <si>
    <t xml:space="preserve"> 608 </t>
  </si>
  <si>
    <t>CLASS  FLAT CEMENT WORK</t>
  </si>
  <si>
    <t xml:space="preserve"> 609 </t>
  </si>
  <si>
    <t>CLASS  EXCAVATION</t>
  </si>
  <si>
    <t xml:space="preserve"> 611 </t>
  </si>
  <si>
    <t>CLASS  PILE DRIVING</t>
  </si>
  <si>
    <t xml:space="preserve"> 617 </t>
  </si>
  <si>
    <t>CLASS  GAS STEAM WATER MAIN CONSTRUCTION</t>
  </si>
  <si>
    <t xml:space="preserve"> 625 </t>
  </si>
  <si>
    <t>CLASS  CONDUIT CONSTRUCTION</t>
  </si>
  <si>
    <t xml:space="preserve"> 643 </t>
  </si>
  <si>
    <t>CLASS  ASBESTOS CONTRACTOR</t>
  </si>
  <si>
    <t xml:space="preserve"> 645 </t>
  </si>
  <si>
    <t>CLASS  WALLBOARD INSTALLATION</t>
  </si>
  <si>
    <t xml:space="preserve"> 646 </t>
  </si>
  <si>
    <t>CLASS  FURNITURE OR FIXTURE INSTALLATION</t>
  </si>
  <si>
    <t xml:space="preserve"> 647 </t>
  </si>
  <si>
    <t>CLASS  INSULATION WORK-N.O.C.</t>
  </si>
  <si>
    <t xml:space="preserve"> 648 </t>
  </si>
  <si>
    <t>CLASS  CABINET WORK INSTALLATION</t>
  </si>
  <si>
    <t xml:space="preserve"> 649 </t>
  </si>
  <si>
    <t>CLASS  CEILING INSTALLATION</t>
  </si>
  <si>
    <t xml:space="preserve"> 651 </t>
  </si>
  <si>
    <t>CLASS  CARPENTRY - COMMERCIAL</t>
  </si>
  <si>
    <t xml:space="preserve"> 652 </t>
  </si>
  <si>
    <t>CLASS  CARPENTRY - RESIDENTIAL</t>
  </si>
  <si>
    <t xml:space="preserve"> 653 </t>
  </si>
  <si>
    <t>CLASS  MASONRY</t>
  </si>
  <si>
    <t xml:space="preserve"> 654 </t>
  </si>
  <si>
    <t>CLASS  CONCRETE CONSTRUCTION</t>
  </si>
  <si>
    <t xml:space="preserve"> 655 </t>
  </si>
  <si>
    <t>CLASS  IRON ERECTION</t>
  </si>
  <si>
    <t xml:space="preserve"> 656 </t>
  </si>
  <si>
    <t>CLASS  ELECTRIC LINE CONSTRUCTION</t>
  </si>
  <si>
    <t xml:space="preserve"> 657 </t>
  </si>
  <si>
    <t>CLASS  RIGGING - N.O.C.</t>
  </si>
  <si>
    <t xml:space="preserve"> 658 </t>
  </si>
  <si>
    <t>CLASS  IRON ERECTION OR INSTALLATION</t>
  </si>
  <si>
    <t xml:space="preserve"> 659 </t>
  </si>
  <si>
    <t>CLASS  ROOFING</t>
  </si>
  <si>
    <t xml:space="preserve"> 660 </t>
  </si>
  <si>
    <t>CLASS  ALARM OR SOUND SYSTEM</t>
  </si>
  <si>
    <t xml:space="preserve"> 661 </t>
  </si>
  <si>
    <t>CLASS  ELECTRICAL WIRING</t>
  </si>
  <si>
    <t xml:space="preserve"> 662 </t>
  </si>
  <si>
    <t>CLASS  APPLIANCE - SERVICE OR REPAIR</t>
  </si>
  <si>
    <t xml:space="preserve"> 663 </t>
  </si>
  <si>
    <t>CLASS  PLUMBING</t>
  </si>
  <si>
    <t xml:space="preserve"> 664 </t>
  </si>
  <si>
    <t>CLASS  HEATING OR VENTILATING</t>
  </si>
  <si>
    <t xml:space="preserve"> 665 </t>
  </si>
  <si>
    <t>CLASS  PAINTING</t>
  </si>
  <si>
    <t xml:space="preserve"> 666 </t>
  </si>
  <si>
    <t>CLASS  PLATE GLASS INSTALLATION</t>
  </si>
  <si>
    <t xml:space="preserve"> 667 </t>
  </si>
  <si>
    <t>CLASS  PAPER HANGING</t>
  </si>
  <si>
    <t xml:space="preserve"> 668 </t>
  </si>
  <si>
    <t>CLASS  TILE STONE MOSAIC OR TERRAZO WORK</t>
  </si>
  <si>
    <t xml:space="preserve"> 669 </t>
  </si>
  <si>
    <t>CLASS  PLASTERING</t>
  </si>
  <si>
    <t xml:space="preserve"> 673 </t>
  </si>
  <si>
    <t>CLASS  ADVERTISING SIGN MFG.</t>
  </si>
  <si>
    <t xml:space="preserve"> 674 </t>
  </si>
  <si>
    <t>CLASS  SWIMMING POOL CONSTRUCTION</t>
  </si>
  <si>
    <t xml:space="preserve"> 675 </t>
  </si>
  <si>
    <t>CLASS  MACHINERY OR EQUIPMENT ERECTION</t>
  </si>
  <si>
    <t xml:space="preserve"> 676 </t>
  </si>
  <si>
    <t>CLASS  SHEET METAL INSTALLATION</t>
  </si>
  <si>
    <t xml:space="preserve"> 677 </t>
  </si>
  <si>
    <t>CLASS  BOILER INSTALLATION OR REPAIR</t>
  </si>
  <si>
    <t xml:space="preserve"> 679 </t>
  </si>
  <si>
    <t>CLASS  ADVERTISING COMPANY, OUTDOOR</t>
  </si>
  <si>
    <t xml:space="preserve"> 682 </t>
  </si>
  <si>
    <t>CLASS  TEMPORARY STAFF - CONSTRUCTION</t>
  </si>
  <si>
    <t>CLASS  TEMPORARY  - EXCAVATION STAFF</t>
  </si>
  <si>
    <t>CLASS  TEMPORARY - COMMERCIAL CARPENTRY</t>
  </si>
  <si>
    <t>CLASS  TEMPORARY - ELECTRICAL WIRING</t>
  </si>
  <si>
    <t xml:space="preserve"> 709 </t>
  </si>
  <si>
    <t>CLASS  TALLYMEN AND CHECKING CLERKS</t>
  </si>
  <si>
    <t xml:space="preserve"> 716 </t>
  </si>
  <si>
    <t>CLASS  MARINA</t>
  </si>
  <si>
    <t xml:space="preserve"> 718 </t>
  </si>
  <si>
    <t>CLASS  BOAT BUILDING OR REPAIR</t>
  </si>
  <si>
    <t xml:space="preserve"> 721 </t>
  </si>
  <si>
    <t>CLASS  RAILROAD OPERATION, N.O.C.</t>
  </si>
  <si>
    <t xml:space="preserve"> 744 </t>
  </si>
  <si>
    <t>CLASS  AIRCRAFT MFG.</t>
  </si>
  <si>
    <t xml:space="preserve"> 751 </t>
  </si>
  <si>
    <t>CLASS  GAS UTILITY</t>
  </si>
  <si>
    <t xml:space="preserve"> 752 </t>
  </si>
  <si>
    <t>CLASS  OIL OR GAS PIPELINE OPERATION</t>
  </si>
  <si>
    <t xml:space="preserve"> 753 </t>
  </si>
  <si>
    <t>CLASS  WATERWORKS</t>
  </si>
  <si>
    <t xml:space="preserve"> 755 </t>
  </si>
  <si>
    <t>CLASS  ELECTRIC UTILITIES</t>
  </si>
  <si>
    <t xml:space="preserve"> 757 </t>
  </si>
  <si>
    <t>CLASS  TELECOMMUNICATIONS COMPANY</t>
  </si>
  <si>
    <t xml:space="preserve"> 759 </t>
  </si>
  <si>
    <t>CLASS  CABLE TELEVISION OPERATIONS</t>
  </si>
  <si>
    <t xml:space="preserve"> 801 </t>
  </si>
  <si>
    <t>CLASS  STABLES</t>
  </si>
  <si>
    <t xml:space="preserve"> 802 </t>
  </si>
  <si>
    <t>CLASS  MOBILE CRANE RENTAL WITH OPERATOR</t>
  </si>
  <si>
    <t xml:space="preserve"> 804 </t>
  </si>
  <si>
    <t>CLASS  SCHOOL TRANSPORTATION</t>
  </si>
  <si>
    <t xml:space="preserve"> 805 </t>
  </si>
  <si>
    <t>CLASS  MILK HAULING - BY CONTRACTOR</t>
  </si>
  <si>
    <t xml:space="preserve"> 806 </t>
  </si>
  <si>
    <t>CLASS  FURNITURE MOVING AND/OR STORAGE</t>
  </si>
  <si>
    <t xml:space="preserve"> 807 </t>
  </si>
  <si>
    <t>CLASS  AMBULANCE SERV-SALARIED EMPLOYEE</t>
  </si>
  <si>
    <t xml:space="preserve"> 808 </t>
  </si>
  <si>
    <t>CLASS  PARCEL DELIVERY COMPANY</t>
  </si>
  <si>
    <t xml:space="preserve"> 809 </t>
  </si>
  <si>
    <t>CLASS  FUEL DISTRIBUTION</t>
  </si>
  <si>
    <t xml:space="preserve"> 811 </t>
  </si>
  <si>
    <t>CLASS  TRUCKING, N.O.C.</t>
  </si>
  <si>
    <t xml:space="preserve"> 812 </t>
  </si>
  <si>
    <t>CLASS  MAIL HAULING OR DELIVERY SERVICE</t>
  </si>
  <si>
    <t xml:space="preserve"> 813 </t>
  </si>
  <si>
    <t>CLASS  WAREHOUSING, OTHER THAN FURNITURE</t>
  </si>
  <si>
    <t xml:space="preserve"> 814 </t>
  </si>
  <si>
    <t>CLASS  DEALER IN MBLE, SELF-PRPLLD EQUIP</t>
  </si>
  <si>
    <t xml:space="preserve"> 815 </t>
  </si>
  <si>
    <t>CLASS  AUTOMOBILE SERVICE CENTER</t>
  </si>
  <si>
    <t xml:space="preserve"> 816 </t>
  </si>
  <si>
    <t>CLASS  AUTOMOBILE FILLING STATIONS</t>
  </si>
  <si>
    <t xml:space="preserve"> 817 </t>
  </si>
  <si>
    <t>CLASS  BUS OPERATION</t>
  </si>
  <si>
    <t xml:space="preserve"> 818 </t>
  </si>
  <si>
    <t>CLASS  AUTOMOBILE DEALER</t>
  </si>
  <si>
    <t xml:space="preserve"> 819 </t>
  </si>
  <si>
    <t>CLASS  MOBILE EQUIPMENT SALESPERSON</t>
  </si>
  <si>
    <t xml:space="preserve"> 820 </t>
  </si>
  <si>
    <t>CLASS  AUTOMOBILE AUCTION</t>
  </si>
  <si>
    <t xml:space="preserve"> 821 </t>
  </si>
  <si>
    <t>CLASS  BEVERAGE DISTRIBUTOR</t>
  </si>
  <si>
    <t xml:space="preserve"> 825 </t>
  </si>
  <si>
    <t>CLASS  AUTOMOBILE STORAGE GARAGE</t>
  </si>
  <si>
    <t xml:space="preserve"> 828 </t>
  </si>
  <si>
    <t>CLASS  PARATRANSIT SERVICE</t>
  </si>
  <si>
    <t xml:space="preserve"> 855 </t>
  </si>
  <si>
    <t>CLASS  LUMBER OR BLDG. MATERIAL DEALER</t>
  </si>
  <si>
    <t xml:space="preserve"> 857 </t>
  </si>
  <si>
    <t>CLASS  METAL SERVICE CENTER</t>
  </si>
  <si>
    <t xml:space="preserve"> 858 </t>
  </si>
  <si>
    <t>CLASS  FERROUS SCRAP METAL DEALER</t>
  </si>
  <si>
    <t xml:space="preserve"> 859 </t>
  </si>
  <si>
    <t>CLASS  NONFERROUS SCRAP METAL DEALER</t>
  </si>
  <si>
    <t xml:space="preserve"> 860 </t>
  </si>
  <si>
    <t>CLASS  JUNK DEALER</t>
  </si>
  <si>
    <t xml:space="preserve"> 862 </t>
  </si>
  <si>
    <t>CLASS  RECYCLING CENTER</t>
  </si>
  <si>
    <t xml:space="preserve"> 865 </t>
  </si>
  <si>
    <t>CLASS  POULTRY, FISH DEALERS/PROCESSORS</t>
  </si>
  <si>
    <t>CLASS  TEMPORARY - WAREHOUSING STAFF</t>
  </si>
  <si>
    <t>CLASS  TEMPORARY - FURNITURE-WHOLESALE</t>
  </si>
  <si>
    <t>CLASS  TEMPORARY - DEPARTMENT STORE</t>
  </si>
  <si>
    <t>CLASS  TEMPORARY - PACKAGING NON-CRATING</t>
  </si>
  <si>
    <t xml:space="preserve"> 880 </t>
  </si>
  <si>
    <t>CLASS  APARTMENT HOUSE</t>
  </si>
  <si>
    <t>CLASS  TEMPORARY - HARDWARE STORE</t>
  </si>
  <si>
    <t xml:space="preserve"> 882 </t>
  </si>
  <si>
    <t>CLASS  RESIDENTIAL INTERIOR CLEANING</t>
  </si>
  <si>
    <t>CLASS  TEMPORARY - RETAIL STORE, N.O.C.</t>
  </si>
  <si>
    <t xml:space="preserve"> 884 </t>
  </si>
  <si>
    <t>CLASS  HEALTH OR EXERCISE CLUB</t>
  </si>
  <si>
    <t xml:space="preserve"> 885 </t>
  </si>
  <si>
    <t>CLASS  PLUMBING SUPPLIES DEALER</t>
  </si>
  <si>
    <t xml:space="preserve"> 886 </t>
  </si>
  <si>
    <t>CLASS  ELECTRICAL SUPPLIES DEALER</t>
  </si>
  <si>
    <t xml:space="preserve"> 887 </t>
  </si>
  <si>
    <t>CLASS  MUSEUM</t>
  </si>
  <si>
    <t xml:space="preserve"> 888 </t>
  </si>
  <si>
    <t>CLASS  HOMEOWNERS ASSOCIATION</t>
  </si>
  <si>
    <t xml:space="preserve"> 889 </t>
  </si>
  <si>
    <t>CLASS  TEMPORARY CLERICAL STAFF</t>
  </si>
  <si>
    <t xml:space="preserve"> 890 </t>
  </si>
  <si>
    <t>CLASS  LIBRARY - PUBLIC</t>
  </si>
  <si>
    <t xml:space="preserve"> 891 </t>
  </si>
  <si>
    <t>CLASS  CHILD CARE OR EARLY EDUCATION</t>
  </si>
  <si>
    <t>CLASS  TEMPORARY - COLLEGE OR SCHOOL</t>
  </si>
  <si>
    <t xml:space="preserve"> 896 </t>
  </si>
  <si>
    <t>CLASS  CLUB, N.O.C.</t>
  </si>
  <si>
    <t xml:space="preserve"> 897 </t>
  </si>
  <si>
    <t>CLASS  FAST-FOOD RESTAURANT</t>
  </si>
  <si>
    <t xml:space="preserve"> 898 </t>
  </si>
  <si>
    <t>CLASS  CATERER</t>
  </si>
  <si>
    <t xml:space="preserve"> 899 </t>
  </si>
  <si>
    <t>CLASS  BAR, NIGHTCLUB</t>
  </si>
  <si>
    <t xml:space="preserve"> 903 </t>
  </si>
  <si>
    <t>CLASS  LABOR UNION</t>
  </si>
  <si>
    <t xml:space="preserve"> 904 </t>
  </si>
  <si>
    <t>CLASS  INVESTIGATIVE AGENCY</t>
  </si>
  <si>
    <t xml:space="preserve"> 905 </t>
  </si>
  <si>
    <t>CLASS  ARCHITECTURAL CONSULTING FIRM</t>
  </si>
  <si>
    <t xml:space="preserve"> 907 </t>
  </si>
  <si>
    <t>CLASS  FRUIT,VEGETABLE DEALER WHOLESALE</t>
  </si>
  <si>
    <t xml:space="preserve">0908 </t>
  </si>
  <si>
    <t>CLASS  DOMESTIC - INSIDE - OCCASIONAL</t>
  </si>
  <si>
    <t xml:space="preserve">0909 </t>
  </si>
  <si>
    <t>CLASS  DOMESTIC - OUTSIDE - OCCASIONAL</t>
  </si>
  <si>
    <t xml:space="preserve"> 910 </t>
  </si>
  <si>
    <t>CLASS  MEAT DEALER - WHOLESALE</t>
  </si>
  <si>
    <t xml:space="preserve"> 911 </t>
  </si>
  <si>
    <t>CLASS  GROCERY - WHOLESALE</t>
  </si>
  <si>
    <t xml:space="preserve">0912 </t>
  </si>
  <si>
    <t>CLASS  DOMESTIC WORKERS - OUTSIDE</t>
  </si>
  <si>
    <t xml:space="preserve">0913 </t>
  </si>
  <si>
    <t>CLASS  DOMESTIC WORKERS - INSIDE</t>
  </si>
  <si>
    <t xml:space="preserve"> 914 </t>
  </si>
  <si>
    <t>CLASS  DEPARTMENT STORE</t>
  </si>
  <si>
    <t xml:space="preserve"> 915 </t>
  </si>
  <si>
    <t>CLASS  MEAT, FISH, POULTRY STORE-RETAIL</t>
  </si>
  <si>
    <t xml:space="preserve"> 916 </t>
  </si>
  <si>
    <t>CLASS  CLOTHING OR DRY GOODS STORE</t>
  </si>
  <si>
    <t xml:space="preserve"> 917 </t>
  </si>
  <si>
    <t>CLASS  GROCERY STORE</t>
  </si>
  <si>
    <t xml:space="preserve"> 918 </t>
  </si>
  <si>
    <t>CLASS  BAKERY SHOP</t>
  </si>
  <si>
    <t xml:space="preserve"> 919 </t>
  </si>
  <si>
    <t>CLASS  FLORIST STORE</t>
  </si>
  <si>
    <t xml:space="preserve"> 920 </t>
  </si>
  <si>
    <t>CLASS  JEWELRY STORE</t>
  </si>
  <si>
    <t xml:space="preserve"> 921 </t>
  </si>
  <si>
    <t>CLASS  FURNITURE STORE - WHOLESALE</t>
  </si>
  <si>
    <t xml:space="preserve"> 922 </t>
  </si>
  <si>
    <t>CLASS  FURNITURE STORE - RETAIL</t>
  </si>
  <si>
    <t xml:space="preserve"> 923 </t>
  </si>
  <si>
    <t>CLASS  PACKAGING, CONTRACT, NON-CRATING</t>
  </si>
  <si>
    <t xml:space="preserve"> 924 </t>
  </si>
  <si>
    <t>CLASS  WHOLESALE STORE, N.O.C.</t>
  </si>
  <si>
    <t xml:space="preserve"> 925 </t>
  </si>
  <si>
    <t>CLASS  HARDWARE STORE - RETAIL</t>
  </si>
  <si>
    <t xml:space="preserve"> 926 </t>
  </si>
  <si>
    <t>CLASS  HARDWARE STORE - WHOLESALE</t>
  </si>
  <si>
    <t xml:space="preserve"> 927 </t>
  </si>
  <si>
    <t>CLASS  PHARMACY, RETAIL - ALL EMPLOYEES</t>
  </si>
  <si>
    <t xml:space="preserve"> 928 </t>
  </si>
  <si>
    <t>CLASS  RETAIL STORES, N.O.C.</t>
  </si>
  <si>
    <t xml:space="preserve"> 929 </t>
  </si>
  <si>
    <t>CLASS  TEMPORARY STAFF - MERCANTILE</t>
  </si>
  <si>
    <t xml:space="preserve"> 932 </t>
  </si>
  <si>
    <t>CLASS  COPYING OR DUPLICATING SERVICE</t>
  </si>
  <si>
    <t xml:space="preserve"> 933 </t>
  </si>
  <si>
    <t>CLASS  VENDING &amp; COIN OPERATED MACHINES</t>
  </si>
  <si>
    <t xml:space="preserve"> 934 </t>
  </si>
  <si>
    <t>CLASS  AUTO PARTS AND ACCESSORY STORE</t>
  </si>
  <si>
    <t xml:space="preserve"> 935 </t>
  </si>
  <si>
    <t>CLASS  BLDG MATERIAL STORE EMPLOYEES</t>
  </si>
  <si>
    <t xml:space="preserve"> 936 </t>
  </si>
  <si>
    <t>CLASS  BROADCASTING STATION</t>
  </si>
  <si>
    <t xml:space="preserve"> 937 </t>
  </si>
  <si>
    <t>CLASS  TEMPORARY STAFF - HEAVY SERVICE</t>
  </si>
  <si>
    <t xml:space="preserve"> 939 </t>
  </si>
  <si>
    <t>CLASS  CARNIVAL CIRCUS-TRAVELING</t>
  </si>
  <si>
    <t xml:space="preserve"> 940 </t>
  </si>
  <si>
    <t>CLASS  RESIDENTIAL - INTEL DISABILITIES</t>
  </si>
  <si>
    <t xml:space="preserve"> 941 </t>
  </si>
  <si>
    <t>CLASS  SOCIAL REHABILITATION FACILITY</t>
  </si>
  <si>
    <t xml:space="preserve"> 942 </t>
  </si>
  <si>
    <t>CLASS  HOME HEALTH-PROFESSIONAL STAFF</t>
  </si>
  <si>
    <t xml:space="preserve"> 943 </t>
  </si>
  <si>
    <t>CLASS  HOME HEALTH-NONPROFESSIONAL STAFF</t>
  </si>
  <si>
    <t xml:space="preserve"> 944 </t>
  </si>
  <si>
    <t>CLASS  CLUB COUNTRY, GOLF OR YACHTING</t>
  </si>
  <si>
    <t xml:space="preserve"> 945 </t>
  </si>
  <si>
    <t>CLASS  HOTEL RESTAURANT</t>
  </si>
  <si>
    <t xml:space="preserve"> 946 </t>
  </si>
  <si>
    <t>CLASS  TEMPORARY MEDICAL STAFFING</t>
  </si>
  <si>
    <t xml:space="preserve"> 947 </t>
  </si>
  <si>
    <t>CLASS  TEMPORARY-MAINTENANCE OR SERVICE</t>
  </si>
  <si>
    <t xml:space="preserve"> 948 </t>
  </si>
  <si>
    <t>CLASS  MAILING OR ADDRESSING COMPANY</t>
  </si>
  <si>
    <t xml:space="preserve"> 949 </t>
  </si>
  <si>
    <t>CLASS  TEMPORARY MARKETING STAFF</t>
  </si>
  <si>
    <t xml:space="preserve"> 951 </t>
  </si>
  <si>
    <t>CLASS  SALESPERSON - OUTSIDE</t>
  </si>
  <si>
    <t xml:space="preserve"> 952 </t>
  </si>
  <si>
    <t>CLASS  OFFICE MACHINE SERVICE OR REPAIR</t>
  </si>
  <si>
    <t xml:space="preserve"> 953 </t>
  </si>
  <si>
    <t>CLASS  OFFICE</t>
  </si>
  <si>
    <t xml:space="preserve"> 954 </t>
  </si>
  <si>
    <t>CLASS  SECURITY AGENCY</t>
  </si>
  <si>
    <t xml:space="preserve"> 955 </t>
  </si>
  <si>
    <t>CLASS  ENGINEERING CONSULTING FIRM</t>
  </si>
  <si>
    <t xml:space="preserve"> 956 </t>
  </si>
  <si>
    <t>CLASS  LAW FIRM</t>
  </si>
  <si>
    <t xml:space="preserve"> 957 </t>
  </si>
  <si>
    <t>CLASS  PHYSICIAN OR DENTIST</t>
  </si>
  <si>
    <t xml:space="preserve"> 958 </t>
  </si>
  <si>
    <t>CLASS  REHABILITATION HOSPITALS</t>
  </si>
  <si>
    <t xml:space="preserve"> 959 </t>
  </si>
  <si>
    <t>CLASS  VETERINARIANS</t>
  </si>
  <si>
    <t xml:space="preserve"> 960 </t>
  </si>
  <si>
    <t>CLASS  NURSING AND CONVALESCENT HOME</t>
  </si>
  <si>
    <t xml:space="preserve"> 961 </t>
  </si>
  <si>
    <t>CLASS  HOSPITALS</t>
  </si>
  <si>
    <t xml:space="preserve"> 962 </t>
  </si>
  <si>
    <t>CLASS  ACCOUNTING/FINANCIAL AUDIT FIRM</t>
  </si>
  <si>
    <t xml:space="preserve"> 963 </t>
  </si>
  <si>
    <t>CLASS  CHURCH</t>
  </si>
  <si>
    <t xml:space="preserve"> 964 </t>
  </si>
  <si>
    <t>CLASS  WORK CENTER</t>
  </si>
  <si>
    <t xml:space="preserve"> 965 </t>
  </si>
  <si>
    <t>CLASS  COLLEGE OR SCHOOL, N.O.C.</t>
  </si>
  <si>
    <t xml:space="preserve"> 966 </t>
  </si>
  <si>
    <t>CLASS  TV, AUDIO/VIDEO EQUIPMENT SERVICE</t>
  </si>
  <si>
    <t xml:space="preserve"> 967 </t>
  </si>
  <si>
    <t>CLASS  THEATRES</t>
  </si>
  <si>
    <t xml:space="preserve"> 968 </t>
  </si>
  <si>
    <t>CLASS  AMATEUR SPORTS REC AMUSE INDOOR</t>
  </si>
  <si>
    <t xml:space="preserve"> 969 </t>
  </si>
  <si>
    <t>CLASS  AMUSEMENT, OUTDOOR</t>
  </si>
  <si>
    <t xml:space="preserve"> 971 </t>
  </si>
  <si>
    <t>CLASS  COMMERCIAL BUILDINGS</t>
  </si>
  <si>
    <t xml:space="preserve"> 973 </t>
  </si>
  <si>
    <t>CLASS  HOTELS - ALL OTHER EMPLOYEES</t>
  </si>
  <si>
    <t xml:space="preserve"> 974 </t>
  </si>
  <si>
    <t>CLASS  RETIREMENT / LIFE CARE COMMUNITY</t>
  </si>
  <si>
    <t xml:space="preserve"> 975 </t>
  </si>
  <si>
    <t>CLASS  RESTAURANT, N.O.C.</t>
  </si>
  <si>
    <t xml:space="preserve"> 976 </t>
  </si>
  <si>
    <t>CLASS  COMMUNITY CENTER</t>
  </si>
  <si>
    <t xml:space="preserve"> 977 </t>
  </si>
  <si>
    <t>CLASS  BARBER SHOPS OR BEAUTY PARLORS</t>
  </si>
  <si>
    <t xml:space="preserve"> 978 </t>
  </si>
  <si>
    <t>CLASS  CAMP, SUMMER OR WINTER, N.O.C.</t>
  </si>
  <si>
    <t xml:space="preserve"> 979 </t>
  </si>
  <si>
    <t>CLASS  RESIDENTIAL ELDERLY NON-MEDICAL</t>
  </si>
  <si>
    <t xml:space="preserve"> 980 </t>
  </si>
  <si>
    <t>CLASS  CITY, TOWN, VILLAGE</t>
  </si>
  <si>
    <t xml:space="preserve"> 981 </t>
  </si>
  <si>
    <t>CLASS  CASINO GAMBLING-ALL INCL. OFFICE</t>
  </si>
  <si>
    <t xml:space="preserve"> 983 </t>
  </si>
  <si>
    <t>CLASS  HOUSING AUTHORITY</t>
  </si>
  <si>
    <t xml:space="preserve"> 984 </t>
  </si>
  <si>
    <t>CLASS  INSURANCE COMPANY</t>
  </si>
  <si>
    <t xml:space="preserve"> 985 </t>
  </si>
  <si>
    <t>CLASS  POLICE AND SALARIED FIREMEN</t>
  </si>
  <si>
    <t xml:space="preserve"> 986 </t>
  </si>
  <si>
    <t>CLASS  ADULT SHELTER OR HALFWAY HOUSE</t>
  </si>
  <si>
    <t xml:space="preserve"> 988 </t>
  </si>
  <si>
    <t>CLASS  BANK</t>
  </si>
  <si>
    <t xml:space="preserve"> 991 </t>
  </si>
  <si>
    <t>CLASS  ATHLETIC TEAM: NON-CONTACT SPORTS</t>
  </si>
  <si>
    <t xml:space="preserve"> 992 </t>
  </si>
  <si>
    <t>CLASS  SANITARY COMPANY</t>
  </si>
  <si>
    <t xml:space="preserve"> 995 </t>
  </si>
  <si>
    <t>CLASS  RUBBISH OR GARBAGE REMOVAL</t>
  </si>
  <si>
    <t xml:space="preserve"> 997 </t>
  </si>
  <si>
    <t>CLASS  UNDERTAKERS</t>
  </si>
  <si>
    <t xml:space="preserve"> 999 </t>
  </si>
  <si>
    <t>CLASS  CEMETARY</t>
  </si>
  <si>
    <t xml:space="preserve">4777 </t>
  </si>
  <si>
    <t>CLASS  EXPLOSIVES DISTRIBUTING</t>
  </si>
  <si>
    <t xml:space="preserve">7405 </t>
  </si>
  <si>
    <t>CLASS  AIRCRAFT OPERATION, SCHEDULED</t>
  </si>
  <si>
    <t xml:space="preserve">7413 </t>
  </si>
  <si>
    <t>CLASS  AIRCRAFT OPERATION COMMUTER</t>
  </si>
  <si>
    <t xml:space="preserve">7421 </t>
  </si>
  <si>
    <t>CLASS  AIRCRAFT OPERATION BUSINESS</t>
  </si>
  <si>
    <t xml:space="preserve">7424 </t>
  </si>
  <si>
    <t>CLASS  AIRCRAFT OPERATION, N.O.C.</t>
  </si>
  <si>
    <t xml:space="preserve">7428 </t>
  </si>
  <si>
    <t>CLASS  AIRCRAFT OPERATION - GROUND</t>
  </si>
  <si>
    <t xml:space="preserve">7445 </t>
  </si>
  <si>
    <t>CLASS  NON-RATEABLE ELEMENT - CLASS 7405</t>
  </si>
  <si>
    <t xml:space="preserve">7453 </t>
  </si>
  <si>
    <t>CLASS  NON-RATEABLE ELEMENT - CLASS 7413</t>
  </si>
  <si>
    <t xml:space="preserve">9108 </t>
  </si>
  <si>
    <t>CLASS  AIRCRAFT PASSENGER SURCHARGE</t>
  </si>
  <si>
    <t xml:space="preserve"> 486 </t>
  </si>
  <si>
    <t>CLASS  LIGHT BULB / ELECTRONIC TUBE MFG.</t>
  </si>
  <si>
    <t xml:space="preserve"> 535 </t>
  </si>
  <si>
    <t>CLASS  GLASS OR GLASSWARE MFG.</t>
  </si>
  <si>
    <t>Ind Death</t>
  </si>
  <si>
    <t>Ind pt</t>
  </si>
  <si>
    <t>Med pt</t>
  </si>
  <si>
    <t>Ind Maj</t>
  </si>
  <si>
    <t>Med Maj</t>
  </si>
  <si>
    <t>Ind Min</t>
  </si>
  <si>
    <t>Med Min</t>
  </si>
  <si>
    <t>Ind TT</t>
  </si>
  <si>
    <t>Med TT</t>
  </si>
  <si>
    <t>Class</t>
  </si>
  <si>
    <t>PY</t>
  </si>
  <si>
    <t>Med Death</t>
  </si>
  <si>
    <t>Policy Num</t>
  </si>
  <si>
    <t>File Num</t>
  </si>
  <si>
    <t>Total</t>
  </si>
  <si>
    <t xml:space="preserve">De2020_DE-FIN-3_RAV28TFD_Pure_Premium_Rate_Test </t>
  </si>
  <si>
    <t>CLASS</t>
  </si>
  <si>
    <t>3YRS PAYROLL</t>
  </si>
  <si>
    <t>(EXCL S&amp; C)</t>
  </si>
  <si>
    <t>On-Level</t>
  </si>
  <si>
    <t>Pure Premium</t>
  </si>
  <si>
    <t>EXPECTED</t>
  </si>
  <si>
    <t>LOSSES</t>
  </si>
  <si>
    <t>PROPOSED</t>
  </si>
  <si>
    <t>PURE PREM</t>
  </si>
  <si>
    <t>IG</t>
  </si>
  <si>
    <t>De2020_DE-FIN-2_RAV40TFD_Expected_Loss_Report_with_Payroll</t>
  </si>
  <si>
    <t>PURE PREMIUM</t>
  </si>
  <si>
    <t>MEDICAL</t>
  </si>
  <si>
    <t>INDICATED PRE-TEST</t>
  </si>
  <si>
    <t>PRES. ON RATE LEVEL</t>
  </si>
  <si>
    <t xml:space="preserve">CLASS BOOK ITEMS  </t>
  </si>
  <si>
    <t>ON-</t>
  </si>
  <si>
    <t>COMPOSITE</t>
  </si>
  <si>
    <t>INDUSTRY</t>
  </si>
  <si>
    <t>LOSS</t>
  </si>
  <si>
    <t>LEVEL</t>
  </si>
  <si>
    <t>MINIMUM</t>
  </si>
  <si>
    <t>MAXIMUM</t>
  </si>
  <si>
    <t xml:space="preserve">GROUP      </t>
  </si>
  <si>
    <t>FACTOR</t>
  </si>
  <si>
    <t>CHANGE</t>
  </si>
  <si>
    <t>MULTIPLIER</t>
  </si>
  <si>
    <t>1.</t>
  </si>
  <si>
    <t>MANUFACTURING</t>
  </si>
  <si>
    <t>2.</t>
  </si>
  <si>
    <t>CONTRACTING</t>
  </si>
  <si>
    <t>3.</t>
  </si>
  <si>
    <t>ALL OTHER</t>
  </si>
  <si>
    <t>HAZARD</t>
  </si>
  <si>
    <t>PER CLAIM</t>
  </si>
  <si>
    <t xml:space="preserve">PER ACCIDENT </t>
  </si>
  <si>
    <t>GROUP</t>
  </si>
  <si>
    <t>LIMIT *</t>
  </si>
  <si>
    <t>A</t>
  </si>
  <si>
    <t>B</t>
  </si>
  <si>
    <t>C</t>
  </si>
  <si>
    <t>D</t>
  </si>
  <si>
    <t>E</t>
  </si>
  <si>
    <t>F</t>
  </si>
  <si>
    <t>G</t>
  </si>
  <si>
    <t>*  Applies to All Manual Years</t>
  </si>
  <si>
    <t>IBNR &amp; FREQUENCY FACTORS</t>
  </si>
  <si>
    <t>MANUAL</t>
  </si>
  <si>
    <t xml:space="preserve">MEDICAL </t>
  </si>
  <si>
    <t>YEAR</t>
  </si>
  <si>
    <t>NON-SERIOUS</t>
  </si>
  <si>
    <t>ONLY</t>
  </si>
  <si>
    <t>TREND FACTOR</t>
  </si>
  <si>
    <t>CREDIBILITY BASE:</t>
  </si>
  <si>
    <t>DOWNLOAD FILES:</t>
  </si>
  <si>
    <t>MINIMUM # YEARS:</t>
  </si>
  <si>
    <t>PRESENT ON-LEVEL PURE PREMIUM:</t>
  </si>
  <si>
    <t>NO FILE  (USE 1ST PRIOR)</t>
  </si>
  <si>
    <t>INDUSTRY GROUPS:</t>
  </si>
  <si>
    <t>TABLE I (THREE INDUSTRY GROUPS)</t>
  </si>
  <si>
    <t>TEST CORRECTION FACTORS:</t>
  </si>
  <si>
    <t>MULTIPLICATIVE</t>
  </si>
  <si>
    <t>AVERAGE 5TH TO ULTIMATE FACTOR TO ADJUST U/L PURE PREMIUM</t>
  </si>
  <si>
    <t xml:space="preserve">SERIOUS = </t>
  </si>
  <si>
    <t xml:space="preserve">NON-SERIOUS = </t>
  </si>
  <si>
    <t>MED ONLY =</t>
  </si>
  <si>
    <t>PER CAPITA CREDIBILITY FACTORS</t>
  </si>
  <si>
    <t>NON-REVIEWED CUTOFF POINT</t>
  </si>
  <si>
    <t>MINIMUM PREMIUM FORMULA:</t>
  </si>
  <si>
    <t xml:space="preserve">EXPENSE CONSTANT = </t>
  </si>
  <si>
    <t>FARM CLASSES</t>
  </si>
  <si>
    <t>0006, 0016, 0034, 0036, 0083</t>
  </si>
  <si>
    <t xml:space="preserve">MAXIMUM MIMIMUM PREMIUM = </t>
  </si>
  <si>
    <t xml:space="preserve">    GIVEN TO KEVIN KATZ:</t>
  </si>
  <si>
    <t>REGULAR = (280 * RATE) + EXPENSE CONSTANT</t>
  </si>
  <si>
    <t>FARM = (140 * RATE) + EXPENSE CONSTANT</t>
  </si>
  <si>
    <t>Factor #2</t>
  </si>
  <si>
    <t>Factor #1</t>
  </si>
  <si>
    <t>PAYROLL CREDIBILITY TABLE  (IN 00'S)</t>
  </si>
  <si>
    <t>Non-Reviewed Cutoff Point:</t>
  </si>
  <si>
    <t>Factor #3</t>
  </si>
  <si>
    <t>Rate</t>
  </si>
  <si>
    <t>Med Only</t>
  </si>
  <si>
    <t>SOURCE: DE BROWN BOOK</t>
  </si>
  <si>
    <t>EXPECTED LOSS FACTOR</t>
  </si>
  <si>
    <t>(YIELDS UNDERLYING PURE PREMIUMS UPON APPLICATION</t>
  </si>
  <si>
    <t>TO CURRENT LOSS COSTS)</t>
  </si>
  <si>
    <t>ELF =</t>
  </si>
  <si>
    <t>=</t>
  </si>
  <si>
    <t>Underlying Present Rate</t>
  </si>
  <si>
    <t>Exprected Loss Factor</t>
  </si>
  <si>
    <t>ELF</t>
  </si>
  <si>
    <t>UPP</t>
  </si>
  <si>
    <t>On-Level Factor</t>
  </si>
  <si>
    <t>PYV Rate</t>
  </si>
  <si>
    <t>Grand Total</t>
  </si>
  <si>
    <t>Developed Loss</t>
  </si>
  <si>
    <t>Reported Loss</t>
  </si>
  <si>
    <t>Row Labels</t>
  </si>
  <si>
    <t>ClassPY</t>
  </si>
  <si>
    <t>Limited Loss</t>
  </si>
  <si>
    <t>Translated Loss</t>
  </si>
  <si>
    <t>MO</t>
  </si>
  <si>
    <t>Sum of Serious</t>
  </si>
  <si>
    <t>Sum of Non-Serious</t>
  </si>
  <si>
    <t>Sum of MO2</t>
  </si>
  <si>
    <t>Previous Year's Value</t>
  </si>
  <si>
    <t>Ind PT</t>
  </si>
  <si>
    <t>Med PT</t>
  </si>
  <si>
    <t>Index Key</t>
  </si>
  <si>
    <t>Class &amp; PY</t>
  </si>
  <si>
    <t>Limited Losses (CAT &amp; Non-CAT)</t>
  </si>
  <si>
    <t>Ind Major</t>
  </si>
  <si>
    <t>Ind Minor</t>
  </si>
  <si>
    <t>Med Major</t>
  </si>
  <si>
    <t>Total Losses</t>
  </si>
  <si>
    <t>Indicated (Pre-Test)</t>
  </si>
  <si>
    <t>Present On Rate Level</t>
  </si>
  <si>
    <t>Expected Losses</t>
  </si>
  <si>
    <t>Credibility</t>
  </si>
  <si>
    <t>Payroll (in 00)</t>
  </si>
  <si>
    <t>Type</t>
  </si>
  <si>
    <t xml:space="preserve">Present On Rate Level in Expected Loss Report </t>
  </si>
  <si>
    <t>IBNR + Frequency Factors</t>
  </si>
  <si>
    <t>Indicated Pre-Test in Expected Loss Report (RAV40TFD)</t>
  </si>
  <si>
    <t>Get the limited losses from R:\rr\De2020\Classbook\Run_1 directory. Then combine CAT and Non-CAT</t>
  </si>
  <si>
    <t>Sum of Expected Losses</t>
  </si>
  <si>
    <t>Sum of Expected Losses2</t>
  </si>
  <si>
    <t>Sum of Expected Losses3</t>
  </si>
  <si>
    <t>Sum of PAYROLL</t>
  </si>
  <si>
    <t>Sum of PAYROLL2</t>
  </si>
  <si>
    <t>Sum of PAYROLL3</t>
  </si>
  <si>
    <t>PRE-TEST</t>
  </si>
  <si>
    <t>I</t>
  </si>
  <si>
    <t>II</t>
  </si>
  <si>
    <t>III</t>
  </si>
  <si>
    <t>ALL</t>
  </si>
  <si>
    <t>ADJUSTMENT FACTOR</t>
  </si>
  <si>
    <t>*  GIVE DP ONLY 3 DECIMAL PLACES</t>
  </si>
  <si>
    <t>GRAND TOTAL WEIGHT =</t>
  </si>
  <si>
    <t># 1.3813 = (1.4413 * 0.6667) + [1.2613 * (1-1.6667)]</t>
  </si>
  <si>
    <t>= Ft * Wt + Fi * (1-Wt)</t>
  </si>
  <si>
    <t>Ft = Factor (Grand Total)</t>
  </si>
  <si>
    <t>Ft = Factor (By Haz Grp &amp; TOI)</t>
  </si>
  <si>
    <t>Wt = Grand Total Weight</t>
  </si>
  <si>
    <t>History</t>
  </si>
  <si>
    <t>12/1/11</t>
  </si>
  <si>
    <t>12/1/12</t>
  </si>
  <si>
    <t>12/1/13</t>
  </si>
  <si>
    <t>12/1/14</t>
  </si>
  <si>
    <t>12/1/15</t>
  </si>
  <si>
    <t>12/1/16</t>
  </si>
  <si>
    <t>12/1/17</t>
  </si>
  <si>
    <t>12/1/18</t>
  </si>
  <si>
    <t>12/1/19</t>
  </si>
  <si>
    <t>12/1/20</t>
  </si>
  <si>
    <t>0034</t>
  </si>
  <si>
    <t>Animal Raising</t>
  </si>
  <si>
    <t>WCIOStateCode</t>
  </si>
  <si>
    <t>ClassCodeNbr</t>
  </si>
  <si>
    <t>ClassCodeName</t>
  </si>
  <si>
    <t>PremiumBasisCode</t>
  </si>
  <si>
    <t>PayRoll</t>
  </si>
  <si>
    <t>DeathCnt</t>
  </si>
  <si>
    <t>PTCnt</t>
  </si>
  <si>
    <t>MajorCnt</t>
  </si>
  <si>
    <t>MinorCnt</t>
  </si>
  <si>
    <t>TempCnt</t>
  </si>
  <si>
    <t>DeathIndem</t>
  </si>
  <si>
    <t>PTIndem</t>
  </si>
  <si>
    <t>MajorIndem</t>
  </si>
  <si>
    <t>MinorIndem</t>
  </si>
  <si>
    <t>TempIndem</t>
  </si>
  <si>
    <t>DeathMed</t>
  </si>
  <si>
    <t>PTMed</t>
  </si>
  <si>
    <t>MajorMed</t>
  </si>
  <si>
    <t>MinorMed</t>
  </si>
  <si>
    <t>TempMed</t>
  </si>
  <si>
    <t>MedOnly</t>
  </si>
  <si>
    <t>07</t>
  </si>
  <si>
    <t>PAY</t>
  </si>
  <si>
    <t>0006</t>
  </si>
  <si>
    <t>0008</t>
  </si>
  <si>
    <t>Field Crop or Vegetable Farm</t>
  </si>
  <si>
    <t>0011</t>
  </si>
  <si>
    <t>0012</t>
  </si>
  <si>
    <t>0013</t>
  </si>
  <si>
    <t>0016</t>
  </si>
  <si>
    <t>Farm Machinery Operation</t>
  </si>
  <si>
    <t>0036</t>
  </si>
  <si>
    <t>0083</t>
  </si>
  <si>
    <t>Mushroom Raising</t>
  </si>
  <si>
    <t>Logging or Lumbering, N.O.C.</t>
  </si>
  <si>
    <t>Flower Raising, Cultivating</t>
  </si>
  <si>
    <t>Landscape Contractor</t>
  </si>
  <si>
    <t>Nursery</t>
  </si>
  <si>
    <t>Orchards</t>
  </si>
  <si>
    <t>Dairy Farms</t>
  </si>
  <si>
    <t>Sand Excavation</t>
  </si>
  <si>
    <t>Mineral Milling</t>
  </si>
  <si>
    <t>Livestock Farms</t>
  </si>
  <si>
    <t>Grain Milling</t>
  </si>
  <si>
    <t>Food Products Mfg., N.O.C.</t>
  </si>
  <si>
    <t>Bakery - Wholesale</t>
  </si>
  <si>
    <t>Processed Meat Products Mfg.</t>
  </si>
  <si>
    <t>Candy or Chewing Gum Mfg.</t>
  </si>
  <si>
    <t>Brewery</t>
  </si>
  <si>
    <t>Dairy Products Mfg.</t>
  </si>
  <si>
    <t>Ice Cream Mfg.</t>
  </si>
  <si>
    <t>Slaughter House - Wholesale</t>
  </si>
  <si>
    <t>Carbonated Beverage Mfg.</t>
  </si>
  <si>
    <t>Preserving or Canning of Food</t>
  </si>
  <si>
    <t>Rendering Works</t>
  </si>
  <si>
    <t>Meat Products Mfg.</t>
  </si>
  <si>
    <t>Spinning or Weaving</t>
  </si>
  <si>
    <t>Knit Goods Mfg.</t>
  </si>
  <si>
    <t>Embroidery Manufacture</t>
  </si>
  <si>
    <t>Dyeing, Mercerizing, or Finishing</t>
  </si>
  <si>
    <t>Laundry, N.O.C.</t>
  </si>
  <si>
    <t>Dry Cleaning Plant</t>
  </si>
  <si>
    <t>Apparel Mfg.</t>
  </si>
  <si>
    <t>Textile Products Mfg. N.O.C.</t>
  </si>
  <si>
    <t>Mattress or Box Spring Mfg.</t>
  </si>
  <si>
    <t>Canvas or Burlap Products Mfg.</t>
  </si>
  <si>
    <t>Shoe Mfg.</t>
  </si>
  <si>
    <t>Leather Goods Mfg., N.O.C.</t>
  </si>
  <si>
    <t>Plastics Mfg. Injection Molding</t>
  </si>
  <si>
    <t>Plastics Mfg., N.O.C.</t>
  </si>
  <si>
    <t>Rubber Goods or Tire Mfg.</t>
  </si>
  <si>
    <t>Oilcloth, Mfg.</t>
  </si>
  <si>
    <t>Paper or Pulp Mfg.</t>
  </si>
  <si>
    <t>0908</t>
  </si>
  <si>
    <t>0909</t>
  </si>
  <si>
    <t>Box Mfg. - Paper</t>
  </si>
  <si>
    <t>0912</t>
  </si>
  <si>
    <t>Paper Products Mfg., N.O.C.</t>
  </si>
  <si>
    <t>0913</t>
  </si>
  <si>
    <t>Corrugated Paper/Products Mfg.</t>
  </si>
  <si>
    <t>Paper Coating/Finishing</t>
  </si>
  <si>
    <t>Printing, N.O.C.</t>
  </si>
  <si>
    <t>Newspaper Printing</t>
  </si>
  <si>
    <t>Printing - Sheet-Fed Press</t>
  </si>
  <si>
    <t>Carpentry Shop</t>
  </si>
  <si>
    <t>Wood Turned Products Mfg.</t>
  </si>
  <si>
    <t>Cabinet Works</t>
  </si>
  <si>
    <t>Furniture Assembly</t>
  </si>
  <si>
    <t>Furniture Mfg. - Wood</t>
  </si>
  <si>
    <t>Furniture Upholstering, Shop Only</t>
  </si>
  <si>
    <t>Smelting or Galvanizing</t>
  </si>
  <si>
    <t>4777</t>
  </si>
  <si>
    <t>7405</t>
  </si>
  <si>
    <t>7413</t>
  </si>
  <si>
    <t>7421</t>
  </si>
  <si>
    <t>7424</t>
  </si>
  <si>
    <t>7428</t>
  </si>
  <si>
    <t>Tube Mfg.</t>
  </si>
  <si>
    <t>7445</t>
  </si>
  <si>
    <t>7453</t>
  </si>
  <si>
    <t>Steel Fabricating</t>
  </si>
  <si>
    <t>Iron Works</t>
  </si>
  <si>
    <t>Fabricated Plate Work</t>
  </si>
  <si>
    <t>Car Mfg.</t>
  </si>
  <si>
    <t>Tool Mfg. Forged</t>
  </si>
  <si>
    <t>Tool Mfg., N.O.C.</t>
  </si>
  <si>
    <t>Hardware Mfg., N.O.C.</t>
  </si>
  <si>
    <t>Machined Parts Mfg., N.O.C.</t>
  </si>
  <si>
    <t>Electroplating</t>
  </si>
  <si>
    <t>Automobile Body Mfg.</t>
  </si>
  <si>
    <t>Sheet Metal Products Fab. - Shop</t>
  </si>
  <si>
    <t>Metal Furniture or Furnishing Mfg</t>
  </si>
  <si>
    <t>Wire Goods Mfg.</t>
  </si>
  <si>
    <t>Jewelry Mfg.</t>
  </si>
  <si>
    <t>Eyelet, Mfg.</t>
  </si>
  <si>
    <t>Machine Shop</t>
  </si>
  <si>
    <t>Automobile Mfg.</t>
  </si>
  <si>
    <t>Machinery Mfg., N.O.C.</t>
  </si>
  <si>
    <t>Conveyor Mfg.</t>
  </si>
  <si>
    <t>Printed Circuit Board Assembly</t>
  </si>
  <si>
    <t>Electronic Component Mfg., N.O.C.</t>
  </si>
  <si>
    <t>Electrical Apparatus Mfg., N.O.C.</t>
  </si>
  <si>
    <t>Electric Power Equipment Mfg.</t>
  </si>
  <si>
    <t>Battery Mfg.</t>
  </si>
  <si>
    <t>Industrial Control Systems Mfg.</t>
  </si>
  <si>
    <t>Electric Motor Mfg. or Repair</t>
  </si>
  <si>
    <t>Office Machine Mfg.</t>
  </si>
  <si>
    <t>Communications Equipment Mfg.</t>
  </si>
  <si>
    <t>Surgical/Optical Instrument Mfg.</t>
  </si>
  <si>
    <t>Electronic Instrument Mfg.</t>
  </si>
  <si>
    <t>Dental Laboratory</t>
  </si>
  <si>
    <t>Cement Mfg.</t>
  </si>
  <si>
    <t>Powder Metal Products Mfg.</t>
  </si>
  <si>
    <t>Graphite Products Mfg.</t>
  </si>
  <si>
    <t>Concrete Products Manufacturing</t>
  </si>
  <si>
    <t>Glass or Glassware Mfg.</t>
  </si>
  <si>
    <t>Glass Products Mfg.</t>
  </si>
  <si>
    <t>Temporary Staff- Light Industrial</t>
  </si>
  <si>
    <t>Chemical Mfg., N.O.C.</t>
  </si>
  <si>
    <t>Gases-Mfg.</t>
  </si>
  <si>
    <t>Drug and Medicine Mfg.</t>
  </si>
  <si>
    <t>Paint Mfg.</t>
  </si>
  <si>
    <t>Soap Mfg.</t>
  </si>
  <si>
    <t>Fertilizer Mfg.</t>
  </si>
  <si>
    <t>Oil Refining</t>
  </si>
  <si>
    <t>Road Construction</t>
  </si>
  <si>
    <t>Sewer Construction</t>
  </si>
  <si>
    <t>Railroad Construction</t>
  </si>
  <si>
    <t>Drilling</t>
  </si>
  <si>
    <t>Flat Cement Work</t>
  </si>
  <si>
    <t>Excavation</t>
  </si>
  <si>
    <t>Pile Driving</t>
  </si>
  <si>
    <t>Gas Steam Water Main Construction</t>
  </si>
  <si>
    <t>Conduit Construction</t>
  </si>
  <si>
    <t>Asbestos Contractor</t>
  </si>
  <si>
    <t>Wallboard Installation</t>
  </si>
  <si>
    <t>Furniture or Fixture Installation</t>
  </si>
  <si>
    <t>Insulation Work-N.O.C.</t>
  </si>
  <si>
    <t>Cabinet Work Installation</t>
  </si>
  <si>
    <t>Ceiling Installation</t>
  </si>
  <si>
    <t>Carpentry - Commercial</t>
  </si>
  <si>
    <t>Carpentry - Residential</t>
  </si>
  <si>
    <t>Masonry</t>
  </si>
  <si>
    <t>Concrete Construction</t>
  </si>
  <si>
    <t>Iron Erection</t>
  </si>
  <si>
    <t>Electric Line Construction</t>
  </si>
  <si>
    <t>Rigging - N.O.C.</t>
  </si>
  <si>
    <t>Iron Erection or Installation</t>
  </si>
  <si>
    <t>Roofing</t>
  </si>
  <si>
    <t>Alarm or Sound System</t>
  </si>
  <si>
    <t>Electrical Wiring</t>
  </si>
  <si>
    <t>Appliance - Service or Repair</t>
  </si>
  <si>
    <t>Plumbing</t>
  </si>
  <si>
    <t>Heating or Ventilating</t>
  </si>
  <si>
    <t>Painting</t>
  </si>
  <si>
    <t>Plate Glass Installation</t>
  </si>
  <si>
    <t>Paper Hanging</t>
  </si>
  <si>
    <t>Tile Stone Mosaic or Terrazo Work</t>
  </si>
  <si>
    <t>Plastering</t>
  </si>
  <si>
    <t>House Furnishings Installation</t>
  </si>
  <si>
    <t>Advertising Sign Mfg.</t>
  </si>
  <si>
    <t>Swimming Pool Construction</t>
  </si>
  <si>
    <t>Machinery or Equipment Erection</t>
  </si>
  <si>
    <t>Sheet Metal Installation</t>
  </si>
  <si>
    <t>Boiler Installation or Repair</t>
  </si>
  <si>
    <t>Advertising Company, Outdoor</t>
  </si>
  <si>
    <t>Canvas Goods Erection</t>
  </si>
  <si>
    <t>Temporary Staff - Construction</t>
  </si>
  <si>
    <t>Tallymen And Checking Clerks</t>
  </si>
  <si>
    <t>Railroad Operation, N.O.C.</t>
  </si>
  <si>
    <t>Aircraft Mfg.</t>
  </si>
  <si>
    <t>Gas Utility</t>
  </si>
  <si>
    <t>Oil or Gas Pipeline Operation</t>
  </si>
  <si>
    <t>Waterworks</t>
  </si>
  <si>
    <t>Electric Utilities</t>
  </si>
  <si>
    <t>Telecommunications Company</t>
  </si>
  <si>
    <t>Cable Television Operations</t>
  </si>
  <si>
    <t>Stables</t>
  </si>
  <si>
    <t>Mobile Crane Rental with Operator</t>
  </si>
  <si>
    <t>School Transportation</t>
  </si>
  <si>
    <t>Milk Hauling - by Contractor</t>
  </si>
  <si>
    <t>Furniture Moving and/or Storage</t>
  </si>
  <si>
    <t>Ambulance Serv-Salaried Employee</t>
  </si>
  <si>
    <t>Parcel Delivery Company</t>
  </si>
  <si>
    <t>Fuel Distribution</t>
  </si>
  <si>
    <t>Trucking, N.O.C.</t>
  </si>
  <si>
    <t>Mail Hauling or Delivery Service</t>
  </si>
  <si>
    <t>Warehousing, Other Than Furniture</t>
  </si>
  <si>
    <t>Dealer in Mble, Self-Prplld Equip</t>
  </si>
  <si>
    <t>Automobile Service Center</t>
  </si>
  <si>
    <t>Automobile Filling Stations</t>
  </si>
  <si>
    <t>Bus Operation</t>
  </si>
  <si>
    <t>Automobile Dealer</t>
  </si>
  <si>
    <t>Mobile Equipment Salesperson</t>
  </si>
  <si>
    <t>Automobile Auction</t>
  </si>
  <si>
    <t>Beverage Distributor</t>
  </si>
  <si>
    <t>Automobile Storage Garage</t>
  </si>
  <si>
    <t>Paratransit Service</t>
  </si>
  <si>
    <t>Lumber or Bldg. Material Dealer</t>
  </si>
  <si>
    <t>Metal Service Center</t>
  </si>
  <si>
    <t>Ferrous Scrap Metal Dealer</t>
  </si>
  <si>
    <t>Nonferrous Scrap Metal Dealer</t>
  </si>
  <si>
    <t>Junk Dealer</t>
  </si>
  <si>
    <t>Recycling Center</t>
  </si>
  <si>
    <t>Poultry, Fish Dealers/Processors</t>
  </si>
  <si>
    <t>Apartment House</t>
  </si>
  <si>
    <t>Residential Interior Cleaning</t>
  </si>
  <si>
    <t>Health or Exercise Club</t>
  </si>
  <si>
    <t>Plumbing Supplies Dealer</t>
  </si>
  <si>
    <t>Electrical Supplies Dealer</t>
  </si>
  <si>
    <t>Museum</t>
  </si>
  <si>
    <t>Homeowners Association</t>
  </si>
  <si>
    <t>Library - Public</t>
  </si>
  <si>
    <t>Child Care or Early Education</t>
  </si>
  <si>
    <t>Club, N.O.C.</t>
  </si>
  <si>
    <t>Fast-Food Restaurant</t>
  </si>
  <si>
    <t>Caterer</t>
  </si>
  <si>
    <t>Bar, Nightclub</t>
  </si>
  <si>
    <t>Labor Union</t>
  </si>
  <si>
    <t>Investigative Agency</t>
  </si>
  <si>
    <t>Architectural Consulting Firm</t>
  </si>
  <si>
    <t>Fruit,Vegetable Dealer Wholesale</t>
  </si>
  <si>
    <t>Domestic - Inside - Occasional</t>
  </si>
  <si>
    <t>UNIT</t>
  </si>
  <si>
    <t>Domestic - Outside - Occasional</t>
  </si>
  <si>
    <t>Meat Dealer - Wholesale</t>
  </si>
  <si>
    <t>Grocery - Wholesale</t>
  </si>
  <si>
    <t>Domestic Workers - Outside</t>
  </si>
  <si>
    <t>Domestic Workers - Inside</t>
  </si>
  <si>
    <t>Department Store</t>
  </si>
  <si>
    <t>Meat, Fish, Poultry Store-Retail</t>
  </si>
  <si>
    <t>Clothing or Dry Goods Store</t>
  </si>
  <si>
    <t>Grocery Store</t>
  </si>
  <si>
    <t>Bakery Shop</t>
  </si>
  <si>
    <t>Florist Store</t>
  </si>
  <si>
    <t>Jewelry Store</t>
  </si>
  <si>
    <t>Furniture Store - Wholesale</t>
  </si>
  <si>
    <t>Furniture Store - Retail</t>
  </si>
  <si>
    <t>Packaging, Contract, Non-Crating</t>
  </si>
  <si>
    <t>Wholesale Store, N.O.C.</t>
  </si>
  <si>
    <t>Hardware Store - Retail</t>
  </si>
  <si>
    <t>Hardware Store - Wholesale</t>
  </si>
  <si>
    <t>Pharmacy, Retail - All Employees</t>
  </si>
  <si>
    <t>Retail Stores, N.O.C.</t>
  </si>
  <si>
    <t>Temporary Staff - Mercantile</t>
  </si>
  <si>
    <t>Copying or Duplicating Service</t>
  </si>
  <si>
    <t>Vending &amp; Coin Operated Machines</t>
  </si>
  <si>
    <t>Auto Parts And Accessory Store</t>
  </si>
  <si>
    <t>Bldg Material Store Employees</t>
  </si>
  <si>
    <t>Broadcasting Station</t>
  </si>
  <si>
    <t>Temporary Staff - Heavy Service</t>
  </si>
  <si>
    <t>Carnival Circus-Traveling</t>
  </si>
  <si>
    <t>Residential - Intel Disabilities</t>
  </si>
  <si>
    <t>Social Rehabilitation Facility</t>
  </si>
  <si>
    <t>Home Health-Professional Staff</t>
  </si>
  <si>
    <t>Home Health-Nonprofessional Staff</t>
  </si>
  <si>
    <t>Club Country, Golf or Yachting</t>
  </si>
  <si>
    <t>Hotel Restaurant</t>
  </si>
  <si>
    <t>Temporary Medical Staffing</t>
  </si>
  <si>
    <t>Temporary-Maintenance or Service</t>
  </si>
  <si>
    <t>Mailing or Addressing Company</t>
  </si>
  <si>
    <t>Temporary Marketing Staff</t>
  </si>
  <si>
    <t>Salesperson - Outside</t>
  </si>
  <si>
    <t>Office Machine Service or Repair</t>
  </si>
  <si>
    <t>Office</t>
  </si>
  <si>
    <t>Security Agency</t>
  </si>
  <si>
    <t>Engineering Consulting Firm</t>
  </si>
  <si>
    <t>Law Firm</t>
  </si>
  <si>
    <t>Physician or Dentist</t>
  </si>
  <si>
    <t>Rehabilitation Hospitals</t>
  </si>
  <si>
    <t>Veterinarians</t>
  </si>
  <si>
    <t>Nursing and Convalescent Home</t>
  </si>
  <si>
    <t>Hospitals</t>
  </si>
  <si>
    <t>Accounting/Financial Audit Firm</t>
  </si>
  <si>
    <t>Church</t>
  </si>
  <si>
    <t>Work Center</t>
  </si>
  <si>
    <t>College or School, N.O.C.</t>
  </si>
  <si>
    <t>TV, Audio/Video Equipment Service</t>
  </si>
  <si>
    <t>Theatres</t>
  </si>
  <si>
    <t>AMateur Sports Rec Amuse Indoor</t>
  </si>
  <si>
    <t>Amusement, Outdoor</t>
  </si>
  <si>
    <t>Commercial Buildings</t>
  </si>
  <si>
    <t>Hotels - All Other Employees</t>
  </si>
  <si>
    <t>Retirement / Life Care Community</t>
  </si>
  <si>
    <t>Restaurant, N.O.C.</t>
  </si>
  <si>
    <t>Community Center</t>
  </si>
  <si>
    <t>Barber Shops or Beauty Parlors</t>
  </si>
  <si>
    <t>Camp, Summer or Winter, N.O.C.</t>
  </si>
  <si>
    <t>Residential Elderly Non-Medical</t>
  </si>
  <si>
    <t>City, Town, Village</t>
  </si>
  <si>
    <t>Casino Gambling-All Incl. Office</t>
  </si>
  <si>
    <t>Housing Authority</t>
  </si>
  <si>
    <t>Insurance Company</t>
  </si>
  <si>
    <t>Police and Salaried Firemen</t>
  </si>
  <si>
    <t>Adult Shelter or Halfway House</t>
  </si>
  <si>
    <t>Bank</t>
  </si>
  <si>
    <t>Athletic Team: Non-Contact Sports</t>
  </si>
  <si>
    <t>Sanitary Company</t>
  </si>
  <si>
    <t>Rubbish or Garbage Removal</t>
  </si>
  <si>
    <t>Undertakers</t>
  </si>
  <si>
    <t>Cemetery</t>
  </si>
  <si>
    <t>Explosives Distributing</t>
  </si>
  <si>
    <t>Aircraft Operation, Scheduled</t>
  </si>
  <si>
    <t>Aircraft Operation Commuter</t>
  </si>
  <si>
    <t>Aircraft Operation Business</t>
  </si>
  <si>
    <t>Aircraft Operation, N.O.C.</t>
  </si>
  <si>
    <t>Aircraft Operation - Ground</t>
  </si>
  <si>
    <t>Non-Rateable Element - Class 7405</t>
  </si>
  <si>
    <t>Non-Rateable Element - Class 7413</t>
  </si>
  <si>
    <t>*</t>
  </si>
  <si>
    <t>TYPE</t>
  </si>
  <si>
    <t>Source: D07</t>
  </si>
  <si>
    <t>Source: 10K RUN</t>
  </si>
  <si>
    <t>Steps of calculating factors</t>
  </si>
  <si>
    <t>Source: D08</t>
  </si>
  <si>
    <t>Copy and Paste here</t>
  </si>
  <si>
    <t>Class2</t>
  </si>
  <si>
    <t xml:space="preserve"> Class 1</t>
  </si>
  <si>
    <t>Definition</t>
  </si>
  <si>
    <t>POST_Test ADJUSTMENT</t>
  </si>
  <si>
    <t>INDICATED POST-TEST</t>
  </si>
  <si>
    <t>Make sure all of the classes are included in the list</t>
  </si>
  <si>
    <t>PT</t>
  </si>
  <si>
    <t>TT</t>
  </si>
  <si>
    <t>Claim Count</t>
  </si>
  <si>
    <t xml:space="preserve">PYV Proposed Present Rate </t>
  </si>
  <si>
    <t>See PYV.xlsx</t>
  </si>
  <si>
    <t>PYV Proposed Present Rate</t>
  </si>
  <si>
    <t>Payroll Conversion Factor</t>
  </si>
  <si>
    <t>Source: D08/PAYROLL.tab</t>
  </si>
  <si>
    <t>( Previous year's class count in Classbook + classes did't have PYV)</t>
  </si>
  <si>
    <t>=317+3</t>
  </si>
  <si>
    <t>Non-Payroll Class</t>
  </si>
  <si>
    <t xml:space="preserve">PYV </t>
  </si>
  <si>
    <t>FILE:</t>
  </si>
  <si>
    <t>SOURCE:</t>
  </si>
  <si>
    <t>JOB RAV40TFD</t>
  </si>
  <si>
    <t>Ind</t>
  </si>
  <si>
    <t>Grp</t>
  </si>
  <si>
    <t>Code</t>
  </si>
  <si>
    <t>Pre Surcharge</t>
  </si>
  <si>
    <t>007</t>
  </si>
  <si>
    <t>009</t>
  </si>
  <si>
    <t>015</t>
  </si>
  <si>
    <t>055</t>
  </si>
  <si>
    <t>059</t>
  </si>
  <si>
    <t>0175</t>
  </si>
  <si>
    <t>0176</t>
  </si>
  <si>
    <t>Marina</t>
  </si>
  <si>
    <t>0771</t>
  </si>
  <si>
    <t xml:space="preserve">Source: </t>
  </si>
  <si>
    <t>Value</t>
  </si>
  <si>
    <t>CODE</t>
  </si>
  <si>
    <t>APP.</t>
  </si>
  <si>
    <t>MIN PREMS</t>
  </si>
  <si>
    <t>Expense Constant</t>
  </si>
  <si>
    <t>Rate Multiplier</t>
  </si>
  <si>
    <t>Sourcce: Brown Book page2</t>
  </si>
  <si>
    <t>Maximum Minimum Premium</t>
  </si>
  <si>
    <t>PAYROLL IN THOUS</t>
  </si>
  <si>
    <t>PERSONS REPORTED</t>
  </si>
  <si>
    <t>Light Bulb / Electronic Tube Mfg.</t>
  </si>
  <si>
    <t>Boat Building or Repair</t>
  </si>
  <si>
    <t>Temporary Clerical Staff</t>
  </si>
  <si>
    <t>Column Labels</t>
  </si>
  <si>
    <t>Exposure Type</t>
  </si>
  <si>
    <t>SEATS REPORTED</t>
  </si>
  <si>
    <t>NONE</t>
  </si>
  <si>
    <t>63</t>
  </si>
  <si>
    <t>64</t>
  </si>
  <si>
    <t>5</t>
  </si>
  <si>
    <t>6</t>
  </si>
  <si>
    <t>7</t>
  </si>
  <si>
    <t>8</t>
  </si>
  <si>
    <t>9</t>
  </si>
  <si>
    <t>11</t>
  </si>
  <si>
    <t>12</t>
  </si>
  <si>
    <t>13</t>
  </si>
  <si>
    <t>16</t>
  </si>
  <si>
    <t>34</t>
  </si>
  <si>
    <t>36</t>
  </si>
  <si>
    <t>55</t>
  </si>
  <si>
    <t>59</t>
  </si>
  <si>
    <t>83</t>
  </si>
  <si>
    <t>101</t>
  </si>
  <si>
    <t>104</t>
  </si>
  <si>
    <t>105</t>
  </si>
  <si>
    <t>106</t>
  </si>
  <si>
    <t>107</t>
  </si>
  <si>
    <t>108</t>
  </si>
  <si>
    <t>109</t>
  </si>
  <si>
    <t>110</t>
  </si>
  <si>
    <t>111</t>
  </si>
  <si>
    <t>112</t>
  </si>
  <si>
    <t>113</t>
  </si>
  <si>
    <t>114</t>
  </si>
  <si>
    <t>119</t>
  </si>
  <si>
    <t>132</t>
  </si>
  <si>
    <t>134</t>
  </si>
  <si>
    <t>136</t>
  </si>
  <si>
    <t>139</t>
  </si>
  <si>
    <t>141</t>
  </si>
  <si>
    <t>142</t>
  </si>
  <si>
    <t>161</t>
  </si>
  <si>
    <t>163</t>
  </si>
  <si>
    <t>165</t>
  </si>
  <si>
    <t>166</t>
  </si>
  <si>
    <t>204</t>
  </si>
  <si>
    <t>205</t>
  </si>
  <si>
    <t>221</t>
  </si>
  <si>
    <t>222</t>
  </si>
  <si>
    <t>225</t>
  </si>
  <si>
    <t>227</t>
  </si>
  <si>
    <t>255</t>
  </si>
  <si>
    <t>259</t>
  </si>
  <si>
    <t>261</t>
  </si>
  <si>
    <t>263</t>
  </si>
  <si>
    <t>281</t>
  </si>
  <si>
    <t>282</t>
  </si>
  <si>
    <t>285</t>
  </si>
  <si>
    <t>305</t>
  </si>
  <si>
    <t>306</t>
  </si>
  <si>
    <t>311</t>
  </si>
  <si>
    <t>319</t>
  </si>
  <si>
    <t>323</t>
  </si>
  <si>
    <t>327</t>
  </si>
  <si>
    <t>402</t>
  </si>
  <si>
    <t>407</t>
  </si>
  <si>
    <t>411</t>
  </si>
  <si>
    <t>413</t>
  </si>
  <si>
    <t>415</t>
  </si>
  <si>
    <t>416</t>
  </si>
  <si>
    <t>433</t>
  </si>
  <si>
    <t>441</t>
  </si>
  <si>
    <t>445</t>
  </si>
  <si>
    <t>446</t>
  </si>
  <si>
    <t>449</t>
  </si>
  <si>
    <t>451</t>
  </si>
  <si>
    <t>454</t>
  </si>
  <si>
    <t>456</t>
  </si>
  <si>
    <t>457</t>
  </si>
  <si>
    <t>458</t>
  </si>
  <si>
    <t>459</t>
  </si>
  <si>
    <t>461</t>
  </si>
  <si>
    <t>463</t>
  </si>
  <si>
    <t>464</t>
  </si>
  <si>
    <t>471</t>
  </si>
  <si>
    <t>472</t>
  </si>
  <si>
    <t>473</t>
  </si>
  <si>
    <t>474</t>
  </si>
  <si>
    <t>475</t>
  </si>
  <si>
    <t>476</t>
  </si>
  <si>
    <t>477</t>
  </si>
  <si>
    <t>483</t>
  </si>
  <si>
    <t>485</t>
  </si>
  <si>
    <t>487</t>
  </si>
  <si>
    <t>488</t>
  </si>
  <si>
    <t>489</t>
  </si>
  <si>
    <t>501</t>
  </si>
  <si>
    <t>506</t>
  </si>
  <si>
    <t>507</t>
  </si>
  <si>
    <t>511</t>
  </si>
  <si>
    <t>536</t>
  </si>
  <si>
    <t>544</t>
  </si>
  <si>
    <t>551</t>
  </si>
  <si>
    <t>553</t>
  </si>
  <si>
    <t>555</t>
  </si>
  <si>
    <t>563</t>
  </si>
  <si>
    <t>571</t>
  </si>
  <si>
    <t>573</t>
  </si>
  <si>
    <t>581</t>
  </si>
  <si>
    <t>601</t>
  </si>
  <si>
    <t>603</t>
  </si>
  <si>
    <t>605</t>
  </si>
  <si>
    <t>607</t>
  </si>
  <si>
    <t>608</t>
  </si>
  <si>
    <t>609</t>
  </si>
  <si>
    <t>611</t>
  </si>
  <si>
    <t>617</t>
  </si>
  <si>
    <t>625</t>
  </si>
  <si>
    <t>643</t>
  </si>
  <si>
    <t>645</t>
  </si>
  <si>
    <t>646</t>
  </si>
  <si>
    <t>647</t>
  </si>
  <si>
    <t>648</t>
  </si>
  <si>
    <t>649</t>
  </si>
  <si>
    <t>651</t>
  </si>
  <si>
    <t>652</t>
  </si>
  <si>
    <t>653</t>
  </si>
  <si>
    <t>654</t>
  </si>
  <si>
    <t>655</t>
  </si>
  <si>
    <t>656</t>
  </si>
  <si>
    <t>657</t>
  </si>
  <si>
    <t>658</t>
  </si>
  <si>
    <t>659</t>
  </si>
  <si>
    <t>660</t>
  </si>
  <si>
    <t>661</t>
  </si>
  <si>
    <t>662</t>
  </si>
  <si>
    <t>663</t>
  </si>
  <si>
    <t>664</t>
  </si>
  <si>
    <t>665</t>
  </si>
  <si>
    <t>666</t>
  </si>
  <si>
    <t>667</t>
  </si>
  <si>
    <t>668</t>
  </si>
  <si>
    <t>669</t>
  </si>
  <si>
    <t>670</t>
  </si>
  <si>
    <t>673</t>
  </si>
  <si>
    <t>674</t>
  </si>
  <si>
    <t>675</t>
  </si>
  <si>
    <t>676</t>
  </si>
  <si>
    <t>677</t>
  </si>
  <si>
    <t>679</t>
  </si>
  <si>
    <t>681</t>
  </si>
  <si>
    <t>682</t>
  </si>
  <si>
    <t>709</t>
  </si>
  <si>
    <t>716</t>
  </si>
  <si>
    <t>718</t>
  </si>
  <si>
    <t>721</t>
  </si>
  <si>
    <t>751</t>
  </si>
  <si>
    <t>752</t>
  </si>
  <si>
    <t>753</t>
  </si>
  <si>
    <t>755</t>
  </si>
  <si>
    <t>757</t>
  </si>
  <si>
    <t>759</t>
  </si>
  <si>
    <t>801</t>
  </si>
  <si>
    <t>802</t>
  </si>
  <si>
    <t>804</t>
  </si>
  <si>
    <t>805</t>
  </si>
  <si>
    <t>806</t>
  </si>
  <si>
    <t>807</t>
  </si>
  <si>
    <t>808</t>
  </si>
  <si>
    <t>809</t>
  </si>
  <si>
    <t>811</t>
  </si>
  <si>
    <t>812</t>
  </si>
  <si>
    <t>813</t>
  </si>
  <si>
    <t>814</t>
  </si>
  <si>
    <t>815</t>
  </si>
  <si>
    <t>816</t>
  </si>
  <si>
    <t>817</t>
  </si>
  <si>
    <t>818</t>
  </si>
  <si>
    <t>819</t>
  </si>
  <si>
    <t>820</t>
  </si>
  <si>
    <t>821</t>
  </si>
  <si>
    <t>825</t>
  </si>
  <si>
    <t>828</t>
  </si>
  <si>
    <t>855</t>
  </si>
  <si>
    <t>857</t>
  </si>
  <si>
    <t>858</t>
  </si>
  <si>
    <t>859</t>
  </si>
  <si>
    <t>860</t>
  </si>
  <si>
    <t>862</t>
  </si>
  <si>
    <t>865</t>
  </si>
  <si>
    <t>880</t>
  </si>
  <si>
    <t>882</t>
  </si>
  <si>
    <t>884</t>
  </si>
  <si>
    <t>885</t>
  </si>
  <si>
    <t>886</t>
  </si>
  <si>
    <t>887</t>
  </si>
  <si>
    <t>888</t>
  </si>
  <si>
    <t>889</t>
  </si>
  <si>
    <t>890</t>
  </si>
  <si>
    <t>891</t>
  </si>
  <si>
    <t>896</t>
  </si>
  <si>
    <t>897</t>
  </si>
  <si>
    <t>898</t>
  </si>
  <si>
    <t>899</t>
  </si>
  <si>
    <t>903</t>
  </si>
  <si>
    <t>904</t>
  </si>
  <si>
    <t>905</t>
  </si>
  <si>
    <t>907</t>
  </si>
  <si>
    <t>910</t>
  </si>
  <si>
    <t>911</t>
  </si>
  <si>
    <t>914</t>
  </si>
  <si>
    <t>915</t>
  </si>
  <si>
    <t>916</t>
  </si>
  <si>
    <t>917</t>
  </si>
  <si>
    <t>918</t>
  </si>
  <si>
    <t>919</t>
  </si>
  <si>
    <t>920</t>
  </si>
  <si>
    <t>921</t>
  </si>
  <si>
    <t>922</t>
  </si>
  <si>
    <t>923</t>
  </si>
  <si>
    <t>924</t>
  </si>
  <si>
    <t>925</t>
  </si>
  <si>
    <t>926</t>
  </si>
  <si>
    <t>927</t>
  </si>
  <si>
    <t>928</t>
  </si>
  <si>
    <t>929</t>
  </si>
  <si>
    <t>932</t>
  </si>
  <si>
    <t>933</t>
  </si>
  <si>
    <t>934</t>
  </si>
  <si>
    <t>935</t>
  </si>
  <si>
    <t>936</t>
  </si>
  <si>
    <t>937</t>
  </si>
  <si>
    <t>939</t>
  </si>
  <si>
    <t>940</t>
  </si>
  <si>
    <t>941</t>
  </si>
  <si>
    <t>942</t>
  </si>
  <si>
    <t>943</t>
  </si>
  <si>
    <t>944</t>
  </si>
  <si>
    <t>945</t>
  </si>
  <si>
    <t>946</t>
  </si>
  <si>
    <t>947</t>
  </si>
  <si>
    <t>948</t>
  </si>
  <si>
    <t>949</t>
  </si>
  <si>
    <t>951</t>
  </si>
  <si>
    <t>952</t>
  </si>
  <si>
    <t>953</t>
  </si>
  <si>
    <t>954</t>
  </si>
  <si>
    <t>955</t>
  </si>
  <si>
    <t>956</t>
  </si>
  <si>
    <t>957</t>
  </si>
  <si>
    <t>958</t>
  </si>
  <si>
    <t>959</t>
  </si>
  <si>
    <t>960</t>
  </si>
  <si>
    <t>961</t>
  </si>
  <si>
    <t>962</t>
  </si>
  <si>
    <t>963</t>
  </si>
  <si>
    <t>964</t>
  </si>
  <si>
    <t>965</t>
  </si>
  <si>
    <t>966</t>
  </si>
  <si>
    <t>967</t>
  </si>
  <si>
    <t>968</t>
  </si>
  <si>
    <t>969</t>
  </si>
  <si>
    <t>971</t>
  </si>
  <si>
    <t>973</t>
  </si>
  <si>
    <t>974</t>
  </si>
  <si>
    <t>975</t>
  </si>
  <si>
    <t>976</t>
  </si>
  <si>
    <t>977</t>
  </si>
  <si>
    <t>978</t>
  </si>
  <si>
    <t>979</t>
  </si>
  <si>
    <t>980</t>
  </si>
  <si>
    <t>981</t>
  </si>
  <si>
    <t>983</t>
  </si>
  <si>
    <t>984</t>
  </si>
  <si>
    <t>985</t>
  </si>
  <si>
    <t>986</t>
  </si>
  <si>
    <t>988</t>
  </si>
  <si>
    <t>991</t>
  </si>
  <si>
    <t>992</t>
  </si>
  <si>
    <t>995</t>
  </si>
  <si>
    <t>997</t>
  </si>
  <si>
    <t>999</t>
  </si>
  <si>
    <t>2104</t>
  </si>
  <si>
    <t>2107</t>
  </si>
  <si>
    <t>2221</t>
  </si>
  <si>
    <t>2222</t>
  </si>
  <si>
    <t>2281</t>
  </si>
  <si>
    <t>2403</t>
  </si>
  <si>
    <t>2472</t>
  </si>
  <si>
    <t>2475</t>
  </si>
  <si>
    <t>2563</t>
  </si>
  <si>
    <t>2609</t>
  </si>
  <si>
    <t>2651</t>
  </si>
  <si>
    <t>2661</t>
  </si>
  <si>
    <t>2813</t>
  </si>
  <si>
    <t>2921</t>
  </si>
  <si>
    <t>2923</t>
  </si>
  <si>
    <t>2926</t>
  </si>
  <si>
    <t>2928</t>
  </si>
  <si>
    <t>2965</t>
  </si>
  <si>
    <t>908</t>
  </si>
  <si>
    <t>909</t>
  </si>
  <si>
    <t>912</t>
  </si>
  <si>
    <t>913</t>
  </si>
  <si>
    <t>2451</t>
  </si>
  <si>
    <t>2914</t>
  </si>
  <si>
    <t>465</t>
  </si>
  <si>
    <t>744</t>
  </si>
  <si>
    <t>2161</t>
  </si>
  <si>
    <t>257</t>
  </si>
  <si>
    <t>535</t>
  </si>
  <si>
    <t>403</t>
  </si>
  <si>
    <t>486</t>
  </si>
  <si>
    <t>Premium Discount</t>
  </si>
  <si>
    <t>Food Products Mfg - Temporary Staffing</t>
  </si>
  <si>
    <t>Candy Mfg. - Temporary Staffing</t>
  </si>
  <si>
    <t>Injection Molding - Temporary Staffing</t>
  </si>
  <si>
    <t>Plastic Articles - Temporary Staffing</t>
  </si>
  <si>
    <t>Printing N.O.C. - Temporary Staffing</t>
  </si>
  <si>
    <t>Nonferrous Metals - Temporary Staffing</t>
  </si>
  <si>
    <t>Electronic Component - Temporary Staffing</t>
  </si>
  <si>
    <t>Battery Mfg. - Temporary Staffing</t>
  </si>
  <si>
    <t>Paint OR Colors Mfg.-Temporary Staffing</t>
  </si>
  <si>
    <t>Excavation - Temporary Staffing</t>
  </si>
  <si>
    <t>Commercial Carpentry-Temporary Staffing</t>
  </si>
  <si>
    <t>Electrical Wiring - Temporary Staffing</t>
  </si>
  <si>
    <t>Warehousing - Temporary Staffing</t>
  </si>
  <si>
    <t>Furniture-Wholesale-Temporary Staffing</t>
  </si>
  <si>
    <t>Packaging-NON-Crating-Temporary Staffing</t>
  </si>
  <si>
    <t>Hardware-Wholesale - Temporary Staffing</t>
  </si>
  <si>
    <t>Retail Store, N.O.C.-Temporary Staffing</t>
  </si>
  <si>
    <t>Temporary-College OR School</t>
  </si>
  <si>
    <t>Automobile Body Mfg. - Temporary Staffing</t>
  </si>
  <si>
    <t>Department Store-Temporary Staffing</t>
  </si>
  <si>
    <t>Apparel Mfg. - Temporary Staffing</t>
  </si>
  <si>
    <t>Rolling,Drawing Non-Ferrous Metal</t>
  </si>
  <si>
    <t>MOCnt</t>
  </si>
  <si>
    <t>Payroll2</t>
  </si>
  <si>
    <t>Sum of Payroll2</t>
  </si>
  <si>
    <t>(Multiple Items)</t>
  </si>
  <si>
    <t>Use this Pivot table for 'IBNR+Freq' tab. Select only PAY and UNIT in Premiumbasiscode dropdown box</t>
  </si>
  <si>
    <t>Payroll from Data_Payroll.tab, Column L~S</t>
  </si>
  <si>
    <t>See Data_Loss.tab</t>
  </si>
  <si>
    <t>D21D08.XLS</t>
  </si>
  <si>
    <t>REGULAR = (290 * RATE) + EXPENSE CONSTANT</t>
  </si>
  <si>
    <t>FARM = (145 * RATE) + EXPENSE CONSTANT</t>
  </si>
  <si>
    <t xml:space="preserve">       FILE: D21D08; p.10</t>
  </si>
  <si>
    <t>SOURCE: D21D08, pp. 1-9</t>
  </si>
  <si>
    <t xml:space="preserve">       FILE: D21D08; p.7</t>
  </si>
  <si>
    <t>Get the list of classes from Ratetest/Exhibit 31a.tab (check amended versions)</t>
  </si>
  <si>
    <t>Final Section B, med only</t>
  </si>
  <si>
    <t>8/03/2021</t>
  </si>
  <si>
    <t>DE 2021 RM&amp;LCR</t>
  </si>
  <si>
    <t>8/3/2021</t>
  </si>
  <si>
    <t xml:space="preserve"> 12/1/20 PERMISSIBLE LOSS AND LAE RATIO</t>
  </si>
  <si>
    <t xml:space="preserve">(12/1/20 RM&amp;LCR COLLECTIBLE PREMIUM RATIO BY INDUSTRY GROUP </t>
  </si>
  <si>
    <t xml:space="preserve">       FILE: D21D08;CREDIBILITY</t>
  </si>
  <si>
    <t>SOURCE: D21D08; p.1</t>
  </si>
  <si>
    <t>8/4/2021</t>
  </si>
  <si>
    <t>12/1/21</t>
  </si>
  <si>
    <t>D21D08; p.15</t>
  </si>
  <si>
    <t>DE 2021 - POST-TEST ADJUSTMENT FACTORS FOR CLASSBOOK</t>
  </si>
  <si>
    <t>0104</t>
  </si>
  <si>
    <t>R2WC509828</t>
  </si>
  <si>
    <t>0581</t>
  </si>
  <si>
    <t>WC025889212</t>
  </si>
  <si>
    <t>0601</t>
  </si>
  <si>
    <t>VTC2NUB280D034314</t>
  </si>
  <si>
    <t>DTJUB3D71664114</t>
  </si>
  <si>
    <t>0807</t>
  </si>
  <si>
    <t>WC533S301582044</t>
  </si>
  <si>
    <t>0855</t>
  </si>
  <si>
    <t>2014005385778A</t>
  </si>
  <si>
    <t>0865</t>
  </si>
  <si>
    <t>1571718763</t>
  </si>
  <si>
    <t>0897</t>
  </si>
  <si>
    <t>C47878263</t>
  </si>
  <si>
    <t>0898</t>
  </si>
  <si>
    <t>C48013570</t>
  </si>
  <si>
    <t>0928</t>
  </si>
  <si>
    <t>41WC14954205</t>
  </si>
  <si>
    <t>LDS4044102</t>
  </si>
  <si>
    <t>WC037083144</t>
  </si>
  <si>
    <t>YJUB280D368314</t>
  </si>
  <si>
    <t>0941</t>
  </si>
  <si>
    <t>03000008846400</t>
  </si>
  <si>
    <t>11WC14978703</t>
  </si>
  <si>
    <t>0943</t>
  </si>
  <si>
    <t>WCA12424639242</t>
  </si>
  <si>
    <t>0948</t>
  </si>
  <si>
    <t>WC509599200</t>
  </si>
  <si>
    <t>0958</t>
  </si>
  <si>
    <t>C48018038</t>
  </si>
  <si>
    <t>WCA816139802</t>
  </si>
  <si>
    <t>0141</t>
  </si>
  <si>
    <t>WC585007721</t>
  </si>
  <si>
    <t>0506</t>
  </si>
  <si>
    <t>WC008278901</t>
  </si>
  <si>
    <t>0571</t>
  </si>
  <si>
    <t>WCC631509839015</t>
  </si>
  <si>
    <t>WC018114100</t>
  </si>
  <si>
    <t>0658</t>
  </si>
  <si>
    <t>WC079100078503</t>
  </si>
  <si>
    <t>0659</t>
  </si>
  <si>
    <t>R2WC652558</t>
  </si>
  <si>
    <t>0661</t>
  </si>
  <si>
    <t>44WECCB1327</t>
  </si>
  <si>
    <t>0663</t>
  </si>
  <si>
    <t>05000006009904</t>
  </si>
  <si>
    <t>0811</t>
  </si>
  <si>
    <t>AVWCDE2408242015</t>
  </si>
  <si>
    <t>0813</t>
  </si>
  <si>
    <t>ZAWC19912600</t>
  </si>
  <si>
    <t>WC348717307</t>
  </si>
  <si>
    <t>WC819630311</t>
  </si>
  <si>
    <t>0917</t>
  </si>
  <si>
    <t>C4814939A</t>
  </si>
  <si>
    <t>0924</t>
  </si>
  <si>
    <t>10WNS17300</t>
  </si>
  <si>
    <t>0926</t>
  </si>
  <si>
    <t>1671720337</t>
  </si>
  <si>
    <t>0934</t>
  </si>
  <si>
    <t>WC079100118801</t>
  </si>
  <si>
    <t>0960</t>
  </si>
  <si>
    <t>WA763D509047015</t>
  </si>
  <si>
    <t>0961</t>
  </si>
  <si>
    <t>21WNS24400</t>
  </si>
  <si>
    <t>0976</t>
  </si>
  <si>
    <t>90200660100151</t>
  </si>
  <si>
    <t>0988</t>
  </si>
  <si>
    <t>RWD943546101</t>
  </si>
  <si>
    <t>0603</t>
  </si>
  <si>
    <t>WC8371880</t>
  </si>
  <si>
    <t>0609</t>
  </si>
  <si>
    <t>VTC2NUB280D034316</t>
  </si>
  <si>
    <t>468243060108</t>
  </si>
  <si>
    <t>0652</t>
  </si>
  <si>
    <t>RJWC778099</t>
  </si>
  <si>
    <t>ACPWCK5183936403</t>
  </si>
  <si>
    <t>0675</t>
  </si>
  <si>
    <t>6S60UB0305N39316</t>
  </si>
  <si>
    <t>MWC30832200</t>
  </si>
  <si>
    <t>0814</t>
  </si>
  <si>
    <t>AVWCDE2479582016</t>
  </si>
  <si>
    <t>WC022980400</t>
  </si>
  <si>
    <t>WC015519223</t>
  </si>
  <si>
    <t>0925</t>
  </si>
  <si>
    <t>WC015519215</t>
  </si>
  <si>
    <t>41WCI4939909</t>
  </si>
  <si>
    <t>0953</t>
  </si>
  <si>
    <t>TARDE7936101</t>
  </si>
  <si>
    <t>WC533S314855027</t>
  </si>
  <si>
    <t>MWC30894000</t>
  </si>
  <si>
    <t>0445</t>
  </si>
  <si>
    <t>TWC3668131</t>
  </si>
  <si>
    <t>WA764D444906017</t>
  </si>
  <si>
    <t>WC008422302</t>
  </si>
  <si>
    <t>0648</t>
  </si>
  <si>
    <t>WCI888831104</t>
  </si>
  <si>
    <t>WC023102422</t>
  </si>
  <si>
    <t>44WNS37300</t>
  </si>
  <si>
    <t>0005</t>
  </si>
  <si>
    <t>RWD300135801</t>
  </si>
  <si>
    <t>0649</t>
  </si>
  <si>
    <t>WC8825942</t>
  </si>
  <si>
    <t>SCWC926593</t>
  </si>
  <si>
    <t>TARDE1069901</t>
  </si>
  <si>
    <t>0815</t>
  </si>
  <si>
    <t>6043660</t>
  </si>
  <si>
    <t>WA7C8D004095028</t>
  </si>
  <si>
    <t>08WNS39800</t>
  </si>
  <si>
    <t>0969</t>
  </si>
  <si>
    <t>6S60UB2E60359A18</t>
  </si>
  <si>
    <t>Optimus</t>
  </si>
  <si>
    <t>MF</t>
  </si>
  <si>
    <t>WC001615751</t>
  </si>
  <si>
    <t>0986</t>
  </si>
  <si>
    <t>6ZZUB9F85369816</t>
  </si>
  <si>
    <t>Aircraft Passenger Surcharge</t>
  </si>
  <si>
    <t>Row</t>
  </si>
  <si>
    <t>Capped Amt</t>
  </si>
  <si>
    <t>Sum of Ind Death</t>
  </si>
  <si>
    <t>Sum of Ind pt</t>
  </si>
  <si>
    <t>Sum of Ind Maj</t>
  </si>
  <si>
    <t>Sum of Ind Min</t>
  </si>
  <si>
    <t>Sum of Ind TT</t>
  </si>
  <si>
    <t>Sum of Med Death</t>
  </si>
  <si>
    <t>Sum of Med pt</t>
  </si>
  <si>
    <t>Sum of Med Maj</t>
  </si>
  <si>
    <t>Sum of Med Min</t>
  </si>
  <si>
    <t>Sum of Med TT</t>
  </si>
  <si>
    <t>Derived By Formula</t>
  </si>
  <si>
    <t>PRE. ON RATE LEV</t>
  </si>
  <si>
    <t>IND POST</t>
  </si>
  <si>
    <t>DERIVED</t>
  </si>
  <si>
    <t>PAYROLLS REFLECTING STANDARD EXCEPTIONS</t>
  </si>
  <si>
    <t>MED. ONLY</t>
  </si>
  <si>
    <t>INDEMNITY</t>
  </si>
  <si>
    <t>PURE PREM.</t>
  </si>
  <si>
    <t>REPORTED</t>
  </si>
  <si>
    <t>NUMBER OF CASES</t>
  </si>
  <si>
    <t>G:\SHEETS\DE20xx\Class Book &amp; Rate Test\RATETEST@2020.xlsx\Exhibit 31a.tab</t>
  </si>
  <si>
    <t>Use Column AL, Proposed Rate Pre DCCPAP Pre Surcharge</t>
  </si>
  <si>
    <t>Classes with missing PYV</t>
  </si>
  <si>
    <t>R:\rr\De2021\Classbook\Run_1</t>
  </si>
  <si>
    <t>8/10/2021</t>
  </si>
  <si>
    <t>POLICY</t>
  </si>
  <si>
    <t>RUN #2</t>
  </si>
  <si>
    <t>PROPOSED PURE PREM</t>
  </si>
  <si>
    <t>8/14/2021</t>
  </si>
  <si>
    <t>Regular Classes</t>
  </si>
  <si>
    <t>Farm Classes( 6, 16, 34, 36, 83)</t>
  </si>
  <si>
    <t>Per Capita Classes(908, 909, 912, 913)</t>
  </si>
  <si>
    <t>Minimum Premium</t>
  </si>
  <si>
    <t>Do not include 9108</t>
  </si>
  <si>
    <t>CLASS  ROLLING, DRAWING NON-FERROUS METAL</t>
  </si>
  <si>
    <t>12-1-12</t>
  </si>
  <si>
    <t>12-1-13</t>
  </si>
  <si>
    <t>12-1-14</t>
  </si>
  <si>
    <t>Source: G:\SHEETS\DE2020\Amended Filing\Class Book &amp; Rate Test\ratepage @ 2020 AMENDED.xlsx</t>
  </si>
  <si>
    <t>Added in element rates</t>
  </si>
  <si>
    <t>12-1-21</t>
  </si>
  <si>
    <t>TOTAL REPT.</t>
  </si>
  <si>
    <t>P. T.</t>
  </si>
  <si>
    <t>IBNR + FREQUENCY ADJUSTMENT</t>
  </si>
  <si>
    <t xml:space="preserve">   INDICATED (PRE-TEST)</t>
  </si>
  <si>
    <t xml:space="preserve">   PRESENT ON RATE LEVEL</t>
  </si>
  <si>
    <t xml:space="preserve">   UNDERLYING PRESENT RATE</t>
  </si>
  <si>
    <t xml:space="preserve"> IND. RATE </t>
  </si>
  <si>
    <t xml:space="preserve">MINIMUM PREMIUM </t>
  </si>
  <si>
    <t xml:space="preserve">PRESENT </t>
  </si>
  <si>
    <t>+ PROPOSED</t>
  </si>
  <si>
    <t>CPPM</t>
  </si>
  <si>
    <t>PPR(3dec)</t>
  </si>
  <si>
    <t>Ind Rate(2 dec)</t>
  </si>
  <si>
    <t>RateTest</t>
  </si>
  <si>
    <t>Difference</t>
  </si>
  <si>
    <t>NR</t>
  </si>
  <si>
    <t/>
  </si>
  <si>
    <t>Selection</t>
  </si>
  <si>
    <t>From Rate Test Ex 31a</t>
  </si>
  <si>
    <t>CHECKING</t>
  </si>
  <si>
    <t>Rounded to three decimal places. In DE 2022, do not round PP rate, and RateTest.xlsx should use unrounded PP rate as well.</t>
  </si>
  <si>
    <t>Note for Cell K53</t>
  </si>
  <si>
    <t>Peter Yoon: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</si>
</sst>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General_)"/>
    <numFmt numFmtId="165" formatCode="0.00_)"/>
    <numFmt numFmtId="166" formatCode="0.0000_)"/>
    <numFmt numFmtId="167" formatCode="0.000_)"/>
    <numFmt numFmtId="168" formatCode="_(* #,##0_);_(* \(#,##0\);_(* &quot;-&quot;??_);_(@_)"/>
    <numFmt numFmtId="169" formatCode="_(* #,##0.000_);_(* \(#,##0.000\);_(* &quot;-&quot;??_);_(@_)"/>
    <numFmt numFmtId="170" formatCode="#,##0.0000_);\(#,##0.0000\)"/>
    <numFmt numFmtId="171" formatCode="_(* #,##0.0000_);_(* \(#,##0.0000\);_(* &quot;-&quot;??_);_(@_)"/>
    <numFmt numFmtId="172" formatCode="0000"/>
    <numFmt numFmtId="173" formatCode="0.0000"/>
    <numFmt numFmtId="174" formatCode="_(&quot;$&quot;* #,##0_);_(&quot;$&quot;* \(#,##0\);_(&quot;$&quot;* &quot;-&quot;??_);_(@_)"/>
    <numFmt numFmtId="175" formatCode="0.000"/>
    <numFmt numFmtId="176" formatCode="_(* #,##0.00000_);_(* \(#,##0.00000\);_(* &quot;-&quot;??_);_(@_)"/>
    <numFmt numFmtId="177" formatCode="0.0%"/>
    <numFmt numFmtId="178" formatCode="yyyy\-mm\-dd;@"/>
    <numFmt numFmtId="179" formatCode="&quot;$&quot;#,##0"/>
  </numFmts>
  <fonts count="85" x14ac:knownFonts="1">
    <font>
      <sz val="8"/>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Helv"/>
    </font>
    <font>
      <sz val="8"/>
      <name val="Helv"/>
    </font>
    <font>
      <sz val="10"/>
      <name val="Helv"/>
    </font>
    <font>
      <b/>
      <sz val="10"/>
      <name val="Helv"/>
    </font>
    <font>
      <sz val="8"/>
      <color rgb="FFFF0000"/>
      <name val="Helv"/>
    </font>
    <font>
      <sz val="8"/>
      <color rgb="FF0000FF"/>
      <name val="Helv"/>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b/>
      <sz val="10"/>
      <name val="Arial"/>
      <family val="2"/>
    </font>
    <font>
      <u/>
      <sz val="10"/>
      <name val="Helv"/>
    </font>
    <font>
      <sz val="12"/>
      <name val="Helv"/>
    </font>
    <font>
      <b/>
      <sz val="12"/>
      <name val="Times New Roman"/>
      <family val="1"/>
    </font>
    <font>
      <sz val="10"/>
      <name val="Times New Roman"/>
      <family val="1"/>
    </font>
    <font>
      <b/>
      <sz val="12"/>
      <name val="Arial"/>
      <family val="2"/>
    </font>
    <font>
      <u/>
      <sz val="10"/>
      <name val="Arial"/>
      <family val="2"/>
    </font>
    <font>
      <sz val="9"/>
      <color indexed="81"/>
      <name val="Tahoma"/>
      <family val="2"/>
    </font>
    <font>
      <b/>
      <sz val="9"/>
      <color indexed="81"/>
      <name val="Tahoma"/>
      <family val="2"/>
    </font>
    <font>
      <sz val="10"/>
      <color rgb="FF0000FF"/>
      <name val="Arial"/>
      <family val="2"/>
    </font>
    <font>
      <u/>
      <sz val="10"/>
      <color rgb="FF0000FF"/>
      <name val="Arial"/>
      <family val="2"/>
    </font>
    <font>
      <u/>
      <sz val="10"/>
      <color rgb="FFFF0000"/>
      <name val="Arial"/>
      <family val="2"/>
    </font>
    <font>
      <b/>
      <sz val="10"/>
      <color rgb="FFFF0000"/>
      <name val="Arial"/>
      <family val="2"/>
    </font>
    <font>
      <b/>
      <sz val="10"/>
      <color rgb="FFFF0000"/>
      <name val="Calibri"/>
      <family val="2"/>
      <scheme val="minor"/>
    </font>
    <font>
      <sz val="10"/>
      <name val="Calibri"/>
      <family val="2"/>
      <scheme val="minor"/>
    </font>
    <font>
      <b/>
      <sz val="10"/>
      <name val="Calibri"/>
      <family val="2"/>
      <scheme val="minor"/>
    </font>
    <font>
      <sz val="10"/>
      <color rgb="FF0000FF"/>
      <name val="Calibri"/>
      <family val="2"/>
      <scheme val="minor"/>
    </font>
    <font>
      <sz val="10"/>
      <color rgb="FFFF0000"/>
      <name val="Calibri"/>
      <family val="2"/>
      <scheme val="minor"/>
    </font>
    <font>
      <sz val="11"/>
      <color rgb="FF0000FF"/>
      <name val="Calibri"/>
      <family val="2"/>
      <scheme val="minor"/>
    </font>
    <font>
      <sz val="11"/>
      <name val="Calibri"/>
      <family val="2"/>
      <scheme val="minor"/>
    </font>
    <font>
      <b/>
      <sz val="14"/>
      <name val="Calibri"/>
      <family val="2"/>
      <scheme val="minor"/>
    </font>
    <font>
      <sz val="14"/>
      <name val="Calibri"/>
      <family val="2"/>
      <scheme val="minor"/>
    </font>
    <font>
      <b/>
      <sz val="11"/>
      <name val="Calibri"/>
      <family val="2"/>
      <scheme val="minor"/>
    </font>
    <font>
      <b/>
      <sz val="16"/>
      <name val="Calibri"/>
      <family val="2"/>
      <scheme val="minor"/>
    </font>
    <font>
      <b/>
      <sz val="11"/>
      <color rgb="FFFF0000"/>
      <name val="Calibri"/>
      <family val="2"/>
      <scheme val="minor"/>
    </font>
    <font>
      <b/>
      <sz val="11"/>
      <color rgb="FF0000FF"/>
      <name val="Calibri"/>
      <family val="2"/>
      <scheme val="minor"/>
    </font>
    <font>
      <b/>
      <sz val="12"/>
      <name val="Calibri"/>
      <family val="2"/>
      <scheme val="minor"/>
    </font>
    <font>
      <sz val="10"/>
      <color rgb="FF0000FF"/>
      <name val="Times New Roman"/>
      <family val="1"/>
    </font>
    <font>
      <b/>
      <sz val="8"/>
      <color rgb="FF0000FF"/>
      <name val="Helv"/>
    </font>
    <font>
      <b/>
      <sz val="10"/>
      <color rgb="FF0000FF"/>
      <name val="Calibri"/>
      <family val="2"/>
      <scheme val="minor"/>
    </font>
    <font>
      <b/>
      <u/>
      <sz val="10"/>
      <name val="Arial"/>
      <family val="2"/>
    </font>
    <font>
      <sz val="10"/>
      <color indexed="39"/>
      <name val="Arial"/>
      <family val="2"/>
    </font>
    <font>
      <sz val="10"/>
      <color indexed="10"/>
      <name val="Arial"/>
      <family val="2"/>
    </font>
    <font>
      <b/>
      <sz val="10"/>
      <color indexed="10"/>
      <name val="Arial"/>
      <family val="2"/>
    </font>
    <font>
      <b/>
      <sz val="12"/>
      <color rgb="FFFF0000"/>
      <name val="Calibri"/>
      <family val="2"/>
      <scheme val="minor"/>
    </font>
    <font>
      <sz val="12"/>
      <color rgb="FF0000FF"/>
      <name val="Calibri"/>
      <family val="2"/>
      <scheme val="minor"/>
    </font>
    <font>
      <sz val="12"/>
      <name val="Calibri"/>
      <family val="2"/>
      <scheme val="minor"/>
    </font>
    <font>
      <b/>
      <sz val="14"/>
      <color rgb="FFFF0000"/>
      <name val="Calibri"/>
      <family val="2"/>
      <scheme val="minor"/>
    </font>
    <font>
      <sz val="12"/>
      <color rgb="FFFF0000"/>
      <name val="Calibri"/>
      <family val="2"/>
      <scheme val="minor"/>
    </font>
    <font>
      <b/>
      <sz val="12"/>
      <color rgb="FF0000FF"/>
      <name val="Calibri"/>
      <family val="2"/>
      <scheme val="minor"/>
    </font>
    <font>
      <sz val="10"/>
      <color theme="1"/>
      <name val="Arial"/>
      <family val="2"/>
    </font>
    <font>
      <sz val="10"/>
      <name val="Courier"/>
      <family val="3"/>
    </font>
    <font>
      <sz val="12"/>
      <name val="Times New Roman"/>
      <family val="1"/>
    </font>
    <font>
      <sz val="8.5"/>
      <name val="Microsoft Sans Serif"/>
      <family val="2"/>
    </font>
    <font>
      <b/>
      <sz val="10"/>
      <color rgb="FF0000FF"/>
      <name val="Arial"/>
      <family val="2"/>
    </font>
    <font>
      <b/>
      <sz val="8"/>
      <color rgb="FFFF0000"/>
      <name val="Helv"/>
    </font>
    <font>
      <sz val="8"/>
      <name val="Arial"/>
      <family val="2"/>
    </font>
    <font>
      <sz val="8"/>
      <color rgb="FFFF0000"/>
      <name val="Arial"/>
      <family val="2"/>
    </font>
    <font>
      <sz val="8"/>
      <color rgb="FF0000FF"/>
      <name val="Arial"/>
      <family val="2"/>
    </font>
    <font>
      <b/>
      <sz val="8"/>
      <name val="Arial"/>
      <family val="2"/>
    </font>
    <font>
      <b/>
      <sz val="8"/>
      <color rgb="FF0000FF"/>
      <name val="Arial"/>
      <family val="2"/>
    </font>
    <font>
      <b/>
      <sz val="8"/>
      <color rgb="FFFF0000"/>
      <name val="Arial"/>
      <family val="2"/>
    </font>
    <font>
      <sz val="8"/>
      <color theme="0"/>
      <name val="Arial"/>
      <family val="2"/>
    </font>
    <font>
      <b/>
      <sz val="8"/>
      <color theme="0"/>
      <name val="Arial"/>
      <family val="2"/>
    </font>
  </fonts>
  <fills count="40">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indexed="9"/>
        <bgColor indexed="64"/>
      </patternFill>
    </fill>
  </fills>
  <borders count="51">
    <border>
      <left/>
      <right/>
      <top/>
      <bottom/>
      <diagonal/>
    </border>
    <border>
      <left style="thin">
        <color indexed="8"/>
      </left>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thin">
        <color indexed="8"/>
      </bottom>
      <diagonal/>
    </border>
    <border>
      <left/>
      <right/>
      <top/>
      <bottom style="thin">
        <color indexed="64"/>
      </bottom>
      <diagonal/>
    </border>
    <border>
      <left style="thin">
        <color indexed="8"/>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64"/>
      </top>
      <bottom style="thin">
        <color indexed="64"/>
      </bottom>
      <diagonal/>
    </border>
  </borders>
  <cellStyleXfs count="118">
    <xf numFmtId="164" fontId="0" fillId="0" borderId="0"/>
    <xf numFmtId="43" fontId="7" fillId="0" borderId="0" applyFon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12" applyNumberFormat="0" applyAlignment="0" applyProtection="0"/>
    <xf numFmtId="0" fontId="22" fillId="8" borderId="13" applyNumberFormat="0" applyAlignment="0" applyProtection="0"/>
    <xf numFmtId="0" fontId="23" fillId="8" borderId="12" applyNumberFormat="0" applyAlignment="0" applyProtection="0"/>
    <xf numFmtId="0" fontId="24" fillId="0" borderId="14" applyNumberFormat="0" applyFill="0" applyAlignment="0" applyProtection="0"/>
    <xf numFmtId="0" fontId="25" fillId="9" borderId="15"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7" applyNumberFormat="0" applyFill="0" applyAlignment="0" applyProtection="0"/>
    <xf numFmtId="0" fontId="29"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9"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9"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9"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9"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9"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164" fontId="10"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6" fillId="0" borderId="0"/>
    <xf numFmtId="0" fontId="6" fillId="10" borderId="16" applyNumberFormat="0" applyFont="0" applyAlignment="0" applyProtection="0"/>
    <xf numFmtId="43" fontId="35" fillId="0" borderId="0" applyFont="0" applyFill="0" applyBorder="0" applyAlignment="0" applyProtection="0"/>
    <xf numFmtId="9" fontId="9" fillId="0" borderId="0" applyFont="0" applyFill="0" applyBorder="0" applyAlignment="0" applyProtection="0"/>
    <xf numFmtId="0" fontId="7" fillId="0" borderId="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0" borderId="16" applyNumberFormat="0" applyFont="0" applyAlignment="0" applyProtection="0"/>
    <xf numFmtId="0" fontId="7" fillId="0" borderId="0"/>
    <xf numFmtId="43" fontId="4" fillId="0" borderId="0" applyFont="0" applyFill="0" applyBorder="0" applyAlignment="0" applyProtection="0"/>
    <xf numFmtId="0" fontId="7" fillId="0" borderId="0"/>
    <xf numFmtId="0" fontId="4" fillId="0" borderId="0"/>
    <xf numFmtId="0" fontId="3" fillId="0" borderId="0"/>
    <xf numFmtId="0" fontId="2" fillId="0" borderId="0"/>
    <xf numFmtId="43" fontId="2" fillId="0" borderId="0" applyFont="0" applyFill="0" applyBorder="0" applyAlignment="0" applyProtection="0"/>
    <xf numFmtId="0" fontId="7" fillId="0" borderId="0"/>
    <xf numFmtId="0" fontId="74" fillId="0" borderId="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64" fontId="72" fillId="0" borderId="0"/>
    <xf numFmtId="0" fontId="73" fillId="0" borderId="0"/>
    <xf numFmtId="0" fontId="1" fillId="0" borderId="0"/>
    <xf numFmtId="0" fontId="7" fillId="0" borderId="0"/>
    <xf numFmtId="164" fontId="72" fillId="0" borderId="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 fillId="0" borderId="0"/>
    <xf numFmtId="9" fontId="7" fillId="0" borderId="0" applyFont="0" applyFill="0" applyBorder="0" applyAlignment="0" applyProtection="0"/>
    <xf numFmtId="164" fontId="72" fillId="0" borderId="0"/>
    <xf numFmtId="0" fontId="74" fillId="0" borderId="0">
      <protection locked="0"/>
    </xf>
    <xf numFmtId="0" fontId="74" fillId="0" borderId="0">
      <protection locked="0"/>
    </xf>
    <xf numFmtId="0" fontId="74" fillId="0" borderId="0">
      <alignment vertical="top" wrapText="1"/>
      <protection locked="0"/>
    </xf>
    <xf numFmtId="0" fontId="74" fillId="0" borderId="0">
      <protection locked="0"/>
    </xf>
    <xf numFmtId="0" fontId="74" fillId="0" borderId="0">
      <protection locked="0"/>
    </xf>
    <xf numFmtId="164" fontId="9" fillId="0" borderId="0"/>
    <xf numFmtId="0" fontId="74" fillId="0" borderId="0">
      <protection locked="0"/>
    </xf>
    <xf numFmtId="0" fontId="7" fillId="0" borderId="0"/>
    <xf numFmtId="0" fontId="74" fillId="0" borderId="0">
      <protection locked="0"/>
    </xf>
    <xf numFmtId="0" fontId="74" fillId="0" borderId="0">
      <protection locked="0"/>
    </xf>
    <xf numFmtId="43" fontId="1" fillId="0" borderId="0" applyFont="0" applyFill="0" applyBorder="0" applyAlignment="0" applyProtection="0"/>
    <xf numFmtId="43" fontId="7" fillId="0" borderId="0" applyFont="0" applyFill="0" applyBorder="0" applyAlignment="0" applyProtection="0"/>
    <xf numFmtId="0" fontId="1" fillId="0" borderId="0"/>
    <xf numFmtId="0" fontId="74" fillId="0" borderId="0">
      <protection locked="0"/>
    </xf>
    <xf numFmtId="9" fontId="1" fillId="0" borderId="0" applyFont="0" applyFill="0" applyBorder="0" applyAlignment="0" applyProtection="0"/>
    <xf numFmtId="164" fontId="72" fillId="0" borderId="0"/>
    <xf numFmtId="0" fontId="7" fillId="0" borderId="0"/>
    <xf numFmtId="0" fontId="7" fillId="0" borderId="0"/>
    <xf numFmtId="43" fontId="1" fillId="0" borderId="0" applyFont="0" applyFill="0" applyBorder="0" applyAlignment="0" applyProtection="0"/>
    <xf numFmtId="164" fontId="72" fillId="0" borderId="0"/>
    <xf numFmtId="0" fontId="1" fillId="0" borderId="0"/>
    <xf numFmtId="9" fontId="1" fillId="0" borderId="0" applyFont="0" applyFill="0" applyBorder="0" applyAlignment="0" applyProtection="0"/>
  </cellStyleXfs>
  <cellXfs count="675">
    <xf numFmtId="164" fontId="0" fillId="0" borderId="0" xfId="0"/>
    <xf numFmtId="164" fontId="0" fillId="2" borderId="0" xfId="0" applyFill="1"/>
    <xf numFmtId="164" fontId="8" fillId="0" borderId="0" xfId="0" applyFont="1"/>
    <xf numFmtId="0" fontId="7" fillId="0" borderId="0" xfId="45"/>
    <xf numFmtId="172" fontId="0" fillId="0" borderId="0" xfId="0" applyNumberFormat="1"/>
    <xf numFmtId="0" fontId="6" fillId="0" borderId="0" xfId="46"/>
    <xf numFmtId="172" fontId="6" fillId="0" borderId="0" xfId="46" applyNumberFormat="1"/>
    <xf numFmtId="176" fontId="7" fillId="2" borderId="0" xfId="1" applyNumberFormat="1" applyFont="1" applyFill="1"/>
    <xf numFmtId="171" fontId="7" fillId="2" borderId="0" xfId="1" applyNumberFormat="1" applyFont="1" applyFill="1"/>
    <xf numFmtId="166" fontId="7" fillId="2" borderId="0" xfId="1" applyNumberFormat="1" applyFont="1" applyFill="1" applyAlignment="1">
      <alignment horizontal="left"/>
    </xf>
    <xf numFmtId="166" fontId="7" fillId="2" borderId="0" xfId="1" applyNumberFormat="1" applyFont="1" applyFill="1" applyAlignment="1">
      <alignment horizontal="right"/>
    </xf>
    <xf numFmtId="174" fontId="7" fillId="2" borderId="0" xfId="43" applyNumberFormat="1" applyFont="1" applyFill="1"/>
    <xf numFmtId="174" fontId="40" fillId="2" borderId="0" xfId="43" applyNumberFormat="1" applyFont="1" applyFill="1"/>
    <xf numFmtId="174" fontId="40" fillId="0" borderId="0" xfId="43" applyNumberFormat="1" applyFont="1" applyFill="1"/>
    <xf numFmtId="168" fontId="0" fillId="0" borderId="0" xfId="1" applyNumberFormat="1" applyFont="1"/>
    <xf numFmtId="164" fontId="0" fillId="35" borderId="0" xfId="0" applyFill="1"/>
    <xf numFmtId="164" fontId="7" fillId="2" borderId="0" xfId="0" quotePrefix="1" applyFont="1" applyFill="1" applyAlignment="1" applyProtection="1">
      <alignment horizontal="left"/>
      <protection locked="0"/>
    </xf>
    <xf numFmtId="164" fontId="7" fillId="2" borderId="0" xfId="0" applyFont="1" applyFill="1"/>
    <xf numFmtId="164" fontId="7" fillId="2" borderId="0" xfId="0" quotePrefix="1" applyFont="1" applyFill="1" applyAlignment="1">
      <alignment horizontal="right"/>
    </xf>
    <xf numFmtId="164" fontId="31" fillId="2" borderId="0" xfId="0" applyFont="1" applyFill="1" applyAlignment="1">
      <alignment horizontal="right"/>
    </xf>
    <xf numFmtId="164" fontId="36" fillId="2" borderId="0" xfId="0" quotePrefix="1" applyFont="1" applyFill="1" applyAlignment="1">
      <alignment horizontal="centerContinuous"/>
    </xf>
    <xf numFmtId="164" fontId="7" fillId="2" borderId="0" xfId="0" applyFont="1" applyFill="1" applyAlignment="1">
      <alignment horizontal="centerContinuous"/>
    </xf>
    <xf numFmtId="164" fontId="0" fillId="2" borderId="0" xfId="0" applyFill="1" applyAlignment="1">
      <alignment horizontal="centerContinuous"/>
    </xf>
    <xf numFmtId="164" fontId="7" fillId="2" borderId="0" xfId="0" quotePrefix="1" applyFont="1" applyFill="1" applyAlignment="1">
      <alignment horizontal="center"/>
    </xf>
    <xf numFmtId="164" fontId="7" fillId="2" borderId="0" xfId="0" quotePrefix="1" applyFont="1" applyFill="1" applyAlignment="1">
      <alignment horizontal="centerContinuous"/>
    </xf>
    <xf numFmtId="164" fontId="7" fillId="2" borderId="0" xfId="0" applyFont="1" applyFill="1" applyAlignment="1">
      <alignment horizontal="center"/>
    </xf>
    <xf numFmtId="164" fontId="7" fillId="2" borderId="0" xfId="0" quotePrefix="1" applyFont="1" applyFill="1"/>
    <xf numFmtId="164" fontId="7" fillId="2" borderId="0" xfId="0" applyFont="1" applyFill="1" applyAlignment="1">
      <alignment horizontal="left"/>
    </xf>
    <xf numFmtId="166" fontId="30" fillId="35" borderId="0" xfId="0" applyNumberFormat="1" applyFont="1" applyFill="1" applyAlignment="1">
      <alignment horizontal="center"/>
    </xf>
    <xf numFmtId="166" fontId="7" fillId="2" borderId="0" xfId="0" applyNumberFormat="1" applyFont="1" applyFill="1" applyAlignment="1">
      <alignment horizontal="center"/>
    </xf>
    <xf numFmtId="175" fontId="7" fillId="2" borderId="0" xfId="0" applyNumberFormat="1" applyFont="1" applyFill="1" applyAlignment="1">
      <alignment horizontal="center"/>
    </xf>
    <xf numFmtId="173" fontId="43" fillId="2" borderId="0" xfId="0" applyNumberFormat="1" applyFont="1" applyFill="1"/>
    <xf numFmtId="9" fontId="7" fillId="2" borderId="0" xfId="0" applyNumberFormat="1" applyFont="1" applyFill="1"/>
    <xf numFmtId="164" fontId="7" fillId="2" borderId="0" xfId="0" applyFont="1" applyFill="1" applyAlignment="1">
      <alignment horizontal="right"/>
    </xf>
    <xf numFmtId="37" fontId="7" fillId="2" borderId="0" xfId="0" applyNumberFormat="1" applyFont="1" applyFill="1"/>
    <xf numFmtId="37" fontId="7" fillId="2" borderId="0" xfId="0" applyNumberFormat="1" applyFont="1" applyFill="1" applyAlignment="1">
      <alignment horizontal="center"/>
    </xf>
    <xf numFmtId="170" fontId="7" fillId="2" borderId="0" xfId="0" applyNumberFormat="1" applyFont="1" applyFill="1" applyAlignment="1">
      <alignment horizontal="centerContinuous"/>
    </xf>
    <xf numFmtId="170" fontId="7" fillId="2" borderId="0" xfId="0" quotePrefix="1" applyNumberFormat="1" applyFont="1" applyFill="1" applyAlignment="1">
      <alignment horizontal="center"/>
    </xf>
    <xf numFmtId="170" fontId="7" fillId="2" borderId="0" xfId="0" applyNumberFormat="1" applyFont="1" applyFill="1"/>
    <xf numFmtId="170" fontId="30" fillId="35" borderId="0" xfId="0" applyNumberFormat="1" applyFont="1" applyFill="1"/>
    <xf numFmtId="170" fontId="7" fillId="2" borderId="0" xfId="0" applyNumberFormat="1" applyFont="1" applyFill="1" applyAlignment="1">
      <alignment horizontal="center"/>
    </xf>
    <xf numFmtId="164" fontId="40" fillId="2" borderId="0" xfId="0" quotePrefix="1" applyFont="1" applyFill="1" applyAlignment="1">
      <alignment horizontal="left"/>
    </xf>
    <xf numFmtId="166" fontId="7" fillId="2" borderId="0" xfId="0" applyNumberFormat="1" applyFont="1" applyFill="1" applyAlignment="1">
      <alignment horizontal="left"/>
    </xf>
    <xf numFmtId="166" fontId="7" fillId="2" borderId="0" xfId="0" applyNumberFormat="1" applyFont="1" applyFill="1"/>
    <xf numFmtId="164" fontId="7" fillId="2" borderId="0" xfId="0" quotePrefix="1" applyFont="1" applyFill="1" applyAlignment="1">
      <alignment horizontal="left"/>
    </xf>
    <xf numFmtId="37" fontId="30" fillId="35" borderId="0" xfId="0" applyNumberFormat="1" applyFont="1" applyFill="1" applyAlignment="1">
      <alignment horizontal="center"/>
    </xf>
    <xf numFmtId="164" fontId="7" fillId="35" borderId="0" xfId="0" applyFont="1" applyFill="1" applyAlignment="1">
      <alignment horizontal="center"/>
    </xf>
    <xf numFmtId="164" fontId="44" fillId="0" borderId="0" xfId="0" applyFont="1"/>
    <xf numFmtId="164" fontId="45" fillId="0" borderId="0" xfId="0" applyFont="1"/>
    <xf numFmtId="0" fontId="45" fillId="0" borderId="26" xfId="0" applyNumberFormat="1" applyFont="1" applyBorder="1" applyAlignment="1">
      <alignment horizontal="centerContinuous"/>
    </xf>
    <xf numFmtId="0" fontId="45" fillId="0" borderId="20" xfId="0" applyNumberFormat="1" applyFont="1" applyBorder="1" applyAlignment="1">
      <alignment horizontal="centerContinuous"/>
    </xf>
    <xf numFmtId="0" fontId="45" fillId="0" borderId="27" xfId="0" applyNumberFormat="1" applyFont="1" applyBorder="1" applyAlignment="1">
      <alignment horizontal="centerContinuous"/>
    </xf>
    <xf numFmtId="164" fontId="45" fillId="0" borderId="22" xfId="0" applyFont="1" applyBorder="1"/>
    <xf numFmtId="164" fontId="46" fillId="0" borderId="0" xfId="0" applyFont="1"/>
    <xf numFmtId="168" fontId="45" fillId="0" borderId="0" xfId="1" applyNumberFormat="1" applyFont="1"/>
    <xf numFmtId="164" fontId="46" fillId="0" borderId="21" xfId="0" applyFont="1" applyBorder="1"/>
    <xf numFmtId="164" fontId="46" fillId="0" borderId="22" xfId="0" applyFont="1" applyBorder="1"/>
    <xf numFmtId="164" fontId="46" fillId="0" borderId="19" xfId="0" applyFont="1" applyBorder="1"/>
    <xf numFmtId="164" fontId="46" fillId="0" borderId="23" xfId="0" applyFont="1" applyBorder="1"/>
    <xf numFmtId="164" fontId="46" fillId="0" borderId="24" xfId="0" applyFont="1" applyBorder="1"/>
    <xf numFmtId="164" fontId="46" fillId="0" borderId="6" xfId="0" applyFont="1" applyBorder="1"/>
    <xf numFmtId="164" fontId="46" fillId="0" borderId="8" xfId="0" applyFont="1" applyBorder="1"/>
    <xf numFmtId="164" fontId="45" fillId="0" borderId="28" xfId="0" applyFont="1" applyBorder="1"/>
    <xf numFmtId="164" fontId="45" fillId="0" borderId="30" xfId="0" applyFont="1" applyBorder="1"/>
    <xf numFmtId="164" fontId="46" fillId="0" borderId="29" xfId="0" applyFont="1" applyBorder="1"/>
    <xf numFmtId="164" fontId="46" fillId="0" borderId="28" xfId="0" applyFont="1" applyBorder="1"/>
    <xf numFmtId="0" fontId="46" fillId="0" borderId="26" xfId="0" applyNumberFormat="1" applyFont="1" applyBorder="1" applyAlignment="1">
      <alignment horizontal="centerContinuous"/>
    </xf>
    <xf numFmtId="0" fontId="46" fillId="0" borderId="20" xfId="0" applyNumberFormat="1" applyFont="1" applyBorder="1" applyAlignment="1">
      <alignment horizontal="centerContinuous"/>
    </xf>
    <xf numFmtId="0" fontId="46" fillId="0" borderId="27" xfId="0" applyNumberFormat="1" applyFont="1" applyBorder="1" applyAlignment="1">
      <alignment horizontal="centerContinuous"/>
    </xf>
    <xf numFmtId="164" fontId="46" fillId="0" borderId="30" xfId="0" applyFont="1" applyBorder="1"/>
    <xf numFmtId="164" fontId="0" fillId="36" borderId="0" xfId="0" applyFill="1"/>
    <xf numFmtId="0" fontId="9" fillId="0" borderId="0" xfId="45" quotePrefix="1" applyFont="1" applyAlignment="1" applyProtection="1">
      <alignment horizontal="left"/>
      <protection locked="0"/>
    </xf>
    <xf numFmtId="0" fontId="10" fillId="0" borderId="0" xfId="45" applyFont="1"/>
    <xf numFmtId="0" fontId="10" fillId="0" borderId="0" xfId="45" quotePrefix="1" applyFont="1"/>
    <xf numFmtId="0" fontId="11" fillId="0" borderId="0" xfId="45" applyFont="1" applyAlignment="1">
      <alignment horizontal="centerContinuous"/>
    </xf>
    <xf numFmtId="0" fontId="7" fillId="0" borderId="0" xfId="45" quotePrefix="1" applyAlignment="1">
      <alignment horizontal="right"/>
    </xf>
    <xf numFmtId="14" fontId="7" fillId="0" borderId="0" xfId="45" quotePrefix="1" applyNumberFormat="1" applyAlignment="1">
      <alignment horizontal="right"/>
    </xf>
    <xf numFmtId="0" fontId="33" fillId="0" borderId="0" xfId="45" applyFont="1" applyAlignment="1">
      <alignment horizontal="centerContinuous"/>
    </xf>
    <xf numFmtId="0" fontId="11" fillId="0" borderId="0" xfId="45" applyFont="1" applyAlignment="1">
      <alignment horizontal="right"/>
    </xf>
    <xf numFmtId="0" fontId="34" fillId="0" borderId="0" xfId="45" applyFont="1" applyAlignment="1">
      <alignment horizontal="centerContinuous"/>
    </xf>
    <xf numFmtId="0" fontId="35" fillId="0" borderId="0" xfId="45" applyFont="1" applyAlignment="1">
      <alignment horizontal="centerContinuous"/>
    </xf>
    <xf numFmtId="0" fontId="35" fillId="0" borderId="0" xfId="45" quotePrefix="1" applyFont="1" applyAlignment="1">
      <alignment horizontal="centerContinuous"/>
    </xf>
    <xf numFmtId="0" fontId="35" fillId="0" borderId="0" xfId="45" applyFont="1"/>
    <xf numFmtId="0" fontId="35" fillId="0" borderId="0" xfId="45" quotePrefix="1" applyFont="1" applyAlignment="1">
      <alignment horizontal="left"/>
    </xf>
    <xf numFmtId="0" fontId="35" fillId="0" borderId="0" xfId="45" applyFont="1" applyAlignment="1">
      <alignment horizontal="center"/>
    </xf>
    <xf numFmtId="39" fontId="35" fillId="0" borderId="0" xfId="45" applyNumberFormat="1" applyFont="1"/>
    <xf numFmtId="37" fontId="35" fillId="0" borderId="0" xfId="45" applyNumberFormat="1" applyFont="1"/>
    <xf numFmtId="0" fontId="32" fillId="0" borderId="0" xfId="45" quotePrefix="1" applyFont="1" applyAlignment="1">
      <alignment horizontal="right"/>
    </xf>
    <xf numFmtId="0" fontId="7" fillId="0" borderId="0" xfId="45" quotePrefix="1"/>
    <xf numFmtId="164" fontId="0" fillId="37" borderId="0" xfId="0" applyFill="1"/>
    <xf numFmtId="164" fontId="31" fillId="2" borderId="0" xfId="0" applyFont="1" applyFill="1"/>
    <xf numFmtId="164" fontId="37" fillId="2" borderId="0" xfId="0" quotePrefix="1" applyFont="1" applyFill="1" applyAlignment="1">
      <alignment horizontal="left"/>
    </xf>
    <xf numFmtId="164" fontId="37" fillId="2" borderId="0" xfId="0" applyFont="1" applyFill="1"/>
    <xf numFmtId="166" fontId="41" fillId="2" borderId="0" xfId="0" applyNumberFormat="1" applyFont="1" applyFill="1" applyProtection="1">
      <protection locked="0"/>
    </xf>
    <xf numFmtId="167" fontId="7" fillId="2" borderId="0" xfId="0" quotePrefix="1" applyNumberFormat="1" applyFont="1" applyFill="1" applyAlignment="1">
      <alignment horizontal="left"/>
    </xf>
    <xf numFmtId="166" fontId="30" fillId="2" borderId="0" xfId="0" applyNumberFormat="1" applyFont="1" applyFill="1"/>
    <xf numFmtId="166" fontId="40" fillId="2" borderId="0" xfId="0" applyNumberFormat="1" applyFont="1" applyFill="1" applyProtection="1">
      <protection locked="0"/>
    </xf>
    <xf numFmtId="167" fontId="7" fillId="2" borderId="0" xfId="0" applyNumberFormat="1" applyFont="1" applyFill="1"/>
    <xf numFmtId="166" fontId="42" fillId="2" borderId="0" xfId="0" applyNumberFormat="1" applyFont="1" applyFill="1"/>
    <xf numFmtId="164" fontId="0" fillId="0" borderId="0" xfId="0"/>
    <xf numFmtId="164" fontId="48" fillId="0" borderId="8" xfId="0" applyFont="1" applyBorder="1"/>
    <xf numFmtId="164" fontId="48" fillId="0" borderId="24" xfId="0" applyFont="1" applyBorder="1"/>
    <xf numFmtId="164" fontId="47" fillId="0" borderId="27" xfId="0" applyFont="1" applyBorder="1"/>
    <xf numFmtId="164" fontId="45" fillId="0" borderId="30" xfId="0" applyFont="1" applyBorder="1" applyAlignment="1">
      <alignment horizontal="center"/>
    </xf>
    <xf numFmtId="164" fontId="45" fillId="0" borderId="29" xfId="0" applyFont="1" applyBorder="1" applyAlignment="1">
      <alignment horizontal="center"/>
    </xf>
    <xf numFmtId="164" fontId="45" fillId="0" borderId="18" xfId="0" applyFont="1" applyBorder="1" applyAlignment="1">
      <alignment horizontal="center"/>
    </xf>
    <xf numFmtId="164" fontId="0" fillId="0" borderId="0" xfId="0" pivotButton="1"/>
    <xf numFmtId="164" fontId="0" fillId="0" borderId="0" xfId="0" applyNumberFormat="1" applyAlignment="1">
      <alignment horizontal="left"/>
    </xf>
    <xf numFmtId="168" fontId="0" fillId="0" borderId="0" xfId="0" applyNumberFormat="1"/>
    <xf numFmtId="164" fontId="49" fillId="0" borderId="0" xfId="0" applyFont="1"/>
    <xf numFmtId="164" fontId="50" fillId="0" borderId="0" xfId="0" applyFont="1"/>
    <xf numFmtId="164" fontId="50" fillId="0" borderId="0" xfId="0" applyFont="1" applyFill="1"/>
    <xf numFmtId="164" fontId="46" fillId="0" borderId="19" xfId="0" applyFont="1" applyBorder="1" applyAlignment="1">
      <alignment horizontal="centerContinuous"/>
    </xf>
    <xf numFmtId="164" fontId="45" fillId="0" borderId="22" xfId="0" applyFont="1" applyBorder="1" applyAlignment="1">
      <alignment horizontal="centerContinuous"/>
    </xf>
    <xf numFmtId="164" fontId="50" fillId="0" borderId="0" xfId="0" applyFont="1" applyBorder="1"/>
    <xf numFmtId="164" fontId="50" fillId="0" borderId="8" xfId="0" applyFont="1" applyBorder="1"/>
    <xf numFmtId="164" fontId="50" fillId="0" borderId="6" xfId="0" applyFont="1" applyBorder="1"/>
    <xf numFmtId="164" fontId="50" fillId="0" borderId="24" xfId="0" applyFont="1" applyBorder="1"/>
    <xf numFmtId="164" fontId="50" fillId="0" borderId="22" xfId="0" applyFont="1" applyBorder="1"/>
    <xf numFmtId="164" fontId="50" fillId="0" borderId="30" xfId="0" applyFont="1" applyBorder="1"/>
    <xf numFmtId="164" fontId="50" fillId="0" borderId="28" xfId="0" applyFont="1" applyBorder="1" applyAlignment="1">
      <alignment horizontal="center"/>
    </xf>
    <xf numFmtId="164" fontId="50" fillId="0" borderId="22" xfId="0" applyFont="1" applyBorder="1" applyAlignment="1">
      <alignment horizontal="center"/>
    </xf>
    <xf numFmtId="164" fontId="50" fillId="0" borderId="29" xfId="0" quotePrefix="1" applyFont="1" applyBorder="1" applyAlignment="1">
      <alignment horizontal="center"/>
    </xf>
    <xf numFmtId="164" fontId="50" fillId="0" borderId="24" xfId="0" applyFont="1" applyBorder="1" applyAlignment="1">
      <alignment horizontal="center"/>
    </xf>
    <xf numFmtId="164" fontId="50" fillId="0" borderId="30" xfId="0" applyFont="1" applyBorder="1" applyAlignment="1">
      <alignment horizontal="center"/>
    </xf>
    <xf numFmtId="164" fontId="50" fillId="0" borderId="8" xfId="0" applyFont="1" applyBorder="1" applyAlignment="1">
      <alignment horizontal="center"/>
    </xf>
    <xf numFmtId="164" fontId="50" fillId="0" borderId="30" xfId="0" quotePrefix="1" applyFont="1" applyBorder="1" applyAlignment="1">
      <alignment horizontal="center"/>
    </xf>
    <xf numFmtId="164" fontId="50" fillId="0" borderId="8" xfId="0" applyFont="1" applyFill="1" applyBorder="1" applyAlignment="1">
      <alignment horizontal="center"/>
    </xf>
    <xf numFmtId="164" fontId="50" fillId="0" borderId="0" xfId="0" applyFont="1" applyAlignment="1">
      <alignment horizontal="center"/>
    </xf>
    <xf numFmtId="164" fontId="45" fillId="0" borderId="0" xfId="0" applyFont="1" applyFill="1"/>
    <xf numFmtId="164" fontId="46" fillId="0" borderId="19" xfId="0" applyFont="1" applyFill="1" applyBorder="1" applyAlignment="1">
      <alignment horizontal="centerContinuous"/>
    </xf>
    <xf numFmtId="164" fontId="46" fillId="0" borderId="6" xfId="0" applyFont="1" applyFill="1" applyBorder="1"/>
    <xf numFmtId="164" fontId="45" fillId="0" borderId="24" xfId="0" applyFont="1" applyFill="1" applyBorder="1"/>
    <xf numFmtId="164" fontId="45" fillId="0" borderId="22" xfId="0" applyFont="1" applyFill="1" applyBorder="1" applyAlignment="1">
      <alignment horizontal="centerContinuous"/>
    </xf>
    <xf numFmtId="164" fontId="46" fillId="0" borderId="22" xfId="0" applyFont="1" applyFill="1" applyBorder="1"/>
    <xf numFmtId="164" fontId="46" fillId="0" borderId="24" xfId="0" applyFont="1" applyFill="1" applyBorder="1"/>
    <xf numFmtId="164" fontId="45" fillId="0" borderId="28" xfId="0" applyFont="1" applyFill="1" applyBorder="1"/>
    <xf numFmtId="164" fontId="45" fillId="0" borderId="29" xfId="0" applyFont="1" applyFill="1" applyBorder="1"/>
    <xf numFmtId="164" fontId="51" fillId="0" borderId="0" xfId="0" applyFont="1" applyFill="1" applyAlignment="1">
      <alignment horizontal="centerContinuous"/>
    </xf>
    <xf numFmtId="164" fontId="52" fillId="0" borderId="0" xfId="0" applyFont="1" applyFill="1" applyAlignment="1">
      <alignment horizontal="centerContinuous"/>
    </xf>
    <xf numFmtId="164" fontId="53" fillId="0" borderId="0" xfId="0" applyFont="1" applyAlignment="1">
      <alignment horizontal="centerContinuous"/>
    </xf>
    <xf numFmtId="164" fontId="54" fillId="0" borderId="0" xfId="0" applyFont="1" applyAlignment="1">
      <alignment horizontal="centerContinuous"/>
    </xf>
    <xf numFmtId="164" fontId="55" fillId="0" borderId="0" xfId="0" applyFont="1"/>
    <xf numFmtId="164" fontId="53" fillId="0" borderId="28" xfId="0" applyFont="1" applyBorder="1"/>
    <xf numFmtId="164" fontId="53" fillId="0" borderId="19" xfId="0" applyFont="1" applyBorder="1" applyAlignment="1">
      <alignment horizontal="centerContinuous"/>
    </xf>
    <xf numFmtId="164" fontId="53" fillId="0" borderId="22" xfId="0" applyFont="1" applyBorder="1" applyAlignment="1">
      <alignment horizontal="centerContinuous"/>
    </xf>
    <xf numFmtId="164" fontId="50" fillId="0" borderId="22" xfId="0" applyFont="1" applyBorder="1" applyAlignment="1">
      <alignment horizontal="centerContinuous"/>
    </xf>
    <xf numFmtId="164" fontId="56" fillId="0" borderId="18" xfId="0" applyFont="1" applyBorder="1"/>
    <xf numFmtId="164" fontId="53" fillId="0" borderId="29" xfId="0" applyFont="1" applyBorder="1"/>
    <xf numFmtId="164" fontId="53" fillId="0" borderId="24" xfId="0" applyFont="1" applyBorder="1"/>
    <xf numFmtId="164" fontId="53" fillId="0" borderId="6" xfId="0" applyFont="1" applyBorder="1"/>
    <xf numFmtId="168" fontId="26" fillId="0" borderId="0" xfId="1" applyNumberFormat="1" applyFont="1" applyBorder="1"/>
    <xf numFmtId="169" fontId="26" fillId="0" borderId="0" xfId="1" applyNumberFormat="1" applyFont="1"/>
    <xf numFmtId="169" fontId="26" fillId="0" borderId="0" xfId="0" applyNumberFormat="1" applyFont="1"/>
    <xf numFmtId="171" fontId="50" fillId="0" borderId="0" xfId="1" applyNumberFormat="1" applyFont="1"/>
    <xf numFmtId="169" fontId="50" fillId="0" borderId="0" xfId="0" applyNumberFormat="1" applyFont="1"/>
    <xf numFmtId="164" fontId="45" fillId="0" borderId="19" xfId="0" applyFont="1" applyBorder="1" applyAlignment="1">
      <alignment horizontal="centerContinuous"/>
    </xf>
    <xf numFmtId="164" fontId="45" fillId="0" borderId="23" xfId="0" applyFont="1" applyBorder="1"/>
    <xf numFmtId="164" fontId="46" fillId="0" borderId="22" xfId="0" applyFont="1" applyBorder="1" applyAlignment="1">
      <alignment horizontal="centerContinuous"/>
    </xf>
    <xf numFmtId="164" fontId="46" fillId="0" borderId="26" xfId="0" applyFont="1" applyBorder="1" applyAlignment="1">
      <alignment horizontal="centerContinuous"/>
    </xf>
    <xf numFmtId="164" fontId="45" fillId="0" borderId="20" xfId="0" applyFont="1" applyBorder="1" applyAlignment="1">
      <alignment horizontal="centerContinuous"/>
    </xf>
    <xf numFmtId="164" fontId="45" fillId="0" borderId="27" xfId="0" applyFont="1" applyBorder="1" applyAlignment="1">
      <alignment horizontal="centerContinuous"/>
    </xf>
    <xf numFmtId="164" fontId="45" fillId="0" borderId="26" xfId="0" applyFont="1" applyBorder="1" applyAlignment="1">
      <alignment horizontal="center"/>
    </xf>
    <xf numFmtId="164" fontId="45" fillId="0" borderId="20" xfId="0" applyFont="1" applyBorder="1" applyAlignment="1">
      <alignment horizontal="center"/>
    </xf>
    <xf numFmtId="164" fontId="45" fillId="0" borderId="27" xfId="0" applyFont="1" applyBorder="1" applyAlignment="1">
      <alignment horizontal="center"/>
    </xf>
    <xf numFmtId="164" fontId="45" fillId="0" borderId="25" xfId="0" applyFont="1" applyBorder="1" applyAlignment="1">
      <alignment horizontal="center"/>
    </xf>
    <xf numFmtId="164" fontId="45" fillId="0" borderId="0" xfId="0" applyFont="1" applyBorder="1" applyAlignment="1">
      <alignment horizontal="center"/>
    </xf>
    <xf numFmtId="164" fontId="45" fillId="0" borderId="8" xfId="0" applyFont="1" applyBorder="1" applyAlignment="1">
      <alignment horizontal="center"/>
    </xf>
    <xf numFmtId="164" fontId="45" fillId="0" borderId="23" xfId="0" applyFont="1" applyBorder="1" applyAlignment="1">
      <alignment horizontal="center"/>
    </xf>
    <xf numFmtId="164" fontId="45" fillId="0" borderId="6" xfId="0" applyFont="1" applyBorder="1" applyAlignment="1">
      <alignment horizontal="center"/>
    </xf>
    <xf numFmtId="164" fontId="45" fillId="0" borderId="24" xfId="0" applyFont="1" applyBorder="1" applyAlignment="1">
      <alignment horizontal="center"/>
    </xf>
    <xf numFmtId="164" fontId="45" fillId="0" borderId="21" xfId="0" applyFont="1" applyBorder="1" applyAlignment="1">
      <alignment horizontal="center"/>
    </xf>
    <xf numFmtId="164" fontId="45" fillId="0" borderId="19" xfId="0" applyFont="1" applyBorder="1" applyAlignment="1">
      <alignment horizontal="center"/>
    </xf>
    <xf numFmtId="164" fontId="45" fillId="0" borderId="22" xfId="0" applyFont="1" applyBorder="1" applyAlignment="1">
      <alignment horizontal="center"/>
    </xf>
    <xf numFmtId="164" fontId="45" fillId="0" borderId="28" xfId="0" applyFont="1" applyBorder="1" applyAlignment="1">
      <alignment horizontal="center"/>
    </xf>
    <xf numFmtId="164" fontId="57" fillId="0" borderId="0" xfId="0" applyFont="1" applyAlignment="1">
      <alignment horizontal="centerContinuous"/>
    </xf>
    <xf numFmtId="164" fontId="50" fillId="0" borderId="26" xfId="0" applyFont="1" applyBorder="1"/>
    <xf numFmtId="164" fontId="50" fillId="0" borderId="20" xfId="0" applyFont="1" applyBorder="1"/>
    <xf numFmtId="164" fontId="50" fillId="0" borderId="20" xfId="0" applyFont="1" applyBorder="1" applyAlignment="1">
      <alignment horizontal="center"/>
    </xf>
    <xf numFmtId="164" fontId="50" fillId="0" borderId="27" xfId="0" applyFont="1" applyBorder="1" applyAlignment="1">
      <alignment horizontal="center"/>
    </xf>
    <xf numFmtId="164" fontId="50" fillId="0" borderId="25" xfId="0" applyFont="1" applyBorder="1"/>
    <xf numFmtId="164" fontId="50" fillId="0" borderId="23" xfId="0" applyFont="1" applyBorder="1"/>
    <xf numFmtId="164" fontId="26" fillId="0" borderId="27" xfId="0" applyFont="1" applyBorder="1"/>
    <xf numFmtId="164" fontId="26" fillId="0" borderId="8" xfId="0" applyFont="1" applyBorder="1"/>
    <xf numFmtId="164" fontId="26" fillId="0" borderId="24" xfId="0" applyFont="1" applyBorder="1"/>
    <xf numFmtId="164" fontId="53" fillId="0" borderId="21" xfId="0" applyFont="1" applyBorder="1" applyAlignment="1">
      <alignment horizontal="centerContinuous"/>
    </xf>
    <xf numFmtId="164" fontId="53" fillId="0" borderId="23" xfId="0" applyFont="1" applyBorder="1"/>
    <xf numFmtId="164" fontId="45" fillId="0" borderId="6" xfId="0" applyFont="1" applyFill="1" applyBorder="1"/>
    <xf numFmtId="0" fontId="58" fillId="0" borderId="0" xfId="45" applyFont="1" applyAlignment="1">
      <alignment horizontal="center"/>
    </xf>
    <xf numFmtId="0" fontId="58" fillId="0" borderId="0" xfId="45" applyFont="1"/>
    <xf numFmtId="39" fontId="58" fillId="0" borderId="0" xfId="45" applyNumberFormat="1" applyFont="1"/>
    <xf numFmtId="168" fontId="48" fillId="0" borderId="25" xfId="1" applyNumberFormat="1" applyFont="1" applyBorder="1"/>
    <xf numFmtId="164" fontId="48" fillId="0" borderId="25" xfId="0" applyFont="1" applyBorder="1"/>
    <xf numFmtId="164" fontId="48" fillId="0" borderId="0" xfId="0" applyFont="1" applyBorder="1"/>
    <xf numFmtId="164" fontId="48" fillId="0" borderId="23" xfId="0" applyFont="1" applyBorder="1"/>
    <xf numFmtId="164" fontId="48" fillId="0" borderId="6" xfId="0" applyFont="1" applyBorder="1"/>
    <xf numFmtId="168" fontId="26" fillId="0" borderId="25" xfId="1" applyNumberFormat="1" applyFont="1" applyBorder="1"/>
    <xf numFmtId="168" fontId="26" fillId="0" borderId="8" xfId="1" applyNumberFormat="1" applyFont="1" applyBorder="1"/>
    <xf numFmtId="170" fontId="26" fillId="0" borderId="18" xfId="0" applyNumberFormat="1" applyFont="1" applyFill="1" applyBorder="1" applyProtection="1">
      <protection locked="0"/>
    </xf>
    <xf numFmtId="164" fontId="50" fillId="0" borderId="18" xfId="0" applyFont="1" applyBorder="1"/>
    <xf numFmtId="164" fontId="53" fillId="0" borderId="18" xfId="0" applyFont="1" applyBorder="1"/>
    <xf numFmtId="168" fontId="26" fillId="0" borderId="0" xfId="0" applyNumberFormat="1" applyFont="1" applyBorder="1"/>
    <xf numFmtId="164" fontId="53" fillId="0" borderId="0" xfId="0" applyFont="1" applyBorder="1"/>
    <xf numFmtId="168" fontId="26" fillId="0" borderId="21" xfId="1" applyNumberFormat="1" applyFont="1" applyBorder="1"/>
    <xf numFmtId="168" fontId="26" fillId="0" borderId="19" xfId="1" applyNumberFormat="1" applyFont="1" applyBorder="1"/>
    <xf numFmtId="168" fontId="26" fillId="0" borderId="22" xfId="1" applyNumberFormat="1" applyFont="1" applyBorder="1"/>
    <xf numFmtId="169" fontId="26" fillId="0" borderId="21" xfId="1" applyNumberFormat="1" applyFont="1" applyBorder="1"/>
    <xf numFmtId="169" fontId="26" fillId="0" borderId="19" xfId="1" applyNumberFormat="1" applyFont="1" applyBorder="1"/>
    <xf numFmtId="169" fontId="26" fillId="0" borderId="22" xfId="1" applyNumberFormat="1" applyFont="1" applyBorder="1"/>
    <xf numFmtId="169" fontId="26" fillId="0" borderId="25" xfId="1" applyNumberFormat="1" applyFont="1" applyBorder="1"/>
    <xf numFmtId="169" fontId="26" fillId="0" borderId="0" xfId="1" applyNumberFormat="1" applyFont="1" applyBorder="1"/>
    <xf numFmtId="169" fontId="26" fillId="0" borderId="8" xfId="1" applyNumberFormat="1" applyFont="1" applyBorder="1"/>
    <xf numFmtId="164" fontId="53" fillId="0" borderId="23" xfId="0" applyFont="1" applyBorder="1" applyAlignment="1">
      <alignment horizontal="center"/>
    </xf>
    <xf numFmtId="164" fontId="53" fillId="0" borderId="6" xfId="0" applyFont="1" applyBorder="1" applyAlignment="1">
      <alignment horizontal="center"/>
    </xf>
    <xf numFmtId="164" fontId="53" fillId="0" borderId="24" xfId="0" applyFont="1" applyBorder="1" applyAlignment="1">
      <alignment horizontal="center"/>
    </xf>
    <xf numFmtId="164" fontId="56" fillId="0" borderId="0" xfId="0" applyFont="1" applyAlignment="1">
      <alignment horizontal="left"/>
    </xf>
    <xf numFmtId="164" fontId="56" fillId="0" borderId="0" xfId="0" applyFont="1" applyBorder="1"/>
    <xf numFmtId="164" fontId="49" fillId="0" borderId="0" xfId="0" applyFont="1" applyBorder="1"/>
    <xf numFmtId="164" fontId="50" fillId="0" borderId="19" xfId="0" applyFont="1" applyBorder="1"/>
    <xf numFmtId="164" fontId="26" fillId="0" borderId="30" xfId="0" applyFont="1" applyBorder="1"/>
    <xf numFmtId="164" fontId="26" fillId="0" borderId="29" xfId="0" applyFont="1" applyBorder="1"/>
    <xf numFmtId="164" fontId="59" fillId="0" borderId="0" xfId="0" applyFont="1"/>
    <xf numFmtId="164" fontId="56" fillId="0" borderId="0" xfId="0" applyFont="1"/>
    <xf numFmtId="164" fontId="47" fillId="35" borderId="0" xfId="0" applyFont="1" applyFill="1"/>
    <xf numFmtId="164" fontId="60" fillId="35" borderId="0" xfId="0" applyFont="1" applyFill="1"/>
    <xf numFmtId="2" fontId="30" fillId="0" borderId="0" xfId="45" applyNumberFormat="1" applyFont="1" applyFill="1" applyBorder="1"/>
    <xf numFmtId="2" fontId="30" fillId="0" borderId="21" xfId="45" applyNumberFormat="1" applyFont="1" applyFill="1" applyBorder="1"/>
    <xf numFmtId="2" fontId="30" fillId="0" borderId="19" xfId="45" applyNumberFormat="1" applyFont="1" applyFill="1" applyBorder="1"/>
    <xf numFmtId="2" fontId="30" fillId="0" borderId="22" xfId="45" applyNumberFormat="1" applyFont="1" applyFill="1" applyBorder="1"/>
    <xf numFmtId="2" fontId="30" fillId="0" borderId="25" xfId="45" applyNumberFormat="1" applyFont="1" applyFill="1" applyBorder="1"/>
    <xf numFmtId="2" fontId="30" fillId="0" borderId="8" xfId="45" applyNumberFormat="1" applyFont="1" applyFill="1" applyBorder="1"/>
    <xf numFmtId="164" fontId="46" fillId="0" borderId="18" xfId="0" applyFont="1" applyFill="1" applyBorder="1"/>
    <xf numFmtId="164" fontId="46" fillId="0" borderId="27" xfId="0" applyFont="1" applyFill="1" applyBorder="1"/>
    <xf numFmtId="164" fontId="45" fillId="0" borderId="18" xfId="0" applyFont="1" applyFill="1" applyBorder="1"/>
    <xf numFmtId="164" fontId="45" fillId="0" borderId="27" xfId="0" applyFont="1" applyFill="1" applyBorder="1"/>
    <xf numFmtId="164" fontId="45" fillId="0" borderId="30" xfId="0" applyFont="1" applyFill="1" applyBorder="1"/>
    <xf numFmtId="164" fontId="48" fillId="0" borderId="8" xfId="0" applyFont="1" applyFill="1" applyBorder="1"/>
    <xf numFmtId="164" fontId="47" fillId="0" borderId="18" xfId="0" applyFont="1" applyFill="1" applyBorder="1"/>
    <xf numFmtId="164" fontId="48" fillId="0" borderId="24" xfId="0" applyFont="1" applyFill="1" applyBorder="1"/>
    <xf numFmtId="164" fontId="46" fillId="0" borderId="21" xfId="0" applyFont="1" applyFill="1" applyBorder="1" applyAlignment="1">
      <alignment horizontal="centerContinuous"/>
    </xf>
    <xf numFmtId="164" fontId="46" fillId="0" borderId="22" xfId="0" applyFont="1" applyFill="1" applyBorder="1" applyAlignment="1">
      <alignment horizontal="centerContinuous"/>
    </xf>
    <xf numFmtId="164" fontId="45" fillId="0" borderId="19" xfId="0" applyFont="1" applyFill="1" applyBorder="1" applyAlignment="1">
      <alignment horizontal="centerContinuous"/>
    </xf>
    <xf numFmtId="164" fontId="46" fillId="0" borderId="23" xfId="0" applyFont="1" applyFill="1" applyBorder="1"/>
    <xf numFmtId="164" fontId="45" fillId="0" borderId="22" xfId="0" applyFont="1" applyFill="1" applyBorder="1"/>
    <xf numFmtId="169" fontId="48" fillId="0" borderId="0" xfId="1" applyNumberFormat="1" applyFont="1" applyFill="1" applyBorder="1"/>
    <xf numFmtId="169" fontId="48" fillId="0" borderId="8" xfId="1" applyNumberFormat="1" applyFont="1" applyFill="1" applyBorder="1"/>
    <xf numFmtId="168" fontId="48" fillId="0" borderId="25" xfId="1" applyNumberFormat="1" applyFont="1" applyFill="1" applyBorder="1"/>
    <xf numFmtId="168" fontId="48" fillId="0" borderId="0" xfId="1" applyNumberFormat="1" applyFont="1" applyFill="1" applyBorder="1"/>
    <xf numFmtId="168" fontId="48" fillId="0" borderId="8" xfId="1" applyNumberFormat="1" applyFont="1" applyFill="1" applyBorder="1"/>
    <xf numFmtId="37" fontId="48" fillId="0" borderId="30" xfId="1" applyNumberFormat="1" applyFont="1" applyFill="1" applyBorder="1"/>
    <xf numFmtId="164" fontId="45" fillId="0" borderId="8" xfId="0" applyFont="1" applyFill="1" applyBorder="1"/>
    <xf numFmtId="171" fontId="48" fillId="0" borderId="8" xfId="1" applyNumberFormat="1" applyFont="1" applyFill="1" applyBorder="1"/>
    <xf numFmtId="171" fontId="45" fillId="0" borderId="0" xfId="1" applyNumberFormat="1" applyFont="1" applyFill="1"/>
    <xf numFmtId="169" fontId="45" fillId="0" borderId="0" xfId="0" applyNumberFormat="1" applyFont="1" applyFill="1"/>
    <xf numFmtId="0" fontId="46" fillId="0" borderId="0" xfId="0" applyNumberFormat="1" applyFont="1" applyBorder="1" applyAlignment="1">
      <alignment horizontal="centerContinuous"/>
    </xf>
    <xf numFmtId="164" fontId="46" fillId="0" borderId="0" xfId="0" applyFont="1" applyBorder="1"/>
    <xf numFmtId="169" fontId="48" fillId="0" borderId="0" xfId="1" applyNumberFormat="1" applyFont="1"/>
    <xf numFmtId="168" fontId="48" fillId="0" borderId="0" xfId="1" applyNumberFormat="1" applyFont="1"/>
    <xf numFmtId="164" fontId="7" fillId="0" borderId="0" xfId="0" applyFont="1"/>
    <xf numFmtId="164" fontId="31" fillId="0" borderId="0" xfId="0" applyFont="1" applyAlignment="1">
      <alignment horizontal="right"/>
    </xf>
    <xf numFmtId="0" fontId="31" fillId="0" borderId="0" xfId="50" applyFont="1"/>
    <xf numFmtId="0" fontId="7" fillId="0" borderId="0" xfId="50"/>
    <xf numFmtId="0" fontId="61" fillId="0" borderId="0" xfId="50" quotePrefix="1" applyFont="1" applyAlignment="1">
      <alignment horizontal="centerContinuous"/>
    </xf>
    <xf numFmtId="168" fontId="7" fillId="0" borderId="0" xfId="1" applyNumberFormat="1" applyFont="1" applyAlignment="1">
      <alignment horizontal="centerContinuous"/>
    </xf>
    <xf numFmtId="168" fontId="7" fillId="0" borderId="0" xfId="1" applyNumberFormat="1" applyFont="1"/>
    <xf numFmtId="168" fontId="31" fillId="0" borderId="0" xfId="1" applyNumberFormat="1" applyFont="1" applyAlignment="1">
      <alignment horizontal="centerContinuous"/>
    </xf>
    <xf numFmtId="164" fontId="7" fillId="0" borderId="0" xfId="0" applyFont="1" applyAlignment="1">
      <alignment horizontal="centerContinuous"/>
    </xf>
    <xf numFmtId="0" fontId="31" fillId="0" borderId="0" xfId="50" applyFont="1" applyAlignment="1">
      <alignment horizontal="center"/>
    </xf>
    <xf numFmtId="168" fontId="31" fillId="0" borderId="0" xfId="1" applyNumberFormat="1" applyFont="1" applyAlignment="1">
      <alignment horizontal="center"/>
    </xf>
    <xf numFmtId="164" fontId="31" fillId="0" borderId="0" xfId="0" applyFont="1" applyAlignment="1">
      <alignment horizontal="center"/>
    </xf>
    <xf numFmtId="168" fontId="62" fillId="0" borderId="0" xfId="1" applyNumberFormat="1" applyFont="1"/>
    <xf numFmtId="168" fontId="63" fillId="0" borderId="0" xfId="0" applyNumberFormat="1" applyFont="1"/>
    <xf numFmtId="177" fontId="7" fillId="0" borderId="0" xfId="44" applyNumberFormat="1" applyFont="1"/>
    <xf numFmtId="0" fontId="31" fillId="0" borderId="0" xfId="50" applyFont="1" applyAlignment="1">
      <alignment horizontal="centerContinuous"/>
    </xf>
    <xf numFmtId="173" fontId="63" fillId="0" borderId="0" xfId="50" applyNumberFormat="1" applyFont="1" applyAlignment="1">
      <alignment horizontal="center"/>
    </xf>
    <xf numFmtId="173" fontId="63" fillId="0" borderId="31" xfId="50" applyNumberFormat="1" applyFont="1" applyBorder="1" applyAlignment="1">
      <alignment horizontal="center"/>
    </xf>
    <xf numFmtId="164" fontId="64" fillId="0" borderId="0" xfId="0" quotePrefix="1" applyFont="1"/>
    <xf numFmtId="164" fontId="31" fillId="0" borderId="0" xfId="0" applyFont="1"/>
    <xf numFmtId="173" fontId="31" fillId="0" borderId="31" xfId="1" applyNumberFormat="1" applyFont="1" applyBorder="1"/>
    <xf numFmtId="173" fontId="63" fillId="0" borderId="32" xfId="50" applyNumberFormat="1" applyFont="1" applyBorder="1" applyAlignment="1">
      <alignment horizontal="center"/>
    </xf>
    <xf numFmtId="173" fontId="63" fillId="0" borderId="33" xfId="50" applyNumberFormat="1" applyFont="1" applyBorder="1" applyAlignment="1">
      <alignment horizontal="center"/>
    </xf>
    <xf numFmtId="173" fontId="63" fillId="0" borderId="34" xfId="50" applyNumberFormat="1" applyFont="1" applyBorder="1" applyAlignment="1">
      <alignment horizontal="center"/>
    </xf>
    <xf numFmtId="173" fontId="63" fillId="0" borderId="35" xfId="50" applyNumberFormat="1" applyFont="1" applyBorder="1" applyAlignment="1">
      <alignment horizontal="center"/>
    </xf>
    <xf numFmtId="173" fontId="63" fillId="0" borderId="36" xfId="50" applyNumberFormat="1" applyFont="1" applyBorder="1" applyAlignment="1">
      <alignment horizontal="center"/>
    </xf>
    <xf numFmtId="173" fontId="63" fillId="0" borderId="37" xfId="50" applyNumberFormat="1" applyFont="1" applyBorder="1" applyAlignment="1">
      <alignment horizontal="center"/>
    </xf>
    <xf numFmtId="173" fontId="63" fillId="0" borderId="38" xfId="50" applyNumberFormat="1" applyFont="1" applyBorder="1" applyAlignment="1">
      <alignment horizontal="center"/>
    </xf>
    <xf numFmtId="173" fontId="63" fillId="0" borderId="39" xfId="50" applyNumberFormat="1" applyFont="1" applyBorder="1" applyAlignment="1">
      <alignment horizontal="center"/>
    </xf>
    <xf numFmtId="164" fontId="7" fillId="0" borderId="0" xfId="0" quotePrefix="1" applyFont="1" applyAlignment="1">
      <alignment horizontal="centerContinuous"/>
    </xf>
    <xf numFmtId="169" fontId="7" fillId="0" borderId="0" xfId="1" applyNumberFormat="1" applyFont="1"/>
    <xf numFmtId="169" fontId="7" fillId="0" borderId="0" xfId="1" applyNumberFormat="1" applyFont="1" applyAlignment="1">
      <alignment horizontal="right"/>
    </xf>
    <xf numFmtId="0" fontId="7" fillId="0" borderId="31" xfId="1" applyNumberFormat="1" applyFont="1" applyBorder="1" applyAlignment="1">
      <alignment horizontal="center" vertical="center"/>
    </xf>
    <xf numFmtId="14" fontId="7" fillId="0" borderId="0" xfId="1" quotePrefix="1" applyNumberFormat="1" applyFont="1" applyAlignment="1">
      <alignment horizontal="center"/>
    </xf>
    <xf numFmtId="164" fontId="46" fillId="0" borderId="0" xfId="0" applyFont="1" applyFill="1" applyBorder="1"/>
    <xf numFmtId="164" fontId="45" fillId="0" borderId="0" xfId="0" applyFont="1" applyFill="1" applyBorder="1"/>
    <xf numFmtId="169" fontId="48" fillId="0" borderId="22" xfId="0" applyNumberFormat="1" applyFont="1" applyFill="1" applyBorder="1"/>
    <xf numFmtId="169" fontId="48" fillId="0" borderId="8" xfId="0" applyNumberFormat="1" applyFont="1" applyFill="1" applyBorder="1"/>
    <xf numFmtId="168" fontId="30" fillId="0" borderId="0" xfId="1" applyNumberFormat="1" applyFont="1"/>
    <xf numFmtId="10" fontId="62" fillId="0" borderId="0" xfId="49" applyNumberFormat="1" applyFont="1"/>
    <xf numFmtId="172" fontId="0" fillId="35" borderId="0" xfId="0" applyNumberFormat="1" applyFill="1"/>
    <xf numFmtId="164" fontId="50" fillId="35" borderId="0" xfId="0" applyFont="1" applyFill="1"/>
    <xf numFmtId="164" fontId="49" fillId="0" borderId="18" xfId="0" applyFont="1" applyFill="1" applyBorder="1" applyAlignment="1">
      <alignment horizontal="center"/>
    </xf>
    <xf numFmtId="167" fontId="49" fillId="0" borderId="18" xfId="0" applyNumberFormat="1" applyFont="1" applyFill="1" applyBorder="1" applyAlignment="1" applyProtection="1">
      <alignment horizontal="center"/>
      <protection locked="0"/>
    </xf>
    <xf numFmtId="164" fontId="26" fillId="0" borderId="0" xfId="0" applyFont="1"/>
    <xf numFmtId="166" fontId="30" fillId="36" borderId="0" xfId="1" applyNumberFormat="1" applyFont="1" applyFill="1" applyAlignment="1">
      <alignment horizontal="left"/>
    </xf>
    <xf numFmtId="166" fontId="30" fillId="36" borderId="0" xfId="1" applyNumberFormat="1" applyFont="1" applyFill="1" applyAlignment="1">
      <alignment horizontal="right"/>
    </xf>
    <xf numFmtId="168" fontId="30" fillId="36" borderId="0" xfId="1" applyNumberFormat="1" applyFont="1" applyFill="1" applyAlignment="1">
      <alignment horizontal="right"/>
    </xf>
    <xf numFmtId="164" fontId="53" fillId="2" borderId="18" xfId="0" applyNumberFormat="1" applyFont="1" applyFill="1" applyBorder="1" applyAlignment="1" applyProtection="1">
      <alignment horizontal="right"/>
    </xf>
    <xf numFmtId="164" fontId="53" fillId="0" borderId="0" xfId="0" applyFont="1"/>
    <xf numFmtId="164" fontId="53" fillId="2" borderId="18" xfId="0" applyNumberFormat="1" applyFont="1" applyFill="1" applyBorder="1" applyAlignment="1" applyProtection="1">
      <alignment horizontal="center"/>
    </xf>
    <xf numFmtId="164" fontId="53" fillId="2" borderId="18" xfId="0" applyFont="1" applyFill="1" applyBorder="1"/>
    <xf numFmtId="164" fontId="53" fillId="2" borderId="18" xfId="0" applyNumberFormat="1" applyFont="1" applyFill="1" applyBorder="1" applyAlignment="1" applyProtection="1">
      <alignment horizontal="left"/>
    </xf>
    <xf numFmtId="164" fontId="53" fillId="2" borderId="18" xfId="0" applyNumberFormat="1" applyFont="1" applyFill="1" applyBorder="1" applyProtection="1"/>
    <xf numFmtId="0" fontId="43" fillId="0" borderId="0" xfId="45" applyFont="1"/>
    <xf numFmtId="164" fontId="65" fillId="0" borderId="0" xfId="0" applyFont="1"/>
    <xf numFmtId="164" fontId="66" fillId="0" borderId="0" xfId="0" applyFont="1"/>
    <xf numFmtId="173" fontId="43" fillId="0" borderId="0" xfId="0" applyNumberFormat="1" applyFont="1" applyFill="1"/>
    <xf numFmtId="166" fontId="30" fillId="0" borderId="0" xfId="1" applyNumberFormat="1" applyFont="1" applyFill="1" applyAlignment="1">
      <alignment horizontal="left"/>
    </xf>
    <xf numFmtId="164" fontId="7" fillId="0" borderId="0" xfId="0" applyFont="1" applyFill="1"/>
    <xf numFmtId="166" fontId="30" fillId="0" borderId="0" xfId="1" applyNumberFormat="1" applyFont="1" applyFill="1" applyAlignment="1">
      <alignment horizontal="right"/>
    </xf>
    <xf numFmtId="166" fontId="7" fillId="0" borderId="0" xfId="1" applyNumberFormat="1" applyFont="1" applyFill="1" applyAlignment="1">
      <alignment horizontal="left"/>
    </xf>
    <xf numFmtId="166" fontId="7" fillId="0" borderId="0" xfId="1" applyNumberFormat="1" applyFont="1" applyFill="1" applyAlignment="1">
      <alignment horizontal="right"/>
    </xf>
    <xf numFmtId="168" fontId="30" fillId="0" borderId="0" xfId="1" applyNumberFormat="1" applyFont="1" applyFill="1" applyAlignment="1">
      <alignment horizontal="right"/>
    </xf>
    <xf numFmtId="164" fontId="7" fillId="0" borderId="0" xfId="0" quotePrefix="1" applyFont="1" applyFill="1" applyAlignment="1">
      <alignment horizontal="left"/>
    </xf>
    <xf numFmtId="164" fontId="60" fillId="0" borderId="0" xfId="0" applyFont="1" applyFill="1"/>
    <xf numFmtId="164" fontId="45" fillId="0" borderId="6" xfId="0" applyFont="1" applyBorder="1"/>
    <xf numFmtId="164" fontId="0" fillId="0" borderId="0" xfId="0"/>
    <xf numFmtId="164" fontId="45" fillId="0" borderId="0" xfId="0" applyFont="1"/>
    <xf numFmtId="164" fontId="45" fillId="0" borderId="22" xfId="0" applyFont="1" applyBorder="1"/>
    <xf numFmtId="164" fontId="45" fillId="0" borderId="24" xfId="0" applyFont="1" applyBorder="1"/>
    <xf numFmtId="164" fontId="45" fillId="35" borderId="0" xfId="0" applyFont="1" applyFill="1"/>
    <xf numFmtId="164" fontId="45" fillId="0" borderId="28" xfId="0" applyFont="1" applyBorder="1"/>
    <xf numFmtId="164" fontId="45" fillId="0" borderId="30" xfId="0" applyFont="1" applyBorder="1"/>
    <xf numFmtId="164" fontId="45" fillId="0" borderId="8" xfId="0" applyFont="1" applyBorder="1"/>
    <xf numFmtId="164" fontId="45" fillId="0" borderId="29" xfId="0" applyFont="1" applyBorder="1"/>
    <xf numFmtId="164" fontId="48" fillId="0" borderId="8" xfId="0" applyFont="1" applyBorder="1"/>
    <xf numFmtId="164" fontId="48" fillId="0" borderId="24" xfId="0" applyFont="1" applyBorder="1"/>
    <xf numFmtId="164" fontId="50" fillId="0" borderId="0" xfId="0" applyFont="1"/>
    <xf numFmtId="164" fontId="45" fillId="0" borderId="22" xfId="0" applyFont="1" applyBorder="1" applyAlignment="1">
      <alignment horizontal="centerContinuous"/>
    </xf>
    <xf numFmtId="164" fontId="45" fillId="0" borderId="0" xfId="0" applyFont="1" applyFill="1"/>
    <xf numFmtId="168" fontId="26" fillId="0" borderId="0" xfId="1" applyNumberFormat="1" applyFont="1" applyBorder="1"/>
    <xf numFmtId="164" fontId="45" fillId="0" borderId="19" xfId="0" applyFont="1" applyBorder="1" applyAlignment="1">
      <alignment horizontal="centerContinuous"/>
    </xf>
    <xf numFmtId="164" fontId="45" fillId="0" borderId="23" xfId="0" applyFont="1" applyBorder="1"/>
    <xf numFmtId="164" fontId="45" fillId="0" borderId="20" xfId="0" applyFont="1" applyBorder="1" applyAlignment="1">
      <alignment horizontal="center"/>
    </xf>
    <xf numFmtId="164" fontId="45" fillId="0" borderId="0" xfId="0" applyFont="1" applyBorder="1" applyAlignment="1">
      <alignment horizontal="center"/>
    </xf>
    <xf numFmtId="164" fontId="45" fillId="0" borderId="8" xfId="0" applyFont="1" applyBorder="1" applyAlignment="1">
      <alignment horizontal="center"/>
    </xf>
    <xf numFmtId="164" fontId="45" fillId="0" borderId="6" xfId="0" applyFont="1" applyBorder="1" applyAlignment="1">
      <alignment horizontal="center"/>
    </xf>
    <xf numFmtId="164" fontId="45" fillId="0" borderId="24" xfId="0" applyFont="1" applyBorder="1" applyAlignment="1">
      <alignment horizontal="center"/>
    </xf>
    <xf numFmtId="164" fontId="45" fillId="0" borderId="19" xfId="0" applyFont="1" applyBorder="1" applyAlignment="1">
      <alignment horizontal="center"/>
    </xf>
    <xf numFmtId="164" fontId="45" fillId="0" borderId="22" xfId="0" applyFont="1" applyBorder="1" applyAlignment="1">
      <alignment horizontal="center"/>
    </xf>
    <xf numFmtId="168" fontId="48" fillId="0" borderId="0" xfId="1" applyNumberFormat="1" applyFont="1" applyBorder="1"/>
    <xf numFmtId="168" fontId="48" fillId="0" borderId="8" xfId="1" applyNumberFormat="1" applyFont="1" applyBorder="1"/>
    <xf numFmtId="168" fontId="48" fillId="0" borderId="6" xfId="1" applyNumberFormat="1" applyFont="1" applyBorder="1"/>
    <xf numFmtId="168" fontId="48" fillId="0" borderId="24" xfId="1" applyNumberFormat="1" applyFont="1" applyBorder="1"/>
    <xf numFmtId="164" fontId="48" fillId="0" borderId="0" xfId="0" applyFont="1" applyBorder="1"/>
    <xf numFmtId="164" fontId="48" fillId="0" borderId="6" xfId="0" applyFont="1" applyBorder="1"/>
    <xf numFmtId="168" fontId="26" fillId="0" borderId="8" xfId="1" applyNumberFormat="1" applyFont="1" applyBorder="1"/>
    <xf numFmtId="164" fontId="47" fillId="35" borderId="0" xfId="0" applyFont="1" applyFill="1"/>
    <xf numFmtId="37" fontId="48" fillId="0" borderId="30" xfId="1" applyNumberFormat="1" applyFont="1" applyFill="1" applyBorder="1"/>
    <xf numFmtId="164" fontId="65" fillId="0" borderId="0" xfId="0" applyFont="1"/>
    <xf numFmtId="164" fontId="45" fillId="0" borderId="21" xfId="0" applyFont="1" applyBorder="1" applyAlignment="1">
      <alignment horizontal="centerContinuous"/>
    </xf>
    <xf numFmtId="164" fontId="45" fillId="0" borderId="23" xfId="0" applyFont="1" applyBorder="1" applyAlignment="1">
      <alignment horizontal="centerContinuous"/>
    </xf>
    <xf numFmtId="164" fontId="45" fillId="0" borderId="6" xfId="0" applyFont="1" applyBorder="1" applyAlignment="1">
      <alignment horizontal="centerContinuous"/>
    </xf>
    <xf numFmtId="164" fontId="45" fillId="0" borderId="24" xfId="0" applyFont="1" applyBorder="1" applyAlignment="1">
      <alignment horizontal="centerContinuous"/>
    </xf>
    <xf numFmtId="164" fontId="45" fillId="0" borderId="21" xfId="0" applyFont="1" applyBorder="1"/>
    <xf numFmtId="164" fontId="45" fillId="0" borderId="19" xfId="0" applyFont="1" applyBorder="1"/>
    <xf numFmtId="164" fontId="67" fillId="0" borderId="18" xfId="0" applyFont="1" applyFill="1" applyBorder="1"/>
    <xf numFmtId="164" fontId="57" fillId="0" borderId="18" xfId="0" applyFont="1" applyFill="1" applyBorder="1" applyAlignment="1">
      <alignment horizontal="right"/>
    </xf>
    <xf numFmtId="164" fontId="67" fillId="0" borderId="0" xfId="0" applyFont="1"/>
    <xf numFmtId="164" fontId="57" fillId="0" borderId="18" xfId="0" applyNumberFormat="1" applyFont="1" applyFill="1" applyBorder="1" applyAlignment="1" applyProtection="1">
      <alignment horizontal="right"/>
    </xf>
    <xf numFmtId="164" fontId="68" fillId="0" borderId="0" xfId="0" applyFont="1"/>
    <xf numFmtId="164" fontId="0" fillId="38" borderId="0" xfId="0" applyFill="1"/>
    <xf numFmtId="164" fontId="45" fillId="0" borderId="26" xfId="0" applyFont="1" applyBorder="1"/>
    <xf numFmtId="164" fontId="45" fillId="0" borderId="20" xfId="0" applyFont="1" applyBorder="1"/>
    <xf numFmtId="164" fontId="45" fillId="0" borderId="27" xfId="0" applyFont="1" applyBorder="1"/>
    <xf numFmtId="164" fontId="46" fillId="0" borderId="28" xfId="0" applyFont="1" applyBorder="1" applyAlignment="1">
      <alignment horizontal="centerContinuous"/>
    </xf>
    <xf numFmtId="164" fontId="48" fillId="0" borderId="0" xfId="0" applyFont="1"/>
    <xf numFmtId="171" fontId="48" fillId="0" borderId="0" xfId="1" applyNumberFormat="1" applyFont="1"/>
    <xf numFmtId="164" fontId="45" fillId="0" borderId="0" xfId="0" quotePrefix="1" applyFont="1" applyFill="1"/>
    <xf numFmtId="164" fontId="45" fillId="36" borderId="0" xfId="0" applyFont="1" applyFill="1"/>
    <xf numFmtId="166" fontId="69" fillId="0" borderId="18" xfId="0" applyNumberFormat="1" applyFont="1" applyFill="1" applyBorder="1" applyProtection="1">
      <protection locked="0"/>
    </xf>
    <xf numFmtId="171" fontId="49" fillId="0" borderId="18" xfId="1" applyNumberFormat="1" applyFont="1" applyFill="1" applyBorder="1"/>
    <xf numFmtId="164" fontId="45" fillId="0" borderId="0" xfId="0" applyFont="1" applyAlignment="1">
      <alignment horizontal="center"/>
    </xf>
    <xf numFmtId="164" fontId="45" fillId="0" borderId="0" xfId="0" applyFont="1" applyBorder="1" applyAlignment="1">
      <alignment horizontal="centerContinuous"/>
    </xf>
    <xf numFmtId="164" fontId="10" fillId="0" borderId="0" xfId="42"/>
    <xf numFmtId="0" fontId="7" fillId="0" borderId="0" xfId="71" applyFont="1"/>
    <xf numFmtId="0" fontId="7" fillId="0" borderId="0" xfId="71" quotePrefix="1" applyFont="1" applyAlignment="1">
      <alignment horizontal="left"/>
    </xf>
    <xf numFmtId="0" fontId="7" fillId="0" borderId="0" xfId="71" applyFont="1" applyAlignment="1">
      <alignment horizontal="right"/>
    </xf>
    <xf numFmtId="0" fontId="7" fillId="0" borderId="0" xfId="71" applyFont="1" applyFill="1" applyAlignment="1">
      <alignment horizontal="right"/>
    </xf>
    <xf numFmtId="0" fontId="7" fillId="0" borderId="0" xfId="71" quotePrefix="1" applyFont="1" applyAlignment="1">
      <alignment horizontal="right"/>
    </xf>
    <xf numFmtId="14" fontId="7" fillId="0" borderId="0" xfId="71" quotePrefix="1" applyNumberFormat="1" applyFont="1" applyAlignment="1">
      <alignment horizontal="right"/>
    </xf>
    <xf numFmtId="14" fontId="31" fillId="0" borderId="0" xfId="0" applyNumberFormat="1" applyFont="1" applyAlignment="1">
      <alignment horizontal="center"/>
    </xf>
    <xf numFmtId="165" fontId="31" fillId="0" borderId="0" xfId="0" applyNumberFormat="1" applyFont="1" applyAlignment="1">
      <alignment horizontal="center"/>
    </xf>
    <xf numFmtId="1" fontId="31" fillId="0" borderId="0" xfId="0" applyNumberFormat="1" applyFont="1" applyAlignment="1">
      <alignment horizontal="center"/>
    </xf>
    <xf numFmtId="165" fontId="31" fillId="0" borderId="0" xfId="0" quotePrefix="1" applyNumberFormat="1" applyFont="1" applyAlignment="1">
      <alignment horizontal="center"/>
    </xf>
    <xf numFmtId="164" fontId="61" fillId="0" borderId="0" xfId="0" applyFont="1" applyAlignment="1">
      <alignment horizontal="center"/>
    </xf>
    <xf numFmtId="1" fontId="61" fillId="0" borderId="0" xfId="0" applyNumberFormat="1" applyFont="1" applyAlignment="1">
      <alignment horizontal="center"/>
    </xf>
    <xf numFmtId="164" fontId="7" fillId="0" borderId="0" xfId="0" applyFont="1" applyAlignment="1">
      <alignment horizontal="center" vertical="center"/>
    </xf>
    <xf numFmtId="1" fontId="7" fillId="0" borderId="0" xfId="0" applyNumberFormat="1" applyFont="1" applyAlignment="1">
      <alignment horizontal="center" vertical="center"/>
    </xf>
    <xf numFmtId="1" fontId="7" fillId="0" borderId="0" xfId="0" applyNumberFormat="1" applyFont="1" applyAlignment="1">
      <alignment horizontal="center"/>
    </xf>
    <xf numFmtId="164" fontId="7" fillId="0" borderId="0" xfId="0" applyFont="1" applyAlignment="1">
      <alignment horizontal="center"/>
    </xf>
    <xf numFmtId="178" fontId="31" fillId="0" borderId="0" xfId="0" quotePrefix="1" applyNumberFormat="1" applyFont="1" applyAlignment="1">
      <alignment horizontal="center"/>
    </xf>
    <xf numFmtId="1" fontId="30" fillId="0" borderId="0" xfId="0" applyNumberFormat="1" applyFont="1" applyAlignment="1">
      <alignment horizontal="center" vertical="center"/>
    </xf>
    <xf numFmtId="171" fontId="7" fillId="0" borderId="0" xfId="1" applyNumberFormat="1" applyFont="1" applyAlignment="1">
      <alignment horizontal="left"/>
    </xf>
    <xf numFmtId="171" fontId="7" fillId="0" borderId="0" xfId="1" applyNumberFormat="1" applyFont="1" applyAlignment="1">
      <alignment horizontal="left" vertical="center" wrapText="1"/>
    </xf>
    <xf numFmtId="164" fontId="70" fillId="0" borderId="0" xfId="0" applyFont="1"/>
    <xf numFmtId="164" fontId="0" fillId="0" borderId="0" xfId="0"/>
    <xf numFmtId="164" fontId="0" fillId="0" borderId="0" xfId="0" applyFill="1" applyAlignment="1" applyProtection="1">
      <alignment horizontal="left"/>
    </xf>
    <xf numFmtId="164" fontId="0" fillId="0" borderId="0" xfId="0" applyFill="1" applyAlignment="1" applyProtection="1">
      <alignment horizontal="right"/>
    </xf>
    <xf numFmtId="164" fontId="0" fillId="0" borderId="0" xfId="0" applyFill="1" applyAlignment="1" applyProtection="1">
      <alignment horizontal="center"/>
    </xf>
    <xf numFmtId="164" fontId="0" fillId="0" borderId="0" xfId="0" quotePrefix="1"/>
    <xf numFmtId="164" fontId="0" fillId="0" borderId="0" xfId="0" applyNumberFormat="1"/>
    <xf numFmtId="49" fontId="0" fillId="0" borderId="0" xfId="0" applyNumberFormat="1" applyFill="1"/>
    <xf numFmtId="0" fontId="49" fillId="0" borderId="0" xfId="75" applyFont="1"/>
    <xf numFmtId="164" fontId="13" fillId="0" borderId="0" xfId="0" applyFont="1" applyFill="1"/>
    <xf numFmtId="49" fontId="13" fillId="0" borderId="0" xfId="0" applyNumberFormat="1" applyFont="1" applyFill="1"/>
    <xf numFmtId="0" fontId="3" fillId="0" borderId="0" xfId="75"/>
    <xf numFmtId="0" fontId="3" fillId="0" borderId="0" xfId="75" applyNumberFormat="1"/>
    <xf numFmtId="0" fontId="3" fillId="0" borderId="0" xfId="75" applyNumberFormat="1"/>
    <xf numFmtId="164" fontId="7" fillId="38" borderId="0" xfId="0" applyFont="1" applyFill="1"/>
    <xf numFmtId="49" fontId="7" fillId="0" borderId="0" xfId="0" applyNumberFormat="1" applyFont="1" applyFill="1"/>
    <xf numFmtId="168" fontId="7" fillId="0" borderId="0" xfId="1" applyNumberFormat="1" applyFont="1" applyFill="1"/>
    <xf numFmtId="0" fontId="71" fillId="0" borderId="0" xfId="75" applyFont="1"/>
    <xf numFmtId="164" fontId="30" fillId="0" borderId="0" xfId="0" applyFont="1"/>
    <xf numFmtId="1" fontId="7" fillId="0" borderId="0" xfId="0" applyNumberFormat="1" applyFont="1" applyFill="1"/>
    <xf numFmtId="164" fontId="43" fillId="0" borderId="0" xfId="0" applyFont="1"/>
    <xf numFmtId="168" fontId="49" fillId="0" borderId="0" xfId="1" applyNumberFormat="1" applyFont="1" applyBorder="1"/>
    <xf numFmtId="164" fontId="50" fillId="0" borderId="22" xfId="0" quotePrefix="1" applyFont="1" applyBorder="1" applyAlignment="1">
      <alignment horizontal="center"/>
    </xf>
    <xf numFmtId="164" fontId="50" fillId="0" borderId="8" xfId="0" quotePrefix="1" applyFont="1" applyBorder="1" applyAlignment="1">
      <alignment horizontal="center"/>
    </xf>
    <xf numFmtId="164" fontId="50" fillId="0" borderId="24" xfId="0" quotePrefix="1" applyFont="1" applyBorder="1" applyAlignment="1">
      <alignment horizontal="center"/>
    </xf>
    <xf numFmtId="164" fontId="7" fillId="2" borderId="0" xfId="42" applyFont="1" applyFill="1" applyProtection="1"/>
    <xf numFmtId="166" fontId="40" fillId="36" borderId="0" xfId="1" applyNumberFormat="1" applyFont="1" applyFill="1" applyAlignment="1">
      <alignment horizontal="left"/>
    </xf>
    <xf numFmtId="166" fontId="40" fillId="36" borderId="0" xfId="1" applyNumberFormat="1" applyFont="1" applyFill="1" applyAlignment="1">
      <alignment horizontal="right"/>
    </xf>
    <xf numFmtId="168" fontId="40" fillId="36" borderId="0" xfId="1" applyNumberFormat="1" applyFont="1" applyFill="1" applyAlignment="1">
      <alignment horizontal="right"/>
    </xf>
    <xf numFmtId="173" fontId="75" fillId="37" borderId="0" xfId="0" applyNumberFormat="1" applyFont="1" applyFill="1"/>
    <xf numFmtId="166" fontId="40" fillId="35" borderId="0" xfId="0" applyNumberFormat="1" applyFont="1" applyFill="1" applyAlignment="1">
      <alignment horizontal="center"/>
    </xf>
    <xf numFmtId="166" fontId="40" fillId="2" borderId="0" xfId="0" applyNumberFormat="1" applyFont="1" applyFill="1" applyAlignment="1">
      <alignment horizontal="center"/>
    </xf>
    <xf numFmtId="175" fontId="40" fillId="35" borderId="0" xfId="0" applyNumberFormat="1" applyFont="1" applyFill="1" applyAlignment="1">
      <alignment horizontal="center"/>
    </xf>
    <xf numFmtId="175" fontId="40" fillId="2" borderId="0" xfId="0" applyNumberFormat="1" applyFont="1" applyFill="1" applyAlignment="1">
      <alignment horizontal="center"/>
    </xf>
    <xf numFmtId="37" fontId="40" fillId="35" borderId="0" xfId="0" applyNumberFormat="1" applyFont="1" applyFill="1" applyAlignment="1">
      <alignment horizontal="center"/>
    </xf>
    <xf numFmtId="164" fontId="40" fillId="35" borderId="0" xfId="0" applyFont="1" applyFill="1" applyAlignment="1">
      <alignment horizontal="center"/>
    </xf>
    <xf numFmtId="170" fontId="40" fillId="35" borderId="0" xfId="0" applyNumberFormat="1" applyFont="1" applyFill="1"/>
    <xf numFmtId="170" fontId="40" fillId="2" borderId="0" xfId="0" applyNumberFormat="1" applyFont="1" applyFill="1"/>
    <xf numFmtId="164" fontId="40" fillId="2" borderId="0" xfId="0" applyFont="1" applyFill="1"/>
    <xf numFmtId="174" fontId="40" fillId="37" borderId="0" xfId="43" applyNumberFormat="1" applyFont="1" applyFill="1"/>
    <xf numFmtId="179" fontId="69" fillId="0" borderId="0" xfId="0" applyNumberFormat="1" applyFont="1"/>
    <xf numFmtId="164" fontId="7" fillId="37" borderId="0" xfId="0" applyFont="1" applyFill="1"/>
    <xf numFmtId="164" fontId="12" fillId="0" borderId="0" xfId="0" applyFont="1"/>
    <xf numFmtId="164" fontId="45" fillId="0" borderId="23" xfId="0" applyFont="1" applyFill="1" applyBorder="1"/>
    <xf numFmtId="164" fontId="45" fillId="0" borderId="21" xfId="0" applyFont="1" applyFill="1" applyBorder="1" applyAlignment="1">
      <alignment horizontal="centerContinuous"/>
    </xf>
    <xf numFmtId="164" fontId="0" fillId="0" borderId="0" xfId="0" applyBorder="1"/>
    <xf numFmtId="164" fontId="48" fillId="0" borderId="0" xfId="0" applyFont="1" applyFill="1" applyBorder="1"/>
    <xf numFmtId="164" fontId="46" fillId="0" borderId="8" xfId="0" applyFont="1" applyFill="1" applyBorder="1"/>
    <xf numFmtId="164" fontId="48" fillId="35" borderId="0" xfId="0" applyFont="1" applyFill="1"/>
    <xf numFmtId="164" fontId="45" fillId="35" borderId="30" xfId="0" applyFont="1" applyFill="1" applyBorder="1"/>
    <xf numFmtId="164" fontId="45" fillId="35" borderId="22" xfId="0" applyFont="1" applyFill="1" applyBorder="1"/>
    <xf numFmtId="164" fontId="48" fillId="35" borderId="0" xfId="0" applyFont="1" applyFill="1" applyBorder="1"/>
    <xf numFmtId="168" fontId="48" fillId="35" borderId="25" xfId="1" applyNumberFormat="1" applyFont="1" applyFill="1" applyBorder="1"/>
    <xf numFmtId="168" fontId="48" fillId="35" borderId="0" xfId="1" applyNumberFormat="1" applyFont="1" applyFill="1" applyBorder="1"/>
    <xf numFmtId="168" fontId="48" fillId="35" borderId="8" xfId="1" applyNumberFormat="1" applyFont="1" applyFill="1" applyBorder="1"/>
    <xf numFmtId="164" fontId="48" fillId="35" borderId="25" xfId="0" applyFont="1" applyFill="1" applyBorder="1"/>
    <xf numFmtId="164" fontId="48" fillId="35" borderId="8" xfId="0" applyFont="1" applyFill="1" applyBorder="1"/>
    <xf numFmtId="164" fontId="45" fillId="35" borderId="8" xfId="0" applyFont="1" applyFill="1" applyBorder="1"/>
    <xf numFmtId="164" fontId="48" fillId="0" borderId="25" xfId="0" applyFont="1" applyFill="1" applyBorder="1"/>
    <xf numFmtId="164" fontId="48" fillId="0" borderId="0" xfId="0" applyFont="1" applyFill="1"/>
    <xf numFmtId="164" fontId="0" fillId="0" borderId="0" xfId="0" applyNumberFormat="1" applyFill="1" applyAlignment="1">
      <alignment horizontal="left"/>
    </xf>
    <xf numFmtId="168" fontId="0" fillId="0" borderId="0" xfId="0" applyNumberFormat="1" applyFill="1"/>
    <xf numFmtId="164" fontId="50" fillId="0" borderId="30" xfId="0" applyFont="1" applyFill="1" applyBorder="1" applyAlignment="1">
      <alignment horizontal="center"/>
    </xf>
    <xf numFmtId="164" fontId="50" fillId="0" borderId="0" xfId="0" applyFont="1" applyFill="1" applyBorder="1"/>
    <xf numFmtId="164" fontId="50" fillId="0" borderId="8" xfId="0" applyFont="1" applyFill="1" applyBorder="1"/>
    <xf numFmtId="169" fontId="48" fillId="0" borderId="0" xfId="0" applyNumberFormat="1" applyFont="1"/>
    <xf numFmtId="169" fontId="48" fillId="0" borderId="0" xfId="1" applyNumberFormat="1" applyFont="1" applyFill="1"/>
    <xf numFmtId="168" fontId="48" fillId="0" borderId="0" xfId="1" applyNumberFormat="1" applyFont="1" applyFill="1"/>
    <xf numFmtId="171" fontId="48" fillId="0" borderId="0" xfId="1" applyNumberFormat="1" applyFont="1" applyFill="1"/>
    <xf numFmtId="169" fontId="48" fillId="0" borderId="0" xfId="0" applyNumberFormat="1" applyFont="1" applyFill="1"/>
    <xf numFmtId="164" fontId="45" fillId="0" borderId="25" xfId="0" applyFont="1" applyFill="1" applyBorder="1"/>
    <xf numFmtId="164" fontId="0" fillId="0" borderId="8" xfId="0" applyBorder="1"/>
    <xf numFmtId="164" fontId="0" fillId="0" borderId="25" xfId="0" applyBorder="1"/>
    <xf numFmtId="164" fontId="75" fillId="0" borderId="0" xfId="0" applyFont="1"/>
    <xf numFmtId="164" fontId="61" fillId="0" borderId="0" xfId="0" applyFont="1"/>
    <xf numFmtId="165" fontId="7" fillId="0" borderId="0" xfId="0" applyNumberFormat="1" applyFont="1" applyAlignment="1">
      <alignment vertical="center"/>
    </xf>
    <xf numFmtId="165" fontId="7" fillId="0" borderId="0" xfId="0" applyNumberFormat="1" applyFont="1" applyAlignment="1">
      <alignment horizontal="right" vertical="center"/>
    </xf>
    <xf numFmtId="169" fontId="50" fillId="0" borderId="0" xfId="1" applyNumberFormat="1" applyFont="1" applyBorder="1"/>
    <xf numFmtId="169" fontId="50" fillId="0" borderId="8" xfId="1" applyNumberFormat="1" applyFont="1" applyBorder="1"/>
    <xf numFmtId="169" fontId="50" fillId="0" borderId="0" xfId="1" applyNumberFormat="1" applyFont="1" applyFill="1" applyBorder="1"/>
    <xf numFmtId="169" fontId="50" fillId="0" borderId="8" xfId="1" applyNumberFormat="1" applyFont="1" applyFill="1" applyBorder="1"/>
    <xf numFmtId="37" fontId="13" fillId="0" borderId="0" xfId="0" applyNumberFormat="1" applyFont="1" applyFill="1" applyProtection="1"/>
    <xf numFmtId="164" fontId="50" fillId="0" borderId="25" xfId="0" applyFont="1" applyFill="1" applyBorder="1"/>
    <xf numFmtId="164" fontId="26" fillId="0" borderId="8" xfId="0" applyFont="1" applyFill="1" applyBorder="1"/>
    <xf numFmtId="164" fontId="45" fillId="0" borderId="23" xfId="0" applyFont="1" applyFill="1" applyBorder="1" applyAlignment="1">
      <alignment horizontal="center"/>
    </xf>
    <xf numFmtId="164" fontId="45" fillId="0" borderId="6" xfId="0" applyFont="1" applyFill="1" applyBorder="1" applyAlignment="1">
      <alignment horizontal="center"/>
    </xf>
    <xf numFmtId="164" fontId="45" fillId="0" borderId="24" xfId="0" applyFont="1" applyFill="1" applyBorder="1" applyAlignment="1">
      <alignment horizontal="center"/>
    </xf>
    <xf numFmtId="164" fontId="48" fillId="0" borderId="6" xfId="0" applyFont="1" applyFill="1" applyBorder="1"/>
    <xf numFmtId="164" fontId="0" fillId="0" borderId="0" xfId="0" applyAlignment="1">
      <alignment horizontal="right"/>
    </xf>
    <xf numFmtId="164" fontId="76" fillId="0" borderId="0" xfId="0" applyFont="1"/>
    <xf numFmtId="164" fontId="70" fillId="0" borderId="0" xfId="0" applyFont="1" applyFill="1"/>
    <xf numFmtId="164" fontId="0" fillId="0" borderId="0" xfId="0" applyFill="1"/>
    <xf numFmtId="164" fontId="77" fillId="2" borderId="0" xfId="0" applyNumberFormat="1" applyFont="1" applyFill="1" applyAlignment="1" applyProtection="1">
      <alignment horizontal="left"/>
    </xf>
    <xf numFmtId="164" fontId="77" fillId="2" borderId="0" xfId="0" applyFont="1" applyFill="1"/>
    <xf numFmtId="164" fontId="77" fillId="2" borderId="0" xfId="0" quotePrefix="1" applyNumberFormat="1" applyFont="1" applyFill="1" applyAlignment="1" applyProtection="1">
      <alignment horizontal="left"/>
      <protection locked="0"/>
    </xf>
    <xf numFmtId="164" fontId="77" fillId="0" borderId="0" xfId="0" applyFont="1"/>
    <xf numFmtId="0" fontId="77" fillId="2" borderId="0" xfId="0" applyNumberFormat="1" applyFont="1" applyFill="1"/>
    <xf numFmtId="164" fontId="77" fillId="2" borderId="0" xfId="0" applyNumberFormat="1" applyFont="1" applyFill="1" applyProtection="1">
      <protection locked="0"/>
    </xf>
    <xf numFmtId="164" fontId="77" fillId="2" borderId="0" xfId="0" applyFont="1" applyFill="1" applyAlignment="1">
      <alignment horizontal="right"/>
    </xf>
    <xf numFmtId="164" fontId="77" fillId="2" borderId="0" xfId="0" applyNumberFormat="1" applyFont="1" applyFill="1" applyAlignment="1" applyProtection="1">
      <alignment horizontal="center"/>
    </xf>
    <xf numFmtId="164" fontId="77" fillId="2" borderId="0" xfId="0" applyFont="1" applyFill="1" applyAlignment="1">
      <alignment horizontal="center"/>
    </xf>
    <xf numFmtId="164" fontId="77" fillId="2" borderId="8" xfId="0" applyNumberFormat="1" applyFont="1" applyFill="1" applyBorder="1" applyAlignment="1" applyProtection="1">
      <alignment horizontal="center"/>
    </xf>
    <xf numFmtId="164" fontId="77" fillId="2" borderId="30" xfId="0" applyFont="1" applyFill="1" applyBorder="1"/>
    <xf numFmtId="164" fontId="77" fillId="2" borderId="0" xfId="0" applyFont="1" applyFill="1" applyBorder="1"/>
    <xf numFmtId="164" fontId="77" fillId="2" borderId="5" xfId="0" applyFont="1" applyFill="1" applyBorder="1"/>
    <xf numFmtId="164" fontId="77" fillId="2" borderId="43" xfId="0" applyNumberFormat="1" applyFont="1" applyFill="1" applyBorder="1" applyAlignment="1" applyProtection="1">
      <alignment horizontal="center"/>
    </xf>
    <xf numFmtId="164" fontId="77" fillId="2" borderId="29" xfId="0" applyFont="1" applyFill="1" applyBorder="1"/>
    <xf numFmtId="164" fontId="77" fillId="2" borderId="28" xfId="0" applyFont="1" applyFill="1" applyBorder="1"/>
    <xf numFmtId="37" fontId="78" fillId="2" borderId="0" xfId="0" applyNumberFormat="1" applyFont="1" applyFill="1" applyBorder="1" applyProtection="1">
      <protection locked="0"/>
    </xf>
    <xf numFmtId="164" fontId="77" fillId="0" borderId="0" xfId="0" applyFont="1" applyAlignment="1">
      <alignment vertical="center"/>
    </xf>
    <xf numFmtId="164" fontId="77" fillId="2" borderId="7" xfId="0" applyFont="1" applyFill="1" applyBorder="1"/>
    <xf numFmtId="164" fontId="77" fillId="2" borderId="0" xfId="0" applyNumberFormat="1" applyFont="1" applyFill="1" applyBorder="1" applyAlignment="1" applyProtection="1">
      <alignment horizontal="right"/>
    </xf>
    <xf numFmtId="164" fontId="77" fillId="2" borderId="50" xfId="0" applyNumberFormat="1" applyFont="1" applyFill="1" applyBorder="1" applyAlignment="1" applyProtection="1">
      <alignment horizontal="center"/>
    </xf>
    <xf numFmtId="164" fontId="77" fillId="2" borderId="44" xfId="0" applyNumberFormat="1" applyFont="1" applyFill="1" applyBorder="1" applyAlignment="1" applyProtection="1">
      <alignment horizontal="center"/>
    </xf>
    <xf numFmtId="164" fontId="77" fillId="2" borderId="6" xfId="0" applyFont="1" applyFill="1" applyBorder="1"/>
    <xf numFmtId="164" fontId="77" fillId="2" borderId="24" xfId="0" applyFont="1" applyFill="1" applyBorder="1"/>
    <xf numFmtId="164" fontId="77" fillId="2" borderId="6" xfId="0" applyNumberFormat="1" applyFont="1" applyFill="1" applyBorder="1" applyAlignment="1" applyProtection="1">
      <alignment horizontal="left"/>
    </xf>
    <xf numFmtId="164" fontId="81" fillId="0" borderId="0" xfId="0" applyFont="1"/>
    <xf numFmtId="164" fontId="77" fillId="0" borderId="18" xfId="0" quotePrefix="1" applyFont="1" applyBorder="1"/>
    <xf numFmtId="164" fontId="77" fillId="0" borderId="18" xfId="0" applyFont="1" applyBorder="1" applyAlignment="1">
      <alignment horizontal="left"/>
    </xf>
    <xf numFmtId="164" fontId="80" fillId="0" borderId="0" xfId="0" applyFont="1"/>
    <xf numFmtId="1" fontId="78" fillId="0" borderId="18" xfId="0" applyNumberFormat="1" applyFont="1" applyFill="1" applyBorder="1"/>
    <xf numFmtId="167" fontId="77" fillId="2" borderId="6" xfId="0" applyNumberFormat="1" applyFont="1" applyFill="1" applyBorder="1" applyProtection="1"/>
    <xf numFmtId="164" fontId="77" fillId="2" borderId="22" xfId="0" applyNumberFormat="1" applyFont="1" applyFill="1" applyBorder="1" applyAlignment="1" applyProtection="1">
      <alignment horizontal="left"/>
    </xf>
    <xf numFmtId="167" fontId="77" fillId="2" borderId="0" xfId="0" applyNumberFormat="1" applyFont="1" applyFill="1" applyProtection="1"/>
    <xf numFmtId="167" fontId="77" fillId="2" borderId="22" xfId="0" applyNumberFormat="1" applyFont="1" applyFill="1" applyBorder="1" applyAlignment="1" applyProtection="1">
      <alignment horizontal="right"/>
    </xf>
    <xf numFmtId="164" fontId="77" fillId="2" borderId="27" xfId="0" quotePrefix="1" applyNumberFormat="1" applyFont="1" applyFill="1" applyBorder="1" applyAlignment="1" applyProtection="1">
      <alignment horizontal="left"/>
    </xf>
    <xf numFmtId="164" fontId="77" fillId="2" borderId="27" xfId="0" applyFont="1" applyFill="1" applyBorder="1" applyAlignment="1">
      <alignment horizontal="center"/>
    </xf>
    <xf numFmtId="164" fontId="77" fillId="2" borderId="20" xfId="0" applyFont="1" applyFill="1" applyBorder="1"/>
    <xf numFmtId="164" fontId="77" fillId="2" borderId="27" xfId="0" applyFont="1" applyFill="1" applyBorder="1" applyAlignment="1">
      <alignment horizontal="right"/>
    </xf>
    <xf numFmtId="1" fontId="77" fillId="0" borderId="0" xfId="0" applyNumberFormat="1" applyFont="1"/>
    <xf numFmtId="1" fontId="82" fillId="0" borderId="31" xfId="0" applyNumberFormat="1" applyFont="1" applyBorder="1"/>
    <xf numFmtId="164" fontId="77" fillId="2" borderId="0" xfId="0" quotePrefix="1" applyNumberFormat="1" applyFont="1" applyFill="1" applyBorder="1" applyAlignment="1" applyProtection="1">
      <alignment horizontal="left"/>
    </xf>
    <xf numFmtId="164" fontId="77" fillId="2" borderId="0" xfId="0" quotePrefix="1" applyFont="1" applyFill="1" applyBorder="1" applyAlignment="1">
      <alignment horizontal="right"/>
    </xf>
    <xf numFmtId="164" fontId="78" fillId="2" borderId="0" xfId="0" applyNumberFormat="1" applyFont="1" applyFill="1" applyProtection="1"/>
    <xf numFmtId="164" fontId="77" fillId="2" borderId="0" xfId="0" applyFont="1" applyFill="1" applyAlignment="1"/>
    <xf numFmtId="164" fontId="77" fillId="2" borderId="0" xfId="0" applyNumberFormat="1" applyFont="1" applyFill="1" applyAlignment="1" applyProtection="1">
      <alignment horizontal="left"/>
      <protection locked="0"/>
    </xf>
    <xf numFmtId="164" fontId="77" fillId="2" borderId="0" xfId="0" quotePrefix="1" applyNumberFormat="1" applyFont="1" applyFill="1" applyAlignment="1" applyProtection="1">
      <alignment horizontal="right"/>
      <protection locked="0"/>
    </xf>
    <xf numFmtId="164" fontId="77" fillId="2" borderId="2" xfId="0" applyFont="1" applyFill="1" applyBorder="1"/>
    <xf numFmtId="164" fontId="77" fillId="2" borderId="1" xfId="0" applyFont="1" applyFill="1" applyBorder="1"/>
    <xf numFmtId="164" fontId="77" fillId="2" borderId="2" xfId="0" quotePrefix="1" applyNumberFormat="1" applyFont="1" applyFill="1" applyBorder="1" applyAlignment="1" applyProtection="1">
      <alignment horizontal="left"/>
    </xf>
    <xf numFmtId="164" fontId="77" fillId="2" borderId="3" xfId="0" applyFont="1" applyFill="1" applyBorder="1"/>
    <xf numFmtId="164" fontId="77" fillId="2" borderId="4" xfId="0" applyFont="1" applyFill="1" applyBorder="1"/>
    <xf numFmtId="164" fontId="77" fillId="2" borderId="4" xfId="0" applyNumberFormat="1" applyFont="1" applyFill="1" applyBorder="1" applyAlignment="1" applyProtection="1">
      <alignment horizontal="right"/>
    </xf>
    <xf numFmtId="164" fontId="77" fillId="2" borderId="5" xfId="0" applyNumberFormat="1" applyFont="1" applyFill="1" applyBorder="1" applyAlignment="1" applyProtection="1">
      <alignment horizontal="center"/>
    </xf>
    <xf numFmtId="164" fontId="77" fillId="2" borderId="7" xfId="0" applyNumberFormat="1" applyFont="1" applyFill="1" applyBorder="1" applyAlignment="1" applyProtection="1">
      <alignment horizontal="right"/>
    </xf>
    <xf numFmtId="164" fontId="77" fillId="2" borderId="5" xfId="0" applyNumberFormat="1" applyFont="1" applyFill="1" applyBorder="1" applyAlignment="1" applyProtection="1">
      <alignment horizontal="right"/>
    </xf>
    <xf numFmtId="164" fontId="77" fillId="2" borderId="0" xfId="0" applyNumberFormat="1" applyFont="1" applyFill="1" applyProtection="1"/>
    <xf numFmtId="37" fontId="78" fillId="2" borderId="21" xfId="0" applyNumberFormat="1" applyFont="1" applyFill="1" applyBorder="1" applyProtection="1">
      <protection locked="0"/>
    </xf>
    <xf numFmtId="37" fontId="78" fillId="2" borderId="19" xfId="0" applyNumberFormat="1" applyFont="1" applyFill="1" applyBorder="1" applyProtection="1">
      <protection locked="0"/>
    </xf>
    <xf numFmtId="37" fontId="77" fillId="2" borderId="2" xfId="0" applyNumberFormat="1" applyFont="1" applyFill="1" applyBorder="1" applyProtection="1">
      <protection locked="0"/>
    </xf>
    <xf numFmtId="37" fontId="78" fillId="2" borderId="25" xfId="0" applyNumberFormat="1" applyFont="1" applyFill="1" applyBorder="1" applyProtection="1">
      <protection locked="0"/>
    </xf>
    <xf numFmtId="37" fontId="77" fillId="2" borderId="0" xfId="0" applyNumberFormat="1" applyFont="1" applyFill="1" applyBorder="1" applyProtection="1">
      <protection locked="0"/>
    </xf>
    <xf numFmtId="164" fontId="77" fillId="2" borderId="6" xfId="0" applyNumberFormat="1" applyFont="1" applyFill="1" applyBorder="1" applyProtection="1"/>
    <xf numFmtId="37" fontId="78" fillId="2" borderId="23" xfId="0" applyNumberFormat="1" applyFont="1" applyFill="1" applyBorder="1" applyProtection="1">
      <protection locked="0"/>
    </xf>
    <xf numFmtId="37" fontId="78" fillId="2" borderId="6" xfId="0" applyNumberFormat="1" applyFont="1" applyFill="1" applyBorder="1" applyProtection="1">
      <protection locked="0"/>
    </xf>
    <xf numFmtId="37" fontId="77" fillId="2" borderId="6" xfId="0" applyNumberFormat="1" applyFont="1" applyFill="1" applyBorder="1" applyProtection="1">
      <protection locked="0"/>
    </xf>
    <xf numFmtId="164" fontId="79" fillId="2" borderId="0" xfId="0" applyFont="1" applyFill="1"/>
    <xf numFmtId="164" fontId="77" fillId="2" borderId="40" xfId="0" applyNumberFormat="1" applyFont="1" applyFill="1" applyBorder="1" applyAlignment="1" applyProtection="1">
      <alignment horizontal="center"/>
    </xf>
    <xf numFmtId="164" fontId="77" fillId="2" borderId="18" xfId="0" applyFont="1" applyFill="1" applyBorder="1"/>
    <xf numFmtId="164" fontId="77" fillId="2" borderId="19" xfId="0" applyNumberFormat="1" applyFont="1" applyFill="1" applyBorder="1" applyAlignment="1" applyProtection="1">
      <alignment horizontal="center"/>
    </xf>
    <xf numFmtId="164" fontId="77" fillId="2" borderId="6" xfId="0" applyFont="1" applyFill="1" applyBorder="1" applyAlignment="1">
      <alignment horizontal="center"/>
    </xf>
    <xf numFmtId="164" fontId="77" fillId="2" borderId="6" xfId="0" applyFont="1" applyFill="1" applyBorder="1" applyAlignment="1">
      <alignment horizontal="center" vertical="center"/>
    </xf>
    <xf numFmtId="164" fontId="77" fillId="2" borderId="6" xfId="0" applyFont="1" applyFill="1" applyBorder="1" applyAlignment="1">
      <alignment vertical="center"/>
    </xf>
    <xf numFmtId="164" fontId="77" fillId="2" borderId="20" xfId="0" applyFont="1" applyFill="1" applyBorder="1" applyAlignment="1">
      <alignment horizontal="center" vertical="center"/>
    </xf>
    <xf numFmtId="164" fontId="77" fillId="2" borderId="20" xfId="0" applyFont="1" applyFill="1" applyBorder="1" applyAlignment="1">
      <alignment vertical="center"/>
    </xf>
    <xf numFmtId="164" fontId="77" fillId="2" borderId="22" xfId="0" applyFont="1" applyFill="1" applyBorder="1"/>
    <xf numFmtId="164" fontId="77" fillId="2" borderId="27" xfId="0" applyFont="1" applyFill="1" applyBorder="1"/>
    <xf numFmtId="164" fontId="77" fillId="2" borderId="27" xfId="0" quotePrefix="1" applyFont="1" applyFill="1" applyBorder="1" applyAlignment="1">
      <alignment horizontal="right"/>
    </xf>
    <xf numFmtId="164" fontId="77" fillId="2" borderId="8" xfId="0" applyFont="1" applyFill="1" applyBorder="1" applyAlignment="1">
      <alignment horizontal="center"/>
    </xf>
    <xf numFmtId="164" fontId="77" fillId="2" borderId="28" xfId="0" applyFont="1" applyFill="1" applyBorder="1" applyAlignment="1">
      <alignment horizontal="center"/>
    </xf>
    <xf numFmtId="164" fontId="77" fillId="2" borderId="0" xfId="0" applyFont="1" applyFill="1" applyAlignment="1">
      <alignment horizontal="left"/>
    </xf>
    <xf numFmtId="164" fontId="77" fillId="2" borderId="43" xfId="0" applyFont="1" applyFill="1" applyBorder="1" applyAlignment="1">
      <alignment horizontal="center"/>
    </xf>
    <xf numFmtId="164" fontId="77" fillId="2" borderId="41" xfId="0" applyFont="1" applyFill="1" applyBorder="1" applyAlignment="1">
      <alignment horizontal="center"/>
    </xf>
    <xf numFmtId="164" fontId="77" fillId="2" borderId="22" xfId="0" applyFont="1" applyFill="1" applyBorder="1" applyAlignment="1">
      <alignment horizontal="center"/>
    </xf>
    <xf numFmtId="164" fontId="77" fillId="2" borderId="2" xfId="0" applyFont="1" applyFill="1" applyBorder="1" applyAlignment="1">
      <alignment horizontal="center"/>
    </xf>
    <xf numFmtId="164" fontId="77" fillId="2" borderId="6" xfId="0" applyFont="1" applyFill="1" applyBorder="1" applyAlignment="1">
      <alignment horizontal="left" vertical="center"/>
    </xf>
    <xf numFmtId="164" fontId="77" fillId="2" borderId="18" xfId="0" applyFont="1" applyFill="1" applyBorder="1" applyAlignment="1">
      <alignment horizontal="center"/>
    </xf>
    <xf numFmtId="164" fontId="77" fillId="2" borderId="20" xfId="0" applyFont="1" applyFill="1" applyBorder="1" applyAlignment="1">
      <alignment horizontal="center"/>
    </xf>
    <xf numFmtId="164" fontId="77" fillId="2" borderId="20" xfId="0" applyFont="1" applyFill="1" applyBorder="1" applyAlignment="1">
      <alignment horizontal="left" vertical="center"/>
    </xf>
    <xf numFmtId="164" fontId="77" fillId="2" borderId="45" xfId="0" applyFont="1" applyFill="1" applyBorder="1" applyAlignment="1">
      <alignment horizontal="center"/>
    </xf>
    <xf numFmtId="164" fontId="77" fillId="2" borderId="46" xfId="0" applyFont="1" applyFill="1" applyBorder="1" applyAlignment="1">
      <alignment horizontal="center"/>
    </xf>
    <xf numFmtId="164" fontId="77" fillId="2" borderId="47" xfId="0" applyFont="1" applyFill="1" applyBorder="1" applyAlignment="1">
      <alignment horizontal="center"/>
    </xf>
    <xf numFmtId="164" fontId="77" fillId="2" borderId="24" xfId="0" applyFont="1" applyFill="1" applyBorder="1" applyAlignment="1">
      <alignment horizontal="center"/>
    </xf>
    <xf numFmtId="164" fontId="77" fillId="2" borderId="6" xfId="0" quotePrefix="1" applyFont="1" applyFill="1" applyBorder="1" applyAlignment="1">
      <alignment horizontal="left"/>
    </xf>
    <xf numFmtId="164" fontId="77" fillId="2" borderId="6" xfId="0" applyFont="1" applyFill="1" applyBorder="1" applyAlignment="1">
      <alignment horizontal="left"/>
    </xf>
    <xf numFmtId="164" fontId="77" fillId="2" borderId="20" xfId="0" quotePrefix="1" applyFont="1" applyFill="1" applyBorder="1" applyAlignment="1">
      <alignment horizontal="left"/>
    </xf>
    <xf numFmtId="164" fontId="77" fillId="2" borderId="27" xfId="0" applyNumberFormat="1" applyFont="1" applyFill="1" applyBorder="1" applyAlignment="1" applyProtection="1">
      <alignment horizontal="right"/>
      <protection locked="0"/>
    </xf>
    <xf numFmtId="165" fontId="77" fillId="2" borderId="0" xfId="0" quotePrefix="1" applyNumberFormat="1" applyFont="1" applyFill="1" applyAlignment="1">
      <alignment horizontal="center"/>
    </xf>
    <xf numFmtId="164" fontId="48" fillId="0" borderId="18" xfId="0" applyFont="1" applyBorder="1" applyAlignment="1">
      <alignment horizontal="right"/>
    </xf>
    <xf numFmtId="164" fontId="44" fillId="35" borderId="0" xfId="0" applyFont="1" applyFill="1"/>
    <xf numFmtId="164" fontId="76" fillId="35" borderId="0" xfId="0" applyFont="1" applyFill="1"/>
    <xf numFmtId="164" fontId="76" fillId="35" borderId="0" xfId="0" applyNumberFormat="1" applyFont="1" applyFill="1" applyAlignment="1">
      <alignment horizontal="left"/>
    </xf>
    <xf numFmtId="164" fontId="45" fillId="3" borderId="0" xfId="0" applyFont="1" applyFill="1"/>
    <xf numFmtId="164" fontId="46" fillId="3" borderId="0" xfId="0" applyFont="1" applyFill="1"/>
    <xf numFmtId="168" fontId="48" fillId="3" borderId="0" xfId="1" applyNumberFormat="1" applyFont="1" applyFill="1"/>
    <xf numFmtId="164" fontId="12" fillId="38" borderId="0" xfId="0" applyFont="1" applyFill="1"/>
    <xf numFmtId="164" fontId="47" fillId="0" borderId="0" xfId="0" applyFont="1"/>
    <xf numFmtId="43" fontId="12" fillId="0" borderId="0" xfId="1" applyNumberFormat="1" applyFont="1"/>
    <xf numFmtId="164" fontId="79" fillId="0" borderId="0" xfId="0" applyFont="1"/>
    <xf numFmtId="164" fontId="77" fillId="35" borderId="0" xfId="0" applyFont="1" applyFill="1"/>
    <xf numFmtId="164" fontId="50" fillId="38" borderId="25" xfId="0" applyFont="1" applyFill="1" applyBorder="1"/>
    <xf numFmtId="164" fontId="50" fillId="38" borderId="0" xfId="0" applyFont="1" applyFill="1" applyBorder="1"/>
    <xf numFmtId="164" fontId="26" fillId="38" borderId="8" xfId="0" applyFont="1" applyFill="1" applyBorder="1"/>
    <xf numFmtId="164" fontId="50" fillId="38" borderId="8" xfId="0" applyFont="1" applyFill="1" applyBorder="1"/>
    <xf numFmtId="164" fontId="77" fillId="2" borderId="0" xfId="0" applyNumberFormat="1" applyFont="1" applyFill="1" applyBorder="1" applyAlignment="1" applyProtection="1">
      <alignment horizontal="center"/>
      <protection locked="0"/>
    </xf>
    <xf numFmtId="37" fontId="77" fillId="2" borderId="30" xfId="0" applyNumberFormat="1" applyFont="1" applyFill="1" applyBorder="1" applyProtection="1">
      <protection locked="0"/>
    </xf>
    <xf numFmtId="37" fontId="77" fillId="2" borderId="8" xfId="0" applyNumberFormat="1" applyFont="1" applyFill="1" applyBorder="1" applyProtection="1"/>
    <xf numFmtId="167" fontId="77" fillId="2" borderId="8" xfId="0" applyNumberFormat="1" applyFont="1" applyFill="1" applyBorder="1" applyProtection="1"/>
    <xf numFmtId="37" fontId="77" fillId="2" borderId="30" xfId="1" applyNumberFormat="1" applyFont="1" applyFill="1" applyBorder="1" applyProtection="1"/>
    <xf numFmtId="37" fontId="77" fillId="2" borderId="22" xfId="0" applyNumberFormat="1" applyFont="1" applyFill="1" applyBorder="1" applyProtection="1">
      <protection locked="0"/>
    </xf>
    <xf numFmtId="164" fontId="77" fillId="2" borderId="19" xfId="0" applyNumberFormat="1" applyFont="1" applyFill="1" applyBorder="1" applyProtection="1"/>
    <xf numFmtId="164" fontId="77" fillId="2" borderId="0" xfId="0" applyNumberFormat="1" applyFont="1" applyFill="1" applyBorder="1" applyAlignment="1" applyProtection="1">
      <alignment horizontal="center"/>
    </xf>
    <xf numFmtId="37" fontId="77" fillId="2" borderId="8" xfId="0" applyNumberFormat="1" applyFont="1" applyFill="1" applyBorder="1" applyProtection="1">
      <protection locked="0"/>
    </xf>
    <xf numFmtId="164" fontId="77" fillId="2" borderId="0" xfId="0" applyNumberFormat="1" applyFont="1" applyFill="1" applyBorder="1" applyProtection="1"/>
    <xf numFmtId="37" fontId="77" fillId="2" borderId="29" xfId="1" applyNumberFormat="1" applyFont="1" applyFill="1" applyBorder="1" applyProtection="1"/>
    <xf numFmtId="37" fontId="77" fillId="2" borderId="24" xfId="0" applyNumberFormat="1" applyFont="1" applyFill="1" applyBorder="1" applyProtection="1">
      <protection locked="0"/>
    </xf>
    <xf numFmtId="37" fontId="77" fillId="2" borderId="42" xfId="0" applyNumberFormat="1" applyFont="1" applyFill="1" applyBorder="1" applyProtection="1"/>
    <xf numFmtId="37" fontId="77" fillId="2" borderId="44" xfId="0" applyNumberFormat="1" applyFont="1" applyFill="1" applyBorder="1" applyProtection="1"/>
    <xf numFmtId="167" fontId="77" fillId="2" borderId="44" xfId="0" applyNumberFormat="1" applyFont="1" applyFill="1" applyBorder="1" applyProtection="1"/>
    <xf numFmtId="164" fontId="77" fillId="2" borderId="24" xfId="0" applyNumberFormat="1" applyFont="1" applyFill="1" applyBorder="1" applyProtection="1"/>
    <xf numFmtId="164" fontId="77" fillId="2" borderId="19" xfId="0" applyFont="1" applyFill="1" applyBorder="1"/>
    <xf numFmtId="37" fontId="77" fillId="2" borderId="19" xfId="0" applyNumberFormat="1" applyFont="1" applyFill="1" applyBorder="1" applyProtection="1">
      <protection locked="0"/>
    </xf>
    <xf numFmtId="167" fontId="77" fillId="2" borderId="19" xfId="0" applyNumberFormat="1" applyFont="1" applyFill="1" applyBorder="1" applyProtection="1"/>
    <xf numFmtId="164" fontId="77" fillId="2" borderId="19" xfId="0" applyNumberFormat="1" applyFont="1" applyFill="1" applyBorder="1" applyProtection="1">
      <protection locked="0"/>
    </xf>
    <xf numFmtId="164" fontId="77" fillId="2" borderId="48" xfId="0" applyNumberFormat="1" applyFont="1" applyFill="1" applyBorder="1" applyAlignment="1" applyProtection="1">
      <alignment horizontal="center"/>
    </xf>
    <xf numFmtId="164" fontId="77" fillId="2" borderId="49" xfId="0" applyNumberFormat="1" applyFont="1" applyFill="1" applyBorder="1" applyAlignment="1" applyProtection="1">
      <alignment horizontal="center"/>
    </xf>
    <xf numFmtId="37" fontId="77" fillId="2" borderId="27" xfId="0" applyNumberFormat="1" applyFont="1" applyFill="1" applyBorder="1" applyProtection="1"/>
    <xf numFmtId="37" fontId="77" fillId="2" borderId="20" xfId="0" applyNumberFormat="1" applyFont="1" applyFill="1" applyBorder="1" applyProtection="1"/>
    <xf numFmtId="164" fontId="77" fillId="2" borderId="22" xfId="0" applyNumberFormat="1" applyFont="1" applyFill="1" applyBorder="1" applyAlignment="1" applyProtection="1">
      <alignment horizontal="center"/>
    </xf>
    <xf numFmtId="37" fontId="77" fillId="2" borderId="30" xfId="0" applyNumberFormat="1" applyFont="1" applyFill="1" applyBorder="1" applyProtection="1"/>
    <xf numFmtId="37" fontId="77" fillId="2" borderId="0" xfId="0" applyNumberFormat="1" applyFont="1" applyFill="1" applyBorder="1" applyProtection="1"/>
    <xf numFmtId="37" fontId="77" fillId="2" borderId="40" xfId="0" applyNumberFormat="1" applyFont="1" applyFill="1" applyBorder="1" applyProtection="1"/>
    <xf numFmtId="37" fontId="77" fillId="2" borderId="24" xfId="1" applyNumberFormat="1" applyFont="1" applyFill="1" applyBorder="1" applyProtection="1"/>
    <xf numFmtId="39" fontId="77" fillId="2" borderId="24" xfId="1" applyNumberFormat="1" applyFont="1" applyFill="1" applyBorder="1" applyProtection="1"/>
    <xf numFmtId="165" fontId="77" fillId="2" borderId="0" xfId="0" applyNumberFormat="1" applyFont="1" applyFill="1" applyBorder="1"/>
    <xf numFmtId="167" fontId="77" fillId="2" borderId="24" xfId="0" applyNumberFormat="1" applyFont="1" applyFill="1" applyBorder="1" applyProtection="1"/>
    <xf numFmtId="167" fontId="77" fillId="2" borderId="27" xfId="0" applyNumberFormat="1" applyFont="1" applyFill="1" applyBorder="1" applyProtection="1">
      <protection locked="0"/>
    </xf>
    <xf numFmtId="167" fontId="77" fillId="2" borderId="20" xfId="0" applyNumberFormat="1" applyFont="1" applyFill="1" applyBorder="1" applyProtection="1"/>
    <xf numFmtId="164" fontId="77" fillId="2" borderId="22" xfId="0" quotePrefix="1" applyFont="1" applyFill="1" applyBorder="1" applyAlignment="1">
      <alignment horizontal="center"/>
    </xf>
    <xf numFmtId="167" fontId="77" fillId="2" borderId="22" xfId="0" quotePrefix="1" applyNumberFormat="1" applyFont="1" applyFill="1" applyBorder="1" applyAlignment="1" applyProtection="1">
      <alignment horizontal="center"/>
    </xf>
    <xf numFmtId="167" fontId="77" fillId="2" borderId="18" xfId="0" quotePrefix="1" applyNumberFormat="1" applyFont="1" applyFill="1" applyBorder="1" applyAlignment="1" applyProtection="1">
      <alignment horizontal="center"/>
    </xf>
    <xf numFmtId="168" fontId="77" fillId="2" borderId="20" xfId="1" applyNumberFormat="1" applyFont="1" applyFill="1" applyBorder="1" applyProtection="1"/>
    <xf numFmtId="39" fontId="77" fillId="2" borderId="24" xfId="1" applyNumberFormat="1" applyFont="1" applyFill="1" applyBorder="1" applyAlignment="1" applyProtection="1">
      <alignment horizontal="right"/>
    </xf>
    <xf numFmtId="168" fontId="77" fillId="2" borderId="20" xfId="1" applyNumberFormat="1" applyFont="1" applyFill="1" applyBorder="1"/>
    <xf numFmtId="165" fontId="77" fillId="2" borderId="0" xfId="0" applyNumberFormat="1" applyFont="1" applyFill="1" applyBorder="1" applyAlignment="1" applyProtection="1">
      <alignment horizontal="center"/>
      <protection locked="0"/>
    </xf>
    <xf numFmtId="0" fontId="77" fillId="2" borderId="0" xfId="0" applyNumberFormat="1" applyFont="1" applyFill="1" applyBorder="1"/>
    <xf numFmtId="169" fontId="77" fillId="2" borderId="0" xfId="1" applyNumberFormat="1" applyFont="1" applyFill="1"/>
    <xf numFmtId="164" fontId="83" fillId="2" borderId="0" xfId="0" applyFont="1" applyFill="1" applyProtection="1">
      <protection hidden="1"/>
    </xf>
    <xf numFmtId="164" fontId="83" fillId="0" borderId="0" xfId="0" applyFont="1" applyProtection="1">
      <protection hidden="1"/>
    </xf>
    <xf numFmtId="164" fontId="83" fillId="0" borderId="0" xfId="0" applyFont="1" applyAlignment="1" applyProtection="1">
      <alignment horizontal="right"/>
      <protection hidden="1"/>
    </xf>
    <xf numFmtId="164" fontId="83" fillId="0" borderId="0" xfId="0" applyFont="1"/>
    <xf numFmtId="164" fontId="83" fillId="2" borderId="0" xfId="0" quotePrefix="1" applyFont="1" applyFill="1" applyProtection="1">
      <protection hidden="1"/>
    </xf>
    <xf numFmtId="164" fontId="83" fillId="0" borderId="0" xfId="0" applyFont="1" applyAlignment="1" applyProtection="1">
      <alignment vertical="center"/>
      <protection hidden="1"/>
    </xf>
    <xf numFmtId="164" fontId="83" fillId="0" borderId="0" xfId="0" applyFont="1" applyAlignment="1" applyProtection="1">
      <alignment horizontal="right" vertical="center"/>
      <protection hidden="1"/>
    </xf>
    <xf numFmtId="164" fontId="83" fillId="0" borderId="0" xfId="0" applyFont="1" applyAlignment="1">
      <alignment vertical="center"/>
    </xf>
    <xf numFmtId="164" fontId="83" fillId="2" borderId="0" xfId="0" applyFont="1" applyFill="1" applyAlignment="1" applyProtection="1">
      <alignment vertical="center"/>
      <protection hidden="1"/>
    </xf>
    <xf numFmtId="164" fontId="83" fillId="2" borderId="0" xfId="0" applyFont="1" applyFill="1" applyBorder="1" applyProtection="1">
      <protection hidden="1"/>
    </xf>
    <xf numFmtId="164" fontId="83" fillId="2" borderId="0" xfId="0" applyFont="1" applyFill="1" applyBorder="1" applyAlignment="1" applyProtection="1">
      <alignment vertical="center"/>
      <protection hidden="1"/>
    </xf>
    <xf numFmtId="164" fontId="83" fillId="2" borderId="0" xfId="0" applyNumberFormat="1" applyFont="1" applyFill="1" applyAlignment="1" applyProtection="1">
      <alignment horizontal="left"/>
      <protection hidden="1"/>
    </xf>
    <xf numFmtId="164" fontId="83" fillId="2" borderId="0" xfId="0" applyFont="1" applyFill="1" applyAlignment="1" applyProtection="1">
      <alignment horizontal="right"/>
      <protection hidden="1"/>
    </xf>
    <xf numFmtId="164" fontId="83" fillId="2" borderId="0" xfId="0" applyFont="1" applyFill="1"/>
    <xf numFmtId="164" fontId="83" fillId="0" borderId="0" xfId="0" applyNumberFormat="1" applyFont="1" applyFill="1" applyBorder="1" applyProtection="1">
      <protection hidden="1"/>
    </xf>
    <xf numFmtId="164" fontId="84" fillId="0" borderId="0" xfId="0" applyFont="1" applyBorder="1" applyProtection="1">
      <protection hidden="1"/>
    </xf>
    <xf numFmtId="164" fontId="83" fillId="39" borderId="0" xfId="0" applyFont="1" applyFill="1" applyBorder="1" applyProtection="1">
      <protection hidden="1"/>
    </xf>
    <xf numFmtId="164" fontId="83" fillId="2" borderId="0" xfId="0" applyFont="1" applyFill="1" applyBorder="1"/>
    <xf numFmtId="164" fontId="83" fillId="2" borderId="0" xfId="0" applyFont="1" applyFill="1" applyBorder="1" applyAlignment="1">
      <alignment vertical="center"/>
    </xf>
    <xf numFmtId="0" fontId="36" fillId="0" borderId="0" xfId="45" quotePrefix="1" applyFont="1" applyAlignment="1">
      <alignment horizontal="center" wrapText="1"/>
    </xf>
    <xf numFmtId="0" fontId="7" fillId="0" borderId="0" xfId="45" applyAlignment="1">
      <alignment horizontal="center" wrapText="1"/>
    </xf>
    <xf numFmtId="164" fontId="77" fillId="2" borderId="30" xfId="0" applyNumberFormat="1" applyFont="1" applyFill="1" applyBorder="1" applyAlignment="1" applyProtection="1">
      <alignment horizontal="center" wrapText="1"/>
    </xf>
    <xf numFmtId="164" fontId="77" fillId="2" borderId="41" xfId="0" applyFont="1" applyFill="1" applyBorder="1" applyAlignment="1">
      <alignment horizontal="center" wrapText="1"/>
    </xf>
  </cellXfs>
  <cellStyles count="118">
    <cellStyle name="20% - Accent1" xfId="19" builtinId="30" customBuiltin="1"/>
    <cellStyle name="20% - Accent1 2" xfId="51" xr:uid="{A5101F26-5ED5-41B7-925A-4BD3547D29DA}"/>
    <cellStyle name="20% - Accent2" xfId="23" builtinId="34" customBuiltin="1"/>
    <cellStyle name="20% - Accent2 2" xfId="54" xr:uid="{07EF439F-184A-45DC-906A-44445F20D0C6}"/>
    <cellStyle name="20% - Accent3" xfId="27" builtinId="38" customBuiltin="1"/>
    <cellStyle name="20% - Accent3 2" xfId="57" xr:uid="{3756FCB2-9034-4C4B-8722-1F43B42D3249}"/>
    <cellStyle name="20% - Accent4" xfId="31" builtinId="42" customBuiltin="1"/>
    <cellStyle name="20% - Accent4 2" xfId="60" xr:uid="{5FF7D3E0-D20C-4AB5-B868-7E46BEB4E55D}"/>
    <cellStyle name="20% - Accent5" xfId="35" builtinId="46" customBuiltin="1"/>
    <cellStyle name="20% - Accent5 2" xfId="63" xr:uid="{C46AE9A6-B862-47ED-8257-1550B82C4AE8}"/>
    <cellStyle name="20% - Accent6" xfId="39" builtinId="50" customBuiltin="1"/>
    <cellStyle name="20% - Accent6 2" xfId="66" xr:uid="{33C5C3AE-4704-40F8-90BB-F8226BD497BB}"/>
    <cellStyle name="40% - Accent1" xfId="20" builtinId="31" customBuiltin="1"/>
    <cellStyle name="40% - Accent1 2" xfId="52" xr:uid="{47EF680D-4448-4CD9-9884-C179BF4C8C31}"/>
    <cellStyle name="40% - Accent2" xfId="24" builtinId="35" customBuiltin="1"/>
    <cellStyle name="40% - Accent2 2" xfId="55" xr:uid="{8F697506-74A6-435D-83F6-9F38D2A79F34}"/>
    <cellStyle name="40% - Accent3" xfId="28" builtinId="39" customBuiltin="1"/>
    <cellStyle name="40% - Accent3 2" xfId="58" xr:uid="{A492393C-19B6-4616-AB60-82CB38372AE6}"/>
    <cellStyle name="40% - Accent4" xfId="32" builtinId="43" customBuiltin="1"/>
    <cellStyle name="40% - Accent4 2" xfId="61" xr:uid="{340302B6-98F6-40B6-9858-5313F43BD6A6}"/>
    <cellStyle name="40% - Accent5" xfId="36" builtinId="47" customBuiltin="1"/>
    <cellStyle name="40% - Accent5 2" xfId="64" xr:uid="{0D59FF37-AE75-4C23-9AF7-BE4FCCB05CB9}"/>
    <cellStyle name="40% - Accent6" xfId="40" builtinId="51" customBuiltin="1"/>
    <cellStyle name="40% - Accent6 2" xfId="67" xr:uid="{7941E912-7C01-4B55-9F29-58058D0A3053}"/>
    <cellStyle name="60% - Accent1" xfId="21" builtinId="32" customBuiltin="1"/>
    <cellStyle name="60% - Accent1 2" xfId="53" xr:uid="{29A3C072-A47F-4465-AF9E-92C3D45C95CA}"/>
    <cellStyle name="60% - Accent2" xfId="25" builtinId="36" customBuiltin="1"/>
    <cellStyle name="60% - Accent2 2" xfId="56" xr:uid="{11E6FEFE-B273-41F6-87EC-8FECEB255196}"/>
    <cellStyle name="60% - Accent3" xfId="29" builtinId="40" customBuiltin="1"/>
    <cellStyle name="60% - Accent3 2" xfId="59" xr:uid="{EDF6A42F-8600-4C29-BF40-F5F750A2862B}"/>
    <cellStyle name="60% - Accent4" xfId="33" builtinId="44" customBuiltin="1"/>
    <cellStyle name="60% - Accent4 2" xfId="62" xr:uid="{068BA639-3CA8-4A61-8EE2-F31CFD8426E4}"/>
    <cellStyle name="60% - Accent5" xfId="37" builtinId="48" customBuiltin="1"/>
    <cellStyle name="60% - Accent5 2" xfId="65" xr:uid="{03F71ABC-459B-413D-8DA4-8A61FA8EE92A}"/>
    <cellStyle name="60% - Accent6" xfId="41" builtinId="52" customBuiltin="1"/>
    <cellStyle name="60% - Accent6 2" xfId="68" xr:uid="{24AB451C-8CA9-496E-B729-6FDB520616FE}"/>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Comma" xfId="1" builtinId="3"/>
    <cellStyle name="Comma 2" xfId="48" xr:uid="{7CB09758-ABED-49F6-A464-A95598A270CB}"/>
    <cellStyle name="Comma 2 2" xfId="72" xr:uid="{0A298D90-E6F7-4B7C-BCFB-4298D425B8F3}"/>
    <cellStyle name="Comma 2 3" xfId="80" xr:uid="{0EBF5C43-CBEC-4C00-9480-9EE75A65DC7E}"/>
    <cellStyle name="Comma 3" xfId="77" xr:uid="{488FDB41-4E04-426E-BB44-B37BA90D78A9}"/>
    <cellStyle name="Comma 3 2" xfId="83" xr:uid="{EB23AE86-21D6-432B-8B15-BF7B90EBE86B}"/>
    <cellStyle name="Comma 3 2 2" xfId="107" xr:uid="{D3F85B66-B4FE-45E2-9C1E-E677D5EFD077}"/>
    <cellStyle name="Comma 3 3" xfId="82" xr:uid="{C17A247C-B70F-4BD0-B094-E9C1D5EA59D5}"/>
    <cellStyle name="Comma 4" xfId="84" xr:uid="{C412EE82-82FD-4CC7-BABC-75AB94FFC133}"/>
    <cellStyle name="Comma 4 2" xfId="106" xr:uid="{AA0A1EC5-1A23-451C-991F-F225A001331F}"/>
    <cellStyle name="Comma 5" xfId="81" xr:uid="{60E100F9-30A9-4F27-A700-DCF2819224F5}"/>
    <cellStyle name="Comma 5 2" xfId="92" xr:uid="{8D62725D-861D-44C4-B94C-957DB6DDDBEA}"/>
    <cellStyle name="Comma 5 3" xfId="114" xr:uid="{7FDACEBC-6FF6-432C-924C-71DE477A7789}"/>
    <cellStyle name="Currency 2" xfId="43" xr:uid="{9B22BD37-B397-4191-A6A8-3B24B868D1FE}"/>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109" xr:uid="{04F67F8B-D66D-450A-B315-24E56719C242}"/>
    <cellStyle name="Normal 11" xfId="105" xr:uid="{D6E78AF4-5112-4840-9A96-5F5A9F2B891E}"/>
    <cellStyle name="Normal 12" xfId="104" xr:uid="{1971635D-59CC-468E-9BD2-9C708A93460C}"/>
    <cellStyle name="Normal 13" xfId="103" xr:uid="{7937F05C-4190-4881-8601-D627696854AA}"/>
    <cellStyle name="Normal 14" xfId="102" xr:uid="{7B56F113-E3F9-46F9-8CED-A86F6E7D5508}"/>
    <cellStyle name="Normal 15" xfId="101" xr:uid="{077000C4-8BE2-4DE5-9E20-5BB94E5D9953}"/>
    <cellStyle name="Normal 16" xfId="95" xr:uid="{BF0A8568-86FD-422D-B3F3-8559D6C50BD6}"/>
    <cellStyle name="Normal 17" xfId="112" xr:uid="{F19863FB-1189-418C-B1A7-28E956B286BA}"/>
    <cellStyle name="Normal 17 2" xfId="113" xr:uid="{D82072A7-F98E-4A39-87E3-9E686893AEC0}"/>
    <cellStyle name="Normal 18" xfId="111" xr:uid="{0BA760B4-05F3-43B0-950D-D03D4E4EE02D}"/>
    <cellStyle name="Normal 19" xfId="115" xr:uid="{06AB9E05-48E0-4C16-A1DF-B965F715D2C6}"/>
    <cellStyle name="Normal 2" xfId="42" xr:uid="{07FBA324-4248-4F76-99CF-F78CEED79170}"/>
    <cellStyle name="Normal 2 2" xfId="73" xr:uid="{E8184CE1-DFAD-4165-99F9-09ED561B4442}"/>
    <cellStyle name="Normal 2 3" xfId="85" xr:uid="{88B7557A-0E68-4166-8DA3-52574159DD81}"/>
    <cellStyle name="Normal 20" xfId="116" xr:uid="{30989DC5-D7D1-49B6-9C3D-E6E2DDA865D2}"/>
    <cellStyle name="Normal 3" xfId="45" xr:uid="{5AFBDFA8-2445-4814-BCDC-563C535AD970}"/>
    <cellStyle name="Normal 3 2" xfId="74" xr:uid="{7736A7C4-7FD6-48DB-A063-869172716453}"/>
    <cellStyle name="Normal 3 2 2" xfId="86" xr:uid="{69701CAB-1AC9-4714-A3E4-367798E100FF}"/>
    <cellStyle name="Normal 3 3" xfId="108" xr:uid="{C018FE47-FC80-4914-916B-0911F5E36396}"/>
    <cellStyle name="Normal 4" xfId="46" xr:uid="{3EFD9C32-5FD5-4623-9686-2BB619CD6BEE}"/>
    <cellStyle name="Normal 4 2" xfId="69" xr:uid="{3A62CF7D-CBDC-4914-A95A-E75F8926235B}"/>
    <cellStyle name="Normal 4 2 2" xfId="93" xr:uid="{481D7766-35A8-44B0-9181-95EF270F7B67}"/>
    <cellStyle name="Normal 4 3" xfId="97" xr:uid="{EF7374F8-2353-4E15-A431-320E1096701A}"/>
    <cellStyle name="Normal 4 4" xfId="87" xr:uid="{08ED4A30-380B-409B-A981-ED2038C1AD93}"/>
    <cellStyle name="Normal 5" xfId="75" xr:uid="{0EEFE555-6D5B-4306-9923-805E0C825E3F}"/>
    <cellStyle name="Normal 5 2" xfId="100" xr:uid="{4BEFFED6-7676-464D-8EBD-48B02258A8CC}"/>
    <cellStyle name="Normal 5 3" xfId="88" xr:uid="{42F3296F-047D-48B8-BD6D-E43627EC855B}"/>
    <cellStyle name="Normal 6" xfId="76" xr:uid="{ACC1CE72-F370-45AE-B3A3-7735B16F1474}"/>
    <cellStyle name="Normal 6 2" xfId="99" xr:uid="{3FAD39A3-989B-44ED-BD0B-0CDAEB6A5A3B}"/>
    <cellStyle name="Normal 6 3" xfId="89" xr:uid="{EEE4D993-618B-4C72-83D2-DDB34DA300A1}"/>
    <cellStyle name="Normal 7" xfId="78" xr:uid="{3932B141-6B0D-466F-98BF-FCF7312C3B20}"/>
    <cellStyle name="Normal 7 2" xfId="98" xr:uid="{D604805E-8252-43A5-9ABD-9989DE8811D3}"/>
    <cellStyle name="Normal 8" xfId="96" xr:uid="{84F2807D-CE85-444B-8B65-AD8564FDA28C}"/>
    <cellStyle name="Normal 9" xfId="79" xr:uid="{E88EB48B-F6F7-4273-9066-AC515348F068}"/>
    <cellStyle name="Normal_PAYROLL" xfId="71" xr:uid="{7D15B706-856D-497A-8496-41283E2E9FB8}"/>
    <cellStyle name="Normal_Sheet1 (2)" xfId="50" xr:uid="{846EE6E8-84CD-4601-AF66-E4D498BEF1DF}"/>
    <cellStyle name="Note 2" xfId="47" xr:uid="{7C0DFEB9-1490-46DC-A26A-6EDC50DC5DD6}"/>
    <cellStyle name="Note 2 2" xfId="70" xr:uid="{190CE6D2-3C83-4405-92F6-9831E20E4558}"/>
    <cellStyle name="Output" xfId="11" builtinId="21" customBuiltin="1"/>
    <cellStyle name="Percent" xfId="49" builtinId="5"/>
    <cellStyle name="Percent 2" xfId="44" xr:uid="{58D63EDF-395D-4FBA-A870-10C8E049E26D}"/>
    <cellStyle name="Percent 3" xfId="91" xr:uid="{B7675A00-3305-4CE7-9CEB-A8F8C3EC134F}"/>
    <cellStyle name="Percent 4" xfId="90" xr:uid="{9EBB3926-FAA2-4630-A26C-C38443444317}"/>
    <cellStyle name="Percent 4 2" xfId="94" xr:uid="{B10676B8-BC70-4113-B78A-53F704673C0E}"/>
    <cellStyle name="Percent 4 3" xfId="110" xr:uid="{15F39C65-00BE-49F7-AEF2-9B2567774C3B}"/>
    <cellStyle name="Percent 5" xfId="117" xr:uid="{ED117A6D-6F7E-4577-A182-2921E407C28F}"/>
    <cellStyle name="Title" xfId="2" builtinId="15" customBuiltin="1"/>
    <cellStyle name="Total" xfId="17" builtinId="25" customBuiltin="1"/>
    <cellStyle name="Warning Text" xfId="15" builtinId="11" customBuiltin="1"/>
  </cellStyles>
  <dxfs count="6">
    <dxf>
      <numFmt numFmtId="168" formatCode="_(* #,##0_);_(* \(#,##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_(* #,##0_);_(* \(#,##0\);_(* &quot;-&quot;??_);_(@_)"/>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s>
</file>

<file path=xl/ctrlProps/ctrlProp1.xml><?xml version="1.0" encoding="utf-8"?>
<formControlPr xmlns="http://schemas.microsoft.com/office/spreadsheetml/2009/9/main" objectType="Drop" dropLines="20" dropStyle="combo" dx="22" fmlaLink="$O$1" fmlaRange="$R$1:$R$350"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19050</xdr:rowOff>
        </xdr:from>
        <xdr:to>
          <xdr:col>2</xdr:col>
          <xdr:colOff>561975</xdr:colOff>
          <xdr:row>1</xdr:row>
          <xdr:rowOff>76200</xdr:rowOff>
        </xdr:to>
        <xdr:sp macro="" textlink="">
          <xdr:nvSpPr>
            <xdr:cNvPr id="69633" name="Drop Down 1" hidden="1">
              <a:extLst>
                <a:ext uri="{63B3BB69-23CF-44E3-9099-C40C66FF867C}">
                  <a14:compatExt spid="_x0000_s69633"/>
                </a:ext>
                <a:ext uri="{FF2B5EF4-FFF2-40B4-BE49-F238E27FC236}">
                  <a16:creationId xmlns:a16="http://schemas.microsoft.com/office/drawing/2014/main" id="{00000000-0008-0000-15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15</xdr:col>
      <xdr:colOff>333375</xdr:colOff>
      <xdr:row>15</xdr:row>
      <xdr:rowOff>47625</xdr:rowOff>
    </xdr:from>
    <xdr:ext cx="184731" cy="264560"/>
    <xdr:sp macro="" textlink="">
      <xdr:nvSpPr>
        <xdr:cNvPr id="2" name="TextBox 1">
          <a:extLst>
            <a:ext uri="{FF2B5EF4-FFF2-40B4-BE49-F238E27FC236}">
              <a16:creationId xmlns:a16="http://schemas.microsoft.com/office/drawing/2014/main" id="{550F8229-269A-4286-A942-BF7E2F550A33}"/>
            </a:ext>
          </a:extLst>
        </xdr:cNvPr>
        <xdr:cNvSpPr txBox="1"/>
      </xdr:nvSpPr>
      <xdr:spPr>
        <a:xfrm>
          <a:off x="10877550" y="220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95251</xdr:colOff>
      <xdr:row>14</xdr:row>
      <xdr:rowOff>76200</xdr:rowOff>
    </xdr:from>
    <xdr:to>
      <xdr:col>14</xdr:col>
      <xdr:colOff>104776</xdr:colOff>
      <xdr:row>27</xdr:row>
      <xdr:rowOff>123825</xdr:rowOff>
    </xdr:to>
    <xdr:sp macro="" textlink="">
      <xdr:nvSpPr>
        <xdr:cNvPr id="3" name="TextBox 2">
          <a:extLst>
            <a:ext uri="{FF2B5EF4-FFF2-40B4-BE49-F238E27FC236}">
              <a16:creationId xmlns:a16="http://schemas.microsoft.com/office/drawing/2014/main" id="{55E5C5EF-4138-486D-8654-C5CD63A64A2F}"/>
            </a:ext>
          </a:extLst>
        </xdr:cNvPr>
        <xdr:cNvSpPr txBox="1"/>
      </xdr:nvSpPr>
      <xdr:spPr>
        <a:xfrm>
          <a:off x="1104901" y="2076450"/>
          <a:ext cx="9010650" cy="19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0">
              <a:ln>
                <a:noFill/>
              </a:ln>
              <a:solidFill>
                <a:schemeClr val="dk1">
                  <a:alpha val="50000"/>
                </a:schemeClr>
              </a:solidFill>
              <a:latin typeface="Times New Roman" panose="02020603050405020304" pitchFamily="18" charset="0"/>
              <a:cs typeface="Times New Roman" panose="02020603050405020304" pitchFamily="18" charset="0"/>
            </a:rPr>
            <a:t>Superseded</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419.560594444447" createdVersion="7" refreshedVersion="7" minRefreshableVersion="3" recordCount="1581" xr:uid="{FCE12FCB-0A31-4797-B68A-9408228D46EC}">
  <cacheSource type="worksheet">
    <worksheetSource ref="AR4:BG2000" sheet="Translated Loss"/>
  </cacheSource>
  <cacheFields count="16">
    <cacheField name="Class" numFmtId="164">
      <sharedItems containsString="0" containsBlank="1" containsNumber="1" containsInteger="1" minValue="5" maxValue="9108" count="316">
        <n v="5"/>
        <n v="7"/>
        <n v="9"/>
        <n v="12"/>
        <n v="55"/>
        <n v="59"/>
        <n v="101"/>
        <n v="104"/>
        <n v="105"/>
        <n v="106"/>
        <n v="107"/>
        <n v="108"/>
        <n v="109"/>
        <n v="110"/>
        <n v="111"/>
        <n v="112"/>
        <n v="113"/>
        <n v="114"/>
        <n v="119"/>
        <n v="132"/>
        <n v="134"/>
        <n v="136"/>
        <n v="139"/>
        <n v="141"/>
        <n v="142"/>
        <n v="161"/>
        <n v="163"/>
        <n v="165"/>
        <n v="166"/>
        <n v="2104"/>
        <n v="2107"/>
        <n v="2161"/>
        <n v="204"/>
        <n v="205"/>
        <n v="221"/>
        <n v="222"/>
        <n v="225"/>
        <n v="227"/>
        <n v="255"/>
        <n v="257"/>
        <n v="259"/>
        <n v="261"/>
        <n v="263"/>
        <n v="265"/>
        <n v="2221"/>
        <n v="2222"/>
        <n v="281"/>
        <n v="282"/>
        <n v="285"/>
        <n v="2281"/>
        <n v="305"/>
        <n v="306"/>
        <n v="311"/>
        <n v="319"/>
        <n v="323"/>
        <n v="327"/>
        <n v="402"/>
        <n v="404"/>
        <n v="407"/>
        <n v="411"/>
        <n v="413"/>
        <n v="415"/>
        <n v="416"/>
        <n v="433"/>
        <n v="441"/>
        <n v="445"/>
        <n v="446"/>
        <n v="449"/>
        <n v="451"/>
        <n v="454"/>
        <n v="456"/>
        <n v="457"/>
        <n v="458"/>
        <n v="459"/>
        <n v="461"/>
        <n v="463"/>
        <n v="464"/>
        <n v="465"/>
        <n v="471"/>
        <n v="472"/>
        <n v="473"/>
        <n v="474"/>
        <n v="475"/>
        <n v="476"/>
        <n v="477"/>
        <n v="483"/>
        <n v="485"/>
        <n v="486"/>
        <n v="487"/>
        <n v="488"/>
        <n v="489"/>
        <n v="2403"/>
        <n v="2451"/>
        <n v="2472"/>
        <n v="2475"/>
        <n v="501"/>
        <n v="506"/>
        <n v="507"/>
        <n v="511"/>
        <n v="535"/>
        <n v="536"/>
        <n v="544"/>
        <n v="551"/>
        <n v="553"/>
        <n v="555"/>
        <n v="563"/>
        <n v="571"/>
        <n v="573"/>
        <n v="581"/>
        <n v="2563"/>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2609"/>
        <n v="2651"/>
        <n v="2661"/>
        <n v="709"/>
        <n v="716"/>
        <n v="718"/>
        <n v="721"/>
        <n v="744"/>
        <n v="751"/>
        <n v="752"/>
        <n v="753"/>
        <n v="755"/>
        <n v="757"/>
        <n v="759"/>
        <n v="801"/>
        <n v="802"/>
        <n v="804"/>
        <n v="805"/>
        <n v="806"/>
        <n v="807"/>
        <n v="808"/>
        <n v="809"/>
        <n v="811"/>
        <n v="812"/>
        <n v="813"/>
        <n v="814"/>
        <n v="815"/>
        <n v="816"/>
        <n v="817"/>
        <n v="818"/>
        <n v="819"/>
        <n v="820"/>
        <n v="821"/>
        <n v="825"/>
        <n v="828"/>
        <n v="855"/>
        <n v="857"/>
        <n v="858"/>
        <n v="859"/>
        <n v="860"/>
        <n v="862"/>
        <n v="865"/>
        <n v="2813"/>
        <n v="2921"/>
        <n v="2914"/>
        <n v="2923"/>
        <n v="880"/>
        <n v="2926"/>
        <n v="882"/>
        <n v="2928"/>
        <n v="884"/>
        <n v="885"/>
        <n v="886"/>
        <n v="887"/>
        <n v="888"/>
        <n v="889"/>
        <n v="890"/>
        <n v="891"/>
        <n v="2965"/>
        <n v="896"/>
        <n v="897"/>
        <n v="898"/>
        <n v="899"/>
        <n v="903"/>
        <n v="904"/>
        <n v="905"/>
        <n v="907"/>
        <n v="910"/>
        <n v="911"/>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6"/>
        <n v="8"/>
        <n v="11"/>
        <n v="13"/>
        <n v="16"/>
        <n v="34"/>
        <n v="36"/>
        <n v="83"/>
        <n v="908"/>
        <n v="909"/>
        <n v="912"/>
        <n v="913"/>
        <n v="4777"/>
        <n v="7405"/>
        <n v="7413"/>
        <n v="7421"/>
        <n v="7424"/>
        <n v="7428"/>
        <n v="7445"/>
        <n v="7453"/>
        <n v="9108"/>
        <m/>
      </sharedItems>
    </cacheField>
    <cacheField name="PY" numFmtId="164">
      <sharedItems containsString="0" containsBlank="1" containsNumber="1" containsInteger="1" minValue="2014" maxValue="2018"/>
    </cacheField>
    <cacheField name="DEATH" numFmtId="0">
      <sharedItems containsString="0" containsBlank="1" containsNumber="1" minValue="0" maxValue="1363219.6787999999"/>
    </cacheField>
    <cacheField name="P.T." numFmtId="0">
      <sharedItems containsString="0" containsBlank="1" containsNumber="1" minValue="0" maxValue="869478.9160000002"/>
    </cacheField>
    <cacheField name="MAJOR" numFmtId="0">
      <sharedItems containsString="0" containsBlank="1" containsNumber="1" minValue="0" maxValue="4267152.2827000003"/>
    </cacheField>
    <cacheField name="MINOR" numFmtId="0">
      <sharedItems containsString="0" containsBlank="1" containsNumber="1" minValue="0" maxValue="1007524.3680000001"/>
    </cacheField>
    <cacheField name="TEMP" numFmtId="0">
      <sharedItems containsString="0" containsBlank="1" containsNumber="1" minValue="0" maxValue="1023410.0983"/>
    </cacheField>
    <cacheField name="DEATH2" numFmtId="0">
      <sharedItems containsString="0" containsBlank="1" containsNumber="1" minValue="0" maxValue="1124006.5611999994"/>
    </cacheField>
    <cacheField name="P.T.2" numFmtId="0">
      <sharedItems containsString="0" containsBlank="1" containsNumber="1" minValue="0" maxValue="1396963.4440000001"/>
    </cacheField>
    <cacheField name="MAJOR2" numFmtId="0">
      <sharedItems containsString="0" containsBlank="1" containsNumber="1" minValue="0" maxValue="4250681.0845999988"/>
    </cacheField>
    <cacheField name="MINOR2" numFmtId="0">
      <sharedItems containsString="0" containsBlank="1" containsNumber="1" minValue="0" maxValue="2408204.6380000003"/>
    </cacheField>
    <cacheField name="TEMP2" numFmtId="0">
      <sharedItems containsString="0" containsBlank="1" containsNumber="1" minValue="0" maxValue="1500276.2115"/>
    </cacheField>
    <cacheField name="MO" numFmtId="0">
      <sharedItems containsString="0" containsBlank="1" containsNumber="1" minValue="0" maxValue="651415.54399999999"/>
    </cacheField>
    <cacheField name="Serious" numFmtId="0">
      <sharedItems containsString="0" containsBlank="1" containsNumber="1" minValue="0" maxValue="8307446.6085999981"/>
    </cacheField>
    <cacheField name="Non-Serious" numFmtId="164">
      <sharedItems containsString="0" containsBlank="1" containsNumber="1" minValue="0" maxValue="5019798.8590000011"/>
    </cacheField>
    <cacheField name="MO2" numFmtId="164">
      <sharedItems containsString="0" containsBlank="1" containsNumber="1" minValue="0" maxValue="651415.5439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419.56059479167" createdVersion="7" refreshedVersion="7" minRefreshableVersion="3" recordCount="316" xr:uid="{8C25FC31-8EE0-457B-ABFA-BBD708A07429}">
  <cacheSource type="worksheet">
    <worksheetSource ref="B6:O322" sheet="Exp Loss Report"/>
  </cacheSource>
  <cacheFields count="14">
    <cacheField name="IG" numFmtId="164">
      <sharedItems containsSemiMixedTypes="0" containsString="0" containsNumber="1" containsInteger="1" minValue="1" maxValue="3" count="3">
        <n v="3"/>
        <n v="2"/>
        <n v="1"/>
      </sharedItems>
    </cacheField>
    <cacheField name="TYPE" numFmtId="164">
      <sharedItems containsSemiMixedTypes="0" containsString="0" containsNumber="1" containsInteger="1" minValue="0" maxValue="1"/>
    </cacheField>
    <cacheField name="PURE PREMIUM" numFmtId="169">
      <sharedItems containsSemiMixedTypes="0" containsString="0" containsNumber="1" minValue="0" maxValue="166.411"/>
    </cacheField>
    <cacheField name="Expected Losses" numFmtId="168">
      <sharedItems containsSemiMixedTypes="0" containsString="0" containsNumber="1" minValue="0" maxValue="28721160.359999999"/>
    </cacheField>
    <cacheField name="PURE PREMIUM2" numFmtId="169">
      <sharedItems containsSemiMixedTypes="0" containsString="0" containsNumber="1" minValue="0" maxValue="563.73199999999997"/>
    </cacheField>
    <cacheField name="Expected Losses2" numFmtId="168">
      <sharedItems containsSemiMixedTypes="0" containsString="0" containsNumber="1" minValue="0" maxValue="12522870"/>
    </cacheField>
    <cacheField name="PURE PREMIUM3" numFmtId="169">
      <sharedItems containsSemiMixedTypes="0" containsString="0" containsNumber="1" minValue="0" maxValue="17.901"/>
    </cacheField>
    <cacheField name="Expected Losses3" numFmtId="168">
      <sharedItems containsSemiMixedTypes="0" containsString="0" containsNumber="1" minValue="0" maxValue="2512247.2000000002"/>
    </cacheField>
    <cacheField name="PURE PREMIUM4" numFmtId="169">
      <sharedItems containsSemiMixedTypes="0" containsString="0" containsNumber="1" minValue="3.1238811141732291E-2" maxValue="155.27999877108067"/>
    </cacheField>
    <cacheField name="PAYROLL" numFmtId="168">
      <sharedItems containsSemiMixedTypes="0" containsString="0" containsNumber="1" minValue="0" maxValue="13391727.539916432"/>
    </cacheField>
    <cacheField name="PURE PREMIUM5" numFmtId="169">
      <sharedItems containsSemiMixedTypes="0" containsString="0" containsNumber="1" minValue="1.166768133549316E-2" maxValue="170.59936691536203"/>
    </cacheField>
    <cacheField name="PAYROLL2" numFmtId="168">
      <sharedItems containsSemiMixedTypes="0" containsString="0" containsNumber="1" minValue="0" maxValue="13734789.093653841"/>
    </cacheField>
    <cacheField name="PURE PREMIUM6" numFmtId="169">
      <sharedItems containsSemiMixedTypes="0" containsString="0" containsNumber="1" minValue="0" maxValue="19.156260847908243"/>
    </cacheField>
    <cacheField name="PAYROLL3" numFmtId="168">
      <sharedItems containsSemiMixedTypes="0" containsString="0" containsNumber="1" minValue="0" maxValue="2595549.794117840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419.560595023147" createdVersion="7" refreshedVersion="7" minRefreshableVersion="3" recordCount="214" xr:uid="{2CF3F929-C926-4A67-8C2B-256ECBFB643E}">
  <cacheSource type="worksheet">
    <worksheetSource ref="A1:R300" sheet="Limited Losses Combined"/>
  </cacheSource>
  <cacheFields count="18">
    <cacheField name="PY" numFmtId="164">
      <sharedItems containsString="0" containsBlank="1" containsNumber="1" containsInteger="1" minValue="14" maxValue="2018" count="11">
        <n v="2014"/>
        <n v="2015"/>
        <n v="2016"/>
        <n v="2017"/>
        <n v="2018"/>
        <m/>
        <n v="14" u="1"/>
        <n v="15" u="1"/>
        <n v="16" u="1"/>
        <n v="17" u="1"/>
        <n v="18" u="1"/>
      </sharedItems>
    </cacheField>
    <cacheField name="Class" numFmtId="164">
      <sharedItems containsBlank="1"/>
    </cacheField>
    <cacheField name="File Num" numFmtId="164">
      <sharedItems containsString="0" containsBlank="1" containsNumber="1" containsInteger="1" minValue="1332" maxValue="3461331"/>
    </cacheField>
    <cacheField name="Policy Num" numFmtId="164">
      <sharedItems containsBlank="1"/>
    </cacheField>
    <cacheField name="Row" numFmtId="164">
      <sharedItems containsString="0" containsBlank="1" containsNumber="1" containsInteger="1" minValue="1" maxValue="3" count="4">
        <n v="1"/>
        <n v="2"/>
        <n v="3"/>
        <m/>
      </sharedItems>
    </cacheField>
    <cacheField name="Ind Death" numFmtId="164">
      <sharedItems containsString="0" containsBlank="1" containsNumber="1" containsInteger="1" minValue="0" maxValue="5074209"/>
    </cacheField>
    <cacheField name="Med Death" numFmtId="164">
      <sharedItems containsString="0" containsBlank="1" containsNumber="1" containsInteger="1" minValue="0" maxValue="7420162"/>
    </cacheField>
    <cacheField name="Ind pt" numFmtId="164">
      <sharedItems containsString="0" containsBlank="1" containsNumber="1" containsInteger="1" minValue="0" maxValue="3026217"/>
    </cacheField>
    <cacheField name="Med pt" numFmtId="164">
      <sharedItems containsString="0" containsBlank="1" containsNumber="1" containsInteger="1" minValue="0" maxValue="13989216"/>
    </cacheField>
    <cacheField name="Ind Maj" numFmtId="164">
      <sharedItems containsString="0" containsBlank="1" containsNumber="1" containsInteger="1" minValue="0" maxValue="1241955"/>
    </cacheField>
    <cacheField name="Med Maj" numFmtId="164">
      <sharedItems containsString="0" containsBlank="1" containsNumber="1" containsInteger="1" minValue="0" maxValue="8557394"/>
    </cacheField>
    <cacheField name="Ind Min" numFmtId="164">
      <sharedItems containsString="0" containsBlank="1" containsNumber="1" containsInteger="1" minValue="0" maxValue="59658"/>
    </cacheField>
    <cacheField name="Med Min" numFmtId="164">
      <sharedItems containsString="0" containsBlank="1" containsNumber="1" containsInteger="1" minValue="0" maxValue="1425626"/>
    </cacheField>
    <cacheField name="Ind TT" numFmtId="164">
      <sharedItems containsString="0" containsBlank="1" containsNumber="1" containsInteger="1" minValue="0" maxValue="27955"/>
    </cacheField>
    <cacheField name="Med TT" numFmtId="164">
      <sharedItems containsString="0" containsBlank="1" containsNumber="1" containsInteger="1" minValue="0" maxValue="90200"/>
    </cacheField>
    <cacheField name="Total" numFmtId="164">
      <sharedItems containsString="0" containsBlank="1" containsNumber="1" containsInteger="1" minValue="0" maxValue="15811150"/>
    </cacheField>
    <cacheField name="Capped Amt" numFmtId="164">
      <sharedItems containsString="0" containsBlank="1" containsNumber="1" containsInteger="1" minValue="0" maxValue="1578923"/>
    </cacheField>
    <cacheField name="Class2" numFmtId="164">
      <sharedItems containsString="0" containsBlank="1" containsNumber="1" containsInteger="1" minValue="5" maxValue="2651" count="48">
        <n v="104"/>
        <n v="581"/>
        <n v="601"/>
        <n v="807"/>
        <n v="855"/>
        <n v="865"/>
        <n v="897"/>
        <n v="898"/>
        <n v="928"/>
        <n v="941"/>
        <n v="943"/>
        <n v="948"/>
        <n v="958"/>
        <n v="12"/>
        <n v="141"/>
        <n v="506"/>
        <n v="571"/>
        <n v="658"/>
        <n v="659"/>
        <n v="661"/>
        <n v="663"/>
        <n v="811"/>
        <n v="813"/>
        <n v="917"/>
        <n v="924"/>
        <n v="926"/>
        <n v="934"/>
        <n v="960"/>
        <n v="961"/>
        <n v="976"/>
        <n v="988"/>
        <n v="603"/>
        <n v="609"/>
        <n v="652"/>
        <n v="675"/>
        <n v="814"/>
        <n v="925"/>
        <n v="953"/>
        <n v="6"/>
        <n v="445"/>
        <n v="648"/>
        <n v="5"/>
        <n v="649"/>
        <n v="815"/>
        <n v="969"/>
        <n v="986"/>
        <m/>
        <n v="2651"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4419.560595254632" createdVersion="7" refreshedVersion="7" minRefreshableVersion="3" recordCount="1533" xr:uid="{2A6C8C4A-AB59-454F-AB9F-E932EA9E8151}">
  <cacheSource type="worksheet">
    <worksheetSource ref="C1:I1534" sheet="Data_Payroll"/>
  </cacheSource>
  <cacheFields count="7">
    <cacheField name="ClassCodeNbr" numFmtId="1">
      <sharedItems containsMixedTypes="1" containsNumber="1" containsInteger="1" minValue="9108" maxValue="9108"/>
    </cacheField>
    <cacheField name="ClassCodeName" numFmtId="49">
      <sharedItems/>
    </cacheField>
    <cacheField name="PremiumBasisCode" numFmtId="49">
      <sharedItems count="3">
        <s v="NONE"/>
        <s v="PAY"/>
        <s v="UNIT"/>
      </sharedItems>
    </cacheField>
    <cacheField name="PY" numFmtId="164">
      <sharedItems containsSemiMixedTypes="0" containsString="0" containsNumber="1" containsInteger="1" minValue="2014" maxValue="2018" count="5">
        <n v="2014"/>
        <n v="2015"/>
        <n v="2016"/>
        <n v="2017"/>
        <n v="2018"/>
      </sharedItems>
    </cacheField>
    <cacheField name="PayRoll" numFmtId="0">
      <sharedItems containsSemiMixedTypes="0" containsString="0" containsNumber="1" containsInteger="1" minValue="0" maxValue="5557822550"/>
    </cacheField>
    <cacheField name="Payroll2" numFmtId="164">
      <sharedItems containsSemiMixedTypes="0" containsString="0" containsNumber="1" containsInteger="1" minValue="0" maxValue="5557823"/>
    </cacheField>
    <cacheField name="Class" numFmtId="164">
      <sharedItems containsSemiMixedTypes="0" containsString="0" containsNumber="1" containsInteger="1" minValue="5" maxValue="9108" count="316">
        <n v="63"/>
        <n v="64"/>
        <n v="5"/>
        <n v="6"/>
        <n v="7"/>
        <n v="8"/>
        <n v="9"/>
        <n v="11"/>
        <n v="12"/>
        <n v="13"/>
        <n v="16"/>
        <n v="34"/>
        <n v="36"/>
        <n v="55"/>
        <n v="59"/>
        <n v="83"/>
        <n v="101"/>
        <n v="104"/>
        <n v="105"/>
        <n v="106"/>
        <n v="107"/>
        <n v="108"/>
        <n v="109"/>
        <n v="110"/>
        <n v="111"/>
        <n v="112"/>
        <n v="113"/>
        <n v="114"/>
        <n v="119"/>
        <n v="132"/>
        <n v="134"/>
        <n v="136"/>
        <n v="139"/>
        <n v="141"/>
        <n v="142"/>
        <n v="161"/>
        <n v="163"/>
        <n v="165"/>
        <n v="166"/>
        <n v="204"/>
        <n v="205"/>
        <n v="221"/>
        <n v="222"/>
        <n v="225"/>
        <n v="227"/>
        <n v="255"/>
        <n v="259"/>
        <n v="261"/>
        <n v="263"/>
        <n v="281"/>
        <n v="282"/>
        <n v="285"/>
        <n v="305"/>
        <n v="306"/>
        <n v="311"/>
        <n v="319"/>
        <n v="323"/>
        <n v="327"/>
        <n v="402"/>
        <n v="407"/>
        <n v="411"/>
        <n v="413"/>
        <n v="415"/>
        <n v="416"/>
        <n v="433"/>
        <n v="441"/>
        <n v="445"/>
        <n v="446"/>
        <n v="449"/>
        <n v="451"/>
        <n v="454"/>
        <n v="456"/>
        <n v="457"/>
        <n v="458"/>
        <n v="459"/>
        <n v="461"/>
        <n v="463"/>
        <n v="464"/>
        <n v="471"/>
        <n v="472"/>
        <n v="473"/>
        <n v="474"/>
        <n v="475"/>
        <n v="476"/>
        <n v="477"/>
        <n v="483"/>
        <n v="485"/>
        <n v="487"/>
        <n v="488"/>
        <n v="489"/>
        <n v="501"/>
        <n v="506"/>
        <n v="507"/>
        <n v="511"/>
        <n v="536"/>
        <n v="544"/>
        <n v="551"/>
        <n v="553"/>
        <n v="555"/>
        <n v="563"/>
        <n v="571"/>
        <n v="573"/>
        <n v="581"/>
        <n v="601"/>
        <n v="603"/>
        <n v="605"/>
        <n v="607"/>
        <n v="608"/>
        <n v="609"/>
        <n v="611"/>
        <n v="617"/>
        <n v="625"/>
        <n v="643"/>
        <n v="645"/>
        <n v="646"/>
        <n v="647"/>
        <n v="648"/>
        <n v="649"/>
        <n v="651"/>
        <n v="652"/>
        <n v="653"/>
        <n v="654"/>
        <n v="655"/>
        <n v="656"/>
        <n v="657"/>
        <n v="658"/>
        <n v="659"/>
        <n v="660"/>
        <n v="661"/>
        <n v="662"/>
        <n v="663"/>
        <n v="664"/>
        <n v="665"/>
        <n v="666"/>
        <n v="667"/>
        <n v="668"/>
        <n v="669"/>
        <n v="670"/>
        <n v="673"/>
        <n v="674"/>
        <n v="675"/>
        <n v="676"/>
        <n v="677"/>
        <n v="679"/>
        <n v="681"/>
        <n v="682"/>
        <n v="709"/>
        <n v="716"/>
        <n v="718"/>
        <n v="721"/>
        <n v="751"/>
        <n v="752"/>
        <n v="753"/>
        <n v="755"/>
        <n v="757"/>
        <n v="759"/>
        <n v="801"/>
        <n v="802"/>
        <n v="804"/>
        <n v="805"/>
        <n v="806"/>
        <n v="807"/>
        <n v="808"/>
        <n v="809"/>
        <n v="811"/>
        <n v="812"/>
        <n v="813"/>
        <n v="814"/>
        <n v="815"/>
        <n v="816"/>
        <n v="817"/>
        <n v="818"/>
        <n v="819"/>
        <n v="820"/>
        <n v="821"/>
        <n v="825"/>
        <n v="828"/>
        <n v="855"/>
        <n v="857"/>
        <n v="858"/>
        <n v="859"/>
        <n v="860"/>
        <n v="862"/>
        <n v="865"/>
        <n v="880"/>
        <n v="882"/>
        <n v="884"/>
        <n v="885"/>
        <n v="886"/>
        <n v="887"/>
        <n v="888"/>
        <n v="889"/>
        <n v="890"/>
        <n v="891"/>
        <n v="896"/>
        <n v="897"/>
        <n v="898"/>
        <n v="899"/>
        <n v="903"/>
        <n v="904"/>
        <n v="905"/>
        <n v="907"/>
        <n v="910"/>
        <n v="911"/>
        <n v="914"/>
        <n v="915"/>
        <n v="916"/>
        <n v="917"/>
        <n v="918"/>
        <n v="919"/>
        <n v="920"/>
        <n v="921"/>
        <n v="922"/>
        <n v="923"/>
        <n v="924"/>
        <n v="925"/>
        <n v="926"/>
        <n v="927"/>
        <n v="928"/>
        <n v="929"/>
        <n v="932"/>
        <n v="933"/>
        <n v="934"/>
        <n v="935"/>
        <n v="936"/>
        <n v="937"/>
        <n v="939"/>
        <n v="940"/>
        <n v="941"/>
        <n v="942"/>
        <n v="943"/>
        <n v="944"/>
        <n v="945"/>
        <n v="946"/>
        <n v="947"/>
        <n v="948"/>
        <n v="949"/>
        <n v="951"/>
        <n v="952"/>
        <n v="953"/>
        <n v="954"/>
        <n v="955"/>
        <n v="956"/>
        <n v="957"/>
        <n v="958"/>
        <n v="959"/>
        <n v="960"/>
        <n v="961"/>
        <n v="962"/>
        <n v="963"/>
        <n v="964"/>
        <n v="965"/>
        <n v="966"/>
        <n v="967"/>
        <n v="968"/>
        <n v="969"/>
        <n v="971"/>
        <n v="973"/>
        <n v="974"/>
        <n v="975"/>
        <n v="976"/>
        <n v="977"/>
        <n v="978"/>
        <n v="979"/>
        <n v="980"/>
        <n v="981"/>
        <n v="983"/>
        <n v="984"/>
        <n v="985"/>
        <n v="986"/>
        <n v="988"/>
        <n v="991"/>
        <n v="992"/>
        <n v="995"/>
        <n v="997"/>
        <n v="999"/>
        <n v="2104"/>
        <n v="2107"/>
        <n v="2221"/>
        <n v="2222"/>
        <n v="2281"/>
        <n v="2403"/>
        <n v="2472"/>
        <n v="2475"/>
        <n v="2563"/>
        <n v="2609"/>
        <n v="2651"/>
        <n v="2661"/>
        <n v="2813"/>
        <n v="2921"/>
        <n v="2923"/>
        <n v="2926"/>
        <n v="2928"/>
        <n v="2965"/>
        <n v="4777"/>
        <n v="7405"/>
        <n v="7421"/>
        <n v="7424"/>
        <n v="7428"/>
        <n v="7445"/>
        <n v="908"/>
        <n v="909"/>
        <n v="912"/>
        <n v="913"/>
        <n v="2451"/>
        <n v="2914"/>
        <n v="465"/>
        <n v="744"/>
        <n v="2161"/>
        <n v="257"/>
        <n v="535"/>
        <n v="7413"/>
        <n v="7453"/>
        <n v="403"/>
        <n v="486"/>
        <n v="9108"/>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81">
  <r>
    <x v="0"/>
    <n v="2014"/>
    <n v="0"/>
    <n v="0"/>
    <n v="255717.6"/>
    <n v="95735.413"/>
    <n v="49725.363999999994"/>
    <n v="0"/>
    <n v="0"/>
    <n v="250242.51600000003"/>
    <n v="53469.165000000001"/>
    <n v="74600.418000000005"/>
    <n v="5813.3879999999999"/>
    <n v="505960.11600000004"/>
    <n v="273530.36"/>
    <n v="5813.3879999999999"/>
  </r>
  <r>
    <x v="0"/>
    <n v="2015"/>
    <n v="0"/>
    <n v="0"/>
    <n v="167743.56049999999"/>
    <n v="60109.624999999993"/>
    <n v="18451.334900000002"/>
    <n v="0"/>
    <n v="0"/>
    <n v="100978.85979999999"/>
    <n v="149863.4215"/>
    <n v="29989.144300000004"/>
    <n v="32589.468000000001"/>
    <n v="268722.4203"/>
    <n v="258413.5257"/>
    <n v="32589.468000000001"/>
  </r>
  <r>
    <x v="0"/>
    <n v="2016"/>
    <n v="0"/>
    <n v="1639.8814"/>
    <n v="483333.58039999998"/>
    <n v="150430.52340000001"/>
    <n v="75030.958400000003"/>
    <n v="0"/>
    <n v="906.279"/>
    <n v="570522.85240000009"/>
    <n v="204051.90729999999"/>
    <n v="186030.79520000002"/>
    <n v="7803.5720000000001"/>
    <n v="1056402.5932"/>
    <n v="615544.18430000008"/>
    <n v="7803.5720000000001"/>
  </r>
  <r>
    <x v="0"/>
    <n v="2017"/>
    <n v="0"/>
    <n v="94.899900000000002"/>
    <n v="40932.720699999998"/>
    <n v="28214.4545"/>
    <n v="66255.944100000008"/>
    <n v="0"/>
    <n v="69.004099999999994"/>
    <n v="99247.345499999996"/>
    <n v="98729.287100000001"/>
    <n v="119062.43769999999"/>
    <n v="45463.842000000004"/>
    <n v="140343.97019999998"/>
    <n v="312262.12340000004"/>
    <n v="45463.842000000004"/>
  </r>
  <r>
    <x v="0"/>
    <n v="2018"/>
    <n v="1363219.6787999999"/>
    <n v="28100.717200000003"/>
    <n v="473860.4865"/>
    <n v="96257.679499999998"/>
    <n v="82276.851999999999"/>
    <n v="45399.706000000006"/>
    <n v="35299.609200000006"/>
    <n v="487169.22640000004"/>
    <n v="137560.55439999999"/>
    <n v="108290.95759999999"/>
    <n v="12911.262000000001"/>
    <n v="2433049.4240999999"/>
    <n v="424386.04349999991"/>
    <n v="12911.262000000001"/>
  </r>
  <r>
    <x v="1"/>
    <n v="2014"/>
    <n v="401402.00800000003"/>
    <n v="0"/>
    <n v="0"/>
    <n v="0"/>
    <n v="0"/>
    <n v="0"/>
    <n v="0"/>
    <n v="0"/>
    <n v="0"/>
    <n v="0"/>
    <n v="2582.181"/>
    <n v="401402.00800000003"/>
    <n v="0"/>
    <n v="2582.181"/>
  </r>
  <r>
    <x v="1"/>
    <n v="2015"/>
    <n v="0"/>
    <n v="0"/>
    <n v="988.87499999999989"/>
    <n v="7408.1249999999991"/>
    <n v="56.024999999999999"/>
    <n v="0"/>
    <n v="0"/>
    <n v="1752.3715999999999"/>
    <n v="14413.162999999999"/>
    <n v="219.51349999999999"/>
    <n v="2077.3679999999999"/>
    <n v="2741.2465999999999"/>
    <n v="22096.826499999999"/>
    <n v="2077.3679999999999"/>
  </r>
  <r>
    <x v="1"/>
    <n v="2016"/>
    <n v="0"/>
    <n v="0"/>
    <n v="65.600700000000003"/>
    <n v="39.1404"/>
    <n v="602.6232"/>
    <n v="0"/>
    <n v="0"/>
    <n v="33.6173"/>
    <n v="37.179900000000004"/>
    <n v="571.22880000000009"/>
    <n v="1225.3320000000001"/>
    <n v="99.218000000000004"/>
    <n v="1250.1723000000002"/>
    <n v="1225.3320000000001"/>
  </r>
  <r>
    <x v="1"/>
    <n v="2017"/>
    <n v="0"/>
    <n v="0"/>
    <n v="0"/>
    <n v="0"/>
    <n v="0"/>
    <n v="0"/>
    <n v="0"/>
    <n v="0"/>
    <n v="0"/>
    <n v="0"/>
    <n v="5778.3780000000006"/>
    <n v="0"/>
    <n v="0"/>
    <n v="5778.3780000000006"/>
  </r>
  <r>
    <x v="1"/>
    <n v="2018"/>
    <n v="0"/>
    <n v="0"/>
    <n v="0"/>
    <n v="0"/>
    <n v="0"/>
    <n v="0"/>
    <n v="0"/>
    <n v="0"/>
    <n v="0"/>
    <n v="0"/>
    <n v="228.072"/>
    <n v="0"/>
    <n v="0"/>
    <n v="228.072"/>
  </r>
  <r>
    <x v="2"/>
    <n v="2014"/>
    <n v="0"/>
    <n v="0"/>
    <n v="0"/>
    <n v="0"/>
    <n v="0"/>
    <n v="0"/>
    <n v="0"/>
    <n v="0"/>
    <n v="0"/>
    <n v="0"/>
    <n v="0"/>
    <n v="0"/>
    <n v="0"/>
    <n v="0"/>
  </r>
  <r>
    <x v="2"/>
    <n v="2015"/>
    <n v="0"/>
    <n v="0"/>
    <n v="0"/>
    <n v="0"/>
    <n v="0"/>
    <n v="0"/>
    <n v="0"/>
    <n v="0"/>
    <n v="0"/>
    <n v="0"/>
    <n v="0"/>
    <n v="0"/>
    <n v="0"/>
    <n v="0"/>
  </r>
  <r>
    <x v="2"/>
    <n v="2016"/>
    <n v="0"/>
    <n v="0"/>
    <n v="0"/>
    <n v="0"/>
    <n v="0"/>
    <n v="0"/>
    <n v="0"/>
    <n v="0"/>
    <n v="0"/>
    <n v="0"/>
    <n v="0"/>
    <n v="0"/>
    <n v="0"/>
    <n v="0"/>
  </r>
  <r>
    <x v="2"/>
    <n v="2017"/>
    <n v="0"/>
    <n v="0"/>
    <n v="0"/>
    <n v="0"/>
    <n v="0"/>
    <n v="0"/>
    <n v="0"/>
    <n v="0"/>
    <n v="0"/>
    <n v="0"/>
    <n v="0"/>
    <n v="0"/>
    <n v="0"/>
    <n v="0"/>
  </r>
  <r>
    <x v="2"/>
    <n v="2018"/>
    <n v="0"/>
    <n v="0"/>
    <n v="0"/>
    <n v="0"/>
    <n v="0"/>
    <n v="0"/>
    <n v="0"/>
    <n v="0"/>
    <n v="0"/>
    <n v="0"/>
    <n v="0"/>
    <n v="0"/>
    <n v="0"/>
    <n v="0"/>
  </r>
  <r>
    <x v="3"/>
    <n v="2014"/>
    <n v="0"/>
    <n v="0"/>
    <n v="461446.75199999998"/>
    <n v="205013.17700000003"/>
    <n v="190880.10399999999"/>
    <n v="0"/>
    <n v="0"/>
    <n v="460086.91200000007"/>
    <n v="301789.41000000003"/>
    <n v="328058.95799999998"/>
    <n v="50091.740999999995"/>
    <n v="921533.66400000011"/>
    <n v="1025741.6490000001"/>
    <n v="50091.740999999995"/>
  </r>
  <r>
    <x v="3"/>
    <n v="2015"/>
    <n v="0"/>
    <n v="94165.577300000004"/>
    <n v="165764.25"/>
    <n v="179752.68049999999"/>
    <n v="60382.878700000001"/>
    <n v="0"/>
    <n v="969543"/>
    <n v="163089.59659999999"/>
    <n v="347764.30050000001"/>
    <n v="190742.3841"/>
    <n v="59040.155999999995"/>
    <n v="1392562.4239000001"/>
    <n v="778642.24380000005"/>
    <n v="59040.155999999995"/>
  </r>
  <r>
    <x v="3"/>
    <n v="2016"/>
    <n v="0"/>
    <n v="1349.3653999999999"/>
    <n v="433763.82909999997"/>
    <n v="234622.99290000001"/>
    <n v="95305.857099999994"/>
    <n v="0"/>
    <n v="620.41650000000004"/>
    <n v="459555.17230000003"/>
    <n v="447386.32789999997"/>
    <n v="132885.60080000001"/>
    <n v="68452.788"/>
    <n v="895288.78330000001"/>
    <n v="910200.77870000002"/>
    <n v="68452.788"/>
  </r>
  <r>
    <x v="3"/>
    <n v="2017"/>
    <n v="0"/>
    <n v="21408.0095"/>
    <n v="817727.12749999994"/>
    <n v="177555.35989999998"/>
    <n v="232487.30109999998"/>
    <n v="0"/>
    <n v="46356.446300000003"/>
    <n v="2116423.6631000005"/>
    <n v="882348.84840000002"/>
    <n v="555799.22100000002"/>
    <n v="99589.194000000003"/>
    <n v="3001915.2464000005"/>
    <n v="1848190.7303999998"/>
    <n v="99589.194000000003"/>
  </r>
  <r>
    <x v="3"/>
    <n v="2018"/>
    <n v="1668.4731000000002"/>
    <n v="55178.271800000002"/>
    <n v="953367.37170000002"/>
    <n v="233149.21059999999"/>
    <n v="269186.1753"/>
    <n v="1541.1028000000001"/>
    <n v="61015.646800000002"/>
    <n v="683883.60380000004"/>
    <n v="225963.39379999996"/>
    <n v="328038.01360000001"/>
    <n v="90305.90400000001"/>
    <n v="1756654.4700000002"/>
    <n v="1056336.7933"/>
    <n v="90305.90400000001"/>
  </r>
  <r>
    <x v="4"/>
    <n v="2014"/>
    <n v="0"/>
    <n v="0"/>
    <n v="250901.79199999999"/>
    <n v="5711.1630000000005"/>
    <n v="0"/>
    <n v="0"/>
    <n v="0"/>
    <n v="290483.81100000005"/>
    <n v="35008.188000000002"/>
    <n v="0"/>
    <n v="913.56299999999999"/>
    <n v="541385.603"/>
    <n v="40719.351000000002"/>
    <n v="913.56299999999999"/>
  </r>
  <r>
    <x v="4"/>
    <n v="2015"/>
    <n v="0"/>
    <n v="0"/>
    <n v="0"/>
    <n v="0"/>
    <n v="0"/>
    <n v="0"/>
    <n v="0"/>
    <n v="0"/>
    <n v="0"/>
    <n v="0"/>
    <n v="3145.14"/>
    <n v="0"/>
    <n v="0"/>
    <n v="3145.14"/>
  </r>
  <r>
    <x v="4"/>
    <n v="2016"/>
    <n v="0"/>
    <n v="802.94870000000003"/>
    <n v="214170.4369"/>
    <n v="4900.5713999999998"/>
    <n v="14547.850899999999"/>
    <n v="0"/>
    <n v="367.45170000000002"/>
    <n v="211741.25839999999"/>
    <n v="9620.5536000000011"/>
    <n v="2226.98"/>
    <n v="10436.216"/>
    <n v="427082.09570000001"/>
    <n v="31295.955899999997"/>
    <n v="10436.216"/>
  </r>
  <r>
    <x v="4"/>
    <n v="2017"/>
    <n v="0"/>
    <n v="76.972200000000001"/>
    <n v="32177.354599999999"/>
    <n v="32767.568500000001"/>
    <n v="3810.9573"/>
    <n v="0"/>
    <n v="32.712400000000002"/>
    <n v="48310.536899999999"/>
    <n v="58800.130300000004"/>
    <n v="5573.7564000000002"/>
    <n v="0"/>
    <n v="80597.576100000006"/>
    <n v="100952.41250000001"/>
    <n v="0"/>
  </r>
  <r>
    <x v="4"/>
    <n v="2018"/>
    <n v="0"/>
    <n v="0"/>
    <n v="0"/>
    <n v="0"/>
    <n v="0"/>
    <n v="0"/>
    <n v="0"/>
    <n v="0"/>
    <n v="0"/>
    <n v="0"/>
    <n v="291.72000000000003"/>
    <n v="0"/>
    <n v="0"/>
    <n v="291.72000000000003"/>
  </r>
  <r>
    <x v="5"/>
    <n v="2014"/>
    <n v="0"/>
    <n v="0"/>
    <n v="0"/>
    <n v="0"/>
    <n v="0"/>
    <n v="0"/>
    <n v="0"/>
    <n v="0"/>
    <n v="0"/>
    <n v="0"/>
    <n v="0"/>
    <n v="0"/>
    <n v="0"/>
    <n v="0"/>
  </r>
  <r>
    <x v="5"/>
    <n v="2015"/>
    <n v="0"/>
    <n v="0"/>
    <n v="0"/>
    <n v="0"/>
    <n v="0"/>
    <n v="0"/>
    <n v="0"/>
    <n v="0"/>
    <n v="0"/>
    <n v="0"/>
    <n v="0"/>
    <n v="0"/>
    <n v="0"/>
    <n v="0"/>
  </r>
  <r>
    <x v="5"/>
    <n v="2016"/>
    <n v="0"/>
    <n v="0"/>
    <n v="0"/>
    <n v="0"/>
    <n v="0"/>
    <n v="0"/>
    <n v="0"/>
    <n v="0"/>
    <n v="0"/>
    <n v="0"/>
    <n v="0"/>
    <n v="0"/>
    <n v="0"/>
    <n v="0"/>
  </r>
  <r>
    <x v="5"/>
    <n v="2017"/>
    <n v="0"/>
    <n v="0"/>
    <n v="0"/>
    <n v="0"/>
    <n v="0"/>
    <n v="0"/>
    <n v="0"/>
    <n v="0"/>
    <n v="0"/>
    <n v="0"/>
    <n v="0"/>
    <n v="0"/>
    <n v="0"/>
    <n v="0"/>
  </r>
  <r>
    <x v="5"/>
    <n v="2018"/>
    <n v="0"/>
    <n v="0"/>
    <n v="0"/>
    <n v="0"/>
    <n v="0"/>
    <n v="0"/>
    <n v="0"/>
    <n v="0"/>
    <n v="0"/>
    <n v="0"/>
    <n v="0"/>
    <n v="0"/>
    <n v="0"/>
    <n v="0"/>
  </r>
  <r>
    <x v="6"/>
    <n v="2014"/>
    <n v="0"/>
    <n v="0"/>
    <n v="0"/>
    <n v="0"/>
    <n v="0"/>
    <n v="0"/>
    <n v="0"/>
    <n v="0"/>
    <n v="0"/>
    <n v="0"/>
    <n v="11372.948999999999"/>
    <n v="0"/>
    <n v="0"/>
    <n v="11372.948999999999"/>
  </r>
  <r>
    <x v="6"/>
    <n v="2015"/>
    <n v="0"/>
    <n v="0"/>
    <n v="1204.9464999999998"/>
    <n v="8295.6744999999992"/>
    <n v="3562.5142999999998"/>
    <n v="0"/>
    <n v="0"/>
    <n v="136.60079999999999"/>
    <n v="186.494"/>
    <n v="7108.0856000000003"/>
    <n v="13153.835999999999"/>
    <n v="1341.5472999999997"/>
    <n v="19152.768400000001"/>
    <n v="13153.835999999999"/>
  </r>
  <r>
    <x v="6"/>
    <n v="2016"/>
    <n v="0"/>
    <n v="0"/>
    <n v="861.64649999999995"/>
    <n v="514.09799999999996"/>
    <n v="7915.2839999999997"/>
    <n v="0"/>
    <n v="0"/>
    <n v="968.9588"/>
    <n v="1071.6444000000001"/>
    <n v="16464.6528"/>
    <n v="1703.8720000000001"/>
    <n v="1830.6052999999999"/>
    <n v="25965.679199999999"/>
    <n v="1703.8720000000001"/>
  </r>
  <r>
    <x v="6"/>
    <n v="2017"/>
    <n v="0"/>
    <n v="65.4465"/>
    <n v="27641.862499999999"/>
    <n v="25129.080899999997"/>
    <n v="17041.639299999999"/>
    <n v="0"/>
    <n v="21.371099999999998"/>
    <n v="30195.213"/>
    <n v="25416.321600000003"/>
    <n v="58759.416700000002"/>
    <n v="10201.334000000001"/>
    <n v="57923.893100000001"/>
    <n v="126346.45850000001"/>
    <n v="10201.334000000001"/>
  </r>
  <r>
    <x v="6"/>
    <n v="2018"/>
    <n v="0"/>
    <n v="0"/>
    <n v="0"/>
    <n v="0"/>
    <n v="0"/>
    <n v="0"/>
    <n v="0"/>
    <n v="0"/>
    <n v="0"/>
    <n v="0"/>
    <n v="3240.7440000000001"/>
    <n v="0"/>
    <n v="0"/>
    <n v="3240.7440000000001"/>
  </r>
  <r>
    <x v="7"/>
    <n v="2014"/>
    <n v="0"/>
    <n v="0"/>
    <n v="647267.06400000001"/>
    <n v="106731.27600000001"/>
    <n v="0"/>
    <n v="0"/>
    <n v="0"/>
    <n v="471246.56900000013"/>
    <n v="160474.74300000002"/>
    <n v="0"/>
    <n v="31600.925999999999"/>
    <n v="1118513.6330000001"/>
    <n v="267206.01900000003"/>
    <n v="31600.925999999999"/>
  </r>
  <r>
    <x v="7"/>
    <n v="2015"/>
    <n v="0"/>
    <n v="0"/>
    <n v="8668.5514999999996"/>
    <n v="64940.172499999993"/>
    <n v="491.11930000000001"/>
    <n v="0"/>
    <n v="0"/>
    <n v="11338.731599999999"/>
    <n v="93260.462999999989"/>
    <n v="1420.3634999999999"/>
    <n v="25367.16"/>
    <n v="20007.283100000001"/>
    <n v="160112.1183"/>
    <n v="25367.16"/>
  </r>
  <r>
    <x v="7"/>
    <n v="2016"/>
    <n v="0"/>
    <n v="510.09039999999999"/>
    <n v="148137.32359999997"/>
    <n v="44652.986700000001"/>
    <n v="5824.6691000000001"/>
    <n v="0"/>
    <n v="68.260499999999993"/>
    <n v="57834.873200000002"/>
    <n v="82374.471799999999"/>
    <n v="11606.2248"/>
    <n v="18003.888000000003"/>
    <n v="206550.54769999997"/>
    <n v="144458.3524"/>
    <n v="18003.888000000003"/>
  </r>
  <r>
    <x v="7"/>
    <n v="2017"/>
    <n v="0"/>
    <n v="260.17529999999999"/>
    <n v="108695.5849"/>
    <n v="111413.01359999999"/>
    <n v="9574.0903999999991"/>
    <n v="0"/>
    <n v="149.0153"/>
    <n v="220103.44560000001"/>
    <n v="268173.8774"/>
    <n v="24030.126500000002"/>
    <n v="15056.356000000002"/>
    <n v="329208.22110000002"/>
    <n v="413191.1079"/>
    <n v="15056.356000000002"/>
  </r>
  <r>
    <x v="7"/>
    <n v="2018"/>
    <n v="34.922800000000002"/>
    <n v="5102.9924000000001"/>
    <n v="227728.59000000003"/>
    <n v="110422.74459999999"/>
    <n v="24548.498800000001"/>
    <n v="60.354799999999997"/>
    <n v="4192.9359999999997"/>
    <n v="128254.6925"/>
    <n v="84288.7111"/>
    <n v="30117.788800000002"/>
    <n v="27041.118000000002"/>
    <n v="365374.48849999998"/>
    <n v="249377.7433"/>
    <n v="27041.118000000002"/>
  </r>
  <r>
    <x v="8"/>
    <n v="2014"/>
    <n v="0"/>
    <n v="0"/>
    <n v="0"/>
    <n v="0"/>
    <n v="0"/>
    <n v="0"/>
    <n v="0"/>
    <n v="0"/>
    <n v="0"/>
    <n v="0"/>
    <n v="1017.4499999999999"/>
    <n v="0"/>
    <n v="0"/>
    <n v="1017.4499999999999"/>
  </r>
  <r>
    <x v="8"/>
    <n v="2015"/>
    <n v="0"/>
    <n v="0"/>
    <n v="0"/>
    <n v="0"/>
    <n v="0"/>
    <n v="0"/>
    <n v="0"/>
    <n v="0"/>
    <n v="0"/>
    <n v="0"/>
    <n v="0"/>
    <n v="0"/>
    <n v="0"/>
    <n v="0"/>
  </r>
  <r>
    <x v="8"/>
    <n v="2016"/>
    <n v="0"/>
    <n v="0"/>
    <n v="1601.8497000000002"/>
    <n v="4785.87"/>
    <n v="1952.7071999999998"/>
    <n v="0"/>
    <n v="0"/>
    <n v="2459.3145"/>
    <n v="6135.0010000000002"/>
    <n v="24569.712000000003"/>
    <n v="8357.6"/>
    <n v="4061.1642000000002"/>
    <n v="37443.290200000003"/>
    <n v="8357.6"/>
  </r>
  <r>
    <x v="8"/>
    <n v="2017"/>
    <n v="0"/>
    <n v="114.9666"/>
    <n v="48028.665799999995"/>
    <n v="49249.501599999996"/>
    <n v="4138.7975999999999"/>
    <n v="0"/>
    <n v="47.659500000000001"/>
    <n v="70406.698499999999"/>
    <n v="85875.61050000001"/>
    <n v="7237.4355000000005"/>
    <n v="148.06"/>
    <n v="118597.9904"/>
    <n v="146501.34520000001"/>
    <n v="148.06"/>
  </r>
  <r>
    <x v="8"/>
    <n v="2018"/>
    <n v="5.4758000000000004"/>
    <n v="246.74979999999999"/>
    <n v="7427.067"/>
    <n v="3270.9299000000001"/>
    <n v="1975.1732"/>
    <n v="22.683799999999998"/>
    <n v="773.59580000000005"/>
    <n v="7956.5384000000004"/>
    <n v="4206.6715999999997"/>
    <n v="6573.6088"/>
    <n v="3126.7080000000001"/>
    <n v="16432.1106"/>
    <n v="16026.3835"/>
    <n v="3126.7080000000001"/>
  </r>
  <r>
    <x v="9"/>
    <n v="2014"/>
    <n v="0"/>
    <n v="0"/>
    <n v="138109.31200000001"/>
    <n v="0"/>
    <n v="0"/>
    <n v="0"/>
    <n v="0"/>
    <n v="270330.75300000003"/>
    <n v="0"/>
    <n v="0"/>
    <n v="1800.3509999999999"/>
    <n v="408440.06500000006"/>
    <n v="0"/>
    <n v="1800.3509999999999"/>
  </r>
  <r>
    <x v="9"/>
    <n v="2015"/>
    <n v="0"/>
    <n v="0"/>
    <n v="2302.8199999999997"/>
    <n v="17010.2"/>
    <n v="1283.684"/>
    <n v="0"/>
    <n v="0"/>
    <n v="1376.3159999999998"/>
    <n v="10812.529999999999"/>
    <n v="4013.5946000000004"/>
    <n v="13656.815999999999"/>
    <n v="3679.1359999999995"/>
    <n v="33120.008600000001"/>
    <n v="13656.815999999999"/>
  </r>
  <r>
    <x v="9"/>
    <n v="2016"/>
    <n v="0"/>
    <n v="0"/>
    <n v="0"/>
    <n v="0"/>
    <n v="0"/>
    <n v="0"/>
    <n v="0"/>
    <n v="0"/>
    <n v="0"/>
    <n v="0"/>
    <n v="3553.3280000000004"/>
    <n v="0"/>
    <n v="0"/>
    <n v="3553.3280000000004"/>
  </r>
  <r>
    <x v="9"/>
    <n v="2017"/>
    <n v="0"/>
    <n v="0"/>
    <n v="0"/>
    <n v="0"/>
    <n v="0"/>
    <n v="0"/>
    <n v="0"/>
    <n v="0"/>
    <n v="0"/>
    <n v="0"/>
    <n v="0"/>
    <n v="0"/>
    <n v="0"/>
    <n v="0"/>
  </r>
  <r>
    <x v="9"/>
    <n v="2018"/>
    <n v="5.3812000000000006"/>
    <n v="166.81719999999999"/>
    <n v="3431.7380000000003"/>
    <n v="1294.1786"/>
    <n v="1684.8047999999999"/>
    <n v="5.0575999999999999"/>
    <n v="172.48160000000001"/>
    <n v="1773.9968000000001"/>
    <n v="937.92319999999995"/>
    <n v="1465.6576"/>
    <n v="415.03800000000001"/>
    <n v="5555.4724000000006"/>
    <n v="5382.5642000000007"/>
    <n v="415.03800000000001"/>
  </r>
  <r>
    <x v="10"/>
    <n v="2014"/>
    <n v="0"/>
    <n v="0"/>
    <n v="0"/>
    <n v="0"/>
    <n v="0"/>
    <n v="0"/>
    <n v="0"/>
    <n v="0"/>
    <n v="0"/>
    <n v="0"/>
    <n v="987.46199999999999"/>
    <n v="0"/>
    <n v="0"/>
    <n v="987.46199999999999"/>
  </r>
  <r>
    <x v="10"/>
    <n v="2015"/>
    <n v="0"/>
    <n v="0"/>
    <n v="0"/>
    <n v="0"/>
    <n v="0"/>
    <n v="0"/>
    <n v="0"/>
    <n v="0"/>
    <n v="0"/>
    <n v="0"/>
    <n v="6698.7240000000002"/>
    <n v="0"/>
    <n v="0"/>
    <n v="6698.7240000000002"/>
  </r>
  <r>
    <x v="10"/>
    <n v="2016"/>
    <n v="0"/>
    <n v="0"/>
    <n v="0"/>
    <n v="0"/>
    <n v="0"/>
    <n v="0"/>
    <n v="0"/>
    <n v="0"/>
    <n v="0"/>
    <n v="0"/>
    <n v="5989.1640000000007"/>
    <n v="0"/>
    <n v="0"/>
    <n v="5989.1640000000007"/>
  </r>
  <r>
    <x v="10"/>
    <n v="2017"/>
    <n v="0"/>
    <n v="1.5335999999999999"/>
    <n v="677.68079999999998"/>
    <n v="299.39279999999997"/>
    <n v="1861.6200000000001"/>
    <n v="0"/>
    <n v="3.3392999999999997"/>
    <n v="4541.4479999999994"/>
    <n v="2290.7598000000003"/>
    <n v="16308.028100000001"/>
    <n v="2206.0940000000001"/>
    <n v="5224.0016999999989"/>
    <n v="20759.8007"/>
    <n v="2206.0940000000001"/>
  </r>
  <r>
    <x v="10"/>
    <n v="2018"/>
    <n v="46.2286"/>
    <n v="1433.0865999999999"/>
    <n v="29481.239000000001"/>
    <n v="11117.978300000001"/>
    <n v="14473.7544"/>
    <n v="129.00359999999998"/>
    <n v="4399.4675999999999"/>
    <n v="45249.124800000005"/>
    <n v="23923.495199999998"/>
    <n v="37384.353600000002"/>
    <n v="10118.706"/>
    <n v="80738.150200000004"/>
    <n v="86899.5815"/>
    <n v="10118.706"/>
  </r>
  <r>
    <x v="11"/>
    <n v="2014"/>
    <n v="0"/>
    <n v="0"/>
    <n v="0"/>
    <n v="0"/>
    <n v="5896.5879999999997"/>
    <n v="0"/>
    <n v="0"/>
    <n v="0"/>
    <n v="0"/>
    <n v="0"/>
    <n v="2630.3759999999997"/>
    <n v="0"/>
    <n v="5896.5879999999997"/>
    <n v="2630.3759999999997"/>
  </r>
  <r>
    <x v="11"/>
    <n v="2015"/>
    <n v="0"/>
    <n v="0"/>
    <n v="21.14"/>
    <n v="12.6236"/>
    <n v="697.74080000000004"/>
    <n v="0"/>
    <n v="0"/>
    <n v="62.744999999999997"/>
    <n v="85.662499999999994"/>
    <n v="3264.9650000000001"/>
    <n v="2382.7919999999999"/>
    <n v="83.884999999999991"/>
    <n v="4060.9919"/>
    <n v="2382.7919999999999"/>
  </r>
  <r>
    <x v="11"/>
    <n v="2016"/>
    <n v="0"/>
    <n v="699.13229999999999"/>
    <n v="185246.36009999999"/>
    <n v="3531.2105999999999"/>
    <n v="1339.0160999999998"/>
    <n v="0"/>
    <n v="227.6934"/>
    <n v="131206.5968"/>
    <n v="5961.4272000000001"/>
    <n v="1379.96"/>
    <n v="4839.3200000000006"/>
    <n v="317379.78259999998"/>
    <n v="12211.6139"/>
    <n v="4839.3200000000006"/>
  </r>
  <r>
    <x v="11"/>
    <n v="2017"/>
    <n v="0"/>
    <n v="22.173300000000001"/>
    <n v="9744.6309000000001"/>
    <n v="4845.7736999999997"/>
    <n v="24303.836100000004"/>
    <n v="0"/>
    <n v="22.298300000000001"/>
    <n v="30979.286099999998"/>
    <n v="21514.9709"/>
    <n v="82528.5095"/>
    <n v="50756.314000000006"/>
    <n v="40768.388599999998"/>
    <n v="133193.09020000001"/>
    <n v="50756.314000000006"/>
  </r>
  <r>
    <x v="11"/>
    <n v="2018"/>
    <n v="24.807200000000002"/>
    <n v="769.02319999999997"/>
    <n v="15820.228000000001"/>
    <n v="5966.1316000000006"/>
    <n v="7766.9087999999992"/>
    <n v="60.024199999999993"/>
    <n v="2047.0322000000001"/>
    <n v="21054.0056"/>
    <n v="11131.384399999999"/>
    <n v="17394.599200000001"/>
    <n v="14299.584000000001"/>
    <n v="39775.1204"/>
    <n v="42259.024000000005"/>
    <n v="14299.584000000001"/>
  </r>
  <r>
    <x v="12"/>
    <n v="2014"/>
    <n v="0"/>
    <n v="0"/>
    <n v="218989.92"/>
    <n v="0"/>
    <n v="1030.1199999999999"/>
    <n v="0"/>
    <n v="0"/>
    <n v="150635.64000000001"/>
    <n v="0"/>
    <n v="900.52800000000002"/>
    <n v="5091.5339999999997"/>
    <n v="369625.56000000006"/>
    <n v="1930.6479999999999"/>
    <n v="5091.5339999999997"/>
  </r>
  <r>
    <x v="12"/>
    <n v="2015"/>
    <n v="0"/>
    <n v="0"/>
    <n v="20.545000000000002"/>
    <n v="12.268299999999998"/>
    <n v="678.10239999999999"/>
    <n v="0"/>
    <n v="0"/>
    <n v="82.484999999999999"/>
    <n v="112.6125"/>
    <n v="4292.1450000000004"/>
    <n v="20063.448"/>
    <n v="103.03"/>
    <n v="5095.1282000000001"/>
    <n v="20063.448"/>
  </r>
  <r>
    <x v="12"/>
    <n v="2016"/>
    <n v="0"/>
    <n v="0"/>
    <n v="0"/>
    <n v="0"/>
    <n v="0"/>
    <n v="0"/>
    <n v="0"/>
    <n v="0"/>
    <n v="0"/>
    <n v="0"/>
    <n v="835.7600000000001"/>
    <n v="0"/>
    <n v="0"/>
    <n v="835.7600000000001"/>
  </r>
  <r>
    <x v="12"/>
    <n v="2017"/>
    <n v="0"/>
    <n v="5.2659000000000002"/>
    <n v="2326.9427000000001"/>
    <n v="1028.0207"/>
    <n v="6392.2174999999997"/>
    <n v="0"/>
    <n v="4.4958"/>
    <n v="6114.2879999999996"/>
    <n v="3084.1188000000002"/>
    <n v="21955.988600000001"/>
    <n v="0"/>
    <n v="8450.9923999999992"/>
    <n v="32460.345600000001"/>
    <n v="0"/>
  </r>
  <r>
    <x v="12"/>
    <n v="2018"/>
    <n v="8.14"/>
    <n v="252.33999999999997"/>
    <n v="5191.1000000000004"/>
    <n v="1957.67"/>
    <n v="2548.56"/>
    <n v="161.3937"/>
    <n v="5504.0816999999997"/>
    <n v="56610.231600000006"/>
    <n v="29930.183399999998"/>
    <n v="46770.781200000005"/>
    <n v="3023.28"/>
    <n v="67727.287000000011"/>
    <n v="81207.194600000003"/>
    <n v="3023.28"/>
  </r>
  <r>
    <x v="13"/>
    <n v="2014"/>
    <n v="0"/>
    <n v="0"/>
    <n v="0"/>
    <n v="0"/>
    <n v="0"/>
    <n v="0"/>
    <n v="0"/>
    <n v="0"/>
    <n v="0"/>
    <n v="0"/>
    <n v="0"/>
    <n v="0"/>
    <n v="0"/>
    <n v="0"/>
  </r>
  <r>
    <x v="13"/>
    <n v="2015"/>
    <n v="0"/>
    <n v="0"/>
    <n v="0"/>
    <n v="0"/>
    <n v="0"/>
    <n v="0"/>
    <n v="0"/>
    <n v="0"/>
    <n v="0"/>
    <n v="0"/>
    <n v="0"/>
    <n v="0"/>
    <n v="0"/>
    <n v="0"/>
  </r>
  <r>
    <x v="13"/>
    <n v="2016"/>
    <n v="0"/>
    <n v="0"/>
    <n v="0"/>
    <n v="0"/>
    <n v="0"/>
    <n v="0"/>
    <n v="0"/>
    <n v="0"/>
    <n v="0"/>
    <n v="0"/>
    <n v="0"/>
    <n v="0"/>
    <n v="0"/>
    <n v="0"/>
  </r>
  <r>
    <x v="13"/>
    <n v="2017"/>
    <n v="0"/>
    <n v="0"/>
    <n v="0"/>
    <n v="0"/>
    <n v="0"/>
    <n v="0"/>
    <n v="0"/>
    <n v="0"/>
    <n v="0"/>
    <n v="0"/>
    <n v="0"/>
    <n v="0"/>
    <n v="0"/>
    <n v="0"/>
  </r>
  <r>
    <x v="13"/>
    <n v="2018"/>
    <n v="0"/>
    <n v="0"/>
    <n v="0"/>
    <n v="0"/>
    <n v="0"/>
    <n v="0"/>
    <n v="0"/>
    <n v="0"/>
    <n v="0"/>
    <n v="0"/>
    <n v="0"/>
    <n v="0"/>
    <n v="0"/>
    <n v="0"/>
  </r>
  <r>
    <x v="14"/>
    <n v="2014"/>
    <n v="0"/>
    <n v="0"/>
    <n v="0"/>
    <n v="0"/>
    <n v="0"/>
    <n v="0"/>
    <n v="0"/>
    <n v="0"/>
    <n v="0"/>
    <n v="0"/>
    <n v="0"/>
    <n v="0"/>
    <n v="0"/>
    <n v="0"/>
  </r>
  <r>
    <x v="14"/>
    <n v="2015"/>
    <n v="0"/>
    <n v="0"/>
    <n v="0"/>
    <n v="0"/>
    <n v="0"/>
    <n v="0"/>
    <n v="0"/>
    <n v="0"/>
    <n v="0"/>
    <n v="0"/>
    <n v="0"/>
    <n v="0"/>
    <n v="0"/>
    <n v="0"/>
  </r>
  <r>
    <x v="14"/>
    <n v="2016"/>
    <n v="0"/>
    <n v="0"/>
    <n v="0"/>
    <n v="0"/>
    <n v="0"/>
    <n v="0"/>
    <n v="0"/>
    <n v="0"/>
    <n v="0"/>
    <n v="0"/>
    <n v="0"/>
    <n v="0"/>
    <n v="0"/>
    <n v="0"/>
  </r>
  <r>
    <x v="14"/>
    <n v="2017"/>
    <n v="0"/>
    <n v="0"/>
    <n v="0"/>
    <n v="0"/>
    <n v="0"/>
    <n v="0"/>
    <n v="0"/>
    <n v="0"/>
    <n v="0"/>
    <n v="0"/>
    <n v="0"/>
    <n v="0"/>
    <n v="0"/>
    <n v="0"/>
  </r>
  <r>
    <x v="14"/>
    <n v="2018"/>
    <n v="0"/>
    <n v="0"/>
    <n v="0"/>
    <n v="0"/>
    <n v="0"/>
    <n v="0"/>
    <n v="0"/>
    <n v="0"/>
    <n v="0"/>
    <n v="0"/>
    <n v="0"/>
    <n v="0"/>
    <n v="0"/>
    <n v="0"/>
  </r>
  <r>
    <x v="15"/>
    <n v="2014"/>
    <n v="0"/>
    <n v="0"/>
    <n v="0"/>
    <n v="31762.276000000002"/>
    <n v="4507.6239999999998"/>
    <n v="0"/>
    <n v="0"/>
    <n v="0"/>
    <n v="30222.371999999999"/>
    <n v="15204.12"/>
    <n v="31812.984"/>
    <n v="0"/>
    <n v="81696.391999999993"/>
    <n v="31812.984"/>
  </r>
  <r>
    <x v="15"/>
    <n v="2015"/>
    <n v="0"/>
    <n v="0"/>
    <n v="17227.836499999998"/>
    <n v="110916.63979999999"/>
    <n v="87694.511700000003"/>
    <n v="0"/>
    <n v="0"/>
    <n v="21022.140199999998"/>
    <n v="156837.59849999999"/>
    <n v="124229.523"/>
    <n v="10716.503999999999"/>
    <n v="38249.976699999999"/>
    <n v="479678.27299999999"/>
    <n v="10716.503999999999"/>
  </r>
  <r>
    <x v="15"/>
    <n v="2016"/>
    <n v="0"/>
    <n v="1889.5693999999999"/>
    <n v="535757.15240000002"/>
    <n v="98204.704400000002"/>
    <n v="100249.1154"/>
    <n v="0"/>
    <n v="458.04"/>
    <n v="299093.14939999999"/>
    <n v="154049.67379999999"/>
    <n v="79812.563200000004"/>
    <n v="41426.736000000004"/>
    <n v="837197.91120000009"/>
    <n v="432316.05680000002"/>
    <n v="41426.736000000004"/>
  </r>
  <r>
    <x v="15"/>
    <n v="2017"/>
    <n v="0"/>
    <n v="192.49019999999999"/>
    <n v="80608.264599999995"/>
    <n v="80592.1633"/>
    <n v="16361.356899999999"/>
    <n v="0"/>
    <n v="76.374299999999991"/>
    <n v="112383.639"/>
    <n v="133400.6508"/>
    <n v="29471.447100000005"/>
    <n v="75439.262000000002"/>
    <n v="193260.76809999999"/>
    <n v="259825.61810000002"/>
    <n v="75439.262000000002"/>
  </r>
  <r>
    <x v="15"/>
    <n v="2018"/>
    <n v="98.725000000000009"/>
    <n v="5280.0769999999993"/>
    <n v="176389.935"/>
    <n v="80069.366500000004"/>
    <n v="38426.279499999997"/>
    <n v="184.8373"/>
    <n v="13098.5733"/>
    <n v="405706.99840000004"/>
    <n v="266958.10859999998"/>
    <n v="93760.254799999995"/>
    <n v="34373.898000000001"/>
    <n v="600759.14600000007"/>
    <n v="479214.00939999998"/>
    <n v="34373.898000000001"/>
  </r>
  <r>
    <x v="16"/>
    <n v="2014"/>
    <n v="0"/>
    <n v="0"/>
    <n v="0"/>
    <n v="0"/>
    <n v="0"/>
    <n v="0"/>
    <n v="0"/>
    <n v="0"/>
    <n v="0"/>
    <n v="0"/>
    <n v="0"/>
    <n v="0"/>
    <n v="0"/>
    <n v="0"/>
  </r>
  <r>
    <x v="16"/>
    <n v="2015"/>
    <n v="0"/>
    <n v="0"/>
    <n v="0"/>
    <n v="0"/>
    <n v="0"/>
    <n v="0"/>
    <n v="0"/>
    <n v="0"/>
    <n v="0"/>
    <n v="0"/>
    <n v="0"/>
    <n v="0"/>
    <n v="0"/>
    <n v="0"/>
  </r>
  <r>
    <x v="16"/>
    <n v="2016"/>
    <n v="0"/>
    <n v="0"/>
    <n v="0"/>
    <n v="0"/>
    <n v="0"/>
    <n v="0"/>
    <n v="0"/>
    <n v="0"/>
    <n v="0"/>
    <n v="0"/>
    <n v="1042.0040000000001"/>
    <n v="0"/>
    <n v="0"/>
    <n v="1042.0040000000001"/>
  </r>
  <r>
    <x v="16"/>
    <n v="2017"/>
    <n v="0"/>
    <n v="0"/>
    <n v="0"/>
    <n v="0"/>
    <n v="0"/>
    <n v="0"/>
    <n v="0"/>
    <n v="0"/>
    <n v="0"/>
    <n v="0"/>
    <n v="1056.6100000000001"/>
    <n v="0"/>
    <n v="0"/>
    <n v="1056.6100000000001"/>
  </r>
  <r>
    <x v="16"/>
    <n v="2018"/>
    <n v="0"/>
    <n v="0"/>
    <n v="0"/>
    <n v="0"/>
    <n v="0"/>
    <n v="0"/>
    <n v="0"/>
    <n v="0"/>
    <n v="0"/>
    <n v="0"/>
    <n v="0"/>
    <n v="0"/>
    <n v="0"/>
    <n v="0"/>
  </r>
  <r>
    <x v="17"/>
    <n v="2014"/>
    <n v="0"/>
    <n v="0"/>
    <n v="0"/>
    <n v="0"/>
    <n v="0"/>
    <n v="0"/>
    <n v="0"/>
    <n v="0"/>
    <n v="0"/>
    <n v="0"/>
    <n v="0"/>
    <n v="0"/>
    <n v="0"/>
    <n v="0"/>
  </r>
  <r>
    <x v="17"/>
    <n v="2015"/>
    <n v="0"/>
    <n v="0"/>
    <n v="0"/>
    <n v="0"/>
    <n v="0"/>
    <n v="0"/>
    <n v="0"/>
    <n v="0"/>
    <n v="0"/>
    <n v="0"/>
    <n v="0"/>
    <n v="0"/>
    <n v="0"/>
    <n v="0"/>
  </r>
  <r>
    <x v="17"/>
    <n v="2016"/>
    <n v="0"/>
    <n v="0"/>
    <n v="0"/>
    <n v="0"/>
    <n v="0"/>
    <n v="0"/>
    <n v="0"/>
    <n v="0"/>
    <n v="0"/>
    <n v="0"/>
    <n v="0"/>
    <n v="0"/>
    <n v="0"/>
    <n v="0"/>
  </r>
  <r>
    <x v="17"/>
    <n v="2017"/>
    <n v="0"/>
    <n v="0"/>
    <n v="0"/>
    <n v="0"/>
    <n v="0"/>
    <n v="0"/>
    <n v="0"/>
    <n v="0"/>
    <n v="0"/>
    <n v="0"/>
    <n v="0"/>
    <n v="0"/>
    <n v="0"/>
    <n v="0"/>
  </r>
  <r>
    <x v="17"/>
    <n v="2018"/>
    <n v="0"/>
    <n v="0"/>
    <n v="0"/>
    <n v="0"/>
    <n v="0"/>
    <n v="0"/>
    <n v="0"/>
    <n v="0"/>
    <n v="0"/>
    <n v="0"/>
    <n v="0"/>
    <n v="0"/>
    <n v="0"/>
    <n v="0"/>
  </r>
  <r>
    <x v="18"/>
    <n v="2014"/>
    <n v="0"/>
    <n v="0"/>
    <n v="0"/>
    <n v="0"/>
    <n v="0"/>
    <n v="0"/>
    <n v="0"/>
    <n v="0"/>
    <n v="0"/>
    <n v="0"/>
    <n v="4543.1819999999998"/>
    <n v="0"/>
    <n v="0"/>
    <n v="4543.1819999999998"/>
  </r>
  <r>
    <x v="18"/>
    <n v="2015"/>
    <n v="0"/>
    <n v="0"/>
    <n v="0"/>
    <n v="0"/>
    <n v="0"/>
    <n v="0"/>
    <n v="0"/>
    <n v="0"/>
    <n v="0"/>
    <n v="0"/>
    <n v="0"/>
    <n v="0"/>
    <n v="0"/>
    <n v="0"/>
  </r>
  <r>
    <x v="18"/>
    <n v="2016"/>
    <n v="0"/>
    <n v="0"/>
    <n v="0"/>
    <n v="0"/>
    <n v="0"/>
    <n v="0"/>
    <n v="0"/>
    <n v="0"/>
    <n v="0"/>
    <n v="0"/>
    <n v="0"/>
    <n v="0"/>
    <n v="0"/>
    <n v="0"/>
  </r>
  <r>
    <x v="18"/>
    <n v="2017"/>
    <n v="0"/>
    <n v="28.187999999999999"/>
    <n v="12455.964"/>
    <n v="5502.924"/>
    <n v="34217.1"/>
    <n v="0"/>
    <n v="3.9731999999999998"/>
    <n v="5403.5519999999997"/>
    <n v="2725.6152000000002"/>
    <n v="19403.7844"/>
    <n v="2740.4560000000001"/>
    <n v="17891.677199999998"/>
    <n v="61849.423599999995"/>
    <n v="2740.4560000000001"/>
  </r>
  <r>
    <x v="18"/>
    <n v="2018"/>
    <n v="159.28"/>
    <n v="4937.6799999999994"/>
    <n v="101577.2"/>
    <n v="38306.840000000004"/>
    <n v="49869.119999999995"/>
    <n v="174.33929999999998"/>
    <n v="5945.5713000000005"/>
    <n v="61151.012400000007"/>
    <n v="32330.922599999998"/>
    <n v="50522.326800000003"/>
    <n v="0"/>
    <n v="173945.08300000001"/>
    <n v="171029.20939999999"/>
    <n v="0"/>
  </r>
  <r>
    <x v="19"/>
    <n v="2014"/>
    <n v="0"/>
    <n v="0"/>
    <n v="0"/>
    <n v="0"/>
    <n v="0"/>
    <n v="0"/>
    <n v="0"/>
    <n v="0"/>
    <n v="0"/>
    <n v="0"/>
    <n v="0"/>
    <n v="0"/>
    <n v="0"/>
    <n v="0"/>
  </r>
  <r>
    <x v="19"/>
    <n v="2015"/>
    <n v="0"/>
    <n v="0"/>
    <n v="214427.83499999999"/>
    <n v="1140.0045"/>
    <n v="2144.0406000000003"/>
    <n v="0"/>
    <n v="0"/>
    <n v="145058.46599999999"/>
    <n v="2833.335"/>
    <n v="51016.266000000003"/>
    <n v="0"/>
    <n v="359486.30099999998"/>
    <n v="57133.646100000005"/>
    <n v="0"/>
  </r>
  <r>
    <x v="19"/>
    <n v="2016"/>
    <n v="0"/>
    <n v="0"/>
    <n v="0"/>
    <n v="0"/>
    <n v="0"/>
    <n v="0"/>
    <n v="0"/>
    <n v="0"/>
    <n v="0"/>
    <n v="0"/>
    <n v="0"/>
    <n v="0"/>
    <n v="0"/>
    <n v="0"/>
  </r>
  <r>
    <x v="19"/>
    <n v="2017"/>
    <n v="0"/>
    <n v="0"/>
    <n v="0"/>
    <n v="0"/>
    <n v="0"/>
    <n v="0"/>
    <n v="0"/>
    <n v="0"/>
    <n v="0"/>
    <n v="0"/>
    <n v="0"/>
    <n v="0"/>
    <n v="0"/>
    <n v="0"/>
  </r>
  <r>
    <x v="19"/>
    <n v="2018"/>
    <n v="0"/>
    <n v="0"/>
    <n v="0"/>
    <n v="0"/>
    <n v="0"/>
    <n v="0"/>
    <n v="0"/>
    <n v="0"/>
    <n v="0"/>
    <n v="0"/>
    <n v="0"/>
    <n v="0"/>
    <n v="0"/>
    <n v="0"/>
  </r>
  <r>
    <x v="20"/>
    <n v="2014"/>
    <n v="0"/>
    <n v="0"/>
    <n v="0"/>
    <n v="0"/>
    <n v="0"/>
    <n v="0"/>
    <n v="0"/>
    <n v="0"/>
    <n v="0"/>
    <n v="0"/>
    <n v="4247.5860000000002"/>
    <n v="0"/>
    <n v="0"/>
    <n v="4247.5860000000002"/>
  </r>
  <r>
    <x v="20"/>
    <n v="2015"/>
    <n v="0"/>
    <n v="0"/>
    <n v="0"/>
    <n v="0"/>
    <n v="0"/>
    <n v="0"/>
    <n v="0"/>
    <n v="0"/>
    <n v="0"/>
    <n v="0"/>
    <n v="316.33199999999999"/>
    <n v="0"/>
    <n v="0"/>
    <n v="316.33199999999999"/>
  </r>
  <r>
    <x v="20"/>
    <n v="2016"/>
    <n v="0"/>
    <n v="0"/>
    <n v="0"/>
    <n v="0"/>
    <n v="0"/>
    <n v="0"/>
    <n v="0"/>
    <n v="0"/>
    <n v="0"/>
    <n v="0"/>
    <n v="285.77600000000001"/>
    <n v="0"/>
    <n v="0"/>
    <n v="285.77600000000001"/>
  </r>
  <r>
    <x v="20"/>
    <n v="2017"/>
    <n v="0"/>
    <n v="0"/>
    <n v="0"/>
    <n v="0"/>
    <n v="0"/>
    <n v="0"/>
    <n v="0"/>
    <n v="0"/>
    <n v="0"/>
    <n v="0"/>
    <n v="0"/>
    <n v="0"/>
    <n v="0"/>
    <n v="0"/>
  </r>
  <r>
    <x v="20"/>
    <n v="2018"/>
    <n v="0"/>
    <n v="0"/>
    <n v="0"/>
    <n v="0"/>
    <n v="0"/>
    <n v="0"/>
    <n v="0"/>
    <n v="0"/>
    <n v="0"/>
    <n v="0"/>
    <n v="0"/>
    <n v="0"/>
    <n v="0"/>
    <n v="0"/>
  </r>
  <r>
    <x v="21"/>
    <n v="2014"/>
    <n v="0"/>
    <n v="0"/>
    <n v="0"/>
    <n v="0"/>
    <n v="0"/>
    <n v="0"/>
    <n v="0"/>
    <n v="0"/>
    <n v="0"/>
    <n v="0"/>
    <n v="0"/>
    <n v="0"/>
    <n v="0"/>
    <n v="0"/>
  </r>
  <r>
    <x v="21"/>
    <n v="2015"/>
    <n v="0"/>
    <n v="0"/>
    <n v="0"/>
    <n v="0"/>
    <n v="0"/>
    <n v="0"/>
    <n v="0"/>
    <n v="0"/>
    <n v="0"/>
    <n v="0"/>
    <n v="0"/>
    <n v="0"/>
    <n v="0"/>
    <n v="0"/>
  </r>
  <r>
    <x v="21"/>
    <n v="2016"/>
    <n v="0"/>
    <n v="0"/>
    <n v="0"/>
    <n v="0"/>
    <n v="0"/>
    <n v="0"/>
    <n v="0"/>
    <n v="0"/>
    <n v="0"/>
    <n v="0"/>
    <n v="0"/>
    <n v="0"/>
    <n v="0"/>
    <n v="0"/>
  </r>
  <r>
    <x v="21"/>
    <n v="2017"/>
    <n v="0"/>
    <n v="0"/>
    <n v="0"/>
    <n v="0"/>
    <n v="0"/>
    <n v="0"/>
    <n v="0"/>
    <n v="0"/>
    <n v="0"/>
    <n v="0"/>
    <n v="0"/>
    <n v="0"/>
    <n v="0"/>
    <n v="0"/>
  </r>
  <r>
    <x v="21"/>
    <n v="2018"/>
    <n v="0"/>
    <n v="0"/>
    <n v="0"/>
    <n v="0"/>
    <n v="0"/>
    <n v="0"/>
    <n v="0"/>
    <n v="0"/>
    <n v="0"/>
    <n v="0"/>
    <n v="0"/>
    <n v="0"/>
    <n v="0"/>
    <n v="0"/>
  </r>
  <r>
    <x v="22"/>
    <n v="2014"/>
    <n v="0"/>
    <n v="0"/>
    <n v="0"/>
    <n v="0"/>
    <n v="41006.699999999997"/>
    <n v="0"/>
    <n v="0"/>
    <n v="0"/>
    <n v="0"/>
    <n v="149839.22400000002"/>
    <n v="1678.2569999999998"/>
    <n v="0"/>
    <n v="190845.924"/>
    <n v="1678.2569999999998"/>
  </r>
  <r>
    <x v="22"/>
    <n v="2015"/>
    <n v="0"/>
    <n v="0"/>
    <n v="0"/>
    <n v="0"/>
    <n v="0"/>
    <n v="0"/>
    <n v="0"/>
    <n v="0"/>
    <n v="0"/>
    <n v="0"/>
    <n v="11808.516"/>
    <n v="0"/>
    <n v="0"/>
    <n v="11808.516"/>
  </r>
  <r>
    <x v="22"/>
    <n v="2016"/>
    <n v="0"/>
    <n v="673.44960000000003"/>
    <n v="200145.60989999998"/>
    <n v="75689.017500000002"/>
    <n v="2953.2218999999996"/>
    <n v="0"/>
    <n v="1264.0254"/>
    <n v="740999.63199999998"/>
    <n v="89219.206399999995"/>
    <n v="9364.9520000000011"/>
    <n v="1996.3880000000001"/>
    <n v="943082.7169"/>
    <n v="177226.39779999998"/>
    <n v="1996.3880000000001"/>
  </r>
  <r>
    <x v="22"/>
    <n v="2017"/>
    <n v="0"/>
    <n v="0.432"/>
    <n v="190.89599999999999"/>
    <n v="84.335999999999999"/>
    <n v="524.4"/>
    <n v="0"/>
    <n v="0.54869999999999997"/>
    <n v="746.23199999999997"/>
    <n v="376.40820000000002"/>
    <n v="2679.6678999999999"/>
    <n v="1819.7920000000001"/>
    <n v="938.1087"/>
    <n v="3664.8121000000001"/>
    <n v="1819.7920000000001"/>
  </r>
  <r>
    <x v="22"/>
    <n v="2018"/>
    <n v="53.840600000000002"/>
    <n v="1669.0585999999998"/>
    <n v="34335.618999999999"/>
    <n v="12948.6643"/>
    <n v="16857.002399999998"/>
    <n v="42.145699999999998"/>
    <n v="1437.3136999999999"/>
    <n v="14782.967600000002"/>
    <n v="7815.8473999999987"/>
    <n v="12213.5332"/>
    <n v="509.18400000000003"/>
    <n v="52320.945200000002"/>
    <n v="49835.047299999998"/>
    <n v="509.18400000000003"/>
  </r>
  <r>
    <x v="23"/>
    <n v="2014"/>
    <n v="0"/>
    <n v="0"/>
    <n v="136569.21599999999"/>
    <n v="30154.744000000002"/>
    <n v="40445.227999999996"/>
    <n v="0"/>
    <n v="0"/>
    <n v="115074.00300000001"/>
    <n v="59448.633000000002"/>
    <n v="27486.15"/>
    <n v="43852.095000000001"/>
    <n v="251643.21899999998"/>
    <n v="157534.755"/>
    <n v="43852.095000000001"/>
  </r>
  <r>
    <x v="23"/>
    <n v="2015"/>
    <n v="0"/>
    <n v="0"/>
    <n v="381014.40399999998"/>
    <n v="3817.2700000000004"/>
    <n v="8780.0143000000007"/>
    <n v="0"/>
    <n v="0"/>
    <n v="491978.80779999995"/>
    <n v="9640.2810000000009"/>
    <n v="15148.088000000002"/>
    <n v="24598.752"/>
    <n v="872993.21179999993"/>
    <n v="37385.653300000005"/>
    <n v="24598.752"/>
  </r>
  <r>
    <x v="23"/>
    <n v="2016"/>
    <n v="0"/>
    <n v="0"/>
    <n v="1271.2259999999999"/>
    <n v="758.47199999999998"/>
    <n v="11677.776"/>
    <n v="0"/>
    <n v="0"/>
    <n v="1462.7517"/>
    <n v="1617.7671"/>
    <n v="24855.235200000003"/>
    <n v="16674.760000000002"/>
    <n v="2733.9776999999999"/>
    <n v="38909.2503"/>
    <n v="16674.760000000002"/>
  </r>
  <r>
    <x v="23"/>
    <n v="2017"/>
    <n v="0"/>
    <n v="6253.0822000000007"/>
    <n v="230864.63559999998"/>
    <n v="55583.973099999996"/>
    <n v="10480.779700000001"/>
    <n v="0"/>
    <n v="1882.1439"/>
    <n v="78073.420500000007"/>
    <n v="26728.904700000003"/>
    <n v="18457.633300000001"/>
    <n v="80232.368000000002"/>
    <n v="317073.28220000002"/>
    <n v="111251.2908"/>
    <n v="80232.368000000002"/>
  </r>
  <r>
    <x v="23"/>
    <n v="2018"/>
    <n v="74.885800000000003"/>
    <n v="2321.4598000000001"/>
    <n v="47756.717000000004"/>
    <n v="18010.034899999999"/>
    <n v="23446.063200000001"/>
    <n v="66.885599999999997"/>
    <n v="2281.0295999999998"/>
    <n v="23460.700800000002"/>
    <n v="12403.819199999998"/>
    <n v="19382.9856"/>
    <n v="20905.716"/>
    <n v="75961.678600000014"/>
    <n v="73242.902900000001"/>
    <n v="20905.716"/>
  </r>
  <r>
    <x v="24"/>
    <n v="2014"/>
    <n v="0"/>
    <n v="0"/>
    <n v="0"/>
    <n v="0"/>
    <n v="11319.999999999998"/>
    <n v="0"/>
    <n v="0"/>
    <n v="0"/>
    <n v="0"/>
    <n v="21056.010000000002"/>
    <n v="0"/>
    <n v="0"/>
    <n v="32376.010000000002"/>
    <n v="0"/>
  </r>
  <r>
    <x v="24"/>
    <n v="2015"/>
    <n v="0"/>
    <n v="0"/>
    <n v="1705.2350000000001"/>
    <n v="1018.2688999999999"/>
    <n v="56282.499199999998"/>
    <n v="0"/>
    <n v="0"/>
    <n v="4921.4358000000002"/>
    <n v="6718.9814999999999"/>
    <n v="256089.18059999999"/>
    <n v="0"/>
    <n v="6626.6707999999999"/>
    <n v="320108.9302"/>
    <n v="0"/>
  </r>
  <r>
    <x v="24"/>
    <n v="2016"/>
    <n v="0"/>
    <n v="0"/>
    <n v="0"/>
    <n v="0"/>
    <n v="0"/>
    <n v="0"/>
    <n v="0"/>
    <n v="0"/>
    <n v="0"/>
    <n v="0"/>
    <n v="15449.428000000002"/>
    <n v="0"/>
    <n v="0"/>
    <n v="15449.428000000002"/>
  </r>
  <r>
    <x v="24"/>
    <n v="2017"/>
    <n v="0"/>
    <n v="0"/>
    <n v="0"/>
    <n v="0"/>
    <n v="0"/>
    <n v="0"/>
    <n v="0"/>
    <n v="0"/>
    <n v="0"/>
    <n v="0"/>
    <n v="593.58600000000001"/>
    <n v="0"/>
    <n v="0"/>
    <n v="593.58600000000001"/>
  </r>
  <r>
    <x v="24"/>
    <n v="2018"/>
    <n v="0"/>
    <n v="806.12840000000006"/>
    <n v="41196.302000000003"/>
    <n v="20456.816800000001"/>
    <n v="2729.8439000000003"/>
    <n v="0"/>
    <n v="837.7432"/>
    <n v="42025.800600000002"/>
    <n v="28686.805"/>
    <n v="4955.6640000000007"/>
    <n v="0"/>
    <n v="84865.974199999997"/>
    <n v="56829.129700000005"/>
    <n v="0"/>
  </r>
  <r>
    <x v="25"/>
    <n v="2014"/>
    <n v="0"/>
    <n v="0"/>
    <n v="0"/>
    <n v="0"/>
    <n v="0"/>
    <n v="0"/>
    <n v="0"/>
    <n v="0"/>
    <n v="0"/>
    <n v="0"/>
    <n v="0"/>
    <n v="0"/>
    <n v="0"/>
    <n v="0"/>
  </r>
  <r>
    <x v="25"/>
    <n v="2015"/>
    <n v="0"/>
    <n v="0"/>
    <n v="0"/>
    <n v="0"/>
    <n v="0"/>
    <n v="0"/>
    <n v="0"/>
    <n v="0"/>
    <n v="0"/>
    <n v="0"/>
    <n v="0"/>
    <n v="0"/>
    <n v="0"/>
    <n v="0"/>
  </r>
  <r>
    <x v="25"/>
    <n v="2016"/>
    <n v="0"/>
    <n v="0"/>
    <n v="0"/>
    <n v="0"/>
    <n v="0"/>
    <n v="0"/>
    <n v="0"/>
    <n v="0"/>
    <n v="0"/>
    <n v="0"/>
    <n v="3383.48"/>
    <n v="0"/>
    <n v="0"/>
    <n v="3383.48"/>
  </r>
  <r>
    <x v="25"/>
    <n v="2017"/>
    <n v="0"/>
    <n v="0"/>
    <n v="0"/>
    <n v="0"/>
    <n v="0"/>
    <n v="0"/>
    <n v="0"/>
    <n v="0"/>
    <n v="0"/>
    <n v="0"/>
    <n v="0"/>
    <n v="0"/>
    <n v="0"/>
    <n v="0"/>
  </r>
  <r>
    <x v="25"/>
    <n v="2018"/>
    <n v="0"/>
    <n v="0"/>
    <n v="0"/>
    <n v="0"/>
    <n v="0"/>
    <n v="0"/>
    <n v="0"/>
    <n v="0"/>
    <n v="0"/>
    <n v="0"/>
    <n v="0"/>
    <n v="0"/>
    <n v="0"/>
    <n v="0"/>
  </r>
  <r>
    <x v="26"/>
    <n v="2014"/>
    <n v="0"/>
    <n v="0"/>
    <n v="0"/>
    <n v="0"/>
    <n v="7919.4719999999988"/>
    <n v="0"/>
    <n v="0"/>
    <n v="0"/>
    <n v="0"/>
    <n v="17928.833999999999"/>
    <n v="17369.477999999999"/>
    <n v="0"/>
    <n v="25848.305999999997"/>
    <n v="17369.477999999999"/>
  </r>
  <r>
    <x v="26"/>
    <n v="2015"/>
    <n v="0"/>
    <n v="0"/>
    <n v="348.96299999999997"/>
    <n v="2614.2449999999999"/>
    <n v="19.770600000000002"/>
    <n v="0"/>
    <n v="0"/>
    <n v="4339.1880000000001"/>
    <n v="35689.589999999997"/>
    <n v="543.55499999999995"/>
    <n v="27162.131999999998"/>
    <n v="4688.1509999999998"/>
    <n v="38867.160599999996"/>
    <n v="27162.131999999998"/>
  </r>
  <r>
    <x v="26"/>
    <n v="2016"/>
    <n v="0"/>
    <n v="0"/>
    <n v="14567.6597"/>
    <n v="48497.758600000001"/>
    <n v="1185.6022"/>
    <n v="0"/>
    <n v="0"/>
    <n v="13846.4465"/>
    <n v="61513.948099999994"/>
    <n v="2332.6368000000002"/>
    <n v="10534.62"/>
    <n v="28414.106200000002"/>
    <n v="113529.94570000001"/>
    <n v="10534.62"/>
  </r>
  <r>
    <x v="26"/>
    <n v="2017"/>
    <n v="0"/>
    <n v="26.694299999999998"/>
    <n v="11208.079900000001"/>
    <n v="10892.0465"/>
    <n v="3705.5937000000004"/>
    <n v="0"/>
    <n v="10.8165"/>
    <n v="15792.682199999999"/>
    <n v="17716.5792"/>
    <n v="9161.8813000000009"/>
    <n v="10047.890000000001"/>
    <n v="27038.2729"/>
    <n v="41476.100700000003"/>
    <n v="10047.890000000001"/>
  </r>
  <r>
    <x v="26"/>
    <n v="2018"/>
    <n v="0.92400000000000004"/>
    <n v="28.643999999999998"/>
    <n v="589.26"/>
    <n v="222.22200000000001"/>
    <n v="289.29599999999999"/>
    <n v="3.8946999999999998"/>
    <n v="132.8227"/>
    <n v="1366.0996000000002"/>
    <n v="722.26539999999989"/>
    <n v="1128.6572000000001"/>
    <n v="17729.946"/>
    <n v="2121.6450000000004"/>
    <n v="2362.4405999999999"/>
    <n v="17729.946"/>
  </r>
  <r>
    <x v="27"/>
    <n v="2014"/>
    <n v="0"/>
    <n v="0"/>
    <n v="0"/>
    <n v="0"/>
    <n v="0"/>
    <n v="0"/>
    <n v="0"/>
    <n v="0"/>
    <n v="0"/>
    <n v="0"/>
    <n v="0"/>
    <n v="0"/>
    <n v="0"/>
    <n v="0"/>
  </r>
  <r>
    <x v="27"/>
    <n v="2015"/>
    <n v="0"/>
    <n v="0"/>
    <n v="0"/>
    <n v="0"/>
    <n v="0"/>
    <n v="0"/>
    <n v="0"/>
    <n v="0"/>
    <n v="0"/>
    <n v="0"/>
    <n v="0"/>
    <n v="0"/>
    <n v="0"/>
    <n v="0"/>
  </r>
  <r>
    <x v="27"/>
    <n v="2016"/>
    <n v="0"/>
    <n v="0"/>
    <n v="0"/>
    <n v="0"/>
    <n v="0"/>
    <n v="0"/>
    <n v="0"/>
    <n v="0"/>
    <n v="0"/>
    <n v="0"/>
    <n v="0"/>
    <n v="0"/>
    <n v="0"/>
    <n v="0"/>
  </r>
  <r>
    <x v="27"/>
    <n v="2017"/>
    <n v="0"/>
    <n v="0"/>
    <n v="0"/>
    <n v="0"/>
    <n v="0"/>
    <n v="0"/>
    <n v="0"/>
    <n v="0"/>
    <n v="0"/>
    <n v="0"/>
    <n v="12404.736000000001"/>
    <n v="0"/>
    <n v="0"/>
    <n v="12404.736000000001"/>
  </r>
  <r>
    <x v="27"/>
    <n v="2018"/>
    <n v="0"/>
    <n v="0"/>
    <n v="0"/>
    <n v="0"/>
    <n v="0"/>
    <n v="0"/>
    <n v="0"/>
    <n v="0"/>
    <n v="0"/>
    <n v="0"/>
    <n v="0"/>
    <n v="0"/>
    <n v="0"/>
    <n v="0"/>
  </r>
  <r>
    <x v="28"/>
    <n v="2014"/>
    <n v="0"/>
    <n v="0"/>
    <n v="0"/>
    <n v="0"/>
    <n v="0"/>
    <n v="0"/>
    <n v="0"/>
    <n v="0"/>
    <n v="0"/>
    <n v="0"/>
    <n v="0"/>
    <n v="0"/>
    <n v="0"/>
    <n v="0"/>
  </r>
  <r>
    <x v="28"/>
    <n v="2015"/>
    <n v="0"/>
    <n v="0"/>
    <n v="0"/>
    <n v="0"/>
    <n v="0"/>
    <n v="0"/>
    <n v="0"/>
    <n v="0"/>
    <n v="0"/>
    <n v="0"/>
    <n v="373.29599999999999"/>
    <n v="0"/>
    <n v="0"/>
    <n v="373.29599999999999"/>
  </r>
  <r>
    <x v="28"/>
    <n v="2016"/>
    <n v="0"/>
    <n v="0"/>
    <n v="0"/>
    <n v="0"/>
    <n v="0"/>
    <n v="0"/>
    <n v="0"/>
    <n v="0"/>
    <n v="0"/>
    <n v="0"/>
    <n v="0"/>
    <n v="0"/>
    <n v="0"/>
    <n v="0"/>
  </r>
  <r>
    <x v="28"/>
    <n v="2017"/>
    <n v="0"/>
    <n v="0.15029999999999999"/>
    <n v="66.415899999999993"/>
    <n v="29.341899999999999"/>
    <n v="182.44749999999999"/>
    <n v="0"/>
    <n v="0.12059999999999998"/>
    <n v="164.01599999999999"/>
    <n v="82.7316"/>
    <n v="588.97019999999998"/>
    <n v="2261.2800000000002"/>
    <n v="230.70279999999997"/>
    <n v="883.49119999999994"/>
    <n v="2261.2800000000002"/>
  </r>
  <r>
    <x v="28"/>
    <n v="2018"/>
    <n v="0"/>
    <n v="0"/>
    <n v="0"/>
    <n v="0"/>
    <n v="0"/>
    <n v="0"/>
    <n v="0"/>
    <n v="0"/>
    <n v="0"/>
    <n v="0"/>
    <n v="0"/>
    <n v="0"/>
    <n v="0"/>
    <n v="0"/>
  </r>
  <r>
    <x v="29"/>
    <n v="2014"/>
    <n v="0"/>
    <n v="0"/>
    <n v="0"/>
    <n v="0"/>
    <n v="0"/>
    <n v="0"/>
    <n v="0"/>
    <n v="0"/>
    <n v="0"/>
    <n v="0"/>
    <n v="0"/>
    <n v="0"/>
    <n v="0"/>
    <n v="0"/>
  </r>
  <r>
    <x v="29"/>
    <n v="2015"/>
    <n v="0"/>
    <n v="0"/>
    <n v="0"/>
    <n v="0"/>
    <n v="0"/>
    <n v="0"/>
    <n v="0"/>
    <n v="0"/>
    <n v="0"/>
    <n v="0"/>
    <n v="0"/>
    <n v="0"/>
    <n v="0"/>
    <n v="0"/>
  </r>
  <r>
    <x v="29"/>
    <n v="2016"/>
    <n v="0"/>
    <n v="0"/>
    <n v="0"/>
    <n v="0"/>
    <n v="0"/>
    <n v="0"/>
    <n v="0"/>
    <n v="0"/>
    <n v="0"/>
    <n v="0"/>
    <n v="0"/>
    <n v="0"/>
    <n v="0"/>
    <n v="0"/>
  </r>
  <r>
    <x v="29"/>
    <n v="2017"/>
    <n v="0"/>
    <n v="4.5"/>
    <n v="1988.5"/>
    <n v="878.5"/>
    <n v="5462.5"/>
    <n v="0"/>
    <n v="0.79979999999999996"/>
    <n v="1087.7279999999998"/>
    <n v="548.66280000000006"/>
    <n v="3905.9566"/>
    <n v="0"/>
    <n v="3081.5277999999998"/>
    <n v="10795.6194"/>
    <n v="0"/>
  </r>
  <r>
    <x v="29"/>
    <n v="2018"/>
    <n v="0"/>
    <n v="0"/>
    <n v="0"/>
    <n v="0"/>
    <n v="0"/>
    <n v="0"/>
    <n v="0"/>
    <n v="0"/>
    <n v="0"/>
    <n v="0"/>
    <n v="0"/>
    <n v="0"/>
    <n v="0"/>
    <n v="0"/>
  </r>
  <r>
    <x v="30"/>
    <n v="2014"/>
    <n v="0"/>
    <n v="0"/>
    <n v="0"/>
    <n v="0"/>
    <n v="0"/>
    <n v="0"/>
    <n v="0"/>
    <n v="0"/>
    <n v="0"/>
    <n v="0"/>
    <n v="0"/>
    <n v="0"/>
    <n v="0"/>
    <n v="0"/>
  </r>
  <r>
    <x v="30"/>
    <n v="2015"/>
    <n v="0"/>
    <n v="0"/>
    <n v="0"/>
    <n v="0"/>
    <n v="0"/>
    <n v="0"/>
    <n v="0"/>
    <n v="0"/>
    <n v="0"/>
    <n v="0"/>
    <n v="0"/>
    <n v="0"/>
    <n v="0"/>
    <n v="0"/>
  </r>
  <r>
    <x v="30"/>
    <n v="2016"/>
    <n v="0"/>
    <n v="0"/>
    <n v="0"/>
    <n v="0"/>
    <n v="0"/>
    <n v="0"/>
    <n v="0"/>
    <n v="0"/>
    <n v="0"/>
    <n v="0"/>
    <n v="0"/>
    <n v="0"/>
    <n v="0"/>
    <n v="0"/>
  </r>
  <r>
    <x v="30"/>
    <n v="2017"/>
    <n v="0"/>
    <n v="0"/>
    <n v="0"/>
    <n v="0"/>
    <n v="0"/>
    <n v="0"/>
    <n v="0"/>
    <n v="0"/>
    <n v="0"/>
    <n v="0"/>
    <n v="0"/>
    <n v="0"/>
    <n v="0"/>
    <n v="0"/>
  </r>
  <r>
    <x v="30"/>
    <n v="2018"/>
    <n v="0"/>
    <n v="0"/>
    <n v="0"/>
    <n v="0"/>
    <n v="0"/>
    <n v="0"/>
    <n v="0"/>
    <n v="0"/>
    <n v="0"/>
    <n v="0"/>
    <n v="0"/>
    <n v="0"/>
    <n v="0"/>
    <n v="0"/>
  </r>
  <r>
    <x v="31"/>
    <n v="2014"/>
    <n v="0"/>
    <n v="0"/>
    <n v="0"/>
    <n v="0"/>
    <n v="0"/>
    <n v="0"/>
    <n v="0"/>
    <n v="0"/>
    <n v="0"/>
    <n v="0"/>
    <n v="0"/>
    <n v="0"/>
    <n v="0"/>
    <n v="0"/>
  </r>
  <r>
    <x v="31"/>
    <n v="2015"/>
    <n v="0"/>
    <n v="0"/>
    <n v="0"/>
    <n v="0"/>
    <n v="0"/>
    <n v="0"/>
    <n v="0"/>
    <n v="0"/>
    <n v="0"/>
    <n v="0"/>
    <n v="0"/>
    <n v="0"/>
    <n v="0"/>
    <n v="0"/>
  </r>
  <r>
    <x v="31"/>
    <n v="2016"/>
    <n v="0"/>
    <n v="0"/>
    <n v="0"/>
    <n v="0"/>
    <n v="0"/>
    <n v="0"/>
    <n v="0"/>
    <n v="0"/>
    <n v="0"/>
    <n v="0"/>
    <n v="0"/>
    <n v="0"/>
    <n v="0"/>
    <n v="0"/>
  </r>
  <r>
    <x v="31"/>
    <n v="2017"/>
    <n v="0"/>
    <n v="0"/>
    <n v="0"/>
    <n v="0"/>
    <n v="0"/>
    <n v="0"/>
    <n v="0"/>
    <n v="0"/>
    <n v="0"/>
    <n v="0"/>
    <n v="0"/>
    <n v="0"/>
    <n v="0"/>
    <n v="0"/>
  </r>
  <r>
    <x v="31"/>
    <n v="2018"/>
    <n v="0"/>
    <n v="0"/>
    <n v="0"/>
    <n v="0"/>
    <n v="0"/>
    <n v="0"/>
    <n v="0"/>
    <n v="0"/>
    <n v="0"/>
    <n v="0"/>
    <n v="0"/>
    <n v="0"/>
    <n v="0"/>
    <n v="0"/>
  </r>
  <r>
    <x v="32"/>
    <n v="2014"/>
    <n v="0"/>
    <n v="0"/>
    <n v="0"/>
    <n v="0"/>
    <n v="0"/>
    <n v="0"/>
    <n v="0"/>
    <n v="0"/>
    <n v="0"/>
    <n v="0"/>
    <n v="0"/>
    <n v="0"/>
    <n v="0"/>
    <n v="0"/>
  </r>
  <r>
    <x v="32"/>
    <n v="2015"/>
    <n v="0"/>
    <n v="0"/>
    <n v="0"/>
    <n v="0"/>
    <n v="0"/>
    <n v="0"/>
    <n v="0"/>
    <n v="0"/>
    <n v="0"/>
    <n v="0"/>
    <n v="0"/>
    <n v="0"/>
    <n v="0"/>
    <n v="0"/>
  </r>
  <r>
    <x v="32"/>
    <n v="2016"/>
    <n v="0"/>
    <n v="0"/>
    <n v="0"/>
    <n v="0"/>
    <n v="0"/>
    <n v="0"/>
    <n v="0"/>
    <n v="0"/>
    <n v="0"/>
    <n v="0"/>
    <n v="0"/>
    <n v="0"/>
    <n v="0"/>
    <n v="0"/>
  </r>
  <r>
    <x v="32"/>
    <n v="2017"/>
    <n v="0"/>
    <n v="0"/>
    <n v="0"/>
    <n v="0"/>
    <n v="0"/>
    <n v="0"/>
    <n v="0"/>
    <n v="0"/>
    <n v="0"/>
    <n v="0"/>
    <n v="0"/>
    <n v="0"/>
    <n v="0"/>
    <n v="0"/>
  </r>
  <r>
    <x v="32"/>
    <n v="2018"/>
    <n v="0"/>
    <n v="0"/>
    <n v="0"/>
    <n v="0"/>
    <n v="0"/>
    <n v="0"/>
    <n v="0"/>
    <n v="0"/>
    <n v="0"/>
    <n v="0"/>
    <n v="0"/>
    <n v="0"/>
    <n v="0"/>
    <n v="0"/>
  </r>
  <r>
    <x v="33"/>
    <n v="2014"/>
    <n v="0"/>
    <n v="0"/>
    <n v="0"/>
    <n v="0"/>
    <n v="0"/>
    <n v="0"/>
    <n v="0"/>
    <n v="0"/>
    <n v="0"/>
    <n v="0"/>
    <n v="2824.2269999999999"/>
    <n v="0"/>
    <n v="0"/>
    <n v="2824.2269999999999"/>
  </r>
  <r>
    <x v="33"/>
    <n v="2015"/>
    <n v="0"/>
    <n v="0"/>
    <n v="0"/>
    <n v="0"/>
    <n v="0"/>
    <n v="0"/>
    <n v="0"/>
    <n v="0"/>
    <n v="0"/>
    <n v="0"/>
    <n v="0"/>
    <n v="0"/>
    <n v="0"/>
    <n v="0"/>
  </r>
  <r>
    <x v="33"/>
    <n v="2016"/>
    <n v="0"/>
    <n v="0"/>
    <n v="0"/>
    <n v="0"/>
    <n v="0"/>
    <n v="0"/>
    <n v="0"/>
    <n v="0"/>
    <n v="0"/>
    <n v="0"/>
    <n v="0"/>
    <n v="0"/>
    <n v="0"/>
    <n v="0"/>
  </r>
  <r>
    <x v="33"/>
    <n v="2017"/>
    <n v="0"/>
    <n v="0"/>
    <n v="0"/>
    <n v="0"/>
    <n v="0"/>
    <n v="0"/>
    <n v="0"/>
    <n v="0"/>
    <n v="0"/>
    <n v="0"/>
    <n v="0"/>
    <n v="0"/>
    <n v="0"/>
    <n v="0"/>
  </r>
  <r>
    <x v="33"/>
    <n v="2018"/>
    <n v="0"/>
    <n v="0"/>
    <n v="0"/>
    <n v="0"/>
    <n v="0"/>
    <n v="0"/>
    <n v="0"/>
    <n v="0"/>
    <n v="0"/>
    <n v="0"/>
    <n v="0"/>
    <n v="0"/>
    <n v="0"/>
    <n v="0"/>
  </r>
  <r>
    <x v="34"/>
    <n v="2014"/>
    <n v="0"/>
    <n v="0"/>
    <n v="0"/>
    <n v="3817.2740000000003"/>
    <n v="9622"/>
    <n v="0"/>
    <n v="0"/>
    <n v="0"/>
    <n v="17700.234"/>
    <n v="21925.698"/>
    <n v="3014.8649999999998"/>
    <n v="0"/>
    <n v="53065.206000000006"/>
    <n v="3014.8649999999998"/>
  </r>
  <r>
    <x v="34"/>
    <n v="2015"/>
    <n v="0"/>
    <n v="0"/>
    <n v="8355.8945000000003"/>
    <n v="62311.246699999996"/>
    <n v="1843.4275"/>
    <n v="0"/>
    <n v="0"/>
    <n v="9211.5139999999992"/>
    <n v="75348.695000000007"/>
    <n v="4298.2816999999995"/>
    <n v="9848.7119999999995"/>
    <n v="17567.408499999998"/>
    <n v="143801.65090000001"/>
    <n v="9848.7119999999995"/>
  </r>
  <r>
    <x v="34"/>
    <n v="2016"/>
    <n v="0"/>
    <n v="0"/>
    <n v="1165.0914"/>
    <n v="3880.4106000000002"/>
    <n v="89.291399999999996"/>
    <n v="0"/>
    <n v="0"/>
    <n v="10810.002500000001"/>
    <n v="48095.839999999997"/>
    <n v="1460.4"/>
    <n v="17684.412"/>
    <n v="11975.0939"/>
    <n v="53525.941999999995"/>
    <n v="17684.412"/>
  </r>
  <r>
    <x v="34"/>
    <n v="2017"/>
    <n v="0"/>
    <n v="24.904799999999998"/>
    <n v="11005.154399999999"/>
    <n v="4861.9704000000002"/>
    <n v="30231.66"/>
    <n v="0"/>
    <n v="6.0536999999999992"/>
    <n v="8233.0319999999992"/>
    <n v="4152.8382000000001"/>
    <n v="29564.252900000003"/>
    <n v="1873.6320000000001"/>
    <n v="19269.144899999999"/>
    <n v="68810.7215"/>
    <n v="1873.6320000000001"/>
  </r>
  <r>
    <x v="34"/>
    <n v="2018"/>
    <n v="56.416800000000002"/>
    <n v="1748.9207999999999"/>
    <n v="35978.531999999999"/>
    <n v="13568.240400000001"/>
    <n v="17663.587199999998"/>
    <n v="33.054199999999994"/>
    <n v="1127.2622000000001"/>
    <n v="11594.045600000001"/>
    <n v="6129.844399999999"/>
    <n v="9578.8792000000012"/>
    <n v="1656.174"/>
    <n v="50538.231599999999"/>
    <n v="46940.551200000002"/>
    <n v="1656.174"/>
  </r>
  <r>
    <x v="35"/>
    <n v="2014"/>
    <n v="0"/>
    <n v="0"/>
    <n v="192069.82399999999"/>
    <n v="36905.641000000003"/>
    <n v="7805.1399999999994"/>
    <n v="0"/>
    <n v="0"/>
    <n v="129884.55600000001"/>
    <n v="8927.1720000000005"/>
    <n v="24963.438000000002"/>
    <n v="59199.524999999994"/>
    <n v="321954.38"/>
    <n v="78601.391000000003"/>
    <n v="59199.524999999994"/>
  </r>
  <r>
    <x v="35"/>
    <n v="2015"/>
    <n v="0"/>
    <n v="0"/>
    <n v="17950.018499999998"/>
    <n v="121092.54479999999"/>
    <n v="64959.390100000004"/>
    <n v="0"/>
    <n v="0"/>
    <n v="27808.084199999998"/>
    <n v="216033.01849999998"/>
    <n v="99491.171000000002"/>
    <n v="45190.631999999998"/>
    <n v="45758.102699999996"/>
    <n v="501576.12439999997"/>
    <n v="45190.631999999998"/>
  </r>
  <r>
    <x v="35"/>
    <n v="2016"/>
    <n v="0"/>
    <n v="1174.8020999999999"/>
    <n v="414231.75650000002"/>
    <n v="306173.57709999999"/>
    <n v="152213.92599999998"/>
    <n v="0"/>
    <n v="266.63670000000002"/>
    <n v="223186.97989999998"/>
    <n v="301249.48150000005"/>
    <n v="87283.087200000009"/>
    <n v="40117.828000000001"/>
    <n v="638860.17519999994"/>
    <n v="846920.07180000003"/>
    <n v="40117.828000000001"/>
  </r>
  <r>
    <x v="35"/>
    <n v="2017"/>
    <n v="0"/>
    <n v="11740.1034"/>
    <n v="416721.69020000007"/>
    <n v="43433.019199999995"/>
    <n v="210567.07399999999"/>
    <n v="0"/>
    <n v="12103.662600000001"/>
    <n v="423244.826"/>
    <n v="49286.339300000007"/>
    <n v="230509.97570000001"/>
    <n v="86121.118000000002"/>
    <n v="863810.28220000002"/>
    <n v="533796.40819999995"/>
    <n v="86121.118000000002"/>
  </r>
  <r>
    <x v="35"/>
    <n v="2018"/>
    <n v="135.39020000000002"/>
    <n v="4337.8213999999998"/>
    <n v="93533.629000000001"/>
    <n v="36132.4735"/>
    <n v="42865.987499999996"/>
    <n v="168.19709999999998"/>
    <n v="5841.0391"/>
    <n v="64260.849300000002"/>
    <n v="34785.249699999993"/>
    <n v="49363.119600000005"/>
    <n v="56503.512000000002"/>
    <n v="168276.92609999998"/>
    <n v="163146.8303"/>
    <n v="56503.512000000002"/>
  </r>
  <r>
    <x v="36"/>
    <n v="2014"/>
    <n v="0"/>
    <n v="0"/>
    <n v="0"/>
    <n v="9465.7579999999998"/>
    <n v="7468.9359999999997"/>
    <n v="0"/>
    <n v="0"/>
    <n v="0"/>
    <n v="9713.1329999999998"/>
    <n v="71837.153999999995"/>
    <n v="14415.66"/>
    <n v="0"/>
    <n v="98484.981"/>
    <n v="14415.66"/>
  </r>
  <r>
    <x v="36"/>
    <n v="2015"/>
    <n v="0"/>
    <n v="0"/>
    <n v="160.72000000000003"/>
    <n v="95.972799999999992"/>
    <n v="5304.6783999999998"/>
    <n v="0"/>
    <n v="0"/>
    <n v="220.0164"/>
    <n v="300.37700000000001"/>
    <n v="11448.6548"/>
    <n v="6975.0599999999995"/>
    <n v="380.7364"/>
    <n v="17149.683000000001"/>
    <n v="6975.0599999999995"/>
  </r>
  <r>
    <x v="36"/>
    <n v="2016"/>
    <n v="0"/>
    <n v="0"/>
    <n v="11973.8914"/>
    <n v="39851.305400000005"/>
    <n v="1012.6214"/>
    <n v="0"/>
    <n v="0"/>
    <n v="23118.799999999999"/>
    <n v="102559.1235"/>
    <n v="4640.9279999999999"/>
    <n v="0"/>
    <n v="35092.691399999996"/>
    <n v="148063.97830000002"/>
    <n v="0"/>
  </r>
  <r>
    <x v="36"/>
    <n v="2017"/>
    <n v="0"/>
    <n v="211.26419999999999"/>
    <n v="88258.13459999999"/>
    <n v="90501.559199999989"/>
    <n v="7605.5111999999999"/>
    <n v="0"/>
    <n v="69.352500000000006"/>
    <n v="102453.4575"/>
    <n v="124963.29750000002"/>
    <n v="10531.672500000001"/>
    <n v="9810.9940000000006"/>
    <n v="190992.20879999999"/>
    <n v="233602.0404"/>
    <n v="9810.9940000000006"/>
  </r>
  <r>
    <x v="36"/>
    <n v="2018"/>
    <n v="457.0917"/>
    <n v="15637.4802"/>
    <n v="218788.27830000001"/>
    <n v="15631.9092"/>
    <n v="11864.970600000001"/>
    <n v="237.71090000000001"/>
    <n v="11686.7541"/>
    <n v="143298.44759999998"/>
    <n v="17838.104199999998"/>
    <n v="18262.482"/>
    <n v="14229.306"/>
    <n v="390105.76280000003"/>
    <n v="63597.466"/>
    <n v="14229.306"/>
  </r>
  <r>
    <x v="37"/>
    <n v="2014"/>
    <n v="0"/>
    <n v="0"/>
    <n v="0"/>
    <n v="0"/>
    <n v="0"/>
    <n v="0"/>
    <n v="0"/>
    <n v="0"/>
    <n v="0"/>
    <n v="0"/>
    <n v="840.73500000000001"/>
    <n v="0"/>
    <n v="0"/>
    <n v="840.73500000000001"/>
  </r>
  <r>
    <x v="37"/>
    <n v="2015"/>
    <n v="0"/>
    <n v="0"/>
    <n v="232.64500000000001"/>
    <n v="138.92229999999998"/>
    <n v="7678.6144000000004"/>
    <n v="0"/>
    <n v="0"/>
    <n v="263.75459999999998"/>
    <n v="360.09050000000002"/>
    <n v="13724.592200000001"/>
    <n v="53982.479999999996"/>
    <n v="496.39959999999996"/>
    <n v="21902.219400000002"/>
    <n v="53982.479999999996"/>
  </r>
  <r>
    <x v="37"/>
    <n v="2016"/>
    <n v="0"/>
    <n v="0"/>
    <n v="18783.4437"/>
    <n v="62559.447300000007"/>
    <n v="1439.5436999999999"/>
    <n v="0"/>
    <n v="0"/>
    <n v="5370.3595000000005"/>
    <n v="23893.792000000001"/>
    <n v="725.52"/>
    <n v="2789.0120000000002"/>
    <n v="24153.803200000002"/>
    <n v="88618.303000000014"/>
    <n v="2789.0120000000002"/>
  </r>
  <r>
    <x v="37"/>
    <n v="2017"/>
    <n v="0"/>
    <n v="0.67859999999999998"/>
    <n v="299.86579999999998"/>
    <n v="132.4778"/>
    <n v="823.745"/>
    <n v="0"/>
    <n v="0.89789999999999992"/>
    <n v="1221.144"/>
    <n v="615.95940000000007"/>
    <n v="4385.0443000000005"/>
    <n v="25128.474000000002"/>
    <n v="1522.5862999999999"/>
    <n v="5957.2265000000007"/>
    <n v="25128.474000000002"/>
  </r>
  <r>
    <x v="37"/>
    <n v="2018"/>
    <n v="59.2834"/>
    <n v="1837.7854"/>
    <n v="37806.641000000003"/>
    <n v="14257.6577"/>
    <n v="18561.0936"/>
    <n v="47.525199999999998"/>
    <n v="1620.7732000000001"/>
    <n v="16669.873600000003"/>
    <n v="8813.4663999999993"/>
    <n v="13772.475200000001"/>
    <n v="6217.6140000000005"/>
    <n v="58041.881800000003"/>
    <n v="55404.692900000002"/>
    <n v="6217.6140000000005"/>
  </r>
  <r>
    <x v="38"/>
    <n v="2014"/>
    <n v="0"/>
    <n v="0"/>
    <n v="0"/>
    <n v="42406.645000000004"/>
    <n v="178.85599999999999"/>
    <n v="0"/>
    <n v="0"/>
    <n v="0"/>
    <n v="40428.656999999999"/>
    <n v="38785.925999999999"/>
    <n v="4484.277"/>
    <n v="0"/>
    <n v="121800.084"/>
    <n v="4484.277"/>
  </r>
  <r>
    <x v="38"/>
    <n v="2015"/>
    <n v="0"/>
    <n v="0"/>
    <n v="9619.4830000000002"/>
    <n v="72064.044999999998"/>
    <n v="544.99459999999999"/>
    <n v="0"/>
    <n v="0"/>
    <n v="12148.2256"/>
    <n v="99918.508000000002"/>
    <n v="1521.7660000000001"/>
    <n v="3111.2039999999997"/>
    <n v="21767.708599999998"/>
    <n v="174049.31359999999"/>
    <n v="3111.2039999999997"/>
  </r>
  <r>
    <x v="38"/>
    <n v="2016"/>
    <n v="0"/>
    <n v="1292.5483999999999"/>
    <n v="342481.51079999999"/>
    <n v="6528.4647999999997"/>
    <n v="2475.5587999999998"/>
    <n v="0"/>
    <n v="161.07300000000001"/>
    <n v="92817.096000000005"/>
    <n v="4217.1840000000002"/>
    <n v="976.2"/>
    <n v="0"/>
    <n v="436752.22820000001"/>
    <n v="14197.407600000002"/>
    <n v="0"/>
  </r>
  <r>
    <x v="38"/>
    <n v="2017"/>
    <n v="0"/>
    <n v="60.171299999999995"/>
    <n v="25137.276900000001"/>
    <n v="25776.238799999999"/>
    <n v="2166.1668"/>
    <n v="0"/>
    <n v="4.3784999999999998"/>
    <n v="6468.2955000000002"/>
    <n v="7889.4315000000006"/>
    <n v="664.90650000000005"/>
    <n v="8646.7039999999997"/>
    <n v="31670.122200000002"/>
    <n v="36496.743599999994"/>
    <n v="8646.7039999999997"/>
  </r>
  <r>
    <x v="38"/>
    <n v="2018"/>
    <n v="0"/>
    <n v="0"/>
    <n v="0"/>
    <n v="0"/>
    <n v="0"/>
    <n v="0"/>
    <n v="0"/>
    <n v="0"/>
    <n v="0"/>
    <n v="0"/>
    <n v="819.46800000000007"/>
    <n v="0"/>
    <n v="0"/>
    <n v="819.46800000000007"/>
  </r>
  <r>
    <x v="39"/>
    <n v="2014"/>
    <n v="0"/>
    <n v="0"/>
    <n v="0"/>
    <n v="0"/>
    <n v="0"/>
    <n v="0"/>
    <n v="0"/>
    <n v="0"/>
    <n v="0"/>
    <n v="0"/>
    <n v="0"/>
    <n v="0"/>
    <n v="0"/>
    <n v="0"/>
  </r>
  <r>
    <x v="39"/>
    <n v="2015"/>
    <n v="0"/>
    <n v="0"/>
    <n v="0"/>
    <n v="0"/>
    <n v="0"/>
    <n v="0"/>
    <n v="0"/>
    <n v="0"/>
    <n v="0"/>
    <n v="0"/>
    <n v="0"/>
    <n v="0"/>
    <n v="0"/>
    <n v="0"/>
  </r>
  <r>
    <x v="39"/>
    <n v="2016"/>
    <n v="0"/>
    <n v="0"/>
    <n v="0"/>
    <n v="0"/>
    <n v="0"/>
    <n v="0"/>
    <n v="0"/>
    <n v="0"/>
    <n v="0"/>
    <n v="0"/>
    <n v="0"/>
    <n v="0"/>
    <n v="0"/>
    <n v="0"/>
  </r>
  <r>
    <x v="39"/>
    <n v="2017"/>
    <n v="0"/>
    <n v="0"/>
    <n v="0"/>
    <n v="0"/>
    <n v="0"/>
    <n v="0"/>
    <n v="0"/>
    <n v="0"/>
    <n v="0"/>
    <n v="0"/>
    <n v="0"/>
    <n v="0"/>
    <n v="0"/>
    <n v="0"/>
  </r>
  <r>
    <x v="39"/>
    <n v="2018"/>
    <n v="0"/>
    <n v="0"/>
    <n v="0"/>
    <n v="0"/>
    <n v="0"/>
    <n v="0"/>
    <n v="0"/>
    <n v="0"/>
    <n v="0"/>
    <n v="0"/>
    <n v="0"/>
    <n v="0"/>
    <n v="0"/>
    <n v="0"/>
  </r>
  <r>
    <x v="40"/>
    <n v="2014"/>
    <n v="0"/>
    <n v="0"/>
    <n v="0"/>
    <n v="92162.71"/>
    <n v="0"/>
    <n v="0"/>
    <n v="0"/>
    <n v="0"/>
    <n v="86578.998000000007"/>
    <n v="0"/>
    <n v="12831.651"/>
    <n v="0"/>
    <n v="178741.70800000001"/>
    <n v="12831.651"/>
  </r>
  <r>
    <x v="40"/>
    <n v="2015"/>
    <n v="0"/>
    <n v="0"/>
    <n v="427026.61"/>
    <n v="36981.564299999998"/>
    <n v="3266.4669999999996"/>
    <n v="0"/>
    <n v="0"/>
    <n v="487369.77760000003"/>
    <n v="81986.281499999997"/>
    <n v="52895.065800000004"/>
    <n v="15031.224"/>
    <n v="914396.38760000002"/>
    <n v="175129.3786"/>
    <n v="15031.224"/>
  </r>
  <r>
    <x v="40"/>
    <n v="2016"/>
    <n v="0"/>
    <n v="1337.1937"/>
    <n v="364107.06179999997"/>
    <n v="39380.358500000002"/>
    <n v="3311.8258000000001"/>
    <n v="0"/>
    <n v="189.46619999999999"/>
    <n v="123398.9896"/>
    <n v="68230.508799999996"/>
    <n v="3069.4319999999998"/>
    <n v="3677.3440000000001"/>
    <n v="489032.71129999997"/>
    <n v="113992.1251"/>
    <n v="3677.3440000000001"/>
  </r>
  <r>
    <x v="40"/>
    <n v="2017"/>
    <n v="0"/>
    <n v="19610.743999999999"/>
    <n v="589320.28300000005"/>
    <n v="28120.7961"/>
    <n v="10850.6219"/>
    <n v="0"/>
    <n v="10903.236199999999"/>
    <n v="339285.59780000005"/>
    <n v="31952.190700000003"/>
    <n v="8715.0781000000006"/>
    <n v="9401.8100000000013"/>
    <n v="959119.86100000003"/>
    <n v="79638.686799999996"/>
    <n v="9401.8100000000013"/>
  </r>
  <r>
    <x v="40"/>
    <n v="2018"/>
    <n v="5.3724000000000007"/>
    <n v="166.5444"/>
    <n v="3426.1260000000002"/>
    <n v="1292.0622000000001"/>
    <n v="1682.0495999999998"/>
    <n v="37.894299999999994"/>
    <n v="1292.3262999999999"/>
    <n v="13291.752400000001"/>
    <n v="7027.4325999999992"/>
    <n v="10981.506800000001"/>
    <n v="1856.4"/>
    <n v="18220.015800000001"/>
    <n v="20983.051200000002"/>
    <n v="1856.4"/>
  </r>
  <r>
    <x v="41"/>
    <n v="2014"/>
    <n v="0"/>
    <n v="0"/>
    <n v="0"/>
    <n v="0"/>
    <n v="0"/>
    <n v="0"/>
    <n v="0"/>
    <n v="0"/>
    <n v="0"/>
    <n v="0"/>
    <n v="0"/>
    <n v="0"/>
    <n v="0"/>
    <n v="0"/>
  </r>
  <r>
    <x v="41"/>
    <n v="2015"/>
    <n v="0"/>
    <n v="0"/>
    <n v="0"/>
    <n v="0"/>
    <n v="0"/>
    <n v="0"/>
    <n v="0"/>
    <n v="0"/>
    <n v="0"/>
    <n v="0"/>
    <n v="0"/>
    <n v="0"/>
    <n v="0"/>
    <n v="0"/>
  </r>
  <r>
    <x v="41"/>
    <n v="2016"/>
    <n v="0"/>
    <n v="0"/>
    <n v="0"/>
    <n v="0"/>
    <n v="0"/>
    <n v="0"/>
    <n v="0"/>
    <n v="0"/>
    <n v="0"/>
    <n v="0"/>
    <n v="0"/>
    <n v="0"/>
    <n v="0"/>
    <n v="0"/>
  </r>
  <r>
    <x v="41"/>
    <n v="2017"/>
    <n v="0"/>
    <n v="0"/>
    <n v="0"/>
    <n v="0"/>
    <n v="0"/>
    <n v="0"/>
    <n v="0"/>
    <n v="0"/>
    <n v="0"/>
    <n v="0"/>
    <n v="0"/>
    <n v="0"/>
    <n v="0"/>
    <n v="0"/>
  </r>
  <r>
    <x v="41"/>
    <n v="2018"/>
    <n v="0"/>
    <n v="0"/>
    <n v="0"/>
    <n v="0"/>
    <n v="0"/>
    <n v="0"/>
    <n v="0"/>
    <n v="0"/>
    <n v="0"/>
    <n v="0"/>
    <n v="0"/>
    <n v="0"/>
    <n v="0"/>
    <n v="0"/>
  </r>
  <r>
    <x v="42"/>
    <n v="2014"/>
    <n v="0"/>
    <n v="0"/>
    <n v="0"/>
    <n v="0"/>
    <n v="0"/>
    <n v="0"/>
    <n v="0"/>
    <n v="0"/>
    <n v="0"/>
    <n v="0"/>
    <n v="0"/>
    <n v="0"/>
    <n v="0"/>
    <n v="0"/>
  </r>
  <r>
    <x v="42"/>
    <n v="2015"/>
    <n v="0"/>
    <n v="0"/>
    <n v="0"/>
    <n v="0"/>
    <n v="0"/>
    <n v="0"/>
    <n v="0"/>
    <n v="0"/>
    <n v="0"/>
    <n v="0"/>
    <n v="0"/>
    <n v="0"/>
    <n v="0"/>
    <n v="0"/>
  </r>
  <r>
    <x v="42"/>
    <n v="2016"/>
    <n v="0"/>
    <n v="0"/>
    <n v="12340.3518"/>
    <n v="41100.322200000002"/>
    <n v="945.75179999999989"/>
    <n v="0"/>
    <n v="0"/>
    <n v="19715.952300000001"/>
    <n v="87720.1728"/>
    <n v="2663.5680000000002"/>
    <n v="0"/>
    <n v="32056.304100000001"/>
    <n v="132429.81479999999"/>
    <n v="0"/>
  </r>
  <r>
    <x v="42"/>
    <n v="2017"/>
    <n v="0"/>
    <n v="0"/>
    <n v="0"/>
    <n v="0"/>
    <n v="0"/>
    <n v="0"/>
    <n v="0"/>
    <n v="0"/>
    <n v="0"/>
    <n v="0"/>
    <n v="0"/>
    <n v="0"/>
    <n v="0"/>
    <n v="0"/>
  </r>
  <r>
    <x v="42"/>
    <n v="2018"/>
    <n v="0"/>
    <n v="0"/>
    <n v="0"/>
    <n v="0"/>
    <n v="0"/>
    <n v="0"/>
    <n v="0"/>
    <n v="0"/>
    <n v="0"/>
    <n v="0"/>
    <n v="0"/>
    <n v="0"/>
    <n v="0"/>
    <n v="0"/>
  </r>
  <r>
    <x v="43"/>
    <n v="2014"/>
    <n v="0"/>
    <n v="0"/>
    <n v="0"/>
    <n v="0"/>
    <n v="0"/>
    <n v="0"/>
    <n v="0"/>
    <n v="0"/>
    <n v="0"/>
    <n v="0"/>
    <n v="0"/>
    <n v="0"/>
    <n v="0"/>
    <n v="0"/>
  </r>
  <r>
    <x v="43"/>
    <n v="2015"/>
    <n v="0"/>
    <n v="0"/>
    <n v="0"/>
    <n v="0"/>
    <n v="0"/>
    <n v="0"/>
    <n v="0"/>
    <n v="0"/>
    <n v="0"/>
    <n v="0"/>
    <n v="0"/>
    <n v="0"/>
    <n v="0"/>
    <n v="0"/>
  </r>
  <r>
    <x v="43"/>
    <n v="2016"/>
    <n v="0"/>
    <n v="0"/>
    <n v="0"/>
    <n v="0"/>
    <n v="0"/>
    <n v="0"/>
    <n v="0"/>
    <n v="0"/>
    <n v="0"/>
    <n v="0"/>
    <n v="0"/>
    <n v="0"/>
    <n v="0"/>
    <n v="0"/>
  </r>
  <r>
    <x v="43"/>
    <n v="2017"/>
    <n v="0"/>
    <n v="0"/>
    <n v="0"/>
    <n v="0"/>
    <n v="0"/>
    <n v="0"/>
    <n v="0"/>
    <n v="0"/>
    <n v="0"/>
    <n v="0"/>
    <n v="0"/>
    <n v="0"/>
    <n v="0"/>
    <n v="0"/>
  </r>
  <r>
    <x v="43"/>
    <n v="2018"/>
    <n v="0"/>
    <n v="0"/>
    <n v="0"/>
    <n v="0"/>
    <n v="0"/>
    <n v="0"/>
    <n v="0"/>
    <n v="0"/>
    <n v="0"/>
    <n v="0"/>
    <n v="0"/>
    <n v="0"/>
    <n v="0"/>
    <n v="0"/>
  </r>
  <r>
    <x v="44"/>
    <n v="2014"/>
    <n v="0"/>
    <n v="0"/>
    <n v="0"/>
    <n v="35328.834000000003"/>
    <n v="0"/>
    <n v="0"/>
    <n v="0"/>
    <n v="0"/>
    <n v="26050.194"/>
    <n v="0"/>
    <n v="4496.058"/>
    <n v="0"/>
    <n v="61379.028000000006"/>
    <n v="4496.058"/>
  </r>
  <r>
    <x v="44"/>
    <n v="2015"/>
    <n v="0"/>
    <n v="0"/>
    <n v="0"/>
    <n v="0"/>
    <n v="0"/>
    <n v="0"/>
    <n v="0"/>
    <n v="0"/>
    <n v="0"/>
    <n v="0"/>
    <n v="65.447999999999993"/>
    <n v="0"/>
    <n v="0"/>
    <n v="65.447999999999993"/>
  </r>
  <r>
    <x v="44"/>
    <n v="2016"/>
    <n v="0"/>
    <n v="0"/>
    <n v="4099.5882000000001"/>
    <n v="13653.937800000002"/>
    <n v="314.18819999999999"/>
    <n v="0"/>
    <n v="0"/>
    <n v="3963.0162"/>
    <n v="17632.243200000001"/>
    <n v="535.39200000000005"/>
    <n v="2725.6559999999999"/>
    <n v="8062.6044000000002"/>
    <n v="32135.761200000001"/>
    <n v="2725.6559999999999"/>
  </r>
  <r>
    <x v="44"/>
    <n v="2017"/>
    <n v="0"/>
    <n v="15.849899999999998"/>
    <n v="6623.8946999999998"/>
    <n v="6766.5027"/>
    <n v="688.26750000000004"/>
    <n v="0"/>
    <n v="6.5305"/>
    <n v="9571.6947"/>
    <n v="11046.630700000002"/>
    <n v="4046.5592999999999"/>
    <n v="4365.0780000000004"/>
    <n v="16217.969799999999"/>
    <n v="22547.960200000001"/>
    <n v="4365.0780000000004"/>
  </r>
  <r>
    <x v="44"/>
    <n v="2018"/>
    <n v="0"/>
    <n v="0"/>
    <n v="0"/>
    <n v="0"/>
    <n v="0"/>
    <n v="0"/>
    <n v="0"/>
    <n v="0"/>
    <n v="0"/>
    <n v="0"/>
    <n v="0"/>
    <n v="0"/>
    <n v="0"/>
    <n v="0"/>
  </r>
  <r>
    <x v="45"/>
    <n v="2014"/>
    <n v="0"/>
    <n v="0"/>
    <n v="0"/>
    <n v="0"/>
    <n v="1276.896"/>
    <n v="0"/>
    <n v="0"/>
    <n v="0"/>
    <n v="0"/>
    <n v="2757.096"/>
    <n v="486.23399999999998"/>
    <n v="0"/>
    <n v="4033.9920000000002"/>
    <n v="486.23399999999998"/>
  </r>
  <r>
    <x v="45"/>
    <n v="2015"/>
    <n v="0"/>
    <n v="0"/>
    <n v="11.095000000000001"/>
    <n v="6.6252999999999993"/>
    <n v="366.19839999999999"/>
    <n v="0"/>
    <n v="0"/>
    <n v="13.1412"/>
    <n v="17.940999999999999"/>
    <n v="683.80840000000001"/>
    <n v="1625.2919999999999"/>
    <n v="24.2362"/>
    <n v="1074.5731000000001"/>
    <n v="1625.2919999999999"/>
  </r>
  <r>
    <x v="45"/>
    <n v="2016"/>
    <n v="0"/>
    <n v="0"/>
    <n v="15030.486800000001"/>
    <n v="39059.115700000002"/>
    <n v="37807.549299999999"/>
    <n v="0"/>
    <n v="0"/>
    <n v="5793.8892999999998"/>
    <n v="23489.137899999998"/>
    <n v="12324.316800000001"/>
    <n v="8991.16"/>
    <n v="20824.376100000001"/>
    <n v="112680.11970000001"/>
    <n v="8991.16"/>
  </r>
  <r>
    <x v="45"/>
    <n v="2017"/>
    <n v="0"/>
    <n v="118.5093"/>
    <n v="49603.974899999994"/>
    <n v="49846.126499999991"/>
    <n v="8919.1136999999999"/>
    <n v="0"/>
    <n v="19.167899999999999"/>
    <n v="27762.149100000002"/>
    <n v="29264.053500000002"/>
    <n v="25274.260700000003"/>
    <n v="5214.4040000000005"/>
    <n v="77503.801199999987"/>
    <n v="113303.55439999999"/>
    <n v="5214.4040000000005"/>
  </r>
  <r>
    <x v="45"/>
    <n v="2018"/>
    <n v="25.027200000000001"/>
    <n v="775.84319999999991"/>
    <n v="15960.528"/>
    <n v="6019.0416000000005"/>
    <n v="7835.7887999999994"/>
    <n v="29.356699999999996"/>
    <n v="1001.1647"/>
    <n v="10297.115600000001"/>
    <n v="5444.1493999999993"/>
    <n v="8507.369200000001"/>
    <n v="5193.942"/>
    <n v="28089.035400000004"/>
    <n v="27806.348999999998"/>
    <n v="5193.942"/>
  </r>
  <r>
    <x v="46"/>
    <n v="2014"/>
    <n v="0"/>
    <n v="0"/>
    <n v="0"/>
    <n v="0"/>
    <n v="0"/>
    <n v="0"/>
    <n v="0"/>
    <n v="0"/>
    <n v="0"/>
    <n v="0"/>
    <n v="5502.7979999999998"/>
    <n v="0"/>
    <n v="0"/>
    <n v="5502.7979999999998"/>
  </r>
  <r>
    <x v="46"/>
    <n v="2015"/>
    <n v="0"/>
    <n v="0"/>
    <n v="0"/>
    <n v="0"/>
    <n v="0"/>
    <n v="0"/>
    <n v="0"/>
    <n v="0"/>
    <n v="0"/>
    <n v="0"/>
    <n v="5836.9920000000002"/>
    <n v="0"/>
    <n v="0"/>
    <n v="5836.9920000000002"/>
  </r>
  <r>
    <x v="46"/>
    <n v="2016"/>
    <n v="0"/>
    <n v="0"/>
    <n v="21548.017800000001"/>
    <n v="71767.036200000002"/>
    <n v="1651.4177999999999"/>
    <n v="0"/>
    <n v="0"/>
    <n v="3590.3065000000001"/>
    <n v="15973.984"/>
    <n v="485.04"/>
    <n v="1298.124"/>
    <n v="25138.3243"/>
    <n v="89877.477999999988"/>
    <n v="1298.124"/>
  </r>
  <r>
    <x v="46"/>
    <n v="2017"/>
    <n v="0"/>
    <n v="1.1483999999999999"/>
    <n v="507.46519999999998"/>
    <n v="224.19319999999999"/>
    <n v="1394.03"/>
    <n v="0"/>
    <n v="2.7314999999999996"/>
    <n v="3714.8399999999997"/>
    <n v="1873.8090000000002"/>
    <n v="13339.735500000001"/>
    <n v="1236.9740000000002"/>
    <n v="4226.1850999999997"/>
    <n v="16831.7677"/>
    <n v="1236.9740000000002"/>
  </r>
  <r>
    <x v="46"/>
    <n v="2018"/>
    <n v="0"/>
    <n v="0"/>
    <n v="0"/>
    <n v="0"/>
    <n v="0"/>
    <n v="0"/>
    <n v="0"/>
    <n v="0"/>
    <n v="0"/>
    <n v="0"/>
    <n v="0"/>
    <n v="0"/>
    <n v="0"/>
    <n v="0"/>
  </r>
  <r>
    <x v="47"/>
    <n v="2014"/>
    <n v="0"/>
    <n v="0"/>
    <n v="0"/>
    <n v="1090.123"/>
    <n v="5290.9679999999998"/>
    <n v="0"/>
    <n v="0"/>
    <n v="0"/>
    <n v="5370.0330000000004"/>
    <n v="12497.91"/>
    <n v="7890.0569999999998"/>
    <n v="0"/>
    <n v="24249.034"/>
    <n v="7890.0569999999998"/>
  </r>
  <r>
    <x v="47"/>
    <n v="2015"/>
    <n v="0"/>
    <n v="0"/>
    <n v="0"/>
    <n v="0"/>
    <n v="0"/>
    <n v="0"/>
    <n v="0"/>
    <n v="0"/>
    <n v="0"/>
    <n v="0"/>
    <n v="8737.3079999999991"/>
    <n v="0"/>
    <n v="0"/>
    <n v="8737.3079999999991"/>
  </r>
  <r>
    <x v="47"/>
    <n v="2016"/>
    <n v="0"/>
    <n v="0"/>
    <n v="2.8325"/>
    <n v="1.69"/>
    <n v="26.02"/>
    <n v="0"/>
    <n v="0"/>
    <n v="28.827500000000001"/>
    <n v="31.882500000000004"/>
    <n v="489.84000000000003"/>
    <n v="4238.1120000000001"/>
    <n v="31.66"/>
    <n v="549.4325"/>
    <n v="4238.1120000000001"/>
  </r>
  <r>
    <x v="47"/>
    <n v="2017"/>
    <n v="0"/>
    <n v="1.6484999999999999"/>
    <n v="688.68049999999994"/>
    <n v="706.18599999999992"/>
    <n v="59.346000000000004"/>
    <n v="0"/>
    <n v="0.91559999999999997"/>
    <n v="1352.6028000000001"/>
    <n v="1649.7804000000001"/>
    <n v="139.04040000000001"/>
    <n v="438.79600000000005"/>
    <n v="2043.8474000000001"/>
    <n v="2554.3527999999997"/>
    <n v="438.79600000000005"/>
  </r>
  <r>
    <x v="47"/>
    <n v="2018"/>
    <n v="13.5212"/>
    <n v="419.15719999999999"/>
    <n v="8622.8379999999997"/>
    <n v="3251.8486000000003"/>
    <n v="4233.3647999999994"/>
    <n v="18.936999999999998"/>
    <n v="645.81700000000001"/>
    <n v="6642.3160000000007"/>
    <n v="3511.8339999999998"/>
    <n v="5487.8119999999999"/>
    <n v="4200.768"/>
    <n v="16362.586400000002"/>
    <n v="16484.859400000001"/>
    <n v="4200.768"/>
  </r>
  <r>
    <x v="48"/>
    <n v="2014"/>
    <n v="0"/>
    <n v="0"/>
    <n v="0"/>
    <n v="0"/>
    <n v="21858.92"/>
    <n v="0"/>
    <n v="0"/>
    <n v="0"/>
    <n v="0"/>
    <n v="41481.342000000004"/>
    <n v="8457.6869999999999"/>
    <n v="0"/>
    <n v="63340.262000000002"/>
    <n v="8457.6869999999999"/>
  </r>
  <r>
    <x v="48"/>
    <n v="2015"/>
    <n v="0"/>
    <n v="0"/>
    <n v="0"/>
    <n v="0"/>
    <n v="0"/>
    <n v="0"/>
    <n v="0"/>
    <n v="0"/>
    <n v="0"/>
    <n v="0"/>
    <n v="1988.8920000000001"/>
    <n v="0"/>
    <n v="0"/>
    <n v="1988.8920000000001"/>
  </r>
  <r>
    <x v="48"/>
    <n v="2016"/>
    <n v="0"/>
    <n v="0"/>
    <n v="1570.4512999999999"/>
    <n v="937.00359999999989"/>
    <n v="14426.5288"/>
    <n v="0"/>
    <n v="0"/>
    <n v="5352.7789000000002"/>
    <n v="5920.0407000000005"/>
    <n v="90954.998400000011"/>
    <n v="15065.248000000001"/>
    <n v="6923.2302"/>
    <n v="112238.57150000002"/>
    <n v="15065.248000000001"/>
  </r>
  <r>
    <x v="48"/>
    <n v="2017"/>
    <n v="0"/>
    <n v="4.0419"/>
    <n v="1786.0707"/>
    <n v="789.06869999999992"/>
    <n v="4906.4175000000005"/>
    <n v="0"/>
    <n v="1.0037999999999998"/>
    <n v="1365.1679999999999"/>
    <n v="688.60680000000002"/>
    <n v="4902.2246000000005"/>
    <n v="6988.4320000000007"/>
    <n v="3156.2843999999996"/>
    <n v="11286.317600000002"/>
    <n v="6988.4320000000007"/>
  </r>
  <r>
    <x v="48"/>
    <n v="2018"/>
    <n v="7.4140000000000006"/>
    <n v="229.834"/>
    <n v="4728.1099999999997"/>
    <n v="1783.067"/>
    <n v="2321.2559999999999"/>
    <n v="19.360399999999998"/>
    <n v="660.25639999999999"/>
    <n v="6790.8272000000006"/>
    <n v="3590.3527999999997"/>
    <n v="5610.5104000000001"/>
    <n v="0"/>
    <n v="12435.802"/>
    <n v="13305.1862"/>
    <n v="0"/>
  </r>
  <r>
    <x v="49"/>
    <n v="2014"/>
    <n v="0"/>
    <n v="0"/>
    <n v="0"/>
    <n v="0"/>
    <n v="0"/>
    <n v="0"/>
    <n v="0"/>
    <n v="0"/>
    <n v="0"/>
    <n v="0"/>
    <n v="1563.6599999999999"/>
    <n v="0"/>
    <n v="0"/>
    <n v="1563.6599999999999"/>
  </r>
  <r>
    <x v="49"/>
    <n v="2015"/>
    <n v="0"/>
    <n v="0"/>
    <n v="0"/>
    <n v="0"/>
    <n v="0"/>
    <n v="0"/>
    <n v="0"/>
    <n v="0"/>
    <n v="0"/>
    <n v="0"/>
    <n v="0"/>
    <n v="0"/>
    <n v="0"/>
    <n v="0"/>
  </r>
  <r>
    <x v="49"/>
    <n v="2016"/>
    <n v="0"/>
    <n v="0"/>
    <n v="0"/>
    <n v="0"/>
    <n v="0"/>
    <n v="0"/>
    <n v="0"/>
    <n v="0"/>
    <n v="0"/>
    <n v="0"/>
    <n v="1791.4920000000002"/>
    <n v="0"/>
    <n v="0"/>
    <n v="1791.4920000000002"/>
  </r>
  <r>
    <x v="49"/>
    <n v="2017"/>
    <n v="0"/>
    <n v="0"/>
    <n v="0"/>
    <n v="0"/>
    <n v="0"/>
    <n v="0"/>
    <n v="0"/>
    <n v="0"/>
    <n v="0"/>
    <n v="0"/>
    <n v="0"/>
    <n v="0"/>
    <n v="0"/>
    <n v="0"/>
  </r>
  <r>
    <x v="49"/>
    <n v="2018"/>
    <n v="0"/>
    <n v="0"/>
    <n v="0"/>
    <n v="0"/>
    <n v="0"/>
    <n v="0"/>
    <n v="0"/>
    <n v="0"/>
    <n v="0"/>
    <n v="0"/>
    <n v="0"/>
    <n v="0"/>
    <n v="0"/>
    <n v="0"/>
  </r>
  <r>
    <x v="50"/>
    <n v="2014"/>
    <n v="0"/>
    <n v="0"/>
    <n v="188842.23999999999"/>
    <n v="18761.914000000001"/>
    <n v="19134.196"/>
    <n v="0"/>
    <n v="0"/>
    <n v="89691.354000000007"/>
    <n v="113129.349"/>
    <n v="69650.597999999998"/>
    <n v="29301.488999999998"/>
    <n v="278533.59399999998"/>
    <n v="220676.057"/>
    <n v="29301.488999999998"/>
  </r>
  <r>
    <x v="50"/>
    <n v="2015"/>
    <n v="0"/>
    <n v="0"/>
    <n v="343059.71049999999"/>
    <n v="25633.386200000001"/>
    <n v="8636.0636999999988"/>
    <n v="0"/>
    <n v="0"/>
    <n v="566797.63079999993"/>
    <n v="114635.30949999999"/>
    <n v="31042.154500000001"/>
    <n v="29032.248"/>
    <n v="909857.34129999997"/>
    <n v="179946.91389999999"/>
    <n v="29032.248"/>
  </r>
  <r>
    <x v="50"/>
    <n v="2016"/>
    <n v="0"/>
    <n v="597.48119999999994"/>
    <n v="191354.5429"/>
    <n v="106663.0454"/>
    <n v="25015.669399999999"/>
    <n v="0"/>
    <n v="273.61619999999999"/>
    <n v="199226.97010000001"/>
    <n v="177203.31109999999"/>
    <n v="82193.438400000014"/>
    <n v="43164.308000000005"/>
    <n v="391452.61040000001"/>
    <n v="391075.46429999999"/>
    <n v="43164.308000000005"/>
  </r>
  <r>
    <x v="50"/>
    <n v="2017"/>
    <n v="0"/>
    <n v="20.824200000000001"/>
    <n v="9201.9825999999994"/>
    <n v="4065.3465999999999"/>
    <n v="25278.264999999999"/>
    <n v="0"/>
    <n v="8.6349"/>
    <n v="11743.464"/>
    <n v="5923.5414000000001"/>
    <n v="42169.973300000005"/>
    <n v="40571.132000000005"/>
    <n v="20974.905699999996"/>
    <n v="77437.126300000004"/>
    <n v="40571.132000000005"/>
  </r>
  <r>
    <x v="50"/>
    <n v="2018"/>
    <n v="15.855400000000001"/>
    <n v="491.51739999999995"/>
    <n v="10111.421"/>
    <n v="3813.2237"/>
    <n v="4964.1815999999999"/>
    <n v="83.586699999999993"/>
    <n v="2850.5947000000001"/>
    <n v="29318.755600000004"/>
    <n v="15501.009399999999"/>
    <n v="24222.849200000001"/>
    <n v="13598.130000000001"/>
    <n v="42871.730800000005"/>
    <n v="48501.263900000005"/>
    <n v="13598.130000000001"/>
  </r>
  <r>
    <x v="51"/>
    <n v="2014"/>
    <n v="0"/>
    <n v="0"/>
    <n v="0"/>
    <n v="0"/>
    <n v="0"/>
    <n v="0"/>
    <n v="0"/>
    <n v="0"/>
    <n v="0"/>
    <n v="0"/>
    <n v="0"/>
    <n v="0"/>
    <n v="0"/>
    <n v="0"/>
  </r>
  <r>
    <x v="51"/>
    <n v="2015"/>
    <n v="0"/>
    <n v="0"/>
    <n v="0"/>
    <n v="0"/>
    <n v="0"/>
    <n v="0"/>
    <n v="0"/>
    <n v="0"/>
    <n v="0"/>
    <n v="0"/>
    <n v="0"/>
    <n v="0"/>
    <n v="0"/>
    <n v="0"/>
  </r>
  <r>
    <x v="51"/>
    <n v="2016"/>
    <n v="0"/>
    <n v="0"/>
    <n v="0"/>
    <n v="0"/>
    <n v="0"/>
    <n v="0"/>
    <n v="0"/>
    <n v="0"/>
    <n v="0"/>
    <n v="0"/>
    <n v="217.02800000000002"/>
    <n v="0"/>
    <n v="0"/>
    <n v="217.02800000000002"/>
  </r>
  <r>
    <x v="51"/>
    <n v="2017"/>
    <n v="0"/>
    <n v="0"/>
    <n v="0"/>
    <n v="0"/>
    <n v="0"/>
    <n v="0"/>
    <n v="0"/>
    <n v="0"/>
    <n v="0"/>
    <n v="0"/>
    <n v="0"/>
    <n v="0"/>
    <n v="0"/>
    <n v="0"/>
  </r>
  <r>
    <x v="51"/>
    <n v="2018"/>
    <n v="0"/>
    <n v="0"/>
    <n v="0"/>
    <n v="0"/>
    <n v="0"/>
    <n v="0"/>
    <n v="0"/>
    <n v="0"/>
    <n v="0"/>
    <n v="0"/>
    <n v="0"/>
    <n v="0"/>
    <n v="0"/>
    <n v="0"/>
  </r>
  <r>
    <x v="52"/>
    <n v="2014"/>
    <n v="0"/>
    <n v="0"/>
    <n v="0"/>
    <n v="0"/>
    <n v="210.55199999999999"/>
    <n v="0"/>
    <n v="0"/>
    <n v="0"/>
    <n v="0"/>
    <n v="4786.3680000000004"/>
    <n v="3586.779"/>
    <n v="0"/>
    <n v="4996.92"/>
    <n v="3586.779"/>
  </r>
  <r>
    <x v="52"/>
    <n v="2015"/>
    <n v="0"/>
    <n v="0"/>
    <n v="150.185"/>
    <n v="89.681899999999999"/>
    <n v="4956.9632000000001"/>
    <n v="0"/>
    <n v="0"/>
    <n v="68.159400000000005"/>
    <n v="93.054500000000004"/>
    <n v="3546.7058000000002"/>
    <n v="1499.2439999999999"/>
    <n v="218.34440000000001"/>
    <n v="8686.4053999999996"/>
    <n v="1499.2439999999999"/>
  </r>
  <r>
    <x v="52"/>
    <n v="2016"/>
    <n v="0"/>
    <n v="0"/>
    <n v="14.389099999999999"/>
    <n v="8.5851999999999986"/>
    <n v="132.1816"/>
    <n v="0"/>
    <n v="0"/>
    <n v="92.780200000000008"/>
    <n v="102.6126"/>
    <n v="1576.5312000000001"/>
    <n v="0"/>
    <n v="107.16930000000001"/>
    <n v="1819.9106000000002"/>
    <n v="0"/>
  </r>
  <r>
    <x v="52"/>
    <n v="2017"/>
    <n v="0"/>
    <n v="24.6723"/>
    <n v="10575.6659"/>
    <n v="7974.2266"/>
    <n v="13997.3994"/>
    <n v="0"/>
    <n v="17.267299999999999"/>
    <n v="24695.241900000001"/>
    <n v="23373.622700000004"/>
    <n v="35441.993699999999"/>
    <n v="63891.928000000007"/>
    <n v="35312.847399999999"/>
    <n v="80787.242400000003"/>
    <n v="63891.928000000007"/>
  </r>
  <r>
    <x v="52"/>
    <n v="2018"/>
    <n v="0"/>
    <n v="0"/>
    <n v="0"/>
    <n v="0"/>
    <n v="0"/>
    <n v="0"/>
    <n v="0"/>
    <n v="0"/>
    <n v="0"/>
    <n v="0"/>
    <n v="1569.9840000000002"/>
    <n v="0"/>
    <n v="0"/>
    <n v="1569.9840000000002"/>
  </r>
  <r>
    <x v="53"/>
    <n v="2014"/>
    <n v="0"/>
    <n v="0"/>
    <n v="0"/>
    <n v="0"/>
    <n v="0"/>
    <n v="0"/>
    <n v="0"/>
    <n v="0"/>
    <n v="0"/>
    <n v="0"/>
    <n v="0"/>
    <n v="0"/>
    <n v="0"/>
    <n v="0"/>
  </r>
  <r>
    <x v="53"/>
    <n v="2015"/>
    <n v="0"/>
    <n v="0"/>
    <n v="0"/>
    <n v="0"/>
    <n v="0"/>
    <n v="0"/>
    <n v="0"/>
    <n v="0"/>
    <n v="0"/>
    <n v="0"/>
    <n v="0"/>
    <n v="0"/>
    <n v="0"/>
    <n v="0"/>
  </r>
  <r>
    <x v="53"/>
    <n v="2016"/>
    <n v="0"/>
    <n v="0"/>
    <n v="0"/>
    <n v="0"/>
    <n v="0"/>
    <n v="0"/>
    <n v="0"/>
    <n v="0"/>
    <n v="0"/>
    <n v="0"/>
    <n v="0"/>
    <n v="0"/>
    <n v="0"/>
    <n v="0"/>
  </r>
  <r>
    <x v="53"/>
    <n v="2017"/>
    <n v="0"/>
    <n v="0"/>
    <n v="0"/>
    <n v="0"/>
    <n v="0"/>
    <n v="0"/>
    <n v="0"/>
    <n v="0"/>
    <n v="0"/>
    <n v="0"/>
    <n v="0"/>
    <n v="0"/>
    <n v="0"/>
    <n v="0"/>
  </r>
  <r>
    <x v="53"/>
    <n v="2018"/>
    <n v="0"/>
    <n v="0"/>
    <n v="0"/>
    <n v="0"/>
    <n v="0"/>
    <n v="0"/>
    <n v="0"/>
    <n v="0"/>
    <n v="0"/>
    <n v="0"/>
    <n v="0"/>
    <n v="0"/>
    <n v="0"/>
    <n v="0"/>
  </r>
  <r>
    <x v="54"/>
    <n v="2014"/>
    <n v="0"/>
    <n v="0"/>
    <n v="0"/>
    <n v="0"/>
    <n v="0"/>
    <n v="0"/>
    <n v="0"/>
    <n v="0"/>
    <n v="0"/>
    <n v="0"/>
    <n v="0"/>
    <n v="0"/>
    <n v="0"/>
    <n v="0"/>
  </r>
  <r>
    <x v="54"/>
    <n v="2015"/>
    <n v="0"/>
    <n v="0"/>
    <n v="0"/>
    <n v="0"/>
    <n v="0"/>
    <n v="0"/>
    <n v="0"/>
    <n v="0"/>
    <n v="0"/>
    <n v="0"/>
    <n v="0"/>
    <n v="0"/>
    <n v="0"/>
    <n v="0"/>
  </r>
  <r>
    <x v="54"/>
    <n v="2016"/>
    <n v="0"/>
    <n v="0"/>
    <n v="0"/>
    <n v="0"/>
    <n v="0"/>
    <n v="0"/>
    <n v="0"/>
    <n v="0"/>
    <n v="0"/>
    <n v="0"/>
    <n v="0"/>
    <n v="0"/>
    <n v="0"/>
    <n v="0"/>
  </r>
  <r>
    <x v="54"/>
    <n v="2017"/>
    <n v="0"/>
    <n v="0"/>
    <n v="0"/>
    <n v="0"/>
    <n v="0"/>
    <n v="0"/>
    <n v="0"/>
    <n v="0"/>
    <n v="0"/>
    <n v="0"/>
    <n v="0"/>
    <n v="0"/>
    <n v="0"/>
    <n v="0"/>
  </r>
  <r>
    <x v="54"/>
    <n v="2018"/>
    <n v="0"/>
    <n v="0"/>
    <n v="0"/>
    <n v="0"/>
    <n v="0"/>
    <n v="0"/>
    <n v="0"/>
    <n v="0"/>
    <n v="0"/>
    <n v="0"/>
    <n v="0"/>
    <n v="0"/>
    <n v="0"/>
    <n v="0"/>
  </r>
  <r>
    <x v="55"/>
    <n v="2014"/>
    <n v="0"/>
    <n v="0"/>
    <n v="0"/>
    <n v="0"/>
    <n v="0"/>
    <n v="0"/>
    <n v="0"/>
    <n v="0"/>
    <n v="0"/>
    <n v="0"/>
    <n v="19667.843999999997"/>
    <n v="0"/>
    <n v="0"/>
    <n v="19667.843999999997"/>
  </r>
  <r>
    <x v="55"/>
    <n v="2015"/>
    <n v="0"/>
    <n v="0"/>
    <n v="0"/>
    <n v="0"/>
    <n v="0"/>
    <n v="0"/>
    <n v="0"/>
    <n v="0"/>
    <n v="0"/>
    <n v="0"/>
    <n v="10952.843999999999"/>
    <n v="0"/>
    <n v="0"/>
    <n v="10952.843999999999"/>
  </r>
  <r>
    <x v="55"/>
    <n v="2016"/>
    <n v="0"/>
    <n v="0"/>
    <n v="14.5024"/>
    <n v="8.6527999999999992"/>
    <n v="133.22239999999999"/>
    <n v="0"/>
    <n v="0"/>
    <n v="163.47409999999999"/>
    <n v="180.79830000000001"/>
    <n v="2777.7696000000001"/>
    <n v="3301.2520000000004"/>
    <n v="177.97649999999999"/>
    <n v="3100.4431"/>
    <n v="3301.2520000000004"/>
  </r>
  <r>
    <x v="55"/>
    <n v="2017"/>
    <n v="0"/>
    <n v="0"/>
    <n v="0"/>
    <n v="0"/>
    <n v="0"/>
    <n v="0"/>
    <n v="0"/>
    <n v="0"/>
    <n v="0"/>
    <n v="0"/>
    <n v="0"/>
    <n v="0"/>
    <n v="0"/>
    <n v="0"/>
  </r>
  <r>
    <x v="55"/>
    <n v="2018"/>
    <n v="0"/>
    <n v="0"/>
    <n v="0"/>
    <n v="0"/>
    <n v="0"/>
    <n v="0"/>
    <n v="0"/>
    <n v="0"/>
    <n v="0"/>
    <n v="0"/>
    <n v="0"/>
    <n v="0"/>
    <n v="0"/>
    <n v="0"/>
  </r>
  <r>
    <x v="56"/>
    <n v="2014"/>
    <n v="0"/>
    <n v="0"/>
    <n v="221528.67199999999"/>
    <n v="0"/>
    <n v="0"/>
    <n v="0"/>
    <n v="0"/>
    <n v="84353.031000000003"/>
    <n v="0"/>
    <n v="0"/>
    <n v="0"/>
    <n v="305881.70299999998"/>
    <n v="0"/>
    <n v="0"/>
  </r>
  <r>
    <x v="56"/>
    <n v="2015"/>
    <n v="0"/>
    <n v="0"/>
    <n v="0"/>
    <n v="0"/>
    <n v="0"/>
    <n v="0"/>
    <n v="0"/>
    <n v="0"/>
    <n v="0"/>
    <n v="0"/>
    <n v="0"/>
    <n v="0"/>
    <n v="0"/>
    <n v="0"/>
  </r>
  <r>
    <x v="56"/>
    <n v="2016"/>
    <n v="0"/>
    <n v="0"/>
    <n v="0"/>
    <n v="0"/>
    <n v="0"/>
    <n v="0"/>
    <n v="0"/>
    <n v="0"/>
    <n v="0"/>
    <n v="0"/>
    <n v="2701.3920000000003"/>
    <n v="0"/>
    <n v="0"/>
    <n v="2701.3920000000003"/>
  </r>
  <r>
    <x v="56"/>
    <n v="2017"/>
    <n v="0"/>
    <n v="88.147199999999998"/>
    <n v="36852.097599999994"/>
    <n v="37494.2909"/>
    <n v="4518.5661"/>
    <n v="0"/>
    <n v="20.721499999999999"/>
    <n v="30523.224600000001"/>
    <n v="36496.607600000003"/>
    <n v="6711.179900000001"/>
    <n v="0"/>
    <n v="67484.190899999987"/>
    <n v="85220.644500000009"/>
    <n v="0"/>
  </r>
  <r>
    <x v="56"/>
    <n v="2018"/>
    <n v="0"/>
    <n v="0"/>
    <n v="0"/>
    <n v="0"/>
    <n v="0"/>
    <n v="0"/>
    <n v="0"/>
    <n v="0"/>
    <n v="0"/>
    <n v="0"/>
    <n v="6648.5640000000003"/>
    <n v="0"/>
    <n v="0"/>
    <n v="6648.5640000000003"/>
  </r>
  <r>
    <x v="57"/>
    <n v="2014"/>
    <n v="0"/>
    <n v="0"/>
    <n v="0"/>
    <n v="0"/>
    <n v="0"/>
    <n v="0"/>
    <n v="0"/>
    <n v="0"/>
    <n v="0"/>
    <n v="0"/>
    <n v="0"/>
    <n v="0"/>
    <n v="0"/>
    <n v="0"/>
  </r>
  <r>
    <x v="57"/>
    <n v="2015"/>
    <n v="0"/>
    <n v="0"/>
    <n v="0"/>
    <n v="0"/>
    <n v="0"/>
    <n v="0"/>
    <n v="0"/>
    <n v="0"/>
    <n v="0"/>
    <n v="0"/>
    <n v="0"/>
    <n v="0"/>
    <n v="0"/>
    <n v="0"/>
  </r>
  <r>
    <x v="57"/>
    <n v="2016"/>
    <n v="0"/>
    <n v="0"/>
    <n v="0"/>
    <n v="0"/>
    <n v="0"/>
    <n v="0"/>
    <n v="0"/>
    <n v="0"/>
    <n v="0"/>
    <n v="0"/>
    <n v="0"/>
    <n v="0"/>
    <n v="0"/>
    <n v="0"/>
  </r>
  <r>
    <x v="57"/>
    <n v="2017"/>
    <n v="0"/>
    <n v="0"/>
    <n v="0"/>
    <n v="0"/>
    <n v="0"/>
    <n v="0"/>
    <n v="0"/>
    <n v="0"/>
    <n v="0"/>
    <n v="0"/>
    <n v="0"/>
    <n v="0"/>
    <n v="0"/>
    <n v="0"/>
  </r>
  <r>
    <x v="57"/>
    <n v="2018"/>
    <n v="0"/>
    <n v="0"/>
    <n v="0"/>
    <n v="0"/>
    <n v="0"/>
    <n v="0"/>
    <n v="0"/>
    <n v="0"/>
    <n v="0"/>
    <n v="0"/>
    <n v="0"/>
    <n v="0"/>
    <n v="0"/>
    <n v="0"/>
  </r>
  <r>
    <x v="58"/>
    <n v="2014"/>
    <n v="0"/>
    <n v="0"/>
    <n v="179335.45600000001"/>
    <n v="50799.486000000004"/>
    <n v="18553.48"/>
    <n v="0"/>
    <n v="0"/>
    <n v="110195.70000000001"/>
    <n v="70712.672999999995"/>
    <n v="25945.691999999999"/>
    <n v="6646.6259999999993"/>
    <n v="289531.15600000002"/>
    <n v="166011.33100000001"/>
    <n v="6646.6259999999993"/>
  </r>
  <r>
    <x v="58"/>
    <n v="2015"/>
    <n v="0"/>
    <n v="0"/>
    <n v="184.8"/>
    <n v="110.35199999999999"/>
    <n v="6099.4560000000001"/>
    <n v="0"/>
    <n v="0"/>
    <n v="337.27199999999999"/>
    <n v="460.46"/>
    <n v="17550.103999999999"/>
    <n v="40398.383999999998"/>
    <n v="522.072"/>
    <n v="24220.371999999999"/>
    <n v="40398.383999999998"/>
  </r>
  <r>
    <x v="58"/>
    <n v="2016"/>
    <n v="0"/>
    <n v="0"/>
    <n v="679.8"/>
    <n v="405.59999999999997"/>
    <n v="6244.7999999999993"/>
    <n v="0"/>
    <n v="0"/>
    <n v="124.9783"/>
    <n v="138.22290000000001"/>
    <n v="2123.6448"/>
    <n v="4252.9400000000005"/>
    <n v="804.77829999999994"/>
    <n v="8912.2677000000003"/>
    <n v="4252.9400000000005"/>
  </r>
  <r>
    <x v="58"/>
    <n v="2017"/>
    <n v="0"/>
    <n v="0"/>
    <n v="0"/>
    <n v="0"/>
    <n v="0"/>
    <n v="0"/>
    <n v="0"/>
    <n v="0"/>
    <n v="0"/>
    <n v="0"/>
    <n v="0"/>
    <n v="0"/>
    <n v="0"/>
    <n v="0"/>
  </r>
  <r>
    <x v="58"/>
    <n v="2018"/>
    <n v="0"/>
    <n v="0"/>
    <n v="0"/>
    <n v="0"/>
    <n v="0"/>
    <n v="0"/>
    <n v="0"/>
    <n v="0"/>
    <n v="0"/>
    <n v="0"/>
    <n v="0"/>
    <n v="0"/>
    <n v="0"/>
    <n v="0"/>
  </r>
  <r>
    <x v="59"/>
    <n v="2014"/>
    <n v="0"/>
    <n v="0"/>
    <n v="0"/>
    <n v="0"/>
    <n v="645.2399999999999"/>
    <n v="0"/>
    <n v="0"/>
    <n v="0"/>
    <n v="0"/>
    <n v="1771.758"/>
    <n v="6447.42"/>
    <n v="0"/>
    <n v="2416.998"/>
    <n v="6447.42"/>
  </r>
  <r>
    <x v="59"/>
    <n v="2015"/>
    <n v="0"/>
    <n v="0"/>
    <n v="234456.43399999998"/>
    <n v="28094.427599999999"/>
    <n v="98142.975600000005"/>
    <n v="0"/>
    <n v="0"/>
    <n v="10772.182000000001"/>
    <n v="44121.870500000005"/>
    <n v="70509.609800000006"/>
    <n v="25231.416000000001"/>
    <n v="245228.61599999998"/>
    <n v="240868.88350000003"/>
    <n v="25231.416000000001"/>
  </r>
  <r>
    <x v="59"/>
    <n v="2016"/>
    <n v="0"/>
    <n v="0"/>
    <n v="6733.4836999999998"/>
    <n v="7764.1437999999998"/>
    <n v="49371.296199999997"/>
    <n v="0"/>
    <n v="0"/>
    <n v="6352.2178000000004"/>
    <n v="14533.776300000001"/>
    <n v="70079.232000000004"/>
    <n v="32175.412"/>
    <n v="13085.701499999999"/>
    <n v="141748.44829999999"/>
    <n v="32175.412"/>
  </r>
  <r>
    <x v="59"/>
    <n v="2017"/>
    <n v="0"/>
    <n v="187.3509"/>
    <n v="79666.707699999999"/>
    <n v="66741.368699999992"/>
    <n v="75026.733500000002"/>
    <n v="0"/>
    <n v="32.924199999999999"/>
    <n v="48525.1875"/>
    <n v="58247.121700000011"/>
    <n v="9569.2834000000003"/>
    <n v="47551.488000000005"/>
    <n v="128412.1703"/>
    <n v="209584.5073"/>
    <n v="47551.488000000005"/>
  </r>
  <r>
    <x v="59"/>
    <n v="2018"/>
    <n v="114.9038"/>
    <n v="3562.0177999999996"/>
    <n v="73277.286999999997"/>
    <n v="27634.3639"/>
    <n v="35975.335200000001"/>
    <n v="242.06009999999998"/>
    <n v="8255.0841"/>
    <n v="84904.666800000006"/>
    <n v="44889.628199999992"/>
    <n v="70147.347600000008"/>
    <n v="35006.400000000001"/>
    <n v="170356.0196"/>
    <n v="178646.67489999998"/>
    <n v="35006.400000000001"/>
  </r>
  <r>
    <x v="60"/>
    <n v="2014"/>
    <n v="0"/>
    <n v="0"/>
    <n v="0"/>
    <n v="0"/>
    <n v="4329.8999999999996"/>
    <n v="0"/>
    <n v="0"/>
    <n v="0"/>
    <n v="0"/>
    <n v="25788.407999999999"/>
    <n v="6183.9539999999997"/>
    <n v="0"/>
    <n v="30118.307999999997"/>
    <n v="6183.9539999999997"/>
  </r>
  <r>
    <x v="60"/>
    <n v="2015"/>
    <n v="0"/>
    <n v="0"/>
    <n v="586.73249999999996"/>
    <n v="4395.4874999999993"/>
    <n v="33.241500000000002"/>
    <n v="0"/>
    <n v="0"/>
    <n v="14681.763599999998"/>
    <n v="120756.723"/>
    <n v="1839.1334999999999"/>
    <n v="0"/>
    <n v="15268.496099999998"/>
    <n v="127024.58549999999"/>
    <n v="0"/>
  </r>
  <r>
    <x v="60"/>
    <n v="2016"/>
    <n v="0"/>
    <n v="0"/>
    <n v="9713.2158999999992"/>
    <n v="12457.2248"/>
    <n v="67030.0484"/>
    <n v="0"/>
    <n v="0"/>
    <n v="6323.6004000000003"/>
    <n v="6993.7452000000003"/>
    <n v="107451.3024"/>
    <n v="9039.6880000000001"/>
    <n v="16036.816299999999"/>
    <n v="193932.32079999999"/>
    <n v="9039.6880000000001"/>
  </r>
  <r>
    <x v="60"/>
    <n v="2017"/>
    <n v="0"/>
    <n v="7659.8375999999998"/>
    <n v="258287.71680000002"/>
    <n v="38414.135400000006"/>
    <n v="22725.049800000001"/>
    <n v="0"/>
    <n v="14599.633"/>
    <n v="474063.25440000003"/>
    <n v="50928.442600000009"/>
    <n v="94082.811600000001"/>
    <n v="23651.912"/>
    <n v="754610.44180000003"/>
    <n v="206150.43940000003"/>
    <n v="23651.912"/>
  </r>
  <r>
    <x v="60"/>
    <n v="2018"/>
    <n v="0"/>
    <n v="184.8"/>
    <n v="9444"/>
    <n v="4689.5999999999995"/>
    <n v="625.80000000000007"/>
    <n v="0"/>
    <n v="27.122"/>
    <n v="1360.5885000000001"/>
    <n v="928.73750000000007"/>
    <n v="160.44"/>
    <n v="17989.842000000001"/>
    <n v="11016.510499999999"/>
    <n v="6404.5774999999994"/>
    <n v="17989.842000000001"/>
  </r>
  <r>
    <x v="61"/>
    <n v="2014"/>
    <n v="0"/>
    <n v="0"/>
    <n v="0"/>
    <n v="0"/>
    <n v="0"/>
    <n v="0"/>
    <n v="0"/>
    <n v="0"/>
    <n v="0"/>
    <n v="0"/>
    <n v="0"/>
    <n v="0"/>
    <n v="0"/>
    <n v="0"/>
  </r>
  <r>
    <x v="61"/>
    <n v="2015"/>
    <n v="0"/>
    <n v="0"/>
    <n v="0"/>
    <n v="0"/>
    <n v="0"/>
    <n v="0"/>
    <n v="0"/>
    <n v="0"/>
    <n v="0"/>
    <n v="0"/>
    <n v="212.1"/>
    <n v="0"/>
    <n v="0"/>
    <n v="212.1"/>
  </r>
  <r>
    <x v="61"/>
    <n v="2016"/>
    <n v="0"/>
    <n v="0"/>
    <n v="0"/>
    <n v="0"/>
    <n v="0"/>
    <n v="0"/>
    <n v="0"/>
    <n v="0"/>
    <n v="0"/>
    <n v="0"/>
    <n v="157.71600000000001"/>
    <n v="0"/>
    <n v="0"/>
    <n v="157.71600000000001"/>
  </r>
  <r>
    <x v="61"/>
    <n v="2017"/>
    <n v="0"/>
    <n v="9.702"/>
    <n v="4287.2060000000001"/>
    <n v="1894.046"/>
    <n v="11777.15"/>
    <n v="0"/>
    <n v="3.5996999999999999"/>
    <n v="4895.5919999999996"/>
    <n v="2469.3942000000002"/>
    <n v="17579.734899999999"/>
    <n v="0"/>
    <n v="9196.0996999999988"/>
    <n v="33720.325100000002"/>
    <n v="0"/>
  </r>
  <r>
    <x v="61"/>
    <n v="2018"/>
    <n v="0"/>
    <n v="0"/>
    <n v="0"/>
    <n v="0"/>
    <n v="0"/>
    <n v="0"/>
    <n v="0"/>
    <n v="0"/>
    <n v="0"/>
    <n v="0"/>
    <n v="0"/>
    <n v="0"/>
    <n v="0"/>
    <n v="0"/>
  </r>
  <r>
    <x v="62"/>
    <n v="2014"/>
    <n v="0"/>
    <n v="0"/>
    <n v="0"/>
    <n v="0"/>
    <n v="16857.743999999999"/>
    <n v="0"/>
    <n v="0"/>
    <n v="0"/>
    <n v="0"/>
    <n v="97735.044000000009"/>
    <n v="0"/>
    <n v="0"/>
    <n v="114592.788"/>
    <n v="0"/>
  </r>
  <r>
    <x v="62"/>
    <n v="2015"/>
    <n v="0"/>
    <n v="0"/>
    <n v="890.50500000000011"/>
    <n v="531.75869999999998"/>
    <n v="29391.7536"/>
    <n v="0"/>
    <n v="0"/>
    <n v="1163.7575999999999"/>
    <n v="1588.818"/>
    <n v="60556.663200000003"/>
    <n v="0"/>
    <n v="2054.2626"/>
    <n v="92068.993499999997"/>
    <n v="0"/>
  </r>
  <r>
    <x v="62"/>
    <n v="2016"/>
    <n v="0"/>
    <n v="0"/>
    <n v="0"/>
    <n v="0"/>
    <n v="0"/>
    <n v="0"/>
    <n v="0"/>
    <n v="0"/>
    <n v="0"/>
    <n v="0"/>
    <n v="529.76400000000001"/>
    <n v="0"/>
    <n v="0"/>
    <n v="529.76400000000001"/>
  </r>
  <r>
    <x v="62"/>
    <n v="2017"/>
    <n v="0"/>
    <n v="128.88119999999998"/>
    <n v="53841.655599999998"/>
    <n v="55210.251199999999"/>
    <n v="4639.7232000000004"/>
    <n v="0"/>
    <n v="45.5"/>
    <n v="67216.5"/>
    <n v="81984.5"/>
    <n v="6909.5"/>
    <n v="600.31600000000003"/>
    <n v="121232.5368"/>
    <n v="148743.97440000001"/>
    <n v="600.31600000000003"/>
  </r>
  <r>
    <x v="62"/>
    <n v="2018"/>
    <n v="30.8"/>
    <n v="954.8"/>
    <n v="19642"/>
    <n v="7407.4000000000005"/>
    <n v="9643.1999999999989"/>
    <n v="101.5"/>
    <n v="3461.5"/>
    <n v="35602.000000000007"/>
    <n v="18822.999999999996"/>
    <n v="29414"/>
    <n v="16492.788"/>
    <n v="59792.600000000006"/>
    <n v="65287.599999999991"/>
    <n v="16492.788"/>
  </r>
  <r>
    <x v="63"/>
    <n v="2014"/>
    <n v="0"/>
    <n v="0"/>
    <n v="0"/>
    <n v="0"/>
    <n v="0"/>
    <n v="0"/>
    <n v="0"/>
    <n v="0"/>
    <n v="0"/>
    <n v="0"/>
    <n v="0"/>
    <n v="0"/>
    <n v="0"/>
    <n v="0"/>
  </r>
  <r>
    <x v="63"/>
    <n v="2015"/>
    <n v="0"/>
    <n v="0"/>
    <n v="0"/>
    <n v="0"/>
    <n v="0"/>
    <n v="0"/>
    <n v="0"/>
    <n v="0"/>
    <n v="0"/>
    <n v="0"/>
    <n v="1196.2439999999999"/>
    <n v="0"/>
    <n v="0"/>
    <n v="1196.2439999999999"/>
  </r>
  <r>
    <x v="63"/>
    <n v="2016"/>
    <n v="0"/>
    <n v="0"/>
    <n v="0"/>
    <n v="0"/>
    <n v="0"/>
    <n v="0"/>
    <n v="0"/>
    <n v="0"/>
    <n v="0"/>
    <n v="0"/>
    <n v="1330.4760000000001"/>
    <n v="0"/>
    <n v="0"/>
    <n v="1330.4760000000001"/>
  </r>
  <r>
    <x v="63"/>
    <n v="2017"/>
    <n v="0"/>
    <n v="0"/>
    <n v="0"/>
    <n v="0"/>
    <n v="0"/>
    <n v="0"/>
    <n v="0"/>
    <n v="0"/>
    <n v="0"/>
    <n v="0"/>
    <n v="0"/>
    <n v="0"/>
    <n v="0"/>
    <n v="0"/>
  </r>
  <r>
    <x v="63"/>
    <n v="2018"/>
    <n v="0"/>
    <n v="0"/>
    <n v="0"/>
    <n v="0"/>
    <n v="0"/>
    <n v="0"/>
    <n v="0"/>
    <n v="0"/>
    <n v="0"/>
    <n v="0"/>
    <n v="0"/>
    <n v="0"/>
    <n v="0"/>
    <n v="0"/>
  </r>
  <r>
    <x v="64"/>
    <n v="2014"/>
    <n v="0"/>
    <n v="0"/>
    <n v="0"/>
    <n v="0"/>
    <n v="0"/>
    <n v="0"/>
    <n v="0"/>
    <n v="0"/>
    <n v="0"/>
    <n v="0"/>
    <n v="0"/>
    <n v="0"/>
    <n v="0"/>
    <n v="0"/>
  </r>
  <r>
    <x v="64"/>
    <n v="2015"/>
    <n v="0"/>
    <n v="0"/>
    <n v="0"/>
    <n v="0"/>
    <n v="0"/>
    <n v="0"/>
    <n v="0"/>
    <n v="0"/>
    <n v="0"/>
    <n v="0"/>
    <n v="0"/>
    <n v="0"/>
    <n v="0"/>
    <n v="0"/>
  </r>
  <r>
    <x v="64"/>
    <n v="2016"/>
    <n v="0"/>
    <n v="0"/>
    <n v="0"/>
    <n v="0"/>
    <n v="0"/>
    <n v="0"/>
    <n v="0"/>
    <n v="0"/>
    <n v="0"/>
    <n v="0"/>
    <n v="458.32000000000005"/>
    <n v="0"/>
    <n v="0"/>
    <n v="458.32000000000005"/>
  </r>
  <r>
    <x v="64"/>
    <n v="2017"/>
    <n v="0"/>
    <n v="0"/>
    <n v="0"/>
    <n v="0"/>
    <n v="0"/>
    <n v="0"/>
    <n v="0"/>
    <n v="0"/>
    <n v="0"/>
    <n v="0"/>
    <n v="0"/>
    <n v="0"/>
    <n v="0"/>
    <n v="0"/>
  </r>
  <r>
    <x v="64"/>
    <n v="2018"/>
    <n v="0"/>
    <n v="0"/>
    <n v="0"/>
    <n v="0"/>
    <n v="0"/>
    <n v="0"/>
    <n v="0"/>
    <n v="0"/>
    <n v="0"/>
    <n v="0"/>
    <n v="4674.1500000000005"/>
    <n v="0"/>
    <n v="0"/>
    <n v="4674.1500000000005"/>
  </r>
  <r>
    <x v="65"/>
    <n v="2014"/>
    <n v="0"/>
    <n v="0"/>
    <n v="0"/>
    <n v="63024.349000000002"/>
    <n v="0"/>
    <n v="0"/>
    <n v="0"/>
    <n v="0"/>
    <n v="50604.12"/>
    <n v="0"/>
    <n v="3703.518"/>
    <n v="0"/>
    <n v="113628.46900000001"/>
    <n v="3703.518"/>
  </r>
  <r>
    <x v="65"/>
    <n v="2015"/>
    <n v="0"/>
    <n v="0"/>
    <n v="434.66500000000002"/>
    <n v="259.55709999999999"/>
    <n v="14346.4288"/>
    <n v="0"/>
    <n v="0"/>
    <n v="625.899"/>
    <n v="854.50749999999994"/>
    <n v="32568.942999999999"/>
    <n v="10931.028"/>
    <n v="1060.5640000000001"/>
    <n v="48029.436399999999"/>
    <n v="10931.028"/>
  </r>
  <r>
    <x v="65"/>
    <n v="2016"/>
    <n v="0"/>
    <n v="0"/>
    <n v="1299.6000000000001"/>
    <n v="4328.4000000000005"/>
    <n v="99.6"/>
    <n v="0"/>
    <n v="0"/>
    <n v="102.32640000000001"/>
    <n v="455.2704"/>
    <n v="13.824"/>
    <n v="3139.4920000000002"/>
    <n v="1401.9264000000001"/>
    <n v="4897.0944000000009"/>
    <n v="3139.4920000000002"/>
  </r>
  <r>
    <x v="65"/>
    <n v="2017"/>
    <n v="0"/>
    <n v="12858.651400000001"/>
    <n v="386313.85720000003"/>
    <n v="14510.2055"/>
    <n v="24162.6957"/>
    <n v="0"/>
    <n v="17640.7778"/>
    <n v="528860.11800000002"/>
    <n v="26522.1351"/>
    <n v="12725.991099999999"/>
    <n v="3970.7000000000003"/>
    <n v="945673.4044"/>
    <n v="77921.027399999992"/>
    <n v="3970.7000000000003"/>
  </r>
  <r>
    <x v="65"/>
    <n v="2018"/>
    <n v="0"/>
    <n v="0"/>
    <n v="0"/>
    <n v="0"/>
    <n v="0"/>
    <n v="0"/>
    <n v="0"/>
    <n v="0"/>
    <n v="0"/>
    <n v="0"/>
    <n v="835.38"/>
    <n v="0"/>
    <n v="0"/>
    <n v="835.38"/>
  </r>
  <r>
    <x v="66"/>
    <n v="2014"/>
    <n v="0"/>
    <n v="0"/>
    <n v="241064.128"/>
    <n v="0"/>
    <n v="0"/>
    <n v="0"/>
    <n v="0"/>
    <n v="484865.26200000005"/>
    <n v="0"/>
    <n v="0"/>
    <n v="193.851"/>
    <n v="725929.39"/>
    <n v="0"/>
    <n v="193.851"/>
  </r>
  <r>
    <x v="66"/>
    <n v="2015"/>
    <n v="0"/>
    <n v="0"/>
    <n v="77.805000000000007"/>
    <n v="46.460699999999996"/>
    <n v="2568.0095999999999"/>
    <n v="0"/>
    <n v="0"/>
    <n v="38.7468"/>
    <n v="52.899000000000001"/>
    <n v="2016.2076"/>
    <n v="601.15199999999993"/>
    <n v="116.55180000000001"/>
    <n v="4683.5769"/>
    <n v="601.15199999999993"/>
  </r>
  <r>
    <x v="66"/>
    <n v="2016"/>
    <n v="0"/>
    <n v="0"/>
    <n v="0"/>
    <n v="0"/>
    <n v="0"/>
    <n v="0"/>
    <n v="0"/>
    <n v="0"/>
    <n v="0"/>
    <n v="0"/>
    <n v="4887.848"/>
    <n v="0"/>
    <n v="0"/>
    <n v="4887.848"/>
  </r>
  <r>
    <x v="66"/>
    <n v="2017"/>
    <n v="0"/>
    <n v="0"/>
    <n v="0"/>
    <n v="0"/>
    <n v="0"/>
    <n v="0"/>
    <n v="0"/>
    <n v="0"/>
    <n v="0"/>
    <n v="0"/>
    <n v="480.52200000000005"/>
    <n v="0"/>
    <n v="0"/>
    <n v="480.52200000000005"/>
  </r>
  <r>
    <x v="66"/>
    <n v="2018"/>
    <n v="0"/>
    <n v="0"/>
    <n v="0"/>
    <n v="0"/>
    <n v="0"/>
    <n v="0"/>
    <n v="0"/>
    <n v="0"/>
    <n v="0"/>
    <n v="0"/>
    <n v="0"/>
    <n v="0"/>
    <n v="0"/>
    <n v="0"/>
  </r>
  <r>
    <x v="67"/>
    <n v="2014"/>
    <n v="0"/>
    <n v="0"/>
    <n v="0"/>
    <n v="0"/>
    <n v="0"/>
    <n v="0"/>
    <n v="0"/>
    <n v="0"/>
    <n v="0"/>
    <n v="0"/>
    <n v="0"/>
    <n v="0"/>
    <n v="0"/>
    <n v="0"/>
  </r>
  <r>
    <x v="67"/>
    <n v="2015"/>
    <n v="0"/>
    <n v="0"/>
    <n v="0"/>
    <n v="0"/>
    <n v="0"/>
    <n v="0"/>
    <n v="0"/>
    <n v="0"/>
    <n v="0"/>
    <n v="0"/>
    <n v="0"/>
    <n v="0"/>
    <n v="0"/>
    <n v="0"/>
  </r>
  <r>
    <x v="67"/>
    <n v="2016"/>
    <n v="0"/>
    <n v="0"/>
    <n v="0"/>
    <n v="0"/>
    <n v="0"/>
    <n v="0"/>
    <n v="0"/>
    <n v="0"/>
    <n v="0"/>
    <n v="0"/>
    <n v="0"/>
    <n v="0"/>
    <n v="0"/>
    <n v="0"/>
  </r>
  <r>
    <x v="67"/>
    <n v="2017"/>
    <n v="0"/>
    <n v="0"/>
    <n v="0"/>
    <n v="0"/>
    <n v="0"/>
    <n v="0"/>
    <n v="0"/>
    <n v="0"/>
    <n v="0"/>
    <n v="0"/>
    <n v="0"/>
    <n v="0"/>
    <n v="0"/>
    <n v="0"/>
  </r>
  <r>
    <x v="67"/>
    <n v="2018"/>
    <n v="0"/>
    <n v="0"/>
    <n v="0"/>
    <n v="0"/>
    <n v="0"/>
    <n v="0"/>
    <n v="0"/>
    <n v="0"/>
    <n v="0"/>
    <n v="0"/>
    <n v="0"/>
    <n v="0"/>
    <n v="0"/>
    <n v="0"/>
  </r>
  <r>
    <x v="68"/>
    <n v="2014"/>
    <n v="0"/>
    <n v="0"/>
    <n v="0"/>
    <n v="0"/>
    <n v="0"/>
    <n v="0"/>
    <n v="0"/>
    <n v="0"/>
    <n v="0"/>
    <n v="0"/>
    <n v="0"/>
    <n v="0"/>
    <n v="0"/>
    <n v="0"/>
  </r>
  <r>
    <x v="68"/>
    <n v="2015"/>
    <n v="0"/>
    <n v="0"/>
    <n v="0"/>
    <n v="0"/>
    <n v="0"/>
    <n v="0"/>
    <n v="0"/>
    <n v="0"/>
    <n v="0"/>
    <n v="0"/>
    <n v="0"/>
    <n v="0"/>
    <n v="0"/>
    <n v="0"/>
  </r>
  <r>
    <x v="68"/>
    <n v="2016"/>
    <n v="0"/>
    <n v="0"/>
    <n v="0"/>
    <n v="0"/>
    <n v="0"/>
    <n v="0"/>
    <n v="0"/>
    <n v="0"/>
    <n v="0"/>
    <n v="0"/>
    <n v="76.835999999999999"/>
    <n v="0"/>
    <n v="0"/>
    <n v="76.835999999999999"/>
  </r>
  <r>
    <x v="68"/>
    <n v="2017"/>
    <n v="0"/>
    <n v="0"/>
    <n v="0"/>
    <n v="0"/>
    <n v="0"/>
    <n v="0"/>
    <n v="0"/>
    <n v="0"/>
    <n v="0"/>
    <n v="0"/>
    <n v="1241.0120000000002"/>
    <n v="0"/>
    <n v="0"/>
    <n v="1241.0120000000002"/>
  </r>
  <r>
    <x v="68"/>
    <n v="2018"/>
    <n v="3.7070000000000003"/>
    <n v="114.917"/>
    <n v="2364.0549999999998"/>
    <n v="891.5335"/>
    <n v="1160.6279999999999"/>
    <n v="24.302"/>
    <n v="828.78200000000004"/>
    <n v="8524.1360000000004"/>
    <n v="4506.7639999999992"/>
    <n v="7042.5520000000006"/>
    <n v="1516.9440000000002"/>
    <n v="11859.899000000001"/>
    <n v="13601.477500000001"/>
    <n v="1516.9440000000002"/>
  </r>
  <r>
    <x v="69"/>
    <n v="2014"/>
    <n v="0"/>
    <n v="0"/>
    <n v="131045.024"/>
    <n v="11003.237000000001"/>
    <n v="22491.707999999999"/>
    <n v="0"/>
    <n v="0"/>
    <n v="377996.34300000005"/>
    <n v="12494.118"/>
    <n v="43726.493999999999"/>
    <n v="57980.726999999999"/>
    <n v="509041.36700000009"/>
    <n v="89715.557000000001"/>
    <n v="57980.726999999999"/>
  </r>
  <r>
    <x v="69"/>
    <n v="2015"/>
    <n v="0"/>
    <n v="0"/>
    <n v="345418.74499999994"/>
    <n v="1951.8773000000001"/>
    <n v="9890.9879000000001"/>
    <n v="0"/>
    <n v="0"/>
    <n v="721101.49479999999"/>
    <n v="7830.6445000000003"/>
    <n v="13408.702000000001"/>
    <n v="73204.800000000003"/>
    <n v="1066520.2397999999"/>
    <n v="33082.2117"/>
    <n v="73204.800000000003"/>
  </r>
  <r>
    <x v="69"/>
    <n v="2016"/>
    <n v="0"/>
    <n v="0"/>
    <n v="34125.897900000004"/>
    <n v="101298.39480000001"/>
    <n v="43799.930399999997"/>
    <n v="0"/>
    <n v="0"/>
    <n v="36595.792000000001"/>
    <n v="116206.4124"/>
    <n v="239986.09920000003"/>
    <n v="35061.480000000003"/>
    <n v="70721.689899999998"/>
    <n v="501290.83680000005"/>
    <n v="35061.480000000003"/>
  </r>
  <r>
    <x v="69"/>
    <n v="2017"/>
    <n v="0"/>
    <n v="37.526400000000002"/>
    <n v="16582.499199999998"/>
    <n v="7325.9871999999996"/>
    <n v="45552.880000000005"/>
    <n v="0"/>
    <n v="12.224699999999999"/>
    <n v="16625.592000000001"/>
    <n v="8386.1442000000006"/>
    <n v="59701.359900000003"/>
    <n v="49177.456000000006"/>
    <n v="33257.842299999997"/>
    <n v="120966.37130000001"/>
    <n v="49177.456000000006"/>
  </r>
  <r>
    <x v="69"/>
    <n v="2018"/>
    <n v="203.05780000000001"/>
    <n v="6764.5842000000002"/>
    <n v="153503.71900000001"/>
    <n v="60757.145700000001"/>
    <n v="65166.439099999996"/>
    <n v="404.18169999999998"/>
    <n v="16379.920099999999"/>
    <n v="271996.34380000003"/>
    <n v="163847.13439999998"/>
    <n v="132485.27720000001"/>
    <n v="74612.694000000003"/>
    <n v="449251.80660000001"/>
    <n v="422255.9964"/>
    <n v="74612.694000000003"/>
  </r>
  <r>
    <x v="70"/>
    <n v="2014"/>
    <n v="0"/>
    <n v="0"/>
    <n v="0"/>
    <n v="0"/>
    <n v="764.09999999999991"/>
    <n v="0"/>
    <n v="0"/>
    <n v="0"/>
    <n v="0"/>
    <n v="38247.768000000004"/>
    <n v="22358.196"/>
    <n v="0"/>
    <n v="39011.868000000002"/>
    <n v="22358.196"/>
  </r>
  <r>
    <x v="70"/>
    <n v="2015"/>
    <n v="0"/>
    <n v="0"/>
    <n v="0"/>
    <n v="0"/>
    <n v="0"/>
    <n v="0"/>
    <n v="0"/>
    <n v="0"/>
    <n v="0"/>
    <n v="0"/>
    <n v="18153.335999999999"/>
    <n v="0"/>
    <n v="0"/>
    <n v="18153.335999999999"/>
  </r>
  <r>
    <x v="70"/>
    <n v="2016"/>
    <n v="0"/>
    <n v="1108.7221"/>
    <n v="308778.20689999999"/>
    <n v="37652.144400000005"/>
    <n v="62987.558899999996"/>
    <n v="0"/>
    <n v="221.35079999999999"/>
    <n v="147592.69459999999"/>
    <n v="82974.131999999998"/>
    <n v="64491.644800000002"/>
    <n v="40910.452000000005"/>
    <n v="457700.97440000001"/>
    <n v="248105.48009999999"/>
    <n v="40910.452000000005"/>
  </r>
  <r>
    <x v="70"/>
    <n v="2017"/>
    <n v="0"/>
    <n v="51.174899999999994"/>
    <n v="21378.923699999999"/>
    <n v="21922.3524"/>
    <n v="1842.2963999999999"/>
    <n v="0"/>
    <n v="32.559100000000001"/>
    <n v="48099.0933"/>
    <n v="58666.846900000004"/>
    <n v="4944.3319000000001"/>
    <n v="14788.502"/>
    <n v="69561.751000000004"/>
    <n v="87375.827600000004"/>
    <n v="14788.502"/>
  </r>
  <r>
    <x v="70"/>
    <n v="2018"/>
    <n v="69.759799999999998"/>
    <n v="2481.3953999999999"/>
    <n v="60781.775000000001"/>
    <n v="24868.355100000001"/>
    <n v="22920.872799999997"/>
    <n v="110.13039999999999"/>
    <n v="4907.1908000000003"/>
    <n v="96387.949900000007"/>
    <n v="59849.61529999999"/>
    <n v="38725.918400000002"/>
    <n v="6534.5280000000002"/>
    <n v="164738.20130000002"/>
    <n v="146364.7616"/>
    <n v="6534.5280000000002"/>
  </r>
  <r>
    <x v="71"/>
    <n v="2014"/>
    <n v="0"/>
    <n v="0"/>
    <n v="0"/>
    <n v="0"/>
    <n v="0"/>
    <n v="0"/>
    <n v="0"/>
    <n v="0"/>
    <n v="0"/>
    <n v="0"/>
    <n v="955.33199999999999"/>
    <n v="0"/>
    <n v="0"/>
    <n v="955.33199999999999"/>
  </r>
  <r>
    <x v="71"/>
    <n v="2015"/>
    <n v="0"/>
    <n v="0"/>
    <n v="0"/>
    <n v="0"/>
    <n v="0"/>
    <n v="0"/>
    <n v="0"/>
    <n v="0"/>
    <n v="0"/>
    <n v="0"/>
    <n v="0"/>
    <n v="0"/>
    <n v="0"/>
    <n v="0"/>
  </r>
  <r>
    <x v="71"/>
    <n v="2016"/>
    <n v="0"/>
    <n v="0"/>
    <n v="0"/>
    <n v="0"/>
    <n v="0"/>
    <n v="0"/>
    <n v="0"/>
    <n v="0"/>
    <n v="0"/>
    <n v="0"/>
    <n v="1311.604"/>
    <n v="0"/>
    <n v="0"/>
    <n v="1311.604"/>
  </r>
  <r>
    <x v="71"/>
    <n v="2017"/>
    <n v="0"/>
    <n v="0"/>
    <n v="0"/>
    <n v="0"/>
    <n v="0"/>
    <n v="0"/>
    <n v="0"/>
    <n v="0"/>
    <n v="0"/>
    <n v="0"/>
    <n v="1092.952"/>
    <n v="0"/>
    <n v="0"/>
    <n v="1092.952"/>
  </r>
  <r>
    <x v="71"/>
    <n v="2018"/>
    <n v="0"/>
    <n v="0"/>
    <n v="0"/>
    <n v="0"/>
    <n v="0"/>
    <n v="0"/>
    <n v="0"/>
    <n v="0"/>
    <n v="0"/>
    <n v="0"/>
    <n v="0"/>
    <n v="0"/>
    <n v="0"/>
    <n v="0"/>
  </r>
  <r>
    <x v="72"/>
    <n v="2014"/>
    <n v="0"/>
    <n v="0"/>
    <n v="0"/>
    <n v="0"/>
    <n v="0"/>
    <n v="0"/>
    <n v="0"/>
    <n v="0"/>
    <n v="0"/>
    <n v="0"/>
    <n v="0"/>
    <n v="0"/>
    <n v="0"/>
    <n v="0"/>
  </r>
  <r>
    <x v="72"/>
    <n v="2015"/>
    <n v="0"/>
    <n v="0"/>
    <n v="0"/>
    <n v="0"/>
    <n v="0"/>
    <n v="0"/>
    <n v="0"/>
    <n v="0"/>
    <n v="0"/>
    <n v="0"/>
    <n v="0"/>
    <n v="0"/>
    <n v="0"/>
    <n v="0"/>
  </r>
  <r>
    <x v="72"/>
    <n v="2016"/>
    <n v="0"/>
    <n v="0"/>
    <n v="0"/>
    <n v="0"/>
    <n v="0"/>
    <n v="0"/>
    <n v="0"/>
    <n v="0"/>
    <n v="0"/>
    <n v="0"/>
    <n v="0"/>
    <n v="0"/>
    <n v="0"/>
    <n v="0"/>
  </r>
  <r>
    <x v="72"/>
    <n v="2017"/>
    <n v="0"/>
    <n v="0"/>
    <n v="0"/>
    <n v="0"/>
    <n v="0"/>
    <n v="0"/>
    <n v="0"/>
    <n v="0"/>
    <n v="0"/>
    <n v="0"/>
    <n v="0"/>
    <n v="0"/>
    <n v="0"/>
    <n v="0"/>
  </r>
  <r>
    <x v="72"/>
    <n v="2018"/>
    <n v="0"/>
    <n v="0"/>
    <n v="0"/>
    <n v="0"/>
    <n v="0"/>
    <n v="0"/>
    <n v="0"/>
    <n v="0"/>
    <n v="0"/>
    <n v="0"/>
    <n v="0"/>
    <n v="0"/>
    <n v="0"/>
    <n v="0"/>
  </r>
  <r>
    <x v="73"/>
    <n v="2014"/>
    <n v="0"/>
    <n v="0"/>
    <n v="0"/>
    <n v="0"/>
    <n v="0"/>
    <n v="0"/>
    <n v="0"/>
    <n v="0"/>
    <n v="0"/>
    <n v="0"/>
    <n v="348.07499999999999"/>
    <n v="0"/>
    <n v="0"/>
    <n v="348.07499999999999"/>
  </r>
  <r>
    <x v="73"/>
    <n v="2015"/>
    <n v="0"/>
    <n v="0"/>
    <n v="0"/>
    <n v="0"/>
    <n v="0"/>
    <n v="0"/>
    <n v="0"/>
    <n v="0"/>
    <n v="0"/>
    <n v="0"/>
    <n v="3878.4"/>
    <n v="0"/>
    <n v="0"/>
    <n v="3878.4"/>
  </r>
  <r>
    <x v="73"/>
    <n v="2016"/>
    <n v="0"/>
    <n v="0"/>
    <n v="11.216699999999999"/>
    <n v="6.6923999999999992"/>
    <n v="103.03919999999999"/>
    <n v="0"/>
    <n v="0"/>
    <n v="1732.3996999999999"/>
    <n v="1915.9911000000002"/>
    <n v="29437.123200000002"/>
    <n v="0"/>
    <n v="1743.6163999999999"/>
    <n v="31462.8459"/>
    <n v="0"/>
  </r>
  <r>
    <x v="73"/>
    <n v="2017"/>
    <n v="0"/>
    <n v="0"/>
    <n v="0"/>
    <n v="0"/>
    <n v="0"/>
    <n v="0"/>
    <n v="0"/>
    <n v="0"/>
    <n v="0"/>
    <n v="0"/>
    <n v="205.93800000000002"/>
    <n v="0"/>
    <n v="0"/>
    <n v="205.93800000000002"/>
  </r>
  <r>
    <x v="73"/>
    <n v="2018"/>
    <n v="0"/>
    <n v="0"/>
    <n v="0"/>
    <n v="0"/>
    <n v="0"/>
    <n v="0"/>
    <n v="0"/>
    <n v="0"/>
    <n v="0"/>
    <n v="0"/>
    <n v="0"/>
    <n v="0"/>
    <n v="0"/>
    <n v="0"/>
  </r>
  <r>
    <x v="74"/>
    <n v="2014"/>
    <n v="0"/>
    <n v="0"/>
    <n v="0"/>
    <n v="49644.226000000002"/>
    <n v="74329.383999999991"/>
    <n v="0"/>
    <n v="0"/>
    <n v="0"/>
    <n v="57840.285000000003"/>
    <n v="13597.356"/>
    <n v="32721.191999999999"/>
    <n v="0"/>
    <n v="195411.25099999999"/>
    <n v="32721.191999999999"/>
  </r>
  <r>
    <x v="74"/>
    <n v="2015"/>
    <n v="0"/>
    <n v="0"/>
    <n v="176387.42499999999"/>
    <n v="1854.4349"/>
    <n v="52870.307099999998"/>
    <n v="0"/>
    <n v="0"/>
    <n v="387883.73940000002"/>
    <n v="7281.4490000000005"/>
    <n v="125092.9874"/>
    <n v="26639.759999999998"/>
    <n v="564271.16440000001"/>
    <n v="187099.1784"/>
    <n v="26639.759999999998"/>
  </r>
  <r>
    <x v="74"/>
    <n v="2016"/>
    <n v="0"/>
    <n v="0"/>
    <n v="1430.6390999999999"/>
    <n v="853.58519999999987"/>
    <n v="13142.1816"/>
    <n v="0"/>
    <n v="0"/>
    <n v="880.87969999999996"/>
    <n v="974.23110000000008"/>
    <n v="14968.003200000001"/>
    <n v="9209.5360000000001"/>
    <n v="2311.5187999999998"/>
    <n v="29938.001100000001"/>
    <n v="9209.5360000000001"/>
  </r>
  <r>
    <x v="74"/>
    <n v="2017"/>
    <n v="0"/>
    <n v="154.57650000000001"/>
    <n v="64851.488499999999"/>
    <n v="63557.030699999996"/>
    <n v="19005.761900000001"/>
    <n v="0"/>
    <n v="55.502199999999995"/>
    <n v="80782.957500000004"/>
    <n v="88498.419699999999"/>
    <n v="57230.869400000003"/>
    <n v="88837.346000000005"/>
    <n v="145844.52470000001"/>
    <n v="228292.08170000001"/>
    <n v="88837.346000000005"/>
  </r>
  <r>
    <x v="74"/>
    <n v="2018"/>
    <n v="48.877400000000002"/>
    <n v="3522.3429999999998"/>
    <n v="133743.30900000001"/>
    <n v="62689.541899999997"/>
    <n v="22099.987699999998"/>
    <n v="196.79689999999999"/>
    <n v="9033.4085000000014"/>
    <n v="185510.25650000002"/>
    <n v="116006.2733"/>
    <n v="70765.896399999998"/>
    <n v="101078.32800000001"/>
    <n v="332054.99129999999"/>
    <n v="271561.69929999998"/>
    <n v="101078.32800000001"/>
  </r>
  <r>
    <x v="75"/>
    <n v="2014"/>
    <n v="0"/>
    <n v="0"/>
    <n v="0"/>
    <n v="0"/>
    <n v="0"/>
    <n v="0"/>
    <n v="0"/>
    <n v="0"/>
    <n v="0"/>
    <n v="0"/>
    <n v="0"/>
    <n v="0"/>
    <n v="0"/>
    <n v="0"/>
  </r>
  <r>
    <x v="75"/>
    <n v="2015"/>
    <n v="0"/>
    <n v="0"/>
    <n v="0"/>
    <n v="0"/>
    <n v="0"/>
    <n v="0"/>
    <n v="0"/>
    <n v="0"/>
    <n v="0"/>
    <n v="0"/>
    <n v="0"/>
    <n v="0"/>
    <n v="0"/>
    <n v="0"/>
  </r>
  <r>
    <x v="75"/>
    <n v="2016"/>
    <n v="0"/>
    <n v="0"/>
    <n v="0"/>
    <n v="0"/>
    <n v="0"/>
    <n v="0"/>
    <n v="0"/>
    <n v="0"/>
    <n v="0"/>
    <n v="0"/>
    <n v="0"/>
    <n v="0"/>
    <n v="0"/>
    <n v="0"/>
  </r>
  <r>
    <x v="75"/>
    <n v="2017"/>
    <n v="0"/>
    <n v="0"/>
    <n v="0"/>
    <n v="0"/>
    <n v="0"/>
    <n v="0"/>
    <n v="0"/>
    <n v="0"/>
    <n v="0"/>
    <n v="0"/>
    <n v="0"/>
    <n v="0"/>
    <n v="0"/>
    <n v="0"/>
  </r>
  <r>
    <x v="75"/>
    <n v="2018"/>
    <n v="0"/>
    <n v="0"/>
    <n v="0"/>
    <n v="0"/>
    <n v="0"/>
    <n v="0"/>
    <n v="0"/>
    <n v="0"/>
    <n v="0"/>
    <n v="0"/>
    <n v="0"/>
    <n v="0"/>
    <n v="0"/>
    <n v="0"/>
  </r>
  <r>
    <x v="76"/>
    <n v="2014"/>
    <n v="0"/>
    <n v="0"/>
    <n v="0"/>
    <n v="0"/>
    <n v="0"/>
    <n v="0"/>
    <n v="0"/>
    <n v="0"/>
    <n v="0"/>
    <n v="0"/>
    <n v="0"/>
    <n v="0"/>
    <n v="0"/>
    <n v="0"/>
  </r>
  <r>
    <x v="76"/>
    <n v="2015"/>
    <n v="0"/>
    <n v="0"/>
    <n v="0"/>
    <n v="0"/>
    <n v="0"/>
    <n v="0"/>
    <n v="0"/>
    <n v="0"/>
    <n v="0"/>
    <n v="0"/>
    <n v="0"/>
    <n v="0"/>
    <n v="0"/>
    <n v="0"/>
  </r>
  <r>
    <x v="76"/>
    <n v="2016"/>
    <n v="0"/>
    <n v="0"/>
    <n v="0"/>
    <n v="0"/>
    <n v="0"/>
    <n v="0"/>
    <n v="0"/>
    <n v="0"/>
    <n v="0"/>
    <n v="0"/>
    <n v="0"/>
    <n v="0"/>
    <n v="0"/>
    <n v="0"/>
  </r>
  <r>
    <x v="76"/>
    <n v="2017"/>
    <n v="0"/>
    <n v="0"/>
    <n v="0"/>
    <n v="0"/>
    <n v="0"/>
    <n v="0"/>
    <n v="0"/>
    <n v="0"/>
    <n v="0"/>
    <n v="0"/>
    <n v="7993.8940000000002"/>
    <n v="0"/>
    <n v="0"/>
    <n v="7993.8940000000002"/>
  </r>
  <r>
    <x v="76"/>
    <n v="2018"/>
    <n v="0"/>
    <n v="0"/>
    <n v="0"/>
    <n v="0"/>
    <n v="0"/>
    <n v="0"/>
    <n v="0"/>
    <n v="0"/>
    <n v="0"/>
    <n v="0"/>
    <n v="261.22200000000004"/>
    <n v="0"/>
    <n v="0"/>
    <n v="261.22200000000004"/>
  </r>
  <r>
    <x v="77"/>
    <n v="2014"/>
    <n v="0"/>
    <n v="0"/>
    <n v="0"/>
    <n v="0"/>
    <n v="0"/>
    <n v="0"/>
    <n v="0"/>
    <n v="0"/>
    <n v="0"/>
    <n v="0"/>
    <n v="0"/>
    <n v="0"/>
    <n v="0"/>
    <n v="0"/>
  </r>
  <r>
    <x v="77"/>
    <n v="2015"/>
    <n v="0"/>
    <n v="0"/>
    <n v="0"/>
    <n v="0"/>
    <n v="0"/>
    <n v="0"/>
    <n v="0"/>
    <n v="0"/>
    <n v="0"/>
    <n v="0"/>
    <n v="0"/>
    <n v="0"/>
    <n v="0"/>
    <n v="0"/>
  </r>
  <r>
    <x v="77"/>
    <n v="2016"/>
    <n v="0"/>
    <n v="0"/>
    <n v="0"/>
    <n v="0"/>
    <n v="0"/>
    <n v="0"/>
    <n v="0"/>
    <n v="0"/>
    <n v="0"/>
    <n v="0"/>
    <n v="0"/>
    <n v="0"/>
    <n v="0"/>
    <n v="0"/>
  </r>
  <r>
    <x v="77"/>
    <n v="2017"/>
    <n v="0"/>
    <n v="0"/>
    <n v="0"/>
    <n v="0"/>
    <n v="0"/>
    <n v="0"/>
    <n v="0"/>
    <n v="0"/>
    <n v="0"/>
    <n v="0"/>
    <n v="0"/>
    <n v="0"/>
    <n v="0"/>
    <n v="0"/>
  </r>
  <r>
    <x v="77"/>
    <n v="2018"/>
    <n v="0"/>
    <n v="0"/>
    <n v="0"/>
    <n v="0"/>
    <n v="0"/>
    <n v="0"/>
    <n v="0"/>
    <n v="0"/>
    <n v="0"/>
    <n v="0"/>
    <n v="0"/>
    <n v="0"/>
    <n v="0"/>
    <n v="0"/>
  </r>
  <r>
    <x v="78"/>
    <n v="2014"/>
    <n v="0"/>
    <n v="0"/>
    <n v="0"/>
    <n v="0"/>
    <n v="0"/>
    <n v="0"/>
    <n v="0"/>
    <n v="0"/>
    <n v="0"/>
    <n v="0"/>
    <n v="0"/>
    <n v="0"/>
    <n v="0"/>
    <n v="0"/>
  </r>
  <r>
    <x v="78"/>
    <n v="2015"/>
    <n v="0"/>
    <n v="0"/>
    <n v="30.03"/>
    <n v="17.932199999999998"/>
    <n v="991.16160000000002"/>
    <n v="0"/>
    <n v="0"/>
    <n v="44.245799999999996"/>
    <n v="60.406500000000001"/>
    <n v="2302.3506000000002"/>
    <n v="88.475999999999999"/>
    <n v="74.275800000000004"/>
    <n v="3371.8509000000004"/>
    <n v="88.475999999999999"/>
  </r>
  <r>
    <x v="78"/>
    <n v="2016"/>
    <n v="0"/>
    <n v="0"/>
    <n v="0"/>
    <n v="0"/>
    <n v="0"/>
    <n v="0"/>
    <n v="0"/>
    <n v="0"/>
    <n v="0"/>
    <n v="0"/>
    <n v="0"/>
    <n v="0"/>
    <n v="0"/>
    <n v="0"/>
  </r>
  <r>
    <x v="78"/>
    <n v="2017"/>
    <n v="0"/>
    <n v="0"/>
    <n v="0"/>
    <n v="0"/>
    <n v="0"/>
    <n v="0"/>
    <n v="0"/>
    <n v="0"/>
    <n v="0"/>
    <n v="0"/>
    <n v="0"/>
    <n v="0"/>
    <n v="0"/>
    <n v="0"/>
  </r>
  <r>
    <x v="78"/>
    <n v="2018"/>
    <n v="0"/>
    <n v="0"/>
    <n v="0"/>
    <n v="0"/>
    <n v="0"/>
    <n v="0"/>
    <n v="0"/>
    <n v="0"/>
    <n v="0"/>
    <n v="0"/>
    <n v="0"/>
    <n v="0"/>
    <n v="0"/>
    <n v="0"/>
  </r>
  <r>
    <x v="79"/>
    <n v="2014"/>
    <n v="0"/>
    <n v="0"/>
    <n v="0"/>
    <n v="0"/>
    <n v="0"/>
    <n v="0"/>
    <n v="0"/>
    <n v="0"/>
    <n v="0"/>
    <n v="0"/>
    <n v="5547.78"/>
    <n v="0"/>
    <n v="0"/>
    <n v="5547.78"/>
  </r>
  <r>
    <x v="79"/>
    <n v="2015"/>
    <n v="0"/>
    <n v="0"/>
    <n v="0"/>
    <n v="0"/>
    <n v="0"/>
    <n v="0"/>
    <n v="0"/>
    <n v="0"/>
    <n v="0"/>
    <n v="0"/>
    <n v="0"/>
    <n v="0"/>
    <n v="0"/>
    <n v="0"/>
  </r>
  <r>
    <x v="79"/>
    <n v="2016"/>
    <n v="0"/>
    <n v="0"/>
    <n v="0"/>
    <n v="0"/>
    <n v="0"/>
    <n v="0"/>
    <n v="0"/>
    <n v="0"/>
    <n v="0"/>
    <n v="0"/>
    <n v="0"/>
    <n v="0"/>
    <n v="0"/>
    <n v="0"/>
  </r>
  <r>
    <x v="79"/>
    <n v="2017"/>
    <n v="0"/>
    <n v="0"/>
    <n v="0"/>
    <n v="0"/>
    <n v="0"/>
    <n v="0"/>
    <n v="0"/>
    <n v="0"/>
    <n v="0"/>
    <n v="0"/>
    <n v="0"/>
    <n v="0"/>
    <n v="0"/>
    <n v="0"/>
  </r>
  <r>
    <x v="79"/>
    <n v="2018"/>
    <n v="0"/>
    <n v="0"/>
    <n v="0"/>
    <n v="0"/>
    <n v="0"/>
    <n v="0"/>
    <n v="0"/>
    <n v="0"/>
    <n v="0"/>
    <n v="0"/>
    <n v="0"/>
    <n v="0"/>
    <n v="0"/>
    <n v="0"/>
  </r>
  <r>
    <x v="80"/>
    <n v="2014"/>
    <n v="0"/>
    <n v="0"/>
    <n v="0"/>
    <n v="0"/>
    <n v="1036.9119999999998"/>
    <n v="0"/>
    <n v="0"/>
    <n v="0"/>
    <n v="0"/>
    <n v="20272.673999999999"/>
    <n v="1863.54"/>
    <n v="0"/>
    <n v="21309.585999999999"/>
    <n v="1863.54"/>
  </r>
  <r>
    <x v="80"/>
    <n v="2015"/>
    <n v="0"/>
    <n v="0"/>
    <n v="0"/>
    <n v="0"/>
    <n v="0"/>
    <n v="0"/>
    <n v="0"/>
    <n v="0"/>
    <n v="0"/>
    <n v="0"/>
    <n v="9599.0399999999991"/>
    <n v="0"/>
    <n v="0"/>
    <n v="9599.0399999999991"/>
  </r>
  <r>
    <x v="80"/>
    <n v="2016"/>
    <n v="0"/>
    <n v="2935.3739"/>
    <n v="814349.30819999997"/>
    <n v="130375.51330000001"/>
    <n v="29300.6312"/>
    <n v="0"/>
    <n v="1123.0691999999999"/>
    <n v="674863.28830000001"/>
    <n v="151149.69039999999"/>
    <n v="18168.7232"/>
    <n v="1465.2760000000001"/>
    <n v="1493271.0396"/>
    <n v="328994.55810000002"/>
    <n v="1465.2760000000001"/>
  </r>
  <r>
    <x v="80"/>
    <n v="2017"/>
    <n v="0"/>
    <n v="9560.2513999999992"/>
    <n v="285681.71919999999"/>
    <n v="10077.691699999999"/>
    <n v="13542.3855"/>
    <n v="0"/>
    <n v="5628.9204"/>
    <n v="170016.25400000002"/>
    <n v="9119.3447000000015"/>
    <n v="8744.4053000000004"/>
    <n v="9944.2480000000014"/>
    <n v="470887.14500000002"/>
    <n v="41483.8272"/>
    <n v="9944.2480000000014"/>
  </r>
  <r>
    <x v="80"/>
    <n v="2018"/>
    <n v="18.561400000000003"/>
    <n v="575.40339999999992"/>
    <n v="11837.111000000001"/>
    <n v="4464.0167000000001"/>
    <n v="5811.4056"/>
    <n v="182.10839999999999"/>
    <n v="6210.5244000000002"/>
    <n v="63876.09120000001"/>
    <n v="33771.688799999996"/>
    <n v="52773.758399999999"/>
    <n v="2949.0240000000003"/>
    <n v="82699.799800000008"/>
    <n v="96820.869500000001"/>
    <n v="2949.0240000000003"/>
  </r>
  <r>
    <x v="81"/>
    <n v="2014"/>
    <n v="0"/>
    <n v="0"/>
    <n v="0"/>
    <n v="0"/>
    <n v="6734.2679999999991"/>
    <n v="0"/>
    <n v="0"/>
    <n v="0"/>
    <n v="0"/>
    <n v="11492.526"/>
    <n v="0"/>
    <n v="0"/>
    <n v="18226.793999999998"/>
    <n v="0"/>
  </r>
  <r>
    <x v="81"/>
    <n v="2015"/>
    <n v="0"/>
    <n v="0"/>
    <n v="0"/>
    <n v="0"/>
    <n v="0"/>
    <n v="0"/>
    <n v="0"/>
    <n v="0"/>
    <n v="0"/>
    <n v="0"/>
    <n v="0"/>
    <n v="0"/>
    <n v="0"/>
    <n v="0"/>
  </r>
  <r>
    <x v="81"/>
    <n v="2016"/>
    <n v="0"/>
    <n v="0"/>
    <n v="0"/>
    <n v="0"/>
    <n v="0"/>
    <n v="0"/>
    <n v="0"/>
    <n v="0"/>
    <n v="0"/>
    <n v="0"/>
    <n v="2487.06"/>
    <n v="0"/>
    <n v="0"/>
    <n v="2487.06"/>
  </r>
  <r>
    <x v="81"/>
    <n v="2017"/>
    <n v="0"/>
    <n v="0"/>
    <n v="0"/>
    <n v="0"/>
    <n v="0"/>
    <n v="0"/>
    <n v="0"/>
    <n v="0"/>
    <n v="0"/>
    <n v="0"/>
    <n v="0"/>
    <n v="0"/>
    <n v="0"/>
    <n v="0"/>
  </r>
  <r>
    <x v="81"/>
    <n v="2018"/>
    <n v="0"/>
    <n v="0"/>
    <n v="0"/>
    <n v="0"/>
    <n v="0"/>
    <n v="0"/>
    <n v="0"/>
    <n v="0"/>
    <n v="0"/>
    <n v="0"/>
    <n v="0"/>
    <n v="0"/>
    <n v="0"/>
    <n v="0"/>
  </r>
  <r>
    <x v="82"/>
    <n v="2014"/>
    <n v="0"/>
    <n v="0"/>
    <n v="0"/>
    <n v="27040.458000000002"/>
    <n v="0"/>
    <n v="0"/>
    <n v="0"/>
    <n v="0"/>
    <n v="24223.29"/>
    <n v="0"/>
    <n v="8681.5259999999998"/>
    <n v="0"/>
    <n v="51263.748000000007"/>
    <n v="8681.5259999999998"/>
  </r>
  <r>
    <x v="82"/>
    <n v="2015"/>
    <n v="0"/>
    <n v="0"/>
    <n v="642.84199999999998"/>
    <n v="4815.83"/>
    <n v="36.420400000000001"/>
    <n v="0"/>
    <n v="0"/>
    <n v="4022.7067999999999"/>
    <n v="33086.548999999999"/>
    <n v="503.91050000000001"/>
    <n v="26703.995999999999"/>
    <n v="4665.5487999999996"/>
    <n v="38442.709899999994"/>
    <n v="26703.995999999999"/>
  </r>
  <r>
    <x v="82"/>
    <n v="2016"/>
    <n v="0"/>
    <n v="0"/>
    <n v="0"/>
    <n v="0"/>
    <n v="0"/>
    <n v="0"/>
    <n v="0"/>
    <n v="0"/>
    <n v="0"/>
    <n v="0"/>
    <n v="2011.2160000000001"/>
    <n v="0"/>
    <n v="0"/>
    <n v="2011.2160000000001"/>
  </r>
  <r>
    <x v="82"/>
    <n v="2017"/>
    <n v="0"/>
    <n v="244.79339999999996"/>
    <n v="102599.82220000001"/>
    <n v="101632.6203"/>
    <n v="25141.2827"/>
    <n v="0"/>
    <n v="27.133800000000001"/>
    <n v="39837.863999999994"/>
    <n v="46545.9228"/>
    <n v="14065.778600000001"/>
    <n v="7524.14"/>
    <n v="142709.6134"/>
    <n v="187385.60439999998"/>
    <n v="7524.14"/>
  </r>
  <r>
    <x v="82"/>
    <n v="2018"/>
    <n v="2.4662000000000002"/>
    <n v="76.452199999999991"/>
    <n v="1572.7629999999999"/>
    <n v="593.12110000000007"/>
    <n v="772.14479999999992"/>
    <n v="3.5263999999999998"/>
    <n v="120.2624"/>
    <n v="1236.9152000000001"/>
    <n v="653.96479999999997"/>
    <n v="1021.9264000000001"/>
    <n v="2263.482"/>
    <n v="3012.3854000000001"/>
    <n v="3041.1570999999999"/>
    <n v="2263.482"/>
  </r>
  <r>
    <x v="83"/>
    <n v="2014"/>
    <n v="0"/>
    <n v="0"/>
    <n v="0"/>
    <n v="0"/>
    <n v="0"/>
    <n v="0"/>
    <n v="0"/>
    <n v="0"/>
    <n v="0"/>
    <n v="0"/>
    <n v="838.59299999999996"/>
    <n v="0"/>
    <n v="0"/>
    <n v="838.59299999999996"/>
  </r>
  <r>
    <x v="83"/>
    <n v="2015"/>
    <n v="0"/>
    <n v="0"/>
    <n v="0"/>
    <n v="0"/>
    <n v="0"/>
    <n v="0"/>
    <n v="0"/>
    <n v="0"/>
    <n v="0"/>
    <n v="0"/>
    <n v="237.55199999999999"/>
    <n v="0"/>
    <n v="0"/>
    <n v="237.55199999999999"/>
  </r>
  <r>
    <x v="83"/>
    <n v="2016"/>
    <n v="0"/>
    <n v="0"/>
    <n v="0"/>
    <n v="0"/>
    <n v="0"/>
    <n v="0"/>
    <n v="0"/>
    <n v="0"/>
    <n v="0"/>
    <n v="0"/>
    <n v="196.80800000000002"/>
    <n v="0"/>
    <n v="0"/>
    <n v="196.80800000000002"/>
  </r>
  <r>
    <x v="83"/>
    <n v="2017"/>
    <n v="0"/>
    <n v="0"/>
    <n v="0"/>
    <n v="0"/>
    <n v="0"/>
    <n v="0"/>
    <n v="0"/>
    <n v="0"/>
    <n v="0"/>
    <n v="0"/>
    <n v="1183.134"/>
    <n v="0"/>
    <n v="0"/>
    <n v="1183.134"/>
  </r>
  <r>
    <x v="83"/>
    <n v="2018"/>
    <n v="0.8206"/>
    <n v="25.438599999999997"/>
    <n v="523.31899999999996"/>
    <n v="197.35429999999999"/>
    <n v="256.92239999999998"/>
    <n v="3.4915999999999996"/>
    <n v="119.07560000000001"/>
    <n v="1224.7088000000001"/>
    <n v="647.51119999999992"/>
    <n v="1011.8416000000001"/>
    <n v="0"/>
    <n v="1896.8542"/>
    <n v="2113.6295"/>
    <n v="0"/>
  </r>
  <r>
    <x v="84"/>
    <n v="2014"/>
    <n v="0"/>
    <n v="0"/>
    <n v="0"/>
    <n v="0"/>
    <n v="0"/>
    <n v="0"/>
    <n v="0"/>
    <n v="0"/>
    <n v="0"/>
    <n v="0"/>
    <n v="2031.6869999999999"/>
    <n v="0"/>
    <n v="0"/>
    <n v="2031.6869999999999"/>
  </r>
  <r>
    <x v="84"/>
    <n v="2015"/>
    <n v="0"/>
    <n v="0"/>
    <n v="0"/>
    <n v="0"/>
    <n v="0"/>
    <n v="0"/>
    <n v="0"/>
    <n v="0"/>
    <n v="0"/>
    <n v="0"/>
    <n v="0"/>
    <n v="0"/>
    <n v="0"/>
    <n v="0"/>
  </r>
  <r>
    <x v="84"/>
    <n v="2016"/>
    <n v="0"/>
    <n v="0"/>
    <n v="0"/>
    <n v="0"/>
    <n v="0"/>
    <n v="0"/>
    <n v="0"/>
    <n v="0"/>
    <n v="0"/>
    <n v="0"/>
    <n v="0"/>
    <n v="0"/>
    <n v="0"/>
    <n v="0"/>
  </r>
  <r>
    <x v="84"/>
    <n v="2017"/>
    <n v="0"/>
    <n v="0"/>
    <n v="0"/>
    <n v="0"/>
    <n v="0"/>
    <n v="0"/>
    <n v="0"/>
    <n v="0"/>
    <n v="0"/>
    <n v="0"/>
    <n v="0"/>
    <n v="0"/>
    <n v="0"/>
    <n v="0"/>
  </r>
  <r>
    <x v="84"/>
    <n v="2018"/>
    <n v="0"/>
    <n v="0"/>
    <n v="0"/>
    <n v="0"/>
    <n v="0"/>
    <n v="0"/>
    <n v="0"/>
    <n v="0"/>
    <n v="0"/>
    <n v="0"/>
    <n v="3389.2560000000003"/>
    <n v="0"/>
    <n v="0"/>
    <n v="3389.2560000000003"/>
  </r>
  <r>
    <x v="85"/>
    <n v="2014"/>
    <n v="0"/>
    <n v="0"/>
    <n v="0"/>
    <n v="0"/>
    <n v="0"/>
    <n v="0"/>
    <n v="0"/>
    <n v="0"/>
    <n v="0"/>
    <n v="0"/>
    <n v="0"/>
    <n v="0"/>
    <n v="0"/>
    <n v="0"/>
  </r>
  <r>
    <x v="85"/>
    <n v="2015"/>
    <n v="0"/>
    <n v="0"/>
    <n v="0"/>
    <n v="0"/>
    <n v="0"/>
    <n v="0"/>
    <n v="0"/>
    <n v="0"/>
    <n v="0"/>
    <n v="0"/>
    <n v="0"/>
    <n v="0"/>
    <n v="0"/>
    <n v="0"/>
  </r>
  <r>
    <x v="85"/>
    <n v="2016"/>
    <n v="0"/>
    <n v="0"/>
    <n v="0"/>
    <n v="0"/>
    <n v="0"/>
    <n v="0"/>
    <n v="0"/>
    <n v="0"/>
    <n v="0"/>
    <n v="0"/>
    <n v="0"/>
    <n v="0"/>
    <n v="0"/>
    <n v="0"/>
  </r>
  <r>
    <x v="85"/>
    <n v="2017"/>
    <n v="0"/>
    <n v="0"/>
    <n v="0"/>
    <n v="0"/>
    <n v="0"/>
    <n v="0"/>
    <n v="0"/>
    <n v="0"/>
    <n v="0"/>
    <n v="0"/>
    <n v="0"/>
    <n v="0"/>
    <n v="0"/>
    <n v="0"/>
  </r>
  <r>
    <x v="85"/>
    <n v="2018"/>
    <n v="0"/>
    <n v="0"/>
    <n v="0"/>
    <n v="0"/>
    <n v="0"/>
    <n v="0"/>
    <n v="0"/>
    <n v="0"/>
    <n v="0"/>
    <n v="0"/>
    <n v="0"/>
    <n v="0"/>
    <n v="0"/>
    <n v="0"/>
  </r>
  <r>
    <x v="86"/>
    <n v="2014"/>
    <n v="0"/>
    <n v="0"/>
    <n v="0"/>
    <n v="0"/>
    <n v="0"/>
    <n v="0"/>
    <n v="0"/>
    <n v="0"/>
    <n v="0"/>
    <n v="0"/>
    <n v="0"/>
    <n v="0"/>
    <n v="0"/>
    <n v="0"/>
  </r>
  <r>
    <x v="86"/>
    <n v="2015"/>
    <n v="0"/>
    <n v="0"/>
    <n v="0"/>
    <n v="0"/>
    <n v="0"/>
    <n v="0"/>
    <n v="0"/>
    <n v="0"/>
    <n v="0"/>
    <n v="0"/>
    <n v="0"/>
    <n v="0"/>
    <n v="0"/>
    <n v="0"/>
  </r>
  <r>
    <x v="86"/>
    <n v="2016"/>
    <n v="0"/>
    <n v="0"/>
    <n v="0"/>
    <n v="0"/>
    <n v="0"/>
    <n v="0"/>
    <n v="0"/>
    <n v="0"/>
    <n v="0"/>
    <n v="0"/>
    <n v="0"/>
    <n v="0"/>
    <n v="0"/>
    <n v="0"/>
  </r>
  <r>
    <x v="86"/>
    <n v="2017"/>
    <n v="0"/>
    <n v="0"/>
    <n v="0"/>
    <n v="0"/>
    <n v="0"/>
    <n v="0"/>
    <n v="0"/>
    <n v="0"/>
    <n v="0"/>
    <n v="0"/>
    <n v="0"/>
    <n v="0"/>
    <n v="0"/>
    <n v="0"/>
  </r>
  <r>
    <x v="86"/>
    <n v="2018"/>
    <n v="0"/>
    <n v="0"/>
    <n v="0"/>
    <n v="0"/>
    <n v="0"/>
    <n v="0"/>
    <n v="0"/>
    <n v="0"/>
    <n v="0"/>
    <n v="0"/>
    <n v="0"/>
    <n v="0"/>
    <n v="0"/>
    <n v="0"/>
  </r>
  <r>
    <x v="87"/>
    <n v="2014"/>
    <n v="0"/>
    <n v="0"/>
    <n v="0"/>
    <n v="0"/>
    <n v="0"/>
    <n v="0"/>
    <n v="0"/>
    <n v="0"/>
    <n v="0"/>
    <n v="0"/>
    <n v="0"/>
    <n v="0"/>
    <n v="0"/>
    <n v="0"/>
  </r>
  <r>
    <x v="87"/>
    <n v="2015"/>
    <n v="0"/>
    <n v="0"/>
    <n v="0"/>
    <n v="0"/>
    <n v="0"/>
    <n v="0"/>
    <n v="0"/>
    <n v="0"/>
    <n v="0"/>
    <n v="0"/>
    <n v="0"/>
    <n v="0"/>
    <n v="0"/>
    <n v="0"/>
  </r>
  <r>
    <x v="87"/>
    <n v="2016"/>
    <n v="0"/>
    <n v="0"/>
    <n v="0"/>
    <n v="0"/>
    <n v="0"/>
    <n v="0"/>
    <n v="0"/>
    <n v="0"/>
    <n v="0"/>
    <n v="0"/>
    <n v="0"/>
    <n v="0"/>
    <n v="0"/>
    <n v="0"/>
  </r>
  <r>
    <x v="87"/>
    <n v="2017"/>
    <n v="0"/>
    <n v="0"/>
    <n v="0"/>
    <n v="0"/>
    <n v="0"/>
    <n v="0"/>
    <n v="0"/>
    <n v="0"/>
    <n v="0"/>
    <n v="0"/>
    <n v="0"/>
    <n v="0"/>
    <n v="0"/>
    <n v="0"/>
  </r>
  <r>
    <x v="87"/>
    <n v="2018"/>
    <n v="0"/>
    <n v="0"/>
    <n v="0"/>
    <n v="0"/>
    <n v="0"/>
    <n v="0"/>
    <n v="0"/>
    <n v="0"/>
    <n v="0"/>
    <n v="0"/>
    <n v="0"/>
    <n v="0"/>
    <n v="0"/>
    <n v="0"/>
  </r>
  <r>
    <x v="88"/>
    <n v="2014"/>
    <n v="0"/>
    <n v="0"/>
    <n v="0"/>
    <n v="0"/>
    <n v="0"/>
    <n v="0"/>
    <n v="0"/>
    <n v="0"/>
    <n v="0"/>
    <n v="0"/>
    <n v="0"/>
    <n v="0"/>
    <n v="0"/>
    <n v="0"/>
  </r>
  <r>
    <x v="88"/>
    <n v="2015"/>
    <n v="0"/>
    <n v="0"/>
    <n v="0"/>
    <n v="0"/>
    <n v="0"/>
    <n v="0"/>
    <n v="0"/>
    <n v="0"/>
    <n v="0"/>
    <n v="0"/>
    <n v="0"/>
    <n v="0"/>
    <n v="0"/>
    <n v="0"/>
  </r>
  <r>
    <x v="88"/>
    <n v="2016"/>
    <n v="0"/>
    <n v="0"/>
    <n v="6498"/>
    <n v="21642"/>
    <n v="497.99999999999994"/>
    <n v="0"/>
    <n v="0"/>
    <n v="0"/>
    <n v="0"/>
    <n v="0"/>
    <n v="0"/>
    <n v="6498"/>
    <n v="22140"/>
    <n v="0"/>
  </r>
  <r>
    <x v="88"/>
    <n v="2017"/>
    <n v="0"/>
    <n v="0"/>
    <n v="0"/>
    <n v="0"/>
    <n v="0"/>
    <n v="0"/>
    <n v="0"/>
    <n v="0"/>
    <n v="0"/>
    <n v="0"/>
    <n v="0"/>
    <n v="0"/>
    <n v="0"/>
    <n v="0"/>
  </r>
  <r>
    <x v="88"/>
    <n v="2018"/>
    <n v="0"/>
    <n v="0"/>
    <n v="0"/>
    <n v="0"/>
    <n v="0"/>
    <n v="0"/>
    <n v="0"/>
    <n v="0"/>
    <n v="0"/>
    <n v="0"/>
    <n v="0"/>
    <n v="0"/>
    <n v="0"/>
    <n v="0"/>
  </r>
  <r>
    <x v="89"/>
    <n v="2014"/>
    <n v="0"/>
    <n v="0"/>
    <n v="254183.52"/>
    <n v="0"/>
    <n v="4225.7559999999994"/>
    <n v="0"/>
    <n v="0"/>
    <n v="54725.652000000002"/>
    <n v="0"/>
    <n v="7150.2539999999999"/>
    <n v="26434.421999999999"/>
    <n v="308909.17200000002"/>
    <n v="11376.009999999998"/>
    <n v="26434.421999999999"/>
  </r>
  <r>
    <x v="89"/>
    <n v="2015"/>
    <n v="0"/>
    <n v="0"/>
    <n v="729395.47499999998"/>
    <n v="3848.4949000000001"/>
    <n v="5657.7925999999998"/>
    <n v="0"/>
    <n v="0"/>
    <n v="156809.37460000001"/>
    <n v="4938.7749999999996"/>
    <n v="127195.7458"/>
    <n v="5804.268"/>
    <n v="886204.84959999996"/>
    <n v="141640.8083"/>
    <n v="5804.268"/>
  </r>
  <r>
    <x v="89"/>
    <n v="2016"/>
    <n v="0"/>
    <n v="1581.0819999999999"/>
    <n v="443693.08499999996"/>
    <n v="85057.900100000013"/>
    <n v="22893.872499999998"/>
    <n v="0"/>
    <n v="419.72370000000001"/>
    <n v="262787.68280000001"/>
    <n v="99763.860499999995"/>
    <n v="27178.436000000002"/>
    <n v="10750.300000000001"/>
    <n v="708481.57349999994"/>
    <n v="234894.06910000002"/>
    <n v="10750.300000000001"/>
  </r>
  <r>
    <x v="89"/>
    <n v="2017"/>
    <n v="0"/>
    <n v="28.858499999999999"/>
    <n v="12752.2505"/>
    <n v="5633.8204999999998"/>
    <n v="35031.012500000004"/>
    <n v="0"/>
    <n v="7.3085999999999993"/>
    <n v="9939.6959999999999"/>
    <n v="5013.6995999999999"/>
    <n v="35692.766199999998"/>
    <n v="27062.676000000003"/>
    <n v="22728.113600000001"/>
    <n v="81371.298800000004"/>
    <n v="27062.676000000003"/>
  </r>
  <r>
    <x v="89"/>
    <n v="2018"/>
    <n v="25.550800000000002"/>
    <n v="792.07479999999998"/>
    <n v="16294.442000000001"/>
    <n v="6144.9674000000005"/>
    <n v="7999.7231999999995"/>
    <n v="28.518599999999999"/>
    <n v="972.58260000000007"/>
    <n v="10003.144800000002"/>
    <n v="5288.7251999999999"/>
    <n v="8264.4935999999998"/>
    <n v="12394.122000000001"/>
    <n v="28116.313600000005"/>
    <n v="27697.909399999997"/>
    <n v="12394.122000000001"/>
  </r>
  <r>
    <x v="90"/>
    <n v="2014"/>
    <n v="0"/>
    <n v="0"/>
    <n v="0"/>
    <n v="0"/>
    <n v="0"/>
    <n v="0"/>
    <n v="0"/>
    <n v="0"/>
    <n v="0"/>
    <n v="0"/>
    <n v="128.51999999999998"/>
    <n v="0"/>
    <n v="0"/>
    <n v="128.51999999999998"/>
  </r>
  <r>
    <x v="90"/>
    <n v="2015"/>
    <n v="0"/>
    <n v="0"/>
    <n v="0"/>
    <n v="0"/>
    <n v="0"/>
    <n v="0"/>
    <n v="0"/>
    <n v="0"/>
    <n v="0"/>
    <n v="0"/>
    <n v="145.44"/>
    <n v="0"/>
    <n v="0"/>
    <n v="145.44"/>
  </r>
  <r>
    <x v="90"/>
    <n v="2016"/>
    <n v="0"/>
    <n v="0"/>
    <n v="16952.9571"/>
    <n v="56462.895900000003"/>
    <n v="1299.2570999999998"/>
    <n v="0"/>
    <n v="0"/>
    <n v="12833.0807"/>
    <n v="57096.915199999996"/>
    <n v="1733.712"/>
    <n v="459.66800000000001"/>
    <n v="29786.037799999998"/>
    <n v="116592.78020000001"/>
    <n v="459.66800000000001"/>
  </r>
  <r>
    <x v="90"/>
    <n v="2017"/>
    <n v="0"/>
    <n v="0"/>
    <n v="0"/>
    <n v="0"/>
    <n v="0"/>
    <n v="0"/>
    <n v="0"/>
    <n v="0"/>
    <n v="0"/>
    <n v="0"/>
    <n v="488.59800000000001"/>
    <n v="0"/>
    <n v="0"/>
    <n v="488.59800000000001"/>
  </r>
  <r>
    <x v="90"/>
    <n v="2018"/>
    <n v="0"/>
    <n v="0"/>
    <n v="0"/>
    <n v="0"/>
    <n v="0"/>
    <n v="0"/>
    <n v="0"/>
    <n v="0"/>
    <n v="0"/>
    <n v="0"/>
    <n v="0"/>
    <n v="0"/>
    <n v="0"/>
    <n v="0"/>
  </r>
  <r>
    <x v="91"/>
    <n v="2014"/>
    <n v="0"/>
    <n v="0"/>
    <n v="0"/>
    <n v="0"/>
    <n v="0"/>
    <n v="0"/>
    <n v="0"/>
    <n v="0"/>
    <n v="0"/>
    <n v="0"/>
    <n v="0"/>
    <n v="0"/>
    <n v="0"/>
    <n v="0"/>
  </r>
  <r>
    <x v="91"/>
    <n v="2015"/>
    <n v="0"/>
    <n v="0"/>
    <n v="0"/>
    <n v="0"/>
    <n v="0"/>
    <n v="0"/>
    <n v="0"/>
    <n v="0"/>
    <n v="0"/>
    <n v="0"/>
    <n v="0"/>
    <n v="0"/>
    <n v="0"/>
    <n v="0"/>
  </r>
  <r>
    <x v="91"/>
    <n v="2016"/>
    <n v="0"/>
    <n v="0"/>
    <n v="0"/>
    <n v="0"/>
    <n v="0"/>
    <n v="0"/>
    <n v="0"/>
    <n v="0"/>
    <n v="0"/>
    <n v="0"/>
    <n v="0"/>
    <n v="0"/>
    <n v="0"/>
    <n v="0"/>
  </r>
  <r>
    <x v="91"/>
    <n v="2017"/>
    <n v="0"/>
    <n v="0"/>
    <n v="0"/>
    <n v="0"/>
    <n v="0"/>
    <n v="0"/>
    <n v="0"/>
    <n v="0"/>
    <n v="0"/>
    <n v="0"/>
    <n v="0"/>
    <n v="0"/>
    <n v="0"/>
    <n v="0"/>
  </r>
  <r>
    <x v="91"/>
    <n v="2018"/>
    <n v="0"/>
    <n v="0"/>
    <n v="0"/>
    <n v="0"/>
    <n v="0"/>
    <n v="0"/>
    <n v="0"/>
    <n v="0"/>
    <n v="0"/>
    <n v="0"/>
    <n v="0"/>
    <n v="0"/>
    <n v="0"/>
    <n v="0"/>
  </r>
  <r>
    <x v="92"/>
    <n v="2014"/>
    <n v="0"/>
    <n v="0"/>
    <n v="0"/>
    <n v="0"/>
    <n v="0"/>
    <n v="0"/>
    <n v="0"/>
    <n v="0"/>
    <n v="0"/>
    <n v="0"/>
    <n v="0"/>
    <n v="0"/>
    <n v="0"/>
    <n v="0"/>
  </r>
  <r>
    <x v="92"/>
    <n v="2015"/>
    <n v="0"/>
    <n v="0"/>
    <n v="0"/>
    <n v="0"/>
    <n v="0"/>
    <n v="0"/>
    <n v="0"/>
    <n v="0"/>
    <n v="0"/>
    <n v="0"/>
    <n v="0"/>
    <n v="0"/>
    <n v="0"/>
    <n v="0"/>
  </r>
  <r>
    <x v="92"/>
    <n v="2016"/>
    <n v="0"/>
    <n v="0"/>
    <n v="0"/>
    <n v="0"/>
    <n v="0"/>
    <n v="0"/>
    <n v="0"/>
    <n v="0"/>
    <n v="0"/>
    <n v="0"/>
    <n v="0"/>
    <n v="0"/>
    <n v="0"/>
    <n v="0"/>
  </r>
  <r>
    <x v="92"/>
    <n v="2017"/>
    <n v="0"/>
    <n v="0"/>
    <n v="0"/>
    <n v="0"/>
    <n v="0"/>
    <n v="0"/>
    <n v="0"/>
    <n v="0"/>
    <n v="0"/>
    <n v="0"/>
    <n v="0"/>
    <n v="0"/>
    <n v="0"/>
    <n v="0"/>
  </r>
  <r>
    <x v="92"/>
    <n v="2018"/>
    <n v="0"/>
    <n v="0"/>
    <n v="0"/>
    <n v="0"/>
    <n v="0"/>
    <n v="0"/>
    <n v="0"/>
    <n v="0"/>
    <n v="0"/>
    <n v="0"/>
    <n v="0"/>
    <n v="0"/>
    <n v="0"/>
    <n v="0"/>
  </r>
  <r>
    <x v="93"/>
    <n v="2014"/>
    <n v="0"/>
    <n v="0"/>
    <n v="0"/>
    <n v="0"/>
    <n v="0"/>
    <n v="0"/>
    <n v="0"/>
    <n v="0"/>
    <n v="0"/>
    <n v="0"/>
    <n v="0"/>
    <n v="0"/>
    <n v="0"/>
    <n v="0"/>
  </r>
  <r>
    <x v="93"/>
    <n v="2015"/>
    <n v="0"/>
    <n v="0"/>
    <n v="0"/>
    <n v="0"/>
    <n v="0"/>
    <n v="0"/>
    <n v="0"/>
    <n v="0"/>
    <n v="0"/>
    <n v="0"/>
    <n v="0"/>
    <n v="0"/>
    <n v="0"/>
    <n v="0"/>
  </r>
  <r>
    <x v="93"/>
    <n v="2016"/>
    <n v="0"/>
    <n v="0"/>
    <n v="0"/>
    <n v="0"/>
    <n v="0"/>
    <n v="0"/>
    <n v="0"/>
    <n v="0"/>
    <n v="0"/>
    <n v="0"/>
    <n v="0"/>
    <n v="0"/>
    <n v="0"/>
    <n v="0"/>
  </r>
  <r>
    <x v="93"/>
    <n v="2017"/>
    <n v="0"/>
    <n v="0"/>
    <n v="0"/>
    <n v="0"/>
    <n v="0"/>
    <n v="0"/>
    <n v="0"/>
    <n v="0"/>
    <n v="0"/>
    <n v="0"/>
    <n v="0"/>
    <n v="0"/>
    <n v="0"/>
    <n v="0"/>
  </r>
  <r>
    <x v="93"/>
    <n v="2018"/>
    <n v="0"/>
    <n v="0"/>
    <n v="0"/>
    <n v="0"/>
    <n v="0"/>
    <n v="0"/>
    <n v="0"/>
    <n v="0"/>
    <n v="0"/>
    <n v="0"/>
    <n v="0"/>
    <n v="0"/>
    <n v="0"/>
    <n v="0"/>
  </r>
  <r>
    <x v="94"/>
    <n v="2014"/>
    <n v="0"/>
    <n v="0"/>
    <n v="0"/>
    <n v="0"/>
    <n v="0"/>
    <n v="0"/>
    <n v="0"/>
    <n v="0"/>
    <n v="0"/>
    <n v="0"/>
    <n v="0"/>
    <n v="0"/>
    <n v="0"/>
    <n v="0"/>
  </r>
  <r>
    <x v="94"/>
    <n v="2015"/>
    <n v="0"/>
    <n v="0"/>
    <n v="0"/>
    <n v="0"/>
    <n v="0"/>
    <n v="0"/>
    <n v="0"/>
    <n v="0"/>
    <n v="0"/>
    <n v="0"/>
    <n v="0"/>
    <n v="0"/>
    <n v="0"/>
    <n v="0"/>
  </r>
  <r>
    <x v="94"/>
    <n v="2016"/>
    <n v="0"/>
    <n v="0"/>
    <n v="0"/>
    <n v="0"/>
    <n v="0"/>
    <n v="0"/>
    <n v="0"/>
    <n v="0"/>
    <n v="0"/>
    <n v="0"/>
    <n v="0"/>
    <n v="0"/>
    <n v="0"/>
    <n v="0"/>
  </r>
  <r>
    <x v="94"/>
    <n v="2017"/>
    <n v="0"/>
    <n v="0"/>
    <n v="0"/>
    <n v="0"/>
    <n v="0"/>
    <n v="0"/>
    <n v="0"/>
    <n v="0"/>
    <n v="0"/>
    <n v="0"/>
    <n v="0"/>
    <n v="0"/>
    <n v="0"/>
    <n v="0"/>
  </r>
  <r>
    <x v="94"/>
    <n v="2018"/>
    <n v="0"/>
    <n v="0"/>
    <n v="0"/>
    <n v="0"/>
    <n v="0"/>
    <n v="0"/>
    <n v="0"/>
    <n v="0"/>
    <n v="0"/>
    <n v="0"/>
    <n v="0"/>
    <n v="0"/>
    <n v="0"/>
    <n v="0"/>
  </r>
  <r>
    <x v="95"/>
    <n v="2014"/>
    <n v="0"/>
    <n v="0"/>
    <n v="0"/>
    <n v="0"/>
    <n v="0"/>
    <n v="0"/>
    <n v="0"/>
    <n v="0"/>
    <n v="0"/>
    <n v="0"/>
    <n v="182.07"/>
    <n v="0"/>
    <n v="0"/>
    <n v="182.07"/>
  </r>
  <r>
    <x v="95"/>
    <n v="2015"/>
    <n v="0"/>
    <n v="0"/>
    <n v="0"/>
    <n v="0"/>
    <n v="0"/>
    <n v="0"/>
    <n v="0"/>
    <n v="0"/>
    <n v="0"/>
    <n v="0"/>
    <n v="0"/>
    <n v="0"/>
    <n v="0"/>
    <n v="0"/>
  </r>
  <r>
    <x v="95"/>
    <n v="2016"/>
    <n v="0"/>
    <n v="0"/>
    <n v="0"/>
    <n v="0"/>
    <n v="0"/>
    <n v="0"/>
    <n v="0"/>
    <n v="0"/>
    <n v="0"/>
    <n v="0"/>
    <n v="0"/>
    <n v="0"/>
    <n v="0"/>
    <n v="0"/>
  </r>
  <r>
    <x v="95"/>
    <n v="2017"/>
    <n v="0"/>
    <n v="65.795099999999991"/>
    <n v="27486.686299999998"/>
    <n v="28185.367599999998"/>
    <n v="2368.6235999999999"/>
    <n v="0"/>
    <n v="6.2614999999999998"/>
    <n v="9250.0244999999995"/>
    <n v="11282.328500000001"/>
    <n v="950.85350000000005"/>
    <n v="200.554"/>
    <n v="36808.767399999997"/>
    <n v="42787.173199999997"/>
    <n v="200.554"/>
  </r>
  <r>
    <x v="95"/>
    <n v="2018"/>
    <n v="0"/>
    <n v="0"/>
    <n v="0"/>
    <n v="0"/>
    <n v="0"/>
    <n v="0"/>
    <n v="0"/>
    <n v="0"/>
    <n v="0"/>
    <n v="0"/>
    <n v="0"/>
    <n v="0"/>
    <n v="0"/>
    <n v="0"/>
  </r>
  <r>
    <x v="96"/>
    <n v="2014"/>
    <n v="0"/>
    <n v="0"/>
    <n v="0"/>
    <n v="0"/>
    <n v="0"/>
    <n v="0"/>
    <n v="0"/>
    <n v="0"/>
    <n v="0"/>
    <n v="0"/>
    <n v="5676.3"/>
    <n v="0"/>
    <n v="0"/>
    <n v="5676.3"/>
  </r>
  <r>
    <x v="96"/>
    <n v="2015"/>
    <n v="0"/>
    <n v="0"/>
    <n v="212087.89499999999"/>
    <n v="1812.1181000000001"/>
    <n v="40259.571600000003"/>
    <n v="0"/>
    <n v="0"/>
    <n v="766762.56220000004"/>
    <n v="8678.1895000000004"/>
    <n v="27706.038199999999"/>
    <n v="126564.31199999999"/>
    <n v="978850.45720000006"/>
    <n v="78455.917400000006"/>
    <n v="126564.31199999999"/>
  </r>
  <r>
    <x v="96"/>
    <n v="2016"/>
    <n v="0"/>
    <n v="0"/>
    <n v="0"/>
    <n v="0"/>
    <n v="0"/>
    <n v="0"/>
    <n v="0"/>
    <n v="0"/>
    <n v="0"/>
    <n v="0"/>
    <n v="0"/>
    <n v="0"/>
    <n v="0"/>
    <n v="0"/>
  </r>
  <r>
    <x v="96"/>
    <n v="2017"/>
    <n v="0"/>
    <n v="48.926400000000001"/>
    <n v="20638.923199999997"/>
    <n v="19032.7804"/>
    <n v="11493.0684"/>
    <n v="0"/>
    <n v="47.665300000000002"/>
    <n v="69674.290800000002"/>
    <n v="78836.410600000003"/>
    <n v="37132.469299999997"/>
    <n v="11969.978000000001"/>
    <n v="90409.805699999997"/>
    <n v="146494.72870000001"/>
    <n v="11969.978000000001"/>
  </r>
  <r>
    <x v="96"/>
    <n v="2018"/>
    <n v="0"/>
    <n v="0"/>
    <n v="0"/>
    <n v="0"/>
    <n v="0"/>
    <n v="0"/>
    <n v="0"/>
    <n v="0"/>
    <n v="0"/>
    <n v="0"/>
    <n v="5407.4279999999999"/>
    <n v="0"/>
    <n v="0"/>
    <n v="5407.4279999999999"/>
  </r>
  <r>
    <x v="97"/>
    <n v="2014"/>
    <n v="0"/>
    <n v="0"/>
    <n v="0"/>
    <n v="0"/>
    <n v="0"/>
    <n v="0"/>
    <n v="0"/>
    <n v="0"/>
    <n v="0"/>
    <n v="0"/>
    <n v="0"/>
    <n v="0"/>
    <n v="0"/>
    <n v="0"/>
  </r>
  <r>
    <x v="97"/>
    <n v="2015"/>
    <n v="0"/>
    <n v="0"/>
    <n v="0"/>
    <n v="0"/>
    <n v="0"/>
    <n v="0"/>
    <n v="0"/>
    <n v="0"/>
    <n v="0"/>
    <n v="0"/>
    <n v="0"/>
    <n v="0"/>
    <n v="0"/>
    <n v="0"/>
  </r>
  <r>
    <x v="97"/>
    <n v="2016"/>
    <n v="0"/>
    <n v="0"/>
    <n v="0"/>
    <n v="0"/>
    <n v="0"/>
    <n v="0"/>
    <n v="0"/>
    <n v="0"/>
    <n v="0"/>
    <n v="0"/>
    <n v="0"/>
    <n v="0"/>
    <n v="0"/>
    <n v="0"/>
  </r>
  <r>
    <x v="97"/>
    <n v="2017"/>
    <n v="0"/>
    <n v="0"/>
    <n v="0"/>
    <n v="0"/>
    <n v="0"/>
    <n v="0"/>
    <n v="0"/>
    <n v="0"/>
    <n v="0"/>
    <n v="0"/>
    <n v="0"/>
    <n v="0"/>
    <n v="0"/>
    <n v="0"/>
  </r>
  <r>
    <x v="97"/>
    <n v="2018"/>
    <n v="0"/>
    <n v="0"/>
    <n v="0"/>
    <n v="0"/>
    <n v="0"/>
    <n v="0"/>
    <n v="0"/>
    <n v="0"/>
    <n v="0"/>
    <n v="0"/>
    <n v="0"/>
    <n v="0"/>
    <n v="0"/>
    <n v="0"/>
  </r>
  <r>
    <x v="98"/>
    <n v="2014"/>
    <n v="0"/>
    <n v="0"/>
    <n v="363008.44799999997"/>
    <n v="6728.7750000000005"/>
    <n v="13279.491999999998"/>
    <n v="0"/>
    <n v="0"/>
    <n v="497371.53300000005"/>
    <n v="9242.3970000000008"/>
    <n v="58316.898000000001"/>
    <n v="11264.778"/>
    <n v="860379.98100000003"/>
    <n v="87567.562000000005"/>
    <n v="11264.778"/>
  </r>
  <r>
    <x v="98"/>
    <n v="2015"/>
    <n v="0"/>
    <n v="0"/>
    <n v="300881.69150000002"/>
    <n v="17236.756599999997"/>
    <n v="4149.2253000000001"/>
    <n v="0"/>
    <n v="0"/>
    <n v="87476.820600000006"/>
    <n v="34155.826499999996"/>
    <n v="7015.3365000000003"/>
    <n v="19899.827999999998"/>
    <n v="388358.51210000005"/>
    <n v="62557.144899999992"/>
    <n v="19899.827999999998"/>
  </r>
  <r>
    <x v="98"/>
    <n v="2016"/>
    <n v="0"/>
    <n v="0"/>
    <n v="53.930799999999998"/>
    <n v="32.177599999999998"/>
    <n v="495.42079999999999"/>
    <n v="0"/>
    <n v="0"/>
    <n v="225.20930000000001"/>
    <n v="249.07590000000002"/>
    <n v="3826.7808000000005"/>
    <n v="25820.940000000002"/>
    <n v="279.14010000000002"/>
    <n v="4603.4551000000001"/>
    <n v="25820.940000000002"/>
  </r>
  <r>
    <x v="98"/>
    <n v="2017"/>
    <n v="0"/>
    <n v="145.34759999999997"/>
    <n v="60983.4548"/>
    <n v="59724.834900000002"/>
    <n v="18060.7837"/>
    <n v="0"/>
    <n v="83.9773"/>
    <n v="123750.62580000001"/>
    <n v="148386.3076"/>
    <n v="25172.133300000001"/>
    <n v="10941.634"/>
    <n v="184963.40549999999"/>
    <n v="251344.05949999997"/>
    <n v="10941.634"/>
  </r>
  <r>
    <x v="98"/>
    <n v="2018"/>
    <n v="90.085599999999999"/>
    <n v="2792.6535999999996"/>
    <n v="57450.044000000002"/>
    <n v="21665.586800000001"/>
    <n v="28204.982399999997"/>
    <n v="391.88279999999997"/>
    <n v="13364.5548"/>
    <n v="137456.27040000001"/>
    <n v="72673.989599999986"/>
    <n v="113564.93280000001"/>
    <n v="63699.714"/>
    <n v="211545.49119999999"/>
    <n v="236109.49160000001"/>
    <n v="63699.714"/>
  </r>
  <r>
    <x v="99"/>
    <n v="2014"/>
    <n v="0"/>
    <n v="0"/>
    <n v="0"/>
    <n v="0"/>
    <n v="0"/>
    <n v="0"/>
    <n v="0"/>
    <n v="0"/>
    <n v="0"/>
    <n v="0"/>
    <n v="0"/>
    <n v="0"/>
    <n v="0"/>
    <n v="0"/>
  </r>
  <r>
    <x v="99"/>
    <n v="2015"/>
    <n v="0"/>
    <n v="0"/>
    <n v="0"/>
    <n v="0"/>
    <n v="0"/>
    <n v="0"/>
    <n v="0"/>
    <n v="0"/>
    <n v="0"/>
    <n v="0"/>
    <n v="0"/>
    <n v="0"/>
    <n v="0"/>
    <n v="0"/>
  </r>
  <r>
    <x v="99"/>
    <n v="2016"/>
    <n v="0"/>
    <n v="0"/>
    <n v="0"/>
    <n v="0"/>
    <n v="0"/>
    <n v="0"/>
    <n v="0"/>
    <n v="0"/>
    <n v="0"/>
    <n v="0"/>
    <n v="0"/>
    <n v="0"/>
    <n v="0"/>
    <n v="0"/>
  </r>
  <r>
    <x v="99"/>
    <n v="2017"/>
    <n v="0"/>
    <n v="0"/>
    <n v="0"/>
    <n v="0"/>
    <n v="0"/>
    <n v="0"/>
    <n v="0"/>
    <n v="0"/>
    <n v="0"/>
    <n v="0"/>
    <n v="0"/>
    <n v="0"/>
    <n v="0"/>
    <n v="0"/>
  </r>
  <r>
    <x v="99"/>
    <n v="2018"/>
    <n v="0"/>
    <n v="0"/>
    <n v="0"/>
    <n v="0"/>
    <n v="0"/>
    <n v="0"/>
    <n v="0"/>
    <n v="0"/>
    <n v="0"/>
    <n v="0"/>
    <n v="0"/>
    <n v="0"/>
    <n v="0"/>
    <n v="0"/>
  </r>
  <r>
    <x v="100"/>
    <n v="2014"/>
    <n v="0"/>
    <n v="0"/>
    <n v="0"/>
    <n v="0"/>
    <n v="0"/>
    <n v="0"/>
    <n v="0"/>
    <n v="0"/>
    <n v="0"/>
    <n v="0"/>
    <n v="0"/>
    <n v="0"/>
    <n v="0"/>
    <n v="0"/>
  </r>
  <r>
    <x v="100"/>
    <n v="2015"/>
    <n v="0"/>
    <n v="0"/>
    <n v="0"/>
    <n v="0"/>
    <n v="0"/>
    <n v="0"/>
    <n v="0"/>
    <n v="0"/>
    <n v="0"/>
    <n v="0"/>
    <n v="0"/>
    <n v="0"/>
    <n v="0"/>
    <n v="0"/>
  </r>
  <r>
    <x v="100"/>
    <n v="2016"/>
    <n v="0"/>
    <n v="0"/>
    <n v="0"/>
    <n v="0"/>
    <n v="0"/>
    <n v="0"/>
    <n v="0"/>
    <n v="0"/>
    <n v="0"/>
    <n v="0"/>
    <n v="0"/>
    <n v="0"/>
    <n v="0"/>
    <n v="0"/>
  </r>
  <r>
    <x v="100"/>
    <n v="2017"/>
    <n v="0"/>
    <n v="0"/>
    <n v="0"/>
    <n v="0"/>
    <n v="0"/>
    <n v="0"/>
    <n v="0"/>
    <n v="0"/>
    <n v="0"/>
    <n v="0"/>
    <n v="0"/>
    <n v="0"/>
    <n v="0"/>
    <n v="0"/>
  </r>
  <r>
    <x v="100"/>
    <n v="2018"/>
    <n v="0"/>
    <n v="0"/>
    <n v="0"/>
    <n v="0"/>
    <n v="0"/>
    <n v="0"/>
    <n v="0"/>
    <n v="0"/>
    <n v="0"/>
    <n v="0"/>
    <n v="11656.866"/>
    <n v="0"/>
    <n v="0"/>
    <n v="11656.866"/>
  </r>
  <r>
    <x v="101"/>
    <n v="2014"/>
    <n v="0"/>
    <n v="0"/>
    <n v="173196.128"/>
    <n v="136747.14300000001"/>
    <n v="11484.14"/>
    <n v="0"/>
    <n v="0"/>
    <n v="90881.133000000002"/>
    <n v="134556.24300000002"/>
    <n v="58326.15"/>
    <n v="30492.440999999999"/>
    <n v="264077.261"/>
    <n v="341113.67600000004"/>
    <n v="30492.440999999999"/>
  </r>
  <r>
    <x v="101"/>
    <n v="2015"/>
    <n v="0"/>
    <n v="0"/>
    <n v="145662.25900000002"/>
    <n v="68466.517300000007"/>
    <n v="40166.4692"/>
    <n v="0"/>
    <n v="0"/>
    <n v="86616.758600000001"/>
    <n v="97501.204499999993"/>
    <n v="53242.460700000003"/>
    <n v="40021.451999999997"/>
    <n v="232279.01760000002"/>
    <n v="259376.65169999999"/>
    <n v="40021.451999999997"/>
  </r>
  <r>
    <x v="101"/>
    <n v="2016"/>
    <n v="0"/>
    <n v="0"/>
    <n v="7406.5965999999999"/>
    <n v="19719.217700000001"/>
    <n v="17057.7641"/>
    <n v="0"/>
    <n v="0"/>
    <n v="6251.9873000000007"/>
    <n v="16531.352300000002"/>
    <n v="57745.104000000007"/>
    <n v="25129.416000000001"/>
    <n v="13658.583900000001"/>
    <n v="111053.43810000001"/>
    <n v="25129.416000000001"/>
  </r>
  <r>
    <x v="101"/>
    <n v="2017"/>
    <n v="0"/>
    <n v="190.55219999999997"/>
    <n v="82357.974600000001"/>
    <n v="55029.042499999996"/>
    <n v="141239.21530000001"/>
    <n v="0"/>
    <n v="97.577499999999986"/>
    <n v="137291.83439999999"/>
    <n v="110573.53539999999"/>
    <n v="291499.51910000003"/>
    <n v="32913.738000000005"/>
    <n v="219937.9387"/>
    <n v="598341.31230000011"/>
    <n v="32913.738000000005"/>
  </r>
  <r>
    <x v="101"/>
    <n v="2018"/>
    <n v="236.35260000000002"/>
    <n v="7876.8337999999994"/>
    <n v="178830.69500000001"/>
    <n v="70797.486700000009"/>
    <n v="75862.022599999997"/>
    <n v="323.84879999999998"/>
    <n v="11220.4408"/>
    <n v="122425.89840000001"/>
    <n v="66086.7016"/>
    <n v="94890.748800000016"/>
    <n v="27161.784"/>
    <n v="320914.06940000004"/>
    <n v="307636.95970000001"/>
    <n v="27161.784"/>
  </r>
  <r>
    <x v="102"/>
    <n v="2014"/>
    <n v="0"/>
    <n v="0"/>
    <n v="302424.32000000001"/>
    <n v="113673.89700000001"/>
    <n v="496.94799999999998"/>
    <n v="0"/>
    <n v="0"/>
    <n v="299424.92700000003"/>
    <n v="97726.755000000005"/>
    <n v="1595.97"/>
    <n v="27784.952999999998"/>
    <n v="601849.24699999997"/>
    <n v="213493.57000000004"/>
    <n v="27784.952999999998"/>
  </r>
  <r>
    <x v="102"/>
    <n v="2015"/>
    <n v="0"/>
    <n v="0"/>
    <n v="11524.375"/>
    <n v="86006.55309999999"/>
    <n v="2220.1387999999997"/>
    <n v="0"/>
    <n v="0"/>
    <n v="17728.9908"/>
    <n v="145629.269"/>
    <n v="3664.2224000000001"/>
    <n v="74316.203999999998"/>
    <n v="29253.3658"/>
    <n v="237520.1833"/>
    <n v="74316.203999999998"/>
  </r>
  <r>
    <x v="102"/>
    <n v="2016"/>
    <n v="0"/>
    <n v="1521.9639999999999"/>
    <n v="436752.15369999997"/>
    <n v="114223.03480000001"/>
    <n v="22082.671200000001"/>
    <n v="0"/>
    <n v="127.72320000000001"/>
    <n v="89612.584700000007"/>
    <n v="69843.699099999998"/>
    <n v="26865.353600000002"/>
    <n v="32612.164000000001"/>
    <n v="528014.42559999996"/>
    <n v="233014.75870000001"/>
    <n v="32612.164000000001"/>
  </r>
  <r>
    <x v="102"/>
    <n v="2017"/>
    <n v="0"/>
    <n v="131.83199999999999"/>
    <n v="55581.72"/>
    <n v="51571.549199999994"/>
    <n v="29514.128400000001"/>
    <n v="0"/>
    <n v="52.544199999999996"/>
    <n v="76324.619099999996"/>
    <n v="82326.277300000002"/>
    <n v="60353.245800000004"/>
    <n v="16745.585999999999"/>
    <n v="132090.71529999998"/>
    <n v="223765.20070000002"/>
    <n v="16745.585999999999"/>
  </r>
  <r>
    <x v="102"/>
    <n v="2018"/>
    <n v="28.866200000000003"/>
    <n v="2796.0745999999999"/>
    <n v="115568.63500000001"/>
    <n v="55188.925900000002"/>
    <n v="15475.975200000001"/>
    <n v="35.194399999999995"/>
    <n v="2416.4236000000001"/>
    <n v="73354.667300000001"/>
    <n v="48172.1083"/>
    <n v="17393.358400000001"/>
    <n v="25110.462"/>
    <n v="194199.86109999998"/>
    <n v="136230.36780000001"/>
    <n v="25110.462"/>
  </r>
  <r>
    <x v="103"/>
    <n v="2014"/>
    <n v="0"/>
    <n v="0"/>
    <n v="934295.32799999998"/>
    <n v="0"/>
    <n v="0"/>
    <n v="0"/>
    <n v="0"/>
    <n v="856316.77500000002"/>
    <n v="0"/>
    <n v="0"/>
    <n v="0"/>
    <n v="1790612.1030000001"/>
    <n v="0"/>
    <n v="0"/>
  </r>
  <r>
    <x v="103"/>
    <n v="2015"/>
    <n v="0"/>
    <n v="0"/>
    <n v="0"/>
    <n v="0"/>
    <n v="0"/>
    <n v="0"/>
    <n v="0"/>
    <n v="0"/>
    <n v="0"/>
    <n v="0"/>
    <n v="0"/>
    <n v="0"/>
    <n v="0"/>
    <n v="0"/>
  </r>
  <r>
    <x v="103"/>
    <n v="2016"/>
    <n v="0"/>
    <n v="0"/>
    <n v="0"/>
    <n v="0"/>
    <n v="0"/>
    <n v="0"/>
    <n v="0"/>
    <n v="0"/>
    <n v="0"/>
    <n v="0"/>
    <n v="138.84400000000002"/>
    <n v="0"/>
    <n v="0"/>
    <n v="138.84400000000002"/>
  </r>
  <r>
    <x v="103"/>
    <n v="2017"/>
    <n v="0"/>
    <n v="0"/>
    <n v="0"/>
    <n v="0"/>
    <n v="0"/>
    <n v="0"/>
    <n v="0"/>
    <n v="0"/>
    <n v="0"/>
    <n v="0"/>
    <n v="0"/>
    <n v="0"/>
    <n v="0"/>
    <n v="0"/>
  </r>
  <r>
    <x v="103"/>
    <n v="2018"/>
    <n v="7.1764000000000001"/>
    <n v="222.4684"/>
    <n v="4576.5860000000002"/>
    <n v="1725.9242000000002"/>
    <n v="2246.8656000000001"/>
    <n v="20.732099999999999"/>
    <n v="707.03610000000003"/>
    <n v="7271.9628000000012"/>
    <n v="3844.7321999999995"/>
    <n v="6008.0196000000005"/>
    <n v="0"/>
    <n v="12805.961800000001"/>
    <n v="13825.5416"/>
    <n v="0"/>
  </r>
  <r>
    <x v="104"/>
    <n v="2014"/>
    <n v="0"/>
    <n v="0"/>
    <n v="0"/>
    <n v="81501.135000000009"/>
    <n v="18102.944"/>
    <n v="0"/>
    <n v="0"/>
    <n v="0"/>
    <n v="218598.03"/>
    <n v="77255.741999999998"/>
    <n v="64206.45"/>
    <n v="0"/>
    <n v="395457.85100000002"/>
    <n v="64206.45"/>
  </r>
  <r>
    <x v="104"/>
    <n v="2015"/>
    <n v="0"/>
    <n v="0"/>
    <n v="3879.9669999999996"/>
    <n v="25323.097600000001"/>
    <n v="18110.8302"/>
    <n v="0"/>
    <n v="0"/>
    <n v="18802.931999999997"/>
    <n v="147547.15999999997"/>
    <n v="56129.086100000008"/>
    <n v="68227.115999999995"/>
    <n v="22682.898999999998"/>
    <n v="247110.17389999999"/>
    <n v="68227.115999999995"/>
  </r>
  <r>
    <x v="104"/>
    <n v="2016"/>
    <n v="0"/>
    <n v="0"/>
    <n v="32227.712700000004"/>
    <n v="101907.7077"/>
    <n v="20558.777699999999"/>
    <n v="0"/>
    <n v="0"/>
    <n v="76660.808000000005"/>
    <n v="323043.30599999998"/>
    <n v="101295.74400000001"/>
    <n v="59634.172000000006"/>
    <n v="108888.52070000001"/>
    <n v="546805.53539999994"/>
    <n v="59634.172000000006"/>
  </r>
  <r>
    <x v="104"/>
    <n v="2017"/>
    <n v="0"/>
    <n v="290.03159999999997"/>
    <n v="121530.38679999999"/>
    <n v="120704.80339999999"/>
    <n v="28320.784200000002"/>
    <n v="0"/>
    <n v="143.09030000000001"/>
    <n v="210410.5062"/>
    <n v="248554.50200000001"/>
    <n v="61054.8799"/>
    <n v="36430.836000000003"/>
    <n v="332374.01490000001"/>
    <n v="458634.96950000001"/>
    <n v="36430.836000000003"/>
  </r>
  <r>
    <x v="104"/>
    <n v="2018"/>
    <n v="50.397600000000004"/>
    <n v="6941.9768000000004"/>
    <n v="307061.06"/>
    <n v="148638.00520000001"/>
    <n v="33996.4856"/>
    <n v="57.953599999999994"/>
    <n v="10216.336800000001"/>
    <n v="433687.33340000006"/>
    <n v="292906.60019999999"/>
    <n v="65537.737599999993"/>
    <n v="23216.934000000001"/>
    <n v="758015.05820000009"/>
    <n v="541078.82860000001"/>
    <n v="23216.934000000001"/>
  </r>
  <r>
    <x v="105"/>
    <n v="2014"/>
    <n v="0"/>
    <n v="0"/>
    <n v="0"/>
    <n v="21287.509000000002"/>
    <n v="0"/>
    <n v="0"/>
    <n v="0"/>
    <n v="0"/>
    <n v="4375.3230000000003"/>
    <n v="0"/>
    <n v="2188.0529999999999"/>
    <n v="0"/>
    <n v="25662.832000000002"/>
    <n v="2188.0529999999999"/>
  </r>
  <r>
    <x v="105"/>
    <n v="2015"/>
    <n v="0"/>
    <n v="0"/>
    <n v="0"/>
    <n v="0"/>
    <n v="0"/>
    <n v="0"/>
    <n v="0"/>
    <n v="0"/>
    <n v="0"/>
    <n v="0"/>
    <n v="2330.6759999999999"/>
    <n v="0"/>
    <n v="0"/>
    <n v="2330.6759999999999"/>
  </r>
  <r>
    <x v="105"/>
    <n v="2016"/>
    <n v="0"/>
    <n v="0"/>
    <n v="32526.388800000001"/>
    <n v="108331.1952"/>
    <n v="2492.7887999999998"/>
    <n v="0"/>
    <n v="0"/>
    <n v="22537.389599999999"/>
    <n v="100273.30559999999"/>
    <n v="3044.7359999999999"/>
    <n v="3859.3240000000001"/>
    <n v="55063.778399999996"/>
    <n v="214142.02559999999"/>
    <n v="3859.3240000000001"/>
  </r>
  <r>
    <x v="105"/>
    <n v="2017"/>
    <n v="0"/>
    <n v="1.8549"/>
    <n v="819.65970000000004"/>
    <n v="362.11770000000001"/>
    <n v="2251.6424999999999"/>
    <n v="0"/>
    <n v="0.16619999999999999"/>
    <n v="226.03199999999998"/>
    <n v="114.01320000000001"/>
    <n v="811.66540000000009"/>
    <n v="5431.1100000000006"/>
    <n v="1047.7128"/>
    <n v="3539.4387999999999"/>
    <n v="5431.1100000000006"/>
  </r>
  <r>
    <x v="105"/>
    <n v="2018"/>
    <n v="18.840800000000002"/>
    <n v="1179.8292000000001"/>
    <n v="42461.173999999999"/>
    <n v="19649.7012"/>
    <n v="7916.3580999999995"/>
    <n v="12.681699999999999"/>
    <n v="734.01250000000005"/>
    <n v="19574.255500000003"/>
    <n v="12676.831900000001"/>
    <n v="5458.7252000000008"/>
    <n v="753.16800000000001"/>
    <n v="63980.793699999995"/>
    <n v="45701.616399999999"/>
    <n v="753.16800000000001"/>
  </r>
  <r>
    <x v="106"/>
    <n v="2014"/>
    <n v="0"/>
    <n v="0"/>
    <n v="171287.552"/>
    <n v="39466.877"/>
    <n v="0"/>
    <n v="0"/>
    <n v="0"/>
    <n v="3205.5030000000002"/>
    <n v="7670.4750000000004"/>
    <n v="0"/>
    <n v="71861.957999999999"/>
    <n v="174493.05499999999"/>
    <n v="47137.351999999999"/>
    <n v="71861.957999999999"/>
  </r>
  <r>
    <x v="106"/>
    <n v="2015"/>
    <n v="0"/>
    <n v="0"/>
    <n v="131014.61499999996"/>
    <n v="1171.3079"/>
    <n v="27829.7055"/>
    <n v="0"/>
    <n v="0"/>
    <n v="847897.43759999983"/>
    <n v="10575.404500000001"/>
    <n v="68035.254400000005"/>
    <n v="3342.6959999999999"/>
    <n v="978912.05259999982"/>
    <n v="107611.67230000001"/>
    <n v="3342.6959999999999"/>
  </r>
  <r>
    <x v="106"/>
    <n v="2016"/>
    <n v="0"/>
    <n v="0"/>
    <n v="13332.670100000001"/>
    <n v="41307.772900000004"/>
    <n v="11342.9701"/>
    <n v="0"/>
    <n v="0"/>
    <n v="4245.0380000000005"/>
    <n v="16996.250400000001"/>
    <n v="10106.995200000001"/>
    <n v="4301.4679999999998"/>
    <n v="17577.708100000003"/>
    <n v="79753.988600000012"/>
    <n v="4301.4679999999998"/>
  </r>
  <r>
    <x v="106"/>
    <n v="2017"/>
    <n v="0"/>
    <n v="15.183"/>
    <n v="6709.1989999999996"/>
    <n v="2964.0589999999997"/>
    <n v="18430.475000000002"/>
    <n v="0"/>
    <n v="9.7772999999999985"/>
    <n v="13297.127999999999"/>
    <n v="6707.2278000000006"/>
    <n v="47749.074100000005"/>
    <n v="5087.88"/>
    <n v="20031.287299999996"/>
    <n v="75850.835900000005"/>
    <n v="5087.88"/>
  </r>
  <r>
    <x v="106"/>
    <n v="2018"/>
    <n v="1.5708000000000002"/>
    <n v="1002.4784"/>
    <n v="49743.8"/>
    <n v="24581.584599999998"/>
    <n v="3721.6612999999998"/>
    <n v="1.4819"/>
    <n v="790.78390000000013"/>
    <n v="37654.594700000001"/>
    <n v="25623.028300000002"/>
    <n v="4808.3644000000004"/>
    <n v="14989.104000000001"/>
    <n v="89194.709700000007"/>
    <n v="58734.638599999998"/>
    <n v="14989.104000000001"/>
  </r>
  <r>
    <x v="107"/>
    <n v="2014"/>
    <n v="0"/>
    <n v="0"/>
    <n v="0"/>
    <n v="0"/>
    <n v="0"/>
    <n v="0"/>
    <n v="0"/>
    <n v="0"/>
    <n v="0"/>
    <n v="0"/>
    <n v="6068.2860000000001"/>
    <n v="0"/>
    <n v="0"/>
    <n v="6068.2860000000001"/>
  </r>
  <r>
    <x v="107"/>
    <n v="2015"/>
    <n v="0"/>
    <n v="0"/>
    <n v="4238.6844999999994"/>
    <n v="31753.967499999999"/>
    <n v="240.1439"/>
    <n v="0"/>
    <n v="0"/>
    <n v="2607.2647999999999"/>
    <n v="21444.613999999998"/>
    <n v="326.60300000000001"/>
    <n v="1168.3679999999999"/>
    <n v="6845.9492999999993"/>
    <n v="53765.328399999999"/>
    <n v="1168.3679999999999"/>
  </r>
  <r>
    <x v="107"/>
    <n v="2016"/>
    <n v="0"/>
    <n v="0"/>
    <n v="0"/>
    <n v="0"/>
    <n v="0"/>
    <n v="0"/>
    <n v="0"/>
    <n v="0"/>
    <n v="0"/>
    <n v="0"/>
    <n v="12007.984"/>
    <n v="0"/>
    <n v="0"/>
    <n v="12007.984"/>
  </r>
  <r>
    <x v="107"/>
    <n v="2017"/>
    <n v="0"/>
    <n v="0"/>
    <n v="0"/>
    <n v="0"/>
    <n v="0"/>
    <n v="0"/>
    <n v="0"/>
    <n v="0"/>
    <n v="0"/>
    <n v="0"/>
    <n v="0"/>
    <n v="0"/>
    <n v="0"/>
    <n v="0"/>
  </r>
  <r>
    <x v="107"/>
    <n v="2018"/>
    <n v="0.89760000000000006"/>
    <n v="27.825599999999998"/>
    <n v="572.42399999999998"/>
    <n v="215.87280000000001"/>
    <n v="281.03039999999999"/>
    <n v="24.989299999999997"/>
    <n v="852.22130000000004"/>
    <n v="8765.2124000000003"/>
    <n v="4634.2225999999991"/>
    <n v="7241.7268000000004"/>
    <n v="0"/>
    <n v="10243.5702"/>
    <n v="12372.852599999998"/>
    <n v="0"/>
  </r>
  <r>
    <x v="108"/>
    <n v="2014"/>
    <n v="0"/>
    <n v="0"/>
    <n v="307488.48"/>
    <n v="119004.07"/>
    <n v="8570.3719999999994"/>
    <n v="0"/>
    <n v="0"/>
    <n v="938472.93000000017"/>
    <n v="205326.35699999999"/>
    <n v="24662.748"/>
    <n v="39492.053999999996"/>
    <n v="1245961.4100000001"/>
    <n v="357563.54700000002"/>
    <n v="39492.053999999996"/>
  </r>
  <r>
    <x v="108"/>
    <n v="2015"/>
    <n v="0"/>
    <n v="0"/>
    <n v="10771.040499999999"/>
    <n v="79917.771099999998"/>
    <n v="4305.1439"/>
    <n v="0"/>
    <n v="0"/>
    <n v="10673.24"/>
    <n v="86393.65"/>
    <n v="11879.773300000001"/>
    <n v="68433.156000000003"/>
    <n v="21444.280500000001"/>
    <n v="182496.3383"/>
    <n v="68433.156000000003"/>
  </r>
  <r>
    <x v="108"/>
    <n v="2016"/>
    <n v="0"/>
    <n v="738.97500000000002"/>
    <n v="222099.83579999997"/>
    <n v="88391.195399999997"/>
    <n v="13171.780799999999"/>
    <n v="0"/>
    <n v="310.8732"/>
    <n v="200057.25880000001"/>
    <n v="98105.694600000003"/>
    <n v="20371.068800000001"/>
    <n v="6403"/>
    <n v="423206.94279999996"/>
    <n v="220039.7396"/>
    <n v="6403"/>
  </r>
  <r>
    <x v="108"/>
    <n v="2017"/>
    <n v="0"/>
    <n v="28851.004699999998"/>
    <n v="873184.57610000018"/>
    <n v="41895.790399999998"/>
    <n v="44687.921400000007"/>
    <n v="0"/>
    <n v="52366.303"/>
    <n v="1592557.5573"/>
    <n v="103155.8008"/>
    <n v="55485.505700000009"/>
    <n v="5258.8220000000001"/>
    <n v="2546959.4411000004"/>
    <n v="245225.01830000003"/>
    <n v="5258.8220000000001"/>
  </r>
  <r>
    <x v="108"/>
    <n v="2018"/>
    <n v="1148.2598"/>
    <n v="39309.603800000004"/>
    <n v="548295.17019999993"/>
    <n v="37553.467299999997"/>
    <n v="27418.4064"/>
    <n v="633.23720000000003"/>
    <n v="32620.986400000002"/>
    <n v="406648.72899999999"/>
    <n v="36605.293799999999"/>
    <n v="27597.942799999997"/>
    <n v="3948.828"/>
    <n v="1028655.9864000001"/>
    <n v="129175.1103"/>
    <n v="3948.828"/>
  </r>
  <r>
    <x v="109"/>
    <n v="2014"/>
    <n v="0"/>
    <n v="0"/>
    <n v="0"/>
    <n v="0"/>
    <n v="0"/>
    <n v="0"/>
    <n v="0"/>
    <n v="0"/>
    <n v="0"/>
    <n v="0"/>
    <n v="0"/>
    <n v="0"/>
    <n v="0"/>
    <n v="0"/>
  </r>
  <r>
    <x v="109"/>
    <n v="2015"/>
    <n v="0"/>
    <n v="0"/>
    <n v="0"/>
    <n v="0"/>
    <n v="0"/>
    <n v="0"/>
    <n v="0"/>
    <n v="0"/>
    <n v="0"/>
    <n v="0"/>
    <n v="191.49599999999998"/>
    <n v="0"/>
    <n v="0"/>
    <n v="191.49599999999998"/>
  </r>
  <r>
    <x v="109"/>
    <n v="2016"/>
    <n v="0"/>
    <n v="0"/>
    <n v="0"/>
    <n v="0"/>
    <n v="0"/>
    <n v="0"/>
    <n v="0"/>
    <n v="0"/>
    <n v="0"/>
    <n v="0"/>
    <n v="0"/>
    <n v="0"/>
    <n v="0"/>
    <n v="0"/>
  </r>
  <r>
    <x v="109"/>
    <n v="2017"/>
    <n v="0"/>
    <n v="0"/>
    <n v="0"/>
    <n v="0"/>
    <n v="0"/>
    <n v="0"/>
    <n v="0"/>
    <n v="0"/>
    <n v="0"/>
    <n v="0"/>
    <n v="0"/>
    <n v="0"/>
    <n v="0"/>
    <n v="0"/>
  </r>
  <r>
    <x v="109"/>
    <n v="2018"/>
    <n v="0"/>
    <n v="0"/>
    <n v="0"/>
    <n v="0"/>
    <n v="0"/>
    <n v="0"/>
    <n v="0"/>
    <n v="0"/>
    <n v="0"/>
    <n v="0"/>
    <n v="0"/>
    <n v="0"/>
    <n v="0"/>
    <n v="0"/>
  </r>
  <r>
    <x v="110"/>
    <n v="2014"/>
    <n v="0"/>
    <n v="181938.78000000003"/>
    <n v="100965.83199999999"/>
    <n v="59713.423000000003"/>
    <n v="952.01199999999994"/>
    <n v="0"/>
    <n v="1396963.4440000001"/>
    <n v="1477961.2140000002"/>
    <n v="47924.006999999998"/>
    <n v="6268.2300000000005"/>
    <n v="72743.391000000003"/>
    <n v="3157829.2700000005"/>
    <n v="114857.67200000001"/>
    <n v="72743.391000000003"/>
  </r>
  <r>
    <x v="110"/>
    <n v="2015"/>
    <n v="0"/>
    <n v="0"/>
    <n v="894031.304"/>
    <n v="187098.40939999997"/>
    <n v="70559.892599999992"/>
    <n v="0"/>
    <n v="0"/>
    <n v="1201127.0948000001"/>
    <n v="176483.89499999999"/>
    <n v="107982.5217"/>
    <n v="51009.443999999996"/>
    <n v="2095158.3988000001"/>
    <n v="542124.71869999997"/>
    <n v="51009.443999999996"/>
  </r>
  <r>
    <x v="110"/>
    <n v="2016"/>
    <n v="0"/>
    <n v="1716.5282999999999"/>
    <n v="455755.63069999998"/>
    <n v="9227.0817999999999"/>
    <n v="11865.861700000001"/>
    <n v="0"/>
    <n v="1019.7231"/>
    <n v="590793.10560000001"/>
    <n v="30221.172000000002"/>
    <n v="60306.706400000003"/>
    <n v="46878.048000000003"/>
    <n v="1049284.9876999999"/>
    <n v="111620.82190000001"/>
    <n v="46878.048000000003"/>
  </r>
  <r>
    <x v="110"/>
    <n v="2017"/>
    <n v="0"/>
    <n v="13236.613299999999"/>
    <n v="593423.88190000004"/>
    <n v="199743.43479999999"/>
    <n v="182234.179"/>
    <n v="0"/>
    <n v="13869.352800000001"/>
    <n v="633564.19189999998"/>
    <n v="251421.81800000003"/>
    <n v="230121.70569999999"/>
    <n v="44310.32"/>
    <n v="1254094.0399"/>
    <n v="863521.13749999995"/>
    <n v="44310.32"/>
  </r>
  <r>
    <x v="110"/>
    <n v="2018"/>
    <n v="554.69920000000002"/>
    <n v="17195.675199999998"/>
    <n v="353746.80800000002"/>
    <n v="133405.15760000001"/>
    <n v="173671.27679999999"/>
    <n v="958.13969999999995"/>
    <n v="32675.867699999999"/>
    <n v="336075.75960000005"/>
    <n v="177685.35539999997"/>
    <n v="277662.27720000001"/>
    <n v="90868.128000000012"/>
    <n v="741206.94940000004"/>
    <n v="762424.06700000004"/>
    <n v="90868.128000000012"/>
  </r>
  <r>
    <x v="111"/>
    <n v="2014"/>
    <n v="0"/>
    <n v="0"/>
    <n v="0"/>
    <n v="0"/>
    <n v="7196.1239999999989"/>
    <n v="0"/>
    <n v="0"/>
    <n v="0"/>
    <n v="0"/>
    <n v="20149.314000000002"/>
    <n v="2629.3049999999998"/>
    <n v="0"/>
    <n v="27345.438000000002"/>
    <n v="2629.3049999999998"/>
  </r>
  <r>
    <x v="111"/>
    <n v="2015"/>
    <n v="0"/>
    <n v="0"/>
    <n v="704530.52999999991"/>
    <n v="3661.3258000000005"/>
    <n v="2344.1990000000001"/>
    <n v="0"/>
    <n v="0"/>
    <n v="1021731.1892"/>
    <n v="10666.459499999999"/>
    <n v="2529.9852000000001"/>
    <n v="6363"/>
    <n v="1726261.7191999999"/>
    <n v="19201.969499999999"/>
    <n v="6363"/>
  </r>
  <r>
    <x v="111"/>
    <n v="2016"/>
    <n v="0"/>
    <n v="3090.9305999999997"/>
    <n v="819305.1139"/>
    <n v="15822.185599999997"/>
    <n v="9099.893399999999"/>
    <n v="0"/>
    <n v="1604.9115999999999"/>
    <n v="924843.5253000001"/>
    <n v="42408.955100000006"/>
    <n v="15868.937600000001"/>
    <n v="11487.656000000001"/>
    <n v="1748844.4813999999"/>
    <n v="83199.971700000009"/>
    <n v="11487.656000000001"/>
  </r>
  <r>
    <x v="111"/>
    <n v="2017"/>
    <n v="0"/>
    <n v="56.431799999999996"/>
    <n v="24936.5854"/>
    <n v="11016.741399999999"/>
    <n v="68501.934999999998"/>
    <n v="0"/>
    <n v="10.386899999999999"/>
    <n v="14126.183999999999"/>
    <n v="7125.4134000000004"/>
    <n v="50726.157299999999"/>
    <n v="1899.2060000000001"/>
    <n v="39129.588100000001"/>
    <n v="137370.24710000001"/>
    <n v="1899.2060000000001"/>
  </r>
  <r>
    <x v="111"/>
    <n v="2018"/>
    <n v="1138.1493"/>
    <n v="38646.090800000005"/>
    <n v="559191.90910000005"/>
    <n v="57615.714099999997"/>
    <n v="55560.143799999998"/>
    <n v="581.33339999999998"/>
    <n v="27513.230200000002"/>
    <n v="332579.75079999998"/>
    <n v="51448.234400000001"/>
    <n v="59754.228800000004"/>
    <n v="20184.371999999999"/>
    <n v="959650.46360000013"/>
    <n v="224378.32110000003"/>
    <n v="20184.371999999999"/>
  </r>
  <r>
    <x v="112"/>
    <n v="2014"/>
    <n v="0"/>
    <n v="0"/>
    <n v="0"/>
    <n v="0"/>
    <n v="7531.195999999999"/>
    <n v="0"/>
    <n v="0"/>
    <n v="0"/>
    <n v="0"/>
    <n v="23953.428"/>
    <n v="0"/>
    <n v="0"/>
    <n v="31484.624"/>
    <n v="0"/>
  </r>
  <r>
    <x v="112"/>
    <n v="2015"/>
    <n v="0"/>
    <n v="0"/>
    <n v="0"/>
    <n v="0"/>
    <n v="0"/>
    <n v="0"/>
    <n v="0"/>
    <n v="0"/>
    <n v="0"/>
    <n v="0"/>
    <n v="0"/>
    <n v="0"/>
    <n v="0"/>
    <n v="0"/>
  </r>
  <r>
    <x v="112"/>
    <n v="2016"/>
    <n v="0"/>
    <n v="0"/>
    <n v="0"/>
    <n v="0"/>
    <n v="0"/>
    <n v="0"/>
    <n v="0"/>
    <n v="0"/>
    <n v="0"/>
    <n v="0"/>
    <n v="0"/>
    <n v="0"/>
    <n v="0"/>
    <n v="0"/>
  </r>
  <r>
    <x v="112"/>
    <n v="2017"/>
    <n v="0"/>
    <n v="0"/>
    <n v="0"/>
    <n v="0"/>
    <n v="0"/>
    <n v="0"/>
    <n v="0"/>
    <n v="0"/>
    <n v="0"/>
    <n v="0"/>
    <n v="0"/>
    <n v="0"/>
    <n v="0"/>
    <n v="0"/>
  </r>
  <r>
    <x v="112"/>
    <n v="2018"/>
    <n v="0"/>
    <n v="0"/>
    <n v="0"/>
    <n v="0"/>
    <n v="0"/>
    <n v="0"/>
    <n v="0"/>
    <n v="0"/>
    <n v="0"/>
    <n v="0"/>
    <n v="0"/>
    <n v="0"/>
    <n v="0"/>
    <n v="0"/>
  </r>
  <r>
    <x v="113"/>
    <n v="2014"/>
    <n v="0"/>
    <n v="0"/>
    <n v="0"/>
    <n v="15775.444000000001"/>
    <n v="0"/>
    <n v="0"/>
    <n v="0"/>
    <n v="0"/>
    <n v="63218.724000000002"/>
    <n v="0"/>
    <n v="0"/>
    <n v="0"/>
    <n v="78994.168000000005"/>
    <n v="0"/>
  </r>
  <r>
    <x v="113"/>
    <n v="2015"/>
    <n v="0"/>
    <n v="0"/>
    <n v="0"/>
    <n v="0"/>
    <n v="0"/>
    <n v="0"/>
    <n v="0"/>
    <n v="0"/>
    <n v="0"/>
    <n v="0"/>
    <n v="0"/>
    <n v="0"/>
    <n v="0"/>
    <n v="0"/>
  </r>
  <r>
    <x v="113"/>
    <n v="2016"/>
    <n v="0"/>
    <n v="0"/>
    <n v="421.92919999999998"/>
    <n v="251.74239999999998"/>
    <n v="3875.9391999999998"/>
    <n v="0"/>
    <n v="0"/>
    <n v="1000.8021"/>
    <n v="1106.8623"/>
    <n v="17005.7376"/>
    <n v="0"/>
    <n v="1422.7312999999999"/>
    <n v="22240.281500000001"/>
    <n v="0"/>
  </r>
  <r>
    <x v="113"/>
    <n v="2017"/>
    <n v="0"/>
    <n v="0"/>
    <n v="0"/>
    <n v="0"/>
    <n v="0"/>
    <n v="0"/>
    <n v="0"/>
    <n v="0"/>
    <n v="0"/>
    <n v="0"/>
    <n v="0"/>
    <n v="0"/>
    <n v="0"/>
    <n v="0"/>
  </r>
  <r>
    <x v="113"/>
    <n v="2018"/>
    <n v="56.148400000000002"/>
    <n v="1740.6003999999998"/>
    <n v="35807.366000000002"/>
    <n v="13503.690200000001"/>
    <n v="17579.553599999999"/>
    <n v="67.233599999999996"/>
    <n v="2292.8976000000002"/>
    <n v="23582.764800000001"/>
    <n v="12468.355199999998"/>
    <n v="19483.833600000002"/>
    <n v="0"/>
    <n v="63547.010800000004"/>
    <n v="63035.4326"/>
    <n v="0"/>
  </r>
  <r>
    <x v="114"/>
    <n v="2014"/>
    <n v="0"/>
    <n v="0"/>
    <n v="824915.424"/>
    <n v="110430.56600000001"/>
    <n v="29108.247999999996"/>
    <n v="0"/>
    <n v="0"/>
    <n v="271942.91400000005"/>
    <n v="63759.51"/>
    <n v="25203.99"/>
    <n v="52606.449000000001"/>
    <n v="1096858.338"/>
    <n v="228502.31400000001"/>
    <n v="52606.449000000001"/>
  </r>
  <r>
    <x v="114"/>
    <n v="2015"/>
    <n v="0"/>
    <n v="0"/>
    <n v="198284.93299999999"/>
    <n v="31825.465799999998"/>
    <n v="55702.4565"/>
    <n v="0"/>
    <n v="0"/>
    <n v="149997.32940000002"/>
    <n v="72842.379499999995"/>
    <n v="137755.38019999999"/>
    <n v="12210.9"/>
    <n v="348282.26240000001"/>
    <n v="298125.68200000003"/>
    <n v="12210.9"/>
  </r>
  <r>
    <x v="114"/>
    <n v="2016"/>
    <n v="0"/>
    <n v="2870.2201999999997"/>
    <n v="805919.77889999992"/>
    <n v="155123.39050000001"/>
    <n v="44331.407899999998"/>
    <n v="0"/>
    <n v="464.64330000000001"/>
    <n v="342512.89840000001"/>
    <n v="329071.533"/>
    <n v="92285.754400000005"/>
    <n v="55828.768000000004"/>
    <n v="1151767.5407999998"/>
    <n v="620812.0858"/>
    <n v="55828.768000000004"/>
  </r>
  <r>
    <x v="114"/>
    <n v="2017"/>
    <n v="0"/>
    <n v="16363.514800000001"/>
    <n v="581955.58539999998"/>
    <n v="107897.57639999999"/>
    <n v="84812.81779999999"/>
    <n v="0"/>
    <n v="16330.4226"/>
    <n v="705925.28020000004"/>
    <n v="267428.93320000003"/>
    <n v="162944.41600000003"/>
    <n v="17056.512000000002"/>
    <n v="1320574.8030000001"/>
    <n v="623083.74340000004"/>
    <n v="17056.512000000002"/>
  </r>
  <r>
    <x v="114"/>
    <n v="2018"/>
    <n v="635.31380000000013"/>
    <n v="20733.4028"/>
    <n v="353697.57819999999"/>
    <n v="86056.022800000006"/>
    <n v="106025.4804"/>
    <n v="990.41499999999996"/>
    <n v="39071.056600000004"/>
    <n v="436011.89920000004"/>
    <n v="144856.78119999997"/>
    <n v="212146.32080000002"/>
    <n v="45748.326000000001"/>
    <n v="851139.66559999995"/>
    <n v="549084.60519999999"/>
    <n v="45748.326000000001"/>
  </r>
  <r>
    <x v="115"/>
    <n v="2014"/>
    <n v="0"/>
    <n v="0"/>
    <n v="775718.08"/>
    <n v="304138.17200000002"/>
    <n v="93682.055999999997"/>
    <n v="0"/>
    <n v="0"/>
    <n v="313160.70600000001"/>
    <n v="344348.98800000001"/>
    <n v="177268.32"/>
    <n v="138005.84699999998"/>
    <n v="1088878.7859999998"/>
    <n v="919437.53600000008"/>
    <n v="138005.84699999998"/>
  </r>
  <r>
    <x v="115"/>
    <n v="2015"/>
    <n v="0"/>
    <n v="0"/>
    <n v="1114.1950000000002"/>
    <n v="3695.3892999999994"/>
    <n v="22293.690400000003"/>
    <n v="0"/>
    <n v="0"/>
    <n v="4649.8548000000001"/>
    <n v="19914.488999999998"/>
    <n v="139295.6262"/>
    <n v="104359.26"/>
    <n v="5764.0498000000007"/>
    <n v="185199.1949"/>
    <n v="104359.26"/>
  </r>
  <r>
    <x v="115"/>
    <n v="2016"/>
    <n v="0"/>
    <n v="4669.6579999999994"/>
    <n v="1313435.1631999998"/>
    <n v="224308.37420000002"/>
    <n v="196422.48819999996"/>
    <n v="0"/>
    <n v="4606.5277999999998"/>
    <n v="2731405.8194999993"/>
    <n v="429855.6899"/>
    <n v="313052.3248"/>
    <n v="126281.98800000001"/>
    <n v="4054117.1684999992"/>
    <n v="1163638.8770999999"/>
    <n v="126281.98800000001"/>
  </r>
  <r>
    <x v="115"/>
    <n v="2017"/>
    <n v="27823.362200000003"/>
    <n v="534661.72259999998"/>
    <n v="838077.75010000006"/>
    <n v="140214.0448"/>
    <n v="109381.83559999999"/>
    <n v="29510.181300000011"/>
    <n v="812001.75900000008"/>
    <n v="912895.89939999999"/>
    <n v="240819.9467"/>
    <n v="262717.87420000002"/>
    <n v="80379.082000000009"/>
    <n v="3154970.6746"/>
    <n v="753133.70130000007"/>
    <n v="80379.082000000009"/>
  </r>
  <r>
    <x v="115"/>
    <n v="2018"/>
    <n v="1703.2811999999999"/>
    <n v="61344.813800000004"/>
    <n v="1043731.3556"/>
    <n v="199799.58549999999"/>
    <n v="120418.3925"/>
    <n v="2529.9115999999999"/>
    <n v="126402.04280000001"/>
    <n v="1876553.1791000001"/>
    <n v="570027.69530000002"/>
    <n v="356330.13400000002"/>
    <n v="56026.152000000002"/>
    <n v="3112264.5841000001"/>
    <n v="1246575.8073"/>
    <n v="56026.152000000002"/>
  </r>
  <r>
    <x v="116"/>
    <n v="2014"/>
    <n v="0"/>
    <n v="0"/>
    <n v="0"/>
    <n v="0"/>
    <n v="0"/>
    <n v="0"/>
    <n v="0"/>
    <n v="0"/>
    <n v="0"/>
    <n v="0"/>
    <n v="0"/>
    <n v="0"/>
    <n v="0"/>
    <n v="0"/>
  </r>
  <r>
    <x v="116"/>
    <n v="2015"/>
    <n v="0"/>
    <n v="0"/>
    <n v="10349.199499999999"/>
    <n v="77530.69249999999"/>
    <n v="586.33690000000001"/>
    <n v="0"/>
    <n v="0"/>
    <n v="3432.1419999999998"/>
    <n v="28229.184999999998"/>
    <n v="429.9325"/>
    <n v="0"/>
    <n v="13781.341499999999"/>
    <n v="106776.14689999998"/>
    <n v="0"/>
  </r>
  <r>
    <x v="116"/>
    <n v="2016"/>
    <n v="0"/>
    <n v="0"/>
    <n v="0"/>
    <n v="0"/>
    <n v="0"/>
    <n v="0"/>
    <n v="0"/>
    <n v="0"/>
    <n v="0"/>
    <n v="0"/>
    <n v="0"/>
    <n v="0"/>
    <n v="0"/>
    <n v="0"/>
  </r>
  <r>
    <x v="116"/>
    <n v="2017"/>
    <n v="0"/>
    <n v="0"/>
    <n v="0"/>
    <n v="0"/>
    <n v="0"/>
    <n v="0"/>
    <n v="0"/>
    <n v="0"/>
    <n v="0"/>
    <n v="0"/>
    <n v="806.25400000000002"/>
    <n v="0"/>
    <n v="0"/>
    <n v="806.25400000000002"/>
  </r>
  <r>
    <x v="116"/>
    <n v="2018"/>
    <n v="0"/>
    <n v="0"/>
    <n v="0"/>
    <n v="0"/>
    <n v="0"/>
    <n v="0"/>
    <n v="0"/>
    <n v="0"/>
    <n v="0"/>
    <n v="0"/>
    <n v="0"/>
    <n v="0"/>
    <n v="0"/>
    <n v="0"/>
  </r>
  <r>
    <x v="117"/>
    <n v="2014"/>
    <n v="0"/>
    <n v="0"/>
    <n v="0"/>
    <n v="167520.07400000002"/>
    <n v="0"/>
    <n v="0"/>
    <n v="0"/>
    <n v="0"/>
    <n v="149468.48699999999"/>
    <n v="0"/>
    <n v="4026.96"/>
    <n v="0"/>
    <n v="316988.56099999999"/>
    <n v="4026.96"/>
  </r>
  <r>
    <x v="117"/>
    <n v="2015"/>
    <n v="0"/>
    <n v="0"/>
    <n v="8280.7574999999997"/>
    <n v="59450.447399999997"/>
    <n v="12821.2567"/>
    <n v="0"/>
    <n v="0"/>
    <n v="4673.0334000000003"/>
    <n v="36736.049500000001"/>
    <n v="13445.450500000001"/>
    <n v="8536.116"/>
    <n v="12953.7909"/>
    <n v="122453.2041"/>
    <n v="8536.116"/>
  </r>
  <r>
    <x v="117"/>
    <n v="2016"/>
    <n v="0"/>
    <n v="0"/>
    <n v="29165.595500000003"/>
    <n v="86277.3073"/>
    <n v="38423.300500000005"/>
    <n v="0"/>
    <n v="0"/>
    <n v="25585.929"/>
    <n v="101980.7409"/>
    <n v="63236.851200000005"/>
    <n v="19318.188000000002"/>
    <n v="54751.5245"/>
    <n v="289918.19990000001"/>
    <n v="19318.188000000002"/>
  </r>
  <r>
    <x v="117"/>
    <n v="2017"/>
    <n v="0"/>
    <n v="6.3782999999999994"/>
    <n v="2818.4998999999998"/>
    <n v="1245.1858999999999"/>
    <n v="7742.5475000000006"/>
    <n v="0"/>
    <n v="2.4017999999999997"/>
    <n v="3266.4479999999999"/>
    <n v="1647.6348"/>
    <n v="11729.590600000001"/>
    <n v="3305.7760000000003"/>
    <n v="6093.7279999999992"/>
    <n v="22364.9588"/>
    <n v="3305.7760000000003"/>
  </r>
  <r>
    <x v="117"/>
    <n v="2018"/>
    <n v="238.64500000000001"/>
    <n v="8478.1818000000003"/>
    <n v="207392.179"/>
    <n v="84805.616099999999"/>
    <n v="78375.4853"/>
    <n v="310.27389999999997"/>
    <n v="11753.619900000002"/>
    <n v="167635.7377"/>
    <n v="97679.6973"/>
    <n v="96849.436400000006"/>
    <n v="4993.7160000000003"/>
    <n v="395808.6373"/>
    <n v="357710.23509999999"/>
    <n v="4993.7160000000003"/>
  </r>
  <r>
    <x v="118"/>
    <n v="2014"/>
    <n v="0"/>
    <n v="0"/>
    <n v="0"/>
    <n v="95295.431000000011"/>
    <n v="66283.127999999997"/>
    <n v="0"/>
    <n v="0"/>
    <n v="0"/>
    <n v="33595.980000000003"/>
    <n v="100230"/>
    <n v="128.51999999999998"/>
    <n v="0"/>
    <n v="295404.53899999999"/>
    <n v="128.51999999999998"/>
  </r>
  <r>
    <x v="118"/>
    <n v="2015"/>
    <n v="0"/>
    <n v="0"/>
    <n v="0"/>
    <n v="0"/>
    <n v="0"/>
    <n v="0"/>
    <n v="0"/>
    <n v="0"/>
    <n v="0"/>
    <n v="0"/>
    <n v="1213.212"/>
    <n v="0"/>
    <n v="0"/>
    <n v="1213.212"/>
  </r>
  <r>
    <x v="118"/>
    <n v="2016"/>
    <n v="0"/>
    <n v="998.89949999999999"/>
    <n v="264674.50649999996"/>
    <n v="5045.2889999999998"/>
    <n v="1913.1464999999998"/>
    <n v="0"/>
    <n v="323.70690000000002"/>
    <n v="186533.6488"/>
    <n v="8475.235200000001"/>
    <n v="1961.8600000000001"/>
    <n v="21205.388000000003"/>
    <n v="452530.76169999992"/>
    <n v="17395.530699999999"/>
    <n v="21205.388000000003"/>
  </r>
  <r>
    <x v="118"/>
    <n v="2017"/>
    <n v="0"/>
    <n v="2.2563"/>
    <n v="997.03390000000002"/>
    <n v="440.47989999999999"/>
    <n v="2738.8975"/>
    <n v="0"/>
    <n v="3.3908999999999998"/>
    <n v="4611.6239999999998"/>
    <n v="2326.1574000000001"/>
    <n v="16560.025300000001"/>
    <n v="0"/>
    <n v="5614.3050999999996"/>
    <n v="22065.560100000002"/>
    <n v="0"/>
  </r>
  <r>
    <x v="118"/>
    <n v="2018"/>
    <n v="45.375"/>
    <n v="1406.625"/>
    <n v="28936.875"/>
    <n v="10912.6875"/>
    <n v="14206.5"/>
    <n v="59.708099999999995"/>
    <n v="2036.2520999999999"/>
    <n v="20943.130800000003"/>
    <n v="11072.7642"/>
    <n v="17302.995600000002"/>
    <n v="0"/>
    <n v="53427.966"/>
    <n v="53494.9473"/>
    <n v="0"/>
  </r>
  <r>
    <x v="119"/>
    <n v="2014"/>
    <n v="0"/>
    <n v="0"/>
    <n v="0"/>
    <n v="0"/>
    <n v="0"/>
    <n v="0"/>
    <n v="0"/>
    <n v="0"/>
    <n v="0"/>
    <n v="0"/>
    <n v="9540.4679999999989"/>
    <n v="0"/>
    <n v="0"/>
    <n v="9540.4679999999989"/>
  </r>
  <r>
    <x v="119"/>
    <n v="2015"/>
    <n v="0"/>
    <n v="0"/>
    <n v="228.30500000000004"/>
    <n v="136.33069999999998"/>
    <n v="7535.3696"/>
    <n v="0"/>
    <n v="0"/>
    <n v="1429.74"/>
    <n v="1951.95"/>
    <n v="74397.180000000008"/>
    <n v="1430.1599999999999"/>
    <n v="1658.0450000000001"/>
    <n v="84020.830300000001"/>
    <n v="1430.1599999999999"/>
  </r>
  <r>
    <x v="119"/>
    <n v="2016"/>
    <n v="0"/>
    <n v="1250.9829"/>
    <n v="331468.06229999999"/>
    <n v="6318.5237999999999"/>
    <n v="2395.9503"/>
    <n v="0"/>
    <n v="476.31869999999998"/>
    <n v="274475.04239999998"/>
    <n v="12470.8896"/>
    <n v="2886.78"/>
    <n v="947.64400000000001"/>
    <n v="607670.40629999992"/>
    <n v="24072.143700000001"/>
    <n v="947.64400000000001"/>
  </r>
  <r>
    <x v="119"/>
    <n v="2017"/>
    <n v="0"/>
    <n v="108.21509999999999"/>
    <n v="45208.1463"/>
    <n v="46357.287599999996"/>
    <n v="3895.7436000000002"/>
    <n v="0"/>
    <n v="35.060200000000002"/>
    <n v="51793.9326"/>
    <n v="63173.471800000007"/>
    <n v="5324.1418000000003"/>
    <n v="520.90200000000004"/>
    <n v="97145.354200000002"/>
    <n v="118750.64479999999"/>
    <n v="520.90200000000004"/>
  </r>
  <r>
    <x v="119"/>
    <n v="2018"/>
    <n v="0"/>
    <n v="0"/>
    <n v="0"/>
    <n v="0"/>
    <n v="0"/>
    <n v="0"/>
    <n v="0"/>
    <n v="0"/>
    <n v="0"/>
    <n v="0"/>
    <n v="0"/>
    <n v="0"/>
    <n v="0"/>
    <n v="0"/>
  </r>
  <r>
    <x v="120"/>
    <n v="2014"/>
    <n v="0"/>
    <n v="0"/>
    <n v="172186.94399999999"/>
    <n v="36018.303"/>
    <n v="17268.66"/>
    <n v="0"/>
    <n v="0"/>
    <n v="14352.624000000002"/>
    <n v="11828.643"/>
    <n v="21341.279999999999"/>
    <n v="8444.8349999999991"/>
    <n v="186539.568"/>
    <n v="86456.885999999999"/>
    <n v="8444.8349999999991"/>
  </r>
  <r>
    <x v="120"/>
    <n v="2015"/>
    <n v="0"/>
    <n v="0"/>
    <n v="10300.4905"/>
    <n v="66577.245399999985"/>
    <n v="51187.895300000004"/>
    <n v="0"/>
    <n v="0"/>
    <n v="16142.941999999999"/>
    <n v="120256.33499999999"/>
    <n v="96754.890599999999"/>
    <n v="9750.5399999999991"/>
    <n v="26443.432499999999"/>
    <n v="334776.36629999999"/>
    <n v="9750.5399999999991"/>
  </r>
  <r>
    <x v="120"/>
    <n v="2016"/>
    <n v="0"/>
    <n v="1148.4291000000001"/>
    <n v="320105.36190000002"/>
    <n v="32998.854599999999"/>
    <n v="88245.048899999994"/>
    <n v="0"/>
    <n v="387.18239999999997"/>
    <n v="230540.55250000002"/>
    <n v="33168.951100000006"/>
    <n v="53893.097600000001"/>
    <n v="52907.652000000002"/>
    <n v="552181.52590000001"/>
    <n v="208305.9522"/>
    <n v="52907.652000000002"/>
  </r>
  <r>
    <x v="120"/>
    <n v="2017"/>
    <n v="0"/>
    <n v="17133.367299999998"/>
    <n v="514599.32090000005"/>
    <n v="23703.0422"/>
    <n v="12008.087"/>
    <n v="0"/>
    <n v="6130.7276000000002"/>
    <n v="186668.28839999999"/>
    <n v="12729.331100000001"/>
    <n v="5098.1773000000003"/>
    <n v="27890.466"/>
    <n v="724531.70420000004"/>
    <n v="53538.637600000002"/>
    <n v="27890.466"/>
  </r>
  <r>
    <x v="120"/>
    <n v="2018"/>
    <n v="37.842200000000005"/>
    <n v="1283.0333999999998"/>
    <n v="29750.609"/>
    <n v="11890.5795"/>
    <n v="12220.295499999998"/>
    <n v="152.19199999999998"/>
    <n v="5341.3032000000003"/>
    <n v="60959.210600000006"/>
    <n v="33395.498999999996"/>
    <n v="44997.616000000002"/>
    <n v="9217.0259999999998"/>
    <n v="97524.190400000007"/>
    <n v="102503.98999999999"/>
    <n v="9217.0259999999998"/>
  </r>
  <r>
    <x v="121"/>
    <n v="2014"/>
    <n v="0"/>
    <n v="0"/>
    <n v="114291.96799999999"/>
    <n v="49188.267000000007"/>
    <n v="1530.4639999999999"/>
    <n v="0"/>
    <n v="0"/>
    <n v="48400.377000000008"/>
    <n v="157634.916"/>
    <n v="1486.4880000000001"/>
    <n v="13588.848"/>
    <n v="162692.345"/>
    <n v="209840.13500000001"/>
    <n v="13588.848"/>
  </r>
  <r>
    <x v="121"/>
    <n v="2015"/>
    <n v="0"/>
    <n v="0"/>
    <n v="243935.77600000001"/>
    <n v="15407.5705"/>
    <n v="9389.7041000000008"/>
    <n v="0"/>
    <n v="0"/>
    <n v="231703.97720000002"/>
    <n v="34284.978000000003"/>
    <n v="3077.9351999999999"/>
    <n v="5815.1759999999995"/>
    <n v="475639.75320000004"/>
    <n v="62160.187800000007"/>
    <n v="5815.1759999999995"/>
  </r>
  <r>
    <x v="121"/>
    <n v="2016"/>
    <n v="0"/>
    <n v="0"/>
    <n v="5913.18"/>
    <n v="19694.22"/>
    <n v="453.17999999999995"/>
    <n v="0"/>
    <n v="0"/>
    <n v="18981.9025"/>
    <n v="84454.24"/>
    <n v="2564.4"/>
    <n v="6777.7440000000006"/>
    <n v="24895.0825"/>
    <n v="107166.04000000001"/>
    <n v="6777.7440000000006"/>
  </r>
  <r>
    <x v="121"/>
    <n v="2017"/>
    <n v="0"/>
    <n v="1.0809"/>
    <n v="477.6377"/>
    <n v="211.01569999999998"/>
    <n v="1312.0925"/>
    <n v="0"/>
    <n v="1.8704999999999998"/>
    <n v="2543.8799999999997"/>
    <n v="1283.163"/>
    <n v="9134.8985000000011"/>
    <n v="1732.3020000000001"/>
    <n v="3024.4690999999998"/>
    <n v="11941.169700000002"/>
    <n v="1732.3020000000001"/>
  </r>
  <r>
    <x v="121"/>
    <n v="2018"/>
    <n v="68.64"/>
    <n v="2127.8399999999997"/>
    <n v="43773.599999999999"/>
    <n v="16507.920000000002"/>
    <n v="21490.559999999998"/>
    <n v="70.252499999999998"/>
    <n v="2395.8525"/>
    <n v="24641.670000000002"/>
    <n v="13028.204999999998"/>
    <n v="20358.690000000002"/>
    <n v="716.04000000000008"/>
    <n v="73077.85500000001"/>
    <n v="71385.375"/>
    <n v="716.04000000000008"/>
  </r>
  <r>
    <x v="122"/>
    <n v="2014"/>
    <n v="0"/>
    <n v="0"/>
    <n v="0"/>
    <n v="77322.535000000003"/>
    <n v="6195.4359999999997"/>
    <n v="0"/>
    <n v="0"/>
    <n v="0"/>
    <n v="166796.05499999999"/>
    <n v="7017.6419999999998"/>
    <n v="30298.59"/>
    <n v="0"/>
    <n v="257331.66800000001"/>
    <n v="30298.59"/>
  </r>
  <r>
    <x v="122"/>
    <n v="2015"/>
    <n v="0"/>
    <n v="0"/>
    <n v="289471.81099999999"/>
    <n v="117266.29799999998"/>
    <n v="1609.9092000000001"/>
    <n v="0"/>
    <n v="0"/>
    <n v="377180.96299999999"/>
    <n v="132913.31700000001"/>
    <n v="2616.4380000000001"/>
    <n v="62231.351999999999"/>
    <n v="666652.77399999998"/>
    <n v="254405.96219999998"/>
    <n v="62231.351999999999"/>
  </r>
  <r>
    <x v="122"/>
    <n v="2016"/>
    <n v="0"/>
    <n v="1972.4820999999999"/>
    <n v="525905.40559999994"/>
    <n v="11910.465"/>
    <n v="33766.375099999997"/>
    <n v="0"/>
    <n v="817.33079999999995"/>
    <n v="473452.66190000001"/>
    <n v="24133.155300000002"/>
    <n v="46957.676800000001"/>
    <n v="18706.196"/>
    <n v="1002147.8803999999"/>
    <n v="116767.6722"/>
    <n v="18706.196"/>
  </r>
  <r>
    <x v="122"/>
    <n v="2017"/>
    <n v="0"/>
    <n v="17713.132600000001"/>
    <n v="553517.72480000008"/>
    <n v="47203.746299999999"/>
    <n v="18829.626100000001"/>
    <n v="0"/>
    <n v="12861.5337"/>
    <n v="459922.76189999998"/>
    <n v="108530.32950000001"/>
    <n v="33253.044500000004"/>
    <n v="9595.634"/>
    <n v="1044015.1530000002"/>
    <n v="207816.7464"/>
    <n v="9595.634"/>
  </r>
  <r>
    <x v="122"/>
    <n v="2018"/>
    <n v="395.20140000000004"/>
    <n v="13084.5682"/>
    <n v="294616.85499999998"/>
    <n v="116192.9063"/>
    <n v="126555.90639999999"/>
    <n v="522.77719999999999"/>
    <n v="19130.105599999999"/>
    <n v="248664.03530000005"/>
    <n v="141518.77789999999"/>
    <n v="159196.8352"/>
    <n v="26941.668000000001"/>
    <n v="576413.54270000011"/>
    <n v="543464.42579999997"/>
    <n v="26941.668000000001"/>
  </r>
  <r>
    <x v="123"/>
    <n v="2014"/>
    <n v="0"/>
    <n v="0"/>
    <n v="258308.992"/>
    <n v="856.61300000000006"/>
    <n v="11708.275999999998"/>
    <n v="0"/>
    <n v="0"/>
    <n v="346990.99500000005"/>
    <n v="1026.933"/>
    <n v="59161.914000000004"/>
    <n v="3747.4289999999996"/>
    <n v="605299.98700000008"/>
    <n v="72753.736000000004"/>
    <n v="3747.4289999999996"/>
  </r>
  <r>
    <x v="123"/>
    <n v="2015"/>
    <n v="0"/>
    <n v="0"/>
    <n v="15255.054"/>
    <n v="113571.62729999999"/>
    <n v="4262.8101999999999"/>
    <n v="0"/>
    <n v="0"/>
    <n v="30144.550800000001"/>
    <n v="246764.66899999997"/>
    <n v="12650.067800000001"/>
    <n v="42872.076000000001"/>
    <n v="45399.604800000001"/>
    <n v="377249.17430000001"/>
    <n v="42872.076000000001"/>
  </r>
  <r>
    <x v="123"/>
    <n v="2016"/>
    <n v="0"/>
    <n v="0"/>
    <n v="9022.5321999999996"/>
    <n v="5383.2583999999997"/>
    <n v="82883.06719999999"/>
    <n v="0"/>
    <n v="0"/>
    <n v="10877.192300000001"/>
    <n v="12029.904900000001"/>
    <n v="184826.42880000002"/>
    <n v="2644.7760000000003"/>
    <n v="19899.7245"/>
    <n v="285122.65930000006"/>
    <n v="2644.7760000000003"/>
  </r>
  <r>
    <x v="123"/>
    <n v="2017"/>
    <n v="0"/>
    <n v="2729.7774000000009"/>
    <n v="114570.10220000008"/>
    <n v="30193.4902"/>
    <n v="47182.775000000001"/>
    <n v="0"/>
    <n v="35409.023400000005"/>
    <n v="1092359.8786000004"/>
    <n v="72296.081000000006"/>
    <n v="114964.37220000001"/>
    <n v="12882.566000000001"/>
    <n v="1245068.7816000006"/>
    <n v="264636.71840000001"/>
    <n v="12882.566000000001"/>
  </r>
  <r>
    <x v="123"/>
    <n v="2018"/>
    <n v="281.84640000000002"/>
    <n v="9764.9727999999996"/>
    <n v="232262.36800000002"/>
    <n v="93864.487999999998"/>
    <n v="91723.827999999994"/>
    <n v="265.15859999999998"/>
    <n v="10568.3002"/>
    <n v="169533.00060000003"/>
    <n v="101410.0702"/>
    <n v="85865.085600000006"/>
    <n v="16555.11"/>
    <n v="422675.64660000004"/>
    <n v="372863.4718"/>
    <n v="16555.11"/>
  </r>
  <r>
    <x v="124"/>
    <n v="2014"/>
    <n v="0"/>
    <n v="0"/>
    <n v="0"/>
    <n v="0"/>
    <n v="27750.979999999996"/>
    <n v="0"/>
    <n v="0"/>
    <n v="0"/>
    <n v="0"/>
    <n v="45985.523999999998"/>
    <n v="5593.8329999999996"/>
    <n v="0"/>
    <n v="73736.503999999986"/>
    <n v="5593.8329999999996"/>
  </r>
  <r>
    <x v="124"/>
    <n v="2015"/>
    <n v="0"/>
    <n v="0"/>
    <n v="5945.5559999999996"/>
    <n v="44540.939999999995"/>
    <n v="336.84719999999999"/>
    <n v="0"/>
    <n v="0"/>
    <n v="3177.3811999999998"/>
    <n v="26133.790999999997"/>
    <n v="398.01949999999999"/>
    <n v="12709.031999999999"/>
    <n v="9122.9372000000003"/>
    <n v="71409.597699999984"/>
    <n v="12709.031999999999"/>
  </r>
  <r>
    <x v="124"/>
    <n v="2016"/>
    <n v="0"/>
    <n v="0"/>
    <n v="49.285499999999999"/>
    <n v="29.405999999999999"/>
    <n v="452.74799999999999"/>
    <n v="0"/>
    <n v="0"/>
    <n v="1657.0047"/>
    <n v="1832.6061000000002"/>
    <n v="28156.003200000003"/>
    <n v="1903.3760000000002"/>
    <n v="1706.2901999999999"/>
    <n v="30470.763300000002"/>
    <n v="1903.3760000000002"/>
  </r>
  <r>
    <x v="124"/>
    <n v="2017"/>
    <n v="0"/>
    <n v="119.8098"/>
    <n v="50147.491399999999"/>
    <n v="50401.137499999997"/>
    <n v="8976.5326999999997"/>
    <n v="0"/>
    <n v="26.491900000000001"/>
    <n v="39049.443000000007"/>
    <n v="46910.112400000005"/>
    <n v="7519.3183000000008"/>
    <n v="581.47199999999998"/>
    <n v="89343.236100000009"/>
    <n v="113807.1009"/>
    <n v="581.47199999999998"/>
  </r>
  <r>
    <x v="124"/>
    <n v="2018"/>
    <n v="371.35800000000006"/>
    <n v="12758.848000000002"/>
    <n v="174542.60200000001"/>
    <n v="8693.5779999999995"/>
    <n v="4069.6039999999994"/>
    <n v="1316.779"/>
    <n v="71157.49500000001"/>
    <n v="899275.29399999999"/>
    <n v="55926.520000000004"/>
    <n v="17793.631999999998"/>
    <n v="664.32600000000002"/>
    <n v="1159422.3760000002"/>
    <n v="86483.334000000003"/>
    <n v="664.32600000000002"/>
  </r>
  <r>
    <x v="125"/>
    <n v="2014"/>
    <n v="0"/>
    <n v="0"/>
    <n v="184331.74400000001"/>
    <n v="185971.05100000001"/>
    <n v="61643.06"/>
    <n v="0"/>
    <n v="0"/>
    <n v="107418.85200000001"/>
    <n v="97960.722000000009"/>
    <n v="144198.58800000002"/>
    <n v="32656.931999999997"/>
    <n v="291750.59600000002"/>
    <n v="489773.42099999997"/>
    <n v="32656.931999999997"/>
  </r>
  <r>
    <x v="125"/>
    <n v="2015"/>
    <n v="0"/>
    <n v="0"/>
    <n v="240230.52699999997"/>
    <n v="89753.912799999991"/>
    <n v="17373.524699999998"/>
    <n v="0"/>
    <n v="0"/>
    <n v="244140.58899999998"/>
    <n v="118702.545"/>
    <n v="42309.722399999999"/>
    <n v="23905.487999999998"/>
    <n v="484371.11599999992"/>
    <n v="268139.70490000001"/>
    <n v="23905.487999999998"/>
  </r>
  <r>
    <x v="125"/>
    <n v="2016"/>
    <n v="0"/>
    <n v="1953.4958999999999"/>
    <n v="540073.62059999991"/>
    <n v="69335.042700000005"/>
    <n v="56602.338599999995"/>
    <n v="0"/>
    <n v="1062.7914000000001"/>
    <n v="640085.21180000005"/>
    <n v="138383.82310000001"/>
    <n v="73232.699200000003"/>
    <n v="44279.103999999999"/>
    <n v="1183175.1196999999"/>
    <n v="337553.90360000008"/>
    <n v="44279.103999999999"/>
  </r>
  <r>
    <x v="125"/>
    <n v="2017"/>
    <n v="0"/>
    <n v="4966.7943999999998"/>
    <n v="298092.37919999997"/>
    <n v="161193.38500000001"/>
    <n v="60836.558600000004"/>
    <n v="0"/>
    <n v="4379.1000999999997"/>
    <n v="240855.34880000001"/>
    <n v="132333.86790000001"/>
    <n v="66258.268400000001"/>
    <n v="36900.590000000004"/>
    <n v="548293.62249999994"/>
    <n v="420622.07990000001"/>
    <n v="36900.590000000004"/>
  </r>
  <r>
    <x v="125"/>
    <n v="2018"/>
    <n v="564.22520000000009"/>
    <n v="18337.149599999997"/>
    <n v="403064.3"/>
    <n v="157169.05739999999"/>
    <n v="179519.21469999998"/>
    <n v="989.63659999999993"/>
    <n v="34904.338600000003"/>
    <n v="405030.50030000001"/>
    <n v="223053.6637"/>
    <n v="293618.22159999999"/>
    <n v="60151.338000000003"/>
    <n v="862890.1503000001"/>
    <n v="853360.15739999991"/>
    <n v="60151.338000000003"/>
  </r>
  <r>
    <x v="126"/>
    <n v="2014"/>
    <n v="0"/>
    <n v="0"/>
    <n v="949221.02399999998"/>
    <n v="267580.33800000005"/>
    <n v="60872.167999999998"/>
    <n v="0"/>
    <n v="0"/>
    <n v="1256663.817"/>
    <n v="307717.04100000003"/>
    <n v="190639.00200000001"/>
    <n v="23226.776999999998"/>
    <n v="2205884.841"/>
    <n v="826808.549"/>
    <n v="23226.776999999998"/>
  </r>
  <r>
    <x v="126"/>
    <n v="2015"/>
    <n v="0"/>
    <n v="0"/>
    <n v="1291461.3209999998"/>
    <n v="541174.07829999994"/>
    <n v="242623.1943"/>
    <n v="0"/>
    <n v="0"/>
    <n v="2086167.5697999999"/>
    <n v="913064.99650000001"/>
    <n v="797844.12249999994"/>
    <n v="41332.835999999996"/>
    <n v="3377628.8907999997"/>
    <n v="2494706.3915999997"/>
    <n v="41332.835999999996"/>
  </r>
  <r>
    <x v="126"/>
    <n v="2016"/>
    <n v="584187.30000000005"/>
    <n v="6260.2248"/>
    <n v="1737845.6525999999"/>
    <n v="255157.95919999998"/>
    <n v="153998.49359999999"/>
    <n v="21064.053599999999"/>
    <n v="3839.7335999999996"/>
    <n v="2290186.8413"/>
    <n v="419157.27590000001"/>
    <n v="178762.91200000001"/>
    <n v="63771.184000000001"/>
    <n v="4643383.8059"/>
    <n v="1007076.6407"/>
    <n v="63771.184000000001"/>
  </r>
  <r>
    <x v="126"/>
    <n v="2017"/>
    <n v="0"/>
    <n v="10702.8786"/>
    <n v="498658.75980000006"/>
    <n v="178952.0643"/>
    <n v="163961.9607"/>
    <n v="0"/>
    <n v="23681.101699999999"/>
    <n v="1072080.4271"/>
    <n v="417817.82740000007"/>
    <n v="389034.02980000002"/>
    <n v="50469.616000000002"/>
    <n v="1605123.1672"/>
    <n v="1149765.8822000001"/>
    <n v="50469.616000000002"/>
  </r>
  <r>
    <x v="126"/>
    <n v="2018"/>
    <n v="1535.3927000000001"/>
    <n v="55717.474399999999"/>
    <n v="1124161.0625"/>
    <n v="334904.57649999997"/>
    <n v="259249.984"/>
    <n v="1582.9070999999999"/>
    <n v="67865.561100000006"/>
    <n v="981941.26809999999"/>
    <n v="433492.48209999996"/>
    <n v="379010.27720000001"/>
    <n v="108588.792"/>
    <n v="2232803.6658999999"/>
    <n v="1406657.3197999997"/>
    <n v="108588.792"/>
  </r>
  <r>
    <x v="127"/>
    <n v="2014"/>
    <n v="0"/>
    <n v="0"/>
    <n v="0"/>
    <n v="128750.04000000001"/>
    <n v="0"/>
    <n v="0"/>
    <n v="0"/>
    <n v="0"/>
    <n v="343791.39"/>
    <n v="0"/>
    <n v="11902.022999999999"/>
    <n v="0"/>
    <n v="472541.43000000005"/>
    <n v="11902.022999999999"/>
  </r>
  <r>
    <x v="127"/>
    <n v="2015"/>
    <n v="0"/>
    <n v="0"/>
    <n v="619577.4865"/>
    <n v="48510.3439"/>
    <n v="39960.8531"/>
    <n v="0"/>
    <n v="0"/>
    <n v="1179799.8148000001"/>
    <n v="15474.321000000002"/>
    <n v="9243.4580999999998"/>
    <n v="3097.8719999999998"/>
    <n v="1799377.3012999999"/>
    <n v="113188.9761"/>
    <n v="3097.8719999999998"/>
  </r>
  <r>
    <x v="127"/>
    <n v="2016"/>
    <n v="0"/>
    <n v="502.63279999999997"/>
    <n v="157057.8475"/>
    <n v="49592.457899999994"/>
    <n v="110987.33349999999"/>
    <n v="0"/>
    <n v="110.6292"/>
    <n v="79101.73980000001"/>
    <n v="49681.416599999997"/>
    <n v="111258.42879999999"/>
    <n v="17325.844000000001"/>
    <n v="236772.8493"/>
    <n v="321519.63679999998"/>
    <n v="17325.844000000001"/>
  </r>
  <r>
    <x v="127"/>
    <n v="2017"/>
    <n v="0"/>
    <n v="39376.744899999998"/>
    <n v="1230851.6987000003"/>
    <n v="102283.8174"/>
    <n v="55726.668399999995"/>
    <n v="0"/>
    <n v="49971.063100000007"/>
    <n v="1560493.2150999999"/>
    <n v="137634.36380000002"/>
    <n v="117051.7696"/>
    <n v="2095.7220000000002"/>
    <n v="2880692.7218000004"/>
    <n v="412696.61920000002"/>
    <n v="2095.7220000000002"/>
  </r>
  <r>
    <x v="127"/>
    <n v="2018"/>
    <n v="175.11340000000001"/>
    <n v="5428.5153999999993"/>
    <n v="111674.591"/>
    <n v="42114.772700000001"/>
    <n v="54826.4136"/>
    <n v="79.718099999999993"/>
    <n v="2718.6621"/>
    <n v="27961.810800000003"/>
    <n v="14783.584199999999"/>
    <n v="23101.7556"/>
    <n v="1474.5120000000002"/>
    <n v="148038.41080000001"/>
    <n v="134826.52609999999"/>
    <n v="1474.5120000000002"/>
  </r>
  <r>
    <x v="128"/>
    <n v="2014"/>
    <n v="0"/>
    <n v="0"/>
    <n v="0"/>
    <n v="46708.145000000004"/>
    <n v="0"/>
    <n v="0"/>
    <n v="0"/>
    <n v="0"/>
    <n v="38102.997000000003"/>
    <n v="0"/>
    <n v="24476.633999999998"/>
    <n v="0"/>
    <n v="84811.142000000007"/>
    <n v="24476.633999999998"/>
  </r>
  <r>
    <x v="128"/>
    <n v="2015"/>
    <n v="0"/>
    <n v="0"/>
    <n v="119.66500000000001"/>
    <n v="71.457099999999997"/>
    <n v="3949.6288"/>
    <n v="0"/>
    <n v="0"/>
    <n v="54.707999999999998"/>
    <n v="74.69"/>
    <n v="2846.7559999999999"/>
    <n v="16828.62"/>
    <n v="174.37299999999999"/>
    <n v="6942.5319"/>
    <n v="16828.62"/>
  </r>
  <r>
    <x v="128"/>
    <n v="2016"/>
    <n v="0"/>
    <n v="1511.2377999999999"/>
    <n v="409499.70559999993"/>
    <n v="18489.545999999998"/>
    <n v="68103.236599999989"/>
    <n v="0"/>
    <n v="1110.7502999999999"/>
    <n v="649089.79489999998"/>
    <n v="66718.483399999997"/>
    <n v="20717.685600000001"/>
    <n v="16932.228000000003"/>
    <n v="1061211.4885999998"/>
    <n v="174028.9516"/>
    <n v="16932.228000000003"/>
  </r>
  <r>
    <x v="128"/>
    <n v="2017"/>
    <n v="0"/>
    <n v="36.148499999999999"/>
    <n v="15973.620499999999"/>
    <n v="7056.9904999999999"/>
    <n v="43880.262500000004"/>
    <n v="0"/>
    <n v="3.9884999999999997"/>
    <n v="5424.36"/>
    <n v="2736.1110000000003"/>
    <n v="19478.504500000003"/>
    <n v="28241.772000000001"/>
    <n v="21438.117499999997"/>
    <n v="73151.868500000011"/>
    <n v="28241.772000000001"/>
  </r>
  <r>
    <x v="128"/>
    <n v="2018"/>
    <n v="174.73940000000002"/>
    <n v="5416.9214000000002"/>
    <n v="111436.08100000001"/>
    <n v="42024.825700000001"/>
    <n v="54709.317599999995"/>
    <n v="341.06899999999996"/>
    <n v="11631.629000000001"/>
    <n v="119632.89200000001"/>
    <n v="63250.657999999996"/>
    <n v="98839.444000000003"/>
    <n v="30242.082000000002"/>
    <n v="248633.33180000001"/>
    <n v="258824.24530000001"/>
    <n v="30242.082000000002"/>
  </r>
  <r>
    <x v="129"/>
    <n v="2014"/>
    <n v="0"/>
    <n v="0"/>
    <n v="0"/>
    <n v="0"/>
    <n v="27394.399999999998"/>
    <n v="0"/>
    <n v="0"/>
    <n v="0"/>
    <n v="0"/>
    <n v="18673.62"/>
    <n v="2041.326"/>
    <n v="0"/>
    <n v="46068.02"/>
    <n v="2041.326"/>
  </r>
  <r>
    <x v="129"/>
    <n v="2015"/>
    <n v="0"/>
    <n v="0"/>
    <n v="0"/>
    <n v="0"/>
    <n v="0"/>
    <n v="0"/>
    <n v="0"/>
    <n v="0"/>
    <n v="0"/>
    <n v="0"/>
    <n v="4191.0959999999995"/>
    <n v="0"/>
    <n v="0"/>
    <n v="4191.0959999999995"/>
  </r>
  <r>
    <x v="129"/>
    <n v="2016"/>
    <n v="0"/>
    <n v="713.33949999999993"/>
    <n v="189211.55409999998"/>
    <n v="3722.7561999999998"/>
    <n v="3210.5240999999996"/>
    <n v="0"/>
    <n v="678.85619999999994"/>
    <n v="391305.04389999999"/>
    <n v="17905.634100000003"/>
    <n v="6141.4639999999999"/>
    <n v="2929.2040000000002"/>
    <n v="581908.79370000004"/>
    <n v="30980.378400000001"/>
    <n v="2929.2040000000002"/>
  </r>
  <r>
    <x v="129"/>
    <n v="2017"/>
    <n v="0"/>
    <n v="12357.1777"/>
    <n v="418388.35510000004"/>
    <n v="69556.061400000006"/>
    <n v="10995.706399999999"/>
    <n v="0"/>
    <n v="3948.1693999999998"/>
    <n v="190551.91750000001"/>
    <n v="94984.484100000016"/>
    <n v="14096.177800000001"/>
    <n v="4381.2300000000005"/>
    <n v="625245.61970000004"/>
    <n v="189632.42970000004"/>
    <n v="4381.2300000000005"/>
  </r>
  <r>
    <x v="129"/>
    <n v="2018"/>
    <n v="84.638400000000004"/>
    <n v="2623.7903999999999"/>
    <n v="53976.216"/>
    <n v="20355.535200000002"/>
    <n v="26499.513599999998"/>
    <n v="46.904599999999995"/>
    <n v="1599.6086"/>
    <n v="16452.192800000001"/>
    <n v="8698.377199999999"/>
    <n v="13592.6296"/>
    <n v="812.83800000000008"/>
    <n v="74783.3508"/>
    <n v="69146.055600000007"/>
    <n v="812.83800000000008"/>
  </r>
  <r>
    <x v="130"/>
    <n v="2014"/>
    <n v="0"/>
    <n v="0"/>
    <n v="0"/>
    <n v="0"/>
    <n v="0"/>
    <n v="0"/>
    <n v="0"/>
    <n v="0"/>
    <n v="0"/>
    <n v="0"/>
    <n v="1009.953"/>
    <n v="0"/>
    <n v="0"/>
    <n v="1009.953"/>
  </r>
  <r>
    <x v="130"/>
    <n v="2015"/>
    <n v="0"/>
    <n v="0"/>
    <n v="0"/>
    <n v="0"/>
    <n v="0"/>
    <n v="0"/>
    <n v="0"/>
    <n v="0"/>
    <n v="0"/>
    <n v="0"/>
    <n v="8220.9959999999992"/>
    <n v="0"/>
    <n v="0"/>
    <n v="8220.9959999999992"/>
  </r>
  <r>
    <x v="130"/>
    <n v="2016"/>
    <n v="0"/>
    <n v="0"/>
    <n v="3425.8694999999998"/>
    <n v="10617.417600000001"/>
    <n v="2903.7419999999997"/>
    <n v="0"/>
    <n v="0"/>
    <n v="2518.4920000000002"/>
    <n v="10871.0643"/>
    <n v="2025.3504000000003"/>
    <n v="1295.4280000000001"/>
    <n v="5944.3615"/>
    <n v="26417.5743"/>
    <n v="1295.4280000000001"/>
  </r>
  <r>
    <x v="130"/>
    <n v="2017"/>
    <n v="0"/>
    <n v="0"/>
    <n v="0"/>
    <n v="0"/>
    <n v="0"/>
    <n v="0"/>
    <n v="0"/>
    <n v="0"/>
    <n v="0"/>
    <n v="0"/>
    <n v="1344.654"/>
    <n v="0"/>
    <n v="0"/>
    <n v="1344.654"/>
  </r>
  <r>
    <x v="130"/>
    <n v="2018"/>
    <n v="0"/>
    <n v="0"/>
    <n v="0"/>
    <n v="0"/>
    <n v="0"/>
    <n v="0"/>
    <n v="0"/>
    <n v="0"/>
    <n v="0"/>
    <n v="0"/>
    <n v="0"/>
    <n v="0"/>
    <n v="0"/>
    <n v="0"/>
  </r>
  <r>
    <x v="131"/>
    <n v="2014"/>
    <n v="0"/>
    <n v="0"/>
    <n v="0"/>
    <n v="0"/>
    <n v="0"/>
    <n v="0"/>
    <n v="0"/>
    <n v="0"/>
    <n v="0"/>
    <n v="0"/>
    <n v="0"/>
    <n v="0"/>
    <n v="0"/>
    <n v="0"/>
  </r>
  <r>
    <x v="131"/>
    <n v="2015"/>
    <n v="0"/>
    <n v="0"/>
    <n v="0"/>
    <n v="0"/>
    <n v="0"/>
    <n v="0"/>
    <n v="0"/>
    <n v="0"/>
    <n v="0"/>
    <n v="0"/>
    <n v="0"/>
    <n v="0"/>
    <n v="0"/>
    <n v="0"/>
  </r>
  <r>
    <x v="131"/>
    <n v="2016"/>
    <n v="0"/>
    <n v="0"/>
    <n v="0"/>
    <n v="0"/>
    <n v="0"/>
    <n v="0"/>
    <n v="0"/>
    <n v="0"/>
    <n v="0"/>
    <n v="0"/>
    <n v="715.78800000000001"/>
    <n v="0"/>
    <n v="0"/>
    <n v="715.78800000000001"/>
  </r>
  <r>
    <x v="131"/>
    <n v="2017"/>
    <n v="0"/>
    <n v="0"/>
    <n v="0"/>
    <n v="0"/>
    <n v="0"/>
    <n v="0"/>
    <n v="0"/>
    <n v="0"/>
    <n v="0"/>
    <n v="0"/>
    <n v="0"/>
    <n v="0"/>
    <n v="0"/>
    <n v="0"/>
  </r>
  <r>
    <x v="131"/>
    <n v="2018"/>
    <n v="0"/>
    <n v="0"/>
    <n v="0"/>
    <n v="0"/>
    <n v="0"/>
    <n v="0"/>
    <n v="0"/>
    <n v="0"/>
    <n v="0"/>
    <n v="0"/>
    <n v="0"/>
    <n v="0"/>
    <n v="0"/>
    <n v="0"/>
  </r>
  <r>
    <x v="132"/>
    <n v="2014"/>
    <n v="0"/>
    <n v="0"/>
    <n v="0"/>
    <n v="22546.005000000001"/>
    <n v="122.25599999999999"/>
    <n v="0"/>
    <n v="0"/>
    <n v="0"/>
    <n v="47283.75"/>
    <n v="18348.258000000002"/>
    <n v="6228.9359999999997"/>
    <n v="0"/>
    <n v="88300.269"/>
    <n v="6228.9359999999997"/>
  </r>
  <r>
    <x v="132"/>
    <n v="2015"/>
    <n v="1006407.0750000002"/>
    <n v="0"/>
    <n v="635.91500000000008"/>
    <n v="379.73209999999995"/>
    <n v="20988.828799999999"/>
    <n v="400712.23919999995"/>
    <n v="0"/>
    <n v="307.66199999999998"/>
    <n v="420.03499999999997"/>
    <n v="16009.334000000001"/>
    <n v="490.86"/>
    <n v="1408062.8912000002"/>
    <n v="37797.929900000003"/>
    <n v="490.86"/>
  </r>
  <r>
    <x v="132"/>
    <n v="2016"/>
    <n v="0"/>
    <n v="0"/>
    <n v="1077.8228999999999"/>
    <n v="643.07879999999989"/>
    <n v="9901.1304"/>
    <n v="0"/>
    <n v="0"/>
    <n v="761.48950000000002"/>
    <n v="842.18850000000009"/>
    <n v="12939.312000000002"/>
    <n v="4569.72"/>
    <n v="1839.3123999999998"/>
    <n v="24325.709699999999"/>
    <n v="4569.72"/>
  </r>
  <r>
    <x v="132"/>
    <n v="2017"/>
    <n v="0"/>
    <n v="29.3706"/>
    <n v="12978.541799999999"/>
    <n v="5733.7937999999995"/>
    <n v="35652.645000000004"/>
    <n v="0"/>
    <n v="16.918799999999997"/>
    <n v="23009.567999999999"/>
    <n v="11606.2968"/>
    <n v="82625.779600000009"/>
    <n v="2523.75"/>
    <n v="36034.3992"/>
    <n v="135618.51520000002"/>
    <n v="2523.75"/>
  </r>
  <r>
    <x v="132"/>
    <n v="2018"/>
    <n v="170.434"/>
    <n v="5283.4539999999997"/>
    <n v="108690.41"/>
    <n v="40989.377"/>
    <n v="53361.335999999996"/>
    <n v="754.18559999999991"/>
    <n v="25720.329600000001"/>
    <n v="264537.10080000001"/>
    <n v="139862.41919999997"/>
    <n v="218557.7856"/>
    <n v="10589.436"/>
    <n v="405155.91399999999"/>
    <n v="452770.91779999994"/>
    <n v="10589.436"/>
  </r>
  <r>
    <x v="133"/>
    <n v="2014"/>
    <n v="275933.27400000003"/>
    <n v="0"/>
    <n v="0"/>
    <n v="31339.500000000004"/>
    <n v="84945.279999999999"/>
    <n v="2000.364"/>
    <n v="0"/>
    <n v="0"/>
    <n v="23175.342000000001"/>
    <n v="107987.802"/>
    <n v="19892.754000000001"/>
    <n v="277933.63800000004"/>
    <n v="247447.924"/>
    <n v="19892.754000000001"/>
  </r>
  <r>
    <x v="133"/>
    <n v="2015"/>
    <n v="454909.82250000024"/>
    <n v="0"/>
    <n v="573339.30699999991"/>
    <n v="44999.284599999999"/>
    <n v="9216.8577999999998"/>
    <n v="1124006.5611999994"/>
    <n v="0"/>
    <n v="1625341.564"/>
    <n v="51098.777999999998"/>
    <n v="24966.419000000002"/>
    <n v="7005.36"/>
    <n v="3777597.2546999995"/>
    <n v="130281.3394"/>
    <n v="7005.36"/>
  </r>
  <r>
    <x v="133"/>
    <n v="2016"/>
    <n v="0"/>
    <n v="0"/>
    <n v="9896.2583000000013"/>
    <n v="18688.253199999999"/>
    <n v="48313.220800000003"/>
    <n v="0"/>
    <n v="0"/>
    <n v="5324.8528999999999"/>
    <n v="11191.704300000001"/>
    <n v="63744.2592"/>
    <n v="30104.884000000002"/>
    <n v="15221.111200000001"/>
    <n v="141937.4375"/>
    <n v="30104.884000000002"/>
  </r>
  <r>
    <x v="133"/>
    <n v="2017"/>
    <n v="0"/>
    <n v="4520.8397999999997"/>
    <n v="247976.16740000001"/>
    <n v="111741.99870000001"/>
    <n v="95172.960699999996"/>
    <n v="0"/>
    <n v="1086.6241"/>
    <n v="210196.58480000001"/>
    <n v="176631.41340000002"/>
    <n v="244084.79290000003"/>
    <n v="153.44400000000002"/>
    <n v="463780.21609999996"/>
    <n v="627631.16570000001"/>
    <n v="153.44400000000002"/>
  </r>
  <r>
    <x v="133"/>
    <n v="2018"/>
    <n v="108.944"/>
    <n v="5541.0255999999999"/>
    <n v="180053.20799999998"/>
    <n v="81109.995200000005"/>
    <n v="41436.659599999999"/>
    <n v="496.92369999999994"/>
    <n v="19157.354100000004"/>
    <n v="285193.22080000001"/>
    <n v="167849.15340000001"/>
    <n v="157081.5092"/>
    <n v="0"/>
    <n v="490550.67619999999"/>
    <n v="447477.31740000006"/>
    <n v="0"/>
  </r>
  <r>
    <x v="134"/>
    <n v="2014"/>
    <n v="0"/>
    <n v="0"/>
    <n v="0"/>
    <n v="34786.845000000001"/>
    <n v="20886.531999999999"/>
    <n v="0"/>
    <n v="0"/>
    <n v="0"/>
    <n v="50122.175999999999"/>
    <n v="46528.308000000005"/>
    <n v="10099.529999999999"/>
    <n v="0"/>
    <n v="152323.861"/>
    <n v="10099.529999999999"/>
  </r>
  <r>
    <x v="134"/>
    <n v="2015"/>
    <n v="0"/>
    <n v="0"/>
    <n v="443538.935"/>
    <n v="11396.776899999999"/>
    <n v="19260.3482"/>
    <n v="0"/>
    <n v="0"/>
    <n v="127006.64839999999"/>
    <n v="8435.4904999999999"/>
    <n v="17844.005300000001"/>
    <n v="9080.3040000000001"/>
    <n v="570545.5834"/>
    <n v="56936.620899999994"/>
    <n v="9080.3040000000001"/>
  </r>
  <r>
    <x v="134"/>
    <n v="2016"/>
    <n v="0"/>
    <n v="0"/>
    <n v="6348.7422000000006"/>
    <n v="18878.426100000001"/>
    <n v="8038.5596999999998"/>
    <n v="0"/>
    <n v="0"/>
    <n v="13863.885200000001"/>
    <n v="54284.992400000003"/>
    <n v="39175.641600000003"/>
    <n v="14891.356000000002"/>
    <n v="20212.627400000001"/>
    <n v="120377.61980000001"/>
    <n v="14891.356000000002"/>
  </r>
  <r>
    <x v="134"/>
    <n v="2017"/>
    <n v="0"/>
    <n v="32507.398099999999"/>
    <n v="978321.38930000004"/>
    <n v="46067.188699999992"/>
    <n v="27797.195900000002"/>
    <n v="0"/>
    <n v="27184.585699999996"/>
    <n v="824380.33040000009"/>
    <n v="52242.228700000007"/>
    <n v="22514.474000000002"/>
    <n v="17724.128000000001"/>
    <n v="1862393.7035000001"/>
    <n v="148621.08730000001"/>
    <n v="17724.128000000001"/>
  </r>
  <r>
    <x v="134"/>
    <n v="2018"/>
    <n v="192310.45859999998"/>
    <n v="540.68959999999993"/>
    <n v="11122.984"/>
    <n v="4194.7048000000004"/>
    <n v="5460.8063999999995"/>
    <n v="123.82419999999999"/>
    <n v="4222.8321999999998"/>
    <n v="43432.405600000006"/>
    <n v="22962.984399999998"/>
    <n v="35883.3992"/>
    <n v="12070.578000000001"/>
    <n v="251753.1942"/>
    <n v="68501.894799999995"/>
    <n v="12070.578000000001"/>
  </r>
  <r>
    <x v="135"/>
    <n v="2014"/>
    <n v="9831.4050000000007"/>
    <n v="0"/>
    <n v="950576.12800000003"/>
    <n v="227846.76800000001"/>
    <n v="74835.387999999992"/>
    <n v="265111.91200000001"/>
    <n v="0"/>
    <n v="806356.5120000001"/>
    <n v="124644.16800000001"/>
    <n v="196000.53599999999"/>
    <n v="108939.97799999999"/>
    <n v="2031875.9570000002"/>
    <n v="623326.86"/>
    <n v="108939.97799999999"/>
  </r>
  <r>
    <x v="135"/>
    <n v="2015"/>
    <n v="0"/>
    <n v="0"/>
    <n v="521490.08499999996"/>
    <n v="145857.48299999998"/>
    <n v="114737.939"/>
    <n v="0"/>
    <n v="0"/>
    <n v="1691422.0034"/>
    <n v="173001.15700000001"/>
    <n v="56123.919000000002"/>
    <n v="63855.432000000001"/>
    <n v="2212912.0883999998"/>
    <n v="489720.49799999996"/>
    <n v="63855.432000000001"/>
  </r>
  <r>
    <x v="135"/>
    <n v="2016"/>
    <n v="0"/>
    <n v="4629.6121999999996"/>
    <n v="1270850.1595999999"/>
    <n v="149202.56390000001"/>
    <n v="84294.176099999997"/>
    <n v="0"/>
    <n v="2353.4470000000001"/>
    <n v="1412937.4782999996"/>
    <n v="294659.65790000005"/>
    <n v="128839.4688"/>
    <n v="233950.79200000002"/>
    <n v="2690770.6970999995"/>
    <n v="656995.86670000001"/>
    <n v="233950.79200000002"/>
  </r>
  <r>
    <x v="135"/>
    <n v="2017"/>
    <n v="0"/>
    <n v="10788.029999999999"/>
    <n v="457660.913"/>
    <n v="114212.09049999999"/>
    <n v="236514.98190000001"/>
    <n v="0"/>
    <n v="6679.3423000000003"/>
    <n v="313876.83769999997"/>
    <n v="90147.154800000004"/>
    <n v="316329.5184"/>
    <n v="102278.50200000001"/>
    <n v="789005.12299999991"/>
    <n v="757203.74560000002"/>
    <n v="102278.50200000001"/>
  </r>
  <r>
    <x v="135"/>
    <n v="2018"/>
    <n v="977.05300000000011"/>
    <n v="31791.793000000001"/>
    <n v="548622.37459999998"/>
    <n v="138400.85269999999"/>
    <n v="171484.3536"/>
    <n v="1361.0032000000001"/>
    <n v="54692.406000000003"/>
    <n v="615926.41020000004"/>
    <n v="191713.21099999998"/>
    <n v="277357.57559999998"/>
    <n v="84703.554000000004"/>
    <n v="1253371.04"/>
    <n v="778955.99289999995"/>
    <n v="84703.554000000004"/>
  </r>
  <r>
    <x v="136"/>
    <n v="2014"/>
    <n v="0"/>
    <n v="0"/>
    <n v="0"/>
    <n v="0"/>
    <n v="0"/>
    <n v="0"/>
    <n v="0"/>
    <n v="0"/>
    <n v="0"/>
    <n v="0"/>
    <n v="12911.975999999999"/>
    <n v="0"/>
    <n v="0"/>
    <n v="12911.975999999999"/>
  </r>
  <r>
    <x v="136"/>
    <n v="2015"/>
    <n v="0"/>
    <n v="0"/>
    <n v="3379.9500000000003"/>
    <n v="9088.4429999999993"/>
    <n v="77768.40400000001"/>
    <n v="0"/>
    <n v="0"/>
    <n v="858.64299999999992"/>
    <n v="1837.5774999999999"/>
    <n v="39645.1561"/>
    <n v="7761.6480000000001"/>
    <n v="4238.5929999999998"/>
    <n v="128339.58060000002"/>
    <n v="7761.6480000000001"/>
  </r>
  <r>
    <x v="136"/>
    <n v="2016"/>
    <n v="0"/>
    <n v="0"/>
    <n v="1319.1293000000001"/>
    <n v="3995.4112"/>
    <n v="1427.3667999999998"/>
    <n v="0"/>
    <n v="0"/>
    <n v="1017.2585"/>
    <n v="3975.8955000000001"/>
    <n v="2911.056"/>
    <n v="2376.5240000000003"/>
    <n v="2336.3878"/>
    <n v="12309.729500000001"/>
    <n v="2376.5240000000003"/>
  </r>
  <r>
    <x v="136"/>
    <n v="2017"/>
    <n v="0"/>
    <n v="29.355899999999998"/>
    <n v="12263.7767"/>
    <n v="12575.508399999999"/>
    <n v="1056.8124"/>
    <n v="0"/>
    <n v="11.806900000000001"/>
    <n v="17442.164700000001"/>
    <n v="21274.347100000003"/>
    <n v="1792.9621000000002"/>
    <n v="3649.0060000000003"/>
    <n v="29747.104200000002"/>
    <n v="36699.629999999997"/>
    <n v="3649.0060000000003"/>
  </r>
  <r>
    <x v="136"/>
    <n v="2018"/>
    <n v="7.4910000000000005"/>
    <n v="232.22099999999998"/>
    <n v="4777.2150000000001"/>
    <n v="1801.5855000000001"/>
    <n v="2345.364"/>
    <n v="13.000699999999998"/>
    <n v="443.36869999999999"/>
    <n v="4560.1076000000003"/>
    <n v="2410.9573999999998"/>
    <n v="3767.5132000000003"/>
    <n v="15538.068000000001"/>
    <n v="10033.403999999999"/>
    <n v="10325.420099999999"/>
    <n v="15538.068000000001"/>
  </r>
  <r>
    <x v="137"/>
    <n v="2014"/>
    <n v="0"/>
    <n v="0"/>
    <n v="0"/>
    <n v="120027.827"/>
    <n v="61588.723999999995"/>
    <n v="0"/>
    <n v="0"/>
    <n v="0"/>
    <n v="92876.493000000002"/>
    <n v="132647.46600000001"/>
    <n v="50821.091999999997"/>
    <n v="0"/>
    <n v="407140.51"/>
    <n v="50821.091999999997"/>
  </r>
  <r>
    <x v="137"/>
    <n v="2015"/>
    <n v="0"/>
    <n v="0"/>
    <n v="1225940.7705000001"/>
    <n v="202175.07579999996"/>
    <n v="462048.69310000003"/>
    <n v="0"/>
    <n v="0"/>
    <n v="906210.74199999985"/>
    <n v="150999.18400000001"/>
    <n v="708501.87810000009"/>
    <n v="120601.272"/>
    <n v="2132151.5125000002"/>
    <n v="1523724.8310000002"/>
    <n v="120601.272"/>
  </r>
  <r>
    <x v="137"/>
    <n v="2016"/>
    <n v="0"/>
    <n v="3288.1644000000001"/>
    <n v="970975.43349999993"/>
    <n v="291866.06510000001"/>
    <n v="203457.65150000001"/>
    <n v="0"/>
    <n v="1625.4942000000001"/>
    <n v="993573.47900000005"/>
    <n v="206860.57879999999"/>
    <n v="465450.94880000001"/>
    <n v="77318.584000000003"/>
    <n v="1969462.5710999998"/>
    <n v="1167635.2442000001"/>
    <n v="77318.584000000003"/>
  </r>
  <r>
    <x v="137"/>
    <n v="2017"/>
    <n v="0"/>
    <n v="44680.6077"/>
    <n v="1541524.9981000002"/>
    <n v="234604.08639999997"/>
    <n v="262079.99679999999"/>
    <n v="0"/>
    <n v="30784.269699999997"/>
    <n v="1070324.5933999999"/>
    <n v="201788.08680000002"/>
    <n v="174381.14850000001"/>
    <n v="67652.652000000002"/>
    <n v="2687314.4689000002"/>
    <n v="872853.31850000005"/>
    <n v="67652.652000000002"/>
  </r>
  <r>
    <x v="137"/>
    <n v="2018"/>
    <n v="1292.5054"/>
    <n v="45267.286999999997"/>
    <n v="752692.93900000001"/>
    <n v="142428.4129"/>
    <n v="111239.0132"/>
    <n v="1006.4481"/>
    <n v="40176.386899999998"/>
    <n v="489480.79840000003"/>
    <n v="191612.7978"/>
    <n v="231991.62800000003"/>
    <n v="114891.27"/>
    <n v="1329916.3648000001"/>
    <n v="677271.85190000001"/>
    <n v="114891.27"/>
  </r>
  <r>
    <x v="138"/>
    <n v="2014"/>
    <n v="0"/>
    <n v="0"/>
    <n v="1360667.2960000001"/>
    <n v="33679.516000000003"/>
    <n v="229902.40799999997"/>
    <n v="0"/>
    <n v="0"/>
    <n v="887317.94100000011"/>
    <n v="55604.289000000004"/>
    <n v="318990.45600000001"/>
    <n v="178184.41199999998"/>
    <n v="2247985.2370000002"/>
    <n v="638176.66899999999"/>
    <n v="178184.41199999998"/>
  </r>
  <r>
    <x v="138"/>
    <n v="2015"/>
    <n v="0"/>
    <n v="0"/>
    <n v="27850.235499999999"/>
    <n v="187825.68699999998"/>
    <n v="101048.6011"/>
    <n v="0"/>
    <n v="0"/>
    <n v="33751.235399999998"/>
    <n v="242469.48449999999"/>
    <n v="270091.12080000003"/>
    <n v="58940.771999999997"/>
    <n v="61601.4709"/>
    <n v="801434.89340000006"/>
    <n v="58940.771999999997"/>
  </r>
  <r>
    <x v="138"/>
    <n v="2016"/>
    <n v="0"/>
    <n v="1553.9124999999999"/>
    <n v="470569.28869999998"/>
    <n v="153169.02330000003"/>
    <n v="176200.17620000002"/>
    <n v="0"/>
    <n v="257.71350000000001"/>
    <n v="229020.78320000001"/>
    <n v="304495.33600000001"/>
    <n v="317391.76240000007"/>
    <n v="53601.872000000003"/>
    <n v="701401.69790000003"/>
    <n v="951256.29790000012"/>
    <n v="53601.872000000003"/>
  </r>
  <r>
    <x v="138"/>
    <n v="2017"/>
    <n v="0"/>
    <n v="27543.217000000001"/>
    <n v="896528.74300000002"/>
    <n v="73802.010800000004"/>
    <n v="209340.15839999999"/>
    <n v="0"/>
    <n v="45821.135000000002"/>
    <n v="1501189.9702000001"/>
    <n v="166739.83110000001"/>
    <n v="344062.84330000001"/>
    <n v="207563.96800000002"/>
    <n v="2471083.0652000001"/>
    <n v="793944.84360000002"/>
    <n v="207563.96800000002"/>
  </r>
  <r>
    <x v="138"/>
    <n v="2018"/>
    <n v="952.00020000000006"/>
    <n v="33182.016199999998"/>
    <n v="649107.3330000001"/>
    <n v="192463.11310000002"/>
    <n v="176259.4008"/>
    <n v="1429.2838999999999"/>
    <n v="53481.763900000005"/>
    <n v="625410.97720000008"/>
    <n v="286003.8798"/>
    <n v="374055.67640000005"/>
    <n v="128338.236"/>
    <n v="1363563.3744000001"/>
    <n v="1028782.0701000001"/>
    <n v="128338.236"/>
  </r>
  <r>
    <x v="139"/>
    <n v="2014"/>
    <n v="0"/>
    <n v="0"/>
    <n v="0"/>
    <n v="30725.000000000004"/>
    <n v="0"/>
    <n v="0"/>
    <n v="0"/>
    <n v="0"/>
    <n v="1179.6420000000001"/>
    <n v="0"/>
    <n v="1063.5029999999999"/>
    <n v="0"/>
    <n v="31904.642000000003"/>
    <n v="1063.5029999999999"/>
  </r>
  <r>
    <x v="139"/>
    <n v="2015"/>
    <n v="0"/>
    <n v="0"/>
    <n v="310158.47200000001"/>
    <n v="53110.016799999998"/>
    <n v="48336.904900000001"/>
    <n v="0"/>
    <n v="0"/>
    <n v="328538.19779999997"/>
    <n v="99330.924999999988"/>
    <n v="21437.321500000002"/>
    <n v="21184.547999999999"/>
    <n v="638696.66980000003"/>
    <n v="222215.16819999999"/>
    <n v="21184.547999999999"/>
  </r>
  <r>
    <x v="139"/>
    <n v="2016"/>
    <n v="0"/>
    <n v="0"/>
    <n v="24246.400100000003"/>
    <n v="76830.530200000008"/>
    <n v="14932.042599999999"/>
    <n v="0"/>
    <n v="0"/>
    <n v="16263.068600000001"/>
    <n v="67746.649699999994"/>
    <n v="25446.220800000003"/>
    <n v="27717.576000000001"/>
    <n v="40509.468700000005"/>
    <n v="184955.44330000001"/>
    <n v="27717.576000000001"/>
  </r>
  <r>
    <x v="139"/>
    <n v="2017"/>
    <n v="0"/>
    <n v="13.5855"/>
    <n v="6003.2815000000001"/>
    <n v="2652.1914999999999"/>
    <n v="16491.287500000002"/>
    <n v="0"/>
    <n v="9.4982999999999986"/>
    <n v="12917.687999999998"/>
    <n v="6515.8338000000003"/>
    <n v="46386.5311"/>
    <n v="6013.9280000000008"/>
    <n v="18944.0533"/>
    <n v="72045.843900000007"/>
    <n v="6013.9280000000008"/>
  </r>
  <r>
    <x v="139"/>
    <n v="2018"/>
    <n v="1195729.0469"/>
    <n v="2971.3552"/>
    <n v="100894.296"/>
    <n v="46000.159400000004"/>
    <n v="21265.678699999997"/>
    <n v="1317.1886"/>
    <n v="5018.5138000000006"/>
    <n v="105293.51190000001"/>
    <n v="66060.357700000008"/>
    <n v="39169.437599999997"/>
    <n v="4301.5439999999999"/>
    <n v="1411223.9124000003"/>
    <n v="172495.63339999999"/>
    <n v="4301.5439999999999"/>
  </r>
  <r>
    <x v="140"/>
    <n v="2014"/>
    <n v="0"/>
    <n v="0"/>
    <n v="0"/>
    <n v="0"/>
    <n v="0"/>
    <n v="0"/>
    <n v="0"/>
    <n v="0"/>
    <n v="0"/>
    <n v="0"/>
    <n v="169.21799999999999"/>
    <n v="0"/>
    <n v="0"/>
    <n v="169.21799999999999"/>
  </r>
  <r>
    <x v="140"/>
    <n v="2015"/>
    <n v="0"/>
    <n v="0"/>
    <n v="0"/>
    <n v="0"/>
    <n v="0"/>
    <n v="0"/>
    <n v="0"/>
    <n v="0"/>
    <n v="0"/>
    <n v="0"/>
    <n v="524.79599999999994"/>
    <n v="0"/>
    <n v="0"/>
    <n v="524.79599999999994"/>
  </r>
  <r>
    <x v="140"/>
    <n v="2016"/>
    <n v="0"/>
    <n v="0"/>
    <n v="0"/>
    <n v="0"/>
    <n v="0"/>
    <n v="0"/>
    <n v="0"/>
    <n v="0"/>
    <n v="0"/>
    <n v="0"/>
    <n v="3773.0520000000001"/>
    <n v="0"/>
    <n v="0"/>
    <n v="3773.0520000000001"/>
  </r>
  <r>
    <x v="140"/>
    <n v="2017"/>
    <n v="0"/>
    <n v="2.6928000000000001"/>
    <n v="1189.9184"/>
    <n v="525.69439999999997"/>
    <n v="3268.76"/>
    <n v="0"/>
    <n v="1.8101999999999998"/>
    <n v="2461.8719999999998"/>
    <n v="1241.7972"/>
    <n v="8840.4134000000013"/>
    <n v="3177.9060000000004"/>
    <n v="3656.2933999999996"/>
    <n v="13876.665000000001"/>
    <n v="3177.9060000000004"/>
  </r>
  <r>
    <x v="140"/>
    <n v="2018"/>
    <n v="6.9146000000000001"/>
    <n v="214.3526"/>
    <n v="4409.6289999999999"/>
    <n v="1662.9612999999999"/>
    <n v="2164.8984"/>
    <n v="1.5022"/>
    <n v="51.230200000000004"/>
    <n v="526.90960000000007"/>
    <n v="278.5804"/>
    <n v="435.3272"/>
    <n v="469.404"/>
    <n v="5210.5382"/>
    <n v="4541.7672999999995"/>
    <n v="469.404"/>
  </r>
  <r>
    <x v="141"/>
    <n v="2014"/>
    <n v="0"/>
    <n v="0"/>
    <n v="0"/>
    <n v="0"/>
    <n v="0"/>
    <n v="0"/>
    <n v="0"/>
    <n v="0"/>
    <n v="0"/>
    <n v="0"/>
    <n v="0"/>
    <n v="0"/>
    <n v="0"/>
    <n v="0"/>
  </r>
  <r>
    <x v="141"/>
    <n v="2015"/>
    <n v="0"/>
    <n v="0"/>
    <n v="0"/>
    <n v="0"/>
    <n v="0"/>
    <n v="0"/>
    <n v="0"/>
    <n v="0"/>
    <n v="0"/>
    <n v="0"/>
    <n v="0"/>
    <n v="0"/>
    <n v="0"/>
    <n v="0"/>
  </r>
  <r>
    <x v="141"/>
    <n v="2016"/>
    <n v="0"/>
    <n v="0"/>
    <n v="0"/>
    <n v="0"/>
    <n v="0"/>
    <n v="0"/>
    <n v="0"/>
    <n v="0"/>
    <n v="0"/>
    <n v="0"/>
    <n v="0"/>
    <n v="0"/>
    <n v="0"/>
    <n v="0"/>
  </r>
  <r>
    <x v="141"/>
    <n v="2017"/>
    <n v="0"/>
    <n v="0"/>
    <n v="0"/>
    <n v="0"/>
    <n v="0"/>
    <n v="0"/>
    <n v="0"/>
    <n v="0"/>
    <n v="0"/>
    <n v="0"/>
    <n v="3654.3900000000003"/>
    <n v="0"/>
    <n v="0"/>
    <n v="3654.3900000000003"/>
  </r>
  <r>
    <x v="141"/>
    <n v="2018"/>
    <n v="0"/>
    <n v="0"/>
    <n v="0"/>
    <n v="0"/>
    <n v="0"/>
    <n v="0"/>
    <n v="0"/>
    <n v="0"/>
    <n v="0"/>
    <n v="0"/>
    <n v="0"/>
    <n v="0"/>
    <n v="0"/>
    <n v="0"/>
  </r>
  <r>
    <x v="142"/>
    <n v="2014"/>
    <n v="0"/>
    <n v="0"/>
    <n v="0"/>
    <n v="127745.94700000001"/>
    <n v="16213.635999999999"/>
    <n v="0"/>
    <n v="0"/>
    <n v="0"/>
    <n v="99937.532999999996"/>
    <n v="23578.722000000002"/>
    <n v="3654.252"/>
    <n v="0"/>
    <n v="267475.83799999999"/>
    <n v="3654.252"/>
  </r>
  <r>
    <x v="142"/>
    <n v="2015"/>
    <n v="0"/>
    <n v="0"/>
    <n v="879"/>
    <n v="6584.9999999999991"/>
    <n v="49.8"/>
    <n v="0"/>
    <n v="0"/>
    <n v="928.80759999999998"/>
    <n v="7639.393"/>
    <n v="116.3485"/>
    <n v="8533.6919999999991"/>
    <n v="1807.8076000000001"/>
    <n v="14390.541499999999"/>
    <n v="8533.6919999999991"/>
  </r>
  <r>
    <x v="142"/>
    <n v="2016"/>
    <n v="0"/>
    <n v="0"/>
    <n v="2727.2489"/>
    <n v="6068.4507999999996"/>
    <n v="10254.606399999999"/>
    <n v="0"/>
    <n v="0"/>
    <n v="1371.3019999999999"/>
    <n v="1516.6260000000002"/>
    <n v="23301.312000000002"/>
    <n v="0"/>
    <n v="4098.5509000000002"/>
    <n v="41140.995200000005"/>
    <n v="0"/>
  </r>
  <r>
    <x v="142"/>
    <n v="2017"/>
    <n v="0"/>
    <n v="11000.998000000001"/>
    <n v="368199.58199999999"/>
    <n v="54018.639900000002"/>
    <n v="23884.278300000002"/>
    <n v="0"/>
    <n v="17589.863100000002"/>
    <n v="599703.39070000011"/>
    <n v="113733.64420000001"/>
    <n v="33838.944000000003"/>
    <n v="6089.3040000000001"/>
    <n v="996493.83380000014"/>
    <n v="225475.50640000001"/>
    <n v="6089.3040000000001"/>
  </r>
  <r>
    <x v="142"/>
    <n v="2018"/>
    <n v="15.969800000000001"/>
    <n v="1338.4602"/>
    <n v="53285.219000000005"/>
    <n v="25243.289699999998"/>
    <n v="7856.0461000000005"/>
    <n v="21.752899999999997"/>
    <n v="2066.7089000000001"/>
    <n v="74092.272200000007"/>
    <n v="49401.162799999998"/>
    <n v="14141.040400000002"/>
    <n v="2274.09"/>
    <n v="130820.383"/>
    <n v="96641.53899999999"/>
    <n v="2274.09"/>
  </r>
  <r>
    <x v="143"/>
    <n v="2014"/>
    <n v="0"/>
    <n v="0"/>
    <n v="0"/>
    <n v="0"/>
    <n v="0"/>
    <n v="0"/>
    <n v="0"/>
    <n v="0"/>
    <n v="0"/>
    <n v="0"/>
    <n v="230.26499999999999"/>
    <n v="0"/>
    <n v="0"/>
    <n v="230.26499999999999"/>
  </r>
  <r>
    <x v="143"/>
    <n v="2015"/>
    <n v="0"/>
    <n v="0"/>
    <n v="130542.16499999999"/>
    <n v="676.88530000000003"/>
    <n v="349.6001"/>
    <n v="0"/>
    <n v="0"/>
    <n v="98673.778600000005"/>
    <n v="1028.3690000000001"/>
    <n v="177.30500000000001"/>
    <n v="0"/>
    <n v="229215.9436"/>
    <n v="2232.1594"/>
    <n v="0"/>
  </r>
  <r>
    <x v="143"/>
    <n v="2016"/>
    <n v="0"/>
    <n v="0"/>
    <n v="0"/>
    <n v="0"/>
    <n v="0"/>
    <n v="0"/>
    <n v="0"/>
    <n v="0"/>
    <n v="0"/>
    <n v="0"/>
    <n v="0"/>
    <n v="0"/>
    <n v="0"/>
    <n v="0"/>
  </r>
  <r>
    <x v="143"/>
    <n v="2017"/>
    <n v="0"/>
    <n v="5646.2691999999997"/>
    <n v="166880.81660000002"/>
    <n v="5083.6165000000001"/>
    <n v="2576.3571000000002"/>
    <n v="0"/>
    <n v="6513.9840000000004"/>
    <n v="194740.98"/>
    <n v="9519.9161999999997"/>
    <n v="2748.087"/>
    <n v="0"/>
    <n v="373782.04980000004"/>
    <n v="19927.9768"/>
    <n v="0"/>
  </r>
  <r>
    <x v="143"/>
    <n v="2018"/>
    <n v="0"/>
    <n v="0"/>
    <n v="0"/>
    <n v="0"/>
    <n v="0"/>
    <n v="0"/>
    <n v="0"/>
    <n v="0"/>
    <n v="0"/>
    <n v="0"/>
    <n v="0"/>
    <n v="0"/>
    <n v="0"/>
    <n v="0"/>
  </r>
  <r>
    <x v="144"/>
    <n v="2014"/>
    <n v="0"/>
    <n v="0"/>
    <n v="0"/>
    <n v="70888.72"/>
    <n v="0"/>
    <n v="0"/>
    <n v="0"/>
    <n v="0"/>
    <n v="347830.473"/>
    <n v="0"/>
    <n v="756.12599999999998"/>
    <n v="0"/>
    <n v="418719.19299999997"/>
    <n v="756.12599999999998"/>
  </r>
  <r>
    <x v="144"/>
    <n v="2015"/>
    <n v="0"/>
    <n v="0"/>
    <n v="571715.00049999997"/>
    <n v="38325.922299999998"/>
    <n v="4557.9467000000004"/>
    <n v="0"/>
    <n v="0"/>
    <n v="265388.55160000001"/>
    <n v="31947.965499999995"/>
    <n v="6569.9155000000001"/>
    <n v="0"/>
    <n v="837103.55209999997"/>
    <n v="81401.75"/>
    <n v="0"/>
  </r>
  <r>
    <x v="144"/>
    <n v="2016"/>
    <n v="0"/>
    <n v="0"/>
    <n v="25323.594200000003"/>
    <n v="76262.549500000008"/>
    <n v="28861.476699999999"/>
    <n v="0"/>
    <n v="0"/>
    <n v="4692.2177000000001"/>
    <n v="11271.2531"/>
    <n v="49065.475200000008"/>
    <n v="190.06800000000001"/>
    <n v="30015.811900000004"/>
    <n v="165460.75450000001"/>
    <n v="190.06800000000001"/>
  </r>
  <r>
    <x v="144"/>
    <n v="2017"/>
    <n v="0"/>
    <n v="6.8012999999999995"/>
    <n v="3005.4189000000001"/>
    <n v="1327.7648999999999"/>
    <n v="8256.0225000000009"/>
    <n v="0"/>
    <n v="2.1362999999999999"/>
    <n v="2905.3679999999999"/>
    <n v="1465.5018"/>
    <n v="10432.9771"/>
    <n v="5346.3119999999999"/>
    <n v="5919.7245000000003"/>
    <n v="21482.266300000003"/>
    <n v="5346.3119999999999"/>
  </r>
  <r>
    <x v="144"/>
    <n v="2018"/>
    <n v="9.4204000000000008"/>
    <n v="292.0324"/>
    <n v="6007.6459999999997"/>
    <n v="2265.6062000000002"/>
    <n v="2949.4415999999997"/>
    <n v="7.8067999999999991"/>
    <n v="266.23880000000003"/>
    <n v="2738.3024000000005"/>
    <n v="1447.7575999999999"/>
    <n v="2262.3568"/>
    <n v="3728.712"/>
    <n v="9321.4468000000015"/>
    <n v="8925.1622000000007"/>
    <n v="3728.712"/>
  </r>
  <r>
    <x v="145"/>
    <n v="2014"/>
    <n v="0"/>
    <n v="0"/>
    <n v="0"/>
    <n v="64297.593000000008"/>
    <n v="12862.915999999999"/>
    <n v="0"/>
    <n v="0"/>
    <n v="0"/>
    <n v="62823.642"/>
    <n v="43848.311999999998"/>
    <n v="0"/>
    <n v="0"/>
    <n v="183832.46300000002"/>
    <n v="0"/>
  </r>
  <r>
    <x v="145"/>
    <n v="2015"/>
    <n v="0"/>
    <n v="0"/>
    <n v="0"/>
    <n v="0"/>
    <n v="0"/>
    <n v="0"/>
    <n v="0"/>
    <n v="0"/>
    <n v="0"/>
    <n v="0"/>
    <n v="511.464"/>
    <n v="0"/>
    <n v="0"/>
    <n v="511.464"/>
  </r>
  <r>
    <x v="145"/>
    <n v="2016"/>
    <n v="0"/>
    <n v="0"/>
    <n v="923.50829999999996"/>
    <n v="551.00759999999991"/>
    <n v="8483.5607999999993"/>
    <n v="0"/>
    <n v="0"/>
    <n v="984.9248"/>
    <n v="1089.3024"/>
    <n v="16735.948800000002"/>
    <n v="4643.8600000000006"/>
    <n v="1908.4331"/>
    <n v="26859.819600000003"/>
    <n v="4643.8600000000006"/>
  </r>
  <r>
    <x v="145"/>
    <n v="2017"/>
    <n v="0"/>
    <n v="0"/>
    <n v="0"/>
    <n v="0"/>
    <n v="0"/>
    <n v="0"/>
    <n v="0"/>
    <n v="0"/>
    <n v="0"/>
    <n v="0"/>
    <n v="3603.2420000000002"/>
    <n v="0"/>
    <n v="0"/>
    <n v="3603.2420000000002"/>
  </r>
  <r>
    <x v="145"/>
    <n v="2018"/>
    <n v="18.1434"/>
    <n v="562.44539999999995"/>
    <n v="11570.541000000001"/>
    <n v="4363.4876999999997"/>
    <n v="5680.5335999999998"/>
    <n v="139.0608"/>
    <n v="4742.4528"/>
    <n v="48776.774400000002"/>
    <n v="25788.585599999999"/>
    <n v="40298.860800000002"/>
    <n v="428.298"/>
    <n v="65809.417799999996"/>
    <n v="76131.467700000008"/>
    <n v="428.298"/>
  </r>
  <r>
    <x v="146"/>
    <n v="2014"/>
    <n v="0"/>
    <n v="0"/>
    <n v="238663.74400000001"/>
    <n v="0"/>
    <n v="939.56"/>
    <n v="0"/>
    <n v="0"/>
    <n v="636029.92500000005"/>
    <n v="0"/>
    <n v="8135.5920000000006"/>
    <n v="942.4799999999999"/>
    <n v="874693.66899999999"/>
    <n v="9075.152"/>
    <n v="942.4799999999999"/>
  </r>
  <r>
    <x v="146"/>
    <n v="2015"/>
    <n v="0"/>
    <n v="0"/>
    <n v="115.43"/>
    <n v="68.92819999999999"/>
    <n v="3809.8496"/>
    <n v="0"/>
    <n v="0"/>
    <n v="934.82999999999993"/>
    <n v="1276.2750000000001"/>
    <n v="48644.31"/>
    <n v="22403.82"/>
    <n v="1050.26"/>
    <n v="53799.362799999995"/>
    <n v="22403.82"/>
  </r>
  <r>
    <x v="146"/>
    <n v="2016"/>
    <n v="0"/>
    <n v="0"/>
    <n v="0"/>
    <n v="0"/>
    <n v="0"/>
    <n v="0"/>
    <n v="0"/>
    <n v="0"/>
    <n v="0"/>
    <n v="0"/>
    <n v="10699.076000000001"/>
    <n v="0"/>
    <n v="0"/>
    <n v="10699.076000000001"/>
  </r>
  <r>
    <x v="146"/>
    <n v="2017"/>
    <n v="0"/>
    <n v="0"/>
    <n v="0"/>
    <n v="0"/>
    <n v="0"/>
    <n v="0"/>
    <n v="0"/>
    <n v="0"/>
    <n v="0"/>
    <n v="0"/>
    <n v="1503.4820000000002"/>
    <n v="0"/>
    <n v="0"/>
    <n v="1503.4820000000002"/>
  </r>
  <r>
    <x v="146"/>
    <n v="2018"/>
    <n v="7.2182000000000004"/>
    <n v="223.76419999999999"/>
    <n v="4603.2430000000004"/>
    <n v="1735.9771000000001"/>
    <n v="2259.9528"/>
    <n v="3.5669999999999997"/>
    <n v="121.64700000000001"/>
    <n v="1251.1560000000002"/>
    <n v="661.49399999999991"/>
    <n v="1033.692"/>
    <n v="0"/>
    <n v="6210.5954000000002"/>
    <n v="5691.1158999999998"/>
    <n v="0"/>
  </r>
  <r>
    <x v="147"/>
    <n v="2014"/>
    <n v="0"/>
    <n v="0"/>
    <n v="672035.32799999998"/>
    <n v="119944.255"/>
    <n v="282806.42799999996"/>
    <n v="0"/>
    <n v="0"/>
    <n v="132561.03600000002"/>
    <n v="167430.70800000001"/>
    <n v="183107.87400000001"/>
    <n v="43736.426999999996"/>
    <n v="804596.36400000006"/>
    <n v="753289.2649999999"/>
    <n v="43736.426999999996"/>
  </r>
  <r>
    <x v="147"/>
    <n v="2015"/>
    <n v="0"/>
    <n v="0"/>
    <n v="25893.880499999999"/>
    <n v="176749.18139999997"/>
    <n v="83830.941300000006"/>
    <n v="0"/>
    <n v="0"/>
    <n v="24342.793399999999"/>
    <n v="170474.49949999998"/>
    <n v="228132.13760000002"/>
    <n v="25356.252"/>
    <n v="50236.673899999994"/>
    <n v="659186.7598"/>
    <n v="25356.252"/>
  </r>
  <r>
    <x v="147"/>
    <n v="2016"/>
    <n v="0"/>
    <n v="666331.89299999992"/>
    <n v="54691.445200000002"/>
    <n v="43976.398800000003"/>
    <n v="170027.37839999999"/>
    <n v="0"/>
    <n v="696921.0447999998"/>
    <n v="42012.506800000003"/>
    <n v="45322.774100000002"/>
    <n v="326734.74239999999"/>
    <n v="70400.648000000001"/>
    <n v="1459956.8897999998"/>
    <n v="586061.29370000004"/>
    <n v="70400.648000000001"/>
  </r>
  <r>
    <x v="147"/>
    <n v="2017"/>
    <n v="0"/>
    <n v="15356.596799999999"/>
    <n v="614557.82940000005"/>
    <n v="184768.04379999998"/>
    <n v="48847.649600000004"/>
    <n v="0"/>
    <n v="5010.4045000000006"/>
    <n v="305136.57550000004"/>
    <n v="173314.0025"/>
    <n v="151609.35350000003"/>
    <n v="33886.896000000001"/>
    <n v="940061.40620000008"/>
    <n v="558539.04940000002"/>
    <n v="33886.896000000001"/>
  </r>
  <r>
    <x v="147"/>
    <n v="2018"/>
    <n v="1539.107"/>
    <n v="56355.993999999999"/>
    <n v="930137.79340000008"/>
    <n v="150369.36979999999"/>
    <n v="56414.733899999999"/>
    <n v="826.44310000000007"/>
    <n v="44430.045899999997"/>
    <n v="705020.14110000001"/>
    <n v="212302.44589999999"/>
    <n v="95708.612399999998"/>
    <n v="69670.69200000001"/>
    <n v="1738309.5245000003"/>
    <n v="514795.16199999995"/>
    <n v="69670.69200000001"/>
  </r>
  <r>
    <x v="148"/>
    <n v="2014"/>
    <n v="0"/>
    <n v="0"/>
    <n v="0"/>
    <n v="0"/>
    <n v="83978.551999999996"/>
    <n v="0"/>
    <n v="0"/>
    <n v="0"/>
    <n v="0"/>
    <n v="94210.032000000007"/>
    <n v="503.37"/>
    <n v="0"/>
    <n v="178188.584"/>
    <n v="503.37"/>
  </r>
  <r>
    <x v="148"/>
    <n v="2015"/>
    <n v="0"/>
    <n v="0"/>
    <n v="5863.7269999999999"/>
    <n v="41506.461499999998"/>
    <n v="11904.744400000001"/>
    <n v="0"/>
    <n v="0"/>
    <n v="12166.9696"/>
    <n v="93168.678"/>
    <n v="53769.544500000004"/>
    <n v="10647.42"/>
    <n v="18030.696599999999"/>
    <n v="200349.42840000003"/>
    <n v="10647.42"/>
  </r>
  <r>
    <x v="148"/>
    <n v="2016"/>
    <n v="0"/>
    <n v="0"/>
    <n v="5841.0522000000001"/>
    <n v="19453.9938"/>
    <n v="447.65219999999999"/>
    <n v="0"/>
    <n v="0"/>
    <n v="5838.2896000000001"/>
    <n v="25975.705600000001"/>
    <n v="788.73599999999999"/>
    <n v="3922.6800000000003"/>
    <n v="11679.3418"/>
    <n v="46666.087599999999"/>
    <n v="3922.6800000000003"/>
  </r>
  <r>
    <x v="148"/>
    <n v="2017"/>
    <n v="0"/>
    <n v="153.58979999999997"/>
    <n v="64418.719400000002"/>
    <n v="63333.068399999996"/>
    <n v="17966.326000000001"/>
    <n v="0"/>
    <n v="43.926499999999997"/>
    <n v="64765.216800000002"/>
    <n v="77943.147799999992"/>
    <n v="11785.165700000001"/>
    <n v="1883.0540000000001"/>
    <n v="129381.45250000001"/>
    <n v="171027.70789999998"/>
    <n v="1883.0540000000001"/>
  </r>
  <r>
    <x v="148"/>
    <n v="2018"/>
    <n v="1108.5929000000001"/>
    <n v="37746.017400000004"/>
    <n v="539541.62430000002"/>
    <n v="49468.123800000001"/>
    <n v="44859.823399999994"/>
    <n v="1498.5128"/>
    <n v="73110.518000000011"/>
    <n v="893937.69380000001"/>
    <n v="116569.87699999999"/>
    <n v="123072.02440000001"/>
    <n v="3818.88"/>
    <n v="1546942.9592000002"/>
    <n v="333969.84859999997"/>
    <n v="3818.88"/>
  </r>
  <r>
    <x v="149"/>
    <n v="2014"/>
    <n v="0"/>
    <n v="0"/>
    <n v="390600.83199999999"/>
    <n v="49160.000000000007"/>
    <n v="28299.999999999996"/>
    <n v="0"/>
    <n v="0"/>
    <n v="105104.11500000001"/>
    <n v="6545.4719999999998"/>
    <n v="8050.7820000000002"/>
    <n v="0"/>
    <n v="495704.94699999999"/>
    <n v="92056.254000000001"/>
    <n v="0"/>
  </r>
  <r>
    <x v="149"/>
    <n v="2015"/>
    <n v="0"/>
    <n v="0"/>
    <n v="1816.5735"/>
    <n v="13577.673599999998"/>
    <n v="251.68350000000001"/>
    <n v="0"/>
    <n v="0"/>
    <n v="564.18740000000003"/>
    <n v="4370.9444999999996"/>
    <n v="2109.8412000000003"/>
    <n v="0"/>
    <n v="2380.7609000000002"/>
    <n v="20310.142799999998"/>
    <n v="0"/>
  </r>
  <r>
    <x v="149"/>
    <n v="2016"/>
    <n v="0"/>
    <n v="1675.6117999999999"/>
    <n v="461032.9963"/>
    <n v="18637.667999999998"/>
    <n v="159858.98980000001"/>
    <n v="0"/>
    <n v="120.16289999999999"/>
    <n v="70208.460300000006"/>
    <n v="4213.9017000000003"/>
    <n v="17134.131999999998"/>
    <n v="4375.6080000000002"/>
    <n v="533037.23129999998"/>
    <n v="199844.69150000002"/>
    <n v="4375.6080000000002"/>
  </r>
  <r>
    <x v="149"/>
    <n v="2017"/>
    <n v="0"/>
    <n v="98.369100000000003"/>
    <n v="43468.212299999999"/>
    <n v="19203.834299999999"/>
    <n v="119409.1575"/>
    <n v="0"/>
    <n v="103.42229999999999"/>
    <n v="140654.32799999998"/>
    <n v="70947.697800000009"/>
    <n v="505080.03910000005"/>
    <n v="1082.184"/>
    <n v="184324.33169999998"/>
    <n v="714640.72870000009"/>
    <n v="1082.184"/>
  </r>
  <r>
    <x v="149"/>
    <n v="2018"/>
    <n v="51.253400000000006"/>
    <n v="1588.8553999999999"/>
    <n v="32685.690999999999"/>
    <n v="12326.4427"/>
    <n v="16046.973599999999"/>
    <n v="8.1113"/>
    <n v="276.62330000000003"/>
    <n v="2845.1084000000001"/>
    <n v="1504.2265999999997"/>
    <n v="2350.5988000000002"/>
    <n v="8921.3280000000013"/>
    <n v="37455.642799999994"/>
    <n v="32228.241699999995"/>
    <n v="8921.3280000000013"/>
  </r>
  <r>
    <x v="150"/>
    <n v="2014"/>
    <n v="0"/>
    <n v="0"/>
    <n v="0"/>
    <n v="0"/>
    <n v="0"/>
    <n v="0"/>
    <n v="0"/>
    <n v="0"/>
    <n v="0"/>
    <n v="0"/>
    <n v="438.03899999999999"/>
    <n v="0"/>
    <n v="0"/>
    <n v="438.03899999999999"/>
  </r>
  <r>
    <x v="150"/>
    <n v="2015"/>
    <n v="0"/>
    <n v="0"/>
    <n v="0"/>
    <n v="0"/>
    <n v="0"/>
    <n v="0"/>
    <n v="0"/>
    <n v="0"/>
    <n v="0"/>
    <n v="0"/>
    <n v="0"/>
    <n v="0"/>
    <n v="0"/>
    <n v="0"/>
  </r>
  <r>
    <x v="150"/>
    <n v="2016"/>
    <n v="0"/>
    <n v="0"/>
    <n v="0"/>
    <n v="0"/>
    <n v="0"/>
    <n v="0"/>
    <n v="0"/>
    <n v="0"/>
    <n v="0"/>
    <n v="0"/>
    <n v="0"/>
    <n v="0"/>
    <n v="0"/>
    <n v="0"/>
  </r>
  <r>
    <x v="150"/>
    <n v="2017"/>
    <n v="0"/>
    <n v="0"/>
    <n v="0"/>
    <n v="0"/>
    <n v="0"/>
    <n v="0"/>
    <n v="0"/>
    <n v="0"/>
    <n v="0"/>
    <n v="0"/>
    <n v="0"/>
    <n v="0"/>
    <n v="0"/>
    <n v="0"/>
  </r>
  <r>
    <x v="150"/>
    <n v="2018"/>
    <n v="0"/>
    <n v="0"/>
    <n v="0"/>
    <n v="0"/>
    <n v="0"/>
    <n v="0"/>
    <n v="0"/>
    <n v="0"/>
    <n v="0"/>
    <n v="0"/>
    <n v="0"/>
    <n v="0"/>
    <n v="0"/>
    <n v="0"/>
  </r>
  <r>
    <x v="151"/>
    <n v="2014"/>
    <n v="0"/>
    <n v="0"/>
    <n v="0"/>
    <n v="28656.593000000001"/>
    <n v="0"/>
    <n v="0"/>
    <n v="0"/>
    <n v="0"/>
    <n v="17617.575000000001"/>
    <n v="0"/>
    <n v="339.50700000000001"/>
    <n v="0"/>
    <n v="46274.168000000005"/>
    <n v="339.50700000000001"/>
  </r>
  <r>
    <x v="151"/>
    <n v="2015"/>
    <n v="0"/>
    <n v="0"/>
    <n v="100.80000000000001"/>
    <n v="60.191999999999993"/>
    <n v="3326.9760000000001"/>
    <n v="0"/>
    <n v="0"/>
    <n v="174.3888"/>
    <n v="238.084"/>
    <n v="9074.4016000000011"/>
    <n v="0"/>
    <n v="275.18880000000001"/>
    <n v="12699.653600000001"/>
    <n v="0"/>
  </r>
  <r>
    <x v="151"/>
    <n v="2016"/>
    <n v="0"/>
    <n v="0"/>
    <n v="0"/>
    <n v="0"/>
    <n v="0"/>
    <n v="0"/>
    <n v="0"/>
    <n v="0"/>
    <n v="0"/>
    <n v="0"/>
    <n v="2966.9480000000003"/>
    <n v="0"/>
    <n v="0"/>
    <n v="2966.9480000000003"/>
  </r>
  <r>
    <x v="151"/>
    <n v="2017"/>
    <n v="0"/>
    <n v="0"/>
    <n v="0"/>
    <n v="0"/>
    <n v="0"/>
    <n v="0"/>
    <n v="0"/>
    <n v="0"/>
    <n v="0"/>
    <n v="0"/>
    <n v="3840.1380000000004"/>
    <n v="0"/>
    <n v="0"/>
    <n v="3840.1380000000004"/>
  </r>
  <r>
    <x v="151"/>
    <n v="2018"/>
    <n v="0"/>
    <n v="0"/>
    <n v="0"/>
    <n v="0"/>
    <n v="0"/>
    <n v="0"/>
    <n v="0"/>
    <n v="0"/>
    <n v="0"/>
    <n v="0"/>
    <n v="1137.7080000000001"/>
    <n v="0"/>
    <n v="0"/>
    <n v="1137.7080000000001"/>
  </r>
  <r>
    <x v="152"/>
    <n v="2014"/>
    <n v="0"/>
    <n v="0"/>
    <n v="0"/>
    <n v="67797.785000000003"/>
    <n v="0"/>
    <n v="0"/>
    <n v="0"/>
    <n v="0"/>
    <n v="92753.205000000002"/>
    <n v="0"/>
    <n v="1214.5139999999999"/>
    <n v="0"/>
    <n v="160550.99"/>
    <n v="1214.5139999999999"/>
  </r>
  <r>
    <x v="152"/>
    <n v="2015"/>
    <n v="0"/>
    <n v="0"/>
    <n v="3832.4225000000001"/>
    <n v="22807.030999999999"/>
    <n v="28430.5825"/>
    <n v="0"/>
    <n v="0"/>
    <n v="7740.375"/>
    <n v="58979.937499999993"/>
    <n v="36417.161"/>
    <n v="978.08399999999995"/>
    <n v="11572.797500000001"/>
    <n v="146634.712"/>
    <n v="978.08399999999995"/>
  </r>
  <r>
    <x v="152"/>
    <n v="2016"/>
    <n v="0"/>
    <n v="590.90269999999998"/>
    <n v="164630.4026"/>
    <n v="29731.355900000002"/>
    <n v="2088.0665999999997"/>
    <n v="0"/>
    <n v="313.86630000000002"/>
    <n v="198389.74649999998"/>
    <n v="86164.88489999999"/>
    <n v="4433.0008000000007"/>
    <n v="16042.548000000001"/>
    <n v="363924.91810000001"/>
    <n v="122417.30819999998"/>
    <n v="16042.548000000001"/>
  </r>
  <r>
    <x v="152"/>
    <n v="2017"/>
    <n v="0"/>
    <n v="54.007799999999996"/>
    <n v="22562.401399999999"/>
    <n v="23135.912799999998"/>
    <n v="1944.2808"/>
    <n v="0"/>
    <n v="6.5225999999999997"/>
    <n v="9635.7438000000002"/>
    <n v="11752.7934"/>
    <n v="990.50340000000006"/>
    <n v="1239.6660000000002"/>
    <n v="32258.675599999999"/>
    <n v="37823.490400000002"/>
    <n v="1239.6660000000002"/>
  </r>
  <r>
    <x v="152"/>
    <n v="2018"/>
    <n v="73.37660000000001"/>
    <n v="2274.6745999999998"/>
    <n v="46794.258999999998"/>
    <n v="17647.0723"/>
    <n v="22973.546399999999"/>
    <n v="63.492599999999996"/>
    <n v="2165.3166000000001"/>
    <n v="22270.576800000003"/>
    <n v="11774.593199999999"/>
    <n v="18399.7176"/>
    <n v="343.43400000000003"/>
    <n v="73641.696200000006"/>
    <n v="70794.929499999998"/>
    <n v="343.43400000000003"/>
  </r>
  <r>
    <x v="153"/>
    <n v="2014"/>
    <n v="0"/>
    <n v="0"/>
    <n v="0"/>
    <n v="0"/>
    <n v="0"/>
    <n v="0"/>
    <n v="0"/>
    <n v="0"/>
    <n v="0"/>
    <n v="0"/>
    <n v="240.97499999999999"/>
    <n v="0"/>
    <n v="0"/>
    <n v="240.97499999999999"/>
  </r>
  <r>
    <x v="153"/>
    <n v="2015"/>
    <n v="0"/>
    <n v="0"/>
    <n v="0"/>
    <n v="0"/>
    <n v="0"/>
    <n v="0"/>
    <n v="0"/>
    <n v="0"/>
    <n v="0"/>
    <n v="0"/>
    <n v="0"/>
    <n v="0"/>
    <n v="0"/>
    <n v="0"/>
  </r>
  <r>
    <x v="153"/>
    <n v="2016"/>
    <n v="0"/>
    <n v="0"/>
    <n v="0"/>
    <n v="0"/>
    <n v="0"/>
    <n v="0"/>
    <n v="0"/>
    <n v="0"/>
    <n v="0"/>
    <n v="0"/>
    <n v="214.33200000000002"/>
    <n v="0"/>
    <n v="0"/>
    <n v="214.33200000000002"/>
  </r>
  <r>
    <x v="153"/>
    <n v="2017"/>
    <n v="0"/>
    <n v="2.6234999999999999"/>
    <n v="1159.2954999999999"/>
    <n v="512.16549999999995"/>
    <n v="3184.6375000000003"/>
    <n v="0"/>
    <n v="0.36689999999999995"/>
    <n v="498.98399999999998"/>
    <n v="251.69340000000003"/>
    <n v="1791.8173000000002"/>
    <n v="0"/>
    <n v="1661.2698999999998"/>
    <n v="5740.3137000000006"/>
    <n v="0"/>
  </r>
  <r>
    <x v="153"/>
    <n v="2018"/>
    <n v="0"/>
    <n v="0"/>
    <n v="0"/>
    <n v="0"/>
    <n v="0"/>
    <n v="0"/>
    <n v="0"/>
    <n v="0"/>
    <n v="0"/>
    <n v="0"/>
    <n v="0"/>
    <n v="0"/>
    <n v="0"/>
    <n v="0"/>
  </r>
  <r>
    <x v="154"/>
    <n v="2014"/>
    <n v="0"/>
    <n v="0"/>
    <n v="196145.66399999999"/>
    <n v="20224.424000000003"/>
    <n v="25010.407999999999"/>
    <n v="0"/>
    <n v="0"/>
    <n v="68691.441000000006"/>
    <n v="17752.071"/>
    <n v="19819.326000000001"/>
    <n v="0"/>
    <n v="264837.10499999998"/>
    <n v="82806.229000000007"/>
    <n v="0"/>
  </r>
  <r>
    <x v="154"/>
    <n v="2015"/>
    <n v="0"/>
    <n v="0"/>
    <n v="0"/>
    <n v="0"/>
    <n v="0"/>
    <n v="0"/>
    <n v="0"/>
    <n v="0"/>
    <n v="0"/>
    <n v="0"/>
    <n v="0"/>
    <n v="0"/>
    <n v="0"/>
    <n v="0"/>
  </r>
  <r>
    <x v="154"/>
    <n v="2016"/>
    <n v="0"/>
    <n v="1095.7184999999999"/>
    <n v="290328.25949999999"/>
    <n v="5534.3069999999998"/>
    <n v="2098.5794999999998"/>
    <n v="0"/>
    <n v="1666.1171999999999"/>
    <n v="960087.41440000001"/>
    <n v="43621.977600000006"/>
    <n v="10097.68"/>
    <n v="0"/>
    <n v="1253177.5096"/>
    <n v="61352.544100000006"/>
    <n v="0"/>
  </r>
  <r>
    <x v="154"/>
    <n v="2017"/>
    <n v="0"/>
    <n v="0"/>
    <n v="0"/>
    <n v="0"/>
    <n v="0"/>
    <n v="0"/>
    <n v="0"/>
    <n v="0"/>
    <n v="0"/>
    <n v="0"/>
    <n v="239.58800000000002"/>
    <n v="0"/>
    <n v="0"/>
    <n v="239.58800000000002"/>
  </r>
  <r>
    <x v="154"/>
    <n v="2018"/>
    <n v="0"/>
    <n v="0"/>
    <n v="0"/>
    <n v="0"/>
    <n v="0"/>
    <n v="0"/>
    <n v="0"/>
    <n v="0"/>
    <n v="0"/>
    <n v="0"/>
    <n v="0"/>
    <n v="0"/>
    <n v="0"/>
    <n v="0"/>
  </r>
  <r>
    <x v="155"/>
    <n v="2014"/>
    <n v="0"/>
    <n v="0"/>
    <n v="0"/>
    <n v="80310.234000000011"/>
    <n v="306714.26799999998"/>
    <n v="0"/>
    <n v="0"/>
    <n v="0"/>
    <n v="7959.0810000000001"/>
    <n v="283635.48"/>
    <n v="0"/>
    <n v="0"/>
    <n v="678619.06299999997"/>
    <n v="0"/>
  </r>
  <r>
    <x v="155"/>
    <n v="2015"/>
    <n v="0"/>
    <n v="0"/>
    <n v="0"/>
    <n v="0"/>
    <n v="0"/>
    <n v="0"/>
    <n v="0"/>
    <n v="0"/>
    <n v="0"/>
    <n v="0"/>
    <n v="103.02"/>
    <n v="0"/>
    <n v="0"/>
    <n v="103.02"/>
  </r>
  <r>
    <x v="155"/>
    <n v="2016"/>
    <n v="0"/>
    <n v="0"/>
    <n v="1699.8768"/>
    <n v="5661.5472"/>
    <n v="130.27679999999998"/>
    <n v="0"/>
    <n v="0"/>
    <n v="1053.1092000000001"/>
    <n v="4685.4912000000004"/>
    <n v="142.27199999999999"/>
    <n v="0"/>
    <n v="2752.9859999999999"/>
    <n v="10619.587200000002"/>
    <n v="0"/>
  </r>
  <r>
    <x v="155"/>
    <n v="2017"/>
    <n v="0"/>
    <n v="23.318099999999998"/>
    <n v="10304.0093"/>
    <n v="4552.2112999999999"/>
    <n v="28305.5825"/>
    <n v="0"/>
    <n v="19.296299999999999"/>
    <n v="26242.967999999997"/>
    <n v="13237.2618"/>
    <n v="94236.697100000005"/>
    <n v="0"/>
    <n v="36589.591699999997"/>
    <n v="140331.75270000001"/>
    <n v="0"/>
  </r>
  <r>
    <x v="155"/>
    <n v="2018"/>
    <n v="0"/>
    <n v="0"/>
    <n v="0"/>
    <n v="0"/>
    <n v="0"/>
    <n v="0"/>
    <n v="0"/>
    <n v="0"/>
    <n v="0"/>
    <n v="0"/>
    <n v="729.30000000000007"/>
    <n v="0"/>
    <n v="0"/>
    <n v="729.30000000000007"/>
  </r>
  <r>
    <x v="156"/>
    <n v="2014"/>
    <n v="0"/>
    <n v="0"/>
    <n v="0"/>
    <n v="0"/>
    <n v="0"/>
    <n v="0"/>
    <n v="0"/>
    <n v="0"/>
    <n v="0"/>
    <n v="0"/>
    <n v="0"/>
    <n v="0"/>
    <n v="0"/>
    <n v="0"/>
  </r>
  <r>
    <x v="156"/>
    <n v="2015"/>
    <n v="0"/>
    <n v="0"/>
    <n v="0"/>
    <n v="0"/>
    <n v="0"/>
    <n v="0"/>
    <n v="0"/>
    <n v="0"/>
    <n v="0"/>
    <n v="0"/>
    <n v="0"/>
    <n v="0"/>
    <n v="0"/>
    <n v="0"/>
  </r>
  <r>
    <x v="156"/>
    <n v="2016"/>
    <n v="0"/>
    <n v="0"/>
    <n v="0"/>
    <n v="0"/>
    <n v="0"/>
    <n v="0"/>
    <n v="0"/>
    <n v="0"/>
    <n v="0"/>
    <n v="0"/>
    <n v="0"/>
    <n v="0"/>
    <n v="0"/>
    <n v="0"/>
  </r>
  <r>
    <x v="156"/>
    <n v="2017"/>
    <n v="0"/>
    <n v="0"/>
    <n v="0"/>
    <n v="0"/>
    <n v="0"/>
    <n v="0"/>
    <n v="0"/>
    <n v="0"/>
    <n v="0"/>
    <n v="0"/>
    <n v="0"/>
    <n v="0"/>
    <n v="0"/>
    <n v="0"/>
  </r>
  <r>
    <x v="156"/>
    <n v="2018"/>
    <n v="0"/>
    <n v="0"/>
    <n v="0"/>
    <n v="0"/>
    <n v="0"/>
    <n v="0"/>
    <n v="0"/>
    <n v="0"/>
    <n v="0"/>
    <n v="0"/>
    <n v="0"/>
    <n v="0"/>
    <n v="0"/>
    <n v="0"/>
  </r>
  <r>
    <x v="157"/>
    <n v="2014"/>
    <n v="0"/>
    <n v="0"/>
    <n v="0"/>
    <n v="0"/>
    <n v="3049.6079999999997"/>
    <n v="0"/>
    <n v="0"/>
    <n v="0"/>
    <n v="0"/>
    <n v="8656.7880000000005"/>
    <n v="0"/>
    <n v="0"/>
    <n v="11706.396000000001"/>
    <n v="0"/>
  </r>
  <r>
    <x v="157"/>
    <n v="2015"/>
    <n v="0"/>
    <n v="0"/>
    <n v="0"/>
    <n v="0"/>
    <n v="0"/>
    <n v="0"/>
    <n v="0"/>
    <n v="0"/>
    <n v="0"/>
    <n v="0"/>
    <n v="201.19200000000001"/>
    <n v="0"/>
    <n v="0"/>
    <n v="201.19200000000001"/>
  </r>
  <r>
    <x v="157"/>
    <n v="2016"/>
    <n v="0"/>
    <n v="0"/>
    <n v="0"/>
    <n v="0"/>
    <n v="0"/>
    <n v="0"/>
    <n v="0"/>
    <n v="0"/>
    <n v="0"/>
    <n v="0"/>
    <n v="0"/>
    <n v="0"/>
    <n v="0"/>
    <n v="0"/>
  </r>
  <r>
    <x v="157"/>
    <n v="2017"/>
    <n v="0"/>
    <n v="1.6389"/>
    <n v="724.21169999999995"/>
    <n v="319.94970000000001"/>
    <n v="1989.4425000000001"/>
    <n v="0"/>
    <n v="2.5007999999999999"/>
    <n v="3401.0879999999997"/>
    <n v="1715.5488"/>
    <n v="12213.0736"/>
    <n v="0"/>
    <n v="4129.4393999999993"/>
    <n v="16238.0146"/>
    <n v="0"/>
  </r>
  <r>
    <x v="157"/>
    <n v="2018"/>
    <n v="0"/>
    <n v="0"/>
    <n v="0"/>
    <n v="0"/>
    <n v="0"/>
    <n v="0"/>
    <n v="0"/>
    <n v="0"/>
    <n v="0"/>
    <n v="0"/>
    <n v="0"/>
    <n v="0"/>
    <n v="0"/>
    <n v="0"/>
  </r>
  <r>
    <x v="158"/>
    <n v="2014"/>
    <n v="0"/>
    <n v="0"/>
    <n v="0"/>
    <n v="3072.5000000000005"/>
    <n v="0"/>
    <n v="0"/>
    <n v="0"/>
    <n v="0"/>
    <n v="4333.2929999999997"/>
    <n v="0"/>
    <n v="0"/>
    <n v="0"/>
    <n v="7405.7929999999997"/>
    <n v="0"/>
  </r>
  <r>
    <x v="158"/>
    <n v="2015"/>
    <n v="0"/>
    <n v="0"/>
    <n v="327.77500000000003"/>
    <n v="195.7285"/>
    <n v="10818.448"/>
    <n v="0"/>
    <n v="0"/>
    <n v="1301.6274000000001"/>
    <n v="1777.0445"/>
    <n v="67730.781799999997"/>
    <n v="3289.3679999999999"/>
    <n v="1629.4024000000002"/>
    <n v="80522.002800000002"/>
    <n v="3289.3679999999999"/>
  </r>
  <r>
    <x v="158"/>
    <n v="2016"/>
    <n v="0"/>
    <n v="0"/>
    <n v="9916.922700000001"/>
    <n v="33028.938300000002"/>
    <n v="760.02269999999999"/>
    <n v="0"/>
    <n v="0"/>
    <n v="4161.9841999999999"/>
    <n v="18517.4912"/>
    <n v="562.27200000000005"/>
    <n v="0"/>
    <n v="14078.906900000002"/>
    <n v="52868.724199999997"/>
    <n v="0"/>
  </r>
  <r>
    <x v="158"/>
    <n v="2017"/>
    <n v="0"/>
    <n v="34.918799999999997"/>
    <n v="14587.7444"/>
    <n v="14958.548799999999"/>
    <n v="1257.0768"/>
    <n v="0"/>
    <n v="3.0274999999999999"/>
    <n v="4472.4825000000001"/>
    <n v="5455.1225000000004"/>
    <n v="459.7475"/>
    <n v="2784.8740000000003"/>
    <n v="19098.173199999997"/>
    <n v="22130.495600000002"/>
    <n v="2784.8740000000003"/>
  </r>
  <r>
    <x v="158"/>
    <n v="2018"/>
    <n v="0"/>
    <n v="0"/>
    <n v="0"/>
    <n v="0"/>
    <n v="0"/>
    <n v="0"/>
    <n v="0"/>
    <n v="0"/>
    <n v="0"/>
    <n v="0"/>
    <n v="3730.038"/>
    <n v="0"/>
    <n v="0"/>
    <n v="3730.038"/>
  </r>
  <r>
    <x v="159"/>
    <n v="2014"/>
    <n v="0"/>
    <n v="0"/>
    <n v="0"/>
    <n v="0"/>
    <n v="0"/>
    <n v="0"/>
    <n v="0"/>
    <n v="0"/>
    <n v="0"/>
    <n v="0"/>
    <n v="0"/>
    <n v="0"/>
    <n v="0"/>
    <n v="0"/>
  </r>
  <r>
    <x v="159"/>
    <n v="2015"/>
    <n v="0"/>
    <n v="0"/>
    <n v="0"/>
    <n v="0"/>
    <n v="0"/>
    <n v="0"/>
    <n v="0"/>
    <n v="0"/>
    <n v="0"/>
    <n v="0"/>
    <n v="0"/>
    <n v="0"/>
    <n v="0"/>
    <n v="0"/>
  </r>
  <r>
    <x v="159"/>
    <n v="2016"/>
    <n v="0"/>
    <n v="0"/>
    <n v="0"/>
    <n v="0"/>
    <n v="0"/>
    <n v="0"/>
    <n v="0"/>
    <n v="0"/>
    <n v="0"/>
    <n v="0"/>
    <n v="0"/>
    <n v="0"/>
    <n v="0"/>
    <n v="0"/>
  </r>
  <r>
    <x v="159"/>
    <n v="2017"/>
    <n v="0"/>
    <n v="0"/>
    <n v="0"/>
    <n v="0"/>
    <n v="0"/>
    <n v="0"/>
    <n v="0"/>
    <n v="0"/>
    <n v="0"/>
    <n v="0"/>
    <n v="0"/>
    <n v="0"/>
    <n v="0"/>
    <n v="0"/>
  </r>
  <r>
    <x v="159"/>
    <n v="2018"/>
    <n v="0"/>
    <n v="0"/>
    <n v="0"/>
    <n v="0"/>
    <n v="0"/>
    <n v="0"/>
    <n v="0"/>
    <n v="0"/>
    <n v="0"/>
    <n v="0"/>
    <n v="0"/>
    <n v="0"/>
    <n v="0"/>
    <n v="0"/>
  </r>
  <r>
    <x v="160"/>
    <n v="2014"/>
    <n v="0"/>
    <n v="0"/>
    <n v="0"/>
    <n v="0"/>
    <n v="0"/>
    <n v="0"/>
    <n v="0"/>
    <n v="0"/>
    <n v="0"/>
    <n v="0"/>
    <n v="0"/>
    <n v="0"/>
    <n v="0"/>
    <n v="0"/>
  </r>
  <r>
    <x v="160"/>
    <n v="2015"/>
    <n v="0"/>
    <n v="0"/>
    <n v="0"/>
    <n v="0"/>
    <n v="0"/>
    <n v="0"/>
    <n v="0"/>
    <n v="0"/>
    <n v="0"/>
    <n v="0"/>
    <n v="0"/>
    <n v="0"/>
    <n v="0"/>
    <n v="0"/>
  </r>
  <r>
    <x v="160"/>
    <n v="2016"/>
    <n v="0"/>
    <n v="0"/>
    <n v="0"/>
    <n v="0"/>
    <n v="0"/>
    <n v="0"/>
    <n v="0"/>
    <n v="0"/>
    <n v="0"/>
    <n v="0"/>
    <n v="0"/>
    <n v="0"/>
    <n v="0"/>
    <n v="0"/>
  </r>
  <r>
    <x v="160"/>
    <n v="2017"/>
    <n v="0"/>
    <n v="32.948999999999998"/>
    <n v="14559.797"/>
    <n v="6432.3769999999995"/>
    <n v="39996.425000000003"/>
    <n v="0"/>
    <n v="3.6461999999999999"/>
    <n v="4958.8319999999994"/>
    <n v="2501.2932000000001"/>
    <n v="17806.825400000002"/>
    <n v="0"/>
    <n v="19555.224200000001"/>
    <n v="66736.920600000012"/>
    <n v="0"/>
  </r>
  <r>
    <x v="160"/>
    <n v="2018"/>
    <n v="0"/>
    <n v="0"/>
    <n v="0"/>
    <n v="0"/>
    <n v="0"/>
    <n v="0"/>
    <n v="0"/>
    <n v="0"/>
    <n v="0"/>
    <n v="0"/>
    <n v="0"/>
    <n v="0"/>
    <n v="0"/>
    <n v="0"/>
  </r>
  <r>
    <x v="161"/>
    <n v="2014"/>
    <n v="0"/>
    <n v="0"/>
    <n v="0"/>
    <n v="0"/>
    <n v="19392.291999999998"/>
    <n v="0"/>
    <n v="0"/>
    <n v="0"/>
    <n v="0"/>
    <n v="18900.294000000002"/>
    <n v="1358.028"/>
    <n v="0"/>
    <n v="38292.585999999996"/>
    <n v="1358.028"/>
  </r>
  <r>
    <x v="161"/>
    <n v="2015"/>
    <n v="0"/>
    <n v="0"/>
    <n v="471.52000000000004"/>
    <n v="281.56479999999999"/>
    <n v="15562.8544"/>
    <n v="0"/>
    <n v="0"/>
    <n v="391.47239999999999"/>
    <n v="534.45699999999999"/>
    <n v="20370.446800000002"/>
    <n v="765.98399999999992"/>
    <n v="862.99240000000009"/>
    <n v="36749.323000000004"/>
    <n v="765.98399999999992"/>
  </r>
  <r>
    <x v="161"/>
    <n v="2016"/>
    <n v="0"/>
    <n v="0"/>
    <n v="15822.363800000001"/>
    <n v="52619.945200000002"/>
    <n v="1470.6387999999999"/>
    <n v="0"/>
    <n v="0"/>
    <n v="7139.2893000000004"/>
    <n v="30873.589500000002"/>
    <n v="5454.6336000000001"/>
    <n v="1279.2520000000002"/>
    <n v="22961.653100000003"/>
    <n v="90418.807100000005"/>
    <n v="1279.2520000000002"/>
  </r>
  <r>
    <x v="161"/>
    <n v="2017"/>
    <n v="0"/>
    <n v="0.91259999999999997"/>
    <n v="403.26780000000002"/>
    <n v="178.15979999999999"/>
    <n v="1107.7950000000001"/>
    <n v="0"/>
    <n v="0.47879999999999995"/>
    <n v="651.16800000000001"/>
    <n v="328.45680000000004"/>
    <n v="2338.2996000000003"/>
    <n v="5957.3960000000006"/>
    <n v="1055.8271999999999"/>
    <n v="3952.7112000000002"/>
    <n v="5957.3960000000006"/>
  </r>
  <r>
    <x v="161"/>
    <n v="2018"/>
    <n v="0"/>
    <n v="0"/>
    <n v="0"/>
    <n v="0"/>
    <n v="0"/>
    <n v="0"/>
    <n v="0"/>
    <n v="0"/>
    <n v="0"/>
    <n v="0"/>
    <n v="2104.3620000000001"/>
    <n v="0"/>
    <n v="0"/>
    <n v="2104.3620000000001"/>
  </r>
  <r>
    <x v="162"/>
    <n v="2014"/>
    <n v="0"/>
    <n v="0"/>
    <n v="0"/>
    <n v="0"/>
    <n v="0"/>
    <n v="0"/>
    <n v="0"/>
    <n v="0"/>
    <n v="0"/>
    <n v="0"/>
    <n v="0"/>
    <n v="0"/>
    <n v="0"/>
    <n v="0"/>
  </r>
  <r>
    <x v="162"/>
    <n v="2015"/>
    <n v="0"/>
    <n v="0"/>
    <n v="0"/>
    <n v="0"/>
    <n v="0"/>
    <n v="0"/>
    <n v="0"/>
    <n v="0"/>
    <n v="0"/>
    <n v="0"/>
    <n v="0"/>
    <n v="0"/>
    <n v="0"/>
    <n v="0"/>
  </r>
  <r>
    <x v="162"/>
    <n v="2016"/>
    <n v="0"/>
    <n v="0"/>
    <n v="0"/>
    <n v="0"/>
    <n v="0"/>
    <n v="0"/>
    <n v="0"/>
    <n v="0"/>
    <n v="0"/>
    <n v="0"/>
    <n v="1648.604"/>
    <n v="0"/>
    <n v="0"/>
    <n v="1648.604"/>
  </r>
  <r>
    <x v="162"/>
    <n v="2017"/>
    <n v="0"/>
    <n v="0"/>
    <n v="0"/>
    <n v="0"/>
    <n v="0"/>
    <n v="0"/>
    <n v="0"/>
    <n v="0"/>
    <n v="0"/>
    <n v="0"/>
    <n v="2508.944"/>
    <n v="0"/>
    <n v="0"/>
    <n v="2508.944"/>
  </r>
  <r>
    <x v="162"/>
    <n v="2018"/>
    <n v="0"/>
    <n v="0"/>
    <n v="0"/>
    <n v="0"/>
    <n v="0"/>
    <n v="0"/>
    <n v="0"/>
    <n v="0"/>
    <n v="0"/>
    <n v="0"/>
    <n v="0"/>
    <n v="0"/>
    <n v="0"/>
    <n v="0"/>
  </r>
  <r>
    <x v="163"/>
    <n v="2014"/>
    <n v="0"/>
    <n v="0"/>
    <n v="0"/>
    <n v="89434.33"/>
    <n v="28635.071999999996"/>
    <n v="0"/>
    <n v="0"/>
    <n v="0"/>
    <n v="47799.317999999999"/>
    <n v="163985.53200000001"/>
    <n v="7966.098"/>
    <n v="0"/>
    <n v="329854.25199999998"/>
    <n v="7966.098"/>
  </r>
  <r>
    <x v="163"/>
    <n v="2015"/>
    <n v="0"/>
    <n v="0"/>
    <n v="407644.20500000002"/>
    <n v="218965.79069999998"/>
    <n v="10246.7646"/>
    <n v="0"/>
    <n v="0"/>
    <n v="470754.67060000001"/>
    <n v="424378.62749999994"/>
    <n v="35669.341200000003"/>
    <n v="27522.095999999998"/>
    <n v="878398.87560000003"/>
    <n v="689260.52399999998"/>
    <n v="27522.095999999998"/>
  </r>
  <r>
    <x v="163"/>
    <n v="2016"/>
    <n v="0"/>
    <n v="727.31659999999999"/>
    <n v="211241.70659999998"/>
    <n v="61372.558899999996"/>
    <n v="16167.481099999997"/>
    <n v="0"/>
    <n v="555.29759999999999"/>
    <n v="327886.08319999999"/>
    <n v="39038.6878"/>
    <n v="58125.952000000005"/>
    <n v="17360.892"/>
    <n v="540410.40399999998"/>
    <n v="174704.67979999998"/>
    <n v="17360.892"/>
  </r>
  <r>
    <x v="163"/>
    <n v="2017"/>
    <n v="0"/>
    <n v="4.3865999999999996"/>
    <n v="1938.3897999999999"/>
    <n v="856.36180000000002"/>
    <n v="5324.8450000000003"/>
    <n v="0"/>
    <n v="4.1030999999999995"/>
    <n v="5580.2159999999994"/>
    <n v="2814.7266"/>
    <n v="20038.172699999999"/>
    <n v="11006.242"/>
    <n v="7527.0954999999994"/>
    <n v="29034.106099999997"/>
    <n v="11006.242"/>
  </r>
  <r>
    <x v="163"/>
    <n v="2018"/>
    <n v="5.8322000000000003"/>
    <n v="180.79819999999998"/>
    <n v="3719.3530000000001"/>
    <n v="1402.6441"/>
    <n v="1826.0087999999998"/>
    <n v="5.4375"/>
    <n v="185.4375"/>
    <n v="1907.2500000000002"/>
    <n v="1008.3749999999999"/>
    <n v="1575.75"/>
    <n v="8917.35"/>
    <n v="6004.1084000000001"/>
    <n v="5812.7779"/>
    <n v="8917.35"/>
  </r>
  <r>
    <x v="164"/>
    <n v="2014"/>
    <n v="0"/>
    <n v="0"/>
    <n v="0"/>
    <n v="0"/>
    <n v="21095.951999999997"/>
    <n v="0"/>
    <n v="0"/>
    <n v="0"/>
    <n v="0"/>
    <n v="29154.594000000001"/>
    <n v="13039.424999999999"/>
    <n v="0"/>
    <n v="50250.546000000002"/>
    <n v="13039.424999999999"/>
  </r>
  <r>
    <x v="164"/>
    <n v="2015"/>
    <n v="0"/>
    <n v="0"/>
    <n v="17.185000000000002"/>
    <n v="10.261899999999999"/>
    <n v="567.20320000000004"/>
    <n v="0"/>
    <n v="0"/>
    <n v="591.1848"/>
    <n v="807.11400000000003"/>
    <n v="30762.5736"/>
    <n v="23561.279999999999"/>
    <n v="608.36979999999994"/>
    <n v="32147.152699999999"/>
    <n v="23561.279999999999"/>
  </r>
  <r>
    <x v="164"/>
    <n v="2016"/>
    <n v="0"/>
    <n v="0"/>
    <n v="2996.4450999999999"/>
    <n v="1787.8171999999997"/>
    <n v="27526.0376"/>
    <n v="0"/>
    <n v="0"/>
    <n v="3645.3038999999999"/>
    <n v="4031.6157000000003"/>
    <n v="61941.398400000005"/>
    <n v="1438.316"/>
    <n v="6641.7489999999998"/>
    <n v="95286.868900000001"/>
    <n v="1438.316"/>
  </r>
  <r>
    <x v="164"/>
    <n v="2017"/>
    <n v="0"/>
    <n v="28.411499999999997"/>
    <n v="11918.251499999998"/>
    <n v="11697.330099999999"/>
    <n v="3415.4596999999999"/>
    <n v="0"/>
    <n v="12.8413"/>
    <n v="18794.023799999999"/>
    <n v="21461.389600000002"/>
    <n v="9060.533300000001"/>
    <n v="156.13600000000002"/>
    <n v="30753.528099999996"/>
    <n v="45634.712700000004"/>
    <n v="156.13600000000002"/>
  </r>
  <r>
    <x v="164"/>
    <n v="2018"/>
    <n v="0"/>
    <n v="0"/>
    <n v="0"/>
    <n v="0"/>
    <n v="0"/>
    <n v="0"/>
    <n v="0"/>
    <n v="0"/>
    <n v="0"/>
    <n v="0"/>
    <n v="3118.752"/>
    <n v="0"/>
    <n v="0"/>
    <n v="3118.752"/>
  </r>
  <r>
    <x v="165"/>
    <n v="2014"/>
    <n v="0"/>
    <n v="0"/>
    <n v="217055.77600000001"/>
    <n v="75077.152000000002"/>
    <n v="171662.13999999998"/>
    <n v="0"/>
    <n v="0"/>
    <n v="516696.55500000005"/>
    <n v="29713.809000000001"/>
    <n v="34280.201999999997"/>
    <n v="6530.9579999999996"/>
    <n v="733752.33100000001"/>
    <n v="310733.30299999996"/>
    <n v="6530.9579999999996"/>
  </r>
  <r>
    <x v="165"/>
    <n v="2015"/>
    <n v="302194.49"/>
    <n v="0"/>
    <n v="451944.61049999995"/>
    <n v="253263.02299999999"/>
    <n v="15228.553499999998"/>
    <n v="0"/>
    <n v="0"/>
    <n v="221869.2402"/>
    <n v="423051.79899999994"/>
    <n v="23124.139300000003"/>
    <n v="26779.14"/>
    <n v="976008.34069999994"/>
    <n v="714667.51479999989"/>
    <n v="26779.14"/>
  </r>
  <r>
    <x v="165"/>
    <n v="2016"/>
    <n v="0"/>
    <n v="703.60450000000003"/>
    <n v="213358.34719999996"/>
    <n v="87167.527199999997"/>
    <n v="23631.439699999999"/>
    <n v="0"/>
    <n v="135.7389"/>
    <n v="99049.383799999996"/>
    <n v="93254.292199999996"/>
    <n v="18663.78"/>
    <n v="5119.7040000000006"/>
    <n v="313247.07439999992"/>
    <n v="222717.03909999999"/>
    <n v="5119.7040000000006"/>
  </r>
  <r>
    <x v="165"/>
    <n v="2017"/>
    <n v="0"/>
    <n v="228.60239999999999"/>
    <n v="96559.055200000003"/>
    <n v="87707.678100000005"/>
    <n v="59866.097300000001"/>
    <n v="0"/>
    <n v="73.901499999999999"/>
    <n v="105003.3138"/>
    <n v="93483.524799999999"/>
    <n v="179470.94870000001"/>
    <n v="7245.518"/>
    <n v="201864.87290000002"/>
    <n v="420528.24890000001"/>
    <n v="7245.518"/>
  </r>
  <r>
    <x v="165"/>
    <n v="2018"/>
    <n v="503.19500000000005"/>
    <n v="15599.045"/>
    <n v="320901.17499999999"/>
    <n v="121018.39750000001"/>
    <n v="157545.78"/>
    <n v="488.61809999999997"/>
    <n v="16663.562099999999"/>
    <n v="171387.01080000002"/>
    <n v="90613.384199999986"/>
    <n v="141598.1556"/>
    <n v="51439.518000000004"/>
    <n v="525542.60600000003"/>
    <n v="510775.71729999996"/>
    <n v="51439.518000000004"/>
  </r>
  <r>
    <x v="166"/>
    <n v="2014"/>
    <n v="0"/>
    <n v="0"/>
    <n v="0"/>
    <n v="157088.32200000001"/>
    <n v="148405.19999999998"/>
    <n v="0"/>
    <n v="0"/>
    <n v="0"/>
    <n v="388242.31800000003"/>
    <n v="278622.43800000002"/>
    <n v="56248.92"/>
    <n v="0"/>
    <n v="972358.27800000017"/>
    <n v="56248.92"/>
  </r>
  <r>
    <x v="166"/>
    <n v="2015"/>
    <n v="0"/>
    <n v="0"/>
    <n v="245054.96049999996"/>
    <n v="104295.3799"/>
    <n v="17307.4725"/>
    <n v="0"/>
    <n v="0"/>
    <n v="220626.93599999999"/>
    <n v="132748.47899999999"/>
    <n v="27843.858900000003"/>
    <n v="18085.464"/>
    <n v="465681.89649999992"/>
    <n v="282195.19030000002"/>
    <n v="18085.464"/>
  </r>
  <r>
    <x v="166"/>
    <n v="2016"/>
    <n v="0"/>
    <n v="0"/>
    <n v="19719.019400000001"/>
    <n v="58565.375200000002"/>
    <n v="25202.454399999999"/>
    <n v="0"/>
    <n v="0"/>
    <n v="15624.685000000001"/>
    <n v="41941.405899999998"/>
    <n v="141152.5632"/>
    <n v="30830.108"/>
    <n v="35343.704400000002"/>
    <n v="266861.79869999998"/>
    <n v="30830.108"/>
  </r>
  <r>
    <x v="166"/>
    <n v="2017"/>
    <n v="0"/>
    <n v="66.478200000000001"/>
    <n v="27931.5726"/>
    <n v="26936.489000000001"/>
    <n v="10180.709800000001"/>
    <n v="0"/>
    <n v="40.822000000000003"/>
    <n v="59917.412700000001"/>
    <n v="69860.697700000004"/>
    <n v="21866.606800000001"/>
    <n v="29392.602000000003"/>
    <n v="87956.285499999998"/>
    <n v="128844.50330000001"/>
    <n v="29392.602000000003"/>
  </r>
  <r>
    <x v="166"/>
    <n v="2018"/>
    <n v="699.36609999999996"/>
    <n v="26979.957000000002"/>
    <n v="530755.18709999998"/>
    <n v="136974.94079999998"/>
    <n v="65314.9084"/>
    <n v="826.77080000000001"/>
    <n v="37302.512000000002"/>
    <n v="555161.93819999998"/>
    <n v="226776.62219999998"/>
    <n v="178457.7732"/>
    <n v="27243.996000000003"/>
    <n v="1151725.7312"/>
    <n v="607524.24459999998"/>
    <n v="27243.996000000003"/>
  </r>
  <r>
    <x v="167"/>
    <n v="2014"/>
    <n v="0"/>
    <n v="0"/>
    <n v="134450.07999999999"/>
    <n v="128613.62100000001"/>
    <n v="63559.535999999993"/>
    <n v="0"/>
    <n v="0"/>
    <n v="368718.57600000006"/>
    <n v="233249.68799999999"/>
    <n v="114057.114"/>
    <n v="1623.636"/>
    <n v="503168.65600000008"/>
    <n v="539479.95900000003"/>
    <n v="1623.636"/>
  </r>
  <r>
    <x v="167"/>
    <n v="2015"/>
    <n v="0"/>
    <n v="0"/>
    <n v="176888.37400000001"/>
    <n v="5443.2505999999994"/>
    <n v="174799.7401"/>
    <n v="0"/>
    <n v="0"/>
    <n v="196382.04160000003"/>
    <n v="12343.571"/>
    <n v="216554.8106"/>
    <n v="2763.36"/>
    <n v="373270.41560000007"/>
    <n v="409141.37229999999"/>
    <n v="2763.36"/>
  </r>
  <r>
    <x v="167"/>
    <n v="2016"/>
    <n v="0"/>
    <n v="1460.3857"/>
    <n v="400002.22480000003"/>
    <n v="24932.876199999999"/>
    <n v="90116.136299999998"/>
    <n v="0"/>
    <n v="1217.0796"/>
    <n v="708608.78279999993"/>
    <n v="39912.303599999999"/>
    <n v="131008.84160000001"/>
    <n v="27886.076000000001"/>
    <n v="1111288.4728999999"/>
    <n v="285970.15769999998"/>
    <n v="27886.076000000001"/>
  </r>
  <r>
    <x v="167"/>
    <n v="2017"/>
    <n v="0"/>
    <n v="20.2653"/>
    <n v="8955.0108999999993"/>
    <n v="3956.2368999999999"/>
    <n v="24599.822500000002"/>
    <n v="0"/>
    <n v="19.423499999999997"/>
    <n v="26415.96"/>
    <n v="13324.521000000001"/>
    <n v="94857.8995"/>
    <n v="13241.948"/>
    <n v="35410.659699999997"/>
    <n v="136738.47990000001"/>
    <n v="13241.948"/>
  </r>
  <r>
    <x v="167"/>
    <n v="2018"/>
    <n v="6.5406000000000004"/>
    <n v="202.7586"/>
    <n v="4171.1189999999997"/>
    <n v="1573.0143"/>
    <n v="2047.8023999999998"/>
    <n v="1.4180999999999999"/>
    <n v="48.362099999999998"/>
    <n v="497.41080000000005"/>
    <n v="262.98419999999999"/>
    <n v="410.9556"/>
    <n v="2499.5100000000002"/>
    <n v="4927.6091999999999"/>
    <n v="4294.7564999999995"/>
    <n v="2499.5100000000002"/>
  </r>
  <r>
    <x v="168"/>
    <n v="2014"/>
    <n v="0"/>
    <n v="0"/>
    <n v="0"/>
    <n v="0"/>
    <n v="0"/>
    <n v="0"/>
    <n v="0"/>
    <n v="0"/>
    <n v="0"/>
    <n v="0"/>
    <n v="747.55799999999999"/>
    <n v="0"/>
    <n v="0"/>
    <n v="747.55799999999999"/>
  </r>
  <r>
    <x v="168"/>
    <n v="2015"/>
    <n v="0"/>
    <n v="0"/>
    <n v="5127.5"/>
    <n v="38412.5"/>
    <n v="290.5"/>
    <n v="0"/>
    <n v="0"/>
    <n v="6898.0519999999997"/>
    <n v="56736.11"/>
    <n v="864.09500000000003"/>
    <n v="0"/>
    <n v="12025.552"/>
    <n v="96303.205000000002"/>
    <n v="0"/>
  </r>
  <r>
    <x v="168"/>
    <n v="2016"/>
    <n v="0"/>
    <n v="0"/>
    <n v="77.723799999999997"/>
    <n v="46.373599999999996"/>
    <n v="713.98879999999997"/>
    <n v="0"/>
    <n v="0"/>
    <n v="350.0102"/>
    <n v="387.10260000000005"/>
    <n v="5947.4112000000005"/>
    <n v="5015.9080000000004"/>
    <n v="427.73399999999998"/>
    <n v="7094.8762000000006"/>
    <n v="5015.9080000000004"/>
  </r>
  <r>
    <x v="168"/>
    <n v="2017"/>
    <n v="0"/>
    <n v="0"/>
    <n v="0"/>
    <n v="0"/>
    <n v="0"/>
    <n v="0"/>
    <n v="0"/>
    <n v="0"/>
    <n v="0"/>
    <n v="0"/>
    <n v="5378.616"/>
    <n v="0"/>
    <n v="0"/>
    <n v="5378.616"/>
  </r>
  <r>
    <x v="168"/>
    <n v="2018"/>
    <n v="0"/>
    <n v="0"/>
    <n v="0"/>
    <n v="0"/>
    <n v="0"/>
    <n v="0"/>
    <n v="0"/>
    <n v="0"/>
    <n v="0"/>
    <n v="0"/>
    <n v="3824.1840000000002"/>
    <n v="0"/>
    <n v="0"/>
    <n v="3824.1840000000002"/>
  </r>
  <r>
    <x v="169"/>
    <n v="2014"/>
    <n v="0"/>
    <n v="0"/>
    <n v="0"/>
    <n v="59569.630000000005"/>
    <n v="10309.124"/>
    <n v="0"/>
    <n v="0"/>
    <n v="0"/>
    <n v="133080.99"/>
    <n v="29424.444"/>
    <n v="40762.259999999995"/>
    <n v="0"/>
    <n v="232384.18799999999"/>
    <n v="40762.259999999995"/>
  </r>
  <r>
    <x v="169"/>
    <n v="2015"/>
    <n v="0"/>
    <n v="0"/>
    <n v="19577.585500000001"/>
    <n v="96872.551599999992"/>
    <n v="239074.36190000002"/>
    <n v="0"/>
    <n v="0"/>
    <n v="21557.941999999999"/>
    <n v="121001.13499999999"/>
    <n v="428835.24080000003"/>
    <n v="58831.691999999995"/>
    <n v="41135.527499999997"/>
    <n v="885783.28930000006"/>
    <n v="58831.691999999995"/>
  </r>
  <r>
    <x v="169"/>
    <n v="2016"/>
    <n v="0"/>
    <n v="1544.0122999999999"/>
    <n v="436317.31889999995"/>
    <n v="93867.128800000006"/>
    <n v="20183.3999"/>
    <n v="0"/>
    <n v="1291.0193999999999"/>
    <n v="776409.022"/>
    <n v="176481.82020000002"/>
    <n v="21185.102400000003"/>
    <n v="36370.387999999999"/>
    <n v="1215561.3725999999"/>
    <n v="311717.45130000007"/>
    <n v="36370.387999999999"/>
  </r>
  <r>
    <x v="169"/>
    <n v="2017"/>
    <n v="275301.3835"/>
    <n v="400.94010000000003"/>
    <n v="168133.20730000001"/>
    <n v="165611.74239999999"/>
    <n v="45469.331200000001"/>
    <n v="9226.7015999999985"/>
    <n v="149.75060000000002"/>
    <n v="219708.41039999999"/>
    <n v="255405.84200000003"/>
    <n v="83903.121800000008"/>
    <n v="24876.772000000001"/>
    <n v="672920.39350000001"/>
    <n v="550390.03740000003"/>
    <n v="24876.772000000001"/>
  </r>
  <r>
    <x v="169"/>
    <n v="2018"/>
    <n v="954.53480000000013"/>
    <n v="34628.839399999997"/>
    <n v="632789.22320000001"/>
    <n v="149555.1985"/>
    <n v="100667.329"/>
    <n v="949.40609999999992"/>
    <n v="42349.115300000005"/>
    <n v="605615.50390000013"/>
    <n v="234442.0827"/>
    <n v="197557.60760000002"/>
    <n v="35561.993999999999"/>
    <n v="1317286.6227000002"/>
    <n v="682222.21779999998"/>
    <n v="35561.993999999999"/>
  </r>
  <r>
    <x v="170"/>
    <n v="2014"/>
    <n v="0"/>
    <n v="0"/>
    <n v="0"/>
    <n v="0"/>
    <n v="0"/>
    <n v="0"/>
    <n v="0"/>
    <n v="0"/>
    <n v="0"/>
    <n v="0"/>
    <n v="386.63099999999997"/>
    <n v="0"/>
    <n v="0"/>
    <n v="386.63099999999997"/>
  </r>
  <r>
    <x v="170"/>
    <n v="2015"/>
    <n v="0"/>
    <n v="0"/>
    <n v="114.13500000000001"/>
    <n v="68.154899999999998"/>
    <n v="3767.1071999999999"/>
    <n v="0"/>
    <n v="0"/>
    <n v="80.003399999999999"/>
    <n v="109.22449999999999"/>
    <n v="4163.0137999999997"/>
    <n v="769.62"/>
    <n v="194.13839999999999"/>
    <n v="8107.500399999999"/>
    <n v="769.62"/>
  </r>
  <r>
    <x v="170"/>
    <n v="2016"/>
    <n v="0"/>
    <n v="0"/>
    <n v="0"/>
    <n v="0"/>
    <n v="0"/>
    <n v="0"/>
    <n v="0"/>
    <n v="0"/>
    <n v="0"/>
    <n v="0"/>
    <n v="2495.1480000000001"/>
    <n v="0"/>
    <n v="0"/>
    <n v="2495.1480000000001"/>
  </r>
  <r>
    <x v="170"/>
    <n v="2017"/>
    <n v="0"/>
    <n v="4576.1715999999997"/>
    <n v="135253.07180000001"/>
    <n v="4120.1544999999996"/>
    <n v="2088.0783000000001"/>
    <n v="0"/>
    <n v="10310.784"/>
    <n v="308249.48000000004"/>
    <n v="15068.781200000001"/>
    <n v="4349.8620000000001"/>
    <n v="3937.05"/>
    <n v="458389.50740000006"/>
    <n v="25626.876000000004"/>
    <n v="3937.05"/>
  </r>
  <r>
    <x v="170"/>
    <n v="2018"/>
    <n v="0"/>
    <n v="0"/>
    <n v="0"/>
    <n v="0"/>
    <n v="0"/>
    <n v="0"/>
    <n v="0"/>
    <n v="0"/>
    <n v="0"/>
    <n v="0"/>
    <n v="0"/>
    <n v="0"/>
    <n v="0"/>
    <n v="0"/>
  </r>
  <r>
    <x v="171"/>
    <n v="2014"/>
    <n v="0"/>
    <n v="0"/>
    <n v="0"/>
    <n v="0"/>
    <n v="10825.315999999999"/>
    <n v="0"/>
    <n v="0"/>
    <n v="0"/>
    <n v="0"/>
    <n v="29728.218000000001"/>
    <n v="11472.552"/>
    <n v="0"/>
    <n v="40553.534"/>
    <n v="11472.552"/>
  </r>
  <r>
    <x v="171"/>
    <n v="2015"/>
    <n v="0"/>
    <n v="0"/>
    <n v="187873.85449999999"/>
    <n v="19997.316499999997"/>
    <n v="3830.2887000000001"/>
    <n v="0"/>
    <n v="0"/>
    <n v="20636.2526"/>
    <n v="32162.973499999996"/>
    <n v="5802.0691999999999"/>
    <n v="2253.1079999999997"/>
    <n v="208510.10709999999"/>
    <n v="61792.647899999996"/>
    <n v="2253.1079999999997"/>
  </r>
  <r>
    <x v="171"/>
    <n v="2016"/>
    <n v="0"/>
    <n v="0"/>
    <n v="3771.8703"/>
    <n v="2250.4715999999999"/>
    <n v="34649.272799999999"/>
    <n v="0"/>
    <n v="0"/>
    <n v="4540.7304000000004"/>
    <n v="5021.9351999999999"/>
    <n v="77156.582399999999"/>
    <n v="12351.724"/>
    <n v="8312.6007000000009"/>
    <n v="119078.26199999999"/>
    <n v="12351.724"/>
  </r>
  <r>
    <x v="171"/>
    <n v="2017"/>
    <n v="0"/>
    <n v="186.74879999999999"/>
    <n v="78469.950399999987"/>
    <n v="75617.900099999999"/>
    <n v="28858.904900000001"/>
    <n v="0"/>
    <n v="71.986699999999999"/>
    <n v="105551.16900000001"/>
    <n v="122157.96320000001"/>
    <n v="42955.161900000006"/>
    <n v="5439.1860000000006"/>
    <n v="184279.85489999998"/>
    <n v="269589.9301"/>
    <n v="5439.1860000000006"/>
  </r>
  <r>
    <x v="171"/>
    <n v="2018"/>
    <n v="1276.1144999999999"/>
    <n v="45431.508000000009"/>
    <n v="694152.7659"/>
    <n v="82127.685299999997"/>
    <n v="32354.802899999999"/>
    <n v="552.97479999999996"/>
    <n v="27143.991600000001"/>
    <n v="393364.6936"/>
    <n v="117328.40400000001"/>
    <n v="79515.49040000001"/>
    <n v="25513.566000000003"/>
    <n v="1161922.0484"/>
    <n v="311326.38260000001"/>
    <n v="25513.566000000003"/>
  </r>
  <r>
    <x v="172"/>
    <n v="2014"/>
    <n v="0"/>
    <n v="0"/>
    <n v="296399.03999999998"/>
    <n v="44658.173000000003"/>
    <n v="11384.523999999999"/>
    <n v="0"/>
    <n v="0"/>
    <n v="949545.27000000025"/>
    <n v="41134.760999999999"/>
    <n v="52281.51"/>
    <n v="6072.57"/>
    <n v="1245944.3100000003"/>
    <n v="149458.96799999999"/>
    <n v="6072.57"/>
  </r>
  <r>
    <x v="172"/>
    <n v="2015"/>
    <n v="0"/>
    <n v="0"/>
    <n v="508988.76149999996"/>
    <n v="184988.72459999999"/>
    <n v="11480.952799999999"/>
    <n v="0"/>
    <n v="0"/>
    <n v="441629.24059999996"/>
    <n v="231281.94399999999"/>
    <n v="20326.417600000001"/>
    <n v="5477.0280000000002"/>
    <n v="950618.00209999993"/>
    <n v="448078.03899999993"/>
    <n v="5477.0280000000002"/>
  </r>
  <r>
    <x v="172"/>
    <n v="2016"/>
    <n v="0"/>
    <n v="0"/>
    <n v="39442.482400000001"/>
    <n v="119164.82870000001"/>
    <n v="43676.8799"/>
    <n v="0"/>
    <n v="0"/>
    <n v="18592.338299999999"/>
    <n v="73291.193899999998"/>
    <n v="50058.172800000008"/>
    <n v="7928.9360000000006"/>
    <n v="58034.820699999997"/>
    <n v="286191.07530000003"/>
    <n v="7928.9360000000006"/>
  </r>
  <r>
    <x v="172"/>
    <n v="2017"/>
    <n v="0"/>
    <n v="273.67529999999999"/>
    <n v="114400.5569"/>
    <n v="116566.20819999999"/>
    <n v="13242.510600000001"/>
    <n v="0"/>
    <n v="41.294499999999999"/>
    <n v="60824.5389"/>
    <n v="72701.536900000006"/>
    <n v="13502.016100000001"/>
    <n v="28913.426000000003"/>
    <n v="175540.0656"/>
    <n v="216012.27180000002"/>
    <n v="28913.426000000003"/>
  </r>
  <r>
    <x v="172"/>
    <n v="2018"/>
    <n v="373.36920000000003"/>
    <n v="13289.625199999999"/>
    <n v="216990.70679999999"/>
    <n v="36459.116199999997"/>
    <n v="22403.421599999998"/>
    <n v="222.3845"/>
    <n v="10517.2757"/>
    <n v="143236.1404"/>
    <n v="39809.4274"/>
    <n v="32650.547599999998"/>
    <n v="48865.752"/>
    <n v="384629.50179999997"/>
    <n v="131322.5128"/>
    <n v="48865.752"/>
  </r>
  <r>
    <x v="173"/>
    <n v="2014"/>
    <n v="0"/>
    <n v="0"/>
    <n v="1328370.3999999999"/>
    <n v="290588.44700000004"/>
    <n v="80241.819999999992"/>
    <n v="0"/>
    <n v="0"/>
    <n v="1433807.0640000002"/>
    <n v="384584.30700000003"/>
    <n v="160054.97400000002"/>
    <n v="71680.959000000003"/>
    <n v="2762177.4640000002"/>
    <n v="915469.54800000007"/>
    <n v="71680.959000000003"/>
  </r>
  <r>
    <x v="173"/>
    <n v="2015"/>
    <n v="0"/>
    <n v="0"/>
    <n v="1045534.7189999999"/>
    <n v="231906.36669999998"/>
    <n v="142083.0705"/>
    <n v="0"/>
    <n v="0"/>
    <n v="871268.60419999994"/>
    <n v="256717.36600000001"/>
    <n v="186281.8879"/>
    <n v="76277.22"/>
    <n v="1916803.3232"/>
    <n v="816988.69109999994"/>
    <n v="76277.22"/>
  </r>
  <r>
    <x v="173"/>
    <n v="2016"/>
    <n v="0"/>
    <n v="0"/>
    <n v="126087.77800000001"/>
    <n v="395887.91600000003"/>
    <n v="89817.427999999985"/>
    <n v="0"/>
    <n v="0"/>
    <n v="119115.3841"/>
    <n v="506561.40950000001"/>
    <n v="134111.1072"/>
    <n v="77214.788"/>
    <n v="245203.16210000002"/>
    <n v="1126377.8607000001"/>
    <n v="77214.788"/>
  </r>
  <r>
    <x v="173"/>
    <n v="2017"/>
    <n v="0"/>
    <n v="23074.1358"/>
    <n v="1033763.1253999999"/>
    <n v="353562.62729999993"/>
    <n v="289833.22330000001"/>
    <n v="0"/>
    <n v="14249.7624"/>
    <n v="651551.36119999993"/>
    <n v="236078.06810000003"/>
    <n v="348980.87910000002"/>
    <n v="49340.322"/>
    <n v="1722638.3847999997"/>
    <n v="1228454.7978000001"/>
    <n v="49340.322"/>
  </r>
  <r>
    <x v="173"/>
    <n v="2018"/>
    <n v="1600.8016"/>
    <n v="54403.361999999994"/>
    <n v="1051200.206"/>
    <n v="315794.46960000001"/>
    <n v="320150.00430000003"/>
    <n v="2037.6145999999999"/>
    <n v="71374.887400000007"/>
    <n v="795684.95570000005"/>
    <n v="425515.40469999996"/>
    <n v="593479.91560000007"/>
    <n v="31183.542000000001"/>
    <n v="1976301.8273000002"/>
    <n v="1654939.7941999999"/>
    <n v="31183.542000000001"/>
  </r>
  <r>
    <x v="174"/>
    <n v="2014"/>
    <n v="0"/>
    <n v="0"/>
    <n v="112517.24800000001"/>
    <n v="20214.592000000001"/>
    <n v="32766.871999999996"/>
    <n v="0"/>
    <n v="0"/>
    <n v="141374.60100000002"/>
    <n v="93498.536999999997"/>
    <n v="88293.377999999997"/>
    <n v="78895.214999999997"/>
    <n v="253891.84900000005"/>
    <n v="234773.37899999999"/>
    <n v="78895.214999999997"/>
  </r>
  <r>
    <x v="174"/>
    <n v="2015"/>
    <n v="0"/>
    <n v="0"/>
    <n v="17058.219000000001"/>
    <n v="123980.946"/>
    <n v="19175.735799999999"/>
    <n v="0"/>
    <n v="0"/>
    <n v="6006.5944"/>
    <n v="43661.741999999998"/>
    <n v="44205.867599999998"/>
    <n v="34691.076000000001"/>
    <n v="23064.813399999999"/>
    <n v="231024.29139999999"/>
    <n v="34691.076000000001"/>
  </r>
  <r>
    <x v="174"/>
    <n v="2016"/>
    <n v="0"/>
    <n v="891.90300000000002"/>
    <n v="256381.70669999998"/>
    <n v="49332.090600000003"/>
    <n v="76471.0092"/>
    <n v="0"/>
    <n v="461.80860000000001"/>
    <n v="284205.08399999997"/>
    <n v="70537.1443"/>
    <n v="116401.84160000001"/>
    <n v="43366.508000000002"/>
    <n v="541940.50229999993"/>
    <n v="312742.08570000005"/>
    <n v="43366.508000000002"/>
  </r>
  <r>
    <x v="174"/>
    <n v="2017"/>
    <n v="0"/>
    <n v="28798.587300000003"/>
    <n v="880313.40989999997"/>
    <n v="56188.392199999995"/>
    <n v="24105.659200000002"/>
    <n v="0"/>
    <n v="9923.2728999999999"/>
    <n v="340108.94420000003"/>
    <n v="60771.714000000007"/>
    <n v="46739.020100000009"/>
    <n v="28443.672000000002"/>
    <n v="1259144.2143000001"/>
    <n v="187804.7855"/>
    <n v="28443.672000000002"/>
  </r>
  <r>
    <x v="174"/>
    <n v="2018"/>
    <n v="211.48160000000001"/>
    <n v="6555.9295999999995"/>
    <n v="134867.584"/>
    <n v="50861.324800000002"/>
    <n v="66212.96639999999"/>
    <n v="289.54179999999997"/>
    <n v="9874.3737999999994"/>
    <n v="101559.28240000001"/>
    <n v="53695.027599999994"/>
    <n v="83907.216800000009"/>
    <n v="9795.1620000000003"/>
    <n v="253358.19320000004"/>
    <n v="254676.5356"/>
    <n v="9795.1620000000003"/>
  </r>
  <r>
    <x v="175"/>
    <n v="2014"/>
    <n v="0"/>
    <n v="0"/>
    <n v="3590893.2480000001"/>
    <n v="496072.33100000006"/>
    <n v="110000.96799999999"/>
    <n v="0"/>
    <n v="0"/>
    <n v="2708875.8630000004"/>
    <n v="269119.49099999998"/>
    <n v="143432.21400000001"/>
    <n v="83011.067999999999"/>
    <n v="6299769.1110000005"/>
    <n v="1018625.0040000001"/>
    <n v="83011.067999999999"/>
  </r>
  <r>
    <x v="175"/>
    <n v="2015"/>
    <n v="0"/>
    <n v="0"/>
    <n v="4056765.5239999997"/>
    <n v="254669.90529999998"/>
    <n v="452750.08689999999"/>
    <n v="0"/>
    <n v="0"/>
    <n v="4250681.0845999988"/>
    <n v="363505.15750000003"/>
    <n v="498978.5551"/>
    <n v="110874.97199999999"/>
    <n v="8307446.6085999981"/>
    <n v="1569903.7047999999"/>
    <n v="110874.97199999999"/>
  </r>
  <r>
    <x v="175"/>
    <n v="2016"/>
    <n v="0"/>
    <n v="3940.1516999999994"/>
    <n v="1198859.8036999998"/>
    <n v="523424.8574000001"/>
    <n v="61562.632699999995"/>
    <n v="0"/>
    <n v="2150.1734000000001"/>
    <n v="1382912.7083999999"/>
    <n v="677737.21159999992"/>
    <n v="133168.0624"/>
    <n v="18144.080000000002"/>
    <n v="2587862.8372"/>
    <n v="1395892.7641"/>
    <n v="18144.080000000002"/>
  </r>
  <r>
    <x v="175"/>
    <n v="2017"/>
    <n v="0"/>
    <n v="128329.71590000001"/>
    <n v="4267152.2827000003"/>
    <n v="583081.73829999997"/>
    <n v="349517.49310000002"/>
    <n v="0"/>
    <n v="99333.141000000003"/>
    <n v="3584024.9831000003"/>
    <n v="842023.27010000008"/>
    <n v="435678.4154"/>
    <n v="68121.06"/>
    <n v="8078840.1227000002"/>
    <n v="2210300.9169000001"/>
    <n v="68121.06"/>
  </r>
  <r>
    <x v="175"/>
    <n v="2018"/>
    <n v="1246918.4565999999"/>
    <n v="96358.147599999997"/>
    <n v="1789343.0763999999"/>
    <n v="435660.93500000006"/>
    <n v="284866.15599999996"/>
    <n v="6006.9387999999999"/>
    <n v="220234.71759999997"/>
    <n v="3049113.4281000001"/>
    <n v="680674.77150000003"/>
    <n v="439993.76240000001"/>
    <n v="81114.072"/>
    <n v="6407974.7651000004"/>
    <n v="1841195.6249000002"/>
    <n v="81114.072"/>
  </r>
  <r>
    <x v="176"/>
    <n v="2014"/>
    <n v="0"/>
    <n v="0"/>
    <n v="0"/>
    <n v="0"/>
    <n v="0"/>
    <n v="0"/>
    <n v="0"/>
    <n v="0"/>
    <n v="0"/>
    <n v="0"/>
    <n v="0"/>
    <n v="0"/>
    <n v="0"/>
    <n v="0"/>
  </r>
  <r>
    <x v="176"/>
    <n v="2015"/>
    <n v="0"/>
    <n v="0"/>
    <n v="315006.23"/>
    <n v="25942.692199999998"/>
    <n v="11110.893599999999"/>
    <n v="0"/>
    <n v="0"/>
    <n v="35168.110800000002"/>
    <n v="1167.93"/>
    <n v="30842.312400000003"/>
    <n v="0"/>
    <n v="350174.34080000001"/>
    <n v="69063.828200000004"/>
    <n v="0"/>
  </r>
  <r>
    <x v="176"/>
    <n v="2016"/>
    <n v="0"/>
    <n v="0"/>
    <n v="0"/>
    <n v="0"/>
    <n v="0"/>
    <n v="0"/>
    <n v="0"/>
    <n v="0"/>
    <n v="0"/>
    <n v="0"/>
    <n v="0"/>
    <n v="0"/>
    <n v="0"/>
    <n v="0"/>
  </r>
  <r>
    <x v="176"/>
    <n v="2017"/>
    <n v="0"/>
    <n v="0"/>
    <n v="0"/>
    <n v="0"/>
    <n v="0"/>
    <n v="0"/>
    <n v="0"/>
    <n v="0"/>
    <n v="0"/>
    <n v="0"/>
    <n v="0"/>
    <n v="0"/>
    <n v="0"/>
    <n v="0"/>
  </r>
  <r>
    <x v="176"/>
    <n v="2018"/>
    <n v="96.720800000000011"/>
    <n v="6163.1988000000001"/>
    <n v="223417.86199999999"/>
    <n v="103574.66039999999"/>
    <n v="40999.7497"/>
    <n v="57.071999999999996"/>
    <n v="5668.7116000000005"/>
    <n v="206752.50030000001"/>
    <n v="138048.50650000002"/>
    <n v="38558.664000000004"/>
    <n v="722.67000000000007"/>
    <n v="442156.06550000003"/>
    <n v="321181.58059999999"/>
    <n v="722.67000000000007"/>
  </r>
  <r>
    <x v="177"/>
    <n v="2014"/>
    <n v="0"/>
    <n v="0"/>
    <n v="0"/>
    <n v="187396.69100000002"/>
    <n v="108533.89599999999"/>
    <n v="0"/>
    <n v="0"/>
    <n v="0"/>
    <n v="131119.59"/>
    <n v="188350.674"/>
    <n v="48744.422999999995"/>
    <n v="0"/>
    <n v="615400.85100000002"/>
    <n v="48744.422999999995"/>
  </r>
  <r>
    <x v="177"/>
    <n v="2015"/>
    <n v="0"/>
    <n v="0"/>
    <n v="943437.01699999999"/>
    <n v="191310.1648"/>
    <n v="83298.967000000004"/>
    <n v="0"/>
    <n v="0"/>
    <n v="709918.52579999994"/>
    <n v="198825.56899999999"/>
    <n v="181713.77540000001"/>
    <n v="29891.556"/>
    <n v="1653355.5427999999"/>
    <n v="655148.47620000003"/>
    <n v="29891.556"/>
  </r>
  <r>
    <x v="177"/>
    <n v="2016"/>
    <n v="0"/>
    <n v="956.06549999999993"/>
    <n v="295584.67290000001"/>
    <n v="113092.60920000001"/>
    <n v="113312.06789999999"/>
    <n v="0"/>
    <n v="99.745800000000003"/>
    <n v="81331.112399999984"/>
    <n v="69589.788100000005"/>
    <n v="201227.06720000002"/>
    <n v="38258.936000000002"/>
    <n v="377971.59659999999"/>
    <n v="497221.53240000003"/>
    <n v="38258.936000000002"/>
  </r>
  <r>
    <x v="177"/>
    <n v="2017"/>
    <n v="0"/>
    <n v="4546.6507000000001"/>
    <n v="246258.8621"/>
    <n v="110452.10039999998"/>
    <n v="88539.149799999999"/>
    <n v="0"/>
    <n v="10189.592000000001"/>
    <n v="346991.41139999998"/>
    <n v="64500.635600000009"/>
    <n v="23837.3426"/>
    <n v="29679.300000000003"/>
    <n v="607986.51619999995"/>
    <n v="287329.22839999996"/>
    <n v="29679.300000000003"/>
  </r>
  <r>
    <x v="177"/>
    <n v="2018"/>
    <n v="364.54300000000001"/>
    <n v="16380.631600000001"/>
    <n v="394702.8934"/>
    <n v="129867.27499999999"/>
    <n v="41542.623500000002"/>
    <n v="724.63400000000001"/>
    <n v="37356.928"/>
    <n v="539658.19270000001"/>
    <n v="133536.05009999999"/>
    <n v="75501.094400000002"/>
    <n v="54539.706000000006"/>
    <n v="989187.82270000014"/>
    <n v="380447.04300000001"/>
    <n v="54539.706000000006"/>
  </r>
  <r>
    <x v="178"/>
    <n v="2014"/>
    <n v="0"/>
    <n v="0"/>
    <n v="0"/>
    <n v="8612.8320000000003"/>
    <n v="6117.3279999999995"/>
    <n v="0"/>
    <n v="0"/>
    <n v="0"/>
    <n v="43536.074999999997"/>
    <n v="5480.268"/>
    <n v="23463.468000000001"/>
    <n v="0"/>
    <n v="63746.502999999997"/>
    <n v="23463.468000000001"/>
  </r>
  <r>
    <x v="178"/>
    <n v="2015"/>
    <n v="0"/>
    <n v="0"/>
    <n v="22562.890500000001"/>
    <n v="144792.8535"/>
    <n v="117107.42909999999"/>
    <n v="0"/>
    <n v="0"/>
    <n v="25944.6806"/>
    <n v="202554.39550000001"/>
    <n v="85274.886700000003"/>
    <n v="34891.055999999997"/>
    <n v="48507.571100000001"/>
    <n v="549729.56480000005"/>
    <n v="34891.055999999997"/>
  </r>
  <r>
    <x v="178"/>
    <n v="2016"/>
    <n v="975394.86379999993"/>
    <n v="1081.2045000000001"/>
    <n v="291869.61660000001"/>
    <n v="8675.1761999999999"/>
    <n v="51557.699099999998"/>
    <n v="12835.400000000001"/>
    <n v="239.75819999999999"/>
    <n v="141664.8026"/>
    <n v="10154.806200000001"/>
    <n v="61026.667200000004"/>
    <n v="56575.560000000005"/>
    <n v="1423085.6457"/>
    <n v="131414.3487"/>
    <n v="56575.560000000005"/>
  </r>
  <r>
    <x v="178"/>
    <n v="2017"/>
    <n v="0"/>
    <n v="40.382099999999994"/>
    <n v="17209.497299999999"/>
    <n v="14019.078600000001"/>
    <n v="18023.118600000002"/>
    <n v="0"/>
    <n v="15.758800000000001"/>
    <n v="22577.345099999999"/>
    <n v="21707.662899999999"/>
    <n v="30751.294000000002"/>
    <n v="7965.6280000000006"/>
    <n v="39842.983299999993"/>
    <n v="84501.154100000014"/>
    <n v="7965.6280000000006"/>
  </r>
  <r>
    <x v="178"/>
    <n v="2018"/>
    <n v="28.012600000000003"/>
    <n v="1969.0902000000001"/>
    <n v="74114.437000000005"/>
    <n v="34669.069499999998"/>
    <n v="12497.859499999999"/>
    <n v="163.75139999999999"/>
    <n v="7378.9130000000005"/>
    <n v="147455.46000000002"/>
    <n v="91813.854800000001"/>
    <n v="58068.938399999999"/>
    <n v="35417.46"/>
    <n v="231109.6642"/>
    <n v="197049.72220000002"/>
    <n v="35417.46"/>
  </r>
  <r>
    <x v="179"/>
    <n v="2014"/>
    <n v="0"/>
    <n v="0"/>
    <n v="1320154.048"/>
    <n v="463613.21200000006"/>
    <n v="41070.091999999997"/>
    <n v="0"/>
    <n v="0"/>
    <n v="899366.28300000005"/>
    <n v="470671.554"/>
    <n v="54799.595999999998"/>
    <n v="108614.394"/>
    <n v="2219520.3310000002"/>
    <n v="1030154.454"/>
    <n v="108614.394"/>
  </r>
  <r>
    <x v="179"/>
    <n v="2015"/>
    <n v="0"/>
    <n v="0"/>
    <n v="504782.0465"/>
    <n v="228663.72189999997"/>
    <n v="115868.307"/>
    <n v="0"/>
    <n v="0"/>
    <n v="361516.36479999998"/>
    <n v="329986.65750000003"/>
    <n v="226990.44959999999"/>
    <n v="62405.88"/>
    <n v="866298.41130000004"/>
    <n v="901509.13599999994"/>
    <n v="62405.88"/>
  </r>
  <r>
    <x v="179"/>
    <n v="2016"/>
    <n v="0"/>
    <n v="2582.5715999999998"/>
    <n v="729609.75749999995"/>
    <n v="126549.24059999999"/>
    <n v="133112.367"/>
    <n v="0"/>
    <n v="827.27369999999996"/>
    <n v="516088.19920000003"/>
    <n v="164640.53940000001"/>
    <n v="172788.948"/>
    <n v="75707.724000000002"/>
    <n v="1249107.8020000001"/>
    <n v="597091.09499999997"/>
    <n v="75707.724000000002"/>
  </r>
  <r>
    <x v="179"/>
    <n v="2017"/>
    <n v="0"/>
    <n v="24827.446999999996"/>
    <n v="967959.95200000005"/>
    <n v="252003.9276"/>
    <n v="160421.9474"/>
    <n v="0"/>
    <n v="37330.419900000001"/>
    <n v="1364799.4768999999"/>
    <n v="314435.77280000004"/>
    <n v="284226.35639999999"/>
    <n v="172154.74600000001"/>
    <n v="2394917.2958"/>
    <n v="1011088.0042000001"/>
    <n v="172154.74600000001"/>
  </r>
  <r>
    <x v="179"/>
    <n v="2018"/>
    <n v="1769.9726000000001"/>
    <n v="66366.033599999995"/>
    <n v="1324381.5253999999"/>
    <n v="368646.40960000001"/>
    <n v="232440.63029999999"/>
    <n v="2661.6571999999996"/>
    <n v="129727.23240000004"/>
    <n v="1844374.0636"/>
    <n v="548428.73159999994"/>
    <n v="399832.9"/>
    <n v="100786.60800000001"/>
    <n v="3369280.4847999997"/>
    <n v="1549348.6714999997"/>
    <n v="100786.60800000001"/>
  </r>
  <r>
    <x v="180"/>
    <n v="2014"/>
    <n v="0"/>
    <n v="0"/>
    <n v="214723.07200000001"/>
    <n v="14748.000000000002"/>
    <n v="24926.639999999999"/>
    <n v="0"/>
    <n v="0"/>
    <n v="86784.864000000001"/>
    <n v="3188.6759999999999"/>
    <n v="19785.402000000002"/>
    <n v="4409.3069999999998"/>
    <n v="301507.93599999999"/>
    <n v="62648.718000000001"/>
    <n v="4409.3069999999998"/>
  </r>
  <r>
    <x v="180"/>
    <n v="2015"/>
    <n v="0"/>
    <n v="0"/>
    <n v="143.08000000000001"/>
    <n v="85.4392"/>
    <n v="4722.4575999999997"/>
    <n v="0"/>
    <n v="0"/>
    <n v="224.5848"/>
    <n v="306.61399999999998"/>
    <n v="11686.373600000001"/>
    <n v="5750.94"/>
    <n v="367.66480000000001"/>
    <n v="16800.884399999999"/>
    <n v="5750.94"/>
  </r>
  <r>
    <x v="180"/>
    <n v="2016"/>
    <n v="0"/>
    <n v="0"/>
    <n v="277.58499999999998"/>
    <n v="165.61999999999998"/>
    <n v="2549.96"/>
    <n v="0"/>
    <n v="0"/>
    <n v="213.58959999999999"/>
    <n v="236.22480000000002"/>
    <n v="3629.3376000000003"/>
    <n v="5069.8280000000004"/>
    <n v="491.17459999999994"/>
    <n v="6581.1424000000006"/>
    <n v="5069.8280000000004"/>
  </r>
  <r>
    <x v="180"/>
    <n v="2017"/>
    <n v="0"/>
    <n v="4.1372999999999998"/>
    <n v="1828.2268999999999"/>
    <n v="807.69290000000001"/>
    <n v="5022.2224999999999"/>
    <n v="0"/>
    <n v="0.82199999999999995"/>
    <n v="1117.9199999999998"/>
    <n v="563.89200000000005"/>
    <n v="4014.3740000000003"/>
    <n v="814.33"/>
    <n v="2951.1061999999997"/>
    <n v="10408.181399999999"/>
    <n v="814.33"/>
  </r>
  <r>
    <x v="180"/>
    <n v="2018"/>
    <n v="664.67959999999994"/>
    <n v="22750.417600000001"/>
    <n v="317596.64840000001"/>
    <n v="22012.4156"/>
    <n v="16253.120799999999"/>
    <n v="118.1122"/>
    <n v="4944.0758000000005"/>
    <n v="56760.921800000004"/>
    <n v="15188.184599999999"/>
    <n v="21274.390000000003"/>
    <n v="1189.422"/>
    <n v="402834.8554"/>
    <n v="74728.111000000004"/>
    <n v="1189.422"/>
  </r>
  <r>
    <x v="181"/>
    <n v="2014"/>
    <n v="0"/>
    <n v="0"/>
    <n v="0"/>
    <n v="10643.140000000001"/>
    <n v="2174.5719999999997"/>
    <n v="0"/>
    <n v="0"/>
    <n v="0"/>
    <n v="0"/>
    <n v="11486.358"/>
    <n v="0"/>
    <n v="0"/>
    <n v="24304.07"/>
    <n v="0"/>
  </r>
  <r>
    <x v="181"/>
    <n v="2015"/>
    <n v="0"/>
    <n v="0"/>
    <n v="427932.82299999997"/>
    <n v="61615.081999999995"/>
    <n v="123544.663"/>
    <n v="0"/>
    <n v="0"/>
    <n v="802619.78700000001"/>
    <n v="101688.55650000001"/>
    <n v="152865.2151"/>
    <n v="460.56"/>
    <n v="1230552.6099999999"/>
    <n v="439713.51659999997"/>
    <n v="460.56"/>
  </r>
  <r>
    <x v="181"/>
    <n v="2016"/>
    <n v="0"/>
    <n v="1224.9580000000001"/>
    <n v="335260.04919999995"/>
    <n v="15401.8099"/>
    <n v="91069.556700000001"/>
    <n v="0"/>
    <n v="495.84809999999999"/>
    <n v="295733.14520000003"/>
    <n v="35544.031900000002"/>
    <n v="115031.16880000001"/>
    <n v="11807.132000000001"/>
    <n v="632714.00049999997"/>
    <n v="257046.56730000002"/>
    <n v="11807.132000000001"/>
  </r>
  <r>
    <x v="181"/>
    <n v="2017"/>
    <n v="0"/>
    <n v="241.30679999999998"/>
    <n v="100808.78839999999"/>
    <n v="103371.2368"/>
    <n v="8687.0447999999997"/>
    <n v="0"/>
    <n v="138.8296"/>
    <n v="205090.98480000001"/>
    <n v="250151.10640000002"/>
    <n v="21082.2664"/>
    <n v="3062.15"/>
    <n v="306279.90960000001"/>
    <n v="383291.65440000006"/>
    <n v="3062.15"/>
  </r>
  <r>
    <x v="181"/>
    <n v="2018"/>
    <n v="0.187"/>
    <n v="5.7969999999999997"/>
    <n v="119.255"/>
    <n v="44.973500000000001"/>
    <n v="58.547999999999995"/>
    <n v="1.0874999999999999"/>
    <n v="37.087499999999999"/>
    <n v="381.45000000000005"/>
    <n v="201.67499999999998"/>
    <n v="315.15000000000003"/>
    <n v="9931.74"/>
    <n v="544.86400000000003"/>
    <n v="620.34650000000011"/>
    <n v="9931.74"/>
  </r>
  <r>
    <x v="182"/>
    <n v="2014"/>
    <n v="0"/>
    <n v="0"/>
    <n v="435621.56800000003"/>
    <n v="281890.81400000001"/>
    <n v="362719.96799999999"/>
    <n v="0"/>
    <n v="0"/>
    <n v="247344.39"/>
    <n v="500942.96100000001"/>
    <n v="591141.12"/>
    <n v="170022.321"/>
    <n v="682965.9580000001"/>
    <n v="1736694.8629999999"/>
    <n v="170022.321"/>
  </r>
  <r>
    <x v="182"/>
    <n v="2015"/>
    <n v="0"/>
    <n v="0"/>
    <n v="798628.84849999996"/>
    <n v="404981.51809999999"/>
    <n v="201555.20699999999"/>
    <n v="0"/>
    <n v="0"/>
    <n v="458737.20879999996"/>
    <n v="686962.40999999992"/>
    <n v="392122.62060000002"/>
    <n v="210815.28"/>
    <n v="1257366.0573"/>
    <n v="1685621.7556999999"/>
    <n v="210815.28"/>
  </r>
  <r>
    <x v="182"/>
    <n v="2016"/>
    <n v="0"/>
    <n v="3025.7206000000001"/>
    <n v="971341.68819999998"/>
    <n v="537223.29969999997"/>
    <n v="162130.38270000002"/>
    <n v="0"/>
    <n v="1208.1564000000001"/>
    <n v="886269.02899999998"/>
    <n v="798346.60589999997"/>
    <n v="431229.74400000001"/>
    <n v="274793.84400000004"/>
    <n v="1861844.5941999999"/>
    <n v="1928930.0323000001"/>
    <n v="274793.84400000004"/>
  </r>
  <r>
    <x v="182"/>
    <n v="2017"/>
    <n v="0"/>
    <n v="16555.763500000001"/>
    <n v="783825.33750000002"/>
    <n v="276979.88489999995"/>
    <n v="316187.08050000004"/>
    <n v="0"/>
    <n v="9555.3278000000009"/>
    <n v="774153.58409999998"/>
    <n v="430750.08380000002"/>
    <n v="988543.1335"/>
    <n v="156410.584"/>
    <n v="1584090.0129"/>
    <n v="2012460.1827"/>
    <n v="156410.584"/>
  </r>
  <r>
    <x v="182"/>
    <n v="2018"/>
    <n v="1107.0610000000001"/>
    <n v="40999.372600000002"/>
    <n v="940464.01300000004"/>
    <n v="340545.82370000001"/>
    <n v="270619.17259999999"/>
    <n v="2349.3449000000001"/>
    <n v="92230.852500000008"/>
    <n v="1184842.8411000001"/>
    <n v="543528.37509999995"/>
    <n v="604433.46360000002"/>
    <n v="259658.64600000001"/>
    <n v="2261993.4851000002"/>
    <n v="1759126.835"/>
    <n v="259658.64600000001"/>
  </r>
  <r>
    <x v="183"/>
    <n v="2014"/>
    <n v="0"/>
    <n v="0"/>
    <n v="0"/>
    <n v="0"/>
    <n v="0"/>
    <n v="0"/>
    <n v="0"/>
    <n v="0"/>
    <n v="0"/>
    <n v="0"/>
    <n v="212.05799999999999"/>
    <n v="0"/>
    <n v="0"/>
    <n v="212.05799999999999"/>
  </r>
  <r>
    <x v="183"/>
    <n v="2015"/>
    <n v="0"/>
    <n v="0"/>
    <n v="511.98000000000008"/>
    <n v="305.72519999999997"/>
    <n v="16898.265599999999"/>
    <n v="0"/>
    <n v="0"/>
    <n v="897.38040000000001"/>
    <n v="1225.1469999999999"/>
    <n v="46695.602800000001"/>
    <n v="3443.2919999999999"/>
    <n v="1409.3604"/>
    <n v="65124.740600000005"/>
    <n v="3443.2919999999999"/>
  </r>
  <r>
    <x v="183"/>
    <n v="2016"/>
    <n v="0"/>
    <n v="0"/>
    <n v="0"/>
    <n v="0"/>
    <n v="0"/>
    <n v="0"/>
    <n v="0"/>
    <n v="0"/>
    <n v="0"/>
    <n v="0"/>
    <n v="0"/>
    <n v="0"/>
    <n v="0"/>
    <n v="0"/>
  </r>
  <r>
    <x v="183"/>
    <n v="2017"/>
    <n v="0"/>
    <n v="5749.4301000000005"/>
    <n v="174375.97930000001"/>
    <n v="7271.8506999999991"/>
    <n v="15707.751100000001"/>
    <n v="0"/>
    <n v="5144.0694000000003"/>
    <n v="161965.584"/>
    <n v="11727.344400000002"/>
    <n v="32199.179800000002"/>
    <n v="604.35400000000004"/>
    <n v="347235.06280000001"/>
    <n v="66906.126000000004"/>
    <n v="604.35400000000004"/>
  </r>
  <r>
    <x v="183"/>
    <n v="2018"/>
    <n v="0"/>
    <n v="0"/>
    <n v="0"/>
    <n v="0"/>
    <n v="0"/>
    <n v="0"/>
    <n v="0"/>
    <n v="0"/>
    <n v="0"/>
    <n v="0"/>
    <n v="2832.3360000000002"/>
    <n v="0"/>
    <n v="0"/>
    <n v="2832.3360000000002"/>
  </r>
  <r>
    <x v="184"/>
    <n v="2014"/>
    <n v="0"/>
    <n v="0"/>
    <n v="0"/>
    <n v="0"/>
    <n v="0"/>
    <n v="0"/>
    <n v="0"/>
    <n v="0"/>
    <n v="0"/>
    <n v="0"/>
    <n v="0"/>
    <n v="0"/>
    <n v="0"/>
    <n v="0"/>
  </r>
  <r>
    <x v="184"/>
    <n v="2015"/>
    <n v="0"/>
    <n v="0"/>
    <n v="259.98"/>
    <n v="155.24519999999998"/>
    <n v="8580.8256000000001"/>
    <n v="0"/>
    <n v="0"/>
    <n v="33.586199999999998"/>
    <n v="45.853499999999997"/>
    <n v="1747.6734000000001"/>
    <n v="0"/>
    <n v="293.56620000000004"/>
    <n v="10529.597699999998"/>
    <n v="0"/>
  </r>
  <r>
    <x v="184"/>
    <n v="2016"/>
    <n v="0"/>
    <n v="0"/>
    <n v="0"/>
    <n v="0"/>
    <n v="0"/>
    <n v="0"/>
    <n v="0"/>
    <n v="0"/>
    <n v="0"/>
    <n v="0"/>
    <n v="0"/>
    <n v="0"/>
    <n v="0"/>
    <n v="0"/>
  </r>
  <r>
    <x v="184"/>
    <n v="2017"/>
    <n v="0"/>
    <n v="0"/>
    <n v="0"/>
    <n v="0"/>
    <n v="0"/>
    <n v="0"/>
    <n v="0"/>
    <n v="0"/>
    <n v="0"/>
    <n v="0"/>
    <n v="0"/>
    <n v="0"/>
    <n v="0"/>
    <n v="0"/>
  </r>
  <r>
    <x v="184"/>
    <n v="2018"/>
    <n v="0"/>
    <n v="0"/>
    <n v="0"/>
    <n v="0"/>
    <n v="0"/>
    <n v="0"/>
    <n v="0"/>
    <n v="0"/>
    <n v="0"/>
    <n v="0"/>
    <n v="0"/>
    <n v="0"/>
    <n v="0"/>
    <n v="0"/>
  </r>
  <r>
    <x v="185"/>
    <n v="2014"/>
    <n v="0"/>
    <n v="0"/>
    <n v="148410.20800000001"/>
    <n v="189844.85900000003"/>
    <n v="13634.939999999999"/>
    <n v="0"/>
    <n v="0"/>
    <n v="178282.842"/>
    <n v="313417.71000000002"/>
    <n v="42175.241999999998"/>
    <n v="15772.617"/>
    <n v="326693.05000000005"/>
    <n v="559072.75100000005"/>
    <n v="15772.617"/>
  </r>
  <r>
    <x v="185"/>
    <n v="2015"/>
    <n v="0"/>
    <n v="0"/>
    <n v="514900.57199999993"/>
    <n v="219060.40739999997"/>
    <n v="44228.853199999998"/>
    <n v="0"/>
    <n v="0"/>
    <n v="762023.12600000005"/>
    <n v="303086.14599999995"/>
    <n v="133139.1538"/>
    <n v="23174.651999999998"/>
    <n v="1276923.6979999999"/>
    <n v="699514.56039999984"/>
    <n v="23174.651999999998"/>
  </r>
  <r>
    <x v="185"/>
    <n v="2016"/>
    <n v="0"/>
    <n v="491.59389999999996"/>
    <n v="168263.68100000001"/>
    <n v="87462.100200000015"/>
    <n v="142497.63649999999"/>
    <n v="0"/>
    <n v="154.09020000000001"/>
    <n v="116895.27"/>
    <n v="87224.092499999999"/>
    <n v="215700.99040000001"/>
    <n v="34857.932000000001"/>
    <n v="285804.63510000001"/>
    <n v="532884.81960000005"/>
    <n v="34857.932000000001"/>
  </r>
  <r>
    <x v="185"/>
    <n v="2017"/>
    <n v="0"/>
    <n v="301.72109999999998"/>
    <n v="126674.36429999999"/>
    <n v="123194.45809999999"/>
    <n v="41461.746100000004"/>
    <n v="0"/>
    <n v="63.640999999999991"/>
    <n v="93059.170199999993"/>
    <n v="105569.2742"/>
    <n v="48264.549800000001"/>
    <n v="19935.606"/>
    <n v="220098.89659999998"/>
    <n v="318490.02819999994"/>
    <n v="19935.606"/>
  </r>
  <r>
    <x v="185"/>
    <n v="2018"/>
    <n v="55.444400000000002"/>
    <n v="5644.3288000000002"/>
    <n v="235969.42800000001"/>
    <n v="112951.643"/>
    <n v="30652.485499999999"/>
    <n v="106.77799999999999"/>
    <n v="9062.9160000000011"/>
    <n v="309421.4105"/>
    <n v="205447.18350000001"/>
    <n v="63013.888000000006"/>
    <n v="26669.838"/>
    <n v="560260.30570000003"/>
    <n v="412065.20000000007"/>
    <n v="26669.838"/>
  </r>
  <r>
    <x v="186"/>
    <n v="2014"/>
    <n v="0"/>
    <n v="0"/>
    <n v="143469.568"/>
    <n v="13316.215"/>
    <n v="4880.0519999999997"/>
    <n v="0"/>
    <n v="0"/>
    <n v="139118.41200000001"/>
    <n v="90073.092000000004"/>
    <n v="10026.084000000001"/>
    <n v="32575.536"/>
    <n v="282587.98"/>
    <n v="118295.443"/>
    <n v="32575.536"/>
  </r>
  <r>
    <x v="186"/>
    <n v="2015"/>
    <n v="0"/>
    <n v="0"/>
    <n v="518576.22999999992"/>
    <n v="3036.8555999999999"/>
    <n v="7337.0064000000002"/>
    <n v="0"/>
    <n v="0"/>
    <n v="413527.12239999999"/>
    <n v="5049.0385000000006"/>
    <n v="9494.6836000000003"/>
    <n v="2667.6120000000001"/>
    <n v="932103.35239999997"/>
    <n v="24917.5841"/>
    <n v="2667.6120000000001"/>
  </r>
  <r>
    <x v="186"/>
    <n v="2016"/>
    <n v="0"/>
    <n v="0"/>
    <n v="24539.372100000001"/>
    <n v="81729.930900000007"/>
    <n v="1880.6721"/>
    <n v="0"/>
    <n v="0"/>
    <n v="15055.4822"/>
    <n v="66984.819199999998"/>
    <n v="2033.952"/>
    <n v="12071.34"/>
    <n v="39594.854299999999"/>
    <n v="152629.37419999999"/>
    <n v="12071.34"/>
  </r>
  <r>
    <x v="186"/>
    <n v="2017"/>
    <n v="0"/>
    <n v="23.765699999999999"/>
    <n v="9932.6600999999991"/>
    <n v="10139.644"/>
    <n v="1063.3447999999999"/>
    <n v="0"/>
    <n v="5.9808999999999992"/>
    <n v="8694.6849000000002"/>
    <n v="9437.0293000000001"/>
    <n v="6589.2529000000004"/>
    <n v="16989.212"/>
    <n v="18657.0916"/>
    <n v="27229.271000000001"/>
    <n v="16989.212"/>
  </r>
  <r>
    <x v="186"/>
    <n v="2018"/>
    <n v="37.727800000000002"/>
    <n v="1169.5617999999999"/>
    <n v="24060.046999999999"/>
    <n v="9073.5359000000008"/>
    <n v="11812.2312"/>
    <n v="68.463200000000001"/>
    <n v="2334.8312000000001"/>
    <n v="24014.057600000004"/>
    <n v="12696.382399999999"/>
    <n v="19840.163199999999"/>
    <n v="3558.9840000000004"/>
    <n v="51684.688600000001"/>
    <n v="53422.312699999995"/>
    <n v="3558.9840000000004"/>
  </r>
  <r>
    <x v="187"/>
    <n v="2014"/>
    <n v="0"/>
    <n v="0"/>
    <n v="0"/>
    <n v="16591.5"/>
    <n v="0"/>
    <n v="0"/>
    <n v="0"/>
    <n v="0"/>
    <n v="4683.5429999999997"/>
    <n v="0"/>
    <n v="0"/>
    <n v="0"/>
    <n v="21275.042999999998"/>
    <n v="0"/>
  </r>
  <r>
    <x v="187"/>
    <n v="2015"/>
    <n v="0"/>
    <n v="0"/>
    <n v="325.08000000000004"/>
    <n v="194.11919999999998"/>
    <n v="10729.497600000001"/>
    <n v="0"/>
    <n v="0"/>
    <n v="142.88939999999999"/>
    <n v="195.0795"/>
    <n v="7435.3158000000003"/>
    <n v="0"/>
    <n v="467.96940000000006"/>
    <n v="18554.0121"/>
    <n v="0"/>
  </r>
  <r>
    <x v="187"/>
    <n v="2016"/>
    <n v="0"/>
    <n v="0"/>
    <n v="0"/>
    <n v="0"/>
    <n v="0"/>
    <n v="0"/>
    <n v="0"/>
    <n v="0"/>
    <n v="0"/>
    <n v="0"/>
    <n v="1690.3920000000001"/>
    <n v="0"/>
    <n v="0"/>
    <n v="1690.3920000000001"/>
  </r>
  <r>
    <x v="187"/>
    <n v="2017"/>
    <n v="0"/>
    <n v="28.930499999999999"/>
    <n v="12784.066500000001"/>
    <n v="5647.8764999999994"/>
    <n v="35118.412499999999"/>
    <n v="0"/>
    <n v="7.3709999999999996"/>
    <n v="10024.56"/>
    <n v="5056.5060000000003"/>
    <n v="35997.507000000005"/>
    <n v="35188.478000000003"/>
    <n v="22844.928"/>
    <n v="81820.301999999996"/>
    <n v="35188.478000000003"/>
  </r>
  <r>
    <x v="187"/>
    <n v="2018"/>
    <n v="8.4787999999999997"/>
    <n v="262.84280000000001"/>
    <n v="5407.1620000000003"/>
    <n v="2039.1514"/>
    <n v="2654.6351999999997"/>
    <n v="6.3538999999999994"/>
    <n v="216.68989999999999"/>
    <n v="2228.6852000000003"/>
    <n v="1178.3198"/>
    <n v="1841.3164000000002"/>
    <n v="95.472000000000008"/>
    <n v="8130.2126000000007"/>
    <n v="7713.4228000000003"/>
    <n v="95.472000000000008"/>
  </r>
  <r>
    <x v="188"/>
    <n v="2014"/>
    <n v="243751.65900000001"/>
    <n v="0"/>
    <n v="919396.20799999998"/>
    <n v="64119.388000000006"/>
    <n v="137748.552"/>
    <n v="0"/>
    <n v="0"/>
    <n v="1505183.8350000002"/>
    <n v="51799.173000000003"/>
    <n v="127717.69200000001"/>
    <n v="104017.662"/>
    <n v="2668331.7020000005"/>
    <n v="381384.80500000005"/>
    <n v="104017.662"/>
  </r>
  <r>
    <x v="188"/>
    <n v="2015"/>
    <n v="0"/>
    <n v="869478.9160000002"/>
    <n v="206944.37349999999"/>
    <n v="117282.84399999998"/>
    <n v="80450.9231"/>
    <n v="0"/>
    <n v="324542.15370000002"/>
    <n v="290688.71419999999"/>
    <n v="222253.06749999998"/>
    <n v="268049.00109999999"/>
    <n v="115925.376"/>
    <n v="1691654.1574000001"/>
    <n v="688035.83569999994"/>
    <n v="115925.376"/>
  </r>
  <r>
    <x v="188"/>
    <n v="2016"/>
    <n v="0"/>
    <n v="1634.4357"/>
    <n v="471219.2856"/>
    <n v="110850.9792"/>
    <n v="87565.502099999998"/>
    <n v="0"/>
    <n v="1067.8799999999999"/>
    <n v="643762.1176"/>
    <n v="119748.25510000001"/>
    <n v="184703.96799999999"/>
    <n v="80791.032000000007"/>
    <n v="1117683.7189"/>
    <n v="502868.70439999999"/>
    <n v="80791.032000000007"/>
  </r>
  <r>
    <x v="188"/>
    <n v="2017"/>
    <n v="0"/>
    <n v="25925.533500000001"/>
    <n v="901127.75750000007"/>
    <n v="160782.57829999999"/>
    <n v="74327.795899999997"/>
    <n v="0"/>
    <n v="44060.215900000003"/>
    <n v="1471598.6262999999"/>
    <n v="232848.54140000002"/>
    <n v="150058.484"/>
    <n v="96778.745999999999"/>
    <n v="2442712.1332"/>
    <n v="618017.3996"/>
    <n v="96778.745999999999"/>
  </r>
  <r>
    <x v="188"/>
    <n v="2018"/>
    <n v="664.04340000000002"/>
    <n v="32157.380200000014"/>
    <n v="842501.13140000007"/>
    <n v="300526.94309999997"/>
    <n v="90358.338799999998"/>
    <n v="1948.1486000000004"/>
    <n v="98406.410600000003"/>
    <n v="1408909.2021000003"/>
    <n v="399944.1091"/>
    <n v="273608.86719999998"/>
    <n v="154162.08600000001"/>
    <n v="2384586.3163000001"/>
    <n v="1064438.2582"/>
    <n v="154162.08600000001"/>
  </r>
  <r>
    <x v="189"/>
    <n v="2014"/>
    <n v="0"/>
    <n v="0"/>
    <n v="0"/>
    <n v="20374.362000000001"/>
    <n v="753.91199999999992"/>
    <n v="0"/>
    <n v="0"/>
    <n v="0"/>
    <n v="27365.733"/>
    <n v="727.82400000000007"/>
    <n v="20159.433000000001"/>
    <n v="0"/>
    <n v="49221.830999999998"/>
    <n v="20159.433000000001"/>
  </r>
  <r>
    <x v="189"/>
    <n v="2015"/>
    <n v="0"/>
    <n v="0"/>
    <n v="23.8"/>
    <n v="14.212"/>
    <n v="785.53600000000006"/>
    <n v="0"/>
    <n v="0"/>
    <n v="39.479999999999997"/>
    <n v="53.9"/>
    <n v="2054.36"/>
    <n v="19421.088"/>
    <n v="63.28"/>
    <n v="2908.0080000000003"/>
    <n v="19421.088"/>
  </r>
  <r>
    <x v="189"/>
    <n v="2016"/>
    <n v="0"/>
    <n v="0"/>
    <n v="5930.7246000000005"/>
    <n v="19752.653400000003"/>
    <n v="454.52459999999996"/>
    <n v="0"/>
    <n v="0"/>
    <n v="12955.303900000001"/>
    <n v="57640.710399999996"/>
    <n v="1750.2239999999999"/>
    <n v="4924.2440000000006"/>
    <n v="18886.0285"/>
    <n v="79598.112399999998"/>
    <n v="4924.2440000000006"/>
  </r>
  <r>
    <x v="189"/>
    <n v="2017"/>
    <n v="0"/>
    <n v="60.838200000000001"/>
    <n v="26883.724600000001"/>
    <n v="11876.9686"/>
    <n v="73850.815000000002"/>
    <n v="0"/>
    <n v="13.635599999999998"/>
    <n v="18544.415999999997"/>
    <n v="9354.0216"/>
    <n v="66591.725200000001"/>
    <n v="10940.288"/>
    <n v="45502.614399999999"/>
    <n v="161673.53039999999"/>
    <n v="10940.288"/>
  </r>
  <r>
    <x v="189"/>
    <n v="2018"/>
    <n v="48.400000000000006"/>
    <n v="2217.2084"/>
    <n v="67497.702000000005"/>
    <n v="29830.376799999998"/>
    <n v="17580.973899999997"/>
    <n v="88.629799999999989"/>
    <n v="3396.2973999999999"/>
    <n v="49835.293700000002"/>
    <n v="29233.371099999997"/>
    <n v="27895.016800000001"/>
    <n v="12175.332"/>
    <n v="123083.5313"/>
    <n v="104539.7386"/>
    <n v="12175.332"/>
  </r>
  <r>
    <x v="190"/>
    <n v="2014"/>
    <n v="0"/>
    <n v="0"/>
    <n v="0"/>
    <n v="38374.296000000002"/>
    <n v="0"/>
    <n v="0"/>
    <n v="0"/>
    <n v="0"/>
    <n v="29311.722000000002"/>
    <n v="0"/>
    <n v="8665.4609999999993"/>
    <n v="0"/>
    <n v="67686.018000000011"/>
    <n v="8665.4609999999993"/>
  </r>
  <r>
    <x v="190"/>
    <n v="2015"/>
    <n v="0"/>
    <n v="0"/>
    <n v="296328.76999999996"/>
    <n v="21826.216400000001"/>
    <n v="939.87879999999996"/>
    <n v="0"/>
    <n v="0"/>
    <n v="419511.12579999998"/>
    <n v="15601.7"/>
    <n v="922.59950000000003"/>
    <n v="250.88399999999999"/>
    <n v="715839.89579999994"/>
    <n v="39290.394699999997"/>
    <n v="250.88399999999999"/>
  </r>
  <r>
    <x v="190"/>
    <n v="2016"/>
    <n v="0"/>
    <n v="0"/>
    <n v="25539.277300000002"/>
    <n v="84800.295800000007"/>
    <n v="2823.2497999999996"/>
    <n v="0"/>
    <n v="0"/>
    <n v="39620.393400000001"/>
    <n v="155843.8363"/>
    <n v="108389.4912"/>
    <n v="2373.828"/>
    <n v="65159.670700000002"/>
    <n v="351856.87310000003"/>
    <n v="2373.828"/>
  </r>
  <r>
    <x v="190"/>
    <n v="2017"/>
    <n v="0"/>
    <n v="3.0131999999999999"/>
    <n v="1331.4996000000001"/>
    <n v="588.24360000000001"/>
    <n v="3657.69"/>
    <n v="0"/>
    <n v="1.4309999999999998"/>
    <n v="1946.1599999999999"/>
    <n v="981.66600000000005"/>
    <n v="6988.527"/>
    <n v="1432.144"/>
    <n v="3282.1037999999999"/>
    <n v="12216.1266"/>
    <n v="1432.144"/>
  </r>
  <r>
    <x v="190"/>
    <n v="2018"/>
    <n v="187.24860000000001"/>
    <n v="5804.7065999999995"/>
    <n v="119413.539"/>
    <n v="45033.2883"/>
    <n v="58625.8344"/>
    <n v="1344.2050999999999"/>
    <n v="45842.0291"/>
    <n v="471491.52680000005"/>
    <n v="249280.51819999996"/>
    <n v="389541.3676"/>
    <n v="68505.138000000006"/>
    <n v="644083.25520000001"/>
    <n v="742481.0085"/>
    <n v="68505.138000000006"/>
  </r>
  <r>
    <x v="191"/>
    <n v="2014"/>
    <n v="0"/>
    <n v="0"/>
    <n v="0"/>
    <n v="0"/>
    <n v="0"/>
    <n v="0"/>
    <n v="0"/>
    <n v="0"/>
    <n v="0"/>
    <n v="0"/>
    <n v="0"/>
    <n v="0"/>
    <n v="0"/>
    <n v="0"/>
  </r>
  <r>
    <x v="191"/>
    <n v="2015"/>
    <n v="0"/>
    <n v="0"/>
    <n v="0"/>
    <n v="0"/>
    <n v="0"/>
    <n v="0"/>
    <n v="0"/>
    <n v="0"/>
    <n v="0"/>
    <n v="0"/>
    <n v="0"/>
    <n v="0"/>
    <n v="0"/>
    <n v="0"/>
  </r>
  <r>
    <x v="191"/>
    <n v="2016"/>
    <n v="0"/>
    <n v="0"/>
    <n v="0"/>
    <n v="0"/>
    <n v="0"/>
    <n v="0"/>
    <n v="0"/>
    <n v="0"/>
    <n v="0"/>
    <n v="0"/>
    <n v="1795.5360000000001"/>
    <n v="0"/>
    <n v="0"/>
    <n v="1795.5360000000001"/>
  </r>
  <r>
    <x v="191"/>
    <n v="2017"/>
    <n v="0"/>
    <n v="0"/>
    <n v="0"/>
    <n v="0"/>
    <n v="0"/>
    <n v="0"/>
    <n v="0"/>
    <n v="0"/>
    <n v="0"/>
    <n v="0"/>
    <n v="769.91200000000003"/>
    <n v="0"/>
    <n v="0"/>
    <n v="769.91200000000003"/>
  </r>
  <r>
    <x v="191"/>
    <n v="2018"/>
    <n v="0"/>
    <n v="0"/>
    <n v="0"/>
    <n v="0"/>
    <n v="0"/>
    <n v="0"/>
    <n v="0"/>
    <n v="0"/>
    <n v="0"/>
    <n v="0"/>
    <n v="4530.942"/>
    <n v="0"/>
    <n v="0"/>
    <n v="4530.942"/>
  </r>
  <r>
    <x v="192"/>
    <n v="2014"/>
    <n v="0"/>
    <n v="0"/>
    <n v="0"/>
    <n v="0"/>
    <n v="0"/>
    <n v="0"/>
    <n v="0"/>
    <n v="0"/>
    <n v="0"/>
    <n v="0"/>
    <n v="0"/>
    <n v="0"/>
    <n v="0"/>
    <n v="0"/>
  </r>
  <r>
    <x v="192"/>
    <n v="2015"/>
    <n v="0"/>
    <n v="0"/>
    <n v="0"/>
    <n v="0"/>
    <n v="0"/>
    <n v="0"/>
    <n v="0"/>
    <n v="0"/>
    <n v="0"/>
    <n v="0"/>
    <n v="448.44"/>
    <n v="0"/>
    <n v="0"/>
    <n v="448.44"/>
  </r>
  <r>
    <x v="192"/>
    <n v="2016"/>
    <n v="0"/>
    <n v="0"/>
    <n v="0"/>
    <n v="0"/>
    <n v="0"/>
    <n v="0"/>
    <n v="0"/>
    <n v="0"/>
    <n v="0"/>
    <n v="0"/>
    <n v="904.50800000000004"/>
    <n v="0"/>
    <n v="0"/>
    <n v="904.50800000000004"/>
  </r>
  <r>
    <x v="192"/>
    <n v="2017"/>
    <n v="0"/>
    <n v="0"/>
    <n v="0"/>
    <n v="0"/>
    <n v="0"/>
    <n v="0"/>
    <n v="0"/>
    <n v="0"/>
    <n v="0"/>
    <n v="0"/>
    <n v="1325.8100000000002"/>
    <n v="0"/>
    <n v="0"/>
    <n v="1325.8100000000002"/>
  </r>
  <r>
    <x v="192"/>
    <n v="2018"/>
    <n v="39.058800000000005"/>
    <n v="1210.8227999999999"/>
    <n v="24908.862000000001"/>
    <n v="9393.6414000000004"/>
    <n v="12228.9552"/>
    <n v="1.4297"/>
    <n v="48.7577"/>
    <n v="501.47960000000006"/>
    <n v="265.13539999999995"/>
    <n v="414.31720000000001"/>
    <n v="3135.9900000000002"/>
    <n v="26710.410599999999"/>
    <n v="22302.049200000001"/>
    <n v="3135.9900000000002"/>
  </r>
  <r>
    <x v="193"/>
    <n v="2014"/>
    <n v="0"/>
    <n v="0"/>
    <n v="0"/>
    <n v="18060.155000000002"/>
    <n v="989.36799999999994"/>
    <n v="0"/>
    <n v="0"/>
    <n v="0"/>
    <n v="49064.421000000002"/>
    <n v="18988.188000000002"/>
    <n v="14217.525"/>
    <n v="0"/>
    <n v="87102.132000000012"/>
    <n v="14217.525"/>
  </r>
  <r>
    <x v="193"/>
    <n v="2015"/>
    <n v="0"/>
    <n v="0"/>
    <n v="4758.4664999999995"/>
    <n v="35647.897499999999"/>
    <n v="269.59230000000002"/>
    <n v="0"/>
    <n v="0"/>
    <n v="5891.7655999999997"/>
    <n v="48459.457999999999"/>
    <n v="738.04100000000005"/>
    <n v="2393.6999999999998"/>
    <n v="10650.232099999999"/>
    <n v="85114.988799999992"/>
    <n v="2393.6999999999998"/>
  </r>
  <r>
    <x v="193"/>
    <n v="2016"/>
    <n v="0"/>
    <n v="804.63019999999995"/>
    <n v="248494.08549999999"/>
    <n v="109622.38590000001"/>
    <n v="44203.364499999996"/>
    <n v="0"/>
    <n v="404.52719999999999"/>
    <n v="269684.54089999996"/>
    <n v="150697.3719"/>
    <n v="121548.69440000001"/>
    <n v="669.95600000000002"/>
    <n v="519387.78379999998"/>
    <n v="426071.81670000008"/>
    <n v="669.95600000000002"/>
  </r>
  <r>
    <x v="193"/>
    <n v="2017"/>
    <n v="0"/>
    <n v="7689.0528000000004"/>
    <n v="227257.21440000003"/>
    <n v="6922.8359999999993"/>
    <n v="3508.4664000000002"/>
    <n v="0"/>
    <n v="4581.6000000000004"/>
    <n v="136970.75"/>
    <n v="6695.8175000000001"/>
    <n v="1932.8625"/>
    <n v="2515.674"/>
    <n v="376498.61720000004"/>
    <n v="19059.982400000001"/>
    <n v="2515.674"/>
  </r>
  <r>
    <x v="193"/>
    <n v="2018"/>
    <n v="0"/>
    <n v="0"/>
    <n v="0"/>
    <n v="0"/>
    <n v="0"/>
    <n v="0"/>
    <n v="0"/>
    <n v="0"/>
    <n v="0"/>
    <n v="0"/>
    <n v="1788.7740000000001"/>
    <n v="0"/>
    <n v="0"/>
    <n v="1788.7740000000001"/>
  </r>
  <r>
    <x v="194"/>
    <n v="2014"/>
    <n v="0"/>
    <n v="0"/>
    <n v="1197694.504"/>
    <n v="1007524.3680000001"/>
    <n v="176758.40399999998"/>
    <n v="0"/>
    <n v="0"/>
    <n v="1267681.7710000002"/>
    <n v="1441505.7120000001"/>
    <n v="473071.72200000001"/>
    <n v="407340.92699999997"/>
    <n v="2465376.2750000004"/>
    <n v="3098860.2060000002"/>
    <n v="407340.92699999997"/>
  </r>
  <r>
    <x v="194"/>
    <n v="2015"/>
    <n v="0"/>
    <n v="0"/>
    <n v="2236165.1275000004"/>
    <n v="822669.29349999991"/>
    <n v="230497.52120000002"/>
    <n v="0"/>
    <n v="0"/>
    <n v="2301316.2779999999"/>
    <n v="977795.70549999992"/>
    <n v="316269.36359999998"/>
    <n v="486907.66800000001"/>
    <n v="4537481.4055000003"/>
    <n v="2347231.8838"/>
    <n v="486907.66800000001"/>
  </r>
  <r>
    <x v="194"/>
    <n v="2016"/>
    <n v="0"/>
    <n v="5705.7428"/>
    <n v="1714287.6640999997"/>
    <n v="585887.54850000003"/>
    <n v="420965.77009999997"/>
    <n v="0"/>
    <n v="3643.2739000000001"/>
    <n v="2397285.8646999998"/>
    <n v="1326205.7316000001"/>
    <n v="598723.78"/>
    <n v="636086.152"/>
    <n v="4120922.5454999991"/>
    <n v="2931782.8301999997"/>
    <n v="636086.152"/>
  </r>
  <r>
    <x v="194"/>
    <n v="2017"/>
    <n v="0"/>
    <n v="33658.069800000005"/>
    <n v="1392539.3564000002"/>
    <n v="415881.82499999995"/>
    <n v="288991.94320000004"/>
    <n v="0"/>
    <n v="28156.724000000002"/>
    <n v="1334951.3921000001"/>
    <n v="585851.38210000005"/>
    <n v="399802.10739999998"/>
    <n v="497464.10200000001"/>
    <n v="2789305.5422999999"/>
    <n v="1690527.2577"/>
    <n v="497464.10200000001"/>
  </r>
  <r>
    <x v="194"/>
    <n v="2018"/>
    <n v="648271.16749999986"/>
    <n v="16192.5082"/>
    <n v="348301.76300000004"/>
    <n v="134389.0601"/>
    <n v="160199.19930000001"/>
    <n v="12348.731699999998"/>
    <n v="35270.296900000001"/>
    <n v="391208.51820000005"/>
    <n v="212341.56639999998"/>
    <n v="297866.50920000003"/>
    <n v="384148.83"/>
    <n v="1451592.9855"/>
    <n v="804796.33499999996"/>
    <n v="384148.83"/>
  </r>
  <r>
    <x v="195"/>
    <n v="2014"/>
    <n v="0"/>
    <n v="0"/>
    <n v="0"/>
    <n v="11894.262000000001"/>
    <n v="0"/>
    <n v="0"/>
    <n v="0"/>
    <n v="0"/>
    <n v="55197.999000000003"/>
    <n v="0"/>
    <n v="766.83600000000001"/>
    <n v="0"/>
    <n v="67092.260999999999"/>
    <n v="766.83600000000001"/>
  </r>
  <r>
    <x v="195"/>
    <n v="2015"/>
    <n v="0"/>
    <n v="0"/>
    <n v="10763.598"/>
    <n v="68646.569699999993"/>
    <n v="57905.0982"/>
    <n v="0"/>
    <n v="0"/>
    <n v="14029.071400000001"/>
    <n v="109956.6645"/>
    <n v="42861.308100000002"/>
    <n v="173.316"/>
    <n v="24792.669399999999"/>
    <n v="279369.64050000004"/>
    <n v="173.316"/>
  </r>
  <r>
    <x v="195"/>
    <n v="2016"/>
    <n v="0"/>
    <n v="0"/>
    <n v="6280.0738999999994"/>
    <n v="13168.645900000001"/>
    <n v="26296.603899999998"/>
    <n v="0"/>
    <n v="0"/>
    <n v="7985.6785"/>
    <n v="29945.943000000003"/>
    <n v="29233.776000000002"/>
    <n v="5427.0480000000007"/>
    <n v="14265.752399999999"/>
    <n v="98644.968800000002"/>
    <n v="5427.0480000000007"/>
  </r>
  <r>
    <x v="195"/>
    <n v="2017"/>
    <n v="0"/>
    <n v="22.409099999999999"/>
    <n v="9902.3323"/>
    <n v="4374.7542999999996"/>
    <n v="27202.157500000001"/>
    <n v="0"/>
    <n v="3.4673999999999996"/>
    <n v="4715.6639999999998"/>
    <n v="2378.6364000000003"/>
    <n v="16933.625800000002"/>
    <n v="806.25400000000002"/>
    <n v="14643.872800000001"/>
    <n v="50889.174000000006"/>
    <n v="806.25400000000002"/>
  </r>
  <r>
    <x v="195"/>
    <n v="2018"/>
    <n v="186.84380000000002"/>
    <n v="6315.7578000000003"/>
    <n v="145913.38699999999"/>
    <n v="58223.133900000001"/>
    <n v="60272.195199999995"/>
    <n v="256.24689999999998"/>
    <n v="9077.9705000000013"/>
    <n v="106890.30250000001"/>
    <n v="59131.223299999991"/>
    <n v="76264.3364"/>
    <n v="63628.11"/>
    <n v="268640.5085"/>
    <n v="253890.88879999999"/>
    <n v="63628.11"/>
  </r>
  <r>
    <x v="196"/>
    <n v="2014"/>
    <n v="0"/>
    <n v="0"/>
    <n v="0"/>
    <n v="0"/>
    <n v="0"/>
    <n v="0"/>
    <n v="0"/>
    <n v="0"/>
    <n v="0"/>
    <n v="0"/>
    <n v="0"/>
    <n v="0"/>
    <n v="0"/>
    <n v="0"/>
  </r>
  <r>
    <x v="196"/>
    <n v="2015"/>
    <n v="0"/>
    <n v="0"/>
    <n v="2207.3229999999999"/>
    <n v="15813.8737"/>
    <n v="3576.6352000000002"/>
    <n v="0"/>
    <n v="0"/>
    <n v="1039.6117999999999"/>
    <n v="8193.4614999999994"/>
    <n v="2833.9918000000002"/>
    <n v="384.20400000000001"/>
    <n v="3246.9348"/>
    <n v="30417.962199999998"/>
    <n v="384.20400000000001"/>
  </r>
  <r>
    <x v="196"/>
    <n v="2016"/>
    <n v="0"/>
    <n v="0"/>
    <n v="0"/>
    <n v="0"/>
    <n v="0"/>
    <n v="0"/>
    <n v="0"/>
    <n v="0"/>
    <n v="0"/>
    <n v="0"/>
    <n v="0"/>
    <n v="0"/>
    <n v="0"/>
    <n v="0"/>
  </r>
  <r>
    <x v="196"/>
    <n v="2017"/>
    <n v="0"/>
    <n v="0"/>
    <n v="0"/>
    <n v="0"/>
    <n v="0"/>
    <n v="0"/>
    <n v="0"/>
    <n v="0"/>
    <n v="0"/>
    <n v="0"/>
    <n v="6024.6960000000008"/>
    <n v="0"/>
    <n v="0"/>
    <n v="6024.6960000000008"/>
  </r>
  <r>
    <x v="196"/>
    <n v="2018"/>
    <n v="0"/>
    <n v="0"/>
    <n v="0"/>
    <n v="0"/>
    <n v="0"/>
    <n v="0"/>
    <n v="0"/>
    <n v="0"/>
    <n v="0"/>
    <n v="0"/>
    <n v="0"/>
    <n v="0"/>
    <n v="0"/>
    <n v="0"/>
  </r>
  <r>
    <x v="197"/>
    <n v="2014"/>
    <n v="0"/>
    <n v="0"/>
    <n v="0"/>
    <n v="0"/>
    <n v="0"/>
    <n v="0"/>
    <n v="0"/>
    <n v="0"/>
    <n v="0"/>
    <n v="0"/>
    <n v="0"/>
    <n v="0"/>
    <n v="0"/>
    <n v="0"/>
  </r>
  <r>
    <x v="197"/>
    <n v="2015"/>
    <n v="0"/>
    <n v="0"/>
    <n v="0"/>
    <n v="0"/>
    <n v="0"/>
    <n v="0"/>
    <n v="0"/>
    <n v="0"/>
    <n v="0"/>
    <n v="0"/>
    <n v="0"/>
    <n v="0"/>
    <n v="0"/>
    <n v="0"/>
  </r>
  <r>
    <x v="197"/>
    <n v="2016"/>
    <n v="0"/>
    <n v="0"/>
    <n v="0"/>
    <n v="0"/>
    <n v="0"/>
    <n v="0"/>
    <n v="0"/>
    <n v="0"/>
    <n v="0"/>
    <n v="0"/>
    <n v="0"/>
    <n v="0"/>
    <n v="0"/>
    <n v="0"/>
  </r>
  <r>
    <x v="197"/>
    <n v="2017"/>
    <n v="0"/>
    <n v="0"/>
    <n v="0"/>
    <n v="0"/>
    <n v="0"/>
    <n v="0"/>
    <n v="0"/>
    <n v="0"/>
    <n v="0"/>
    <n v="0"/>
    <n v="0"/>
    <n v="0"/>
    <n v="0"/>
    <n v="0"/>
  </r>
  <r>
    <x v="197"/>
    <n v="2018"/>
    <n v="0"/>
    <n v="0"/>
    <n v="0"/>
    <n v="0"/>
    <n v="0"/>
    <n v="0"/>
    <n v="0"/>
    <n v="0"/>
    <n v="0"/>
    <n v="0"/>
    <n v="0"/>
    <n v="0"/>
    <n v="0"/>
    <n v="0"/>
  </r>
  <r>
    <x v="198"/>
    <n v="2014"/>
    <n v="0"/>
    <n v="0"/>
    <n v="0"/>
    <n v="32279.685000000001"/>
    <n v="27240.447999999997"/>
    <n v="0"/>
    <n v="0"/>
    <n v="0"/>
    <n v="19188.096000000001"/>
    <n v="17552.585999999999"/>
    <n v="5175.0720000000001"/>
    <n v="0"/>
    <n v="96260.815000000002"/>
    <n v="5175.0720000000001"/>
  </r>
  <r>
    <x v="198"/>
    <n v="2015"/>
    <n v="0"/>
    <n v="0"/>
    <n v="3258.4625000000001"/>
    <n v="16939.493299999998"/>
    <n v="35890.515899999999"/>
    <n v="0"/>
    <n v="0"/>
    <n v="1352.9012"/>
    <n v="6575.0410000000002"/>
    <n v="34620.130600000004"/>
    <n v="10375.931999999999"/>
    <n v="4611.3636999999999"/>
    <n v="94025.180800000002"/>
    <n v="10375.931999999999"/>
  </r>
  <r>
    <x v="198"/>
    <n v="2016"/>
    <n v="0"/>
    <n v="0"/>
    <n v="885.86349999999993"/>
    <n v="1040.1788000000001"/>
    <n v="6432.9560000000001"/>
    <n v="0"/>
    <n v="0"/>
    <n v="1706.4807999999998"/>
    <n v="5004.2359999999999"/>
    <n v="13280.793600000001"/>
    <n v="1583.9"/>
    <n v="2592.3442999999997"/>
    <n v="25758.164400000001"/>
    <n v="1583.9"/>
  </r>
  <r>
    <x v="198"/>
    <n v="2017"/>
    <n v="0"/>
    <n v="1.7369999999999999"/>
    <n v="767.56100000000004"/>
    <n v="339.101"/>
    <n v="2108.5250000000001"/>
    <n v="0"/>
    <n v="2.4020999999999999"/>
    <n v="3266.8559999999998"/>
    <n v="1647.8406"/>
    <n v="11731.055700000001"/>
    <n v="6861.9080000000004"/>
    <n v="4038.5560999999998"/>
    <n v="15826.522300000001"/>
    <n v="6861.9080000000004"/>
  </r>
  <r>
    <x v="198"/>
    <n v="2018"/>
    <n v="18.702200000000001"/>
    <n v="950.07659999999998"/>
    <n v="30851.105000000003"/>
    <n v="13895.055899999999"/>
    <n v="7109.4876999999997"/>
    <n v="80.61999999999999"/>
    <n v="2946.8"/>
    <n v="38179.825000000004"/>
    <n v="21709.714999999997"/>
    <n v="24530.720000000001"/>
    <n v="5175.3780000000006"/>
    <n v="73027.128800000006"/>
    <n v="67244.978600000002"/>
    <n v="5175.3780000000006"/>
  </r>
  <r>
    <x v="199"/>
    <n v="2014"/>
    <n v="0"/>
    <n v="0"/>
    <n v="1123483.4879999999"/>
    <n v="260731.12100000001"/>
    <n v="141531.696"/>
    <n v="0"/>
    <n v="0"/>
    <n v="801417.57000000007"/>
    <n v="280913.109"/>
    <n v="225602.31"/>
    <n v="60270.524999999994"/>
    <n v="1924901.058"/>
    <n v="908778.23600000003"/>
    <n v="60270.524999999994"/>
  </r>
  <r>
    <x v="199"/>
    <n v="2015"/>
    <n v="0"/>
    <n v="0"/>
    <n v="617319.68599999999"/>
    <n v="66697.667999999991"/>
    <n v="98212.694399999993"/>
    <n v="0"/>
    <n v="0"/>
    <n v="443626.21919999999"/>
    <n v="67650.926500000001"/>
    <n v="143568.43540000002"/>
    <n v="66129.144"/>
    <n v="1060945.9051999999"/>
    <n v="376129.7243"/>
    <n v="66129.144"/>
  </r>
  <r>
    <x v="199"/>
    <n v="2016"/>
    <n v="0"/>
    <n v="1549.8237999999999"/>
    <n v="439603.95129999996"/>
    <n v="60893.858200000002"/>
    <n v="149680.5048"/>
    <n v="0"/>
    <n v="312.83670000000001"/>
    <n v="202555.08700000003"/>
    <n v="41396.069900000002"/>
    <n v="337417.47760000004"/>
    <n v="33691.912000000004"/>
    <n v="644021.69880000001"/>
    <n v="589387.9105"/>
    <n v="33691.912000000004"/>
  </r>
  <r>
    <x v="199"/>
    <n v="2017"/>
    <n v="0"/>
    <n v="7801.1911"/>
    <n v="321855.0943"/>
    <n v="53420.219100000002"/>
    <n v="256907.38310000001"/>
    <n v="0"/>
    <n v="5537.8212000000003"/>
    <n v="322719.19279999996"/>
    <n v="140879.00599999999"/>
    <n v="325472.94160000002"/>
    <n v="32439.946000000004"/>
    <n v="657913.2993999999"/>
    <n v="776679.54980000004"/>
    <n v="32439.946000000004"/>
  </r>
  <r>
    <x v="199"/>
    <n v="2018"/>
    <n v="524.60320000000002"/>
    <n v="19434.236799999999"/>
    <n v="496631.696"/>
    <n v="206649.98480000001"/>
    <n v="174988.47239999997"/>
    <n v="1041.2304999999999"/>
    <n v="37244.875699999997"/>
    <n v="452274.01810000004"/>
    <n v="252517.06849999999"/>
    <n v="312006.72200000001"/>
    <n v="35372.376000000004"/>
    <n v="1007150.6603000001"/>
    <n v="946162.24769999995"/>
    <n v="35372.376000000004"/>
  </r>
  <r>
    <x v="200"/>
    <n v="2014"/>
    <n v="0"/>
    <n v="0"/>
    <n v="0"/>
    <n v="0"/>
    <n v="0"/>
    <n v="0"/>
    <n v="0"/>
    <n v="0"/>
    <n v="0"/>
    <n v="0"/>
    <n v="198.13499999999999"/>
    <n v="0"/>
    <n v="0"/>
    <n v="198.13499999999999"/>
  </r>
  <r>
    <x v="200"/>
    <n v="2015"/>
    <n v="0"/>
    <n v="0"/>
    <n v="0"/>
    <n v="0"/>
    <n v="0"/>
    <n v="0"/>
    <n v="0"/>
    <n v="0"/>
    <n v="0"/>
    <n v="0"/>
    <n v="227.85599999999999"/>
    <n v="0"/>
    <n v="0"/>
    <n v="227.85599999999999"/>
  </r>
  <r>
    <x v="200"/>
    <n v="2016"/>
    <n v="0"/>
    <n v="0"/>
    <n v="0"/>
    <n v="0"/>
    <n v="0"/>
    <n v="0"/>
    <n v="0"/>
    <n v="0"/>
    <n v="0"/>
    <n v="0"/>
    <n v="0"/>
    <n v="0"/>
    <n v="0"/>
    <n v="0"/>
  </r>
  <r>
    <x v="200"/>
    <n v="2017"/>
    <n v="0"/>
    <n v="0"/>
    <n v="0"/>
    <n v="0"/>
    <n v="0"/>
    <n v="0"/>
    <n v="0"/>
    <n v="0"/>
    <n v="0"/>
    <n v="0"/>
    <n v="0"/>
    <n v="0"/>
    <n v="0"/>
    <n v="0"/>
  </r>
  <r>
    <x v="200"/>
    <n v="2018"/>
    <n v="0"/>
    <n v="0"/>
    <n v="0"/>
    <n v="0"/>
    <n v="0"/>
    <n v="0"/>
    <n v="0"/>
    <n v="0"/>
    <n v="0"/>
    <n v="0"/>
    <n v="0"/>
    <n v="0"/>
    <n v="0"/>
    <n v="0"/>
  </r>
  <r>
    <x v="201"/>
    <n v="2014"/>
    <n v="0"/>
    <n v="0"/>
    <n v="0"/>
    <n v="0"/>
    <n v="42873.367999999995"/>
    <n v="0"/>
    <n v="0"/>
    <n v="0"/>
    <n v="0"/>
    <n v="5290.6019999999999"/>
    <n v="0"/>
    <n v="0"/>
    <n v="48163.969999999994"/>
    <n v="0"/>
  </r>
  <r>
    <x v="201"/>
    <n v="2015"/>
    <n v="0"/>
    <n v="0"/>
    <n v="16970.066999999999"/>
    <n v="124778.74229999998"/>
    <n v="12201.8508"/>
    <n v="0"/>
    <n v="0"/>
    <n v="37625.491799999996"/>
    <n v="300834.8615"/>
    <n v="70041.228799999997"/>
    <n v="5055.2519999999995"/>
    <n v="54595.558799999999"/>
    <n v="507856.68339999998"/>
    <n v="5055.2519999999995"/>
  </r>
  <r>
    <x v="201"/>
    <n v="2016"/>
    <n v="0"/>
    <n v="0"/>
    <n v="7975.9227000000001"/>
    <n v="14973.674400000002"/>
    <n v="39232.045199999993"/>
    <n v="0"/>
    <n v="0"/>
    <n v="3940.3384999999998"/>
    <n v="11355.5234"/>
    <n v="31671.715200000002"/>
    <n v="20585.308000000001"/>
    <n v="11916.261200000001"/>
    <n v="97232.958200000008"/>
    <n v="20585.308000000001"/>
  </r>
  <r>
    <x v="201"/>
    <n v="2017"/>
    <n v="0"/>
    <n v="52.212599999999995"/>
    <n v="21855.863799999999"/>
    <n v="21947.1976"/>
    <n v="3999.8535999999999"/>
    <n v="0"/>
    <n v="9.002699999999999"/>
    <n v="13281.5802"/>
    <n v="16050.518400000001"/>
    <n v="2092.5107000000003"/>
    <n v="6427.1500000000005"/>
    <n v="35198.659299999999"/>
    <n v="44090.080300000001"/>
    <n v="6427.1500000000005"/>
  </r>
  <r>
    <x v="201"/>
    <n v="2018"/>
    <n v="54.069400000000002"/>
    <n v="3169.9513999999999"/>
    <n v="110820.531"/>
    <n v="50911.290699999998"/>
    <n v="21987.187599999997"/>
    <n v="37.108399999999996"/>
    <n v="1529.5592000000001"/>
    <n v="26261.527099999999"/>
    <n v="15923.0213"/>
    <n v="12315.654400000001"/>
    <n v="29030.118000000002"/>
    <n v="141872.74650000001"/>
    <n v="101137.15399999998"/>
    <n v="29030.118000000002"/>
  </r>
  <r>
    <x v="202"/>
    <n v="2014"/>
    <n v="0"/>
    <n v="0"/>
    <n v="0"/>
    <n v="0"/>
    <n v="0"/>
    <n v="0"/>
    <n v="0"/>
    <n v="0"/>
    <n v="0"/>
    <n v="0"/>
    <n v="0"/>
    <n v="0"/>
    <n v="0"/>
    <n v="0"/>
  </r>
  <r>
    <x v="202"/>
    <n v="2015"/>
    <n v="0"/>
    <n v="0"/>
    <n v="350.00000000000006"/>
    <n v="208.99999999999997"/>
    <n v="11552"/>
    <n v="0"/>
    <n v="0"/>
    <n v="10.377599999999999"/>
    <n v="14.167999999999999"/>
    <n v="540.00319999999999"/>
    <n v="0"/>
    <n v="360.37760000000003"/>
    <n v="12315.171199999999"/>
    <n v="0"/>
  </r>
  <r>
    <x v="202"/>
    <n v="2016"/>
    <n v="0"/>
    <n v="0"/>
    <n v="98.231099999999998"/>
    <n v="58.609199999999994"/>
    <n v="902.37360000000001"/>
    <n v="0"/>
    <n v="0"/>
    <n v="72.0244"/>
    <n v="79.657200000000003"/>
    <n v="1223.8464000000001"/>
    <n v="475.84400000000005"/>
    <n v="170.25549999999998"/>
    <n v="2264.4864000000002"/>
    <n v="475.84400000000005"/>
  </r>
  <r>
    <x v="202"/>
    <n v="2017"/>
    <n v="0"/>
    <n v="80.743499999999997"/>
    <n v="33759.743499999997"/>
    <n v="34316.601399999992"/>
    <n v="4282.7757999999994"/>
    <n v="0"/>
    <n v="6.6978"/>
    <n v="9885.8382000000001"/>
    <n v="11985.459000000001"/>
    <n v="1369.1554000000001"/>
    <n v="0"/>
    <n v="43733.022999999994"/>
    <n v="51953.991599999994"/>
    <n v="0"/>
  </r>
  <r>
    <x v="202"/>
    <n v="2018"/>
    <n v="0"/>
    <n v="0"/>
    <n v="0"/>
    <n v="0"/>
    <n v="0"/>
    <n v="0"/>
    <n v="0"/>
    <n v="0"/>
    <n v="0"/>
    <n v="0"/>
    <n v="7956"/>
    <n v="0"/>
    <n v="0"/>
    <n v="7956"/>
  </r>
  <r>
    <x v="203"/>
    <n v="2014"/>
    <n v="0"/>
    <n v="0"/>
    <n v="0"/>
    <n v="0"/>
    <n v="10378.175999999999"/>
    <n v="0"/>
    <n v="0"/>
    <n v="0"/>
    <n v="0"/>
    <n v="44445.065999999999"/>
    <n v="2038.1129999999998"/>
    <n v="0"/>
    <n v="54823.241999999998"/>
    <n v="2038.1129999999998"/>
  </r>
  <r>
    <x v="203"/>
    <n v="2015"/>
    <n v="0"/>
    <n v="0"/>
    <n v="936.28500000000008"/>
    <n v="559.09589999999992"/>
    <n v="30902.7552"/>
    <n v="0"/>
    <n v="0"/>
    <n v="873.10019999999997"/>
    <n v="1191.9984999999999"/>
    <n v="45432.171399999999"/>
    <n v="6247.86"/>
    <n v="1809.3852000000002"/>
    <n v="78086.021000000008"/>
    <n v="6247.86"/>
  </r>
  <r>
    <x v="203"/>
    <n v="2016"/>
    <n v="0"/>
    <n v="0"/>
    <n v="0"/>
    <n v="0"/>
    <n v="0"/>
    <n v="0"/>
    <n v="0"/>
    <n v="0"/>
    <n v="0"/>
    <n v="0"/>
    <n v="6913.8920000000007"/>
    <n v="0"/>
    <n v="0"/>
    <n v="6913.8920000000007"/>
  </r>
  <r>
    <x v="203"/>
    <n v="2017"/>
    <n v="0"/>
    <n v="0.31229999999999997"/>
    <n v="138.00190000000001"/>
    <n v="60.9679"/>
    <n v="379.09750000000003"/>
    <n v="0"/>
    <n v="8.0054999999999996"/>
    <n v="10887.48"/>
    <n v="5491.7730000000001"/>
    <n v="39096.193500000001"/>
    <n v="2706.806"/>
    <n v="11033.7997"/>
    <n v="45028.031900000002"/>
    <n v="2706.806"/>
  </r>
  <r>
    <x v="203"/>
    <n v="2018"/>
    <n v="1.1660000000000001"/>
    <n v="36.146000000000001"/>
    <n v="743.59"/>
    <n v="280.423"/>
    <n v="365.06399999999996"/>
    <n v="14.352099999999998"/>
    <n v="489.45609999999999"/>
    <n v="5034.1228000000001"/>
    <n v="2661.5721999999996"/>
    <n v="4159.1396000000004"/>
    <n v="2414.6460000000002"/>
    <n v="6318.8330000000005"/>
    <n v="7466.1988000000001"/>
    <n v="2414.6460000000002"/>
  </r>
  <r>
    <x v="204"/>
    <n v="2014"/>
    <n v="0"/>
    <n v="0"/>
    <n v="692515.29599999997"/>
    <n v="46233.751000000004"/>
    <n v="94173.343999999997"/>
    <n v="0"/>
    <n v="0"/>
    <n v="760962.99300000002"/>
    <n v="80581.316999999995"/>
    <n v="106308.564"/>
    <n v="18597.915000000001"/>
    <n v="1453478.2889999999"/>
    <n v="327296.97600000002"/>
    <n v="18597.915000000001"/>
  </r>
  <r>
    <x v="204"/>
    <n v="2015"/>
    <n v="0"/>
    <n v="0"/>
    <n v="13611.902"/>
    <n v="34225.109899999996"/>
    <n v="324549.5626"/>
    <n v="0"/>
    <n v="0"/>
    <n v="19716.359199999999"/>
    <n v="70192.906000000003"/>
    <n v="698468.52280000004"/>
    <n v="12084.851999999999"/>
    <n v="33328.261200000001"/>
    <n v="1127436.1013"/>
    <n v="12084.851999999999"/>
  </r>
  <r>
    <x v="204"/>
    <n v="2016"/>
    <n v="0"/>
    <n v="0"/>
    <n v="22030.6185"/>
    <n v="13144.481999999998"/>
    <n v="202378.356"/>
    <n v="0"/>
    <n v="0"/>
    <n v="16542.6387"/>
    <n v="18295.748100000001"/>
    <n v="281094.30720000004"/>
    <n v="6590.3720000000003"/>
    <n v="38573.2572"/>
    <n v="514912.8933"/>
    <n v="6590.3720000000003"/>
  </r>
  <r>
    <x v="204"/>
    <n v="2017"/>
    <n v="0"/>
    <n v="8745.9043000000001"/>
    <n v="279730.37790000002"/>
    <n v="17882.783900000002"/>
    <n v="66487.697500000009"/>
    <n v="0"/>
    <n v="15034.005300000001"/>
    <n v="469657.46799999999"/>
    <n v="32369.2336"/>
    <n v="80515.541100000002"/>
    <n v="21239.88"/>
    <n v="773167.75549999997"/>
    <n v="197255.25610000003"/>
    <n v="21239.88"/>
  </r>
  <r>
    <x v="204"/>
    <n v="2018"/>
    <n v="267.74220000000003"/>
    <n v="8300.0082000000002"/>
    <n v="170746.503"/>
    <n v="64391.999100000001"/>
    <n v="83827.648799999995"/>
    <n v="268.3254"/>
    <n v="9150.8214000000007"/>
    <n v="94117.44720000001"/>
    <n v="49760.482799999998"/>
    <n v="77758.85040000001"/>
    <n v="4736.4720000000007"/>
    <n v="282850.84739999997"/>
    <n v="275738.98109999998"/>
    <n v="4736.4720000000007"/>
  </r>
  <r>
    <x v="205"/>
    <n v="2014"/>
    <n v="0"/>
    <n v="0"/>
    <n v="0"/>
    <n v="0"/>
    <n v="3037.1559999999995"/>
    <n v="0"/>
    <n v="0"/>
    <n v="0"/>
    <n v="0"/>
    <n v="5255.1360000000004"/>
    <n v="9779.3009999999995"/>
    <n v="0"/>
    <n v="8292.2919999999995"/>
    <n v="9779.3009999999995"/>
  </r>
  <r>
    <x v="205"/>
    <n v="2015"/>
    <n v="0"/>
    <n v="0"/>
    <n v="10374.274000000001"/>
    <n v="56701.912299999996"/>
    <n v="101029.5042"/>
    <n v="0"/>
    <n v="0"/>
    <n v="23812.555799999998"/>
    <n v="166068.8315"/>
    <n v="228402.40610000002"/>
    <n v="5687.9160000000002"/>
    <n v="34186.8298"/>
    <n v="552202.65410000004"/>
    <n v="5687.9160000000002"/>
  </r>
  <r>
    <x v="205"/>
    <n v="2016"/>
    <n v="0"/>
    <n v="0"/>
    <n v="821.87819999999999"/>
    <n v="490.37039999999996"/>
    <n v="7549.9631999999992"/>
    <n v="0"/>
    <n v="0"/>
    <n v="2601.6597000000002"/>
    <n v="2877.3711000000003"/>
    <n v="44207.683199999999"/>
    <n v="3324.1680000000001"/>
    <n v="3423.5379000000003"/>
    <n v="55125.387900000002"/>
    <n v="3324.1680000000001"/>
  </r>
  <r>
    <x v="205"/>
    <n v="2017"/>
    <n v="0"/>
    <n v="4806.6377999999995"/>
    <n v="155326.21240000002"/>
    <n v="17953.016399999997"/>
    <n v="7833.5281999999997"/>
    <n v="0"/>
    <n v="1866.4077000000002"/>
    <n v="69289.401500000007"/>
    <n v="16464.827300000001"/>
    <n v="17091.585900000002"/>
    <n v="2269.3560000000002"/>
    <n v="231288.65940000003"/>
    <n v="59342.957800000004"/>
    <n v="2269.3560000000002"/>
  </r>
  <r>
    <x v="205"/>
    <n v="2018"/>
    <n v="2.5762"/>
    <n v="1028.0401999999999"/>
    <n v="50098.503000000004"/>
    <n v="24681.132099999999"/>
    <n v="4017.4603000000002"/>
    <n v="5.2460999999999993"/>
    <n v="863.00929999999994"/>
    <n v="36158.288400000005"/>
    <n v="24398.460200000001"/>
    <n v="5567.0676000000003"/>
    <n v="55205.358"/>
    <n v="88155.66320000001"/>
    <n v="58664.120199999998"/>
    <n v="55205.358"/>
  </r>
  <r>
    <x v="206"/>
    <n v="2014"/>
    <n v="0"/>
    <n v="0"/>
    <n v="0"/>
    <n v="0"/>
    <n v="1742.1479999999999"/>
    <n v="0"/>
    <n v="0"/>
    <n v="0"/>
    <n v="0"/>
    <n v="3450.9960000000001"/>
    <n v="10611.467999999999"/>
    <n v="0"/>
    <n v="5193.1440000000002"/>
    <n v="10611.467999999999"/>
  </r>
  <r>
    <x v="206"/>
    <n v="2015"/>
    <n v="0"/>
    <n v="0"/>
    <n v="36.89"/>
    <n v="22.028599999999997"/>
    <n v="1217.5808"/>
    <n v="0"/>
    <n v="0"/>
    <n v="438.45359999999999"/>
    <n v="598.59799999999996"/>
    <n v="22815.135200000001"/>
    <n v="63202.163999999997"/>
    <n v="475.34359999999998"/>
    <n v="24653.3426"/>
    <n v="63202.163999999997"/>
  </r>
  <r>
    <x v="206"/>
    <n v="2016"/>
    <n v="0"/>
    <n v="0"/>
    <n v="192.8366"/>
    <n v="115.05519999999999"/>
    <n v="1771.4415999999999"/>
    <n v="0"/>
    <n v="0"/>
    <n v="214.74270000000001"/>
    <n v="237.5001"/>
    <n v="3648.9312000000004"/>
    <n v="35541.368000000002"/>
    <n v="407.57929999999999"/>
    <n v="5772.928100000001"/>
    <n v="35541.368000000002"/>
  </r>
  <r>
    <x v="206"/>
    <n v="2017"/>
    <n v="0"/>
    <n v="0"/>
    <n v="0"/>
    <n v="0"/>
    <n v="0"/>
    <n v="0"/>
    <n v="0"/>
    <n v="0"/>
    <n v="0"/>
    <n v="0"/>
    <n v="118291.864"/>
    <n v="0"/>
    <n v="0"/>
    <n v="118291.864"/>
  </r>
  <r>
    <x v="206"/>
    <n v="2018"/>
    <n v="0"/>
    <n v="0"/>
    <n v="0"/>
    <n v="0"/>
    <n v="0"/>
    <n v="0"/>
    <n v="0"/>
    <n v="0"/>
    <n v="0"/>
    <n v="0"/>
    <n v="35148.281999999999"/>
    <n v="0"/>
    <n v="0"/>
    <n v="35148.281999999999"/>
  </r>
  <r>
    <x v="207"/>
    <n v="2014"/>
    <n v="0"/>
    <n v="0"/>
    <n v="0"/>
    <n v="0"/>
    <n v="0"/>
    <n v="0"/>
    <n v="0"/>
    <n v="0"/>
    <n v="0"/>
    <n v="0"/>
    <n v="0"/>
    <n v="0"/>
    <n v="0"/>
    <n v="0"/>
  </r>
  <r>
    <x v="207"/>
    <n v="2015"/>
    <n v="0"/>
    <n v="0"/>
    <n v="379.92500000000001"/>
    <n v="226.86949999999999"/>
    <n v="12539.696"/>
    <n v="0"/>
    <n v="0"/>
    <n v="668.39639999999997"/>
    <n v="912.52700000000004"/>
    <n v="34780.3148"/>
    <n v="63979.055999999997"/>
    <n v="1048.3214"/>
    <n v="48459.407299999999"/>
    <n v="63979.055999999997"/>
  </r>
  <r>
    <x v="207"/>
    <n v="2016"/>
    <n v="0"/>
    <n v="0"/>
    <n v="457.73320000000001"/>
    <n v="1037.8877"/>
    <n v="1656.5357000000001"/>
    <n v="0"/>
    <n v="0"/>
    <n v="2023.3937000000001"/>
    <n v="8697.3353000000006"/>
    <n v="1811.9328"/>
    <n v="31709.004000000001"/>
    <n v="2481.1269000000002"/>
    <n v="13203.691500000001"/>
    <n v="31709.004000000001"/>
  </r>
  <r>
    <x v="207"/>
    <n v="2017"/>
    <n v="0"/>
    <n v="3.3281999999999998"/>
    <n v="1470.6946"/>
    <n v="649.73860000000002"/>
    <n v="4040.0650000000001"/>
    <n v="0"/>
    <n v="9.6410999999999998"/>
    <n v="13111.895999999999"/>
    <n v="6613.7946000000002"/>
    <n v="47083.918700000002"/>
    <n v="6804.0300000000007"/>
    <n v="14595.559899999998"/>
    <n v="58387.516900000002"/>
    <n v="6804.0300000000007"/>
  </r>
  <r>
    <x v="207"/>
    <n v="2018"/>
    <n v="53.895600000000002"/>
    <n v="1670.7636"/>
    <n v="34370.694000000003"/>
    <n v="12961.891800000001"/>
    <n v="16874.222399999999"/>
    <n v="134.36859999999999"/>
    <n v="4582.4326000000001"/>
    <n v="47130.944800000005"/>
    <n v="24918.425199999998"/>
    <n v="38939.0936"/>
    <n v="1425.45"/>
    <n v="87943.099200000011"/>
    <n v="93693.633000000002"/>
    <n v="1425.45"/>
  </r>
  <r>
    <x v="208"/>
    <n v="2014"/>
    <n v="0"/>
    <n v="0"/>
    <n v="307718.40000000002"/>
    <n v="5073.3120000000008"/>
    <n v="1678.7559999999999"/>
    <n v="0"/>
    <n v="0"/>
    <n v="104805.10200000001"/>
    <n v="46300.248"/>
    <n v="74.016000000000005"/>
    <n v="23405.633999999998"/>
    <n v="412523.50200000004"/>
    <n v="53126.332000000002"/>
    <n v="23405.633999999998"/>
  </r>
  <r>
    <x v="208"/>
    <n v="2015"/>
    <n v="0"/>
    <n v="0"/>
    <n v="3704.4865"/>
    <n v="18242.112399999998"/>
    <n v="45659.316500000001"/>
    <n v="0"/>
    <n v="0"/>
    <n v="4183.9571999999998"/>
    <n v="29547.721000000001"/>
    <n v="37340.377"/>
    <n v="20903.363999999998"/>
    <n v="7888.4436999999998"/>
    <n v="130789.5269"/>
    <n v="20903.363999999998"/>
  </r>
  <r>
    <x v="208"/>
    <n v="2016"/>
    <n v="0"/>
    <n v="0"/>
    <n v="25568.171200000001"/>
    <n v="55149.107300000003"/>
    <n v="101945.8337"/>
    <n v="0"/>
    <n v="0"/>
    <n v="4124.4465"/>
    <n v="7476.5120999999999"/>
    <n v="55385.308800000006"/>
    <n v="13315.544000000002"/>
    <n v="29692.617700000003"/>
    <n v="219956.76189999998"/>
    <n v="13315.544000000002"/>
  </r>
  <r>
    <x v="208"/>
    <n v="2017"/>
    <n v="0"/>
    <n v="147.70769999999999"/>
    <n v="61769.882100000003"/>
    <n v="62664.102800000001"/>
    <n v="8404.4884000000002"/>
    <n v="0"/>
    <n v="32.037799999999997"/>
    <n v="47252.033100000001"/>
    <n v="56995.424900000005"/>
    <n v="7969.7090000000007"/>
    <n v="20282.874"/>
    <n v="109201.66070000001"/>
    <n v="136033.72510000001"/>
    <n v="20282.874"/>
  </r>
  <r>
    <x v="208"/>
    <n v="2018"/>
    <n v="238.09500000000003"/>
    <n v="9774.9982"/>
    <n v="274185.12099999998"/>
    <n v="118014.8339"/>
    <n v="82652.514699999985"/>
    <n v="158.23559999999998"/>
    <n v="6480.72"/>
    <n v="109898.97150000001"/>
    <n v="66475.541700000002"/>
    <n v="52269.993600000002"/>
    <n v="3490.0320000000002"/>
    <n v="400736.14130000002"/>
    <n v="319412.88389999996"/>
    <n v="3490.0320000000002"/>
  </r>
  <r>
    <x v="209"/>
    <n v="2014"/>
    <n v="0"/>
    <n v="0"/>
    <n v="0"/>
    <n v="10856.986000000001"/>
    <n v="0"/>
    <n v="0"/>
    <n v="0"/>
    <n v="0"/>
    <n v="81518.585999999996"/>
    <n v="0"/>
    <n v="7092.1619999999994"/>
    <n v="0"/>
    <n v="92375.572"/>
    <n v="7092.1619999999994"/>
  </r>
  <r>
    <x v="209"/>
    <n v="2015"/>
    <n v="0"/>
    <n v="0"/>
    <n v="0"/>
    <n v="0"/>
    <n v="0"/>
    <n v="0"/>
    <n v="0"/>
    <n v="0"/>
    <n v="0"/>
    <n v="0"/>
    <n v="129.684"/>
    <n v="0"/>
    <n v="0"/>
    <n v="129.684"/>
  </r>
  <r>
    <x v="209"/>
    <n v="2016"/>
    <n v="0"/>
    <n v="0"/>
    <n v="0"/>
    <n v="0"/>
    <n v="0"/>
    <n v="0"/>
    <n v="0"/>
    <n v="0"/>
    <n v="0"/>
    <n v="0"/>
    <n v="262.86"/>
    <n v="0"/>
    <n v="0"/>
    <n v="262.86"/>
  </r>
  <r>
    <x v="209"/>
    <n v="2017"/>
    <n v="0"/>
    <n v="0"/>
    <n v="0"/>
    <n v="0"/>
    <n v="0"/>
    <n v="0"/>
    <n v="0"/>
    <n v="0"/>
    <n v="0"/>
    <n v="0"/>
    <n v="0"/>
    <n v="0"/>
    <n v="0"/>
    <n v="0"/>
  </r>
  <r>
    <x v="209"/>
    <n v="2018"/>
    <n v="0"/>
    <n v="0"/>
    <n v="0"/>
    <n v="0"/>
    <n v="0"/>
    <n v="0"/>
    <n v="0"/>
    <n v="0"/>
    <n v="0"/>
    <n v="0"/>
    <n v="3971.3700000000003"/>
    <n v="0"/>
    <n v="0"/>
    <n v="3971.3700000000003"/>
  </r>
  <r>
    <x v="210"/>
    <n v="2014"/>
    <n v="0"/>
    <n v="0"/>
    <n v="0"/>
    <n v="73284.041000000012"/>
    <n v="15267.283999999998"/>
    <n v="0"/>
    <n v="0"/>
    <n v="0"/>
    <n v="179752.503"/>
    <n v="92743.59"/>
    <n v="37917.684000000001"/>
    <n v="0"/>
    <n v="361047.41799999995"/>
    <n v="37917.684000000001"/>
  </r>
  <r>
    <x v="210"/>
    <n v="2015"/>
    <n v="0"/>
    <n v="0"/>
    <n v="386060.19449999998"/>
    <n v="201652.52780000001"/>
    <n v="217502.1231"/>
    <n v="0"/>
    <n v="0"/>
    <n v="543948.826"/>
    <n v="270238.4535"/>
    <n v="179416.6887"/>
    <n v="126569.16"/>
    <n v="930009.02049999998"/>
    <n v="868809.79310000013"/>
    <n v="126569.16"/>
  </r>
  <r>
    <x v="210"/>
    <n v="2016"/>
    <n v="0"/>
    <n v="0"/>
    <n v="60624.582600000009"/>
    <n v="170301.5637"/>
    <n v="109980.95009999999"/>
    <n v="0"/>
    <n v="0"/>
    <n v="58241.9467"/>
    <n v="203747.41519999999"/>
    <n v="287115.02400000003"/>
    <n v="98408.044000000009"/>
    <n v="118866.52930000001"/>
    <n v="771144.95299999998"/>
    <n v="98408.044000000009"/>
  </r>
  <r>
    <x v="210"/>
    <n v="2017"/>
    <n v="0"/>
    <n v="332.94779999999997"/>
    <n v="141029.21340000001"/>
    <n v="123916.38839999998"/>
    <n v="106517.35800000001"/>
    <n v="0"/>
    <n v="110.7183"/>
    <n v="154731.72269999998"/>
    <n v="115481.8815"/>
    <n v="373087.39189999999"/>
    <n v="69865.47600000001"/>
    <n v="296204.60219999996"/>
    <n v="719003.01980000001"/>
    <n v="69865.47600000001"/>
  </r>
  <r>
    <x v="210"/>
    <n v="2018"/>
    <n v="345.92140000000001"/>
    <n v="10723.563399999999"/>
    <n v="220603.511"/>
    <n v="83194.096700000009"/>
    <n v="108304.8456"/>
    <n v="726.74579999999992"/>
    <n v="24784.537800000002"/>
    <n v="254912.35440000004"/>
    <n v="134773.75559999997"/>
    <n v="210605.92080000002"/>
    <n v="138570.978"/>
    <n v="512096.63380000007"/>
    <n v="536878.61869999999"/>
    <n v="138570.978"/>
  </r>
  <r>
    <x v="211"/>
    <n v="2014"/>
    <n v="0"/>
    <n v="0"/>
    <n v="0"/>
    <n v="2390.4050000000002"/>
    <n v="0"/>
    <n v="0"/>
    <n v="0"/>
    <n v="0"/>
    <n v="68817.119999999995"/>
    <n v="0"/>
    <n v="7971.4529999999995"/>
    <n v="0"/>
    <n v="71207.524999999994"/>
    <n v="7971.4529999999995"/>
  </r>
  <r>
    <x v="211"/>
    <n v="2015"/>
    <n v="0"/>
    <n v="0"/>
    <n v="4032.1194999999998"/>
    <n v="30206.492499999997"/>
    <n v="228.4409"/>
    <n v="0"/>
    <n v="0"/>
    <n v="20049.937599999997"/>
    <n v="164909.66800000001"/>
    <n v="2511.5859999999998"/>
    <n v="2907.5879999999997"/>
    <n v="24082.057099999998"/>
    <n v="197856.18740000002"/>
    <n v="2907.5879999999997"/>
  </r>
  <r>
    <x v="211"/>
    <n v="2016"/>
    <n v="0"/>
    <n v="0"/>
    <n v="5986.2825000000003"/>
    <n v="19937.692500000001"/>
    <n v="458.78249999999997"/>
    <n v="0"/>
    <n v="0"/>
    <n v="4314.0526"/>
    <n v="19194.0736"/>
    <n v="582.81600000000003"/>
    <n v="5267.9840000000004"/>
    <n v="10300.3351"/>
    <n v="40173.364600000001"/>
    <n v="5267.9840000000004"/>
  </r>
  <r>
    <x v="211"/>
    <n v="2017"/>
    <n v="0"/>
    <n v="124.25579999999999"/>
    <n v="51945.385399999999"/>
    <n v="52880.478799999997"/>
    <n v="6232.9748"/>
    <n v="0"/>
    <n v="162.00909999999999"/>
    <n v="238858.40520000001"/>
    <n v="287395.01980000001"/>
    <n v="43778.843500000003"/>
    <n v="244.97200000000001"/>
    <n v="291090.05550000002"/>
    <n v="390287.31690000003"/>
    <n v="244.97200000000001"/>
  </r>
  <r>
    <x v="211"/>
    <n v="2018"/>
    <n v="0"/>
    <n v="180.3648"/>
    <n v="9217.344000000001"/>
    <n v="4577.0495999999994"/>
    <n v="610.7808"/>
    <n v="0"/>
    <n v="357.84000000000003"/>
    <n v="17951.22"/>
    <n v="12253.5"/>
    <n v="2116.8000000000002"/>
    <n v="2536.6379999999999"/>
    <n v="27706.768800000002"/>
    <n v="19558.130399999998"/>
    <n v="2536.6379999999999"/>
  </r>
  <r>
    <x v="212"/>
    <n v="2014"/>
    <n v="0"/>
    <n v="0"/>
    <n v="0"/>
    <n v="0"/>
    <n v="0"/>
    <n v="0"/>
    <n v="0"/>
    <n v="0"/>
    <n v="0"/>
    <n v="0"/>
    <n v="1091.3489999999999"/>
    <n v="0"/>
    <n v="0"/>
    <n v="1091.3489999999999"/>
  </r>
  <r>
    <x v="212"/>
    <n v="2015"/>
    <n v="0"/>
    <n v="0"/>
    <n v="862.2639999999999"/>
    <n v="5894.2537000000002"/>
    <n v="2750.8394000000003"/>
    <n v="0"/>
    <n v="0"/>
    <n v="1679.8711999999998"/>
    <n v="12766.065999999999"/>
    <n v="8162.1598000000004"/>
    <n v="4176.5519999999997"/>
    <n v="2542.1351999999997"/>
    <n v="29573.318899999998"/>
    <n v="4176.5519999999997"/>
  </r>
  <r>
    <x v="212"/>
    <n v="2016"/>
    <n v="0"/>
    <n v="0"/>
    <n v="887.59450000000004"/>
    <n v="2750.2040000000002"/>
    <n v="754.38199999999995"/>
    <n v="0"/>
    <n v="0"/>
    <n v="260.77800000000002"/>
    <n v="288.41400000000004"/>
    <n v="4431.1680000000006"/>
    <n v="4852.8"/>
    <n v="1148.3724999999999"/>
    <n v="8224.1680000000015"/>
    <n v="4852.8"/>
  </r>
  <r>
    <x v="212"/>
    <n v="2017"/>
    <n v="0"/>
    <n v="1.3697999999999999"/>
    <n v="605.29939999999999"/>
    <n v="267.41539999999998"/>
    <n v="1662.7850000000001"/>
    <n v="0"/>
    <n v="2.7950999999999997"/>
    <n v="3801.3359999999998"/>
    <n v="1917.4386000000002"/>
    <n v="13650.3367"/>
    <n v="1985.3500000000001"/>
    <n v="4410.8002999999999"/>
    <n v="17497.975699999999"/>
    <n v="1985.3500000000001"/>
  </r>
  <r>
    <x v="212"/>
    <n v="2018"/>
    <n v="11.9526"/>
    <n v="370.53059999999999"/>
    <n v="7622.4989999999998"/>
    <n v="2874.6003000000001"/>
    <n v="3742.2503999999999"/>
    <n v="117.19189999999999"/>
    <n v="3996.6478999999999"/>
    <n v="41106.069200000005"/>
    <n v="21733.035799999998"/>
    <n v="33961.404399999999"/>
    <n v="2970.2400000000002"/>
    <n v="53224.891200000005"/>
    <n v="62311.290899999993"/>
    <n v="2970.2400000000002"/>
  </r>
  <r>
    <x v="213"/>
    <n v="2014"/>
    <n v="0"/>
    <n v="0"/>
    <n v="417381.56000000006"/>
    <n v="142473.054"/>
    <n v="212931.46399999998"/>
    <n v="0"/>
    <n v="0"/>
    <n v="355964.42100000003"/>
    <n v="262062.65400000001"/>
    <n v="342257.69400000002"/>
    <n v="168815.304"/>
    <n v="773345.98100000015"/>
    <n v="959724.86600000004"/>
    <n v="168815.304"/>
  </r>
  <r>
    <x v="213"/>
    <n v="2015"/>
    <n v="0"/>
    <n v="0"/>
    <n v="196446.34649999999"/>
    <n v="195959.47059999997"/>
    <n v="309741.51780000003"/>
    <n v="0"/>
    <n v="0"/>
    <n v="348939.614"/>
    <n v="261675.05699999997"/>
    <n v="666522.67980000004"/>
    <n v="134395.04399999999"/>
    <n v="545385.96050000004"/>
    <n v="1433898.7252"/>
    <n v="134395.04399999999"/>
  </r>
  <r>
    <x v="213"/>
    <n v="2016"/>
    <n v="0"/>
    <n v="607.30470000000003"/>
    <n v="247079.31089999998"/>
    <n v="223176.8406"/>
    <n v="230567.66489999997"/>
    <n v="0"/>
    <n v="362.97359999999998"/>
    <n v="309469.42989999999"/>
    <n v="386869.13749999995"/>
    <n v="363291.984"/>
    <n v="158840.23200000002"/>
    <n v="557519.01909999992"/>
    <n v="1203905.6269999999"/>
    <n v="158840.23200000002"/>
  </r>
  <r>
    <x v="213"/>
    <n v="2017"/>
    <n v="0"/>
    <n v="7702.5600999999997"/>
    <n v="394894.59129999997"/>
    <n v="152061.26799999998"/>
    <n v="195506.05600000001"/>
    <n v="0"/>
    <n v="16251.891100000001"/>
    <n v="768184.5895"/>
    <n v="284481.72710000002"/>
    <n v="478763.88270000007"/>
    <n v="132881.158"/>
    <n v="1187033.632"/>
    <n v="1110812.9338000002"/>
    <n v="132881.158"/>
  </r>
  <r>
    <x v="213"/>
    <n v="2018"/>
    <n v="834.92989999999998"/>
    <n v="30123.750599999999"/>
    <n v="647032.19010000001"/>
    <n v="217451.27279999998"/>
    <n v="181568.27989999999"/>
    <n v="1463.1589999999999"/>
    <n v="55322.445"/>
    <n v="755610.97350000008"/>
    <n v="420143.07849999995"/>
    <n v="438285.87599999999"/>
    <n v="271906.908"/>
    <n v="1490387.4481000002"/>
    <n v="1257448.5071999999"/>
    <n v="271906.908"/>
  </r>
  <r>
    <x v="214"/>
    <n v="2014"/>
    <n v="0"/>
    <n v="0"/>
    <n v="813490.08799999999"/>
    <n v="198906.27600000001"/>
    <n v="35928.547999999995"/>
    <n v="0"/>
    <n v="0"/>
    <n v="1381071.2910000002"/>
    <n v="360601.989"/>
    <n v="122976.042"/>
    <n v="63950.481"/>
    <n v="2194561.3790000002"/>
    <n v="718412.8550000001"/>
    <n v="63950.481"/>
  </r>
  <r>
    <x v="214"/>
    <n v="2015"/>
    <n v="0"/>
    <n v="0"/>
    <n v="699233.89199999999"/>
    <n v="106670.6409"/>
    <n v="44047.330399999999"/>
    <n v="0"/>
    <n v="0"/>
    <n v="917127.55320000008"/>
    <n v="291420.3075"/>
    <n v="81034.7595"/>
    <n v="43816.224000000002"/>
    <n v="1616361.4452"/>
    <n v="523173.03829999996"/>
    <n v="43816.224000000002"/>
  </r>
  <r>
    <x v="214"/>
    <n v="2016"/>
    <n v="0"/>
    <n v="590.14160000000004"/>
    <n v="201563.88629999998"/>
    <n v="144864.25390000001"/>
    <n v="33402.518299999996"/>
    <n v="0"/>
    <n v="430.69290000000001"/>
    <n v="312042.40419999999"/>
    <n v="285317.90169999999"/>
    <n v="62058.336800000005"/>
    <n v="40582.887999999999"/>
    <n v="514627.125"/>
    <n v="525643.01069999998"/>
    <n v="40582.887999999999"/>
  </r>
  <r>
    <x v="214"/>
    <n v="2017"/>
    <n v="0"/>
    <n v="5285.5803999999989"/>
    <n v="299866.4412"/>
    <n v="159178.38259999998"/>
    <n v="32580.411399999997"/>
    <n v="0"/>
    <n v="9240.8190999999988"/>
    <n v="638670.70880000002"/>
    <n v="459330.56520000001"/>
    <n v="66131.794900000008"/>
    <n v="42442.072"/>
    <n v="953063.54949999996"/>
    <n v="717221.15410000004"/>
    <n v="42442.072"/>
  </r>
  <r>
    <x v="214"/>
    <n v="2018"/>
    <n v="60.251400000000004"/>
    <n v="3328.1138000000001"/>
    <n v="113052.02300000002"/>
    <n v="51548.462500000001"/>
    <n v="23809.341500000002"/>
    <n v="173.0865"/>
    <n v="7298.3089000000009"/>
    <n v="130715.64120000001"/>
    <n v="79883.353000000003"/>
    <n v="58414.122000000003"/>
    <n v="53156.688000000002"/>
    <n v="254627.42480000004"/>
    <n v="213655.27900000001"/>
    <n v="53156.688000000002"/>
  </r>
  <r>
    <x v="215"/>
    <n v="2014"/>
    <n v="0"/>
    <n v="0"/>
    <n v="0"/>
    <n v="0"/>
    <n v="20126.96"/>
    <n v="0"/>
    <n v="0"/>
    <n v="0"/>
    <n v="0"/>
    <n v="46542.186000000002"/>
    <n v="1037.799"/>
    <n v="0"/>
    <n v="66669.146000000008"/>
    <n v="1037.799"/>
  </r>
  <r>
    <x v="215"/>
    <n v="2015"/>
    <n v="0"/>
    <n v="0"/>
    <n v="230.25"/>
    <n v="1652.5199999999998"/>
    <n v="359.01"/>
    <n v="0"/>
    <n v="0"/>
    <n v="329.72300000000001"/>
    <n v="2630.1275000000001"/>
    <n v="660.51919999999996"/>
    <n v="11060.712"/>
    <n v="559.97299999999996"/>
    <n v="5302.1766999999991"/>
    <n v="11060.712"/>
  </r>
  <r>
    <x v="215"/>
    <n v="2016"/>
    <n v="0"/>
    <n v="0"/>
    <n v="1258.3098"/>
    <n v="750.76559999999995"/>
    <n v="11559.1248"/>
    <n v="0"/>
    <n v="0"/>
    <n v="726.54169999999999"/>
    <n v="803.53710000000001"/>
    <n v="12345.475200000001"/>
    <n v="1776.6640000000002"/>
    <n v="1984.8515"/>
    <n v="25458.902699999999"/>
    <n v="1776.6640000000002"/>
  </r>
  <r>
    <x v="215"/>
    <n v="2017"/>
    <n v="0"/>
    <n v="10.3797"/>
    <n v="4586.6741000000002"/>
    <n v="2026.3480999999999"/>
    <n v="12599.8025"/>
    <n v="0"/>
    <n v="3.7370999999999999"/>
    <n v="5082.4559999999992"/>
    <n v="2563.6505999999999"/>
    <n v="18250.750700000001"/>
    <n v="6017.9660000000003"/>
    <n v="9683.2469000000001"/>
    <n v="35440.551899999999"/>
    <n v="6017.9660000000003"/>
  </r>
  <r>
    <x v="215"/>
    <n v="2018"/>
    <n v="1.2958000000000001"/>
    <n v="40.169799999999995"/>
    <n v="826.36699999999996"/>
    <n v="311.63990000000001"/>
    <n v="405.70319999999998"/>
    <n v="20.2362"/>
    <n v="690.12419999999997"/>
    <n v="7098.0216000000009"/>
    <n v="3752.7683999999995"/>
    <n v="5864.3112000000001"/>
    <n v="973.28400000000011"/>
    <n v="8676.2146000000012"/>
    <n v="10334.422699999999"/>
    <n v="973.28400000000011"/>
  </r>
  <r>
    <x v="216"/>
    <n v="2014"/>
    <n v="0"/>
    <n v="0"/>
    <n v="0"/>
    <n v="0"/>
    <n v="0"/>
    <n v="0"/>
    <n v="0"/>
    <n v="0"/>
    <n v="0"/>
    <n v="0"/>
    <n v="0"/>
    <n v="0"/>
    <n v="0"/>
    <n v="0"/>
  </r>
  <r>
    <x v="216"/>
    <n v="2015"/>
    <n v="0"/>
    <n v="0"/>
    <n v="0"/>
    <n v="0"/>
    <n v="0"/>
    <n v="0"/>
    <n v="0"/>
    <n v="0"/>
    <n v="0"/>
    <n v="0"/>
    <n v="1199.8799999999999"/>
    <n v="0"/>
    <n v="0"/>
    <n v="1199.8799999999999"/>
  </r>
  <r>
    <x v="216"/>
    <n v="2016"/>
    <n v="0"/>
    <n v="0"/>
    <n v="0"/>
    <n v="0"/>
    <n v="0"/>
    <n v="0"/>
    <n v="0"/>
    <n v="0"/>
    <n v="0"/>
    <n v="0"/>
    <n v="0"/>
    <n v="0"/>
    <n v="0"/>
    <n v="0"/>
  </r>
  <r>
    <x v="216"/>
    <n v="2017"/>
    <n v="0"/>
    <n v="0"/>
    <n v="0"/>
    <n v="0"/>
    <n v="0"/>
    <n v="0"/>
    <n v="0"/>
    <n v="0"/>
    <n v="0"/>
    <n v="0"/>
    <n v="0"/>
    <n v="0"/>
    <n v="0"/>
    <n v="0"/>
  </r>
  <r>
    <x v="216"/>
    <n v="2018"/>
    <n v="0"/>
    <n v="0"/>
    <n v="0"/>
    <n v="0"/>
    <n v="0"/>
    <n v="0"/>
    <n v="0"/>
    <n v="0"/>
    <n v="0"/>
    <n v="0"/>
    <n v="583.44000000000005"/>
    <n v="0"/>
    <n v="0"/>
    <n v="583.44000000000005"/>
  </r>
  <r>
    <x v="217"/>
    <n v="2014"/>
    <n v="0"/>
    <n v="0"/>
    <n v="0"/>
    <n v="0"/>
    <n v="0"/>
    <n v="0"/>
    <n v="0"/>
    <n v="0"/>
    <n v="0"/>
    <n v="0"/>
    <n v="0"/>
    <n v="0"/>
    <n v="0"/>
    <n v="0"/>
  </r>
  <r>
    <x v="217"/>
    <n v="2015"/>
    <n v="0"/>
    <n v="0"/>
    <n v="0"/>
    <n v="0"/>
    <n v="0"/>
    <n v="0"/>
    <n v="0"/>
    <n v="0"/>
    <n v="0"/>
    <n v="0"/>
    <n v="1065.348"/>
    <n v="0"/>
    <n v="0"/>
    <n v="1065.348"/>
  </r>
  <r>
    <x v="217"/>
    <n v="2016"/>
    <n v="0"/>
    <n v="0"/>
    <n v="0"/>
    <n v="0"/>
    <n v="0"/>
    <n v="0"/>
    <n v="0"/>
    <n v="0"/>
    <n v="0"/>
    <n v="0"/>
    <n v="0"/>
    <n v="0"/>
    <n v="0"/>
    <n v="0"/>
  </r>
  <r>
    <x v="217"/>
    <n v="2017"/>
    <n v="0"/>
    <n v="0"/>
    <n v="0"/>
    <n v="0"/>
    <n v="0"/>
    <n v="0"/>
    <n v="0"/>
    <n v="0"/>
    <n v="0"/>
    <n v="0"/>
    <n v="0"/>
    <n v="0"/>
    <n v="0"/>
    <n v="0"/>
  </r>
  <r>
    <x v="217"/>
    <n v="2018"/>
    <n v="0"/>
    <n v="0"/>
    <n v="0"/>
    <n v="0"/>
    <n v="0"/>
    <n v="0"/>
    <n v="0"/>
    <n v="0"/>
    <n v="0"/>
    <n v="0"/>
    <n v="0"/>
    <n v="0"/>
    <n v="0"/>
    <n v="0"/>
  </r>
  <r>
    <x v="218"/>
    <n v="2014"/>
    <n v="0"/>
    <n v="0"/>
    <n v="0"/>
    <n v="0"/>
    <n v="0"/>
    <n v="0"/>
    <n v="0"/>
    <n v="0"/>
    <n v="0"/>
    <n v="0"/>
    <n v="0"/>
    <n v="0"/>
    <n v="0"/>
    <n v="0"/>
  </r>
  <r>
    <x v="218"/>
    <n v="2015"/>
    <n v="0"/>
    <n v="0"/>
    <n v="684.15499999999997"/>
    <n v="5125.3249999999998"/>
    <n v="38.761000000000003"/>
    <n v="0"/>
    <n v="0"/>
    <n v="2111.4380000000001"/>
    <n v="17366.465"/>
    <n v="264.49250000000001"/>
    <n v="18310.896000000001"/>
    <n v="2795.5929999999998"/>
    <n v="22795.0435"/>
    <n v="18310.896000000001"/>
  </r>
  <r>
    <x v="218"/>
    <n v="2016"/>
    <n v="0"/>
    <n v="0"/>
    <n v="76.590800000000002"/>
    <n v="45.697599999999994"/>
    <n v="703.58079999999995"/>
    <n v="0"/>
    <n v="0"/>
    <n v="330.93970000000002"/>
    <n v="366.0111"/>
    <n v="5623.3632000000007"/>
    <n v="0"/>
    <n v="407.53050000000002"/>
    <n v="6738.6527000000006"/>
    <n v="0"/>
  </r>
  <r>
    <x v="218"/>
    <n v="2017"/>
    <n v="0"/>
    <n v="4.3118999999999996"/>
    <n v="1905.3806999999999"/>
    <n v="841.77869999999996"/>
    <n v="5234.1675000000005"/>
    <n v="0"/>
    <n v="3.4526999999999997"/>
    <n v="4695.6719999999996"/>
    <n v="2368.5522000000001"/>
    <n v="16861.835900000002"/>
    <n v="0"/>
    <n v="6608.8172999999997"/>
    <n v="25306.334300000002"/>
    <n v="0"/>
  </r>
  <r>
    <x v="218"/>
    <n v="2018"/>
    <n v="0"/>
    <n v="0"/>
    <n v="0"/>
    <n v="0"/>
    <n v="0"/>
    <n v="0"/>
    <n v="0"/>
    <n v="0"/>
    <n v="0"/>
    <n v="0"/>
    <n v="997.15200000000004"/>
    <n v="0"/>
    <n v="0"/>
    <n v="997.15200000000004"/>
  </r>
  <r>
    <x v="219"/>
    <n v="2014"/>
    <n v="0"/>
    <n v="0"/>
    <n v="240256.48"/>
    <n v="30857.732000000004"/>
    <n v="2103.2559999999999"/>
    <n v="0"/>
    <n v="0"/>
    <n v="154562.538"/>
    <n v="60320.055"/>
    <n v="18773.850000000002"/>
    <n v="11392.226999999999"/>
    <n v="394819.01800000004"/>
    <n v="112054.89300000001"/>
    <n v="11392.226999999999"/>
  </r>
  <r>
    <x v="219"/>
    <n v="2015"/>
    <n v="0"/>
    <n v="0"/>
    <n v="14229.939499999999"/>
    <n v="106199.4332"/>
    <n v="2735.5335"/>
    <n v="0"/>
    <n v="0"/>
    <n v="24762.025799999999"/>
    <n v="202643.60649999999"/>
    <n v="10841.320299999999"/>
    <n v="6137.5680000000002"/>
    <n v="38991.965299999996"/>
    <n v="322419.89350000001"/>
    <n v="6137.5680000000002"/>
  </r>
  <r>
    <x v="219"/>
    <n v="2016"/>
    <n v="0"/>
    <n v="0"/>
    <n v="0"/>
    <n v="0"/>
    <n v="0"/>
    <n v="0"/>
    <n v="0"/>
    <n v="0"/>
    <n v="0"/>
    <n v="0"/>
    <n v="8198.5360000000001"/>
    <n v="0"/>
    <n v="0"/>
    <n v="8198.5360000000001"/>
  </r>
  <r>
    <x v="219"/>
    <n v="2017"/>
    <n v="0"/>
    <n v="0"/>
    <n v="0"/>
    <n v="0"/>
    <n v="0"/>
    <n v="0"/>
    <n v="0"/>
    <n v="0"/>
    <n v="0"/>
    <n v="0"/>
    <n v="0"/>
    <n v="0"/>
    <n v="0"/>
    <n v="0"/>
  </r>
  <r>
    <x v="219"/>
    <n v="2018"/>
    <n v="0"/>
    <n v="84.484400000000008"/>
    <n v="4317.482"/>
    <n v="2143.9287999999997"/>
    <n v="286.0949"/>
    <n v="0"/>
    <n v="342.02120000000002"/>
    <n v="17157.662100000001"/>
    <n v="11711.817500000001"/>
    <n v="2023.2240000000002"/>
    <n v="0"/>
    <n v="21901.649700000002"/>
    <n v="16165.065200000001"/>
    <n v="0"/>
  </r>
  <r>
    <x v="220"/>
    <n v="2014"/>
    <n v="0"/>
    <n v="0"/>
    <n v="0"/>
    <n v="0"/>
    <n v="0"/>
    <n v="0"/>
    <n v="0"/>
    <n v="0"/>
    <n v="0"/>
    <n v="0"/>
    <n v="2646.4409999999998"/>
    <n v="0"/>
    <n v="0"/>
    <n v="2646.4409999999998"/>
  </r>
  <r>
    <x v="220"/>
    <n v="2015"/>
    <n v="0"/>
    <n v="0"/>
    <n v="0"/>
    <n v="0"/>
    <n v="0"/>
    <n v="0"/>
    <n v="0"/>
    <n v="0"/>
    <n v="0"/>
    <n v="0"/>
    <n v="0"/>
    <n v="0"/>
    <n v="0"/>
    <n v="0"/>
  </r>
  <r>
    <x v="220"/>
    <n v="2016"/>
    <n v="0"/>
    <n v="0"/>
    <n v="0"/>
    <n v="0"/>
    <n v="0"/>
    <n v="0"/>
    <n v="0"/>
    <n v="0"/>
    <n v="0"/>
    <n v="0"/>
    <n v="0"/>
    <n v="0"/>
    <n v="0"/>
    <n v="0"/>
  </r>
  <r>
    <x v="220"/>
    <n v="2017"/>
    <n v="0"/>
    <n v="0"/>
    <n v="0"/>
    <n v="0"/>
    <n v="0"/>
    <n v="0"/>
    <n v="0"/>
    <n v="0"/>
    <n v="0"/>
    <n v="0"/>
    <n v="2080.9160000000002"/>
    <n v="0"/>
    <n v="0"/>
    <n v="2080.9160000000002"/>
  </r>
  <r>
    <x v="220"/>
    <n v="2018"/>
    <n v="0"/>
    <n v="0"/>
    <n v="0"/>
    <n v="0"/>
    <n v="0"/>
    <n v="0"/>
    <n v="0"/>
    <n v="0"/>
    <n v="0"/>
    <n v="0"/>
    <n v="1253.0700000000002"/>
    <n v="0"/>
    <n v="0"/>
    <n v="1253.0700000000002"/>
  </r>
  <r>
    <x v="221"/>
    <n v="2014"/>
    <n v="0"/>
    <n v="0"/>
    <n v="161791.296"/>
    <n v="12001.185000000001"/>
    <n v="252.43599999999998"/>
    <n v="0"/>
    <n v="0"/>
    <n v="324121.728"/>
    <n v="5109.4470000000001"/>
    <n v="1324.578"/>
    <n v="13277.187"/>
    <n v="485913.02399999998"/>
    <n v="18687.646000000001"/>
    <n v="13277.187"/>
  </r>
  <r>
    <x v="221"/>
    <n v="2015"/>
    <n v="0"/>
    <n v="0"/>
    <n v="22531.876999999997"/>
    <n v="142391.70019999999"/>
    <n v="127470.78700000001"/>
    <n v="0"/>
    <n v="0"/>
    <n v="8051.1844000000001"/>
    <n v="53421.566999999995"/>
    <n v="97863.872099999993"/>
    <n v="45339.707999999999"/>
    <n v="30583.061399999999"/>
    <n v="421147.92629999993"/>
    <n v="45339.707999999999"/>
  </r>
  <r>
    <x v="221"/>
    <n v="2016"/>
    <n v="0"/>
    <n v="0"/>
    <n v="801.03099999999995"/>
    <n v="477.93199999999996"/>
    <n v="7358.4559999999992"/>
    <n v="0"/>
    <n v="0"/>
    <n v="243.1267"/>
    <n v="268.89210000000003"/>
    <n v="4131.2352000000001"/>
    <n v="7950.5040000000008"/>
    <n v="1044.1577"/>
    <n v="12236.515299999999"/>
    <n v="7950.5040000000008"/>
  </r>
  <r>
    <x v="221"/>
    <n v="2017"/>
    <n v="0"/>
    <n v="99.542999999999992"/>
    <n v="41877.438999999998"/>
    <n v="39818.889499999997"/>
    <n v="17847.193500000001"/>
    <n v="0"/>
    <n v="34.639299999999999"/>
    <n v="50587.778700000003"/>
    <n v="56855.423500000004"/>
    <n v="28835.992900000005"/>
    <n v="6884.7900000000009"/>
    <n v="92599.4"/>
    <n v="143357.4994"/>
    <n v="6884.7900000000009"/>
  </r>
  <r>
    <x v="221"/>
    <n v="2018"/>
    <n v="21.161799999999999"/>
    <n v="656.01580000000001"/>
    <n v="13495.457"/>
    <n v="5089.4129000000003"/>
    <n v="6625.5671999999995"/>
    <n v="126.82279999999999"/>
    <n v="4325.0947999999999"/>
    <n v="44484.190400000007"/>
    <n v="23519.069599999999"/>
    <n v="36752.372800000005"/>
    <n v="15113.748000000001"/>
    <n v="63108.742600000012"/>
    <n v="71986.422500000015"/>
    <n v="15113.748000000001"/>
  </r>
  <r>
    <x v="222"/>
    <n v="2014"/>
    <n v="0"/>
    <n v="0"/>
    <n v="0"/>
    <n v="134101.106"/>
    <n v="24043.679999999997"/>
    <n v="0"/>
    <n v="0"/>
    <n v="0"/>
    <n v="202632.234"/>
    <n v="136116.96600000001"/>
    <n v="56481.326999999997"/>
    <n v="0"/>
    <n v="496893.98600000003"/>
    <n v="56481.326999999997"/>
  </r>
  <r>
    <x v="222"/>
    <n v="2015"/>
    <n v="0"/>
    <n v="0"/>
    <n v="33071.1325"/>
    <n v="245320.68819999998"/>
    <n v="13490.010100000001"/>
    <n v="0"/>
    <n v="0"/>
    <n v="54502.736599999997"/>
    <n v="439956.87550000002"/>
    <n v="69827.833299999998"/>
    <n v="45982.067999999999"/>
    <n v="87573.869099999996"/>
    <n v="768595.40709999995"/>
    <n v="45982.067999999999"/>
  </r>
  <r>
    <x v="222"/>
    <n v="2016"/>
    <n v="0"/>
    <n v="0"/>
    <n v="46460.065900000001"/>
    <n v="150906.236"/>
    <n v="16328.968399999998"/>
    <n v="0"/>
    <n v="0"/>
    <n v="77469.301399999997"/>
    <n v="326660.02500000002"/>
    <n v="101306.28480000001"/>
    <n v="43993.328000000001"/>
    <n v="123929.3673"/>
    <n v="595201.51419999998"/>
    <n v="43993.328000000001"/>
  </r>
  <r>
    <x v="222"/>
    <n v="2017"/>
    <n v="0"/>
    <n v="11959.751200000001"/>
    <n v="531399.07660000003"/>
    <n v="200280.49819999997"/>
    <n v="50738.28"/>
    <n v="0"/>
    <n v="24391.274600000004"/>
    <n v="985151.37740000011"/>
    <n v="334821.48610000004"/>
    <n v="130996.72229999999"/>
    <n v="25393.636000000002"/>
    <n v="1552901.4798000003"/>
    <n v="716836.98660000006"/>
    <n v="25393.636000000002"/>
  </r>
  <r>
    <x v="222"/>
    <n v="2018"/>
    <n v="405.37320000000005"/>
    <n v="15960.792000000001"/>
    <n v="304611.59479999996"/>
    <n v="70205.626799999998"/>
    <n v="20962.180399999997"/>
    <n v="284.34500000000003"/>
    <n v="14574.458200000001"/>
    <n v="254533.80970000001"/>
    <n v="107968.71029999999"/>
    <n v="57328.9712"/>
    <n v="22014.252"/>
    <n v="590370.37289999996"/>
    <n v="256465.48869999999"/>
    <n v="22014.252"/>
  </r>
  <r>
    <x v="223"/>
    <n v="2014"/>
    <n v="0"/>
    <n v="0"/>
    <n v="0"/>
    <n v="0"/>
    <n v="4020.8639999999996"/>
    <n v="0"/>
    <n v="0"/>
    <n v="0"/>
    <n v="0"/>
    <n v="25661.964"/>
    <n v="13491.386999999999"/>
    <n v="0"/>
    <n v="29682.828000000001"/>
    <n v="13491.386999999999"/>
  </r>
  <r>
    <x v="223"/>
    <n v="2015"/>
    <n v="0"/>
    <n v="0"/>
    <n v="7936.9304999999995"/>
    <n v="59459.257499999992"/>
    <n v="449.66910000000001"/>
    <n v="0"/>
    <n v="0"/>
    <n v="9402.1368000000002"/>
    <n v="77332.073999999993"/>
    <n v="1177.7729999999999"/>
    <n v="3785.076"/>
    <n v="17339.067299999999"/>
    <n v="138418.77359999996"/>
    <n v="3785.076"/>
  </r>
  <r>
    <x v="223"/>
    <n v="2016"/>
    <n v="0"/>
    <n v="0"/>
    <n v="0"/>
    <n v="0"/>
    <n v="0"/>
    <n v="0"/>
    <n v="0"/>
    <n v="0"/>
    <n v="0"/>
    <n v="0"/>
    <n v="3390.2200000000003"/>
    <n v="0"/>
    <n v="0"/>
    <n v="3390.2200000000003"/>
  </r>
  <r>
    <x v="223"/>
    <n v="2017"/>
    <n v="0"/>
    <n v="11.659199999999998"/>
    <n v="4898.4335999999994"/>
    <n v="4727.2393999999995"/>
    <n v="1770.2986000000001"/>
    <n v="0"/>
    <n v="25.536999999999999"/>
    <n v="37540.685100000002"/>
    <n v="44256.216100000005"/>
    <n v="11331.9954"/>
    <n v="0"/>
    <n v="42476.314900000005"/>
    <n v="62085.749500000005"/>
    <n v="0"/>
  </r>
  <r>
    <x v="223"/>
    <n v="2018"/>
    <n v="10.639200000000001"/>
    <n v="329.8152"/>
    <n v="6784.9080000000004"/>
    <n v="2558.7276000000002"/>
    <n v="3331.0367999999999"/>
    <n v="50.143899999999995"/>
    <n v="1710.0799"/>
    <n v="17588.405200000001"/>
    <n v="9299.0997999999981"/>
    <n v="14531.356400000001"/>
    <n v="2947.6980000000003"/>
    <n v="26473.991399999999"/>
    <n v="29720.220600000001"/>
    <n v="2947.6980000000003"/>
  </r>
  <r>
    <x v="224"/>
    <n v="2014"/>
    <n v="0"/>
    <n v="0"/>
    <n v="146790.39999999999"/>
    <n v="166045.274"/>
    <n v="104724.71599999999"/>
    <n v="0"/>
    <n v="0"/>
    <n v="184823.49000000002"/>
    <n v="482594.06400000001"/>
    <n v="412275.288"/>
    <n v="74107.845000000001"/>
    <n v="331613.89"/>
    <n v="1165639.3419999999"/>
    <n v="74107.845000000001"/>
  </r>
  <r>
    <x v="224"/>
    <n v="2015"/>
    <n v="0"/>
    <n v="0"/>
    <n v="720011.57899999991"/>
    <n v="143305.04489999998"/>
    <n v="134040.6545"/>
    <n v="0"/>
    <n v="0"/>
    <n v="1013565.9788"/>
    <n v="432600.04550000001"/>
    <n v="299127.44660000002"/>
    <n v="65885.531999999992"/>
    <n v="1733577.5578000001"/>
    <n v="1009073.1915000001"/>
    <n v="65885.531999999992"/>
  </r>
  <r>
    <x v="224"/>
    <n v="2016"/>
    <n v="0"/>
    <n v="0"/>
    <n v="18018.3037"/>
    <n v="27236.464400000001"/>
    <n v="110588.15119999999"/>
    <n v="0"/>
    <n v="0"/>
    <n v="23071.661"/>
    <n v="45307.403900000005"/>
    <n v="292248.49920000002"/>
    <n v="87386.796000000002"/>
    <n v="41089.964699999997"/>
    <n v="475380.51870000002"/>
    <n v="87386.796000000002"/>
  </r>
  <r>
    <x v="224"/>
    <n v="2017"/>
    <n v="0"/>
    <n v="6142.7088000000003"/>
    <n v="330432.7194"/>
    <n v="147090.55159999998"/>
    <n v="117745.1266"/>
    <n v="0"/>
    <n v="7915.8913000000002"/>
    <n v="391585.85550000006"/>
    <n v="152389.61139999999"/>
    <n v="273390.25660000002"/>
    <n v="114745.15400000001"/>
    <n v="736077.17500000005"/>
    <n v="690615.54619999998"/>
    <n v="114745.15400000001"/>
  </r>
  <r>
    <x v="224"/>
    <n v="2018"/>
    <n v="795.63900000000012"/>
    <n v="28813.094000000005"/>
    <n v="519883.84859999997"/>
    <n v="118952.0662"/>
    <n v="79173.509099999996"/>
    <n v="559.24159999999995"/>
    <n v="25650.203600000001"/>
    <n v="437313.47030000004"/>
    <n v="218475.82370000001"/>
    <n v="147674.10159999999"/>
    <n v="86123.700000000012"/>
    <n v="1013015.4970999999"/>
    <n v="564275.50059999991"/>
    <n v="86123.700000000012"/>
  </r>
  <r>
    <x v="225"/>
    <n v="2014"/>
    <n v="0"/>
    <n v="0"/>
    <n v="818422.65599999996"/>
    <n v="503178.40900000004"/>
    <n v="145413.32399999999"/>
    <n v="0"/>
    <n v="0"/>
    <n v="1693101.5190000001"/>
    <n v="737824.04099999997"/>
    <n v="405245.31"/>
    <n v="215437.005"/>
    <n v="2511524.1749999998"/>
    <n v="1791661.084"/>
    <n v="215437.005"/>
  </r>
  <r>
    <x v="225"/>
    <n v="2015"/>
    <n v="0"/>
    <n v="0"/>
    <n v="1967965.1364999998"/>
    <n v="638513.10450000002"/>
    <n v="284075.99969999999"/>
    <n v="0"/>
    <n v="0"/>
    <n v="1528036.7601999999"/>
    <n v="1176644.4089999998"/>
    <n v="629602.64439999999"/>
    <n v="196953.636"/>
    <n v="3496001.8966999995"/>
    <n v="2728836.1576"/>
    <n v="196953.636"/>
  </r>
  <r>
    <x v="225"/>
    <n v="2016"/>
    <n v="0"/>
    <n v="5057.1554999999998"/>
    <n v="1556529.3895"/>
    <n v="672916.94240000006"/>
    <n v="272437.98949999997"/>
    <n v="0"/>
    <n v="2787.7970999999998"/>
    <n v="1862818.2127"/>
    <n v="1083217.8233999999"/>
    <n v="709118.1688000001"/>
    <n v="291631.712"/>
    <n v="3427192.5548"/>
    <n v="2737690.9240999999"/>
    <n v="291631.712"/>
  </r>
  <r>
    <x v="225"/>
    <n v="2017"/>
    <n v="0"/>
    <n v="56324.632800000007"/>
    <n v="1967481.3294000002"/>
    <n v="326995.64540000004"/>
    <n v="311886.40480000002"/>
    <n v="0"/>
    <n v="49959.795200000008"/>
    <n v="1885379.7607000002"/>
    <n v="463976.41620000004"/>
    <n v="533470.13870000001"/>
    <n v="218330.622"/>
    <n v="3959145.5181000005"/>
    <n v="1636328.6051"/>
    <n v="218330.622"/>
  </r>
  <r>
    <x v="225"/>
    <n v="2018"/>
    <n v="972.52330000000006"/>
    <n v="51940.483"/>
    <n v="1559775.8439000002"/>
    <n v="631867.37359999993"/>
    <n v="217737.48429999998"/>
    <n v="1071.5509"/>
    <n v="62084.510500000004"/>
    <n v="1539883.3574999999"/>
    <n v="927498.27630000003"/>
    <n v="391269.56040000002"/>
    <n v="271113.96000000002"/>
    <n v="3215728.2691000002"/>
    <n v="2168372.6946"/>
    <n v="271113.96000000002"/>
  </r>
  <r>
    <x v="226"/>
    <n v="2014"/>
    <n v="0"/>
    <n v="0"/>
    <n v="0"/>
    <n v="39328"/>
    <n v="0"/>
    <n v="0"/>
    <n v="0"/>
    <n v="0"/>
    <n v="39044.468999999997"/>
    <n v="0"/>
    <n v="178.857"/>
    <n v="0"/>
    <n v="78372.468999999997"/>
    <n v="178.857"/>
  </r>
  <r>
    <x v="226"/>
    <n v="2015"/>
    <n v="0"/>
    <n v="0"/>
    <n v="64.820000000000007"/>
    <n v="38.706799999999994"/>
    <n v="2139.4304000000002"/>
    <n v="0"/>
    <n v="0"/>
    <n v="404.19060000000002"/>
    <n v="551.82050000000004"/>
    <n v="21032.244200000001"/>
    <n v="1399.86"/>
    <n v="469.01060000000001"/>
    <n v="23762.2019"/>
    <n v="1399.86"/>
  </r>
  <r>
    <x v="226"/>
    <n v="2016"/>
    <n v="0"/>
    <n v="0"/>
    <n v="3851.9733999999999"/>
    <n v="2298.2647999999999"/>
    <n v="35385.118399999999"/>
    <n v="0"/>
    <n v="0"/>
    <n v="3581.8834000000002"/>
    <n v="3961.4742000000001"/>
    <n v="60863.750400000004"/>
    <n v="6841.1"/>
    <n v="7433.8567999999996"/>
    <n v="102508.6078"/>
    <n v="6841.1"/>
  </r>
  <r>
    <x v="226"/>
    <n v="2017"/>
    <n v="0"/>
    <n v="0"/>
    <n v="0"/>
    <n v="0"/>
    <n v="0"/>
    <n v="0"/>
    <n v="0"/>
    <n v="0"/>
    <n v="0"/>
    <n v="0"/>
    <n v="26708.678"/>
    <n v="0"/>
    <n v="0"/>
    <n v="26708.678"/>
  </r>
  <r>
    <x v="226"/>
    <n v="2018"/>
    <n v="0"/>
    <n v="0"/>
    <n v="0"/>
    <n v="0"/>
    <n v="0"/>
    <n v="0"/>
    <n v="0"/>
    <n v="0"/>
    <n v="0"/>
    <n v="0"/>
    <n v="6612.7620000000006"/>
    <n v="0"/>
    <n v="0"/>
    <n v="6612.7620000000006"/>
  </r>
  <r>
    <x v="227"/>
    <n v="2014"/>
    <n v="0"/>
    <n v="0"/>
    <n v="0"/>
    <n v="114775.08100000001"/>
    <n v="167.53599999999997"/>
    <n v="0"/>
    <n v="0"/>
    <n v="0"/>
    <n v="337046.97600000002"/>
    <n v="0"/>
    <n v="3497.886"/>
    <n v="0"/>
    <n v="451989.59299999999"/>
    <n v="3497.886"/>
  </r>
  <r>
    <x v="227"/>
    <n v="2015"/>
    <n v="0"/>
    <n v="0"/>
    <n v="5070.0805"/>
    <n v="37809.571899999995"/>
    <n v="1112.9503"/>
    <n v="0"/>
    <n v="0"/>
    <n v="9726.6736000000001"/>
    <n v="79795.54800000001"/>
    <n v="2775.9816000000001"/>
    <n v="13164.743999999999"/>
    <n v="14796.7541"/>
    <n v="121494.0518"/>
    <n v="13164.743999999999"/>
  </r>
  <r>
    <x v="227"/>
    <n v="2016"/>
    <n v="0"/>
    <n v="0"/>
    <n v="21260.346900000004"/>
    <n v="66670.942200000005"/>
    <n v="15417.419399999999"/>
    <n v="0"/>
    <n v="0"/>
    <n v="7645.8729000000003"/>
    <n v="31054.9352"/>
    <n v="15973.142400000002"/>
    <n v="605.25200000000007"/>
    <n v="28906.219800000006"/>
    <n v="129116.43920000001"/>
    <n v="605.25200000000007"/>
  </r>
  <r>
    <x v="227"/>
    <n v="2017"/>
    <n v="0"/>
    <n v="8.3546999999999993"/>
    <n v="3691.8490999999999"/>
    <n v="1631.0230999999999"/>
    <n v="10141.6775"/>
    <n v="0"/>
    <n v="3.5354999999999999"/>
    <n v="4808.28"/>
    <n v="2425.3530000000001"/>
    <n v="17266.2035"/>
    <n v="5223.826"/>
    <n v="8512.0192999999999"/>
    <n v="31464.257099999999"/>
    <n v="5223.826"/>
  </r>
  <r>
    <x v="227"/>
    <n v="2018"/>
    <n v="0"/>
    <n v="0"/>
    <n v="0"/>
    <n v="0"/>
    <n v="0"/>
    <n v="0"/>
    <n v="0"/>
    <n v="0"/>
    <n v="0"/>
    <n v="0"/>
    <n v="22071.27"/>
    <n v="0"/>
    <n v="0"/>
    <n v="22071.27"/>
  </r>
  <r>
    <x v="228"/>
    <n v="2014"/>
    <n v="0"/>
    <n v="0"/>
    <n v="0"/>
    <n v="12290.000000000002"/>
    <n v="1982.1319999999998"/>
    <n v="0"/>
    <n v="0"/>
    <n v="0"/>
    <n v="3789.7049999999999"/>
    <n v="7085.49"/>
    <n v="277.38900000000001"/>
    <n v="0"/>
    <n v="25147.326999999997"/>
    <n v="277.38900000000001"/>
  </r>
  <r>
    <x v="228"/>
    <n v="2015"/>
    <n v="0"/>
    <n v="0"/>
    <n v="65.045999999999992"/>
    <n v="487.28999999999996"/>
    <n v="3.6852"/>
    <n v="0"/>
    <n v="0"/>
    <n v="82.919199999999989"/>
    <n v="682.00599999999997"/>
    <n v="10.387"/>
    <n v="9462.0839999999989"/>
    <n v="147.96519999999998"/>
    <n v="1183.3681999999999"/>
    <n v="9462.0839999999989"/>
  </r>
  <r>
    <x v="228"/>
    <n v="2016"/>
    <n v="0"/>
    <n v="0"/>
    <n v="3672.3928999999998"/>
    <n v="2191.1187999999997"/>
    <n v="33735.450400000002"/>
    <n v="0"/>
    <n v="0"/>
    <n v="6091.1176999999998"/>
    <n v="6736.6251000000002"/>
    <n v="103500.93120000001"/>
    <n v="691.524"/>
    <n v="9763.5105999999996"/>
    <n v="146164.12549999999"/>
    <n v="691.524"/>
  </r>
  <r>
    <x v="228"/>
    <n v="2017"/>
    <n v="0"/>
    <n v="0.2646"/>
    <n v="116.9238"/>
    <n v="51.655799999999999"/>
    <n v="321.19499999999999"/>
    <n v="0"/>
    <n v="2.5298999999999996"/>
    <n v="3440.6639999999998"/>
    <n v="1735.5114000000001"/>
    <n v="12355.1883"/>
    <n v="13613.444000000001"/>
    <n v="3560.3822999999998"/>
    <n v="14463.550499999999"/>
    <n v="13613.444000000001"/>
  </r>
  <r>
    <x v="228"/>
    <n v="2018"/>
    <n v="0"/>
    <n v="0"/>
    <n v="0"/>
    <n v="0"/>
    <n v="0"/>
    <n v="0"/>
    <n v="0"/>
    <n v="0"/>
    <n v="0"/>
    <n v="0"/>
    <n v="11072.1"/>
    <n v="0"/>
    <n v="0"/>
    <n v="11072.1"/>
  </r>
  <r>
    <x v="229"/>
    <n v="2014"/>
    <n v="0"/>
    <n v="0"/>
    <n v="209406.432"/>
    <n v="0"/>
    <n v="0"/>
    <n v="0"/>
    <n v="0"/>
    <n v="280116.63300000003"/>
    <n v="0"/>
    <n v="0"/>
    <n v="2372.2649999999999"/>
    <n v="489523.06500000006"/>
    <n v="0"/>
    <n v="2372.2649999999999"/>
  </r>
  <r>
    <x v="229"/>
    <n v="2015"/>
    <n v="0"/>
    <n v="0"/>
    <n v="294.28000000000003"/>
    <n v="175.72719999999998"/>
    <n v="9712.9215999999997"/>
    <n v="0"/>
    <n v="0"/>
    <n v="670.68060000000003"/>
    <n v="915.64549999999997"/>
    <n v="34899.174200000001"/>
    <n v="60796.343999999997"/>
    <n v="964.96060000000011"/>
    <n v="45703.468500000003"/>
    <n v="60796.343999999997"/>
  </r>
  <r>
    <x v="229"/>
    <n v="2016"/>
    <n v="0"/>
    <n v="520.60419999999999"/>
    <n v="139928.2745"/>
    <n v="3814.3176000000003"/>
    <n v="19239.190999999999"/>
    <n v="0"/>
    <n v="272.55029999999999"/>
    <n v="163311.50009999998"/>
    <n v="14055.3459"/>
    <n v="107962.17200000002"/>
    <n v="83631.268000000011"/>
    <n v="304032.92909999995"/>
    <n v="145071.02650000004"/>
    <n v="83631.268000000011"/>
  </r>
  <r>
    <x v="229"/>
    <n v="2017"/>
    <n v="0"/>
    <n v="0"/>
    <n v="0"/>
    <n v="0"/>
    <n v="0"/>
    <n v="0"/>
    <n v="0"/>
    <n v="0"/>
    <n v="0"/>
    <n v="0"/>
    <n v="11780.192000000001"/>
    <n v="0"/>
    <n v="0"/>
    <n v="11780.192000000001"/>
  </r>
  <r>
    <x v="229"/>
    <n v="2018"/>
    <n v="4.8708"/>
    <n v="861.64319999999998"/>
    <n v="39423.144"/>
    <n v="19205.284199999998"/>
    <n v="3931.5171"/>
    <n v="8.6361999999999988"/>
    <n v="625.12860000000001"/>
    <n v="19614.154300000002"/>
    <n v="12922.4409"/>
    <n v="4458.3991999999998"/>
    <n v="19595.628000000001"/>
    <n v="60537.577100000002"/>
    <n v="40517.6414"/>
    <n v="19595.628000000001"/>
  </r>
  <r>
    <x v="230"/>
    <n v="2014"/>
    <n v="0"/>
    <n v="0"/>
    <n v="0"/>
    <n v="52818.733000000007"/>
    <n v="55559.691999999995"/>
    <n v="0"/>
    <n v="0"/>
    <n v="0"/>
    <n v="32262.227999999999"/>
    <n v="45117.378000000004"/>
    <n v="50256.674999999996"/>
    <n v="0"/>
    <n v="185758.03099999999"/>
    <n v="50256.674999999996"/>
  </r>
  <r>
    <x v="230"/>
    <n v="2015"/>
    <n v="0"/>
    <n v="0"/>
    <n v="738552.71649999998"/>
    <n v="168736.4908"/>
    <n v="13559.196600000001"/>
    <n v="0"/>
    <n v="0"/>
    <n v="436931.23560000001"/>
    <n v="179512.00899999996"/>
    <n v="116491.4743"/>
    <n v="46962.576000000001"/>
    <n v="1175483.9520999999"/>
    <n v="478299.17069999996"/>
    <n v="46962.576000000001"/>
  </r>
  <r>
    <x v="230"/>
    <n v="2016"/>
    <n v="0"/>
    <n v="662.21600000000001"/>
    <n v="220017.9498"/>
    <n v="150587.9449"/>
    <n v="8494.4272999999994"/>
    <n v="0"/>
    <n v="109.791"/>
    <n v="132443.3089"/>
    <n v="307470.66690000001"/>
    <n v="26077.128000000001"/>
    <n v="45526.004000000001"/>
    <n v="353233.26569999999"/>
    <n v="492630.16710000008"/>
    <n v="45526.004000000001"/>
  </r>
  <r>
    <x v="230"/>
    <n v="2017"/>
    <n v="0"/>
    <n v="7906.9380000000001"/>
    <n v="448443.92100000003"/>
    <n v="231458.53770000002"/>
    <n v="78192.228300000002"/>
    <n v="0"/>
    <n v="9653.0351999999984"/>
    <n v="536517.39430000004"/>
    <n v="298240.10859999998"/>
    <n v="148705.23510000002"/>
    <n v="42334.392"/>
    <n v="1002521.2885"/>
    <n v="756596.10970000003"/>
    <n v="42334.392"/>
  </r>
  <r>
    <x v="230"/>
    <n v="2018"/>
    <n v="140.0608"/>
    <n v="8342.5275999999994"/>
    <n v="293769.02600000001"/>
    <n v="135207.42799999999"/>
    <n v="57399.394500000002"/>
    <n v="259.5616"/>
    <n v="15642.215200000002"/>
    <n v="431680.69059999997"/>
    <n v="280654.16619999998"/>
    <n v="115386.95360000001"/>
    <n v="40237.47"/>
    <n v="749834.08180000004"/>
    <n v="588647.9423"/>
    <n v="40237.47"/>
  </r>
  <r>
    <x v="231"/>
    <n v="2014"/>
    <n v="0"/>
    <n v="0"/>
    <n v="0"/>
    <n v="0"/>
    <n v="0"/>
    <n v="0"/>
    <n v="0"/>
    <n v="0"/>
    <n v="0"/>
    <n v="0"/>
    <n v="0"/>
    <n v="0"/>
    <n v="0"/>
    <n v="0"/>
  </r>
  <r>
    <x v="231"/>
    <n v="2015"/>
    <n v="0"/>
    <n v="0"/>
    <n v="0"/>
    <n v="0"/>
    <n v="0"/>
    <n v="0"/>
    <n v="0"/>
    <n v="0"/>
    <n v="0"/>
    <n v="0"/>
    <n v="0"/>
    <n v="0"/>
    <n v="0"/>
    <n v="0"/>
  </r>
  <r>
    <x v="231"/>
    <n v="2016"/>
    <n v="0"/>
    <n v="0"/>
    <n v="0"/>
    <n v="0"/>
    <n v="0"/>
    <n v="0"/>
    <n v="0"/>
    <n v="0"/>
    <n v="0"/>
    <n v="0"/>
    <n v="0"/>
    <n v="0"/>
    <n v="0"/>
    <n v="0"/>
  </r>
  <r>
    <x v="231"/>
    <n v="2017"/>
    <n v="0"/>
    <n v="90.394199999999984"/>
    <n v="37795.2166"/>
    <n v="38414.264799999997"/>
    <n v="4814.6584000000003"/>
    <n v="0"/>
    <n v="11.136699999999999"/>
    <n v="15892.283100000001"/>
    <n v="14740.756300000001"/>
    <n v="24276.114300000001"/>
    <n v="0"/>
    <n v="53789.030600000006"/>
    <n v="82245.793799999999"/>
    <n v="0"/>
  </r>
  <r>
    <x v="231"/>
    <n v="2018"/>
    <n v="0"/>
    <n v="0"/>
    <n v="0"/>
    <n v="0"/>
    <n v="0"/>
    <n v="0"/>
    <n v="0"/>
    <n v="0"/>
    <n v="0"/>
    <n v="0"/>
    <n v="0"/>
    <n v="0"/>
    <n v="0"/>
    <n v="0"/>
  </r>
  <r>
    <x v="232"/>
    <n v="2014"/>
    <n v="0"/>
    <n v="0"/>
    <n v="888351.13600000006"/>
    <n v="352738.97700000001"/>
    <n v="646879.13599999994"/>
    <n v="0"/>
    <n v="0"/>
    <n v="947151.90600000008"/>
    <n v="439338.18900000001"/>
    <n v="635794.35600000003"/>
    <n v="220540.31999999998"/>
    <n v="1835503.0420000001"/>
    <n v="2074750.6579999998"/>
    <n v="220540.31999999998"/>
  </r>
  <r>
    <x v="232"/>
    <n v="2015"/>
    <n v="0"/>
    <n v="0"/>
    <n v="697321.86499999999"/>
    <n v="399387.26409999997"/>
    <n v="1023410.0983"/>
    <n v="0"/>
    <n v="0"/>
    <n v="1313312.8393999999"/>
    <n v="522371.98099999997"/>
    <n v="1169776.0651000002"/>
    <n v="282492.96000000002"/>
    <n v="2010634.7043999999"/>
    <n v="3114945.4084999999"/>
    <n v="282492.96000000002"/>
  </r>
  <r>
    <x v="232"/>
    <n v="2016"/>
    <n v="0"/>
    <n v="6291.6773999999996"/>
    <n v="1924824.5714999998"/>
    <n v="631013.52"/>
    <n v="895459.07699999993"/>
    <n v="0"/>
    <n v="2198.3775000000001"/>
    <n v="1501790.9086999998"/>
    <n v="888452.67499999993"/>
    <n v="1127281.3784"/>
    <n v="242866.46400000001"/>
    <n v="3435105.5350999995"/>
    <n v="3542206.6503999997"/>
    <n v="242866.46400000001"/>
  </r>
  <r>
    <x v="232"/>
    <n v="2017"/>
    <n v="0"/>
    <n v="36971.922599999998"/>
    <n v="1393780.4218000001"/>
    <n v="278058.60759999999"/>
    <n v="437005.174"/>
    <n v="0"/>
    <n v="32235.792799999999"/>
    <n v="1239419.3207"/>
    <n v="324201.56290000002"/>
    <n v="364539.48839999997"/>
    <n v="144502.522"/>
    <n v="2702407.4578999998"/>
    <n v="1403804.8329"/>
    <n v="144502.522"/>
  </r>
  <r>
    <x v="232"/>
    <n v="2018"/>
    <n v="3028.7791000000002"/>
    <n v="100468.1876"/>
    <n v="1730588.2481"/>
    <n v="416861.12349999999"/>
    <n v="474527.228"/>
    <n v="3286.5376999999999"/>
    <n v="137221.67249999999"/>
    <n v="1607595.1932999999"/>
    <n v="466942.46129999997"/>
    <n v="616590.31880000001"/>
    <n v="111287.202"/>
    <n v="3582188.6182999997"/>
    <n v="1974921.1316"/>
    <n v="111287.202"/>
  </r>
  <r>
    <x v="233"/>
    <n v="2014"/>
    <n v="0"/>
    <n v="0"/>
    <n v="0"/>
    <n v="146418.144"/>
    <n v="44136.679999999993"/>
    <n v="0"/>
    <n v="0"/>
    <n v="0"/>
    <n v="306198.35700000002"/>
    <n v="171977.71799999999"/>
    <n v="84891.743999999992"/>
    <n v="0"/>
    <n v="668730.89899999998"/>
    <n v="84891.743999999992"/>
  </r>
  <r>
    <x v="233"/>
    <n v="2015"/>
    <n v="2085.0374999999999"/>
    <n v="0"/>
    <n v="271138.64049999998"/>
    <n v="160735.27949999998"/>
    <n v="44572.516199999998"/>
    <n v="0"/>
    <n v="0"/>
    <n v="413770.31959999999"/>
    <n v="295207.49199999997"/>
    <n v="247559.09049999999"/>
    <n v="55713.216"/>
    <n v="686993.99759999989"/>
    <n v="748074.37819999992"/>
    <n v="55713.216"/>
  </r>
  <r>
    <x v="233"/>
    <n v="2016"/>
    <n v="292455.59999999998"/>
    <n v="3087.3775000000001"/>
    <n v="888026.71710000001"/>
    <n v="213458.35759999999"/>
    <n v="131192.93710000001"/>
    <n v="32531.176800000001"/>
    <n v="1027.7389000000001"/>
    <n v="692258.91590000002"/>
    <n v="435270.50719999999"/>
    <n v="213354.28720000002"/>
    <n v="125370.74"/>
    <n v="1909387.5262000002"/>
    <n v="993276.08909999998"/>
    <n v="125370.74"/>
  </r>
  <r>
    <x v="233"/>
    <n v="2017"/>
    <n v="0"/>
    <n v="8868.7599000000009"/>
    <n v="503040.35970000003"/>
    <n v="260026.47609999997"/>
    <n v="86081.717900000003"/>
    <n v="0"/>
    <n v="26265.5272"/>
    <n v="1508509.2905000001"/>
    <n v="907014.64890000003"/>
    <n v="238294.3854"/>
    <n v="98613.344000000012"/>
    <n v="2046683.9373000001"/>
    <n v="1491417.2283000001"/>
    <n v="98613.344000000012"/>
  </r>
  <r>
    <x v="233"/>
    <n v="2018"/>
    <n v="39124.861600000004"/>
    <n v="16702.7058"/>
    <n v="678188.66300000006"/>
    <n v="322652.31449999998"/>
    <n v="95124.767500000002"/>
    <n v="432.52919999999995"/>
    <n v="23915.246800000001"/>
    <n v="611455.4874000001"/>
    <n v="394031.70940000005"/>
    <n v="179556.57120000001"/>
    <n v="110419.99800000001"/>
    <n v="1369819.4938000001"/>
    <n v="991365.36259999999"/>
    <n v="110419.99800000001"/>
  </r>
  <r>
    <x v="234"/>
    <n v="2014"/>
    <n v="0"/>
    <n v="0"/>
    <n v="0"/>
    <n v="159783.519"/>
    <n v="9410.3159999999989"/>
    <n v="0"/>
    <n v="0"/>
    <n v="0"/>
    <n v="206690.93100000001"/>
    <n v="85565.58"/>
    <n v="15010.064999999999"/>
    <n v="0"/>
    <n v="461450.34600000002"/>
    <n v="15010.064999999999"/>
  </r>
  <r>
    <x v="234"/>
    <n v="2015"/>
    <n v="0"/>
    <n v="0"/>
    <n v="259678.685"/>
    <n v="1396.0851000000002"/>
    <n v="3581.0969999999998"/>
    <n v="0"/>
    <n v="0"/>
    <n v="611761.98640000005"/>
    <n v="6528.8915000000015"/>
    <n v="6820.8624"/>
    <n v="7219.884"/>
    <n v="871440.67140000011"/>
    <n v="18326.936000000002"/>
    <n v="7219.884"/>
  </r>
  <r>
    <x v="234"/>
    <n v="2016"/>
    <n v="0"/>
    <n v="972.76249999999993"/>
    <n v="264289.58659999998"/>
    <n v="14852.182999999999"/>
    <n v="41831.4591"/>
    <n v="0"/>
    <n v="613.73069999999996"/>
    <n v="373039.4841"/>
    <n v="75178.151100000003"/>
    <n v="143101.0104"/>
    <n v="67525.364000000001"/>
    <n v="638915.56389999995"/>
    <n v="274962.80359999998"/>
    <n v="67525.364000000001"/>
  </r>
  <r>
    <x v="234"/>
    <n v="2017"/>
    <n v="0"/>
    <n v="44.849699999999991"/>
    <n v="18841.528099999996"/>
    <n v="18197.747299999999"/>
    <n v="6742.2929000000004"/>
    <n v="0"/>
    <n v="25.617799999999999"/>
    <n v="37533.909"/>
    <n v="43201.701800000003"/>
    <n v="16433.3266"/>
    <n v="13544.798000000001"/>
    <n v="56445.904599999994"/>
    <n v="84575.068599999999"/>
    <n v="13544.798000000001"/>
  </r>
  <r>
    <x v="234"/>
    <n v="2018"/>
    <n v="19.923200000000001"/>
    <n v="617.61919999999998"/>
    <n v="12705.568000000001"/>
    <n v="4791.5295999999998"/>
    <n v="6237.7727999999997"/>
    <n v="136.0883"/>
    <n v="4641.0803000000005"/>
    <n v="47734.144400000005"/>
    <n v="25237.340599999996"/>
    <n v="39437.450799999999"/>
    <n v="25105.158000000003"/>
    <n v="65854.4234"/>
    <n v="75704.093800000002"/>
    <n v="25105.158000000003"/>
  </r>
  <r>
    <x v="235"/>
    <n v="2014"/>
    <n v="0"/>
    <n v="0"/>
    <n v="173005.12"/>
    <n v="114896.75200000001"/>
    <n v="143176.492"/>
    <n v="0"/>
    <n v="0"/>
    <n v="314417.39700000006"/>
    <n v="150758.80799999999"/>
    <n v="253888.758"/>
    <n v="106558.07399999999"/>
    <n v="487422.51700000005"/>
    <n v="662720.81000000006"/>
    <n v="106558.07399999999"/>
  </r>
  <r>
    <x v="235"/>
    <n v="2015"/>
    <n v="0"/>
    <n v="0"/>
    <n v="5396.3845000000001"/>
    <n v="16315.283199999998"/>
    <n v="115538.6425"/>
    <n v="0"/>
    <n v="0"/>
    <n v="9604.8428000000004"/>
    <n v="57574.678999999996"/>
    <n v="163332.34459999998"/>
    <n v="53669.784"/>
    <n v="15001.2273"/>
    <n v="352760.94929999998"/>
    <n v="53669.784"/>
  </r>
  <r>
    <x v="235"/>
    <n v="2016"/>
    <n v="0"/>
    <n v="780.39890000000003"/>
    <n v="232569.4706"/>
    <n v="81613.37539999999"/>
    <n v="30874.931099999998"/>
    <n v="0"/>
    <n v="523.09289999999999"/>
    <n v="331665.02390000003"/>
    <n v="135492.1912"/>
    <n v="71453.783200000005"/>
    <n v="36786.920000000006"/>
    <n v="565537.98629999999"/>
    <n v="319434.28090000001"/>
    <n v="36786.920000000006"/>
  </r>
  <r>
    <x v="235"/>
    <n v="2017"/>
    <n v="0"/>
    <n v="89.768399999999986"/>
    <n v="37861.189200000001"/>
    <n v="34982.1734"/>
    <n v="20776.3174"/>
    <n v="0"/>
    <n v="23.372799999999998"/>
    <n v="33381.882599999997"/>
    <n v="31207.3894"/>
    <n v="49800.872000000003"/>
    <n v="80996.896000000008"/>
    <n v="71356.212999999989"/>
    <n v="136766.75219999999"/>
    <n v="80996.896000000008"/>
  </r>
  <r>
    <x v="235"/>
    <n v="2018"/>
    <n v="32.797600000000003"/>
    <n v="3017.0316000000003"/>
    <n v="123139.35400000001"/>
    <n v="58648.834799999997"/>
    <n v="17042.393899999999"/>
    <n v="62.608099999999993"/>
    <n v="4289.0081000000009"/>
    <n v="130009.57880000002"/>
    <n v="85364.964200000002"/>
    <n v="30884.515599999999"/>
    <n v="54145.884000000005"/>
    <n v="260550.37820000004"/>
    <n v="191940.70850000001"/>
    <n v="54145.884000000005"/>
  </r>
  <r>
    <x v="236"/>
    <n v="2014"/>
    <n v="0"/>
    <n v="0"/>
    <n v="3622645.2800000003"/>
    <n v="915593.86900000006"/>
    <n v="583098.86"/>
    <n v="0"/>
    <n v="0"/>
    <n v="4240430.6830000002"/>
    <n v="2408204.6380000003"/>
    <n v="1112901.4920000001"/>
    <n v="384701.05799999996"/>
    <n v="7863075.9630000005"/>
    <n v="5019798.8590000011"/>
    <n v="384701.05799999996"/>
  </r>
  <r>
    <x v="236"/>
    <n v="2015"/>
    <n v="0"/>
    <n v="0"/>
    <n v="706704.31150000007"/>
    <n v="579405.75"/>
    <n v="436200.54239999998"/>
    <n v="0"/>
    <n v="0"/>
    <n v="1228274.9553999999"/>
    <n v="1035047.8964999999"/>
    <n v="779918.17170000006"/>
    <n v="306966.87599999999"/>
    <n v="1934979.2668999999"/>
    <n v="2830572.3606000002"/>
    <n v="306966.87599999999"/>
  </r>
  <r>
    <x v="236"/>
    <n v="2016"/>
    <n v="0"/>
    <n v="3625.2019"/>
    <n v="1216131.1617000001"/>
    <n v="695570.18750000012"/>
    <n v="606145.35219999996"/>
    <n v="0"/>
    <n v="1654.4319"/>
    <n v="1267895.4641000002"/>
    <n v="1252988.5219000001"/>
    <n v="1009445.8712000001"/>
    <n v="389650.18400000001"/>
    <n v="2489306.2596000005"/>
    <n v="3564149.9328000001"/>
    <n v="389650.18400000001"/>
  </r>
  <r>
    <x v="236"/>
    <n v="2017"/>
    <n v="0"/>
    <n v="26934.9166"/>
    <n v="1421510.7978000001"/>
    <n v="625634.05220000003"/>
    <n v="464791.99180000002"/>
    <n v="0"/>
    <n v="15268.813600000001"/>
    <n v="1327321.9378"/>
    <n v="936900.16820000007"/>
    <n v="922441.79240000003"/>
    <n v="523538.81400000001"/>
    <n v="2791036.4658000004"/>
    <n v="2949768.0046000001"/>
    <n v="523538.81400000001"/>
  </r>
  <r>
    <x v="236"/>
    <n v="2018"/>
    <n v="1893.7307000000001"/>
    <n v="64690.508999999998"/>
    <n v="1266367.6973000001"/>
    <n v="387211.09080000001"/>
    <n v="385249.41489999997"/>
    <n v="3055.7937000000002"/>
    <n v="127790.34850000001"/>
    <n v="1620110.3131000001"/>
    <n v="584932.37269999995"/>
    <n v="644328.40040000004"/>
    <n v="465268.20600000001"/>
    <n v="3083908.3923000004"/>
    <n v="2001721.2788"/>
    <n v="465268.20600000001"/>
  </r>
  <r>
    <x v="237"/>
    <n v="2014"/>
    <n v="0"/>
    <n v="0"/>
    <n v="0"/>
    <n v="0"/>
    <n v="94964.611999999994"/>
    <n v="0"/>
    <n v="0"/>
    <n v="0"/>
    <n v="0"/>
    <n v="104920.764"/>
    <n v="2405.4659999999999"/>
    <n v="0"/>
    <n v="199885.37599999999"/>
    <n v="2405.4659999999999"/>
  </r>
  <r>
    <x v="237"/>
    <n v="2015"/>
    <n v="0"/>
    <n v="0"/>
    <n v="0"/>
    <n v="0"/>
    <n v="0"/>
    <n v="0"/>
    <n v="0"/>
    <n v="0"/>
    <n v="0"/>
    <n v="0"/>
    <n v="4525.6080000000002"/>
    <n v="0"/>
    <n v="0"/>
    <n v="4525.6080000000002"/>
  </r>
  <r>
    <x v="237"/>
    <n v="2016"/>
    <n v="0"/>
    <n v="1331.748"/>
    <n v="353509.01410000003"/>
    <n v="7108.8692000000001"/>
    <n v="8438.4416000000001"/>
    <n v="0"/>
    <n v="355.60469999999998"/>
    <n v="206190.72999999998"/>
    <n v="10721.840399999999"/>
    <n v="23840.7736"/>
    <n v="1360.1320000000001"/>
    <n v="561387.09680000006"/>
    <n v="50109.924800000001"/>
    <n v="1360.1320000000001"/>
  </r>
  <r>
    <x v="237"/>
    <n v="2017"/>
    <n v="0"/>
    <n v="0.67320000000000002"/>
    <n v="297.4796"/>
    <n v="131.42359999999999"/>
    <n v="817.19"/>
    <n v="0"/>
    <n v="0.48299999999999998"/>
    <n v="656.88"/>
    <n v="331.33800000000002"/>
    <n v="2358.8110000000001"/>
    <n v="1704.0360000000001"/>
    <n v="955.51580000000001"/>
    <n v="3638.7626"/>
    <n v="1704.0360000000001"/>
  </r>
  <r>
    <x v="237"/>
    <n v="2018"/>
    <n v="1.6016000000000001"/>
    <n v="49.6496"/>
    <n v="1021.384"/>
    <n v="385.1848"/>
    <n v="501.44639999999998"/>
    <n v="1.9081999999999999"/>
    <n v="65.0762"/>
    <n v="669.31760000000008"/>
    <n v="353.87239999999997"/>
    <n v="552.98320000000001"/>
    <n v="1292.8500000000001"/>
    <n v="1808.9372000000001"/>
    <n v="1793.4868000000001"/>
    <n v="1292.8500000000001"/>
  </r>
  <r>
    <x v="238"/>
    <n v="2014"/>
    <n v="0"/>
    <n v="0"/>
    <n v="0"/>
    <n v="0"/>
    <n v="2120.2359999999999"/>
    <n v="0"/>
    <n v="0"/>
    <n v="0"/>
    <n v="0"/>
    <n v="14815.536"/>
    <n v="17447.661"/>
    <n v="0"/>
    <n v="16935.772000000001"/>
    <n v="17447.661"/>
  </r>
  <r>
    <x v="238"/>
    <n v="2015"/>
    <n v="0"/>
    <n v="0"/>
    <n v="722.71500000000003"/>
    <n v="431.56409999999994"/>
    <n v="23853.7248"/>
    <n v="0"/>
    <n v="0"/>
    <n v="238.88219999999998"/>
    <n v="326.13349999999997"/>
    <n v="12430.3454"/>
    <n v="22197.78"/>
    <n v="961.59720000000004"/>
    <n v="37041.767800000001"/>
    <n v="22197.78"/>
  </r>
  <r>
    <x v="238"/>
    <n v="2016"/>
    <n v="0"/>
    <n v="0"/>
    <n v="0"/>
    <n v="0"/>
    <n v="0"/>
    <n v="0"/>
    <n v="0"/>
    <n v="0"/>
    <n v="0"/>
    <n v="0"/>
    <n v="470.45200000000006"/>
    <n v="0"/>
    <n v="0"/>
    <n v="470.45200000000006"/>
  </r>
  <r>
    <x v="238"/>
    <n v="2017"/>
    <n v="0"/>
    <n v="2.9285999999999999"/>
    <n v="1294.1158"/>
    <n v="571.7278"/>
    <n v="3554.9949999999999"/>
    <n v="0"/>
    <n v="0.57869999999999999"/>
    <n v="787.03199999999993"/>
    <n v="396.98820000000001"/>
    <n v="2826.1779000000001"/>
    <n v="286.69800000000004"/>
    <n v="2084.6550999999999"/>
    <n v="7349.8888999999999"/>
    <n v="286.69800000000004"/>
  </r>
  <r>
    <x v="238"/>
    <n v="2018"/>
    <n v="0"/>
    <n v="1196.3951999999999"/>
    <n v="61140.456000000006"/>
    <n v="30360.470399999998"/>
    <n v="4051.4292"/>
    <n v="0"/>
    <n v="1574.2688000000001"/>
    <n v="78973.970400000006"/>
    <n v="53907.62"/>
    <n v="9312.5760000000009"/>
    <n v="4446.0780000000004"/>
    <n v="142885.09040000002"/>
    <n v="97632.095600000001"/>
    <n v="4446.0780000000004"/>
  </r>
  <r>
    <x v="239"/>
    <n v="2014"/>
    <n v="0"/>
    <n v="0"/>
    <n v="0"/>
    <n v="4810.3060000000005"/>
    <n v="0"/>
    <n v="0"/>
    <n v="0"/>
    <n v="0"/>
    <n v="20264.064000000002"/>
    <n v="0"/>
    <n v="128.51999999999998"/>
    <n v="0"/>
    <n v="25074.370000000003"/>
    <n v="128.51999999999998"/>
  </r>
  <r>
    <x v="239"/>
    <n v="2015"/>
    <n v="0"/>
    <n v="0"/>
    <n v="267.01500000000004"/>
    <n v="159.4461"/>
    <n v="8813.0208000000002"/>
    <n v="0"/>
    <n v="0"/>
    <n v="499.3374"/>
    <n v="681.71950000000004"/>
    <n v="25983.251800000002"/>
    <n v="3405.72"/>
    <n v="766.35239999999999"/>
    <n v="35637.438200000004"/>
    <n v="3405.72"/>
  </r>
  <r>
    <x v="239"/>
    <n v="2016"/>
    <n v="0"/>
    <n v="0"/>
    <n v="5833.4771000000001"/>
    <n v="3480.5211999999997"/>
    <n v="53587.669599999994"/>
    <n v="0"/>
    <n v="0"/>
    <n v="1668.7130999999999"/>
    <n v="1845.5553000000002"/>
    <n v="28354.953600000001"/>
    <n v="1176.8040000000001"/>
    <n v="7502.1902"/>
    <n v="87268.699699999997"/>
    <n v="1176.8040000000001"/>
  </r>
  <r>
    <x v="239"/>
    <n v="2017"/>
    <n v="0"/>
    <n v="5.3289"/>
    <n v="2354.7817"/>
    <n v="1040.3197"/>
    <n v="6468.6925000000001"/>
    <n v="0"/>
    <n v="1.2663"/>
    <n v="1722.1679999999999"/>
    <n v="868.68180000000007"/>
    <n v="6184.1871000000001"/>
    <n v="0"/>
    <n v="4083.5448999999999"/>
    <n v="14561.881099999999"/>
    <n v="0"/>
  </r>
  <r>
    <x v="239"/>
    <n v="2018"/>
    <n v="0"/>
    <n v="651.57400000000007"/>
    <n v="33297.97"/>
    <n v="16534.748"/>
    <n v="2206.4665"/>
    <n v="0"/>
    <n v="151.7696"/>
    <n v="7613.5968000000003"/>
    <n v="5197.04"/>
    <n v="897.79200000000003"/>
    <n v="2583.0480000000002"/>
    <n v="41714.910400000001"/>
    <n v="24836.0465"/>
    <n v="2583.0480000000002"/>
  </r>
  <r>
    <x v="240"/>
    <n v="2014"/>
    <n v="0"/>
    <n v="0"/>
    <n v="277609.82400000002"/>
    <n v="29546.389000000003"/>
    <n v="34818.055999999997"/>
    <n v="0"/>
    <n v="0"/>
    <n v="621087.63900000008"/>
    <n v="67637.478000000003"/>
    <n v="7683.7860000000001"/>
    <n v="44329.760999999999"/>
    <n v="898697.46300000011"/>
    <n v="139685.709"/>
    <n v="44329.760999999999"/>
  </r>
  <r>
    <x v="240"/>
    <n v="2015"/>
    <n v="0"/>
    <n v="0"/>
    <n v="771137.09549999982"/>
    <n v="148023.7309"/>
    <n v="43291.429499999998"/>
    <n v="0"/>
    <n v="0"/>
    <n v="1057936.8288"/>
    <n v="338584.53399999999"/>
    <n v="148240.78109999999"/>
    <n v="152579.89199999999"/>
    <n v="1829073.9242999998"/>
    <n v="678140.47549999994"/>
    <n v="152579.89199999999"/>
  </r>
  <r>
    <x v="240"/>
    <n v="2016"/>
    <n v="0"/>
    <n v="1426.5433"/>
    <n v="440767.73369999998"/>
    <n v="202191.48560000001"/>
    <n v="54571.119700000003"/>
    <n v="0"/>
    <n v="341.75790000000001"/>
    <n v="300389.69920000003"/>
    <n v="453639.46599999996"/>
    <n v="94690.063200000004"/>
    <n v="46747.292000000001"/>
    <n v="742925.7341"/>
    <n v="805092.13449999993"/>
    <n v="46747.292000000001"/>
  </r>
  <r>
    <x v="240"/>
    <n v="2017"/>
    <n v="0"/>
    <n v="70.027199999999993"/>
    <n v="30944.241600000001"/>
    <n v="13670.865599999999"/>
    <n v="85005.24"/>
    <n v="0"/>
    <n v="27.267599999999998"/>
    <n v="37083.935999999994"/>
    <n v="18705.5736"/>
    <n v="133165.86920000002"/>
    <n v="64334.762000000002"/>
    <n v="68125.472399999999"/>
    <n v="250547.54840000003"/>
    <n v="64334.762000000002"/>
  </r>
  <r>
    <x v="240"/>
    <n v="2018"/>
    <n v="58.753200000000007"/>
    <n v="3267.2860000000001"/>
    <n v="111361.522"/>
    <n v="50823.138200000001"/>
    <n v="23291.560599999997"/>
    <n v="219.95919999999998"/>
    <n v="13133.9108"/>
    <n v="359711.91190000001"/>
    <n v="233666.00690000001"/>
    <n v="97061.931200000006"/>
    <n v="98264.556000000011"/>
    <n v="487753.3431"/>
    <n v="404842.63689999998"/>
    <n v="98264.556000000011"/>
  </r>
  <r>
    <x v="241"/>
    <n v="2014"/>
    <n v="0"/>
    <n v="0"/>
    <n v="0"/>
    <n v="2419.9010000000003"/>
    <n v="0"/>
    <n v="0"/>
    <n v="0"/>
    <n v="0"/>
    <n v="11454.576000000001"/>
    <n v="0"/>
    <n v="1494.0449999999998"/>
    <n v="0"/>
    <n v="13874.477000000001"/>
    <n v="1494.0449999999998"/>
  </r>
  <r>
    <x v="241"/>
    <n v="2015"/>
    <n v="0"/>
    <n v="0"/>
    <n v="219.87000000000003"/>
    <n v="131.29379999999998"/>
    <n v="7256.9664000000002"/>
    <n v="0"/>
    <n v="0"/>
    <n v="224.44379999999998"/>
    <n v="306.42149999999998"/>
    <n v="11679.036599999999"/>
    <n v="2007.0719999999999"/>
    <n v="444.31380000000001"/>
    <n v="19373.7183"/>
    <n v="2007.0719999999999"/>
  </r>
  <r>
    <x v="241"/>
    <n v="2016"/>
    <n v="0"/>
    <n v="562.56499999999994"/>
    <n v="149060.655"/>
    <n v="2841.43"/>
    <n v="1077.4549999999999"/>
    <n v="0"/>
    <n v="365.5575"/>
    <n v="210649.74"/>
    <n v="9570.9600000000009"/>
    <n v="2215.5"/>
    <n v="783.1880000000001"/>
    <n v="360638.51749999996"/>
    <n v="15705.345000000001"/>
    <n v="783.1880000000001"/>
  </r>
  <r>
    <x v="241"/>
    <n v="2017"/>
    <n v="0"/>
    <n v="0"/>
    <n v="0"/>
    <n v="0"/>
    <n v="0"/>
    <n v="0"/>
    <n v="0"/>
    <n v="0"/>
    <n v="0"/>
    <n v="0"/>
    <n v="4125.4900000000007"/>
    <n v="0"/>
    <n v="0"/>
    <n v="4125.4900000000007"/>
  </r>
  <r>
    <x v="241"/>
    <n v="2018"/>
    <n v="1.8370000000000002"/>
    <n v="1170.0898"/>
    <n v="58057.438999999998"/>
    <n v="28689.6041"/>
    <n v="4344.6543000000001"/>
    <n v="2.8912999999999998"/>
    <n v="741.06810000000007"/>
    <n v="33243.711800000005"/>
    <n v="22536.081600000001"/>
    <n v="4638.3748000000005"/>
    <n v="6525.2460000000001"/>
    <n v="93217.037000000011"/>
    <n v="60208.714799999994"/>
    <n v="6525.2460000000001"/>
  </r>
  <r>
    <x v="242"/>
    <n v="2014"/>
    <n v="0"/>
    <n v="0"/>
    <n v="0"/>
    <n v="0"/>
    <n v="0"/>
    <n v="0"/>
    <n v="0"/>
    <n v="0"/>
    <n v="0"/>
    <n v="0"/>
    <n v="789.327"/>
    <n v="0"/>
    <n v="0"/>
    <n v="789.327"/>
  </r>
  <r>
    <x v="242"/>
    <n v="2015"/>
    <n v="0"/>
    <n v="0"/>
    <n v="0"/>
    <n v="0"/>
    <n v="0"/>
    <n v="0"/>
    <n v="0"/>
    <n v="0"/>
    <n v="0"/>
    <n v="0"/>
    <n v="0"/>
    <n v="0"/>
    <n v="0"/>
    <n v="0"/>
  </r>
  <r>
    <x v="242"/>
    <n v="2016"/>
    <n v="0"/>
    <n v="2734.9331999999999"/>
    <n v="751041.59490000003"/>
    <n v="101664.01890000001"/>
    <n v="7259.598899999999"/>
    <n v="0"/>
    <n v="1158.7191"/>
    <n v="689507.15359999996"/>
    <n v="127347.9072"/>
    <n v="9968.2039999999997"/>
    <n v="9882.1880000000001"/>
    <n v="1444442.4007999999"/>
    <n v="246239.72900000002"/>
    <n v="9882.1880000000001"/>
  </r>
  <r>
    <x v="242"/>
    <n v="2017"/>
    <n v="0"/>
    <n v="31.499999999999996"/>
    <n v="13159.5"/>
    <n v="13494"/>
    <n v="1134"/>
    <n v="0"/>
    <n v="3.5777000000000001"/>
    <n v="5285.2851000000001"/>
    <n v="6446.5043000000005"/>
    <n v="543.29930000000002"/>
    <n v="166.904"/>
    <n v="18479.862799999999"/>
    <n v="21617.803599999999"/>
    <n v="166.904"/>
  </r>
  <r>
    <x v="242"/>
    <n v="2018"/>
    <n v="0"/>
    <n v="0"/>
    <n v="0"/>
    <n v="0"/>
    <n v="0"/>
    <n v="0"/>
    <n v="0"/>
    <n v="0"/>
    <n v="0"/>
    <n v="0"/>
    <n v="1109.8620000000001"/>
    <n v="0"/>
    <n v="0"/>
    <n v="1109.8620000000001"/>
  </r>
  <r>
    <x v="243"/>
    <n v="2014"/>
    <n v="0"/>
    <n v="0"/>
    <n v="116890.88"/>
    <n v="86961.582000000009"/>
    <n v="145972.53199999998"/>
    <n v="0"/>
    <n v="0"/>
    <n v="364298.20200000005"/>
    <n v="97805.210999999996"/>
    <n v="190561.902"/>
    <n v="75749.687999999995"/>
    <n v="481189.08200000005"/>
    <n v="521301.22700000001"/>
    <n v="75749.687999999995"/>
  </r>
  <r>
    <x v="243"/>
    <n v="2015"/>
    <n v="0"/>
    <n v="0"/>
    <n v="30707.422500000001"/>
    <n v="191701.35569999999"/>
    <n v="184983.6231"/>
    <n v="0"/>
    <n v="0"/>
    <n v="18405.048999999999"/>
    <n v="132396.58249999999"/>
    <n v="145965.09980000003"/>
    <n v="90279.455999999991"/>
    <n v="49112.4715"/>
    <n v="655046.66109999991"/>
    <n v="90279.455999999991"/>
  </r>
  <r>
    <x v="243"/>
    <n v="2016"/>
    <n v="0"/>
    <n v="0"/>
    <n v="29562.280500000001"/>
    <n v="88518.767399999997"/>
    <n v="35387.283000000003"/>
    <n v="0"/>
    <n v="0"/>
    <n v="17563.025400000002"/>
    <n v="70587.217000000004"/>
    <n v="40461.868800000004"/>
    <n v="32759.096000000001"/>
    <n v="47125.305900000007"/>
    <n v="234955.13620000001"/>
    <n v="32759.096000000001"/>
  </r>
  <r>
    <x v="243"/>
    <n v="2017"/>
    <n v="0"/>
    <n v="113.0196"/>
    <n v="48437.710800000001"/>
    <n v="36602.130399999995"/>
    <n v="63748.095200000003"/>
    <n v="0"/>
    <n v="26.320399999999999"/>
    <n v="38167.284599999999"/>
    <n v="40618.649000000005"/>
    <n v="32861.925200000005"/>
    <n v="30119.442000000003"/>
    <n v="86744.335399999996"/>
    <n v="173830.79980000001"/>
    <n v="30119.442000000003"/>
  </r>
  <r>
    <x v="243"/>
    <n v="2018"/>
    <n v="117.97500000000001"/>
    <n v="4153.6286"/>
    <n v="100604.033"/>
    <n v="40970.034699999997"/>
    <n v="38617.903100000003"/>
    <n v="136.74079999999998"/>
    <n v="5157.2088000000003"/>
    <n v="72738.54740000001"/>
    <n v="42270.120599999995"/>
    <n v="42548.060799999999"/>
    <n v="21579.324000000001"/>
    <n v="182908.1336"/>
    <n v="164406.11919999999"/>
    <n v="21579.324000000001"/>
  </r>
  <r>
    <x v="244"/>
    <n v="2014"/>
    <n v="0"/>
    <n v="0"/>
    <n v="0"/>
    <n v="0"/>
    <n v="10052.16"/>
    <n v="0"/>
    <n v="0"/>
    <n v="0"/>
    <n v="0"/>
    <n v="9634.4160000000011"/>
    <n v="5225.4089999999997"/>
    <n v="0"/>
    <n v="19686.576000000001"/>
    <n v="5225.4089999999997"/>
  </r>
  <r>
    <x v="244"/>
    <n v="2015"/>
    <n v="0"/>
    <n v="0"/>
    <n v="0"/>
    <n v="0"/>
    <n v="0"/>
    <n v="0"/>
    <n v="0"/>
    <n v="0"/>
    <n v="0"/>
    <n v="0"/>
    <n v="0"/>
    <n v="0"/>
    <n v="0"/>
    <n v="0"/>
  </r>
  <r>
    <x v="244"/>
    <n v="2016"/>
    <n v="0"/>
    <n v="0"/>
    <n v="0"/>
    <n v="0"/>
    <n v="0"/>
    <n v="0"/>
    <n v="0"/>
    <n v="0"/>
    <n v="0"/>
    <n v="0"/>
    <n v="7085.0880000000006"/>
    <n v="0"/>
    <n v="0"/>
    <n v="7085.0880000000006"/>
  </r>
  <r>
    <x v="244"/>
    <n v="2017"/>
    <n v="0"/>
    <n v="0"/>
    <n v="0"/>
    <n v="0"/>
    <n v="0"/>
    <n v="0"/>
    <n v="0"/>
    <n v="0"/>
    <n v="0"/>
    <n v="0"/>
    <n v="0"/>
    <n v="0"/>
    <n v="0"/>
    <n v="0"/>
  </r>
  <r>
    <x v="244"/>
    <n v="2018"/>
    <n v="0"/>
    <n v="0"/>
    <n v="0"/>
    <n v="0"/>
    <n v="0"/>
    <n v="0"/>
    <n v="0"/>
    <n v="0"/>
    <n v="0"/>
    <n v="0"/>
    <n v="2941.0680000000002"/>
    <n v="0"/>
    <n v="0"/>
    <n v="2941.0680000000002"/>
  </r>
  <r>
    <x v="245"/>
    <n v="2014"/>
    <n v="0"/>
    <n v="0"/>
    <n v="0"/>
    <n v="0"/>
    <n v="25348.875999999997"/>
    <n v="0"/>
    <n v="0"/>
    <n v="0"/>
    <n v="0"/>
    <n v="50315.46"/>
    <n v="6230.0069999999996"/>
    <n v="0"/>
    <n v="75664.335999999996"/>
    <n v="6230.0069999999996"/>
  </r>
  <r>
    <x v="245"/>
    <n v="2015"/>
    <n v="0"/>
    <n v="0"/>
    <n v="0"/>
    <n v="0"/>
    <n v="0"/>
    <n v="0"/>
    <n v="0"/>
    <n v="0"/>
    <n v="0"/>
    <n v="0"/>
    <n v="5916.9839999999995"/>
    <n v="0"/>
    <n v="0"/>
    <n v="5916.9839999999995"/>
  </r>
  <r>
    <x v="245"/>
    <n v="2016"/>
    <n v="0"/>
    <n v="0"/>
    <n v="270.78699999999998"/>
    <n v="161.56399999999999"/>
    <n v="2487.5119999999997"/>
    <n v="0"/>
    <n v="0"/>
    <n v="352.22770000000003"/>
    <n v="389.55510000000004"/>
    <n v="5985.0912000000008"/>
    <n v="893.72400000000005"/>
    <n v="623.01469999999995"/>
    <n v="9023.7223000000013"/>
    <n v="893.72400000000005"/>
  </r>
  <r>
    <x v="245"/>
    <n v="2017"/>
    <n v="0"/>
    <n v="83.305799999999991"/>
    <n v="36811.907399999996"/>
    <n v="16263.143399999999"/>
    <n v="101123.985"/>
    <n v="0"/>
    <n v="13.076699999999999"/>
    <n v="17784.311999999998"/>
    <n v="8970.6162000000004"/>
    <n v="63862.243900000001"/>
    <n v="537.05400000000009"/>
    <n v="54692.601899999994"/>
    <n v="190219.98850000001"/>
    <n v="537.05400000000009"/>
  </r>
  <r>
    <x v="245"/>
    <n v="2018"/>
    <n v="6.8530000000000006"/>
    <n v="674.44299999999998"/>
    <n v="27980.345000000001"/>
    <n v="13372.146500000001"/>
    <n v="3710.1120000000001"/>
    <n v="38.645399999999995"/>
    <n v="1439.3514"/>
    <n v="19645.799700000003"/>
    <n v="11324.1603"/>
    <n v="11917.370400000002"/>
    <n v="1897.5060000000001"/>
    <n v="49785.4375"/>
    <n v="40323.789199999999"/>
    <n v="1897.5060000000001"/>
  </r>
  <r>
    <x v="246"/>
    <n v="2014"/>
    <n v="0"/>
    <n v="0"/>
    <n v="922758.29599999997"/>
    <n v="490845.39400000003"/>
    <n v="220939.23199999999"/>
    <n v="0"/>
    <n v="0"/>
    <n v="1731732.2880000002"/>
    <n v="1538908.8360000001"/>
    <n v="341680.98600000003"/>
    <n v="216899.99099999998"/>
    <n v="2654490.5840000003"/>
    <n v="2592374.4480000003"/>
    <n v="216899.99099999998"/>
  </r>
  <r>
    <x v="246"/>
    <n v="2015"/>
    <n v="0"/>
    <n v="0"/>
    <n v="554498.34699999995"/>
    <n v="777696.52439999988"/>
    <n v="123144.72720000001"/>
    <n v="0"/>
    <n v="0"/>
    <n v="1507757.0697999999"/>
    <n v="688384.13699999987"/>
    <n v="382042.41959999996"/>
    <n v="126389.784"/>
    <n v="2062255.4167999998"/>
    <n v="1971267.8081999996"/>
    <n v="126389.784"/>
  </r>
  <r>
    <x v="246"/>
    <n v="2016"/>
    <n v="0"/>
    <n v="1493.8033"/>
    <n v="504759.54839999997"/>
    <n v="257620.42910000001"/>
    <n v="387058.4044"/>
    <n v="0"/>
    <n v="624.97050000000002"/>
    <n v="463173.58899999998"/>
    <n v="340644.09080000001"/>
    <n v="694162.04240000003"/>
    <n v="179031.924"/>
    <n v="970051.91119999997"/>
    <n v="1679484.9667"/>
    <n v="179031.924"/>
  </r>
  <r>
    <x v="246"/>
    <n v="2017"/>
    <n v="0"/>
    <n v="5723.2528000000002"/>
    <n v="475086.84240000002"/>
    <n v="245353.17589999997"/>
    <n v="468260.4007"/>
    <n v="0"/>
    <n v="8241.148000000001"/>
    <n v="633300.69050000003"/>
    <n v="312179.12640000001"/>
    <n v="929994.64350000001"/>
    <n v="164800.20200000002"/>
    <n v="1122351.9336999999"/>
    <n v="1955787.3465"/>
    <n v="164800.20200000002"/>
  </r>
  <r>
    <x v="246"/>
    <n v="2018"/>
    <n v="1867.2984000000001"/>
    <n v="65529.301199999994"/>
    <n v="1581416.79"/>
    <n v="643040.08680000005"/>
    <n v="610516.30290000001"/>
    <n v="2319.5620999999996"/>
    <n v="83354.132100000003"/>
    <n v="1026762.8933000001"/>
    <n v="575659.37969999993"/>
    <n v="697328.41960000002"/>
    <n v="177985.00200000001"/>
    <n v="2761249.9771000003"/>
    <n v="2526544.1890000002"/>
    <n v="177985.00200000001"/>
  </r>
  <r>
    <x v="247"/>
    <n v="2014"/>
    <n v="0"/>
    <n v="0"/>
    <n v="184625.024"/>
    <n v="166170.63200000001"/>
    <n v="372375.92799999996"/>
    <n v="0"/>
    <n v="0"/>
    <n v="375150.49200000003"/>
    <n v="111816.61200000001"/>
    <n v="466729.47600000002"/>
    <n v="84727.880999999994"/>
    <n v="559775.51600000006"/>
    <n v="1117092.648"/>
    <n v="84727.880999999994"/>
  </r>
  <r>
    <x v="247"/>
    <n v="2015"/>
    <n v="0"/>
    <n v="0"/>
    <n v="23325.474000000002"/>
    <n v="102594.1305"/>
    <n v="346127.64779999998"/>
    <n v="0"/>
    <n v="0"/>
    <n v="35824.301800000001"/>
    <n v="237649.2365"/>
    <n v="435858.59210000001"/>
    <n v="93302.183999999994"/>
    <n v="59149.775800000003"/>
    <n v="1122229.6069"/>
    <n v="93302.183999999994"/>
  </r>
  <r>
    <x v="247"/>
    <n v="2016"/>
    <n v="0"/>
    <n v="599.65829999999994"/>
    <n v="252189.12049999996"/>
    <n v="226900.15120000002"/>
    <n v="297756.07149999996"/>
    <n v="0"/>
    <n v="561"/>
    <n v="409173.7145"/>
    <n v="321944.79690000002"/>
    <n v="392847.87520000001"/>
    <n v="75938.232000000004"/>
    <n v="662523.49329999997"/>
    <n v="1239448.8947999999"/>
    <n v="75938.232000000004"/>
  </r>
  <r>
    <x v="247"/>
    <n v="2017"/>
    <n v="0"/>
    <n v="5513.8696"/>
    <n v="387762.07980000007"/>
    <n v="175027.92300000001"/>
    <n v="373788.94799999997"/>
    <n v="0"/>
    <n v="5768.6769999999997"/>
    <n v="423235.08120000002"/>
    <n v="204780.75670000003"/>
    <n v="594007.3983"/>
    <n v="98859.662000000011"/>
    <n v="822279.70760000008"/>
    <n v="1347605.0260000001"/>
    <n v="98859.662000000011"/>
  </r>
  <r>
    <x v="247"/>
    <n v="2018"/>
    <n v="396.34540000000004"/>
    <n v="18495.771799999999"/>
    <n v="570067.65300000005"/>
    <n v="252886.1575"/>
    <n v="145118.29149999999"/>
    <n v="567.12689999999998"/>
    <n v="27546.708500000001"/>
    <n v="610568.91899999999"/>
    <n v="386161.0208"/>
    <n v="212890.37640000001"/>
    <n v="90552.540000000008"/>
    <n v="1227642.5246000001"/>
    <n v="997055.84620000003"/>
    <n v="90552.540000000008"/>
  </r>
  <r>
    <x v="248"/>
    <n v="2014"/>
    <n v="0"/>
    <n v="0"/>
    <n v="218111.05599999998"/>
    <n v="112455.95800000001"/>
    <n v="118622.27999999998"/>
    <n v="0"/>
    <n v="0"/>
    <n v="770056.86500000011"/>
    <n v="348254.97600000002"/>
    <n v="235651.524"/>
    <n v="47482.784999999996"/>
    <n v="988167.92100000009"/>
    <n v="814984.73800000001"/>
    <n v="47482.784999999996"/>
  </r>
  <r>
    <x v="248"/>
    <n v="2015"/>
    <n v="0"/>
    <n v="0"/>
    <n v="161370.7985"/>
    <n v="235534.27439999997"/>
    <n v="65495.695099999997"/>
    <n v="0"/>
    <n v="0"/>
    <n v="348545.21380000003"/>
    <n v="573461.52399999998"/>
    <n v="150350.69320000001"/>
    <n v="55528.991999999998"/>
    <n v="509916.01230000006"/>
    <n v="1024842.1866999998"/>
    <n v="55528.991999999998"/>
  </r>
  <r>
    <x v="248"/>
    <n v="2016"/>
    <n v="0"/>
    <n v="225891.81449999986"/>
    <n v="468550.96109999996"/>
    <n v="120544.69060000002"/>
    <n v="121439.4219"/>
    <n v="0"/>
    <n v="737078.3674999997"/>
    <n v="481593.69709999999"/>
    <n v="227921.74579999998"/>
    <n v="188286.30000000002"/>
    <n v="90568.076000000001"/>
    <n v="1913114.8401999995"/>
    <n v="658192.15830000001"/>
    <n v="90568.076000000001"/>
  </r>
  <r>
    <x v="248"/>
    <n v="2017"/>
    <n v="0"/>
    <n v="14209.296100000001"/>
    <n v="564171.13130000012"/>
    <n v="146785.43650000001"/>
    <n v="131940.61410000001"/>
    <n v="0"/>
    <n v="9535.2321000000011"/>
    <n v="553283.45209999999"/>
    <n v="303912.00080000004"/>
    <n v="245623.27060000002"/>
    <n v="74062.304000000004"/>
    <n v="1141199.1116000002"/>
    <n v="828261.32200000004"/>
    <n v="74062.304000000004"/>
  </r>
  <r>
    <x v="248"/>
    <n v="2018"/>
    <n v="236.89380000000003"/>
    <n v="8299.0929999999989"/>
    <n v="199897.54300000001"/>
    <n v="81217.409299999999"/>
    <n v="77404.5769"/>
    <n v="394.33619999999996"/>
    <n v="14828.521000000001"/>
    <n v="207560.09100000001"/>
    <n v="120394.41339999999"/>
    <n v="122441.0472"/>
    <n v="43947.618000000002"/>
    <n v="431216.478"/>
    <n v="401457.44680000003"/>
    <n v="43947.618000000002"/>
  </r>
  <r>
    <x v="249"/>
    <n v="2014"/>
    <n v="0"/>
    <n v="0"/>
    <n v="646911.00800000003"/>
    <n v="8868.4639999999999"/>
    <n v="88743.139999999985"/>
    <n v="0"/>
    <n v="0"/>
    <n v="79188.261000000013"/>
    <n v="1431.8220000000001"/>
    <n v="210635.658"/>
    <n v="33944.273999999998"/>
    <n v="726099.26900000009"/>
    <n v="309679.08399999997"/>
    <n v="33944.273999999998"/>
  </r>
  <r>
    <x v="249"/>
    <n v="2015"/>
    <n v="0"/>
    <n v="0"/>
    <n v="304786.34999999998"/>
    <n v="2265.4522000000002"/>
    <n v="39010.980800000005"/>
    <n v="0"/>
    <n v="0"/>
    <n v="316174.18599999999"/>
    <n v="3802.0185000000001"/>
    <n v="20035.450800000002"/>
    <n v="58729.883999999998"/>
    <n v="620960.53599999996"/>
    <n v="65113.902300000002"/>
    <n v="58729.883999999998"/>
  </r>
  <r>
    <x v="249"/>
    <n v="2016"/>
    <n v="0"/>
    <n v="0"/>
    <n v="5475.3067000000001"/>
    <n v="12144.875899999999"/>
    <n v="20715.166699999998"/>
    <n v="0"/>
    <n v="0"/>
    <n v="1154.4304999999999"/>
    <n v="1276.7715000000001"/>
    <n v="19616.208000000002"/>
    <n v="33664.952000000005"/>
    <n v="6629.7371999999996"/>
    <n v="53753.022100000002"/>
    <n v="33664.952000000005"/>
  </r>
  <r>
    <x v="249"/>
    <n v="2017"/>
    <n v="0"/>
    <n v="3.7115999999999998"/>
    <n v="1624.4587999999999"/>
    <n v="875.88350000000003"/>
    <n v="3741.1379000000002"/>
    <n v="0"/>
    <n v="3.4830999999999999"/>
    <n v="4778.2302"/>
    <n v="2781.5187999999998"/>
    <n v="15347.541500000001"/>
    <n v="25175.584000000003"/>
    <n v="6409.8837000000003"/>
    <n v="22746.081700000002"/>
    <n v="25175.584000000003"/>
  </r>
  <r>
    <x v="249"/>
    <n v="2018"/>
    <n v="8.8528000000000002"/>
    <n v="1054.7547999999999"/>
    <n v="45522.962"/>
    <n v="21930.934399999998"/>
    <n v="5414.1716999999999"/>
    <n v="35.211799999999997"/>
    <n v="3364.1854000000003"/>
    <n v="120875.94020000001"/>
    <n v="80609.1826"/>
    <n v="23001.3688"/>
    <n v="59272.200000000004"/>
    <n v="170861.90700000001"/>
    <n v="130955.6575"/>
    <n v="59272.200000000004"/>
  </r>
  <r>
    <x v="250"/>
    <n v="2014"/>
    <n v="0"/>
    <n v="0"/>
    <n v="0"/>
    <n v="115832.02100000001"/>
    <n v="118134.38799999999"/>
    <n v="0"/>
    <n v="0"/>
    <n v="0"/>
    <n v="86253.966"/>
    <n v="153783.66"/>
    <n v="27309.429"/>
    <n v="0"/>
    <n v="474004.03500000003"/>
    <n v="27309.429"/>
  </r>
  <r>
    <x v="250"/>
    <n v="2015"/>
    <n v="0"/>
    <n v="0"/>
    <n v="12279.722"/>
    <n v="84001.237999999998"/>
    <n v="38890.260399999999"/>
    <n v="0"/>
    <n v="0"/>
    <n v="12382.5802"/>
    <n v="87042.79849999999"/>
    <n v="113573.58200000001"/>
    <n v="25359.887999999999"/>
    <n v="24662.302199999998"/>
    <n v="323507.87890000001"/>
    <n v="25359.887999999999"/>
  </r>
  <r>
    <x v="250"/>
    <n v="2016"/>
    <n v="0"/>
    <n v="0"/>
    <n v="7258.9425000000001"/>
    <n v="18800.607"/>
    <n v="18468.704999999998"/>
    <n v="0"/>
    <n v="0"/>
    <n v="41894.550300000003"/>
    <n v="178746.01570000002"/>
    <n v="44237.923200000005"/>
    <n v="30464.800000000003"/>
    <n v="49153.4928"/>
    <n v="260253.25090000004"/>
    <n v="30464.800000000003"/>
  </r>
  <r>
    <x v="250"/>
    <n v="2017"/>
    <n v="0"/>
    <n v="49.586999999999996"/>
    <n v="20822.306999999997"/>
    <n v="20210.538799999998"/>
    <n v="6996.5835999999999"/>
    <n v="0"/>
    <n v="59.877699999999997"/>
    <n v="87825.485400000005"/>
    <n v="101887.8616"/>
    <n v="34549.518500000006"/>
    <n v="32441.292000000001"/>
    <n v="108757.2571"/>
    <n v="163644.5025"/>
    <n v="32441.292000000001"/>
  </r>
  <r>
    <x v="250"/>
    <n v="2018"/>
    <n v="17.5428"/>
    <n v="1404.5944"/>
    <n v="55176.100000000006"/>
    <n v="26062.418599999997"/>
    <n v="8407.3632999999991"/>
    <n v="8.2214999999999989"/>
    <n v="1099.6363000000001"/>
    <n v="43982.082900000001"/>
    <n v="29578.370500000001"/>
    <n v="7228.83"/>
    <n v="21607.170000000002"/>
    <n v="101688.17790000001"/>
    <n v="71276.982399999994"/>
    <n v="21607.170000000002"/>
  </r>
  <r>
    <x v="251"/>
    <n v="2014"/>
    <n v="0"/>
    <n v="0"/>
    <n v="0"/>
    <n v="76198"/>
    <n v="31007.743999999999"/>
    <n v="0"/>
    <n v="0"/>
    <n v="0"/>
    <n v="721.51499999999999"/>
    <n v="32954.082000000002"/>
    <n v="3271.9049999999997"/>
    <n v="0"/>
    <n v="140881.34100000001"/>
    <n v="3271.9049999999997"/>
  </r>
  <r>
    <x v="251"/>
    <n v="2015"/>
    <n v="0"/>
    <n v="0"/>
    <n v="271359.34699999995"/>
    <n v="88995.506099999999"/>
    <n v="2246.4052000000001"/>
    <n v="0"/>
    <n v="0"/>
    <n v="299543.13660000003"/>
    <n v="129155.95600000001"/>
    <n v="6211.0308999999997"/>
    <n v="4941.3239999999996"/>
    <n v="570902.48359999992"/>
    <n v="226608.8982"/>
    <n v="4941.3239999999996"/>
  </r>
  <r>
    <x v="251"/>
    <n v="2016"/>
    <n v="0"/>
    <n v="922.34109999999998"/>
    <n v="258984.74169999996"/>
    <n v="51926.828500000003"/>
    <n v="7361.4012000000002"/>
    <n v="0"/>
    <n v="565.96979999999996"/>
    <n v="327289.35849999997"/>
    <n v="18846.156400000003"/>
    <n v="9154.1488000000008"/>
    <n v="7934.3280000000004"/>
    <n v="587762.41109999991"/>
    <n v="87288.534899999999"/>
    <n v="7934.3280000000004"/>
  </r>
  <r>
    <x v="251"/>
    <n v="2017"/>
    <n v="0"/>
    <n v="102.50789999999999"/>
    <n v="43633.512699999999"/>
    <n v="36088.440900000001"/>
    <n v="43216.1129"/>
    <n v="0"/>
    <n v="17.486999999999998"/>
    <n v="24983.2788"/>
    <n v="23422.012800000004"/>
    <n v="36948.842200000006"/>
    <n v="2356.846"/>
    <n v="68736.786399999997"/>
    <n v="139675.4088"/>
    <n v="2356.846"/>
  </r>
  <r>
    <x v="251"/>
    <n v="2018"/>
    <n v="28.072000000000003"/>
    <n v="870.23199999999997"/>
    <n v="17902.28"/>
    <n v="6751.3159999999998"/>
    <n v="8789.0879999999997"/>
    <n v="114.1527"/>
    <n v="3893.0007000000001"/>
    <n v="40040.043600000005"/>
    <n v="21169.421399999999"/>
    <n v="33080.665200000003"/>
    <n v="11434.098"/>
    <n v="62847.781000000003"/>
    <n v="69790.490600000005"/>
    <n v="11434.098"/>
  </r>
  <r>
    <x v="252"/>
    <n v="2014"/>
    <n v="0"/>
    <n v="0"/>
    <n v="0"/>
    <n v="100008.64600000001"/>
    <n v="53824.335999999996"/>
    <n v="0"/>
    <n v="0"/>
    <n v="0"/>
    <n v="59641.970999999998"/>
    <n v="61866.582000000002"/>
    <n v="15570.197999999999"/>
    <n v="0"/>
    <n v="275341.53500000003"/>
    <n v="15570.197999999999"/>
  </r>
  <r>
    <x v="252"/>
    <n v="2015"/>
    <n v="0"/>
    <n v="0"/>
    <n v="9285.0819999999985"/>
    <n v="64052.876199999999"/>
    <n v="26840.155999999999"/>
    <n v="0"/>
    <n v="0"/>
    <n v="1936.8901999999998"/>
    <n v="13557.073499999999"/>
    <n v="18205.7454"/>
    <n v="6984.7559999999994"/>
    <n v="11221.972199999998"/>
    <n v="122655.8511"/>
    <n v="6984.7559999999994"/>
  </r>
  <r>
    <x v="252"/>
    <n v="2016"/>
    <n v="0"/>
    <n v="0"/>
    <n v="5597.9939000000004"/>
    <n v="16922.247100000001"/>
    <n v="6167.5938999999998"/>
    <n v="0"/>
    <n v="0"/>
    <n v="7438.9652000000006"/>
    <n v="30474.4977"/>
    <n v="14230.176000000001"/>
    <n v="2904.94"/>
    <n v="13036.9591"/>
    <n v="67794.5147"/>
    <n v="2904.94"/>
  </r>
  <r>
    <x v="252"/>
    <n v="2017"/>
    <n v="0"/>
    <n v="333.86789999999996"/>
    <n v="139836.8567"/>
    <n v="139547.86110000001"/>
    <n v="29573.440300000002"/>
    <n v="0"/>
    <n v="29.171399999999998"/>
    <n v="41462.966100000005"/>
    <n v="37040.341500000002"/>
    <n v="70252.6682"/>
    <n v="10837.992"/>
    <n v="181662.86210000003"/>
    <n v="276414.31109999999"/>
    <n v="10837.992"/>
  </r>
  <r>
    <x v="252"/>
    <n v="2018"/>
    <n v="96.47"/>
    <n v="2990.5699999999997"/>
    <n v="61521.55"/>
    <n v="23201.035"/>
    <n v="30203.879999999997"/>
    <n v="190.55029999999999"/>
    <n v="6498.4223000000002"/>
    <n v="66837.160400000008"/>
    <n v="35337.224599999994"/>
    <n v="55220.162800000006"/>
    <n v="14978.496000000001"/>
    <n v="138134.723"/>
    <n v="143962.30239999999"/>
    <n v="14978.496000000001"/>
  </r>
  <r>
    <x v="253"/>
    <n v="2014"/>
    <n v="0"/>
    <n v="0"/>
    <n v="628302.36"/>
    <n v="0"/>
    <n v="10292.143999999998"/>
    <n v="0"/>
    <n v="0"/>
    <n v="491148.62700000009"/>
    <n v="0"/>
    <n v="37032.671999999999"/>
    <n v="14402.807999999999"/>
    <n v="1119450.9870000002"/>
    <n v="47324.815999999999"/>
    <n v="14402.807999999999"/>
  </r>
  <r>
    <x v="253"/>
    <n v="2015"/>
    <n v="0"/>
    <n v="0"/>
    <n v="0"/>
    <n v="0"/>
    <n v="0"/>
    <n v="0"/>
    <n v="0"/>
    <n v="0"/>
    <n v="0"/>
    <n v="0"/>
    <n v="13695.6"/>
    <n v="0"/>
    <n v="0"/>
    <n v="13695.6"/>
  </r>
  <r>
    <x v="253"/>
    <n v="2016"/>
    <n v="0"/>
    <n v="579.22069999999997"/>
    <n v="173948.51809999999"/>
    <n v="69969.785599999988"/>
    <n v="6503.5370999999996"/>
    <n v="0"/>
    <n v="145.62899999999999"/>
    <n v="98746.713399999993"/>
    <n v="67773.661300000007"/>
    <n v="13054.939200000001"/>
    <n v="10004.856"/>
    <n v="273420.08119999996"/>
    <n v="157301.92319999999"/>
    <n v="10004.856"/>
  </r>
  <r>
    <x v="253"/>
    <n v="2017"/>
    <n v="0"/>
    <n v="32.398199999999996"/>
    <n v="14316.4046"/>
    <n v="6324.8486000000003"/>
    <n v="39327.815000000002"/>
    <n v="0"/>
    <n v="12.645"/>
    <n v="17197.199999999997"/>
    <n v="8674.4700000000012"/>
    <n v="61753.965000000004"/>
    <n v="8907.8280000000013"/>
    <n v="31558.647799999999"/>
    <n v="116081.0986"/>
    <n v="8907.8280000000013"/>
  </r>
  <r>
    <x v="253"/>
    <n v="2018"/>
    <n v="0"/>
    <n v="0"/>
    <n v="0"/>
    <n v="0"/>
    <n v="0"/>
    <n v="0"/>
    <n v="0"/>
    <n v="0"/>
    <n v="0"/>
    <n v="0"/>
    <n v="8125.7280000000001"/>
    <n v="0"/>
    <n v="0"/>
    <n v="8125.7280000000001"/>
  </r>
  <r>
    <x v="254"/>
    <n v="2014"/>
    <n v="0"/>
    <n v="0"/>
    <n v="0"/>
    <n v="0"/>
    <n v="67920"/>
    <n v="0"/>
    <n v="0"/>
    <n v="0"/>
    <n v="0"/>
    <n v="3461.79"/>
    <n v="224.91"/>
    <n v="0"/>
    <n v="71381.789999999994"/>
    <n v="224.91"/>
  </r>
  <r>
    <x v="254"/>
    <n v="2015"/>
    <n v="0"/>
    <n v="0"/>
    <n v="0"/>
    <n v="0"/>
    <n v="0"/>
    <n v="0"/>
    <n v="0"/>
    <n v="0"/>
    <n v="0"/>
    <n v="0"/>
    <n v="0"/>
    <n v="0"/>
    <n v="0"/>
    <n v="0"/>
  </r>
  <r>
    <x v="254"/>
    <n v="2016"/>
    <n v="0"/>
    <n v="0"/>
    <n v="299.45189999999997"/>
    <n v="178.66679999999999"/>
    <n v="2750.8343999999997"/>
    <n v="0"/>
    <n v="0"/>
    <n v="204.6309"/>
    <n v="226.31670000000003"/>
    <n v="3477.1104"/>
    <n v="0"/>
    <n v="504.08279999999996"/>
    <n v="6632.9282999999996"/>
    <n v="0"/>
  </r>
  <r>
    <x v="254"/>
    <n v="2017"/>
    <n v="0"/>
    <n v="52.903199999999998"/>
    <n v="22100.941599999998"/>
    <n v="22662.7232"/>
    <n v="1904.5152"/>
    <n v="0"/>
    <n v="11.55"/>
    <n v="17062.650000000001"/>
    <n v="20811.45"/>
    <n v="1753.95"/>
    <n v="0"/>
    <n v="39228.044800000003"/>
    <n v="47132.638399999996"/>
    <n v="0"/>
  </r>
  <r>
    <x v="254"/>
    <n v="2018"/>
    <n v="0"/>
    <n v="0"/>
    <n v="0"/>
    <n v="0"/>
    <n v="0"/>
    <n v="0"/>
    <n v="0"/>
    <n v="0"/>
    <n v="0"/>
    <n v="0"/>
    <n v="0"/>
    <n v="0"/>
    <n v="0"/>
    <n v="0"/>
  </r>
  <r>
    <x v="255"/>
    <n v="2014"/>
    <n v="293190.86100000003"/>
    <n v="0"/>
    <n v="1040170.912"/>
    <n v="421810.00600000005"/>
    <n v="373938.08799999999"/>
    <n v="0"/>
    <n v="0"/>
    <n v="941493.66"/>
    <n v="514755.42"/>
    <n v="554938.04399999999"/>
    <n v="349132.07699999999"/>
    <n v="2274855.4330000002"/>
    <n v="1865441.558"/>
    <n v="349132.07699999999"/>
  </r>
  <r>
    <x v="255"/>
    <n v="2015"/>
    <n v="0"/>
    <n v="0"/>
    <n v="1320632.5669999998"/>
    <n v="413015.70689999999"/>
    <n v="73292.229599999991"/>
    <n v="0"/>
    <n v="0"/>
    <n v="1601191.1950000001"/>
    <n v="715252.65249999997"/>
    <n v="252286.82740000001"/>
    <n v="149689.272"/>
    <n v="2921823.7620000001"/>
    <n v="1453847.4164"/>
    <n v="149689.272"/>
  </r>
  <r>
    <x v="255"/>
    <n v="2016"/>
    <n v="0"/>
    <n v="7498.6876000000002"/>
    <n v="2127027.9949999996"/>
    <n v="420925.02030000003"/>
    <n v="303866.76949999999"/>
    <n v="0"/>
    <n v="3009.6032999999998"/>
    <n v="1860309.0933000001"/>
    <n v="556132.2476"/>
    <n v="456172.29200000002"/>
    <n v="309010.12800000003"/>
    <n v="3997845.3791999994"/>
    <n v="1737096.3294000002"/>
    <n v="309010.12800000003"/>
  </r>
  <r>
    <x v="255"/>
    <n v="2017"/>
    <n v="0"/>
    <n v="27419.9149"/>
    <n v="1057455.9227"/>
    <n v="259223.24180000002"/>
    <n v="204837.12200000003"/>
    <n v="0"/>
    <n v="22330.030900000002"/>
    <n v="915841.71299999999"/>
    <n v="288883.15600000002"/>
    <n v="292505.48330000002"/>
    <n v="135342.992"/>
    <n v="2023047.5814999999"/>
    <n v="1045449.0031000001"/>
    <n v="135342.992"/>
  </r>
  <r>
    <x v="255"/>
    <n v="2018"/>
    <n v="823.86810000000003"/>
    <n v="32211.442999999999"/>
    <n v="717035.61269999994"/>
    <n v="234478.288"/>
    <n v="142850.51550000001"/>
    <n v="1994.1957"/>
    <n v="88595.178899999999"/>
    <n v="1160166.3858"/>
    <n v="363327.9252"/>
    <n v="356470.30440000002"/>
    <n v="261073.48800000001"/>
    <n v="2000826.6842"/>
    <n v="1097127.0331000001"/>
    <n v="261073.48800000001"/>
  </r>
  <r>
    <x v="256"/>
    <n v="2014"/>
    <n v="0"/>
    <n v="0"/>
    <n v="117382.68799999999"/>
    <n v="0"/>
    <n v="38143.871999999996"/>
    <n v="0"/>
    <n v="0"/>
    <n v="70974.813000000009"/>
    <n v="0"/>
    <n v="21122.315999999999"/>
    <n v="37852.352999999996"/>
    <n v="188357.50099999999"/>
    <n v="59266.187999999995"/>
    <n v="37852.352999999996"/>
  </r>
  <r>
    <x v="256"/>
    <n v="2015"/>
    <n v="0"/>
    <n v="0"/>
    <n v="142645.4755"/>
    <n v="14981.613999999998"/>
    <n v="34032.732900000003"/>
    <n v="0"/>
    <n v="0"/>
    <n v="174398.182"/>
    <n v="42127.851999999999"/>
    <n v="16346.8027"/>
    <n v="68802.815999999992"/>
    <n v="317043.65749999997"/>
    <n v="107489.0016"/>
    <n v="68802.815999999992"/>
  </r>
  <r>
    <x v="256"/>
    <n v="2016"/>
    <n v="0"/>
    <n v="0"/>
    <n v="10134.2019"/>
    <n v="27497.7618"/>
    <n v="21618.2094"/>
    <n v="0"/>
    <n v="0"/>
    <n v="11972.708200000001"/>
    <n v="44597.115899999997"/>
    <n v="45342.105600000003"/>
    <n v="16974.016"/>
    <n v="22106.910100000001"/>
    <n v="139055.19270000001"/>
    <n v="16974.016"/>
  </r>
  <r>
    <x v="256"/>
    <n v="2017"/>
    <n v="0"/>
    <n v="89.375399999999985"/>
    <n v="37517.996199999994"/>
    <n v="36543.764200000005"/>
    <n v="12022.705"/>
    <n v="0"/>
    <n v="28.303699999999999"/>
    <n v="41422.4421"/>
    <n v="47286.767300000007"/>
    <n v="20040.849300000002"/>
    <n v="9175.6820000000007"/>
    <n v="79058.117399999988"/>
    <n v="115894.08580000002"/>
    <n v="9175.6820000000007"/>
  </r>
  <r>
    <x v="256"/>
    <n v="2018"/>
    <n v="121.7128"/>
    <n v="4979.3171999999995"/>
    <n v="139262.13400000002"/>
    <n v="59881.729200000002"/>
    <n v="42191.872100000001"/>
    <n v="90.900499999999994"/>
    <n v="3653.3377"/>
    <n v="59641.564100000003"/>
    <n v="35804.558499999999"/>
    <n v="29615.482"/>
    <n v="7294.326"/>
    <n v="207748.96630000003"/>
    <n v="167493.64180000001"/>
    <n v="7294.326"/>
  </r>
  <r>
    <x v="257"/>
    <n v="2014"/>
    <n v="0"/>
    <n v="0"/>
    <n v="1899804.672"/>
    <n v="608689.28800000006"/>
    <n v="396684.49599999998"/>
    <n v="0"/>
    <n v="0"/>
    <n v="2623167.8640000001"/>
    <n v="675775.152"/>
    <n v="1058149.6980000001"/>
    <n v="480071.46599999996"/>
    <n v="4522972.5360000003"/>
    <n v="2739298.6340000001"/>
    <n v="480071.46599999996"/>
  </r>
  <r>
    <x v="257"/>
    <n v="2015"/>
    <n v="0"/>
    <n v="0"/>
    <n v="579971.82849999995"/>
    <n v="631168.34929999989"/>
    <n v="299775.16839999997"/>
    <n v="0"/>
    <n v="0"/>
    <n v="492306.95120000001"/>
    <n v="853257.22199999995"/>
    <n v="641526.64470000006"/>
    <n v="558347.79599999997"/>
    <n v="1072278.7796999998"/>
    <n v="2425727.3843999999"/>
    <n v="558347.79599999997"/>
  </r>
  <r>
    <x v="257"/>
    <n v="2016"/>
    <n v="0"/>
    <n v="3775.5533"/>
    <n v="1151691.4616999999"/>
    <n v="445909.7524"/>
    <n v="275780.32769999997"/>
    <n v="0"/>
    <n v="2432.4666000000002"/>
    <n v="1584688.6084999999"/>
    <n v="746678.01059999992"/>
    <n v="710165.54400000011"/>
    <n v="419252.26400000002"/>
    <n v="2742588.0900999997"/>
    <n v="2178533.6346999998"/>
    <n v="419252.26400000002"/>
  </r>
  <r>
    <x v="257"/>
    <n v="2017"/>
    <n v="0"/>
    <n v="43863.329000000005"/>
    <n v="2103023.2770000002"/>
    <n v="847578.79339999997"/>
    <n v="456529.67739999999"/>
    <n v="0"/>
    <n v="55279.377699999997"/>
    <n v="2758677.8914000001"/>
    <n v="1297186.598"/>
    <n v="918732.77049999998"/>
    <n v="651415.54399999999"/>
    <n v="4960843.8750999998"/>
    <n v="3520027.8393000001"/>
    <n v="651415.54399999999"/>
  </r>
  <r>
    <x v="257"/>
    <n v="2018"/>
    <n v="2233.0703000000003"/>
    <n v="82776.684200000003"/>
    <n v="1710204.9724999999"/>
    <n v="519018.8602"/>
    <n v="370258.53760000004"/>
    <n v="3371.4617999999996"/>
    <n v="134550.51860000001"/>
    <n v="1849679.6482000002"/>
    <n v="904012.32179999992"/>
    <n v="903970.73360000015"/>
    <n v="493856.766"/>
    <n v="3782816.3556000004"/>
    <n v="2697260.4532000003"/>
    <n v="493856.766"/>
  </r>
  <r>
    <x v="258"/>
    <n v="2014"/>
    <n v="0"/>
    <n v="0"/>
    <n v="835724.67200000002"/>
    <n v="75732.209000000003"/>
    <n v="3642.7759999999998"/>
    <n v="0"/>
    <n v="0"/>
    <n v="821250.70500000007"/>
    <n v="159702.79200000002"/>
    <n v="604.46400000000006"/>
    <n v="25377.344999999998"/>
    <n v="1656975.3770000001"/>
    <n v="239682.24100000001"/>
    <n v="25377.344999999998"/>
  </r>
  <r>
    <x v="258"/>
    <n v="2015"/>
    <n v="0"/>
    <n v="0"/>
    <n v="201490.106"/>
    <n v="176821.21220000001"/>
    <n v="59747.6999"/>
    <n v="0"/>
    <n v="0"/>
    <n v="330579.23279999994"/>
    <n v="154860.42549999998"/>
    <n v="47766.397599999997"/>
    <n v="9773.5679999999993"/>
    <n v="532069.33879999991"/>
    <n v="439195.7352"/>
    <n v="9773.5679999999993"/>
  </r>
  <r>
    <x v="258"/>
    <n v="2016"/>
    <n v="0"/>
    <n v="681.44999999999993"/>
    <n v="196395.98979999998"/>
    <n v="49761.827900000004"/>
    <n v="23907.272300000001"/>
    <n v="0"/>
    <n v="432.04259999999999"/>
    <n v="260480.96360000002"/>
    <n v="57867.779199999997"/>
    <n v="27858.952000000001"/>
    <n v="9514.1840000000011"/>
    <n v="457990.446"/>
    <n v="159395.8314"/>
    <n v="9514.1840000000011"/>
  </r>
  <r>
    <x v="258"/>
    <n v="2017"/>
    <n v="0"/>
    <n v="5307.0852000000004"/>
    <n v="292012.8406"/>
    <n v="145848.53399999999"/>
    <n v="49924.663400000005"/>
    <n v="0"/>
    <n v="1450.7671000000003"/>
    <n v="233007.35260000004"/>
    <n v="207695.75150000001"/>
    <n v="168700.2316"/>
    <n v="18375.592000000001"/>
    <n v="531778.04550000001"/>
    <n v="572169.18050000002"/>
    <n v="18375.592000000001"/>
  </r>
  <r>
    <x v="258"/>
    <n v="2018"/>
    <n v="219.72940000000003"/>
    <n v="7464.3249999999998"/>
    <n v="173483.63900000002"/>
    <n v="69408.587899999999"/>
    <n v="71005.603199999998"/>
    <n v="551.13630000000001"/>
    <n v="19389.918300000001"/>
    <n v="223127.65590000001"/>
    <n v="122556.83909999998"/>
    <n v="163230.8988"/>
    <n v="70398.665999999997"/>
    <n v="424236.40390000003"/>
    <n v="426201.929"/>
    <n v="70398.665999999997"/>
  </r>
  <r>
    <x v="259"/>
    <n v="2014"/>
    <n v="0"/>
    <n v="0"/>
    <n v="158141.08799999999"/>
    <n v="5631.2780000000002"/>
    <n v="25664.703999999998"/>
    <n v="0"/>
    <n v="0"/>
    <n v="291184.29600000003"/>
    <n v="32854.851000000002"/>
    <n v="31498.434000000001"/>
    <n v="53238.339"/>
    <n v="449325.38400000002"/>
    <n v="95649.266999999993"/>
    <n v="53238.339"/>
  </r>
  <r>
    <x v="259"/>
    <n v="2015"/>
    <n v="0"/>
    <n v="0"/>
    <n v="4530.17"/>
    <n v="28127.326099999998"/>
    <n v="28024.971799999999"/>
    <n v="0"/>
    <n v="0"/>
    <n v="10817.172"/>
    <n v="71955.759999999995"/>
    <n v="130113.8857"/>
    <n v="87153.707999999999"/>
    <n v="15347.342000000001"/>
    <n v="258221.9436"/>
    <n v="87153.707999999999"/>
  </r>
  <r>
    <x v="259"/>
    <n v="2016"/>
    <n v="0"/>
    <n v="591.5104"/>
    <n v="185923.21059999996"/>
    <n v="98332.554700000008"/>
    <n v="9648.5810999999994"/>
    <n v="0"/>
    <n v="73.9101"/>
    <n v="86811.869099999982"/>
    <n v="195596.65429999999"/>
    <n v="22000.8328"/>
    <n v="77860.48000000001"/>
    <n v="273400.50019999995"/>
    <n v="325578.62289999996"/>
    <n v="77860.48000000001"/>
  </r>
  <r>
    <x v="259"/>
    <n v="2017"/>
    <n v="0"/>
    <n v="11420.9985"/>
    <n v="390953.09850000008"/>
    <n v="62200.373299999999"/>
    <n v="41239.263699999996"/>
    <n v="0"/>
    <n v="10921.688999999998"/>
    <n v="403761.63550000003"/>
    <n v="92922.28300000001"/>
    <n v="106245.48250000001"/>
    <n v="45707.468000000001"/>
    <n v="817057.42150000017"/>
    <n v="302607.40249999997"/>
    <n v="45707.468000000001"/>
  </r>
  <r>
    <x v="259"/>
    <n v="2018"/>
    <n v="74.775800000000004"/>
    <n v="3423.5234"/>
    <n v="104180.57500000001"/>
    <n v="46036.767099999997"/>
    <n v="27155.158799999997"/>
    <n v="73.749899999999997"/>
    <n v="5448.1075000000001"/>
    <n v="173002.88100000002"/>
    <n v="114110.7568"/>
    <n v="38722.244400000003"/>
    <n v="64045.8"/>
    <n v="286203.61259999999"/>
    <n v="226024.9271"/>
    <n v="64045.8"/>
  </r>
  <r>
    <x v="260"/>
    <n v="2014"/>
    <n v="0"/>
    <n v="0"/>
    <n v="286588.70400000003"/>
    <n v="68452.842000000004"/>
    <n v="2565.1119999999996"/>
    <n v="0"/>
    <n v="0"/>
    <n v="106873.10100000001"/>
    <n v="56042.802000000003"/>
    <n v="0"/>
    <n v="15087.177"/>
    <n v="393461.80500000005"/>
    <n v="127060.75599999999"/>
    <n v="15087.177"/>
  </r>
  <r>
    <x v="260"/>
    <n v="2015"/>
    <n v="0"/>
    <n v="0"/>
    <n v="619193.72750000004"/>
    <n v="37209.582699999999"/>
    <n v="16882.012999999999"/>
    <n v="0"/>
    <n v="0"/>
    <n v="38970.866599999994"/>
    <n v="18036.59"/>
    <n v="74322.090800000005"/>
    <n v="29632.187999999998"/>
    <n v="658164.59409999999"/>
    <n v="146450.27650000001"/>
    <n v="29632.187999999998"/>
  </r>
  <r>
    <x v="260"/>
    <n v="2016"/>
    <n v="0"/>
    <n v="539.49599999999998"/>
    <n v="146914.8561"/>
    <n v="15936.270900000001"/>
    <n v="1337.2761"/>
    <n v="0"/>
    <n v="265.2903"/>
    <n v="167749.3578"/>
    <n v="73140.2016"/>
    <n v="3617.7719999999999"/>
    <n v="8733.6920000000009"/>
    <n v="315469.00020000001"/>
    <n v="94031.520600000003"/>
    <n v="8733.6920000000009"/>
  </r>
  <r>
    <x v="260"/>
    <n v="2017"/>
    <n v="0"/>
    <n v="17.346"/>
    <n v="7574.3620000000001"/>
    <n v="4262.2786999999998"/>
    <n v="16630.905900000002"/>
    <n v="0"/>
    <n v="11.9772"/>
    <n v="16542.681"/>
    <n v="10629.958200000001"/>
    <n v="48257.748399999997"/>
    <n v="29497.59"/>
    <n v="24146.3662"/>
    <n v="79780.891199999998"/>
    <n v="29497.59"/>
  </r>
  <r>
    <x v="260"/>
    <n v="2018"/>
    <n v="0"/>
    <n v="0"/>
    <n v="0"/>
    <n v="0"/>
    <n v="0"/>
    <n v="0"/>
    <n v="0"/>
    <n v="0"/>
    <n v="0"/>
    <n v="0"/>
    <n v="13956.150000000001"/>
    <n v="0"/>
    <n v="0"/>
    <n v="13956.150000000001"/>
  </r>
  <r>
    <x v="261"/>
    <n v="2014"/>
    <n v="110277.459"/>
    <n v="0"/>
    <n v="762294.88"/>
    <n v="445484.23300000001"/>
    <n v="306885.19999999995"/>
    <n v="561.9"/>
    <n v="0"/>
    <n v="1065891.432"/>
    <n v="973969.59600000002"/>
    <n v="552887.18400000001"/>
    <n v="311248.66499999998"/>
    <n v="1939025.6710000001"/>
    <n v="2279226.213"/>
    <n v="311248.66499999998"/>
  </r>
  <r>
    <x v="261"/>
    <n v="2015"/>
    <n v="0"/>
    <n v="0"/>
    <n v="1048482.5094999999"/>
    <n v="701576.16169999994"/>
    <n v="300805.08629999997"/>
    <n v="0"/>
    <n v="0"/>
    <n v="1238127.8637999997"/>
    <n v="1355904.4904999998"/>
    <n v="446143.19130000006"/>
    <n v="292654.36800000002"/>
    <n v="2286610.3732999996"/>
    <n v="2804428.9298"/>
    <n v="292654.36800000002"/>
  </r>
  <r>
    <x v="261"/>
    <n v="2016"/>
    <n v="0"/>
    <n v="7376.0088999999998"/>
    <n v="2075238.0434999999"/>
    <n v="356422.09460000001"/>
    <n v="301007.20149999997"/>
    <n v="0"/>
    <n v="2067.2058000000002"/>
    <n v="1313014.9814000002"/>
    <n v="474615.18410000001"/>
    <n v="641276.60320000001"/>
    <n v="303483.32800000004"/>
    <n v="3397696.2396"/>
    <n v="1773321.0833999999"/>
    <n v="303483.32800000004"/>
  </r>
  <r>
    <x v="261"/>
    <n v="2017"/>
    <n v="4827.55"/>
    <n v="80596.870800000004"/>
    <n v="2938045.0693999999"/>
    <n v="633450.3345"/>
    <n v="319830.01269999996"/>
    <n v="0"/>
    <n v="48632.540100000006"/>
    <n v="2236984.0833999999"/>
    <n v="945980.88010000007"/>
    <n v="587397.92480000004"/>
    <n v="269120.58600000001"/>
    <n v="5309086.1136999996"/>
    <n v="2486659.1521000001"/>
    <n v="269120.58600000001"/>
  </r>
  <r>
    <x v="261"/>
    <n v="2018"/>
    <n v="1889.5894000000001"/>
    <n v="62553.021800000002"/>
    <n v="1148383.2666"/>
    <n v="323947.63570000004"/>
    <n v="365465.21409999998"/>
    <n v="2360.5981999999999"/>
    <n v="82106.239799999996"/>
    <n v="881277.42170000006"/>
    <n v="458945.89229999995"/>
    <n v="677316.60279999999"/>
    <n v="381982.14600000001"/>
    <n v="2178570.1375000002"/>
    <n v="1825675.3448999999"/>
    <n v="381982.14600000001"/>
  </r>
  <r>
    <x v="262"/>
    <n v="2014"/>
    <n v="0"/>
    <n v="0"/>
    <n v="638225.83199999994"/>
    <n v="108231.88500000001"/>
    <n v="14829.199999999999"/>
    <n v="0"/>
    <n v="0"/>
    <n v="917753.15100000007"/>
    <n v="73821.491999999998"/>
    <n v="9625.1640000000007"/>
    <n v="63974.042999999998"/>
    <n v="1555978.983"/>
    <n v="206507.74099999998"/>
    <n v="63974.042999999998"/>
  </r>
  <r>
    <x v="262"/>
    <n v="2015"/>
    <n v="0"/>
    <n v="0"/>
    <n v="22516.736999999997"/>
    <n v="164693.96969999999"/>
    <n v="20341.830000000002"/>
    <n v="0"/>
    <n v="0"/>
    <n v="19981.846599999997"/>
    <n v="157701.55050000001"/>
    <n v="52811.790300000001"/>
    <n v="94599.02399999999"/>
    <n v="42498.583599999998"/>
    <n v="395549.14049999998"/>
    <n v="94599.02399999999"/>
  </r>
  <r>
    <x v="262"/>
    <n v="2016"/>
    <n v="0"/>
    <n v="1738.9895999999999"/>
    <n v="473899.26879999996"/>
    <n v="49091.116999999998"/>
    <n v="15696.0458"/>
    <n v="0"/>
    <n v="358.63080000000002"/>
    <n v="234040.3089"/>
    <n v="120760.6379"/>
    <n v="58598.585600000006"/>
    <n v="101287.372"/>
    <n v="710037.19809999992"/>
    <n v="244146.38630000001"/>
    <n v="101287.372"/>
  </r>
  <r>
    <x v="262"/>
    <n v="2017"/>
    <n v="0"/>
    <n v="38.089199999999998"/>
    <n v="16114.311600000001"/>
    <n v="14363.6803"/>
    <n v="11237.561900000001"/>
    <n v="0"/>
    <n v="11.416500000000001"/>
    <n v="16630.602899999998"/>
    <n v="18336.732900000003"/>
    <n v="11207.706099999999"/>
    <n v="87170.998000000007"/>
    <n v="32794.4202"/>
    <n v="55145.681200000006"/>
    <n v="87170.998000000007"/>
  </r>
  <r>
    <x v="262"/>
    <n v="2018"/>
    <n v="220.9504"/>
    <n v="8488.7924000000003"/>
    <n v="224682.24599999998"/>
    <n v="94739.231199999995"/>
    <n v="74728.929100000008"/>
    <n v="674.82999999999993"/>
    <n v="23303.567999999999"/>
    <n v="251227.25650000002"/>
    <n v="135060.69749999998"/>
    <n v="197273.84000000003"/>
    <n v="93254.928"/>
    <n v="508597.6433"/>
    <n v="501802.69780000002"/>
    <n v="93254.928"/>
  </r>
  <r>
    <x v="263"/>
    <n v="2014"/>
    <n v="0"/>
    <n v="0"/>
    <n v="0"/>
    <n v="27904.445000000003"/>
    <n v="53163.247999999992"/>
    <n v="0"/>
    <n v="0"/>
    <n v="0"/>
    <n v="25300.659"/>
    <n v="74558.784"/>
    <n v="65566.62"/>
    <n v="0"/>
    <n v="180927.136"/>
    <n v="65566.62"/>
  </r>
  <r>
    <x v="263"/>
    <n v="2015"/>
    <n v="0"/>
    <n v="0"/>
    <n v="8070.8824999999997"/>
    <n v="58648.409599999999"/>
    <n v="9128.2973000000002"/>
    <n v="0"/>
    <n v="0"/>
    <n v="18403.556199999999"/>
    <n v="141733.42850000001"/>
    <n v="75216.1973"/>
    <n v="137111.136"/>
    <n v="26474.438699999999"/>
    <n v="284726.33270000003"/>
    <n v="137111.136"/>
  </r>
  <r>
    <x v="263"/>
    <n v="2016"/>
    <n v="0"/>
    <n v="458.99639999999999"/>
    <n v="123764.57949999999"/>
    <n v="8143.0640000000003"/>
    <n v="5451.74"/>
    <n v="0"/>
    <n v="144.1011"/>
    <n v="91536.074599999993"/>
    <n v="26725.743999999999"/>
    <n v="76949.826400000005"/>
    <n v="119203.64000000001"/>
    <n v="215903.75159999999"/>
    <n v="117270.3744"/>
    <n v="119203.64000000001"/>
  </r>
  <r>
    <x v="263"/>
    <n v="2017"/>
    <n v="0"/>
    <n v="6503.4062000000004"/>
    <n v="221883.45060000001"/>
    <n v="28435.871599999999"/>
    <n v="51358.393600000003"/>
    <n v="0"/>
    <n v="4931.5762000000004"/>
    <n v="207551.13059999997"/>
    <n v="53341.94170000001"/>
    <n v="148472.58630000002"/>
    <n v="152727.92800000001"/>
    <n v="440869.56359999999"/>
    <n v="281608.79320000001"/>
    <n v="152727.92800000001"/>
  </r>
  <r>
    <x v="263"/>
    <n v="2018"/>
    <n v="708.78000000000009"/>
    <n v="24298.186600000001"/>
    <n v="383353.04720000003"/>
    <n v="62493.973100000003"/>
    <n v="56861.909299999992"/>
    <n v="703.4239"/>
    <n v="32061.4735"/>
    <n v="441602.44340000005"/>
    <n v="145595.78"/>
    <n v="125554.01320000002"/>
    <n v="105592.03200000001"/>
    <n v="882727.35460000008"/>
    <n v="390505.67560000008"/>
    <n v="105592.03200000001"/>
  </r>
  <r>
    <x v="264"/>
    <n v="2014"/>
    <n v="0"/>
    <n v="0"/>
    <n v="1382600.128"/>
    <n v="593348.91"/>
    <n v="276704.94799999997"/>
    <n v="0"/>
    <n v="0"/>
    <n v="870585.75900000008"/>
    <n v="913760.22"/>
    <n v="475056.27600000001"/>
    <n v="187262.20799999998"/>
    <n v="2253185.8870000001"/>
    <n v="2258870.3539999998"/>
    <n v="187262.20799999998"/>
  </r>
  <r>
    <x v="264"/>
    <n v="2015"/>
    <n v="0"/>
    <n v="0"/>
    <n v="1220311.6319999998"/>
    <n v="698843.15149999992"/>
    <n v="411313.99830000004"/>
    <n v="0"/>
    <n v="0"/>
    <n v="1240287.8285999999"/>
    <n v="1337142.6304999997"/>
    <n v="620152.91290000011"/>
    <n v="334302.32399999996"/>
    <n v="2460599.4605999999"/>
    <n v="3067452.6931999996"/>
    <n v="334302.32399999996"/>
  </r>
  <r>
    <x v="264"/>
    <n v="2016"/>
    <n v="0"/>
    <n v="3305.18"/>
    <n v="1045470.3132"/>
    <n v="510946.86310000002"/>
    <n v="255832.7807"/>
    <n v="0"/>
    <n v="1053.8286000000001"/>
    <n v="914678.79009999998"/>
    <n v="1187482.6499000001"/>
    <n v="1096039.7456"/>
    <n v="273835.41600000003"/>
    <n v="1964508.1118999999"/>
    <n v="3050302.0393000003"/>
    <n v="273835.41600000003"/>
  </r>
  <r>
    <x v="264"/>
    <n v="2017"/>
    <n v="0"/>
    <n v="44359.951999999997"/>
    <n v="1703160.6310000001"/>
    <n v="438805.63449999999"/>
    <n v="204876.56349999999"/>
    <n v="0"/>
    <n v="48435.041299999997"/>
    <n v="1925189.5038000001"/>
    <n v="593730.24439999997"/>
    <n v="415760.41930000007"/>
    <n v="408838.07800000004"/>
    <n v="3721145.1281000003"/>
    <n v="1653172.8617000002"/>
    <n v="408838.07800000004"/>
  </r>
  <r>
    <x v="264"/>
    <n v="2018"/>
    <n v="1789.3288000000002"/>
    <n v="61741.314200000001"/>
    <n v="1162467.4552"/>
    <n v="323084.47810000001"/>
    <n v="305581.77230000001"/>
    <n v="2528.8780999999999"/>
    <n v="98814.86050000001"/>
    <n v="1179189.0172999999"/>
    <n v="478488.69609999994"/>
    <n v="604130.15919999999"/>
    <n v="263077.07400000002"/>
    <n v="2506530.8541000001"/>
    <n v="1711285.1057000002"/>
    <n v="263077.07400000002"/>
  </r>
  <r>
    <x v="265"/>
    <n v="2014"/>
    <n v="0"/>
    <n v="0"/>
    <n v="156817.568"/>
    <n v="443441.63500000001"/>
    <n v="53310.407999999996"/>
    <n v="0"/>
    <n v="0"/>
    <n v="493862.83500000002"/>
    <n v="655710.03"/>
    <n v="138257.26200000002"/>
    <n v="78564.275999999998"/>
    <n v="650680.40300000005"/>
    <n v="1290719.3350000002"/>
    <n v="78564.275999999998"/>
  </r>
  <r>
    <x v="265"/>
    <n v="2015"/>
    <n v="0"/>
    <n v="0"/>
    <n v="729242.78899999987"/>
    <n v="325133.83850000001"/>
    <n v="22280.667999999998"/>
    <n v="0"/>
    <n v="0"/>
    <n v="883542.70879999991"/>
    <n v="441258.93549999996"/>
    <n v="37807.3416"/>
    <n v="65381.34"/>
    <n v="1612785.4977999998"/>
    <n v="826480.78360000008"/>
    <n v="65381.34"/>
  </r>
  <r>
    <x v="265"/>
    <n v="2016"/>
    <n v="0"/>
    <n v="3682.5616999999997"/>
    <n v="1008417.3197"/>
    <n v="113940.5705"/>
    <n v="54361.546199999997"/>
    <n v="0"/>
    <n v="640.58939999999996"/>
    <n v="413427.32549999998"/>
    <n v="189276.51380000002"/>
    <n v="133708.9872"/>
    <n v="96590.94"/>
    <n v="1426167.7963"/>
    <n v="491287.61770000006"/>
    <n v="96590.94"/>
  </r>
  <r>
    <x v="265"/>
    <n v="2017"/>
    <n v="0"/>
    <n v="46383.461700000007"/>
    <n v="1684739.8851000001"/>
    <n v="367596.96159999998"/>
    <n v="139121.68700000001"/>
    <n v="0"/>
    <n v="47740.336800000005"/>
    <n v="1849446.6745000002"/>
    <n v="568836.59180000005"/>
    <n v="191214.05410000001"/>
    <n v="105841.364"/>
    <n v="3628310.3581000003"/>
    <n v="1266769.2945000001"/>
    <n v="105841.364"/>
  </r>
  <r>
    <x v="265"/>
    <n v="2018"/>
    <n v="401.1524"/>
    <n v="13776.571599999999"/>
    <n v="324348.342"/>
    <n v="130503.3266"/>
    <n v="130137.76579999999"/>
    <n v="515.63159999999993"/>
    <n v="17891.734400000001"/>
    <n v="196258.96170000001"/>
    <n v="106132.79869999998"/>
    <n v="151242.0576"/>
    <n v="89032.944000000003"/>
    <n v="553192.39370000002"/>
    <n v="518015.94870000001"/>
    <n v="89032.944000000003"/>
  </r>
  <r>
    <x v="266"/>
    <n v="2014"/>
    <n v="0"/>
    <n v="0"/>
    <n v="0"/>
    <n v="0"/>
    <n v="0"/>
    <n v="0"/>
    <n v="0"/>
    <n v="0"/>
    <n v="0"/>
    <n v="0"/>
    <n v="220.62599999999998"/>
    <n v="0"/>
    <n v="0"/>
    <n v="220.62599999999998"/>
  </r>
  <r>
    <x v="266"/>
    <n v="2015"/>
    <n v="0"/>
    <n v="0"/>
    <n v="0"/>
    <n v="0"/>
    <n v="0"/>
    <n v="0"/>
    <n v="0"/>
    <n v="0"/>
    <n v="0"/>
    <n v="0"/>
    <n v="456.92399999999998"/>
    <n v="0"/>
    <n v="0"/>
    <n v="456.92399999999998"/>
  </r>
  <r>
    <x v="266"/>
    <n v="2016"/>
    <n v="0"/>
    <n v="0"/>
    <n v="0"/>
    <n v="0"/>
    <n v="0"/>
    <n v="0"/>
    <n v="0"/>
    <n v="0"/>
    <n v="0"/>
    <n v="0"/>
    <n v="0"/>
    <n v="0"/>
    <n v="0"/>
    <n v="0"/>
  </r>
  <r>
    <x v="266"/>
    <n v="2017"/>
    <n v="0"/>
    <n v="6.2852999999999994"/>
    <n v="2625.7588999999998"/>
    <n v="2692.5027999999998"/>
    <n v="226.27080000000001"/>
    <n v="0"/>
    <n v="16.811900000000001"/>
    <n v="24835.9797"/>
    <n v="30292.642100000001"/>
    <n v="2553.0071000000003"/>
    <n v="1765.9520000000002"/>
    <n v="27484.835800000001"/>
    <n v="35764.4228"/>
    <n v="1765.9520000000002"/>
  </r>
  <r>
    <x v="266"/>
    <n v="2018"/>
    <n v="0"/>
    <n v="0"/>
    <n v="0"/>
    <n v="0"/>
    <n v="0"/>
    <n v="0"/>
    <n v="0"/>
    <n v="0"/>
    <n v="0"/>
    <n v="0"/>
    <n v="2183.922"/>
    <n v="0"/>
    <n v="0"/>
    <n v="2183.922"/>
  </r>
  <r>
    <x v="267"/>
    <n v="2014"/>
    <n v="0"/>
    <n v="0"/>
    <n v="0"/>
    <n v="32551.294000000002"/>
    <n v="9041.2839999999997"/>
    <n v="0"/>
    <n v="0"/>
    <n v="0"/>
    <n v="32248.218000000001"/>
    <n v="31000.368000000002"/>
    <n v="21172.598999999998"/>
    <n v="0"/>
    <n v="104841.164"/>
    <n v="21172.598999999998"/>
  </r>
  <r>
    <x v="267"/>
    <n v="2015"/>
    <n v="0"/>
    <n v="0"/>
    <n v="141906.16"/>
    <n v="957.31140000000005"/>
    <n v="12729.2747"/>
    <n v="0"/>
    <n v="0"/>
    <n v="478399.27160000004"/>
    <n v="5243.2275"/>
    <n v="10745.158799999999"/>
    <n v="37214.46"/>
    <n v="620305.43160000001"/>
    <n v="29674.972399999999"/>
    <n v="37214.46"/>
  </r>
  <r>
    <x v="267"/>
    <n v="2016"/>
    <n v="0"/>
    <n v="0"/>
    <n v="33806.960200000001"/>
    <n v="108796.79120000001"/>
    <n v="15250.875199999999"/>
    <n v="0"/>
    <n v="0"/>
    <n v="19369.616699999999"/>
    <n v="78576.762500000012"/>
    <n v="40949.654399999999"/>
    <n v="28379.444000000003"/>
    <n v="53176.5769"/>
    <n v="243574.0833"/>
    <n v="28379.444000000003"/>
  </r>
  <r>
    <x v="267"/>
    <n v="2017"/>
    <n v="0"/>
    <n v="148.1172"/>
    <n v="62567.955599999994"/>
    <n v="56780.312299999998"/>
    <n v="39029.617899999997"/>
    <n v="0"/>
    <n v="86.133299999999991"/>
    <n v="123645.0858"/>
    <n v="120964.62360000001"/>
    <n v="158255.18530000001"/>
    <n v="10611.864000000001"/>
    <n v="186447.29190000001"/>
    <n v="375029.73910000001"/>
    <n v="10611.864000000001"/>
  </r>
  <r>
    <x v="267"/>
    <n v="2018"/>
    <n v="26.785"/>
    <n v="4081.0902000000001"/>
    <n v="183207.78099999999"/>
    <n v="88934.982899999988"/>
    <n v="19394.379199999999"/>
    <n v="228.83899999999997"/>
    <n v="10983.579000000002"/>
    <n v="239762.41700000002"/>
    <n v="151309.17300000001"/>
    <n v="85123.564000000013"/>
    <n v="63309.87"/>
    <n v="438290.49120000005"/>
    <n v="344762.09909999999"/>
    <n v="63309.87"/>
  </r>
  <r>
    <x v="268"/>
    <n v="2014"/>
    <n v="0"/>
    <n v="0"/>
    <n v="0"/>
    <n v="56014.133000000002"/>
    <n v="0"/>
    <n v="0"/>
    <n v="0"/>
    <n v="0"/>
    <n v="23532.597000000002"/>
    <n v="0"/>
    <n v="31799.060999999998"/>
    <n v="0"/>
    <n v="79546.73000000001"/>
    <n v="31799.060999999998"/>
  </r>
  <r>
    <x v="268"/>
    <n v="2015"/>
    <n v="0"/>
    <n v="0"/>
    <n v="10044.653499999999"/>
    <n v="72648.208599999984"/>
    <n v="12999.609499999999"/>
    <n v="0"/>
    <n v="0"/>
    <n v="8255.0391999999993"/>
    <n v="65231.605999999992"/>
    <n v="21206.173999999999"/>
    <n v="16789.835999999999"/>
    <n v="18299.6927"/>
    <n v="172085.59809999997"/>
    <n v="16789.835999999999"/>
  </r>
  <r>
    <x v="268"/>
    <n v="2016"/>
    <n v="0"/>
    <n v="0"/>
    <n v="7862.683500000001"/>
    <n v="25476.282000000003"/>
    <n v="2971.2959999999998"/>
    <n v="0"/>
    <n v="0"/>
    <n v="7500.6242000000002"/>
    <n v="30572.387199999997"/>
    <n v="15128.16"/>
    <n v="15896.964000000002"/>
    <n v="15363.307700000001"/>
    <n v="74148.125199999995"/>
    <n v="15896.964000000002"/>
  </r>
  <r>
    <x v="268"/>
    <n v="2017"/>
    <n v="0"/>
    <n v="146.17079999999999"/>
    <n v="61078.228399999993"/>
    <n v="62485.0052"/>
    <n v="5927.8915999999999"/>
    <n v="0"/>
    <n v="45.677899999999994"/>
    <n v="67433.075100000002"/>
    <n v="81865.179499999998"/>
    <n v="8801.7947000000004"/>
    <n v="31982.306"/>
    <n v="128703.1522"/>
    <n v="159079.87100000001"/>
    <n v="31982.306"/>
  </r>
  <r>
    <x v="268"/>
    <n v="2018"/>
    <n v="284.69100000000003"/>
    <n v="8825.4210000000003"/>
    <n v="181555.215"/>
    <n v="68468.185500000007"/>
    <n v="89134.16399999999"/>
    <n v="575.83269999999993"/>
    <n v="19637.880700000002"/>
    <n v="201978.28360000002"/>
    <n v="106787.18139999999"/>
    <n v="166872.34520000001"/>
    <n v="53498.796000000002"/>
    <n v="412857.32400000002"/>
    <n v="431261.87609999999"/>
    <n v="53498.796000000002"/>
  </r>
  <r>
    <x v="269"/>
    <n v="2014"/>
    <n v="0"/>
    <n v="0"/>
    <n v="110092.8"/>
    <n v="33594.715000000004"/>
    <n v="157303.85199999998"/>
    <n v="0"/>
    <n v="0"/>
    <n v="491119.44300000003"/>
    <n v="115553.079"/>
    <n v="341795.09399999998"/>
    <n v="138004.77599999998"/>
    <n v="601212.24300000002"/>
    <n v="648246.74"/>
    <n v="138004.77599999998"/>
  </r>
  <r>
    <x v="269"/>
    <n v="2015"/>
    <n v="0"/>
    <n v="0"/>
    <n v="166234.31099999999"/>
    <n v="65296.366600000001"/>
    <n v="72858.961800000005"/>
    <n v="0"/>
    <n v="0"/>
    <n v="35538.522199999999"/>
    <n v="84807.23"/>
    <n v="176154.98569999999"/>
    <n v="169613.34"/>
    <n v="201772.83319999999"/>
    <n v="399117.54409999994"/>
    <n v="169613.34"/>
  </r>
  <r>
    <x v="269"/>
    <n v="2016"/>
    <n v="0"/>
    <n v="0"/>
    <n v="8771.5687999999991"/>
    <n v="28159.246599999999"/>
    <n v="4187.6337999999996"/>
    <n v="0"/>
    <n v="0"/>
    <n v="17735.262299999999"/>
    <n v="72840.997000000003"/>
    <n v="32985.1296"/>
    <n v="221541.10400000002"/>
    <n v="26506.831099999996"/>
    <n v="138173.00699999998"/>
    <n v="221541.10400000002"/>
  </r>
  <r>
    <x v="269"/>
    <n v="2017"/>
    <n v="0"/>
    <n v="276.43949999999995"/>
    <n v="116312.51149999999"/>
    <n v="110433.11840000001"/>
    <n v="50307.7088"/>
    <n v="0"/>
    <n v="141.03059999999999"/>
    <n v="205245.65520000001"/>
    <n v="224653.67880000002"/>
    <n v="146356.149"/>
    <n v="153991.82200000001"/>
    <n v="321975.63679999998"/>
    <n v="531750.65500000003"/>
    <n v="153991.82200000001"/>
  </r>
  <r>
    <x v="269"/>
    <n v="2018"/>
    <n v="875.83500000000004"/>
    <n v="31385.559000000005"/>
    <n v="568157.50060000003"/>
    <n v="133944.5937"/>
    <n v="97857.33159999999"/>
    <n v="649.60149999999999"/>
    <n v="24869.774700000002"/>
    <n v="313935.09860000003"/>
    <n v="151075.36599999998"/>
    <n v="174213.64"/>
    <n v="190160.334"/>
    <n v="939873.36939999997"/>
    <n v="557090.93130000005"/>
    <n v="190160.334"/>
  </r>
  <r>
    <x v="270"/>
    <n v="2014"/>
    <n v="0"/>
    <n v="0"/>
    <n v="123493.44"/>
    <n v="0"/>
    <n v="0"/>
    <n v="0"/>
    <n v="0"/>
    <n v="30982.347000000002"/>
    <n v="0"/>
    <n v="0"/>
    <n v="423.04499999999996"/>
    <n v="154475.78700000001"/>
    <n v="0"/>
    <n v="423.04499999999996"/>
  </r>
  <r>
    <x v="270"/>
    <n v="2015"/>
    <n v="0"/>
    <n v="0"/>
    <n v="0"/>
    <n v="0"/>
    <n v="0"/>
    <n v="0"/>
    <n v="0"/>
    <n v="0"/>
    <n v="0"/>
    <n v="0"/>
    <n v="7168.98"/>
    <n v="0"/>
    <n v="0"/>
    <n v="7168.98"/>
  </r>
  <r>
    <x v="270"/>
    <n v="2016"/>
    <n v="0"/>
    <n v="0"/>
    <n v="0"/>
    <n v="0"/>
    <n v="0"/>
    <n v="0"/>
    <n v="0"/>
    <n v="0"/>
    <n v="0"/>
    <n v="0"/>
    <n v="1264.424"/>
    <n v="0"/>
    <n v="0"/>
    <n v="1264.424"/>
  </r>
  <r>
    <x v="270"/>
    <n v="2017"/>
    <n v="0"/>
    <n v="0"/>
    <n v="0"/>
    <n v="0"/>
    <n v="0"/>
    <n v="0"/>
    <n v="0"/>
    <n v="0"/>
    <n v="0"/>
    <n v="0"/>
    <n v="5949.3200000000006"/>
    <n v="0"/>
    <n v="0"/>
    <n v="5949.3200000000006"/>
  </r>
  <r>
    <x v="270"/>
    <n v="2018"/>
    <n v="191.6002"/>
    <n v="5939.6061999999993"/>
    <n v="122188.673"/>
    <n v="46079.848100000003"/>
    <n v="59988.2808"/>
    <n v="314.17149999999998"/>
    <n v="10714.3315"/>
    <n v="110198.36200000001"/>
    <n v="58262.562999999995"/>
    <n v="91044.733999999997"/>
    <n v="5445.8820000000005"/>
    <n v="249546.74440000003"/>
    <n v="255375.4259"/>
    <n v="5445.8820000000005"/>
  </r>
  <r>
    <x v="271"/>
    <n v="2014"/>
    <n v="0"/>
    <n v="0"/>
    <n v="0"/>
    <n v="22380.09"/>
    <n v="251.30399999999997"/>
    <n v="0"/>
    <n v="0"/>
    <n v="0"/>
    <n v="45365.781000000003"/>
    <n v="9435.4979999999996"/>
    <n v="4743.4589999999998"/>
    <n v="0"/>
    <n v="77432.67300000001"/>
    <n v="4743.4589999999998"/>
  </r>
  <r>
    <x v="271"/>
    <n v="2015"/>
    <n v="0"/>
    <n v="0"/>
    <n v="2407.4344999999998"/>
    <n v="18035.217499999999"/>
    <n v="136.3939"/>
    <n v="0"/>
    <n v="0"/>
    <n v="9552.7795999999998"/>
    <n v="78571.103000000003"/>
    <n v="1196.6434999999999"/>
    <n v="5296.44"/>
    <n v="11960.214099999999"/>
    <n v="97939.357900000003"/>
    <n v="5296.44"/>
  </r>
  <r>
    <x v="271"/>
    <n v="2016"/>
    <n v="0"/>
    <n v="0"/>
    <n v="14745.586500000001"/>
    <n v="49111.108500000002"/>
    <n v="1130.0864999999999"/>
    <n v="0"/>
    <n v="0"/>
    <n v="17561.413100000002"/>
    <n v="78134.2016"/>
    <n v="2372.4960000000001"/>
    <n v="8973.6360000000004"/>
    <n v="32306.999600000003"/>
    <n v="130747.89260000001"/>
    <n v="8973.6360000000004"/>
  </r>
  <r>
    <x v="271"/>
    <n v="2017"/>
    <n v="0"/>
    <n v="0"/>
    <n v="0"/>
    <n v="0"/>
    <n v="0"/>
    <n v="0"/>
    <n v="0"/>
    <n v="0"/>
    <n v="0"/>
    <n v="0"/>
    <n v="30225.776000000002"/>
    <n v="0"/>
    <n v="0"/>
    <n v="30225.776000000002"/>
  </r>
  <r>
    <x v="271"/>
    <n v="2018"/>
    <n v="8.5228000000000002"/>
    <n v="1137.2944"/>
    <n v="50053.4"/>
    <n v="24205.748599999999"/>
    <n v="5625.0033000000003"/>
    <n v="4.0222999999999995"/>
    <n v="923.74070000000006"/>
    <n v="40869.347600000001"/>
    <n v="27680.2886"/>
    <n v="5818.5627999999997"/>
    <n v="22280.778000000002"/>
    <n v="92996.327799999999"/>
    <n v="63329.603300000002"/>
    <n v="22280.778000000002"/>
  </r>
  <r>
    <x v="272"/>
    <n v="2014"/>
    <n v="0"/>
    <n v="0"/>
    <n v="0"/>
    <n v="0"/>
    <n v="636.18399999999997"/>
    <n v="0"/>
    <n v="0"/>
    <n v="0"/>
    <n v="0"/>
    <n v="1876.614"/>
    <n v="1270.2059999999999"/>
    <n v="0"/>
    <n v="2512.7979999999998"/>
    <n v="1270.2059999999999"/>
  </r>
  <r>
    <x v="272"/>
    <n v="2015"/>
    <n v="0"/>
    <n v="0"/>
    <n v="35.875"/>
    <n v="21.422499999999999"/>
    <n v="1184.08"/>
    <n v="0"/>
    <n v="0"/>
    <n v="84.0642"/>
    <n v="114.7685"/>
    <n v="4374.3194000000003"/>
    <n v="2274.924"/>
    <n v="119.9392"/>
    <n v="5694.5904"/>
    <n v="2274.924"/>
  </r>
  <r>
    <x v="272"/>
    <n v="2016"/>
    <n v="0"/>
    <n v="1209.2463"/>
    <n v="323111.68209999998"/>
    <n v="8245.0529000000006"/>
    <n v="25391.7356"/>
    <n v="0"/>
    <n v="450.03750000000002"/>
    <n v="264098.32039999997"/>
    <n v="21891.395099999998"/>
    <n v="59356.99760000001"/>
    <n v="8249.76"/>
    <n v="588869.28629999992"/>
    <n v="114885.18120000002"/>
    <n v="8249.76"/>
  </r>
  <r>
    <x v="272"/>
    <n v="2017"/>
    <n v="0"/>
    <n v="15.839399999999998"/>
    <n v="6631.2121999999999"/>
    <n v="6648.8993999999993"/>
    <n v="1259.2834"/>
    <n v="0"/>
    <n v="21.622700000000002"/>
    <n v="31910.921999999999"/>
    <n v="38656.722200000004"/>
    <n v="4573.9259000000002"/>
    <n v="2861.596"/>
    <n v="38579.596299999997"/>
    <n v="51138.830900000008"/>
    <n v="2861.596"/>
  </r>
  <r>
    <x v="272"/>
    <n v="2018"/>
    <n v="0"/>
    <n v="0"/>
    <n v="0"/>
    <n v="0"/>
    <n v="0"/>
    <n v="0"/>
    <n v="0"/>
    <n v="0"/>
    <n v="0"/>
    <n v="0"/>
    <n v="5338.4760000000006"/>
    <n v="0"/>
    <n v="0"/>
    <n v="5338.4760000000006"/>
  </r>
  <r>
    <x v="273"/>
    <n v="2014"/>
    <n v="0"/>
    <n v="0"/>
    <n v="174006.78400000001"/>
    <n v="25222.767000000003"/>
    <n v="27866.443999999996"/>
    <n v="0"/>
    <n v="0"/>
    <n v="90490.116000000009"/>
    <n v="38381.796000000002"/>
    <n v="107963.13"/>
    <n v="27415.457999999999"/>
    <n v="264496.90000000002"/>
    <n v="199434.13699999999"/>
    <n v="27415.457999999999"/>
  </r>
  <r>
    <x v="273"/>
    <n v="2015"/>
    <n v="0"/>
    <n v="0"/>
    <n v="475.00200000000001"/>
    <n v="998.73719999999992"/>
    <n v="12260.237999999999"/>
    <n v="0"/>
    <n v="0"/>
    <n v="477.8546"/>
    <n v="1662.5904999999998"/>
    <n v="17220.777699999999"/>
    <n v="75518.508000000002"/>
    <n v="952.85660000000007"/>
    <n v="32142.343399999998"/>
    <n v="75518.508000000002"/>
  </r>
  <r>
    <x v="273"/>
    <n v="2016"/>
    <n v="0"/>
    <n v="0"/>
    <n v="12169.454400000001"/>
    <n v="40531.137600000002"/>
    <n v="932.6543999999999"/>
    <n v="0"/>
    <n v="0"/>
    <n v="17263.3164"/>
    <n v="76807.910399999993"/>
    <n v="2332.2240000000002"/>
    <n v="19834.472000000002"/>
    <n v="29432.770799999998"/>
    <n v="120603.9264"/>
    <n v="19834.472000000002"/>
  </r>
  <r>
    <x v="273"/>
    <n v="2017"/>
    <n v="0"/>
    <n v="83.876999999999981"/>
    <n v="35152.053"/>
    <n v="34854.395599999996"/>
    <n v="8460.0051999999996"/>
    <n v="0"/>
    <n v="32.382100000000001"/>
    <n v="47482.026899999997"/>
    <n v="54964.862500000003"/>
    <n v="19263.353300000002"/>
    <n v="42096.15"/>
    <n v="82750.339000000007"/>
    <n v="117542.61659999999"/>
    <n v="42096.15"/>
  </r>
  <r>
    <x v="273"/>
    <n v="2018"/>
    <n v="107.4766"/>
    <n v="4422.2013999999999"/>
    <n v="124278.71299999999"/>
    <n v="53527.0959"/>
    <n v="37343.3917"/>
    <n v="266.49549999999999"/>
    <n v="18946.285100000001"/>
    <n v="587849.11580000003"/>
    <n v="386873.54600000009"/>
    <n v="135528.35"/>
    <n v="25411.464"/>
    <n v="735870.28740000003"/>
    <n v="613272.38360000006"/>
    <n v="25411.464"/>
  </r>
  <r>
    <x v="274"/>
    <n v="2014"/>
    <n v="0"/>
    <n v="0"/>
    <n v="118447.52"/>
    <n v="385248.48500000004"/>
    <n v="176484.46"/>
    <n v="0"/>
    <n v="0"/>
    <n v="31699.56"/>
    <n v="631383.06599999999"/>
    <n v="476952.93599999999"/>
    <n v="166922.84699999998"/>
    <n v="150147.08000000002"/>
    <n v="1670068.9469999999"/>
    <n v="166922.84699999998"/>
  </r>
  <r>
    <x v="274"/>
    <n v="2015"/>
    <n v="0"/>
    <n v="0"/>
    <n v="613149.57649999997"/>
    <n v="416108.52270000003"/>
    <n v="211565.66460000002"/>
    <n v="0"/>
    <n v="0"/>
    <n v="555873.29680000001"/>
    <n v="458830.853"/>
    <n v="360286.06969999999"/>
    <n v="128242.932"/>
    <n v="1169022.8733000001"/>
    <n v="1446791.1099999999"/>
    <n v="128242.932"/>
  </r>
  <r>
    <x v="274"/>
    <n v="2016"/>
    <n v="0"/>
    <n v="1976.5412999999999"/>
    <n v="711940.8469"/>
    <n v="591556.86590000009"/>
    <n v="169218.88039999999"/>
    <n v="0"/>
    <n v="985.45259999999996"/>
    <n v="746122.21979999996"/>
    <n v="725993.93779999996"/>
    <n v="498635.24320000003"/>
    <n v="166575.05600000001"/>
    <n v="1461025.0606"/>
    <n v="1985404.9273000001"/>
    <n v="166575.05600000001"/>
  </r>
  <r>
    <x v="274"/>
    <n v="2017"/>
    <n v="0"/>
    <n v="41966.670100000003"/>
    <n v="1726878.1923000002"/>
    <n v="516226.777"/>
    <n v="323031.70280000003"/>
    <n v="0"/>
    <n v="39627.678800000002"/>
    <n v="1977885.6847000001"/>
    <n v="911375.47169999999"/>
    <n v="751048.70239999995"/>
    <n v="195542.842"/>
    <n v="3786358.2259000004"/>
    <n v="2501682.6538999998"/>
    <n v="195542.842"/>
  </r>
  <r>
    <x v="274"/>
    <n v="2018"/>
    <n v="1204.3042"/>
    <n v="39873.690999999992"/>
    <n v="897834.85700000008"/>
    <n v="354098.40169999999"/>
    <n v="385658.9436"/>
    <n v="2526.1668"/>
    <n v="89386.582399999999"/>
    <n v="1048389.4287000002"/>
    <n v="579269.23009999993"/>
    <n v="751205.7888000001"/>
    <n v="302235.18"/>
    <n v="2079215.0301000001"/>
    <n v="2070232.3642000002"/>
    <n v="302235.18"/>
  </r>
  <r>
    <x v="275"/>
    <n v="2014"/>
    <n v="0"/>
    <n v="0"/>
    <n v="0"/>
    <n v="145375.95200000002"/>
    <n v="239954.56799999997"/>
    <n v="0"/>
    <n v="0"/>
    <n v="0"/>
    <n v="198237.29699999999"/>
    <n v="453249.31200000003"/>
    <n v="79666.334999999992"/>
    <n v="0"/>
    <n v="1036817.1290000001"/>
    <n v="79666.334999999992"/>
  </r>
  <r>
    <x v="275"/>
    <n v="2015"/>
    <n v="0"/>
    <n v="0"/>
    <n v="150718.4025"/>
    <n v="105305.32129999998"/>
    <n v="149054.11469999998"/>
    <n v="0"/>
    <n v="0"/>
    <n v="163346.56959999999"/>
    <n v="81521.62049999999"/>
    <n v="227821.04220000003"/>
    <n v="65073.491999999998"/>
    <n v="314064.97210000001"/>
    <n v="563702.09869999997"/>
    <n v="65073.491999999998"/>
  </r>
  <r>
    <x v="275"/>
    <n v="2016"/>
    <n v="0"/>
    <n v="616.8981"/>
    <n v="269547.0172"/>
    <n v="307356.16970000003"/>
    <n v="172912.9742"/>
    <n v="0"/>
    <n v="292.26119999999997"/>
    <n v="256374.43309999999"/>
    <n v="363918.66689999995"/>
    <n v="190582.09280000001"/>
    <n v="71167.66"/>
    <n v="526830.60959999997"/>
    <n v="1034769.9036"/>
    <n v="71167.66"/>
  </r>
  <r>
    <x v="275"/>
    <n v="2017"/>
    <n v="0"/>
    <n v="481.31579999999997"/>
    <n v="202989.69339999999"/>
    <n v="187687.19419999997"/>
    <n v="110783.6646"/>
    <n v="0"/>
    <n v="190.96600000000001"/>
    <n v="278697.90720000002"/>
    <n v="311617.99119999999"/>
    <n v="166712.24280000001"/>
    <n v="71457.794000000009"/>
    <n v="482359.8824"/>
    <n v="776801.09279999998"/>
    <n v="71457.794000000009"/>
  </r>
  <r>
    <x v="275"/>
    <n v="2018"/>
    <n v="84.576800000000006"/>
    <n v="3618.5688"/>
    <n v="104871.572"/>
    <n v="45633.296399999999"/>
    <n v="29855.375199999999"/>
    <n v="161.44299999999998"/>
    <n v="6138.7421999999997"/>
    <n v="88381.237600000008"/>
    <n v="51614.406000000003"/>
    <n v="50529.451999999997"/>
    <n v="46961.616000000002"/>
    <n v="203256.1404"/>
    <n v="177632.52960000001"/>
    <n v="46961.616000000002"/>
  </r>
  <r>
    <x v="276"/>
    <n v="2014"/>
    <n v="0"/>
    <n v="0"/>
    <n v="898409.88800000004"/>
    <n v="143173.584"/>
    <n v="56091.731999999996"/>
    <n v="0"/>
    <n v="0"/>
    <n v="1403826.3060000001"/>
    <n v="163636.79999999999"/>
    <n v="217833.71400000001"/>
    <n v="82916.819999999992"/>
    <n v="2302236.1940000001"/>
    <n v="580735.82999999996"/>
    <n v="82916.819999999992"/>
  </r>
  <r>
    <x v="276"/>
    <n v="2015"/>
    <n v="0"/>
    <n v="0"/>
    <n v="12012.634999999998"/>
    <n v="87409.1345"/>
    <n v="13025.768"/>
    <n v="0"/>
    <n v="0"/>
    <n v="5590.5960000000005"/>
    <n v="40285.829999999994"/>
    <n v="43808.284199999995"/>
    <n v="45493.631999999998"/>
    <n v="17603.231"/>
    <n v="184529.01669999998"/>
    <n v="45493.631999999998"/>
  </r>
  <r>
    <x v="276"/>
    <n v="2016"/>
    <n v="0"/>
    <n v="0"/>
    <n v="56233.236499999999"/>
    <n v="159909.29949999999"/>
    <n v="95538.46149999999"/>
    <n v="0"/>
    <n v="0"/>
    <n v="41797.280399999996"/>
    <n v="168183.00820000001"/>
    <n v="95302.886400000003"/>
    <n v="53631.528000000006"/>
    <n v="98030.516899999988"/>
    <n v="518933.6556"/>
    <n v="53631.528000000006"/>
  </r>
  <r>
    <x v="276"/>
    <n v="2017"/>
    <n v="0"/>
    <n v="535.01940000000002"/>
    <n v="225526.6562"/>
    <n v="209710.51909999998"/>
    <n v="117679.3223"/>
    <n v="0"/>
    <n v="131.10509999999999"/>
    <n v="183161.2035"/>
    <n v="136159.6911"/>
    <n v="444270.2267"/>
    <n v="58495.814000000006"/>
    <n v="409353.98419999995"/>
    <n v="907819.75919999997"/>
    <n v="58495.814000000006"/>
  </r>
  <r>
    <x v="276"/>
    <n v="2018"/>
    <n v="502.96550000000002"/>
    <n v="16932.843000000001"/>
    <n v="254321.62289999999"/>
    <n v="34806.892800000001"/>
    <n v="37560.265399999997"/>
    <n v="692.23890000000006"/>
    <n v="29848.494500000001"/>
    <n v="347262.05540000001"/>
    <n v="82623.411999999982"/>
    <n v="112355.7712"/>
    <n v="35198.67"/>
    <n v="649560.2202000001"/>
    <n v="267346.34139999998"/>
    <n v="35198.67"/>
  </r>
  <r>
    <x v="277"/>
    <n v="2014"/>
    <n v="0"/>
    <n v="0"/>
    <n v="881823.77599999995"/>
    <n v="519406.12500000006"/>
    <n v="217359.84799999997"/>
    <n v="0"/>
    <n v="0"/>
    <n v="1394218.1610000001"/>
    <n v="812289.99300000002"/>
    <n v="500755.24800000002"/>
    <n v="257655.82499999998"/>
    <n v="2276041.9369999999"/>
    <n v="2049811.2140000002"/>
    <n v="257655.82499999998"/>
  </r>
  <r>
    <x v="277"/>
    <n v="2015"/>
    <n v="81466.157500000001"/>
    <n v="0"/>
    <n v="459143.50399999996"/>
    <n v="343232.02849999996"/>
    <n v="423078.61300000001"/>
    <n v="107466.75"/>
    <n v="0"/>
    <n v="343838.97359999997"/>
    <n v="806106.08549999993"/>
    <n v="1500276.2115"/>
    <n v="259821.288"/>
    <n v="991915.38509999984"/>
    <n v="3072692.9385000002"/>
    <n v="259821.288"/>
  </r>
  <r>
    <x v="277"/>
    <n v="2016"/>
    <n v="0"/>
    <n v="0"/>
    <n v="186507.30720000001"/>
    <n v="516162.60300000006"/>
    <n v="364199.90219999995"/>
    <n v="0"/>
    <n v="0"/>
    <n v="176182.30609999999"/>
    <n v="681366.88870000001"/>
    <n v="540636.89280000003"/>
    <n v="327584.22000000003"/>
    <n v="362689.61329999997"/>
    <n v="2102366.2867000001"/>
    <n v="327584.22000000003"/>
  </r>
  <r>
    <x v="277"/>
    <n v="2017"/>
    <n v="0"/>
    <n v="5654.0087000000003"/>
    <n v="535829.3051"/>
    <n v="352628.31099999999"/>
    <n v="301079.0466"/>
    <n v="0"/>
    <n v="1804.0493999999999"/>
    <n v="711607.99940000009"/>
    <n v="675935.25170000002"/>
    <n v="777670.81590000005"/>
    <n v="417233.08"/>
    <n v="1254895.3626000001"/>
    <n v="2107313.4252000004"/>
    <n v="417233.08"/>
  </r>
  <r>
    <x v="277"/>
    <n v="2018"/>
    <n v="252649.2512"/>
    <n v="43504.279599999994"/>
    <n v="974656.73"/>
    <n v="334593.58039999998"/>
    <n v="243695.29869999998"/>
    <n v="1482.8041999999998"/>
    <n v="62794.657399999996"/>
    <n v="1024641.0497000001"/>
    <n v="558342.01189999992"/>
    <n v="436759.58320000005"/>
    <n v="374801.85600000003"/>
    <n v="2359728.7720999997"/>
    <n v="1573390.4741999998"/>
    <n v="374801.85600000003"/>
  </r>
  <r>
    <x v="278"/>
    <n v="2014"/>
    <n v="0"/>
    <n v="0"/>
    <n v="0"/>
    <n v="93125.017000000007"/>
    <n v="115929.25199999999"/>
    <n v="0"/>
    <n v="0"/>
    <n v="0"/>
    <n v="141552.837"/>
    <n v="486541.092"/>
    <n v="32197.472999999998"/>
    <n v="0"/>
    <n v="837148.19800000009"/>
    <n v="32197.472999999998"/>
  </r>
  <r>
    <x v="278"/>
    <n v="2015"/>
    <n v="0"/>
    <n v="0"/>
    <n v="244144.62099999998"/>
    <n v="127963.31779999999"/>
    <n v="107240.08839999999"/>
    <n v="0"/>
    <n v="0"/>
    <n v="672532.09579999989"/>
    <n v="176914.97349999999"/>
    <n v="316807.78850000002"/>
    <n v="98588.928"/>
    <n v="916676.71679999982"/>
    <n v="728926.16819999996"/>
    <n v="98588.928"/>
  </r>
  <r>
    <x v="278"/>
    <n v="2016"/>
    <n v="0"/>
    <n v="0"/>
    <n v="30952.142200000002"/>
    <n v="85536.5435"/>
    <n v="60854.974699999999"/>
    <n v="0"/>
    <n v="0"/>
    <n v="80564.701300000001"/>
    <n v="329115.3652"/>
    <n v="158784.93120000002"/>
    <n v="80331.364000000001"/>
    <n v="111516.8435"/>
    <n v="634291.81460000004"/>
    <n v="80331.364000000001"/>
  </r>
  <r>
    <x v="278"/>
    <n v="2017"/>
    <n v="0"/>
    <n v="6003.5565999999999"/>
    <n v="264741.02480000001"/>
    <n v="61090.2883"/>
    <n v="193821.82650000002"/>
    <n v="0"/>
    <n v="2340.3534"/>
    <n v="285670.81520000001"/>
    <n v="221987.92850000004"/>
    <n v="266855.86009999999"/>
    <n v="155559.91200000001"/>
    <n v="558755.75"/>
    <n v="743755.90340000007"/>
    <n v="155559.91200000001"/>
  </r>
  <r>
    <x v="278"/>
    <n v="2018"/>
    <n v="120.79320000000001"/>
    <n v="5509.7371999999996"/>
    <n v="167239.05800000002"/>
    <n v="73844.260600000009"/>
    <n v="43796.685799999992"/>
    <n v="326.279"/>
    <n v="13224.266599999999"/>
    <n v="219643.59530000002"/>
    <n v="132316.30550000002"/>
    <n v="106958.35600000001"/>
    <n v="50048.544000000002"/>
    <n v="406063.72930000001"/>
    <n v="356915.60790000006"/>
    <n v="50048.544000000002"/>
  </r>
  <r>
    <x v="279"/>
    <n v="2014"/>
    <n v="0"/>
    <n v="0"/>
    <n v="0"/>
    <n v="45749.525000000001"/>
    <n v="6110.5359999999991"/>
    <n v="0"/>
    <n v="0"/>
    <n v="0"/>
    <n v="33481.097999999998"/>
    <n v="26954.16"/>
    <n v="3899.511"/>
    <n v="0"/>
    <n v="112295.319"/>
    <n v="3899.511"/>
  </r>
  <r>
    <x v="279"/>
    <n v="2015"/>
    <n v="0"/>
    <n v="0"/>
    <n v="9.5900000000000016"/>
    <n v="5.7265999999999995"/>
    <n v="316.52480000000003"/>
    <n v="0"/>
    <n v="0"/>
    <n v="87.8994"/>
    <n v="120.00449999999999"/>
    <n v="4573.8858"/>
    <n v="4517.1239999999998"/>
    <n v="97.489400000000003"/>
    <n v="5016.1417000000001"/>
    <n v="4517.1239999999998"/>
  </r>
  <r>
    <x v="279"/>
    <n v="2016"/>
    <n v="0"/>
    <n v="0"/>
    <n v="333.66849999999999"/>
    <n v="199.08199999999999"/>
    <n v="3065.1559999999999"/>
    <n v="0"/>
    <n v="0"/>
    <n v="210.04160000000002"/>
    <n v="232.30080000000001"/>
    <n v="3569.0496000000003"/>
    <n v="597.16399999999999"/>
    <n v="543.71010000000001"/>
    <n v="7065.5884000000005"/>
    <n v="597.16399999999999"/>
  </r>
  <r>
    <x v="279"/>
    <n v="2017"/>
    <n v="0"/>
    <n v="247.16579999999999"/>
    <n v="103398.87939999999"/>
    <n v="104504.76149999999"/>
    <n v="15851.164700000001"/>
    <n v="0"/>
    <n v="46.900599999999997"/>
    <n v="69228.374400000001"/>
    <n v="83963.866000000009"/>
    <n v="9430.3678"/>
    <n v="17493.962"/>
    <n v="172921.32019999999"/>
    <n v="213750.16"/>
    <n v="17493.962"/>
  </r>
  <r>
    <x v="279"/>
    <n v="2018"/>
    <n v="47.610200000000006"/>
    <n v="1928.3989999999999"/>
    <n v="53485.957000000002"/>
    <n v="22932.738700000002"/>
    <n v="16438.592099999998"/>
    <n v="113.38999999999999"/>
    <n v="4737.4500000000007"/>
    <n v="83439.575000000012"/>
    <n v="50835.104999999996"/>
    <n v="38008.839999999997"/>
    <n v="5069.2980000000007"/>
    <n v="143752.3812"/>
    <n v="128215.27579999999"/>
    <n v="5069.2980000000007"/>
  </r>
  <r>
    <x v="280"/>
    <n v="2014"/>
    <n v="0"/>
    <n v="0"/>
    <n v="0"/>
    <n v="0"/>
    <n v="0"/>
    <n v="0"/>
    <n v="0"/>
    <n v="0"/>
    <n v="0"/>
    <n v="0"/>
    <n v="4993.0019999999995"/>
    <n v="0"/>
    <n v="0"/>
    <n v="4993.0019999999995"/>
  </r>
  <r>
    <x v="280"/>
    <n v="2015"/>
    <n v="0"/>
    <n v="0"/>
    <n v="4015.3050000000003"/>
    <n v="2397.7106999999996"/>
    <n v="132528.00959999999"/>
    <n v="0"/>
    <n v="0"/>
    <n v="1078.4243999999999"/>
    <n v="1472.317"/>
    <n v="56116.310799999999"/>
    <n v="6354.5159999999996"/>
    <n v="5093.7294000000002"/>
    <n v="192514.3481"/>
    <n v="6354.5159999999996"/>
  </r>
  <r>
    <x v="280"/>
    <n v="2016"/>
    <n v="0"/>
    <n v="0"/>
    <n v="12.9162"/>
    <n v="7.7063999999999995"/>
    <n v="118.65119999999999"/>
    <n v="0"/>
    <n v="0"/>
    <n v="6.1203000000000003"/>
    <n v="6.7689000000000004"/>
    <n v="103.99680000000001"/>
    <n v="749.48800000000006"/>
    <n v="19.0365"/>
    <n v="237.1233"/>
    <n v="749.48800000000006"/>
  </r>
  <r>
    <x v="280"/>
    <n v="2017"/>
    <n v="0"/>
    <n v="0.55620000000000003"/>
    <n v="245.77860000000001"/>
    <n v="108.5826"/>
    <n v="675.16499999999996"/>
    <n v="0"/>
    <n v="20.013299999999997"/>
    <n v="27218.088"/>
    <n v="13729.123800000001"/>
    <n v="97738.286099999998"/>
    <n v="1601.74"/>
    <n v="27484.436099999999"/>
    <n v="112251.1575"/>
    <n v="1601.74"/>
  </r>
  <r>
    <x v="280"/>
    <n v="2018"/>
    <n v="1.6544000000000001"/>
    <n v="51.2864"/>
    <n v="1055.056"/>
    <n v="397.88319999999999"/>
    <n v="517.97759999999994"/>
    <n v="1.4267999999999998"/>
    <n v="48.658799999999999"/>
    <n v="500.46240000000006"/>
    <n v="264.5976"/>
    <n v="413.47680000000003"/>
    <n v="4110.6000000000004"/>
    <n v="1658.5448000000001"/>
    <n v="1593.9351999999999"/>
    <n v="4110.6000000000004"/>
  </r>
  <r>
    <x v="281"/>
    <n v="2014"/>
    <n v="0"/>
    <n v="0"/>
    <n v="0"/>
    <n v="4396.1330000000007"/>
    <n v="56581.887999999992"/>
    <n v="0"/>
    <n v="0"/>
    <n v="0"/>
    <n v="81054.854999999996"/>
    <n v="110013.99"/>
    <n v="10961.684999999999"/>
    <n v="0"/>
    <n v="252046.86599999998"/>
    <n v="10961.684999999999"/>
  </r>
  <r>
    <x v="281"/>
    <n v="2015"/>
    <n v="0"/>
    <n v="0"/>
    <n v="13850.66"/>
    <n v="81295.165399999998"/>
    <n v="108156.1412"/>
    <n v="0"/>
    <n v="0"/>
    <n v="18455.964400000001"/>
    <n v="128064.96699999999"/>
    <n v="181919.67160000003"/>
    <n v="21463.308000000001"/>
    <n v="32306.624400000001"/>
    <n v="499435.94520000007"/>
    <n v="21463.308000000001"/>
  </r>
  <r>
    <x v="281"/>
    <n v="2016"/>
    <n v="0"/>
    <n v="460.8254"/>
    <n v="129966.66149999999"/>
    <n v="23083.311699999998"/>
    <n v="19592.709500000001"/>
    <n v="0"/>
    <n v="175.96260000000001"/>
    <n v="113325.52010000001"/>
    <n v="55377.080999999998"/>
    <n v="14283.806400000001"/>
    <n v="26632.436000000002"/>
    <n v="243928.96960000001"/>
    <n v="112336.9086"/>
    <n v="26632.436000000002"/>
  </r>
  <r>
    <x v="281"/>
    <n v="2017"/>
    <n v="0"/>
    <n v="197.7801"/>
    <n v="83254.575299999997"/>
    <n v="78641.043799999999"/>
    <n v="37856.623"/>
    <n v="0"/>
    <n v="39.228400000000001"/>
    <n v="56007.051599999999"/>
    <n v="52183.954000000005"/>
    <n v="84406.729200000002"/>
    <n v="74023.27"/>
    <n v="139498.6354"/>
    <n v="253088.35"/>
    <n v="74023.27"/>
  </r>
  <r>
    <x v="281"/>
    <n v="2018"/>
    <n v="219.5908"/>
    <n v="8631.3832000000002"/>
    <n v="233256.04400000002"/>
    <n v="99100.284199999995"/>
    <n v="74928.842099999994"/>
    <n v="417.17949999999996"/>
    <n v="15798.915500000001"/>
    <n v="225172.20400000003"/>
    <n v="131183.36900000001"/>
    <n v="130192.86199999999"/>
    <n v="65634.347999999998"/>
    <n v="483495.31700000004"/>
    <n v="435405.35730000003"/>
    <n v="65634.347999999998"/>
  </r>
  <r>
    <x v="282"/>
    <n v="2014"/>
    <n v="0"/>
    <n v="0"/>
    <n v="0"/>
    <n v="26546.400000000001"/>
    <n v="96480.359999999986"/>
    <n v="0"/>
    <n v="0"/>
    <n v="0"/>
    <n v="7669.0740000000005"/>
    <n v="392579.32199999999"/>
    <n v="74076.785999999993"/>
    <n v="0"/>
    <n v="523275.15599999996"/>
    <n v="74076.785999999993"/>
  </r>
  <r>
    <x v="282"/>
    <n v="2015"/>
    <n v="0"/>
    <n v="0"/>
    <n v="3983.8120000000004"/>
    <n v="6507.8607999999995"/>
    <n v="111755.63279999999"/>
    <n v="0"/>
    <n v="0"/>
    <n v="4037.7437999999997"/>
    <n v="7925.4215000000004"/>
    <n v="191846.4491"/>
    <n v="36050.94"/>
    <n v="8021.5558000000001"/>
    <n v="318035.36419999995"/>
    <n v="36050.94"/>
  </r>
  <r>
    <x v="282"/>
    <n v="2016"/>
    <n v="0"/>
    <n v="0"/>
    <n v="4161.3878999999997"/>
    <n v="5059.6881000000003"/>
    <n v="29641.362899999996"/>
    <n v="0"/>
    <n v="0"/>
    <n v="2660.5583000000001"/>
    <n v="6318.3726999999999"/>
    <n v="28186.915200000003"/>
    <n v="25055.276000000002"/>
    <n v="6821.9462000000003"/>
    <n v="69206.338900000002"/>
    <n v="25055.276000000002"/>
  </r>
  <r>
    <x v="282"/>
    <n v="2017"/>
    <n v="0"/>
    <n v="7.1666999999999996"/>
    <n v="3166.8851"/>
    <n v="1399.0990999999999"/>
    <n v="8699.5774999999994"/>
    <n v="0"/>
    <n v="21.614999999999998"/>
    <n v="29396.399999999998"/>
    <n v="14827.890000000001"/>
    <n v="105560.455"/>
    <n v="41163.372000000003"/>
    <n v="32592.066799999997"/>
    <n v="130487.02160000001"/>
    <n v="41163.372000000003"/>
  </r>
  <r>
    <x v="282"/>
    <n v="2018"/>
    <n v="67.2804"/>
    <n v="2085.6923999999999"/>
    <n v="42906.546000000002"/>
    <n v="16180.9362"/>
    <n v="21064.881600000001"/>
    <n v="128.09879999999998"/>
    <n v="4368.6108000000004"/>
    <n v="44931.758400000006"/>
    <n v="23755.701599999997"/>
    <n v="37122.148800000003"/>
    <n v="66425.97"/>
    <n v="94487.986800000013"/>
    <n v="98123.668200000015"/>
    <n v="66425.97"/>
  </r>
  <r>
    <x v="283"/>
    <n v="2014"/>
    <n v="0"/>
    <n v="0"/>
    <n v="0"/>
    <n v="80332.356"/>
    <n v="15303.507999999998"/>
    <n v="0"/>
    <n v="0"/>
    <n v="0"/>
    <n v="149625.399"/>
    <n v="99571.566000000006"/>
    <n v="45190.845000000001"/>
    <n v="0"/>
    <n v="344832.82900000003"/>
    <n v="45190.845000000001"/>
  </r>
  <r>
    <x v="283"/>
    <n v="2015"/>
    <n v="0"/>
    <n v="0"/>
    <n v="28194.158999999996"/>
    <n v="196615.20629999999"/>
    <n v="71375.053200000009"/>
    <n v="0"/>
    <n v="0"/>
    <n v="25262.867599999998"/>
    <n v="192076.19299999997"/>
    <n v="122045.27"/>
    <n v="58630.5"/>
    <n v="53457.026599999997"/>
    <n v="582111.72249999992"/>
    <n v="58630.5"/>
  </r>
  <r>
    <x v="283"/>
    <n v="2016"/>
    <n v="0"/>
    <n v="751.21159999999998"/>
    <n v="238267.83319999999"/>
    <n v="129845.72840000001"/>
    <n v="19707.655200000001"/>
    <n v="0"/>
    <n v="164.1354"/>
    <n v="127136.5549"/>
    <n v="136840.8383"/>
    <n v="67406.936000000002"/>
    <n v="94838.540000000008"/>
    <n v="366319.73509999999"/>
    <n v="353801.15789999999"/>
    <n v="94838.540000000008"/>
  </r>
  <r>
    <x v="283"/>
    <n v="2017"/>
    <n v="0"/>
    <n v="7630.2195999999994"/>
    <n v="264899.82579999999"/>
    <n v="36117.050599999995"/>
    <n v="70996.244399999996"/>
    <n v="0"/>
    <n v="4567.2124999999996"/>
    <n v="166266.64050000001"/>
    <n v="26188.418300000001"/>
    <n v="90444.605500000005"/>
    <n v="23684.216"/>
    <n v="443363.89840000006"/>
    <n v="223746.31879999998"/>
    <n v="23684.216"/>
  </r>
  <r>
    <x v="283"/>
    <n v="2018"/>
    <n v="25.456200000000003"/>
    <n v="789.1422"/>
    <n v="16234.113000000001"/>
    <n v="6122.2161000000006"/>
    <n v="7970.1048000000001"/>
    <n v="18.684699999999999"/>
    <n v="637.21270000000004"/>
    <n v="6553.8196000000007"/>
    <n v="3465.0453999999995"/>
    <n v="5414.6972000000005"/>
    <n v="37527.126000000004"/>
    <n v="24258.428400000004"/>
    <n v="22972.063500000004"/>
    <n v="37527.126000000004"/>
  </r>
  <r>
    <x v="284"/>
    <n v="2014"/>
    <n v="0"/>
    <n v="0"/>
    <n v="0"/>
    <n v="0"/>
    <n v="7343.2839999999997"/>
    <n v="0"/>
    <n v="0"/>
    <n v="0"/>
    <n v="0"/>
    <n v="17836.314000000002"/>
    <n v="4469.2829999999994"/>
    <n v="0"/>
    <n v="25179.598000000002"/>
    <n v="4469.2829999999994"/>
  </r>
  <r>
    <x v="284"/>
    <n v="2015"/>
    <n v="0"/>
    <n v="0"/>
    <n v="156633.8615"/>
    <n v="28889.825799999995"/>
    <n v="621.9194"/>
    <n v="0"/>
    <n v="0"/>
    <n v="140140.8786"/>
    <n v="19798.969000000001"/>
    <n v="527.45499999999993"/>
    <n v="6200.5919999999996"/>
    <n v="296774.7401"/>
    <n v="49838.169199999997"/>
    <n v="6200.5919999999996"/>
  </r>
  <r>
    <x v="284"/>
    <n v="2016"/>
    <n v="0"/>
    <n v="0"/>
    <n v="1967.5678"/>
    <n v="1173.9415999999999"/>
    <n v="18074.532800000001"/>
    <n v="0"/>
    <n v="0"/>
    <n v="2408.6485000000002"/>
    <n v="2663.9055000000003"/>
    <n v="40928.016000000003"/>
    <n v="31502.760000000002"/>
    <n v="4376.2163"/>
    <n v="62840.395900000003"/>
    <n v="31502.760000000002"/>
  </r>
  <r>
    <x v="284"/>
    <n v="2017"/>
    <n v="0"/>
    <n v="11754.5928"/>
    <n v="450594.16940000007"/>
    <n v="118563.2031"/>
    <n v="40314.962500000001"/>
    <n v="0"/>
    <n v="1743.0971999999999"/>
    <n v="128496.46830000001"/>
    <n v="93506.729699999996"/>
    <n v="28562.749600000003"/>
    <n v="2683.924"/>
    <n v="592588.32770000002"/>
    <n v="280947.64490000001"/>
    <n v="2683.924"/>
  </r>
  <r>
    <x v="284"/>
    <n v="2018"/>
    <n v="93.572600000000008"/>
    <n v="2900.7505999999998"/>
    <n v="59673.798999999999"/>
    <n v="22504.210299999999"/>
    <n v="29296.7304"/>
    <n v="283.1386"/>
    <n v="9656.0025999999998"/>
    <n v="99313.304800000013"/>
    <n v="52507.565199999997"/>
    <n v="82051.613599999997"/>
    <n v="11667.474"/>
    <n v="171920.56820000001"/>
    <n v="186360.11949999997"/>
    <n v="11667.474"/>
  </r>
  <r>
    <x v="285"/>
    <n v="2014"/>
    <n v="0"/>
    <n v="0"/>
    <n v="312851.55200000003"/>
    <n v="122949.16"/>
    <n v="2479.08"/>
    <n v="0"/>
    <n v="0"/>
    <n v="140393.92200000002"/>
    <n v="310264.05900000001"/>
    <n v="12749.255999999999"/>
    <n v="64090.781999999999"/>
    <n v="453245.47400000005"/>
    <n v="448441.55499999999"/>
    <n v="64090.781999999999"/>
  </r>
  <r>
    <x v="285"/>
    <n v="2015"/>
    <n v="0"/>
    <n v="0"/>
    <n v="11824.893999999998"/>
    <n v="88585.81"/>
    <n v="669.94280000000003"/>
    <n v="0"/>
    <n v="0"/>
    <n v="22530.3848"/>
    <n v="185311.21399999998"/>
    <n v="2822.3029999999999"/>
    <n v="10154.136"/>
    <n v="34355.2788"/>
    <n v="277389.26980000001"/>
    <n v="10154.136"/>
  </r>
  <r>
    <x v="285"/>
    <n v="2016"/>
    <n v="0"/>
    <n v="0"/>
    <n v="3838.3773999999999"/>
    <n v="2290.1527999999998"/>
    <n v="35260.222399999999"/>
    <n v="0"/>
    <n v="0"/>
    <n v="4181.2293"/>
    <n v="4624.3359"/>
    <n v="71047.900800000003"/>
    <n v="84050.495999999999"/>
    <n v="8019.6067000000003"/>
    <n v="113222.61189999999"/>
    <n v="84050.495999999999"/>
  </r>
  <r>
    <x v="285"/>
    <n v="2017"/>
    <n v="0"/>
    <n v="186.88740000000001"/>
    <n v="80359.756200000003"/>
    <n v="57974.090899999996"/>
    <n v="118298.17090000001"/>
    <n v="0"/>
    <n v="32.717299999999994"/>
    <n v="45171.785699999993"/>
    <n v="28877.988499999999"/>
    <n v="132497.2469"/>
    <n v="28594.424000000003"/>
    <n v="125751.14660000001"/>
    <n v="337647.49719999998"/>
    <n v="28594.424000000003"/>
  </r>
  <r>
    <x v="285"/>
    <n v="2018"/>
    <n v="4.2614000000000001"/>
    <n v="713.48419999999999"/>
    <n v="32428.435000000001"/>
    <n v="15778.3483"/>
    <n v="3302.9724000000001"/>
    <n v="3.2711999999999999"/>
    <n v="855.63920000000007"/>
    <n v="38474.541599999997"/>
    <n v="26086.1384"/>
    <n v="5349.5712000000003"/>
    <n v="12977.562"/>
    <n v="72479.632599999997"/>
    <n v="50517.030299999999"/>
    <n v="12977.562"/>
  </r>
  <r>
    <x v="286"/>
    <n v="2014"/>
    <n v="0"/>
    <n v="0"/>
    <n v="0"/>
    <n v="16327.265000000001"/>
    <n v="96161.135999999984"/>
    <n v="0"/>
    <n v="0"/>
    <n v="0"/>
    <n v="7356.6509999999998"/>
    <n v="95912.400000000009"/>
    <n v="52431.875999999997"/>
    <n v="0"/>
    <n v="215757.45199999999"/>
    <n v="52431.875999999997"/>
  </r>
  <r>
    <x v="286"/>
    <n v="2015"/>
    <n v="0"/>
    <n v="0"/>
    <n v="360015.86749999999"/>
    <n v="36435.551500000001"/>
    <n v="8830.3320000000003"/>
    <n v="0"/>
    <n v="0"/>
    <n v="110732.38359999999"/>
    <n v="71953.301500000001"/>
    <n v="21400.4866"/>
    <n v="45717.851999999999"/>
    <n v="470748.25109999999"/>
    <n v="138619.6716"/>
    <n v="45717.851999999999"/>
  </r>
  <r>
    <x v="286"/>
    <n v="2016"/>
    <n v="0"/>
    <n v="955.75869999999998"/>
    <n v="265583.43089999998"/>
    <n v="42499.613299999997"/>
    <n v="14192.472400000001"/>
    <n v="0"/>
    <n v="67.415700000000001"/>
    <n v="47661.441899999998"/>
    <n v="31484.021800000002"/>
    <n v="49473.133600000001"/>
    <n v="56012.096000000005"/>
    <n v="314268.04719999997"/>
    <n v="137649.24109999998"/>
    <n v="56012.096000000005"/>
  </r>
  <r>
    <x v="286"/>
    <n v="2017"/>
    <n v="0"/>
    <n v="0.89459999999999995"/>
    <n v="395.31380000000001"/>
    <n v="174.64580000000001"/>
    <n v="1085.9449999999999"/>
    <n v="0"/>
    <n v="0.5855999999999999"/>
    <n v="796.41599999999994"/>
    <n v="401.72160000000002"/>
    <n v="2859.8751999999999"/>
    <n v="40890.134000000005"/>
    <n v="1193.21"/>
    <n v="4522.1876000000002"/>
    <n v="40890.134000000005"/>
  </r>
  <r>
    <x v="286"/>
    <n v="2018"/>
    <n v="9.4710000000000001"/>
    <n v="293.601"/>
    <n v="6039.915"/>
    <n v="2277.7755000000002"/>
    <n v="2965.2839999999997"/>
    <n v="19.276299999999999"/>
    <n v="657.38829999999996"/>
    <n v="6761.3284000000003"/>
    <n v="3574.7565999999997"/>
    <n v="5586.1388000000006"/>
    <n v="23421.138000000003"/>
    <n v="13780.98"/>
    <n v="14403.954900000001"/>
    <n v="23421.138000000003"/>
  </r>
  <r>
    <x v="287"/>
    <n v="2014"/>
    <n v="0"/>
    <n v="0"/>
    <n v="0"/>
    <n v="18492.763000000003"/>
    <n v="8031.5399999999991"/>
    <n v="0"/>
    <n v="0"/>
    <n v="0"/>
    <n v="3164.8589999999999"/>
    <n v="20961.948"/>
    <n v="33159.231"/>
    <n v="0"/>
    <n v="50651.11"/>
    <n v="33159.231"/>
  </r>
  <r>
    <x v="287"/>
    <n v="2015"/>
    <n v="0"/>
    <n v="0"/>
    <n v="12470.094000000001"/>
    <n v="70285.743000000002"/>
    <n v="111265.41680000001"/>
    <n v="0"/>
    <n v="0"/>
    <n v="4111.7780000000002"/>
    <n v="23359.664999999997"/>
    <n v="79666.383000000002"/>
    <n v="23206.164000000001"/>
    <n v="16581.872000000003"/>
    <n v="284577.20780000003"/>
    <n v="23206.164000000001"/>
  </r>
  <r>
    <x v="287"/>
    <n v="2016"/>
    <n v="0"/>
    <n v="3239.9200999999998"/>
    <n v="868930.70630000008"/>
    <n v="50353.4228"/>
    <n v="9853.6232999999993"/>
    <n v="0"/>
    <n v="1231.2927"/>
    <n v="714750.53500000003"/>
    <n v="48762.981899999999"/>
    <n v="42114.501600000003"/>
    <n v="2873.9360000000001"/>
    <n v="1588152.4541000002"/>
    <n v="151084.52960000001"/>
    <n v="2873.9360000000001"/>
  </r>
  <r>
    <x v="287"/>
    <n v="2017"/>
    <n v="0"/>
    <n v="18.808199999999999"/>
    <n v="8311.1345999999994"/>
    <n v="3671.7786000000001"/>
    <n v="22831.065000000002"/>
    <n v="0"/>
    <n v="15.923099999999998"/>
    <n v="21655.415999999997"/>
    <n v="10923.2466"/>
    <n v="77763.112699999998"/>
    <n v="3856.2900000000004"/>
    <n v="30001.281899999994"/>
    <n v="115189.2029"/>
    <n v="3856.2900000000004"/>
  </r>
  <r>
    <x v="287"/>
    <n v="2018"/>
    <n v="0"/>
    <n v="0"/>
    <n v="0"/>
    <n v="0"/>
    <n v="0"/>
    <n v="0"/>
    <n v="0"/>
    <n v="0"/>
    <n v="0"/>
    <n v="0"/>
    <n v="3706.17"/>
    <n v="0"/>
    <n v="0"/>
    <n v="3706.17"/>
  </r>
  <r>
    <x v="288"/>
    <n v="2014"/>
    <n v="0"/>
    <n v="0"/>
    <n v="216043.584"/>
    <n v="325989.79200000002"/>
    <n v="147355.83599999998"/>
    <n v="0"/>
    <n v="0"/>
    <n v="426329.80800000002"/>
    <n v="782819.95799999998"/>
    <n v="188014.51800000001"/>
    <n v="247376.367"/>
    <n v="642373.39199999999"/>
    <n v="1444180.1040000001"/>
    <n v="247376.367"/>
  </r>
  <r>
    <x v="288"/>
    <n v="2015"/>
    <n v="0"/>
    <n v="0"/>
    <n v="236991.33799999999"/>
    <n v="295619.10279999999"/>
    <n v="75565.579299999998"/>
    <n v="0"/>
    <n v="0"/>
    <n v="824219.03"/>
    <n v="333833.516"/>
    <n v="204360.14260000002"/>
    <n v="142858.44"/>
    <n v="1061210.368"/>
    <n v="909378.34069999994"/>
    <n v="142858.44"/>
  </r>
  <r>
    <x v="288"/>
    <n v="2016"/>
    <n v="0"/>
    <n v="1284.1704"/>
    <n v="387039.54080000002"/>
    <n v="145113.6679"/>
    <n v="63253.726299999995"/>
    <n v="0"/>
    <n v="133.46189999999999"/>
    <n v="133759.12770000001"/>
    <n v="240876.20110000001"/>
    <n v="86980.90800000001"/>
    <n v="77772.86"/>
    <n v="522216.30080000003"/>
    <n v="536224.50329999998"/>
    <n v="77772.86"/>
  </r>
  <r>
    <x v="288"/>
    <n v="2017"/>
    <n v="0"/>
    <n v="340.1223"/>
    <n v="144560.29190000001"/>
    <n v="121830.82089999999"/>
    <n v="132838.1985"/>
    <n v="0"/>
    <n v="78.737200000000001"/>
    <n v="112070.4954"/>
    <n v="101468.6686"/>
    <n v="183292.79"/>
    <n v="175145.55800000002"/>
    <n v="257049.64679999999"/>
    <n v="539430.478"/>
    <n v="175145.55800000002"/>
  </r>
  <r>
    <x v="288"/>
    <n v="2018"/>
    <n v="112.58280000000001"/>
    <n v="5291.5896000000002"/>
    <n v="163861.95600000001"/>
    <n v="72792.728999999992"/>
    <n v="41349.262499999997"/>
    <n v="281.9264"/>
    <n v="10409.209200000001"/>
    <n v="138746.94710000002"/>
    <n v="79490.397299999997"/>
    <n v="86400.462400000004"/>
    <n v="62908.092000000004"/>
    <n v="318704.21110000007"/>
    <n v="280032.85119999998"/>
    <n v="62908.092000000004"/>
  </r>
  <r>
    <x v="289"/>
    <n v="2014"/>
    <n v="0"/>
    <n v="0"/>
    <n v="0"/>
    <n v="0"/>
    <n v="0"/>
    <n v="0"/>
    <n v="0"/>
    <n v="0"/>
    <n v="0"/>
    <n v="0"/>
    <n v="330.93899999999996"/>
    <n v="0"/>
    <n v="0"/>
    <n v="330.93899999999996"/>
  </r>
  <r>
    <x v="289"/>
    <n v="2015"/>
    <n v="0"/>
    <n v="0"/>
    <n v="129729.56499999999"/>
    <n v="716.28430000000003"/>
    <n v="2778.9225999999999"/>
    <n v="0"/>
    <n v="0"/>
    <n v="173916.58900000001"/>
    <n v="1818.0825"/>
    <n v="525.27300000000002"/>
    <n v="32.723999999999997"/>
    <n v="303646.15399999998"/>
    <n v="5838.5623999999998"/>
    <n v="32.723999999999997"/>
  </r>
  <r>
    <x v="289"/>
    <n v="2016"/>
    <n v="0"/>
    <n v="0"/>
    <n v="983.33069999999998"/>
    <n v="586.70039999999995"/>
    <n v="9033.1031999999996"/>
    <n v="0"/>
    <n v="0"/>
    <n v="2211.8231999999998"/>
    <n v="2446.2216000000003"/>
    <n v="37583.539199999999"/>
    <n v="29088.492000000002"/>
    <n v="3195.1538999999998"/>
    <n v="49649.564400000003"/>
    <n v="29088.492000000002"/>
  </r>
  <r>
    <x v="289"/>
    <n v="2017"/>
    <n v="0"/>
    <n v="18.673199999999998"/>
    <n v="8251.4796000000006"/>
    <n v="3645.4236000000001"/>
    <n v="22667.190000000002"/>
    <n v="0"/>
    <n v="6.077399999999999"/>
    <n v="8265.2639999999992"/>
    <n v="4169.0964000000004"/>
    <n v="29679.995800000001"/>
    <n v="52425.354000000007"/>
    <n v="16541.494200000001"/>
    <n v="60161.705800000011"/>
    <n v="52425.354000000007"/>
  </r>
  <r>
    <x v="289"/>
    <n v="2018"/>
    <n v="4.3714000000000004"/>
    <n v="301.37139999999999"/>
    <n v="11263.751"/>
    <n v="5260.2376999999997"/>
    <n v="1930.3010999999999"/>
    <n v="20.5639"/>
    <n v="2111.1611000000003"/>
    <n v="77939.347300000009"/>
    <n v="52091.357300000003"/>
    <n v="14299.300400000002"/>
    <n v="34334.118000000002"/>
    <n v="91640.566100000011"/>
    <n v="73581.196500000005"/>
    <n v="34334.118000000002"/>
  </r>
  <r>
    <x v="290"/>
    <n v="2014"/>
    <n v="0"/>
    <n v="0"/>
    <n v="285140.35200000001"/>
    <n v="0"/>
    <n v="0"/>
    <n v="0"/>
    <n v="0"/>
    <n v="2304.2820000000002"/>
    <n v="0"/>
    <n v="0"/>
    <n v="0"/>
    <n v="287444.63400000002"/>
    <n v="0"/>
    <n v="0"/>
  </r>
  <r>
    <x v="290"/>
    <n v="2015"/>
    <n v="0"/>
    <n v="0"/>
    <n v="0"/>
    <n v="0"/>
    <n v="0"/>
    <n v="0"/>
    <n v="0"/>
    <n v="0"/>
    <n v="0"/>
    <n v="0"/>
    <n v="224.22"/>
    <n v="0"/>
    <n v="0"/>
    <n v="224.22"/>
  </r>
  <r>
    <x v="290"/>
    <n v="2016"/>
    <n v="0"/>
    <n v="0"/>
    <n v="0"/>
    <n v="0"/>
    <n v="0"/>
    <n v="0"/>
    <n v="0"/>
    <n v="0"/>
    <n v="0"/>
    <n v="0"/>
    <n v="6656.424"/>
    <n v="0"/>
    <n v="0"/>
    <n v="6656.424"/>
  </r>
  <r>
    <x v="290"/>
    <n v="2017"/>
    <n v="0"/>
    <n v="1.0638000000000001"/>
    <n v="470.08139999999997"/>
    <n v="207.67740000000001"/>
    <n v="1291.335"/>
    <n v="0"/>
    <n v="0.45959999999999995"/>
    <n v="625.05599999999993"/>
    <n v="315.28559999999999"/>
    <n v="2244.5332000000003"/>
    <n v="71802.37000000001"/>
    <n v="1096.6607999999999"/>
    <n v="4058.8312000000005"/>
    <n v="71802.37000000001"/>
  </r>
  <r>
    <x v="290"/>
    <n v="2018"/>
    <n v="0"/>
    <n v="390.20519999999999"/>
    <n v="19941.006000000001"/>
    <n v="9902.0903999999991"/>
    <n v="1321.3767"/>
    <n v="0"/>
    <n v="119.76280000000001"/>
    <n v="6007.9599000000007"/>
    <n v="4101.0325000000003"/>
    <n v="708.45600000000002"/>
    <n v="12197.874"/>
    <n v="26458.933900000004"/>
    <n v="16032.955599999999"/>
    <n v="12197.874"/>
  </r>
  <r>
    <x v="291"/>
    <n v="2014"/>
    <n v="0"/>
    <n v="0"/>
    <n v="0"/>
    <n v="150789.69700000001"/>
    <n v="6242.98"/>
    <n v="0"/>
    <n v="0"/>
    <n v="0"/>
    <n v="95203.554000000004"/>
    <n v="35570.856"/>
    <n v="15468.453"/>
    <n v="0"/>
    <n v="287807.08700000006"/>
    <n v="15468.453"/>
  </r>
  <r>
    <x v="291"/>
    <n v="2015"/>
    <n v="0"/>
    <n v="0"/>
    <n v="635602.62949999992"/>
    <n v="153769.71219999998"/>
    <n v="16733.228300000002"/>
    <n v="0"/>
    <n v="0"/>
    <n v="620813.89100000006"/>
    <n v="665952.20199999993"/>
    <n v="41721.708400000003"/>
    <n v="41799.455999999998"/>
    <n v="1256416.5205000001"/>
    <n v="878176.85089999984"/>
    <n v="41799.455999999998"/>
  </r>
  <r>
    <x v="291"/>
    <n v="2016"/>
    <n v="0"/>
    <n v="1668.5318"/>
    <n v="507580.74809999997"/>
    <n v="207524.34280000001"/>
    <n v="71444.276599999997"/>
    <n v="0"/>
    <n v="1148.07"/>
    <n v="692255.54180000001"/>
    <n v="148576.80720000001"/>
    <n v="101977.28320000001"/>
    <n v="15093.556"/>
    <n v="1202652.8917"/>
    <n v="529522.70980000007"/>
    <n v="15093.556"/>
  </r>
  <r>
    <x v="291"/>
    <n v="2017"/>
    <n v="0"/>
    <n v="28392.201000000001"/>
    <n v="1059564.064"/>
    <n v="259749.73719999997"/>
    <n v="71689.71100000001"/>
    <n v="0"/>
    <n v="21919.786400000001"/>
    <n v="892353.75760000001"/>
    <n v="309494.63100000005"/>
    <n v="119134.46420000002"/>
    <n v="24503.93"/>
    <n v="2002229.8090000004"/>
    <n v="760068.54340000008"/>
    <n v="24503.93"/>
  </r>
  <r>
    <x v="291"/>
    <n v="2018"/>
    <n v="1638.9022"/>
    <n v="55882.339600000007"/>
    <n v="887857.8358"/>
    <n v="151863.10700000002"/>
    <n v="146015.5025"/>
    <n v="1879.3136"/>
    <n v="89899.407200000001"/>
    <n v="1092211.6358"/>
    <n v="160638.9938"/>
    <n v="180296.872"/>
    <n v="31761.678"/>
    <n v="2129369.4342"/>
    <n v="638814.47530000005"/>
    <n v="31761.678"/>
  </r>
  <r>
    <x v="292"/>
    <n v="2014"/>
    <n v="0"/>
    <n v="0"/>
    <n v="0"/>
    <n v="0"/>
    <n v="2108.9159999999997"/>
    <n v="0"/>
    <n v="0"/>
    <n v="0"/>
    <n v="0"/>
    <n v="40605.486000000004"/>
    <n v="3549.2939999999999"/>
    <n v="0"/>
    <n v="42714.402000000002"/>
    <n v="3549.2939999999999"/>
  </r>
  <r>
    <x v="292"/>
    <n v="2015"/>
    <n v="0"/>
    <n v="0"/>
    <n v="99.435000000000016"/>
    <n v="59.376899999999992"/>
    <n v="3281.9232000000002"/>
    <n v="0"/>
    <n v="0"/>
    <n v="28.453800000000001"/>
    <n v="38.846499999999999"/>
    <n v="1480.6066000000001"/>
    <n v="637.51199999999994"/>
    <n v="127.88880000000002"/>
    <n v="4860.753200000001"/>
    <n v="637.51199999999994"/>
  </r>
  <r>
    <x v="292"/>
    <n v="2016"/>
    <n v="0"/>
    <n v="0"/>
    <n v="3342.35"/>
    <n v="1994.1999999999998"/>
    <n v="30703.599999999999"/>
    <n v="0"/>
    <n v="0"/>
    <n v="2794.05"/>
    <n v="3090.15"/>
    <n v="47476.800000000003"/>
    <n v="3769.0080000000003"/>
    <n v="6136.4"/>
    <n v="83264.75"/>
    <n v="3769.0080000000003"/>
  </r>
  <r>
    <x v="292"/>
    <n v="2017"/>
    <n v="0"/>
    <n v="42.75"/>
    <n v="18890.75"/>
    <n v="8345.75"/>
    <n v="51893.75"/>
    <n v="0"/>
    <n v="12.379499999999998"/>
    <n v="16836.12"/>
    <n v="8492.3369999999995"/>
    <n v="60457.351500000004"/>
    <n v="12575.678000000002"/>
    <n v="35781.999499999998"/>
    <n v="129189.1885"/>
    <n v="12575.678000000002"/>
  </r>
  <r>
    <x v="292"/>
    <n v="2018"/>
    <n v="3.2934000000000001"/>
    <n v="102.0954"/>
    <n v="2100.2910000000002"/>
    <n v="792.06270000000006"/>
    <n v="1031.1335999999999"/>
    <n v="4.7124999999999995"/>
    <n v="160.71250000000001"/>
    <n v="1652.9500000000003"/>
    <n v="873.92499999999995"/>
    <n v="1365.65"/>
    <n v="22048.728000000003"/>
    <n v="4024.0548000000008"/>
    <n v="4062.7712999999999"/>
    <n v="22048.728000000003"/>
  </r>
  <r>
    <x v="293"/>
    <n v="2014"/>
    <n v="0"/>
    <n v="0"/>
    <n v="0"/>
    <n v="79370.048999999999"/>
    <n v="4443.0999999999995"/>
    <n v="0"/>
    <n v="0"/>
    <n v="0"/>
    <n v="17684.823"/>
    <n v="25105.302"/>
    <n v="93.176999999999992"/>
    <n v="0"/>
    <n v="126603.274"/>
    <n v="93.176999999999992"/>
  </r>
  <r>
    <x v="293"/>
    <n v="2015"/>
    <n v="0"/>
    <n v="0"/>
    <n v="290.64000000000004"/>
    <n v="173.55359999999999"/>
    <n v="9592.7808000000005"/>
    <n v="0"/>
    <n v="0"/>
    <n v="202.053"/>
    <n v="275.85250000000002"/>
    <n v="10513.921"/>
    <n v="1390.164"/>
    <n v="492.69300000000004"/>
    <n v="20556.107900000003"/>
    <n v="1390.164"/>
  </r>
  <r>
    <x v="293"/>
    <n v="2016"/>
    <n v="0"/>
    <n v="0"/>
    <n v="0"/>
    <n v="0"/>
    <n v="0"/>
    <n v="0"/>
    <n v="0"/>
    <n v="0"/>
    <n v="0"/>
    <n v="0"/>
    <n v="9045.08"/>
    <n v="0"/>
    <n v="0"/>
    <n v="9045.08"/>
  </r>
  <r>
    <x v="293"/>
    <n v="2017"/>
    <n v="0"/>
    <n v="161.1585"/>
    <n v="67713.286500000002"/>
    <n v="65293.425299999995"/>
    <n v="24714.950100000002"/>
    <n v="0"/>
    <n v="38.616900000000001"/>
    <n v="56511.753300000004"/>
    <n v="64478.429700000001"/>
    <n v="27506.602500000001"/>
    <n v="0"/>
    <n v="124424.81520000001"/>
    <n v="181993.40760000001"/>
    <n v="0"/>
  </r>
  <r>
    <x v="293"/>
    <n v="2018"/>
    <n v="8.0145999999999997"/>
    <n v="248.45259999999999"/>
    <n v="5111.1289999999999"/>
    <n v="1927.5113000000001"/>
    <n v="2509.2983999999997"/>
    <n v="4.9647999999999994"/>
    <n v="169.3168"/>
    <n v="1741.4464000000003"/>
    <n v="920.71359999999993"/>
    <n v="1438.7648000000002"/>
    <n v="1625.6760000000002"/>
    <n v="7283.3241999999991"/>
    <n v="6796.2880999999998"/>
    <n v="1625.6760000000002"/>
  </r>
  <r>
    <x v="294"/>
    <n v="2014"/>
    <n v="0"/>
    <n v="0"/>
    <n v="0"/>
    <n v="0"/>
    <n v="0"/>
    <n v="0"/>
    <n v="0"/>
    <n v="0"/>
    <n v="0"/>
    <n v="0"/>
    <n v="30140.081999999999"/>
    <n v="0"/>
    <n v="0"/>
    <n v="30140.081999999999"/>
  </r>
  <r>
    <x v="294"/>
    <n v="2015"/>
    <n v="0"/>
    <n v="0"/>
    <n v="577.11500000000001"/>
    <n v="344.62009999999998"/>
    <n v="19048.092799999999"/>
    <n v="0"/>
    <n v="0"/>
    <n v="700.82640000000004"/>
    <n v="956.80200000000002"/>
    <n v="36467.824800000002"/>
    <n v="3505.1039999999998"/>
    <n v="1277.9414000000002"/>
    <n v="56817.339699999997"/>
    <n v="3505.1039999999998"/>
  </r>
  <r>
    <x v="294"/>
    <n v="2016"/>
    <n v="0"/>
    <n v="498.09569999999997"/>
    <n v="162092.198"/>
    <n v="102332.5837"/>
    <n v="4857.5169999999998"/>
    <n v="0"/>
    <n v="109.5039"/>
    <n v="79788.799700000003"/>
    <n v="75663.970199999996"/>
    <n v="10235.7528"/>
    <n v="44075.556000000004"/>
    <n v="242488.59730000002"/>
    <n v="193089.82369999998"/>
    <n v="44075.556000000004"/>
  </r>
  <r>
    <x v="294"/>
    <n v="2017"/>
    <n v="0"/>
    <n v="4120.2645000000002"/>
    <n v="160311.0895"/>
    <n v="21857.380599999997"/>
    <n v="115189.0484"/>
    <n v="0"/>
    <n v="29854.204599999997"/>
    <n v="934017.46600000025"/>
    <n v="64901.496899999998"/>
    <n v="164313.8217"/>
    <n v="20926.262000000002"/>
    <n v="1128303.0246000001"/>
    <n v="366261.7476"/>
    <n v="20926.262000000002"/>
  </r>
  <r>
    <x v="294"/>
    <n v="2018"/>
    <n v="0"/>
    <n v="0"/>
    <n v="0"/>
    <n v="0"/>
    <n v="0"/>
    <n v="0"/>
    <n v="0"/>
    <n v="0"/>
    <n v="0"/>
    <n v="0"/>
    <n v="12097.098"/>
    <n v="0"/>
    <n v="0"/>
    <n v="12097.098"/>
  </r>
  <r>
    <x v="295"/>
    <n v="2014"/>
    <n v="0"/>
    <n v="0"/>
    <n v="0"/>
    <n v="0"/>
    <n v="0"/>
    <n v="0"/>
    <n v="0"/>
    <n v="0"/>
    <n v="0"/>
    <n v="0"/>
    <n v="0"/>
    <n v="0"/>
    <n v="0"/>
    <n v="0"/>
  </r>
  <r>
    <x v="295"/>
    <n v="2015"/>
    <n v="0"/>
    <n v="0"/>
    <n v="0"/>
    <n v="0"/>
    <n v="0"/>
    <n v="0"/>
    <n v="0"/>
    <n v="0"/>
    <n v="0"/>
    <n v="0"/>
    <n v="0"/>
    <n v="0"/>
    <n v="0"/>
    <n v="0"/>
  </r>
  <r>
    <x v="295"/>
    <n v="2016"/>
    <n v="0"/>
    <n v="0"/>
    <n v="0"/>
    <n v="0"/>
    <n v="0"/>
    <n v="0"/>
    <n v="0"/>
    <n v="0"/>
    <n v="0"/>
    <n v="0"/>
    <n v="0"/>
    <n v="0"/>
    <n v="0"/>
    <n v="0"/>
  </r>
  <r>
    <x v="295"/>
    <n v="2017"/>
    <n v="0"/>
    <n v="0"/>
    <n v="0"/>
    <n v="0"/>
    <n v="0"/>
    <n v="0"/>
    <n v="0"/>
    <n v="0"/>
    <n v="0"/>
    <n v="0"/>
    <n v="3041.96"/>
    <n v="0"/>
    <n v="0"/>
    <n v="3041.96"/>
  </r>
  <r>
    <x v="295"/>
    <n v="2018"/>
    <n v="0"/>
    <n v="0"/>
    <n v="0"/>
    <n v="0"/>
    <n v="0"/>
    <n v="0"/>
    <n v="0"/>
    <n v="0"/>
    <n v="0"/>
    <n v="0"/>
    <n v="0"/>
    <n v="0"/>
    <n v="0"/>
    <n v="0"/>
  </r>
  <r>
    <x v="296"/>
    <n v="2014"/>
    <n v="0"/>
    <n v="0"/>
    <n v="0"/>
    <n v="0"/>
    <n v="0"/>
    <n v="0"/>
    <n v="0"/>
    <n v="0"/>
    <n v="0"/>
    <n v="0"/>
    <n v="0"/>
    <n v="0"/>
    <n v="0"/>
    <n v="0"/>
  </r>
  <r>
    <x v="296"/>
    <n v="2015"/>
    <n v="0"/>
    <n v="0"/>
    <n v="0"/>
    <n v="0"/>
    <n v="0"/>
    <n v="0"/>
    <n v="0"/>
    <n v="0"/>
    <n v="0"/>
    <n v="0"/>
    <n v="0"/>
    <n v="0"/>
    <n v="0"/>
    <n v="0"/>
  </r>
  <r>
    <x v="296"/>
    <n v="2016"/>
    <n v="0"/>
    <n v="0"/>
    <n v="38.975200000000001"/>
    <n v="23.254399999999997"/>
    <n v="358.03519999999997"/>
    <n v="0"/>
    <n v="0"/>
    <n v="77.878600000000006"/>
    <n v="86.131800000000013"/>
    <n v="1323.3216"/>
    <n v="0"/>
    <n v="116.85380000000001"/>
    <n v="1790.7429999999999"/>
    <n v="0"/>
  </r>
  <r>
    <x v="296"/>
    <n v="2017"/>
    <n v="0"/>
    <n v="0"/>
    <n v="0"/>
    <n v="0"/>
    <n v="0"/>
    <n v="0"/>
    <n v="0"/>
    <n v="0"/>
    <n v="0"/>
    <n v="0"/>
    <n v="0"/>
    <n v="0"/>
    <n v="0"/>
    <n v="0"/>
  </r>
  <r>
    <x v="296"/>
    <n v="2018"/>
    <n v="66.191400000000002"/>
    <n v="2051.9333999999999"/>
    <n v="42212.061000000002"/>
    <n v="15919.0317"/>
    <n v="20723.925599999999"/>
    <n v="87.765599999999992"/>
    <n v="2993.1096000000002"/>
    <n v="30784.540800000002"/>
    <n v="16275.979199999998"/>
    <n v="25433.865600000001"/>
    <n v="350.06400000000002"/>
    <n v="78195.601800000004"/>
    <n v="78352.802100000001"/>
    <n v="350.06400000000002"/>
  </r>
  <r>
    <x v="297"/>
    <n v="2014"/>
    <n v="0"/>
    <n v="0"/>
    <n v="0"/>
    <n v="0"/>
    <n v="16073.267999999998"/>
    <n v="0"/>
    <n v="0"/>
    <n v="0"/>
    <n v="0"/>
    <n v="37839.137999999999"/>
    <n v="0"/>
    <n v="0"/>
    <n v="53912.405999999995"/>
    <n v="0"/>
  </r>
  <r>
    <x v="297"/>
    <n v="2015"/>
    <n v="0"/>
    <n v="0"/>
    <n v="4624.1459999999997"/>
    <n v="32974.971299999997"/>
    <n v="8227.2525999999998"/>
    <n v="0"/>
    <n v="0"/>
    <n v="2362.3021999999996"/>
    <n v="15813.383499999998"/>
    <n v="27662.920000000002"/>
    <n v="1736.796"/>
    <n v="6986.4481999999989"/>
    <n v="84678.527399999992"/>
    <n v="1736.796"/>
  </r>
  <r>
    <x v="297"/>
    <n v="2016"/>
    <n v="0"/>
    <n v="0"/>
    <n v="0"/>
    <n v="0"/>
    <n v="0"/>
    <n v="0"/>
    <n v="0"/>
    <n v="0"/>
    <n v="0"/>
    <n v="0"/>
    <n v="556.72400000000005"/>
    <n v="0"/>
    <n v="0"/>
    <n v="556.72400000000005"/>
  </r>
  <r>
    <x v="297"/>
    <n v="2017"/>
    <n v="0"/>
    <n v="0"/>
    <n v="0"/>
    <n v="0"/>
    <n v="0"/>
    <n v="0"/>
    <n v="0"/>
    <n v="0"/>
    <n v="0"/>
    <n v="0"/>
    <n v="7638.55"/>
    <n v="0"/>
    <n v="0"/>
    <n v="7638.55"/>
  </r>
  <r>
    <x v="297"/>
    <n v="2018"/>
    <n v="0"/>
    <n v="0"/>
    <n v="0"/>
    <n v="0"/>
    <n v="0"/>
    <n v="0"/>
    <n v="0"/>
    <n v="0"/>
    <n v="0"/>
    <n v="0"/>
    <n v="910.9620000000001"/>
    <n v="0"/>
    <n v="0"/>
    <n v="910.9620000000001"/>
  </r>
  <r>
    <x v="298"/>
    <n v="2014"/>
    <n v="0"/>
    <n v="0"/>
    <n v="0"/>
    <n v="0"/>
    <n v="0"/>
    <n v="0"/>
    <n v="0"/>
    <n v="0"/>
    <n v="0"/>
    <n v="0"/>
    <n v="0"/>
    <n v="0"/>
    <n v="0"/>
    <n v="0"/>
  </r>
  <r>
    <x v="298"/>
    <n v="2015"/>
    <n v="0"/>
    <n v="0"/>
    <n v="0"/>
    <n v="0"/>
    <n v="0"/>
    <n v="0"/>
    <n v="0"/>
    <n v="0"/>
    <n v="0"/>
    <n v="0"/>
    <n v="0"/>
    <n v="0"/>
    <n v="0"/>
    <n v="0"/>
  </r>
  <r>
    <x v="298"/>
    <n v="2016"/>
    <n v="0"/>
    <n v="0"/>
    <n v="0"/>
    <n v="0"/>
    <n v="0"/>
    <n v="0"/>
    <n v="0"/>
    <n v="0"/>
    <n v="0"/>
    <n v="0"/>
    <n v="0"/>
    <n v="0"/>
    <n v="0"/>
    <n v="0"/>
  </r>
  <r>
    <x v="298"/>
    <n v="2017"/>
    <n v="0"/>
    <n v="0"/>
    <n v="0"/>
    <n v="0"/>
    <n v="0"/>
    <n v="0"/>
    <n v="0"/>
    <n v="0"/>
    <n v="0"/>
    <n v="0"/>
    <n v="0"/>
    <n v="0"/>
    <n v="0"/>
    <n v="0"/>
  </r>
  <r>
    <x v="298"/>
    <n v="2018"/>
    <n v="0"/>
    <n v="0"/>
    <n v="0"/>
    <n v="0"/>
    <n v="0"/>
    <n v="0"/>
    <n v="0"/>
    <n v="0"/>
    <n v="0"/>
    <n v="0"/>
    <n v="489.29400000000004"/>
    <n v="0"/>
    <n v="0"/>
    <n v="489.29400000000004"/>
  </r>
  <r>
    <x v="299"/>
    <n v="2014"/>
    <n v="0"/>
    <n v="0"/>
    <n v="0"/>
    <n v="126628.78600000001"/>
    <n v="4448.7599999999993"/>
    <n v="0"/>
    <n v="0"/>
    <n v="0"/>
    <n v="198022.94400000002"/>
    <n v="15811.668"/>
    <n v="24658.703999999998"/>
    <n v="0"/>
    <n v="344912.158"/>
    <n v="24658.703999999998"/>
  </r>
  <r>
    <x v="299"/>
    <n v="2015"/>
    <n v="0"/>
    <n v="0"/>
    <n v="10107.565999999999"/>
    <n v="73710.945200000002"/>
    <n v="10176.638800000001"/>
    <n v="0"/>
    <n v="0"/>
    <n v="26935.727599999998"/>
    <n v="219647.24299999999"/>
    <n v="17734.684999999998"/>
    <n v="36784.199999999997"/>
    <n v="37043.293599999997"/>
    <n v="321269.51199999999"/>
    <n v="36784.199999999997"/>
  </r>
  <r>
    <x v="299"/>
    <n v="2016"/>
    <n v="0"/>
    <n v="0"/>
    <n v="11756.506500000001"/>
    <n v="39155.788500000002"/>
    <n v="901.00649999999996"/>
    <n v="0"/>
    <n v="0"/>
    <n v="17091.7065"/>
    <n v="76044.384000000005"/>
    <n v="2309.04"/>
    <n v="8801.0920000000006"/>
    <n v="28848.213000000003"/>
    <n v="118410.219"/>
    <n v="8801.0920000000006"/>
  </r>
  <r>
    <x v="299"/>
    <n v="2017"/>
    <n v="0"/>
    <n v="14686.3797"/>
    <n v="511649.32610000001"/>
    <n v="58770.543300000005"/>
    <n v="194327.80330000003"/>
    <n v="0"/>
    <n v="11288.433700000001"/>
    <n v="411269.2709"/>
    <n v="61426.536900000006"/>
    <n v="241676.09850000002"/>
    <n v="84200.376000000004"/>
    <n v="948893.41040000005"/>
    <n v="556200.98200000008"/>
    <n v="84200.376000000004"/>
  </r>
  <r>
    <x v="299"/>
    <n v="2018"/>
    <n v="231.15180000000001"/>
    <n v="7165.7057999999997"/>
    <n v="147411.807"/>
    <n v="55592.007900000004"/>
    <n v="72371.527199999997"/>
    <n v="610.68489999999997"/>
    <n v="20826.460900000002"/>
    <n v="214202.99320000003"/>
    <n v="113250.46179999999"/>
    <n v="176972.27240000002"/>
    <n v="296794.60200000001"/>
    <n v="390448.80359999998"/>
    <n v="418186.26930000004"/>
    <n v="296794.60200000001"/>
  </r>
  <r>
    <x v="300"/>
    <n v="2014"/>
    <n v="0"/>
    <n v="0"/>
    <n v="0"/>
    <n v="0"/>
    <n v="4878.9199999999992"/>
    <n v="0"/>
    <n v="0"/>
    <n v="0"/>
    <n v="0"/>
    <n v="16389.918000000001"/>
    <n v="0"/>
    <n v="0"/>
    <n v="21268.838"/>
    <n v="0"/>
  </r>
  <r>
    <x v="300"/>
    <n v="2015"/>
    <n v="0"/>
    <n v="0"/>
    <n v="65.135000000000005"/>
    <n v="38.8949"/>
    <n v="2149.8272000000002"/>
    <n v="0"/>
    <n v="0"/>
    <n v="80.623800000000003"/>
    <n v="110.0715"/>
    <n v="4195.2965999999997"/>
    <n v="0"/>
    <n v="145.75880000000001"/>
    <n v="6494.0901999999996"/>
    <n v="0"/>
  </r>
  <r>
    <x v="300"/>
    <n v="2016"/>
    <n v="0"/>
    <n v="0"/>
    <n v="892.69069999999999"/>
    <n v="532.6203999999999"/>
    <n v="8200.4632000000001"/>
    <n v="0"/>
    <n v="0"/>
    <n v="1334.6689000000001"/>
    <n v="1476.1107000000002"/>
    <n v="22678.838400000001"/>
    <n v="0"/>
    <n v="2227.3596000000002"/>
    <n v="32888.032699999996"/>
    <n v="0"/>
  </r>
  <r>
    <x v="300"/>
    <n v="2017"/>
    <n v="0"/>
    <n v="0"/>
    <n v="0"/>
    <n v="0"/>
    <n v="0"/>
    <n v="0"/>
    <n v="0"/>
    <n v="0"/>
    <n v="0"/>
    <n v="0"/>
    <n v="0"/>
    <n v="0"/>
    <n v="0"/>
    <n v="0"/>
  </r>
  <r>
    <x v="300"/>
    <n v="2018"/>
    <n v="0"/>
    <n v="0"/>
    <n v="0"/>
    <n v="0"/>
    <n v="0"/>
    <n v="0"/>
    <n v="0"/>
    <n v="0"/>
    <n v="0"/>
    <n v="0"/>
    <n v="0"/>
    <n v="0"/>
    <n v="0"/>
    <n v="0"/>
  </r>
  <r>
    <x v="301"/>
    <n v="2014"/>
    <n v="0"/>
    <n v="0"/>
    <n v="0"/>
    <n v="0"/>
    <n v="0"/>
    <n v="0"/>
    <n v="0"/>
    <n v="0"/>
    <n v="0"/>
    <n v="0"/>
    <n v="0"/>
    <n v="0"/>
    <n v="0"/>
    <n v="0"/>
  </r>
  <r>
    <x v="301"/>
    <n v="2015"/>
    <n v="0"/>
    <n v="0"/>
    <n v="0"/>
    <n v="0"/>
    <n v="0"/>
    <n v="0"/>
    <n v="0"/>
    <n v="0"/>
    <n v="0"/>
    <n v="0"/>
    <n v="0"/>
    <n v="0"/>
    <n v="0"/>
    <n v="0"/>
  </r>
  <r>
    <x v="301"/>
    <n v="2016"/>
    <n v="0"/>
    <n v="0"/>
    <n v="0"/>
    <n v="0"/>
    <n v="0"/>
    <n v="0"/>
    <n v="0"/>
    <n v="0"/>
    <n v="0"/>
    <n v="0"/>
    <n v="0"/>
    <n v="0"/>
    <n v="0"/>
    <n v="0"/>
  </r>
  <r>
    <x v="301"/>
    <n v="2017"/>
    <n v="0"/>
    <n v="0.73260000000000003"/>
    <n v="323.7278"/>
    <n v="143.0198"/>
    <n v="889.29500000000007"/>
    <n v="0"/>
    <n v="2.4476999999999998"/>
    <n v="3328.8719999999998"/>
    <n v="1679.1222"/>
    <n v="11953.750900000001"/>
    <n v="0"/>
    <n v="3655.7800999999999"/>
    <n v="14665.187900000001"/>
    <n v="0"/>
  </r>
  <r>
    <x v="301"/>
    <n v="2018"/>
    <n v="0"/>
    <n v="0"/>
    <n v="0"/>
    <n v="0"/>
    <n v="0"/>
    <n v="0"/>
    <n v="0"/>
    <n v="0"/>
    <n v="0"/>
    <n v="0"/>
    <n v="0"/>
    <n v="0"/>
    <n v="0"/>
    <n v="0"/>
  </r>
  <r>
    <x v="302"/>
    <n v="2014"/>
    <n v="0"/>
    <n v="0"/>
    <n v="0"/>
    <n v="0"/>
    <n v="0"/>
    <n v="0"/>
    <n v="0"/>
    <n v="0"/>
    <n v="0"/>
    <n v="0"/>
    <n v="0"/>
    <n v="0"/>
    <n v="0"/>
    <n v="0"/>
  </r>
  <r>
    <x v="302"/>
    <n v="2015"/>
    <n v="0"/>
    <n v="0"/>
    <n v="1383.7250000000001"/>
    <n v="826.28149999999994"/>
    <n v="45670.832000000002"/>
    <n v="0"/>
    <n v="0"/>
    <n v="332.1114"/>
    <n v="453.41449999999998"/>
    <n v="17281.569800000001"/>
    <n v="0"/>
    <n v="1715.8364000000001"/>
    <n v="64232.097800000003"/>
    <n v="0"/>
  </r>
  <r>
    <x v="302"/>
    <n v="2016"/>
    <n v="0"/>
    <n v="0"/>
    <n v="2171.8476999999998"/>
    <n v="1295.8244"/>
    <n v="19951.0952"/>
    <n v="0"/>
    <n v="0"/>
    <n v="1478.9838"/>
    <n v="1635.7194000000002"/>
    <n v="25131.052800000001"/>
    <n v="0"/>
    <n v="3650.8314999999998"/>
    <n v="48013.691800000001"/>
    <n v="0"/>
  </r>
  <r>
    <x v="302"/>
    <n v="2017"/>
    <n v="0"/>
    <n v="35.753399999999999"/>
    <n v="15799.030199999999"/>
    <n v="6979.8581999999997"/>
    <n v="43400.654999999999"/>
    <n v="0"/>
    <n v="22.411499999999997"/>
    <n v="30479.64"/>
    <n v="15374.289000000001"/>
    <n v="109450.29550000001"/>
    <n v="1192.556"/>
    <n v="46336.835099999997"/>
    <n v="175205.09770000001"/>
    <n v="1192.556"/>
  </r>
  <r>
    <x v="302"/>
    <n v="2018"/>
    <n v="0"/>
    <n v="0"/>
    <n v="0"/>
    <n v="0"/>
    <n v="0"/>
    <n v="0"/>
    <n v="0"/>
    <n v="0"/>
    <n v="0"/>
    <n v="0"/>
    <n v="0"/>
    <n v="0"/>
    <n v="0"/>
    <n v="0"/>
  </r>
  <r>
    <x v="303"/>
    <n v="2014"/>
    <n v="0"/>
    <n v="0"/>
    <n v="0"/>
    <n v="0"/>
    <n v="0"/>
    <n v="0"/>
    <n v="0"/>
    <n v="0"/>
    <n v="0"/>
    <n v="0"/>
    <n v="0"/>
    <n v="0"/>
    <n v="0"/>
    <n v="0"/>
  </r>
  <r>
    <x v="303"/>
    <n v="2015"/>
    <n v="0"/>
    <n v="0"/>
    <n v="0"/>
    <n v="0"/>
    <n v="0"/>
    <n v="0"/>
    <n v="0"/>
    <n v="0"/>
    <n v="0"/>
    <n v="0"/>
    <n v="0"/>
    <n v="0"/>
    <n v="0"/>
    <n v="0"/>
  </r>
  <r>
    <x v="303"/>
    <n v="2016"/>
    <n v="0"/>
    <n v="0"/>
    <n v="0"/>
    <n v="0"/>
    <n v="0"/>
    <n v="0"/>
    <n v="0"/>
    <n v="0"/>
    <n v="0"/>
    <n v="0"/>
    <n v="0"/>
    <n v="0"/>
    <n v="0"/>
    <n v="0"/>
  </r>
  <r>
    <x v="303"/>
    <n v="2017"/>
    <n v="0"/>
    <n v="0"/>
    <n v="0"/>
    <n v="0"/>
    <n v="0"/>
    <n v="0"/>
    <n v="0"/>
    <n v="0"/>
    <n v="0"/>
    <n v="0"/>
    <n v="0"/>
    <n v="0"/>
    <n v="0"/>
    <n v="0"/>
  </r>
  <r>
    <x v="303"/>
    <n v="2018"/>
    <n v="0"/>
    <n v="0"/>
    <n v="0"/>
    <n v="0"/>
    <n v="0"/>
    <n v="0"/>
    <n v="0"/>
    <n v="0"/>
    <n v="0"/>
    <n v="0"/>
    <n v="0"/>
    <n v="0"/>
    <n v="0"/>
    <n v="0"/>
  </r>
  <r>
    <x v="304"/>
    <n v="2014"/>
    <n v="0"/>
    <n v="0"/>
    <n v="0"/>
    <n v="62187.4"/>
    <n v="0"/>
    <n v="0"/>
    <n v="0"/>
    <n v="0"/>
    <n v="30454.938000000002"/>
    <n v="0"/>
    <n v="401.625"/>
    <n v="0"/>
    <n v="92642.338000000003"/>
    <n v="401.625"/>
  </r>
  <r>
    <x v="304"/>
    <n v="2015"/>
    <n v="0"/>
    <n v="0"/>
    <n v="0"/>
    <n v="0"/>
    <n v="0"/>
    <n v="0"/>
    <n v="0"/>
    <n v="0"/>
    <n v="0"/>
    <n v="0"/>
    <n v="0"/>
    <n v="0"/>
    <n v="0"/>
    <n v="0"/>
  </r>
  <r>
    <x v="304"/>
    <n v="2016"/>
    <n v="0"/>
    <n v="0"/>
    <n v="0"/>
    <n v="0"/>
    <n v="0"/>
    <n v="0"/>
    <n v="0"/>
    <n v="0"/>
    <n v="0"/>
    <n v="0"/>
    <n v="548.63600000000008"/>
    <n v="0"/>
    <n v="0"/>
    <n v="548.63600000000008"/>
  </r>
  <r>
    <x v="304"/>
    <n v="2017"/>
    <n v="0"/>
    <n v="0"/>
    <n v="0"/>
    <n v="0"/>
    <n v="0"/>
    <n v="0"/>
    <n v="0"/>
    <n v="0"/>
    <n v="0"/>
    <n v="0"/>
    <n v="2791.6040000000003"/>
    <n v="0"/>
    <n v="0"/>
    <n v="2791.6040000000003"/>
  </r>
  <r>
    <x v="304"/>
    <n v="2018"/>
    <n v="29.651600000000002"/>
    <n v="919.19959999999992"/>
    <n v="18909.634000000002"/>
    <n v="7131.2098000000005"/>
    <n v="9283.6463999999996"/>
    <n v="61.633699999999997"/>
    <n v="2101.9216999999999"/>
    <n v="21618.551600000003"/>
    <n v="11429.863399999998"/>
    <n v="17861.021199999999"/>
    <n v="285.09000000000003"/>
    <n v="43640.592199999999"/>
    <n v="45705.7408"/>
    <n v="285.09000000000003"/>
  </r>
  <r>
    <x v="305"/>
    <n v="2014"/>
    <n v="0"/>
    <n v="0"/>
    <n v="190444"/>
    <n v="0"/>
    <n v="25184.735999999997"/>
    <n v="0"/>
    <n v="0"/>
    <n v="68013.957000000009"/>
    <n v="0"/>
    <n v="33145.29"/>
    <n v="516.22199999999998"/>
    <n v="258457.95699999999"/>
    <n v="58330.025999999998"/>
    <n v="516.22199999999998"/>
  </r>
  <r>
    <x v="305"/>
    <n v="2015"/>
    <n v="0"/>
    <n v="0"/>
    <n v="7648.7979999999998"/>
    <n v="53232.139899999995"/>
    <n v="19877.737799999999"/>
    <n v="0"/>
    <n v="0"/>
    <n v="4832.125399999999"/>
    <n v="36751.209500000004"/>
    <n v="23252.797400000003"/>
    <n v="1538.028"/>
    <n v="12480.9234"/>
    <n v="133113.88460000002"/>
    <n v="1538.028"/>
  </r>
  <r>
    <x v="305"/>
    <n v="2016"/>
    <n v="0"/>
    <n v="0"/>
    <n v="2106.6516000000001"/>
    <n v="7016.3364000000001"/>
    <n v="161.45159999999998"/>
    <n v="0"/>
    <n v="0"/>
    <n v="503.10480000000001"/>
    <n v="2238.4128000000001"/>
    <n v="67.968000000000004"/>
    <n v="2861.8040000000001"/>
    <n v="2609.7564000000002"/>
    <n v="9484.1688000000013"/>
    <n v="2861.8040000000001"/>
  </r>
  <r>
    <x v="305"/>
    <n v="2017"/>
    <n v="0"/>
    <n v="9.5741999999999994"/>
    <n v="4230.7326000000003"/>
    <n v="1869.0965999999999"/>
    <n v="11622.014999999999"/>
    <n v="0"/>
    <n v="2.7026999999999997"/>
    <n v="3675.6719999999996"/>
    <n v="1854.0522000000001"/>
    <n v="13199.0859"/>
    <n v="19853.5"/>
    <n v="7918.6814999999997"/>
    <n v="28544.2497"/>
    <n v="19853.5"/>
  </r>
  <r>
    <x v="305"/>
    <n v="2018"/>
    <n v="6.2810000000000006"/>
    <n v="194.71099999999998"/>
    <n v="4005.5650000000001"/>
    <n v="1510.5805"/>
    <n v="1966.5239999999999"/>
    <n v="1.7515999999999998"/>
    <n v="59.735599999999998"/>
    <n v="614.38880000000006"/>
    <n v="324.83119999999997"/>
    <n v="507.60160000000002"/>
    <n v="131.274"/>
    <n v="4882.4329999999991"/>
    <n v="4309.5373"/>
    <n v="131.274"/>
  </r>
  <r>
    <x v="306"/>
    <n v="2014"/>
    <n v="0"/>
    <n v="0"/>
    <n v="0"/>
    <n v="0"/>
    <n v="0"/>
    <n v="0"/>
    <n v="0"/>
    <n v="0"/>
    <n v="0"/>
    <n v="0"/>
    <n v="0"/>
    <n v="0"/>
    <n v="0"/>
    <n v="0"/>
  </r>
  <r>
    <x v="306"/>
    <n v="2015"/>
    <n v="0"/>
    <n v="0"/>
    <n v="0"/>
    <n v="0"/>
    <n v="0"/>
    <n v="0"/>
    <n v="0"/>
    <n v="0"/>
    <n v="0"/>
    <n v="0"/>
    <n v="0"/>
    <n v="0"/>
    <n v="0"/>
    <n v="0"/>
  </r>
  <r>
    <x v="306"/>
    <n v="2016"/>
    <n v="0"/>
    <n v="0"/>
    <n v="0"/>
    <n v="0"/>
    <n v="0"/>
    <n v="0"/>
    <n v="0"/>
    <n v="0"/>
    <n v="0"/>
    <n v="0"/>
    <n v="0"/>
    <n v="0"/>
    <n v="0"/>
    <n v="0"/>
  </r>
  <r>
    <x v="306"/>
    <n v="2017"/>
    <n v="0"/>
    <n v="0"/>
    <n v="0"/>
    <n v="0"/>
    <n v="0"/>
    <n v="0"/>
    <n v="0"/>
    <n v="0"/>
    <n v="0"/>
    <n v="0"/>
    <n v="0"/>
    <n v="0"/>
    <n v="0"/>
    <n v="0"/>
  </r>
  <r>
    <x v="306"/>
    <n v="2018"/>
    <n v="0"/>
    <n v="0"/>
    <n v="0"/>
    <n v="0"/>
    <n v="0"/>
    <n v="0"/>
    <n v="0"/>
    <n v="0"/>
    <n v="0"/>
    <n v="0"/>
    <n v="0"/>
    <n v="0"/>
    <n v="0"/>
    <n v="0"/>
  </r>
  <r>
    <x v="307"/>
    <n v="2014"/>
    <n v="0"/>
    <n v="0"/>
    <n v="0"/>
    <n v="0"/>
    <n v="0"/>
    <n v="0"/>
    <n v="0"/>
    <n v="0"/>
    <n v="0"/>
    <n v="0"/>
    <n v="0"/>
    <n v="0"/>
    <n v="0"/>
    <n v="0"/>
  </r>
  <r>
    <x v="307"/>
    <n v="2015"/>
    <n v="0"/>
    <n v="0"/>
    <n v="0"/>
    <n v="0"/>
    <n v="0"/>
    <n v="0"/>
    <n v="0"/>
    <n v="0"/>
    <n v="0"/>
    <n v="0"/>
    <n v="0"/>
    <n v="0"/>
    <n v="0"/>
    <n v="0"/>
  </r>
  <r>
    <x v="307"/>
    <n v="2016"/>
    <n v="0"/>
    <n v="0"/>
    <n v="0"/>
    <n v="0"/>
    <n v="0"/>
    <n v="0"/>
    <n v="0"/>
    <n v="0"/>
    <n v="0"/>
    <n v="0"/>
    <n v="0"/>
    <n v="0"/>
    <n v="0"/>
    <n v="0"/>
  </r>
  <r>
    <x v="307"/>
    <n v="2017"/>
    <n v="0"/>
    <n v="0"/>
    <n v="0"/>
    <n v="0"/>
    <n v="0"/>
    <n v="0"/>
    <n v="0"/>
    <n v="0"/>
    <n v="0"/>
    <n v="0"/>
    <n v="0"/>
    <n v="0"/>
    <n v="0"/>
    <n v="0"/>
  </r>
  <r>
    <x v="307"/>
    <n v="2018"/>
    <n v="0"/>
    <n v="0"/>
    <n v="0"/>
    <n v="0"/>
    <n v="0"/>
    <n v="0"/>
    <n v="0"/>
    <n v="0"/>
    <n v="0"/>
    <n v="0"/>
    <n v="0"/>
    <n v="0"/>
    <n v="0"/>
    <n v="0"/>
  </r>
  <r>
    <x v="308"/>
    <n v="2014"/>
    <n v="0"/>
    <n v="0"/>
    <n v="0"/>
    <n v="0"/>
    <n v="0"/>
    <n v="0"/>
    <n v="0"/>
    <n v="0"/>
    <n v="0"/>
    <n v="0"/>
    <n v="0"/>
    <n v="0"/>
    <n v="0"/>
    <n v="0"/>
  </r>
  <r>
    <x v="308"/>
    <n v="2015"/>
    <n v="0"/>
    <n v="0"/>
    <n v="0"/>
    <n v="0"/>
    <n v="0"/>
    <n v="0"/>
    <n v="0"/>
    <n v="0"/>
    <n v="0"/>
    <n v="0"/>
    <n v="0"/>
    <n v="0"/>
    <n v="0"/>
    <n v="0"/>
  </r>
  <r>
    <x v="308"/>
    <n v="2016"/>
    <n v="0"/>
    <n v="0"/>
    <n v="0"/>
    <n v="0"/>
    <n v="0"/>
    <n v="0"/>
    <n v="0"/>
    <n v="0"/>
    <n v="0"/>
    <n v="0"/>
    <n v="0"/>
    <n v="0"/>
    <n v="0"/>
    <n v="0"/>
  </r>
  <r>
    <x v="308"/>
    <n v="2017"/>
    <n v="0"/>
    <n v="0"/>
    <n v="0"/>
    <n v="0"/>
    <n v="0"/>
    <n v="0"/>
    <n v="0"/>
    <n v="0"/>
    <n v="0"/>
    <n v="0"/>
    <n v="0"/>
    <n v="0"/>
    <n v="0"/>
    <n v="0"/>
  </r>
  <r>
    <x v="308"/>
    <n v="2018"/>
    <n v="0"/>
    <n v="0"/>
    <n v="0"/>
    <n v="0"/>
    <n v="0"/>
    <n v="0"/>
    <n v="0"/>
    <n v="0"/>
    <n v="0"/>
    <n v="0"/>
    <n v="0"/>
    <n v="0"/>
    <n v="0"/>
    <n v="0"/>
  </r>
  <r>
    <x v="309"/>
    <n v="2014"/>
    <n v="550303.37700000009"/>
    <n v="0"/>
    <n v="0"/>
    <n v="0"/>
    <n v="0"/>
    <n v="0"/>
    <n v="0"/>
    <n v="0"/>
    <n v="0"/>
    <n v="0"/>
    <n v="0"/>
    <n v="550303.37700000009"/>
    <n v="0"/>
    <n v="0"/>
  </r>
  <r>
    <x v="309"/>
    <n v="2015"/>
    <n v="0"/>
    <n v="0"/>
    <n v="0"/>
    <n v="0"/>
    <n v="0"/>
    <n v="0"/>
    <n v="0"/>
    <n v="0"/>
    <n v="0"/>
    <n v="0"/>
    <n v="0"/>
    <n v="0"/>
    <n v="0"/>
    <n v="0"/>
  </r>
  <r>
    <x v="309"/>
    <n v="2016"/>
    <n v="0"/>
    <n v="0"/>
    <n v="0"/>
    <n v="0"/>
    <n v="0"/>
    <n v="0"/>
    <n v="0"/>
    <n v="0"/>
    <n v="0"/>
    <n v="0"/>
    <n v="0"/>
    <n v="0"/>
    <n v="0"/>
    <n v="0"/>
  </r>
  <r>
    <x v="309"/>
    <n v="2017"/>
    <n v="0"/>
    <n v="0"/>
    <n v="0"/>
    <n v="0"/>
    <n v="0"/>
    <n v="0"/>
    <n v="0"/>
    <n v="0"/>
    <n v="0"/>
    <n v="0"/>
    <n v="0"/>
    <n v="0"/>
    <n v="0"/>
    <n v="0"/>
  </r>
  <r>
    <x v="309"/>
    <n v="2018"/>
    <n v="0"/>
    <n v="0"/>
    <n v="0"/>
    <n v="0"/>
    <n v="0"/>
    <n v="0"/>
    <n v="0"/>
    <n v="0"/>
    <n v="0"/>
    <n v="0"/>
    <n v="0"/>
    <n v="0"/>
    <n v="0"/>
    <n v="0"/>
  </r>
  <r>
    <x v="310"/>
    <n v="2014"/>
    <n v="0"/>
    <n v="0"/>
    <n v="0"/>
    <n v="0"/>
    <n v="0"/>
    <n v="0"/>
    <n v="0"/>
    <n v="0"/>
    <n v="0"/>
    <n v="0"/>
    <n v="0"/>
    <n v="0"/>
    <n v="0"/>
    <n v="0"/>
  </r>
  <r>
    <x v="310"/>
    <n v="2015"/>
    <n v="0"/>
    <n v="0"/>
    <n v="0"/>
    <n v="0"/>
    <n v="0"/>
    <n v="0"/>
    <n v="0"/>
    <n v="0"/>
    <n v="0"/>
    <n v="0"/>
    <n v="494.49599999999998"/>
    <n v="0"/>
    <n v="0"/>
    <n v="494.49599999999998"/>
  </r>
  <r>
    <x v="310"/>
    <n v="2016"/>
    <n v="0"/>
    <n v="0"/>
    <n v="0"/>
    <n v="0"/>
    <n v="0"/>
    <n v="0"/>
    <n v="0"/>
    <n v="0"/>
    <n v="0"/>
    <n v="0"/>
    <n v="6219.6720000000005"/>
    <n v="0"/>
    <n v="0"/>
    <n v="6219.6720000000005"/>
  </r>
  <r>
    <x v="310"/>
    <n v="2017"/>
    <n v="0"/>
    <n v="62.943299999999994"/>
    <n v="26295.312900000001"/>
    <n v="26963.710799999997"/>
    <n v="2265.9587999999999"/>
    <n v="0"/>
    <n v="7.6537999999999995"/>
    <n v="11306.849400000001"/>
    <n v="13791.0542"/>
    <n v="1162.2842000000001"/>
    <n v="261.12400000000002"/>
    <n v="37672.759400000003"/>
    <n v="44183.008000000002"/>
    <n v="261.12400000000002"/>
  </r>
  <r>
    <x v="310"/>
    <n v="2018"/>
    <n v="44"/>
    <n v="1364"/>
    <n v="28060"/>
    <n v="10582"/>
    <n v="13776"/>
    <n v="0"/>
    <n v="0"/>
    <n v="0"/>
    <n v="0"/>
    <n v="0"/>
    <n v="1820.5980000000002"/>
    <n v="29468"/>
    <n v="24358"/>
    <n v="1820.5980000000002"/>
  </r>
  <r>
    <x v="311"/>
    <n v="2014"/>
    <n v="0"/>
    <n v="0"/>
    <n v="0"/>
    <n v="34757.349000000002"/>
    <n v="16944.907999999999"/>
    <n v="0"/>
    <n v="0"/>
    <n v="0"/>
    <n v="65580.81"/>
    <n v="41556.9"/>
    <n v="45532.493999999999"/>
    <n v="0"/>
    <n v="158839.967"/>
    <n v="45532.493999999999"/>
  </r>
  <r>
    <x v="311"/>
    <n v="2015"/>
    <n v="0"/>
    <n v="0"/>
    <n v="1244746.25"/>
    <n v="7624.1524000000009"/>
    <n v="68558.89409999999"/>
    <n v="0"/>
    <n v="0"/>
    <n v="881336.35820000002"/>
    <n v="12537.6005"/>
    <n v="130336.22300000001"/>
    <n v="37393.835999999996"/>
    <n v="2126082.6082000001"/>
    <n v="219056.87"/>
    <n v="37393.835999999996"/>
  </r>
  <r>
    <x v="311"/>
    <n v="2016"/>
    <n v="0"/>
    <n v="0"/>
    <n v="43550.799800000001"/>
    <n v="121733.28910000001"/>
    <n v="81026.152299999987"/>
    <n v="0"/>
    <n v="0"/>
    <n v="51797.831600000005"/>
    <n v="172876.5098"/>
    <n v="297335.96160000004"/>
    <n v="40134.004000000001"/>
    <n v="95348.631400000013"/>
    <n v="672971.91280000005"/>
    <n v="40134.004000000001"/>
  </r>
  <r>
    <x v="311"/>
    <n v="2017"/>
    <n v="0"/>
    <n v="4940.4767000000002"/>
    <n v="163803.17710000003"/>
    <n v="12828.695299999999"/>
    <n v="54586.137300000002"/>
    <n v="0"/>
    <n v="4917.03"/>
    <n v="168586.3"/>
    <n v="18296.095000000001"/>
    <n v="81329.434999999998"/>
    <n v="48108.732000000004"/>
    <n v="342246.98380000005"/>
    <n v="167040.36259999999"/>
    <n v="48108.732000000004"/>
  </r>
  <r>
    <x v="311"/>
    <n v="2018"/>
    <n v="54.980200000000004"/>
    <n v="2148.7377999999999"/>
    <n v="57770.471000000005"/>
    <n v="24498.881300000001"/>
    <n v="18718.536899999999"/>
    <n v="195.11779999999999"/>
    <n v="7434.3662000000004"/>
    <n v="107577.18410000001"/>
    <n v="62899.807099999998"/>
    <n v="61158.920800000007"/>
    <n v="27973.296000000002"/>
    <n v="175180.85710000002"/>
    <n v="167276.14610000001"/>
    <n v="27973.296000000002"/>
  </r>
  <r>
    <x v="312"/>
    <n v="2014"/>
    <n v="0"/>
    <n v="0"/>
    <n v="0"/>
    <n v="0"/>
    <n v="0"/>
    <n v="0"/>
    <n v="0"/>
    <n v="0"/>
    <n v="0"/>
    <n v="0"/>
    <n v="0"/>
    <n v="0"/>
    <n v="0"/>
    <n v="0"/>
  </r>
  <r>
    <x v="312"/>
    <n v="2015"/>
    <n v="0"/>
    <n v="0"/>
    <n v="0"/>
    <n v="0"/>
    <n v="0"/>
    <n v="0"/>
    <n v="0"/>
    <n v="0"/>
    <n v="0"/>
    <n v="0"/>
    <n v="0"/>
    <n v="0"/>
    <n v="0"/>
    <n v="0"/>
  </r>
  <r>
    <x v="312"/>
    <n v="2016"/>
    <n v="0"/>
    <n v="0"/>
    <n v="0"/>
    <n v="0"/>
    <n v="0"/>
    <n v="0"/>
    <n v="0"/>
    <n v="0"/>
    <n v="0"/>
    <n v="0"/>
    <n v="0"/>
    <n v="0"/>
    <n v="0"/>
    <n v="0"/>
  </r>
  <r>
    <x v="312"/>
    <n v="2017"/>
    <n v="0"/>
    <n v="0"/>
    <n v="0"/>
    <n v="0"/>
    <n v="0"/>
    <n v="0"/>
    <n v="0"/>
    <n v="0"/>
    <n v="0"/>
    <n v="0"/>
    <n v="0"/>
    <n v="0"/>
    <n v="0"/>
    <n v="0"/>
  </r>
  <r>
    <x v="312"/>
    <n v="2018"/>
    <n v="0"/>
    <n v="0"/>
    <n v="0"/>
    <n v="0"/>
    <n v="0"/>
    <n v="0"/>
    <n v="0"/>
    <n v="0"/>
    <n v="0"/>
    <n v="0"/>
    <n v="0"/>
    <n v="0"/>
    <n v="0"/>
    <n v="0"/>
  </r>
  <r>
    <x v="313"/>
    <n v="2014"/>
    <n v="0"/>
    <n v="0"/>
    <n v="0"/>
    <n v="0"/>
    <n v="0"/>
    <n v="0"/>
    <n v="0"/>
    <n v="0"/>
    <n v="0"/>
    <n v="0"/>
    <n v="0"/>
    <n v="0"/>
    <n v="0"/>
    <n v="0"/>
  </r>
  <r>
    <x v="313"/>
    <n v="2015"/>
    <n v="0"/>
    <n v="0"/>
    <n v="0"/>
    <n v="0"/>
    <n v="0"/>
    <n v="0"/>
    <n v="0"/>
    <n v="0"/>
    <n v="0"/>
    <n v="0"/>
    <n v="0"/>
    <n v="0"/>
    <n v="0"/>
    <n v="0"/>
  </r>
  <r>
    <x v="313"/>
    <n v="2016"/>
    <n v="0"/>
    <n v="0"/>
    <n v="0"/>
    <n v="0"/>
    <n v="0"/>
    <n v="0"/>
    <n v="0"/>
    <n v="0"/>
    <n v="0"/>
    <n v="0"/>
    <n v="0"/>
    <n v="0"/>
    <n v="0"/>
    <n v="0"/>
  </r>
  <r>
    <x v="313"/>
    <n v="2017"/>
    <n v="0"/>
    <n v="0"/>
    <n v="0"/>
    <n v="0"/>
    <n v="0"/>
    <n v="0"/>
    <n v="0"/>
    <n v="0"/>
    <n v="0"/>
    <n v="0"/>
    <n v="0"/>
    <n v="0"/>
    <n v="0"/>
    <n v="0"/>
  </r>
  <r>
    <x v="313"/>
    <n v="2018"/>
    <n v="0"/>
    <n v="0"/>
    <n v="0"/>
    <n v="0"/>
    <n v="0"/>
    <n v="0"/>
    <n v="0"/>
    <n v="0"/>
    <n v="0"/>
    <n v="0"/>
    <n v="0"/>
    <n v="0"/>
    <n v="0"/>
    <n v="0"/>
  </r>
  <r>
    <x v="314"/>
    <n v="2014"/>
    <n v="0"/>
    <n v="0"/>
    <n v="0"/>
    <n v="0"/>
    <n v="0"/>
    <n v="0"/>
    <n v="0"/>
    <n v="0"/>
    <n v="0"/>
    <n v="0"/>
    <n v="0"/>
    <n v="0"/>
    <n v="0"/>
    <n v="0"/>
  </r>
  <r>
    <x v="314"/>
    <n v="2015"/>
    <n v="0"/>
    <n v="0"/>
    <n v="0"/>
    <n v="0"/>
    <n v="0"/>
    <n v="0"/>
    <n v="0"/>
    <n v="0"/>
    <n v="0"/>
    <n v="0"/>
    <n v="0"/>
    <n v="0"/>
    <n v="0"/>
    <n v="0"/>
  </r>
  <r>
    <x v="314"/>
    <n v="2016"/>
    <n v="0"/>
    <n v="0"/>
    <n v="0"/>
    <n v="0"/>
    <n v="0"/>
    <n v="0"/>
    <n v="0"/>
    <n v="0"/>
    <n v="0"/>
    <n v="0"/>
    <n v="0"/>
    <n v="0"/>
    <n v="0"/>
    <n v="0"/>
  </r>
  <r>
    <x v="314"/>
    <n v="2017"/>
    <n v="0"/>
    <n v="0"/>
    <n v="0"/>
    <n v="0"/>
    <n v="0"/>
    <n v="0"/>
    <n v="0"/>
    <n v="0"/>
    <n v="0"/>
    <n v="0"/>
    <n v="0"/>
    <n v="0"/>
    <n v="0"/>
    <n v="0"/>
  </r>
  <r>
    <x v="314"/>
    <n v="2018"/>
    <n v="0"/>
    <n v="0"/>
    <n v="0"/>
    <n v="0"/>
    <n v="0"/>
    <n v="0"/>
    <n v="0"/>
    <n v="0"/>
    <n v="0"/>
    <n v="0"/>
    <n v="0"/>
    <n v="0"/>
    <n v="0"/>
    <n v="0"/>
  </r>
  <r>
    <x v="315"/>
    <m/>
    <m/>
    <m/>
    <m/>
    <m/>
    <m/>
    <m/>
    <m/>
    <m/>
    <m/>
    <m/>
    <m/>
    <m/>
    <m/>
    <m/>
  </r>
  <r>
    <x v="315"/>
    <m/>
    <m/>
    <m/>
    <m/>
    <m/>
    <m/>
    <m/>
    <m/>
    <m/>
    <m/>
    <m/>
    <m/>
    <m/>
    <m/>
    <m/>
  </r>
  <r>
    <x v="315"/>
    <m/>
    <m/>
    <m/>
    <m/>
    <m/>
    <m/>
    <m/>
    <m/>
    <m/>
    <m/>
    <m/>
    <m/>
    <m/>
    <m/>
    <m/>
  </r>
  <r>
    <x v="315"/>
    <m/>
    <m/>
    <m/>
    <m/>
    <m/>
    <m/>
    <m/>
    <m/>
    <m/>
    <m/>
    <m/>
    <m/>
    <m/>
    <m/>
    <m/>
  </r>
  <r>
    <x v="315"/>
    <m/>
    <m/>
    <m/>
    <m/>
    <m/>
    <m/>
    <m/>
    <m/>
    <m/>
    <m/>
    <m/>
    <m/>
    <m/>
    <m/>
    <m/>
  </r>
  <r>
    <x v="315"/>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x v="0"/>
    <n v="1"/>
    <n v="6.69"/>
    <n v="3528841.2"/>
    <n v="2.85"/>
    <n v="1503318.0000000002"/>
    <n v="0.2"/>
    <n v="105496"/>
    <n v="7.1981038401283355"/>
    <n v="3796855.8135908945"/>
    <n v="2.6897521920444944"/>
    <n v="1418790.4862596299"/>
    <n v="0.24289513282717287"/>
    <n v="128122.32466367715"/>
  </r>
  <r>
    <x v="0"/>
    <n v="1"/>
    <n v="2.83"/>
    <n v="1171082.3"/>
    <n v="1.248"/>
    <n v="516434.88"/>
    <n v="0.26800000000000002"/>
    <n v="110901.08"/>
    <n v="2.1547345469704622"/>
    <n v="891650.70288184693"/>
    <n v="0.91006417850290333"/>
    <n v="376593.65770628641"/>
    <n v="0.13659044952663471"/>
    <n v="56522.49391861671"/>
  </r>
  <r>
    <x v="0"/>
    <n v="1"/>
    <n v="4.9619999999999997"/>
    <n v="370363.67999999993"/>
    <n v="0"/>
    <n v="0"/>
    <n v="0.16"/>
    <n v="11942.4"/>
    <n v="1.9769849594808864"/>
    <n v="147562.15737565336"/>
    <n v="1.8805262109275123"/>
    <n v="140362.47638362952"/>
    <n v="0.1576890845916023"/>
    <n v="11769.913273917195"/>
  </r>
  <r>
    <x v="0"/>
    <n v="1"/>
    <n v="0"/>
    <n v="0"/>
    <n v="0"/>
    <n v="0"/>
    <n v="4.8000000000000001E-2"/>
    <n v="3080.1600000000003"/>
    <n v="1.9624081379876883"/>
    <n v="125927.73021466995"/>
    <n v="0.93055862187414506"/>
    <n v="59713.946765663888"/>
    <n v="0.11693745513816692"/>
    <n v="7503.8764962161713"/>
  </r>
  <r>
    <x v="0"/>
    <n v="1"/>
    <n v="0"/>
    <n v="0"/>
    <n v="0"/>
    <n v="0"/>
    <n v="0"/>
    <n v="0"/>
    <n v="12.609667790467809"/>
    <n v="630.48338952339043"/>
    <n v="3.4369812251429206"/>
    <n v="171.84906125714605"/>
    <n v="0.1039105793892736"/>
    <n v="5.1955289694636795"/>
  </r>
  <r>
    <x v="0"/>
    <n v="1"/>
    <n v="0.79100000000000004"/>
    <n v="60052.72"/>
    <n v="0.82399999999999995"/>
    <n v="62558.080000000002"/>
    <n v="6.0000000000000001E-3"/>
    <n v="455.52"/>
    <n v="1.0726864603805311"/>
    <n v="81438.356072089926"/>
    <n v="0.93359085343008863"/>
    <n v="70878.217592412329"/>
    <n v="0.21375144118938058"/>
    <n v="16228.009415097775"/>
  </r>
  <r>
    <x v="0"/>
    <n v="1"/>
    <n v="1.946"/>
    <n v="6765872.2599999998"/>
    <n v="1.2689999999999999"/>
    <n v="4412071.8899999997"/>
    <n v="0.106"/>
    <n v="368541.86"/>
    <n v="1.5577748644945055"/>
    <n v="5416087.2266231421"/>
    <n v="1.275498941489011"/>
    <n v="4434667.474758409"/>
    <n v="0.11080745401648354"/>
    <n v="385256.4641990501"/>
  </r>
  <r>
    <x v="0"/>
    <n v="1"/>
    <n v="0"/>
    <n v="0"/>
    <n v="0.59599999999999997"/>
    <n v="90043.680000000008"/>
    <n v="7.1999999999999995E-2"/>
    <n v="10877.759999999998"/>
    <n v="1.4053403618253504"/>
    <n v="212318.82186457395"/>
    <n v="1.161373898568925"/>
    <n v="175460.3685957932"/>
    <n v="0.10210736960572429"/>
    <n v="15426.381400032826"/>
  </r>
  <r>
    <x v="0"/>
    <n v="1"/>
    <n v="0"/>
    <n v="0"/>
    <n v="0"/>
    <n v="0"/>
    <n v="7.3999999999999996E-2"/>
    <n v="495.06"/>
    <n v="0.85681586209377536"/>
    <n v="5732.0981174073577"/>
    <n v="0.99573727178658067"/>
    <n v="6661.4823482522252"/>
    <n v="0.13410332611964432"/>
    <n v="897.15125174042043"/>
  </r>
  <r>
    <x v="0"/>
    <n v="1"/>
    <n v="0.51300000000000001"/>
    <n v="902690.19"/>
    <n v="0.79700000000000004"/>
    <n v="1402425.1099999999"/>
    <n v="0.25700000000000001"/>
    <n v="452224.91000000003"/>
    <n v="1.3001332261555809"/>
    <n v="2287753.4287401447"/>
    <n v="0.72697362209695615"/>
    <n v="1279204.5946504669"/>
    <n v="0.12709895174746338"/>
    <n v="223647.12846338897"/>
  </r>
  <r>
    <x v="0"/>
    <n v="1"/>
    <n v="0"/>
    <n v="0"/>
    <n v="0.71599999999999997"/>
    <n v="38678.32"/>
    <n v="1E-3"/>
    <n v="54.02"/>
    <n v="0.95674834266727804"/>
    <n v="51683.545470886354"/>
    <n v="1.3679064225481212"/>
    <n v="73894.304946049509"/>
    <n v="0.24842438478460135"/>
    <n v="13419.885266064166"/>
  </r>
  <r>
    <x v="1"/>
    <n v="1"/>
    <n v="5.8570000000000002"/>
    <n v="968103.53"/>
    <n v="0.79400000000000004"/>
    <n v="131240.26"/>
    <n v="0.09"/>
    <n v="14876.099999999999"/>
    <n v="2.1161530117292009"/>
    <n v="349778.93130871962"/>
    <n v="0.8823535525938011"/>
    <n v="145844.21870822937"/>
    <n v="5.7328055676998377E-2"/>
    <n v="9475.7543228510622"/>
  </r>
  <r>
    <x v="1"/>
    <n v="1"/>
    <n v="0"/>
    <n v="0"/>
    <n v="0"/>
    <n v="0"/>
    <n v="1E-3"/>
    <n v="11.340000000000002"/>
    <n v="2.3300296639467644"/>
    <n v="26422.536389156307"/>
    <n v="1.2184005818494721"/>
    <n v="13816.662598173014"/>
    <n v="0.20407133420376319"/>
    <n v="2314.1689298706747"/>
  </r>
  <r>
    <x v="0"/>
    <n v="1"/>
    <n v="0.26600000000000001"/>
    <n v="1484.28"/>
    <n v="2.335"/>
    <n v="13029.300000000001"/>
    <n v="1E-3"/>
    <n v="5.58"/>
    <n v="1.5714501050250396"/>
    <n v="8768.6915860397203"/>
    <n v="1.0683683544306801"/>
    <n v="5961.4954177231948"/>
    <n v="0.31024670554428047"/>
    <n v="1731.1766169370849"/>
  </r>
  <r>
    <x v="2"/>
    <n v="1"/>
    <n v="0"/>
    <n v="0"/>
    <n v="0.23400000000000001"/>
    <n v="107345.16000000002"/>
    <n v="8.6999999999999994E-2"/>
    <n v="39910.379999999997"/>
    <n v="1.760518698721323"/>
    <n v="807620.34785141982"/>
    <n v="0.53054470845883572"/>
    <n v="243382.07955840629"/>
    <n v="0.10050691681984153"/>
    <n v="46106.543021934107"/>
  </r>
  <r>
    <x v="2"/>
    <n v="1"/>
    <n v="0.64100000000000001"/>
    <n v="1328985.3"/>
    <n v="0.39300000000000002"/>
    <n v="814806.9"/>
    <n v="5.7000000000000002E-2"/>
    <n v="118178.1"/>
    <n v="1.593284122606742"/>
    <n v="3303355.9714005585"/>
    <n v="0.72391954948314619"/>
    <n v="1500902.401943407"/>
    <n v="0.1099101599101124"/>
    <n v="227876.73454163602"/>
  </r>
  <r>
    <x v="2"/>
    <n v="1"/>
    <n v="1.748"/>
    <n v="114389.12"/>
    <n v="2.762"/>
    <n v="180745.27999999997"/>
    <n v="0.19400000000000001"/>
    <n v="12695.36"/>
    <n v="1.7031479238775984"/>
    <n v="111454.00013855004"/>
    <n v="1.1109662265450351"/>
    <n v="72701.629865107097"/>
    <n v="7.5065285577367233E-2"/>
    <n v="4912.2722881829113"/>
  </r>
  <r>
    <x v="2"/>
    <n v="1"/>
    <n v="4.0810000000000004"/>
    <n v="363576.29000000004"/>
    <n v="6.0000000000000001E-3"/>
    <n v="534.54"/>
    <n v="0.219"/>
    <n v="19510.71"/>
    <n v="2.7437054081787711"/>
    <n v="244436.71481464672"/>
    <n v="1.5470531699128494"/>
    <n v="137826.96690753574"/>
    <n v="0.1471022779083799"/>
    <n v="13105.341938857566"/>
  </r>
  <r>
    <x v="2"/>
    <n v="1"/>
    <n v="0.56799999999999995"/>
    <n v="59037.919999999998"/>
    <n v="0.81399999999999995"/>
    <n v="84607.159999999989"/>
    <n v="0.251"/>
    <n v="26088.940000000002"/>
    <n v="1.1417253167657844"/>
    <n v="118670.92942463563"/>
    <n v="0.84016910690835034"/>
    <n v="87327.176972053931"/>
    <n v="7.455139632586559E-2"/>
    <n v="7748.8721341104692"/>
  </r>
  <r>
    <x v="2"/>
    <n v="1"/>
    <n v="0.82899999999999996"/>
    <n v="300711.45999999996"/>
    <n v="0.28899999999999998"/>
    <n v="104831.86"/>
    <n v="0.20699999999999999"/>
    <n v="75087.179999999993"/>
    <n v="1.2074504124617973"/>
    <n v="437990.56261639233"/>
    <n v="0.96014129183709196"/>
    <n v="348281.65220098675"/>
    <n v="0.10719280770111075"/>
    <n v="38883.119065500912"/>
  </r>
  <r>
    <x v="2"/>
    <n v="1"/>
    <n v="2.4820000000000002"/>
    <n v="382426.56000000006"/>
    <n v="0.45600000000000002"/>
    <n v="70260.48000000001"/>
    <n v="0.189"/>
    <n v="29121.120000000003"/>
    <n v="1.8642218105264208"/>
    <n v="287239.29656591092"/>
    <n v="1.1907885173060819"/>
    <n v="183476.6947465211"/>
    <n v="0.12359481616749754"/>
    <n v="19043.489275088021"/>
  </r>
  <r>
    <x v="2"/>
    <n v="1"/>
    <n v="0"/>
    <n v="0"/>
    <n v="0"/>
    <n v="0"/>
    <n v="1E-3"/>
    <n v="11.54"/>
    <n v="1.0277108409918758"/>
    <n v="11859.783105046246"/>
    <n v="1.093600042681738"/>
    <n v="12620.144492547257"/>
    <n v="0.15347362832638647"/>
    <n v="1771.0856708865001"/>
  </r>
  <r>
    <x v="2"/>
    <n v="1"/>
    <n v="0"/>
    <n v="0"/>
    <n v="0"/>
    <n v="0"/>
    <n v="1E-3"/>
    <n v="4.0600000000000005"/>
    <n v="1.8331537385158732"/>
    <n v="7442.6041783744449"/>
    <n v="3.0987413934801586"/>
    <n v="12580.890057529443"/>
    <n v="0.19144766400396826"/>
    <n v="777.27751585611122"/>
  </r>
  <r>
    <x v="2"/>
    <n v="1"/>
    <n v="1.4359999999999999"/>
    <n v="996469.12"/>
    <n v="1.726"/>
    <n v="1197705.92"/>
    <n v="0.28100000000000003"/>
    <n v="194991.52000000002"/>
    <n v="4.3177133593643919"/>
    <n v="2996147.654330139"/>
    <n v="2.8432109410822184"/>
    <n v="1972960.9362357729"/>
    <n v="0.30829002355339169"/>
    <n v="213928.61314416956"/>
  </r>
  <r>
    <x v="2"/>
    <n v="1"/>
    <n v="0"/>
    <n v="0"/>
    <n v="0"/>
    <n v="0"/>
    <n v="0.152"/>
    <n v="2108.2399999999998"/>
    <n v="0.85800408656507354"/>
    <n v="11900.516680657569"/>
    <n v="0.65401400427827738"/>
    <n v="9071.1742393397071"/>
    <n v="0.13313856515664935"/>
    <n v="1846.6318987227264"/>
  </r>
  <r>
    <x v="2"/>
    <n v="1"/>
    <n v="0"/>
    <n v="0"/>
    <n v="0"/>
    <n v="0"/>
    <n v="1E-3"/>
    <n v="4.1899999999999995"/>
    <n v="2.3406763302831446"/>
    <n v="9807.4338238863747"/>
    <n v="2.2298231752884745"/>
    <n v="9342.9591044587087"/>
    <n v="0.21771878642838111"/>
    <n v="912.24171513491683"/>
  </r>
  <r>
    <x v="2"/>
    <n v="1"/>
    <n v="2.895"/>
    <n v="170805"/>
    <n v="3.7"/>
    <n v="218300"/>
    <n v="0.125"/>
    <n v="7375"/>
    <n v="1.5449361112021371"/>
    <n v="91151.23056092608"/>
    <n v="0.95550589341050762"/>
    <n v="56374.847711219947"/>
    <n v="0.21609753538735532"/>
    <n v="12749.754587853964"/>
  </r>
  <r>
    <x v="2"/>
    <n v="1"/>
    <n v="0.6"/>
    <n v="290094"/>
    <n v="8.0000000000000002E-3"/>
    <n v="3867.92"/>
    <n v="0"/>
    <n v="0"/>
    <n v="0.63298928000000021"/>
    <n v="306043.9869872001"/>
    <n v="0.36620584000000006"/>
    <n v="177056.86158160004"/>
    <n v="6.7110120000000009E-2"/>
    <n v="32447.071918800008"/>
  </r>
  <r>
    <x v="2"/>
    <n v="1"/>
    <n v="0"/>
    <n v="0"/>
    <n v="0"/>
    <n v="0"/>
    <n v="0.157"/>
    <n v="4868.5700000000006"/>
    <n v="1.4984545795928923"/>
    <n v="46467.076513175591"/>
    <n v="0.76450123669143799"/>
    <n v="23707.183349801493"/>
    <n v="0.22508974371567053"/>
    <n v="6980.0329526229425"/>
  </r>
  <r>
    <x v="2"/>
    <n v="1"/>
    <n v="0"/>
    <n v="0"/>
    <n v="0"/>
    <n v="0"/>
    <n v="1E-3"/>
    <n v="16.919999999999998"/>
    <n v="1.0600600094117645"/>
    <n v="17936.215359247057"/>
    <n v="0.92506799258823513"/>
    <n v="15652.150434592939"/>
    <n v="0.18302598599999997"/>
    <n v="3096.7996831199998"/>
  </r>
  <r>
    <x v="2"/>
    <n v="1"/>
    <n v="19.256"/>
    <n v="978204.79999999993"/>
    <n v="7.8780000000000001"/>
    <n v="400202.39999999997"/>
    <n v="0.35099999999999998"/>
    <n v="17830.8"/>
    <n v="1.5936697890872942"/>
    <n v="80958.425285634556"/>
    <n v="1.5073756971794376"/>
    <n v="76574.685416715423"/>
    <n v="0.16387960573326868"/>
    <n v="8325.0839712500492"/>
  </r>
  <r>
    <x v="2"/>
    <n v="1"/>
    <n v="1.9039999999999999"/>
    <n v="1242816.96"/>
    <n v="0.219"/>
    <n v="142950.06"/>
    <n v="0.28599999999999998"/>
    <n v="186683.63999999998"/>
    <n v="1.979817792172623"/>
    <n v="1292306.2656627579"/>
    <n v="1.5319625153122054"/>
    <n v="999973.212244889"/>
    <n v="0.16443394851517196"/>
    <n v="107332.61555379335"/>
  </r>
  <r>
    <x v="2"/>
    <n v="1"/>
    <n v="0.52200000000000002"/>
    <n v="65923.38"/>
    <n v="3.028"/>
    <n v="382406.12"/>
    <n v="0.127"/>
    <n v="16038.83"/>
    <n v="0.91997237577142865"/>
    <n v="116183.31133617372"/>
    <n v="0.76691076969795924"/>
    <n v="96853.161105155275"/>
    <n v="8.0136966530612253E-2"/>
    <n v="10120.497503151022"/>
  </r>
  <r>
    <x v="2"/>
    <n v="1"/>
    <n v="0"/>
    <n v="0"/>
    <n v="0"/>
    <n v="0"/>
    <n v="9.6000000000000002E-2"/>
    <n v="3392.6400000000003"/>
    <n v="0.78490424387655655"/>
    <n v="27738.515978597505"/>
    <n v="0.72269142107200857"/>
    <n v="25539.914820684786"/>
    <n v="6.6473975051434764E-2"/>
    <n v="2349.1902783177047"/>
  </r>
  <r>
    <x v="2"/>
    <n v="1"/>
    <n v="0"/>
    <n v="0"/>
    <n v="0"/>
    <n v="0"/>
    <n v="0.129"/>
    <n v="83158.559999999998"/>
    <n v="1.1513396175954738"/>
    <n v="742199.57108674617"/>
    <n v="1.5791688298727014"/>
    <n v="1017995.3944891383"/>
    <n v="0.18913685253182461"/>
    <n v="121925.18061611541"/>
  </r>
  <r>
    <x v="2"/>
    <n v="1"/>
    <n v="0"/>
    <n v="0"/>
    <n v="0"/>
    <n v="0"/>
    <n v="0.219"/>
    <n v="12447.960000000001"/>
    <n v="2.2269690927804882"/>
    <n v="126580.92323364296"/>
    <n v="2.0621014072195125"/>
    <n v="117209.8439863571"/>
    <n v="0.24018794800000001"/>
    <n v="13652.28296432"/>
  </r>
  <r>
    <x v="2"/>
    <n v="1"/>
    <n v="0"/>
    <n v="0"/>
    <n v="0"/>
    <n v="0"/>
    <n v="0.13400000000000001"/>
    <n v="2661.2400000000002"/>
    <n v="1.038811655414634"/>
    <n v="20630.79947653463"/>
    <n v="1.1459906357351914"/>
    <n v="22759.374025700905"/>
    <n v="0.18137981285017421"/>
    <n v="3602.2030832044602"/>
  </r>
  <r>
    <x v="2"/>
    <n v="1"/>
    <n v="0"/>
    <n v="0"/>
    <n v="0"/>
    <n v="0"/>
    <n v="1E-3"/>
    <n v="8.5299999999999994"/>
    <n v="0.84798393057740584"/>
    <n v="7233.3029278252716"/>
    <n v="1.1679778666443517"/>
    <n v="9962.8512024763204"/>
    <n v="0.19789098677824266"/>
    <n v="1688.0101172184097"/>
  </r>
  <r>
    <x v="2"/>
    <n v="1"/>
    <n v="0"/>
    <n v="0"/>
    <n v="0"/>
    <n v="0"/>
    <n v="0.39400000000000002"/>
    <n v="2832.86"/>
    <n v="1.2759157765083189"/>
    <n v="9173.834433094813"/>
    <n v="0.85303161022725682"/>
    <n v="6133.2972775339758"/>
    <n v="0.15091476926442482"/>
    <n v="1085.0771910112144"/>
  </r>
  <r>
    <x v="2"/>
    <n v="1"/>
    <n v="9.4E-2"/>
    <n v="33658.58"/>
    <n v="0.81699999999999995"/>
    <n v="292543.19"/>
    <n v="9.5000000000000001E-2"/>
    <n v="34016.65"/>
    <n v="0.83978365159362534"/>
    <n v="300701.33212612942"/>
    <n v="0.73819031227888454"/>
    <n v="264323.80511770019"/>
    <n v="6.7182692127490035E-2"/>
    <n v="24056.106570090356"/>
  </r>
  <r>
    <x v="2"/>
    <n v="1"/>
    <n v="0.52500000000000002"/>
    <n v="1150553.25"/>
    <n v="0.77"/>
    <n v="1687478.1"/>
    <n v="0.13200000000000001"/>
    <n v="289281.96000000002"/>
    <n v="1.8082630810721652"/>
    <n v="3962862.7900620825"/>
    <n v="0.72148705199999996"/>
    <n v="1581160.5190695599"/>
    <n v="0.11570239092783506"/>
    <n v="253565.26079007835"/>
  </r>
  <r>
    <x v="2"/>
    <n v="1"/>
    <n v="1.298"/>
    <n v="481804.62"/>
    <n v="1.4"/>
    <n v="519666"/>
    <n v="0.123"/>
    <n v="45656.369999999995"/>
    <n v="1.5580357161997622"/>
    <n v="578327.27749618969"/>
    <n v="0.41282674624970278"/>
    <n v="153237.15994042717"/>
    <n v="7.542806955053509E-2"/>
    <n v="27998.145136463121"/>
  </r>
  <r>
    <x v="2"/>
    <n v="1"/>
    <n v="0"/>
    <n v="0"/>
    <n v="2.4E-2"/>
    <n v="47626.8"/>
    <n v="4.4999999999999998E-2"/>
    <n v="89300.25"/>
    <n v="1.2020113207142857"/>
    <n v="2385331.365391464"/>
    <n v="0.21066177785714285"/>
    <n v="418047.76506860711"/>
    <n v="4.4610729428571423E-2"/>
    <n v="88527.762014528562"/>
  </r>
  <r>
    <x v="2"/>
    <n v="1"/>
    <n v="2.4870000000000001"/>
    <n v="446192.67"/>
    <n v="1.724"/>
    <n v="309302.83999999997"/>
    <n v="9.6000000000000002E-2"/>
    <n v="17223.36"/>
    <n v="1.1266730091265371"/>
    <n v="202136.40456739202"/>
    <n v="0.7466755060483935"/>
    <n v="133961.05254014229"/>
    <n v="0.10185500082506943"/>
    <n v="18273.805698025706"/>
  </r>
  <r>
    <x v="2"/>
    <n v="1"/>
    <n v="0"/>
    <n v="0"/>
    <n v="0"/>
    <n v="0"/>
    <n v="0"/>
    <n v="0"/>
    <n v="1.1586723497864078"/>
    <n v="81.107064485048554"/>
    <n v="0.70212806741747558"/>
    <n v="49.148964719223294"/>
    <n v="0.12963603079611649"/>
    <n v="9.0745221557281539"/>
  </r>
  <r>
    <x v="2"/>
    <n v="1"/>
    <n v="1.5629999999999999"/>
    <n v="2014910.19"/>
    <n v="0.317"/>
    <n v="408654.21"/>
    <n v="3.4000000000000002E-2"/>
    <n v="43830.420000000006"/>
    <n v="1.184477602621469"/>
    <n v="1526945.6118674143"/>
    <n v="0.46237638258757074"/>
    <n v="596063.26608511514"/>
    <n v="0.11001083879096046"/>
    <n v="141818.27261059085"/>
  </r>
  <r>
    <x v="2"/>
    <n v="1"/>
    <n v="0"/>
    <n v="0"/>
    <n v="0"/>
    <n v="0"/>
    <n v="0"/>
    <n v="0"/>
    <n v="1.5090627624552664"/>
    <n v="2505.044185675742"/>
    <n v="0.60728545567383918"/>
    <n v="1008.0938564185731"/>
    <n v="8.7349277870894679E-2"/>
    <n v="144.99980126568516"/>
  </r>
  <r>
    <x v="2"/>
    <n v="1"/>
    <n v="1.07"/>
    <n v="26600.2"/>
    <n v="5.2130000000000001"/>
    <n v="129595.18"/>
    <n v="1E-3"/>
    <n v="24.860000000000003"/>
    <n v="1.0051954810251851"/>
    <n v="24989.159658286102"/>
    <n v="0.4406015878814814"/>
    <n v="10953.355474733627"/>
    <n v="0.13335021509333334"/>
    <n v="3315.0863472202668"/>
  </r>
  <r>
    <x v="2"/>
    <n v="1"/>
    <n v="0"/>
    <n v="0"/>
    <n v="0"/>
    <n v="0"/>
    <n v="0"/>
    <n v="0"/>
    <n v="0.84492160087167079"/>
    <n v="0"/>
    <n v="0.94854406135593228"/>
    <n v="0"/>
    <n v="0.1817378537723971"/>
    <n v="0"/>
  </r>
  <r>
    <x v="2"/>
    <n v="1"/>
    <n v="0"/>
    <n v="0"/>
    <n v="0.28799999999999998"/>
    <n v="67412.159999999989"/>
    <n v="0.06"/>
    <n v="14044.199999999999"/>
    <n v="1.1014706002735362"/>
    <n v="257821.22340602661"/>
    <n v="0.61118185746885234"/>
    <n v="143059.33737773425"/>
    <n v="7.9755874257611215E-2"/>
    <n v="18668.457487479056"/>
  </r>
  <r>
    <x v="2"/>
    <n v="1"/>
    <n v="0"/>
    <n v="0"/>
    <n v="2.9000000000000001E-2"/>
    <n v="2553.4499999999998"/>
    <n v="0.29099999999999998"/>
    <n v="25622.549999999996"/>
    <n v="2.3863896661969748"/>
    <n v="210121.61010864362"/>
    <n v="1.6484203205776464"/>
    <n v="145143.40922686178"/>
    <n v="0.23548861722537806"/>
    <n v="20734.77274669454"/>
  </r>
  <r>
    <x v="2"/>
    <n v="1"/>
    <n v="0"/>
    <n v="0"/>
    <n v="0.95199999999999996"/>
    <n v="168999.03999999998"/>
    <n v="0.183"/>
    <n v="32486.16"/>
    <n v="1.0363724261103637"/>
    <n v="183976.83308311179"/>
    <n v="0.6110758897658144"/>
    <n v="108478.19195122736"/>
    <n v="6.3717712123822351E-2"/>
    <n v="11311.168256220944"/>
  </r>
  <r>
    <x v="2"/>
    <n v="1"/>
    <n v="3.08"/>
    <n v="1474550"/>
    <n v="1.48"/>
    <n v="708550"/>
    <n v="0.32600000000000001"/>
    <n v="156072.5"/>
    <n v="1.5962172046389493"/>
    <n v="764188.98672089691"/>
    <n v="1.5679154811524432"/>
    <n v="750639.53660173214"/>
    <n v="0.16172413420860685"/>
    <n v="77425.429252370537"/>
  </r>
  <r>
    <x v="2"/>
    <n v="1"/>
    <n v="0"/>
    <n v="0"/>
    <n v="0"/>
    <n v="0"/>
    <n v="8.8999999999999996E-2"/>
    <n v="217.15999999999997"/>
    <n v="1.2160066934283347"/>
    <n v="2967.0563319651365"/>
    <n v="1.446913991661972"/>
    <n v="3530.4701396552118"/>
    <n v="0.19071524290969347"/>
    <n v="465.3451926996521"/>
  </r>
  <r>
    <x v="2"/>
    <n v="1"/>
    <n v="0"/>
    <n v="0"/>
    <n v="0.14000000000000001"/>
    <n v="34927.200000000004"/>
    <n v="0.28299999999999997"/>
    <n v="70602.84"/>
    <n v="1.2600912255976064"/>
    <n v="314367.55896209087"/>
    <n v="0.87262559249663441"/>
    <n v="217702.63281606036"/>
    <n v="8.1135965905759166E-2"/>
    <n v="20241.800774168798"/>
  </r>
  <r>
    <x v="2"/>
    <n v="1"/>
    <n v="0"/>
    <n v="0"/>
    <n v="0"/>
    <n v="0"/>
    <n v="2E-3"/>
    <n v="12.74"/>
    <n v="1.1563719925315199"/>
    <n v="7366.089592425782"/>
    <n v="1.6529026198524721"/>
    <n v="10528.989688460246"/>
    <n v="0.34394231161600841"/>
    <n v="2190.9125249939739"/>
  </r>
  <r>
    <x v="2"/>
    <n v="1"/>
    <n v="0"/>
    <n v="0"/>
    <n v="0"/>
    <n v="0"/>
    <n v="0"/>
    <n v="0"/>
    <n v="1.3859771683664122"/>
    <n v="4892.4994043334355"/>
    <n v="1.2932617145648853"/>
    <n v="4565.2138524140455"/>
    <n v="0.12362060506870226"/>
    <n v="436.38073589251894"/>
  </r>
  <r>
    <x v="2"/>
    <n v="1"/>
    <n v="0"/>
    <n v="0"/>
    <n v="0"/>
    <n v="0"/>
    <n v="1.2010000000000001"/>
    <n v="33952.270000000004"/>
    <n v="0.66924295649676968"/>
    <n v="18919.498380163681"/>
    <n v="1.2889123606604451"/>
    <n v="36437.552435870784"/>
    <n v="0.19984338284278538"/>
    <n v="5649.5724329655422"/>
  </r>
  <r>
    <x v="2"/>
    <n v="1"/>
    <n v="5.1589999999999998"/>
    <n v="347407.06"/>
    <n v="0.95599999999999996"/>
    <n v="64377.039999999994"/>
    <n v="0.13900000000000001"/>
    <n v="9360.26"/>
    <n v="1.7256644244397685"/>
    <n v="116206.24234177402"/>
    <n v="1.1261819078316675"/>
    <n v="75837.089673384486"/>
    <n v="0.12365305172856392"/>
    <n v="8326.7965034014942"/>
  </r>
  <r>
    <x v="2"/>
    <n v="1"/>
    <n v="0"/>
    <n v="0"/>
    <n v="0"/>
    <n v="0"/>
    <n v="2E-3"/>
    <n v="0.78"/>
    <n v="1.0746833526000001"/>
    <n v="419.12650751400008"/>
    <n v="0.87871168242000008"/>
    <n v="342.69755614380006"/>
    <n v="0.15382722498000001"/>
    <n v="59.992617742200011"/>
  </r>
  <r>
    <x v="2"/>
    <n v="1"/>
    <n v="0"/>
    <n v="0"/>
    <n v="0"/>
    <n v="0"/>
    <n v="0"/>
    <n v="0"/>
    <n v="1.0003264237338054"/>
    <n v="0"/>
    <n v="1.097822580722124"/>
    <n v="0"/>
    <n v="0.14109199954407078"/>
    <n v="0"/>
  </r>
  <r>
    <x v="2"/>
    <n v="1"/>
    <n v="0.91800000000000004"/>
    <n v="229839.66"/>
    <n v="0.41299999999999998"/>
    <n v="103402.81"/>
    <n v="0.20499999999999999"/>
    <n v="51325.85"/>
    <n v="1.2363451972700066"/>
    <n v="309543.74704049155"/>
    <n v="1.165862741355888"/>
    <n v="291897.05455327366"/>
    <n v="0.14676934937410538"/>
    <n v="36746.642002794768"/>
  </r>
  <r>
    <x v="2"/>
    <n v="1"/>
    <n v="0.67900000000000005"/>
    <n v="300443.92000000004"/>
    <n v="1.41"/>
    <n v="623896.79999999993"/>
    <n v="0.33100000000000002"/>
    <n v="146460.88"/>
    <n v="2.515296800460431"/>
    <n v="1112968.5282677314"/>
    <n v="1.2445602901048303"/>
    <n v="550693.03716558521"/>
    <n v="9.9152349434737927E-2"/>
    <n v="43872.931577882839"/>
  </r>
  <r>
    <x v="2"/>
    <n v="1"/>
    <n v="0.72"/>
    <n v="402947.99999999994"/>
    <n v="0.66700000000000004"/>
    <n v="373286.55"/>
    <n v="0.10199999999999999"/>
    <n v="57084.299999999996"/>
    <n v="3.1307318099703139"/>
    <n v="1752114.0574498861"/>
    <n v="1.2336190531236946"/>
    <n v="690394.90308067575"/>
    <n v="0.14459700890599234"/>
    <n v="80923.71603423862"/>
  </r>
  <r>
    <x v="2"/>
    <n v="1"/>
    <n v="0"/>
    <n v="0"/>
    <n v="0.312"/>
    <n v="20928.960000000003"/>
    <n v="6.0000000000000001E-3"/>
    <n v="402.47999999999996"/>
    <n v="1.7027458472340427"/>
    <n v="114220.19143245957"/>
    <n v="0.68190532744680854"/>
    <n v="45742.209365131923"/>
    <n v="0.11862731731914894"/>
    <n v="7957.5204457685104"/>
  </r>
  <r>
    <x v="2"/>
    <n v="1"/>
    <n v="0.86399999999999999"/>
    <n v="148642.56"/>
    <n v="2.2850000000000001"/>
    <n v="393111.4"/>
    <n v="0.10299999999999999"/>
    <n v="17720.12"/>
    <n v="0.91355055361643844"/>
    <n v="157167.23724417208"/>
    <n v="0.59336202772602742"/>
    <n v="102082.00324998575"/>
    <n v="3.1613550657534246E-2"/>
    <n v="5438.7952551221915"/>
  </r>
  <r>
    <x v="2"/>
    <n v="1"/>
    <n v="0"/>
    <n v="0"/>
    <n v="0"/>
    <n v="0"/>
    <n v="0.216"/>
    <n v="2529.36"/>
    <n v="1.4674340077062373"/>
    <n v="17183.652230240037"/>
    <n v="0.94064121344064389"/>
    <n v="11014.90860938994"/>
    <n v="0.10535855885311871"/>
    <n v="1233.7487241700201"/>
  </r>
  <r>
    <x v="2"/>
    <n v="1"/>
    <n v="0"/>
    <n v="0"/>
    <n v="0"/>
    <n v="0"/>
    <n v="0.19700000000000001"/>
    <n v="5143.670000000001"/>
    <n v="0.47578848882782604"/>
    <n v="12422.837443294538"/>
    <n v="0.36830138836173915"/>
    <n v="9616.3492501250093"/>
    <n v="6.4808398810434778E-2"/>
    <n v="1692.1472929404522"/>
  </r>
  <r>
    <x v="2"/>
    <n v="1"/>
    <n v="5.6520000000000001"/>
    <n v="913363.20000000007"/>
    <n v="1.3080000000000001"/>
    <n v="211372.80000000002"/>
    <n v="0.14000000000000001"/>
    <n v="22624"/>
    <n v="0.97787885494268023"/>
    <n v="158025.22295873711"/>
    <n v="0.7073545458655669"/>
    <n v="114308.49461187562"/>
    <n v="0.10717493119175257"/>
    <n v="17319.468880587214"/>
  </r>
  <r>
    <x v="2"/>
    <n v="1"/>
    <n v="5.0049999999999999"/>
    <n v="709458.75"/>
    <n v="0"/>
    <n v="0"/>
    <n v="4.3999999999999997E-2"/>
    <n v="6236.9999999999991"/>
    <n v="0.53291216329913182"/>
    <n v="75540.299147651938"/>
    <n v="0.3971182490955012"/>
    <n v="56291.511809287294"/>
    <n v="7.0265455605367011E-2"/>
    <n v="9960.1283320607745"/>
  </r>
  <r>
    <x v="2"/>
    <n v="1"/>
    <n v="0"/>
    <n v="0"/>
    <n v="0"/>
    <n v="0"/>
    <n v="0"/>
    <n v="0"/>
    <n v="0.98420111151063827"/>
    <n v="9556.5927927682988"/>
    <n v="0.61197641368085109"/>
    <n v="5942.2909768410636"/>
    <n v="8.4522638808510631E-2"/>
    <n v="820.71482283063813"/>
  </r>
  <r>
    <x v="2"/>
    <n v="1"/>
    <n v="0"/>
    <n v="0"/>
    <n v="0"/>
    <n v="0"/>
    <n v="5.2999999999999999E-2"/>
    <n v="2898.04"/>
    <n v="1.4622233942738752"/>
    <n v="79954.37519889549"/>
    <n v="0.97148858049595321"/>
    <n v="53120.99558151872"/>
    <n v="0.13557588923017158"/>
    <n v="7413.2896231057821"/>
  </r>
  <r>
    <x v="2"/>
    <n v="1"/>
    <n v="2.0150000000000001"/>
    <n v="1685164.65"/>
    <n v="0.96299999999999997"/>
    <n v="805366.52999999991"/>
    <n v="0.34799999999999998"/>
    <n v="291035.88"/>
    <n v="2.4169840597989949"/>
    <n v="2021347.9390504975"/>
    <n v="1.5658751430150752"/>
    <n v="1309557.0408549374"/>
    <n v="0.29251704518592964"/>
    <n v="244634.9300594448"/>
  </r>
  <r>
    <x v="2"/>
    <n v="1"/>
    <n v="0.45100000000000001"/>
    <n v="374848.64999999997"/>
    <n v="0.217"/>
    <n v="180359.55"/>
    <n v="0.125"/>
    <n v="103893.75"/>
    <n v="1.7148760130953846"/>
    <n v="1425319.1982842288"/>
    <n v="1.489974240886154"/>
    <n v="1238392.090312527"/>
    <n v="0.28856881801846157"/>
    <n v="239843.97309604433"/>
  </r>
  <r>
    <x v="2"/>
    <n v="1"/>
    <n v="0"/>
    <n v="0"/>
    <n v="0"/>
    <n v="0"/>
    <n v="0.03"/>
    <n v="3384.6"/>
    <n v="1.6917100883913045"/>
    <n v="190858.73217230698"/>
    <n v="0.70861231434782623"/>
    <n v="79945.641304721765"/>
    <n v="7.2490225260869567E-2"/>
    <n v="8178.3472139313053"/>
  </r>
  <r>
    <x v="2"/>
    <n v="1"/>
    <n v="0"/>
    <n v="0"/>
    <n v="0"/>
    <n v="0"/>
    <n v="0"/>
    <n v="0"/>
    <n v="0.78299612622117098"/>
    <n v="19856.781760968897"/>
    <n v="0.52836323964518039"/>
    <n v="13399.291757401774"/>
    <n v="3.4216294133648718E-2"/>
    <n v="867.72521922933151"/>
  </r>
  <r>
    <x v="2"/>
    <n v="1"/>
    <n v="0"/>
    <n v="0"/>
    <n v="0.313"/>
    <n v="24911.67"/>
    <n v="5.6000000000000001E-2"/>
    <n v="4457.04"/>
    <n v="0.35463274347629803"/>
    <n v="28225.220053278557"/>
    <n v="0.2915003210112867"/>
    <n v="23200.510549288309"/>
    <n v="4.4426519512415358E-2"/>
    <n v="3535.9066879931383"/>
  </r>
  <r>
    <x v="2"/>
    <n v="1"/>
    <n v="0.39600000000000002"/>
    <n v="553576.32000000007"/>
    <n v="0.40500000000000003"/>
    <n v="566157.6"/>
    <n v="0.186"/>
    <n v="260013.12"/>
    <n v="1.6513492077651377"/>
    <n v="2308454.0845190412"/>
    <n v="0.92439207778348609"/>
    <n v="1292226.1733750908"/>
    <n v="0.12556532245137614"/>
    <n v="175530.27556122773"/>
  </r>
  <r>
    <x v="2"/>
    <n v="1"/>
    <n v="0"/>
    <n v="0"/>
    <n v="0"/>
    <n v="0"/>
    <n v="0"/>
    <n v="0"/>
    <n v="0.85427124060759496"/>
    <n v="3716.0798966430384"/>
    <n v="1.0819160250632909"/>
    <n v="4706.3347090253155"/>
    <n v="0.16087970632911391"/>
    <n v="699.82672253164549"/>
  </r>
  <r>
    <x v="2"/>
    <n v="1"/>
    <n v="0"/>
    <n v="0"/>
    <n v="0"/>
    <n v="0"/>
    <n v="0.93500000000000005"/>
    <n v="8256.0499999999993"/>
    <n v="1.3800292025340315"/>
    <n v="12185.657858375498"/>
    <n v="0.65677065455497374"/>
    <n v="5799.2848797204178"/>
    <n v="0.13135413091099479"/>
    <n v="1159.8569759440841"/>
  </r>
  <r>
    <x v="2"/>
    <n v="1"/>
    <n v="0"/>
    <n v="0"/>
    <n v="0"/>
    <n v="0"/>
    <n v="1E-3"/>
    <n v="8.0400000000000009"/>
    <n v="1.5214026931695905"/>
    <n v="12232.077653083508"/>
    <n v="0.81232900955555543"/>
    <n v="6531.1252368266651"/>
    <n v="0.14923621327485379"/>
    <n v="1199.8591547298245"/>
  </r>
  <r>
    <x v="2"/>
    <n v="1"/>
    <n v="0"/>
    <n v="0"/>
    <n v="5.0000000000000001E-3"/>
    <n v="201.85"/>
    <n v="2E-3"/>
    <n v="80.739999999999995"/>
    <n v="0.52922691911641795"/>
    <n v="21364.890724729794"/>
    <n v="0.27895211992835828"/>
    <n v="11261.297081507822"/>
    <n v="6.5175728955223874E-2"/>
    <n v="2631.1441779223878"/>
  </r>
  <r>
    <x v="2"/>
    <n v="1"/>
    <n v="0"/>
    <n v="0"/>
    <n v="0"/>
    <n v="0"/>
    <n v="6.9000000000000006E-2"/>
    <n v="5591.76"/>
    <n v="0.4571395314626866"/>
    <n v="37046.587629736125"/>
    <n v="0.27349554727164177"/>
    <n v="22164.079150893849"/>
    <n v="6.1477385265671654E-2"/>
    <n v="4982.1273019300306"/>
  </r>
  <r>
    <x v="2"/>
    <n v="1"/>
    <n v="4.4980000000000002"/>
    <n v="1945969.7400000002"/>
    <n v="0.95699999999999996"/>
    <n v="414026.91"/>
    <n v="0.06"/>
    <n v="25957.799999999996"/>
    <n v="1.0668898444552986"/>
    <n v="461568.55340669578"/>
    <n v="0.6333923543863933"/>
    <n v="274024.53427818534"/>
    <n v="9.7203777158307886E-2"/>
    <n v="42053.270111998747"/>
  </r>
  <r>
    <x v="2"/>
    <n v="1"/>
    <n v="0"/>
    <n v="0"/>
    <n v="0"/>
    <n v="0"/>
    <n v="0.01"/>
    <n v="2567.9"/>
    <n v="0.94445915336373998"/>
    <n v="242527.66599227476"/>
    <n v="0.45753798985176741"/>
    <n v="117491.18041403535"/>
    <n v="7.0519616784492589E-2"/>
    <n v="18108.732394089853"/>
  </r>
  <r>
    <x v="2"/>
    <n v="1"/>
    <n v="0"/>
    <n v="0"/>
    <n v="0.14899999999999999"/>
    <n v="167699.5"/>
    <n v="4.2000000000000003E-2"/>
    <n v="47271"/>
    <n v="1.4858390989132655"/>
    <n v="1672311.9058268801"/>
    <n v="0.36629199822959191"/>
    <n v="412261.64400740573"/>
    <n v="9.2606554857142878E-2"/>
    <n v="104228.67749171432"/>
  </r>
  <r>
    <x v="2"/>
    <n v="1"/>
    <n v="0"/>
    <n v="0"/>
    <n v="0"/>
    <n v="0"/>
    <n v="5.3999999999999999E-2"/>
    <n v="2452.6799999999998"/>
    <n v="0.58291942076222036"/>
    <n v="26476.200091020051"/>
    <n v="0.30118800512013255"/>
    <n v="13679.95919255642"/>
    <n v="5.5256714117647057E-2"/>
    <n v="2509.7599552235297"/>
  </r>
  <r>
    <x v="2"/>
    <n v="1"/>
    <n v="0"/>
    <n v="0"/>
    <n v="0"/>
    <n v="0"/>
    <n v="0.20799999999999999"/>
    <n v="5435.04"/>
    <n v="0.80210145361572038"/>
    <n v="20958.910982978774"/>
    <n v="0.56438345656768563"/>
    <n v="14747.339720113625"/>
    <n v="7.5565985816593892E-2"/>
    <n v="1974.5392093875985"/>
  </r>
  <r>
    <x v="2"/>
    <n v="1"/>
    <n v="0"/>
    <n v="0"/>
    <n v="0"/>
    <n v="0"/>
    <n v="0"/>
    <n v="0"/>
    <n v="0.51683549355160152"/>
    <n v="13959.726680828757"/>
    <n v="0.54883007172384346"/>
    <n v="14823.900237261012"/>
    <n v="8.6959622724555152E-2"/>
    <n v="2348.7794097902347"/>
  </r>
  <r>
    <x v="2"/>
    <n v="1"/>
    <n v="0"/>
    <n v="0"/>
    <n v="0"/>
    <n v="0"/>
    <n v="0"/>
    <n v="0"/>
    <n v="0.57810181653427073"/>
    <n v="19320.162708575328"/>
    <n v="0.27404553324780317"/>
    <n v="9158.6017211415819"/>
    <n v="4.6595638217926186E-2"/>
    <n v="1557.2262292430933"/>
  </r>
  <r>
    <x v="2"/>
    <n v="1"/>
    <n v="0"/>
    <n v="0"/>
    <n v="0"/>
    <n v="0"/>
    <n v="1E-3"/>
    <n v="0.44999999999999996"/>
    <n v="0.58343450879999992"/>
    <n v="262.54552895999996"/>
    <n v="0.38790935039999996"/>
    <n v="174.55920767999999"/>
    <n v="8.4806092799999983E-2"/>
    <n v="38.162741759999996"/>
  </r>
  <r>
    <x v="2"/>
    <n v="1"/>
    <n v="0"/>
    <n v="0"/>
    <n v="8.7999999999999995E-2"/>
    <n v="12796.96"/>
    <n v="0"/>
    <n v="0"/>
    <n v="0.52888243009174307"/>
    <n v="76910.082983941276"/>
    <n v="0.22689459977981652"/>
    <n v="32995.012699980914"/>
    <n v="3.6335434128440362E-2"/>
    <n v="5283.8988309577971"/>
  </r>
  <r>
    <x v="2"/>
    <n v="1"/>
    <n v="1.623"/>
    <n v="1856290.02"/>
    <n v="0.38300000000000001"/>
    <n v="438052.42"/>
    <n v="7.1999999999999995E-2"/>
    <n v="82349.279999999999"/>
    <n v="0.3898881321739131"/>
    <n v="445930.6522925914"/>
    <n v="0.18415992626086961"/>
    <n v="210631.07406160701"/>
    <n v="5.5579797565217415E-2"/>
    <n v="63568.837667241765"/>
  </r>
  <r>
    <x v="2"/>
    <n v="1"/>
    <n v="0.111"/>
    <n v="13850.58"/>
    <n v="0.84099999999999997"/>
    <n v="104939.98"/>
    <n v="0.01"/>
    <n v="1247.8"/>
    <n v="0.56829581581742739"/>
    <n v="70911.951897698586"/>
    <n v="0.33832700146058092"/>
    <n v="42216.443242251291"/>
    <n v="3.2741322721991699E-2"/>
    <n v="4085.4622492501244"/>
  </r>
  <r>
    <x v="2"/>
    <n v="1"/>
    <n v="0.97599999999999998"/>
    <n v="26517.919999999998"/>
    <n v="1.3089999999999999"/>
    <n v="35565.53"/>
    <n v="1.4999999999999999E-2"/>
    <n v="407.54999999999995"/>
    <n v="1.6613560545820723"/>
    <n v="45139.04400299491"/>
    <n v="1.1422881333492434"/>
    <n v="31035.968583098944"/>
    <n v="0.10584582406868454"/>
    <n v="2875.8310399461589"/>
  </r>
  <r>
    <x v="2"/>
    <n v="1"/>
    <n v="8.44"/>
    <n v="1050780"/>
    <n v="1.629"/>
    <n v="202810.5"/>
    <n v="1.202"/>
    <n v="149649"/>
    <n v="0.66351874742734585"/>
    <n v="82608.084054704552"/>
    <n v="0.64999288394638077"/>
    <n v="80924.114051324403"/>
    <n v="8.7918112626273456E-2"/>
    <n v="10945.805021971046"/>
  </r>
  <r>
    <x v="2"/>
    <n v="1"/>
    <n v="0"/>
    <n v="0"/>
    <n v="0"/>
    <n v="0"/>
    <n v="0"/>
    <n v="0"/>
    <n v="1.0357815660113852"/>
    <n v="1367.2316671350286"/>
    <n v="0.53961770372675522"/>
    <n v="712.29536891931684"/>
    <n v="9.0067962261859577E-2"/>
    <n v="118.88971018565464"/>
  </r>
  <r>
    <x v="2"/>
    <n v="1"/>
    <n v="4.7329999999999997"/>
    <n v="1453693.6199999999"/>
    <n v="1.72"/>
    <n v="528280.80000000005"/>
    <n v="0.42899999999999999"/>
    <n v="131763.06"/>
    <n v="2.8142791883817737"/>
    <n v="864377.70991957805"/>
    <n v="1.3748713712762048"/>
    <n v="422277.99297377357"/>
    <n v="0.16746799234202134"/>
    <n v="51436.119167928438"/>
  </r>
  <r>
    <x v="2"/>
    <n v="1"/>
    <n v="0"/>
    <n v="0"/>
    <n v="0"/>
    <n v="0"/>
    <n v="1E-3"/>
    <n v="1.04"/>
    <n v="0.95735430883662209"/>
    <n v="995.64848119008707"/>
    <n v="0.95898941440252561"/>
    <n v="997.34899097862672"/>
    <n v="0.15533502876085239"/>
    <n v="161.54842991128649"/>
  </r>
  <r>
    <x v="2"/>
    <n v="1"/>
    <n v="0"/>
    <n v="0"/>
    <n v="0"/>
    <n v="0"/>
    <n v="0.65300000000000002"/>
    <n v="11669.11"/>
    <n v="1.8819122165232489"/>
    <n v="33629.771309270458"/>
    <n v="2.0538800569986493"/>
    <n v="36702.83661856586"/>
    <n v="0.26849695847810146"/>
    <n v="4798.0406480036727"/>
  </r>
  <r>
    <x v="2"/>
    <n v="1"/>
    <n v="0.64100000000000001"/>
    <n v="575605.18000000005"/>
    <n v="1.2290000000000001"/>
    <n v="1103617.4200000002"/>
    <n v="0.17499999999999999"/>
    <n v="157146.5"/>
    <n v="2.4232284230691823"/>
    <n v="2176010.6593476646"/>
    <n v="2.0817772669014674"/>
    <n v="1869394.3501321797"/>
    <n v="0.22735851802935012"/>
    <n v="204163.40201999582"/>
  </r>
  <r>
    <x v="2"/>
    <n v="1"/>
    <n v="0.14599999999999999"/>
    <n v="799072.6"/>
    <n v="0.11799999999999999"/>
    <n v="645825.79999999993"/>
    <n v="3.3000000000000002E-2"/>
    <n v="180612.3"/>
    <n v="0.56343410027932972"/>
    <n v="3083731.1742387996"/>
    <n v="0.27137501452513968"/>
    <n v="1485262.591997542"/>
    <n v="5.377858519553072E-2"/>
    <n v="294335.57463365921"/>
  </r>
  <r>
    <x v="2"/>
    <n v="1"/>
    <n v="1.3759999999999999"/>
    <n v="1326519.0399999998"/>
    <n v="0"/>
    <n v="0"/>
    <n v="0"/>
    <n v="0"/>
    <n v="2.2599136169298983"/>
    <n v="2178647.1232650992"/>
    <n v="0.4460355822887957"/>
    <n v="429996.14274969063"/>
    <n v="5.121149278130617E-2"/>
    <n v="49369.927500890401"/>
  </r>
  <r>
    <x v="2"/>
    <n v="1"/>
    <n v="0.32900000000000001"/>
    <n v="993537.23"/>
    <n v="0.63400000000000001"/>
    <n v="1914597.58"/>
    <n v="8.4000000000000005E-2"/>
    <n v="253669.08000000002"/>
    <n v="0.34228514232861806"/>
    <n v="1033656.6327639238"/>
    <n v="0.32819592339499459"/>
    <n v="991109.02318284241"/>
    <n v="9.1165534276387392E-2"/>
    <n v="275308.06199523399"/>
  </r>
  <r>
    <x v="2"/>
    <n v="1"/>
    <n v="0"/>
    <n v="0"/>
    <n v="0.27900000000000003"/>
    <n v="246482.55000000002"/>
    <n v="1.7000000000000001E-2"/>
    <n v="15018.65"/>
    <n v="0.81014177965217393"/>
    <n v="715719.75523371308"/>
    <n v="0.16929568280193238"/>
    <n v="149564.27097136716"/>
    <n v="4.6246625545893719E-2"/>
    <n v="40856.581338519805"/>
  </r>
  <r>
    <x v="2"/>
    <n v="1"/>
    <n v="0.94"/>
    <n v="1011327.2"/>
    <n v="0.156"/>
    <n v="167837.28"/>
    <n v="9.2999999999999999E-2"/>
    <n v="100056.84"/>
    <n v="1.1223747392000001"/>
    <n v="1207540.534410496"/>
    <n v="0.67689610559999991"/>
    <n v="728258.98209292791"/>
    <n v="0.1099232992"/>
    <n v="118264.27914329601"/>
  </r>
  <r>
    <x v="2"/>
    <n v="1"/>
    <n v="0"/>
    <n v="0"/>
    <n v="0.65500000000000003"/>
    <n v="48384.850000000006"/>
    <n v="0.26100000000000001"/>
    <n v="19280.07"/>
    <n v="1.904564158259819"/>
    <n v="140690.1543706528"/>
    <n v="0.87637262617522671"/>
    <n v="64737.645895563997"/>
    <n v="0.14378615956495469"/>
    <n v="10621.483607063203"/>
  </r>
  <r>
    <x v="2"/>
    <n v="1"/>
    <n v="1.085"/>
    <n v="4636910.25"/>
    <n v="0.19400000000000001"/>
    <n v="829088.1"/>
    <n v="2.9000000000000001E-2"/>
    <n v="123935.85"/>
    <n v="0.67118005307979633"/>
    <n v="2868388.6338444715"/>
    <n v="0.25986502671646861"/>
    <n v="1110572.1714268359"/>
    <n v="4.3862568203735151E-2"/>
    <n v="187453.26460389272"/>
  </r>
  <r>
    <x v="1"/>
    <n v="1"/>
    <n v="4.5350000000000001"/>
    <n v="6980317.3499999996"/>
    <n v="1.1379999999999999"/>
    <n v="1751620.98"/>
    <n v="0.19900000000000001"/>
    <n v="306302.79000000004"/>
    <n v="3.7944159364761627"/>
    <n v="5840402.9535834752"/>
    <n v="1.5138804781758957"/>
    <n v="2330179.9708131202"/>
    <n v="0.15948366534794195"/>
    <n v="245478.85254020573"/>
  </r>
  <r>
    <x v="1"/>
    <n v="1"/>
    <n v="12.535"/>
    <n v="4217526.0999999996"/>
    <n v="1.214"/>
    <n v="408462.44"/>
    <n v="0.127"/>
    <n v="42730.420000000006"/>
    <n v="3.3716659561949971"/>
    <n v="1134430.7276213686"/>
    <n v="0.92171604751506309"/>
    <n v="310120.58134691813"/>
    <n v="6.6064276289939758E-2"/>
    <n v="22227.986400513131"/>
  </r>
  <r>
    <x v="1"/>
    <n v="1"/>
    <n v="0"/>
    <n v="0"/>
    <n v="0.51100000000000001"/>
    <n v="16137.380000000001"/>
    <n v="1E-3"/>
    <n v="31.58"/>
    <n v="3.0654209659553833"/>
    <n v="96805.994104871002"/>
    <n v="1.9553543545780798"/>
    <n v="61750.090517575765"/>
    <n v="0.14617129946653734"/>
    <n v="4616.089637153249"/>
  </r>
  <r>
    <x v="1"/>
    <n v="1"/>
    <n v="0.23100000000000001"/>
    <n v="26103"/>
    <n v="1.228"/>
    <n v="138764"/>
    <n v="0"/>
    <n v="0"/>
    <n v="1.6006657388526042"/>
    <n v="180875.22849034428"/>
    <n v="0.82946236421888808"/>
    <n v="93729.247156734345"/>
    <n v="4.5150716928508403E-2"/>
    <n v="5102.0310129214495"/>
  </r>
  <r>
    <x v="1"/>
    <n v="1"/>
    <n v="1.55"/>
    <n v="3794741.0000000005"/>
    <n v="0.68"/>
    <n v="1664789.6"/>
    <n v="7.4999999999999997E-2"/>
    <n v="183616.49999999997"/>
    <n v="1.8020648162667428"/>
    <n v="4411851.1244805651"/>
    <n v="0.98154675443716177"/>
    <n v="2403042.3951481478"/>
    <n v="5.5834069296095766E-2"/>
    <n v="136694.08513208758"/>
  </r>
  <r>
    <x v="1"/>
    <n v="1"/>
    <n v="2.444"/>
    <n v="9720863.3599999994"/>
    <n v="0.84899999999999998"/>
    <n v="3376846.56"/>
    <n v="0.127"/>
    <n v="505134.88"/>
    <n v="1.9002181292307698"/>
    <n v="7558003.5959276333"/>
    <n v="0.83402507076923083"/>
    <n v="3317284.6774803698"/>
    <n v="9.464688000000003E-2"/>
    <n v="376452.28638720012"/>
  </r>
  <r>
    <x v="1"/>
    <n v="1"/>
    <n v="0"/>
    <n v="0"/>
    <n v="1.83"/>
    <n v="86925"/>
    <n v="1.7999999999999999E-2"/>
    <n v="855"/>
    <n v="4.9087764401114207"/>
    <n v="233166.88090529249"/>
    <n v="1.6284002804760698"/>
    <n v="77349.013322613318"/>
    <n v="0.11282607941250949"/>
    <n v="5359.2387720942006"/>
  </r>
  <r>
    <x v="1"/>
    <n v="1"/>
    <n v="0.313"/>
    <n v="211609.91000000003"/>
    <n v="1.4570000000000001"/>
    <n v="985033.99"/>
    <n v="0.06"/>
    <n v="40564.199999999997"/>
    <n v="1.7132536477453235"/>
    <n v="1158279.3936311807"/>
    <n v="0.68271297388907137"/>
    <n v="461561.76025718451"/>
    <n v="6.8756638365605527E-2"/>
    <n v="46484.300499834928"/>
  </r>
  <r>
    <x v="1"/>
    <n v="1"/>
    <n v="1.9239999999999999"/>
    <n v="403655.19999999995"/>
    <n v="1.5529999999999999"/>
    <n v="325819.39999999997"/>
    <n v="0.108"/>
    <n v="22658.400000000001"/>
    <n v="2.3339275170431213"/>
    <n v="489657.99307564687"/>
    <n v="1.1013220471047229"/>
    <n v="231057.36548257087"/>
    <n v="0.11669637585215609"/>
    <n v="24482.899653782348"/>
  </r>
  <r>
    <x v="1"/>
    <n v="1"/>
    <n v="2.2080000000000002"/>
    <n v="449438.4"/>
    <n v="0.53800000000000003"/>
    <n v="109509.9"/>
    <n v="6.2E-2"/>
    <n v="12620.1"/>
    <n v="5.5214599737946379"/>
    <n v="1123893.1776658986"/>
    <n v="2.1357459276952424"/>
    <n v="434731.08358236664"/>
    <n v="0.24363075851011975"/>
    <n v="49591.040894734877"/>
  </r>
  <r>
    <x v="1"/>
    <n v="1"/>
    <n v="1.1859999999999999"/>
    <n v="1091867.18"/>
    <n v="0.51800000000000002"/>
    <n v="476886.33999999997"/>
    <n v="0.11799999999999999"/>
    <n v="108634.34"/>
    <n v="2.5075539686123807"/>
    <n v="2308529.410123616"/>
    <n v="1.287400082754466"/>
    <n v="1185219.1381862441"/>
    <n v="0.1053253686331533"/>
    <n v="96965.694124739908"/>
  </r>
  <r>
    <x v="1"/>
    <n v="1"/>
    <n v="2.2250000000000001"/>
    <n v="595543.5"/>
    <n v="1.39"/>
    <n v="372047.39999999997"/>
    <n v="0.107"/>
    <n v="28639.62"/>
    <n v="2.4672971751706263"/>
    <n v="660396.76190616982"/>
    <n v="1.2046743733218142"/>
    <n v="322443.14276331681"/>
    <n v="0.10691893150755938"/>
    <n v="28617.921207313342"/>
  </r>
  <r>
    <x v="1"/>
    <n v="1"/>
    <n v="6.3360000000000003"/>
    <n v="2980581.12"/>
    <n v="2.3580000000000001"/>
    <n v="1109250.3600000001"/>
    <n v="0.315"/>
    <n v="148182.29999999999"/>
    <n v="2.8915836091485709"/>
    <n v="1360258.7614156706"/>
    <n v="2.1872023998625219"/>
    <n v="1028903.7529433275"/>
    <n v="0.18843843098890803"/>
    <n v="88645.20670580212"/>
  </r>
  <r>
    <x v="1"/>
    <n v="1"/>
    <n v="2.9"/>
    <n v="2030086.9999999998"/>
    <n v="1.66"/>
    <n v="1162049.8"/>
    <n v="0.113"/>
    <n v="79103.39"/>
    <n v="1.9708313279663181"/>
    <n v="1379641.0545162619"/>
    <n v="1.092658025771881"/>
    <n v="764893.39778108988"/>
    <n v="0.10845642626180151"/>
    <n v="75922.752076048913"/>
  </r>
  <r>
    <x v="1"/>
    <n v="1"/>
    <n v="3.5630000000000002"/>
    <n v="1138378.5"/>
    <n v="0.93"/>
    <n v="297135"/>
    <n v="6.8000000000000005E-2"/>
    <n v="21726.000000000004"/>
    <n v="1.7352568197843845"/>
    <n v="554414.55392111081"/>
    <n v="0.90130550853969305"/>
    <n v="287967.10997843195"/>
    <n v="7.6216591675922915E-2"/>
    <n v="24351.201040457374"/>
  </r>
  <r>
    <x v="1"/>
    <n v="1"/>
    <n v="1.516"/>
    <n v="2602668.7999999998"/>
    <n v="1.0549999999999999"/>
    <n v="1811224"/>
    <n v="0.11600000000000001"/>
    <n v="199148.80000000002"/>
    <n v="2.0651219228633622"/>
    <n v="3545401.31717182"/>
    <n v="1.1879306358790813"/>
    <n v="2039439.315677207"/>
    <n v="9.3059961257557472E-2"/>
    <n v="159765.34148697468"/>
  </r>
  <r>
    <x v="1"/>
    <n v="1"/>
    <n v="6.6420000000000003"/>
    <n v="12663305.1"/>
    <n v="3.012"/>
    <n v="5742528.5999999996"/>
    <n v="0.151"/>
    <n v="287889.05"/>
    <n v="3.2879190136095873"/>
    <n v="6268581.9953973591"/>
    <n v="2.1968061997805375"/>
    <n v="4188320.8601915836"/>
    <n v="0.12555492660987583"/>
    <n v="239376.74532805875"/>
  </r>
  <r>
    <x v="1"/>
    <n v="1"/>
    <n v="4.4980000000000002"/>
    <n v="4445058.540000001"/>
    <n v="1.097"/>
    <n v="1084088.3099999998"/>
    <n v="3.6999999999999998E-2"/>
    <n v="36564.51"/>
    <n v="2.8372863657490504"/>
    <n v="2803891.5052241837"/>
    <n v="1.3684400565399242"/>
    <n v="1352333.5170744495"/>
    <n v="5.3442037711026631E-2"/>
    <n v="52813.024927167848"/>
  </r>
  <r>
    <x v="1"/>
    <n v="1"/>
    <n v="0.86199999999999999"/>
    <n v="814546.9"/>
    <n v="0.42499999999999999"/>
    <n v="401603.75"/>
    <n v="0.124"/>
    <n v="117173.79999999999"/>
    <n v="2.3019486700000003"/>
    <n v="2175226.3957165"/>
    <n v="0.78135085000000004"/>
    <n v="738337.48570750002"/>
    <n v="9.392404E-2"/>
    <n v="88753.521598000007"/>
  </r>
  <r>
    <x v="1"/>
    <n v="1"/>
    <n v="1.401"/>
    <n v="604993.83000000007"/>
    <n v="0.41899999999999998"/>
    <n v="180936.77"/>
    <n v="3.4000000000000002E-2"/>
    <n v="14682.220000000001"/>
    <n v="6.8090350395287711"/>
    <n v="2940345.6011197092"/>
    <n v="1.2624073619900691"/>
    <n v="545145.37112817157"/>
    <n v="0.10911659848116055"/>
    <n v="47119.820722119555"/>
  </r>
  <r>
    <x v="1"/>
    <n v="1"/>
    <n v="0"/>
    <n v="0"/>
    <n v="0"/>
    <n v="0"/>
    <n v="2.7E-2"/>
    <n v="12186.45"/>
    <n v="3.2697837252105777"/>
    <n v="1475816.8843737943"/>
    <n v="0.75543279168658184"/>
    <n v="340964.59052773868"/>
    <n v="8.6174103102840377E-2"/>
    <n v="38894.681435467006"/>
  </r>
  <r>
    <x v="1"/>
    <n v="1"/>
    <n v="0"/>
    <n v="0"/>
    <n v="0"/>
    <n v="0"/>
    <n v="2.1000000000000001E-2"/>
    <n v="741.30000000000007"/>
    <n v="4.3061760573460388"/>
    <n v="152008.01482431518"/>
    <n v="1.5259097118475324"/>
    <n v="53864.612828217898"/>
    <n v="7.9027830806428681E-2"/>
    <n v="2789.6824274669325"/>
  </r>
  <r>
    <x v="1"/>
    <n v="1"/>
    <n v="4.6870000000000003"/>
    <n v="1522571.9500000002"/>
    <n v="1.8120000000000001"/>
    <n v="588628.19999999995"/>
    <n v="7.5999999999999998E-2"/>
    <n v="24688.600000000002"/>
    <n v="4.450136051735516"/>
    <n v="1445626.6964062825"/>
    <n v="1.7143555676389075"/>
    <n v="556908.4061474991"/>
    <n v="0.16884438062557747"/>
    <n v="54849.097046218842"/>
  </r>
  <r>
    <x v="1"/>
    <n v="1"/>
    <n v="12.928000000000001"/>
    <n v="4465201.92"/>
    <n v="3.5030000000000001"/>
    <n v="1209901.17"/>
    <n v="0.16600000000000001"/>
    <n v="57334.740000000005"/>
    <n v="7.3910327877473954"/>
    <n v="2552788.814560073"/>
    <n v="4.0731070603538715"/>
    <n v="1406810.4475756236"/>
    <n v="0.1469761518987342"/>
    <n v="50764.0931043038"/>
  </r>
  <r>
    <x v="1"/>
    <n v="1"/>
    <n v="1.3120000000000001"/>
    <n v="2365417.92"/>
    <n v="0.193"/>
    <n v="347961.63"/>
    <n v="3.5999999999999997E-2"/>
    <n v="64904.759999999995"/>
    <n v="0.85885882316307705"/>
    <n v="1548445.1608689432"/>
    <n v="0.40193298974769232"/>
    <n v="724649.00654601189"/>
    <n v="5.3375407089230782E-2"/>
    <n v="96231.055195245062"/>
  </r>
  <r>
    <x v="1"/>
    <n v="1"/>
    <n v="1.4359999999999999"/>
    <n v="7570678.1600000001"/>
    <n v="0.48199999999999998"/>
    <n v="2541132.92"/>
    <n v="0.113"/>
    <n v="595742.78"/>
    <n v="1.2027935014997757"/>
    <n v="6341199.5075169075"/>
    <n v="0.52683003771890458"/>
    <n v="2777479.5686563281"/>
    <n v="7.537722078132017E-2"/>
    <n v="397393.23059236683"/>
  </r>
  <r>
    <x v="1"/>
    <n v="1"/>
    <n v="0"/>
    <n v="0"/>
    <n v="0.157"/>
    <n v="50233.72"/>
    <n v="0.13300000000000001"/>
    <n v="42554.68"/>
    <n v="2.3583083527506545"/>
    <n v="754564.34054609947"/>
    <n v="1.5627451363469924"/>
    <n v="500015.93382558372"/>
    <n v="0.14811489090235402"/>
    <n v="47390.840493117197"/>
  </r>
  <r>
    <x v="1"/>
    <n v="1"/>
    <n v="1.2809999999999999"/>
    <n v="6432003.4800000004"/>
    <n v="0.72099999999999997"/>
    <n v="3620198.6799999997"/>
    <n v="8.5999999999999993E-2"/>
    <n v="431812.87999999995"/>
    <n v="1.5245089695277212"/>
    <n v="7654681.4967162497"/>
    <n v="0.75739936065708446"/>
    <n v="3802962.7818080736"/>
    <n v="8.2537109815195089E-2"/>
    <n v="414425.43135087972"/>
  </r>
  <r>
    <x v="1"/>
    <n v="1"/>
    <n v="1.151"/>
    <n v="5331823.34"/>
    <n v="0.629"/>
    <n v="2913741.86"/>
    <n v="0.13600000000000001"/>
    <n v="629998.24000000011"/>
    <n v="1.4864928739534884"/>
    <n v="6885940.3997297026"/>
    <n v="1.0255585713488373"/>
    <n v="4750735.992402073"/>
    <n v="0.10044965469767443"/>
    <n v="465316.95344222523"/>
  </r>
  <r>
    <x v="1"/>
    <n v="1"/>
    <n v="1.8720000000000001"/>
    <n v="1525567.6800000002"/>
    <n v="0.53900000000000003"/>
    <n v="439252.66000000003"/>
    <n v="7.3999999999999996E-2"/>
    <n v="60305.56"/>
    <n v="3.3765255033756034"/>
    <n v="2751665.6937209144"/>
    <n v="1.1085044158564032"/>
    <n v="903364.58865801734"/>
    <n v="4.8583100767994297E-2"/>
    <n v="39592.312139869275"/>
  </r>
  <r>
    <x v="1"/>
    <n v="1"/>
    <n v="0"/>
    <n v="0"/>
    <n v="0"/>
    <n v="0"/>
    <n v="0.05"/>
    <n v="8238"/>
    <n v="3.3529053439588683"/>
    <n v="552424.68447066308"/>
    <n v="1.4977227100257069"/>
    <n v="246764.79370383546"/>
    <n v="0.16326294601542415"/>
    <n v="26899.202985501284"/>
  </r>
  <r>
    <x v="1"/>
    <n v="1"/>
    <n v="0"/>
    <n v="0"/>
    <n v="0"/>
    <n v="0"/>
    <n v="2.9000000000000001E-2"/>
    <n v="3645.59"/>
    <n v="0.87314980017654498"/>
    <n v="109763.66138019346"/>
    <n v="0.46018514542244654"/>
    <n v="57849.874631055754"/>
    <n v="2.8332294401008835E-2"/>
    <n v="3561.652729150821"/>
  </r>
  <r>
    <x v="1"/>
    <n v="1"/>
    <n v="4.8419999999999996"/>
    <n v="990963.71999999986"/>
    <n v="2.601"/>
    <n v="532320.66"/>
    <n v="0.10100000000000001"/>
    <n v="20670.660000000003"/>
    <n v="3.0247290680641927"/>
    <n v="619041.05107001774"/>
    <n v="2.0530228934804415"/>
    <n v="420171.66537970718"/>
    <n v="0.1261391184553661"/>
    <n v="25815.631983075225"/>
  </r>
  <r>
    <x v="1"/>
    <n v="1"/>
    <n v="21.085000000000001"/>
    <n v="582367.70000000007"/>
    <n v="0.46500000000000002"/>
    <n v="12843.300000000001"/>
    <n v="8.9999999999999993E-3"/>
    <n v="248.57999999999998"/>
    <n v="3.4294943597315437"/>
    <n v="94722.634215785234"/>
    <n v="1.1936638135570472"/>
    <n v="32968.994530445641"/>
    <n v="8.9899366711409398E-2"/>
    <n v="2483.0205085691277"/>
  </r>
  <r>
    <x v="1"/>
    <n v="1"/>
    <n v="2.613"/>
    <n v="745175.34"/>
    <n v="1.952"/>
    <n v="556671.36"/>
    <n v="3.5999999999999997E-2"/>
    <n v="10266.48"/>
    <n v="2.2172696156285063"/>
    <n v="632320.94898493739"/>
    <n v="1.8053319234240601"/>
    <n v="514844.55792207341"/>
    <n v="9.934464094743406E-2"/>
    <n v="28331.104705389243"/>
  </r>
  <r>
    <x v="1"/>
    <n v="1"/>
    <n v="0"/>
    <n v="0"/>
    <n v="1.73"/>
    <n v="234553.4"/>
    <n v="6.8000000000000005E-2"/>
    <n v="9219.44"/>
    <n v="2.5410016610348434"/>
    <n v="344509.00520310411"/>
    <n v="1.3982725478531195"/>
    <n v="189577.79203792594"/>
    <n v="0.12989417111203841"/>
    <n v="17611.051719370167"/>
  </r>
  <r>
    <x v="1"/>
    <n v="1"/>
    <n v="10.372999999999999"/>
    <n v="847266.6399999999"/>
    <n v="0.438"/>
    <n v="35775.839999999997"/>
    <n v="0.436"/>
    <n v="35612.480000000003"/>
    <n v="1.9035044215384622"/>
    <n v="155478.24115126158"/>
    <n v="1.4904321600000003"/>
    <n v="121738.49882880002"/>
    <n v="0.18967603846153852"/>
    <n v="15492.738821538467"/>
  </r>
  <r>
    <x v="1"/>
    <n v="1"/>
    <n v="1.079"/>
    <n v="3719852.5"/>
    <n v="0.71699999999999997"/>
    <n v="2471857.5"/>
    <n v="7.0999999999999994E-2"/>
    <n v="244772.49999999997"/>
    <n v="1.6654278571476737"/>
    <n v="5741562.5375166051"/>
    <n v="0.6533788433243426"/>
    <n v="2252523.5623606709"/>
    <n v="8.2583199527983819E-2"/>
    <n v="284705.58037272422"/>
  </r>
  <r>
    <x v="1"/>
    <n v="1"/>
    <n v="5.5229999999999997"/>
    <n v="1573723.6199999999"/>
    <n v="2.9569999999999999"/>
    <n v="842567.58000000007"/>
    <n v="7.2999999999999995E-2"/>
    <n v="20800.62"/>
    <n v="2.1180367082595271"/>
    <n v="603513.37965146964"/>
    <n v="1.1136333216271885"/>
    <n v="317318.67866445112"/>
    <n v="8.2775810113285289E-2"/>
    <n v="23586.139333679512"/>
  </r>
  <r>
    <x v="1"/>
    <n v="1"/>
    <n v="0.76400000000000001"/>
    <n v="873106.84000000008"/>
    <n v="0.82199999999999995"/>
    <n v="939389.81999999983"/>
    <n v="1.2999999999999999E-2"/>
    <n v="14856.53"/>
    <n v="1.5125856137977338"/>
    <n v="1728597.9653041882"/>
    <n v="0.37774110183801923"/>
    <n v="431686.30859150673"/>
    <n v="4.1340764364246732E-2"/>
    <n v="47244.638923104809"/>
  </r>
  <r>
    <x v="1"/>
    <n v="1"/>
    <n v="0"/>
    <n v="0"/>
    <n v="0"/>
    <n v="0"/>
    <n v="0.03"/>
    <n v="443.7"/>
    <n v="4.159041390207733"/>
    <n v="61512.222161172365"/>
    <n v="1.4884283692210045"/>
    <n v="22013.855580778658"/>
    <n v="0.16864380057126377"/>
    <n v="2494.2418104489911"/>
  </r>
  <r>
    <x v="1"/>
    <n v="1"/>
    <n v="0"/>
    <n v="0"/>
    <n v="1.2649999999999999"/>
    <n v="42782.299999999996"/>
    <n v="0.246"/>
    <n v="8319.7199999999993"/>
    <n v="2.2266882347735932"/>
    <n v="75306.596100042923"/>
    <n v="1.7199487657553958"/>
    <n v="58168.667257847483"/>
    <n v="0.17530917947101143"/>
    <n v="5928.9564497096071"/>
  </r>
  <r>
    <x v="1"/>
    <n v="1"/>
    <n v="2.8690000000000002"/>
    <n v="360059.50000000006"/>
    <n v="2.9089999999999998"/>
    <n v="365079.5"/>
    <n v="0.159"/>
    <n v="19954.5"/>
    <n v="4.1253038611382955"/>
    <n v="517725.63457285607"/>
    <n v="4.8579226108678863"/>
    <n v="609669.28766391973"/>
    <n v="0.17372182799381924"/>
    <n v="21802.089413224316"/>
  </r>
  <r>
    <x v="1"/>
    <n v="1"/>
    <n v="0"/>
    <n v="0"/>
    <n v="0"/>
    <n v="0"/>
    <n v="1E-3"/>
    <n v="2.0100000000000002"/>
    <n v="0.71712383762300336"/>
    <n v="1441.4189136222367"/>
    <n v="0.51055186566134203"/>
    <n v="1026.2092499792975"/>
    <n v="8.649151671565497E-2"/>
    <n v="173.8479485984665"/>
  </r>
  <r>
    <x v="1"/>
    <n v="1"/>
    <n v="0"/>
    <n v="0"/>
    <n v="0.20499999999999999"/>
    <n v="11135.599999999999"/>
    <n v="4.0000000000000001E-3"/>
    <n v="217.28000000000003"/>
    <n v="0.71820030239999999"/>
    <n v="39012.640426368001"/>
    <n v="1.1549553250064517"/>
    <n v="62737.173254350455"/>
    <n v="0.1218452125935484"/>
    <n v="6618.6319480815491"/>
  </r>
  <r>
    <x v="1"/>
    <n v="1"/>
    <n v="4.3999999999999997E-2"/>
    <n v="4636.28"/>
    <n v="1.3620000000000001"/>
    <n v="143513.94"/>
    <n v="9.2999999999999999E-2"/>
    <n v="9799.41"/>
    <n v="1.2526975013102595"/>
    <n v="131996.73571306205"/>
    <n v="0.67951363134734233"/>
    <n v="71600.351335069456"/>
    <n v="8.3900827342398038E-2"/>
    <n v="8840.6301770684804"/>
  </r>
  <r>
    <x v="2"/>
    <n v="1"/>
    <n v="0"/>
    <n v="0"/>
    <n v="0"/>
    <n v="0"/>
    <n v="2E-3"/>
    <n v="19.46"/>
    <n v="2.6590742144330179"/>
    <n v="25872.792106433266"/>
    <n v="4.0888398229201632"/>
    <n v="39784.411477013186"/>
    <n v="0.39125342664682011"/>
    <n v="3806.8958412735592"/>
  </r>
  <r>
    <x v="2"/>
    <n v="1"/>
    <n v="2.202"/>
    <n v="19289.52"/>
    <n v="7.5839999999999996"/>
    <n v="66435.839999999997"/>
    <n v="1E-3"/>
    <n v="8.76"/>
    <n v="0.1208089565688488"/>
    <n v="1058.2864595431154"/>
    <n v="0.15666193722799102"/>
    <n v="1372.3585701172012"/>
    <n v="6.7808898203160287E-2"/>
    <n v="594.00594825968415"/>
  </r>
  <r>
    <x v="2"/>
    <n v="1"/>
    <n v="0"/>
    <n v="0"/>
    <n v="0.84699999999999998"/>
    <n v="151418.19"/>
    <n v="6.5000000000000002E-2"/>
    <n v="11620.050000000001"/>
    <n v="0.70829306430150751"/>
    <n v="126621.55110518049"/>
    <n v="0.3694177378492462"/>
    <n v="66040.808995309751"/>
    <n v="7.9992029849246221E-2"/>
    <n v="14300.175176149747"/>
  </r>
  <r>
    <x v="2"/>
    <n v="1"/>
    <n v="0"/>
    <n v="0"/>
    <n v="0"/>
    <n v="0"/>
    <n v="2.3E-2"/>
    <n v="4196.3500000000004"/>
    <n v="0.35503144240092166"/>
    <n v="64775.486666048157"/>
    <n v="0.30694591972811058"/>
    <n v="56002.283054393774"/>
    <n v="3.365986587096774E-2"/>
    <n v="6141.2425281580636"/>
  </r>
  <r>
    <x v="2"/>
    <n v="1"/>
    <n v="0.874"/>
    <n v="990338.14"/>
    <n v="0.82699999999999996"/>
    <n v="937081.97"/>
    <n v="6.5000000000000002E-2"/>
    <n v="73652.149999999994"/>
    <n v="1.743259113585965"/>
    <n v="1975304.3341953927"/>
    <n v="0.93861437092982447"/>
    <n v="1063553.3298442934"/>
    <n v="0.1463742234842105"/>
    <n v="165858.09637219377"/>
  </r>
  <r>
    <x v="2"/>
    <n v="1"/>
    <n v="0"/>
    <n v="0"/>
    <n v="0.03"/>
    <n v="50396.7"/>
    <n v="2.5000000000000001E-2"/>
    <n v="41997.25"/>
    <n v="0.92909580612244891"/>
    <n v="1560778.7537470409"/>
    <n v="0.3617279671836735"/>
    <n v="607663.19479218125"/>
    <n v="4.4596598693877547E-2"/>
    <n v="74917.380179857952"/>
  </r>
  <r>
    <x v="2"/>
    <n v="1"/>
    <n v="0.94699999999999995"/>
    <n v="2276341.7799999998"/>
    <n v="0.72699999999999998"/>
    <n v="1747518.98"/>
    <n v="4.1000000000000002E-2"/>
    <n v="98553.340000000011"/>
    <n v="0.89859427039330542"/>
    <n v="2159986.9915152038"/>
    <n v="0.64338689029079499"/>
    <n v="1546534.8036675956"/>
    <n v="3.716612331589958E-2"/>
    <n v="89337.697259360444"/>
  </r>
  <r>
    <x v="2"/>
    <n v="1"/>
    <n v="1.393"/>
    <n v="1290739.8700000001"/>
    <n v="2.0139999999999998"/>
    <n v="1866152.26"/>
    <n v="0.17499999999999999"/>
    <n v="162153.25"/>
    <n v="2.1849532883290488"/>
    <n v="2024555.8674328134"/>
    <n v="1.5277312435989718"/>
    <n v="1415580.4930063712"/>
    <n v="0.14632490807197945"/>
    <n v="135583.19657041543"/>
  </r>
  <r>
    <x v="0"/>
    <n v="1"/>
    <n v="7.1349999999999998"/>
    <n v="1877147.15"/>
    <n v="4.3390000000000004"/>
    <n v="1141547.51"/>
    <n v="0.183"/>
    <n v="48145.469999999994"/>
    <n v="2.6178595800000002"/>
    <n v="688732.6769022001"/>
    <n v="3.0992592899999996"/>
    <n v="815384.12660609989"/>
    <n v="0.18301145999999999"/>
    <n v="48148.4850114"/>
  </r>
  <r>
    <x v="0"/>
    <n v="1"/>
    <n v="0"/>
    <n v="0"/>
    <n v="0.22700000000000001"/>
    <n v="45631.540000000008"/>
    <n v="7.4999999999999997E-2"/>
    <n v="15076.499999999998"/>
    <n v="2.7483276782225747"/>
    <n v="552468.82987630193"/>
    <n v="1.0758659968042055"/>
    <n v="216270.58267758138"/>
    <n v="4.14089549732196E-2"/>
    <n v="8324.0281287166035"/>
  </r>
  <r>
    <x v="0"/>
    <n v="1"/>
    <n v="2.294"/>
    <n v="2988439.6799999997"/>
    <n v="1.6830000000000001"/>
    <n v="2192477.7600000002"/>
    <n v="0.151"/>
    <n v="196710.72"/>
    <n v="0.89404142109456197"/>
    <n v="1164685.6400883077"/>
    <n v="1.3216615944752341"/>
    <n v="1721754.9923547772"/>
    <n v="0.11801993443020438"/>
    <n v="153746.92898091587"/>
  </r>
  <r>
    <x v="0"/>
    <n v="1"/>
    <n v="7.7839999999999998"/>
    <n v="432089.83999999997"/>
    <n v="0.16500000000000001"/>
    <n v="9159.1500000000015"/>
    <n v="0.13800000000000001"/>
    <n v="7660.38"/>
    <n v="2.326566725779021"/>
    <n v="129147.71894799345"/>
    <n v="1.6297129497917473"/>
    <n v="90465.365842939907"/>
    <n v="0.17859867942923258"/>
    <n v="9914.0126951167003"/>
  </r>
  <r>
    <x v="0"/>
    <n v="1"/>
    <n v="4.226"/>
    <n v="1326668.18"/>
    <n v="1.528"/>
    <n v="479685.04000000004"/>
    <n v="0.183"/>
    <n v="57449.19"/>
    <n v="3.3374150295488567"/>
    <n v="1047714.7002262726"/>
    <n v="3.8666785213699391"/>
    <n v="1213866.388213665"/>
    <n v="0.29972331908120603"/>
    <n v="94092.141559163007"/>
  </r>
  <r>
    <x v="0"/>
    <n v="1"/>
    <n v="10.851000000000001"/>
    <n v="2708952.1500000004"/>
    <n v="4.3319999999999999"/>
    <n v="1081483.7999999998"/>
    <n v="0.39"/>
    <n v="97363.5"/>
    <n v="1.8777360403730123"/>
    <n v="468776.80247912253"/>
    <n v="2.1321389877783878"/>
    <n v="532288.49829887459"/>
    <n v="0.13098723184860123"/>
    <n v="32700.962431003296"/>
  </r>
  <r>
    <x v="0"/>
    <n v="1"/>
    <n v="2.5169999999999999"/>
    <n v="6970302.9299999997"/>
    <n v="1.706"/>
    <n v="4724408.74"/>
    <n v="0.111"/>
    <n v="307391.19"/>
    <n v="2.6917374395577567"/>
    <n v="7454201.5739929006"/>
    <n v="1.334144420327515"/>
    <n v="3694632.8017687839"/>
    <n v="9.7028685114728369E-2"/>
    <n v="268700.56740136613"/>
  </r>
  <r>
    <x v="0"/>
    <n v="1"/>
    <n v="2.3090000000000002"/>
    <n v="2003680.9300000002"/>
    <n v="1.0209999999999999"/>
    <n v="885993.16999999993"/>
    <n v="0.22600000000000001"/>
    <n v="196116.02"/>
    <n v="1.6909537259816656"/>
    <n v="1467358.91479511"/>
    <n v="1.3498391414896871"/>
    <n v="1171349.9118105057"/>
    <n v="0.14862849752864785"/>
    <n v="128975.35130043473"/>
  </r>
  <r>
    <x v="0"/>
    <n v="1"/>
    <n v="8.1539999999999999"/>
    <n v="28721160.359999999"/>
    <n v="1.786"/>
    <n v="6290899.2400000002"/>
    <n v="0.10299999999999999"/>
    <n v="362801.02"/>
    <n v="3.801940624674629"/>
    <n v="13391727.539916432"/>
    <n v="1.7930019921088389"/>
    <n v="6315562.6368846474"/>
    <n v="5.9847608216533177E-2"/>
    <n v="210803.62432542347"/>
  </r>
  <r>
    <x v="0"/>
    <n v="1"/>
    <n v="4.0709999999999997"/>
    <n v="657995.72999999986"/>
    <n v="2.0390000000000001"/>
    <n v="329563.57000000007"/>
    <n v="5.0000000000000001E-3"/>
    <n v="808.15"/>
    <n v="3.8618009832009141"/>
    <n v="624182.89291476377"/>
    <n v="1.5200794557716897"/>
    <n v="245690.44243637822"/>
    <n v="8.7408731027397268E-2"/>
    <n v="14127.87319595822"/>
  </r>
  <r>
    <x v="0"/>
    <n v="1"/>
    <n v="2.4"/>
    <n v="3133512"/>
    <n v="1.4790000000000001"/>
    <n v="1931026.7700000003"/>
    <n v="0.155"/>
    <n v="202372.65"/>
    <n v="1.7888091082409909"/>
    <n v="2335522.8359926851"/>
    <n v="1.3684834253285123"/>
    <n v="1786733.0146116656"/>
    <n v="0.1398391214304977"/>
    <n v="182578.15211330072"/>
  </r>
  <r>
    <x v="0"/>
    <n v="1"/>
    <n v="0.879"/>
    <n v="1247608.6500000001"/>
    <n v="0.51300000000000001"/>
    <n v="728126.55"/>
    <n v="0.112"/>
    <n v="158967.20000000001"/>
    <n v="1.5844316546777926"/>
    <n v="2248863.069066925"/>
    <n v="0.76269476792300073"/>
    <n v="1082530.8188515112"/>
    <n v="0.10029072239920687"/>
    <n v="142347.63683731429"/>
  </r>
  <r>
    <x v="0"/>
    <n v="1"/>
    <n v="1.67"/>
    <n v="8760435.9000000004"/>
    <n v="0.747"/>
    <n v="3918590.1899999995"/>
    <n v="0.1"/>
    <n v="524577"/>
    <n v="1.1595837527027031"/>
    <n v="6082909.6624152586"/>
    <n v="0.81833944054054064"/>
    <n v="4292820.4870043518"/>
    <n v="8.652403175675677E-2"/>
    <n v="453885.17006864195"/>
  </r>
  <r>
    <x v="0"/>
    <n v="1"/>
    <n v="1.2669999999999999"/>
    <n v="601647.62"/>
    <n v="0.16400000000000001"/>
    <n v="77877.040000000008"/>
    <n v="3.6999999999999998E-2"/>
    <n v="17569.82"/>
    <n v="1.002632827760779"/>
    <n v="476110.22459048347"/>
    <n v="0.71851246870653696"/>
    <n v="341192.83088998613"/>
    <n v="5.0090583532684294E-2"/>
    <n v="23786.014496330463"/>
  </r>
  <r>
    <x v="0"/>
    <n v="1"/>
    <n v="6.06"/>
    <n v="1926716.4"/>
    <n v="2.5230000000000001"/>
    <n v="802162.62"/>
    <n v="0.08"/>
    <n v="25435.200000000001"/>
    <n v="3.3015208394430702"/>
    <n v="1049685.5356925298"/>
    <n v="3.4730284155180349"/>
    <n v="1104214.6544298041"/>
    <n v="8.8989780038896765E-2"/>
    <n v="28293.41066556684"/>
  </r>
  <r>
    <x v="0"/>
    <n v="1"/>
    <n v="0.40100000000000002"/>
    <n v="5744517.4800000004"/>
    <n v="0.50900000000000001"/>
    <n v="7291669.3200000003"/>
    <n v="7.4999999999999997E-2"/>
    <n v="1074411"/>
    <n v="0.597769243821197"/>
    <n v="8563331.3469756804"/>
    <n v="0.46312922418168717"/>
    <n v="6634548.4384302758"/>
    <n v="6.4075671997116085E-2"/>
    <n v="917914.75768124661"/>
  </r>
  <r>
    <x v="0"/>
    <n v="1"/>
    <n v="0.78100000000000003"/>
    <n v="298068.65000000002"/>
    <n v="0.26"/>
    <n v="99229"/>
    <n v="1.9E-2"/>
    <n v="7251.35"/>
    <n v="0.6003651886500001"/>
    <n v="229129.37424827254"/>
    <n v="0.30333411762500007"/>
    <n v="115767.46599158127"/>
    <n v="4.1757683725000015E-2"/>
    <n v="15936.819993646257"/>
  </r>
  <r>
    <x v="0"/>
    <n v="1"/>
    <n v="0"/>
    <n v="0"/>
    <n v="0"/>
    <n v="0"/>
    <n v="1E-3"/>
    <n v="53.63"/>
    <n v="0.81735905907079642"/>
    <n v="43834.96633796682"/>
    <n v="0.98833722959070813"/>
    <n v="53004.525622949674"/>
    <n v="7.9233786338495579E-2"/>
    <n v="4249.3079613335176"/>
  </r>
  <r>
    <x v="0"/>
    <n v="1"/>
    <n v="3.294"/>
    <n v="2261759.2199999997"/>
    <n v="3.0870000000000002"/>
    <n v="2119626.81"/>
    <n v="0.17599999999999999"/>
    <n v="120846.88"/>
    <n v="2.6790466872354952"/>
    <n v="1839513.8268565082"/>
    <n v="2.1296438782252562"/>
    <n v="1462277.3761058077"/>
    <n v="0.1699183945392492"/>
    <n v="116671.06724248469"/>
  </r>
  <r>
    <x v="0"/>
    <n v="1"/>
    <n v="4.5039999999999996"/>
    <n v="1231348.5599999998"/>
    <n v="1.0109999999999999"/>
    <n v="276397.28999999998"/>
    <n v="0.249"/>
    <n v="68074.11"/>
    <n v="1.5546960818391136"/>
    <n v="425038.36181399529"/>
    <n v="1.3198983995764642"/>
    <n v="360847.02346020954"/>
    <n v="7.5470683584422979E-2"/>
    <n v="20632.930185145397"/>
  </r>
  <r>
    <x v="0"/>
    <n v="1"/>
    <n v="0.14699999999999999"/>
    <n v="6163.71"/>
    <n v="2.3769999999999998"/>
    <n v="99667.609999999986"/>
    <n v="0.88200000000000001"/>
    <n v="36982.26"/>
    <n v="2.6834678486323278"/>
    <n v="112517.80689315349"/>
    <n v="2.5236251334702495"/>
    <n v="105815.60184640758"/>
    <n v="0.11259856289742455"/>
    <n v="4721.2577422890117"/>
  </r>
  <r>
    <x v="0"/>
    <n v="1"/>
    <n v="3.09"/>
    <n v="8767905.9000000004"/>
    <n v="0.81499999999999995"/>
    <n v="2312570.65"/>
    <n v="0.19500000000000001"/>
    <n v="553314.44999999995"/>
    <n v="2.4379761841514056"/>
    <n v="6917781.8022914547"/>
    <n v="1.2291024970879474"/>
    <n v="3487590.6265120213"/>
    <n v="0.13270099376064737"/>
    <n v="376540.39680577454"/>
  </r>
  <r>
    <x v="0"/>
    <n v="1"/>
    <n v="0.311"/>
    <n v="73100.55"/>
    <n v="1.3819999999999999"/>
    <n v="324839.09999999998"/>
    <n v="0.28899999999999998"/>
    <n v="67929.45"/>
    <n v="2.2280580391389431"/>
    <n v="523705.04209960857"/>
    <n v="1.1632118003913894"/>
    <n v="273412.93368199607"/>
    <n v="0.19907316046966733"/>
    <n v="46792.146368395304"/>
  </r>
  <r>
    <x v="0"/>
    <n v="1"/>
    <n v="10.467000000000001"/>
    <n v="1343125.44"/>
    <n v="8.9990000000000006"/>
    <n v="1154751.6800000002"/>
    <n v="0.63400000000000001"/>
    <n v="81354.880000000005"/>
    <n v="3.0104330252093021"/>
    <n v="386298.7657948577"/>
    <n v="1.6739348014883724"/>
    <n v="214799.31372698792"/>
    <n v="0.17456303330232559"/>
    <n v="22399.92843335442"/>
  </r>
  <r>
    <x v="0"/>
    <n v="1"/>
    <n v="0"/>
    <n v="0"/>
    <n v="0"/>
    <n v="0"/>
    <n v="0.151"/>
    <n v="7133.24"/>
    <n v="3.5910479102748698"/>
    <n v="169641.10328138486"/>
    <n v="1.3940775535994767"/>
    <n v="65856.223632039284"/>
    <n v="0.20292017112565447"/>
    <n v="9585.9488839759179"/>
  </r>
  <r>
    <x v="0"/>
    <n v="1"/>
    <n v="0"/>
    <n v="0"/>
    <n v="0"/>
    <n v="0"/>
    <n v="6.6000000000000003E-2"/>
    <n v="5938.68"/>
    <n v="3.7045925377083027"/>
    <n v="333339.23654299311"/>
    <n v="1.4308413611228659"/>
    <n v="128747.10567383547"/>
    <n v="0.20819326616883119"/>
    <n v="18733.230089871431"/>
  </r>
  <r>
    <x v="0"/>
    <n v="1"/>
    <n v="4.9450000000000003"/>
    <n v="807419.60000000009"/>
    <n v="3.1360000000000001"/>
    <n v="512046.08000000002"/>
    <n v="0.13300000000000001"/>
    <n v="21716.240000000002"/>
    <n v="2.6448564552909408"/>
    <n v="431852.16201990482"/>
    <n v="2.318026628735145"/>
    <n v="378487.38793987443"/>
    <n v="0.18925912097391576"/>
    <n v="30902.229272620967"/>
  </r>
  <r>
    <x v="0"/>
    <n v="1"/>
    <n v="0.96499999999999997"/>
    <n v="12905572.249999998"/>
    <n v="0.59899999999999998"/>
    <n v="8010816.3499999996"/>
    <n v="0.18099999999999999"/>
    <n v="2420630.65"/>
    <n v="0.81679624802721096"/>
    <n v="10923547.14242911"/>
    <n v="0.78687400923809525"/>
    <n v="10523377.593647053"/>
    <n v="0.17953343273469388"/>
    <n v="2401017.292692339"/>
  </r>
  <r>
    <x v="0"/>
    <n v="1"/>
    <n v="2.3050000000000002"/>
    <n v="4300853.4000000004"/>
    <n v="1.3540000000000001"/>
    <n v="2526401.5200000005"/>
    <n v="0.123"/>
    <n v="229503.24"/>
    <n v="2.4023194439224596"/>
    <n v="4482439.8040260384"/>
    <n v="2.0803924612015376"/>
    <n v="3881762.6855067252"/>
    <n v="0.14883056487600421"/>
    <n v="277699.9743908387"/>
  </r>
  <r>
    <x v="0"/>
    <n v="1"/>
    <n v="0.52200000000000002"/>
    <n v="128772.18000000001"/>
    <n v="2.63"/>
    <n v="648794.69999999995"/>
    <n v="0.248"/>
    <n v="61179.12"/>
    <n v="2.0674791431967066"/>
    <n v="510026.42983519554"/>
    <n v="2.1804561455571827"/>
    <n v="537896.7265475014"/>
    <n v="0.16220269624611167"/>
    <n v="40013.783136953287"/>
  </r>
  <r>
    <x v="0"/>
    <n v="1"/>
    <n v="0"/>
    <n v="0"/>
    <n v="0.155"/>
    <n v="129417.25"/>
    <n v="2.4E-2"/>
    <n v="20038.800000000003"/>
    <n v="0.3225824797843666"/>
    <n v="269340.2414959569"/>
    <n v="0.24758205323450136"/>
    <n v="206718.63534814693"/>
    <n v="2.8225966981132077E-2"/>
    <n v="23567.271130896228"/>
  </r>
  <r>
    <x v="0"/>
    <n v="1"/>
    <n v="4.3090000000000002"/>
    <n v="2412996.91"/>
    <n v="4.0190000000000001"/>
    <n v="2250599.81"/>
    <n v="0.113"/>
    <n v="63278.87000000001"/>
    <n v="1.340497511006135"/>
    <n v="750665.20118832565"/>
    <n v="1.2077429265828223"/>
    <n v="676323.96145711467"/>
    <n v="9.0661667411042979E-2"/>
    <n v="50769.627133509959"/>
  </r>
  <r>
    <x v="0"/>
    <n v="1"/>
    <n v="0.95299999999999996"/>
    <n v="299194.34999999998"/>
    <n v="2.16"/>
    <n v="678132.00000000012"/>
    <n v="0.24299999999999999"/>
    <n v="76289.849999999991"/>
    <n v="0.81708557274602389"/>
    <n v="256524.0155636142"/>
    <n v="0.65122255189860845"/>
    <n v="204451.32016856811"/>
    <n v="6.9555460355367804E-2"/>
    <n v="21836.936778567724"/>
  </r>
  <r>
    <x v="0"/>
    <n v="1"/>
    <n v="0"/>
    <n v="0"/>
    <n v="0"/>
    <n v="0"/>
    <n v="0.23899999999999999"/>
    <n v="263122.27"/>
    <n v="0.39638098462004412"/>
    <n v="436387.71739774512"/>
    <n v="0.27965529589757709"/>
    <n v="307880.90491251956"/>
    <n v="5.9984034482378865E-2"/>
    <n v="66038.223082685363"/>
  </r>
  <r>
    <x v="0"/>
    <n v="1"/>
    <n v="0.124"/>
    <n v="23108.639999999999"/>
    <n v="0.76200000000000001"/>
    <n v="142006.32"/>
    <n v="0.55800000000000005"/>
    <n v="103988.88"/>
    <n v="2.0288474558507463"/>
    <n v="378096.01187234512"/>
    <n v="1.3496474447462687"/>
    <n v="251520.29780291463"/>
    <n v="0.14004123940298507"/>
    <n v="26098.085375140297"/>
  </r>
  <r>
    <x v="0"/>
    <n v="1"/>
    <n v="0.127"/>
    <n v="913370.03"/>
    <n v="0.10199999999999999"/>
    <n v="733572.77999999991"/>
    <n v="1.0999999999999999E-2"/>
    <n v="79110.789999999994"/>
    <n v="3.1238811141732291E-2"/>
    <n v="224666.09346211306"/>
    <n v="6.3278617440944901E-2"/>
    <n v="455092.85598735727"/>
    <n v="7.2089564173228367E-3"/>
    <n v="51846.021568179938"/>
  </r>
  <r>
    <x v="0"/>
    <n v="1"/>
    <n v="0"/>
    <n v="0"/>
    <n v="0.27500000000000002"/>
    <n v="75655.25"/>
    <n v="4.2000000000000003E-2"/>
    <n v="11554.619999999999"/>
    <n v="0.12235175968085106"/>
    <n v="33660.192605798933"/>
    <n v="0.22181189980851063"/>
    <n v="61022.67175631936"/>
    <n v="2.6838450510638302E-2"/>
    <n v="7383.5261199817032"/>
  </r>
  <r>
    <x v="0"/>
    <n v="1"/>
    <n v="0.36799999999999999"/>
    <n v="1521334.08"/>
    <n v="0.62"/>
    <n v="2563117.2000000002"/>
    <n v="0.114"/>
    <n v="471282.83999999997"/>
    <n v="0.36394297207031262"/>
    <n v="1504562.0831169966"/>
    <n v="0.60980666875781264"/>
    <n v="2520977.3570449227"/>
    <n v="6.1465924171875005E-2"/>
    <n v="254103.81848198158"/>
  </r>
  <r>
    <x v="0"/>
    <n v="1"/>
    <n v="7.4999999999999997E-2"/>
    <n v="24949.5"/>
    <n v="0.19600000000000001"/>
    <n v="65201.36"/>
    <n v="4.5999999999999999E-2"/>
    <n v="15302.359999999999"/>
    <n v="0.50044212379642372"/>
    <n v="166477.07690211831"/>
    <n v="0.5661251525447043"/>
    <n v="188327.19324552134"/>
    <n v="7.0374673658872081E-2"/>
    <n v="23410.838939360387"/>
  </r>
  <r>
    <x v="0"/>
    <n v="1"/>
    <n v="0.47299999999999998"/>
    <n v="3819195.9299999997"/>
    <n v="0.53700000000000003"/>
    <n v="4335958.17"/>
    <n v="0.108"/>
    <n v="872036.28"/>
    <n v="0.4097098783168317"/>
    <n v="3308165.538580209"/>
    <n v="0.73602031500000009"/>
    <n v="5942929.7916391501"/>
    <n v="8.097033168316832E-2"/>
    <n v="653787.6558458911"/>
  </r>
  <r>
    <x v="0"/>
    <n v="1"/>
    <n v="2.2890000000000001"/>
    <n v="4894316.91"/>
    <n v="0.876"/>
    <n v="1873054.44"/>
    <n v="0.115"/>
    <n v="245891.85"/>
    <n v="1.3469379790115787"/>
    <n v="2880009.3173427675"/>
    <n v="1.3922676225360071"/>
    <n v="2976932.7078302652"/>
    <n v="0.12708489345241458"/>
    <n v="271731.64833101834"/>
  </r>
  <r>
    <x v="0"/>
    <n v="1"/>
    <n v="0"/>
    <n v="0"/>
    <n v="0.33800000000000002"/>
    <n v="101785.32"/>
    <n v="7.0000000000000007E-2"/>
    <n v="21079.8"/>
    <n v="0.42158035464285715"/>
    <n v="126954.70799714999"/>
    <n v="0.48661970303571439"/>
    <n v="146540.65737217502"/>
    <n v="7.9144267321428582E-2"/>
    <n v="23833.504661175"/>
  </r>
  <r>
    <x v="0"/>
    <n v="1"/>
    <n v="0"/>
    <n v="0"/>
    <n v="0"/>
    <n v="0"/>
    <n v="4.0000000000000001E-3"/>
    <n v="1807.52"/>
    <n v="0.14423890410447765"/>
    <n v="65178.675986731359"/>
    <n v="5.1622344626865692E-2"/>
    <n v="23327.105089988068"/>
    <n v="7.5915212686567179E-3"/>
    <n v="3430.4566308805979"/>
  </r>
  <r>
    <x v="0"/>
    <n v="1"/>
    <n v="0"/>
    <n v="0"/>
    <n v="0"/>
    <n v="0"/>
    <n v="2.7E-2"/>
    <n v="1084.05"/>
    <n v="0.5940992533864542"/>
    <n v="23853.085023466137"/>
    <n v="0.42137657719123506"/>
    <n v="16918.269574228088"/>
    <n v="3.170754442231076E-2"/>
    <n v="1273.057908555777"/>
  </r>
  <r>
    <x v="0"/>
    <n v="1"/>
    <n v="1.4999999999999999E-2"/>
    <n v="5662.7999999999993"/>
    <n v="0.13800000000000001"/>
    <n v="52097.760000000009"/>
    <n v="5.0999999999999997E-2"/>
    <n v="19253.519999999997"/>
    <n v="5.0530753333333345E-2"/>
    <n v="19076.369998400005"/>
    <n v="2.5930255000000003E-2"/>
    <n v="9789.1898676000001"/>
    <n v="7.313661666666668E-3"/>
    <n v="2761.0535524000006"/>
  </r>
  <r>
    <x v="0"/>
    <n v="1"/>
    <n v="1.306"/>
    <n v="356250.68"/>
    <n v="1.2869999999999999"/>
    <n v="351067.86"/>
    <n v="9.5000000000000001E-2"/>
    <n v="25914.1"/>
    <n v="1.9448188027018871"/>
    <n v="530507.67300102068"/>
    <n v="1.1629820980981131"/>
    <n v="317238.25671920332"/>
    <n v="0.12949170420000003"/>
    <n v="35322.747071676007"/>
  </r>
  <r>
    <x v="0"/>
    <n v="0"/>
    <n v="0"/>
    <n v="0"/>
    <n v="33.35"/>
    <n v="199799.85"/>
    <n v="0.246"/>
    <n v="1473.7860000000001"/>
    <n v="60.140825218245617"/>
    <n v="360303.68388250947"/>
    <n v="56.660708058973952"/>
    <n v="339454.30198131292"/>
    <n v="7.6397551027804758"/>
    <n v="45769.772820757833"/>
  </r>
  <r>
    <x v="0"/>
    <n v="0"/>
    <n v="0"/>
    <n v="0"/>
    <n v="0"/>
    <n v="0"/>
    <n v="2.9000000000000001E-2"/>
    <n v="3.3930000000000002"/>
    <n v="9.6101174164111782"/>
    <n v="1124.3837377201078"/>
    <n v="36.974069341231754"/>
    <n v="4325.9661129241149"/>
    <n v="6.0562255273570793"/>
    <n v="708.57838670077831"/>
  </r>
  <r>
    <x v="0"/>
    <n v="1"/>
    <n v="0"/>
    <n v="0"/>
    <n v="0"/>
    <n v="0"/>
    <n v="0.22800000000000001"/>
    <n v="5985"/>
    <n v="2.2541653389259184"/>
    <n v="59171.840146805363"/>
    <n v="1.3521821618170244"/>
    <n v="35494.781747696892"/>
    <n v="0.12760921925705798"/>
    <n v="3349.742005497772"/>
  </r>
  <r>
    <x v="0"/>
    <n v="1"/>
    <n v="0.6"/>
    <n v="429684"/>
    <n v="0.66200000000000003"/>
    <n v="474084.68"/>
    <n v="0.124"/>
    <n v="88801.36"/>
    <n v="1.525215367854948"/>
    <n v="1092267.7335356425"/>
    <n v="0.98147811204671187"/>
    <n v="702875.73516113218"/>
    <n v="0.12622472009834051"/>
    <n v="90394.571051225576"/>
  </r>
  <r>
    <x v="0"/>
    <n v="0"/>
    <n v="166.411"/>
    <n v="37608.885999999999"/>
    <n v="563.73199999999997"/>
    <n v="127403.432"/>
    <n v="17.901"/>
    <n v="4045.6259999999997"/>
    <n v="123.85484938172976"/>
    <n v="27991.195960270925"/>
    <n v="170.59936691536203"/>
    <n v="38555.456922871817"/>
    <n v="19.156260847908243"/>
    <n v="4329.3149516272624"/>
  </r>
  <r>
    <x v="0"/>
    <n v="0"/>
    <n v="33.17"/>
    <n v="137423.31"/>
    <n v="20.393000000000001"/>
    <n v="84488.199000000008"/>
    <n v="6.0910000000000002"/>
    <n v="25235.012999999999"/>
    <n v="155.27999877108067"/>
    <n v="643325.03490858723"/>
    <n v="140.51719876913509"/>
    <n v="582162.7545005267"/>
    <n v="13.127881989784253"/>
    <n v="54388.815083676163"/>
  </r>
  <r>
    <x v="0"/>
    <n v="1"/>
    <n v="0.93400000000000005"/>
    <n v="1988887.62"/>
    <n v="1.06"/>
    <n v="2257195.8000000003"/>
    <n v="9.0999999999999998E-2"/>
    <n v="193778.12999999998"/>
    <n v="0.78966315325229963"/>
    <n v="1681532.4084300443"/>
    <n v="0.95893453687253627"/>
    <n v="2041983.9708524849"/>
    <n v="0.10042895487516426"/>
    <n v="213856.42937982103"/>
  </r>
  <r>
    <x v="0"/>
    <n v="1"/>
    <n v="0.22900000000000001"/>
    <n v="47130.49"/>
    <n v="1.056"/>
    <n v="217335.36"/>
    <n v="0.115"/>
    <n v="23668.15"/>
    <n v="0.85727240016382134"/>
    <n v="176435.23267771609"/>
    <n v="0.73848898646746675"/>
    <n v="151988.41830486932"/>
    <n v="9.768372836871253E-2"/>
    <n v="20104.288135564726"/>
  </r>
  <r>
    <x v="0"/>
    <n v="1"/>
    <n v="0.64100000000000001"/>
    <n v="3173738.4299999997"/>
    <n v="0.59499999999999997"/>
    <n v="2945981.85"/>
    <n v="8.6999999999999994E-2"/>
    <n v="430757.00999999995"/>
    <n v="0.6240620414852347"/>
    <n v="3089874.7016629386"/>
    <n v="0.69914324440648523"/>
    <n v="3461619.0060027218"/>
    <n v="7.1044579108280256E-2"/>
    <n v="351758.05141829047"/>
  </r>
  <r>
    <x v="0"/>
    <n v="1"/>
    <n v="1.5329999999999999"/>
    <n v="14203398.299999999"/>
    <n v="0.88800000000000001"/>
    <n v="8227408.7999999998"/>
    <n v="0.129"/>
    <n v="1195197.9000000001"/>
    <n v="1.1570999755510207"/>
    <n v="10720646.983477762"/>
    <n v="1.1199305629285716"/>
    <n v="10376268.658589508"/>
    <n v="9.8579746520408185E-2"/>
    <n v="913351.20948623389"/>
  </r>
  <r>
    <x v="0"/>
    <n v="1"/>
    <n v="0"/>
    <n v="0"/>
    <n v="0.48799999999999999"/>
    <n v="139807.12"/>
    <n v="0.14599999999999999"/>
    <n v="41827.54"/>
    <n v="0.73289827760869564"/>
    <n v="209968.02755211521"/>
    <n v="0.82421787130434787"/>
    <n v="236130.17794998261"/>
    <n v="7.648991608695653E-2"/>
    <n v="21913.596059752177"/>
  </r>
  <r>
    <x v="0"/>
    <n v="1"/>
    <n v="8.7999999999999995E-2"/>
    <n v="20950.16"/>
    <n v="2.855"/>
    <n v="679689.85"/>
    <n v="0.187"/>
    <n v="44519.09"/>
    <n v="0.58838145026978428"/>
    <n v="140075.97186572757"/>
    <n v="0.82117257464028803"/>
    <n v="195496.55484461339"/>
    <n v="5.6502700089928075E-2"/>
    <n v="13451.597810409177"/>
  </r>
  <r>
    <x v="0"/>
    <n v="1"/>
    <n v="0"/>
    <n v="0"/>
    <n v="9.1999999999999998E-2"/>
    <n v="125519.28"/>
    <n v="2.5999999999999999E-2"/>
    <n v="35472.839999999997"/>
    <n v="0.25058303864915576"/>
    <n v="341880.46295058919"/>
    <n v="0.16247480893058164"/>
    <n v="221670.88081634976"/>
    <n v="1.7783312420262664E-2"/>
    <n v="24262.484467461163"/>
  </r>
  <r>
    <x v="0"/>
    <n v="1"/>
    <n v="3.859"/>
    <n v="768133.95000000007"/>
    <n v="0.69699999999999995"/>
    <n v="138737.85"/>
    <n v="0.89600000000000002"/>
    <n v="178348.80000000002"/>
    <n v="1.9636771115077296"/>
    <n v="390869.92904561362"/>
    <n v="1.7239941453643848"/>
    <n v="343161.03463478084"/>
    <n v="0.213834803127886"/>
    <n v="42563.817562605705"/>
  </r>
  <r>
    <x v="0"/>
    <n v="1"/>
    <n v="1.0629999999999999"/>
    <n v="2752245.1899999995"/>
    <n v="0.72899999999999998"/>
    <n v="1887475.77"/>
    <n v="8.6999999999999994E-2"/>
    <n v="225254.30999999997"/>
    <n v="0.92152137000000023"/>
    <n v="2385938.6247081007"/>
    <n v="0.8454695624670765"/>
    <n v="2189030.6082703816"/>
    <n v="7.6051807532923635E-2"/>
    <n v="196908.01643771859"/>
  </r>
  <r>
    <x v="0"/>
    <n v="1"/>
    <n v="0.91100000000000003"/>
    <n v="41978.879999999997"/>
    <n v="1.6080000000000001"/>
    <n v="74096.640000000014"/>
    <n v="0"/>
    <n v="0"/>
    <n v="1.1703240015894871"/>
    <n v="53928.529993243566"/>
    <n v="0.63493800488110153"/>
    <n v="29257.943264921159"/>
    <n v="7.3684163529411775E-2"/>
    <n v="3395.3662554352945"/>
  </r>
  <r>
    <x v="0"/>
    <n v="1"/>
    <n v="1.6020000000000001"/>
    <n v="11619193.860000001"/>
    <n v="1.321"/>
    <n v="9581120.5299999993"/>
    <n v="0.13900000000000001"/>
    <n v="1008157.2700000001"/>
    <n v="1.1885552376338031"/>
    <n v="8620507.9396913406"/>
    <n v="1.2710825584225356"/>
    <n v="9219072.8204595614"/>
    <n v="0.125409163943662"/>
    <n v="909583.8874419044"/>
  </r>
  <r>
    <x v="0"/>
    <n v="1"/>
    <n v="1.675"/>
    <n v="5453950.7500000009"/>
    <n v="1.244"/>
    <n v="4050575.96"/>
    <n v="0.14599999999999999"/>
    <n v="475389.13999999996"/>
    <n v="0.77635962818911686"/>
    <n v="2527896.8217503014"/>
    <n v="0.93163155382694041"/>
    <n v="3033476.1861003619"/>
    <n v="0.10513203298394294"/>
    <n v="342319.36127868679"/>
  </r>
  <r>
    <x v="0"/>
    <n v="1"/>
    <n v="1.288"/>
    <n v="1375158.96"/>
    <n v="0.61799999999999999"/>
    <n v="659820.05999999994"/>
    <n v="0.121"/>
    <n v="129188.06999999999"/>
    <n v="1.0977246485601266"/>
    <n v="1172007.6755281906"/>
    <n v="0.86943677916930395"/>
    <n v="928271.5660156908"/>
    <n v="7.9334082270569622E-2"/>
    <n v="84702.619617819073"/>
  </r>
  <r>
    <x v="0"/>
    <n v="1"/>
    <n v="0.183"/>
    <n v="993563.73"/>
    <n v="0.187"/>
    <n v="1015280.97"/>
    <n v="6.0999999999999999E-2"/>
    <n v="331187.90999999997"/>
    <n v="0.33727785800196858"/>
    <n v="1831186.0472286679"/>
    <n v="0.42764895871063002"/>
    <n v="2321838.768017211"/>
    <n v="5.4868168287401584E-2"/>
    <n v="297896.29476447229"/>
  </r>
  <r>
    <x v="0"/>
    <n v="1"/>
    <n v="1.121"/>
    <n v="15597930.300000001"/>
    <n v="0.9"/>
    <n v="12522870"/>
    <n v="0.14899999999999999"/>
    <n v="2073230.6999999997"/>
    <n v="0.83511308743887291"/>
    <n v="11620014.032550711"/>
    <n v="0.98709881874430194"/>
    <n v="13734789.093653841"/>
    <n v="0.12854112381682553"/>
    <n v="1788559.7591244555"/>
  </r>
  <r>
    <x v="0"/>
    <n v="1"/>
    <n v="8.1379999999999999"/>
    <n v="540525.96"/>
    <n v="3.6349999999999998"/>
    <n v="241436.69999999998"/>
    <n v="0.17"/>
    <n v="11291.400000000001"/>
    <n v="1.617055321123223"/>
    <n v="107404.81442900447"/>
    <n v="0.75840749323222756"/>
    <n v="50373.425700484557"/>
    <n v="8.3922140644549781E-2"/>
    <n v="5574.1085816109971"/>
  </r>
  <r>
    <x v="0"/>
    <n v="1"/>
    <n v="0.219"/>
    <n v="119817.09000000001"/>
    <n v="0.221"/>
    <n v="120911.31"/>
    <n v="8.2000000000000003E-2"/>
    <n v="44863.020000000004"/>
    <n v="0.22420853710144931"/>
    <n v="122666.73273357394"/>
    <n v="0.23958746202898551"/>
    <n v="131080.69635067828"/>
    <n v="3.8852020869565213E-2"/>
    <n v="21256.329137947825"/>
  </r>
  <r>
    <x v="0"/>
    <n v="1"/>
    <n v="0"/>
    <n v="0"/>
    <n v="0.56499999999999995"/>
    <n v="127639.15"/>
    <n v="3.3000000000000002E-2"/>
    <n v="7455.0300000000007"/>
    <n v="1.8306715021725373"/>
    <n v="413566.99905579787"/>
    <n v="0.94412485484727593"/>
    <n v="213287.24595854813"/>
    <n v="9.1494137980187129E-2"/>
    <n v="20669.440711104075"/>
  </r>
  <r>
    <x v="0"/>
    <n v="1"/>
    <n v="2.484"/>
    <n v="3686007.6"/>
    <n v="1.2370000000000001"/>
    <n v="1835584.3000000003"/>
    <n v="0.27400000000000002"/>
    <n v="406588.6"/>
    <n v="1.0459540401861132"/>
    <n v="1552091.2002321733"/>
    <n v="1.0823843279634933"/>
    <n v="1606150.1042650277"/>
    <n v="0.13357772185039371"/>
    <n v="198215.98145379921"/>
  </r>
  <r>
    <x v="0"/>
    <n v="1"/>
    <n v="1.8939999999999999"/>
    <n v="431775.17999999993"/>
    <n v="0.35599999999999998"/>
    <n v="81157.320000000007"/>
    <n v="6.6000000000000003E-2"/>
    <n v="15046.02"/>
    <n v="0.45135525245591945"/>
    <n v="102895.45690237595"/>
    <n v="0.44097008735516385"/>
    <n v="100527.95081435671"/>
    <n v="5.9115555188916882E-2"/>
    <n v="13476.573116417383"/>
  </r>
  <r>
    <x v="0"/>
    <n v="1"/>
    <n v="0.39500000000000002"/>
    <n v="1347238.3499999999"/>
    <n v="5.8999999999999997E-2"/>
    <n v="201233.07"/>
    <n v="4.0000000000000001E-3"/>
    <n v="13642.919999999998"/>
    <n v="0.15531048203832751"/>
    <n v="529722.12040258478"/>
    <n v="6.9930374111498245E-2"/>
    <n v="238513.62489331042"/>
    <n v="8.131438850174217E-3"/>
    <n v="27734.142429454703"/>
  </r>
  <r>
    <x v="0"/>
    <n v="1"/>
    <n v="0"/>
    <n v="0"/>
    <n v="0.499"/>
    <n v="892182.06"/>
    <n v="0.14099999999999999"/>
    <n v="252099.53999999998"/>
    <n v="3.2910707651993336"/>
    <n v="5884237.0639304966"/>
    <n v="1.6386604498141679"/>
    <n v="2929826.5646407432"/>
    <n v="0.16257193998649941"/>
    <n v="290668.87437946175"/>
  </r>
  <r>
    <x v="0"/>
    <n v="1"/>
    <n v="0"/>
    <n v="0"/>
    <n v="9.5350000000000001"/>
    <n v="18688.600000000002"/>
    <n v="7.7830000000000004"/>
    <n v="15254.68"/>
    <n v="1.9081913838569122"/>
    <n v="3740.0551123595478"/>
    <n v="1.8017326929570336"/>
    <n v="3531.3960781957858"/>
    <n v="0.26937274818605605"/>
    <n v="527.97058644466983"/>
  </r>
  <r>
    <x v="0"/>
    <n v="1"/>
    <n v="0"/>
    <n v="0"/>
    <n v="0.56100000000000005"/>
    <n v="177427.47000000003"/>
    <n v="0.05"/>
    <n v="15813.500000000002"/>
    <n v="1.5809416580387881"/>
    <n v="500004.41818792751"/>
    <n v="1.6665264696017903"/>
    <n v="527072.32654095825"/>
    <n v="0.20524505735942156"/>
    <n v="64912.854291064257"/>
  </r>
  <r>
    <x v="0"/>
    <n v="1"/>
    <n v="1.7609999999999999"/>
    <n v="8577760.5600000005"/>
    <n v="1.794"/>
    <n v="8738502.2400000002"/>
    <n v="0.17799999999999999"/>
    <n v="867030.87999999989"/>
    <n v="0.92605187871916494"/>
    <n v="4510761.6591659039"/>
    <n v="1.4876627475759014"/>
    <n v="7246345.7369323131"/>
    <n v="0.14141280870493358"/>
    <n v="688816.13468938333"/>
  </r>
  <r>
    <x v="0"/>
    <n v="1"/>
    <n v="0.67700000000000005"/>
    <n v="2617322.62"/>
    <n v="1.242"/>
    <n v="4801646.5199999996"/>
    <n v="0.115"/>
    <n v="444596.9"/>
    <n v="0.81503540838874677"/>
    <n v="3150975.7909553982"/>
    <n v="0.98726015242327381"/>
    <n v="3816806.9848775216"/>
    <n v="9.460232418797955E-2"/>
    <n v="365738.2614501802"/>
  </r>
  <r>
    <x v="0"/>
    <n v="1"/>
    <n v="2.1859999999999999"/>
    <n v="4161160.3"/>
    <n v="1.59"/>
    <n v="3026644.5"/>
    <n v="0.16400000000000001"/>
    <n v="312182.2"/>
    <n v="1.9114318641303307"/>
    <n v="3638506.1249652915"/>
    <n v="1.3769748158265451"/>
    <n v="2621140.4106666199"/>
    <n v="8.6515740043124095E-2"/>
    <n v="164687.03695908887"/>
  </r>
  <r>
    <x v="0"/>
    <n v="1"/>
    <n v="0.63900000000000001"/>
    <n v="1153324.71"/>
    <n v="9.8000000000000004E-2"/>
    <n v="176879.22000000003"/>
    <n v="0.11700000000000001"/>
    <n v="211172.13"/>
    <n v="0.9436769513930563"/>
    <n v="1703233.0927998133"/>
    <n v="0.82652527506429496"/>
    <n v="1491787.2037107954"/>
    <n v="0.11472784854264895"/>
    <n v="207071.14655614164"/>
  </r>
  <r>
    <x v="0"/>
    <n v="1"/>
    <n v="0.17100000000000001"/>
    <n v="129924.09000000001"/>
    <n v="1.409"/>
    <n v="1070544.1100000001"/>
    <n v="0.18099999999999999"/>
    <n v="137521.99"/>
    <n v="0.89497857704988315"/>
    <n v="679995.77305673063"/>
    <n v="1.0649112182618863"/>
    <n v="809108.89452319848"/>
    <n v="0.1165252396882307"/>
    <n v="88534.711862720796"/>
  </r>
  <r>
    <x v="0"/>
    <n v="1"/>
    <n v="1.1910000000000001"/>
    <n v="1054046.9100000001"/>
    <n v="0.52800000000000002"/>
    <n v="467285.28"/>
    <n v="3.4000000000000002E-2"/>
    <n v="30090.34"/>
    <n v="1.2082988923308273"/>
    <n v="1069356.6027017056"/>
    <n v="0.79851387924812034"/>
    <n v="706692.76827337907"/>
    <n v="3.9682738421052639E-2"/>
    <n v="35119.620330015794"/>
  </r>
  <r>
    <x v="0"/>
    <n v="1"/>
    <n v="0.185"/>
    <n v="108511.75"/>
    <n v="1.0720000000000001"/>
    <n v="628781.60000000009"/>
    <n v="8.7999999999999995E-2"/>
    <n v="51616.399999999994"/>
    <n v="1.7500879859608023"/>
    <n v="1026514.1081653086"/>
    <n v="1.6654964098040104"/>
    <n v="976896.91917054227"/>
    <n v="0.12688736423518812"/>
    <n v="74425.783492149596"/>
  </r>
  <r>
    <x v="0"/>
    <n v="1"/>
    <n v="2.73"/>
    <n v="1365300.3"/>
    <n v="0.42799999999999999"/>
    <n v="214047.08"/>
    <n v="0.111"/>
    <n v="55512.210000000006"/>
    <n v="0.54152037385435181"/>
    <n v="270819.7541682999"/>
    <n v="0.75944930479573736"/>
    <n v="379808.19182139618"/>
    <n v="9.3280186349911212E-2"/>
    <n v="46650.353995454097"/>
  </r>
  <r>
    <x v="0"/>
    <n v="1"/>
    <n v="9.2999999999999999E-2"/>
    <n v="28094.37"/>
    <n v="0.375"/>
    <n v="113283.75"/>
    <n v="1E-3"/>
    <n v="302.08999999999997"/>
    <n v="0.17582844143835619"/>
    <n v="53116.013874113021"/>
    <n v="0.14126387602739726"/>
    <n v="42674.404309116435"/>
    <n v="1.2022457534246576E-2"/>
    <n v="3631.8641965205484"/>
  </r>
  <r>
    <x v="0"/>
    <n v="1"/>
    <n v="0.22600000000000001"/>
    <n v="11128985.800000001"/>
    <n v="0.11"/>
    <n v="5416763"/>
    <n v="2.5000000000000001E-2"/>
    <n v="1231082.5"/>
    <n v="0.18960113805555553"/>
    <n v="9336585.7216111384"/>
    <n v="0.13095332840277776"/>
    <n v="6448574.0365365064"/>
    <n v="2.6512023541666669E-2"/>
    <n v="1305539.5288693542"/>
  </r>
  <r>
    <x v="0"/>
    <n v="1"/>
    <n v="0.21299999999999999"/>
    <n v="655667.24999999988"/>
    <n v="0.14899999999999999"/>
    <n v="458659.24999999994"/>
    <n v="4.5999999999999999E-2"/>
    <n v="141599.5"/>
    <n v="0.23843559923076924"/>
    <n v="733964.38333211537"/>
    <n v="0.14821672384615386"/>
    <n v="456248.13017942308"/>
    <n v="3.222102692307692E-2"/>
    <n v="99184.376125961542"/>
  </r>
  <r>
    <x v="0"/>
    <n v="1"/>
    <n v="5.6000000000000001E-2"/>
    <n v="14068584.32"/>
    <n v="4.2999999999999997E-2"/>
    <n v="10802662.959999999"/>
    <n v="0.01"/>
    <n v="2512247.2000000002"/>
    <n v="5.2452667265625016E-2"/>
    <n v="13177406.647059809"/>
    <n v="3.8942131757812519E-2"/>
    <n v="9783226.147059558"/>
    <n v="1.0331585976562502E-2"/>
    <n v="2595549.7941178409"/>
  </r>
  <r>
    <x v="0"/>
    <n v="1"/>
    <n v="1.278"/>
    <n v="3014661.42"/>
    <n v="0.56200000000000006"/>
    <n v="1325696.1800000002"/>
    <n v="5.7000000000000002E-2"/>
    <n v="134456.73000000001"/>
    <n v="1.1303794360041324"/>
    <n v="2666440.7477957876"/>
    <n v="0.78188620501859518"/>
    <n v="1844383.5501563139"/>
    <n v="4.4471293977272737E-2"/>
    <n v="104902.89065004888"/>
  </r>
  <r>
    <x v="0"/>
    <n v="1"/>
    <n v="3.5000000000000003E-2"/>
    <n v="1302783.6500000001"/>
    <n v="2.4E-2"/>
    <n v="893337.3600000001"/>
    <n v="8.9999999999999993E-3"/>
    <n v="335001.51"/>
    <n v="6.2477622283464582E-2"/>
    <n v="2325566.4229078093"/>
    <n v="3.0437815984251979E-2"/>
    <n v="1132968.257314061"/>
    <n v="8.8109467322834666E-3"/>
    <n v="327964.49553828075"/>
  </r>
  <r>
    <x v="0"/>
    <n v="1"/>
    <n v="5.1999999999999998E-2"/>
    <n v="1108564.08"/>
    <n v="1.2E-2"/>
    <n v="255822.47999999998"/>
    <n v="5.0000000000000001E-3"/>
    <n v="106592.70000000001"/>
    <n v="6.0041894237288146E-2"/>
    <n v="1280005.5239733967"/>
    <n v="3.1643701016949161E-2"/>
    <n v="674597.5058778713"/>
    <n v="4.0568847457627131E-3"/>
    <n v="86486.859727932228"/>
  </r>
  <r>
    <x v="0"/>
    <n v="1"/>
    <n v="0.27400000000000002"/>
    <n v="12980322.560000001"/>
    <n v="0.188"/>
    <n v="8906206.7200000007"/>
    <n v="3.3000000000000002E-2"/>
    <n v="1563323.52"/>
    <n v="0.20466140031683175"/>
    <n v="9695514.5682254098"/>
    <n v="0.17162550499009904"/>
    <n v="8130490.5631181579"/>
    <n v="3.0618634693069316E-2"/>
    <n v="1450510.0535140375"/>
  </r>
  <r>
    <x v="0"/>
    <n v="1"/>
    <n v="1.01"/>
    <n v="2543947.6"/>
    <n v="0.41199999999999998"/>
    <n v="1037729.12"/>
    <n v="0.17499999999999999"/>
    <n v="440782.99999999994"/>
    <n v="0.55064213279260787"/>
    <n v="1386935.378392709"/>
    <n v="0.53604484503080085"/>
    <n v="1350168.3138697802"/>
    <n v="9.8126212176591385E-2"/>
    <n v="247156.37818191131"/>
  </r>
  <r>
    <x v="0"/>
    <n v="1"/>
    <n v="0.57399999999999995"/>
    <n v="1347218.18"/>
    <n v="0.41"/>
    <n v="962298.7"/>
    <n v="0.248"/>
    <n v="582073.36"/>
    <n v="0.41981092036866363"/>
    <n v="985325.61686967942"/>
    <n v="0.45216628995391717"/>
    <n v="1061265.9341621404"/>
    <n v="0.18119006967741938"/>
    <n v="425265.77683778072"/>
  </r>
  <r>
    <x v="0"/>
    <n v="1"/>
    <n v="1.0720000000000001"/>
    <n v="10119551.360000001"/>
    <n v="0.92900000000000005"/>
    <n v="8769648.5200000014"/>
    <n v="0.156"/>
    <n v="1472621.28"/>
    <n v="1.334596017878366"/>
    <n v="12598426.257249629"/>
    <n v="1.1468299316759518"/>
    <n v="10825936.935429184"/>
    <n v="0.13354053544568245"/>
    <n v="1260606.6297429889"/>
  </r>
  <r>
    <x v="0"/>
    <n v="1"/>
    <n v="0.31"/>
    <n v="6503589.2000000002"/>
    <n v="0.15"/>
    <n v="3146898"/>
    <n v="2.1000000000000001E-2"/>
    <n v="440565.72"/>
    <n v="0.29371907027272726"/>
    <n v="6162026.3653540323"/>
    <n v="0.21544777956818184"/>
    <n v="4519947.910850348"/>
    <n v="2.3400695159090913E-2"/>
    <n v="490930.6719650192"/>
  </r>
  <r>
    <x v="0"/>
    <n v="1"/>
    <n v="0"/>
    <n v="0"/>
    <n v="3.0000000000000001E-3"/>
    <n v="14986.65"/>
    <n v="1E-3"/>
    <n v="4995.55"/>
    <n v="4.6314451707317086E-2"/>
    <n v="231366.15922648786"/>
    <n v="1.5713831829268297E-2"/>
    <n v="78499.232594701243"/>
    <n v="3.9698101463414646E-2"/>
    <n v="198313.85076556104"/>
  </r>
  <r>
    <x v="0"/>
    <n v="1"/>
    <n v="0.37"/>
    <n v="1198578"/>
    <n v="0.307"/>
    <n v="994495.8"/>
    <n v="0.05"/>
    <n v="161970"/>
    <n v="0.13838408873949584"/>
    <n v="448281.41706272285"/>
    <n v="0.11666100504201685"/>
    <n v="377911.65973310935"/>
    <n v="3.2182346218487402E-2"/>
    <n v="104251.4923401681"/>
  </r>
  <r>
    <x v="0"/>
    <n v="1"/>
    <n v="0.73099999999999998"/>
    <n v="477606.16000000003"/>
    <n v="1.06"/>
    <n v="692561.60000000009"/>
    <n v="0.23"/>
    <n v="150272.80000000002"/>
    <n v="0.67643861232855496"/>
    <n v="441957.93175098463"/>
    <n v="1.2209878779949634"/>
    <n v="797744.63996678928"/>
    <n v="0.19095635467648206"/>
    <n v="124763.24389142632"/>
  </r>
  <r>
    <x v="0"/>
    <n v="1"/>
    <n v="0.124"/>
    <n v="1777177.92"/>
    <n v="0.115"/>
    <n v="1648189.2000000002"/>
    <n v="6.0999999999999999E-2"/>
    <n v="874256.87999999989"/>
    <n v="0.1010904931880109"/>
    <n v="1448837.0356100274"/>
    <n v="0.15815770708446866"/>
    <n v="2266728.9105511717"/>
    <n v="3.9947049727520445E-2"/>
    <n v="572524.3124588012"/>
  </r>
  <r>
    <x v="1"/>
    <n v="1"/>
    <n v="1.0349999999999999"/>
    <n v="329575.05"/>
    <n v="0.55800000000000005"/>
    <n v="177683.94"/>
    <n v="6.4000000000000001E-2"/>
    <n v="20379.52"/>
    <n v="1.0465302948338875"/>
    <n v="333246.64178395475"/>
    <n v="0.8993223148006646"/>
    <n v="286371.20470197563"/>
    <n v="9.1370470365448528E-2"/>
    <n v="29095.098878469777"/>
  </r>
  <r>
    <x v="0"/>
    <n v="1"/>
    <n v="0.14299999999999999"/>
    <n v="94504.409999999989"/>
    <n v="0.47499999999999998"/>
    <n v="313913.25"/>
    <n v="0.109"/>
    <n v="72034.83"/>
    <n v="0.28850091917775095"/>
    <n v="190661.60245700026"/>
    <n v="0.31038160686819838"/>
    <n v="205121.89253098625"/>
    <n v="7.1314833954050805E-2"/>
    <n v="47129.834315213557"/>
  </r>
  <r>
    <x v="0"/>
    <n v="1"/>
    <n v="1.206"/>
    <n v="570474.17999999993"/>
    <n v="0.28299999999999997"/>
    <n v="133867.49"/>
    <n v="4.2999999999999997E-2"/>
    <n v="20340.289999999997"/>
    <n v="0.54964771433392545"/>
    <n v="259999.85831137677"/>
    <n v="0.32083509117229136"/>
    <n v="151764.62317722899"/>
    <n v="6.300637449378331E-2"/>
    <n v="29803.90532679432"/>
  </r>
  <r>
    <x v="0"/>
    <n v="1"/>
    <n v="1.0589999999999999"/>
    <n v="864504.05999999982"/>
    <n v="1.0069999999999999"/>
    <n v="822054.37999999989"/>
    <n v="0.23400000000000001"/>
    <n v="191023.56"/>
    <n v="1.3754523619748791"/>
    <n v="1122836.7811745729"/>
    <n v="1.1520121901649518"/>
    <n v="940433.63131925685"/>
    <n v="0.1473409828601695"/>
    <n v="120280.33794807078"/>
  </r>
  <r>
    <x v="0"/>
    <n v="1"/>
    <n v="0.872"/>
    <n v="6706892.0800000001"/>
    <n v="0.97099999999999997"/>
    <n v="7468339.6899999995"/>
    <n v="0.125"/>
    <n v="961423.75"/>
    <n v="1.1282153334916698"/>
    <n v="8677544.133864494"/>
    <n v="1.0546712107497342"/>
    <n v="8111887.6036483981"/>
    <n v="9.6981260758596269E-2"/>
    <n v="745920.69918605976"/>
  </r>
  <r>
    <x v="0"/>
    <n v="1"/>
    <n v="0.30599999999999999"/>
    <n v="907078.86"/>
    <n v="0.90500000000000003"/>
    <n v="2682700.5499999998"/>
    <n v="0.113"/>
    <n v="334967.03000000003"/>
    <n v="0.94070908976753054"/>
    <n v="2788553.3618887886"/>
    <n v="1.0985733518197409"/>
    <n v="3256511.9725327762"/>
    <n v="8.5003833412728658E-2"/>
    <n v="251977.71342368567"/>
  </r>
  <r>
    <x v="0"/>
    <n v="1"/>
    <n v="1.554"/>
    <n v="3070253.3400000003"/>
    <n v="0.95499999999999996"/>
    <n v="1886803.0499999998"/>
    <n v="0.14000000000000001"/>
    <n v="276599.40000000002"/>
    <n v="0.93221474527099268"/>
    <n v="1841785.994379353"/>
    <n v="1.0704703579694659"/>
    <n v="2114938.9909438537"/>
    <n v="0.11561726675954198"/>
    <n v="228426.19010949467"/>
  </r>
  <r>
    <x v="0"/>
    <n v="1"/>
    <n v="0.40300000000000002"/>
    <n v="5855598.0599999996"/>
    <n v="0.57499999999999996"/>
    <n v="8354761.4999999991"/>
    <n v="0.113"/>
    <n v="1641892.26"/>
    <n v="0.43028016890625009"/>
    <n v="6251979.459811192"/>
    <n v="0.63853252937500016"/>
    <n v="9277890.4224693403"/>
    <n v="9.8048776718750022E-2"/>
    <n v="1424650.6866989722"/>
  </r>
  <r>
    <x v="0"/>
    <n v="1"/>
    <n v="0.59"/>
    <n v="1778047.5999999999"/>
    <n v="0.86699999999999999"/>
    <n v="2612825.88"/>
    <n v="0.13900000000000001"/>
    <n v="418895.96000000008"/>
    <n v="0.32237900628886013"/>
    <n v="971534.2685123604"/>
    <n v="0.83105743832253898"/>
    <n v="2504507.9384263363"/>
    <n v="9.719970038860104E-2"/>
    <n v="292924.90507910366"/>
  </r>
  <r>
    <x v="0"/>
    <n v="1"/>
    <n v="7.6999999999999999E-2"/>
    <n v="208936.41999999998"/>
    <n v="0.13500000000000001"/>
    <n v="366317.1"/>
    <n v="1.2E-2"/>
    <n v="32561.52"/>
    <n v="0.18174843661016951"/>
    <n v="493167.11280423054"/>
    <n v="0.1354999505084746"/>
    <n v="367673.69570672547"/>
    <n v="1.7850292881355933E-2"/>
    <n v="48436.055721844066"/>
  </r>
  <r>
    <x v="0"/>
    <n v="1"/>
    <n v="0"/>
    <n v="0"/>
    <n v="1.27"/>
    <n v="267322.3"/>
    <n v="8.5000000000000006E-2"/>
    <n v="17891.650000000001"/>
    <n v="1.1575367412917186"/>
    <n v="243649.90867449384"/>
    <n v="0.68219229111866519"/>
    <n v="143594.65535756786"/>
    <n v="0.12897571258961688"/>
    <n v="27148.097742988459"/>
  </r>
  <r>
    <x v="0"/>
    <n v="1"/>
    <n v="0.502"/>
    <n v="569985.86"/>
    <n v="1.0089999999999999"/>
    <n v="1145648.8699999999"/>
    <n v="0.17599999999999999"/>
    <n v="199835.68"/>
    <n v="1.2825202706377328"/>
    <n v="1456211.9908902007"/>
    <n v="1.3359249002037203"/>
    <n v="1516849.20943831"/>
    <n v="0.12218331915854742"/>
    <n v="138730.60607218949"/>
  </r>
  <r>
    <x v="0"/>
    <n v="1"/>
    <n v="0"/>
    <n v="0"/>
    <n v="0.58899999999999997"/>
    <n v="702353.04999999993"/>
    <n v="0.20399999999999999"/>
    <n v="243259.8"/>
    <n v="1.0372134517688294"/>
    <n v="1236825.1805617406"/>
    <n v="1.2995531538555594"/>
    <n v="1549652.1583150618"/>
    <n v="0.14655396937561138"/>
    <n v="174758.2807819478"/>
  </r>
  <r>
    <x v="0"/>
    <n v="1"/>
    <n v="0.185"/>
    <n v="455138.85000000003"/>
    <n v="0.39100000000000001"/>
    <n v="961942.1100000001"/>
    <n v="0.106"/>
    <n v="260782.25999999998"/>
    <n v="0.79268940485483108"/>
    <n v="1950182.4007179041"/>
    <n v="0.80401353920990015"/>
    <n v="1978042.1492995883"/>
    <n v="0.10272607593526893"/>
    <n v="252727.71927670797"/>
  </r>
  <r>
    <x v="0"/>
    <n v="1"/>
    <n v="8.3059999999999992"/>
    <n v="990573.55999999982"/>
    <n v="4.508"/>
    <n v="537624.08000000007"/>
    <n v="0.47499999999999998"/>
    <n v="56648.499999999993"/>
    <n v="2.8380753697232106"/>
    <n v="338468.8685931901"/>
    <n v="2.0607580601267976"/>
    <n v="245766.00625072187"/>
    <n v="0.19945363014999229"/>
    <n v="23786.839931688082"/>
  </r>
  <r>
    <x v="0"/>
    <n v="1"/>
    <n v="2.7E-2"/>
    <n v="450791.19"/>
    <n v="5.7000000000000002E-2"/>
    <n v="951670.29"/>
    <n v="1.2E-2"/>
    <n v="200351.64"/>
    <n v="6.557655891176474E-2"/>
    <n v="1094864.2602940567"/>
    <n v="5.9099861735294135E-2"/>
    <n v="986729.51853661891"/>
    <n v="1.295339435294118E-2"/>
    <n v="216269.48351487535"/>
  </r>
  <r>
    <x v="0"/>
    <n v="1"/>
    <n v="0.93300000000000005"/>
    <n v="591139.47"/>
    <n v="0.52800000000000002"/>
    <n v="334535.52"/>
    <n v="0.34599999999999997"/>
    <n v="219222.14"/>
    <n v="1.5373313626802887"/>
    <n v="974037.77808060416"/>
    <n v="0.98389207211538476"/>
    <n v="623384.17797158659"/>
    <n v="0.17153381520432698"/>
    <n v="108682.10997530952"/>
  </r>
  <r>
    <x v="0"/>
    <n v="1"/>
    <n v="1.893"/>
    <n v="1525152.2399999998"/>
    <n v="0.56799999999999995"/>
    <n v="457626.24"/>
    <n v="8.3000000000000004E-2"/>
    <n v="66871.44"/>
    <n v="0.60097193738566124"/>
    <n v="484191.07051287952"/>
    <n v="0.6552375975000001"/>
    <n v="527911.82755380007"/>
    <n v="5.4265660114338685E-2"/>
    <n v="43720.757040920391"/>
  </r>
  <r>
    <x v="0"/>
    <n v="1"/>
    <n v="3.3000000000000002E-2"/>
    <n v="2025431.76"/>
    <n v="4.9000000000000002E-2"/>
    <n v="3007459.2800000003"/>
    <n v="1.2E-2"/>
    <n v="736520.64"/>
    <n v="5.8056610212765966E-2"/>
    <n v="3563324.3091780776"/>
    <n v="4.0317090425531929E-2"/>
    <n v="2474530.7702625538"/>
    <n v="1.5320494361702129E-2"/>
    <n v="940321.69269977021"/>
  </r>
  <r>
    <x v="0"/>
    <n v="1"/>
    <n v="8.43"/>
    <n v="397643.1"/>
    <n v="3.6669999999999998"/>
    <n v="172972.38999999998"/>
    <n v="2.4670000000000001"/>
    <n v="116368.39"/>
    <n v="1.6755456954336905"/>
    <n v="79035.490453607184"/>
    <n v="1.2966652783482633"/>
    <n v="61163.701179687574"/>
    <n v="0.61813202621804686"/>
    <n v="29157.287676705269"/>
  </r>
  <r>
    <x v="0"/>
    <n v="1"/>
    <n v="1.8120000000000001"/>
    <n v="262214.52"/>
    <n v="0"/>
    <n v="0"/>
    <n v="0.628"/>
    <n v="90877.88"/>
    <n v="1.6356218920277277"/>
    <n v="236690.84399533249"/>
    <n v="1.4744565211609226"/>
    <n v="213368.6031771971"/>
    <n v="7.9342951811350107E-2"/>
    <n v="11481.718556620473"/>
  </r>
  <r>
    <x v="0"/>
    <n v="1"/>
    <n v="2.528"/>
    <n v="5056985.92"/>
    <n v="1.1120000000000001"/>
    <n v="2224433.6800000002"/>
    <n v="6.5000000000000002E-2"/>
    <n v="130025.35"/>
    <n v="3.3965417510734737"/>
    <n v="6794408.1534298658"/>
    <n v="1.583003621541031"/>
    <n v="3166624.6144944634"/>
    <n v="0.10677387738549621"/>
    <n v="213589.39658317275"/>
  </r>
  <r>
    <x v="0"/>
    <n v="1"/>
    <n v="8.0000000000000002E-3"/>
    <n v="3810.7200000000003"/>
    <n v="0.499"/>
    <n v="237693.65999999997"/>
    <n v="8.8999999999999996E-2"/>
    <n v="42394.259999999995"/>
    <n v="0.39483208728877689"/>
    <n v="188074.316459136"/>
    <n v="0.19974772919924344"/>
    <n v="95147.833326767606"/>
    <n v="2.1762398511979825E-2"/>
    <n v="10366.300907196472"/>
  </r>
  <r>
    <x v="0"/>
    <n v="1"/>
    <n v="1.2030000000000001"/>
    <n v="99319.680000000008"/>
    <n v="3.6789999999999998"/>
    <n v="303738.23999999999"/>
    <n v="0.14799999999999999"/>
    <n v="12218.88"/>
    <n v="1.7938901498929334"/>
    <n v="148103.5707751606"/>
    <n v="1.3912614718058531"/>
    <n v="114862.54711229123"/>
    <n v="0.16583517830121342"/>
    <n v="13691.35232054818"/>
  </r>
  <r>
    <x v="2"/>
    <n v="1"/>
    <n v="0"/>
    <n v="0"/>
    <n v="7.0000000000000007E-2"/>
    <n v="3661.7000000000003"/>
    <n v="1E-3"/>
    <n v="52.31"/>
    <n v="1.5606341939760002"/>
    <n v="81636.774686884572"/>
    <n v="0.79123910923200014"/>
    <n v="41389.717803925923"/>
    <n v="7.5240528792000008E-2"/>
    <n v="3935.8320611095205"/>
  </r>
  <r>
    <x v="2"/>
    <n v="1"/>
    <n v="0"/>
    <n v="0"/>
    <n v="0"/>
    <n v="0"/>
    <n v="0"/>
    <n v="0"/>
    <n v="1.2297546003599999"/>
    <n v="23648.180964922798"/>
    <n v="0.79173164070000002"/>
    <n v="15224.999450661"/>
    <n v="3.4959578940000006E-2"/>
    <n v="672.27270301620013"/>
  </r>
  <r>
    <x v="2"/>
    <n v="1"/>
    <n v="0"/>
    <n v="0"/>
    <n v="0"/>
    <n v="0"/>
    <n v="1E-3"/>
    <n v="0.44999999999999996"/>
    <n v="0.84527539668000007"/>
    <n v="380.37392850599997"/>
    <n v="0.65953517916000004"/>
    <n v="296.79083062199999"/>
    <n v="6.9259064159999995E-2"/>
    <n v="31.166578871999995"/>
  </r>
  <r>
    <x v="2"/>
    <n v="1"/>
    <n v="0.38800000000000001"/>
    <n v="15981.720000000001"/>
    <n v="2.6320000000000001"/>
    <n v="108412.08"/>
    <n v="0.28299999999999997"/>
    <n v="11656.769999999999"/>
    <n v="0.91141678742400012"/>
    <n v="37541.257473994563"/>
    <n v="0.636675625872"/>
    <n v="26224.669029667679"/>
    <n v="9.7064242704000006E-2"/>
    <n v="3998.0761569777605"/>
  </r>
  <r>
    <x v="2"/>
    <n v="1"/>
    <n v="2.379"/>
    <n v="109671.90000000001"/>
    <n v="5.37"/>
    <n v="247557"/>
    <n v="0.46700000000000003"/>
    <n v="21528.700000000004"/>
    <n v="1.5899169669240001"/>
    <n v="73295.172175196407"/>
    <n v="0.92855383592399987"/>
    <n v="42806.331836096397"/>
    <n v="0.12698172115200002"/>
    <n v="5853.8573451072007"/>
  </r>
  <r>
    <x v="2"/>
    <n v="1"/>
    <n v="0"/>
    <n v="0"/>
    <n v="0"/>
    <n v="0"/>
    <n v="0.108"/>
    <n v="3357.72"/>
    <n v="1.100538715848"/>
    <n v="34215.74867571432"/>
    <n v="0.59328715789199993"/>
    <n v="18445.297738862278"/>
    <n v="9.8582458259999992E-2"/>
    <n v="3064.9286273033999"/>
  </r>
  <r>
    <x v="2"/>
    <n v="1"/>
    <n v="0"/>
    <n v="0"/>
    <n v="0"/>
    <n v="0"/>
    <n v="0"/>
    <n v="0"/>
    <n v="0.99039446220000005"/>
    <n v="574.42878807600005"/>
    <n v="1.0072522402799999"/>
    <n v="584.20629936239993"/>
    <n v="0.10957555752000001"/>
    <n v="63.553823361599996"/>
  </r>
  <r>
    <x v="2"/>
    <n v="1"/>
    <n v="0"/>
    <n v="0"/>
    <n v="0"/>
    <n v="0"/>
    <n v="1E-3"/>
    <n v="1.4100000000000001"/>
    <n v="1.5287262790799998"/>
    <n v="2155.5040535027997"/>
    <n v="0.90438932812799988"/>
    <n v="1275.1889526604798"/>
    <n v="0.13617225679200001"/>
    <n v="192.00288207672003"/>
  </r>
  <r>
    <x v="2"/>
    <n v="1"/>
    <n v="0"/>
    <n v="0"/>
    <n v="0"/>
    <n v="0"/>
    <n v="0"/>
    <n v="0"/>
    <n v="0.39447200707200003"/>
    <n v="14177.323934167682"/>
    <n v="0.35803483372799999"/>
    <n v="12867.771924184319"/>
    <n v="3.9605623200000002E-2"/>
    <n v="1423.4260978080001"/>
  </r>
  <r>
    <x v="2"/>
    <n v="1"/>
    <n v="0"/>
    <n v="0"/>
    <n v="0"/>
    <n v="0"/>
    <n v="0"/>
    <n v="0"/>
    <n v="1.3302005539680002"/>
    <n v="718.30829914272022"/>
    <n v="0.53091337899600011"/>
    <n v="286.69322465784006"/>
    <n v="8.3623719035999994E-2"/>
    <n v="45.156808279439993"/>
  </r>
  <r>
    <x v="2"/>
    <n v="1"/>
    <n v="0"/>
    <n v="0"/>
    <n v="0"/>
    <n v="0"/>
    <n v="5.0000000000000001E-3"/>
    <n v="190.55"/>
    <n v="0.73028707065599996"/>
    <n v="27831.240262700157"/>
    <n v="0.245138497032"/>
    <n v="9342.2281218895187"/>
    <n v="5.0258520312000003E-2"/>
    <n v="1915.35220909032"/>
  </r>
  <r>
    <x v="1"/>
    <n v="1"/>
    <n v="0"/>
    <n v="0"/>
    <n v="0.29199999999999998"/>
    <n v="3530.2799999999997"/>
    <n v="3.7999999999999999E-2"/>
    <n v="459.42"/>
    <n v="2.1725875814400006"/>
    <n v="26266.583859609607"/>
    <n v="0.59972469696000019"/>
    <n v="7250.6715862464025"/>
    <n v="5.6577801600000012E-2"/>
    <n v="684.02562134400011"/>
  </r>
  <r>
    <x v="1"/>
    <n v="1"/>
    <n v="24.805"/>
    <n v="1491772.7"/>
    <n v="1.9830000000000001"/>
    <n v="119257.62000000001"/>
    <n v="4.0000000000000001E-3"/>
    <n v="240.56"/>
    <n v="1.9608219367200004"/>
    <n v="117923.83127434083"/>
    <n v="1.2949455452400003"/>
    <n v="77878.025090733616"/>
    <n v="9.034503804000002E-2"/>
    <n v="5433.3505877256011"/>
  </r>
  <r>
    <x v="1"/>
    <n v="1"/>
    <n v="0.41599999999999998"/>
    <n v="28932.799999999996"/>
    <n v="11.667"/>
    <n v="811439.85"/>
    <n v="1.2E-2"/>
    <n v="834.60000000000014"/>
    <n v="0.71839030248000013"/>
    <n v="49964.045537484009"/>
    <n v="1.0252404316800001"/>
    <n v="71305.472023344017"/>
    <n v="6.1370025840000009E-2"/>
    <n v="4268.2852971720004"/>
  </r>
  <r>
    <x v="0"/>
    <n v="1"/>
    <n v="2.1179999999999999"/>
    <n v="272544.24"/>
    <n v="5.4560000000000004"/>
    <n v="702078.08000000007"/>
    <n v="0.55100000000000005"/>
    <n v="70902.680000000008"/>
    <n v="1.7606683037700006"/>
    <n v="226562.79732912368"/>
    <n v="1.4012809533750004"/>
    <n v="180316.83308029504"/>
    <n v="0.13518239785500002"/>
    <n v="17395.270955981403"/>
  </r>
  <r>
    <x v="0"/>
    <n v="1"/>
    <n v="0"/>
    <n v="0"/>
    <n v="0"/>
    <n v="0"/>
    <n v="0"/>
    <n v="0"/>
    <n v="0.96334288204500007"/>
    <n v="2196.4217710626003"/>
    <n v="0.78398729748000007"/>
    <n v="1787.4910382544001"/>
    <n v="0.10169646547500001"/>
    <n v="231.86794128300005"/>
  </r>
  <r>
    <x v="0"/>
    <n v="1"/>
    <n v="1.712"/>
    <n v="2533.7600000000002"/>
    <n v="20.084"/>
    <n v="29724.32"/>
    <n v="4.3310000000000004"/>
    <n v="6409.880000000001"/>
    <n v="1.9429500178800001"/>
    <n v="2875.5660264624003"/>
    <n v="1.7907912815400002"/>
    <n v="2650.3710966792005"/>
    <n v="0.16776476057999998"/>
    <n v="248.29184565839995"/>
  </r>
  <r>
    <x v="0"/>
    <n v="1"/>
    <n v="1.0349999999999999"/>
    <n v="70483.5"/>
    <n v="4.1399999999999997"/>
    <n v="281934"/>
    <n v="0.42899999999999999"/>
    <n v="29214.899999999998"/>
    <n v="0.96953622372000015"/>
    <n v="66025.416835332013"/>
    <n v="0.83613104565000007"/>
    <n v="56940.524208764997"/>
    <n v="7.3278900630000005E-2"/>
    <n v="4990.2931329029998"/>
  </r>
  <r>
    <x v="0"/>
    <n v="1"/>
    <n v="0"/>
    <n v="0"/>
    <n v="0"/>
    <n v="0"/>
    <n v="4.3999999999999997E-2"/>
    <n v="429.88"/>
    <n v="1.1746884227399998"/>
    <n v="11476.705890169798"/>
    <n v="0.76129632972000005"/>
    <n v="7437.8651413644002"/>
    <n v="0.11051075754"/>
    <n v="1079.6901011658001"/>
  </r>
  <r>
    <x v="0"/>
    <n v="1"/>
    <n v="0.48399999999999999"/>
    <n v="27355.679999999997"/>
    <n v="1"/>
    <n v="56520"/>
    <n v="0.15"/>
    <n v="8478"/>
    <n v="1.19386085436"/>
    <n v="67477.015488427191"/>
    <n v="0.65350226505000009"/>
    <n v="36935.948020626005"/>
    <n v="0.10338991058999999"/>
    <n v="5843.5977465468004"/>
  </r>
  <r>
    <x v="0"/>
    <n v="1"/>
    <n v="1"/>
    <n v="345710"/>
    <n v="2.0299999999999998"/>
    <n v="701791.29999999993"/>
    <n v="5.5E-2"/>
    <n v="19014.05"/>
    <n v="9.3947308500000007E-2"/>
    <n v="32478.524021535006"/>
    <n v="0.18789461700000001"/>
    <n v="64957.048043070012"/>
    <n v="1.7353324500000003E-2"/>
    <n v="5999.2178128950018"/>
  </r>
  <r>
    <x v="0"/>
    <n v="1"/>
    <n v="0"/>
    <n v="0"/>
    <n v="0"/>
    <n v="0"/>
    <n v="1E-3"/>
    <n v="2.02"/>
    <n v="3.6452504050683117"/>
    <n v="7363.4058182379895"/>
    <n v="1.8276095923314237"/>
    <n v="3691.7713765094759"/>
    <n v="0.18193022760026442"/>
    <n v="367.49905975253409"/>
  </r>
  <r>
    <x v="0"/>
    <n v="1"/>
    <n v="0"/>
    <n v="0"/>
    <n v="0"/>
    <n v="0"/>
    <n v="0"/>
    <n v="0"/>
    <n v="1.0798512792102068"/>
    <n v="3358.337478343743"/>
    <n v="0.22194252749088708"/>
    <n v="690.24126049665881"/>
    <n v="2.663310329890645E-2"/>
    <n v="82.828951259599052"/>
  </r>
  <r>
    <x v="0"/>
    <n v="1"/>
    <n v="0"/>
    <n v="0"/>
    <n v="0"/>
    <n v="0"/>
    <n v="1E-3"/>
    <n v="1.6500000000000001"/>
    <n v="0.31717957483651232"/>
    <n v="523.34629848024531"/>
    <n v="0.20452889460490464"/>
    <n v="337.47267609809262"/>
    <n v="6.4714220558583113E-2"/>
    <n v="106.77846392166214"/>
  </r>
  <r>
    <x v="0"/>
    <n v="1"/>
    <n v="1.9419999999999999"/>
    <n v="514746.52"/>
    <n v="0"/>
    <n v="0"/>
    <n v="0"/>
    <n v="0"/>
    <n v="0.61042531901455777"/>
    <n v="161799.33505799869"/>
    <n v="6.6419335229563267E-2"/>
    <n v="17605.108995948038"/>
    <n v="2.9256135755879063E-2"/>
    <n v="7754.631343453304"/>
  </r>
  <r>
    <x v="0"/>
    <n v="1"/>
    <n v="0"/>
    <n v="0"/>
    <n v="0.08"/>
    <n v="37973.599999999999"/>
    <n v="1.9E-2"/>
    <n v="9018.73"/>
    <n v="1.3858706601766702"/>
    <n v="657831.22626606002"/>
    <n v="0.24969914518635045"/>
    <n v="118524.69324560495"/>
    <n v="3.3939689636979679E-2"/>
    <n v="16110.152479985145"/>
  </r>
  <r>
    <x v="0"/>
    <n v="1"/>
    <n v="0.89500000000000002"/>
    <n v="2328387.25"/>
    <n v="0.376"/>
    <n v="978182.8"/>
    <n v="7.6999999999999999E-2"/>
    <n v="200319.35"/>
    <n v="0.72495186113609478"/>
    <n v="1885998.5143386074"/>
    <n v="0.56187805718343198"/>
    <n v="1461753.8596655573"/>
    <n v="7.7500421680473386E-2"/>
    <n v="201621.22202283554"/>
  </r>
  <r>
    <x v="0"/>
    <n v="1"/>
    <n v="0"/>
    <n v="0"/>
    <n v="0"/>
    <n v="0"/>
    <n v="0"/>
    <n v="0"/>
    <n v="0.16919026458866546"/>
    <n v="526.18172287074958"/>
    <n v="0.25419015828153563"/>
    <n v="790.53139225557584"/>
    <n v="1.9428547129798905E-2"/>
    <n v="60.422781573674591"/>
  </r>
  <r>
    <x v="0"/>
    <n v="1"/>
    <n v="0"/>
    <n v="0"/>
    <n v="0"/>
    <n v="0"/>
    <n v="0"/>
    <n v="0"/>
    <n v="0.10131499153125"/>
    <n v="167.1697360265625"/>
    <n v="2.277623840625E-2"/>
    <n v="37.580793370312499"/>
    <n v="1.5707750624999999E-3"/>
    <n v="2.5917788531249997"/>
  </r>
  <r>
    <x v="0"/>
    <n v="0"/>
    <n v="0"/>
    <n v="0"/>
    <n v="0"/>
    <n v="0"/>
    <n v="0"/>
    <n v="0"/>
    <n v="59.827382318664505"/>
    <n v="7717.7323191077212"/>
    <n v="1.166768133549316E-2"/>
    <n v="1.5051308922786177"/>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
  <r>
    <x v="0"/>
    <s v="0104"/>
    <n v="702816"/>
    <s v="R2WC509828"/>
    <x v="0"/>
    <n v="0"/>
    <n v="0"/>
    <n v="0"/>
    <n v="0"/>
    <n v="1132981"/>
    <n v="755758"/>
    <n v="0"/>
    <n v="0"/>
    <n v="0"/>
    <n v="0"/>
    <n v="1888739"/>
    <n v="880760"/>
    <x v="0"/>
  </r>
  <r>
    <x v="0"/>
    <s v="0104"/>
    <n v="702816"/>
    <s v="R2WC509828"/>
    <x v="1"/>
    <n v="0"/>
    <n v="0"/>
    <n v="0"/>
    <n v="0"/>
    <n v="528331"/>
    <n v="352425"/>
    <n v="0"/>
    <n v="0"/>
    <n v="0"/>
    <n v="0"/>
    <n v="880757"/>
    <n v="880760"/>
    <x v="0"/>
  </r>
  <r>
    <x v="0"/>
    <s v="0104"/>
    <n v="702816"/>
    <s v="R2WC509828"/>
    <x v="2"/>
    <n v="0"/>
    <n v="0"/>
    <n v="0"/>
    <n v="0"/>
    <n v="604649"/>
    <n v="403333"/>
    <n v="0"/>
    <n v="0"/>
    <n v="0"/>
    <n v="0"/>
    <n v="1007982"/>
    <n v="0"/>
    <x v="0"/>
  </r>
  <r>
    <x v="0"/>
    <s v="0581"/>
    <n v="2972608"/>
    <s v="WC025889212"/>
    <x v="0"/>
    <n v="0"/>
    <n v="0"/>
    <n v="0"/>
    <n v="0"/>
    <n v="1084000"/>
    <n v="3308442"/>
    <n v="0"/>
    <n v="0"/>
    <n v="0"/>
    <n v="0"/>
    <n v="4392443"/>
    <n v="1245953"/>
    <x v="1"/>
  </r>
  <r>
    <x v="0"/>
    <s v="0581"/>
    <n v="2972608"/>
    <s v="WC025889212"/>
    <x v="1"/>
    <n v="0"/>
    <n v="0"/>
    <n v="0"/>
    <n v="0"/>
    <n v="307487"/>
    <n v="938472"/>
    <n v="0"/>
    <n v="0"/>
    <n v="0"/>
    <n v="0"/>
    <n v="1245960"/>
    <n v="1245953"/>
    <x v="1"/>
  </r>
  <r>
    <x v="0"/>
    <s v="0581"/>
    <n v="2972608"/>
    <s v="WC025889212"/>
    <x v="2"/>
    <n v="0"/>
    <n v="0"/>
    <n v="0"/>
    <n v="0"/>
    <n v="776512"/>
    <n v="2369970"/>
    <n v="0"/>
    <n v="0"/>
    <n v="0"/>
    <n v="0"/>
    <n v="3146482"/>
    <n v="0"/>
    <x v="1"/>
  </r>
  <r>
    <x v="0"/>
    <s v="0601"/>
    <n v="205352"/>
    <s v="VTC2NUB280D034314"/>
    <x v="0"/>
    <n v="0"/>
    <n v="0"/>
    <n v="0"/>
    <n v="0"/>
    <n v="187748"/>
    <n v="2748314"/>
    <n v="0"/>
    <n v="0"/>
    <n v="0"/>
    <n v="0"/>
    <n v="2936063"/>
    <n v="1578923"/>
    <x v="2"/>
  </r>
  <r>
    <x v="0"/>
    <s v="0601"/>
    <n v="205352"/>
    <s v="VTC2NUB280D034314"/>
    <x v="1"/>
    <n v="0"/>
    <n v="0"/>
    <n v="0"/>
    <n v="0"/>
    <n v="100965"/>
    <n v="1477960"/>
    <n v="0"/>
    <n v="0"/>
    <n v="0"/>
    <n v="0"/>
    <n v="1578926"/>
    <n v="1578923"/>
    <x v="2"/>
  </r>
  <r>
    <x v="0"/>
    <s v="0601"/>
    <n v="205352"/>
    <s v="VTC2NUB280D034314"/>
    <x v="2"/>
    <n v="0"/>
    <n v="0"/>
    <n v="0"/>
    <n v="0"/>
    <n v="86783"/>
    <n v="1270353"/>
    <n v="0"/>
    <n v="0"/>
    <n v="0"/>
    <n v="0"/>
    <n v="1357136"/>
    <n v="0"/>
    <x v="2"/>
  </r>
  <r>
    <x v="0"/>
    <s v="0601"/>
    <n v="2518850"/>
    <s v="DTJUB3D71664114"/>
    <x v="0"/>
    <n v="0"/>
    <n v="0"/>
    <n v="1821933"/>
    <n v="13989216"/>
    <n v="0"/>
    <n v="0"/>
    <n v="0"/>
    <n v="0"/>
    <n v="0"/>
    <n v="0"/>
    <n v="15811150"/>
    <n v="1578923"/>
    <x v="2"/>
  </r>
  <r>
    <x v="0"/>
    <s v="0601"/>
    <n v="2518850"/>
    <s v="DTJUB3D71664114"/>
    <x v="1"/>
    <n v="0"/>
    <n v="0"/>
    <n v="181938"/>
    <n v="1396963"/>
    <n v="0"/>
    <n v="0"/>
    <n v="0"/>
    <n v="0"/>
    <n v="0"/>
    <n v="0"/>
    <n v="1578901"/>
    <n v="1578923"/>
    <x v="2"/>
  </r>
  <r>
    <x v="0"/>
    <s v="0601"/>
    <n v="2518850"/>
    <s v="DTJUB3D71664114"/>
    <x v="2"/>
    <n v="0"/>
    <n v="0"/>
    <n v="1639995"/>
    <n v="12592253"/>
    <n v="0"/>
    <n v="0"/>
    <n v="0"/>
    <n v="0"/>
    <n v="0"/>
    <n v="0"/>
    <n v="14232248"/>
    <n v="0"/>
    <x v="2"/>
  </r>
  <r>
    <x v="0"/>
    <s v="0807"/>
    <n v="2963681"/>
    <s v="WC533S301582044"/>
    <x v="0"/>
    <n v="0"/>
    <n v="0"/>
    <n v="0"/>
    <n v="0"/>
    <n v="470579"/>
    <n v="1507548"/>
    <n v="0"/>
    <n v="0"/>
    <n v="0"/>
    <n v="0"/>
    <n v="1978127"/>
    <n v="1245953"/>
    <x v="3"/>
  </r>
  <r>
    <x v="0"/>
    <s v="0807"/>
    <n v="2963681"/>
    <s v="WC533S301582044"/>
    <x v="1"/>
    <n v="0"/>
    <n v="0"/>
    <n v="0"/>
    <n v="0"/>
    <n v="296398"/>
    <n v="949544"/>
    <n v="0"/>
    <n v="0"/>
    <n v="0"/>
    <n v="0"/>
    <n v="1245943"/>
    <n v="1245953"/>
    <x v="3"/>
  </r>
  <r>
    <x v="0"/>
    <s v="0807"/>
    <n v="2963681"/>
    <s v="WC533S301582044"/>
    <x v="2"/>
    <n v="0"/>
    <n v="0"/>
    <n v="0"/>
    <n v="0"/>
    <n v="174180"/>
    <n v="558003"/>
    <n v="0"/>
    <n v="0"/>
    <n v="0"/>
    <n v="0"/>
    <n v="732184"/>
    <n v="0"/>
    <x v="3"/>
  </r>
  <r>
    <x v="0"/>
    <s v="0855"/>
    <n v="3036909"/>
    <s v="2014005385778A"/>
    <x v="0"/>
    <n v="0"/>
    <n v="0"/>
    <n v="0"/>
    <n v="0"/>
    <n v="417623"/>
    <n v="1040339"/>
    <n v="0"/>
    <n v="0"/>
    <n v="0"/>
    <n v="0"/>
    <n v="1457962"/>
    <n v="1245953"/>
    <x v="4"/>
  </r>
  <r>
    <x v="0"/>
    <s v="0855"/>
    <n v="3036909"/>
    <s v="2014005385778A"/>
    <x v="1"/>
    <n v="0"/>
    <n v="0"/>
    <n v="0"/>
    <n v="0"/>
    <n v="356896"/>
    <n v="889063"/>
    <n v="0"/>
    <n v="0"/>
    <n v="0"/>
    <n v="0"/>
    <n v="1245960"/>
    <n v="1245953"/>
    <x v="4"/>
  </r>
  <r>
    <x v="0"/>
    <s v="0855"/>
    <n v="3036909"/>
    <s v="2014005385778A"/>
    <x v="2"/>
    <n v="0"/>
    <n v="0"/>
    <n v="0"/>
    <n v="0"/>
    <n v="60726"/>
    <n v="151275"/>
    <n v="0"/>
    <n v="0"/>
    <n v="0"/>
    <n v="0"/>
    <n v="212002"/>
    <n v="0"/>
    <x v="4"/>
  </r>
  <r>
    <x v="0"/>
    <s v="0865"/>
    <n v="1332"/>
    <s v="1571718763"/>
    <x v="0"/>
    <n v="0"/>
    <n v="0"/>
    <n v="0"/>
    <n v="0"/>
    <n v="297190"/>
    <n v="1178560"/>
    <n v="0"/>
    <n v="0"/>
    <n v="0"/>
    <n v="0"/>
    <n v="1475751"/>
    <n v="988169"/>
    <x v="5"/>
  </r>
  <r>
    <x v="0"/>
    <s v="0865"/>
    <n v="1332"/>
    <s v="1571718763"/>
    <x v="1"/>
    <n v="0"/>
    <n v="0"/>
    <n v="0"/>
    <n v="0"/>
    <n v="198998"/>
    <n v="789164"/>
    <n v="0"/>
    <n v="0"/>
    <n v="0"/>
    <n v="0"/>
    <n v="988162"/>
    <n v="988169"/>
    <x v="5"/>
  </r>
  <r>
    <x v="0"/>
    <s v="0865"/>
    <n v="1332"/>
    <s v="1571718763"/>
    <x v="2"/>
    <n v="0"/>
    <n v="0"/>
    <n v="0"/>
    <n v="0"/>
    <n v="98191"/>
    <n v="389396"/>
    <n v="0"/>
    <n v="0"/>
    <n v="0"/>
    <n v="0"/>
    <n v="487588"/>
    <n v="0"/>
    <x v="5"/>
  </r>
  <r>
    <x v="0"/>
    <s v="0897"/>
    <n v="2664901"/>
    <s v="C47878263"/>
    <x v="0"/>
    <n v="0"/>
    <n v="0"/>
    <n v="0"/>
    <n v="0"/>
    <n v="528678"/>
    <n v="450884"/>
    <n v="0"/>
    <n v="0"/>
    <n v="0"/>
    <n v="0"/>
    <n v="979562"/>
    <n v="773350"/>
    <x v="6"/>
  </r>
  <r>
    <x v="0"/>
    <s v="0897"/>
    <n v="2664901"/>
    <s v="C47878263"/>
    <x v="1"/>
    <n v="0"/>
    <n v="0"/>
    <n v="0"/>
    <n v="0"/>
    <n v="417381"/>
    <n v="355964"/>
    <n v="0"/>
    <n v="0"/>
    <n v="0"/>
    <n v="0"/>
    <n v="773345"/>
    <n v="773350"/>
    <x v="6"/>
  </r>
  <r>
    <x v="0"/>
    <s v="0897"/>
    <n v="2664901"/>
    <s v="C47878263"/>
    <x v="2"/>
    <n v="0"/>
    <n v="0"/>
    <n v="0"/>
    <n v="0"/>
    <n v="111297"/>
    <n v="94920"/>
    <n v="0"/>
    <n v="0"/>
    <n v="0"/>
    <n v="0"/>
    <n v="206217"/>
    <n v="0"/>
    <x v="6"/>
  </r>
  <r>
    <x v="0"/>
    <s v="0898"/>
    <n v="34697"/>
    <s v="C48013570"/>
    <x v="0"/>
    <n v="0"/>
    <n v="0"/>
    <n v="0"/>
    <n v="0"/>
    <n v="356715"/>
    <n v="1202736"/>
    <n v="0"/>
    <n v="0"/>
    <n v="0"/>
    <n v="0"/>
    <n v="1559452"/>
    <n v="988169"/>
    <x v="7"/>
  </r>
  <r>
    <x v="0"/>
    <s v="0898"/>
    <n v="34697"/>
    <s v="C48013570"/>
    <x v="1"/>
    <n v="0"/>
    <n v="0"/>
    <n v="0"/>
    <n v="0"/>
    <n v="226036"/>
    <n v="762126"/>
    <n v="0"/>
    <n v="0"/>
    <n v="0"/>
    <n v="0"/>
    <n v="988162"/>
    <n v="988169"/>
    <x v="7"/>
  </r>
  <r>
    <x v="0"/>
    <s v="0898"/>
    <n v="34697"/>
    <s v="C48013570"/>
    <x v="2"/>
    <n v="0"/>
    <n v="0"/>
    <n v="0"/>
    <n v="0"/>
    <n v="130679"/>
    <n v="440610"/>
    <n v="0"/>
    <n v="0"/>
    <n v="0"/>
    <n v="0"/>
    <n v="571289"/>
    <n v="0"/>
    <x v="7"/>
  </r>
  <r>
    <x v="0"/>
    <s v="0928"/>
    <n v="2618271"/>
    <s v="41WC14954205"/>
    <x v="0"/>
    <n v="0"/>
    <n v="0"/>
    <n v="0"/>
    <n v="0"/>
    <n v="699596"/>
    <n v="1554478"/>
    <n v="0"/>
    <n v="0"/>
    <n v="0"/>
    <n v="0"/>
    <n v="2254074"/>
    <n v="880760"/>
    <x v="8"/>
  </r>
  <r>
    <x v="0"/>
    <s v="0928"/>
    <n v="2618271"/>
    <s v="41WC14954205"/>
    <x v="1"/>
    <n v="0"/>
    <n v="0"/>
    <n v="0"/>
    <n v="0"/>
    <n v="273360"/>
    <n v="607396"/>
    <n v="0"/>
    <n v="0"/>
    <n v="0"/>
    <n v="0"/>
    <n v="880757"/>
    <n v="880760"/>
    <x v="8"/>
  </r>
  <r>
    <x v="0"/>
    <s v="0928"/>
    <n v="2618271"/>
    <s v="41WC14954205"/>
    <x v="2"/>
    <n v="0"/>
    <n v="0"/>
    <n v="0"/>
    <n v="0"/>
    <n v="426235"/>
    <n v="947081"/>
    <n v="0"/>
    <n v="0"/>
    <n v="0"/>
    <n v="0"/>
    <n v="1373317"/>
    <n v="0"/>
    <x v="8"/>
  </r>
  <r>
    <x v="0"/>
    <s v="0928"/>
    <n v="2788783"/>
    <s v="LDS4044102"/>
    <x v="0"/>
    <n v="0"/>
    <n v="0"/>
    <n v="0"/>
    <n v="0"/>
    <n v="445901"/>
    <n v="525763"/>
    <n v="0"/>
    <n v="0"/>
    <n v="0"/>
    <n v="0"/>
    <n v="971664"/>
    <n v="880760"/>
    <x v="8"/>
  </r>
  <r>
    <x v="0"/>
    <s v="0928"/>
    <n v="2788783"/>
    <s v="LDS4044102"/>
    <x v="1"/>
    <n v="0"/>
    <n v="0"/>
    <n v="0"/>
    <n v="0"/>
    <n v="404182"/>
    <n v="476572"/>
    <n v="0"/>
    <n v="0"/>
    <n v="0"/>
    <n v="0"/>
    <n v="880755"/>
    <n v="880760"/>
    <x v="8"/>
  </r>
  <r>
    <x v="0"/>
    <s v="0928"/>
    <n v="2788783"/>
    <s v="LDS4044102"/>
    <x v="2"/>
    <n v="0"/>
    <n v="0"/>
    <n v="0"/>
    <n v="0"/>
    <n v="41718"/>
    <n v="49190"/>
    <n v="0"/>
    <n v="0"/>
    <n v="0"/>
    <n v="0"/>
    <n v="90908"/>
    <n v="0"/>
    <x v="8"/>
  </r>
  <r>
    <x v="0"/>
    <s v="0928"/>
    <n v="2839777"/>
    <s v="WC037083144"/>
    <x v="0"/>
    <n v="0"/>
    <n v="0"/>
    <n v="0"/>
    <n v="0"/>
    <n v="379823"/>
    <n v="1060689"/>
    <n v="0"/>
    <n v="0"/>
    <n v="0"/>
    <n v="0"/>
    <n v="1440512"/>
    <n v="880760"/>
    <x v="8"/>
  </r>
  <r>
    <x v="0"/>
    <s v="0928"/>
    <n v="2839777"/>
    <s v="WC037083144"/>
    <x v="1"/>
    <n v="0"/>
    <n v="0"/>
    <n v="0"/>
    <n v="0"/>
    <n v="232231"/>
    <n v="648526"/>
    <n v="0"/>
    <n v="0"/>
    <n v="0"/>
    <n v="0"/>
    <n v="880757"/>
    <n v="880760"/>
    <x v="8"/>
  </r>
  <r>
    <x v="0"/>
    <s v="0928"/>
    <n v="2839777"/>
    <s v="WC037083144"/>
    <x v="2"/>
    <n v="0"/>
    <n v="0"/>
    <n v="0"/>
    <n v="0"/>
    <n v="147591"/>
    <n v="412162"/>
    <n v="0"/>
    <n v="0"/>
    <n v="0"/>
    <n v="0"/>
    <n v="559754"/>
    <n v="0"/>
    <x v="8"/>
  </r>
  <r>
    <x v="0"/>
    <s v="0928"/>
    <n v="2870313"/>
    <s v="YJUB280D368314"/>
    <x v="0"/>
    <n v="0"/>
    <n v="0"/>
    <n v="0"/>
    <n v="0"/>
    <n v="0"/>
    <n v="0"/>
    <n v="43485"/>
    <n v="1425626"/>
    <n v="0"/>
    <n v="0"/>
    <n v="1469112"/>
    <n v="880760"/>
    <x v="8"/>
  </r>
  <r>
    <x v="0"/>
    <s v="0928"/>
    <n v="2870313"/>
    <s v="YJUB280D368314"/>
    <x v="1"/>
    <n v="0"/>
    <n v="0"/>
    <n v="0"/>
    <n v="0"/>
    <n v="0"/>
    <n v="0"/>
    <n v="26070"/>
    <n v="854691"/>
    <n v="0"/>
    <n v="0"/>
    <n v="880762"/>
    <n v="880760"/>
    <x v="8"/>
  </r>
  <r>
    <x v="0"/>
    <s v="0928"/>
    <n v="2870313"/>
    <s v="YJUB280D368314"/>
    <x v="2"/>
    <n v="0"/>
    <n v="0"/>
    <n v="0"/>
    <n v="0"/>
    <n v="0"/>
    <n v="0"/>
    <n v="17415"/>
    <n v="570935"/>
    <n v="0"/>
    <n v="0"/>
    <n v="588350"/>
    <n v="0"/>
    <x v="8"/>
  </r>
  <r>
    <x v="0"/>
    <s v="0941"/>
    <n v="74805"/>
    <s v="03000008846400"/>
    <x v="0"/>
    <n v="0"/>
    <n v="0"/>
    <n v="0"/>
    <n v="0"/>
    <n v="380330"/>
    <n v="663476"/>
    <n v="0"/>
    <n v="0"/>
    <n v="0"/>
    <n v="0"/>
    <n v="1043806"/>
    <n v="988169"/>
    <x v="9"/>
  </r>
  <r>
    <x v="0"/>
    <s v="0941"/>
    <n v="74805"/>
    <s v="03000008846400"/>
    <x v="1"/>
    <n v="0"/>
    <n v="0"/>
    <n v="0"/>
    <n v="0"/>
    <n v="360058"/>
    <n v="628113"/>
    <n v="0"/>
    <n v="0"/>
    <n v="0"/>
    <n v="0"/>
    <n v="988171"/>
    <n v="988169"/>
    <x v="9"/>
  </r>
  <r>
    <x v="0"/>
    <s v="0941"/>
    <n v="74805"/>
    <s v="03000008846400"/>
    <x v="2"/>
    <n v="0"/>
    <n v="0"/>
    <n v="0"/>
    <n v="0"/>
    <n v="20271"/>
    <n v="35363"/>
    <n v="0"/>
    <n v="0"/>
    <n v="0"/>
    <n v="0"/>
    <n v="55634"/>
    <n v="0"/>
    <x v="9"/>
  </r>
  <r>
    <x v="0"/>
    <s v="0941"/>
    <n v="2390151"/>
    <s v="11WC14978703"/>
    <x v="0"/>
    <n v="0"/>
    <n v="0"/>
    <n v="0"/>
    <n v="0"/>
    <n v="496446"/>
    <n v="640462"/>
    <n v="0"/>
    <n v="0"/>
    <n v="0"/>
    <n v="0"/>
    <n v="1136909"/>
    <n v="988169"/>
    <x v="9"/>
  </r>
  <r>
    <x v="0"/>
    <s v="0941"/>
    <n v="2390151"/>
    <s v="11WC14978703"/>
    <x v="1"/>
    <n v="0"/>
    <n v="0"/>
    <n v="0"/>
    <n v="0"/>
    <n v="431496"/>
    <n v="556671"/>
    <n v="0"/>
    <n v="0"/>
    <n v="0"/>
    <n v="0"/>
    <n v="988167"/>
    <n v="988169"/>
    <x v="9"/>
  </r>
  <r>
    <x v="0"/>
    <s v="0941"/>
    <n v="2390151"/>
    <s v="11WC14978703"/>
    <x v="2"/>
    <n v="0"/>
    <n v="0"/>
    <n v="0"/>
    <n v="0"/>
    <n v="64950"/>
    <n v="83791"/>
    <n v="0"/>
    <n v="0"/>
    <n v="0"/>
    <n v="0"/>
    <n v="148741"/>
    <n v="0"/>
    <x v="9"/>
  </r>
  <r>
    <x v="0"/>
    <s v="0943"/>
    <n v="3125741"/>
    <s v="WCA12424639242"/>
    <x v="0"/>
    <n v="0"/>
    <n v="0"/>
    <n v="0"/>
    <n v="0"/>
    <n v="289917"/>
    <n v="1023575"/>
    <n v="0"/>
    <n v="0"/>
    <n v="0"/>
    <n v="0"/>
    <n v="1313492"/>
    <n v="988169"/>
    <x v="10"/>
  </r>
  <r>
    <x v="0"/>
    <s v="0943"/>
    <n v="3125741"/>
    <s v="WCA12424639242"/>
    <x v="1"/>
    <n v="0"/>
    <n v="0"/>
    <n v="0"/>
    <n v="0"/>
    <n v="218110"/>
    <n v="770056"/>
    <n v="0"/>
    <n v="0"/>
    <n v="0"/>
    <n v="0"/>
    <n v="988166"/>
    <n v="988169"/>
    <x v="10"/>
  </r>
  <r>
    <x v="0"/>
    <s v="0943"/>
    <n v="3125741"/>
    <s v="WCA12424639242"/>
    <x v="2"/>
    <n v="0"/>
    <n v="0"/>
    <n v="0"/>
    <n v="0"/>
    <n v="71806"/>
    <n v="253519"/>
    <n v="0"/>
    <n v="0"/>
    <n v="0"/>
    <n v="0"/>
    <n v="325325"/>
    <n v="0"/>
    <x v="10"/>
  </r>
  <r>
    <x v="0"/>
    <s v="0948"/>
    <n v="2513656"/>
    <s v="WC509599200"/>
    <x v="0"/>
    <n v="0"/>
    <n v="0"/>
    <n v="0"/>
    <n v="0"/>
    <n v="632808"/>
    <n v="648680"/>
    <n v="0"/>
    <n v="0"/>
    <n v="0"/>
    <n v="0"/>
    <n v="1281488"/>
    <n v="773350"/>
    <x v="11"/>
  </r>
  <r>
    <x v="0"/>
    <s v="0948"/>
    <n v="2513656"/>
    <s v="WC509599200"/>
    <x v="1"/>
    <n v="0"/>
    <n v="0"/>
    <n v="0"/>
    <n v="0"/>
    <n v="381886"/>
    <n v="391465"/>
    <n v="0"/>
    <n v="0"/>
    <n v="0"/>
    <n v="0"/>
    <n v="773352"/>
    <n v="773350"/>
    <x v="11"/>
  </r>
  <r>
    <x v="0"/>
    <s v="0948"/>
    <n v="2513656"/>
    <s v="WC509599200"/>
    <x v="2"/>
    <n v="0"/>
    <n v="0"/>
    <n v="0"/>
    <n v="0"/>
    <n v="250921"/>
    <n v="257214"/>
    <n v="0"/>
    <n v="0"/>
    <n v="0"/>
    <n v="0"/>
    <n v="508135"/>
    <n v="0"/>
    <x v="11"/>
  </r>
  <r>
    <x v="0"/>
    <s v="0958"/>
    <n v="2682019"/>
    <s v="C48018038"/>
    <x v="0"/>
    <n v="0"/>
    <n v="0"/>
    <n v="0"/>
    <n v="0"/>
    <n v="1005201"/>
    <n v="1990098"/>
    <n v="0"/>
    <n v="0"/>
    <n v="0"/>
    <n v="0"/>
    <n v="2995300"/>
    <n v="988169"/>
    <x v="12"/>
  </r>
  <r>
    <x v="0"/>
    <s v="0958"/>
    <n v="2682019"/>
    <s v="C48018038"/>
    <x v="1"/>
    <n v="0"/>
    <n v="0"/>
    <n v="0"/>
    <n v="0"/>
    <n v="331625"/>
    <n v="656553"/>
    <n v="0"/>
    <n v="0"/>
    <n v="0"/>
    <n v="0"/>
    <n v="988179"/>
    <n v="988169"/>
    <x v="12"/>
  </r>
  <r>
    <x v="0"/>
    <s v="0958"/>
    <n v="2682019"/>
    <s v="C48018038"/>
    <x v="2"/>
    <n v="0"/>
    <n v="0"/>
    <n v="0"/>
    <n v="0"/>
    <n v="673575"/>
    <n v="1333545"/>
    <n v="0"/>
    <n v="0"/>
    <n v="0"/>
    <n v="0"/>
    <n v="2007120"/>
    <n v="0"/>
    <x v="12"/>
  </r>
  <r>
    <x v="1"/>
    <s v="0012"/>
    <n v="2701539"/>
    <s v="WCA816139802"/>
    <x v="0"/>
    <n v="0"/>
    <n v="0"/>
    <n v="750188"/>
    <n v="7722411"/>
    <n v="33696"/>
    <n v="306547"/>
    <n v="0"/>
    <n v="0"/>
    <n v="0"/>
    <n v="0"/>
    <n v="8812844"/>
    <n v="1106320"/>
    <x v="13"/>
  </r>
  <r>
    <x v="1"/>
    <s v="0012"/>
    <n v="2701539"/>
    <s v="WCA816139802"/>
    <x v="1"/>
    <n v="0"/>
    <n v="0"/>
    <n v="94171"/>
    <n v="969394"/>
    <n v="4229"/>
    <n v="38480"/>
    <n v="0"/>
    <n v="0"/>
    <n v="0"/>
    <n v="0"/>
    <n v="1106276"/>
    <n v="1106320"/>
    <x v="13"/>
  </r>
  <r>
    <x v="1"/>
    <s v="0012"/>
    <n v="2701539"/>
    <s v="WCA816139802"/>
    <x v="2"/>
    <n v="0"/>
    <n v="0"/>
    <n v="656017"/>
    <n v="6753017"/>
    <n v="29466"/>
    <n v="268066"/>
    <n v="0"/>
    <n v="0"/>
    <n v="0"/>
    <n v="0"/>
    <n v="7706568"/>
    <n v="0"/>
    <x v="13"/>
  </r>
  <r>
    <x v="1"/>
    <s v="0141"/>
    <n v="40083"/>
    <s v="WC585007721"/>
    <x v="0"/>
    <n v="0"/>
    <n v="0"/>
    <n v="0"/>
    <n v="0"/>
    <n v="705167"/>
    <n v="910210"/>
    <n v="3666"/>
    <n v="9479"/>
    <n v="1885"/>
    <n v="1641"/>
    <n v="1632050"/>
    <n v="880760"/>
    <x v="14"/>
  </r>
  <r>
    <x v="1"/>
    <s v="0141"/>
    <n v="40083"/>
    <s v="WC585007721"/>
    <x v="1"/>
    <n v="0"/>
    <n v="0"/>
    <n v="0"/>
    <n v="0"/>
    <n v="380550"/>
    <n v="491204"/>
    <n v="1978"/>
    <n v="5115"/>
    <n v="1017"/>
    <n v="885"/>
    <n v="880752"/>
    <n v="880760"/>
    <x v="14"/>
  </r>
  <r>
    <x v="1"/>
    <s v="0141"/>
    <n v="40083"/>
    <s v="WC585007721"/>
    <x v="2"/>
    <n v="0"/>
    <n v="0"/>
    <n v="0"/>
    <n v="0"/>
    <n v="324616"/>
    <n v="419006"/>
    <n v="1687"/>
    <n v="4363"/>
    <n v="867"/>
    <n v="755"/>
    <n v="751298"/>
    <n v="0"/>
    <x v="14"/>
  </r>
  <r>
    <x v="1"/>
    <s v="0506"/>
    <n v="3023653"/>
    <s v="WC008278901"/>
    <x v="0"/>
    <n v="0"/>
    <n v="0"/>
    <n v="0"/>
    <n v="0"/>
    <n v="237016"/>
    <n v="861205"/>
    <n v="1232"/>
    <n v="8969"/>
    <n v="633"/>
    <n v="1553"/>
    <n v="1110610"/>
    <n v="988169"/>
    <x v="15"/>
  </r>
  <r>
    <x v="1"/>
    <s v="0506"/>
    <n v="3023653"/>
    <s v="WC008278901"/>
    <x v="1"/>
    <n v="0"/>
    <n v="0"/>
    <n v="0"/>
    <n v="0"/>
    <n v="210885"/>
    <n v="766257"/>
    <n v="1096"/>
    <n v="7980"/>
    <n v="563"/>
    <n v="1381"/>
    <n v="988165"/>
    <n v="988169"/>
    <x v="15"/>
  </r>
  <r>
    <x v="1"/>
    <s v="0506"/>
    <n v="3023653"/>
    <s v="WC008278901"/>
    <x v="2"/>
    <n v="0"/>
    <n v="0"/>
    <n v="0"/>
    <n v="0"/>
    <n v="26131"/>
    <n v="94947"/>
    <n v="135"/>
    <n v="988"/>
    <n v="69"/>
    <n v="171"/>
    <n v="122444"/>
    <n v="0"/>
    <x v="15"/>
  </r>
  <r>
    <x v="1"/>
    <s v="0571"/>
    <n v="2300126"/>
    <s v="WCC631509839015"/>
    <x v="0"/>
    <n v="0"/>
    <n v="0"/>
    <n v="0"/>
    <n v="0"/>
    <n v="260190"/>
    <n v="1692128"/>
    <n v="1352"/>
    <n v="17622"/>
    <n v="695"/>
    <n v="3051"/>
    <n v="1975042"/>
    <n v="988169"/>
    <x v="16"/>
  </r>
  <r>
    <x v="1"/>
    <s v="0571"/>
    <n v="2300126"/>
    <s v="WCC631509839015"/>
    <x v="1"/>
    <n v="0"/>
    <n v="0"/>
    <n v="0"/>
    <n v="0"/>
    <n v="130181"/>
    <n v="846622"/>
    <n v="676"/>
    <n v="8817"/>
    <n v="348"/>
    <n v="1526"/>
    <n v="988173"/>
    <n v="988169"/>
    <x v="16"/>
  </r>
  <r>
    <x v="1"/>
    <s v="0571"/>
    <n v="2300126"/>
    <s v="WCC631509839015"/>
    <x v="2"/>
    <n v="0"/>
    <n v="0"/>
    <n v="0"/>
    <n v="0"/>
    <n v="130009"/>
    <n v="845505"/>
    <n v="675"/>
    <n v="8805"/>
    <n v="347"/>
    <n v="1524"/>
    <n v="986869"/>
    <n v="0"/>
    <x v="16"/>
  </r>
  <r>
    <x v="1"/>
    <s v="0601"/>
    <n v="2518850"/>
    <s v="WC018114100"/>
    <x v="0"/>
    <n v="0"/>
    <n v="0"/>
    <n v="0"/>
    <n v="0"/>
    <n v="675428"/>
    <n v="1206346"/>
    <n v="3511"/>
    <n v="12563"/>
    <n v="1805"/>
    <n v="2175"/>
    <n v="1901832"/>
    <n v="1578923"/>
    <x v="2"/>
  </r>
  <r>
    <x v="1"/>
    <s v="0601"/>
    <n v="2518850"/>
    <s v="WC018114100"/>
    <x v="1"/>
    <n v="0"/>
    <n v="0"/>
    <n v="0"/>
    <n v="0"/>
    <n v="560747"/>
    <n v="1001521"/>
    <n v="2915"/>
    <n v="10430"/>
    <n v="1499"/>
    <n v="1806"/>
    <n v="1578920"/>
    <n v="1578923"/>
    <x v="2"/>
  </r>
  <r>
    <x v="1"/>
    <s v="0601"/>
    <n v="2518850"/>
    <s v="WC018114100"/>
    <x v="2"/>
    <n v="0"/>
    <n v="0"/>
    <n v="0"/>
    <n v="0"/>
    <n v="114681"/>
    <n v="204825"/>
    <n v="596"/>
    <n v="2133"/>
    <n v="306"/>
    <n v="369"/>
    <n v="322912"/>
    <n v="0"/>
    <x v="2"/>
  </r>
  <r>
    <x v="1"/>
    <s v="0658"/>
    <n v="2250728"/>
    <s v="WC079100078503"/>
    <x v="0"/>
    <n v="5074209"/>
    <n v="2020430"/>
    <n v="0"/>
    <n v="0"/>
    <n v="0"/>
    <n v="0"/>
    <n v="0"/>
    <n v="0"/>
    <n v="0"/>
    <n v="0"/>
    <n v="7094639"/>
    <n v="1407067"/>
    <x v="17"/>
  </r>
  <r>
    <x v="1"/>
    <s v="0658"/>
    <n v="2250728"/>
    <s v="WC079100078503"/>
    <x v="1"/>
    <n v="1006367"/>
    <n v="400711"/>
    <n v="0"/>
    <n v="0"/>
    <n v="0"/>
    <n v="0"/>
    <n v="0"/>
    <n v="0"/>
    <n v="0"/>
    <n v="0"/>
    <n v="1407079"/>
    <n v="1407067"/>
    <x v="17"/>
  </r>
  <r>
    <x v="1"/>
    <s v="0658"/>
    <n v="2250728"/>
    <s v="WC079100078503"/>
    <x v="2"/>
    <n v="4067841"/>
    <n v="1619718"/>
    <n v="0"/>
    <n v="0"/>
    <n v="0"/>
    <n v="0"/>
    <n v="0"/>
    <n v="0"/>
    <n v="0"/>
    <n v="0"/>
    <n v="5687559"/>
    <n v="0"/>
    <x v="17"/>
  </r>
  <r>
    <x v="1"/>
    <s v="0659"/>
    <n v="3264275"/>
    <s v="R2WC652558"/>
    <x v="0"/>
    <n v="0"/>
    <n v="0"/>
    <n v="0"/>
    <n v="0"/>
    <n v="156054"/>
    <n v="1485133"/>
    <n v="811"/>
    <n v="15467"/>
    <n v="417"/>
    <n v="2678"/>
    <n v="1660562"/>
    <n v="1578923"/>
    <x v="18"/>
  </r>
  <r>
    <x v="1"/>
    <s v="0659"/>
    <n v="3264275"/>
    <s v="R2WC652558"/>
    <x v="1"/>
    <n v="0"/>
    <n v="0"/>
    <n v="0"/>
    <n v="0"/>
    <n v="148382"/>
    <n v="1412124"/>
    <n v="771"/>
    <n v="14706"/>
    <n v="396"/>
    <n v="2546"/>
    <n v="1578928"/>
    <n v="1578923"/>
    <x v="18"/>
  </r>
  <r>
    <x v="1"/>
    <s v="0659"/>
    <n v="3264275"/>
    <s v="R2WC652558"/>
    <x v="2"/>
    <n v="0"/>
    <n v="0"/>
    <n v="0"/>
    <n v="0"/>
    <n v="7671"/>
    <n v="73009"/>
    <n v="39"/>
    <n v="760"/>
    <n v="20"/>
    <n v="131"/>
    <n v="81633"/>
    <n v="0"/>
    <x v="18"/>
  </r>
  <r>
    <x v="1"/>
    <s v="0661"/>
    <n v="3335225"/>
    <s v="44WECCB1327"/>
    <x v="0"/>
    <n v="0"/>
    <n v="0"/>
    <n v="0"/>
    <n v="0"/>
    <n v="405787"/>
    <n v="1198828"/>
    <n v="2109"/>
    <n v="12485"/>
    <n v="1084"/>
    <n v="2162"/>
    <n v="1622457"/>
    <n v="1245953"/>
    <x v="19"/>
  </r>
  <r>
    <x v="1"/>
    <s v="0661"/>
    <n v="3335225"/>
    <s v="44WECCB1327"/>
    <x v="1"/>
    <n v="0"/>
    <n v="0"/>
    <n v="0"/>
    <n v="0"/>
    <n v="311620"/>
    <n v="920628"/>
    <n v="1620"/>
    <n v="9588"/>
    <n v="833"/>
    <n v="1660"/>
    <n v="1245950"/>
    <n v="1245953"/>
    <x v="19"/>
  </r>
  <r>
    <x v="1"/>
    <s v="0661"/>
    <n v="3335225"/>
    <s v="44WECCB1327"/>
    <x v="2"/>
    <n v="0"/>
    <n v="0"/>
    <n v="0"/>
    <n v="0"/>
    <n v="94167"/>
    <n v="278200"/>
    <n v="489"/>
    <n v="2897"/>
    <n v="251"/>
    <n v="501"/>
    <n v="376507"/>
    <n v="0"/>
    <x v="19"/>
  </r>
  <r>
    <x v="1"/>
    <s v="0663"/>
    <n v="3114269"/>
    <s v="05000006009904"/>
    <x v="0"/>
    <n v="0"/>
    <n v="0"/>
    <n v="0"/>
    <n v="0"/>
    <n v="737162"/>
    <n v="887059"/>
    <n v="3832"/>
    <n v="9238"/>
    <n v="1970"/>
    <n v="1599"/>
    <n v="1640863"/>
    <n v="1245953"/>
    <x v="20"/>
  </r>
  <r>
    <x v="1"/>
    <s v="0663"/>
    <n v="3114269"/>
    <s v="05000006009904"/>
    <x v="1"/>
    <n v="0"/>
    <n v="0"/>
    <n v="0"/>
    <n v="0"/>
    <n v="559749"/>
    <n v="673570"/>
    <n v="2910"/>
    <n v="7015"/>
    <n v="1496"/>
    <n v="1214"/>
    <n v="1245956"/>
    <n v="1245953"/>
    <x v="20"/>
  </r>
  <r>
    <x v="1"/>
    <s v="0663"/>
    <n v="3114269"/>
    <s v="05000006009904"/>
    <x v="2"/>
    <n v="0"/>
    <n v="0"/>
    <n v="0"/>
    <n v="0"/>
    <n v="177412"/>
    <n v="213488"/>
    <n v="922"/>
    <n v="2223"/>
    <n v="474"/>
    <n v="385"/>
    <n v="394906"/>
    <n v="0"/>
    <x v="20"/>
  </r>
  <r>
    <x v="1"/>
    <s v="0811"/>
    <n v="3077773"/>
    <s v="AVWCDE2408242015"/>
    <x v="0"/>
    <n v="0"/>
    <n v="0"/>
    <n v="0"/>
    <n v="0"/>
    <n v="374206"/>
    <n v="888536"/>
    <n v="1945"/>
    <n v="9253"/>
    <n v="1000"/>
    <n v="1602"/>
    <n v="1276545"/>
    <n v="1245953"/>
    <x v="21"/>
  </r>
  <r>
    <x v="1"/>
    <s v="0811"/>
    <n v="3077773"/>
    <s v="AVWCDE2408242015"/>
    <x v="1"/>
    <n v="0"/>
    <n v="0"/>
    <n v="0"/>
    <n v="0"/>
    <n v="365240"/>
    <n v="867247"/>
    <n v="1898"/>
    <n v="9032"/>
    <n v="976"/>
    <n v="1564"/>
    <n v="1245959"/>
    <n v="1245953"/>
    <x v="21"/>
  </r>
  <r>
    <x v="1"/>
    <s v="0811"/>
    <n v="3077773"/>
    <s v="AVWCDE2408242015"/>
    <x v="2"/>
    <n v="0"/>
    <n v="0"/>
    <n v="0"/>
    <n v="0"/>
    <n v="8965"/>
    <n v="21289"/>
    <n v="46"/>
    <n v="221"/>
    <n v="23"/>
    <n v="38"/>
    <n v="30586"/>
    <n v="0"/>
    <x v="21"/>
  </r>
  <r>
    <x v="1"/>
    <s v="0813"/>
    <n v="2183203"/>
    <s v="ZAWC19912600"/>
    <x v="0"/>
    <n v="0"/>
    <n v="0"/>
    <n v="0"/>
    <n v="0"/>
    <n v="718275"/>
    <n v="911184"/>
    <n v="3734"/>
    <n v="9489"/>
    <n v="1920"/>
    <n v="1643"/>
    <n v="1646247"/>
    <n v="1106320"/>
    <x v="22"/>
  </r>
  <r>
    <x v="1"/>
    <s v="0813"/>
    <n v="2183203"/>
    <s v="ZAWC19912600"/>
    <x v="1"/>
    <n v="0"/>
    <n v="0"/>
    <n v="0"/>
    <n v="0"/>
    <n v="482702"/>
    <n v="612343"/>
    <n v="2509"/>
    <n v="6377"/>
    <n v="1290"/>
    <n v="1104"/>
    <n v="1106327"/>
    <n v="1106320"/>
    <x v="22"/>
  </r>
  <r>
    <x v="1"/>
    <s v="0813"/>
    <n v="2183203"/>
    <s v="ZAWC19912600"/>
    <x v="2"/>
    <n v="0"/>
    <n v="0"/>
    <n v="0"/>
    <n v="0"/>
    <n v="235572"/>
    <n v="298841"/>
    <n v="1224"/>
    <n v="3112"/>
    <n v="629"/>
    <n v="538"/>
    <n v="539919"/>
    <n v="0"/>
    <x v="22"/>
  </r>
  <r>
    <x v="1"/>
    <s v="0855"/>
    <n v="3053148"/>
    <s v="WC348717307"/>
    <x v="0"/>
    <n v="0"/>
    <n v="0"/>
    <n v="2579810"/>
    <n v="962861"/>
    <n v="115879"/>
    <n v="38221"/>
    <n v="0"/>
    <n v="0"/>
    <n v="0"/>
    <n v="0"/>
    <n v="3696773"/>
    <n v="1245953"/>
    <x v="4"/>
  </r>
  <r>
    <x v="1"/>
    <s v="0855"/>
    <n v="3053148"/>
    <s v="WC348717307"/>
    <x v="1"/>
    <n v="0"/>
    <n v="0"/>
    <n v="869499"/>
    <n v="324522"/>
    <n v="39055"/>
    <n v="12882"/>
    <n v="0"/>
    <n v="0"/>
    <n v="0"/>
    <n v="0"/>
    <n v="1245960"/>
    <n v="1245953"/>
    <x v="4"/>
  </r>
  <r>
    <x v="1"/>
    <s v="0855"/>
    <n v="3053148"/>
    <s v="WC348717307"/>
    <x v="2"/>
    <n v="0"/>
    <n v="0"/>
    <n v="1710311"/>
    <n v="638338"/>
    <n v="76823"/>
    <n v="25339"/>
    <n v="0"/>
    <n v="0"/>
    <n v="0"/>
    <n v="0"/>
    <n v="2450812"/>
    <n v="0"/>
    <x v="4"/>
  </r>
  <r>
    <x v="1"/>
    <s v="0865"/>
    <n v="3015168"/>
    <s v="WC819630311"/>
    <x v="0"/>
    <n v="0"/>
    <n v="0"/>
    <n v="0"/>
    <n v="0"/>
    <n v="644254"/>
    <n v="389153"/>
    <n v="3349"/>
    <n v="4052"/>
    <n v="1722"/>
    <n v="701"/>
    <n v="1043234"/>
    <n v="988169"/>
    <x v="5"/>
  </r>
  <r>
    <x v="1"/>
    <s v="0865"/>
    <n v="3015168"/>
    <s v="WC819630311"/>
    <x v="1"/>
    <n v="0"/>
    <n v="0"/>
    <n v="0"/>
    <n v="0"/>
    <n v="610251"/>
    <n v="368613"/>
    <n v="3172"/>
    <n v="3838"/>
    <n v="1631"/>
    <n v="664"/>
    <n v="988172"/>
    <n v="988169"/>
    <x v="5"/>
  </r>
  <r>
    <x v="1"/>
    <s v="0865"/>
    <n v="3015168"/>
    <s v="WC819630311"/>
    <x v="2"/>
    <n v="0"/>
    <n v="0"/>
    <n v="0"/>
    <n v="0"/>
    <n v="34003"/>
    <n v="20539"/>
    <n v="176"/>
    <n v="213"/>
    <n v="90"/>
    <n v="37"/>
    <n v="55061"/>
    <n v="0"/>
    <x v="5"/>
  </r>
  <r>
    <x v="1"/>
    <s v="0917"/>
    <n v="54864"/>
    <s v="C4814939A"/>
    <x v="0"/>
    <n v="0"/>
    <n v="0"/>
    <n v="0"/>
    <n v="0"/>
    <n v="559900"/>
    <n v="444766"/>
    <n v="2911"/>
    <n v="4632"/>
    <n v="1496"/>
    <n v="802"/>
    <n v="1014509"/>
    <n v="988169"/>
    <x v="23"/>
  </r>
  <r>
    <x v="1"/>
    <s v="0917"/>
    <n v="54864"/>
    <s v="C4814939A"/>
    <x v="1"/>
    <n v="0"/>
    <n v="0"/>
    <n v="0"/>
    <n v="0"/>
    <n v="545365"/>
    <n v="433220"/>
    <n v="2835"/>
    <n v="4511"/>
    <n v="1458"/>
    <n v="781"/>
    <n v="988172"/>
    <n v="988169"/>
    <x v="23"/>
  </r>
  <r>
    <x v="1"/>
    <s v="0917"/>
    <n v="54864"/>
    <s v="C4814939A"/>
    <x v="2"/>
    <n v="0"/>
    <n v="0"/>
    <n v="0"/>
    <n v="0"/>
    <n v="14535"/>
    <n v="11546"/>
    <n v="75"/>
    <n v="120"/>
    <n v="38"/>
    <n v="20"/>
    <n v="26336"/>
    <n v="0"/>
    <x v="23"/>
  </r>
  <r>
    <x v="1"/>
    <s v="0924"/>
    <n v="2941730"/>
    <s v="10WNS17300"/>
    <x v="0"/>
    <n v="0"/>
    <n v="0"/>
    <n v="0"/>
    <n v="0"/>
    <n v="326229"/>
    <n v="698657"/>
    <n v="1696"/>
    <n v="7276"/>
    <n v="872"/>
    <n v="1260"/>
    <n v="1035991"/>
    <n v="880760"/>
    <x v="24"/>
  </r>
  <r>
    <x v="1"/>
    <s v="0924"/>
    <n v="2941730"/>
    <s v="10WNS17300"/>
    <x v="1"/>
    <n v="0"/>
    <n v="0"/>
    <n v="0"/>
    <n v="0"/>
    <n v="277347"/>
    <n v="593970"/>
    <n v="1441"/>
    <n v="6186"/>
    <n v="741"/>
    <n v="1071"/>
    <n v="880758"/>
    <n v="880760"/>
    <x v="24"/>
  </r>
  <r>
    <x v="1"/>
    <s v="0924"/>
    <n v="2941730"/>
    <s v="10WNS17300"/>
    <x v="2"/>
    <n v="0"/>
    <n v="0"/>
    <n v="0"/>
    <n v="0"/>
    <n v="48882"/>
    <n v="104686"/>
    <n v="254"/>
    <n v="1090"/>
    <n v="130"/>
    <n v="188"/>
    <n v="155232"/>
    <n v="0"/>
    <x v="24"/>
  </r>
  <r>
    <x v="1"/>
    <s v="0926"/>
    <n v="2230549"/>
    <s v="1671720337"/>
    <x v="0"/>
    <n v="0"/>
    <n v="0"/>
    <n v="0"/>
    <n v="0"/>
    <n v="457629"/>
    <n v="1078279"/>
    <n v="2379"/>
    <n v="11229"/>
    <n v="1223"/>
    <n v="1944"/>
    <n v="1552687"/>
    <n v="880760"/>
    <x v="25"/>
  </r>
  <r>
    <x v="1"/>
    <s v="0926"/>
    <n v="2230549"/>
    <s v="1671720337"/>
    <x v="1"/>
    <n v="0"/>
    <n v="0"/>
    <n v="0"/>
    <n v="0"/>
    <n v="259590"/>
    <n v="611654"/>
    <n v="1349"/>
    <n v="6370"/>
    <n v="694"/>
    <n v="1103"/>
    <n v="880761"/>
    <n v="880760"/>
    <x v="25"/>
  </r>
  <r>
    <x v="1"/>
    <s v="0926"/>
    <n v="2230549"/>
    <s v="1671720337"/>
    <x v="2"/>
    <n v="0"/>
    <n v="0"/>
    <n v="0"/>
    <n v="0"/>
    <n v="198039"/>
    <n v="466625"/>
    <n v="1029"/>
    <n v="4859"/>
    <n v="529"/>
    <n v="841"/>
    <n v="671925"/>
    <n v="0"/>
    <x v="25"/>
  </r>
  <r>
    <x v="1"/>
    <s v="0934"/>
    <n v="2985072"/>
    <s v="WC079100118801"/>
    <x v="0"/>
    <n v="0"/>
    <n v="0"/>
    <n v="0"/>
    <n v="0"/>
    <n v="904310"/>
    <n v="598260"/>
    <n v="4701"/>
    <n v="6230"/>
    <n v="2417"/>
    <n v="1078"/>
    <n v="1517000"/>
    <n v="988169"/>
    <x v="26"/>
  </r>
  <r>
    <x v="1"/>
    <s v="0934"/>
    <n v="2985072"/>
    <s v="WC079100118801"/>
    <x v="1"/>
    <n v="0"/>
    <n v="0"/>
    <n v="0"/>
    <n v="0"/>
    <n v="589067"/>
    <n v="389706"/>
    <n v="3062"/>
    <n v="4058"/>
    <n v="1574"/>
    <n v="702"/>
    <n v="988173"/>
    <n v="988169"/>
    <x v="26"/>
  </r>
  <r>
    <x v="1"/>
    <s v="0934"/>
    <n v="2985072"/>
    <s v="WC079100118801"/>
    <x v="2"/>
    <n v="0"/>
    <n v="0"/>
    <n v="0"/>
    <n v="0"/>
    <n v="315242"/>
    <n v="208553"/>
    <n v="1638"/>
    <n v="2172"/>
    <n v="842"/>
    <n v="376"/>
    <n v="528826"/>
    <n v="0"/>
    <x v="26"/>
  </r>
  <r>
    <x v="1"/>
    <s v="0960"/>
    <n v="2988754"/>
    <s v="WA763D509047015"/>
    <x v="0"/>
    <n v="0"/>
    <n v="0"/>
    <n v="0"/>
    <n v="0"/>
    <n v="413068"/>
    <n v="636515"/>
    <n v="2147"/>
    <n v="6629"/>
    <n v="1104"/>
    <n v="1147"/>
    <n v="1060613"/>
    <n v="988169"/>
    <x v="27"/>
  </r>
  <r>
    <x v="1"/>
    <s v="0960"/>
    <n v="2988754"/>
    <s v="WA763D509047015"/>
    <x v="1"/>
    <n v="0"/>
    <n v="0"/>
    <n v="0"/>
    <n v="0"/>
    <n v="384856"/>
    <n v="593041"/>
    <n v="2000"/>
    <n v="6176"/>
    <n v="1028"/>
    <n v="1069"/>
    <n v="988173"/>
    <n v="988169"/>
    <x v="27"/>
  </r>
  <r>
    <x v="1"/>
    <s v="0960"/>
    <n v="2988754"/>
    <s v="WA763D509047015"/>
    <x v="2"/>
    <n v="0"/>
    <n v="0"/>
    <n v="0"/>
    <n v="0"/>
    <n v="28212"/>
    <n v="43474"/>
    <n v="146"/>
    <n v="452"/>
    <n v="75"/>
    <n v="78"/>
    <n v="72439"/>
    <n v="0"/>
    <x v="27"/>
  </r>
  <r>
    <x v="1"/>
    <s v="0961"/>
    <n v="69799"/>
    <s v="21WNS24400"/>
    <x v="0"/>
    <n v="0"/>
    <n v="0"/>
    <n v="0"/>
    <n v="0"/>
    <n v="560453"/>
    <n v="1475655"/>
    <n v="2913"/>
    <n v="15368"/>
    <n v="1498"/>
    <n v="2661"/>
    <n v="2058551"/>
    <n v="988169"/>
    <x v="28"/>
  </r>
  <r>
    <x v="1"/>
    <s v="0961"/>
    <n v="69799"/>
    <s v="21WNS24400"/>
    <x v="1"/>
    <n v="0"/>
    <n v="0"/>
    <n v="0"/>
    <n v="0"/>
    <n v="269034"/>
    <n v="708359"/>
    <n v="1398"/>
    <n v="7377"/>
    <n v="719"/>
    <n v="1277"/>
    <n v="988166"/>
    <n v="988169"/>
    <x v="28"/>
  </r>
  <r>
    <x v="1"/>
    <s v="0961"/>
    <n v="69799"/>
    <s v="21WNS24400"/>
    <x v="2"/>
    <n v="0"/>
    <n v="0"/>
    <n v="0"/>
    <n v="0"/>
    <n v="291419"/>
    <n v="767296"/>
    <n v="1515"/>
    <n v="7991"/>
    <n v="779"/>
    <n v="1383"/>
    <n v="1070385"/>
    <n v="0"/>
    <x v="28"/>
  </r>
  <r>
    <x v="1"/>
    <s v="0976"/>
    <n v="23682"/>
    <s v="90200660100151"/>
    <x v="0"/>
    <n v="0"/>
    <n v="0"/>
    <n v="0"/>
    <n v="0"/>
    <n v="294141"/>
    <n v="848339"/>
    <n v="1529"/>
    <n v="8835"/>
    <n v="786"/>
    <n v="1529"/>
    <n v="1155161"/>
    <n v="880760"/>
    <x v="29"/>
  </r>
  <r>
    <x v="1"/>
    <s v="0976"/>
    <n v="23682"/>
    <s v="90200660100151"/>
    <x v="1"/>
    <n v="0"/>
    <n v="0"/>
    <n v="0"/>
    <n v="0"/>
    <n v="224270"/>
    <n v="646824"/>
    <n v="1166"/>
    <n v="6736"/>
    <n v="599"/>
    <n v="1166"/>
    <n v="880764"/>
    <n v="880760"/>
    <x v="29"/>
  </r>
  <r>
    <x v="1"/>
    <s v="0976"/>
    <n v="23682"/>
    <s v="90200660100151"/>
    <x v="2"/>
    <n v="0"/>
    <n v="0"/>
    <n v="0"/>
    <n v="0"/>
    <n v="69870"/>
    <n v="201514"/>
    <n v="363"/>
    <n v="2098"/>
    <n v="186"/>
    <n v="363"/>
    <n v="274397"/>
    <n v="0"/>
    <x v="29"/>
  </r>
  <r>
    <x v="1"/>
    <s v="0988"/>
    <n v="2661257"/>
    <s v="RWD943546101"/>
    <x v="0"/>
    <n v="0"/>
    <n v="0"/>
    <n v="0"/>
    <n v="0"/>
    <n v="253504"/>
    <n v="1012607"/>
    <n v="1318"/>
    <n v="10545"/>
    <n v="677"/>
    <n v="1826"/>
    <n v="1280479"/>
    <n v="988169"/>
    <x v="30"/>
  </r>
  <r>
    <x v="1"/>
    <s v="0988"/>
    <n v="2661257"/>
    <s v="RWD943546101"/>
    <x v="1"/>
    <n v="0"/>
    <n v="0"/>
    <n v="0"/>
    <n v="0"/>
    <n v="195634"/>
    <n v="781449"/>
    <n v="1017"/>
    <n v="8138"/>
    <n v="523"/>
    <n v="1409"/>
    <n v="988171"/>
    <n v="988169"/>
    <x v="30"/>
  </r>
  <r>
    <x v="1"/>
    <s v="0988"/>
    <n v="2661257"/>
    <s v="RWD943546101"/>
    <x v="2"/>
    <n v="0"/>
    <n v="0"/>
    <n v="0"/>
    <n v="0"/>
    <n v="57869"/>
    <n v="231158"/>
    <n v="300"/>
    <n v="2407"/>
    <n v="154"/>
    <n v="416"/>
    <n v="292307"/>
    <n v="0"/>
    <x v="30"/>
  </r>
  <r>
    <x v="2"/>
    <s v="0603"/>
    <n v="2681791"/>
    <s v="WC8371880"/>
    <x v="0"/>
    <n v="0"/>
    <n v="0"/>
    <n v="2821"/>
    <n v="2108"/>
    <n v="747505"/>
    <n v="1215576"/>
    <n v="14233"/>
    <n v="55217"/>
    <n v="5384"/>
    <n v="12812"/>
    <n v="2055659"/>
    <n v="1407067"/>
    <x v="31"/>
  </r>
  <r>
    <x v="2"/>
    <s v="0603"/>
    <n v="2681791"/>
    <s v="WC8371880"/>
    <x v="1"/>
    <n v="0"/>
    <n v="0"/>
    <n v="1930"/>
    <n v="1443"/>
    <n v="511652"/>
    <n v="832037"/>
    <n v="9742"/>
    <n v="37795"/>
    <n v="3685"/>
    <n v="8770"/>
    <n v="1407057"/>
    <n v="1407067"/>
    <x v="31"/>
  </r>
  <r>
    <x v="2"/>
    <s v="0603"/>
    <n v="2681791"/>
    <s v="WC8371880"/>
    <x v="2"/>
    <n v="0"/>
    <n v="0"/>
    <n v="890"/>
    <n v="665"/>
    <n v="235852"/>
    <n v="383538"/>
    <n v="4491"/>
    <n v="17422"/>
    <n v="1698"/>
    <n v="4042"/>
    <n v="648601"/>
    <n v="0"/>
    <x v="31"/>
  </r>
  <r>
    <x v="2"/>
    <s v="0609"/>
    <n v="205352"/>
    <s v="VTC2NUB280D034316"/>
    <x v="0"/>
    <n v="0"/>
    <n v="0"/>
    <n v="2643"/>
    <n v="4206"/>
    <n v="700427"/>
    <n v="2425283"/>
    <n v="13337"/>
    <n v="110168"/>
    <n v="5045"/>
    <n v="25564"/>
    <n v="3286676"/>
    <n v="1407067"/>
    <x v="32"/>
  </r>
  <r>
    <x v="2"/>
    <s v="0609"/>
    <n v="205352"/>
    <s v="VTC2NUB280D034316"/>
    <x v="1"/>
    <n v="0"/>
    <n v="0"/>
    <n v="1131"/>
    <n v="1800"/>
    <n v="299860"/>
    <n v="1038288"/>
    <n v="5709"/>
    <n v="47164"/>
    <n v="2160"/>
    <n v="10944"/>
    <n v="1407059"/>
    <n v="1407067"/>
    <x v="32"/>
  </r>
  <r>
    <x v="2"/>
    <s v="0609"/>
    <n v="205352"/>
    <s v="VTC2NUB280D034316"/>
    <x v="2"/>
    <n v="0"/>
    <n v="0"/>
    <n v="1511"/>
    <n v="2405"/>
    <n v="400567"/>
    <n v="1386995"/>
    <n v="7627"/>
    <n v="63004"/>
    <n v="2885"/>
    <n v="14619"/>
    <n v="1879617"/>
    <n v="0"/>
    <x v="32"/>
  </r>
  <r>
    <x v="2"/>
    <s v="0609"/>
    <n v="3120363"/>
    <s v="468243060108"/>
    <x v="0"/>
    <n v="0"/>
    <n v="0"/>
    <n v="4129"/>
    <n v="14843"/>
    <n v="1094313"/>
    <n v="8557394"/>
    <n v="20837"/>
    <n v="388718"/>
    <n v="7882"/>
    <n v="90200"/>
    <n v="10178321"/>
    <n v="1407067"/>
    <x v="32"/>
  </r>
  <r>
    <x v="2"/>
    <s v="0609"/>
    <n v="3120363"/>
    <s v="468243060108"/>
    <x v="1"/>
    <n v="0"/>
    <n v="0"/>
    <n v="570"/>
    <n v="2051"/>
    <n v="151277"/>
    <n v="1182974"/>
    <n v="2880"/>
    <n v="53736"/>
    <n v="1089"/>
    <n v="12469"/>
    <n v="1407051"/>
    <n v="1407067"/>
    <x v="32"/>
  </r>
  <r>
    <x v="2"/>
    <s v="0609"/>
    <n v="3120363"/>
    <s v="468243060108"/>
    <x v="2"/>
    <n v="0"/>
    <n v="0"/>
    <n v="3558"/>
    <n v="12791"/>
    <n v="943035"/>
    <n v="7374420"/>
    <n v="17957"/>
    <n v="334982"/>
    <n v="6793"/>
    <n v="77731"/>
    <n v="8771270"/>
    <n v="0"/>
    <x v="32"/>
  </r>
  <r>
    <x v="2"/>
    <s v="0652"/>
    <n v="3234497"/>
    <s v="RJWC778099"/>
    <x v="0"/>
    <n v="0"/>
    <n v="0"/>
    <n v="1501"/>
    <n v="3426"/>
    <n v="397795"/>
    <n v="1975341"/>
    <n v="7574"/>
    <n v="89729"/>
    <n v="2865"/>
    <n v="20821"/>
    <n v="2499055"/>
    <n v="1407067"/>
    <x v="33"/>
  </r>
  <r>
    <x v="2"/>
    <s v="0652"/>
    <n v="3234497"/>
    <s v="RJWC778099"/>
    <x v="1"/>
    <n v="0"/>
    <n v="0"/>
    <n v="845"/>
    <n v="1929"/>
    <n v="223974"/>
    <n v="1112196"/>
    <n v="4264"/>
    <n v="50521"/>
    <n v="1613"/>
    <n v="11723"/>
    <n v="1407068"/>
    <n v="1407067"/>
    <x v="33"/>
  </r>
  <r>
    <x v="2"/>
    <s v="0652"/>
    <n v="3234497"/>
    <s v="RJWC778099"/>
    <x v="2"/>
    <n v="0"/>
    <n v="0"/>
    <n v="655"/>
    <n v="1497"/>
    <n v="173820"/>
    <n v="863145"/>
    <n v="3309"/>
    <n v="39208"/>
    <n v="1252"/>
    <n v="9098"/>
    <n v="1091987"/>
    <n v="0"/>
    <x v="33"/>
  </r>
  <r>
    <x v="2"/>
    <s v="0661"/>
    <n v="2701140"/>
    <s v="ACPWCK5183936403"/>
    <x v="0"/>
    <n v="0"/>
    <n v="0"/>
    <n v="3345"/>
    <n v="2549"/>
    <n v="886520"/>
    <n v="1469654"/>
    <n v="16880"/>
    <n v="66758"/>
    <n v="6385"/>
    <n v="15491"/>
    <n v="2467586"/>
    <n v="1245953"/>
    <x v="19"/>
  </r>
  <r>
    <x v="2"/>
    <s v="0661"/>
    <n v="2701140"/>
    <s v="ACPWCK5183936403"/>
    <x v="1"/>
    <n v="0"/>
    <n v="0"/>
    <n v="1689"/>
    <n v="1287"/>
    <n v="447630"/>
    <n v="742072"/>
    <n v="8523"/>
    <n v="33708"/>
    <n v="3224"/>
    <n v="7821"/>
    <n v="1245958"/>
    <n v="1245953"/>
    <x v="19"/>
  </r>
  <r>
    <x v="2"/>
    <s v="0661"/>
    <n v="2701140"/>
    <s v="ACPWCK5183936403"/>
    <x v="2"/>
    <n v="0"/>
    <n v="0"/>
    <n v="1656"/>
    <n v="1262"/>
    <n v="438889"/>
    <n v="727581"/>
    <n v="8357"/>
    <n v="33050"/>
    <n v="3161"/>
    <n v="7669"/>
    <n v="1221628"/>
    <n v="0"/>
    <x v="19"/>
  </r>
  <r>
    <x v="2"/>
    <s v="0675"/>
    <n v="3048841"/>
    <s v="6S60UB0305N39316"/>
    <x v="0"/>
    <n v="0"/>
    <n v="0"/>
    <n v="1679065"/>
    <n v="1756269"/>
    <n v="66416"/>
    <n v="43955"/>
    <n v="0"/>
    <n v="0"/>
    <n v="0"/>
    <n v="0"/>
    <n v="3545706"/>
    <n v="1407067"/>
    <x v="34"/>
  </r>
  <r>
    <x v="2"/>
    <s v="0675"/>
    <n v="3048841"/>
    <s v="6S60UB0305N39316"/>
    <x v="1"/>
    <n v="0"/>
    <n v="0"/>
    <n v="666320"/>
    <n v="696958"/>
    <n v="26356"/>
    <n v="17443"/>
    <n v="0"/>
    <n v="0"/>
    <n v="0"/>
    <n v="0"/>
    <n v="1407078"/>
    <n v="1407067"/>
    <x v="34"/>
  </r>
  <r>
    <x v="2"/>
    <s v="0675"/>
    <n v="3048841"/>
    <s v="6S60UB0305N39316"/>
    <x v="2"/>
    <n v="0"/>
    <n v="0"/>
    <n v="1012745"/>
    <n v="1059311"/>
    <n v="40059"/>
    <n v="26512"/>
    <n v="0"/>
    <n v="0"/>
    <n v="0"/>
    <n v="0"/>
    <n v="2138628"/>
    <n v="0"/>
    <x v="34"/>
  </r>
  <r>
    <x v="2"/>
    <s v="0811"/>
    <n v="102383"/>
    <s v="MWC30832200"/>
    <x v="0"/>
    <n v="0"/>
    <n v="0"/>
    <n v="2169"/>
    <n v="2426"/>
    <n v="574739"/>
    <n v="1398854"/>
    <n v="10944"/>
    <n v="63542"/>
    <n v="4140"/>
    <n v="14744"/>
    <n v="2071561"/>
    <n v="1245953"/>
    <x v="21"/>
  </r>
  <r>
    <x v="2"/>
    <s v="0811"/>
    <n v="102383"/>
    <s v="MWC30832200"/>
    <x v="1"/>
    <n v="0"/>
    <n v="0"/>
    <n v="1304"/>
    <n v="1459"/>
    <n v="345682"/>
    <n v="841355"/>
    <n v="6582"/>
    <n v="38218"/>
    <n v="2490"/>
    <n v="8868"/>
    <n v="1245961"/>
    <n v="1245953"/>
    <x v="21"/>
  </r>
  <r>
    <x v="2"/>
    <s v="0811"/>
    <n v="102383"/>
    <s v="MWC30832200"/>
    <x v="2"/>
    <n v="0"/>
    <n v="0"/>
    <n v="864"/>
    <n v="967"/>
    <n v="229056"/>
    <n v="557499"/>
    <n v="4361"/>
    <n v="25324"/>
    <n v="1649"/>
    <n v="5876"/>
    <n v="825600"/>
    <n v="0"/>
    <x v="21"/>
  </r>
  <r>
    <x v="2"/>
    <s v="0814"/>
    <n v="2477269"/>
    <s v="AVWCDE2479582016"/>
    <x v="0"/>
    <n v="2578068"/>
    <n v="33927"/>
    <n v="0"/>
    <n v="0"/>
    <n v="0"/>
    <n v="0"/>
    <n v="0"/>
    <n v="0"/>
    <n v="0"/>
    <n v="0"/>
    <n v="2611996"/>
    <n v="988169"/>
    <x v="35"/>
  </r>
  <r>
    <x v="2"/>
    <s v="0814"/>
    <n v="2477269"/>
    <s v="AVWCDE2479582016"/>
    <x v="1"/>
    <n v="975335"/>
    <n v="12835"/>
    <n v="0"/>
    <n v="0"/>
    <n v="0"/>
    <n v="0"/>
    <n v="0"/>
    <n v="0"/>
    <n v="0"/>
    <n v="0"/>
    <n v="988170"/>
    <n v="988169"/>
    <x v="35"/>
  </r>
  <r>
    <x v="2"/>
    <s v="0814"/>
    <n v="2477269"/>
    <s v="AVWCDE2479582016"/>
    <x v="2"/>
    <n v="1602733"/>
    <n v="21091"/>
    <n v="0"/>
    <n v="0"/>
    <n v="0"/>
    <n v="0"/>
    <n v="0"/>
    <n v="0"/>
    <n v="0"/>
    <n v="0"/>
    <n v="1623825"/>
    <n v="0"/>
    <x v="35"/>
  </r>
  <r>
    <x v="2"/>
    <s v="0865"/>
    <n v="56169"/>
    <s v="WC022980400"/>
    <x v="0"/>
    <n v="0"/>
    <n v="0"/>
    <n v="4687"/>
    <n v="7794"/>
    <n v="1241955"/>
    <n v="4493799"/>
    <n v="23648"/>
    <n v="204130"/>
    <n v="8946"/>
    <n v="47367"/>
    <n v="6032330"/>
    <n v="988169"/>
    <x v="5"/>
  </r>
  <r>
    <x v="2"/>
    <s v="0865"/>
    <n v="56169"/>
    <s v="WC022980400"/>
    <x v="1"/>
    <n v="0"/>
    <n v="0"/>
    <n v="767"/>
    <n v="1276"/>
    <n v="203444"/>
    <n v="736129"/>
    <n v="3873"/>
    <n v="33438"/>
    <n v="1465"/>
    <n v="7759"/>
    <n v="988155"/>
    <n v="988169"/>
    <x v="5"/>
  </r>
  <r>
    <x v="2"/>
    <s v="0865"/>
    <n v="56169"/>
    <s v="WC022980400"/>
    <x v="2"/>
    <n v="0"/>
    <n v="0"/>
    <n v="3919"/>
    <n v="6517"/>
    <n v="1038510"/>
    <n v="3757670"/>
    <n v="19775"/>
    <n v="170691"/>
    <n v="7480"/>
    <n v="39608"/>
    <n v="5044174"/>
    <n v="0"/>
    <x v="5"/>
  </r>
  <r>
    <x v="2"/>
    <s v="0865"/>
    <n v="68480"/>
    <s v="WC015519223"/>
    <x v="0"/>
    <n v="0"/>
    <n v="0"/>
    <n v="785"/>
    <n v="1357"/>
    <n v="208232"/>
    <n v="782748"/>
    <n v="3965"/>
    <n v="35556"/>
    <n v="1499"/>
    <n v="8250"/>
    <n v="1042396"/>
    <n v="988169"/>
    <x v="5"/>
  </r>
  <r>
    <x v="2"/>
    <s v="0865"/>
    <n v="68480"/>
    <s v="WC015519223"/>
    <x v="1"/>
    <n v="0"/>
    <n v="0"/>
    <n v="744"/>
    <n v="1287"/>
    <n v="197399"/>
    <n v="742030"/>
    <n v="3758"/>
    <n v="33706"/>
    <n v="1421"/>
    <n v="7821"/>
    <n v="988171"/>
    <n v="988169"/>
    <x v="5"/>
  </r>
  <r>
    <x v="2"/>
    <s v="0865"/>
    <n v="68480"/>
    <s v="WC015519223"/>
    <x v="2"/>
    <n v="0"/>
    <n v="0"/>
    <n v="40"/>
    <n v="70"/>
    <n v="10832"/>
    <n v="40718"/>
    <n v="206"/>
    <n v="1849"/>
    <n v="78"/>
    <n v="429"/>
    <n v="54225"/>
    <n v="0"/>
    <x v="5"/>
  </r>
  <r>
    <x v="2"/>
    <s v="0925"/>
    <n v="2910801"/>
    <s v="WC015519215"/>
    <x v="0"/>
    <n v="0"/>
    <n v="0"/>
    <n v="1812"/>
    <n v="828"/>
    <n v="480394"/>
    <n v="477456"/>
    <n v="9147"/>
    <n v="21688"/>
    <n v="3460"/>
    <n v="5032"/>
    <n v="999821"/>
    <n v="880760"/>
    <x v="36"/>
  </r>
  <r>
    <x v="2"/>
    <s v="0925"/>
    <n v="2910801"/>
    <s v="WC015519215"/>
    <x v="1"/>
    <n v="0"/>
    <n v="0"/>
    <n v="1597"/>
    <n v="729"/>
    <n v="423188"/>
    <n v="420601"/>
    <n v="8058"/>
    <n v="19105"/>
    <n v="3048"/>
    <n v="4433"/>
    <n v="880762"/>
    <n v="880760"/>
    <x v="36"/>
  </r>
  <r>
    <x v="2"/>
    <s v="0925"/>
    <n v="2910801"/>
    <s v="WC015519215"/>
    <x v="2"/>
    <n v="0"/>
    <n v="0"/>
    <n v="215"/>
    <n v="98"/>
    <n v="57205"/>
    <n v="56855"/>
    <n v="1089"/>
    <n v="2582"/>
    <n v="412"/>
    <n v="599"/>
    <n v="119058"/>
    <n v="0"/>
    <x v="36"/>
  </r>
  <r>
    <x v="2"/>
    <s v="0943"/>
    <n v="2472797"/>
    <s v="41WCI4939909"/>
    <x v="0"/>
    <n v="0"/>
    <n v="0"/>
    <n v="3026217"/>
    <n v="9937709"/>
    <n v="119703"/>
    <n v="248718"/>
    <n v="0"/>
    <n v="0"/>
    <n v="0"/>
    <n v="0"/>
    <n v="13332348"/>
    <n v="988169"/>
    <x v="10"/>
  </r>
  <r>
    <x v="2"/>
    <s v="0943"/>
    <n v="2472797"/>
    <s v="41WCI4939909"/>
    <x v="1"/>
    <n v="0"/>
    <n v="0"/>
    <n v="224303"/>
    <n v="736583"/>
    <n v="8872"/>
    <n v="18435"/>
    <n v="0"/>
    <n v="0"/>
    <n v="0"/>
    <n v="0"/>
    <n v="988193"/>
    <n v="988169"/>
    <x v="10"/>
  </r>
  <r>
    <x v="2"/>
    <s v="0943"/>
    <n v="2472797"/>
    <s v="41WCI4939909"/>
    <x v="2"/>
    <n v="0"/>
    <n v="0"/>
    <n v="2801914"/>
    <n v="9201126"/>
    <n v="110830"/>
    <n v="230283"/>
    <n v="0"/>
    <n v="0"/>
    <n v="0"/>
    <n v="0"/>
    <n v="12344154"/>
    <n v="0"/>
    <x v="10"/>
  </r>
  <r>
    <x v="2"/>
    <s v="0953"/>
    <n v="2863496"/>
    <s v="TARDE7936101"/>
    <x v="0"/>
    <n v="0"/>
    <n v="0"/>
    <n v="733"/>
    <n v="1371"/>
    <n v="194298"/>
    <n v="790553"/>
    <n v="3699"/>
    <n v="35910"/>
    <n v="1399"/>
    <n v="8332"/>
    <n v="1036299"/>
    <n v="988169"/>
    <x v="37"/>
  </r>
  <r>
    <x v="2"/>
    <s v="0953"/>
    <n v="2863496"/>
    <s v="TARDE7936101"/>
    <x v="1"/>
    <n v="0"/>
    <n v="0"/>
    <n v="699"/>
    <n v="1307"/>
    <n v="185275"/>
    <n v="753839"/>
    <n v="3527"/>
    <n v="34243"/>
    <n v="1334"/>
    <n v="7945"/>
    <n v="988173"/>
    <n v="988169"/>
    <x v="37"/>
  </r>
  <r>
    <x v="2"/>
    <s v="0953"/>
    <n v="2863496"/>
    <s v="TARDE7936101"/>
    <x v="2"/>
    <n v="0"/>
    <n v="0"/>
    <n v="34"/>
    <n v="63"/>
    <n v="9023"/>
    <n v="36713"/>
    <n v="171"/>
    <n v="1667"/>
    <n v="64"/>
    <n v="386"/>
    <n v="48125"/>
    <n v="0"/>
    <x v="37"/>
  </r>
  <r>
    <x v="3"/>
    <s v="0006"/>
    <n v="2670070"/>
    <s v="WC533S314855027"/>
    <x v="0"/>
    <n v="0"/>
    <n v="0"/>
    <n v="5952"/>
    <n v="44082"/>
    <n v="175851"/>
    <n v="1317298"/>
    <n v="5353"/>
    <n v="64415"/>
    <n v="2712"/>
    <n v="18587"/>
    <n v="1634254"/>
    <n v="1106320"/>
    <x v="38"/>
  </r>
  <r>
    <x v="3"/>
    <s v="0006"/>
    <n v="2670070"/>
    <s v="WC533S314855027"/>
    <x v="1"/>
    <n v="0"/>
    <n v="0"/>
    <n v="4029"/>
    <n v="29841"/>
    <n v="119044"/>
    <n v="891758"/>
    <n v="3624"/>
    <n v="43606"/>
    <n v="1836"/>
    <n v="12583"/>
    <n v="1106325"/>
    <n v="1106320"/>
    <x v="38"/>
  </r>
  <r>
    <x v="3"/>
    <s v="0006"/>
    <n v="2670070"/>
    <s v="WC533S314855027"/>
    <x v="2"/>
    <n v="0"/>
    <n v="0"/>
    <n v="1923"/>
    <n v="14240"/>
    <n v="56806"/>
    <n v="425540"/>
    <n v="1729"/>
    <n v="20808"/>
    <n v="876"/>
    <n v="6004"/>
    <n v="527929"/>
    <n v="0"/>
    <x v="38"/>
  </r>
  <r>
    <x v="3"/>
    <s v="0012"/>
    <n v="2881500"/>
    <s v="MWC30894000"/>
    <x v="0"/>
    <n v="0"/>
    <n v="0"/>
    <n v="114"/>
    <n v="411"/>
    <n v="48716"/>
    <n v="582440"/>
    <n v="49957"/>
    <n v="710423"/>
    <n v="4199"/>
    <n v="59883"/>
    <n v="1456147"/>
    <n v="1106320"/>
    <x v="13"/>
  </r>
  <r>
    <x v="3"/>
    <s v="0012"/>
    <n v="2881500"/>
    <s v="MWC30894000"/>
    <x v="1"/>
    <n v="0"/>
    <n v="0"/>
    <n v="86"/>
    <n v="312"/>
    <n v="37012"/>
    <n v="442515"/>
    <n v="37955"/>
    <n v="539751"/>
    <n v="3190"/>
    <n v="45497"/>
    <n v="1106322"/>
    <n v="1106320"/>
    <x v="13"/>
  </r>
  <r>
    <x v="3"/>
    <s v="0012"/>
    <n v="2881500"/>
    <s v="MWC30894000"/>
    <x v="2"/>
    <n v="0"/>
    <n v="0"/>
    <n v="27"/>
    <n v="98"/>
    <n v="11703"/>
    <n v="139925"/>
    <n v="12001"/>
    <n v="170672"/>
    <n v="1008"/>
    <n v="14386"/>
    <n v="349824"/>
    <n v="0"/>
    <x v="13"/>
  </r>
  <r>
    <x v="3"/>
    <s v="0445"/>
    <n v="90221"/>
    <s v="TWC3668131"/>
    <x v="0"/>
    <n v="0"/>
    <n v="0"/>
    <n v="16057"/>
    <n v="22051"/>
    <n v="474351"/>
    <n v="658952"/>
    <n v="14441"/>
    <n v="32222"/>
    <n v="7316"/>
    <n v="9298"/>
    <n v="1234690"/>
    <n v="988169"/>
    <x v="39"/>
  </r>
  <r>
    <x v="3"/>
    <s v="0445"/>
    <n v="90221"/>
    <s v="TWC3668131"/>
    <x v="1"/>
    <n v="0"/>
    <n v="0"/>
    <n v="12851"/>
    <n v="17648"/>
    <n v="379642"/>
    <n v="527385"/>
    <n v="11558"/>
    <n v="25789"/>
    <n v="5855"/>
    <n v="7441"/>
    <n v="988172"/>
    <n v="988169"/>
    <x v="39"/>
  </r>
  <r>
    <x v="3"/>
    <s v="0445"/>
    <n v="90221"/>
    <s v="TWC3668131"/>
    <x v="2"/>
    <n v="0"/>
    <n v="0"/>
    <n v="3206"/>
    <n v="4402"/>
    <n v="94708"/>
    <n v="131566"/>
    <n v="2883"/>
    <n v="6433"/>
    <n v="1460"/>
    <n v="1856"/>
    <n v="246518"/>
    <n v="0"/>
    <x v="39"/>
  </r>
  <r>
    <x v="3"/>
    <s v="0581"/>
    <n v="2972608"/>
    <s v="WA764D444906017"/>
    <x v="0"/>
    <n v="0"/>
    <n v="0"/>
    <n v="10299"/>
    <n v="79281"/>
    <n v="304242"/>
    <n v="2369141"/>
    <n v="9262"/>
    <n v="115850"/>
    <n v="4692"/>
    <n v="33429"/>
    <n v="2926199"/>
    <n v="1245953"/>
    <x v="1"/>
  </r>
  <r>
    <x v="3"/>
    <s v="0581"/>
    <n v="2972608"/>
    <s v="WA764D444906017"/>
    <x v="1"/>
    <n v="0"/>
    <n v="0"/>
    <n v="4385"/>
    <n v="33757"/>
    <n v="129543"/>
    <n v="1008756"/>
    <n v="3943"/>
    <n v="49328"/>
    <n v="1998"/>
    <n v="14234"/>
    <n v="1245946"/>
    <n v="1245953"/>
    <x v="1"/>
  </r>
  <r>
    <x v="3"/>
    <s v="0581"/>
    <n v="2972608"/>
    <s v="WA764D444906017"/>
    <x v="2"/>
    <n v="0"/>
    <n v="0"/>
    <n v="5913"/>
    <n v="45524"/>
    <n v="174699"/>
    <n v="1360384"/>
    <n v="5318"/>
    <n v="66522"/>
    <n v="2694"/>
    <n v="19195"/>
    <n v="1680253"/>
    <n v="0"/>
    <x v="1"/>
  </r>
  <r>
    <x v="3"/>
    <s v="0609"/>
    <n v="2529235"/>
    <s v="WC008422302"/>
    <x v="0"/>
    <n v="107601"/>
    <n v="114250"/>
    <n v="1977944"/>
    <n v="3053355"/>
    <n v="82272"/>
    <n v="108448"/>
    <n v="0"/>
    <n v="0"/>
    <n v="0"/>
    <n v="0"/>
    <n v="5443872"/>
    <n v="1407067"/>
    <x v="32"/>
  </r>
  <r>
    <x v="3"/>
    <s v="0609"/>
    <n v="2529235"/>
    <s v="WC008422302"/>
    <x v="1"/>
    <n v="27811"/>
    <n v="29530"/>
    <n v="511239"/>
    <n v="789200"/>
    <n v="21265"/>
    <n v="28030"/>
    <n v="0"/>
    <n v="0"/>
    <n v="0"/>
    <n v="0"/>
    <n v="1407077"/>
    <n v="1407067"/>
    <x v="32"/>
  </r>
  <r>
    <x v="3"/>
    <s v="0609"/>
    <n v="2529235"/>
    <s v="WC008422302"/>
    <x v="2"/>
    <n v="79789"/>
    <n v="84720"/>
    <n v="1466705"/>
    <n v="2264154"/>
    <n v="61007"/>
    <n v="80417"/>
    <n v="0"/>
    <n v="0"/>
    <n v="0"/>
    <n v="0"/>
    <n v="4036795"/>
    <n v="0"/>
    <x v="32"/>
  </r>
  <r>
    <x v="3"/>
    <s v="0648"/>
    <n v="3409839"/>
    <s v="WCI888831104"/>
    <x v="0"/>
    <n v="0"/>
    <n v="0"/>
    <n v="10770"/>
    <n v="144062"/>
    <n v="318164"/>
    <n v="4304982"/>
    <n v="9686"/>
    <n v="210513"/>
    <n v="4907"/>
    <n v="60745"/>
    <n v="5063832"/>
    <n v="1245953"/>
    <x v="40"/>
  </r>
  <r>
    <x v="3"/>
    <s v="0648"/>
    <n v="3409839"/>
    <s v="WCI888831104"/>
    <x v="1"/>
    <n v="0"/>
    <n v="0"/>
    <n v="2650"/>
    <n v="35446"/>
    <n v="78284"/>
    <n v="1059241"/>
    <n v="2383"/>
    <n v="51796"/>
    <n v="1207"/>
    <n v="14946"/>
    <n v="1245956"/>
    <n v="1245953"/>
    <x v="40"/>
  </r>
  <r>
    <x v="3"/>
    <s v="0648"/>
    <n v="3409839"/>
    <s v="WCI888831104"/>
    <x v="2"/>
    <n v="0"/>
    <n v="0"/>
    <n v="8120"/>
    <n v="108615"/>
    <n v="239880"/>
    <n v="3245741"/>
    <n v="7303"/>
    <n v="158716"/>
    <n v="3699"/>
    <n v="45798"/>
    <n v="3817876"/>
    <n v="0"/>
    <x v="40"/>
  </r>
  <r>
    <x v="3"/>
    <s v="0925"/>
    <n v="2910801"/>
    <s v="WC023102422"/>
    <x v="0"/>
    <n v="0"/>
    <n v="0"/>
    <n v="5029"/>
    <n v="28527"/>
    <n v="148572"/>
    <n v="852489"/>
    <n v="4523"/>
    <n v="41686"/>
    <n v="2291"/>
    <n v="12029"/>
    <n v="1095149"/>
    <n v="880760"/>
    <x v="36"/>
  </r>
  <r>
    <x v="3"/>
    <s v="0925"/>
    <n v="2910801"/>
    <s v="WC023102422"/>
    <x v="1"/>
    <n v="0"/>
    <n v="0"/>
    <n v="4044"/>
    <n v="22943"/>
    <n v="119487"/>
    <n v="685606"/>
    <n v="3637"/>
    <n v="33526"/>
    <n v="1842"/>
    <n v="9674"/>
    <n v="880763"/>
    <n v="880760"/>
    <x v="36"/>
  </r>
  <r>
    <x v="3"/>
    <s v="0925"/>
    <n v="2910801"/>
    <s v="WC023102422"/>
    <x v="2"/>
    <n v="0"/>
    <n v="0"/>
    <n v="984"/>
    <n v="5584"/>
    <n v="29084"/>
    <n v="166883"/>
    <n v="885"/>
    <n v="8160"/>
    <n v="448"/>
    <n v="2354"/>
    <n v="214386"/>
    <n v="0"/>
    <x v="36"/>
  </r>
  <r>
    <x v="3"/>
    <s v="0961"/>
    <n v="213217"/>
    <s v="44WNS37300"/>
    <x v="0"/>
    <n v="0"/>
    <n v="0"/>
    <n v="31721"/>
    <n v="46483"/>
    <n v="937085"/>
    <n v="1389050"/>
    <n v="28529"/>
    <n v="67924"/>
    <n v="14453"/>
    <n v="19599"/>
    <n v="2534849"/>
    <n v="988169"/>
    <x v="28"/>
  </r>
  <r>
    <x v="3"/>
    <s v="0961"/>
    <n v="213217"/>
    <s v="44WNS37300"/>
    <x v="1"/>
    <n v="0"/>
    <n v="0"/>
    <n v="27106"/>
    <n v="33930"/>
    <n v="800752"/>
    <n v="1013934"/>
    <n v="24378"/>
    <n v="49580"/>
    <n v="12350"/>
    <n v="14307"/>
    <n v="1976342"/>
    <n v="988169"/>
    <x v="28"/>
  </r>
  <r>
    <x v="3"/>
    <s v="0961"/>
    <n v="213217"/>
    <s v="44WNS37300"/>
    <x v="2"/>
    <n v="0"/>
    <n v="0"/>
    <n v="4614"/>
    <n v="12552"/>
    <n v="136333"/>
    <n v="375115"/>
    <n v="4149"/>
    <n v="18342"/>
    <n v="2102"/>
    <n v="5292"/>
    <n v="558506"/>
    <n v="0"/>
    <x v="28"/>
  </r>
  <r>
    <x v="4"/>
    <s v="0005"/>
    <n v="23550"/>
    <s v="RWD300135801"/>
    <x v="0"/>
    <n v="1475938"/>
    <n v="48379"/>
    <n v="0"/>
    <n v="0"/>
    <n v="0"/>
    <n v="0"/>
    <n v="0"/>
    <n v="0"/>
    <n v="0"/>
    <n v="0"/>
    <n v="1524317"/>
    <n v="1407067"/>
    <x v="41"/>
  </r>
  <r>
    <x v="4"/>
    <s v="0005"/>
    <n v="23550"/>
    <s v="RWD300135801"/>
    <x v="1"/>
    <n v="1362409"/>
    <n v="44657"/>
    <n v="0"/>
    <n v="0"/>
    <n v="0"/>
    <n v="0"/>
    <n v="0"/>
    <n v="0"/>
    <n v="0"/>
    <n v="0"/>
    <n v="1407066"/>
    <n v="1407067"/>
    <x v="41"/>
  </r>
  <r>
    <x v="4"/>
    <s v="0005"/>
    <n v="23550"/>
    <s v="RWD300135801"/>
    <x v="2"/>
    <n v="113529"/>
    <n v="3721"/>
    <n v="0"/>
    <n v="0"/>
    <n v="0"/>
    <n v="0"/>
    <n v="0"/>
    <n v="0"/>
    <n v="0"/>
    <n v="0"/>
    <n v="117250"/>
    <n v="0"/>
    <x v="41"/>
  </r>
  <r>
    <x v="4"/>
    <s v="0649"/>
    <n v="2545664"/>
    <s v="WC8825942"/>
    <x v="0"/>
    <n v="641"/>
    <n v="2317"/>
    <n v="22046"/>
    <n v="123033"/>
    <n v="301657"/>
    <n v="1554261"/>
    <n v="15033"/>
    <n v="96681"/>
    <n v="7044"/>
    <n v="30712"/>
    <n v="2153430"/>
    <n v="1245953"/>
    <x v="42"/>
  </r>
  <r>
    <x v="4"/>
    <s v="0649"/>
    <n v="2545664"/>
    <s v="WC8825942"/>
    <x v="1"/>
    <n v="371"/>
    <n v="1340"/>
    <n v="12755"/>
    <n v="71185"/>
    <n v="174535"/>
    <n v="899280"/>
    <n v="8698"/>
    <n v="55939"/>
    <n v="4076"/>
    <n v="17769"/>
    <n v="1245953"/>
    <n v="1245953"/>
    <x v="42"/>
  </r>
  <r>
    <x v="4"/>
    <s v="0649"/>
    <n v="2545664"/>
    <s v="WC8825942"/>
    <x v="2"/>
    <n v="270"/>
    <n v="976"/>
    <n v="9290"/>
    <n v="51847"/>
    <n v="127121"/>
    <n v="654981"/>
    <n v="6335"/>
    <n v="40742"/>
    <n v="2968"/>
    <n v="12942"/>
    <n v="907476"/>
    <n v="0"/>
    <x v="42"/>
  </r>
  <r>
    <x v="4"/>
    <s v="0811"/>
    <n v="3299486"/>
    <s v="SCWC926593"/>
    <x v="0"/>
    <n v="1803017"/>
    <n v="2418"/>
    <n v="0"/>
    <n v="0"/>
    <n v="0"/>
    <n v="0"/>
    <n v="0"/>
    <n v="0"/>
    <n v="0"/>
    <n v="0"/>
    <n v="1805436"/>
    <n v="1245953"/>
    <x v="21"/>
  </r>
  <r>
    <x v="4"/>
    <s v="0811"/>
    <n v="3299486"/>
    <s v="SCWC926593"/>
    <x v="1"/>
    <n v="1244280"/>
    <n v="1669"/>
    <n v="0"/>
    <n v="0"/>
    <n v="0"/>
    <n v="0"/>
    <n v="0"/>
    <n v="0"/>
    <n v="0"/>
    <n v="0"/>
    <n v="1245949"/>
    <n v="1245953"/>
    <x v="21"/>
  </r>
  <r>
    <x v="4"/>
    <s v="0811"/>
    <n v="3299486"/>
    <s v="SCWC926593"/>
    <x v="2"/>
    <n v="558737"/>
    <n v="749"/>
    <n v="0"/>
    <n v="0"/>
    <n v="0"/>
    <n v="0"/>
    <n v="0"/>
    <n v="0"/>
    <n v="0"/>
    <n v="0"/>
    <n v="559486"/>
    <n v="0"/>
    <x v="21"/>
  </r>
  <r>
    <x v="4"/>
    <s v="0811"/>
    <n v="3461331"/>
    <s v="TARDE1069901"/>
    <x v="0"/>
    <n v="554"/>
    <n v="3151"/>
    <n v="19036"/>
    <n v="167344"/>
    <n v="260479"/>
    <n v="2114046"/>
    <n v="12981"/>
    <n v="131502"/>
    <n v="6083"/>
    <n v="41773"/>
    <n v="2756954"/>
    <n v="1245953"/>
    <x v="21"/>
  </r>
  <r>
    <x v="4"/>
    <s v="0811"/>
    <n v="3461331"/>
    <s v="TARDE1069901"/>
    <x v="1"/>
    <n v="250"/>
    <n v="1424"/>
    <n v="8603"/>
    <n v="75628"/>
    <n v="117718"/>
    <n v="955400"/>
    <n v="5866"/>
    <n v="59430"/>
    <n v="2749"/>
    <n v="18878"/>
    <n v="1245950"/>
    <n v="1245953"/>
    <x v="21"/>
  </r>
  <r>
    <x v="4"/>
    <s v="0811"/>
    <n v="3461331"/>
    <s v="TARDE1069901"/>
    <x v="2"/>
    <n v="303"/>
    <n v="1727"/>
    <n v="10433"/>
    <n v="91716"/>
    <n v="142760"/>
    <n v="1158645"/>
    <n v="7114"/>
    <n v="72072"/>
    <n v="3333"/>
    <n v="22894"/>
    <n v="1511003"/>
    <n v="0"/>
    <x v="21"/>
  </r>
  <r>
    <x v="4"/>
    <s v="0815"/>
    <n v="2566190"/>
    <s v="6043660"/>
    <x v="0"/>
    <n v="929"/>
    <n v="3833"/>
    <n v="31926"/>
    <n v="203509"/>
    <n v="436840"/>
    <n v="2570913"/>
    <n v="21770"/>
    <n v="159921"/>
    <n v="10201"/>
    <n v="50801"/>
    <n v="3490649"/>
    <n v="1106320"/>
    <x v="43"/>
  </r>
  <r>
    <x v="4"/>
    <s v="0815"/>
    <n v="2566190"/>
    <s v="6043660"/>
    <x v="1"/>
    <n v="294"/>
    <n v="1214"/>
    <n v="10118"/>
    <n v="64500"/>
    <n v="138452"/>
    <n v="814825"/>
    <n v="6900"/>
    <n v="50685"/>
    <n v="3233"/>
    <n v="16100"/>
    <n v="1106326"/>
    <n v="1106320"/>
    <x v="43"/>
  </r>
  <r>
    <x v="4"/>
    <s v="0815"/>
    <n v="2566190"/>
    <s v="6043660"/>
    <x v="2"/>
    <n v="635"/>
    <n v="2618"/>
    <n v="21807"/>
    <n v="139009"/>
    <n v="298388"/>
    <n v="1756088"/>
    <n v="14870"/>
    <n v="109236"/>
    <n v="6968"/>
    <n v="34700"/>
    <n v="2384322"/>
    <n v="0"/>
    <x v="43"/>
  </r>
  <r>
    <x v="4"/>
    <s v="0855"/>
    <n v="2371931"/>
    <s v="WA7C8D004095028"/>
    <x v="0"/>
    <n v="2547"/>
    <n v="6356"/>
    <n v="87487"/>
    <n v="337491"/>
    <n v="1197070"/>
    <n v="4263488"/>
    <n v="59658"/>
    <n v="265207"/>
    <n v="27955"/>
    <n v="84246"/>
    <n v="6331510"/>
    <n v="1245953"/>
    <x v="4"/>
  </r>
  <r>
    <x v="4"/>
    <s v="0855"/>
    <n v="2371931"/>
    <s v="WA7C8D004095028"/>
    <x v="1"/>
    <n v="501"/>
    <n v="1250"/>
    <n v="17216"/>
    <n v="66414"/>
    <n v="235571"/>
    <n v="839011"/>
    <n v="11740"/>
    <n v="52190"/>
    <n v="5501"/>
    <n v="16578"/>
    <n v="1245977"/>
    <n v="1245953"/>
    <x v="4"/>
  </r>
  <r>
    <x v="4"/>
    <s v="0855"/>
    <n v="2371931"/>
    <s v="WA7C8D004095028"/>
    <x v="2"/>
    <n v="2046"/>
    <n v="5105"/>
    <n v="70270"/>
    <n v="271076"/>
    <n v="961499"/>
    <n v="3424476"/>
    <n v="47917"/>
    <n v="213017"/>
    <n v="22454"/>
    <n v="67667"/>
    <n v="5085532"/>
    <n v="0"/>
    <x v="4"/>
  </r>
  <r>
    <x v="4"/>
    <s v="0924"/>
    <n v="3162790"/>
    <s v="08WNS39800"/>
    <x v="0"/>
    <n v="738"/>
    <n v="627"/>
    <n v="25349"/>
    <n v="33320"/>
    <n v="346849"/>
    <n v="420937"/>
    <n v="17285"/>
    <n v="26184"/>
    <n v="8100"/>
    <n v="8317"/>
    <n v="887711"/>
    <n v="880760"/>
    <x v="24"/>
  </r>
  <r>
    <x v="4"/>
    <s v="0924"/>
    <n v="3162790"/>
    <s v="08WNS39800"/>
    <x v="1"/>
    <n v="732"/>
    <n v="622"/>
    <n v="25150"/>
    <n v="33059"/>
    <n v="344134"/>
    <n v="417641"/>
    <n v="17150"/>
    <n v="25979"/>
    <n v="8036"/>
    <n v="8252"/>
    <n v="880760"/>
    <n v="880760"/>
    <x v="24"/>
  </r>
  <r>
    <x v="4"/>
    <s v="0924"/>
    <n v="3162790"/>
    <s v="08WNS39800"/>
    <x v="2"/>
    <n v="5"/>
    <n v="4"/>
    <n v="198"/>
    <n v="260"/>
    <n v="2715"/>
    <n v="3295"/>
    <n v="135"/>
    <n v="205"/>
    <n v="63"/>
    <n v="65"/>
    <n v="6950"/>
    <n v="0"/>
    <x v="24"/>
  </r>
  <r>
    <x v="4"/>
    <s v="0969"/>
    <n v="2627924"/>
    <s v="6S60UB2E60359A18"/>
    <x v="0"/>
    <n v="0"/>
    <n v="0"/>
    <n v="1630"/>
    <n v="14706"/>
    <n v="83217"/>
    <n v="738117"/>
    <n v="41321"/>
    <n v="503859"/>
    <n v="5515"/>
    <n v="87029"/>
    <n v="1475398"/>
    <n v="988169"/>
    <x v="44"/>
  </r>
  <r>
    <x v="4"/>
    <s v="0969"/>
    <n v="2627924"/>
    <s v="6S60UB2E60359A18"/>
    <x v="1"/>
    <n v="0"/>
    <n v="0"/>
    <n v="1092"/>
    <n v="9849"/>
    <n v="55735"/>
    <n v="494361"/>
    <n v="27675"/>
    <n v="337464"/>
    <n v="3694"/>
    <n v="58288"/>
    <n v="988162"/>
    <n v="988169"/>
    <x v="44"/>
  </r>
  <r>
    <x v="4"/>
    <s v="0969"/>
    <n v="2627924"/>
    <s v="6S60UB2E60359A18"/>
    <x v="2"/>
    <n v="0"/>
    <n v="0"/>
    <n v="538"/>
    <n v="4856"/>
    <n v="27481"/>
    <n v="243755"/>
    <n v="13645"/>
    <n v="166394"/>
    <n v="1821"/>
    <n v="28740"/>
    <n v="487235"/>
    <n v="0"/>
    <x v="44"/>
  </r>
  <r>
    <x v="1"/>
    <s v="0659"/>
    <n v="2259951"/>
    <s v="WC001615751"/>
    <x v="0"/>
    <n v="3002948"/>
    <n v="7420162"/>
    <n v="0"/>
    <n v="0"/>
    <n v="0"/>
    <n v="0"/>
    <n v="0"/>
    <n v="0"/>
    <n v="0"/>
    <n v="0"/>
    <n v="10423111"/>
    <n v="1578923"/>
    <x v="18"/>
  </r>
  <r>
    <x v="1"/>
    <s v="0659"/>
    <n v="2259951"/>
    <s v="WC001615751"/>
    <x v="1"/>
    <n v="454886"/>
    <n v="1124006"/>
    <n v="0"/>
    <n v="0"/>
    <n v="0"/>
    <n v="0"/>
    <n v="0"/>
    <n v="0"/>
    <n v="0"/>
    <n v="0"/>
    <n v="1578892"/>
    <n v="1578923"/>
    <x v="18"/>
  </r>
  <r>
    <x v="1"/>
    <s v="0659"/>
    <n v="2259951"/>
    <s v="WC001615751"/>
    <x v="2"/>
    <n v="2548062"/>
    <n v="6296156"/>
    <n v="0"/>
    <n v="0"/>
    <n v="0"/>
    <n v="0"/>
    <n v="0"/>
    <n v="0"/>
    <n v="0"/>
    <n v="0"/>
    <n v="8844218"/>
    <n v="0"/>
    <x v="18"/>
  </r>
  <r>
    <x v="2"/>
    <s v="0986"/>
    <n v="3299489"/>
    <s v="6ZZUB9F85369816"/>
    <x v="0"/>
    <n v="0"/>
    <n v="0"/>
    <n v="3239"/>
    <n v="1230"/>
    <n v="858470"/>
    <n v="709538"/>
    <n v="16345"/>
    <n v="32230"/>
    <n v="6183"/>
    <n v="7478"/>
    <n v="1634721"/>
    <n v="988169"/>
    <x v="45"/>
  </r>
  <r>
    <x v="2"/>
    <s v="0986"/>
    <n v="3299489"/>
    <s v="6ZZUB9F85369816"/>
    <x v="1"/>
    <n v="0"/>
    <n v="0"/>
    <n v="3239"/>
    <n v="1230"/>
    <n v="858470"/>
    <n v="709538"/>
    <n v="16345"/>
    <n v="32230"/>
    <n v="6183"/>
    <n v="7478"/>
    <n v="1634721"/>
    <n v="988169"/>
    <x v="45"/>
  </r>
  <r>
    <x v="2"/>
    <s v="0986"/>
    <n v="3299489"/>
    <s v="6ZZUB9F85369816"/>
    <x v="2"/>
    <n v="0"/>
    <n v="0"/>
    <n v="0"/>
    <n v="0"/>
    <n v="0"/>
    <n v="0"/>
    <n v="0"/>
    <n v="0"/>
    <n v="0"/>
    <n v="0"/>
    <n v="0"/>
    <n v="0"/>
    <x v="45"/>
  </r>
  <r>
    <x v="5"/>
    <m/>
    <m/>
    <m/>
    <x v="3"/>
    <m/>
    <m/>
    <m/>
    <m/>
    <m/>
    <m/>
    <m/>
    <m/>
    <m/>
    <m/>
    <m/>
    <m/>
    <x v="46"/>
  </r>
  <r>
    <x v="5"/>
    <m/>
    <m/>
    <m/>
    <x v="3"/>
    <m/>
    <m/>
    <m/>
    <m/>
    <m/>
    <m/>
    <m/>
    <m/>
    <m/>
    <m/>
    <m/>
    <m/>
    <x v="46"/>
  </r>
  <r>
    <x v="5"/>
    <m/>
    <m/>
    <m/>
    <x v="3"/>
    <m/>
    <m/>
    <m/>
    <m/>
    <m/>
    <m/>
    <m/>
    <m/>
    <m/>
    <m/>
    <m/>
    <m/>
    <x v="46"/>
  </r>
  <r>
    <x v="5"/>
    <m/>
    <m/>
    <m/>
    <x v="3"/>
    <m/>
    <m/>
    <m/>
    <m/>
    <m/>
    <m/>
    <m/>
    <m/>
    <m/>
    <m/>
    <m/>
    <m/>
    <x v="46"/>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3">
  <r>
    <s v="63"/>
    <s v="Premium Discount"/>
    <x v="0"/>
    <x v="0"/>
    <n v="0"/>
    <n v="0"/>
    <x v="0"/>
  </r>
  <r>
    <s v="64"/>
    <s v="Premium Discount"/>
    <x v="0"/>
    <x v="0"/>
    <n v="0"/>
    <n v="0"/>
    <x v="1"/>
  </r>
  <r>
    <s v="5"/>
    <s v="Tree Pruning"/>
    <x v="1"/>
    <x v="0"/>
    <n v="7295575"/>
    <n v="7296"/>
    <x v="2"/>
  </r>
  <r>
    <s v="6"/>
    <s v="Field Crop or Vegetable Farm"/>
    <x v="1"/>
    <x v="0"/>
    <n v="6267415"/>
    <n v="6267"/>
    <x v="3"/>
  </r>
  <r>
    <s v="7"/>
    <s v="Farm Machinery Operation"/>
    <x v="1"/>
    <x v="0"/>
    <n v="1215659"/>
    <n v="1216"/>
    <x v="4"/>
  </r>
  <r>
    <s v="8"/>
    <s v="Mushroom Raising"/>
    <x v="1"/>
    <x v="0"/>
    <n v="1218777"/>
    <n v="1219"/>
    <x v="5"/>
  </r>
  <r>
    <s v="9"/>
    <s v="Logging or Lumbering, N.O.C."/>
    <x v="1"/>
    <x v="0"/>
    <n v="1000"/>
    <n v="1"/>
    <x v="6"/>
  </r>
  <r>
    <s v="11"/>
    <s v="Flower Raising, Cultivating"/>
    <x v="1"/>
    <x v="0"/>
    <n v="353489"/>
    <n v="353"/>
    <x v="7"/>
  </r>
  <r>
    <s v="12"/>
    <s v="Landscape Contractor"/>
    <x v="1"/>
    <x v="0"/>
    <n v="60775839"/>
    <n v="60776"/>
    <x v="8"/>
  </r>
  <r>
    <s v="13"/>
    <s v="Nursery"/>
    <x v="1"/>
    <x v="0"/>
    <n v="2079856"/>
    <n v="2080"/>
    <x v="9"/>
  </r>
  <r>
    <s v="16"/>
    <s v="Orchards"/>
    <x v="1"/>
    <x v="0"/>
    <n v="107524"/>
    <n v="108"/>
    <x v="10"/>
  </r>
  <r>
    <s v="34"/>
    <s v="Animal Raising"/>
    <x v="1"/>
    <x v="0"/>
    <n v="33580240"/>
    <n v="33580"/>
    <x v="11"/>
  </r>
  <r>
    <s v="36"/>
    <s v="Dairy Farms"/>
    <x v="1"/>
    <x v="0"/>
    <n v="1582719"/>
    <n v="1583"/>
    <x v="12"/>
  </r>
  <r>
    <s v="55"/>
    <s v="Sand Excavation"/>
    <x v="1"/>
    <x v="0"/>
    <n v="2896224"/>
    <n v="2896"/>
    <x v="13"/>
  </r>
  <r>
    <s v="59"/>
    <s v="Mineral Milling"/>
    <x v="1"/>
    <x v="0"/>
    <n v="201029"/>
    <n v="201"/>
    <x v="14"/>
  </r>
  <r>
    <s v="83"/>
    <s v="Livestock Farms"/>
    <x v="1"/>
    <x v="0"/>
    <n v="40557"/>
    <n v="41"/>
    <x v="15"/>
  </r>
  <r>
    <s v="101"/>
    <s v="Grain Milling"/>
    <x v="1"/>
    <x v="0"/>
    <n v="7959629"/>
    <n v="7960"/>
    <x v="16"/>
  </r>
  <r>
    <s v="104"/>
    <s v="Food Products Mfg., N.O.C."/>
    <x v="1"/>
    <x v="0"/>
    <n v="37519655"/>
    <n v="37520"/>
    <x v="17"/>
  </r>
  <r>
    <s v="105"/>
    <s v="Bakery - Wholesale"/>
    <x v="1"/>
    <x v="0"/>
    <n v="1302759"/>
    <n v="1303"/>
    <x v="18"/>
  </r>
  <r>
    <s v="106"/>
    <s v="Processed Meat Products Mfg."/>
    <x v="1"/>
    <x v="0"/>
    <n v="1636765"/>
    <n v="1637"/>
    <x v="19"/>
  </r>
  <r>
    <s v="107"/>
    <s v="Candy or Chewing Gum Mfg."/>
    <x v="1"/>
    <x v="0"/>
    <n v="1389488"/>
    <n v="1389"/>
    <x v="20"/>
  </r>
  <r>
    <s v="108"/>
    <s v="Brewery"/>
    <x v="1"/>
    <x v="0"/>
    <n v="5657941"/>
    <n v="5658"/>
    <x v="21"/>
  </r>
  <r>
    <s v="109"/>
    <s v="Dairy Products Mfg."/>
    <x v="1"/>
    <x v="0"/>
    <n v="2760288"/>
    <n v="2760"/>
    <x v="22"/>
  </r>
  <r>
    <s v="110"/>
    <s v="Ice Cream Mfg."/>
    <x v="1"/>
    <x v="0"/>
    <n v="246496"/>
    <n v="246"/>
    <x v="23"/>
  </r>
  <r>
    <s v="111"/>
    <s v="Slaughter House - Wholesale"/>
    <x v="1"/>
    <x v="0"/>
    <n v="73860"/>
    <n v="74"/>
    <x v="24"/>
  </r>
  <r>
    <s v="112"/>
    <s v="Carbonated Beverage Mfg."/>
    <x v="1"/>
    <x v="0"/>
    <n v="10405031"/>
    <n v="10405"/>
    <x v="25"/>
  </r>
  <r>
    <s v="113"/>
    <s v="Preserving or Canning of Food"/>
    <x v="1"/>
    <x v="0"/>
    <n v="118350"/>
    <n v="118"/>
    <x v="26"/>
  </r>
  <r>
    <s v="114"/>
    <s v="Rendering Works"/>
    <x v="1"/>
    <x v="0"/>
    <n v="103638"/>
    <n v="104"/>
    <x v="27"/>
  </r>
  <r>
    <s v="119"/>
    <s v="Meat Products Mfg."/>
    <x v="1"/>
    <x v="0"/>
    <n v="863603"/>
    <n v="864"/>
    <x v="28"/>
  </r>
  <r>
    <s v="132"/>
    <s v="Spinning or Weaving"/>
    <x v="1"/>
    <x v="0"/>
    <n v="12175112"/>
    <n v="12175"/>
    <x v="29"/>
  </r>
  <r>
    <s v="134"/>
    <s v="Knit Goods Mfg."/>
    <x v="1"/>
    <x v="0"/>
    <n v="852599"/>
    <n v="853"/>
    <x v="30"/>
  </r>
  <r>
    <s v="136"/>
    <s v="Embroidery Manufacture"/>
    <x v="1"/>
    <x v="0"/>
    <n v="428766"/>
    <n v="429"/>
    <x v="31"/>
  </r>
  <r>
    <s v="139"/>
    <s v="Dyeing, Mercerizing, or Finishing"/>
    <x v="1"/>
    <x v="0"/>
    <n v="965380"/>
    <n v="965"/>
    <x v="32"/>
  </r>
  <r>
    <s v="141"/>
    <s v="Laundry, N.O.C."/>
    <x v="1"/>
    <x v="0"/>
    <n v="13208453"/>
    <n v="13208"/>
    <x v="33"/>
  </r>
  <r>
    <s v="142"/>
    <s v="Dry Cleaning Plant"/>
    <x v="1"/>
    <x v="0"/>
    <n v="2342990"/>
    <n v="2343"/>
    <x v="34"/>
  </r>
  <r>
    <s v="161"/>
    <s v="Apparel Mfg."/>
    <x v="1"/>
    <x v="0"/>
    <n v="320997"/>
    <n v="321"/>
    <x v="35"/>
  </r>
  <r>
    <s v="163"/>
    <s v="Textile Products Mfg. N.O.C."/>
    <x v="1"/>
    <x v="0"/>
    <n v="16345778"/>
    <n v="16346"/>
    <x v="36"/>
  </r>
  <r>
    <s v="165"/>
    <s v="Mattress or Box Spring Mfg."/>
    <x v="1"/>
    <x v="0"/>
    <n v="1259313"/>
    <n v="1259"/>
    <x v="37"/>
  </r>
  <r>
    <s v="166"/>
    <s v="Canvas or Burlap Products Mfg."/>
    <x v="1"/>
    <x v="0"/>
    <n v="386274"/>
    <n v="386"/>
    <x v="38"/>
  </r>
  <r>
    <s v="204"/>
    <s v="Shoe Mfg."/>
    <x v="1"/>
    <x v="0"/>
    <n v="168183"/>
    <n v="168"/>
    <x v="39"/>
  </r>
  <r>
    <s v="205"/>
    <s v="Leather Goods Mfg., N.O.C."/>
    <x v="1"/>
    <x v="0"/>
    <n v="131372"/>
    <n v="131"/>
    <x v="40"/>
  </r>
  <r>
    <s v="221"/>
    <s v="Plastics Mfg. Injection Molding"/>
    <x v="1"/>
    <x v="0"/>
    <n v="7079655"/>
    <n v="7080"/>
    <x v="41"/>
  </r>
  <r>
    <s v="222"/>
    <s v="Plastics Mfg., N.O.C."/>
    <x v="1"/>
    <x v="0"/>
    <n v="36633515"/>
    <n v="36634"/>
    <x v="42"/>
  </r>
  <r>
    <s v="225"/>
    <s v="Rubber Goods or Tire Mfg."/>
    <x v="1"/>
    <x v="0"/>
    <n v="3468109"/>
    <n v="3468"/>
    <x v="43"/>
  </r>
  <r>
    <s v="227"/>
    <s v="Oilcloth, Mfg."/>
    <x v="1"/>
    <x v="0"/>
    <n v="38433018"/>
    <n v="38433"/>
    <x v="44"/>
  </r>
  <r>
    <s v="255"/>
    <s v="Paper or Pulp Mfg."/>
    <x v="1"/>
    <x v="0"/>
    <n v="3491204"/>
    <n v="3491"/>
    <x v="45"/>
  </r>
  <r>
    <s v="259"/>
    <s v="Paper Products Mfg., N.O.C."/>
    <x v="1"/>
    <x v="0"/>
    <n v="10950644"/>
    <n v="10951"/>
    <x v="46"/>
  </r>
  <r>
    <s v="261"/>
    <s v="Corrugated Paper/Products Mfg."/>
    <x v="1"/>
    <x v="0"/>
    <n v="119331"/>
    <n v="119"/>
    <x v="47"/>
  </r>
  <r>
    <s v="263"/>
    <s v="Paper Coating/Finishing"/>
    <x v="1"/>
    <x v="0"/>
    <n v="381308"/>
    <n v="381"/>
    <x v="48"/>
  </r>
  <r>
    <s v="281"/>
    <s v="Printing, N.O.C."/>
    <x v="1"/>
    <x v="0"/>
    <n v="3972157"/>
    <n v="3972"/>
    <x v="49"/>
  </r>
  <r>
    <s v="282"/>
    <s v="Newspaper Printing"/>
    <x v="1"/>
    <x v="0"/>
    <n v="2007351"/>
    <n v="2007"/>
    <x v="50"/>
  </r>
  <r>
    <s v="285"/>
    <s v="Printing - Sheet-Fed Press"/>
    <x v="1"/>
    <x v="0"/>
    <n v="4319565"/>
    <n v="4320"/>
    <x v="51"/>
  </r>
  <r>
    <s v="305"/>
    <s v="Carpentry Shop"/>
    <x v="1"/>
    <x v="0"/>
    <n v="9606776"/>
    <n v="9607"/>
    <x v="52"/>
  </r>
  <r>
    <s v="306"/>
    <s v="Wood Turned Products Mfg."/>
    <x v="1"/>
    <x v="0"/>
    <n v="22607"/>
    <n v="23"/>
    <x v="53"/>
  </r>
  <r>
    <s v="311"/>
    <s v="Cabinet Works"/>
    <x v="1"/>
    <x v="0"/>
    <n v="4511144"/>
    <n v="4511"/>
    <x v="54"/>
  </r>
  <r>
    <s v="319"/>
    <s v="Furniture Assembly"/>
    <x v="1"/>
    <x v="0"/>
    <n v="96880"/>
    <n v="97"/>
    <x v="55"/>
  </r>
  <r>
    <s v="323"/>
    <s v="Furniture Mfg. - Wood"/>
    <x v="1"/>
    <x v="0"/>
    <n v="218878"/>
    <n v="219"/>
    <x v="56"/>
  </r>
  <r>
    <s v="327"/>
    <s v="Furniture Upholstering, Shop Only"/>
    <x v="1"/>
    <x v="0"/>
    <n v="553366"/>
    <n v="553"/>
    <x v="57"/>
  </r>
  <r>
    <s v="402"/>
    <s v="Smelting or Galvanizing"/>
    <x v="1"/>
    <x v="0"/>
    <n v="1191876"/>
    <n v="1192"/>
    <x v="58"/>
  </r>
  <r>
    <s v="407"/>
    <s v="Tube Mfg."/>
    <x v="1"/>
    <x v="0"/>
    <n v="10618914"/>
    <n v="10619"/>
    <x v="59"/>
  </r>
  <r>
    <s v="411"/>
    <s v="Steel Fabricating"/>
    <x v="1"/>
    <x v="0"/>
    <n v="5646375"/>
    <n v="5646"/>
    <x v="60"/>
  </r>
  <r>
    <s v="413"/>
    <s v="Iron Works"/>
    <x v="1"/>
    <x v="0"/>
    <n v="9937483"/>
    <n v="9937"/>
    <x v="61"/>
  </r>
  <r>
    <s v="415"/>
    <s v="Fabricated Plate Work"/>
    <x v="1"/>
    <x v="0"/>
    <n v="1259580"/>
    <n v="1260"/>
    <x v="62"/>
  </r>
  <r>
    <s v="416"/>
    <s v="Car Mfg."/>
    <x v="1"/>
    <x v="0"/>
    <n v="3147271"/>
    <n v="3147"/>
    <x v="63"/>
  </r>
  <r>
    <s v="433"/>
    <s v="Tool Mfg. Forged"/>
    <x v="1"/>
    <x v="0"/>
    <n v="307457"/>
    <n v="307"/>
    <x v="64"/>
  </r>
  <r>
    <s v="441"/>
    <s v="Tool Mfg., N.O.C."/>
    <x v="1"/>
    <x v="0"/>
    <n v="670517"/>
    <n v="671"/>
    <x v="65"/>
  </r>
  <r>
    <s v="445"/>
    <s v="Hardware Mfg., N.O.C."/>
    <x v="1"/>
    <x v="0"/>
    <n v="3206757"/>
    <n v="3207"/>
    <x v="66"/>
  </r>
  <r>
    <s v="446"/>
    <s v="Machined Parts Mfg., N.O.C."/>
    <x v="1"/>
    <x v="0"/>
    <n v="2706789"/>
    <n v="2707"/>
    <x v="67"/>
  </r>
  <r>
    <s v="449"/>
    <s v="Electroplating"/>
    <x v="1"/>
    <x v="0"/>
    <n v="213456"/>
    <n v="213"/>
    <x v="68"/>
  </r>
  <r>
    <s v="451"/>
    <s v="Automobile Body Mfg."/>
    <x v="1"/>
    <x v="0"/>
    <n v="593094"/>
    <n v="593"/>
    <x v="69"/>
  </r>
  <r>
    <s v="454"/>
    <s v="Sheet Metal Products Fab. - Shop"/>
    <x v="1"/>
    <x v="0"/>
    <n v="17176573"/>
    <n v="17177"/>
    <x v="70"/>
  </r>
  <r>
    <s v="456"/>
    <s v="Metal Furniture or Furnishing Mfg"/>
    <x v="1"/>
    <x v="0"/>
    <n v="15994077"/>
    <n v="15994"/>
    <x v="71"/>
  </r>
  <r>
    <s v="457"/>
    <s v="Wire Goods Mfg."/>
    <x v="1"/>
    <x v="0"/>
    <n v="2107646"/>
    <n v="2108"/>
    <x v="72"/>
  </r>
  <r>
    <s v="458"/>
    <s v="Jewelry Mfg."/>
    <x v="1"/>
    <x v="0"/>
    <n v="518212"/>
    <n v="518"/>
    <x v="73"/>
  </r>
  <r>
    <s v="459"/>
    <s v="Eyelet, Mfg."/>
    <x v="1"/>
    <x v="0"/>
    <n v="1537595"/>
    <n v="1538"/>
    <x v="74"/>
  </r>
  <r>
    <s v="461"/>
    <s v="Machine Shop"/>
    <x v="1"/>
    <x v="0"/>
    <n v="25735687"/>
    <n v="25736"/>
    <x v="75"/>
  </r>
  <r>
    <s v="463"/>
    <s v="Automobile Mfg."/>
    <x v="1"/>
    <x v="0"/>
    <n v="108109"/>
    <n v="108"/>
    <x v="76"/>
  </r>
  <r>
    <s v="464"/>
    <s v="Machinery Mfg., N.O.C."/>
    <x v="1"/>
    <x v="0"/>
    <n v="345176"/>
    <n v="345"/>
    <x v="77"/>
  </r>
  <r>
    <s v="471"/>
    <s v="Printed Circuit Board Assembly"/>
    <x v="1"/>
    <x v="0"/>
    <n v="864250"/>
    <n v="864"/>
    <x v="78"/>
  </r>
  <r>
    <s v="472"/>
    <s v="Electronic Component Mfg., N.O.C."/>
    <x v="1"/>
    <x v="0"/>
    <n v="1745213"/>
    <n v="1745"/>
    <x v="79"/>
  </r>
  <r>
    <s v="473"/>
    <s v="Electrical Apparatus Mfg., N.O.C."/>
    <x v="1"/>
    <x v="0"/>
    <n v="7924766"/>
    <n v="7925"/>
    <x v="80"/>
  </r>
  <r>
    <s v="474"/>
    <s v="Electric Power Equipment Mfg."/>
    <x v="1"/>
    <x v="0"/>
    <n v="2100287"/>
    <n v="2100"/>
    <x v="81"/>
  </r>
  <r>
    <s v="475"/>
    <s v="Battery Mfg."/>
    <x v="1"/>
    <x v="0"/>
    <n v="17050948"/>
    <n v="17051"/>
    <x v="82"/>
  </r>
  <r>
    <s v="476"/>
    <s v="Industrial Control Systems Mfg."/>
    <x v="1"/>
    <x v="0"/>
    <n v="992929"/>
    <n v="993"/>
    <x v="83"/>
  </r>
  <r>
    <s v="477"/>
    <s v="Electric Motor Mfg. or Repair"/>
    <x v="1"/>
    <x v="0"/>
    <n v="590722"/>
    <n v="591"/>
    <x v="84"/>
  </r>
  <r>
    <s v="483"/>
    <s v="Office Machine Mfg."/>
    <x v="1"/>
    <x v="0"/>
    <n v="669382"/>
    <n v="669"/>
    <x v="85"/>
  </r>
  <r>
    <s v="485"/>
    <s v="Communications Equipment Mfg."/>
    <x v="1"/>
    <x v="0"/>
    <n v="533686"/>
    <n v="534"/>
    <x v="86"/>
  </r>
  <r>
    <s v="487"/>
    <s v="Surgical/Optical Instrument Mfg."/>
    <x v="1"/>
    <x v="0"/>
    <n v="2800052"/>
    <n v="2800"/>
    <x v="87"/>
  </r>
  <r>
    <s v="488"/>
    <s v="Electronic Instrument Mfg."/>
    <x v="1"/>
    <x v="0"/>
    <n v="23477300"/>
    <n v="23477"/>
    <x v="88"/>
  </r>
  <r>
    <s v="489"/>
    <s v="Dental Laboratory"/>
    <x v="1"/>
    <x v="0"/>
    <n v="2321045"/>
    <n v="2321"/>
    <x v="89"/>
  </r>
  <r>
    <s v="501"/>
    <s v="Cement Mfg."/>
    <x v="1"/>
    <x v="0"/>
    <n v="251187"/>
    <n v="251"/>
    <x v="90"/>
  </r>
  <r>
    <s v="506"/>
    <s v="Powder Metal Products Mfg."/>
    <x v="1"/>
    <x v="0"/>
    <n v="2236167"/>
    <n v="2236"/>
    <x v="91"/>
  </r>
  <r>
    <s v="507"/>
    <s v="Graphite Products Mfg."/>
    <x v="1"/>
    <x v="0"/>
    <n v="119275"/>
    <n v="119"/>
    <x v="92"/>
  </r>
  <r>
    <s v="511"/>
    <s v="Concrete Products Manufacturing"/>
    <x v="1"/>
    <x v="0"/>
    <n v="5034196"/>
    <n v="5034"/>
    <x v="93"/>
  </r>
  <r>
    <s v="536"/>
    <s v="Glass Products Mfg."/>
    <x v="1"/>
    <x v="0"/>
    <n v="309214"/>
    <n v="309"/>
    <x v="94"/>
  </r>
  <r>
    <s v="544"/>
    <s v="Temporary Staff- Light Industrial"/>
    <x v="1"/>
    <x v="0"/>
    <n v="16607307"/>
    <n v="16607"/>
    <x v="95"/>
  </r>
  <r>
    <s v="551"/>
    <s v="Chemical Mfg., N.O.C."/>
    <x v="1"/>
    <x v="0"/>
    <n v="92752665"/>
    <n v="92753"/>
    <x v="96"/>
  </r>
  <r>
    <s v="553"/>
    <s v="Gases-Mfg."/>
    <x v="1"/>
    <x v="0"/>
    <n v="17581221"/>
    <n v="17581"/>
    <x v="97"/>
  </r>
  <r>
    <s v="555"/>
    <s v="Drug and Medicine Mfg."/>
    <x v="1"/>
    <x v="0"/>
    <n v="62984207"/>
    <n v="62984"/>
    <x v="98"/>
  </r>
  <r>
    <s v="563"/>
    <s v="Paint Mfg."/>
    <x v="1"/>
    <x v="0"/>
    <n v="20867457"/>
    <n v="20867"/>
    <x v="99"/>
  </r>
  <r>
    <s v="571"/>
    <s v="Soap Mfg."/>
    <x v="1"/>
    <x v="0"/>
    <n v="18407881"/>
    <n v="18408"/>
    <x v="100"/>
  </r>
  <r>
    <s v="573"/>
    <s v="Fertilizer Mfg."/>
    <x v="1"/>
    <x v="0"/>
    <n v="1532428"/>
    <n v="1532"/>
    <x v="101"/>
  </r>
  <r>
    <s v="581"/>
    <s v="Oil Refining"/>
    <x v="1"/>
    <x v="0"/>
    <n v="79222306"/>
    <n v="79222"/>
    <x v="102"/>
  </r>
  <r>
    <s v="601"/>
    <s v="Road Construction"/>
    <x v="1"/>
    <x v="0"/>
    <n v="24369772"/>
    <n v="24370"/>
    <x v="103"/>
  </r>
  <r>
    <s v="603"/>
    <s v="Sewer Construction"/>
    <x v="1"/>
    <x v="0"/>
    <n v="5256158"/>
    <n v="5256"/>
    <x v="104"/>
  </r>
  <r>
    <s v="605"/>
    <s v="Railroad Construction"/>
    <x v="1"/>
    <x v="0"/>
    <n v="538358"/>
    <n v="538"/>
    <x v="105"/>
  </r>
  <r>
    <s v="607"/>
    <s v="Drilling"/>
    <x v="1"/>
    <x v="0"/>
    <n v="2241120"/>
    <n v="2241"/>
    <x v="106"/>
  </r>
  <r>
    <s v="608"/>
    <s v="Flat Cement Work"/>
    <x v="1"/>
    <x v="0"/>
    <n v="42757285"/>
    <n v="42757"/>
    <x v="107"/>
  </r>
  <r>
    <s v="609"/>
    <s v="Excavation"/>
    <x v="1"/>
    <x v="0"/>
    <n v="61112122"/>
    <n v="61112"/>
    <x v="108"/>
  </r>
  <r>
    <s v="611"/>
    <s v="Pile Driving"/>
    <x v="1"/>
    <x v="0"/>
    <n v="355159"/>
    <n v="355"/>
    <x v="109"/>
  </r>
  <r>
    <s v="617"/>
    <s v="Gas Steam Water Main Construction"/>
    <x v="1"/>
    <x v="0"/>
    <n v="10677942"/>
    <n v="10678"/>
    <x v="110"/>
  </r>
  <r>
    <s v="625"/>
    <s v="Conduit Construction"/>
    <x v="1"/>
    <x v="0"/>
    <n v="3535362"/>
    <n v="3535"/>
    <x v="111"/>
  </r>
  <r>
    <s v="643"/>
    <s v="Asbestos Contractor"/>
    <x v="1"/>
    <x v="0"/>
    <n v="2822281"/>
    <n v="2822"/>
    <x v="112"/>
  </r>
  <r>
    <s v="645"/>
    <s v="Wallboard Installation"/>
    <x v="1"/>
    <x v="0"/>
    <n v="15415495"/>
    <n v="15415"/>
    <x v="113"/>
  </r>
  <r>
    <s v="646"/>
    <s v="Furniture or Fixture Installation"/>
    <x v="1"/>
    <x v="0"/>
    <n v="5196894"/>
    <n v="5197"/>
    <x v="114"/>
  </r>
  <r>
    <s v="647"/>
    <s v="Insulation Work-N.O.C."/>
    <x v="1"/>
    <x v="0"/>
    <n v="5220620"/>
    <n v="5221"/>
    <x v="115"/>
  </r>
  <r>
    <s v="648"/>
    <s v="Cabinet Work Installation"/>
    <x v="1"/>
    <x v="0"/>
    <n v="12906849"/>
    <n v="12907"/>
    <x v="116"/>
  </r>
  <r>
    <s v="649"/>
    <s v="Ceiling Installation"/>
    <x v="1"/>
    <x v="0"/>
    <n v="6053634"/>
    <n v="6054"/>
    <x v="117"/>
  </r>
  <r>
    <s v="651"/>
    <s v="Carpentry - Commercial"/>
    <x v="1"/>
    <x v="0"/>
    <n v="34522737"/>
    <n v="34523"/>
    <x v="118"/>
  </r>
  <r>
    <s v="652"/>
    <s v="Carpentry - Residential"/>
    <x v="1"/>
    <x v="0"/>
    <n v="32691402"/>
    <n v="32691"/>
    <x v="119"/>
  </r>
  <r>
    <s v="653"/>
    <s v="Masonry"/>
    <x v="1"/>
    <x v="0"/>
    <n v="19129975"/>
    <n v="19130"/>
    <x v="120"/>
  </r>
  <r>
    <s v="654"/>
    <s v="Concrete Construction"/>
    <x v="1"/>
    <x v="0"/>
    <n v="12134744"/>
    <n v="12135"/>
    <x v="121"/>
  </r>
  <r>
    <s v="655"/>
    <s v="Iron Erection"/>
    <x v="1"/>
    <x v="0"/>
    <n v="6993644"/>
    <n v="6994"/>
    <x v="122"/>
  </r>
  <r>
    <s v="656"/>
    <s v="Electric Line Construction"/>
    <x v="1"/>
    <x v="0"/>
    <n v="5646020"/>
    <n v="5646"/>
    <x v="123"/>
  </r>
  <r>
    <s v="657"/>
    <s v="Rigging - N.O.C."/>
    <x v="1"/>
    <x v="0"/>
    <n v="35679"/>
    <n v="36"/>
    <x v="124"/>
  </r>
  <r>
    <s v="658"/>
    <s v="Iron Erection or Installation"/>
    <x v="1"/>
    <x v="0"/>
    <n v="4999966"/>
    <n v="5000"/>
    <x v="125"/>
  </r>
  <r>
    <s v="659"/>
    <s v="Roofing"/>
    <x v="1"/>
    <x v="0"/>
    <n v="6009772"/>
    <n v="6010"/>
    <x v="126"/>
  </r>
  <r>
    <s v="660"/>
    <s v="Alarm or Sound System"/>
    <x v="1"/>
    <x v="0"/>
    <n v="34370660"/>
    <n v="34371"/>
    <x v="127"/>
  </r>
  <r>
    <s v="661"/>
    <s v="Electrical Wiring"/>
    <x v="1"/>
    <x v="0"/>
    <n v="94577323"/>
    <n v="94577"/>
    <x v="128"/>
  </r>
  <r>
    <s v="662"/>
    <s v="Appliance - Service or Repair"/>
    <x v="1"/>
    <x v="0"/>
    <n v="5912716"/>
    <n v="5913"/>
    <x v="129"/>
  </r>
  <r>
    <s v="663"/>
    <s v="Plumbing"/>
    <x v="1"/>
    <x v="0"/>
    <n v="90009725"/>
    <n v="90010"/>
    <x v="130"/>
  </r>
  <r>
    <s v="664"/>
    <s v="Heating or Ventilating"/>
    <x v="1"/>
    <x v="0"/>
    <n v="84972909"/>
    <n v="84973"/>
    <x v="131"/>
  </r>
  <r>
    <s v="665"/>
    <s v="Painting"/>
    <x v="1"/>
    <x v="0"/>
    <n v="17700433"/>
    <n v="17700"/>
    <x v="132"/>
  </r>
  <r>
    <s v="666"/>
    <s v="Plate Glass Installation"/>
    <x v="1"/>
    <x v="0"/>
    <n v="2969227"/>
    <n v="2969"/>
    <x v="133"/>
  </r>
  <r>
    <s v="667"/>
    <s v="Paper Hanging"/>
    <x v="1"/>
    <x v="0"/>
    <n v="2471054"/>
    <n v="2471"/>
    <x v="134"/>
  </r>
  <r>
    <s v="668"/>
    <s v="Tile Stone Mosaic or Terrazo Work"/>
    <x v="1"/>
    <x v="0"/>
    <n v="3129609"/>
    <n v="3130"/>
    <x v="135"/>
  </r>
  <r>
    <s v="669"/>
    <s v="Plastering"/>
    <x v="1"/>
    <x v="0"/>
    <n v="648227"/>
    <n v="648"/>
    <x v="136"/>
  </r>
  <r>
    <s v="670"/>
    <s v="House Furnishings Installation"/>
    <x v="1"/>
    <x v="0"/>
    <n v="5229452"/>
    <n v="5229"/>
    <x v="137"/>
  </r>
  <r>
    <s v="673"/>
    <s v="Advertising Sign Mfg."/>
    <x v="1"/>
    <x v="0"/>
    <n v="2433264"/>
    <n v="2433"/>
    <x v="138"/>
  </r>
  <r>
    <s v="674"/>
    <s v="Swimming Pool Construction"/>
    <x v="1"/>
    <x v="0"/>
    <n v="1235736"/>
    <n v="1236"/>
    <x v="139"/>
  </r>
  <r>
    <s v="675"/>
    <s v="Machinery or Equipment Erection"/>
    <x v="1"/>
    <x v="0"/>
    <n v="55610546"/>
    <n v="55611"/>
    <x v="140"/>
  </r>
  <r>
    <s v="676"/>
    <s v="Sheet Metal Installation"/>
    <x v="1"/>
    <x v="0"/>
    <n v="5593235"/>
    <n v="5593"/>
    <x v="141"/>
  </r>
  <r>
    <s v="677"/>
    <s v="Boiler Installation or Repair"/>
    <x v="1"/>
    <x v="0"/>
    <n v="18841944"/>
    <n v="18842"/>
    <x v="142"/>
  </r>
  <r>
    <s v="679"/>
    <s v="Advertising Company, Outdoor"/>
    <x v="1"/>
    <x v="0"/>
    <n v="273611"/>
    <n v="274"/>
    <x v="143"/>
  </r>
  <r>
    <s v="681"/>
    <s v="Canvas Goods Erection"/>
    <x v="1"/>
    <x v="0"/>
    <n v="668549"/>
    <n v="669"/>
    <x v="144"/>
  </r>
  <r>
    <s v="682"/>
    <s v="Temporary Staff - Construction"/>
    <x v="1"/>
    <x v="0"/>
    <n v="2175093"/>
    <n v="2175"/>
    <x v="145"/>
  </r>
  <r>
    <s v="709"/>
    <s v="Tallymen And Checking Clerks"/>
    <x v="1"/>
    <x v="0"/>
    <n v="14625"/>
    <n v="15"/>
    <x v="146"/>
  </r>
  <r>
    <s v="716"/>
    <s v="Marina"/>
    <x v="1"/>
    <x v="0"/>
    <n v="1063899"/>
    <n v="1064"/>
    <x v="147"/>
  </r>
  <r>
    <s v="718"/>
    <s v="Boat Building or Repair"/>
    <x v="1"/>
    <x v="0"/>
    <n v="1583875"/>
    <n v="1584"/>
    <x v="148"/>
  </r>
  <r>
    <s v="721"/>
    <s v="Railroad Operation, N.O.C."/>
    <x v="1"/>
    <x v="0"/>
    <n v="168058"/>
    <n v="168"/>
    <x v="149"/>
  </r>
  <r>
    <s v="751"/>
    <s v="Gas Utility"/>
    <x v="1"/>
    <x v="0"/>
    <n v="2906853"/>
    <n v="2907"/>
    <x v="150"/>
  </r>
  <r>
    <s v="752"/>
    <s v="Oil or Gas Pipeline Operation"/>
    <x v="1"/>
    <x v="0"/>
    <n v="2707243"/>
    <n v="2707"/>
    <x v="151"/>
  </r>
  <r>
    <s v="753"/>
    <s v="Waterworks"/>
    <x v="1"/>
    <x v="0"/>
    <n v="17705391"/>
    <n v="17705"/>
    <x v="152"/>
  </r>
  <r>
    <s v="755"/>
    <s v="Electric Utilities"/>
    <x v="1"/>
    <x v="0"/>
    <n v="35565487"/>
    <n v="35565"/>
    <x v="153"/>
  </r>
  <r>
    <s v="757"/>
    <s v="Telecommunications Company"/>
    <x v="1"/>
    <x v="0"/>
    <n v="51170655"/>
    <n v="51171"/>
    <x v="154"/>
  </r>
  <r>
    <s v="759"/>
    <s v="Cable Television Operations"/>
    <x v="1"/>
    <x v="0"/>
    <n v="16187872"/>
    <n v="16188"/>
    <x v="155"/>
  </r>
  <r>
    <s v="801"/>
    <s v="Stables"/>
    <x v="1"/>
    <x v="0"/>
    <n v="6045362"/>
    <n v="6045"/>
    <x v="156"/>
  </r>
  <r>
    <s v="802"/>
    <s v="Mobile Crane Rental with Operator"/>
    <x v="1"/>
    <x v="0"/>
    <n v="3278942"/>
    <n v="3279"/>
    <x v="157"/>
  </r>
  <r>
    <s v="804"/>
    <s v="School Transportation"/>
    <x v="1"/>
    <x v="0"/>
    <n v="22980500"/>
    <n v="22981"/>
    <x v="158"/>
  </r>
  <r>
    <s v="805"/>
    <s v="Milk Hauling - by Contractor"/>
    <x v="1"/>
    <x v="0"/>
    <n v="1277575"/>
    <n v="1278"/>
    <x v="159"/>
  </r>
  <r>
    <s v="806"/>
    <s v="Furniture Moving and/or Storage"/>
    <x v="1"/>
    <x v="0"/>
    <n v="4970478"/>
    <n v="4970"/>
    <x v="160"/>
  </r>
  <r>
    <s v="807"/>
    <s v="Ambulance Serv-Salaried Employee"/>
    <x v="1"/>
    <x v="0"/>
    <n v="4863278"/>
    <n v="4863"/>
    <x v="161"/>
  </r>
  <r>
    <s v="808"/>
    <s v="Parcel Delivery Company"/>
    <x v="1"/>
    <x v="0"/>
    <n v="49425758"/>
    <n v="49426"/>
    <x v="162"/>
  </r>
  <r>
    <s v="809"/>
    <s v="Fuel Distribution"/>
    <x v="1"/>
    <x v="0"/>
    <n v="18035238"/>
    <n v="18035"/>
    <x v="163"/>
  </r>
  <r>
    <s v="811"/>
    <s v="Trucking, N.O.C."/>
    <x v="1"/>
    <x v="0"/>
    <n v="64145709"/>
    <n v="64146"/>
    <x v="164"/>
  </r>
  <r>
    <s v="812"/>
    <s v="Mail Hauling or Delivery Service"/>
    <x v="1"/>
    <x v="0"/>
    <n v="2687351"/>
    <n v="2687"/>
    <x v="165"/>
  </r>
  <r>
    <s v="813"/>
    <s v="Warehousing, Other Than Furniture"/>
    <x v="1"/>
    <x v="0"/>
    <n v="30950467"/>
    <n v="30950"/>
    <x v="166"/>
  </r>
  <r>
    <s v="814"/>
    <s v="Dealer in Mble, Self-Prplld Equip"/>
    <x v="1"/>
    <x v="0"/>
    <n v="25582835"/>
    <n v="25583"/>
    <x v="167"/>
  </r>
  <r>
    <s v="815"/>
    <s v="Automobile Service Center"/>
    <x v="1"/>
    <x v="0"/>
    <n v="93213571"/>
    <n v="93214"/>
    <x v="168"/>
  </r>
  <r>
    <s v="816"/>
    <s v="Automobile Filling Stations"/>
    <x v="1"/>
    <x v="0"/>
    <n v="7689564"/>
    <n v="7690"/>
    <x v="169"/>
  </r>
  <r>
    <s v="817"/>
    <s v="Bus Operation"/>
    <x v="1"/>
    <x v="0"/>
    <n v="3719507"/>
    <n v="3720"/>
    <x v="170"/>
  </r>
  <r>
    <s v="818"/>
    <s v="Automobile Dealer"/>
    <x v="1"/>
    <x v="0"/>
    <n v="266051388"/>
    <n v="266051"/>
    <x v="171"/>
  </r>
  <r>
    <s v="819"/>
    <s v="Mobile Equipment Salesperson"/>
    <x v="1"/>
    <x v="0"/>
    <n v="7511407"/>
    <n v="7511"/>
    <x v="172"/>
  </r>
  <r>
    <s v="820"/>
    <s v="Automobile Auction"/>
    <x v="1"/>
    <x v="0"/>
    <n v="440636"/>
    <n v="441"/>
    <x v="173"/>
  </r>
  <r>
    <s v="821"/>
    <s v="Beverage Distributor"/>
    <x v="1"/>
    <x v="0"/>
    <n v="13248565"/>
    <n v="13249"/>
    <x v="174"/>
  </r>
  <r>
    <s v="825"/>
    <s v="Automobile Storage Garage"/>
    <x v="1"/>
    <x v="0"/>
    <n v="5410664"/>
    <n v="5411"/>
    <x v="175"/>
  </r>
  <r>
    <s v="828"/>
    <s v="Paratransit Service"/>
    <x v="1"/>
    <x v="0"/>
    <n v="801677"/>
    <n v="802"/>
    <x v="176"/>
  </r>
  <r>
    <s v="855"/>
    <s v="Lumber or Bldg. Material Dealer"/>
    <x v="1"/>
    <x v="0"/>
    <n v="45576832"/>
    <n v="45577"/>
    <x v="177"/>
  </r>
  <r>
    <s v="857"/>
    <s v="Metal Service Center"/>
    <x v="1"/>
    <x v="0"/>
    <n v="4105450"/>
    <n v="4105"/>
    <x v="178"/>
  </r>
  <r>
    <s v="858"/>
    <s v="Ferrous Scrap Metal Dealer"/>
    <x v="1"/>
    <x v="0"/>
    <n v="2086718"/>
    <n v="2087"/>
    <x v="179"/>
  </r>
  <r>
    <s v="859"/>
    <s v="Nonferrous Scrap Metal Dealer"/>
    <x v="1"/>
    <x v="0"/>
    <n v="568777"/>
    <n v="569"/>
    <x v="180"/>
  </r>
  <r>
    <s v="860"/>
    <s v="Junk Dealer"/>
    <x v="1"/>
    <x v="0"/>
    <n v="1595509"/>
    <n v="1596"/>
    <x v="181"/>
  </r>
  <r>
    <s v="862"/>
    <s v="Recycling Center"/>
    <x v="1"/>
    <x v="0"/>
    <n v="2704692"/>
    <n v="2705"/>
    <x v="182"/>
  </r>
  <r>
    <s v="865"/>
    <s v="Poultry, Fish Dealers/Processors"/>
    <x v="1"/>
    <x v="0"/>
    <n v="207849458"/>
    <n v="207849"/>
    <x v="183"/>
  </r>
  <r>
    <s v="880"/>
    <s v="Apartment House"/>
    <x v="1"/>
    <x v="0"/>
    <n v="35203368"/>
    <n v="35203"/>
    <x v="184"/>
  </r>
  <r>
    <s v="882"/>
    <s v="Residential Interior Cleaning"/>
    <x v="1"/>
    <x v="0"/>
    <n v="4127008"/>
    <n v="4127"/>
    <x v="185"/>
  </r>
  <r>
    <s v="884"/>
    <s v="Health or Exercise Club"/>
    <x v="1"/>
    <x v="0"/>
    <n v="14796903"/>
    <n v="14797"/>
    <x v="186"/>
  </r>
  <r>
    <s v="885"/>
    <s v="Plumbing Supplies Dealer"/>
    <x v="1"/>
    <x v="0"/>
    <n v="10880774"/>
    <n v="10881"/>
    <x v="187"/>
  </r>
  <r>
    <s v="886"/>
    <s v="Electrical Supplies Dealer"/>
    <x v="1"/>
    <x v="0"/>
    <n v="4865330"/>
    <n v="4865"/>
    <x v="188"/>
  </r>
  <r>
    <s v="887"/>
    <s v="Museum"/>
    <x v="1"/>
    <x v="0"/>
    <n v="21767352"/>
    <n v="21767"/>
    <x v="189"/>
  </r>
  <r>
    <s v="888"/>
    <s v="Homeowners Association"/>
    <x v="1"/>
    <x v="0"/>
    <n v="3994899"/>
    <n v="3995"/>
    <x v="190"/>
  </r>
  <r>
    <s v="889"/>
    <s v="Temporary Clerical Staff"/>
    <x v="1"/>
    <x v="0"/>
    <n v="136332115"/>
    <n v="136332"/>
    <x v="191"/>
  </r>
  <r>
    <s v="890"/>
    <s v="Library - Public"/>
    <x v="1"/>
    <x v="0"/>
    <n v="4955928"/>
    <n v="4956"/>
    <x v="192"/>
  </r>
  <r>
    <s v="891"/>
    <s v="Child Care or Early Education"/>
    <x v="1"/>
    <x v="0"/>
    <n v="74013884"/>
    <n v="74014"/>
    <x v="193"/>
  </r>
  <r>
    <s v="896"/>
    <s v="Club, N.O.C."/>
    <x v="1"/>
    <x v="0"/>
    <n v="6606771"/>
    <n v="6607"/>
    <x v="194"/>
  </r>
  <r>
    <s v="897"/>
    <s v="Fast-Food Restaurant"/>
    <x v="1"/>
    <x v="0"/>
    <n v="140385892"/>
    <n v="140386"/>
    <x v="195"/>
  </r>
  <r>
    <s v="898"/>
    <s v="Caterer"/>
    <x v="1"/>
    <x v="0"/>
    <n v="37692535"/>
    <n v="37693"/>
    <x v="196"/>
  </r>
  <r>
    <s v="899"/>
    <s v="Bar, Nightclub"/>
    <x v="1"/>
    <x v="0"/>
    <n v="7815653"/>
    <n v="7816"/>
    <x v="197"/>
  </r>
  <r>
    <s v="903"/>
    <s v="Labor Union"/>
    <x v="1"/>
    <x v="0"/>
    <n v="8298939"/>
    <n v="8299"/>
    <x v="198"/>
  </r>
  <r>
    <s v="904"/>
    <s v="Investigative Agency"/>
    <x v="1"/>
    <x v="0"/>
    <n v="433202"/>
    <n v="433"/>
    <x v="199"/>
  </r>
  <r>
    <s v="905"/>
    <s v="Architectural Consulting Firm"/>
    <x v="1"/>
    <x v="0"/>
    <n v="5772699"/>
    <n v="5773"/>
    <x v="200"/>
  </r>
  <r>
    <s v="907"/>
    <s v="Fruit,Vegetable Dealer Wholesale"/>
    <x v="1"/>
    <x v="0"/>
    <n v="11693743"/>
    <n v="11694"/>
    <x v="201"/>
  </r>
  <r>
    <s v="910"/>
    <s v="Meat Dealer - Wholesale"/>
    <x v="1"/>
    <x v="0"/>
    <n v="592110"/>
    <n v="592"/>
    <x v="202"/>
  </r>
  <r>
    <s v="911"/>
    <s v="Grocery - Wholesale"/>
    <x v="1"/>
    <x v="0"/>
    <n v="12885570"/>
    <n v="12886"/>
    <x v="203"/>
  </r>
  <r>
    <s v="914"/>
    <s v="Department Store"/>
    <x v="1"/>
    <x v="0"/>
    <n v="44791407"/>
    <n v="44791"/>
    <x v="204"/>
  </r>
  <r>
    <s v="915"/>
    <s v="Meat, Fish, Poultry Store-Retail"/>
    <x v="1"/>
    <x v="0"/>
    <n v="3745590"/>
    <n v="3746"/>
    <x v="205"/>
  </r>
  <r>
    <s v="916"/>
    <s v="Clothing or Dry Goods Store"/>
    <x v="1"/>
    <x v="0"/>
    <n v="92863793"/>
    <n v="92864"/>
    <x v="206"/>
  </r>
  <r>
    <s v="917"/>
    <s v="Grocery Store"/>
    <x v="1"/>
    <x v="0"/>
    <n v="152469469"/>
    <n v="152469"/>
    <x v="207"/>
  </r>
  <r>
    <s v="918"/>
    <s v="Bakery Shop"/>
    <x v="1"/>
    <x v="0"/>
    <n v="4897039"/>
    <n v="4897"/>
    <x v="208"/>
  </r>
  <r>
    <s v="919"/>
    <s v="Florist Store"/>
    <x v="1"/>
    <x v="0"/>
    <n v="4583718"/>
    <n v="4584"/>
    <x v="209"/>
  </r>
  <r>
    <s v="920"/>
    <s v="Jewelry Store"/>
    <x v="1"/>
    <x v="0"/>
    <n v="22803017"/>
    <n v="22803"/>
    <x v="210"/>
  </r>
  <r>
    <s v="921"/>
    <s v="Furniture Store - Wholesale"/>
    <x v="1"/>
    <x v="0"/>
    <n v="3510338"/>
    <n v="3510"/>
    <x v="211"/>
  </r>
  <r>
    <s v="922"/>
    <s v="Furniture Store - Retail"/>
    <x v="1"/>
    <x v="0"/>
    <n v="50094312"/>
    <n v="50094"/>
    <x v="212"/>
  </r>
  <r>
    <s v="923"/>
    <s v="Packaging, Contract, Non-Crating"/>
    <x v="1"/>
    <x v="0"/>
    <n v="849826"/>
    <n v="850"/>
    <x v="213"/>
  </r>
  <r>
    <s v="924"/>
    <s v="Wholesale Store, N.O.C."/>
    <x v="1"/>
    <x v="0"/>
    <n v="112406825"/>
    <n v="112407"/>
    <x v="214"/>
  </r>
  <r>
    <s v="925"/>
    <s v="Hardware Store - Retail"/>
    <x v="1"/>
    <x v="0"/>
    <n v="62235858"/>
    <n v="62236"/>
    <x v="215"/>
  </r>
  <r>
    <s v="926"/>
    <s v="Hardware Store - Wholesale"/>
    <x v="1"/>
    <x v="0"/>
    <n v="20026730"/>
    <n v="20027"/>
    <x v="216"/>
  </r>
  <r>
    <s v="927"/>
    <s v="Pharmacy, Retail - All Employees"/>
    <x v="1"/>
    <x v="0"/>
    <n v="104041859"/>
    <n v="104042"/>
    <x v="217"/>
  </r>
  <r>
    <s v="928"/>
    <s v="Retail Stores, N.O.C."/>
    <x v="1"/>
    <x v="0"/>
    <n v="269346232"/>
    <n v="269346"/>
    <x v="218"/>
  </r>
  <r>
    <s v="929"/>
    <s v="Temporary Staff - Mercantile"/>
    <x v="1"/>
    <x v="0"/>
    <n v="1179333"/>
    <n v="1179"/>
    <x v="219"/>
  </r>
  <r>
    <s v="932"/>
    <s v="Copying or Duplicating Service"/>
    <x v="1"/>
    <x v="0"/>
    <n v="11672421"/>
    <n v="11672"/>
    <x v="220"/>
  </r>
  <r>
    <s v="933"/>
    <s v="Vending &amp; Coin Operated Machines"/>
    <x v="1"/>
    <x v="0"/>
    <n v="4327635"/>
    <n v="4328"/>
    <x v="221"/>
  </r>
  <r>
    <s v="934"/>
    <s v="Auto Parts And Accessory Store"/>
    <x v="1"/>
    <x v="0"/>
    <n v="28230823"/>
    <n v="28231"/>
    <x v="222"/>
  </r>
  <r>
    <s v="935"/>
    <s v="Bldg Material Store Employees"/>
    <x v="1"/>
    <x v="0"/>
    <n v="4358474"/>
    <n v="4358"/>
    <x v="223"/>
  </r>
  <r>
    <s v="936"/>
    <s v="Broadcasting Station"/>
    <x v="1"/>
    <x v="0"/>
    <n v="69205875"/>
    <n v="69206"/>
    <x v="224"/>
  </r>
  <r>
    <s v="937"/>
    <s v="Temporary Staff - Heavy Service"/>
    <x v="1"/>
    <x v="0"/>
    <n v="36853138"/>
    <n v="36853"/>
    <x v="225"/>
  </r>
  <r>
    <s v="939"/>
    <s v="Carnival Circus-Traveling"/>
    <x v="1"/>
    <x v="0"/>
    <n v="40836"/>
    <n v="41"/>
    <x v="226"/>
  </r>
  <r>
    <s v="940"/>
    <s v="Residential - Intel Disabilities"/>
    <x v="1"/>
    <x v="0"/>
    <n v="6842826"/>
    <n v="6843"/>
    <x v="227"/>
  </r>
  <r>
    <s v="941"/>
    <s v="Social Rehabilitation Facility"/>
    <x v="1"/>
    <x v="0"/>
    <n v="90662507"/>
    <n v="90663"/>
    <x v="228"/>
  </r>
  <r>
    <s v="942"/>
    <s v="Home Health-Professional Staff"/>
    <x v="1"/>
    <x v="0"/>
    <n v="57045859"/>
    <n v="57046"/>
    <x v="229"/>
  </r>
  <r>
    <s v="943"/>
    <s v="Home Health-Nonprofessional Staff"/>
    <x v="1"/>
    <x v="0"/>
    <n v="29835069"/>
    <n v="29835"/>
    <x v="230"/>
  </r>
  <r>
    <s v="944"/>
    <s v="Club Country, Golf or Yachting"/>
    <x v="1"/>
    <x v="0"/>
    <n v="30256621"/>
    <n v="30257"/>
    <x v="231"/>
  </r>
  <r>
    <s v="945"/>
    <s v="Hotel Restaurant"/>
    <x v="1"/>
    <x v="0"/>
    <n v="12560609"/>
    <n v="12561"/>
    <x v="232"/>
  </r>
  <r>
    <s v="946"/>
    <s v="Temporary Medical Staffing"/>
    <x v="1"/>
    <x v="0"/>
    <n v="18120983"/>
    <n v="18121"/>
    <x v="233"/>
  </r>
  <r>
    <s v="947"/>
    <s v="Temporary-Maintenance or Service"/>
    <x v="1"/>
    <x v="0"/>
    <n v="6799961"/>
    <n v="6800"/>
    <x v="234"/>
  </r>
  <r>
    <s v="948"/>
    <s v="Mailing or Addressing Company"/>
    <x v="1"/>
    <x v="0"/>
    <n v="10511541"/>
    <n v="10512"/>
    <x v="235"/>
  </r>
  <r>
    <s v="949"/>
    <s v="Temporary Marketing Staff"/>
    <x v="1"/>
    <x v="0"/>
    <n v="6829367"/>
    <n v="6829"/>
    <x v="236"/>
  </r>
  <r>
    <s v="951"/>
    <s v="Salesperson - Outside"/>
    <x v="1"/>
    <x v="0"/>
    <n v="878940172"/>
    <n v="878940"/>
    <x v="237"/>
  </r>
  <r>
    <s v="952"/>
    <s v="Office Machine Service or Repair"/>
    <x v="1"/>
    <x v="0"/>
    <n v="66953726"/>
    <n v="66954"/>
    <x v="238"/>
  </r>
  <r>
    <s v="953"/>
    <s v="Office"/>
    <x v="1"/>
    <x v="0"/>
    <n v="4544625667"/>
    <n v="4544626"/>
    <x v="239"/>
  </r>
  <r>
    <s v="954"/>
    <s v="Security Agency"/>
    <x v="1"/>
    <x v="0"/>
    <n v="44560441"/>
    <n v="44560"/>
    <x v="240"/>
  </r>
  <r>
    <s v="955"/>
    <s v="Engineering Consulting Firm"/>
    <x v="1"/>
    <x v="0"/>
    <n v="511558785"/>
    <n v="511559"/>
    <x v="241"/>
  </r>
  <r>
    <s v="956"/>
    <s v="Law Firm"/>
    <x v="1"/>
    <x v="0"/>
    <n v="399621508"/>
    <n v="399622"/>
    <x v="242"/>
  </r>
  <r>
    <s v="957"/>
    <s v="Physician or Dentist"/>
    <x v="1"/>
    <x v="0"/>
    <n v="854928601"/>
    <n v="854929"/>
    <x v="243"/>
  </r>
  <r>
    <s v="958"/>
    <s v="Rehabilitation Hospitals"/>
    <x v="1"/>
    <x v="0"/>
    <n v="39326024"/>
    <n v="39326"/>
    <x v="244"/>
  </r>
  <r>
    <s v="959"/>
    <s v="Veterinarians"/>
    <x v="1"/>
    <x v="0"/>
    <n v="41794257"/>
    <n v="41794"/>
    <x v="245"/>
  </r>
  <r>
    <s v="960"/>
    <s v="Nursing and Convalescent Home"/>
    <x v="1"/>
    <x v="0"/>
    <n v="176644494"/>
    <n v="176644"/>
    <x v="246"/>
  </r>
  <r>
    <s v="961"/>
    <s v="Hospitals"/>
    <x v="1"/>
    <x v="0"/>
    <n v="370656503"/>
    <n v="370657"/>
    <x v="247"/>
  </r>
  <r>
    <s v="962"/>
    <s v="Accounting/Financial Audit Firm"/>
    <x v="1"/>
    <x v="0"/>
    <n v="89585600"/>
    <n v="89586"/>
    <x v="248"/>
  </r>
  <r>
    <s v="963"/>
    <s v="Church"/>
    <x v="1"/>
    <x v="0"/>
    <n v="61419026"/>
    <n v="61419"/>
    <x v="249"/>
  </r>
  <r>
    <s v="964"/>
    <s v="Work Center"/>
    <x v="1"/>
    <x v="0"/>
    <n v="12928385"/>
    <n v="12928"/>
    <x v="250"/>
  </r>
  <r>
    <s v="965"/>
    <s v="College or School, N.O.C."/>
    <x v="1"/>
    <x v="0"/>
    <n v="272510610"/>
    <n v="272511"/>
    <x v="251"/>
  </r>
  <r>
    <s v="966"/>
    <s v="TV, Audio/Video Equipment Service"/>
    <x v="1"/>
    <x v="0"/>
    <n v="5389101"/>
    <n v="5389"/>
    <x v="252"/>
  </r>
  <r>
    <s v="967"/>
    <s v="Theatres"/>
    <x v="1"/>
    <x v="0"/>
    <n v="10378802"/>
    <n v="10379"/>
    <x v="253"/>
  </r>
  <r>
    <s v="968"/>
    <s v="AMateur Sports Rec Amuse Indoor"/>
    <x v="1"/>
    <x v="0"/>
    <n v="7637647"/>
    <n v="7638"/>
    <x v="254"/>
  </r>
  <r>
    <s v="969"/>
    <s v="Amusement, Outdoor"/>
    <x v="1"/>
    <x v="0"/>
    <n v="15576197"/>
    <n v="15576"/>
    <x v="255"/>
  </r>
  <r>
    <s v="971"/>
    <s v="Commercial Buildings"/>
    <x v="1"/>
    <x v="0"/>
    <n v="127040056"/>
    <n v="127040"/>
    <x v="256"/>
  </r>
  <r>
    <s v="973"/>
    <s v="Hotels - All Other Employees"/>
    <x v="1"/>
    <x v="0"/>
    <n v="55275358"/>
    <n v="55275"/>
    <x v="257"/>
  </r>
  <r>
    <s v="974"/>
    <s v="Retirement / Life Care Community"/>
    <x v="1"/>
    <x v="0"/>
    <n v="36379220"/>
    <n v="36379"/>
    <x v="258"/>
  </r>
  <r>
    <s v="975"/>
    <s v="Restaurant, N.O.C."/>
    <x v="1"/>
    <x v="0"/>
    <n v="253267101"/>
    <n v="253267"/>
    <x v="259"/>
  </r>
  <r>
    <s v="976"/>
    <s v="Community Center"/>
    <x v="1"/>
    <x v="0"/>
    <n v="55932210"/>
    <n v="55932"/>
    <x v="260"/>
  </r>
  <r>
    <s v="977"/>
    <s v="Barber Shops or Beauty Parlors"/>
    <x v="1"/>
    <x v="0"/>
    <n v="50066361"/>
    <n v="50066"/>
    <x v="261"/>
  </r>
  <r>
    <s v="978"/>
    <s v="Camp, Summer or Winter, N.O.C."/>
    <x v="1"/>
    <x v="0"/>
    <n v="3783854"/>
    <n v="3784"/>
    <x v="262"/>
  </r>
  <r>
    <s v="979"/>
    <s v="Residential Elderly Non-Medical"/>
    <x v="1"/>
    <x v="0"/>
    <n v="16102952"/>
    <n v="16103"/>
    <x v="263"/>
  </r>
  <r>
    <s v="980"/>
    <s v="City, Town, Village"/>
    <x v="1"/>
    <x v="0"/>
    <n v="27632420"/>
    <n v="27632"/>
    <x v="264"/>
  </r>
  <r>
    <s v="981"/>
    <s v="Casino Gambling-All Incl. Office"/>
    <x v="1"/>
    <x v="0"/>
    <n v="51654715"/>
    <n v="51655"/>
    <x v="265"/>
  </r>
  <r>
    <s v="983"/>
    <s v="Housing Authority"/>
    <x v="1"/>
    <x v="0"/>
    <n v="2159114"/>
    <n v="2159"/>
    <x v="266"/>
  </r>
  <r>
    <s v="984"/>
    <s v="Insurance Company"/>
    <x v="1"/>
    <x v="0"/>
    <n v="400933339"/>
    <n v="400933"/>
    <x v="267"/>
  </r>
  <r>
    <s v="985"/>
    <s v="Police and Salaried Firemen"/>
    <x v="1"/>
    <x v="0"/>
    <n v="15113756"/>
    <n v="15114"/>
    <x v="268"/>
  </r>
  <r>
    <s v="986"/>
    <s v="Adult Shelter or Halfway House"/>
    <x v="1"/>
    <x v="0"/>
    <n v="12734096"/>
    <n v="12734"/>
    <x v="269"/>
  </r>
  <r>
    <s v="988"/>
    <s v="Bank"/>
    <x v="1"/>
    <x v="0"/>
    <n v="1172591821"/>
    <n v="1172592"/>
    <x v="270"/>
  </r>
  <r>
    <s v="991"/>
    <s v="Athletic Team: Non-Contact Sports"/>
    <x v="1"/>
    <x v="0"/>
    <n v="746015"/>
    <n v="746"/>
    <x v="271"/>
  </r>
  <r>
    <s v="992"/>
    <s v="Sanitary Company"/>
    <x v="1"/>
    <x v="0"/>
    <n v="2581714"/>
    <n v="2582"/>
    <x v="272"/>
  </r>
  <r>
    <s v="995"/>
    <s v="Rubbish or Garbage Removal"/>
    <x v="1"/>
    <x v="0"/>
    <n v="33651352"/>
    <n v="33651"/>
    <x v="273"/>
  </r>
  <r>
    <s v="997"/>
    <s v="Undertakers"/>
    <x v="1"/>
    <x v="0"/>
    <n v="8202761"/>
    <n v="8203"/>
    <x v="274"/>
  </r>
  <r>
    <s v="999"/>
    <s v="Cemetery"/>
    <x v="1"/>
    <x v="0"/>
    <n v="1600758"/>
    <n v="1601"/>
    <x v="275"/>
  </r>
  <r>
    <s v="2104"/>
    <s v="Food Products Mfg - Temporary Staffing"/>
    <x v="1"/>
    <x v="0"/>
    <n v="74499"/>
    <n v="74"/>
    <x v="276"/>
  </r>
  <r>
    <s v="2107"/>
    <s v="Candy Mfg. - Temporary Staffing"/>
    <x v="1"/>
    <x v="0"/>
    <n v="300292"/>
    <n v="300"/>
    <x v="277"/>
  </r>
  <r>
    <s v="2221"/>
    <s v="Injection Molding - Temporary Staffing"/>
    <x v="1"/>
    <x v="0"/>
    <n v="988061"/>
    <n v="988"/>
    <x v="278"/>
  </r>
  <r>
    <s v="2222"/>
    <s v="Plastic Articles - Temporary Staffing"/>
    <x v="1"/>
    <x v="0"/>
    <n v="526997"/>
    <n v="527"/>
    <x v="279"/>
  </r>
  <r>
    <s v="2281"/>
    <s v="Printing N.O.C. - Temporary Staffing"/>
    <x v="1"/>
    <x v="0"/>
    <n v="835381"/>
    <n v="835"/>
    <x v="280"/>
  </r>
  <r>
    <s v="2403"/>
    <s v="Nonferrous Metals - Temporary Staffing"/>
    <x v="1"/>
    <x v="0"/>
    <n v="5599"/>
    <n v="6"/>
    <x v="281"/>
  </r>
  <r>
    <s v="2472"/>
    <s v="Electronic Component - Temporary Staffing"/>
    <x v="1"/>
    <x v="0"/>
    <n v="526498"/>
    <n v="526"/>
    <x v="282"/>
  </r>
  <r>
    <s v="2475"/>
    <s v="Battery Mfg. - Temporary Staffing"/>
    <x v="1"/>
    <x v="0"/>
    <n v="4375"/>
    <n v="4"/>
    <x v="283"/>
  </r>
  <r>
    <s v="2563"/>
    <s v="Paint OR Colors Mfg.-Temporary Staffing"/>
    <x v="1"/>
    <x v="0"/>
    <n v="175853"/>
    <n v="176"/>
    <x v="284"/>
  </r>
  <r>
    <s v="2609"/>
    <s v="Excavation - Temporary Staffing"/>
    <x v="1"/>
    <x v="0"/>
    <n v="312408"/>
    <n v="312"/>
    <x v="285"/>
  </r>
  <r>
    <s v="2651"/>
    <s v="Commercial Carpentry-Temporary Staffing"/>
    <x v="1"/>
    <x v="0"/>
    <n v="1077385"/>
    <n v="1077"/>
    <x v="286"/>
  </r>
  <r>
    <s v="2661"/>
    <s v="Electrical Wiring - Temporary Staffing"/>
    <x v="1"/>
    <x v="0"/>
    <n v="1200473"/>
    <n v="1200"/>
    <x v="287"/>
  </r>
  <r>
    <s v="2813"/>
    <s v="Warehousing - Temporary Staffing"/>
    <x v="1"/>
    <x v="0"/>
    <n v="1960940"/>
    <n v="1961"/>
    <x v="288"/>
  </r>
  <r>
    <s v="2921"/>
    <s v="Furniture-Wholesale-Temporary Staffing"/>
    <x v="1"/>
    <x v="0"/>
    <n v="25770"/>
    <n v="26"/>
    <x v="289"/>
  </r>
  <r>
    <s v="2923"/>
    <s v="Packaging-NON-Crating-Temporary Staffing"/>
    <x v="1"/>
    <x v="0"/>
    <n v="1905025"/>
    <n v="1905"/>
    <x v="290"/>
  </r>
  <r>
    <s v="2926"/>
    <s v="Hardware-Wholesale - Temporary Staffing"/>
    <x v="1"/>
    <x v="0"/>
    <n v="255689"/>
    <n v="256"/>
    <x v="291"/>
  </r>
  <r>
    <s v="2928"/>
    <s v="Retail Store, N.O.C.-Temporary Staffing"/>
    <x v="1"/>
    <x v="0"/>
    <n v="352151"/>
    <n v="352"/>
    <x v="292"/>
  </r>
  <r>
    <s v="2965"/>
    <s v="Temporary-College OR School"/>
    <x v="1"/>
    <x v="0"/>
    <n v="5123311"/>
    <n v="5123"/>
    <x v="293"/>
  </r>
  <r>
    <s v="4777"/>
    <s v="Explosives Distributing"/>
    <x v="1"/>
    <x v="0"/>
    <n v="29331"/>
    <n v="29"/>
    <x v="294"/>
  </r>
  <r>
    <s v="7405"/>
    <s v="Aircraft Operation, Scheduled"/>
    <x v="1"/>
    <x v="0"/>
    <n v="62563"/>
    <n v="63"/>
    <x v="295"/>
  </r>
  <r>
    <s v="7421"/>
    <s v="Aircraft Operation Business"/>
    <x v="1"/>
    <x v="0"/>
    <n v="5225166"/>
    <n v="5225"/>
    <x v="296"/>
  </r>
  <r>
    <s v="7424"/>
    <s v="Aircraft Operation, N.O.C."/>
    <x v="1"/>
    <x v="0"/>
    <n v="4173491"/>
    <n v="4173"/>
    <x v="297"/>
  </r>
  <r>
    <s v="7428"/>
    <s v="Aircraft Operation - Ground"/>
    <x v="1"/>
    <x v="0"/>
    <n v="50530064"/>
    <n v="50530"/>
    <x v="298"/>
  </r>
  <r>
    <s v="7445"/>
    <s v="Non-Rateable Element - Class 7405"/>
    <x v="1"/>
    <x v="0"/>
    <n v="62563"/>
    <n v="63"/>
    <x v="299"/>
  </r>
  <r>
    <s v="908"/>
    <s v="Domestic - Inside - Occasional"/>
    <x v="2"/>
    <x v="0"/>
    <n v="589"/>
    <n v="589"/>
    <x v="300"/>
  </r>
  <r>
    <s v="909"/>
    <s v="Domestic - Outside - Occasional"/>
    <x v="2"/>
    <x v="0"/>
    <n v="18"/>
    <n v="18"/>
    <x v="301"/>
  </r>
  <r>
    <s v="912"/>
    <s v="Domestic Workers - Outside"/>
    <x v="2"/>
    <x v="0"/>
    <n v="53"/>
    <n v="53"/>
    <x v="302"/>
  </r>
  <r>
    <s v="913"/>
    <s v="Domestic Workers - Inside"/>
    <x v="2"/>
    <x v="0"/>
    <n v="371"/>
    <n v="371"/>
    <x v="303"/>
  </r>
  <r>
    <s v="63"/>
    <s v="Premium Discount"/>
    <x v="0"/>
    <x v="1"/>
    <n v="0"/>
    <n v="0"/>
    <x v="0"/>
  </r>
  <r>
    <s v="64"/>
    <s v="Premium Discount"/>
    <x v="0"/>
    <x v="1"/>
    <n v="0"/>
    <n v="0"/>
    <x v="1"/>
  </r>
  <r>
    <s v="5"/>
    <s v="Tree Pruning"/>
    <x v="1"/>
    <x v="1"/>
    <n v="8455993"/>
    <n v="8456"/>
    <x v="2"/>
  </r>
  <r>
    <s v="6"/>
    <s v="Field Crop or Vegetable Farm"/>
    <x v="1"/>
    <x v="1"/>
    <n v="6139164"/>
    <n v="6139"/>
    <x v="3"/>
  </r>
  <r>
    <s v="7"/>
    <s v="Farm Machinery Operation"/>
    <x v="1"/>
    <x v="1"/>
    <n v="1275618"/>
    <n v="1276"/>
    <x v="4"/>
  </r>
  <r>
    <s v="8"/>
    <s v="Mushroom Raising"/>
    <x v="1"/>
    <x v="1"/>
    <n v="928933"/>
    <n v="929"/>
    <x v="5"/>
  </r>
  <r>
    <s v="9"/>
    <s v="Logging or Lumbering, N.O.C."/>
    <x v="1"/>
    <x v="1"/>
    <n v="1000"/>
    <n v="1"/>
    <x v="6"/>
  </r>
  <r>
    <s v="11"/>
    <s v="Flower Raising, Cultivating"/>
    <x v="1"/>
    <x v="1"/>
    <n v="1509821"/>
    <n v="1510"/>
    <x v="7"/>
  </r>
  <r>
    <s v="12"/>
    <s v="Landscape Contractor"/>
    <x v="1"/>
    <x v="1"/>
    <n v="62973943"/>
    <n v="62974"/>
    <x v="8"/>
  </r>
  <r>
    <s v="13"/>
    <s v="Nursery"/>
    <x v="1"/>
    <x v="1"/>
    <n v="3423712"/>
    <n v="3424"/>
    <x v="9"/>
  </r>
  <r>
    <s v="16"/>
    <s v="Orchards"/>
    <x v="1"/>
    <x v="1"/>
    <n v="119514"/>
    <n v="120"/>
    <x v="10"/>
  </r>
  <r>
    <s v="34"/>
    <s v="Animal Raising"/>
    <x v="1"/>
    <x v="1"/>
    <n v="37525692"/>
    <n v="37526"/>
    <x v="11"/>
  </r>
  <r>
    <s v="36"/>
    <s v="Dairy Farms"/>
    <x v="1"/>
    <x v="1"/>
    <n v="1168263"/>
    <n v="1168"/>
    <x v="12"/>
  </r>
  <r>
    <s v="55"/>
    <s v="Sand Excavation"/>
    <x v="1"/>
    <x v="1"/>
    <n v="3539577"/>
    <n v="3540"/>
    <x v="13"/>
  </r>
  <r>
    <s v="59"/>
    <s v="Mineral Milling"/>
    <x v="1"/>
    <x v="1"/>
    <n v="172558"/>
    <n v="173"/>
    <x v="14"/>
  </r>
  <r>
    <s v="83"/>
    <s v="Livestock Farms"/>
    <x v="1"/>
    <x v="1"/>
    <n v="119948"/>
    <n v="120"/>
    <x v="15"/>
  </r>
  <r>
    <s v="101"/>
    <s v="Grain Milling"/>
    <x v="1"/>
    <x v="1"/>
    <n v="5973954"/>
    <n v="5974"/>
    <x v="16"/>
  </r>
  <r>
    <s v="104"/>
    <s v="Food Products Mfg., N.O.C."/>
    <x v="1"/>
    <x v="1"/>
    <n v="52554715"/>
    <n v="52555"/>
    <x v="17"/>
  </r>
  <r>
    <s v="105"/>
    <s v="Bakery - Wholesale"/>
    <x v="1"/>
    <x v="1"/>
    <n v="588511"/>
    <n v="589"/>
    <x v="18"/>
  </r>
  <r>
    <s v="106"/>
    <s v="Processed Meat Products Mfg."/>
    <x v="1"/>
    <x v="1"/>
    <n v="1710134"/>
    <n v="1710"/>
    <x v="19"/>
  </r>
  <r>
    <s v="107"/>
    <s v="Candy or Chewing Gum Mfg."/>
    <x v="1"/>
    <x v="1"/>
    <n v="1741261"/>
    <n v="1741"/>
    <x v="20"/>
  </r>
  <r>
    <s v="108"/>
    <s v="Brewery"/>
    <x v="1"/>
    <x v="1"/>
    <n v="6228858"/>
    <n v="6229"/>
    <x v="21"/>
  </r>
  <r>
    <s v="109"/>
    <s v="Dairy Products Mfg."/>
    <x v="1"/>
    <x v="1"/>
    <n v="2988287"/>
    <n v="2988"/>
    <x v="22"/>
  </r>
  <r>
    <s v="110"/>
    <s v="Ice Cream Mfg."/>
    <x v="1"/>
    <x v="1"/>
    <n v="255954"/>
    <n v="256"/>
    <x v="23"/>
  </r>
  <r>
    <s v="111"/>
    <s v="Slaughter House - Wholesale"/>
    <x v="1"/>
    <x v="1"/>
    <n v="90095"/>
    <n v="90"/>
    <x v="24"/>
  </r>
  <r>
    <s v="112"/>
    <s v="Carbonated Beverage Mfg."/>
    <x v="1"/>
    <x v="1"/>
    <n v="13377445"/>
    <n v="13377"/>
    <x v="25"/>
  </r>
  <r>
    <s v="113"/>
    <s v="Preserving or Canning of Food"/>
    <x v="1"/>
    <x v="1"/>
    <n v="305874"/>
    <n v="306"/>
    <x v="26"/>
  </r>
  <r>
    <s v="114"/>
    <s v="Rendering Works"/>
    <x v="1"/>
    <x v="1"/>
    <n v="59140"/>
    <n v="59"/>
    <x v="27"/>
  </r>
  <r>
    <s v="119"/>
    <s v="Meat Products Mfg."/>
    <x v="1"/>
    <x v="1"/>
    <n v="663741"/>
    <n v="664"/>
    <x v="28"/>
  </r>
  <r>
    <s v="132"/>
    <s v="Spinning or Weaving"/>
    <x v="1"/>
    <x v="1"/>
    <n v="10877392"/>
    <n v="10877"/>
    <x v="29"/>
  </r>
  <r>
    <s v="134"/>
    <s v="Knit Goods Mfg."/>
    <x v="1"/>
    <x v="1"/>
    <n v="677341"/>
    <n v="677"/>
    <x v="30"/>
  </r>
  <r>
    <s v="136"/>
    <s v="Embroidery Manufacture"/>
    <x v="1"/>
    <x v="1"/>
    <n v="522300"/>
    <n v="522"/>
    <x v="31"/>
  </r>
  <r>
    <s v="139"/>
    <s v="Dyeing, Mercerizing, or Finishing"/>
    <x v="1"/>
    <x v="1"/>
    <n v="963050"/>
    <n v="963"/>
    <x v="32"/>
  </r>
  <r>
    <s v="141"/>
    <s v="Laundry, N.O.C."/>
    <x v="1"/>
    <x v="1"/>
    <n v="13220376"/>
    <n v="13220"/>
    <x v="33"/>
  </r>
  <r>
    <s v="142"/>
    <s v="Dry Cleaning Plant"/>
    <x v="1"/>
    <x v="1"/>
    <n v="2654042"/>
    <n v="2654"/>
    <x v="34"/>
  </r>
  <r>
    <s v="161"/>
    <s v="Apparel Mfg."/>
    <x v="1"/>
    <x v="1"/>
    <n v="606871"/>
    <n v="607"/>
    <x v="35"/>
  </r>
  <r>
    <s v="163"/>
    <s v="Textile Products Mfg. N.O.C."/>
    <x v="1"/>
    <x v="1"/>
    <n v="13114421"/>
    <n v="13114"/>
    <x v="36"/>
  </r>
  <r>
    <s v="165"/>
    <s v="Mattress or Box Spring Mfg."/>
    <x v="1"/>
    <x v="1"/>
    <n v="1266401"/>
    <n v="1266"/>
    <x v="37"/>
  </r>
  <r>
    <s v="166"/>
    <s v="Canvas or Burlap Products Mfg."/>
    <x v="1"/>
    <x v="1"/>
    <n v="351618"/>
    <n v="352"/>
    <x v="38"/>
  </r>
  <r>
    <s v="204"/>
    <s v="Shoe Mfg."/>
    <x v="1"/>
    <x v="1"/>
    <n v="165863"/>
    <n v="166"/>
    <x v="39"/>
  </r>
  <r>
    <s v="205"/>
    <s v="Leather Goods Mfg., N.O.C."/>
    <x v="1"/>
    <x v="1"/>
    <n v="126448"/>
    <n v="126"/>
    <x v="40"/>
  </r>
  <r>
    <s v="221"/>
    <s v="Plastics Mfg. Injection Molding"/>
    <x v="1"/>
    <x v="1"/>
    <n v="7325400"/>
    <n v="7325"/>
    <x v="41"/>
  </r>
  <r>
    <s v="222"/>
    <s v="Plastics Mfg., N.O.C."/>
    <x v="1"/>
    <x v="1"/>
    <n v="44018077"/>
    <n v="44018"/>
    <x v="42"/>
  </r>
  <r>
    <s v="225"/>
    <s v="Rubber Goods or Tire Mfg."/>
    <x v="1"/>
    <x v="1"/>
    <n v="8411070"/>
    <n v="8411"/>
    <x v="43"/>
  </r>
  <r>
    <s v="227"/>
    <s v="Oilcloth, Mfg."/>
    <x v="1"/>
    <x v="1"/>
    <n v="50392626"/>
    <n v="50393"/>
    <x v="44"/>
  </r>
  <r>
    <s v="255"/>
    <s v="Paper or Pulp Mfg."/>
    <x v="1"/>
    <x v="1"/>
    <n v="3717447"/>
    <n v="3717"/>
    <x v="45"/>
  </r>
  <r>
    <s v="259"/>
    <s v="Paper Products Mfg., N.O.C."/>
    <x v="1"/>
    <x v="1"/>
    <n v="22050531"/>
    <n v="22051"/>
    <x v="46"/>
  </r>
  <r>
    <s v="261"/>
    <s v="Corrugated Paper/Products Mfg."/>
    <x v="1"/>
    <x v="1"/>
    <n v="47437"/>
    <n v="47"/>
    <x v="47"/>
  </r>
  <r>
    <s v="263"/>
    <s v="Paper Coating/Finishing"/>
    <x v="1"/>
    <x v="1"/>
    <n v="379996"/>
    <n v="380"/>
    <x v="48"/>
  </r>
  <r>
    <s v="281"/>
    <s v="Printing, N.O.C."/>
    <x v="1"/>
    <x v="1"/>
    <n v="4426772"/>
    <n v="4427"/>
    <x v="49"/>
  </r>
  <r>
    <s v="282"/>
    <s v="Newspaper Printing"/>
    <x v="1"/>
    <x v="1"/>
    <n v="1887369"/>
    <n v="1887"/>
    <x v="50"/>
  </r>
  <r>
    <s v="285"/>
    <s v="Printing - Sheet-Fed Press"/>
    <x v="1"/>
    <x v="1"/>
    <n v="4114830"/>
    <n v="4115"/>
    <x v="51"/>
  </r>
  <r>
    <s v="305"/>
    <s v="Carpentry Shop"/>
    <x v="1"/>
    <x v="1"/>
    <n v="9084142"/>
    <n v="9084"/>
    <x v="52"/>
  </r>
  <r>
    <s v="306"/>
    <s v="Wood Turned Products Mfg."/>
    <x v="1"/>
    <x v="1"/>
    <n v="50251"/>
    <n v="50"/>
    <x v="53"/>
  </r>
  <r>
    <s v="311"/>
    <s v="Cabinet Works"/>
    <x v="1"/>
    <x v="1"/>
    <n v="4828144"/>
    <n v="4828"/>
    <x v="54"/>
  </r>
  <r>
    <s v="319"/>
    <s v="Furniture Assembly"/>
    <x v="1"/>
    <x v="1"/>
    <n v="109951"/>
    <n v="110"/>
    <x v="55"/>
  </r>
  <r>
    <s v="323"/>
    <s v="Furniture Mfg. - Wood"/>
    <x v="1"/>
    <x v="1"/>
    <n v="42598"/>
    <n v="43"/>
    <x v="56"/>
  </r>
  <r>
    <s v="327"/>
    <s v="Furniture Upholstering, Shop Only"/>
    <x v="1"/>
    <x v="1"/>
    <n v="552103"/>
    <n v="552"/>
    <x v="57"/>
  </r>
  <r>
    <s v="402"/>
    <s v="Smelting or Galvanizing"/>
    <x v="1"/>
    <x v="1"/>
    <n v="1210292"/>
    <n v="1210"/>
    <x v="58"/>
  </r>
  <r>
    <s v="407"/>
    <s v="Tube Mfg."/>
    <x v="1"/>
    <x v="1"/>
    <n v="6909006"/>
    <n v="6909"/>
    <x v="59"/>
  </r>
  <r>
    <s v="411"/>
    <s v="Steel Fabricating"/>
    <x v="1"/>
    <x v="1"/>
    <n v="8545272"/>
    <n v="8545"/>
    <x v="60"/>
  </r>
  <r>
    <s v="413"/>
    <s v="Iron Works"/>
    <x v="1"/>
    <x v="1"/>
    <n v="9685337"/>
    <n v="9685"/>
    <x v="61"/>
  </r>
  <r>
    <s v="415"/>
    <s v="Fabricated Plate Work"/>
    <x v="1"/>
    <x v="1"/>
    <n v="1248651"/>
    <n v="1249"/>
    <x v="62"/>
  </r>
  <r>
    <s v="416"/>
    <s v="Car Mfg."/>
    <x v="1"/>
    <x v="1"/>
    <n v="2893704"/>
    <n v="2894"/>
    <x v="63"/>
  </r>
  <r>
    <s v="433"/>
    <s v="Tool Mfg. Forged"/>
    <x v="1"/>
    <x v="1"/>
    <n v="182911"/>
    <n v="183"/>
    <x v="64"/>
  </r>
  <r>
    <s v="441"/>
    <s v="Tool Mfg., N.O.C."/>
    <x v="1"/>
    <x v="1"/>
    <n v="357678"/>
    <n v="358"/>
    <x v="65"/>
  </r>
  <r>
    <s v="445"/>
    <s v="Hardware Mfg., N.O.C."/>
    <x v="1"/>
    <x v="1"/>
    <n v="4166291"/>
    <n v="4166"/>
    <x v="66"/>
  </r>
  <r>
    <s v="446"/>
    <s v="Machined Parts Mfg., N.O.C."/>
    <x v="1"/>
    <x v="1"/>
    <n v="2588297"/>
    <n v="2588"/>
    <x v="67"/>
  </r>
  <r>
    <s v="449"/>
    <s v="Electroplating"/>
    <x v="1"/>
    <x v="1"/>
    <n v="219415"/>
    <n v="219"/>
    <x v="68"/>
  </r>
  <r>
    <s v="451"/>
    <s v="Automobile Body Mfg."/>
    <x v="1"/>
    <x v="1"/>
    <n v="941977"/>
    <n v="942"/>
    <x v="69"/>
  </r>
  <r>
    <s v="454"/>
    <s v="Sheet Metal Products Fab. - Shop"/>
    <x v="1"/>
    <x v="1"/>
    <n v="14284452"/>
    <n v="14284"/>
    <x v="70"/>
  </r>
  <r>
    <s v="456"/>
    <s v="Metal Furniture or Furnishing Mfg"/>
    <x v="1"/>
    <x v="1"/>
    <n v="13764639"/>
    <n v="13765"/>
    <x v="71"/>
  </r>
  <r>
    <s v="457"/>
    <s v="Wire Goods Mfg."/>
    <x v="1"/>
    <x v="1"/>
    <n v="2109311"/>
    <n v="2109"/>
    <x v="72"/>
  </r>
  <r>
    <s v="458"/>
    <s v="Jewelry Mfg."/>
    <x v="1"/>
    <x v="1"/>
    <n v="505244"/>
    <n v="505"/>
    <x v="73"/>
  </r>
  <r>
    <s v="459"/>
    <s v="Eyelet, Mfg."/>
    <x v="1"/>
    <x v="1"/>
    <n v="1725531"/>
    <n v="1726"/>
    <x v="74"/>
  </r>
  <r>
    <s v="461"/>
    <s v="Machine Shop"/>
    <x v="1"/>
    <x v="1"/>
    <n v="25417785"/>
    <n v="25418"/>
    <x v="75"/>
  </r>
  <r>
    <s v="463"/>
    <s v="Automobile Mfg."/>
    <x v="1"/>
    <x v="1"/>
    <n v="164041"/>
    <n v="164"/>
    <x v="76"/>
  </r>
  <r>
    <s v="464"/>
    <s v="Machinery Mfg., N.O.C."/>
    <x v="1"/>
    <x v="1"/>
    <n v="126042"/>
    <n v="126"/>
    <x v="77"/>
  </r>
  <r>
    <s v="471"/>
    <s v="Printed Circuit Board Assembly"/>
    <x v="1"/>
    <x v="1"/>
    <n v="820647"/>
    <n v="821"/>
    <x v="78"/>
  </r>
  <r>
    <s v="472"/>
    <s v="Electronic Component Mfg., N.O.C."/>
    <x v="1"/>
    <x v="1"/>
    <n v="2126509"/>
    <n v="2127"/>
    <x v="79"/>
  </r>
  <r>
    <s v="473"/>
    <s v="Electrical Apparatus Mfg., N.O.C."/>
    <x v="1"/>
    <x v="1"/>
    <n v="7878137"/>
    <n v="7878"/>
    <x v="80"/>
  </r>
  <r>
    <s v="474"/>
    <s v="Electric Power Equipment Mfg."/>
    <x v="1"/>
    <x v="1"/>
    <n v="3564867"/>
    <n v="3565"/>
    <x v="81"/>
  </r>
  <r>
    <s v="475"/>
    <s v="Battery Mfg."/>
    <x v="1"/>
    <x v="1"/>
    <n v="20022993"/>
    <n v="20023"/>
    <x v="82"/>
  </r>
  <r>
    <s v="476"/>
    <s v="Industrial Control Systems Mfg."/>
    <x v="1"/>
    <x v="1"/>
    <n v="968273"/>
    <n v="968"/>
    <x v="83"/>
  </r>
  <r>
    <s v="477"/>
    <s v="Electric Motor Mfg. or Repair"/>
    <x v="1"/>
    <x v="1"/>
    <n v="529081"/>
    <n v="529"/>
    <x v="84"/>
  </r>
  <r>
    <s v="483"/>
    <s v="Office Machine Mfg."/>
    <x v="1"/>
    <x v="1"/>
    <n v="472559"/>
    <n v="473"/>
    <x v="85"/>
  </r>
  <r>
    <s v="485"/>
    <s v="Communications Equipment Mfg."/>
    <x v="1"/>
    <x v="1"/>
    <n v="672090"/>
    <n v="672"/>
    <x v="86"/>
  </r>
  <r>
    <s v="487"/>
    <s v="Surgical/Optical Instrument Mfg."/>
    <x v="1"/>
    <x v="1"/>
    <n v="3229017"/>
    <n v="3229"/>
    <x v="87"/>
  </r>
  <r>
    <s v="488"/>
    <s v="Electronic Instrument Mfg."/>
    <x v="1"/>
    <x v="1"/>
    <n v="21360404"/>
    <n v="21360"/>
    <x v="88"/>
  </r>
  <r>
    <s v="489"/>
    <s v="Dental Laboratory"/>
    <x v="1"/>
    <x v="1"/>
    <n v="2072764"/>
    <n v="2073"/>
    <x v="89"/>
  </r>
  <r>
    <s v="501"/>
    <s v="Cement Mfg."/>
    <x v="1"/>
    <x v="1"/>
    <n v="70621"/>
    <n v="71"/>
    <x v="90"/>
  </r>
  <r>
    <s v="506"/>
    <s v="Powder Metal Products Mfg."/>
    <x v="1"/>
    <x v="1"/>
    <n v="2237660"/>
    <n v="2238"/>
    <x v="91"/>
  </r>
  <r>
    <s v="507"/>
    <s v="Graphite Products Mfg."/>
    <x v="1"/>
    <x v="1"/>
    <n v="13305"/>
    <n v="13"/>
    <x v="92"/>
  </r>
  <r>
    <s v="511"/>
    <s v="Concrete Products Manufacturing"/>
    <x v="1"/>
    <x v="1"/>
    <n v="5719829"/>
    <n v="5720"/>
    <x v="93"/>
  </r>
  <r>
    <s v="536"/>
    <s v="Glass Products Mfg."/>
    <x v="1"/>
    <x v="1"/>
    <n v="426789"/>
    <n v="427"/>
    <x v="94"/>
  </r>
  <r>
    <s v="544"/>
    <s v="Temporary Staff- Light Industrial"/>
    <x v="1"/>
    <x v="1"/>
    <n v="17953628"/>
    <n v="17954"/>
    <x v="95"/>
  </r>
  <r>
    <s v="551"/>
    <s v="Chemical Mfg., N.O.C."/>
    <x v="1"/>
    <x v="1"/>
    <n v="86564363"/>
    <n v="86564"/>
    <x v="96"/>
  </r>
  <r>
    <s v="553"/>
    <s v="Gases-Mfg."/>
    <x v="1"/>
    <x v="1"/>
    <n v="18361947"/>
    <n v="18362"/>
    <x v="97"/>
  </r>
  <r>
    <s v="555"/>
    <s v="Drug and Medicine Mfg."/>
    <x v="1"/>
    <x v="1"/>
    <n v="53409977"/>
    <n v="53410"/>
    <x v="98"/>
  </r>
  <r>
    <s v="563"/>
    <s v="Paint Mfg."/>
    <x v="1"/>
    <x v="1"/>
    <n v="18134313"/>
    <n v="18134"/>
    <x v="99"/>
  </r>
  <r>
    <s v="571"/>
    <s v="Soap Mfg."/>
    <x v="1"/>
    <x v="1"/>
    <n v="22068591"/>
    <n v="22069"/>
    <x v="100"/>
  </r>
  <r>
    <s v="573"/>
    <s v="Fertilizer Mfg."/>
    <x v="1"/>
    <x v="1"/>
    <n v="1369878"/>
    <n v="1370"/>
    <x v="101"/>
  </r>
  <r>
    <s v="581"/>
    <s v="Oil Refining"/>
    <x v="1"/>
    <x v="1"/>
    <n v="83977332"/>
    <n v="83977"/>
    <x v="102"/>
  </r>
  <r>
    <s v="601"/>
    <s v="Road Construction"/>
    <x v="1"/>
    <x v="1"/>
    <n v="31351195"/>
    <n v="31351"/>
    <x v="103"/>
  </r>
  <r>
    <s v="603"/>
    <s v="Sewer Construction"/>
    <x v="1"/>
    <x v="1"/>
    <n v="5403045"/>
    <n v="5403"/>
    <x v="104"/>
  </r>
  <r>
    <s v="605"/>
    <s v="Railroad Construction"/>
    <x v="1"/>
    <x v="1"/>
    <n v="145854"/>
    <n v="146"/>
    <x v="105"/>
  </r>
  <r>
    <s v="607"/>
    <s v="Drilling"/>
    <x v="1"/>
    <x v="1"/>
    <n v="1989541"/>
    <n v="1990"/>
    <x v="106"/>
  </r>
  <r>
    <s v="608"/>
    <s v="Flat Cement Work"/>
    <x v="1"/>
    <x v="1"/>
    <n v="45995957"/>
    <n v="45996"/>
    <x v="107"/>
  </r>
  <r>
    <s v="609"/>
    <s v="Excavation"/>
    <x v="1"/>
    <x v="1"/>
    <n v="68724933"/>
    <n v="68725"/>
    <x v="108"/>
  </r>
  <r>
    <s v="611"/>
    <s v="Pile Driving"/>
    <x v="1"/>
    <x v="1"/>
    <n v="860477"/>
    <n v="860"/>
    <x v="109"/>
  </r>
  <r>
    <s v="617"/>
    <s v="Gas Steam Water Main Construction"/>
    <x v="1"/>
    <x v="1"/>
    <n v="12002704"/>
    <n v="12003"/>
    <x v="110"/>
  </r>
  <r>
    <s v="625"/>
    <s v="Conduit Construction"/>
    <x v="1"/>
    <x v="1"/>
    <n v="3960584"/>
    <n v="3961"/>
    <x v="111"/>
  </r>
  <r>
    <s v="643"/>
    <s v="Asbestos Contractor"/>
    <x v="1"/>
    <x v="1"/>
    <n v="3701819"/>
    <n v="3702"/>
    <x v="112"/>
  </r>
  <r>
    <s v="645"/>
    <s v="Wallboard Installation"/>
    <x v="1"/>
    <x v="1"/>
    <n v="14486776"/>
    <n v="14487"/>
    <x v="113"/>
  </r>
  <r>
    <s v="646"/>
    <s v="Furniture or Fixture Installation"/>
    <x v="1"/>
    <x v="1"/>
    <n v="6112062"/>
    <n v="6112"/>
    <x v="114"/>
  </r>
  <r>
    <s v="647"/>
    <s v="Insulation Work-N.O.C."/>
    <x v="1"/>
    <x v="1"/>
    <n v="8629687"/>
    <n v="8630"/>
    <x v="115"/>
  </r>
  <r>
    <s v="648"/>
    <s v="Cabinet Work Installation"/>
    <x v="1"/>
    <x v="1"/>
    <n v="12167979"/>
    <n v="12168"/>
    <x v="116"/>
  </r>
  <r>
    <s v="649"/>
    <s v="Ceiling Installation"/>
    <x v="1"/>
    <x v="1"/>
    <n v="5947614"/>
    <n v="5948"/>
    <x v="117"/>
  </r>
  <r>
    <s v="651"/>
    <s v="Carpentry - Commercial"/>
    <x v="1"/>
    <x v="1"/>
    <n v="31162774"/>
    <n v="31163"/>
    <x v="118"/>
  </r>
  <r>
    <s v="652"/>
    <s v="Carpentry - Residential"/>
    <x v="1"/>
    <x v="1"/>
    <n v="34129028"/>
    <n v="34129"/>
    <x v="119"/>
  </r>
  <r>
    <s v="653"/>
    <s v="Masonry"/>
    <x v="1"/>
    <x v="1"/>
    <n v="16665535"/>
    <n v="16666"/>
    <x v="120"/>
  </r>
  <r>
    <s v="654"/>
    <s v="Concrete Construction"/>
    <x v="1"/>
    <x v="1"/>
    <n v="11098030"/>
    <n v="11098"/>
    <x v="121"/>
  </r>
  <r>
    <s v="655"/>
    <s v="Iron Erection"/>
    <x v="1"/>
    <x v="1"/>
    <n v="10282439"/>
    <n v="10282"/>
    <x v="122"/>
  </r>
  <r>
    <s v="656"/>
    <s v="Electric Line Construction"/>
    <x v="1"/>
    <x v="1"/>
    <n v="6564174"/>
    <n v="6564"/>
    <x v="123"/>
  </r>
  <r>
    <s v="657"/>
    <s v="Rigging - N.O.C."/>
    <x v="1"/>
    <x v="1"/>
    <n v="544517"/>
    <n v="545"/>
    <x v="124"/>
  </r>
  <r>
    <s v="658"/>
    <s v="Iron Erection or Installation"/>
    <x v="1"/>
    <x v="1"/>
    <n v="5324639"/>
    <n v="5325"/>
    <x v="125"/>
  </r>
  <r>
    <s v="659"/>
    <s v="Roofing"/>
    <x v="1"/>
    <x v="1"/>
    <n v="6987880"/>
    <n v="6988"/>
    <x v="126"/>
  </r>
  <r>
    <s v="660"/>
    <s v="Alarm or Sound System"/>
    <x v="1"/>
    <x v="1"/>
    <n v="34664425"/>
    <n v="34664"/>
    <x v="127"/>
  </r>
  <r>
    <s v="661"/>
    <s v="Electrical Wiring"/>
    <x v="1"/>
    <x v="1"/>
    <n v="103010625"/>
    <n v="103011"/>
    <x v="128"/>
  </r>
  <r>
    <s v="662"/>
    <s v="Appliance - Service or Repair"/>
    <x v="1"/>
    <x v="1"/>
    <n v="5879242"/>
    <n v="5879"/>
    <x v="129"/>
  </r>
  <r>
    <s v="663"/>
    <s v="Plumbing"/>
    <x v="1"/>
    <x v="1"/>
    <n v="84587606"/>
    <n v="84588"/>
    <x v="130"/>
  </r>
  <r>
    <s v="664"/>
    <s v="Heating or Ventilating"/>
    <x v="1"/>
    <x v="1"/>
    <n v="86636209"/>
    <n v="86636"/>
    <x v="131"/>
  </r>
  <r>
    <s v="665"/>
    <s v="Painting"/>
    <x v="1"/>
    <x v="1"/>
    <n v="13218018"/>
    <n v="13218"/>
    <x v="132"/>
  </r>
  <r>
    <s v="666"/>
    <s v="Plate Glass Installation"/>
    <x v="1"/>
    <x v="1"/>
    <n v="2730460"/>
    <n v="2730"/>
    <x v="133"/>
  </r>
  <r>
    <s v="667"/>
    <s v="Paper Hanging"/>
    <x v="1"/>
    <x v="1"/>
    <n v="2653090"/>
    <n v="2653"/>
    <x v="134"/>
  </r>
  <r>
    <s v="668"/>
    <s v="Tile Stone Mosaic or Terrazo Work"/>
    <x v="1"/>
    <x v="1"/>
    <n v="2927980"/>
    <n v="2928"/>
    <x v="135"/>
  </r>
  <r>
    <s v="669"/>
    <s v="Plastering"/>
    <x v="1"/>
    <x v="1"/>
    <n v="494526"/>
    <n v="495"/>
    <x v="136"/>
  </r>
  <r>
    <s v="670"/>
    <s v="House Furnishings Installation"/>
    <x v="1"/>
    <x v="1"/>
    <n v="5271206"/>
    <n v="5271"/>
    <x v="137"/>
  </r>
  <r>
    <s v="673"/>
    <s v="Advertising Sign Mfg."/>
    <x v="1"/>
    <x v="1"/>
    <n v="2513672"/>
    <n v="2514"/>
    <x v="138"/>
  </r>
  <r>
    <s v="674"/>
    <s v="Swimming Pool Construction"/>
    <x v="1"/>
    <x v="1"/>
    <n v="1568774"/>
    <n v="1569"/>
    <x v="139"/>
  </r>
  <r>
    <s v="675"/>
    <s v="Machinery or Equipment Erection"/>
    <x v="1"/>
    <x v="1"/>
    <n v="56868090"/>
    <n v="56868"/>
    <x v="140"/>
  </r>
  <r>
    <s v="676"/>
    <s v="Sheet Metal Installation"/>
    <x v="1"/>
    <x v="1"/>
    <n v="5304979"/>
    <n v="5305"/>
    <x v="141"/>
  </r>
  <r>
    <s v="677"/>
    <s v="Boiler Installation or Repair"/>
    <x v="1"/>
    <x v="1"/>
    <n v="25802153"/>
    <n v="25802"/>
    <x v="142"/>
  </r>
  <r>
    <s v="679"/>
    <s v="Advertising Company, Outdoor"/>
    <x v="1"/>
    <x v="1"/>
    <n v="327036"/>
    <n v="327"/>
    <x v="143"/>
  </r>
  <r>
    <s v="681"/>
    <s v="Canvas Goods Erection"/>
    <x v="1"/>
    <x v="1"/>
    <n v="780519"/>
    <n v="781"/>
    <x v="144"/>
  </r>
  <r>
    <s v="682"/>
    <s v="Temporary Staff - Construction"/>
    <x v="1"/>
    <x v="1"/>
    <n v="2229080"/>
    <n v="2229"/>
    <x v="145"/>
  </r>
  <r>
    <s v="716"/>
    <s v="Marina"/>
    <x v="1"/>
    <x v="1"/>
    <n v="716694"/>
    <n v="717"/>
    <x v="147"/>
  </r>
  <r>
    <s v="718"/>
    <s v="Boat Building or Repair"/>
    <x v="1"/>
    <x v="1"/>
    <n v="1819142"/>
    <n v="1819"/>
    <x v="148"/>
  </r>
  <r>
    <s v="721"/>
    <s v="Railroad Operation, N.O.C."/>
    <x v="1"/>
    <x v="1"/>
    <n v="183445"/>
    <n v="183"/>
    <x v="149"/>
  </r>
  <r>
    <s v="751"/>
    <s v="Gas Utility"/>
    <x v="1"/>
    <x v="1"/>
    <n v="3062033"/>
    <n v="3062"/>
    <x v="150"/>
  </r>
  <r>
    <s v="752"/>
    <s v="Oil or Gas Pipeline Operation"/>
    <x v="1"/>
    <x v="1"/>
    <n v="3066350"/>
    <n v="3066"/>
    <x v="151"/>
  </r>
  <r>
    <s v="753"/>
    <s v="Waterworks"/>
    <x v="1"/>
    <x v="1"/>
    <n v="24065045"/>
    <n v="24065"/>
    <x v="152"/>
  </r>
  <r>
    <s v="755"/>
    <s v="Electric Utilities"/>
    <x v="1"/>
    <x v="1"/>
    <n v="36352407"/>
    <n v="36352"/>
    <x v="153"/>
  </r>
  <r>
    <s v="757"/>
    <s v="Telecommunications Company"/>
    <x v="1"/>
    <x v="1"/>
    <n v="43632641"/>
    <n v="43633"/>
    <x v="154"/>
  </r>
  <r>
    <s v="759"/>
    <s v="Cable Television Operations"/>
    <x v="1"/>
    <x v="1"/>
    <n v="18518617"/>
    <n v="18519"/>
    <x v="155"/>
  </r>
  <r>
    <s v="801"/>
    <s v="Stables"/>
    <x v="1"/>
    <x v="1"/>
    <n v="5444271"/>
    <n v="5444"/>
    <x v="156"/>
  </r>
  <r>
    <s v="802"/>
    <s v="Mobile Crane Rental with Operator"/>
    <x v="1"/>
    <x v="1"/>
    <n v="2715457"/>
    <n v="2715"/>
    <x v="157"/>
  </r>
  <r>
    <s v="804"/>
    <s v="School Transportation"/>
    <x v="1"/>
    <x v="1"/>
    <n v="24055630"/>
    <n v="24056"/>
    <x v="158"/>
  </r>
  <r>
    <s v="805"/>
    <s v="Milk Hauling - by Contractor"/>
    <x v="1"/>
    <x v="1"/>
    <n v="1021803"/>
    <n v="1022"/>
    <x v="159"/>
  </r>
  <r>
    <s v="806"/>
    <s v="Furniture Moving and/or Storage"/>
    <x v="1"/>
    <x v="1"/>
    <n v="4797855"/>
    <n v="4798"/>
    <x v="160"/>
  </r>
  <r>
    <s v="807"/>
    <s v="Ambulance Serv-Salaried Employee"/>
    <x v="1"/>
    <x v="1"/>
    <n v="4566316"/>
    <n v="4566"/>
    <x v="161"/>
  </r>
  <r>
    <s v="808"/>
    <s v="Parcel Delivery Company"/>
    <x v="1"/>
    <x v="1"/>
    <n v="53936953"/>
    <n v="53937"/>
    <x v="162"/>
  </r>
  <r>
    <s v="809"/>
    <s v="Fuel Distribution"/>
    <x v="1"/>
    <x v="1"/>
    <n v="18440570"/>
    <n v="18441"/>
    <x v="163"/>
  </r>
  <r>
    <s v="811"/>
    <s v="Trucking, N.O.C."/>
    <x v="1"/>
    <x v="1"/>
    <n v="69996635"/>
    <n v="69997"/>
    <x v="164"/>
  </r>
  <r>
    <s v="812"/>
    <s v="Mail Hauling or Delivery Service"/>
    <x v="1"/>
    <x v="1"/>
    <n v="1250373"/>
    <n v="1250"/>
    <x v="165"/>
  </r>
  <r>
    <s v="813"/>
    <s v="Warehousing, Other Than Furniture"/>
    <x v="1"/>
    <x v="1"/>
    <n v="26971834"/>
    <n v="26972"/>
    <x v="166"/>
  </r>
  <r>
    <s v="814"/>
    <s v="Dealer in Mble, Self-Prplld Equip"/>
    <x v="1"/>
    <x v="1"/>
    <n v="28939043"/>
    <n v="28939"/>
    <x v="167"/>
  </r>
  <r>
    <s v="815"/>
    <s v="Automobile Service Center"/>
    <x v="1"/>
    <x v="1"/>
    <n v="98442594"/>
    <n v="98443"/>
    <x v="168"/>
  </r>
  <r>
    <s v="816"/>
    <s v="Automobile Filling Stations"/>
    <x v="1"/>
    <x v="1"/>
    <n v="9300139"/>
    <n v="9300"/>
    <x v="169"/>
  </r>
  <r>
    <s v="817"/>
    <s v="Bus Operation"/>
    <x v="1"/>
    <x v="1"/>
    <n v="7043713"/>
    <n v="7044"/>
    <x v="170"/>
  </r>
  <r>
    <s v="818"/>
    <s v="Automobile Dealer"/>
    <x v="1"/>
    <x v="1"/>
    <n v="277080973"/>
    <n v="277081"/>
    <x v="171"/>
  </r>
  <r>
    <s v="819"/>
    <s v="Mobile Equipment Salesperson"/>
    <x v="1"/>
    <x v="1"/>
    <n v="8935701"/>
    <n v="8936"/>
    <x v="172"/>
  </r>
  <r>
    <s v="820"/>
    <s v="Automobile Auction"/>
    <x v="1"/>
    <x v="1"/>
    <n v="506506"/>
    <n v="507"/>
    <x v="173"/>
  </r>
  <r>
    <s v="821"/>
    <s v="Beverage Distributor"/>
    <x v="1"/>
    <x v="1"/>
    <n v="11761398"/>
    <n v="11761"/>
    <x v="174"/>
  </r>
  <r>
    <s v="825"/>
    <s v="Automobile Storage Garage"/>
    <x v="1"/>
    <x v="1"/>
    <n v="5207797"/>
    <n v="5208"/>
    <x v="175"/>
  </r>
  <r>
    <s v="828"/>
    <s v="Paratransit Service"/>
    <x v="1"/>
    <x v="1"/>
    <n v="833982"/>
    <n v="834"/>
    <x v="176"/>
  </r>
  <r>
    <s v="855"/>
    <s v="Lumber or Bldg. Material Dealer"/>
    <x v="1"/>
    <x v="1"/>
    <n v="53147648"/>
    <n v="53148"/>
    <x v="177"/>
  </r>
  <r>
    <s v="857"/>
    <s v="Metal Service Center"/>
    <x v="1"/>
    <x v="1"/>
    <n v="3983875"/>
    <n v="3984"/>
    <x v="178"/>
  </r>
  <r>
    <s v="858"/>
    <s v="Ferrous Scrap Metal Dealer"/>
    <x v="1"/>
    <x v="1"/>
    <n v="2709573"/>
    <n v="2710"/>
    <x v="179"/>
  </r>
  <r>
    <s v="859"/>
    <s v="Nonferrous Scrap Metal Dealer"/>
    <x v="1"/>
    <x v="1"/>
    <n v="358644"/>
    <n v="359"/>
    <x v="180"/>
  </r>
  <r>
    <s v="860"/>
    <s v="Junk Dealer"/>
    <x v="1"/>
    <x v="1"/>
    <n v="1544227"/>
    <n v="1544"/>
    <x v="181"/>
  </r>
  <r>
    <s v="862"/>
    <s v="Recycling Center"/>
    <x v="1"/>
    <x v="1"/>
    <n v="3093543"/>
    <n v="3094"/>
    <x v="182"/>
  </r>
  <r>
    <s v="865"/>
    <s v="Poultry, Fish Dealers/Processors"/>
    <x v="1"/>
    <x v="1"/>
    <n v="253893866"/>
    <n v="253894"/>
    <x v="183"/>
  </r>
  <r>
    <s v="880"/>
    <s v="Apartment House"/>
    <x v="1"/>
    <x v="1"/>
    <n v="34327092"/>
    <n v="34327"/>
    <x v="184"/>
  </r>
  <r>
    <s v="882"/>
    <s v="Residential Interior Cleaning"/>
    <x v="1"/>
    <x v="1"/>
    <n v="5242704"/>
    <n v="5243"/>
    <x v="185"/>
  </r>
  <r>
    <s v="884"/>
    <s v="Health or Exercise Club"/>
    <x v="1"/>
    <x v="1"/>
    <n v="15442297"/>
    <n v="15442"/>
    <x v="186"/>
  </r>
  <r>
    <s v="885"/>
    <s v="Plumbing Supplies Dealer"/>
    <x v="1"/>
    <x v="1"/>
    <n v="11980055"/>
    <n v="11980"/>
    <x v="187"/>
  </r>
  <r>
    <s v="886"/>
    <s v="Electrical Supplies Dealer"/>
    <x v="1"/>
    <x v="1"/>
    <n v="5751447"/>
    <n v="5751"/>
    <x v="188"/>
  </r>
  <r>
    <s v="887"/>
    <s v="Museum"/>
    <x v="1"/>
    <x v="1"/>
    <n v="20962484"/>
    <n v="20962"/>
    <x v="189"/>
  </r>
  <r>
    <s v="888"/>
    <s v="Homeowners Association"/>
    <x v="1"/>
    <x v="1"/>
    <n v="3981379"/>
    <n v="3981"/>
    <x v="190"/>
  </r>
  <r>
    <s v="889"/>
    <s v="Temporary Clerical Staff"/>
    <x v="1"/>
    <x v="1"/>
    <n v="138831106"/>
    <n v="138831"/>
    <x v="191"/>
  </r>
  <r>
    <s v="890"/>
    <s v="Library - Public"/>
    <x v="1"/>
    <x v="1"/>
    <n v="5644555"/>
    <n v="5645"/>
    <x v="192"/>
  </r>
  <r>
    <s v="891"/>
    <s v="Child Care or Early Education"/>
    <x v="1"/>
    <x v="1"/>
    <n v="77464353"/>
    <n v="77464"/>
    <x v="193"/>
  </r>
  <r>
    <s v="896"/>
    <s v="Club, N.O.C."/>
    <x v="1"/>
    <x v="1"/>
    <n v="6874878"/>
    <n v="6875"/>
    <x v="194"/>
  </r>
  <r>
    <s v="897"/>
    <s v="Fast-Food Restaurant"/>
    <x v="1"/>
    <x v="1"/>
    <n v="152105799"/>
    <n v="152106"/>
    <x v="195"/>
  </r>
  <r>
    <s v="898"/>
    <s v="Caterer"/>
    <x v="1"/>
    <x v="1"/>
    <n v="44418394"/>
    <n v="44418"/>
    <x v="196"/>
  </r>
  <r>
    <s v="899"/>
    <s v="Bar, Nightclub"/>
    <x v="1"/>
    <x v="1"/>
    <n v="5511937"/>
    <n v="5512"/>
    <x v="197"/>
  </r>
  <r>
    <s v="903"/>
    <s v="Labor Union"/>
    <x v="1"/>
    <x v="1"/>
    <n v="8289223"/>
    <n v="8289"/>
    <x v="198"/>
  </r>
  <r>
    <s v="904"/>
    <s v="Investigative Agency"/>
    <x v="1"/>
    <x v="1"/>
    <n v="783876"/>
    <n v="784"/>
    <x v="199"/>
  </r>
  <r>
    <s v="905"/>
    <s v="Architectural Consulting Firm"/>
    <x v="1"/>
    <x v="1"/>
    <n v="6651891"/>
    <n v="6652"/>
    <x v="200"/>
  </r>
  <r>
    <s v="907"/>
    <s v="Fruit,Vegetable Dealer Wholesale"/>
    <x v="1"/>
    <x v="1"/>
    <n v="7211067"/>
    <n v="7211"/>
    <x v="201"/>
  </r>
  <r>
    <s v="910"/>
    <s v="Meat Dealer - Wholesale"/>
    <x v="1"/>
    <x v="1"/>
    <n v="505338"/>
    <n v="505"/>
    <x v="202"/>
  </r>
  <r>
    <s v="911"/>
    <s v="Grocery - Wholesale"/>
    <x v="1"/>
    <x v="1"/>
    <n v="13407470"/>
    <n v="13407"/>
    <x v="203"/>
  </r>
  <r>
    <s v="914"/>
    <s v="Department Store"/>
    <x v="1"/>
    <x v="1"/>
    <n v="44954069"/>
    <n v="44954"/>
    <x v="204"/>
  </r>
  <r>
    <s v="915"/>
    <s v="Meat, Fish, Poultry Store-Retail"/>
    <x v="1"/>
    <x v="1"/>
    <n v="4487879"/>
    <n v="4488"/>
    <x v="205"/>
  </r>
  <r>
    <s v="916"/>
    <s v="Clothing or Dry Goods Store"/>
    <x v="1"/>
    <x v="1"/>
    <n v="94576151"/>
    <n v="94576"/>
    <x v="206"/>
  </r>
  <r>
    <s v="917"/>
    <s v="Grocery Store"/>
    <x v="1"/>
    <x v="1"/>
    <n v="173835252"/>
    <n v="173835"/>
    <x v="207"/>
  </r>
  <r>
    <s v="918"/>
    <s v="Bakery Shop"/>
    <x v="1"/>
    <x v="1"/>
    <n v="5128921"/>
    <n v="5129"/>
    <x v="208"/>
  </r>
  <r>
    <s v="919"/>
    <s v="Florist Store"/>
    <x v="1"/>
    <x v="1"/>
    <n v="4597937"/>
    <n v="4598"/>
    <x v="209"/>
  </r>
  <r>
    <s v="920"/>
    <s v="Jewelry Store"/>
    <x v="1"/>
    <x v="1"/>
    <n v="28265555"/>
    <n v="28266"/>
    <x v="210"/>
  </r>
  <r>
    <s v="921"/>
    <s v="Furniture Store - Wholesale"/>
    <x v="1"/>
    <x v="1"/>
    <n v="3256306"/>
    <n v="3256"/>
    <x v="211"/>
  </r>
  <r>
    <s v="922"/>
    <s v="Furniture Store - Retail"/>
    <x v="1"/>
    <x v="1"/>
    <n v="54842335"/>
    <n v="54842"/>
    <x v="212"/>
  </r>
  <r>
    <s v="923"/>
    <s v="Packaging, Contract, Non-Crating"/>
    <x v="1"/>
    <x v="1"/>
    <n v="995080"/>
    <n v="995"/>
    <x v="213"/>
  </r>
  <r>
    <s v="924"/>
    <s v="Wholesale Store, N.O.C."/>
    <x v="1"/>
    <x v="1"/>
    <n v="144319365"/>
    <n v="144319"/>
    <x v="214"/>
  </r>
  <r>
    <s v="925"/>
    <s v="Hardware Store - Retail"/>
    <x v="1"/>
    <x v="1"/>
    <n v="62954471"/>
    <n v="62954"/>
    <x v="215"/>
  </r>
  <r>
    <s v="926"/>
    <s v="Hardware Store - Wholesale"/>
    <x v="1"/>
    <x v="1"/>
    <n v="20367021"/>
    <n v="20367"/>
    <x v="216"/>
  </r>
  <r>
    <s v="927"/>
    <s v="Pharmacy, Retail - All Employees"/>
    <x v="1"/>
    <x v="1"/>
    <n v="110104867"/>
    <n v="110105"/>
    <x v="217"/>
  </r>
  <r>
    <s v="928"/>
    <s v="Retail Stores, N.O.C."/>
    <x v="1"/>
    <x v="1"/>
    <n v="284350386"/>
    <n v="284350"/>
    <x v="218"/>
  </r>
  <r>
    <s v="929"/>
    <s v="Temporary Staff - Mercantile"/>
    <x v="1"/>
    <x v="1"/>
    <n v="1474458"/>
    <n v="1474"/>
    <x v="219"/>
  </r>
  <r>
    <s v="932"/>
    <s v="Copying or Duplicating Service"/>
    <x v="1"/>
    <x v="1"/>
    <n v="15342112"/>
    <n v="15342"/>
    <x v="220"/>
  </r>
  <r>
    <s v="933"/>
    <s v="Vending &amp; Coin Operated Machines"/>
    <x v="1"/>
    <x v="1"/>
    <n v="4541227"/>
    <n v="4541"/>
    <x v="221"/>
  </r>
  <r>
    <s v="934"/>
    <s v="Auto Parts And Accessory Store"/>
    <x v="1"/>
    <x v="1"/>
    <n v="28537590"/>
    <n v="28538"/>
    <x v="222"/>
  </r>
  <r>
    <s v="935"/>
    <s v="Bldg Material Store Employees"/>
    <x v="1"/>
    <x v="1"/>
    <n v="4843478"/>
    <n v="4843"/>
    <x v="223"/>
  </r>
  <r>
    <s v="936"/>
    <s v="Broadcasting Station"/>
    <x v="1"/>
    <x v="1"/>
    <n v="60386555"/>
    <n v="60387"/>
    <x v="224"/>
  </r>
  <r>
    <s v="937"/>
    <s v="Temporary Staff - Heavy Service"/>
    <x v="1"/>
    <x v="1"/>
    <n v="45196548"/>
    <n v="45197"/>
    <x v="225"/>
  </r>
  <r>
    <s v="939"/>
    <s v="Carnival Circus-Traveling"/>
    <x v="1"/>
    <x v="1"/>
    <n v="42800"/>
    <n v="43"/>
    <x v="226"/>
  </r>
  <r>
    <s v="940"/>
    <s v="Residential - Intel Disabilities"/>
    <x v="1"/>
    <x v="1"/>
    <n v="1387954"/>
    <n v="1388"/>
    <x v="227"/>
  </r>
  <r>
    <s v="941"/>
    <s v="Social Rehabilitation Facility"/>
    <x v="1"/>
    <x v="1"/>
    <n v="89492409"/>
    <n v="89492"/>
    <x v="228"/>
  </r>
  <r>
    <s v="942"/>
    <s v="Home Health-Professional Staff"/>
    <x v="1"/>
    <x v="1"/>
    <n v="63940098"/>
    <n v="63940"/>
    <x v="229"/>
  </r>
  <r>
    <s v="943"/>
    <s v="Home Health-Nonprofessional Staff"/>
    <x v="1"/>
    <x v="1"/>
    <n v="29768165"/>
    <n v="29768"/>
    <x v="230"/>
  </r>
  <r>
    <s v="944"/>
    <s v="Club Country, Golf or Yachting"/>
    <x v="1"/>
    <x v="1"/>
    <n v="32775471"/>
    <n v="32775"/>
    <x v="231"/>
  </r>
  <r>
    <s v="945"/>
    <s v="Hotel Restaurant"/>
    <x v="1"/>
    <x v="1"/>
    <n v="13992351"/>
    <n v="13992"/>
    <x v="232"/>
  </r>
  <r>
    <s v="946"/>
    <s v="Temporary Medical Staffing"/>
    <x v="1"/>
    <x v="1"/>
    <n v="16041473"/>
    <n v="16041"/>
    <x v="233"/>
  </r>
  <r>
    <s v="947"/>
    <s v="Temporary-Maintenance or Service"/>
    <x v="1"/>
    <x v="1"/>
    <n v="9850911"/>
    <n v="9851"/>
    <x v="234"/>
  </r>
  <r>
    <s v="948"/>
    <s v="Mailing or Addressing Company"/>
    <x v="1"/>
    <x v="1"/>
    <n v="10203814"/>
    <n v="10204"/>
    <x v="235"/>
  </r>
  <r>
    <s v="949"/>
    <s v="Temporary Marketing Staff"/>
    <x v="1"/>
    <x v="1"/>
    <n v="5576960"/>
    <n v="5577"/>
    <x v="236"/>
  </r>
  <r>
    <s v="951"/>
    <s v="Salesperson - Outside"/>
    <x v="1"/>
    <x v="1"/>
    <n v="918221582"/>
    <n v="918222"/>
    <x v="237"/>
  </r>
  <r>
    <s v="952"/>
    <s v="Office Machine Service or Repair"/>
    <x v="1"/>
    <x v="1"/>
    <n v="62997284"/>
    <n v="62997"/>
    <x v="238"/>
  </r>
  <r>
    <s v="953"/>
    <s v="Office"/>
    <x v="1"/>
    <x v="1"/>
    <n v="4724722307"/>
    <n v="4724722"/>
    <x v="239"/>
  </r>
  <r>
    <s v="954"/>
    <s v="Security Agency"/>
    <x v="1"/>
    <x v="1"/>
    <n v="45743398"/>
    <n v="45743"/>
    <x v="240"/>
  </r>
  <r>
    <s v="955"/>
    <s v="Engineering Consulting Firm"/>
    <x v="1"/>
    <x v="1"/>
    <n v="747815262"/>
    <n v="747815"/>
    <x v="241"/>
  </r>
  <r>
    <s v="956"/>
    <s v="Law Firm"/>
    <x v="1"/>
    <x v="1"/>
    <n v="405413762"/>
    <n v="405414"/>
    <x v="242"/>
  </r>
  <r>
    <s v="957"/>
    <s v="Physician or Dentist"/>
    <x v="1"/>
    <x v="1"/>
    <n v="926949683"/>
    <n v="926950"/>
    <x v="243"/>
  </r>
  <r>
    <s v="958"/>
    <s v="Rehabilitation Hospitals"/>
    <x v="1"/>
    <x v="1"/>
    <n v="48438127"/>
    <n v="48438"/>
    <x v="244"/>
  </r>
  <r>
    <s v="959"/>
    <s v="Veterinarians"/>
    <x v="1"/>
    <x v="1"/>
    <n v="46032246"/>
    <n v="46032"/>
    <x v="245"/>
  </r>
  <r>
    <s v="960"/>
    <s v="Nursing and Convalescent Home"/>
    <x v="1"/>
    <x v="1"/>
    <n v="172769263"/>
    <n v="172769"/>
    <x v="246"/>
  </r>
  <r>
    <s v="961"/>
    <s v="Hospitals"/>
    <x v="1"/>
    <x v="1"/>
    <n v="405542820"/>
    <n v="405543"/>
    <x v="247"/>
  </r>
  <r>
    <s v="962"/>
    <s v="Accounting/Financial Audit Firm"/>
    <x v="1"/>
    <x v="1"/>
    <n v="98178859"/>
    <n v="98179"/>
    <x v="248"/>
  </r>
  <r>
    <s v="963"/>
    <s v="Church"/>
    <x v="1"/>
    <x v="1"/>
    <n v="62456635"/>
    <n v="62457"/>
    <x v="249"/>
  </r>
  <r>
    <s v="964"/>
    <s v="Work Center"/>
    <x v="1"/>
    <x v="1"/>
    <n v="12905912"/>
    <n v="12906"/>
    <x v="250"/>
  </r>
  <r>
    <s v="965"/>
    <s v="College or School, N.O.C."/>
    <x v="1"/>
    <x v="1"/>
    <n v="282568041"/>
    <n v="282568"/>
    <x v="251"/>
  </r>
  <r>
    <s v="966"/>
    <s v="TV, Audio/Video Equipment Service"/>
    <x v="1"/>
    <x v="1"/>
    <n v="5667096"/>
    <n v="5667"/>
    <x v="252"/>
  </r>
  <r>
    <s v="967"/>
    <s v="Theatres"/>
    <x v="1"/>
    <x v="1"/>
    <n v="11473740"/>
    <n v="11474"/>
    <x v="253"/>
  </r>
  <r>
    <s v="968"/>
    <s v="AMateur Sports Rec Amuse Indoor"/>
    <x v="1"/>
    <x v="1"/>
    <n v="7504085"/>
    <n v="7504"/>
    <x v="254"/>
  </r>
  <r>
    <s v="969"/>
    <s v="Amusement, Outdoor"/>
    <x v="1"/>
    <x v="1"/>
    <n v="15582427"/>
    <n v="15582"/>
    <x v="255"/>
  </r>
  <r>
    <s v="971"/>
    <s v="Commercial Buildings"/>
    <x v="1"/>
    <x v="1"/>
    <n v="138652602"/>
    <n v="138653"/>
    <x v="256"/>
  </r>
  <r>
    <s v="973"/>
    <s v="Hotels - All Other Employees"/>
    <x v="1"/>
    <x v="1"/>
    <n v="60001050"/>
    <n v="60001"/>
    <x v="257"/>
  </r>
  <r>
    <s v="974"/>
    <s v="Retirement / Life Care Community"/>
    <x v="1"/>
    <x v="1"/>
    <n v="33161162"/>
    <n v="33161"/>
    <x v="258"/>
  </r>
  <r>
    <s v="975"/>
    <s v="Restaurant, N.O.C."/>
    <x v="1"/>
    <x v="1"/>
    <n v="272617075"/>
    <n v="272617"/>
    <x v="259"/>
  </r>
  <r>
    <s v="976"/>
    <s v="Community Center"/>
    <x v="1"/>
    <x v="1"/>
    <n v="55964371"/>
    <n v="55964"/>
    <x v="260"/>
  </r>
  <r>
    <s v="977"/>
    <s v="Barber Shops or Beauty Parlors"/>
    <x v="1"/>
    <x v="1"/>
    <n v="51313199"/>
    <n v="51313"/>
    <x v="261"/>
  </r>
  <r>
    <s v="978"/>
    <s v="Camp, Summer or Winter, N.O.C."/>
    <x v="1"/>
    <x v="1"/>
    <n v="3504569"/>
    <n v="3505"/>
    <x v="262"/>
  </r>
  <r>
    <s v="979"/>
    <s v="Residential Elderly Non-Medical"/>
    <x v="1"/>
    <x v="1"/>
    <n v="20564116"/>
    <n v="20564"/>
    <x v="263"/>
  </r>
  <r>
    <s v="980"/>
    <s v="City, Town, Village"/>
    <x v="1"/>
    <x v="1"/>
    <n v="22399717"/>
    <n v="22400"/>
    <x v="264"/>
  </r>
  <r>
    <s v="981"/>
    <s v="Casino Gambling-All Incl. Office"/>
    <x v="1"/>
    <x v="1"/>
    <n v="52062070"/>
    <n v="52062"/>
    <x v="265"/>
  </r>
  <r>
    <s v="983"/>
    <s v="Housing Authority"/>
    <x v="1"/>
    <x v="1"/>
    <n v="2165085"/>
    <n v="2165"/>
    <x v="266"/>
  </r>
  <r>
    <s v="984"/>
    <s v="Insurance Company"/>
    <x v="1"/>
    <x v="1"/>
    <n v="316618398"/>
    <n v="316618"/>
    <x v="267"/>
  </r>
  <r>
    <s v="985"/>
    <s v="Police and Salaried Firemen"/>
    <x v="1"/>
    <x v="1"/>
    <n v="12259480"/>
    <n v="12259"/>
    <x v="268"/>
  </r>
  <r>
    <s v="986"/>
    <s v="Adult Shelter or Halfway House"/>
    <x v="1"/>
    <x v="1"/>
    <n v="14298611"/>
    <n v="14299"/>
    <x v="269"/>
  </r>
  <r>
    <s v="988"/>
    <s v="Bank"/>
    <x v="1"/>
    <x v="1"/>
    <n v="1188297421"/>
    <n v="1188297"/>
    <x v="270"/>
  </r>
  <r>
    <s v="991"/>
    <s v="Athletic Team: Non-Contact Sports"/>
    <x v="1"/>
    <x v="1"/>
    <n v="797532"/>
    <n v="798"/>
    <x v="271"/>
  </r>
  <r>
    <s v="992"/>
    <s v="Sanitary Company"/>
    <x v="1"/>
    <x v="1"/>
    <n v="2855226"/>
    <n v="2855"/>
    <x v="272"/>
  </r>
  <r>
    <s v="995"/>
    <s v="Rubbish or Garbage Removal"/>
    <x v="1"/>
    <x v="1"/>
    <n v="37279260"/>
    <n v="37279"/>
    <x v="273"/>
  </r>
  <r>
    <s v="997"/>
    <s v="Undertakers"/>
    <x v="1"/>
    <x v="1"/>
    <n v="9163737"/>
    <n v="9164"/>
    <x v="274"/>
  </r>
  <r>
    <s v="999"/>
    <s v="Cemetery"/>
    <x v="1"/>
    <x v="1"/>
    <n v="1641503"/>
    <n v="1642"/>
    <x v="275"/>
  </r>
  <r>
    <s v="2104"/>
    <s v="Food Products Mfg - Temporary Staffing"/>
    <x v="1"/>
    <x v="1"/>
    <n v="72539"/>
    <n v="73"/>
    <x v="276"/>
  </r>
  <r>
    <s v="2107"/>
    <s v="Candy Mfg. - Temporary Staffing"/>
    <x v="1"/>
    <x v="1"/>
    <n v="298852"/>
    <n v="299"/>
    <x v="277"/>
  </r>
  <r>
    <s v="2221"/>
    <s v="Injection Molding - Temporary Staffing"/>
    <x v="1"/>
    <x v="1"/>
    <n v="837151"/>
    <n v="837"/>
    <x v="278"/>
  </r>
  <r>
    <s v="2222"/>
    <s v="Plastic Articles - Temporary Staffing"/>
    <x v="1"/>
    <x v="1"/>
    <n v="723435"/>
    <n v="723"/>
    <x v="279"/>
  </r>
  <r>
    <s v="2281"/>
    <s v="Printing N.O.C. - Temporary Staffing"/>
    <x v="1"/>
    <x v="1"/>
    <n v="831821"/>
    <n v="832"/>
    <x v="280"/>
  </r>
  <r>
    <s v="2403"/>
    <s v="Nonferrous Metals - Temporary Staffing"/>
    <x v="1"/>
    <x v="1"/>
    <n v="50672"/>
    <n v="51"/>
    <x v="281"/>
  </r>
  <r>
    <s v="2451"/>
    <s v="Automobile Body Mfg. - Temporary Staffing"/>
    <x v="1"/>
    <x v="1"/>
    <n v="21221"/>
    <n v="21"/>
    <x v="304"/>
  </r>
  <r>
    <s v="2472"/>
    <s v="Electronic Component - Temporary Staffing"/>
    <x v="1"/>
    <x v="1"/>
    <n v="818212"/>
    <n v="818"/>
    <x v="282"/>
  </r>
  <r>
    <s v="2475"/>
    <s v="Battery Mfg. - Temporary Staffing"/>
    <x v="1"/>
    <x v="1"/>
    <n v="8055"/>
    <n v="8"/>
    <x v="283"/>
  </r>
  <r>
    <s v="2563"/>
    <s v="Paint OR Colors Mfg.-Temporary Staffing"/>
    <x v="1"/>
    <x v="1"/>
    <n v="682050"/>
    <n v="682"/>
    <x v="284"/>
  </r>
  <r>
    <s v="2609"/>
    <s v="Excavation - Temporary Staffing"/>
    <x v="1"/>
    <x v="1"/>
    <n v="394447"/>
    <n v="394"/>
    <x v="285"/>
  </r>
  <r>
    <s v="2651"/>
    <s v="Commercial Carpentry-Temporary Staffing"/>
    <x v="1"/>
    <x v="1"/>
    <n v="2803116"/>
    <n v="2803"/>
    <x v="286"/>
  </r>
  <r>
    <s v="2661"/>
    <s v="Electrical Wiring - Temporary Staffing"/>
    <x v="1"/>
    <x v="1"/>
    <n v="912831"/>
    <n v="913"/>
    <x v="287"/>
  </r>
  <r>
    <s v="2813"/>
    <s v="Warehousing - Temporary Staffing"/>
    <x v="1"/>
    <x v="1"/>
    <n v="2170797"/>
    <n v="2171"/>
    <x v="288"/>
  </r>
  <r>
    <s v="2914"/>
    <s v="Department Store-Temporary Staffing"/>
    <x v="1"/>
    <x v="1"/>
    <n v="50000"/>
    <n v="50"/>
    <x v="305"/>
  </r>
  <r>
    <s v="2921"/>
    <s v="Furniture-Wholesale-Temporary Staffing"/>
    <x v="1"/>
    <x v="1"/>
    <n v="1628"/>
    <n v="2"/>
    <x v="289"/>
  </r>
  <r>
    <s v="2923"/>
    <s v="Packaging-NON-Crating-Temporary Staffing"/>
    <x v="1"/>
    <x v="1"/>
    <n v="1920521"/>
    <n v="1921"/>
    <x v="290"/>
  </r>
  <r>
    <s v="2926"/>
    <s v="Hardware-Wholesale - Temporary Staffing"/>
    <x v="1"/>
    <x v="1"/>
    <n v="162799"/>
    <n v="163"/>
    <x v="291"/>
  </r>
  <r>
    <s v="2928"/>
    <s v="Retail Store, N.O.C.-Temporary Staffing"/>
    <x v="1"/>
    <x v="1"/>
    <n v="980479"/>
    <n v="980"/>
    <x v="292"/>
  </r>
  <r>
    <s v="2965"/>
    <s v="Temporary-College OR School"/>
    <x v="1"/>
    <x v="1"/>
    <n v="4046412"/>
    <n v="4046"/>
    <x v="293"/>
  </r>
  <r>
    <s v="4777"/>
    <s v="Explosives Distributing"/>
    <x v="1"/>
    <x v="1"/>
    <n v="44402"/>
    <n v="44"/>
    <x v="294"/>
  </r>
  <r>
    <s v="7405"/>
    <s v="Aircraft Operation, Scheduled"/>
    <x v="1"/>
    <x v="1"/>
    <n v="96227"/>
    <n v="96"/>
    <x v="295"/>
  </r>
  <r>
    <s v="7421"/>
    <s v="Aircraft Operation Business"/>
    <x v="1"/>
    <x v="1"/>
    <n v="5739543"/>
    <n v="5740"/>
    <x v="296"/>
  </r>
  <r>
    <s v="7424"/>
    <s v="Aircraft Operation, N.O.C."/>
    <x v="1"/>
    <x v="1"/>
    <n v="8077775"/>
    <n v="8078"/>
    <x v="297"/>
  </r>
  <r>
    <s v="7428"/>
    <s v="Aircraft Operation - Ground"/>
    <x v="1"/>
    <x v="1"/>
    <n v="53927673"/>
    <n v="53928"/>
    <x v="298"/>
  </r>
  <r>
    <s v="7445"/>
    <s v="Non-Rateable Element - Class 7405"/>
    <x v="1"/>
    <x v="1"/>
    <n v="96227"/>
    <n v="96"/>
    <x v="299"/>
  </r>
  <r>
    <s v="908"/>
    <s v="Domestic - Inside - Occasional"/>
    <x v="2"/>
    <x v="1"/>
    <n v="978"/>
    <n v="978"/>
    <x v="300"/>
  </r>
  <r>
    <s v="909"/>
    <s v="Domestic - Outside - Occasional"/>
    <x v="2"/>
    <x v="1"/>
    <n v="29"/>
    <n v="29"/>
    <x v="301"/>
  </r>
  <r>
    <s v="912"/>
    <s v="Domestic Workers - Outside"/>
    <x v="2"/>
    <x v="1"/>
    <n v="45"/>
    <n v="45"/>
    <x v="302"/>
  </r>
  <r>
    <s v="913"/>
    <s v="Domestic Workers - Inside"/>
    <x v="2"/>
    <x v="1"/>
    <n v="626"/>
    <n v="626"/>
    <x v="303"/>
  </r>
  <r>
    <s v="63"/>
    <s v="Premium Discount"/>
    <x v="0"/>
    <x v="2"/>
    <n v="0"/>
    <n v="0"/>
    <x v="0"/>
  </r>
  <r>
    <s v="64"/>
    <s v="Premium Discount"/>
    <x v="0"/>
    <x v="2"/>
    <n v="0"/>
    <n v="0"/>
    <x v="1"/>
  </r>
  <r>
    <s v="5"/>
    <s v="Tree Pruning"/>
    <x v="1"/>
    <x v="2"/>
    <n v="12178973"/>
    <n v="12179"/>
    <x v="2"/>
  </r>
  <r>
    <s v="6"/>
    <s v="Field Crop or Vegetable Farm"/>
    <x v="1"/>
    <x v="2"/>
    <n v="8592594"/>
    <n v="8593"/>
    <x v="3"/>
  </r>
  <r>
    <s v="7"/>
    <s v="Farm Machinery Operation"/>
    <x v="1"/>
    <x v="2"/>
    <n v="1568240"/>
    <n v="1568"/>
    <x v="4"/>
  </r>
  <r>
    <s v="8"/>
    <s v="Mushroom Raising"/>
    <x v="1"/>
    <x v="2"/>
    <n v="2022282"/>
    <n v="2022"/>
    <x v="5"/>
  </r>
  <r>
    <s v="9"/>
    <s v="Logging or Lumbering, N.O.C."/>
    <x v="1"/>
    <x v="2"/>
    <n v="1000"/>
    <n v="1"/>
    <x v="6"/>
  </r>
  <r>
    <s v="11"/>
    <s v="Flower Raising, Cultivating"/>
    <x v="1"/>
    <x v="2"/>
    <n v="1422072"/>
    <n v="1422"/>
    <x v="7"/>
  </r>
  <r>
    <s v="12"/>
    <s v="Landscape Contractor"/>
    <x v="1"/>
    <x v="2"/>
    <n v="68326240"/>
    <n v="68326"/>
    <x v="8"/>
  </r>
  <r>
    <s v="13"/>
    <s v="Nursery"/>
    <x v="1"/>
    <x v="2"/>
    <n v="3272311"/>
    <n v="3272"/>
    <x v="9"/>
  </r>
  <r>
    <s v="16"/>
    <s v="Orchards"/>
    <x v="1"/>
    <x v="2"/>
    <n v="184362"/>
    <n v="184"/>
    <x v="10"/>
  </r>
  <r>
    <s v="34"/>
    <s v="Animal Raising"/>
    <x v="1"/>
    <x v="2"/>
    <n v="33356008"/>
    <n v="33356"/>
    <x v="11"/>
  </r>
  <r>
    <s v="36"/>
    <s v="Dairy Farms"/>
    <x v="1"/>
    <x v="2"/>
    <n v="1020199"/>
    <n v="1020"/>
    <x v="12"/>
  </r>
  <r>
    <s v="55"/>
    <s v="Sand Excavation"/>
    <x v="1"/>
    <x v="2"/>
    <n v="3922378"/>
    <n v="3922"/>
    <x v="13"/>
  </r>
  <r>
    <s v="59"/>
    <s v="Mineral Milling"/>
    <x v="1"/>
    <x v="2"/>
    <n v="144413"/>
    <n v="144"/>
    <x v="14"/>
  </r>
  <r>
    <s v="83"/>
    <s v="Livestock Farms"/>
    <x v="1"/>
    <x v="2"/>
    <n v="119993"/>
    <n v="120"/>
    <x v="15"/>
  </r>
  <r>
    <s v="101"/>
    <s v="Grain Milling"/>
    <x v="1"/>
    <x v="2"/>
    <n v="8560016"/>
    <n v="8560"/>
    <x v="16"/>
  </r>
  <r>
    <s v="104"/>
    <s v="Food Products Mfg., N.O.C."/>
    <x v="1"/>
    <x v="2"/>
    <n v="37883546"/>
    <n v="37884"/>
    <x v="17"/>
  </r>
  <r>
    <s v="105"/>
    <s v="Bakery - Wholesale"/>
    <x v="1"/>
    <x v="2"/>
    <n v="1586699"/>
    <n v="1587"/>
    <x v="18"/>
  </r>
  <r>
    <s v="106"/>
    <s v="Processed Meat Products Mfg."/>
    <x v="1"/>
    <x v="2"/>
    <n v="1746474"/>
    <n v="1746"/>
    <x v="19"/>
  </r>
  <r>
    <s v="107"/>
    <s v="Candy or Chewing Gum Mfg."/>
    <x v="1"/>
    <x v="2"/>
    <n v="1899797"/>
    <n v="1900"/>
    <x v="20"/>
  </r>
  <r>
    <s v="108"/>
    <s v="Brewery"/>
    <x v="1"/>
    <x v="2"/>
    <n v="6710252"/>
    <n v="6710"/>
    <x v="21"/>
  </r>
  <r>
    <s v="109"/>
    <s v="Dairy Products Mfg."/>
    <x v="1"/>
    <x v="2"/>
    <n v="3031118"/>
    <n v="3031"/>
    <x v="22"/>
  </r>
  <r>
    <s v="110"/>
    <s v="Ice Cream Mfg."/>
    <x v="1"/>
    <x v="2"/>
    <n v="278937"/>
    <n v="279"/>
    <x v="23"/>
  </r>
  <r>
    <s v="111"/>
    <s v="Slaughter House - Wholesale"/>
    <x v="1"/>
    <x v="2"/>
    <n v="93812"/>
    <n v="94"/>
    <x v="24"/>
  </r>
  <r>
    <s v="112"/>
    <s v="Carbonated Beverage Mfg."/>
    <x v="1"/>
    <x v="2"/>
    <n v="13942435"/>
    <n v="13942"/>
    <x v="25"/>
  </r>
  <r>
    <s v="113"/>
    <s v="Preserving or Canning of Food"/>
    <x v="1"/>
    <x v="2"/>
    <n v="337456"/>
    <n v="337"/>
    <x v="26"/>
  </r>
  <r>
    <s v="114"/>
    <s v="Rendering Works"/>
    <x v="1"/>
    <x v="2"/>
    <n v="90642"/>
    <n v="91"/>
    <x v="27"/>
  </r>
  <r>
    <s v="119"/>
    <s v="Meat Products Mfg."/>
    <x v="1"/>
    <x v="2"/>
    <n v="566015"/>
    <n v="566"/>
    <x v="28"/>
  </r>
  <r>
    <s v="132"/>
    <s v="Spinning or Weaving"/>
    <x v="1"/>
    <x v="2"/>
    <n v="10580012"/>
    <n v="10580"/>
    <x v="29"/>
  </r>
  <r>
    <s v="134"/>
    <s v="Knit Goods Mfg."/>
    <x v="1"/>
    <x v="2"/>
    <n v="676415"/>
    <n v="676"/>
    <x v="30"/>
  </r>
  <r>
    <s v="136"/>
    <s v="Embroidery Manufacture"/>
    <x v="1"/>
    <x v="2"/>
    <n v="205409"/>
    <n v="205"/>
    <x v="31"/>
  </r>
  <r>
    <s v="139"/>
    <s v="Dyeing, Mercerizing, or Finishing"/>
    <x v="1"/>
    <x v="2"/>
    <n v="1037555"/>
    <n v="1038"/>
    <x v="32"/>
  </r>
  <r>
    <s v="141"/>
    <s v="Laundry, N.O.C."/>
    <x v="1"/>
    <x v="2"/>
    <n v="9967133"/>
    <n v="9967"/>
    <x v="33"/>
  </r>
  <r>
    <s v="142"/>
    <s v="Dry Cleaning Plant"/>
    <x v="1"/>
    <x v="2"/>
    <n v="2398892"/>
    <n v="2399"/>
    <x v="34"/>
  </r>
  <r>
    <s v="161"/>
    <s v="Apparel Mfg."/>
    <x v="1"/>
    <x v="2"/>
    <n v="616105"/>
    <n v="616"/>
    <x v="35"/>
  </r>
  <r>
    <s v="163"/>
    <s v="Textile Products Mfg. N.O.C."/>
    <x v="1"/>
    <x v="2"/>
    <n v="11482184"/>
    <n v="11482"/>
    <x v="36"/>
  </r>
  <r>
    <s v="165"/>
    <s v="Mattress or Box Spring Mfg."/>
    <x v="1"/>
    <x v="2"/>
    <n v="1186522"/>
    <n v="1187"/>
    <x v="37"/>
  </r>
  <r>
    <s v="166"/>
    <s v="Canvas or Burlap Products Mfg."/>
    <x v="1"/>
    <x v="2"/>
    <n v="381806"/>
    <n v="382"/>
    <x v="38"/>
  </r>
  <r>
    <s v="204"/>
    <s v="Shoe Mfg."/>
    <x v="1"/>
    <x v="2"/>
    <n v="183820"/>
    <n v="184"/>
    <x v="39"/>
  </r>
  <r>
    <s v="205"/>
    <s v="Leather Goods Mfg., N.O.C."/>
    <x v="1"/>
    <x v="2"/>
    <n v="122884"/>
    <n v="123"/>
    <x v="40"/>
  </r>
  <r>
    <s v="221"/>
    <s v="Plastics Mfg. Injection Molding"/>
    <x v="1"/>
    <x v="2"/>
    <n v="6953970"/>
    <n v="6954"/>
    <x v="41"/>
  </r>
  <r>
    <s v="222"/>
    <s v="Plastics Mfg., N.O.C."/>
    <x v="1"/>
    <x v="2"/>
    <n v="43875104"/>
    <n v="43875"/>
    <x v="42"/>
  </r>
  <r>
    <s v="225"/>
    <s v="Rubber Goods or Tire Mfg."/>
    <x v="1"/>
    <x v="2"/>
    <n v="7739585"/>
    <n v="7740"/>
    <x v="43"/>
  </r>
  <r>
    <s v="227"/>
    <s v="Oilcloth, Mfg."/>
    <x v="1"/>
    <x v="2"/>
    <n v="47067433"/>
    <n v="47067"/>
    <x v="44"/>
  </r>
  <r>
    <s v="255"/>
    <s v="Paper or Pulp Mfg."/>
    <x v="1"/>
    <x v="2"/>
    <n v="3794842"/>
    <n v="3795"/>
    <x v="45"/>
  </r>
  <r>
    <s v="259"/>
    <s v="Paper Products Mfg., N.O.C."/>
    <x v="1"/>
    <x v="2"/>
    <n v="38582850"/>
    <n v="38583"/>
    <x v="46"/>
  </r>
  <r>
    <s v="263"/>
    <s v="Paper Coating/Finishing"/>
    <x v="1"/>
    <x v="2"/>
    <n v="342699"/>
    <n v="343"/>
    <x v="48"/>
  </r>
  <r>
    <s v="281"/>
    <s v="Printing, N.O.C."/>
    <x v="1"/>
    <x v="2"/>
    <n v="5107647"/>
    <n v="5108"/>
    <x v="49"/>
  </r>
  <r>
    <s v="282"/>
    <s v="Newspaper Printing"/>
    <x v="1"/>
    <x v="2"/>
    <n v="1707948"/>
    <n v="1708"/>
    <x v="50"/>
  </r>
  <r>
    <s v="285"/>
    <s v="Printing - Sheet-Fed Press"/>
    <x v="1"/>
    <x v="2"/>
    <n v="3023146"/>
    <n v="3023"/>
    <x v="51"/>
  </r>
  <r>
    <s v="305"/>
    <s v="Carpentry Shop"/>
    <x v="1"/>
    <x v="2"/>
    <n v="9332834"/>
    <n v="9333"/>
    <x v="52"/>
  </r>
  <r>
    <s v="306"/>
    <s v="Wood Turned Products Mfg."/>
    <x v="1"/>
    <x v="2"/>
    <n v="88310"/>
    <n v="88"/>
    <x v="53"/>
  </r>
  <r>
    <s v="311"/>
    <s v="Cabinet Works"/>
    <x v="1"/>
    <x v="2"/>
    <n v="5930162"/>
    <n v="5930"/>
    <x v="54"/>
  </r>
  <r>
    <s v="319"/>
    <s v="Furniture Assembly"/>
    <x v="1"/>
    <x v="2"/>
    <n v="109200"/>
    <n v="109"/>
    <x v="55"/>
  </r>
  <r>
    <s v="323"/>
    <s v="Furniture Mfg. - Wood"/>
    <x v="1"/>
    <x v="2"/>
    <n v="42867"/>
    <n v="43"/>
    <x v="56"/>
  </r>
  <r>
    <s v="327"/>
    <s v="Furniture Upholstering, Shop Only"/>
    <x v="1"/>
    <x v="2"/>
    <n v="602459"/>
    <n v="602"/>
    <x v="57"/>
  </r>
  <r>
    <s v="402"/>
    <s v="Smelting or Galvanizing"/>
    <x v="1"/>
    <x v="2"/>
    <n v="1496772"/>
    <n v="1497"/>
    <x v="58"/>
  </r>
  <r>
    <s v="407"/>
    <s v="Tube Mfg."/>
    <x v="1"/>
    <x v="2"/>
    <n v="7509349"/>
    <n v="7509"/>
    <x v="59"/>
  </r>
  <r>
    <s v="411"/>
    <s v="Steel Fabricating"/>
    <x v="1"/>
    <x v="2"/>
    <n v="9469797"/>
    <n v="9470"/>
    <x v="60"/>
  </r>
  <r>
    <s v="413"/>
    <s v="Iron Works"/>
    <x v="1"/>
    <x v="2"/>
    <n v="13773668"/>
    <n v="13774"/>
    <x v="61"/>
  </r>
  <r>
    <s v="415"/>
    <s v="Fabricated Plate Work"/>
    <x v="1"/>
    <x v="2"/>
    <n v="1433758"/>
    <n v="1434"/>
    <x v="62"/>
  </r>
  <r>
    <s v="416"/>
    <s v="Car Mfg."/>
    <x v="1"/>
    <x v="2"/>
    <n v="3071530"/>
    <n v="3072"/>
    <x v="63"/>
  </r>
  <r>
    <s v="433"/>
    <s v="Tool Mfg. Forged"/>
    <x v="1"/>
    <x v="2"/>
    <n v="242216"/>
    <n v="242"/>
    <x v="64"/>
  </r>
  <r>
    <s v="441"/>
    <s v="Tool Mfg., N.O.C."/>
    <x v="1"/>
    <x v="2"/>
    <n v="733303"/>
    <n v="733"/>
    <x v="65"/>
  </r>
  <r>
    <s v="445"/>
    <s v="Hardware Mfg., N.O.C."/>
    <x v="1"/>
    <x v="2"/>
    <n v="3307768"/>
    <n v="3308"/>
    <x v="66"/>
  </r>
  <r>
    <s v="446"/>
    <s v="Machined Parts Mfg., N.O.C."/>
    <x v="1"/>
    <x v="2"/>
    <n v="2668517"/>
    <n v="2669"/>
    <x v="67"/>
  </r>
  <r>
    <s v="449"/>
    <s v="Electroplating"/>
    <x v="1"/>
    <x v="2"/>
    <n v="219871"/>
    <n v="220"/>
    <x v="68"/>
  </r>
  <r>
    <s v="451"/>
    <s v="Automobile Body Mfg."/>
    <x v="1"/>
    <x v="2"/>
    <n v="1210749"/>
    <n v="1211"/>
    <x v="69"/>
  </r>
  <r>
    <s v="454"/>
    <s v="Sheet Metal Products Fab. - Shop"/>
    <x v="1"/>
    <x v="2"/>
    <n v="16818395"/>
    <n v="16818"/>
    <x v="70"/>
  </r>
  <r>
    <s v="456"/>
    <s v="Metal Furniture or Furnishing Mfg"/>
    <x v="1"/>
    <x v="2"/>
    <n v="18649827"/>
    <n v="18650"/>
    <x v="71"/>
  </r>
  <r>
    <s v="457"/>
    <s v="Wire Goods Mfg."/>
    <x v="1"/>
    <x v="2"/>
    <n v="2432043"/>
    <n v="2432"/>
    <x v="72"/>
  </r>
  <r>
    <s v="458"/>
    <s v="Jewelry Mfg."/>
    <x v="1"/>
    <x v="2"/>
    <n v="556626"/>
    <n v="557"/>
    <x v="73"/>
  </r>
  <r>
    <s v="459"/>
    <s v="Eyelet, Mfg."/>
    <x v="1"/>
    <x v="2"/>
    <n v="1694578"/>
    <n v="1695"/>
    <x v="74"/>
  </r>
  <r>
    <s v="461"/>
    <s v="Machine Shop"/>
    <x v="1"/>
    <x v="2"/>
    <n v="25764238"/>
    <n v="25764"/>
    <x v="75"/>
  </r>
  <r>
    <s v="463"/>
    <s v="Automobile Mfg."/>
    <x v="1"/>
    <x v="2"/>
    <n v="123456"/>
    <n v="123"/>
    <x v="76"/>
  </r>
  <r>
    <s v="464"/>
    <s v="Machinery Mfg., N.O.C."/>
    <x v="1"/>
    <x v="2"/>
    <n v="129515"/>
    <n v="130"/>
    <x v="77"/>
  </r>
  <r>
    <s v="465"/>
    <s v="Conveyor Mfg."/>
    <x v="1"/>
    <x v="2"/>
    <n v="22223"/>
    <n v="22"/>
    <x v="306"/>
  </r>
  <r>
    <s v="471"/>
    <s v="Printed Circuit Board Assembly"/>
    <x v="1"/>
    <x v="2"/>
    <n v="708518"/>
    <n v="709"/>
    <x v="78"/>
  </r>
  <r>
    <s v="472"/>
    <s v="Electronic Component Mfg., N.O.C."/>
    <x v="1"/>
    <x v="2"/>
    <n v="2293452"/>
    <n v="2293"/>
    <x v="79"/>
  </r>
  <r>
    <s v="473"/>
    <s v="Electrical Apparatus Mfg., N.O.C."/>
    <x v="1"/>
    <x v="2"/>
    <n v="8207124"/>
    <n v="8207"/>
    <x v="80"/>
  </r>
  <r>
    <s v="474"/>
    <s v="Electric Power Equipment Mfg."/>
    <x v="1"/>
    <x v="2"/>
    <n v="5964736"/>
    <n v="5965"/>
    <x v="81"/>
  </r>
  <r>
    <s v="475"/>
    <s v="Battery Mfg."/>
    <x v="1"/>
    <x v="2"/>
    <n v="24837632"/>
    <n v="24838"/>
    <x v="82"/>
  </r>
  <r>
    <s v="476"/>
    <s v="Industrial Control Systems Mfg."/>
    <x v="1"/>
    <x v="2"/>
    <n v="883061"/>
    <n v="883"/>
    <x v="83"/>
  </r>
  <r>
    <s v="477"/>
    <s v="Electric Motor Mfg. or Repair"/>
    <x v="1"/>
    <x v="2"/>
    <n v="524164"/>
    <n v="524"/>
    <x v="84"/>
  </r>
  <r>
    <s v="483"/>
    <s v="Office Machine Mfg."/>
    <x v="1"/>
    <x v="2"/>
    <n v="532531"/>
    <n v="533"/>
    <x v="85"/>
  </r>
  <r>
    <s v="485"/>
    <s v="Communications Equipment Mfg."/>
    <x v="1"/>
    <x v="2"/>
    <n v="537937"/>
    <n v="538"/>
    <x v="86"/>
  </r>
  <r>
    <s v="487"/>
    <s v="Surgical/Optical Instrument Mfg."/>
    <x v="1"/>
    <x v="2"/>
    <n v="2983770"/>
    <n v="2984"/>
    <x v="87"/>
  </r>
  <r>
    <s v="488"/>
    <s v="Electronic Instrument Mfg."/>
    <x v="1"/>
    <x v="2"/>
    <n v="23065236"/>
    <n v="23065"/>
    <x v="88"/>
  </r>
  <r>
    <s v="489"/>
    <s v="Dental Laboratory"/>
    <x v="1"/>
    <x v="2"/>
    <n v="3413570"/>
    <n v="3414"/>
    <x v="89"/>
  </r>
  <r>
    <s v="501"/>
    <s v="Cement Mfg."/>
    <x v="1"/>
    <x v="2"/>
    <n v="405194"/>
    <n v="405"/>
    <x v="90"/>
  </r>
  <r>
    <s v="506"/>
    <s v="Powder Metal Products Mfg."/>
    <x v="1"/>
    <x v="2"/>
    <n v="2085215"/>
    <n v="2085"/>
    <x v="91"/>
  </r>
  <r>
    <s v="511"/>
    <s v="Concrete Products Manufacturing"/>
    <x v="1"/>
    <x v="2"/>
    <n v="5068655"/>
    <n v="5069"/>
    <x v="93"/>
  </r>
  <r>
    <s v="536"/>
    <s v="Glass Products Mfg."/>
    <x v="1"/>
    <x v="2"/>
    <n v="476659"/>
    <n v="477"/>
    <x v="94"/>
  </r>
  <r>
    <s v="544"/>
    <s v="Temporary Staff- Light Industrial"/>
    <x v="1"/>
    <x v="2"/>
    <n v="17145176"/>
    <n v="17145"/>
    <x v="95"/>
  </r>
  <r>
    <s v="551"/>
    <s v="Chemical Mfg., N.O.C."/>
    <x v="1"/>
    <x v="2"/>
    <n v="97812113"/>
    <n v="97812"/>
    <x v="96"/>
  </r>
  <r>
    <s v="553"/>
    <s v="Gases-Mfg."/>
    <x v="1"/>
    <x v="2"/>
    <n v="17872830"/>
    <n v="17873"/>
    <x v="97"/>
  </r>
  <r>
    <s v="555"/>
    <s v="Drug and Medicine Mfg."/>
    <x v="1"/>
    <x v="2"/>
    <n v="62884663"/>
    <n v="62885"/>
    <x v="98"/>
  </r>
  <r>
    <s v="563"/>
    <s v="Paint Mfg."/>
    <x v="1"/>
    <x v="2"/>
    <n v="16154575"/>
    <n v="16155"/>
    <x v="99"/>
  </r>
  <r>
    <s v="571"/>
    <s v="Soap Mfg."/>
    <x v="1"/>
    <x v="2"/>
    <n v="21224587"/>
    <n v="21225"/>
    <x v="100"/>
  </r>
  <r>
    <s v="573"/>
    <s v="Fertilizer Mfg."/>
    <x v="1"/>
    <x v="2"/>
    <n v="1028340"/>
    <n v="1028"/>
    <x v="101"/>
  </r>
  <r>
    <s v="581"/>
    <s v="Oil Refining"/>
    <x v="1"/>
    <x v="2"/>
    <n v="78517876"/>
    <n v="78518"/>
    <x v="102"/>
  </r>
  <r>
    <s v="601"/>
    <s v="Road Construction"/>
    <x v="1"/>
    <x v="2"/>
    <n v="33975636"/>
    <n v="33976"/>
    <x v="103"/>
  </r>
  <r>
    <s v="603"/>
    <s v="Sewer Construction"/>
    <x v="1"/>
    <x v="2"/>
    <n v="6590127"/>
    <n v="6590"/>
    <x v="104"/>
  </r>
  <r>
    <s v="605"/>
    <s v="Railroad Construction"/>
    <x v="1"/>
    <x v="2"/>
    <n v="601162"/>
    <n v="601"/>
    <x v="105"/>
  </r>
  <r>
    <s v="607"/>
    <s v="Drilling"/>
    <x v="1"/>
    <x v="2"/>
    <n v="2325178"/>
    <n v="2325"/>
    <x v="106"/>
  </r>
  <r>
    <s v="608"/>
    <s v="Flat Cement Work"/>
    <x v="1"/>
    <x v="2"/>
    <n v="45272979"/>
    <n v="45273"/>
    <x v="107"/>
  </r>
  <r>
    <s v="609"/>
    <s v="Excavation"/>
    <x v="1"/>
    <x v="2"/>
    <n v="82138153"/>
    <n v="82138"/>
    <x v="108"/>
  </r>
  <r>
    <s v="611"/>
    <s v="Pile Driving"/>
    <x v="1"/>
    <x v="2"/>
    <n v="863928"/>
    <n v="864"/>
    <x v="109"/>
  </r>
  <r>
    <s v="617"/>
    <s v="Gas Steam Water Main Construction"/>
    <x v="1"/>
    <x v="2"/>
    <n v="13814982"/>
    <n v="13815"/>
    <x v="110"/>
  </r>
  <r>
    <s v="625"/>
    <s v="Conduit Construction"/>
    <x v="1"/>
    <x v="2"/>
    <n v="3578980"/>
    <n v="3579"/>
    <x v="111"/>
  </r>
  <r>
    <s v="643"/>
    <s v="Asbestos Contractor"/>
    <x v="1"/>
    <x v="2"/>
    <n v="4302691"/>
    <n v="4303"/>
    <x v="112"/>
  </r>
  <r>
    <s v="645"/>
    <s v="Wallboard Installation"/>
    <x v="1"/>
    <x v="2"/>
    <n v="14898032"/>
    <n v="14898"/>
    <x v="113"/>
  </r>
  <r>
    <s v="646"/>
    <s v="Furniture or Fixture Installation"/>
    <x v="1"/>
    <x v="2"/>
    <n v="4763564"/>
    <n v="4764"/>
    <x v="114"/>
  </r>
  <r>
    <s v="647"/>
    <s v="Insulation Work-N.O.C."/>
    <x v="1"/>
    <x v="2"/>
    <n v="10097362"/>
    <n v="10097"/>
    <x v="115"/>
  </r>
  <r>
    <s v="648"/>
    <s v="Cabinet Work Installation"/>
    <x v="1"/>
    <x v="2"/>
    <n v="14756384"/>
    <n v="14756"/>
    <x v="116"/>
  </r>
  <r>
    <s v="649"/>
    <s v="Ceiling Installation"/>
    <x v="1"/>
    <x v="2"/>
    <n v="6110012"/>
    <n v="6110"/>
    <x v="117"/>
  </r>
  <r>
    <s v="651"/>
    <s v="Carpentry - Commercial"/>
    <x v="1"/>
    <x v="2"/>
    <n v="29272718"/>
    <n v="29273"/>
    <x v="118"/>
  </r>
  <r>
    <s v="652"/>
    <s v="Carpentry - Residential"/>
    <x v="1"/>
    <x v="2"/>
    <n v="38109644"/>
    <n v="38110"/>
    <x v="119"/>
  </r>
  <r>
    <s v="653"/>
    <s v="Masonry"/>
    <x v="1"/>
    <x v="2"/>
    <n v="19195248"/>
    <n v="19195"/>
    <x v="120"/>
  </r>
  <r>
    <s v="654"/>
    <s v="Concrete Construction"/>
    <x v="1"/>
    <x v="2"/>
    <n v="25749466"/>
    <n v="25749"/>
    <x v="121"/>
  </r>
  <r>
    <s v="655"/>
    <s v="Iron Erection"/>
    <x v="1"/>
    <x v="2"/>
    <n v="8142711"/>
    <n v="8143"/>
    <x v="122"/>
  </r>
  <r>
    <s v="656"/>
    <s v="Electric Line Construction"/>
    <x v="1"/>
    <x v="2"/>
    <n v="8165408"/>
    <n v="8165"/>
    <x v="123"/>
  </r>
  <r>
    <s v="657"/>
    <s v="Rigging - N.O.C."/>
    <x v="1"/>
    <x v="2"/>
    <n v="1309276"/>
    <n v="1309"/>
    <x v="124"/>
  </r>
  <r>
    <s v="658"/>
    <s v="Iron Erection or Installation"/>
    <x v="1"/>
    <x v="2"/>
    <n v="7299247"/>
    <n v="7299"/>
    <x v="125"/>
  </r>
  <r>
    <s v="659"/>
    <s v="Roofing"/>
    <x v="1"/>
    <x v="2"/>
    <n v="6690217"/>
    <n v="6690"/>
    <x v="126"/>
  </r>
  <r>
    <s v="660"/>
    <s v="Alarm or Sound System"/>
    <x v="1"/>
    <x v="2"/>
    <n v="31141258"/>
    <n v="31141"/>
    <x v="127"/>
  </r>
  <r>
    <s v="661"/>
    <s v="Electrical Wiring"/>
    <x v="1"/>
    <x v="2"/>
    <n v="100926233"/>
    <n v="100926"/>
    <x v="128"/>
  </r>
  <r>
    <s v="662"/>
    <s v="Appliance - Service or Repair"/>
    <x v="1"/>
    <x v="2"/>
    <n v="6705207"/>
    <n v="6705"/>
    <x v="129"/>
  </r>
  <r>
    <s v="663"/>
    <s v="Plumbing"/>
    <x v="1"/>
    <x v="2"/>
    <n v="92646829"/>
    <n v="92647"/>
    <x v="130"/>
  </r>
  <r>
    <s v="664"/>
    <s v="Heating or Ventilating"/>
    <x v="1"/>
    <x v="2"/>
    <n v="89935562"/>
    <n v="89936"/>
    <x v="131"/>
  </r>
  <r>
    <s v="665"/>
    <s v="Painting"/>
    <x v="1"/>
    <x v="2"/>
    <n v="14043668"/>
    <n v="14044"/>
    <x v="132"/>
  </r>
  <r>
    <s v="666"/>
    <s v="Plate Glass Installation"/>
    <x v="1"/>
    <x v="2"/>
    <n v="2795399"/>
    <n v="2795"/>
    <x v="133"/>
  </r>
  <r>
    <s v="667"/>
    <s v="Paper Hanging"/>
    <x v="1"/>
    <x v="2"/>
    <n v="2264561"/>
    <n v="2265"/>
    <x v="134"/>
  </r>
  <r>
    <s v="668"/>
    <s v="Tile Stone Mosaic or Terrazo Work"/>
    <x v="1"/>
    <x v="2"/>
    <n v="4773730"/>
    <n v="4774"/>
    <x v="135"/>
  </r>
  <r>
    <s v="669"/>
    <s v="Plastering"/>
    <x v="1"/>
    <x v="2"/>
    <n v="559067"/>
    <n v="559"/>
    <x v="136"/>
  </r>
  <r>
    <s v="670"/>
    <s v="House Furnishings Installation"/>
    <x v="1"/>
    <x v="2"/>
    <n v="5050793"/>
    <n v="5051"/>
    <x v="137"/>
  </r>
  <r>
    <s v="673"/>
    <s v="Advertising Sign Mfg."/>
    <x v="1"/>
    <x v="2"/>
    <n v="2793616"/>
    <n v="2794"/>
    <x v="138"/>
  </r>
  <r>
    <s v="674"/>
    <s v="Swimming Pool Construction"/>
    <x v="1"/>
    <x v="2"/>
    <n v="1505101"/>
    <n v="1505"/>
    <x v="139"/>
  </r>
  <r>
    <s v="675"/>
    <s v="Machinery or Equipment Erection"/>
    <x v="1"/>
    <x v="2"/>
    <n v="63897937"/>
    <n v="63898"/>
    <x v="140"/>
  </r>
  <r>
    <s v="676"/>
    <s v="Sheet Metal Installation"/>
    <x v="1"/>
    <x v="2"/>
    <n v="5571009"/>
    <n v="5571"/>
    <x v="141"/>
  </r>
  <r>
    <s v="677"/>
    <s v="Boiler Installation or Repair"/>
    <x v="1"/>
    <x v="2"/>
    <n v="23657980"/>
    <n v="23658"/>
    <x v="142"/>
  </r>
  <r>
    <s v="679"/>
    <s v="Advertising Company, Outdoor"/>
    <x v="1"/>
    <x v="2"/>
    <n v="410664"/>
    <n v="411"/>
    <x v="143"/>
  </r>
  <r>
    <s v="681"/>
    <s v="Canvas Goods Erection"/>
    <x v="1"/>
    <x v="2"/>
    <n v="424586"/>
    <n v="425"/>
    <x v="144"/>
  </r>
  <r>
    <s v="682"/>
    <s v="Temporary Staff - Construction"/>
    <x v="1"/>
    <x v="2"/>
    <n v="3712143"/>
    <n v="3712"/>
    <x v="145"/>
  </r>
  <r>
    <s v="716"/>
    <s v="Marina"/>
    <x v="1"/>
    <x v="2"/>
    <n v="1104550"/>
    <n v="1105"/>
    <x v="147"/>
  </r>
  <r>
    <s v="718"/>
    <s v="Boat Building or Repair"/>
    <x v="1"/>
    <x v="2"/>
    <n v="2188261"/>
    <n v="2188"/>
    <x v="148"/>
  </r>
  <r>
    <s v="721"/>
    <s v="Railroad Operation, N.O.C."/>
    <x v="1"/>
    <x v="2"/>
    <n v="178337"/>
    <n v="178"/>
    <x v="149"/>
  </r>
  <r>
    <s v="744"/>
    <s v="Aircraft Mfg."/>
    <x v="1"/>
    <x v="2"/>
    <n v="44830"/>
    <n v="45"/>
    <x v="307"/>
  </r>
  <r>
    <s v="751"/>
    <s v="Gas Utility"/>
    <x v="1"/>
    <x v="2"/>
    <n v="4140270"/>
    <n v="4140"/>
    <x v="150"/>
  </r>
  <r>
    <s v="752"/>
    <s v="Oil or Gas Pipeline Operation"/>
    <x v="1"/>
    <x v="2"/>
    <n v="3944790"/>
    <n v="3945"/>
    <x v="151"/>
  </r>
  <r>
    <s v="753"/>
    <s v="Waterworks"/>
    <x v="1"/>
    <x v="2"/>
    <n v="21220109"/>
    <n v="21220"/>
    <x v="152"/>
  </r>
  <r>
    <s v="755"/>
    <s v="Electric Utilities"/>
    <x v="1"/>
    <x v="2"/>
    <n v="35382859"/>
    <n v="35383"/>
    <x v="153"/>
  </r>
  <r>
    <s v="757"/>
    <s v="Telecommunications Company"/>
    <x v="1"/>
    <x v="2"/>
    <n v="49145198"/>
    <n v="49145"/>
    <x v="154"/>
  </r>
  <r>
    <s v="759"/>
    <s v="Cable Television Operations"/>
    <x v="1"/>
    <x v="2"/>
    <n v="20233912"/>
    <n v="20234"/>
    <x v="155"/>
  </r>
  <r>
    <s v="801"/>
    <s v="Stables"/>
    <x v="1"/>
    <x v="2"/>
    <n v="5395057"/>
    <n v="5395"/>
    <x v="156"/>
  </r>
  <r>
    <s v="802"/>
    <s v="Mobile Crane Rental with Operator"/>
    <x v="1"/>
    <x v="2"/>
    <n v="4403458"/>
    <n v="4403"/>
    <x v="157"/>
  </r>
  <r>
    <s v="804"/>
    <s v="School Transportation"/>
    <x v="1"/>
    <x v="2"/>
    <n v="25137358"/>
    <n v="25137"/>
    <x v="158"/>
  </r>
  <r>
    <s v="805"/>
    <s v="Milk Hauling - by Contractor"/>
    <x v="1"/>
    <x v="2"/>
    <n v="805940"/>
    <n v="806"/>
    <x v="159"/>
  </r>
  <r>
    <s v="806"/>
    <s v="Furniture Moving and/or Storage"/>
    <x v="1"/>
    <x v="2"/>
    <n v="5059537"/>
    <n v="5060"/>
    <x v="160"/>
  </r>
  <r>
    <s v="807"/>
    <s v="Ambulance Serv-Salaried Employee"/>
    <x v="1"/>
    <x v="2"/>
    <n v="5760426"/>
    <n v="5760"/>
    <x v="161"/>
  </r>
  <r>
    <s v="808"/>
    <s v="Parcel Delivery Company"/>
    <x v="1"/>
    <x v="2"/>
    <n v="53454477"/>
    <n v="53454"/>
    <x v="162"/>
  </r>
  <r>
    <s v="809"/>
    <s v="Fuel Distribution"/>
    <x v="1"/>
    <x v="2"/>
    <n v="18024408"/>
    <n v="18024"/>
    <x v="163"/>
  </r>
  <r>
    <s v="811"/>
    <s v="Trucking, N.O.C."/>
    <x v="1"/>
    <x v="2"/>
    <n v="67684036"/>
    <n v="67684"/>
    <x v="164"/>
  </r>
  <r>
    <s v="812"/>
    <s v="Mail Hauling or Delivery Service"/>
    <x v="1"/>
    <x v="2"/>
    <n v="2084606"/>
    <n v="2085"/>
    <x v="165"/>
  </r>
  <r>
    <s v="813"/>
    <s v="Warehousing, Other Than Furniture"/>
    <x v="1"/>
    <x v="2"/>
    <n v="24476902"/>
    <n v="24477"/>
    <x v="166"/>
  </r>
  <r>
    <s v="814"/>
    <s v="Dealer in Mble, Self-Prplld Equip"/>
    <x v="1"/>
    <x v="2"/>
    <n v="28683191"/>
    <n v="28683"/>
    <x v="167"/>
  </r>
  <r>
    <s v="815"/>
    <s v="Automobile Service Center"/>
    <x v="1"/>
    <x v="2"/>
    <n v="103196081"/>
    <n v="103196"/>
    <x v="168"/>
  </r>
  <r>
    <s v="816"/>
    <s v="Automobile Filling Stations"/>
    <x v="1"/>
    <x v="2"/>
    <n v="9651529"/>
    <n v="9652"/>
    <x v="169"/>
  </r>
  <r>
    <s v="817"/>
    <s v="Bus Operation"/>
    <x v="1"/>
    <x v="2"/>
    <n v="7104594"/>
    <n v="7105"/>
    <x v="170"/>
  </r>
  <r>
    <s v="818"/>
    <s v="Automobile Dealer"/>
    <x v="1"/>
    <x v="2"/>
    <n v="296398060"/>
    <n v="296398"/>
    <x v="171"/>
  </r>
  <r>
    <s v="819"/>
    <s v="Mobile Equipment Salesperson"/>
    <x v="1"/>
    <x v="2"/>
    <n v="7425374"/>
    <n v="7425"/>
    <x v="172"/>
  </r>
  <r>
    <s v="820"/>
    <s v="Automobile Auction"/>
    <x v="1"/>
    <x v="2"/>
    <n v="697426"/>
    <n v="697"/>
    <x v="173"/>
  </r>
  <r>
    <s v="821"/>
    <s v="Beverage Distributor"/>
    <x v="1"/>
    <x v="2"/>
    <n v="14408776"/>
    <n v="14409"/>
    <x v="174"/>
  </r>
  <r>
    <s v="825"/>
    <s v="Automobile Storage Garage"/>
    <x v="1"/>
    <x v="2"/>
    <n v="5359481"/>
    <n v="5359"/>
    <x v="175"/>
  </r>
  <r>
    <s v="828"/>
    <s v="Paratransit Service"/>
    <x v="1"/>
    <x v="2"/>
    <n v="790533"/>
    <n v="791"/>
    <x v="176"/>
  </r>
  <r>
    <s v="855"/>
    <s v="Lumber or Bldg. Material Dealer"/>
    <x v="1"/>
    <x v="2"/>
    <n v="54551382"/>
    <n v="54551"/>
    <x v="177"/>
  </r>
  <r>
    <s v="857"/>
    <s v="Metal Service Center"/>
    <x v="1"/>
    <x v="2"/>
    <n v="3896608"/>
    <n v="3897"/>
    <x v="178"/>
  </r>
  <r>
    <s v="858"/>
    <s v="Ferrous Scrap Metal Dealer"/>
    <x v="1"/>
    <x v="2"/>
    <n v="2396857"/>
    <n v="2397"/>
    <x v="179"/>
  </r>
  <r>
    <s v="859"/>
    <s v="Nonferrous Scrap Metal Dealer"/>
    <x v="1"/>
    <x v="2"/>
    <n v="1253297"/>
    <n v="1253"/>
    <x v="180"/>
  </r>
  <r>
    <s v="860"/>
    <s v="Junk Dealer"/>
    <x v="1"/>
    <x v="2"/>
    <n v="1656229"/>
    <n v="1656"/>
    <x v="181"/>
  </r>
  <r>
    <s v="862"/>
    <s v="Recycling Center"/>
    <x v="1"/>
    <x v="2"/>
    <n v="3682900"/>
    <n v="3683"/>
    <x v="182"/>
  </r>
  <r>
    <s v="865"/>
    <s v="Poultry, Fish Dealers/Processors"/>
    <x v="1"/>
    <x v="2"/>
    <n v="264441644"/>
    <n v="264442"/>
    <x v="183"/>
  </r>
  <r>
    <s v="880"/>
    <s v="Apartment House"/>
    <x v="1"/>
    <x v="2"/>
    <n v="37703587"/>
    <n v="37704"/>
    <x v="184"/>
  </r>
  <r>
    <s v="882"/>
    <s v="Residential Interior Cleaning"/>
    <x v="1"/>
    <x v="2"/>
    <n v="4873934"/>
    <n v="4874"/>
    <x v="185"/>
  </r>
  <r>
    <s v="884"/>
    <s v="Health or Exercise Club"/>
    <x v="1"/>
    <x v="2"/>
    <n v="16193783"/>
    <n v="16194"/>
    <x v="186"/>
  </r>
  <r>
    <s v="885"/>
    <s v="Plumbing Supplies Dealer"/>
    <x v="1"/>
    <x v="2"/>
    <n v="11182551"/>
    <n v="11183"/>
    <x v="187"/>
  </r>
  <r>
    <s v="886"/>
    <s v="Electrical Supplies Dealer"/>
    <x v="1"/>
    <x v="2"/>
    <n v="6503402"/>
    <n v="6503"/>
    <x v="188"/>
  </r>
  <r>
    <s v="887"/>
    <s v="Museum"/>
    <x v="1"/>
    <x v="2"/>
    <n v="21479990"/>
    <n v="21480"/>
    <x v="189"/>
  </r>
  <r>
    <s v="888"/>
    <s v="Homeowners Association"/>
    <x v="1"/>
    <x v="2"/>
    <n v="4104953"/>
    <n v="4105"/>
    <x v="190"/>
  </r>
  <r>
    <s v="889"/>
    <s v="Temporary Clerical Staff"/>
    <x v="1"/>
    <x v="2"/>
    <n v="138990624"/>
    <n v="138991"/>
    <x v="191"/>
  </r>
  <r>
    <s v="890"/>
    <s v="Library - Public"/>
    <x v="1"/>
    <x v="2"/>
    <n v="5296952"/>
    <n v="5297"/>
    <x v="192"/>
  </r>
  <r>
    <s v="891"/>
    <s v="Child Care or Early Education"/>
    <x v="1"/>
    <x v="2"/>
    <n v="83818677"/>
    <n v="83819"/>
    <x v="193"/>
  </r>
  <r>
    <s v="896"/>
    <s v="Club, N.O.C."/>
    <x v="1"/>
    <x v="2"/>
    <n v="5955975"/>
    <n v="5956"/>
    <x v="194"/>
  </r>
  <r>
    <s v="897"/>
    <s v="Fast-Food Restaurant"/>
    <x v="1"/>
    <x v="2"/>
    <n v="162328724"/>
    <n v="162329"/>
    <x v="195"/>
  </r>
  <r>
    <s v="898"/>
    <s v="Caterer"/>
    <x v="1"/>
    <x v="2"/>
    <n v="42281378"/>
    <n v="42281"/>
    <x v="196"/>
  </r>
  <r>
    <s v="899"/>
    <s v="Bar, Nightclub"/>
    <x v="1"/>
    <x v="2"/>
    <n v="5498803"/>
    <n v="5499"/>
    <x v="197"/>
  </r>
  <r>
    <s v="903"/>
    <s v="Labor Union"/>
    <x v="1"/>
    <x v="2"/>
    <n v="9385231"/>
    <n v="9385"/>
    <x v="198"/>
  </r>
  <r>
    <s v="904"/>
    <s v="Investigative Agency"/>
    <x v="1"/>
    <x v="2"/>
    <n v="652493"/>
    <n v="652"/>
    <x v="199"/>
  </r>
  <r>
    <s v="905"/>
    <s v="Architectural Consulting Firm"/>
    <x v="1"/>
    <x v="2"/>
    <n v="7822545"/>
    <n v="7823"/>
    <x v="200"/>
  </r>
  <r>
    <s v="907"/>
    <s v="Fruit,Vegetable Dealer Wholesale"/>
    <x v="1"/>
    <x v="2"/>
    <n v="2860272"/>
    <n v="2860"/>
    <x v="201"/>
  </r>
  <r>
    <s v="910"/>
    <s v="Meat Dealer - Wholesale"/>
    <x v="1"/>
    <x v="2"/>
    <n v="523837"/>
    <n v="524"/>
    <x v="202"/>
  </r>
  <r>
    <s v="911"/>
    <s v="Grocery - Wholesale"/>
    <x v="1"/>
    <x v="2"/>
    <n v="14700226"/>
    <n v="14700"/>
    <x v="203"/>
  </r>
  <r>
    <s v="914"/>
    <s v="Department Store"/>
    <x v="1"/>
    <x v="2"/>
    <n v="41072611"/>
    <n v="41073"/>
    <x v="204"/>
  </r>
  <r>
    <s v="915"/>
    <s v="Meat, Fish, Poultry Store-Retail"/>
    <x v="1"/>
    <x v="2"/>
    <n v="4255192"/>
    <n v="4255"/>
    <x v="205"/>
  </r>
  <r>
    <s v="916"/>
    <s v="Clothing or Dry Goods Store"/>
    <x v="1"/>
    <x v="2"/>
    <n v="100519789"/>
    <n v="100520"/>
    <x v="206"/>
  </r>
  <r>
    <s v="917"/>
    <s v="Grocery Store"/>
    <x v="1"/>
    <x v="2"/>
    <n v="200356487"/>
    <n v="200356"/>
    <x v="207"/>
  </r>
  <r>
    <s v="918"/>
    <s v="Bakery Shop"/>
    <x v="1"/>
    <x v="2"/>
    <n v="5679666"/>
    <n v="5680"/>
    <x v="208"/>
  </r>
  <r>
    <s v="919"/>
    <s v="Florist Store"/>
    <x v="1"/>
    <x v="2"/>
    <n v="4634812"/>
    <n v="4635"/>
    <x v="209"/>
  </r>
  <r>
    <s v="920"/>
    <s v="Jewelry Store"/>
    <x v="1"/>
    <x v="2"/>
    <n v="29046937"/>
    <n v="29047"/>
    <x v="210"/>
  </r>
  <r>
    <s v="921"/>
    <s v="Furniture Store - Wholesale"/>
    <x v="1"/>
    <x v="2"/>
    <n v="3511760"/>
    <n v="3512"/>
    <x v="211"/>
  </r>
  <r>
    <s v="922"/>
    <s v="Furniture Store - Retail"/>
    <x v="1"/>
    <x v="2"/>
    <n v="52563595"/>
    <n v="52564"/>
    <x v="212"/>
  </r>
  <r>
    <s v="923"/>
    <s v="Packaging, Contract, Non-Crating"/>
    <x v="1"/>
    <x v="2"/>
    <n v="1000134"/>
    <n v="1000"/>
    <x v="213"/>
  </r>
  <r>
    <s v="924"/>
    <s v="Wholesale Store, N.O.C."/>
    <x v="1"/>
    <x v="2"/>
    <n v="152340541"/>
    <n v="152341"/>
    <x v="214"/>
  </r>
  <r>
    <s v="925"/>
    <s v="Hardware Store - Retail"/>
    <x v="1"/>
    <x v="2"/>
    <n v="65543821"/>
    <n v="65544"/>
    <x v="215"/>
  </r>
  <r>
    <s v="926"/>
    <s v="Hardware Store - Wholesale"/>
    <x v="1"/>
    <x v="2"/>
    <n v="20601760"/>
    <n v="20602"/>
    <x v="216"/>
  </r>
  <r>
    <s v="927"/>
    <s v="Pharmacy, Retail - All Employees"/>
    <x v="1"/>
    <x v="2"/>
    <n v="109989963"/>
    <n v="109990"/>
    <x v="217"/>
  </r>
  <r>
    <s v="928"/>
    <s v="Retail Stores, N.O.C."/>
    <x v="1"/>
    <x v="2"/>
    <n v="276911155"/>
    <n v="276911"/>
    <x v="218"/>
  </r>
  <r>
    <s v="929"/>
    <s v="Temporary Staff - Mercantile"/>
    <x v="1"/>
    <x v="2"/>
    <n v="1175474"/>
    <n v="1175"/>
    <x v="219"/>
  </r>
  <r>
    <s v="932"/>
    <s v="Copying or Duplicating Service"/>
    <x v="1"/>
    <x v="2"/>
    <n v="8505420"/>
    <n v="8505"/>
    <x v="220"/>
  </r>
  <r>
    <s v="933"/>
    <s v="Vending &amp; Coin Operated Machines"/>
    <x v="1"/>
    <x v="2"/>
    <n v="4391609"/>
    <n v="4392"/>
    <x v="221"/>
  </r>
  <r>
    <s v="934"/>
    <s v="Auto Parts And Accessory Store"/>
    <x v="1"/>
    <x v="2"/>
    <n v="29529822"/>
    <n v="29530"/>
    <x v="222"/>
  </r>
  <r>
    <s v="935"/>
    <s v="Bldg Material Store Employees"/>
    <x v="1"/>
    <x v="2"/>
    <n v="4605814"/>
    <n v="4606"/>
    <x v="223"/>
  </r>
  <r>
    <s v="936"/>
    <s v="Broadcasting Station"/>
    <x v="1"/>
    <x v="2"/>
    <n v="64824021"/>
    <n v="64824"/>
    <x v="224"/>
  </r>
  <r>
    <s v="937"/>
    <s v="Temporary Staff - Heavy Service"/>
    <x v="1"/>
    <x v="2"/>
    <n v="43663639"/>
    <n v="43664"/>
    <x v="225"/>
  </r>
  <r>
    <s v="939"/>
    <s v="Carnival Circus-Traveling"/>
    <x v="1"/>
    <x v="2"/>
    <n v="39922"/>
    <n v="40"/>
    <x v="226"/>
  </r>
  <r>
    <s v="940"/>
    <s v="Residential - Intel Disabilities"/>
    <x v="1"/>
    <x v="2"/>
    <n v="7644199"/>
    <n v="7644"/>
    <x v="227"/>
  </r>
  <r>
    <s v="941"/>
    <s v="Social Rehabilitation Facility"/>
    <x v="1"/>
    <x v="2"/>
    <n v="95461761"/>
    <n v="95462"/>
    <x v="228"/>
  </r>
  <r>
    <s v="942"/>
    <s v="Home Health-Professional Staff"/>
    <x v="1"/>
    <x v="2"/>
    <n v="80606625"/>
    <n v="80607"/>
    <x v="229"/>
  </r>
  <r>
    <s v="943"/>
    <s v="Home Health-Nonprofessional Staff"/>
    <x v="1"/>
    <x v="2"/>
    <n v="38445396"/>
    <n v="38445"/>
    <x v="230"/>
  </r>
  <r>
    <s v="944"/>
    <s v="Club Country, Golf or Yachting"/>
    <x v="1"/>
    <x v="2"/>
    <n v="36618204"/>
    <n v="36618"/>
    <x v="231"/>
  </r>
  <r>
    <s v="945"/>
    <s v="Hotel Restaurant"/>
    <x v="1"/>
    <x v="2"/>
    <n v="16051914"/>
    <n v="16052"/>
    <x v="232"/>
  </r>
  <r>
    <s v="946"/>
    <s v="Temporary Medical Staffing"/>
    <x v="1"/>
    <x v="2"/>
    <n v="17539606"/>
    <n v="17540"/>
    <x v="233"/>
  </r>
  <r>
    <s v="947"/>
    <s v="Temporary-Maintenance or Service"/>
    <x v="1"/>
    <x v="2"/>
    <n v="11965375"/>
    <n v="11965"/>
    <x v="234"/>
  </r>
  <r>
    <s v="948"/>
    <s v="Mailing or Addressing Company"/>
    <x v="1"/>
    <x v="2"/>
    <n v="8990549"/>
    <n v="8991"/>
    <x v="235"/>
  </r>
  <r>
    <s v="949"/>
    <s v="Temporary Marketing Staff"/>
    <x v="1"/>
    <x v="2"/>
    <n v="4746271"/>
    <n v="4746"/>
    <x v="236"/>
  </r>
  <r>
    <s v="951"/>
    <s v="Salesperson - Outside"/>
    <x v="1"/>
    <x v="2"/>
    <n v="1003502032"/>
    <n v="1003502"/>
    <x v="237"/>
  </r>
  <r>
    <s v="952"/>
    <s v="Office Machine Service or Repair"/>
    <x v="1"/>
    <x v="2"/>
    <n v="69820199"/>
    <n v="69820"/>
    <x v="238"/>
  </r>
  <r>
    <s v="953"/>
    <s v="Office"/>
    <x v="1"/>
    <x v="2"/>
    <n v="4996582193"/>
    <n v="4996582"/>
    <x v="239"/>
  </r>
  <r>
    <s v="954"/>
    <s v="Security Agency"/>
    <x v="1"/>
    <x v="2"/>
    <n v="47380282"/>
    <n v="47380"/>
    <x v="240"/>
  </r>
  <r>
    <s v="955"/>
    <s v="Engineering Consulting Firm"/>
    <x v="1"/>
    <x v="2"/>
    <n v="748543609"/>
    <n v="748544"/>
    <x v="241"/>
  </r>
  <r>
    <s v="956"/>
    <s v="Law Firm"/>
    <x v="1"/>
    <x v="2"/>
    <n v="435677545"/>
    <n v="435678"/>
    <x v="242"/>
  </r>
  <r>
    <s v="957"/>
    <s v="Physician or Dentist"/>
    <x v="1"/>
    <x v="2"/>
    <n v="952096950"/>
    <n v="952097"/>
    <x v="243"/>
  </r>
  <r>
    <s v="958"/>
    <s v="Rehabilitation Hospitals"/>
    <x v="1"/>
    <x v="2"/>
    <n v="49686651"/>
    <n v="49687"/>
    <x v="244"/>
  </r>
  <r>
    <s v="959"/>
    <s v="Veterinarians"/>
    <x v="1"/>
    <x v="2"/>
    <n v="47828670"/>
    <n v="47829"/>
    <x v="245"/>
  </r>
  <r>
    <s v="960"/>
    <s v="Nursing and Convalescent Home"/>
    <x v="1"/>
    <x v="2"/>
    <n v="178063383"/>
    <n v="178063"/>
    <x v="246"/>
  </r>
  <r>
    <s v="961"/>
    <s v="Hospitals"/>
    <x v="1"/>
    <x v="2"/>
    <n v="430085071"/>
    <n v="430085"/>
    <x v="247"/>
  </r>
  <r>
    <s v="962"/>
    <s v="Accounting/Financial Audit Firm"/>
    <x v="1"/>
    <x v="2"/>
    <n v="102741235"/>
    <n v="102741"/>
    <x v="248"/>
  </r>
  <r>
    <s v="963"/>
    <s v="Church"/>
    <x v="1"/>
    <x v="2"/>
    <n v="65237852"/>
    <n v="65238"/>
    <x v="249"/>
  </r>
  <r>
    <s v="964"/>
    <s v="Work Center"/>
    <x v="1"/>
    <x v="2"/>
    <n v="13824062"/>
    <n v="13824"/>
    <x v="250"/>
  </r>
  <r>
    <s v="965"/>
    <s v="College or School, N.O.C."/>
    <x v="1"/>
    <x v="2"/>
    <n v="284679000"/>
    <n v="284679"/>
    <x v="251"/>
  </r>
  <r>
    <s v="966"/>
    <s v="TV, Audio/Video Equipment Service"/>
    <x v="1"/>
    <x v="2"/>
    <n v="5671310"/>
    <n v="5671"/>
    <x v="252"/>
  </r>
  <r>
    <s v="967"/>
    <s v="Theatres"/>
    <x v="1"/>
    <x v="2"/>
    <n v="14092942"/>
    <n v="14093"/>
    <x v="253"/>
  </r>
  <r>
    <s v="968"/>
    <s v="AMateur Sports Rec Amuse Indoor"/>
    <x v="1"/>
    <x v="2"/>
    <n v="9677780"/>
    <n v="9678"/>
    <x v="254"/>
  </r>
  <r>
    <s v="969"/>
    <s v="Amusement, Outdoor"/>
    <x v="1"/>
    <x v="2"/>
    <n v="16085801"/>
    <n v="16086"/>
    <x v="255"/>
  </r>
  <r>
    <s v="971"/>
    <s v="Commercial Buildings"/>
    <x v="1"/>
    <x v="2"/>
    <n v="157130619"/>
    <n v="157131"/>
    <x v="256"/>
  </r>
  <r>
    <s v="973"/>
    <s v="Hotels - All Other Employees"/>
    <x v="1"/>
    <x v="2"/>
    <n v="57485948"/>
    <n v="57486"/>
    <x v="257"/>
  </r>
  <r>
    <s v="974"/>
    <s v="Retirement / Life Care Community"/>
    <x v="1"/>
    <x v="2"/>
    <n v="30077960"/>
    <n v="30078"/>
    <x v="258"/>
  </r>
  <r>
    <s v="975"/>
    <s v="Restaurant, N.O.C."/>
    <x v="1"/>
    <x v="2"/>
    <n v="296764416"/>
    <n v="296764"/>
    <x v="259"/>
  </r>
  <r>
    <s v="976"/>
    <s v="Community Center"/>
    <x v="1"/>
    <x v="2"/>
    <n v="59004469"/>
    <n v="59004"/>
    <x v="260"/>
  </r>
  <r>
    <s v="977"/>
    <s v="Barber Shops or Beauty Parlors"/>
    <x v="1"/>
    <x v="2"/>
    <n v="54808054"/>
    <n v="54808"/>
    <x v="261"/>
  </r>
  <r>
    <s v="978"/>
    <s v="Camp, Summer or Winter, N.O.C."/>
    <x v="1"/>
    <x v="2"/>
    <n v="4095950"/>
    <n v="4096"/>
    <x v="262"/>
  </r>
  <r>
    <s v="979"/>
    <s v="Residential Elderly Non-Medical"/>
    <x v="1"/>
    <x v="2"/>
    <n v="22784231"/>
    <n v="22784"/>
    <x v="263"/>
  </r>
  <r>
    <s v="980"/>
    <s v="City, Town, Village"/>
    <x v="1"/>
    <x v="2"/>
    <n v="23469909"/>
    <n v="23470"/>
    <x v="264"/>
  </r>
  <r>
    <s v="981"/>
    <s v="Casino Gambling-All Incl. Office"/>
    <x v="1"/>
    <x v="2"/>
    <n v="51132928"/>
    <n v="51133"/>
    <x v="265"/>
  </r>
  <r>
    <s v="983"/>
    <s v="Housing Authority"/>
    <x v="1"/>
    <x v="2"/>
    <n v="2587144"/>
    <n v="2587"/>
    <x v="266"/>
  </r>
  <r>
    <s v="984"/>
    <s v="Insurance Company"/>
    <x v="1"/>
    <x v="2"/>
    <n v="307293897"/>
    <n v="307294"/>
    <x v="267"/>
  </r>
  <r>
    <s v="985"/>
    <s v="Police and Salaried Firemen"/>
    <x v="1"/>
    <x v="2"/>
    <n v="12027624"/>
    <n v="12028"/>
    <x v="268"/>
  </r>
  <r>
    <s v="986"/>
    <s v="Adult Shelter or Halfway House"/>
    <x v="1"/>
    <x v="2"/>
    <n v="18863142"/>
    <n v="18863"/>
    <x v="269"/>
  </r>
  <r>
    <s v="988"/>
    <s v="Bank"/>
    <x v="1"/>
    <x v="2"/>
    <n v="1212262587"/>
    <n v="1212263"/>
    <x v="270"/>
  </r>
  <r>
    <s v="991"/>
    <s v="Athletic Team: Non-Contact Sports"/>
    <x v="1"/>
    <x v="2"/>
    <n v="941844"/>
    <n v="942"/>
    <x v="271"/>
  </r>
  <r>
    <s v="992"/>
    <s v="Sanitary Company"/>
    <x v="1"/>
    <x v="2"/>
    <n v="2705102"/>
    <n v="2705"/>
    <x v="272"/>
  </r>
  <r>
    <s v="995"/>
    <s v="Rubbish or Garbage Removal"/>
    <x v="1"/>
    <x v="2"/>
    <n v="39178221"/>
    <n v="39178"/>
    <x v="273"/>
  </r>
  <r>
    <s v="997"/>
    <s v="Undertakers"/>
    <x v="1"/>
    <x v="2"/>
    <n v="9743702"/>
    <n v="9744"/>
    <x v="274"/>
  </r>
  <r>
    <s v="999"/>
    <s v="Cemetery"/>
    <x v="1"/>
    <x v="2"/>
    <n v="1767429"/>
    <n v="1767"/>
    <x v="275"/>
  </r>
  <r>
    <s v="2104"/>
    <s v="Food Products Mfg - Temporary Staffing"/>
    <x v="1"/>
    <x v="2"/>
    <n v="61655"/>
    <n v="62"/>
    <x v="276"/>
  </r>
  <r>
    <s v="2107"/>
    <s v="Candy Mfg. - Temporary Staffing"/>
    <x v="1"/>
    <x v="2"/>
    <n v="539919"/>
    <n v="540"/>
    <x v="277"/>
  </r>
  <r>
    <s v="2161"/>
    <s v="Apparel Mfg. - Temporary Staffing"/>
    <x v="1"/>
    <x v="2"/>
    <n v="120"/>
    <n v="0"/>
    <x v="308"/>
  </r>
  <r>
    <s v="2221"/>
    <s v="Injection Molding - Temporary Staffing"/>
    <x v="1"/>
    <x v="2"/>
    <n v="1122448"/>
    <n v="1122"/>
    <x v="278"/>
  </r>
  <r>
    <s v="2222"/>
    <s v="Plastic Articles - Temporary Staffing"/>
    <x v="1"/>
    <x v="2"/>
    <n v="1538107"/>
    <n v="1538"/>
    <x v="279"/>
  </r>
  <r>
    <s v="2281"/>
    <s v="Printing N.O.C. - Temporary Staffing"/>
    <x v="1"/>
    <x v="2"/>
    <n v="517569"/>
    <n v="518"/>
    <x v="280"/>
  </r>
  <r>
    <s v="2451"/>
    <s v="Automobile Body Mfg. - Temporary Staffing"/>
    <x v="1"/>
    <x v="2"/>
    <n v="5963"/>
    <n v="6"/>
    <x v="304"/>
  </r>
  <r>
    <s v="2472"/>
    <s v="Electronic Component - Temporary Staffing"/>
    <x v="1"/>
    <x v="2"/>
    <n v="486492"/>
    <n v="486"/>
    <x v="282"/>
  </r>
  <r>
    <s v="2475"/>
    <s v="Battery Mfg. - Temporary Staffing"/>
    <x v="1"/>
    <x v="2"/>
    <n v="11253"/>
    <n v="11"/>
    <x v="283"/>
  </r>
  <r>
    <s v="2563"/>
    <s v="Paint OR Colors Mfg.-Temporary Staffing"/>
    <x v="1"/>
    <x v="2"/>
    <n v="1071981"/>
    <n v="1072"/>
    <x v="284"/>
  </r>
  <r>
    <s v="2609"/>
    <s v="Excavation - Temporary Staffing"/>
    <x v="1"/>
    <x v="2"/>
    <n v="219952"/>
    <n v="220"/>
    <x v="285"/>
  </r>
  <r>
    <s v="2651"/>
    <s v="Commercial Carpentry-Temporary Staffing"/>
    <x v="1"/>
    <x v="2"/>
    <n v="1313410"/>
    <n v="1313"/>
    <x v="286"/>
  </r>
  <r>
    <s v="2661"/>
    <s v="Electrical Wiring - Temporary Staffing"/>
    <x v="1"/>
    <x v="2"/>
    <n v="1251784"/>
    <n v="1252"/>
    <x v="287"/>
  </r>
  <r>
    <s v="2813"/>
    <s v="Warehousing - Temporary Staffing"/>
    <x v="1"/>
    <x v="2"/>
    <n v="2813743"/>
    <n v="2814"/>
    <x v="288"/>
  </r>
  <r>
    <s v="2914"/>
    <s v="Department Store-Temporary Staffing"/>
    <x v="1"/>
    <x v="2"/>
    <n v="174868"/>
    <n v="175"/>
    <x v="305"/>
  </r>
  <r>
    <s v="2921"/>
    <s v="Furniture-Wholesale-Temporary Staffing"/>
    <x v="1"/>
    <x v="2"/>
    <n v="15690"/>
    <n v="16"/>
    <x v="289"/>
  </r>
  <r>
    <s v="2923"/>
    <s v="Packaging-NON-Crating-Temporary Staffing"/>
    <x v="1"/>
    <x v="2"/>
    <n v="1269735"/>
    <n v="1270"/>
    <x v="290"/>
  </r>
  <r>
    <s v="2926"/>
    <s v="Hardware-Wholesale - Temporary Staffing"/>
    <x v="1"/>
    <x v="2"/>
    <n v="151463"/>
    <n v="151"/>
    <x v="291"/>
  </r>
  <r>
    <s v="2928"/>
    <s v="Retail Store, N.O.C.-Temporary Staffing"/>
    <x v="1"/>
    <x v="2"/>
    <n v="1669813"/>
    <n v="1670"/>
    <x v="292"/>
  </r>
  <r>
    <s v="2965"/>
    <s v="Temporary-College OR School"/>
    <x v="1"/>
    <x v="2"/>
    <n v="8575102"/>
    <n v="8575"/>
    <x v="293"/>
  </r>
  <r>
    <s v="4777"/>
    <s v="Explosives Distributing"/>
    <x v="1"/>
    <x v="2"/>
    <n v="44349"/>
    <n v="44"/>
    <x v="294"/>
  </r>
  <r>
    <s v="7405"/>
    <s v="Aircraft Operation, Scheduled"/>
    <x v="1"/>
    <x v="2"/>
    <n v="42015"/>
    <n v="42"/>
    <x v="295"/>
  </r>
  <r>
    <s v="7421"/>
    <s v="Aircraft Operation Business"/>
    <x v="1"/>
    <x v="2"/>
    <n v="5438432"/>
    <n v="5438"/>
    <x v="296"/>
  </r>
  <r>
    <s v="7424"/>
    <s v="Aircraft Operation, N.O.C."/>
    <x v="1"/>
    <x v="2"/>
    <n v="11268999"/>
    <n v="11269"/>
    <x v="297"/>
  </r>
  <r>
    <s v="7428"/>
    <s v="Aircraft Operation - Ground"/>
    <x v="1"/>
    <x v="2"/>
    <n v="49005790"/>
    <n v="49006"/>
    <x v="298"/>
  </r>
  <r>
    <s v="7445"/>
    <s v="Non-Rateable Element - Class 7405"/>
    <x v="1"/>
    <x v="2"/>
    <n v="42015"/>
    <n v="42"/>
    <x v="299"/>
  </r>
  <r>
    <s v="908"/>
    <s v="Domestic - Inside - Occasional"/>
    <x v="2"/>
    <x v="2"/>
    <n v="1185"/>
    <n v="1185"/>
    <x v="300"/>
  </r>
  <r>
    <s v="909"/>
    <s v="Domestic - Outside - Occasional"/>
    <x v="2"/>
    <x v="2"/>
    <n v="22"/>
    <n v="22"/>
    <x v="301"/>
  </r>
  <r>
    <s v="912"/>
    <s v="Domestic Workers - Outside"/>
    <x v="2"/>
    <x v="2"/>
    <n v="45"/>
    <n v="45"/>
    <x v="302"/>
  </r>
  <r>
    <s v="913"/>
    <s v="Domestic Workers - Inside"/>
    <x v="2"/>
    <x v="2"/>
    <n v="874"/>
    <n v="874"/>
    <x v="303"/>
  </r>
  <r>
    <s v="63"/>
    <s v="Premium Discount"/>
    <x v="0"/>
    <x v="3"/>
    <n v="0"/>
    <n v="0"/>
    <x v="0"/>
  </r>
  <r>
    <s v="64"/>
    <s v="Premium Discount"/>
    <x v="0"/>
    <x v="3"/>
    <n v="0"/>
    <n v="0"/>
    <x v="1"/>
  </r>
  <r>
    <s v="5"/>
    <s v="Tree Pruning"/>
    <x v="1"/>
    <x v="3"/>
    <n v="12642996"/>
    <n v="12643"/>
    <x v="2"/>
  </r>
  <r>
    <s v="6"/>
    <s v="Field Crop or Vegetable Farm"/>
    <x v="1"/>
    <x v="3"/>
    <n v="9688824"/>
    <n v="9689"/>
    <x v="3"/>
  </r>
  <r>
    <s v="7"/>
    <s v="Farm Machinery Operation"/>
    <x v="1"/>
    <x v="3"/>
    <n v="1899178"/>
    <n v="1899"/>
    <x v="4"/>
  </r>
  <r>
    <s v="8"/>
    <s v="Mushroom Raising"/>
    <x v="1"/>
    <x v="3"/>
    <n v="1565509"/>
    <n v="1566"/>
    <x v="5"/>
  </r>
  <r>
    <s v="9"/>
    <s v="Logging or Lumbering, N.O.C."/>
    <x v="1"/>
    <x v="3"/>
    <n v="1000"/>
    <n v="1"/>
    <x v="6"/>
  </r>
  <r>
    <s v="11"/>
    <s v="Flower Raising, Cultivating"/>
    <x v="1"/>
    <x v="3"/>
    <n v="1489305"/>
    <n v="1489"/>
    <x v="7"/>
  </r>
  <r>
    <s v="12"/>
    <s v="Landscape Contractor"/>
    <x v="1"/>
    <x v="3"/>
    <n v="74724111"/>
    <n v="74724"/>
    <x v="8"/>
  </r>
  <r>
    <s v="13"/>
    <s v="Nursery"/>
    <x v="1"/>
    <x v="3"/>
    <n v="3202859"/>
    <n v="3203"/>
    <x v="9"/>
  </r>
  <r>
    <s v="16"/>
    <s v="Orchards"/>
    <x v="1"/>
    <x v="3"/>
    <n v="110600"/>
    <n v="111"/>
    <x v="10"/>
  </r>
  <r>
    <s v="34"/>
    <s v="Animal Raising"/>
    <x v="1"/>
    <x v="3"/>
    <n v="34808319"/>
    <n v="34808"/>
    <x v="11"/>
  </r>
  <r>
    <s v="36"/>
    <s v="Dairy Farms"/>
    <x v="1"/>
    <x v="3"/>
    <n v="1001820"/>
    <n v="1002"/>
    <x v="12"/>
  </r>
  <r>
    <s v="55"/>
    <s v="Sand Excavation"/>
    <x v="1"/>
    <x v="3"/>
    <n v="3820637"/>
    <n v="3821"/>
    <x v="13"/>
  </r>
  <r>
    <s v="59"/>
    <s v="Mineral Milling"/>
    <x v="1"/>
    <x v="3"/>
    <n v="167176"/>
    <n v="167"/>
    <x v="14"/>
  </r>
  <r>
    <s v="83"/>
    <s v="Livestock Farms"/>
    <x v="1"/>
    <x v="3"/>
    <n v="182976"/>
    <n v="183"/>
    <x v="15"/>
  </r>
  <r>
    <s v="101"/>
    <s v="Grain Milling"/>
    <x v="1"/>
    <x v="3"/>
    <n v="10570915"/>
    <n v="10571"/>
    <x v="16"/>
  </r>
  <r>
    <s v="104"/>
    <s v="Food Products Mfg., N.O.C."/>
    <x v="1"/>
    <x v="3"/>
    <n v="33585515"/>
    <n v="33586"/>
    <x v="17"/>
  </r>
  <r>
    <s v="105"/>
    <s v="Bakery - Wholesale"/>
    <x v="1"/>
    <x v="3"/>
    <n v="1372337"/>
    <n v="1372"/>
    <x v="18"/>
  </r>
  <r>
    <s v="106"/>
    <s v="Processed Meat Products Mfg."/>
    <x v="1"/>
    <x v="3"/>
    <n v="1876220"/>
    <n v="1876"/>
    <x v="19"/>
  </r>
  <r>
    <s v="107"/>
    <s v="Candy or Chewing Gum Mfg."/>
    <x v="1"/>
    <x v="3"/>
    <n v="2631780"/>
    <n v="2632"/>
    <x v="20"/>
  </r>
  <r>
    <s v="108"/>
    <s v="Brewery"/>
    <x v="1"/>
    <x v="3"/>
    <n v="8131356"/>
    <n v="8131"/>
    <x v="21"/>
  </r>
  <r>
    <s v="109"/>
    <s v="Dairy Products Mfg."/>
    <x v="1"/>
    <x v="3"/>
    <n v="3188613"/>
    <n v="3189"/>
    <x v="22"/>
  </r>
  <r>
    <s v="110"/>
    <s v="Ice Cream Mfg."/>
    <x v="1"/>
    <x v="3"/>
    <n v="187485"/>
    <n v="187"/>
    <x v="23"/>
  </r>
  <r>
    <s v="111"/>
    <s v="Slaughter House - Wholesale"/>
    <x v="1"/>
    <x v="3"/>
    <n v="52112"/>
    <n v="52"/>
    <x v="24"/>
  </r>
  <r>
    <s v="112"/>
    <s v="Carbonated Beverage Mfg."/>
    <x v="1"/>
    <x v="3"/>
    <n v="15206274"/>
    <n v="15206"/>
    <x v="25"/>
  </r>
  <r>
    <s v="113"/>
    <s v="Preserving or Canning of Food"/>
    <x v="1"/>
    <x v="3"/>
    <n v="417188"/>
    <n v="417"/>
    <x v="26"/>
  </r>
  <r>
    <s v="114"/>
    <s v="Rendering Works"/>
    <x v="1"/>
    <x v="3"/>
    <n v="99427"/>
    <n v="99"/>
    <x v="27"/>
  </r>
  <r>
    <s v="119"/>
    <s v="Meat Products Mfg."/>
    <x v="1"/>
    <x v="3"/>
    <n v="2210612"/>
    <n v="2211"/>
    <x v="28"/>
  </r>
  <r>
    <s v="132"/>
    <s v="Spinning or Weaving"/>
    <x v="1"/>
    <x v="3"/>
    <n v="11323484"/>
    <n v="11323"/>
    <x v="29"/>
  </r>
  <r>
    <s v="134"/>
    <s v="Knit Goods Mfg."/>
    <x v="1"/>
    <x v="3"/>
    <n v="645221"/>
    <n v="645"/>
    <x v="30"/>
  </r>
  <r>
    <s v="136"/>
    <s v="Embroidery Manufacture"/>
    <x v="1"/>
    <x v="3"/>
    <n v="265028"/>
    <n v="265"/>
    <x v="31"/>
  </r>
  <r>
    <s v="139"/>
    <s v="Dyeing, Mercerizing, or Finishing"/>
    <x v="1"/>
    <x v="3"/>
    <n v="1134545"/>
    <n v="1135"/>
    <x v="32"/>
  </r>
  <r>
    <s v="141"/>
    <s v="Laundry, N.O.C."/>
    <x v="1"/>
    <x v="3"/>
    <n v="13477713"/>
    <n v="13478"/>
    <x v="33"/>
  </r>
  <r>
    <s v="142"/>
    <s v="Dry Cleaning Plant"/>
    <x v="1"/>
    <x v="3"/>
    <n v="2518038"/>
    <n v="2518"/>
    <x v="34"/>
  </r>
  <r>
    <s v="161"/>
    <s v="Apparel Mfg."/>
    <x v="1"/>
    <x v="3"/>
    <n v="642639"/>
    <n v="643"/>
    <x v="35"/>
  </r>
  <r>
    <s v="163"/>
    <s v="Textile Products Mfg. N.O.C."/>
    <x v="1"/>
    <x v="3"/>
    <n v="10935598"/>
    <n v="10936"/>
    <x v="36"/>
  </r>
  <r>
    <s v="165"/>
    <s v="Mattress or Box Spring Mfg."/>
    <x v="1"/>
    <x v="3"/>
    <n v="1035039"/>
    <n v="1035"/>
    <x v="37"/>
  </r>
  <r>
    <s v="166"/>
    <s v="Canvas or Burlap Products Mfg."/>
    <x v="1"/>
    <x v="3"/>
    <n v="360845"/>
    <n v="361"/>
    <x v="38"/>
  </r>
  <r>
    <s v="204"/>
    <s v="Shoe Mfg."/>
    <x v="1"/>
    <x v="3"/>
    <n v="171357"/>
    <n v="171"/>
    <x v="39"/>
  </r>
  <r>
    <s v="205"/>
    <s v="Leather Goods Mfg., N.O.C."/>
    <x v="1"/>
    <x v="3"/>
    <n v="165711"/>
    <n v="166"/>
    <x v="40"/>
  </r>
  <r>
    <s v="221"/>
    <s v="Plastics Mfg. Injection Molding"/>
    <x v="1"/>
    <x v="3"/>
    <n v="6864380"/>
    <n v="6864"/>
    <x v="41"/>
  </r>
  <r>
    <s v="222"/>
    <s v="Plastics Mfg., N.O.C."/>
    <x v="1"/>
    <x v="3"/>
    <n v="47433981"/>
    <n v="47434"/>
    <x v="42"/>
  </r>
  <r>
    <s v="225"/>
    <s v="Rubber Goods or Tire Mfg."/>
    <x v="1"/>
    <x v="3"/>
    <n v="8857872"/>
    <n v="8858"/>
    <x v="43"/>
  </r>
  <r>
    <s v="227"/>
    <s v="Oilcloth, Mfg."/>
    <x v="1"/>
    <x v="3"/>
    <n v="50207959"/>
    <n v="50208"/>
    <x v="44"/>
  </r>
  <r>
    <s v="255"/>
    <s v="Paper or Pulp Mfg."/>
    <x v="1"/>
    <x v="3"/>
    <n v="3062749"/>
    <n v="3063"/>
    <x v="45"/>
  </r>
  <r>
    <s v="257"/>
    <s v="Box Mfg. - Paper"/>
    <x v="1"/>
    <x v="3"/>
    <n v="6814"/>
    <n v="7"/>
    <x v="309"/>
  </r>
  <r>
    <s v="259"/>
    <s v="Paper Products Mfg., N.O.C."/>
    <x v="1"/>
    <x v="3"/>
    <n v="28888802"/>
    <n v="28889"/>
    <x v="46"/>
  </r>
  <r>
    <s v="263"/>
    <s v="Paper Coating/Finishing"/>
    <x v="1"/>
    <x v="3"/>
    <n v="605531"/>
    <n v="606"/>
    <x v="48"/>
  </r>
  <r>
    <s v="281"/>
    <s v="Printing, N.O.C."/>
    <x v="1"/>
    <x v="3"/>
    <n v="4851641"/>
    <n v="4852"/>
    <x v="49"/>
  </r>
  <r>
    <s v="282"/>
    <s v="Newspaper Printing"/>
    <x v="1"/>
    <x v="3"/>
    <n v="1536007"/>
    <n v="1536"/>
    <x v="50"/>
  </r>
  <r>
    <s v="285"/>
    <s v="Printing - Sheet-Fed Press"/>
    <x v="1"/>
    <x v="3"/>
    <n v="3202469"/>
    <n v="3202"/>
    <x v="51"/>
  </r>
  <r>
    <s v="305"/>
    <s v="Carpentry Shop"/>
    <x v="1"/>
    <x v="3"/>
    <n v="10314257"/>
    <n v="10314"/>
    <x v="52"/>
  </r>
  <r>
    <s v="306"/>
    <s v="Wood Turned Products Mfg."/>
    <x v="1"/>
    <x v="3"/>
    <n v="82737"/>
    <n v="83"/>
    <x v="53"/>
  </r>
  <r>
    <s v="311"/>
    <s v="Cabinet Works"/>
    <x v="1"/>
    <x v="3"/>
    <n v="5426703"/>
    <n v="5427"/>
    <x v="54"/>
  </r>
  <r>
    <s v="319"/>
    <s v="Furniture Assembly"/>
    <x v="1"/>
    <x v="3"/>
    <n v="147488"/>
    <n v="147"/>
    <x v="55"/>
  </r>
  <r>
    <s v="323"/>
    <s v="Furniture Mfg. - Wood"/>
    <x v="1"/>
    <x v="3"/>
    <n v="18019"/>
    <n v="18"/>
    <x v="56"/>
  </r>
  <r>
    <s v="327"/>
    <s v="Furniture Upholstering, Shop Only"/>
    <x v="1"/>
    <x v="3"/>
    <n v="591365"/>
    <n v="591"/>
    <x v="57"/>
  </r>
  <r>
    <s v="402"/>
    <s v="Smelting or Galvanizing"/>
    <x v="1"/>
    <x v="3"/>
    <n v="1366688"/>
    <n v="1367"/>
    <x v="58"/>
  </r>
  <r>
    <s v="411"/>
    <s v="Steel Fabricating"/>
    <x v="1"/>
    <x v="3"/>
    <n v="10658626"/>
    <n v="10659"/>
    <x v="60"/>
  </r>
  <r>
    <s v="413"/>
    <s v="Iron Works"/>
    <x v="1"/>
    <x v="3"/>
    <n v="10950971"/>
    <n v="10951"/>
    <x v="61"/>
  </r>
  <r>
    <s v="415"/>
    <s v="Fabricated Plate Work"/>
    <x v="1"/>
    <x v="3"/>
    <n v="1539628"/>
    <n v="1540"/>
    <x v="62"/>
  </r>
  <r>
    <s v="416"/>
    <s v="Car Mfg."/>
    <x v="1"/>
    <x v="3"/>
    <n v="3810106"/>
    <n v="3810"/>
    <x v="63"/>
  </r>
  <r>
    <s v="433"/>
    <s v="Tool Mfg. Forged"/>
    <x v="1"/>
    <x v="3"/>
    <n v="229120"/>
    <n v="229"/>
    <x v="64"/>
  </r>
  <r>
    <s v="441"/>
    <s v="Tool Mfg., N.O.C."/>
    <x v="1"/>
    <x v="3"/>
    <n v="465399"/>
    <n v="465"/>
    <x v="65"/>
  </r>
  <r>
    <s v="445"/>
    <s v="Hardware Mfg., N.O.C."/>
    <x v="1"/>
    <x v="3"/>
    <n v="2901426"/>
    <n v="2901"/>
    <x v="66"/>
  </r>
  <r>
    <s v="446"/>
    <s v="Machined Parts Mfg., N.O.C."/>
    <x v="1"/>
    <x v="3"/>
    <n v="3002093"/>
    <n v="3002"/>
    <x v="67"/>
  </r>
  <r>
    <s v="449"/>
    <s v="Electroplating"/>
    <x v="1"/>
    <x v="3"/>
    <n v="158061"/>
    <n v="158"/>
    <x v="68"/>
  </r>
  <r>
    <s v="451"/>
    <s v="Automobile Body Mfg."/>
    <x v="1"/>
    <x v="3"/>
    <n v="1601462"/>
    <n v="1601"/>
    <x v="69"/>
  </r>
  <r>
    <s v="454"/>
    <s v="Sheet Metal Products Fab. - Shop"/>
    <x v="1"/>
    <x v="3"/>
    <n v="17444491"/>
    <n v="17444"/>
    <x v="70"/>
  </r>
  <r>
    <s v="456"/>
    <s v="Metal Furniture or Furnishing Mfg"/>
    <x v="1"/>
    <x v="3"/>
    <n v="17015767"/>
    <n v="17016"/>
    <x v="71"/>
  </r>
  <r>
    <s v="457"/>
    <s v="Wire Goods Mfg."/>
    <x v="1"/>
    <x v="3"/>
    <n v="2341115"/>
    <n v="2341"/>
    <x v="72"/>
  </r>
  <r>
    <s v="458"/>
    <s v="Jewelry Mfg."/>
    <x v="1"/>
    <x v="3"/>
    <n v="479676"/>
    <n v="480"/>
    <x v="73"/>
  </r>
  <r>
    <s v="459"/>
    <s v="Eyelet, Mfg."/>
    <x v="1"/>
    <x v="3"/>
    <n v="1504416"/>
    <n v="1504"/>
    <x v="74"/>
  </r>
  <r>
    <s v="461"/>
    <s v="Machine Shop"/>
    <x v="1"/>
    <x v="3"/>
    <n v="23255240"/>
    <n v="23255"/>
    <x v="75"/>
  </r>
  <r>
    <s v="463"/>
    <s v="Automobile Mfg."/>
    <x v="1"/>
    <x v="3"/>
    <n v="40026"/>
    <n v="40"/>
    <x v="76"/>
  </r>
  <r>
    <s v="464"/>
    <s v="Machinery Mfg., N.O.C."/>
    <x v="1"/>
    <x v="3"/>
    <n v="156063"/>
    <n v="156"/>
    <x v="77"/>
  </r>
  <r>
    <s v="465"/>
    <s v="Conveyor Mfg."/>
    <x v="1"/>
    <x v="3"/>
    <n v="377300"/>
    <n v="377"/>
    <x v="306"/>
  </r>
  <r>
    <s v="471"/>
    <s v="Printed Circuit Board Assembly"/>
    <x v="1"/>
    <x v="3"/>
    <n v="838094"/>
    <n v="838"/>
    <x v="78"/>
  </r>
  <r>
    <s v="472"/>
    <s v="Electronic Component Mfg., N.O.C."/>
    <x v="1"/>
    <x v="3"/>
    <n v="903129"/>
    <n v="903"/>
    <x v="79"/>
  </r>
  <r>
    <s v="473"/>
    <s v="Electrical Apparatus Mfg., N.O.C."/>
    <x v="1"/>
    <x v="3"/>
    <n v="8750676"/>
    <n v="8751"/>
    <x v="80"/>
  </r>
  <r>
    <s v="474"/>
    <s v="Electric Power Equipment Mfg."/>
    <x v="1"/>
    <x v="3"/>
    <n v="6517203"/>
    <n v="6517"/>
    <x v="81"/>
  </r>
  <r>
    <s v="475"/>
    <s v="Battery Mfg."/>
    <x v="1"/>
    <x v="3"/>
    <n v="26844081"/>
    <n v="26844"/>
    <x v="82"/>
  </r>
  <r>
    <s v="476"/>
    <s v="Industrial Control Systems Mfg."/>
    <x v="1"/>
    <x v="3"/>
    <n v="963067"/>
    <n v="963"/>
    <x v="83"/>
  </r>
  <r>
    <s v="477"/>
    <s v="Electric Motor Mfg. or Repair"/>
    <x v="1"/>
    <x v="3"/>
    <n v="446109"/>
    <n v="446"/>
    <x v="84"/>
  </r>
  <r>
    <s v="483"/>
    <s v="Office Machine Mfg."/>
    <x v="1"/>
    <x v="3"/>
    <n v="665976"/>
    <n v="666"/>
    <x v="85"/>
  </r>
  <r>
    <s v="485"/>
    <s v="Communications Equipment Mfg."/>
    <x v="1"/>
    <x v="3"/>
    <n v="744614"/>
    <n v="745"/>
    <x v="86"/>
  </r>
  <r>
    <s v="487"/>
    <s v="Surgical/Optical Instrument Mfg."/>
    <x v="1"/>
    <x v="3"/>
    <n v="3054419"/>
    <n v="3054"/>
    <x v="87"/>
  </r>
  <r>
    <s v="488"/>
    <s v="Electronic Instrument Mfg."/>
    <x v="1"/>
    <x v="3"/>
    <n v="22576714"/>
    <n v="22577"/>
    <x v="88"/>
  </r>
  <r>
    <s v="489"/>
    <s v="Dental Laboratory"/>
    <x v="1"/>
    <x v="3"/>
    <n v="2213271"/>
    <n v="2213"/>
    <x v="89"/>
  </r>
  <r>
    <s v="501"/>
    <s v="Cement Mfg."/>
    <x v="1"/>
    <x v="3"/>
    <n v="883760"/>
    <n v="884"/>
    <x v="90"/>
  </r>
  <r>
    <s v="506"/>
    <s v="Powder Metal Products Mfg."/>
    <x v="1"/>
    <x v="3"/>
    <n v="3172548"/>
    <n v="3173"/>
    <x v="91"/>
  </r>
  <r>
    <s v="511"/>
    <s v="Concrete Products Manufacturing"/>
    <x v="1"/>
    <x v="3"/>
    <n v="7296444"/>
    <n v="7296"/>
    <x v="93"/>
  </r>
  <r>
    <s v="535"/>
    <s v="Glass or Glassware Mfg."/>
    <x v="1"/>
    <x v="3"/>
    <n v="73302"/>
    <n v="73"/>
    <x v="310"/>
  </r>
  <r>
    <s v="536"/>
    <s v="Glass Products Mfg."/>
    <x v="1"/>
    <x v="3"/>
    <n v="313231"/>
    <n v="313"/>
    <x v="94"/>
  </r>
  <r>
    <s v="544"/>
    <s v="Temporary Staff- Light Industrial"/>
    <x v="1"/>
    <x v="3"/>
    <n v="17299394"/>
    <n v="17299"/>
    <x v="95"/>
  </r>
  <r>
    <s v="551"/>
    <s v="Chemical Mfg., N.O.C."/>
    <x v="1"/>
    <x v="3"/>
    <n v="129941082"/>
    <n v="129941"/>
    <x v="96"/>
  </r>
  <r>
    <s v="553"/>
    <s v="Gases-Mfg."/>
    <x v="1"/>
    <x v="3"/>
    <n v="19632994"/>
    <n v="19633"/>
    <x v="97"/>
  </r>
  <r>
    <s v="555"/>
    <s v="Drug and Medicine Mfg."/>
    <x v="1"/>
    <x v="3"/>
    <n v="61175864"/>
    <n v="61176"/>
    <x v="98"/>
  </r>
  <r>
    <s v="563"/>
    <s v="Paint Mfg."/>
    <x v="1"/>
    <x v="3"/>
    <n v="18085718"/>
    <n v="18086"/>
    <x v="99"/>
  </r>
  <r>
    <s v="571"/>
    <s v="Soap Mfg."/>
    <x v="1"/>
    <x v="3"/>
    <n v="22689520"/>
    <n v="22690"/>
    <x v="100"/>
  </r>
  <r>
    <s v="573"/>
    <s v="Fertilizer Mfg."/>
    <x v="1"/>
    <x v="3"/>
    <n v="1708827"/>
    <n v="1709"/>
    <x v="101"/>
  </r>
  <r>
    <s v="581"/>
    <s v="Oil Refining"/>
    <x v="1"/>
    <x v="3"/>
    <n v="88964287"/>
    <n v="88964"/>
    <x v="102"/>
  </r>
  <r>
    <s v="601"/>
    <s v="Road Construction"/>
    <x v="1"/>
    <x v="3"/>
    <n v="31883404"/>
    <n v="31883"/>
    <x v="103"/>
  </r>
  <r>
    <s v="603"/>
    <s v="Sewer Construction"/>
    <x v="1"/>
    <x v="3"/>
    <n v="8221337"/>
    <n v="8221"/>
    <x v="104"/>
  </r>
  <r>
    <s v="605"/>
    <s v="Railroad Construction"/>
    <x v="1"/>
    <x v="3"/>
    <n v="789849"/>
    <n v="790"/>
    <x v="105"/>
  </r>
  <r>
    <s v="607"/>
    <s v="Drilling"/>
    <x v="1"/>
    <x v="3"/>
    <n v="1909725"/>
    <n v="1910"/>
    <x v="106"/>
  </r>
  <r>
    <s v="608"/>
    <s v="Flat Cement Work"/>
    <x v="1"/>
    <x v="3"/>
    <n v="52514343"/>
    <n v="52514"/>
    <x v="107"/>
  </r>
  <r>
    <s v="609"/>
    <s v="Excavation"/>
    <x v="1"/>
    <x v="3"/>
    <n v="87877960"/>
    <n v="87878"/>
    <x v="108"/>
  </r>
  <r>
    <s v="611"/>
    <s v="Pile Driving"/>
    <x v="1"/>
    <x v="3"/>
    <n v="1225398"/>
    <n v="1225"/>
    <x v="109"/>
  </r>
  <r>
    <s v="617"/>
    <s v="Gas Steam Water Main Construction"/>
    <x v="1"/>
    <x v="3"/>
    <n v="14156593"/>
    <n v="14157"/>
    <x v="110"/>
  </r>
  <r>
    <s v="625"/>
    <s v="Conduit Construction"/>
    <x v="1"/>
    <x v="3"/>
    <n v="4666217"/>
    <n v="4666"/>
    <x v="111"/>
  </r>
  <r>
    <s v="643"/>
    <s v="Asbestos Contractor"/>
    <x v="1"/>
    <x v="3"/>
    <n v="4823243"/>
    <n v="4823"/>
    <x v="112"/>
  </r>
  <r>
    <s v="645"/>
    <s v="Wallboard Installation"/>
    <x v="1"/>
    <x v="3"/>
    <n v="18636692"/>
    <n v="18637"/>
    <x v="113"/>
  </r>
  <r>
    <s v="646"/>
    <s v="Furniture or Fixture Installation"/>
    <x v="1"/>
    <x v="3"/>
    <n v="5201022"/>
    <n v="5201"/>
    <x v="114"/>
  </r>
  <r>
    <s v="647"/>
    <s v="Insulation Work-N.O.C."/>
    <x v="1"/>
    <x v="3"/>
    <n v="10016796"/>
    <n v="10017"/>
    <x v="115"/>
  </r>
  <r>
    <s v="648"/>
    <s v="Cabinet Work Installation"/>
    <x v="1"/>
    <x v="3"/>
    <n v="15305982"/>
    <n v="15306"/>
    <x v="116"/>
  </r>
  <r>
    <s v="649"/>
    <s v="Ceiling Installation"/>
    <x v="1"/>
    <x v="3"/>
    <n v="6371410"/>
    <n v="6371"/>
    <x v="117"/>
  </r>
  <r>
    <s v="651"/>
    <s v="Carpentry - Commercial"/>
    <x v="1"/>
    <x v="3"/>
    <n v="35697091"/>
    <n v="35697"/>
    <x v="118"/>
  </r>
  <r>
    <s v="652"/>
    <s v="Carpentry - Residential"/>
    <x v="1"/>
    <x v="3"/>
    <n v="42431386"/>
    <n v="42431"/>
    <x v="119"/>
  </r>
  <r>
    <s v="653"/>
    <s v="Masonry"/>
    <x v="1"/>
    <x v="3"/>
    <n v="21772929"/>
    <n v="21773"/>
    <x v="120"/>
  </r>
  <r>
    <s v="654"/>
    <s v="Concrete Construction"/>
    <x v="1"/>
    <x v="3"/>
    <n v="24842040"/>
    <n v="24842"/>
    <x v="121"/>
  </r>
  <r>
    <s v="655"/>
    <s v="Iron Erection"/>
    <x v="1"/>
    <x v="3"/>
    <n v="11006726"/>
    <n v="11007"/>
    <x v="122"/>
  </r>
  <r>
    <s v="656"/>
    <s v="Electric Line Construction"/>
    <x v="1"/>
    <x v="3"/>
    <n v="14544463"/>
    <n v="14544"/>
    <x v="123"/>
  </r>
  <r>
    <s v="657"/>
    <s v="Rigging - N.O.C."/>
    <x v="1"/>
    <x v="3"/>
    <n v="973215"/>
    <n v="973"/>
    <x v="124"/>
  </r>
  <r>
    <s v="658"/>
    <s v="Iron Erection or Installation"/>
    <x v="1"/>
    <x v="3"/>
    <n v="7333784"/>
    <n v="7334"/>
    <x v="125"/>
  </r>
  <r>
    <s v="659"/>
    <s v="Roofing"/>
    <x v="1"/>
    <x v="3"/>
    <n v="6667232"/>
    <n v="6667"/>
    <x v="126"/>
  </r>
  <r>
    <s v="660"/>
    <s v="Alarm or Sound System"/>
    <x v="1"/>
    <x v="3"/>
    <n v="38877708"/>
    <n v="38878"/>
    <x v="127"/>
  </r>
  <r>
    <s v="661"/>
    <s v="Electrical Wiring"/>
    <x v="1"/>
    <x v="3"/>
    <n v="113228419"/>
    <n v="113228"/>
    <x v="128"/>
  </r>
  <r>
    <s v="662"/>
    <s v="Appliance - Service or Repair"/>
    <x v="1"/>
    <x v="3"/>
    <n v="6366222"/>
    <n v="6366"/>
    <x v="129"/>
  </r>
  <r>
    <s v="663"/>
    <s v="Plumbing"/>
    <x v="1"/>
    <x v="3"/>
    <n v="110503284"/>
    <n v="110503"/>
    <x v="130"/>
  </r>
  <r>
    <s v="664"/>
    <s v="Heating or Ventilating"/>
    <x v="1"/>
    <x v="3"/>
    <n v="93639013"/>
    <n v="93639"/>
    <x v="131"/>
  </r>
  <r>
    <s v="665"/>
    <s v="Painting"/>
    <x v="1"/>
    <x v="3"/>
    <n v="15390606"/>
    <n v="15391"/>
    <x v="132"/>
  </r>
  <r>
    <s v="666"/>
    <s v="Plate Glass Installation"/>
    <x v="1"/>
    <x v="3"/>
    <n v="3435298"/>
    <n v="3435"/>
    <x v="133"/>
  </r>
  <r>
    <s v="667"/>
    <s v="Paper Hanging"/>
    <x v="1"/>
    <x v="3"/>
    <n v="2496500"/>
    <n v="2497"/>
    <x v="134"/>
  </r>
  <r>
    <s v="668"/>
    <s v="Tile Stone Mosaic or Terrazo Work"/>
    <x v="1"/>
    <x v="3"/>
    <n v="4946201"/>
    <n v="4946"/>
    <x v="135"/>
  </r>
  <r>
    <s v="669"/>
    <s v="Plastering"/>
    <x v="1"/>
    <x v="3"/>
    <n v="551676"/>
    <n v="552"/>
    <x v="136"/>
  </r>
  <r>
    <s v="670"/>
    <s v="House Furnishings Installation"/>
    <x v="1"/>
    <x v="3"/>
    <n v="5728596"/>
    <n v="5729"/>
    <x v="137"/>
  </r>
  <r>
    <s v="673"/>
    <s v="Advertising Sign Mfg."/>
    <x v="1"/>
    <x v="3"/>
    <n v="2968546"/>
    <n v="2969"/>
    <x v="138"/>
  </r>
  <r>
    <s v="674"/>
    <s v="Swimming Pool Construction"/>
    <x v="1"/>
    <x v="3"/>
    <n v="1836926"/>
    <n v="1837"/>
    <x v="139"/>
  </r>
  <r>
    <s v="675"/>
    <s v="Machinery or Equipment Erection"/>
    <x v="1"/>
    <x v="3"/>
    <n v="77689027"/>
    <n v="77689"/>
    <x v="140"/>
  </r>
  <r>
    <s v="676"/>
    <s v="Sheet Metal Installation"/>
    <x v="1"/>
    <x v="3"/>
    <n v="5794212"/>
    <n v="5794"/>
    <x v="141"/>
  </r>
  <r>
    <s v="677"/>
    <s v="Boiler Installation or Repair"/>
    <x v="1"/>
    <x v="3"/>
    <n v="19734965"/>
    <n v="19735"/>
    <x v="142"/>
  </r>
  <r>
    <s v="679"/>
    <s v="Advertising Company, Outdoor"/>
    <x v="1"/>
    <x v="3"/>
    <n v="323478"/>
    <n v="323"/>
    <x v="143"/>
  </r>
  <r>
    <s v="681"/>
    <s v="Canvas Goods Erection"/>
    <x v="1"/>
    <x v="3"/>
    <n v="750106"/>
    <n v="750"/>
    <x v="144"/>
  </r>
  <r>
    <s v="682"/>
    <s v="Temporary Staff - Construction"/>
    <x v="1"/>
    <x v="3"/>
    <n v="2685095"/>
    <n v="2685"/>
    <x v="145"/>
  </r>
  <r>
    <s v="709"/>
    <s v="Tallymen And Checking Clerks"/>
    <x v="1"/>
    <x v="3"/>
    <n v="119117"/>
    <n v="119"/>
    <x v="146"/>
  </r>
  <r>
    <s v="716"/>
    <s v="Marina"/>
    <x v="1"/>
    <x v="3"/>
    <n v="1190354"/>
    <n v="1190"/>
    <x v="147"/>
  </r>
  <r>
    <s v="718"/>
    <s v="Boat Building or Repair"/>
    <x v="1"/>
    <x v="3"/>
    <n v="2592531"/>
    <n v="2593"/>
    <x v="148"/>
  </r>
  <r>
    <s v="721"/>
    <s v="Railroad Operation, N.O.C."/>
    <x v="1"/>
    <x v="3"/>
    <n v="210955"/>
    <n v="211"/>
    <x v="149"/>
  </r>
  <r>
    <s v="744"/>
    <s v="Aircraft Mfg."/>
    <x v="1"/>
    <x v="3"/>
    <n v="454716"/>
    <n v="455"/>
    <x v="307"/>
  </r>
  <r>
    <s v="751"/>
    <s v="Gas Utility"/>
    <x v="1"/>
    <x v="3"/>
    <n v="3818012"/>
    <n v="3818"/>
    <x v="150"/>
  </r>
  <r>
    <s v="752"/>
    <s v="Oil or Gas Pipeline Operation"/>
    <x v="1"/>
    <x v="3"/>
    <n v="4176267"/>
    <n v="4176"/>
    <x v="151"/>
  </r>
  <r>
    <s v="753"/>
    <s v="Waterworks"/>
    <x v="1"/>
    <x v="3"/>
    <n v="24952163"/>
    <n v="24952"/>
    <x v="152"/>
  </r>
  <r>
    <s v="755"/>
    <s v="Electric Utilities"/>
    <x v="1"/>
    <x v="3"/>
    <n v="30085392"/>
    <n v="30085"/>
    <x v="153"/>
  </r>
  <r>
    <s v="757"/>
    <s v="Telecommunications Company"/>
    <x v="1"/>
    <x v="3"/>
    <n v="48645505"/>
    <n v="48646"/>
    <x v="154"/>
  </r>
  <r>
    <s v="759"/>
    <s v="Cable Television Operations"/>
    <x v="1"/>
    <x v="3"/>
    <n v="17983624"/>
    <n v="17984"/>
    <x v="155"/>
  </r>
  <r>
    <s v="801"/>
    <s v="Stables"/>
    <x v="1"/>
    <x v="3"/>
    <n v="5187350"/>
    <n v="5187"/>
    <x v="156"/>
  </r>
  <r>
    <s v="802"/>
    <s v="Mobile Crane Rental with Operator"/>
    <x v="1"/>
    <x v="3"/>
    <n v="4846263"/>
    <n v="4846"/>
    <x v="157"/>
  </r>
  <r>
    <s v="804"/>
    <s v="School Transportation"/>
    <x v="1"/>
    <x v="3"/>
    <n v="28444626"/>
    <n v="28445"/>
    <x v="158"/>
  </r>
  <r>
    <s v="805"/>
    <s v="Milk Hauling - by Contractor"/>
    <x v="1"/>
    <x v="3"/>
    <n v="909825"/>
    <n v="910"/>
    <x v="159"/>
  </r>
  <r>
    <s v="806"/>
    <s v="Furniture Moving and/or Storage"/>
    <x v="1"/>
    <x v="3"/>
    <n v="8623223"/>
    <n v="8623"/>
    <x v="160"/>
  </r>
  <r>
    <s v="807"/>
    <s v="Ambulance Serv-Salaried Employee"/>
    <x v="1"/>
    <x v="3"/>
    <n v="5405003"/>
    <n v="5405"/>
    <x v="161"/>
  </r>
  <r>
    <s v="808"/>
    <s v="Parcel Delivery Company"/>
    <x v="1"/>
    <x v="3"/>
    <n v="59378987"/>
    <n v="59379"/>
    <x v="162"/>
  </r>
  <r>
    <s v="809"/>
    <s v="Fuel Distribution"/>
    <x v="1"/>
    <x v="3"/>
    <n v="18702941"/>
    <n v="18703"/>
    <x v="163"/>
  </r>
  <r>
    <s v="811"/>
    <s v="Trucking, N.O.C."/>
    <x v="1"/>
    <x v="3"/>
    <n v="74126303"/>
    <n v="74126"/>
    <x v="164"/>
  </r>
  <r>
    <s v="812"/>
    <s v="Mail Hauling or Delivery Service"/>
    <x v="1"/>
    <x v="3"/>
    <n v="4214132"/>
    <n v="4214"/>
    <x v="165"/>
  </r>
  <r>
    <s v="813"/>
    <s v="Warehousing, Other Than Furniture"/>
    <x v="1"/>
    <x v="3"/>
    <n v="21670613"/>
    <n v="21671"/>
    <x v="166"/>
  </r>
  <r>
    <s v="814"/>
    <s v="Dealer in Mble, Self-Prplld Equip"/>
    <x v="1"/>
    <x v="3"/>
    <n v="27135470"/>
    <n v="27135"/>
    <x v="167"/>
  </r>
  <r>
    <s v="815"/>
    <s v="Automobile Service Center"/>
    <x v="1"/>
    <x v="3"/>
    <n v="107200344"/>
    <n v="107200"/>
    <x v="168"/>
  </r>
  <r>
    <s v="816"/>
    <s v="Automobile Filling Stations"/>
    <x v="1"/>
    <x v="3"/>
    <n v="10213132"/>
    <n v="10213"/>
    <x v="169"/>
  </r>
  <r>
    <s v="817"/>
    <s v="Bus Operation"/>
    <x v="1"/>
    <x v="3"/>
    <n v="7260736"/>
    <n v="7261"/>
    <x v="170"/>
  </r>
  <r>
    <s v="818"/>
    <s v="Automobile Dealer"/>
    <x v="1"/>
    <x v="3"/>
    <n v="292470649"/>
    <n v="292471"/>
    <x v="171"/>
  </r>
  <r>
    <s v="819"/>
    <s v="Mobile Equipment Salesperson"/>
    <x v="1"/>
    <x v="3"/>
    <n v="7421034"/>
    <n v="7421"/>
    <x v="172"/>
  </r>
  <r>
    <s v="820"/>
    <s v="Automobile Auction"/>
    <x v="1"/>
    <x v="3"/>
    <n v="625985"/>
    <n v="626"/>
    <x v="173"/>
  </r>
  <r>
    <s v="821"/>
    <s v="Beverage Distributor"/>
    <x v="1"/>
    <x v="3"/>
    <n v="14495531"/>
    <n v="14496"/>
    <x v="174"/>
  </r>
  <r>
    <s v="825"/>
    <s v="Automobile Storage Garage"/>
    <x v="1"/>
    <x v="3"/>
    <n v="5504564"/>
    <n v="5505"/>
    <x v="175"/>
  </r>
  <r>
    <s v="828"/>
    <s v="Paratransit Service"/>
    <x v="1"/>
    <x v="3"/>
    <n v="1000306"/>
    <n v="1000"/>
    <x v="176"/>
  </r>
  <r>
    <s v="855"/>
    <s v="Lumber or Bldg. Material Dealer"/>
    <x v="1"/>
    <x v="3"/>
    <n v="61193629"/>
    <n v="61194"/>
    <x v="177"/>
  </r>
  <r>
    <s v="857"/>
    <s v="Metal Service Center"/>
    <x v="1"/>
    <x v="3"/>
    <n v="5246646"/>
    <n v="5247"/>
    <x v="178"/>
  </r>
  <r>
    <s v="858"/>
    <s v="Ferrous Scrap Metal Dealer"/>
    <x v="1"/>
    <x v="3"/>
    <n v="2604149"/>
    <n v="2604"/>
    <x v="179"/>
  </r>
  <r>
    <s v="859"/>
    <s v="Nonferrous Scrap Metal Dealer"/>
    <x v="1"/>
    <x v="3"/>
    <n v="1309455"/>
    <n v="1309"/>
    <x v="180"/>
  </r>
  <r>
    <s v="860"/>
    <s v="Junk Dealer"/>
    <x v="1"/>
    <x v="3"/>
    <n v="2015912"/>
    <n v="2016"/>
    <x v="181"/>
  </r>
  <r>
    <s v="862"/>
    <s v="Recycling Center"/>
    <x v="1"/>
    <x v="3"/>
    <n v="3853875"/>
    <n v="3854"/>
    <x v="182"/>
  </r>
  <r>
    <s v="865"/>
    <s v="Poultry, Fish Dealers/Processors"/>
    <x v="1"/>
    <x v="3"/>
    <n v="300355109"/>
    <n v="300355"/>
    <x v="183"/>
  </r>
  <r>
    <s v="880"/>
    <s v="Apartment House"/>
    <x v="1"/>
    <x v="3"/>
    <n v="39452891"/>
    <n v="39453"/>
    <x v="184"/>
  </r>
  <r>
    <s v="882"/>
    <s v="Residential Interior Cleaning"/>
    <x v="1"/>
    <x v="3"/>
    <n v="5486979"/>
    <n v="5487"/>
    <x v="185"/>
  </r>
  <r>
    <s v="884"/>
    <s v="Health or Exercise Club"/>
    <x v="1"/>
    <x v="3"/>
    <n v="16813093"/>
    <n v="16813"/>
    <x v="186"/>
  </r>
  <r>
    <s v="885"/>
    <s v="Plumbing Supplies Dealer"/>
    <x v="1"/>
    <x v="3"/>
    <n v="12403231"/>
    <n v="12403"/>
    <x v="187"/>
  </r>
  <r>
    <s v="886"/>
    <s v="Electrical Supplies Dealer"/>
    <x v="1"/>
    <x v="3"/>
    <n v="7045133"/>
    <n v="7045"/>
    <x v="188"/>
  </r>
  <r>
    <s v="887"/>
    <s v="Museum"/>
    <x v="1"/>
    <x v="3"/>
    <n v="23210885"/>
    <n v="23211"/>
    <x v="189"/>
  </r>
  <r>
    <s v="888"/>
    <s v="Homeowners Association"/>
    <x v="1"/>
    <x v="3"/>
    <n v="3343385"/>
    <n v="3343"/>
    <x v="190"/>
  </r>
  <r>
    <s v="889"/>
    <s v="Temporary Clerical Staff"/>
    <x v="1"/>
    <x v="3"/>
    <n v="147700707"/>
    <n v="147701"/>
    <x v="191"/>
  </r>
  <r>
    <s v="890"/>
    <s v="Library - Public"/>
    <x v="1"/>
    <x v="3"/>
    <n v="5172475"/>
    <n v="5172"/>
    <x v="192"/>
  </r>
  <r>
    <s v="891"/>
    <s v="Child Care or Early Education"/>
    <x v="1"/>
    <x v="3"/>
    <n v="87305947"/>
    <n v="87306"/>
    <x v="193"/>
  </r>
  <r>
    <s v="896"/>
    <s v="Club, N.O.C."/>
    <x v="1"/>
    <x v="3"/>
    <n v="6887620"/>
    <n v="6888"/>
    <x v="194"/>
  </r>
  <r>
    <s v="897"/>
    <s v="Fast-Food Restaurant"/>
    <x v="1"/>
    <x v="3"/>
    <n v="172780535"/>
    <n v="172781"/>
    <x v="195"/>
  </r>
  <r>
    <s v="898"/>
    <s v="Caterer"/>
    <x v="1"/>
    <x v="3"/>
    <n v="44216891"/>
    <n v="44217"/>
    <x v="196"/>
  </r>
  <r>
    <s v="899"/>
    <s v="Bar, Nightclub"/>
    <x v="1"/>
    <x v="3"/>
    <n v="5398704"/>
    <n v="5399"/>
    <x v="197"/>
  </r>
  <r>
    <s v="903"/>
    <s v="Labor Union"/>
    <x v="1"/>
    <x v="3"/>
    <n v="9549021"/>
    <n v="9549"/>
    <x v="198"/>
  </r>
  <r>
    <s v="904"/>
    <s v="Investigative Agency"/>
    <x v="1"/>
    <x v="3"/>
    <n v="1095100"/>
    <n v="1095"/>
    <x v="199"/>
  </r>
  <r>
    <s v="905"/>
    <s v="Architectural Consulting Firm"/>
    <x v="1"/>
    <x v="3"/>
    <n v="8566206"/>
    <n v="8566"/>
    <x v="200"/>
  </r>
  <r>
    <s v="907"/>
    <s v="Fruit,Vegetable Dealer Wholesale"/>
    <x v="1"/>
    <x v="3"/>
    <n v="3035525"/>
    <n v="3036"/>
    <x v="201"/>
  </r>
  <r>
    <s v="910"/>
    <s v="Meat Dealer - Wholesale"/>
    <x v="1"/>
    <x v="3"/>
    <n v="541202"/>
    <n v="541"/>
    <x v="202"/>
  </r>
  <r>
    <s v="911"/>
    <s v="Grocery - Wholesale"/>
    <x v="1"/>
    <x v="3"/>
    <n v="15257905"/>
    <n v="15258"/>
    <x v="203"/>
  </r>
  <r>
    <s v="914"/>
    <s v="Department Store"/>
    <x v="1"/>
    <x v="3"/>
    <n v="41197314"/>
    <n v="41197"/>
    <x v="204"/>
  </r>
  <r>
    <s v="915"/>
    <s v="Meat, Fish, Poultry Store-Retail"/>
    <x v="1"/>
    <x v="3"/>
    <n v="4092236"/>
    <n v="4092"/>
    <x v="205"/>
  </r>
  <r>
    <s v="916"/>
    <s v="Clothing or Dry Goods Store"/>
    <x v="1"/>
    <x v="3"/>
    <n v="101938032"/>
    <n v="101938"/>
    <x v="206"/>
  </r>
  <r>
    <s v="917"/>
    <s v="Grocery Store"/>
    <x v="1"/>
    <x v="3"/>
    <n v="194067500"/>
    <n v="194068"/>
    <x v="207"/>
  </r>
  <r>
    <s v="918"/>
    <s v="Bakery Shop"/>
    <x v="1"/>
    <x v="3"/>
    <n v="6830644"/>
    <n v="6831"/>
    <x v="208"/>
  </r>
  <r>
    <s v="919"/>
    <s v="Florist Store"/>
    <x v="1"/>
    <x v="3"/>
    <n v="5263798"/>
    <n v="5264"/>
    <x v="209"/>
  </r>
  <r>
    <s v="920"/>
    <s v="Jewelry Store"/>
    <x v="1"/>
    <x v="3"/>
    <n v="28296063"/>
    <n v="28296"/>
    <x v="210"/>
  </r>
  <r>
    <s v="921"/>
    <s v="Furniture Store - Wholesale"/>
    <x v="1"/>
    <x v="3"/>
    <n v="4788515"/>
    <n v="4789"/>
    <x v="211"/>
  </r>
  <r>
    <s v="922"/>
    <s v="Furniture Store - Retail"/>
    <x v="1"/>
    <x v="3"/>
    <n v="51932695"/>
    <n v="51933"/>
    <x v="212"/>
  </r>
  <r>
    <s v="923"/>
    <s v="Packaging, Contract, Non-Crating"/>
    <x v="1"/>
    <x v="3"/>
    <n v="778871"/>
    <n v="779"/>
    <x v="213"/>
  </r>
  <r>
    <s v="924"/>
    <s v="Wholesale Store, N.O.C."/>
    <x v="1"/>
    <x v="3"/>
    <n v="157245285"/>
    <n v="157245"/>
    <x v="214"/>
  </r>
  <r>
    <s v="925"/>
    <s v="Hardware Store - Retail"/>
    <x v="1"/>
    <x v="3"/>
    <n v="67543434"/>
    <n v="67543"/>
    <x v="215"/>
  </r>
  <r>
    <s v="926"/>
    <s v="Hardware Store - Wholesale"/>
    <x v="1"/>
    <x v="3"/>
    <n v="21683894"/>
    <n v="21684"/>
    <x v="216"/>
  </r>
  <r>
    <s v="927"/>
    <s v="Pharmacy, Retail - All Employees"/>
    <x v="1"/>
    <x v="3"/>
    <n v="109131436"/>
    <n v="109131"/>
    <x v="217"/>
  </r>
  <r>
    <s v="928"/>
    <s v="Retail Stores, N.O.C."/>
    <x v="1"/>
    <x v="3"/>
    <n v="284500315"/>
    <n v="284500"/>
    <x v="218"/>
  </r>
  <r>
    <s v="929"/>
    <s v="Temporary Staff - Mercantile"/>
    <x v="1"/>
    <x v="3"/>
    <n v="1383919"/>
    <n v="1384"/>
    <x v="219"/>
  </r>
  <r>
    <s v="932"/>
    <s v="Copying or Duplicating Service"/>
    <x v="1"/>
    <x v="3"/>
    <n v="8999048"/>
    <n v="8999"/>
    <x v="220"/>
  </r>
  <r>
    <s v="933"/>
    <s v="Vending &amp; Coin Operated Machines"/>
    <x v="1"/>
    <x v="3"/>
    <n v="4941998"/>
    <n v="4942"/>
    <x v="221"/>
  </r>
  <r>
    <s v="934"/>
    <s v="Auto Parts And Accessory Store"/>
    <x v="1"/>
    <x v="3"/>
    <n v="29311796"/>
    <n v="29312"/>
    <x v="222"/>
  </r>
  <r>
    <s v="935"/>
    <s v="Bldg Material Store Employees"/>
    <x v="1"/>
    <x v="3"/>
    <n v="4096871"/>
    <n v="4097"/>
    <x v="223"/>
  </r>
  <r>
    <s v="936"/>
    <s v="Broadcasting Station"/>
    <x v="1"/>
    <x v="3"/>
    <n v="70336369"/>
    <n v="70336"/>
    <x v="224"/>
  </r>
  <r>
    <s v="937"/>
    <s v="Temporary Staff - Heavy Service"/>
    <x v="1"/>
    <x v="3"/>
    <n v="29196989"/>
    <n v="29197"/>
    <x v="225"/>
  </r>
  <r>
    <s v="939"/>
    <s v="Carnival Circus-Traveling"/>
    <x v="1"/>
    <x v="3"/>
    <n v="34145"/>
    <n v="34"/>
    <x v="226"/>
  </r>
  <r>
    <s v="940"/>
    <s v="Residential - Intel Disabilities"/>
    <x v="1"/>
    <x v="3"/>
    <n v="7466060"/>
    <n v="7466"/>
    <x v="227"/>
  </r>
  <r>
    <s v="941"/>
    <s v="Social Rehabilitation Facility"/>
    <x v="1"/>
    <x v="3"/>
    <n v="100220831"/>
    <n v="100221"/>
    <x v="228"/>
  </r>
  <r>
    <s v="942"/>
    <s v="Home Health-Professional Staff"/>
    <x v="1"/>
    <x v="3"/>
    <n v="88948634"/>
    <n v="88949"/>
    <x v="229"/>
  </r>
  <r>
    <s v="943"/>
    <s v="Home Health-Nonprofessional Staff"/>
    <x v="1"/>
    <x v="3"/>
    <n v="45893026"/>
    <n v="45893"/>
    <x v="230"/>
  </r>
  <r>
    <s v="944"/>
    <s v="Club Country, Golf or Yachting"/>
    <x v="1"/>
    <x v="3"/>
    <n v="37443002"/>
    <n v="37443"/>
    <x v="231"/>
  </r>
  <r>
    <s v="945"/>
    <s v="Hotel Restaurant"/>
    <x v="1"/>
    <x v="3"/>
    <n v="17583078"/>
    <n v="17583"/>
    <x v="232"/>
  </r>
  <r>
    <s v="946"/>
    <s v="Temporary Medical Staffing"/>
    <x v="1"/>
    <x v="3"/>
    <n v="18851395"/>
    <n v="18851"/>
    <x v="233"/>
  </r>
  <r>
    <s v="947"/>
    <s v="Temporary-Maintenance or Service"/>
    <x v="1"/>
    <x v="3"/>
    <n v="14462777"/>
    <n v="14463"/>
    <x v="234"/>
  </r>
  <r>
    <s v="948"/>
    <s v="Mailing or Addressing Company"/>
    <x v="1"/>
    <x v="3"/>
    <n v="10214371"/>
    <n v="10214"/>
    <x v="235"/>
  </r>
  <r>
    <s v="949"/>
    <s v="Temporary Marketing Staff"/>
    <x v="1"/>
    <x v="3"/>
    <n v="7494319"/>
    <n v="7494"/>
    <x v="236"/>
  </r>
  <r>
    <s v="951"/>
    <s v="Salesperson - Outside"/>
    <x v="1"/>
    <x v="3"/>
    <n v="1064627289"/>
    <n v="1064627"/>
    <x v="237"/>
  </r>
  <r>
    <s v="952"/>
    <s v="Office Machine Service or Repair"/>
    <x v="1"/>
    <x v="3"/>
    <n v="50035798"/>
    <n v="50036"/>
    <x v="238"/>
  </r>
  <r>
    <s v="953"/>
    <s v="Office"/>
    <x v="1"/>
    <x v="3"/>
    <n v="5298718905"/>
    <n v="5298719"/>
    <x v="239"/>
  </r>
  <r>
    <s v="954"/>
    <s v="Security Agency"/>
    <x v="1"/>
    <x v="3"/>
    <n v="48380089"/>
    <n v="48380"/>
    <x v="240"/>
  </r>
  <r>
    <s v="955"/>
    <s v="Engineering Consulting Firm"/>
    <x v="1"/>
    <x v="3"/>
    <n v="828347223"/>
    <n v="828347"/>
    <x v="241"/>
  </r>
  <r>
    <s v="956"/>
    <s v="Law Firm"/>
    <x v="1"/>
    <x v="3"/>
    <n v="436270586"/>
    <n v="436271"/>
    <x v="242"/>
  </r>
  <r>
    <s v="957"/>
    <s v="Physician or Dentist"/>
    <x v="1"/>
    <x v="3"/>
    <n v="993029540"/>
    <n v="993030"/>
    <x v="243"/>
  </r>
  <r>
    <s v="958"/>
    <s v="Rehabilitation Hospitals"/>
    <x v="1"/>
    <x v="3"/>
    <n v="50971895"/>
    <n v="50972"/>
    <x v="244"/>
  </r>
  <r>
    <s v="959"/>
    <s v="Veterinarians"/>
    <x v="1"/>
    <x v="3"/>
    <n v="47251113"/>
    <n v="47251"/>
    <x v="245"/>
  </r>
  <r>
    <s v="960"/>
    <s v="Nursing and Convalescent Home"/>
    <x v="1"/>
    <x v="3"/>
    <n v="208030896"/>
    <n v="208031"/>
    <x v="246"/>
  </r>
  <r>
    <s v="961"/>
    <s v="Hospitals"/>
    <x v="1"/>
    <x v="3"/>
    <n v="435198016"/>
    <n v="435198"/>
    <x v="247"/>
  </r>
  <r>
    <s v="962"/>
    <s v="Accounting/Financial Audit Firm"/>
    <x v="1"/>
    <x v="3"/>
    <n v="102931883"/>
    <n v="102932"/>
    <x v="248"/>
  </r>
  <r>
    <s v="963"/>
    <s v="Church"/>
    <x v="1"/>
    <x v="3"/>
    <n v="65955959"/>
    <n v="65956"/>
    <x v="249"/>
  </r>
  <r>
    <s v="964"/>
    <s v="Work Center"/>
    <x v="1"/>
    <x v="3"/>
    <n v="12906860"/>
    <n v="12907"/>
    <x v="250"/>
  </r>
  <r>
    <s v="965"/>
    <s v="College or School, N.O.C."/>
    <x v="1"/>
    <x v="3"/>
    <n v="287832655"/>
    <n v="287833"/>
    <x v="251"/>
  </r>
  <r>
    <s v="966"/>
    <s v="TV, Audio/Video Equipment Service"/>
    <x v="1"/>
    <x v="3"/>
    <n v="7648057"/>
    <n v="7648"/>
    <x v="252"/>
  </r>
  <r>
    <s v="967"/>
    <s v="Theatres"/>
    <x v="1"/>
    <x v="3"/>
    <n v="14217208"/>
    <n v="14217"/>
    <x v="253"/>
  </r>
  <r>
    <s v="968"/>
    <s v="AMateur Sports Rec Amuse Indoor"/>
    <x v="1"/>
    <x v="3"/>
    <n v="9541013"/>
    <n v="9541"/>
    <x v="254"/>
  </r>
  <r>
    <s v="969"/>
    <s v="Amusement, Outdoor"/>
    <x v="1"/>
    <x v="3"/>
    <n v="17453070"/>
    <n v="17453"/>
    <x v="255"/>
  </r>
  <r>
    <s v="971"/>
    <s v="Commercial Buildings"/>
    <x v="1"/>
    <x v="3"/>
    <n v="167770508"/>
    <n v="167771"/>
    <x v="256"/>
  </r>
  <r>
    <s v="973"/>
    <s v="Hotels - All Other Employees"/>
    <x v="1"/>
    <x v="3"/>
    <n v="63106992"/>
    <n v="63107"/>
    <x v="257"/>
  </r>
  <r>
    <s v="974"/>
    <s v="Retirement / Life Care Community"/>
    <x v="1"/>
    <x v="3"/>
    <n v="50456735"/>
    <n v="50457"/>
    <x v="258"/>
  </r>
  <r>
    <s v="975"/>
    <s v="Restaurant, N.O.C."/>
    <x v="1"/>
    <x v="3"/>
    <n v="312917435"/>
    <n v="312917"/>
    <x v="259"/>
  </r>
  <r>
    <s v="976"/>
    <s v="Community Center"/>
    <x v="1"/>
    <x v="3"/>
    <n v="64392746"/>
    <n v="64393"/>
    <x v="260"/>
  </r>
  <r>
    <s v="977"/>
    <s v="Barber Shops or Beauty Parlors"/>
    <x v="1"/>
    <x v="3"/>
    <n v="56128931"/>
    <n v="56129"/>
    <x v="261"/>
  </r>
  <r>
    <s v="978"/>
    <s v="Camp, Summer or Winter, N.O.C."/>
    <x v="1"/>
    <x v="3"/>
    <n v="5174924"/>
    <n v="5175"/>
    <x v="262"/>
  </r>
  <r>
    <s v="979"/>
    <s v="Residential Elderly Non-Medical"/>
    <x v="1"/>
    <x v="3"/>
    <n v="26084812"/>
    <n v="26085"/>
    <x v="263"/>
  </r>
  <r>
    <s v="980"/>
    <s v="City, Town, Village"/>
    <x v="1"/>
    <x v="3"/>
    <n v="22683429"/>
    <n v="22683"/>
    <x v="264"/>
  </r>
  <r>
    <s v="981"/>
    <s v="Casino Gambling-All Incl. Office"/>
    <x v="1"/>
    <x v="3"/>
    <n v="50501008"/>
    <n v="50501"/>
    <x v="265"/>
  </r>
  <r>
    <s v="983"/>
    <s v="Housing Authority"/>
    <x v="1"/>
    <x v="3"/>
    <n v="2380436"/>
    <n v="2380"/>
    <x v="266"/>
  </r>
  <r>
    <s v="984"/>
    <s v="Insurance Company"/>
    <x v="1"/>
    <x v="3"/>
    <n v="349969181"/>
    <n v="349969"/>
    <x v="267"/>
  </r>
  <r>
    <s v="985"/>
    <s v="Police and Salaried Firemen"/>
    <x v="1"/>
    <x v="3"/>
    <n v="11688211"/>
    <n v="11688"/>
    <x v="268"/>
  </r>
  <r>
    <s v="986"/>
    <s v="Adult Shelter or Halfway House"/>
    <x v="1"/>
    <x v="3"/>
    <n v="16854376"/>
    <n v="16854"/>
    <x v="269"/>
  </r>
  <r>
    <s v="988"/>
    <s v="Bank"/>
    <x v="1"/>
    <x v="3"/>
    <n v="1221672887"/>
    <n v="1221673"/>
    <x v="270"/>
  </r>
  <r>
    <s v="991"/>
    <s v="Athletic Team: Non-Contact Sports"/>
    <x v="1"/>
    <x v="3"/>
    <n v="931706"/>
    <n v="932"/>
    <x v="271"/>
  </r>
  <r>
    <s v="992"/>
    <s v="Sanitary Company"/>
    <x v="1"/>
    <x v="3"/>
    <n v="3248244"/>
    <n v="3248"/>
    <x v="272"/>
  </r>
  <r>
    <s v="995"/>
    <s v="Rubbish or Garbage Removal"/>
    <x v="1"/>
    <x v="3"/>
    <n v="47514513"/>
    <n v="47515"/>
    <x v="273"/>
  </r>
  <r>
    <s v="997"/>
    <s v="Undertakers"/>
    <x v="1"/>
    <x v="3"/>
    <n v="10612602"/>
    <n v="10613"/>
    <x v="274"/>
  </r>
  <r>
    <s v="999"/>
    <s v="Cemetery"/>
    <x v="1"/>
    <x v="3"/>
    <n v="1650863"/>
    <n v="1651"/>
    <x v="275"/>
  </r>
  <r>
    <s v="2104"/>
    <s v="Food Products Mfg - Temporary Staffing"/>
    <x v="1"/>
    <x v="3"/>
    <n v="436494"/>
    <n v="436"/>
    <x v="276"/>
  </r>
  <r>
    <s v="2107"/>
    <s v="Candy Mfg. - Temporary Staffing"/>
    <x v="1"/>
    <x v="3"/>
    <n v="276706"/>
    <n v="277"/>
    <x v="277"/>
  </r>
  <r>
    <s v="2161"/>
    <s v="Apparel Mfg. - Temporary Staffing"/>
    <x v="1"/>
    <x v="3"/>
    <n v="1688"/>
    <n v="2"/>
    <x v="308"/>
  </r>
  <r>
    <s v="2221"/>
    <s v="Injection Molding - Temporary Staffing"/>
    <x v="1"/>
    <x v="3"/>
    <n v="629389"/>
    <n v="629"/>
    <x v="278"/>
  </r>
  <r>
    <s v="2222"/>
    <s v="Plastic Articles - Temporary Staffing"/>
    <x v="1"/>
    <x v="3"/>
    <n v="614116"/>
    <n v="614"/>
    <x v="279"/>
  </r>
  <r>
    <s v="2281"/>
    <s v="Printing N.O.C. - Temporary Staffing"/>
    <x v="1"/>
    <x v="3"/>
    <n v="725303"/>
    <n v="725"/>
    <x v="280"/>
  </r>
  <r>
    <s v="2451"/>
    <s v="Automobile Body Mfg. - Temporary Staffing"/>
    <x v="1"/>
    <x v="3"/>
    <n v="103163"/>
    <n v="103"/>
    <x v="304"/>
  </r>
  <r>
    <s v="2472"/>
    <s v="Electronic Component - Temporary Staffing"/>
    <x v="1"/>
    <x v="3"/>
    <n v="380066"/>
    <n v="380"/>
    <x v="282"/>
  </r>
  <r>
    <s v="2475"/>
    <s v="Battery Mfg. - Temporary Staffing"/>
    <x v="1"/>
    <x v="3"/>
    <n v="20197"/>
    <n v="20"/>
    <x v="283"/>
  </r>
  <r>
    <s v="2563"/>
    <s v="Paint OR Colors Mfg.-Temporary Staffing"/>
    <x v="1"/>
    <x v="3"/>
    <n v="1011983"/>
    <n v="1012"/>
    <x v="284"/>
  </r>
  <r>
    <s v="2609"/>
    <s v="Excavation - Temporary Staffing"/>
    <x v="1"/>
    <x v="3"/>
    <n v="148059"/>
    <n v="148"/>
    <x v="285"/>
  </r>
  <r>
    <s v="2651"/>
    <s v="Commercial Carpentry-Temporary Staffing"/>
    <x v="1"/>
    <x v="3"/>
    <n v="644602"/>
    <n v="645"/>
    <x v="286"/>
  </r>
  <r>
    <s v="2661"/>
    <s v="Electrical Wiring - Temporary Staffing"/>
    <x v="1"/>
    <x v="3"/>
    <n v="1101328"/>
    <n v="1101"/>
    <x v="287"/>
  </r>
  <r>
    <s v="2813"/>
    <s v="Warehousing - Temporary Staffing"/>
    <x v="1"/>
    <x v="3"/>
    <n v="2326580"/>
    <n v="2327"/>
    <x v="288"/>
  </r>
  <r>
    <s v="2914"/>
    <s v="Department Store-Temporary Staffing"/>
    <x v="1"/>
    <x v="3"/>
    <n v="276"/>
    <n v="0"/>
    <x v="305"/>
  </r>
  <r>
    <s v="2921"/>
    <s v="Furniture-Wholesale-Temporary Staffing"/>
    <x v="1"/>
    <x v="3"/>
    <n v="77379"/>
    <n v="77"/>
    <x v="289"/>
  </r>
  <r>
    <s v="2923"/>
    <s v="Packaging-NON-Crating-Temporary Staffing"/>
    <x v="1"/>
    <x v="3"/>
    <n v="926326"/>
    <n v="926"/>
    <x v="290"/>
  </r>
  <r>
    <s v="2926"/>
    <s v="Hardware-Wholesale - Temporary Staffing"/>
    <x v="1"/>
    <x v="3"/>
    <n v="205324"/>
    <n v="205"/>
    <x v="291"/>
  </r>
  <r>
    <s v="2928"/>
    <s v="Retail Store, N.O.C.-Temporary Staffing"/>
    <x v="1"/>
    <x v="3"/>
    <n v="1644607"/>
    <n v="1645"/>
    <x v="292"/>
  </r>
  <r>
    <s v="2965"/>
    <s v="Temporary-College OR School"/>
    <x v="1"/>
    <x v="3"/>
    <n v="8216918"/>
    <n v="8217"/>
    <x v="293"/>
  </r>
  <r>
    <s v="4777"/>
    <s v="Explosives Distributing"/>
    <x v="1"/>
    <x v="3"/>
    <n v="41261"/>
    <n v="41"/>
    <x v="294"/>
  </r>
  <r>
    <s v="7405"/>
    <s v="Aircraft Operation, Scheduled"/>
    <x v="1"/>
    <x v="3"/>
    <n v="60302"/>
    <n v="60"/>
    <x v="295"/>
  </r>
  <r>
    <s v="7413"/>
    <s v="Aircraft Operation Commuter"/>
    <x v="1"/>
    <x v="3"/>
    <n v="55583"/>
    <n v="56"/>
    <x v="311"/>
  </r>
  <r>
    <s v="7421"/>
    <s v="Aircraft Operation Business"/>
    <x v="1"/>
    <x v="3"/>
    <n v="5058771"/>
    <n v="5059"/>
    <x v="296"/>
  </r>
  <r>
    <s v="7424"/>
    <s v="Aircraft Operation, N.O.C."/>
    <x v="1"/>
    <x v="3"/>
    <n v="10180286"/>
    <n v="10180"/>
    <x v="297"/>
  </r>
  <r>
    <s v="7428"/>
    <s v="Aircraft Operation - Ground"/>
    <x v="1"/>
    <x v="3"/>
    <n v="49862578"/>
    <n v="49863"/>
    <x v="298"/>
  </r>
  <r>
    <s v="7445"/>
    <s v="Non-Rateable Element - Class 7405"/>
    <x v="1"/>
    <x v="3"/>
    <n v="60302"/>
    <n v="60"/>
    <x v="299"/>
  </r>
  <r>
    <s v="7453"/>
    <s v="Non-Rateable Element - Class 7413"/>
    <x v="1"/>
    <x v="3"/>
    <n v="55583"/>
    <n v="56"/>
    <x v="312"/>
  </r>
  <r>
    <s v="908"/>
    <s v="Domestic - Inside - Occasional"/>
    <x v="2"/>
    <x v="3"/>
    <n v="1479"/>
    <n v="1479"/>
    <x v="300"/>
  </r>
  <r>
    <s v="909"/>
    <s v="Domestic - Outside - Occasional"/>
    <x v="2"/>
    <x v="3"/>
    <n v="22"/>
    <n v="22"/>
    <x v="301"/>
  </r>
  <r>
    <s v="912"/>
    <s v="Domestic Workers - Outside"/>
    <x v="2"/>
    <x v="3"/>
    <n v="41"/>
    <n v="41"/>
    <x v="302"/>
  </r>
  <r>
    <s v="913"/>
    <s v="Domestic Workers - Inside"/>
    <x v="2"/>
    <x v="3"/>
    <n v="1045"/>
    <n v="1045"/>
    <x v="303"/>
  </r>
  <r>
    <s v="63"/>
    <s v="Premium Discount"/>
    <x v="0"/>
    <x v="4"/>
    <n v="0"/>
    <n v="0"/>
    <x v="0"/>
  </r>
  <r>
    <s v="64"/>
    <s v="Premium Discount"/>
    <x v="0"/>
    <x v="4"/>
    <n v="0"/>
    <n v="0"/>
    <x v="1"/>
  </r>
  <r>
    <s v="5"/>
    <s v="Tree Pruning"/>
    <x v="1"/>
    <x v="4"/>
    <n v="12174491"/>
    <n v="12174"/>
    <x v="2"/>
  </r>
  <r>
    <s v="6"/>
    <s v="Field Crop or Vegetable Farm"/>
    <x v="1"/>
    <x v="4"/>
    <n v="10693256"/>
    <n v="10693"/>
    <x v="3"/>
  </r>
  <r>
    <s v="7"/>
    <s v="Farm Machinery Operation"/>
    <x v="1"/>
    <x v="4"/>
    <n v="1504898"/>
    <n v="1505"/>
    <x v="4"/>
  </r>
  <r>
    <s v="8"/>
    <s v="Mushroom Raising"/>
    <x v="1"/>
    <x v="4"/>
    <n v="681149"/>
    <n v="681"/>
    <x v="5"/>
  </r>
  <r>
    <s v="9"/>
    <s v="Logging or Lumbering, N.O.C."/>
    <x v="1"/>
    <x v="4"/>
    <n v="1000"/>
    <n v="1"/>
    <x v="6"/>
  </r>
  <r>
    <s v="11"/>
    <s v="Flower Raising, Cultivating"/>
    <x v="1"/>
    <x v="4"/>
    <n v="2818200"/>
    <n v="2818"/>
    <x v="7"/>
  </r>
  <r>
    <s v="12"/>
    <s v="Landscape Contractor"/>
    <x v="1"/>
    <x v="4"/>
    <n v="80881091"/>
    <n v="80881"/>
    <x v="8"/>
  </r>
  <r>
    <s v="13"/>
    <s v="Nursery"/>
    <x v="1"/>
    <x v="4"/>
    <n v="3129380"/>
    <n v="3129"/>
    <x v="9"/>
  </r>
  <r>
    <s v="16"/>
    <s v="Orchards"/>
    <x v="1"/>
    <x v="4"/>
    <n v="145847"/>
    <n v="146"/>
    <x v="10"/>
  </r>
  <r>
    <s v="34"/>
    <s v="Animal Raising"/>
    <x v="1"/>
    <x v="4"/>
    <n v="36692683"/>
    <n v="36693"/>
    <x v="11"/>
  </r>
  <r>
    <s v="36"/>
    <s v="Dairy Farms"/>
    <x v="1"/>
    <x v="4"/>
    <n v="628965"/>
    <n v="629"/>
    <x v="12"/>
  </r>
  <r>
    <s v="55"/>
    <s v="Sand Excavation"/>
    <x v="1"/>
    <x v="4"/>
    <n v="2350418"/>
    <n v="2350"/>
    <x v="13"/>
  </r>
  <r>
    <s v="59"/>
    <s v="Mineral Milling"/>
    <x v="1"/>
    <x v="4"/>
    <n v="449147"/>
    <n v="449"/>
    <x v="14"/>
  </r>
  <r>
    <s v="83"/>
    <s v="Livestock Farms"/>
    <x v="1"/>
    <x v="4"/>
    <n v="93615"/>
    <n v="94"/>
    <x v="15"/>
  </r>
  <r>
    <s v="101"/>
    <s v="Grain Milling"/>
    <x v="1"/>
    <x v="4"/>
    <n v="12808555"/>
    <n v="12809"/>
    <x v="16"/>
  </r>
  <r>
    <s v="104"/>
    <s v="Food Products Mfg., N.O.C."/>
    <x v="1"/>
    <x v="4"/>
    <n v="45785210"/>
    <n v="45785"/>
    <x v="17"/>
  </r>
  <r>
    <s v="105"/>
    <s v="Bakery - Wholesale"/>
    <x v="1"/>
    <x v="4"/>
    <n v="1693102"/>
    <n v="1693"/>
    <x v="18"/>
  </r>
  <r>
    <s v="106"/>
    <s v="Processed Meat Products Mfg."/>
    <x v="1"/>
    <x v="4"/>
    <n v="1940449"/>
    <n v="1940"/>
    <x v="19"/>
  </r>
  <r>
    <s v="107"/>
    <s v="Candy or Chewing Gum Mfg."/>
    <x v="1"/>
    <x v="4"/>
    <n v="2731888"/>
    <n v="2732"/>
    <x v="20"/>
  </r>
  <r>
    <s v="108"/>
    <s v="Brewery"/>
    <x v="1"/>
    <x v="4"/>
    <n v="9545758"/>
    <n v="9546"/>
    <x v="21"/>
  </r>
  <r>
    <s v="109"/>
    <s v="Dairy Products Mfg."/>
    <x v="1"/>
    <x v="4"/>
    <n v="3440154"/>
    <n v="3440"/>
    <x v="22"/>
  </r>
  <r>
    <s v="110"/>
    <s v="Ice Cream Mfg."/>
    <x v="1"/>
    <x v="4"/>
    <n v="186030"/>
    <n v="186"/>
    <x v="23"/>
  </r>
  <r>
    <s v="111"/>
    <s v="Slaughter House - Wholesale"/>
    <x v="1"/>
    <x v="4"/>
    <n v="96045"/>
    <n v="96"/>
    <x v="24"/>
  </r>
  <r>
    <s v="112"/>
    <s v="Carbonated Beverage Mfg."/>
    <x v="1"/>
    <x v="4"/>
    <n v="16462108"/>
    <n v="16462"/>
    <x v="25"/>
  </r>
  <r>
    <s v="113"/>
    <s v="Preserving or Canning of Food"/>
    <x v="1"/>
    <x v="4"/>
    <n v="208745"/>
    <n v="209"/>
    <x v="26"/>
  </r>
  <r>
    <s v="114"/>
    <s v="Rendering Works"/>
    <x v="1"/>
    <x v="4"/>
    <n v="65870"/>
    <n v="66"/>
    <x v="27"/>
  </r>
  <r>
    <s v="119"/>
    <s v="Meat Products Mfg."/>
    <x v="1"/>
    <x v="4"/>
    <n v="1594692"/>
    <n v="1595"/>
    <x v="28"/>
  </r>
  <r>
    <s v="132"/>
    <s v="Spinning or Weaving"/>
    <x v="1"/>
    <x v="4"/>
    <n v="3393593"/>
    <n v="3394"/>
    <x v="29"/>
  </r>
  <r>
    <s v="134"/>
    <s v="Knit Goods Mfg."/>
    <x v="1"/>
    <x v="4"/>
    <n v="250206"/>
    <n v="250"/>
    <x v="30"/>
  </r>
  <r>
    <s v="136"/>
    <s v="Embroidery Manufacture"/>
    <x v="1"/>
    <x v="4"/>
    <n v="270631"/>
    <n v="271"/>
    <x v="31"/>
  </r>
  <r>
    <s v="139"/>
    <s v="Dyeing, Mercerizing, or Finishing"/>
    <x v="1"/>
    <x v="4"/>
    <n v="979003"/>
    <n v="979"/>
    <x v="32"/>
  </r>
  <r>
    <s v="141"/>
    <s v="Laundry, N.O.C."/>
    <x v="1"/>
    <x v="4"/>
    <n v="15401315"/>
    <n v="15401"/>
    <x v="33"/>
  </r>
  <r>
    <s v="142"/>
    <s v="Dry Cleaning Plant"/>
    <x v="1"/>
    <x v="4"/>
    <n v="2715363"/>
    <n v="2715"/>
    <x v="34"/>
  </r>
  <r>
    <s v="161"/>
    <s v="Apparel Mfg."/>
    <x v="1"/>
    <x v="4"/>
    <n v="1347014"/>
    <n v="1347"/>
    <x v="35"/>
  </r>
  <r>
    <s v="163"/>
    <s v="Textile Products Mfg. N.O.C."/>
    <x v="1"/>
    <x v="4"/>
    <n v="12586488"/>
    <n v="12586"/>
    <x v="36"/>
  </r>
  <r>
    <s v="165"/>
    <s v="Mattress or Box Spring Mfg."/>
    <x v="1"/>
    <x v="4"/>
    <n v="936554"/>
    <n v="937"/>
    <x v="37"/>
  </r>
  <r>
    <s v="166"/>
    <s v="Canvas or Burlap Products Mfg."/>
    <x v="1"/>
    <x v="4"/>
    <n v="505304"/>
    <n v="505"/>
    <x v="38"/>
  </r>
  <r>
    <s v="204"/>
    <s v="Shoe Mfg."/>
    <x v="1"/>
    <x v="4"/>
    <n v="164187"/>
    <n v="164"/>
    <x v="39"/>
  </r>
  <r>
    <s v="205"/>
    <s v="Leather Goods Mfg., N.O.C."/>
    <x v="1"/>
    <x v="4"/>
    <n v="173145"/>
    <n v="173"/>
    <x v="40"/>
  </r>
  <r>
    <s v="221"/>
    <s v="Plastics Mfg. Injection Molding"/>
    <x v="1"/>
    <x v="4"/>
    <n v="7583847"/>
    <n v="7584"/>
    <x v="41"/>
  </r>
  <r>
    <s v="222"/>
    <s v="Plastics Mfg., N.O.C."/>
    <x v="1"/>
    <x v="4"/>
    <n v="47191715"/>
    <n v="47192"/>
    <x v="42"/>
  </r>
  <r>
    <s v="225"/>
    <s v="Rubber Goods or Tire Mfg."/>
    <x v="1"/>
    <x v="4"/>
    <n v="8641824"/>
    <n v="8642"/>
    <x v="43"/>
  </r>
  <r>
    <s v="227"/>
    <s v="Oilcloth, Mfg."/>
    <x v="1"/>
    <x v="4"/>
    <n v="12343550"/>
    <n v="12344"/>
    <x v="44"/>
  </r>
  <r>
    <s v="255"/>
    <s v="Paper or Pulp Mfg."/>
    <x v="1"/>
    <x v="4"/>
    <n v="3875220"/>
    <n v="3875"/>
    <x v="45"/>
  </r>
  <r>
    <s v="259"/>
    <s v="Paper Products Mfg., N.O.C."/>
    <x v="1"/>
    <x v="4"/>
    <n v="28438800"/>
    <n v="28439"/>
    <x v="46"/>
  </r>
  <r>
    <s v="263"/>
    <s v="Paper Coating/Finishing"/>
    <x v="1"/>
    <x v="4"/>
    <n v="776298"/>
    <n v="776"/>
    <x v="48"/>
  </r>
  <r>
    <s v="281"/>
    <s v="Printing, N.O.C."/>
    <x v="1"/>
    <x v="4"/>
    <n v="5047835"/>
    <n v="5048"/>
    <x v="49"/>
  </r>
  <r>
    <s v="282"/>
    <s v="Newspaper Printing"/>
    <x v="1"/>
    <x v="4"/>
    <n v="1667318"/>
    <n v="1667"/>
    <x v="50"/>
  </r>
  <r>
    <s v="285"/>
    <s v="Printing - Sheet-Fed Press"/>
    <x v="1"/>
    <x v="4"/>
    <n v="3092429"/>
    <n v="3092"/>
    <x v="51"/>
  </r>
  <r>
    <s v="305"/>
    <s v="Carpentry Shop"/>
    <x v="1"/>
    <x v="4"/>
    <n v="9537367"/>
    <n v="9537"/>
    <x v="52"/>
  </r>
  <r>
    <s v="311"/>
    <s v="Cabinet Works"/>
    <x v="1"/>
    <x v="4"/>
    <n v="4251668"/>
    <n v="4252"/>
    <x v="54"/>
  </r>
  <r>
    <s v="319"/>
    <s v="Furniture Assembly"/>
    <x v="1"/>
    <x v="4"/>
    <n v="174256"/>
    <n v="174"/>
    <x v="55"/>
  </r>
  <r>
    <s v="323"/>
    <s v="Furniture Mfg. - Wood"/>
    <x v="1"/>
    <x v="4"/>
    <n v="30367"/>
    <n v="30"/>
    <x v="56"/>
  </r>
  <r>
    <s v="327"/>
    <s v="Furniture Upholstering, Shop Only"/>
    <x v="1"/>
    <x v="4"/>
    <n v="529119"/>
    <n v="529"/>
    <x v="57"/>
  </r>
  <r>
    <s v="402"/>
    <s v="Smelting or Galvanizing"/>
    <x v="1"/>
    <x v="4"/>
    <n v="1467765"/>
    <n v="1468"/>
    <x v="58"/>
  </r>
  <r>
    <s v="403"/>
    <s v="Rolling,Drawing Non-Ferrous Metal"/>
    <x v="1"/>
    <x v="4"/>
    <n v="39011"/>
    <n v="39"/>
    <x v="313"/>
  </r>
  <r>
    <s v="411"/>
    <s v="Steel Fabricating"/>
    <x v="1"/>
    <x v="4"/>
    <n v="9928031"/>
    <n v="9928"/>
    <x v="60"/>
  </r>
  <r>
    <s v="413"/>
    <s v="Iron Works"/>
    <x v="1"/>
    <x v="4"/>
    <n v="11618054"/>
    <n v="11618"/>
    <x v="61"/>
  </r>
  <r>
    <s v="415"/>
    <s v="Fabricated Plate Work"/>
    <x v="1"/>
    <x v="4"/>
    <n v="1224920"/>
    <n v="1225"/>
    <x v="62"/>
  </r>
  <r>
    <s v="416"/>
    <s v="Car Mfg."/>
    <x v="1"/>
    <x v="4"/>
    <n v="4280938"/>
    <n v="4281"/>
    <x v="63"/>
  </r>
  <r>
    <s v="433"/>
    <s v="Tool Mfg. Forged"/>
    <x v="1"/>
    <x v="4"/>
    <n v="210413"/>
    <n v="210"/>
    <x v="64"/>
  </r>
  <r>
    <s v="441"/>
    <s v="Tool Mfg., N.O.C."/>
    <x v="1"/>
    <x v="4"/>
    <n v="384415"/>
    <n v="384"/>
    <x v="65"/>
  </r>
  <r>
    <s v="445"/>
    <s v="Hardware Mfg., N.O.C."/>
    <x v="1"/>
    <x v="4"/>
    <n v="2577873"/>
    <n v="2578"/>
    <x v="66"/>
  </r>
  <r>
    <s v="446"/>
    <s v="Machined Parts Mfg., N.O.C."/>
    <x v="1"/>
    <x v="4"/>
    <n v="3209309"/>
    <n v="3209"/>
    <x v="67"/>
  </r>
  <r>
    <s v="449"/>
    <s v="Electroplating"/>
    <x v="1"/>
    <x v="4"/>
    <n v="160837"/>
    <n v="161"/>
    <x v="68"/>
  </r>
  <r>
    <s v="451"/>
    <s v="Automobile Body Mfg."/>
    <x v="1"/>
    <x v="4"/>
    <n v="1121067"/>
    <n v="1121"/>
    <x v="69"/>
  </r>
  <r>
    <s v="454"/>
    <s v="Sheet Metal Products Fab. - Shop"/>
    <x v="1"/>
    <x v="4"/>
    <n v="17908359"/>
    <n v="17908"/>
    <x v="70"/>
  </r>
  <r>
    <s v="456"/>
    <s v="Metal Furniture or Furnishing Mfg"/>
    <x v="1"/>
    <x v="4"/>
    <n v="17689509"/>
    <n v="17690"/>
    <x v="71"/>
  </r>
  <r>
    <s v="457"/>
    <s v="Wire Goods Mfg."/>
    <x v="1"/>
    <x v="4"/>
    <n v="2291730"/>
    <n v="2292"/>
    <x v="72"/>
  </r>
  <r>
    <s v="458"/>
    <s v="Jewelry Mfg."/>
    <x v="1"/>
    <x v="4"/>
    <n v="475844"/>
    <n v="476"/>
    <x v="73"/>
  </r>
  <r>
    <s v="459"/>
    <s v="Eyelet, Mfg."/>
    <x v="1"/>
    <x v="4"/>
    <n v="1496074"/>
    <n v="1496"/>
    <x v="74"/>
  </r>
  <r>
    <s v="461"/>
    <s v="Machine Shop"/>
    <x v="1"/>
    <x v="4"/>
    <n v="39618673"/>
    <n v="39619"/>
    <x v="75"/>
  </r>
  <r>
    <s v="464"/>
    <s v="Machinery Mfg., N.O.C."/>
    <x v="1"/>
    <x v="4"/>
    <n v="126225"/>
    <n v="126"/>
    <x v="77"/>
  </r>
  <r>
    <s v="465"/>
    <s v="Conveyor Mfg."/>
    <x v="1"/>
    <x v="4"/>
    <n v="405358"/>
    <n v="405"/>
    <x v="306"/>
  </r>
  <r>
    <s v="471"/>
    <s v="Printed Circuit Board Assembly"/>
    <x v="1"/>
    <x v="4"/>
    <n v="804618"/>
    <n v="805"/>
    <x v="78"/>
  </r>
  <r>
    <s v="472"/>
    <s v="Electronic Component Mfg., N.O.C."/>
    <x v="1"/>
    <x v="4"/>
    <n v="1035692"/>
    <n v="1036"/>
    <x v="79"/>
  </r>
  <r>
    <s v="473"/>
    <s v="Electrical Apparatus Mfg., N.O.C."/>
    <x v="1"/>
    <x v="4"/>
    <n v="10502362"/>
    <n v="10502"/>
    <x v="80"/>
  </r>
  <r>
    <s v="474"/>
    <s v="Electric Power Equipment Mfg."/>
    <x v="1"/>
    <x v="4"/>
    <n v="7531785"/>
    <n v="7532"/>
    <x v="81"/>
  </r>
  <r>
    <s v="475"/>
    <s v="Battery Mfg."/>
    <x v="1"/>
    <x v="4"/>
    <n v="23794133"/>
    <n v="23794"/>
    <x v="82"/>
  </r>
  <r>
    <s v="476"/>
    <s v="Industrial Control Systems Mfg."/>
    <x v="1"/>
    <x v="4"/>
    <n v="735035"/>
    <n v="735"/>
    <x v="83"/>
  </r>
  <r>
    <s v="477"/>
    <s v="Electric Motor Mfg. or Repair"/>
    <x v="1"/>
    <x v="4"/>
    <n v="523146"/>
    <n v="523"/>
    <x v="84"/>
  </r>
  <r>
    <s v="483"/>
    <s v="Office Machine Mfg."/>
    <x v="1"/>
    <x v="4"/>
    <n v="360168"/>
    <n v="360"/>
    <x v="85"/>
  </r>
  <r>
    <s v="485"/>
    <s v="Communications Equipment Mfg."/>
    <x v="1"/>
    <x v="4"/>
    <n v="853188"/>
    <n v="853"/>
    <x v="86"/>
  </r>
  <r>
    <s v="486"/>
    <s v="Light Bulb / Electronic Tube Mfg."/>
    <x v="1"/>
    <x v="4"/>
    <n v="45091"/>
    <n v="45"/>
    <x v="314"/>
  </r>
  <r>
    <s v="487"/>
    <s v="Surgical/Optical Instrument Mfg."/>
    <x v="1"/>
    <x v="4"/>
    <n v="2474923"/>
    <n v="2475"/>
    <x v="87"/>
  </r>
  <r>
    <s v="488"/>
    <s v="Electronic Instrument Mfg."/>
    <x v="1"/>
    <x v="4"/>
    <n v="23895280"/>
    <n v="23895"/>
    <x v="88"/>
  </r>
  <r>
    <s v="489"/>
    <s v="Dental Laboratory"/>
    <x v="1"/>
    <x v="4"/>
    <n v="2456833"/>
    <n v="2457"/>
    <x v="89"/>
  </r>
  <r>
    <s v="501"/>
    <s v="Cement Mfg."/>
    <x v="1"/>
    <x v="4"/>
    <n v="1105829"/>
    <n v="1106"/>
    <x v="90"/>
  </r>
  <r>
    <s v="506"/>
    <s v="Powder Metal Products Mfg."/>
    <x v="1"/>
    <x v="4"/>
    <n v="2718003"/>
    <n v="2718"/>
    <x v="91"/>
  </r>
  <r>
    <s v="511"/>
    <s v="Concrete Products Manufacturing"/>
    <x v="1"/>
    <x v="4"/>
    <n v="7595037"/>
    <n v="7595"/>
    <x v="93"/>
  </r>
  <r>
    <s v="535"/>
    <s v="Glass or Glassware Mfg."/>
    <x v="1"/>
    <x v="4"/>
    <n v="30727"/>
    <n v="31"/>
    <x v="310"/>
  </r>
  <r>
    <s v="536"/>
    <s v="Glass Products Mfg."/>
    <x v="1"/>
    <x v="4"/>
    <n v="260607"/>
    <n v="261"/>
    <x v="94"/>
  </r>
  <r>
    <s v="544"/>
    <s v="Temporary Staff- Light Industrial"/>
    <x v="1"/>
    <x v="4"/>
    <n v="20792671"/>
    <n v="20793"/>
    <x v="95"/>
  </r>
  <r>
    <s v="551"/>
    <s v="Chemical Mfg., N.O.C."/>
    <x v="1"/>
    <x v="4"/>
    <n v="140239766"/>
    <n v="140240"/>
    <x v="96"/>
  </r>
  <r>
    <s v="553"/>
    <s v="Gases-Mfg."/>
    <x v="1"/>
    <x v="4"/>
    <n v="22955155"/>
    <n v="22955"/>
    <x v="97"/>
  </r>
  <r>
    <s v="555"/>
    <s v="Drug and Medicine Mfg."/>
    <x v="1"/>
    <x v="4"/>
    <n v="61531766"/>
    <n v="61532"/>
    <x v="98"/>
  </r>
  <r>
    <s v="563"/>
    <s v="Paint Mfg."/>
    <x v="1"/>
    <x v="4"/>
    <n v="15103375"/>
    <n v="15103"/>
    <x v="99"/>
  </r>
  <r>
    <s v="571"/>
    <s v="Soap Mfg."/>
    <x v="1"/>
    <x v="4"/>
    <n v="23195932"/>
    <n v="23196"/>
    <x v="100"/>
  </r>
  <r>
    <s v="573"/>
    <s v="Fertilizer Mfg."/>
    <x v="1"/>
    <x v="4"/>
    <n v="1747665"/>
    <n v="1748"/>
    <x v="101"/>
  </r>
  <r>
    <s v="581"/>
    <s v="Oil Refining"/>
    <x v="1"/>
    <x v="4"/>
    <n v="96684418"/>
    <n v="96684"/>
    <x v="102"/>
  </r>
  <r>
    <s v="601"/>
    <s v="Road Construction"/>
    <x v="1"/>
    <x v="4"/>
    <n v="32341080"/>
    <n v="32341"/>
    <x v="103"/>
  </r>
  <r>
    <s v="603"/>
    <s v="Sewer Construction"/>
    <x v="1"/>
    <x v="4"/>
    <n v="8176220"/>
    <n v="8176"/>
    <x v="104"/>
  </r>
  <r>
    <s v="605"/>
    <s v="Railroad Construction"/>
    <x v="1"/>
    <x v="4"/>
    <n v="1082551"/>
    <n v="1083"/>
    <x v="105"/>
  </r>
  <r>
    <s v="607"/>
    <s v="Drilling"/>
    <x v="1"/>
    <x v="4"/>
    <n v="2834035"/>
    <n v="2834"/>
    <x v="106"/>
  </r>
  <r>
    <s v="608"/>
    <s v="Flat Cement Work"/>
    <x v="1"/>
    <x v="4"/>
    <n v="58281883"/>
    <n v="58282"/>
    <x v="107"/>
  </r>
  <r>
    <s v="609"/>
    <s v="Excavation"/>
    <x v="1"/>
    <x v="4"/>
    <n v="97890729"/>
    <n v="97891"/>
    <x v="108"/>
  </r>
  <r>
    <s v="611"/>
    <s v="Pile Driving"/>
    <x v="1"/>
    <x v="4"/>
    <n v="1446191"/>
    <n v="1446"/>
    <x v="109"/>
  </r>
  <r>
    <s v="617"/>
    <s v="Gas Steam Water Main Construction"/>
    <x v="1"/>
    <x v="4"/>
    <n v="16953635"/>
    <n v="16954"/>
    <x v="110"/>
  </r>
  <r>
    <s v="625"/>
    <s v="Conduit Construction"/>
    <x v="1"/>
    <x v="4"/>
    <n v="5239077"/>
    <n v="5239"/>
    <x v="111"/>
  </r>
  <r>
    <s v="643"/>
    <s v="Asbestos Contractor"/>
    <x v="1"/>
    <x v="4"/>
    <n v="4705439"/>
    <n v="4705"/>
    <x v="112"/>
  </r>
  <r>
    <s v="645"/>
    <s v="Wallboard Installation"/>
    <x v="1"/>
    <x v="4"/>
    <n v="28626179"/>
    <n v="28626"/>
    <x v="113"/>
  </r>
  <r>
    <s v="646"/>
    <s v="Furniture or Fixture Installation"/>
    <x v="1"/>
    <x v="4"/>
    <n v="5492229"/>
    <n v="5492"/>
    <x v="114"/>
  </r>
  <r>
    <s v="647"/>
    <s v="Insulation Work-N.O.C."/>
    <x v="1"/>
    <x v="4"/>
    <n v="13076967"/>
    <n v="13077"/>
    <x v="115"/>
  </r>
  <r>
    <s v="648"/>
    <s v="Cabinet Work Installation"/>
    <x v="1"/>
    <x v="4"/>
    <n v="14866172"/>
    <n v="14866"/>
    <x v="116"/>
  </r>
  <r>
    <s v="649"/>
    <s v="Ceiling Installation"/>
    <x v="1"/>
    <x v="4"/>
    <n v="7466547"/>
    <n v="7467"/>
    <x v="117"/>
  </r>
  <r>
    <s v="651"/>
    <s v="Carpentry - Commercial"/>
    <x v="1"/>
    <x v="4"/>
    <n v="41024152"/>
    <n v="41024"/>
    <x v="118"/>
  </r>
  <r>
    <s v="652"/>
    <s v="Carpentry - Residential"/>
    <x v="1"/>
    <x v="4"/>
    <n v="43294207"/>
    <n v="43294"/>
    <x v="119"/>
  </r>
  <r>
    <s v="653"/>
    <s v="Masonry"/>
    <x v="1"/>
    <x v="4"/>
    <n v="22058534"/>
    <n v="22059"/>
    <x v="120"/>
  </r>
  <r>
    <s v="654"/>
    <s v="Concrete Construction"/>
    <x v="1"/>
    <x v="4"/>
    <n v="20671162"/>
    <n v="20671"/>
    <x v="121"/>
  </r>
  <r>
    <s v="655"/>
    <s v="Iron Erection"/>
    <x v="1"/>
    <x v="4"/>
    <n v="6757383"/>
    <n v="6757"/>
    <x v="122"/>
  </r>
  <r>
    <s v="656"/>
    <s v="Electric Line Construction"/>
    <x v="1"/>
    <x v="4"/>
    <n v="10215757"/>
    <n v="10216"/>
    <x v="123"/>
  </r>
  <r>
    <s v="657"/>
    <s v="Rigging - N.O.C."/>
    <x v="1"/>
    <x v="4"/>
    <n v="666523"/>
    <n v="667"/>
    <x v="124"/>
  </r>
  <r>
    <s v="658"/>
    <s v="Iron Erection or Installation"/>
    <x v="1"/>
    <x v="4"/>
    <n v="7526666"/>
    <n v="7527"/>
    <x v="125"/>
  </r>
  <r>
    <s v="659"/>
    <s v="Roofing"/>
    <x v="1"/>
    <x v="4"/>
    <n v="8183606"/>
    <n v="8184"/>
    <x v="126"/>
  </r>
  <r>
    <s v="660"/>
    <s v="Alarm or Sound System"/>
    <x v="1"/>
    <x v="4"/>
    <n v="41236751"/>
    <n v="41237"/>
    <x v="127"/>
  </r>
  <r>
    <s v="661"/>
    <s v="Electrical Wiring"/>
    <x v="1"/>
    <x v="4"/>
    <n v="115463511"/>
    <n v="115464"/>
    <x v="128"/>
  </r>
  <r>
    <s v="662"/>
    <s v="Appliance - Service or Repair"/>
    <x v="1"/>
    <x v="4"/>
    <n v="7132848"/>
    <n v="7133"/>
    <x v="129"/>
  </r>
  <r>
    <s v="663"/>
    <s v="Plumbing"/>
    <x v="1"/>
    <x v="4"/>
    <n v="124360008"/>
    <n v="124360"/>
    <x v="130"/>
  </r>
  <r>
    <s v="664"/>
    <s v="Heating or Ventilating"/>
    <x v="1"/>
    <x v="4"/>
    <n v="108050108"/>
    <n v="108050"/>
    <x v="131"/>
  </r>
  <r>
    <s v="665"/>
    <s v="Painting"/>
    <x v="1"/>
    <x v="4"/>
    <n v="21140902"/>
    <n v="21141"/>
    <x v="132"/>
  </r>
  <r>
    <s v="666"/>
    <s v="Plate Glass Installation"/>
    <x v="1"/>
    <x v="4"/>
    <n v="4546586"/>
    <n v="4547"/>
    <x v="133"/>
  </r>
  <r>
    <s v="667"/>
    <s v="Paper Hanging"/>
    <x v="1"/>
    <x v="4"/>
    <n v="2684678"/>
    <n v="2685"/>
    <x v="134"/>
  </r>
  <r>
    <s v="668"/>
    <s v="Tile Stone Mosaic or Terrazo Work"/>
    <x v="1"/>
    <x v="4"/>
    <n v="4688133"/>
    <n v="4688"/>
    <x v="135"/>
  </r>
  <r>
    <s v="669"/>
    <s v="Plastering"/>
    <x v="1"/>
    <x v="4"/>
    <n v="508119"/>
    <n v="508"/>
    <x v="136"/>
  </r>
  <r>
    <s v="670"/>
    <s v="House Furnishings Installation"/>
    <x v="1"/>
    <x v="4"/>
    <n v="7238484"/>
    <n v="7238"/>
    <x v="137"/>
  </r>
  <r>
    <s v="673"/>
    <s v="Advertising Sign Mfg."/>
    <x v="1"/>
    <x v="4"/>
    <n v="2847711"/>
    <n v="2848"/>
    <x v="138"/>
  </r>
  <r>
    <s v="674"/>
    <s v="Swimming Pool Construction"/>
    <x v="1"/>
    <x v="4"/>
    <n v="2021001"/>
    <n v="2021"/>
    <x v="139"/>
  </r>
  <r>
    <s v="675"/>
    <s v="Machinery or Equipment Erection"/>
    <x v="1"/>
    <x v="4"/>
    <n v="90684097"/>
    <n v="90684"/>
    <x v="140"/>
  </r>
  <r>
    <s v="676"/>
    <s v="Sheet Metal Installation"/>
    <x v="1"/>
    <x v="4"/>
    <n v="6231117"/>
    <n v="6231"/>
    <x v="141"/>
  </r>
  <r>
    <s v="677"/>
    <s v="Boiler Installation or Repair"/>
    <x v="1"/>
    <x v="4"/>
    <n v="26243678"/>
    <n v="26244"/>
    <x v="142"/>
  </r>
  <r>
    <s v="679"/>
    <s v="Advertising Company, Outdoor"/>
    <x v="1"/>
    <x v="4"/>
    <n v="143959"/>
    <n v="144"/>
    <x v="143"/>
  </r>
  <r>
    <s v="681"/>
    <s v="Canvas Goods Erection"/>
    <x v="1"/>
    <x v="4"/>
    <n v="756728"/>
    <n v="757"/>
    <x v="144"/>
  </r>
  <r>
    <s v="682"/>
    <s v="Temporary Staff - Construction"/>
    <x v="1"/>
    <x v="4"/>
    <n v="1749018"/>
    <n v="1749"/>
    <x v="145"/>
  </r>
  <r>
    <s v="709"/>
    <s v="Tallymen And Checking Clerks"/>
    <x v="1"/>
    <x v="4"/>
    <n v="66606"/>
    <n v="67"/>
    <x v="146"/>
  </r>
  <r>
    <s v="716"/>
    <s v="Marina"/>
    <x v="1"/>
    <x v="4"/>
    <n v="1356246"/>
    <n v="1356"/>
    <x v="147"/>
  </r>
  <r>
    <s v="718"/>
    <s v="Boat Building or Repair"/>
    <x v="1"/>
    <x v="4"/>
    <n v="2353173"/>
    <n v="2353"/>
    <x v="148"/>
  </r>
  <r>
    <s v="721"/>
    <s v="Railroad Operation, N.O.C."/>
    <x v="1"/>
    <x v="4"/>
    <n v="233252"/>
    <n v="233"/>
    <x v="149"/>
  </r>
  <r>
    <s v="744"/>
    <s v="Aircraft Mfg."/>
    <x v="1"/>
    <x v="4"/>
    <n v="376289"/>
    <n v="376"/>
    <x v="307"/>
  </r>
  <r>
    <s v="751"/>
    <s v="Gas Utility"/>
    <x v="1"/>
    <x v="4"/>
    <n v="3950146"/>
    <n v="3950"/>
    <x v="150"/>
  </r>
  <r>
    <s v="752"/>
    <s v="Oil or Gas Pipeline Operation"/>
    <x v="1"/>
    <x v="4"/>
    <n v="4351181"/>
    <n v="4351"/>
    <x v="151"/>
  </r>
  <r>
    <s v="753"/>
    <s v="Waterworks"/>
    <x v="1"/>
    <x v="4"/>
    <n v="25368779"/>
    <n v="25369"/>
    <x v="152"/>
  </r>
  <r>
    <s v="755"/>
    <s v="Electric Utilities"/>
    <x v="1"/>
    <x v="4"/>
    <n v="30604221"/>
    <n v="30604"/>
    <x v="153"/>
  </r>
  <r>
    <s v="757"/>
    <s v="Telecommunications Company"/>
    <x v="1"/>
    <x v="4"/>
    <n v="47779336"/>
    <n v="47779"/>
    <x v="154"/>
  </r>
  <r>
    <s v="759"/>
    <s v="Cable Television Operations"/>
    <x v="1"/>
    <x v="4"/>
    <n v="19734104"/>
    <n v="19734"/>
    <x v="155"/>
  </r>
  <r>
    <s v="801"/>
    <s v="Stables"/>
    <x v="1"/>
    <x v="4"/>
    <n v="4237629"/>
    <n v="4238"/>
    <x v="156"/>
  </r>
  <r>
    <s v="802"/>
    <s v="Mobile Crane Rental with Operator"/>
    <x v="1"/>
    <x v="4"/>
    <n v="4858961"/>
    <n v="4859"/>
    <x v="157"/>
  </r>
  <r>
    <s v="804"/>
    <s v="School Transportation"/>
    <x v="1"/>
    <x v="4"/>
    <n v="29653497"/>
    <n v="29653"/>
    <x v="158"/>
  </r>
  <r>
    <s v="805"/>
    <s v="Milk Hauling - by Contractor"/>
    <x v="1"/>
    <x v="4"/>
    <n v="1534757"/>
    <n v="1535"/>
    <x v="159"/>
  </r>
  <r>
    <s v="806"/>
    <s v="Furniture Moving and/or Storage"/>
    <x v="1"/>
    <x v="4"/>
    <n v="7942339"/>
    <n v="7942"/>
    <x v="160"/>
  </r>
  <r>
    <s v="807"/>
    <s v="Ambulance Serv-Salaried Employee"/>
    <x v="1"/>
    <x v="4"/>
    <n v="4370982"/>
    <n v="4371"/>
    <x v="161"/>
  </r>
  <r>
    <s v="808"/>
    <s v="Parcel Delivery Company"/>
    <x v="1"/>
    <x v="4"/>
    <n v="60733070"/>
    <n v="60733"/>
    <x v="162"/>
  </r>
  <r>
    <s v="809"/>
    <s v="Fuel Distribution"/>
    <x v="1"/>
    <x v="4"/>
    <n v="13574332"/>
    <n v="13574"/>
    <x v="163"/>
  </r>
  <r>
    <s v="811"/>
    <s v="Trucking, N.O.C."/>
    <x v="1"/>
    <x v="4"/>
    <n v="76281470"/>
    <n v="76281"/>
    <x v="164"/>
  </r>
  <r>
    <s v="812"/>
    <s v="Mail Hauling or Delivery Service"/>
    <x v="1"/>
    <x v="4"/>
    <n v="5926750"/>
    <n v="5927"/>
    <x v="165"/>
  </r>
  <r>
    <s v="813"/>
    <s v="Warehousing, Other Than Furniture"/>
    <x v="1"/>
    <x v="4"/>
    <n v="26492676"/>
    <n v="26493"/>
    <x v="166"/>
  </r>
  <r>
    <s v="814"/>
    <s v="Dealer in Mble, Self-Prplld Equip"/>
    <x v="1"/>
    <x v="4"/>
    <n v="31594893"/>
    <n v="31595"/>
    <x v="167"/>
  </r>
  <r>
    <s v="815"/>
    <s v="Automobile Service Center"/>
    <x v="1"/>
    <x v="4"/>
    <n v="122524220"/>
    <n v="122524"/>
    <x v="168"/>
  </r>
  <r>
    <s v="816"/>
    <s v="Automobile Filling Stations"/>
    <x v="1"/>
    <x v="4"/>
    <n v="10631410"/>
    <n v="10631"/>
    <x v="169"/>
  </r>
  <r>
    <s v="817"/>
    <s v="Bus Operation"/>
    <x v="1"/>
    <x v="4"/>
    <n v="6663960"/>
    <n v="6664"/>
    <x v="170"/>
  </r>
  <r>
    <s v="818"/>
    <s v="Automobile Dealer"/>
    <x v="1"/>
    <x v="4"/>
    <n v="300547101"/>
    <n v="300547"/>
    <x v="171"/>
  </r>
  <r>
    <s v="819"/>
    <s v="Mobile Equipment Salesperson"/>
    <x v="1"/>
    <x v="4"/>
    <n v="6871881"/>
    <n v="6872"/>
    <x v="172"/>
  </r>
  <r>
    <s v="820"/>
    <s v="Automobile Auction"/>
    <x v="1"/>
    <x v="4"/>
    <n v="3092190"/>
    <n v="3092"/>
    <x v="173"/>
  </r>
  <r>
    <s v="821"/>
    <s v="Beverage Distributor"/>
    <x v="1"/>
    <x v="4"/>
    <n v="14748344"/>
    <n v="14748"/>
    <x v="174"/>
  </r>
  <r>
    <s v="825"/>
    <s v="Automobile Storage Garage"/>
    <x v="1"/>
    <x v="4"/>
    <n v="5856337"/>
    <n v="5856"/>
    <x v="175"/>
  </r>
  <r>
    <s v="828"/>
    <s v="Paratransit Service"/>
    <x v="1"/>
    <x v="4"/>
    <n v="765938"/>
    <n v="766"/>
    <x v="176"/>
  </r>
  <r>
    <s v="855"/>
    <s v="Lumber or Bldg. Material Dealer"/>
    <x v="1"/>
    <x v="4"/>
    <n v="69281478"/>
    <n v="69281"/>
    <x v="177"/>
  </r>
  <r>
    <s v="857"/>
    <s v="Metal Service Center"/>
    <x v="1"/>
    <x v="4"/>
    <n v="6272061"/>
    <n v="6272"/>
    <x v="178"/>
  </r>
  <r>
    <s v="858"/>
    <s v="Ferrous Scrap Metal Dealer"/>
    <x v="1"/>
    <x v="4"/>
    <n v="3033959"/>
    <n v="3034"/>
    <x v="179"/>
  </r>
  <r>
    <s v="859"/>
    <s v="Nonferrous Scrap Metal Dealer"/>
    <x v="1"/>
    <x v="4"/>
    <n v="1233840"/>
    <n v="1234"/>
    <x v="180"/>
  </r>
  <r>
    <s v="860"/>
    <s v="Junk Dealer"/>
    <x v="1"/>
    <x v="4"/>
    <n v="2186314"/>
    <n v="2186"/>
    <x v="181"/>
  </r>
  <r>
    <s v="862"/>
    <s v="Recycling Center"/>
    <x v="1"/>
    <x v="4"/>
    <n v="2991640"/>
    <n v="2992"/>
    <x v="182"/>
  </r>
  <r>
    <s v="865"/>
    <s v="Poultry, Fish Dealers/Processors"/>
    <x v="1"/>
    <x v="4"/>
    <n v="310824829"/>
    <n v="310825"/>
    <x v="183"/>
  </r>
  <r>
    <s v="880"/>
    <s v="Apartment House"/>
    <x v="1"/>
    <x v="4"/>
    <n v="39901072"/>
    <n v="39901"/>
    <x v="184"/>
  </r>
  <r>
    <s v="882"/>
    <s v="Residential Interior Cleaning"/>
    <x v="1"/>
    <x v="4"/>
    <n v="4937820"/>
    <n v="4938"/>
    <x v="185"/>
  </r>
  <r>
    <s v="884"/>
    <s v="Health or Exercise Club"/>
    <x v="1"/>
    <x v="4"/>
    <n v="20248729"/>
    <n v="20249"/>
    <x v="186"/>
  </r>
  <r>
    <s v="885"/>
    <s v="Plumbing Supplies Dealer"/>
    <x v="1"/>
    <x v="4"/>
    <n v="9551871"/>
    <n v="9552"/>
    <x v="187"/>
  </r>
  <r>
    <s v="886"/>
    <s v="Electrical Supplies Dealer"/>
    <x v="1"/>
    <x v="4"/>
    <n v="7231414"/>
    <n v="7231"/>
    <x v="188"/>
  </r>
  <r>
    <s v="887"/>
    <s v="Museum"/>
    <x v="1"/>
    <x v="4"/>
    <n v="22672831"/>
    <n v="22673"/>
    <x v="189"/>
  </r>
  <r>
    <s v="888"/>
    <s v="Homeowners Association"/>
    <x v="1"/>
    <x v="4"/>
    <n v="3211649"/>
    <n v="3212"/>
    <x v="190"/>
  </r>
  <r>
    <s v="889"/>
    <s v="Temporary Clerical Staff"/>
    <x v="1"/>
    <x v="4"/>
    <n v="157334478"/>
    <n v="157334"/>
    <x v="191"/>
  </r>
  <r>
    <s v="890"/>
    <s v="Library - Public"/>
    <x v="1"/>
    <x v="4"/>
    <n v="6440590"/>
    <n v="6441"/>
    <x v="192"/>
  </r>
  <r>
    <s v="891"/>
    <s v="Child Care or Early Education"/>
    <x v="1"/>
    <x v="4"/>
    <n v="90803326"/>
    <n v="90803"/>
    <x v="193"/>
  </r>
  <r>
    <s v="896"/>
    <s v="Club, N.O.C."/>
    <x v="1"/>
    <x v="4"/>
    <n v="6939919"/>
    <n v="6940"/>
    <x v="194"/>
  </r>
  <r>
    <s v="897"/>
    <s v="Fast-Food Restaurant"/>
    <x v="1"/>
    <x v="4"/>
    <n v="179839486"/>
    <n v="179839"/>
    <x v="195"/>
  </r>
  <r>
    <s v="898"/>
    <s v="Caterer"/>
    <x v="1"/>
    <x v="4"/>
    <n v="45210198"/>
    <n v="45210"/>
    <x v="196"/>
  </r>
  <r>
    <s v="899"/>
    <s v="Bar, Nightclub"/>
    <x v="1"/>
    <x v="4"/>
    <n v="5887635"/>
    <n v="5888"/>
    <x v="197"/>
  </r>
  <r>
    <s v="903"/>
    <s v="Labor Union"/>
    <x v="1"/>
    <x v="4"/>
    <n v="9665597"/>
    <n v="9666"/>
    <x v="198"/>
  </r>
  <r>
    <s v="904"/>
    <s v="Investigative Agency"/>
    <x v="1"/>
    <x v="4"/>
    <n v="1051143"/>
    <n v="1051"/>
    <x v="199"/>
  </r>
  <r>
    <s v="905"/>
    <s v="Architectural Consulting Firm"/>
    <x v="1"/>
    <x v="4"/>
    <n v="8938457"/>
    <n v="8938"/>
    <x v="200"/>
  </r>
  <r>
    <s v="907"/>
    <s v="Fruit,Vegetable Dealer Wholesale"/>
    <x v="1"/>
    <x v="4"/>
    <n v="2476872"/>
    <n v="2477"/>
    <x v="201"/>
  </r>
  <r>
    <s v="910"/>
    <s v="Meat Dealer - Wholesale"/>
    <x v="1"/>
    <x v="4"/>
    <n v="463027"/>
    <n v="463"/>
    <x v="202"/>
  </r>
  <r>
    <s v="911"/>
    <s v="Grocery - Wholesale"/>
    <x v="1"/>
    <x v="4"/>
    <n v="15363337"/>
    <n v="15363"/>
    <x v="203"/>
  </r>
  <r>
    <s v="914"/>
    <s v="Department Store"/>
    <x v="1"/>
    <x v="4"/>
    <n v="40927742"/>
    <n v="40928"/>
    <x v="204"/>
  </r>
  <r>
    <s v="915"/>
    <s v="Meat, Fish, Poultry Store-Retail"/>
    <x v="1"/>
    <x v="4"/>
    <n v="3999776"/>
    <n v="4000"/>
    <x v="205"/>
  </r>
  <r>
    <s v="916"/>
    <s v="Clothing or Dry Goods Store"/>
    <x v="1"/>
    <x v="4"/>
    <n v="105224713"/>
    <n v="105225"/>
    <x v="206"/>
  </r>
  <r>
    <s v="917"/>
    <s v="Grocery Store"/>
    <x v="1"/>
    <x v="4"/>
    <n v="205781763"/>
    <n v="205782"/>
    <x v="207"/>
  </r>
  <r>
    <s v="918"/>
    <s v="Bakery Shop"/>
    <x v="1"/>
    <x v="4"/>
    <n v="6111677"/>
    <n v="6112"/>
    <x v="208"/>
  </r>
  <r>
    <s v="919"/>
    <s v="Florist Store"/>
    <x v="1"/>
    <x v="4"/>
    <n v="4726207"/>
    <n v="4726"/>
    <x v="209"/>
  </r>
  <r>
    <s v="920"/>
    <s v="Jewelry Store"/>
    <x v="1"/>
    <x v="4"/>
    <n v="28022348"/>
    <n v="28022"/>
    <x v="210"/>
  </r>
  <r>
    <s v="921"/>
    <s v="Furniture Store - Wholesale"/>
    <x v="1"/>
    <x v="4"/>
    <n v="4837593"/>
    <n v="4838"/>
    <x v="211"/>
  </r>
  <r>
    <s v="922"/>
    <s v="Furniture Store - Retail"/>
    <x v="1"/>
    <x v="4"/>
    <n v="49480426"/>
    <n v="49480"/>
    <x v="212"/>
  </r>
  <r>
    <s v="923"/>
    <s v="Packaging, Contract, Non-Crating"/>
    <x v="1"/>
    <x v="4"/>
    <n v="983993"/>
    <n v="984"/>
    <x v="213"/>
  </r>
  <r>
    <s v="924"/>
    <s v="Wholesale Store, N.O.C."/>
    <x v="1"/>
    <x v="4"/>
    <n v="158981319"/>
    <n v="158981"/>
    <x v="214"/>
  </r>
  <r>
    <s v="925"/>
    <s v="Hardware Store - Retail"/>
    <x v="1"/>
    <x v="4"/>
    <n v="67331856"/>
    <n v="67332"/>
    <x v="215"/>
  </r>
  <r>
    <s v="926"/>
    <s v="Hardware Store - Wholesale"/>
    <x v="1"/>
    <x v="4"/>
    <n v="24087115"/>
    <n v="24087"/>
    <x v="216"/>
  </r>
  <r>
    <s v="927"/>
    <s v="Pharmacy, Retail - All Employees"/>
    <x v="1"/>
    <x v="4"/>
    <n v="109662750"/>
    <n v="109663"/>
    <x v="217"/>
  </r>
  <r>
    <s v="928"/>
    <s v="Retail Stores, N.O.C."/>
    <x v="1"/>
    <x v="4"/>
    <n v="276322509"/>
    <n v="276323"/>
    <x v="218"/>
  </r>
  <r>
    <s v="929"/>
    <s v="Temporary Staff - Mercantile"/>
    <x v="1"/>
    <x v="4"/>
    <n v="1430479"/>
    <n v="1430"/>
    <x v="219"/>
  </r>
  <r>
    <s v="932"/>
    <s v="Copying or Duplicating Service"/>
    <x v="1"/>
    <x v="4"/>
    <n v="10192836"/>
    <n v="10193"/>
    <x v="220"/>
  </r>
  <r>
    <s v="933"/>
    <s v="Vending &amp; Coin Operated Machines"/>
    <x v="1"/>
    <x v="4"/>
    <n v="4388185"/>
    <n v="4388"/>
    <x v="221"/>
  </r>
  <r>
    <s v="934"/>
    <s v="Auto Parts And Accessory Store"/>
    <x v="1"/>
    <x v="4"/>
    <n v="32778585"/>
    <n v="32779"/>
    <x v="222"/>
  </r>
  <r>
    <s v="935"/>
    <s v="Bldg Material Store Employees"/>
    <x v="1"/>
    <x v="4"/>
    <n v="4893190"/>
    <n v="4893"/>
    <x v="223"/>
  </r>
  <r>
    <s v="936"/>
    <s v="Broadcasting Station"/>
    <x v="1"/>
    <x v="4"/>
    <n v="76320478"/>
    <n v="76320"/>
    <x v="224"/>
  </r>
  <r>
    <s v="937"/>
    <s v="Temporary Staff - Heavy Service"/>
    <x v="1"/>
    <x v="4"/>
    <n v="23883115"/>
    <n v="23883"/>
    <x v="225"/>
  </r>
  <r>
    <s v="939"/>
    <s v="Carnival Circus-Traveling"/>
    <x v="1"/>
    <x v="4"/>
    <n v="37547"/>
    <n v="38"/>
    <x v="226"/>
  </r>
  <r>
    <s v="940"/>
    <s v="Residential - Intel Disabilities"/>
    <x v="1"/>
    <x v="4"/>
    <n v="8285537"/>
    <n v="8286"/>
    <x v="227"/>
  </r>
  <r>
    <s v="941"/>
    <s v="Social Rehabilitation Facility"/>
    <x v="1"/>
    <x v="4"/>
    <n v="111258098"/>
    <n v="111258"/>
    <x v="228"/>
  </r>
  <r>
    <s v="942"/>
    <s v="Home Health-Professional Staff"/>
    <x v="1"/>
    <x v="4"/>
    <n v="96063528"/>
    <n v="96064"/>
    <x v="229"/>
  </r>
  <r>
    <s v="943"/>
    <s v="Home Health-Nonprofessional Staff"/>
    <x v="1"/>
    <x v="4"/>
    <n v="46413804"/>
    <n v="46414"/>
    <x v="230"/>
  </r>
  <r>
    <s v="944"/>
    <s v="Club Country, Golf or Yachting"/>
    <x v="1"/>
    <x v="4"/>
    <n v="43395956"/>
    <n v="43396"/>
    <x v="231"/>
  </r>
  <r>
    <s v="945"/>
    <s v="Hotel Restaurant"/>
    <x v="1"/>
    <x v="4"/>
    <n v="15790905"/>
    <n v="15791"/>
    <x v="232"/>
  </r>
  <r>
    <s v="946"/>
    <s v="Temporary Medical Staffing"/>
    <x v="1"/>
    <x v="4"/>
    <n v="17947923"/>
    <n v="17948"/>
    <x v="233"/>
  </r>
  <r>
    <s v="947"/>
    <s v="Temporary-Maintenance or Service"/>
    <x v="1"/>
    <x v="4"/>
    <n v="15576372"/>
    <n v="15576"/>
    <x v="234"/>
  </r>
  <r>
    <s v="948"/>
    <s v="Mailing or Addressing Company"/>
    <x v="1"/>
    <x v="4"/>
    <n v="10089840"/>
    <n v="10090"/>
    <x v="235"/>
  </r>
  <r>
    <s v="949"/>
    <s v="Temporary Marketing Staff"/>
    <x v="1"/>
    <x v="4"/>
    <n v="5562965"/>
    <n v="5563"/>
    <x v="236"/>
  </r>
  <r>
    <s v="951"/>
    <s v="Salesperson - Outside"/>
    <x v="1"/>
    <x v="4"/>
    <n v="1059039397"/>
    <n v="1059039"/>
    <x v="237"/>
  </r>
  <r>
    <s v="952"/>
    <s v="Office Machine Service or Repair"/>
    <x v="1"/>
    <x v="4"/>
    <n v="58018053"/>
    <n v="58018"/>
    <x v="238"/>
  </r>
  <r>
    <s v="953"/>
    <s v="Office"/>
    <x v="1"/>
    <x v="4"/>
    <n v="5557822550"/>
    <n v="5557823"/>
    <x v="239"/>
  </r>
  <r>
    <s v="954"/>
    <s v="Security Agency"/>
    <x v="1"/>
    <x v="4"/>
    <n v="49825942"/>
    <n v="49826"/>
    <x v="240"/>
  </r>
  <r>
    <s v="955"/>
    <s v="Engineering Consulting Firm"/>
    <x v="1"/>
    <x v="4"/>
    <n v="885974265"/>
    <n v="885974"/>
    <x v="241"/>
  </r>
  <r>
    <s v="956"/>
    <s v="Law Firm"/>
    <x v="1"/>
    <x v="4"/>
    <n v="454869466"/>
    <n v="454869"/>
    <x v="242"/>
  </r>
  <r>
    <s v="957"/>
    <s v="Physician or Dentist"/>
    <x v="1"/>
    <x v="4"/>
    <n v="1010338488"/>
    <n v="1010338"/>
    <x v="243"/>
  </r>
  <r>
    <s v="958"/>
    <s v="Rehabilitation Hospitals"/>
    <x v="1"/>
    <x v="4"/>
    <n v="63452947"/>
    <n v="63453"/>
    <x v="244"/>
  </r>
  <r>
    <s v="959"/>
    <s v="Veterinarians"/>
    <x v="1"/>
    <x v="4"/>
    <n v="51801161"/>
    <n v="51801"/>
    <x v="245"/>
  </r>
  <r>
    <s v="960"/>
    <s v="Nursing and Convalescent Home"/>
    <x v="1"/>
    <x v="4"/>
    <n v="208480824"/>
    <n v="208481"/>
    <x v="246"/>
  </r>
  <r>
    <s v="961"/>
    <s v="Hospitals"/>
    <x v="1"/>
    <x v="4"/>
    <n v="456448666"/>
    <n v="456449"/>
    <x v="247"/>
  </r>
  <r>
    <s v="962"/>
    <s v="Accounting/Financial Audit Firm"/>
    <x v="1"/>
    <x v="4"/>
    <n v="106116803"/>
    <n v="106117"/>
    <x v="248"/>
  </r>
  <r>
    <s v="963"/>
    <s v="Church"/>
    <x v="1"/>
    <x v="4"/>
    <n v="68869650"/>
    <n v="68870"/>
    <x v="249"/>
  </r>
  <r>
    <s v="964"/>
    <s v="Work Center"/>
    <x v="1"/>
    <x v="4"/>
    <n v="12771212"/>
    <n v="12771"/>
    <x v="250"/>
  </r>
  <r>
    <s v="965"/>
    <s v="College or School, N.O.C."/>
    <x v="1"/>
    <x v="4"/>
    <n v="305616835"/>
    <n v="305617"/>
    <x v="251"/>
  </r>
  <r>
    <s v="966"/>
    <s v="TV, Audio/Video Equipment Service"/>
    <x v="1"/>
    <x v="4"/>
    <n v="7467722"/>
    <n v="7468"/>
    <x v="252"/>
  </r>
  <r>
    <s v="967"/>
    <s v="Theatres"/>
    <x v="1"/>
    <x v="4"/>
    <n v="15923857"/>
    <n v="15924"/>
    <x v="253"/>
  </r>
  <r>
    <s v="968"/>
    <s v="AMateur Sports Rec Amuse Indoor"/>
    <x v="1"/>
    <x v="4"/>
    <n v="12942292"/>
    <n v="12942"/>
    <x v="254"/>
  </r>
  <r>
    <s v="969"/>
    <s v="Amusement, Outdoor"/>
    <x v="1"/>
    <x v="4"/>
    <n v="16937168"/>
    <n v="16937"/>
    <x v="255"/>
  </r>
  <r>
    <s v="971"/>
    <s v="Commercial Buildings"/>
    <x v="1"/>
    <x v="4"/>
    <n v="178543737"/>
    <n v="178544"/>
    <x v="256"/>
  </r>
  <r>
    <s v="973"/>
    <s v="Hotels - All Other Employees"/>
    <x v="1"/>
    <x v="4"/>
    <n v="60561814"/>
    <n v="60562"/>
    <x v="257"/>
  </r>
  <r>
    <s v="974"/>
    <s v="Retirement / Life Care Community"/>
    <x v="1"/>
    <x v="4"/>
    <n v="47496404"/>
    <n v="47496"/>
    <x v="258"/>
  </r>
  <r>
    <s v="975"/>
    <s v="Restaurant, N.O.C."/>
    <x v="1"/>
    <x v="4"/>
    <n v="317436876"/>
    <n v="317437"/>
    <x v="259"/>
  </r>
  <r>
    <s v="976"/>
    <s v="Community Center"/>
    <x v="1"/>
    <x v="4"/>
    <n v="66070669"/>
    <n v="66071"/>
    <x v="260"/>
  </r>
  <r>
    <s v="977"/>
    <s v="Barber Shops or Beauty Parlors"/>
    <x v="1"/>
    <x v="4"/>
    <n v="59029768"/>
    <n v="59030"/>
    <x v="261"/>
  </r>
  <r>
    <s v="978"/>
    <s v="Camp, Summer or Winter, N.O.C."/>
    <x v="1"/>
    <x v="4"/>
    <n v="4488757"/>
    <n v="4489"/>
    <x v="262"/>
  </r>
  <r>
    <s v="979"/>
    <s v="Residential Elderly Non-Medical"/>
    <x v="1"/>
    <x v="4"/>
    <n v="28006653"/>
    <n v="28007"/>
    <x v="263"/>
  </r>
  <r>
    <s v="980"/>
    <s v="City, Town, Village"/>
    <x v="1"/>
    <x v="4"/>
    <n v="23059641"/>
    <n v="23060"/>
    <x v="264"/>
  </r>
  <r>
    <s v="981"/>
    <s v="Casino Gambling-All Incl. Office"/>
    <x v="1"/>
    <x v="4"/>
    <n v="40670490"/>
    <n v="40670"/>
    <x v="265"/>
  </r>
  <r>
    <s v="983"/>
    <s v="Housing Authority"/>
    <x v="1"/>
    <x v="4"/>
    <n v="2634993"/>
    <n v="2635"/>
    <x v="266"/>
  </r>
  <r>
    <s v="984"/>
    <s v="Insurance Company"/>
    <x v="1"/>
    <x v="4"/>
    <n v="294782848"/>
    <n v="294783"/>
    <x v="267"/>
  </r>
  <r>
    <s v="985"/>
    <s v="Police and Salaried Firemen"/>
    <x v="1"/>
    <x v="4"/>
    <n v="12270043"/>
    <n v="12270"/>
    <x v="268"/>
  </r>
  <r>
    <s v="986"/>
    <s v="Adult Shelter or Halfway House"/>
    <x v="1"/>
    <x v="4"/>
    <n v="17818119"/>
    <n v="17818"/>
    <x v="269"/>
  </r>
  <r>
    <s v="988"/>
    <s v="Bank"/>
    <x v="1"/>
    <x v="4"/>
    <n v="1342846576"/>
    <n v="1342847"/>
    <x v="270"/>
  </r>
  <r>
    <s v="991"/>
    <s v="Athletic Team: Non-Contact Sports"/>
    <x v="1"/>
    <x v="4"/>
    <n v="1298613"/>
    <n v="1299"/>
    <x v="271"/>
  </r>
  <r>
    <s v="992"/>
    <s v="Sanitary Company"/>
    <x v="1"/>
    <x v="4"/>
    <n v="3080860"/>
    <n v="3081"/>
    <x v="272"/>
  </r>
  <r>
    <s v="995"/>
    <s v="Rubbish or Garbage Removal"/>
    <x v="1"/>
    <x v="4"/>
    <n v="42415920"/>
    <n v="42416"/>
    <x v="273"/>
  </r>
  <r>
    <s v="997"/>
    <s v="Undertakers"/>
    <x v="1"/>
    <x v="4"/>
    <n v="9910033"/>
    <n v="9910"/>
    <x v="274"/>
  </r>
  <r>
    <s v="999"/>
    <s v="Cemetery"/>
    <x v="1"/>
    <x v="4"/>
    <n v="1594734"/>
    <n v="1595"/>
    <x v="275"/>
  </r>
  <r>
    <s v="2104"/>
    <s v="Food Products Mfg - Temporary Staffing"/>
    <x v="1"/>
    <x v="4"/>
    <n v="4585937"/>
    <n v="4586"/>
    <x v="276"/>
  </r>
  <r>
    <s v="2107"/>
    <s v="Candy Mfg. - Temporary Staffing"/>
    <x v="1"/>
    <x v="4"/>
    <n v="507467"/>
    <n v="507"/>
    <x v="277"/>
  </r>
  <r>
    <s v="2161"/>
    <s v="Apparel Mfg. - Temporary Staffing"/>
    <x v="1"/>
    <x v="4"/>
    <n v="43007"/>
    <n v="43"/>
    <x v="308"/>
  </r>
  <r>
    <s v="2221"/>
    <s v="Injection Molding - Temporary Staffing"/>
    <x v="1"/>
    <x v="4"/>
    <n v="542879"/>
    <n v="543"/>
    <x v="278"/>
  </r>
  <r>
    <s v="2222"/>
    <s v="Plastic Articles - Temporary Staffing"/>
    <x v="1"/>
    <x v="4"/>
    <n v="1208207"/>
    <n v="1208"/>
    <x v="279"/>
  </r>
  <r>
    <s v="2281"/>
    <s v="Printing N.O.C. - Temporary Staffing"/>
    <x v="1"/>
    <x v="4"/>
    <n v="199134"/>
    <n v="199"/>
    <x v="280"/>
  </r>
  <r>
    <s v="2403"/>
    <s v="Nonferrous Metals - Temporary Staffing"/>
    <x v="1"/>
    <x v="4"/>
    <n v="1020"/>
    <n v="1"/>
    <x v="281"/>
  </r>
  <r>
    <s v="2451"/>
    <s v="Automobile Body Mfg. - Temporary Staffing"/>
    <x v="1"/>
    <x v="4"/>
    <n v="11028"/>
    <n v="11"/>
    <x v="304"/>
  </r>
  <r>
    <s v="2472"/>
    <s v="Electronic Component - Temporary Staffing"/>
    <x v="1"/>
    <x v="4"/>
    <n v="1383711"/>
    <n v="1384"/>
    <x v="282"/>
  </r>
  <r>
    <s v="2475"/>
    <s v="Battery Mfg. - Temporary Staffing"/>
    <x v="1"/>
    <x v="4"/>
    <n v="11397"/>
    <n v="11"/>
    <x v="283"/>
  </r>
  <r>
    <s v="2563"/>
    <s v="Paint OR Colors Mfg.-Temporary Staffing"/>
    <x v="1"/>
    <x v="4"/>
    <n v="868646"/>
    <n v="869"/>
    <x v="284"/>
  </r>
  <r>
    <s v="2609"/>
    <s v="Excavation - Temporary Staffing"/>
    <x v="1"/>
    <x v="4"/>
    <n v="134773"/>
    <n v="135"/>
    <x v="285"/>
  </r>
  <r>
    <s v="2651"/>
    <s v="Commercial Carpentry-Temporary Staffing"/>
    <x v="1"/>
    <x v="4"/>
    <n v="175982"/>
    <n v="176"/>
    <x v="286"/>
  </r>
  <r>
    <s v="2661"/>
    <s v="Electrical Wiring - Temporary Staffing"/>
    <x v="1"/>
    <x v="4"/>
    <n v="2488887"/>
    <n v="2489"/>
    <x v="287"/>
  </r>
  <r>
    <s v="2813"/>
    <s v="Warehousing - Temporary Staffing"/>
    <x v="1"/>
    <x v="4"/>
    <n v="3594506"/>
    <n v="3595"/>
    <x v="288"/>
  </r>
  <r>
    <s v="2914"/>
    <s v="Department Store-Temporary Staffing"/>
    <x v="1"/>
    <x v="4"/>
    <n v="2756"/>
    <n v="3"/>
    <x v="305"/>
  </r>
  <r>
    <s v="2921"/>
    <s v="Furniture-Wholesale-Temporary Staffing"/>
    <x v="1"/>
    <x v="4"/>
    <n v="26695"/>
    <n v="27"/>
    <x v="289"/>
  </r>
  <r>
    <s v="2923"/>
    <s v="Packaging-NON-Crating-Temporary Staffing"/>
    <x v="1"/>
    <x v="4"/>
    <n v="787700"/>
    <n v="788"/>
    <x v="290"/>
  </r>
  <r>
    <s v="2926"/>
    <s v="Hardware-Wholesale - Temporary Staffing"/>
    <x v="1"/>
    <x v="4"/>
    <n v="201516"/>
    <n v="202"/>
    <x v="291"/>
  </r>
  <r>
    <s v="2928"/>
    <s v="Retail Store, N.O.C.-Temporary Staffing"/>
    <x v="1"/>
    <x v="4"/>
    <n v="1004855"/>
    <n v="1005"/>
    <x v="292"/>
  </r>
  <r>
    <s v="2965"/>
    <s v="Temporary-College OR School"/>
    <x v="1"/>
    <x v="4"/>
    <n v="8609708"/>
    <n v="8610"/>
    <x v="293"/>
  </r>
  <r>
    <s v="4777"/>
    <s v="Explosives Distributing"/>
    <x v="1"/>
    <x v="4"/>
    <n v="44051"/>
    <n v="44"/>
    <x v="294"/>
  </r>
  <r>
    <s v="7405"/>
    <s v="Aircraft Operation, Scheduled"/>
    <x v="1"/>
    <x v="4"/>
    <n v="49771"/>
    <n v="50"/>
    <x v="295"/>
  </r>
  <r>
    <s v="7413"/>
    <s v="Aircraft Operation Commuter"/>
    <x v="1"/>
    <x v="4"/>
    <n v="109271"/>
    <n v="109"/>
    <x v="311"/>
  </r>
  <r>
    <s v="7421"/>
    <s v="Aircraft Operation Business"/>
    <x v="1"/>
    <x v="4"/>
    <n v="5043578"/>
    <n v="5044"/>
    <x v="296"/>
  </r>
  <r>
    <s v="7424"/>
    <s v="Aircraft Operation, N.O.C."/>
    <x v="1"/>
    <x v="4"/>
    <n v="13766631"/>
    <n v="13767"/>
    <x v="297"/>
  </r>
  <r>
    <s v="7428"/>
    <s v="Aircraft Operation - Ground"/>
    <x v="1"/>
    <x v="4"/>
    <n v="56828350"/>
    <n v="56828"/>
    <x v="298"/>
  </r>
  <r>
    <s v="7445"/>
    <s v="Non-Rateable Element - Class 7405"/>
    <x v="1"/>
    <x v="4"/>
    <n v="49771"/>
    <n v="50"/>
    <x v="299"/>
  </r>
  <r>
    <s v="7453"/>
    <s v="Non-Rateable Element - Class 7413"/>
    <x v="1"/>
    <x v="4"/>
    <n v="109271"/>
    <n v="109"/>
    <x v="312"/>
  </r>
  <r>
    <s v="908"/>
    <s v="Domestic - Inside - Occasional"/>
    <x v="2"/>
    <x v="4"/>
    <n v="1760"/>
    <n v="1760"/>
    <x v="300"/>
  </r>
  <r>
    <s v="909"/>
    <s v="Domestic - Outside - Occasional"/>
    <x v="2"/>
    <x v="4"/>
    <n v="26"/>
    <n v="26"/>
    <x v="301"/>
  </r>
  <r>
    <s v="912"/>
    <s v="Domestic Workers - Outside"/>
    <x v="2"/>
    <x v="4"/>
    <n v="42"/>
    <n v="42"/>
    <x v="302"/>
  </r>
  <r>
    <s v="913"/>
    <s v="Domestic Workers - Inside"/>
    <x v="2"/>
    <x v="4"/>
    <n v="1227"/>
    <n v="1227"/>
    <x v="303"/>
  </r>
  <r>
    <n v="9108"/>
    <s v="Aircraft Passenger Surcharge"/>
    <x v="2"/>
    <x v="0"/>
    <n v="129"/>
    <n v="129"/>
    <x v="3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66DD6D5-AFFD-47EA-81EC-54C723A9A61F}" name="PivotTable2"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K4:Q320" firstHeaderRow="1" firstDataRow="2" firstDataCol="1" rowPageCount="1" colPageCount="1"/>
  <pivotFields count="7">
    <pivotField showAll="0" sortType="ascending"/>
    <pivotField showAll="0"/>
    <pivotField axis="axisPage" multipleItemSelectionAllowed="1" showAll="0">
      <items count="4">
        <item h="1" x="0"/>
        <item x="1"/>
        <item x="2"/>
        <item t="default"/>
      </items>
    </pivotField>
    <pivotField axis="axisCol" numFmtId="164" showAll="0">
      <items count="6">
        <item x="0"/>
        <item x="1"/>
        <item x="2"/>
        <item x="3"/>
        <item x="4"/>
        <item t="default"/>
      </items>
    </pivotField>
    <pivotField showAll="0"/>
    <pivotField dataField="1" numFmtId="164" showAll="0"/>
    <pivotField axis="axisRow" numFmtId="164" showAll="0">
      <items count="317">
        <item x="2"/>
        <item x="3"/>
        <item x="4"/>
        <item x="5"/>
        <item x="6"/>
        <item x="7"/>
        <item x="8"/>
        <item x="9"/>
        <item x="10"/>
        <item x="11"/>
        <item x="12"/>
        <item x="13"/>
        <item x="14"/>
        <item x="0"/>
        <item x="1"/>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309"/>
        <item x="46"/>
        <item x="47"/>
        <item x="48"/>
        <item x="49"/>
        <item x="50"/>
        <item x="51"/>
        <item x="52"/>
        <item x="53"/>
        <item x="54"/>
        <item x="55"/>
        <item x="56"/>
        <item x="57"/>
        <item x="58"/>
        <item x="313"/>
        <item x="59"/>
        <item x="60"/>
        <item x="61"/>
        <item x="62"/>
        <item x="63"/>
        <item x="64"/>
        <item x="65"/>
        <item x="66"/>
        <item x="67"/>
        <item x="68"/>
        <item x="69"/>
        <item x="70"/>
        <item x="71"/>
        <item x="72"/>
        <item x="73"/>
        <item x="74"/>
        <item x="75"/>
        <item x="76"/>
        <item x="77"/>
        <item x="306"/>
        <item x="78"/>
        <item x="79"/>
        <item x="80"/>
        <item x="81"/>
        <item x="82"/>
        <item x="83"/>
        <item x="84"/>
        <item x="85"/>
        <item x="86"/>
        <item x="314"/>
        <item x="87"/>
        <item x="88"/>
        <item x="89"/>
        <item x="90"/>
        <item x="91"/>
        <item x="92"/>
        <item x="93"/>
        <item x="310"/>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307"/>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300"/>
        <item x="301"/>
        <item x="202"/>
        <item x="203"/>
        <item x="302"/>
        <item x="3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308"/>
        <item x="278"/>
        <item x="279"/>
        <item x="280"/>
        <item x="281"/>
        <item x="304"/>
        <item x="282"/>
        <item x="283"/>
        <item x="284"/>
        <item x="285"/>
        <item x="286"/>
        <item x="287"/>
        <item x="288"/>
        <item x="305"/>
        <item x="289"/>
        <item x="290"/>
        <item x="291"/>
        <item x="292"/>
        <item x="293"/>
        <item x="294"/>
        <item x="295"/>
        <item x="311"/>
        <item x="296"/>
        <item x="297"/>
        <item x="298"/>
        <item x="299"/>
        <item x="312"/>
        <item x="315"/>
        <item t="default"/>
      </items>
    </pivotField>
  </pivotFields>
  <rowFields count="1">
    <field x="6"/>
  </rowFields>
  <rowItems count="315">
    <i>
      <x/>
    </i>
    <i>
      <x v="1"/>
    </i>
    <i>
      <x v="2"/>
    </i>
    <i>
      <x v="3"/>
    </i>
    <i>
      <x v="4"/>
    </i>
    <i>
      <x v="5"/>
    </i>
    <i>
      <x v="6"/>
    </i>
    <i>
      <x v="7"/>
    </i>
    <i>
      <x v="8"/>
    </i>
    <i>
      <x v="9"/>
    </i>
    <i>
      <x v="10"/>
    </i>
    <i>
      <x v="11"/>
    </i>
    <i>
      <x v="12"/>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t="grand">
      <x/>
    </i>
  </rowItems>
  <colFields count="1">
    <field x="3"/>
  </colFields>
  <colItems count="6">
    <i>
      <x/>
    </i>
    <i>
      <x v="1"/>
    </i>
    <i>
      <x v="2"/>
    </i>
    <i>
      <x v="3"/>
    </i>
    <i>
      <x v="4"/>
    </i>
    <i t="grand">
      <x/>
    </i>
  </colItems>
  <pageFields count="1">
    <pageField fld="2" hier="-1"/>
  </pageFields>
  <dataFields count="1">
    <dataField name="Sum of Payroll2" fld="5"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51B35EF-F165-432A-A395-EF66CA941A62}" name="PivotTable5" cacheId="2"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T3:AE64" firstHeaderRow="0" firstDataRow="1" firstDataCol="2" rowPageCount="1" colPageCount="1"/>
  <pivotFields count="18">
    <pivotField axis="axisRow" compact="0" numFmtId="164" outline="0" showAll="0" defaultSubtotal="0">
      <items count="11">
        <item m="1" x="6"/>
        <item m="1" x="7"/>
        <item m="1" x="8"/>
        <item m="1" x="9"/>
        <item m="1" x="10"/>
        <item x="5"/>
        <item x="0"/>
        <item x="1"/>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numFmtId="164" outline="0" multipleItemSelectionAllowed="1" showAll="0" defaultSubtotal="0">
      <items count="4">
        <item h="1" x="0"/>
        <item h="1" x="1"/>
        <item x="2"/>
        <item h="1" x="3"/>
      </items>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dataField="1"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axis="axisRow" compact="0" numFmtId="164" outline="0" showAll="0" defaultSubtotal="0">
      <items count="48">
        <item x="41"/>
        <item x="38"/>
        <item x="13"/>
        <item x="0"/>
        <item x="14"/>
        <item x="39"/>
        <item x="15"/>
        <item x="16"/>
        <item x="1"/>
        <item x="2"/>
        <item x="31"/>
        <item x="32"/>
        <item x="40"/>
        <item x="42"/>
        <item x="33"/>
        <item x="17"/>
        <item x="18"/>
        <item x="19"/>
        <item x="20"/>
        <item x="34"/>
        <item x="3"/>
        <item x="21"/>
        <item x="22"/>
        <item x="35"/>
        <item x="43"/>
        <item x="4"/>
        <item x="5"/>
        <item x="6"/>
        <item x="7"/>
        <item x="23"/>
        <item x="24"/>
        <item x="36"/>
        <item x="25"/>
        <item x="8"/>
        <item x="26"/>
        <item x="9"/>
        <item x="10"/>
        <item x="11"/>
        <item x="37"/>
        <item x="12"/>
        <item x="27"/>
        <item x="28"/>
        <item x="44"/>
        <item x="29"/>
        <item x="30"/>
        <item m="1" x="47"/>
        <item x="46"/>
        <item x="45"/>
      </items>
      <extLst>
        <ext xmlns:x14="http://schemas.microsoft.com/office/spreadsheetml/2009/9/main" uri="{2946ED86-A175-432a-8AC1-64E0C546D7DE}">
          <x14:pivotField fillDownLabels="1"/>
        </ext>
      </extLst>
    </pivotField>
  </pivotFields>
  <rowFields count="2">
    <field x="17"/>
    <field x="0"/>
  </rowFields>
  <rowItems count="61">
    <i>
      <x/>
      <x v="10"/>
    </i>
    <i>
      <x v="1"/>
      <x v="9"/>
    </i>
    <i>
      <x v="2"/>
      <x v="7"/>
    </i>
    <i r="1">
      <x v="9"/>
    </i>
    <i>
      <x v="3"/>
      <x v="6"/>
    </i>
    <i>
      <x v="4"/>
      <x v="7"/>
    </i>
    <i>
      <x v="5"/>
      <x v="9"/>
    </i>
    <i>
      <x v="6"/>
      <x v="7"/>
    </i>
    <i>
      <x v="7"/>
      <x v="7"/>
    </i>
    <i>
      <x v="8"/>
      <x v="6"/>
    </i>
    <i r="1">
      <x v="9"/>
    </i>
    <i>
      <x v="9"/>
      <x v="6"/>
    </i>
    <i r="1">
      <x v="7"/>
    </i>
    <i>
      <x v="10"/>
      <x v="8"/>
    </i>
    <i>
      <x v="11"/>
      <x v="8"/>
    </i>
    <i r="1">
      <x v="9"/>
    </i>
    <i>
      <x v="12"/>
      <x v="9"/>
    </i>
    <i>
      <x v="13"/>
      <x v="10"/>
    </i>
    <i>
      <x v="14"/>
      <x v="8"/>
    </i>
    <i>
      <x v="15"/>
      <x v="7"/>
    </i>
    <i>
      <x v="16"/>
      <x v="7"/>
    </i>
    <i>
      <x v="17"/>
      <x v="7"/>
    </i>
    <i r="1">
      <x v="8"/>
    </i>
    <i>
      <x v="18"/>
      <x v="7"/>
    </i>
    <i>
      <x v="19"/>
      <x v="8"/>
    </i>
    <i>
      <x v="20"/>
      <x v="6"/>
    </i>
    <i>
      <x v="21"/>
      <x v="7"/>
    </i>
    <i r="1">
      <x v="8"/>
    </i>
    <i r="1">
      <x v="10"/>
    </i>
    <i>
      <x v="22"/>
      <x v="7"/>
    </i>
    <i>
      <x v="23"/>
      <x v="8"/>
    </i>
    <i>
      <x v="24"/>
      <x v="10"/>
    </i>
    <i>
      <x v="25"/>
      <x v="6"/>
    </i>
    <i r="1">
      <x v="7"/>
    </i>
    <i r="1">
      <x v="10"/>
    </i>
    <i>
      <x v="26"/>
      <x v="6"/>
    </i>
    <i r="1">
      <x v="7"/>
    </i>
    <i r="1">
      <x v="8"/>
    </i>
    <i>
      <x v="27"/>
      <x v="6"/>
    </i>
    <i>
      <x v="28"/>
      <x v="6"/>
    </i>
    <i>
      <x v="29"/>
      <x v="7"/>
    </i>
    <i>
      <x v="30"/>
      <x v="7"/>
    </i>
    <i r="1">
      <x v="10"/>
    </i>
    <i>
      <x v="31"/>
      <x v="8"/>
    </i>
    <i r="1">
      <x v="9"/>
    </i>
    <i>
      <x v="32"/>
      <x v="7"/>
    </i>
    <i>
      <x v="33"/>
      <x v="6"/>
    </i>
    <i>
      <x v="34"/>
      <x v="7"/>
    </i>
    <i>
      <x v="35"/>
      <x v="6"/>
    </i>
    <i>
      <x v="36"/>
      <x v="6"/>
    </i>
    <i r="1">
      <x v="8"/>
    </i>
    <i>
      <x v="37"/>
      <x v="6"/>
    </i>
    <i>
      <x v="38"/>
      <x v="8"/>
    </i>
    <i>
      <x v="39"/>
      <x v="6"/>
    </i>
    <i>
      <x v="40"/>
      <x v="7"/>
    </i>
    <i>
      <x v="41"/>
      <x v="7"/>
    </i>
    <i r="1">
      <x v="9"/>
    </i>
    <i>
      <x v="42"/>
      <x v="10"/>
    </i>
    <i>
      <x v="43"/>
      <x v="7"/>
    </i>
    <i>
      <x v="44"/>
      <x v="7"/>
    </i>
    <i>
      <x v="47"/>
      <x v="8"/>
    </i>
  </rowItems>
  <colFields count="1">
    <field x="-2"/>
  </colFields>
  <colItems count="10">
    <i>
      <x/>
    </i>
    <i i="1">
      <x v="1"/>
    </i>
    <i i="2">
      <x v="2"/>
    </i>
    <i i="3">
      <x v="3"/>
    </i>
    <i i="4">
      <x v="4"/>
    </i>
    <i i="5">
      <x v="5"/>
    </i>
    <i i="6">
      <x v="6"/>
    </i>
    <i i="7">
      <x v="7"/>
    </i>
    <i i="8">
      <x v="8"/>
    </i>
    <i i="9">
      <x v="9"/>
    </i>
  </colItems>
  <pageFields count="1">
    <pageField fld="4" hier="-1"/>
  </pageFields>
  <dataFields count="10">
    <dataField name="Sum of Ind Death" fld="5" baseField="0" baseItem="0" numFmtId="164"/>
    <dataField name="Sum of Ind pt" fld="7" baseField="0" baseItem="0" numFmtId="164"/>
    <dataField name="Sum of Ind Maj" fld="9" baseField="0" baseItem="0" numFmtId="164"/>
    <dataField name="Sum of Ind Min" fld="11" baseField="0" baseItem="0" numFmtId="164"/>
    <dataField name="Sum of Ind TT" fld="13" baseField="0" baseItem="0" numFmtId="164"/>
    <dataField name="Sum of Med Death" fld="6" baseField="0" baseItem="0" numFmtId="164"/>
    <dataField name="Sum of Med pt" fld="8" baseField="0" baseItem="0" numFmtId="164"/>
    <dataField name="Sum of Med Maj" fld="10" baseField="0" baseItem="0" numFmtId="164"/>
    <dataField name="Sum of Med Min" fld="12" baseField="0" baseItem="0" numFmtId="164"/>
    <dataField name="Sum of Med TT" fld="14"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44BB8B-9956-44F1-A326-D47DA95BCB02}" name="PivotTable1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BI4:BL320" firstHeaderRow="0" firstDataRow="1" firstDataCol="1"/>
  <pivotFields count="16">
    <pivotField axis="axisRow" numFmtId="164" showAll="0">
      <items count="317">
        <item x="0"/>
        <item x="294"/>
        <item x="1"/>
        <item x="295"/>
        <item x="2"/>
        <item x="296"/>
        <item x="3"/>
        <item x="297"/>
        <item x="298"/>
        <item x="299"/>
        <item x="300"/>
        <item x="4"/>
        <item x="5"/>
        <item x="301"/>
        <item x="6"/>
        <item x="7"/>
        <item x="8"/>
        <item x="9"/>
        <item x="10"/>
        <item x="11"/>
        <item x="12"/>
        <item x="13"/>
        <item x="14"/>
        <item x="15"/>
        <item x="16"/>
        <item x="17"/>
        <item x="18"/>
        <item x="19"/>
        <item x="20"/>
        <item x="21"/>
        <item x="22"/>
        <item x="23"/>
        <item x="24"/>
        <item x="25"/>
        <item x="26"/>
        <item x="27"/>
        <item x="28"/>
        <item x="32"/>
        <item x="33"/>
        <item x="34"/>
        <item x="35"/>
        <item x="36"/>
        <item x="37"/>
        <item x="38"/>
        <item x="39"/>
        <item x="40"/>
        <item x="41"/>
        <item x="42"/>
        <item x="43"/>
        <item x="46"/>
        <item x="47"/>
        <item x="48"/>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5"/>
        <item x="96"/>
        <item x="97"/>
        <item x="98"/>
        <item x="99"/>
        <item x="100"/>
        <item x="101"/>
        <item x="102"/>
        <item x="103"/>
        <item x="104"/>
        <item x="105"/>
        <item x="106"/>
        <item x="107"/>
        <item x="108"/>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9"/>
        <item x="201"/>
        <item x="203"/>
        <item x="204"/>
        <item x="205"/>
        <item x="206"/>
        <item x="207"/>
        <item x="208"/>
        <item x="209"/>
        <item x="210"/>
        <item x="212"/>
        <item x="213"/>
        <item x="214"/>
        <item x="215"/>
        <item x="216"/>
        <item x="217"/>
        <item x="218"/>
        <item x="219"/>
        <item x="302"/>
        <item x="303"/>
        <item x="220"/>
        <item x="221"/>
        <item x="304"/>
        <item x="305"/>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306"/>
        <item x="307"/>
        <item x="308"/>
        <item x="309"/>
        <item x="310"/>
        <item x="311"/>
        <item x="312"/>
        <item x="313"/>
        <item x="314"/>
        <item x="29"/>
        <item x="44"/>
        <item x="45"/>
        <item x="49"/>
        <item x="109"/>
        <item x="153"/>
        <item x="154"/>
        <item x="155"/>
        <item x="195"/>
        <item x="196"/>
        <item x="198"/>
        <item x="200"/>
        <item x="202"/>
        <item x="211"/>
        <item x="30"/>
        <item x="31"/>
        <item x="91"/>
        <item x="92"/>
        <item x="93"/>
        <item x="94"/>
        <item x="197"/>
        <item h="1" x="315"/>
        <item t="default"/>
      </items>
    </pivotField>
    <pivotField numFmtId="164"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numFmtId="168" showAll="0"/>
    <pivotField dataField="1" numFmtId="168" showAll="0"/>
    <pivotField dataField="1" numFmtId="164" showAll="0"/>
    <pivotField dataField="1" numFmtId="164" showAll="0"/>
  </pivotFields>
  <rowFields count="1">
    <field x="0"/>
  </rowFields>
  <rowItems count="31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t="grand">
      <x/>
    </i>
  </rowItems>
  <colFields count="1">
    <field x="-2"/>
  </colFields>
  <colItems count="3">
    <i>
      <x/>
    </i>
    <i i="1">
      <x v="1"/>
    </i>
    <i i="2">
      <x v="2"/>
    </i>
  </colItems>
  <dataFields count="3">
    <dataField name="Sum of Serious" fld="13" baseField="0" baseItem="0" numFmtId="164"/>
    <dataField name="Sum of Non-Serious" fld="14" baseField="0" baseItem="0" numFmtId="164"/>
    <dataField name="Sum of MO2" fld="15" baseField="0" baseItem="0" numFmtId="164"/>
  </dataFields>
  <formats count="5">
    <format dxfId="5">
      <pivotArea outline="0" collapsedLevelsAreSubtotals="1" fieldPosition="0"/>
    </format>
    <format dxfId="4">
      <pivotArea collapsedLevelsAreSubtotals="1" fieldPosition="0">
        <references count="1">
          <reference field="0" count="8">
            <x v="53"/>
            <x v="54"/>
            <x v="57"/>
            <x v="58"/>
            <x v="60"/>
            <x v="61"/>
            <x v="62"/>
            <x v="63"/>
          </reference>
        </references>
      </pivotArea>
    </format>
    <format dxfId="3">
      <pivotArea dataOnly="0" labelOnly="1" fieldPosition="0">
        <references count="1">
          <reference field="0" count="8">
            <x v="53"/>
            <x v="54"/>
            <x v="57"/>
            <x v="58"/>
            <x v="60"/>
            <x v="61"/>
            <x v="62"/>
            <x v="63"/>
          </reference>
        </references>
      </pivotArea>
    </format>
    <format dxfId="2">
      <pivotArea collapsedLevelsAreSubtotals="1" fieldPosition="0">
        <references count="1">
          <reference field="0" count="13">
            <x v="35"/>
            <x v="36"/>
            <x v="37"/>
            <x v="38"/>
            <x v="39"/>
            <x v="40"/>
            <x v="41"/>
            <x v="42"/>
            <x v="43"/>
            <x v="44"/>
            <x v="45"/>
            <x v="46"/>
            <x v="47"/>
          </reference>
        </references>
      </pivotArea>
    </format>
    <format dxfId="1">
      <pivotArea dataOnly="0" labelOnly="1" fieldPosition="0">
        <references count="1">
          <reference field="0" count="13">
            <x v="35"/>
            <x v="36"/>
            <x v="37"/>
            <x v="38"/>
            <x v="39"/>
            <x v="40"/>
            <x v="41"/>
            <x v="42"/>
            <x v="43"/>
            <x v="44"/>
            <x v="45"/>
            <x v="46"/>
            <x v="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95DE4C3-766A-4D57-AAFA-C98DD860A44F}" name="PivotTable16"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R1:X5" firstHeaderRow="0" firstDataRow="1" firstDataCol="1"/>
  <pivotFields count="14">
    <pivotField axis="axisRow" numFmtId="164" showAll="0">
      <items count="4">
        <item x="2"/>
        <item x="1"/>
        <item x="0"/>
        <item t="default"/>
      </items>
    </pivotField>
    <pivotField numFmtId="164"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s>
  <rowFields count="1">
    <field x="0"/>
  </rowFields>
  <rowItems count="4">
    <i>
      <x/>
    </i>
    <i>
      <x v="1"/>
    </i>
    <i>
      <x v="2"/>
    </i>
    <i t="grand">
      <x/>
    </i>
  </rowItems>
  <colFields count="1">
    <field x="-2"/>
  </colFields>
  <colItems count="6">
    <i>
      <x/>
    </i>
    <i i="1">
      <x v="1"/>
    </i>
    <i i="2">
      <x v="2"/>
    </i>
    <i i="3">
      <x v="3"/>
    </i>
    <i i="4">
      <x v="4"/>
    </i>
    <i i="5">
      <x v="5"/>
    </i>
  </colItems>
  <dataFields count="6">
    <dataField name="Sum of Expected Losses" fld="3" baseField="0" baseItem="0" numFmtId="164"/>
    <dataField name="Sum of Expected Losses2" fld="5" baseField="0" baseItem="0" numFmtId="164"/>
    <dataField name="Sum of Expected Losses3" fld="7" baseField="0" baseItem="0" numFmtId="164"/>
    <dataField name="Sum of PAYROLL" fld="9" baseField="0" baseItem="0" numFmtId="164"/>
    <dataField name="Sum of PAYROLL2" fld="11" baseField="0" baseItem="0" numFmtId="164"/>
    <dataField name="Sum of PAYROLL3" fld="13" baseField="0" baseItem="0" numFmtId="164"/>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0318-91D0-423B-AB2E-2B2F106D047A}">
  <sheetPr filterMode="1"/>
  <dimension ref="A1:Q1535"/>
  <sheetViews>
    <sheetView workbookViewId="0">
      <pane xSplit="4" ySplit="1" topLeftCell="E1244" activePane="bottomRight" state="frozen"/>
      <selection activeCell="P35" sqref="P35"/>
      <selection pane="topRight" activeCell="P35" sqref="P35"/>
      <selection pane="bottomLeft" activeCell="P35" sqref="P35"/>
      <selection pane="bottomRight" activeCell="P35" sqref="P35"/>
    </sheetView>
  </sheetViews>
  <sheetFormatPr defaultRowHeight="12.75" x14ac:dyDescent="0.2"/>
  <cols>
    <col min="1" max="1" width="9.33203125" style="258"/>
    <col min="2" max="2" width="15.33203125" style="419" bestFit="1" customWidth="1"/>
    <col min="3" max="3" width="13.83203125" style="419" bestFit="1" customWidth="1"/>
    <col min="4" max="4" width="33" style="419" customWidth="1"/>
    <col min="5" max="5" width="18.5" style="419" bestFit="1" customWidth="1"/>
    <col min="6" max="6" width="6.5" style="317" customWidth="1"/>
    <col min="7" max="7" width="14.83203125" style="420" bestFit="1" customWidth="1"/>
    <col min="8" max="8" width="9.83203125" style="258" bestFit="1" customWidth="1"/>
    <col min="9" max="10" width="9.33203125" style="258"/>
    <col min="11" max="11" width="16.33203125" style="258" bestFit="1" customWidth="1"/>
    <col min="12" max="12" width="18" style="258" bestFit="1" customWidth="1"/>
    <col min="13" max="16" width="11.5" style="258" bestFit="1" customWidth="1"/>
    <col min="17" max="17" width="12.6640625" style="258" bestFit="1" customWidth="1"/>
    <col min="18" max="16384" width="9.33203125" style="258"/>
  </cols>
  <sheetData>
    <row r="1" spans="1:17" x14ac:dyDescent="0.2">
      <c r="A1" s="418"/>
      <c r="B1" s="419" t="s">
        <v>844</v>
      </c>
      <c r="C1" s="419" t="s">
        <v>845</v>
      </c>
      <c r="D1" s="419" t="s">
        <v>846</v>
      </c>
      <c r="E1" s="419" t="s">
        <v>847</v>
      </c>
      <c r="F1" s="317" t="s">
        <v>680</v>
      </c>
      <c r="G1" s="420" t="s">
        <v>848</v>
      </c>
      <c r="H1" s="258" t="s">
        <v>1563</v>
      </c>
      <c r="I1" s="258" t="s">
        <v>679</v>
      </c>
      <c r="K1" s="424" t="s">
        <v>1566</v>
      </c>
    </row>
    <row r="2" spans="1:17" hidden="1" x14ac:dyDescent="0.2">
      <c r="A2" s="418" t="str">
        <f t="shared" ref="A2:A65" si="0">+VALUE(C2)&amp;F2</f>
        <v>632014</v>
      </c>
      <c r="B2" s="419" t="s">
        <v>865</v>
      </c>
      <c r="C2" s="423" t="s">
        <v>1232</v>
      </c>
      <c r="D2" s="419" t="s">
        <v>1539</v>
      </c>
      <c r="E2" s="419" t="s">
        <v>1231</v>
      </c>
      <c r="F2" s="317">
        <v>2014</v>
      </c>
      <c r="G2" s="421">
        <v>0</v>
      </c>
      <c r="H2" s="422">
        <f>+IF(E2="PAY",ROUND(G2/1000,0),G2)</f>
        <v>0</v>
      </c>
      <c r="I2" s="258">
        <f>+VALUE(C2)</f>
        <v>63</v>
      </c>
      <c r="K2" s="106" t="s">
        <v>847</v>
      </c>
      <c r="L2" s="405" t="s">
        <v>1565</v>
      </c>
    </row>
    <row r="3" spans="1:17" hidden="1" x14ac:dyDescent="0.2">
      <c r="A3" s="418" t="str">
        <f t="shared" si="0"/>
        <v>642014</v>
      </c>
      <c r="B3" s="419" t="s">
        <v>865</v>
      </c>
      <c r="C3" s="423" t="s">
        <v>1233</v>
      </c>
      <c r="D3" s="419" t="s">
        <v>1539</v>
      </c>
      <c r="E3" s="419" t="s">
        <v>1231</v>
      </c>
      <c r="F3" s="317">
        <v>2014</v>
      </c>
      <c r="G3" s="421">
        <v>0</v>
      </c>
      <c r="H3" s="422">
        <f t="shared" ref="H3:H66" si="1">+IF(E3="PAY",ROUND(G3/1000,0),G3)</f>
        <v>0</v>
      </c>
      <c r="I3" s="258">
        <f t="shared" ref="I3:I66" si="2">+VALUE(C3)</f>
        <v>64</v>
      </c>
    </row>
    <row r="4" spans="1:17" hidden="1" x14ac:dyDescent="0.2">
      <c r="A4" s="418" t="str">
        <f t="shared" si="0"/>
        <v>52014</v>
      </c>
      <c r="B4" s="419" t="s">
        <v>865</v>
      </c>
      <c r="C4" s="423" t="s">
        <v>1234</v>
      </c>
      <c r="D4" s="419" t="s">
        <v>64</v>
      </c>
      <c r="E4" s="419" t="s">
        <v>866</v>
      </c>
      <c r="F4" s="317">
        <v>2014</v>
      </c>
      <c r="G4" s="421">
        <v>7295575</v>
      </c>
      <c r="H4" s="422">
        <f t="shared" si="1"/>
        <v>7296</v>
      </c>
      <c r="I4" s="258">
        <f t="shared" si="2"/>
        <v>5</v>
      </c>
      <c r="K4" s="106" t="s">
        <v>1564</v>
      </c>
      <c r="L4" s="106" t="s">
        <v>1228</v>
      </c>
      <c r="M4"/>
      <c r="N4"/>
      <c r="O4"/>
      <c r="P4"/>
      <c r="Q4"/>
    </row>
    <row r="5" spans="1:17" hidden="1" x14ac:dyDescent="0.2">
      <c r="A5" s="418" t="str">
        <f t="shared" si="0"/>
        <v>62014</v>
      </c>
      <c r="B5" s="419" t="s">
        <v>865</v>
      </c>
      <c r="C5" s="423" t="s">
        <v>1235</v>
      </c>
      <c r="D5" s="419" t="s">
        <v>869</v>
      </c>
      <c r="E5" s="419" t="s">
        <v>866</v>
      </c>
      <c r="F5" s="317">
        <v>2014</v>
      </c>
      <c r="G5" s="421">
        <v>6267415</v>
      </c>
      <c r="H5" s="422">
        <f t="shared" si="1"/>
        <v>6267</v>
      </c>
      <c r="I5" s="258">
        <f t="shared" si="2"/>
        <v>6</v>
      </c>
      <c r="K5" s="106" t="s">
        <v>784</v>
      </c>
      <c r="L5" s="410">
        <v>2014</v>
      </c>
      <c r="M5" s="410">
        <v>2015</v>
      </c>
      <c r="N5" s="410">
        <v>2016</v>
      </c>
      <c r="O5" s="410">
        <v>2017</v>
      </c>
      <c r="P5" s="410">
        <v>2018</v>
      </c>
      <c r="Q5" s="410" t="s">
        <v>781</v>
      </c>
    </row>
    <row r="6" spans="1:17" hidden="1" x14ac:dyDescent="0.2">
      <c r="A6" s="418" t="str">
        <f t="shared" si="0"/>
        <v>72014</v>
      </c>
      <c r="B6" s="419" t="s">
        <v>865</v>
      </c>
      <c r="C6" s="423" t="s">
        <v>1236</v>
      </c>
      <c r="D6" s="419" t="s">
        <v>874</v>
      </c>
      <c r="E6" s="419" t="s">
        <v>866</v>
      </c>
      <c r="F6" s="317">
        <v>2014</v>
      </c>
      <c r="G6" s="421">
        <v>1215659</v>
      </c>
      <c r="H6" s="422">
        <f t="shared" si="1"/>
        <v>1216</v>
      </c>
      <c r="I6" s="258">
        <f t="shared" si="2"/>
        <v>7</v>
      </c>
      <c r="K6" s="107">
        <v>5</v>
      </c>
      <c r="L6" s="410">
        <v>7296</v>
      </c>
      <c r="M6" s="410">
        <v>8456</v>
      </c>
      <c r="N6" s="410">
        <v>12179</v>
      </c>
      <c r="O6" s="410">
        <v>12643</v>
      </c>
      <c r="P6" s="410">
        <v>12174</v>
      </c>
      <c r="Q6" s="410">
        <v>52748</v>
      </c>
    </row>
    <row r="7" spans="1:17" hidden="1" x14ac:dyDescent="0.2">
      <c r="A7" s="418" t="str">
        <f t="shared" si="0"/>
        <v>82014</v>
      </c>
      <c r="B7" s="419" t="s">
        <v>865</v>
      </c>
      <c r="C7" s="423" t="s">
        <v>1237</v>
      </c>
      <c r="D7" s="419" t="s">
        <v>877</v>
      </c>
      <c r="E7" s="419" t="s">
        <v>866</v>
      </c>
      <c r="F7" s="317">
        <v>2014</v>
      </c>
      <c r="G7" s="421">
        <v>1218777</v>
      </c>
      <c r="H7" s="422">
        <f t="shared" si="1"/>
        <v>1219</v>
      </c>
      <c r="I7" s="258">
        <f t="shared" si="2"/>
        <v>8</v>
      </c>
      <c r="K7" s="107">
        <v>6</v>
      </c>
      <c r="L7" s="410">
        <v>6267</v>
      </c>
      <c r="M7" s="410">
        <v>6139</v>
      </c>
      <c r="N7" s="410">
        <v>8593</v>
      </c>
      <c r="O7" s="410">
        <v>9689</v>
      </c>
      <c r="P7" s="410">
        <v>10693</v>
      </c>
      <c r="Q7" s="410">
        <v>41381</v>
      </c>
    </row>
    <row r="8" spans="1:17" hidden="1" x14ac:dyDescent="0.2">
      <c r="A8" s="418" t="str">
        <f t="shared" si="0"/>
        <v>92014</v>
      </c>
      <c r="B8" s="419" t="s">
        <v>865</v>
      </c>
      <c r="C8" s="423" t="s">
        <v>1238</v>
      </c>
      <c r="D8" s="419" t="s">
        <v>878</v>
      </c>
      <c r="E8" s="419" t="s">
        <v>866</v>
      </c>
      <c r="F8" s="317">
        <v>2014</v>
      </c>
      <c r="G8" s="421">
        <v>1000</v>
      </c>
      <c r="H8" s="422">
        <f t="shared" si="1"/>
        <v>1</v>
      </c>
      <c r="I8" s="258">
        <f t="shared" si="2"/>
        <v>9</v>
      </c>
      <c r="K8" s="107">
        <v>7</v>
      </c>
      <c r="L8" s="410">
        <v>1216</v>
      </c>
      <c r="M8" s="410">
        <v>1276</v>
      </c>
      <c r="N8" s="410">
        <v>1568</v>
      </c>
      <c r="O8" s="410">
        <v>1899</v>
      </c>
      <c r="P8" s="410">
        <v>1505</v>
      </c>
      <c r="Q8" s="410">
        <v>7464</v>
      </c>
    </row>
    <row r="9" spans="1:17" hidden="1" x14ac:dyDescent="0.2">
      <c r="A9" s="418" t="str">
        <f t="shared" si="0"/>
        <v>112014</v>
      </c>
      <c r="B9" s="419" t="s">
        <v>865</v>
      </c>
      <c r="C9" s="423" t="s">
        <v>1239</v>
      </c>
      <c r="D9" s="419" t="s">
        <v>879</v>
      </c>
      <c r="E9" s="419" t="s">
        <v>866</v>
      </c>
      <c r="F9" s="317">
        <v>2014</v>
      </c>
      <c r="G9" s="421">
        <v>353489</v>
      </c>
      <c r="H9" s="422">
        <f t="shared" si="1"/>
        <v>353</v>
      </c>
      <c r="I9" s="258">
        <f t="shared" si="2"/>
        <v>11</v>
      </c>
      <c r="K9" s="107">
        <v>8</v>
      </c>
      <c r="L9" s="410">
        <v>1219</v>
      </c>
      <c r="M9" s="410">
        <v>929</v>
      </c>
      <c r="N9" s="410">
        <v>2022</v>
      </c>
      <c r="O9" s="410">
        <v>1566</v>
      </c>
      <c r="P9" s="410">
        <v>681</v>
      </c>
      <c r="Q9" s="410">
        <v>6417</v>
      </c>
    </row>
    <row r="10" spans="1:17" hidden="1" x14ac:dyDescent="0.2">
      <c r="A10" s="418" t="str">
        <f t="shared" si="0"/>
        <v>122014</v>
      </c>
      <c r="B10" s="419" t="s">
        <v>865</v>
      </c>
      <c r="C10" s="423" t="s">
        <v>1240</v>
      </c>
      <c r="D10" s="419" t="s">
        <v>880</v>
      </c>
      <c r="E10" s="419" t="s">
        <v>866</v>
      </c>
      <c r="F10" s="317">
        <v>2014</v>
      </c>
      <c r="G10" s="421">
        <v>60775839</v>
      </c>
      <c r="H10" s="422">
        <f t="shared" si="1"/>
        <v>60776</v>
      </c>
      <c r="I10" s="258">
        <f t="shared" si="2"/>
        <v>12</v>
      </c>
      <c r="K10" s="107">
        <v>9</v>
      </c>
      <c r="L10" s="410">
        <v>1</v>
      </c>
      <c r="M10" s="410">
        <v>1</v>
      </c>
      <c r="N10" s="410">
        <v>1</v>
      </c>
      <c r="O10" s="410">
        <v>1</v>
      </c>
      <c r="P10" s="410">
        <v>1</v>
      </c>
      <c r="Q10" s="410">
        <v>5</v>
      </c>
    </row>
    <row r="11" spans="1:17" hidden="1" x14ac:dyDescent="0.2">
      <c r="A11" s="418" t="str">
        <f t="shared" si="0"/>
        <v>132014</v>
      </c>
      <c r="B11" s="419" t="s">
        <v>865</v>
      </c>
      <c r="C11" s="423" t="s">
        <v>1241</v>
      </c>
      <c r="D11" s="419" t="s">
        <v>881</v>
      </c>
      <c r="E11" s="419" t="s">
        <v>866</v>
      </c>
      <c r="F11" s="317">
        <v>2014</v>
      </c>
      <c r="G11" s="421">
        <v>2079856</v>
      </c>
      <c r="H11" s="422">
        <f t="shared" si="1"/>
        <v>2080</v>
      </c>
      <c r="I11" s="258">
        <f t="shared" si="2"/>
        <v>13</v>
      </c>
      <c r="K11" s="107">
        <v>11</v>
      </c>
      <c r="L11" s="410">
        <v>353</v>
      </c>
      <c r="M11" s="410">
        <v>1510</v>
      </c>
      <c r="N11" s="410">
        <v>1422</v>
      </c>
      <c r="O11" s="410">
        <v>1489</v>
      </c>
      <c r="P11" s="410">
        <v>2818</v>
      </c>
      <c r="Q11" s="410">
        <v>7592</v>
      </c>
    </row>
    <row r="12" spans="1:17" hidden="1" x14ac:dyDescent="0.2">
      <c r="A12" s="418" t="str">
        <f t="shared" si="0"/>
        <v>162014</v>
      </c>
      <c r="B12" s="419" t="s">
        <v>865</v>
      </c>
      <c r="C12" s="423" t="s">
        <v>1242</v>
      </c>
      <c r="D12" s="419" t="s">
        <v>882</v>
      </c>
      <c r="E12" s="419" t="s">
        <v>866</v>
      </c>
      <c r="F12" s="317">
        <v>2014</v>
      </c>
      <c r="G12" s="421">
        <v>107524</v>
      </c>
      <c r="H12" s="422">
        <f t="shared" si="1"/>
        <v>108</v>
      </c>
      <c r="I12" s="258">
        <f t="shared" si="2"/>
        <v>16</v>
      </c>
      <c r="K12" s="107">
        <v>12</v>
      </c>
      <c r="L12" s="410">
        <v>60776</v>
      </c>
      <c r="M12" s="410">
        <v>62974</v>
      </c>
      <c r="N12" s="410">
        <v>68326</v>
      </c>
      <c r="O12" s="410">
        <v>74724</v>
      </c>
      <c r="P12" s="410">
        <v>80881</v>
      </c>
      <c r="Q12" s="410">
        <v>347681</v>
      </c>
    </row>
    <row r="13" spans="1:17" hidden="1" x14ac:dyDescent="0.2">
      <c r="A13" s="418" t="str">
        <f t="shared" si="0"/>
        <v>342014</v>
      </c>
      <c r="B13" s="419" t="s">
        <v>865</v>
      </c>
      <c r="C13" s="423" t="s">
        <v>1243</v>
      </c>
      <c r="D13" s="419" t="s">
        <v>843</v>
      </c>
      <c r="E13" s="419" t="s">
        <v>866</v>
      </c>
      <c r="F13" s="317">
        <v>2014</v>
      </c>
      <c r="G13" s="421">
        <v>33580240</v>
      </c>
      <c r="H13" s="422">
        <f t="shared" si="1"/>
        <v>33580</v>
      </c>
      <c r="I13" s="258">
        <f t="shared" si="2"/>
        <v>34</v>
      </c>
      <c r="K13" s="107">
        <v>13</v>
      </c>
      <c r="L13" s="410">
        <v>2080</v>
      </c>
      <c r="M13" s="410">
        <v>3424</v>
      </c>
      <c r="N13" s="410">
        <v>3272</v>
      </c>
      <c r="O13" s="410">
        <v>3203</v>
      </c>
      <c r="P13" s="410">
        <v>3129</v>
      </c>
      <c r="Q13" s="410">
        <v>15108</v>
      </c>
    </row>
    <row r="14" spans="1:17" hidden="1" x14ac:dyDescent="0.2">
      <c r="A14" s="418" t="str">
        <f t="shared" si="0"/>
        <v>362014</v>
      </c>
      <c r="B14" s="419" t="s">
        <v>865</v>
      </c>
      <c r="C14" s="423" t="s">
        <v>1244</v>
      </c>
      <c r="D14" s="419" t="s">
        <v>883</v>
      </c>
      <c r="E14" s="419" t="s">
        <v>866</v>
      </c>
      <c r="F14" s="317">
        <v>2014</v>
      </c>
      <c r="G14" s="421">
        <v>1582719</v>
      </c>
      <c r="H14" s="422">
        <f t="shared" si="1"/>
        <v>1583</v>
      </c>
      <c r="I14" s="258">
        <f t="shared" si="2"/>
        <v>36</v>
      </c>
      <c r="K14" s="107">
        <v>16</v>
      </c>
      <c r="L14" s="410">
        <v>108</v>
      </c>
      <c r="M14" s="410">
        <v>120</v>
      </c>
      <c r="N14" s="410">
        <v>184</v>
      </c>
      <c r="O14" s="410">
        <v>111</v>
      </c>
      <c r="P14" s="410">
        <v>146</v>
      </c>
      <c r="Q14" s="410">
        <v>669</v>
      </c>
    </row>
    <row r="15" spans="1:17" hidden="1" x14ac:dyDescent="0.2">
      <c r="A15" s="418" t="str">
        <f t="shared" si="0"/>
        <v>552014</v>
      </c>
      <c r="B15" s="419" t="s">
        <v>865</v>
      </c>
      <c r="C15" s="423" t="s">
        <v>1245</v>
      </c>
      <c r="D15" s="419" t="s">
        <v>884</v>
      </c>
      <c r="E15" s="419" t="s">
        <v>866</v>
      </c>
      <c r="F15" s="317">
        <v>2014</v>
      </c>
      <c r="G15" s="421">
        <v>2896224</v>
      </c>
      <c r="H15" s="422">
        <f t="shared" si="1"/>
        <v>2896</v>
      </c>
      <c r="I15" s="258">
        <f t="shared" si="2"/>
        <v>55</v>
      </c>
      <c r="K15" s="107">
        <v>34</v>
      </c>
      <c r="L15" s="410">
        <v>33580</v>
      </c>
      <c r="M15" s="410">
        <v>37526</v>
      </c>
      <c r="N15" s="410">
        <v>33356</v>
      </c>
      <c r="O15" s="410">
        <v>34808</v>
      </c>
      <c r="P15" s="410">
        <v>36693</v>
      </c>
      <c r="Q15" s="410">
        <v>175963</v>
      </c>
    </row>
    <row r="16" spans="1:17" hidden="1" x14ac:dyDescent="0.2">
      <c r="A16" s="418" t="str">
        <f t="shared" si="0"/>
        <v>592014</v>
      </c>
      <c r="B16" s="419" t="s">
        <v>865</v>
      </c>
      <c r="C16" s="423" t="s">
        <v>1246</v>
      </c>
      <c r="D16" s="419" t="s">
        <v>885</v>
      </c>
      <c r="E16" s="419" t="s">
        <v>866</v>
      </c>
      <c r="F16" s="317">
        <v>2014</v>
      </c>
      <c r="G16" s="421">
        <v>201029</v>
      </c>
      <c r="H16" s="422">
        <f t="shared" si="1"/>
        <v>201</v>
      </c>
      <c r="I16" s="258">
        <f t="shared" si="2"/>
        <v>59</v>
      </c>
      <c r="K16" s="107">
        <v>36</v>
      </c>
      <c r="L16" s="410">
        <v>1583</v>
      </c>
      <c r="M16" s="410">
        <v>1168</v>
      </c>
      <c r="N16" s="410">
        <v>1020</v>
      </c>
      <c r="O16" s="410">
        <v>1002</v>
      </c>
      <c r="P16" s="410">
        <v>629</v>
      </c>
      <c r="Q16" s="410">
        <v>5402</v>
      </c>
    </row>
    <row r="17" spans="1:17" hidden="1" x14ac:dyDescent="0.2">
      <c r="A17" s="418" t="str">
        <f t="shared" si="0"/>
        <v>832014</v>
      </c>
      <c r="B17" s="419" t="s">
        <v>865</v>
      </c>
      <c r="C17" s="423" t="s">
        <v>1247</v>
      </c>
      <c r="D17" s="419" t="s">
        <v>886</v>
      </c>
      <c r="E17" s="419" t="s">
        <v>866</v>
      </c>
      <c r="F17" s="317">
        <v>2014</v>
      </c>
      <c r="G17" s="421">
        <v>40557</v>
      </c>
      <c r="H17" s="422">
        <f t="shared" si="1"/>
        <v>41</v>
      </c>
      <c r="I17" s="258">
        <f t="shared" si="2"/>
        <v>83</v>
      </c>
      <c r="K17" s="107">
        <v>55</v>
      </c>
      <c r="L17" s="410">
        <v>2896</v>
      </c>
      <c r="M17" s="410">
        <v>3540</v>
      </c>
      <c r="N17" s="410">
        <v>3922</v>
      </c>
      <c r="O17" s="410">
        <v>3821</v>
      </c>
      <c r="P17" s="410">
        <v>2350</v>
      </c>
      <c r="Q17" s="410">
        <v>16529</v>
      </c>
    </row>
    <row r="18" spans="1:17" hidden="1" x14ac:dyDescent="0.2">
      <c r="A18" s="418" t="str">
        <f t="shared" si="0"/>
        <v>1012014</v>
      </c>
      <c r="B18" s="419" t="s">
        <v>865</v>
      </c>
      <c r="C18" s="423" t="s">
        <v>1248</v>
      </c>
      <c r="D18" s="419" t="s">
        <v>887</v>
      </c>
      <c r="E18" s="419" t="s">
        <v>866</v>
      </c>
      <c r="F18" s="317">
        <v>2014</v>
      </c>
      <c r="G18" s="421">
        <v>7959629</v>
      </c>
      <c r="H18" s="422">
        <f t="shared" si="1"/>
        <v>7960</v>
      </c>
      <c r="I18" s="258">
        <f t="shared" si="2"/>
        <v>101</v>
      </c>
      <c r="K18" s="107">
        <v>59</v>
      </c>
      <c r="L18" s="410">
        <v>201</v>
      </c>
      <c r="M18" s="410">
        <v>173</v>
      </c>
      <c r="N18" s="410">
        <v>144</v>
      </c>
      <c r="O18" s="410">
        <v>167</v>
      </c>
      <c r="P18" s="410">
        <v>449</v>
      </c>
      <c r="Q18" s="410">
        <v>1134</v>
      </c>
    </row>
    <row r="19" spans="1:17" hidden="1" x14ac:dyDescent="0.2">
      <c r="A19" s="418" t="str">
        <f t="shared" si="0"/>
        <v>1042014</v>
      </c>
      <c r="B19" s="419" t="s">
        <v>865</v>
      </c>
      <c r="C19" s="423" t="s">
        <v>1249</v>
      </c>
      <c r="D19" s="419" t="s">
        <v>888</v>
      </c>
      <c r="E19" s="419" t="s">
        <v>866</v>
      </c>
      <c r="F19" s="317">
        <v>2014</v>
      </c>
      <c r="G19" s="421">
        <v>37519655</v>
      </c>
      <c r="H19" s="422">
        <f t="shared" si="1"/>
        <v>37520</v>
      </c>
      <c r="I19" s="258">
        <f t="shared" si="2"/>
        <v>104</v>
      </c>
      <c r="K19" s="107">
        <v>83</v>
      </c>
      <c r="L19" s="410">
        <v>41</v>
      </c>
      <c r="M19" s="410">
        <v>120</v>
      </c>
      <c r="N19" s="410">
        <v>120</v>
      </c>
      <c r="O19" s="410">
        <v>183</v>
      </c>
      <c r="P19" s="410">
        <v>94</v>
      </c>
      <c r="Q19" s="410">
        <v>558</v>
      </c>
    </row>
    <row r="20" spans="1:17" hidden="1" x14ac:dyDescent="0.2">
      <c r="A20" s="418" t="str">
        <f t="shared" si="0"/>
        <v>1052014</v>
      </c>
      <c r="B20" s="419" t="s">
        <v>865</v>
      </c>
      <c r="C20" s="423" t="s">
        <v>1250</v>
      </c>
      <c r="D20" s="419" t="s">
        <v>889</v>
      </c>
      <c r="E20" s="419" t="s">
        <v>866</v>
      </c>
      <c r="F20" s="317">
        <v>2014</v>
      </c>
      <c r="G20" s="421">
        <v>1302759</v>
      </c>
      <c r="H20" s="422">
        <f t="shared" si="1"/>
        <v>1303</v>
      </c>
      <c r="I20" s="258">
        <f t="shared" si="2"/>
        <v>105</v>
      </c>
      <c r="K20" s="107">
        <v>101</v>
      </c>
      <c r="L20" s="410">
        <v>7960</v>
      </c>
      <c r="M20" s="410">
        <v>5974</v>
      </c>
      <c r="N20" s="410">
        <v>8560</v>
      </c>
      <c r="O20" s="410">
        <v>10571</v>
      </c>
      <c r="P20" s="410">
        <v>12809</v>
      </c>
      <c r="Q20" s="410">
        <v>45874</v>
      </c>
    </row>
    <row r="21" spans="1:17" hidden="1" x14ac:dyDescent="0.2">
      <c r="A21" s="418" t="str">
        <f t="shared" si="0"/>
        <v>1062014</v>
      </c>
      <c r="B21" s="419" t="s">
        <v>865</v>
      </c>
      <c r="C21" s="423" t="s">
        <v>1251</v>
      </c>
      <c r="D21" s="419" t="s">
        <v>890</v>
      </c>
      <c r="E21" s="419" t="s">
        <v>866</v>
      </c>
      <c r="F21" s="317">
        <v>2014</v>
      </c>
      <c r="G21" s="421">
        <v>1636765</v>
      </c>
      <c r="H21" s="422">
        <f t="shared" si="1"/>
        <v>1637</v>
      </c>
      <c r="I21" s="258">
        <f t="shared" si="2"/>
        <v>106</v>
      </c>
      <c r="K21" s="107">
        <v>104</v>
      </c>
      <c r="L21" s="410">
        <v>37520</v>
      </c>
      <c r="M21" s="410">
        <v>52555</v>
      </c>
      <c r="N21" s="410">
        <v>37884</v>
      </c>
      <c r="O21" s="410">
        <v>33586</v>
      </c>
      <c r="P21" s="410">
        <v>45785</v>
      </c>
      <c r="Q21" s="410">
        <v>207330</v>
      </c>
    </row>
    <row r="22" spans="1:17" hidden="1" x14ac:dyDescent="0.2">
      <c r="A22" s="418" t="str">
        <f t="shared" si="0"/>
        <v>1072014</v>
      </c>
      <c r="B22" s="419" t="s">
        <v>865</v>
      </c>
      <c r="C22" s="423" t="s">
        <v>1252</v>
      </c>
      <c r="D22" s="419" t="s">
        <v>891</v>
      </c>
      <c r="E22" s="419" t="s">
        <v>866</v>
      </c>
      <c r="F22" s="317">
        <v>2014</v>
      </c>
      <c r="G22" s="421">
        <v>1389488</v>
      </c>
      <c r="H22" s="422">
        <f t="shared" si="1"/>
        <v>1389</v>
      </c>
      <c r="I22" s="258">
        <f t="shared" si="2"/>
        <v>107</v>
      </c>
      <c r="K22" s="107">
        <v>105</v>
      </c>
      <c r="L22" s="410">
        <v>1303</v>
      </c>
      <c r="M22" s="410">
        <v>589</v>
      </c>
      <c r="N22" s="410">
        <v>1587</v>
      </c>
      <c r="O22" s="410">
        <v>1372</v>
      </c>
      <c r="P22" s="410">
        <v>1693</v>
      </c>
      <c r="Q22" s="410">
        <v>6544</v>
      </c>
    </row>
    <row r="23" spans="1:17" hidden="1" x14ac:dyDescent="0.2">
      <c r="A23" s="418" t="str">
        <f t="shared" si="0"/>
        <v>1082014</v>
      </c>
      <c r="B23" s="419" t="s">
        <v>865</v>
      </c>
      <c r="C23" s="423" t="s">
        <v>1253</v>
      </c>
      <c r="D23" s="419" t="s">
        <v>892</v>
      </c>
      <c r="E23" s="419" t="s">
        <v>866</v>
      </c>
      <c r="F23" s="317">
        <v>2014</v>
      </c>
      <c r="G23" s="421">
        <v>5657941</v>
      </c>
      <c r="H23" s="422">
        <f t="shared" si="1"/>
        <v>5658</v>
      </c>
      <c r="I23" s="258">
        <f t="shared" si="2"/>
        <v>108</v>
      </c>
      <c r="K23" s="107">
        <v>106</v>
      </c>
      <c r="L23" s="410">
        <v>1637</v>
      </c>
      <c r="M23" s="410">
        <v>1710</v>
      </c>
      <c r="N23" s="410">
        <v>1746</v>
      </c>
      <c r="O23" s="410">
        <v>1876</v>
      </c>
      <c r="P23" s="410">
        <v>1940</v>
      </c>
      <c r="Q23" s="410">
        <v>8909</v>
      </c>
    </row>
    <row r="24" spans="1:17" hidden="1" x14ac:dyDescent="0.2">
      <c r="A24" s="418" t="str">
        <f t="shared" si="0"/>
        <v>1092014</v>
      </c>
      <c r="B24" s="419" t="s">
        <v>865</v>
      </c>
      <c r="C24" s="423" t="s">
        <v>1254</v>
      </c>
      <c r="D24" s="419" t="s">
        <v>893</v>
      </c>
      <c r="E24" s="419" t="s">
        <v>866</v>
      </c>
      <c r="F24" s="317">
        <v>2014</v>
      </c>
      <c r="G24" s="421">
        <v>2760288</v>
      </c>
      <c r="H24" s="422">
        <f t="shared" si="1"/>
        <v>2760</v>
      </c>
      <c r="I24" s="258">
        <f t="shared" si="2"/>
        <v>109</v>
      </c>
      <c r="K24" s="107">
        <v>107</v>
      </c>
      <c r="L24" s="410">
        <v>1389</v>
      </c>
      <c r="M24" s="410">
        <v>1741</v>
      </c>
      <c r="N24" s="410">
        <v>1900</v>
      </c>
      <c r="O24" s="410">
        <v>2632</v>
      </c>
      <c r="P24" s="410">
        <v>2732</v>
      </c>
      <c r="Q24" s="410">
        <v>10394</v>
      </c>
    </row>
    <row r="25" spans="1:17" hidden="1" x14ac:dyDescent="0.2">
      <c r="A25" s="418" t="str">
        <f t="shared" si="0"/>
        <v>1102014</v>
      </c>
      <c r="B25" s="419" t="s">
        <v>865</v>
      </c>
      <c r="C25" s="423" t="s">
        <v>1255</v>
      </c>
      <c r="D25" s="419" t="s">
        <v>894</v>
      </c>
      <c r="E25" s="419" t="s">
        <v>866</v>
      </c>
      <c r="F25" s="317">
        <v>2014</v>
      </c>
      <c r="G25" s="421">
        <v>246496</v>
      </c>
      <c r="H25" s="422">
        <f t="shared" si="1"/>
        <v>246</v>
      </c>
      <c r="I25" s="258">
        <f t="shared" si="2"/>
        <v>110</v>
      </c>
      <c r="K25" s="107">
        <v>108</v>
      </c>
      <c r="L25" s="410">
        <v>5658</v>
      </c>
      <c r="M25" s="410">
        <v>6229</v>
      </c>
      <c r="N25" s="410">
        <v>6710</v>
      </c>
      <c r="O25" s="410">
        <v>8131</v>
      </c>
      <c r="P25" s="410">
        <v>9546</v>
      </c>
      <c r="Q25" s="410">
        <v>36274</v>
      </c>
    </row>
    <row r="26" spans="1:17" hidden="1" x14ac:dyDescent="0.2">
      <c r="A26" s="418" t="str">
        <f t="shared" si="0"/>
        <v>1112014</v>
      </c>
      <c r="B26" s="419" t="s">
        <v>865</v>
      </c>
      <c r="C26" s="423" t="s">
        <v>1256</v>
      </c>
      <c r="D26" s="419" t="s">
        <v>895</v>
      </c>
      <c r="E26" s="419" t="s">
        <v>866</v>
      </c>
      <c r="F26" s="317">
        <v>2014</v>
      </c>
      <c r="G26" s="421">
        <v>73860</v>
      </c>
      <c r="H26" s="422">
        <f t="shared" si="1"/>
        <v>74</v>
      </c>
      <c r="I26" s="258">
        <f t="shared" si="2"/>
        <v>111</v>
      </c>
      <c r="K26" s="107">
        <v>109</v>
      </c>
      <c r="L26" s="410">
        <v>2760</v>
      </c>
      <c r="M26" s="410">
        <v>2988</v>
      </c>
      <c r="N26" s="410">
        <v>3031</v>
      </c>
      <c r="O26" s="410">
        <v>3189</v>
      </c>
      <c r="P26" s="410">
        <v>3440</v>
      </c>
      <c r="Q26" s="410">
        <v>15408</v>
      </c>
    </row>
    <row r="27" spans="1:17" hidden="1" x14ac:dyDescent="0.2">
      <c r="A27" s="418" t="str">
        <f t="shared" si="0"/>
        <v>1122014</v>
      </c>
      <c r="B27" s="419" t="s">
        <v>865</v>
      </c>
      <c r="C27" s="423" t="s">
        <v>1257</v>
      </c>
      <c r="D27" s="419" t="s">
        <v>896</v>
      </c>
      <c r="E27" s="419" t="s">
        <v>866</v>
      </c>
      <c r="F27" s="317">
        <v>2014</v>
      </c>
      <c r="G27" s="421">
        <v>10405031</v>
      </c>
      <c r="H27" s="422">
        <f t="shared" si="1"/>
        <v>10405</v>
      </c>
      <c r="I27" s="258">
        <f t="shared" si="2"/>
        <v>112</v>
      </c>
      <c r="K27" s="107">
        <v>110</v>
      </c>
      <c r="L27" s="410">
        <v>246</v>
      </c>
      <c r="M27" s="410">
        <v>256</v>
      </c>
      <c r="N27" s="410">
        <v>279</v>
      </c>
      <c r="O27" s="410">
        <v>187</v>
      </c>
      <c r="P27" s="410">
        <v>186</v>
      </c>
      <c r="Q27" s="410">
        <v>1154</v>
      </c>
    </row>
    <row r="28" spans="1:17" hidden="1" x14ac:dyDescent="0.2">
      <c r="A28" s="418" t="str">
        <f t="shared" si="0"/>
        <v>1132014</v>
      </c>
      <c r="B28" s="419" t="s">
        <v>865</v>
      </c>
      <c r="C28" s="423" t="s">
        <v>1258</v>
      </c>
      <c r="D28" s="419" t="s">
        <v>897</v>
      </c>
      <c r="E28" s="419" t="s">
        <v>866</v>
      </c>
      <c r="F28" s="317">
        <v>2014</v>
      </c>
      <c r="G28" s="421">
        <v>118350</v>
      </c>
      <c r="H28" s="422">
        <f t="shared" si="1"/>
        <v>118</v>
      </c>
      <c r="I28" s="258">
        <f t="shared" si="2"/>
        <v>113</v>
      </c>
      <c r="K28" s="107">
        <v>111</v>
      </c>
      <c r="L28" s="410">
        <v>74</v>
      </c>
      <c r="M28" s="410">
        <v>90</v>
      </c>
      <c r="N28" s="410">
        <v>94</v>
      </c>
      <c r="O28" s="410">
        <v>52</v>
      </c>
      <c r="P28" s="410">
        <v>96</v>
      </c>
      <c r="Q28" s="410">
        <v>406</v>
      </c>
    </row>
    <row r="29" spans="1:17" hidden="1" x14ac:dyDescent="0.2">
      <c r="A29" s="418" t="str">
        <f t="shared" si="0"/>
        <v>1142014</v>
      </c>
      <c r="B29" s="419" t="s">
        <v>865</v>
      </c>
      <c r="C29" s="423" t="s">
        <v>1259</v>
      </c>
      <c r="D29" s="419" t="s">
        <v>898</v>
      </c>
      <c r="E29" s="419" t="s">
        <v>866</v>
      </c>
      <c r="F29" s="317">
        <v>2014</v>
      </c>
      <c r="G29" s="421">
        <v>103638</v>
      </c>
      <c r="H29" s="422">
        <f t="shared" si="1"/>
        <v>104</v>
      </c>
      <c r="I29" s="258">
        <f t="shared" si="2"/>
        <v>114</v>
      </c>
      <c r="K29" s="107">
        <v>112</v>
      </c>
      <c r="L29" s="410">
        <v>10405</v>
      </c>
      <c r="M29" s="410">
        <v>13377</v>
      </c>
      <c r="N29" s="410">
        <v>13942</v>
      </c>
      <c r="O29" s="410">
        <v>15206</v>
      </c>
      <c r="P29" s="410">
        <v>16462</v>
      </c>
      <c r="Q29" s="410">
        <v>69392</v>
      </c>
    </row>
    <row r="30" spans="1:17" hidden="1" x14ac:dyDescent="0.2">
      <c r="A30" s="418" t="str">
        <f t="shared" si="0"/>
        <v>1192014</v>
      </c>
      <c r="B30" s="419" t="s">
        <v>865</v>
      </c>
      <c r="C30" s="423" t="s">
        <v>1260</v>
      </c>
      <c r="D30" s="419" t="s">
        <v>899</v>
      </c>
      <c r="E30" s="419" t="s">
        <v>866</v>
      </c>
      <c r="F30" s="317">
        <v>2014</v>
      </c>
      <c r="G30" s="421">
        <v>863603</v>
      </c>
      <c r="H30" s="422">
        <f t="shared" si="1"/>
        <v>864</v>
      </c>
      <c r="I30" s="258">
        <f t="shared" si="2"/>
        <v>119</v>
      </c>
      <c r="K30" s="107">
        <v>113</v>
      </c>
      <c r="L30" s="410">
        <v>118</v>
      </c>
      <c r="M30" s="410">
        <v>306</v>
      </c>
      <c r="N30" s="410">
        <v>337</v>
      </c>
      <c r="O30" s="410">
        <v>417</v>
      </c>
      <c r="P30" s="410">
        <v>209</v>
      </c>
      <c r="Q30" s="410">
        <v>1387</v>
      </c>
    </row>
    <row r="31" spans="1:17" hidden="1" x14ac:dyDescent="0.2">
      <c r="A31" s="418" t="str">
        <f t="shared" si="0"/>
        <v>1322014</v>
      </c>
      <c r="B31" s="419" t="s">
        <v>865</v>
      </c>
      <c r="C31" s="423" t="s">
        <v>1261</v>
      </c>
      <c r="D31" s="419" t="s">
        <v>900</v>
      </c>
      <c r="E31" s="419" t="s">
        <v>866</v>
      </c>
      <c r="F31" s="317">
        <v>2014</v>
      </c>
      <c r="G31" s="421">
        <v>12175112</v>
      </c>
      <c r="H31" s="422">
        <f t="shared" si="1"/>
        <v>12175</v>
      </c>
      <c r="I31" s="258">
        <f t="shared" si="2"/>
        <v>132</v>
      </c>
      <c r="K31" s="107">
        <v>114</v>
      </c>
      <c r="L31" s="410">
        <v>104</v>
      </c>
      <c r="M31" s="410">
        <v>59</v>
      </c>
      <c r="N31" s="410">
        <v>91</v>
      </c>
      <c r="O31" s="410">
        <v>99</v>
      </c>
      <c r="P31" s="410">
        <v>66</v>
      </c>
      <c r="Q31" s="410">
        <v>419</v>
      </c>
    </row>
    <row r="32" spans="1:17" hidden="1" x14ac:dyDescent="0.2">
      <c r="A32" s="418" t="str">
        <f t="shared" si="0"/>
        <v>1342014</v>
      </c>
      <c r="B32" s="419" t="s">
        <v>865</v>
      </c>
      <c r="C32" s="423" t="s">
        <v>1262</v>
      </c>
      <c r="D32" s="419" t="s">
        <v>901</v>
      </c>
      <c r="E32" s="419" t="s">
        <v>866</v>
      </c>
      <c r="F32" s="317">
        <v>2014</v>
      </c>
      <c r="G32" s="421">
        <v>852599</v>
      </c>
      <c r="H32" s="422">
        <f t="shared" si="1"/>
        <v>853</v>
      </c>
      <c r="I32" s="258">
        <f t="shared" si="2"/>
        <v>134</v>
      </c>
      <c r="K32" s="107">
        <v>119</v>
      </c>
      <c r="L32" s="410">
        <v>864</v>
      </c>
      <c r="M32" s="410">
        <v>664</v>
      </c>
      <c r="N32" s="410">
        <v>566</v>
      </c>
      <c r="O32" s="410">
        <v>2211</v>
      </c>
      <c r="P32" s="410">
        <v>1595</v>
      </c>
      <c r="Q32" s="410">
        <v>5900</v>
      </c>
    </row>
    <row r="33" spans="1:17" hidden="1" x14ac:dyDescent="0.2">
      <c r="A33" s="418" t="str">
        <f t="shared" si="0"/>
        <v>1362014</v>
      </c>
      <c r="B33" s="419" t="s">
        <v>865</v>
      </c>
      <c r="C33" s="423" t="s">
        <v>1263</v>
      </c>
      <c r="D33" s="419" t="s">
        <v>902</v>
      </c>
      <c r="E33" s="419" t="s">
        <v>866</v>
      </c>
      <c r="F33" s="317">
        <v>2014</v>
      </c>
      <c r="G33" s="421">
        <v>428766</v>
      </c>
      <c r="H33" s="422">
        <f t="shared" si="1"/>
        <v>429</v>
      </c>
      <c r="I33" s="258">
        <f t="shared" si="2"/>
        <v>136</v>
      </c>
      <c r="K33" s="107">
        <v>132</v>
      </c>
      <c r="L33" s="410">
        <v>12175</v>
      </c>
      <c r="M33" s="410">
        <v>10877</v>
      </c>
      <c r="N33" s="410">
        <v>10580</v>
      </c>
      <c r="O33" s="410">
        <v>11323</v>
      </c>
      <c r="P33" s="410">
        <v>3394</v>
      </c>
      <c r="Q33" s="410">
        <v>48349</v>
      </c>
    </row>
    <row r="34" spans="1:17" hidden="1" x14ac:dyDescent="0.2">
      <c r="A34" s="418" t="str">
        <f t="shared" si="0"/>
        <v>1392014</v>
      </c>
      <c r="B34" s="419" t="s">
        <v>865</v>
      </c>
      <c r="C34" s="423" t="s">
        <v>1264</v>
      </c>
      <c r="D34" s="419" t="s">
        <v>903</v>
      </c>
      <c r="E34" s="419" t="s">
        <v>866</v>
      </c>
      <c r="F34" s="317">
        <v>2014</v>
      </c>
      <c r="G34" s="421">
        <v>965380</v>
      </c>
      <c r="H34" s="422">
        <f t="shared" si="1"/>
        <v>965</v>
      </c>
      <c r="I34" s="258">
        <f t="shared" si="2"/>
        <v>139</v>
      </c>
      <c r="K34" s="107">
        <v>134</v>
      </c>
      <c r="L34" s="410">
        <v>853</v>
      </c>
      <c r="M34" s="410">
        <v>677</v>
      </c>
      <c r="N34" s="410">
        <v>676</v>
      </c>
      <c r="O34" s="410">
        <v>645</v>
      </c>
      <c r="P34" s="410">
        <v>250</v>
      </c>
      <c r="Q34" s="410">
        <v>3101</v>
      </c>
    </row>
    <row r="35" spans="1:17" hidden="1" x14ac:dyDescent="0.2">
      <c r="A35" s="418" t="str">
        <f t="shared" si="0"/>
        <v>1412014</v>
      </c>
      <c r="B35" s="419" t="s">
        <v>865</v>
      </c>
      <c r="C35" s="423" t="s">
        <v>1265</v>
      </c>
      <c r="D35" s="419" t="s">
        <v>904</v>
      </c>
      <c r="E35" s="419" t="s">
        <v>866</v>
      </c>
      <c r="F35" s="317">
        <v>2014</v>
      </c>
      <c r="G35" s="421">
        <v>13208453</v>
      </c>
      <c r="H35" s="422">
        <f t="shared" si="1"/>
        <v>13208</v>
      </c>
      <c r="I35" s="258">
        <f t="shared" si="2"/>
        <v>141</v>
      </c>
      <c r="K35" s="107">
        <v>136</v>
      </c>
      <c r="L35" s="410">
        <v>429</v>
      </c>
      <c r="M35" s="410">
        <v>522</v>
      </c>
      <c r="N35" s="410">
        <v>205</v>
      </c>
      <c r="O35" s="410">
        <v>265</v>
      </c>
      <c r="P35" s="410">
        <v>271</v>
      </c>
      <c r="Q35" s="410">
        <v>1692</v>
      </c>
    </row>
    <row r="36" spans="1:17" hidden="1" x14ac:dyDescent="0.2">
      <c r="A36" s="418" t="str">
        <f t="shared" si="0"/>
        <v>1422014</v>
      </c>
      <c r="B36" s="419" t="s">
        <v>865</v>
      </c>
      <c r="C36" s="423" t="s">
        <v>1266</v>
      </c>
      <c r="D36" s="419" t="s">
        <v>905</v>
      </c>
      <c r="E36" s="419" t="s">
        <v>866</v>
      </c>
      <c r="F36" s="317">
        <v>2014</v>
      </c>
      <c r="G36" s="421">
        <v>2342990</v>
      </c>
      <c r="H36" s="422">
        <f t="shared" si="1"/>
        <v>2343</v>
      </c>
      <c r="I36" s="258">
        <f t="shared" si="2"/>
        <v>142</v>
      </c>
      <c r="K36" s="107">
        <v>139</v>
      </c>
      <c r="L36" s="410">
        <v>965</v>
      </c>
      <c r="M36" s="410">
        <v>963</v>
      </c>
      <c r="N36" s="410">
        <v>1038</v>
      </c>
      <c r="O36" s="410">
        <v>1135</v>
      </c>
      <c r="P36" s="410">
        <v>979</v>
      </c>
      <c r="Q36" s="410">
        <v>5080</v>
      </c>
    </row>
    <row r="37" spans="1:17" hidden="1" x14ac:dyDescent="0.2">
      <c r="A37" s="418" t="str">
        <f t="shared" si="0"/>
        <v>1612014</v>
      </c>
      <c r="B37" s="419" t="s">
        <v>865</v>
      </c>
      <c r="C37" s="423" t="s">
        <v>1267</v>
      </c>
      <c r="D37" s="419" t="s">
        <v>906</v>
      </c>
      <c r="E37" s="419" t="s">
        <v>866</v>
      </c>
      <c r="F37" s="317">
        <v>2014</v>
      </c>
      <c r="G37" s="421">
        <v>320997</v>
      </c>
      <c r="H37" s="422">
        <f t="shared" si="1"/>
        <v>321</v>
      </c>
      <c r="I37" s="258">
        <f t="shared" si="2"/>
        <v>161</v>
      </c>
      <c r="K37" s="107">
        <v>141</v>
      </c>
      <c r="L37" s="410">
        <v>13208</v>
      </c>
      <c r="M37" s="410">
        <v>13220</v>
      </c>
      <c r="N37" s="410">
        <v>9967</v>
      </c>
      <c r="O37" s="410">
        <v>13478</v>
      </c>
      <c r="P37" s="410">
        <v>15401</v>
      </c>
      <c r="Q37" s="410">
        <v>65274</v>
      </c>
    </row>
    <row r="38" spans="1:17" hidden="1" x14ac:dyDescent="0.2">
      <c r="A38" s="418" t="str">
        <f t="shared" si="0"/>
        <v>1632014</v>
      </c>
      <c r="B38" s="419" t="s">
        <v>865</v>
      </c>
      <c r="C38" s="423" t="s">
        <v>1268</v>
      </c>
      <c r="D38" s="419" t="s">
        <v>907</v>
      </c>
      <c r="E38" s="419" t="s">
        <v>866</v>
      </c>
      <c r="F38" s="317">
        <v>2014</v>
      </c>
      <c r="G38" s="421">
        <v>16345778</v>
      </c>
      <c r="H38" s="422">
        <f t="shared" si="1"/>
        <v>16346</v>
      </c>
      <c r="I38" s="258">
        <f t="shared" si="2"/>
        <v>163</v>
      </c>
      <c r="K38" s="107">
        <v>142</v>
      </c>
      <c r="L38" s="410">
        <v>2343</v>
      </c>
      <c r="M38" s="410">
        <v>2654</v>
      </c>
      <c r="N38" s="410">
        <v>2399</v>
      </c>
      <c r="O38" s="410">
        <v>2518</v>
      </c>
      <c r="P38" s="410">
        <v>2715</v>
      </c>
      <c r="Q38" s="410">
        <v>12629</v>
      </c>
    </row>
    <row r="39" spans="1:17" hidden="1" x14ac:dyDescent="0.2">
      <c r="A39" s="418" t="str">
        <f t="shared" si="0"/>
        <v>1652014</v>
      </c>
      <c r="B39" s="419" t="s">
        <v>865</v>
      </c>
      <c r="C39" s="423" t="s">
        <v>1269</v>
      </c>
      <c r="D39" s="419" t="s">
        <v>908</v>
      </c>
      <c r="E39" s="419" t="s">
        <v>866</v>
      </c>
      <c r="F39" s="317">
        <v>2014</v>
      </c>
      <c r="G39" s="421">
        <v>1259313</v>
      </c>
      <c r="H39" s="422">
        <f t="shared" si="1"/>
        <v>1259</v>
      </c>
      <c r="I39" s="258">
        <f t="shared" si="2"/>
        <v>165</v>
      </c>
      <c r="K39" s="107">
        <v>161</v>
      </c>
      <c r="L39" s="410">
        <v>321</v>
      </c>
      <c r="M39" s="410">
        <v>607</v>
      </c>
      <c r="N39" s="410">
        <v>616</v>
      </c>
      <c r="O39" s="410">
        <v>643</v>
      </c>
      <c r="P39" s="410">
        <v>1347</v>
      </c>
      <c r="Q39" s="410">
        <v>3534</v>
      </c>
    </row>
    <row r="40" spans="1:17" hidden="1" x14ac:dyDescent="0.2">
      <c r="A40" s="418" t="str">
        <f t="shared" si="0"/>
        <v>1662014</v>
      </c>
      <c r="B40" s="419" t="s">
        <v>865</v>
      </c>
      <c r="C40" s="423" t="s">
        <v>1270</v>
      </c>
      <c r="D40" s="419" t="s">
        <v>909</v>
      </c>
      <c r="E40" s="419" t="s">
        <v>866</v>
      </c>
      <c r="F40" s="317">
        <v>2014</v>
      </c>
      <c r="G40" s="421">
        <v>386274</v>
      </c>
      <c r="H40" s="422">
        <f t="shared" si="1"/>
        <v>386</v>
      </c>
      <c r="I40" s="258">
        <f t="shared" si="2"/>
        <v>166</v>
      </c>
      <c r="K40" s="107">
        <v>163</v>
      </c>
      <c r="L40" s="410">
        <v>16346</v>
      </c>
      <c r="M40" s="410">
        <v>13114</v>
      </c>
      <c r="N40" s="410">
        <v>11482</v>
      </c>
      <c r="O40" s="410">
        <v>10936</v>
      </c>
      <c r="P40" s="410">
        <v>12586</v>
      </c>
      <c r="Q40" s="410">
        <v>64464</v>
      </c>
    </row>
    <row r="41" spans="1:17" hidden="1" x14ac:dyDescent="0.2">
      <c r="A41" s="418" t="str">
        <f t="shared" si="0"/>
        <v>2042014</v>
      </c>
      <c r="B41" s="419" t="s">
        <v>865</v>
      </c>
      <c r="C41" s="423" t="s">
        <v>1271</v>
      </c>
      <c r="D41" s="419" t="s">
        <v>910</v>
      </c>
      <c r="E41" s="419" t="s">
        <v>866</v>
      </c>
      <c r="F41" s="317">
        <v>2014</v>
      </c>
      <c r="G41" s="421">
        <v>168183</v>
      </c>
      <c r="H41" s="422">
        <f t="shared" si="1"/>
        <v>168</v>
      </c>
      <c r="I41" s="258">
        <f t="shared" si="2"/>
        <v>204</v>
      </c>
      <c r="K41" s="107">
        <v>165</v>
      </c>
      <c r="L41" s="410">
        <v>1259</v>
      </c>
      <c r="M41" s="410">
        <v>1266</v>
      </c>
      <c r="N41" s="410">
        <v>1187</v>
      </c>
      <c r="O41" s="410">
        <v>1035</v>
      </c>
      <c r="P41" s="410">
        <v>937</v>
      </c>
      <c r="Q41" s="410">
        <v>5684</v>
      </c>
    </row>
    <row r="42" spans="1:17" hidden="1" x14ac:dyDescent="0.2">
      <c r="A42" s="418" t="str">
        <f t="shared" si="0"/>
        <v>2052014</v>
      </c>
      <c r="B42" s="419" t="s">
        <v>865</v>
      </c>
      <c r="C42" s="423" t="s">
        <v>1272</v>
      </c>
      <c r="D42" s="419" t="s">
        <v>911</v>
      </c>
      <c r="E42" s="419" t="s">
        <v>866</v>
      </c>
      <c r="F42" s="317">
        <v>2014</v>
      </c>
      <c r="G42" s="421">
        <v>131372</v>
      </c>
      <c r="H42" s="422">
        <f t="shared" si="1"/>
        <v>131</v>
      </c>
      <c r="I42" s="258">
        <f t="shared" si="2"/>
        <v>205</v>
      </c>
      <c r="K42" s="107">
        <v>166</v>
      </c>
      <c r="L42" s="410">
        <v>386</v>
      </c>
      <c r="M42" s="410">
        <v>352</v>
      </c>
      <c r="N42" s="410">
        <v>382</v>
      </c>
      <c r="O42" s="410">
        <v>361</v>
      </c>
      <c r="P42" s="410">
        <v>505</v>
      </c>
      <c r="Q42" s="410">
        <v>1986</v>
      </c>
    </row>
    <row r="43" spans="1:17" hidden="1" x14ac:dyDescent="0.2">
      <c r="A43" s="418" t="str">
        <f t="shared" si="0"/>
        <v>2212014</v>
      </c>
      <c r="B43" s="419" t="s">
        <v>865</v>
      </c>
      <c r="C43" s="423" t="s">
        <v>1273</v>
      </c>
      <c r="D43" s="419" t="s">
        <v>912</v>
      </c>
      <c r="E43" s="419" t="s">
        <v>866</v>
      </c>
      <c r="F43" s="317">
        <v>2014</v>
      </c>
      <c r="G43" s="421">
        <v>7079655</v>
      </c>
      <c r="H43" s="422">
        <f t="shared" si="1"/>
        <v>7080</v>
      </c>
      <c r="I43" s="258">
        <f t="shared" si="2"/>
        <v>221</v>
      </c>
      <c r="K43" s="107">
        <v>204</v>
      </c>
      <c r="L43" s="410">
        <v>168</v>
      </c>
      <c r="M43" s="410">
        <v>166</v>
      </c>
      <c r="N43" s="410">
        <v>184</v>
      </c>
      <c r="O43" s="410">
        <v>171</v>
      </c>
      <c r="P43" s="410">
        <v>164</v>
      </c>
      <c r="Q43" s="410">
        <v>853</v>
      </c>
    </row>
    <row r="44" spans="1:17" hidden="1" x14ac:dyDescent="0.2">
      <c r="A44" s="418" t="str">
        <f t="shared" si="0"/>
        <v>2222014</v>
      </c>
      <c r="B44" s="419" t="s">
        <v>865</v>
      </c>
      <c r="C44" s="423" t="s">
        <v>1274</v>
      </c>
      <c r="D44" s="419" t="s">
        <v>913</v>
      </c>
      <c r="E44" s="419" t="s">
        <v>866</v>
      </c>
      <c r="F44" s="317">
        <v>2014</v>
      </c>
      <c r="G44" s="421">
        <v>36633515</v>
      </c>
      <c r="H44" s="422">
        <f t="shared" si="1"/>
        <v>36634</v>
      </c>
      <c r="I44" s="258">
        <f t="shared" si="2"/>
        <v>222</v>
      </c>
      <c r="K44" s="107">
        <v>205</v>
      </c>
      <c r="L44" s="410">
        <v>131</v>
      </c>
      <c r="M44" s="410">
        <v>126</v>
      </c>
      <c r="N44" s="410">
        <v>123</v>
      </c>
      <c r="O44" s="410">
        <v>166</v>
      </c>
      <c r="P44" s="410">
        <v>173</v>
      </c>
      <c r="Q44" s="410">
        <v>719</v>
      </c>
    </row>
    <row r="45" spans="1:17" hidden="1" x14ac:dyDescent="0.2">
      <c r="A45" s="418" t="str">
        <f t="shared" si="0"/>
        <v>2252014</v>
      </c>
      <c r="B45" s="419" t="s">
        <v>865</v>
      </c>
      <c r="C45" s="423" t="s">
        <v>1275</v>
      </c>
      <c r="D45" s="419" t="s">
        <v>914</v>
      </c>
      <c r="E45" s="419" t="s">
        <v>866</v>
      </c>
      <c r="F45" s="317">
        <v>2014</v>
      </c>
      <c r="G45" s="421">
        <v>3468109</v>
      </c>
      <c r="H45" s="422">
        <f t="shared" si="1"/>
        <v>3468</v>
      </c>
      <c r="I45" s="258">
        <f t="shared" si="2"/>
        <v>225</v>
      </c>
      <c r="K45" s="107">
        <v>221</v>
      </c>
      <c r="L45" s="410">
        <v>7080</v>
      </c>
      <c r="M45" s="410">
        <v>7325</v>
      </c>
      <c r="N45" s="410">
        <v>6954</v>
      </c>
      <c r="O45" s="410">
        <v>6864</v>
      </c>
      <c r="P45" s="410">
        <v>7584</v>
      </c>
      <c r="Q45" s="410">
        <v>35807</v>
      </c>
    </row>
    <row r="46" spans="1:17" hidden="1" x14ac:dyDescent="0.2">
      <c r="A46" s="418" t="str">
        <f t="shared" si="0"/>
        <v>2272014</v>
      </c>
      <c r="B46" s="419" t="s">
        <v>865</v>
      </c>
      <c r="C46" s="423" t="s">
        <v>1276</v>
      </c>
      <c r="D46" s="419" t="s">
        <v>915</v>
      </c>
      <c r="E46" s="419" t="s">
        <v>866</v>
      </c>
      <c r="F46" s="317">
        <v>2014</v>
      </c>
      <c r="G46" s="421">
        <v>38433018</v>
      </c>
      <c r="H46" s="422">
        <f t="shared" si="1"/>
        <v>38433</v>
      </c>
      <c r="I46" s="258">
        <f t="shared" si="2"/>
        <v>227</v>
      </c>
      <c r="K46" s="107">
        <v>222</v>
      </c>
      <c r="L46" s="410">
        <v>36634</v>
      </c>
      <c r="M46" s="410">
        <v>44018</v>
      </c>
      <c r="N46" s="410">
        <v>43875</v>
      </c>
      <c r="O46" s="410">
        <v>47434</v>
      </c>
      <c r="P46" s="410">
        <v>47192</v>
      </c>
      <c r="Q46" s="410">
        <v>219153</v>
      </c>
    </row>
    <row r="47" spans="1:17" hidden="1" x14ac:dyDescent="0.2">
      <c r="A47" s="418" t="str">
        <f t="shared" si="0"/>
        <v>2552014</v>
      </c>
      <c r="B47" s="419" t="s">
        <v>865</v>
      </c>
      <c r="C47" s="423" t="s">
        <v>1277</v>
      </c>
      <c r="D47" s="419" t="s">
        <v>916</v>
      </c>
      <c r="E47" s="419" t="s">
        <v>866</v>
      </c>
      <c r="F47" s="317">
        <v>2014</v>
      </c>
      <c r="G47" s="421">
        <v>3491204</v>
      </c>
      <c r="H47" s="422">
        <f t="shared" si="1"/>
        <v>3491</v>
      </c>
      <c r="I47" s="258">
        <f t="shared" si="2"/>
        <v>255</v>
      </c>
      <c r="K47" s="107">
        <v>225</v>
      </c>
      <c r="L47" s="410">
        <v>3468</v>
      </c>
      <c r="M47" s="410">
        <v>8411</v>
      </c>
      <c r="N47" s="410">
        <v>7740</v>
      </c>
      <c r="O47" s="410">
        <v>8858</v>
      </c>
      <c r="P47" s="410">
        <v>8642</v>
      </c>
      <c r="Q47" s="410">
        <v>37119</v>
      </c>
    </row>
    <row r="48" spans="1:17" hidden="1" x14ac:dyDescent="0.2">
      <c r="A48" s="418" t="str">
        <f t="shared" si="0"/>
        <v>2592014</v>
      </c>
      <c r="B48" s="419" t="s">
        <v>865</v>
      </c>
      <c r="C48" s="423" t="s">
        <v>1278</v>
      </c>
      <c r="D48" s="419" t="s">
        <v>921</v>
      </c>
      <c r="E48" s="419" t="s">
        <v>866</v>
      </c>
      <c r="F48" s="317">
        <v>2014</v>
      </c>
      <c r="G48" s="421">
        <v>10950644</v>
      </c>
      <c r="H48" s="422">
        <f t="shared" si="1"/>
        <v>10951</v>
      </c>
      <c r="I48" s="258">
        <f t="shared" si="2"/>
        <v>259</v>
      </c>
      <c r="K48" s="107">
        <v>227</v>
      </c>
      <c r="L48" s="410">
        <v>38433</v>
      </c>
      <c r="M48" s="410">
        <v>50393</v>
      </c>
      <c r="N48" s="410">
        <v>47067</v>
      </c>
      <c r="O48" s="410">
        <v>50208</v>
      </c>
      <c r="P48" s="410">
        <v>12344</v>
      </c>
      <c r="Q48" s="410">
        <v>198445</v>
      </c>
    </row>
    <row r="49" spans="1:17" hidden="1" x14ac:dyDescent="0.2">
      <c r="A49" s="418" t="str">
        <f t="shared" si="0"/>
        <v>2612014</v>
      </c>
      <c r="B49" s="419" t="s">
        <v>865</v>
      </c>
      <c r="C49" s="423" t="s">
        <v>1279</v>
      </c>
      <c r="D49" s="419" t="s">
        <v>923</v>
      </c>
      <c r="E49" s="419" t="s">
        <v>866</v>
      </c>
      <c r="F49" s="317">
        <v>2014</v>
      </c>
      <c r="G49" s="421">
        <v>119331</v>
      </c>
      <c r="H49" s="422">
        <f t="shared" si="1"/>
        <v>119</v>
      </c>
      <c r="I49" s="258">
        <f t="shared" si="2"/>
        <v>261</v>
      </c>
      <c r="K49" s="107">
        <v>255</v>
      </c>
      <c r="L49" s="410">
        <v>3491</v>
      </c>
      <c r="M49" s="410">
        <v>3717</v>
      </c>
      <c r="N49" s="410">
        <v>3795</v>
      </c>
      <c r="O49" s="410">
        <v>3063</v>
      </c>
      <c r="P49" s="410">
        <v>3875</v>
      </c>
      <c r="Q49" s="410">
        <v>17941</v>
      </c>
    </row>
    <row r="50" spans="1:17" hidden="1" x14ac:dyDescent="0.2">
      <c r="A50" s="418" t="str">
        <f t="shared" si="0"/>
        <v>2632014</v>
      </c>
      <c r="B50" s="419" t="s">
        <v>865</v>
      </c>
      <c r="C50" s="423" t="s">
        <v>1280</v>
      </c>
      <c r="D50" s="419" t="s">
        <v>924</v>
      </c>
      <c r="E50" s="419" t="s">
        <v>866</v>
      </c>
      <c r="F50" s="317">
        <v>2014</v>
      </c>
      <c r="G50" s="421">
        <v>381308</v>
      </c>
      <c r="H50" s="422">
        <f t="shared" si="1"/>
        <v>381</v>
      </c>
      <c r="I50" s="258">
        <f t="shared" si="2"/>
        <v>263</v>
      </c>
      <c r="K50" s="107">
        <v>257</v>
      </c>
      <c r="L50" s="410"/>
      <c r="M50" s="410"/>
      <c r="N50" s="410"/>
      <c r="O50" s="410">
        <v>7</v>
      </c>
      <c r="P50" s="410"/>
      <c r="Q50" s="410">
        <v>7</v>
      </c>
    </row>
    <row r="51" spans="1:17" hidden="1" x14ac:dyDescent="0.2">
      <c r="A51" s="418" t="str">
        <f t="shared" si="0"/>
        <v>2812014</v>
      </c>
      <c r="B51" s="419" t="s">
        <v>865</v>
      </c>
      <c r="C51" s="423" t="s">
        <v>1281</v>
      </c>
      <c r="D51" s="419" t="s">
        <v>925</v>
      </c>
      <c r="E51" s="419" t="s">
        <v>866</v>
      </c>
      <c r="F51" s="317">
        <v>2014</v>
      </c>
      <c r="G51" s="421">
        <v>3972157</v>
      </c>
      <c r="H51" s="422">
        <f t="shared" si="1"/>
        <v>3972</v>
      </c>
      <c r="I51" s="258">
        <f t="shared" si="2"/>
        <v>281</v>
      </c>
      <c r="K51" s="107">
        <v>259</v>
      </c>
      <c r="L51" s="410">
        <v>10951</v>
      </c>
      <c r="M51" s="410">
        <v>22051</v>
      </c>
      <c r="N51" s="410">
        <v>38583</v>
      </c>
      <c r="O51" s="410">
        <v>28889</v>
      </c>
      <c r="P51" s="410">
        <v>28439</v>
      </c>
      <c r="Q51" s="410">
        <v>128913</v>
      </c>
    </row>
    <row r="52" spans="1:17" hidden="1" x14ac:dyDescent="0.2">
      <c r="A52" s="418" t="str">
        <f t="shared" si="0"/>
        <v>2822014</v>
      </c>
      <c r="B52" s="419" t="s">
        <v>865</v>
      </c>
      <c r="C52" s="423" t="s">
        <v>1282</v>
      </c>
      <c r="D52" s="419" t="s">
        <v>926</v>
      </c>
      <c r="E52" s="419" t="s">
        <v>866</v>
      </c>
      <c r="F52" s="317">
        <v>2014</v>
      </c>
      <c r="G52" s="421">
        <v>2007351</v>
      </c>
      <c r="H52" s="422">
        <f t="shared" si="1"/>
        <v>2007</v>
      </c>
      <c r="I52" s="258">
        <f t="shared" si="2"/>
        <v>282</v>
      </c>
      <c r="K52" s="107">
        <v>261</v>
      </c>
      <c r="L52" s="410">
        <v>119</v>
      </c>
      <c r="M52" s="410">
        <v>47</v>
      </c>
      <c r="N52" s="410"/>
      <c r="O52" s="410"/>
      <c r="P52" s="410"/>
      <c r="Q52" s="410">
        <v>166</v>
      </c>
    </row>
    <row r="53" spans="1:17" hidden="1" x14ac:dyDescent="0.2">
      <c r="A53" s="418" t="str">
        <f t="shared" si="0"/>
        <v>2852014</v>
      </c>
      <c r="B53" s="419" t="s">
        <v>865</v>
      </c>
      <c r="C53" s="423" t="s">
        <v>1283</v>
      </c>
      <c r="D53" s="419" t="s">
        <v>927</v>
      </c>
      <c r="E53" s="419" t="s">
        <v>866</v>
      </c>
      <c r="F53" s="317">
        <v>2014</v>
      </c>
      <c r="G53" s="421">
        <v>4319565</v>
      </c>
      <c r="H53" s="422">
        <f t="shared" si="1"/>
        <v>4320</v>
      </c>
      <c r="I53" s="258">
        <f t="shared" si="2"/>
        <v>285</v>
      </c>
      <c r="K53" s="107">
        <v>263</v>
      </c>
      <c r="L53" s="410">
        <v>381</v>
      </c>
      <c r="M53" s="410">
        <v>380</v>
      </c>
      <c r="N53" s="410">
        <v>343</v>
      </c>
      <c r="O53" s="410">
        <v>606</v>
      </c>
      <c r="P53" s="410">
        <v>776</v>
      </c>
      <c r="Q53" s="410">
        <v>2486</v>
      </c>
    </row>
    <row r="54" spans="1:17" hidden="1" x14ac:dyDescent="0.2">
      <c r="A54" s="418" t="str">
        <f t="shared" si="0"/>
        <v>3052014</v>
      </c>
      <c r="B54" s="419" t="s">
        <v>865</v>
      </c>
      <c r="C54" s="423" t="s">
        <v>1284</v>
      </c>
      <c r="D54" s="419" t="s">
        <v>928</v>
      </c>
      <c r="E54" s="419" t="s">
        <v>866</v>
      </c>
      <c r="F54" s="317">
        <v>2014</v>
      </c>
      <c r="G54" s="421">
        <v>9606776</v>
      </c>
      <c r="H54" s="422">
        <f t="shared" si="1"/>
        <v>9607</v>
      </c>
      <c r="I54" s="258">
        <f t="shared" si="2"/>
        <v>305</v>
      </c>
      <c r="K54" s="107">
        <v>281</v>
      </c>
      <c r="L54" s="410">
        <v>3972</v>
      </c>
      <c r="M54" s="410">
        <v>4427</v>
      </c>
      <c r="N54" s="410">
        <v>5108</v>
      </c>
      <c r="O54" s="410">
        <v>4852</v>
      </c>
      <c r="P54" s="410">
        <v>5048</v>
      </c>
      <c r="Q54" s="410">
        <v>23407</v>
      </c>
    </row>
    <row r="55" spans="1:17" hidden="1" x14ac:dyDescent="0.2">
      <c r="A55" s="418" t="str">
        <f t="shared" si="0"/>
        <v>3062014</v>
      </c>
      <c r="B55" s="419" t="s">
        <v>865</v>
      </c>
      <c r="C55" s="423" t="s">
        <v>1285</v>
      </c>
      <c r="D55" s="419" t="s">
        <v>929</v>
      </c>
      <c r="E55" s="419" t="s">
        <v>866</v>
      </c>
      <c r="F55" s="317">
        <v>2014</v>
      </c>
      <c r="G55" s="421">
        <v>22607</v>
      </c>
      <c r="H55" s="422">
        <f t="shared" si="1"/>
        <v>23</v>
      </c>
      <c r="I55" s="258">
        <f t="shared" si="2"/>
        <v>306</v>
      </c>
      <c r="K55" s="107">
        <v>282</v>
      </c>
      <c r="L55" s="410">
        <v>2007</v>
      </c>
      <c r="M55" s="410">
        <v>1887</v>
      </c>
      <c r="N55" s="410">
        <v>1708</v>
      </c>
      <c r="O55" s="410">
        <v>1536</v>
      </c>
      <c r="P55" s="410">
        <v>1667</v>
      </c>
      <c r="Q55" s="410">
        <v>8805</v>
      </c>
    </row>
    <row r="56" spans="1:17" hidden="1" x14ac:dyDescent="0.2">
      <c r="A56" s="418" t="str">
        <f t="shared" si="0"/>
        <v>3112014</v>
      </c>
      <c r="B56" s="419" t="s">
        <v>865</v>
      </c>
      <c r="C56" s="423" t="s">
        <v>1286</v>
      </c>
      <c r="D56" s="419" t="s">
        <v>930</v>
      </c>
      <c r="E56" s="419" t="s">
        <v>866</v>
      </c>
      <c r="F56" s="317">
        <v>2014</v>
      </c>
      <c r="G56" s="421">
        <v>4511144</v>
      </c>
      <c r="H56" s="422">
        <f t="shared" si="1"/>
        <v>4511</v>
      </c>
      <c r="I56" s="258">
        <f t="shared" si="2"/>
        <v>311</v>
      </c>
      <c r="K56" s="107">
        <v>285</v>
      </c>
      <c r="L56" s="410">
        <v>4320</v>
      </c>
      <c r="M56" s="410">
        <v>4115</v>
      </c>
      <c r="N56" s="410">
        <v>3023</v>
      </c>
      <c r="O56" s="410">
        <v>3202</v>
      </c>
      <c r="P56" s="410">
        <v>3092</v>
      </c>
      <c r="Q56" s="410">
        <v>17752</v>
      </c>
    </row>
    <row r="57" spans="1:17" hidden="1" x14ac:dyDescent="0.2">
      <c r="A57" s="418" t="str">
        <f t="shared" si="0"/>
        <v>3192014</v>
      </c>
      <c r="B57" s="419" t="s">
        <v>865</v>
      </c>
      <c r="C57" s="423" t="s">
        <v>1287</v>
      </c>
      <c r="D57" s="419" t="s">
        <v>931</v>
      </c>
      <c r="E57" s="419" t="s">
        <v>866</v>
      </c>
      <c r="F57" s="317">
        <v>2014</v>
      </c>
      <c r="G57" s="421">
        <v>96880</v>
      </c>
      <c r="H57" s="422">
        <f t="shared" si="1"/>
        <v>97</v>
      </c>
      <c r="I57" s="258">
        <f t="shared" si="2"/>
        <v>319</v>
      </c>
      <c r="K57" s="107">
        <v>305</v>
      </c>
      <c r="L57" s="410">
        <v>9607</v>
      </c>
      <c r="M57" s="410">
        <v>9084</v>
      </c>
      <c r="N57" s="410">
        <v>9333</v>
      </c>
      <c r="O57" s="410">
        <v>10314</v>
      </c>
      <c r="P57" s="410">
        <v>9537</v>
      </c>
      <c r="Q57" s="410">
        <v>47875</v>
      </c>
    </row>
    <row r="58" spans="1:17" hidden="1" x14ac:dyDescent="0.2">
      <c r="A58" s="418" t="str">
        <f t="shared" si="0"/>
        <v>3232014</v>
      </c>
      <c r="B58" s="419" t="s">
        <v>865</v>
      </c>
      <c r="C58" s="423" t="s">
        <v>1288</v>
      </c>
      <c r="D58" s="419" t="s">
        <v>932</v>
      </c>
      <c r="E58" s="419" t="s">
        <v>866</v>
      </c>
      <c r="F58" s="317">
        <v>2014</v>
      </c>
      <c r="G58" s="421">
        <v>218878</v>
      </c>
      <c r="H58" s="422">
        <f t="shared" si="1"/>
        <v>219</v>
      </c>
      <c r="I58" s="258">
        <f t="shared" si="2"/>
        <v>323</v>
      </c>
      <c r="K58" s="107">
        <v>306</v>
      </c>
      <c r="L58" s="410">
        <v>23</v>
      </c>
      <c r="M58" s="410">
        <v>50</v>
      </c>
      <c r="N58" s="410">
        <v>88</v>
      </c>
      <c r="O58" s="410">
        <v>83</v>
      </c>
      <c r="P58" s="410"/>
      <c r="Q58" s="410">
        <v>244</v>
      </c>
    </row>
    <row r="59" spans="1:17" hidden="1" x14ac:dyDescent="0.2">
      <c r="A59" s="418" t="str">
        <f t="shared" si="0"/>
        <v>3272014</v>
      </c>
      <c r="B59" s="419" t="s">
        <v>865</v>
      </c>
      <c r="C59" s="423" t="s">
        <v>1289</v>
      </c>
      <c r="D59" s="419" t="s">
        <v>933</v>
      </c>
      <c r="E59" s="419" t="s">
        <v>866</v>
      </c>
      <c r="F59" s="317">
        <v>2014</v>
      </c>
      <c r="G59" s="421">
        <v>553366</v>
      </c>
      <c r="H59" s="422">
        <f t="shared" si="1"/>
        <v>553</v>
      </c>
      <c r="I59" s="258">
        <f t="shared" si="2"/>
        <v>327</v>
      </c>
      <c r="K59" s="107">
        <v>311</v>
      </c>
      <c r="L59" s="410">
        <v>4511</v>
      </c>
      <c r="M59" s="410">
        <v>4828</v>
      </c>
      <c r="N59" s="410">
        <v>5930</v>
      </c>
      <c r="O59" s="410">
        <v>5427</v>
      </c>
      <c r="P59" s="410">
        <v>4252</v>
      </c>
      <c r="Q59" s="410">
        <v>24948</v>
      </c>
    </row>
    <row r="60" spans="1:17" hidden="1" x14ac:dyDescent="0.2">
      <c r="A60" s="418" t="str">
        <f t="shared" si="0"/>
        <v>4022014</v>
      </c>
      <c r="B60" s="419" t="s">
        <v>865</v>
      </c>
      <c r="C60" s="423" t="s">
        <v>1290</v>
      </c>
      <c r="D60" s="419" t="s">
        <v>934</v>
      </c>
      <c r="E60" s="419" t="s">
        <v>866</v>
      </c>
      <c r="F60" s="317">
        <v>2014</v>
      </c>
      <c r="G60" s="421">
        <v>1191876</v>
      </c>
      <c r="H60" s="422">
        <f t="shared" si="1"/>
        <v>1192</v>
      </c>
      <c r="I60" s="258">
        <f t="shared" si="2"/>
        <v>402</v>
      </c>
      <c r="K60" s="107">
        <v>319</v>
      </c>
      <c r="L60" s="410">
        <v>97</v>
      </c>
      <c r="M60" s="410">
        <v>110</v>
      </c>
      <c r="N60" s="410">
        <v>109</v>
      </c>
      <c r="O60" s="410">
        <v>147</v>
      </c>
      <c r="P60" s="410">
        <v>174</v>
      </c>
      <c r="Q60" s="410">
        <v>637</v>
      </c>
    </row>
    <row r="61" spans="1:17" hidden="1" x14ac:dyDescent="0.2">
      <c r="A61" s="418" t="str">
        <f t="shared" si="0"/>
        <v>4072014</v>
      </c>
      <c r="B61" s="419" t="s">
        <v>865</v>
      </c>
      <c r="C61" s="423" t="s">
        <v>1291</v>
      </c>
      <c r="D61" s="419" t="s">
        <v>941</v>
      </c>
      <c r="E61" s="419" t="s">
        <v>866</v>
      </c>
      <c r="F61" s="317">
        <v>2014</v>
      </c>
      <c r="G61" s="421">
        <v>10618914</v>
      </c>
      <c r="H61" s="422">
        <f t="shared" si="1"/>
        <v>10619</v>
      </c>
      <c r="I61" s="258">
        <f t="shared" si="2"/>
        <v>407</v>
      </c>
      <c r="K61" s="107">
        <v>323</v>
      </c>
      <c r="L61" s="410">
        <v>219</v>
      </c>
      <c r="M61" s="410">
        <v>43</v>
      </c>
      <c r="N61" s="410">
        <v>43</v>
      </c>
      <c r="O61" s="410">
        <v>18</v>
      </c>
      <c r="P61" s="410">
        <v>30</v>
      </c>
      <c r="Q61" s="410">
        <v>353</v>
      </c>
    </row>
    <row r="62" spans="1:17" hidden="1" x14ac:dyDescent="0.2">
      <c r="A62" s="418" t="str">
        <f t="shared" si="0"/>
        <v>4112014</v>
      </c>
      <c r="B62" s="419" t="s">
        <v>865</v>
      </c>
      <c r="C62" s="423" t="s">
        <v>1292</v>
      </c>
      <c r="D62" s="419" t="s">
        <v>944</v>
      </c>
      <c r="E62" s="419" t="s">
        <v>866</v>
      </c>
      <c r="F62" s="317">
        <v>2014</v>
      </c>
      <c r="G62" s="421">
        <v>5646375</v>
      </c>
      <c r="H62" s="422">
        <f t="shared" si="1"/>
        <v>5646</v>
      </c>
      <c r="I62" s="258">
        <f t="shared" si="2"/>
        <v>411</v>
      </c>
      <c r="K62" s="107">
        <v>327</v>
      </c>
      <c r="L62" s="410">
        <v>553</v>
      </c>
      <c r="M62" s="410">
        <v>552</v>
      </c>
      <c r="N62" s="410">
        <v>602</v>
      </c>
      <c r="O62" s="410">
        <v>591</v>
      </c>
      <c r="P62" s="410">
        <v>529</v>
      </c>
      <c r="Q62" s="410">
        <v>2827</v>
      </c>
    </row>
    <row r="63" spans="1:17" hidden="1" x14ac:dyDescent="0.2">
      <c r="A63" s="418" t="str">
        <f t="shared" si="0"/>
        <v>4132014</v>
      </c>
      <c r="B63" s="419" t="s">
        <v>865</v>
      </c>
      <c r="C63" s="423" t="s">
        <v>1293</v>
      </c>
      <c r="D63" s="419" t="s">
        <v>945</v>
      </c>
      <c r="E63" s="419" t="s">
        <v>866</v>
      </c>
      <c r="F63" s="317">
        <v>2014</v>
      </c>
      <c r="G63" s="421">
        <v>9937483</v>
      </c>
      <c r="H63" s="422">
        <f t="shared" si="1"/>
        <v>9937</v>
      </c>
      <c r="I63" s="258">
        <f t="shared" si="2"/>
        <v>413</v>
      </c>
      <c r="K63" s="107">
        <v>402</v>
      </c>
      <c r="L63" s="410">
        <v>1192</v>
      </c>
      <c r="M63" s="410">
        <v>1210</v>
      </c>
      <c r="N63" s="410">
        <v>1497</v>
      </c>
      <c r="O63" s="410">
        <v>1367</v>
      </c>
      <c r="P63" s="410">
        <v>1468</v>
      </c>
      <c r="Q63" s="410">
        <v>6734</v>
      </c>
    </row>
    <row r="64" spans="1:17" hidden="1" x14ac:dyDescent="0.2">
      <c r="A64" s="418" t="str">
        <f t="shared" si="0"/>
        <v>4152014</v>
      </c>
      <c r="B64" s="419" t="s">
        <v>865</v>
      </c>
      <c r="C64" s="423" t="s">
        <v>1294</v>
      </c>
      <c r="D64" s="419" t="s">
        <v>946</v>
      </c>
      <c r="E64" s="419" t="s">
        <v>866</v>
      </c>
      <c r="F64" s="317">
        <v>2014</v>
      </c>
      <c r="G64" s="421">
        <v>1259580</v>
      </c>
      <c r="H64" s="422">
        <f t="shared" si="1"/>
        <v>1260</v>
      </c>
      <c r="I64" s="258">
        <f t="shared" si="2"/>
        <v>415</v>
      </c>
      <c r="K64" s="107">
        <v>403</v>
      </c>
      <c r="L64" s="410"/>
      <c r="M64" s="410"/>
      <c r="N64" s="410"/>
      <c r="O64" s="410"/>
      <c r="P64" s="410">
        <v>39</v>
      </c>
      <c r="Q64" s="410">
        <v>39</v>
      </c>
    </row>
    <row r="65" spans="1:17" hidden="1" x14ac:dyDescent="0.2">
      <c r="A65" s="418" t="str">
        <f t="shared" si="0"/>
        <v>4162014</v>
      </c>
      <c r="B65" s="419" t="s">
        <v>865</v>
      </c>
      <c r="C65" s="423" t="s">
        <v>1295</v>
      </c>
      <c r="D65" s="419" t="s">
        <v>947</v>
      </c>
      <c r="E65" s="419" t="s">
        <v>866</v>
      </c>
      <c r="F65" s="317">
        <v>2014</v>
      </c>
      <c r="G65" s="421">
        <v>3147271</v>
      </c>
      <c r="H65" s="422">
        <f t="shared" si="1"/>
        <v>3147</v>
      </c>
      <c r="I65" s="258">
        <f t="shared" si="2"/>
        <v>416</v>
      </c>
      <c r="K65" s="107">
        <v>407</v>
      </c>
      <c r="L65" s="410">
        <v>10619</v>
      </c>
      <c r="M65" s="410">
        <v>6909</v>
      </c>
      <c r="N65" s="410">
        <v>7509</v>
      </c>
      <c r="O65" s="410"/>
      <c r="P65" s="410"/>
      <c r="Q65" s="410">
        <v>25037</v>
      </c>
    </row>
    <row r="66" spans="1:17" hidden="1" x14ac:dyDescent="0.2">
      <c r="A66" s="418" t="str">
        <f t="shared" ref="A66:A129" si="3">+VALUE(C66)&amp;F66</f>
        <v>4332014</v>
      </c>
      <c r="B66" s="419" t="s">
        <v>865</v>
      </c>
      <c r="C66" s="423" t="s">
        <v>1296</v>
      </c>
      <c r="D66" s="419" t="s">
        <v>948</v>
      </c>
      <c r="E66" s="419" t="s">
        <v>866</v>
      </c>
      <c r="F66" s="317">
        <v>2014</v>
      </c>
      <c r="G66" s="421">
        <v>307457</v>
      </c>
      <c r="H66" s="422">
        <f t="shared" si="1"/>
        <v>307</v>
      </c>
      <c r="I66" s="258">
        <f t="shared" si="2"/>
        <v>433</v>
      </c>
      <c r="K66" s="107">
        <v>411</v>
      </c>
      <c r="L66" s="410">
        <v>5646</v>
      </c>
      <c r="M66" s="410">
        <v>8545</v>
      </c>
      <c r="N66" s="410">
        <v>9470</v>
      </c>
      <c r="O66" s="410">
        <v>10659</v>
      </c>
      <c r="P66" s="410">
        <v>9928</v>
      </c>
      <c r="Q66" s="410">
        <v>44248</v>
      </c>
    </row>
    <row r="67" spans="1:17" hidden="1" x14ac:dyDescent="0.2">
      <c r="A67" s="418" t="str">
        <f t="shared" si="3"/>
        <v>4412014</v>
      </c>
      <c r="B67" s="419" t="s">
        <v>865</v>
      </c>
      <c r="C67" s="423" t="s">
        <v>1297</v>
      </c>
      <c r="D67" s="419" t="s">
        <v>949</v>
      </c>
      <c r="E67" s="419" t="s">
        <v>866</v>
      </c>
      <c r="F67" s="317">
        <v>2014</v>
      </c>
      <c r="G67" s="421">
        <v>670517</v>
      </c>
      <c r="H67" s="422">
        <f t="shared" ref="H67:H130" si="4">+IF(E67="PAY",ROUND(G67/1000,0),G67)</f>
        <v>671</v>
      </c>
      <c r="I67" s="258">
        <f t="shared" ref="I67:I130" si="5">+VALUE(C67)</f>
        <v>441</v>
      </c>
      <c r="K67" s="107">
        <v>413</v>
      </c>
      <c r="L67" s="410">
        <v>9937</v>
      </c>
      <c r="M67" s="410">
        <v>9685</v>
      </c>
      <c r="N67" s="410">
        <v>13774</v>
      </c>
      <c r="O67" s="410">
        <v>10951</v>
      </c>
      <c r="P67" s="410">
        <v>11618</v>
      </c>
      <c r="Q67" s="410">
        <v>55965</v>
      </c>
    </row>
    <row r="68" spans="1:17" hidden="1" x14ac:dyDescent="0.2">
      <c r="A68" s="418" t="str">
        <f t="shared" si="3"/>
        <v>4452014</v>
      </c>
      <c r="B68" s="419" t="s">
        <v>865</v>
      </c>
      <c r="C68" s="423" t="s">
        <v>1298</v>
      </c>
      <c r="D68" s="419" t="s">
        <v>950</v>
      </c>
      <c r="E68" s="419" t="s">
        <v>866</v>
      </c>
      <c r="F68" s="317">
        <v>2014</v>
      </c>
      <c r="G68" s="421">
        <v>3206757</v>
      </c>
      <c r="H68" s="422">
        <f t="shared" si="4"/>
        <v>3207</v>
      </c>
      <c r="I68" s="258">
        <f t="shared" si="5"/>
        <v>445</v>
      </c>
      <c r="K68" s="107">
        <v>415</v>
      </c>
      <c r="L68" s="410">
        <v>1260</v>
      </c>
      <c r="M68" s="410">
        <v>1249</v>
      </c>
      <c r="N68" s="410">
        <v>1434</v>
      </c>
      <c r="O68" s="410">
        <v>1540</v>
      </c>
      <c r="P68" s="410">
        <v>1225</v>
      </c>
      <c r="Q68" s="410">
        <v>6708</v>
      </c>
    </row>
    <row r="69" spans="1:17" hidden="1" x14ac:dyDescent="0.2">
      <c r="A69" s="418" t="str">
        <f t="shared" si="3"/>
        <v>4462014</v>
      </c>
      <c r="B69" s="419" t="s">
        <v>865</v>
      </c>
      <c r="C69" s="423" t="s">
        <v>1299</v>
      </c>
      <c r="D69" s="419" t="s">
        <v>951</v>
      </c>
      <c r="E69" s="419" t="s">
        <v>866</v>
      </c>
      <c r="F69" s="317">
        <v>2014</v>
      </c>
      <c r="G69" s="421">
        <v>2706789</v>
      </c>
      <c r="H69" s="422">
        <f t="shared" si="4"/>
        <v>2707</v>
      </c>
      <c r="I69" s="258">
        <f t="shared" si="5"/>
        <v>446</v>
      </c>
      <c r="K69" s="107">
        <v>416</v>
      </c>
      <c r="L69" s="410">
        <v>3147</v>
      </c>
      <c r="M69" s="410">
        <v>2894</v>
      </c>
      <c r="N69" s="410">
        <v>3072</v>
      </c>
      <c r="O69" s="410">
        <v>3810</v>
      </c>
      <c r="P69" s="410">
        <v>4281</v>
      </c>
      <c r="Q69" s="410">
        <v>17204</v>
      </c>
    </row>
    <row r="70" spans="1:17" hidden="1" x14ac:dyDescent="0.2">
      <c r="A70" s="418" t="str">
        <f t="shared" si="3"/>
        <v>4492014</v>
      </c>
      <c r="B70" s="419" t="s">
        <v>865</v>
      </c>
      <c r="C70" s="423" t="s">
        <v>1300</v>
      </c>
      <c r="D70" s="419" t="s">
        <v>952</v>
      </c>
      <c r="E70" s="419" t="s">
        <v>866</v>
      </c>
      <c r="F70" s="317">
        <v>2014</v>
      </c>
      <c r="G70" s="421">
        <v>213456</v>
      </c>
      <c r="H70" s="422">
        <f t="shared" si="4"/>
        <v>213</v>
      </c>
      <c r="I70" s="258">
        <f t="shared" si="5"/>
        <v>449</v>
      </c>
      <c r="K70" s="107">
        <v>433</v>
      </c>
      <c r="L70" s="410">
        <v>307</v>
      </c>
      <c r="M70" s="410">
        <v>183</v>
      </c>
      <c r="N70" s="410">
        <v>242</v>
      </c>
      <c r="O70" s="410">
        <v>229</v>
      </c>
      <c r="P70" s="410">
        <v>210</v>
      </c>
      <c r="Q70" s="410">
        <v>1171</v>
      </c>
    </row>
    <row r="71" spans="1:17" hidden="1" x14ac:dyDescent="0.2">
      <c r="A71" s="418" t="str">
        <f t="shared" si="3"/>
        <v>4512014</v>
      </c>
      <c r="B71" s="419" t="s">
        <v>865</v>
      </c>
      <c r="C71" s="423" t="s">
        <v>1301</v>
      </c>
      <c r="D71" s="419" t="s">
        <v>953</v>
      </c>
      <c r="E71" s="419" t="s">
        <v>866</v>
      </c>
      <c r="F71" s="317">
        <v>2014</v>
      </c>
      <c r="G71" s="421">
        <v>593094</v>
      </c>
      <c r="H71" s="422">
        <f t="shared" si="4"/>
        <v>593</v>
      </c>
      <c r="I71" s="258">
        <f t="shared" si="5"/>
        <v>451</v>
      </c>
      <c r="K71" s="107">
        <v>441</v>
      </c>
      <c r="L71" s="410">
        <v>671</v>
      </c>
      <c r="M71" s="410">
        <v>358</v>
      </c>
      <c r="N71" s="410">
        <v>733</v>
      </c>
      <c r="O71" s="410">
        <v>465</v>
      </c>
      <c r="P71" s="410">
        <v>384</v>
      </c>
      <c r="Q71" s="410">
        <v>2611</v>
      </c>
    </row>
    <row r="72" spans="1:17" hidden="1" x14ac:dyDescent="0.2">
      <c r="A72" s="418" t="str">
        <f t="shared" si="3"/>
        <v>4542014</v>
      </c>
      <c r="B72" s="419" t="s">
        <v>865</v>
      </c>
      <c r="C72" s="423" t="s">
        <v>1302</v>
      </c>
      <c r="D72" s="419" t="s">
        <v>954</v>
      </c>
      <c r="E72" s="419" t="s">
        <v>866</v>
      </c>
      <c r="F72" s="317">
        <v>2014</v>
      </c>
      <c r="G72" s="421">
        <v>17176573</v>
      </c>
      <c r="H72" s="422">
        <f t="shared" si="4"/>
        <v>17177</v>
      </c>
      <c r="I72" s="258">
        <f t="shared" si="5"/>
        <v>454</v>
      </c>
      <c r="K72" s="107">
        <v>445</v>
      </c>
      <c r="L72" s="410">
        <v>3207</v>
      </c>
      <c r="M72" s="410">
        <v>4166</v>
      </c>
      <c r="N72" s="410">
        <v>3308</v>
      </c>
      <c r="O72" s="410">
        <v>2901</v>
      </c>
      <c r="P72" s="410">
        <v>2578</v>
      </c>
      <c r="Q72" s="410">
        <v>16160</v>
      </c>
    </row>
    <row r="73" spans="1:17" hidden="1" x14ac:dyDescent="0.2">
      <c r="A73" s="418" t="str">
        <f t="shared" si="3"/>
        <v>4562014</v>
      </c>
      <c r="B73" s="419" t="s">
        <v>865</v>
      </c>
      <c r="C73" s="423" t="s">
        <v>1303</v>
      </c>
      <c r="D73" s="419" t="s">
        <v>955</v>
      </c>
      <c r="E73" s="419" t="s">
        <v>866</v>
      </c>
      <c r="F73" s="317">
        <v>2014</v>
      </c>
      <c r="G73" s="421">
        <v>15994077</v>
      </c>
      <c r="H73" s="422">
        <f t="shared" si="4"/>
        <v>15994</v>
      </c>
      <c r="I73" s="258">
        <f t="shared" si="5"/>
        <v>456</v>
      </c>
      <c r="K73" s="107">
        <v>446</v>
      </c>
      <c r="L73" s="410">
        <v>2707</v>
      </c>
      <c r="M73" s="410">
        <v>2588</v>
      </c>
      <c r="N73" s="410">
        <v>2669</v>
      </c>
      <c r="O73" s="410">
        <v>3002</v>
      </c>
      <c r="P73" s="410">
        <v>3209</v>
      </c>
      <c r="Q73" s="410">
        <v>14175</v>
      </c>
    </row>
    <row r="74" spans="1:17" hidden="1" x14ac:dyDescent="0.2">
      <c r="A74" s="418" t="str">
        <f t="shared" si="3"/>
        <v>4572014</v>
      </c>
      <c r="B74" s="419" t="s">
        <v>865</v>
      </c>
      <c r="C74" s="423" t="s">
        <v>1304</v>
      </c>
      <c r="D74" s="419" t="s">
        <v>956</v>
      </c>
      <c r="E74" s="419" t="s">
        <v>866</v>
      </c>
      <c r="F74" s="317">
        <v>2014</v>
      </c>
      <c r="G74" s="421">
        <v>2107646</v>
      </c>
      <c r="H74" s="422">
        <f t="shared" si="4"/>
        <v>2108</v>
      </c>
      <c r="I74" s="258">
        <f t="shared" si="5"/>
        <v>457</v>
      </c>
      <c r="K74" s="107">
        <v>449</v>
      </c>
      <c r="L74" s="410">
        <v>213</v>
      </c>
      <c r="M74" s="410">
        <v>219</v>
      </c>
      <c r="N74" s="410">
        <v>220</v>
      </c>
      <c r="O74" s="410">
        <v>158</v>
      </c>
      <c r="P74" s="410">
        <v>161</v>
      </c>
      <c r="Q74" s="410">
        <v>971</v>
      </c>
    </row>
    <row r="75" spans="1:17" hidden="1" x14ac:dyDescent="0.2">
      <c r="A75" s="418" t="str">
        <f t="shared" si="3"/>
        <v>4582014</v>
      </c>
      <c r="B75" s="419" t="s">
        <v>865</v>
      </c>
      <c r="C75" s="423" t="s">
        <v>1305</v>
      </c>
      <c r="D75" s="419" t="s">
        <v>957</v>
      </c>
      <c r="E75" s="419" t="s">
        <v>866</v>
      </c>
      <c r="F75" s="317">
        <v>2014</v>
      </c>
      <c r="G75" s="421">
        <v>518212</v>
      </c>
      <c r="H75" s="422">
        <f t="shared" si="4"/>
        <v>518</v>
      </c>
      <c r="I75" s="258">
        <f t="shared" si="5"/>
        <v>458</v>
      </c>
      <c r="K75" s="107">
        <v>451</v>
      </c>
      <c r="L75" s="410">
        <v>593</v>
      </c>
      <c r="M75" s="410">
        <v>942</v>
      </c>
      <c r="N75" s="410">
        <v>1211</v>
      </c>
      <c r="O75" s="410">
        <v>1601</v>
      </c>
      <c r="P75" s="410">
        <v>1121</v>
      </c>
      <c r="Q75" s="410">
        <v>5468</v>
      </c>
    </row>
    <row r="76" spans="1:17" hidden="1" x14ac:dyDescent="0.2">
      <c r="A76" s="418" t="str">
        <f t="shared" si="3"/>
        <v>4592014</v>
      </c>
      <c r="B76" s="419" t="s">
        <v>865</v>
      </c>
      <c r="C76" s="423" t="s">
        <v>1306</v>
      </c>
      <c r="D76" s="419" t="s">
        <v>958</v>
      </c>
      <c r="E76" s="419" t="s">
        <v>866</v>
      </c>
      <c r="F76" s="317">
        <v>2014</v>
      </c>
      <c r="G76" s="421">
        <v>1537595</v>
      </c>
      <c r="H76" s="422">
        <f t="shared" si="4"/>
        <v>1538</v>
      </c>
      <c r="I76" s="258">
        <f t="shared" si="5"/>
        <v>459</v>
      </c>
      <c r="K76" s="107">
        <v>454</v>
      </c>
      <c r="L76" s="410">
        <v>17177</v>
      </c>
      <c r="M76" s="410">
        <v>14284</v>
      </c>
      <c r="N76" s="410">
        <v>16818</v>
      </c>
      <c r="O76" s="410">
        <v>17444</v>
      </c>
      <c r="P76" s="410">
        <v>17908</v>
      </c>
      <c r="Q76" s="410">
        <v>83631</v>
      </c>
    </row>
    <row r="77" spans="1:17" hidden="1" x14ac:dyDescent="0.2">
      <c r="A77" s="418" t="str">
        <f t="shared" si="3"/>
        <v>4612014</v>
      </c>
      <c r="B77" s="419" t="s">
        <v>865</v>
      </c>
      <c r="C77" s="423" t="s">
        <v>1307</v>
      </c>
      <c r="D77" s="419" t="s">
        <v>959</v>
      </c>
      <c r="E77" s="419" t="s">
        <v>866</v>
      </c>
      <c r="F77" s="317">
        <v>2014</v>
      </c>
      <c r="G77" s="421">
        <v>25735687</v>
      </c>
      <c r="H77" s="422">
        <f t="shared" si="4"/>
        <v>25736</v>
      </c>
      <c r="I77" s="258">
        <f t="shared" si="5"/>
        <v>461</v>
      </c>
      <c r="K77" s="107">
        <v>456</v>
      </c>
      <c r="L77" s="410">
        <v>15994</v>
      </c>
      <c r="M77" s="410">
        <v>13765</v>
      </c>
      <c r="N77" s="410">
        <v>18650</v>
      </c>
      <c r="O77" s="410">
        <v>17016</v>
      </c>
      <c r="P77" s="410">
        <v>17690</v>
      </c>
      <c r="Q77" s="410">
        <v>83115</v>
      </c>
    </row>
    <row r="78" spans="1:17" hidden="1" x14ac:dyDescent="0.2">
      <c r="A78" s="418" t="str">
        <f t="shared" si="3"/>
        <v>4632014</v>
      </c>
      <c r="B78" s="419" t="s">
        <v>865</v>
      </c>
      <c r="C78" s="423" t="s">
        <v>1308</v>
      </c>
      <c r="D78" s="419" t="s">
        <v>960</v>
      </c>
      <c r="E78" s="419" t="s">
        <v>866</v>
      </c>
      <c r="F78" s="317">
        <v>2014</v>
      </c>
      <c r="G78" s="421">
        <v>108109</v>
      </c>
      <c r="H78" s="422">
        <f t="shared" si="4"/>
        <v>108</v>
      </c>
      <c r="I78" s="258">
        <f t="shared" si="5"/>
        <v>463</v>
      </c>
      <c r="K78" s="107">
        <v>457</v>
      </c>
      <c r="L78" s="410">
        <v>2108</v>
      </c>
      <c r="M78" s="410">
        <v>2109</v>
      </c>
      <c r="N78" s="410">
        <v>2432</v>
      </c>
      <c r="O78" s="410">
        <v>2341</v>
      </c>
      <c r="P78" s="410">
        <v>2292</v>
      </c>
      <c r="Q78" s="410">
        <v>11282</v>
      </c>
    </row>
    <row r="79" spans="1:17" hidden="1" x14ac:dyDescent="0.2">
      <c r="A79" s="418" t="str">
        <f t="shared" si="3"/>
        <v>4642014</v>
      </c>
      <c r="B79" s="419" t="s">
        <v>865</v>
      </c>
      <c r="C79" s="423" t="s">
        <v>1309</v>
      </c>
      <c r="D79" s="419" t="s">
        <v>961</v>
      </c>
      <c r="E79" s="419" t="s">
        <v>866</v>
      </c>
      <c r="F79" s="317">
        <v>2014</v>
      </c>
      <c r="G79" s="421">
        <v>345176</v>
      </c>
      <c r="H79" s="422">
        <f t="shared" si="4"/>
        <v>345</v>
      </c>
      <c r="I79" s="258">
        <f t="shared" si="5"/>
        <v>464</v>
      </c>
      <c r="K79" s="107">
        <v>458</v>
      </c>
      <c r="L79" s="410">
        <v>518</v>
      </c>
      <c r="M79" s="410">
        <v>505</v>
      </c>
      <c r="N79" s="410">
        <v>557</v>
      </c>
      <c r="O79" s="410">
        <v>480</v>
      </c>
      <c r="P79" s="410">
        <v>476</v>
      </c>
      <c r="Q79" s="410">
        <v>2536</v>
      </c>
    </row>
    <row r="80" spans="1:17" hidden="1" x14ac:dyDescent="0.2">
      <c r="A80" s="418" t="str">
        <f t="shared" si="3"/>
        <v>4712014</v>
      </c>
      <c r="B80" s="419" t="s">
        <v>865</v>
      </c>
      <c r="C80" s="423" t="s">
        <v>1310</v>
      </c>
      <c r="D80" s="419" t="s">
        <v>963</v>
      </c>
      <c r="E80" s="419" t="s">
        <v>866</v>
      </c>
      <c r="F80" s="317">
        <v>2014</v>
      </c>
      <c r="G80" s="421">
        <v>864250</v>
      </c>
      <c r="H80" s="422">
        <f t="shared" si="4"/>
        <v>864</v>
      </c>
      <c r="I80" s="258">
        <f t="shared" si="5"/>
        <v>471</v>
      </c>
      <c r="K80" s="107">
        <v>459</v>
      </c>
      <c r="L80" s="410">
        <v>1538</v>
      </c>
      <c r="M80" s="410">
        <v>1726</v>
      </c>
      <c r="N80" s="410">
        <v>1695</v>
      </c>
      <c r="O80" s="410">
        <v>1504</v>
      </c>
      <c r="P80" s="410">
        <v>1496</v>
      </c>
      <c r="Q80" s="410">
        <v>7959</v>
      </c>
    </row>
    <row r="81" spans="1:17" hidden="1" x14ac:dyDescent="0.2">
      <c r="A81" s="418" t="str">
        <f t="shared" si="3"/>
        <v>4722014</v>
      </c>
      <c r="B81" s="419" t="s">
        <v>865</v>
      </c>
      <c r="C81" s="423" t="s">
        <v>1311</v>
      </c>
      <c r="D81" s="419" t="s">
        <v>964</v>
      </c>
      <c r="E81" s="419" t="s">
        <v>866</v>
      </c>
      <c r="F81" s="317">
        <v>2014</v>
      </c>
      <c r="G81" s="421">
        <v>1745213</v>
      </c>
      <c r="H81" s="422">
        <f t="shared" si="4"/>
        <v>1745</v>
      </c>
      <c r="I81" s="258">
        <f t="shared" si="5"/>
        <v>472</v>
      </c>
      <c r="K81" s="107">
        <v>461</v>
      </c>
      <c r="L81" s="410">
        <v>25736</v>
      </c>
      <c r="M81" s="410">
        <v>25418</v>
      </c>
      <c r="N81" s="410">
        <v>25764</v>
      </c>
      <c r="O81" s="410">
        <v>23255</v>
      </c>
      <c r="P81" s="410">
        <v>39619</v>
      </c>
      <c r="Q81" s="410">
        <v>139792</v>
      </c>
    </row>
    <row r="82" spans="1:17" hidden="1" x14ac:dyDescent="0.2">
      <c r="A82" s="418" t="str">
        <f t="shared" si="3"/>
        <v>4732014</v>
      </c>
      <c r="B82" s="419" t="s">
        <v>865</v>
      </c>
      <c r="C82" s="423" t="s">
        <v>1312</v>
      </c>
      <c r="D82" s="419" t="s">
        <v>965</v>
      </c>
      <c r="E82" s="419" t="s">
        <v>866</v>
      </c>
      <c r="F82" s="317">
        <v>2014</v>
      </c>
      <c r="G82" s="421">
        <v>7924766</v>
      </c>
      <c r="H82" s="422">
        <f t="shared" si="4"/>
        <v>7925</v>
      </c>
      <c r="I82" s="258">
        <f t="shared" si="5"/>
        <v>473</v>
      </c>
      <c r="K82" s="107">
        <v>463</v>
      </c>
      <c r="L82" s="410">
        <v>108</v>
      </c>
      <c r="M82" s="410">
        <v>164</v>
      </c>
      <c r="N82" s="410">
        <v>123</v>
      </c>
      <c r="O82" s="410">
        <v>40</v>
      </c>
      <c r="P82" s="410"/>
      <c r="Q82" s="410">
        <v>435</v>
      </c>
    </row>
    <row r="83" spans="1:17" hidden="1" x14ac:dyDescent="0.2">
      <c r="A83" s="418" t="str">
        <f t="shared" si="3"/>
        <v>4742014</v>
      </c>
      <c r="B83" s="419" t="s">
        <v>865</v>
      </c>
      <c r="C83" s="423" t="s">
        <v>1313</v>
      </c>
      <c r="D83" s="419" t="s">
        <v>966</v>
      </c>
      <c r="E83" s="419" t="s">
        <v>866</v>
      </c>
      <c r="F83" s="317">
        <v>2014</v>
      </c>
      <c r="G83" s="421">
        <v>2100287</v>
      </c>
      <c r="H83" s="422">
        <f t="shared" si="4"/>
        <v>2100</v>
      </c>
      <c r="I83" s="258">
        <f t="shared" si="5"/>
        <v>474</v>
      </c>
      <c r="K83" s="107">
        <v>464</v>
      </c>
      <c r="L83" s="410">
        <v>345</v>
      </c>
      <c r="M83" s="410">
        <v>126</v>
      </c>
      <c r="N83" s="410">
        <v>130</v>
      </c>
      <c r="O83" s="410">
        <v>156</v>
      </c>
      <c r="P83" s="410">
        <v>126</v>
      </c>
      <c r="Q83" s="410">
        <v>883</v>
      </c>
    </row>
    <row r="84" spans="1:17" hidden="1" x14ac:dyDescent="0.2">
      <c r="A84" s="418" t="str">
        <f t="shared" si="3"/>
        <v>4752014</v>
      </c>
      <c r="B84" s="419" t="s">
        <v>865</v>
      </c>
      <c r="C84" s="423" t="s">
        <v>1314</v>
      </c>
      <c r="D84" s="419" t="s">
        <v>967</v>
      </c>
      <c r="E84" s="419" t="s">
        <v>866</v>
      </c>
      <c r="F84" s="317">
        <v>2014</v>
      </c>
      <c r="G84" s="421">
        <v>17050948</v>
      </c>
      <c r="H84" s="422">
        <f t="shared" si="4"/>
        <v>17051</v>
      </c>
      <c r="I84" s="258">
        <f t="shared" si="5"/>
        <v>475</v>
      </c>
      <c r="K84" s="107">
        <v>465</v>
      </c>
      <c r="L84" s="410"/>
      <c r="M84" s="410"/>
      <c r="N84" s="410">
        <v>22</v>
      </c>
      <c r="O84" s="410">
        <v>377</v>
      </c>
      <c r="P84" s="410">
        <v>405</v>
      </c>
      <c r="Q84" s="410">
        <v>804</v>
      </c>
    </row>
    <row r="85" spans="1:17" hidden="1" x14ac:dyDescent="0.2">
      <c r="A85" s="418" t="str">
        <f t="shared" si="3"/>
        <v>4762014</v>
      </c>
      <c r="B85" s="419" t="s">
        <v>865</v>
      </c>
      <c r="C85" s="423" t="s">
        <v>1315</v>
      </c>
      <c r="D85" s="419" t="s">
        <v>968</v>
      </c>
      <c r="E85" s="419" t="s">
        <v>866</v>
      </c>
      <c r="F85" s="317">
        <v>2014</v>
      </c>
      <c r="G85" s="421">
        <v>992929</v>
      </c>
      <c r="H85" s="422">
        <f t="shared" si="4"/>
        <v>993</v>
      </c>
      <c r="I85" s="258">
        <f t="shared" si="5"/>
        <v>476</v>
      </c>
      <c r="K85" s="107">
        <v>471</v>
      </c>
      <c r="L85" s="410">
        <v>864</v>
      </c>
      <c r="M85" s="410">
        <v>821</v>
      </c>
      <c r="N85" s="410">
        <v>709</v>
      </c>
      <c r="O85" s="410">
        <v>838</v>
      </c>
      <c r="P85" s="410">
        <v>805</v>
      </c>
      <c r="Q85" s="410">
        <v>4037</v>
      </c>
    </row>
    <row r="86" spans="1:17" hidden="1" x14ac:dyDescent="0.2">
      <c r="A86" s="418" t="str">
        <f t="shared" si="3"/>
        <v>4772014</v>
      </c>
      <c r="B86" s="419" t="s">
        <v>865</v>
      </c>
      <c r="C86" s="423" t="s">
        <v>1316</v>
      </c>
      <c r="D86" s="419" t="s">
        <v>969</v>
      </c>
      <c r="E86" s="419" t="s">
        <v>866</v>
      </c>
      <c r="F86" s="317">
        <v>2014</v>
      </c>
      <c r="G86" s="421">
        <v>590722</v>
      </c>
      <c r="H86" s="422">
        <f t="shared" si="4"/>
        <v>591</v>
      </c>
      <c r="I86" s="258">
        <f t="shared" si="5"/>
        <v>477</v>
      </c>
      <c r="K86" s="107">
        <v>472</v>
      </c>
      <c r="L86" s="410">
        <v>1745</v>
      </c>
      <c r="M86" s="410">
        <v>2127</v>
      </c>
      <c r="N86" s="410">
        <v>2293</v>
      </c>
      <c r="O86" s="410">
        <v>903</v>
      </c>
      <c r="P86" s="410">
        <v>1036</v>
      </c>
      <c r="Q86" s="410">
        <v>8104</v>
      </c>
    </row>
    <row r="87" spans="1:17" hidden="1" x14ac:dyDescent="0.2">
      <c r="A87" s="418" t="str">
        <f t="shared" si="3"/>
        <v>4832014</v>
      </c>
      <c r="B87" s="419" t="s">
        <v>865</v>
      </c>
      <c r="C87" s="423" t="s">
        <v>1317</v>
      </c>
      <c r="D87" s="419" t="s">
        <v>970</v>
      </c>
      <c r="E87" s="419" t="s">
        <v>866</v>
      </c>
      <c r="F87" s="317">
        <v>2014</v>
      </c>
      <c r="G87" s="421">
        <v>669382</v>
      </c>
      <c r="H87" s="422">
        <f t="shared" si="4"/>
        <v>669</v>
      </c>
      <c r="I87" s="258">
        <f t="shared" si="5"/>
        <v>483</v>
      </c>
      <c r="K87" s="107">
        <v>473</v>
      </c>
      <c r="L87" s="410">
        <v>7925</v>
      </c>
      <c r="M87" s="410">
        <v>7878</v>
      </c>
      <c r="N87" s="410">
        <v>8207</v>
      </c>
      <c r="O87" s="410">
        <v>8751</v>
      </c>
      <c r="P87" s="410">
        <v>10502</v>
      </c>
      <c r="Q87" s="410">
        <v>43263</v>
      </c>
    </row>
    <row r="88" spans="1:17" hidden="1" x14ac:dyDescent="0.2">
      <c r="A88" s="418" t="str">
        <f t="shared" si="3"/>
        <v>4852014</v>
      </c>
      <c r="B88" s="419" t="s">
        <v>865</v>
      </c>
      <c r="C88" s="423" t="s">
        <v>1318</v>
      </c>
      <c r="D88" s="419" t="s">
        <v>971</v>
      </c>
      <c r="E88" s="419" t="s">
        <v>866</v>
      </c>
      <c r="F88" s="317">
        <v>2014</v>
      </c>
      <c r="G88" s="421">
        <v>533686</v>
      </c>
      <c r="H88" s="422">
        <f t="shared" si="4"/>
        <v>534</v>
      </c>
      <c r="I88" s="258">
        <f t="shared" si="5"/>
        <v>485</v>
      </c>
      <c r="K88" s="107">
        <v>474</v>
      </c>
      <c r="L88" s="410">
        <v>2100</v>
      </c>
      <c r="M88" s="410">
        <v>3565</v>
      </c>
      <c r="N88" s="410">
        <v>5965</v>
      </c>
      <c r="O88" s="410">
        <v>6517</v>
      </c>
      <c r="P88" s="410">
        <v>7532</v>
      </c>
      <c r="Q88" s="410">
        <v>25679</v>
      </c>
    </row>
    <row r="89" spans="1:17" hidden="1" x14ac:dyDescent="0.2">
      <c r="A89" s="418" t="str">
        <f t="shared" si="3"/>
        <v>4872014</v>
      </c>
      <c r="B89" s="419" t="s">
        <v>865</v>
      </c>
      <c r="C89" s="423" t="s">
        <v>1319</v>
      </c>
      <c r="D89" s="419" t="s">
        <v>972</v>
      </c>
      <c r="E89" s="419" t="s">
        <v>866</v>
      </c>
      <c r="F89" s="317">
        <v>2014</v>
      </c>
      <c r="G89" s="421">
        <v>2800052</v>
      </c>
      <c r="H89" s="422">
        <f t="shared" si="4"/>
        <v>2800</v>
      </c>
      <c r="I89" s="258">
        <f t="shared" si="5"/>
        <v>487</v>
      </c>
      <c r="K89" s="107">
        <v>475</v>
      </c>
      <c r="L89" s="410">
        <v>17051</v>
      </c>
      <c r="M89" s="410">
        <v>20023</v>
      </c>
      <c r="N89" s="410">
        <v>24838</v>
      </c>
      <c r="O89" s="410">
        <v>26844</v>
      </c>
      <c r="P89" s="410">
        <v>23794</v>
      </c>
      <c r="Q89" s="410">
        <v>112550</v>
      </c>
    </row>
    <row r="90" spans="1:17" hidden="1" x14ac:dyDescent="0.2">
      <c r="A90" s="418" t="str">
        <f t="shared" si="3"/>
        <v>4882014</v>
      </c>
      <c r="B90" s="419" t="s">
        <v>865</v>
      </c>
      <c r="C90" s="423" t="s">
        <v>1320</v>
      </c>
      <c r="D90" s="419" t="s">
        <v>973</v>
      </c>
      <c r="E90" s="419" t="s">
        <v>866</v>
      </c>
      <c r="F90" s="317">
        <v>2014</v>
      </c>
      <c r="G90" s="421">
        <v>23477300</v>
      </c>
      <c r="H90" s="422">
        <f t="shared" si="4"/>
        <v>23477</v>
      </c>
      <c r="I90" s="258">
        <f t="shared" si="5"/>
        <v>488</v>
      </c>
      <c r="K90" s="107">
        <v>476</v>
      </c>
      <c r="L90" s="410">
        <v>993</v>
      </c>
      <c r="M90" s="410">
        <v>968</v>
      </c>
      <c r="N90" s="410">
        <v>883</v>
      </c>
      <c r="O90" s="410">
        <v>963</v>
      </c>
      <c r="P90" s="410">
        <v>735</v>
      </c>
      <c r="Q90" s="410">
        <v>4542</v>
      </c>
    </row>
    <row r="91" spans="1:17" hidden="1" x14ac:dyDescent="0.2">
      <c r="A91" s="418" t="str">
        <f t="shared" si="3"/>
        <v>4892014</v>
      </c>
      <c r="B91" s="419" t="s">
        <v>865</v>
      </c>
      <c r="C91" s="423" t="s">
        <v>1321</v>
      </c>
      <c r="D91" s="419" t="s">
        <v>974</v>
      </c>
      <c r="E91" s="419" t="s">
        <v>866</v>
      </c>
      <c r="F91" s="317">
        <v>2014</v>
      </c>
      <c r="G91" s="421">
        <v>2321045</v>
      </c>
      <c r="H91" s="422">
        <f t="shared" si="4"/>
        <v>2321</v>
      </c>
      <c r="I91" s="258">
        <f t="shared" si="5"/>
        <v>489</v>
      </c>
      <c r="K91" s="107">
        <v>477</v>
      </c>
      <c r="L91" s="410">
        <v>591</v>
      </c>
      <c r="M91" s="410">
        <v>529</v>
      </c>
      <c r="N91" s="410">
        <v>524</v>
      </c>
      <c r="O91" s="410">
        <v>446</v>
      </c>
      <c r="P91" s="410">
        <v>523</v>
      </c>
      <c r="Q91" s="410">
        <v>2613</v>
      </c>
    </row>
    <row r="92" spans="1:17" hidden="1" x14ac:dyDescent="0.2">
      <c r="A92" s="418" t="str">
        <f t="shared" si="3"/>
        <v>5012014</v>
      </c>
      <c r="B92" s="419" t="s">
        <v>865</v>
      </c>
      <c r="C92" s="423" t="s">
        <v>1322</v>
      </c>
      <c r="D92" s="419" t="s">
        <v>975</v>
      </c>
      <c r="E92" s="419" t="s">
        <v>866</v>
      </c>
      <c r="F92" s="317">
        <v>2014</v>
      </c>
      <c r="G92" s="421">
        <v>251187</v>
      </c>
      <c r="H92" s="422">
        <f t="shared" si="4"/>
        <v>251</v>
      </c>
      <c r="I92" s="258">
        <f t="shared" si="5"/>
        <v>501</v>
      </c>
      <c r="K92" s="107">
        <v>483</v>
      </c>
      <c r="L92" s="410">
        <v>669</v>
      </c>
      <c r="M92" s="410">
        <v>473</v>
      </c>
      <c r="N92" s="410">
        <v>533</v>
      </c>
      <c r="O92" s="410">
        <v>666</v>
      </c>
      <c r="P92" s="410">
        <v>360</v>
      </c>
      <c r="Q92" s="410">
        <v>2701</v>
      </c>
    </row>
    <row r="93" spans="1:17" hidden="1" x14ac:dyDescent="0.2">
      <c r="A93" s="418" t="str">
        <f t="shared" si="3"/>
        <v>5062014</v>
      </c>
      <c r="B93" s="419" t="s">
        <v>865</v>
      </c>
      <c r="C93" s="423" t="s">
        <v>1323</v>
      </c>
      <c r="D93" s="419" t="s">
        <v>976</v>
      </c>
      <c r="E93" s="419" t="s">
        <v>866</v>
      </c>
      <c r="F93" s="317">
        <v>2014</v>
      </c>
      <c r="G93" s="421">
        <v>2236167</v>
      </c>
      <c r="H93" s="422">
        <f t="shared" si="4"/>
        <v>2236</v>
      </c>
      <c r="I93" s="258">
        <f t="shared" si="5"/>
        <v>506</v>
      </c>
      <c r="K93" s="107">
        <v>485</v>
      </c>
      <c r="L93" s="410">
        <v>534</v>
      </c>
      <c r="M93" s="410">
        <v>672</v>
      </c>
      <c r="N93" s="410">
        <v>538</v>
      </c>
      <c r="O93" s="410">
        <v>745</v>
      </c>
      <c r="P93" s="410">
        <v>853</v>
      </c>
      <c r="Q93" s="410">
        <v>3342</v>
      </c>
    </row>
    <row r="94" spans="1:17" hidden="1" x14ac:dyDescent="0.2">
      <c r="A94" s="418" t="str">
        <f t="shared" si="3"/>
        <v>5072014</v>
      </c>
      <c r="B94" s="419" t="s">
        <v>865</v>
      </c>
      <c r="C94" s="423" t="s">
        <v>1324</v>
      </c>
      <c r="D94" s="419" t="s">
        <v>977</v>
      </c>
      <c r="E94" s="419" t="s">
        <v>866</v>
      </c>
      <c r="F94" s="317">
        <v>2014</v>
      </c>
      <c r="G94" s="421">
        <v>119275</v>
      </c>
      <c r="H94" s="422">
        <f t="shared" si="4"/>
        <v>119</v>
      </c>
      <c r="I94" s="258">
        <f t="shared" si="5"/>
        <v>507</v>
      </c>
      <c r="K94" s="107">
        <v>486</v>
      </c>
      <c r="L94" s="410"/>
      <c r="M94" s="410"/>
      <c r="N94" s="410"/>
      <c r="O94" s="410"/>
      <c r="P94" s="410">
        <v>45</v>
      </c>
      <c r="Q94" s="410">
        <v>45</v>
      </c>
    </row>
    <row r="95" spans="1:17" hidden="1" x14ac:dyDescent="0.2">
      <c r="A95" s="418" t="str">
        <f t="shared" si="3"/>
        <v>5112014</v>
      </c>
      <c r="B95" s="419" t="s">
        <v>865</v>
      </c>
      <c r="C95" s="423" t="s">
        <v>1325</v>
      </c>
      <c r="D95" s="419" t="s">
        <v>978</v>
      </c>
      <c r="E95" s="419" t="s">
        <v>866</v>
      </c>
      <c r="F95" s="317">
        <v>2014</v>
      </c>
      <c r="G95" s="421">
        <v>5034196</v>
      </c>
      <c r="H95" s="422">
        <f t="shared" si="4"/>
        <v>5034</v>
      </c>
      <c r="I95" s="258">
        <f t="shared" si="5"/>
        <v>511</v>
      </c>
      <c r="K95" s="107">
        <v>487</v>
      </c>
      <c r="L95" s="410">
        <v>2800</v>
      </c>
      <c r="M95" s="410">
        <v>3229</v>
      </c>
      <c r="N95" s="410">
        <v>2984</v>
      </c>
      <c r="O95" s="410">
        <v>3054</v>
      </c>
      <c r="P95" s="410">
        <v>2475</v>
      </c>
      <c r="Q95" s="410">
        <v>14542</v>
      </c>
    </row>
    <row r="96" spans="1:17" hidden="1" x14ac:dyDescent="0.2">
      <c r="A96" s="418" t="str">
        <f t="shared" si="3"/>
        <v>5362014</v>
      </c>
      <c r="B96" s="419" t="s">
        <v>865</v>
      </c>
      <c r="C96" s="423" t="s">
        <v>1326</v>
      </c>
      <c r="D96" s="419" t="s">
        <v>980</v>
      </c>
      <c r="E96" s="419" t="s">
        <v>866</v>
      </c>
      <c r="F96" s="317">
        <v>2014</v>
      </c>
      <c r="G96" s="421">
        <v>309214</v>
      </c>
      <c r="H96" s="422">
        <f t="shared" si="4"/>
        <v>309</v>
      </c>
      <c r="I96" s="258">
        <f t="shared" si="5"/>
        <v>536</v>
      </c>
      <c r="K96" s="107">
        <v>488</v>
      </c>
      <c r="L96" s="410">
        <v>23477</v>
      </c>
      <c r="M96" s="410">
        <v>21360</v>
      </c>
      <c r="N96" s="410">
        <v>23065</v>
      </c>
      <c r="O96" s="410">
        <v>22577</v>
      </c>
      <c r="P96" s="410">
        <v>23895</v>
      </c>
      <c r="Q96" s="410">
        <v>114374</v>
      </c>
    </row>
    <row r="97" spans="1:17" hidden="1" x14ac:dyDescent="0.2">
      <c r="A97" s="418" t="str">
        <f t="shared" si="3"/>
        <v>5442014</v>
      </c>
      <c r="B97" s="419" t="s">
        <v>865</v>
      </c>
      <c r="C97" s="423" t="s">
        <v>1327</v>
      </c>
      <c r="D97" s="419" t="s">
        <v>981</v>
      </c>
      <c r="E97" s="419" t="s">
        <v>866</v>
      </c>
      <c r="F97" s="317">
        <v>2014</v>
      </c>
      <c r="G97" s="421">
        <v>16607307</v>
      </c>
      <c r="H97" s="422">
        <f t="shared" si="4"/>
        <v>16607</v>
      </c>
      <c r="I97" s="258">
        <f t="shared" si="5"/>
        <v>544</v>
      </c>
      <c r="K97" s="107">
        <v>489</v>
      </c>
      <c r="L97" s="410">
        <v>2321</v>
      </c>
      <c r="M97" s="410">
        <v>2073</v>
      </c>
      <c r="N97" s="410">
        <v>3414</v>
      </c>
      <c r="O97" s="410">
        <v>2213</v>
      </c>
      <c r="P97" s="410">
        <v>2457</v>
      </c>
      <c r="Q97" s="410">
        <v>12478</v>
      </c>
    </row>
    <row r="98" spans="1:17" hidden="1" x14ac:dyDescent="0.2">
      <c r="A98" s="418" t="str">
        <f t="shared" si="3"/>
        <v>5512014</v>
      </c>
      <c r="B98" s="419" t="s">
        <v>865</v>
      </c>
      <c r="C98" s="423" t="s">
        <v>1328</v>
      </c>
      <c r="D98" s="419" t="s">
        <v>982</v>
      </c>
      <c r="E98" s="419" t="s">
        <v>866</v>
      </c>
      <c r="F98" s="317">
        <v>2014</v>
      </c>
      <c r="G98" s="421">
        <v>92752665</v>
      </c>
      <c r="H98" s="422">
        <f t="shared" si="4"/>
        <v>92753</v>
      </c>
      <c r="I98" s="258">
        <f t="shared" si="5"/>
        <v>551</v>
      </c>
      <c r="K98" s="107">
        <v>501</v>
      </c>
      <c r="L98" s="410">
        <v>251</v>
      </c>
      <c r="M98" s="410">
        <v>71</v>
      </c>
      <c r="N98" s="410">
        <v>405</v>
      </c>
      <c r="O98" s="410">
        <v>884</v>
      </c>
      <c r="P98" s="410">
        <v>1106</v>
      </c>
      <c r="Q98" s="410">
        <v>2717</v>
      </c>
    </row>
    <row r="99" spans="1:17" hidden="1" x14ac:dyDescent="0.2">
      <c r="A99" s="418" t="str">
        <f t="shared" si="3"/>
        <v>5532014</v>
      </c>
      <c r="B99" s="419" t="s">
        <v>865</v>
      </c>
      <c r="C99" s="423" t="s">
        <v>1329</v>
      </c>
      <c r="D99" s="419" t="s">
        <v>983</v>
      </c>
      <c r="E99" s="419" t="s">
        <v>866</v>
      </c>
      <c r="F99" s="317">
        <v>2014</v>
      </c>
      <c r="G99" s="421">
        <v>17581221</v>
      </c>
      <c r="H99" s="422">
        <f t="shared" si="4"/>
        <v>17581</v>
      </c>
      <c r="I99" s="258">
        <f t="shared" si="5"/>
        <v>553</v>
      </c>
      <c r="K99" s="107">
        <v>506</v>
      </c>
      <c r="L99" s="410">
        <v>2236</v>
      </c>
      <c r="M99" s="410">
        <v>2238</v>
      </c>
      <c r="N99" s="410">
        <v>2085</v>
      </c>
      <c r="O99" s="410">
        <v>3173</v>
      </c>
      <c r="P99" s="410">
        <v>2718</v>
      </c>
      <c r="Q99" s="410">
        <v>12450</v>
      </c>
    </row>
    <row r="100" spans="1:17" hidden="1" x14ac:dyDescent="0.2">
      <c r="A100" s="418" t="str">
        <f t="shared" si="3"/>
        <v>5552014</v>
      </c>
      <c r="B100" s="419" t="s">
        <v>865</v>
      </c>
      <c r="C100" s="423" t="s">
        <v>1330</v>
      </c>
      <c r="D100" s="419" t="s">
        <v>984</v>
      </c>
      <c r="E100" s="419" t="s">
        <v>866</v>
      </c>
      <c r="F100" s="317">
        <v>2014</v>
      </c>
      <c r="G100" s="421">
        <v>62984207</v>
      </c>
      <c r="H100" s="422">
        <f t="shared" si="4"/>
        <v>62984</v>
      </c>
      <c r="I100" s="258">
        <f t="shared" si="5"/>
        <v>555</v>
      </c>
      <c r="K100" s="107">
        <v>507</v>
      </c>
      <c r="L100" s="410">
        <v>119</v>
      </c>
      <c r="M100" s="410">
        <v>13</v>
      </c>
      <c r="N100" s="410"/>
      <c r="O100" s="410"/>
      <c r="P100" s="410"/>
      <c r="Q100" s="410">
        <v>132</v>
      </c>
    </row>
    <row r="101" spans="1:17" hidden="1" x14ac:dyDescent="0.2">
      <c r="A101" s="418" t="str">
        <f t="shared" si="3"/>
        <v>5632014</v>
      </c>
      <c r="B101" s="419" t="s">
        <v>865</v>
      </c>
      <c r="C101" s="423" t="s">
        <v>1331</v>
      </c>
      <c r="D101" s="419" t="s">
        <v>985</v>
      </c>
      <c r="E101" s="419" t="s">
        <v>866</v>
      </c>
      <c r="F101" s="317">
        <v>2014</v>
      </c>
      <c r="G101" s="421">
        <v>20867457</v>
      </c>
      <c r="H101" s="422">
        <f t="shared" si="4"/>
        <v>20867</v>
      </c>
      <c r="I101" s="258">
        <f t="shared" si="5"/>
        <v>563</v>
      </c>
      <c r="K101" s="107">
        <v>511</v>
      </c>
      <c r="L101" s="410">
        <v>5034</v>
      </c>
      <c r="M101" s="410">
        <v>5720</v>
      </c>
      <c r="N101" s="410">
        <v>5069</v>
      </c>
      <c r="O101" s="410">
        <v>7296</v>
      </c>
      <c r="P101" s="410">
        <v>7595</v>
      </c>
      <c r="Q101" s="410">
        <v>30714</v>
      </c>
    </row>
    <row r="102" spans="1:17" hidden="1" x14ac:dyDescent="0.2">
      <c r="A102" s="418" t="str">
        <f t="shared" si="3"/>
        <v>5712014</v>
      </c>
      <c r="B102" s="419" t="s">
        <v>865</v>
      </c>
      <c r="C102" s="423" t="s">
        <v>1332</v>
      </c>
      <c r="D102" s="419" t="s">
        <v>986</v>
      </c>
      <c r="E102" s="419" t="s">
        <v>866</v>
      </c>
      <c r="F102" s="317">
        <v>2014</v>
      </c>
      <c r="G102" s="421">
        <v>18407881</v>
      </c>
      <c r="H102" s="422">
        <f t="shared" si="4"/>
        <v>18408</v>
      </c>
      <c r="I102" s="258">
        <f t="shared" si="5"/>
        <v>571</v>
      </c>
      <c r="K102" s="107">
        <v>535</v>
      </c>
      <c r="L102" s="410"/>
      <c r="M102" s="410"/>
      <c r="N102" s="410"/>
      <c r="O102" s="410">
        <v>73</v>
      </c>
      <c r="P102" s="410">
        <v>31</v>
      </c>
      <c r="Q102" s="410">
        <v>104</v>
      </c>
    </row>
    <row r="103" spans="1:17" hidden="1" x14ac:dyDescent="0.2">
      <c r="A103" s="418" t="str">
        <f t="shared" si="3"/>
        <v>5732014</v>
      </c>
      <c r="B103" s="419" t="s">
        <v>865</v>
      </c>
      <c r="C103" s="423" t="s">
        <v>1333</v>
      </c>
      <c r="D103" s="419" t="s">
        <v>987</v>
      </c>
      <c r="E103" s="419" t="s">
        <v>866</v>
      </c>
      <c r="F103" s="317">
        <v>2014</v>
      </c>
      <c r="G103" s="421">
        <v>1532428</v>
      </c>
      <c r="H103" s="422">
        <f t="shared" si="4"/>
        <v>1532</v>
      </c>
      <c r="I103" s="258">
        <f t="shared" si="5"/>
        <v>573</v>
      </c>
      <c r="K103" s="107">
        <v>536</v>
      </c>
      <c r="L103" s="410">
        <v>309</v>
      </c>
      <c r="M103" s="410">
        <v>427</v>
      </c>
      <c r="N103" s="410">
        <v>477</v>
      </c>
      <c r="O103" s="410">
        <v>313</v>
      </c>
      <c r="P103" s="410">
        <v>261</v>
      </c>
      <c r="Q103" s="410">
        <v>1787</v>
      </c>
    </row>
    <row r="104" spans="1:17" hidden="1" x14ac:dyDescent="0.2">
      <c r="A104" s="418" t="str">
        <f t="shared" si="3"/>
        <v>5812014</v>
      </c>
      <c r="B104" s="419" t="s">
        <v>865</v>
      </c>
      <c r="C104" s="423" t="s">
        <v>1334</v>
      </c>
      <c r="D104" s="419" t="s">
        <v>988</v>
      </c>
      <c r="E104" s="419" t="s">
        <v>866</v>
      </c>
      <c r="F104" s="317">
        <v>2014</v>
      </c>
      <c r="G104" s="421">
        <v>79222306</v>
      </c>
      <c r="H104" s="422">
        <f t="shared" si="4"/>
        <v>79222</v>
      </c>
      <c r="I104" s="258">
        <f t="shared" si="5"/>
        <v>581</v>
      </c>
      <c r="K104" s="107">
        <v>544</v>
      </c>
      <c r="L104" s="410">
        <v>16607</v>
      </c>
      <c r="M104" s="410">
        <v>17954</v>
      </c>
      <c r="N104" s="410">
        <v>17145</v>
      </c>
      <c r="O104" s="410">
        <v>17299</v>
      </c>
      <c r="P104" s="410">
        <v>20793</v>
      </c>
      <c r="Q104" s="410">
        <v>89798</v>
      </c>
    </row>
    <row r="105" spans="1:17" hidden="1" x14ac:dyDescent="0.2">
      <c r="A105" s="418" t="str">
        <f t="shared" si="3"/>
        <v>6012014</v>
      </c>
      <c r="B105" s="419" t="s">
        <v>865</v>
      </c>
      <c r="C105" s="423" t="s">
        <v>1335</v>
      </c>
      <c r="D105" s="419" t="s">
        <v>989</v>
      </c>
      <c r="E105" s="419" t="s">
        <v>866</v>
      </c>
      <c r="F105" s="317">
        <v>2014</v>
      </c>
      <c r="G105" s="421">
        <v>24369772</v>
      </c>
      <c r="H105" s="422">
        <f t="shared" si="4"/>
        <v>24370</v>
      </c>
      <c r="I105" s="258">
        <f t="shared" si="5"/>
        <v>601</v>
      </c>
      <c r="K105" s="107">
        <v>551</v>
      </c>
      <c r="L105" s="410">
        <v>92753</v>
      </c>
      <c r="M105" s="410">
        <v>86564</v>
      </c>
      <c r="N105" s="410">
        <v>97812</v>
      </c>
      <c r="O105" s="410">
        <v>129941</v>
      </c>
      <c r="P105" s="410">
        <v>140240</v>
      </c>
      <c r="Q105" s="410">
        <v>547310</v>
      </c>
    </row>
    <row r="106" spans="1:17" hidden="1" x14ac:dyDescent="0.2">
      <c r="A106" s="418" t="str">
        <f t="shared" si="3"/>
        <v>6032014</v>
      </c>
      <c r="B106" s="419" t="s">
        <v>865</v>
      </c>
      <c r="C106" s="423" t="s">
        <v>1336</v>
      </c>
      <c r="D106" s="419" t="s">
        <v>990</v>
      </c>
      <c r="E106" s="419" t="s">
        <v>866</v>
      </c>
      <c r="F106" s="317">
        <v>2014</v>
      </c>
      <c r="G106" s="421">
        <v>5256158</v>
      </c>
      <c r="H106" s="422">
        <f t="shared" si="4"/>
        <v>5256</v>
      </c>
      <c r="I106" s="258">
        <f t="shared" si="5"/>
        <v>603</v>
      </c>
      <c r="K106" s="107">
        <v>553</v>
      </c>
      <c r="L106" s="410">
        <v>17581</v>
      </c>
      <c r="M106" s="410">
        <v>18362</v>
      </c>
      <c r="N106" s="410">
        <v>17873</v>
      </c>
      <c r="O106" s="410">
        <v>19633</v>
      </c>
      <c r="P106" s="410">
        <v>22955</v>
      </c>
      <c r="Q106" s="410">
        <v>96404</v>
      </c>
    </row>
    <row r="107" spans="1:17" hidden="1" x14ac:dyDescent="0.2">
      <c r="A107" s="418" t="str">
        <f t="shared" si="3"/>
        <v>6052014</v>
      </c>
      <c r="B107" s="419" t="s">
        <v>865</v>
      </c>
      <c r="C107" s="423" t="s">
        <v>1337</v>
      </c>
      <c r="D107" s="419" t="s">
        <v>991</v>
      </c>
      <c r="E107" s="419" t="s">
        <v>866</v>
      </c>
      <c r="F107" s="317">
        <v>2014</v>
      </c>
      <c r="G107" s="421">
        <v>538358</v>
      </c>
      <c r="H107" s="422">
        <f t="shared" si="4"/>
        <v>538</v>
      </c>
      <c r="I107" s="258">
        <f t="shared" si="5"/>
        <v>605</v>
      </c>
      <c r="K107" s="107">
        <v>555</v>
      </c>
      <c r="L107" s="410">
        <v>62984</v>
      </c>
      <c r="M107" s="410">
        <v>53410</v>
      </c>
      <c r="N107" s="410">
        <v>62885</v>
      </c>
      <c r="O107" s="410">
        <v>61176</v>
      </c>
      <c r="P107" s="410">
        <v>61532</v>
      </c>
      <c r="Q107" s="410">
        <v>301987</v>
      </c>
    </row>
    <row r="108" spans="1:17" hidden="1" x14ac:dyDescent="0.2">
      <c r="A108" s="418" t="str">
        <f t="shared" si="3"/>
        <v>6072014</v>
      </c>
      <c r="B108" s="419" t="s">
        <v>865</v>
      </c>
      <c r="C108" s="423" t="s">
        <v>1338</v>
      </c>
      <c r="D108" s="419" t="s">
        <v>992</v>
      </c>
      <c r="E108" s="419" t="s">
        <v>866</v>
      </c>
      <c r="F108" s="317">
        <v>2014</v>
      </c>
      <c r="G108" s="421">
        <v>2241120</v>
      </c>
      <c r="H108" s="422">
        <f t="shared" si="4"/>
        <v>2241</v>
      </c>
      <c r="I108" s="258">
        <f t="shared" si="5"/>
        <v>607</v>
      </c>
      <c r="K108" s="107">
        <v>563</v>
      </c>
      <c r="L108" s="410">
        <v>20867</v>
      </c>
      <c r="M108" s="410">
        <v>18134</v>
      </c>
      <c r="N108" s="410">
        <v>16155</v>
      </c>
      <c r="O108" s="410">
        <v>18086</v>
      </c>
      <c r="P108" s="410">
        <v>15103</v>
      </c>
      <c r="Q108" s="410">
        <v>88345</v>
      </c>
    </row>
    <row r="109" spans="1:17" hidden="1" x14ac:dyDescent="0.2">
      <c r="A109" s="418" t="str">
        <f t="shared" si="3"/>
        <v>6082014</v>
      </c>
      <c r="B109" s="419" t="s">
        <v>865</v>
      </c>
      <c r="C109" s="423" t="s">
        <v>1339</v>
      </c>
      <c r="D109" s="419" t="s">
        <v>993</v>
      </c>
      <c r="E109" s="419" t="s">
        <v>866</v>
      </c>
      <c r="F109" s="317">
        <v>2014</v>
      </c>
      <c r="G109" s="421">
        <v>42757285</v>
      </c>
      <c r="H109" s="422">
        <f t="shared" si="4"/>
        <v>42757</v>
      </c>
      <c r="I109" s="258">
        <f t="shared" si="5"/>
        <v>608</v>
      </c>
      <c r="K109" s="107">
        <v>571</v>
      </c>
      <c r="L109" s="410">
        <v>18408</v>
      </c>
      <c r="M109" s="410">
        <v>22069</v>
      </c>
      <c r="N109" s="410">
        <v>21225</v>
      </c>
      <c r="O109" s="410">
        <v>22690</v>
      </c>
      <c r="P109" s="410">
        <v>23196</v>
      </c>
      <c r="Q109" s="410">
        <v>107588</v>
      </c>
    </row>
    <row r="110" spans="1:17" hidden="1" x14ac:dyDescent="0.2">
      <c r="A110" s="418" t="str">
        <f t="shared" si="3"/>
        <v>6092014</v>
      </c>
      <c r="B110" s="419" t="s">
        <v>865</v>
      </c>
      <c r="C110" s="423" t="s">
        <v>1340</v>
      </c>
      <c r="D110" s="419" t="s">
        <v>994</v>
      </c>
      <c r="E110" s="419" t="s">
        <v>866</v>
      </c>
      <c r="F110" s="317">
        <v>2014</v>
      </c>
      <c r="G110" s="421">
        <v>61112122</v>
      </c>
      <c r="H110" s="422">
        <f t="shared" si="4"/>
        <v>61112</v>
      </c>
      <c r="I110" s="258">
        <f t="shared" si="5"/>
        <v>609</v>
      </c>
      <c r="K110" s="107">
        <v>573</v>
      </c>
      <c r="L110" s="410">
        <v>1532</v>
      </c>
      <c r="M110" s="410">
        <v>1370</v>
      </c>
      <c r="N110" s="410">
        <v>1028</v>
      </c>
      <c r="O110" s="410">
        <v>1709</v>
      </c>
      <c r="P110" s="410">
        <v>1748</v>
      </c>
      <c r="Q110" s="410">
        <v>7387</v>
      </c>
    </row>
    <row r="111" spans="1:17" hidden="1" x14ac:dyDescent="0.2">
      <c r="A111" s="418" t="str">
        <f t="shared" si="3"/>
        <v>6112014</v>
      </c>
      <c r="B111" s="419" t="s">
        <v>865</v>
      </c>
      <c r="C111" s="423" t="s">
        <v>1341</v>
      </c>
      <c r="D111" s="419" t="s">
        <v>995</v>
      </c>
      <c r="E111" s="419" t="s">
        <v>866</v>
      </c>
      <c r="F111" s="317">
        <v>2014</v>
      </c>
      <c r="G111" s="421">
        <v>355159</v>
      </c>
      <c r="H111" s="422">
        <f t="shared" si="4"/>
        <v>355</v>
      </c>
      <c r="I111" s="258">
        <f t="shared" si="5"/>
        <v>611</v>
      </c>
      <c r="K111" s="107">
        <v>581</v>
      </c>
      <c r="L111" s="410">
        <v>79222</v>
      </c>
      <c r="M111" s="410">
        <v>83977</v>
      </c>
      <c r="N111" s="410">
        <v>78518</v>
      </c>
      <c r="O111" s="410">
        <v>88964</v>
      </c>
      <c r="P111" s="410">
        <v>96684</v>
      </c>
      <c r="Q111" s="410">
        <v>427365</v>
      </c>
    </row>
    <row r="112" spans="1:17" hidden="1" x14ac:dyDescent="0.2">
      <c r="A112" s="418" t="str">
        <f t="shared" si="3"/>
        <v>6172014</v>
      </c>
      <c r="B112" s="419" t="s">
        <v>865</v>
      </c>
      <c r="C112" s="423" t="s">
        <v>1342</v>
      </c>
      <c r="D112" s="419" t="s">
        <v>996</v>
      </c>
      <c r="E112" s="419" t="s">
        <v>866</v>
      </c>
      <c r="F112" s="317">
        <v>2014</v>
      </c>
      <c r="G112" s="421">
        <v>10677942</v>
      </c>
      <c r="H112" s="422">
        <f t="shared" si="4"/>
        <v>10678</v>
      </c>
      <c r="I112" s="258">
        <f t="shared" si="5"/>
        <v>617</v>
      </c>
      <c r="K112" s="107">
        <v>601</v>
      </c>
      <c r="L112" s="410">
        <v>24370</v>
      </c>
      <c r="M112" s="410">
        <v>31351</v>
      </c>
      <c r="N112" s="410">
        <v>33976</v>
      </c>
      <c r="O112" s="410">
        <v>31883</v>
      </c>
      <c r="P112" s="410">
        <v>32341</v>
      </c>
      <c r="Q112" s="410">
        <v>153921</v>
      </c>
    </row>
    <row r="113" spans="1:17" hidden="1" x14ac:dyDescent="0.2">
      <c r="A113" s="418" t="str">
        <f t="shared" si="3"/>
        <v>6252014</v>
      </c>
      <c r="B113" s="419" t="s">
        <v>865</v>
      </c>
      <c r="C113" s="423" t="s">
        <v>1343</v>
      </c>
      <c r="D113" s="419" t="s">
        <v>997</v>
      </c>
      <c r="E113" s="419" t="s">
        <v>866</v>
      </c>
      <c r="F113" s="317">
        <v>2014</v>
      </c>
      <c r="G113" s="421">
        <v>3535362</v>
      </c>
      <c r="H113" s="422">
        <f t="shared" si="4"/>
        <v>3535</v>
      </c>
      <c r="I113" s="258">
        <f t="shared" si="5"/>
        <v>625</v>
      </c>
      <c r="K113" s="107">
        <v>603</v>
      </c>
      <c r="L113" s="410">
        <v>5256</v>
      </c>
      <c r="M113" s="410">
        <v>5403</v>
      </c>
      <c r="N113" s="410">
        <v>6590</v>
      </c>
      <c r="O113" s="410">
        <v>8221</v>
      </c>
      <c r="P113" s="410">
        <v>8176</v>
      </c>
      <c r="Q113" s="410">
        <v>33646</v>
      </c>
    </row>
    <row r="114" spans="1:17" hidden="1" x14ac:dyDescent="0.2">
      <c r="A114" s="418" t="str">
        <f t="shared" si="3"/>
        <v>6432014</v>
      </c>
      <c r="B114" s="419" t="s">
        <v>865</v>
      </c>
      <c r="C114" s="423" t="s">
        <v>1344</v>
      </c>
      <c r="D114" s="419" t="s">
        <v>998</v>
      </c>
      <c r="E114" s="419" t="s">
        <v>866</v>
      </c>
      <c r="F114" s="317">
        <v>2014</v>
      </c>
      <c r="G114" s="421">
        <v>2822281</v>
      </c>
      <c r="H114" s="422">
        <f t="shared" si="4"/>
        <v>2822</v>
      </c>
      <c r="I114" s="258">
        <f t="shared" si="5"/>
        <v>643</v>
      </c>
      <c r="K114" s="107">
        <v>605</v>
      </c>
      <c r="L114" s="410">
        <v>538</v>
      </c>
      <c r="M114" s="410">
        <v>146</v>
      </c>
      <c r="N114" s="410">
        <v>601</v>
      </c>
      <c r="O114" s="410">
        <v>790</v>
      </c>
      <c r="P114" s="410">
        <v>1083</v>
      </c>
      <c r="Q114" s="410">
        <v>3158</v>
      </c>
    </row>
    <row r="115" spans="1:17" hidden="1" x14ac:dyDescent="0.2">
      <c r="A115" s="418" t="str">
        <f t="shared" si="3"/>
        <v>6452014</v>
      </c>
      <c r="B115" s="419" t="s">
        <v>865</v>
      </c>
      <c r="C115" s="423" t="s">
        <v>1345</v>
      </c>
      <c r="D115" s="419" t="s">
        <v>999</v>
      </c>
      <c r="E115" s="419" t="s">
        <v>866</v>
      </c>
      <c r="F115" s="317">
        <v>2014</v>
      </c>
      <c r="G115" s="421">
        <v>15415495</v>
      </c>
      <c r="H115" s="422">
        <f t="shared" si="4"/>
        <v>15415</v>
      </c>
      <c r="I115" s="258">
        <f t="shared" si="5"/>
        <v>645</v>
      </c>
      <c r="K115" s="107">
        <v>607</v>
      </c>
      <c r="L115" s="410">
        <v>2241</v>
      </c>
      <c r="M115" s="410">
        <v>1990</v>
      </c>
      <c r="N115" s="410">
        <v>2325</v>
      </c>
      <c r="O115" s="410">
        <v>1910</v>
      </c>
      <c r="P115" s="410">
        <v>2834</v>
      </c>
      <c r="Q115" s="410">
        <v>11300</v>
      </c>
    </row>
    <row r="116" spans="1:17" hidden="1" x14ac:dyDescent="0.2">
      <c r="A116" s="418" t="str">
        <f t="shared" si="3"/>
        <v>6462014</v>
      </c>
      <c r="B116" s="419" t="s">
        <v>865</v>
      </c>
      <c r="C116" s="423" t="s">
        <v>1346</v>
      </c>
      <c r="D116" s="419" t="s">
        <v>1000</v>
      </c>
      <c r="E116" s="419" t="s">
        <v>866</v>
      </c>
      <c r="F116" s="317">
        <v>2014</v>
      </c>
      <c r="G116" s="421">
        <v>5196894</v>
      </c>
      <c r="H116" s="422">
        <f t="shared" si="4"/>
        <v>5197</v>
      </c>
      <c r="I116" s="258">
        <f t="shared" si="5"/>
        <v>646</v>
      </c>
      <c r="K116" s="107">
        <v>608</v>
      </c>
      <c r="L116" s="410">
        <v>42757</v>
      </c>
      <c r="M116" s="410">
        <v>45996</v>
      </c>
      <c r="N116" s="410">
        <v>45273</v>
      </c>
      <c r="O116" s="410">
        <v>52514</v>
      </c>
      <c r="P116" s="410">
        <v>58282</v>
      </c>
      <c r="Q116" s="410">
        <v>244822</v>
      </c>
    </row>
    <row r="117" spans="1:17" hidden="1" x14ac:dyDescent="0.2">
      <c r="A117" s="418" t="str">
        <f t="shared" si="3"/>
        <v>6472014</v>
      </c>
      <c r="B117" s="419" t="s">
        <v>865</v>
      </c>
      <c r="C117" s="423" t="s">
        <v>1347</v>
      </c>
      <c r="D117" s="419" t="s">
        <v>1001</v>
      </c>
      <c r="E117" s="419" t="s">
        <v>866</v>
      </c>
      <c r="F117" s="317">
        <v>2014</v>
      </c>
      <c r="G117" s="421">
        <v>5220620</v>
      </c>
      <c r="H117" s="422">
        <f t="shared" si="4"/>
        <v>5221</v>
      </c>
      <c r="I117" s="258">
        <f t="shared" si="5"/>
        <v>647</v>
      </c>
      <c r="K117" s="107">
        <v>609</v>
      </c>
      <c r="L117" s="410">
        <v>61112</v>
      </c>
      <c r="M117" s="410">
        <v>68725</v>
      </c>
      <c r="N117" s="410">
        <v>82138</v>
      </c>
      <c r="O117" s="410">
        <v>87878</v>
      </c>
      <c r="P117" s="410">
        <v>97891</v>
      </c>
      <c r="Q117" s="410">
        <v>397744</v>
      </c>
    </row>
    <row r="118" spans="1:17" hidden="1" x14ac:dyDescent="0.2">
      <c r="A118" s="418" t="str">
        <f t="shared" si="3"/>
        <v>6482014</v>
      </c>
      <c r="B118" s="419" t="s">
        <v>865</v>
      </c>
      <c r="C118" s="423" t="s">
        <v>1348</v>
      </c>
      <c r="D118" s="419" t="s">
        <v>1002</v>
      </c>
      <c r="E118" s="419" t="s">
        <v>866</v>
      </c>
      <c r="F118" s="317">
        <v>2014</v>
      </c>
      <c r="G118" s="421">
        <v>12906849</v>
      </c>
      <c r="H118" s="422">
        <f t="shared" si="4"/>
        <v>12907</v>
      </c>
      <c r="I118" s="258">
        <f t="shared" si="5"/>
        <v>648</v>
      </c>
      <c r="K118" s="107">
        <v>611</v>
      </c>
      <c r="L118" s="410">
        <v>355</v>
      </c>
      <c r="M118" s="410">
        <v>860</v>
      </c>
      <c r="N118" s="410">
        <v>864</v>
      </c>
      <c r="O118" s="410">
        <v>1225</v>
      </c>
      <c r="P118" s="410">
        <v>1446</v>
      </c>
      <c r="Q118" s="410">
        <v>4750</v>
      </c>
    </row>
    <row r="119" spans="1:17" hidden="1" x14ac:dyDescent="0.2">
      <c r="A119" s="418" t="str">
        <f t="shared" si="3"/>
        <v>6492014</v>
      </c>
      <c r="B119" s="419" t="s">
        <v>865</v>
      </c>
      <c r="C119" s="423" t="s">
        <v>1349</v>
      </c>
      <c r="D119" s="419" t="s">
        <v>1003</v>
      </c>
      <c r="E119" s="419" t="s">
        <v>866</v>
      </c>
      <c r="F119" s="317">
        <v>2014</v>
      </c>
      <c r="G119" s="421">
        <v>6053634</v>
      </c>
      <c r="H119" s="422">
        <f t="shared" si="4"/>
        <v>6054</v>
      </c>
      <c r="I119" s="258">
        <f t="shared" si="5"/>
        <v>649</v>
      </c>
      <c r="K119" s="107">
        <v>617</v>
      </c>
      <c r="L119" s="410">
        <v>10678</v>
      </c>
      <c r="M119" s="410">
        <v>12003</v>
      </c>
      <c r="N119" s="410">
        <v>13815</v>
      </c>
      <c r="O119" s="410">
        <v>14157</v>
      </c>
      <c r="P119" s="410">
        <v>16954</v>
      </c>
      <c r="Q119" s="410">
        <v>67607</v>
      </c>
    </row>
    <row r="120" spans="1:17" hidden="1" x14ac:dyDescent="0.2">
      <c r="A120" s="418" t="str">
        <f t="shared" si="3"/>
        <v>6512014</v>
      </c>
      <c r="B120" s="419" t="s">
        <v>865</v>
      </c>
      <c r="C120" s="423" t="s">
        <v>1350</v>
      </c>
      <c r="D120" s="419" t="s">
        <v>1004</v>
      </c>
      <c r="E120" s="419" t="s">
        <v>866</v>
      </c>
      <c r="F120" s="317">
        <v>2014</v>
      </c>
      <c r="G120" s="421">
        <v>34522737</v>
      </c>
      <c r="H120" s="422">
        <f t="shared" si="4"/>
        <v>34523</v>
      </c>
      <c r="I120" s="258">
        <f t="shared" si="5"/>
        <v>651</v>
      </c>
      <c r="K120" s="107">
        <v>625</v>
      </c>
      <c r="L120" s="410">
        <v>3535</v>
      </c>
      <c r="M120" s="410">
        <v>3961</v>
      </c>
      <c r="N120" s="410">
        <v>3579</v>
      </c>
      <c r="O120" s="410">
        <v>4666</v>
      </c>
      <c r="P120" s="410">
        <v>5239</v>
      </c>
      <c r="Q120" s="410">
        <v>20980</v>
      </c>
    </row>
    <row r="121" spans="1:17" hidden="1" x14ac:dyDescent="0.2">
      <c r="A121" s="418" t="str">
        <f t="shared" si="3"/>
        <v>6522014</v>
      </c>
      <c r="B121" s="419" t="s">
        <v>865</v>
      </c>
      <c r="C121" s="423" t="s">
        <v>1351</v>
      </c>
      <c r="D121" s="419" t="s">
        <v>1005</v>
      </c>
      <c r="E121" s="419" t="s">
        <v>866</v>
      </c>
      <c r="F121" s="317">
        <v>2014</v>
      </c>
      <c r="G121" s="421">
        <v>32691402</v>
      </c>
      <c r="H121" s="422">
        <f t="shared" si="4"/>
        <v>32691</v>
      </c>
      <c r="I121" s="258">
        <f t="shared" si="5"/>
        <v>652</v>
      </c>
      <c r="K121" s="107">
        <v>643</v>
      </c>
      <c r="L121" s="410">
        <v>2822</v>
      </c>
      <c r="M121" s="410">
        <v>3702</v>
      </c>
      <c r="N121" s="410">
        <v>4303</v>
      </c>
      <c r="O121" s="410">
        <v>4823</v>
      </c>
      <c r="P121" s="410">
        <v>4705</v>
      </c>
      <c r="Q121" s="410">
        <v>20355</v>
      </c>
    </row>
    <row r="122" spans="1:17" hidden="1" x14ac:dyDescent="0.2">
      <c r="A122" s="418" t="str">
        <f t="shared" si="3"/>
        <v>6532014</v>
      </c>
      <c r="B122" s="419" t="s">
        <v>865</v>
      </c>
      <c r="C122" s="423" t="s">
        <v>1352</v>
      </c>
      <c r="D122" s="419" t="s">
        <v>1006</v>
      </c>
      <c r="E122" s="419" t="s">
        <v>866</v>
      </c>
      <c r="F122" s="317">
        <v>2014</v>
      </c>
      <c r="G122" s="421">
        <v>19129975</v>
      </c>
      <c r="H122" s="422">
        <f t="shared" si="4"/>
        <v>19130</v>
      </c>
      <c r="I122" s="258">
        <f t="shared" si="5"/>
        <v>653</v>
      </c>
      <c r="K122" s="107">
        <v>645</v>
      </c>
      <c r="L122" s="410">
        <v>15415</v>
      </c>
      <c r="M122" s="410">
        <v>14487</v>
      </c>
      <c r="N122" s="410">
        <v>14898</v>
      </c>
      <c r="O122" s="410">
        <v>18637</v>
      </c>
      <c r="P122" s="410">
        <v>28626</v>
      </c>
      <c r="Q122" s="410">
        <v>92063</v>
      </c>
    </row>
    <row r="123" spans="1:17" hidden="1" x14ac:dyDescent="0.2">
      <c r="A123" s="418" t="str">
        <f t="shared" si="3"/>
        <v>6542014</v>
      </c>
      <c r="B123" s="419" t="s">
        <v>865</v>
      </c>
      <c r="C123" s="423" t="s">
        <v>1353</v>
      </c>
      <c r="D123" s="419" t="s">
        <v>1007</v>
      </c>
      <c r="E123" s="419" t="s">
        <v>866</v>
      </c>
      <c r="F123" s="317">
        <v>2014</v>
      </c>
      <c r="G123" s="421">
        <v>12134744</v>
      </c>
      <c r="H123" s="422">
        <f t="shared" si="4"/>
        <v>12135</v>
      </c>
      <c r="I123" s="258">
        <f t="shared" si="5"/>
        <v>654</v>
      </c>
      <c r="K123" s="107">
        <v>646</v>
      </c>
      <c r="L123" s="410">
        <v>5197</v>
      </c>
      <c r="M123" s="410">
        <v>6112</v>
      </c>
      <c r="N123" s="410">
        <v>4764</v>
      </c>
      <c r="O123" s="410">
        <v>5201</v>
      </c>
      <c r="P123" s="410">
        <v>5492</v>
      </c>
      <c r="Q123" s="410">
        <v>26766</v>
      </c>
    </row>
    <row r="124" spans="1:17" hidden="1" x14ac:dyDescent="0.2">
      <c r="A124" s="418" t="str">
        <f t="shared" si="3"/>
        <v>6552014</v>
      </c>
      <c r="B124" s="419" t="s">
        <v>865</v>
      </c>
      <c r="C124" s="423" t="s">
        <v>1354</v>
      </c>
      <c r="D124" s="419" t="s">
        <v>1008</v>
      </c>
      <c r="E124" s="419" t="s">
        <v>866</v>
      </c>
      <c r="F124" s="317">
        <v>2014</v>
      </c>
      <c r="G124" s="421">
        <v>6993644</v>
      </c>
      <c r="H124" s="422">
        <f t="shared" si="4"/>
        <v>6994</v>
      </c>
      <c r="I124" s="258">
        <f t="shared" si="5"/>
        <v>655</v>
      </c>
      <c r="K124" s="107">
        <v>647</v>
      </c>
      <c r="L124" s="410">
        <v>5221</v>
      </c>
      <c r="M124" s="410">
        <v>8630</v>
      </c>
      <c r="N124" s="410">
        <v>10097</v>
      </c>
      <c r="O124" s="410">
        <v>10017</v>
      </c>
      <c r="P124" s="410">
        <v>13077</v>
      </c>
      <c r="Q124" s="410">
        <v>47042</v>
      </c>
    </row>
    <row r="125" spans="1:17" hidden="1" x14ac:dyDescent="0.2">
      <c r="A125" s="418" t="str">
        <f t="shared" si="3"/>
        <v>6562014</v>
      </c>
      <c r="B125" s="419" t="s">
        <v>865</v>
      </c>
      <c r="C125" s="423" t="s">
        <v>1355</v>
      </c>
      <c r="D125" s="419" t="s">
        <v>1009</v>
      </c>
      <c r="E125" s="419" t="s">
        <v>866</v>
      </c>
      <c r="F125" s="317">
        <v>2014</v>
      </c>
      <c r="G125" s="421">
        <v>5646020</v>
      </c>
      <c r="H125" s="422">
        <f t="shared" si="4"/>
        <v>5646</v>
      </c>
      <c r="I125" s="258">
        <f t="shared" si="5"/>
        <v>656</v>
      </c>
      <c r="K125" s="107">
        <v>648</v>
      </c>
      <c r="L125" s="410">
        <v>12907</v>
      </c>
      <c r="M125" s="410">
        <v>12168</v>
      </c>
      <c r="N125" s="410">
        <v>14756</v>
      </c>
      <c r="O125" s="410">
        <v>15306</v>
      </c>
      <c r="P125" s="410">
        <v>14866</v>
      </c>
      <c r="Q125" s="410">
        <v>70003</v>
      </c>
    </row>
    <row r="126" spans="1:17" hidden="1" x14ac:dyDescent="0.2">
      <c r="A126" s="418" t="str">
        <f t="shared" si="3"/>
        <v>6572014</v>
      </c>
      <c r="B126" s="419" t="s">
        <v>865</v>
      </c>
      <c r="C126" s="423" t="s">
        <v>1356</v>
      </c>
      <c r="D126" s="419" t="s">
        <v>1010</v>
      </c>
      <c r="E126" s="419" t="s">
        <v>866</v>
      </c>
      <c r="F126" s="317">
        <v>2014</v>
      </c>
      <c r="G126" s="421">
        <v>35679</v>
      </c>
      <c r="H126" s="422">
        <f t="shared" si="4"/>
        <v>36</v>
      </c>
      <c r="I126" s="258">
        <f t="shared" si="5"/>
        <v>657</v>
      </c>
      <c r="K126" s="107">
        <v>649</v>
      </c>
      <c r="L126" s="410">
        <v>6054</v>
      </c>
      <c r="M126" s="410">
        <v>5948</v>
      </c>
      <c r="N126" s="410">
        <v>6110</v>
      </c>
      <c r="O126" s="410">
        <v>6371</v>
      </c>
      <c r="P126" s="410">
        <v>7467</v>
      </c>
      <c r="Q126" s="410">
        <v>31950</v>
      </c>
    </row>
    <row r="127" spans="1:17" hidden="1" x14ac:dyDescent="0.2">
      <c r="A127" s="418" t="str">
        <f t="shared" si="3"/>
        <v>6582014</v>
      </c>
      <c r="B127" s="419" t="s">
        <v>865</v>
      </c>
      <c r="C127" s="423" t="s">
        <v>1357</v>
      </c>
      <c r="D127" s="419" t="s">
        <v>1011</v>
      </c>
      <c r="E127" s="419" t="s">
        <v>866</v>
      </c>
      <c r="F127" s="317">
        <v>2014</v>
      </c>
      <c r="G127" s="421">
        <v>4999966</v>
      </c>
      <c r="H127" s="422">
        <f t="shared" si="4"/>
        <v>5000</v>
      </c>
      <c r="I127" s="258">
        <f t="shared" si="5"/>
        <v>658</v>
      </c>
      <c r="K127" s="107">
        <v>651</v>
      </c>
      <c r="L127" s="410">
        <v>34523</v>
      </c>
      <c r="M127" s="410">
        <v>31163</v>
      </c>
      <c r="N127" s="410">
        <v>29273</v>
      </c>
      <c r="O127" s="410">
        <v>35697</v>
      </c>
      <c r="P127" s="410">
        <v>41024</v>
      </c>
      <c r="Q127" s="410">
        <v>171680</v>
      </c>
    </row>
    <row r="128" spans="1:17" hidden="1" x14ac:dyDescent="0.2">
      <c r="A128" s="418" t="str">
        <f t="shared" si="3"/>
        <v>6592014</v>
      </c>
      <c r="B128" s="419" t="s">
        <v>865</v>
      </c>
      <c r="C128" s="423" t="s">
        <v>1358</v>
      </c>
      <c r="D128" s="419" t="s">
        <v>1012</v>
      </c>
      <c r="E128" s="419" t="s">
        <v>866</v>
      </c>
      <c r="F128" s="317">
        <v>2014</v>
      </c>
      <c r="G128" s="421">
        <v>6009772</v>
      </c>
      <c r="H128" s="422">
        <f t="shared" si="4"/>
        <v>6010</v>
      </c>
      <c r="I128" s="258">
        <f t="shared" si="5"/>
        <v>659</v>
      </c>
      <c r="K128" s="107">
        <v>652</v>
      </c>
      <c r="L128" s="410">
        <v>32691</v>
      </c>
      <c r="M128" s="410">
        <v>34129</v>
      </c>
      <c r="N128" s="410">
        <v>38110</v>
      </c>
      <c r="O128" s="410">
        <v>42431</v>
      </c>
      <c r="P128" s="410">
        <v>43294</v>
      </c>
      <c r="Q128" s="410">
        <v>190655</v>
      </c>
    </row>
    <row r="129" spans="1:17" hidden="1" x14ac:dyDescent="0.2">
      <c r="A129" s="418" t="str">
        <f t="shared" si="3"/>
        <v>6602014</v>
      </c>
      <c r="B129" s="419" t="s">
        <v>865</v>
      </c>
      <c r="C129" s="423" t="s">
        <v>1359</v>
      </c>
      <c r="D129" s="419" t="s">
        <v>1013</v>
      </c>
      <c r="E129" s="419" t="s">
        <v>866</v>
      </c>
      <c r="F129" s="317">
        <v>2014</v>
      </c>
      <c r="G129" s="421">
        <v>34370660</v>
      </c>
      <c r="H129" s="422">
        <f t="shared" si="4"/>
        <v>34371</v>
      </c>
      <c r="I129" s="258">
        <f t="shared" si="5"/>
        <v>660</v>
      </c>
      <c r="K129" s="107">
        <v>653</v>
      </c>
      <c r="L129" s="410">
        <v>19130</v>
      </c>
      <c r="M129" s="410">
        <v>16666</v>
      </c>
      <c r="N129" s="410">
        <v>19195</v>
      </c>
      <c r="O129" s="410">
        <v>21773</v>
      </c>
      <c r="P129" s="410">
        <v>22059</v>
      </c>
      <c r="Q129" s="410">
        <v>98823</v>
      </c>
    </row>
    <row r="130" spans="1:17" hidden="1" x14ac:dyDescent="0.2">
      <c r="A130" s="418" t="str">
        <f t="shared" ref="A130:A193" si="6">+VALUE(C130)&amp;F130</f>
        <v>6612014</v>
      </c>
      <c r="B130" s="419" t="s">
        <v>865</v>
      </c>
      <c r="C130" s="423" t="s">
        <v>1360</v>
      </c>
      <c r="D130" s="419" t="s">
        <v>1014</v>
      </c>
      <c r="E130" s="419" t="s">
        <v>866</v>
      </c>
      <c r="F130" s="317">
        <v>2014</v>
      </c>
      <c r="G130" s="421">
        <v>94577323</v>
      </c>
      <c r="H130" s="422">
        <f t="shared" si="4"/>
        <v>94577</v>
      </c>
      <c r="I130" s="258">
        <f t="shared" si="5"/>
        <v>661</v>
      </c>
      <c r="K130" s="107">
        <v>654</v>
      </c>
      <c r="L130" s="410">
        <v>12135</v>
      </c>
      <c r="M130" s="410">
        <v>11098</v>
      </c>
      <c r="N130" s="410">
        <v>25749</v>
      </c>
      <c r="O130" s="410">
        <v>24842</v>
      </c>
      <c r="P130" s="410">
        <v>20671</v>
      </c>
      <c r="Q130" s="410">
        <v>94495</v>
      </c>
    </row>
    <row r="131" spans="1:17" hidden="1" x14ac:dyDescent="0.2">
      <c r="A131" s="418" t="str">
        <f t="shared" si="6"/>
        <v>6622014</v>
      </c>
      <c r="B131" s="419" t="s">
        <v>865</v>
      </c>
      <c r="C131" s="423" t="s">
        <v>1361</v>
      </c>
      <c r="D131" s="419" t="s">
        <v>1015</v>
      </c>
      <c r="E131" s="419" t="s">
        <v>866</v>
      </c>
      <c r="F131" s="317">
        <v>2014</v>
      </c>
      <c r="G131" s="421">
        <v>5912716</v>
      </c>
      <c r="H131" s="422">
        <f t="shared" ref="H131:H194" si="7">+IF(E131="PAY",ROUND(G131/1000,0),G131)</f>
        <v>5913</v>
      </c>
      <c r="I131" s="258">
        <f t="shared" ref="I131:I194" si="8">+VALUE(C131)</f>
        <v>662</v>
      </c>
      <c r="K131" s="107">
        <v>655</v>
      </c>
      <c r="L131" s="410">
        <v>6994</v>
      </c>
      <c r="M131" s="410">
        <v>10282</v>
      </c>
      <c r="N131" s="410">
        <v>8143</v>
      </c>
      <c r="O131" s="410">
        <v>11007</v>
      </c>
      <c r="P131" s="410">
        <v>6757</v>
      </c>
      <c r="Q131" s="410">
        <v>43183</v>
      </c>
    </row>
    <row r="132" spans="1:17" hidden="1" x14ac:dyDescent="0.2">
      <c r="A132" s="418" t="str">
        <f t="shared" si="6"/>
        <v>6632014</v>
      </c>
      <c r="B132" s="419" t="s">
        <v>865</v>
      </c>
      <c r="C132" s="423" t="s">
        <v>1362</v>
      </c>
      <c r="D132" s="419" t="s">
        <v>1016</v>
      </c>
      <c r="E132" s="419" t="s">
        <v>866</v>
      </c>
      <c r="F132" s="317">
        <v>2014</v>
      </c>
      <c r="G132" s="421">
        <v>90009725</v>
      </c>
      <c r="H132" s="422">
        <f t="shared" si="7"/>
        <v>90010</v>
      </c>
      <c r="I132" s="258">
        <f t="shared" si="8"/>
        <v>663</v>
      </c>
      <c r="K132" s="107">
        <v>656</v>
      </c>
      <c r="L132" s="410">
        <v>5646</v>
      </c>
      <c r="M132" s="410">
        <v>6564</v>
      </c>
      <c r="N132" s="410">
        <v>8165</v>
      </c>
      <c r="O132" s="410">
        <v>14544</v>
      </c>
      <c r="P132" s="410">
        <v>10216</v>
      </c>
      <c r="Q132" s="410">
        <v>45135</v>
      </c>
    </row>
    <row r="133" spans="1:17" hidden="1" x14ac:dyDescent="0.2">
      <c r="A133" s="418" t="str">
        <f t="shared" si="6"/>
        <v>6642014</v>
      </c>
      <c r="B133" s="419" t="s">
        <v>865</v>
      </c>
      <c r="C133" s="423" t="s">
        <v>1363</v>
      </c>
      <c r="D133" s="419" t="s">
        <v>1017</v>
      </c>
      <c r="E133" s="419" t="s">
        <v>866</v>
      </c>
      <c r="F133" s="317">
        <v>2014</v>
      </c>
      <c r="G133" s="421">
        <v>84972909</v>
      </c>
      <c r="H133" s="422">
        <f t="shared" si="7"/>
        <v>84973</v>
      </c>
      <c r="I133" s="258">
        <f t="shared" si="8"/>
        <v>664</v>
      </c>
      <c r="K133" s="107">
        <v>657</v>
      </c>
      <c r="L133" s="410">
        <v>36</v>
      </c>
      <c r="M133" s="410">
        <v>545</v>
      </c>
      <c r="N133" s="410">
        <v>1309</v>
      </c>
      <c r="O133" s="410">
        <v>973</v>
      </c>
      <c r="P133" s="410">
        <v>667</v>
      </c>
      <c r="Q133" s="410">
        <v>3530</v>
      </c>
    </row>
    <row r="134" spans="1:17" hidden="1" x14ac:dyDescent="0.2">
      <c r="A134" s="418" t="str">
        <f t="shared" si="6"/>
        <v>6652014</v>
      </c>
      <c r="B134" s="419" t="s">
        <v>865</v>
      </c>
      <c r="C134" s="423" t="s">
        <v>1364</v>
      </c>
      <c r="D134" s="419" t="s">
        <v>1018</v>
      </c>
      <c r="E134" s="419" t="s">
        <v>866</v>
      </c>
      <c r="F134" s="317">
        <v>2014</v>
      </c>
      <c r="G134" s="421">
        <v>17700433</v>
      </c>
      <c r="H134" s="422">
        <f t="shared" si="7"/>
        <v>17700</v>
      </c>
      <c r="I134" s="258">
        <f t="shared" si="8"/>
        <v>665</v>
      </c>
      <c r="K134" s="107">
        <v>658</v>
      </c>
      <c r="L134" s="410">
        <v>5000</v>
      </c>
      <c r="M134" s="410">
        <v>5325</v>
      </c>
      <c r="N134" s="410">
        <v>7299</v>
      </c>
      <c r="O134" s="410">
        <v>7334</v>
      </c>
      <c r="P134" s="410">
        <v>7527</v>
      </c>
      <c r="Q134" s="410">
        <v>32485</v>
      </c>
    </row>
    <row r="135" spans="1:17" hidden="1" x14ac:dyDescent="0.2">
      <c r="A135" s="418" t="str">
        <f t="shared" si="6"/>
        <v>6662014</v>
      </c>
      <c r="B135" s="419" t="s">
        <v>865</v>
      </c>
      <c r="C135" s="423" t="s">
        <v>1365</v>
      </c>
      <c r="D135" s="419" t="s">
        <v>1019</v>
      </c>
      <c r="E135" s="419" t="s">
        <v>866</v>
      </c>
      <c r="F135" s="317">
        <v>2014</v>
      </c>
      <c r="G135" s="421">
        <v>2969227</v>
      </c>
      <c r="H135" s="422">
        <f t="shared" si="7"/>
        <v>2969</v>
      </c>
      <c r="I135" s="258">
        <f t="shared" si="8"/>
        <v>666</v>
      </c>
      <c r="K135" s="107">
        <v>659</v>
      </c>
      <c r="L135" s="410">
        <v>6010</v>
      </c>
      <c r="M135" s="410">
        <v>6988</v>
      </c>
      <c r="N135" s="410">
        <v>6690</v>
      </c>
      <c r="O135" s="410">
        <v>6667</v>
      </c>
      <c r="P135" s="410">
        <v>8184</v>
      </c>
      <c r="Q135" s="410">
        <v>34539</v>
      </c>
    </row>
    <row r="136" spans="1:17" hidden="1" x14ac:dyDescent="0.2">
      <c r="A136" s="418" t="str">
        <f t="shared" si="6"/>
        <v>6672014</v>
      </c>
      <c r="B136" s="419" t="s">
        <v>865</v>
      </c>
      <c r="C136" s="423" t="s">
        <v>1366</v>
      </c>
      <c r="D136" s="419" t="s">
        <v>1020</v>
      </c>
      <c r="E136" s="419" t="s">
        <v>866</v>
      </c>
      <c r="F136" s="317">
        <v>2014</v>
      </c>
      <c r="G136" s="421">
        <v>2471054</v>
      </c>
      <c r="H136" s="422">
        <f t="shared" si="7"/>
        <v>2471</v>
      </c>
      <c r="I136" s="258">
        <f t="shared" si="8"/>
        <v>667</v>
      </c>
      <c r="K136" s="107">
        <v>660</v>
      </c>
      <c r="L136" s="410">
        <v>34371</v>
      </c>
      <c r="M136" s="410">
        <v>34664</v>
      </c>
      <c r="N136" s="410">
        <v>31141</v>
      </c>
      <c r="O136" s="410">
        <v>38878</v>
      </c>
      <c r="P136" s="410">
        <v>41237</v>
      </c>
      <c r="Q136" s="410">
        <v>180291</v>
      </c>
    </row>
    <row r="137" spans="1:17" hidden="1" x14ac:dyDescent="0.2">
      <c r="A137" s="418" t="str">
        <f t="shared" si="6"/>
        <v>6682014</v>
      </c>
      <c r="B137" s="419" t="s">
        <v>865</v>
      </c>
      <c r="C137" s="423" t="s">
        <v>1367</v>
      </c>
      <c r="D137" s="419" t="s">
        <v>1021</v>
      </c>
      <c r="E137" s="419" t="s">
        <v>866</v>
      </c>
      <c r="F137" s="317">
        <v>2014</v>
      </c>
      <c r="G137" s="421">
        <v>3129609</v>
      </c>
      <c r="H137" s="422">
        <f t="shared" si="7"/>
        <v>3130</v>
      </c>
      <c r="I137" s="258">
        <f t="shared" si="8"/>
        <v>668</v>
      </c>
      <c r="K137" s="107">
        <v>661</v>
      </c>
      <c r="L137" s="410">
        <v>94577</v>
      </c>
      <c r="M137" s="410">
        <v>103011</v>
      </c>
      <c r="N137" s="410">
        <v>100926</v>
      </c>
      <c r="O137" s="410">
        <v>113228</v>
      </c>
      <c r="P137" s="410">
        <v>115464</v>
      </c>
      <c r="Q137" s="410">
        <v>527206</v>
      </c>
    </row>
    <row r="138" spans="1:17" hidden="1" x14ac:dyDescent="0.2">
      <c r="A138" s="418" t="str">
        <f t="shared" si="6"/>
        <v>6692014</v>
      </c>
      <c r="B138" s="419" t="s">
        <v>865</v>
      </c>
      <c r="C138" s="423" t="s">
        <v>1368</v>
      </c>
      <c r="D138" s="419" t="s">
        <v>1022</v>
      </c>
      <c r="E138" s="419" t="s">
        <v>866</v>
      </c>
      <c r="F138" s="317">
        <v>2014</v>
      </c>
      <c r="G138" s="421">
        <v>648227</v>
      </c>
      <c r="H138" s="422">
        <f t="shared" si="7"/>
        <v>648</v>
      </c>
      <c r="I138" s="258">
        <f t="shared" si="8"/>
        <v>669</v>
      </c>
      <c r="K138" s="107">
        <v>662</v>
      </c>
      <c r="L138" s="410">
        <v>5913</v>
      </c>
      <c r="M138" s="410">
        <v>5879</v>
      </c>
      <c r="N138" s="410">
        <v>6705</v>
      </c>
      <c r="O138" s="410">
        <v>6366</v>
      </c>
      <c r="P138" s="410">
        <v>7133</v>
      </c>
      <c r="Q138" s="410">
        <v>31996</v>
      </c>
    </row>
    <row r="139" spans="1:17" hidden="1" x14ac:dyDescent="0.2">
      <c r="A139" s="418" t="str">
        <f t="shared" si="6"/>
        <v>6702014</v>
      </c>
      <c r="B139" s="419" t="s">
        <v>865</v>
      </c>
      <c r="C139" s="423" t="s">
        <v>1369</v>
      </c>
      <c r="D139" s="419" t="s">
        <v>1023</v>
      </c>
      <c r="E139" s="419" t="s">
        <v>866</v>
      </c>
      <c r="F139" s="317">
        <v>2014</v>
      </c>
      <c r="G139" s="421">
        <v>5229452</v>
      </c>
      <c r="H139" s="422">
        <f t="shared" si="7"/>
        <v>5229</v>
      </c>
      <c r="I139" s="258">
        <f t="shared" si="8"/>
        <v>670</v>
      </c>
      <c r="K139" s="107">
        <v>663</v>
      </c>
      <c r="L139" s="410">
        <v>90010</v>
      </c>
      <c r="M139" s="410">
        <v>84588</v>
      </c>
      <c r="N139" s="410">
        <v>92647</v>
      </c>
      <c r="O139" s="410">
        <v>110503</v>
      </c>
      <c r="P139" s="410">
        <v>124360</v>
      </c>
      <c r="Q139" s="410">
        <v>502108</v>
      </c>
    </row>
    <row r="140" spans="1:17" hidden="1" x14ac:dyDescent="0.2">
      <c r="A140" s="418" t="str">
        <f t="shared" si="6"/>
        <v>6732014</v>
      </c>
      <c r="B140" s="419" t="s">
        <v>865</v>
      </c>
      <c r="C140" s="423" t="s">
        <v>1370</v>
      </c>
      <c r="D140" s="419" t="s">
        <v>1024</v>
      </c>
      <c r="E140" s="419" t="s">
        <v>866</v>
      </c>
      <c r="F140" s="317">
        <v>2014</v>
      </c>
      <c r="G140" s="421">
        <v>2433264</v>
      </c>
      <c r="H140" s="422">
        <f t="shared" si="7"/>
        <v>2433</v>
      </c>
      <c r="I140" s="258">
        <f t="shared" si="8"/>
        <v>673</v>
      </c>
      <c r="K140" s="107">
        <v>664</v>
      </c>
      <c r="L140" s="410">
        <v>84973</v>
      </c>
      <c r="M140" s="410">
        <v>86636</v>
      </c>
      <c r="N140" s="410">
        <v>89936</v>
      </c>
      <c r="O140" s="410">
        <v>93639</v>
      </c>
      <c r="P140" s="410">
        <v>108050</v>
      </c>
      <c r="Q140" s="410">
        <v>463234</v>
      </c>
    </row>
    <row r="141" spans="1:17" hidden="1" x14ac:dyDescent="0.2">
      <c r="A141" s="418" t="str">
        <f t="shared" si="6"/>
        <v>6742014</v>
      </c>
      <c r="B141" s="419" t="s">
        <v>865</v>
      </c>
      <c r="C141" s="423" t="s">
        <v>1371</v>
      </c>
      <c r="D141" s="419" t="s">
        <v>1025</v>
      </c>
      <c r="E141" s="419" t="s">
        <v>866</v>
      </c>
      <c r="F141" s="317">
        <v>2014</v>
      </c>
      <c r="G141" s="421">
        <v>1235736</v>
      </c>
      <c r="H141" s="422">
        <f t="shared" si="7"/>
        <v>1236</v>
      </c>
      <c r="I141" s="258">
        <f t="shared" si="8"/>
        <v>674</v>
      </c>
      <c r="K141" s="107">
        <v>665</v>
      </c>
      <c r="L141" s="410">
        <v>17700</v>
      </c>
      <c r="M141" s="410">
        <v>13218</v>
      </c>
      <c r="N141" s="410">
        <v>14044</v>
      </c>
      <c r="O141" s="410">
        <v>15391</v>
      </c>
      <c r="P141" s="410">
        <v>21141</v>
      </c>
      <c r="Q141" s="410">
        <v>81494</v>
      </c>
    </row>
    <row r="142" spans="1:17" hidden="1" x14ac:dyDescent="0.2">
      <c r="A142" s="418" t="str">
        <f t="shared" si="6"/>
        <v>6752014</v>
      </c>
      <c r="B142" s="419" t="s">
        <v>865</v>
      </c>
      <c r="C142" s="423" t="s">
        <v>1372</v>
      </c>
      <c r="D142" s="419" t="s">
        <v>1026</v>
      </c>
      <c r="E142" s="419" t="s">
        <v>866</v>
      </c>
      <c r="F142" s="317">
        <v>2014</v>
      </c>
      <c r="G142" s="421">
        <v>55610546</v>
      </c>
      <c r="H142" s="422">
        <f t="shared" si="7"/>
        <v>55611</v>
      </c>
      <c r="I142" s="258">
        <f t="shared" si="8"/>
        <v>675</v>
      </c>
      <c r="K142" s="107">
        <v>666</v>
      </c>
      <c r="L142" s="410">
        <v>2969</v>
      </c>
      <c r="M142" s="410">
        <v>2730</v>
      </c>
      <c r="N142" s="410">
        <v>2795</v>
      </c>
      <c r="O142" s="410">
        <v>3435</v>
      </c>
      <c r="P142" s="410">
        <v>4547</v>
      </c>
      <c r="Q142" s="410">
        <v>16476</v>
      </c>
    </row>
    <row r="143" spans="1:17" hidden="1" x14ac:dyDescent="0.2">
      <c r="A143" s="418" t="str">
        <f t="shared" si="6"/>
        <v>6762014</v>
      </c>
      <c r="B143" s="419" t="s">
        <v>865</v>
      </c>
      <c r="C143" s="423" t="s">
        <v>1373</v>
      </c>
      <c r="D143" s="419" t="s">
        <v>1027</v>
      </c>
      <c r="E143" s="419" t="s">
        <v>866</v>
      </c>
      <c r="F143" s="317">
        <v>2014</v>
      </c>
      <c r="G143" s="421">
        <v>5593235</v>
      </c>
      <c r="H143" s="422">
        <f t="shared" si="7"/>
        <v>5593</v>
      </c>
      <c r="I143" s="258">
        <f t="shared" si="8"/>
        <v>676</v>
      </c>
      <c r="K143" s="107">
        <v>667</v>
      </c>
      <c r="L143" s="410">
        <v>2471</v>
      </c>
      <c r="M143" s="410">
        <v>2653</v>
      </c>
      <c r="N143" s="410">
        <v>2265</v>
      </c>
      <c r="O143" s="410">
        <v>2497</v>
      </c>
      <c r="P143" s="410">
        <v>2685</v>
      </c>
      <c r="Q143" s="410">
        <v>12571</v>
      </c>
    </row>
    <row r="144" spans="1:17" hidden="1" x14ac:dyDescent="0.2">
      <c r="A144" s="418" t="str">
        <f t="shared" si="6"/>
        <v>6772014</v>
      </c>
      <c r="B144" s="419" t="s">
        <v>865</v>
      </c>
      <c r="C144" s="423" t="s">
        <v>1374</v>
      </c>
      <c r="D144" s="419" t="s">
        <v>1028</v>
      </c>
      <c r="E144" s="419" t="s">
        <v>866</v>
      </c>
      <c r="F144" s="317">
        <v>2014</v>
      </c>
      <c r="G144" s="421">
        <v>18841944</v>
      </c>
      <c r="H144" s="422">
        <f t="shared" si="7"/>
        <v>18842</v>
      </c>
      <c r="I144" s="258">
        <f t="shared" si="8"/>
        <v>677</v>
      </c>
      <c r="K144" s="107">
        <v>668</v>
      </c>
      <c r="L144" s="410">
        <v>3130</v>
      </c>
      <c r="M144" s="410">
        <v>2928</v>
      </c>
      <c r="N144" s="410">
        <v>4774</v>
      </c>
      <c r="O144" s="410">
        <v>4946</v>
      </c>
      <c r="P144" s="410">
        <v>4688</v>
      </c>
      <c r="Q144" s="410">
        <v>20466</v>
      </c>
    </row>
    <row r="145" spans="1:17" hidden="1" x14ac:dyDescent="0.2">
      <c r="A145" s="418" t="str">
        <f t="shared" si="6"/>
        <v>6792014</v>
      </c>
      <c r="B145" s="419" t="s">
        <v>865</v>
      </c>
      <c r="C145" s="423" t="s">
        <v>1375</v>
      </c>
      <c r="D145" s="419" t="s">
        <v>1029</v>
      </c>
      <c r="E145" s="419" t="s">
        <v>866</v>
      </c>
      <c r="F145" s="317">
        <v>2014</v>
      </c>
      <c r="G145" s="421">
        <v>273611</v>
      </c>
      <c r="H145" s="422">
        <f t="shared" si="7"/>
        <v>274</v>
      </c>
      <c r="I145" s="258">
        <f t="shared" si="8"/>
        <v>679</v>
      </c>
      <c r="K145" s="107">
        <v>669</v>
      </c>
      <c r="L145" s="410">
        <v>648</v>
      </c>
      <c r="M145" s="410">
        <v>495</v>
      </c>
      <c r="N145" s="410">
        <v>559</v>
      </c>
      <c r="O145" s="410">
        <v>552</v>
      </c>
      <c r="P145" s="410">
        <v>508</v>
      </c>
      <c r="Q145" s="410">
        <v>2762</v>
      </c>
    </row>
    <row r="146" spans="1:17" hidden="1" x14ac:dyDescent="0.2">
      <c r="A146" s="418" t="str">
        <f t="shared" si="6"/>
        <v>6812014</v>
      </c>
      <c r="B146" s="419" t="s">
        <v>865</v>
      </c>
      <c r="C146" s="423" t="s">
        <v>1376</v>
      </c>
      <c r="D146" s="419" t="s">
        <v>1030</v>
      </c>
      <c r="E146" s="419" t="s">
        <v>866</v>
      </c>
      <c r="F146" s="317">
        <v>2014</v>
      </c>
      <c r="G146" s="421">
        <v>668549</v>
      </c>
      <c r="H146" s="422">
        <f t="shared" si="7"/>
        <v>669</v>
      </c>
      <c r="I146" s="258">
        <f t="shared" si="8"/>
        <v>681</v>
      </c>
      <c r="K146" s="107">
        <v>670</v>
      </c>
      <c r="L146" s="410">
        <v>5229</v>
      </c>
      <c r="M146" s="410">
        <v>5271</v>
      </c>
      <c r="N146" s="410">
        <v>5051</v>
      </c>
      <c r="O146" s="410">
        <v>5729</v>
      </c>
      <c r="P146" s="410">
        <v>7238</v>
      </c>
      <c r="Q146" s="410">
        <v>28518</v>
      </c>
    </row>
    <row r="147" spans="1:17" hidden="1" x14ac:dyDescent="0.2">
      <c r="A147" s="418" t="str">
        <f t="shared" si="6"/>
        <v>6822014</v>
      </c>
      <c r="B147" s="419" t="s">
        <v>865</v>
      </c>
      <c r="C147" s="423" t="s">
        <v>1377</v>
      </c>
      <c r="D147" s="419" t="s">
        <v>1031</v>
      </c>
      <c r="E147" s="419" t="s">
        <v>866</v>
      </c>
      <c r="F147" s="317">
        <v>2014</v>
      </c>
      <c r="G147" s="421">
        <v>2175093</v>
      </c>
      <c r="H147" s="422">
        <f t="shared" si="7"/>
        <v>2175</v>
      </c>
      <c r="I147" s="258">
        <f t="shared" si="8"/>
        <v>682</v>
      </c>
      <c r="K147" s="107">
        <v>673</v>
      </c>
      <c r="L147" s="410">
        <v>2433</v>
      </c>
      <c r="M147" s="410">
        <v>2514</v>
      </c>
      <c r="N147" s="410">
        <v>2794</v>
      </c>
      <c r="O147" s="410">
        <v>2969</v>
      </c>
      <c r="P147" s="410">
        <v>2848</v>
      </c>
      <c r="Q147" s="410">
        <v>13558</v>
      </c>
    </row>
    <row r="148" spans="1:17" hidden="1" x14ac:dyDescent="0.2">
      <c r="A148" s="418" t="str">
        <f t="shared" si="6"/>
        <v>7092014</v>
      </c>
      <c r="B148" s="419" t="s">
        <v>865</v>
      </c>
      <c r="C148" s="423" t="s">
        <v>1378</v>
      </c>
      <c r="D148" s="419" t="s">
        <v>1032</v>
      </c>
      <c r="E148" s="419" t="s">
        <v>866</v>
      </c>
      <c r="F148" s="317">
        <v>2014</v>
      </c>
      <c r="G148" s="421">
        <v>14625</v>
      </c>
      <c r="H148" s="422">
        <f t="shared" si="7"/>
        <v>15</v>
      </c>
      <c r="I148" s="258">
        <f t="shared" si="8"/>
        <v>709</v>
      </c>
      <c r="K148" s="107">
        <v>674</v>
      </c>
      <c r="L148" s="410">
        <v>1236</v>
      </c>
      <c r="M148" s="410">
        <v>1569</v>
      </c>
      <c r="N148" s="410">
        <v>1505</v>
      </c>
      <c r="O148" s="410">
        <v>1837</v>
      </c>
      <c r="P148" s="410">
        <v>2021</v>
      </c>
      <c r="Q148" s="410">
        <v>8168</v>
      </c>
    </row>
    <row r="149" spans="1:17" hidden="1" x14ac:dyDescent="0.2">
      <c r="A149" s="418" t="str">
        <f t="shared" si="6"/>
        <v>7162014</v>
      </c>
      <c r="B149" s="419" t="s">
        <v>865</v>
      </c>
      <c r="C149" s="423" t="s">
        <v>1379</v>
      </c>
      <c r="D149" s="419" t="s">
        <v>1212</v>
      </c>
      <c r="E149" s="419" t="s">
        <v>866</v>
      </c>
      <c r="F149" s="317">
        <v>2014</v>
      </c>
      <c r="G149" s="421">
        <v>1063899</v>
      </c>
      <c r="H149" s="422">
        <f t="shared" si="7"/>
        <v>1064</v>
      </c>
      <c r="I149" s="258">
        <f t="shared" si="8"/>
        <v>716</v>
      </c>
      <c r="K149" s="107">
        <v>675</v>
      </c>
      <c r="L149" s="410">
        <v>55611</v>
      </c>
      <c r="M149" s="410">
        <v>56868</v>
      </c>
      <c r="N149" s="410">
        <v>63898</v>
      </c>
      <c r="O149" s="410">
        <v>77689</v>
      </c>
      <c r="P149" s="410">
        <v>90684</v>
      </c>
      <c r="Q149" s="410">
        <v>344750</v>
      </c>
    </row>
    <row r="150" spans="1:17" hidden="1" x14ac:dyDescent="0.2">
      <c r="A150" s="418" t="str">
        <f t="shared" si="6"/>
        <v>7182014</v>
      </c>
      <c r="B150" s="419" t="s">
        <v>865</v>
      </c>
      <c r="C150" s="423" t="s">
        <v>1380</v>
      </c>
      <c r="D150" s="419" t="s">
        <v>1226</v>
      </c>
      <c r="E150" s="419" t="s">
        <v>866</v>
      </c>
      <c r="F150" s="317">
        <v>2014</v>
      </c>
      <c r="G150" s="421">
        <v>1583875</v>
      </c>
      <c r="H150" s="422">
        <f t="shared" si="7"/>
        <v>1584</v>
      </c>
      <c r="I150" s="258">
        <f t="shared" si="8"/>
        <v>718</v>
      </c>
      <c r="K150" s="107">
        <v>676</v>
      </c>
      <c r="L150" s="410">
        <v>5593</v>
      </c>
      <c r="M150" s="410">
        <v>5305</v>
      </c>
      <c r="N150" s="410">
        <v>5571</v>
      </c>
      <c r="O150" s="410">
        <v>5794</v>
      </c>
      <c r="P150" s="410">
        <v>6231</v>
      </c>
      <c r="Q150" s="410">
        <v>28494</v>
      </c>
    </row>
    <row r="151" spans="1:17" hidden="1" x14ac:dyDescent="0.2">
      <c r="A151" s="418" t="str">
        <f t="shared" si="6"/>
        <v>7212014</v>
      </c>
      <c r="B151" s="419" t="s">
        <v>865</v>
      </c>
      <c r="C151" s="423" t="s">
        <v>1381</v>
      </c>
      <c r="D151" s="419" t="s">
        <v>1033</v>
      </c>
      <c r="E151" s="419" t="s">
        <v>866</v>
      </c>
      <c r="F151" s="317">
        <v>2014</v>
      </c>
      <c r="G151" s="421">
        <v>168058</v>
      </c>
      <c r="H151" s="422">
        <f t="shared" si="7"/>
        <v>168</v>
      </c>
      <c r="I151" s="258">
        <f t="shared" si="8"/>
        <v>721</v>
      </c>
      <c r="K151" s="107">
        <v>677</v>
      </c>
      <c r="L151" s="410">
        <v>18842</v>
      </c>
      <c r="M151" s="410">
        <v>25802</v>
      </c>
      <c r="N151" s="410">
        <v>23658</v>
      </c>
      <c r="O151" s="410">
        <v>19735</v>
      </c>
      <c r="P151" s="410">
        <v>26244</v>
      </c>
      <c r="Q151" s="410">
        <v>114281</v>
      </c>
    </row>
    <row r="152" spans="1:17" hidden="1" x14ac:dyDescent="0.2">
      <c r="A152" s="418" t="str">
        <f t="shared" si="6"/>
        <v>7512014</v>
      </c>
      <c r="B152" s="419" t="s">
        <v>865</v>
      </c>
      <c r="C152" s="423" t="s">
        <v>1382</v>
      </c>
      <c r="D152" s="419" t="s">
        <v>1035</v>
      </c>
      <c r="E152" s="419" t="s">
        <v>866</v>
      </c>
      <c r="F152" s="317">
        <v>2014</v>
      </c>
      <c r="G152" s="421">
        <v>2906853</v>
      </c>
      <c r="H152" s="422">
        <f t="shared" si="7"/>
        <v>2907</v>
      </c>
      <c r="I152" s="258">
        <f t="shared" si="8"/>
        <v>751</v>
      </c>
      <c r="K152" s="107">
        <v>679</v>
      </c>
      <c r="L152" s="410">
        <v>274</v>
      </c>
      <c r="M152" s="410">
        <v>327</v>
      </c>
      <c r="N152" s="410">
        <v>411</v>
      </c>
      <c r="O152" s="410">
        <v>323</v>
      </c>
      <c r="P152" s="410">
        <v>144</v>
      </c>
      <c r="Q152" s="410">
        <v>1479</v>
      </c>
    </row>
    <row r="153" spans="1:17" hidden="1" x14ac:dyDescent="0.2">
      <c r="A153" s="418" t="str">
        <f t="shared" si="6"/>
        <v>7522014</v>
      </c>
      <c r="B153" s="419" t="s">
        <v>865</v>
      </c>
      <c r="C153" s="423" t="s">
        <v>1383</v>
      </c>
      <c r="D153" s="419" t="s">
        <v>1036</v>
      </c>
      <c r="E153" s="419" t="s">
        <v>866</v>
      </c>
      <c r="F153" s="317">
        <v>2014</v>
      </c>
      <c r="G153" s="421">
        <v>2707243</v>
      </c>
      <c r="H153" s="422">
        <f t="shared" si="7"/>
        <v>2707</v>
      </c>
      <c r="I153" s="258">
        <f t="shared" si="8"/>
        <v>752</v>
      </c>
      <c r="K153" s="107">
        <v>681</v>
      </c>
      <c r="L153" s="410">
        <v>669</v>
      </c>
      <c r="M153" s="410">
        <v>781</v>
      </c>
      <c r="N153" s="410">
        <v>425</v>
      </c>
      <c r="O153" s="410">
        <v>750</v>
      </c>
      <c r="P153" s="410">
        <v>757</v>
      </c>
      <c r="Q153" s="410">
        <v>3382</v>
      </c>
    </row>
    <row r="154" spans="1:17" hidden="1" x14ac:dyDescent="0.2">
      <c r="A154" s="418" t="str">
        <f t="shared" si="6"/>
        <v>7532014</v>
      </c>
      <c r="B154" s="419" t="s">
        <v>865</v>
      </c>
      <c r="C154" s="423" t="s">
        <v>1384</v>
      </c>
      <c r="D154" s="419" t="s">
        <v>1037</v>
      </c>
      <c r="E154" s="419" t="s">
        <v>866</v>
      </c>
      <c r="F154" s="317">
        <v>2014</v>
      </c>
      <c r="G154" s="421">
        <v>17705391</v>
      </c>
      <c r="H154" s="422">
        <f t="shared" si="7"/>
        <v>17705</v>
      </c>
      <c r="I154" s="258">
        <f t="shared" si="8"/>
        <v>753</v>
      </c>
      <c r="K154" s="107">
        <v>682</v>
      </c>
      <c r="L154" s="410">
        <v>2175</v>
      </c>
      <c r="M154" s="410">
        <v>2229</v>
      </c>
      <c r="N154" s="410">
        <v>3712</v>
      </c>
      <c r="O154" s="410">
        <v>2685</v>
      </c>
      <c r="P154" s="410">
        <v>1749</v>
      </c>
      <c r="Q154" s="410">
        <v>12550</v>
      </c>
    </row>
    <row r="155" spans="1:17" hidden="1" x14ac:dyDescent="0.2">
      <c r="A155" s="418" t="str">
        <f t="shared" si="6"/>
        <v>7552014</v>
      </c>
      <c r="B155" s="419" t="s">
        <v>865</v>
      </c>
      <c r="C155" s="423" t="s">
        <v>1385</v>
      </c>
      <c r="D155" s="419" t="s">
        <v>1038</v>
      </c>
      <c r="E155" s="419" t="s">
        <v>866</v>
      </c>
      <c r="F155" s="317">
        <v>2014</v>
      </c>
      <c r="G155" s="421">
        <v>35565487</v>
      </c>
      <c r="H155" s="422">
        <f t="shared" si="7"/>
        <v>35565</v>
      </c>
      <c r="I155" s="258">
        <f t="shared" si="8"/>
        <v>755</v>
      </c>
      <c r="K155" s="107">
        <v>709</v>
      </c>
      <c r="L155" s="410">
        <v>15</v>
      </c>
      <c r="M155" s="410"/>
      <c r="N155" s="410"/>
      <c r="O155" s="410">
        <v>119</v>
      </c>
      <c r="P155" s="410">
        <v>67</v>
      </c>
      <c r="Q155" s="410">
        <v>201</v>
      </c>
    </row>
    <row r="156" spans="1:17" hidden="1" x14ac:dyDescent="0.2">
      <c r="A156" s="418" t="str">
        <f t="shared" si="6"/>
        <v>7572014</v>
      </c>
      <c r="B156" s="419" t="s">
        <v>865</v>
      </c>
      <c r="C156" s="423" t="s">
        <v>1386</v>
      </c>
      <c r="D156" s="419" t="s">
        <v>1039</v>
      </c>
      <c r="E156" s="419" t="s">
        <v>866</v>
      </c>
      <c r="F156" s="317">
        <v>2014</v>
      </c>
      <c r="G156" s="421">
        <v>51170655</v>
      </c>
      <c r="H156" s="422">
        <f t="shared" si="7"/>
        <v>51171</v>
      </c>
      <c r="I156" s="258">
        <f t="shared" si="8"/>
        <v>757</v>
      </c>
      <c r="K156" s="107">
        <v>716</v>
      </c>
      <c r="L156" s="410">
        <v>1064</v>
      </c>
      <c r="M156" s="410">
        <v>717</v>
      </c>
      <c r="N156" s="410">
        <v>1105</v>
      </c>
      <c r="O156" s="410">
        <v>1190</v>
      </c>
      <c r="P156" s="410">
        <v>1356</v>
      </c>
      <c r="Q156" s="410">
        <v>5432</v>
      </c>
    </row>
    <row r="157" spans="1:17" hidden="1" x14ac:dyDescent="0.2">
      <c r="A157" s="418" t="str">
        <f t="shared" si="6"/>
        <v>7592014</v>
      </c>
      <c r="B157" s="419" t="s">
        <v>865</v>
      </c>
      <c r="C157" s="423" t="s">
        <v>1387</v>
      </c>
      <c r="D157" s="419" t="s">
        <v>1040</v>
      </c>
      <c r="E157" s="419" t="s">
        <v>866</v>
      </c>
      <c r="F157" s="317">
        <v>2014</v>
      </c>
      <c r="G157" s="421">
        <v>16187872</v>
      </c>
      <c r="H157" s="422">
        <f t="shared" si="7"/>
        <v>16188</v>
      </c>
      <c r="I157" s="258">
        <f t="shared" si="8"/>
        <v>759</v>
      </c>
      <c r="K157" s="107">
        <v>718</v>
      </c>
      <c r="L157" s="410">
        <v>1584</v>
      </c>
      <c r="M157" s="410">
        <v>1819</v>
      </c>
      <c r="N157" s="410">
        <v>2188</v>
      </c>
      <c r="O157" s="410">
        <v>2593</v>
      </c>
      <c r="P157" s="410">
        <v>2353</v>
      </c>
      <c r="Q157" s="410">
        <v>10537</v>
      </c>
    </row>
    <row r="158" spans="1:17" hidden="1" x14ac:dyDescent="0.2">
      <c r="A158" s="418" t="str">
        <f t="shared" si="6"/>
        <v>8012014</v>
      </c>
      <c r="B158" s="419" t="s">
        <v>865</v>
      </c>
      <c r="C158" s="423" t="s">
        <v>1388</v>
      </c>
      <c r="D158" s="419" t="s">
        <v>1041</v>
      </c>
      <c r="E158" s="419" t="s">
        <v>866</v>
      </c>
      <c r="F158" s="317">
        <v>2014</v>
      </c>
      <c r="G158" s="421">
        <v>6045362</v>
      </c>
      <c r="H158" s="422">
        <f t="shared" si="7"/>
        <v>6045</v>
      </c>
      <c r="I158" s="258">
        <f t="shared" si="8"/>
        <v>801</v>
      </c>
      <c r="K158" s="107">
        <v>721</v>
      </c>
      <c r="L158" s="410">
        <v>168</v>
      </c>
      <c r="M158" s="410">
        <v>183</v>
      </c>
      <c r="N158" s="410">
        <v>178</v>
      </c>
      <c r="O158" s="410">
        <v>211</v>
      </c>
      <c r="P158" s="410">
        <v>233</v>
      </c>
      <c r="Q158" s="410">
        <v>973</v>
      </c>
    </row>
    <row r="159" spans="1:17" hidden="1" x14ac:dyDescent="0.2">
      <c r="A159" s="418" t="str">
        <f t="shared" si="6"/>
        <v>8022014</v>
      </c>
      <c r="B159" s="419" t="s">
        <v>865</v>
      </c>
      <c r="C159" s="423" t="s">
        <v>1389</v>
      </c>
      <c r="D159" s="419" t="s">
        <v>1042</v>
      </c>
      <c r="E159" s="419" t="s">
        <v>866</v>
      </c>
      <c r="F159" s="317">
        <v>2014</v>
      </c>
      <c r="G159" s="421">
        <v>3278942</v>
      </c>
      <c r="H159" s="422">
        <f t="shared" si="7"/>
        <v>3279</v>
      </c>
      <c r="I159" s="258">
        <f t="shared" si="8"/>
        <v>802</v>
      </c>
      <c r="K159" s="107">
        <v>744</v>
      </c>
      <c r="L159" s="410"/>
      <c r="M159" s="410"/>
      <c r="N159" s="410">
        <v>45</v>
      </c>
      <c r="O159" s="410">
        <v>455</v>
      </c>
      <c r="P159" s="410">
        <v>376</v>
      </c>
      <c r="Q159" s="410">
        <v>876</v>
      </c>
    </row>
    <row r="160" spans="1:17" hidden="1" x14ac:dyDescent="0.2">
      <c r="A160" s="418" t="str">
        <f t="shared" si="6"/>
        <v>8042014</v>
      </c>
      <c r="B160" s="419" t="s">
        <v>865</v>
      </c>
      <c r="C160" s="423" t="s">
        <v>1390</v>
      </c>
      <c r="D160" s="419" t="s">
        <v>1043</v>
      </c>
      <c r="E160" s="419" t="s">
        <v>866</v>
      </c>
      <c r="F160" s="317">
        <v>2014</v>
      </c>
      <c r="G160" s="421">
        <v>22980500</v>
      </c>
      <c r="H160" s="422">
        <f t="shared" si="7"/>
        <v>22981</v>
      </c>
      <c r="I160" s="258">
        <f t="shared" si="8"/>
        <v>804</v>
      </c>
      <c r="K160" s="107">
        <v>751</v>
      </c>
      <c r="L160" s="410">
        <v>2907</v>
      </c>
      <c r="M160" s="410">
        <v>3062</v>
      </c>
      <c r="N160" s="410">
        <v>4140</v>
      </c>
      <c r="O160" s="410">
        <v>3818</v>
      </c>
      <c r="P160" s="410">
        <v>3950</v>
      </c>
      <c r="Q160" s="410">
        <v>17877</v>
      </c>
    </row>
    <row r="161" spans="1:17" hidden="1" x14ac:dyDescent="0.2">
      <c r="A161" s="418" t="str">
        <f t="shared" si="6"/>
        <v>8052014</v>
      </c>
      <c r="B161" s="419" t="s">
        <v>865</v>
      </c>
      <c r="C161" s="423" t="s">
        <v>1391</v>
      </c>
      <c r="D161" s="419" t="s">
        <v>1044</v>
      </c>
      <c r="E161" s="419" t="s">
        <v>866</v>
      </c>
      <c r="F161" s="317">
        <v>2014</v>
      </c>
      <c r="G161" s="421">
        <v>1277575</v>
      </c>
      <c r="H161" s="422">
        <f t="shared" si="7"/>
        <v>1278</v>
      </c>
      <c r="I161" s="258">
        <f t="shared" si="8"/>
        <v>805</v>
      </c>
      <c r="K161" s="107">
        <v>752</v>
      </c>
      <c r="L161" s="410">
        <v>2707</v>
      </c>
      <c r="M161" s="410">
        <v>3066</v>
      </c>
      <c r="N161" s="410">
        <v>3945</v>
      </c>
      <c r="O161" s="410">
        <v>4176</v>
      </c>
      <c r="P161" s="410">
        <v>4351</v>
      </c>
      <c r="Q161" s="410">
        <v>18245</v>
      </c>
    </row>
    <row r="162" spans="1:17" hidden="1" x14ac:dyDescent="0.2">
      <c r="A162" s="418" t="str">
        <f t="shared" si="6"/>
        <v>8062014</v>
      </c>
      <c r="B162" s="419" t="s">
        <v>865</v>
      </c>
      <c r="C162" s="423" t="s">
        <v>1392</v>
      </c>
      <c r="D162" s="419" t="s">
        <v>1045</v>
      </c>
      <c r="E162" s="419" t="s">
        <v>866</v>
      </c>
      <c r="F162" s="317">
        <v>2014</v>
      </c>
      <c r="G162" s="421">
        <v>4970478</v>
      </c>
      <c r="H162" s="422">
        <f t="shared" si="7"/>
        <v>4970</v>
      </c>
      <c r="I162" s="258">
        <f t="shared" si="8"/>
        <v>806</v>
      </c>
      <c r="K162" s="107">
        <v>753</v>
      </c>
      <c r="L162" s="410">
        <v>17705</v>
      </c>
      <c r="M162" s="410">
        <v>24065</v>
      </c>
      <c r="N162" s="410">
        <v>21220</v>
      </c>
      <c r="O162" s="410">
        <v>24952</v>
      </c>
      <c r="P162" s="410">
        <v>25369</v>
      </c>
      <c r="Q162" s="410">
        <v>113311</v>
      </c>
    </row>
    <row r="163" spans="1:17" hidden="1" x14ac:dyDescent="0.2">
      <c r="A163" s="418" t="str">
        <f t="shared" si="6"/>
        <v>8072014</v>
      </c>
      <c r="B163" s="419" t="s">
        <v>865</v>
      </c>
      <c r="C163" s="423" t="s">
        <v>1393</v>
      </c>
      <c r="D163" s="419" t="s">
        <v>1046</v>
      </c>
      <c r="E163" s="419" t="s">
        <v>866</v>
      </c>
      <c r="F163" s="317">
        <v>2014</v>
      </c>
      <c r="G163" s="421">
        <v>4863278</v>
      </c>
      <c r="H163" s="422">
        <f t="shared" si="7"/>
        <v>4863</v>
      </c>
      <c r="I163" s="258">
        <f t="shared" si="8"/>
        <v>807</v>
      </c>
      <c r="K163" s="107">
        <v>755</v>
      </c>
      <c r="L163" s="410">
        <v>35565</v>
      </c>
      <c r="M163" s="410">
        <v>36352</v>
      </c>
      <c r="N163" s="410">
        <v>35383</v>
      </c>
      <c r="O163" s="410">
        <v>30085</v>
      </c>
      <c r="P163" s="410">
        <v>30604</v>
      </c>
      <c r="Q163" s="410">
        <v>167989</v>
      </c>
    </row>
    <row r="164" spans="1:17" hidden="1" x14ac:dyDescent="0.2">
      <c r="A164" s="418" t="str">
        <f t="shared" si="6"/>
        <v>8082014</v>
      </c>
      <c r="B164" s="419" t="s">
        <v>865</v>
      </c>
      <c r="C164" s="423" t="s">
        <v>1394</v>
      </c>
      <c r="D164" s="419" t="s">
        <v>1047</v>
      </c>
      <c r="E164" s="419" t="s">
        <v>866</v>
      </c>
      <c r="F164" s="317">
        <v>2014</v>
      </c>
      <c r="G164" s="421">
        <v>49425758</v>
      </c>
      <c r="H164" s="422">
        <f t="shared" si="7"/>
        <v>49426</v>
      </c>
      <c r="I164" s="258">
        <f t="shared" si="8"/>
        <v>808</v>
      </c>
      <c r="K164" s="107">
        <v>757</v>
      </c>
      <c r="L164" s="410">
        <v>51171</v>
      </c>
      <c r="M164" s="410">
        <v>43633</v>
      </c>
      <c r="N164" s="410">
        <v>49145</v>
      </c>
      <c r="O164" s="410">
        <v>48646</v>
      </c>
      <c r="P164" s="410">
        <v>47779</v>
      </c>
      <c r="Q164" s="410">
        <v>240374</v>
      </c>
    </row>
    <row r="165" spans="1:17" hidden="1" x14ac:dyDescent="0.2">
      <c r="A165" s="418" t="str">
        <f t="shared" si="6"/>
        <v>8092014</v>
      </c>
      <c r="B165" s="419" t="s">
        <v>865</v>
      </c>
      <c r="C165" s="423" t="s">
        <v>1395</v>
      </c>
      <c r="D165" s="419" t="s">
        <v>1048</v>
      </c>
      <c r="E165" s="419" t="s">
        <v>866</v>
      </c>
      <c r="F165" s="317">
        <v>2014</v>
      </c>
      <c r="G165" s="421">
        <v>18035238</v>
      </c>
      <c r="H165" s="422">
        <f t="shared" si="7"/>
        <v>18035</v>
      </c>
      <c r="I165" s="258">
        <f t="shared" si="8"/>
        <v>809</v>
      </c>
      <c r="K165" s="107">
        <v>759</v>
      </c>
      <c r="L165" s="410">
        <v>16188</v>
      </c>
      <c r="M165" s="410">
        <v>18519</v>
      </c>
      <c r="N165" s="410">
        <v>20234</v>
      </c>
      <c r="O165" s="410">
        <v>17984</v>
      </c>
      <c r="P165" s="410">
        <v>19734</v>
      </c>
      <c r="Q165" s="410">
        <v>92659</v>
      </c>
    </row>
    <row r="166" spans="1:17" hidden="1" x14ac:dyDescent="0.2">
      <c r="A166" s="418" t="str">
        <f t="shared" si="6"/>
        <v>8112014</v>
      </c>
      <c r="B166" s="419" t="s">
        <v>865</v>
      </c>
      <c r="C166" s="423" t="s">
        <v>1396</v>
      </c>
      <c r="D166" s="419" t="s">
        <v>1049</v>
      </c>
      <c r="E166" s="419" t="s">
        <v>866</v>
      </c>
      <c r="F166" s="317">
        <v>2014</v>
      </c>
      <c r="G166" s="421">
        <v>64145709</v>
      </c>
      <c r="H166" s="422">
        <f t="shared" si="7"/>
        <v>64146</v>
      </c>
      <c r="I166" s="258">
        <f t="shared" si="8"/>
        <v>811</v>
      </c>
      <c r="K166" s="107">
        <v>801</v>
      </c>
      <c r="L166" s="410">
        <v>6045</v>
      </c>
      <c r="M166" s="410">
        <v>5444</v>
      </c>
      <c r="N166" s="410">
        <v>5395</v>
      </c>
      <c r="O166" s="410">
        <v>5187</v>
      </c>
      <c r="P166" s="410">
        <v>4238</v>
      </c>
      <c r="Q166" s="410">
        <v>26309</v>
      </c>
    </row>
    <row r="167" spans="1:17" hidden="1" x14ac:dyDescent="0.2">
      <c r="A167" s="418" t="str">
        <f t="shared" si="6"/>
        <v>8122014</v>
      </c>
      <c r="B167" s="419" t="s">
        <v>865</v>
      </c>
      <c r="C167" s="423" t="s">
        <v>1397</v>
      </c>
      <c r="D167" s="419" t="s">
        <v>1050</v>
      </c>
      <c r="E167" s="419" t="s">
        <v>866</v>
      </c>
      <c r="F167" s="317">
        <v>2014</v>
      </c>
      <c r="G167" s="421">
        <v>2687351</v>
      </c>
      <c r="H167" s="422">
        <f t="shared" si="7"/>
        <v>2687</v>
      </c>
      <c r="I167" s="258">
        <f t="shared" si="8"/>
        <v>812</v>
      </c>
      <c r="K167" s="107">
        <v>802</v>
      </c>
      <c r="L167" s="410">
        <v>3279</v>
      </c>
      <c r="M167" s="410">
        <v>2715</v>
      </c>
      <c r="N167" s="410">
        <v>4403</v>
      </c>
      <c r="O167" s="410">
        <v>4846</v>
      </c>
      <c r="P167" s="410">
        <v>4859</v>
      </c>
      <c r="Q167" s="410">
        <v>20102</v>
      </c>
    </row>
    <row r="168" spans="1:17" hidden="1" x14ac:dyDescent="0.2">
      <c r="A168" s="418" t="str">
        <f t="shared" si="6"/>
        <v>8132014</v>
      </c>
      <c r="B168" s="419" t="s">
        <v>865</v>
      </c>
      <c r="C168" s="423" t="s">
        <v>1398</v>
      </c>
      <c r="D168" s="419" t="s">
        <v>1051</v>
      </c>
      <c r="E168" s="419" t="s">
        <v>866</v>
      </c>
      <c r="F168" s="317">
        <v>2014</v>
      </c>
      <c r="G168" s="421">
        <v>30950467</v>
      </c>
      <c r="H168" s="422">
        <f t="shared" si="7"/>
        <v>30950</v>
      </c>
      <c r="I168" s="258">
        <f t="shared" si="8"/>
        <v>813</v>
      </c>
      <c r="K168" s="107">
        <v>804</v>
      </c>
      <c r="L168" s="410">
        <v>22981</v>
      </c>
      <c r="M168" s="410">
        <v>24056</v>
      </c>
      <c r="N168" s="410">
        <v>25137</v>
      </c>
      <c r="O168" s="410">
        <v>28445</v>
      </c>
      <c r="P168" s="410">
        <v>29653</v>
      </c>
      <c r="Q168" s="410">
        <v>130272</v>
      </c>
    </row>
    <row r="169" spans="1:17" hidden="1" x14ac:dyDescent="0.2">
      <c r="A169" s="418" t="str">
        <f t="shared" si="6"/>
        <v>8142014</v>
      </c>
      <c r="B169" s="419" t="s">
        <v>865</v>
      </c>
      <c r="C169" s="423" t="s">
        <v>1399</v>
      </c>
      <c r="D169" s="419" t="s">
        <v>1052</v>
      </c>
      <c r="E169" s="419" t="s">
        <v>866</v>
      </c>
      <c r="F169" s="317">
        <v>2014</v>
      </c>
      <c r="G169" s="421">
        <v>25582835</v>
      </c>
      <c r="H169" s="422">
        <f t="shared" si="7"/>
        <v>25583</v>
      </c>
      <c r="I169" s="258">
        <f t="shared" si="8"/>
        <v>814</v>
      </c>
      <c r="K169" s="107">
        <v>805</v>
      </c>
      <c r="L169" s="410">
        <v>1278</v>
      </c>
      <c r="M169" s="410">
        <v>1022</v>
      </c>
      <c r="N169" s="410">
        <v>806</v>
      </c>
      <c r="O169" s="410">
        <v>910</v>
      </c>
      <c r="P169" s="410">
        <v>1535</v>
      </c>
      <c r="Q169" s="410">
        <v>5551</v>
      </c>
    </row>
    <row r="170" spans="1:17" hidden="1" x14ac:dyDescent="0.2">
      <c r="A170" s="418" t="str">
        <f t="shared" si="6"/>
        <v>8152014</v>
      </c>
      <c r="B170" s="419" t="s">
        <v>865</v>
      </c>
      <c r="C170" s="423" t="s">
        <v>1400</v>
      </c>
      <c r="D170" s="419" t="s">
        <v>1053</v>
      </c>
      <c r="E170" s="419" t="s">
        <v>866</v>
      </c>
      <c r="F170" s="317">
        <v>2014</v>
      </c>
      <c r="G170" s="421">
        <v>93213571</v>
      </c>
      <c r="H170" s="422">
        <f t="shared" si="7"/>
        <v>93214</v>
      </c>
      <c r="I170" s="258">
        <f t="shared" si="8"/>
        <v>815</v>
      </c>
      <c r="K170" s="107">
        <v>806</v>
      </c>
      <c r="L170" s="410">
        <v>4970</v>
      </c>
      <c r="M170" s="410">
        <v>4798</v>
      </c>
      <c r="N170" s="410">
        <v>5060</v>
      </c>
      <c r="O170" s="410">
        <v>8623</v>
      </c>
      <c r="P170" s="410">
        <v>7942</v>
      </c>
      <c r="Q170" s="410">
        <v>31393</v>
      </c>
    </row>
    <row r="171" spans="1:17" hidden="1" x14ac:dyDescent="0.2">
      <c r="A171" s="418" t="str">
        <f t="shared" si="6"/>
        <v>8162014</v>
      </c>
      <c r="B171" s="419" t="s">
        <v>865</v>
      </c>
      <c r="C171" s="423" t="s">
        <v>1401</v>
      </c>
      <c r="D171" s="419" t="s">
        <v>1054</v>
      </c>
      <c r="E171" s="419" t="s">
        <v>866</v>
      </c>
      <c r="F171" s="317">
        <v>2014</v>
      </c>
      <c r="G171" s="421">
        <v>7689564</v>
      </c>
      <c r="H171" s="422">
        <f t="shared" si="7"/>
        <v>7690</v>
      </c>
      <c r="I171" s="258">
        <f t="shared" si="8"/>
        <v>816</v>
      </c>
      <c r="K171" s="107">
        <v>807</v>
      </c>
      <c r="L171" s="410">
        <v>4863</v>
      </c>
      <c r="M171" s="410">
        <v>4566</v>
      </c>
      <c r="N171" s="410">
        <v>5760</v>
      </c>
      <c r="O171" s="410">
        <v>5405</v>
      </c>
      <c r="P171" s="410">
        <v>4371</v>
      </c>
      <c r="Q171" s="410">
        <v>24965</v>
      </c>
    </row>
    <row r="172" spans="1:17" hidden="1" x14ac:dyDescent="0.2">
      <c r="A172" s="418" t="str">
        <f t="shared" si="6"/>
        <v>8172014</v>
      </c>
      <c r="B172" s="419" t="s">
        <v>865</v>
      </c>
      <c r="C172" s="423" t="s">
        <v>1402</v>
      </c>
      <c r="D172" s="419" t="s">
        <v>1055</v>
      </c>
      <c r="E172" s="419" t="s">
        <v>866</v>
      </c>
      <c r="F172" s="317">
        <v>2014</v>
      </c>
      <c r="G172" s="421">
        <v>3719507</v>
      </c>
      <c r="H172" s="422">
        <f t="shared" si="7"/>
        <v>3720</v>
      </c>
      <c r="I172" s="258">
        <f t="shared" si="8"/>
        <v>817</v>
      </c>
      <c r="K172" s="107">
        <v>808</v>
      </c>
      <c r="L172" s="410">
        <v>49426</v>
      </c>
      <c r="M172" s="410">
        <v>53937</v>
      </c>
      <c r="N172" s="410">
        <v>53454</v>
      </c>
      <c r="O172" s="410">
        <v>59379</v>
      </c>
      <c r="P172" s="410">
        <v>60733</v>
      </c>
      <c r="Q172" s="410">
        <v>276929</v>
      </c>
    </row>
    <row r="173" spans="1:17" hidden="1" x14ac:dyDescent="0.2">
      <c r="A173" s="418" t="str">
        <f t="shared" si="6"/>
        <v>8182014</v>
      </c>
      <c r="B173" s="419" t="s">
        <v>865</v>
      </c>
      <c r="C173" s="423" t="s">
        <v>1403</v>
      </c>
      <c r="D173" s="419" t="s">
        <v>1056</v>
      </c>
      <c r="E173" s="419" t="s">
        <v>866</v>
      </c>
      <c r="F173" s="317">
        <v>2014</v>
      </c>
      <c r="G173" s="421">
        <v>266051388</v>
      </c>
      <c r="H173" s="422">
        <f t="shared" si="7"/>
        <v>266051</v>
      </c>
      <c r="I173" s="258">
        <f t="shared" si="8"/>
        <v>818</v>
      </c>
      <c r="K173" s="107">
        <v>809</v>
      </c>
      <c r="L173" s="410">
        <v>18035</v>
      </c>
      <c r="M173" s="410">
        <v>18441</v>
      </c>
      <c r="N173" s="410">
        <v>18024</v>
      </c>
      <c r="O173" s="410">
        <v>18703</v>
      </c>
      <c r="P173" s="410">
        <v>13574</v>
      </c>
      <c r="Q173" s="410">
        <v>86777</v>
      </c>
    </row>
    <row r="174" spans="1:17" hidden="1" x14ac:dyDescent="0.2">
      <c r="A174" s="418" t="str">
        <f t="shared" si="6"/>
        <v>8192014</v>
      </c>
      <c r="B174" s="419" t="s">
        <v>865</v>
      </c>
      <c r="C174" s="423" t="s">
        <v>1404</v>
      </c>
      <c r="D174" s="419" t="s">
        <v>1057</v>
      </c>
      <c r="E174" s="419" t="s">
        <v>866</v>
      </c>
      <c r="F174" s="317">
        <v>2014</v>
      </c>
      <c r="G174" s="421">
        <v>7511407</v>
      </c>
      <c r="H174" s="422">
        <f t="shared" si="7"/>
        <v>7511</v>
      </c>
      <c r="I174" s="258">
        <f t="shared" si="8"/>
        <v>819</v>
      </c>
      <c r="K174" s="107">
        <v>811</v>
      </c>
      <c r="L174" s="410">
        <v>64146</v>
      </c>
      <c r="M174" s="410">
        <v>69997</v>
      </c>
      <c r="N174" s="410">
        <v>67684</v>
      </c>
      <c r="O174" s="410">
        <v>74126</v>
      </c>
      <c r="P174" s="410">
        <v>76281</v>
      </c>
      <c r="Q174" s="410">
        <v>352234</v>
      </c>
    </row>
    <row r="175" spans="1:17" hidden="1" x14ac:dyDescent="0.2">
      <c r="A175" s="418" t="str">
        <f t="shared" si="6"/>
        <v>8202014</v>
      </c>
      <c r="B175" s="419" t="s">
        <v>865</v>
      </c>
      <c r="C175" s="423" t="s">
        <v>1405</v>
      </c>
      <c r="D175" s="419" t="s">
        <v>1058</v>
      </c>
      <c r="E175" s="419" t="s">
        <v>866</v>
      </c>
      <c r="F175" s="317">
        <v>2014</v>
      </c>
      <c r="G175" s="421">
        <v>440636</v>
      </c>
      <c r="H175" s="422">
        <f t="shared" si="7"/>
        <v>441</v>
      </c>
      <c r="I175" s="258">
        <f t="shared" si="8"/>
        <v>820</v>
      </c>
      <c r="K175" s="107">
        <v>812</v>
      </c>
      <c r="L175" s="410">
        <v>2687</v>
      </c>
      <c r="M175" s="410">
        <v>1250</v>
      </c>
      <c r="N175" s="410">
        <v>2085</v>
      </c>
      <c r="O175" s="410">
        <v>4214</v>
      </c>
      <c r="P175" s="410">
        <v>5927</v>
      </c>
      <c r="Q175" s="410">
        <v>16163</v>
      </c>
    </row>
    <row r="176" spans="1:17" hidden="1" x14ac:dyDescent="0.2">
      <c r="A176" s="418" t="str">
        <f t="shared" si="6"/>
        <v>8212014</v>
      </c>
      <c r="B176" s="419" t="s">
        <v>865</v>
      </c>
      <c r="C176" s="423" t="s">
        <v>1406</v>
      </c>
      <c r="D176" s="419" t="s">
        <v>1059</v>
      </c>
      <c r="E176" s="419" t="s">
        <v>866</v>
      </c>
      <c r="F176" s="317">
        <v>2014</v>
      </c>
      <c r="G176" s="421">
        <v>13248565</v>
      </c>
      <c r="H176" s="422">
        <f t="shared" si="7"/>
        <v>13249</v>
      </c>
      <c r="I176" s="258">
        <f t="shared" si="8"/>
        <v>821</v>
      </c>
      <c r="K176" s="107">
        <v>813</v>
      </c>
      <c r="L176" s="410">
        <v>30950</v>
      </c>
      <c r="M176" s="410">
        <v>26972</v>
      </c>
      <c r="N176" s="410">
        <v>24477</v>
      </c>
      <c r="O176" s="410">
        <v>21671</v>
      </c>
      <c r="P176" s="410">
        <v>26493</v>
      </c>
      <c r="Q176" s="410">
        <v>130563</v>
      </c>
    </row>
    <row r="177" spans="1:17" hidden="1" x14ac:dyDescent="0.2">
      <c r="A177" s="418" t="str">
        <f t="shared" si="6"/>
        <v>8252014</v>
      </c>
      <c r="B177" s="419" t="s">
        <v>865</v>
      </c>
      <c r="C177" s="423" t="s">
        <v>1407</v>
      </c>
      <c r="D177" s="419" t="s">
        <v>1060</v>
      </c>
      <c r="E177" s="419" t="s">
        <v>866</v>
      </c>
      <c r="F177" s="317">
        <v>2014</v>
      </c>
      <c r="G177" s="421">
        <v>5410664</v>
      </c>
      <c r="H177" s="422">
        <f t="shared" si="7"/>
        <v>5411</v>
      </c>
      <c r="I177" s="258">
        <f t="shared" si="8"/>
        <v>825</v>
      </c>
      <c r="K177" s="107">
        <v>814</v>
      </c>
      <c r="L177" s="410">
        <v>25583</v>
      </c>
      <c r="M177" s="410">
        <v>28939</v>
      </c>
      <c r="N177" s="410">
        <v>28683</v>
      </c>
      <c r="O177" s="410">
        <v>27135</v>
      </c>
      <c r="P177" s="410">
        <v>31595</v>
      </c>
      <c r="Q177" s="410">
        <v>141935</v>
      </c>
    </row>
    <row r="178" spans="1:17" hidden="1" x14ac:dyDescent="0.2">
      <c r="A178" s="418" t="str">
        <f t="shared" si="6"/>
        <v>8282014</v>
      </c>
      <c r="B178" s="419" t="s">
        <v>865</v>
      </c>
      <c r="C178" s="423" t="s">
        <v>1408</v>
      </c>
      <c r="D178" s="419" t="s">
        <v>1061</v>
      </c>
      <c r="E178" s="419" t="s">
        <v>866</v>
      </c>
      <c r="F178" s="317">
        <v>2014</v>
      </c>
      <c r="G178" s="421">
        <v>801677</v>
      </c>
      <c r="H178" s="422">
        <f t="shared" si="7"/>
        <v>802</v>
      </c>
      <c r="I178" s="258">
        <f t="shared" si="8"/>
        <v>828</v>
      </c>
      <c r="K178" s="107">
        <v>815</v>
      </c>
      <c r="L178" s="410">
        <v>93214</v>
      </c>
      <c r="M178" s="410">
        <v>98443</v>
      </c>
      <c r="N178" s="410">
        <v>103196</v>
      </c>
      <c r="O178" s="410">
        <v>107200</v>
      </c>
      <c r="P178" s="410">
        <v>122524</v>
      </c>
      <c r="Q178" s="410">
        <v>524577</v>
      </c>
    </row>
    <row r="179" spans="1:17" hidden="1" x14ac:dyDescent="0.2">
      <c r="A179" s="418" t="str">
        <f t="shared" si="6"/>
        <v>8552014</v>
      </c>
      <c r="B179" s="419" t="s">
        <v>865</v>
      </c>
      <c r="C179" s="423" t="s">
        <v>1409</v>
      </c>
      <c r="D179" s="419" t="s">
        <v>1062</v>
      </c>
      <c r="E179" s="419" t="s">
        <v>866</v>
      </c>
      <c r="F179" s="317">
        <v>2014</v>
      </c>
      <c r="G179" s="421">
        <v>45576832</v>
      </c>
      <c r="H179" s="422">
        <f t="shared" si="7"/>
        <v>45577</v>
      </c>
      <c r="I179" s="258">
        <f t="shared" si="8"/>
        <v>855</v>
      </c>
      <c r="K179" s="107">
        <v>816</v>
      </c>
      <c r="L179" s="410">
        <v>7690</v>
      </c>
      <c r="M179" s="410">
        <v>9300</v>
      </c>
      <c r="N179" s="410">
        <v>9652</v>
      </c>
      <c r="O179" s="410">
        <v>10213</v>
      </c>
      <c r="P179" s="410">
        <v>10631</v>
      </c>
      <c r="Q179" s="410">
        <v>47486</v>
      </c>
    </row>
    <row r="180" spans="1:17" hidden="1" x14ac:dyDescent="0.2">
      <c r="A180" s="418" t="str">
        <f t="shared" si="6"/>
        <v>8572014</v>
      </c>
      <c r="B180" s="419" t="s">
        <v>865</v>
      </c>
      <c r="C180" s="423" t="s">
        <v>1410</v>
      </c>
      <c r="D180" s="419" t="s">
        <v>1063</v>
      </c>
      <c r="E180" s="419" t="s">
        <v>866</v>
      </c>
      <c r="F180" s="317">
        <v>2014</v>
      </c>
      <c r="G180" s="421">
        <v>4105450</v>
      </c>
      <c r="H180" s="422">
        <f t="shared" si="7"/>
        <v>4105</v>
      </c>
      <c r="I180" s="258">
        <f t="shared" si="8"/>
        <v>857</v>
      </c>
      <c r="K180" s="107">
        <v>817</v>
      </c>
      <c r="L180" s="410">
        <v>3720</v>
      </c>
      <c r="M180" s="410">
        <v>7044</v>
      </c>
      <c r="N180" s="410">
        <v>7105</v>
      </c>
      <c r="O180" s="410">
        <v>7261</v>
      </c>
      <c r="P180" s="410">
        <v>6664</v>
      </c>
      <c r="Q180" s="410">
        <v>31794</v>
      </c>
    </row>
    <row r="181" spans="1:17" hidden="1" x14ac:dyDescent="0.2">
      <c r="A181" s="418" t="str">
        <f t="shared" si="6"/>
        <v>8582014</v>
      </c>
      <c r="B181" s="419" t="s">
        <v>865</v>
      </c>
      <c r="C181" s="423" t="s">
        <v>1411</v>
      </c>
      <c r="D181" s="419" t="s">
        <v>1064</v>
      </c>
      <c r="E181" s="419" t="s">
        <v>866</v>
      </c>
      <c r="F181" s="317">
        <v>2014</v>
      </c>
      <c r="G181" s="421">
        <v>2086718</v>
      </c>
      <c r="H181" s="422">
        <f t="shared" si="7"/>
        <v>2087</v>
      </c>
      <c r="I181" s="258">
        <f t="shared" si="8"/>
        <v>858</v>
      </c>
      <c r="K181" s="107">
        <v>818</v>
      </c>
      <c r="L181" s="410">
        <v>266051</v>
      </c>
      <c r="M181" s="410">
        <v>277081</v>
      </c>
      <c r="N181" s="410">
        <v>296398</v>
      </c>
      <c r="O181" s="410">
        <v>292471</v>
      </c>
      <c r="P181" s="410">
        <v>300547</v>
      </c>
      <c r="Q181" s="410">
        <v>1432548</v>
      </c>
    </row>
    <row r="182" spans="1:17" hidden="1" x14ac:dyDescent="0.2">
      <c r="A182" s="418" t="str">
        <f t="shared" si="6"/>
        <v>8592014</v>
      </c>
      <c r="B182" s="419" t="s">
        <v>865</v>
      </c>
      <c r="C182" s="423" t="s">
        <v>1412</v>
      </c>
      <c r="D182" s="419" t="s">
        <v>1065</v>
      </c>
      <c r="E182" s="419" t="s">
        <v>866</v>
      </c>
      <c r="F182" s="317">
        <v>2014</v>
      </c>
      <c r="G182" s="421">
        <v>568777</v>
      </c>
      <c r="H182" s="422">
        <f t="shared" si="7"/>
        <v>569</v>
      </c>
      <c r="I182" s="258">
        <f t="shared" si="8"/>
        <v>859</v>
      </c>
      <c r="K182" s="107">
        <v>819</v>
      </c>
      <c r="L182" s="410">
        <v>7511</v>
      </c>
      <c r="M182" s="410">
        <v>8936</v>
      </c>
      <c r="N182" s="410">
        <v>7425</v>
      </c>
      <c r="O182" s="410">
        <v>7421</v>
      </c>
      <c r="P182" s="410">
        <v>6872</v>
      </c>
      <c r="Q182" s="410">
        <v>38165</v>
      </c>
    </row>
    <row r="183" spans="1:17" hidden="1" x14ac:dyDescent="0.2">
      <c r="A183" s="418" t="str">
        <f t="shared" si="6"/>
        <v>8602014</v>
      </c>
      <c r="B183" s="419" t="s">
        <v>865</v>
      </c>
      <c r="C183" s="423" t="s">
        <v>1413</v>
      </c>
      <c r="D183" s="419" t="s">
        <v>1066</v>
      </c>
      <c r="E183" s="419" t="s">
        <v>866</v>
      </c>
      <c r="F183" s="317">
        <v>2014</v>
      </c>
      <c r="G183" s="421">
        <v>1595509</v>
      </c>
      <c r="H183" s="422">
        <f t="shared" si="7"/>
        <v>1596</v>
      </c>
      <c r="I183" s="258">
        <f t="shared" si="8"/>
        <v>860</v>
      </c>
      <c r="K183" s="107">
        <v>820</v>
      </c>
      <c r="L183" s="410">
        <v>441</v>
      </c>
      <c r="M183" s="410">
        <v>507</v>
      </c>
      <c r="N183" s="410">
        <v>697</v>
      </c>
      <c r="O183" s="410">
        <v>626</v>
      </c>
      <c r="P183" s="410">
        <v>3092</v>
      </c>
      <c r="Q183" s="410">
        <v>5363</v>
      </c>
    </row>
    <row r="184" spans="1:17" hidden="1" x14ac:dyDescent="0.2">
      <c r="A184" s="418" t="str">
        <f t="shared" si="6"/>
        <v>8622014</v>
      </c>
      <c r="B184" s="419" t="s">
        <v>865</v>
      </c>
      <c r="C184" s="423" t="s">
        <v>1414</v>
      </c>
      <c r="D184" s="419" t="s">
        <v>1067</v>
      </c>
      <c r="E184" s="419" t="s">
        <v>866</v>
      </c>
      <c r="F184" s="317">
        <v>2014</v>
      </c>
      <c r="G184" s="421">
        <v>2704692</v>
      </c>
      <c r="H184" s="422">
        <f t="shared" si="7"/>
        <v>2705</v>
      </c>
      <c r="I184" s="258">
        <f t="shared" si="8"/>
        <v>862</v>
      </c>
      <c r="K184" s="107">
        <v>821</v>
      </c>
      <c r="L184" s="410">
        <v>13249</v>
      </c>
      <c r="M184" s="410">
        <v>11761</v>
      </c>
      <c r="N184" s="410">
        <v>14409</v>
      </c>
      <c r="O184" s="410">
        <v>14496</v>
      </c>
      <c r="P184" s="410">
        <v>14748</v>
      </c>
      <c r="Q184" s="410">
        <v>68663</v>
      </c>
    </row>
    <row r="185" spans="1:17" hidden="1" x14ac:dyDescent="0.2">
      <c r="A185" s="418" t="str">
        <f t="shared" si="6"/>
        <v>8652014</v>
      </c>
      <c r="B185" s="419" t="s">
        <v>865</v>
      </c>
      <c r="C185" s="423" t="s">
        <v>1415</v>
      </c>
      <c r="D185" s="419" t="s">
        <v>1068</v>
      </c>
      <c r="E185" s="419" t="s">
        <v>866</v>
      </c>
      <c r="F185" s="317">
        <v>2014</v>
      </c>
      <c r="G185" s="421">
        <v>207849458</v>
      </c>
      <c r="H185" s="422">
        <f t="shared" si="7"/>
        <v>207849</v>
      </c>
      <c r="I185" s="258">
        <f t="shared" si="8"/>
        <v>865</v>
      </c>
      <c r="K185" s="107">
        <v>825</v>
      </c>
      <c r="L185" s="410">
        <v>5411</v>
      </c>
      <c r="M185" s="410">
        <v>5208</v>
      </c>
      <c r="N185" s="410">
        <v>5359</v>
      </c>
      <c r="O185" s="410">
        <v>5505</v>
      </c>
      <c r="P185" s="410">
        <v>5856</v>
      </c>
      <c r="Q185" s="410">
        <v>27339</v>
      </c>
    </row>
    <row r="186" spans="1:17" hidden="1" x14ac:dyDescent="0.2">
      <c r="A186" s="418" t="str">
        <f t="shared" si="6"/>
        <v>8802014</v>
      </c>
      <c r="B186" s="419" t="s">
        <v>865</v>
      </c>
      <c r="C186" s="423" t="s">
        <v>1416</v>
      </c>
      <c r="D186" s="419" t="s">
        <v>1069</v>
      </c>
      <c r="E186" s="419" t="s">
        <v>866</v>
      </c>
      <c r="F186" s="317">
        <v>2014</v>
      </c>
      <c r="G186" s="421">
        <v>35203368</v>
      </c>
      <c r="H186" s="422">
        <f t="shared" si="7"/>
        <v>35203</v>
      </c>
      <c r="I186" s="258">
        <f t="shared" si="8"/>
        <v>880</v>
      </c>
      <c r="K186" s="107">
        <v>828</v>
      </c>
      <c r="L186" s="410">
        <v>802</v>
      </c>
      <c r="M186" s="410">
        <v>834</v>
      </c>
      <c r="N186" s="410">
        <v>791</v>
      </c>
      <c r="O186" s="410">
        <v>1000</v>
      </c>
      <c r="P186" s="410">
        <v>766</v>
      </c>
      <c r="Q186" s="410">
        <v>4193</v>
      </c>
    </row>
    <row r="187" spans="1:17" hidden="1" x14ac:dyDescent="0.2">
      <c r="A187" s="418" t="str">
        <f t="shared" si="6"/>
        <v>8822014</v>
      </c>
      <c r="B187" s="419" t="s">
        <v>865</v>
      </c>
      <c r="C187" s="423" t="s">
        <v>1417</v>
      </c>
      <c r="D187" s="419" t="s">
        <v>1070</v>
      </c>
      <c r="E187" s="419" t="s">
        <v>866</v>
      </c>
      <c r="F187" s="317">
        <v>2014</v>
      </c>
      <c r="G187" s="421">
        <v>4127008</v>
      </c>
      <c r="H187" s="422">
        <f t="shared" si="7"/>
        <v>4127</v>
      </c>
      <c r="I187" s="258">
        <f t="shared" si="8"/>
        <v>882</v>
      </c>
      <c r="K187" s="107">
        <v>855</v>
      </c>
      <c r="L187" s="410">
        <v>45577</v>
      </c>
      <c r="M187" s="410">
        <v>53148</v>
      </c>
      <c r="N187" s="410">
        <v>54551</v>
      </c>
      <c r="O187" s="410">
        <v>61194</v>
      </c>
      <c r="P187" s="410">
        <v>69281</v>
      </c>
      <c r="Q187" s="410">
        <v>283751</v>
      </c>
    </row>
    <row r="188" spans="1:17" hidden="1" x14ac:dyDescent="0.2">
      <c r="A188" s="418" t="str">
        <f t="shared" si="6"/>
        <v>8842014</v>
      </c>
      <c r="B188" s="419" t="s">
        <v>865</v>
      </c>
      <c r="C188" s="423" t="s">
        <v>1418</v>
      </c>
      <c r="D188" s="419" t="s">
        <v>1071</v>
      </c>
      <c r="E188" s="419" t="s">
        <v>866</v>
      </c>
      <c r="F188" s="317">
        <v>2014</v>
      </c>
      <c r="G188" s="421">
        <v>14796903</v>
      </c>
      <c r="H188" s="422">
        <f t="shared" si="7"/>
        <v>14797</v>
      </c>
      <c r="I188" s="258">
        <f t="shared" si="8"/>
        <v>884</v>
      </c>
      <c r="K188" s="107">
        <v>857</v>
      </c>
      <c r="L188" s="410">
        <v>4105</v>
      </c>
      <c r="M188" s="410">
        <v>3984</v>
      </c>
      <c r="N188" s="410">
        <v>3897</v>
      </c>
      <c r="O188" s="410">
        <v>5247</v>
      </c>
      <c r="P188" s="410">
        <v>6272</v>
      </c>
      <c r="Q188" s="410">
        <v>23505</v>
      </c>
    </row>
    <row r="189" spans="1:17" hidden="1" x14ac:dyDescent="0.2">
      <c r="A189" s="418" t="str">
        <f t="shared" si="6"/>
        <v>8852014</v>
      </c>
      <c r="B189" s="419" t="s">
        <v>865</v>
      </c>
      <c r="C189" s="423" t="s">
        <v>1419</v>
      </c>
      <c r="D189" s="419" t="s">
        <v>1072</v>
      </c>
      <c r="E189" s="419" t="s">
        <v>866</v>
      </c>
      <c r="F189" s="317">
        <v>2014</v>
      </c>
      <c r="G189" s="421">
        <v>10880774</v>
      </c>
      <c r="H189" s="422">
        <f t="shared" si="7"/>
        <v>10881</v>
      </c>
      <c r="I189" s="258">
        <f t="shared" si="8"/>
        <v>885</v>
      </c>
      <c r="K189" s="107">
        <v>858</v>
      </c>
      <c r="L189" s="410">
        <v>2087</v>
      </c>
      <c r="M189" s="410">
        <v>2710</v>
      </c>
      <c r="N189" s="410">
        <v>2397</v>
      </c>
      <c r="O189" s="410">
        <v>2604</v>
      </c>
      <c r="P189" s="410">
        <v>3034</v>
      </c>
      <c r="Q189" s="410">
        <v>12832</v>
      </c>
    </row>
    <row r="190" spans="1:17" hidden="1" x14ac:dyDescent="0.2">
      <c r="A190" s="418" t="str">
        <f t="shared" si="6"/>
        <v>8862014</v>
      </c>
      <c r="B190" s="419" t="s">
        <v>865</v>
      </c>
      <c r="C190" s="423" t="s">
        <v>1420</v>
      </c>
      <c r="D190" s="419" t="s">
        <v>1073</v>
      </c>
      <c r="E190" s="419" t="s">
        <v>866</v>
      </c>
      <c r="F190" s="317">
        <v>2014</v>
      </c>
      <c r="G190" s="421">
        <v>4865330</v>
      </c>
      <c r="H190" s="422">
        <f t="shared" si="7"/>
        <v>4865</v>
      </c>
      <c r="I190" s="258">
        <f t="shared" si="8"/>
        <v>886</v>
      </c>
      <c r="K190" s="107">
        <v>859</v>
      </c>
      <c r="L190" s="410">
        <v>569</v>
      </c>
      <c r="M190" s="410">
        <v>359</v>
      </c>
      <c r="N190" s="410">
        <v>1253</v>
      </c>
      <c r="O190" s="410">
        <v>1309</v>
      </c>
      <c r="P190" s="410">
        <v>1234</v>
      </c>
      <c r="Q190" s="410">
        <v>4724</v>
      </c>
    </row>
    <row r="191" spans="1:17" hidden="1" x14ac:dyDescent="0.2">
      <c r="A191" s="418" t="str">
        <f t="shared" si="6"/>
        <v>8872014</v>
      </c>
      <c r="B191" s="419" t="s">
        <v>865</v>
      </c>
      <c r="C191" s="423" t="s">
        <v>1421</v>
      </c>
      <c r="D191" s="419" t="s">
        <v>1074</v>
      </c>
      <c r="E191" s="419" t="s">
        <v>866</v>
      </c>
      <c r="F191" s="317">
        <v>2014</v>
      </c>
      <c r="G191" s="421">
        <v>21767352</v>
      </c>
      <c r="H191" s="422">
        <f t="shared" si="7"/>
        <v>21767</v>
      </c>
      <c r="I191" s="258">
        <f t="shared" si="8"/>
        <v>887</v>
      </c>
      <c r="K191" s="107">
        <v>860</v>
      </c>
      <c r="L191" s="410">
        <v>1596</v>
      </c>
      <c r="M191" s="410">
        <v>1544</v>
      </c>
      <c r="N191" s="410">
        <v>1656</v>
      </c>
      <c r="O191" s="410">
        <v>2016</v>
      </c>
      <c r="P191" s="410">
        <v>2186</v>
      </c>
      <c r="Q191" s="410">
        <v>8998</v>
      </c>
    </row>
    <row r="192" spans="1:17" hidden="1" x14ac:dyDescent="0.2">
      <c r="A192" s="418" t="str">
        <f t="shared" si="6"/>
        <v>8882014</v>
      </c>
      <c r="B192" s="419" t="s">
        <v>865</v>
      </c>
      <c r="C192" s="423" t="s">
        <v>1422</v>
      </c>
      <c r="D192" s="419" t="s">
        <v>1075</v>
      </c>
      <c r="E192" s="419" t="s">
        <v>866</v>
      </c>
      <c r="F192" s="317">
        <v>2014</v>
      </c>
      <c r="G192" s="421">
        <v>3994899</v>
      </c>
      <c r="H192" s="422">
        <f t="shared" si="7"/>
        <v>3995</v>
      </c>
      <c r="I192" s="258">
        <f t="shared" si="8"/>
        <v>888</v>
      </c>
      <c r="K192" s="107">
        <v>862</v>
      </c>
      <c r="L192" s="410">
        <v>2705</v>
      </c>
      <c r="M192" s="410">
        <v>3094</v>
      </c>
      <c r="N192" s="410">
        <v>3683</v>
      </c>
      <c r="O192" s="410">
        <v>3854</v>
      </c>
      <c r="P192" s="410">
        <v>2992</v>
      </c>
      <c r="Q192" s="410">
        <v>16328</v>
      </c>
    </row>
    <row r="193" spans="1:17" hidden="1" x14ac:dyDescent="0.2">
      <c r="A193" s="418" t="str">
        <f t="shared" si="6"/>
        <v>8892014</v>
      </c>
      <c r="B193" s="419" t="s">
        <v>865</v>
      </c>
      <c r="C193" s="423" t="s">
        <v>1423</v>
      </c>
      <c r="D193" s="419" t="s">
        <v>1227</v>
      </c>
      <c r="E193" s="419" t="s">
        <v>866</v>
      </c>
      <c r="F193" s="317">
        <v>2014</v>
      </c>
      <c r="G193" s="421">
        <v>136332115</v>
      </c>
      <c r="H193" s="422">
        <f t="shared" si="7"/>
        <v>136332</v>
      </c>
      <c r="I193" s="258">
        <f t="shared" si="8"/>
        <v>889</v>
      </c>
      <c r="K193" s="107">
        <v>865</v>
      </c>
      <c r="L193" s="410">
        <v>207849</v>
      </c>
      <c r="M193" s="410">
        <v>253894</v>
      </c>
      <c r="N193" s="410">
        <v>264442</v>
      </c>
      <c r="O193" s="410">
        <v>300355</v>
      </c>
      <c r="P193" s="410">
        <v>310825</v>
      </c>
      <c r="Q193" s="410">
        <v>1337365</v>
      </c>
    </row>
    <row r="194" spans="1:17" hidden="1" x14ac:dyDescent="0.2">
      <c r="A194" s="418" t="str">
        <f t="shared" ref="A194:A257" si="9">+VALUE(C194)&amp;F194</f>
        <v>8902014</v>
      </c>
      <c r="B194" s="419" t="s">
        <v>865</v>
      </c>
      <c r="C194" s="423" t="s">
        <v>1424</v>
      </c>
      <c r="D194" s="419" t="s">
        <v>1076</v>
      </c>
      <c r="E194" s="419" t="s">
        <v>866</v>
      </c>
      <c r="F194" s="317">
        <v>2014</v>
      </c>
      <c r="G194" s="421">
        <v>4955928</v>
      </c>
      <c r="H194" s="422">
        <f t="shared" si="7"/>
        <v>4956</v>
      </c>
      <c r="I194" s="258">
        <f t="shared" si="8"/>
        <v>890</v>
      </c>
      <c r="K194" s="107">
        <v>880</v>
      </c>
      <c r="L194" s="410">
        <v>35203</v>
      </c>
      <c r="M194" s="410">
        <v>34327</v>
      </c>
      <c r="N194" s="410">
        <v>37704</v>
      </c>
      <c r="O194" s="410">
        <v>39453</v>
      </c>
      <c r="P194" s="410">
        <v>39901</v>
      </c>
      <c r="Q194" s="410">
        <v>186588</v>
      </c>
    </row>
    <row r="195" spans="1:17" hidden="1" x14ac:dyDescent="0.2">
      <c r="A195" s="418" t="str">
        <f t="shared" si="9"/>
        <v>8912014</v>
      </c>
      <c r="B195" s="419" t="s">
        <v>865</v>
      </c>
      <c r="C195" s="423" t="s">
        <v>1425</v>
      </c>
      <c r="D195" s="419" t="s">
        <v>1077</v>
      </c>
      <c r="E195" s="419" t="s">
        <v>866</v>
      </c>
      <c r="F195" s="317">
        <v>2014</v>
      </c>
      <c r="G195" s="421">
        <v>74013884</v>
      </c>
      <c r="H195" s="422">
        <f t="shared" ref="H195:H258" si="10">+IF(E195="PAY",ROUND(G195/1000,0),G195)</f>
        <v>74014</v>
      </c>
      <c r="I195" s="258">
        <f t="shared" ref="I195:I258" si="11">+VALUE(C195)</f>
        <v>891</v>
      </c>
      <c r="K195" s="107">
        <v>882</v>
      </c>
      <c r="L195" s="410">
        <v>4127</v>
      </c>
      <c r="M195" s="410">
        <v>5243</v>
      </c>
      <c r="N195" s="410">
        <v>4874</v>
      </c>
      <c r="O195" s="410">
        <v>5487</v>
      </c>
      <c r="P195" s="410">
        <v>4938</v>
      </c>
      <c r="Q195" s="410">
        <v>24669</v>
      </c>
    </row>
    <row r="196" spans="1:17" hidden="1" x14ac:dyDescent="0.2">
      <c r="A196" s="418" t="str">
        <f t="shared" si="9"/>
        <v>8962014</v>
      </c>
      <c r="B196" s="419" t="s">
        <v>865</v>
      </c>
      <c r="C196" s="423" t="s">
        <v>1426</v>
      </c>
      <c r="D196" s="419" t="s">
        <v>1078</v>
      </c>
      <c r="E196" s="419" t="s">
        <v>866</v>
      </c>
      <c r="F196" s="317">
        <v>2014</v>
      </c>
      <c r="G196" s="421">
        <v>6606771</v>
      </c>
      <c r="H196" s="422">
        <f t="shared" si="10"/>
        <v>6607</v>
      </c>
      <c r="I196" s="258">
        <f t="shared" si="11"/>
        <v>896</v>
      </c>
      <c r="K196" s="107">
        <v>884</v>
      </c>
      <c r="L196" s="410">
        <v>14797</v>
      </c>
      <c r="M196" s="410">
        <v>15442</v>
      </c>
      <c r="N196" s="410">
        <v>16194</v>
      </c>
      <c r="O196" s="410">
        <v>16813</v>
      </c>
      <c r="P196" s="410">
        <v>20249</v>
      </c>
      <c r="Q196" s="410">
        <v>83495</v>
      </c>
    </row>
    <row r="197" spans="1:17" hidden="1" x14ac:dyDescent="0.2">
      <c r="A197" s="418" t="str">
        <f t="shared" si="9"/>
        <v>8972014</v>
      </c>
      <c r="B197" s="419" t="s">
        <v>865</v>
      </c>
      <c r="C197" s="423" t="s">
        <v>1427</v>
      </c>
      <c r="D197" s="419" t="s">
        <v>1079</v>
      </c>
      <c r="E197" s="419" t="s">
        <v>866</v>
      </c>
      <c r="F197" s="317">
        <v>2014</v>
      </c>
      <c r="G197" s="421">
        <v>140385892</v>
      </c>
      <c r="H197" s="422">
        <f t="shared" si="10"/>
        <v>140386</v>
      </c>
      <c r="I197" s="258">
        <f t="shared" si="11"/>
        <v>897</v>
      </c>
      <c r="K197" s="107">
        <v>885</v>
      </c>
      <c r="L197" s="410">
        <v>10881</v>
      </c>
      <c r="M197" s="410">
        <v>11980</v>
      </c>
      <c r="N197" s="410">
        <v>11183</v>
      </c>
      <c r="O197" s="410">
        <v>12403</v>
      </c>
      <c r="P197" s="410">
        <v>9552</v>
      </c>
      <c r="Q197" s="410">
        <v>55999</v>
      </c>
    </row>
    <row r="198" spans="1:17" hidden="1" x14ac:dyDescent="0.2">
      <c r="A198" s="418" t="str">
        <f t="shared" si="9"/>
        <v>8982014</v>
      </c>
      <c r="B198" s="419" t="s">
        <v>865</v>
      </c>
      <c r="C198" s="423" t="s">
        <v>1428</v>
      </c>
      <c r="D198" s="419" t="s">
        <v>1080</v>
      </c>
      <c r="E198" s="419" t="s">
        <v>866</v>
      </c>
      <c r="F198" s="317">
        <v>2014</v>
      </c>
      <c r="G198" s="421">
        <v>37692535</v>
      </c>
      <c r="H198" s="422">
        <f t="shared" si="10"/>
        <v>37693</v>
      </c>
      <c r="I198" s="258">
        <f t="shared" si="11"/>
        <v>898</v>
      </c>
      <c r="K198" s="107">
        <v>886</v>
      </c>
      <c r="L198" s="410">
        <v>4865</v>
      </c>
      <c r="M198" s="410">
        <v>5751</v>
      </c>
      <c r="N198" s="410">
        <v>6503</v>
      </c>
      <c r="O198" s="410">
        <v>7045</v>
      </c>
      <c r="P198" s="410">
        <v>7231</v>
      </c>
      <c r="Q198" s="410">
        <v>31395</v>
      </c>
    </row>
    <row r="199" spans="1:17" hidden="1" x14ac:dyDescent="0.2">
      <c r="A199" s="418" t="str">
        <f t="shared" si="9"/>
        <v>8992014</v>
      </c>
      <c r="B199" s="419" t="s">
        <v>865</v>
      </c>
      <c r="C199" s="423" t="s">
        <v>1429</v>
      </c>
      <c r="D199" s="419" t="s">
        <v>1081</v>
      </c>
      <c r="E199" s="419" t="s">
        <v>866</v>
      </c>
      <c r="F199" s="317">
        <v>2014</v>
      </c>
      <c r="G199" s="421">
        <v>7815653</v>
      </c>
      <c r="H199" s="422">
        <f t="shared" si="10"/>
        <v>7816</v>
      </c>
      <c r="I199" s="258">
        <f t="shared" si="11"/>
        <v>899</v>
      </c>
      <c r="K199" s="107">
        <v>887</v>
      </c>
      <c r="L199" s="410">
        <v>21767</v>
      </c>
      <c r="M199" s="410">
        <v>20962</v>
      </c>
      <c r="N199" s="410">
        <v>21480</v>
      </c>
      <c r="O199" s="410">
        <v>23211</v>
      </c>
      <c r="P199" s="410">
        <v>22673</v>
      </c>
      <c r="Q199" s="410">
        <v>110093</v>
      </c>
    </row>
    <row r="200" spans="1:17" hidden="1" x14ac:dyDescent="0.2">
      <c r="A200" s="418" t="str">
        <f t="shared" si="9"/>
        <v>9032014</v>
      </c>
      <c r="B200" s="419" t="s">
        <v>865</v>
      </c>
      <c r="C200" s="423" t="s">
        <v>1430</v>
      </c>
      <c r="D200" s="419" t="s">
        <v>1082</v>
      </c>
      <c r="E200" s="419" t="s">
        <v>866</v>
      </c>
      <c r="F200" s="317">
        <v>2014</v>
      </c>
      <c r="G200" s="421">
        <v>8298939</v>
      </c>
      <c r="H200" s="422">
        <f t="shared" si="10"/>
        <v>8299</v>
      </c>
      <c r="I200" s="258">
        <f t="shared" si="11"/>
        <v>903</v>
      </c>
      <c r="K200" s="107">
        <v>888</v>
      </c>
      <c r="L200" s="410">
        <v>3995</v>
      </c>
      <c r="M200" s="410">
        <v>3981</v>
      </c>
      <c r="N200" s="410">
        <v>4105</v>
      </c>
      <c r="O200" s="410">
        <v>3343</v>
      </c>
      <c r="P200" s="410">
        <v>3212</v>
      </c>
      <c r="Q200" s="410">
        <v>18636</v>
      </c>
    </row>
    <row r="201" spans="1:17" hidden="1" x14ac:dyDescent="0.2">
      <c r="A201" s="418" t="str">
        <f t="shared" si="9"/>
        <v>9042014</v>
      </c>
      <c r="B201" s="419" t="s">
        <v>865</v>
      </c>
      <c r="C201" s="423" t="s">
        <v>1431</v>
      </c>
      <c r="D201" s="419" t="s">
        <v>1083</v>
      </c>
      <c r="E201" s="419" t="s">
        <v>866</v>
      </c>
      <c r="F201" s="317">
        <v>2014</v>
      </c>
      <c r="G201" s="421">
        <v>433202</v>
      </c>
      <c r="H201" s="422">
        <f t="shared" si="10"/>
        <v>433</v>
      </c>
      <c r="I201" s="258">
        <f t="shared" si="11"/>
        <v>904</v>
      </c>
      <c r="K201" s="107">
        <v>889</v>
      </c>
      <c r="L201" s="410">
        <v>136332</v>
      </c>
      <c r="M201" s="410">
        <v>138831</v>
      </c>
      <c r="N201" s="410">
        <v>138991</v>
      </c>
      <c r="O201" s="410">
        <v>147701</v>
      </c>
      <c r="P201" s="410">
        <v>157334</v>
      </c>
      <c r="Q201" s="410">
        <v>719189</v>
      </c>
    </row>
    <row r="202" spans="1:17" hidden="1" x14ac:dyDescent="0.2">
      <c r="A202" s="418" t="str">
        <f t="shared" si="9"/>
        <v>9052014</v>
      </c>
      <c r="B202" s="419" t="s">
        <v>865</v>
      </c>
      <c r="C202" s="423" t="s">
        <v>1432</v>
      </c>
      <c r="D202" s="419" t="s">
        <v>1084</v>
      </c>
      <c r="E202" s="419" t="s">
        <v>866</v>
      </c>
      <c r="F202" s="317">
        <v>2014</v>
      </c>
      <c r="G202" s="421">
        <v>5772699</v>
      </c>
      <c r="H202" s="422">
        <f t="shared" si="10"/>
        <v>5773</v>
      </c>
      <c r="I202" s="258">
        <f t="shared" si="11"/>
        <v>905</v>
      </c>
      <c r="K202" s="107">
        <v>890</v>
      </c>
      <c r="L202" s="410">
        <v>4956</v>
      </c>
      <c r="M202" s="410">
        <v>5645</v>
      </c>
      <c r="N202" s="410">
        <v>5297</v>
      </c>
      <c r="O202" s="410">
        <v>5172</v>
      </c>
      <c r="P202" s="410">
        <v>6441</v>
      </c>
      <c r="Q202" s="410">
        <v>27511</v>
      </c>
    </row>
    <row r="203" spans="1:17" hidden="1" x14ac:dyDescent="0.2">
      <c r="A203" s="418" t="str">
        <f t="shared" si="9"/>
        <v>9072014</v>
      </c>
      <c r="B203" s="419" t="s">
        <v>865</v>
      </c>
      <c r="C203" s="423" t="s">
        <v>1433</v>
      </c>
      <c r="D203" s="419" t="s">
        <v>1085</v>
      </c>
      <c r="E203" s="419" t="s">
        <v>866</v>
      </c>
      <c r="F203" s="317">
        <v>2014</v>
      </c>
      <c r="G203" s="421">
        <v>11693743</v>
      </c>
      <c r="H203" s="422">
        <f t="shared" si="10"/>
        <v>11694</v>
      </c>
      <c r="I203" s="258">
        <f t="shared" si="11"/>
        <v>907</v>
      </c>
      <c r="K203" s="107">
        <v>891</v>
      </c>
      <c r="L203" s="410">
        <v>74014</v>
      </c>
      <c r="M203" s="410">
        <v>77464</v>
      </c>
      <c r="N203" s="410">
        <v>83819</v>
      </c>
      <c r="O203" s="410">
        <v>87306</v>
      </c>
      <c r="P203" s="410">
        <v>90803</v>
      </c>
      <c r="Q203" s="410">
        <v>413406</v>
      </c>
    </row>
    <row r="204" spans="1:17" hidden="1" x14ac:dyDescent="0.2">
      <c r="A204" s="418" t="str">
        <f t="shared" si="9"/>
        <v>9102014</v>
      </c>
      <c r="B204" s="419" t="s">
        <v>865</v>
      </c>
      <c r="C204" s="423" t="s">
        <v>1434</v>
      </c>
      <c r="D204" s="419" t="s">
        <v>1089</v>
      </c>
      <c r="E204" s="419" t="s">
        <v>866</v>
      </c>
      <c r="F204" s="317">
        <v>2014</v>
      </c>
      <c r="G204" s="421">
        <v>592110</v>
      </c>
      <c r="H204" s="422">
        <f t="shared" si="10"/>
        <v>592</v>
      </c>
      <c r="I204" s="258">
        <f t="shared" si="11"/>
        <v>910</v>
      </c>
      <c r="K204" s="107">
        <v>896</v>
      </c>
      <c r="L204" s="410">
        <v>6607</v>
      </c>
      <c r="M204" s="410">
        <v>6875</v>
      </c>
      <c r="N204" s="410">
        <v>5956</v>
      </c>
      <c r="O204" s="410">
        <v>6888</v>
      </c>
      <c r="P204" s="410">
        <v>6940</v>
      </c>
      <c r="Q204" s="410">
        <v>33266</v>
      </c>
    </row>
    <row r="205" spans="1:17" hidden="1" x14ac:dyDescent="0.2">
      <c r="A205" s="418" t="str">
        <f t="shared" si="9"/>
        <v>9112014</v>
      </c>
      <c r="B205" s="419" t="s">
        <v>865</v>
      </c>
      <c r="C205" s="423" t="s">
        <v>1435</v>
      </c>
      <c r="D205" s="419" t="s">
        <v>1090</v>
      </c>
      <c r="E205" s="419" t="s">
        <v>866</v>
      </c>
      <c r="F205" s="317">
        <v>2014</v>
      </c>
      <c r="G205" s="421">
        <v>12885570</v>
      </c>
      <c r="H205" s="422">
        <f t="shared" si="10"/>
        <v>12886</v>
      </c>
      <c r="I205" s="258">
        <f t="shared" si="11"/>
        <v>911</v>
      </c>
      <c r="K205" s="107">
        <v>897</v>
      </c>
      <c r="L205" s="410">
        <v>140386</v>
      </c>
      <c r="M205" s="410">
        <v>152106</v>
      </c>
      <c r="N205" s="410">
        <v>162329</v>
      </c>
      <c r="O205" s="410">
        <v>172781</v>
      </c>
      <c r="P205" s="410">
        <v>179839</v>
      </c>
      <c r="Q205" s="410">
        <v>807441</v>
      </c>
    </row>
    <row r="206" spans="1:17" hidden="1" x14ac:dyDescent="0.2">
      <c r="A206" s="418" t="str">
        <f t="shared" si="9"/>
        <v>9142014</v>
      </c>
      <c r="B206" s="419" t="s">
        <v>865</v>
      </c>
      <c r="C206" s="423" t="s">
        <v>1436</v>
      </c>
      <c r="D206" s="419" t="s">
        <v>1093</v>
      </c>
      <c r="E206" s="419" t="s">
        <v>866</v>
      </c>
      <c r="F206" s="317">
        <v>2014</v>
      </c>
      <c r="G206" s="421">
        <v>44791407</v>
      </c>
      <c r="H206" s="422">
        <f t="shared" si="10"/>
        <v>44791</v>
      </c>
      <c r="I206" s="258">
        <f t="shared" si="11"/>
        <v>914</v>
      </c>
      <c r="K206" s="107">
        <v>898</v>
      </c>
      <c r="L206" s="410">
        <v>37693</v>
      </c>
      <c r="M206" s="410">
        <v>44418</v>
      </c>
      <c r="N206" s="410">
        <v>42281</v>
      </c>
      <c r="O206" s="410">
        <v>44217</v>
      </c>
      <c r="P206" s="410">
        <v>45210</v>
      </c>
      <c r="Q206" s="410">
        <v>213819</v>
      </c>
    </row>
    <row r="207" spans="1:17" hidden="1" x14ac:dyDescent="0.2">
      <c r="A207" s="418" t="str">
        <f t="shared" si="9"/>
        <v>9152014</v>
      </c>
      <c r="B207" s="419" t="s">
        <v>865</v>
      </c>
      <c r="C207" s="423" t="s">
        <v>1437</v>
      </c>
      <c r="D207" s="419" t="s">
        <v>1094</v>
      </c>
      <c r="E207" s="419" t="s">
        <v>866</v>
      </c>
      <c r="F207" s="317">
        <v>2014</v>
      </c>
      <c r="G207" s="421">
        <v>3745590</v>
      </c>
      <c r="H207" s="422">
        <f t="shared" si="10"/>
        <v>3746</v>
      </c>
      <c r="I207" s="258">
        <f t="shared" si="11"/>
        <v>915</v>
      </c>
      <c r="K207" s="107">
        <v>899</v>
      </c>
      <c r="L207" s="410">
        <v>7816</v>
      </c>
      <c r="M207" s="410">
        <v>5512</v>
      </c>
      <c r="N207" s="410">
        <v>5499</v>
      </c>
      <c r="O207" s="410">
        <v>5399</v>
      </c>
      <c r="P207" s="410">
        <v>5888</v>
      </c>
      <c r="Q207" s="410">
        <v>30114</v>
      </c>
    </row>
    <row r="208" spans="1:17" hidden="1" x14ac:dyDescent="0.2">
      <c r="A208" s="418" t="str">
        <f t="shared" si="9"/>
        <v>9162014</v>
      </c>
      <c r="B208" s="419" t="s">
        <v>865</v>
      </c>
      <c r="C208" s="423" t="s">
        <v>1438</v>
      </c>
      <c r="D208" s="419" t="s">
        <v>1095</v>
      </c>
      <c r="E208" s="419" t="s">
        <v>866</v>
      </c>
      <c r="F208" s="317">
        <v>2014</v>
      </c>
      <c r="G208" s="421">
        <v>92863793</v>
      </c>
      <c r="H208" s="422">
        <f t="shared" si="10"/>
        <v>92864</v>
      </c>
      <c r="I208" s="258">
        <f t="shared" si="11"/>
        <v>916</v>
      </c>
      <c r="K208" s="107">
        <v>903</v>
      </c>
      <c r="L208" s="410">
        <v>8299</v>
      </c>
      <c r="M208" s="410">
        <v>8289</v>
      </c>
      <c r="N208" s="410">
        <v>9385</v>
      </c>
      <c r="O208" s="410">
        <v>9549</v>
      </c>
      <c r="P208" s="410">
        <v>9666</v>
      </c>
      <c r="Q208" s="410">
        <v>45188</v>
      </c>
    </row>
    <row r="209" spans="1:17" hidden="1" x14ac:dyDescent="0.2">
      <c r="A209" s="418" t="str">
        <f t="shared" si="9"/>
        <v>9172014</v>
      </c>
      <c r="B209" s="419" t="s">
        <v>865</v>
      </c>
      <c r="C209" s="423" t="s">
        <v>1439</v>
      </c>
      <c r="D209" s="419" t="s">
        <v>1096</v>
      </c>
      <c r="E209" s="419" t="s">
        <v>866</v>
      </c>
      <c r="F209" s="317">
        <v>2014</v>
      </c>
      <c r="G209" s="421">
        <v>152469469</v>
      </c>
      <c r="H209" s="422">
        <f t="shared" si="10"/>
        <v>152469</v>
      </c>
      <c r="I209" s="258">
        <f t="shared" si="11"/>
        <v>917</v>
      </c>
      <c r="K209" s="107">
        <v>904</v>
      </c>
      <c r="L209" s="410">
        <v>433</v>
      </c>
      <c r="M209" s="410">
        <v>784</v>
      </c>
      <c r="N209" s="410">
        <v>652</v>
      </c>
      <c r="O209" s="410">
        <v>1095</v>
      </c>
      <c r="P209" s="410">
        <v>1051</v>
      </c>
      <c r="Q209" s="410">
        <v>4015</v>
      </c>
    </row>
    <row r="210" spans="1:17" hidden="1" x14ac:dyDescent="0.2">
      <c r="A210" s="418" t="str">
        <f t="shared" si="9"/>
        <v>9182014</v>
      </c>
      <c r="B210" s="419" t="s">
        <v>865</v>
      </c>
      <c r="C210" s="423" t="s">
        <v>1440</v>
      </c>
      <c r="D210" s="419" t="s">
        <v>1097</v>
      </c>
      <c r="E210" s="419" t="s">
        <v>866</v>
      </c>
      <c r="F210" s="317">
        <v>2014</v>
      </c>
      <c r="G210" s="421">
        <v>4897039</v>
      </c>
      <c r="H210" s="422">
        <f t="shared" si="10"/>
        <v>4897</v>
      </c>
      <c r="I210" s="258">
        <f t="shared" si="11"/>
        <v>918</v>
      </c>
      <c r="K210" s="107">
        <v>905</v>
      </c>
      <c r="L210" s="410">
        <v>5773</v>
      </c>
      <c r="M210" s="410">
        <v>6652</v>
      </c>
      <c r="N210" s="410">
        <v>7823</v>
      </c>
      <c r="O210" s="410">
        <v>8566</v>
      </c>
      <c r="P210" s="410">
        <v>8938</v>
      </c>
      <c r="Q210" s="410">
        <v>37752</v>
      </c>
    </row>
    <row r="211" spans="1:17" hidden="1" x14ac:dyDescent="0.2">
      <c r="A211" s="418" t="str">
        <f t="shared" si="9"/>
        <v>9192014</v>
      </c>
      <c r="B211" s="419" t="s">
        <v>865</v>
      </c>
      <c r="C211" s="423" t="s">
        <v>1441</v>
      </c>
      <c r="D211" s="419" t="s">
        <v>1098</v>
      </c>
      <c r="E211" s="419" t="s">
        <v>866</v>
      </c>
      <c r="F211" s="317">
        <v>2014</v>
      </c>
      <c r="G211" s="421">
        <v>4583718</v>
      </c>
      <c r="H211" s="422">
        <f t="shared" si="10"/>
        <v>4584</v>
      </c>
      <c r="I211" s="258">
        <f t="shared" si="11"/>
        <v>919</v>
      </c>
      <c r="K211" s="107">
        <v>907</v>
      </c>
      <c r="L211" s="410">
        <v>11694</v>
      </c>
      <c r="M211" s="410">
        <v>7211</v>
      </c>
      <c r="N211" s="410">
        <v>2860</v>
      </c>
      <c r="O211" s="410">
        <v>3036</v>
      </c>
      <c r="P211" s="410">
        <v>2477</v>
      </c>
      <c r="Q211" s="410">
        <v>27278</v>
      </c>
    </row>
    <row r="212" spans="1:17" hidden="1" x14ac:dyDescent="0.2">
      <c r="A212" s="418" t="str">
        <f t="shared" si="9"/>
        <v>9202014</v>
      </c>
      <c r="B212" s="419" t="s">
        <v>865</v>
      </c>
      <c r="C212" s="423" t="s">
        <v>1442</v>
      </c>
      <c r="D212" s="419" t="s">
        <v>1099</v>
      </c>
      <c r="E212" s="419" t="s">
        <v>866</v>
      </c>
      <c r="F212" s="317">
        <v>2014</v>
      </c>
      <c r="G212" s="421">
        <v>22803017</v>
      </c>
      <c r="H212" s="422">
        <f t="shared" si="10"/>
        <v>22803</v>
      </c>
      <c r="I212" s="258">
        <f t="shared" si="11"/>
        <v>920</v>
      </c>
      <c r="K212" s="107">
        <v>908</v>
      </c>
      <c r="L212" s="410">
        <v>589</v>
      </c>
      <c r="M212" s="410">
        <v>978</v>
      </c>
      <c r="N212" s="410">
        <v>1185</v>
      </c>
      <c r="O212" s="410">
        <v>1479</v>
      </c>
      <c r="P212" s="410">
        <v>1760</v>
      </c>
      <c r="Q212" s="410">
        <v>5991</v>
      </c>
    </row>
    <row r="213" spans="1:17" hidden="1" x14ac:dyDescent="0.2">
      <c r="A213" s="418" t="str">
        <f t="shared" si="9"/>
        <v>9212014</v>
      </c>
      <c r="B213" s="419" t="s">
        <v>865</v>
      </c>
      <c r="C213" s="423" t="s">
        <v>1443</v>
      </c>
      <c r="D213" s="419" t="s">
        <v>1100</v>
      </c>
      <c r="E213" s="419" t="s">
        <v>866</v>
      </c>
      <c r="F213" s="317">
        <v>2014</v>
      </c>
      <c r="G213" s="421">
        <v>3510338</v>
      </c>
      <c r="H213" s="422">
        <f t="shared" si="10"/>
        <v>3510</v>
      </c>
      <c r="I213" s="258">
        <f t="shared" si="11"/>
        <v>921</v>
      </c>
      <c r="K213" s="107">
        <v>909</v>
      </c>
      <c r="L213" s="410">
        <v>18</v>
      </c>
      <c r="M213" s="410">
        <v>29</v>
      </c>
      <c r="N213" s="410">
        <v>22</v>
      </c>
      <c r="O213" s="410">
        <v>22</v>
      </c>
      <c r="P213" s="410">
        <v>26</v>
      </c>
      <c r="Q213" s="410">
        <v>117</v>
      </c>
    </row>
    <row r="214" spans="1:17" hidden="1" x14ac:dyDescent="0.2">
      <c r="A214" s="418" t="str">
        <f t="shared" si="9"/>
        <v>9222014</v>
      </c>
      <c r="B214" s="419" t="s">
        <v>865</v>
      </c>
      <c r="C214" s="423" t="s">
        <v>1444</v>
      </c>
      <c r="D214" s="419" t="s">
        <v>1101</v>
      </c>
      <c r="E214" s="419" t="s">
        <v>866</v>
      </c>
      <c r="F214" s="317">
        <v>2014</v>
      </c>
      <c r="G214" s="421">
        <v>50094312</v>
      </c>
      <c r="H214" s="422">
        <f t="shared" si="10"/>
        <v>50094</v>
      </c>
      <c r="I214" s="258">
        <f t="shared" si="11"/>
        <v>922</v>
      </c>
      <c r="K214" s="107">
        <v>910</v>
      </c>
      <c r="L214" s="410">
        <v>592</v>
      </c>
      <c r="M214" s="410">
        <v>505</v>
      </c>
      <c r="N214" s="410">
        <v>524</v>
      </c>
      <c r="O214" s="410">
        <v>541</v>
      </c>
      <c r="P214" s="410">
        <v>463</v>
      </c>
      <c r="Q214" s="410">
        <v>2625</v>
      </c>
    </row>
    <row r="215" spans="1:17" hidden="1" x14ac:dyDescent="0.2">
      <c r="A215" s="418" t="str">
        <f t="shared" si="9"/>
        <v>9232014</v>
      </c>
      <c r="B215" s="419" t="s">
        <v>865</v>
      </c>
      <c r="C215" s="423" t="s">
        <v>1445</v>
      </c>
      <c r="D215" s="419" t="s">
        <v>1102</v>
      </c>
      <c r="E215" s="419" t="s">
        <v>866</v>
      </c>
      <c r="F215" s="317">
        <v>2014</v>
      </c>
      <c r="G215" s="421">
        <v>849826</v>
      </c>
      <c r="H215" s="422">
        <f t="shared" si="10"/>
        <v>850</v>
      </c>
      <c r="I215" s="258">
        <f t="shared" si="11"/>
        <v>923</v>
      </c>
      <c r="K215" s="107">
        <v>911</v>
      </c>
      <c r="L215" s="410">
        <v>12886</v>
      </c>
      <c r="M215" s="410">
        <v>13407</v>
      </c>
      <c r="N215" s="410">
        <v>14700</v>
      </c>
      <c r="O215" s="410">
        <v>15258</v>
      </c>
      <c r="P215" s="410">
        <v>15363</v>
      </c>
      <c r="Q215" s="410">
        <v>71614</v>
      </c>
    </row>
    <row r="216" spans="1:17" hidden="1" x14ac:dyDescent="0.2">
      <c r="A216" s="418" t="str">
        <f t="shared" si="9"/>
        <v>9242014</v>
      </c>
      <c r="B216" s="419" t="s">
        <v>865</v>
      </c>
      <c r="C216" s="423" t="s">
        <v>1446</v>
      </c>
      <c r="D216" s="419" t="s">
        <v>1103</v>
      </c>
      <c r="E216" s="419" t="s">
        <v>866</v>
      </c>
      <c r="F216" s="317">
        <v>2014</v>
      </c>
      <c r="G216" s="421">
        <v>112406825</v>
      </c>
      <c r="H216" s="422">
        <f t="shared" si="10"/>
        <v>112407</v>
      </c>
      <c r="I216" s="258">
        <f t="shared" si="11"/>
        <v>924</v>
      </c>
      <c r="K216" s="107">
        <v>912</v>
      </c>
      <c r="L216" s="410">
        <v>53</v>
      </c>
      <c r="M216" s="410">
        <v>45</v>
      </c>
      <c r="N216" s="410">
        <v>45</v>
      </c>
      <c r="O216" s="410">
        <v>41</v>
      </c>
      <c r="P216" s="410">
        <v>42</v>
      </c>
      <c r="Q216" s="410">
        <v>226</v>
      </c>
    </row>
    <row r="217" spans="1:17" hidden="1" x14ac:dyDescent="0.2">
      <c r="A217" s="418" t="str">
        <f t="shared" si="9"/>
        <v>9252014</v>
      </c>
      <c r="B217" s="419" t="s">
        <v>865</v>
      </c>
      <c r="C217" s="423" t="s">
        <v>1447</v>
      </c>
      <c r="D217" s="419" t="s">
        <v>1104</v>
      </c>
      <c r="E217" s="419" t="s">
        <v>866</v>
      </c>
      <c r="F217" s="317">
        <v>2014</v>
      </c>
      <c r="G217" s="421">
        <v>62235858</v>
      </c>
      <c r="H217" s="422">
        <f t="shared" si="10"/>
        <v>62236</v>
      </c>
      <c r="I217" s="258">
        <f t="shared" si="11"/>
        <v>925</v>
      </c>
      <c r="K217" s="107">
        <v>913</v>
      </c>
      <c r="L217" s="410">
        <v>371</v>
      </c>
      <c r="M217" s="410">
        <v>626</v>
      </c>
      <c r="N217" s="410">
        <v>874</v>
      </c>
      <c r="O217" s="410">
        <v>1045</v>
      </c>
      <c r="P217" s="410">
        <v>1227</v>
      </c>
      <c r="Q217" s="410">
        <v>4143</v>
      </c>
    </row>
    <row r="218" spans="1:17" hidden="1" x14ac:dyDescent="0.2">
      <c r="A218" s="418" t="str">
        <f t="shared" si="9"/>
        <v>9262014</v>
      </c>
      <c r="B218" s="419" t="s">
        <v>865</v>
      </c>
      <c r="C218" s="423" t="s">
        <v>1448</v>
      </c>
      <c r="D218" s="419" t="s">
        <v>1105</v>
      </c>
      <c r="E218" s="419" t="s">
        <v>866</v>
      </c>
      <c r="F218" s="317">
        <v>2014</v>
      </c>
      <c r="G218" s="421">
        <v>20026730</v>
      </c>
      <c r="H218" s="422">
        <f t="shared" si="10"/>
        <v>20027</v>
      </c>
      <c r="I218" s="258">
        <f t="shared" si="11"/>
        <v>926</v>
      </c>
      <c r="K218" s="107">
        <v>914</v>
      </c>
      <c r="L218" s="410">
        <v>44791</v>
      </c>
      <c r="M218" s="410">
        <v>44954</v>
      </c>
      <c r="N218" s="410">
        <v>41073</v>
      </c>
      <c r="O218" s="410">
        <v>41197</v>
      </c>
      <c r="P218" s="410">
        <v>40928</v>
      </c>
      <c r="Q218" s="410">
        <v>212943</v>
      </c>
    </row>
    <row r="219" spans="1:17" hidden="1" x14ac:dyDescent="0.2">
      <c r="A219" s="418" t="str">
        <f t="shared" si="9"/>
        <v>9272014</v>
      </c>
      <c r="B219" s="419" t="s">
        <v>865</v>
      </c>
      <c r="C219" s="423" t="s">
        <v>1449</v>
      </c>
      <c r="D219" s="419" t="s">
        <v>1106</v>
      </c>
      <c r="E219" s="419" t="s">
        <v>866</v>
      </c>
      <c r="F219" s="317">
        <v>2014</v>
      </c>
      <c r="G219" s="421">
        <v>104041859</v>
      </c>
      <c r="H219" s="422">
        <f t="shared" si="10"/>
        <v>104042</v>
      </c>
      <c r="I219" s="258">
        <f t="shared" si="11"/>
        <v>927</v>
      </c>
      <c r="K219" s="107">
        <v>915</v>
      </c>
      <c r="L219" s="410">
        <v>3746</v>
      </c>
      <c r="M219" s="410">
        <v>4488</v>
      </c>
      <c r="N219" s="410">
        <v>4255</v>
      </c>
      <c r="O219" s="410">
        <v>4092</v>
      </c>
      <c r="P219" s="410">
        <v>4000</v>
      </c>
      <c r="Q219" s="410">
        <v>20581</v>
      </c>
    </row>
    <row r="220" spans="1:17" hidden="1" x14ac:dyDescent="0.2">
      <c r="A220" s="418" t="str">
        <f t="shared" si="9"/>
        <v>9282014</v>
      </c>
      <c r="B220" s="419" t="s">
        <v>865</v>
      </c>
      <c r="C220" s="423" t="s">
        <v>1450</v>
      </c>
      <c r="D220" s="419" t="s">
        <v>1107</v>
      </c>
      <c r="E220" s="419" t="s">
        <v>866</v>
      </c>
      <c r="F220" s="317">
        <v>2014</v>
      </c>
      <c r="G220" s="421">
        <v>269346232</v>
      </c>
      <c r="H220" s="422">
        <f t="shared" si="10"/>
        <v>269346</v>
      </c>
      <c r="I220" s="258">
        <f t="shared" si="11"/>
        <v>928</v>
      </c>
      <c r="K220" s="107">
        <v>916</v>
      </c>
      <c r="L220" s="410">
        <v>92864</v>
      </c>
      <c r="M220" s="410">
        <v>94576</v>
      </c>
      <c r="N220" s="410">
        <v>100520</v>
      </c>
      <c r="O220" s="410">
        <v>101938</v>
      </c>
      <c r="P220" s="410">
        <v>105225</v>
      </c>
      <c r="Q220" s="410">
        <v>495123</v>
      </c>
    </row>
    <row r="221" spans="1:17" hidden="1" x14ac:dyDescent="0.2">
      <c r="A221" s="418" t="str">
        <f t="shared" si="9"/>
        <v>9292014</v>
      </c>
      <c r="B221" s="419" t="s">
        <v>865</v>
      </c>
      <c r="C221" s="423" t="s">
        <v>1451</v>
      </c>
      <c r="D221" s="419" t="s">
        <v>1108</v>
      </c>
      <c r="E221" s="419" t="s">
        <v>866</v>
      </c>
      <c r="F221" s="317">
        <v>2014</v>
      </c>
      <c r="G221" s="421">
        <v>1179333</v>
      </c>
      <c r="H221" s="422">
        <f t="shared" si="10"/>
        <v>1179</v>
      </c>
      <c r="I221" s="258">
        <f t="shared" si="11"/>
        <v>929</v>
      </c>
      <c r="K221" s="107">
        <v>917</v>
      </c>
      <c r="L221" s="410">
        <v>152469</v>
      </c>
      <c r="M221" s="410">
        <v>173835</v>
      </c>
      <c r="N221" s="410">
        <v>200356</v>
      </c>
      <c r="O221" s="410">
        <v>194068</v>
      </c>
      <c r="P221" s="410">
        <v>205782</v>
      </c>
      <c r="Q221" s="410">
        <v>926510</v>
      </c>
    </row>
    <row r="222" spans="1:17" hidden="1" x14ac:dyDescent="0.2">
      <c r="A222" s="418" t="str">
        <f t="shared" si="9"/>
        <v>9322014</v>
      </c>
      <c r="B222" s="419" t="s">
        <v>865</v>
      </c>
      <c r="C222" s="423" t="s">
        <v>1452</v>
      </c>
      <c r="D222" s="419" t="s">
        <v>1109</v>
      </c>
      <c r="E222" s="419" t="s">
        <v>866</v>
      </c>
      <c r="F222" s="317">
        <v>2014</v>
      </c>
      <c r="G222" s="421">
        <v>11672421</v>
      </c>
      <c r="H222" s="422">
        <f t="shared" si="10"/>
        <v>11672</v>
      </c>
      <c r="I222" s="258">
        <f t="shared" si="11"/>
        <v>932</v>
      </c>
      <c r="K222" s="107">
        <v>918</v>
      </c>
      <c r="L222" s="410">
        <v>4897</v>
      </c>
      <c r="M222" s="410">
        <v>5129</v>
      </c>
      <c r="N222" s="410">
        <v>5680</v>
      </c>
      <c r="O222" s="410">
        <v>6831</v>
      </c>
      <c r="P222" s="410">
        <v>6112</v>
      </c>
      <c r="Q222" s="410">
        <v>28649</v>
      </c>
    </row>
    <row r="223" spans="1:17" hidden="1" x14ac:dyDescent="0.2">
      <c r="A223" s="418" t="str">
        <f t="shared" si="9"/>
        <v>9332014</v>
      </c>
      <c r="B223" s="419" t="s">
        <v>865</v>
      </c>
      <c r="C223" s="423" t="s">
        <v>1453</v>
      </c>
      <c r="D223" s="419" t="s">
        <v>1110</v>
      </c>
      <c r="E223" s="419" t="s">
        <v>866</v>
      </c>
      <c r="F223" s="317">
        <v>2014</v>
      </c>
      <c r="G223" s="421">
        <v>4327635</v>
      </c>
      <c r="H223" s="422">
        <f t="shared" si="10"/>
        <v>4328</v>
      </c>
      <c r="I223" s="258">
        <f t="shared" si="11"/>
        <v>933</v>
      </c>
      <c r="K223" s="107">
        <v>919</v>
      </c>
      <c r="L223" s="410">
        <v>4584</v>
      </c>
      <c r="M223" s="410">
        <v>4598</v>
      </c>
      <c r="N223" s="410">
        <v>4635</v>
      </c>
      <c r="O223" s="410">
        <v>5264</v>
      </c>
      <c r="P223" s="410">
        <v>4726</v>
      </c>
      <c r="Q223" s="410">
        <v>23807</v>
      </c>
    </row>
    <row r="224" spans="1:17" hidden="1" x14ac:dyDescent="0.2">
      <c r="A224" s="418" t="str">
        <f t="shared" si="9"/>
        <v>9342014</v>
      </c>
      <c r="B224" s="419" t="s">
        <v>865</v>
      </c>
      <c r="C224" s="423" t="s">
        <v>1454</v>
      </c>
      <c r="D224" s="419" t="s">
        <v>1111</v>
      </c>
      <c r="E224" s="419" t="s">
        <v>866</v>
      </c>
      <c r="F224" s="317">
        <v>2014</v>
      </c>
      <c r="G224" s="421">
        <v>28230823</v>
      </c>
      <c r="H224" s="422">
        <f t="shared" si="10"/>
        <v>28231</v>
      </c>
      <c r="I224" s="258">
        <f t="shared" si="11"/>
        <v>934</v>
      </c>
      <c r="K224" s="107">
        <v>920</v>
      </c>
      <c r="L224" s="410">
        <v>22803</v>
      </c>
      <c r="M224" s="410">
        <v>28266</v>
      </c>
      <c r="N224" s="410">
        <v>29047</v>
      </c>
      <c r="O224" s="410">
        <v>28296</v>
      </c>
      <c r="P224" s="410">
        <v>28022</v>
      </c>
      <c r="Q224" s="410">
        <v>136434</v>
      </c>
    </row>
    <row r="225" spans="1:17" hidden="1" x14ac:dyDescent="0.2">
      <c r="A225" s="418" t="str">
        <f t="shared" si="9"/>
        <v>9352014</v>
      </c>
      <c r="B225" s="419" t="s">
        <v>865</v>
      </c>
      <c r="C225" s="423" t="s">
        <v>1455</v>
      </c>
      <c r="D225" s="419" t="s">
        <v>1112</v>
      </c>
      <c r="E225" s="419" t="s">
        <v>866</v>
      </c>
      <c r="F225" s="317">
        <v>2014</v>
      </c>
      <c r="G225" s="421">
        <v>4358474</v>
      </c>
      <c r="H225" s="422">
        <f t="shared" si="10"/>
        <v>4358</v>
      </c>
      <c r="I225" s="258">
        <f t="shared" si="11"/>
        <v>935</v>
      </c>
      <c r="K225" s="107">
        <v>921</v>
      </c>
      <c r="L225" s="410">
        <v>3510</v>
      </c>
      <c r="M225" s="410">
        <v>3256</v>
      </c>
      <c r="N225" s="410">
        <v>3512</v>
      </c>
      <c r="O225" s="410">
        <v>4789</v>
      </c>
      <c r="P225" s="410">
        <v>4838</v>
      </c>
      <c r="Q225" s="410">
        <v>19905</v>
      </c>
    </row>
    <row r="226" spans="1:17" hidden="1" x14ac:dyDescent="0.2">
      <c r="A226" s="418" t="str">
        <f t="shared" si="9"/>
        <v>9362014</v>
      </c>
      <c r="B226" s="419" t="s">
        <v>865</v>
      </c>
      <c r="C226" s="423" t="s">
        <v>1456</v>
      </c>
      <c r="D226" s="419" t="s">
        <v>1113</v>
      </c>
      <c r="E226" s="419" t="s">
        <v>866</v>
      </c>
      <c r="F226" s="317">
        <v>2014</v>
      </c>
      <c r="G226" s="421">
        <v>69205875</v>
      </c>
      <c r="H226" s="422">
        <f t="shared" si="10"/>
        <v>69206</v>
      </c>
      <c r="I226" s="258">
        <f t="shared" si="11"/>
        <v>936</v>
      </c>
      <c r="K226" s="107">
        <v>922</v>
      </c>
      <c r="L226" s="410">
        <v>50094</v>
      </c>
      <c r="M226" s="410">
        <v>54842</v>
      </c>
      <c r="N226" s="410">
        <v>52564</v>
      </c>
      <c r="O226" s="410">
        <v>51933</v>
      </c>
      <c r="P226" s="410">
        <v>49480</v>
      </c>
      <c r="Q226" s="410">
        <v>258913</v>
      </c>
    </row>
    <row r="227" spans="1:17" hidden="1" x14ac:dyDescent="0.2">
      <c r="A227" s="418" t="str">
        <f t="shared" si="9"/>
        <v>9372014</v>
      </c>
      <c r="B227" s="419" t="s">
        <v>865</v>
      </c>
      <c r="C227" s="423" t="s">
        <v>1457</v>
      </c>
      <c r="D227" s="419" t="s">
        <v>1114</v>
      </c>
      <c r="E227" s="419" t="s">
        <v>866</v>
      </c>
      <c r="F227" s="317">
        <v>2014</v>
      </c>
      <c r="G227" s="421">
        <v>36853138</v>
      </c>
      <c r="H227" s="422">
        <f t="shared" si="10"/>
        <v>36853</v>
      </c>
      <c r="I227" s="258">
        <f t="shared" si="11"/>
        <v>937</v>
      </c>
      <c r="K227" s="107">
        <v>923</v>
      </c>
      <c r="L227" s="410">
        <v>850</v>
      </c>
      <c r="M227" s="410">
        <v>995</v>
      </c>
      <c r="N227" s="410">
        <v>1000</v>
      </c>
      <c r="O227" s="410">
        <v>779</v>
      </c>
      <c r="P227" s="410">
        <v>984</v>
      </c>
      <c r="Q227" s="410">
        <v>4608</v>
      </c>
    </row>
    <row r="228" spans="1:17" hidden="1" x14ac:dyDescent="0.2">
      <c r="A228" s="418" t="str">
        <f t="shared" si="9"/>
        <v>9392014</v>
      </c>
      <c r="B228" s="419" t="s">
        <v>865</v>
      </c>
      <c r="C228" s="423" t="s">
        <v>1458</v>
      </c>
      <c r="D228" s="419" t="s">
        <v>1115</v>
      </c>
      <c r="E228" s="419" t="s">
        <v>866</v>
      </c>
      <c r="F228" s="317">
        <v>2014</v>
      </c>
      <c r="G228" s="421">
        <v>40836</v>
      </c>
      <c r="H228" s="422">
        <f t="shared" si="10"/>
        <v>41</v>
      </c>
      <c r="I228" s="258">
        <f t="shared" si="11"/>
        <v>939</v>
      </c>
      <c r="K228" s="107">
        <v>924</v>
      </c>
      <c r="L228" s="410">
        <v>112407</v>
      </c>
      <c r="M228" s="410">
        <v>144319</v>
      </c>
      <c r="N228" s="410">
        <v>152341</v>
      </c>
      <c r="O228" s="410">
        <v>157245</v>
      </c>
      <c r="P228" s="410">
        <v>158981</v>
      </c>
      <c r="Q228" s="410">
        <v>725293</v>
      </c>
    </row>
    <row r="229" spans="1:17" hidden="1" x14ac:dyDescent="0.2">
      <c r="A229" s="418" t="str">
        <f t="shared" si="9"/>
        <v>9402014</v>
      </c>
      <c r="B229" s="419" t="s">
        <v>865</v>
      </c>
      <c r="C229" s="423" t="s">
        <v>1459</v>
      </c>
      <c r="D229" s="419" t="s">
        <v>1116</v>
      </c>
      <c r="E229" s="419" t="s">
        <v>866</v>
      </c>
      <c r="F229" s="317">
        <v>2014</v>
      </c>
      <c r="G229" s="421">
        <v>6842826</v>
      </c>
      <c r="H229" s="422">
        <f t="shared" si="10"/>
        <v>6843</v>
      </c>
      <c r="I229" s="258">
        <f t="shared" si="11"/>
        <v>940</v>
      </c>
      <c r="K229" s="107">
        <v>925</v>
      </c>
      <c r="L229" s="410">
        <v>62236</v>
      </c>
      <c r="M229" s="410">
        <v>62954</v>
      </c>
      <c r="N229" s="410">
        <v>65544</v>
      </c>
      <c r="O229" s="410">
        <v>67543</v>
      </c>
      <c r="P229" s="410">
        <v>67332</v>
      </c>
      <c r="Q229" s="410">
        <v>325609</v>
      </c>
    </row>
    <row r="230" spans="1:17" hidden="1" x14ac:dyDescent="0.2">
      <c r="A230" s="418" t="str">
        <f t="shared" si="9"/>
        <v>9412014</v>
      </c>
      <c r="B230" s="419" t="s">
        <v>865</v>
      </c>
      <c r="C230" s="423" t="s">
        <v>1460</v>
      </c>
      <c r="D230" s="419" t="s">
        <v>1117</v>
      </c>
      <c r="E230" s="419" t="s">
        <v>866</v>
      </c>
      <c r="F230" s="317">
        <v>2014</v>
      </c>
      <c r="G230" s="421">
        <v>90662507</v>
      </c>
      <c r="H230" s="422">
        <f t="shared" si="10"/>
        <v>90663</v>
      </c>
      <c r="I230" s="258">
        <f t="shared" si="11"/>
        <v>941</v>
      </c>
      <c r="K230" s="107">
        <v>926</v>
      </c>
      <c r="L230" s="410">
        <v>20027</v>
      </c>
      <c r="M230" s="410">
        <v>20367</v>
      </c>
      <c r="N230" s="410">
        <v>20602</v>
      </c>
      <c r="O230" s="410">
        <v>21684</v>
      </c>
      <c r="P230" s="410">
        <v>24087</v>
      </c>
      <c r="Q230" s="410">
        <v>106767</v>
      </c>
    </row>
    <row r="231" spans="1:17" hidden="1" x14ac:dyDescent="0.2">
      <c r="A231" s="418" t="str">
        <f t="shared" si="9"/>
        <v>9422014</v>
      </c>
      <c r="B231" s="419" t="s">
        <v>865</v>
      </c>
      <c r="C231" s="423" t="s">
        <v>1461</v>
      </c>
      <c r="D231" s="419" t="s">
        <v>1118</v>
      </c>
      <c r="E231" s="419" t="s">
        <v>866</v>
      </c>
      <c r="F231" s="317">
        <v>2014</v>
      </c>
      <c r="G231" s="421">
        <v>57045859</v>
      </c>
      <c r="H231" s="422">
        <f t="shared" si="10"/>
        <v>57046</v>
      </c>
      <c r="I231" s="258">
        <f t="shared" si="11"/>
        <v>942</v>
      </c>
      <c r="K231" s="107">
        <v>927</v>
      </c>
      <c r="L231" s="410">
        <v>104042</v>
      </c>
      <c r="M231" s="410">
        <v>110105</v>
      </c>
      <c r="N231" s="410">
        <v>109990</v>
      </c>
      <c r="O231" s="410">
        <v>109131</v>
      </c>
      <c r="P231" s="410">
        <v>109663</v>
      </c>
      <c r="Q231" s="410">
        <v>542931</v>
      </c>
    </row>
    <row r="232" spans="1:17" hidden="1" x14ac:dyDescent="0.2">
      <c r="A232" s="418" t="str">
        <f t="shared" si="9"/>
        <v>9432014</v>
      </c>
      <c r="B232" s="419" t="s">
        <v>865</v>
      </c>
      <c r="C232" s="423" t="s">
        <v>1462</v>
      </c>
      <c r="D232" s="419" t="s">
        <v>1119</v>
      </c>
      <c r="E232" s="419" t="s">
        <v>866</v>
      </c>
      <c r="F232" s="317">
        <v>2014</v>
      </c>
      <c r="G232" s="421">
        <v>29835069</v>
      </c>
      <c r="H232" s="422">
        <f t="shared" si="10"/>
        <v>29835</v>
      </c>
      <c r="I232" s="258">
        <f t="shared" si="11"/>
        <v>943</v>
      </c>
      <c r="K232" s="107">
        <v>928</v>
      </c>
      <c r="L232" s="410">
        <v>269346</v>
      </c>
      <c r="M232" s="410">
        <v>284350</v>
      </c>
      <c r="N232" s="410">
        <v>276911</v>
      </c>
      <c r="O232" s="410">
        <v>284500</v>
      </c>
      <c r="P232" s="410">
        <v>276323</v>
      </c>
      <c r="Q232" s="410">
        <v>1391430</v>
      </c>
    </row>
    <row r="233" spans="1:17" hidden="1" x14ac:dyDescent="0.2">
      <c r="A233" s="418" t="str">
        <f t="shared" si="9"/>
        <v>9442014</v>
      </c>
      <c r="B233" s="419" t="s">
        <v>865</v>
      </c>
      <c r="C233" s="423" t="s">
        <v>1463</v>
      </c>
      <c r="D233" s="419" t="s">
        <v>1120</v>
      </c>
      <c r="E233" s="419" t="s">
        <v>866</v>
      </c>
      <c r="F233" s="317">
        <v>2014</v>
      </c>
      <c r="G233" s="421">
        <v>30256621</v>
      </c>
      <c r="H233" s="422">
        <f t="shared" si="10"/>
        <v>30257</v>
      </c>
      <c r="I233" s="258">
        <f t="shared" si="11"/>
        <v>944</v>
      </c>
      <c r="K233" s="107">
        <v>929</v>
      </c>
      <c r="L233" s="410">
        <v>1179</v>
      </c>
      <c r="M233" s="410">
        <v>1474</v>
      </c>
      <c r="N233" s="410">
        <v>1175</v>
      </c>
      <c r="O233" s="410">
        <v>1384</v>
      </c>
      <c r="P233" s="410">
        <v>1430</v>
      </c>
      <c r="Q233" s="410">
        <v>6642</v>
      </c>
    </row>
    <row r="234" spans="1:17" hidden="1" x14ac:dyDescent="0.2">
      <c r="A234" s="418" t="str">
        <f t="shared" si="9"/>
        <v>9452014</v>
      </c>
      <c r="B234" s="419" t="s">
        <v>865</v>
      </c>
      <c r="C234" s="423" t="s">
        <v>1464</v>
      </c>
      <c r="D234" s="419" t="s">
        <v>1121</v>
      </c>
      <c r="E234" s="419" t="s">
        <v>866</v>
      </c>
      <c r="F234" s="317">
        <v>2014</v>
      </c>
      <c r="G234" s="421">
        <v>12560609</v>
      </c>
      <c r="H234" s="422">
        <f t="shared" si="10"/>
        <v>12561</v>
      </c>
      <c r="I234" s="258">
        <f t="shared" si="11"/>
        <v>945</v>
      </c>
      <c r="K234" s="107">
        <v>932</v>
      </c>
      <c r="L234" s="410">
        <v>11672</v>
      </c>
      <c r="M234" s="410">
        <v>15342</v>
      </c>
      <c r="N234" s="410">
        <v>8505</v>
      </c>
      <c r="O234" s="410">
        <v>8999</v>
      </c>
      <c r="P234" s="410">
        <v>10193</v>
      </c>
      <c r="Q234" s="410">
        <v>54711</v>
      </c>
    </row>
    <row r="235" spans="1:17" hidden="1" x14ac:dyDescent="0.2">
      <c r="A235" s="418" t="str">
        <f t="shared" si="9"/>
        <v>9462014</v>
      </c>
      <c r="B235" s="419" t="s">
        <v>865</v>
      </c>
      <c r="C235" s="423" t="s">
        <v>1465</v>
      </c>
      <c r="D235" s="419" t="s">
        <v>1122</v>
      </c>
      <c r="E235" s="419" t="s">
        <v>866</v>
      </c>
      <c r="F235" s="317">
        <v>2014</v>
      </c>
      <c r="G235" s="421">
        <v>18120983</v>
      </c>
      <c r="H235" s="422">
        <f t="shared" si="10"/>
        <v>18121</v>
      </c>
      <c r="I235" s="258">
        <f t="shared" si="11"/>
        <v>946</v>
      </c>
      <c r="K235" s="107">
        <v>933</v>
      </c>
      <c r="L235" s="410">
        <v>4328</v>
      </c>
      <c r="M235" s="410">
        <v>4541</v>
      </c>
      <c r="N235" s="410">
        <v>4392</v>
      </c>
      <c r="O235" s="410">
        <v>4942</v>
      </c>
      <c r="P235" s="410">
        <v>4388</v>
      </c>
      <c r="Q235" s="410">
        <v>22591</v>
      </c>
    </row>
    <row r="236" spans="1:17" hidden="1" x14ac:dyDescent="0.2">
      <c r="A236" s="418" t="str">
        <f t="shared" si="9"/>
        <v>9472014</v>
      </c>
      <c r="B236" s="419" t="s">
        <v>865</v>
      </c>
      <c r="C236" s="423" t="s">
        <v>1466</v>
      </c>
      <c r="D236" s="419" t="s">
        <v>1123</v>
      </c>
      <c r="E236" s="419" t="s">
        <v>866</v>
      </c>
      <c r="F236" s="317">
        <v>2014</v>
      </c>
      <c r="G236" s="421">
        <v>6799961</v>
      </c>
      <c r="H236" s="422">
        <f t="shared" si="10"/>
        <v>6800</v>
      </c>
      <c r="I236" s="258">
        <f t="shared" si="11"/>
        <v>947</v>
      </c>
      <c r="K236" s="107">
        <v>934</v>
      </c>
      <c r="L236" s="410">
        <v>28231</v>
      </c>
      <c r="M236" s="410">
        <v>28538</v>
      </c>
      <c r="N236" s="410">
        <v>29530</v>
      </c>
      <c r="O236" s="410">
        <v>29312</v>
      </c>
      <c r="P236" s="410">
        <v>32779</v>
      </c>
      <c r="Q236" s="410">
        <v>148390</v>
      </c>
    </row>
    <row r="237" spans="1:17" hidden="1" x14ac:dyDescent="0.2">
      <c r="A237" s="418" t="str">
        <f t="shared" si="9"/>
        <v>9482014</v>
      </c>
      <c r="B237" s="419" t="s">
        <v>865</v>
      </c>
      <c r="C237" s="423" t="s">
        <v>1467</v>
      </c>
      <c r="D237" s="419" t="s">
        <v>1124</v>
      </c>
      <c r="E237" s="419" t="s">
        <v>866</v>
      </c>
      <c r="F237" s="317">
        <v>2014</v>
      </c>
      <c r="G237" s="421">
        <v>10511541</v>
      </c>
      <c r="H237" s="422">
        <f t="shared" si="10"/>
        <v>10512</v>
      </c>
      <c r="I237" s="258">
        <f t="shared" si="11"/>
        <v>948</v>
      </c>
      <c r="K237" s="107">
        <v>935</v>
      </c>
      <c r="L237" s="410">
        <v>4358</v>
      </c>
      <c r="M237" s="410">
        <v>4843</v>
      </c>
      <c r="N237" s="410">
        <v>4606</v>
      </c>
      <c r="O237" s="410">
        <v>4097</v>
      </c>
      <c r="P237" s="410">
        <v>4893</v>
      </c>
      <c r="Q237" s="410">
        <v>22797</v>
      </c>
    </row>
    <row r="238" spans="1:17" hidden="1" x14ac:dyDescent="0.2">
      <c r="A238" s="418" t="str">
        <f t="shared" si="9"/>
        <v>9492014</v>
      </c>
      <c r="B238" s="419" t="s">
        <v>865</v>
      </c>
      <c r="C238" s="423" t="s">
        <v>1468</v>
      </c>
      <c r="D238" s="419" t="s">
        <v>1125</v>
      </c>
      <c r="E238" s="419" t="s">
        <v>866</v>
      </c>
      <c r="F238" s="317">
        <v>2014</v>
      </c>
      <c r="G238" s="421">
        <v>6829367</v>
      </c>
      <c r="H238" s="422">
        <f t="shared" si="10"/>
        <v>6829</v>
      </c>
      <c r="I238" s="258">
        <f t="shared" si="11"/>
        <v>949</v>
      </c>
      <c r="K238" s="107">
        <v>936</v>
      </c>
      <c r="L238" s="410">
        <v>69206</v>
      </c>
      <c r="M238" s="410">
        <v>60387</v>
      </c>
      <c r="N238" s="410">
        <v>64824</v>
      </c>
      <c r="O238" s="410">
        <v>70336</v>
      </c>
      <c r="P238" s="410">
        <v>76320</v>
      </c>
      <c r="Q238" s="410">
        <v>341073</v>
      </c>
    </row>
    <row r="239" spans="1:17" hidden="1" x14ac:dyDescent="0.2">
      <c r="A239" s="418" t="str">
        <f t="shared" si="9"/>
        <v>9512014</v>
      </c>
      <c r="B239" s="419" t="s">
        <v>865</v>
      </c>
      <c r="C239" s="423" t="s">
        <v>1469</v>
      </c>
      <c r="D239" s="419" t="s">
        <v>1126</v>
      </c>
      <c r="E239" s="419" t="s">
        <v>866</v>
      </c>
      <c r="F239" s="317">
        <v>2014</v>
      </c>
      <c r="G239" s="421">
        <v>878940172</v>
      </c>
      <c r="H239" s="422">
        <f t="shared" si="10"/>
        <v>878940</v>
      </c>
      <c r="I239" s="258">
        <f t="shared" si="11"/>
        <v>951</v>
      </c>
      <c r="K239" s="107">
        <v>937</v>
      </c>
      <c r="L239" s="410">
        <v>36853</v>
      </c>
      <c r="M239" s="410">
        <v>45197</v>
      </c>
      <c r="N239" s="410">
        <v>43664</v>
      </c>
      <c r="O239" s="410">
        <v>29197</v>
      </c>
      <c r="P239" s="410">
        <v>23883</v>
      </c>
      <c r="Q239" s="410">
        <v>178794</v>
      </c>
    </row>
    <row r="240" spans="1:17" hidden="1" x14ac:dyDescent="0.2">
      <c r="A240" s="418" t="str">
        <f t="shared" si="9"/>
        <v>9522014</v>
      </c>
      <c r="B240" s="419" t="s">
        <v>865</v>
      </c>
      <c r="C240" s="423" t="s">
        <v>1470</v>
      </c>
      <c r="D240" s="419" t="s">
        <v>1127</v>
      </c>
      <c r="E240" s="419" t="s">
        <v>866</v>
      </c>
      <c r="F240" s="317">
        <v>2014</v>
      </c>
      <c r="G240" s="421">
        <v>66953726</v>
      </c>
      <c r="H240" s="422">
        <f t="shared" si="10"/>
        <v>66954</v>
      </c>
      <c r="I240" s="258">
        <f t="shared" si="11"/>
        <v>952</v>
      </c>
      <c r="K240" s="107">
        <v>939</v>
      </c>
      <c r="L240" s="410">
        <v>41</v>
      </c>
      <c r="M240" s="410">
        <v>43</v>
      </c>
      <c r="N240" s="410">
        <v>40</v>
      </c>
      <c r="O240" s="410">
        <v>34</v>
      </c>
      <c r="P240" s="410">
        <v>38</v>
      </c>
      <c r="Q240" s="410">
        <v>196</v>
      </c>
    </row>
    <row r="241" spans="1:17" hidden="1" x14ac:dyDescent="0.2">
      <c r="A241" s="418" t="str">
        <f t="shared" si="9"/>
        <v>9532014</v>
      </c>
      <c r="B241" s="419" t="s">
        <v>865</v>
      </c>
      <c r="C241" s="423" t="s">
        <v>1471</v>
      </c>
      <c r="D241" s="419" t="s">
        <v>1128</v>
      </c>
      <c r="E241" s="419" t="s">
        <v>866</v>
      </c>
      <c r="F241" s="317">
        <v>2014</v>
      </c>
      <c r="G241" s="421">
        <v>4544625667</v>
      </c>
      <c r="H241" s="422">
        <f t="shared" si="10"/>
        <v>4544626</v>
      </c>
      <c r="I241" s="258">
        <f t="shared" si="11"/>
        <v>953</v>
      </c>
      <c r="K241" s="107">
        <v>940</v>
      </c>
      <c r="L241" s="410">
        <v>6843</v>
      </c>
      <c r="M241" s="410">
        <v>1388</v>
      </c>
      <c r="N241" s="410">
        <v>7644</v>
      </c>
      <c r="O241" s="410">
        <v>7466</v>
      </c>
      <c r="P241" s="410">
        <v>8286</v>
      </c>
      <c r="Q241" s="410">
        <v>31627</v>
      </c>
    </row>
    <row r="242" spans="1:17" hidden="1" x14ac:dyDescent="0.2">
      <c r="A242" s="418" t="str">
        <f t="shared" si="9"/>
        <v>9542014</v>
      </c>
      <c r="B242" s="419" t="s">
        <v>865</v>
      </c>
      <c r="C242" s="423" t="s">
        <v>1472</v>
      </c>
      <c r="D242" s="419" t="s">
        <v>1129</v>
      </c>
      <c r="E242" s="419" t="s">
        <v>866</v>
      </c>
      <c r="F242" s="317">
        <v>2014</v>
      </c>
      <c r="G242" s="421">
        <v>44560441</v>
      </c>
      <c r="H242" s="422">
        <f t="shared" si="10"/>
        <v>44560</v>
      </c>
      <c r="I242" s="258">
        <f t="shared" si="11"/>
        <v>954</v>
      </c>
      <c r="K242" s="107">
        <v>941</v>
      </c>
      <c r="L242" s="410">
        <v>90663</v>
      </c>
      <c r="M242" s="410">
        <v>89492</v>
      </c>
      <c r="N242" s="410">
        <v>95462</v>
      </c>
      <c r="O242" s="410">
        <v>100221</v>
      </c>
      <c r="P242" s="410">
        <v>111258</v>
      </c>
      <c r="Q242" s="410">
        <v>487096</v>
      </c>
    </row>
    <row r="243" spans="1:17" hidden="1" x14ac:dyDescent="0.2">
      <c r="A243" s="418" t="str">
        <f t="shared" si="9"/>
        <v>9552014</v>
      </c>
      <c r="B243" s="419" t="s">
        <v>865</v>
      </c>
      <c r="C243" s="423" t="s">
        <v>1473</v>
      </c>
      <c r="D243" s="419" t="s">
        <v>1130</v>
      </c>
      <c r="E243" s="419" t="s">
        <v>866</v>
      </c>
      <c r="F243" s="317">
        <v>2014</v>
      </c>
      <c r="G243" s="421">
        <v>511558785</v>
      </c>
      <c r="H243" s="422">
        <f t="shared" si="10"/>
        <v>511559</v>
      </c>
      <c r="I243" s="258">
        <f t="shared" si="11"/>
        <v>955</v>
      </c>
      <c r="K243" s="107">
        <v>942</v>
      </c>
      <c r="L243" s="410">
        <v>57046</v>
      </c>
      <c r="M243" s="410">
        <v>63940</v>
      </c>
      <c r="N243" s="410">
        <v>80607</v>
      </c>
      <c r="O243" s="410">
        <v>88949</v>
      </c>
      <c r="P243" s="410">
        <v>96064</v>
      </c>
      <c r="Q243" s="410">
        <v>386606</v>
      </c>
    </row>
    <row r="244" spans="1:17" hidden="1" x14ac:dyDescent="0.2">
      <c r="A244" s="418" t="str">
        <f t="shared" si="9"/>
        <v>9562014</v>
      </c>
      <c r="B244" s="419" t="s">
        <v>865</v>
      </c>
      <c r="C244" s="423" t="s">
        <v>1474</v>
      </c>
      <c r="D244" s="419" t="s">
        <v>1131</v>
      </c>
      <c r="E244" s="419" t="s">
        <v>866</v>
      </c>
      <c r="F244" s="317">
        <v>2014</v>
      </c>
      <c r="G244" s="421">
        <v>399621508</v>
      </c>
      <c r="H244" s="422">
        <f t="shared" si="10"/>
        <v>399622</v>
      </c>
      <c r="I244" s="258">
        <f t="shared" si="11"/>
        <v>956</v>
      </c>
      <c r="K244" s="107">
        <v>943</v>
      </c>
      <c r="L244" s="410">
        <v>29835</v>
      </c>
      <c r="M244" s="410">
        <v>29768</v>
      </c>
      <c r="N244" s="410">
        <v>38445</v>
      </c>
      <c r="O244" s="410">
        <v>45893</v>
      </c>
      <c r="P244" s="410">
        <v>46414</v>
      </c>
      <c r="Q244" s="410">
        <v>190355</v>
      </c>
    </row>
    <row r="245" spans="1:17" hidden="1" x14ac:dyDescent="0.2">
      <c r="A245" s="418" t="str">
        <f t="shared" si="9"/>
        <v>9572014</v>
      </c>
      <c r="B245" s="419" t="s">
        <v>865</v>
      </c>
      <c r="C245" s="423" t="s">
        <v>1475</v>
      </c>
      <c r="D245" s="419" t="s">
        <v>1132</v>
      </c>
      <c r="E245" s="419" t="s">
        <v>866</v>
      </c>
      <c r="F245" s="317">
        <v>2014</v>
      </c>
      <c r="G245" s="421">
        <v>854928601</v>
      </c>
      <c r="H245" s="422">
        <f t="shared" si="10"/>
        <v>854929</v>
      </c>
      <c r="I245" s="258">
        <f t="shared" si="11"/>
        <v>957</v>
      </c>
      <c r="K245" s="107">
        <v>944</v>
      </c>
      <c r="L245" s="410">
        <v>30257</v>
      </c>
      <c r="M245" s="410">
        <v>32775</v>
      </c>
      <c r="N245" s="410">
        <v>36618</v>
      </c>
      <c r="O245" s="410">
        <v>37443</v>
      </c>
      <c r="P245" s="410">
        <v>43396</v>
      </c>
      <c r="Q245" s="410">
        <v>180489</v>
      </c>
    </row>
    <row r="246" spans="1:17" hidden="1" x14ac:dyDescent="0.2">
      <c r="A246" s="418" t="str">
        <f t="shared" si="9"/>
        <v>9582014</v>
      </c>
      <c r="B246" s="419" t="s">
        <v>865</v>
      </c>
      <c r="C246" s="423" t="s">
        <v>1476</v>
      </c>
      <c r="D246" s="419" t="s">
        <v>1133</v>
      </c>
      <c r="E246" s="419" t="s">
        <v>866</v>
      </c>
      <c r="F246" s="317">
        <v>2014</v>
      </c>
      <c r="G246" s="421">
        <v>39326024</v>
      </c>
      <c r="H246" s="422">
        <f t="shared" si="10"/>
        <v>39326</v>
      </c>
      <c r="I246" s="258">
        <f t="shared" si="11"/>
        <v>958</v>
      </c>
      <c r="K246" s="107">
        <v>945</v>
      </c>
      <c r="L246" s="410">
        <v>12561</v>
      </c>
      <c r="M246" s="410">
        <v>13992</v>
      </c>
      <c r="N246" s="410">
        <v>16052</v>
      </c>
      <c r="O246" s="410">
        <v>17583</v>
      </c>
      <c r="P246" s="410">
        <v>15791</v>
      </c>
      <c r="Q246" s="410">
        <v>75979</v>
      </c>
    </row>
    <row r="247" spans="1:17" hidden="1" x14ac:dyDescent="0.2">
      <c r="A247" s="418" t="str">
        <f t="shared" si="9"/>
        <v>9592014</v>
      </c>
      <c r="B247" s="419" t="s">
        <v>865</v>
      </c>
      <c r="C247" s="423" t="s">
        <v>1477</v>
      </c>
      <c r="D247" s="419" t="s">
        <v>1134</v>
      </c>
      <c r="E247" s="419" t="s">
        <v>866</v>
      </c>
      <c r="F247" s="317">
        <v>2014</v>
      </c>
      <c r="G247" s="421">
        <v>41794257</v>
      </c>
      <c r="H247" s="422">
        <f t="shared" si="10"/>
        <v>41794</v>
      </c>
      <c r="I247" s="258">
        <f t="shared" si="11"/>
        <v>959</v>
      </c>
      <c r="K247" s="107">
        <v>946</v>
      </c>
      <c r="L247" s="410">
        <v>18121</v>
      </c>
      <c r="M247" s="410">
        <v>16041</v>
      </c>
      <c r="N247" s="410">
        <v>17540</v>
      </c>
      <c r="O247" s="410">
        <v>18851</v>
      </c>
      <c r="P247" s="410">
        <v>17948</v>
      </c>
      <c r="Q247" s="410">
        <v>88501</v>
      </c>
    </row>
    <row r="248" spans="1:17" hidden="1" x14ac:dyDescent="0.2">
      <c r="A248" s="418" t="str">
        <f t="shared" si="9"/>
        <v>9602014</v>
      </c>
      <c r="B248" s="419" t="s">
        <v>865</v>
      </c>
      <c r="C248" s="423" t="s">
        <v>1478</v>
      </c>
      <c r="D248" s="419" t="s">
        <v>1135</v>
      </c>
      <c r="E248" s="419" t="s">
        <v>866</v>
      </c>
      <c r="F248" s="317">
        <v>2014</v>
      </c>
      <c r="G248" s="421">
        <v>176644494</v>
      </c>
      <c r="H248" s="422">
        <f t="shared" si="10"/>
        <v>176644</v>
      </c>
      <c r="I248" s="258">
        <f t="shared" si="11"/>
        <v>960</v>
      </c>
      <c r="K248" s="107">
        <v>947</v>
      </c>
      <c r="L248" s="410">
        <v>6800</v>
      </c>
      <c r="M248" s="410">
        <v>9851</v>
      </c>
      <c r="N248" s="410">
        <v>11965</v>
      </c>
      <c r="O248" s="410">
        <v>14463</v>
      </c>
      <c r="P248" s="410">
        <v>15576</v>
      </c>
      <c r="Q248" s="410">
        <v>58655</v>
      </c>
    </row>
    <row r="249" spans="1:17" hidden="1" x14ac:dyDescent="0.2">
      <c r="A249" s="418" t="str">
        <f t="shared" si="9"/>
        <v>9612014</v>
      </c>
      <c r="B249" s="419" t="s">
        <v>865</v>
      </c>
      <c r="C249" s="423" t="s">
        <v>1479</v>
      </c>
      <c r="D249" s="419" t="s">
        <v>1136</v>
      </c>
      <c r="E249" s="419" t="s">
        <v>866</v>
      </c>
      <c r="F249" s="317">
        <v>2014</v>
      </c>
      <c r="G249" s="421">
        <v>370656503</v>
      </c>
      <c r="H249" s="422">
        <f t="shared" si="10"/>
        <v>370657</v>
      </c>
      <c r="I249" s="258">
        <f t="shared" si="11"/>
        <v>961</v>
      </c>
      <c r="K249" s="107">
        <v>948</v>
      </c>
      <c r="L249" s="410">
        <v>10512</v>
      </c>
      <c r="M249" s="410">
        <v>10204</v>
      </c>
      <c r="N249" s="410">
        <v>8991</v>
      </c>
      <c r="O249" s="410">
        <v>10214</v>
      </c>
      <c r="P249" s="410">
        <v>10090</v>
      </c>
      <c r="Q249" s="410">
        <v>50011</v>
      </c>
    </row>
    <row r="250" spans="1:17" hidden="1" x14ac:dyDescent="0.2">
      <c r="A250" s="418" t="str">
        <f t="shared" si="9"/>
        <v>9622014</v>
      </c>
      <c r="B250" s="419" t="s">
        <v>865</v>
      </c>
      <c r="C250" s="423" t="s">
        <v>1480</v>
      </c>
      <c r="D250" s="419" t="s">
        <v>1137</v>
      </c>
      <c r="E250" s="419" t="s">
        <v>866</v>
      </c>
      <c r="F250" s="317">
        <v>2014</v>
      </c>
      <c r="G250" s="421">
        <v>89585600</v>
      </c>
      <c r="H250" s="422">
        <f t="shared" si="10"/>
        <v>89586</v>
      </c>
      <c r="I250" s="258">
        <f t="shared" si="11"/>
        <v>962</v>
      </c>
      <c r="K250" s="107">
        <v>949</v>
      </c>
      <c r="L250" s="410">
        <v>6829</v>
      </c>
      <c r="M250" s="410">
        <v>5577</v>
      </c>
      <c r="N250" s="410">
        <v>4746</v>
      </c>
      <c r="O250" s="410">
        <v>7494</v>
      </c>
      <c r="P250" s="410">
        <v>5563</v>
      </c>
      <c r="Q250" s="410">
        <v>30209</v>
      </c>
    </row>
    <row r="251" spans="1:17" hidden="1" x14ac:dyDescent="0.2">
      <c r="A251" s="418" t="str">
        <f t="shared" si="9"/>
        <v>9632014</v>
      </c>
      <c r="B251" s="419" t="s">
        <v>865</v>
      </c>
      <c r="C251" s="423" t="s">
        <v>1481</v>
      </c>
      <c r="D251" s="419" t="s">
        <v>1138</v>
      </c>
      <c r="E251" s="419" t="s">
        <v>866</v>
      </c>
      <c r="F251" s="317">
        <v>2014</v>
      </c>
      <c r="G251" s="421">
        <v>61419026</v>
      </c>
      <c r="H251" s="422">
        <f t="shared" si="10"/>
        <v>61419</v>
      </c>
      <c r="I251" s="258">
        <f t="shared" si="11"/>
        <v>963</v>
      </c>
      <c r="K251" s="107">
        <v>951</v>
      </c>
      <c r="L251" s="410">
        <v>878940</v>
      </c>
      <c r="M251" s="410">
        <v>918222</v>
      </c>
      <c r="N251" s="410">
        <v>1003502</v>
      </c>
      <c r="O251" s="410">
        <v>1064627</v>
      </c>
      <c r="P251" s="410">
        <v>1059039</v>
      </c>
      <c r="Q251" s="410">
        <v>4924330</v>
      </c>
    </row>
    <row r="252" spans="1:17" hidden="1" x14ac:dyDescent="0.2">
      <c r="A252" s="418" t="str">
        <f t="shared" si="9"/>
        <v>9642014</v>
      </c>
      <c r="B252" s="419" t="s">
        <v>865</v>
      </c>
      <c r="C252" s="423" t="s">
        <v>1482</v>
      </c>
      <c r="D252" s="419" t="s">
        <v>1139</v>
      </c>
      <c r="E252" s="419" t="s">
        <v>866</v>
      </c>
      <c r="F252" s="317">
        <v>2014</v>
      </c>
      <c r="G252" s="421">
        <v>12928385</v>
      </c>
      <c r="H252" s="422">
        <f t="shared" si="10"/>
        <v>12928</v>
      </c>
      <c r="I252" s="258">
        <f t="shared" si="11"/>
        <v>964</v>
      </c>
      <c r="K252" s="107">
        <v>952</v>
      </c>
      <c r="L252" s="410">
        <v>66954</v>
      </c>
      <c r="M252" s="410">
        <v>62997</v>
      </c>
      <c r="N252" s="410">
        <v>69820</v>
      </c>
      <c r="O252" s="410">
        <v>50036</v>
      </c>
      <c r="P252" s="410">
        <v>58018</v>
      </c>
      <c r="Q252" s="410">
        <v>307825</v>
      </c>
    </row>
    <row r="253" spans="1:17" hidden="1" x14ac:dyDescent="0.2">
      <c r="A253" s="418" t="str">
        <f t="shared" si="9"/>
        <v>9652014</v>
      </c>
      <c r="B253" s="419" t="s">
        <v>865</v>
      </c>
      <c r="C253" s="423" t="s">
        <v>1483</v>
      </c>
      <c r="D253" s="419" t="s">
        <v>1140</v>
      </c>
      <c r="E253" s="419" t="s">
        <v>866</v>
      </c>
      <c r="F253" s="317">
        <v>2014</v>
      </c>
      <c r="G253" s="421">
        <v>272510610</v>
      </c>
      <c r="H253" s="422">
        <f t="shared" si="10"/>
        <v>272511</v>
      </c>
      <c r="I253" s="258">
        <f t="shared" si="11"/>
        <v>965</v>
      </c>
      <c r="K253" s="107">
        <v>953</v>
      </c>
      <c r="L253" s="410">
        <v>4544626</v>
      </c>
      <c r="M253" s="410">
        <v>4724722</v>
      </c>
      <c r="N253" s="410">
        <v>4996582</v>
      </c>
      <c r="O253" s="410">
        <v>5298719</v>
      </c>
      <c r="P253" s="410">
        <v>5557823</v>
      </c>
      <c r="Q253" s="410">
        <v>25122472</v>
      </c>
    </row>
    <row r="254" spans="1:17" hidden="1" x14ac:dyDescent="0.2">
      <c r="A254" s="418" t="str">
        <f t="shared" si="9"/>
        <v>9662014</v>
      </c>
      <c r="B254" s="419" t="s">
        <v>865</v>
      </c>
      <c r="C254" s="423" t="s">
        <v>1484</v>
      </c>
      <c r="D254" s="419" t="s">
        <v>1141</v>
      </c>
      <c r="E254" s="419" t="s">
        <v>866</v>
      </c>
      <c r="F254" s="317">
        <v>2014</v>
      </c>
      <c r="G254" s="421">
        <v>5389101</v>
      </c>
      <c r="H254" s="422">
        <f t="shared" si="10"/>
        <v>5389</v>
      </c>
      <c r="I254" s="258">
        <f t="shared" si="11"/>
        <v>966</v>
      </c>
      <c r="K254" s="107">
        <v>954</v>
      </c>
      <c r="L254" s="410">
        <v>44560</v>
      </c>
      <c r="M254" s="410">
        <v>45743</v>
      </c>
      <c r="N254" s="410">
        <v>47380</v>
      </c>
      <c r="O254" s="410">
        <v>48380</v>
      </c>
      <c r="P254" s="410">
        <v>49826</v>
      </c>
      <c r="Q254" s="410">
        <v>235889</v>
      </c>
    </row>
    <row r="255" spans="1:17" hidden="1" x14ac:dyDescent="0.2">
      <c r="A255" s="418" t="str">
        <f t="shared" si="9"/>
        <v>9672014</v>
      </c>
      <c r="B255" s="419" t="s">
        <v>865</v>
      </c>
      <c r="C255" s="423" t="s">
        <v>1485</v>
      </c>
      <c r="D255" s="419" t="s">
        <v>1142</v>
      </c>
      <c r="E255" s="419" t="s">
        <v>866</v>
      </c>
      <c r="F255" s="317">
        <v>2014</v>
      </c>
      <c r="G255" s="421">
        <v>10378802</v>
      </c>
      <c r="H255" s="422">
        <f t="shared" si="10"/>
        <v>10379</v>
      </c>
      <c r="I255" s="258">
        <f t="shared" si="11"/>
        <v>967</v>
      </c>
      <c r="K255" s="107">
        <v>955</v>
      </c>
      <c r="L255" s="410">
        <v>511559</v>
      </c>
      <c r="M255" s="410">
        <v>747815</v>
      </c>
      <c r="N255" s="410">
        <v>748544</v>
      </c>
      <c r="O255" s="410">
        <v>828347</v>
      </c>
      <c r="P255" s="410">
        <v>885974</v>
      </c>
      <c r="Q255" s="410">
        <v>3722239</v>
      </c>
    </row>
    <row r="256" spans="1:17" hidden="1" x14ac:dyDescent="0.2">
      <c r="A256" s="418" t="str">
        <f t="shared" si="9"/>
        <v>9682014</v>
      </c>
      <c r="B256" s="419" t="s">
        <v>865</v>
      </c>
      <c r="C256" s="423" t="s">
        <v>1486</v>
      </c>
      <c r="D256" s="419" t="s">
        <v>1143</v>
      </c>
      <c r="E256" s="419" t="s">
        <v>866</v>
      </c>
      <c r="F256" s="317">
        <v>2014</v>
      </c>
      <c r="G256" s="421">
        <v>7637647</v>
      </c>
      <c r="H256" s="422">
        <f t="shared" si="10"/>
        <v>7638</v>
      </c>
      <c r="I256" s="258">
        <f t="shared" si="11"/>
        <v>968</v>
      </c>
      <c r="K256" s="107">
        <v>956</v>
      </c>
      <c r="L256" s="410">
        <v>399622</v>
      </c>
      <c r="M256" s="410">
        <v>405414</v>
      </c>
      <c r="N256" s="410">
        <v>435678</v>
      </c>
      <c r="O256" s="410">
        <v>436271</v>
      </c>
      <c r="P256" s="410">
        <v>454869</v>
      </c>
      <c r="Q256" s="410">
        <v>2131854</v>
      </c>
    </row>
    <row r="257" spans="1:17" hidden="1" x14ac:dyDescent="0.2">
      <c r="A257" s="418" t="str">
        <f t="shared" si="9"/>
        <v>9692014</v>
      </c>
      <c r="B257" s="419" t="s">
        <v>865</v>
      </c>
      <c r="C257" s="423" t="s">
        <v>1487</v>
      </c>
      <c r="D257" s="419" t="s">
        <v>1144</v>
      </c>
      <c r="E257" s="419" t="s">
        <v>866</v>
      </c>
      <c r="F257" s="317">
        <v>2014</v>
      </c>
      <c r="G257" s="421">
        <v>15576197</v>
      </c>
      <c r="H257" s="422">
        <f t="shared" si="10"/>
        <v>15576</v>
      </c>
      <c r="I257" s="258">
        <f t="shared" si="11"/>
        <v>969</v>
      </c>
      <c r="K257" s="107">
        <v>957</v>
      </c>
      <c r="L257" s="410">
        <v>854929</v>
      </c>
      <c r="M257" s="410">
        <v>926950</v>
      </c>
      <c r="N257" s="410">
        <v>952097</v>
      </c>
      <c r="O257" s="410">
        <v>993030</v>
      </c>
      <c r="P257" s="410">
        <v>1010338</v>
      </c>
      <c r="Q257" s="410">
        <v>4737344</v>
      </c>
    </row>
    <row r="258" spans="1:17" hidden="1" x14ac:dyDescent="0.2">
      <c r="A258" s="418" t="str">
        <f t="shared" ref="A258:A321" si="12">+VALUE(C258)&amp;F258</f>
        <v>9712014</v>
      </c>
      <c r="B258" s="419" t="s">
        <v>865</v>
      </c>
      <c r="C258" s="423" t="s">
        <v>1488</v>
      </c>
      <c r="D258" s="419" t="s">
        <v>1145</v>
      </c>
      <c r="E258" s="419" t="s">
        <v>866</v>
      </c>
      <c r="F258" s="317">
        <v>2014</v>
      </c>
      <c r="G258" s="421">
        <v>127040056</v>
      </c>
      <c r="H258" s="422">
        <f t="shared" si="10"/>
        <v>127040</v>
      </c>
      <c r="I258" s="258">
        <f t="shared" si="11"/>
        <v>971</v>
      </c>
      <c r="K258" s="107">
        <v>958</v>
      </c>
      <c r="L258" s="410">
        <v>39326</v>
      </c>
      <c r="M258" s="410">
        <v>48438</v>
      </c>
      <c r="N258" s="410">
        <v>49687</v>
      </c>
      <c r="O258" s="410">
        <v>50972</v>
      </c>
      <c r="P258" s="410">
        <v>63453</v>
      </c>
      <c r="Q258" s="410">
        <v>251876</v>
      </c>
    </row>
    <row r="259" spans="1:17" hidden="1" x14ac:dyDescent="0.2">
      <c r="A259" s="418" t="str">
        <f t="shared" si="12"/>
        <v>9732014</v>
      </c>
      <c r="B259" s="419" t="s">
        <v>865</v>
      </c>
      <c r="C259" s="423" t="s">
        <v>1489</v>
      </c>
      <c r="D259" s="419" t="s">
        <v>1146</v>
      </c>
      <c r="E259" s="419" t="s">
        <v>866</v>
      </c>
      <c r="F259" s="317">
        <v>2014</v>
      </c>
      <c r="G259" s="421">
        <v>55275358</v>
      </c>
      <c r="H259" s="422">
        <f t="shared" ref="H259:H322" si="13">+IF(E259="PAY",ROUND(G259/1000,0),G259)</f>
        <v>55275</v>
      </c>
      <c r="I259" s="258">
        <f t="shared" ref="I259:I322" si="14">+VALUE(C259)</f>
        <v>973</v>
      </c>
      <c r="K259" s="107">
        <v>959</v>
      </c>
      <c r="L259" s="410">
        <v>41794</v>
      </c>
      <c r="M259" s="410">
        <v>46032</v>
      </c>
      <c r="N259" s="410">
        <v>47829</v>
      </c>
      <c r="O259" s="410">
        <v>47251</v>
      </c>
      <c r="P259" s="410">
        <v>51801</v>
      </c>
      <c r="Q259" s="410">
        <v>234707</v>
      </c>
    </row>
    <row r="260" spans="1:17" hidden="1" x14ac:dyDescent="0.2">
      <c r="A260" s="418" t="str">
        <f t="shared" si="12"/>
        <v>9742014</v>
      </c>
      <c r="B260" s="419" t="s">
        <v>865</v>
      </c>
      <c r="C260" s="423" t="s">
        <v>1490</v>
      </c>
      <c r="D260" s="419" t="s">
        <v>1147</v>
      </c>
      <c r="E260" s="419" t="s">
        <v>866</v>
      </c>
      <c r="F260" s="317">
        <v>2014</v>
      </c>
      <c r="G260" s="421">
        <v>36379220</v>
      </c>
      <c r="H260" s="422">
        <f t="shared" si="13"/>
        <v>36379</v>
      </c>
      <c r="I260" s="258">
        <f t="shared" si="14"/>
        <v>974</v>
      </c>
      <c r="K260" s="107">
        <v>960</v>
      </c>
      <c r="L260" s="410">
        <v>176644</v>
      </c>
      <c r="M260" s="410">
        <v>172769</v>
      </c>
      <c r="N260" s="410">
        <v>178063</v>
      </c>
      <c r="O260" s="410">
        <v>208031</v>
      </c>
      <c r="P260" s="410">
        <v>208481</v>
      </c>
      <c r="Q260" s="410">
        <v>943988</v>
      </c>
    </row>
    <row r="261" spans="1:17" hidden="1" x14ac:dyDescent="0.2">
      <c r="A261" s="418" t="str">
        <f t="shared" si="12"/>
        <v>9752014</v>
      </c>
      <c r="B261" s="419" t="s">
        <v>865</v>
      </c>
      <c r="C261" s="423" t="s">
        <v>1491</v>
      </c>
      <c r="D261" s="419" t="s">
        <v>1148</v>
      </c>
      <c r="E261" s="419" t="s">
        <v>866</v>
      </c>
      <c r="F261" s="317">
        <v>2014</v>
      </c>
      <c r="G261" s="421">
        <v>253267101</v>
      </c>
      <c r="H261" s="422">
        <f t="shared" si="13"/>
        <v>253267</v>
      </c>
      <c r="I261" s="258">
        <f t="shared" si="14"/>
        <v>975</v>
      </c>
      <c r="K261" s="107">
        <v>961</v>
      </c>
      <c r="L261" s="410">
        <v>370657</v>
      </c>
      <c r="M261" s="410">
        <v>405543</v>
      </c>
      <c r="N261" s="410">
        <v>430085</v>
      </c>
      <c r="O261" s="410">
        <v>435198</v>
      </c>
      <c r="P261" s="410">
        <v>456449</v>
      </c>
      <c r="Q261" s="410">
        <v>2097932</v>
      </c>
    </row>
    <row r="262" spans="1:17" hidden="1" x14ac:dyDescent="0.2">
      <c r="A262" s="418" t="str">
        <f t="shared" si="12"/>
        <v>9762014</v>
      </c>
      <c r="B262" s="419" t="s">
        <v>865</v>
      </c>
      <c r="C262" s="423" t="s">
        <v>1492</v>
      </c>
      <c r="D262" s="419" t="s">
        <v>1149</v>
      </c>
      <c r="E262" s="419" t="s">
        <v>866</v>
      </c>
      <c r="F262" s="317">
        <v>2014</v>
      </c>
      <c r="G262" s="421">
        <v>55932210</v>
      </c>
      <c r="H262" s="422">
        <f t="shared" si="13"/>
        <v>55932</v>
      </c>
      <c r="I262" s="258">
        <f t="shared" si="14"/>
        <v>976</v>
      </c>
      <c r="K262" s="107">
        <v>962</v>
      </c>
      <c r="L262" s="410">
        <v>89586</v>
      </c>
      <c r="M262" s="410">
        <v>98179</v>
      </c>
      <c r="N262" s="410">
        <v>102741</v>
      </c>
      <c r="O262" s="410">
        <v>102932</v>
      </c>
      <c r="P262" s="410">
        <v>106117</v>
      </c>
      <c r="Q262" s="410">
        <v>499555</v>
      </c>
    </row>
    <row r="263" spans="1:17" hidden="1" x14ac:dyDescent="0.2">
      <c r="A263" s="418" t="str">
        <f t="shared" si="12"/>
        <v>9772014</v>
      </c>
      <c r="B263" s="419" t="s">
        <v>865</v>
      </c>
      <c r="C263" s="423" t="s">
        <v>1493</v>
      </c>
      <c r="D263" s="419" t="s">
        <v>1150</v>
      </c>
      <c r="E263" s="419" t="s">
        <v>866</v>
      </c>
      <c r="F263" s="317">
        <v>2014</v>
      </c>
      <c r="G263" s="421">
        <v>50066361</v>
      </c>
      <c r="H263" s="422">
        <f t="shared" si="13"/>
        <v>50066</v>
      </c>
      <c r="I263" s="258">
        <f t="shared" si="14"/>
        <v>977</v>
      </c>
      <c r="K263" s="107">
        <v>963</v>
      </c>
      <c r="L263" s="410">
        <v>61419</v>
      </c>
      <c r="M263" s="410">
        <v>62457</v>
      </c>
      <c r="N263" s="410">
        <v>65238</v>
      </c>
      <c r="O263" s="410">
        <v>65956</v>
      </c>
      <c r="P263" s="410">
        <v>68870</v>
      </c>
      <c r="Q263" s="410">
        <v>323940</v>
      </c>
    </row>
    <row r="264" spans="1:17" hidden="1" x14ac:dyDescent="0.2">
      <c r="A264" s="418" t="str">
        <f t="shared" si="12"/>
        <v>9782014</v>
      </c>
      <c r="B264" s="419" t="s">
        <v>865</v>
      </c>
      <c r="C264" s="423" t="s">
        <v>1494</v>
      </c>
      <c r="D264" s="419" t="s">
        <v>1151</v>
      </c>
      <c r="E264" s="419" t="s">
        <v>866</v>
      </c>
      <c r="F264" s="317">
        <v>2014</v>
      </c>
      <c r="G264" s="421">
        <v>3783854</v>
      </c>
      <c r="H264" s="422">
        <f t="shared" si="13"/>
        <v>3784</v>
      </c>
      <c r="I264" s="258">
        <f t="shared" si="14"/>
        <v>978</v>
      </c>
      <c r="K264" s="107">
        <v>964</v>
      </c>
      <c r="L264" s="410">
        <v>12928</v>
      </c>
      <c r="M264" s="410">
        <v>12906</v>
      </c>
      <c r="N264" s="410">
        <v>13824</v>
      </c>
      <c r="O264" s="410">
        <v>12907</v>
      </c>
      <c r="P264" s="410">
        <v>12771</v>
      </c>
      <c r="Q264" s="410">
        <v>65336</v>
      </c>
    </row>
    <row r="265" spans="1:17" hidden="1" x14ac:dyDescent="0.2">
      <c r="A265" s="418" t="str">
        <f t="shared" si="12"/>
        <v>9792014</v>
      </c>
      <c r="B265" s="419" t="s">
        <v>865</v>
      </c>
      <c r="C265" s="423" t="s">
        <v>1495</v>
      </c>
      <c r="D265" s="419" t="s">
        <v>1152</v>
      </c>
      <c r="E265" s="419" t="s">
        <v>866</v>
      </c>
      <c r="F265" s="317">
        <v>2014</v>
      </c>
      <c r="G265" s="421">
        <v>16102952</v>
      </c>
      <c r="H265" s="422">
        <f t="shared" si="13"/>
        <v>16103</v>
      </c>
      <c r="I265" s="258">
        <f t="shared" si="14"/>
        <v>979</v>
      </c>
      <c r="K265" s="107">
        <v>965</v>
      </c>
      <c r="L265" s="410">
        <v>272511</v>
      </c>
      <c r="M265" s="410">
        <v>282568</v>
      </c>
      <c r="N265" s="410">
        <v>284679</v>
      </c>
      <c r="O265" s="410">
        <v>287833</v>
      </c>
      <c r="P265" s="410">
        <v>305617</v>
      </c>
      <c r="Q265" s="410">
        <v>1433208</v>
      </c>
    </row>
    <row r="266" spans="1:17" hidden="1" x14ac:dyDescent="0.2">
      <c r="A266" s="418" t="str">
        <f t="shared" si="12"/>
        <v>9802014</v>
      </c>
      <c r="B266" s="419" t="s">
        <v>865</v>
      </c>
      <c r="C266" s="423" t="s">
        <v>1496</v>
      </c>
      <c r="D266" s="419" t="s">
        <v>1153</v>
      </c>
      <c r="E266" s="419" t="s">
        <v>866</v>
      </c>
      <c r="F266" s="317">
        <v>2014</v>
      </c>
      <c r="G266" s="421">
        <v>27632420</v>
      </c>
      <c r="H266" s="422">
        <f t="shared" si="13"/>
        <v>27632</v>
      </c>
      <c r="I266" s="258">
        <f t="shared" si="14"/>
        <v>980</v>
      </c>
      <c r="K266" s="107">
        <v>966</v>
      </c>
      <c r="L266" s="410">
        <v>5389</v>
      </c>
      <c r="M266" s="410">
        <v>5667</v>
      </c>
      <c r="N266" s="410">
        <v>5671</v>
      </c>
      <c r="O266" s="410">
        <v>7648</v>
      </c>
      <c r="P266" s="410">
        <v>7468</v>
      </c>
      <c r="Q266" s="410">
        <v>31843</v>
      </c>
    </row>
    <row r="267" spans="1:17" hidden="1" x14ac:dyDescent="0.2">
      <c r="A267" s="418" t="str">
        <f t="shared" si="12"/>
        <v>9812014</v>
      </c>
      <c r="B267" s="419" t="s">
        <v>865</v>
      </c>
      <c r="C267" s="423" t="s">
        <v>1497</v>
      </c>
      <c r="D267" s="419" t="s">
        <v>1154</v>
      </c>
      <c r="E267" s="419" t="s">
        <v>866</v>
      </c>
      <c r="F267" s="317">
        <v>2014</v>
      </c>
      <c r="G267" s="421">
        <v>51654715</v>
      </c>
      <c r="H267" s="422">
        <f t="shared" si="13"/>
        <v>51655</v>
      </c>
      <c r="I267" s="258">
        <f t="shared" si="14"/>
        <v>981</v>
      </c>
      <c r="K267" s="107">
        <v>967</v>
      </c>
      <c r="L267" s="410">
        <v>10379</v>
      </c>
      <c r="M267" s="410">
        <v>11474</v>
      </c>
      <c r="N267" s="410">
        <v>14093</v>
      </c>
      <c r="O267" s="410">
        <v>14217</v>
      </c>
      <c r="P267" s="410">
        <v>15924</v>
      </c>
      <c r="Q267" s="410">
        <v>66087</v>
      </c>
    </row>
    <row r="268" spans="1:17" hidden="1" x14ac:dyDescent="0.2">
      <c r="A268" s="418" t="str">
        <f t="shared" si="12"/>
        <v>9832014</v>
      </c>
      <c r="B268" s="419" t="s">
        <v>865</v>
      </c>
      <c r="C268" s="423" t="s">
        <v>1498</v>
      </c>
      <c r="D268" s="419" t="s">
        <v>1155</v>
      </c>
      <c r="E268" s="419" t="s">
        <v>866</v>
      </c>
      <c r="F268" s="317">
        <v>2014</v>
      </c>
      <c r="G268" s="421">
        <v>2159114</v>
      </c>
      <c r="H268" s="422">
        <f t="shared" si="13"/>
        <v>2159</v>
      </c>
      <c r="I268" s="258">
        <f t="shared" si="14"/>
        <v>983</v>
      </c>
      <c r="K268" s="107">
        <v>968</v>
      </c>
      <c r="L268" s="410">
        <v>7638</v>
      </c>
      <c r="M268" s="410">
        <v>7504</v>
      </c>
      <c r="N268" s="410">
        <v>9678</v>
      </c>
      <c r="O268" s="410">
        <v>9541</v>
      </c>
      <c r="P268" s="410">
        <v>12942</v>
      </c>
      <c r="Q268" s="410">
        <v>47303</v>
      </c>
    </row>
    <row r="269" spans="1:17" hidden="1" x14ac:dyDescent="0.2">
      <c r="A269" s="418" t="str">
        <f t="shared" si="12"/>
        <v>9842014</v>
      </c>
      <c r="B269" s="419" t="s">
        <v>865</v>
      </c>
      <c r="C269" s="423" t="s">
        <v>1499</v>
      </c>
      <c r="D269" s="419" t="s">
        <v>1156</v>
      </c>
      <c r="E269" s="419" t="s">
        <v>866</v>
      </c>
      <c r="F269" s="317">
        <v>2014</v>
      </c>
      <c r="G269" s="421">
        <v>400933339</v>
      </c>
      <c r="H269" s="422">
        <f t="shared" si="13"/>
        <v>400933</v>
      </c>
      <c r="I269" s="258">
        <f t="shared" si="14"/>
        <v>984</v>
      </c>
      <c r="K269" s="107">
        <v>969</v>
      </c>
      <c r="L269" s="410">
        <v>15576</v>
      </c>
      <c r="M269" s="410">
        <v>15582</v>
      </c>
      <c r="N269" s="410">
        <v>16086</v>
      </c>
      <c r="O269" s="410">
        <v>17453</v>
      </c>
      <c r="P269" s="410">
        <v>16937</v>
      </c>
      <c r="Q269" s="410">
        <v>81634</v>
      </c>
    </row>
    <row r="270" spans="1:17" hidden="1" x14ac:dyDescent="0.2">
      <c r="A270" s="418" t="str">
        <f t="shared" si="12"/>
        <v>9852014</v>
      </c>
      <c r="B270" s="419" t="s">
        <v>865</v>
      </c>
      <c r="C270" s="423" t="s">
        <v>1500</v>
      </c>
      <c r="D270" s="419" t="s">
        <v>1157</v>
      </c>
      <c r="E270" s="419" t="s">
        <v>866</v>
      </c>
      <c r="F270" s="317">
        <v>2014</v>
      </c>
      <c r="G270" s="421">
        <v>15113756</v>
      </c>
      <c r="H270" s="422">
        <f t="shared" si="13"/>
        <v>15114</v>
      </c>
      <c r="I270" s="258">
        <f t="shared" si="14"/>
        <v>985</v>
      </c>
      <c r="K270" s="107">
        <v>971</v>
      </c>
      <c r="L270" s="410">
        <v>127040</v>
      </c>
      <c r="M270" s="410">
        <v>138653</v>
      </c>
      <c r="N270" s="410">
        <v>157131</v>
      </c>
      <c r="O270" s="410">
        <v>167771</v>
      </c>
      <c r="P270" s="410">
        <v>178544</v>
      </c>
      <c r="Q270" s="410">
        <v>769139</v>
      </c>
    </row>
    <row r="271" spans="1:17" hidden="1" x14ac:dyDescent="0.2">
      <c r="A271" s="418" t="str">
        <f t="shared" si="12"/>
        <v>9862014</v>
      </c>
      <c r="B271" s="419" t="s">
        <v>865</v>
      </c>
      <c r="C271" s="423" t="s">
        <v>1501</v>
      </c>
      <c r="D271" s="419" t="s">
        <v>1158</v>
      </c>
      <c r="E271" s="419" t="s">
        <v>866</v>
      </c>
      <c r="F271" s="317">
        <v>2014</v>
      </c>
      <c r="G271" s="421">
        <v>12734096</v>
      </c>
      <c r="H271" s="422">
        <f t="shared" si="13"/>
        <v>12734</v>
      </c>
      <c r="I271" s="258">
        <f t="shared" si="14"/>
        <v>986</v>
      </c>
      <c r="K271" s="107">
        <v>973</v>
      </c>
      <c r="L271" s="410">
        <v>55275</v>
      </c>
      <c r="M271" s="410">
        <v>60001</v>
      </c>
      <c r="N271" s="410">
        <v>57486</v>
      </c>
      <c r="O271" s="410">
        <v>63107</v>
      </c>
      <c r="P271" s="410">
        <v>60562</v>
      </c>
      <c r="Q271" s="410">
        <v>296431</v>
      </c>
    </row>
    <row r="272" spans="1:17" hidden="1" x14ac:dyDescent="0.2">
      <c r="A272" s="418" t="str">
        <f t="shared" si="12"/>
        <v>9882014</v>
      </c>
      <c r="B272" s="419" t="s">
        <v>865</v>
      </c>
      <c r="C272" s="423" t="s">
        <v>1502</v>
      </c>
      <c r="D272" s="419" t="s">
        <v>1159</v>
      </c>
      <c r="E272" s="419" t="s">
        <v>866</v>
      </c>
      <c r="F272" s="317">
        <v>2014</v>
      </c>
      <c r="G272" s="421">
        <v>1172591821</v>
      </c>
      <c r="H272" s="422">
        <f t="shared" si="13"/>
        <v>1172592</v>
      </c>
      <c r="I272" s="258">
        <f t="shared" si="14"/>
        <v>988</v>
      </c>
      <c r="K272" s="107">
        <v>974</v>
      </c>
      <c r="L272" s="410">
        <v>36379</v>
      </c>
      <c r="M272" s="410">
        <v>33161</v>
      </c>
      <c r="N272" s="410">
        <v>30078</v>
      </c>
      <c r="O272" s="410">
        <v>50457</v>
      </c>
      <c r="P272" s="410">
        <v>47496</v>
      </c>
      <c r="Q272" s="410">
        <v>197571</v>
      </c>
    </row>
    <row r="273" spans="1:17" hidden="1" x14ac:dyDescent="0.2">
      <c r="A273" s="418" t="str">
        <f t="shared" si="12"/>
        <v>9912014</v>
      </c>
      <c r="B273" s="419" t="s">
        <v>865</v>
      </c>
      <c r="C273" s="423" t="s">
        <v>1503</v>
      </c>
      <c r="D273" s="419" t="s">
        <v>1160</v>
      </c>
      <c r="E273" s="419" t="s">
        <v>866</v>
      </c>
      <c r="F273" s="317">
        <v>2014</v>
      </c>
      <c r="G273" s="421">
        <v>746015</v>
      </c>
      <c r="H273" s="422">
        <f t="shared" si="13"/>
        <v>746</v>
      </c>
      <c r="I273" s="258">
        <f t="shared" si="14"/>
        <v>991</v>
      </c>
      <c r="K273" s="107">
        <v>975</v>
      </c>
      <c r="L273" s="410">
        <v>253267</v>
      </c>
      <c r="M273" s="410">
        <v>272617</v>
      </c>
      <c r="N273" s="410">
        <v>296764</v>
      </c>
      <c r="O273" s="410">
        <v>312917</v>
      </c>
      <c r="P273" s="410">
        <v>317437</v>
      </c>
      <c r="Q273" s="410">
        <v>1453002</v>
      </c>
    </row>
    <row r="274" spans="1:17" hidden="1" x14ac:dyDescent="0.2">
      <c r="A274" s="418" t="str">
        <f t="shared" si="12"/>
        <v>9922014</v>
      </c>
      <c r="B274" s="419" t="s">
        <v>865</v>
      </c>
      <c r="C274" s="423" t="s">
        <v>1504</v>
      </c>
      <c r="D274" s="419" t="s">
        <v>1161</v>
      </c>
      <c r="E274" s="419" t="s">
        <v>866</v>
      </c>
      <c r="F274" s="317">
        <v>2014</v>
      </c>
      <c r="G274" s="421">
        <v>2581714</v>
      </c>
      <c r="H274" s="422">
        <f t="shared" si="13"/>
        <v>2582</v>
      </c>
      <c r="I274" s="258">
        <f t="shared" si="14"/>
        <v>992</v>
      </c>
      <c r="K274" s="107">
        <v>976</v>
      </c>
      <c r="L274" s="410">
        <v>55932</v>
      </c>
      <c r="M274" s="410">
        <v>55964</v>
      </c>
      <c r="N274" s="410">
        <v>59004</v>
      </c>
      <c r="O274" s="410">
        <v>64393</v>
      </c>
      <c r="P274" s="410">
        <v>66071</v>
      </c>
      <c r="Q274" s="410">
        <v>301364</v>
      </c>
    </row>
    <row r="275" spans="1:17" hidden="1" x14ac:dyDescent="0.2">
      <c r="A275" s="418" t="str">
        <f t="shared" si="12"/>
        <v>9952014</v>
      </c>
      <c r="B275" s="419" t="s">
        <v>865</v>
      </c>
      <c r="C275" s="423" t="s">
        <v>1505</v>
      </c>
      <c r="D275" s="419" t="s">
        <v>1162</v>
      </c>
      <c r="E275" s="419" t="s">
        <v>866</v>
      </c>
      <c r="F275" s="317">
        <v>2014</v>
      </c>
      <c r="G275" s="421">
        <v>33651352</v>
      </c>
      <c r="H275" s="422">
        <f t="shared" si="13"/>
        <v>33651</v>
      </c>
      <c r="I275" s="258">
        <f t="shared" si="14"/>
        <v>995</v>
      </c>
      <c r="K275" s="107">
        <v>977</v>
      </c>
      <c r="L275" s="410">
        <v>50066</v>
      </c>
      <c r="M275" s="410">
        <v>51313</v>
      </c>
      <c r="N275" s="410">
        <v>54808</v>
      </c>
      <c r="O275" s="410">
        <v>56129</v>
      </c>
      <c r="P275" s="410">
        <v>59030</v>
      </c>
      <c r="Q275" s="410">
        <v>271346</v>
      </c>
    </row>
    <row r="276" spans="1:17" hidden="1" x14ac:dyDescent="0.2">
      <c r="A276" s="418" t="str">
        <f t="shared" si="12"/>
        <v>9972014</v>
      </c>
      <c r="B276" s="419" t="s">
        <v>865</v>
      </c>
      <c r="C276" s="423" t="s">
        <v>1506</v>
      </c>
      <c r="D276" s="419" t="s">
        <v>1163</v>
      </c>
      <c r="E276" s="419" t="s">
        <v>866</v>
      </c>
      <c r="F276" s="317">
        <v>2014</v>
      </c>
      <c r="G276" s="421">
        <v>8202761</v>
      </c>
      <c r="H276" s="422">
        <f t="shared" si="13"/>
        <v>8203</v>
      </c>
      <c r="I276" s="258">
        <f t="shared" si="14"/>
        <v>997</v>
      </c>
      <c r="K276" s="107">
        <v>978</v>
      </c>
      <c r="L276" s="410">
        <v>3784</v>
      </c>
      <c r="M276" s="410">
        <v>3505</v>
      </c>
      <c r="N276" s="410">
        <v>4096</v>
      </c>
      <c r="O276" s="410">
        <v>5175</v>
      </c>
      <c r="P276" s="410">
        <v>4489</v>
      </c>
      <c r="Q276" s="410">
        <v>21049</v>
      </c>
    </row>
    <row r="277" spans="1:17" hidden="1" x14ac:dyDescent="0.2">
      <c r="A277" s="418" t="str">
        <f t="shared" si="12"/>
        <v>9992014</v>
      </c>
      <c r="B277" s="419" t="s">
        <v>865</v>
      </c>
      <c r="C277" s="423" t="s">
        <v>1507</v>
      </c>
      <c r="D277" s="419" t="s">
        <v>1164</v>
      </c>
      <c r="E277" s="419" t="s">
        <v>866</v>
      </c>
      <c r="F277" s="317">
        <v>2014</v>
      </c>
      <c r="G277" s="421">
        <v>1600758</v>
      </c>
      <c r="H277" s="422">
        <f t="shared" si="13"/>
        <v>1601</v>
      </c>
      <c r="I277" s="258">
        <f t="shared" si="14"/>
        <v>999</v>
      </c>
      <c r="K277" s="107">
        <v>979</v>
      </c>
      <c r="L277" s="410">
        <v>16103</v>
      </c>
      <c r="M277" s="410">
        <v>20564</v>
      </c>
      <c r="N277" s="410">
        <v>22784</v>
      </c>
      <c r="O277" s="410">
        <v>26085</v>
      </c>
      <c r="P277" s="410">
        <v>28007</v>
      </c>
      <c r="Q277" s="410">
        <v>113543</v>
      </c>
    </row>
    <row r="278" spans="1:17" hidden="1" x14ac:dyDescent="0.2">
      <c r="A278" s="418" t="str">
        <f t="shared" si="12"/>
        <v>21042014</v>
      </c>
      <c r="B278" s="419" t="s">
        <v>865</v>
      </c>
      <c r="C278" s="423" t="s">
        <v>1508</v>
      </c>
      <c r="D278" s="419" t="s">
        <v>1540</v>
      </c>
      <c r="E278" s="419" t="s">
        <v>866</v>
      </c>
      <c r="F278" s="317">
        <v>2014</v>
      </c>
      <c r="G278" s="421">
        <v>74499</v>
      </c>
      <c r="H278" s="422">
        <f t="shared" si="13"/>
        <v>74</v>
      </c>
      <c r="I278" s="258">
        <f t="shared" si="14"/>
        <v>2104</v>
      </c>
      <c r="K278" s="107">
        <v>980</v>
      </c>
      <c r="L278" s="410">
        <v>27632</v>
      </c>
      <c r="M278" s="410">
        <v>22400</v>
      </c>
      <c r="N278" s="410">
        <v>23470</v>
      </c>
      <c r="O278" s="410">
        <v>22683</v>
      </c>
      <c r="P278" s="410">
        <v>23060</v>
      </c>
      <c r="Q278" s="410">
        <v>119245</v>
      </c>
    </row>
    <row r="279" spans="1:17" hidden="1" x14ac:dyDescent="0.2">
      <c r="A279" s="418" t="str">
        <f t="shared" si="12"/>
        <v>21072014</v>
      </c>
      <c r="B279" s="419" t="s">
        <v>865</v>
      </c>
      <c r="C279" s="423" t="s">
        <v>1509</v>
      </c>
      <c r="D279" s="419" t="s">
        <v>1541</v>
      </c>
      <c r="E279" s="419" t="s">
        <v>866</v>
      </c>
      <c r="F279" s="317">
        <v>2014</v>
      </c>
      <c r="G279" s="421">
        <v>300292</v>
      </c>
      <c r="H279" s="422">
        <f t="shared" si="13"/>
        <v>300</v>
      </c>
      <c r="I279" s="258">
        <f t="shared" si="14"/>
        <v>2107</v>
      </c>
      <c r="K279" s="107">
        <v>981</v>
      </c>
      <c r="L279" s="410">
        <v>51655</v>
      </c>
      <c r="M279" s="410">
        <v>52062</v>
      </c>
      <c r="N279" s="410">
        <v>51133</v>
      </c>
      <c r="O279" s="410">
        <v>50501</v>
      </c>
      <c r="P279" s="410">
        <v>40670</v>
      </c>
      <c r="Q279" s="410">
        <v>246021</v>
      </c>
    </row>
    <row r="280" spans="1:17" hidden="1" x14ac:dyDescent="0.2">
      <c r="A280" s="418" t="str">
        <f t="shared" si="12"/>
        <v>22212014</v>
      </c>
      <c r="B280" s="419" t="s">
        <v>865</v>
      </c>
      <c r="C280" s="423" t="s">
        <v>1510</v>
      </c>
      <c r="D280" s="419" t="s">
        <v>1542</v>
      </c>
      <c r="E280" s="419" t="s">
        <v>866</v>
      </c>
      <c r="F280" s="317">
        <v>2014</v>
      </c>
      <c r="G280" s="421">
        <v>988061</v>
      </c>
      <c r="H280" s="422">
        <f t="shared" si="13"/>
        <v>988</v>
      </c>
      <c r="I280" s="258">
        <f t="shared" si="14"/>
        <v>2221</v>
      </c>
      <c r="K280" s="107">
        <v>983</v>
      </c>
      <c r="L280" s="410">
        <v>2159</v>
      </c>
      <c r="M280" s="410">
        <v>2165</v>
      </c>
      <c r="N280" s="410">
        <v>2587</v>
      </c>
      <c r="O280" s="410">
        <v>2380</v>
      </c>
      <c r="P280" s="410">
        <v>2635</v>
      </c>
      <c r="Q280" s="410">
        <v>11926</v>
      </c>
    </row>
    <row r="281" spans="1:17" hidden="1" x14ac:dyDescent="0.2">
      <c r="A281" s="418" t="str">
        <f t="shared" si="12"/>
        <v>22222014</v>
      </c>
      <c r="B281" s="419" t="s">
        <v>865</v>
      </c>
      <c r="C281" s="423" t="s">
        <v>1511</v>
      </c>
      <c r="D281" s="419" t="s">
        <v>1543</v>
      </c>
      <c r="E281" s="419" t="s">
        <v>866</v>
      </c>
      <c r="F281" s="317">
        <v>2014</v>
      </c>
      <c r="G281" s="421">
        <v>526997</v>
      </c>
      <c r="H281" s="422">
        <f t="shared" si="13"/>
        <v>527</v>
      </c>
      <c r="I281" s="258">
        <f t="shared" si="14"/>
        <v>2222</v>
      </c>
      <c r="K281" s="107">
        <v>984</v>
      </c>
      <c r="L281" s="410">
        <v>400933</v>
      </c>
      <c r="M281" s="410">
        <v>316618</v>
      </c>
      <c r="N281" s="410">
        <v>307294</v>
      </c>
      <c r="O281" s="410">
        <v>349969</v>
      </c>
      <c r="P281" s="410">
        <v>294783</v>
      </c>
      <c r="Q281" s="410">
        <v>1669597</v>
      </c>
    </row>
    <row r="282" spans="1:17" hidden="1" x14ac:dyDescent="0.2">
      <c r="A282" s="418" t="str">
        <f t="shared" si="12"/>
        <v>22812014</v>
      </c>
      <c r="B282" s="419" t="s">
        <v>865</v>
      </c>
      <c r="C282" s="423" t="s">
        <v>1512</v>
      </c>
      <c r="D282" s="419" t="s">
        <v>1544</v>
      </c>
      <c r="E282" s="419" t="s">
        <v>866</v>
      </c>
      <c r="F282" s="317">
        <v>2014</v>
      </c>
      <c r="G282" s="421">
        <v>835381</v>
      </c>
      <c r="H282" s="422">
        <f t="shared" si="13"/>
        <v>835</v>
      </c>
      <c r="I282" s="258">
        <f t="shared" si="14"/>
        <v>2281</v>
      </c>
      <c r="K282" s="107">
        <v>985</v>
      </c>
      <c r="L282" s="410">
        <v>15114</v>
      </c>
      <c r="M282" s="410">
        <v>12259</v>
      </c>
      <c r="N282" s="410">
        <v>12028</v>
      </c>
      <c r="O282" s="410">
        <v>11688</v>
      </c>
      <c r="P282" s="410">
        <v>12270</v>
      </c>
      <c r="Q282" s="410">
        <v>63359</v>
      </c>
    </row>
    <row r="283" spans="1:17" hidden="1" x14ac:dyDescent="0.2">
      <c r="A283" s="418" t="str">
        <f t="shared" si="12"/>
        <v>24032014</v>
      </c>
      <c r="B283" s="419" t="s">
        <v>865</v>
      </c>
      <c r="C283" s="423" t="s">
        <v>1513</v>
      </c>
      <c r="D283" s="419" t="s">
        <v>1545</v>
      </c>
      <c r="E283" s="419" t="s">
        <v>866</v>
      </c>
      <c r="F283" s="317">
        <v>2014</v>
      </c>
      <c r="G283" s="421">
        <v>5599</v>
      </c>
      <c r="H283" s="422">
        <f t="shared" si="13"/>
        <v>6</v>
      </c>
      <c r="I283" s="258">
        <f t="shared" si="14"/>
        <v>2403</v>
      </c>
      <c r="K283" s="107">
        <v>986</v>
      </c>
      <c r="L283" s="410">
        <v>12734</v>
      </c>
      <c r="M283" s="410">
        <v>14299</v>
      </c>
      <c r="N283" s="410">
        <v>18863</v>
      </c>
      <c r="O283" s="410">
        <v>16854</v>
      </c>
      <c r="P283" s="410">
        <v>17818</v>
      </c>
      <c r="Q283" s="410">
        <v>80568</v>
      </c>
    </row>
    <row r="284" spans="1:17" hidden="1" x14ac:dyDescent="0.2">
      <c r="A284" s="418" t="str">
        <f t="shared" si="12"/>
        <v>24722014</v>
      </c>
      <c r="B284" s="419" t="s">
        <v>865</v>
      </c>
      <c r="C284" s="423" t="s">
        <v>1514</v>
      </c>
      <c r="D284" s="419" t="s">
        <v>1546</v>
      </c>
      <c r="E284" s="419" t="s">
        <v>866</v>
      </c>
      <c r="F284" s="317">
        <v>2014</v>
      </c>
      <c r="G284" s="421">
        <v>526498</v>
      </c>
      <c r="H284" s="422">
        <f t="shared" si="13"/>
        <v>526</v>
      </c>
      <c r="I284" s="258">
        <f t="shared" si="14"/>
        <v>2472</v>
      </c>
      <c r="K284" s="107">
        <v>988</v>
      </c>
      <c r="L284" s="410">
        <v>1172592</v>
      </c>
      <c r="M284" s="410">
        <v>1188297</v>
      </c>
      <c r="N284" s="410">
        <v>1212263</v>
      </c>
      <c r="O284" s="410">
        <v>1221673</v>
      </c>
      <c r="P284" s="410">
        <v>1342847</v>
      </c>
      <c r="Q284" s="410">
        <v>6137672</v>
      </c>
    </row>
    <row r="285" spans="1:17" hidden="1" x14ac:dyDescent="0.2">
      <c r="A285" s="418" t="str">
        <f t="shared" si="12"/>
        <v>24752014</v>
      </c>
      <c r="B285" s="419" t="s">
        <v>865</v>
      </c>
      <c r="C285" s="423" t="s">
        <v>1515</v>
      </c>
      <c r="D285" s="419" t="s">
        <v>1547</v>
      </c>
      <c r="E285" s="419" t="s">
        <v>866</v>
      </c>
      <c r="F285" s="317">
        <v>2014</v>
      </c>
      <c r="G285" s="421">
        <v>4375</v>
      </c>
      <c r="H285" s="422">
        <f t="shared" si="13"/>
        <v>4</v>
      </c>
      <c r="I285" s="258">
        <f t="shared" si="14"/>
        <v>2475</v>
      </c>
      <c r="K285" s="107">
        <v>991</v>
      </c>
      <c r="L285" s="410">
        <v>746</v>
      </c>
      <c r="M285" s="410">
        <v>798</v>
      </c>
      <c r="N285" s="410">
        <v>942</v>
      </c>
      <c r="O285" s="410">
        <v>932</v>
      </c>
      <c r="P285" s="410">
        <v>1299</v>
      </c>
      <c r="Q285" s="410">
        <v>4717</v>
      </c>
    </row>
    <row r="286" spans="1:17" hidden="1" x14ac:dyDescent="0.2">
      <c r="A286" s="418" t="str">
        <f t="shared" si="12"/>
        <v>25632014</v>
      </c>
      <c r="B286" s="419" t="s">
        <v>865</v>
      </c>
      <c r="C286" s="423" t="s">
        <v>1516</v>
      </c>
      <c r="D286" s="419" t="s">
        <v>1548</v>
      </c>
      <c r="E286" s="419" t="s">
        <v>866</v>
      </c>
      <c r="F286" s="317">
        <v>2014</v>
      </c>
      <c r="G286" s="421">
        <v>175853</v>
      </c>
      <c r="H286" s="422">
        <f t="shared" si="13"/>
        <v>176</v>
      </c>
      <c r="I286" s="258">
        <f t="shared" si="14"/>
        <v>2563</v>
      </c>
      <c r="K286" s="107">
        <v>992</v>
      </c>
      <c r="L286" s="410">
        <v>2582</v>
      </c>
      <c r="M286" s="410">
        <v>2855</v>
      </c>
      <c r="N286" s="410">
        <v>2705</v>
      </c>
      <c r="O286" s="410">
        <v>3248</v>
      </c>
      <c r="P286" s="410">
        <v>3081</v>
      </c>
      <c r="Q286" s="410">
        <v>14471</v>
      </c>
    </row>
    <row r="287" spans="1:17" hidden="1" x14ac:dyDescent="0.2">
      <c r="A287" s="418" t="str">
        <f t="shared" si="12"/>
        <v>26092014</v>
      </c>
      <c r="B287" s="419" t="s">
        <v>865</v>
      </c>
      <c r="C287" s="423" t="s">
        <v>1517</v>
      </c>
      <c r="D287" s="419" t="s">
        <v>1549</v>
      </c>
      <c r="E287" s="419" t="s">
        <v>866</v>
      </c>
      <c r="F287" s="317">
        <v>2014</v>
      </c>
      <c r="G287" s="421">
        <v>312408</v>
      </c>
      <c r="H287" s="422">
        <f t="shared" si="13"/>
        <v>312</v>
      </c>
      <c r="I287" s="258">
        <f t="shared" si="14"/>
        <v>2609</v>
      </c>
      <c r="K287" s="107">
        <v>995</v>
      </c>
      <c r="L287" s="410">
        <v>33651</v>
      </c>
      <c r="M287" s="410">
        <v>37279</v>
      </c>
      <c r="N287" s="410">
        <v>39178</v>
      </c>
      <c r="O287" s="410">
        <v>47515</v>
      </c>
      <c r="P287" s="410">
        <v>42416</v>
      </c>
      <c r="Q287" s="410">
        <v>200039</v>
      </c>
    </row>
    <row r="288" spans="1:17" hidden="1" x14ac:dyDescent="0.2">
      <c r="A288" s="418" t="str">
        <f t="shared" si="12"/>
        <v>26512014</v>
      </c>
      <c r="B288" s="419" t="s">
        <v>865</v>
      </c>
      <c r="C288" s="423" t="s">
        <v>1518</v>
      </c>
      <c r="D288" s="419" t="s">
        <v>1550</v>
      </c>
      <c r="E288" s="419" t="s">
        <v>866</v>
      </c>
      <c r="F288" s="317">
        <v>2014</v>
      </c>
      <c r="G288" s="421">
        <v>1077385</v>
      </c>
      <c r="H288" s="422">
        <f t="shared" si="13"/>
        <v>1077</v>
      </c>
      <c r="I288" s="258">
        <f t="shared" si="14"/>
        <v>2651</v>
      </c>
      <c r="K288" s="107">
        <v>997</v>
      </c>
      <c r="L288" s="410">
        <v>8203</v>
      </c>
      <c r="M288" s="410">
        <v>9164</v>
      </c>
      <c r="N288" s="410">
        <v>9744</v>
      </c>
      <c r="O288" s="410">
        <v>10613</v>
      </c>
      <c r="P288" s="410">
        <v>9910</v>
      </c>
      <c r="Q288" s="410">
        <v>47634</v>
      </c>
    </row>
    <row r="289" spans="1:17" hidden="1" x14ac:dyDescent="0.2">
      <c r="A289" s="418" t="str">
        <f t="shared" si="12"/>
        <v>26612014</v>
      </c>
      <c r="B289" s="419" t="s">
        <v>865</v>
      </c>
      <c r="C289" s="423" t="s">
        <v>1519</v>
      </c>
      <c r="D289" s="419" t="s">
        <v>1551</v>
      </c>
      <c r="E289" s="419" t="s">
        <v>866</v>
      </c>
      <c r="F289" s="317">
        <v>2014</v>
      </c>
      <c r="G289" s="421">
        <v>1200473</v>
      </c>
      <c r="H289" s="422">
        <f t="shared" si="13"/>
        <v>1200</v>
      </c>
      <c r="I289" s="258">
        <f t="shared" si="14"/>
        <v>2661</v>
      </c>
      <c r="K289" s="107">
        <v>999</v>
      </c>
      <c r="L289" s="410">
        <v>1601</v>
      </c>
      <c r="M289" s="410">
        <v>1642</v>
      </c>
      <c r="N289" s="410">
        <v>1767</v>
      </c>
      <c r="O289" s="410">
        <v>1651</v>
      </c>
      <c r="P289" s="410">
        <v>1595</v>
      </c>
      <c r="Q289" s="410">
        <v>8256</v>
      </c>
    </row>
    <row r="290" spans="1:17" hidden="1" x14ac:dyDescent="0.2">
      <c r="A290" s="418" t="str">
        <f t="shared" si="12"/>
        <v>28132014</v>
      </c>
      <c r="B290" s="419" t="s">
        <v>865</v>
      </c>
      <c r="C290" s="423" t="s">
        <v>1520</v>
      </c>
      <c r="D290" s="419" t="s">
        <v>1552</v>
      </c>
      <c r="E290" s="419" t="s">
        <v>866</v>
      </c>
      <c r="F290" s="317">
        <v>2014</v>
      </c>
      <c r="G290" s="421">
        <v>1960940</v>
      </c>
      <c r="H290" s="422">
        <f t="shared" si="13"/>
        <v>1961</v>
      </c>
      <c r="I290" s="258">
        <f t="shared" si="14"/>
        <v>2813</v>
      </c>
      <c r="K290" s="107">
        <v>2104</v>
      </c>
      <c r="L290" s="410">
        <v>74</v>
      </c>
      <c r="M290" s="410">
        <v>73</v>
      </c>
      <c r="N290" s="410">
        <v>62</v>
      </c>
      <c r="O290" s="410">
        <v>436</v>
      </c>
      <c r="P290" s="410">
        <v>4586</v>
      </c>
      <c r="Q290" s="410">
        <v>5231</v>
      </c>
    </row>
    <row r="291" spans="1:17" hidden="1" x14ac:dyDescent="0.2">
      <c r="A291" s="418" t="str">
        <f t="shared" si="12"/>
        <v>29212014</v>
      </c>
      <c r="B291" s="419" t="s">
        <v>865</v>
      </c>
      <c r="C291" s="423" t="s">
        <v>1521</v>
      </c>
      <c r="D291" s="419" t="s">
        <v>1553</v>
      </c>
      <c r="E291" s="419" t="s">
        <v>866</v>
      </c>
      <c r="F291" s="317">
        <v>2014</v>
      </c>
      <c r="G291" s="421">
        <v>25770</v>
      </c>
      <c r="H291" s="422">
        <f t="shared" si="13"/>
        <v>26</v>
      </c>
      <c r="I291" s="258">
        <f t="shared" si="14"/>
        <v>2921</v>
      </c>
      <c r="K291" s="107">
        <v>2107</v>
      </c>
      <c r="L291" s="410">
        <v>300</v>
      </c>
      <c r="M291" s="410">
        <v>299</v>
      </c>
      <c r="N291" s="410">
        <v>540</v>
      </c>
      <c r="O291" s="410">
        <v>277</v>
      </c>
      <c r="P291" s="410">
        <v>507</v>
      </c>
      <c r="Q291" s="410">
        <v>1923</v>
      </c>
    </row>
    <row r="292" spans="1:17" hidden="1" x14ac:dyDescent="0.2">
      <c r="A292" s="418" t="str">
        <f t="shared" si="12"/>
        <v>29232014</v>
      </c>
      <c r="B292" s="419" t="s">
        <v>865</v>
      </c>
      <c r="C292" s="423" t="s">
        <v>1522</v>
      </c>
      <c r="D292" s="419" t="s">
        <v>1554</v>
      </c>
      <c r="E292" s="419" t="s">
        <v>866</v>
      </c>
      <c r="F292" s="317">
        <v>2014</v>
      </c>
      <c r="G292" s="421">
        <v>1905025</v>
      </c>
      <c r="H292" s="422">
        <f t="shared" si="13"/>
        <v>1905</v>
      </c>
      <c r="I292" s="258">
        <f t="shared" si="14"/>
        <v>2923</v>
      </c>
      <c r="K292" s="107">
        <v>2161</v>
      </c>
      <c r="L292" s="410"/>
      <c r="M292" s="410"/>
      <c r="N292" s="410">
        <v>0</v>
      </c>
      <c r="O292" s="410">
        <v>2</v>
      </c>
      <c r="P292" s="410">
        <v>43</v>
      </c>
      <c r="Q292" s="410">
        <v>45</v>
      </c>
    </row>
    <row r="293" spans="1:17" hidden="1" x14ac:dyDescent="0.2">
      <c r="A293" s="418" t="str">
        <f t="shared" si="12"/>
        <v>29262014</v>
      </c>
      <c r="B293" s="419" t="s">
        <v>865</v>
      </c>
      <c r="C293" s="423" t="s">
        <v>1523</v>
      </c>
      <c r="D293" s="419" t="s">
        <v>1555</v>
      </c>
      <c r="E293" s="419" t="s">
        <v>866</v>
      </c>
      <c r="F293" s="317">
        <v>2014</v>
      </c>
      <c r="G293" s="421">
        <v>255689</v>
      </c>
      <c r="H293" s="422">
        <f t="shared" si="13"/>
        <v>256</v>
      </c>
      <c r="I293" s="258">
        <f t="shared" si="14"/>
        <v>2926</v>
      </c>
      <c r="K293" s="107">
        <v>2221</v>
      </c>
      <c r="L293" s="410">
        <v>988</v>
      </c>
      <c r="M293" s="410">
        <v>837</v>
      </c>
      <c r="N293" s="410">
        <v>1122</v>
      </c>
      <c r="O293" s="410">
        <v>629</v>
      </c>
      <c r="P293" s="410">
        <v>543</v>
      </c>
      <c r="Q293" s="410">
        <v>4119</v>
      </c>
    </row>
    <row r="294" spans="1:17" hidden="1" x14ac:dyDescent="0.2">
      <c r="A294" s="418" t="str">
        <f t="shared" si="12"/>
        <v>29282014</v>
      </c>
      <c r="B294" s="419" t="s">
        <v>865</v>
      </c>
      <c r="C294" s="423" t="s">
        <v>1524</v>
      </c>
      <c r="D294" s="419" t="s">
        <v>1556</v>
      </c>
      <c r="E294" s="419" t="s">
        <v>866</v>
      </c>
      <c r="F294" s="317">
        <v>2014</v>
      </c>
      <c r="G294" s="421">
        <v>352151</v>
      </c>
      <c r="H294" s="422">
        <f t="shared" si="13"/>
        <v>352</v>
      </c>
      <c r="I294" s="258">
        <f t="shared" si="14"/>
        <v>2928</v>
      </c>
      <c r="K294" s="107">
        <v>2222</v>
      </c>
      <c r="L294" s="410">
        <v>527</v>
      </c>
      <c r="M294" s="410">
        <v>723</v>
      </c>
      <c r="N294" s="410">
        <v>1538</v>
      </c>
      <c r="O294" s="410">
        <v>614</v>
      </c>
      <c r="P294" s="410">
        <v>1208</v>
      </c>
      <c r="Q294" s="410">
        <v>4610</v>
      </c>
    </row>
    <row r="295" spans="1:17" hidden="1" x14ac:dyDescent="0.2">
      <c r="A295" s="418" t="str">
        <f t="shared" si="12"/>
        <v>29652014</v>
      </c>
      <c r="B295" s="419" t="s">
        <v>865</v>
      </c>
      <c r="C295" s="423" t="s">
        <v>1525</v>
      </c>
      <c r="D295" s="419" t="s">
        <v>1557</v>
      </c>
      <c r="E295" s="419" t="s">
        <v>866</v>
      </c>
      <c r="F295" s="317">
        <v>2014</v>
      </c>
      <c r="G295" s="421">
        <v>5123311</v>
      </c>
      <c r="H295" s="422">
        <f t="shared" si="13"/>
        <v>5123</v>
      </c>
      <c r="I295" s="258">
        <f t="shared" si="14"/>
        <v>2965</v>
      </c>
      <c r="K295" s="107">
        <v>2281</v>
      </c>
      <c r="L295" s="410">
        <v>835</v>
      </c>
      <c r="M295" s="410">
        <v>832</v>
      </c>
      <c r="N295" s="410">
        <v>518</v>
      </c>
      <c r="O295" s="410">
        <v>725</v>
      </c>
      <c r="P295" s="410">
        <v>199</v>
      </c>
      <c r="Q295" s="410">
        <v>3109</v>
      </c>
    </row>
    <row r="296" spans="1:17" hidden="1" x14ac:dyDescent="0.2">
      <c r="A296" s="418" t="str">
        <f t="shared" si="12"/>
        <v>47772014</v>
      </c>
      <c r="B296" s="419" t="s">
        <v>865</v>
      </c>
      <c r="C296" s="423" t="s">
        <v>935</v>
      </c>
      <c r="D296" s="419" t="s">
        <v>1165</v>
      </c>
      <c r="E296" s="419" t="s">
        <v>866</v>
      </c>
      <c r="F296" s="317">
        <v>2014</v>
      </c>
      <c r="G296" s="421">
        <v>29331</v>
      </c>
      <c r="H296" s="422">
        <f t="shared" si="13"/>
        <v>29</v>
      </c>
      <c r="I296" s="258">
        <f t="shared" si="14"/>
        <v>4777</v>
      </c>
      <c r="K296" s="107">
        <v>2403</v>
      </c>
      <c r="L296" s="410">
        <v>6</v>
      </c>
      <c r="M296" s="410">
        <v>51</v>
      </c>
      <c r="N296" s="410"/>
      <c r="O296" s="410"/>
      <c r="P296" s="410">
        <v>1</v>
      </c>
      <c r="Q296" s="410">
        <v>58</v>
      </c>
    </row>
    <row r="297" spans="1:17" hidden="1" x14ac:dyDescent="0.2">
      <c r="A297" s="418" t="str">
        <f t="shared" si="12"/>
        <v>74052014</v>
      </c>
      <c r="B297" s="419" t="s">
        <v>865</v>
      </c>
      <c r="C297" s="423" t="s">
        <v>936</v>
      </c>
      <c r="D297" s="419" t="s">
        <v>1166</v>
      </c>
      <c r="E297" s="419" t="s">
        <v>866</v>
      </c>
      <c r="F297" s="317">
        <v>2014</v>
      </c>
      <c r="G297" s="421">
        <v>62563</v>
      </c>
      <c r="H297" s="422">
        <f t="shared" si="13"/>
        <v>63</v>
      </c>
      <c r="I297" s="258">
        <f t="shared" si="14"/>
        <v>7405</v>
      </c>
      <c r="K297" s="107">
        <v>2451</v>
      </c>
      <c r="L297" s="410"/>
      <c r="M297" s="410">
        <v>21</v>
      </c>
      <c r="N297" s="410">
        <v>6</v>
      </c>
      <c r="O297" s="410">
        <v>103</v>
      </c>
      <c r="P297" s="410">
        <v>11</v>
      </c>
      <c r="Q297" s="410">
        <v>141</v>
      </c>
    </row>
    <row r="298" spans="1:17" hidden="1" x14ac:dyDescent="0.2">
      <c r="A298" s="418" t="str">
        <f t="shared" si="12"/>
        <v>74212014</v>
      </c>
      <c r="B298" s="419" t="s">
        <v>865</v>
      </c>
      <c r="C298" s="423" t="s">
        <v>938</v>
      </c>
      <c r="D298" s="419" t="s">
        <v>1168</v>
      </c>
      <c r="E298" s="419" t="s">
        <v>866</v>
      </c>
      <c r="F298" s="317">
        <v>2014</v>
      </c>
      <c r="G298" s="421">
        <v>5225166</v>
      </c>
      <c r="H298" s="422">
        <f t="shared" si="13"/>
        <v>5225</v>
      </c>
      <c r="I298" s="258">
        <f t="shared" si="14"/>
        <v>7421</v>
      </c>
      <c r="K298" s="107">
        <v>2472</v>
      </c>
      <c r="L298" s="410">
        <v>526</v>
      </c>
      <c r="M298" s="410">
        <v>818</v>
      </c>
      <c r="N298" s="410">
        <v>486</v>
      </c>
      <c r="O298" s="410">
        <v>380</v>
      </c>
      <c r="P298" s="410">
        <v>1384</v>
      </c>
      <c r="Q298" s="410">
        <v>3594</v>
      </c>
    </row>
    <row r="299" spans="1:17" hidden="1" x14ac:dyDescent="0.2">
      <c r="A299" s="418" t="str">
        <f t="shared" si="12"/>
        <v>74242014</v>
      </c>
      <c r="B299" s="419" t="s">
        <v>865</v>
      </c>
      <c r="C299" s="423" t="s">
        <v>939</v>
      </c>
      <c r="D299" s="419" t="s">
        <v>1169</v>
      </c>
      <c r="E299" s="419" t="s">
        <v>866</v>
      </c>
      <c r="F299" s="317">
        <v>2014</v>
      </c>
      <c r="G299" s="421">
        <v>4173491</v>
      </c>
      <c r="H299" s="422">
        <f t="shared" si="13"/>
        <v>4173</v>
      </c>
      <c r="I299" s="258">
        <f t="shared" si="14"/>
        <v>7424</v>
      </c>
      <c r="K299" s="107">
        <v>2475</v>
      </c>
      <c r="L299" s="410">
        <v>4</v>
      </c>
      <c r="M299" s="410">
        <v>8</v>
      </c>
      <c r="N299" s="410">
        <v>11</v>
      </c>
      <c r="O299" s="410">
        <v>20</v>
      </c>
      <c r="P299" s="410">
        <v>11</v>
      </c>
      <c r="Q299" s="410">
        <v>54</v>
      </c>
    </row>
    <row r="300" spans="1:17" hidden="1" x14ac:dyDescent="0.2">
      <c r="A300" s="418" t="str">
        <f t="shared" si="12"/>
        <v>74282014</v>
      </c>
      <c r="B300" s="419" t="s">
        <v>865</v>
      </c>
      <c r="C300" s="423" t="s">
        <v>940</v>
      </c>
      <c r="D300" s="419" t="s">
        <v>1170</v>
      </c>
      <c r="E300" s="419" t="s">
        <v>866</v>
      </c>
      <c r="F300" s="317">
        <v>2014</v>
      </c>
      <c r="G300" s="421">
        <v>50530064</v>
      </c>
      <c r="H300" s="422">
        <f t="shared" si="13"/>
        <v>50530</v>
      </c>
      <c r="I300" s="258">
        <f t="shared" si="14"/>
        <v>7428</v>
      </c>
      <c r="K300" s="107">
        <v>2563</v>
      </c>
      <c r="L300" s="410">
        <v>176</v>
      </c>
      <c r="M300" s="410">
        <v>682</v>
      </c>
      <c r="N300" s="410">
        <v>1072</v>
      </c>
      <c r="O300" s="410">
        <v>1012</v>
      </c>
      <c r="P300" s="410">
        <v>869</v>
      </c>
      <c r="Q300" s="410">
        <v>3811</v>
      </c>
    </row>
    <row r="301" spans="1:17" hidden="1" x14ac:dyDescent="0.2">
      <c r="A301" s="418" t="str">
        <f t="shared" si="12"/>
        <v>74452014</v>
      </c>
      <c r="B301" s="419" t="s">
        <v>865</v>
      </c>
      <c r="C301" s="423" t="s">
        <v>942</v>
      </c>
      <c r="D301" s="419" t="s">
        <v>1171</v>
      </c>
      <c r="E301" s="419" t="s">
        <v>866</v>
      </c>
      <c r="F301" s="317">
        <v>2014</v>
      </c>
      <c r="G301" s="421">
        <v>62563</v>
      </c>
      <c r="H301" s="422">
        <f t="shared" si="13"/>
        <v>63</v>
      </c>
      <c r="I301" s="258">
        <f t="shared" si="14"/>
        <v>7445</v>
      </c>
      <c r="K301" s="107">
        <v>2609</v>
      </c>
      <c r="L301" s="410">
        <v>312</v>
      </c>
      <c r="M301" s="410">
        <v>394</v>
      </c>
      <c r="N301" s="410">
        <v>220</v>
      </c>
      <c r="O301" s="410">
        <v>148</v>
      </c>
      <c r="P301" s="410">
        <v>135</v>
      </c>
      <c r="Q301" s="410">
        <v>1209</v>
      </c>
    </row>
    <row r="302" spans="1:17" hidden="1" x14ac:dyDescent="0.2">
      <c r="A302" s="418" t="str">
        <f t="shared" si="12"/>
        <v>9082014</v>
      </c>
      <c r="B302" s="419" t="s">
        <v>865</v>
      </c>
      <c r="C302" s="423" t="s">
        <v>1526</v>
      </c>
      <c r="D302" s="419" t="s">
        <v>1086</v>
      </c>
      <c r="E302" s="419" t="s">
        <v>1087</v>
      </c>
      <c r="F302" s="317">
        <v>2014</v>
      </c>
      <c r="G302" s="421">
        <v>589</v>
      </c>
      <c r="H302" s="422">
        <f t="shared" si="13"/>
        <v>589</v>
      </c>
      <c r="I302" s="258">
        <f t="shared" si="14"/>
        <v>908</v>
      </c>
      <c r="K302" s="107">
        <v>2651</v>
      </c>
      <c r="L302" s="410">
        <v>1077</v>
      </c>
      <c r="M302" s="410">
        <v>2803</v>
      </c>
      <c r="N302" s="410">
        <v>1313</v>
      </c>
      <c r="O302" s="410">
        <v>645</v>
      </c>
      <c r="P302" s="410">
        <v>176</v>
      </c>
      <c r="Q302" s="410">
        <v>6014</v>
      </c>
    </row>
    <row r="303" spans="1:17" hidden="1" x14ac:dyDescent="0.2">
      <c r="A303" s="418" t="str">
        <f t="shared" si="12"/>
        <v>9092014</v>
      </c>
      <c r="B303" s="419" t="s">
        <v>865</v>
      </c>
      <c r="C303" s="423" t="s">
        <v>1527</v>
      </c>
      <c r="D303" s="419" t="s">
        <v>1088</v>
      </c>
      <c r="E303" s="419" t="s">
        <v>1087</v>
      </c>
      <c r="F303" s="317">
        <v>2014</v>
      </c>
      <c r="G303" s="421">
        <v>18</v>
      </c>
      <c r="H303" s="422">
        <f t="shared" si="13"/>
        <v>18</v>
      </c>
      <c r="I303" s="258">
        <f t="shared" si="14"/>
        <v>909</v>
      </c>
      <c r="K303" s="107">
        <v>2661</v>
      </c>
      <c r="L303" s="410">
        <v>1200</v>
      </c>
      <c r="M303" s="410">
        <v>913</v>
      </c>
      <c r="N303" s="410">
        <v>1252</v>
      </c>
      <c r="O303" s="410">
        <v>1101</v>
      </c>
      <c r="P303" s="410">
        <v>2489</v>
      </c>
      <c r="Q303" s="410">
        <v>6955</v>
      </c>
    </row>
    <row r="304" spans="1:17" hidden="1" x14ac:dyDescent="0.2">
      <c r="A304" s="418" t="str">
        <f t="shared" si="12"/>
        <v>9122014</v>
      </c>
      <c r="B304" s="419" t="s">
        <v>865</v>
      </c>
      <c r="C304" s="423" t="s">
        <v>1528</v>
      </c>
      <c r="D304" s="419" t="s">
        <v>1091</v>
      </c>
      <c r="E304" s="419" t="s">
        <v>1087</v>
      </c>
      <c r="F304" s="317">
        <v>2014</v>
      </c>
      <c r="G304" s="421">
        <v>53</v>
      </c>
      <c r="H304" s="422">
        <f t="shared" si="13"/>
        <v>53</v>
      </c>
      <c r="I304" s="258">
        <f t="shared" si="14"/>
        <v>912</v>
      </c>
      <c r="K304" s="107">
        <v>2813</v>
      </c>
      <c r="L304" s="410">
        <v>1961</v>
      </c>
      <c r="M304" s="410">
        <v>2171</v>
      </c>
      <c r="N304" s="410">
        <v>2814</v>
      </c>
      <c r="O304" s="410">
        <v>2327</v>
      </c>
      <c r="P304" s="410">
        <v>3595</v>
      </c>
      <c r="Q304" s="410">
        <v>12868</v>
      </c>
    </row>
    <row r="305" spans="1:17" hidden="1" x14ac:dyDescent="0.2">
      <c r="A305" s="418" t="str">
        <f t="shared" si="12"/>
        <v>9132014</v>
      </c>
      <c r="B305" s="419" t="s">
        <v>865</v>
      </c>
      <c r="C305" s="423" t="s">
        <v>1529</v>
      </c>
      <c r="D305" s="419" t="s">
        <v>1092</v>
      </c>
      <c r="E305" s="419" t="s">
        <v>1087</v>
      </c>
      <c r="F305" s="317">
        <v>2014</v>
      </c>
      <c r="G305" s="421">
        <v>371</v>
      </c>
      <c r="H305" s="422">
        <f t="shared" si="13"/>
        <v>371</v>
      </c>
      <c r="I305" s="258">
        <f t="shared" si="14"/>
        <v>913</v>
      </c>
      <c r="K305" s="107">
        <v>2914</v>
      </c>
      <c r="L305" s="410"/>
      <c r="M305" s="410">
        <v>50</v>
      </c>
      <c r="N305" s="410">
        <v>175</v>
      </c>
      <c r="O305" s="410">
        <v>0</v>
      </c>
      <c r="P305" s="410">
        <v>3</v>
      </c>
      <c r="Q305" s="410">
        <v>228</v>
      </c>
    </row>
    <row r="306" spans="1:17" hidden="1" x14ac:dyDescent="0.2">
      <c r="A306" s="418" t="str">
        <f t="shared" si="12"/>
        <v>632015</v>
      </c>
      <c r="B306" s="419" t="s">
        <v>865</v>
      </c>
      <c r="C306" s="423" t="s">
        <v>1232</v>
      </c>
      <c r="D306" s="419" t="s">
        <v>1539</v>
      </c>
      <c r="E306" s="419" t="s">
        <v>1231</v>
      </c>
      <c r="F306" s="317">
        <v>2015</v>
      </c>
      <c r="G306" s="421">
        <v>0</v>
      </c>
      <c r="H306" s="422">
        <f t="shared" si="13"/>
        <v>0</v>
      </c>
      <c r="I306" s="258">
        <f t="shared" si="14"/>
        <v>63</v>
      </c>
      <c r="K306" s="107">
        <v>2921</v>
      </c>
      <c r="L306" s="410">
        <v>26</v>
      </c>
      <c r="M306" s="410">
        <v>2</v>
      </c>
      <c r="N306" s="410">
        <v>16</v>
      </c>
      <c r="O306" s="410">
        <v>77</v>
      </c>
      <c r="P306" s="410">
        <v>27</v>
      </c>
      <c r="Q306" s="410">
        <v>148</v>
      </c>
    </row>
    <row r="307" spans="1:17" hidden="1" x14ac:dyDescent="0.2">
      <c r="A307" s="418" t="str">
        <f t="shared" si="12"/>
        <v>642015</v>
      </c>
      <c r="B307" s="419" t="s">
        <v>865</v>
      </c>
      <c r="C307" s="423" t="s">
        <v>1233</v>
      </c>
      <c r="D307" s="419" t="s">
        <v>1539</v>
      </c>
      <c r="E307" s="419" t="s">
        <v>1231</v>
      </c>
      <c r="F307" s="317">
        <v>2015</v>
      </c>
      <c r="G307" s="421">
        <v>0</v>
      </c>
      <c r="H307" s="422">
        <f t="shared" si="13"/>
        <v>0</v>
      </c>
      <c r="I307" s="258">
        <f t="shared" si="14"/>
        <v>64</v>
      </c>
      <c r="K307" s="107">
        <v>2923</v>
      </c>
      <c r="L307" s="410">
        <v>1905</v>
      </c>
      <c r="M307" s="410">
        <v>1921</v>
      </c>
      <c r="N307" s="410">
        <v>1270</v>
      </c>
      <c r="O307" s="410">
        <v>926</v>
      </c>
      <c r="P307" s="410">
        <v>788</v>
      </c>
      <c r="Q307" s="410">
        <v>6810</v>
      </c>
    </row>
    <row r="308" spans="1:17" hidden="1" x14ac:dyDescent="0.2">
      <c r="A308" s="418" t="str">
        <f t="shared" si="12"/>
        <v>52015</v>
      </c>
      <c r="B308" s="419" t="s">
        <v>865</v>
      </c>
      <c r="C308" s="423" t="s">
        <v>1234</v>
      </c>
      <c r="D308" s="419" t="s">
        <v>64</v>
      </c>
      <c r="E308" s="419" t="s">
        <v>866</v>
      </c>
      <c r="F308" s="317">
        <v>2015</v>
      </c>
      <c r="G308" s="421">
        <v>8455993</v>
      </c>
      <c r="H308" s="422">
        <f t="shared" si="13"/>
        <v>8456</v>
      </c>
      <c r="I308" s="258">
        <f t="shared" si="14"/>
        <v>5</v>
      </c>
      <c r="K308" s="107">
        <v>2926</v>
      </c>
      <c r="L308" s="410">
        <v>256</v>
      </c>
      <c r="M308" s="410">
        <v>163</v>
      </c>
      <c r="N308" s="410">
        <v>151</v>
      </c>
      <c r="O308" s="410">
        <v>205</v>
      </c>
      <c r="P308" s="410">
        <v>202</v>
      </c>
      <c r="Q308" s="410">
        <v>977</v>
      </c>
    </row>
    <row r="309" spans="1:17" hidden="1" x14ac:dyDescent="0.2">
      <c r="A309" s="418" t="str">
        <f t="shared" si="12"/>
        <v>62015</v>
      </c>
      <c r="B309" s="419" t="s">
        <v>865</v>
      </c>
      <c r="C309" s="423" t="s">
        <v>1235</v>
      </c>
      <c r="D309" s="419" t="s">
        <v>869</v>
      </c>
      <c r="E309" s="419" t="s">
        <v>866</v>
      </c>
      <c r="F309" s="317">
        <v>2015</v>
      </c>
      <c r="G309" s="421">
        <v>6139164</v>
      </c>
      <c r="H309" s="422">
        <f t="shared" si="13"/>
        <v>6139</v>
      </c>
      <c r="I309" s="258">
        <f t="shared" si="14"/>
        <v>6</v>
      </c>
      <c r="K309" s="107">
        <v>2928</v>
      </c>
      <c r="L309" s="410">
        <v>352</v>
      </c>
      <c r="M309" s="410">
        <v>980</v>
      </c>
      <c r="N309" s="410">
        <v>1670</v>
      </c>
      <c r="O309" s="410">
        <v>1645</v>
      </c>
      <c r="P309" s="410">
        <v>1005</v>
      </c>
      <c r="Q309" s="410">
        <v>5652</v>
      </c>
    </row>
    <row r="310" spans="1:17" hidden="1" x14ac:dyDescent="0.2">
      <c r="A310" s="418" t="str">
        <f t="shared" si="12"/>
        <v>72015</v>
      </c>
      <c r="B310" s="419" t="s">
        <v>865</v>
      </c>
      <c r="C310" s="423" t="s">
        <v>1236</v>
      </c>
      <c r="D310" s="419" t="s">
        <v>874</v>
      </c>
      <c r="E310" s="419" t="s">
        <v>866</v>
      </c>
      <c r="F310" s="317">
        <v>2015</v>
      </c>
      <c r="G310" s="421">
        <v>1275618</v>
      </c>
      <c r="H310" s="422">
        <f t="shared" si="13"/>
        <v>1276</v>
      </c>
      <c r="I310" s="258">
        <f t="shared" si="14"/>
        <v>7</v>
      </c>
      <c r="K310" s="107">
        <v>2965</v>
      </c>
      <c r="L310" s="410">
        <v>5123</v>
      </c>
      <c r="M310" s="410">
        <v>4046</v>
      </c>
      <c r="N310" s="410">
        <v>8575</v>
      </c>
      <c r="O310" s="410">
        <v>8217</v>
      </c>
      <c r="P310" s="410">
        <v>8610</v>
      </c>
      <c r="Q310" s="410">
        <v>34571</v>
      </c>
    </row>
    <row r="311" spans="1:17" hidden="1" x14ac:dyDescent="0.2">
      <c r="A311" s="418" t="str">
        <f t="shared" si="12"/>
        <v>82015</v>
      </c>
      <c r="B311" s="419" t="s">
        <v>865</v>
      </c>
      <c r="C311" s="423" t="s">
        <v>1237</v>
      </c>
      <c r="D311" s="419" t="s">
        <v>877</v>
      </c>
      <c r="E311" s="419" t="s">
        <v>866</v>
      </c>
      <c r="F311" s="317">
        <v>2015</v>
      </c>
      <c r="G311" s="421">
        <v>928933</v>
      </c>
      <c r="H311" s="422">
        <f t="shared" si="13"/>
        <v>929</v>
      </c>
      <c r="I311" s="258">
        <f t="shared" si="14"/>
        <v>8</v>
      </c>
      <c r="K311" s="107">
        <v>4777</v>
      </c>
      <c r="L311" s="410">
        <v>29</v>
      </c>
      <c r="M311" s="410">
        <v>44</v>
      </c>
      <c r="N311" s="410">
        <v>44</v>
      </c>
      <c r="O311" s="410">
        <v>41</v>
      </c>
      <c r="P311" s="410">
        <v>44</v>
      </c>
      <c r="Q311" s="410">
        <v>202</v>
      </c>
    </row>
    <row r="312" spans="1:17" hidden="1" x14ac:dyDescent="0.2">
      <c r="A312" s="418" t="str">
        <f t="shared" si="12"/>
        <v>92015</v>
      </c>
      <c r="B312" s="419" t="s">
        <v>865</v>
      </c>
      <c r="C312" s="423" t="s">
        <v>1238</v>
      </c>
      <c r="D312" s="419" t="s">
        <v>878</v>
      </c>
      <c r="E312" s="419" t="s">
        <v>866</v>
      </c>
      <c r="F312" s="317">
        <v>2015</v>
      </c>
      <c r="G312" s="421">
        <v>1000</v>
      </c>
      <c r="H312" s="422">
        <f t="shared" si="13"/>
        <v>1</v>
      </c>
      <c r="I312" s="258">
        <f t="shared" si="14"/>
        <v>9</v>
      </c>
      <c r="K312" s="107">
        <v>7405</v>
      </c>
      <c r="L312" s="410">
        <v>63</v>
      </c>
      <c r="M312" s="410">
        <v>96</v>
      </c>
      <c r="N312" s="410">
        <v>42</v>
      </c>
      <c r="O312" s="410">
        <v>60</v>
      </c>
      <c r="P312" s="410">
        <v>50</v>
      </c>
      <c r="Q312" s="410">
        <v>311</v>
      </c>
    </row>
    <row r="313" spans="1:17" hidden="1" x14ac:dyDescent="0.2">
      <c r="A313" s="418" t="str">
        <f t="shared" si="12"/>
        <v>112015</v>
      </c>
      <c r="B313" s="419" t="s">
        <v>865</v>
      </c>
      <c r="C313" s="423" t="s">
        <v>1239</v>
      </c>
      <c r="D313" s="419" t="s">
        <v>879</v>
      </c>
      <c r="E313" s="419" t="s">
        <v>866</v>
      </c>
      <c r="F313" s="317">
        <v>2015</v>
      </c>
      <c r="G313" s="421">
        <v>1509821</v>
      </c>
      <c r="H313" s="422">
        <f t="shared" si="13"/>
        <v>1510</v>
      </c>
      <c r="I313" s="258">
        <f t="shared" si="14"/>
        <v>11</v>
      </c>
      <c r="K313" s="107">
        <v>7413</v>
      </c>
      <c r="L313" s="410"/>
      <c r="M313" s="410"/>
      <c r="N313" s="410"/>
      <c r="O313" s="410">
        <v>56</v>
      </c>
      <c r="P313" s="410">
        <v>109</v>
      </c>
      <c r="Q313" s="410">
        <v>165</v>
      </c>
    </row>
    <row r="314" spans="1:17" hidden="1" x14ac:dyDescent="0.2">
      <c r="A314" s="418" t="str">
        <f t="shared" si="12"/>
        <v>122015</v>
      </c>
      <c r="B314" s="419" t="s">
        <v>865</v>
      </c>
      <c r="C314" s="423" t="s">
        <v>1240</v>
      </c>
      <c r="D314" s="419" t="s">
        <v>880</v>
      </c>
      <c r="E314" s="419" t="s">
        <v>866</v>
      </c>
      <c r="F314" s="317">
        <v>2015</v>
      </c>
      <c r="G314" s="421">
        <v>62973943</v>
      </c>
      <c r="H314" s="422">
        <f t="shared" si="13"/>
        <v>62974</v>
      </c>
      <c r="I314" s="258">
        <f t="shared" si="14"/>
        <v>12</v>
      </c>
      <c r="K314" s="107">
        <v>7421</v>
      </c>
      <c r="L314" s="410">
        <v>5225</v>
      </c>
      <c r="M314" s="410">
        <v>5740</v>
      </c>
      <c r="N314" s="410">
        <v>5438</v>
      </c>
      <c r="O314" s="410">
        <v>5059</v>
      </c>
      <c r="P314" s="410">
        <v>5044</v>
      </c>
      <c r="Q314" s="410">
        <v>26506</v>
      </c>
    </row>
    <row r="315" spans="1:17" hidden="1" x14ac:dyDescent="0.2">
      <c r="A315" s="418" t="str">
        <f t="shared" si="12"/>
        <v>132015</v>
      </c>
      <c r="B315" s="419" t="s">
        <v>865</v>
      </c>
      <c r="C315" s="423" t="s">
        <v>1241</v>
      </c>
      <c r="D315" s="419" t="s">
        <v>881</v>
      </c>
      <c r="E315" s="419" t="s">
        <v>866</v>
      </c>
      <c r="F315" s="317">
        <v>2015</v>
      </c>
      <c r="G315" s="421">
        <v>3423712</v>
      </c>
      <c r="H315" s="422">
        <f t="shared" si="13"/>
        <v>3424</v>
      </c>
      <c r="I315" s="258">
        <f t="shared" si="14"/>
        <v>13</v>
      </c>
      <c r="K315" s="107">
        <v>7424</v>
      </c>
      <c r="L315" s="410">
        <v>4173</v>
      </c>
      <c r="M315" s="410">
        <v>8078</v>
      </c>
      <c r="N315" s="410">
        <v>11269</v>
      </c>
      <c r="O315" s="410">
        <v>10180</v>
      </c>
      <c r="P315" s="410">
        <v>13767</v>
      </c>
      <c r="Q315" s="410">
        <v>47467</v>
      </c>
    </row>
    <row r="316" spans="1:17" hidden="1" x14ac:dyDescent="0.2">
      <c r="A316" s="418" t="str">
        <f t="shared" si="12"/>
        <v>162015</v>
      </c>
      <c r="B316" s="419" t="s">
        <v>865</v>
      </c>
      <c r="C316" s="423" t="s">
        <v>1242</v>
      </c>
      <c r="D316" s="419" t="s">
        <v>882</v>
      </c>
      <c r="E316" s="419" t="s">
        <v>866</v>
      </c>
      <c r="F316" s="317">
        <v>2015</v>
      </c>
      <c r="G316" s="421">
        <v>119514</v>
      </c>
      <c r="H316" s="422">
        <f t="shared" si="13"/>
        <v>120</v>
      </c>
      <c r="I316" s="258">
        <f t="shared" si="14"/>
        <v>16</v>
      </c>
      <c r="K316" s="107">
        <v>7428</v>
      </c>
      <c r="L316" s="410">
        <v>50530</v>
      </c>
      <c r="M316" s="410">
        <v>53928</v>
      </c>
      <c r="N316" s="410">
        <v>49006</v>
      </c>
      <c r="O316" s="410">
        <v>49863</v>
      </c>
      <c r="P316" s="410">
        <v>56828</v>
      </c>
      <c r="Q316" s="410">
        <v>260155</v>
      </c>
    </row>
    <row r="317" spans="1:17" hidden="1" x14ac:dyDescent="0.2">
      <c r="A317" s="418" t="str">
        <f t="shared" si="12"/>
        <v>342015</v>
      </c>
      <c r="B317" s="419" t="s">
        <v>865</v>
      </c>
      <c r="C317" s="423" t="s">
        <v>1243</v>
      </c>
      <c r="D317" s="419" t="s">
        <v>843</v>
      </c>
      <c r="E317" s="419" t="s">
        <v>866</v>
      </c>
      <c r="F317" s="317">
        <v>2015</v>
      </c>
      <c r="G317" s="421">
        <v>37525692</v>
      </c>
      <c r="H317" s="422">
        <f t="shared" si="13"/>
        <v>37526</v>
      </c>
      <c r="I317" s="258">
        <f t="shared" si="14"/>
        <v>34</v>
      </c>
      <c r="K317" s="107">
        <v>7445</v>
      </c>
      <c r="L317" s="410">
        <v>63</v>
      </c>
      <c r="M317" s="410">
        <v>96</v>
      </c>
      <c r="N317" s="410">
        <v>42</v>
      </c>
      <c r="O317" s="410">
        <v>60</v>
      </c>
      <c r="P317" s="410">
        <v>50</v>
      </c>
      <c r="Q317" s="410">
        <v>311</v>
      </c>
    </row>
    <row r="318" spans="1:17" hidden="1" x14ac:dyDescent="0.2">
      <c r="A318" s="418" t="str">
        <f t="shared" si="12"/>
        <v>362015</v>
      </c>
      <c r="B318" s="419" t="s">
        <v>865</v>
      </c>
      <c r="C318" s="423" t="s">
        <v>1244</v>
      </c>
      <c r="D318" s="419" t="s">
        <v>883</v>
      </c>
      <c r="E318" s="419" t="s">
        <v>866</v>
      </c>
      <c r="F318" s="317">
        <v>2015</v>
      </c>
      <c r="G318" s="421">
        <v>1168263</v>
      </c>
      <c r="H318" s="422">
        <f t="shared" si="13"/>
        <v>1168</v>
      </c>
      <c r="I318" s="258">
        <f t="shared" si="14"/>
        <v>36</v>
      </c>
      <c r="K318" s="107">
        <v>7453</v>
      </c>
      <c r="L318" s="410"/>
      <c r="M318" s="410"/>
      <c r="N318" s="410"/>
      <c r="O318" s="410">
        <v>56</v>
      </c>
      <c r="P318" s="410">
        <v>109</v>
      </c>
      <c r="Q318" s="410">
        <v>165</v>
      </c>
    </row>
    <row r="319" spans="1:17" hidden="1" x14ac:dyDescent="0.2">
      <c r="A319" s="418" t="str">
        <f t="shared" si="12"/>
        <v>552015</v>
      </c>
      <c r="B319" s="419" t="s">
        <v>865</v>
      </c>
      <c r="C319" s="423" t="s">
        <v>1245</v>
      </c>
      <c r="D319" s="419" t="s">
        <v>884</v>
      </c>
      <c r="E319" s="419" t="s">
        <v>866</v>
      </c>
      <c r="F319" s="317">
        <v>2015</v>
      </c>
      <c r="G319" s="421">
        <v>3539577</v>
      </c>
      <c r="H319" s="422">
        <f t="shared" si="13"/>
        <v>3540</v>
      </c>
      <c r="I319" s="258">
        <f t="shared" si="14"/>
        <v>55</v>
      </c>
      <c r="K319" s="107">
        <v>9108</v>
      </c>
      <c r="L319" s="410">
        <v>129</v>
      </c>
      <c r="M319" s="410"/>
      <c r="N319" s="410"/>
      <c r="O319" s="410"/>
      <c r="P319" s="410"/>
      <c r="Q319" s="410">
        <v>129</v>
      </c>
    </row>
    <row r="320" spans="1:17" hidden="1" x14ac:dyDescent="0.2">
      <c r="A320" s="418" t="str">
        <f t="shared" si="12"/>
        <v>592015</v>
      </c>
      <c r="B320" s="419" t="s">
        <v>865</v>
      </c>
      <c r="C320" s="423" t="s">
        <v>1246</v>
      </c>
      <c r="D320" s="419" t="s">
        <v>885</v>
      </c>
      <c r="E320" s="419" t="s">
        <v>866</v>
      </c>
      <c r="F320" s="317">
        <v>2015</v>
      </c>
      <c r="G320" s="421">
        <v>172558</v>
      </c>
      <c r="H320" s="422">
        <f t="shared" si="13"/>
        <v>173</v>
      </c>
      <c r="I320" s="258">
        <f t="shared" si="14"/>
        <v>59</v>
      </c>
      <c r="K320" s="107" t="s">
        <v>781</v>
      </c>
      <c r="L320" s="410">
        <v>15345935</v>
      </c>
      <c r="M320" s="410">
        <v>16203915</v>
      </c>
      <c r="N320" s="410">
        <v>16979432</v>
      </c>
      <c r="O320" s="410">
        <v>17880091</v>
      </c>
      <c r="P320" s="410">
        <v>18614564</v>
      </c>
      <c r="Q320" s="410">
        <v>85023937</v>
      </c>
    </row>
    <row r="321" spans="1:17" hidden="1" x14ac:dyDescent="0.2">
      <c r="A321" s="418" t="str">
        <f t="shared" si="12"/>
        <v>832015</v>
      </c>
      <c r="B321" s="419" t="s">
        <v>865</v>
      </c>
      <c r="C321" s="423" t="s">
        <v>1247</v>
      </c>
      <c r="D321" s="419" t="s">
        <v>886</v>
      </c>
      <c r="E321" s="419" t="s">
        <v>866</v>
      </c>
      <c r="F321" s="317">
        <v>2015</v>
      </c>
      <c r="G321" s="421">
        <v>119948</v>
      </c>
      <c r="H321" s="422">
        <f t="shared" si="13"/>
        <v>120</v>
      </c>
      <c r="I321" s="258">
        <f t="shared" si="14"/>
        <v>83</v>
      </c>
      <c r="K321"/>
      <c r="L321"/>
      <c r="M321"/>
      <c r="N321"/>
      <c r="O321"/>
      <c r="P321"/>
      <c r="Q321"/>
    </row>
    <row r="322" spans="1:17" hidden="1" x14ac:dyDescent="0.2">
      <c r="A322" s="418" t="str">
        <f t="shared" ref="A322:A385" si="15">+VALUE(C322)&amp;F322</f>
        <v>1012015</v>
      </c>
      <c r="B322" s="419" t="s">
        <v>865</v>
      </c>
      <c r="C322" s="423" t="s">
        <v>1248</v>
      </c>
      <c r="D322" s="419" t="s">
        <v>887</v>
      </c>
      <c r="E322" s="419" t="s">
        <v>866</v>
      </c>
      <c r="F322" s="317">
        <v>2015</v>
      </c>
      <c r="G322" s="421">
        <v>5973954</v>
      </c>
      <c r="H322" s="422">
        <f t="shared" si="13"/>
        <v>5974</v>
      </c>
      <c r="I322" s="258">
        <f t="shared" si="14"/>
        <v>101</v>
      </c>
    </row>
    <row r="323" spans="1:17" hidden="1" x14ac:dyDescent="0.2">
      <c r="A323" s="418" t="str">
        <f t="shared" si="15"/>
        <v>1042015</v>
      </c>
      <c r="B323" s="419" t="s">
        <v>865</v>
      </c>
      <c r="C323" s="423" t="s">
        <v>1249</v>
      </c>
      <c r="D323" s="419" t="s">
        <v>888</v>
      </c>
      <c r="E323" s="419" t="s">
        <v>866</v>
      </c>
      <c r="F323" s="317">
        <v>2015</v>
      </c>
      <c r="G323" s="421">
        <v>52554715</v>
      </c>
      <c r="H323" s="422">
        <f t="shared" ref="H323:H386" si="16">+IF(E323="PAY",ROUND(G323/1000,0),G323)</f>
        <v>52555</v>
      </c>
      <c r="I323" s="258">
        <f t="shared" ref="I323:I386" si="17">+VALUE(C323)</f>
        <v>104</v>
      </c>
    </row>
    <row r="324" spans="1:17" hidden="1" x14ac:dyDescent="0.2">
      <c r="A324" s="418" t="str">
        <f t="shared" si="15"/>
        <v>1052015</v>
      </c>
      <c r="B324" s="419" t="s">
        <v>865</v>
      </c>
      <c r="C324" s="423" t="s">
        <v>1250</v>
      </c>
      <c r="D324" s="419" t="s">
        <v>889</v>
      </c>
      <c r="E324" s="419" t="s">
        <v>866</v>
      </c>
      <c r="F324" s="317">
        <v>2015</v>
      </c>
      <c r="G324" s="421">
        <v>588511</v>
      </c>
      <c r="H324" s="422">
        <f t="shared" si="16"/>
        <v>589</v>
      </c>
      <c r="I324" s="258">
        <f t="shared" si="17"/>
        <v>105</v>
      </c>
    </row>
    <row r="325" spans="1:17" hidden="1" x14ac:dyDescent="0.2">
      <c r="A325" s="418" t="str">
        <f t="shared" si="15"/>
        <v>1062015</v>
      </c>
      <c r="B325" s="419" t="s">
        <v>865</v>
      </c>
      <c r="C325" s="423" t="s">
        <v>1251</v>
      </c>
      <c r="D325" s="419" t="s">
        <v>890</v>
      </c>
      <c r="E325" s="419" t="s">
        <v>866</v>
      </c>
      <c r="F325" s="317">
        <v>2015</v>
      </c>
      <c r="G325" s="421">
        <v>1710134</v>
      </c>
      <c r="H325" s="422">
        <f t="shared" si="16"/>
        <v>1710</v>
      </c>
      <c r="I325" s="258">
        <f t="shared" si="17"/>
        <v>106</v>
      </c>
    </row>
    <row r="326" spans="1:17" hidden="1" x14ac:dyDescent="0.2">
      <c r="A326" s="418" t="str">
        <f t="shared" si="15"/>
        <v>1072015</v>
      </c>
      <c r="B326" s="419" t="s">
        <v>865</v>
      </c>
      <c r="C326" s="423" t="s">
        <v>1252</v>
      </c>
      <c r="D326" s="419" t="s">
        <v>891</v>
      </c>
      <c r="E326" s="419" t="s">
        <v>866</v>
      </c>
      <c r="F326" s="317">
        <v>2015</v>
      </c>
      <c r="G326" s="421">
        <v>1741261</v>
      </c>
      <c r="H326" s="422">
        <f t="shared" si="16"/>
        <v>1741</v>
      </c>
      <c r="I326" s="258">
        <f t="shared" si="17"/>
        <v>107</v>
      </c>
    </row>
    <row r="327" spans="1:17" hidden="1" x14ac:dyDescent="0.2">
      <c r="A327" s="418" t="str">
        <f t="shared" si="15"/>
        <v>1082015</v>
      </c>
      <c r="B327" s="419" t="s">
        <v>865</v>
      </c>
      <c r="C327" s="423" t="s">
        <v>1253</v>
      </c>
      <c r="D327" s="419" t="s">
        <v>892</v>
      </c>
      <c r="E327" s="419" t="s">
        <v>866</v>
      </c>
      <c r="F327" s="317">
        <v>2015</v>
      </c>
      <c r="G327" s="421">
        <v>6228858</v>
      </c>
      <c r="H327" s="422">
        <f t="shared" si="16"/>
        <v>6229</v>
      </c>
      <c r="I327" s="258">
        <f t="shared" si="17"/>
        <v>108</v>
      </c>
    </row>
    <row r="328" spans="1:17" hidden="1" x14ac:dyDescent="0.2">
      <c r="A328" s="418" t="str">
        <f t="shared" si="15"/>
        <v>1092015</v>
      </c>
      <c r="B328" s="419" t="s">
        <v>865</v>
      </c>
      <c r="C328" s="423" t="s">
        <v>1254</v>
      </c>
      <c r="D328" s="419" t="s">
        <v>893</v>
      </c>
      <c r="E328" s="419" t="s">
        <v>866</v>
      </c>
      <c r="F328" s="317">
        <v>2015</v>
      </c>
      <c r="G328" s="421">
        <v>2988287</v>
      </c>
      <c r="H328" s="422">
        <f t="shared" si="16"/>
        <v>2988</v>
      </c>
      <c r="I328" s="258">
        <f t="shared" si="17"/>
        <v>109</v>
      </c>
    </row>
    <row r="329" spans="1:17" hidden="1" x14ac:dyDescent="0.2">
      <c r="A329" s="418" t="str">
        <f t="shared" si="15"/>
        <v>1102015</v>
      </c>
      <c r="B329" s="419" t="s">
        <v>865</v>
      </c>
      <c r="C329" s="423" t="s">
        <v>1255</v>
      </c>
      <c r="D329" s="419" t="s">
        <v>894</v>
      </c>
      <c r="E329" s="419" t="s">
        <v>866</v>
      </c>
      <c r="F329" s="317">
        <v>2015</v>
      </c>
      <c r="G329" s="421">
        <v>255954</v>
      </c>
      <c r="H329" s="422">
        <f t="shared" si="16"/>
        <v>256</v>
      </c>
      <c r="I329" s="258">
        <f t="shared" si="17"/>
        <v>110</v>
      </c>
    </row>
    <row r="330" spans="1:17" hidden="1" x14ac:dyDescent="0.2">
      <c r="A330" s="418" t="str">
        <f t="shared" si="15"/>
        <v>1112015</v>
      </c>
      <c r="B330" s="419" t="s">
        <v>865</v>
      </c>
      <c r="C330" s="423" t="s">
        <v>1256</v>
      </c>
      <c r="D330" s="419" t="s">
        <v>895</v>
      </c>
      <c r="E330" s="419" t="s">
        <v>866</v>
      </c>
      <c r="F330" s="317">
        <v>2015</v>
      </c>
      <c r="G330" s="421">
        <v>90095</v>
      </c>
      <c r="H330" s="422">
        <f t="shared" si="16"/>
        <v>90</v>
      </c>
      <c r="I330" s="258">
        <f t="shared" si="17"/>
        <v>111</v>
      </c>
    </row>
    <row r="331" spans="1:17" hidden="1" x14ac:dyDescent="0.2">
      <c r="A331" s="418" t="str">
        <f t="shared" si="15"/>
        <v>1122015</v>
      </c>
      <c r="B331" s="419" t="s">
        <v>865</v>
      </c>
      <c r="C331" s="423" t="s">
        <v>1257</v>
      </c>
      <c r="D331" s="419" t="s">
        <v>896</v>
      </c>
      <c r="E331" s="419" t="s">
        <v>866</v>
      </c>
      <c r="F331" s="317">
        <v>2015</v>
      </c>
      <c r="G331" s="421">
        <v>13377445</v>
      </c>
      <c r="H331" s="422">
        <f t="shared" si="16"/>
        <v>13377</v>
      </c>
      <c r="I331" s="258">
        <f t="shared" si="17"/>
        <v>112</v>
      </c>
    </row>
    <row r="332" spans="1:17" hidden="1" x14ac:dyDescent="0.2">
      <c r="A332" s="418" t="str">
        <f t="shared" si="15"/>
        <v>1132015</v>
      </c>
      <c r="B332" s="419" t="s">
        <v>865</v>
      </c>
      <c r="C332" s="423" t="s">
        <v>1258</v>
      </c>
      <c r="D332" s="419" t="s">
        <v>897</v>
      </c>
      <c r="E332" s="419" t="s">
        <v>866</v>
      </c>
      <c r="F332" s="317">
        <v>2015</v>
      </c>
      <c r="G332" s="421">
        <v>305874</v>
      </c>
      <c r="H332" s="422">
        <f t="shared" si="16"/>
        <v>306</v>
      </c>
      <c r="I332" s="258">
        <f t="shared" si="17"/>
        <v>113</v>
      </c>
    </row>
    <row r="333" spans="1:17" hidden="1" x14ac:dyDescent="0.2">
      <c r="A333" s="418" t="str">
        <f t="shared" si="15"/>
        <v>1142015</v>
      </c>
      <c r="B333" s="419" t="s">
        <v>865</v>
      </c>
      <c r="C333" s="423" t="s">
        <v>1259</v>
      </c>
      <c r="D333" s="419" t="s">
        <v>898</v>
      </c>
      <c r="E333" s="419" t="s">
        <v>866</v>
      </c>
      <c r="F333" s="317">
        <v>2015</v>
      </c>
      <c r="G333" s="421">
        <v>59140</v>
      </c>
      <c r="H333" s="422">
        <f t="shared" si="16"/>
        <v>59</v>
      </c>
      <c r="I333" s="258">
        <f t="shared" si="17"/>
        <v>114</v>
      </c>
    </row>
    <row r="334" spans="1:17" hidden="1" x14ac:dyDescent="0.2">
      <c r="A334" s="418" t="str">
        <f t="shared" si="15"/>
        <v>1192015</v>
      </c>
      <c r="B334" s="419" t="s">
        <v>865</v>
      </c>
      <c r="C334" s="423" t="s">
        <v>1260</v>
      </c>
      <c r="D334" s="419" t="s">
        <v>899</v>
      </c>
      <c r="E334" s="419" t="s">
        <v>866</v>
      </c>
      <c r="F334" s="317">
        <v>2015</v>
      </c>
      <c r="G334" s="421">
        <v>663741</v>
      </c>
      <c r="H334" s="422">
        <f t="shared" si="16"/>
        <v>664</v>
      </c>
      <c r="I334" s="258">
        <f t="shared" si="17"/>
        <v>119</v>
      </c>
    </row>
    <row r="335" spans="1:17" hidden="1" x14ac:dyDescent="0.2">
      <c r="A335" s="418" t="str">
        <f t="shared" si="15"/>
        <v>1322015</v>
      </c>
      <c r="B335" s="419" t="s">
        <v>865</v>
      </c>
      <c r="C335" s="423" t="s">
        <v>1261</v>
      </c>
      <c r="D335" s="419" t="s">
        <v>900</v>
      </c>
      <c r="E335" s="419" t="s">
        <v>866</v>
      </c>
      <c r="F335" s="317">
        <v>2015</v>
      </c>
      <c r="G335" s="421">
        <v>10877392</v>
      </c>
      <c r="H335" s="422">
        <f t="shared" si="16"/>
        <v>10877</v>
      </c>
      <c r="I335" s="258">
        <f t="shared" si="17"/>
        <v>132</v>
      </c>
    </row>
    <row r="336" spans="1:17" hidden="1" x14ac:dyDescent="0.2">
      <c r="A336" s="418" t="str">
        <f t="shared" si="15"/>
        <v>1342015</v>
      </c>
      <c r="B336" s="419" t="s">
        <v>865</v>
      </c>
      <c r="C336" s="423" t="s">
        <v>1262</v>
      </c>
      <c r="D336" s="419" t="s">
        <v>901</v>
      </c>
      <c r="E336" s="419" t="s">
        <v>866</v>
      </c>
      <c r="F336" s="317">
        <v>2015</v>
      </c>
      <c r="G336" s="421">
        <v>677341</v>
      </c>
      <c r="H336" s="422">
        <f t="shared" si="16"/>
        <v>677</v>
      </c>
      <c r="I336" s="258">
        <f t="shared" si="17"/>
        <v>134</v>
      </c>
    </row>
    <row r="337" spans="1:9" hidden="1" x14ac:dyDescent="0.2">
      <c r="A337" s="418" t="str">
        <f t="shared" si="15"/>
        <v>1362015</v>
      </c>
      <c r="B337" s="419" t="s">
        <v>865</v>
      </c>
      <c r="C337" s="423" t="s">
        <v>1263</v>
      </c>
      <c r="D337" s="419" t="s">
        <v>902</v>
      </c>
      <c r="E337" s="419" t="s">
        <v>866</v>
      </c>
      <c r="F337" s="317">
        <v>2015</v>
      </c>
      <c r="G337" s="421">
        <v>522300</v>
      </c>
      <c r="H337" s="422">
        <f t="shared" si="16"/>
        <v>522</v>
      </c>
      <c r="I337" s="258">
        <f t="shared" si="17"/>
        <v>136</v>
      </c>
    </row>
    <row r="338" spans="1:9" hidden="1" x14ac:dyDescent="0.2">
      <c r="A338" s="418" t="str">
        <f t="shared" si="15"/>
        <v>1392015</v>
      </c>
      <c r="B338" s="419" t="s">
        <v>865</v>
      </c>
      <c r="C338" s="423" t="s">
        <v>1264</v>
      </c>
      <c r="D338" s="419" t="s">
        <v>903</v>
      </c>
      <c r="E338" s="419" t="s">
        <v>866</v>
      </c>
      <c r="F338" s="317">
        <v>2015</v>
      </c>
      <c r="G338" s="421">
        <v>963050</v>
      </c>
      <c r="H338" s="422">
        <f t="shared" si="16"/>
        <v>963</v>
      </c>
      <c r="I338" s="258">
        <f t="shared" si="17"/>
        <v>139</v>
      </c>
    </row>
    <row r="339" spans="1:9" hidden="1" x14ac:dyDescent="0.2">
      <c r="A339" s="418" t="str">
        <f t="shared" si="15"/>
        <v>1412015</v>
      </c>
      <c r="B339" s="419" t="s">
        <v>865</v>
      </c>
      <c r="C339" s="423" t="s">
        <v>1265</v>
      </c>
      <c r="D339" s="419" t="s">
        <v>904</v>
      </c>
      <c r="E339" s="419" t="s">
        <v>866</v>
      </c>
      <c r="F339" s="317">
        <v>2015</v>
      </c>
      <c r="G339" s="421">
        <v>13220376</v>
      </c>
      <c r="H339" s="422">
        <f t="shared" si="16"/>
        <v>13220</v>
      </c>
      <c r="I339" s="258">
        <f t="shared" si="17"/>
        <v>141</v>
      </c>
    </row>
    <row r="340" spans="1:9" hidden="1" x14ac:dyDescent="0.2">
      <c r="A340" s="418" t="str">
        <f t="shared" si="15"/>
        <v>1422015</v>
      </c>
      <c r="B340" s="419" t="s">
        <v>865</v>
      </c>
      <c r="C340" s="423" t="s">
        <v>1266</v>
      </c>
      <c r="D340" s="419" t="s">
        <v>905</v>
      </c>
      <c r="E340" s="419" t="s">
        <v>866</v>
      </c>
      <c r="F340" s="317">
        <v>2015</v>
      </c>
      <c r="G340" s="421">
        <v>2654042</v>
      </c>
      <c r="H340" s="422">
        <f t="shared" si="16"/>
        <v>2654</v>
      </c>
      <c r="I340" s="258">
        <f t="shared" si="17"/>
        <v>142</v>
      </c>
    </row>
    <row r="341" spans="1:9" hidden="1" x14ac:dyDescent="0.2">
      <c r="A341" s="418" t="str">
        <f t="shared" si="15"/>
        <v>1612015</v>
      </c>
      <c r="B341" s="419" t="s">
        <v>865</v>
      </c>
      <c r="C341" s="423" t="s">
        <v>1267</v>
      </c>
      <c r="D341" s="419" t="s">
        <v>906</v>
      </c>
      <c r="E341" s="419" t="s">
        <v>866</v>
      </c>
      <c r="F341" s="317">
        <v>2015</v>
      </c>
      <c r="G341" s="421">
        <v>606871</v>
      </c>
      <c r="H341" s="422">
        <f t="shared" si="16"/>
        <v>607</v>
      </c>
      <c r="I341" s="258">
        <f t="shared" si="17"/>
        <v>161</v>
      </c>
    </row>
    <row r="342" spans="1:9" hidden="1" x14ac:dyDescent="0.2">
      <c r="A342" s="418" t="str">
        <f t="shared" si="15"/>
        <v>1632015</v>
      </c>
      <c r="B342" s="419" t="s">
        <v>865</v>
      </c>
      <c r="C342" s="423" t="s">
        <v>1268</v>
      </c>
      <c r="D342" s="419" t="s">
        <v>907</v>
      </c>
      <c r="E342" s="419" t="s">
        <v>866</v>
      </c>
      <c r="F342" s="317">
        <v>2015</v>
      </c>
      <c r="G342" s="421">
        <v>13114421</v>
      </c>
      <c r="H342" s="422">
        <f t="shared" si="16"/>
        <v>13114</v>
      </c>
      <c r="I342" s="258">
        <f t="shared" si="17"/>
        <v>163</v>
      </c>
    </row>
    <row r="343" spans="1:9" hidden="1" x14ac:dyDescent="0.2">
      <c r="A343" s="418" t="str">
        <f t="shared" si="15"/>
        <v>1652015</v>
      </c>
      <c r="B343" s="419" t="s">
        <v>865</v>
      </c>
      <c r="C343" s="423" t="s">
        <v>1269</v>
      </c>
      <c r="D343" s="419" t="s">
        <v>908</v>
      </c>
      <c r="E343" s="419" t="s">
        <v>866</v>
      </c>
      <c r="F343" s="317">
        <v>2015</v>
      </c>
      <c r="G343" s="421">
        <v>1266401</v>
      </c>
      <c r="H343" s="422">
        <f t="shared" si="16"/>
        <v>1266</v>
      </c>
      <c r="I343" s="258">
        <f t="shared" si="17"/>
        <v>165</v>
      </c>
    </row>
    <row r="344" spans="1:9" hidden="1" x14ac:dyDescent="0.2">
      <c r="A344" s="418" t="str">
        <f t="shared" si="15"/>
        <v>1662015</v>
      </c>
      <c r="B344" s="419" t="s">
        <v>865</v>
      </c>
      <c r="C344" s="423" t="s">
        <v>1270</v>
      </c>
      <c r="D344" s="419" t="s">
        <v>909</v>
      </c>
      <c r="E344" s="419" t="s">
        <v>866</v>
      </c>
      <c r="F344" s="317">
        <v>2015</v>
      </c>
      <c r="G344" s="421">
        <v>351618</v>
      </c>
      <c r="H344" s="422">
        <f t="shared" si="16"/>
        <v>352</v>
      </c>
      <c r="I344" s="258">
        <f t="shared" si="17"/>
        <v>166</v>
      </c>
    </row>
    <row r="345" spans="1:9" hidden="1" x14ac:dyDescent="0.2">
      <c r="A345" s="418" t="str">
        <f t="shared" si="15"/>
        <v>2042015</v>
      </c>
      <c r="B345" s="419" t="s">
        <v>865</v>
      </c>
      <c r="C345" s="423" t="s">
        <v>1271</v>
      </c>
      <c r="D345" s="419" t="s">
        <v>910</v>
      </c>
      <c r="E345" s="419" t="s">
        <v>866</v>
      </c>
      <c r="F345" s="317">
        <v>2015</v>
      </c>
      <c r="G345" s="421">
        <v>165863</v>
      </c>
      <c r="H345" s="422">
        <f t="shared" si="16"/>
        <v>166</v>
      </c>
      <c r="I345" s="258">
        <f t="shared" si="17"/>
        <v>204</v>
      </c>
    </row>
    <row r="346" spans="1:9" hidden="1" x14ac:dyDescent="0.2">
      <c r="A346" s="418" t="str">
        <f t="shared" si="15"/>
        <v>2052015</v>
      </c>
      <c r="B346" s="419" t="s">
        <v>865</v>
      </c>
      <c r="C346" s="423" t="s">
        <v>1272</v>
      </c>
      <c r="D346" s="419" t="s">
        <v>911</v>
      </c>
      <c r="E346" s="419" t="s">
        <v>866</v>
      </c>
      <c r="F346" s="317">
        <v>2015</v>
      </c>
      <c r="G346" s="421">
        <v>126448</v>
      </c>
      <c r="H346" s="422">
        <f t="shared" si="16"/>
        <v>126</v>
      </c>
      <c r="I346" s="258">
        <f t="shared" si="17"/>
        <v>205</v>
      </c>
    </row>
    <row r="347" spans="1:9" hidden="1" x14ac:dyDescent="0.2">
      <c r="A347" s="418" t="str">
        <f t="shared" si="15"/>
        <v>2212015</v>
      </c>
      <c r="B347" s="419" t="s">
        <v>865</v>
      </c>
      <c r="C347" s="423" t="s">
        <v>1273</v>
      </c>
      <c r="D347" s="419" t="s">
        <v>912</v>
      </c>
      <c r="E347" s="419" t="s">
        <v>866</v>
      </c>
      <c r="F347" s="317">
        <v>2015</v>
      </c>
      <c r="G347" s="421">
        <v>7325400</v>
      </c>
      <c r="H347" s="422">
        <f t="shared" si="16"/>
        <v>7325</v>
      </c>
      <c r="I347" s="258">
        <f t="shared" si="17"/>
        <v>221</v>
      </c>
    </row>
    <row r="348" spans="1:9" hidden="1" x14ac:dyDescent="0.2">
      <c r="A348" s="418" t="str">
        <f t="shared" si="15"/>
        <v>2222015</v>
      </c>
      <c r="B348" s="419" t="s">
        <v>865</v>
      </c>
      <c r="C348" s="423" t="s">
        <v>1274</v>
      </c>
      <c r="D348" s="419" t="s">
        <v>913</v>
      </c>
      <c r="E348" s="419" t="s">
        <v>866</v>
      </c>
      <c r="F348" s="317">
        <v>2015</v>
      </c>
      <c r="G348" s="421">
        <v>44018077</v>
      </c>
      <c r="H348" s="422">
        <f t="shared" si="16"/>
        <v>44018</v>
      </c>
      <c r="I348" s="258">
        <f t="shared" si="17"/>
        <v>222</v>
      </c>
    </row>
    <row r="349" spans="1:9" hidden="1" x14ac:dyDescent="0.2">
      <c r="A349" s="418" t="str">
        <f t="shared" si="15"/>
        <v>2252015</v>
      </c>
      <c r="B349" s="419" t="s">
        <v>865</v>
      </c>
      <c r="C349" s="423" t="s">
        <v>1275</v>
      </c>
      <c r="D349" s="419" t="s">
        <v>914</v>
      </c>
      <c r="E349" s="419" t="s">
        <v>866</v>
      </c>
      <c r="F349" s="317">
        <v>2015</v>
      </c>
      <c r="G349" s="421">
        <v>8411070</v>
      </c>
      <c r="H349" s="422">
        <f t="shared" si="16"/>
        <v>8411</v>
      </c>
      <c r="I349" s="258">
        <f t="shared" si="17"/>
        <v>225</v>
      </c>
    </row>
    <row r="350" spans="1:9" hidden="1" x14ac:dyDescent="0.2">
      <c r="A350" s="418" t="str">
        <f t="shared" si="15"/>
        <v>2272015</v>
      </c>
      <c r="B350" s="419" t="s">
        <v>865</v>
      </c>
      <c r="C350" s="423" t="s">
        <v>1276</v>
      </c>
      <c r="D350" s="419" t="s">
        <v>915</v>
      </c>
      <c r="E350" s="419" t="s">
        <v>866</v>
      </c>
      <c r="F350" s="317">
        <v>2015</v>
      </c>
      <c r="G350" s="421">
        <v>50392626</v>
      </c>
      <c r="H350" s="422">
        <f t="shared" si="16"/>
        <v>50393</v>
      </c>
      <c r="I350" s="258">
        <f t="shared" si="17"/>
        <v>227</v>
      </c>
    </row>
    <row r="351" spans="1:9" hidden="1" x14ac:dyDescent="0.2">
      <c r="A351" s="418" t="str">
        <f t="shared" si="15"/>
        <v>2552015</v>
      </c>
      <c r="B351" s="419" t="s">
        <v>865</v>
      </c>
      <c r="C351" s="423" t="s">
        <v>1277</v>
      </c>
      <c r="D351" s="419" t="s">
        <v>916</v>
      </c>
      <c r="E351" s="419" t="s">
        <v>866</v>
      </c>
      <c r="F351" s="317">
        <v>2015</v>
      </c>
      <c r="G351" s="421">
        <v>3717447</v>
      </c>
      <c r="H351" s="422">
        <f t="shared" si="16"/>
        <v>3717</v>
      </c>
      <c r="I351" s="258">
        <f t="shared" si="17"/>
        <v>255</v>
      </c>
    </row>
    <row r="352" spans="1:9" hidden="1" x14ac:dyDescent="0.2">
      <c r="A352" s="418" t="str">
        <f t="shared" si="15"/>
        <v>2592015</v>
      </c>
      <c r="B352" s="419" t="s">
        <v>865</v>
      </c>
      <c r="C352" s="423" t="s">
        <v>1278</v>
      </c>
      <c r="D352" s="419" t="s">
        <v>921</v>
      </c>
      <c r="E352" s="419" t="s">
        <v>866</v>
      </c>
      <c r="F352" s="317">
        <v>2015</v>
      </c>
      <c r="G352" s="421">
        <v>22050531</v>
      </c>
      <c r="H352" s="422">
        <f t="shared" si="16"/>
        <v>22051</v>
      </c>
      <c r="I352" s="258">
        <f t="shared" si="17"/>
        <v>259</v>
      </c>
    </row>
    <row r="353" spans="1:9" hidden="1" x14ac:dyDescent="0.2">
      <c r="A353" s="418" t="str">
        <f t="shared" si="15"/>
        <v>2612015</v>
      </c>
      <c r="B353" s="419" t="s">
        <v>865</v>
      </c>
      <c r="C353" s="423" t="s">
        <v>1279</v>
      </c>
      <c r="D353" s="419" t="s">
        <v>923</v>
      </c>
      <c r="E353" s="419" t="s">
        <v>866</v>
      </c>
      <c r="F353" s="317">
        <v>2015</v>
      </c>
      <c r="G353" s="421">
        <v>47437</v>
      </c>
      <c r="H353" s="422">
        <f t="shared" si="16"/>
        <v>47</v>
      </c>
      <c r="I353" s="258">
        <f t="shared" si="17"/>
        <v>261</v>
      </c>
    </row>
    <row r="354" spans="1:9" hidden="1" x14ac:dyDescent="0.2">
      <c r="A354" s="418" t="str">
        <f t="shared" si="15"/>
        <v>2632015</v>
      </c>
      <c r="B354" s="419" t="s">
        <v>865</v>
      </c>
      <c r="C354" s="423" t="s">
        <v>1280</v>
      </c>
      <c r="D354" s="419" t="s">
        <v>924</v>
      </c>
      <c r="E354" s="419" t="s">
        <v>866</v>
      </c>
      <c r="F354" s="317">
        <v>2015</v>
      </c>
      <c r="G354" s="421">
        <v>379996</v>
      </c>
      <c r="H354" s="422">
        <f t="shared" si="16"/>
        <v>380</v>
      </c>
      <c r="I354" s="258">
        <f t="shared" si="17"/>
        <v>263</v>
      </c>
    </row>
    <row r="355" spans="1:9" hidden="1" x14ac:dyDescent="0.2">
      <c r="A355" s="418" t="str">
        <f t="shared" si="15"/>
        <v>2812015</v>
      </c>
      <c r="B355" s="419" t="s">
        <v>865</v>
      </c>
      <c r="C355" s="423" t="s">
        <v>1281</v>
      </c>
      <c r="D355" s="419" t="s">
        <v>925</v>
      </c>
      <c r="E355" s="419" t="s">
        <v>866</v>
      </c>
      <c r="F355" s="317">
        <v>2015</v>
      </c>
      <c r="G355" s="421">
        <v>4426772</v>
      </c>
      <c r="H355" s="422">
        <f t="shared" si="16"/>
        <v>4427</v>
      </c>
      <c r="I355" s="258">
        <f t="shared" si="17"/>
        <v>281</v>
      </c>
    </row>
    <row r="356" spans="1:9" hidden="1" x14ac:dyDescent="0.2">
      <c r="A356" s="418" t="str">
        <f t="shared" si="15"/>
        <v>2822015</v>
      </c>
      <c r="B356" s="419" t="s">
        <v>865</v>
      </c>
      <c r="C356" s="423" t="s">
        <v>1282</v>
      </c>
      <c r="D356" s="419" t="s">
        <v>926</v>
      </c>
      <c r="E356" s="419" t="s">
        <v>866</v>
      </c>
      <c r="F356" s="317">
        <v>2015</v>
      </c>
      <c r="G356" s="421">
        <v>1887369</v>
      </c>
      <c r="H356" s="422">
        <f t="shared" si="16"/>
        <v>1887</v>
      </c>
      <c r="I356" s="258">
        <f t="shared" si="17"/>
        <v>282</v>
      </c>
    </row>
    <row r="357" spans="1:9" hidden="1" x14ac:dyDescent="0.2">
      <c r="A357" s="418" t="str">
        <f t="shared" si="15"/>
        <v>2852015</v>
      </c>
      <c r="B357" s="419" t="s">
        <v>865</v>
      </c>
      <c r="C357" s="423" t="s">
        <v>1283</v>
      </c>
      <c r="D357" s="419" t="s">
        <v>927</v>
      </c>
      <c r="E357" s="419" t="s">
        <v>866</v>
      </c>
      <c r="F357" s="317">
        <v>2015</v>
      </c>
      <c r="G357" s="421">
        <v>4114830</v>
      </c>
      <c r="H357" s="422">
        <f t="shared" si="16"/>
        <v>4115</v>
      </c>
      <c r="I357" s="258">
        <f t="shared" si="17"/>
        <v>285</v>
      </c>
    </row>
    <row r="358" spans="1:9" hidden="1" x14ac:dyDescent="0.2">
      <c r="A358" s="418" t="str">
        <f t="shared" si="15"/>
        <v>3052015</v>
      </c>
      <c r="B358" s="419" t="s">
        <v>865</v>
      </c>
      <c r="C358" s="423" t="s">
        <v>1284</v>
      </c>
      <c r="D358" s="419" t="s">
        <v>928</v>
      </c>
      <c r="E358" s="419" t="s">
        <v>866</v>
      </c>
      <c r="F358" s="317">
        <v>2015</v>
      </c>
      <c r="G358" s="421">
        <v>9084142</v>
      </c>
      <c r="H358" s="422">
        <f t="shared" si="16"/>
        <v>9084</v>
      </c>
      <c r="I358" s="258">
        <f t="shared" si="17"/>
        <v>305</v>
      </c>
    </row>
    <row r="359" spans="1:9" hidden="1" x14ac:dyDescent="0.2">
      <c r="A359" s="418" t="str">
        <f t="shared" si="15"/>
        <v>3062015</v>
      </c>
      <c r="B359" s="419" t="s">
        <v>865</v>
      </c>
      <c r="C359" s="423" t="s">
        <v>1285</v>
      </c>
      <c r="D359" s="419" t="s">
        <v>929</v>
      </c>
      <c r="E359" s="419" t="s">
        <v>866</v>
      </c>
      <c r="F359" s="317">
        <v>2015</v>
      </c>
      <c r="G359" s="421">
        <v>50251</v>
      </c>
      <c r="H359" s="422">
        <f t="shared" si="16"/>
        <v>50</v>
      </c>
      <c r="I359" s="258">
        <f t="shared" si="17"/>
        <v>306</v>
      </c>
    </row>
    <row r="360" spans="1:9" hidden="1" x14ac:dyDescent="0.2">
      <c r="A360" s="418" t="str">
        <f t="shared" si="15"/>
        <v>3112015</v>
      </c>
      <c r="B360" s="419" t="s">
        <v>865</v>
      </c>
      <c r="C360" s="423" t="s">
        <v>1286</v>
      </c>
      <c r="D360" s="419" t="s">
        <v>930</v>
      </c>
      <c r="E360" s="419" t="s">
        <v>866</v>
      </c>
      <c r="F360" s="317">
        <v>2015</v>
      </c>
      <c r="G360" s="421">
        <v>4828144</v>
      </c>
      <c r="H360" s="422">
        <f t="shared" si="16"/>
        <v>4828</v>
      </c>
      <c r="I360" s="258">
        <f t="shared" si="17"/>
        <v>311</v>
      </c>
    </row>
    <row r="361" spans="1:9" hidden="1" x14ac:dyDescent="0.2">
      <c r="A361" s="418" t="str">
        <f t="shared" si="15"/>
        <v>3192015</v>
      </c>
      <c r="B361" s="419" t="s">
        <v>865</v>
      </c>
      <c r="C361" s="423" t="s">
        <v>1287</v>
      </c>
      <c r="D361" s="419" t="s">
        <v>931</v>
      </c>
      <c r="E361" s="419" t="s">
        <v>866</v>
      </c>
      <c r="F361" s="317">
        <v>2015</v>
      </c>
      <c r="G361" s="421">
        <v>109951</v>
      </c>
      <c r="H361" s="422">
        <f t="shared" si="16"/>
        <v>110</v>
      </c>
      <c r="I361" s="258">
        <f t="shared" si="17"/>
        <v>319</v>
      </c>
    </row>
    <row r="362" spans="1:9" hidden="1" x14ac:dyDescent="0.2">
      <c r="A362" s="418" t="str">
        <f t="shared" si="15"/>
        <v>3232015</v>
      </c>
      <c r="B362" s="419" t="s">
        <v>865</v>
      </c>
      <c r="C362" s="423" t="s">
        <v>1288</v>
      </c>
      <c r="D362" s="419" t="s">
        <v>932</v>
      </c>
      <c r="E362" s="419" t="s">
        <v>866</v>
      </c>
      <c r="F362" s="317">
        <v>2015</v>
      </c>
      <c r="G362" s="421">
        <v>42598</v>
      </c>
      <c r="H362" s="422">
        <f t="shared" si="16"/>
        <v>43</v>
      </c>
      <c r="I362" s="258">
        <f t="shared" si="17"/>
        <v>323</v>
      </c>
    </row>
    <row r="363" spans="1:9" hidden="1" x14ac:dyDescent="0.2">
      <c r="A363" s="418" t="str">
        <f t="shared" si="15"/>
        <v>3272015</v>
      </c>
      <c r="B363" s="419" t="s">
        <v>865</v>
      </c>
      <c r="C363" s="423" t="s">
        <v>1289</v>
      </c>
      <c r="D363" s="419" t="s">
        <v>933</v>
      </c>
      <c r="E363" s="419" t="s">
        <v>866</v>
      </c>
      <c r="F363" s="317">
        <v>2015</v>
      </c>
      <c r="G363" s="421">
        <v>552103</v>
      </c>
      <c r="H363" s="422">
        <f t="shared" si="16"/>
        <v>552</v>
      </c>
      <c r="I363" s="258">
        <f t="shared" si="17"/>
        <v>327</v>
      </c>
    </row>
    <row r="364" spans="1:9" hidden="1" x14ac:dyDescent="0.2">
      <c r="A364" s="418" t="str">
        <f t="shared" si="15"/>
        <v>4022015</v>
      </c>
      <c r="B364" s="419" t="s">
        <v>865</v>
      </c>
      <c r="C364" s="423" t="s">
        <v>1290</v>
      </c>
      <c r="D364" s="419" t="s">
        <v>934</v>
      </c>
      <c r="E364" s="419" t="s">
        <v>866</v>
      </c>
      <c r="F364" s="317">
        <v>2015</v>
      </c>
      <c r="G364" s="421">
        <v>1210292</v>
      </c>
      <c r="H364" s="422">
        <f t="shared" si="16"/>
        <v>1210</v>
      </c>
      <c r="I364" s="258">
        <f t="shared" si="17"/>
        <v>402</v>
      </c>
    </row>
    <row r="365" spans="1:9" hidden="1" x14ac:dyDescent="0.2">
      <c r="A365" s="418" t="str">
        <f t="shared" si="15"/>
        <v>4072015</v>
      </c>
      <c r="B365" s="419" t="s">
        <v>865</v>
      </c>
      <c r="C365" s="423" t="s">
        <v>1291</v>
      </c>
      <c r="D365" s="419" t="s">
        <v>941</v>
      </c>
      <c r="E365" s="419" t="s">
        <v>866</v>
      </c>
      <c r="F365" s="317">
        <v>2015</v>
      </c>
      <c r="G365" s="421">
        <v>6909006</v>
      </c>
      <c r="H365" s="422">
        <f t="shared" si="16"/>
        <v>6909</v>
      </c>
      <c r="I365" s="258">
        <f t="shared" si="17"/>
        <v>407</v>
      </c>
    </row>
    <row r="366" spans="1:9" hidden="1" x14ac:dyDescent="0.2">
      <c r="A366" s="418" t="str">
        <f t="shared" si="15"/>
        <v>4112015</v>
      </c>
      <c r="B366" s="419" t="s">
        <v>865</v>
      </c>
      <c r="C366" s="423" t="s">
        <v>1292</v>
      </c>
      <c r="D366" s="419" t="s">
        <v>944</v>
      </c>
      <c r="E366" s="419" t="s">
        <v>866</v>
      </c>
      <c r="F366" s="317">
        <v>2015</v>
      </c>
      <c r="G366" s="421">
        <v>8545272</v>
      </c>
      <c r="H366" s="422">
        <f t="shared" si="16"/>
        <v>8545</v>
      </c>
      <c r="I366" s="258">
        <f t="shared" si="17"/>
        <v>411</v>
      </c>
    </row>
    <row r="367" spans="1:9" hidden="1" x14ac:dyDescent="0.2">
      <c r="A367" s="418" t="str">
        <f t="shared" si="15"/>
        <v>4132015</v>
      </c>
      <c r="B367" s="419" t="s">
        <v>865</v>
      </c>
      <c r="C367" s="423" t="s">
        <v>1293</v>
      </c>
      <c r="D367" s="419" t="s">
        <v>945</v>
      </c>
      <c r="E367" s="419" t="s">
        <v>866</v>
      </c>
      <c r="F367" s="317">
        <v>2015</v>
      </c>
      <c r="G367" s="421">
        <v>9685337</v>
      </c>
      <c r="H367" s="422">
        <f t="shared" si="16"/>
        <v>9685</v>
      </c>
      <c r="I367" s="258">
        <f t="shared" si="17"/>
        <v>413</v>
      </c>
    </row>
    <row r="368" spans="1:9" hidden="1" x14ac:dyDescent="0.2">
      <c r="A368" s="418" t="str">
        <f t="shared" si="15"/>
        <v>4152015</v>
      </c>
      <c r="B368" s="419" t="s">
        <v>865</v>
      </c>
      <c r="C368" s="423" t="s">
        <v>1294</v>
      </c>
      <c r="D368" s="419" t="s">
        <v>946</v>
      </c>
      <c r="E368" s="419" t="s">
        <v>866</v>
      </c>
      <c r="F368" s="317">
        <v>2015</v>
      </c>
      <c r="G368" s="421">
        <v>1248651</v>
      </c>
      <c r="H368" s="422">
        <f t="shared" si="16"/>
        <v>1249</v>
      </c>
      <c r="I368" s="258">
        <f t="shared" si="17"/>
        <v>415</v>
      </c>
    </row>
    <row r="369" spans="1:9" hidden="1" x14ac:dyDescent="0.2">
      <c r="A369" s="418" t="str">
        <f t="shared" si="15"/>
        <v>4162015</v>
      </c>
      <c r="B369" s="419" t="s">
        <v>865</v>
      </c>
      <c r="C369" s="423" t="s">
        <v>1295</v>
      </c>
      <c r="D369" s="419" t="s">
        <v>947</v>
      </c>
      <c r="E369" s="419" t="s">
        <v>866</v>
      </c>
      <c r="F369" s="317">
        <v>2015</v>
      </c>
      <c r="G369" s="421">
        <v>2893704</v>
      </c>
      <c r="H369" s="422">
        <f t="shared" si="16"/>
        <v>2894</v>
      </c>
      <c r="I369" s="258">
        <f t="shared" si="17"/>
        <v>416</v>
      </c>
    </row>
    <row r="370" spans="1:9" hidden="1" x14ac:dyDescent="0.2">
      <c r="A370" s="418" t="str">
        <f t="shared" si="15"/>
        <v>4332015</v>
      </c>
      <c r="B370" s="419" t="s">
        <v>865</v>
      </c>
      <c r="C370" s="423" t="s">
        <v>1296</v>
      </c>
      <c r="D370" s="419" t="s">
        <v>948</v>
      </c>
      <c r="E370" s="419" t="s">
        <v>866</v>
      </c>
      <c r="F370" s="317">
        <v>2015</v>
      </c>
      <c r="G370" s="421">
        <v>182911</v>
      </c>
      <c r="H370" s="422">
        <f t="shared" si="16"/>
        <v>183</v>
      </c>
      <c r="I370" s="258">
        <f t="shared" si="17"/>
        <v>433</v>
      </c>
    </row>
    <row r="371" spans="1:9" hidden="1" x14ac:dyDescent="0.2">
      <c r="A371" s="418" t="str">
        <f t="shared" si="15"/>
        <v>4412015</v>
      </c>
      <c r="B371" s="419" t="s">
        <v>865</v>
      </c>
      <c r="C371" s="423" t="s">
        <v>1297</v>
      </c>
      <c r="D371" s="419" t="s">
        <v>949</v>
      </c>
      <c r="E371" s="419" t="s">
        <v>866</v>
      </c>
      <c r="F371" s="317">
        <v>2015</v>
      </c>
      <c r="G371" s="421">
        <v>357678</v>
      </c>
      <c r="H371" s="422">
        <f t="shared" si="16"/>
        <v>358</v>
      </c>
      <c r="I371" s="258">
        <f t="shared" si="17"/>
        <v>441</v>
      </c>
    </row>
    <row r="372" spans="1:9" hidden="1" x14ac:dyDescent="0.2">
      <c r="A372" s="418" t="str">
        <f t="shared" si="15"/>
        <v>4452015</v>
      </c>
      <c r="B372" s="419" t="s">
        <v>865</v>
      </c>
      <c r="C372" s="423" t="s">
        <v>1298</v>
      </c>
      <c r="D372" s="419" t="s">
        <v>950</v>
      </c>
      <c r="E372" s="419" t="s">
        <v>866</v>
      </c>
      <c r="F372" s="317">
        <v>2015</v>
      </c>
      <c r="G372" s="421">
        <v>4166291</v>
      </c>
      <c r="H372" s="422">
        <f t="shared" si="16"/>
        <v>4166</v>
      </c>
      <c r="I372" s="258">
        <f t="shared" si="17"/>
        <v>445</v>
      </c>
    </row>
    <row r="373" spans="1:9" hidden="1" x14ac:dyDescent="0.2">
      <c r="A373" s="418" t="str">
        <f t="shared" si="15"/>
        <v>4462015</v>
      </c>
      <c r="B373" s="419" t="s">
        <v>865</v>
      </c>
      <c r="C373" s="423" t="s">
        <v>1299</v>
      </c>
      <c r="D373" s="419" t="s">
        <v>951</v>
      </c>
      <c r="E373" s="419" t="s">
        <v>866</v>
      </c>
      <c r="F373" s="317">
        <v>2015</v>
      </c>
      <c r="G373" s="421">
        <v>2588297</v>
      </c>
      <c r="H373" s="422">
        <f t="shared" si="16"/>
        <v>2588</v>
      </c>
      <c r="I373" s="258">
        <f t="shared" si="17"/>
        <v>446</v>
      </c>
    </row>
    <row r="374" spans="1:9" hidden="1" x14ac:dyDescent="0.2">
      <c r="A374" s="418" t="str">
        <f t="shared" si="15"/>
        <v>4492015</v>
      </c>
      <c r="B374" s="419" t="s">
        <v>865</v>
      </c>
      <c r="C374" s="423" t="s">
        <v>1300</v>
      </c>
      <c r="D374" s="419" t="s">
        <v>952</v>
      </c>
      <c r="E374" s="419" t="s">
        <v>866</v>
      </c>
      <c r="F374" s="317">
        <v>2015</v>
      </c>
      <c r="G374" s="421">
        <v>219415</v>
      </c>
      <c r="H374" s="422">
        <f t="shared" si="16"/>
        <v>219</v>
      </c>
      <c r="I374" s="258">
        <f t="shared" si="17"/>
        <v>449</v>
      </c>
    </row>
    <row r="375" spans="1:9" hidden="1" x14ac:dyDescent="0.2">
      <c r="A375" s="418" t="str">
        <f t="shared" si="15"/>
        <v>4512015</v>
      </c>
      <c r="B375" s="419" t="s">
        <v>865</v>
      </c>
      <c r="C375" s="423" t="s">
        <v>1301</v>
      </c>
      <c r="D375" s="419" t="s">
        <v>953</v>
      </c>
      <c r="E375" s="419" t="s">
        <v>866</v>
      </c>
      <c r="F375" s="317">
        <v>2015</v>
      </c>
      <c r="G375" s="421">
        <v>941977</v>
      </c>
      <c r="H375" s="422">
        <f t="shared" si="16"/>
        <v>942</v>
      </c>
      <c r="I375" s="258">
        <f t="shared" si="17"/>
        <v>451</v>
      </c>
    </row>
    <row r="376" spans="1:9" hidden="1" x14ac:dyDescent="0.2">
      <c r="A376" s="418" t="str">
        <f t="shared" si="15"/>
        <v>4542015</v>
      </c>
      <c r="B376" s="419" t="s">
        <v>865</v>
      </c>
      <c r="C376" s="423" t="s">
        <v>1302</v>
      </c>
      <c r="D376" s="419" t="s">
        <v>954</v>
      </c>
      <c r="E376" s="419" t="s">
        <v>866</v>
      </c>
      <c r="F376" s="317">
        <v>2015</v>
      </c>
      <c r="G376" s="421">
        <v>14284452</v>
      </c>
      <c r="H376" s="422">
        <f t="shared" si="16"/>
        <v>14284</v>
      </c>
      <c r="I376" s="258">
        <f t="shared" si="17"/>
        <v>454</v>
      </c>
    </row>
    <row r="377" spans="1:9" hidden="1" x14ac:dyDescent="0.2">
      <c r="A377" s="418" t="str">
        <f t="shared" si="15"/>
        <v>4562015</v>
      </c>
      <c r="B377" s="419" t="s">
        <v>865</v>
      </c>
      <c r="C377" s="423" t="s">
        <v>1303</v>
      </c>
      <c r="D377" s="419" t="s">
        <v>955</v>
      </c>
      <c r="E377" s="419" t="s">
        <v>866</v>
      </c>
      <c r="F377" s="317">
        <v>2015</v>
      </c>
      <c r="G377" s="421">
        <v>13764639</v>
      </c>
      <c r="H377" s="422">
        <f t="shared" si="16"/>
        <v>13765</v>
      </c>
      <c r="I377" s="258">
        <f t="shared" si="17"/>
        <v>456</v>
      </c>
    </row>
    <row r="378" spans="1:9" hidden="1" x14ac:dyDescent="0.2">
      <c r="A378" s="418" t="str">
        <f t="shared" si="15"/>
        <v>4572015</v>
      </c>
      <c r="B378" s="419" t="s">
        <v>865</v>
      </c>
      <c r="C378" s="423" t="s">
        <v>1304</v>
      </c>
      <c r="D378" s="419" t="s">
        <v>956</v>
      </c>
      <c r="E378" s="419" t="s">
        <v>866</v>
      </c>
      <c r="F378" s="317">
        <v>2015</v>
      </c>
      <c r="G378" s="421">
        <v>2109311</v>
      </c>
      <c r="H378" s="422">
        <f t="shared" si="16"/>
        <v>2109</v>
      </c>
      <c r="I378" s="258">
        <f t="shared" si="17"/>
        <v>457</v>
      </c>
    </row>
    <row r="379" spans="1:9" hidden="1" x14ac:dyDescent="0.2">
      <c r="A379" s="418" t="str">
        <f t="shared" si="15"/>
        <v>4582015</v>
      </c>
      <c r="B379" s="419" t="s">
        <v>865</v>
      </c>
      <c r="C379" s="423" t="s">
        <v>1305</v>
      </c>
      <c r="D379" s="419" t="s">
        <v>957</v>
      </c>
      <c r="E379" s="419" t="s">
        <v>866</v>
      </c>
      <c r="F379" s="317">
        <v>2015</v>
      </c>
      <c r="G379" s="421">
        <v>505244</v>
      </c>
      <c r="H379" s="422">
        <f t="shared" si="16"/>
        <v>505</v>
      </c>
      <c r="I379" s="258">
        <f t="shared" si="17"/>
        <v>458</v>
      </c>
    </row>
    <row r="380" spans="1:9" hidden="1" x14ac:dyDescent="0.2">
      <c r="A380" s="418" t="str">
        <f t="shared" si="15"/>
        <v>4592015</v>
      </c>
      <c r="B380" s="419" t="s">
        <v>865</v>
      </c>
      <c r="C380" s="423" t="s">
        <v>1306</v>
      </c>
      <c r="D380" s="419" t="s">
        <v>958</v>
      </c>
      <c r="E380" s="419" t="s">
        <v>866</v>
      </c>
      <c r="F380" s="317">
        <v>2015</v>
      </c>
      <c r="G380" s="421">
        <v>1725531</v>
      </c>
      <c r="H380" s="422">
        <f t="shared" si="16"/>
        <v>1726</v>
      </c>
      <c r="I380" s="258">
        <f t="shared" si="17"/>
        <v>459</v>
      </c>
    </row>
    <row r="381" spans="1:9" hidden="1" x14ac:dyDescent="0.2">
      <c r="A381" s="418" t="str">
        <f t="shared" si="15"/>
        <v>4612015</v>
      </c>
      <c r="B381" s="419" t="s">
        <v>865</v>
      </c>
      <c r="C381" s="423" t="s">
        <v>1307</v>
      </c>
      <c r="D381" s="419" t="s">
        <v>959</v>
      </c>
      <c r="E381" s="419" t="s">
        <v>866</v>
      </c>
      <c r="F381" s="317">
        <v>2015</v>
      </c>
      <c r="G381" s="421">
        <v>25417785</v>
      </c>
      <c r="H381" s="422">
        <f t="shared" si="16"/>
        <v>25418</v>
      </c>
      <c r="I381" s="258">
        <f t="shared" si="17"/>
        <v>461</v>
      </c>
    </row>
    <row r="382" spans="1:9" hidden="1" x14ac:dyDescent="0.2">
      <c r="A382" s="418" t="str">
        <f t="shared" si="15"/>
        <v>4632015</v>
      </c>
      <c r="B382" s="419" t="s">
        <v>865</v>
      </c>
      <c r="C382" s="423" t="s">
        <v>1308</v>
      </c>
      <c r="D382" s="419" t="s">
        <v>960</v>
      </c>
      <c r="E382" s="419" t="s">
        <v>866</v>
      </c>
      <c r="F382" s="317">
        <v>2015</v>
      </c>
      <c r="G382" s="421">
        <v>164041</v>
      </c>
      <c r="H382" s="422">
        <f t="shared" si="16"/>
        <v>164</v>
      </c>
      <c r="I382" s="258">
        <f t="shared" si="17"/>
        <v>463</v>
      </c>
    </row>
    <row r="383" spans="1:9" hidden="1" x14ac:dyDescent="0.2">
      <c r="A383" s="418" t="str">
        <f t="shared" si="15"/>
        <v>4642015</v>
      </c>
      <c r="B383" s="419" t="s">
        <v>865</v>
      </c>
      <c r="C383" s="423" t="s">
        <v>1309</v>
      </c>
      <c r="D383" s="419" t="s">
        <v>961</v>
      </c>
      <c r="E383" s="419" t="s">
        <v>866</v>
      </c>
      <c r="F383" s="317">
        <v>2015</v>
      </c>
      <c r="G383" s="421">
        <v>126042</v>
      </c>
      <c r="H383" s="422">
        <f t="shared" si="16"/>
        <v>126</v>
      </c>
      <c r="I383" s="258">
        <f t="shared" si="17"/>
        <v>464</v>
      </c>
    </row>
    <row r="384" spans="1:9" hidden="1" x14ac:dyDescent="0.2">
      <c r="A384" s="418" t="str">
        <f t="shared" si="15"/>
        <v>4712015</v>
      </c>
      <c r="B384" s="419" t="s">
        <v>865</v>
      </c>
      <c r="C384" s="423" t="s">
        <v>1310</v>
      </c>
      <c r="D384" s="419" t="s">
        <v>963</v>
      </c>
      <c r="E384" s="419" t="s">
        <v>866</v>
      </c>
      <c r="F384" s="317">
        <v>2015</v>
      </c>
      <c r="G384" s="421">
        <v>820647</v>
      </c>
      <c r="H384" s="422">
        <f t="shared" si="16"/>
        <v>821</v>
      </c>
      <c r="I384" s="258">
        <f t="shared" si="17"/>
        <v>471</v>
      </c>
    </row>
    <row r="385" spans="1:9" hidden="1" x14ac:dyDescent="0.2">
      <c r="A385" s="418" t="str">
        <f t="shared" si="15"/>
        <v>4722015</v>
      </c>
      <c r="B385" s="419" t="s">
        <v>865</v>
      </c>
      <c r="C385" s="423" t="s">
        <v>1311</v>
      </c>
      <c r="D385" s="419" t="s">
        <v>964</v>
      </c>
      <c r="E385" s="419" t="s">
        <v>866</v>
      </c>
      <c r="F385" s="317">
        <v>2015</v>
      </c>
      <c r="G385" s="421">
        <v>2126509</v>
      </c>
      <c r="H385" s="422">
        <f t="shared" si="16"/>
        <v>2127</v>
      </c>
      <c r="I385" s="258">
        <f t="shared" si="17"/>
        <v>472</v>
      </c>
    </row>
    <row r="386" spans="1:9" hidden="1" x14ac:dyDescent="0.2">
      <c r="A386" s="418" t="str">
        <f t="shared" ref="A386:A449" si="18">+VALUE(C386)&amp;F386</f>
        <v>4732015</v>
      </c>
      <c r="B386" s="419" t="s">
        <v>865</v>
      </c>
      <c r="C386" s="423" t="s">
        <v>1312</v>
      </c>
      <c r="D386" s="419" t="s">
        <v>965</v>
      </c>
      <c r="E386" s="419" t="s">
        <v>866</v>
      </c>
      <c r="F386" s="317">
        <v>2015</v>
      </c>
      <c r="G386" s="421">
        <v>7878137</v>
      </c>
      <c r="H386" s="422">
        <f t="shared" si="16"/>
        <v>7878</v>
      </c>
      <c r="I386" s="258">
        <f t="shared" si="17"/>
        <v>473</v>
      </c>
    </row>
    <row r="387" spans="1:9" hidden="1" x14ac:dyDescent="0.2">
      <c r="A387" s="418" t="str">
        <f t="shared" si="18"/>
        <v>4742015</v>
      </c>
      <c r="B387" s="419" t="s">
        <v>865</v>
      </c>
      <c r="C387" s="423" t="s">
        <v>1313</v>
      </c>
      <c r="D387" s="419" t="s">
        <v>966</v>
      </c>
      <c r="E387" s="419" t="s">
        <v>866</v>
      </c>
      <c r="F387" s="317">
        <v>2015</v>
      </c>
      <c r="G387" s="421">
        <v>3564867</v>
      </c>
      <c r="H387" s="422">
        <f t="shared" ref="H387:H450" si="19">+IF(E387="PAY",ROUND(G387/1000,0),G387)</f>
        <v>3565</v>
      </c>
      <c r="I387" s="258">
        <f t="shared" ref="I387:I450" si="20">+VALUE(C387)</f>
        <v>474</v>
      </c>
    </row>
    <row r="388" spans="1:9" hidden="1" x14ac:dyDescent="0.2">
      <c r="A388" s="418" t="str">
        <f t="shared" si="18"/>
        <v>4752015</v>
      </c>
      <c r="B388" s="419" t="s">
        <v>865</v>
      </c>
      <c r="C388" s="423" t="s">
        <v>1314</v>
      </c>
      <c r="D388" s="419" t="s">
        <v>967</v>
      </c>
      <c r="E388" s="419" t="s">
        <v>866</v>
      </c>
      <c r="F388" s="317">
        <v>2015</v>
      </c>
      <c r="G388" s="421">
        <v>20022993</v>
      </c>
      <c r="H388" s="422">
        <f t="shared" si="19"/>
        <v>20023</v>
      </c>
      <c r="I388" s="258">
        <f t="shared" si="20"/>
        <v>475</v>
      </c>
    </row>
    <row r="389" spans="1:9" hidden="1" x14ac:dyDescent="0.2">
      <c r="A389" s="418" t="str">
        <f t="shared" si="18"/>
        <v>4762015</v>
      </c>
      <c r="B389" s="419" t="s">
        <v>865</v>
      </c>
      <c r="C389" s="423" t="s">
        <v>1315</v>
      </c>
      <c r="D389" s="419" t="s">
        <v>968</v>
      </c>
      <c r="E389" s="419" t="s">
        <v>866</v>
      </c>
      <c r="F389" s="317">
        <v>2015</v>
      </c>
      <c r="G389" s="421">
        <v>968273</v>
      </c>
      <c r="H389" s="422">
        <f t="shared" si="19"/>
        <v>968</v>
      </c>
      <c r="I389" s="258">
        <f t="shared" si="20"/>
        <v>476</v>
      </c>
    </row>
    <row r="390" spans="1:9" hidden="1" x14ac:dyDescent="0.2">
      <c r="A390" s="418" t="str">
        <f t="shared" si="18"/>
        <v>4772015</v>
      </c>
      <c r="B390" s="419" t="s">
        <v>865</v>
      </c>
      <c r="C390" s="423" t="s">
        <v>1316</v>
      </c>
      <c r="D390" s="419" t="s">
        <v>969</v>
      </c>
      <c r="E390" s="419" t="s">
        <v>866</v>
      </c>
      <c r="F390" s="317">
        <v>2015</v>
      </c>
      <c r="G390" s="421">
        <v>529081</v>
      </c>
      <c r="H390" s="422">
        <f t="shared" si="19"/>
        <v>529</v>
      </c>
      <c r="I390" s="258">
        <f t="shared" si="20"/>
        <v>477</v>
      </c>
    </row>
    <row r="391" spans="1:9" hidden="1" x14ac:dyDescent="0.2">
      <c r="A391" s="418" t="str">
        <f t="shared" si="18"/>
        <v>4832015</v>
      </c>
      <c r="B391" s="419" t="s">
        <v>865</v>
      </c>
      <c r="C391" s="423" t="s">
        <v>1317</v>
      </c>
      <c r="D391" s="419" t="s">
        <v>970</v>
      </c>
      <c r="E391" s="419" t="s">
        <v>866</v>
      </c>
      <c r="F391" s="317">
        <v>2015</v>
      </c>
      <c r="G391" s="421">
        <v>472559</v>
      </c>
      <c r="H391" s="422">
        <f t="shared" si="19"/>
        <v>473</v>
      </c>
      <c r="I391" s="258">
        <f t="shared" si="20"/>
        <v>483</v>
      </c>
    </row>
    <row r="392" spans="1:9" hidden="1" x14ac:dyDescent="0.2">
      <c r="A392" s="418" t="str">
        <f t="shared" si="18"/>
        <v>4852015</v>
      </c>
      <c r="B392" s="419" t="s">
        <v>865</v>
      </c>
      <c r="C392" s="423" t="s">
        <v>1318</v>
      </c>
      <c r="D392" s="419" t="s">
        <v>971</v>
      </c>
      <c r="E392" s="419" t="s">
        <v>866</v>
      </c>
      <c r="F392" s="317">
        <v>2015</v>
      </c>
      <c r="G392" s="421">
        <v>672090</v>
      </c>
      <c r="H392" s="422">
        <f t="shared" si="19"/>
        <v>672</v>
      </c>
      <c r="I392" s="258">
        <f t="shared" si="20"/>
        <v>485</v>
      </c>
    </row>
    <row r="393" spans="1:9" hidden="1" x14ac:dyDescent="0.2">
      <c r="A393" s="418" t="str">
        <f t="shared" si="18"/>
        <v>4872015</v>
      </c>
      <c r="B393" s="419" t="s">
        <v>865</v>
      </c>
      <c r="C393" s="423" t="s">
        <v>1319</v>
      </c>
      <c r="D393" s="419" t="s">
        <v>972</v>
      </c>
      <c r="E393" s="419" t="s">
        <v>866</v>
      </c>
      <c r="F393" s="317">
        <v>2015</v>
      </c>
      <c r="G393" s="421">
        <v>3229017</v>
      </c>
      <c r="H393" s="422">
        <f t="shared" si="19"/>
        <v>3229</v>
      </c>
      <c r="I393" s="258">
        <f t="shared" si="20"/>
        <v>487</v>
      </c>
    </row>
    <row r="394" spans="1:9" hidden="1" x14ac:dyDescent="0.2">
      <c r="A394" s="418" t="str">
        <f t="shared" si="18"/>
        <v>4882015</v>
      </c>
      <c r="B394" s="419" t="s">
        <v>865</v>
      </c>
      <c r="C394" s="423" t="s">
        <v>1320</v>
      </c>
      <c r="D394" s="419" t="s">
        <v>973</v>
      </c>
      <c r="E394" s="419" t="s">
        <v>866</v>
      </c>
      <c r="F394" s="317">
        <v>2015</v>
      </c>
      <c r="G394" s="421">
        <v>21360404</v>
      </c>
      <c r="H394" s="422">
        <f t="shared" si="19"/>
        <v>21360</v>
      </c>
      <c r="I394" s="258">
        <f t="shared" si="20"/>
        <v>488</v>
      </c>
    </row>
    <row r="395" spans="1:9" hidden="1" x14ac:dyDescent="0.2">
      <c r="A395" s="418" t="str">
        <f t="shared" si="18"/>
        <v>4892015</v>
      </c>
      <c r="B395" s="419" t="s">
        <v>865</v>
      </c>
      <c r="C395" s="423" t="s">
        <v>1321</v>
      </c>
      <c r="D395" s="419" t="s">
        <v>974</v>
      </c>
      <c r="E395" s="419" t="s">
        <v>866</v>
      </c>
      <c r="F395" s="317">
        <v>2015</v>
      </c>
      <c r="G395" s="421">
        <v>2072764</v>
      </c>
      <c r="H395" s="422">
        <f t="shared" si="19"/>
        <v>2073</v>
      </c>
      <c r="I395" s="258">
        <f t="shared" si="20"/>
        <v>489</v>
      </c>
    </row>
    <row r="396" spans="1:9" hidden="1" x14ac:dyDescent="0.2">
      <c r="A396" s="418" t="str">
        <f t="shared" si="18"/>
        <v>5012015</v>
      </c>
      <c r="B396" s="419" t="s">
        <v>865</v>
      </c>
      <c r="C396" s="423" t="s">
        <v>1322</v>
      </c>
      <c r="D396" s="419" t="s">
        <v>975</v>
      </c>
      <c r="E396" s="419" t="s">
        <v>866</v>
      </c>
      <c r="F396" s="317">
        <v>2015</v>
      </c>
      <c r="G396" s="421">
        <v>70621</v>
      </c>
      <c r="H396" s="422">
        <f t="shared" si="19"/>
        <v>71</v>
      </c>
      <c r="I396" s="258">
        <f t="shared" si="20"/>
        <v>501</v>
      </c>
    </row>
    <row r="397" spans="1:9" hidden="1" x14ac:dyDescent="0.2">
      <c r="A397" s="418" t="str">
        <f t="shared" si="18"/>
        <v>5062015</v>
      </c>
      <c r="B397" s="419" t="s">
        <v>865</v>
      </c>
      <c r="C397" s="423" t="s">
        <v>1323</v>
      </c>
      <c r="D397" s="419" t="s">
        <v>976</v>
      </c>
      <c r="E397" s="419" t="s">
        <v>866</v>
      </c>
      <c r="F397" s="317">
        <v>2015</v>
      </c>
      <c r="G397" s="421">
        <v>2237660</v>
      </c>
      <c r="H397" s="422">
        <f t="shared" si="19"/>
        <v>2238</v>
      </c>
      <c r="I397" s="258">
        <f t="shared" si="20"/>
        <v>506</v>
      </c>
    </row>
    <row r="398" spans="1:9" hidden="1" x14ac:dyDescent="0.2">
      <c r="A398" s="418" t="str">
        <f t="shared" si="18"/>
        <v>5072015</v>
      </c>
      <c r="B398" s="419" t="s">
        <v>865</v>
      </c>
      <c r="C398" s="423" t="s">
        <v>1324</v>
      </c>
      <c r="D398" s="419" t="s">
        <v>977</v>
      </c>
      <c r="E398" s="419" t="s">
        <v>866</v>
      </c>
      <c r="F398" s="317">
        <v>2015</v>
      </c>
      <c r="G398" s="421">
        <v>13305</v>
      </c>
      <c r="H398" s="422">
        <f t="shared" si="19"/>
        <v>13</v>
      </c>
      <c r="I398" s="258">
        <f t="shared" si="20"/>
        <v>507</v>
      </c>
    </row>
    <row r="399" spans="1:9" hidden="1" x14ac:dyDescent="0.2">
      <c r="A399" s="418" t="str">
        <f t="shared" si="18"/>
        <v>5112015</v>
      </c>
      <c r="B399" s="419" t="s">
        <v>865</v>
      </c>
      <c r="C399" s="423" t="s">
        <v>1325</v>
      </c>
      <c r="D399" s="419" t="s">
        <v>978</v>
      </c>
      <c r="E399" s="419" t="s">
        <v>866</v>
      </c>
      <c r="F399" s="317">
        <v>2015</v>
      </c>
      <c r="G399" s="421">
        <v>5719829</v>
      </c>
      <c r="H399" s="422">
        <f t="shared" si="19"/>
        <v>5720</v>
      </c>
      <c r="I399" s="258">
        <f t="shared" si="20"/>
        <v>511</v>
      </c>
    </row>
    <row r="400" spans="1:9" hidden="1" x14ac:dyDescent="0.2">
      <c r="A400" s="418" t="str">
        <f t="shared" si="18"/>
        <v>5362015</v>
      </c>
      <c r="B400" s="419" t="s">
        <v>865</v>
      </c>
      <c r="C400" s="423" t="s">
        <v>1326</v>
      </c>
      <c r="D400" s="419" t="s">
        <v>980</v>
      </c>
      <c r="E400" s="419" t="s">
        <v>866</v>
      </c>
      <c r="F400" s="317">
        <v>2015</v>
      </c>
      <c r="G400" s="421">
        <v>426789</v>
      </c>
      <c r="H400" s="422">
        <f t="shared" si="19"/>
        <v>427</v>
      </c>
      <c r="I400" s="258">
        <f t="shared" si="20"/>
        <v>536</v>
      </c>
    </row>
    <row r="401" spans="1:9" hidden="1" x14ac:dyDescent="0.2">
      <c r="A401" s="418" t="str">
        <f t="shared" si="18"/>
        <v>5442015</v>
      </c>
      <c r="B401" s="419" t="s">
        <v>865</v>
      </c>
      <c r="C401" s="423" t="s">
        <v>1327</v>
      </c>
      <c r="D401" s="419" t="s">
        <v>981</v>
      </c>
      <c r="E401" s="419" t="s">
        <v>866</v>
      </c>
      <c r="F401" s="317">
        <v>2015</v>
      </c>
      <c r="G401" s="421">
        <v>17953628</v>
      </c>
      <c r="H401" s="422">
        <f t="shared" si="19"/>
        <v>17954</v>
      </c>
      <c r="I401" s="258">
        <f t="shared" si="20"/>
        <v>544</v>
      </c>
    </row>
    <row r="402" spans="1:9" hidden="1" x14ac:dyDescent="0.2">
      <c r="A402" s="418" t="str">
        <f t="shared" si="18"/>
        <v>5512015</v>
      </c>
      <c r="B402" s="419" t="s">
        <v>865</v>
      </c>
      <c r="C402" s="423" t="s">
        <v>1328</v>
      </c>
      <c r="D402" s="419" t="s">
        <v>982</v>
      </c>
      <c r="E402" s="419" t="s">
        <v>866</v>
      </c>
      <c r="F402" s="317">
        <v>2015</v>
      </c>
      <c r="G402" s="421">
        <v>86564363</v>
      </c>
      <c r="H402" s="422">
        <f t="shared" si="19"/>
        <v>86564</v>
      </c>
      <c r="I402" s="258">
        <f t="shared" si="20"/>
        <v>551</v>
      </c>
    </row>
    <row r="403" spans="1:9" hidden="1" x14ac:dyDescent="0.2">
      <c r="A403" s="418" t="str">
        <f t="shared" si="18"/>
        <v>5532015</v>
      </c>
      <c r="B403" s="419" t="s">
        <v>865</v>
      </c>
      <c r="C403" s="423" t="s">
        <v>1329</v>
      </c>
      <c r="D403" s="419" t="s">
        <v>983</v>
      </c>
      <c r="E403" s="419" t="s">
        <v>866</v>
      </c>
      <c r="F403" s="317">
        <v>2015</v>
      </c>
      <c r="G403" s="421">
        <v>18361947</v>
      </c>
      <c r="H403" s="422">
        <f t="shared" si="19"/>
        <v>18362</v>
      </c>
      <c r="I403" s="258">
        <f t="shared" si="20"/>
        <v>553</v>
      </c>
    </row>
    <row r="404" spans="1:9" hidden="1" x14ac:dyDescent="0.2">
      <c r="A404" s="418" t="str">
        <f t="shared" si="18"/>
        <v>5552015</v>
      </c>
      <c r="B404" s="419" t="s">
        <v>865</v>
      </c>
      <c r="C404" s="423" t="s">
        <v>1330</v>
      </c>
      <c r="D404" s="419" t="s">
        <v>984</v>
      </c>
      <c r="E404" s="419" t="s">
        <v>866</v>
      </c>
      <c r="F404" s="317">
        <v>2015</v>
      </c>
      <c r="G404" s="421">
        <v>53409977</v>
      </c>
      <c r="H404" s="422">
        <f t="shared" si="19"/>
        <v>53410</v>
      </c>
      <c r="I404" s="258">
        <f t="shared" si="20"/>
        <v>555</v>
      </c>
    </row>
    <row r="405" spans="1:9" hidden="1" x14ac:dyDescent="0.2">
      <c r="A405" s="418" t="str">
        <f t="shared" si="18"/>
        <v>5632015</v>
      </c>
      <c r="B405" s="419" t="s">
        <v>865</v>
      </c>
      <c r="C405" s="423" t="s">
        <v>1331</v>
      </c>
      <c r="D405" s="419" t="s">
        <v>985</v>
      </c>
      <c r="E405" s="419" t="s">
        <v>866</v>
      </c>
      <c r="F405" s="317">
        <v>2015</v>
      </c>
      <c r="G405" s="421">
        <v>18134313</v>
      </c>
      <c r="H405" s="422">
        <f t="shared" si="19"/>
        <v>18134</v>
      </c>
      <c r="I405" s="258">
        <f t="shared" si="20"/>
        <v>563</v>
      </c>
    </row>
    <row r="406" spans="1:9" hidden="1" x14ac:dyDescent="0.2">
      <c r="A406" s="418" t="str">
        <f t="shared" si="18"/>
        <v>5712015</v>
      </c>
      <c r="B406" s="419" t="s">
        <v>865</v>
      </c>
      <c r="C406" s="423" t="s">
        <v>1332</v>
      </c>
      <c r="D406" s="419" t="s">
        <v>986</v>
      </c>
      <c r="E406" s="419" t="s">
        <v>866</v>
      </c>
      <c r="F406" s="317">
        <v>2015</v>
      </c>
      <c r="G406" s="421">
        <v>22068591</v>
      </c>
      <c r="H406" s="422">
        <f t="shared" si="19"/>
        <v>22069</v>
      </c>
      <c r="I406" s="258">
        <f t="shared" si="20"/>
        <v>571</v>
      </c>
    </row>
    <row r="407" spans="1:9" hidden="1" x14ac:dyDescent="0.2">
      <c r="A407" s="418" t="str">
        <f t="shared" si="18"/>
        <v>5732015</v>
      </c>
      <c r="B407" s="419" t="s">
        <v>865</v>
      </c>
      <c r="C407" s="423" t="s">
        <v>1333</v>
      </c>
      <c r="D407" s="419" t="s">
        <v>987</v>
      </c>
      <c r="E407" s="419" t="s">
        <v>866</v>
      </c>
      <c r="F407" s="317">
        <v>2015</v>
      </c>
      <c r="G407" s="421">
        <v>1369878</v>
      </c>
      <c r="H407" s="422">
        <f t="shared" si="19"/>
        <v>1370</v>
      </c>
      <c r="I407" s="258">
        <f t="shared" si="20"/>
        <v>573</v>
      </c>
    </row>
    <row r="408" spans="1:9" hidden="1" x14ac:dyDescent="0.2">
      <c r="A408" s="418" t="str">
        <f t="shared" si="18"/>
        <v>5812015</v>
      </c>
      <c r="B408" s="419" t="s">
        <v>865</v>
      </c>
      <c r="C408" s="423" t="s">
        <v>1334</v>
      </c>
      <c r="D408" s="419" t="s">
        <v>988</v>
      </c>
      <c r="E408" s="419" t="s">
        <v>866</v>
      </c>
      <c r="F408" s="317">
        <v>2015</v>
      </c>
      <c r="G408" s="421">
        <v>83977332</v>
      </c>
      <c r="H408" s="422">
        <f t="shared" si="19"/>
        <v>83977</v>
      </c>
      <c r="I408" s="258">
        <f t="shared" si="20"/>
        <v>581</v>
      </c>
    </row>
    <row r="409" spans="1:9" hidden="1" x14ac:dyDescent="0.2">
      <c r="A409" s="418" t="str">
        <f t="shared" si="18"/>
        <v>6012015</v>
      </c>
      <c r="B409" s="419" t="s">
        <v>865</v>
      </c>
      <c r="C409" s="423" t="s">
        <v>1335</v>
      </c>
      <c r="D409" s="419" t="s">
        <v>989</v>
      </c>
      <c r="E409" s="419" t="s">
        <v>866</v>
      </c>
      <c r="F409" s="317">
        <v>2015</v>
      </c>
      <c r="G409" s="421">
        <v>31351195</v>
      </c>
      <c r="H409" s="422">
        <f t="shared" si="19"/>
        <v>31351</v>
      </c>
      <c r="I409" s="258">
        <f t="shared" si="20"/>
        <v>601</v>
      </c>
    </row>
    <row r="410" spans="1:9" hidden="1" x14ac:dyDescent="0.2">
      <c r="A410" s="418" t="str">
        <f t="shared" si="18"/>
        <v>6032015</v>
      </c>
      <c r="B410" s="419" t="s">
        <v>865</v>
      </c>
      <c r="C410" s="423" t="s">
        <v>1336</v>
      </c>
      <c r="D410" s="419" t="s">
        <v>990</v>
      </c>
      <c r="E410" s="419" t="s">
        <v>866</v>
      </c>
      <c r="F410" s="317">
        <v>2015</v>
      </c>
      <c r="G410" s="421">
        <v>5403045</v>
      </c>
      <c r="H410" s="422">
        <f t="shared" si="19"/>
        <v>5403</v>
      </c>
      <c r="I410" s="258">
        <f t="shared" si="20"/>
        <v>603</v>
      </c>
    </row>
    <row r="411" spans="1:9" hidden="1" x14ac:dyDescent="0.2">
      <c r="A411" s="418" t="str">
        <f t="shared" si="18"/>
        <v>6052015</v>
      </c>
      <c r="B411" s="419" t="s">
        <v>865</v>
      </c>
      <c r="C411" s="423" t="s">
        <v>1337</v>
      </c>
      <c r="D411" s="419" t="s">
        <v>991</v>
      </c>
      <c r="E411" s="419" t="s">
        <v>866</v>
      </c>
      <c r="F411" s="317">
        <v>2015</v>
      </c>
      <c r="G411" s="421">
        <v>145854</v>
      </c>
      <c r="H411" s="422">
        <f t="shared" si="19"/>
        <v>146</v>
      </c>
      <c r="I411" s="258">
        <f t="shared" si="20"/>
        <v>605</v>
      </c>
    </row>
    <row r="412" spans="1:9" hidden="1" x14ac:dyDescent="0.2">
      <c r="A412" s="418" t="str">
        <f t="shared" si="18"/>
        <v>6072015</v>
      </c>
      <c r="B412" s="419" t="s">
        <v>865</v>
      </c>
      <c r="C412" s="423" t="s">
        <v>1338</v>
      </c>
      <c r="D412" s="419" t="s">
        <v>992</v>
      </c>
      <c r="E412" s="419" t="s">
        <v>866</v>
      </c>
      <c r="F412" s="317">
        <v>2015</v>
      </c>
      <c r="G412" s="421">
        <v>1989541</v>
      </c>
      <c r="H412" s="422">
        <f t="shared" si="19"/>
        <v>1990</v>
      </c>
      <c r="I412" s="258">
        <f t="shared" si="20"/>
        <v>607</v>
      </c>
    </row>
    <row r="413" spans="1:9" hidden="1" x14ac:dyDescent="0.2">
      <c r="A413" s="418" t="str">
        <f t="shared" si="18"/>
        <v>6082015</v>
      </c>
      <c r="B413" s="419" t="s">
        <v>865</v>
      </c>
      <c r="C413" s="423" t="s">
        <v>1339</v>
      </c>
      <c r="D413" s="419" t="s">
        <v>993</v>
      </c>
      <c r="E413" s="419" t="s">
        <v>866</v>
      </c>
      <c r="F413" s="317">
        <v>2015</v>
      </c>
      <c r="G413" s="421">
        <v>45995957</v>
      </c>
      <c r="H413" s="422">
        <f t="shared" si="19"/>
        <v>45996</v>
      </c>
      <c r="I413" s="258">
        <f t="shared" si="20"/>
        <v>608</v>
      </c>
    </row>
    <row r="414" spans="1:9" hidden="1" x14ac:dyDescent="0.2">
      <c r="A414" s="418" t="str">
        <f t="shared" si="18"/>
        <v>6092015</v>
      </c>
      <c r="B414" s="419" t="s">
        <v>865</v>
      </c>
      <c r="C414" s="423" t="s">
        <v>1340</v>
      </c>
      <c r="D414" s="419" t="s">
        <v>994</v>
      </c>
      <c r="E414" s="419" t="s">
        <v>866</v>
      </c>
      <c r="F414" s="317">
        <v>2015</v>
      </c>
      <c r="G414" s="421">
        <v>68724933</v>
      </c>
      <c r="H414" s="422">
        <f t="shared" si="19"/>
        <v>68725</v>
      </c>
      <c r="I414" s="258">
        <f t="shared" si="20"/>
        <v>609</v>
      </c>
    </row>
    <row r="415" spans="1:9" hidden="1" x14ac:dyDescent="0.2">
      <c r="A415" s="418" t="str">
        <f t="shared" si="18"/>
        <v>6112015</v>
      </c>
      <c r="B415" s="419" t="s">
        <v>865</v>
      </c>
      <c r="C415" s="423" t="s">
        <v>1341</v>
      </c>
      <c r="D415" s="419" t="s">
        <v>995</v>
      </c>
      <c r="E415" s="419" t="s">
        <v>866</v>
      </c>
      <c r="F415" s="317">
        <v>2015</v>
      </c>
      <c r="G415" s="421">
        <v>860477</v>
      </c>
      <c r="H415" s="422">
        <f t="shared" si="19"/>
        <v>860</v>
      </c>
      <c r="I415" s="258">
        <f t="shared" si="20"/>
        <v>611</v>
      </c>
    </row>
    <row r="416" spans="1:9" hidden="1" x14ac:dyDescent="0.2">
      <c r="A416" s="418" t="str">
        <f t="shared" si="18"/>
        <v>6172015</v>
      </c>
      <c r="B416" s="419" t="s">
        <v>865</v>
      </c>
      <c r="C416" s="423" t="s">
        <v>1342</v>
      </c>
      <c r="D416" s="419" t="s">
        <v>996</v>
      </c>
      <c r="E416" s="419" t="s">
        <v>866</v>
      </c>
      <c r="F416" s="317">
        <v>2015</v>
      </c>
      <c r="G416" s="421">
        <v>12002704</v>
      </c>
      <c r="H416" s="422">
        <f t="shared" si="19"/>
        <v>12003</v>
      </c>
      <c r="I416" s="258">
        <f t="shared" si="20"/>
        <v>617</v>
      </c>
    </row>
    <row r="417" spans="1:9" hidden="1" x14ac:dyDescent="0.2">
      <c r="A417" s="418" t="str">
        <f t="shared" si="18"/>
        <v>6252015</v>
      </c>
      <c r="B417" s="419" t="s">
        <v>865</v>
      </c>
      <c r="C417" s="423" t="s">
        <v>1343</v>
      </c>
      <c r="D417" s="419" t="s">
        <v>997</v>
      </c>
      <c r="E417" s="419" t="s">
        <v>866</v>
      </c>
      <c r="F417" s="317">
        <v>2015</v>
      </c>
      <c r="G417" s="421">
        <v>3960584</v>
      </c>
      <c r="H417" s="422">
        <f t="shared" si="19"/>
        <v>3961</v>
      </c>
      <c r="I417" s="258">
        <f t="shared" si="20"/>
        <v>625</v>
      </c>
    </row>
    <row r="418" spans="1:9" hidden="1" x14ac:dyDescent="0.2">
      <c r="A418" s="418" t="str">
        <f t="shared" si="18"/>
        <v>6432015</v>
      </c>
      <c r="B418" s="419" t="s">
        <v>865</v>
      </c>
      <c r="C418" s="423" t="s">
        <v>1344</v>
      </c>
      <c r="D418" s="419" t="s">
        <v>998</v>
      </c>
      <c r="E418" s="419" t="s">
        <v>866</v>
      </c>
      <c r="F418" s="317">
        <v>2015</v>
      </c>
      <c r="G418" s="421">
        <v>3701819</v>
      </c>
      <c r="H418" s="422">
        <f t="shared" si="19"/>
        <v>3702</v>
      </c>
      <c r="I418" s="258">
        <f t="shared" si="20"/>
        <v>643</v>
      </c>
    </row>
    <row r="419" spans="1:9" hidden="1" x14ac:dyDescent="0.2">
      <c r="A419" s="418" t="str">
        <f t="shared" si="18"/>
        <v>6452015</v>
      </c>
      <c r="B419" s="419" t="s">
        <v>865</v>
      </c>
      <c r="C419" s="423" t="s">
        <v>1345</v>
      </c>
      <c r="D419" s="419" t="s">
        <v>999</v>
      </c>
      <c r="E419" s="419" t="s">
        <v>866</v>
      </c>
      <c r="F419" s="317">
        <v>2015</v>
      </c>
      <c r="G419" s="421">
        <v>14486776</v>
      </c>
      <c r="H419" s="422">
        <f t="shared" si="19"/>
        <v>14487</v>
      </c>
      <c r="I419" s="258">
        <f t="shared" si="20"/>
        <v>645</v>
      </c>
    </row>
    <row r="420" spans="1:9" hidden="1" x14ac:dyDescent="0.2">
      <c r="A420" s="418" t="str">
        <f t="shared" si="18"/>
        <v>6462015</v>
      </c>
      <c r="B420" s="419" t="s">
        <v>865</v>
      </c>
      <c r="C420" s="423" t="s">
        <v>1346</v>
      </c>
      <c r="D420" s="419" t="s">
        <v>1000</v>
      </c>
      <c r="E420" s="419" t="s">
        <v>866</v>
      </c>
      <c r="F420" s="317">
        <v>2015</v>
      </c>
      <c r="G420" s="421">
        <v>6112062</v>
      </c>
      <c r="H420" s="422">
        <f t="shared" si="19"/>
        <v>6112</v>
      </c>
      <c r="I420" s="258">
        <f t="shared" si="20"/>
        <v>646</v>
      </c>
    </row>
    <row r="421" spans="1:9" hidden="1" x14ac:dyDescent="0.2">
      <c r="A421" s="418" t="str">
        <f t="shared" si="18"/>
        <v>6472015</v>
      </c>
      <c r="B421" s="419" t="s">
        <v>865</v>
      </c>
      <c r="C421" s="423" t="s">
        <v>1347</v>
      </c>
      <c r="D421" s="419" t="s">
        <v>1001</v>
      </c>
      <c r="E421" s="419" t="s">
        <v>866</v>
      </c>
      <c r="F421" s="317">
        <v>2015</v>
      </c>
      <c r="G421" s="421">
        <v>8629687</v>
      </c>
      <c r="H421" s="422">
        <f t="shared" si="19"/>
        <v>8630</v>
      </c>
      <c r="I421" s="258">
        <f t="shared" si="20"/>
        <v>647</v>
      </c>
    </row>
    <row r="422" spans="1:9" hidden="1" x14ac:dyDescent="0.2">
      <c r="A422" s="418" t="str">
        <f t="shared" si="18"/>
        <v>6482015</v>
      </c>
      <c r="B422" s="419" t="s">
        <v>865</v>
      </c>
      <c r="C422" s="423" t="s">
        <v>1348</v>
      </c>
      <c r="D422" s="419" t="s">
        <v>1002</v>
      </c>
      <c r="E422" s="419" t="s">
        <v>866</v>
      </c>
      <c r="F422" s="317">
        <v>2015</v>
      </c>
      <c r="G422" s="421">
        <v>12167979</v>
      </c>
      <c r="H422" s="422">
        <f t="shared" si="19"/>
        <v>12168</v>
      </c>
      <c r="I422" s="258">
        <f t="shared" si="20"/>
        <v>648</v>
      </c>
    </row>
    <row r="423" spans="1:9" hidden="1" x14ac:dyDescent="0.2">
      <c r="A423" s="418" t="str">
        <f t="shared" si="18"/>
        <v>6492015</v>
      </c>
      <c r="B423" s="419" t="s">
        <v>865</v>
      </c>
      <c r="C423" s="423" t="s">
        <v>1349</v>
      </c>
      <c r="D423" s="419" t="s">
        <v>1003</v>
      </c>
      <c r="E423" s="419" t="s">
        <v>866</v>
      </c>
      <c r="F423" s="317">
        <v>2015</v>
      </c>
      <c r="G423" s="421">
        <v>5947614</v>
      </c>
      <c r="H423" s="422">
        <f t="shared" si="19"/>
        <v>5948</v>
      </c>
      <c r="I423" s="258">
        <f t="shared" si="20"/>
        <v>649</v>
      </c>
    </row>
    <row r="424" spans="1:9" hidden="1" x14ac:dyDescent="0.2">
      <c r="A424" s="418" t="str">
        <f t="shared" si="18"/>
        <v>6512015</v>
      </c>
      <c r="B424" s="419" t="s">
        <v>865</v>
      </c>
      <c r="C424" s="423" t="s">
        <v>1350</v>
      </c>
      <c r="D424" s="419" t="s">
        <v>1004</v>
      </c>
      <c r="E424" s="419" t="s">
        <v>866</v>
      </c>
      <c r="F424" s="317">
        <v>2015</v>
      </c>
      <c r="G424" s="421">
        <v>31162774</v>
      </c>
      <c r="H424" s="422">
        <f t="shared" si="19"/>
        <v>31163</v>
      </c>
      <c r="I424" s="258">
        <f t="shared" si="20"/>
        <v>651</v>
      </c>
    </row>
    <row r="425" spans="1:9" hidden="1" x14ac:dyDescent="0.2">
      <c r="A425" s="418" t="str">
        <f t="shared" si="18"/>
        <v>6522015</v>
      </c>
      <c r="B425" s="419" t="s">
        <v>865</v>
      </c>
      <c r="C425" s="423" t="s">
        <v>1351</v>
      </c>
      <c r="D425" s="419" t="s">
        <v>1005</v>
      </c>
      <c r="E425" s="419" t="s">
        <v>866</v>
      </c>
      <c r="F425" s="317">
        <v>2015</v>
      </c>
      <c r="G425" s="421">
        <v>34129028</v>
      </c>
      <c r="H425" s="422">
        <f t="shared" si="19"/>
        <v>34129</v>
      </c>
      <c r="I425" s="258">
        <f t="shared" si="20"/>
        <v>652</v>
      </c>
    </row>
    <row r="426" spans="1:9" hidden="1" x14ac:dyDescent="0.2">
      <c r="A426" s="418" t="str">
        <f t="shared" si="18"/>
        <v>6532015</v>
      </c>
      <c r="B426" s="419" t="s">
        <v>865</v>
      </c>
      <c r="C426" s="423" t="s">
        <v>1352</v>
      </c>
      <c r="D426" s="419" t="s">
        <v>1006</v>
      </c>
      <c r="E426" s="419" t="s">
        <v>866</v>
      </c>
      <c r="F426" s="317">
        <v>2015</v>
      </c>
      <c r="G426" s="421">
        <v>16665535</v>
      </c>
      <c r="H426" s="422">
        <f t="shared" si="19"/>
        <v>16666</v>
      </c>
      <c r="I426" s="258">
        <f t="shared" si="20"/>
        <v>653</v>
      </c>
    </row>
    <row r="427" spans="1:9" hidden="1" x14ac:dyDescent="0.2">
      <c r="A427" s="418" t="str">
        <f t="shared" si="18"/>
        <v>6542015</v>
      </c>
      <c r="B427" s="419" t="s">
        <v>865</v>
      </c>
      <c r="C427" s="423" t="s">
        <v>1353</v>
      </c>
      <c r="D427" s="419" t="s">
        <v>1007</v>
      </c>
      <c r="E427" s="419" t="s">
        <v>866</v>
      </c>
      <c r="F427" s="317">
        <v>2015</v>
      </c>
      <c r="G427" s="421">
        <v>11098030</v>
      </c>
      <c r="H427" s="422">
        <f t="shared" si="19"/>
        <v>11098</v>
      </c>
      <c r="I427" s="258">
        <f t="shared" si="20"/>
        <v>654</v>
      </c>
    </row>
    <row r="428" spans="1:9" hidden="1" x14ac:dyDescent="0.2">
      <c r="A428" s="418" t="str">
        <f t="shared" si="18"/>
        <v>6552015</v>
      </c>
      <c r="B428" s="419" t="s">
        <v>865</v>
      </c>
      <c r="C428" s="423" t="s">
        <v>1354</v>
      </c>
      <c r="D428" s="419" t="s">
        <v>1008</v>
      </c>
      <c r="E428" s="419" t="s">
        <v>866</v>
      </c>
      <c r="F428" s="317">
        <v>2015</v>
      </c>
      <c r="G428" s="421">
        <v>10282439</v>
      </c>
      <c r="H428" s="422">
        <f t="shared" si="19"/>
        <v>10282</v>
      </c>
      <c r="I428" s="258">
        <f t="shared" si="20"/>
        <v>655</v>
      </c>
    </row>
    <row r="429" spans="1:9" hidden="1" x14ac:dyDescent="0.2">
      <c r="A429" s="418" t="str">
        <f t="shared" si="18"/>
        <v>6562015</v>
      </c>
      <c r="B429" s="419" t="s">
        <v>865</v>
      </c>
      <c r="C429" s="423" t="s">
        <v>1355</v>
      </c>
      <c r="D429" s="419" t="s">
        <v>1009</v>
      </c>
      <c r="E429" s="419" t="s">
        <v>866</v>
      </c>
      <c r="F429" s="317">
        <v>2015</v>
      </c>
      <c r="G429" s="421">
        <v>6564174</v>
      </c>
      <c r="H429" s="422">
        <f t="shared" si="19"/>
        <v>6564</v>
      </c>
      <c r="I429" s="258">
        <f t="shared" si="20"/>
        <v>656</v>
      </c>
    </row>
    <row r="430" spans="1:9" hidden="1" x14ac:dyDescent="0.2">
      <c r="A430" s="418" t="str">
        <f t="shared" si="18"/>
        <v>6572015</v>
      </c>
      <c r="B430" s="419" t="s">
        <v>865</v>
      </c>
      <c r="C430" s="423" t="s">
        <v>1356</v>
      </c>
      <c r="D430" s="419" t="s">
        <v>1010</v>
      </c>
      <c r="E430" s="419" t="s">
        <v>866</v>
      </c>
      <c r="F430" s="317">
        <v>2015</v>
      </c>
      <c r="G430" s="421">
        <v>544517</v>
      </c>
      <c r="H430" s="422">
        <f t="shared" si="19"/>
        <v>545</v>
      </c>
      <c r="I430" s="258">
        <f t="shared" si="20"/>
        <v>657</v>
      </c>
    </row>
    <row r="431" spans="1:9" hidden="1" x14ac:dyDescent="0.2">
      <c r="A431" s="418" t="str">
        <f t="shared" si="18"/>
        <v>6582015</v>
      </c>
      <c r="B431" s="419" t="s">
        <v>865</v>
      </c>
      <c r="C431" s="423" t="s">
        <v>1357</v>
      </c>
      <c r="D431" s="419" t="s">
        <v>1011</v>
      </c>
      <c r="E431" s="419" t="s">
        <v>866</v>
      </c>
      <c r="F431" s="317">
        <v>2015</v>
      </c>
      <c r="G431" s="421">
        <v>5324639</v>
      </c>
      <c r="H431" s="422">
        <f t="shared" si="19"/>
        <v>5325</v>
      </c>
      <c r="I431" s="258">
        <f t="shared" si="20"/>
        <v>658</v>
      </c>
    </row>
    <row r="432" spans="1:9" hidden="1" x14ac:dyDescent="0.2">
      <c r="A432" s="418" t="str">
        <f t="shared" si="18"/>
        <v>6592015</v>
      </c>
      <c r="B432" s="419" t="s">
        <v>865</v>
      </c>
      <c r="C432" s="423" t="s">
        <v>1358</v>
      </c>
      <c r="D432" s="419" t="s">
        <v>1012</v>
      </c>
      <c r="E432" s="419" t="s">
        <v>866</v>
      </c>
      <c r="F432" s="317">
        <v>2015</v>
      </c>
      <c r="G432" s="421">
        <v>6987880</v>
      </c>
      <c r="H432" s="422">
        <f t="shared" si="19"/>
        <v>6988</v>
      </c>
      <c r="I432" s="258">
        <f t="shared" si="20"/>
        <v>659</v>
      </c>
    </row>
    <row r="433" spans="1:9" hidden="1" x14ac:dyDescent="0.2">
      <c r="A433" s="418" t="str">
        <f t="shared" si="18"/>
        <v>6602015</v>
      </c>
      <c r="B433" s="419" t="s">
        <v>865</v>
      </c>
      <c r="C433" s="423" t="s">
        <v>1359</v>
      </c>
      <c r="D433" s="419" t="s">
        <v>1013</v>
      </c>
      <c r="E433" s="419" t="s">
        <v>866</v>
      </c>
      <c r="F433" s="317">
        <v>2015</v>
      </c>
      <c r="G433" s="421">
        <v>34664425</v>
      </c>
      <c r="H433" s="422">
        <f t="shared" si="19"/>
        <v>34664</v>
      </c>
      <c r="I433" s="258">
        <f t="shared" si="20"/>
        <v>660</v>
      </c>
    </row>
    <row r="434" spans="1:9" hidden="1" x14ac:dyDescent="0.2">
      <c r="A434" s="418" t="str">
        <f t="shared" si="18"/>
        <v>6612015</v>
      </c>
      <c r="B434" s="419" t="s">
        <v>865</v>
      </c>
      <c r="C434" s="423" t="s">
        <v>1360</v>
      </c>
      <c r="D434" s="419" t="s">
        <v>1014</v>
      </c>
      <c r="E434" s="419" t="s">
        <v>866</v>
      </c>
      <c r="F434" s="317">
        <v>2015</v>
      </c>
      <c r="G434" s="421">
        <v>103010625</v>
      </c>
      <c r="H434" s="422">
        <f t="shared" si="19"/>
        <v>103011</v>
      </c>
      <c r="I434" s="258">
        <f t="shared" si="20"/>
        <v>661</v>
      </c>
    </row>
    <row r="435" spans="1:9" hidden="1" x14ac:dyDescent="0.2">
      <c r="A435" s="418" t="str">
        <f t="shared" si="18"/>
        <v>6622015</v>
      </c>
      <c r="B435" s="419" t="s">
        <v>865</v>
      </c>
      <c r="C435" s="423" t="s">
        <v>1361</v>
      </c>
      <c r="D435" s="419" t="s">
        <v>1015</v>
      </c>
      <c r="E435" s="419" t="s">
        <v>866</v>
      </c>
      <c r="F435" s="317">
        <v>2015</v>
      </c>
      <c r="G435" s="421">
        <v>5879242</v>
      </c>
      <c r="H435" s="422">
        <f t="shared" si="19"/>
        <v>5879</v>
      </c>
      <c r="I435" s="258">
        <f t="shared" si="20"/>
        <v>662</v>
      </c>
    </row>
    <row r="436" spans="1:9" hidden="1" x14ac:dyDescent="0.2">
      <c r="A436" s="418" t="str">
        <f t="shared" si="18"/>
        <v>6632015</v>
      </c>
      <c r="B436" s="419" t="s">
        <v>865</v>
      </c>
      <c r="C436" s="423" t="s">
        <v>1362</v>
      </c>
      <c r="D436" s="419" t="s">
        <v>1016</v>
      </c>
      <c r="E436" s="419" t="s">
        <v>866</v>
      </c>
      <c r="F436" s="317">
        <v>2015</v>
      </c>
      <c r="G436" s="421">
        <v>84587606</v>
      </c>
      <c r="H436" s="422">
        <f t="shared" si="19"/>
        <v>84588</v>
      </c>
      <c r="I436" s="258">
        <f t="shared" si="20"/>
        <v>663</v>
      </c>
    </row>
    <row r="437" spans="1:9" hidden="1" x14ac:dyDescent="0.2">
      <c r="A437" s="418" t="str">
        <f t="shared" si="18"/>
        <v>6642015</v>
      </c>
      <c r="B437" s="419" t="s">
        <v>865</v>
      </c>
      <c r="C437" s="423" t="s">
        <v>1363</v>
      </c>
      <c r="D437" s="419" t="s">
        <v>1017</v>
      </c>
      <c r="E437" s="419" t="s">
        <v>866</v>
      </c>
      <c r="F437" s="317">
        <v>2015</v>
      </c>
      <c r="G437" s="421">
        <v>86636209</v>
      </c>
      <c r="H437" s="422">
        <f t="shared" si="19"/>
        <v>86636</v>
      </c>
      <c r="I437" s="258">
        <f t="shared" si="20"/>
        <v>664</v>
      </c>
    </row>
    <row r="438" spans="1:9" hidden="1" x14ac:dyDescent="0.2">
      <c r="A438" s="418" t="str">
        <f t="shared" si="18"/>
        <v>6652015</v>
      </c>
      <c r="B438" s="419" t="s">
        <v>865</v>
      </c>
      <c r="C438" s="423" t="s">
        <v>1364</v>
      </c>
      <c r="D438" s="419" t="s">
        <v>1018</v>
      </c>
      <c r="E438" s="419" t="s">
        <v>866</v>
      </c>
      <c r="F438" s="317">
        <v>2015</v>
      </c>
      <c r="G438" s="421">
        <v>13218018</v>
      </c>
      <c r="H438" s="422">
        <f t="shared" si="19"/>
        <v>13218</v>
      </c>
      <c r="I438" s="258">
        <f t="shared" si="20"/>
        <v>665</v>
      </c>
    </row>
    <row r="439" spans="1:9" hidden="1" x14ac:dyDescent="0.2">
      <c r="A439" s="418" t="str">
        <f t="shared" si="18"/>
        <v>6662015</v>
      </c>
      <c r="B439" s="419" t="s">
        <v>865</v>
      </c>
      <c r="C439" s="423" t="s">
        <v>1365</v>
      </c>
      <c r="D439" s="419" t="s">
        <v>1019</v>
      </c>
      <c r="E439" s="419" t="s">
        <v>866</v>
      </c>
      <c r="F439" s="317">
        <v>2015</v>
      </c>
      <c r="G439" s="421">
        <v>2730460</v>
      </c>
      <c r="H439" s="422">
        <f t="shared" si="19"/>
        <v>2730</v>
      </c>
      <c r="I439" s="258">
        <f t="shared" si="20"/>
        <v>666</v>
      </c>
    </row>
    <row r="440" spans="1:9" hidden="1" x14ac:dyDescent="0.2">
      <c r="A440" s="418" t="str">
        <f t="shared" si="18"/>
        <v>6672015</v>
      </c>
      <c r="B440" s="419" t="s">
        <v>865</v>
      </c>
      <c r="C440" s="423" t="s">
        <v>1366</v>
      </c>
      <c r="D440" s="419" t="s">
        <v>1020</v>
      </c>
      <c r="E440" s="419" t="s">
        <v>866</v>
      </c>
      <c r="F440" s="317">
        <v>2015</v>
      </c>
      <c r="G440" s="421">
        <v>2653090</v>
      </c>
      <c r="H440" s="422">
        <f t="shared" si="19"/>
        <v>2653</v>
      </c>
      <c r="I440" s="258">
        <f t="shared" si="20"/>
        <v>667</v>
      </c>
    </row>
    <row r="441" spans="1:9" hidden="1" x14ac:dyDescent="0.2">
      <c r="A441" s="418" t="str">
        <f t="shared" si="18"/>
        <v>6682015</v>
      </c>
      <c r="B441" s="419" t="s">
        <v>865</v>
      </c>
      <c r="C441" s="423" t="s">
        <v>1367</v>
      </c>
      <c r="D441" s="419" t="s">
        <v>1021</v>
      </c>
      <c r="E441" s="419" t="s">
        <v>866</v>
      </c>
      <c r="F441" s="317">
        <v>2015</v>
      </c>
      <c r="G441" s="421">
        <v>2927980</v>
      </c>
      <c r="H441" s="422">
        <f t="shared" si="19"/>
        <v>2928</v>
      </c>
      <c r="I441" s="258">
        <f t="shared" si="20"/>
        <v>668</v>
      </c>
    </row>
    <row r="442" spans="1:9" hidden="1" x14ac:dyDescent="0.2">
      <c r="A442" s="418" t="str">
        <f t="shared" si="18"/>
        <v>6692015</v>
      </c>
      <c r="B442" s="419" t="s">
        <v>865</v>
      </c>
      <c r="C442" s="423" t="s">
        <v>1368</v>
      </c>
      <c r="D442" s="419" t="s">
        <v>1022</v>
      </c>
      <c r="E442" s="419" t="s">
        <v>866</v>
      </c>
      <c r="F442" s="317">
        <v>2015</v>
      </c>
      <c r="G442" s="421">
        <v>494526</v>
      </c>
      <c r="H442" s="422">
        <f t="shared" si="19"/>
        <v>495</v>
      </c>
      <c r="I442" s="258">
        <f t="shared" si="20"/>
        <v>669</v>
      </c>
    </row>
    <row r="443" spans="1:9" hidden="1" x14ac:dyDescent="0.2">
      <c r="A443" s="418" t="str">
        <f t="shared" si="18"/>
        <v>6702015</v>
      </c>
      <c r="B443" s="419" t="s">
        <v>865</v>
      </c>
      <c r="C443" s="423" t="s">
        <v>1369</v>
      </c>
      <c r="D443" s="419" t="s">
        <v>1023</v>
      </c>
      <c r="E443" s="419" t="s">
        <v>866</v>
      </c>
      <c r="F443" s="317">
        <v>2015</v>
      </c>
      <c r="G443" s="421">
        <v>5271206</v>
      </c>
      <c r="H443" s="422">
        <f t="shared" si="19"/>
        <v>5271</v>
      </c>
      <c r="I443" s="258">
        <f t="shared" si="20"/>
        <v>670</v>
      </c>
    </row>
    <row r="444" spans="1:9" hidden="1" x14ac:dyDescent="0.2">
      <c r="A444" s="418" t="str">
        <f t="shared" si="18"/>
        <v>6732015</v>
      </c>
      <c r="B444" s="419" t="s">
        <v>865</v>
      </c>
      <c r="C444" s="423" t="s">
        <v>1370</v>
      </c>
      <c r="D444" s="419" t="s">
        <v>1024</v>
      </c>
      <c r="E444" s="419" t="s">
        <v>866</v>
      </c>
      <c r="F444" s="317">
        <v>2015</v>
      </c>
      <c r="G444" s="421">
        <v>2513672</v>
      </c>
      <c r="H444" s="422">
        <f t="shared" si="19"/>
        <v>2514</v>
      </c>
      <c r="I444" s="258">
        <f t="shared" si="20"/>
        <v>673</v>
      </c>
    </row>
    <row r="445" spans="1:9" hidden="1" x14ac:dyDescent="0.2">
      <c r="A445" s="418" t="str">
        <f t="shared" si="18"/>
        <v>6742015</v>
      </c>
      <c r="B445" s="419" t="s">
        <v>865</v>
      </c>
      <c r="C445" s="423" t="s">
        <v>1371</v>
      </c>
      <c r="D445" s="419" t="s">
        <v>1025</v>
      </c>
      <c r="E445" s="419" t="s">
        <v>866</v>
      </c>
      <c r="F445" s="317">
        <v>2015</v>
      </c>
      <c r="G445" s="421">
        <v>1568774</v>
      </c>
      <c r="H445" s="422">
        <f t="shared" si="19"/>
        <v>1569</v>
      </c>
      <c r="I445" s="258">
        <f t="shared" si="20"/>
        <v>674</v>
      </c>
    </row>
    <row r="446" spans="1:9" hidden="1" x14ac:dyDescent="0.2">
      <c r="A446" s="418" t="str">
        <f t="shared" si="18"/>
        <v>6752015</v>
      </c>
      <c r="B446" s="419" t="s">
        <v>865</v>
      </c>
      <c r="C446" s="423" t="s">
        <v>1372</v>
      </c>
      <c r="D446" s="419" t="s">
        <v>1026</v>
      </c>
      <c r="E446" s="419" t="s">
        <v>866</v>
      </c>
      <c r="F446" s="317">
        <v>2015</v>
      </c>
      <c r="G446" s="421">
        <v>56868090</v>
      </c>
      <c r="H446" s="422">
        <f t="shared" si="19"/>
        <v>56868</v>
      </c>
      <c r="I446" s="258">
        <f t="shared" si="20"/>
        <v>675</v>
      </c>
    </row>
    <row r="447" spans="1:9" hidden="1" x14ac:dyDescent="0.2">
      <c r="A447" s="418" t="str">
        <f t="shared" si="18"/>
        <v>6762015</v>
      </c>
      <c r="B447" s="419" t="s">
        <v>865</v>
      </c>
      <c r="C447" s="423" t="s">
        <v>1373</v>
      </c>
      <c r="D447" s="419" t="s">
        <v>1027</v>
      </c>
      <c r="E447" s="419" t="s">
        <v>866</v>
      </c>
      <c r="F447" s="317">
        <v>2015</v>
      </c>
      <c r="G447" s="421">
        <v>5304979</v>
      </c>
      <c r="H447" s="422">
        <f t="shared" si="19"/>
        <v>5305</v>
      </c>
      <c r="I447" s="258">
        <f t="shared" si="20"/>
        <v>676</v>
      </c>
    </row>
    <row r="448" spans="1:9" hidden="1" x14ac:dyDescent="0.2">
      <c r="A448" s="418" t="str">
        <f t="shared" si="18"/>
        <v>6772015</v>
      </c>
      <c r="B448" s="419" t="s">
        <v>865</v>
      </c>
      <c r="C448" s="423" t="s">
        <v>1374</v>
      </c>
      <c r="D448" s="419" t="s">
        <v>1028</v>
      </c>
      <c r="E448" s="419" t="s">
        <v>866</v>
      </c>
      <c r="F448" s="317">
        <v>2015</v>
      </c>
      <c r="G448" s="421">
        <v>25802153</v>
      </c>
      <c r="H448" s="422">
        <f t="shared" si="19"/>
        <v>25802</v>
      </c>
      <c r="I448" s="258">
        <f t="shared" si="20"/>
        <v>677</v>
      </c>
    </row>
    <row r="449" spans="1:9" hidden="1" x14ac:dyDescent="0.2">
      <c r="A449" s="418" t="str">
        <f t="shared" si="18"/>
        <v>6792015</v>
      </c>
      <c r="B449" s="419" t="s">
        <v>865</v>
      </c>
      <c r="C449" s="423" t="s">
        <v>1375</v>
      </c>
      <c r="D449" s="419" t="s">
        <v>1029</v>
      </c>
      <c r="E449" s="419" t="s">
        <v>866</v>
      </c>
      <c r="F449" s="317">
        <v>2015</v>
      </c>
      <c r="G449" s="421">
        <v>327036</v>
      </c>
      <c r="H449" s="422">
        <f t="shared" si="19"/>
        <v>327</v>
      </c>
      <c r="I449" s="258">
        <f t="shared" si="20"/>
        <v>679</v>
      </c>
    </row>
    <row r="450" spans="1:9" hidden="1" x14ac:dyDescent="0.2">
      <c r="A450" s="418" t="str">
        <f t="shared" ref="A450:A513" si="21">+VALUE(C450)&amp;F450</f>
        <v>6812015</v>
      </c>
      <c r="B450" s="419" t="s">
        <v>865</v>
      </c>
      <c r="C450" s="423" t="s">
        <v>1376</v>
      </c>
      <c r="D450" s="419" t="s">
        <v>1030</v>
      </c>
      <c r="E450" s="419" t="s">
        <v>866</v>
      </c>
      <c r="F450" s="317">
        <v>2015</v>
      </c>
      <c r="G450" s="421">
        <v>780519</v>
      </c>
      <c r="H450" s="422">
        <f t="shared" si="19"/>
        <v>781</v>
      </c>
      <c r="I450" s="258">
        <f t="shared" si="20"/>
        <v>681</v>
      </c>
    </row>
    <row r="451" spans="1:9" hidden="1" x14ac:dyDescent="0.2">
      <c r="A451" s="418" t="str">
        <f t="shared" si="21"/>
        <v>6822015</v>
      </c>
      <c r="B451" s="419" t="s">
        <v>865</v>
      </c>
      <c r="C451" s="423" t="s">
        <v>1377</v>
      </c>
      <c r="D451" s="419" t="s">
        <v>1031</v>
      </c>
      <c r="E451" s="419" t="s">
        <v>866</v>
      </c>
      <c r="F451" s="317">
        <v>2015</v>
      </c>
      <c r="G451" s="421">
        <v>2229080</v>
      </c>
      <c r="H451" s="422">
        <f t="shared" ref="H451:H514" si="22">+IF(E451="PAY",ROUND(G451/1000,0),G451)</f>
        <v>2229</v>
      </c>
      <c r="I451" s="258">
        <f t="shared" ref="I451:I514" si="23">+VALUE(C451)</f>
        <v>682</v>
      </c>
    </row>
    <row r="452" spans="1:9" hidden="1" x14ac:dyDescent="0.2">
      <c r="A452" s="418" t="str">
        <f t="shared" si="21"/>
        <v>7162015</v>
      </c>
      <c r="B452" s="419" t="s">
        <v>865</v>
      </c>
      <c r="C452" s="423" t="s">
        <v>1379</v>
      </c>
      <c r="D452" s="419" t="s">
        <v>1212</v>
      </c>
      <c r="E452" s="419" t="s">
        <v>866</v>
      </c>
      <c r="F452" s="317">
        <v>2015</v>
      </c>
      <c r="G452" s="421">
        <v>716694</v>
      </c>
      <c r="H452" s="422">
        <f t="shared" si="22"/>
        <v>717</v>
      </c>
      <c r="I452" s="258">
        <f t="shared" si="23"/>
        <v>716</v>
      </c>
    </row>
    <row r="453" spans="1:9" hidden="1" x14ac:dyDescent="0.2">
      <c r="A453" s="418" t="str">
        <f t="shared" si="21"/>
        <v>7182015</v>
      </c>
      <c r="B453" s="419" t="s">
        <v>865</v>
      </c>
      <c r="C453" s="423" t="s">
        <v>1380</v>
      </c>
      <c r="D453" s="419" t="s">
        <v>1226</v>
      </c>
      <c r="E453" s="419" t="s">
        <v>866</v>
      </c>
      <c r="F453" s="317">
        <v>2015</v>
      </c>
      <c r="G453" s="421">
        <v>1819142</v>
      </c>
      <c r="H453" s="422">
        <f t="shared" si="22"/>
        <v>1819</v>
      </c>
      <c r="I453" s="258">
        <f t="shared" si="23"/>
        <v>718</v>
      </c>
    </row>
    <row r="454" spans="1:9" hidden="1" x14ac:dyDescent="0.2">
      <c r="A454" s="418" t="str">
        <f t="shared" si="21"/>
        <v>7212015</v>
      </c>
      <c r="B454" s="419" t="s">
        <v>865</v>
      </c>
      <c r="C454" s="423" t="s">
        <v>1381</v>
      </c>
      <c r="D454" s="419" t="s">
        <v>1033</v>
      </c>
      <c r="E454" s="419" t="s">
        <v>866</v>
      </c>
      <c r="F454" s="317">
        <v>2015</v>
      </c>
      <c r="G454" s="421">
        <v>183445</v>
      </c>
      <c r="H454" s="422">
        <f t="shared" si="22"/>
        <v>183</v>
      </c>
      <c r="I454" s="258">
        <f t="shared" si="23"/>
        <v>721</v>
      </c>
    </row>
    <row r="455" spans="1:9" hidden="1" x14ac:dyDescent="0.2">
      <c r="A455" s="418" t="str">
        <f t="shared" si="21"/>
        <v>7512015</v>
      </c>
      <c r="B455" s="419" t="s">
        <v>865</v>
      </c>
      <c r="C455" s="423" t="s">
        <v>1382</v>
      </c>
      <c r="D455" s="419" t="s">
        <v>1035</v>
      </c>
      <c r="E455" s="419" t="s">
        <v>866</v>
      </c>
      <c r="F455" s="317">
        <v>2015</v>
      </c>
      <c r="G455" s="421">
        <v>3062033</v>
      </c>
      <c r="H455" s="422">
        <f t="shared" si="22"/>
        <v>3062</v>
      </c>
      <c r="I455" s="258">
        <f t="shared" si="23"/>
        <v>751</v>
      </c>
    </row>
    <row r="456" spans="1:9" hidden="1" x14ac:dyDescent="0.2">
      <c r="A456" s="418" t="str">
        <f t="shared" si="21"/>
        <v>7522015</v>
      </c>
      <c r="B456" s="419" t="s">
        <v>865</v>
      </c>
      <c r="C456" s="423" t="s">
        <v>1383</v>
      </c>
      <c r="D456" s="419" t="s">
        <v>1036</v>
      </c>
      <c r="E456" s="419" t="s">
        <v>866</v>
      </c>
      <c r="F456" s="317">
        <v>2015</v>
      </c>
      <c r="G456" s="421">
        <v>3066350</v>
      </c>
      <c r="H456" s="422">
        <f t="shared" si="22"/>
        <v>3066</v>
      </c>
      <c r="I456" s="258">
        <f t="shared" si="23"/>
        <v>752</v>
      </c>
    </row>
    <row r="457" spans="1:9" hidden="1" x14ac:dyDescent="0.2">
      <c r="A457" s="418" t="str">
        <f t="shared" si="21"/>
        <v>7532015</v>
      </c>
      <c r="B457" s="419" t="s">
        <v>865</v>
      </c>
      <c r="C457" s="423" t="s">
        <v>1384</v>
      </c>
      <c r="D457" s="419" t="s">
        <v>1037</v>
      </c>
      <c r="E457" s="419" t="s">
        <v>866</v>
      </c>
      <c r="F457" s="317">
        <v>2015</v>
      </c>
      <c r="G457" s="421">
        <v>24065045</v>
      </c>
      <c r="H457" s="422">
        <f t="shared" si="22"/>
        <v>24065</v>
      </c>
      <c r="I457" s="258">
        <f t="shared" si="23"/>
        <v>753</v>
      </c>
    </row>
    <row r="458" spans="1:9" hidden="1" x14ac:dyDescent="0.2">
      <c r="A458" s="418" t="str">
        <f t="shared" si="21"/>
        <v>7552015</v>
      </c>
      <c r="B458" s="419" t="s">
        <v>865</v>
      </c>
      <c r="C458" s="423" t="s">
        <v>1385</v>
      </c>
      <c r="D458" s="419" t="s">
        <v>1038</v>
      </c>
      <c r="E458" s="419" t="s">
        <v>866</v>
      </c>
      <c r="F458" s="317">
        <v>2015</v>
      </c>
      <c r="G458" s="421">
        <v>36352407</v>
      </c>
      <c r="H458" s="422">
        <f t="shared" si="22"/>
        <v>36352</v>
      </c>
      <c r="I458" s="258">
        <f t="shared" si="23"/>
        <v>755</v>
      </c>
    </row>
    <row r="459" spans="1:9" hidden="1" x14ac:dyDescent="0.2">
      <c r="A459" s="418" t="str">
        <f t="shared" si="21"/>
        <v>7572015</v>
      </c>
      <c r="B459" s="419" t="s">
        <v>865</v>
      </c>
      <c r="C459" s="423" t="s">
        <v>1386</v>
      </c>
      <c r="D459" s="419" t="s">
        <v>1039</v>
      </c>
      <c r="E459" s="419" t="s">
        <v>866</v>
      </c>
      <c r="F459" s="317">
        <v>2015</v>
      </c>
      <c r="G459" s="421">
        <v>43632641</v>
      </c>
      <c r="H459" s="422">
        <f t="shared" si="22"/>
        <v>43633</v>
      </c>
      <c r="I459" s="258">
        <f t="shared" si="23"/>
        <v>757</v>
      </c>
    </row>
    <row r="460" spans="1:9" hidden="1" x14ac:dyDescent="0.2">
      <c r="A460" s="418" t="str">
        <f t="shared" si="21"/>
        <v>7592015</v>
      </c>
      <c r="B460" s="419" t="s">
        <v>865</v>
      </c>
      <c r="C460" s="423" t="s">
        <v>1387</v>
      </c>
      <c r="D460" s="419" t="s">
        <v>1040</v>
      </c>
      <c r="E460" s="419" t="s">
        <v>866</v>
      </c>
      <c r="F460" s="317">
        <v>2015</v>
      </c>
      <c r="G460" s="421">
        <v>18518617</v>
      </c>
      <c r="H460" s="422">
        <f t="shared" si="22"/>
        <v>18519</v>
      </c>
      <c r="I460" s="258">
        <f t="shared" si="23"/>
        <v>759</v>
      </c>
    </row>
    <row r="461" spans="1:9" hidden="1" x14ac:dyDescent="0.2">
      <c r="A461" s="418" t="str">
        <f t="shared" si="21"/>
        <v>8012015</v>
      </c>
      <c r="B461" s="419" t="s">
        <v>865</v>
      </c>
      <c r="C461" s="423" t="s">
        <v>1388</v>
      </c>
      <c r="D461" s="419" t="s">
        <v>1041</v>
      </c>
      <c r="E461" s="419" t="s">
        <v>866</v>
      </c>
      <c r="F461" s="317">
        <v>2015</v>
      </c>
      <c r="G461" s="421">
        <v>5444271</v>
      </c>
      <c r="H461" s="422">
        <f t="shared" si="22"/>
        <v>5444</v>
      </c>
      <c r="I461" s="258">
        <f t="shared" si="23"/>
        <v>801</v>
      </c>
    </row>
    <row r="462" spans="1:9" hidden="1" x14ac:dyDescent="0.2">
      <c r="A462" s="418" t="str">
        <f t="shared" si="21"/>
        <v>8022015</v>
      </c>
      <c r="B462" s="419" t="s">
        <v>865</v>
      </c>
      <c r="C462" s="423" t="s">
        <v>1389</v>
      </c>
      <c r="D462" s="419" t="s">
        <v>1042</v>
      </c>
      <c r="E462" s="419" t="s">
        <v>866</v>
      </c>
      <c r="F462" s="317">
        <v>2015</v>
      </c>
      <c r="G462" s="421">
        <v>2715457</v>
      </c>
      <c r="H462" s="422">
        <f t="shared" si="22"/>
        <v>2715</v>
      </c>
      <c r="I462" s="258">
        <f t="shared" si="23"/>
        <v>802</v>
      </c>
    </row>
    <row r="463" spans="1:9" hidden="1" x14ac:dyDescent="0.2">
      <c r="A463" s="418" t="str">
        <f t="shared" si="21"/>
        <v>8042015</v>
      </c>
      <c r="B463" s="419" t="s">
        <v>865</v>
      </c>
      <c r="C463" s="423" t="s">
        <v>1390</v>
      </c>
      <c r="D463" s="419" t="s">
        <v>1043</v>
      </c>
      <c r="E463" s="419" t="s">
        <v>866</v>
      </c>
      <c r="F463" s="317">
        <v>2015</v>
      </c>
      <c r="G463" s="421">
        <v>24055630</v>
      </c>
      <c r="H463" s="422">
        <f t="shared" si="22"/>
        <v>24056</v>
      </c>
      <c r="I463" s="258">
        <f t="shared" si="23"/>
        <v>804</v>
      </c>
    </row>
    <row r="464" spans="1:9" hidden="1" x14ac:dyDescent="0.2">
      <c r="A464" s="418" t="str">
        <f t="shared" si="21"/>
        <v>8052015</v>
      </c>
      <c r="B464" s="419" t="s">
        <v>865</v>
      </c>
      <c r="C464" s="423" t="s">
        <v>1391</v>
      </c>
      <c r="D464" s="419" t="s">
        <v>1044</v>
      </c>
      <c r="E464" s="419" t="s">
        <v>866</v>
      </c>
      <c r="F464" s="317">
        <v>2015</v>
      </c>
      <c r="G464" s="421">
        <v>1021803</v>
      </c>
      <c r="H464" s="422">
        <f t="shared" si="22"/>
        <v>1022</v>
      </c>
      <c r="I464" s="258">
        <f t="shared" si="23"/>
        <v>805</v>
      </c>
    </row>
    <row r="465" spans="1:9" hidden="1" x14ac:dyDescent="0.2">
      <c r="A465" s="418" t="str">
        <f t="shared" si="21"/>
        <v>8062015</v>
      </c>
      <c r="B465" s="419" t="s">
        <v>865</v>
      </c>
      <c r="C465" s="423" t="s">
        <v>1392</v>
      </c>
      <c r="D465" s="419" t="s">
        <v>1045</v>
      </c>
      <c r="E465" s="419" t="s">
        <v>866</v>
      </c>
      <c r="F465" s="317">
        <v>2015</v>
      </c>
      <c r="G465" s="421">
        <v>4797855</v>
      </c>
      <c r="H465" s="422">
        <f t="shared" si="22"/>
        <v>4798</v>
      </c>
      <c r="I465" s="258">
        <f t="shared" si="23"/>
        <v>806</v>
      </c>
    </row>
    <row r="466" spans="1:9" hidden="1" x14ac:dyDescent="0.2">
      <c r="A466" s="418" t="str">
        <f t="shared" si="21"/>
        <v>8072015</v>
      </c>
      <c r="B466" s="419" t="s">
        <v>865</v>
      </c>
      <c r="C466" s="423" t="s">
        <v>1393</v>
      </c>
      <c r="D466" s="419" t="s">
        <v>1046</v>
      </c>
      <c r="E466" s="419" t="s">
        <v>866</v>
      </c>
      <c r="F466" s="317">
        <v>2015</v>
      </c>
      <c r="G466" s="421">
        <v>4566316</v>
      </c>
      <c r="H466" s="422">
        <f t="shared" si="22"/>
        <v>4566</v>
      </c>
      <c r="I466" s="258">
        <f t="shared" si="23"/>
        <v>807</v>
      </c>
    </row>
    <row r="467" spans="1:9" hidden="1" x14ac:dyDescent="0.2">
      <c r="A467" s="418" t="str">
        <f t="shared" si="21"/>
        <v>8082015</v>
      </c>
      <c r="B467" s="419" t="s">
        <v>865</v>
      </c>
      <c r="C467" s="423" t="s">
        <v>1394</v>
      </c>
      <c r="D467" s="419" t="s">
        <v>1047</v>
      </c>
      <c r="E467" s="419" t="s">
        <v>866</v>
      </c>
      <c r="F467" s="317">
        <v>2015</v>
      </c>
      <c r="G467" s="421">
        <v>53936953</v>
      </c>
      <c r="H467" s="422">
        <f t="shared" si="22"/>
        <v>53937</v>
      </c>
      <c r="I467" s="258">
        <f t="shared" si="23"/>
        <v>808</v>
      </c>
    </row>
    <row r="468" spans="1:9" hidden="1" x14ac:dyDescent="0.2">
      <c r="A468" s="418" t="str">
        <f t="shared" si="21"/>
        <v>8092015</v>
      </c>
      <c r="B468" s="419" t="s">
        <v>865</v>
      </c>
      <c r="C468" s="423" t="s">
        <v>1395</v>
      </c>
      <c r="D468" s="419" t="s">
        <v>1048</v>
      </c>
      <c r="E468" s="419" t="s">
        <v>866</v>
      </c>
      <c r="F468" s="317">
        <v>2015</v>
      </c>
      <c r="G468" s="421">
        <v>18440570</v>
      </c>
      <c r="H468" s="422">
        <f t="shared" si="22"/>
        <v>18441</v>
      </c>
      <c r="I468" s="258">
        <f t="shared" si="23"/>
        <v>809</v>
      </c>
    </row>
    <row r="469" spans="1:9" hidden="1" x14ac:dyDescent="0.2">
      <c r="A469" s="418" t="str">
        <f t="shared" si="21"/>
        <v>8112015</v>
      </c>
      <c r="B469" s="419" t="s">
        <v>865</v>
      </c>
      <c r="C469" s="423" t="s">
        <v>1396</v>
      </c>
      <c r="D469" s="419" t="s">
        <v>1049</v>
      </c>
      <c r="E469" s="419" t="s">
        <v>866</v>
      </c>
      <c r="F469" s="317">
        <v>2015</v>
      </c>
      <c r="G469" s="421">
        <v>69996635</v>
      </c>
      <c r="H469" s="422">
        <f t="shared" si="22"/>
        <v>69997</v>
      </c>
      <c r="I469" s="258">
        <f t="shared" si="23"/>
        <v>811</v>
      </c>
    </row>
    <row r="470" spans="1:9" hidden="1" x14ac:dyDescent="0.2">
      <c r="A470" s="418" t="str">
        <f t="shared" si="21"/>
        <v>8122015</v>
      </c>
      <c r="B470" s="419" t="s">
        <v>865</v>
      </c>
      <c r="C470" s="423" t="s">
        <v>1397</v>
      </c>
      <c r="D470" s="419" t="s">
        <v>1050</v>
      </c>
      <c r="E470" s="419" t="s">
        <v>866</v>
      </c>
      <c r="F470" s="317">
        <v>2015</v>
      </c>
      <c r="G470" s="421">
        <v>1250373</v>
      </c>
      <c r="H470" s="422">
        <f t="shared" si="22"/>
        <v>1250</v>
      </c>
      <c r="I470" s="258">
        <f t="shared" si="23"/>
        <v>812</v>
      </c>
    </row>
    <row r="471" spans="1:9" hidden="1" x14ac:dyDescent="0.2">
      <c r="A471" s="418" t="str">
        <f t="shared" si="21"/>
        <v>8132015</v>
      </c>
      <c r="B471" s="419" t="s">
        <v>865</v>
      </c>
      <c r="C471" s="423" t="s">
        <v>1398</v>
      </c>
      <c r="D471" s="419" t="s">
        <v>1051</v>
      </c>
      <c r="E471" s="419" t="s">
        <v>866</v>
      </c>
      <c r="F471" s="317">
        <v>2015</v>
      </c>
      <c r="G471" s="421">
        <v>26971834</v>
      </c>
      <c r="H471" s="422">
        <f t="shared" si="22"/>
        <v>26972</v>
      </c>
      <c r="I471" s="258">
        <f t="shared" si="23"/>
        <v>813</v>
      </c>
    </row>
    <row r="472" spans="1:9" hidden="1" x14ac:dyDescent="0.2">
      <c r="A472" s="418" t="str">
        <f t="shared" si="21"/>
        <v>8142015</v>
      </c>
      <c r="B472" s="419" t="s">
        <v>865</v>
      </c>
      <c r="C472" s="423" t="s">
        <v>1399</v>
      </c>
      <c r="D472" s="419" t="s">
        <v>1052</v>
      </c>
      <c r="E472" s="419" t="s">
        <v>866</v>
      </c>
      <c r="F472" s="317">
        <v>2015</v>
      </c>
      <c r="G472" s="421">
        <v>28939043</v>
      </c>
      <c r="H472" s="422">
        <f t="shared" si="22"/>
        <v>28939</v>
      </c>
      <c r="I472" s="258">
        <f t="shared" si="23"/>
        <v>814</v>
      </c>
    </row>
    <row r="473" spans="1:9" hidden="1" x14ac:dyDescent="0.2">
      <c r="A473" s="418" t="str">
        <f t="shared" si="21"/>
        <v>8152015</v>
      </c>
      <c r="B473" s="419" t="s">
        <v>865</v>
      </c>
      <c r="C473" s="423" t="s">
        <v>1400</v>
      </c>
      <c r="D473" s="419" t="s">
        <v>1053</v>
      </c>
      <c r="E473" s="419" t="s">
        <v>866</v>
      </c>
      <c r="F473" s="317">
        <v>2015</v>
      </c>
      <c r="G473" s="421">
        <v>98442594</v>
      </c>
      <c r="H473" s="422">
        <f t="shared" si="22"/>
        <v>98443</v>
      </c>
      <c r="I473" s="258">
        <f t="shared" si="23"/>
        <v>815</v>
      </c>
    </row>
    <row r="474" spans="1:9" hidden="1" x14ac:dyDescent="0.2">
      <c r="A474" s="418" t="str">
        <f t="shared" si="21"/>
        <v>8162015</v>
      </c>
      <c r="B474" s="419" t="s">
        <v>865</v>
      </c>
      <c r="C474" s="423" t="s">
        <v>1401</v>
      </c>
      <c r="D474" s="419" t="s">
        <v>1054</v>
      </c>
      <c r="E474" s="419" t="s">
        <v>866</v>
      </c>
      <c r="F474" s="317">
        <v>2015</v>
      </c>
      <c r="G474" s="421">
        <v>9300139</v>
      </c>
      <c r="H474" s="422">
        <f t="shared" si="22"/>
        <v>9300</v>
      </c>
      <c r="I474" s="258">
        <f t="shared" si="23"/>
        <v>816</v>
      </c>
    </row>
    <row r="475" spans="1:9" hidden="1" x14ac:dyDescent="0.2">
      <c r="A475" s="418" t="str">
        <f t="shared" si="21"/>
        <v>8172015</v>
      </c>
      <c r="B475" s="419" t="s">
        <v>865</v>
      </c>
      <c r="C475" s="423" t="s">
        <v>1402</v>
      </c>
      <c r="D475" s="419" t="s">
        <v>1055</v>
      </c>
      <c r="E475" s="419" t="s">
        <v>866</v>
      </c>
      <c r="F475" s="317">
        <v>2015</v>
      </c>
      <c r="G475" s="421">
        <v>7043713</v>
      </c>
      <c r="H475" s="422">
        <f t="shared" si="22"/>
        <v>7044</v>
      </c>
      <c r="I475" s="258">
        <f t="shared" si="23"/>
        <v>817</v>
      </c>
    </row>
    <row r="476" spans="1:9" hidden="1" x14ac:dyDescent="0.2">
      <c r="A476" s="418" t="str">
        <f t="shared" si="21"/>
        <v>8182015</v>
      </c>
      <c r="B476" s="419" t="s">
        <v>865</v>
      </c>
      <c r="C476" s="423" t="s">
        <v>1403</v>
      </c>
      <c r="D476" s="419" t="s">
        <v>1056</v>
      </c>
      <c r="E476" s="419" t="s">
        <v>866</v>
      </c>
      <c r="F476" s="317">
        <v>2015</v>
      </c>
      <c r="G476" s="421">
        <v>277080973</v>
      </c>
      <c r="H476" s="422">
        <f t="shared" si="22"/>
        <v>277081</v>
      </c>
      <c r="I476" s="258">
        <f t="shared" si="23"/>
        <v>818</v>
      </c>
    </row>
    <row r="477" spans="1:9" hidden="1" x14ac:dyDescent="0.2">
      <c r="A477" s="418" t="str">
        <f t="shared" si="21"/>
        <v>8192015</v>
      </c>
      <c r="B477" s="419" t="s">
        <v>865</v>
      </c>
      <c r="C477" s="423" t="s">
        <v>1404</v>
      </c>
      <c r="D477" s="419" t="s">
        <v>1057</v>
      </c>
      <c r="E477" s="419" t="s">
        <v>866</v>
      </c>
      <c r="F477" s="317">
        <v>2015</v>
      </c>
      <c r="G477" s="421">
        <v>8935701</v>
      </c>
      <c r="H477" s="422">
        <f t="shared" si="22"/>
        <v>8936</v>
      </c>
      <c r="I477" s="258">
        <f t="shared" si="23"/>
        <v>819</v>
      </c>
    </row>
    <row r="478" spans="1:9" hidden="1" x14ac:dyDescent="0.2">
      <c r="A478" s="418" t="str">
        <f t="shared" si="21"/>
        <v>8202015</v>
      </c>
      <c r="B478" s="419" t="s">
        <v>865</v>
      </c>
      <c r="C478" s="423" t="s">
        <v>1405</v>
      </c>
      <c r="D478" s="419" t="s">
        <v>1058</v>
      </c>
      <c r="E478" s="419" t="s">
        <v>866</v>
      </c>
      <c r="F478" s="317">
        <v>2015</v>
      </c>
      <c r="G478" s="421">
        <v>506506</v>
      </c>
      <c r="H478" s="422">
        <f t="shared" si="22"/>
        <v>507</v>
      </c>
      <c r="I478" s="258">
        <f t="shared" si="23"/>
        <v>820</v>
      </c>
    </row>
    <row r="479" spans="1:9" hidden="1" x14ac:dyDescent="0.2">
      <c r="A479" s="418" t="str">
        <f t="shared" si="21"/>
        <v>8212015</v>
      </c>
      <c r="B479" s="419" t="s">
        <v>865</v>
      </c>
      <c r="C479" s="423" t="s">
        <v>1406</v>
      </c>
      <c r="D479" s="419" t="s">
        <v>1059</v>
      </c>
      <c r="E479" s="419" t="s">
        <v>866</v>
      </c>
      <c r="F479" s="317">
        <v>2015</v>
      </c>
      <c r="G479" s="421">
        <v>11761398</v>
      </c>
      <c r="H479" s="422">
        <f t="shared" si="22"/>
        <v>11761</v>
      </c>
      <c r="I479" s="258">
        <f t="shared" si="23"/>
        <v>821</v>
      </c>
    </row>
    <row r="480" spans="1:9" hidden="1" x14ac:dyDescent="0.2">
      <c r="A480" s="418" t="str">
        <f t="shared" si="21"/>
        <v>8252015</v>
      </c>
      <c r="B480" s="419" t="s">
        <v>865</v>
      </c>
      <c r="C480" s="423" t="s">
        <v>1407</v>
      </c>
      <c r="D480" s="419" t="s">
        <v>1060</v>
      </c>
      <c r="E480" s="419" t="s">
        <v>866</v>
      </c>
      <c r="F480" s="317">
        <v>2015</v>
      </c>
      <c r="G480" s="421">
        <v>5207797</v>
      </c>
      <c r="H480" s="422">
        <f t="shared" si="22"/>
        <v>5208</v>
      </c>
      <c r="I480" s="258">
        <f t="shared" si="23"/>
        <v>825</v>
      </c>
    </row>
    <row r="481" spans="1:9" hidden="1" x14ac:dyDescent="0.2">
      <c r="A481" s="418" t="str">
        <f t="shared" si="21"/>
        <v>8282015</v>
      </c>
      <c r="B481" s="419" t="s">
        <v>865</v>
      </c>
      <c r="C481" s="423" t="s">
        <v>1408</v>
      </c>
      <c r="D481" s="419" t="s">
        <v>1061</v>
      </c>
      <c r="E481" s="419" t="s">
        <v>866</v>
      </c>
      <c r="F481" s="317">
        <v>2015</v>
      </c>
      <c r="G481" s="421">
        <v>833982</v>
      </c>
      <c r="H481" s="422">
        <f t="shared" si="22"/>
        <v>834</v>
      </c>
      <c r="I481" s="258">
        <f t="shared" si="23"/>
        <v>828</v>
      </c>
    </row>
    <row r="482" spans="1:9" hidden="1" x14ac:dyDescent="0.2">
      <c r="A482" s="418" t="str">
        <f t="shared" si="21"/>
        <v>8552015</v>
      </c>
      <c r="B482" s="419" t="s">
        <v>865</v>
      </c>
      <c r="C482" s="423" t="s">
        <v>1409</v>
      </c>
      <c r="D482" s="419" t="s">
        <v>1062</v>
      </c>
      <c r="E482" s="419" t="s">
        <v>866</v>
      </c>
      <c r="F482" s="317">
        <v>2015</v>
      </c>
      <c r="G482" s="421">
        <v>53147648</v>
      </c>
      <c r="H482" s="422">
        <f t="shared" si="22"/>
        <v>53148</v>
      </c>
      <c r="I482" s="258">
        <f t="shared" si="23"/>
        <v>855</v>
      </c>
    </row>
    <row r="483" spans="1:9" hidden="1" x14ac:dyDescent="0.2">
      <c r="A483" s="418" t="str">
        <f t="shared" si="21"/>
        <v>8572015</v>
      </c>
      <c r="B483" s="419" t="s">
        <v>865</v>
      </c>
      <c r="C483" s="423" t="s">
        <v>1410</v>
      </c>
      <c r="D483" s="419" t="s">
        <v>1063</v>
      </c>
      <c r="E483" s="419" t="s">
        <v>866</v>
      </c>
      <c r="F483" s="317">
        <v>2015</v>
      </c>
      <c r="G483" s="421">
        <v>3983875</v>
      </c>
      <c r="H483" s="422">
        <f t="shared" si="22"/>
        <v>3984</v>
      </c>
      <c r="I483" s="258">
        <f t="shared" si="23"/>
        <v>857</v>
      </c>
    </row>
    <row r="484" spans="1:9" hidden="1" x14ac:dyDescent="0.2">
      <c r="A484" s="418" t="str">
        <f t="shared" si="21"/>
        <v>8582015</v>
      </c>
      <c r="B484" s="419" t="s">
        <v>865</v>
      </c>
      <c r="C484" s="423" t="s">
        <v>1411</v>
      </c>
      <c r="D484" s="419" t="s">
        <v>1064</v>
      </c>
      <c r="E484" s="419" t="s">
        <v>866</v>
      </c>
      <c r="F484" s="317">
        <v>2015</v>
      </c>
      <c r="G484" s="421">
        <v>2709573</v>
      </c>
      <c r="H484" s="422">
        <f t="shared" si="22"/>
        <v>2710</v>
      </c>
      <c r="I484" s="258">
        <f t="shared" si="23"/>
        <v>858</v>
      </c>
    </row>
    <row r="485" spans="1:9" hidden="1" x14ac:dyDescent="0.2">
      <c r="A485" s="418" t="str">
        <f t="shared" si="21"/>
        <v>8592015</v>
      </c>
      <c r="B485" s="419" t="s">
        <v>865</v>
      </c>
      <c r="C485" s="423" t="s">
        <v>1412</v>
      </c>
      <c r="D485" s="419" t="s">
        <v>1065</v>
      </c>
      <c r="E485" s="419" t="s">
        <v>866</v>
      </c>
      <c r="F485" s="317">
        <v>2015</v>
      </c>
      <c r="G485" s="421">
        <v>358644</v>
      </c>
      <c r="H485" s="422">
        <f t="shared" si="22"/>
        <v>359</v>
      </c>
      <c r="I485" s="258">
        <f t="shared" si="23"/>
        <v>859</v>
      </c>
    </row>
    <row r="486" spans="1:9" hidden="1" x14ac:dyDescent="0.2">
      <c r="A486" s="418" t="str">
        <f t="shared" si="21"/>
        <v>8602015</v>
      </c>
      <c r="B486" s="419" t="s">
        <v>865</v>
      </c>
      <c r="C486" s="423" t="s">
        <v>1413</v>
      </c>
      <c r="D486" s="419" t="s">
        <v>1066</v>
      </c>
      <c r="E486" s="419" t="s">
        <v>866</v>
      </c>
      <c r="F486" s="317">
        <v>2015</v>
      </c>
      <c r="G486" s="421">
        <v>1544227</v>
      </c>
      <c r="H486" s="422">
        <f t="shared" si="22"/>
        <v>1544</v>
      </c>
      <c r="I486" s="258">
        <f t="shared" si="23"/>
        <v>860</v>
      </c>
    </row>
    <row r="487" spans="1:9" hidden="1" x14ac:dyDescent="0.2">
      <c r="A487" s="418" t="str">
        <f t="shared" si="21"/>
        <v>8622015</v>
      </c>
      <c r="B487" s="419" t="s">
        <v>865</v>
      </c>
      <c r="C487" s="423" t="s">
        <v>1414</v>
      </c>
      <c r="D487" s="419" t="s">
        <v>1067</v>
      </c>
      <c r="E487" s="419" t="s">
        <v>866</v>
      </c>
      <c r="F487" s="317">
        <v>2015</v>
      </c>
      <c r="G487" s="421">
        <v>3093543</v>
      </c>
      <c r="H487" s="422">
        <f t="shared" si="22"/>
        <v>3094</v>
      </c>
      <c r="I487" s="258">
        <f t="shared" si="23"/>
        <v>862</v>
      </c>
    </row>
    <row r="488" spans="1:9" hidden="1" x14ac:dyDescent="0.2">
      <c r="A488" s="418" t="str">
        <f t="shared" si="21"/>
        <v>8652015</v>
      </c>
      <c r="B488" s="419" t="s">
        <v>865</v>
      </c>
      <c r="C488" s="423" t="s">
        <v>1415</v>
      </c>
      <c r="D488" s="419" t="s">
        <v>1068</v>
      </c>
      <c r="E488" s="419" t="s">
        <v>866</v>
      </c>
      <c r="F488" s="317">
        <v>2015</v>
      </c>
      <c r="G488" s="421">
        <v>253893866</v>
      </c>
      <c r="H488" s="422">
        <f t="shared" si="22"/>
        <v>253894</v>
      </c>
      <c r="I488" s="258">
        <f t="shared" si="23"/>
        <v>865</v>
      </c>
    </row>
    <row r="489" spans="1:9" hidden="1" x14ac:dyDescent="0.2">
      <c r="A489" s="418" t="str">
        <f t="shared" si="21"/>
        <v>8802015</v>
      </c>
      <c r="B489" s="419" t="s">
        <v>865</v>
      </c>
      <c r="C489" s="423" t="s">
        <v>1416</v>
      </c>
      <c r="D489" s="419" t="s">
        <v>1069</v>
      </c>
      <c r="E489" s="419" t="s">
        <v>866</v>
      </c>
      <c r="F489" s="317">
        <v>2015</v>
      </c>
      <c r="G489" s="421">
        <v>34327092</v>
      </c>
      <c r="H489" s="422">
        <f t="shared" si="22"/>
        <v>34327</v>
      </c>
      <c r="I489" s="258">
        <f t="shared" si="23"/>
        <v>880</v>
      </c>
    </row>
    <row r="490" spans="1:9" hidden="1" x14ac:dyDescent="0.2">
      <c r="A490" s="418" t="str">
        <f t="shared" si="21"/>
        <v>8822015</v>
      </c>
      <c r="B490" s="419" t="s">
        <v>865</v>
      </c>
      <c r="C490" s="423" t="s">
        <v>1417</v>
      </c>
      <c r="D490" s="419" t="s">
        <v>1070</v>
      </c>
      <c r="E490" s="419" t="s">
        <v>866</v>
      </c>
      <c r="F490" s="317">
        <v>2015</v>
      </c>
      <c r="G490" s="421">
        <v>5242704</v>
      </c>
      <c r="H490" s="422">
        <f t="shared" si="22"/>
        <v>5243</v>
      </c>
      <c r="I490" s="258">
        <f t="shared" si="23"/>
        <v>882</v>
      </c>
    </row>
    <row r="491" spans="1:9" hidden="1" x14ac:dyDescent="0.2">
      <c r="A491" s="418" t="str">
        <f t="shared" si="21"/>
        <v>8842015</v>
      </c>
      <c r="B491" s="419" t="s">
        <v>865</v>
      </c>
      <c r="C491" s="423" t="s">
        <v>1418</v>
      </c>
      <c r="D491" s="419" t="s">
        <v>1071</v>
      </c>
      <c r="E491" s="419" t="s">
        <v>866</v>
      </c>
      <c r="F491" s="317">
        <v>2015</v>
      </c>
      <c r="G491" s="421">
        <v>15442297</v>
      </c>
      <c r="H491" s="422">
        <f t="shared" si="22"/>
        <v>15442</v>
      </c>
      <c r="I491" s="258">
        <f t="shared" si="23"/>
        <v>884</v>
      </c>
    </row>
    <row r="492" spans="1:9" hidden="1" x14ac:dyDescent="0.2">
      <c r="A492" s="418" t="str">
        <f t="shared" si="21"/>
        <v>8852015</v>
      </c>
      <c r="B492" s="419" t="s">
        <v>865</v>
      </c>
      <c r="C492" s="423" t="s">
        <v>1419</v>
      </c>
      <c r="D492" s="419" t="s">
        <v>1072</v>
      </c>
      <c r="E492" s="419" t="s">
        <v>866</v>
      </c>
      <c r="F492" s="317">
        <v>2015</v>
      </c>
      <c r="G492" s="421">
        <v>11980055</v>
      </c>
      <c r="H492" s="422">
        <f t="shared" si="22"/>
        <v>11980</v>
      </c>
      <c r="I492" s="258">
        <f t="shared" si="23"/>
        <v>885</v>
      </c>
    </row>
    <row r="493" spans="1:9" hidden="1" x14ac:dyDescent="0.2">
      <c r="A493" s="418" t="str">
        <f t="shared" si="21"/>
        <v>8862015</v>
      </c>
      <c r="B493" s="419" t="s">
        <v>865</v>
      </c>
      <c r="C493" s="423" t="s">
        <v>1420</v>
      </c>
      <c r="D493" s="419" t="s">
        <v>1073</v>
      </c>
      <c r="E493" s="419" t="s">
        <v>866</v>
      </c>
      <c r="F493" s="317">
        <v>2015</v>
      </c>
      <c r="G493" s="421">
        <v>5751447</v>
      </c>
      <c r="H493" s="422">
        <f t="shared" si="22"/>
        <v>5751</v>
      </c>
      <c r="I493" s="258">
        <f t="shared" si="23"/>
        <v>886</v>
      </c>
    </row>
    <row r="494" spans="1:9" hidden="1" x14ac:dyDescent="0.2">
      <c r="A494" s="418" t="str">
        <f t="shared" si="21"/>
        <v>8872015</v>
      </c>
      <c r="B494" s="419" t="s">
        <v>865</v>
      </c>
      <c r="C494" s="423" t="s">
        <v>1421</v>
      </c>
      <c r="D494" s="419" t="s">
        <v>1074</v>
      </c>
      <c r="E494" s="419" t="s">
        <v>866</v>
      </c>
      <c r="F494" s="317">
        <v>2015</v>
      </c>
      <c r="G494" s="421">
        <v>20962484</v>
      </c>
      <c r="H494" s="422">
        <f t="shared" si="22"/>
        <v>20962</v>
      </c>
      <c r="I494" s="258">
        <f t="shared" si="23"/>
        <v>887</v>
      </c>
    </row>
    <row r="495" spans="1:9" hidden="1" x14ac:dyDescent="0.2">
      <c r="A495" s="418" t="str">
        <f t="shared" si="21"/>
        <v>8882015</v>
      </c>
      <c r="B495" s="419" t="s">
        <v>865</v>
      </c>
      <c r="C495" s="423" t="s">
        <v>1422</v>
      </c>
      <c r="D495" s="419" t="s">
        <v>1075</v>
      </c>
      <c r="E495" s="419" t="s">
        <v>866</v>
      </c>
      <c r="F495" s="317">
        <v>2015</v>
      </c>
      <c r="G495" s="421">
        <v>3981379</v>
      </c>
      <c r="H495" s="422">
        <f t="shared" si="22"/>
        <v>3981</v>
      </c>
      <c r="I495" s="258">
        <f t="shared" si="23"/>
        <v>888</v>
      </c>
    </row>
    <row r="496" spans="1:9" hidden="1" x14ac:dyDescent="0.2">
      <c r="A496" s="418" t="str">
        <f t="shared" si="21"/>
        <v>8892015</v>
      </c>
      <c r="B496" s="419" t="s">
        <v>865</v>
      </c>
      <c r="C496" s="423" t="s">
        <v>1423</v>
      </c>
      <c r="D496" s="419" t="s">
        <v>1227</v>
      </c>
      <c r="E496" s="419" t="s">
        <v>866</v>
      </c>
      <c r="F496" s="317">
        <v>2015</v>
      </c>
      <c r="G496" s="421">
        <v>138831106</v>
      </c>
      <c r="H496" s="422">
        <f t="shared" si="22"/>
        <v>138831</v>
      </c>
      <c r="I496" s="258">
        <f t="shared" si="23"/>
        <v>889</v>
      </c>
    </row>
    <row r="497" spans="1:9" hidden="1" x14ac:dyDescent="0.2">
      <c r="A497" s="418" t="str">
        <f t="shared" si="21"/>
        <v>8902015</v>
      </c>
      <c r="B497" s="419" t="s">
        <v>865</v>
      </c>
      <c r="C497" s="423" t="s">
        <v>1424</v>
      </c>
      <c r="D497" s="419" t="s">
        <v>1076</v>
      </c>
      <c r="E497" s="419" t="s">
        <v>866</v>
      </c>
      <c r="F497" s="317">
        <v>2015</v>
      </c>
      <c r="G497" s="421">
        <v>5644555</v>
      </c>
      <c r="H497" s="422">
        <f t="shared" si="22"/>
        <v>5645</v>
      </c>
      <c r="I497" s="258">
        <f t="shared" si="23"/>
        <v>890</v>
      </c>
    </row>
    <row r="498" spans="1:9" hidden="1" x14ac:dyDescent="0.2">
      <c r="A498" s="418" t="str">
        <f t="shared" si="21"/>
        <v>8912015</v>
      </c>
      <c r="B498" s="419" t="s">
        <v>865</v>
      </c>
      <c r="C498" s="423" t="s">
        <v>1425</v>
      </c>
      <c r="D498" s="419" t="s">
        <v>1077</v>
      </c>
      <c r="E498" s="419" t="s">
        <v>866</v>
      </c>
      <c r="F498" s="317">
        <v>2015</v>
      </c>
      <c r="G498" s="421">
        <v>77464353</v>
      </c>
      <c r="H498" s="422">
        <f t="shared" si="22"/>
        <v>77464</v>
      </c>
      <c r="I498" s="258">
        <f t="shared" si="23"/>
        <v>891</v>
      </c>
    </row>
    <row r="499" spans="1:9" hidden="1" x14ac:dyDescent="0.2">
      <c r="A499" s="418" t="str">
        <f t="shared" si="21"/>
        <v>8962015</v>
      </c>
      <c r="B499" s="419" t="s">
        <v>865</v>
      </c>
      <c r="C499" s="423" t="s">
        <v>1426</v>
      </c>
      <c r="D499" s="419" t="s">
        <v>1078</v>
      </c>
      <c r="E499" s="419" t="s">
        <v>866</v>
      </c>
      <c r="F499" s="317">
        <v>2015</v>
      </c>
      <c r="G499" s="421">
        <v>6874878</v>
      </c>
      <c r="H499" s="422">
        <f t="shared" si="22"/>
        <v>6875</v>
      </c>
      <c r="I499" s="258">
        <f t="shared" si="23"/>
        <v>896</v>
      </c>
    </row>
    <row r="500" spans="1:9" hidden="1" x14ac:dyDescent="0.2">
      <c r="A500" s="418" t="str">
        <f t="shared" si="21"/>
        <v>8972015</v>
      </c>
      <c r="B500" s="419" t="s">
        <v>865</v>
      </c>
      <c r="C500" s="423" t="s">
        <v>1427</v>
      </c>
      <c r="D500" s="419" t="s">
        <v>1079</v>
      </c>
      <c r="E500" s="419" t="s">
        <v>866</v>
      </c>
      <c r="F500" s="317">
        <v>2015</v>
      </c>
      <c r="G500" s="421">
        <v>152105799</v>
      </c>
      <c r="H500" s="422">
        <f t="shared" si="22"/>
        <v>152106</v>
      </c>
      <c r="I500" s="258">
        <f t="shared" si="23"/>
        <v>897</v>
      </c>
    </row>
    <row r="501" spans="1:9" hidden="1" x14ac:dyDescent="0.2">
      <c r="A501" s="418" t="str">
        <f t="shared" si="21"/>
        <v>8982015</v>
      </c>
      <c r="B501" s="419" t="s">
        <v>865</v>
      </c>
      <c r="C501" s="423" t="s">
        <v>1428</v>
      </c>
      <c r="D501" s="419" t="s">
        <v>1080</v>
      </c>
      <c r="E501" s="419" t="s">
        <v>866</v>
      </c>
      <c r="F501" s="317">
        <v>2015</v>
      </c>
      <c r="G501" s="421">
        <v>44418394</v>
      </c>
      <c r="H501" s="422">
        <f t="shared" si="22"/>
        <v>44418</v>
      </c>
      <c r="I501" s="258">
        <f t="shared" si="23"/>
        <v>898</v>
      </c>
    </row>
    <row r="502" spans="1:9" hidden="1" x14ac:dyDescent="0.2">
      <c r="A502" s="418" t="str">
        <f t="shared" si="21"/>
        <v>8992015</v>
      </c>
      <c r="B502" s="419" t="s">
        <v>865</v>
      </c>
      <c r="C502" s="423" t="s">
        <v>1429</v>
      </c>
      <c r="D502" s="419" t="s">
        <v>1081</v>
      </c>
      <c r="E502" s="419" t="s">
        <v>866</v>
      </c>
      <c r="F502" s="317">
        <v>2015</v>
      </c>
      <c r="G502" s="421">
        <v>5511937</v>
      </c>
      <c r="H502" s="422">
        <f t="shared" si="22"/>
        <v>5512</v>
      </c>
      <c r="I502" s="258">
        <f t="shared" si="23"/>
        <v>899</v>
      </c>
    </row>
    <row r="503" spans="1:9" hidden="1" x14ac:dyDescent="0.2">
      <c r="A503" s="418" t="str">
        <f t="shared" si="21"/>
        <v>9032015</v>
      </c>
      <c r="B503" s="419" t="s">
        <v>865</v>
      </c>
      <c r="C503" s="423" t="s">
        <v>1430</v>
      </c>
      <c r="D503" s="419" t="s">
        <v>1082</v>
      </c>
      <c r="E503" s="419" t="s">
        <v>866</v>
      </c>
      <c r="F503" s="317">
        <v>2015</v>
      </c>
      <c r="G503" s="421">
        <v>8289223</v>
      </c>
      <c r="H503" s="422">
        <f t="shared" si="22"/>
        <v>8289</v>
      </c>
      <c r="I503" s="258">
        <f t="shared" si="23"/>
        <v>903</v>
      </c>
    </row>
    <row r="504" spans="1:9" hidden="1" x14ac:dyDescent="0.2">
      <c r="A504" s="418" t="str">
        <f t="shared" si="21"/>
        <v>9042015</v>
      </c>
      <c r="B504" s="419" t="s">
        <v>865</v>
      </c>
      <c r="C504" s="423" t="s">
        <v>1431</v>
      </c>
      <c r="D504" s="419" t="s">
        <v>1083</v>
      </c>
      <c r="E504" s="419" t="s">
        <v>866</v>
      </c>
      <c r="F504" s="317">
        <v>2015</v>
      </c>
      <c r="G504" s="421">
        <v>783876</v>
      </c>
      <c r="H504" s="422">
        <f t="shared" si="22"/>
        <v>784</v>
      </c>
      <c r="I504" s="258">
        <f t="shared" si="23"/>
        <v>904</v>
      </c>
    </row>
    <row r="505" spans="1:9" hidden="1" x14ac:dyDescent="0.2">
      <c r="A505" s="418" t="str">
        <f t="shared" si="21"/>
        <v>9052015</v>
      </c>
      <c r="B505" s="419" t="s">
        <v>865</v>
      </c>
      <c r="C505" s="423" t="s">
        <v>1432</v>
      </c>
      <c r="D505" s="419" t="s">
        <v>1084</v>
      </c>
      <c r="E505" s="419" t="s">
        <v>866</v>
      </c>
      <c r="F505" s="317">
        <v>2015</v>
      </c>
      <c r="G505" s="421">
        <v>6651891</v>
      </c>
      <c r="H505" s="422">
        <f t="shared" si="22"/>
        <v>6652</v>
      </c>
      <c r="I505" s="258">
        <f t="shared" si="23"/>
        <v>905</v>
      </c>
    </row>
    <row r="506" spans="1:9" hidden="1" x14ac:dyDescent="0.2">
      <c r="A506" s="418" t="str">
        <f t="shared" si="21"/>
        <v>9072015</v>
      </c>
      <c r="B506" s="419" t="s">
        <v>865</v>
      </c>
      <c r="C506" s="423" t="s">
        <v>1433</v>
      </c>
      <c r="D506" s="419" t="s">
        <v>1085</v>
      </c>
      <c r="E506" s="419" t="s">
        <v>866</v>
      </c>
      <c r="F506" s="317">
        <v>2015</v>
      </c>
      <c r="G506" s="421">
        <v>7211067</v>
      </c>
      <c r="H506" s="422">
        <f t="shared" si="22"/>
        <v>7211</v>
      </c>
      <c r="I506" s="258">
        <f t="shared" si="23"/>
        <v>907</v>
      </c>
    </row>
    <row r="507" spans="1:9" hidden="1" x14ac:dyDescent="0.2">
      <c r="A507" s="418" t="str">
        <f t="shared" si="21"/>
        <v>9102015</v>
      </c>
      <c r="B507" s="419" t="s">
        <v>865</v>
      </c>
      <c r="C507" s="423" t="s">
        <v>1434</v>
      </c>
      <c r="D507" s="419" t="s">
        <v>1089</v>
      </c>
      <c r="E507" s="419" t="s">
        <v>866</v>
      </c>
      <c r="F507" s="317">
        <v>2015</v>
      </c>
      <c r="G507" s="421">
        <v>505338</v>
      </c>
      <c r="H507" s="422">
        <f t="shared" si="22"/>
        <v>505</v>
      </c>
      <c r="I507" s="258">
        <f t="shared" si="23"/>
        <v>910</v>
      </c>
    </row>
    <row r="508" spans="1:9" hidden="1" x14ac:dyDescent="0.2">
      <c r="A508" s="418" t="str">
        <f t="shared" si="21"/>
        <v>9112015</v>
      </c>
      <c r="B508" s="419" t="s">
        <v>865</v>
      </c>
      <c r="C508" s="423" t="s">
        <v>1435</v>
      </c>
      <c r="D508" s="419" t="s">
        <v>1090</v>
      </c>
      <c r="E508" s="419" t="s">
        <v>866</v>
      </c>
      <c r="F508" s="317">
        <v>2015</v>
      </c>
      <c r="G508" s="421">
        <v>13407470</v>
      </c>
      <c r="H508" s="422">
        <f t="shared" si="22"/>
        <v>13407</v>
      </c>
      <c r="I508" s="258">
        <f t="shared" si="23"/>
        <v>911</v>
      </c>
    </row>
    <row r="509" spans="1:9" hidden="1" x14ac:dyDescent="0.2">
      <c r="A509" s="418" t="str">
        <f t="shared" si="21"/>
        <v>9142015</v>
      </c>
      <c r="B509" s="419" t="s">
        <v>865</v>
      </c>
      <c r="C509" s="423" t="s">
        <v>1436</v>
      </c>
      <c r="D509" s="419" t="s">
        <v>1093</v>
      </c>
      <c r="E509" s="419" t="s">
        <v>866</v>
      </c>
      <c r="F509" s="317">
        <v>2015</v>
      </c>
      <c r="G509" s="421">
        <v>44954069</v>
      </c>
      <c r="H509" s="422">
        <f t="shared" si="22"/>
        <v>44954</v>
      </c>
      <c r="I509" s="258">
        <f t="shared" si="23"/>
        <v>914</v>
      </c>
    </row>
    <row r="510" spans="1:9" hidden="1" x14ac:dyDescent="0.2">
      <c r="A510" s="418" t="str">
        <f t="shared" si="21"/>
        <v>9152015</v>
      </c>
      <c r="B510" s="419" t="s">
        <v>865</v>
      </c>
      <c r="C510" s="423" t="s">
        <v>1437</v>
      </c>
      <c r="D510" s="419" t="s">
        <v>1094</v>
      </c>
      <c r="E510" s="419" t="s">
        <v>866</v>
      </c>
      <c r="F510" s="317">
        <v>2015</v>
      </c>
      <c r="G510" s="421">
        <v>4487879</v>
      </c>
      <c r="H510" s="422">
        <f t="shared" si="22"/>
        <v>4488</v>
      </c>
      <c r="I510" s="258">
        <f t="shared" si="23"/>
        <v>915</v>
      </c>
    </row>
    <row r="511" spans="1:9" hidden="1" x14ac:dyDescent="0.2">
      <c r="A511" s="418" t="str">
        <f t="shared" si="21"/>
        <v>9162015</v>
      </c>
      <c r="B511" s="419" t="s">
        <v>865</v>
      </c>
      <c r="C511" s="423" t="s">
        <v>1438</v>
      </c>
      <c r="D511" s="419" t="s">
        <v>1095</v>
      </c>
      <c r="E511" s="419" t="s">
        <v>866</v>
      </c>
      <c r="F511" s="317">
        <v>2015</v>
      </c>
      <c r="G511" s="421">
        <v>94576151</v>
      </c>
      <c r="H511" s="422">
        <f t="shared" si="22"/>
        <v>94576</v>
      </c>
      <c r="I511" s="258">
        <f t="shared" si="23"/>
        <v>916</v>
      </c>
    </row>
    <row r="512" spans="1:9" hidden="1" x14ac:dyDescent="0.2">
      <c r="A512" s="418" t="str">
        <f t="shared" si="21"/>
        <v>9172015</v>
      </c>
      <c r="B512" s="419" t="s">
        <v>865</v>
      </c>
      <c r="C512" s="423" t="s">
        <v>1439</v>
      </c>
      <c r="D512" s="419" t="s">
        <v>1096</v>
      </c>
      <c r="E512" s="419" t="s">
        <v>866</v>
      </c>
      <c r="F512" s="317">
        <v>2015</v>
      </c>
      <c r="G512" s="421">
        <v>173835252</v>
      </c>
      <c r="H512" s="422">
        <f t="shared" si="22"/>
        <v>173835</v>
      </c>
      <c r="I512" s="258">
        <f t="shared" si="23"/>
        <v>917</v>
      </c>
    </row>
    <row r="513" spans="1:9" hidden="1" x14ac:dyDescent="0.2">
      <c r="A513" s="418" t="str">
        <f t="shared" si="21"/>
        <v>9182015</v>
      </c>
      <c r="B513" s="419" t="s">
        <v>865</v>
      </c>
      <c r="C513" s="423" t="s">
        <v>1440</v>
      </c>
      <c r="D513" s="419" t="s">
        <v>1097</v>
      </c>
      <c r="E513" s="419" t="s">
        <v>866</v>
      </c>
      <c r="F513" s="317">
        <v>2015</v>
      </c>
      <c r="G513" s="421">
        <v>5128921</v>
      </c>
      <c r="H513" s="422">
        <f t="shared" si="22"/>
        <v>5129</v>
      </c>
      <c r="I513" s="258">
        <f t="shared" si="23"/>
        <v>918</v>
      </c>
    </row>
    <row r="514" spans="1:9" hidden="1" x14ac:dyDescent="0.2">
      <c r="A514" s="418" t="str">
        <f t="shared" ref="A514:A577" si="24">+VALUE(C514)&amp;F514</f>
        <v>9192015</v>
      </c>
      <c r="B514" s="419" t="s">
        <v>865</v>
      </c>
      <c r="C514" s="423" t="s">
        <v>1441</v>
      </c>
      <c r="D514" s="419" t="s">
        <v>1098</v>
      </c>
      <c r="E514" s="419" t="s">
        <v>866</v>
      </c>
      <c r="F514" s="317">
        <v>2015</v>
      </c>
      <c r="G514" s="421">
        <v>4597937</v>
      </c>
      <c r="H514" s="422">
        <f t="shared" si="22"/>
        <v>4598</v>
      </c>
      <c r="I514" s="258">
        <f t="shared" si="23"/>
        <v>919</v>
      </c>
    </row>
    <row r="515" spans="1:9" hidden="1" x14ac:dyDescent="0.2">
      <c r="A515" s="418" t="str">
        <f t="shared" si="24"/>
        <v>9202015</v>
      </c>
      <c r="B515" s="419" t="s">
        <v>865</v>
      </c>
      <c r="C515" s="423" t="s">
        <v>1442</v>
      </c>
      <c r="D515" s="419" t="s">
        <v>1099</v>
      </c>
      <c r="E515" s="419" t="s">
        <v>866</v>
      </c>
      <c r="F515" s="317">
        <v>2015</v>
      </c>
      <c r="G515" s="421">
        <v>28265555</v>
      </c>
      <c r="H515" s="422">
        <f t="shared" ref="H515:H578" si="25">+IF(E515="PAY",ROUND(G515/1000,0),G515)</f>
        <v>28266</v>
      </c>
      <c r="I515" s="258">
        <f t="shared" ref="I515:I578" si="26">+VALUE(C515)</f>
        <v>920</v>
      </c>
    </row>
    <row r="516" spans="1:9" hidden="1" x14ac:dyDescent="0.2">
      <c r="A516" s="418" t="str">
        <f t="shared" si="24"/>
        <v>9212015</v>
      </c>
      <c r="B516" s="419" t="s">
        <v>865</v>
      </c>
      <c r="C516" s="423" t="s">
        <v>1443</v>
      </c>
      <c r="D516" s="419" t="s">
        <v>1100</v>
      </c>
      <c r="E516" s="419" t="s">
        <v>866</v>
      </c>
      <c r="F516" s="317">
        <v>2015</v>
      </c>
      <c r="G516" s="421">
        <v>3256306</v>
      </c>
      <c r="H516" s="422">
        <f t="shared" si="25"/>
        <v>3256</v>
      </c>
      <c r="I516" s="258">
        <f t="shared" si="26"/>
        <v>921</v>
      </c>
    </row>
    <row r="517" spans="1:9" hidden="1" x14ac:dyDescent="0.2">
      <c r="A517" s="418" t="str">
        <f t="shared" si="24"/>
        <v>9222015</v>
      </c>
      <c r="B517" s="419" t="s">
        <v>865</v>
      </c>
      <c r="C517" s="423" t="s">
        <v>1444</v>
      </c>
      <c r="D517" s="419" t="s">
        <v>1101</v>
      </c>
      <c r="E517" s="419" t="s">
        <v>866</v>
      </c>
      <c r="F517" s="317">
        <v>2015</v>
      </c>
      <c r="G517" s="421">
        <v>54842335</v>
      </c>
      <c r="H517" s="422">
        <f t="shared" si="25"/>
        <v>54842</v>
      </c>
      <c r="I517" s="258">
        <f t="shared" si="26"/>
        <v>922</v>
      </c>
    </row>
    <row r="518" spans="1:9" hidden="1" x14ac:dyDescent="0.2">
      <c r="A518" s="418" t="str">
        <f t="shared" si="24"/>
        <v>9232015</v>
      </c>
      <c r="B518" s="419" t="s">
        <v>865</v>
      </c>
      <c r="C518" s="423" t="s">
        <v>1445</v>
      </c>
      <c r="D518" s="419" t="s">
        <v>1102</v>
      </c>
      <c r="E518" s="419" t="s">
        <v>866</v>
      </c>
      <c r="F518" s="317">
        <v>2015</v>
      </c>
      <c r="G518" s="421">
        <v>995080</v>
      </c>
      <c r="H518" s="422">
        <f t="shared" si="25"/>
        <v>995</v>
      </c>
      <c r="I518" s="258">
        <f t="shared" si="26"/>
        <v>923</v>
      </c>
    </row>
    <row r="519" spans="1:9" hidden="1" x14ac:dyDescent="0.2">
      <c r="A519" s="418" t="str">
        <f t="shared" si="24"/>
        <v>9242015</v>
      </c>
      <c r="B519" s="419" t="s">
        <v>865</v>
      </c>
      <c r="C519" s="423" t="s">
        <v>1446</v>
      </c>
      <c r="D519" s="419" t="s">
        <v>1103</v>
      </c>
      <c r="E519" s="419" t="s">
        <v>866</v>
      </c>
      <c r="F519" s="317">
        <v>2015</v>
      </c>
      <c r="G519" s="421">
        <v>144319365</v>
      </c>
      <c r="H519" s="422">
        <f t="shared" si="25"/>
        <v>144319</v>
      </c>
      <c r="I519" s="258">
        <f t="shared" si="26"/>
        <v>924</v>
      </c>
    </row>
    <row r="520" spans="1:9" hidden="1" x14ac:dyDescent="0.2">
      <c r="A520" s="418" t="str">
        <f t="shared" si="24"/>
        <v>9252015</v>
      </c>
      <c r="B520" s="419" t="s">
        <v>865</v>
      </c>
      <c r="C520" s="423" t="s">
        <v>1447</v>
      </c>
      <c r="D520" s="419" t="s">
        <v>1104</v>
      </c>
      <c r="E520" s="419" t="s">
        <v>866</v>
      </c>
      <c r="F520" s="317">
        <v>2015</v>
      </c>
      <c r="G520" s="421">
        <v>62954471</v>
      </c>
      <c r="H520" s="422">
        <f t="shared" si="25"/>
        <v>62954</v>
      </c>
      <c r="I520" s="258">
        <f t="shared" si="26"/>
        <v>925</v>
      </c>
    </row>
    <row r="521" spans="1:9" hidden="1" x14ac:dyDescent="0.2">
      <c r="A521" s="418" t="str">
        <f t="shared" si="24"/>
        <v>9262015</v>
      </c>
      <c r="B521" s="419" t="s">
        <v>865</v>
      </c>
      <c r="C521" s="423" t="s">
        <v>1448</v>
      </c>
      <c r="D521" s="419" t="s">
        <v>1105</v>
      </c>
      <c r="E521" s="419" t="s">
        <v>866</v>
      </c>
      <c r="F521" s="317">
        <v>2015</v>
      </c>
      <c r="G521" s="421">
        <v>20367021</v>
      </c>
      <c r="H521" s="422">
        <f t="shared" si="25"/>
        <v>20367</v>
      </c>
      <c r="I521" s="258">
        <f t="shared" si="26"/>
        <v>926</v>
      </c>
    </row>
    <row r="522" spans="1:9" hidden="1" x14ac:dyDescent="0.2">
      <c r="A522" s="418" t="str">
        <f t="shared" si="24"/>
        <v>9272015</v>
      </c>
      <c r="B522" s="419" t="s">
        <v>865</v>
      </c>
      <c r="C522" s="423" t="s">
        <v>1449</v>
      </c>
      <c r="D522" s="419" t="s">
        <v>1106</v>
      </c>
      <c r="E522" s="419" t="s">
        <v>866</v>
      </c>
      <c r="F522" s="317">
        <v>2015</v>
      </c>
      <c r="G522" s="421">
        <v>110104867</v>
      </c>
      <c r="H522" s="422">
        <f t="shared" si="25"/>
        <v>110105</v>
      </c>
      <c r="I522" s="258">
        <f t="shared" si="26"/>
        <v>927</v>
      </c>
    </row>
    <row r="523" spans="1:9" hidden="1" x14ac:dyDescent="0.2">
      <c r="A523" s="418" t="str">
        <f t="shared" si="24"/>
        <v>9282015</v>
      </c>
      <c r="B523" s="419" t="s">
        <v>865</v>
      </c>
      <c r="C523" s="423" t="s">
        <v>1450</v>
      </c>
      <c r="D523" s="419" t="s">
        <v>1107</v>
      </c>
      <c r="E523" s="419" t="s">
        <v>866</v>
      </c>
      <c r="F523" s="317">
        <v>2015</v>
      </c>
      <c r="G523" s="421">
        <v>284350386</v>
      </c>
      <c r="H523" s="422">
        <f t="shared" si="25"/>
        <v>284350</v>
      </c>
      <c r="I523" s="258">
        <f t="shared" si="26"/>
        <v>928</v>
      </c>
    </row>
    <row r="524" spans="1:9" hidden="1" x14ac:dyDescent="0.2">
      <c r="A524" s="418" t="str">
        <f t="shared" si="24"/>
        <v>9292015</v>
      </c>
      <c r="B524" s="419" t="s">
        <v>865</v>
      </c>
      <c r="C524" s="423" t="s">
        <v>1451</v>
      </c>
      <c r="D524" s="419" t="s">
        <v>1108</v>
      </c>
      <c r="E524" s="419" t="s">
        <v>866</v>
      </c>
      <c r="F524" s="317">
        <v>2015</v>
      </c>
      <c r="G524" s="421">
        <v>1474458</v>
      </c>
      <c r="H524" s="422">
        <f t="shared" si="25"/>
        <v>1474</v>
      </c>
      <c r="I524" s="258">
        <f t="shared" si="26"/>
        <v>929</v>
      </c>
    </row>
    <row r="525" spans="1:9" hidden="1" x14ac:dyDescent="0.2">
      <c r="A525" s="418" t="str">
        <f t="shared" si="24"/>
        <v>9322015</v>
      </c>
      <c r="B525" s="419" t="s">
        <v>865</v>
      </c>
      <c r="C525" s="423" t="s">
        <v>1452</v>
      </c>
      <c r="D525" s="419" t="s">
        <v>1109</v>
      </c>
      <c r="E525" s="419" t="s">
        <v>866</v>
      </c>
      <c r="F525" s="317">
        <v>2015</v>
      </c>
      <c r="G525" s="421">
        <v>15342112</v>
      </c>
      <c r="H525" s="422">
        <f t="shared" si="25"/>
        <v>15342</v>
      </c>
      <c r="I525" s="258">
        <f t="shared" si="26"/>
        <v>932</v>
      </c>
    </row>
    <row r="526" spans="1:9" hidden="1" x14ac:dyDescent="0.2">
      <c r="A526" s="418" t="str">
        <f t="shared" si="24"/>
        <v>9332015</v>
      </c>
      <c r="B526" s="419" t="s">
        <v>865</v>
      </c>
      <c r="C526" s="423" t="s">
        <v>1453</v>
      </c>
      <c r="D526" s="419" t="s">
        <v>1110</v>
      </c>
      <c r="E526" s="419" t="s">
        <v>866</v>
      </c>
      <c r="F526" s="317">
        <v>2015</v>
      </c>
      <c r="G526" s="421">
        <v>4541227</v>
      </c>
      <c r="H526" s="422">
        <f t="shared" si="25"/>
        <v>4541</v>
      </c>
      <c r="I526" s="258">
        <f t="shared" si="26"/>
        <v>933</v>
      </c>
    </row>
    <row r="527" spans="1:9" hidden="1" x14ac:dyDescent="0.2">
      <c r="A527" s="418" t="str">
        <f t="shared" si="24"/>
        <v>9342015</v>
      </c>
      <c r="B527" s="419" t="s">
        <v>865</v>
      </c>
      <c r="C527" s="423" t="s">
        <v>1454</v>
      </c>
      <c r="D527" s="419" t="s">
        <v>1111</v>
      </c>
      <c r="E527" s="419" t="s">
        <v>866</v>
      </c>
      <c r="F527" s="317">
        <v>2015</v>
      </c>
      <c r="G527" s="421">
        <v>28537590</v>
      </c>
      <c r="H527" s="422">
        <f t="shared" si="25"/>
        <v>28538</v>
      </c>
      <c r="I527" s="258">
        <f t="shared" si="26"/>
        <v>934</v>
      </c>
    </row>
    <row r="528" spans="1:9" hidden="1" x14ac:dyDescent="0.2">
      <c r="A528" s="418" t="str">
        <f t="shared" si="24"/>
        <v>9352015</v>
      </c>
      <c r="B528" s="419" t="s">
        <v>865</v>
      </c>
      <c r="C528" s="423" t="s">
        <v>1455</v>
      </c>
      <c r="D528" s="419" t="s">
        <v>1112</v>
      </c>
      <c r="E528" s="419" t="s">
        <v>866</v>
      </c>
      <c r="F528" s="317">
        <v>2015</v>
      </c>
      <c r="G528" s="421">
        <v>4843478</v>
      </c>
      <c r="H528" s="422">
        <f t="shared" si="25"/>
        <v>4843</v>
      </c>
      <c r="I528" s="258">
        <f t="shared" si="26"/>
        <v>935</v>
      </c>
    </row>
    <row r="529" spans="1:9" hidden="1" x14ac:dyDescent="0.2">
      <c r="A529" s="418" t="str">
        <f t="shared" si="24"/>
        <v>9362015</v>
      </c>
      <c r="B529" s="419" t="s">
        <v>865</v>
      </c>
      <c r="C529" s="423" t="s">
        <v>1456</v>
      </c>
      <c r="D529" s="419" t="s">
        <v>1113</v>
      </c>
      <c r="E529" s="419" t="s">
        <v>866</v>
      </c>
      <c r="F529" s="317">
        <v>2015</v>
      </c>
      <c r="G529" s="421">
        <v>60386555</v>
      </c>
      <c r="H529" s="422">
        <f t="shared" si="25"/>
        <v>60387</v>
      </c>
      <c r="I529" s="258">
        <f t="shared" si="26"/>
        <v>936</v>
      </c>
    </row>
    <row r="530" spans="1:9" hidden="1" x14ac:dyDescent="0.2">
      <c r="A530" s="418" t="str">
        <f t="shared" si="24"/>
        <v>9372015</v>
      </c>
      <c r="B530" s="419" t="s">
        <v>865</v>
      </c>
      <c r="C530" s="423" t="s">
        <v>1457</v>
      </c>
      <c r="D530" s="419" t="s">
        <v>1114</v>
      </c>
      <c r="E530" s="419" t="s">
        <v>866</v>
      </c>
      <c r="F530" s="317">
        <v>2015</v>
      </c>
      <c r="G530" s="421">
        <v>45196548</v>
      </c>
      <c r="H530" s="422">
        <f t="shared" si="25"/>
        <v>45197</v>
      </c>
      <c r="I530" s="258">
        <f t="shared" si="26"/>
        <v>937</v>
      </c>
    </row>
    <row r="531" spans="1:9" hidden="1" x14ac:dyDescent="0.2">
      <c r="A531" s="418" t="str">
        <f t="shared" si="24"/>
        <v>9392015</v>
      </c>
      <c r="B531" s="419" t="s">
        <v>865</v>
      </c>
      <c r="C531" s="423" t="s">
        <v>1458</v>
      </c>
      <c r="D531" s="419" t="s">
        <v>1115</v>
      </c>
      <c r="E531" s="419" t="s">
        <v>866</v>
      </c>
      <c r="F531" s="317">
        <v>2015</v>
      </c>
      <c r="G531" s="421">
        <v>42800</v>
      </c>
      <c r="H531" s="422">
        <f t="shared" si="25"/>
        <v>43</v>
      </c>
      <c r="I531" s="258">
        <f t="shared" si="26"/>
        <v>939</v>
      </c>
    </row>
    <row r="532" spans="1:9" hidden="1" x14ac:dyDescent="0.2">
      <c r="A532" s="418" t="str">
        <f t="shared" si="24"/>
        <v>9402015</v>
      </c>
      <c r="B532" s="419" t="s">
        <v>865</v>
      </c>
      <c r="C532" s="423" t="s">
        <v>1459</v>
      </c>
      <c r="D532" s="419" t="s">
        <v>1116</v>
      </c>
      <c r="E532" s="419" t="s">
        <v>866</v>
      </c>
      <c r="F532" s="317">
        <v>2015</v>
      </c>
      <c r="G532" s="421">
        <v>1387954</v>
      </c>
      <c r="H532" s="422">
        <f t="shared" si="25"/>
        <v>1388</v>
      </c>
      <c r="I532" s="258">
        <f t="shared" si="26"/>
        <v>940</v>
      </c>
    </row>
    <row r="533" spans="1:9" hidden="1" x14ac:dyDescent="0.2">
      <c r="A533" s="418" t="str">
        <f t="shared" si="24"/>
        <v>9412015</v>
      </c>
      <c r="B533" s="419" t="s">
        <v>865</v>
      </c>
      <c r="C533" s="423" t="s">
        <v>1460</v>
      </c>
      <c r="D533" s="419" t="s">
        <v>1117</v>
      </c>
      <c r="E533" s="419" t="s">
        <v>866</v>
      </c>
      <c r="F533" s="317">
        <v>2015</v>
      </c>
      <c r="G533" s="421">
        <v>89492409</v>
      </c>
      <c r="H533" s="422">
        <f t="shared" si="25"/>
        <v>89492</v>
      </c>
      <c r="I533" s="258">
        <f t="shared" si="26"/>
        <v>941</v>
      </c>
    </row>
    <row r="534" spans="1:9" hidden="1" x14ac:dyDescent="0.2">
      <c r="A534" s="418" t="str">
        <f t="shared" si="24"/>
        <v>9422015</v>
      </c>
      <c r="B534" s="419" t="s">
        <v>865</v>
      </c>
      <c r="C534" s="423" t="s">
        <v>1461</v>
      </c>
      <c r="D534" s="419" t="s">
        <v>1118</v>
      </c>
      <c r="E534" s="419" t="s">
        <v>866</v>
      </c>
      <c r="F534" s="317">
        <v>2015</v>
      </c>
      <c r="G534" s="421">
        <v>63940098</v>
      </c>
      <c r="H534" s="422">
        <f t="shared" si="25"/>
        <v>63940</v>
      </c>
      <c r="I534" s="258">
        <f t="shared" si="26"/>
        <v>942</v>
      </c>
    </row>
    <row r="535" spans="1:9" hidden="1" x14ac:dyDescent="0.2">
      <c r="A535" s="418" t="str">
        <f t="shared" si="24"/>
        <v>9432015</v>
      </c>
      <c r="B535" s="419" t="s">
        <v>865</v>
      </c>
      <c r="C535" s="423" t="s">
        <v>1462</v>
      </c>
      <c r="D535" s="419" t="s">
        <v>1119</v>
      </c>
      <c r="E535" s="419" t="s">
        <v>866</v>
      </c>
      <c r="F535" s="317">
        <v>2015</v>
      </c>
      <c r="G535" s="421">
        <v>29768165</v>
      </c>
      <c r="H535" s="422">
        <f t="shared" si="25"/>
        <v>29768</v>
      </c>
      <c r="I535" s="258">
        <f t="shared" si="26"/>
        <v>943</v>
      </c>
    </row>
    <row r="536" spans="1:9" hidden="1" x14ac:dyDescent="0.2">
      <c r="A536" s="418" t="str">
        <f t="shared" si="24"/>
        <v>9442015</v>
      </c>
      <c r="B536" s="419" t="s">
        <v>865</v>
      </c>
      <c r="C536" s="423" t="s">
        <v>1463</v>
      </c>
      <c r="D536" s="419" t="s">
        <v>1120</v>
      </c>
      <c r="E536" s="419" t="s">
        <v>866</v>
      </c>
      <c r="F536" s="317">
        <v>2015</v>
      </c>
      <c r="G536" s="421">
        <v>32775471</v>
      </c>
      <c r="H536" s="422">
        <f t="shared" si="25"/>
        <v>32775</v>
      </c>
      <c r="I536" s="258">
        <f t="shared" si="26"/>
        <v>944</v>
      </c>
    </row>
    <row r="537" spans="1:9" hidden="1" x14ac:dyDescent="0.2">
      <c r="A537" s="418" t="str">
        <f t="shared" si="24"/>
        <v>9452015</v>
      </c>
      <c r="B537" s="419" t="s">
        <v>865</v>
      </c>
      <c r="C537" s="423" t="s">
        <v>1464</v>
      </c>
      <c r="D537" s="419" t="s">
        <v>1121</v>
      </c>
      <c r="E537" s="419" t="s">
        <v>866</v>
      </c>
      <c r="F537" s="317">
        <v>2015</v>
      </c>
      <c r="G537" s="421">
        <v>13992351</v>
      </c>
      <c r="H537" s="422">
        <f t="shared" si="25"/>
        <v>13992</v>
      </c>
      <c r="I537" s="258">
        <f t="shared" si="26"/>
        <v>945</v>
      </c>
    </row>
    <row r="538" spans="1:9" hidden="1" x14ac:dyDescent="0.2">
      <c r="A538" s="418" t="str">
        <f t="shared" si="24"/>
        <v>9462015</v>
      </c>
      <c r="B538" s="419" t="s">
        <v>865</v>
      </c>
      <c r="C538" s="423" t="s">
        <v>1465</v>
      </c>
      <c r="D538" s="419" t="s">
        <v>1122</v>
      </c>
      <c r="E538" s="419" t="s">
        <v>866</v>
      </c>
      <c r="F538" s="317">
        <v>2015</v>
      </c>
      <c r="G538" s="421">
        <v>16041473</v>
      </c>
      <c r="H538" s="422">
        <f t="shared" si="25"/>
        <v>16041</v>
      </c>
      <c r="I538" s="258">
        <f t="shared" si="26"/>
        <v>946</v>
      </c>
    </row>
    <row r="539" spans="1:9" hidden="1" x14ac:dyDescent="0.2">
      <c r="A539" s="418" t="str">
        <f t="shared" si="24"/>
        <v>9472015</v>
      </c>
      <c r="B539" s="419" t="s">
        <v>865</v>
      </c>
      <c r="C539" s="423" t="s">
        <v>1466</v>
      </c>
      <c r="D539" s="419" t="s">
        <v>1123</v>
      </c>
      <c r="E539" s="419" t="s">
        <v>866</v>
      </c>
      <c r="F539" s="317">
        <v>2015</v>
      </c>
      <c r="G539" s="421">
        <v>9850911</v>
      </c>
      <c r="H539" s="422">
        <f t="shared" si="25"/>
        <v>9851</v>
      </c>
      <c r="I539" s="258">
        <f t="shared" si="26"/>
        <v>947</v>
      </c>
    </row>
    <row r="540" spans="1:9" hidden="1" x14ac:dyDescent="0.2">
      <c r="A540" s="418" t="str">
        <f t="shared" si="24"/>
        <v>9482015</v>
      </c>
      <c r="B540" s="419" t="s">
        <v>865</v>
      </c>
      <c r="C540" s="423" t="s">
        <v>1467</v>
      </c>
      <c r="D540" s="419" t="s">
        <v>1124</v>
      </c>
      <c r="E540" s="419" t="s">
        <v>866</v>
      </c>
      <c r="F540" s="317">
        <v>2015</v>
      </c>
      <c r="G540" s="421">
        <v>10203814</v>
      </c>
      <c r="H540" s="422">
        <f t="shared" si="25"/>
        <v>10204</v>
      </c>
      <c r="I540" s="258">
        <f t="shared" si="26"/>
        <v>948</v>
      </c>
    </row>
    <row r="541" spans="1:9" hidden="1" x14ac:dyDescent="0.2">
      <c r="A541" s="418" t="str">
        <f t="shared" si="24"/>
        <v>9492015</v>
      </c>
      <c r="B541" s="419" t="s">
        <v>865</v>
      </c>
      <c r="C541" s="423" t="s">
        <v>1468</v>
      </c>
      <c r="D541" s="419" t="s">
        <v>1125</v>
      </c>
      <c r="E541" s="419" t="s">
        <v>866</v>
      </c>
      <c r="F541" s="317">
        <v>2015</v>
      </c>
      <c r="G541" s="421">
        <v>5576960</v>
      </c>
      <c r="H541" s="422">
        <f t="shared" si="25"/>
        <v>5577</v>
      </c>
      <c r="I541" s="258">
        <f t="shared" si="26"/>
        <v>949</v>
      </c>
    </row>
    <row r="542" spans="1:9" hidden="1" x14ac:dyDescent="0.2">
      <c r="A542" s="418" t="str">
        <f t="shared" si="24"/>
        <v>9512015</v>
      </c>
      <c r="B542" s="419" t="s">
        <v>865</v>
      </c>
      <c r="C542" s="423" t="s">
        <v>1469</v>
      </c>
      <c r="D542" s="419" t="s">
        <v>1126</v>
      </c>
      <c r="E542" s="419" t="s">
        <v>866</v>
      </c>
      <c r="F542" s="317">
        <v>2015</v>
      </c>
      <c r="G542" s="421">
        <v>918221582</v>
      </c>
      <c r="H542" s="422">
        <f t="shared" si="25"/>
        <v>918222</v>
      </c>
      <c r="I542" s="258">
        <f t="shared" si="26"/>
        <v>951</v>
      </c>
    </row>
    <row r="543" spans="1:9" hidden="1" x14ac:dyDescent="0.2">
      <c r="A543" s="418" t="str">
        <f t="shared" si="24"/>
        <v>9522015</v>
      </c>
      <c r="B543" s="419" t="s">
        <v>865</v>
      </c>
      <c r="C543" s="423" t="s">
        <v>1470</v>
      </c>
      <c r="D543" s="419" t="s">
        <v>1127</v>
      </c>
      <c r="E543" s="419" t="s">
        <v>866</v>
      </c>
      <c r="F543" s="317">
        <v>2015</v>
      </c>
      <c r="G543" s="421">
        <v>62997284</v>
      </c>
      <c r="H543" s="422">
        <f t="shared" si="25"/>
        <v>62997</v>
      </c>
      <c r="I543" s="258">
        <f t="shared" si="26"/>
        <v>952</v>
      </c>
    </row>
    <row r="544" spans="1:9" hidden="1" x14ac:dyDescent="0.2">
      <c r="A544" s="418" t="str">
        <f t="shared" si="24"/>
        <v>9532015</v>
      </c>
      <c r="B544" s="419" t="s">
        <v>865</v>
      </c>
      <c r="C544" s="423" t="s">
        <v>1471</v>
      </c>
      <c r="D544" s="419" t="s">
        <v>1128</v>
      </c>
      <c r="E544" s="419" t="s">
        <v>866</v>
      </c>
      <c r="F544" s="317">
        <v>2015</v>
      </c>
      <c r="G544" s="421">
        <v>4724722307</v>
      </c>
      <c r="H544" s="422">
        <f t="shared" si="25"/>
        <v>4724722</v>
      </c>
      <c r="I544" s="258">
        <f t="shared" si="26"/>
        <v>953</v>
      </c>
    </row>
    <row r="545" spans="1:9" hidden="1" x14ac:dyDescent="0.2">
      <c r="A545" s="418" t="str">
        <f t="shared" si="24"/>
        <v>9542015</v>
      </c>
      <c r="B545" s="419" t="s">
        <v>865</v>
      </c>
      <c r="C545" s="423" t="s">
        <v>1472</v>
      </c>
      <c r="D545" s="419" t="s">
        <v>1129</v>
      </c>
      <c r="E545" s="419" t="s">
        <v>866</v>
      </c>
      <c r="F545" s="317">
        <v>2015</v>
      </c>
      <c r="G545" s="421">
        <v>45743398</v>
      </c>
      <c r="H545" s="422">
        <f t="shared" si="25"/>
        <v>45743</v>
      </c>
      <c r="I545" s="258">
        <f t="shared" si="26"/>
        <v>954</v>
      </c>
    </row>
    <row r="546" spans="1:9" hidden="1" x14ac:dyDescent="0.2">
      <c r="A546" s="418" t="str">
        <f t="shared" si="24"/>
        <v>9552015</v>
      </c>
      <c r="B546" s="419" t="s">
        <v>865</v>
      </c>
      <c r="C546" s="423" t="s">
        <v>1473</v>
      </c>
      <c r="D546" s="419" t="s">
        <v>1130</v>
      </c>
      <c r="E546" s="419" t="s">
        <v>866</v>
      </c>
      <c r="F546" s="317">
        <v>2015</v>
      </c>
      <c r="G546" s="421">
        <v>747815262</v>
      </c>
      <c r="H546" s="422">
        <f t="shared" si="25"/>
        <v>747815</v>
      </c>
      <c r="I546" s="258">
        <f t="shared" si="26"/>
        <v>955</v>
      </c>
    </row>
    <row r="547" spans="1:9" hidden="1" x14ac:dyDescent="0.2">
      <c r="A547" s="418" t="str">
        <f t="shared" si="24"/>
        <v>9562015</v>
      </c>
      <c r="B547" s="419" t="s">
        <v>865</v>
      </c>
      <c r="C547" s="423" t="s">
        <v>1474</v>
      </c>
      <c r="D547" s="419" t="s">
        <v>1131</v>
      </c>
      <c r="E547" s="419" t="s">
        <v>866</v>
      </c>
      <c r="F547" s="317">
        <v>2015</v>
      </c>
      <c r="G547" s="421">
        <v>405413762</v>
      </c>
      <c r="H547" s="422">
        <f t="shared" si="25"/>
        <v>405414</v>
      </c>
      <c r="I547" s="258">
        <f t="shared" si="26"/>
        <v>956</v>
      </c>
    </row>
    <row r="548" spans="1:9" hidden="1" x14ac:dyDescent="0.2">
      <c r="A548" s="418" t="str">
        <f t="shared" si="24"/>
        <v>9572015</v>
      </c>
      <c r="B548" s="419" t="s">
        <v>865</v>
      </c>
      <c r="C548" s="423" t="s">
        <v>1475</v>
      </c>
      <c r="D548" s="419" t="s">
        <v>1132</v>
      </c>
      <c r="E548" s="419" t="s">
        <v>866</v>
      </c>
      <c r="F548" s="317">
        <v>2015</v>
      </c>
      <c r="G548" s="421">
        <v>926949683</v>
      </c>
      <c r="H548" s="422">
        <f t="shared" si="25"/>
        <v>926950</v>
      </c>
      <c r="I548" s="258">
        <f t="shared" si="26"/>
        <v>957</v>
      </c>
    </row>
    <row r="549" spans="1:9" hidden="1" x14ac:dyDescent="0.2">
      <c r="A549" s="418" t="str">
        <f t="shared" si="24"/>
        <v>9582015</v>
      </c>
      <c r="B549" s="419" t="s">
        <v>865</v>
      </c>
      <c r="C549" s="423" t="s">
        <v>1476</v>
      </c>
      <c r="D549" s="419" t="s">
        <v>1133</v>
      </c>
      <c r="E549" s="419" t="s">
        <v>866</v>
      </c>
      <c r="F549" s="317">
        <v>2015</v>
      </c>
      <c r="G549" s="421">
        <v>48438127</v>
      </c>
      <c r="H549" s="422">
        <f t="shared" si="25"/>
        <v>48438</v>
      </c>
      <c r="I549" s="258">
        <f t="shared" si="26"/>
        <v>958</v>
      </c>
    </row>
    <row r="550" spans="1:9" hidden="1" x14ac:dyDescent="0.2">
      <c r="A550" s="418" t="str">
        <f t="shared" si="24"/>
        <v>9592015</v>
      </c>
      <c r="B550" s="419" t="s">
        <v>865</v>
      </c>
      <c r="C550" s="423" t="s">
        <v>1477</v>
      </c>
      <c r="D550" s="419" t="s">
        <v>1134</v>
      </c>
      <c r="E550" s="419" t="s">
        <v>866</v>
      </c>
      <c r="F550" s="317">
        <v>2015</v>
      </c>
      <c r="G550" s="421">
        <v>46032246</v>
      </c>
      <c r="H550" s="422">
        <f t="shared" si="25"/>
        <v>46032</v>
      </c>
      <c r="I550" s="258">
        <f t="shared" si="26"/>
        <v>959</v>
      </c>
    </row>
    <row r="551" spans="1:9" hidden="1" x14ac:dyDescent="0.2">
      <c r="A551" s="418" t="str">
        <f t="shared" si="24"/>
        <v>9602015</v>
      </c>
      <c r="B551" s="419" t="s">
        <v>865</v>
      </c>
      <c r="C551" s="423" t="s">
        <v>1478</v>
      </c>
      <c r="D551" s="419" t="s">
        <v>1135</v>
      </c>
      <c r="E551" s="419" t="s">
        <v>866</v>
      </c>
      <c r="F551" s="317">
        <v>2015</v>
      </c>
      <c r="G551" s="421">
        <v>172769263</v>
      </c>
      <c r="H551" s="422">
        <f t="shared" si="25"/>
        <v>172769</v>
      </c>
      <c r="I551" s="258">
        <f t="shared" si="26"/>
        <v>960</v>
      </c>
    </row>
    <row r="552" spans="1:9" hidden="1" x14ac:dyDescent="0.2">
      <c r="A552" s="418" t="str">
        <f t="shared" si="24"/>
        <v>9612015</v>
      </c>
      <c r="B552" s="419" t="s">
        <v>865</v>
      </c>
      <c r="C552" s="423" t="s">
        <v>1479</v>
      </c>
      <c r="D552" s="419" t="s">
        <v>1136</v>
      </c>
      <c r="E552" s="419" t="s">
        <v>866</v>
      </c>
      <c r="F552" s="317">
        <v>2015</v>
      </c>
      <c r="G552" s="421">
        <v>405542820</v>
      </c>
      <c r="H552" s="422">
        <f t="shared" si="25"/>
        <v>405543</v>
      </c>
      <c r="I552" s="258">
        <f t="shared" si="26"/>
        <v>961</v>
      </c>
    </row>
    <row r="553" spans="1:9" hidden="1" x14ac:dyDescent="0.2">
      <c r="A553" s="418" t="str">
        <f t="shared" si="24"/>
        <v>9622015</v>
      </c>
      <c r="B553" s="419" t="s">
        <v>865</v>
      </c>
      <c r="C553" s="423" t="s">
        <v>1480</v>
      </c>
      <c r="D553" s="419" t="s">
        <v>1137</v>
      </c>
      <c r="E553" s="419" t="s">
        <v>866</v>
      </c>
      <c r="F553" s="317">
        <v>2015</v>
      </c>
      <c r="G553" s="421">
        <v>98178859</v>
      </c>
      <c r="H553" s="422">
        <f t="shared" si="25"/>
        <v>98179</v>
      </c>
      <c r="I553" s="258">
        <f t="shared" si="26"/>
        <v>962</v>
      </c>
    </row>
    <row r="554" spans="1:9" hidden="1" x14ac:dyDescent="0.2">
      <c r="A554" s="418" t="str">
        <f t="shared" si="24"/>
        <v>9632015</v>
      </c>
      <c r="B554" s="419" t="s">
        <v>865</v>
      </c>
      <c r="C554" s="423" t="s">
        <v>1481</v>
      </c>
      <c r="D554" s="419" t="s">
        <v>1138</v>
      </c>
      <c r="E554" s="419" t="s">
        <v>866</v>
      </c>
      <c r="F554" s="317">
        <v>2015</v>
      </c>
      <c r="G554" s="421">
        <v>62456635</v>
      </c>
      <c r="H554" s="422">
        <f t="shared" si="25"/>
        <v>62457</v>
      </c>
      <c r="I554" s="258">
        <f t="shared" si="26"/>
        <v>963</v>
      </c>
    </row>
    <row r="555" spans="1:9" hidden="1" x14ac:dyDescent="0.2">
      <c r="A555" s="418" t="str">
        <f t="shared" si="24"/>
        <v>9642015</v>
      </c>
      <c r="B555" s="419" t="s">
        <v>865</v>
      </c>
      <c r="C555" s="423" t="s">
        <v>1482</v>
      </c>
      <c r="D555" s="419" t="s">
        <v>1139</v>
      </c>
      <c r="E555" s="419" t="s">
        <v>866</v>
      </c>
      <c r="F555" s="317">
        <v>2015</v>
      </c>
      <c r="G555" s="421">
        <v>12905912</v>
      </c>
      <c r="H555" s="422">
        <f t="shared" si="25"/>
        <v>12906</v>
      </c>
      <c r="I555" s="258">
        <f t="shared" si="26"/>
        <v>964</v>
      </c>
    </row>
    <row r="556" spans="1:9" hidden="1" x14ac:dyDescent="0.2">
      <c r="A556" s="418" t="str">
        <f t="shared" si="24"/>
        <v>9652015</v>
      </c>
      <c r="B556" s="419" t="s">
        <v>865</v>
      </c>
      <c r="C556" s="423" t="s">
        <v>1483</v>
      </c>
      <c r="D556" s="419" t="s">
        <v>1140</v>
      </c>
      <c r="E556" s="419" t="s">
        <v>866</v>
      </c>
      <c r="F556" s="317">
        <v>2015</v>
      </c>
      <c r="G556" s="421">
        <v>282568041</v>
      </c>
      <c r="H556" s="422">
        <f t="shared" si="25"/>
        <v>282568</v>
      </c>
      <c r="I556" s="258">
        <f t="shared" si="26"/>
        <v>965</v>
      </c>
    </row>
    <row r="557" spans="1:9" hidden="1" x14ac:dyDescent="0.2">
      <c r="A557" s="418" t="str">
        <f t="shared" si="24"/>
        <v>9662015</v>
      </c>
      <c r="B557" s="419" t="s">
        <v>865</v>
      </c>
      <c r="C557" s="423" t="s">
        <v>1484</v>
      </c>
      <c r="D557" s="419" t="s">
        <v>1141</v>
      </c>
      <c r="E557" s="419" t="s">
        <v>866</v>
      </c>
      <c r="F557" s="317">
        <v>2015</v>
      </c>
      <c r="G557" s="421">
        <v>5667096</v>
      </c>
      <c r="H557" s="422">
        <f t="shared" si="25"/>
        <v>5667</v>
      </c>
      <c r="I557" s="258">
        <f t="shared" si="26"/>
        <v>966</v>
      </c>
    </row>
    <row r="558" spans="1:9" hidden="1" x14ac:dyDescent="0.2">
      <c r="A558" s="418" t="str">
        <f t="shared" si="24"/>
        <v>9672015</v>
      </c>
      <c r="B558" s="419" t="s">
        <v>865</v>
      </c>
      <c r="C558" s="423" t="s">
        <v>1485</v>
      </c>
      <c r="D558" s="419" t="s">
        <v>1142</v>
      </c>
      <c r="E558" s="419" t="s">
        <v>866</v>
      </c>
      <c r="F558" s="317">
        <v>2015</v>
      </c>
      <c r="G558" s="421">
        <v>11473740</v>
      </c>
      <c r="H558" s="422">
        <f t="shared" si="25"/>
        <v>11474</v>
      </c>
      <c r="I558" s="258">
        <f t="shared" si="26"/>
        <v>967</v>
      </c>
    </row>
    <row r="559" spans="1:9" hidden="1" x14ac:dyDescent="0.2">
      <c r="A559" s="418" t="str">
        <f t="shared" si="24"/>
        <v>9682015</v>
      </c>
      <c r="B559" s="419" t="s">
        <v>865</v>
      </c>
      <c r="C559" s="423" t="s">
        <v>1486</v>
      </c>
      <c r="D559" s="419" t="s">
        <v>1143</v>
      </c>
      <c r="E559" s="419" t="s">
        <v>866</v>
      </c>
      <c r="F559" s="317">
        <v>2015</v>
      </c>
      <c r="G559" s="421">
        <v>7504085</v>
      </c>
      <c r="H559" s="422">
        <f t="shared" si="25"/>
        <v>7504</v>
      </c>
      <c r="I559" s="258">
        <f t="shared" si="26"/>
        <v>968</v>
      </c>
    </row>
    <row r="560" spans="1:9" hidden="1" x14ac:dyDescent="0.2">
      <c r="A560" s="418" t="str">
        <f t="shared" si="24"/>
        <v>9692015</v>
      </c>
      <c r="B560" s="419" t="s">
        <v>865</v>
      </c>
      <c r="C560" s="423" t="s">
        <v>1487</v>
      </c>
      <c r="D560" s="419" t="s">
        <v>1144</v>
      </c>
      <c r="E560" s="419" t="s">
        <v>866</v>
      </c>
      <c r="F560" s="317">
        <v>2015</v>
      </c>
      <c r="G560" s="421">
        <v>15582427</v>
      </c>
      <c r="H560" s="422">
        <f t="shared" si="25"/>
        <v>15582</v>
      </c>
      <c r="I560" s="258">
        <f t="shared" si="26"/>
        <v>969</v>
      </c>
    </row>
    <row r="561" spans="1:9" hidden="1" x14ac:dyDescent="0.2">
      <c r="A561" s="418" t="str">
        <f t="shared" si="24"/>
        <v>9712015</v>
      </c>
      <c r="B561" s="419" t="s">
        <v>865</v>
      </c>
      <c r="C561" s="423" t="s">
        <v>1488</v>
      </c>
      <c r="D561" s="419" t="s">
        <v>1145</v>
      </c>
      <c r="E561" s="419" t="s">
        <v>866</v>
      </c>
      <c r="F561" s="317">
        <v>2015</v>
      </c>
      <c r="G561" s="421">
        <v>138652602</v>
      </c>
      <c r="H561" s="422">
        <f t="shared" si="25"/>
        <v>138653</v>
      </c>
      <c r="I561" s="258">
        <f t="shared" si="26"/>
        <v>971</v>
      </c>
    </row>
    <row r="562" spans="1:9" hidden="1" x14ac:dyDescent="0.2">
      <c r="A562" s="418" t="str">
        <f t="shared" si="24"/>
        <v>9732015</v>
      </c>
      <c r="B562" s="419" t="s">
        <v>865</v>
      </c>
      <c r="C562" s="423" t="s">
        <v>1489</v>
      </c>
      <c r="D562" s="419" t="s">
        <v>1146</v>
      </c>
      <c r="E562" s="419" t="s">
        <v>866</v>
      </c>
      <c r="F562" s="317">
        <v>2015</v>
      </c>
      <c r="G562" s="421">
        <v>60001050</v>
      </c>
      <c r="H562" s="422">
        <f t="shared" si="25"/>
        <v>60001</v>
      </c>
      <c r="I562" s="258">
        <f t="shared" si="26"/>
        <v>973</v>
      </c>
    </row>
    <row r="563" spans="1:9" hidden="1" x14ac:dyDescent="0.2">
      <c r="A563" s="418" t="str">
        <f t="shared" si="24"/>
        <v>9742015</v>
      </c>
      <c r="B563" s="419" t="s">
        <v>865</v>
      </c>
      <c r="C563" s="423" t="s">
        <v>1490</v>
      </c>
      <c r="D563" s="419" t="s">
        <v>1147</v>
      </c>
      <c r="E563" s="419" t="s">
        <v>866</v>
      </c>
      <c r="F563" s="317">
        <v>2015</v>
      </c>
      <c r="G563" s="421">
        <v>33161162</v>
      </c>
      <c r="H563" s="422">
        <f t="shared" si="25"/>
        <v>33161</v>
      </c>
      <c r="I563" s="258">
        <f t="shared" si="26"/>
        <v>974</v>
      </c>
    </row>
    <row r="564" spans="1:9" hidden="1" x14ac:dyDescent="0.2">
      <c r="A564" s="418" t="str">
        <f t="shared" si="24"/>
        <v>9752015</v>
      </c>
      <c r="B564" s="419" t="s">
        <v>865</v>
      </c>
      <c r="C564" s="423" t="s">
        <v>1491</v>
      </c>
      <c r="D564" s="419" t="s">
        <v>1148</v>
      </c>
      <c r="E564" s="419" t="s">
        <v>866</v>
      </c>
      <c r="F564" s="317">
        <v>2015</v>
      </c>
      <c r="G564" s="421">
        <v>272617075</v>
      </c>
      <c r="H564" s="422">
        <f t="shared" si="25"/>
        <v>272617</v>
      </c>
      <c r="I564" s="258">
        <f t="shared" si="26"/>
        <v>975</v>
      </c>
    </row>
    <row r="565" spans="1:9" hidden="1" x14ac:dyDescent="0.2">
      <c r="A565" s="418" t="str">
        <f t="shared" si="24"/>
        <v>9762015</v>
      </c>
      <c r="B565" s="419" t="s">
        <v>865</v>
      </c>
      <c r="C565" s="423" t="s">
        <v>1492</v>
      </c>
      <c r="D565" s="419" t="s">
        <v>1149</v>
      </c>
      <c r="E565" s="419" t="s">
        <v>866</v>
      </c>
      <c r="F565" s="317">
        <v>2015</v>
      </c>
      <c r="G565" s="421">
        <v>55964371</v>
      </c>
      <c r="H565" s="422">
        <f t="shared" si="25"/>
        <v>55964</v>
      </c>
      <c r="I565" s="258">
        <f t="shared" si="26"/>
        <v>976</v>
      </c>
    </row>
    <row r="566" spans="1:9" hidden="1" x14ac:dyDescent="0.2">
      <c r="A566" s="418" t="str">
        <f t="shared" si="24"/>
        <v>9772015</v>
      </c>
      <c r="B566" s="419" t="s">
        <v>865</v>
      </c>
      <c r="C566" s="423" t="s">
        <v>1493</v>
      </c>
      <c r="D566" s="419" t="s">
        <v>1150</v>
      </c>
      <c r="E566" s="419" t="s">
        <v>866</v>
      </c>
      <c r="F566" s="317">
        <v>2015</v>
      </c>
      <c r="G566" s="421">
        <v>51313199</v>
      </c>
      <c r="H566" s="422">
        <f t="shared" si="25"/>
        <v>51313</v>
      </c>
      <c r="I566" s="258">
        <f t="shared" si="26"/>
        <v>977</v>
      </c>
    </row>
    <row r="567" spans="1:9" hidden="1" x14ac:dyDescent="0.2">
      <c r="A567" s="418" t="str">
        <f t="shared" si="24"/>
        <v>9782015</v>
      </c>
      <c r="B567" s="419" t="s">
        <v>865</v>
      </c>
      <c r="C567" s="423" t="s">
        <v>1494</v>
      </c>
      <c r="D567" s="419" t="s">
        <v>1151</v>
      </c>
      <c r="E567" s="419" t="s">
        <v>866</v>
      </c>
      <c r="F567" s="317">
        <v>2015</v>
      </c>
      <c r="G567" s="421">
        <v>3504569</v>
      </c>
      <c r="H567" s="422">
        <f t="shared" si="25"/>
        <v>3505</v>
      </c>
      <c r="I567" s="258">
        <f t="shared" si="26"/>
        <v>978</v>
      </c>
    </row>
    <row r="568" spans="1:9" hidden="1" x14ac:dyDescent="0.2">
      <c r="A568" s="418" t="str">
        <f t="shared" si="24"/>
        <v>9792015</v>
      </c>
      <c r="B568" s="419" t="s">
        <v>865</v>
      </c>
      <c r="C568" s="423" t="s">
        <v>1495</v>
      </c>
      <c r="D568" s="419" t="s">
        <v>1152</v>
      </c>
      <c r="E568" s="419" t="s">
        <v>866</v>
      </c>
      <c r="F568" s="317">
        <v>2015</v>
      </c>
      <c r="G568" s="421">
        <v>20564116</v>
      </c>
      <c r="H568" s="422">
        <f t="shared" si="25"/>
        <v>20564</v>
      </c>
      <c r="I568" s="258">
        <f t="shared" si="26"/>
        <v>979</v>
      </c>
    </row>
    <row r="569" spans="1:9" hidden="1" x14ac:dyDescent="0.2">
      <c r="A569" s="418" t="str">
        <f t="shared" si="24"/>
        <v>9802015</v>
      </c>
      <c r="B569" s="419" t="s">
        <v>865</v>
      </c>
      <c r="C569" s="423" t="s">
        <v>1496</v>
      </c>
      <c r="D569" s="419" t="s">
        <v>1153</v>
      </c>
      <c r="E569" s="419" t="s">
        <v>866</v>
      </c>
      <c r="F569" s="317">
        <v>2015</v>
      </c>
      <c r="G569" s="421">
        <v>22399717</v>
      </c>
      <c r="H569" s="422">
        <f t="shared" si="25"/>
        <v>22400</v>
      </c>
      <c r="I569" s="258">
        <f t="shared" si="26"/>
        <v>980</v>
      </c>
    </row>
    <row r="570" spans="1:9" hidden="1" x14ac:dyDescent="0.2">
      <c r="A570" s="418" t="str">
        <f t="shared" si="24"/>
        <v>9812015</v>
      </c>
      <c r="B570" s="419" t="s">
        <v>865</v>
      </c>
      <c r="C570" s="423" t="s">
        <v>1497</v>
      </c>
      <c r="D570" s="419" t="s">
        <v>1154</v>
      </c>
      <c r="E570" s="419" t="s">
        <v>866</v>
      </c>
      <c r="F570" s="317">
        <v>2015</v>
      </c>
      <c r="G570" s="421">
        <v>52062070</v>
      </c>
      <c r="H570" s="422">
        <f t="shared" si="25"/>
        <v>52062</v>
      </c>
      <c r="I570" s="258">
        <f t="shared" si="26"/>
        <v>981</v>
      </c>
    </row>
    <row r="571" spans="1:9" hidden="1" x14ac:dyDescent="0.2">
      <c r="A571" s="418" t="str">
        <f t="shared" si="24"/>
        <v>9832015</v>
      </c>
      <c r="B571" s="419" t="s">
        <v>865</v>
      </c>
      <c r="C571" s="423" t="s">
        <v>1498</v>
      </c>
      <c r="D571" s="419" t="s">
        <v>1155</v>
      </c>
      <c r="E571" s="419" t="s">
        <v>866</v>
      </c>
      <c r="F571" s="317">
        <v>2015</v>
      </c>
      <c r="G571" s="421">
        <v>2165085</v>
      </c>
      <c r="H571" s="422">
        <f t="shared" si="25"/>
        <v>2165</v>
      </c>
      <c r="I571" s="258">
        <f t="shared" si="26"/>
        <v>983</v>
      </c>
    </row>
    <row r="572" spans="1:9" hidden="1" x14ac:dyDescent="0.2">
      <c r="A572" s="418" t="str">
        <f t="shared" si="24"/>
        <v>9842015</v>
      </c>
      <c r="B572" s="419" t="s">
        <v>865</v>
      </c>
      <c r="C572" s="423" t="s">
        <v>1499</v>
      </c>
      <c r="D572" s="419" t="s">
        <v>1156</v>
      </c>
      <c r="E572" s="419" t="s">
        <v>866</v>
      </c>
      <c r="F572" s="317">
        <v>2015</v>
      </c>
      <c r="G572" s="421">
        <v>316618398</v>
      </c>
      <c r="H572" s="422">
        <f t="shared" si="25"/>
        <v>316618</v>
      </c>
      <c r="I572" s="258">
        <f t="shared" si="26"/>
        <v>984</v>
      </c>
    </row>
    <row r="573" spans="1:9" hidden="1" x14ac:dyDescent="0.2">
      <c r="A573" s="418" t="str">
        <f t="shared" si="24"/>
        <v>9852015</v>
      </c>
      <c r="B573" s="419" t="s">
        <v>865</v>
      </c>
      <c r="C573" s="423" t="s">
        <v>1500</v>
      </c>
      <c r="D573" s="419" t="s">
        <v>1157</v>
      </c>
      <c r="E573" s="419" t="s">
        <v>866</v>
      </c>
      <c r="F573" s="317">
        <v>2015</v>
      </c>
      <c r="G573" s="421">
        <v>12259480</v>
      </c>
      <c r="H573" s="422">
        <f t="shared" si="25"/>
        <v>12259</v>
      </c>
      <c r="I573" s="258">
        <f t="shared" si="26"/>
        <v>985</v>
      </c>
    </row>
    <row r="574" spans="1:9" hidden="1" x14ac:dyDescent="0.2">
      <c r="A574" s="418" t="str">
        <f t="shared" si="24"/>
        <v>9862015</v>
      </c>
      <c r="B574" s="419" t="s">
        <v>865</v>
      </c>
      <c r="C574" s="423" t="s">
        <v>1501</v>
      </c>
      <c r="D574" s="419" t="s">
        <v>1158</v>
      </c>
      <c r="E574" s="419" t="s">
        <v>866</v>
      </c>
      <c r="F574" s="317">
        <v>2015</v>
      </c>
      <c r="G574" s="421">
        <v>14298611</v>
      </c>
      <c r="H574" s="422">
        <f t="shared" si="25"/>
        <v>14299</v>
      </c>
      <c r="I574" s="258">
        <f t="shared" si="26"/>
        <v>986</v>
      </c>
    </row>
    <row r="575" spans="1:9" hidden="1" x14ac:dyDescent="0.2">
      <c r="A575" s="418" t="str">
        <f t="shared" si="24"/>
        <v>9882015</v>
      </c>
      <c r="B575" s="419" t="s">
        <v>865</v>
      </c>
      <c r="C575" s="423" t="s">
        <v>1502</v>
      </c>
      <c r="D575" s="419" t="s">
        <v>1159</v>
      </c>
      <c r="E575" s="419" t="s">
        <v>866</v>
      </c>
      <c r="F575" s="317">
        <v>2015</v>
      </c>
      <c r="G575" s="421">
        <v>1188297421</v>
      </c>
      <c r="H575" s="422">
        <f t="shared" si="25"/>
        <v>1188297</v>
      </c>
      <c r="I575" s="258">
        <f t="shared" si="26"/>
        <v>988</v>
      </c>
    </row>
    <row r="576" spans="1:9" hidden="1" x14ac:dyDescent="0.2">
      <c r="A576" s="418" t="str">
        <f t="shared" si="24"/>
        <v>9912015</v>
      </c>
      <c r="B576" s="419" t="s">
        <v>865</v>
      </c>
      <c r="C576" s="423" t="s">
        <v>1503</v>
      </c>
      <c r="D576" s="419" t="s">
        <v>1160</v>
      </c>
      <c r="E576" s="419" t="s">
        <v>866</v>
      </c>
      <c r="F576" s="317">
        <v>2015</v>
      </c>
      <c r="G576" s="421">
        <v>797532</v>
      </c>
      <c r="H576" s="422">
        <f t="shared" si="25"/>
        <v>798</v>
      </c>
      <c r="I576" s="258">
        <f t="shared" si="26"/>
        <v>991</v>
      </c>
    </row>
    <row r="577" spans="1:9" hidden="1" x14ac:dyDescent="0.2">
      <c r="A577" s="418" t="str">
        <f t="shared" si="24"/>
        <v>9922015</v>
      </c>
      <c r="B577" s="419" t="s">
        <v>865</v>
      </c>
      <c r="C577" s="423" t="s">
        <v>1504</v>
      </c>
      <c r="D577" s="419" t="s">
        <v>1161</v>
      </c>
      <c r="E577" s="419" t="s">
        <v>866</v>
      </c>
      <c r="F577" s="317">
        <v>2015</v>
      </c>
      <c r="G577" s="421">
        <v>2855226</v>
      </c>
      <c r="H577" s="422">
        <f t="shared" si="25"/>
        <v>2855</v>
      </c>
      <c r="I577" s="258">
        <f t="shared" si="26"/>
        <v>992</v>
      </c>
    </row>
    <row r="578" spans="1:9" hidden="1" x14ac:dyDescent="0.2">
      <c r="A578" s="418" t="str">
        <f t="shared" ref="A578:A641" si="27">+VALUE(C578)&amp;F578</f>
        <v>9952015</v>
      </c>
      <c r="B578" s="419" t="s">
        <v>865</v>
      </c>
      <c r="C578" s="423" t="s">
        <v>1505</v>
      </c>
      <c r="D578" s="419" t="s">
        <v>1162</v>
      </c>
      <c r="E578" s="419" t="s">
        <v>866</v>
      </c>
      <c r="F578" s="317">
        <v>2015</v>
      </c>
      <c r="G578" s="421">
        <v>37279260</v>
      </c>
      <c r="H578" s="422">
        <f t="shared" si="25"/>
        <v>37279</v>
      </c>
      <c r="I578" s="258">
        <f t="shared" si="26"/>
        <v>995</v>
      </c>
    </row>
    <row r="579" spans="1:9" hidden="1" x14ac:dyDescent="0.2">
      <c r="A579" s="418" t="str">
        <f t="shared" si="27"/>
        <v>9972015</v>
      </c>
      <c r="B579" s="419" t="s">
        <v>865</v>
      </c>
      <c r="C579" s="423" t="s">
        <v>1506</v>
      </c>
      <c r="D579" s="419" t="s">
        <v>1163</v>
      </c>
      <c r="E579" s="419" t="s">
        <v>866</v>
      </c>
      <c r="F579" s="317">
        <v>2015</v>
      </c>
      <c r="G579" s="421">
        <v>9163737</v>
      </c>
      <c r="H579" s="422">
        <f t="shared" ref="H579:H642" si="28">+IF(E579="PAY",ROUND(G579/1000,0),G579)</f>
        <v>9164</v>
      </c>
      <c r="I579" s="258">
        <f t="shared" ref="I579:I642" si="29">+VALUE(C579)</f>
        <v>997</v>
      </c>
    </row>
    <row r="580" spans="1:9" hidden="1" x14ac:dyDescent="0.2">
      <c r="A580" s="418" t="str">
        <f t="shared" si="27"/>
        <v>9992015</v>
      </c>
      <c r="B580" s="419" t="s">
        <v>865</v>
      </c>
      <c r="C580" s="423" t="s">
        <v>1507</v>
      </c>
      <c r="D580" s="419" t="s">
        <v>1164</v>
      </c>
      <c r="E580" s="419" t="s">
        <v>866</v>
      </c>
      <c r="F580" s="317">
        <v>2015</v>
      </c>
      <c r="G580" s="421">
        <v>1641503</v>
      </c>
      <c r="H580" s="422">
        <f t="shared" si="28"/>
        <v>1642</v>
      </c>
      <c r="I580" s="258">
        <f t="shared" si="29"/>
        <v>999</v>
      </c>
    </row>
    <row r="581" spans="1:9" hidden="1" x14ac:dyDescent="0.2">
      <c r="A581" s="418" t="str">
        <f t="shared" si="27"/>
        <v>21042015</v>
      </c>
      <c r="B581" s="419" t="s">
        <v>865</v>
      </c>
      <c r="C581" s="423" t="s">
        <v>1508</v>
      </c>
      <c r="D581" s="419" t="s">
        <v>1540</v>
      </c>
      <c r="E581" s="419" t="s">
        <v>866</v>
      </c>
      <c r="F581" s="317">
        <v>2015</v>
      </c>
      <c r="G581" s="421">
        <v>72539</v>
      </c>
      <c r="H581" s="422">
        <f t="shared" si="28"/>
        <v>73</v>
      </c>
      <c r="I581" s="258">
        <f t="shared" si="29"/>
        <v>2104</v>
      </c>
    </row>
    <row r="582" spans="1:9" hidden="1" x14ac:dyDescent="0.2">
      <c r="A582" s="418" t="str">
        <f t="shared" si="27"/>
        <v>21072015</v>
      </c>
      <c r="B582" s="419" t="s">
        <v>865</v>
      </c>
      <c r="C582" s="423" t="s">
        <v>1509</v>
      </c>
      <c r="D582" s="419" t="s">
        <v>1541</v>
      </c>
      <c r="E582" s="419" t="s">
        <v>866</v>
      </c>
      <c r="F582" s="317">
        <v>2015</v>
      </c>
      <c r="G582" s="421">
        <v>298852</v>
      </c>
      <c r="H582" s="422">
        <f t="shared" si="28"/>
        <v>299</v>
      </c>
      <c r="I582" s="258">
        <f t="shared" si="29"/>
        <v>2107</v>
      </c>
    </row>
    <row r="583" spans="1:9" hidden="1" x14ac:dyDescent="0.2">
      <c r="A583" s="418" t="str">
        <f t="shared" si="27"/>
        <v>22212015</v>
      </c>
      <c r="B583" s="419" t="s">
        <v>865</v>
      </c>
      <c r="C583" s="423" t="s">
        <v>1510</v>
      </c>
      <c r="D583" s="419" t="s">
        <v>1542</v>
      </c>
      <c r="E583" s="419" t="s">
        <v>866</v>
      </c>
      <c r="F583" s="317">
        <v>2015</v>
      </c>
      <c r="G583" s="421">
        <v>837151</v>
      </c>
      <c r="H583" s="422">
        <f t="shared" si="28"/>
        <v>837</v>
      </c>
      <c r="I583" s="258">
        <f t="shared" si="29"/>
        <v>2221</v>
      </c>
    </row>
    <row r="584" spans="1:9" hidden="1" x14ac:dyDescent="0.2">
      <c r="A584" s="418" t="str">
        <f t="shared" si="27"/>
        <v>22222015</v>
      </c>
      <c r="B584" s="419" t="s">
        <v>865</v>
      </c>
      <c r="C584" s="423" t="s">
        <v>1511</v>
      </c>
      <c r="D584" s="419" t="s">
        <v>1543</v>
      </c>
      <c r="E584" s="419" t="s">
        <v>866</v>
      </c>
      <c r="F584" s="317">
        <v>2015</v>
      </c>
      <c r="G584" s="421">
        <v>723435</v>
      </c>
      <c r="H584" s="422">
        <f t="shared" si="28"/>
        <v>723</v>
      </c>
      <c r="I584" s="258">
        <f t="shared" si="29"/>
        <v>2222</v>
      </c>
    </row>
    <row r="585" spans="1:9" hidden="1" x14ac:dyDescent="0.2">
      <c r="A585" s="418" t="str">
        <f t="shared" si="27"/>
        <v>22812015</v>
      </c>
      <c r="B585" s="419" t="s">
        <v>865</v>
      </c>
      <c r="C585" s="423" t="s">
        <v>1512</v>
      </c>
      <c r="D585" s="419" t="s">
        <v>1544</v>
      </c>
      <c r="E585" s="419" t="s">
        <v>866</v>
      </c>
      <c r="F585" s="317">
        <v>2015</v>
      </c>
      <c r="G585" s="421">
        <v>831821</v>
      </c>
      <c r="H585" s="422">
        <f t="shared" si="28"/>
        <v>832</v>
      </c>
      <c r="I585" s="258">
        <f t="shared" si="29"/>
        <v>2281</v>
      </c>
    </row>
    <row r="586" spans="1:9" hidden="1" x14ac:dyDescent="0.2">
      <c r="A586" s="418" t="str">
        <f t="shared" si="27"/>
        <v>24032015</v>
      </c>
      <c r="B586" s="419" t="s">
        <v>865</v>
      </c>
      <c r="C586" s="423" t="s">
        <v>1513</v>
      </c>
      <c r="D586" s="419" t="s">
        <v>1545</v>
      </c>
      <c r="E586" s="419" t="s">
        <v>866</v>
      </c>
      <c r="F586" s="317">
        <v>2015</v>
      </c>
      <c r="G586" s="421">
        <v>50672</v>
      </c>
      <c r="H586" s="422">
        <f t="shared" si="28"/>
        <v>51</v>
      </c>
      <c r="I586" s="258">
        <f t="shared" si="29"/>
        <v>2403</v>
      </c>
    </row>
    <row r="587" spans="1:9" hidden="1" x14ac:dyDescent="0.2">
      <c r="A587" s="418" t="str">
        <f t="shared" si="27"/>
        <v>24512015</v>
      </c>
      <c r="B587" s="419" t="s">
        <v>865</v>
      </c>
      <c r="C587" s="423" t="s">
        <v>1530</v>
      </c>
      <c r="D587" s="419" t="s">
        <v>1558</v>
      </c>
      <c r="E587" s="419" t="s">
        <v>866</v>
      </c>
      <c r="F587" s="317">
        <v>2015</v>
      </c>
      <c r="G587" s="421">
        <v>21221</v>
      </c>
      <c r="H587" s="422">
        <f t="shared" si="28"/>
        <v>21</v>
      </c>
      <c r="I587" s="258">
        <f t="shared" si="29"/>
        <v>2451</v>
      </c>
    </row>
    <row r="588" spans="1:9" hidden="1" x14ac:dyDescent="0.2">
      <c r="A588" s="418" t="str">
        <f t="shared" si="27"/>
        <v>24722015</v>
      </c>
      <c r="B588" s="419" t="s">
        <v>865</v>
      </c>
      <c r="C588" s="423" t="s">
        <v>1514</v>
      </c>
      <c r="D588" s="419" t="s">
        <v>1546</v>
      </c>
      <c r="E588" s="419" t="s">
        <v>866</v>
      </c>
      <c r="F588" s="317">
        <v>2015</v>
      </c>
      <c r="G588" s="421">
        <v>818212</v>
      </c>
      <c r="H588" s="422">
        <f t="shared" si="28"/>
        <v>818</v>
      </c>
      <c r="I588" s="258">
        <f t="shared" si="29"/>
        <v>2472</v>
      </c>
    </row>
    <row r="589" spans="1:9" hidden="1" x14ac:dyDescent="0.2">
      <c r="A589" s="418" t="str">
        <f t="shared" si="27"/>
        <v>24752015</v>
      </c>
      <c r="B589" s="419" t="s">
        <v>865</v>
      </c>
      <c r="C589" s="423" t="s">
        <v>1515</v>
      </c>
      <c r="D589" s="419" t="s">
        <v>1547</v>
      </c>
      <c r="E589" s="419" t="s">
        <v>866</v>
      </c>
      <c r="F589" s="317">
        <v>2015</v>
      </c>
      <c r="G589" s="421">
        <v>8055</v>
      </c>
      <c r="H589" s="422">
        <f t="shared" si="28"/>
        <v>8</v>
      </c>
      <c r="I589" s="258">
        <f t="shared" si="29"/>
        <v>2475</v>
      </c>
    </row>
    <row r="590" spans="1:9" hidden="1" x14ac:dyDescent="0.2">
      <c r="A590" s="418" t="str">
        <f t="shared" si="27"/>
        <v>25632015</v>
      </c>
      <c r="B590" s="419" t="s">
        <v>865</v>
      </c>
      <c r="C590" s="423" t="s">
        <v>1516</v>
      </c>
      <c r="D590" s="419" t="s">
        <v>1548</v>
      </c>
      <c r="E590" s="419" t="s">
        <v>866</v>
      </c>
      <c r="F590" s="317">
        <v>2015</v>
      </c>
      <c r="G590" s="421">
        <v>682050</v>
      </c>
      <c r="H590" s="422">
        <f t="shared" si="28"/>
        <v>682</v>
      </c>
      <c r="I590" s="258">
        <f t="shared" si="29"/>
        <v>2563</v>
      </c>
    </row>
    <row r="591" spans="1:9" hidden="1" x14ac:dyDescent="0.2">
      <c r="A591" s="418" t="str">
        <f t="shared" si="27"/>
        <v>26092015</v>
      </c>
      <c r="B591" s="419" t="s">
        <v>865</v>
      </c>
      <c r="C591" s="423" t="s">
        <v>1517</v>
      </c>
      <c r="D591" s="419" t="s">
        <v>1549</v>
      </c>
      <c r="E591" s="419" t="s">
        <v>866</v>
      </c>
      <c r="F591" s="317">
        <v>2015</v>
      </c>
      <c r="G591" s="421">
        <v>394447</v>
      </c>
      <c r="H591" s="422">
        <f t="shared" si="28"/>
        <v>394</v>
      </c>
      <c r="I591" s="258">
        <f t="shared" si="29"/>
        <v>2609</v>
      </c>
    </row>
    <row r="592" spans="1:9" hidden="1" x14ac:dyDescent="0.2">
      <c r="A592" s="418" t="str">
        <f t="shared" si="27"/>
        <v>26512015</v>
      </c>
      <c r="B592" s="419" t="s">
        <v>865</v>
      </c>
      <c r="C592" s="423" t="s">
        <v>1518</v>
      </c>
      <c r="D592" s="419" t="s">
        <v>1550</v>
      </c>
      <c r="E592" s="419" t="s">
        <v>866</v>
      </c>
      <c r="F592" s="317">
        <v>2015</v>
      </c>
      <c r="G592" s="421">
        <v>2803116</v>
      </c>
      <c r="H592" s="422">
        <f t="shared" si="28"/>
        <v>2803</v>
      </c>
      <c r="I592" s="258">
        <f t="shared" si="29"/>
        <v>2651</v>
      </c>
    </row>
    <row r="593" spans="1:9" hidden="1" x14ac:dyDescent="0.2">
      <c r="A593" s="418" t="str">
        <f t="shared" si="27"/>
        <v>26612015</v>
      </c>
      <c r="B593" s="419" t="s">
        <v>865</v>
      </c>
      <c r="C593" s="423" t="s">
        <v>1519</v>
      </c>
      <c r="D593" s="419" t="s">
        <v>1551</v>
      </c>
      <c r="E593" s="419" t="s">
        <v>866</v>
      </c>
      <c r="F593" s="317">
        <v>2015</v>
      </c>
      <c r="G593" s="421">
        <v>912831</v>
      </c>
      <c r="H593" s="422">
        <f t="shared" si="28"/>
        <v>913</v>
      </c>
      <c r="I593" s="258">
        <f t="shared" si="29"/>
        <v>2661</v>
      </c>
    </row>
    <row r="594" spans="1:9" hidden="1" x14ac:dyDescent="0.2">
      <c r="A594" s="418" t="str">
        <f t="shared" si="27"/>
        <v>28132015</v>
      </c>
      <c r="B594" s="419" t="s">
        <v>865</v>
      </c>
      <c r="C594" s="423" t="s">
        <v>1520</v>
      </c>
      <c r="D594" s="419" t="s">
        <v>1552</v>
      </c>
      <c r="E594" s="419" t="s">
        <v>866</v>
      </c>
      <c r="F594" s="317">
        <v>2015</v>
      </c>
      <c r="G594" s="421">
        <v>2170797</v>
      </c>
      <c r="H594" s="422">
        <f t="shared" si="28"/>
        <v>2171</v>
      </c>
      <c r="I594" s="258">
        <f t="shared" si="29"/>
        <v>2813</v>
      </c>
    </row>
    <row r="595" spans="1:9" hidden="1" x14ac:dyDescent="0.2">
      <c r="A595" s="418" t="str">
        <f t="shared" si="27"/>
        <v>29142015</v>
      </c>
      <c r="B595" s="419" t="s">
        <v>865</v>
      </c>
      <c r="C595" s="423" t="s">
        <v>1531</v>
      </c>
      <c r="D595" s="419" t="s">
        <v>1559</v>
      </c>
      <c r="E595" s="419" t="s">
        <v>866</v>
      </c>
      <c r="F595" s="317">
        <v>2015</v>
      </c>
      <c r="G595" s="421">
        <v>50000</v>
      </c>
      <c r="H595" s="422">
        <f t="shared" si="28"/>
        <v>50</v>
      </c>
      <c r="I595" s="258">
        <f t="shared" si="29"/>
        <v>2914</v>
      </c>
    </row>
    <row r="596" spans="1:9" hidden="1" x14ac:dyDescent="0.2">
      <c r="A596" s="418" t="str">
        <f t="shared" si="27"/>
        <v>29212015</v>
      </c>
      <c r="B596" s="419" t="s">
        <v>865</v>
      </c>
      <c r="C596" s="423" t="s">
        <v>1521</v>
      </c>
      <c r="D596" s="419" t="s">
        <v>1553</v>
      </c>
      <c r="E596" s="419" t="s">
        <v>866</v>
      </c>
      <c r="F596" s="317">
        <v>2015</v>
      </c>
      <c r="G596" s="421">
        <v>1628</v>
      </c>
      <c r="H596" s="422">
        <f t="shared" si="28"/>
        <v>2</v>
      </c>
      <c r="I596" s="258">
        <f t="shared" si="29"/>
        <v>2921</v>
      </c>
    </row>
    <row r="597" spans="1:9" hidden="1" x14ac:dyDescent="0.2">
      <c r="A597" s="418" t="str">
        <f t="shared" si="27"/>
        <v>29232015</v>
      </c>
      <c r="B597" s="419" t="s">
        <v>865</v>
      </c>
      <c r="C597" s="423" t="s">
        <v>1522</v>
      </c>
      <c r="D597" s="419" t="s">
        <v>1554</v>
      </c>
      <c r="E597" s="419" t="s">
        <v>866</v>
      </c>
      <c r="F597" s="317">
        <v>2015</v>
      </c>
      <c r="G597" s="421">
        <v>1920521</v>
      </c>
      <c r="H597" s="422">
        <f t="shared" si="28"/>
        <v>1921</v>
      </c>
      <c r="I597" s="258">
        <f t="shared" si="29"/>
        <v>2923</v>
      </c>
    </row>
    <row r="598" spans="1:9" hidden="1" x14ac:dyDescent="0.2">
      <c r="A598" s="418" t="str">
        <f t="shared" si="27"/>
        <v>29262015</v>
      </c>
      <c r="B598" s="419" t="s">
        <v>865</v>
      </c>
      <c r="C598" s="423" t="s">
        <v>1523</v>
      </c>
      <c r="D598" s="419" t="s">
        <v>1555</v>
      </c>
      <c r="E598" s="419" t="s">
        <v>866</v>
      </c>
      <c r="F598" s="317">
        <v>2015</v>
      </c>
      <c r="G598" s="421">
        <v>162799</v>
      </c>
      <c r="H598" s="422">
        <f t="shared" si="28"/>
        <v>163</v>
      </c>
      <c r="I598" s="258">
        <f t="shared" si="29"/>
        <v>2926</v>
      </c>
    </row>
    <row r="599" spans="1:9" hidden="1" x14ac:dyDescent="0.2">
      <c r="A599" s="418" t="str">
        <f t="shared" si="27"/>
        <v>29282015</v>
      </c>
      <c r="B599" s="419" t="s">
        <v>865</v>
      </c>
      <c r="C599" s="423" t="s">
        <v>1524</v>
      </c>
      <c r="D599" s="419" t="s">
        <v>1556</v>
      </c>
      <c r="E599" s="419" t="s">
        <v>866</v>
      </c>
      <c r="F599" s="317">
        <v>2015</v>
      </c>
      <c r="G599" s="421">
        <v>980479</v>
      </c>
      <c r="H599" s="422">
        <f t="shared" si="28"/>
        <v>980</v>
      </c>
      <c r="I599" s="258">
        <f t="shared" si="29"/>
        <v>2928</v>
      </c>
    </row>
    <row r="600" spans="1:9" hidden="1" x14ac:dyDescent="0.2">
      <c r="A600" s="418" t="str">
        <f t="shared" si="27"/>
        <v>29652015</v>
      </c>
      <c r="B600" s="419" t="s">
        <v>865</v>
      </c>
      <c r="C600" s="423" t="s">
        <v>1525</v>
      </c>
      <c r="D600" s="419" t="s">
        <v>1557</v>
      </c>
      <c r="E600" s="419" t="s">
        <v>866</v>
      </c>
      <c r="F600" s="317">
        <v>2015</v>
      </c>
      <c r="G600" s="421">
        <v>4046412</v>
      </c>
      <c r="H600" s="422">
        <f t="shared" si="28"/>
        <v>4046</v>
      </c>
      <c r="I600" s="258">
        <f t="shared" si="29"/>
        <v>2965</v>
      </c>
    </row>
    <row r="601" spans="1:9" hidden="1" x14ac:dyDescent="0.2">
      <c r="A601" s="418" t="str">
        <f t="shared" si="27"/>
        <v>47772015</v>
      </c>
      <c r="B601" s="419" t="s">
        <v>865</v>
      </c>
      <c r="C601" s="423" t="s">
        <v>935</v>
      </c>
      <c r="D601" s="419" t="s">
        <v>1165</v>
      </c>
      <c r="E601" s="419" t="s">
        <v>866</v>
      </c>
      <c r="F601" s="317">
        <v>2015</v>
      </c>
      <c r="G601" s="421">
        <v>44402</v>
      </c>
      <c r="H601" s="422">
        <f t="shared" si="28"/>
        <v>44</v>
      </c>
      <c r="I601" s="258">
        <f t="shared" si="29"/>
        <v>4777</v>
      </c>
    </row>
    <row r="602" spans="1:9" hidden="1" x14ac:dyDescent="0.2">
      <c r="A602" s="418" t="str">
        <f t="shared" si="27"/>
        <v>74052015</v>
      </c>
      <c r="B602" s="419" t="s">
        <v>865</v>
      </c>
      <c r="C602" s="423" t="s">
        <v>936</v>
      </c>
      <c r="D602" s="419" t="s">
        <v>1166</v>
      </c>
      <c r="E602" s="419" t="s">
        <v>866</v>
      </c>
      <c r="F602" s="317">
        <v>2015</v>
      </c>
      <c r="G602" s="421">
        <v>96227</v>
      </c>
      <c r="H602" s="422">
        <f t="shared" si="28"/>
        <v>96</v>
      </c>
      <c r="I602" s="258">
        <f t="shared" si="29"/>
        <v>7405</v>
      </c>
    </row>
    <row r="603" spans="1:9" hidden="1" x14ac:dyDescent="0.2">
      <c r="A603" s="418" t="str">
        <f t="shared" si="27"/>
        <v>74212015</v>
      </c>
      <c r="B603" s="419" t="s">
        <v>865</v>
      </c>
      <c r="C603" s="423" t="s">
        <v>938</v>
      </c>
      <c r="D603" s="419" t="s">
        <v>1168</v>
      </c>
      <c r="E603" s="419" t="s">
        <v>866</v>
      </c>
      <c r="F603" s="317">
        <v>2015</v>
      </c>
      <c r="G603" s="421">
        <v>5739543</v>
      </c>
      <c r="H603" s="422">
        <f t="shared" si="28"/>
        <v>5740</v>
      </c>
      <c r="I603" s="258">
        <f t="shared" si="29"/>
        <v>7421</v>
      </c>
    </row>
    <row r="604" spans="1:9" hidden="1" x14ac:dyDescent="0.2">
      <c r="A604" s="418" t="str">
        <f t="shared" si="27"/>
        <v>74242015</v>
      </c>
      <c r="B604" s="419" t="s">
        <v>865</v>
      </c>
      <c r="C604" s="423" t="s">
        <v>939</v>
      </c>
      <c r="D604" s="419" t="s">
        <v>1169</v>
      </c>
      <c r="E604" s="419" t="s">
        <v>866</v>
      </c>
      <c r="F604" s="317">
        <v>2015</v>
      </c>
      <c r="G604" s="421">
        <v>8077775</v>
      </c>
      <c r="H604" s="422">
        <f t="shared" si="28"/>
        <v>8078</v>
      </c>
      <c r="I604" s="258">
        <f t="shared" si="29"/>
        <v>7424</v>
      </c>
    </row>
    <row r="605" spans="1:9" hidden="1" x14ac:dyDescent="0.2">
      <c r="A605" s="418" t="str">
        <f t="shared" si="27"/>
        <v>74282015</v>
      </c>
      <c r="B605" s="419" t="s">
        <v>865</v>
      </c>
      <c r="C605" s="423" t="s">
        <v>940</v>
      </c>
      <c r="D605" s="419" t="s">
        <v>1170</v>
      </c>
      <c r="E605" s="419" t="s">
        <v>866</v>
      </c>
      <c r="F605" s="317">
        <v>2015</v>
      </c>
      <c r="G605" s="421">
        <v>53927673</v>
      </c>
      <c r="H605" s="422">
        <f t="shared" si="28"/>
        <v>53928</v>
      </c>
      <c r="I605" s="258">
        <f t="shared" si="29"/>
        <v>7428</v>
      </c>
    </row>
    <row r="606" spans="1:9" hidden="1" x14ac:dyDescent="0.2">
      <c r="A606" s="418" t="str">
        <f t="shared" si="27"/>
        <v>74452015</v>
      </c>
      <c r="B606" s="419" t="s">
        <v>865</v>
      </c>
      <c r="C606" s="423" t="s">
        <v>942</v>
      </c>
      <c r="D606" s="419" t="s">
        <v>1171</v>
      </c>
      <c r="E606" s="419" t="s">
        <v>866</v>
      </c>
      <c r="F606" s="317">
        <v>2015</v>
      </c>
      <c r="G606" s="421">
        <v>96227</v>
      </c>
      <c r="H606" s="422">
        <f t="shared" si="28"/>
        <v>96</v>
      </c>
      <c r="I606" s="258">
        <f t="shared" si="29"/>
        <v>7445</v>
      </c>
    </row>
    <row r="607" spans="1:9" hidden="1" x14ac:dyDescent="0.2">
      <c r="A607" s="418" t="str">
        <f t="shared" si="27"/>
        <v>9082015</v>
      </c>
      <c r="B607" s="419" t="s">
        <v>865</v>
      </c>
      <c r="C607" s="423" t="s">
        <v>1526</v>
      </c>
      <c r="D607" s="419" t="s">
        <v>1086</v>
      </c>
      <c r="E607" s="419" t="s">
        <v>1087</v>
      </c>
      <c r="F607" s="317">
        <v>2015</v>
      </c>
      <c r="G607" s="421">
        <v>978</v>
      </c>
      <c r="H607" s="422">
        <f t="shared" si="28"/>
        <v>978</v>
      </c>
      <c r="I607" s="258">
        <f t="shared" si="29"/>
        <v>908</v>
      </c>
    </row>
    <row r="608" spans="1:9" hidden="1" x14ac:dyDescent="0.2">
      <c r="A608" s="418" t="str">
        <f t="shared" si="27"/>
        <v>9092015</v>
      </c>
      <c r="B608" s="419" t="s">
        <v>865</v>
      </c>
      <c r="C608" s="423" t="s">
        <v>1527</v>
      </c>
      <c r="D608" s="419" t="s">
        <v>1088</v>
      </c>
      <c r="E608" s="419" t="s">
        <v>1087</v>
      </c>
      <c r="F608" s="317">
        <v>2015</v>
      </c>
      <c r="G608" s="421">
        <v>29</v>
      </c>
      <c r="H608" s="422">
        <f t="shared" si="28"/>
        <v>29</v>
      </c>
      <c r="I608" s="258">
        <f t="shared" si="29"/>
        <v>909</v>
      </c>
    </row>
    <row r="609" spans="1:9" hidden="1" x14ac:dyDescent="0.2">
      <c r="A609" s="418" t="str">
        <f t="shared" si="27"/>
        <v>9122015</v>
      </c>
      <c r="B609" s="419" t="s">
        <v>865</v>
      </c>
      <c r="C609" s="423" t="s">
        <v>1528</v>
      </c>
      <c r="D609" s="419" t="s">
        <v>1091</v>
      </c>
      <c r="E609" s="419" t="s">
        <v>1087</v>
      </c>
      <c r="F609" s="317">
        <v>2015</v>
      </c>
      <c r="G609" s="421">
        <v>45</v>
      </c>
      <c r="H609" s="422">
        <f t="shared" si="28"/>
        <v>45</v>
      </c>
      <c r="I609" s="258">
        <f t="shared" si="29"/>
        <v>912</v>
      </c>
    </row>
    <row r="610" spans="1:9" hidden="1" x14ac:dyDescent="0.2">
      <c r="A610" s="418" t="str">
        <f t="shared" si="27"/>
        <v>9132015</v>
      </c>
      <c r="B610" s="419" t="s">
        <v>865</v>
      </c>
      <c r="C610" s="423" t="s">
        <v>1529</v>
      </c>
      <c r="D610" s="419" t="s">
        <v>1092</v>
      </c>
      <c r="E610" s="419" t="s">
        <v>1087</v>
      </c>
      <c r="F610" s="317">
        <v>2015</v>
      </c>
      <c r="G610" s="421">
        <v>626</v>
      </c>
      <c r="H610" s="422">
        <f t="shared" si="28"/>
        <v>626</v>
      </c>
      <c r="I610" s="258">
        <f t="shared" si="29"/>
        <v>913</v>
      </c>
    </row>
    <row r="611" spans="1:9" hidden="1" x14ac:dyDescent="0.2">
      <c r="A611" s="418" t="str">
        <f t="shared" si="27"/>
        <v>632016</v>
      </c>
      <c r="B611" s="419" t="s">
        <v>865</v>
      </c>
      <c r="C611" s="423" t="s">
        <v>1232</v>
      </c>
      <c r="D611" s="419" t="s">
        <v>1539</v>
      </c>
      <c r="E611" s="419" t="s">
        <v>1231</v>
      </c>
      <c r="F611" s="317">
        <v>2016</v>
      </c>
      <c r="G611" s="421">
        <v>0</v>
      </c>
      <c r="H611" s="422">
        <f t="shared" si="28"/>
        <v>0</v>
      </c>
      <c r="I611" s="258">
        <f t="shared" si="29"/>
        <v>63</v>
      </c>
    </row>
    <row r="612" spans="1:9" hidden="1" x14ac:dyDescent="0.2">
      <c r="A612" s="418" t="str">
        <f t="shared" si="27"/>
        <v>642016</v>
      </c>
      <c r="B612" s="419" t="s">
        <v>865</v>
      </c>
      <c r="C612" s="423" t="s">
        <v>1233</v>
      </c>
      <c r="D612" s="419" t="s">
        <v>1539</v>
      </c>
      <c r="E612" s="419" t="s">
        <v>1231</v>
      </c>
      <c r="F612" s="317">
        <v>2016</v>
      </c>
      <c r="G612" s="421">
        <v>0</v>
      </c>
      <c r="H612" s="422">
        <f t="shared" si="28"/>
        <v>0</v>
      </c>
      <c r="I612" s="258">
        <f t="shared" si="29"/>
        <v>64</v>
      </c>
    </row>
    <row r="613" spans="1:9" hidden="1" x14ac:dyDescent="0.2">
      <c r="A613" s="418" t="str">
        <f t="shared" si="27"/>
        <v>52016</v>
      </c>
      <c r="B613" s="419" t="s">
        <v>865</v>
      </c>
      <c r="C613" s="423" t="s">
        <v>1234</v>
      </c>
      <c r="D613" s="419" t="s">
        <v>64</v>
      </c>
      <c r="E613" s="419" t="s">
        <v>866</v>
      </c>
      <c r="F613" s="317">
        <v>2016</v>
      </c>
      <c r="G613" s="421">
        <v>12178973</v>
      </c>
      <c r="H613" s="422">
        <f t="shared" si="28"/>
        <v>12179</v>
      </c>
      <c r="I613" s="258">
        <f t="shared" si="29"/>
        <v>5</v>
      </c>
    </row>
    <row r="614" spans="1:9" hidden="1" x14ac:dyDescent="0.2">
      <c r="A614" s="418" t="str">
        <f t="shared" si="27"/>
        <v>62016</v>
      </c>
      <c r="B614" s="419" t="s">
        <v>865</v>
      </c>
      <c r="C614" s="423" t="s">
        <v>1235</v>
      </c>
      <c r="D614" s="419" t="s">
        <v>869</v>
      </c>
      <c r="E614" s="419" t="s">
        <v>866</v>
      </c>
      <c r="F614" s="317">
        <v>2016</v>
      </c>
      <c r="G614" s="421">
        <v>8592594</v>
      </c>
      <c r="H614" s="422">
        <f t="shared" si="28"/>
        <v>8593</v>
      </c>
      <c r="I614" s="258">
        <f t="shared" si="29"/>
        <v>6</v>
      </c>
    </row>
    <row r="615" spans="1:9" hidden="1" x14ac:dyDescent="0.2">
      <c r="A615" s="418" t="str">
        <f t="shared" si="27"/>
        <v>72016</v>
      </c>
      <c r="B615" s="419" t="s">
        <v>865</v>
      </c>
      <c r="C615" s="423" t="s">
        <v>1236</v>
      </c>
      <c r="D615" s="419" t="s">
        <v>874</v>
      </c>
      <c r="E615" s="419" t="s">
        <v>866</v>
      </c>
      <c r="F615" s="317">
        <v>2016</v>
      </c>
      <c r="G615" s="421">
        <v>1568240</v>
      </c>
      <c r="H615" s="422">
        <f t="shared" si="28"/>
        <v>1568</v>
      </c>
      <c r="I615" s="258">
        <f t="shared" si="29"/>
        <v>7</v>
      </c>
    </row>
    <row r="616" spans="1:9" hidden="1" x14ac:dyDescent="0.2">
      <c r="A616" s="418" t="str">
        <f t="shared" si="27"/>
        <v>82016</v>
      </c>
      <c r="B616" s="419" t="s">
        <v>865</v>
      </c>
      <c r="C616" s="423" t="s">
        <v>1237</v>
      </c>
      <c r="D616" s="419" t="s">
        <v>877</v>
      </c>
      <c r="E616" s="419" t="s">
        <v>866</v>
      </c>
      <c r="F616" s="317">
        <v>2016</v>
      </c>
      <c r="G616" s="421">
        <v>2022282</v>
      </c>
      <c r="H616" s="422">
        <f t="shared" si="28"/>
        <v>2022</v>
      </c>
      <c r="I616" s="258">
        <f t="shared" si="29"/>
        <v>8</v>
      </c>
    </row>
    <row r="617" spans="1:9" hidden="1" x14ac:dyDescent="0.2">
      <c r="A617" s="418" t="str">
        <f t="shared" si="27"/>
        <v>92016</v>
      </c>
      <c r="B617" s="419" t="s">
        <v>865</v>
      </c>
      <c r="C617" s="423" t="s">
        <v>1238</v>
      </c>
      <c r="D617" s="419" t="s">
        <v>878</v>
      </c>
      <c r="E617" s="419" t="s">
        <v>866</v>
      </c>
      <c r="F617" s="317">
        <v>2016</v>
      </c>
      <c r="G617" s="421">
        <v>1000</v>
      </c>
      <c r="H617" s="422">
        <f t="shared" si="28"/>
        <v>1</v>
      </c>
      <c r="I617" s="258">
        <f t="shared" si="29"/>
        <v>9</v>
      </c>
    </row>
    <row r="618" spans="1:9" hidden="1" x14ac:dyDescent="0.2">
      <c r="A618" s="418" t="str">
        <f t="shared" si="27"/>
        <v>112016</v>
      </c>
      <c r="B618" s="419" t="s">
        <v>865</v>
      </c>
      <c r="C618" s="423" t="s">
        <v>1239</v>
      </c>
      <c r="D618" s="419" t="s">
        <v>879</v>
      </c>
      <c r="E618" s="419" t="s">
        <v>866</v>
      </c>
      <c r="F618" s="317">
        <v>2016</v>
      </c>
      <c r="G618" s="421">
        <v>1422072</v>
      </c>
      <c r="H618" s="422">
        <f t="shared" si="28"/>
        <v>1422</v>
      </c>
      <c r="I618" s="258">
        <f t="shared" si="29"/>
        <v>11</v>
      </c>
    </row>
    <row r="619" spans="1:9" hidden="1" x14ac:dyDescent="0.2">
      <c r="A619" s="418" t="str">
        <f t="shared" si="27"/>
        <v>122016</v>
      </c>
      <c r="B619" s="419" t="s">
        <v>865</v>
      </c>
      <c r="C619" s="423" t="s">
        <v>1240</v>
      </c>
      <c r="D619" s="419" t="s">
        <v>880</v>
      </c>
      <c r="E619" s="419" t="s">
        <v>866</v>
      </c>
      <c r="F619" s="317">
        <v>2016</v>
      </c>
      <c r="G619" s="421">
        <v>68326240</v>
      </c>
      <c r="H619" s="422">
        <f t="shared" si="28"/>
        <v>68326</v>
      </c>
      <c r="I619" s="258">
        <f t="shared" si="29"/>
        <v>12</v>
      </c>
    </row>
    <row r="620" spans="1:9" hidden="1" x14ac:dyDescent="0.2">
      <c r="A620" s="418" t="str">
        <f t="shared" si="27"/>
        <v>132016</v>
      </c>
      <c r="B620" s="419" t="s">
        <v>865</v>
      </c>
      <c r="C620" s="423" t="s">
        <v>1241</v>
      </c>
      <c r="D620" s="419" t="s">
        <v>881</v>
      </c>
      <c r="E620" s="419" t="s">
        <v>866</v>
      </c>
      <c r="F620" s="317">
        <v>2016</v>
      </c>
      <c r="G620" s="421">
        <v>3272311</v>
      </c>
      <c r="H620" s="422">
        <f t="shared" si="28"/>
        <v>3272</v>
      </c>
      <c r="I620" s="258">
        <f t="shared" si="29"/>
        <v>13</v>
      </c>
    </row>
    <row r="621" spans="1:9" hidden="1" x14ac:dyDescent="0.2">
      <c r="A621" s="418" t="str">
        <f t="shared" si="27"/>
        <v>162016</v>
      </c>
      <c r="B621" s="419" t="s">
        <v>865</v>
      </c>
      <c r="C621" s="423" t="s">
        <v>1242</v>
      </c>
      <c r="D621" s="419" t="s">
        <v>882</v>
      </c>
      <c r="E621" s="419" t="s">
        <v>866</v>
      </c>
      <c r="F621" s="317">
        <v>2016</v>
      </c>
      <c r="G621" s="421">
        <v>184362</v>
      </c>
      <c r="H621" s="422">
        <f t="shared" si="28"/>
        <v>184</v>
      </c>
      <c r="I621" s="258">
        <f t="shared" si="29"/>
        <v>16</v>
      </c>
    </row>
    <row r="622" spans="1:9" hidden="1" x14ac:dyDescent="0.2">
      <c r="A622" s="418" t="str">
        <f t="shared" si="27"/>
        <v>342016</v>
      </c>
      <c r="B622" s="419" t="s">
        <v>865</v>
      </c>
      <c r="C622" s="423" t="s">
        <v>1243</v>
      </c>
      <c r="D622" s="419" t="s">
        <v>843</v>
      </c>
      <c r="E622" s="419" t="s">
        <v>866</v>
      </c>
      <c r="F622" s="317">
        <v>2016</v>
      </c>
      <c r="G622" s="421">
        <v>33356008</v>
      </c>
      <c r="H622" s="422">
        <f t="shared" si="28"/>
        <v>33356</v>
      </c>
      <c r="I622" s="258">
        <f t="shared" si="29"/>
        <v>34</v>
      </c>
    </row>
    <row r="623" spans="1:9" hidden="1" x14ac:dyDescent="0.2">
      <c r="A623" s="418" t="str">
        <f t="shared" si="27"/>
        <v>362016</v>
      </c>
      <c r="B623" s="419" t="s">
        <v>865</v>
      </c>
      <c r="C623" s="423" t="s">
        <v>1244</v>
      </c>
      <c r="D623" s="419" t="s">
        <v>883</v>
      </c>
      <c r="E623" s="419" t="s">
        <v>866</v>
      </c>
      <c r="F623" s="317">
        <v>2016</v>
      </c>
      <c r="G623" s="421">
        <v>1020199</v>
      </c>
      <c r="H623" s="422">
        <f t="shared" si="28"/>
        <v>1020</v>
      </c>
      <c r="I623" s="258">
        <f t="shared" si="29"/>
        <v>36</v>
      </c>
    </row>
    <row r="624" spans="1:9" hidden="1" x14ac:dyDescent="0.2">
      <c r="A624" s="418" t="str">
        <f t="shared" si="27"/>
        <v>552016</v>
      </c>
      <c r="B624" s="419" t="s">
        <v>865</v>
      </c>
      <c r="C624" s="423" t="s">
        <v>1245</v>
      </c>
      <c r="D624" s="419" t="s">
        <v>884</v>
      </c>
      <c r="E624" s="419" t="s">
        <v>866</v>
      </c>
      <c r="F624" s="317">
        <v>2016</v>
      </c>
      <c r="G624" s="421">
        <v>3922378</v>
      </c>
      <c r="H624" s="422">
        <f t="shared" si="28"/>
        <v>3922</v>
      </c>
      <c r="I624" s="258">
        <f t="shared" si="29"/>
        <v>55</v>
      </c>
    </row>
    <row r="625" spans="1:9" hidden="1" x14ac:dyDescent="0.2">
      <c r="A625" s="418" t="str">
        <f t="shared" si="27"/>
        <v>592016</v>
      </c>
      <c r="B625" s="419" t="s">
        <v>865</v>
      </c>
      <c r="C625" s="423" t="s">
        <v>1246</v>
      </c>
      <c r="D625" s="419" t="s">
        <v>885</v>
      </c>
      <c r="E625" s="419" t="s">
        <v>866</v>
      </c>
      <c r="F625" s="317">
        <v>2016</v>
      </c>
      <c r="G625" s="421">
        <v>144413</v>
      </c>
      <c r="H625" s="422">
        <f t="shared" si="28"/>
        <v>144</v>
      </c>
      <c r="I625" s="258">
        <f t="shared" si="29"/>
        <v>59</v>
      </c>
    </row>
    <row r="626" spans="1:9" hidden="1" x14ac:dyDescent="0.2">
      <c r="A626" s="418" t="str">
        <f t="shared" si="27"/>
        <v>832016</v>
      </c>
      <c r="B626" s="419" t="s">
        <v>865</v>
      </c>
      <c r="C626" s="423" t="s">
        <v>1247</v>
      </c>
      <c r="D626" s="419" t="s">
        <v>886</v>
      </c>
      <c r="E626" s="419" t="s">
        <v>866</v>
      </c>
      <c r="F626" s="317">
        <v>2016</v>
      </c>
      <c r="G626" s="421">
        <v>119993</v>
      </c>
      <c r="H626" s="422">
        <f t="shared" si="28"/>
        <v>120</v>
      </c>
      <c r="I626" s="258">
        <f t="shared" si="29"/>
        <v>83</v>
      </c>
    </row>
    <row r="627" spans="1:9" hidden="1" x14ac:dyDescent="0.2">
      <c r="A627" s="418" t="str">
        <f t="shared" si="27"/>
        <v>1012016</v>
      </c>
      <c r="B627" s="419" t="s">
        <v>865</v>
      </c>
      <c r="C627" s="423" t="s">
        <v>1248</v>
      </c>
      <c r="D627" s="419" t="s">
        <v>887</v>
      </c>
      <c r="E627" s="419" t="s">
        <v>866</v>
      </c>
      <c r="F627" s="317">
        <v>2016</v>
      </c>
      <c r="G627" s="421">
        <v>8560016</v>
      </c>
      <c r="H627" s="422">
        <f t="shared" si="28"/>
        <v>8560</v>
      </c>
      <c r="I627" s="258">
        <f t="shared" si="29"/>
        <v>101</v>
      </c>
    </row>
    <row r="628" spans="1:9" hidden="1" x14ac:dyDescent="0.2">
      <c r="A628" s="418" t="str">
        <f t="shared" si="27"/>
        <v>1042016</v>
      </c>
      <c r="B628" s="419" t="s">
        <v>865</v>
      </c>
      <c r="C628" s="423" t="s">
        <v>1249</v>
      </c>
      <c r="D628" s="419" t="s">
        <v>888</v>
      </c>
      <c r="E628" s="419" t="s">
        <v>866</v>
      </c>
      <c r="F628" s="317">
        <v>2016</v>
      </c>
      <c r="G628" s="421">
        <v>37883546</v>
      </c>
      <c r="H628" s="422">
        <f t="shared" si="28"/>
        <v>37884</v>
      </c>
      <c r="I628" s="258">
        <f t="shared" si="29"/>
        <v>104</v>
      </c>
    </row>
    <row r="629" spans="1:9" hidden="1" x14ac:dyDescent="0.2">
      <c r="A629" s="418" t="str">
        <f t="shared" si="27"/>
        <v>1052016</v>
      </c>
      <c r="B629" s="419" t="s">
        <v>865</v>
      </c>
      <c r="C629" s="423" t="s">
        <v>1250</v>
      </c>
      <c r="D629" s="419" t="s">
        <v>889</v>
      </c>
      <c r="E629" s="419" t="s">
        <v>866</v>
      </c>
      <c r="F629" s="317">
        <v>2016</v>
      </c>
      <c r="G629" s="421">
        <v>1586699</v>
      </c>
      <c r="H629" s="422">
        <f t="shared" si="28"/>
        <v>1587</v>
      </c>
      <c r="I629" s="258">
        <f t="shared" si="29"/>
        <v>105</v>
      </c>
    </row>
    <row r="630" spans="1:9" hidden="1" x14ac:dyDescent="0.2">
      <c r="A630" s="418" t="str">
        <f t="shared" si="27"/>
        <v>1062016</v>
      </c>
      <c r="B630" s="419" t="s">
        <v>865</v>
      </c>
      <c r="C630" s="423" t="s">
        <v>1251</v>
      </c>
      <c r="D630" s="419" t="s">
        <v>890</v>
      </c>
      <c r="E630" s="419" t="s">
        <v>866</v>
      </c>
      <c r="F630" s="317">
        <v>2016</v>
      </c>
      <c r="G630" s="421">
        <v>1746474</v>
      </c>
      <c r="H630" s="422">
        <f t="shared" si="28"/>
        <v>1746</v>
      </c>
      <c r="I630" s="258">
        <f t="shared" si="29"/>
        <v>106</v>
      </c>
    </row>
    <row r="631" spans="1:9" hidden="1" x14ac:dyDescent="0.2">
      <c r="A631" s="418" t="str">
        <f t="shared" si="27"/>
        <v>1072016</v>
      </c>
      <c r="B631" s="419" t="s">
        <v>865</v>
      </c>
      <c r="C631" s="423" t="s">
        <v>1252</v>
      </c>
      <c r="D631" s="419" t="s">
        <v>891</v>
      </c>
      <c r="E631" s="419" t="s">
        <v>866</v>
      </c>
      <c r="F631" s="317">
        <v>2016</v>
      </c>
      <c r="G631" s="421">
        <v>1899797</v>
      </c>
      <c r="H631" s="422">
        <f t="shared" si="28"/>
        <v>1900</v>
      </c>
      <c r="I631" s="258">
        <f t="shared" si="29"/>
        <v>107</v>
      </c>
    </row>
    <row r="632" spans="1:9" hidden="1" x14ac:dyDescent="0.2">
      <c r="A632" s="418" t="str">
        <f t="shared" si="27"/>
        <v>1082016</v>
      </c>
      <c r="B632" s="419" t="s">
        <v>865</v>
      </c>
      <c r="C632" s="423" t="s">
        <v>1253</v>
      </c>
      <c r="D632" s="419" t="s">
        <v>892</v>
      </c>
      <c r="E632" s="419" t="s">
        <v>866</v>
      </c>
      <c r="F632" s="317">
        <v>2016</v>
      </c>
      <c r="G632" s="421">
        <v>6710252</v>
      </c>
      <c r="H632" s="422">
        <f t="shared" si="28"/>
        <v>6710</v>
      </c>
      <c r="I632" s="258">
        <f t="shared" si="29"/>
        <v>108</v>
      </c>
    </row>
    <row r="633" spans="1:9" hidden="1" x14ac:dyDescent="0.2">
      <c r="A633" s="418" t="str">
        <f t="shared" si="27"/>
        <v>1092016</v>
      </c>
      <c r="B633" s="419" t="s">
        <v>865</v>
      </c>
      <c r="C633" s="423" t="s">
        <v>1254</v>
      </c>
      <c r="D633" s="419" t="s">
        <v>893</v>
      </c>
      <c r="E633" s="419" t="s">
        <v>866</v>
      </c>
      <c r="F633" s="317">
        <v>2016</v>
      </c>
      <c r="G633" s="421">
        <v>3031118</v>
      </c>
      <c r="H633" s="422">
        <f t="shared" si="28"/>
        <v>3031</v>
      </c>
      <c r="I633" s="258">
        <f t="shared" si="29"/>
        <v>109</v>
      </c>
    </row>
    <row r="634" spans="1:9" hidden="1" x14ac:dyDescent="0.2">
      <c r="A634" s="418" t="str">
        <f t="shared" si="27"/>
        <v>1102016</v>
      </c>
      <c r="B634" s="419" t="s">
        <v>865</v>
      </c>
      <c r="C634" s="423" t="s">
        <v>1255</v>
      </c>
      <c r="D634" s="419" t="s">
        <v>894</v>
      </c>
      <c r="E634" s="419" t="s">
        <v>866</v>
      </c>
      <c r="F634" s="317">
        <v>2016</v>
      </c>
      <c r="G634" s="421">
        <v>278937</v>
      </c>
      <c r="H634" s="422">
        <f t="shared" si="28"/>
        <v>279</v>
      </c>
      <c r="I634" s="258">
        <f t="shared" si="29"/>
        <v>110</v>
      </c>
    </row>
    <row r="635" spans="1:9" hidden="1" x14ac:dyDescent="0.2">
      <c r="A635" s="418" t="str">
        <f t="shared" si="27"/>
        <v>1112016</v>
      </c>
      <c r="B635" s="419" t="s">
        <v>865</v>
      </c>
      <c r="C635" s="423" t="s">
        <v>1256</v>
      </c>
      <c r="D635" s="419" t="s">
        <v>895</v>
      </c>
      <c r="E635" s="419" t="s">
        <v>866</v>
      </c>
      <c r="F635" s="317">
        <v>2016</v>
      </c>
      <c r="G635" s="421">
        <v>93812</v>
      </c>
      <c r="H635" s="422">
        <f t="shared" si="28"/>
        <v>94</v>
      </c>
      <c r="I635" s="258">
        <f t="shared" si="29"/>
        <v>111</v>
      </c>
    </row>
    <row r="636" spans="1:9" hidden="1" x14ac:dyDescent="0.2">
      <c r="A636" s="418" t="str">
        <f t="shared" si="27"/>
        <v>1122016</v>
      </c>
      <c r="B636" s="419" t="s">
        <v>865</v>
      </c>
      <c r="C636" s="423" t="s">
        <v>1257</v>
      </c>
      <c r="D636" s="419" t="s">
        <v>896</v>
      </c>
      <c r="E636" s="419" t="s">
        <v>866</v>
      </c>
      <c r="F636" s="317">
        <v>2016</v>
      </c>
      <c r="G636" s="421">
        <v>13942435</v>
      </c>
      <c r="H636" s="422">
        <f t="shared" si="28"/>
        <v>13942</v>
      </c>
      <c r="I636" s="258">
        <f t="shared" si="29"/>
        <v>112</v>
      </c>
    </row>
    <row r="637" spans="1:9" hidden="1" x14ac:dyDescent="0.2">
      <c r="A637" s="418" t="str">
        <f t="shared" si="27"/>
        <v>1132016</v>
      </c>
      <c r="B637" s="419" t="s">
        <v>865</v>
      </c>
      <c r="C637" s="423" t="s">
        <v>1258</v>
      </c>
      <c r="D637" s="419" t="s">
        <v>897</v>
      </c>
      <c r="E637" s="419" t="s">
        <v>866</v>
      </c>
      <c r="F637" s="317">
        <v>2016</v>
      </c>
      <c r="G637" s="421">
        <v>337456</v>
      </c>
      <c r="H637" s="422">
        <f t="shared" si="28"/>
        <v>337</v>
      </c>
      <c r="I637" s="258">
        <f t="shared" si="29"/>
        <v>113</v>
      </c>
    </row>
    <row r="638" spans="1:9" hidden="1" x14ac:dyDescent="0.2">
      <c r="A638" s="418" t="str">
        <f t="shared" si="27"/>
        <v>1142016</v>
      </c>
      <c r="B638" s="419" t="s">
        <v>865</v>
      </c>
      <c r="C638" s="423" t="s">
        <v>1259</v>
      </c>
      <c r="D638" s="419" t="s">
        <v>898</v>
      </c>
      <c r="E638" s="419" t="s">
        <v>866</v>
      </c>
      <c r="F638" s="317">
        <v>2016</v>
      </c>
      <c r="G638" s="421">
        <v>90642</v>
      </c>
      <c r="H638" s="422">
        <f t="shared" si="28"/>
        <v>91</v>
      </c>
      <c r="I638" s="258">
        <f t="shared" si="29"/>
        <v>114</v>
      </c>
    </row>
    <row r="639" spans="1:9" hidden="1" x14ac:dyDescent="0.2">
      <c r="A639" s="418" t="str">
        <f t="shared" si="27"/>
        <v>1192016</v>
      </c>
      <c r="B639" s="419" t="s">
        <v>865</v>
      </c>
      <c r="C639" s="423" t="s">
        <v>1260</v>
      </c>
      <c r="D639" s="419" t="s">
        <v>899</v>
      </c>
      <c r="E639" s="419" t="s">
        <v>866</v>
      </c>
      <c r="F639" s="317">
        <v>2016</v>
      </c>
      <c r="G639" s="421">
        <v>566015</v>
      </c>
      <c r="H639" s="422">
        <f t="shared" si="28"/>
        <v>566</v>
      </c>
      <c r="I639" s="258">
        <f t="shared" si="29"/>
        <v>119</v>
      </c>
    </row>
    <row r="640" spans="1:9" hidden="1" x14ac:dyDescent="0.2">
      <c r="A640" s="418" t="str">
        <f t="shared" si="27"/>
        <v>1322016</v>
      </c>
      <c r="B640" s="419" t="s">
        <v>865</v>
      </c>
      <c r="C640" s="423" t="s">
        <v>1261</v>
      </c>
      <c r="D640" s="419" t="s">
        <v>900</v>
      </c>
      <c r="E640" s="419" t="s">
        <v>866</v>
      </c>
      <c r="F640" s="317">
        <v>2016</v>
      </c>
      <c r="G640" s="421">
        <v>10580012</v>
      </c>
      <c r="H640" s="422">
        <f t="shared" si="28"/>
        <v>10580</v>
      </c>
      <c r="I640" s="258">
        <f t="shared" si="29"/>
        <v>132</v>
      </c>
    </row>
    <row r="641" spans="1:9" hidden="1" x14ac:dyDescent="0.2">
      <c r="A641" s="418" t="str">
        <f t="shared" si="27"/>
        <v>1342016</v>
      </c>
      <c r="B641" s="419" t="s">
        <v>865</v>
      </c>
      <c r="C641" s="423" t="s">
        <v>1262</v>
      </c>
      <c r="D641" s="419" t="s">
        <v>901</v>
      </c>
      <c r="E641" s="419" t="s">
        <v>866</v>
      </c>
      <c r="F641" s="317">
        <v>2016</v>
      </c>
      <c r="G641" s="421">
        <v>676415</v>
      </c>
      <c r="H641" s="422">
        <f t="shared" si="28"/>
        <v>676</v>
      </c>
      <c r="I641" s="258">
        <f t="shared" si="29"/>
        <v>134</v>
      </c>
    </row>
    <row r="642" spans="1:9" hidden="1" x14ac:dyDescent="0.2">
      <c r="A642" s="418" t="str">
        <f t="shared" ref="A642:A705" si="30">+VALUE(C642)&amp;F642</f>
        <v>1362016</v>
      </c>
      <c r="B642" s="419" t="s">
        <v>865</v>
      </c>
      <c r="C642" s="423" t="s">
        <v>1263</v>
      </c>
      <c r="D642" s="419" t="s">
        <v>902</v>
      </c>
      <c r="E642" s="419" t="s">
        <v>866</v>
      </c>
      <c r="F642" s="317">
        <v>2016</v>
      </c>
      <c r="G642" s="421">
        <v>205409</v>
      </c>
      <c r="H642" s="422">
        <f t="shared" si="28"/>
        <v>205</v>
      </c>
      <c r="I642" s="258">
        <f t="shared" si="29"/>
        <v>136</v>
      </c>
    </row>
    <row r="643" spans="1:9" hidden="1" x14ac:dyDescent="0.2">
      <c r="A643" s="418" t="str">
        <f t="shared" si="30"/>
        <v>1392016</v>
      </c>
      <c r="B643" s="419" t="s">
        <v>865</v>
      </c>
      <c r="C643" s="423" t="s">
        <v>1264</v>
      </c>
      <c r="D643" s="419" t="s">
        <v>903</v>
      </c>
      <c r="E643" s="419" t="s">
        <v>866</v>
      </c>
      <c r="F643" s="317">
        <v>2016</v>
      </c>
      <c r="G643" s="421">
        <v>1037555</v>
      </c>
      <c r="H643" s="422">
        <f t="shared" ref="H643:H706" si="31">+IF(E643="PAY",ROUND(G643/1000,0),G643)</f>
        <v>1038</v>
      </c>
      <c r="I643" s="258">
        <f t="shared" ref="I643:I706" si="32">+VALUE(C643)</f>
        <v>139</v>
      </c>
    </row>
    <row r="644" spans="1:9" hidden="1" x14ac:dyDescent="0.2">
      <c r="A644" s="418" t="str">
        <f t="shared" si="30"/>
        <v>1412016</v>
      </c>
      <c r="B644" s="419" t="s">
        <v>865</v>
      </c>
      <c r="C644" s="423" t="s">
        <v>1265</v>
      </c>
      <c r="D644" s="419" t="s">
        <v>904</v>
      </c>
      <c r="E644" s="419" t="s">
        <v>866</v>
      </c>
      <c r="F644" s="317">
        <v>2016</v>
      </c>
      <c r="G644" s="421">
        <v>9967133</v>
      </c>
      <c r="H644" s="422">
        <f t="shared" si="31"/>
        <v>9967</v>
      </c>
      <c r="I644" s="258">
        <f t="shared" si="32"/>
        <v>141</v>
      </c>
    </row>
    <row r="645" spans="1:9" hidden="1" x14ac:dyDescent="0.2">
      <c r="A645" s="418" t="str">
        <f t="shared" si="30"/>
        <v>1422016</v>
      </c>
      <c r="B645" s="419" t="s">
        <v>865</v>
      </c>
      <c r="C645" s="423" t="s">
        <v>1266</v>
      </c>
      <c r="D645" s="419" t="s">
        <v>905</v>
      </c>
      <c r="E645" s="419" t="s">
        <v>866</v>
      </c>
      <c r="F645" s="317">
        <v>2016</v>
      </c>
      <c r="G645" s="421">
        <v>2398892</v>
      </c>
      <c r="H645" s="422">
        <f t="shared" si="31"/>
        <v>2399</v>
      </c>
      <c r="I645" s="258">
        <f t="shared" si="32"/>
        <v>142</v>
      </c>
    </row>
    <row r="646" spans="1:9" hidden="1" x14ac:dyDescent="0.2">
      <c r="A646" s="418" t="str">
        <f t="shared" si="30"/>
        <v>1612016</v>
      </c>
      <c r="B646" s="419" t="s">
        <v>865</v>
      </c>
      <c r="C646" s="423" t="s">
        <v>1267</v>
      </c>
      <c r="D646" s="419" t="s">
        <v>906</v>
      </c>
      <c r="E646" s="419" t="s">
        <v>866</v>
      </c>
      <c r="F646" s="317">
        <v>2016</v>
      </c>
      <c r="G646" s="421">
        <v>616105</v>
      </c>
      <c r="H646" s="422">
        <f t="shared" si="31"/>
        <v>616</v>
      </c>
      <c r="I646" s="258">
        <f t="shared" si="32"/>
        <v>161</v>
      </c>
    </row>
    <row r="647" spans="1:9" hidden="1" x14ac:dyDescent="0.2">
      <c r="A647" s="418" t="str">
        <f t="shared" si="30"/>
        <v>1632016</v>
      </c>
      <c r="B647" s="419" t="s">
        <v>865</v>
      </c>
      <c r="C647" s="423" t="s">
        <v>1268</v>
      </c>
      <c r="D647" s="419" t="s">
        <v>907</v>
      </c>
      <c r="E647" s="419" t="s">
        <v>866</v>
      </c>
      <c r="F647" s="317">
        <v>2016</v>
      </c>
      <c r="G647" s="421">
        <v>11482184</v>
      </c>
      <c r="H647" s="422">
        <f t="shared" si="31"/>
        <v>11482</v>
      </c>
      <c r="I647" s="258">
        <f t="shared" si="32"/>
        <v>163</v>
      </c>
    </row>
    <row r="648" spans="1:9" hidden="1" x14ac:dyDescent="0.2">
      <c r="A648" s="418" t="str">
        <f t="shared" si="30"/>
        <v>1652016</v>
      </c>
      <c r="B648" s="419" t="s">
        <v>865</v>
      </c>
      <c r="C648" s="423" t="s">
        <v>1269</v>
      </c>
      <c r="D648" s="419" t="s">
        <v>908</v>
      </c>
      <c r="E648" s="419" t="s">
        <v>866</v>
      </c>
      <c r="F648" s="317">
        <v>2016</v>
      </c>
      <c r="G648" s="421">
        <v>1186522</v>
      </c>
      <c r="H648" s="422">
        <f t="shared" si="31"/>
        <v>1187</v>
      </c>
      <c r="I648" s="258">
        <f t="shared" si="32"/>
        <v>165</v>
      </c>
    </row>
    <row r="649" spans="1:9" hidden="1" x14ac:dyDescent="0.2">
      <c r="A649" s="418" t="str">
        <f t="shared" si="30"/>
        <v>1662016</v>
      </c>
      <c r="B649" s="419" t="s">
        <v>865</v>
      </c>
      <c r="C649" s="423" t="s">
        <v>1270</v>
      </c>
      <c r="D649" s="419" t="s">
        <v>909</v>
      </c>
      <c r="E649" s="419" t="s">
        <v>866</v>
      </c>
      <c r="F649" s="317">
        <v>2016</v>
      </c>
      <c r="G649" s="421">
        <v>381806</v>
      </c>
      <c r="H649" s="422">
        <f t="shared" si="31"/>
        <v>382</v>
      </c>
      <c r="I649" s="258">
        <f t="shared" si="32"/>
        <v>166</v>
      </c>
    </row>
    <row r="650" spans="1:9" hidden="1" x14ac:dyDescent="0.2">
      <c r="A650" s="418" t="str">
        <f t="shared" si="30"/>
        <v>2042016</v>
      </c>
      <c r="B650" s="419" t="s">
        <v>865</v>
      </c>
      <c r="C650" s="423" t="s">
        <v>1271</v>
      </c>
      <c r="D650" s="419" t="s">
        <v>910</v>
      </c>
      <c r="E650" s="419" t="s">
        <v>866</v>
      </c>
      <c r="F650" s="317">
        <v>2016</v>
      </c>
      <c r="G650" s="421">
        <v>183820</v>
      </c>
      <c r="H650" s="422">
        <f t="shared" si="31"/>
        <v>184</v>
      </c>
      <c r="I650" s="258">
        <f t="shared" si="32"/>
        <v>204</v>
      </c>
    </row>
    <row r="651" spans="1:9" hidden="1" x14ac:dyDescent="0.2">
      <c r="A651" s="418" t="str">
        <f t="shared" si="30"/>
        <v>2052016</v>
      </c>
      <c r="B651" s="419" t="s">
        <v>865</v>
      </c>
      <c r="C651" s="423" t="s">
        <v>1272</v>
      </c>
      <c r="D651" s="419" t="s">
        <v>911</v>
      </c>
      <c r="E651" s="419" t="s">
        <v>866</v>
      </c>
      <c r="F651" s="317">
        <v>2016</v>
      </c>
      <c r="G651" s="421">
        <v>122884</v>
      </c>
      <c r="H651" s="422">
        <f t="shared" si="31"/>
        <v>123</v>
      </c>
      <c r="I651" s="258">
        <f t="shared" si="32"/>
        <v>205</v>
      </c>
    </row>
    <row r="652" spans="1:9" hidden="1" x14ac:dyDescent="0.2">
      <c r="A652" s="418" t="str">
        <f t="shared" si="30"/>
        <v>2212016</v>
      </c>
      <c r="B652" s="419" t="s">
        <v>865</v>
      </c>
      <c r="C652" s="423" t="s">
        <v>1273</v>
      </c>
      <c r="D652" s="419" t="s">
        <v>912</v>
      </c>
      <c r="E652" s="419" t="s">
        <v>866</v>
      </c>
      <c r="F652" s="317">
        <v>2016</v>
      </c>
      <c r="G652" s="421">
        <v>6953970</v>
      </c>
      <c r="H652" s="422">
        <f t="shared" si="31"/>
        <v>6954</v>
      </c>
      <c r="I652" s="258">
        <f t="shared" si="32"/>
        <v>221</v>
      </c>
    </row>
    <row r="653" spans="1:9" hidden="1" x14ac:dyDescent="0.2">
      <c r="A653" s="418" t="str">
        <f t="shared" si="30"/>
        <v>2222016</v>
      </c>
      <c r="B653" s="419" t="s">
        <v>865</v>
      </c>
      <c r="C653" s="423" t="s">
        <v>1274</v>
      </c>
      <c r="D653" s="419" t="s">
        <v>913</v>
      </c>
      <c r="E653" s="419" t="s">
        <v>866</v>
      </c>
      <c r="F653" s="317">
        <v>2016</v>
      </c>
      <c r="G653" s="421">
        <v>43875104</v>
      </c>
      <c r="H653" s="422">
        <f t="shared" si="31"/>
        <v>43875</v>
      </c>
      <c r="I653" s="258">
        <f t="shared" si="32"/>
        <v>222</v>
      </c>
    </row>
    <row r="654" spans="1:9" hidden="1" x14ac:dyDescent="0.2">
      <c r="A654" s="418" t="str">
        <f t="shared" si="30"/>
        <v>2252016</v>
      </c>
      <c r="B654" s="419" t="s">
        <v>865</v>
      </c>
      <c r="C654" s="423" t="s">
        <v>1275</v>
      </c>
      <c r="D654" s="419" t="s">
        <v>914</v>
      </c>
      <c r="E654" s="419" t="s">
        <v>866</v>
      </c>
      <c r="F654" s="317">
        <v>2016</v>
      </c>
      <c r="G654" s="421">
        <v>7739585</v>
      </c>
      <c r="H654" s="422">
        <f t="shared" si="31"/>
        <v>7740</v>
      </c>
      <c r="I654" s="258">
        <f t="shared" si="32"/>
        <v>225</v>
      </c>
    </row>
    <row r="655" spans="1:9" hidden="1" x14ac:dyDescent="0.2">
      <c r="A655" s="418" t="str">
        <f t="shared" si="30"/>
        <v>2272016</v>
      </c>
      <c r="B655" s="419" t="s">
        <v>865</v>
      </c>
      <c r="C655" s="423" t="s">
        <v>1276</v>
      </c>
      <c r="D655" s="419" t="s">
        <v>915</v>
      </c>
      <c r="E655" s="419" t="s">
        <v>866</v>
      </c>
      <c r="F655" s="317">
        <v>2016</v>
      </c>
      <c r="G655" s="421">
        <v>47067433</v>
      </c>
      <c r="H655" s="422">
        <f t="shared" si="31"/>
        <v>47067</v>
      </c>
      <c r="I655" s="258">
        <f t="shared" si="32"/>
        <v>227</v>
      </c>
    </row>
    <row r="656" spans="1:9" hidden="1" x14ac:dyDescent="0.2">
      <c r="A656" s="418" t="str">
        <f t="shared" si="30"/>
        <v>2552016</v>
      </c>
      <c r="B656" s="419" t="s">
        <v>865</v>
      </c>
      <c r="C656" s="423" t="s">
        <v>1277</v>
      </c>
      <c r="D656" s="419" t="s">
        <v>916</v>
      </c>
      <c r="E656" s="419" t="s">
        <v>866</v>
      </c>
      <c r="F656" s="317">
        <v>2016</v>
      </c>
      <c r="G656" s="421">
        <v>3794842</v>
      </c>
      <c r="H656" s="422">
        <f t="shared" si="31"/>
        <v>3795</v>
      </c>
      <c r="I656" s="258">
        <f t="shared" si="32"/>
        <v>255</v>
      </c>
    </row>
    <row r="657" spans="1:9" hidden="1" x14ac:dyDescent="0.2">
      <c r="A657" s="418" t="str">
        <f t="shared" si="30"/>
        <v>2592016</v>
      </c>
      <c r="B657" s="419" t="s">
        <v>865</v>
      </c>
      <c r="C657" s="423" t="s">
        <v>1278</v>
      </c>
      <c r="D657" s="419" t="s">
        <v>921</v>
      </c>
      <c r="E657" s="419" t="s">
        <v>866</v>
      </c>
      <c r="F657" s="317">
        <v>2016</v>
      </c>
      <c r="G657" s="421">
        <v>38582850</v>
      </c>
      <c r="H657" s="422">
        <f t="shared" si="31"/>
        <v>38583</v>
      </c>
      <c r="I657" s="258">
        <f t="shared" si="32"/>
        <v>259</v>
      </c>
    </row>
    <row r="658" spans="1:9" hidden="1" x14ac:dyDescent="0.2">
      <c r="A658" s="418" t="str">
        <f t="shared" si="30"/>
        <v>2632016</v>
      </c>
      <c r="B658" s="419" t="s">
        <v>865</v>
      </c>
      <c r="C658" s="423" t="s">
        <v>1280</v>
      </c>
      <c r="D658" s="419" t="s">
        <v>924</v>
      </c>
      <c r="E658" s="419" t="s">
        <v>866</v>
      </c>
      <c r="F658" s="317">
        <v>2016</v>
      </c>
      <c r="G658" s="421">
        <v>342699</v>
      </c>
      <c r="H658" s="422">
        <f t="shared" si="31"/>
        <v>343</v>
      </c>
      <c r="I658" s="258">
        <f t="shared" si="32"/>
        <v>263</v>
      </c>
    </row>
    <row r="659" spans="1:9" hidden="1" x14ac:dyDescent="0.2">
      <c r="A659" s="418" t="str">
        <f t="shared" si="30"/>
        <v>2812016</v>
      </c>
      <c r="B659" s="419" t="s">
        <v>865</v>
      </c>
      <c r="C659" s="423" t="s">
        <v>1281</v>
      </c>
      <c r="D659" s="419" t="s">
        <v>925</v>
      </c>
      <c r="E659" s="419" t="s">
        <v>866</v>
      </c>
      <c r="F659" s="317">
        <v>2016</v>
      </c>
      <c r="G659" s="421">
        <v>5107647</v>
      </c>
      <c r="H659" s="422">
        <f t="shared" si="31"/>
        <v>5108</v>
      </c>
      <c r="I659" s="258">
        <f t="shared" si="32"/>
        <v>281</v>
      </c>
    </row>
    <row r="660" spans="1:9" hidden="1" x14ac:dyDescent="0.2">
      <c r="A660" s="418" t="str">
        <f t="shared" si="30"/>
        <v>2822016</v>
      </c>
      <c r="B660" s="419" t="s">
        <v>865</v>
      </c>
      <c r="C660" s="423" t="s">
        <v>1282</v>
      </c>
      <c r="D660" s="419" t="s">
        <v>926</v>
      </c>
      <c r="E660" s="419" t="s">
        <v>866</v>
      </c>
      <c r="F660" s="317">
        <v>2016</v>
      </c>
      <c r="G660" s="421">
        <v>1707948</v>
      </c>
      <c r="H660" s="422">
        <f t="shared" si="31"/>
        <v>1708</v>
      </c>
      <c r="I660" s="258">
        <f t="shared" si="32"/>
        <v>282</v>
      </c>
    </row>
    <row r="661" spans="1:9" hidden="1" x14ac:dyDescent="0.2">
      <c r="A661" s="418" t="str">
        <f t="shared" si="30"/>
        <v>2852016</v>
      </c>
      <c r="B661" s="419" t="s">
        <v>865</v>
      </c>
      <c r="C661" s="423" t="s">
        <v>1283</v>
      </c>
      <c r="D661" s="419" t="s">
        <v>927</v>
      </c>
      <c r="E661" s="419" t="s">
        <v>866</v>
      </c>
      <c r="F661" s="317">
        <v>2016</v>
      </c>
      <c r="G661" s="421">
        <v>3023146</v>
      </c>
      <c r="H661" s="422">
        <f t="shared" si="31"/>
        <v>3023</v>
      </c>
      <c r="I661" s="258">
        <f t="shared" si="32"/>
        <v>285</v>
      </c>
    </row>
    <row r="662" spans="1:9" hidden="1" x14ac:dyDescent="0.2">
      <c r="A662" s="418" t="str">
        <f t="shared" si="30"/>
        <v>3052016</v>
      </c>
      <c r="B662" s="419" t="s">
        <v>865</v>
      </c>
      <c r="C662" s="423" t="s">
        <v>1284</v>
      </c>
      <c r="D662" s="419" t="s">
        <v>928</v>
      </c>
      <c r="E662" s="419" t="s">
        <v>866</v>
      </c>
      <c r="F662" s="317">
        <v>2016</v>
      </c>
      <c r="G662" s="421">
        <v>9332834</v>
      </c>
      <c r="H662" s="422">
        <f t="shared" si="31"/>
        <v>9333</v>
      </c>
      <c r="I662" s="258">
        <f t="shared" si="32"/>
        <v>305</v>
      </c>
    </row>
    <row r="663" spans="1:9" hidden="1" x14ac:dyDescent="0.2">
      <c r="A663" s="418" t="str">
        <f t="shared" si="30"/>
        <v>3062016</v>
      </c>
      <c r="B663" s="419" t="s">
        <v>865</v>
      </c>
      <c r="C663" s="423" t="s">
        <v>1285</v>
      </c>
      <c r="D663" s="419" t="s">
        <v>929</v>
      </c>
      <c r="E663" s="419" t="s">
        <v>866</v>
      </c>
      <c r="F663" s="317">
        <v>2016</v>
      </c>
      <c r="G663" s="421">
        <v>88310</v>
      </c>
      <c r="H663" s="422">
        <f t="shared" si="31"/>
        <v>88</v>
      </c>
      <c r="I663" s="258">
        <f t="shared" si="32"/>
        <v>306</v>
      </c>
    </row>
    <row r="664" spans="1:9" hidden="1" x14ac:dyDescent="0.2">
      <c r="A664" s="418" t="str">
        <f t="shared" si="30"/>
        <v>3112016</v>
      </c>
      <c r="B664" s="419" t="s">
        <v>865</v>
      </c>
      <c r="C664" s="423" t="s">
        <v>1286</v>
      </c>
      <c r="D664" s="419" t="s">
        <v>930</v>
      </c>
      <c r="E664" s="419" t="s">
        <v>866</v>
      </c>
      <c r="F664" s="317">
        <v>2016</v>
      </c>
      <c r="G664" s="421">
        <v>5930162</v>
      </c>
      <c r="H664" s="422">
        <f t="shared" si="31"/>
        <v>5930</v>
      </c>
      <c r="I664" s="258">
        <f t="shared" si="32"/>
        <v>311</v>
      </c>
    </row>
    <row r="665" spans="1:9" hidden="1" x14ac:dyDescent="0.2">
      <c r="A665" s="418" t="str">
        <f t="shared" si="30"/>
        <v>3192016</v>
      </c>
      <c r="B665" s="419" t="s">
        <v>865</v>
      </c>
      <c r="C665" s="423" t="s">
        <v>1287</v>
      </c>
      <c r="D665" s="419" t="s">
        <v>931</v>
      </c>
      <c r="E665" s="419" t="s">
        <v>866</v>
      </c>
      <c r="F665" s="317">
        <v>2016</v>
      </c>
      <c r="G665" s="421">
        <v>109200</v>
      </c>
      <c r="H665" s="422">
        <f t="shared" si="31"/>
        <v>109</v>
      </c>
      <c r="I665" s="258">
        <f t="shared" si="32"/>
        <v>319</v>
      </c>
    </row>
    <row r="666" spans="1:9" hidden="1" x14ac:dyDescent="0.2">
      <c r="A666" s="418" t="str">
        <f t="shared" si="30"/>
        <v>3232016</v>
      </c>
      <c r="B666" s="419" t="s">
        <v>865</v>
      </c>
      <c r="C666" s="423" t="s">
        <v>1288</v>
      </c>
      <c r="D666" s="419" t="s">
        <v>932</v>
      </c>
      <c r="E666" s="419" t="s">
        <v>866</v>
      </c>
      <c r="F666" s="317">
        <v>2016</v>
      </c>
      <c r="G666" s="421">
        <v>42867</v>
      </c>
      <c r="H666" s="422">
        <f t="shared" si="31"/>
        <v>43</v>
      </c>
      <c r="I666" s="258">
        <f t="shared" si="32"/>
        <v>323</v>
      </c>
    </row>
    <row r="667" spans="1:9" hidden="1" x14ac:dyDescent="0.2">
      <c r="A667" s="418" t="str">
        <f t="shared" si="30"/>
        <v>3272016</v>
      </c>
      <c r="B667" s="419" t="s">
        <v>865</v>
      </c>
      <c r="C667" s="423" t="s">
        <v>1289</v>
      </c>
      <c r="D667" s="419" t="s">
        <v>933</v>
      </c>
      <c r="E667" s="419" t="s">
        <v>866</v>
      </c>
      <c r="F667" s="317">
        <v>2016</v>
      </c>
      <c r="G667" s="421">
        <v>602459</v>
      </c>
      <c r="H667" s="422">
        <f t="shared" si="31"/>
        <v>602</v>
      </c>
      <c r="I667" s="258">
        <f t="shared" si="32"/>
        <v>327</v>
      </c>
    </row>
    <row r="668" spans="1:9" hidden="1" x14ac:dyDescent="0.2">
      <c r="A668" s="418" t="str">
        <f t="shared" si="30"/>
        <v>4022016</v>
      </c>
      <c r="B668" s="419" t="s">
        <v>865</v>
      </c>
      <c r="C668" s="423" t="s">
        <v>1290</v>
      </c>
      <c r="D668" s="419" t="s">
        <v>934</v>
      </c>
      <c r="E668" s="419" t="s">
        <v>866</v>
      </c>
      <c r="F668" s="317">
        <v>2016</v>
      </c>
      <c r="G668" s="421">
        <v>1496772</v>
      </c>
      <c r="H668" s="422">
        <f t="shared" si="31"/>
        <v>1497</v>
      </c>
      <c r="I668" s="258">
        <f t="shared" si="32"/>
        <v>402</v>
      </c>
    </row>
    <row r="669" spans="1:9" hidden="1" x14ac:dyDescent="0.2">
      <c r="A669" s="418" t="str">
        <f t="shared" si="30"/>
        <v>4072016</v>
      </c>
      <c r="B669" s="419" t="s">
        <v>865</v>
      </c>
      <c r="C669" s="423" t="s">
        <v>1291</v>
      </c>
      <c r="D669" s="419" t="s">
        <v>941</v>
      </c>
      <c r="E669" s="419" t="s">
        <v>866</v>
      </c>
      <c r="F669" s="317">
        <v>2016</v>
      </c>
      <c r="G669" s="421">
        <v>7509349</v>
      </c>
      <c r="H669" s="422">
        <f t="shared" si="31"/>
        <v>7509</v>
      </c>
      <c r="I669" s="258">
        <f t="shared" si="32"/>
        <v>407</v>
      </c>
    </row>
    <row r="670" spans="1:9" hidden="1" x14ac:dyDescent="0.2">
      <c r="A670" s="418" t="str">
        <f t="shared" si="30"/>
        <v>4112016</v>
      </c>
      <c r="B670" s="419" t="s">
        <v>865</v>
      </c>
      <c r="C670" s="423" t="s">
        <v>1292</v>
      </c>
      <c r="D670" s="419" t="s">
        <v>944</v>
      </c>
      <c r="E670" s="419" t="s">
        <v>866</v>
      </c>
      <c r="F670" s="317">
        <v>2016</v>
      </c>
      <c r="G670" s="421">
        <v>9469797</v>
      </c>
      <c r="H670" s="422">
        <f t="shared" si="31"/>
        <v>9470</v>
      </c>
      <c r="I670" s="258">
        <f t="shared" si="32"/>
        <v>411</v>
      </c>
    </row>
    <row r="671" spans="1:9" hidden="1" x14ac:dyDescent="0.2">
      <c r="A671" s="418" t="str">
        <f t="shared" si="30"/>
        <v>4132016</v>
      </c>
      <c r="B671" s="419" t="s">
        <v>865</v>
      </c>
      <c r="C671" s="423" t="s">
        <v>1293</v>
      </c>
      <c r="D671" s="419" t="s">
        <v>945</v>
      </c>
      <c r="E671" s="419" t="s">
        <v>866</v>
      </c>
      <c r="F671" s="317">
        <v>2016</v>
      </c>
      <c r="G671" s="421">
        <v>13773668</v>
      </c>
      <c r="H671" s="422">
        <f t="shared" si="31"/>
        <v>13774</v>
      </c>
      <c r="I671" s="258">
        <f t="shared" si="32"/>
        <v>413</v>
      </c>
    </row>
    <row r="672" spans="1:9" hidden="1" x14ac:dyDescent="0.2">
      <c r="A672" s="418" t="str">
        <f t="shared" si="30"/>
        <v>4152016</v>
      </c>
      <c r="B672" s="419" t="s">
        <v>865</v>
      </c>
      <c r="C672" s="423" t="s">
        <v>1294</v>
      </c>
      <c r="D672" s="419" t="s">
        <v>946</v>
      </c>
      <c r="E672" s="419" t="s">
        <v>866</v>
      </c>
      <c r="F672" s="317">
        <v>2016</v>
      </c>
      <c r="G672" s="421">
        <v>1433758</v>
      </c>
      <c r="H672" s="422">
        <f t="shared" si="31"/>
        <v>1434</v>
      </c>
      <c r="I672" s="258">
        <f t="shared" si="32"/>
        <v>415</v>
      </c>
    </row>
    <row r="673" spans="1:9" hidden="1" x14ac:dyDescent="0.2">
      <c r="A673" s="418" t="str">
        <f t="shared" si="30"/>
        <v>4162016</v>
      </c>
      <c r="B673" s="419" t="s">
        <v>865</v>
      </c>
      <c r="C673" s="423" t="s">
        <v>1295</v>
      </c>
      <c r="D673" s="419" t="s">
        <v>947</v>
      </c>
      <c r="E673" s="419" t="s">
        <v>866</v>
      </c>
      <c r="F673" s="317">
        <v>2016</v>
      </c>
      <c r="G673" s="421">
        <v>3071530</v>
      </c>
      <c r="H673" s="422">
        <f t="shared" si="31"/>
        <v>3072</v>
      </c>
      <c r="I673" s="258">
        <f t="shared" si="32"/>
        <v>416</v>
      </c>
    </row>
    <row r="674" spans="1:9" hidden="1" x14ac:dyDescent="0.2">
      <c r="A674" s="418" t="str">
        <f t="shared" si="30"/>
        <v>4332016</v>
      </c>
      <c r="B674" s="419" t="s">
        <v>865</v>
      </c>
      <c r="C674" s="423" t="s">
        <v>1296</v>
      </c>
      <c r="D674" s="419" t="s">
        <v>948</v>
      </c>
      <c r="E674" s="419" t="s">
        <v>866</v>
      </c>
      <c r="F674" s="317">
        <v>2016</v>
      </c>
      <c r="G674" s="421">
        <v>242216</v>
      </c>
      <c r="H674" s="422">
        <f t="shared" si="31"/>
        <v>242</v>
      </c>
      <c r="I674" s="258">
        <f t="shared" si="32"/>
        <v>433</v>
      </c>
    </row>
    <row r="675" spans="1:9" hidden="1" x14ac:dyDescent="0.2">
      <c r="A675" s="418" t="str">
        <f t="shared" si="30"/>
        <v>4412016</v>
      </c>
      <c r="B675" s="419" t="s">
        <v>865</v>
      </c>
      <c r="C675" s="423" t="s">
        <v>1297</v>
      </c>
      <c r="D675" s="419" t="s">
        <v>949</v>
      </c>
      <c r="E675" s="419" t="s">
        <v>866</v>
      </c>
      <c r="F675" s="317">
        <v>2016</v>
      </c>
      <c r="G675" s="421">
        <v>733303</v>
      </c>
      <c r="H675" s="422">
        <f t="shared" si="31"/>
        <v>733</v>
      </c>
      <c r="I675" s="258">
        <f t="shared" si="32"/>
        <v>441</v>
      </c>
    </row>
    <row r="676" spans="1:9" hidden="1" x14ac:dyDescent="0.2">
      <c r="A676" s="418" t="str">
        <f t="shared" si="30"/>
        <v>4452016</v>
      </c>
      <c r="B676" s="419" t="s">
        <v>865</v>
      </c>
      <c r="C676" s="423" t="s">
        <v>1298</v>
      </c>
      <c r="D676" s="419" t="s">
        <v>950</v>
      </c>
      <c r="E676" s="419" t="s">
        <v>866</v>
      </c>
      <c r="F676" s="317">
        <v>2016</v>
      </c>
      <c r="G676" s="421">
        <v>3307768</v>
      </c>
      <c r="H676" s="422">
        <f t="shared" si="31"/>
        <v>3308</v>
      </c>
      <c r="I676" s="258">
        <f t="shared" si="32"/>
        <v>445</v>
      </c>
    </row>
    <row r="677" spans="1:9" hidden="1" x14ac:dyDescent="0.2">
      <c r="A677" s="418" t="str">
        <f t="shared" si="30"/>
        <v>4462016</v>
      </c>
      <c r="B677" s="419" t="s">
        <v>865</v>
      </c>
      <c r="C677" s="423" t="s">
        <v>1299</v>
      </c>
      <c r="D677" s="419" t="s">
        <v>951</v>
      </c>
      <c r="E677" s="419" t="s">
        <v>866</v>
      </c>
      <c r="F677" s="317">
        <v>2016</v>
      </c>
      <c r="G677" s="421">
        <v>2668517</v>
      </c>
      <c r="H677" s="422">
        <f t="shared" si="31"/>
        <v>2669</v>
      </c>
      <c r="I677" s="258">
        <f t="shared" si="32"/>
        <v>446</v>
      </c>
    </row>
    <row r="678" spans="1:9" hidden="1" x14ac:dyDescent="0.2">
      <c r="A678" s="418" t="str">
        <f t="shared" si="30"/>
        <v>4492016</v>
      </c>
      <c r="B678" s="419" t="s">
        <v>865</v>
      </c>
      <c r="C678" s="423" t="s">
        <v>1300</v>
      </c>
      <c r="D678" s="419" t="s">
        <v>952</v>
      </c>
      <c r="E678" s="419" t="s">
        <v>866</v>
      </c>
      <c r="F678" s="317">
        <v>2016</v>
      </c>
      <c r="G678" s="421">
        <v>219871</v>
      </c>
      <c r="H678" s="422">
        <f t="shared" si="31"/>
        <v>220</v>
      </c>
      <c r="I678" s="258">
        <f t="shared" si="32"/>
        <v>449</v>
      </c>
    </row>
    <row r="679" spans="1:9" hidden="1" x14ac:dyDescent="0.2">
      <c r="A679" s="418" t="str">
        <f t="shared" si="30"/>
        <v>4512016</v>
      </c>
      <c r="B679" s="419" t="s">
        <v>865</v>
      </c>
      <c r="C679" s="423" t="s">
        <v>1301</v>
      </c>
      <c r="D679" s="419" t="s">
        <v>953</v>
      </c>
      <c r="E679" s="419" t="s">
        <v>866</v>
      </c>
      <c r="F679" s="317">
        <v>2016</v>
      </c>
      <c r="G679" s="421">
        <v>1210749</v>
      </c>
      <c r="H679" s="422">
        <f t="shared" si="31"/>
        <v>1211</v>
      </c>
      <c r="I679" s="258">
        <f t="shared" si="32"/>
        <v>451</v>
      </c>
    </row>
    <row r="680" spans="1:9" hidden="1" x14ac:dyDescent="0.2">
      <c r="A680" s="418" t="str">
        <f t="shared" si="30"/>
        <v>4542016</v>
      </c>
      <c r="B680" s="419" t="s">
        <v>865</v>
      </c>
      <c r="C680" s="423" t="s">
        <v>1302</v>
      </c>
      <c r="D680" s="419" t="s">
        <v>954</v>
      </c>
      <c r="E680" s="419" t="s">
        <v>866</v>
      </c>
      <c r="F680" s="317">
        <v>2016</v>
      </c>
      <c r="G680" s="421">
        <v>16818395</v>
      </c>
      <c r="H680" s="422">
        <f t="shared" si="31"/>
        <v>16818</v>
      </c>
      <c r="I680" s="258">
        <f t="shared" si="32"/>
        <v>454</v>
      </c>
    </row>
    <row r="681" spans="1:9" hidden="1" x14ac:dyDescent="0.2">
      <c r="A681" s="418" t="str">
        <f t="shared" si="30"/>
        <v>4562016</v>
      </c>
      <c r="B681" s="419" t="s">
        <v>865</v>
      </c>
      <c r="C681" s="423" t="s">
        <v>1303</v>
      </c>
      <c r="D681" s="419" t="s">
        <v>955</v>
      </c>
      <c r="E681" s="419" t="s">
        <v>866</v>
      </c>
      <c r="F681" s="317">
        <v>2016</v>
      </c>
      <c r="G681" s="421">
        <v>18649827</v>
      </c>
      <c r="H681" s="422">
        <f t="shared" si="31"/>
        <v>18650</v>
      </c>
      <c r="I681" s="258">
        <f t="shared" si="32"/>
        <v>456</v>
      </c>
    </row>
    <row r="682" spans="1:9" hidden="1" x14ac:dyDescent="0.2">
      <c r="A682" s="418" t="str">
        <f t="shared" si="30"/>
        <v>4572016</v>
      </c>
      <c r="B682" s="419" t="s">
        <v>865</v>
      </c>
      <c r="C682" s="423" t="s">
        <v>1304</v>
      </c>
      <c r="D682" s="419" t="s">
        <v>956</v>
      </c>
      <c r="E682" s="419" t="s">
        <v>866</v>
      </c>
      <c r="F682" s="317">
        <v>2016</v>
      </c>
      <c r="G682" s="421">
        <v>2432043</v>
      </c>
      <c r="H682" s="422">
        <f t="shared" si="31"/>
        <v>2432</v>
      </c>
      <c r="I682" s="258">
        <f t="shared" si="32"/>
        <v>457</v>
      </c>
    </row>
    <row r="683" spans="1:9" hidden="1" x14ac:dyDescent="0.2">
      <c r="A683" s="418" t="str">
        <f t="shared" si="30"/>
        <v>4582016</v>
      </c>
      <c r="B683" s="419" t="s">
        <v>865</v>
      </c>
      <c r="C683" s="423" t="s">
        <v>1305</v>
      </c>
      <c r="D683" s="419" t="s">
        <v>957</v>
      </c>
      <c r="E683" s="419" t="s">
        <v>866</v>
      </c>
      <c r="F683" s="317">
        <v>2016</v>
      </c>
      <c r="G683" s="421">
        <v>556626</v>
      </c>
      <c r="H683" s="422">
        <f t="shared" si="31"/>
        <v>557</v>
      </c>
      <c r="I683" s="258">
        <f t="shared" si="32"/>
        <v>458</v>
      </c>
    </row>
    <row r="684" spans="1:9" hidden="1" x14ac:dyDescent="0.2">
      <c r="A684" s="418" t="str">
        <f t="shared" si="30"/>
        <v>4592016</v>
      </c>
      <c r="B684" s="419" t="s">
        <v>865</v>
      </c>
      <c r="C684" s="423" t="s">
        <v>1306</v>
      </c>
      <c r="D684" s="419" t="s">
        <v>958</v>
      </c>
      <c r="E684" s="419" t="s">
        <v>866</v>
      </c>
      <c r="F684" s="317">
        <v>2016</v>
      </c>
      <c r="G684" s="421">
        <v>1694578</v>
      </c>
      <c r="H684" s="422">
        <f t="shared" si="31"/>
        <v>1695</v>
      </c>
      <c r="I684" s="258">
        <f t="shared" si="32"/>
        <v>459</v>
      </c>
    </row>
    <row r="685" spans="1:9" hidden="1" x14ac:dyDescent="0.2">
      <c r="A685" s="418" t="str">
        <f t="shared" si="30"/>
        <v>4612016</v>
      </c>
      <c r="B685" s="419" t="s">
        <v>865</v>
      </c>
      <c r="C685" s="423" t="s">
        <v>1307</v>
      </c>
      <c r="D685" s="419" t="s">
        <v>959</v>
      </c>
      <c r="E685" s="419" t="s">
        <v>866</v>
      </c>
      <c r="F685" s="317">
        <v>2016</v>
      </c>
      <c r="G685" s="421">
        <v>25764238</v>
      </c>
      <c r="H685" s="422">
        <f t="shared" si="31"/>
        <v>25764</v>
      </c>
      <c r="I685" s="258">
        <f t="shared" si="32"/>
        <v>461</v>
      </c>
    </row>
    <row r="686" spans="1:9" hidden="1" x14ac:dyDescent="0.2">
      <c r="A686" s="418" t="str">
        <f t="shared" si="30"/>
        <v>4632016</v>
      </c>
      <c r="B686" s="419" t="s">
        <v>865</v>
      </c>
      <c r="C686" s="423" t="s">
        <v>1308</v>
      </c>
      <c r="D686" s="419" t="s">
        <v>960</v>
      </c>
      <c r="E686" s="419" t="s">
        <v>866</v>
      </c>
      <c r="F686" s="317">
        <v>2016</v>
      </c>
      <c r="G686" s="421">
        <v>123456</v>
      </c>
      <c r="H686" s="422">
        <f t="shared" si="31"/>
        <v>123</v>
      </c>
      <c r="I686" s="258">
        <f t="shared" si="32"/>
        <v>463</v>
      </c>
    </row>
    <row r="687" spans="1:9" hidden="1" x14ac:dyDescent="0.2">
      <c r="A687" s="418" t="str">
        <f t="shared" si="30"/>
        <v>4642016</v>
      </c>
      <c r="B687" s="419" t="s">
        <v>865</v>
      </c>
      <c r="C687" s="423" t="s">
        <v>1309</v>
      </c>
      <c r="D687" s="419" t="s">
        <v>961</v>
      </c>
      <c r="E687" s="419" t="s">
        <v>866</v>
      </c>
      <c r="F687" s="317">
        <v>2016</v>
      </c>
      <c r="G687" s="421">
        <v>129515</v>
      </c>
      <c r="H687" s="422">
        <f t="shared" si="31"/>
        <v>130</v>
      </c>
      <c r="I687" s="258">
        <f t="shared" si="32"/>
        <v>464</v>
      </c>
    </row>
    <row r="688" spans="1:9" hidden="1" x14ac:dyDescent="0.2">
      <c r="A688" s="418" t="str">
        <f t="shared" si="30"/>
        <v>4652016</v>
      </c>
      <c r="B688" s="419" t="s">
        <v>865</v>
      </c>
      <c r="C688" s="423" t="s">
        <v>1532</v>
      </c>
      <c r="D688" s="419" t="s">
        <v>962</v>
      </c>
      <c r="E688" s="419" t="s">
        <v>866</v>
      </c>
      <c r="F688" s="317">
        <v>2016</v>
      </c>
      <c r="G688" s="421">
        <v>22223</v>
      </c>
      <c r="H688" s="422">
        <f t="shared" si="31"/>
        <v>22</v>
      </c>
      <c r="I688" s="258">
        <f t="shared" si="32"/>
        <v>465</v>
      </c>
    </row>
    <row r="689" spans="1:9" hidden="1" x14ac:dyDescent="0.2">
      <c r="A689" s="418" t="str">
        <f t="shared" si="30"/>
        <v>4712016</v>
      </c>
      <c r="B689" s="419" t="s">
        <v>865</v>
      </c>
      <c r="C689" s="423" t="s">
        <v>1310</v>
      </c>
      <c r="D689" s="419" t="s">
        <v>963</v>
      </c>
      <c r="E689" s="419" t="s">
        <v>866</v>
      </c>
      <c r="F689" s="317">
        <v>2016</v>
      </c>
      <c r="G689" s="421">
        <v>708518</v>
      </c>
      <c r="H689" s="422">
        <f t="shared" si="31"/>
        <v>709</v>
      </c>
      <c r="I689" s="258">
        <f t="shared" si="32"/>
        <v>471</v>
      </c>
    </row>
    <row r="690" spans="1:9" hidden="1" x14ac:dyDescent="0.2">
      <c r="A690" s="418" t="str">
        <f t="shared" si="30"/>
        <v>4722016</v>
      </c>
      <c r="B690" s="419" t="s">
        <v>865</v>
      </c>
      <c r="C690" s="423" t="s">
        <v>1311</v>
      </c>
      <c r="D690" s="419" t="s">
        <v>964</v>
      </c>
      <c r="E690" s="419" t="s">
        <v>866</v>
      </c>
      <c r="F690" s="317">
        <v>2016</v>
      </c>
      <c r="G690" s="421">
        <v>2293452</v>
      </c>
      <c r="H690" s="422">
        <f t="shared" si="31"/>
        <v>2293</v>
      </c>
      <c r="I690" s="258">
        <f t="shared" si="32"/>
        <v>472</v>
      </c>
    </row>
    <row r="691" spans="1:9" hidden="1" x14ac:dyDescent="0.2">
      <c r="A691" s="418" t="str">
        <f t="shared" si="30"/>
        <v>4732016</v>
      </c>
      <c r="B691" s="419" t="s">
        <v>865</v>
      </c>
      <c r="C691" s="423" t="s">
        <v>1312</v>
      </c>
      <c r="D691" s="419" t="s">
        <v>965</v>
      </c>
      <c r="E691" s="419" t="s">
        <v>866</v>
      </c>
      <c r="F691" s="317">
        <v>2016</v>
      </c>
      <c r="G691" s="421">
        <v>8207124</v>
      </c>
      <c r="H691" s="422">
        <f t="shared" si="31"/>
        <v>8207</v>
      </c>
      <c r="I691" s="258">
        <f t="shared" si="32"/>
        <v>473</v>
      </c>
    </row>
    <row r="692" spans="1:9" hidden="1" x14ac:dyDescent="0.2">
      <c r="A692" s="418" t="str">
        <f t="shared" si="30"/>
        <v>4742016</v>
      </c>
      <c r="B692" s="419" t="s">
        <v>865</v>
      </c>
      <c r="C692" s="423" t="s">
        <v>1313</v>
      </c>
      <c r="D692" s="419" t="s">
        <v>966</v>
      </c>
      <c r="E692" s="419" t="s">
        <v>866</v>
      </c>
      <c r="F692" s="317">
        <v>2016</v>
      </c>
      <c r="G692" s="421">
        <v>5964736</v>
      </c>
      <c r="H692" s="422">
        <f t="shared" si="31"/>
        <v>5965</v>
      </c>
      <c r="I692" s="258">
        <f t="shared" si="32"/>
        <v>474</v>
      </c>
    </row>
    <row r="693" spans="1:9" hidden="1" x14ac:dyDescent="0.2">
      <c r="A693" s="418" t="str">
        <f t="shared" si="30"/>
        <v>4752016</v>
      </c>
      <c r="B693" s="419" t="s">
        <v>865</v>
      </c>
      <c r="C693" s="423" t="s">
        <v>1314</v>
      </c>
      <c r="D693" s="419" t="s">
        <v>967</v>
      </c>
      <c r="E693" s="419" t="s">
        <v>866</v>
      </c>
      <c r="F693" s="317">
        <v>2016</v>
      </c>
      <c r="G693" s="421">
        <v>24837632</v>
      </c>
      <c r="H693" s="422">
        <f t="shared" si="31"/>
        <v>24838</v>
      </c>
      <c r="I693" s="258">
        <f t="shared" si="32"/>
        <v>475</v>
      </c>
    </row>
    <row r="694" spans="1:9" hidden="1" x14ac:dyDescent="0.2">
      <c r="A694" s="418" t="str">
        <f t="shared" si="30"/>
        <v>4762016</v>
      </c>
      <c r="B694" s="419" t="s">
        <v>865</v>
      </c>
      <c r="C694" s="423" t="s">
        <v>1315</v>
      </c>
      <c r="D694" s="419" t="s">
        <v>968</v>
      </c>
      <c r="E694" s="419" t="s">
        <v>866</v>
      </c>
      <c r="F694" s="317">
        <v>2016</v>
      </c>
      <c r="G694" s="421">
        <v>883061</v>
      </c>
      <c r="H694" s="422">
        <f t="shared" si="31"/>
        <v>883</v>
      </c>
      <c r="I694" s="258">
        <f t="shared" si="32"/>
        <v>476</v>
      </c>
    </row>
    <row r="695" spans="1:9" hidden="1" x14ac:dyDescent="0.2">
      <c r="A695" s="418" t="str">
        <f t="shared" si="30"/>
        <v>4772016</v>
      </c>
      <c r="B695" s="419" t="s">
        <v>865</v>
      </c>
      <c r="C695" s="423" t="s">
        <v>1316</v>
      </c>
      <c r="D695" s="419" t="s">
        <v>969</v>
      </c>
      <c r="E695" s="419" t="s">
        <v>866</v>
      </c>
      <c r="F695" s="317">
        <v>2016</v>
      </c>
      <c r="G695" s="421">
        <v>524164</v>
      </c>
      <c r="H695" s="422">
        <f t="shared" si="31"/>
        <v>524</v>
      </c>
      <c r="I695" s="258">
        <f t="shared" si="32"/>
        <v>477</v>
      </c>
    </row>
    <row r="696" spans="1:9" hidden="1" x14ac:dyDescent="0.2">
      <c r="A696" s="418" t="str">
        <f t="shared" si="30"/>
        <v>4832016</v>
      </c>
      <c r="B696" s="419" t="s">
        <v>865</v>
      </c>
      <c r="C696" s="423" t="s">
        <v>1317</v>
      </c>
      <c r="D696" s="419" t="s">
        <v>970</v>
      </c>
      <c r="E696" s="419" t="s">
        <v>866</v>
      </c>
      <c r="F696" s="317">
        <v>2016</v>
      </c>
      <c r="G696" s="421">
        <v>532531</v>
      </c>
      <c r="H696" s="422">
        <f t="shared" si="31"/>
        <v>533</v>
      </c>
      <c r="I696" s="258">
        <f t="shared" si="32"/>
        <v>483</v>
      </c>
    </row>
    <row r="697" spans="1:9" hidden="1" x14ac:dyDescent="0.2">
      <c r="A697" s="418" t="str">
        <f t="shared" si="30"/>
        <v>4852016</v>
      </c>
      <c r="B697" s="419" t="s">
        <v>865</v>
      </c>
      <c r="C697" s="423" t="s">
        <v>1318</v>
      </c>
      <c r="D697" s="419" t="s">
        <v>971</v>
      </c>
      <c r="E697" s="419" t="s">
        <v>866</v>
      </c>
      <c r="F697" s="317">
        <v>2016</v>
      </c>
      <c r="G697" s="421">
        <v>537937</v>
      </c>
      <c r="H697" s="422">
        <f t="shared" si="31"/>
        <v>538</v>
      </c>
      <c r="I697" s="258">
        <f t="shared" si="32"/>
        <v>485</v>
      </c>
    </row>
    <row r="698" spans="1:9" hidden="1" x14ac:dyDescent="0.2">
      <c r="A698" s="418" t="str">
        <f t="shared" si="30"/>
        <v>4872016</v>
      </c>
      <c r="B698" s="419" t="s">
        <v>865</v>
      </c>
      <c r="C698" s="423" t="s">
        <v>1319</v>
      </c>
      <c r="D698" s="419" t="s">
        <v>972</v>
      </c>
      <c r="E698" s="419" t="s">
        <v>866</v>
      </c>
      <c r="F698" s="317">
        <v>2016</v>
      </c>
      <c r="G698" s="421">
        <v>2983770</v>
      </c>
      <c r="H698" s="422">
        <f t="shared" si="31"/>
        <v>2984</v>
      </c>
      <c r="I698" s="258">
        <f t="shared" si="32"/>
        <v>487</v>
      </c>
    </row>
    <row r="699" spans="1:9" hidden="1" x14ac:dyDescent="0.2">
      <c r="A699" s="418" t="str">
        <f t="shared" si="30"/>
        <v>4882016</v>
      </c>
      <c r="B699" s="419" t="s">
        <v>865</v>
      </c>
      <c r="C699" s="423" t="s">
        <v>1320</v>
      </c>
      <c r="D699" s="419" t="s">
        <v>973</v>
      </c>
      <c r="E699" s="419" t="s">
        <v>866</v>
      </c>
      <c r="F699" s="317">
        <v>2016</v>
      </c>
      <c r="G699" s="421">
        <v>23065236</v>
      </c>
      <c r="H699" s="422">
        <f t="shared" si="31"/>
        <v>23065</v>
      </c>
      <c r="I699" s="258">
        <f t="shared" si="32"/>
        <v>488</v>
      </c>
    </row>
    <row r="700" spans="1:9" hidden="1" x14ac:dyDescent="0.2">
      <c r="A700" s="418" t="str">
        <f t="shared" si="30"/>
        <v>4892016</v>
      </c>
      <c r="B700" s="419" t="s">
        <v>865</v>
      </c>
      <c r="C700" s="423" t="s">
        <v>1321</v>
      </c>
      <c r="D700" s="419" t="s">
        <v>974</v>
      </c>
      <c r="E700" s="419" t="s">
        <v>866</v>
      </c>
      <c r="F700" s="317">
        <v>2016</v>
      </c>
      <c r="G700" s="421">
        <v>3413570</v>
      </c>
      <c r="H700" s="422">
        <f t="shared" si="31"/>
        <v>3414</v>
      </c>
      <c r="I700" s="258">
        <f t="shared" si="32"/>
        <v>489</v>
      </c>
    </row>
    <row r="701" spans="1:9" hidden="1" x14ac:dyDescent="0.2">
      <c r="A701" s="418" t="str">
        <f t="shared" si="30"/>
        <v>5012016</v>
      </c>
      <c r="B701" s="419" t="s">
        <v>865</v>
      </c>
      <c r="C701" s="423" t="s">
        <v>1322</v>
      </c>
      <c r="D701" s="419" t="s">
        <v>975</v>
      </c>
      <c r="E701" s="419" t="s">
        <v>866</v>
      </c>
      <c r="F701" s="317">
        <v>2016</v>
      </c>
      <c r="G701" s="421">
        <v>405194</v>
      </c>
      <c r="H701" s="422">
        <f t="shared" si="31"/>
        <v>405</v>
      </c>
      <c r="I701" s="258">
        <f t="shared" si="32"/>
        <v>501</v>
      </c>
    </row>
    <row r="702" spans="1:9" hidden="1" x14ac:dyDescent="0.2">
      <c r="A702" s="418" t="str">
        <f t="shared" si="30"/>
        <v>5062016</v>
      </c>
      <c r="B702" s="419" t="s">
        <v>865</v>
      </c>
      <c r="C702" s="423" t="s">
        <v>1323</v>
      </c>
      <c r="D702" s="419" t="s">
        <v>976</v>
      </c>
      <c r="E702" s="419" t="s">
        <v>866</v>
      </c>
      <c r="F702" s="317">
        <v>2016</v>
      </c>
      <c r="G702" s="421">
        <v>2085215</v>
      </c>
      <c r="H702" s="422">
        <f t="shared" si="31"/>
        <v>2085</v>
      </c>
      <c r="I702" s="258">
        <f t="shared" si="32"/>
        <v>506</v>
      </c>
    </row>
    <row r="703" spans="1:9" hidden="1" x14ac:dyDescent="0.2">
      <c r="A703" s="418" t="str">
        <f t="shared" si="30"/>
        <v>5112016</v>
      </c>
      <c r="B703" s="419" t="s">
        <v>865</v>
      </c>
      <c r="C703" s="423" t="s">
        <v>1325</v>
      </c>
      <c r="D703" s="419" t="s">
        <v>978</v>
      </c>
      <c r="E703" s="419" t="s">
        <v>866</v>
      </c>
      <c r="F703" s="317">
        <v>2016</v>
      </c>
      <c r="G703" s="421">
        <v>5068655</v>
      </c>
      <c r="H703" s="422">
        <f t="shared" si="31"/>
        <v>5069</v>
      </c>
      <c r="I703" s="258">
        <f t="shared" si="32"/>
        <v>511</v>
      </c>
    </row>
    <row r="704" spans="1:9" hidden="1" x14ac:dyDescent="0.2">
      <c r="A704" s="418" t="str">
        <f t="shared" si="30"/>
        <v>5362016</v>
      </c>
      <c r="B704" s="419" t="s">
        <v>865</v>
      </c>
      <c r="C704" s="423" t="s">
        <v>1326</v>
      </c>
      <c r="D704" s="419" t="s">
        <v>980</v>
      </c>
      <c r="E704" s="419" t="s">
        <v>866</v>
      </c>
      <c r="F704" s="317">
        <v>2016</v>
      </c>
      <c r="G704" s="421">
        <v>476659</v>
      </c>
      <c r="H704" s="422">
        <f t="shared" si="31"/>
        <v>477</v>
      </c>
      <c r="I704" s="258">
        <f t="shared" si="32"/>
        <v>536</v>
      </c>
    </row>
    <row r="705" spans="1:9" hidden="1" x14ac:dyDescent="0.2">
      <c r="A705" s="418" t="str">
        <f t="shared" si="30"/>
        <v>5442016</v>
      </c>
      <c r="B705" s="419" t="s">
        <v>865</v>
      </c>
      <c r="C705" s="423" t="s">
        <v>1327</v>
      </c>
      <c r="D705" s="419" t="s">
        <v>981</v>
      </c>
      <c r="E705" s="419" t="s">
        <v>866</v>
      </c>
      <c r="F705" s="317">
        <v>2016</v>
      </c>
      <c r="G705" s="421">
        <v>17145176</v>
      </c>
      <c r="H705" s="422">
        <f t="shared" si="31"/>
        <v>17145</v>
      </c>
      <c r="I705" s="258">
        <f t="shared" si="32"/>
        <v>544</v>
      </c>
    </row>
    <row r="706" spans="1:9" hidden="1" x14ac:dyDescent="0.2">
      <c r="A706" s="418" t="str">
        <f t="shared" ref="A706:A769" si="33">+VALUE(C706)&amp;F706</f>
        <v>5512016</v>
      </c>
      <c r="B706" s="419" t="s">
        <v>865</v>
      </c>
      <c r="C706" s="423" t="s">
        <v>1328</v>
      </c>
      <c r="D706" s="419" t="s">
        <v>982</v>
      </c>
      <c r="E706" s="419" t="s">
        <v>866</v>
      </c>
      <c r="F706" s="317">
        <v>2016</v>
      </c>
      <c r="G706" s="421">
        <v>97812113</v>
      </c>
      <c r="H706" s="422">
        <f t="shared" si="31"/>
        <v>97812</v>
      </c>
      <c r="I706" s="258">
        <f t="shared" si="32"/>
        <v>551</v>
      </c>
    </row>
    <row r="707" spans="1:9" hidden="1" x14ac:dyDescent="0.2">
      <c r="A707" s="418" t="str">
        <f t="shared" si="33"/>
        <v>5532016</v>
      </c>
      <c r="B707" s="419" t="s">
        <v>865</v>
      </c>
      <c r="C707" s="423" t="s">
        <v>1329</v>
      </c>
      <c r="D707" s="419" t="s">
        <v>983</v>
      </c>
      <c r="E707" s="419" t="s">
        <v>866</v>
      </c>
      <c r="F707" s="317">
        <v>2016</v>
      </c>
      <c r="G707" s="421">
        <v>17872830</v>
      </c>
      <c r="H707" s="422">
        <f t="shared" ref="H707:H770" si="34">+IF(E707="PAY",ROUND(G707/1000,0),G707)</f>
        <v>17873</v>
      </c>
      <c r="I707" s="258">
        <f t="shared" ref="I707:I770" si="35">+VALUE(C707)</f>
        <v>553</v>
      </c>
    </row>
    <row r="708" spans="1:9" hidden="1" x14ac:dyDescent="0.2">
      <c r="A708" s="418" t="str">
        <f t="shared" si="33"/>
        <v>5552016</v>
      </c>
      <c r="B708" s="419" t="s">
        <v>865</v>
      </c>
      <c r="C708" s="423" t="s">
        <v>1330</v>
      </c>
      <c r="D708" s="419" t="s">
        <v>984</v>
      </c>
      <c r="E708" s="419" t="s">
        <v>866</v>
      </c>
      <c r="F708" s="317">
        <v>2016</v>
      </c>
      <c r="G708" s="421">
        <v>62884663</v>
      </c>
      <c r="H708" s="422">
        <f t="shared" si="34"/>
        <v>62885</v>
      </c>
      <c r="I708" s="258">
        <f t="shared" si="35"/>
        <v>555</v>
      </c>
    </row>
    <row r="709" spans="1:9" hidden="1" x14ac:dyDescent="0.2">
      <c r="A709" s="418" t="str">
        <f t="shared" si="33"/>
        <v>5632016</v>
      </c>
      <c r="B709" s="419" t="s">
        <v>865</v>
      </c>
      <c r="C709" s="423" t="s">
        <v>1331</v>
      </c>
      <c r="D709" s="419" t="s">
        <v>985</v>
      </c>
      <c r="E709" s="419" t="s">
        <v>866</v>
      </c>
      <c r="F709" s="317">
        <v>2016</v>
      </c>
      <c r="G709" s="421">
        <v>16154575</v>
      </c>
      <c r="H709" s="422">
        <f t="shared" si="34"/>
        <v>16155</v>
      </c>
      <c r="I709" s="258">
        <f t="shared" si="35"/>
        <v>563</v>
      </c>
    </row>
    <row r="710" spans="1:9" hidden="1" x14ac:dyDescent="0.2">
      <c r="A710" s="418" t="str">
        <f t="shared" si="33"/>
        <v>5712016</v>
      </c>
      <c r="B710" s="419" t="s">
        <v>865</v>
      </c>
      <c r="C710" s="423" t="s">
        <v>1332</v>
      </c>
      <c r="D710" s="419" t="s">
        <v>986</v>
      </c>
      <c r="E710" s="419" t="s">
        <v>866</v>
      </c>
      <c r="F710" s="317">
        <v>2016</v>
      </c>
      <c r="G710" s="421">
        <v>21224587</v>
      </c>
      <c r="H710" s="422">
        <f t="shared" si="34"/>
        <v>21225</v>
      </c>
      <c r="I710" s="258">
        <f t="shared" si="35"/>
        <v>571</v>
      </c>
    </row>
    <row r="711" spans="1:9" hidden="1" x14ac:dyDescent="0.2">
      <c r="A711" s="418" t="str">
        <f t="shared" si="33"/>
        <v>5732016</v>
      </c>
      <c r="B711" s="419" t="s">
        <v>865</v>
      </c>
      <c r="C711" s="423" t="s">
        <v>1333</v>
      </c>
      <c r="D711" s="419" t="s">
        <v>987</v>
      </c>
      <c r="E711" s="419" t="s">
        <v>866</v>
      </c>
      <c r="F711" s="317">
        <v>2016</v>
      </c>
      <c r="G711" s="421">
        <v>1028340</v>
      </c>
      <c r="H711" s="422">
        <f t="shared" si="34"/>
        <v>1028</v>
      </c>
      <c r="I711" s="258">
        <f t="shared" si="35"/>
        <v>573</v>
      </c>
    </row>
    <row r="712" spans="1:9" hidden="1" x14ac:dyDescent="0.2">
      <c r="A712" s="418" t="str">
        <f t="shared" si="33"/>
        <v>5812016</v>
      </c>
      <c r="B712" s="419" t="s">
        <v>865</v>
      </c>
      <c r="C712" s="423" t="s">
        <v>1334</v>
      </c>
      <c r="D712" s="419" t="s">
        <v>988</v>
      </c>
      <c r="E712" s="419" t="s">
        <v>866</v>
      </c>
      <c r="F712" s="317">
        <v>2016</v>
      </c>
      <c r="G712" s="421">
        <v>78517876</v>
      </c>
      <c r="H712" s="422">
        <f t="shared" si="34"/>
        <v>78518</v>
      </c>
      <c r="I712" s="258">
        <f t="shared" si="35"/>
        <v>581</v>
      </c>
    </row>
    <row r="713" spans="1:9" hidden="1" x14ac:dyDescent="0.2">
      <c r="A713" s="418" t="str">
        <f t="shared" si="33"/>
        <v>6012016</v>
      </c>
      <c r="B713" s="419" t="s">
        <v>865</v>
      </c>
      <c r="C713" s="423" t="s">
        <v>1335</v>
      </c>
      <c r="D713" s="419" t="s">
        <v>989</v>
      </c>
      <c r="E713" s="419" t="s">
        <v>866</v>
      </c>
      <c r="F713" s="317">
        <v>2016</v>
      </c>
      <c r="G713" s="421">
        <v>33975636</v>
      </c>
      <c r="H713" s="422">
        <f t="shared" si="34"/>
        <v>33976</v>
      </c>
      <c r="I713" s="258">
        <f t="shared" si="35"/>
        <v>601</v>
      </c>
    </row>
    <row r="714" spans="1:9" hidden="1" x14ac:dyDescent="0.2">
      <c r="A714" s="418" t="str">
        <f t="shared" si="33"/>
        <v>6032016</v>
      </c>
      <c r="B714" s="419" t="s">
        <v>865</v>
      </c>
      <c r="C714" s="423" t="s">
        <v>1336</v>
      </c>
      <c r="D714" s="419" t="s">
        <v>990</v>
      </c>
      <c r="E714" s="419" t="s">
        <v>866</v>
      </c>
      <c r="F714" s="317">
        <v>2016</v>
      </c>
      <c r="G714" s="421">
        <v>6590127</v>
      </c>
      <c r="H714" s="422">
        <f t="shared" si="34"/>
        <v>6590</v>
      </c>
      <c r="I714" s="258">
        <f t="shared" si="35"/>
        <v>603</v>
      </c>
    </row>
    <row r="715" spans="1:9" hidden="1" x14ac:dyDescent="0.2">
      <c r="A715" s="418" t="str">
        <f t="shared" si="33"/>
        <v>6052016</v>
      </c>
      <c r="B715" s="419" t="s">
        <v>865</v>
      </c>
      <c r="C715" s="423" t="s">
        <v>1337</v>
      </c>
      <c r="D715" s="419" t="s">
        <v>991</v>
      </c>
      <c r="E715" s="419" t="s">
        <v>866</v>
      </c>
      <c r="F715" s="317">
        <v>2016</v>
      </c>
      <c r="G715" s="421">
        <v>601162</v>
      </c>
      <c r="H715" s="422">
        <f t="shared" si="34"/>
        <v>601</v>
      </c>
      <c r="I715" s="258">
        <f t="shared" si="35"/>
        <v>605</v>
      </c>
    </row>
    <row r="716" spans="1:9" hidden="1" x14ac:dyDescent="0.2">
      <c r="A716" s="418" t="str">
        <f t="shared" si="33"/>
        <v>6072016</v>
      </c>
      <c r="B716" s="419" t="s">
        <v>865</v>
      </c>
      <c r="C716" s="423" t="s">
        <v>1338</v>
      </c>
      <c r="D716" s="419" t="s">
        <v>992</v>
      </c>
      <c r="E716" s="419" t="s">
        <v>866</v>
      </c>
      <c r="F716" s="317">
        <v>2016</v>
      </c>
      <c r="G716" s="421">
        <v>2325178</v>
      </c>
      <c r="H716" s="422">
        <f t="shared" si="34"/>
        <v>2325</v>
      </c>
      <c r="I716" s="258">
        <f t="shared" si="35"/>
        <v>607</v>
      </c>
    </row>
    <row r="717" spans="1:9" hidden="1" x14ac:dyDescent="0.2">
      <c r="A717" s="418" t="str">
        <f t="shared" si="33"/>
        <v>6082016</v>
      </c>
      <c r="B717" s="419" t="s">
        <v>865</v>
      </c>
      <c r="C717" s="423" t="s">
        <v>1339</v>
      </c>
      <c r="D717" s="419" t="s">
        <v>993</v>
      </c>
      <c r="E717" s="419" t="s">
        <v>866</v>
      </c>
      <c r="F717" s="317">
        <v>2016</v>
      </c>
      <c r="G717" s="421">
        <v>45272979</v>
      </c>
      <c r="H717" s="422">
        <f t="shared" si="34"/>
        <v>45273</v>
      </c>
      <c r="I717" s="258">
        <f t="shared" si="35"/>
        <v>608</v>
      </c>
    </row>
    <row r="718" spans="1:9" hidden="1" x14ac:dyDescent="0.2">
      <c r="A718" s="418" t="str">
        <f t="shared" si="33"/>
        <v>6092016</v>
      </c>
      <c r="B718" s="419" t="s">
        <v>865</v>
      </c>
      <c r="C718" s="423" t="s">
        <v>1340</v>
      </c>
      <c r="D718" s="419" t="s">
        <v>994</v>
      </c>
      <c r="E718" s="419" t="s">
        <v>866</v>
      </c>
      <c r="F718" s="317">
        <v>2016</v>
      </c>
      <c r="G718" s="421">
        <v>82138153</v>
      </c>
      <c r="H718" s="422">
        <f t="shared" si="34"/>
        <v>82138</v>
      </c>
      <c r="I718" s="258">
        <f t="shared" si="35"/>
        <v>609</v>
      </c>
    </row>
    <row r="719" spans="1:9" hidden="1" x14ac:dyDescent="0.2">
      <c r="A719" s="418" t="str">
        <f t="shared" si="33"/>
        <v>6112016</v>
      </c>
      <c r="B719" s="419" t="s">
        <v>865</v>
      </c>
      <c r="C719" s="423" t="s">
        <v>1341</v>
      </c>
      <c r="D719" s="419" t="s">
        <v>995</v>
      </c>
      <c r="E719" s="419" t="s">
        <v>866</v>
      </c>
      <c r="F719" s="317">
        <v>2016</v>
      </c>
      <c r="G719" s="421">
        <v>863928</v>
      </c>
      <c r="H719" s="422">
        <f t="shared" si="34"/>
        <v>864</v>
      </c>
      <c r="I719" s="258">
        <f t="shared" si="35"/>
        <v>611</v>
      </c>
    </row>
    <row r="720" spans="1:9" hidden="1" x14ac:dyDescent="0.2">
      <c r="A720" s="418" t="str">
        <f t="shared" si="33"/>
        <v>6172016</v>
      </c>
      <c r="B720" s="419" t="s">
        <v>865</v>
      </c>
      <c r="C720" s="423" t="s">
        <v>1342</v>
      </c>
      <c r="D720" s="419" t="s">
        <v>996</v>
      </c>
      <c r="E720" s="419" t="s">
        <v>866</v>
      </c>
      <c r="F720" s="317">
        <v>2016</v>
      </c>
      <c r="G720" s="421">
        <v>13814982</v>
      </c>
      <c r="H720" s="422">
        <f t="shared" si="34"/>
        <v>13815</v>
      </c>
      <c r="I720" s="258">
        <f t="shared" si="35"/>
        <v>617</v>
      </c>
    </row>
    <row r="721" spans="1:9" hidden="1" x14ac:dyDescent="0.2">
      <c r="A721" s="418" t="str">
        <f t="shared" si="33"/>
        <v>6252016</v>
      </c>
      <c r="B721" s="419" t="s">
        <v>865</v>
      </c>
      <c r="C721" s="423" t="s">
        <v>1343</v>
      </c>
      <c r="D721" s="419" t="s">
        <v>997</v>
      </c>
      <c r="E721" s="419" t="s">
        <v>866</v>
      </c>
      <c r="F721" s="317">
        <v>2016</v>
      </c>
      <c r="G721" s="421">
        <v>3578980</v>
      </c>
      <c r="H721" s="422">
        <f t="shared" si="34"/>
        <v>3579</v>
      </c>
      <c r="I721" s="258">
        <f t="shared" si="35"/>
        <v>625</v>
      </c>
    </row>
    <row r="722" spans="1:9" hidden="1" x14ac:dyDescent="0.2">
      <c r="A722" s="418" t="str">
        <f t="shared" si="33"/>
        <v>6432016</v>
      </c>
      <c r="B722" s="419" t="s">
        <v>865</v>
      </c>
      <c r="C722" s="423" t="s">
        <v>1344</v>
      </c>
      <c r="D722" s="419" t="s">
        <v>998</v>
      </c>
      <c r="E722" s="419" t="s">
        <v>866</v>
      </c>
      <c r="F722" s="317">
        <v>2016</v>
      </c>
      <c r="G722" s="421">
        <v>4302691</v>
      </c>
      <c r="H722" s="422">
        <f t="shared" si="34"/>
        <v>4303</v>
      </c>
      <c r="I722" s="258">
        <f t="shared" si="35"/>
        <v>643</v>
      </c>
    </row>
    <row r="723" spans="1:9" hidden="1" x14ac:dyDescent="0.2">
      <c r="A723" s="418" t="str">
        <f t="shared" si="33"/>
        <v>6452016</v>
      </c>
      <c r="B723" s="419" t="s">
        <v>865</v>
      </c>
      <c r="C723" s="423" t="s">
        <v>1345</v>
      </c>
      <c r="D723" s="419" t="s">
        <v>999</v>
      </c>
      <c r="E723" s="419" t="s">
        <v>866</v>
      </c>
      <c r="F723" s="317">
        <v>2016</v>
      </c>
      <c r="G723" s="421">
        <v>14898032</v>
      </c>
      <c r="H723" s="422">
        <f t="shared" si="34"/>
        <v>14898</v>
      </c>
      <c r="I723" s="258">
        <f t="shared" si="35"/>
        <v>645</v>
      </c>
    </row>
    <row r="724" spans="1:9" hidden="1" x14ac:dyDescent="0.2">
      <c r="A724" s="418" t="str">
        <f t="shared" si="33"/>
        <v>6462016</v>
      </c>
      <c r="B724" s="419" t="s">
        <v>865</v>
      </c>
      <c r="C724" s="423" t="s">
        <v>1346</v>
      </c>
      <c r="D724" s="419" t="s">
        <v>1000</v>
      </c>
      <c r="E724" s="419" t="s">
        <v>866</v>
      </c>
      <c r="F724" s="317">
        <v>2016</v>
      </c>
      <c r="G724" s="421">
        <v>4763564</v>
      </c>
      <c r="H724" s="422">
        <f t="shared" si="34"/>
        <v>4764</v>
      </c>
      <c r="I724" s="258">
        <f t="shared" si="35"/>
        <v>646</v>
      </c>
    </row>
    <row r="725" spans="1:9" hidden="1" x14ac:dyDescent="0.2">
      <c r="A725" s="418" t="str">
        <f t="shared" si="33"/>
        <v>6472016</v>
      </c>
      <c r="B725" s="419" t="s">
        <v>865</v>
      </c>
      <c r="C725" s="423" t="s">
        <v>1347</v>
      </c>
      <c r="D725" s="419" t="s">
        <v>1001</v>
      </c>
      <c r="E725" s="419" t="s">
        <v>866</v>
      </c>
      <c r="F725" s="317">
        <v>2016</v>
      </c>
      <c r="G725" s="421">
        <v>10097362</v>
      </c>
      <c r="H725" s="422">
        <f t="shared" si="34"/>
        <v>10097</v>
      </c>
      <c r="I725" s="258">
        <f t="shared" si="35"/>
        <v>647</v>
      </c>
    </row>
    <row r="726" spans="1:9" hidden="1" x14ac:dyDescent="0.2">
      <c r="A726" s="418" t="str">
        <f t="shared" si="33"/>
        <v>6482016</v>
      </c>
      <c r="B726" s="419" t="s">
        <v>865</v>
      </c>
      <c r="C726" s="423" t="s">
        <v>1348</v>
      </c>
      <c r="D726" s="419" t="s">
        <v>1002</v>
      </c>
      <c r="E726" s="419" t="s">
        <v>866</v>
      </c>
      <c r="F726" s="317">
        <v>2016</v>
      </c>
      <c r="G726" s="421">
        <v>14756384</v>
      </c>
      <c r="H726" s="422">
        <f t="shared" si="34"/>
        <v>14756</v>
      </c>
      <c r="I726" s="258">
        <f t="shared" si="35"/>
        <v>648</v>
      </c>
    </row>
    <row r="727" spans="1:9" hidden="1" x14ac:dyDescent="0.2">
      <c r="A727" s="418" t="str">
        <f t="shared" si="33"/>
        <v>6492016</v>
      </c>
      <c r="B727" s="419" t="s">
        <v>865</v>
      </c>
      <c r="C727" s="423" t="s">
        <v>1349</v>
      </c>
      <c r="D727" s="419" t="s">
        <v>1003</v>
      </c>
      <c r="E727" s="419" t="s">
        <v>866</v>
      </c>
      <c r="F727" s="317">
        <v>2016</v>
      </c>
      <c r="G727" s="421">
        <v>6110012</v>
      </c>
      <c r="H727" s="422">
        <f t="shared" si="34"/>
        <v>6110</v>
      </c>
      <c r="I727" s="258">
        <f t="shared" si="35"/>
        <v>649</v>
      </c>
    </row>
    <row r="728" spans="1:9" hidden="1" x14ac:dyDescent="0.2">
      <c r="A728" s="418" t="str">
        <f t="shared" si="33"/>
        <v>6512016</v>
      </c>
      <c r="B728" s="419" t="s">
        <v>865</v>
      </c>
      <c r="C728" s="423" t="s">
        <v>1350</v>
      </c>
      <c r="D728" s="419" t="s">
        <v>1004</v>
      </c>
      <c r="E728" s="419" t="s">
        <v>866</v>
      </c>
      <c r="F728" s="317">
        <v>2016</v>
      </c>
      <c r="G728" s="421">
        <v>29272718</v>
      </c>
      <c r="H728" s="422">
        <f t="shared" si="34"/>
        <v>29273</v>
      </c>
      <c r="I728" s="258">
        <f t="shared" si="35"/>
        <v>651</v>
      </c>
    </row>
    <row r="729" spans="1:9" hidden="1" x14ac:dyDescent="0.2">
      <c r="A729" s="418" t="str">
        <f t="shared" si="33"/>
        <v>6522016</v>
      </c>
      <c r="B729" s="419" t="s">
        <v>865</v>
      </c>
      <c r="C729" s="423" t="s">
        <v>1351</v>
      </c>
      <c r="D729" s="419" t="s">
        <v>1005</v>
      </c>
      <c r="E729" s="419" t="s">
        <v>866</v>
      </c>
      <c r="F729" s="317">
        <v>2016</v>
      </c>
      <c r="G729" s="421">
        <v>38109644</v>
      </c>
      <c r="H729" s="422">
        <f t="shared" si="34"/>
        <v>38110</v>
      </c>
      <c r="I729" s="258">
        <f t="shared" si="35"/>
        <v>652</v>
      </c>
    </row>
    <row r="730" spans="1:9" hidden="1" x14ac:dyDescent="0.2">
      <c r="A730" s="418" t="str">
        <f t="shared" si="33"/>
        <v>6532016</v>
      </c>
      <c r="B730" s="419" t="s">
        <v>865</v>
      </c>
      <c r="C730" s="423" t="s">
        <v>1352</v>
      </c>
      <c r="D730" s="419" t="s">
        <v>1006</v>
      </c>
      <c r="E730" s="419" t="s">
        <v>866</v>
      </c>
      <c r="F730" s="317">
        <v>2016</v>
      </c>
      <c r="G730" s="421">
        <v>19195248</v>
      </c>
      <c r="H730" s="422">
        <f t="shared" si="34"/>
        <v>19195</v>
      </c>
      <c r="I730" s="258">
        <f t="shared" si="35"/>
        <v>653</v>
      </c>
    </row>
    <row r="731" spans="1:9" hidden="1" x14ac:dyDescent="0.2">
      <c r="A731" s="418" t="str">
        <f t="shared" si="33"/>
        <v>6542016</v>
      </c>
      <c r="B731" s="419" t="s">
        <v>865</v>
      </c>
      <c r="C731" s="423" t="s">
        <v>1353</v>
      </c>
      <c r="D731" s="419" t="s">
        <v>1007</v>
      </c>
      <c r="E731" s="419" t="s">
        <v>866</v>
      </c>
      <c r="F731" s="317">
        <v>2016</v>
      </c>
      <c r="G731" s="421">
        <v>25749466</v>
      </c>
      <c r="H731" s="422">
        <f t="shared" si="34"/>
        <v>25749</v>
      </c>
      <c r="I731" s="258">
        <f t="shared" si="35"/>
        <v>654</v>
      </c>
    </row>
    <row r="732" spans="1:9" hidden="1" x14ac:dyDescent="0.2">
      <c r="A732" s="418" t="str">
        <f t="shared" si="33"/>
        <v>6552016</v>
      </c>
      <c r="B732" s="419" t="s">
        <v>865</v>
      </c>
      <c r="C732" s="423" t="s">
        <v>1354</v>
      </c>
      <c r="D732" s="419" t="s">
        <v>1008</v>
      </c>
      <c r="E732" s="419" t="s">
        <v>866</v>
      </c>
      <c r="F732" s="317">
        <v>2016</v>
      </c>
      <c r="G732" s="421">
        <v>8142711</v>
      </c>
      <c r="H732" s="422">
        <f t="shared" si="34"/>
        <v>8143</v>
      </c>
      <c r="I732" s="258">
        <f t="shared" si="35"/>
        <v>655</v>
      </c>
    </row>
    <row r="733" spans="1:9" hidden="1" x14ac:dyDescent="0.2">
      <c r="A733" s="418" t="str">
        <f t="shared" si="33"/>
        <v>6562016</v>
      </c>
      <c r="B733" s="419" t="s">
        <v>865</v>
      </c>
      <c r="C733" s="423" t="s">
        <v>1355</v>
      </c>
      <c r="D733" s="419" t="s">
        <v>1009</v>
      </c>
      <c r="E733" s="419" t="s">
        <v>866</v>
      </c>
      <c r="F733" s="317">
        <v>2016</v>
      </c>
      <c r="G733" s="421">
        <v>8165408</v>
      </c>
      <c r="H733" s="422">
        <f t="shared" si="34"/>
        <v>8165</v>
      </c>
      <c r="I733" s="258">
        <f t="shared" si="35"/>
        <v>656</v>
      </c>
    </row>
    <row r="734" spans="1:9" hidden="1" x14ac:dyDescent="0.2">
      <c r="A734" s="418" t="str">
        <f t="shared" si="33"/>
        <v>6572016</v>
      </c>
      <c r="B734" s="419" t="s">
        <v>865</v>
      </c>
      <c r="C734" s="423" t="s">
        <v>1356</v>
      </c>
      <c r="D734" s="419" t="s">
        <v>1010</v>
      </c>
      <c r="E734" s="419" t="s">
        <v>866</v>
      </c>
      <c r="F734" s="317">
        <v>2016</v>
      </c>
      <c r="G734" s="421">
        <v>1309276</v>
      </c>
      <c r="H734" s="422">
        <f t="shared" si="34"/>
        <v>1309</v>
      </c>
      <c r="I734" s="258">
        <f t="shared" si="35"/>
        <v>657</v>
      </c>
    </row>
    <row r="735" spans="1:9" hidden="1" x14ac:dyDescent="0.2">
      <c r="A735" s="418" t="str">
        <f t="shared" si="33"/>
        <v>6582016</v>
      </c>
      <c r="B735" s="419" t="s">
        <v>865</v>
      </c>
      <c r="C735" s="423" t="s">
        <v>1357</v>
      </c>
      <c r="D735" s="419" t="s">
        <v>1011</v>
      </c>
      <c r="E735" s="419" t="s">
        <v>866</v>
      </c>
      <c r="F735" s="317">
        <v>2016</v>
      </c>
      <c r="G735" s="421">
        <v>7299247</v>
      </c>
      <c r="H735" s="422">
        <f t="shared" si="34"/>
        <v>7299</v>
      </c>
      <c r="I735" s="258">
        <f t="shared" si="35"/>
        <v>658</v>
      </c>
    </row>
    <row r="736" spans="1:9" hidden="1" x14ac:dyDescent="0.2">
      <c r="A736" s="418" t="str">
        <f t="shared" si="33"/>
        <v>6592016</v>
      </c>
      <c r="B736" s="419" t="s">
        <v>865</v>
      </c>
      <c r="C736" s="423" t="s">
        <v>1358</v>
      </c>
      <c r="D736" s="419" t="s">
        <v>1012</v>
      </c>
      <c r="E736" s="419" t="s">
        <v>866</v>
      </c>
      <c r="F736" s="317">
        <v>2016</v>
      </c>
      <c r="G736" s="421">
        <v>6690217</v>
      </c>
      <c r="H736" s="422">
        <f t="shared" si="34"/>
        <v>6690</v>
      </c>
      <c r="I736" s="258">
        <f t="shared" si="35"/>
        <v>659</v>
      </c>
    </row>
    <row r="737" spans="1:9" hidden="1" x14ac:dyDescent="0.2">
      <c r="A737" s="418" t="str">
        <f t="shared" si="33"/>
        <v>6602016</v>
      </c>
      <c r="B737" s="419" t="s">
        <v>865</v>
      </c>
      <c r="C737" s="423" t="s">
        <v>1359</v>
      </c>
      <c r="D737" s="419" t="s">
        <v>1013</v>
      </c>
      <c r="E737" s="419" t="s">
        <v>866</v>
      </c>
      <c r="F737" s="317">
        <v>2016</v>
      </c>
      <c r="G737" s="421">
        <v>31141258</v>
      </c>
      <c r="H737" s="422">
        <f t="shared" si="34"/>
        <v>31141</v>
      </c>
      <c r="I737" s="258">
        <f t="shared" si="35"/>
        <v>660</v>
      </c>
    </row>
    <row r="738" spans="1:9" hidden="1" x14ac:dyDescent="0.2">
      <c r="A738" s="418" t="str">
        <f t="shared" si="33"/>
        <v>6612016</v>
      </c>
      <c r="B738" s="419" t="s">
        <v>865</v>
      </c>
      <c r="C738" s="423" t="s">
        <v>1360</v>
      </c>
      <c r="D738" s="419" t="s">
        <v>1014</v>
      </c>
      <c r="E738" s="419" t="s">
        <v>866</v>
      </c>
      <c r="F738" s="317">
        <v>2016</v>
      </c>
      <c r="G738" s="421">
        <v>100926233</v>
      </c>
      <c r="H738" s="422">
        <f t="shared" si="34"/>
        <v>100926</v>
      </c>
      <c r="I738" s="258">
        <f t="shared" si="35"/>
        <v>661</v>
      </c>
    </row>
    <row r="739" spans="1:9" hidden="1" x14ac:dyDescent="0.2">
      <c r="A739" s="418" t="str">
        <f t="shared" si="33"/>
        <v>6622016</v>
      </c>
      <c r="B739" s="419" t="s">
        <v>865</v>
      </c>
      <c r="C739" s="423" t="s">
        <v>1361</v>
      </c>
      <c r="D739" s="419" t="s">
        <v>1015</v>
      </c>
      <c r="E739" s="419" t="s">
        <v>866</v>
      </c>
      <c r="F739" s="317">
        <v>2016</v>
      </c>
      <c r="G739" s="421">
        <v>6705207</v>
      </c>
      <c r="H739" s="422">
        <f t="shared" si="34"/>
        <v>6705</v>
      </c>
      <c r="I739" s="258">
        <f t="shared" si="35"/>
        <v>662</v>
      </c>
    </row>
    <row r="740" spans="1:9" hidden="1" x14ac:dyDescent="0.2">
      <c r="A740" s="418" t="str">
        <f t="shared" si="33"/>
        <v>6632016</v>
      </c>
      <c r="B740" s="419" t="s">
        <v>865</v>
      </c>
      <c r="C740" s="423" t="s">
        <v>1362</v>
      </c>
      <c r="D740" s="419" t="s">
        <v>1016</v>
      </c>
      <c r="E740" s="419" t="s">
        <v>866</v>
      </c>
      <c r="F740" s="317">
        <v>2016</v>
      </c>
      <c r="G740" s="421">
        <v>92646829</v>
      </c>
      <c r="H740" s="422">
        <f t="shared" si="34"/>
        <v>92647</v>
      </c>
      <c r="I740" s="258">
        <f t="shared" si="35"/>
        <v>663</v>
      </c>
    </row>
    <row r="741" spans="1:9" hidden="1" x14ac:dyDescent="0.2">
      <c r="A741" s="418" t="str">
        <f t="shared" si="33"/>
        <v>6642016</v>
      </c>
      <c r="B741" s="419" t="s">
        <v>865</v>
      </c>
      <c r="C741" s="423" t="s">
        <v>1363</v>
      </c>
      <c r="D741" s="419" t="s">
        <v>1017</v>
      </c>
      <c r="E741" s="419" t="s">
        <v>866</v>
      </c>
      <c r="F741" s="317">
        <v>2016</v>
      </c>
      <c r="G741" s="421">
        <v>89935562</v>
      </c>
      <c r="H741" s="422">
        <f t="shared" si="34"/>
        <v>89936</v>
      </c>
      <c r="I741" s="258">
        <f t="shared" si="35"/>
        <v>664</v>
      </c>
    </row>
    <row r="742" spans="1:9" hidden="1" x14ac:dyDescent="0.2">
      <c r="A742" s="418" t="str">
        <f t="shared" si="33"/>
        <v>6652016</v>
      </c>
      <c r="B742" s="419" t="s">
        <v>865</v>
      </c>
      <c r="C742" s="423" t="s">
        <v>1364</v>
      </c>
      <c r="D742" s="419" t="s">
        <v>1018</v>
      </c>
      <c r="E742" s="419" t="s">
        <v>866</v>
      </c>
      <c r="F742" s="317">
        <v>2016</v>
      </c>
      <c r="G742" s="421">
        <v>14043668</v>
      </c>
      <c r="H742" s="422">
        <f t="shared" si="34"/>
        <v>14044</v>
      </c>
      <c r="I742" s="258">
        <f t="shared" si="35"/>
        <v>665</v>
      </c>
    </row>
    <row r="743" spans="1:9" hidden="1" x14ac:dyDescent="0.2">
      <c r="A743" s="418" t="str">
        <f t="shared" si="33"/>
        <v>6662016</v>
      </c>
      <c r="B743" s="419" t="s">
        <v>865</v>
      </c>
      <c r="C743" s="423" t="s">
        <v>1365</v>
      </c>
      <c r="D743" s="419" t="s">
        <v>1019</v>
      </c>
      <c r="E743" s="419" t="s">
        <v>866</v>
      </c>
      <c r="F743" s="317">
        <v>2016</v>
      </c>
      <c r="G743" s="421">
        <v>2795399</v>
      </c>
      <c r="H743" s="422">
        <f t="shared" si="34"/>
        <v>2795</v>
      </c>
      <c r="I743" s="258">
        <f t="shared" si="35"/>
        <v>666</v>
      </c>
    </row>
    <row r="744" spans="1:9" hidden="1" x14ac:dyDescent="0.2">
      <c r="A744" s="418" t="str">
        <f t="shared" si="33"/>
        <v>6672016</v>
      </c>
      <c r="B744" s="419" t="s">
        <v>865</v>
      </c>
      <c r="C744" s="423" t="s">
        <v>1366</v>
      </c>
      <c r="D744" s="419" t="s">
        <v>1020</v>
      </c>
      <c r="E744" s="419" t="s">
        <v>866</v>
      </c>
      <c r="F744" s="317">
        <v>2016</v>
      </c>
      <c r="G744" s="421">
        <v>2264561</v>
      </c>
      <c r="H744" s="422">
        <f t="shared" si="34"/>
        <v>2265</v>
      </c>
      <c r="I744" s="258">
        <f t="shared" si="35"/>
        <v>667</v>
      </c>
    </row>
    <row r="745" spans="1:9" hidden="1" x14ac:dyDescent="0.2">
      <c r="A745" s="418" t="str">
        <f t="shared" si="33"/>
        <v>6682016</v>
      </c>
      <c r="B745" s="419" t="s">
        <v>865</v>
      </c>
      <c r="C745" s="423" t="s">
        <v>1367</v>
      </c>
      <c r="D745" s="419" t="s">
        <v>1021</v>
      </c>
      <c r="E745" s="419" t="s">
        <v>866</v>
      </c>
      <c r="F745" s="317">
        <v>2016</v>
      </c>
      <c r="G745" s="421">
        <v>4773730</v>
      </c>
      <c r="H745" s="422">
        <f t="shared" si="34"/>
        <v>4774</v>
      </c>
      <c r="I745" s="258">
        <f t="shared" si="35"/>
        <v>668</v>
      </c>
    </row>
    <row r="746" spans="1:9" hidden="1" x14ac:dyDescent="0.2">
      <c r="A746" s="418" t="str">
        <f t="shared" si="33"/>
        <v>6692016</v>
      </c>
      <c r="B746" s="419" t="s">
        <v>865</v>
      </c>
      <c r="C746" s="423" t="s">
        <v>1368</v>
      </c>
      <c r="D746" s="419" t="s">
        <v>1022</v>
      </c>
      <c r="E746" s="419" t="s">
        <v>866</v>
      </c>
      <c r="F746" s="317">
        <v>2016</v>
      </c>
      <c r="G746" s="421">
        <v>559067</v>
      </c>
      <c r="H746" s="422">
        <f t="shared" si="34"/>
        <v>559</v>
      </c>
      <c r="I746" s="258">
        <f t="shared" si="35"/>
        <v>669</v>
      </c>
    </row>
    <row r="747" spans="1:9" hidden="1" x14ac:dyDescent="0.2">
      <c r="A747" s="418" t="str">
        <f t="shared" si="33"/>
        <v>6702016</v>
      </c>
      <c r="B747" s="419" t="s">
        <v>865</v>
      </c>
      <c r="C747" s="423" t="s">
        <v>1369</v>
      </c>
      <c r="D747" s="419" t="s">
        <v>1023</v>
      </c>
      <c r="E747" s="419" t="s">
        <v>866</v>
      </c>
      <c r="F747" s="317">
        <v>2016</v>
      </c>
      <c r="G747" s="421">
        <v>5050793</v>
      </c>
      <c r="H747" s="422">
        <f t="shared" si="34"/>
        <v>5051</v>
      </c>
      <c r="I747" s="258">
        <f t="shared" si="35"/>
        <v>670</v>
      </c>
    </row>
    <row r="748" spans="1:9" hidden="1" x14ac:dyDescent="0.2">
      <c r="A748" s="418" t="str">
        <f t="shared" si="33"/>
        <v>6732016</v>
      </c>
      <c r="B748" s="419" t="s">
        <v>865</v>
      </c>
      <c r="C748" s="423" t="s">
        <v>1370</v>
      </c>
      <c r="D748" s="419" t="s">
        <v>1024</v>
      </c>
      <c r="E748" s="419" t="s">
        <v>866</v>
      </c>
      <c r="F748" s="317">
        <v>2016</v>
      </c>
      <c r="G748" s="421">
        <v>2793616</v>
      </c>
      <c r="H748" s="422">
        <f t="shared" si="34"/>
        <v>2794</v>
      </c>
      <c r="I748" s="258">
        <f t="shared" si="35"/>
        <v>673</v>
      </c>
    </row>
    <row r="749" spans="1:9" hidden="1" x14ac:dyDescent="0.2">
      <c r="A749" s="418" t="str">
        <f t="shared" si="33"/>
        <v>6742016</v>
      </c>
      <c r="B749" s="419" t="s">
        <v>865</v>
      </c>
      <c r="C749" s="423" t="s">
        <v>1371</v>
      </c>
      <c r="D749" s="419" t="s">
        <v>1025</v>
      </c>
      <c r="E749" s="419" t="s">
        <v>866</v>
      </c>
      <c r="F749" s="317">
        <v>2016</v>
      </c>
      <c r="G749" s="421">
        <v>1505101</v>
      </c>
      <c r="H749" s="422">
        <f t="shared" si="34"/>
        <v>1505</v>
      </c>
      <c r="I749" s="258">
        <f t="shared" si="35"/>
        <v>674</v>
      </c>
    </row>
    <row r="750" spans="1:9" hidden="1" x14ac:dyDescent="0.2">
      <c r="A750" s="418" t="str">
        <f t="shared" si="33"/>
        <v>6752016</v>
      </c>
      <c r="B750" s="419" t="s">
        <v>865</v>
      </c>
      <c r="C750" s="423" t="s">
        <v>1372</v>
      </c>
      <c r="D750" s="419" t="s">
        <v>1026</v>
      </c>
      <c r="E750" s="419" t="s">
        <v>866</v>
      </c>
      <c r="F750" s="317">
        <v>2016</v>
      </c>
      <c r="G750" s="421">
        <v>63897937</v>
      </c>
      <c r="H750" s="422">
        <f t="shared" si="34"/>
        <v>63898</v>
      </c>
      <c r="I750" s="258">
        <f t="shared" si="35"/>
        <v>675</v>
      </c>
    </row>
    <row r="751" spans="1:9" hidden="1" x14ac:dyDescent="0.2">
      <c r="A751" s="418" t="str">
        <f t="shared" si="33"/>
        <v>6762016</v>
      </c>
      <c r="B751" s="419" t="s">
        <v>865</v>
      </c>
      <c r="C751" s="423" t="s">
        <v>1373</v>
      </c>
      <c r="D751" s="419" t="s">
        <v>1027</v>
      </c>
      <c r="E751" s="419" t="s">
        <v>866</v>
      </c>
      <c r="F751" s="317">
        <v>2016</v>
      </c>
      <c r="G751" s="421">
        <v>5571009</v>
      </c>
      <c r="H751" s="422">
        <f t="shared" si="34"/>
        <v>5571</v>
      </c>
      <c r="I751" s="258">
        <f t="shared" si="35"/>
        <v>676</v>
      </c>
    </row>
    <row r="752" spans="1:9" hidden="1" x14ac:dyDescent="0.2">
      <c r="A752" s="418" t="str">
        <f t="shared" si="33"/>
        <v>6772016</v>
      </c>
      <c r="B752" s="419" t="s">
        <v>865</v>
      </c>
      <c r="C752" s="423" t="s">
        <v>1374</v>
      </c>
      <c r="D752" s="419" t="s">
        <v>1028</v>
      </c>
      <c r="E752" s="419" t="s">
        <v>866</v>
      </c>
      <c r="F752" s="317">
        <v>2016</v>
      </c>
      <c r="G752" s="421">
        <v>23657980</v>
      </c>
      <c r="H752" s="422">
        <f t="shared" si="34"/>
        <v>23658</v>
      </c>
      <c r="I752" s="258">
        <f t="shared" si="35"/>
        <v>677</v>
      </c>
    </row>
    <row r="753" spans="1:9" hidden="1" x14ac:dyDescent="0.2">
      <c r="A753" s="418" t="str">
        <f t="shared" si="33"/>
        <v>6792016</v>
      </c>
      <c r="B753" s="419" t="s">
        <v>865</v>
      </c>
      <c r="C753" s="423" t="s">
        <v>1375</v>
      </c>
      <c r="D753" s="419" t="s">
        <v>1029</v>
      </c>
      <c r="E753" s="419" t="s">
        <v>866</v>
      </c>
      <c r="F753" s="317">
        <v>2016</v>
      </c>
      <c r="G753" s="421">
        <v>410664</v>
      </c>
      <c r="H753" s="422">
        <f t="shared" si="34"/>
        <v>411</v>
      </c>
      <c r="I753" s="258">
        <f t="shared" si="35"/>
        <v>679</v>
      </c>
    </row>
    <row r="754" spans="1:9" hidden="1" x14ac:dyDescent="0.2">
      <c r="A754" s="418" t="str">
        <f t="shared" si="33"/>
        <v>6812016</v>
      </c>
      <c r="B754" s="419" t="s">
        <v>865</v>
      </c>
      <c r="C754" s="423" t="s">
        <v>1376</v>
      </c>
      <c r="D754" s="419" t="s">
        <v>1030</v>
      </c>
      <c r="E754" s="419" t="s">
        <v>866</v>
      </c>
      <c r="F754" s="317">
        <v>2016</v>
      </c>
      <c r="G754" s="421">
        <v>424586</v>
      </c>
      <c r="H754" s="422">
        <f t="shared" si="34"/>
        <v>425</v>
      </c>
      <c r="I754" s="258">
        <f t="shared" si="35"/>
        <v>681</v>
      </c>
    </row>
    <row r="755" spans="1:9" hidden="1" x14ac:dyDescent="0.2">
      <c r="A755" s="418" t="str">
        <f t="shared" si="33"/>
        <v>6822016</v>
      </c>
      <c r="B755" s="419" t="s">
        <v>865</v>
      </c>
      <c r="C755" s="423" t="s">
        <v>1377</v>
      </c>
      <c r="D755" s="419" t="s">
        <v>1031</v>
      </c>
      <c r="E755" s="419" t="s">
        <v>866</v>
      </c>
      <c r="F755" s="317">
        <v>2016</v>
      </c>
      <c r="G755" s="421">
        <v>3712143</v>
      </c>
      <c r="H755" s="422">
        <f t="shared" si="34"/>
        <v>3712</v>
      </c>
      <c r="I755" s="258">
        <f t="shared" si="35"/>
        <v>682</v>
      </c>
    </row>
    <row r="756" spans="1:9" hidden="1" x14ac:dyDescent="0.2">
      <c r="A756" s="418" t="str">
        <f t="shared" si="33"/>
        <v>7162016</v>
      </c>
      <c r="B756" s="419" t="s">
        <v>865</v>
      </c>
      <c r="C756" s="423" t="s">
        <v>1379</v>
      </c>
      <c r="D756" s="419" t="s">
        <v>1212</v>
      </c>
      <c r="E756" s="419" t="s">
        <v>866</v>
      </c>
      <c r="F756" s="317">
        <v>2016</v>
      </c>
      <c r="G756" s="421">
        <v>1104550</v>
      </c>
      <c r="H756" s="422">
        <f t="shared" si="34"/>
        <v>1105</v>
      </c>
      <c r="I756" s="258">
        <f t="shared" si="35"/>
        <v>716</v>
      </c>
    </row>
    <row r="757" spans="1:9" hidden="1" x14ac:dyDescent="0.2">
      <c r="A757" s="418" t="str">
        <f t="shared" si="33"/>
        <v>7182016</v>
      </c>
      <c r="B757" s="419" t="s">
        <v>865</v>
      </c>
      <c r="C757" s="423" t="s">
        <v>1380</v>
      </c>
      <c r="D757" s="419" t="s">
        <v>1226</v>
      </c>
      <c r="E757" s="419" t="s">
        <v>866</v>
      </c>
      <c r="F757" s="317">
        <v>2016</v>
      </c>
      <c r="G757" s="421">
        <v>2188261</v>
      </c>
      <c r="H757" s="422">
        <f t="shared" si="34"/>
        <v>2188</v>
      </c>
      <c r="I757" s="258">
        <f t="shared" si="35"/>
        <v>718</v>
      </c>
    </row>
    <row r="758" spans="1:9" hidden="1" x14ac:dyDescent="0.2">
      <c r="A758" s="418" t="str">
        <f t="shared" si="33"/>
        <v>7212016</v>
      </c>
      <c r="B758" s="419" t="s">
        <v>865</v>
      </c>
      <c r="C758" s="423" t="s">
        <v>1381</v>
      </c>
      <c r="D758" s="419" t="s">
        <v>1033</v>
      </c>
      <c r="E758" s="419" t="s">
        <v>866</v>
      </c>
      <c r="F758" s="317">
        <v>2016</v>
      </c>
      <c r="G758" s="421">
        <v>178337</v>
      </c>
      <c r="H758" s="422">
        <f t="shared" si="34"/>
        <v>178</v>
      </c>
      <c r="I758" s="258">
        <f t="shared" si="35"/>
        <v>721</v>
      </c>
    </row>
    <row r="759" spans="1:9" hidden="1" x14ac:dyDescent="0.2">
      <c r="A759" s="418" t="str">
        <f t="shared" si="33"/>
        <v>7442016</v>
      </c>
      <c r="B759" s="419" t="s">
        <v>865</v>
      </c>
      <c r="C759" s="423" t="s">
        <v>1533</v>
      </c>
      <c r="D759" s="419" t="s">
        <v>1034</v>
      </c>
      <c r="E759" s="419" t="s">
        <v>866</v>
      </c>
      <c r="F759" s="317">
        <v>2016</v>
      </c>
      <c r="G759" s="421">
        <v>44830</v>
      </c>
      <c r="H759" s="422">
        <f t="shared" si="34"/>
        <v>45</v>
      </c>
      <c r="I759" s="258">
        <f t="shared" si="35"/>
        <v>744</v>
      </c>
    </row>
    <row r="760" spans="1:9" hidden="1" x14ac:dyDescent="0.2">
      <c r="A760" s="418" t="str">
        <f t="shared" si="33"/>
        <v>7512016</v>
      </c>
      <c r="B760" s="419" t="s">
        <v>865</v>
      </c>
      <c r="C760" s="423" t="s">
        <v>1382</v>
      </c>
      <c r="D760" s="419" t="s">
        <v>1035</v>
      </c>
      <c r="E760" s="419" t="s">
        <v>866</v>
      </c>
      <c r="F760" s="317">
        <v>2016</v>
      </c>
      <c r="G760" s="421">
        <v>4140270</v>
      </c>
      <c r="H760" s="422">
        <f t="shared" si="34"/>
        <v>4140</v>
      </c>
      <c r="I760" s="258">
        <f t="shared" si="35"/>
        <v>751</v>
      </c>
    </row>
    <row r="761" spans="1:9" hidden="1" x14ac:dyDescent="0.2">
      <c r="A761" s="418" t="str">
        <f t="shared" si="33"/>
        <v>7522016</v>
      </c>
      <c r="B761" s="419" t="s">
        <v>865</v>
      </c>
      <c r="C761" s="423" t="s">
        <v>1383</v>
      </c>
      <c r="D761" s="419" t="s">
        <v>1036</v>
      </c>
      <c r="E761" s="419" t="s">
        <v>866</v>
      </c>
      <c r="F761" s="317">
        <v>2016</v>
      </c>
      <c r="G761" s="421">
        <v>3944790</v>
      </c>
      <c r="H761" s="422">
        <f t="shared" si="34"/>
        <v>3945</v>
      </c>
      <c r="I761" s="258">
        <f t="shared" si="35"/>
        <v>752</v>
      </c>
    </row>
    <row r="762" spans="1:9" hidden="1" x14ac:dyDescent="0.2">
      <c r="A762" s="418" t="str">
        <f t="shared" si="33"/>
        <v>7532016</v>
      </c>
      <c r="B762" s="419" t="s">
        <v>865</v>
      </c>
      <c r="C762" s="423" t="s">
        <v>1384</v>
      </c>
      <c r="D762" s="419" t="s">
        <v>1037</v>
      </c>
      <c r="E762" s="419" t="s">
        <v>866</v>
      </c>
      <c r="F762" s="317">
        <v>2016</v>
      </c>
      <c r="G762" s="421">
        <v>21220109</v>
      </c>
      <c r="H762" s="422">
        <f t="shared" si="34"/>
        <v>21220</v>
      </c>
      <c r="I762" s="258">
        <f t="shared" si="35"/>
        <v>753</v>
      </c>
    </row>
    <row r="763" spans="1:9" hidden="1" x14ac:dyDescent="0.2">
      <c r="A763" s="418" t="str">
        <f t="shared" si="33"/>
        <v>7552016</v>
      </c>
      <c r="B763" s="419" t="s">
        <v>865</v>
      </c>
      <c r="C763" s="423" t="s">
        <v>1385</v>
      </c>
      <c r="D763" s="419" t="s">
        <v>1038</v>
      </c>
      <c r="E763" s="419" t="s">
        <v>866</v>
      </c>
      <c r="F763" s="317">
        <v>2016</v>
      </c>
      <c r="G763" s="421">
        <v>35382859</v>
      </c>
      <c r="H763" s="422">
        <f t="shared" si="34"/>
        <v>35383</v>
      </c>
      <c r="I763" s="258">
        <f t="shared" si="35"/>
        <v>755</v>
      </c>
    </row>
    <row r="764" spans="1:9" hidden="1" x14ac:dyDescent="0.2">
      <c r="A764" s="418" t="str">
        <f t="shared" si="33"/>
        <v>7572016</v>
      </c>
      <c r="B764" s="419" t="s">
        <v>865</v>
      </c>
      <c r="C764" s="423" t="s">
        <v>1386</v>
      </c>
      <c r="D764" s="419" t="s">
        <v>1039</v>
      </c>
      <c r="E764" s="419" t="s">
        <v>866</v>
      </c>
      <c r="F764" s="317">
        <v>2016</v>
      </c>
      <c r="G764" s="421">
        <v>49145198</v>
      </c>
      <c r="H764" s="422">
        <f t="shared" si="34"/>
        <v>49145</v>
      </c>
      <c r="I764" s="258">
        <f t="shared" si="35"/>
        <v>757</v>
      </c>
    </row>
    <row r="765" spans="1:9" hidden="1" x14ac:dyDescent="0.2">
      <c r="A765" s="418" t="str">
        <f t="shared" si="33"/>
        <v>7592016</v>
      </c>
      <c r="B765" s="419" t="s">
        <v>865</v>
      </c>
      <c r="C765" s="423" t="s">
        <v>1387</v>
      </c>
      <c r="D765" s="419" t="s">
        <v>1040</v>
      </c>
      <c r="E765" s="419" t="s">
        <v>866</v>
      </c>
      <c r="F765" s="317">
        <v>2016</v>
      </c>
      <c r="G765" s="421">
        <v>20233912</v>
      </c>
      <c r="H765" s="422">
        <f t="shared" si="34"/>
        <v>20234</v>
      </c>
      <c r="I765" s="258">
        <f t="shared" si="35"/>
        <v>759</v>
      </c>
    </row>
    <row r="766" spans="1:9" hidden="1" x14ac:dyDescent="0.2">
      <c r="A766" s="418" t="str">
        <f t="shared" si="33"/>
        <v>8012016</v>
      </c>
      <c r="B766" s="419" t="s">
        <v>865</v>
      </c>
      <c r="C766" s="423" t="s">
        <v>1388</v>
      </c>
      <c r="D766" s="419" t="s">
        <v>1041</v>
      </c>
      <c r="E766" s="419" t="s">
        <v>866</v>
      </c>
      <c r="F766" s="317">
        <v>2016</v>
      </c>
      <c r="G766" s="421">
        <v>5395057</v>
      </c>
      <c r="H766" s="422">
        <f t="shared" si="34"/>
        <v>5395</v>
      </c>
      <c r="I766" s="258">
        <f t="shared" si="35"/>
        <v>801</v>
      </c>
    </row>
    <row r="767" spans="1:9" hidden="1" x14ac:dyDescent="0.2">
      <c r="A767" s="418" t="str">
        <f t="shared" si="33"/>
        <v>8022016</v>
      </c>
      <c r="B767" s="419" t="s">
        <v>865</v>
      </c>
      <c r="C767" s="423" t="s">
        <v>1389</v>
      </c>
      <c r="D767" s="419" t="s">
        <v>1042</v>
      </c>
      <c r="E767" s="419" t="s">
        <v>866</v>
      </c>
      <c r="F767" s="317">
        <v>2016</v>
      </c>
      <c r="G767" s="421">
        <v>4403458</v>
      </c>
      <c r="H767" s="422">
        <f t="shared" si="34"/>
        <v>4403</v>
      </c>
      <c r="I767" s="258">
        <f t="shared" si="35"/>
        <v>802</v>
      </c>
    </row>
    <row r="768" spans="1:9" hidden="1" x14ac:dyDescent="0.2">
      <c r="A768" s="418" t="str">
        <f t="shared" si="33"/>
        <v>8042016</v>
      </c>
      <c r="B768" s="419" t="s">
        <v>865</v>
      </c>
      <c r="C768" s="423" t="s">
        <v>1390</v>
      </c>
      <c r="D768" s="419" t="s">
        <v>1043</v>
      </c>
      <c r="E768" s="419" t="s">
        <v>866</v>
      </c>
      <c r="F768" s="317">
        <v>2016</v>
      </c>
      <c r="G768" s="421">
        <v>25137358</v>
      </c>
      <c r="H768" s="422">
        <f t="shared" si="34"/>
        <v>25137</v>
      </c>
      <c r="I768" s="258">
        <f t="shared" si="35"/>
        <v>804</v>
      </c>
    </row>
    <row r="769" spans="1:9" hidden="1" x14ac:dyDescent="0.2">
      <c r="A769" s="418" t="str">
        <f t="shared" si="33"/>
        <v>8052016</v>
      </c>
      <c r="B769" s="419" t="s">
        <v>865</v>
      </c>
      <c r="C769" s="423" t="s">
        <v>1391</v>
      </c>
      <c r="D769" s="419" t="s">
        <v>1044</v>
      </c>
      <c r="E769" s="419" t="s">
        <v>866</v>
      </c>
      <c r="F769" s="317">
        <v>2016</v>
      </c>
      <c r="G769" s="421">
        <v>805940</v>
      </c>
      <c r="H769" s="422">
        <f t="shared" si="34"/>
        <v>806</v>
      </c>
      <c r="I769" s="258">
        <f t="shared" si="35"/>
        <v>805</v>
      </c>
    </row>
    <row r="770" spans="1:9" hidden="1" x14ac:dyDescent="0.2">
      <c r="A770" s="418" t="str">
        <f t="shared" ref="A770:A833" si="36">+VALUE(C770)&amp;F770</f>
        <v>8062016</v>
      </c>
      <c r="B770" s="419" t="s">
        <v>865</v>
      </c>
      <c r="C770" s="423" t="s">
        <v>1392</v>
      </c>
      <c r="D770" s="419" t="s">
        <v>1045</v>
      </c>
      <c r="E770" s="419" t="s">
        <v>866</v>
      </c>
      <c r="F770" s="317">
        <v>2016</v>
      </c>
      <c r="G770" s="421">
        <v>5059537</v>
      </c>
      <c r="H770" s="422">
        <f t="shared" si="34"/>
        <v>5060</v>
      </c>
      <c r="I770" s="258">
        <f t="shared" si="35"/>
        <v>806</v>
      </c>
    </row>
    <row r="771" spans="1:9" hidden="1" x14ac:dyDescent="0.2">
      <c r="A771" s="418" t="str">
        <f t="shared" si="36"/>
        <v>8072016</v>
      </c>
      <c r="B771" s="419" t="s">
        <v>865</v>
      </c>
      <c r="C771" s="423" t="s">
        <v>1393</v>
      </c>
      <c r="D771" s="419" t="s">
        <v>1046</v>
      </c>
      <c r="E771" s="419" t="s">
        <v>866</v>
      </c>
      <c r="F771" s="317">
        <v>2016</v>
      </c>
      <c r="G771" s="421">
        <v>5760426</v>
      </c>
      <c r="H771" s="422">
        <f t="shared" ref="H771:H834" si="37">+IF(E771="PAY",ROUND(G771/1000,0),G771)</f>
        <v>5760</v>
      </c>
      <c r="I771" s="258">
        <f t="shared" ref="I771:I834" si="38">+VALUE(C771)</f>
        <v>807</v>
      </c>
    </row>
    <row r="772" spans="1:9" hidden="1" x14ac:dyDescent="0.2">
      <c r="A772" s="418" t="str">
        <f t="shared" si="36"/>
        <v>8082016</v>
      </c>
      <c r="B772" s="419" t="s">
        <v>865</v>
      </c>
      <c r="C772" s="423" t="s">
        <v>1394</v>
      </c>
      <c r="D772" s="419" t="s">
        <v>1047</v>
      </c>
      <c r="E772" s="419" t="s">
        <v>866</v>
      </c>
      <c r="F772" s="317">
        <v>2016</v>
      </c>
      <c r="G772" s="421">
        <v>53454477</v>
      </c>
      <c r="H772" s="422">
        <f t="shared" si="37"/>
        <v>53454</v>
      </c>
      <c r="I772" s="258">
        <f t="shared" si="38"/>
        <v>808</v>
      </c>
    </row>
    <row r="773" spans="1:9" hidden="1" x14ac:dyDescent="0.2">
      <c r="A773" s="418" t="str">
        <f t="shared" si="36"/>
        <v>8092016</v>
      </c>
      <c r="B773" s="419" t="s">
        <v>865</v>
      </c>
      <c r="C773" s="423" t="s">
        <v>1395</v>
      </c>
      <c r="D773" s="419" t="s">
        <v>1048</v>
      </c>
      <c r="E773" s="419" t="s">
        <v>866</v>
      </c>
      <c r="F773" s="317">
        <v>2016</v>
      </c>
      <c r="G773" s="421">
        <v>18024408</v>
      </c>
      <c r="H773" s="422">
        <f t="shared" si="37"/>
        <v>18024</v>
      </c>
      <c r="I773" s="258">
        <f t="shared" si="38"/>
        <v>809</v>
      </c>
    </row>
    <row r="774" spans="1:9" hidden="1" x14ac:dyDescent="0.2">
      <c r="A774" s="418" t="str">
        <f t="shared" si="36"/>
        <v>8112016</v>
      </c>
      <c r="B774" s="419" t="s">
        <v>865</v>
      </c>
      <c r="C774" s="423" t="s">
        <v>1396</v>
      </c>
      <c r="D774" s="419" t="s">
        <v>1049</v>
      </c>
      <c r="E774" s="419" t="s">
        <v>866</v>
      </c>
      <c r="F774" s="317">
        <v>2016</v>
      </c>
      <c r="G774" s="421">
        <v>67684036</v>
      </c>
      <c r="H774" s="422">
        <f t="shared" si="37"/>
        <v>67684</v>
      </c>
      <c r="I774" s="258">
        <f t="shared" si="38"/>
        <v>811</v>
      </c>
    </row>
    <row r="775" spans="1:9" hidden="1" x14ac:dyDescent="0.2">
      <c r="A775" s="418" t="str">
        <f t="shared" si="36"/>
        <v>8122016</v>
      </c>
      <c r="B775" s="419" t="s">
        <v>865</v>
      </c>
      <c r="C775" s="423" t="s">
        <v>1397</v>
      </c>
      <c r="D775" s="419" t="s">
        <v>1050</v>
      </c>
      <c r="E775" s="419" t="s">
        <v>866</v>
      </c>
      <c r="F775" s="317">
        <v>2016</v>
      </c>
      <c r="G775" s="421">
        <v>2084606</v>
      </c>
      <c r="H775" s="422">
        <f t="shared" si="37"/>
        <v>2085</v>
      </c>
      <c r="I775" s="258">
        <f t="shared" si="38"/>
        <v>812</v>
      </c>
    </row>
    <row r="776" spans="1:9" hidden="1" x14ac:dyDescent="0.2">
      <c r="A776" s="418" t="str">
        <f t="shared" si="36"/>
        <v>8132016</v>
      </c>
      <c r="B776" s="419" t="s">
        <v>865</v>
      </c>
      <c r="C776" s="423" t="s">
        <v>1398</v>
      </c>
      <c r="D776" s="419" t="s">
        <v>1051</v>
      </c>
      <c r="E776" s="419" t="s">
        <v>866</v>
      </c>
      <c r="F776" s="317">
        <v>2016</v>
      </c>
      <c r="G776" s="421">
        <v>24476902</v>
      </c>
      <c r="H776" s="422">
        <f t="shared" si="37"/>
        <v>24477</v>
      </c>
      <c r="I776" s="258">
        <f t="shared" si="38"/>
        <v>813</v>
      </c>
    </row>
    <row r="777" spans="1:9" hidden="1" x14ac:dyDescent="0.2">
      <c r="A777" s="418" t="str">
        <f t="shared" si="36"/>
        <v>8142016</v>
      </c>
      <c r="B777" s="419" t="s">
        <v>865</v>
      </c>
      <c r="C777" s="423" t="s">
        <v>1399</v>
      </c>
      <c r="D777" s="419" t="s">
        <v>1052</v>
      </c>
      <c r="E777" s="419" t="s">
        <v>866</v>
      </c>
      <c r="F777" s="317">
        <v>2016</v>
      </c>
      <c r="G777" s="421">
        <v>28683191</v>
      </c>
      <c r="H777" s="422">
        <f t="shared" si="37"/>
        <v>28683</v>
      </c>
      <c r="I777" s="258">
        <f t="shared" si="38"/>
        <v>814</v>
      </c>
    </row>
    <row r="778" spans="1:9" hidden="1" x14ac:dyDescent="0.2">
      <c r="A778" s="418" t="str">
        <f t="shared" si="36"/>
        <v>8152016</v>
      </c>
      <c r="B778" s="419" t="s">
        <v>865</v>
      </c>
      <c r="C778" s="423" t="s">
        <v>1400</v>
      </c>
      <c r="D778" s="419" t="s">
        <v>1053</v>
      </c>
      <c r="E778" s="419" t="s">
        <v>866</v>
      </c>
      <c r="F778" s="317">
        <v>2016</v>
      </c>
      <c r="G778" s="421">
        <v>103196081</v>
      </c>
      <c r="H778" s="422">
        <f t="shared" si="37"/>
        <v>103196</v>
      </c>
      <c r="I778" s="258">
        <f t="shared" si="38"/>
        <v>815</v>
      </c>
    </row>
    <row r="779" spans="1:9" hidden="1" x14ac:dyDescent="0.2">
      <c r="A779" s="418" t="str">
        <f t="shared" si="36"/>
        <v>8162016</v>
      </c>
      <c r="B779" s="419" t="s">
        <v>865</v>
      </c>
      <c r="C779" s="423" t="s">
        <v>1401</v>
      </c>
      <c r="D779" s="419" t="s">
        <v>1054</v>
      </c>
      <c r="E779" s="419" t="s">
        <v>866</v>
      </c>
      <c r="F779" s="317">
        <v>2016</v>
      </c>
      <c r="G779" s="421">
        <v>9651529</v>
      </c>
      <c r="H779" s="422">
        <f t="shared" si="37"/>
        <v>9652</v>
      </c>
      <c r="I779" s="258">
        <f t="shared" si="38"/>
        <v>816</v>
      </c>
    </row>
    <row r="780" spans="1:9" hidden="1" x14ac:dyDescent="0.2">
      <c r="A780" s="418" t="str">
        <f t="shared" si="36"/>
        <v>8172016</v>
      </c>
      <c r="B780" s="419" t="s">
        <v>865</v>
      </c>
      <c r="C780" s="423" t="s">
        <v>1402</v>
      </c>
      <c r="D780" s="419" t="s">
        <v>1055</v>
      </c>
      <c r="E780" s="419" t="s">
        <v>866</v>
      </c>
      <c r="F780" s="317">
        <v>2016</v>
      </c>
      <c r="G780" s="421">
        <v>7104594</v>
      </c>
      <c r="H780" s="422">
        <f t="shared" si="37"/>
        <v>7105</v>
      </c>
      <c r="I780" s="258">
        <f t="shared" si="38"/>
        <v>817</v>
      </c>
    </row>
    <row r="781" spans="1:9" hidden="1" x14ac:dyDescent="0.2">
      <c r="A781" s="418" t="str">
        <f t="shared" si="36"/>
        <v>8182016</v>
      </c>
      <c r="B781" s="419" t="s">
        <v>865</v>
      </c>
      <c r="C781" s="423" t="s">
        <v>1403</v>
      </c>
      <c r="D781" s="419" t="s">
        <v>1056</v>
      </c>
      <c r="E781" s="419" t="s">
        <v>866</v>
      </c>
      <c r="F781" s="317">
        <v>2016</v>
      </c>
      <c r="G781" s="421">
        <v>296398060</v>
      </c>
      <c r="H781" s="422">
        <f t="shared" si="37"/>
        <v>296398</v>
      </c>
      <c r="I781" s="258">
        <f t="shared" si="38"/>
        <v>818</v>
      </c>
    </row>
    <row r="782" spans="1:9" hidden="1" x14ac:dyDescent="0.2">
      <c r="A782" s="418" t="str">
        <f t="shared" si="36"/>
        <v>8192016</v>
      </c>
      <c r="B782" s="419" t="s">
        <v>865</v>
      </c>
      <c r="C782" s="423" t="s">
        <v>1404</v>
      </c>
      <c r="D782" s="419" t="s">
        <v>1057</v>
      </c>
      <c r="E782" s="419" t="s">
        <v>866</v>
      </c>
      <c r="F782" s="317">
        <v>2016</v>
      </c>
      <c r="G782" s="421">
        <v>7425374</v>
      </c>
      <c r="H782" s="422">
        <f t="shared" si="37"/>
        <v>7425</v>
      </c>
      <c r="I782" s="258">
        <f t="shared" si="38"/>
        <v>819</v>
      </c>
    </row>
    <row r="783" spans="1:9" hidden="1" x14ac:dyDescent="0.2">
      <c r="A783" s="418" t="str">
        <f t="shared" si="36"/>
        <v>8202016</v>
      </c>
      <c r="B783" s="419" t="s">
        <v>865</v>
      </c>
      <c r="C783" s="423" t="s">
        <v>1405</v>
      </c>
      <c r="D783" s="419" t="s">
        <v>1058</v>
      </c>
      <c r="E783" s="419" t="s">
        <v>866</v>
      </c>
      <c r="F783" s="317">
        <v>2016</v>
      </c>
      <c r="G783" s="421">
        <v>697426</v>
      </c>
      <c r="H783" s="422">
        <f t="shared" si="37"/>
        <v>697</v>
      </c>
      <c r="I783" s="258">
        <f t="shared" si="38"/>
        <v>820</v>
      </c>
    </row>
    <row r="784" spans="1:9" hidden="1" x14ac:dyDescent="0.2">
      <c r="A784" s="418" t="str">
        <f t="shared" si="36"/>
        <v>8212016</v>
      </c>
      <c r="B784" s="419" t="s">
        <v>865</v>
      </c>
      <c r="C784" s="423" t="s">
        <v>1406</v>
      </c>
      <c r="D784" s="419" t="s">
        <v>1059</v>
      </c>
      <c r="E784" s="419" t="s">
        <v>866</v>
      </c>
      <c r="F784" s="317">
        <v>2016</v>
      </c>
      <c r="G784" s="421">
        <v>14408776</v>
      </c>
      <c r="H784" s="422">
        <f t="shared" si="37"/>
        <v>14409</v>
      </c>
      <c r="I784" s="258">
        <f t="shared" si="38"/>
        <v>821</v>
      </c>
    </row>
    <row r="785" spans="1:9" hidden="1" x14ac:dyDescent="0.2">
      <c r="A785" s="418" t="str">
        <f t="shared" si="36"/>
        <v>8252016</v>
      </c>
      <c r="B785" s="419" t="s">
        <v>865</v>
      </c>
      <c r="C785" s="423" t="s">
        <v>1407</v>
      </c>
      <c r="D785" s="419" t="s">
        <v>1060</v>
      </c>
      <c r="E785" s="419" t="s">
        <v>866</v>
      </c>
      <c r="F785" s="317">
        <v>2016</v>
      </c>
      <c r="G785" s="421">
        <v>5359481</v>
      </c>
      <c r="H785" s="422">
        <f t="shared" si="37"/>
        <v>5359</v>
      </c>
      <c r="I785" s="258">
        <f t="shared" si="38"/>
        <v>825</v>
      </c>
    </row>
    <row r="786" spans="1:9" hidden="1" x14ac:dyDescent="0.2">
      <c r="A786" s="418" t="str">
        <f t="shared" si="36"/>
        <v>8282016</v>
      </c>
      <c r="B786" s="419" t="s">
        <v>865</v>
      </c>
      <c r="C786" s="423" t="s">
        <v>1408</v>
      </c>
      <c r="D786" s="419" t="s">
        <v>1061</v>
      </c>
      <c r="E786" s="419" t="s">
        <v>866</v>
      </c>
      <c r="F786" s="317">
        <v>2016</v>
      </c>
      <c r="G786" s="421">
        <v>790533</v>
      </c>
      <c r="H786" s="422">
        <f t="shared" si="37"/>
        <v>791</v>
      </c>
      <c r="I786" s="258">
        <f t="shared" si="38"/>
        <v>828</v>
      </c>
    </row>
    <row r="787" spans="1:9" hidden="1" x14ac:dyDescent="0.2">
      <c r="A787" s="418" t="str">
        <f t="shared" si="36"/>
        <v>8552016</v>
      </c>
      <c r="B787" s="419" t="s">
        <v>865</v>
      </c>
      <c r="C787" s="423" t="s">
        <v>1409</v>
      </c>
      <c r="D787" s="419" t="s">
        <v>1062</v>
      </c>
      <c r="E787" s="419" t="s">
        <v>866</v>
      </c>
      <c r="F787" s="317">
        <v>2016</v>
      </c>
      <c r="G787" s="421">
        <v>54551382</v>
      </c>
      <c r="H787" s="422">
        <f t="shared" si="37"/>
        <v>54551</v>
      </c>
      <c r="I787" s="258">
        <f t="shared" si="38"/>
        <v>855</v>
      </c>
    </row>
    <row r="788" spans="1:9" hidden="1" x14ac:dyDescent="0.2">
      <c r="A788" s="418" t="str">
        <f t="shared" si="36"/>
        <v>8572016</v>
      </c>
      <c r="B788" s="419" t="s">
        <v>865</v>
      </c>
      <c r="C788" s="423" t="s">
        <v>1410</v>
      </c>
      <c r="D788" s="419" t="s">
        <v>1063</v>
      </c>
      <c r="E788" s="419" t="s">
        <v>866</v>
      </c>
      <c r="F788" s="317">
        <v>2016</v>
      </c>
      <c r="G788" s="421">
        <v>3896608</v>
      </c>
      <c r="H788" s="422">
        <f t="shared" si="37"/>
        <v>3897</v>
      </c>
      <c r="I788" s="258">
        <f t="shared" si="38"/>
        <v>857</v>
      </c>
    </row>
    <row r="789" spans="1:9" hidden="1" x14ac:dyDescent="0.2">
      <c r="A789" s="418" t="str">
        <f t="shared" si="36"/>
        <v>8582016</v>
      </c>
      <c r="B789" s="419" t="s">
        <v>865</v>
      </c>
      <c r="C789" s="423" t="s">
        <v>1411</v>
      </c>
      <c r="D789" s="419" t="s">
        <v>1064</v>
      </c>
      <c r="E789" s="419" t="s">
        <v>866</v>
      </c>
      <c r="F789" s="317">
        <v>2016</v>
      </c>
      <c r="G789" s="421">
        <v>2396857</v>
      </c>
      <c r="H789" s="422">
        <f t="shared" si="37"/>
        <v>2397</v>
      </c>
      <c r="I789" s="258">
        <f t="shared" si="38"/>
        <v>858</v>
      </c>
    </row>
    <row r="790" spans="1:9" hidden="1" x14ac:dyDescent="0.2">
      <c r="A790" s="418" t="str">
        <f t="shared" si="36"/>
        <v>8592016</v>
      </c>
      <c r="B790" s="419" t="s">
        <v>865</v>
      </c>
      <c r="C790" s="423" t="s">
        <v>1412</v>
      </c>
      <c r="D790" s="419" t="s">
        <v>1065</v>
      </c>
      <c r="E790" s="419" t="s">
        <v>866</v>
      </c>
      <c r="F790" s="317">
        <v>2016</v>
      </c>
      <c r="G790" s="421">
        <v>1253297</v>
      </c>
      <c r="H790" s="422">
        <f t="shared" si="37"/>
        <v>1253</v>
      </c>
      <c r="I790" s="258">
        <f t="shared" si="38"/>
        <v>859</v>
      </c>
    </row>
    <row r="791" spans="1:9" hidden="1" x14ac:dyDescent="0.2">
      <c r="A791" s="418" t="str">
        <f t="shared" si="36"/>
        <v>8602016</v>
      </c>
      <c r="B791" s="419" t="s">
        <v>865</v>
      </c>
      <c r="C791" s="423" t="s">
        <v>1413</v>
      </c>
      <c r="D791" s="419" t="s">
        <v>1066</v>
      </c>
      <c r="E791" s="419" t="s">
        <v>866</v>
      </c>
      <c r="F791" s="317">
        <v>2016</v>
      </c>
      <c r="G791" s="421">
        <v>1656229</v>
      </c>
      <c r="H791" s="422">
        <f t="shared" si="37"/>
        <v>1656</v>
      </c>
      <c r="I791" s="258">
        <f t="shared" si="38"/>
        <v>860</v>
      </c>
    </row>
    <row r="792" spans="1:9" hidden="1" x14ac:dyDescent="0.2">
      <c r="A792" s="418" t="str">
        <f t="shared" si="36"/>
        <v>8622016</v>
      </c>
      <c r="B792" s="419" t="s">
        <v>865</v>
      </c>
      <c r="C792" s="423" t="s">
        <v>1414</v>
      </c>
      <c r="D792" s="419" t="s">
        <v>1067</v>
      </c>
      <c r="E792" s="419" t="s">
        <v>866</v>
      </c>
      <c r="F792" s="317">
        <v>2016</v>
      </c>
      <c r="G792" s="421">
        <v>3682900</v>
      </c>
      <c r="H792" s="422">
        <f t="shared" si="37"/>
        <v>3683</v>
      </c>
      <c r="I792" s="258">
        <f t="shared" si="38"/>
        <v>862</v>
      </c>
    </row>
    <row r="793" spans="1:9" hidden="1" x14ac:dyDescent="0.2">
      <c r="A793" s="418" t="str">
        <f t="shared" si="36"/>
        <v>8652016</v>
      </c>
      <c r="B793" s="419" t="s">
        <v>865</v>
      </c>
      <c r="C793" s="423" t="s">
        <v>1415</v>
      </c>
      <c r="D793" s="419" t="s">
        <v>1068</v>
      </c>
      <c r="E793" s="419" t="s">
        <v>866</v>
      </c>
      <c r="F793" s="317">
        <v>2016</v>
      </c>
      <c r="G793" s="421">
        <v>264441644</v>
      </c>
      <c r="H793" s="422">
        <f t="shared" si="37"/>
        <v>264442</v>
      </c>
      <c r="I793" s="258">
        <f t="shared" si="38"/>
        <v>865</v>
      </c>
    </row>
    <row r="794" spans="1:9" hidden="1" x14ac:dyDescent="0.2">
      <c r="A794" s="418" t="str">
        <f t="shared" si="36"/>
        <v>8802016</v>
      </c>
      <c r="B794" s="419" t="s">
        <v>865</v>
      </c>
      <c r="C794" s="423" t="s">
        <v>1416</v>
      </c>
      <c r="D794" s="419" t="s">
        <v>1069</v>
      </c>
      <c r="E794" s="419" t="s">
        <v>866</v>
      </c>
      <c r="F794" s="317">
        <v>2016</v>
      </c>
      <c r="G794" s="421">
        <v>37703587</v>
      </c>
      <c r="H794" s="422">
        <f t="shared" si="37"/>
        <v>37704</v>
      </c>
      <c r="I794" s="258">
        <f t="shared" si="38"/>
        <v>880</v>
      </c>
    </row>
    <row r="795" spans="1:9" hidden="1" x14ac:dyDescent="0.2">
      <c r="A795" s="418" t="str">
        <f t="shared" si="36"/>
        <v>8822016</v>
      </c>
      <c r="B795" s="419" t="s">
        <v>865</v>
      </c>
      <c r="C795" s="423" t="s">
        <v>1417</v>
      </c>
      <c r="D795" s="419" t="s">
        <v>1070</v>
      </c>
      <c r="E795" s="419" t="s">
        <v>866</v>
      </c>
      <c r="F795" s="317">
        <v>2016</v>
      </c>
      <c r="G795" s="421">
        <v>4873934</v>
      </c>
      <c r="H795" s="422">
        <f t="shared" si="37"/>
        <v>4874</v>
      </c>
      <c r="I795" s="258">
        <f t="shared" si="38"/>
        <v>882</v>
      </c>
    </row>
    <row r="796" spans="1:9" hidden="1" x14ac:dyDescent="0.2">
      <c r="A796" s="418" t="str">
        <f t="shared" si="36"/>
        <v>8842016</v>
      </c>
      <c r="B796" s="419" t="s">
        <v>865</v>
      </c>
      <c r="C796" s="423" t="s">
        <v>1418</v>
      </c>
      <c r="D796" s="419" t="s">
        <v>1071</v>
      </c>
      <c r="E796" s="419" t="s">
        <v>866</v>
      </c>
      <c r="F796" s="317">
        <v>2016</v>
      </c>
      <c r="G796" s="421">
        <v>16193783</v>
      </c>
      <c r="H796" s="422">
        <f t="shared" si="37"/>
        <v>16194</v>
      </c>
      <c r="I796" s="258">
        <f t="shared" si="38"/>
        <v>884</v>
      </c>
    </row>
    <row r="797" spans="1:9" hidden="1" x14ac:dyDescent="0.2">
      <c r="A797" s="418" t="str">
        <f t="shared" si="36"/>
        <v>8852016</v>
      </c>
      <c r="B797" s="419" t="s">
        <v>865</v>
      </c>
      <c r="C797" s="423" t="s">
        <v>1419</v>
      </c>
      <c r="D797" s="419" t="s">
        <v>1072</v>
      </c>
      <c r="E797" s="419" t="s">
        <v>866</v>
      </c>
      <c r="F797" s="317">
        <v>2016</v>
      </c>
      <c r="G797" s="421">
        <v>11182551</v>
      </c>
      <c r="H797" s="422">
        <f t="shared" si="37"/>
        <v>11183</v>
      </c>
      <c r="I797" s="258">
        <f t="shared" si="38"/>
        <v>885</v>
      </c>
    </row>
    <row r="798" spans="1:9" hidden="1" x14ac:dyDescent="0.2">
      <c r="A798" s="418" t="str">
        <f t="shared" si="36"/>
        <v>8862016</v>
      </c>
      <c r="B798" s="419" t="s">
        <v>865</v>
      </c>
      <c r="C798" s="423" t="s">
        <v>1420</v>
      </c>
      <c r="D798" s="419" t="s">
        <v>1073</v>
      </c>
      <c r="E798" s="419" t="s">
        <v>866</v>
      </c>
      <c r="F798" s="317">
        <v>2016</v>
      </c>
      <c r="G798" s="421">
        <v>6503402</v>
      </c>
      <c r="H798" s="422">
        <f t="shared" si="37"/>
        <v>6503</v>
      </c>
      <c r="I798" s="258">
        <f t="shared" si="38"/>
        <v>886</v>
      </c>
    </row>
    <row r="799" spans="1:9" hidden="1" x14ac:dyDescent="0.2">
      <c r="A799" s="418" t="str">
        <f t="shared" si="36"/>
        <v>8872016</v>
      </c>
      <c r="B799" s="419" t="s">
        <v>865</v>
      </c>
      <c r="C799" s="423" t="s">
        <v>1421</v>
      </c>
      <c r="D799" s="419" t="s">
        <v>1074</v>
      </c>
      <c r="E799" s="419" t="s">
        <v>866</v>
      </c>
      <c r="F799" s="317">
        <v>2016</v>
      </c>
      <c r="G799" s="421">
        <v>21479990</v>
      </c>
      <c r="H799" s="422">
        <f t="shared" si="37"/>
        <v>21480</v>
      </c>
      <c r="I799" s="258">
        <f t="shared" si="38"/>
        <v>887</v>
      </c>
    </row>
    <row r="800" spans="1:9" hidden="1" x14ac:dyDescent="0.2">
      <c r="A800" s="418" t="str">
        <f t="shared" si="36"/>
        <v>8882016</v>
      </c>
      <c r="B800" s="419" t="s">
        <v>865</v>
      </c>
      <c r="C800" s="423" t="s">
        <v>1422</v>
      </c>
      <c r="D800" s="419" t="s">
        <v>1075</v>
      </c>
      <c r="E800" s="419" t="s">
        <v>866</v>
      </c>
      <c r="F800" s="317">
        <v>2016</v>
      </c>
      <c r="G800" s="421">
        <v>4104953</v>
      </c>
      <c r="H800" s="422">
        <f t="shared" si="37"/>
        <v>4105</v>
      </c>
      <c r="I800" s="258">
        <f t="shared" si="38"/>
        <v>888</v>
      </c>
    </row>
    <row r="801" spans="1:9" hidden="1" x14ac:dyDescent="0.2">
      <c r="A801" s="418" t="str">
        <f t="shared" si="36"/>
        <v>8892016</v>
      </c>
      <c r="B801" s="419" t="s">
        <v>865</v>
      </c>
      <c r="C801" s="423" t="s">
        <v>1423</v>
      </c>
      <c r="D801" s="419" t="s">
        <v>1227</v>
      </c>
      <c r="E801" s="419" t="s">
        <v>866</v>
      </c>
      <c r="F801" s="317">
        <v>2016</v>
      </c>
      <c r="G801" s="421">
        <v>138990624</v>
      </c>
      <c r="H801" s="422">
        <f t="shared" si="37"/>
        <v>138991</v>
      </c>
      <c r="I801" s="258">
        <f t="shared" si="38"/>
        <v>889</v>
      </c>
    </row>
    <row r="802" spans="1:9" hidden="1" x14ac:dyDescent="0.2">
      <c r="A802" s="418" t="str">
        <f t="shared" si="36"/>
        <v>8902016</v>
      </c>
      <c r="B802" s="419" t="s">
        <v>865</v>
      </c>
      <c r="C802" s="423" t="s">
        <v>1424</v>
      </c>
      <c r="D802" s="419" t="s">
        <v>1076</v>
      </c>
      <c r="E802" s="419" t="s">
        <v>866</v>
      </c>
      <c r="F802" s="317">
        <v>2016</v>
      </c>
      <c r="G802" s="421">
        <v>5296952</v>
      </c>
      <c r="H802" s="422">
        <f t="shared" si="37"/>
        <v>5297</v>
      </c>
      <c r="I802" s="258">
        <f t="shared" si="38"/>
        <v>890</v>
      </c>
    </row>
    <row r="803" spans="1:9" hidden="1" x14ac:dyDescent="0.2">
      <c r="A803" s="418" t="str">
        <f t="shared" si="36"/>
        <v>8912016</v>
      </c>
      <c r="B803" s="419" t="s">
        <v>865</v>
      </c>
      <c r="C803" s="423" t="s">
        <v>1425</v>
      </c>
      <c r="D803" s="419" t="s">
        <v>1077</v>
      </c>
      <c r="E803" s="419" t="s">
        <v>866</v>
      </c>
      <c r="F803" s="317">
        <v>2016</v>
      </c>
      <c r="G803" s="421">
        <v>83818677</v>
      </c>
      <c r="H803" s="422">
        <f t="shared" si="37"/>
        <v>83819</v>
      </c>
      <c r="I803" s="258">
        <f t="shared" si="38"/>
        <v>891</v>
      </c>
    </row>
    <row r="804" spans="1:9" hidden="1" x14ac:dyDescent="0.2">
      <c r="A804" s="418" t="str">
        <f t="shared" si="36"/>
        <v>8962016</v>
      </c>
      <c r="B804" s="419" t="s">
        <v>865</v>
      </c>
      <c r="C804" s="423" t="s">
        <v>1426</v>
      </c>
      <c r="D804" s="419" t="s">
        <v>1078</v>
      </c>
      <c r="E804" s="419" t="s">
        <v>866</v>
      </c>
      <c r="F804" s="317">
        <v>2016</v>
      </c>
      <c r="G804" s="421">
        <v>5955975</v>
      </c>
      <c r="H804" s="422">
        <f t="shared" si="37"/>
        <v>5956</v>
      </c>
      <c r="I804" s="258">
        <f t="shared" si="38"/>
        <v>896</v>
      </c>
    </row>
    <row r="805" spans="1:9" hidden="1" x14ac:dyDescent="0.2">
      <c r="A805" s="418" t="str">
        <f t="shared" si="36"/>
        <v>8972016</v>
      </c>
      <c r="B805" s="419" t="s">
        <v>865</v>
      </c>
      <c r="C805" s="423" t="s">
        <v>1427</v>
      </c>
      <c r="D805" s="419" t="s">
        <v>1079</v>
      </c>
      <c r="E805" s="419" t="s">
        <v>866</v>
      </c>
      <c r="F805" s="317">
        <v>2016</v>
      </c>
      <c r="G805" s="421">
        <v>162328724</v>
      </c>
      <c r="H805" s="422">
        <f t="shared" si="37"/>
        <v>162329</v>
      </c>
      <c r="I805" s="258">
        <f t="shared" si="38"/>
        <v>897</v>
      </c>
    </row>
    <row r="806" spans="1:9" hidden="1" x14ac:dyDescent="0.2">
      <c r="A806" s="418" t="str">
        <f t="shared" si="36"/>
        <v>8982016</v>
      </c>
      <c r="B806" s="419" t="s">
        <v>865</v>
      </c>
      <c r="C806" s="423" t="s">
        <v>1428</v>
      </c>
      <c r="D806" s="419" t="s">
        <v>1080</v>
      </c>
      <c r="E806" s="419" t="s">
        <v>866</v>
      </c>
      <c r="F806" s="317">
        <v>2016</v>
      </c>
      <c r="G806" s="421">
        <v>42281378</v>
      </c>
      <c r="H806" s="422">
        <f t="shared" si="37"/>
        <v>42281</v>
      </c>
      <c r="I806" s="258">
        <f t="shared" si="38"/>
        <v>898</v>
      </c>
    </row>
    <row r="807" spans="1:9" hidden="1" x14ac:dyDescent="0.2">
      <c r="A807" s="418" t="str">
        <f t="shared" si="36"/>
        <v>8992016</v>
      </c>
      <c r="B807" s="419" t="s">
        <v>865</v>
      </c>
      <c r="C807" s="423" t="s">
        <v>1429</v>
      </c>
      <c r="D807" s="419" t="s">
        <v>1081</v>
      </c>
      <c r="E807" s="419" t="s">
        <v>866</v>
      </c>
      <c r="F807" s="317">
        <v>2016</v>
      </c>
      <c r="G807" s="421">
        <v>5498803</v>
      </c>
      <c r="H807" s="422">
        <f t="shared" si="37"/>
        <v>5499</v>
      </c>
      <c r="I807" s="258">
        <f t="shared" si="38"/>
        <v>899</v>
      </c>
    </row>
    <row r="808" spans="1:9" hidden="1" x14ac:dyDescent="0.2">
      <c r="A808" s="418" t="str">
        <f t="shared" si="36"/>
        <v>9032016</v>
      </c>
      <c r="B808" s="419" t="s">
        <v>865</v>
      </c>
      <c r="C808" s="423" t="s">
        <v>1430</v>
      </c>
      <c r="D808" s="419" t="s">
        <v>1082</v>
      </c>
      <c r="E808" s="419" t="s">
        <v>866</v>
      </c>
      <c r="F808" s="317">
        <v>2016</v>
      </c>
      <c r="G808" s="421">
        <v>9385231</v>
      </c>
      <c r="H808" s="422">
        <f t="shared" si="37"/>
        <v>9385</v>
      </c>
      <c r="I808" s="258">
        <f t="shared" si="38"/>
        <v>903</v>
      </c>
    </row>
    <row r="809" spans="1:9" hidden="1" x14ac:dyDescent="0.2">
      <c r="A809" s="418" t="str">
        <f t="shared" si="36"/>
        <v>9042016</v>
      </c>
      <c r="B809" s="419" t="s">
        <v>865</v>
      </c>
      <c r="C809" s="423" t="s">
        <v>1431</v>
      </c>
      <c r="D809" s="419" t="s">
        <v>1083</v>
      </c>
      <c r="E809" s="419" t="s">
        <v>866</v>
      </c>
      <c r="F809" s="317">
        <v>2016</v>
      </c>
      <c r="G809" s="421">
        <v>652493</v>
      </c>
      <c r="H809" s="422">
        <f t="shared" si="37"/>
        <v>652</v>
      </c>
      <c r="I809" s="258">
        <f t="shared" si="38"/>
        <v>904</v>
      </c>
    </row>
    <row r="810" spans="1:9" hidden="1" x14ac:dyDescent="0.2">
      <c r="A810" s="418" t="str">
        <f t="shared" si="36"/>
        <v>9052016</v>
      </c>
      <c r="B810" s="419" t="s">
        <v>865</v>
      </c>
      <c r="C810" s="423" t="s">
        <v>1432</v>
      </c>
      <c r="D810" s="419" t="s">
        <v>1084</v>
      </c>
      <c r="E810" s="419" t="s">
        <v>866</v>
      </c>
      <c r="F810" s="317">
        <v>2016</v>
      </c>
      <c r="G810" s="421">
        <v>7822545</v>
      </c>
      <c r="H810" s="422">
        <f t="shared" si="37"/>
        <v>7823</v>
      </c>
      <c r="I810" s="258">
        <f t="shared" si="38"/>
        <v>905</v>
      </c>
    </row>
    <row r="811" spans="1:9" hidden="1" x14ac:dyDescent="0.2">
      <c r="A811" s="418" t="str">
        <f t="shared" si="36"/>
        <v>9072016</v>
      </c>
      <c r="B811" s="419" t="s">
        <v>865</v>
      </c>
      <c r="C811" s="423" t="s">
        <v>1433</v>
      </c>
      <c r="D811" s="419" t="s">
        <v>1085</v>
      </c>
      <c r="E811" s="419" t="s">
        <v>866</v>
      </c>
      <c r="F811" s="317">
        <v>2016</v>
      </c>
      <c r="G811" s="421">
        <v>2860272</v>
      </c>
      <c r="H811" s="422">
        <f t="shared" si="37"/>
        <v>2860</v>
      </c>
      <c r="I811" s="258">
        <f t="shared" si="38"/>
        <v>907</v>
      </c>
    </row>
    <row r="812" spans="1:9" hidden="1" x14ac:dyDescent="0.2">
      <c r="A812" s="418" t="str">
        <f t="shared" si="36"/>
        <v>9102016</v>
      </c>
      <c r="B812" s="419" t="s">
        <v>865</v>
      </c>
      <c r="C812" s="423" t="s">
        <v>1434</v>
      </c>
      <c r="D812" s="419" t="s">
        <v>1089</v>
      </c>
      <c r="E812" s="419" t="s">
        <v>866</v>
      </c>
      <c r="F812" s="317">
        <v>2016</v>
      </c>
      <c r="G812" s="421">
        <v>523837</v>
      </c>
      <c r="H812" s="422">
        <f t="shared" si="37"/>
        <v>524</v>
      </c>
      <c r="I812" s="258">
        <f t="shared" si="38"/>
        <v>910</v>
      </c>
    </row>
    <row r="813" spans="1:9" hidden="1" x14ac:dyDescent="0.2">
      <c r="A813" s="418" t="str">
        <f t="shared" si="36"/>
        <v>9112016</v>
      </c>
      <c r="B813" s="419" t="s">
        <v>865</v>
      </c>
      <c r="C813" s="423" t="s">
        <v>1435</v>
      </c>
      <c r="D813" s="419" t="s">
        <v>1090</v>
      </c>
      <c r="E813" s="419" t="s">
        <v>866</v>
      </c>
      <c r="F813" s="317">
        <v>2016</v>
      </c>
      <c r="G813" s="421">
        <v>14700226</v>
      </c>
      <c r="H813" s="422">
        <f t="shared" si="37"/>
        <v>14700</v>
      </c>
      <c r="I813" s="258">
        <f t="shared" si="38"/>
        <v>911</v>
      </c>
    </row>
    <row r="814" spans="1:9" hidden="1" x14ac:dyDescent="0.2">
      <c r="A814" s="418" t="str">
        <f t="shared" si="36"/>
        <v>9142016</v>
      </c>
      <c r="B814" s="419" t="s">
        <v>865</v>
      </c>
      <c r="C814" s="423" t="s">
        <v>1436</v>
      </c>
      <c r="D814" s="419" t="s">
        <v>1093</v>
      </c>
      <c r="E814" s="419" t="s">
        <v>866</v>
      </c>
      <c r="F814" s="317">
        <v>2016</v>
      </c>
      <c r="G814" s="421">
        <v>41072611</v>
      </c>
      <c r="H814" s="422">
        <f t="shared" si="37"/>
        <v>41073</v>
      </c>
      <c r="I814" s="258">
        <f t="shared" si="38"/>
        <v>914</v>
      </c>
    </row>
    <row r="815" spans="1:9" hidden="1" x14ac:dyDescent="0.2">
      <c r="A815" s="418" t="str">
        <f t="shared" si="36"/>
        <v>9152016</v>
      </c>
      <c r="B815" s="419" t="s">
        <v>865</v>
      </c>
      <c r="C815" s="423" t="s">
        <v>1437</v>
      </c>
      <c r="D815" s="419" t="s">
        <v>1094</v>
      </c>
      <c r="E815" s="419" t="s">
        <v>866</v>
      </c>
      <c r="F815" s="317">
        <v>2016</v>
      </c>
      <c r="G815" s="421">
        <v>4255192</v>
      </c>
      <c r="H815" s="422">
        <f t="shared" si="37"/>
        <v>4255</v>
      </c>
      <c r="I815" s="258">
        <f t="shared" si="38"/>
        <v>915</v>
      </c>
    </row>
    <row r="816" spans="1:9" hidden="1" x14ac:dyDescent="0.2">
      <c r="A816" s="418" t="str">
        <f t="shared" si="36"/>
        <v>9162016</v>
      </c>
      <c r="B816" s="419" t="s">
        <v>865</v>
      </c>
      <c r="C816" s="423" t="s">
        <v>1438</v>
      </c>
      <c r="D816" s="419" t="s">
        <v>1095</v>
      </c>
      <c r="E816" s="419" t="s">
        <v>866</v>
      </c>
      <c r="F816" s="317">
        <v>2016</v>
      </c>
      <c r="G816" s="421">
        <v>100519789</v>
      </c>
      <c r="H816" s="422">
        <f t="shared" si="37"/>
        <v>100520</v>
      </c>
      <c r="I816" s="258">
        <f t="shared" si="38"/>
        <v>916</v>
      </c>
    </row>
    <row r="817" spans="1:9" hidden="1" x14ac:dyDescent="0.2">
      <c r="A817" s="418" t="str">
        <f t="shared" si="36"/>
        <v>9172016</v>
      </c>
      <c r="B817" s="419" t="s">
        <v>865</v>
      </c>
      <c r="C817" s="423" t="s">
        <v>1439</v>
      </c>
      <c r="D817" s="419" t="s">
        <v>1096</v>
      </c>
      <c r="E817" s="419" t="s">
        <v>866</v>
      </c>
      <c r="F817" s="317">
        <v>2016</v>
      </c>
      <c r="G817" s="421">
        <v>200356487</v>
      </c>
      <c r="H817" s="422">
        <f t="shared" si="37"/>
        <v>200356</v>
      </c>
      <c r="I817" s="258">
        <f t="shared" si="38"/>
        <v>917</v>
      </c>
    </row>
    <row r="818" spans="1:9" hidden="1" x14ac:dyDescent="0.2">
      <c r="A818" s="418" t="str">
        <f t="shared" si="36"/>
        <v>9182016</v>
      </c>
      <c r="B818" s="419" t="s">
        <v>865</v>
      </c>
      <c r="C818" s="423" t="s">
        <v>1440</v>
      </c>
      <c r="D818" s="419" t="s">
        <v>1097</v>
      </c>
      <c r="E818" s="419" t="s">
        <v>866</v>
      </c>
      <c r="F818" s="317">
        <v>2016</v>
      </c>
      <c r="G818" s="421">
        <v>5679666</v>
      </c>
      <c r="H818" s="422">
        <f t="shared" si="37"/>
        <v>5680</v>
      </c>
      <c r="I818" s="258">
        <f t="shared" si="38"/>
        <v>918</v>
      </c>
    </row>
    <row r="819" spans="1:9" hidden="1" x14ac:dyDescent="0.2">
      <c r="A819" s="418" t="str">
        <f t="shared" si="36"/>
        <v>9192016</v>
      </c>
      <c r="B819" s="419" t="s">
        <v>865</v>
      </c>
      <c r="C819" s="423" t="s">
        <v>1441</v>
      </c>
      <c r="D819" s="419" t="s">
        <v>1098</v>
      </c>
      <c r="E819" s="419" t="s">
        <v>866</v>
      </c>
      <c r="F819" s="317">
        <v>2016</v>
      </c>
      <c r="G819" s="421">
        <v>4634812</v>
      </c>
      <c r="H819" s="422">
        <f t="shared" si="37"/>
        <v>4635</v>
      </c>
      <c r="I819" s="258">
        <f t="shared" si="38"/>
        <v>919</v>
      </c>
    </row>
    <row r="820" spans="1:9" hidden="1" x14ac:dyDescent="0.2">
      <c r="A820" s="418" t="str">
        <f t="shared" si="36"/>
        <v>9202016</v>
      </c>
      <c r="B820" s="419" t="s">
        <v>865</v>
      </c>
      <c r="C820" s="423" t="s">
        <v>1442</v>
      </c>
      <c r="D820" s="419" t="s">
        <v>1099</v>
      </c>
      <c r="E820" s="419" t="s">
        <v>866</v>
      </c>
      <c r="F820" s="317">
        <v>2016</v>
      </c>
      <c r="G820" s="421">
        <v>29046937</v>
      </c>
      <c r="H820" s="422">
        <f t="shared" si="37"/>
        <v>29047</v>
      </c>
      <c r="I820" s="258">
        <f t="shared" si="38"/>
        <v>920</v>
      </c>
    </row>
    <row r="821" spans="1:9" hidden="1" x14ac:dyDescent="0.2">
      <c r="A821" s="418" t="str">
        <f t="shared" si="36"/>
        <v>9212016</v>
      </c>
      <c r="B821" s="419" t="s">
        <v>865</v>
      </c>
      <c r="C821" s="423" t="s">
        <v>1443</v>
      </c>
      <c r="D821" s="419" t="s">
        <v>1100</v>
      </c>
      <c r="E821" s="419" t="s">
        <v>866</v>
      </c>
      <c r="F821" s="317">
        <v>2016</v>
      </c>
      <c r="G821" s="421">
        <v>3511760</v>
      </c>
      <c r="H821" s="422">
        <f t="shared" si="37"/>
        <v>3512</v>
      </c>
      <c r="I821" s="258">
        <f t="shared" si="38"/>
        <v>921</v>
      </c>
    </row>
    <row r="822" spans="1:9" hidden="1" x14ac:dyDescent="0.2">
      <c r="A822" s="418" t="str">
        <f t="shared" si="36"/>
        <v>9222016</v>
      </c>
      <c r="B822" s="419" t="s">
        <v>865</v>
      </c>
      <c r="C822" s="423" t="s">
        <v>1444</v>
      </c>
      <c r="D822" s="419" t="s">
        <v>1101</v>
      </c>
      <c r="E822" s="419" t="s">
        <v>866</v>
      </c>
      <c r="F822" s="317">
        <v>2016</v>
      </c>
      <c r="G822" s="421">
        <v>52563595</v>
      </c>
      <c r="H822" s="422">
        <f t="shared" si="37"/>
        <v>52564</v>
      </c>
      <c r="I822" s="258">
        <f t="shared" si="38"/>
        <v>922</v>
      </c>
    </row>
    <row r="823" spans="1:9" hidden="1" x14ac:dyDescent="0.2">
      <c r="A823" s="418" t="str">
        <f t="shared" si="36"/>
        <v>9232016</v>
      </c>
      <c r="B823" s="419" t="s">
        <v>865</v>
      </c>
      <c r="C823" s="423" t="s">
        <v>1445</v>
      </c>
      <c r="D823" s="419" t="s">
        <v>1102</v>
      </c>
      <c r="E823" s="419" t="s">
        <v>866</v>
      </c>
      <c r="F823" s="317">
        <v>2016</v>
      </c>
      <c r="G823" s="421">
        <v>1000134</v>
      </c>
      <c r="H823" s="422">
        <f t="shared" si="37"/>
        <v>1000</v>
      </c>
      <c r="I823" s="258">
        <f t="shared" si="38"/>
        <v>923</v>
      </c>
    </row>
    <row r="824" spans="1:9" hidden="1" x14ac:dyDescent="0.2">
      <c r="A824" s="418" t="str">
        <f t="shared" si="36"/>
        <v>9242016</v>
      </c>
      <c r="B824" s="419" t="s">
        <v>865</v>
      </c>
      <c r="C824" s="423" t="s">
        <v>1446</v>
      </c>
      <c r="D824" s="419" t="s">
        <v>1103</v>
      </c>
      <c r="E824" s="419" t="s">
        <v>866</v>
      </c>
      <c r="F824" s="317">
        <v>2016</v>
      </c>
      <c r="G824" s="421">
        <v>152340541</v>
      </c>
      <c r="H824" s="422">
        <f t="shared" si="37"/>
        <v>152341</v>
      </c>
      <c r="I824" s="258">
        <f t="shared" si="38"/>
        <v>924</v>
      </c>
    </row>
    <row r="825" spans="1:9" hidden="1" x14ac:dyDescent="0.2">
      <c r="A825" s="418" t="str">
        <f t="shared" si="36"/>
        <v>9252016</v>
      </c>
      <c r="B825" s="419" t="s">
        <v>865</v>
      </c>
      <c r="C825" s="423" t="s">
        <v>1447</v>
      </c>
      <c r="D825" s="419" t="s">
        <v>1104</v>
      </c>
      <c r="E825" s="419" t="s">
        <v>866</v>
      </c>
      <c r="F825" s="317">
        <v>2016</v>
      </c>
      <c r="G825" s="421">
        <v>65543821</v>
      </c>
      <c r="H825" s="422">
        <f t="shared" si="37"/>
        <v>65544</v>
      </c>
      <c r="I825" s="258">
        <f t="shared" si="38"/>
        <v>925</v>
      </c>
    </row>
    <row r="826" spans="1:9" hidden="1" x14ac:dyDescent="0.2">
      <c r="A826" s="418" t="str">
        <f t="shared" si="36"/>
        <v>9262016</v>
      </c>
      <c r="B826" s="419" t="s">
        <v>865</v>
      </c>
      <c r="C826" s="423" t="s">
        <v>1448</v>
      </c>
      <c r="D826" s="419" t="s">
        <v>1105</v>
      </c>
      <c r="E826" s="419" t="s">
        <v>866</v>
      </c>
      <c r="F826" s="317">
        <v>2016</v>
      </c>
      <c r="G826" s="421">
        <v>20601760</v>
      </c>
      <c r="H826" s="422">
        <f t="shared" si="37"/>
        <v>20602</v>
      </c>
      <c r="I826" s="258">
        <f t="shared" si="38"/>
        <v>926</v>
      </c>
    </row>
    <row r="827" spans="1:9" hidden="1" x14ac:dyDescent="0.2">
      <c r="A827" s="418" t="str">
        <f t="shared" si="36"/>
        <v>9272016</v>
      </c>
      <c r="B827" s="419" t="s">
        <v>865</v>
      </c>
      <c r="C827" s="423" t="s">
        <v>1449</v>
      </c>
      <c r="D827" s="419" t="s">
        <v>1106</v>
      </c>
      <c r="E827" s="419" t="s">
        <v>866</v>
      </c>
      <c r="F827" s="317">
        <v>2016</v>
      </c>
      <c r="G827" s="421">
        <v>109989963</v>
      </c>
      <c r="H827" s="422">
        <f t="shared" si="37"/>
        <v>109990</v>
      </c>
      <c r="I827" s="258">
        <f t="shared" si="38"/>
        <v>927</v>
      </c>
    </row>
    <row r="828" spans="1:9" hidden="1" x14ac:dyDescent="0.2">
      <c r="A828" s="418" t="str">
        <f t="shared" si="36"/>
        <v>9282016</v>
      </c>
      <c r="B828" s="419" t="s">
        <v>865</v>
      </c>
      <c r="C828" s="423" t="s">
        <v>1450</v>
      </c>
      <c r="D828" s="419" t="s">
        <v>1107</v>
      </c>
      <c r="E828" s="419" t="s">
        <v>866</v>
      </c>
      <c r="F828" s="317">
        <v>2016</v>
      </c>
      <c r="G828" s="421">
        <v>276911155</v>
      </c>
      <c r="H828" s="422">
        <f t="shared" si="37"/>
        <v>276911</v>
      </c>
      <c r="I828" s="258">
        <f t="shared" si="38"/>
        <v>928</v>
      </c>
    </row>
    <row r="829" spans="1:9" hidden="1" x14ac:dyDescent="0.2">
      <c r="A829" s="418" t="str">
        <f t="shared" si="36"/>
        <v>9292016</v>
      </c>
      <c r="B829" s="419" t="s">
        <v>865</v>
      </c>
      <c r="C829" s="423" t="s">
        <v>1451</v>
      </c>
      <c r="D829" s="419" t="s">
        <v>1108</v>
      </c>
      <c r="E829" s="419" t="s">
        <v>866</v>
      </c>
      <c r="F829" s="317">
        <v>2016</v>
      </c>
      <c r="G829" s="421">
        <v>1175474</v>
      </c>
      <c r="H829" s="422">
        <f t="shared" si="37"/>
        <v>1175</v>
      </c>
      <c r="I829" s="258">
        <f t="shared" si="38"/>
        <v>929</v>
      </c>
    </row>
    <row r="830" spans="1:9" hidden="1" x14ac:dyDescent="0.2">
      <c r="A830" s="418" t="str">
        <f t="shared" si="36"/>
        <v>9322016</v>
      </c>
      <c r="B830" s="419" t="s">
        <v>865</v>
      </c>
      <c r="C830" s="423" t="s">
        <v>1452</v>
      </c>
      <c r="D830" s="419" t="s">
        <v>1109</v>
      </c>
      <c r="E830" s="419" t="s">
        <v>866</v>
      </c>
      <c r="F830" s="317">
        <v>2016</v>
      </c>
      <c r="G830" s="421">
        <v>8505420</v>
      </c>
      <c r="H830" s="422">
        <f t="shared" si="37"/>
        <v>8505</v>
      </c>
      <c r="I830" s="258">
        <f t="shared" si="38"/>
        <v>932</v>
      </c>
    </row>
    <row r="831" spans="1:9" hidden="1" x14ac:dyDescent="0.2">
      <c r="A831" s="418" t="str">
        <f t="shared" si="36"/>
        <v>9332016</v>
      </c>
      <c r="B831" s="419" t="s">
        <v>865</v>
      </c>
      <c r="C831" s="423" t="s">
        <v>1453</v>
      </c>
      <c r="D831" s="419" t="s">
        <v>1110</v>
      </c>
      <c r="E831" s="419" t="s">
        <v>866</v>
      </c>
      <c r="F831" s="317">
        <v>2016</v>
      </c>
      <c r="G831" s="421">
        <v>4391609</v>
      </c>
      <c r="H831" s="422">
        <f t="shared" si="37"/>
        <v>4392</v>
      </c>
      <c r="I831" s="258">
        <f t="shared" si="38"/>
        <v>933</v>
      </c>
    </row>
    <row r="832" spans="1:9" hidden="1" x14ac:dyDescent="0.2">
      <c r="A832" s="418" t="str">
        <f t="shared" si="36"/>
        <v>9342016</v>
      </c>
      <c r="B832" s="419" t="s">
        <v>865</v>
      </c>
      <c r="C832" s="423" t="s">
        <v>1454</v>
      </c>
      <c r="D832" s="419" t="s">
        <v>1111</v>
      </c>
      <c r="E832" s="419" t="s">
        <v>866</v>
      </c>
      <c r="F832" s="317">
        <v>2016</v>
      </c>
      <c r="G832" s="421">
        <v>29529822</v>
      </c>
      <c r="H832" s="422">
        <f t="shared" si="37"/>
        <v>29530</v>
      </c>
      <c r="I832" s="258">
        <f t="shared" si="38"/>
        <v>934</v>
      </c>
    </row>
    <row r="833" spans="1:9" hidden="1" x14ac:dyDescent="0.2">
      <c r="A833" s="418" t="str">
        <f t="shared" si="36"/>
        <v>9352016</v>
      </c>
      <c r="B833" s="419" t="s">
        <v>865</v>
      </c>
      <c r="C833" s="423" t="s">
        <v>1455</v>
      </c>
      <c r="D833" s="419" t="s">
        <v>1112</v>
      </c>
      <c r="E833" s="419" t="s">
        <v>866</v>
      </c>
      <c r="F833" s="317">
        <v>2016</v>
      </c>
      <c r="G833" s="421">
        <v>4605814</v>
      </c>
      <c r="H833" s="422">
        <f t="shared" si="37"/>
        <v>4606</v>
      </c>
      <c r="I833" s="258">
        <f t="shared" si="38"/>
        <v>935</v>
      </c>
    </row>
    <row r="834" spans="1:9" hidden="1" x14ac:dyDescent="0.2">
      <c r="A834" s="418" t="str">
        <f t="shared" ref="A834:A897" si="39">+VALUE(C834)&amp;F834</f>
        <v>9362016</v>
      </c>
      <c r="B834" s="419" t="s">
        <v>865</v>
      </c>
      <c r="C834" s="423" t="s">
        <v>1456</v>
      </c>
      <c r="D834" s="419" t="s">
        <v>1113</v>
      </c>
      <c r="E834" s="419" t="s">
        <v>866</v>
      </c>
      <c r="F834" s="317">
        <v>2016</v>
      </c>
      <c r="G834" s="421">
        <v>64824021</v>
      </c>
      <c r="H834" s="422">
        <f t="shared" si="37"/>
        <v>64824</v>
      </c>
      <c r="I834" s="258">
        <f t="shared" si="38"/>
        <v>936</v>
      </c>
    </row>
    <row r="835" spans="1:9" hidden="1" x14ac:dyDescent="0.2">
      <c r="A835" s="418" t="str">
        <f t="shared" si="39"/>
        <v>9372016</v>
      </c>
      <c r="B835" s="419" t="s">
        <v>865</v>
      </c>
      <c r="C835" s="423" t="s">
        <v>1457</v>
      </c>
      <c r="D835" s="419" t="s">
        <v>1114</v>
      </c>
      <c r="E835" s="419" t="s">
        <v>866</v>
      </c>
      <c r="F835" s="317">
        <v>2016</v>
      </c>
      <c r="G835" s="421">
        <v>43663639</v>
      </c>
      <c r="H835" s="422">
        <f t="shared" ref="H835:H898" si="40">+IF(E835="PAY",ROUND(G835/1000,0),G835)</f>
        <v>43664</v>
      </c>
      <c r="I835" s="258">
        <f t="shared" ref="I835:I898" si="41">+VALUE(C835)</f>
        <v>937</v>
      </c>
    </row>
    <row r="836" spans="1:9" hidden="1" x14ac:dyDescent="0.2">
      <c r="A836" s="418" t="str">
        <f t="shared" si="39"/>
        <v>9392016</v>
      </c>
      <c r="B836" s="419" t="s">
        <v>865</v>
      </c>
      <c r="C836" s="423" t="s">
        <v>1458</v>
      </c>
      <c r="D836" s="419" t="s">
        <v>1115</v>
      </c>
      <c r="E836" s="419" t="s">
        <v>866</v>
      </c>
      <c r="F836" s="317">
        <v>2016</v>
      </c>
      <c r="G836" s="421">
        <v>39922</v>
      </c>
      <c r="H836" s="422">
        <f t="shared" si="40"/>
        <v>40</v>
      </c>
      <c r="I836" s="258">
        <f t="shared" si="41"/>
        <v>939</v>
      </c>
    </row>
    <row r="837" spans="1:9" hidden="1" x14ac:dyDescent="0.2">
      <c r="A837" s="418" t="str">
        <f t="shared" si="39"/>
        <v>9402016</v>
      </c>
      <c r="B837" s="419" t="s">
        <v>865</v>
      </c>
      <c r="C837" s="423" t="s">
        <v>1459</v>
      </c>
      <c r="D837" s="419" t="s">
        <v>1116</v>
      </c>
      <c r="E837" s="419" t="s">
        <v>866</v>
      </c>
      <c r="F837" s="317">
        <v>2016</v>
      </c>
      <c r="G837" s="421">
        <v>7644199</v>
      </c>
      <c r="H837" s="422">
        <f t="shared" si="40"/>
        <v>7644</v>
      </c>
      <c r="I837" s="258">
        <f t="shared" si="41"/>
        <v>940</v>
      </c>
    </row>
    <row r="838" spans="1:9" hidden="1" x14ac:dyDescent="0.2">
      <c r="A838" s="418" t="str">
        <f t="shared" si="39"/>
        <v>9412016</v>
      </c>
      <c r="B838" s="419" t="s">
        <v>865</v>
      </c>
      <c r="C838" s="423" t="s">
        <v>1460</v>
      </c>
      <c r="D838" s="419" t="s">
        <v>1117</v>
      </c>
      <c r="E838" s="419" t="s">
        <v>866</v>
      </c>
      <c r="F838" s="317">
        <v>2016</v>
      </c>
      <c r="G838" s="421">
        <v>95461761</v>
      </c>
      <c r="H838" s="422">
        <f t="shared" si="40"/>
        <v>95462</v>
      </c>
      <c r="I838" s="258">
        <f t="shared" si="41"/>
        <v>941</v>
      </c>
    </row>
    <row r="839" spans="1:9" hidden="1" x14ac:dyDescent="0.2">
      <c r="A839" s="418" t="str">
        <f t="shared" si="39"/>
        <v>9422016</v>
      </c>
      <c r="B839" s="419" t="s">
        <v>865</v>
      </c>
      <c r="C839" s="423" t="s">
        <v>1461</v>
      </c>
      <c r="D839" s="419" t="s">
        <v>1118</v>
      </c>
      <c r="E839" s="419" t="s">
        <v>866</v>
      </c>
      <c r="F839" s="317">
        <v>2016</v>
      </c>
      <c r="G839" s="421">
        <v>80606625</v>
      </c>
      <c r="H839" s="422">
        <f t="shared" si="40"/>
        <v>80607</v>
      </c>
      <c r="I839" s="258">
        <f t="shared" si="41"/>
        <v>942</v>
      </c>
    </row>
    <row r="840" spans="1:9" hidden="1" x14ac:dyDescent="0.2">
      <c r="A840" s="418" t="str">
        <f t="shared" si="39"/>
        <v>9432016</v>
      </c>
      <c r="B840" s="419" t="s">
        <v>865</v>
      </c>
      <c r="C840" s="423" t="s">
        <v>1462</v>
      </c>
      <c r="D840" s="419" t="s">
        <v>1119</v>
      </c>
      <c r="E840" s="419" t="s">
        <v>866</v>
      </c>
      <c r="F840" s="317">
        <v>2016</v>
      </c>
      <c r="G840" s="421">
        <v>38445396</v>
      </c>
      <c r="H840" s="422">
        <f t="shared" si="40"/>
        <v>38445</v>
      </c>
      <c r="I840" s="258">
        <f t="shared" si="41"/>
        <v>943</v>
      </c>
    </row>
    <row r="841" spans="1:9" hidden="1" x14ac:dyDescent="0.2">
      <c r="A841" s="418" t="str">
        <f t="shared" si="39"/>
        <v>9442016</v>
      </c>
      <c r="B841" s="419" t="s">
        <v>865</v>
      </c>
      <c r="C841" s="423" t="s">
        <v>1463</v>
      </c>
      <c r="D841" s="419" t="s">
        <v>1120</v>
      </c>
      <c r="E841" s="419" t="s">
        <v>866</v>
      </c>
      <c r="F841" s="317">
        <v>2016</v>
      </c>
      <c r="G841" s="421">
        <v>36618204</v>
      </c>
      <c r="H841" s="422">
        <f t="shared" si="40"/>
        <v>36618</v>
      </c>
      <c r="I841" s="258">
        <f t="shared" si="41"/>
        <v>944</v>
      </c>
    </row>
    <row r="842" spans="1:9" hidden="1" x14ac:dyDescent="0.2">
      <c r="A842" s="418" t="str">
        <f t="shared" si="39"/>
        <v>9452016</v>
      </c>
      <c r="B842" s="419" t="s">
        <v>865</v>
      </c>
      <c r="C842" s="423" t="s">
        <v>1464</v>
      </c>
      <c r="D842" s="419" t="s">
        <v>1121</v>
      </c>
      <c r="E842" s="419" t="s">
        <v>866</v>
      </c>
      <c r="F842" s="317">
        <v>2016</v>
      </c>
      <c r="G842" s="421">
        <v>16051914</v>
      </c>
      <c r="H842" s="422">
        <f t="shared" si="40"/>
        <v>16052</v>
      </c>
      <c r="I842" s="258">
        <f t="shared" si="41"/>
        <v>945</v>
      </c>
    </row>
    <row r="843" spans="1:9" hidden="1" x14ac:dyDescent="0.2">
      <c r="A843" s="418" t="str">
        <f t="shared" si="39"/>
        <v>9462016</v>
      </c>
      <c r="B843" s="419" t="s">
        <v>865</v>
      </c>
      <c r="C843" s="423" t="s">
        <v>1465</v>
      </c>
      <c r="D843" s="419" t="s">
        <v>1122</v>
      </c>
      <c r="E843" s="419" t="s">
        <v>866</v>
      </c>
      <c r="F843" s="317">
        <v>2016</v>
      </c>
      <c r="G843" s="421">
        <v>17539606</v>
      </c>
      <c r="H843" s="422">
        <f t="shared" si="40"/>
        <v>17540</v>
      </c>
      <c r="I843" s="258">
        <f t="shared" si="41"/>
        <v>946</v>
      </c>
    </row>
    <row r="844" spans="1:9" hidden="1" x14ac:dyDescent="0.2">
      <c r="A844" s="418" t="str">
        <f t="shared" si="39"/>
        <v>9472016</v>
      </c>
      <c r="B844" s="419" t="s">
        <v>865</v>
      </c>
      <c r="C844" s="423" t="s">
        <v>1466</v>
      </c>
      <c r="D844" s="419" t="s">
        <v>1123</v>
      </c>
      <c r="E844" s="419" t="s">
        <v>866</v>
      </c>
      <c r="F844" s="317">
        <v>2016</v>
      </c>
      <c r="G844" s="421">
        <v>11965375</v>
      </c>
      <c r="H844" s="422">
        <f t="shared" si="40"/>
        <v>11965</v>
      </c>
      <c r="I844" s="258">
        <f t="shared" si="41"/>
        <v>947</v>
      </c>
    </row>
    <row r="845" spans="1:9" hidden="1" x14ac:dyDescent="0.2">
      <c r="A845" s="418" t="str">
        <f t="shared" si="39"/>
        <v>9482016</v>
      </c>
      <c r="B845" s="419" t="s">
        <v>865</v>
      </c>
      <c r="C845" s="423" t="s">
        <v>1467</v>
      </c>
      <c r="D845" s="419" t="s">
        <v>1124</v>
      </c>
      <c r="E845" s="419" t="s">
        <v>866</v>
      </c>
      <c r="F845" s="317">
        <v>2016</v>
      </c>
      <c r="G845" s="421">
        <v>8990549</v>
      </c>
      <c r="H845" s="422">
        <f t="shared" si="40"/>
        <v>8991</v>
      </c>
      <c r="I845" s="258">
        <f t="shared" si="41"/>
        <v>948</v>
      </c>
    </row>
    <row r="846" spans="1:9" hidden="1" x14ac:dyDescent="0.2">
      <c r="A846" s="418" t="str">
        <f t="shared" si="39"/>
        <v>9492016</v>
      </c>
      <c r="B846" s="419" t="s">
        <v>865</v>
      </c>
      <c r="C846" s="423" t="s">
        <v>1468</v>
      </c>
      <c r="D846" s="419" t="s">
        <v>1125</v>
      </c>
      <c r="E846" s="419" t="s">
        <v>866</v>
      </c>
      <c r="F846" s="317">
        <v>2016</v>
      </c>
      <c r="G846" s="421">
        <v>4746271</v>
      </c>
      <c r="H846" s="422">
        <f t="shared" si="40"/>
        <v>4746</v>
      </c>
      <c r="I846" s="258">
        <f t="shared" si="41"/>
        <v>949</v>
      </c>
    </row>
    <row r="847" spans="1:9" hidden="1" x14ac:dyDescent="0.2">
      <c r="A847" s="418" t="str">
        <f t="shared" si="39"/>
        <v>9512016</v>
      </c>
      <c r="B847" s="419" t="s">
        <v>865</v>
      </c>
      <c r="C847" s="423" t="s">
        <v>1469</v>
      </c>
      <c r="D847" s="419" t="s">
        <v>1126</v>
      </c>
      <c r="E847" s="419" t="s">
        <v>866</v>
      </c>
      <c r="F847" s="317">
        <v>2016</v>
      </c>
      <c r="G847" s="421">
        <v>1003502032</v>
      </c>
      <c r="H847" s="422">
        <f t="shared" si="40"/>
        <v>1003502</v>
      </c>
      <c r="I847" s="258">
        <f t="shared" si="41"/>
        <v>951</v>
      </c>
    </row>
    <row r="848" spans="1:9" hidden="1" x14ac:dyDescent="0.2">
      <c r="A848" s="418" t="str">
        <f t="shared" si="39"/>
        <v>9522016</v>
      </c>
      <c r="B848" s="419" t="s">
        <v>865</v>
      </c>
      <c r="C848" s="423" t="s">
        <v>1470</v>
      </c>
      <c r="D848" s="419" t="s">
        <v>1127</v>
      </c>
      <c r="E848" s="419" t="s">
        <v>866</v>
      </c>
      <c r="F848" s="317">
        <v>2016</v>
      </c>
      <c r="G848" s="421">
        <v>69820199</v>
      </c>
      <c r="H848" s="422">
        <f t="shared" si="40"/>
        <v>69820</v>
      </c>
      <c r="I848" s="258">
        <f t="shared" si="41"/>
        <v>952</v>
      </c>
    </row>
    <row r="849" spans="1:9" hidden="1" x14ac:dyDescent="0.2">
      <c r="A849" s="418" t="str">
        <f t="shared" si="39"/>
        <v>9532016</v>
      </c>
      <c r="B849" s="419" t="s">
        <v>865</v>
      </c>
      <c r="C849" s="423" t="s">
        <v>1471</v>
      </c>
      <c r="D849" s="419" t="s">
        <v>1128</v>
      </c>
      <c r="E849" s="419" t="s">
        <v>866</v>
      </c>
      <c r="F849" s="317">
        <v>2016</v>
      </c>
      <c r="G849" s="421">
        <v>4996582193</v>
      </c>
      <c r="H849" s="422">
        <f t="shared" si="40"/>
        <v>4996582</v>
      </c>
      <c r="I849" s="258">
        <f t="shared" si="41"/>
        <v>953</v>
      </c>
    </row>
    <row r="850" spans="1:9" hidden="1" x14ac:dyDescent="0.2">
      <c r="A850" s="418" t="str">
        <f t="shared" si="39"/>
        <v>9542016</v>
      </c>
      <c r="B850" s="419" t="s">
        <v>865</v>
      </c>
      <c r="C850" s="423" t="s">
        <v>1472</v>
      </c>
      <c r="D850" s="419" t="s">
        <v>1129</v>
      </c>
      <c r="E850" s="419" t="s">
        <v>866</v>
      </c>
      <c r="F850" s="317">
        <v>2016</v>
      </c>
      <c r="G850" s="421">
        <v>47380282</v>
      </c>
      <c r="H850" s="422">
        <f t="shared" si="40"/>
        <v>47380</v>
      </c>
      <c r="I850" s="258">
        <f t="shared" si="41"/>
        <v>954</v>
      </c>
    </row>
    <row r="851" spans="1:9" hidden="1" x14ac:dyDescent="0.2">
      <c r="A851" s="418" t="str">
        <f t="shared" si="39"/>
        <v>9552016</v>
      </c>
      <c r="B851" s="419" t="s">
        <v>865</v>
      </c>
      <c r="C851" s="423" t="s">
        <v>1473</v>
      </c>
      <c r="D851" s="419" t="s">
        <v>1130</v>
      </c>
      <c r="E851" s="419" t="s">
        <v>866</v>
      </c>
      <c r="F851" s="317">
        <v>2016</v>
      </c>
      <c r="G851" s="421">
        <v>748543609</v>
      </c>
      <c r="H851" s="422">
        <f t="shared" si="40"/>
        <v>748544</v>
      </c>
      <c r="I851" s="258">
        <f t="shared" si="41"/>
        <v>955</v>
      </c>
    </row>
    <row r="852" spans="1:9" hidden="1" x14ac:dyDescent="0.2">
      <c r="A852" s="418" t="str">
        <f t="shared" si="39"/>
        <v>9562016</v>
      </c>
      <c r="B852" s="419" t="s">
        <v>865</v>
      </c>
      <c r="C852" s="423" t="s">
        <v>1474</v>
      </c>
      <c r="D852" s="419" t="s">
        <v>1131</v>
      </c>
      <c r="E852" s="419" t="s">
        <v>866</v>
      </c>
      <c r="F852" s="317">
        <v>2016</v>
      </c>
      <c r="G852" s="421">
        <v>435677545</v>
      </c>
      <c r="H852" s="422">
        <f t="shared" si="40"/>
        <v>435678</v>
      </c>
      <c r="I852" s="258">
        <f t="shared" si="41"/>
        <v>956</v>
      </c>
    </row>
    <row r="853" spans="1:9" hidden="1" x14ac:dyDescent="0.2">
      <c r="A853" s="418" t="str">
        <f t="shared" si="39"/>
        <v>9572016</v>
      </c>
      <c r="B853" s="419" t="s">
        <v>865</v>
      </c>
      <c r="C853" s="423" t="s">
        <v>1475</v>
      </c>
      <c r="D853" s="419" t="s">
        <v>1132</v>
      </c>
      <c r="E853" s="419" t="s">
        <v>866</v>
      </c>
      <c r="F853" s="317">
        <v>2016</v>
      </c>
      <c r="G853" s="421">
        <v>952096950</v>
      </c>
      <c r="H853" s="422">
        <f t="shared" si="40"/>
        <v>952097</v>
      </c>
      <c r="I853" s="258">
        <f t="shared" si="41"/>
        <v>957</v>
      </c>
    </row>
    <row r="854" spans="1:9" hidden="1" x14ac:dyDescent="0.2">
      <c r="A854" s="418" t="str">
        <f t="shared" si="39"/>
        <v>9582016</v>
      </c>
      <c r="B854" s="419" t="s">
        <v>865</v>
      </c>
      <c r="C854" s="423" t="s">
        <v>1476</v>
      </c>
      <c r="D854" s="419" t="s">
        <v>1133</v>
      </c>
      <c r="E854" s="419" t="s">
        <v>866</v>
      </c>
      <c r="F854" s="317">
        <v>2016</v>
      </c>
      <c r="G854" s="421">
        <v>49686651</v>
      </c>
      <c r="H854" s="422">
        <f t="shared" si="40"/>
        <v>49687</v>
      </c>
      <c r="I854" s="258">
        <f t="shared" si="41"/>
        <v>958</v>
      </c>
    </row>
    <row r="855" spans="1:9" hidden="1" x14ac:dyDescent="0.2">
      <c r="A855" s="418" t="str">
        <f t="shared" si="39"/>
        <v>9592016</v>
      </c>
      <c r="B855" s="419" t="s">
        <v>865</v>
      </c>
      <c r="C855" s="423" t="s">
        <v>1477</v>
      </c>
      <c r="D855" s="419" t="s">
        <v>1134</v>
      </c>
      <c r="E855" s="419" t="s">
        <v>866</v>
      </c>
      <c r="F855" s="317">
        <v>2016</v>
      </c>
      <c r="G855" s="421">
        <v>47828670</v>
      </c>
      <c r="H855" s="422">
        <f t="shared" si="40"/>
        <v>47829</v>
      </c>
      <c r="I855" s="258">
        <f t="shared" si="41"/>
        <v>959</v>
      </c>
    </row>
    <row r="856" spans="1:9" hidden="1" x14ac:dyDescent="0.2">
      <c r="A856" s="418" t="str">
        <f t="shared" si="39"/>
        <v>9602016</v>
      </c>
      <c r="B856" s="419" t="s">
        <v>865</v>
      </c>
      <c r="C856" s="423" t="s">
        <v>1478</v>
      </c>
      <c r="D856" s="419" t="s">
        <v>1135</v>
      </c>
      <c r="E856" s="419" t="s">
        <v>866</v>
      </c>
      <c r="F856" s="317">
        <v>2016</v>
      </c>
      <c r="G856" s="421">
        <v>178063383</v>
      </c>
      <c r="H856" s="422">
        <f t="shared" si="40"/>
        <v>178063</v>
      </c>
      <c r="I856" s="258">
        <f t="shared" si="41"/>
        <v>960</v>
      </c>
    </row>
    <row r="857" spans="1:9" hidden="1" x14ac:dyDescent="0.2">
      <c r="A857" s="418" t="str">
        <f t="shared" si="39"/>
        <v>9612016</v>
      </c>
      <c r="B857" s="419" t="s">
        <v>865</v>
      </c>
      <c r="C857" s="423" t="s">
        <v>1479</v>
      </c>
      <c r="D857" s="419" t="s">
        <v>1136</v>
      </c>
      <c r="E857" s="419" t="s">
        <v>866</v>
      </c>
      <c r="F857" s="317">
        <v>2016</v>
      </c>
      <c r="G857" s="421">
        <v>430085071</v>
      </c>
      <c r="H857" s="422">
        <f t="shared" si="40"/>
        <v>430085</v>
      </c>
      <c r="I857" s="258">
        <f t="shared" si="41"/>
        <v>961</v>
      </c>
    </row>
    <row r="858" spans="1:9" hidden="1" x14ac:dyDescent="0.2">
      <c r="A858" s="418" t="str">
        <f t="shared" si="39"/>
        <v>9622016</v>
      </c>
      <c r="B858" s="419" t="s">
        <v>865</v>
      </c>
      <c r="C858" s="423" t="s">
        <v>1480</v>
      </c>
      <c r="D858" s="419" t="s">
        <v>1137</v>
      </c>
      <c r="E858" s="419" t="s">
        <v>866</v>
      </c>
      <c r="F858" s="317">
        <v>2016</v>
      </c>
      <c r="G858" s="421">
        <v>102741235</v>
      </c>
      <c r="H858" s="422">
        <f t="shared" si="40"/>
        <v>102741</v>
      </c>
      <c r="I858" s="258">
        <f t="shared" si="41"/>
        <v>962</v>
      </c>
    </row>
    <row r="859" spans="1:9" hidden="1" x14ac:dyDescent="0.2">
      <c r="A859" s="418" t="str">
        <f t="shared" si="39"/>
        <v>9632016</v>
      </c>
      <c r="B859" s="419" t="s">
        <v>865</v>
      </c>
      <c r="C859" s="423" t="s">
        <v>1481</v>
      </c>
      <c r="D859" s="419" t="s">
        <v>1138</v>
      </c>
      <c r="E859" s="419" t="s">
        <v>866</v>
      </c>
      <c r="F859" s="317">
        <v>2016</v>
      </c>
      <c r="G859" s="421">
        <v>65237852</v>
      </c>
      <c r="H859" s="422">
        <f t="shared" si="40"/>
        <v>65238</v>
      </c>
      <c r="I859" s="258">
        <f t="shared" si="41"/>
        <v>963</v>
      </c>
    </row>
    <row r="860" spans="1:9" hidden="1" x14ac:dyDescent="0.2">
      <c r="A860" s="418" t="str">
        <f t="shared" si="39"/>
        <v>9642016</v>
      </c>
      <c r="B860" s="419" t="s">
        <v>865</v>
      </c>
      <c r="C860" s="423" t="s">
        <v>1482</v>
      </c>
      <c r="D860" s="419" t="s">
        <v>1139</v>
      </c>
      <c r="E860" s="419" t="s">
        <v>866</v>
      </c>
      <c r="F860" s="317">
        <v>2016</v>
      </c>
      <c r="G860" s="421">
        <v>13824062</v>
      </c>
      <c r="H860" s="422">
        <f t="shared" si="40"/>
        <v>13824</v>
      </c>
      <c r="I860" s="258">
        <f t="shared" si="41"/>
        <v>964</v>
      </c>
    </row>
    <row r="861" spans="1:9" hidden="1" x14ac:dyDescent="0.2">
      <c r="A861" s="418" t="str">
        <f t="shared" si="39"/>
        <v>9652016</v>
      </c>
      <c r="B861" s="419" t="s">
        <v>865</v>
      </c>
      <c r="C861" s="423" t="s">
        <v>1483</v>
      </c>
      <c r="D861" s="419" t="s">
        <v>1140</v>
      </c>
      <c r="E861" s="419" t="s">
        <v>866</v>
      </c>
      <c r="F861" s="317">
        <v>2016</v>
      </c>
      <c r="G861" s="421">
        <v>284679000</v>
      </c>
      <c r="H861" s="422">
        <f t="shared" si="40"/>
        <v>284679</v>
      </c>
      <c r="I861" s="258">
        <f t="shared" si="41"/>
        <v>965</v>
      </c>
    </row>
    <row r="862" spans="1:9" hidden="1" x14ac:dyDescent="0.2">
      <c r="A862" s="418" t="str">
        <f t="shared" si="39"/>
        <v>9662016</v>
      </c>
      <c r="B862" s="419" t="s">
        <v>865</v>
      </c>
      <c r="C862" s="423" t="s">
        <v>1484</v>
      </c>
      <c r="D862" s="419" t="s">
        <v>1141</v>
      </c>
      <c r="E862" s="419" t="s">
        <v>866</v>
      </c>
      <c r="F862" s="317">
        <v>2016</v>
      </c>
      <c r="G862" s="421">
        <v>5671310</v>
      </c>
      <c r="H862" s="422">
        <f t="shared" si="40"/>
        <v>5671</v>
      </c>
      <c r="I862" s="258">
        <f t="shared" si="41"/>
        <v>966</v>
      </c>
    </row>
    <row r="863" spans="1:9" hidden="1" x14ac:dyDescent="0.2">
      <c r="A863" s="418" t="str">
        <f t="shared" si="39"/>
        <v>9672016</v>
      </c>
      <c r="B863" s="419" t="s">
        <v>865</v>
      </c>
      <c r="C863" s="423" t="s">
        <v>1485</v>
      </c>
      <c r="D863" s="419" t="s">
        <v>1142</v>
      </c>
      <c r="E863" s="419" t="s">
        <v>866</v>
      </c>
      <c r="F863" s="317">
        <v>2016</v>
      </c>
      <c r="G863" s="421">
        <v>14092942</v>
      </c>
      <c r="H863" s="422">
        <f t="shared" si="40"/>
        <v>14093</v>
      </c>
      <c r="I863" s="258">
        <f t="shared" si="41"/>
        <v>967</v>
      </c>
    </row>
    <row r="864" spans="1:9" hidden="1" x14ac:dyDescent="0.2">
      <c r="A864" s="418" t="str">
        <f t="shared" si="39"/>
        <v>9682016</v>
      </c>
      <c r="B864" s="419" t="s">
        <v>865</v>
      </c>
      <c r="C864" s="423" t="s">
        <v>1486</v>
      </c>
      <c r="D864" s="419" t="s">
        <v>1143</v>
      </c>
      <c r="E864" s="419" t="s">
        <v>866</v>
      </c>
      <c r="F864" s="317">
        <v>2016</v>
      </c>
      <c r="G864" s="421">
        <v>9677780</v>
      </c>
      <c r="H864" s="422">
        <f t="shared" si="40"/>
        <v>9678</v>
      </c>
      <c r="I864" s="258">
        <f t="shared" si="41"/>
        <v>968</v>
      </c>
    </row>
    <row r="865" spans="1:9" hidden="1" x14ac:dyDescent="0.2">
      <c r="A865" s="418" t="str">
        <f t="shared" si="39"/>
        <v>9692016</v>
      </c>
      <c r="B865" s="419" t="s">
        <v>865</v>
      </c>
      <c r="C865" s="423" t="s">
        <v>1487</v>
      </c>
      <c r="D865" s="419" t="s">
        <v>1144</v>
      </c>
      <c r="E865" s="419" t="s">
        <v>866</v>
      </c>
      <c r="F865" s="317">
        <v>2016</v>
      </c>
      <c r="G865" s="421">
        <v>16085801</v>
      </c>
      <c r="H865" s="422">
        <f t="shared" si="40"/>
        <v>16086</v>
      </c>
      <c r="I865" s="258">
        <f t="shared" si="41"/>
        <v>969</v>
      </c>
    </row>
    <row r="866" spans="1:9" hidden="1" x14ac:dyDescent="0.2">
      <c r="A866" s="418" t="str">
        <f t="shared" si="39"/>
        <v>9712016</v>
      </c>
      <c r="B866" s="419" t="s">
        <v>865</v>
      </c>
      <c r="C866" s="423" t="s">
        <v>1488</v>
      </c>
      <c r="D866" s="419" t="s">
        <v>1145</v>
      </c>
      <c r="E866" s="419" t="s">
        <v>866</v>
      </c>
      <c r="F866" s="317">
        <v>2016</v>
      </c>
      <c r="G866" s="421">
        <v>157130619</v>
      </c>
      <c r="H866" s="422">
        <f t="shared" si="40"/>
        <v>157131</v>
      </c>
      <c r="I866" s="258">
        <f t="shared" si="41"/>
        <v>971</v>
      </c>
    </row>
    <row r="867" spans="1:9" hidden="1" x14ac:dyDescent="0.2">
      <c r="A867" s="418" t="str">
        <f t="shared" si="39"/>
        <v>9732016</v>
      </c>
      <c r="B867" s="419" t="s">
        <v>865</v>
      </c>
      <c r="C867" s="423" t="s">
        <v>1489</v>
      </c>
      <c r="D867" s="419" t="s">
        <v>1146</v>
      </c>
      <c r="E867" s="419" t="s">
        <v>866</v>
      </c>
      <c r="F867" s="317">
        <v>2016</v>
      </c>
      <c r="G867" s="421">
        <v>57485948</v>
      </c>
      <c r="H867" s="422">
        <f t="shared" si="40"/>
        <v>57486</v>
      </c>
      <c r="I867" s="258">
        <f t="shared" si="41"/>
        <v>973</v>
      </c>
    </row>
    <row r="868" spans="1:9" hidden="1" x14ac:dyDescent="0.2">
      <c r="A868" s="418" t="str">
        <f t="shared" si="39"/>
        <v>9742016</v>
      </c>
      <c r="B868" s="419" t="s">
        <v>865</v>
      </c>
      <c r="C868" s="423" t="s">
        <v>1490</v>
      </c>
      <c r="D868" s="419" t="s">
        <v>1147</v>
      </c>
      <c r="E868" s="419" t="s">
        <v>866</v>
      </c>
      <c r="F868" s="317">
        <v>2016</v>
      </c>
      <c r="G868" s="421">
        <v>30077960</v>
      </c>
      <c r="H868" s="422">
        <f t="shared" si="40"/>
        <v>30078</v>
      </c>
      <c r="I868" s="258">
        <f t="shared" si="41"/>
        <v>974</v>
      </c>
    </row>
    <row r="869" spans="1:9" hidden="1" x14ac:dyDescent="0.2">
      <c r="A869" s="418" t="str">
        <f t="shared" si="39"/>
        <v>9752016</v>
      </c>
      <c r="B869" s="419" t="s">
        <v>865</v>
      </c>
      <c r="C869" s="423" t="s">
        <v>1491</v>
      </c>
      <c r="D869" s="419" t="s">
        <v>1148</v>
      </c>
      <c r="E869" s="419" t="s">
        <v>866</v>
      </c>
      <c r="F869" s="317">
        <v>2016</v>
      </c>
      <c r="G869" s="421">
        <v>296764416</v>
      </c>
      <c r="H869" s="422">
        <f t="shared" si="40"/>
        <v>296764</v>
      </c>
      <c r="I869" s="258">
        <f t="shared" si="41"/>
        <v>975</v>
      </c>
    </row>
    <row r="870" spans="1:9" hidden="1" x14ac:dyDescent="0.2">
      <c r="A870" s="418" t="str">
        <f t="shared" si="39"/>
        <v>9762016</v>
      </c>
      <c r="B870" s="419" t="s">
        <v>865</v>
      </c>
      <c r="C870" s="423" t="s">
        <v>1492</v>
      </c>
      <c r="D870" s="419" t="s">
        <v>1149</v>
      </c>
      <c r="E870" s="419" t="s">
        <v>866</v>
      </c>
      <c r="F870" s="317">
        <v>2016</v>
      </c>
      <c r="G870" s="421">
        <v>59004469</v>
      </c>
      <c r="H870" s="422">
        <f t="shared" si="40"/>
        <v>59004</v>
      </c>
      <c r="I870" s="258">
        <f t="shared" si="41"/>
        <v>976</v>
      </c>
    </row>
    <row r="871" spans="1:9" hidden="1" x14ac:dyDescent="0.2">
      <c r="A871" s="418" t="str">
        <f t="shared" si="39"/>
        <v>9772016</v>
      </c>
      <c r="B871" s="419" t="s">
        <v>865</v>
      </c>
      <c r="C871" s="423" t="s">
        <v>1493</v>
      </c>
      <c r="D871" s="419" t="s">
        <v>1150</v>
      </c>
      <c r="E871" s="419" t="s">
        <v>866</v>
      </c>
      <c r="F871" s="317">
        <v>2016</v>
      </c>
      <c r="G871" s="421">
        <v>54808054</v>
      </c>
      <c r="H871" s="422">
        <f t="shared" si="40"/>
        <v>54808</v>
      </c>
      <c r="I871" s="258">
        <f t="shared" si="41"/>
        <v>977</v>
      </c>
    </row>
    <row r="872" spans="1:9" hidden="1" x14ac:dyDescent="0.2">
      <c r="A872" s="418" t="str">
        <f t="shared" si="39"/>
        <v>9782016</v>
      </c>
      <c r="B872" s="419" t="s">
        <v>865</v>
      </c>
      <c r="C872" s="423" t="s">
        <v>1494</v>
      </c>
      <c r="D872" s="419" t="s">
        <v>1151</v>
      </c>
      <c r="E872" s="419" t="s">
        <v>866</v>
      </c>
      <c r="F872" s="317">
        <v>2016</v>
      </c>
      <c r="G872" s="421">
        <v>4095950</v>
      </c>
      <c r="H872" s="422">
        <f t="shared" si="40"/>
        <v>4096</v>
      </c>
      <c r="I872" s="258">
        <f t="shared" si="41"/>
        <v>978</v>
      </c>
    </row>
    <row r="873" spans="1:9" hidden="1" x14ac:dyDescent="0.2">
      <c r="A873" s="418" t="str">
        <f t="shared" si="39"/>
        <v>9792016</v>
      </c>
      <c r="B873" s="419" t="s">
        <v>865</v>
      </c>
      <c r="C873" s="423" t="s">
        <v>1495</v>
      </c>
      <c r="D873" s="419" t="s">
        <v>1152</v>
      </c>
      <c r="E873" s="419" t="s">
        <v>866</v>
      </c>
      <c r="F873" s="317">
        <v>2016</v>
      </c>
      <c r="G873" s="421">
        <v>22784231</v>
      </c>
      <c r="H873" s="422">
        <f t="shared" si="40"/>
        <v>22784</v>
      </c>
      <c r="I873" s="258">
        <f t="shared" si="41"/>
        <v>979</v>
      </c>
    </row>
    <row r="874" spans="1:9" hidden="1" x14ac:dyDescent="0.2">
      <c r="A874" s="418" t="str">
        <f t="shared" si="39"/>
        <v>9802016</v>
      </c>
      <c r="B874" s="419" t="s">
        <v>865</v>
      </c>
      <c r="C874" s="423" t="s">
        <v>1496</v>
      </c>
      <c r="D874" s="419" t="s">
        <v>1153</v>
      </c>
      <c r="E874" s="419" t="s">
        <v>866</v>
      </c>
      <c r="F874" s="317">
        <v>2016</v>
      </c>
      <c r="G874" s="421">
        <v>23469909</v>
      </c>
      <c r="H874" s="422">
        <f t="shared" si="40"/>
        <v>23470</v>
      </c>
      <c r="I874" s="258">
        <f t="shared" si="41"/>
        <v>980</v>
      </c>
    </row>
    <row r="875" spans="1:9" hidden="1" x14ac:dyDescent="0.2">
      <c r="A875" s="418" t="str">
        <f t="shared" si="39"/>
        <v>9812016</v>
      </c>
      <c r="B875" s="419" t="s">
        <v>865</v>
      </c>
      <c r="C875" s="423" t="s">
        <v>1497</v>
      </c>
      <c r="D875" s="419" t="s">
        <v>1154</v>
      </c>
      <c r="E875" s="419" t="s">
        <v>866</v>
      </c>
      <c r="F875" s="317">
        <v>2016</v>
      </c>
      <c r="G875" s="421">
        <v>51132928</v>
      </c>
      <c r="H875" s="422">
        <f t="shared" si="40"/>
        <v>51133</v>
      </c>
      <c r="I875" s="258">
        <f t="shared" si="41"/>
        <v>981</v>
      </c>
    </row>
    <row r="876" spans="1:9" hidden="1" x14ac:dyDescent="0.2">
      <c r="A876" s="418" t="str">
        <f t="shared" si="39"/>
        <v>9832016</v>
      </c>
      <c r="B876" s="419" t="s">
        <v>865</v>
      </c>
      <c r="C876" s="423" t="s">
        <v>1498</v>
      </c>
      <c r="D876" s="419" t="s">
        <v>1155</v>
      </c>
      <c r="E876" s="419" t="s">
        <v>866</v>
      </c>
      <c r="F876" s="317">
        <v>2016</v>
      </c>
      <c r="G876" s="421">
        <v>2587144</v>
      </c>
      <c r="H876" s="422">
        <f t="shared" si="40"/>
        <v>2587</v>
      </c>
      <c r="I876" s="258">
        <f t="shared" si="41"/>
        <v>983</v>
      </c>
    </row>
    <row r="877" spans="1:9" hidden="1" x14ac:dyDescent="0.2">
      <c r="A877" s="418" t="str">
        <f t="shared" si="39"/>
        <v>9842016</v>
      </c>
      <c r="B877" s="419" t="s">
        <v>865</v>
      </c>
      <c r="C877" s="423" t="s">
        <v>1499</v>
      </c>
      <c r="D877" s="419" t="s">
        <v>1156</v>
      </c>
      <c r="E877" s="419" t="s">
        <v>866</v>
      </c>
      <c r="F877" s="317">
        <v>2016</v>
      </c>
      <c r="G877" s="421">
        <v>307293897</v>
      </c>
      <c r="H877" s="422">
        <f t="shared" si="40"/>
        <v>307294</v>
      </c>
      <c r="I877" s="258">
        <f t="shared" si="41"/>
        <v>984</v>
      </c>
    </row>
    <row r="878" spans="1:9" hidden="1" x14ac:dyDescent="0.2">
      <c r="A878" s="418" t="str">
        <f t="shared" si="39"/>
        <v>9852016</v>
      </c>
      <c r="B878" s="419" t="s">
        <v>865</v>
      </c>
      <c r="C878" s="423" t="s">
        <v>1500</v>
      </c>
      <c r="D878" s="419" t="s">
        <v>1157</v>
      </c>
      <c r="E878" s="419" t="s">
        <v>866</v>
      </c>
      <c r="F878" s="317">
        <v>2016</v>
      </c>
      <c r="G878" s="421">
        <v>12027624</v>
      </c>
      <c r="H878" s="422">
        <f t="shared" si="40"/>
        <v>12028</v>
      </c>
      <c r="I878" s="258">
        <f t="shared" si="41"/>
        <v>985</v>
      </c>
    </row>
    <row r="879" spans="1:9" hidden="1" x14ac:dyDescent="0.2">
      <c r="A879" s="418" t="str">
        <f t="shared" si="39"/>
        <v>9862016</v>
      </c>
      <c r="B879" s="419" t="s">
        <v>865</v>
      </c>
      <c r="C879" s="423" t="s">
        <v>1501</v>
      </c>
      <c r="D879" s="419" t="s">
        <v>1158</v>
      </c>
      <c r="E879" s="419" t="s">
        <v>866</v>
      </c>
      <c r="F879" s="317">
        <v>2016</v>
      </c>
      <c r="G879" s="421">
        <v>18863142</v>
      </c>
      <c r="H879" s="422">
        <f t="shared" si="40"/>
        <v>18863</v>
      </c>
      <c r="I879" s="258">
        <f t="shared" si="41"/>
        <v>986</v>
      </c>
    </row>
    <row r="880" spans="1:9" hidden="1" x14ac:dyDescent="0.2">
      <c r="A880" s="418" t="str">
        <f t="shared" si="39"/>
        <v>9882016</v>
      </c>
      <c r="B880" s="419" t="s">
        <v>865</v>
      </c>
      <c r="C880" s="423" t="s">
        <v>1502</v>
      </c>
      <c r="D880" s="419" t="s">
        <v>1159</v>
      </c>
      <c r="E880" s="419" t="s">
        <v>866</v>
      </c>
      <c r="F880" s="317">
        <v>2016</v>
      </c>
      <c r="G880" s="421">
        <v>1212262587</v>
      </c>
      <c r="H880" s="422">
        <f t="shared" si="40"/>
        <v>1212263</v>
      </c>
      <c r="I880" s="258">
        <f t="shared" si="41"/>
        <v>988</v>
      </c>
    </row>
    <row r="881" spans="1:9" hidden="1" x14ac:dyDescent="0.2">
      <c r="A881" s="418" t="str">
        <f t="shared" si="39"/>
        <v>9912016</v>
      </c>
      <c r="B881" s="419" t="s">
        <v>865</v>
      </c>
      <c r="C881" s="423" t="s">
        <v>1503</v>
      </c>
      <c r="D881" s="419" t="s">
        <v>1160</v>
      </c>
      <c r="E881" s="419" t="s">
        <v>866</v>
      </c>
      <c r="F881" s="317">
        <v>2016</v>
      </c>
      <c r="G881" s="421">
        <v>941844</v>
      </c>
      <c r="H881" s="422">
        <f t="shared" si="40"/>
        <v>942</v>
      </c>
      <c r="I881" s="258">
        <f t="shared" si="41"/>
        <v>991</v>
      </c>
    </row>
    <row r="882" spans="1:9" hidden="1" x14ac:dyDescent="0.2">
      <c r="A882" s="418" t="str">
        <f t="shared" si="39"/>
        <v>9922016</v>
      </c>
      <c r="B882" s="419" t="s">
        <v>865</v>
      </c>
      <c r="C882" s="423" t="s">
        <v>1504</v>
      </c>
      <c r="D882" s="419" t="s">
        <v>1161</v>
      </c>
      <c r="E882" s="419" t="s">
        <v>866</v>
      </c>
      <c r="F882" s="317">
        <v>2016</v>
      </c>
      <c r="G882" s="421">
        <v>2705102</v>
      </c>
      <c r="H882" s="422">
        <f t="shared" si="40"/>
        <v>2705</v>
      </c>
      <c r="I882" s="258">
        <f t="shared" si="41"/>
        <v>992</v>
      </c>
    </row>
    <row r="883" spans="1:9" hidden="1" x14ac:dyDescent="0.2">
      <c r="A883" s="418" t="str">
        <f t="shared" si="39"/>
        <v>9952016</v>
      </c>
      <c r="B883" s="419" t="s">
        <v>865</v>
      </c>
      <c r="C883" s="423" t="s">
        <v>1505</v>
      </c>
      <c r="D883" s="419" t="s">
        <v>1162</v>
      </c>
      <c r="E883" s="419" t="s">
        <v>866</v>
      </c>
      <c r="F883" s="317">
        <v>2016</v>
      </c>
      <c r="G883" s="421">
        <v>39178221</v>
      </c>
      <c r="H883" s="422">
        <f t="shared" si="40"/>
        <v>39178</v>
      </c>
      <c r="I883" s="258">
        <f t="shared" si="41"/>
        <v>995</v>
      </c>
    </row>
    <row r="884" spans="1:9" hidden="1" x14ac:dyDescent="0.2">
      <c r="A884" s="418" t="str">
        <f t="shared" si="39"/>
        <v>9972016</v>
      </c>
      <c r="B884" s="419" t="s">
        <v>865</v>
      </c>
      <c r="C884" s="423" t="s">
        <v>1506</v>
      </c>
      <c r="D884" s="419" t="s">
        <v>1163</v>
      </c>
      <c r="E884" s="419" t="s">
        <v>866</v>
      </c>
      <c r="F884" s="317">
        <v>2016</v>
      </c>
      <c r="G884" s="421">
        <v>9743702</v>
      </c>
      <c r="H884" s="422">
        <f t="shared" si="40"/>
        <v>9744</v>
      </c>
      <c r="I884" s="258">
        <f t="shared" si="41"/>
        <v>997</v>
      </c>
    </row>
    <row r="885" spans="1:9" hidden="1" x14ac:dyDescent="0.2">
      <c r="A885" s="418" t="str">
        <f t="shared" si="39"/>
        <v>9992016</v>
      </c>
      <c r="B885" s="419" t="s">
        <v>865</v>
      </c>
      <c r="C885" s="423" t="s">
        <v>1507</v>
      </c>
      <c r="D885" s="419" t="s">
        <v>1164</v>
      </c>
      <c r="E885" s="419" t="s">
        <v>866</v>
      </c>
      <c r="F885" s="317">
        <v>2016</v>
      </c>
      <c r="G885" s="421">
        <v>1767429</v>
      </c>
      <c r="H885" s="422">
        <f t="shared" si="40"/>
        <v>1767</v>
      </c>
      <c r="I885" s="258">
        <f t="shared" si="41"/>
        <v>999</v>
      </c>
    </row>
    <row r="886" spans="1:9" hidden="1" x14ac:dyDescent="0.2">
      <c r="A886" s="418" t="str">
        <f t="shared" si="39"/>
        <v>21042016</v>
      </c>
      <c r="B886" s="419" t="s">
        <v>865</v>
      </c>
      <c r="C886" s="423" t="s">
        <v>1508</v>
      </c>
      <c r="D886" s="419" t="s">
        <v>1540</v>
      </c>
      <c r="E886" s="419" t="s">
        <v>866</v>
      </c>
      <c r="F886" s="317">
        <v>2016</v>
      </c>
      <c r="G886" s="421">
        <v>61655</v>
      </c>
      <c r="H886" s="422">
        <f t="shared" si="40"/>
        <v>62</v>
      </c>
      <c r="I886" s="258">
        <f t="shared" si="41"/>
        <v>2104</v>
      </c>
    </row>
    <row r="887" spans="1:9" hidden="1" x14ac:dyDescent="0.2">
      <c r="A887" s="418" t="str">
        <f t="shared" si="39"/>
        <v>21072016</v>
      </c>
      <c r="B887" s="419" t="s">
        <v>865</v>
      </c>
      <c r="C887" s="423" t="s">
        <v>1509</v>
      </c>
      <c r="D887" s="419" t="s">
        <v>1541</v>
      </c>
      <c r="E887" s="419" t="s">
        <v>866</v>
      </c>
      <c r="F887" s="317">
        <v>2016</v>
      </c>
      <c r="G887" s="421">
        <v>539919</v>
      </c>
      <c r="H887" s="422">
        <f t="shared" si="40"/>
        <v>540</v>
      </c>
      <c r="I887" s="258">
        <f t="shared" si="41"/>
        <v>2107</v>
      </c>
    </row>
    <row r="888" spans="1:9" hidden="1" x14ac:dyDescent="0.2">
      <c r="A888" s="418" t="str">
        <f t="shared" si="39"/>
        <v>21612016</v>
      </c>
      <c r="B888" s="419" t="s">
        <v>865</v>
      </c>
      <c r="C888" s="423" t="s">
        <v>1534</v>
      </c>
      <c r="D888" s="419" t="s">
        <v>1560</v>
      </c>
      <c r="E888" s="419" t="s">
        <v>866</v>
      </c>
      <c r="F888" s="317">
        <v>2016</v>
      </c>
      <c r="G888" s="421">
        <v>120</v>
      </c>
      <c r="H888" s="422">
        <f t="shared" si="40"/>
        <v>0</v>
      </c>
      <c r="I888" s="258">
        <f t="shared" si="41"/>
        <v>2161</v>
      </c>
    </row>
    <row r="889" spans="1:9" hidden="1" x14ac:dyDescent="0.2">
      <c r="A889" s="418" t="str">
        <f t="shared" si="39"/>
        <v>22212016</v>
      </c>
      <c r="B889" s="419" t="s">
        <v>865</v>
      </c>
      <c r="C889" s="423" t="s">
        <v>1510</v>
      </c>
      <c r="D889" s="419" t="s">
        <v>1542</v>
      </c>
      <c r="E889" s="419" t="s">
        <v>866</v>
      </c>
      <c r="F889" s="317">
        <v>2016</v>
      </c>
      <c r="G889" s="421">
        <v>1122448</v>
      </c>
      <c r="H889" s="422">
        <f t="shared" si="40"/>
        <v>1122</v>
      </c>
      <c r="I889" s="258">
        <f t="shared" si="41"/>
        <v>2221</v>
      </c>
    </row>
    <row r="890" spans="1:9" hidden="1" x14ac:dyDescent="0.2">
      <c r="A890" s="418" t="str">
        <f t="shared" si="39"/>
        <v>22222016</v>
      </c>
      <c r="B890" s="419" t="s">
        <v>865</v>
      </c>
      <c r="C890" s="423" t="s">
        <v>1511</v>
      </c>
      <c r="D890" s="419" t="s">
        <v>1543</v>
      </c>
      <c r="E890" s="419" t="s">
        <v>866</v>
      </c>
      <c r="F890" s="317">
        <v>2016</v>
      </c>
      <c r="G890" s="421">
        <v>1538107</v>
      </c>
      <c r="H890" s="422">
        <f t="shared" si="40"/>
        <v>1538</v>
      </c>
      <c r="I890" s="258">
        <f t="shared" si="41"/>
        <v>2222</v>
      </c>
    </row>
    <row r="891" spans="1:9" hidden="1" x14ac:dyDescent="0.2">
      <c r="A891" s="418" t="str">
        <f t="shared" si="39"/>
        <v>22812016</v>
      </c>
      <c r="B891" s="419" t="s">
        <v>865</v>
      </c>
      <c r="C891" s="423" t="s">
        <v>1512</v>
      </c>
      <c r="D891" s="419" t="s">
        <v>1544</v>
      </c>
      <c r="E891" s="419" t="s">
        <v>866</v>
      </c>
      <c r="F891" s="317">
        <v>2016</v>
      </c>
      <c r="G891" s="421">
        <v>517569</v>
      </c>
      <c r="H891" s="422">
        <f t="shared" si="40"/>
        <v>518</v>
      </c>
      <c r="I891" s="258">
        <f t="shared" si="41"/>
        <v>2281</v>
      </c>
    </row>
    <row r="892" spans="1:9" hidden="1" x14ac:dyDescent="0.2">
      <c r="A892" s="418" t="str">
        <f t="shared" si="39"/>
        <v>24512016</v>
      </c>
      <c r="B892" s="419" t="s">
        <v>865</v>
      </c>
      <c r="C892" s="423" t="s">
        <v>1530</v>
      </c>
      <c r="D892" s="419" t="s">
        <v>1558</v>
      </c>
      <c r="E892" s="419" t="s">
        <v>866</v>
      </c>
      <c r="F892" s="317">
        <v>2016</v>
      </c>
      <c r="G892" s="421">
        <v>5963</v>
      </c>
      <c r="H892" s="422">
        <f t="shared" si="40"/>
        <v>6</v>
      </c>
      <c r="I892" s="258">
        <f t="shared" si="41"/>
        <v>2451</v>
      </c>
    </row>
    <row r="893" spans="1:9" hidden="1" x14ac:dyDescent="0.2">
      <c r="A893" s="418" t="str">
        <f t="shared" si="39"/>
        <v>24722016</v>
      </c>
      <c r="B893" s="419" t="s">
        <v>865</v>
      </c>
      <c r="C893" s="423" t="s">
        <v>1514</v>
      </c>
      <c r="D893" s="419" t="s">
        <v>1546</v>
      </c>
      <c r="E893" s="419" t="s">
        <v>866</v>
      </c>
      <c r="F893" s="317">
        <v>2016</v>
      </c>
      <c r="G893" s="421">
        <v>486492</v>
      </c>
      <c r="H893" s="422">
        <f t="shared" si="40"/>
        <v>486</v>
      </c>
      <c r="I893" s="258">
        <f t="shared" si="41"/>
        <v>2472</v>
      </c>
    </row>
    <row r="894" spans="1:9" hidden="1" x14ac:dyDescent="0.2">
      <c r="A894" s="418" t="str">
        <f t="shared" si="39"/>
        <v>24752016</v>
      </c>
      <c r="B894" s="419" t="s">
        <v>865</v>
      </c>
      <c r="C894" s="423" t="s">
        <v>1515</v>
      </c>
      <c r="D894" s="419" t="s">
        <v>1547</v>
      </c>
      <c r="E894" s="419" t="s">
        <v>866</v>
      </c>
      <c r="F894" s="317">
        <v>2016</v>
      </c>
      <c r="G894" s="421">
        <v>11253</v>
      </c>
      <c r="H894" s="422">
        <f t="shared" si="40"/>
        <v>11</v>
      </c>
      <c r="I894" s="258">
        <f t="shared" si="41"/>
        <v>2475</v>
      </c>
    </row>
    <row r="895" spans="1:9" hidden="1" x14ac:dyDescent="0.2">
      <c r="A895" s="418" t="str">
        <f t="shared" si="39"/>
        <v>25632016</v>
      </c>
      <c r="B895" s="419" t="s">
        <v>865</v>
      </c>
      <c r="C895" s="423" t="s">
        <v>1516</v>
      </c>
      <c r="D895" s="419" t="s">
        <v>1548</v>
      </c>
      <c r="E895" s="419" t="s">
        <v>866</v>
      </c>
      <c r="F895" s="317">
        <v>2016</v>
      </c>
      <c r="G895" s="421">
        <v>1071981</v>
      </c>
      <c r="H895" s="422">
        <f t="shared" si="40"/>
        <v>1072</v>
      </c>
      <c r="I895" s="258">
        <f t="shared" si="41"/>
        <v>2563</v>
      </c>
    </row>
    <row r="896" spans="1:9" hidden="1" x14ac:dyDescent="0.2">
      <c r="A896" s="418" t="str">
        <f t="shared" si="39"/>
        <v>26092016</v>
      </c>
      <c r="B896" s="419" t="s">
        <v>865</v>
      </c>
      <c r="C896" s="423" t="s">
        <v>1517</v>
      </c>
      <c r="D896" s="419" t="s">
        <v>1549</v>
      </c>
      <c r="E896" s="419" t="s">
        <v>866</v>
      </c>
      <c r="F896" s="317">
        <v>2016</v>
      </c>
      <c r="G896" s="421">
        <v>219952</v>
      </c>
      <c r="H896" s="422">
        <f t="shared" si="40"/>
        <v>220</v>
      </c>
      <c r="I896" s="258">
        <f t="shared" si="41"/>
        <v>2609</v>
      </c>
    </row>
    <row r="897" spans="1:9" hidden="1" x14ac:dyDescent="0.2">
      <c r="A897" s="418" t="str">
        <f t="shared" si="39"/>
        <v>26512016</v>
      </c>
      <c r="B897" s="419" t="s">
        <v>865</v>
      </c>
      <c r="C897" s="423" t="s">
        <v>1518</v>
      </c>
      <c r="D897" s="419" t="s">
        <v>1550</v>
      </c>
      <c r="E897" s="419" t="s">
        <v>866</v>
      </c>
      <c r="F897" s="317">
        <v>2016</v>
      </c>
      <c r="G897" s="421">
        <v>1313410</v>
      </c>
      <c r="H897" s="422">
        <f t="shared" si="40"/>
        <v>1313</v>
      </c>
      <c r="I897" s="258">
        <f t="shared" si="41"/>
        <v>2651</v>
      </c>
    </row>
    <row r="898" spans="1:9" hidden="1" x14ac:dyDescent="0.2">
      <c r="A898" s="418" t="str">
        <f t="shared" ref="A898:A961" si="42">+VALUE(C898)&amp;F898</f>
        <v>26612016</v>
      </c>
      <c r="B898" s="419" t="s">
        <v>865</v>
      </c>
      <c r="C898" s="423" t="s">
        <v>1519</v>
      </c>
      <c r="D898" s="419" t="s">
        <v>1551</v>
      </c>
      <c r="E898" s="419" t="s">
        <v>866</v>
      </c>
      <c r="F898" s="317">
        <v>2016</v>
      </c>
      <c r="G898" s="421">
        <v>1251784</v>
      </c>
      <c r="H898" s="422">
        <f t="shared" si="40"/>
        <v>1252</v>
      </c>
      <c r="I898" s="258">
        <f t="shared" si="41"/>
        <v>2661</v>
      </c>
    </row>
    <row r="899" spans="1:9" hidden="1" x14ac:dyDescent="0.2">
      <c r="A899" s="418" t="str">
        <f t="shared" si="42"/>
        <v>28132016</v>
      </c>
      <c r="B899" s="419" t="s">
        <v>865</v>
      </c>
      <c r="C899" s="423" t="s">
        <v>1520</v>
      </c>
      <c r="D899" s="419" t="s">
        <v>1552</v>
      </c>
      <c r="E899" s="419" t="s">
        <v>866</v>
      </c>
      <c r="F899" s="317">
        <v>2016</v>
      </c>
      <c r="G899" s="421">
        <v>2813743</v>
      </c>
      <c r="H899" s="422">
        <f t="shared" ref="H899:H962" si="43">+IF(E899="PAY",ROUND(G899/1000,0),G899)</f>
        <v>2814</v>
      </c>
      <c r="I899" s="258">
        <f t="shared" ref="I899:I962" si="44">+VALUE(C899)</f>
        <v>2813</v>
      </c>
    </row>
    <row r="900" spans="1:9" hidden="1" x14ac:dyDescent="0.2">
      <c r="A900" s="418" t="str">
        <f t="shared" si="42"/>
        <v>29142016</v>
      </c>
      <c r="B900" s="419" t="s">
        <v>865</v>
      </c>
      <c r="C900" s="423" t="s">
        <v>1531</v>
      </c>
      <c r="D900" s="419" t="s">
        <v>1559</v>
      </c>
      <c r="E900" s="419" t="s">
        <v>866</v>
      </c>
      <c r="F900" s="317">
        <v>2016</v>
      </c>
      <c r="G900" s="421">
        <v>174868</v>
      </c>
      <c r="H900" s="422">
        <f t="shared" si="43"/>
        <v>175</v>
      </c>
      <c r="I900" s="258">
        <f t="shared" si="44"/>
        <v>2914</v>
      </c>
    </row>
    <row r="901" spans="1:9" hidden="1" x14ac:dyDescent="0.2">
      <c r="A901" s="418" t="str">
        <f t="shared" si="42"/>
        <v>29212016</v>
      </c>
      <c r="B901" s="419" t="s">
        <v>865</v>
      </c>
      <c r="C901" s="423" t="s">
        <v>1521</v>
      </c>
      <c r="D901" s="419" t="s">
        <v>1553</v>
      </c>
      <c r="E901" s="419" t="s">
        <v>866</v>
      </c>
      <c r="F901" s="317">
        <v>2016</v>
      </c>
      <c r="G901" s="421">
        <v>15690</v>
      </c>
      <c r="H901" s="422">
        <f t="shared" si="43"/>
        <v>16</v>
      </c>
      <c r="I901" s="258">
        <f t="shared" si="44"/>
        <v>2921</v>
      </c>
    </row>
    <row r="902" spans="1:9" hidden="1" x14ac:dyDescent="0.2">
      <c r="A902" s="418" t="str">
        <f t="shared" si="42"/>
        <v>29232016</v>
      </c>
      <c r="B902" s="419" t="s">
        <v>865</v>
      </c>
      <c r="C902" s="423" t="s">
        <v>1522</v>
      </c>
      <c r="D902" s="419" t="s">
        <v>1554</v>
      </c>
      <c r="E902" s="419" t="s">
        <v>866</v>
      </c>
      <c r="F902" s="317">
        <v>2016</v>
      </c>
      <c r="G902" s="421">
        <v>1269735</v>
      </c>
      <c r="H902" s="422">
        <f t="shared" si="43"/>
        <v>1270</v>
      </c>
      <c r="I902" s="258">
        <f t="shared" si="44"/>
        <v>2923</v>
      </c>
    </row>
    <row r="903" spans="1:9" hidden="1" x14ac:dyDescent="0.2">
      <c r="A903" s="418" t="str">
        <f t="shared" si="42"/>
        <v>29262016</v>
      </c>
      <c r="B903" s="419" t="s">
        <v>865</v>
      </c>
      <c r="C903" s="423" t="s">
        <v>1523</v>
      </c>
      <c r="D903" s="419" t="s">
        <v>1555</v>
      </c>
      <c r="E903" s="419" t="s">
        <v>866</v>
      </c>
      <c r="F903" s="317">
        <v>2016</v>
      </c>
      <c r="G903" s="421">
        <v>151463</v>
      </c>
      <c r="H903" s="422">
        <f t="shared" si="43"/>
        <v>151</v>
      </c>
      <c r="I903" s="258">
        <f t="shared" si="44"/>
        <v>2926</v>
      </c>
    </row>
    <row r="904" spans="1:9" hidden="1" x14ac:dyDescent="0.2">
      <c r="A904" s="418" t="str">
        <f t="shared" si="42"/>
        <v>29282016</v>
      </c>
      <c r="B904" s="419" t="s">
        <v>865</v>
      </c>
      <c r="C904" s="423" t="s">
        <v>1524</v>
      </c>
      <c r="D904" s="419" t="s">
        <v>1556</v>
      </c>
      <c r="E904" s="419" t="s">
        <v>866</v>
      </c>
      <c r="F904" s="317">
        <v>2016</v>
      </c>
      <c r="G904" s="421">
        <v>1669813</v>
      </c>
      <c r="H904" s="422">
        <f t="shared" si="43"/>
        <v>1670</v>
      </c>
      <c r="I904" s="258">
        <f t="shared" si="44"/>
        <v>2928</v>
      </c>
    </row>
    <row r="905" spans="1:9" hidden="1" x14ac:dyDescent="0.2">
      <c r="A905" s="418" t="str">
        <f t="shared" si="42"/>
        <v>29652016</v>
      </c>
      <c r="B905" s="419" t="s">
        <v>865</v>
      </c>
      <c r="C905" s="423" t="s">
        <v>1525</v>
      </c>
      <c r="D905" s="419" t="s">
        <v>1557</v>
      </c>
      <c r="E905" s="419" t="s">
        <v>866</v>
      </c>
      <c r="F905" s="317">
        <v>2016</v>
      </c>
      <c r="G905" s="421">
        <v>8575102</v>
      </c>
      <c r="H905" s="422">
        <f t="shared" si="43"/>
        <v>8575</v>
      </c>
      <c r="I905" s="258">
        <f t="shared" si="44"/>
        <v>2965</v>
      </c>
    </row>
    <row r="906" spans="1:9" hidden="1" x14ac:dyDescent="0.2">
      <c r="A906" s="418" t="str">
        <f t="shared" si="42"/>
        <v>47772016</v>
      </c>
      <c r="B906" s="419" t="s">
        <v>865</v>
      </c>
      <c r="C906" s="423" t="s">
        <v>935</v>
      </c>
      <c r="D906" s="419" t="s">
        <v>1165</v>
      </c>
      <c r="E906" s="419" t="s">
        <v>866</v>
      </c>
      <c r="F906" s="317">
        <v>2016</v>
      </c>
      <c r="G906" s="421">
        <v>44349</v>
      </c>
      <c r="H906" s="422">
        <f t="shared" si="43"/>
        <v>44</v>
      </c>
      <c r="I906" s="258">
        <f t="shared" si="44"/>
        <v>4777</v>
      </c>
    </row>
    <row r="907" spans="1:9" hidden="1" x14ac:dyDescent="0.2">
      <c r="A907" s="418" t="str">
        <f t="shared" si="42"/>
        <v>74052016</v>
      </c>
      <c r="B907" s="419" t="s">
        <v>865</v>
      </c>
      <c r="C907" s="423" t="s">
        <v>936</v>
      </c>
      <c r="D907" s="419" t="s">
        <v>1166</v>
      </c>
      <c r="E907" s="419" t="s">
        <v>866</v>
      </c>
      <c r="F907" s="317">
        <v>2016</v>
      </c>
      <c r="G907" s="421">
        <v>42015</v>
      </c>
      <c r="H907" s="422">
        <f t="shared" si="43"/>
        <v>42</v>
      </c>
      <c r="I907" s="258">
        <f t="shared" si="44"/>
        <v>7405</v>
      </c>
    </row>
    <row r="908" spans="1:9" hidden="1" x14ac:dyDescent="0.2">
      <c r="A908" s="418" t="str">
        <f t="shared" si="42"/>
        <v>74212016</v>
      </c>
      <c r="B908" s="419" t="s">
        <v>865</v>
      </c>
      <c r="C908" s="423" t="s">
        <v>938</v>
      </c>
      <c r="D908" s="419" t="s">
        <v>1168</v>
      </c>
      <c r="E908" s="419" t="s">
        <v>866</v>
      </c>
      <c r="F908" s="317">
        <v>2016</v>
      </c>
      <c r="G908" s="421">
        <v>5438432</v>
      </c>
      <c r="H908" s="422">
        <f t="shared" si="43"/>
        <v>5438</v>
      </c>
      <c r="I908" s="258">
        <f t="shared" si="44"/>
        <v>7421</v>
      </c>
    </row>
    <row r="909" spans="1:9" hidden="1" x14ac:dyDescent="0.2">
      <c r="A909" s="418" t="str">
        <f t="shared" si="42"/>
        <v>74242016</v>
      </c>
      <c r="B909" s="419" t="s">
        <v>865</v>
      </c>
      <c r="C909" s="423" t="s">
        <v>939</v>
      </c>
      <c r="D909" s="419" t="s">
        <v>1169</v>
      </c>
      <c r="E909" s="419" t="s">
        <v>866</v>
      </c>
      <c r="F909" s="317">
        <v>2016</v>
      </c>
      <c r="G909" s="421">
        <v>11268999</v>
      </c>
      <c r="H909" s="422">
        <f t="shared" si="43"/>
        <v>11269</v>
      </c>
      <c r="I909" s="258">
        <f t="shared" si="44"/>
        <v>7424</v>
      </c>
    </row>
    <row r="910" spans="1:9" hidden="1" x14ac:dyDescent="0.2">
      <c r="A910" s="418" t="str">
        <f t="shared" si="42"/>
        <v>74282016</v>
      </c>
      <c r="B910" s="419" t="s">
        <v>865</v>
      </c>
      <c r="C910" s="423" t="s">
        <v>940</v>
      </c>
      <c r="D910" s="419" t="s">
        <v>1170</v>
      </c>
      <c r="E910" s="419" t="s">
        <v>866</v>
      </c>
      <c r="F910" s="317">
        <v>2016</v>
      </c>
      <c r="G910" s="421">
        <v>49005790</v>
      </c>
      <c r="H910" s="422">
        <f t="shared" si="43"/>
        <v>49006</v>
      </c>
      <c r="I910" s="258">
        <f t="shared" si="44"/>
        <v>7428</v>
      </c>
    </row>
    <row r="911" spans="1:9" hidden="1" x14ac:dyDescent="0.2">
      <c r="A911" s="418" t="str">
        <f t="shared" si="42"/>
        <v>74452016</v>
      </c>
      <c r="B911" s="419" t="s">
        <v>865</v>
      </c>
      <c r="C911" s="423" t="s">
        <v>942</v>
      </c>
      <c r="D911" s="419" t="s">
        <v>1171</v>
      </c>
      <c r="E911" s="419" t="s">
        <v>866</v>
      </c>
      <c r="F911" s="317">
        <v>2016</v>
      </c>
      <c r="G911" s="421">
        <v>42015</v>
      </c>
      <c r="H911" s="422">
        <f t="shared" si="43"/>
        <v>42</v>
      </c>
      <c r="I911" s="258">
        <f t="shared" si="44"/>
        <v>7445</v>
      </c>
    </row>
    <row r="912" spans="1:9" hidden="1" x14ac:dyDescent="0.2">
      <c r="A912" s="418" t="str">
        <f t="shared" si="42"/>
        <v>9082016</v>
      </c>
      <c r="B912" s="419" t="s">
        <v>865</v>
      </c>
      <c r="C912" s="423" t="s">
        <v>1526</v>
      </c>
      <c r="D912" s="419" t="s">
        <v>1086</v>
      </c>
      <c r="E912" s="419" t="s">
        <v>1087</v>
      </c>
      <c r="F912" s="317">
        <v>2016</v>
      </c>
      <c r="G912" s="421">
        <v>1185</v>
      </c>
      <c r="H912" s="422">
        <f t="shared" si="43"/>
        <v>1185</v>
      </c>
      <c r="I912" s="258">
        <f t="shared" si="44"/>
        <v>908</v>
      </c>
    </row>
    <row r="913" spans="1:9" hidden="1" x14ac:dyDescent="0.2">
      <c r="A913" s="418" t="str">
        <f t="shared" si="42"/>
        <v>9092016</v>
      </c>
      <c r="B913" s="419" t="s">
        <v>865</v>
      </c>
      <c r="C913" s="423" t="s">
        <v>1527</v>
      </c>
      <c r="D913" s="419" t="s">
        <v>1088</v>
      </c>
      <c r="E913" s="419" t="s">
        <v>1087</v>
      </c>
      <c r="F913" s="317">
        <v>2016</v>
      </c>
      <c r="G913" s="421">
        <v>22</v>
      </c>
      <c r="H913" s="422">
        <f t="shared" si="43"/>
        <v>22</v>
      </c>
      <c r="I913" s="258">
        <f t="shared" si="44"/>
        <v>909</v>
      </c>
    </row>
    <row r="914" spans="1:9" hidden="1" x14ac:dyDescent="0.2">
      <c r="A914" s="418" t="str">
        <f t="shared" si="42"/>
        <v>9122016</v>
      </c>
      <c r="B914" s="419" t="s">
        <v>865</v>
      </c>
      <c r="C914" s="423" t="s">
        <v>1528</v>
      </c>
      <c r="D914" s="419" t="s">
        <v>1091</v>
      </c>
      <c r="E914" s="419" t="s">
        <v>1087</v>
      </c>
      <c r="F914" s="317">
        <v>2016</v>
      </c>
      <c r="G914" s="421">
        <v>45</v>
      </c>
      <c r="H914" s="422">
        <f t="shared" si="43"/>
        <v>45</v>
      </c>
      <c r="I914" s="258">
        <f t="shared" si="44"/>
        <v>912</v>
      </c>
    </row>
    <row r="915" spans="1:9" hidden="1" x14ac:dyDescent="0.2">
      <c r="A915" s="418" t="str">
        <f t="shared" si="42"/>
        <v>9132016</v>
      </c>
      <c r="B915" s="419" t="s">
        <v>865</v>
      </c>
      <c r="C915" s="423" t="s">
        <v>1529</v>
      </c>
      <c r="D915" s="419" t="s">
        <v>1092</v>
      </c>
      <c r="E915" s="419" t="s">
        <v>1087</v>
      </c>
      <c r="F915" s="317">
        <v>2016</v>
      </c>
      <c r="G915" s="421">
        <v>874</v>
      </c>
      <c r="H915" s="422">
        <f t="shared" si="43"/>
        <v>874</v>
      </c>
      <c r="I915" s="258">
        <f t="shared" si="44"/>
        <v>913</v>
      </c>
    </row>
    <row r="916" spans="1:9" hidden="1" x14ac:dyDescent="0.2">
      <c r="A916" s="418" t="str">
        <f t="shared" si="42"/>
        <v>632017</v>
      </c>
      <c r="B916" s="419" t="s">
        <v>865</v>
      </c>
      <c r="C916" s="423" t="s">
        <v>1232</v>
      </c>
      <c r="D916" s="419" t="s">
        <v>1539</v>
      </c>
      <c r="E916" s="419" t="s">
        <v>1231</v>
      </c>
      <c r="F916" s="317">
        <v>2017</v>
      </c>
      <c r="G916" s="421">
        <v>0</v>
      </c>
      <c r="H916" s="422">
        <f t="shared" si="43"/>
        <v>0</v>
      </c>
      <c r="I916" s="258">
        <f t="shared" si="44"/>
        <v>63</v>
      </c>
    </row>
    <row r="917" spans="1:9" hidden="1" x14ac:dyDescent="0.2">
      <c r="A917" s="418" t="str">
        <f t="shared" si="42"/>
        <v>642017</v>
      </c>
      <c r="B917" s="419" t="s">
        <v>865</v>
      </c>
      <c r="C917" s="423" t="s">
        <v>1233</v>
      </c>
      <c r="D917" s="419" t="s">
        <v>1539</v>
      </c>
      <c r="E917" s="419" t="s">
        <v>1231</v>
      </c>
      <c r="F917" s="317">
        <v>2017</v>
      </c>
      <c r="G917" s="421">
        <v>0</v>
      </c>
      <c r="H917" s="422">
        <f t="shared" si="43"/>
        <v>0</v>
      </c>
      <c r="I917" s="258">
        <f t="shared" si="44"/>
        <v>64</v>
      </c>
    </row>
    <row r="918" spans="1:9" hidden="1" x14ac:dyDescent="0.2">
      <c r="A918" s="418" t="str">
        <f t="shared" si="42"/>
        <v>52017</v>
      </c>
      <c r="B918" s="419" t="s">
        <v>865</v>
      </c>
      <c r="C918" s="423" t="s">
        <v>1234</v>
      </c>
      <c r="D918" s="419" t="s">
        <v>64</v>
      </c>
      <c r="E918" s="419" t="s">
        <v>866</v>
      </c>
      <c r="F918" s="317">
        <v>2017</v>
      </c>
      <c r="G918" s="421">
        <v>12642996</v>
      </c>
      <c r="H918" s="422">
        <f t="shared" si="43"/>
        <v>12643</v>
      </c>
      <c r="I918" s="258">
        <f t="shared" si="44"/>
        <v>5</v>
      </c>
    </row>
    <row r="919" spans="1:9" hidden="1" x14ac:dyDescent="0.2">
      <c r="A919" s="418" t="str">
        <f t="shared" si="42"/>
        <v>62017</v>
      </c>
      <c r="B919" s="419" t="s">
        <v>865</v>
      </c>
      <c r="C919" s="423" t="s">
        <v>1235</v>
      </c>
      <c r="D919" s="419" t="s">
        <v>869</v>
      </c>
      <c r="E919" s="419" t="s">
        <v>866</v>
      </c>
      <c r="F919" s="317">
        <v>2017</v>
      </c>
      <c r="G919" s="421">
        <v>9688824</v>
      </c>
      <c r="H919" s="422">
        <f t="shared" si="43"/>
        <v>9689</v>
      </c>
      <c r="I919" s="258">
        <f t="shared" si="44"/>
        <v>6</v>
      </c>
    </row>
    <row r="920" spans="1:9" hidden="1" x14ac:dyDescent="0.2">
      <c r="A920" s="418" t="str">
        <f t="shared" si="42"/>
        <v>72017</v>
      </c>
      <c r="B920" s="419" t="s">
        <v>865</v>
      </c>
      <c r="C920" s="423" t="s">
        <v>1236</v>
      </c>
      <c r="D920" s="419" t="s">
        <v>874</v>
      </c>
      <c r="E920" s="419" t="s">
        <v>866</v>
      </c>
      <c r="F920" s="317">
        <v>2017</v>
      </c>
      <c r="G920" s="421">
        <v>1899178</v>
      </c>
      <c r="H920" s="422">
        <f t="shared" si="43"/>
        <v>1899</v>
      </c>
      <c r="I920" s="258">
        <f t="shared" si="44"/>
        <v>7</v>
      </c>
    </row>
    <row r="921" spans="1:9" hidden="1" x14ac:dyDescent="0.2">
      <c r="A921" s="418" t="str">
        <f t="shared" si="42"/>
        <v>82017</v>
      </c>
      <c r="B921" s="419" t="s">
        <v>865</v>
      </c>
      <c r="C921" s="423" t="s">
        <v>1237</v>
      </c>
      <c r="D921" s="419" t="s">
        <v>877</v>
      </c>
      <c r="E921" s="419" t="s">
        <v>866</v>
      </c>
      <c r="F921" s="317">
        <v>2017</v>
      </c>
      <c r="G921" s="421">
        <v>1565509</v>
      </c>
      <c r="H921" s="422">
        <f t="shared" si="43"/>
        <v>1566</v>
      </c>
      <c r="I921" s="258">
        <f t="shared" si="44"/>
        <v>8</v>
      </c>
    </row>
    <row r="922" spans="1:9" hidden="1" x14ac:dyDescent="0.2">
      <c r="A922" s="418" t="str">
        <f t="shared" si="42"/>
        <v>92017</v>
      </c>
      <c r="B922" s="419" t="s">
        <v>865</v>
      </c>
      <c r="C922" s="423" t="s">
        <v>1238</v>
      </c>
      <c r="D922" s="419" t="s">
        <v>878</v>
      </c>
      <c r="E922" s="419" t="s">
        <v>866</v>
      </c>
      <c r="F922" s="317">
        <v>2017</v>
      </c>
      <c r="G922" s="421">
        <v>1000</v>
      </c>
      <c r="H922" s="422">
        <f t="shared" si="43"/>
        <v>1</v>
      </c>
      <c r="I922" s="258">
        <f t="shared" si="44"/>
        <v>9</v>
      </c>
    </row>
    <row r="923" spans="1:9" hidden="1" x14ac:dyDescent="0.2">
      <c r="A923" s="418" t="str">
        <f t="shared" si="42"/>
        <v>112017</v>
      </c>
      <c r="B923" s="419" t="s">
        <v>865</v>
      </c>
      <c r="C923" s="423" t="s">
        <v>1239</v>
      </c>
      <c r="D923" s="419" t="s">
        <v>879</v>
      </c>
      <c r="E923" s="419" t="s">
        <v>866</v>
      </c>
      <c r="F923" s="317">
        <v>2017</v>
      </c>
      <c r="G923" s="421">
        <v>1489305</v>
      </c>
      <c r="H923" s="422">
        <f t="shared" si="43"/>
        <v>1489</v>
      </c>
      <c r="I923" s="258">
        <f t="shared" si="44"/>
        <v>11</v>
      </c>
    </row>
    <row r="924" spans="1:9" hidden="1" x14ac:dyDescent="0.2">
      <c r="A924" s="418" t="str">
        <f t="shared" si="42"/>
        <v>122017</v>
      </c>
      <c r="B924" s="419" t="s">
        <v>865</v>
      </c>
      <c r="C924" s="423" t="s">
        <v>1240</v>
      </c>
      <c r="D924" s="419" t="s">
        <v>880</v>
      </c>
      <c r="E924" s="419" t="s">
        <v>866</v>
      </c>
      <c r="F924" s="317">
        <v>2017</v>
      </c>
      <c r="G924" s="421">
        <v>74724111</v>
      </c>
      <c r="H924" s="422">
        <f t="shared" si="43"/>
        <v>74724</v>
      </c>
      <c r="I924" s="258">
        <f t="shared" si="44"/>
        <v>12</v>
      </c>
    </row>
    <row r="925" spans="1:9" hidden="1" x14ac:dyDescent="0.2">
      <c r="A925" s="418" t="str">
        <f t="shared" si="42"/>
        <v>132017</v>
      </c>
      <c r="B925" s="419" t="s">
        <v>865</v>
      </c>
      <c r="C925" s="423" t="s">
        <v>1241</v>
      </c>
      <c r="D925" s="419" t="s">
        <v>881</v>
      </c>
      <c r="E925" s="419" t="s">
        <v>866</v>
      </c>
      <c r="F925" s="317">
        <v>2017</v>
      </c>
      <c r="G925" s="421">
        <v>3202859</v>
      </c>
      <c r="H925" s="422">
        <f t="shared" si="43"/>
        <v>3203</v>
      </c>
      <c r="I925" s="258">
        <f t="shared" si="44"/>
        <v>13</v>
      </c>
    </row>
    <row r="926" spans="1:9" hidden="1" x14ac:dyDescent="0.2">
      <c r="A926" s="418" t="str">
        <f t="shared" si="42"/>
        <v>162017</v>
      </c>
      <c r="B926" s="419" t="s">
        <v>865</v>
      </c>
      <c r="C926" s="423" t="s">
        <v>1242</v>
      </c>
      <c r="D926" s="419" t="s">
        <v>882</v>
      </c>
      <c r="E926" s="419" t="s">
        <v>866</v>
      </c>
      <c r="F926" s="317">
        <v>2017</v>
      </c>
      <c r="G926" s="421">
        <v>110600</v>
      </c>
      <c r="H926" s="422">
        <f t="shared" si="43"/>
        <v>111</v>
      </c>
      <c r="I926" s="258">
        <f t="shared" si="44"/>
        <v>16</v>
      </c>
    </row>
    <row r="927" spans="1:9" hidden="1" x14ac:dyDescent="0.2">
      <c r="A927" s="418" t="str">
        <f t="shared" si="42"/>
        <v>342017</v>
      </c>
      <c r="B927" s="419" t="s">
        <v>865</v>
      </c>
      <c r="C927" s="423" t="s">
        <v>1243</v>
      </c>
      <c r="D927" s="419" t="s">
        <v>843</v>
      </c>
      <c r="E927" s="419" t="s">
        <v>866</v>
      </c>
      <c r="F927" s="317">
        <v>2017</v>
      </c>
      <c r="G927" s="421">
        <v>34808319</v>
      </c>
      <c r="H927" s="422">
        <f t="shared" si="43"/>
        <v>34808</v>
      </c>
      <c r="I927" s="258">
        <f t="shared" si="44"/>
        <v>34</v>
      </c>
    </row>
    <row r="928" spans="1:9" hidden="1" x14ac:dyDescent="0.2">
      <c r="A928" s="418" t="str">
        <f t="shared" si="42"/>
        <v>362017</v>
      </c>
      <c r="B928" s="419" t="s">
        <v>865</v>
      </c>
      <c r="C928" s="423" t="s">
        <v>1244</v>
      </c>
      <c r="D928" s="419" t="s">
        <v>883</v>
      </c>
      <c r="E928" s="419" t="s">
        <v>866</v>
      </c>
      <c r="F928" s="317">
        <v>2017</v>
      </c>
      <c r="G928" s="421">
        <v>1001820</v>
      </c>
      <c r="H928" s="422">
        <f t="shared" si="43"/>
        <v>1002</v>
      </c>
      <c r="I928" s="258">
        <f t="shared" si="44"/>
        <v>36</v>
      </c>
    </row>
    <row r="929" spans="1:9" hidden="1" x14ac:dyDescent="0.2">
      <c r="A929" s="418" t="str">
        <f t="shared" si="42"/>
        <v>552017</v>
      </c>
      <c r="B929" s="419" t="s">
        <v>865</v>
      </c>
      <c r="C929" s="423" t="s">
        <v>1245</v>
      </c>
      <c r="D929" s="419" t="s">
        <v>884</v>
      </c>
      <c r="E929" s="419" t="s">
        <v>866</v>
      </c>
      <c r="F929" s="317">
        <v>2017</v>
      </c>
      <c r="G929" s="421">
        <v>3820637</v>
      </c>
      <c r="H929" s="422">
        <f t="shared" si="43"/>
        <v>3821</v>
      </c>
      <c r="I929" s="258">
        <f t="shared" si="44"/>
        <v>55</v>
      </c>
    </row>
    <row r="930" spans="1:9" hidden="1" x14ac:dyDescent="0.2">
      <c r="A930" s="418" t="str">
        <f t="shared" si="42"/>
        <v>592017</v>
      </c>
      <c r="B930" s="419" t="s">
        <v>865</v>
      </c>
      <c r="C930" s="423" t="s">
        <v>1246</v>
      </c>
      <c r="D930" s="419" t="s">
        <v>885</v>
      </c>
      <c r="E930" s="419" t="s">
        <v>866</v>
      </c>
      <c r="F930" s="317">
        <v>2017</v>
      </c>
      <c r="G930" s="421">
        <v>167176</v>
      </c>
      <c r="H930" s="422">
        <f t="shared" si="43"/>
        <v>167</v>
      </c>
      <c r="I930" s="258">
        <f t="shared" si="44"/>
        <v>59</v>
      </c>
    </row>
    <row r="931" spans="1:9" hidden="1" x14ac:dyDescent="0.2">
      <c r="A931" s="418" t="str">
        <f t="shared" si="42"/>
        <v>832017</v>
      </c>
      <c r="B931" s="419" t="s">
        <v>865</v>
      </c>
      <c r="C931" s="423" t="s">
        <v>1247</v>
      </c>
      <c r="D931" s="419" t="s">
        <v>886</v>
      </c>
      <c r="E931" s="419" t="s">
        <v>866</v>
      </c>
      <c r="F931" s="317">
        <v>2017</v>
      </c>
      <c r="G931" s="421">
        <v>182976</v>
      </c>
      <c r="H931" s="422">
        <f t="shared" si="43"/>
        <v>183</v>
      </c>
      <c r="I931" s="258">
        <f t="shared" si="44"/>
        <v>83</v>
      </c>
    </row>
    <row r="932" spans="1:9" hidden="1" x14ac:dyDescent="0.2">
      <c r="A932" s="418" t="str">
        <f t="shared" si="42"/>
        <v>1012017</v>
      </c>
      <c r="B932" s="419" t="s">
        <v>865</v>
      </c>
      <c r="C932" s="423" t="s">
        <v>1248</v>
      </c>
      <c r="D932" s="419" t="s">
        <v>887</v>
      </c>
      <c r="E932" s="419" t="s">
        <v>866</v>
      </c>
      <c r="F932" s="317">
        <v>2017</v>
      </c>
      <c r="G932" s="421">
        <v>10570915</v>
      </c>
      <c r="H932" s="422">
        <f t="shared" si="43"/>
        <v>10571</v>
      </c>
      <c r="I932" s="258">
        <f t="shared" si="44"/>
        <v>101</v>
      </c>
    </row>
    <row r="933" spans="1:9" hidden="1" x14ac:dyDescent="0.2">
      <c r="A933" s="418" t="str">
        <f t="shared" si="42"/>
        <v>1042017</v>
      </c>
      <c r="B933" s="419" t="s">
        <v>865</v>
      </c>
      <c r="C933" s="423" t="s">
        <v>1249</v>
      </c>
      <c r="D933" s="419" t="s">
        <v>888</v>
      </c>
      <c r="E933" s="419" t="s">
        <v>866</v>
      </c>
      <c r="F933" s="317">
        <v>2017</v>
      </c>
      <c r="G933" s="421">
        <v>33585515</v>
      </c>
      <c r="H933" s="422">
        <f t="shared" si="43"/>
        <v>33586</v>
      </c>
      <c r="I933" s="258">
        <f t="shared" si="44"/>
        <v>104</v>
      </c>
    </row>
    <row r="934" spans="1:9" hidden="1" x14ac:dyDescent="0.2">
      <c r="A934" s="418" t="str">
        <f t="shared" si="42"/>
        <v>1052017</v>
      </c>
      <c r="B934" s="419" t="s">
        <v>865</v>
      </c>
      <c r="C934" s="423" t="s">
        <v>1250</v>
      </c>
      <c r="D934" s="419" t="s">
        <v>889</v>
      </c>
      <c r="E934" s="419" t="s">
        <v>866</v>
      </c>
      <c r="F934" s="317">
        <v>2017</v>
      </c>
      <c r="G934" s="421">
        <v>1372337</v>
      </c>
      <c r="H934" s="422">
        <f t="shared" si="43"/>
        <v>1372</v>
      </c>
      <c r="I934" s="258">
        <f t="shared" si="44"/>
        <v>105</v>
      </c>
    </row>
    <row r="935" spans="1:9" hidden="1" x14ac:dyDescent="0.2">
      <c r="A935" s="418" t="str">
        <f t="shared" si="42"/>
        <v>1062017</v>
      </c>
      <c r="B935" s="419" t="s">
        <v>865</v>
      </c>
      <c r="C935" s="423" t="s">
        <v>1251</v>
      </c>
      <c r="D935" s="419" t="s">
        <v>890</v>
      </c>
      <c r="E935" s="419" t="s">
        <v>866</v>
      </c>
      <c r="F935" s="317">
        <v>2017</v>
      </c>
      <c r="G935" s="421">
        <v>1876220</v>
      </c>
      <c r="H935" s="422">
        <f t="shared" si="43"/>
        <v>1876</v>
      </c>
      <c r="I935" s="258">
        <f t="shared" si="44"/>
        <v>106</v>
      </c>
    </row>
    <row r="936" spans="1:9" hidden="1" x14ac:dyDescent="0.2">
      <c r="A936" s="418" t="str">
        <f t="shared" si="42"/>
        <v>1072017</v>
      </c>
      <c r="B936" s="419" t="s">
        <v>865</v>
      </c>
      <c r="C936" s="423" t="s">
        <v>1252</v>
      </c>
      <c r="D936" s="419" t="s">
        <v>891</v>
      </c>
      <c r="E936" s="419" t="s">
        <v>866</v>
      </c>
      <c r="F936" s="317">
        <v>2017</v>
      </c>
      <c r="G936" s="421">
        <v>2631780</v>
      </c>
      <c r="H936" s="422">
        <f t="shared" si="43"/>
        <v>2632</v>
      </c>
      <c r="I936" s="258">
        <f t="shared" si="44"/>
        <v>107</v>
      </c>
    </row>
    <row r="937" spans="1:9" hidden="1" x14ac:dyDescent="0.2">
      <c r="A937" s="418" t="str">
        <f t="shared" si="42"/>
        <v>1082017</v>
      </c>
      <c r="B937" s="419" t="s">
        <v>865</v>
      </c>
      <c r="C937" s="423" t="s">
        <v>1253</v>
      </c>
      <c r="D937" s="419" t="s">
        <v>892</v>
      </c>
      <c r="E937" s="419" t="s">
        <v>866</v>
      </c>
      <c r="F937" s="317">
        <v>2017</v>
      </c>
      <c r="G937" s="421">
        <v>8131356</v>
      </c>
      <c r="H937" s="422">
        <f t="shared" si="43"/>
        <v>8131</v>
      </c>
      <c r="I937" s="258">
        <f t="shared" si="44"/>
        <v>108</v>
      </c>
    </row>
    <row r="938" spans="1:9" hidden="1" x14ac:dyDescent="0.2">
      <c r="A938" s="418" t="str">
        <f t="shared" si="42"/>
        <v>1092017</v>
      </c>
      <c r="B938" s="419" t="s">
        <v>865</v>
      </c>
      <c r="C938" s="423" t="s">
        <v>1254</v>
      </c>
      <c r="D938" s="419" t="s">
        <v>893</v>
      </c>
      <c r="E938" s="419" t="s">
        <v>866</v>
      </c>
      <c r="F938" s="317">
        <v>2017</v>
      </c>
      <c r="G938" s="421">
        <v>3188613</v>
      </c>
      <c r="H938" s="422">
        <f t="shared" si="43"/>
        <v>3189</v>
      </c>
      <c r="I938" s="258">
        <f t="shared" si="44"/>
        <v>109</v>
      </c>
    </row>
    <row r="939" spans="1:9" hidden="1" x14ac:dyDescent="0.2">
      <c r="A939" s="418" t="str">
        <f t="shared" si="42"/>
        <v>1102017</v>
      </c>
      <c r="B939" s="419" t="s">
        <v>865</v>
      </c>
      <c r="C939" s="423" t="s">
        <v>1255</v>
      </c>
      <c r="D939" s="419" t="s">
        <v>894</v>
      </c>
      <c r="E939" s="419" t="s">
        <v>866</v>
      </c>
      <c r="F939" s="317">
        <v>2017</v>
      </c>
      <c r="G939" s="421">
        <v>187485</v>
      </c>
      <c r="H939" s="422">
        <f t="shared" si="43"/>
        <v>187</v>
      </c>
      <c r="I939" s="258">
        <f t="shared" si="44"/>
        <v>110</v>
      </c>
    </row>
    <row r="940" spans="1:9" hidden="1" x14ac:dyDescent="0.2">
      <c r="A940" s="418" t="str">
        <f t="shared" si="42"/>
        <v>1112017</v>
      </c>
      <c r="B940" s="419" t="s">
        <v>865</v>
      </c>
      <c r="C940" s="423" t="s">
        <v>1256</v>
      </c>
      <c r="D940" s="419" t="s">
        <v>895</v>
      </c>
      <c r="E940" s="419" t="s">
        <v>866</v>
      </c>
      <c r="F940" s="317">
        <v>2017</v>
      </c>
      <c r="G940" s="421">
        <v>52112</v>
      </c>
      <c r="H940" s="422">
        <f t="shared" si="43"/>
        <v>52</v>
      </c>
      <c r="I940" s="258">
        <f t="shared" si="44"/>
        <v>111</v>
      </c>
    </row>
    <row r="941" spans="1:9" hidden="1" x14ac:dyDescent="0.2">
      <c r="A941" s="418" t="str">
        <f t="shared" si="42"/>
        <v>1122017</v>
      </c>
      <c r="B941" s="419" t="s">
        <v>865</v>
      </c>
      <c r="C941" s="423" t="s">
        <v>1257</v>
      </c>
      <c r="D941" s="419" t="s">
        <v>896</v>
      </c>
      <c r="E941" s="419" t="s">
        <v>866</v>
      </c>
      <c r="F941" s="317">
        <v>2017</v>
      </c>
      <c r="G941" s="421">
        <v>15206274</v>
      </c>
      <c r="H941" s="422">
        <f t="shared" si="43"/>
        <v>15206</v>
      </c>
      <c r="I941" s="258">
        <f t="shared" si="44"/>
        <v>112</v>
      </c>
    </row>
    <row r="942" spans="1:9" hidden="1" x14ac:dyDescent="0.2">
      <c r="A942" s="418" t="str">
        <f t="shared" si="42"/>
        <v>1132017</v>
      </c>
      <c r="B942" s="419" t="s">
        <v>865</v>
      </c>
      <c r="C942" s="423" t="s">
        <v>1258</v>
      </c>
      <c r="D942" s="419" t="s">
        <v>897</v>
      </c>
      <c r="E942" s="419" t="s">
        <v>866</v>
      </c>
      <c r="F942" s="317">
        <v>2017</v>
      </c>
      <c r="G942" s="421">
        <v>417188</v>
      </c>
      <c r="H942" s="422">
        <f t="shared" si="43"/>
        <v>417</v>
      </c>
      <c r="I942" s="258">
        <f t="shared" si="44"/>
        <v>113</v>
      </c>
    </row>
    <row r="943" spans="1:9" hidden="1" x14ac:dyDescent="0.2">
      <c r="A943" s="418" t="str">
        <f t="shared" si="42"/>
        <v>1142017</v>
      </c>
      <c r="B943" s="419" t="s">
        <v>865</v>
      </c>
      <c r="C943" s="423" t="s">
        <v>1259</v>
      </c>
      <c r="D943" s="419" t="s">
        <v>898</v>
      </c>
      <c r="E943" s="419" t="s">
        <v>866</v>
      </c>
      <c r="F943" s="317">
        <v>2017</v>
      </c>
      <c r="G943" s="421">
        <v>99427</v>
      </c>
      <c r="H943" s="422">
        <f t="shared" si="43"/>
        <v>99</v>
      </c>
      <c r="I943" s="258">
        <f t="shared" si="44"/>
        <v>114</v>
      </c>
    </row>
    <row r="944" spans="1:9" hidden="1" x14ac:dyDescent="0.2">
      <c r="A944" s="418" t="str">
        <f t="shared" si="42"/>
        <v>1192017</v>
      </c>
      <c r="B944" s="419" t="s">
        <v>865</v>
      </c>
      <c r="C944" s="423" t="s">
        <v>1260</v>
      </c>
      <c r="D944" s="419" t="s">
        <v>899</v>
      </c>
      <c r="E944" s="419" t="s">
        <v>866</v>
      </c>
      <c r="F944" s="317">
        <v>2017</v>
      </c>
      <c r="G944" s="421">
        <v>2210612</v>
      </c>
      <c r="H944" s="422">
        <f t="shared" si="43"/>
        <v>2211</v>
      </c>
      <c r="I944" s="258">
        <f t="shared" si="44"/>
        <v>119</v>
      </c>
    </row>
    <row r="945" spans="1:9" hidden="1" x14ac:dyDescent="0.2">
      <c r="A945" s="418" t="str">
        <f t="shared" si="42"/>
        <v>1322017</v>
      </c>
      <c r="B945" s="419" t="s">
        <v>865</v>
      </c>
      <c r="C945" s="423" t="s">
        <v>1261</v>
      </c>
      <c r="D945" s="419" t="s">
        <v>900</v>
      </c>
      <c r="E945" s="419" t="s">
        <v>866</v>
      </c>
      <c r="F945" s="317">
        <v>2017</v>
      </c>
      <c r="G945" s="421">
        <v>11323484</v>
      </c>
      <c r="H945" s="422">
        <f t="shared" si="43"/>
        <v>11323</v>
      </c>
      <c r="I945" s="258">
        <f t="shared" si="44"/>
        <v>132</v>
      </c>
    </row>
    <row r="946" spans="1:9" hidden="1" x14ac:dyDescent="0.2">
      <c r="A946" s="418" t="str">
        <f t="shared" si="42"/>
        <v>1342017</v>
      </c>
      <c r="B946" s="419" t="s">
        <v>865</v>
      </c>
      <c r="C946" s="423" t="s">
        <v>1262</v>
      </c>
      <c r="D946" s="419" t="s">
        <v>901</v>
      </c>
      <c r="E946" s="419" t="s">
        <v>866</v>
      </c>
      <c r="F946" s="317">
        <v>2017</v>
      </c>
      <c r="G946" s="421">
        <v>645221</v>
      </c>
      <c r="H946" s="422">
        <f t="shared" si="43"/>
        <v>645</v>
      </c>
      <c r="I946" s="258">
        <f t="shared" si="44"/>
        <v>134</v>
      </c>
    </row>
    <row r="947" spans="1:9" hidden="1" x14ac:dyDescent="0.2">
      <c r="A947" s="418" t="str">
        <f t="shared" si="42"/>
        <v>1362017</v>
      </c>
      <c r="B947" s="419" t="s">
        <v>865</v>
      </c>
      <c r="C947" s="423" t="s">
        <v>1263</v>
      </c>
      <c r="D947" s="419" t="s">
        <v>902</v>
      </c>
      <c r="E947" s="419" t="s">
        <v>866</v>
      </c>
      <c r="F947" s="317">
        <v>2017</v>
      </c>
      <c r="G947" s="421">
        <v>265028</v>
      </c>
      <c r="H947" s="422">
        <f t="shared" si="43"/>
        <v>265</v>
      </c>
      <c r="I947" s="258">
        <f t="shared" si="44"/>
        <v>136</v>
      </c>
    </row>
    <row r="948" spans="1:9" hidden="1" x14ac:dyDescent="0.2">
      <c r="A948" s="418" t="str">
        <f t="shared" si="42"/>
        <v>1392017</v>
      </c>
      <c r="B948" s="419" t="s">
        <v>865</v>
      </c>
      <c r="C948" s="423" t="s">
        <v>1264</v>
      </c>
      <c r="D948" s="419" t="s">
        <v>903</v>
      </c>
      <c r="E948" s="419" t="s">
        <v>866</v>
      </c>
      <c r="F948" s="317">
        <v>2017</v>
      </c>
      <c r="G948" s="421">
        <v>1134545</v>
      </c>
      <c r="H948" s="422">
        <f t="shared" si="43"/>
        <v>1135</v>
      </c>
      <c r="I948" s="258">
        <f t="shared" si="44"/>
        <v>139</v>
      </c>
    </row>
    <row r="949" spans="1:9" hidden="1" x14ac:dyDescent="0.2">
      <c r="A949" s="418" t="str">
        <f t="shared" si="42"/>
        <v>1412017</v>
      </c>
      <c r="B949" s="419" t="s">
        <v>865</v>
      </c>
      <c r="C949" s="423" t="s">
        <v>1265</v>
      </c>
      <c r="D949" s="419" t="s">
        <v>904</v>
      </c>
      <c r="E949" s="419" t="s">
        <v>866</v>
      </c>
      <c r="F949" s="317">
        <v>2017</v>
      </c>
      <c r="G949" s="421">
        <v>13477713</v>
      </c>
      <c r="H949" s="422">
        <f t="shared" si="43"/>
        <v>13478</v>
      </c>
      <c r="I949" s="258">
        <f t="shared" si="44"/>
        <v>141</v>
      </c>
    </row>
    <row r="950" spans="1:9" hidden="1" x14ac:dyDescent="0.2">
      <c r="A950" s="418" t="str">
        <f t="shared" si="42"/>
        <v>1422017</v>
      </c>
      <c r="B950" s="419" t="s">
        <v>865</v>
      </c>
      <c r="C950" s="423" t="s">
        <v>1266</v>
      </c>
      <c r="D950" s="419" t="s">
        <v>905</v>
      </c>
      <c r="E950" s="419" t="s">
        <v>866</v>
      </c>
      <c r="F950" s="317">
        <v>2017</v>
      </c>
      <c r="G950" s="421">
        <v>2518038</v>
      </c>
      <c r="H950" s="422">
        <f t="shared" si="43"/>
        <v>2518</v>
      </c>
      <c r="I950" s="258">
        <f t="shared" si="44"/>
        <v>142</v>
      </c>
    </row>
    <row r="951" spans="1:9" hidden="1" x14ac:dyDescent="0.2">
      <c r="A951" s="418" t="str">
        <f t="shared" si="42"/>
        <v>1612017</v>
      </c>
      <c r="B951" s="419" t="s">
        <v>865</v>
      </c>
      <c r="C951" s="423" t="s">
        <v>1267</v>
      </c>
      <c r="D951" s="419" t="s">
        <v>906</v>
      </c>
      <c r="E951" s="419" t="s">
        <v>866</v>
      </c>
      <c r="F951" s="317">
        <v>2017</v>
      </c>
      <c r="G951" s="421">
        <v>642639</v>
      </c>
      <c r="H951" s="422">
        <f t="shared" si="43"/>
        <v>643</v>
      </c>
      <c r="I951" s="258">
        <f t="shared" si="44"/>
        <v>161</v>
      </c>
    </row>
    <row r="952" spans="1:9" hidden="1" x14ac:dyDescent="0.2">
      <c r="A952" s="418" t="str">
        <f t="shared" si="42"/>
        <v>1632017</v>
      </c>
      <c r="B952" s="419" t="s">
        <v>865</v>
      </c>
      <c r="C952" s="423" t="s">
        <v>1268</v>
      </c>
      <c r="D952" s="419" t="s">
        <v>907</v>
      </c>
      <c r="E952" s="419" t="s">
        <v>866</v>
      </c>
      <c r="F952" s="317">
        <v>2017</v>
      </c>
      <c r="G952" s="421">
        <v>10935598</v>
      </c>
      <c r="H952" s="422">
        <f t="shared" si="43"/>
        <v>10936</v>
      </c>
      <c r="I952" s="258">
        <f t="shared" si="44"/>
        <v>163</v>
      </c>
    </row>
    <row r="953" spans="1:9" hidden="1" x14ac:dyDescent="0.2">
      <c r="A953" s="418" t="str">
        <f t="shared" si="42"/>
        <v>1652017</v>
      </c>
      <c r="B953" s="419" t="s">
        <v>865</v>
      </c>
      <c r="C953" s="423" t="s">
        <v>1269</v>
      </c>
      <c r="D953" s="419" t="s">
        <v>908</v>
      </c>
      <c r="E953" s="419" t="s">
        <v>866</v>
      </c>
      <c r="F953" s="317">
        <v>2017</v>
      </c>
      <c r="G953" s="421">
        <v>1035039</v>
      </c>
      <c r="H953" s="422">
        <f t="shared" si="43"/>
        <v>1035</v>
      </c>
      <c r="I953" s="258">
        <f t="shared" si="44"/>
        <v>165</v>
      </c>
    </row>
    <row r="954" spans="1:9" hidden="1" x14ac:dyDescent="0.2">
      <c r="A954" s="418" t="str">
        <f t="shared" si="42"/>
        <v>1662017</v>
      </c>
      <c r="B954" s="419" t="s">
        <v>865</v>
      </c>
      <c r="C954" s="423" t="s">
        <v>1270</v>
      </c>
      <c r="D954" s="419" t="s">
        <v>909</v>
      </c>
      <c r="E954" s="419" t="s">
        <v>866</v>
      </c>
      <c r="F954" s="317">
        <v>2017</v>
      </c>
      <c r="G954" s="421">
        <v>360845</v>
      </c>
      <c r="H954" s="422">
        <f t="shared" si="43"/>
        <v>361</v>
      </c>
      <c r="I954" s="258">
        <f t="shared" si="44"/>
        <v>166</v>
      </c>
    </row>
    <row r="955" spans="1:9" hidden="1" x14ac:dyDescent="0.2">
      <c r="A955" s="418" t="str">
        <f t="shared" si="42"/>
        <v>2042017</v>
      </c>
      <c r="B955" s="419" t="s">
        <v>865</v>
      </c>
      <c r="C955" s="423" t="s">
        <v>1271</v>
      </c>
      <c r="D955" s="419" t="s">
        <v>910</v>
      </c>
      <c r="E955" s="419" t="s">
        <v>866</v>
      </c>
      <c r="F955" s="317">
        <v>2017</v>
      </c>
      <c r="G955" s="421">
        <v>171357</v>
      </c>
      <c r="H955" s="422">
        <f t="shared" si="43"/>
        <v>171</v>
      </c>
      <c r="I955" s="258">
        <f t="shared" si="44"/>
        <v>204</v>
      </c>
    </row>
    <row r="956" spans="1:9" hidden="1" x14ac:dyDescent="0.2">
      <c r="A956" s="418" t="str">
        <f t="shared" si="42"/>
        <v>2052017</v>
      </c>
      <c r="B956" s="419" t="s">
        <v>865</v>
      </c>
      <c r="C956" s="423" t="s">
        <v>1272</v>
      </c>
      <c r="D956" s="419" t="s">
        <v>911</v>
      </c>
      <c r="E956" s="419" t="s">
        <v>866</v>
      </c>
      <c r="F956" s="317">
        <v>2017</v>
      </c>
      <c r="G956" s="421">
        <v>165711</v>
      </c>
      <c r="H956" s="422">
        <f t="shared" si="43"/>
        <v>166</v>
      </c>
      <c r="I956" s="258">
        <f t="shared" si="44"/>
        <v>205</v>
      </c>
    </row>
    <row r="957" spans="1:9" hidden="1" x14ac:dyDescent="0.2">
      <c r="A957" s="418" t="str">
        <f t="shared" si="42"/>
        <v>2212017</v>
      </c>
      <c r="B957" s="419" t="s">
        <v>865</v>
      </c>
      <c r="C957" s="423" t="s">
        <v>1273</v>
      </c>
      <c r="D957" s="419" t="s">
        <v>912</v>
      </c>
      <c r="E957" s="419" t="s">
        <v>866</v>
      </c>
      <c r="F957" s="317">
        <v>2017</v>
      </c>
      <c r="G957" s="421">
        <v>6864380</v>
      </c>
      <c r="H957" s="422">
        <f t="shared" si="43"/>
        <v>6864</v>
      </c>
      <c r="I957" s="258">
        <f t="shared" si="44"/>
        <v>221</v>
      </c>
    </row>
    <row r="958" spans="1:9" hidden="1" x14ac:dyDescent="0.2">
      <c r="A958" s="418" t="str">
        <f t="shared" si="42"/>
        <v>2222017</v>
      </c>
      <c r="B958" s="419" t="s">
        <v>865</v>
      </c>
      <c r="C958" s="423" t="s">
        <v>1274</v>
      </c>
      <c r="D958" s="419" t="s">
        <v>913</v>
      </c>
      <c r="E958" s="419" t="s">
        <v>866</v>
      </c>
      <c r="F958" s="317">
        <v>2017</v>
      </c>
      <c r="G958" s="421">
        <v>47433981</v>
      </c>
      <c r="H958" s="422">
        <f t="shared" si="43"/>
        <v>47434</v>
      </c>
      <c r="I958" s="258">
        <f t="shared" si="44"/>
        <v>222</v>
      </c>
    </row>
    <row r="959" spans="1:9" hidden="1" x14ac:dyDescent="0.2">
      <c r="A959" s="418" t="str">
        <f t="shared" si="42"/>
        <v>2252017</v>
      </c>
      <c r="B959" s="419" t="s">
        <v>865</v>
      </c>
      <c r="C959" s="423" t="s">
        <v>1275</v>
      </c>
      <c r="D959" s="419" t="s">
        <v>914</v>
      </c>
      <c r="E959" s="419" t="s">
        <v>866</v>
      </c>
      <c r="F959" s="317">
        <v>2017</v>
      </c>
      <c r="G959" s="421">
        <v>8857872</v>
      </c>
      <c r="H959" s="422">
        <f t="shared" si="43"/>
        <v>8858</v>
      </c>
      <c r="I959" s="258">
        <f t="shared" si="44"/>
        <v>225</v>
      </c>
    </row>
    <row r="960" spans="1:9" hidden="1" x14ac:dyDescent="0.2">
      <c r="A960" s="418" t="str">
        <f t="shared" si="42"/>
        <v>2272017</v>
      </c>
      <c r="B960" s="419" t="s">
        <v>865</v>
      </c>
      <c r="C960" s="423" t="s">
        <v>1276</v>
      </c>
      <c r="D960" s="419" t="s">
        <v>915</v>
      </c>
      <c r="E960" s="419" t="s">
        <v>866</v>
      </c>
      <c r="F960" s="317">
        <v>2017</v>
      </c>
      <c r="G960" s="421">
        <v>50207959</v>
      </c>
      <c r="H960" s="422">
        <f t="shared" si="43"/>
        <v>50208</v>
      </c>
      <c r="I960" s="258">
        <f t="shared" si="44"/>
        <v>227</v>
      </c>
    </row>
    <row r="961" spans="1:9" hidden="1" x14ac:dyDescent="0.2">
      <c r="A961" s="418" t="str">
        <f t="shared" si="42"/>
        <v>2552017</v>
      </c>
      <c r="B961" s="419" t="s">
        <v>865</v>
      </c>
      <c r="C961" s="423" t="s">
        <v>1277</v>
      </c>
      <c r="D961" s="419" t="s">
        <v>916</v>
      </c>
      <c r="E961" s="419" t="s">
        <v>866</v>
      </c>
      <c r="F961" s="317">
        <v>2017</v>
      </c>
      <c r="G961" s="421">
        <v>3062749</v>
      </c>
      <c r="H961" s="422">
        <f t="shared" si="43"/>
        <v>3063</v>
      </c>
      <c r="I961" s="258">
        <f t="shared" si="44"/>
        <v>255</v>
      </c>
    </row>
    <row r="962" spans="1:9" hidden="1" x14ac:dyDescent="0.2">
      <c r="A962" s="418" t="str">
        <f t="shared" ref="A962:A1025" si="45">+VALUE(C962)&amp;F962</f>
        <v>2572017</v>
      </c>
      <c r="B962" s="419" t="s">
        <v>865</v>
      </c>
      <c r="C962" s="423" t="s">
        <v>1535</v>
      </c>
      <c r="D962" s="419" t="s">
        <v>919</v>
      </c>
      <c r="E962" s="419" t="s">
        <v>866</v>
      </c>
      <c r="F962" s="317">
        <v>2017</v>
      </c>
      <c r="G962" s="421">
        <v>6814</v>
      </c>
      <c r="H962" s="422">
        <f t="shared" si="43"/>
        <v>7</v>
      </c>
      <c r="I962" s="258">
        <f t="shared" si="44"/>
        <v>257</v>
      </c>
    </row>
    <row r="963" spans="1:9" hidden="1" x14ac:dyDescent="0.2">
      <c r="A963" s="418" t="str">
        <f t="shared" si="45"/>
        <v>2592017</v>
      </c>
      <c r="B963" s="419" t="s">
        <v>865</v>
      </c>
      <c r="C963" s="423" t="s">
        <v>1278</v>
      </c>
      <c r="D963" s="419" t="s">
        <v>921</v>
      </c>
      <c r="E963" s="419" t="s">
        <v>866</v>
      </c>
      <c r="F963" s="317">
        <v>2017</v>
      </c>
      <c r="G963" s="421">
        <v>28888802</v>
      </c>
      <c r="H963" s="422">
        <f t="shared" ref="H963:H1026" si="46">+IF(E963="PAY",ROUND(G963/1000,0),G963)</f>
        <v>28889</v>
      </c>
      <c r="I963" s="258">
        <f t="shared" ref="I963:I1026" si="47">+VALUE(C963)</f>
        <v>259</v>
      </c>
    </row>
    <row r="964" spans="1:9" hidden="1" x14ac:dyDescent="0.2">
      <c r="A964" s="418" t="str">
        <f t="shared" si="45"/>
        <v>2632017</v>
      </c>
      <c r="B964" s="419" t="s">
        <v>865</v>
      </c>
      <c r="C964" s="423" t="s">
        <v>1280</v>
      </c>
      <c r="D964" s="419" t="s">
        <v>924</v>
      </c>
      <c r="E964" s="419" t="s">
        <v>866</v>
      </c>
      <c r="F964" s="317">
        <v>2017</v>
      </c>
      <c r="G964" s="421">
        <v>605531</v>
      </c>
      <c r="H964" s="422">
        <f t="shared" si="46"/>
        <v>606</v>
      </c>
      <c r="I964" s="258">
        <f t="shared" si="47"/>
        <v>263</v>
      </c>
    </row>
    <row r="965" spans="1:9" hidden="1" x14ac:dyDescent="0.2">
      <c r="A965" s="418" t="str">
        <f t="shared" si="45"/>
        <v>2812017</v>
      </c>
      <c r="B965" s="419" t="s">
        <v>865</v>
      </c>
      <c r="C965" s="423" t="s">
        <v>1281</v>
      </c>
      <c r="D965" s="419" t="s">
        <v>925</v>
      </c>
      <c r="E965" s="419" t="s">
        <v>866</v>
      </c>
      <c r="F965" s="317">
        <v>2017</v>
      </c>
      <c r="G965" s="421">
        <v>4851641</v>
      </c>
      <c r="H965" s="422">
        <f t="shared" si="46"/>
        <v>4852</v>
      </c>
      <c r="I965" s="258">
        <f t="shared" si="47"/>
        <v>281</v>
      </c>
    </row>
    <row r="966" spans="1:9" hidden="1" x14ac:dyDescent="0.2">
      <c r="A966" s="418" t="str">
        <f t="shared" si="45"/>
        <v>2822017</v>
      </c>
      <c r="B966" s="419" t="s">
        <v>865</v>
      </c>
      <c r="C966" s="423" t="s">
        <v>1282</v>
      </c>
      <c r="D966" s="419" t="s">
        <v>926</v>
      </c>
      <c r="E966" s="419" t="s">
        <v>866</v>
      </c>
      <c r="F966" s="317">
        <v>2017</v>
      </c>
      <c r="G966" s="421">
        <v>1536007</v>
      </c>
      <c r="H966" s="422">
        <f t="shared" si="46"/>
        <v>1536</v>
      </c>
      <c r="I966" s="258">
        <f t="shared" si="47"/>
        <v>282</v>
      </c>
    </row>
    <row r="967" spans="1:9" hidden="1" x14ac:dyDescent="0.2">
      <c r="A967" s="418" t="str">
        <f t="shared" si="45"/>
        <v>2852017</v>
      </c>
      <c r="B967" s="419" t="s">
        <v>865</v>
      </c>
      <c r="C967" s="423" t="s">
        <v>1283</v>
      </c>
      <c r="D967" s="419" t="s">
        <v>927</v>
      </c>
      <c r="E967" s="419" t="s">
        <v>866</v>
      </c>
      <c r="F967" s="317">
        <v>2017</v>
      </c>
      <c r="G967" s="421">
        <v>3202469</v>
      </c>
      <c r="H967" s="422">
        <f t="shared" si="46"/>
        <v>3202</v>
      </c>
      <c r="I967" s="258">
        <f t="shared" si="47"/>
        <v>285</v>
      </c>
    </row>
    <row r="968" spans="1:9" hidden="1" x14ac:dyDescent="0.2">
      <c r="A968" s="418" t="str">
        <f t="shared" si="45"/>
        <v>3052017</v>
      </c>
      <c r="B968" s="419" t="s">
        <v>865</v>
      </c>
      <c r="C968" s="423" t="s">
        <v>1284</v>
      </c>
      <c r="D968" s="419" t="s">
        <v>928</v>
      </c>
      <c r="E968" s="419" t="s">
        <v>866</v>
      </c>
      <c r="F968" s="317">
        <v>2017</v>
      </c>
      <c r="G968" s="421">
        <v>10314257</v>
      </c>
      <c r="H968" s="422">
        <f t="shared" si="46"/>
        <v>10314</v>
      </c>
      <c r="I968" s="258">
        <f t="shared" si="47"/>
        <v>305</v>
      </c>
    </row>
    <row r="969" spans="1:9" hidden="1" x14ac:dyDescent="0.2">
      <c r="A969" s="418" t="str">
        <f t="shared" si="45"/>
        <v>3062017</v>
      </c>
      <c r="B969" s="419" t="s">
        <v>865</v>
      </c>
      <c r="C969" s="423" t="s">
        <v>1285</v>
      </c>
      <c r="D969" s="419" t="s">
        <v>929</v>
      </c>
      <c r="E969" s="419" t="s">
        <v>866</v>
      </c>
      <c r="F969" s="317">
        <v>2017</v>
      </c>
      <c r="G969" s="421">
        <v>82737</v>
      </c>
      <c r="H969" s="422">
        <f t="shared" si="46"/>
        <v>83</v>
      </c>
      <c r="I969" s="258">
        <f t="shared" si="47"/>
        <v>306</v>
      </c>
    </row>
    <row r="970" spans="1:9" hidden="1" x14ac:dyDescent="0.2">
      <c r="A970" s="418" t="str">
        <f t="shared" si="45"/>
        <v>3112017</v>
      </c>
      <c r="B970" s="419" t="s">
        <v>865</v>
      </c>
      <c r="C970" s="423" t="s">
        <v>1286</v>
      </c>
      <c r="D970" s="419" t="s">
        <v>930</v>
      </c>
      <c r="E970" s="419" t="s">
        <v>866</v>
      </c>
      <c r="F970" s="317">
        <v>2017</v>
      </c>
      <c r="G970" s="421">
        <v>5426703</v>
      </c>
      <c r="H970" s="422">
        <f t="shared" si="46"/>
        <v>5427</v>
      </c>
      <c r="I970" s="258">
        <f t="shared" si="47"/>
        <v>311</v>
      </c>
    </row>
    <row r="971" spans="1:9" hidden="1" x14ac:dyDescent="0.2">
      <c r="A971" s="418" t="str">
        <f t="shared" si="45"/>
        <v>3192017</v>
      </c>
      <c r="B971" s="419" t="s">
        <v>865</v>
      </c>
      <c r="C971" s="423" t="s">
        <v>1287</v>
      </c>
      <c r="D971" s="419" t="s">
        <v>931</v>
      </c>
      <c r="E971" s="419" t="s">
        <v>866</v>
      </c>
      <c r="F971" s="317">
        <v>2017</v>
      </c>
      <c r="G971" s="421">
        <v>147488</v>
      </c>
      <c r="H971" s="422">
        <f t="shared" si="46"/>
        <v>147</v>
      </c>
      <c r="I971" s="258">
        <f t="shared" si="47"/>
        <v>319</v>
      </c>
    </row>
    <row r="972" spans="1:9" hidden="1" x14ac:dyDescent="0.2">
      <c r="A972" s="418" t="str">
        <f t="shared" si="45"/>
        <v>3232017</v>
      </c>
      <c r="B972" s="419" t="s">
        <v>865</v>
      </c>
      <c r="C972" s="423" t="s">
        <v>1288</v>
      </c>
      <c r="D972" s="419" t="s">
        <v>932</v>
      </c>
      <c r="E972" s="419" t="s">
        <v>866</v>
      </c>
      <c r="F972" s="317">
        <v>2017</v>
      </c>
      <c r="G972" s="421">
        <v>18019</v>
      </c>
      <c r="H972" s="422">
        <f t="shared" si="46"/>
        <v>18</v>
      </c>
      <c r="I972" s="258">
        <f t="shared" si="47"/>
        <v>323</v>
      </c>
    </row>
    <row r="973" spans="1:9" hidden="1" x14ac:dyDescent="0.2">
      <c r="A973" s="418" t="str">
        <f t="shared" si="45"/>
        <v>3272017</v>
      </c>
      <c r="B973" s="419" t="s">
        <v>865</v>
      </c>
      <c r="C973" s="423" t="s">
        <v>1289</v>
      </c>
      <c r="D973" s="419" t="s">
        <v>933</v>
      </c>
      <c r="E973" s="419" t="s">
        <v>866</v>
      </c>
      <c r="F973" s="317">
        <v>2017</v>
      </c>
      <c r="G973" s="421">
        <v>591365</v>
      </c>
      <c r="H973" s="422">
        <f t="shared" si="46"/>
        <v>591</v>
      </c>
      <c r="I973" s="258">
        <f t="shared" si="47"/>
        <v>327</v>
      </c>
    </row>
    <row r="974" spans="1:9" hidden="1" x14ac:dyDescent="0.2">
      <c r="A974" s="418" t="str">
        <f t="shared" si="45"/>
        <v>4022017</v>
      </c>
      <c r="B974" s="419" t="s">
        <v>865</v>
      </c>
      <c r="C974" s="423" t="s">
        <v>1290</v>
      </c>
      <c r="D974" s="419" t="s">
        <v>934</v>
      </c>
      <c r="E974" s="419" t="s">
        <v>866</v>
      </c>
      <c r="F974" s="317">
        <v>2017</v>
      </c>
      <c r="G974" s="421">
        <v>1366688</v>
      </c>
      <c r="H974" s="422">
        <f t="shared" si="46"/>
        <v>1367</v>
      </c>
      <c r="I974" s="258">
        <f t="shared" si="47"/>
        <v>402</v>
      </c>
    </row>
    <row r="975" spans="1:9" hidden="1" x14ac:dyDescent="0.2">
      <c r="A975" s="418" t="str">
        <f t="shared" si="45"/>
        <v>4112017</v>
      </c>
      <c r="B975" s="419" t="s">
        <v>865</v>
      </c>
      <c r="C975" s="423" t="s">
        <v>1292</v>
      </c>
      <c r="D975" s="419" t="s">
        <v>944</v>
      </c>
      <c r="E975" s="419" t="s">
        <v>866</v>
      </c>
      <c r="F975" s="317">
        <v>2017</v>
      </c>
      <c r="G975" s="421">
        <v>10658626</v>
      </c>
      <c r="H975" s="422">
        <f t="shared" si="46"/>
        <v>10659</v>
      </c>
      <c r="I975" s="258">
        <f t="shared" si="47"/>
        <v>411</v>
      </c>
    </row>
    <row r="976" spans="1:9" hidden="1" x14ac:dyDescent="0.2">
      <c r="A976" s="418" t="str">
        <f t="shared" si="45"/>
        <v>4132017</v>
      </c>
      <c r="B976" s="419" t="s">
        <v>865</v>
      </c>
      <c r="C976" s="423" t="s">
        <v>1293</v>
      </c>
      <c r="D976" s="419" t="s">
        <v>945</v>
      </c>
      <c r="E976" s="419" t="s">
        <v>866</v>
      </c>
      <c r="F976" s="317">
        <v>2017</v>
      </c>
      <c r="G976" s="421">
        <v>10950971</v>
      </c>
      <c r="H976" s="422">
        <f t="shared" si="46"/>
        <v>10951</v>
      </c>
      <c r="I976" s="258">
        <f t="shared" si="47"/>
        <v>413</v>
      </c>
    </row>
    <row r="977" spans="1:9" hidden="1" x14ac:dyDescent="0.2">
      <c r="A977" s="418" t="str">
        <f t="shared" si="45"/>
        <v>4152017</v>
      </c>
      <c r="B977" s="419" t="s">
        <v>865</v>
      </c>
      <c r="C977" s="423" t="s">
        <v>1294</v>
      </c>
      <c r="D977" s="419" t="s">
        <v>946</v>
      </c>
      <c r="E977" s="419" t="s">
        <v>866</v>
      </c>
      <c r="F977" s="317">
        <v>2017</v>
      </c>
      <c r="G977" s="421">
        <v>1539628</v>
      </c>
      <c r="H977" s="422">
        <f t="shared" si="46"/>
        <v>1540</v>
      </c>
      <c r="I977" s="258">
        <f t="shared" si="47"/>
        <v>415</v>
      </c>
    </row>
    <row r="978" spans="1:9" hidden="1" x14ac:dyDescent="0.2">
      <c r="A978" s="418" t="str">
        <f t="shared" si="45"/>
        <v>4162017</v>
      </c>
      <c r="B978" s="419" t="s">
        <v>865</v>
      </c>
      <c r="C978" s="423" t="s">
        <v>1295</v>
      </c>
      <c r="D978" s="419" t="s">
        <v>947</v>
      </c>
      <c r="E978" s="419" t="s">
        <v>866</v>
      </c>
      <c r="F978" s="317">
        <v>2017</v>
      </c>
      <c r="G978" s="421">
        <v>3810106</v>
      </c>
      <c r="H978" s="422">
        <f t="shared" si="46"/>
        <v>3810</v>
      </c>
      <c r="I978" s="258">
        <f t="shared" si="47"/>
        <v>416</v>
      </c>
    </row>
    <row r="979" spans="1:9" hidden="1" x14ac:dyDescent="0.2">
      <c r="A979" s="418" t="str">
        <f t="shared" si="45"/>
        <v>4332017</v>
      </c>
      <c r="B979" s="419" t="s">
        <v>865</v>
      </c>
      <c r="C979" s="423" t="s">
        <v>1296</v>
      </c>
      <c r="D979" s="419" t="s">
        <v>948</v>
      </c>
      <c r="E979" s="419" t="s">
        <v>866</v>
      </c>
      <c r="F979" s="317">
        <v>2017</v>
      </c>
      <c r="G979" s="421">
        <v>229120</v>
      </c>
      <c r="H979" s="422">
        <f t="shared" si="46"/>
        <v>229</v>
      </c>
      <c r="I979" s="258">
        <f t="shared" si="47"/>
        <v>433</v>
      </c>
    </row>
    <row r="980" spans="1:9" hidden="1" x14ac:dyDescent="0.2">
      <c r="A980" s="418" t="str">
        <f t="shared" si="45"/>
        <v>4412017</v>
      </c>
      <c r="B980" s="419" t="s">
        <v>865</v>
      </c>
      <c r="C980" s="423" t="s">
        <v>1297</v>
      </c>
      <c r="D980" s="419" t="s">
        <v>949</v>
      </c>
      <c r="E980" s="419" t="s">
        <v>866</v>
      </c>
      <c r="F980" s="317">
        <v>2017</v>
      </c>
      <c r="G980" s="421">
        <v>465399</v>
      </c>
      <c r="H980" s="422">
        <f t="shared" si="46"/>
        <v>465</v>
      </c>
      <c r="I980" s="258">
        <f t="shared" si="47"/>
        <v>441</v>
      </c>
    </row>
    <row r="981" spans="1:9" hidden="1" x14ac:dyDescent="0.2">
      <c r="A981" s="418" t="str">
        <f t="shared" si="45"/>
        <v>4452017</v>
      </c>
      <c r="B981" s="419" t="s">
        <v>865</v>
      </c>
      <c r="C981" s="423" t="s">
        <v>1298</v>
      </c>
      <c r="D981" s="419" t="s">
        <v>950</v>
      </c>
      <c r="E981" s="419" t="s">
        <v>866</v>
      </c>
      <c r="F981" s="317">
        <v>2017</v>
      </c>
      <c r="G981" s="421">
        <v>2901426</v>
      </c>
      <c r="H981" s="422">
        <f t="shared" si="46"/>
        <v>2901</v>
      </c>
      <c r="I981" s="258">
        <f t="shared" si="47"/>
        <v>445</v>
      </c>
    </row>
    <row r="982" spans="1:9" hidden="1" x14ac:dyDescent="0.2">
      <c r="A982" s="418" t="str">
        <f t="shared" si="45"/>
        <v>4462017</v>
      </c>
      <c r="B982" s="419" t="s">
        <v>865</v>
      </c>
      <c r="C982" s="423" t="s">
        <v>1299</v>
      </c>
      <c r="D982" s="419" t="s">
        <v>951</v>
      </c>
      <c r="E982" s="419" t="s">
        <v>866</v>
      </c>
      <c r="F982" s="317">
        <v>2017</v>
      </c>
      <c r="G982" s="421">
        <v>3002093</v>
      </c>
      <c r="H982" s="422">
        <f t="shared" si="46"/>
        <v>3002</v>
      </c>
      <c r="I982" s="258">
        <f t="shared" si="47"/>
        <v>446</v>
      </c>
    </row>
    <row r="983" spans="1:9" hidden="1" x14ac:dyDescent="0.2">
      <c r="A983" s="418" t="str">
        <f t="shared" si="45"/>
        <v>4492017</v>
      </c>
      <c r="B983" s="419" t="s">
        <v>865</v>
      </c>
      <c r="C983" s="423" t="s">
        <v>1300</v>
      </c>
      <c r="D983" s="419" t="s">
        <v>952</v>
      </c>
      <c r="E983" s="419" t="s">
        <v>866</v>
      </c>
      <c r="F983" s="317">
        <v>2017</v>
      </c>
      <c r="G983" s="421">
        <v>158061</v>
      </c>
      <c r="H983" s="422">
        <f t="shared" si="46"/>
        <v>158</v>
      </c>
      <c r="I983" s="258">
        <f t="shared" si="47"/>
        <v>449</v>
      </c>
    </row>
    <row r="984" spans="1:9" hidden="1" x14ac:dyDescent="0.2">
      <c r="A984" s="418" t="str">
        <f t="shared" si="45"/>
        <v>4512017</v>
      </c>
      <c r="B984" s="419" t="s">
        <v>865</v>
      </c>
      <c r="C984" s="423" t="s">
        <v>1301</v>
      </c>
      <c r="D984" s="419" t="s">
        <v>953</v>
      </c>
      <c r="E984" s="419" t="s">
        <v>866</v>
      </c>
      <c r="F984" s="317">
        <v>2017</v>
      </c>
      <c r="G984" s="421">
        <v>1601462</v>
      </c>
      <c r="H984" s="422">
        <f t="shared" si="46"/>
        <v>1601</v>
      </c>
      <c r="I984" s="258">
        <f t="shared" si="47"/>
        <v>451</v>
      </c>
    </row>
    <row r="985" spans="1:9" hidden="1" x14ac:dyDescent="0.2">
      <c r="A985" s="418" t="str">
        <f t="shared" si="45"/>
        <v>4542017</v>
      </c>
      <c r="B985" s="419" t="s">
        <v>865</v>
      </c>
      <c r="C985" s="423" t="s">
        <v>1302</v>
      </c>
      <c r="D985" s="419" t="s">
        <v>954</v>
      </c>
      <c r="E985" s="419" t="s">
        <v>866</v>
      </c>
      <c r="F985" s="317">
        <v>2017</v>
      </c>
      <c r="G985" s="421">
        <v>17444491</v>
      </c>
      <c r="H985" s="422">
        <f t="shared" si="46"/>
        <v>17444</v>
      </c>
      <c r="I985" s="258">
        <f t="shared" si="47"/>
        <v>454</v>
      </c>
    </row>
    <row r="986" spans="1:9" hidden="1" x14ac:dyDescent="0.2">
      <c r="A986" s="418" t="str">
        <f t="shared" si="45"/>
        <v>4562017</v>
      </c>
      <c r="B986" s="419" t="s">
        <v>865</v>
      </c>
      <c r="C986" s="423" t="s">
        <v>1303</v>
      </c>
      <c r="D986" s="419" t="s">
        <v>955</v>
      </c>
      <c r="E986" s="419" t="s">
        <v>866</v>
      </c>
      <c r="F986" s="317">
        <v>2017</v>
      </c>
      <c r="G986" s="421">
        <v>17015767</v>
      </c>
      <c r="H986" s="422">
        <f t="shared" si="46"/>
        <v>17016</v>
      </c>
      <c r="I986" s="258">
        <f t="shared" si="47"/>
        <v>456</v>
      </c>
    </row>
    <row r="987" spans="1:9" hidden="1" x14ac:dyDescent="0.2">
      <c r="A987" s="418" t="str">
        <f t="shared" si="45"/>
        <v>4572017</v>
      </c>
      <c r="B987" s="419" t="s">
        <v>865</v>
      </c>
      <c r="C987" s="423" t="s">
        <v>1304</v>
      </c>
      <c r="D987" s="419" t="s">
        <v>956</v>
      </c>
      <c r="E987" s="419" t="s">
        <v>866</v>
      </c>
      <c r="F987" s="317">
        <v>2017</v>
      </c>
      <c r="G987" s="421">
        <v>2341115</v>
      </c>
      <c r="H987" s="422">
        <f t="shared" si="46"/>
        <v>2341</v>
      </c>
      <c r="I987" s="258">
        <f t="shared" si="47"/>
        <v>457</v>
      </c>
    </row>
    <row r="988" spans="1:9" hidden="1" x14ac:dyDescent="0.2">
      <c r="A988" s="418" t="str">
        <f t="shared" si="45"/>
        <v>4582017</v>
      </c>
      <c r="B988" s="419" t="s">
        <v>865</v>
      </c>
      <c r="C988" s="423" t="s">
        <v>1305</v>
      </c>
      <c r="D988" s="419" t="s">
        <v>957</v>
      </c>
      <c r="E988" s="419" t="s">
        <v>866</v>
      </c>
      <c r="F988" s="317">
        <v>2017</v>
      </c>
      <c r="G988" s="421">
        <v>479676</v>
      </c>
      <c r="H988" s="422">
        <f t="shared" si="46"/>
        <v>480</v>
      </c>
      <c r="I988" s="258">
        <f t="shared" si="47"/>
        <v>458</v>
      </c>
    </row>
    <row r="989" spans="1:9" hidden="1" x14ac:dyDescent="0.2">
      <c r="A989" s="418" t="str">
        <f t="shared" si="45"/>
        <v>4592017</v>
      </c>
      <c r="B989" s="419" t="s">
        <v>865</v>
      </c>
      <c r="C989" s="423" t="s">
        <v>1306</v>
      </c>
      <c r="D989" s="419" t="s">
        <v>958</v>
      </c>
      <c r="E989" s="419" t="s">
        <v>866</v>
      </c>
      <c r="F989" s="317">
        <v>2017</v>
      </c>
      <c r="G989" s="421">
        <v>1504416</v>
      </c>
      <c r="H989" s="422">
        <f t="shared" si="46"/>
        <v>1504</v>
      </c>
      <c r="I989" s="258">
        <f t="shared" si="47"/>
        <v>459</v>
      </c>
    </row>
    <row r="990" spans="1:9" hidden="1" x14ac:dyDescent="0.2">
      <c r="A990" s="418" t="str">
        <f t="shared" si="45"/>
        <v>4612017</v>
      </c>
      <c r="B990" s="419" t="s">
        <v>865</v>
      </c>
      <c r="C990" s="423" t="s">
        <v>1307</v>
      </c>
      <c r="D990" s="419" t="s">
        <v>959</v>
      </c>
      <c r="E990" s="419" t="s">
        <v>866</v>
      </c>
      <c r="F990" s="317">
        <v>2017</v>
      </c>
      <c r="G990" s="421">
        <v>23255240</v>
      </c>
      <c r="H990" s="422">
        <f t="shared" si="46"/>
        <v>23255</v>
      </c>
      <c r="I990" s="258">
        <f t="shared" si="47"/>
        <v>461</v>
      </c>
    </row>
    <row r="991" spans="1:9" hidden="1" x14ac:dyDescent="0.2">
      <c r="A991" s="418" t="str">
        <f t="shared" si="45"/>
        <v>4632017</v>
      </c>
      <c r="B991" s="419" t="s">
        <v>865</v>
      </c>
      <c r="C991" s="423" t="s">
        <v>1308</v>
      </c>
      <c r="D991" s="419" t="s">
        <v>960</v>
      </c>
      <c r="E991" s="419" t="s">
        <v>866</v>
      </c>
      <c r="F991" s="317">
        <v>2017</v>
      </c>
      <c r="G991" s="421">
        <v>40026</v>
      </c>
      <c r="H991" s="422">
        <f t="shared" si="46"/>
        <v>40</v>
      </c>
      <c r="I991" s="258">
        <f t="shared" si="47"/>
        <v>463</v>
      </c>
    </row>
    <row r="992" spans="1:9" hidden="1" x14ac:dyDescent="0.2">
      <c r="A992" s="418" t="str">
        <f t="shared" si="45"/>
        <v>4642017</v>
      </c>
      <c r="B992" s="419" t="s">
        <v>865</v>
      </c>
      <c r="C992" s="423" t="s">
        <v>1309</v>
      </c>
      <c r="D992" s="419" t="s">
        <v>961</v>
      </c>
      <c r="E992" s="419" t="s">
        <v>866</v>
      </c>
      <c r="F992" s="317">
        <v>2017</v>
      </c>
      <c r="G992" s="421">
        <v>156063</v>
      </c>
      <c r="H992" s="422">
        <f t="shared" si="46"/>
        <v>156</v>
      </c>
      <c r="I992" s="258">
        <f t="shared" si="47"/>
        <v>464</v>
      </c>
    </row>
    <row r="993" spans="1:9" hidden="1" x14ac:dyDescent="0.2">
      <c r="A993" s="418" t="str">
        <f t="shared" si="45"/>
        <v>4652017</v>
      </c>
      <c r="B993" s="419" t="s">
        <v>865</v>
      </c>
      <c r="C993" s="423" t="s">
        <v>1532</v>
      </c>
      <c r="D993" s="419" t="s">
        <v>962</v>
      </c>
      <c r="E993" s="419" t="s">
        <v>866</v>
      </c>
      <c r="F993" s="317">
        <v>2017</v>
      </c>
      <c r="G993" s="421">
        <v>377300</v>
      </c>
      <c r="H993" s="422">
        <f t="shared" si="46"/>
        <v>377</v>
      </c>
      <c r="I993" s="258">
        <f t="shared" si="47"/>
        <v>465</v>
      </c>
    </row>
    <row r="994" spans="1:9" hidden="1" x14ac:dyDescent="0.2">
      <c r="A994" s="418" t="str">
        <f t="shared" si="45"/>
        <v>4712017</v>
      </c>
      <c r="B994" s="419" t="s">
        <v>865</v>
      </c>
      <c r="C994" s="423" t="s">
        <v>1310</v>
      </c>
      <c r="D994" s="419" t="s">
        <v>963</v>
      </c>
      <c r="E994" s="419" t="s">
        <v>866</v>
      </c>
      <c r="F994" s="317">
        <v>2017</v>
      </c>
      <c r="G994" s="421">
        <v>838094</v>
      </c>
      <c r="H994" s="422">
        <f t="shared" si="46"/>
        <v>838</v>
      </c>
      <c r="I994" s="258">
        <f t="shared" si="47"/>
        <v>471</v>
      </c>
    </row>
    <row r="995" spans="1:9" hidden="1" x14ac:dyDescent="0.2">
      <c r="A995" s="418" t="str">
        <f t="shared" si="45"/>
        <v>4722017</v>
      </c>
      <c r="B995" s="419" t="s">
        <v>865</v>
      </c>
      <c r="C995" s="423" t="s">
        <v>1311</v>
      </c>
      <c r="D995" s="419" t="s">
        <v>964</v>
      </c>
      <c r="E995" s="419" t="s">
        <v>866</v>
      </c>
      <c r="F995" s="317">
        <v>2017</v>
      </c>
      <c r="G995" s="421">
        <v>903129</v>
      </c>
      <c r="H995" s="422">
        <f t="shared" si="46"/>
        <v>903</v>
      </c>
      <c r="I995" s="258">
        <f t="shared" si="47"/>
        <v>472</v>
      </c>
    </row>
    <row r="996" spans="1:9" hidden="1" x14ac:dyDescent="0.2">
      <c r="A996" s="418" t="str">
        <f t="shared" si="45"/>
        <v>4732017</v>
      </c>
      <c r="B996" s="419" t="s">
        <v>865</v>
      </c>
      <c r="C996" s="423" t="s">
        <v>1312</v>
      </c>
      <c r="D996" s="419" t="s">
        <v>965</v>
      </c>
      <c r="E996" s="419" t="s">
        <v>866</v>
      </c>
      <c r="F996" s="317">
        <v>2017</v>
      </c>
      <c r="G996" s="421">
        <v>8750676</v>
      </c>
      <c r="H996" s="422">
        <f t="shared" si="46"/>
        <v>8751</v>
      </c>
      <c r="I996" s="258">
        <f t="shared" si="47"/>
        <v>473</v>
      </c>
    </row>
    <row r="997" spans="1:9" hidden="1" x14ac:dyDescent="0.2">
      <c r="A997" s="418" t="str">
        <f t="shared" si="45"/>
        <v>4742017</v>
      </c>
      <c r="B997" s="419" t="s">
        <v>865</v>
      </c>
      <c r="C997" s="423" t="s">
        <v>1313</v>
      </c>
      <c r="D997" s="419" t="s">
        <v>966</v>
      </c>
      <c r="E997" s="419" t="s">
        <v>866</v>
      </c>
      <c r="F997" s="317">
        <v>2017</v>
      </c>
      <c r="G997" s="421">
        <v>6517203</v>
      </c>
      <c r="H997" s="422">
        <f t="shared" si="46"/>
        <v>6517</v>
      </c>
      <c r="I997" s="258">
        <f t="shared" si="47"/>
        <v>474</v>
      </c>
    </row>
    <row r="998" spans="1:9" hidden="1" x14ac:dyDescent="0.2">
      <c r="A998" s="418" t="str">
        <f t="shared" si="45"/>
        <v>4752017</v>
      </c>
      <c r="B998" s="419" t="s">
        <v>865</v>
      </c>
      <c r="C998" s="423" t="s">
        <v>1314</v>
      </c>
      <c r="D998" s="419" t="s">
        <v>967</v>
      </c>
      <c r="E998" s="419" t="s">
        <v>866</v>
      </c>
      <c r="F998" s="317">
        <v>2017</v>
      </c>
      <c r="G998" s="421">
        <v>26844081</v>
      </c>
      <c r="H998" s="422">
        <f t="shared" si="46"/>
        <v>26844</v>
      </c>
      <c r="I998" s="258">
        <f t="shared" si="47"/>
        <v>475</v>
      </c>
    </row>
    <row r="999" spans="1:9" hidden="1" x14ac:dyDescent="0.2">
      <c r="A999" s="418" t="str">
        <f t="shared" si="45"/>
        <v>4762017</v>
      </c>
      <c r="B999" s="419" t="s">
        <v>865</v>
      </c>
      <c r="C999" s="423" t="s">
        <v>1315</v>
      </c>
      <c r="D999" s="419" t="s">
        <v>968</v>
      </c>
      <c r="E999" s="419" t="s">
        <v>866</v>
      </c>
      <c r="F999" s="317">
        <v>2017</v>
      </c>
      <c r="G999" s="421">
        <v>963067</v>
      </c>
      <c r="H999" s="422">
        <f t="shared" si="46"/>
        <v>963</v>
      </c>
      <c r="I999" s="258">
        <f t="shared" si="47"/>
        <v>476</v>
      </c>
    </row>
    <row r="1000" spans="1:9" hidden="1" x14ac:dyDescent="0.2">
      <c r="A1000" s="418" t="str">
        <f t="shared" si="45"/>
        <v>4772017</v>
      </c>
      <c r="B1000" s="419" t="s">
        <v>865</v>
      </c>
      <c r="C1000" s="423" t="s">
        <v>1316</v>
      </c>
      <c r="D1000" s="419" t="s">
        <v>969</v>
      </c>
      <c r="E1000" s="419" t="s">
        <v>866</v>
      </c>
      <c r="F1000" s="317">
        <v>2017</v>
      </c>
      <c r="G1000" s="421">
        <v>446109</v>
      </c>
      <c r="H1000" s="422">
        <f t="shared" si="46"/>
        <v>446</v>
      </c>
      <c r="I1000" s="258">
        <f t="shared" si="47"/>
        <v>477</v>
      </c>
    </row>
    <row r="1001" spans="1:9" hidden="1" x14ac:dyDescent="0.2">
      <c r="A1001" s="418" t="str">
        <f t="shared" si="45"/>
        <v>4832017</v>
      </c>
      <c r="B1001" s="419" t="s">
        <v>865</v>
      </c>
      <c r="C1001" s="423" t="s">
        <v>1317</v>
      </c>
      <c r="D1001" s="419" t="s">
        <v>970</v>
      </c>
      <c r="E1001" s="419" t="s">
        <v>866</v>
      </c>
      <c r="F1001" s="317">
        <v>2017</v>
      </c>
      <c r="G1001" s="421">
        <v>665976</v>
      </c>
      <c r="H1001" s="422">
        <f t="shared" si="46"/>
        <v>666</v>
      </c>
      <c r="I1001" s="258">
        <f t="shared" si="47"/>
        <v>483</v>
      </c>
    </row>
    <row r="1002" spans="1:9" hidden="1" x14ac:dyDescent="0.2">
      <c r="A1002" s="418" t="str">
        <f t="shared" si="45"/>
        <v>4852017</v>
      </c>
      <c r="B1002" s="419" t="s">
        <v>865</v>
      </c>
      <c r="C1002" s="423" t="s">
        <v>1318</v>
      </c>
      <c r="D1002" s="419" t="s">
        <v>971</v>
      </c>
      <c r="E1002" s="419" t="s">
        <v>866</v>
      </c>
      <c r="F1002" s="317">
        <v>2017</v>
      </c>
      <c r="G1002" s="421">
        <v>744614</v>
      </c>
      <c r="H1002" s="422">
        <f t="shared" si="46"/>
        <v>745</v>
      </c>
      <c r="I1002" s="258">
        <f t="shared" si="47"/>
        <v>485</v>
      </c>
    </row>
    <row r="1003" spans="1:9" hidden="1" x14ac:dyDescent="0.2">
      <c r="A1003" s="418" t="str">
        <f t="shared" si="45"/>
        <v>4872017</v>
      </c>
      <c r="B1003" s="419" t="s">
        <v>865</v>
      </c>
      <c r="C1003" s="423" t="s">
        <v>1319</v>
      </c>
      <c r="D1003" s="419" t="s">
        <v>972</v>
      </c>
      <c r="E1003" s="419" t="s">
        <v>866</v>
      </c>
      <c r="F1003" s="317">
        <v>2017</v>
      </c>
      <c r="G1003" s="421">
        <v>3054419</v>
      </c>
      <c r="H1003" s="422">
        <f t="shared" si="46"/>
        <v>3054</v>
      </c>
      <c r="I1003" s="258">
        <f t="shared" si="47"/>
        <v>487</v>
      </c>
    </row>
    <row r="1004" spans="1:9" hidden="1" x14ac:dyDescent="0.2">
      <c r="A1004" s="418" t="str">
        <f t="shared" si="45"/>
        <v>4882017</v>
      </c>
      <c r="B1004" s="419" t="s">
        <v>865</v>
      </c>
      <c r="C1004" s="423" t="s">
        <v>1320</v>
      </c>
      <c r="D1004" s="419" t="s">
        <v>973</v>
      </c>
      <c r="E1004" s="419" t="s">
        <v>866</v>
      </c>
      <c r="F1004" s="317">
        <v>2017</v>
      </c>
      <c r="G1004" s="421">
        <v>22576714</v>
      </c>
      <c r="H1004" s="422">
        <f t="shared" si="46"/>
        <v>22577</v>
      </c>
      <c r="I1004" s="258">
        <f t="shared" si="47"/>
        <v>488</v>
      </c>
    </row>
    <row r="1005" spans="1:9" hidden="1" x14ac:dyDescent="0.2">
      <c r="A1005" s="418" t="str">
        <f t="shared" si="45"/>
        <v>4892017</v>
      </c>
      <c r="B1005" s="419" t="s">
        <v>865</v>
      </c>
      <c r="C1005" s="423" t="s">
        <v>1321</v>
      </c>
      <c r="D1005" s="419" t="s">
        <v>974</v>
      </c>
      <c r="E1005" s="419" t="s">
        <v>866</v>
      </c>
      <c r="F1005" s="317">
        <v>2017</v>
      </c>
      <c r="G1005" s="421">
        <v>2213271</v>
      </c>
      <c r="H1005" s="422">
        <f t="shared" si="46"/>
        <v>2213</v>
      </c>
      <c r="I1005" s="258">
        <f t="shared" si="47"/>
        <v>489</v>
      </c>
    </row>
    <row r="1006" spans="1:9" hidden="1" x14ac:dyDescent="0.2">
      <c r="A1006" s="418" t="str">
        <f t="shared" si="45"/>
        <v>5012017</v>
      </c>
      <c r="B1006" s="419" t="s">
        <v>865</v>
      </c>
      <c r="C1006" s="423" t="s">
        <v>1322</v>
      </c>
      <c r="D1006" s="419" t="s">
        <v>975</v>
      </c>
      <c r="E1006" s="419" t="s">
        <v>866</v>
      </c>
      <c r="F1006" s="317">
        <v>2017</v>
      </c>
      <c r="G1006" s="421">
        <v>883760</v>
      </c>
      <c r="H1006" s="422">
        <f t="shared" si="46"/>
        <v>884</v>
      </c>
      <c r="I1006" s="258">
        <f t="shared" si="47"/>
        <v>501</v>
      </c>
    </row>
    <row r="1007" spans="1:9" hidden="1" x14ac:dyDescent="0.2">
      <c r="A1007" s="418" t="str">
        <f t="shared" si="45"/>
        <v>5062017</v>
      </c>
      <c r="B1007" s="419" t="s">
        <v>865</v>
      </c>
      <c r="C1007" s="423" t="s">
        <v>1323</v>
      </c>
      <c r="D1007" s="419" t="s">
        <v>976</v>
      </c>
      <c r="E1007" s="419" t="s">
        <v>866</v>
      </c>
      <c r="F1007" s="317">
        <v>2017</v>
      </c>
      <c r="G1007" s="421">
        <v>3172548</v>
      </c>
      <c r="H1007" s="422">
        <f t="shared" si="46"/>
        <v>3173</v>
      </c>
      <c r="I1007" s="258">
        <f t="shared" si="47"/>
        <v>506</v>
      </c>
    </row>
    <row r="1008" spans="1:9" hidden="1" x14ac:dyDescent="0.2">
      <c r="A1008" s="418" t="str">
        <f t="shared" si="45"/>
        <v>5112017</v>
      </c>
      <c r="B1008" s="419" t="s">
        <v>865</v>
      </c>
      <c r="C1008" s="423" t="s">
        <v>1325</v>
      </c>
      <c r="D1008" s="419" t="s">
        <v>978</v>
      </c>
      <c r="E1008" s="419" t="s">
        <v>866</v>
      </c>
      <c r="F1008" s="317">
        <v>2017</v>
      </c>
      <c r="G1008" s="421">
        <v>7296444</v>
      </c>
      <c r="H1008" s="422">
        <f t="shared" si="46"/>
        <v>7296</v>
      </c>
      <c r="I1008" s="258">
        <f t="shared" si="47"/>
        <v>511</v>
      </c>
    </row>
    <row r="1009" spans="1:9" hidden="1" x14ac:dyDescent="0.2">
      <c r="A1009" s="418" t="str">
        <f t="shared" si="45"/>
        <v>5352017</v>
      </c>
      <c r="B1009" s="419" t="s">
        <v>865</v>
      </c>
      <c r="C1009" s="423" t="s">
        <v>1536</v>
      </c>
      <c r="D1009" s="419" t="s">
        <v>979</v>
      </c>
      <c r="E1009" s="419" t="s">
        <v>866</v>
      </c>
      <c r="F1009" s="317">
        <v>2017</v>
      </c>
      <c r="G1009" s="421">
        <v>73302</v>
      </c>
      <c r="H1009" s="422">
        <f t="shared" si="46"/>
        <v>73</v>
      </c>
      <c r="I1009" s="258">
        <f t="shared" si="47"/>
        <v>535</v>
      </c>
    </row>
    <row r="1010" spans="1:9" hidden="1" x14ac:dyDescent="0.2">
      <c r="A1010" s="418" t="str">
        <f t="shared" si="45"/>
        <v>5362017</v>
      </c>
      <c r="B1010" s="419" t="s">
        <v>865</v>
      </c>
      <c r="C1010" s="423" t="s">
        <v>1326</v>
      </c>
      <c r="D1010" s="419" t="s">
        <v>980</v>
      </c>
      <c r="E1010" s="419" t="s">
        <v>866</v>
      </c>
      <c r="F1010" s="317">
        <v>2017</v>
      </c>
      <c r="G1010" s="421">
        <v>313231</v>
      </c>
      <c r="H1010" s="422">
        <f t="shared" si="46"/>
        <v>313</v>
      </c>
      <c r="I1010" s="258">
        <f t="shared" si="47"/>
        <v>536</v>
      </c>
    </row>
    <row r="1011" spans="1:9" hidden="1" x14ac:dyDescent="0.2">
      <c r="A1011" s="418" t="str">
        <f t="shared" si="45"/>
        <v>5442017</v>
      </c>
      <c r="B1011" s="419" t="s">
        <v>865</v>
      </c>
      <c r="C1011" s="423" t="s">
        <v>1327</v>
      </c>
      <c r="D1011" s="419" t="s">
        <v>981</v>
      </c>
      <c r="E1011" s="419" t="s">
        <v>866</v>
      </c>
      <c r="F1011" s="317">
        <v>2017</v>
      </c>
      <c r="G1011" s="421">
        <v>17299394</v>
      </c>
      <c r="H1011" s="422">
        <f t="shared" si="46"/>
        <v>17299</v>
      </c>
      <c r="I1011" s="258">
        <f t="shared" si="47"/>
        <v>544</v>
      </c>
    </row>
    <row r="1012" spans="1:9" hidden="1" x14ac:dyDescent="0.2">
      <c r="A1012" s="418" t="str">
        <f t="shared" si="45"/>
        <v>5512017</v>
      </c>
      <c r="B1012" s="419" t="s">
        <v>865</v>
      </c>
      <c r="C1012" s="423" t="s">
        <v>1328</v>
      </c>
      <c r="D1012" s="419" t="s">
        <v>982</v>
      </c>
      <c r="E1012" s="419" t="s">
        <v>866</v>
      </c>
      <c r="F1012" s="317">
        <v>2017</v>
      </c>
      <c r="G1012" s="421">
        <v>129941082</v>
      </c>
      <c r="H1012" s="422">
        <f t="shared" si="46"/>
        <v>129941</v>
      </c>
      <c r="I1012" s="258">
        <f t="shared" si="47"/>
        <v>551</v>
      </c>
    </row>
    <row r="1013" spans="1:9" hidden="1" x14ac:dyDescent="0.2">
      <c r="A1013" s="418" t="str">
        <f t="shared" si="45"/>
        <v>5532017</v>
      </c>
      <c r="B1013" s="419" t="s">
        <v>865</v>
      </c>
      <c r="C1013" s="423" t="s">
        <v>1329</v>
      </c>
      <c r="D1013" s="419" t="s">
        <v>983</v>
      </c>
      <c r="E1013" s="419" t="s">
        <v>866</v>
      </c>
      <c r="F1013" s="317">
        <v>2017</v>
      </c>
      <c r="G1013" s="421">
        <v>19632994</v>
      </c>
      <c r="H1013" s="422">
        <f t="shared" si="46"/>
        <v>19633</v>
      </c>
      <c r="I1013" s="258">
        <f t="shared" si="47"/>
        <v>553</v>
      </c>
    </row>
    <row r="1014" spans="1:9" hidden="1" x14ac:dyDescent="0.2">
      <c r="A1014" s="418" t="str">
        <f t="shared" si="45"/>
        <v>5552017</v>
      </c>
      <c r="B1014" s="419" t="s">
        <v>865</v>
      </c>
      <c r="C1014" s="423" t="s">
        <v>1330</v>
      </c>
      <c r="D1014" s="419" t="s">
        <v>984</v>
      </c>
      <c r="E1014" s="419" t="s">
        <v>866</v>
      </c>
      <c r="F1014" s="317">
        <v>2017</v>
      </c>
      <c r="G1014" s="421">
        <v>61175864</v>
      </c>
      <c r="H1014" s="422">
        <f t="shared" si="46"/>
        <v>61176</v>
      </c>
      <c r="I1014" s="258">
        <f t="shared" si="47"/>
        <v>555</v>
      </c>
    </row>
    <row r="1015" spans="1:9" hidden="1" x14ac:dyDescent="0.2">
      <c r="A1015" s="418" t="str">
        <f t="shared" si="45"/>
        <v>5632017</v>
      </c>
      <c r="B1015" s="419" t="s">
        <v>865</v>
      </c>
      <c r="C1015" s="423" t="s">
        <v>1331</v>
      </c>
      <c r="D1015" s="419" t="s">
        <v>985</v>
      </c>
      <c r="E1015" s="419" t="s">
        <v>866</v>
      </c>
      <c r="F1015" s="317">
        <v>2017</v>
      </c>
      <c r="G1015" s="421">
        <v>18085718</v>
      </c>
      <c r="H1015" s="422">
        <f t="shared" si="46"/>
        <v>18086</v>
      </c>
      <c r="I1015" s="258">
        <f t="shared" si="47"/>
        <v>563</v>
      </c>
    </row>
    <row r="1016" spans="1:9" hidden="1" x14ac:dyDescent="0.2">
      <c r="A1016" s="418" t="str">
        <f t="shared" si="45"/>
        <v>5712017</v>
      </c>
      <c r="B1016" s="419" t="s">
        <v>865</v>
      </c>
      <c r="C1016" s="423" t="s">
        <v>1332</v>
      </c>
      <c r="D1016" s="419" t="s">
        <v>986</v>
      </c>
      <c r="E1016" s="419" t="s">
        <v>866</v>
      </c>
      <c r="F1016" s="317">
        <v>2017</v>
      </c>
      <c r="G1016" s="421">
        <v>22689520</v>
      </c>
      <c r="H1016" s="422">
        <f t="shared" si="46"/>
        <v>22690</v>
      </c>
      <c r="I1016" s="258">
        <f t="shared" si="47"/>
        <v>571</v>
      </c>
    </row>
    <row r="1017" spans="1:9" hidden="1" x14ac:dyDescent="0.2">
      <c r="A1017" s="418" t="str">
        <f t="shared" si="45"/>
        <v>5732017</v>
      </c>
      <c r="B1017" s="419" t="s">
        <v>865</v>
      </c>
      <c r="C1017" s="423" t="s">
        <v>1333</v>
      </c>
      <c r="D1017" s="419" t="s">
        <v>987</v>
      </c>
      <c r="E1017" s="419" t="s">
        <v>866</v>
      </c>
      <c r="F1017" s="317">
        <v>2017</v>
      </c>
      <c r="G1017" s="421">
        <v>1708827</v>
      </c>
      <c r="H1017" s="422">
        <f t="shared" si="46"/>
        <v>1709</v>
      </c>
      <c r="I1017" s="258">
        <f t="shared" si="47"/>
        <v>573</v>
      </c>
    </row>
    <row r="1018" spans="1:9" hidden="1" x14ac:dyDescent="0.2">
      <c r="A1018" s="418" t="str">
        <f t="shared" si="45"/>
        <v>5812017</v>
      </c>
      <c r="B1018" s="419" t="s">
        <v>865</v>
      </c>
      <c r="C1018" s="423" t="s">
        <v>1334</v>
      </c>
      <c r="D1018" s="419" t="s">
        <v>988</v>
      </c>
      <c r="E1018" s="419" t="s">
        <v>866</v>
      </c>
      <c r="F1018" s="317">
        <v>2017</v>
      </c>
      <c r="G1018" s="421">
        <v>88964287</v>
      </c>
      <c r="H1018" s="422">
        <f t="shared" si="46"/>
        <v>88964</v>
      </c>
      <c r="I1018" s="258">
        <f t="shared" si="47"/>
        <v>581</v>
      </c>
    </row>
    <row r="1019" spans="1:9" hidden="1" x14ac:dyDescent="0.2">
      <c r="A1019" s="418" t="str">
        <f t="shared" si="45"/>
        <v>6012017</v>
      </c>
      <c r="B1019" s="419" t="s">
        <v>865</v>
      </c>
      <c r="C1019" s="423" t="s">
        <v>1335</v>
      </c>
      <c r="D1019" s="419" t="s">
        <v>989</v>
      </c>
      <c r="E1019" s="419" t="s">
        <v>866</v>
      </c>
      <c r="F1019" s="317">
        <v>2017</v>
      </c>
      <c r="G1019" s="421">
        <v>31883404</v>
      </c>
      <c r="H1019" s="422">
        <f t="shared" si="46"/>
        <v>31883</v>
      </c>
      <c r="I1019" s="258">
        <f t="shared" si="47"/>
        <v>601</v>
      </c>
    </row>
    <row r="1020" spans="1:9" hidden="1" x14ac:dyDescent="0.2">
      <c r="A1020" s="418" t="str">
        <f t="shared" si="45"/>
        <v>6032017</v>
      </c>
      <c r="B1020" s="419" t="s">
        <v>865</v>
      </c>
      <c r="C1020" s="423" t="s">
        <v>1336</v>
      </c>
      <c r="D1020" s="419" t="s">
        <v>990</v>
      </c>
      <c r="E1020" s="419" t="s">
        <v>866</v>
      </c>
      <c r="F1020" s="317">
        <v>2017</v>
      </c>
      <c r="G1020" s="421">
        <v>8221337</v>
      </c>
      <c r="H1020" s="422">
        <f t="shared" si="46"/>
        <v>8221</v>
      </c>
      <c r="I1020" s="258">
        <f t="shared" si="47"/>
        <v>603</v>
      </c>
    </row>
    <row r="1021" spans="1:9" hidden="1" x14ac:dyDescent="0.2">
      <c r="A1021" s="418" t="str">
        <f t="shared" si="45"/>
        <v>6052017</v>
      </c>
      <c r="B1021" s="419" t="s">
        <v>865</v>
      </c>
      <c r="C1021" s="423" t="s">
        <v>1337</v>
      </c>
      <c r="D1021" s="419" t="s">
        <v>991</v>
      </c>
      <c r="E1021" s="419" t="s">
        <v>866</v>
      </c>
      <c r="F1021" s="317">
        <v>2017</v>
      </c>
      <c r="G1021" s="421">
        <v>789849</v>
      </c>
      <c r="H1021" s="422">
        <f t="shared" si="46"/>
        <v>790</v>
      </c>
      <c r="I1021" s="258">
        <f t="shared" si="47"/>
        <v>605</v>
      </c>
    </row>
    <row r="1022" spans="1:9" hidden="1" x14ac:dyDescent="0.2">
      <c r="A1022" s="418" t="str">
        <f t="shared" si="45"/>
        <v>6072017</v>
      </c>
      <c r="B1022" s="419" t="s">
        <v>865</v>
      </c>
      <c r="C1022" s="423" t="s">
        <v>1338</v>
      </c>
      <c r="D1022" s="419" t="s">
        <v>992</v>
      </c>
      <c r="E1022" s="419" t="s">
        <v>866</v>
      </c>
      <c r="F1022" s="317">
        <v>2017</v>
      </c>
      <c r="G1022" s="421">
        <v>1909725</v>
      </c>
      <c r="H1022" s="422">
        <f t="shared" si="46"/>
        <v>1910</v>
      </c>
      <c r="I1022" s="258">
        <f t="shared" si="47"/>
        <v>607</v>
      </c>
    </row>
    <row r="1023" spans="1:9" hidden="1" x14ac:dyDescent="0.2">
      <c r="A1023" s="418" t="str">
        <f t="shared" si="45"/>
        <v>6082017</v>
      </c>
      <c r="B1023" s="419" t="s">
        <v>865</v>
      </c>
      <c r="C1023" s="423" t="s">
        <v>1339</v>
      </c>
      <c r="D1023" s="419" t="s">
        <v>993</v>
      </c>
      <c r="E1023" s="419" t="s">
        <v>866</v>
      </c>
      <c r="F1023" s="317">
        <v>2017</v>
      </c>
      <c r="G1023" s="421">
        <v>52514343</v>
      </c>
      <c r="H1023" s="422">
        <f t="shared" si="46"/>
        <v>52514</v>
      </c>
      <c r="I1023" s="258">
        <f t="shared" si="47"/>
        <v>608</v>
      </c>
    </row>
    <row r="1024" spans="1:9" hidden="1" x14ac:dyDescent="0.2">
      <c r="A1024" s="418" t="str">
        <f t="shared" si="45"/>
        <v>6092017</v>
      </c>
      <c r="B1024" s="419" t="s">
        <v>865</v>
      </c>
      <c r="C1024" s="423" t="s">
        <v>1340</v>
      </c>
      <c r="D1024" s="419" t="s">
        <v>994</v>
      </c>
      <c r="E1024" s="419" t="s">
        <v>866</v>
      </c>
      <c r="F1024" s="317">
        <v>2017</v>
      </c>
      <c r="G1024" s="421">
        <v>87877960</v>
      </c>
      <c r="H1024" s="422">
        <f t="shared" si="46"/>
        <v>87878</v>
      </c>
      <c r="I1024" s="258">
        <f t="shared" si="47"/>
        <v>609</v>
      </c>
    </row>
    <row r="1025" spans="1:9" hidden="1" x14ac:dyDescent="0.2">
      <c r="A1025" s="418" t="str">
        <f t="shared" si="45"/>
        <v>6112017</v>
      </c>
      <c r="B1025" s="419" t="s">
        <v>865</v>
      </c>
      <c r="C1025" s="423" t="s">
        <v>1341</v>
      </c>
      <c r="D1025" s="419" t="s">
        <v>995</v>
      </c>
      <c r="E1025" s="419" t="s">
        <v>866</v>
      </c>
      <c r="F1025" s="317">
        <v>2017</v>
      </c>
      <c r="G1025" s="421">
        <v>1225398</v>
      </c>
      <c r="H1025" s="422">
        <f t="shared" si="46"/>
        <v>1225</v>
      </c>
      <c r="I1025" s="258">
        <f t="shared" si="47"/>
        <v>611</v>
      </c>
    </row>
    <row r="1026" spans="1:9" hidden="1" x14ac:dyDescent="0.2">
      <c r="A1026" s="418" t="str">
        <f t="shared" ref="A1026:A1089" si="48">+VALUE(C1026)&amp;F1026</f>
        <v>6172017</v>
      </c>
      <c r="B1026" s="419" t="s">
        <v>865</v>
      </c>
      <c r="C1026" s="423" t="s">
        <v>1342</v>
      </c>
      <c r="D1026" s="419" t="s">
        <v>996</v>
      </c>
      <c r="E1026" s="419" t="s">
        <v>866</v>
      </c>
      <c r="F1026" s="317">
        <v>2017</v>
      </c>
      <c r="G1026" s="421">
        <v>14156593</v>
      </c>
      <c r="H1026" s="422">
        <f t="shared" si="46"/>
        <v>14157</v>
      </c>
      <c r="I1026" s="258">
        <f t="shared" si="47"/>
        <v>617</v>
      </c>
    </row>
    <row r="1027" spans="1:9" hidden="1" x14ac:dyDescent="0.2">
      <c r="A1027" s="418" t="str">
        <f t="shared" si="48"/>
        <v>6252017</v>
      </c>
      <c r="B1027" s="419" t="s">
        <v>865</v>
      </c>
      <c r="C1027" s="423" t="s">
        <v>1343</v>
      </c>
      <c r="D1027" s="419" t="s">
        <v>997</v>
      </c>
      <c r="E1027" s="419" t="s">
        <v>866</v>
      </c>
      <c r="F1027" s="317">
        <v>2017</v>
      </c>
      <c r="G1027" s="421">
        <v>4666217</v>
      </c>
      <c r="H1027" s="422">
        <f t="shared" ref="H1027:H1090" si="49">+IF(E1027="PAY",ROUND(G1027/1000,0),G1027)</f>
        <v>4666</v>
      </c>
      <c r="I1027" s="258">
        <f t="shared" ref="I1027:I1090" si="50">+VALUE(C1027)</f>
        <v>625</v>
      </c>
    </row>
    <row r="1028" spans="1:9" hidden="1" x14ac:dyDescent="0.2">
      <c r="A1028" s="418" t="str">
        <f t="shared" si="48"/>
        <v>6432017</v>
      </c>
      <c r="B1028" s="419" t="s">
        <v>865</v>
      </c>
      <c r="C1028" s="423" t="s">
        <v>1344</v>
      </c>
      <c r="D1028" s="419" t="s">
        <v>998</v>
      </c>
      <c r="E1028" s="419" t="s">
        <v>866</v>
      </c>
      <c r="F1028" s="317">
        <v>2017</v>
      </c>
      <c r="G1028" s="421">
        <v>4823243</v>
      </c>
      <c r="H1028" s="422">
        <f t="shared" si="49"/>
        <v>4823</v>
      </c>
      <c r="I1028" s="258">
        <f t="shared" si="50"/>
        <v>643</v>
      </c>
    </row>
    <row r="1029" spans="1:9" hidden="1" x14ac:dyDescent="0.2">
      <c r="A1029" s="418" t="str">
        <f t="shared" si="48"/>
        <v>6452017</v>
      </c>
      <c r="B1029" s="419" t="s">
        <v>865</v>
      </c>
      <c r="C1029" s="423" t="s">
        <v>1345</v>
      </c>
      <c r="D1029" s="419" t="s">
        <v>999</v>
      </c>
      <c r="E1029" s="419" t="s">
        <v>866</v>
      </c>
      <c r="F1029" s="317">
        <v>2017</v>
      </c>
      <c r="G1029" s="421">
        <v>18636692</v>
      </c>
      <c r="H1029" s="422">
        <f t="shared" si="49"/>
        <v>18637</v>
      </c>
      <c r="I1029" s="258">
        <f t="shared" si="50"/>
        <v>645</v>
      </c>
    </row>
    <row r="1030" spans="1:9" hidden="1" x14ac:dyDescent="0.2">
      <c r="A1030" s="418" t="str">
        <f t="shared" si="48"/>
        <v>6462017</v>
      </c>
      <c r="B1030" s="419" t="s">
        <v>865</v>
      </c>
      <c r="C1030" s="423" t="s">
        <v>1346</v>
      </c>
      <c r="D1030" s="419" t="s">
        <v>1000</v>
      </c>
      <c r="E1030" s="419" t="s">
        <v>866</v>
      </c>
      <c r="F1030" s="317">
        <v>2017</v>
      </c>
      <c r="G1030" s="421">
        <v>5201022</v>
      </c>
      <c r="H1030" s="422">
        <f t="shared" si="49"/>
        <v>5201</v>
      </c>
      <c r="I1030" s="258">
        <f t="shared" si="50"/>
        <v>646</v>
      </c>
    </row>
    <row r="1031" spans="1:9" hidden="1" x14ac:dyDescent="0.2">
      <c r="A1031" s="418" t="str">
        <f t="shared" si="48"/>
        <v>6472017</v>
      </c>
      <c r="B1031" s="419" t="s">
        <v>865</v>
      </c>
      <c r="C1031" s="423" t="s">
        <v>1347</v>
      </c>
      <c r="D1031" s="419" t="s">
        <v>1001</v>
      </c>
      <c r="E1031" s="419" t="s">
        <v>866</v>
      </c>
      <c r="F1031" s="317">
        <v>2017</v>
      </c>
      <c r="G1031" s="421">
        <v>10016796</v>
      </c>
      <c r="H1031" s="422">
        <f t="shared" si="49"/>
        <v>10017</v>
      </c>
      <c r="I1031" s="258">
        <f t="shared" si="50"/>
        <v>647</v>
      </c>
    </row>
    <row r="1032" spans="1:9" hidden="1" x14ac:dyDescent="0.2">
      <c r="A1032" s="418" t="str">
        <f t="shared" si="48"/>
        <v>6482017</v>
      </c>
      <c r="B1032" s="419" t="s">
        <v>865</v>
      </c>
      <c r="C1032" s="423" t="s">
        <v>1348</v>
      </c>
      <c r="D1032" s="419" t="s">
        <v>1002</v>
      </c>
      <c r="E1032" s="419" t="s">
        <v>866</v>
      </c>
      <c r="F1032" s="317">
        <v>2017</v>
      </c>
      <c r="G1032" s="421">
        <v>15305982</v>
      </c>
      <c r="H1032" s="422">
        <f t="shared" si="49"/>
        <v>15306</v>
      </c>
      <c r="I1032" s="258">
        <f t="shared" si="50"/>
        <v>648</v>
      </c>
    </row>
    <row r="1033" spans="1:9" hidden="1" x14ac:dyDescent="0.2">
      <c r="A1033" s="418" t="str">
        <f t="shared" si="48"/>
        <v>6492017</v>
      </c>
      <c r="B1033" s="419" t="s">
        <v>865</v>
      </c>
      <c r="C1033" s="423" t="s">
        <v>1349</v>
      </c>
      <c r="D1033" s="419" t="s">
        <v>1003</v>
      </c>
      <c r="E1033" s="419" t="s">
        <v>866</v>
      </c>
      <c r="F1033" s="317">
        <v>2017</v>
      </c>
      <c r="G1033" s="421">
        <v>6371410</v>
      </c>
      <c r="H1033" s="422">
        <f t="shared" si="49"/>
        <v>6371</v>
      </c>
      <c r="I1033" s="258">
        <f t="shared" si="50"/>
        <v>649</v>
      </c>
    </row>
    <row r="1034" spans="1:9" hidden="1" x14ac:dyDescent="0.2">
      <c r="A1034" s="418" t="str">
        <f t="shared" si="48"/>
        <v>6512017</v>
      </c>
      <c r="B1034" s="419" t="s">
        <v>865</v>
      </c>
      <c r="C1034" s="423" t="s">
        <v>1350</v>
      </c>
      <c r="D1034" s="419" t="s">
        <v>1004</v>
      </c>
      <c r="E1034" s="419" t="s">
        <v>866</v>
      </c>
      <c r="F1034" s="317">
        <v>2017</v>
      </c>
      <c r="G1034" s="421">
        <v>35697091</v>
      </c>
      <c r="H1034" s="422">
        <f t="shared" si="49"/>
        <v>35697</v>
      </c>
      <c r="I1034" s="258">
        <f t="shared" si="50"/>
        <v>651</v>
      </c>
    </row>
    <row r="1035" spans="1:9" hidden="1" x14ac:dyDescent="0.2">
      <c r="A1035" s="418" t="str">
        <f t="shared" si="48"/>
        <v>6522017</v>
      </c>
      <c r="B1035" s="419" t="s">
        <v>865</v>
      </c>
      <c r="C1035" s="423" t="s">
        <v>1351</v>
      </c>
      <c r="D1035" s="419" t="s">
        <v>1005</v>
      </c>
      <c r="E1035" s="419" t="s">
        <v>866</v>
      </c>
      <c r="F1035" s="317">
        <v>2017</v>
      </c>
      <c r="G1035" s="421">
        <v>42431386</v>
      </c>
      <c r="H1035" s="422">
        <f t="shared" si="49"/>
        <v>42431</v>
      </c>
      <c r="I1035" s="258">
        <f t="shared" si="50"/>
        <v>652</v>
      </c>
    </row>
    <row r="1036" spans="1:9" hidden="1" x14ac:dyDescent="0.2">
      <c r="A1036" s="418" t="str">
        <f t="shared" si="48"/>
        <v>6532017</v>
      </c>
      <c r="B1036" s="419" t="s">
        <v>865</v>
      </c>
      <c r="C1036" s="423" t="s">
        <v>1352</v>
      </c>
      <c r="D1036" s="419" t="s">
        <v>1006</v>
      </c>
      <c r="E1036" s="419" t="s">
        <v>866</v>
      </c>
      <c r="F1036" s="317">
        <v>2017</v>
      </c>
      <c r="G1036" s="421">
        <v>21772929</v>
      </c>
      <c r="H1036" s="422">
        <f t="shared" si="49"/>
        <v>21773</v>
      </c>
      <c r="I1036" s="258">
        <f t="shared" si="50"/>
        <v>653</v>
      </c>
    </row>
    <row r="1037" spans="1:9" hidden="1" x14ac:dyDescent="0.2">
      <c r="A1037" s="418" t="str">
        <f t="shared" si="48"/>
        <v>6542017</v>
      </c>
      <c r="B1037" s="419" t="s">
        <v>865</v>
      </c>
      <c r="C1037" s="423" t="s">
        <v>1353</v>
      </c>
      <c r="D1037" s="419" t="s">
        <v>1007</v>
      </c>
      <c r="E1037" s="419" t="s">
        <v>866</v>
      </c>
      <c r="F1037" s="317">
        <v>2017</v>
      </c>
      <c r="G1037" s="421">
        <v>24842040</v>
      </c>
      <c r="H1037" s="422">
        <f t="shared" si="49"/>
        <v>24842</v>
      </c>
      <c r="I1037" s="258">
        <f t="shared" si="50"/>
        <v>654</v>
      </c>
    </row>
    <row r="1038" spans="1:9" hidden="1" x14ac:dyDescent="0.2">
      <c r="A1038" s="418" t="str">
        <f t="shared" si="48"/>
        <v>6552017</v>
      </c>
      <c r="B1038" s="419" t="s">
        <v>865</v>
      </c>
      <c r="C1038" s="423" t="s">
        <v>1354</v>
      </c>
      <c r="D1038" s="419" t="s">
        <v>1008</v>
      </c>
      <c r="E1038" s="419" t="s">
        <v>866</v>
      </c>
      <c r="F1038" s="317">
        <v>2017</v>
      </c>
      <c r="G1038" s="421">
        <v>11006726</v>
      </c>
      <c r="H1038" s="422">
        <f t="shared" si="49"/>
        <v>11007</v>
      </c>
      <c r="I1038" s="258">
        <f t="shared" si="50"/>
        <v>655</v>
      </c>
    </row>
    <row r="1039" spans="1:9" hidden="1" x14ac:dyDescent="0.2">
      <c r="A1039" s="418" t="str">
        <f t="shared" si="48"/>
        <v>6562017</v>
      </c>
      <c r="B1039" s="419" t="s">
        <v>865</v>
      </c>
      <c r="C1039" s="423" t="s">
        <v>1355</v>
      </c>
      <c r="D1039" s="419" t="s">
        <v>1009</v>
      </c>
      <c r="E1039" s="419" t="s">
        <v>866</v>
      </c>
      <c r="F1039" s="317">
        <v>2017</v>
      </c>
      <c r="G1039" s="421">
        <v>14544463</v>
      </c>
      <c r="H1039" s="422">
        <f t="shared" si="49"/>
        <v>14544</v>
      </c>
      <c r="I1039" s="258">
        <f t="shared" si="50"/>
        <v>656</v>
      </c>
    </row>
    <row r="1040" spans="1:9" hidden="1" x14ac:dyDescent="0.2">
      <c r="A1040" s="418" t="str">
        <f t="shared" si="48"/>
        <v>6572017</v>
      </c>
      <c r="B1040" s="419" t="s">
        <v>865</v>
      </c>
      <c r="C1040" s="423" t="s">
        <v>1356</v>
      </c>
      <c r="D1040" s="419" t="s">
        <v>1010</v>
      </c>
      <c r="E1040" s="419" t="s">
        <v>866</v>
      </c>
      <c r="F1040" s="317">
        <v>2017</v>
      </c>
      <c r="G1040" s="421">
        <v>973215</v>
      </c>
      <c r="H1040" s="422">
        <f t="shared" si="49"/>
        <v>973</v>
      </c>
      <c r="I1040" s="258">
        <f t="shared" si="50"/>
        <v>657</v>
      </c>
    </row>
    <row r="1041" spans="1:9" hidden="1" x14ac:dyDescent="0.2">
      <c r="A1041" s="418" t="str">
        <f t="shared" si="48"/>
        <v>6582017</v>
      </c>
      <c r="B1041" s="419" t="s">
        <v>865</v>
      </c>
      <c r="C1041" s="423" t="s">
        <v>1357</v>
      </c>
      <c r="D1041" s="419" t="s">
        <v>1011</v>
      </c>
      <c r="E1041" s="419" t="s">
        <v>866</v>
      </c>
      <c r="F1041" s="317">
        <v>2017</v>
      </c>
      <c r="G1041" s="421">
        <v>7333784</v>
      </c>
      <c r="H1041" s="422">
        <f t="shared" si="49"/>
        <v>7334</v>
      </c>
      <c r="I1041" s="258">
        <f t="shared" si="50"/>
        <v>658</v>
      </c>
    </row>
    <row r="1042" spans="1:9" hidden="1" x14ac:dyDescent="0.2">
      <c r="A1042" s="418" t="str">
        <f t="shared" si="48"/>
        <v>6592017</v>
      </c>
      <c r="B1042" s="419" t="s">
        <v>865</v>
      </c>
      <c r="C1042" s="423" t="s">
        <v>1358</v>
      </c>
      <c r="D1042" s="419" t="s">
        <v>1012</v>
      </c>
      <c r="E1042" s="419" t="s">
        <v>866</v>
      </c>
      <c r="F1042" s="317">
        <v>2017</v>
      </c>
      <c r="G1042" s="421">
        <v>6667232</v>
      </c>
      <c r="H1042" s="422">
        <f t="shared" si="49"/>
        <v>6667</v>
      </c>
      <c r="I1042" s="258">
        <f t="shared" si="50"/>
        <v>659</v>
      </c>
    </row>
    <row r="1043" spans="1:9" hidden="1" x14ac:dyDescent="0.2">
      <c r="A1043" s="418" t="str">
        <f t="shared" si="48"/>
        <v>6602017</v>
      </c>
      <c r="B1043" s="419" t="s">
        <v>865</v>
      </c>
      <c r="C1043" s="423" t="s">
        <v>1359</v>
      </c>
      <c r="D1043" s="419" t="s">
        <v>1013</v>
      </c>
      <c r="E1043" s="419" t="s">
        <v>866</v>
      </c>
      <c r="F1043" s="317">
        <v>2017</v>
      </c>
      <c r="G1043" s="421">
        <v>38877708</v>
      </c>
      <c r="H1043" s="422">
        <f t="shared" si="49"/>
        <v>38878</v>
      </c>
      <c r="I1043" s="258">
        <f t="shared" si="50"/>
        <v>660</v>
      </c>
    </row>
    <row r="1044" spans="1:9" hidden="1" x14ac:dyDescent="0.2">
      <c r="A1044" s="418" t="str">
        <f t="shared" si="48"/>
        <v>6612017</v>
      </c>
      <c r="B1044" s="419" t="s">
        <v>865</v>
      </c>
      <c r="C1044" s="423" t="s">
        <v>1360</v>
      </c>
      <c r="D1044" s="419" t="s">
        <v>1014</v>
      </c>
      <c r="E1044" s="419" t="s">
        <v>866</v>
      </c>
      <c r="F1044" s="317">
        <v>2017</v>
      </c>
      <c r="G1044" s="421">
        <v>113228419</v>
      </c>
      <c r="H1044" s="422">
        <f t="shared" si="49"/>
        <v>113228</v>
      </c>
      <c r="I1044" s="258">
        <f t="shared" si="50"/>
        <v>661</v>
      </c>
    </row>
    <row r="1045" spans="1:9" hidden="1" x14ac:dyDescent="0.2">
      <c r="A1045" s="418" t="str">
        <f t="shared" si="48"/>
        <v>6622017</v>
      </c>
      <c r="B1045" s="419" t="s">
        <v>865</v>
      </c>
      <c r="C1045" s="423" t="s">
        <v>1361</v>
      </c>
      <c r="D1045" s="419" t="s">
        <v>1015</v>
      </c>
      <c r="E1045" s="419" t="s">
        <v>866</v>
      </c>
      <c r="F1045" s="317">
        <v>2017</v>
      </c>
      <c r="G1045" s="421">
        <v>6366222</v>
      </c>
      <c r="H1045" s="422">
        <f t="shared" si="49"/>
        <v>6366</v>
      </c>
      <c r="I1045" s="258">
        <f t="shared" si="50"/>
        <v>662</v>
      </c>
    </row>
    <row r="1046" spans="1:9" hidden="1" x14ac:dyDescent="0.2">
      <c r="A1046" s="418" t="str">
        <f t="shared" si="48"/>
        <v>6632017</v>
      </c>
      <c r="B1046" s="419" t="s">
        <v>865</v>
      </c>
      <c r="C1046" s="423" t="s">
        <v>1362</v>
      </c>
      <c r="D1046" s="419" t="s">
        <v>1016</v>
      </c>
      <c r="E1046" s="419" t="s">
        <v>866</v>
      </c>
      <c r="F1046" s="317">
        <v>2017</v>
      </c>
      <c r="G1046" s="421">
        <v>110503284</v>
      </c>
      <c r="H1046" s="422">
        <f t="shared" si="49"/>
        <v>110503</v>
      </c>
      <c r="I1046" s="258">
        <f t="shared" si="50"/>
        <v>663</v>
      </c>
    </row>
    <row r="1047" spans="1:9" hidden="1" x14ac:dyDescent="0.2">
      <c r="A1047" s="418" t="str">
        <f t="shared" si="48"/>
        <v>6642017</v>
      </c>
      <c r="B1047" s="419" t="s">
        <v>865</v>
      </c>
      <c r="C1047" s="423" t="s">
        <v>1363</v>
      </c>
      <c r="D1047" s="419" t="s">
        <v>1017</v>
      </c>
      <c r="E1047" s="419" t="s">
        <v>866</v>
      </c>
      <c r="F1047" s="317">
        <v>2017</v>
      </c>
      <c r="G1047" s="421">
        <v>93639013</v>
      </c>
      <c r="H1047" s="422">
        <f t="shared" si="49"/>
        <v>93639</v>
      </c>
      <c r="I1047" s="258">
        <f t="shared" si="50"/>
        <v>664</v>
      </c>
    </row>
    <row r="1048" spans="1:9" hidden="1" x14ac:dyDescent="0.2">
      <c r="A1048" s="418" t="str">
        <f t="shared" si="48"/>
        <v>6652017</v>
      </c>
      <c r="B1048" s="419" t="s">
        <v>865</v>
      </c>
      <c r="C1048" s="423" t="s">
        <v>1364</v>
      </c>
      <c r="D1048" s="419" t="s">
        <v>1018</v>
      </c>
      <c r="E1048" s="419" t="s">
        <v>866</v>
      </c>
      <c r="F1048" s="317">
        <v>2017</v>
      </c>
      <c r="G1048" s="421">
        <v>15390606</v>
      </c>
      <c r="H1048" s="422">
        <f t="shared" si="49"/>
        <v>15391</v>
      </c>
      <c r="I1048" s="258">
        <f t="shared" si="50"/>
        <v>665</v>
      </c>
    </row>
    <row r="1049" spans="1:9" hidden="1" x14ac:dyDescent="0.2">
      <c r="A1049" s="418" t="str">
        <f t="shared" si="48"/>
        <v>6662017</v>
      </c>
      <c r="B1049" s="419" t="s">
        <v>865</v>
      </c>
      <c r="C1049" s="423" t="s">
        <v>1365</v>
      </c>
      <c r="D1049" s="419" t="s">
        <v>1019</v>
      </c>
      <c r="E1049" s="419" t="s">
        <v>866</v>
      </c>
      <c r="F1049" s="317">
        <v>2017</v>
      </c>
      <c r="G1049" s="421">
        <v>3435298</v>
      </c>
      <c r="H1049" s="422">
        <f t="shared" si="49"/>
        <v>3435</v>
      </c>
      <c r="I1049" s="258">
        <f t="shared" si="50"/>
        <v>666</v>
      </c>
    </row>
    <row r="1050" spans="1:9" hidden="1" x14ac:dyDescent="0.2">
      <c r="A1050" s="418" t="str">
        <f t="shared" si="48"/>
        <v>6672017</v>
      </c>
      <c r="B1050" s="419" t="s">
        <v>865</v>
      </c>
      <c r="C1050" s="423" t="s">
        <v>1366</v>
      </c>
      <c r="D1050" s="419" t="s">
        <v>1020</v>
      </c>
      <c r="E1050" s="419" t="s">
        <v>866</v>
      </c>
      <c r="F1050" s="317">
        <v>2017</v>
      </c>
      <c r="G1050" s="421">
        <v>2496500</v>
      </c>
      <c r="H1050" s="422">
        <f t="shared" si="49"/>
        <v>2497</v>
      </c>
      <c r="I1050" s="258">
        <f t="shared" si="50"/>
        <v>667</v>
      </c>
    </row>
    <row r="1051" spans="1:9" hidden="1" x14ac:dyDescent="0.2">
      <c r="A1051" s="418" t="str">
        <f t="shared" si="48"/>
        <v>6682017</v>
      </c>
      <c r="B1051" s="419" t="s">
        <v>865</v>
      </c>
      <c r="C1051" s="423" t="s">
        <v>1367</v>
      </c>
      <c r="D1051" s="419" t="s">
        <v>1021</v>
      </c>
      <c r="E1051" s="419" t="s">
        <v>866</v>
      </c>
      <c r="F1051" s="317">
        <v>2017</v>
      </c>
      <c r="G1051" s="421">
        <v>4946201</v>
      </c>
      <c r="H1051" s="422">
        <f t="shared" si="49"/>
        <v>4946</v>
      </c>
      <c r="I1051" s="258">
        <f t="shared" si="50"/>
        <v>668</v>
      </c>
    </row>
    <row r="1052" spans="1:9" hidden="1" x14ac:dyDescent="0.2">
      <c r="A1052" s="418" t="str">
        <f t="shared" si="48"/>
        <v>6692017</v>
      </c>
      <c r="B1052" s="419" t="s">
        <v>865</v>
      </c>
      <c r="C1052" s="423" t="s">
        <v>1368</v>
      </c>
      <c r="D1052" s="419" t="s">
        <v>1022</v>
      </c>
      <c r="E1052" s="419" t="s">
        <v>866</v>
      </c>
      <c r="F1052" s="317">
        <v>2017</v>
      </c>
      <c r="G1052" s="421">
        <v>551676</v>
      </c>
      <c r="H1052" s="422">
        <f t="shared" si="49"/>
        <v>552</v>
      </c>
      <c r="I1052" s="258">
        <f t="shared" si="50"/>
        <v>669</v>
      </c>
    </row>
    <row r="1053" spans="1:9" hidden="1" x14ac:dyDescent="0.2">
      <c r="A1053" s="418" t="str">
        <f t="shared" si="48"/>
        <v>6702017</v>
      </c>
      <c r="B1053" s="419" t="s">
        <v>865</v>
      </c>
      <c r="C1053" s="423" t="s">
        <v>1369</v>
      </c>
      <c r="D1053" s="419" t="s">
        <v>1023</v>
      </c>
      <c r="E1053" s="419" t="s">
        <v>866</v>
      </c>
      <c r="F1053" s="317">
        <v>2017</v>
      </c>
      <c r="G1053" s="421">
        <v>5728596</v>
      </c>
      <c r="H1053" s="422">
        <f t="shared" si="49"/>
        <v>5729</v>
      </c>
      <c r="I1053" s="258">
        <f t="shared" si="50"/>
        <v>670</v>
      </c>
    </row>
    <row r="1054" spans="1:9" hidden="1" x14ac:dyDescent="0.2">
      <c r="A1054" s="418" t="str">
        <f t="shared" si="48"/>
        <v>6732017</v>
      </c>
      <c r="B1054" s="419" t="s">
        <v>865</v>
      </c>
      <c r="C1054" s="423" t="s">
        <v>1370</v>
      </c>
      <c r="D1054" s="419" t="s">
        <v>1024</v>
      </c>
      <c r="E1054" s="419" t="s">
        <v>866</v>
      </c>
      <c r="F1054" s="317">
        <v>2017</v>
      </c>
      <c r="G1054" s="421">
        <v>2968546</v>
      </c>
      <c r="H1054" s="422">
        <f t="shared" si="49"/>
        <v>2969</v>
      </c>
      <c r="I1054" s="258">
        <f t="shared" si="50"/>
        <v>673</v>
      </c>
    </row>
    <row r="1055" spans="1:9" hidden="1" x14ac:dyDescent="0.2">
      <c r="A1055" s="418" t="str">
        <f t="shared" si="48"/>
        <v>6742017</v>
      </c>
      <c r="B1055" s="419" t="s">
        <v>865</v>
      </c>
      <c r="C1055" s="423" t="s">
        <v>1371</v>
      </c>
      <c r="D1055" s="419" t="s">
        <v>1025</v>
      </c>
      <c r="E1055" s="419" t="s">
        <v>866</v>
      </c>
      <c r="F1055" s="317">
        <v>2017</v>
      </c>
      <c r="G1055" s="421">
        <v>1836926</v>
      </c>
      <c r="H1055" s="422">
        <f t="shared" si="49"/>
        <v>1837</v>
      </c>
      <c r="I1055" s="258">
        <f t="shared" si="50"/>
        <v>674</v>
      </c>
    </row>
    <row r="1056" spans="1:9" hidden="1" x14ac:dyDescent="0.2">
      <c r="A1056" s="418" t="str">
        <f t="shared" si="48"/>
        <v>6752017</v>
      </c>
      <c r="B1056" s="419" t="s">
        <v>865</v>
      </c>
      <c r="C1056" s="423" t="s">
        <v>1372</v>
      </c>
      <c r="D1056" s="419" t="s">
        <v>1026</v>
      </c>
      <c r="E1056" s="419" t="s">
        <v>866</v>
      </c>
      <c r="F1056" s="317">
        <v>2017</v>
      </c>
      <c r="G1056" s="421">
        <v>77689027</v>
      </c>
      <c r="H1056" s="422">
        <f t="shared" si="49"/>
        <v>77689</v>
      </c>
      <c r="I1056" s="258">
        <f t="shared" si="50"/>
        <v>675</v>
      </c>
    </row>
    <row r="1057" spans="1:9" hidden="1" x14ac:dyDescent="0.2">
      <c r="A1057" s="418" t="str">
        <f t="shared" si="48"/>
        <v>6762017</v>
      </c>
      <c r="B1057" s="419" t="s">
        <v>865</v>
      </c>
      <c r="C1057" s="423" t="s">
        <v>1373</v>
      </c>
      <c r="D1057" s="419" t="s">
        <v>1027</v>
      </c>
      <c r="E1057" s="419" t="s">
        <v>866</v>
      </c>
      <c r="F1057" s="317">
        <v>2017</v>
      </c>
      <c r="G1057" s="421">
        <v>5794212</v>
      </c>
      <c r="H1057" s="422">
        <f t="shared" si="49"/>
        <v>5794</v>
      </c>
      <c r="I1057" s="258">
        <f t="shared" si="50"/>
        <v>676</v>
      </c>
    </row>
    <row r="1058" spans="1:9" hidden="1" x14ac:dyDescent="0.2">
      <c r="A1058" s="418" t="str">
        <f t="shared" si="48"/>
        <v>6772017</v>
      </c>
      <c r="B1058" s="419" t="s">
        <v>865</v>
      </c>
      <c r="C1058" s="423" t="s">
        <v>1374</v>
      </c>
      <c r="D1058" s="419" t="s">
        <v>1028</v>
      </c>
      <c r="E1058" s="419" t="s">
        <v>866</v>
      </c>
      <c r="F1058" s="317">
        <v>2017</v>
      </c>
      <c r="G1058" s="421">
        <v>19734965</v>
      </c>
      <c r="H1058" s="422">
        <f t="shared" si="49"/>
        <v>19735</v>
      </c>
      <c r="I1058" s="258">
        <f t="shared" si="50"/>
        <v>677</v>
      </c>
    </row>
    <row r="1059" spans="1:9" hidden="1" x14ac:dyDescent="0.2">
      <c r="A1059" s="418" t="str">
        <f t="shared" si="48"/>
        <v>6792017</v>
      </c>
      <c r="B1059" s="419" t="s">
        <v>865</v>
      </c>
      <c r="C1059" s="423" t="s">
        <v>1375</v>
      </c>
      <c r="D1059" s="419" t="s">
        <v>1029</v>
      </c>
      <c r="E1059" s="419" t="s">
        <v>866</v>
      </c>
      <c r="F1059" s="317">
        <v>2017</v>
      </c>
      <c r="G1059" s="421">
        <v>323478</v>
      </c>
      <c r="H1059" s="422">
        <f t="shared" si="49"/>
        <v>323</v>
      </c>
      <c r="I1059" s="258">
        <f t="shared" si="50"/>
        <v>679</v>
      </c>
    </row>
    <row r="1060" spans="1:9" hidden="1" x14ac:dyDescent="0.2">
      <c r="A1060" s="418" t="str">
        <f t="shared" si="48"/>
        <v>6812017</v>
      </c>
      <c r="B1060" s="419" t="s">
        <v>865</v>
      </c>
      <c r="C1060" s="423" t="s">
        <v>1376</v>
      </c>
      <c r="D1060" s="419" t="s">
        <v>1030</v>
      </c>
      <c r="E1060" s="419" t="s">
        <v>866</v>
      </c>
      <c r="F1060" s="317">
        <v>2017</v>
      </c>
      <c r="G1060" s="421">
        <v>750106</v>
      </c>
      <c r="H1060" s="422">
        <f t="shared" si="49"/>
        <v>750</v>
      </c>
      <c r="I1060" s="258">
        <f t="shared" si="50"/>
        <v>681</v>
      </c>
    </row>
    <row r="1061" spans="1:9" hidden="1" x14ac:dyDescent="0.2">
      <c r="A1061" s="418" t="str">
        <f t="shared" si="48"/>
        <v>6822017</v>
      </c>
      <c r="B1061" s="419" t="s">
        <v>865</v>
      </c>
      <c r="C1061" s="423" t="s">
        <v>1377</v>
      </c>
      <c r="D1061" s="419" t="s">
        <v>1031</v>
      </c>
      <c r="E1061" s="419" t="s">
        <v>866</v>
      </c>
      <c r="F1061" s="317">
        <v>2017</v>
      </c>
      <c r="G1061" s="421">
        <v>2685095</v>
      </c>
      <c r="H1061" s="422">
        <f t="shared" si="49"/>
        <v>2685</v>
      </c>
      <c r="I1061" s="258">
        <f t="shared" si="50"/>
        <v>682</v>
      </c>
    </row>
    <row r="1062" spans="1:9" hidden="1" x14ac:dyDescent="0.2">
      <c r="A1062" s="418" t="str">
        <f t="shared" si="48"/>
        <v>7092017</v>
      </c>
      <c r="B1062" s="419" t="s">
        <v>865</v>
      </c>
      <c r="C1062" s="423" t="s">
        <v>1378</v>
      </c>
      <c r="D1062" s="419" t="s">
        <v>1032</v>
      </c>
      <c r="E1062" s="419" t="s">
        <v>866</v>
      </c>
      <c r="F1062" s="317">
        <v>2017</v>
      </c>
      <c r="G1062" s="421">
        <v>119117</v>
      </c>
      <c r="H1062" s="422">
        <f t="shared" si="49"/>
        <v>119</v>
      </c>
      <c r="I1062" s="258">
        <f t="shared" si="50"/>
        <v>709</v>
      </c>
    </row>
    <row r="1063" spans="1:9" hidden="1" x14ac:dyDescent="0.2">
      <c r="A1063" s="418" t="str">
        <f t="shared" si="48"/>
        <v>7162017</v>
      </c>
      <c r="B1063" s="419" t="s">
        <v>865</v>
      </c>
      <c r="C1063" s="423" t="s">
        <v>1379</v>
      </c>
      <c r="D1063" s="419" t="s">
        <v>1212</v>
      </c>
      <c r="E1063" s="419" t="s">
        <v>866</v>
      </c>
      <c r="F1063" s="317">
        <v>2017</v>
      </c>
      <c r="G1063" s="421">
        <v>1190354</v>
      </c>
      <c r="H1063" s="422">
        <f t="shared" si="49"/>
        <v>1190</v>
      </c>
      <c r="I1063" s="258">
        <f t="shared" si="50"/>
        <v>716</v>
      </c>
    </row>
    <row r="1064" spans="1:9" hidden="1" x14ac:dyDescent="0.2">
      <c r="A1064" s="418" t="str">
        <f t="shared" si="48"/>
        <v>7182017</v>
      </c>
      <c r="B1064" s="419" t="s">
        <v>865</v>
      </c>
      <c r="C1064" s="423" t="s">
        <v>1380</v>
      </c>
      <c r="D1064" s="419" t="s">
        <v>1226</v>
      </c>
      <c r="E1064" s="419" t="s">
        <v>866</v>
      </c>
      <c r="F1064" s="317">
        <v>2017</v>
      </c>
      <c r="G1064" s="421">
        <v>2592531</v>
      </c>
      <c r="H1064" s="422">
        <f t="shared" si="49"/>
        <v>2593</v>
      </c>
      <c r="I1064" s="258">
        <f t="shared" si="50"/>
        <v>718</v>
      </c>
    </row>
    <row r="1065" spans="1:9" hidden="1" x14ac:dyDescent="0.2">
      <c r="A1065" s="418" t="str">
        <f t="shared" si="48"/>
        <v>7212017</v>
      </c>
      <c r="B1065" s="419" t="s">
        <v>865</v>
      </c>
      <c r="C1065" s="423" t="s">
        <v>1381</v>
      </c>
      <c r="D1065" s="419" t="s">
        <v>1033</v>
      </c>
      <c r="E1065" s="419" t="s">
        <v>866</v>
      </c>
      <c r="F1065" s="317">
        <v>2017</v>
      </c>
      <c r="G1065" s="421">
        <v>210955</v>
      </c>
      <c r="H1065" s="422">
        <f t="shared" si="49"/>
        <v>211</v>
      </c>
      <c r="I1065" s="258">
        <f t="shared" si="50"/>
        <v>721</v>
      </c>
    </row>
    <row r="1066" spans="1:9" hidden="1" x14ac:dyDescent="0.2">
      <c r="A1066" s="418" t="str">
        <f t="shared" si="48"/>
        <v>7442017</v>
      </c>
      <c r="B1066" s="419" t="s">
        <v>865</v>
      </c>
      <c r="C1066" s="423" t="s">
        <v>1533</v>
      </c>
      <c r="D1066" s="419" t="s">
        <v>1034</v>
      </c>
      <c r="E1066" s="419" t="s">
        <v>866</v>
      </c>
      <c r="F1066" s="317">
        <v>2017</v>
      </c>
      <c r="G1066" s="421">
        <v>454716</v>
      </c>
      <c r="H1066" s="422">
        <f t="shared" si="49"/>
        <v>455</v>
      </c>
      <c r="I1066" s="258">
        <f t="shared" si="50"/>
        <v>744</v>
      </c>
    </row>
    <row r="1067" spans="1:9" hidden="1" x14ac:dyDescent="0.2">
      <c r="A1067" s="418" t="str">
        <f t="shared" si="48"/>
        <v>7512017</v>
      </c>
      <c r="B1067" s="419" t="s">
        <v>865</v>
      </c>
      <c r="C1067" s="423" t="s">
        <v>1382</v>
      </c>
      <c r="D1067" s="419" t="s">
        <v>1035</v>
      </c>
      <c r="E1067" s="419" t="s">
        <v>866</v>
      </c>
      <c r="F1067" s="317">
        <v>2017</v>
      </c>
      <c r="G1067" s="421">
        <v>3818012</v>
      </c>
      <c r="H1067" s="422">
        <f t="shared" si="49"/>
        <v>3818</v>
      </c>
      <c r="I1067" s="258">
        <f t="shared" si="50"/>
        <v>751</v>
      </c>
    </row>
    <row r="1068" spans="1:9" hidden="1" x14ac:dyDescent="0.2">
      <c r="A1068" s="418" t="str">
        <f t="shared" si="48"/>
        <v>7522017</v>
      </c>
      <c r="B1068" s="419" t="s">
        <v>865</v>
      </c>
      <c r="C1068" s="423" t="s">
        <v>1383</v>
      </c>
      <c r="D1068" s="419" t="s">
        <v>1036</v>
      </c>
      <c r="E1068" s="419" t="s">
        <v>866</v>
      </c>
      <c r="F1068" s="317">
        <v>2017</v>
      </c>
      <c r="G1068" s="421">
        <v>4176267</v>
      </c>
      <c r="H1068" s="422">
        <f t="shared" si="49"/>
        <v>4176</v>
      </c>
      <c r="I1068" s="258">
        <f t="shared" si="50"/>
        <v>752</v>
      </c>
    </row>
    <row r="1069" spans="1:9" hidden="1" x14ac:dyDescent="0.2">
      <c r="A1069" s="418" t="str">
        <f t="shared" si="48"/>
        <v>7532017</v>
      </c>
      <c r="B1069" s="419" t="s">
        <v>865</v>
      </c>
      <c r="C1069" s="423" t="s">
        <v>1384</v>
      </c>
      <c r="D1069" s="419" t="s">
        <v>1037</v>
      </c>
      <c r="E1069" s="419" t="s">
        <v>866</v>
      </c>
      <c r="F1069" s="317">
        <v>2017</v>
      </c>
      <c r="G1069" s="421">
        <v>24952163</v>
      </c>
      <c r="H1069" s="422">
        <f t="shared" si="49"/>
        <v>24952</v>
      </c>
      <c r="I1069" s="258">
        <f t="shared" si="50"/>
        <v>753</v>
      </c>
    </row>
    <row r="1070" spans="1:9" hidden="1" x14ac:dyDescent="0.2">
      <c r="A1070" s="418" t="str">
        <f t="shared" si="48"/>
        <v>7552017</v>
      </c>
      <c r="B1070" s="419" t="s">
        <v>865</v>
      </c>
      <c r="C1070" s="423" t="s">
        <v>1385</v>
      </c>
      <c r="D1070" s="419" t="s">
        <v>1038</v>
      </c>
      <c r="E1070" s="419" t="s">
        <v>866</v>
      </c>
      <c r="F1070" s="317">
        <v>2017</v>
      </c>
      <c r="G1070" s="421">
        <v>30085392</v>
      </c>
      <c r="H1070" s="422">
        <f t="shared" si="49"/>
        <v>30085</v>
      </c>
      <c r="I1070" s="258">
        <f t="shared" si="50"/>
        <v>755</v>
      </c>
    </row>
    <row r="1071" spans="1:9" hidden="1" x14ac:dyDescent="0.2">
      <c r="A1071" s="418" t="str">
        <f t="shared" si="48"/>
        <v>7572017</v>
      </c>
      <c r="B1071" s="419" t="s">
        <v>865</v>
      </c>
      <c r="C1071" s="423" t="s">
        <v>1386</v>
      </c>
      <c r="D1071" s="419" t="s">
        <v>1039</v>
      </c>
      <c r="E1071" s="419" t="s">
        <v>866</v>
      </c>
      <c r="F1071" s="317">
        <v>2017</v>
      </c>
      <c r="G1071" s="421">
        <v>48645505</v>
      </c>
      <c r="H1071" s="422">
        <f t="shared" si="49"/>
        <v>48646</v>
      </c>
      <c r="I1071" s="258">
        <f t="shared" si="50"/>
        <v>757</v>
      </c>
    </row>
    <row r="1072" spans="1:9" hidden="1" x14ac:dyDescent="0.2">
      <c r="A1072" s="418" t="str">
        <f t="shared" si="48"/>
        <v>7592017</v>
      </c>
      <c r="B1072" s="419" t="s">
        <v>865</v>
      </c>
      <c r="C1072" s="423" t="s">
        <v>1387</v>
      </c>
      <c r="D1072" s="419" t="s">
        <v>1040</v>
      </c>
      <c r="E1072" s="419" t="s">
        <v>866</v>
      </c>
      <c r="F1072" s="317">
        <v>2017</v>
      </c>
      <c r="G1072" s="421">
        <v>17983624</v>
      </c>
      <c r="H1072" s="422">
        <f t="shared" si="49"/>
        <v>17984</v>
      </c>
      <c r="I1072" s="258">
        <f t="shared" si="50"/>
        <v>759</v>
      </c>
    </row>
    <row r="1073" spans="1:9" hidden="1" x14ac:dyDescent="0.2">
      <c r="A1073" s="418" t="str">
        <f t="shared" si="48"/>
        <v>8012017</v>
      </c>
      <c r="B1073" s="419" t="s">
        <v>865</v>
      </c>
      <c r="C1073" s="423" t="s">
        <v>1388</v>
      </c>
      <c r="D1073" s="419" t="s">
        <v>1041</v>
      </c>
      <c r="E1073" s="419" t="s">
        <v>866</v>
      </c>
      <c r="F1073" s="317">
        <v>2017</v>
      </c>
      <c r="G1073" s="421">
        <v>5187350</v>
      </c>
      <c r="H1073" s="422">
        <f t="shared" si="49"/>
        <v>5187</v>
      </c>
      <c r="I1073" s="258">
        <f t="shared" si="50"/>
        <v>801</v>
      </c>
    </row>
    <row r="1074" spans="1:9" hidden="1" x14ac:dyDescent="0.2">
      <c r="A1074" s="418" t="str">
        <f t="shared" si="48"/>
        <v>8022017</v>
      </c>
      <c r="B1074" s="419" t="s">
        <v>865</v>
      </c>
      <c r="C1074" s="423" t="s">
        <v>1389</v>
      </c>
      <c r="D1074" s="419" t="s">
        <v>1042</v>
      </c>
      <c r="E1074" s="419" t="s">
        <v>866</v>
      </c>
      <c r="F1074" s="317">
        <v>2017</v>
      </c>
      <c r="G1074" s="421">
        <v>4846263</v>
      </c>
      <c r="H1074" s="422">
        <f t="shared" si="49"/>
        <v>4846</v>
      </c>
      <c r="I1074" s="258">
        <f t="shared" si="50"/>
        <v>802</v>
      </c>
    </row>
    <row r="1075" spans="1:9" hidden="1" x14ac:dyDescent="0.2">
      <c r="A1075" s="418" t="str">
        <f t="shared" si="48"/>
        <v>8042017</v>
      </c>
      <c r="B1075" s="419" t="s">
        <v>865</v>
      </c>
      <c r="C1075" s="423" t="s">
        <v>1390</v>
      </c>
      <c r="D1075" s="419" t="s">
        <v>1043</v>
      </c>
      <c r="E1075" s="419" t="s">
        <v>866</v>
      </c>
      <c r="F1075" s="317">
        <v>2017</v>
      </c>
      <c r="G1075" s="421">
        <v>28444626</v>
      </c>
      <c r="H1075" s="422">
        <f t="shared" si="49"/>
        <v>28445</v>
      </c>
      <c r="I1075" s="258">
        <f t="shared" si="50"/>
        <v>804</v>
      </c>
    </row>
    <row r="1076" spans="1:9" hidden="1" x14ac:dyDescent="0.2">
      <c r="A1076" s="418" t="str">
        <f t="shared" si="48"/>
        <v>8052017</v>
      </c>
      <c r="B1076" s="419" t="s">
        <v>865</v>
      </c>
      <c r="C1076" s="423" t="s">
        <v>1391</v>
      </c>
      <c r="D1076" s="419" t="s">
        <v>1044</v>
      </c>
      <c r="E1076" s="419" t="s">
        <v>866</v>
      </c>
      <c r="F1076" s="317">
        <v>2017</v>
      </c>
      <c r="G1076" s="421">
        <v>909825</v>
      </c>
      <c r="H1076" s="422">
        <f t="shared" si="49"/>
        <v>910</v>
      </c>
      <c r="I1076" s="258">
        <f t="shared" si="50"/>
        <v>805</v>
      </c>
    </row>
    <row r="1077" spans="1:9" hidden="1" x14ac:dyDescent="0.2">
      <c r="A1077" s="418" t="str">
        <f t="shared" si="48"/>
        <v>8062017</v>
      </c>
      <c r="B1077" s="419" t="s">
        <v>865</v>
      </c>
      <c r="C1077" s="423" t="s">
        <v>1392</v>
      </c>
      <c r="D1077" s="419" t="s">
        <v>1045</v>
      </c>
      <c r="E1077" s="419" t="s">
        <v>866</v>
      </c>
      <c r="F1077" s="317">
        <v>2017</v>
      </c>
      <c r="G1077" s="421">
        <v>8623223</v>
      </c>
      <c r="H1077" s="422">
        <f t="shared" si="49"/>
        <v>8623</v>
      </c>
      <c r="I1077" s="258">
        <f t="shared" si="50"/>
        <v>806</v>
      </c>
    </row>
    <row r="1078" spans="1:9" hidden="1" x14ac:dyDescent="0.2">
      <c r="A1078" s="418" t="str">
        <f t="shared" si="48"/>
        <v>8072017</v>
      </c>
      <c r="B1078" s="419" t="s">
        <v>865</v>
      </c>
      <c r="C1078" s="423" t="s">
        <v>1393</v>
      </c>
      <c r="D1078" s="419" t="s">
        <v>1046</v>
      </c>
      <c r="E1078" s="419" t="s">
        <v>866</v>
      </c>
      <c r="F1078" s="317">
        <v>2017</v>
      </c>
      <c r="G1078" s="421">
        <v>5405003</v>
      </c>
      <c r="H1078" s="422">
        <f t="shared" si="49"/>
        <v>5405</v>
      </c>
      <c r="I1078" s="258">
        <f t="shared" si="50"/>
        <v>807</v>
      </c>
    </row>
    <row r="1079" spans="1:9" hidden="1" x14ac:dyDescent="0.2">
      <c r="A1079" s="418" t="str">
        <f t="shared" si="48"/>
        <v>8082017</v>
      </c>
      <c r="B1079" s="419" t="s">
        <v>865</v>
      </c>
      <c r="C1079" s="423" t="s">
        <v>1394</v>
      </c>
      <c r="D1079" s="419" t="s">
        <v>1047</v>
      </c>
      <c r="E1079" s="419" t="s">
        <v>866</v>
      </c>
      <c r="F1079" s="317">
        <v>2017</v>
      </c>
      <c r="G1079" s="421">
        <v>59378987</v>
      </c>
      <c r="H1079" s="422">
        <f t="shared" si="49"/>
        <v>59379</v>
      </c>
      <c r="I1079" s="258">
        <f t="shared" si="50"/>
        <v>808</v>
      </c>
    </row>
    <row r="1080" spans="1:9" hidden="1" x14ac:dyDescent="0.2">
      <c r="A1080" s="418" t="str">
        <f t="shared" si="48"/>
        <v>8092017</v>
      </c>
      <c r="B1080" s="419" t="s">
        <v>865</v>
      </c>
      <c r="C1080" s="423" t="s">
        <v>1395</v>
      </c>
      <c r="D1080" s="419" t="s">
        <v>1048</v>
      </c>
      <c r="E1080" s="419" t="s">
        <v>866</v>
      </c>
      <c r="F1080" s="317">
        <v>2017</v>
      </c>
      <c r="G1080" s="421">
        <v>18702941</v>
      </c>
      <c r="H1080" s="422">
        <f t="shared" si="49"/>
        <v>18703</v>
      </c>
      <c r="I1080" s="258">
        <f t="shared" si="50"/>
        <v>809</v>
      </c>
    </row>
    <row r="1081" spans="1:9" hidden="1" x14ac:dyDescent="0.2">
      <c r="A1081" s="418" t="str">
        <f t="shared" si="48"/>
        <v>8112017</v>
      </c>
      <c r="B1081" s="419" t="s">
        <v>865</v>
      </c>
      <c r="C1081" s="423" t="s">
        <v>1396</v>
      </c>
      <c r="D1081" s="419" t="s">
        <v>1049</v>
      </c>
      <c r="E1081" s="419" t="s">
        <v>866</v>
      </c>
      <c r="F1081" s="317">
        <v>2017</v>
      </c>
      <c r="G1081" s="421">
        <v>74126303</v>
      </c>
      <c r="H1081" s="422">
        <f t="shared" si="49"/>
        <v>74126</v>
      </c>
      <c r="I1081" s="258">
        <f t="shared" si="50"/>
        <v>811</v>
      </c>
    </row>
    <row r="1082" spans="1:9" hidden="1" x14ac:dyDescent="0.2">
      <c r="A1082" s="418" t="str">
        <f t="shared" si="48"/>
        <v>8122017</v>
      </c>
      <c r="B1082" s="419" t="s">
        <v>865</v>
      </c>
      <c r="C1082" s="423" t="s">
        <v>1397</v>
      </c>
      <c r="D1082" s="419" t="s">
        <v>1050</v>
      </c>
      <c r="E1082" s="419" t="s">
        <v>866</v>
      </c>
      <c r="F1082" s="317">
        <v>2017</v>
      </c>
      <c r="G1082" s="421">
        <v>4214132</v>
      </c>
      <c r="H1082" s="422">
        <f t="shared" si="49"/>
        <v>4214</v>
      </c>
      <c r="I1082" s="258">
        <f t="shared" si="50"/>
        <v>812</v>
      </c>
    </row>
    <row r="1083" spans="1:9" hidden="1" x14ac:dyDescent="0.2">
      <c r="A1083" s="418" t="str">
        <f t="shared" si="48"/>
        <v>8132017</v>
      </c>
      <c r="B1083" s="419" t="s">
        <v>865</v>
      </c>
      <c r="C1083" s="423" t="s">
        <v>1398</v>
      </c>
      <c r="D1083" s="419" t="s">
        <v>1051</v>
      </c>
      <c r="E1083" s="419" t="s">
        <v>866</v>
      </c>
      <c r="F1083" s="317">
        <v>2017</v>
      </c>
      <c r="G1083" s="421">
        <v>21670613</v>
      </c>
      <c r="H1083" s="422">
        <f t="shared" si="49"/>
        <v>21671</v>
      </c>
      <c r="I1083" s="258">
        <f t="shared" si="50"/>
        <v>813</v>
      </c>
    </row>
    <row r="1084" spans="1:9" hidden="1" x14ac:dyDescent="0.2">
      <c r="A1084" s="418" t="str">
        <f t="shared" si="48"/>
        <v>8142017</v>
      </c>
      <c r="B1084" s="419" t="s">
        <v>865</v>
      </c>
      <c r="C1084" s="423" t="s">
        <v>1399</v>
      </c>
      <c r="D1084" s="419" t="s">
        <v>1052</v>
      </c>
      <c r="E1084" s="419" t="s">
        <v>866</v>
      </c>
      <c r="F1084" s="317">
        <v>2017</v>
      </c>
      <c r="G1084" s="421">
        <v>27135470</v>
      </c>
      <c r="H1084" s="422">
        <f t="shared" si="49"/>
        <v>27135</v>
      </c>
      <c r="I1084" s="258">
        <f t="shared" si="50"/>
        <v>814</v>
      </c>
    </row>
    <row r="1085" spans="1:9" hidden="1" x14ac:dyDescent="0.2">
      <c r="A1085" s="418" t="str">
        <f t="shared" si="48"/>
        <v>8152017</v>
      </c>
      <c r="B1085" s="419" t="s">
        <v>865</v>
      </c>
      <c r="C1085" s="423" t="s">
        <v>1400</v>
      </c>
      <c r="D1085" s="419" t="s">
        <v>1053</v>
      </c>
      <c r="E1085" s="419" t="s">
        <v>866</v>
      </c>
      <c r="F1085" s="317">
        <v>2017</v>
      </c>
      <c r="G1085" s="421">
        <v>107200344</v>
      </c>
      <c r="H1085" s="422">
        <f t="shared" si="49"/>
        <v>107200</v>
      </c>
      <c r="I1085" s="258">
        <f t="shared" si="50"/>
        <v>815</v>
      </c>
    </row>
    <row r="1086" spans="1:9" hidden="1" x14ac:dyDescent="0.2">
      <c r="A1086" s="418" t="str">
        <f t="shared" si="48"/>
        <v>8162017</v>
      </c>
      <c r="B1086" s="419" t="s">
        <v>865</v>
      </c>
      <c r="C1086" s="423" t="s">
        <v>1401</v>
      </c>
      <c r="D1086" s="419" t="s">
        <v>1054</v>
      </c>
      <c r="E1086" s="419" t="s">
        <v>866</v>
      </c>
      <c r="F1086" s="317">
        <v>2017</v>
      </c>
      <c r="G1086" s="421">
        <v>10213132</v>
      </c>
      <c r="H1086" s="422">
        <f t="shared" si="49"/>
        <v>10213</v>
      </c>
      <c r="I1086" s="258">
        <f t="shared" si="50"/>
        <v>816</v>
      </c>
    </row>
    <row r="1087" spans="1:9" hidden="1" x14ac:dyDescent="0.2">
      <c r="A1087" s="418" t="str">
        <f t="shared" si="48"/>
        <v>8172017</v>
      </c>
      <c r="B1087" s="419" t="s">
        <v>865</v>
      </c>
      <c r="C1087" s="423" t="s">
        <v>1402</v>
      </c>
      <c r="D1087" s="419" t="s">
        <v>1055</v>
      </c>
      <c r="E1087" s="419" t="s">
        <v>866</v>
      </c>
      <c r="F1087" s="317">
        <v>2017</v>
      </c>
      <c r="G1087" s="421">
        <v>7260736</v>
      </c>
      <c r="H1087" s="422">
        <f t="shared" si="49"/>
        <v>7261</v>
      </c>
      <c r="I1087" s="258">
        <f t="shared" si="50"/>
        <v>817</v>
      </c>
    </row>
    <row r="1088" spans="1:9" hidden="1" x14ac:dyDescent="0.2">
      <c r="A1088" s="418" t="str">
        <f t="shared" si="48"/>
        <v>8182017</v>
      </c>
      <c r="B1088" s="419" t="s">
        <v>865</v>
      </c>
      <c r="C1088" s="423" t="s">
        <v>1403</v>
      </c>
      <c r="D1088" s="419" t="s">
        <v>1056</v>
      </c>
      <c r="E1088" s="419" t="s">
        <v>866</v>
      </c>
      <c r="F1088" s="317">
        <v>2017</v>
      </c>
      <c r="G1088" s="421">
        <v>292470649</v>
      </c>
      <c r="H1088" s="422">
        <f t="shared" si="49"/>
        <v>292471</v>
      </c>
      <c r="I1088" s="258">
        <f t="shared" si="50"/>
        <v>818</v>
      </c>
    </row>
    <row r="1089" spans="1:9" hidden="1" x14ac:dyDescent="0.2">
      <c r="A1089" s="418" t="str">
        <f t="shared" si="48"/>
        <v>8192017</v>
      </c>
      <c r="B1089" s="419" t="s">
        <v>865</v>
      </c>
      <c r="C1089" s="423" t="s">
        <v>1404</v>
      </c>
      <c r="D1089" s="419" t="s">
        <v>1057</v>
      </c>
      <c r="E1089" s="419" t="s">
        <v>866</v>
      </c>
      <c r="F1089" s="317">
        <v>2017</v>
      </c>
      <c r="G1089" s="421">
        <v>7421034</v>
      </c>
      <c r="H1089" s="422">
        <f t="shared" si="49"/>
        <v>7421</v>
      </c>
      <c r="I1089" s="258">
        <f t="shared" si="50"/>
        <v>819</v>
      </c>
    </row>
    <row r="1090" spans="1:9" hidden="1" x14ac:dyDescent="0.2">
      <c r="A1090" s="418" t="str">
        <f t="shared" ref="A1090:A1153" si="51">+VALUE(C1090)&amp;F1090</f>
        <v>8202017</v>
      </c>
      <c r="B1090" s="419" t="s">
        <v>865</v>
      </c>
      <c r="C1090" s="423" t="s">
        <v>1405</v>
      </c>
      <c r="D1090" s="419" t="s">
        <v>1058</v>
      </c>
      <c r="E1090" s="419" t="s">
        <v>866</v>
      </c>
      <c r="F1090" s="317">
        <v>2017</v>
      </c>
      <c r="G1090" s="421">
        <v>625985</v>
      </c>
      <c r="H1090" s="422">
        <f t="shared" si="49"/>
        <v>626</v>
      </c>
      <c r="I1090" s="258">
        <f t="shared" si="50"/>
        <v>820</v>
      </c>
    </row>
    <row r="1091" spans="1:9" hidden="1" x14ac:dyDescent="0.2">
      <c r="A1091" s="418" t="str">
        <f t="shared" si="51"/>
        <v>8212017</v>
      </c>
      <c r="B1091" s="419" t="s">
        <v>865</v>
      </c>
      <c r="C1091" s="423" t="s">
        <v>1406</v>
      </c>
      <c r="D1091" s="419" t="s">
        <v>1059</v>
      </c>
      <c r="E1091" s="419" t="s">
        <v>866</v>
      </c>
      <c r="F1091" s="317">
        <v>2017</v>
      </c>
      <c r="G1091" s="421">
        <v>14495531</v>
      </c>
      <c r="H1091" s="422">
        <f t="shared" ref="H1091:H1154" si="52">+IF(E1091="PAY",ROUND(G1091/1000,0),G1091)</f>
        <v>14496</v>
      </c>
      <c r="I1091" s="258">
        <f t="shared" ref="I1091:I1154" si="53">+VALUE(C1091)</f>
        <v>821</v>
      </c>
    </row>
    <row r="1092" spans="1:9" hidden="1" x14ac:dyDescent="0.2">
      <c r="A1092" s="418" t="str">
        <f t="shared" si="51"/>
        <v>8252017</v>
      </c>
      <c r="B1092" s="419" t="s">
        <v>865</v>
      </c>
      <c r="C1092" s="423" t="s">
        <v>1407</v>
      </c>
      <c r="D1092" s="419" t="s">
        <v>1060</v>
      </c>
      <c r="E1092" s="419" t="s">
        <v>866</v>
      </c>
      <c r="F1092" s="317">
        <v>2017</v>
      </c>
      <c r="G1092" s="421">
        <v>5504564</v>
      </c>
      <c r="H1092" s="422">
        <f t="shared" si="52"/>
        <v>5505</v>
      </c>
      <c r="I1092" s="258">
        <f t="shared" si="53"/>
        <v>825</v>
      </c>
    </row>
    <row r="1093" spans="1:9" hidden="1" x14ac:dyDescent="0.2">
      <c r="A1093" s="418" t="str">
        <f t="shared" si="51"/>
        <v>8282017</v>
      </c>
      <c r="B1093" s="419" t="s">
        <v>865</v>
      </c>
      <c r="C1093" s="423" t="s">
        <v>1408</v>
      </c>
      <c r="D1093" s="419" t="s">
        <v>1061</v>
      </c>
      <c r="E1093" s="419" t="s">
        <v>866</v>
      </c>
      <c r="F1093" s="317">
        <v>2017</v>
      </c>
      <c r="G1093" s="421">
        <v>1000306</v>
      </c>
      <c r="H1093" s="422">
        <f t="shared" si="52"/>
        <v>1000</v>
      </c>
      <c r="I1093" s="258">
        <f t="shared" si="53"/>
        <v>828</v>
      </c>
    </row>
    <row r="1094" spans="1:9" hidden="1" x14ac:dyDescent="0.2">
      <c r="A1094" s="418" t="str">
        <f t="shared" si="51"/>
        <v>8552017</v>
      </c>
      <c r="B1094" s="419" t="s">
        <v>865</v>
      </c>
      <c r="C1094" s="423" t="s">
        <v>1409</v>
      </c>
      <c r="D1094" s="419" t="s">
        <v>1062</v>
      </c>
      <c r="E1094" s="419" t="s">
        <v>866</v>
      </c>
      <c r="F1094" s="317">
        <v>2017</v>
      </c>
      <c r="G1094" s="421">
        <v>61193629</v>
      </c>
      <c r="H1094" s="422">
        <f t="shared" si="52"/>
        <v>61194</v>
      </c>
      <c r="I1094" s="258">
        <f t="shared" si="53"/>
        <v>855</v>
      </c>
    </row>
    <row r="1095" spans="1:9" hidden="1" x14ac:dyDescent="0.2">
      <c r="A1095" s="418" t="str">
        <f t="shared" si="51"/>
        <v>8572017</v>
      </c>
      <c r="B1095" s="419" t="s">
        <v>865</v>
      </c>
      <c r="C1095" s="423" t="s">
        <v>1410</v>
      </c>
      <c r="D1095" s="419" t="s">
        <v>1063</v>
      </c>
      <c r="E1095" s="419" t="s">
        <v>866</v>
      </c>
      <c r="F1095" s="317">
        <v>2017</v>
      </c>
      <c r="G1095" s="421">
        <v>5246646</v>
      </c>
      <c r="H1095" s="422">
        <f t="shared" si="52"/>
        <v>5247</v>
      </c>
      <c r="I1095" s="258">
        <f t="shared" si="53"/>
        <v>857</v>
      </c>
    </row>
    <row r="1096" spans="1:9" hidden="1" x14ac:dyDescent="0.2">
      <c r="A1096" s="418" t="str">
        <f t="shared" si="51"/>
        <v>8582017</v>
      </c>
      <c r="B1096" s="419" t="s">
        <v>865</v>
      </c>
      <c r="C1096" s="423" t="s">
        <v>1411</v>
      </c>
      <c r="D1096" s="419" t="s">
        <v>1064</v>
      </c>
      <c r="E1096" s="419" t="s">
        <v>866</v>
      </c>
      <c r="F1096" s="317">
        <v>2017</v>
      </c>
      <c r="G1096" s="421">
        <v>2604149</v>
      </c>
      <c r="H1096" s="422">
        <f t="shared" si="52"/>
        <v>2604</v>
      </c>
      <c r="I1096" s="258">
        <f t="shared" si="53"/>
        <v>858</v>
      </c>
    </row>
    <row r="1097" spans="1:9" hidden="1" x14ac:dyDescent="0.2">
      <c r="A1097" s="418" t="str">
        <f t="shared" si="51"/>
        <v>8592017</v>
      </c>
      <c r="B1097" s="419" t="s">
        <v>865</v>
      </c>
      <c r="C1097" s="423" t="s">
        <v>1412</v>
      </c>
      <c r="D1097" s="419" t="s">
        <v>1065</v>
      </c>
      <c r="E1097" s="419" t="s">
        <v>866</v>
      </c>
      <c r="F1097" s="317">
        <v>2017</v>
      </c>
      <c r="G1097" s="421">
        <v>1309455</v>
      </c>
      <c r="H1097" s="422">
        <f t="shared" si="52"/>
        <v>1309</v>
      </c>
      <c r="I1097" s="258">
        <f t="shared" si="53"/>
        <v>859</v>
      </c>
    </row>
    <row r="1098" spans="1:9" hidden="1" x14ac:dyDescent="0.2">
      <c r="A1098" s="418" t="str">
        <f t="shared" si="51"/>
        <v>8602017</v>
      </c>
      <c r="B1098" s="419" t="s">
        <v>865</v>
      </c>
      <c r="C1098" s="423" t="s">
        <v>1413</v>
      </c>
      <c r="D1098" s="419" t="s">
        <v>1066</v>
      </c>
      <c r="E1098" s="419" t="s">
        <v>866</v>
      </c>
      <c r="F1098" s="317">
        <v>2017</v>
      </c>
      <c r="G1098" s="421">
        <v>2015912</v>
      </c>
      <c r="H1098" s="422">
        <f t="shared" si="52"/>
        <v>2016</v>
      </c>
      <c r="I1098" s="258">
        <f t="shared" si="53"/>
        <v>860</v>
      </c>
    </row>
    <row r="1099" spans="1:9" hidden="1" x14ac:dyDescent="0.2">
      <c r="A1099" s="418" t="str">
        <f t="shared" si="51"/>
        <v>8622017</v>
      </c>
      <c r="B1099" s="419" t="s">
        <v>865</v>
      </c>
      <c r="C1099" s="423" t="s">
        <v>1414</v>
      </c>
      <c r="D1099" s="419" t="s">
        <v>1067</v>
      </c>
      <c r="E1099" s="419" t="s">
        <v>866</v>
      </c>
      <c r="F1099" s="317">
        <v>2017</v>
      </c>
      <c r="G1099" s="421">
        <v>3853875</v>
      </c>
      <c r="H1099" s="422">
        <f t="shared" si="52"/>
        <v>3854</v>
      </c>
      <c r="I1099" s="258">
        <f t="shared" si="53"/>
        <v>862</v>
      </c>
    </row>
    <row r="1100" spans="1:9" hidden="1" x14ac:dyDescent="0.2">
      <c r="A1100" s="418" t="str">
        <f t="shared" si="51"/>
        <v>8652017</v>
      </c>
      <c r="B1100" s="419" t="s">
        <v>865</v>
      </c>
      <c r="C1100" s="423" t="s">
        <v>1415</v>
      </c>
      <c r="D1100" s="419" t="s">
        <v>1068</v>
      </c>
      <c r="E1100" s="419" t="s">
        <v>866</v>
      </c>
      <c r="F1100" s="317">
        <v>2017</v>
      </c>
      <c r="G1100" s="421">
        <v>300355109</v>
      </c>
      <c r="H1100" s="422">
        <f t="shared" si="52"/>
        <v>300355</v>
      </c>
      <c r="I1100" s="258">
        <f t="shared" si="53"/>
        <v>865</v>
      </c>
    </row>
    <row r="1101" spans="1:9" hidden="1" x14ac:dyDescent="0.2">
      <c r="A1101" s="418" t="str">
        <f t="shared" si="51"/>
        <v>8802017</v>
      </c>
      <c r="B1101" s="419" t="s">
        <v>865</v>
      </c>
      <c r="C1101" s="423" t="s">
        <v>1416</v>
      </c>
      <c r="D1101" s="419" t="s">
        <v>1069</v>
      </c>
      <c r="E1101" s="419" t="s">
        <v>866</v>
      </c>
      <c r="F1101" s="317">
        <v>2017</v>
      </c>
      <c r="G1101" s="421">
        <v>39452891</v>
      </c>
      <c r="H1101" s="422">
        <f t="shared" si="52"/>
        <v>39453</v>
      </c>
      <c r="I1101" s="258">
        <f t="shared" si="53"/>
        <v>880</v>
      </c>
    </row>
    <row r="1102" spans="1:9" hidden="1" x14ac:dyDescent="0.2">
      <c r="A1102" s="418" t="str">
        <f t="shared" si="51"/>
        <v>8822017</v>
      </c>
      <c r="B1102" s="419" t="s">
        <v>865</v>
      </c>
      <c r="C1102" s="423" t="s">
        <v>1417</v>
      </c>
      <c r="D1102" s="419" t="s">
        <v>1070</v>
      </c>
      <c r="E1102" s="419" t="s">
        <v>866</v>
      </c>
      <c r="F1102" s="317">
        <v>2017</v>
      </c>
      <c r="G1102" s="421">
        <v>5486979</v>
      </c>
      <c r="H1102" s="422">
        <f t="shared" si="52"/>
        <v>5487</v>
      </c>
      <c r="I1102" s="258">
        <f t="shared" si="53"/>
        <v>882</v>
      </c>
    </row>
    <row r="1103" spans="1:9" hidden="1" x14ac:dyDescent="0.2">
      <c r="A1103" s="418" t="str">
        <f t="shared" si="51"/>
        <v>8842017</v>
      </c>
      <c r="B1103" s="419" t="s">
        <v>865</v>
      </c>
      <c r="C1103" s="423" t="s">
        <v>1418</v>
      </c>
      <c r="D1103" s="419" t="s">
        <v>1071</v>
      </c>
      <c r="E1103" s="419" t="s">
        <v>866</v>
      </c>
      <c r="F1103" s="317">
        <v>2017</v>
      </c>
      <c r="G1103" s="421">
        <v>16813093</v>
      </c>
      <c r="H1103" s="422">
        <f t="shared" si="52"/>
        <v>16813</v>
      </c>
      <c r="I1103" s="258">
        <f t="shared" si="53"/>
        <v>884</v>
      </c>
    </row>
    <row r="1104" spans="1:9" hidden="1" x14ac:dyDescent="0.2">
      <c r="A1104" s="418" t="str">
        <f t="shared" si="51"/>
        <v>8852017</v>
      </c>
      <c r="B1104" s="419" t="s">
        <v>865</v>
      </c>
      <c r="C1104" s="423" t="s">
        <v>1419</v>
      </c>
      <c r="D1104" s="419" t="s">
        <v>1072</v>
      </c>
      <c r="E1104" s="419" t="s">
        <v>866</v>
      </c>
      <c r="F1104" s="317">
        <v>2017</v>
      </c>
      <c r="G1104" s="421">
        <v>12403231</v>
      </c>
      <c r="H1104" s="422">
        <f t="shared" si="52"/>
        <v>12403</v>
      </c>
      <c r="I1104" s="258">
        <f t="shared" si="53"/>
        <v>885</v>
      </c>
    </row>
    <row r="1105" spans="1:9" hidden="1" x14ac:dyDescent="0.2">
      <c r="A1105" s="418" t="str">
        <f t="shared" si="51"/>
        <v>8862017</v>
      </c>
      <c r="B1105" s="419" t="s">
        <v>865</v>
      </c>
      <c r="C1105" s="423" t="s">
        <v>1420</v>
      </c>
      <c r="D1105" s="419" t="s">
        <v>1073</v>
      </c>
      <c r="E1105" s="419" t="s">
        <v>866</v>
      </c>
      <c r="F1105" s="317">
        <v>2017</v>
      </c>
      <c r="G1105" s="421">
        <v>7045133</v>
      </c>
      <c r="H1105" s="422">
        <f t="shared" si="52"/>
        <v>7045</v>
      </c>
      <c r="I1105" s="258">
        <f t="shared" si="53"/>
        <v>886</v>
      </c>
    </row>
    <row r="1106" spans="1:9" hidden="1" x14ac:dyDescent="0.2">
      <c r="A1106" s="418" t="str">
        <f t="shared" si="51"/>
        <v>8872017</v>
      </c>
      <c r="B1106" s="419" t="s">
        <v>865</v>
      </c>
      <c r="C1106" s="423" t="s">
        <v>1421</v>
      </c>
      <c r="D1106" s="419" t="s">
        <v>1074</v>
      </c>
      <c r="E1106" s="419" t="s">
        <v>866</v>
      </c>
      <c r="F1106" s="317">
        <v>2017</v>
      </c>
      <c r="G1106" s="421">
        <v>23210885</v>
      </c>
      <c r="H1106" s="422">
        <f t="shared" si="52"/>
        <v>23211</v>
      </c>
      <c r="I1106" s="258">
        <f t="shared" si="53"/>
        <v>887</v>
      </c>
    </row>
    <row r="1107" spans="1:9" hidden="1" x14ac:dyDescent="0.2">
      <c r="A1107" s="418" t="str">
        <f t="shared" si="51"/>
        <v>8882017</v>
      </c>
      <c r="B1107" s="419" t="s">
        <v>865</v>
      </c>
      <c r="C1107" s="423" t="s">
        <v>1422</v>
      </c>
      <c r="D1107" s="419" t="s">
        <v>1075</v>
      </c>
      <c r="E1107" s="419" t="s">
        <v>866</v>
      </c>
      <c r="F1107" s="317">
        <v>2017</v>
      </c>
      <c r="G1107" s="421">
        <v>3343385</v>
      </c>
      <c r="H1107" s="422">
        <f t="shared" si="52"/>
        <v>3343</v>
      </c>
      <c r="I1107" s="258">
        <f t="shared" si="53"/>
        <v>888</v>
      </c>
    </row>
    <row r="1108" spans="1:9" hidden="1" x14ac:dyDescent="0.2">
      <c r="A1108" s="418" t="str">
        <f t="shared" si="51"/>
        <v>8892017</v>
      </c>
      <c r="B1108" s="419" t="s">
        <v>865</v>
      </c>
      <c r="C1108" s="423" t="s">
        <v>1423</v>
      </c>
      <c r="D1108" s="419" t="s">
        <v>1227</v>
      </c>
      <c r="E1108" s="419" t="s">
        <v>866</v>
      </c>
      <c r="F1108" s="317">
        <v>2017</v>
      </c>
      <c r="G1108" s="421">
        <v>147700707</v>
      </c>
      <c r="H1108" s="422">
        <f t="shared" si="52"/>
        <v>147701</v>
      </c>
      <c r="I1108" s="258">
        <f t="shared" si="53"/>
        <v>889</v>
      </c>
    </row>
    <row r="1109" spans="1:9" hidden="1" x14ac:dyDescent="0.2">
      <c r="A1109" s="418" t="str">
        <f t="shared" si="51"/>
        <v>8902017</v>
      </c>
      <c r="B1109" s="419" t="s">
        <v>865</v>
      </c>
      <c r="C1109" s="423" t="s">
        <v>1424</v>
      </c>
      <c r="D1109" s="419" t="s">
        <v>1076</v>
      </c>
      <c r="E1109" s="419" t="s">
        <v>866</v>
      </c>
      <c r="F1109" s="317">
        <v>2017</v>
      </c>
      <c r="G1109" s="421">
        <v>5172475</v>
      </c>
      <c r="H1109" s="422">
        <f t="shared" si="52"/>
        <v>5172</v>
      </c>
      <c r="I1109" s="258">
        <f t="shared" si="53"/>
        <v>890</v>
      </c>
    </row>
    <row r="1110" spans="1:9" hidden="1" x14ac:dyDescent="0.2">
      <c r="A1110" s="418" t="str">
        <f t="shared" si="51"/>
        <v>8912017</v>
      </c>
      <c r="B1110" s="419" t="s">
        <v>865</v>
      </c>
      <c r="C1110" s="423" t="s">
        <v>1425</v>
      </c>
      <c r="D1110" s="419" t="s">
        <v>1077</v>
      </c>
      <c r="E1110" s="419" t="s">
        <v>866</v>
      </c>
      <c r="F1110" s="317">
        <v>2017</v>
      </c>
      <c r="G1110" s="421">
        <v>87305947</v>
      </c>
      <c r="H1110" s="422">
        <f t="shared" si="52"/>
        <v>87306</v>
      </c>
      <c r="I1110" s="258">
        <f t="shared" si="53"/>
        <v>891</v>
      </c>
    </row>
    <row r="1111" spans="1:9" hidden="1" x14ac:dyDescent="0.2">
      <c r="A1111" s="418" t="str">
        <f t="shared" si="51"/>
        <v>8962017</v>
      </c>
      <c r="B1111" s="419" t="s">
        <v>865</v>
      </c>
      <c r="C1111" s="423" t="s">
        <v>1426</v>
      </c>
      <c r="D1111" s="419" t="s">
        <v>1078</v>
      </c>
      <c r="E1111" s="419" t="s">
        <v>866</v>
      </c>
      <c r="F1111" s="317">
        <v>2017</v>
      </c>
      <c r="G1111" s="421">
        <v>6887620</v>
      </c>
      <c r="H1111" s="422">
        <f t="shared" si="52"/>
        <v>6888</v>
      </c>
      <c r="I1111" s="258">
        <f t="shared" si="53"/>
        <v>896</v>
      </c>
    </row>
    <row r="1112" spans="1:9" hidden="1" x14ac:dyDescent="0.2">
      <c r="A1112" s="418" t="str">
        <f t="shared" si="51"/>
        <v>8972017</v>
      </c>
      <c r="B1112" s="419" t="s">
        <v>865</v>
      </c>
      <c r="C1112" s="423" t="s">
        <v>1427</v>
      </c>
      <c r="D1112" s="419" t="s">
        <v>1079</v>
      </c>
      <c r="E1112" s="419" t="s">
        <v>866</v>
      </c>
      <c r="F1112" s="317">
        <v>2017</v>
      </c>
      <c r="G1112" s="421">
        <v>172780535</v>
      </c>
      <c r="H1112" s="422">
        <f t="shared" si="52"/>
        <v>172781</v>
      </c>
      <c r="I1112" s="258">
        <f t="shared" si="53"/>
        <v>897</v>
      </c>
    </row>
    <row r="1113" spans="1:9" hidden="1" x14ac:dyDescent="0.2">
      <c r="A1113" s="418" t="str">
        <f t="shared" si="51"/>
        <v>8982017</v>
      </c>
      <c r="B1113" s="419" t="s">
        <v>865</v>
      </c>
      <c r="C1113" s="423" t="s">
        <v>1428</v>
      </c>
      <c r="D1113" s="419" t="s">
        <v>1080</v>
      </c>
      <c r="E1113" s="419" t="s">
        <v>866</v>
      </c>
      <c r="F1113" s="317">
        <v>2017</v>
      </c>
      <c r="G1113" s="421">
        <v>44216891</v>
      </c>
      <c r="H1113" s="422">
        <f t="shared" si="52"/>
        <v>44217</v>
      </c>
      <c r="I1113" s="258">
        <f t="shared" si="53"/>
        <v>898</v>
      </c>
    </row>
    <row r="1114" spans="1:9" hidden="1" x14ac:dyDescent="0.2">
      <c r="A1114" s="418" t="str">
        <f t="shared" si="51"/>
        <v>8992017</v>
      </c>
      <c r="B1114" s="419" t="s">
        <v>865</v>
      </c>
      <c r="C1114" s="423" t="s">
        <v>1429</v>
      </c>
      <c r="D1114" s="419" t="s">
        <v>1081</v>
      </c>
      <c r="E1114" s="419" t="s">
        <v>866</v>
      </c>
      <c r="F1114" s="317">
        <v>2017</v>
      </c>
      <c r="G1114" s="421">
        <v>5398704</v>
      </c>
      <c r="H1114" s="422">
        <f t="shared" si="52"/>
        <v>5399</v>
      </c>
      <c r="I1114" s="258">
        <f t="shared" si="53"/>
        <v>899</v>
      </c>
    </row>
    <row r="1115" spans="1:9" hidden="1" x14ac:dyDescent="0.2">
      <c r="A1115" s="418" t="str">
        <f t="shared" si="51"/>
        <v>9032017</v>
      </c>
      <c r="B1115" s="419" t="s">
        <v>865</v>
      </c>
      <c r="C1115" s="423" t="s">
        <v>1430</v>
      </c>
      <c r="D1115" s="419" t="s">
        <v>1082</v>
      </c>
      <c r="E1115" s="419" t="s">
        <v>866</v>
      </c>
      <c r="F1115" s="317">
        <v>2017</v>
      </c>
      <c r="G1115" s="421">
        <v>9549021</v>
      </c>
      <c r="H1115" s="422">
        <f t="shared" si="52"/>
        <v>9549</v>
      </c>
      <c r="I1115" s="258">
        <f t="shared" si="53"/>
        <v>903</v>
      </c>
    </row>
    <row r="1116" spans="1:9" hidden="1" x14ac:dyDescent="0.2">
      <c r="A1116" s="418" t="str">
        <f t="shared" si="51"/>
        <v>9042017</v>
      </c>
      <c r="B1116" s="419" t="s">
        <v>865</v>
      </c>
      <c r="C1116" s="423" t="s">
        <v>1431</v>
      </c>
      <c r="D1116" s="419" t="s">
        <v>1083</v>
      </c>
      <c r="E1116" s="419" t="s">
        <v>866</v>
      </c>
      <c r="F1116" s="317">
        <v>2017</v>
      </c>
      <c r="G1116" s="421">
        <v>1095100</v>
      </c>
      <c r="H1116" s="422">
        <f t="shared" si="52"/>
        <v>1095</v>
      </c>
      <c r="I1116" s="258">
        <f t="shared" si="53"/>
        <v>904</v>
      </c>
    </row>
    <row r="1117" spans="1:9" hidden="1" x14ac:dyDescent="0.2">
      <c r="A1117" s="418" t="str">
        <f t="shared" si="51"/>
        <v>9052017</v>
      </c>
      <c r="B1117" s="419" t="s">
        <v>865</v>
      </c>
      <c r="C1117" s="423" t="s">
        <v>1432</v>
      </c>
      <c r="D1117" s="419" t="s">
        <v>1084</v>
      </c>
      <c r="E1117" s="419" t="s">
        <v>866</v>
      </c>
      <c r="F1117" s="317">
        <v>2017</v>
      </c>
      <c r="G1117" s="421">
        <v>8566206</v>
      </c>
      <c r="H1117" s="422">
        <f t="shared" si="52"/>
        <v>8566</v>
      </c>
      <c r="I1117" s="258">
        <f t="shared" si="53"/>
        <v>905</v>
      </c>
    </row>
    <row r="1118" spans="1:9" hidden="1" x14ac:dyDescent="0.2">
      <c r="A1118" s="418" t="str">
        <f t="shared" si="51"/>
        <v>9072017</v>
      </c>
      <c r="B1118" s="419" t="s">
        <v>865</v>
      </c>
      <c r="C1118" s="423" t="s">
        <v>1433</v>
      </c>
      <c r="D1118" s="419" t="s">
        <v>1085</v>
      </c>
      <c r="E1118" s="419" t="s">
        <v>866</v>
      </c>
      <c r="F1118" s="317">
        <v>2017</v>
      </c>
      <c r="G1118" s="421">
        <v>3035525</v>
      </c>
      <c r="H1118" s="422">
        <f t="shared" si="52"/>
        <v>3036</v>
      </c>
      <c r="I1118" s="258">
        <f t="shared" si="53"/>
        <v>907</v>
      </c>
    </row>
    <row r="1119" spans="1:9" hidden="1" x14ac:dyDescent="0.2">
      <c r="A1119" s="418" t="str">
        <f t="shared" si="51"/>
        <v>9102017</v>
      </c>
      <c r="B1119" s="419" t="s">
        <v>865</v>
      </c>
      <c r="C1119" s="423" t="s">
        <v>1434</v>
      </c>
      <c r="D1119" s="419" t="s">
        <v>1089</v>
      </c>
      <c r="E1119" s="419" t="s">
        <v>866</v>
      </c>
      <c r="F1119" s="317">
        <v>2017</v>
      </c>
      <c r="G1119" s="421">
        <v>541202</v>
      </c>
      <c r="H1119" s="422">
        <f t="shared" si="52"/>
        <v>541</v>
      </c>
      <c r="I1119" s="258">
        <f t="shared" si="53"/>
        <v>910</v>
      </c>
    </row>
    <row r="1120" spans="1:9" hidden="1" x14ac:dyDescent="0.2">
      <c r="A1120" s="418" t="str">
        <f t="shared" si="51"/>
        <v>9112017</v>
      </c>
      <c r="B1120" s="419" t="s">
        <v>865</v>
      </c>
      <c r="C1120" s="423" t="s">
        <v>1435</v>
      </c>
      <c r="D1120" s="419" t="s">
        <v>1090</v>
      </c>
      <c r="E1120" s="419" t="s">
        <v>866</v>
      </c>
      <c r="F1120" s="317">
        <v>2017</v>
      </c>
      <c r="G1120" s="421">
        <v>15257905</v>
      </c>
      <c r="H1120" s="422">
        <f t="shared" si="52"/>
        <v>15258</v>
      </c>
      <c r="I1120" s="258">
        <f t="shared" si="53"/>
        <v>911</v>
      </c>
    </row>
    <row r="1121" spans="1:9" hidden="1" x14ac:dyDescent="0.2">
      <c r="A1121" s="418" t="str">
        <f t="shared" si="51"/>
        <v>9142017</v>
      </c>
      <c r="B1121" s="419" t="s">
        <v>865</v>
      </c>
      <c r="C1121" s="423" t="s">
        <v>1436</v>
      </c>
      <c r="D1121" s="419" t="s">
        <v>1093</v>
      </c>
      <c r="E1121" s="419" t="s">
        <v>866</v>
      </c>
      <c r="F1121" s="317">
        <v>2017</v>
      </c>
      <c r="G1121" s="421">
        <v>41197314</v>
      </c>
      <c r="H1121" s="422">
        <f t="shared" si="52"/>
        <v>41197</v>
      </c>
      <c r="I1121" s="258">
        <f t="shared" si="53"/>
        <v>914</v>
      </c>
    </row>
    <row r="1122" spans="1:9" hidden="1" x14ac:dyDescent="0.2">
      <c r="A1122" s="418" t="str">
        <f t="shared" si="51"/>
        <v>9152017</v>
      </c>
      <c r="B1122" s="419" t="s">
        <v>865</v>
      </c>
      <c r="C1122" s="423" t="s">
        <v>1437</v>
      </c>
      <c r="D1122" s="419" t="s">
        <v>1094</v>
      </c>
      <c r="E1122" s="419" t="s">
        <v>866</v>
      </c>
      <c r="F1122" s="317">
        <v>2017</v>
      </c>
      <c r="G1122" s="421">
        <v>4092236</v>
      </c>
      <c r="H1122" s="422">
        <f t="shared" si="52"/>
        <v>4092</v>
      </c>
      <c r="I1122" s="258">
        <f t="shared" si="53"/>
        <v>915</v>
      </c>
    </row>
    <row r="1123" spans="1:9" hidden="1" x14ac:dyDescent="0.2">
      <c r="A1123" s="418" t="str">
        <f t="shared" si="51"/>
        <v>9162017</v>
      </c>
      <c r="B1123" s="419" t="s">
        <v>865</v>
      </c>
      <c r="C1123" s="423" t="s">
        <v>1438</v>
      </c>
      <c r="D1123" s="419" t="s">
        <v>1095</v>
      </c>
      <c r="E1123" s="419" t="s">
        <v>866</v>
      </c>
      <c r="F1123" s="317">
        <v>2017</v>
      </c>
      <c r="G1123" s="421">
        <v>101938032</v>
      </c>
      <c r="H1123" s="422">
        <f t="shared" si="52"/>
        <v>101938</v>
      </c>
      <c r="I1123" s="258">
        <f t="shared" si="53"/>
        <v>916</v>
      </c>
    </row>
    <row r="1124" spans="1:9" hidden="1" x14ac:dyDescent="0.2">
      <c r="A1124" s="418" t="str">
        <f t="shared" si="51"/>
        <v>9172017</v>
      </c>
      <c r="B1124" s="419" t="s">
        <v>865</v>
      </c>
      <c r="C1124" s="423" t="s">
        <v>1439</v>
      </c>
      <c r="D1124" s="419" t="s">
        <v>1096</v>
      </c>
      <c r="E1124" s="419" t="s">
        <v>866</v>
      </c>
      <c r="F1124" s="317">
        <v>2017</v>
      </c>
      <c r="G1124" s="421">
        <v>194067500</v>
      </c>
      <c r="H1124" s="422">
        <f t="shared" si="52"/>
        <v>194068</v>
      </c>
      <c r="I1124" s="258">
        <f t="shared" si="53"/>
        <v>917</v>
      </c>
    </row>
    <row r="1125" spans="1:9" hidden="1" x14ac:dyDescent="0.2">
      <c r="A1125" s="418" t="str">
        <f t="shared" si="51"/>
        <v>9182017</v>
      </c>
      <c r="B1125" s="419" t="s">
        <v>865</v>
      </c>
      <c r="C1125" s="423" t="s">
        <v>1440</v>
      </c>
      <c r="D1125" s="419" t="s">
        <v>1097</v>
      </c>
      <c r="E1125" s="419" t="s">
        <v>866</v>
      </c>
      <c r="F1125" s="317">
        <v>2017</v>
      </c>
      <c r="G1125" s="421">
        <v>6830644</v>
      </c>
      <c r="H1125" s="422">
        <f t="shared" si="52"/>
        <v>6831</v>
      </c>
      <c r="I1125" s="258">
        <f t="shared" si="53"/>
        <v>918</v>
      </c>
    </row>
    <row r="1126" spans="1:9" hidden="1" x14ac:dyDescent="0.2">
      <c r="A1126" s="418" t="str">
        <f t="shared" si="51"/>
        <v>9192017</v>
      </c>
      <c r="B1126" s="419" t="s">
        <v>865</v>
      </c>
      <c r="C1126" s="423" t="s">
        <v>1441</v>
      </c>
      <c r="D1126" s="419" t="s">
        <v>1098</v>
      </c>
      <c r="E1126" s="419" t="s">
        <v>866</v>
      </c>
      <c r="F1126" s="317">
        <v>2017</v>
      </c>
      <c r="G1126" s="421">
        <v>5263798</v>
      </c>
      <c r="H1126" s="422">
        <f t="shared" si="52"/>
        <v>5264</v>
      </c>
      <c r="I1126" s="258">
        <f t="shared" si="53"/>
        <v>919</v>
      </c>
    </row>
    <row r="1127" spans="1:9" hidden="1" x14ac:dyDescent="0.2">
      <c r="A1127" s="418" t="str">
        <f t="shared" si="51"/>
        <v>9202017</v>
      </c>
      <c r="B1127" s="419" t="s">
        <v>865</v>
      </c>
      <c r="C1127" s="423" t="s">
        <v>1442</v>
      </c>
      <c r="D1127" s="419" t="s">
        <v>1099</v>
      </c>
      <c r="E1127" s="419" t="s">
        <v>866</v>
      </c>
      <c r="F1127" s="317">
        <v>2017</v>
      </c>
      <c r="G1127" s="421">
        <v>28296063</v>
      </c>
      <c r="H1127" s="422">
        <f t="shared" si="52"/>
        <v>28296</v>
      </c>
      <c r="I1127" s="258">
        <f t="shared" si="53"/>
        <v>920</v>
      </c>
    </row>
    <row r="1128" spans="1:9" hidden="1" x14ac:dyDescent="0.2">
      <c r="A1128" s="418" t="str">
        <f t="shared" si="51"/>
        <v>9212017</v>
      </c>
      <c r="B1128" s="419" t="s">
        <v>865</v>
      </c>
      <c r="C1128" s="423" t="s">
        <v>1443</v>
      </c>
      <c r="D1128" s="419" t="s">
        <v>1100</v>
      </c>
      <c r="E1128" s="419" t="s">
        <v>866</v>
      </c>
      <c r="F1128" s="317">
        <v>2017</v>
      </c>
      <c r="G1128" s="421">
        <v>4788515</v>
      </c>
      <c r="H1128" s="422">
        <f t="shared" si="52"/>
        <v>4789</v>
      </c>
      <c r="I1128" s="258">
        <f t="shared" si="53"/>
        <v>921</v>
      </c>
    </row>
    <row r="1129" spans="1:9" hidden="1" x14ac:dyDescent="0.2">
      <c r="A1129" s="418" t="str">
        <f t="shared" si="51"/>
        <v>9222017</v>
      </c>
      <c r="B1129" s="419" t="s">
        <v>865</v>
      </c>
      <c r="C1129" s="423" t="s">
        <v>1444</v>
      </c>
      <c r="D1129" s="419" t="s">
        <v>1101</v>
      </c>
      <c r="E1129" s="419" t="s">
        <v>866</v>
      </c>
      <c r="F1129" s="317">
        <v>2017</v>
      </c>
      <c r="G1129" s="421">
        <v>51932695</v>
      </c>
      <c r="H1129" s="422">
        <f t="shared" si="52"/>
        <v>51933</v>
      </c>
      <c r="I1129" s="258">
        <f t="shared" si="53"/>
        <v>922</v>
      </c>
    </row>
    <row r="1130" spans="1:9" hidden="1" x14ac:dyDescent="0.2">
      <c r="A1130" s="418" t="str">
        <f t="shared" si="51"/>
        <v>9232017</v>
      </c>
      <c r="B1130" s="419" t="s">
        <v>865</v>
      </c>
      <c r="C1130" s="423" t="s">
        <v>1445</v>
      </c>
      <c r="D1130" s="419" t="s">
        <v>1102</v>
      </c>
      <c r="E1130" s="419" t="s">
        <v>866</v>
      </c>
      <c r="F1130" s="317">
        <v>2017</v>
      </c>
      <c r="G1130" s="421">
        <v>778871</v>
      </c>
      <c r="H1130" s="422">
        <f t="shared" si="52"/>
        <v>779</v>
      </c>
      <c r="I1130" s="258">
        <f t="shared" si="53"/>
        <v>923</v>
      </c>
    </row>
    <row r="1131" spans="1:9" hidden="1" x14ac:dyDescent="0.2">
      <c r="A1131" s="418" t="str">
        <f t="shared" si="51"/>
        <v>9242017</v>
      </c>
      <c r="B1131" s="419" t="s">
        <v>865</v>
      </c>
      <c r="C1131" s="423" t="s">
        <v>1446</v>
      </c>
      <c r="D1131" s="419" t="s">
        <v>1103</v>
      </c>
      <c r="E1131" s="419" t="s">
        <v>866</v>
      </c>
      <c r="F1131" s="317">
        <v>2017</v>
      </c>
      <c r="G1131" s="421">
        <v>157245285</v>
      </c>
      <c r="H1131" s="422">
        <f t="shared" si="52"/>
        <v>157245</v>
      </c>
      <c r="I1131" s="258">
        <f t="shared" si="53"/>
        <v>924</v>
      </c>
    </row>
    <row r="1132" spans="1:9" hidden="1" x14ac:dyDescent="0.2">
      <c r="A1132" s="418" t="str">
        <f t="shared" si="51"/>
        <v>9252017</v>
      </c>
      <c r="B1132" s="419" t="s">
        <v>865</v>
      </c>
      <c r="C1132" s="423" t="s">
        <v>1447</v>
      </c>
      <c r="D1132" s="419" t="s">
        <v>1104</v>
      </c>
      <c r="E1132" s="419" t="s">
        <v>866</v>
      </c>
      <c r="F1132" s="317">
        <v>2017</v>
      </c>
      <c r="G1132" s="421">
        <v>67543434</v>
      </c>
      <c r="H1132" s="422">
        <f t="shared" si="52"/>
        <v>67543</v>
      </c>
      <c r="I1132" s="258">
        <f t="shared" si="53"/>
        <v>925</v>
      </c>
    </row>
    <row r="1133" spans="1:9" hidden="1" x14ac:dyDescent="0.2">
      <c r="A1133" s="418" t="str">
        <f t="shared" si="51"/>
        <v>9262017</v>
      </c>
      <c r="B1133" s="419" t="s">
        <v>865</v>
      </c>
      <c r="C1133" s="423" t="s">
        <v>1448</v>
      </c>
      <c r="D1133" s="419" t="s">
        <v>1105</v>
      </c>
      <c r="E1133" s="419" t="s">
        <v>866</v>
      </c>
      <c r="F1133" s="317">
        <v>2017</v>
      </c>
      <c r="G1133" s="421">
        <v>21683894</v>
      </c>
      <c r="H1133" s="422">
        <f t="shared" si="52"/>
        <v>21684</v>
      </c>
      <c r="I1133" s="258">
        <f t="shared" si="53"/>
        <v>926</v>
      </c>
    </row>
    <row r="1134" spans="1:9" hidden="1" x14ac:dyDescent="0.2">
      <c r="A1134" s="418" t="str">
        <f t="shared" si="51"/>
        <v>9272017</v>
      </c>
      <c r="B1134" s="419" t="s">
        <v>865</v>
      </c>
      <c r="C1134" s="423" t="s">
        <v>1449</v>
      </c>
      <c r="D1134" s="419" t="s">
        <v>1106</v>
      </c>
      <c r="E1134" s="419" t="s">
        <v>866</v>
      </c>
      <c r="F1134" s="317">
        <v>2017</v>
      </c>
      <c r="G1134" s="421">
        <v>109131436</v>
      </c>
      <c r="H1134" s="422">
        <f t="shared" si="52"/>
        <v>109131</v>
      </c>
      <c r="I1134" s="258">
        <f t="shared" si="53"/>
        <v>927</v>
      </c>
    </row>
    <row r="1135" spans="1:9" hidden="1" x14ac:dyDescent="0.2">
      <c r="A1135" s="418" t="str">
        <f t="shared" si="51"/>
        <v>9282017</v>
      </c>
      <c r="B1135" s="419" t="s">
        <v>865</v>
      </c>
      <c r="C1135" s="423" t="s">
        <v>1450</v>
      </c>
      <c r="D1135" s="419" t="s">
        <v>1107</v>
      </c>
      <c r="E1135" s="419" t="s">
        <v>866</v>
      </c>
      <c r="F1135" s="317">
        <v>2017</v>
      </c>
      <c r="G1135" s="421">
        <v>284500315</v>
      </c>
      <c r="H1135" s="422">
        <f t="shared" si="52"/>
        <v>284500</v>
      </c>
      <c r="I1135" s="258">
        <f t="shared" si="53"/>
        <v>928</v>
      </c>
    </row>
    <row r="1136" spans="1:9" hidden="1" x14ac:dyDescent="0.2">
      <c r="A1136" s="418" t="str">
        <f t="shared" si="51"/>
        <v>9292017</v>
      </c>
      <c r="B1136" s="419" t="s">
        <v>865</v>
      </c>
      <c r="C1136" s="423" t="s">
        <v>1451</v>
      </c>
      <c r="D1136" s="419" t="s">
        <v>1108</v>
      </c>
      <c r="E1136" s="419" t="s">
        <v>866</v>
      </c>
      <c r="F1136" s="317">
        <v>2017</v>
      </c>
      <c r="G1136" s="421">
        <v>1383919</v>
      </c>
      <c r="H1136" s="422">
        <f t="shared" si="52"/>
        <v>1384</v>
      </c>
      <c r="I1136" s="258">
        <f t="shared" si="53"/>
        <v>929</v>
      </c>
    </row>
    <row r="1137" spans="1:9" hidden="1" x14ac:dyDescent="0.2">
      <c r="A1137" s="418" t="str">
        <f t="shared" si="51"/>
        <v>9322017</v>
      </c>
      <c r="B1137" s="419" t="s">
        <v>865</v>
      </c>
      <c r="C1137" s="423" t="s">
        <v>1452</v>
      </c>
      <c r="D1137" s="419" t="s">
        <v>1109</v>
      </c>
      <c r="E1137" s="419" t="s">
        <v>866</v>
      </c>
      <c r="F1137" s="317">
        <v>2017</v>
      </c>
      <c r="G1137" s="421">
        <v>8999048</v>
      </c>
      <c r="H1137" s="422">
        <f t="shared" si="52"/>
        <v>8999</v>
      </c>
      <c r="I1137" s="258">
        <f t="shared" si="53"/>
        <v>932</v>
      </c>
    </row>
    <row r="1138" spans="1:9" hidden="1" x14ac:dyDescent="0.2">
      <c r="A1138" s="418" t="str">
        <f t="shared" si="51"/>
        <v>9332017</v>
      </c>
      <c r="B1138" s="419" t="s">
        <v>865</v>
      </c>
      <c r="C1138" s="423" t="s">
        <v>1453</v>
      </c>
      <c r="D1138" s="419" t="s">
        <v>1110</v>
      </c>
      <c r="E1138" s="419" t="s">
        <v>866</v>
      </c>
      <c r="F1138" s="317">
        <v>2017</v>
      </c>
      <c r="G1138" s="421">
        <v>4941998</v>
      </c>
      <c r="H1138" s="422">
        <f t="shared" si="52"/>
        <v>4942</v>
      </c>
      <c r="I1138" s="258">
        <f t="shared" si="53"/>
        <v>933</v>
      </c>
    </row>
    <row r="1139" spans="1:9" hidden="1" x14ac:dyDescent="0.2">
      <c r="A1139" s="418" t="str">
        <f t="shared" si="51"/>
        <v>9342017</v>
      </c>
      <c r="B1139" s="419" t="s">
        <v>865</v>
      </c>
      <c r="C1139" s="423" t="s">
        <v>1454</v>
      </c>
      <c r="D1139" s="419" t="s">
        <v>1111</v>
      </c>
      <c r="E1139" s="419" t="s">
        <v>866</v>
      </c>
      <c r="F1139" s="317">
        <v>2017</v>
      </c>
      <c r="G1139" s="421">
        <v>29311796</v>
      </c>
      <c r="H1139" s="422">
        <f t="shared" si="52"/>
        <v>29312</v>
      </c>
      <c r="I1139" s="258">
        <f t="shared" si="53"/>
        <v>934</v>
      </c>
    </row>
    <row r="1140" spans="1:9" hidden="1" x14ac:dyDescent="0.2">
      <c r="A1140" s="418" t="str">
        <f t="shared" si="51"/>
        <v>9352017</v>
      </c>
      <c r="B1140" s="419" t="s">
        <v>865</v>
      </c>
      <c r="C1140" s="423" t="s">
        <v>1455</v>
      </c>
      <c r="D1140" s="419" t="s">
        <v>1112</v>
      </c>
      <c r="E1140" s="419" t="s">
        <v>866</v>
      </c>
      <c r="F1140" s="317">
        <v>2017</v>
      </c>
      <c r="G1140" s="421">
        <v>4096871</v>
      </c>
      <c r="H1140" s="422">
        <f t="shared" si="52"/>
        <v>4097</v>
      </c>
      <c r="I1140" s="258">
        <f t="shared" si="53"/>
        <v>935</v>
      </c>
    </row>
    <row r="1141" spans="1:9" hidden="1" x14ac:dyDescent="0.2">
      <c r="A1141" s="418" t="str">
        <f t="shared" si="51"/>
        <v>9362017</v>
      </c>
      <c r="B1141" s="419" t="s">
        <v>865</v>
      </c>
      <c r="C1141" s="423" t="s">
        <v>1456</v>
      </c>
      <c r="D1141" s="419" t="s">
        <v>1113</v>
      </c>
      <c r="E1141" s="419" t="s">
        <v>866</v>
      </c>
      <c r="F1141" s="317">
        <v>2017</v>
      </c>
      <c r="G1141" s="421">
        <v>70336369</v>
      </c>
      <c r="H1141" s="422">
        <f t="shared" si="52"/>
        <v>70336</v>
      </c>
      <c r="I1141" s="258">
        <f t="shared" si="53"/>
        <v>936</v>
      </c>
    </row>
    <row r="1142" spans="1:9" hidden="1" x14ac:dyDescent="0.2">
      <c r="A1142" s="418" t="str">
        <f t="shared" si="51"/>
        <v>9372017</v>
      </c>
      <c r="B1142" s="419" t="s">
        <v>865</v>
      </c>
      <c r="C1142" s="423" t="s">
        <v>1457</v>
      </c>
      <c r="D1142" s="419" t="s">
        <v>1114</v>
      </c>
      <c r="E1142" s="419" t="s">
        <v>866</v>
      </c>
      <c r="F1142" s="317">
        <v>2017</v>
      </c>
      <c r="G1142" s="421">
        <v>29196989</v>
      </c>
      <c r="H1142" s="422">
        <f t="shared" si="52"/>
        <v>29197</v>
      </c>
      <c r="I1142" s="258">
        <f t="shared" si="53"/>
        <v>937</v>
      </c>
    </row>
    <row r="1143" spans="1:9" hidden="1" x14ac:dyDescent="0.2">
      <c r="A1143" s="418" t="str">
        <f t="shared" si="51"/>
        <v>9392017</v>
      </c>
      <c r="B1143" s="419" t="s">
        <v>865</v>
      </c>
      <c r="C1143" s="423" t="s">
        <v>1458</v>
      </c>
      <c r="D1143" s="419" t="s">
        <v>1115</v>
      </c>
      <c r="E1143" s="419" t="s">
        <v>866</v>
      </c>
      <c r="F1143" s="317">
        <v>2017</v>
      </c>
      <c r="G1143" s="421">
        <v>34145</v>
      </c>
      <c r="H1143" s="422">
        <f t="shared" si="52"/>
        <v>34</v>
      </c>
      <c r="I1143" s="258">
        <f t="shared" si="53"/>
        <v>939</v>
      </c>
    </row>
    <row r="1144" spans="1:9" hidden="1" x14ac:dyDescent="0.2">
      <c r="A1144" s="418" t="str">
        <f t="shared" si="51"/>
        <v>9402017</v>
      </c>
      <c r="B1144" s="419" t="s">
        <v>865</v>
      </c>
      <c r="C1144" s="423" t="s">
        <v>1459</v>
      </c>
      <c r="D1144" s="419" t="s">
        <v>1116</v>
      </c>
      <c r="E1144" s="419" t="s">
        <v>866</v>
      </c>
      <c r="F1144" s="317">
        <v>2017</v>
      </c>
      <c r="G1144" s="421">
        <v>7466060</v>
      </c>
      <c r="H1144" s="422">
        <f t="shared" si="52"/>
        <v>7466</v>
      </c>
      <c r="I1144" s="258">
        <f t="shared" si="53"/>
        <v>940</v>
      </c>
    </row>
    <row r="1145" spans="1:9" hidden="1" x14ac:dyDescent="0.2">
      <c r="A1145" s="418" t="str">
        <f t="shared" si="51"/>
        <v>9412017</v>
      </c>
      <c r="B1145" s="419" t="s">
        <v>865</v>
      </c>
      <c r="C1145" s="423" t="s">
        <v>1460</v>
      </c>
      <c r="D1145" s="419" t="s">
        <v>1117</v>
      </c>
      <c r="E1145" s="419" t="s">
        <v>866</v>
      </c>
      <c r="F1145" s="317">
        <v>2017</v>
      </c>
      <c r="G1145" s="421">
        <v>100220831</v>
      </c>
      <c r="H1145" s="422">
        <f t="shared" si="52"/>
        <v>100221</v>
      </c>
      <c r="I1145" s="258">
        <f t="shared" si="53"/>
        <v>941</v>
      </c>
    </row>
    <row r="1146" spans="1:9" hidden="1" x14ac:dyDescent="0.2">
      <c r="A1146" s="418" t="str">
        <f t="shared" si="51"/>
        <v>9422017</v>
      </c>
      <c r="B1146" s="419" t="s">
        <v>865</v>
      </c>
      <c r="C1146" s="423" t="s">
        <v>1461</v>
      </c>
      <c r="D1146" s="419" t="s">
        <v>1118</v>
      </c>
      <c r="E1146" s="419" t="s">
        <v>866</v>
      </c>
      <c r="F1146" s="317">
        <v>2017</v>
      </c>
      <c r="G1146" s="421">
        <v>88948634</v>
      </c>
      <c r="H1146" s="422">
        <f t="shared" si="52"/>
        <v>88949</v>
      </c>
      <c r="I1146" s="258">
        <f t="shared" si="53"/>
        <v>942</v>
      </c>
    </row>
    <row r="1147" spans="1:9" hidden="1" x14ac:dyDescent="0.2">
      <c r="A1147" s="418" t="str">
        <f t="shared" si="51"/>
        <v>9432017</v>
      </c>
      <c r="B1147" s="419" t="s">
        <v>865</v>
      </c>
      <c r="C1147" s="423" t="s">
        <v>1462</v>
      </c>
      <c r="D1147" s="419" t="s">
        <v>1119</v>
      </c>
      <c r="E1147" s="419" t="s">
        <v>866</v>
      </c>
      <c r="F1147" s="317">
        <v>2017</v>
      </c>
      <c r="G1147" s="421">
        <v>45893026</v>
      </c>
      <c r="H1147" s="422">
        <f t="shared" si="52"/>
        <v>45893</v>
      </c>
      <c r="I1147" s="258">
        <f t="shared" si="53"/>
        <v>943</v>
      </c>
    </row>
    <row r="1148" spans="1:9" hidden="1" x14ac:dyDescent="0.2">
      <c r="A1148" s="418" t="str">
        <f t="shared" si="51"/>
        <v>9442017</v>
      </c>
      <c r="B1148" s="419" t="s">
        <v>865</v>
      </c>
      <c r="C1148" s="423" t="s">
        <v>1463</v>
      </c>
      <c r="D1148" s="419" t="s">
        <v>1120</v>
      </c>
      <c r="E1148" s="419" t="s">
        <v>866</v>
      </c>
      <c r="F1148" s="317">
        <v>2017</v>
      </c>
      <c r="G1148" s="421">
        <v>37443002</v>
      </c>
      <c r="H1148" s="422">
        <f t="shared" si="52"/>
        <v>37443</v>
      </c>
      <c r="I1148" s="258">
        <f t="shared" si="53"/>
        <v>944</v>
      </c>
    </row>
    <row r="1149" spans="1:9" hidden="1" x14ac:dyDescent="0.2">
      <c r="A1149" s="418" t="str">
        <f t="shared" si="51"/>
        <v>9452017</v>
      </c>
      <c r="B1149" s="419" t="s">
        <v>865</v>
      </c>
      <c r="C1149" s="423" t="s">
        <v>1464</v>
      </c>
      <c r="D1149" s="419" t="s">
        <v>1121</v>
      </c>
      <c r="E1149" s="419" t="s">
        <v>866</v>
      </c>
      <c r="F1149" s="317">
        <v>2017</v>
      </c>
      <c r="G1149" s="421">
        <v>17583078</v>
      </c>
      <c r="H1149" s="422">
        <f t="shared" si="52"/>
        <v>17583</v>
      </c>
      <c r="I1149" s="258">
        <f t="shared" si="53"/>
        <v>945</v>
      </c>
    </row>
    <row r="1150" spans="1:9" hidden="1" x14ac:dyDescent="0.2">
      <c r="A1150" s="418" t="str">
        <f t="shared" si="51"/>
        <v>9462017</v>
      </c>
      <c r="B1150" s="419" t="s">
        <v>865</v>
      </c>
      <c r="C1150" s="423" t="s">
        <v>1465</v>
      </c>
      <c r="D1150" s="419" t="s">
        <v>1122</v>
      </c>
      <c r="E1150" s="419" t="s">
        <v>866</v>
      </c>
      <c r="F1150" s="317">
        <v>2017</v>
      </c>
      <c r="G1150" s="421">
        <v>18851395</v>
      </c>
      <c r="H1150" s="422">
        <f t="shared" si="52"/>
        <v>18851</v>
      </c>
      <c r="I1150" s="258">
        <f t="shared" si="53"/>
        <v>946</v>
      </c>
    </row>
    <row r="1151" spans="1:9" hidden="1" x14ac:dyDescent="0.2">
      <c r="A1151" s="418" t="str">
        <f t="shared" si="51"/>
        <v>9472017</v>
      </c>
      <c r="B1151" s="419" t="s">
        <v>865</v>
      </c>
      <c r="C1151" s="423" t="s">
        <v>1466</v>
      </c>
      <c r="D1151" s="419" t="s">
        <v>1123</v>
      </c>
      <c r="E1151" s="419" t="s">
        <v>866</v>
      </c>
      <c r="F1151" s="317">
        <v>2017</v>
      </c>
      <c r="G1151" s="421">
        <v>14462777</v>
      </c>
      <c r="H1151" s="422">
        <f t="shared" si="52"/>
        <v>14463</v>
      </c>
      <c r="I1151" s="258">
        <f t="shared" si="53"/>
        <v>947</v>
      </c>
    </row>
    <row r="1152" spans="1:9" hidden="1" x14ac:dyDescent="0.2">
      <c r="A1152" s="418" t="str">
        <f t="shared" si="51"/>
        <v>9482017</v>
      </c>
      <c r="B1152" s="419" t="s">
        <v>865</v>
      </c>
      <c r="C1152" s="423" t="s">
        <v>1467</v>
      </c>
      <c r="D1152" s="419" t="s">
        <v>1124</v>
      </c>
      <c r="E1152" s="419" t="s">
        <v>866</v>
      </c>
      <c r="F1152" s="317">
        <v>2017</v>
      </c>
      <c r="G1152" s="421">
        <v>10214371</v>
      </c>
      <c r="H1152" s="422">
        <f t="shared" si="52"/>
        <v>10214</v>
      </c>
      <c r="I1152" s="258">
        <f t="shared" si="53"/>
        <v>948</v>
      </c>
    </row>
    <row r="1153" spans="1:9" hidden="1" x14ac:dyDescent="0.2">
      <c r="A1153" s="418" t="str">
        <f t="shared" si="51"/>
        <v>9492017</v>
      </c>
      <c r="B1153" s="419" t="s">
        <v>865</v>
      </c>
      <c r="C1153" s="423" t="s">
        <v>1468</v>
      </c>
      <c r="D1153" s="419" t="s">
        <v>1125</v>
      </c>
      <c r="E1153" s="419" t="s">
        <v>866</v>
      </c>
      <c r="F1153" s="317">
        <v>2017</v>
      </c>
      <c r="G1153" s="421">
        <v>7494319</v>
      </c>
      <c r="H1153" s="422">
        <f t="shared" si="52"/>
        <v>7494</v>
      </c>
      <c r="I1153" s="258">
        <f t="shared" si="53"/>
        <v>949</v>
      </c>
    </row>
    <row r="1154" spans="1:9" hidden="1" x14ac:dyDescent="0.2">
      <c r="A1154" s="418" t="str">
        <f t="shared" ref="A1154:A1217" si="54">+VALUE(C1154)&amp;F1154</f>
        <v>9512017</v>
      </c>
      <c r="B1154" s="419" t="s">
        <v>865</v>
      </c>
      <c r="C1154" s="423" t="s">
        <v>1469</v>
      </c>
      <c r="D1154" s="419" t="s">
        <v>1126</v>
      </c>
      <c r="E1154" s="419" t="s">
        <v>866</v>
      </c>
      <c r="F1154" s="317">
        <v>2017</v>
      </c>
      <c r="G1154" s="421">
        <v>1064627289</v>
      </c>
      <c r="H1154" s="422">
        <f t="shared" si="52"/>
        <v>1064627</v>
      </c>
      <c r="I1154" s="258">
        <f t="shared" si="53"/>
        <v>951</v>
      </c>
    </row>
    <row r="1155" spans="1:9" hidden="1" x14ac:dyDescent="0.2">
      <c r="A1155" s="418" t="str">
        <f t="shared" si="54"/>
        <v>9522017</v>
      </c>
      <c r="B1155" s="419" t="s">
        <v>865</v>
      </c>
      <c r="C1155" s="423" t="s">
        <v>1470</v>
      </c>
      <c r="D1155" s="419" t="s">
        <v>1127</v>
      </c>
      <c r="E1155" s="419" t="s">
        <v>866</v>
      </c>
      <c r="F1155" s="317">
        <v>2017</v>
      </c>
      <c r="G1155" s="421">
        <v>50035798</v>
      </c>
      <c r="H1155" s="422">
        <f t="shared" ref="H1155:H1218" si="55">+IF(E1155="PAY",ROUND(G1155/1000,0),G1155)</f>
        <v>50036</v>
      </c>
      <c r="I1155" s="258">
        <f t="shared" ref="I1155:I1218" si="56">+VALUE(C1155)</f>
        <v>952</v>
      </c>
    </row>
    <row r="1156" spans="1:9" hidden="1" x14ac:dyDescent="0.2">
      <c r="A1156" s="418" t="str">
        <f t="shared" si="54"/>
        <v>9532017</v>
      </c>
      <c r="B1156" s="419" t="s">
        <v>865</v>
      </c>
      <c r="C1156" s="423" t="s">
        <v>1471</v>
      </c>
      <c r="D1156" s="419" t="s">
        <v>1128</v>
      </c>
      <c r="E1156" s="419" t="s">
        <v>866</v>
      </c>
      <c r="F1156" s="317">
        <v>2017</v>
      </c>
      <c r="G1156" s="421">
        <v>5298718905</v>
      </c>
      <c r="H1156" s="422">
        <f t="shared" si="55"/>
        <v>5298719</v>
      </c>
      <c r="I1156" s="258">
        <f t="shared" si="56"/>
        <v>953</v>
      </c>
    </row>
    <row r="1157" spans="1:9" hidden="1" x14ac:dyDescent="0.2">
      <c r="A1157" s="418" t="str">
        <f t="shared" si="54"/>
        <v>9542017</v>
      </c>
      <c r="B1157" s="419" t="s">
        <v>865</v>
      </c>
      <c r="C1157" s="423" t="s">
        <v>1472</v>
      </c>
      <c r="D1157" s="419" t="s">
        <v>1129</v>
      </c>
      <c r="E1157" s="419" t="s">
        <v>866</v>
      </c>
      <c r="F1157" s="317">
        <v>2017</v>
      </c>
      <c r="G1157" s="421">
        <v>48380089</v>
      </c>
      <c r="H1157" s="422">
        <f t="shared" si="55"/>
        <v>48380</v>
      </c>
      <c r="I1157" s="258">
        <f t="shared" si="56"/>
        <v>954</v>
      </c>
    </row>
    <row r="1158" spans="1:9" hidden="1" x14ac:dyDescent="0.2">
      <c r="A1158" s="418" t="str">
        <f t="shared" si="54"/>
        <v>9552017</v>
      </c>
      <c r="B1158" s="419" t="s">
        <v>865</v>
      </c>
      <c r="C1158" s="423" t="s">
        <v>1473</v>
      </c>
      <c r="D1158" s="419" t="s">
        <v>1130</v>
      </c>
      <c r="E1158" s="419" t="s">
        <v>866</v>
      </c>
      <c r="F1158" s="317">
        <v>2017</v>
      </c>
      <c r="G1158" s="421">
        <v>828347223</v>
      </c>
      <c r="H1158" s="422">
        <f t="shared" si="55"/>
        <v>828347</v>
      </c>
      <c r="I1158" s="258">
        <f t="shared" si="56"/>
        <v>955</v>
      </c>
    </row>
    <row r="1159" spans="1:9" hidden="1" x14ac:dyDescent="0.2">
      <c r="A1159" s="418" t="str">
        <f t="shared" si="54"/>
        <v>9562017</v>
      </c>
      <c r="B1159" s="419" t="s">
        <v>865</v>
      </c>
      <c r="C1159" s="423" t="s">
        <v>1474</v>
      </c>
      <c r="D1159" s="419" t="s">
        <v>1131</v>
      </c>
      <c r="E1159" s="419" t="s">
        <v>866</v>
      </c>
      <c r="F1159" s="317">
        <v>2017</v>
      </c>
      <c r="G1159" s="421">
        <v>436270586</v>
      </c>
      <c r="H1159" s="422">
        <f t="shared" si="55"/>
        <v>436271</v>
      </c>
      <c r="I1159" s="258">
        <f t="shared" si="56"/>
        <v>956</v>
      </c>
    </row>
    <row r="1160" spans="1:9" hidden="1" x14ac:dyDescent="0.2">
      <c r="A1160" s="418" t="str">
        <f t="shared" si="54"/>
        <v>9572017</v>
      </c>
      <c r="B1160" s="419" t="s">
        <v>865</v>
      </c>
      <c r="C1160" s="423" t="s">
        <v>1475</v>
      </c>
      <c r="D1160" s="419" t="s">
        <v>1132</v>
      </c>
      <c r="E1160" s="419" t="s">
        <v>866</v>
      </c>
      <c r="F1160" s="317">
        <v>2017</v>
      </c>
      <c r="G1160" s="421">
        <v>993029540</v>
      </c>
      <c r="H1160" s="422">
        <f t="shared" si="55"/>
        <v>993030</v>
      </c>
      <c r="I1160" s="258">
        <f t="shared" si="56"/>
        <v>957</v>
      </c>
    </row>
    <row r="1161" spans="1:9" hidden="1" x14ac:dyDescent="0.2">
      <c r="A1161" s="418" t="str">
        <f t="shared" si="54"/>
        <v>9582017</v>
      </c>
      <c r="B1161" s="419" t="s">
        <v>865</v>
      </c>
      <c r="C1161" s="423" t="s">
        <v>1476</v>
      </c>
      <c r="D1161" s="419" t="s">
        <v>1133</v>
      </c>
      <c r="E1161" s="419" t="s">
        <v>866</v>
      </c>
      <c r="F1161" s="317">
        <v>2017</v>
      </c>
      <c r="G1161" s="421">
        <v>50971895</v>
      </c>
      <c r="H1161" s="422">
        <f t="shared" si="55"/>
        <v>50972</v>
      </c>
      <c r="I1161" s="258">
        <f t="shared" si="56"/>
        <v>958</v>
      </c>
    </row>
    <row r="1162" spans="1:9" hidden="1" x14ac:dyDescent="0.2">
      <c r="A1162" s="418" t="str">
        <f t="shared" si="54"/>
        <v>9592017</v>
      </c>
      <c r="B1162" s="419" t="s">
        <v>865</v>
      </c>
      <c r="C1162" s="423" t="s">
        <v>1477</v>
      </c>
      <c r="D1162" s="419" t="s">
        <v>1134</v>
      </c>
      <c r="E1162" s="419" t="s">
        <v>866</v>
      </c>
      <c r="F1162" s="317">
        <v>2017</v>
      </c>
      <c r="G1162" s="421">
        <v>47251113</v>
      </c>
      <c r="H1162" s="422">
        <f t="shared" si="55"/>
        <v>47251</v>
      </c>
      <c r="I1162" s="258">
        <f t="shared" si="56"/>
        <v>959</v>
      </c>
    </row>
    <row r="1163" spans="1:9" hidden="1" x14ac:dyDescent="0.2">
      <c r="A1163" s="418" t="str">
        <f t="shared" si="54"/>
        <v>9602017</v>
      </c>
      <c r="B1163" s="419" t="s">
        <v>865</v>
      </c>
      <c r="C1163" s="423" t="s">
        <v>1478</v>
      </c>
      <c r="D1163" s="419" t="s">
        <v>1135</v>
      </c>
      <c r="E1163" s="419" t="s">
        <v>866</v>
      </c>
      <c r="F1163" s="317">
        <v>2017</v>
      </c>
      <c r="G1163" s="421">
        <v>208030896</v>
      </c>
      <c r="H1163" s="422">
        <f t="shared" si="55"/>
        <v>208031</v>
      </c>
      <c r="I1163" s="258">
        <f t="shared" si="56"/>
        <v>960</v>
      </c>
    </row>
    <row r="1164" spans="1:9" hidden="1" x14ac:dyDescent="0.2">
      <c r="A1164" s="418" t="str">
        <f t="shared" si="54"/>
        <v>9612017</v>
      </c>
      <c r="B1164" s="419" t="s">
        <v>865</v>
      </c>
      <c r="C1164" s="423" t="s">
        <v>1479</v>
      </c>
      <c r="D1164" s="419" t="s">
        <v>1136</v>
      </c>
      <c r="E1164" s="419" t="s">
        <v>866</v>
      </c>
      <c r="F1164" s="317">
        <v>2017</v>
      </c>
      <c r="G1164" s="421">
        <v>435198016</v>
      </c>
      <c r="H1164" s="422">
        <f t="shared" si="55"/>
        <v>435198</v>
      </c>
      <c r="I1164" s="258">
        <f t="shared" si="56"/>
        <v>961</v>
      </c>
    </row>
    <row r="1165" spans="1:9" hidden="1" x14ac:dyDescent="0.2">
      <c r="A1165" s="418" t="str">
        <f t="shared" si="54"/>
        <v>9622017</v>
      </c>
      <c r="B1165" s="419" t="s">
        <v>865</v>
      </c>
      <c r="C1165" s="423" t="s">
        <v>1480</v>
      </c>
      <c r="D1165" s="419" t="s">
        <v>1137</v>
      </c>
      <c r="E1165" s="419" t="s">
        <v>866</v>
      </c>
      <c r="F1165" s="317">
        <v>2017</v>
      </c>
      <c r="G1165" s="421">
        <v>102931883</v>
      </c>
      <c r="H1165" s="422">
        <f t="shared" si="55"/>
        <v>102932</v>
      </c>
      <c r="I1165" s="258">
        <f t="shared" si="56"/>
        <v>962</v>
      </c>
    </row>
    <row r="1166" spans="1:9" hidden="1" x14ac:dyDescent="0.2">
      <c r="A1166" s="418" t="str">
        <f t="shared" si="54"/>
        <v>9632017</v>
      </c>
      <c r="B1166" s="419" t="s">
        <v>865</v>
      </c>
      <c r="C1166" s="423" t="s">
        <v>1481</v>
      </c>
      <c r="D1166" s="419" t="s">
        <v>1138</v>
      </c>
      <c r="E1166" s="419" t="s">
        <v>866</v>
      </c>
      <c r="F1166" s="317">
        <v>2017</v>
      </c>
      <c r="G1166" s="421">
        <v>65955959</v>
      </c>
      <c r="H1166" s="422">
        <f t="shared" si="55"/>
        <v>65956</v>
      </c>
      <c r="I1166" s="258">
        <f t="shared" si="56"/>
        <v>963</v>
      </c>
    </row>
    <row r="1167" spans="1:9" hidden="1" x14ac:dyDescent="0.2">
      <c r="A1167" s="418" t="str">
        <f t="shared" si="54"/>
        <v>9642017</v>
      </c>
      <c r="B1167" s="419" t="s">
        <v>865</v>
      </c>
      <c r="C1167" s="423" t="s">
        <v>1482</v>
      </c>
      <c r="D1167" s="419" t="s">
        <v>1139</v>
      </c>
      <c r="E1167" s="419" t="s">
        <v>866</v>
      </c>
      <c r="F1167" s="317">
        <v>2017</v>
      </c>
      <c r="G1167" s="421">
        <v>12906860</v>
      </c>
      <c r="H1167" s="422">
        <f t="shared" si="55"/>
        <v>12907</v>
      </c>
      <c r="I1167" s="258">
        <f t="shared" si="56"/>
        <v>964</v>
      </c>
    </row>
    <row r="1168" spans="1:9" hidden="1" x14ac:dyDescent="0.2">
      <c r="A1168" s="418" t="str">
        <f t="shared" si="54"/>
        <v>9652017</v>
      </c>
      <c r="B1168" s="419" t="s">
        <v>865</v>
      </c>
      <c r="C1168" s="423" t="s">
        <v>1483</v>
      </c>
      <c r="D1168" s="419" t="s">
        <v>1140</v>
      </c>
      <c r="E1168" s="419" t="s">
        <v>866</v>
      </c>
      <c r="F1168" s="317">
        <v>2017</v>
      </c>
      <c r="G1168" s="421">
        <v>287832655</v>
      </c>
      <c r="H1168" s="422">
        <f t="shared" si="55"/>
        <v>287833</v>
      </c>
      <c r="I1168" s="258">
        <f t="shared" si="56"/>
        <v>965</v>
      </c>
    </row>
    <row r="1169" spans="1:9" hidden="1" x14ac:dyDescent="0.2">
      <c r="A1169" s="418" t="str">
        <f t="shared" si="54"/>
        <v>9662017</v>
      </c>
      <c r="B1169" s="419" t="s">
        <v>865</v>
      </c>
      <c r="C1169" s="423" t="s">
        <v>1484</v>
      </c>
      <c r="D1169" s="419" t="s">
        <v>1141</v>
      </c>
      <c r="E1169" s="419" t="s">
        <v>866</v>
      </c>
      <c r="F1169" s="317">
        <v>2017</v>
      </c>
      <c r="G1169" s="421">
        <v>7648057</v>
      </c>
      <c r="H1169" s="422">
        <f t="shared" si="55"/>
        <v>7648</v>
      </c>
      <c r="I1169" s="258">
        <f t="shared" si="56"/>
        <v>966</v>
      </c>
    </row>
    <row r="1170" spans="1:9" hidden="1" x14ac:dyDescent="0.2">
      <c r="A1170" s="418" t="str">
        <f t="shared" si="54"/>
        <v>9672017</v>
      </c>
      <c r="B1170" s="419" t="s">
        <v>865</v>
      </c>
      <c r="C1170" s="423" t="s">
        <v>1485</v>
      </c>
      <c r="D1170" s="419" t="s">
        <v>1142</v>
      </c>
      <c r="E1170" s="419" t="s">
        <v>866</v>
      </c>
      <c r="F1170" s="317">
        <v>2017</v>
      </c>
      <c r="G1170" s="421">
        <v>14217208</v>
      </c>
      <c r="H1170" s="422">
        <f t="shared" si="55"/>
        <v>14217</v>
      </c>
      <c r="I1170" s="258">
        <f t="shared" si="56"/>
        <v>967</v>
      </c>
    </row>
    <row r="1171" spans="1:9" hidden="1" x14ac:dyDescent="0.2">
      <c r="A1171" s="418" t="str">
        <f t="shared" si="54"/>
        <v>9682017</v>
      </c>
      <c r="B1171" s="419" t="s">
        <v>865</v>
      </c>
      <c r="C1171" s="423" t="s">
        <v>1486</v>
      </c>
      <c r="D1171" s="419" t="s">
        <v>1143</v>
      </c>
      <c r="E1171" s="419" t="s">
        <v>866</v>
      </c>
      <c r="F1171" s="317">
        <v>2017</v>
      </c>
      <c r="G1171" s="421">
        <v>9541013</v>
      </c>
      <c r="H1171" s="422">
        <f t="shared" si="55"/>
        <v>9541</v>
      </c>
      <c r="I1171" s="258">
        <f t="shared" si="56"/>
        <v>968</v>
      </c>
    </row>
    <row r="1172" spans="1:9" hidden="1" x14ac:dyDescent="0.2">
      <c r="A1172" s="418" t="str">
        <f t="shared" si="54"/>
        <v>9692017</v>
      </c>
      <c r="B1172" s="419" t="s">
        <v>865</v>
      </c>
      <c r="C1172" s="423" t="s">
        <v>1487</v>
      </c>
      <c r="D1172" s="419" t="s">
        <v>1144</v>
      </c>
      <c r="E1172" s="419" t="s">
        <v>866</v>
      </c>
      <c r="F1172" s="317">
        <v>2017</v>
      </c>
      <c r="G1172" s="421">
        <v>17453070</v>
      </c>
      <c r="H1172" s="422">
        <f t="shared" si="55"/>
        <v>17453</v>
      </c>
      <c r="I1172" s="258">
        <f t="shared" si="56"/>
        <v>969</v>
      </c>
    </row>
    <row r="1173" spans="1:9" hidden="1" x14ac:dyDescent="0.2">
      <c r="A1173" s="418" t="str">
        <f t="shared" si="54"/>
        <v>9712017</v>
      </c>
      <c r="B1173" s="419" t="s">
        <v>865</v>
      </c>
      <c r="C1173" s="423" t="s">
        <v>1488</v>
      </c>
      <c r="D1173" s="419" t="s">
        <v>1145</v>
      </c>
      <c r="E1173" s="419" t="s">
        <v>866</v>
      </c>
      <c r="F1173" s="317">
        <v>2017</v>
      </c>
      <c r="G1173" s="421">
        <v>167770508</v>
      </c>
      <c r="H1173" s="422">
        <f t="shared" si="55"/>
        <v>167771</v>
      </c>
      <c r="I1173" s="258">
        <f t="shared" si="56"/>
        <v>971</v>
      </c>
    </row>
    <row r="1174" spans="1:9" hidden="1" x14ac:dyDescent="0.2">
      <c r="A1174" s="418" t="str">
        <f t="shared" si="54"/>
        <v>9732017</v>
      </c>
      <c r="B1174" s="419" t="s">
        <v>865</v>
      </c>
      <c r="C1174" s="423" t="s">
        <v>1489</v>
      </c>
      <c r="D1174" s="419" t="s">
        <v>1146</v>
      </c>
      <c r="E1174" s="419" t="s">
        <v>866</v>
      </c>
      <c r="F1174" s="317">
        <v>2017</v>
      </c>
      <c r="G1174" s="421">
        <v>63106992</v>
      </c>
      <c r="H1174" s="422">
        <f t="shared" si="55"/>
        <v>63107</v>
      </c>
      <c r="I1174" s="258">
        <f t="shared" si="56"/>
        <v>973</v>
      </c>
    </row>
    <row r="1175" spans="1:9" hidden="1" x14ac:dyDescent="0.2">
      <c r="A1175" s="418" t="str">
        <f t="shared" si="54"/>
        <v>9742017</v>
      </c>
      <c r="B1175" s="419" t="s">
        <v>865</v>
      </c>
      <c r="C1175" s="423" t="s">
        <v>1490</v>
      </c>
      <c r="D1175" s="419" t="s">
        <v>1147</v>
      </c>
      <c r="E1175" s="419" t="s">
        <v>866</v>
      </c>
      <c r="F1175" s="317">
        <v>2017</v>
      </c>
      <c r="G1175" s="421">
        <v>50456735</v>
      </c>
      <c r="H1175" s="422">
        <f t="shared" si="55"/>
        <v>50457</v>
      </c>
      <c r="I1175" s="258">
        <f t="shared" si="56"/>
        <v>974</v>
      </c>
    </row>
    <row r="1176" spans="1:9" hidden="1" x14ac:dyDescent="0.2">
      <c r="A1176" s="418" t="str">
        <f t="shared" si="54"/>
        <v>9752017</v>
      </c>
      <c r="B1176" s="419" t="s">
        <v>865</v>
      </c>
      <c r="C1176" s="423" t="s">
        <v>1491</v>
      </c>
      <c r="D1176" s="419" t="s">
        <v>1148</v>
      </c>
      <c r="E1176" s="419" t="s">
        <v>866</v>
      </c>
      <c r="F1176" s="317">
        <v>2017</v>
      </c>
      <c r="G1176" s="421">
        <v>312917435</v>
      </c>
      <c r="H1176" s="422">
        <f t="shared" si="55"/>
        <v>312917</v>
      </c>
      <c r="I1176" s="258">
        <f t="shared" si="56"/>
        <v>975</v>
      </c>
    </row>
    <row r="1177" spans="1:9" hidden="1" x14ac:dyDescent="0.2">
      <c r="A1177" s="418" t="str">
        <f t="shared" si="54"/>
        <v>9762017</v>
      </c>
      <c r="B1177" s="419" t="s">
        <v>865</v>
      </c>
      <c r="C1177" s="423" t="s">
        <v>1492</v>
      </c>
      <c r="D1177" s="419" t="s">
        <v>1149</v>
      </c>
      <c r="E1177" s="419" t="s">
        <v>866</v>
      </c>
      <c r="F1177" s="317">
        <v>2017</v>
      </c>
      <c r="G1177" s="421">
        <v>64392746</v>
      </c>
      <c r="H1177" s="422">
        <f t="shared" si="55"/>
        <v>64393</v>
      </c>
      <c r="I1177" s="258">
        <f t="shared" si="56"/>
        <v>976</v>
      </c>
    </row>
    <row r="1178" spans="1:9" hidden="1" x14ac:dyDescent="0.2">
      <c r="A1178" s="418" t="str">
        <f t="shared" si="54"/>
        <v>9772017</v>
      </c>
      <c r="B1178" s="419" t="s">
        <v>865</v>
      </c>
      <c r="C1178" s="423" t="s">
        <v>1493</v>
      </c>
      <c r="D1178" s="419" t="s">
        <v>1150</v>
      </c>
      <c r="E1178" s="419" t="s">
        <v>866</v>
      </c>
      <c r="F1178" s="317">
        <v>2017</v>
      </c>
      <c r="G1178" s="421">
        <v>56128931</v>
      </c>
      <c r="H1178" s="422">
        <f t="shared" si="55"/>
        <v>56129</v>
      </c>
      <c r="I1178" s="258">
        <f t="shared" si="56"/>
        <v>977</v>
      </c>
    </row>
    <row r="1179" spans="1:9" hidden="1" x14ac:dyDescent="0.2">
      <c r="A1179" s="418" t="str">
        <f t="shared" si="54"/>
        <v>9782017</v>
      </c>
      <c r="B1179" s="419" t="s">
        <v>865</v>
      </c>
      <c r="C1179" s="423" t="s">
        <v>1494</v>
      </c>
      <c r="D1179" s="419" t="s">
        <v>1151</v>
      </c>
      <c r="E1179" s="419" t="s">
        <v>866</v>
      </c>
      <c r="F1179" s="317">
        <v>2017</v>
      </c>
      <c r="G1179" s="421">
        <v>5174924</v>
      </c>
      <c r="H1179" s="422">
        <f t="shared" si="55"/>
        <v>5175</v>
      </c>
      <c r="I1179" s="258">
        <f t="shared" si="56"/>
        <v>978</v>
      </c>
    </row>
    <row r="1180" spans="1:9" hidden="1" x14ac:dyDescent="0.2">
      <c r="A1180" s="418" t="str">
        <f t="shared" si="54"/>
        <v>9792017</v>
      </c>
      <c r="B1180" s="419" t="s">
        <v>865</v>
      </c>
      <c r="C1180" s="423" t="s">
        <v>1495</v>
      </c>
      <c r="D1180" s="419" t="s">
        <v>1152</v>
      </c>
      <c r="E1180" s="419" t="s">
        <v>866</v>
      </c>
      <c r="F1180" s="317">
        <v>2017</v>
      </c>
      <c r="G1180" s="421">
        <v>26084812</v>
      </c>
      <c r="H1180" s="422">
        <f t="shared" si="55"/>
        <v>26085</v>
      </c>
      <c r="I1180" s="258">
        <f t="shared" si="56"/>
        <v>979</v>
      </c>
    </row>
    <row r="1181" spans="1:9" hidden="1" x14ac:dyDescent="0.2">
      <c r="A1181" s="418" t="str">
        <f t="shared" si="54"/>
        <v>9802017</v>
      </c>
      <c r="B1181" s="419" t="s">
        <v>865</v>
      </c>
      <c r="C1181" s="423" t="s">
        <v>1496</v>
      </c>
      <c r="D1181" s="419" t="s">
        <v>1153</v>
      </c>
      <c r="E1181" s="419" t="s">
        <v>866</v>
      </c>
      <c r="F1181" s="317">
        <v>2017</v>
      </c>
      <c r="G1181" s="421">
        <v>22683429</v>
      </c>
      <c r="H1181" s="422">
        <f t="shared" si="55"/>
        <v>22683</v>
      </c>
      <c r="I1181" s="258">
        <f t="shared" si="56"/>
        <v>980</v>
      </c>
    </row>
    <row r="1182" spans="1:9" hidden="1" x14ac:dyDescent="0.2">
      <c r="A1182" s="418" t="str">
        <f t="shared" si="54"/>
        <v>9812017</v>
      </c>
      <c r="B1182" s="419" t="s">
        <v>865</v>
      </c>
      <c r="C1182" s="423" t="s">
        <v>1497</v>
      </c>
      <c r="D1182" s="419" t="s">
        <v>1154</v>
      </c>
      <c r="E1182" s="419" t="s">
        <v>866</v>
      </c>
      <c r="F1182" s="317">
        <v>2017</v>
      </c>
      <c r="G1182" s="421">
        <v>50501008</v>
      </c>
      <c r="H1182" s="422">
        <f t="shared" si="55"/>
        <v>50501</v>
      </c>
      <c r="I1182" s="258">
        <f t="shared" si="56"/>
        <v>981</v>
      </c>
    </row>
    <row r="1183" spans="1:9" hidden="1" x14ac:dyDescent="0.2">
      <c r="A1183" s="418" t="str">
        <f t="shared" si="54"/>
        <v>9832017</v>
      </c>
      <c r="B1183" s="419" t="s">
        <v>865</v>
      </c>
      <c r="C1183" s="423" t="s">
        <v>1498</v>
      </c>
      <c r="D1183" s="419" t="s">
        <v>1155</v>
      </c>
      <c r="E1183" s="419" t="s">
        <v>866</v>
      </c>
      <c r="F1183" s="317">
        <v>2017</v>
      </c>
      <c r="G1183" s="421">
        <v>2380436</v>
      </c>
      <c r="H1183" s="422">
        <f t="shared" si="55"/>
        <v>2380</v>
      </c>
      <c r="I1183" s="258">
        <f t="shared" si="56"/>
        <v>983</v>
      </c>
    </row>
    <row r="1184" spans="1:9" hidden="1" x14ac:dyDescent="0.2">
      <c r="A1184" s="418" t="str">
        <f t="shared" si="54"/>
        <v>9842017</v>
      </c>
      <c r="B1184" s="419" t="s">
        <v>865</v>
      </c>
      <c r="C1184" s="423" t="s">
        <v>1499</v>
      </c>
      <c r="D1184" s="419" t="s">
        <v>1156</v>
      </c>
      <c r="E1184" s="419" t="s">
        <v>866</v>
      </c>
      <c r="F1184" s="317">
        <v>2017</v>
      </c>
      <c r="G1184" s="421">
        <v>349969181</v>
      </c>
      <c r="H1184" s="422">
        <f t="shared" si="55"/>
        <v>349969</v>
      </c>
      <c r="I1184" s="258">
        <f t="shared" si="56"/>
        <v>984</v>
      </c>
    </row>
    <row r="1185" spans="1:9" hidden="1" x14ac:dyDescent="0.2">
      <c r="A1185" s="418" t="str">
        <f t="shared" si="54"/>
        <v>9852017</v>
      </c>
      <c r="B1185" s="419" t="s">
        <v>865</v>
      </c>
      <c r="C1185" s="423" t="s">
        <v>1500</v>
      </c>
      <c r="D1185" s="419" t="s">
        <v>1157</v>
      </c>
      <c r="E1185" s="419" t="s">
        <v>866</v>
      </c>
      <c r="F1185" s="317">
        <v>2017</v>
      </c>
      <c r="G1185" s="421">
        <v>11688211</v>
      </c>
      <c r="H1185" s="422">
        <f t="shared" si="55"/>
        <v>11688</v>
      </c>
      <c r="I1185" s="258">
        <f t="shared" si="56"/>
        <v>985</v>
      </c>
    </row>
    <row r="1186" spans="1:9" hidden="1" x14ac:dyDescent="0.2">
      <c r="A1186" s="418" t="str">
        <f t="shared" si="54"/>
        <v>9862017</v>
      </c>
      <c r="B1186" s="419" t="s">
        <v>865</v>
      </c>
      <c r="C1186" s="423" t="s">
        <v>1501</v>
      </c>
      <c r="D1186" s="419" t="s">
        <v>1158</v>
      </c>
      <c r="E1186" s="419" t="s">
        <v>866</v>
      </c>
      <c r="F1186" s="317">
        <v>2017</v>
      </c>
      <c r="G1186" s="421">
        <v>16854376</v>
      </c>
      <c r="H1186" s="422">
        <f t="shared" si="55"/>
        <v>16854</v>
      </c>
      <c r="I1186" s="258">
        <f t="shared" si="56"/>
        <v>986</v>
      </c>
    </row>
    <row r="1187" spans="1:9" hidden="1" x14ac:dyDescent="0.2">
      <c r="A1187" s="418" t="str">
        <f t="shared" si="54"/>
        <v>9882017</v>
      </c>
      <c r="B1187" s="419" t="s">
        <v>865</v>
      </c>
      <c r="C1187" s="423" t="s">
        <v>1502</v>
      </c>
      <c r="D1187" s="419" t="s">
        <v>1159</v>
      </c>
      <c r="E1187" s="419" t="s">
        <v>866</v>
      </c>
      <c r="F1187" s="317">
        <v>2017</v>
      </c>
      <c r="G1187" s="421">
        <v>1221672887</v>
      </c>
      <c r="H1187" s="422">
        <f t="shared" si="55"/>
        <v>1221673</v>
      </c>
      <c r="I1187" s="258">
        <f t="shared" si="56"/>
        <v>988</v>
      </c>
    </row>
    <row r="1188" spans="1:9" hidden="1" x14ac:dyDescent="0.2">
      <c r="A1188" s="418" t="str">
        <f t="shared" si="54"/>
        <v>9912017</v>
      </c>
      <c r="B1188" s="419" t="s">
        <v>865</v>
      </c>
      <c r="C1188" s="423" t="s">
        <v>1503</v>
      </c>
      <c r="D1188" s="419" t="s">
        <v>1160</v>
      </c>
      <c r="E1188" s="419" t="s">
        <v>866</v>
      </c>
      <c r="F1188" s="317">
        <v>2017</v>
      </c>
      <c r="G1188" s="421">
        <v>931706</v>
      </c>
      <c r="H1188" s="422">
        <f t="shared" si="55"/>
        <v>932</v>
      </c>
      <c r="I1188" s="258">
        <f t="shared" si="56"/>
        <v>991</v>
      </c>
    </row>
    <row r="1189" spans="1:9" hidden="1" x14ac:dyDescent="0.2">
      <c r="A1189" s="418" t="str">
        <f t="shared" si="54"/>
        <v>9922017</v>
      </c>
      <c r="B1189" s="419" t="s">
        <v>865</v>
      </c>
      <c r="C1189" s="423" t="s">
        <v>1504</v>
      </c>
      <c r="D1189" s="419" t="s">
        <v>1161</v>
      </c>
      <c r="E1189" s="419" t="s">
        <v>866</v>
      </c>
      <c r="F1189" s="317">
        <v>2017</v>
      </c>
      <c r="G1189" s="421">
        <v>3248244</v>
      </c>
      <c r="H1189" s="422">
        <f t="shared" si="55"/>
        <v>3248</v>
      </c>
      <c r="I1189" s="258">
        <f t="shared" si="56"/>
        <v>992</v>
      </c>
    </row>
    <row r="1190" spans="1:9" hidden="1" x14ac:dyDescent="0.2">
      <c r="A1190" s="418" t="str">
        <f t="shared" si="54"/>
        <v>9952017</v>
      </c>
      <c r="B1190" s="419" t="s">
        <v>865</v>
      </c>
      <c r="C1190" s="423" t="s">
        <v>1505</v>
      </c>
      <c r="D1190" s="419" t="s">
        <v>1162</v>
      </c>
      <c r="E1190" s="419" t="s">
        <v>866</v>
      </c>
      <c r="F1190" s="317">
        <v>2017</v>
      </c>
      <c r="G1190" s="421">
        <v>47514513</v>
      </c>
      <c r="H1190" s="422">
        <f t="shared" si="55"/>
        <v>47515</v>
      </c>
      <c r="I1190" s="258">
        <f t="shared" si="56"/>
        <v>995</v>
      </c>
    </row>
    <row r="1191" spans="1:9" hidden="1" x14ac:dyDescent="0.2">
      <c r="A1191" s="418" t="str">
        <f t="shared" si="54"/>
        <v>9972017</v>
      </c>
      <c r="B1191" s="419" t="s">
        <v>865</v>
      </c>
      <c r="C1191" s="423" t="s">
        <v>1506</v>
      </c>
      <c r="D1191" s="419" t="s">
        <v>1163</v>
      </c>
      <c r="E1191" s="419" t="s">
        <v>866</v>
      </c>
      <c r="F1191" s="317">
        <v>2017</v>
      </c>
      <c r="G1191" s="421">
        <v>10612602</v>
      </c>
      <c r="H1191" s="422">
        <f t="shared" si="55"/>
        <v>10613</v>
      </c>
      <c r="I1191" s="258">
        <f t="shared" si="56"/>
        <v>997</v>
      </c>
    </row>
    <row r="1192" spans="1:9" hidden="1" x14ac:dyDescent="0.2">
      <c r="A1192" s="418" t="str">
        <f t="shared" si="54"/>
        <v>9992017</v>
      </c>
      <c r="B1192" s="419" t="s">
        <v>865</v>
      </c>
      <c r="C1192" s="423" t="s">
        <v>1507</v>
      </c>
      <c r="D1192" s="419" t="s">
        <v>1164</v>
      </c>
      <c r="E1192" s="419" t="s">
        <v>866</v>
      </c>
      <c r="F1192" s="317">
        <v>2017</v>
      </c>
      <c r="G1192" s="421">
        <v>1650863</v>
      </c>
      <c r="H1192" s="422">
        <f t="shared" si="55"/>
        <v>1651</v>
      </c>
      <c r="I1192" s="258">
        <f t="shared" si="56"/>
        <v>999</v>
      </c>
    </row>
    <row r="1193" spans="1:9" hidden="1" x14ac:dyDescent="0.2">
      <c r="A1193" s="418" t="str">
        <f t="shared" si="54"/>
        <v>21042017</v>
      </c>
      <c r="B1193" s="419" t="s">
        <v>865</v>
      </c>
      <c r="C1193" s="423" t="s">
        <v>1508</v>
      </c>
      <c r="D1193" s="419" t="s">
        <v>1540</v>
      </c>
      <c r="E1193" s="419" t="s">
        <v>866</v>
      </c>
      <c r="F1193" s="317">
        <v>2017</v>
      </c>
      <c r="G1193" s="421">
        <v>436494</v>
      </c>
      <c r="H1193" s="422">
        <f t="shared" si="55"/>
        <v>436</v>
      </c>
      <c r="I1193" s="258">
        <f t="shared" si="56"/>
        <v>2104</v>
      </c>
    </row>
    <row r="1194" spans="1:9" hidden="1" x14ac:dyDescent="0.2">
      <c r="A1194" s="418" t="str">
        <f t="shared" si="54"/>
        <v>21072017</v>
      </c>
      <c r="B1194" s="419" t="s">
        <v>865</v>
      </c>
      <c r="C1194" s="423" t="s">
        <v>1509</v>
      </c>
      <c r="D1194" s="419" t="s">
        <v>1541</v>
      </c>
      <c r="E1194" s="419" t="s">
        <v>866</v>
      </c>
      <c r="F1194" s="317">
        <v>2017</v>
      </c>
      <c r="G1194" s="421">
        <v>276706</v>
      </c>
      <c r="H1194" s="422">
        <f t="shared" si="55"/>
        <v>277</v>
      </c>
      <c r="I1194" s="258">
        <f t="shared" si="56"/>
        <v>2107</v>
      </c>
    </row>
    <row r="1195" spans="1:9" hidden="1" x14ac:dyDescent="0.2">
      <c r="A1195" s="418" t="str">
        <f t="shared" si="54"/>
        <v>21612017</v>
      </c>
      <c r="B1195" s="419" t="s">
        <v>865</v>
      </c>
      <c r="C1195" s="423" t="s">
        <v>1534</v>
      </c>
      <c r="D1195" s="419" t="s">
        <v>1560</v>
      </c>
      <c r="E1195" s="419" t="s">
        <v>866</v>
      </c>
      <c r="F1195" s="317">
        <v>2017</v>
      </c>
      <c r="G1195" s="421">
        <v>1688</v>
      </c>
      <c r="H1195" s="422">
        <f t="shared" si="55"/>
        <v>2</v>
      </c>
      <c r="I1195" s="258">
        <f t="shared" si="56"/>
        <v>2161</v>
      </c>
    </row>
    <row r="1196" spans="1:9" hidden="1" x14ac:dyDescent="0.2">
      <c r="A1196" s="418" t="str">
        <f t="shared" si="54"/>
        <v>22212017</v>
      </c>
      <c r="B1196" s="419" t="s">
        <v>865</v>
      </c>
      <c r="C1196" s="423" t="s">
        <v>1510</v>
      </c>
      <c r="D1196" s="419" t="s">
        <v>1542</v>
      </c>
      <c r="E1196" s="419" t="s">
        <v>866</v>
      </c>
      <c r="F1196" s="317">
        <v>2017</v>
      </c>
      <c r="G1196" s="421">
        <v>629389</v>
      </c>
      <c r="H1196" s="422">
        <f t="shared" si="55"/>
        <v>629</v>
      </c>
      <c r="I1196" s="258">
        <f t="shared" si="56"/>
        <v>2221</v>
      </c>
    </row>
    <row r="1197" spans="1:9" hidden="1" x14ac:dyDescent="0.2">
      <c r="A1197" s="418" t="str">
        <f t="shared" si="54"/>
        <v>22222017</v>
      </c>
      <c r="B1197" s="419" t="s">
        <v>865</v>
      </c>
      <c r="C1197" s="423" t="s">
        <v>1511</v>
      </c>
      <c r="D1197" s="419" t="s">
        <v>1543</v>
      </c>
      <c r="E1197" s="419" t="s">
        <v>866</v>
      </c>
      <c r="F1197" s="317">
        <v>2017</v>
      </c>
      <c r="G1197" s="421">
        <v>614116</v>
      </c>
      <c r="H1197" s="422">
        <f t="shared" si="55"/>
        <v>614</v>
      </c>
      <c r="I1197" s="258">
        <f t="shared" si="56"/>
        <v>2222</v>
      </c>
    </row>
    <row r="1198" spans="1:9" hidden="1" x14ac:dyDescent="0.2">
      <c r="A1198" s="418" t="str">
        <f t="shared" si="54"/>
        <v>22812017</v>
      </c>
      <c r="B1198" s="419" t="s">
        <v>865</v>
      </c>
      <c r="C1198" s="423" t="s">
        <v>1512</v>
      </c>
      <c r="D1198" s="419" t="s">
        <v>1544</v>
      </c>
      <c r="E1198" s="419" t="s">
        <v>866</v>
      </c>
      <c r="F1198" s="317">
        <v>2017</v>
      </c>
      <c r="G1198" s="421">
        <v>725303</v>
      </c>
      <c r="H1198" s="422">
        <f t="shared" si="55"/>
        <v>725</v>
      </c>
      <c r="I1198" s="258">
        <f t="shared" si="56"/>
        <v>2281</v>
      </c>
    </row>
    <row r="1199" spans="1:9" hidden="1" x14ac:dyDescent="0.2">
      <c r="A1199" s="418" t="str">
        <f t="shared" si="54"/>
        <v>24512017</v>
      </c>
      <c r="B1199" s="419" t="s">
        <v>865</v>
      </c>
      <c r="C1199" s="423" t="s">
        <v>1530</v>
      </c>
      <c r="D1199" s="419" t="s">
        <v>1558</v>
      </c>
      <c r="E1199" s="419" t="s">
        <v>866</v>
      </c>
      <c r="F1199" s="317">
        <v>2017</v>
      </c>
      <c r="G1199" s="421">
        <v>103163</v>
      </c>
      <c r="H1199" s="422">
        <f t="shared" si="55"/>
        <v>103</v>
      </c>
      <c r="I1199" s="258">
        <f t="shared" si="56"/>
        <v>2451</v>
      </c>
    </row>
    <row r="1200" spans="1:9" hidden="1" x14ac:dyDescent="0.2">
      <c r="A1200" s="418" t="str">
        <f t="shared" si="54"/>
        <v>24722017</v>
      </c>
      <c r="B1200" s="419" t="s">
        <v>865</v>
      </c>
      <c r="C1200" s="423" t="s">
        <v>1514</v>
      </c>
      <c r="D1200" s="419" t="s">
        <v>1546</v>
      </c>
      <c r="E1200" s="419" t="s">
        <v>866</v>
      </c>
      <c r="F1200" s="317">
        <v>2017</v>
      </c>
      <c r="G1200" s="421">
        <v>380066</v>
      </c>
      <c r="H1200" s="422">
        <f t="shared" si="55"/>
        <v>380</v>
      </c>
      <c r="I1200" s="258">
        <f t="shared" si="56"/>
        <v>2472</v>
      </c>
    </row>
    <row r="1201" spans="1:9" hidden="1" x14ac:dyDescent="0.2">
      <c r="A1201" s="418" t="str">
        <f t="shared" si="54"/>
        <v>24752017</v>
      </c>
      <c r="B1201" s="419" t="s">
        <v>865</v>
      </c>
      <c r="C1201" s="423" t="s">
        <v>1515</v>
      </c>
      <c r="D1201" s="419" t="s">
        <v>1547</v>
      </c>
      <c r="E1201" s="419" t="s">
        <v>866</v>
      </c>
      <c r="F1201" s="317">
        <v>2017</v>
      </c>
      <c r="G1201" s="421">
        <v>20197</v>
      </c>
      <c r="H1201" s="422">
        <f t="shared" si="55"/>
        <v>20</v>
      </c>
      <c r="I1201" s="258">
        <f t="shared" si="56"/>
        <v>2475</v>
      </c>
    </row>
    <row r="1202" spans="1:9" hidden="1" x14ac:dyDescent="0.2">
      <c r="A1202" s="418" t="str">
        <f t="shared" si="54"/>
        <v>25632017</v>
      </c>
      <c r="B1202" s="419" t="s">
        <v>865</v>
      </c>
      <c r="C1202" s="423" t="s">
        <v>1516</v>
      </c>
      <c r="D1202" s="419" t="s">
        <v>1548</v>
      </c>
      <c r="E1202" s="419" t="s">
        <v>866</v>
      </c>
      <c r="F1202" s="317">
        <v>2017</v>
      </c>
      <c r="G1202" s="421">
        <v>1011983</v>
      </c>
      <c r="H1202" s="422">
        <f t="shared" si="55"/>
        <v>1012</v>
      </c>
      <c r="I1202" s="258">
        <f t="shared" si="56"/>
        <v>2563</v>
      </c>
    </row>
    <row r="1203" spans="1:9" hidden="1" x14ac:dyDescent="0.2">
      <c r="A1203" s="418" t="str">
        <f t="shared" si="54"/>
        <v>26092017</v>
      </c>
      <c r="B1203" s="419" t="s">
        <v>865</v>
      </c>
      <c r="C1203" s="423" t="s">
        <v>1517</v>
      </c>
      <c r="D1203" s="419" t="s">
        <v>1549</v>
      </c>
      <c r="E1203" s="419" t="s">
        <v>866</v>
      </c>
      <c r="F1203" s="317">
        <v>2017</v>
      </c>
      <c r="G1203" s="421">
        <v>148059</v>
      </c>
      <c r="H1203" s="422">
        <f t="shared" si="55"/>
        <v>148</v>
      </c>
      <c r="I1203" s="258">
        <f t="shared" si="56"/>
        <v>2609</v>
      </c>
    </row>
    <row r="1204" spans="1:9" hidden="1" x14ac:dyDescent="0.2">
      <c r="A1204" s="418" t="str">
        <f t="shared" si="54"/>
        <v>26512017</v>
      </c>
      <c r="B1204" s="419" t="s">
        <v>865</v>
      </c>
      <c r="C1204" s="423" t="s">
        <v>1518</v>
      </c>
      <c r="D1204" s="419" t="s">
        <v>1550</v>
      </c>
      <c r="E1204" s="419" t="s">
        <v>866</v>
      </c>
      <c r="F1204" s="317">
        <v>2017</v>
      </c>
      <c r="G1204" s="421">
        <v>644602</v>
      </c>
      <c r="H1204" s="422">
        <f t="shared" si="55"/>
        <v>645</v>
      </c>
      <c r="I1204" s="258">
        <f t="shared" si="56"/>
        <v>2651</v>
      </c>
    </row>
    <row r="1205" spans="1:9" hidden="1" x14ac:dyDescent="0.2">
      <c r="A1205" s="418" t="str">
        <f t="shared" si="54"/>
        <v>26612017</v>
      </c>
      <c r="B1205" s="419" t="s">
        <v>865</v>
      </c>
      <c r="C1205" s="423" t="s">
        <v>1519</v>
      </c>
      <c r="D1205" s="419" t="s">
        <v>1551</v>
      </c>
      <c r="E1205" s="419" t="s">
        <v>866</v>
      </c>
      <c r="F1205" s="317">
        <v>2017</v>
      </c>
      <c r="G1205" s="421">
        <v>1101328</v>
      </c>
      <c r="H1205" s="422">
        <f t="shared" si="55"/>
        <v>1101</v>
      </c>
      <c r="I1205" s="258">
        <f t="shared" si="56"/>
        <v>2661</v>
      </c>
    </row>
    <row r="1206" spans="1:9" hidden="1" x14ac:dyDescent="0.2">
      <c r="A1206" s="418" t="str">
        <f t="shared" si="54"/>
        <v>28132017</v>
      </c>
      <c r="B1206" s="419" t="s">
        <v>865</v>
      </c>
      <c r="C1206" s="423" t="s">
        <v>1520</v>
      </c>
      <c r="D1206" s="419" t="s">
        <v>1552</v>
      </c>
      <c r="E1206" s="419" t="s">
        <v>866</v>
      </c>
      <c r="F1206" s="317">
        <v>2017</v>
      </c>
      <c r="G1206" s="421">
        <v>2326580</v>
      </c>
      <c r="H1206" s="422">
        <f t="shared" si="55"/>
        <v>2327</v>
      </c>
      <c r="I1206" s="258">
        <f t="shared" si="56"/>
        <v>2813</v>
      </c>
    </row>
    <row r="1207" spans="1:9" hidden="1" x14ac:dyDescent="0.2">
      <c r="A1207" s="418" t="str">
        <f t="shared" si="54"/>
        <v>29142017</v>
      </c>
      <c r="B1207" s="419" t="s">
        <v>865</v>
      </c>
      <c r="C1207" s="423" t="s">
        <v>1531</v>
      </c>
      <c r="D1207" s="419" t="s">
        <v>1559</v>
      </c>
      <c r="E1207" s="419" t="s">
        <v>866</v>
      </c>
      <c r="F1207" s="317">
        <v>2017</v>
      </c>
      <c r="G1207" s="421">
        <v>276</v>
      </c>
      <c r="H1207" s="422">
        <f t="shared" si="55"/>
        <v>0</v>
      </c>
      <c r="I1207" s="258">
        <f t="shared" si="56"/>
        <v>2914</v>
      </c>
    </row>
    <row r="1208" spans="1:9" hidden="1" x14ac:dyDescent="0.2">
      <c r="A1208" s="418" t="str">
        <f t="shared" si="54"/>
        <v>29212017</v>
      </c>
      <c r="B1208" s="419" t="s">
        <v>865</v>
      </c>
      <c r="C1208" s="423" t="s">
        <v>1521</v>
      </c>
      <c r="D1208" s="419" t="s">
        <v>1553</v>
      </c>
      <c r="E1208" s="419" t="s">
        <v>866</v>
      </c>
      <c r="F1208" s="317">
        <v>2017</v>
      </c>
      <c r="G1208" s="421">
        <v>77379</v>
      </c>
      <c r="H1208" s="422">
        <f t="shared" si="55"/>
        <v>77</v>
      </c>
      <c r="I1208" s="258">
        <f t="shared" si="56"/>
        <v>2921</v>
      </c>
    </row>
    <row r="1209" spans="1:9" hidden="1" x14ac:dyDescent="0.2">
      <c r="A1209" s="418" t="str">
        <f t="shared" si="54"/>
        <v>29232017</v>
      </c>
      <c r="B1209" s="419" t="s">
        <v>865</v>
      </c>
      <c r="C1209" s="423" t="s">
        <v>1522</v>
      </c>
      <c r="D1209" s="419" t="s">
        <v>1554</v>
      </c>
      <c r="E1209" s="419" t="s">
        <v>866</v>
      </c>
      <c r="F1209" s="317">
        <v>2017</v>
      </c>
      <c r="G1209" s="421">
        <v>926326</v>
      </c>
      <c r="H1209" s="422">
        <f t="shared" si="55"/>
        <v>926</v>
      </c>
      <c r="I1209" s="258">
        <f t="shared" si="56"/>
        <v>2923</v>
      </c>
    </row>
    <row r="1210" spans="1:9" hidden="1" x14ac:dyDescent="0.2">
      <c r="A1210" s="418" t="str">
        <f t="shared" si="54"/>
        <v>29262017</v>
      </c>
      <c r="B1210" s="419" t="s">
        <v>865</v>
      </c>
      <c r="C1210" s="423" t="s">
        <v>1523</v>
      </c>
      <c r="D1210" s="419" t="s">
        <v>1555</v>
      </c>
      <c r="E1210" s="419" t="s">
        <v>866</v>
      </c>
      <c r="F1210" s="317">
        <v>2017</v>
      </c>
      <c r="G1210" s="421">
        <v>205324</v>
      </c>
      <c r="H1210" s="422">
        <f t="shared" si="55"/>
        <v>205</v>
      </c>
      <c r="I1210" s="258">
        <f t="shared" si="56"/>
        <v>2926</v>
      </c>
    </row>
    <row r="1211" spans="1:9" hidden="1" x14ac:dyDescent="0.2">
      <c r="A1211" s="418" t="str">
        <f t="shared" si="54"/>
        <v>29282017</v>
      </c>
      <c r="B1211" s="419" t="s">
        <v>865</v>
      </c>
      <c r="C1211" s="423" t="s">
        <v>1524</v>
      </c>
      <c r="D1211" s="419" t="s">
        <v>1556</v>
      </c>
      <c r="E1211" s="419" t="s">
        <v>866</v>
      </c>
      <c r="F1211" s="317">
        <v>2017</v>
      </c>
      <c r="G1211" s="421">
        <v>1644607</v>
      </c>
      <c r="H1211" s="422">
        <f t="shared" si="55"/>
        <v>1645</v>
      </c>
      <c r="I1211" s="258">
        <f t="shared" si="56"/>
        <v>2928</v>
      </c>
    </row>
    <row r="1212" spans="1:9" hidden="1" x14ac:dyDescent="0.2">
      <c r="A1212" s="418" t="str">
        <f t="shared" si="54"/>
        <v>29652017</v>
      </c>
      <c r="B1212" s="419" t="s">
        <v>865</v>
      </c>
      <c r="C1212" s="423" t="s">
        <v>1525</v>
      </c>
      <c r="D1212" s="419" t="s">
        <v>1557</v>
      </c>
      <c r="E1212" s="419" t="s">
        <v>866</v>
      </c>
      <c r="F1212" s="317">
        <v>2017</v>
      </c>
      <c r="G1212" s="421">
        <v>8216918</v>
      </c>
      <c r="H1212" s="422">
        <f t="shared" si="55"/>
        <v>8217</v>
      </c>
      <c r="I1212" s="258">
        <f t="shared" si="56"/>
        <v>2965</v>
      </c>
    </row>
    <row r="1213" spans="1:9" hidden="1" x14ac:dyDescent="0.2">
      <c r="A1213" s="418" t="str">
        <f t="shared" si="54"/>
        <v>47772017</v>
      </c>
      <c r="B1213" s="419" t="s">
        <v>865</v>
      </c>
      <c r="C1213" s="423" t="s">
        <v>935</v>
      </c>
      <c r="D1213" s="419" t="s">
        <v>1165</v>
      </c>
      <c r="E1213" s="419" t="s">
        <v>866</v>
      </c>
      <c r="F1213" s="317">
        <v>2017</v>
      </c>
      <c r="G1213" s="421">
        <v>41261</v>
      </c>
      <c r="H1213" s="422">
        <f t="shared" si="55"/>
        <v>41</v>
      </c>
      <c r="I1213" s="258">
        <f t="shared" si="56"/>
        <v>4777</v>
      </c>
    </row>
    <row r="1214" spans="1:9" hidden="1" x14ac:dyDescent="0.2">
      <c r="A1214" s="418" t="str">
        <f t="shared" si="54"/>
        <v>74052017</v>
      </c>
      <c r="B1214" s="419" t="s">
        <v>865</v>
      </c>
      <c r="C1214" s="423" t="s">
        <v>936</v>
      </c>
      <c r="D1214" s="419" t="s">
        <v>1166</v>
      </c>
      <c r="E1214" s="419" t="s">
        <v>866</v>
      </c>
      <c r="F1214" s="317">
        <v>2017</v>
      </c>
      <c r="G1214" s="421">
        <v>60302</v>
      </c>
      <c r="H1214" s="422">
        <f t="shared" si="55"/>
        <v>60</v>
      </c>
      <c r="I1214" s="258">
        <f t="shared" si="56"/>
        <v>7405</v>
      </c>
    </row>
    <row r="1215" spans="1:9" hidden="1" x14ac:dyDescent="0.2">
      <c r="A1215" s="418" t="str">
        <f t="shared" si="54"/>
        <v>74132017</v>
      </c>
      <c r="B1215" s="419" t="s">
        <v>865</v>
      </c>
      <c r="C1215" s="423" t="s">
        <v>937</v>
      </c>
      <c r="D1215" s="419" t="s">
        <v>1167</v>
      </c>
      <c r="E1215" s="419" t="s">
        <v>866</v>
      </c>
      <c r="F1215" s="317">
        <v>2017</v>
      </c>
      <c r="G1215" s="421">
        <v>55583</v>
      </c>
      <c r="H1215" s="422">
        <f t="shared" si="55"/>
        <v>56</v>
      </c>
      <c r="I1215" s="258">
        <f t="shared" si="56"/>
        <v>7413</v>
      </c>
    </row>
    <row r="1216" spans="1:9" hidden="1" x14ac:dyDescent="0.2">
      <c r="A1216" s="418" t="str">
        <f t="shared" si="54"/>
        <v>74212017</v>
      </c>
      <c r="B1216" s="419" t="s">
        <v>865</v>
      </c>
      <c r="C1216" s="423" t="s">
        <v>938</v>
      </c>
      <c r="D1216" s="419" t="s">
        <v>1168</v>
      </c>
      <c r="E1216" s="419" t="s">
        <v>866</v>
      </c>
      <c r="F1216" s="317">
        <v>2017</v>
      </c>
      <c r="G1216" s="421">
        <v>5058771</v>
      </c>
      <c r="H1216" s="422">
        <f t="shared" si="55"/>
        <v>5059</v>
      </c>
      <c r="I1216" s="258">
        <f t="shared" si="56"/>
        <v>7421</v>
      </c>
    </row>
    <row r="1217" spans="1:9" hidden="1" x14ac:dyDescent="0.2">
      <c r="A1217" s="418" t="str">
        <f t="shared" si="54"/>
        <v>74242017</v>
      </c>
      <c r="B1217" s="419" t="s">
        <v>865</v>
      </c>
      <c r="C1217" s="423" t="s">
        <v>939</v>
      </c>
      <c r="D1217" s="419" t="s">
        <v>1169</v>
      </c>
      <c r="E1217" s="419" t="s">
        <v>866</v>
      </c>
      <c r="F1217" s="317">
        <v>2017</v>
      </c>
      <c r="G1217" s="421">
        <v>10180286</v>
      </c>
      <c r="H1217" s="422">
        <f t="shared" si="55"/>
        <v>10180</v>
      </c>
      <c r="I1217" s="258">
        <f t="shared" si="56"/>
        <v>7424</v>
      </c>
    </row>
    <row r="1218" spans="1:9" hidden="1" x14ac:dyDescent="0.2">
      <c r="A1218" s="418" t="str">
        <f t="shared" ref="A1218:A1281" si="57">+VALUE(C1218)&amp;F1218</f>
        <v>74282017</v>
      </c>
      <c r="B1218" s="419" t="s">
        <v>865</v>
      </c>
      <c r="C1218" s="423" t="s">
        <v>940</v>
      </c>
      <c r="D1218" s="419" t="s">
        <v>1170</v>
      </c>
      <c r="E1218" s="419" t="s">
        <v>866</v>
      </c>
      <c r="F1218" s="317">
        <v>2017</v>
      </c>
      <c r="G1218" s="421">
        <v>49862578</v>
      </c>
      <c r="H1218" s="422">
        <f t="shared" si="55"/>
        <v>49863</v>
      </c>
      <c r="I1218" s="258">
        <f t="shared" si="56"/>
        <v>7428</v>
      </c>
    </row>
    <row r="1219" spans="1:9" hidden="1" x14ac:dyDescent="0.2">
      <c r="A1219" s="418" t="str">
        <f t="shared" si="57"/>
        <v>74452017</v>
      </c>
      <c r="B1219" s="419" t="s">
        <v>865</v>
      </c>
      <c r="C1219" s="423" t="s">
        <v>942</v>
      </c>
      <c r="D1219" s="419" t="s">
        <v>1171</v>
      </c>
      <c r="E1219" s="419" t="s">
        <v>866</v>
      </c>
      <c r="F1219" s="317">
        <v>2017</v>
      </c>
      <c r="G1219" s="421">
        <v>60302</v>
      </c>
      <c r="H1219" s="422">
        <f t="shared" ref="H1219:H1282" si="58">+IF(E1219="PAY",ROUND(G1219/1000,0),G1219)</f>
        <v>60</v>
      </c>
      <c r="I1219" s="258">
        <f t="shared" ref="I1219:I1282" si="59">+VALUE(C1219)</f>
        <v>7445</v>
      </c>
    </row>
    <row r="1220" spans="1:9" hidden="1" x14ac:dyDescent="0.2">
      <c r="A1220" s="418" t="str">
        <f t="shared" si="57"/>
        <v>74532017</v>
      </c>
      <c r="B1220" s="419" t="s">
        <v>865</v>
      </c>
      <c r="C1220" s="423" t="s">
        <v>943</v>
      </c>
      <c r="D1220" s="419" t="s">
        <v>1172</v>
      </c>
      <c r="E1220" s="419" t="s">
        <v>866</v>
      </c>
      <c r="F1220" s="317">
        <v>2017</v>
      </c>
      <c r="G1220" s="421">
        <v>55583</v>
      </c>
      <c r="H1220" s="422">
        <f t="shared" si="58"/>
        <v>56</v>
      </c>
      <c r="I1220" s="258">
        <f t="shared" si="59"/>
        <v>7453</v>
      </c>
    </row>
    <row r="1221" spans="1:9" hidden="1" x14ac:dyDescent="0.2">
      <c r="A1221" s="418" t="str">
        <f t="shared" si="57"/>
        <v>9082017</v>
      </c>
      <c r="B1221" s="419" t="s">
        <v>865</v>
      </c>
      <c r="C1221" s="423" t="s">
        <v>1526</v>
      </c>
      <c r="D1221" s="419" t="s">
        <v>1086</v>
      </c>
      <c r="E1221" s="419" t="s">
        <v>1087</v>
      </c>
      <c r="F1221" s="317">
        <v>2017</v>
      </c>
      <c r="G1221" s="421">
        <v>1479</v>
      </c>
      <c r="H1221" s="422">
        <f t="shared" si="58"/>
        <v>1479</v>
      </c>
      <c r="I1221" s="258">
        <f t="shared" si="59"/>
        <v>908</v>
      </c>
    </row>
    <row r="1222" spans="1:9" hidden="1" x14ac:dyDescent="0.2">
      <c r="A1222" s="418" t="str">
        <f t="shared" si="57"/>
        <v>9092017</v>
      </c>
      <c r="B1222" s="419" t="s">
        <v>865</v>
      </c>
      <c r="C1222" s="423" t="s">
        <v>1527</v>
      </c>
      <c r="D1222" s="419" t="s">
        <v>1088</v>
      </c>
      <c r="E1222" s="419" t="s">
        <v>1087</v>
      </c>
      <c r="F1222" s="317">
        <v>2017</v>
      </c>
      <c r="G1222" s="421">
        <v>22</v>
      </c>
      <c r="H1222" s="422">
        <f t="shared" si="58"/>
        <v>22</v>
      </c>
      <c r="I1222" s="258">
        <f t="shared" si="59"/>
        <v>909</v>
      </c>
    </row>
    <row r="1223" spans="1:9" hidden="1" x14ac:dyDescent="0.2">
      <c r="A1223" s="418" t="str">
        <f t="shared" si="57"/>
        <v>9122017</v>
      </c>
      <c r="B1223" s="419" t="s">
        <v>865</v>
      </c>
      <c r="C1223" s="423" t="s">
        <v>1528</v>
      </c>
      <c r="D1223" s="419" t="s">
        <v>1091</v>
      </c>
      <c r="E1223" s="419" t="s">
        <v>1087</v>
      </c>
      <c r="F1223" s="317">
        <v>2017</v>
      </c>
      <c r="G1223" s="421">
        <v>41</v>
      </c>
      <c r="H1223" s="422">
        <f t="shared" si="58"/>
        <v>41</v>
      </c>
      <c r="I1223" s="258">
        <f t="shared" si="59"/>
        <v>912</v>
      </c>
    </row>
    <row r="1224" spans="1:9" hidden="1" x14ac:dyDescent="0.2">
      <c r="A1224" s="418" t="str">
        <f t="shared" si="57"/>
        <v>9132017</v>
      </c>
      <c r="B1224" s="419" t="s">
        <v>865</v>
      </c>
      <c r="C1224" s="423" t="s">
        <v>1529</v>
      </c>
      <c r="D1224" s="419" t="s">
        <v>1092</v>
      </c>
      <c r="E1224" s="419" t="s">
        <v>1087</v>
      </c>
      <c r="F1224" s="317">
        <v>2017</v>
      </c>
      <c r="G1224" s="421">
        <v>1045</v>
      </c>
      <c r="H1224" s="422">
        <f t="shared" si="58"/>
        <v>1045</v>
      </c>
      <c r="I1224" s="258">
        <f t="shared" si="59"/>
        <v>913</v>
      </c>
    </row>
    <row r="1225" spans="1:9" hidden="1" x14ac:dyDescent="0.2">
      <c r="A1225" s="418" t="str">
        <f t="shared" si="57"/>
        <v>632018</v>
      </c>
      <c r="B1225" s="419" t="s">
        <v>865</v>
      </c>
      <c r="C1225" s="423" t="s">
        <v>1232</v>
      </c>
      <c r="D1225" s="419" t="s">
        <v>1539</v>
      </c>
      <c r="E1225" s="419" t="s">
        <v>1231</v>
      </c>
      <c r="F1225" s="317">
        <v>2018</v>
      </c>
      <c r="G1225" s="421">
        <v>0</v>
      </c>
      <c r="H1225" s="422">
        <f t="shared" si="58"/>
        <v>0</v>
      </c>
      <c r="I1225" s="258">
        <f t="shared" si="59"/>
        <v>63</v>
      </c>
    </row>
    <row r="1226" spans="1:9" hidden="1" x14ac:dyDescent="0.2">
      <c r="A1226" s="418" t="str">
        <f t="shared" si="57"/>
        <v>642018</v>
      </c>
      <c r="B1226" s="419" t="s">
        <v>865</v>
      </c>
      <c r="C1226" s="423" t="s">
        <v>1233</v>
      </c>
      <c r="D1226" s="419" t="s">
        <v>1539</v>
      </c>
      <c r="E1226" s="419" t="s">
        <v>1231</v>
      </c>
      <c r="F1226" s="317">
        <v>2018</v>
      </c>
      <c r="G1226" s="421">
        <v>0</v>
      </c>
      <c r="H1226" s="422">
        <f t="shared" si="58"/>
        <v>0</v>
      </c>
      <c r="I1226" s="258">
        <f t="shared" si="59"/>
        <v>64</v>
      </c>
    </row>
    <row r="1227" spans="1:9" hidden="1" x14ac:dyDescent="0.2">
      <c r="A1227" s="418" t="str">
        <f t="shared" si="57"/>
        <v>52018</v>
      </c>
      <c r="B1227" s="419" t="s">
        <v>865</v>
      </c>
      <c r="C1227" s="423" t="s">
        <v>1234</v>
      </c>
      <c r="D1227" s="419" t="s">
        <v>64</v>
      </c>
      <c r="E1227" s="419" t="s">
        <v>866</v>
      </c>
      <c r="F1227" s="317">
        <v>2018</v>
      </c>
      <c r="G1227" s="421">
        <v>12174491</v>
      </c>
      <c r="H1227" s="422">
        <f t="shared" si="58"/>
        <v>12174</v>
      </c>
      <c r="I1227" s="258">
        <f t="shared" si="59"/>
        <v>5</v>
      </c>
    </row>
    <row r="1228" spans="1:9" hidden="1" x14ac:dyDescent="0.2">
      <c r="A1228" s="418" t="str">
        <f t="shared" si="57"/>
        <v>62018</v>
      </c>
      <c r="B1228" s="419" t="s">
        <v>865</v>
      </c>
      <c r="C1228" s="423" t="s">
        <v>1235</v>
      </c>
      <c r="D1228" s="419" t="s">
        <v>869</v>
      </c>
      <c r="E1228" s="419" t="s">
        <v>866</v>
      </c>
      <c r="F1228" s="317">
        <v>2018</v>
      </c>
      <c r="G1228" s="421">
        <v>10693256</v>
      </c>
      <c r="H1228" s="422">
        <f t="shared" si="58"/>
        <v>10693</v>
      </c>
      <c r="I1228" s="258">
        <f t="shared" si="59"/>
        <v>6</v>
      </c>
    </row>
    <row r="1229" spans="1:9" hidden="1" x14ac:dyDescent="0.2">
      <c r="A1229" s="418" t="str">
        <f t="shared" si="57"/>
        <v>72018</v>
      </c>
      <c r="B1229" s="419" t="s">
        <v>865</v>
      </c>
      <c r="C1229" s="423" t="s">
        <v>1236</v>
      </c>
      <c r="D1229" s="419" t="s">
        <v>874</v>
      </c>
      <c r="E1229" s="419" t="s">
        <v>866</v>
      </c>
      <c r="F1229" s="317">
        <v>2018</v>
      </c>
      <c r="G1229" s="421">
        <v>1504898</v>
      </c>
      <c r="H1229" s="422">
        <f t="shared" si="58"/>
        <v>1505</v>
      </c>
      <c r="I1229" s="258">
        <f t="shared" si="59"/>
        <v>7</v>
      </c>
    </row>
    <row r="1230" spans="1:9" hidden="1" x14ac:dyDescent="0.2">
      <c r="A1230" s="418" t="str">
        <f t="shared" si="57"/>
        <v>82018</v>
      </c>
      <c r="B1230" s="419" t="s">
        <v>865</v>
      </c>
      <c r="C1230" s="423" t="s">
        <v>1237</v>
      </c>
      <c r="D1230" s="419" t="s">
        <v>877</v>
      </c>
      <c r="E1230" s="419" t="s">
        <v>866</v>
      </c>
      <c r="F1230" s="317">
        <v>2018</v>
      </c>
      <c r="G1230" s="421">
        <v>681149</v>
      </c>
      <c r="H1230" s="422">
        <f t="shared" si="58"/>
        <v>681</v>
      </c>
      <c r="I1230" s="258">
        <f t="shared" si="59"/>
        <v>8</v>
      </c>
    </row>
    <row r="1231" spans="1:9" hidden="1" x14ac:dyDescent="0.2">
      <c r="A1231" s="418" t="str">
        <f t="shared" si="57"/>
        <v>92018</v>
      </c>
      <c r="B1231" s="419" t="s">
        <v>865</v>
      </c>
      <c r="C1231" s="423" t="s">
        <v>1238</v>
      </c>
      <c r="D1231" s="419" t="s">
        <v>878</v>
      </c>
      <c r="E1231" s="419" t="s">
        <v>866</v>
      </c>
      <c r="F1231" s="317">
        <v>2018</v>
      </c>
      <c r="G1231" s="421">
        <v>1000</v>
      </c>
      <c r="H1231" s="422">
        <f t="shared" si="58"/>
        <v>1</v>
      </c>
      <c r="I1231" s="258">
        <f t="shared" si="59"/>
        <v>9</v>
      </c>
    </row>
    <row r="1232" spans="1:9" hidden="1" x14ac:dyDescent="0.2">
      <c r="A1232" s="418" t="str">
        <f t="shared" si="57"/>
        <v>112018</v>
      </c>
      <c r="B1232" s="419" t="s">
        <v>865</v>
      </c>
      <c r="C1232" s="423" t="s">
        <v>1239</v>
      </c>
      <c r="D1232" s="419" t="s">
        <v>879</v>
      </c>
      <c r="E1232" s="419" t="s">
        <v>866</v>
      </c>
      <c r="F1232" s="317">
        <v>2018</v>
      </c>
      <c r="G1232" s="421">
        <v>2818200</v>
      </c>
      <c r="H1232" s="422">
        <f t="shared" si="58"/>
        <v>2818</v>
      </c>
      <c r="I1232" s="258">
        <f t="shared" si="59"/>
        <v>11</v>
      </c>
    </row>
    <row r="1233" spans="1:9" hidden="1" x14ac:dyDescent="0.2">
      <c r="A1233" s="418" t="str">
        <f t="shared" si="57"/>
        <v>122018</v>
      </c>
      <c r="B1233" s="419" t="s">
        <v>865</v>
      </c>
      <c r="C1233" s="423" t="s">
        <v>1240</v>
      </c>
      <c r="D1233" s="419" t="s">
        <v>880</v>
      </c>
      <c r="E1233" s="419" t="s">
        <v>866</v>
      </c>
      <c r="F1233" s="317">
        <v>2018</v>
      </c>
      <c r="G1233" s="421">
        <v>80881091</v>
      </c>
      <c r="H1233" s="422">
        <f t="shared" si="58"/>
        <v>80881</v>
      </c>
      <c r="I1233" s="258">
        <f t="shared" si="59"/>
        <v>12</v>
      </c>
    </row>
    <row r="1234" spans="1:9" hidden="1" x14ac:dyDescent="0.2">
      <c r="A1234" s="418" t="str">
        <f t="shared" si="57"/>
        <v>132018</v>
      </c>
      <c r="B1234" s="419" t="s">
        <v>865</v>
      </c>
      <c r="C1234" s="423" t="s">
        <v>1241</v>
      </c>
      <c r="D1234" s="419" t="s">
        <v>881</v>
      </c>
      <c r="E1234" s="419" t="s">
        <v>866</v>
      </c>
      <c r="F1234" s="317">
        <v>2018</v>
      </c>
      <c r="G1234" s="421">
        <v>3129380</v>
      </c>
      <c r="H1234" s="422">
        <f t="shared" si="58"/>
        <v>3129</v>
      </c>
      <c r="I1234" s="258">
        <f t="shared" si="59"/>
        <v>13</v>
      </c>
    </row>
    <row r="1235" spans="1:9" hidden="1" x14ac:dyDescent="0.2">
      <c r="A1235" s="418" t="str">
        <f t="shared" si="57"/>
        <v>162018</v>
      </c>
      <c r="B1235" s="419" t="s">
        <v>865</v>
      </c>
      <c r="C1235" s="423" t="s">
        <v>1242</v>
      </c>
      <c r="D1235" s="419" t="s">
        <v>882</v>
      </c>
      <c r="E1235" s="419" t="s">
        <v>866</v>
      </c>
      <c r="F1235" s="317">
        <v>2018</v>
      </c>
      <c r="G1235" s="421">
        <v>145847</v>
      </c>
      <c r="H1235" s="422">
        <f t="shared" si="58"/>
        <v>146</v>
      </c>
      <c r="I1235" s="258">
        <f t="shared" si="59"/>
        <v>16</v>
      </c>
    </row>
    <row r="1236" spans="1:9" hidden="1" x14ac:dyDescent="0.2">
      <c r="A1236" s="418" t="str">
        <f t="shared" si="57"/>
        <v>342018</v>
      </c>
      <c r="B1236" s="419" t="s">
        <v>865</v>
      </c>
      <c r="C1236" s="423" t="s">
        <v>1243</v>
      </c>
      <c r="D1236" s="419" t="s">
        <v>843</v>
      </c>
      <c r="E1236" s="419" t="s">
        <v>866</v>
      </c>
      <c r="F1236" s="317">
        <v>2018</v>
      </c>
      <c r="G1236" s="421">
        <v>36692683</v>
      </c>
      <c r="H1236" s="422">
        <f t="shared" si="58"/>
        <v>36693</v>
      </c>
      <c r="I1236" s="258">
        <f t="shared" si="59"/>
        <v>34</v>
      </c>
    </row>
    <row r="1237" spans="1:9" hidden="1" x14ac:dyDescent="0.2">
      <c r="A1237" s="418" t="str">
        <f t="shared" si="57"/>
        <v>362018</v>
      </c>
      <c r="B1237" s="419" t="s">
        <v>865</v>
      </c>
      <c r="C1237" s="423" t="s">
        <v>1244</v>
      </c>
      <c r="D1237" s="419" t="s">
        <v>883</v>
      </c>
      <c r="E1237" s="419" t="s">
        <v>866</v>
      </c>
      <c r="F1237" s="317">
        <v>2018</v>
      </c>
      <c r="G1237" s="421">
        <v>628965</v>
      </c>
      <c r="H1237" s="422">
        <f t="shared" si="58"/>
        <v>629</v>
      </c>
      <c r="I1237" s="258">
        <f t="shared" si="59"/>
        <v>36</v>
      </c>
    </row>
    <row r="1238" spans="1:9" hidden="1" x14ac:dyDescent="0.2">
      <c r="A1238" s="418" t="str">
        <f t="shared" si="57"/>
        <v>552018</v>
      </c>
      <c r="B1238" s="419" t="s">
        <v>865</v>
      </c>
      <c r="C1238" s="423" t="s">
        <v>1245</v>
      </c>
      <c r="D1238" s="419" t="s">
        <v>884</v>
      </c>
      <c r="E1238" s="419" t="s">
        <v>866</v>
      </c>
      <c r="F1238" s="317">
        <v>2018</v>
      </c>
      <c r="G1238" s="421">
        <v>2350418</v>
      </c>
      <c r="H1238" s="422">
        <f t="shared" si="58"/>
        <v>2350</v>
      </c>
      <c r="I1238" s="258">
        <f t="shared" si="59"/>
        <v>55</v>
      </c>
    </row>
    <row r="1239" spans="1:9" hidden="1" x14ac:dyDescent="0.2">
      <c r="A1239" s="418" t="str">
        <f t="shared" si="57"/>
        <v>592018</v>
      </c>
      <c r="B1239" s="419" t="s">
        <v>865</v>
      </c>
      <c r="C1239" s="423" t="s">
        <v>1246</v>
      </c>
      <c r="D1239" s="419" t="s">
        <v>885</v>
      </c>
      <c r="E1239" s="419" t="s">
        <v>866</v>
      </c>
      <c r="F1239" s="317">
        <v>2018</v>
      </c>
      <c r="G1239" s="421">
        <v>449147</v>
      </c>
      <c r="H1239" s="422">
        <f t="shared" si="58"/>
        <v>449</v>
      </c>
      <c r="I1239" s="258">
        <f t="shared" si="59"/>
        <v>59</v>
      </c>
    </row>
    <row r="1240" spans="1:9" hidden="1" x14ac:dyDescent="0.2">
      <c r="A1240" s="418" t="str">
        <f t="shared" si="57"/>
        <v>832018</v>
      </c>
      <c r="B1240" s="419" t="s">
        <v>865</v>
      </c>
      <c r="C1240" s="423" t="s">
        <v>1247</v>
      </c>
      <c r="D1240" s="419" t="s">
        <v>886</v>
      </c>
      <c r="E1240" s="419" t="s">
        <v>866</v>
      </c>
      <c r="F1240" s="317">
        <v>2018</v>
      </c>
      <c r="G1240" s="421">
        <v>93615</v>
      </c>
      <c r="H1240" s="422">
        <f t="shared" si="58"/>
        <v>94</v>
      </c>
      <c r="I1240" s="258">
        <f t="shared" si="59"/>
        <v>83</v>
      </c>
    </row>
    <row r="1241" spans="1:9" hidden="1" x14ac:dyDescent="0.2">
      <c r="A1241" s="418" t="str">
        <f t="shared" si="57"/>
        <v>1012018</v>
      </c>
      <c r="B1241" s="419" t="s">
        <v>865</v>
      </c>
      <c r="C1241" s="423" t="s">
        <v>1248</v>
      </c>
      <c r="D1241" s="419" t="s">
        <v>887</v>
      </c>
      <c r="E1241" s="419" t="s">
        <v>866</v>
      </c>
      <c r="F1241" s="317">
        <v>2018</v>
      </c>
      <c r="G1241" s="421">
        <v>12808555</v>
      </c>
      <c r="H1241" s="422">
        <f t="shared" si="58"/>
        <v>12809</v>
      </c>
      <c r="I1241" s="258">
        <f t="shared" si="59"/>
        <v>101</v>
      </c>
    </row>
    <row r="1242" spans="1:9" hidden="1" x14ac:dyDescent="0.2">
      <c r="A1242" s="418" t="str">
        <f t="shared" si="57"/>
        <v>1042018</v>
      </c>
      <c r="B1242" s="419" t="s">
        <v>865</v>
      </c>
      <c r="C1242" s="423" t="s">
        <v>1249</v>
      </c>
      <c r="D1242" s="419" t="s">
        <v>888</v>
      </c>
      <c r="E1242" s="419" t="s">
        <v>866</v>
      </c>
      <c r="F1242" s="317">
        <v>2018</v>
      </c>
      <c r="G1242" s="421">
        <v>45785210</v>
      </c>
      <c r="H1242" s="422">
        <f t="shared" si="58"/>
        <v>45785</v>
      </c>
      <c r="I1242" s="258">
        <f t="shared" si="59"/>
        <v>104</v>
      </c>
    </row>
    <row r="1243" spans="1:9" hidden="1" x14ac:dyDescent="0.2">
      <c r="A1243" s="418" t="str">
        <f t="shared" si="57"/>
        <v>1052018</v>
      </c>
      <c r="B1243" s="419" t="s">
        <v>865</v>
      </c>
      <c r="C1243" s="423" t="s">
        <v>1250</v>
      </c>
      <c r="D1243" s="419" t="s">
        <v>889</v>
      </c>
      <c r="E1243" s="419" t="s">
        <v>866</v>
      </c>
      <c r="F1243" s="317">
        <v>2018</v>
      </c>
      <c r="G1243" s="421">
        <v>1693102</v>
      </c>
      <c r="H1243" s="422">
        <f t="shared" si="58"/>
        <v>1693</v>
      </c>
      <c r="I1243" s="258">
        <f t="shared" si="59"/>
        <v>105</v>
      </c>
    </row>
    <row r="1244" spans="1:9" hidden="1" x14ac:dyDescent="0.2">
      <c r="A1244" s="418" t="str">
        <f t="shared" si="57"/>
        <v>1062018</v>
      </c>
      <c r="B1244" s="419" t="s">
        <v>865</v>
      </c>
      <c r="C1244" s="423" t="s">
        <v>1251</v>
      </c>
      <c r="D1244" s="419" t="s">
        <v>890</v>
      </c>
      <c r="E1244" s="419" t="s">
        <v>866</v>
      </c>
      <c r="F1244" s="317">
        <v>2018</v>
      </c>
      <c r="G1244" s="421">
        <v>1940449</v>
      </c>
      <c r="H1244" s="422">
        <f t="shared" si="58"/>
        <v>1940</v>
      </c>
      <c r="I1244" s="258">
        <f t="shared" si="59"/>
        <v>106</v>
      </c>
    </row>
    <row r="1245" spans="1:9" hidden="1" x14ac:dyDescent="0.2">
      <c r="A1245" s="418" t="str">
        <f t="shared" si="57"/>
        <v>1072018</v>
      </c>
      <c r="B1245" s="419" t="s">
        <v>865</v>
      </c>
      <c r="C1245" s="423" t="s">
        <v>1252</v>
      </c>
      <c r="D1245" s="419" t="s">
        <v>891</v>
      </c>
      <c r="E1245" s="419" t="s">
        <v>866</v>
      </c>
      <c r="F1245" s="317">
        <v>2018</v>
      </c>
      <c r="G1245" s="421">
        <v>2731888</v>
      </c>
      <c r="H1245" s="422">
        <f t="shared" si="58"/>
        <v>2732</v>
      </c>
      <c r="I1245" s="258">
        <f t="shared" si="59"/>
        <v>107</v>
      </c>
    </row>
    <row r="1246" spans="1:9" hidden="1" x14ac:dyDescent="0.2">
      <c r="A1246" s="418" t="str">
        <f t="shared" si="57"/>
        <v>1082018</v>
      </c>
      <c r="B1246" s="419" t="s">
        <v>865</v>
      </c>
      <c r="C1246" s="423" t="s">
        <v>1253</v>
      </c>
      <c r="D1246" s="419" t="s">
        <v>892</v>
      </c>
      <c r="E1246" s="419" t="s">
        <v>866</v>
      </c>
      <c r="F1246" s="317">
        <v>2018</v>
      </c>
      <c r="G1246" s="421">
        <v>9545758</v>
      </c>
      <c r="H1246" s="422">
        <f t="shared" si="58"/>
        <v>9546</v>
      </c>
      <c r="I1246" s="258">
        <f t="shared" si="59"/>
        <v>108</v>
      </c>
    </row>
    <row r="1247" spans="1:9" hidden="1" x14ac:dyDescent="0.2">
      <c r="A1247" s="418" t="str">
        <f t="shared" si="57"/>
        <v>1092018</v>
      </c>
      <c r="B1247" s="419" t="s">
        <v>865</v>
      </c>
      <c r="C1247" s="423" t="s">
        <v>1254</v>
      </c>
      <c r="D1247" s="419" t="s">
        <v>893</v>
      </c>
      <c r="E1247" s="419" t="s">
        <v>866</v>
      </c>
      <c r="F1247" s="317">
        <v>2018</v>
      </c>
      <c r="G1247" s="421">
        <v>3440154</v>
      </c>
      <c r="H1247" s="422">
        <f t="shared" si="58"/>
        <v>3440</v>
      </c>
      <c r="I1247" s="258">
        <f t="shared" si="59"/>
        <v>109</v>
      </c>
    </row>
    <row r="1248" spans="1:9" hidden="1" x14ac:dyDescent="0.2">
      <c r="A1248" s="418" t="str">
        <f t="shared" si="57"/>
        <v>1102018</v>
      </c>
      <c r="B1248" s="419" t="s">
        <v>865</v>
      </c>
      <c r="C1248" s="423" t="s">
        <v>1255</v>
      </c>
      <c r="D1248" s="419" t="s">
        <v>894</v>
      </c>
      <c r="E1248" s="419" t="s">
        <v>866</v>
      </c>
      <c r="F1248" s="317">
        <v>2018</v>
      </c>
      <c r="G1248" s="421">
        <v>186030</v>
      </c>
      <c r="H1248" s="422">
        <f t="shared" si="58"/>
        <v>186</v>
      </c>
      <c r="I1248" s="258">
        <f t="shared" si="59"/>
        <v>110</v>
      </c>
    </row>
    <row r="1249" spans="1:9" hidden="1" x14ac:dyDescent="0.2">
      <c r="A1249" s="418" t="str">
        <f t="shared" si="57"/>
        <v>1112018</v>
      </c>
      <c r="B1249" s="419" t="s">
        <v>865</v>
      </c>
      <c r="C1249" s="423" t="s">
        <v>1256</v>
      </c>
      <c r="D1249" s="419" t="s">
        <v>895</v>
      </c>
      <c r="E1249" s="419" t="s">
        <v>866</v>
      </c>
      <c r="F1249" s="317">
        <v>2018</v>
      </c>
      <c r="G1249" s="421">
        <v>96045</v>
      </c>
      <c r="H1249" s="422">
        <f t="shared" si="58"/>
        <v>96</v>
      </c>
      <c r="I1249" s="258">
        <f t="shared" si="59"/>
        <v>111</v>
      </c>
    </row>
    <row r="1250" spans="1:9" hidden="1" x14ac:dyDescent="0.2">
      <c r="A1250" s="418" t="str">
        <f t="shared" si="57"/>
        <v>1122018</v>
      </c>
      <c r="B1250" s="419" t="s">
        <v>865</v>
      </c>
      <c r="C1250" s="423" t="s">
        <v>1257</v>
      </c>
      <c r="D1250" s="419" t="s">
        <v>896</v>
      </c>
      <c r="E1250" s="419" t="s">
        <v>866</v>
      </c>
      <c r="F1250" s="317">
        <v>2018</v>
      </c>
      <c r="G1250" s="421">
        <v>16462108</v>
      </c>
      <c r="H1250" s="422">
        <f t="shared" si="58"/>
        <v>16462</v>
      </c>
      <c r="I1250" s="258">
        <f t="shared" si="59"/>
        <v>112</v>
      </c>
    </row>
    <row r="1251" spans="1:9" hidden="1" x14ac:dyDescent="0.2">
      <c r="A1251" s="418" t="str">
        <f t="shared" si="57"/>
        <v>1132018</v>
      </c>
      <c r="B1251" s="419" t="s">
        <v>865</v>
      </c>
      <c r="C1251" s="423" t="s">
        <v>1258</v>
      </c>
      <c r="D1251" s="419" t="s">
        <v>897</v>
      </c>
      <c r="E1251" s="419" t="s">
        <v>866</v>
      </c>
      <c r="F1251" s="317">
        <v>2018</v>
      </c>
      <c r="G1251" s="421">
        <v>208745</v>
      </c>
      <c r="H1251" s="422">
        <f t="shared" si="58"/>
        <v>209</v>
      </c>
      <c r="I1251" s="258">
        <f t="shared" si="59"/>
        <v>113</v>
      </c>
    </row>
    <row r="1252" spans="1:9" hidden="1" x14ac:dyDescent="0.2">
      <c r="A1252" s="418" t="str">
        <f t="shared" si="57"/>
        <v>1142018</v>
      </c>
      <c r="B1252" s="419" t="s">
        <v>865</v>
      </c>
      <c r="C1252" s="423" t="s">
        <v>1259</v>
      </c>
      <c r="D1252" s="419" t="s">
        <v>898</v>
      </c>
      <c r="E1252" s="419" t="s">
        <v>866</v>
      </c>
      <c r="F1252" s="317">
        <v>2018</v>
      </c>
      <c r="G1252" s="421">
        <v>65870</v>
      </c>
      <c r="H1252" s="422">
        <f t="shared" si="58"/>
        <v>66</v>
      </c>
      <c r="I1252" s="258">
        <f t="shared" si="59"/>
        <v>114</v>
      </c>
    </row>
    <row r="1253" spans="1:9" hidden="1" x14ac:dyDescent="0.2">
      <c r="A1253" s="418" t="str">
        <f t="shared" si="57"/>
        <v>1192018</v>
      </c>
      <c r="B1253" s="419" t="s">
        <v>865</v>
      </c>
      <c r="C1253" s="423" t="s">
        <v>1260</v>
      </c>
      <c r="D1253" s="419" t="s">
        <v>899</v>
      </c>
      <c r="E1253" s="419" t="s">
        <v>866</v>
      </c>
      <c r="F1253" s="317">
        <v>2018</v>
      </c>
      <c r="G1253" s="421">
        <v>1594692</v>
      </c>
      <c r="H1253" s="422">
        <f t="shared" si="58"/>
        <v>1595</v>
      </c>
      <c r="I1253" s="258">
        <f t="shared" si="59"/>
        <v>119</v>
      </c>
    </row>
    <row r="1254" spans="1:9" hidden="1" x14ac:dyDescent="0.2">
      <c r="A1254" s="418" t="str">
        <f t="shared" si="57"/>
        <v>1322018</v>
      </c>
      <c r="B1254" s="419" t="s">
        <v>865</v>
      </c>
      <c r="C1254" s="423" t="s">
        <v>1261</v>
      </c>
      <c r="D1254" s="419" t="s">
        <v>900</v>
      </c>
      <c r="E1254" s="419" t="s">
        <v>866</v>
      </c>
      <c r="F1254" s="317">
        <v>2018</v>
      </c>
      <c r="G1254" s="421">
        <v>3393593</v>
      </c>
      <c r="H1254" s="422">
        <f t="shared" si="58"/>
        <v>3394</v>
      </c>
      <c r="I1254" s="258">
        <f t="shared" si="59"/>
        <v>132</v>
      </c>
    </row>
    <row r="1255" spans="1:9" hidden="1" x14ac:dyDescent="0.2">
      <c r="A1255" s="418" t="str">
        <f t="shared" si="57"/>
        <v>1342018</v>
      </c>
      <c r="B1255" s="419" t="s">
        <v>865</v>
      </c>
      <c r="C1255" s="423" t="s">
        <v>1262</v>
      </c>
      <c r="D1255" s="419" t="s">
        <v>901</v>
      </c>
      <c r="E1255" s="419" t="s">
        <v>866</v>
      </c>
      <c r="F1255" s="317">
        <v>2018</v>
      </c>
      <c r="G1255" s="421">
        <v>250206</v>
      </c>
      <c r="H1255" s="422">
        <f t="shared" si="58"/>
        <v>250</v>
      </c>
      <c r="I1255" s="258">
        <f t="shared" si="59"/>
        <v>134</v>
      </c>
    </row>
    <row r="1256" spans="1:9" hidden="1" x14ac:dyDescent="0.2">
      <c r="A1256" s="418" t="str">
        <f t="shared" si="57"/>
        <v>1362018</v>
      </c>
      <c r="B1256" s="419" t="s">
        <v>865</v>
      </c>
      <c r="C1256" s="423" t="s">
        <v>1263</v>
      </c>
      <c r="D1256" s="419" t="s">
        <v>902</v>
      </c>
      <c r="E1256" s="419" t="s">
        <v>866</v>
      </c>
      <c r="F1256" s="317">
        <v>2018</v>
      </c>
      <c r="G1256" s="421">
        <v>270631</v>
      </c>
      <c r="H1256" s="422">
        <f t="shared" si="58"/>
        <v>271</v>
      </c>
      <c r="I1256" s="258">
        <f t="shared" si="59"/>
        <v>136</v>
      </c>
    </row>
    <row r="1257" spans="1:9" hidden="1" x14ac:dyDescent="0.2">
      <c r="A1257" s="418" t="str">
        <f t="shared" si="57"/>
        <v>1392018</v>
      </c>
      <c r="B1257" s="419" t="s">
        <v>865</v>
      </c>
      <c r="C1257" s="423" t="s">
        <v>1264</v>
      </c>
      <c r="D1257" s="419" t="s">
        <v>903</v>
      </c>
      <c r="E1257" s="419" t="s">
        <v>866</v>
      </c>
      <c r="F1257" s="317">
        <v>2018</v>
      </c>
      <c r="G1257" s="421">
        <v>979003</v>
      </c>
      <c r="H1257" s="422">
        <f t="shared" si="58"/>
        <v>979</v>
      </c>
      <c r="I1257" s="258">
        <f t="shared" si="59"/>
        <v>139</v>
      </c>
    </row>
    <row r="1258" spans="1:9" hidden="1" x14ac:dyDescent="0.2">
      <c r="A1258" s="418" t="str">
        <f t="shared" si="57"/>
        <v>1412018</v>
      </c>
      <c r="B1258" s="419" t="s">
        <v>865</v>
      </c>
      <c r="C1258" s="423" t="s">
        <v>1265</v>
      </c>
      <c r="D1258" s="419" t="s">
        <v>904</v>
      </c>
      <c r="E1258" s="419" t="s">
        <v>866</v>
      </c>
      <c r="F1258" s="317">
        <v>2018</v>
      </c>
      <c r="G1258" s="421">
        <v>15401315</v>
      </c>
      <c r="H1258" s="422">
        <f t="shared" si="58"/>
        <v>15401</v>
      </c>
      <c r="I1258" s="258">
        <f t="shared" si="59"/>
        <v>141</v>
      </c>
    </row>
    <row r="1259" spans="1:9" hidden="1" x14ac:dyDescent="0.2">
      <c r="A1259" s="418" t="str">
        <f t="shared" si="57"/>
        <v>1422018</v>
      </c>
      <c r="B1259" s="419" t="s">
        <v>865</v>
      </c>
      <c r="C1259" s="423" t="s">
        <v>1266</v>
      </c>
      <c r="D1259" s="419" t="s">
        <v>905</v>
      </c>
      <c r="E1259" s="419" t="s">
        <v>866</v>
      </c>
      <c r="F1259" s="317">
        <v>2018</v>
      </c>
      <c r="G1259" s="421">
        <v>2715363</v>
      </c>
      <c r="H1259" s="422">
        <f t="shared" si="58"/>
        <v>2715</v>
      </c>
      <c r="I1259" s="258">
        <f t="shared" si="59"/>
        <v>142</v>
      </c>
    </row>
    <row r="1260" spans="1:9" hidden="1" x14ac:dyDescent="0.2">
      <c r="A1260" s="418" t="str">
        <f t="shared" si="57"/>
        <v>1612018</v>
      </c>
      <c r="B1260" s="419" t="s">
        <v>865</v>
      </c>
      <c r="C1260" s="423" t="s">
        <v>1267</v>
      </c>
      <c r="D1260" s="419" t="s">
        <v>906</v>
      </c>
      <c r="E1260" s="419" t="s">
        <v>866</v>
      </c>
      <c r="F1260" s="317">
        <v>2018</v>
      </c>
      <c r="G1260" s="421">
        <v>1347014</v>
      </c>
      <c r="H1260" s="422">
        <f t="shared" si="58"/>
        <v>1347</v>
      </c>
      <c r="I1260" s="258">
        <f t="shared" si="59"/>
        <v>161</v>
      </c>
    </row>
    <row r="1261" spans="1:9" hidden="1" x14ac:dyDescent="0.2">
      <c r="A1261" s="418" t="str">
        <f t="shared" si="57"/>
        <v>1632018</v>
      </c>
      <c r="B1261" s="419" t="s">
        <v>865</v>
      </c>
      <c r="C1261" s="423" t="s">
        <v>1268</v>
      </c>
      <c r="D1261" s="419" t="s">
        <v>907</v>
      </c>
      <c r="E1261" s="419" t="s">
        <v>866</v>
      </c>
      <c r="F1261" s="317">
        <v>2018</v>
      </c>
      <c r="G1261" s="421">
        <v>12586488</v>
      </c>
      <c r="H1261" s="422">
        <f t="shared" si="58"/>
        <v>12586</v>
      </c>
      <c r="I1261" s="258">
        <f t="shared" si="59"/>
        <v>163</v>
      </c>
    </row>
    <row r="1262" spans="1:9" hidden="1" x14ac:dyDescent="0.2">
      <c r="A1262" s="418" t="str">
        <f t="shared" si="57"/>
        <v>1652018</v>
      </c>
      <c r="B1262" s="419" t="s">
        <v>865</v>
      </c>
      <c r="C1262" s="423" t="s">
        <v>1269</v>
      </c>
      <c r="D1262" s="419" t="s">
        <v>908</v>
      </c>
      <c r="E1262" s="419" t="s">
        <v>866</v>
      </c>
      <c r="F1262" s="317">
        <v>2018</v>
      </c>
      <c r="G1262" s="421">
        <v>936554</v>
      </c>
      <c r="H1262" s="422">
        <f t="shared" si="58"/>
        <v>937</v>
      </c>
      <c r="I1262" s="258">
        <f t="shared" si="59"/>
        <v>165</v>
      </c>
    </row>
    <row r="1263" spans="1:9" hidden="1" x14ac:dyDescent="0.2">
      <c r="A1263" s="418" t="str">
        <f t="shared" si="57"/>
        <v>1662018</v>
      </c>
      <c r="B1263" s="419" t="s">
        <v>865</v>
      </c>
      <c r="C1263" s="423" t="s">
        <v>1270</v>
      </c>
      <c r="D1263" s="419" t="s">
        <v>909</v>
      </c>
      <c r="E1263" s="419" t="s">
        <v>866</v>
      </c>
      <c r="F1263" s="317">
        <v>2018</v>
      </c>
      <c r="G1263" s="421">
        <v>505304</v>
      </c>
      <c r="H1263" s="422">
        <f t="shared" si="58"/>
        <v>505</v>
      </c>
      <c r="I1263" s="258">
        <f t="shared" si="59"/>
        <v>166</v>
      </c>
    </row>
    <row r="1264" spans="1:9" hidden="1" x14ac:dyDescent="0.2">
      <c r="A1264" s="418" t="str">
        <f t="shared" si="57"/>
        <v>2042018</v>
      </c>
      <c r="B1264" s="419" t="s">
        <v>865</v>
      </c>
      <c r="C1264" s="423" t="s">
        <v>1271</v>
      </c>
      <c r="D1264" s="419" t="s">
        <v>910</v>
      </c>
      <c r="E1264" s="419" t="s">
        <v>866</v>
      </c>
      <c r="F1264" s="317">
        <v>2018</v>
      </c>
      <c r="G1264" s="421">
        <v>164187</v>
      </c>
      <c r="H1264" s="422">
        <f t="shared" si="58"/>
        <v>164</v>
      </c>
      <c r="I1264" s="258">
        <f t="shared" si="59"/>
        <v>204</v>
      </c>
    </row>
    <row r="1265" spans="1:9" hidden="1" x14ac:dyDescent="0.2">
      <c r="A1265" s="418" t="str">
        <f t="shared" si="57"/>
        <v>2052018</v>
      </c>
      <c r="B1265" s="419" t="s">
        <v>865</v>
      </c>
      <c r="C1265" s="423" t="s">
        <v>1272</v>
      </c>
      <c r="D1265" s="419" t="s">
        <v>911</v>
      </c>
      <c r="E1265" s="419" t="s">
        <v>866</v>
      </c>
      <c r="F1265" s="317">
        <v>2018</v>
      </c>
      <c r="G1265" s="421">
        <v>173145</v>
      </c>
      <c r="H1265" s="422">
        <f t="shared" si="58"/>
        <v>173</v>
      </c>
      <c r="I1265" s="258">
        <f t="shared" si="59"/>
        <v>205</v>
      </c>
    </row>
    <row r="1266" spans="1:9" hidden="1" x14ac:dyDescent="0.2">
      <c r="A1266" s="418" t="str">
        <f t="shared" si="57"/>
        <v>2212018</v>
      </c>
      <c r="B1266" s="419" t="s">
        <v>865</v>
      </c>
      <c r="C1266" s="423" t="s">
        <v>1273</v>
      </c>
      <c r="D1266" s="419" t="s">
        <v>912</v>
      </c>
      <c r="E1266" s="419" t="s">
        <v>866</v>
      </c>
      <c r="F1266" s="317">
        <v>2018</v>
      </c>
      <c r="G1266" s="421">
        <v>7583847</v>
      </c>
      <c r="H1266" s="422">
        <f t="shared" si="58"/>
        <v>7584</v>
      </c>
      <c r="I1266" s="258">
        <f t="shared" si="59"/>
        <v>221</v>
      </c>
    </row>
    <row r="1267" spans="1:9" hidden="1" x14ac:dyDescent="0.2">
      <c r="A1267" s="418" t="str">
        <f t="shared" si="57"/>
        <v>2222018</v>
      </c>
      <c r="B1267" s="419" t="s">
        <v>865</v>
      </c>
      <c r="C1267" s="423" t="s">
        <v>1274</v>
      </c>
      <c r="D1267" s="419" t="s">
        <v>913</v>
      </c>
      <c r="E1267" s="419" t="s">
        <v>866</v>
      </c>
      <c r="F1267" s="317">
        <v>2018</v>
      </c>
      <c r="G1267" s="421">
        <v>47191715</v>
      </c>
      <c r="H1267" s="422">
        <f t="shared" si="58"/>
        <v>47192</v>
      </c>
      <c r="I1267" s="258">
        <f t="shared" si="59"/>
        <v>222</v>
      </c>
    </row>
    <row r="1268" spans="1:9" hidden="1" x14ac:dyDescent="0.2">
      <c r="A1268" s="418" t="str">
        <f t="shared" si="57"/>
        <v>2252018</v>
      </c>
      <c r="B1268" s="419" t="s">
        <v>865</v>
      </c>
      <c r="C1268" s="423" t="s">
        <v>1275</v>
      </c>
      <c r="D1268" s="419" t="s">
        <v>914</v>
      </c>
      <c r="E1268" s="419" t="s">
        <v>866</v>
      </c>
      <c r="F1268" s="317">
        <v>2018</v>
      </c>
      <c r="G1268" s="421">
        <v>8641824</v>
      </c>
      <c r="H1268" s="422">
        <f t="shared" si="58"/>
        <v>8642</v>
      </c>
      <c r="I1268" s="258">
        <f t="shared" si="59"/>
        <v>225</v>
      </c>
    </row>
    <row r="1269" spans="1:9" hidden="1" x14ac:dyDescent="0.2">
      <c r="A1269" s="418" t="str">
        <f t="shared" si="57"/>
        <v>2272018</v>
      </c>
      <c r="B1269" s="419" t="s">
        <v>865</v>
      </c>
      <c r="C1269" s="423" t="s">
        <v>1276</v>
      </c>
      <c r="D1269" s="419" t="s">
        <v>915</v>
      </c>
      <c r="E1269" s="419" t="s">
        <v>866</v>
      </c>
      <c r="F1269" s="317">
        <v>2018</v>
      </c>
      <c r="G1269" s="421">
        <v>12343550</v>
      </c>
      <c r="H1269" s="422">
        <f t="shared" si="58"/>
        <v>12344</v>
      </c>
      <c r="I1269" s="258">
        <f t="shared" si="59"/>
        <v>227</v>
      </c>
    </row>
    <row r="1270" spans="1:9" hidden="1" x14ac:dyDescent="0.2">
      <c r="A1270" s="418" t="str">
        <f t="shared" si="57"/>
        <v>2552018</v>
      </c>
      <c r="B1270" s="419" t="s">
        <v>865</v>
      </c>
      <c r="C1270" s="423" t="s">
        <v>1277</v>
      </c>
      <c r="D1270" s="419" t="s">
        <v>916</v>
      </c>
      <c r="E1270" s="419" t="s">
        <v>866</v>
      </c>
      <c r="F1270" s="317">
        <v>2018</v>
      </c>
      <c r="G1270" s="421">
        <v>3875220</v>
      </c>
      <c r="H1270" s="422">
        <f t="shared" si="58"/>
        <v>3875</v>
      </c>
      <c r="I1270" s="258">
        <f t="shared" si="59"/>
        <v>255</v>
      </c>
    </row>
    <row r="1271" spans="1:9" hidden="1" x14ac:dyDescent="0.2">
      <c r="A1271" s="418" t="str">
        <f t="shared" si="57"/>
        <v>2592018</v>
      </c>
      <c r="B1271" s="419" t="s">
        <v>865</v>
      </c>
      <c r="C1271" s="423" t="s">
        <v>1278</v>
      </c>
      <c r="D1271" s="419" t="s">
        <v>921</v>
      </c>
      <c r="E1271" s="419" t="s">
        <v>866</v>
      </c>
      <c r="F1271" s="317">
        <v>2018</v>
      </c>
      <c r="G1271" s="421">
        <v>28438800</v>
      </c>
      <c r="H1271" s="422">
        <f t="shared" si="58"/>
        <v>28439</v>
      </c>
      <c r="I1271" s="258">
        <f t="shared" si="59"/>
        <v>259</v>
      </c>
    </row>
    <row r="1272" spans="1:9" hidden="1" x14ac:dyDescent="0.2">
      <c r="A1272" s="418" t="str">
        <f t="shared" si="57"/>
        <v>2632018</v>
      </c>
      <c r="B1272" s="419" t="s">
        <v>865</v>
      </c>
      <c r="C1272" s="423" t="s">
        <v>1280</v>
      </c>
      <c r="D1272" s="419" t="s">
        <v>924</v>
      </c>
      <c r="E1272" s="419" t="s">
        <v>866</v>
      </c>
      <c r="F1272" s="317">
        <v>2018</v>
      </c>
      <c r="G1272" s="421">
        <v>776298</v>
      </c>
      <c r="H1272" s="422">
        <f t="shared" si="58"/>
        <v>776</v>
      </c>
      <c r="I1272" s="258">
        <f t="shared" si="59"/>
        <v>263</v>
      </c>
    </row>
    <row r="1273" spans="1:9" hidden="1" x14ac:dyDescent="0.2">
      <c r="A1273" s="418" t="str">
        <f t="shared" si="57"/>
        <v>2812018</v>
      </c>
      <c r="B1273" s="419" t="s">
        <v>865</v>
      </c>
      <c r="C1273" s="423" t="s">
        <v>1281</v>
      </c>
      <c r="D1273" s="419" t="s">
        <v>925</v>
      </c>
      <c r="E1273" s="419" t="s">
        <v>866</v>
      </c>
      <c r="F1273" s="317">
        <v>2018</v>
      </c>
      <c r="G1273" s="421">
        <v>5047835</v>
      </c>
      <c r="H1273" s="422">
        <f t="shared" si="58"/>
        <v>5048</v>
      </c>
      <c r="I1273" s="258">
        <f t="shared" si="59"/>
        <v>281</v>
      </c>
    </row>
    <row r="1274" spans="1:9" hidden="1" x14ac:dyDescent="0.2">
      <c r="A1274" s="418" t="str">
        <f t="shared" si="57"/>
        <v>2822018</v>
      </c>
      <c r="B1274" s="419" t="s">
        <v>865</v>
      </c>
      <c r="C1274" s="423" t="s">
        <v>1282</v>
      </c>
      <c r="D1274" s="419" t="s">
        <v>926</v>
      </c>
      <c r="E1274" s="419" t="s">
        <v>866</v>
      </c>
      <c r="F1274" s="317">
        <v>2018</v>
      </c>
      <c r="G1274" s="421">
        <v>1667318</v>
      </c>
      <c r="H1274" s="422">
        <f t="shared" si="58"/>
        <v>1667</v>
      </c>
      <c r="I1274" s="258">
        <f t="shared" si="59"/>
        <v>282</v>
      </c>
    </row>
    <row r="1275" spans="1:9" hidden="1" x14ac:dyDescent="0.2">
      <c r="A1275" s="418" t="str">
        <f t="shared" si="57"/>
        <v>2852018</v>
      </c>
      <c r="B1275" s="419" t="s">
        <v>865</v>
      </c>
      <c r="C1275" s="423" t="s">
        <v>1283</v>
      </c>
      <c r="D1275" s="419" t="s">
        <v>927</v>
      </c>
      <c r="E1275" s="419" t="s">
        <v>866</v>
      </c>
      <c r="F1275" s="317">
        <v>2018</v>
      </c>
      <c r="G1275" s="421">
        <v>3092429</v>
      </c>
      <c r="H1275" s="422">
        <f t="shared" si="58"/>
        <v>3092</v>
      </c>
      <c r="I1275" s="258">
        <f t="shared" si="59"/>
        <v>285</v>
      </c>
    </row>
    <row r="1276" spans="1:9" hidden="1" x14ac:dyDescent="0.2">
      <c r="A1276" s="418" t="str">
        <f t="shared" si="57"/>
        <v>3052018</v>
      </c>
      <c r="B1276" s="419" t="s">
        <v>865</v>
      </c>
      <c r="C1276" s="423" t="s">
        <v>1284</v>
      </c>
      <c r="D1276" s="419" t="s">
        <v>928</v>
      </c>
      <c r="E1276" s="419" t="s">
        <v>866</v>
      </c>
      <c r="F1276" s="317">
        <v>2018</v>
      </c>
      <c r="G1276" s="421">
        <v>9537367</v>
      </c>
      <c r="H1276" s="422">
        <f t="shared" si="58"/>
        <v>9537</v>
      </c>
      <c r="I1276" s="258">
        <f t="shared" si="59"/>
        <v>305</v>
      </c>
    </row>
    <row r="1277" spans="1:9" hidden="1" x14ac:dyDescent="0.2">
      <c r="A1277" s="418" t="str">
        <f t="shared" si="57"/>
        <v>3112018</v>
      </c>
      <c r="B1277" s="419" t="s">
        <v>865</v>
      </c>
      <c r="C1277" s="423" t="s">
        <v>1286</v>
      </c>
      <c r="D1277" s="419" t="s">
        <v>930</v>
      </c>
      <c r="E1277" s="419" t="s">
        <v>866</v>
      </c>
      <c r="F1277" s="317">
        <v>2018</v>
      </c>
      <c r="G1277" s="421">
        <v>4251668</v>
      </c>
      <c r="H1277" s="422">
        <f t="shared" si="58"/>
        <v>4252</v>
      </c>
      <c r="I1277" s="258">
        <f t="shared" si="59"/>
        <v>311</v>
      </c>
    </row>
    <row r="1278" spans="1:9" hidden="1" x14ac:dyDescent="0.2">
      <c r="A1278" s="418" t="str">
        <f t="shared" si="57"/>
        <v>3192018</v>
      </c>
      <c r="B1278" s="419" t="s">
        <v>865</v>
      </c>
      <c r="C1278" s="423" t="s">
        <v>1287</v>
      </c>
      <c r="D1278" s="419" t="s">
        <v>931</v>
      </c>
      <c r="E1278" s="419" t="s">
        <v>866</v>
      </c>
      <c r="F1278" s="317">
        <v>2018</v>
      </c>
      <c r="G1278" s="421">
        <v>174256</v>
      </c>
      <c r="H1278" s="422">
        <f t="shared" si="58"/>
        <v>174</v>
      </c>
      <c r="I1278" s="258">
        <f t="shared" si="59"/>
        <v>319</v>
      </c>
    </row>
    <row r="1279" spans="1:9" hidden="1" x14ac:dyDescent="0.2">
      <c r="A1279" s="418" t="str">
        <f t="shared" si="57"/>
        <v>3232018</v>
      </c>
      <c r="B1279" s="419" t="s">
        <v>865</v>
      </c>
      <c r="C1279" s="423" t="s">
        <v>1288</v>
      </c>
      <c r="D1279" s="419" t="s">
        <v>932</v>
      </c>
      <c r="E1279" s="419" t="s">
        <v>866</v>
      </c>
      <c r="F1279" s="317">
        <v>2018</v>
      </c>
      <c r="G1279" s="421">
        <v>30367</v>
      </c>
      <c r="H1279" s="422">
        <f t="shared" si="58"/>
        <v>30</v>
      </c>
      <c r="I1279" s="258">
        <f t="shared" si="59"/>
        <v>323</v>
      </c>
    </row>
    <row r="1280" spans="1:9" hidden="1" x14ac:dyDescent="0.2">
      <c r="A1280" s="418" t="str">
        <f t="shared" si="57"/>
        <v>3272018</v>
      </c>
      <c r="B1280" s="419" t="s">
        <v>865</v>
      </c>
      <c r="C1280" s="423" t="s">
        <v>1289</v>
      </c>
      <c r="D1280" s="419" t="s">
        <v>933</v>
      </c>
      <c r="E1280" s="419" t="s">
        <v>866</v>
      </c>
      <c r="F1280" s="317">
        <v>2018</v>
      </c>
      <c r="G1280" s="421">
        <v>529119</v>
      </c>
      <c r="H1280" s="422">
        <f t="shared" si="58"/>
        <v>529</v>
      </c>
      <c r="I1280" s="258">
        <f t="shared" si="59"/>
        <v>327</v>
      </c>
    </row>
    <row r="1281" spans="1:9" hidden="1" x14ac:dyDescent="0.2">
      <c r="A1281" s="418" t="str">
        <f t="shared" si="57"/>
        <v>4022018</v>
      </c>
      <c r="B1281" s="419" t="s">
        <v>865</v>
      </c>
      <c r="C1281" s="423" t="s">
        <v>1290</v>
      </c>
      <c r="D1281" s="419" t="s">
        <v>934</v>
      </c>
      <c r="E1281" s="419" t="s">
        <v>866</v>
      </c>
      <c r="F1281" s="317">
        <v>2018</v>
      </c>
      <c r="G1281" s="421">
        <v>1467765</v>
      </c>
      <c r="H1281" s="422">
        <f t="shared" si="58"/>
        <v>1468</v>
      </c>
      <c r="I1281" s="258">
        <f t="shared" si="59"/>
        <v>402</v>
      </c>
    </row>
    <row r="1282" spans="1:9" x14ac:dyDescent="0.2">
      <c r="A1282" s="418" t="str">
        <f t="shared" ref="A1282:A1345" si="60">+VALUE(C1282)&amp;F1282</f>
        <v>4032018</v>
      </c>
      <c r="B1282" s="419" t="s">
        <v>865</v>
      </c>
      <c r="C1282" s="423" t="s">
        <v>1537</v>
      </c>
      <c r="D1282" s="419" t="s">
        <v>1561</v>
      </c>
      <c r="E1282" s="419" t="s">
        <v>866</v>
      </c>
      <c r="F1282" s="317">
        <v>2018</v>
      </c>
      <c r="G1282" s="421">
        <v>39011</v>
      </c>
      <c r="H1282" s="422">
        <f t="shared" si="58"/>
        <v>39</v>
      </c>
      <c r="I1282" s="258">
        <f t="shared" si="59"/>
        <v>403</v>
      </c>
    </row>
    <row r="1283" spans="1:9" hidden="1" x14ac:dyDescent="0.2">
      <c r="A1283" s="418" t="str">
        <f t="shared" si="60"/>
        <v>4112018</v>
      </c>
      <c r="B1283" s="419" t="s">
        <v>865</v>
      </c>
      <c r="C1283" s="423" t="s">
        <v>1292</v>
      </c>
      <c r="D1283" s="419" t="s">
        <v>944</v>
      </c>
      <c r="E1283" s="419" t="s">
        <v>866</v>
      </c>
      <c r="F1283" s="317">
        <v>2018</v>
      </c>
      <c r="G1283" s="421">
        <v>9928031</v>
      </c>
      <c r="H1283" s="422">
        <f t="shared" ref="H1283:H1346" si="61">+IF(E1283="PAY",ROUND(G1283/1000,0),G1283)</f>
        <v>9928</v>
      </c>
      <c r="I1283" s="258">
        <f t="shared" ref="I1283:I1346" si="62">+VALUE(C1283)</f>
        <v>411</v>
      </c>
    </row>
    <row r="1284" spans="1:9" hidden="1" x14ac:dyDescent="0.2">
      <c r="A1284" s="418" t="str">
        <f t="shared" si="60"/>
        <v>4132018</v>
      </c>
      <c r="B1284" s="419" t="s">
        <v>865</v>
      </c>
      <c r="C1284" s="423" t="s">
        <v>1293</v>
      </c>
      <c r="D1284" s="419" t="s">
        <v>945</v>
      </c>
      <c r="E1284" s="419" t="s">
        <v>866</v>
      </c>
      <c r="F1284" s="317">
        <v>2018</v>
      </c>
      <c r="G1284" s="421">
        <v>11618054</v>
      </c>
      <c r="H1284" s="422">
        <f t="shared" si="61"/>
        <v>11618</v>
      </c>
      <c r="I1284" s="258">
        <f t="shared" si="62"/>
        <v>413</v>
      </c>
    </row>
    <row r="1285" spans="1:9" hidden="1" x14ac:dyDescent="0.2">
      <c r="A1285" s="418" t="str">
        <f t="shared" si="60"/>
        <v>4152018</v>
      </c>
      <c r="B1285" s="419" t="s">
        <v>865</v>
      </c>
      <c r="C1285" s="423" t="s">
        <v>1294</v>
      </c>
      <c r="D1285" s="419" t="s">
        <v>946</v>
      </c>
      <c r="E1285" s="419" t="s">
        <v>866</v>
      </c>
      <c r="F1285" s="317">
        <v>2018</v>
      </c>
      <c r="G1285" s="421">
        <v>1224920</v>
      </c>
      <c r="H1285" s="422">
        <f t="shared" si="61"/>
        <v>1225</v>
      </c>
      <c r="I1285" s="258">
        <f t="shared" si="62"/>
        <v>415</v>
      </c>
    </row>
    <row r="1286" spans="1:9" hidden="1" x14ac:dyDescent="0.2">
      <c r="A1286" s="418" t="str">
        <f t="shared" si="60"/>
        <v>4162018</v>
      </c>
      <c r="B1286" s="419" t="s">
        <v>865</v>
      </c>
      <c r="C1286" s="423" t="s">
        <v>1295</v>
      </c>
      <c r="D1286" s="419" t="s">
        <v>947</v>
      </c>
      <c r="E1286" s="419" t="s">
        <v>866</v>
      </c>
      <c r="F1286" s="317">
        <v>2018</v>
      </c>
      <c r="G1286" s="421">
        <v>4280938</v>
      </c>
      <c r="H1286" s="422">
        <f t="shared" si="61"/>
        <v>4281</v>
      </c>
      <c r="I1286" s="258">
        <f t="shared" si="62"/>
        <v>416</v>
      </c>
    </row>
    <row r="1287" spans="1:9" hidden="1" x14ac:dyDescent="0.2">
      <c r="A1287" s="418" t="str">
        <f t="shared" si="60"/>
        <v>4332018</v>
      </c>
      <c r="B1287" s="419" t="s">
        <v>865</v>
      </c>
      <c r="C1287" s="423" t="s">
        <v>1296</v>
      </c>
      <c r="D1287" s="419" t="s">
        <v>948</v>
      </c>
      <c r="E1287" s="419" t="s">
        <v>866</v>
      </c>
      <c r="F1287" s="317">
        <v>2018</v>
      </c>
      <c r="G1287" s="421">
        <v>210413</v>
      </c>
      <c r="H1287" s="422">
        <f t="shared" si="61"/>
        <v>210</v>
      </c>
      <c r="I1287" s="258">
        <f t="shared" si="62"/>
        <v>433</v>
      </c>
    </row>
    <row r="1288" spans="1:9" hidden="1" x14ac:dyDescent="0.2">
      <c r="A1288" s="418" t="str">
        <f t="shared" si="60"/>
        <v>4412018</v>
      </c>
      <c r="B1288" s="419" t="s">
        <v>865</v>
      </c>
      <c r="C1288" s="423" t="s">
        <v>1297</v>
      </c>
      <c r="D1288" s="419" t="s">
        <v>949</v>
      </c>
      <c r="E1288" s="419" t="s">
        <v>866</v>
      </c>
      <c r="F1288" s="317">
        <v>2018</v>
      </c>
      <c r="G1288" s="421">
        <v>384415</v>
      </c>
      <c r="H1288" s="422">
        <f t="shared" si="61"/>
        <v>384</v>
      </c>
      <c r="I1288" s="258">
        <f t="shared" si="62"/>
        <v>441</v>
      </c>
    </row>
    <row r="1289" spans="1:9" hidden="1" x14ac:dyDescent="0.2">
      <c r="A1289" s="418" t="str">
        <f t="shared" si="60"/>
        <v>4452018</v>
      </c>
      <c r="B1289" s="419" t="s">
        <v>865</v>
      </c>
      <c r="C1289" s="423" t="s">
        <v>1298</v>
      </c>
      <c r="D1289" s="419" t="s">
        <v>950</v>
      </c>
      <c r="E1289" s="419" t="s">
        <v>866</v>
      </c>
      <c r="F1289" s="317">
        <v>2018</v>
      </c>
      <c r="G1289" s="421">
        <v>2577873</v>
      </c>
      <c r="H1289" s="422">
        <f t="shared" si="61"/>
        <v>2578</v>
      </c>
      <c r="I1289" s="258">
        <f t="shared" si="62"/>
        <v>445</v>
      </c>
    </row>
    <row r="1290" spans="1:9" hidden="1" x14ac:dyDescent="0.2">
      <c r="A1290" s="418" t="str">
        <f t="shared" si="60"/>
        <v>4462018</v>
      </c>
      <c r="B1290" s="419" t="s">
        <v>865</v>
      </c>
      <c r="C1290" s="423" t="s">
        <v>1299</v>
      </c>
      <c r="D1290" s="419" t="s">
        <v>951</v>
      </c>
      <c r="E1290" s="419" t="s">
        <v>866</v>
      </c>
      <c r="F1290" s="317">
        <v>2018</v>
      </c>
      <c r="G1290" s="421">
        <v>3209309</v>
      </c>
      <c r="H1290" s="422">
        <f t="shared" si="61"/>
        <v>3209</v>
      </c>
      <c r="I1290" s="258">
        <f t="shared" si="62"/>
        <v>446</v>
      </c>
    </row>
    <row r="1291" spans="1:9" hidden="1" x14ac:dyDescent="0.2">
      <c r="A1291" s="418" t="str">
        <f t="shared" si="60"/>
        <v>4492018</v>
      </c>
      <c r="B1291" s="419" t="s">
        <v>865</v>
      </c>
      <c r="C1291" s="423" t="s">
        <v>1300</v>
      </c>
      <c r="D1291" s="419" t="s">
        <v>952</v>
      </c>
      <c r="E1291" s="419" t="s">
        <v>866</v>
      </c>
      <c r="F1291" s="317">
        <v>2018</v>
      </c>
      <c r="G1291" s="421">
        <v>160837</v>
      </c>
      <c r="H1291" s="422">
        <f t="shared" si="61"/>
        <v>161</v>
      </c>
      <c r="I1291" s="258">
        <f t="shared" si="62"/>
        <v>449</v>
      </c>
    </row>
    <row r="1292" spans="1:9" hidden="1" x14ac:dyDescent="0.2">
      <c r="A1292" s="418" t="str">
        <f t="shared" si="60"/>
        <v>4512018</v>
      </c>
      <c r="B1292" s="419" t="s">
        <v>865</v>
      </c>
      <c r="C1292" s="423" t="s">
        <v>1301</v>
      </c>
      <c r="D1292" s="419" t="s">
        <v>953</v>
      </c>
      <c r="E1292" s="419" t="s">
        <v>866</v>
      </c>
      <c r="F1292" s="317">
        <v>2018</v>
      </c>
      <c r="G1292" s="421">
        <v>1121067</v>
      </c>
      <c r="H1292" s="422">
        <f t="shared" si="61"/>
        <v>1121</v>
      </c>
      <c r="I1292" s="258">
        <f t="shared" si="62"/>
        <v>451</v>
      </c>
    </row>
    <row r="1293" spans="1:9" hidden="1" x14ac:dyDescent="0.2">
      <c r="A1293" s="418" t="str">
        <f t="shared" si="60"/>
        <v>4542018</v>
      </c>
      <c r="B1293" s="419" t="s">
        <v>865</v>
      </c>
      <c r="C1293" s="423" t="s">
        <v>1302</v>
      </c>
      <c r="D1293" s="419" t="s">
        <v>954</v>
      </c>
      <c r="E1293" s="419" t="s">
        <v>866</v>
      </c>
      <c r="F1293" s="317">
        <v>2018</v>
      </c>
      <c r="G1293" s="421">
        <v>17908359</v>
      </c>
      <c r="H1293" s="422">
        <f t="shared" si="61"/>
        <v>17908</v>
      </c>
      <c r="I1293" s="258">
        <f t="shared" si="62"/>
        <v>454</v>
      </c>
    </row>
    <row r="1294" spans="1:9" hidden="1" x14ac:dyDescent="0.2">
      <c r="A1294" s="418" t="str">
        <f t="shared" si="60"/>
        <v>4562018</v>
      </c>
      <c r="B1294" s="419" t="s">
        <v>865</v>
      </c>
      <c r="C1294" s="423" t="s">
        <v>1303</v>
      </c>
      <c r="D1294" s="419" t="s">
        <v>955</v>
      </c>
      <c r="E1294" s="419" t="s">
        <v>866</v>
      </c>
      <c r="F1294" s="317">
        <v>2018</v>
      </c>
      <c r="G1294" s="421">
        <v>17689509</v>
      </c>
      <c r="H1294" s="422">
        <f t="shared" si="61"/>
        <v>17690</v>
      </c>
      <c r="I1294" s="258">
        <f t="shared" si="62"/>
        <v>456</v>
      </c>
    </row>
    <row r="1295" spans="1:9" hidden="1" x14ac:dyDescent="0.2">
      <c r="A1295" s="418" t="str">
        <f t="shared" si="60"/>
        <v>4572018</v>
      </c>
      <c r="B1295" s="419" t="s">
        <v>865</v>
      </c>
      <c r="C1295" s="423" t="s">
        <v>1304</v>
      </c>
      <c r="D1295" s="419" t="s">
        <v>956</v>
      </c>
      <c r="E1295" s="419" t="s">
        <v>866</v>
      </c>
      <c r="F1295" s="317">
        <v>2018</v>
      </c>
      <c r="G1295" s="421">
        <v>2291730</v>
      </c>
      <c r="H1295" s="422">
        <f t="shared" si="61"/>
        <v>2292</v>
      </c>
      <c r="I1295" s="258">
        <f t="shared" si="62"/>
        <v>457</v>
      </c>
    </row>
    <row r="1296" spans="1:9" hidden="1" x14ac:dyDescent="0.2">
      <c r="A1296" s="418" t="str">
        <f t="shared" si="60"/>
        <v>4582018</v>
      </c>
      <c r="B1296" s="419" t="s">
        <v>865</v>
      </c>
      <c r="C1296" s="423" t="s">
        <v>1305</v>
      </c>
      <c r="D1296" s="419" t="s">
        <v>957</v>
      </c>
      <c r="E1296" s="419" t="s">
        <v>866</v>
      </c>
      <c r="F1296" s="317">
        <v>2018</v>
      </c>
      <c r="G1296" s="421">
        <v>475844</v>
      </c>
      <c r="H1296" s="422">
        <f t="shared" si="61"/>
        <v>476</v>
      </c>
      <c r="I1296" s="258">
        <f t="shared" si="62"/>
        <v>458</v>
      </c>
    </row>
    <row r="1297" spans="1:9" hidden="1" x14ac:dyDescent="0.2">
      <c r="A1297" s="418" t="str">
        <f t="shared" si="60"/>
        <v>4592018</v>
      </c>
      <c r="B1297" s="419" t="s">
        <v>865</v>
      </c>
      <c r="C1297" s="423" t="s">
        <v>1306</v>
      </c>
      <c r="D1297" s="419" t="s">
        <v>958</v>
      </c>
      <c r="E1297" s="419" t="s">
        <v>866</v>
      </c>
      <c r="F1297" s="317">
        <v>2018</v>
      </c>
      <c r="G1297" s="421">
        <v>1496074</v>
      </c>
      <c r="H1297" s="422">
        <f t="shared" si="61"/>
        <v>1496</v>
      </c>
      <c r="I1297" s="258">
        <f t="shared" si="62"/>
        <v>459</v>
      </c>
    </row>
    <row r="1298" spans="1:9" hidden="1" x14ac:dyDescent="0.2">
      <c r="A1298" s="418" t="str">
        <f t="shared" si="60"/>
        <v>4612018</v>
      </c>
      <c r="B1298" s="419" t="s">
        <v>865</v>
      </c>
      <c r="C1298" s="423" t="s">
        <v>1307</v>
      </c>
      <c r="D1298" s="419" t="s">
        <v>959</v>
      </c>
      <c r="E1298" s="419" t="s">
        <v>866</v>
      </c>
      <c r="F1298" s="317">
        <v>2018</v>
      </c>
      <c r="G1298" s="421">
        <v>39618673</v>
      </c>
      <c r="H1298" s="422">
        <f t="shared" si="61"/>
        <v>39619</v>
      </c>
      <c r="I1298" s="258">
        <f t="shared" si="62"/>
        <v>461</v>
      </c>
    </row>
    <row r="1299" spans="1:9" hidden="1" x14ac:dyDescent="0.2">
      <c r="A1299" s="418" t="str">
        <f t="shared" si="60"/>
        <v>4642018</v>
      </c>
      <c r="B1299" s="419" t="s">
        <v>865</v>
      </c>
      <c r="C1299" s="423" t="s">
        <v>1309</v>
      </c>
      <c r="D1299" s="419" t="s">
        <v>961</v>
      </c>
      <c r="E1299" s="419" t="s">
        <v>866</v>
      </c>
      <c r="F1299" s="317">
        <v>2018</v>
      </c>
      <c r="G1299" s="421">
        <v>126225</v>
      </c>
      <c r="H1299" s="422">
        <f t="shared" si="61"/>
        <v>126</v>
      </c>
      <c r="I1299" s="258">
        <f t="shared" si="62"/>
        <v>464</v>
      </c>
    </row>
    <row r="1300" spans="1:9" hidden="1" x14ac:dyDescent="0.2">
      <c r="A1300" s="418" t="str">
        <f t="shared" si="60"/>
        <v>4652018</v>
      </c>
      <c r="B1300" s="419" t="s">
        <v>865</v>
      </c>
      <c r="C1300" s="423" t="s">
        <v>1532</v>
      </c>
      <c r="D1300" s="419" t="s">
        <v>962</v>
      </c>
      <c r="E1300" s="419" t="s">
        <v>866</v>
      </c>
      <c r="F1300" s="317">
        <v>2018</v>
      </c>
      <c r="G1300" s="421">
        <v>405358</v>
      </c>
      <c r="H1300" s="422">
        <f t="shared" si="61"/>
        <v>405</v>
      </c>
      <c r="I1300" s="258">
        <f t="shared" si="62"/>
        <v>465</v>
      </c>
    </row>
    <row r="1301" spans="1:9" hidden="1" x14ac:dyDescent="0.2">
      <c r="A1301" s="418" t="str">
        <f t="shared" si="60"/>
        <v>4712018</v>
      </c>
      <c r="B1301" s="419" t="s">
        <v>865</v>
      </c>
      <c r="C1301" s="423" t="s">
        <v>1310</v>
      </c>
      <c r="D1301" s="419" t="s">
        <v>963</v>
      </c>
      <c r="E1301" s="419" t="s">
        <v>866</v>
      </c>
      <c r="F1301" s="317">
        <v>2018</v>
      </c>
      <c r="G1301" s="421">
        <v>804618</v>
      </c>
      <c r="H1301" s="422">
        <f t="shared" si="61"/>
        <v>805</v>
      </c>
      <c r="I1301" s="258">
        <f t="shared" si="62"/>
        <v>471</v>
      </c>
    </row>
    <row r="1302" spans="1:9" hidden="1" x14ac:dyDescent="0.2">
      <c r="A1302" s="418" t="str">
        <f t="shared" si="60"/>
        <v>4722018</v>
      </c>
      <c r="B1302" s="419" t="s">
        <v>865</v>
      </c>
      <c r="C1302" s="423" t="s">
        <v>1311</v>
      </c>
      <c r="D1302" s="419" t="s">
        <v>964</v>
      </c>
      <c r="E1302" s="419" t="s">
        <v>866</v>
      </c>
      <c r="F1302" s="317">
        <v>2018</v>
      </c>
      <c r="G1302" s="421">
        <v>1035692</v>
      </c>
      <c r="H1302" s="422">
        <f t="shared" si="61"/>
        <v>1036</v>
      </c>
      <c r="I1302" s="258">
        <f t="shared" si="62"/>
        <v>472</v>
      </c>
    </row>
    <row r="1303" spans="1:9" hidden="1" x14ac:dyDescent="0.2">
      <c r="A1303" s="418" t="str">
        <f t="shared" si="60"/>
        <v>4732018</v>
      </c>
      <c r="B1303" s="419" t="s">
        <v>865</v>
      </c>
      <c r="C1303" s="423" t="s">
        <v>1312</v>
      </c>
      <c r="D1303" s="419" t="s">
        <v>965</v>
      </c>
      <c r="E1303" s="419" t="s">
        <v>866</v>
      </c>
      <c r="F1303" s="317">
        <v>2018</v>
      </c>
      <c r="G1303" s="421">
        <v>10502362</v>
      </c>
      <c r="H1303" s="422">
        <f t="shared" si="61"/>
        <v>10502</v>
      </c>
      <c r="I1303" s="258">
        <f t="shared" si="62"/>
        <v>473</v>
      </c>
    </row>
    <row r="1304" spans="1:9" hidden="1" x14ac:dyDescent="0.2">
      <c r="A1304" s="418" t="str">
        <f t="shared" si="60"/>
        <v>4742018</v>
      </c>
      <c r="B1304" s="419" t="s">
        <v>865</v>
      </c>
      <c r="C1304" s="423" t="s">
        <v>1313</v>
      </c>
      <c r="D1304" s="419" t="s">
        <v>966</v>
      </c>
      <c r="E1304" s="419" t="s">
        <v>866</v>
      </c>
      <c r="F1304" s="317">
        <v>2018</v>
      </c>
      <c r="G1304" s="421">
        <v>7531785</v>
      </c>
      <c r="H1304" s="422">
        <f t="shared" si="61"/>
        <v>7532</v>
      </c>
      <c r="I1304" s="258">
        <f t="shared" si="62"/>
        <v>474</v>
      </c>
    </row>
    <row r="1305" spans="1:9" hidden="1" x14ac:dyDescent="0.2">
      <c r="A1305" s="418" t="str">
        <f t="shared" si="60"/>
        <v>4752018</v>
      </c>
      <c r="B1305" s="419" t="s">
        <v>865</v>
      </c>
      <c r="C1305" s="423" t="s">
        <v>1314</v>
      </c>
      <c r="D1305" s="419" t="s">
        <v>967</v>
      </c>
      <c r="E1305" s="419" t="s">
        <v>866</v>
      </c>
      <c r="F1305" s="317">
        <v>2018</v>
      </c>
      <c r="G1305" s="421">
        <v>23794133</v>
      </c>
      <c r="H1305" s="422">
        <f t="shared" si="61"/>
        <v>23794</v>
      </c>
      <c r="I1305" s="258">
        <f t="shared" si="62"/>
        <v>475</v>
      </c>
    </row>
    <row r="1306" spans="1:9" hidden="1" x14ac:dyDescent="0.2">
      <c r="A1306" s="418" t="str">
        <f t="shared" si="60"/>
        <v>4762018</v>
      </c>
      <c r="B1306" s="419" t="s">
        <v>865</v>
      </c>
      <c r="C1306" s="423" t="s">
        <v>1315</v>
      </c>
      <c r="D1306" s="419" t="s">
        <v>968</v>
      </c>
      <c r="E1306" s="419" t="s">
        <v>866</v>
      </c>
      <c r="F1306" s="317">
        <v>2018</v>
      </c>
      <c r="G1306" s="421">
        <v>735035</v>
      </c>
      <c r="H1306" s="422">
        <f t="shared" si="61"/>
        <v>735</v>
      </c>
      <c r="I1306" s="258">
        <f t="shared" si="62"/>
        <v>476</v>
      </c>
    </row>
    <row r="1307" spans="1:9" hidden="1" x14ac:dyDescent="0.2">
      <c r="A1307" s="418" t="str">
        <f t="shared" si="60"/>
        <v>4772018</v>
      </c>
      <c r="B1307" s="419" t="s">
        <v>865</v>
      </c>
      <c r="C1307" s="423" t="s">
        <v>1316</v>
      </c>
      <c r="D1307" s="419" t="s">
        <v>969</v>
      </c>
      <c r="E1307" s="419" t="s">
        <v>866</v>
      </c>
      <c r="F1307" s="317">
        <v>2018</v>
      </c>
      <c r="G1307" s="421">
        <v>523146</v>
      </c>
      <c r="H1307" s="422">
        <f t="shared" si="61"/>
        <v>523</v>
      </c>
      <c r="I1307" s="258">
        <f t="shared" si="62"/>
        <v>477</v>
      </c>
    </row>
    <row r="1308" spans="1:9" hidden="1" x14ac:dyDescent="0.2">
      <c r="A1308" s="418" t="str">
        <f t="shared" si="60"/>
        <v>4832018</v>
      </c>
      <c r="B1308" s="419" t="s">
        <v>865</v>
      </c>
      <c r="C1308" s="423" t="s">
        <v>1317</v>
      </c>
      <c r="D1308" s="419" t="s">
        <v>970</v>
      </c>
      <c r="E1308" s="419" t="s">
        <v>866</v>
      </c>
      <c r="F1308" s="317">
        <v>2018</v>
      </c>
      <c r="G1308" s="421">
        <v>360168</v>
      </c>
      <c r="H1308" s="422">
        <f t="shared" si="61"/>
        <v>360</v>
      </c>
      <c r="I1308" s="258">
        <f t="shared" si="62"/>
        <v>483</v>
      </c>
    </row>
    <row r="1309" spans="1:9" hidden="1" x14ac:dyDescent="0.2">
      <c r="A1309" s="418" t="str">
        <f t="shared" si="60"/>
        <v>4852018</v>
      </c>
      <c r="B1309" s="419" t="s">
        <v>865</v>
      </c>
      <c r="C1309" s="423" t="s">
        <v>1318</v>
      </c>
      <c r="D1309" s="419" t="s">
        <v>971</v>
      </c>
      <c r="E1309" s="419" t="s">
        <v>866</v>
      </c>
      <c r="F1309" s="317">
        <v>2018</v>
      </c>
      <c r="G1309" s="421">
        <v>853188</v>
      </c>
      <c r="H1309" s="422">
        <f t="shared" si="61"/>
        <v>853</v>
      </c>
      <c r="I1309" s="258">
        <f t="shared" si="62"/>
        <v>485</v>
      </c>
    </row>
    <row r="1310" spans="1:9" hidden="1" x14ac:dyDescent="0.2">
      <c r="A1310" s="418" t="str">
        <f t="shared" si="60"/>
        <v>4862018</v>
      </c>
      <c r="B1310" s="419" t="s">
        <v>865</v>
      </c>
      <c r="C1310" s="423" t="s">
        <v>1538</v>
      </c>
      <c r="D1310" s="419" t="s">
        <v>1225</v>
      </c>
      <c r="E1310" s="419" t="s">
        <v>866</v>
      </c>
      <c r="F1310" s="317">
        <v>2018</v>
      </c>
      <c r="G1310" s="421">
        <v>45091</v>
      </c>
      <c r="H1310" s="422">
        <f t="shared" si="61"/>
        <v>45</v>
      </c>
      <c r="I1310" s="258">
        <f t="shared" si="62"/>
        <v>486</v>
      </c>
    </row>
    <row r="1311" spans="1:9" hidden="1" x14ac:dyDescent="0.2">
      <c r="A1311" s="418" t="str">
        <f t="shared" si="60"/>
        <v>4872018</v>
      </c>
      <c r="B1311" s="419" t="s">
        <v>865</v>
      </c>
      <c r="C1311" s="423" t="s">
        <v>1319</v>
      </c>
      <c r="D1311" s="419" t="s">
        <v>972</v>
      </c>
      <c r="E1311" s="419" t="s">
        <v>866</v>
      </c>
      <c r="F1311" s="317">
        <v>2018</v>
      </c>
      <c r="G1311" s="421">
        <v>2474923</v>
      </c>
      <c r="H1311" s="422">
        <f t="shared" si="61"/>
        <v>2475</v>
      </c>
      <c r="I1311" s="258">
        <f t="shared" si="62"/>
        <v>487</v>
      </c>
    </row>
    <row r="1312" spans="1:9" hidden="1" x14ac:dyDescent="0.2">
      <c r="A1312" s="418" t="str">
        <f t="shared" si="60"/>
        <v>4882018</v>
      </c>
      <c r="B1312" s="419" t="s">
        <v>865</v>
      </c>
      <c r="C1312" s="423" t="s">
        <v>1320</v>
      </c>
      <c r="D1312" s="419" t="s">
        <v>973</v>
      </c>
      <c r="E1312" s="419" t="s">
        <v>866</v>
      </c>
      <c r="F1312" s="317">
        <v>2018</v>
      </c>
      <c r="G1312" s="421">
        <v>23895280</v>
      </c>
      <c r="H1312" s="422">
        <f t="shared" si="61"/>
        <v>23895</v>
      </c>
      <c r="I1312" s="258">
        <f t="shared" si="62"/>
        <v>488</v>
      </c>
    </row>
    <row r="1313" spans="1:9" hidden="1" x14ac:dyDescent="0.2">
      <c r="A1313" s="418" t="str">
        <f t="shared" si="60"/>
        <v>4892018</v>
      </c>
      <c r="B1313" s="419" t="s">
        <v>865</v>
      </c>
      <c r="C1313" s="423" t="s">
        <v>1321</v>
      </c>
      <c r="D1313" s="419" t="s">
        <v>974</v>
      </c>
      <c r="E1313" s="419" t="s">
        <v>866</v>
      </c>
      <c r="F1313" s="317">
        <v>2018</v>
      </c>
      <c r="G1313" s="421">
        <v>2456833</v>
      </c>
      <c r="H1313" s="422">
        <f t="shared" si="61"/>
        <v>2457</v>
      </c>
      <c r="I1313" s="258">
        <f t="shared" si="62"/>
        <v>489</v>
      </c>
    </row>
    <row r="1314" spans="1:9" hidden="1" x14ac:dyDescent="0.2">
      <c r="A1314" s="418" t="str">
        <f t="shared" si="60"/>
        <v>5012018</v>
      </c>
      <c r="B1314" s="419" t="s">
        <v>865</v>
      </c>
      <c r="C1314" s="423" t="s">
        <v>1322</v>
      </c>
      <c r="D1314" s="419" t="s">
        <v>975</v>
      </c>
      <c r="E1314" s="419" t="s">
        <v>866</v>
      </c>
      <c r="F1314" s="317">
        <v>2018</v>
      </c>
      <c r="G1314" s="421">
        <v>1105829</v>
      </c>
      <c r="H1314" s="422">
        <f t="shared" si="61"/>
        <v>1106</v>
      </c>
      <c r="I1314" s="258">
        <f t="shared" si="62"/>
        <v>501</v>
      </c>
    </row>
    <row r="1315" spans="1:9" hidden="1" x14ac:dyDescent="0.2">
      <c r="A1315" s="418" t="str">
        <f t="shared" si="60"/>
        <v>5062018</v>
      </c>
      <c r="B1315" s="419" t="s">
        <v>865</v>
      </c>
      <c r="C1315" s="423" t="s">
        <v>1323</v>
      </c>
      <c r="D1315" s="419" t="s">
        <v>976</v>
      </c>
      <c r="E1315" s="419" t="s">
        <v>866</v>
      </c>
      <c r="F1315" s="317">
        <v>2018</v>
      </c>
      <c r="G1315" s="421">
        <v>2718003</v>
      </c>
      <c r="H1315" s="422">
        <f t="shared" si="61"/>
        <v>2718</v>
      </c>
      <c r="I1315" s="258">
        <f t="shared" si="62"/>
        <v>506</v>
      </c>
    </row>
    <row r="1316" spans="1:9" hidden="1" x14ac:dyDescent="0.2">
      <c r="A1316" s="418" t="str">
        <f t="shared" si="60"/>
        <v>5112018</v>
      </c>
      <c r="B1316" s="419" t="s">
        <v>865</v>
      </c>
      <c r="C1316" s="423" t="s">
        <v>1325</v>
      </c>
      <c r="D1316" s="419" t="s">
        <v>978</v>
      </c>
      <c r="E1316" s="419" t="s">
        <v>866</v>
      </c>
      <c r="F1316" s="317">
        <v>2018</v>
      </c>
      <c r="G1316" s="421">
        <v>7595037</v>
      </c>
      <c r="H1316" s="422">
        <f t="shared" si="61"/>
        <v>7595</v>
      </c>
      <c r="I1316" s="258">
        <f t="shared" si="62"/>
        <v>511</v>
      </c>
    </row>
    <row r="1317" spans="1:9" hidden="1" x14ac:dyDescent="0.2">
      <c r="A1317" s="418" t="str">
        <f t="shared" si="60"/>
        <v>5352018</v>
      </c>
      <c r="B1317" s="419" t="s">
        <v>865</v>
      </c>
      <c r="C1317" s="423" t="s">
        <v>1536</v>
      </c>
      <c r="D1317" s="419" t="s">
        <v>979</v>
      </c>
      <c r="E1317" s="419" t="s">
        <v>866</v>
      </c>
      <c r="F1317" s="317">
        <v>2018</v>
      </c>
      <c r="G1317" s="421">
        <v>30727</v>
      </c>
      <c r="H1317" s="422">
        <f t="shared" si="61"/>
        <v>31</v>
      </c>
      <c r="I1317" s="258">
        <f t="shared" si="62"/>
        <v>535</v>
      </c>
    </row>
    <row r="1318" spans="1:9" hidden="1" x14ac:dyDescent="0.2">
      <c r="A1318" s="418" t="str">
        <f t="shared" si="60"/>
        <v>5362018</v>
      </c>
      <c r="B1318" s="419" t="s">
        <v>865</v>
      </c>
      <c r="C1318" s="423" t="s">
        <v>1326</v>
      </c>
      <c r="D1318" s="419" t="s">
        <v>980</v>
      </c>
      <c r="E1318" s="419" t="s">
        <v>866</v>
      </c>
      <c r="F1318" s="317">
        <v>2018</v>
      </c>
      <c r="G1318" s="421">
        <v>260607</v>
      </c>
      <c r="H1318" s="422">
        <f t="shared" si="61"/>
        <v>261</v>
      </c>
      <c r="I1318" s="258">
        <f t="shared" si="62"/>
        <v>536</v>
      </c>
    </row>
    <row r="1319" spans="1:9" hidden="1" x14ac:dyDescent="0.2">
      <c r="A1319" s="418" t="str">
        <f t="shared" si="60"/>
        <v>5442018</v>
      </c>
      <c r="B1319" s="419" t="s">
        <v>865</v>
      </c>
      <c r="C1319" s="423" t="s">
        <v>1327</v>
      </c>
      <c r="D1319" s="419" t="s">
        <v>981</v>
      </c>
      <c r="E1319" s="419" t="s">
        <v>866</v>
      </c>
      <c r="F1319" s="317">
        <v>2018</v>
      </c>
      <c r="G1319" s="421">
        <v>20792671</v>
      </c>
      <c r="H1319" s="422">
        <f t="shared" si="61"/>
        <v>20793</v>
      </c>
      <c r="I1319" s="258">
        <f t="shared" si="62"/>
        <v>544</v>
      </c>
    </row>
    <row r="1320" spans="1:9" hidden="1" x14ac:dyDescent="0.2">
      <c r="A1320" s="418" t="str">
        <f t="shared" si="60"/>
        <v>5512018</v>
      </c>
      <c r="B1320" s="419" t="s">
        <v>865</v>
      </c>
      <c r="C1320" s="423" t="s">
        <v>1328</v>
      </c>
      <c r="D1320" s="419" t="s">
        <v>982</v>
      </c>
      <c r="E1320" s="419" t="s">
        <v>866</v>
      </c>
      <c r="F1320" s="317">
        <v>2018</v>
      </c>
      <c r="G1320" s="421">
        <v>140239766</v>
      </c>
      <c r="H1320" s="422">
        <f t="shared" si="61"/>
        <v>140240</v>
      </c>
      <c r="I1320" s="258">
        <f t="shared" si="62"/>
        <v>551</v>
      </c>
    </row>
    <row r="1321" spans="1:9" hidden="1" x14ac:dyDescent="0.2">
      <c r="A1321" s="418" t="str">
        <f t="shared" si="60"/>
        <v>5532018</v>
      </c>
      <c r="B1321" s="419" t="s">
        <v>865</v>
      </c>
      <c r="C1321" s="423" t="s">
        <v>1329</v>
      </c>
      <c r="D1321" s="419" t="s">
        <v>983</v>
      </c>
      <c r="E1321" s="419" t="s">
        <v>866</v>
      </c>
      <c r="F1321" s="317">
        <v>2018</v>
      </c>
      <c r="G1321" s="421">
        <v>22955155</v>
      </c>
      <c r="H1321" s="422">
        <f t="shared" si="61"/>
        <v>22955</v>
      </c>
      <c r="I1321" s="258">
        <f t="shared" si="62"/>
        <v>553</v>
      </c>
    </row>
    <row r="1322" spans="1:9" hidden="1" x14ac:dyDescent="0.2">
      <c r="A1322" s="418" t="str">
        <f t="shared" si="60"/>
        <v>5552018</v>
      </c>
      <c r="B1322" s="419" t="s">
        <v>865</v>
      </c>
      <c r="C1322" s="423" t="s">
        <v>1330</v>
      </c>
      <c r="D1322" s="419" t="s">
        <v>984</v>
      </c>
      <c r="E1322" s="419" t="s">
        <v>866</v>
      </c>
      <c r="F1322" s="317">
        <v>2018</v>
      </c>
      <c r="G1322" s="421">
        <v>61531766</v>
      </c>
      <c r="H1322" s="422">
        <f t="shared" si="61"/>
        <v>61532</v>
      </c>
      <c r="I1322" s="258">
        <f t="shared" si="62"/>
        <v>555</v>
      </c>
    </row>
    <row r="1323" spans="1:9" hidden="1" x14ac:dyDescent="0.2">
      <c r="A1323" s="418" t="str">
        <f t="shared" si="60"/>
        <v>5632018</v>
      </c>
      <c r="B1323" s="419" t="s">
        <v>865</v>
      </c>
      <c r="C1323" s="423" t="s">
        <v>1331</v>
      </c>
      <c r="D1323" s="419" t="s">
        <v>985</v>
      </c>
      <c r="E1323" s="419" t="s">
        <v>866</v>
      </c>
      <c r="F1323" s="317">
        <v>2018</v>
      </c>
      <c r="G1323" s="421">
        <v>15103375</v>
      </c>
      <c r="H1323" s="422">
        <f t="shared" si="61"/>
        <v>15103</v>
      </c>
      <c r="I1323" s="258">
        <f t="shared" si="62"/>
        <v>563</v>
      </c>
    </row>
    <row r="1324" spans="1:9" hidden="1" x14ac:dyDescent="0.2">
      <c r="A1324" s="418" t="str">
        <f t="shared" si="60"/>
        <v>5712018</v>
      </c>
      <c r="B1324" s="419" t="s">
        <v>865</v>
      </c>
      <c r="C1324" s="423" t="s">
        <v>1332</v>
      </c>
      <c r="D1324" s="419" t="s">
        <v>986</v>
      </c>
      <c r="E1324" s="419" t="s">
        <v>866</v>
      </c>
      <c r="F1324" s="317">
        <v>2018</v>
      </c>
      <c r="G1324" s="421">
        <v>23195932</v>
      </c>
      <c r="H1324" s="422">
        <f t="shared" si="61"/>
        <v>23196</v>
      </c>
      <c r="I1324" s="258">
        <f t="shared" si="62"/>
        <v>571</v>
      </c>
    </row>
    <row r="1325" spans="1:9" hidden="1" x14ac:dyDescent="0.2">
      <c r="A1325" s="418" t="str">
        <f t="shared" si="60"/>
        <v>5732018</v>
      </c>
      <c r="B1325" s="419" t="s">
        <v>865</v>
      </c>
      <c r="C1325" s="423" t="s">
        <v>1333</v>
      </c>
      <c r="D1325" s="419" t="s">
        <v>987</v>
      </c>
      <c r="E1325" s="419" t="s">
        <v>866</v>
      </c>
      <c r="F1325" s="317">
        <v>2018</v>
      </c>
      <c r="G1325" s="421">
        <v>1747665</v>
      </c>
      <c r="H1325" s="422">
        <f t="shared" si="61"/>
        <v>1748</v>
      </c>
      <c r="I1325" s="258">
        <f t="shared" si="62"/>
        <v>573</v>
      </c>
    </row>
    <row r="1326" spans="1:9" hidden="1" x14ac:dyDescent="0.2">
      <c r="A1326" s="418" t="str">
        <f t="shared" si="60"/>
        <v>5812018</v>
      </c>
      <c r="B1326" s="419" t="s">
        <v>865</v>
      </c>
      <c r="C1326" s="423" t="s">
        <v>1334</v>
      </c>
      <c r="D1326" s="419" t="s">
        <v>988</v>
      </c>
      <c r="E1326" s="419" t="s">
        <v>866</v>
      </c>
      <c r="F1326" s="317">
        <v>2018</v>
      </c>
      <c r="G1326" s="421">
        <v>96684418</v>
      </c>
      <c r="H1326" s="422">
        <f t="shared" si="61"/>
        <v>96684</v>
      </c>
      <c r="I1326" s="258">
        <f t="shared" si="62"/>
        <v>581</v>
      </c>
    </row>
    <row r="1327" spans="1:9" hidden="1" x14ac:dyDescent="0.2">
      <c r="A1327" s="418" t="str">
        <f t="shared" si="60"/>
        <v>6012018</v>
      </c>
      <c r="B1327" s="419" t="s">
        <v>865</v>
      </c>
      <c r="C1327" s="423" t="s">
        <v>1335</v>
      </c>
      <c r="D1327" s="419" t="s">
        <v>989</v>
      </c>
      <c r="E1327" s="419" t="s">
        <v>866</v>
      </c>
      <c r="F1327" s="317">
        <v>2018</v>
      </c>
      <c r="G1327" s="421">
        <v>32341080</v>
      </c>
      <c r="H1327" s="422">
        <f t="shared" si="61"/>
        <v>32341</v>
      </c>
      <c r="I1327" s="258">
        <f t="shared" si="62"/>
        <v>601</v>
      </c>
    </row>
    <row r="1328" spans="1:9" hidden="1" x14ac:dyDescent="0.2">
      <c r="A1328" s="418" t="str">
        <f t="shared" si="60"/>
        <v>6032018</v>
      </c>
      <c r="B1328" s="419" t="s">
        <v>865</v>
      </c>
      <c r="C1328" s="423" t="s">
        <v>1336</v>
      </c>
      <c r="D1328" s="419" t="s">
        <v>990</v>
      </c>
      <c r="E1328" s="419" t="s">
        <v>866</v>
      </c>
      <c r="F1328" s="317">
        <v>2018</v>
      </c>
      <c r="G1328" s="421">
        <v>8176220</v>
      </c>
      <c r="H1328" s="422">
        <f t="shared" si="61"/>
        <v>8176</v>
      </c>
      <c r="I1328" s="258">
        <f t="shared" si="62"/>
        <v>603</v>
      </c>
    </row>
    <row r="1329" spans="1:9" hidden="1" x14ac:dyDescent="0.2">
      <c r="A1329" s="418" t="str">
        <f t="shared" si="60"/>
        <v>6052018</v>
      </c>
      <c r="B1329" s="419" t="s">
        <v>865</v>
      </c>
      <c r="C1329" s="423" t="s">
        <v>1337</v>
      </c>
      <c r="D1329" s="419" t="s">
        <v>991</v>
      </c>
      <c r="E1329" s="419" t="s">
        <v>866</v>
      </c>
      <c r="F1329" s="317">
        <v>2018</v>
      </c>
      <c r="G1329" s="421">
        <v>1082551</v>
      </c>
      <c r="H1329" s="422">
        <f t="shared" si="61"/>
        <v>1083</v>
      </c>
      <c r="I1329" s="258">
        <f t="shared" si="62"/>
        <v>605</v>
      </c>
    </row>
    <row r="1330" spans="1:9" hidden="1" x14ac:dyDescent="0.2">
      <c r="A1330" s="418" t="str">
        <f t="shared" si="60"/>
        <v>6072018</v>
      </c>
      <c r="B1330" s="419" t="s">
        <v>865</v>
      </c>
      <c r="C1330" s="423" t="s">
        <v>1338</v>
      </c>
      <c r="D1330" s="419" t="s">
        <v>992</v>
      </c>
      <c r="E1330" s="419" t="s">
        <v>866</v>
      </c>
      <c r="F1330" s="317">
        <v>2018</v>
      </c>
      <c r="G1330" s="421">
        <v>2834035</v>
      </c>
      <c r="H1330" s="422">
        <f t="shared" si="61"/>
        <v>2834</v>
      </c>
      <c r="I1330" s="258">
        <f t="shared" si="62"/>
        <v>607</v>
      </c>
    </row>
    <row r="1331" spans="1:9" hidden="1" x14ac:dyDescent="0.2">
      <c r="A1331" s="418" t="str">
        <f t="shared" si="60"/>
        <v>6082018</v>
      </c>
      <c r="B1331" s="419" t="s">
        <v>865</v>
      </c>
      <c r="C1331" s="423" t="s">
        <v>1339</v>
      </c>
      <c r="D1331" s="419" t="s">
        <v>993</v>
      </c>
      <c r="E1331" s="419" t="s">
        <v>866</v>
      </c>
      <c r="F1331" s="317">
        <v>2018</v>
      </c>
      <c r="G1331" s="421">
        <v>58281883</v>
      </c>
      <c r="H1331" s="422">
        <f t="shared" si="61"/>
        <v>58282</v>
      </c>
      <c r="I1331" s="258">
        <f t="shared" si="62"/>
        <v>608</v>
      </c>
    </row>
    <row r="1332" spans="1:9" hidden="1" x14ac:dyDescent="0.2">
      <c r="A1332" s="418" t="str">
        <f t="shared" si="60"/>
        <v>6092018</v>
      </c>
      <c r="B1332" s="419" t="s">
        <v>865</v>
      </c>
      <c r="C1332" s="423" t="s">
        <v>1340</v>
      </c>
      <c r="D1332" s="419" t="s">
        <v>994</v>
      </c>
      <c r="E1332" s="419" t="s">
        <v>866</v>
      </c>
      <c r="F1332" s="317">
        <v>2018</v>
      </c>
      <c r="G1332" s="421">
        <v>97890729</v>
      </c>
      <c r="H1332" s="422">
        <f t="shared" si="61"/>
        <v>97891</v>
      </c>
      <c r="I1332" s="258">
        <f t="shared" si="62"/>
        <v>609</v>
      </c>
    </row>
    <row r="1333" spans="1:9" hidden="1" x14ac:dyDescent="0.2">
      <c r="A1333" s="418" t="str">
        <f t="shared" si="60"/>
        <v>6112018</v>
      </c>
      <c r="B1333" s="419" t="s">
        <v>865</v>
      </c>
      <c r="C1333" s="423" t="s">
        <v>1341</v>
      </c>
      <c r="D1333" s="419" t="s">
        <v>995</v>
      </c>
      <c r="E1333" s="419" t="s">
        <v>866</v>
      </c>
      <c r="F1333" s="317">
        <v>2018</v>
      </c>
      <c r="G1333" s="421">
        <v>1446191</v>
      </c>
      <c r="H1333" s="422">
        <f t="shared" si="61"/>
        <v>1446</v>
      </c>
      <c r="I1333" s="258">
        <f t="shared" si="62"/>
        <v>611</v>
      </c>
    </row>
    <row r="1334" spans="1:9" hidden="1" x14ac:dyDescent="0.2">
      <c r="A1334" s="418" t="str">
        <f t="shared" si="60"/>
        <v>6172018</v>
      </c>
      <c r="B1334" s="419" t="s">
        <v>865</v>
      </c>
      <c r="C1334" s="423" t="s">
        <v>1342</v>
      </c>
      <c r="D1334" s="419" t="s">
        <v>996</v>
      </c>
      <c r="E1334" s="419" t="s">
        <v>866</v>
      </c>
      <c r="F1334" s="317">
        <v>2018</v>
      </c>
      <c r="G1334" s="421">
        <v>16953635</v>
      </c>
      <c r="H1334" s="422">
        <f t="shared" si="61"/>
        <v>16954</v>
      </c>
      <c r="I1334" s="258">
        <f t="shared" si="62"/>
        <v>617</v>
      </c>
    </row>
    <row r="1335" spans="1:9" hidden="1" x14ac:dyDescent="0.2">
      <c r="A1335" s="418" t="str">
        <f t="shared" si="60"/>
        <v>6252018</v>
      </c>
      <c r="B1335" s="419" t="s">
        <v>865</v>
      </c>
      <c r="C1335" s="423" t="s">
        <v>1343</v>
      </c>
      <c r="D1335" s="419" t="s">
        <v>997</v>
      </c>
      <c r="E1335" s="419" t="s">
        <v>866</v>
      </c>
      <c r="F1335" s="317">
        <v>2018</v>
      </c>
      <c r="G1335" s="421">
        <v>5239077</v>
      </c>
      <c r="H1335" s="422">
        <f t="shared" si="61"/>
        <v>5239</v>
      </c>
      <c r="I1335" s="258">
        <f t="shared" si="62"/>
        <v>625</v>
      </c>
    </row>
    <row r="1336" spans="1:9" hidden="1" x14ac:dyDescent="0.2">
      <c r="A1336" s="418" t="str">
        <f t="shared" si="60"/>
        <v>6432018</v>
      </c>
      <c r="B1336" s="419" t="s">
        <v>865</v>
      </c>
      <c r="C1336" s="423" t="s">
        <v>1344</v>
      </c>
      <c r="D1336" s="419" t="s">
        <v>998</v>
      </c>
      <c r="E1336" s="419" t="s">
        <v>866</v>
      </c>
      <c r="F1336" s="317">
        <v>2018</v>
      </c>
      <c r="G1336" s="421">
        <v>4705439</v>
      </c>
      <c r="H1336" s="422">
        <f t="shared" si="61"/>
        <v>4705</v>
      </c>
      <c r="I1336" s="258">
        <f t="shared" si="62"/>
        <v>643</v>
      </c>
    </row>
    <row r="1337" spans="1:9" hidden="1" x14ac:dyDescent="0.2">
      <c r="A1337" s="418" t="str">
        <f t="shared" si="60"/>
        <v>6452018</v>
      </c>
      <c r="B1337" s="419" t="s">
        <v>865</v>
      </c>
      <c r="C1337" s="423" t="s">
        <v>1345</v>
      </c>
      <c r="D1337" s="419" t="s">
        <v>999</v>
      </c>
      <c r="E1337" s="419" t="s">
        <v>866</v>
      </c>
      <c r="F1337" s="317">
        <v>2018</v>
      </c>
      <c r="G1337" s="421">
        <v>28626179</v>
      </c>
      <c r="H1337" s="422">
        <f t="shared" si="61"/>
        <v>28626</v>
      </c>
      <c r="I1337" s="258">
        <f t="shared" si="62"/>
        <v>645</v>
      </c>
    </row>
    <row r="1338" spans="1:9" hidden="1" x14ac:dyDescent="0.2">
      <c r="A1338" s="418" t="str">
        <f t="shared" si="60"/>
        <v>6462018</v>
      </c>
      <c r="B1338" s="419" t="s">
        <v>865</v>
      </c>
      <c r="C1338" s="423" t="s">
        <v>1346</v>
      </c>
      <c r="D1338" s="419" t="s">
        <v>1000</v>
      </c>
      <c r="E1338" s="419" t="s">
        <v>866</v>
      </c>
      <c r="F1338" s="317">
        <v>2018</v>
      </c>
      <c r="G1338" s="421">
        <v>5492229</v>
      </c>
      <c r="H1338" s="422">
        <f t="shared" si="61"/>
        <v>5492</v>
      </c>
      <c r="I1338" s="258">
        <f t="shared" si="62"/>
        <v>646</v>
      </c>
    </row>
    <row r="1339" spans="1:9" hidden="1" x14ac:dyDescent="0.2">
      <c r="A1339" s="418" t="str">
        <f t="shared" si="60"/>
        <v>6472018</v>
      </c>
      <c r="B1339" s="419" t="s">
        <v>865</v>
      </c>
      <c r="C1339" s="423" t="s">
        <v>1347</v>
      </c>
      <c r="D1339" s="419" t="s">
        <v>1001</v>
      </c>
      <c r="E1339" s="419" t="s">
        <v>866</v>
      </c>
      <c r="F1339" s="317">
        <v>2018</v>
      </c>
      <c r="G1339" s="421">
        <v>13076967</v>
      </c>
      <c r="H1339" s="422">
        <f t="shared" si="61"/>
        <v>13077</v>
      </c>
      <c r="I1339" s="258">
        <f t="shared" si="62"/>
        <v>647</v>
      </c>
    </row>
    <row r="1340" spans="1:9" hidden="1" x14ac:dyDescent="0.2">
      <c r="A1340" s="418" t="str">
        <f t="shared" si="60"/>
        <v>6482018</v>
      </c>
      <c r="B1340" s="419" t="s">
        <v>865</v>
      </c>
      <c r="C1340" s="423" t="s">
        <v>1348</v>
      </c>
      <c r="D1340" s="419" t="s">
        <v>1002</v>
      </c>
      <c r="E1340" s="419" t="s">
        <v>866</v>
      </c>
      <c r="F1340" s="317">
        <v>2018</v>
      </c>
      <c r="G1340" s="421">
        <v>14866172</v>
      </c>
      <c r="H1340" s="422">
        <f t="shared" si="61"/>
        <v>14866</v>
      </c>
      <c r="I1340" s="258">
        <f t="shared" si="62"/>
        <v>648</v>
      </c>
    </row>
    <row r="1341" spans="1:9" hidden="1" x14ac:dyDescent="0.2">
      <c r="A1341" s="418" t="str">
        <f t="shared" si="60"/>
        <v>6492018</v>
      </c>
      <c r="B1341" s="419" t="s">
        <v>865</v>
      </c>
      <c r="C1341" s="423" t="s">
        <v>1349</v>
      </c>
      <c r="D1341" s="419" t="s">
        <v>1003</v>
      </c>
      <c r="E1341" s="419" t="s">
        <v>866</v>
      </c>
      <c r="F1341" s="317">
        <v>2018</v>
      </c>
      <c r="G1341" s="421">
        <v>7466547</v>
      </c>
      <c r="H1341" s="422">
        <f t="shared" si="61"/>
        <v>7467</v>
      </c>
      <c r="I1341" s="258">
        <f t="shared" si="62"/>
        <v>649</v>
      </c>
    </row>
    <row r="1342" spans="1:9" hidden="1" x14ac:dyDescent="0.2">
      <c r="A1342" s="418" t="str">
        <f t="shared" si="60"/>
        <v>6512018</v>
      </c>
      <c r="B1342" s="419" t="s">
        <v>865</v>
      </c>
      <c r="C1342" s="423" t="s">
        <v>1350</v>
      </c>
      <c r="D1342" s="419" t="s">
        <v>1004</v>
      </c>
      <c r="E1342" s="419" t="s">
        <v>866</v>
      </c>
      <c r="F1342" s="317">
        <v>2018</v>
      </c>
      <c r="G1342" s="421">
        <v>41024152</v>
      </c>
      <c r="H1342" s="422">
        <f t="shared" si="61"/>
        <v>41024</v>
      </c>
      <c r="I1342" s="258">
        <f t="shared" si="62"/>
        <v>651</v>
      </c>
    </row>
    <row r="1343" spans="1:9" hidden="1" x14ac:dyDescent="0.2">
      <c r="A1343" s="418" t="str">
        <f t="shared" si="60"/>
        <v>6522018</v>
      </c>
      <c r="B1343" s="419" t="s">
        <v>865</v>
      </c>
      <c r="C1343" s="423" t="s">
        <v>1351</v>
      </c>
      <c r="D1343" s="419" t="s">
        <v>1005</v>
      </c>
      <c r="E1343" s="419" t="s">
        <v>866</v>
      </c>
      <c r="F1343" s="317">
        <v>2018</v>
      </c>
      <c r="G1343" s="421">
        <v>43294207</v>
      </c>
      <c r="H1343" s="422">
        <f t="shared" si="61"/>
        <v>43294</v>
      </c>
      <c r="I1343" s="258">
        <f t="shared" si="62"/>
        <v>652</v>
      </c>
    </row>
    <row r="1344" spans="1:9" hidden="1" x14ac:dyDescent="0.2">
      <c r="A1344" s="418" t="str">
        <f t="shared" si="60"/>
        <v>6532018</v>
      </c>
      <c r="B1344" s="419" t="s">
        <v>865</v>
      </c>
      <c r="C1344" s="423" t="s">
        <v>1352</v>
      </c>
      <c r="D1344" s="419" t="s">
        <v>1006</v>
      </c>
      <c r="E1344" s="419" t="s">
        <v>866</v>
      </c>
      <c r="F1344" s="317">
        <v>2018</v>
      </c>
      <c r="G1344" s="421">
        <v>22058534</v>
      </c>
      <c r="H1344" s="422">
        <f t="shared" si="61"/>
        <v>22059</v>
      </c>
      <c r="I1344" s="258">
        <f t="shared" si="62"/>
        <v>653</v>
      </c>
    </row>
    <row r="1345" spans="1:9" hidden="1" x14ac:dyDescent="0.2">
      <c r="A1345" s="418" t="str">
        <f t="shared" si="60"/>
        <v>6542018</v>
      </c>
      <c r="B1345" s="419" t="s">
        <v>865</v>
      </c>
      <c r="C1345" s="423" t="s">
        <v>1353</v>
      </c>
      <c r="D1345" s="419" t="s">
        <v>1007</v>
      </c>
      <c r="E1345" s="419" t="s">
        <v>866</v>
      </c>
      <c r="F1345" s="317">
        <v>2018</v>
      </c>
      <c r="G1345" s="421">
        <v>20671162</v>
      </c>
      <c r="H1345" s="422">
        <f t="shared" si="61"/>
        <v>20671</v>
      </c>
      <c r="I1345" s="258">
        <f t="shared" si="62"/>
        <v>654</v>
      </c>
    </row>
    <row r="1346" spans="1:9" hidden="1" x14ac:dyDescent="0.2">
      <c r="A1346" s="418" t="str">
        <f t="shared" ref="A1346:A1409" si="63">+VALUE(C1346)&amp;F1346</f>
        <v>6552018</v>
      </c>
      <c r="B1346" s="419" t="s">
        <v>865</v>
      </c>
      <c r="C1346" s="423" t="s">
        <v>1354</v>
      </c>
      <c r="D1346" s="419" t="s">
        <v>1008</v>
      </c>
      <c r="E1346" s="419" t="s">
        <v>866</v>
      </c>
      <c r="F1346" s="317">
        <v>2018</v>
      </c>
      <c r="G1346" s="421">
        <v>6757383</v>
      </c>
      <c r="H1346" s="422">
        <f t="shared" si="61"/>
        <v>6757</v>
      </c>
      <c r="I1346" s="258">
        <f t="shared" si="62"/>
        <v>655</v>
      </c>
    </row>
    <row r="1347" spans="1:9" hidden="1" x14ac:dyDescent="0.2">
      <c r="A1347" s="418" t="str">
        <f t="shared" si="63"/>
        <v>6562018</v>
      </c>
      <c r="B1347" s="419" t="s">
        <v>865</v>
      </c>
      <c r="C1347" s="423" t="s">
        <v>1355</v>
      </c>
      <c r="D1347" s="419" t="s">
        <v>1009</v>
      </c>
      <c r="E1347" s="419" t="s">
        <v>866</v>
      </c>
      <c r="F1347" s="317">
        <v>2018</v>
      </c>
      <c r="G1347" s="421">
        <v>10215757</v>
      </c>
      <c r="H1347" s="422">
        <f t="shared" ref="H1347:H1410" si="64">+IF(E1347="PAY",ROUND(G1347/1000,0),G1347)</f>
        <v>10216</v>
      </c>
      <c r="I1347" s="258">
        <f t="shared" ref="I1347:I1410" si="65">+VALUE(C1347)</f>
        <v>656</v>
      </c>
    </row>
    <row r="1348" spans="1:9" hidden="1" x14ac:dyDescent="0.2">
      <c r="A1348" s="418" t="str">
        <f t="shared" si="63"/>
        <v>6572018</v>
      </c>
      <c r="B1348" s="419" t="s">
        <v>865</v>
      </c>
      <c r="C1348" s="423" t="s">
        <v>1356</v>
      </c>
      <c r="D1348" s="419" t="s">
        <v>1010</v>
      </c>
      <c r="E1348" s="419" t="s">
        <v>866</v>
      </c>
      <c r="F1348" s="317">
        <v>2018</v>
      </c>
      <c r="G1348" s="421">
        <v>666523</v>
      </c>
      <c r="H1348" s="422">
        <f t="shared" si="64"/>
        <v>667</v>
      </c>
      <c r="I1348" s="258">
        <f t="shared" si="65"/>
        <v>657</v>
      </c>
    </row>
    <row r="1349" spans="1:9" hidden="1" x14ac:dyDescent="0.2">
      <c r="A1349" s="418" t="str">
        <f t="shared" si="63"/>
        <v>6582018</v>
      </c>
      <c r="B1349" s="419" t="s">
        <v>865</v>
      </c>
      <c r="C1349" s="423" t="s">
        <v>1357</v>
      </c>
      <c r="D1349" s="419" t="s">
        <v>1011</v>
      </c>
      <c r="E1349" s="419" t="s">
        <v>866</v>
      </c>
      <c r="F1349" s="317">
        <v>2018</v>
      </c>
      <c r="G1349" s="421">
        <v>7526666</v>
      </c>
      <c r="H1349" s="422">
        <f t="shared" si="64"/>
        <v>7527</v>
      </c>
      <c r="I1349" s="258">
        <f t="shared" si="65"/>
        <v>658</v>
      </c>
    </row>
    <row r="1350" spans="1:9" hidden="1" x14ac:dyDescent="0.2">
      <c r="A1350" s="418" t="str">
        <f t="shared" si="63"/>
        <v>6592018</v>
      </c>
      <c r="B1350" s="419" t="s">
        <v>865</v>
      </c>
      <c r="C1350" s="423" t="s">
        <v>1358</v>
      </c>
      <c r="D1350" s="419" t="s">
        <v>1012</v>
      </c>
      <c r="E1350" s="419" t="s">
        <v>866</v>
      </c>
      <c r="F1350" s="317">
        <v>2018</v>
      </c>
      <c r="G1350" s="421">
        <v>8183606</v>
      </c>
      <c r="H1350" s="422">
        <f t="shared" si="64"/>
        <v>8184</v>
      </c>
      <c r="I1350" s="258">
        <f t="shared" si="65"/>
        <v>659</v>
      </c>
    </row>
    <row r="1351" spans="1:9" hidden="1" x14ac:dyDescent="0.2">
      <c r="A1351" s="418" t="str">
        <f t="shared" si="63"/>
        <v>6602018</v>
      </c>
      <c r="B1351" s="419" t="s">
        <v>865</v>
      </c>
      <c r="C1351" s="423" t="s">
        <v>1359</v>
      </c>
      <c r="D1351" s="419" t="s">
        <v>1013</v>
      </c>
      <c r="E1351" s="419" t="s">
        <v>866</v>
      </c>
      <c r="F1351" s="317">
        <v>2018</v>
      </c>
      <c r="G1351" s="421">
        <v>41236751</v>
      </c>
      <c r="H1351" s="422">
        <f t="shared" si="64"/>
        <v>41237</v>
      </c>
      <c r="I1351" s="258">
        <f t="shared" si="65"/>
        <v>660</v>
      </c>
    </row>
    <row r="1352" spans="1:9" hidden="1" x14ac:dyDescent="0.2">
      <c r="A1352" s="418" t="str">
        <f t="shared" si="63"/>
        <v>6612018</v>
      </c>
      <c r="B1352" s="419" t="s">
        <v>865</v>
      </c>
      <c r="C1352" s="423" t="s">
        <v>1360</v>
      </c>
      <c r="D1352" s="419" t="s">
        <v>1014</v>
      </c>
      <c r="E1352" s="419" t="s">
        <v>866</v>
      </c>
      <c r="F1352" s="317">
        <v>2018</v>
      </c>
      <c r="G1352" s="421">
        <v>115463511</v>
      </c>
      <c r="H1352" s="422">
        <f t="shared" si="64"/>
        <v>115464</v>
      </c>
      <c r="I1352" s="258">
        <f t="shared" si="65"/>
        <v>661</v>
      </c>
    </row>
    <row r="1353" spans="1:9" hidden="1" x14ac:dyDescent="0.2">
      <c r="A1353" s="418" t="str">
        <f t="shared" si="63"/>
        <v>6622018</v>
      </c>
      <c r="B1353" s="419" t="s">
        <v>865</v>
      </c>
      <c r="C1353" s="423" t="s">
        <v>1361</v>
      </c>
      <c r="D1353" s="419" t="s">
        <v>1015</v>
      </c>
      <c r="E1353" s="419" t="s">
        <v>866</v>
      </c>
      <c r="F1353" s="317">
        <v>2018</v>
      </c>
      <c r="G1353" s="421">
        <v>7132848</v>
      </c>
      <c r="H1353" s="422">
        <f t="shared" si="64"/>
        <v>7133</v>
      </c>
      <c r="I1353" s="258">
        <f t="shared" si="65"/>
        <v>662</v>
      </c>
    </row>
    <row r="1354" spans="1:9" hidden="1" x14ac:dyDescent="0.2">
      <c r="A1354" s="418" t="str">
        <f t="shared" si="63"/>
        <v>6632018</v>
      </c>
      <c r="B1354" s="419" t="s">
        <v>865</v>
      </c>
      <c r="C1354" s="423" t="s">
        <v>1362</v>
      </c>
      <c r="D1354" s="419" t="s">
        <v>1016</v>
      </c>
      <c r="E1354" s="419" t="s">
        <v>866</v>
      </c>
      <c r="F1354" s="317">
        <v>2018</v>
      </c>
      <c r="G1354" s="421">
        <v>124360008</v>
      </c>
      <c r="H1354" s="422">
        <f t="shared" si="64"/>
        <v>124360</v>
      </c>
      <c r="I1354" s="258">
        <f t="shared" si="65"/>
        <v>663</v>
      </c>
    </row>
    <row r="1355" spans="1:9" hidden="1" x14ac:dyDescent="0.2">
      <c r="A1355" s="418" t="str">
        <f t="shared" si="63"/>
        <v>6642018</v>
      </c>
      <c r="B1355" s="419" t="s">
        <v>865</v>
      </c>
      <c r="C1355" s="423" t="s">
        <v>1363</v>
      </c>
      <c r="D1355" s="419" t="s">
        <v>1017</v>
      </c>
      <c r="E1355" s="419" t="s">
        <v>866</v>
      </c>
      <c r="F1355" s="317">
        <v>2018</v>
      </c>
      <c r="G1355" s="421">
        <v>108050108</v>
      </c>
      <c r="H1355" s="422">
        <f t="shared" si="64"/>
        <v>108050</v>
      </c>
      <c r="I1355" s="258">
        <f t="shared" si="65"/>
        <v>664</v>
      </c>
    </row>
    <row r="1356" spans="1:9" hidden="1" x14ac:dyDescent="0.2">
      <c r="A1356" s="418" t="str">
        <f t="shared" si="63"/>
        <v>6652018</v>
      </c>
      <c r="B1356" s="419" t="s">
        <v>865</v>
      </c>
      <c r="C1356" s="423" t="s">
        <v>1364</v>
      </c>
      <c r="D1356" s="419" t="s">
        <v>1018</v>
      </c>
      <c r="E1356" s="419" t="s">
        <v>866</v>
      </c>
      <c r="F1356" s="317">
        <v>2018</v>
      </c>
      <c r="G1356" s="421">
        <v>21140902</v>
      </c>
      <c r="H1356" s="422">
        <f t="shared" si="64"/>
        <v>21141</v>
      </c>
      <c r="I1356" s="258">
        <f t="shared" si="65"/>
        <v>665</v>
      </c>
    </row>
    <row r="1357" spans="1:9" hidden="1" x14ac:dyDescent="0.2">
      <c r="A1357" s="418" t="str">
        <f t="shared" si="63"/>
        <v>6662018</v>
      </c>
      <c r="B1357" s="419" t="s">
        <v>865</v>
      </c>
      <c r="C1357" s="423" t="s">
        <v>1365</v>
      </c>
      <c r="D1357" s="419" t="s">
        <v>1019</v>
      </c>
      <c r="E1357" s="419" t="s">
        <v>866</v>
      </c>
      <c r="F1357" s="317">
        <v>2018</v>
      </c>
      <c r="G1357" s="421">
        <v>4546586</v>
      </c>
      <c r="H1357" s="422">
        <f t="shared" si="64"/>
        <v>4547</v>
      </c>
      <c r="I1357" s="258">
        <f t="shared" si="65"/>
        <v>666</v>
      </c>
    </row>
    <row r="1358" spans="1:9" hidden="1" x14ac:dyDescent="0.2">
      <c r="A1358" s="418" t="str">
        <f t="shared" si="63"/>
        <v>6672018</v>
      </c>
      <c r="B1358" s="419" t="s">
        <v>865</v>
      </c>
      <c r="C1358" s="423" t="s">
        <v>1366</v>
      </c>
      <c r="D1358" s="419" t="s">
        <v>1020</v>
      </c>
      <c r="E1358" s="419" t="s">
        <v>866</v>
      </c>
      <c r="F1358" s="317">
        <v>2018</v>
      </c>
      <c r="G1358" s="421">
        <v>2684678</v>
      </c>
      <c r="H1358" s="422">
        <f t="shared" si="64"/>
        <v>2685</v>
      </c>
      <c r="I1358" s="258">
        <f t="shared" si="65"/>
        <v>667</v>
      </c>
    </row>
    <row r="1359" spans="1:9" hidden="1" x14ac:dyDescent="0.2">
      <c r="A1359" s="418" t="str">
        <f t="shared" si="63"/>
        <v>6682018</v>
      </c>
      <c r="B1359" s="419" t="s">
        <v>865</v>
      </c>
      <c r="C1359" s="423" t="s">
        <v>1367</v>
      </c>
      <c r="D1359" s="419" t="s">
        <v>1021</v>
      </c>
      <c r="E1359" s="419" t="s">
        <v>866</v>
      </c>
      <c r="F1359" s="317">
        <v>2018</v>
      </c>
      <c r="G1359" s="421">
        <v>4688133</v>
      </c>
      <c r="H1359" s="422">
        <f t="shared" si="64"/>
        <v>4688</v>
      </c>
      <c r="I1359" s="258">
        <f t="shared" si="65"/>
        <v>668</v>
      </c>
    </row>
    <row r="1360" spans="1:9" hidden="1" x14ac:dyDescent="0.2">
      <c r="A1360" s="418" t="str">
        <f t="shared" si="63"/>
        <v>6692018</v>
      </c>
      <c r="B1360" s="419" t="s">
        <v>865</v>
      </c>
      <c r="C1360" s="423" t="s">
        <v>1368</v>
      </c>
      <c r="D1360" s="419" t="s">
        <v>1022</v>
      </c>
      <c r="E1360" s="419" t="s">
        <v>866</v>
      </c>
      <c r="F1360" s="317">
        <v>2018</v>
      </c>
      <c r="G1360" s="421">
        <v>508119</v>
      </c>
      <c r="H1360" s="422">
        <f t="shared" si="64"/>
        <v>508</v>
      </c>
      <c r="I1360" s="258">
        <f t="shared" si="65"/>
        <v>669</v>
      </c>
    </row>
    <row r="1361" spans="1:9" hidden="1" x14ac:dyDescent="0.2">
      <c r="A1361" s="418" t="str">
        <f t="shared" si="63"/>
        <v>6702018</v>
      </c>
      <c r="B1361" s="419" t="s">
        <v>865</v>
      </c>
      <c r="C1361" s="423" t="s">
        <v>1369</v>
      </c>
      <c r="D1361" s="419" t="s">
        <v>1023</v>
      </c>
      <c r="E1361" s="419" t="s">
        <v>866</v>
      </c>
      <c r="F1361" s="317">
        <v>2018</v>
      </c>
      <c r="G1361" s="421">
        <v>7238484</v>
      </c>
      <c r="H1361" s="422">
        <f t="shared" si="64"/>
        <v>7238</v>
      </c>
      <c r="I1361" s="258">
        <f t="shared" si="65"/>
        <v>670</v>
      </c>
    </row>
    <row r="1362" spans="1:9" hidden="1" x14ac:dyDescent="0.2">
      <c r="A1362" s="418" t="str">
        <f t="shared" si="63"/>
        <v>6732018</v>
      </c>
      <c r="B1362" s="419" t="s">
        <v>865</v>
      </c>
      <c r="C1362" s="423" t="s">
        <v>1370</v>
      </c>
      <c r="D1362" s="419" t="s">
        <v>1024</v>
      </c>
      <c r="E1362" s="419" t="s">
        <v>866</v>
      </c>
      <c r="F1362" s="317">
        <v>2018</v>
      </c>
      <c r="G1362" s="421">
        <v>2847711</v>
      </c>
      <c r="H1362" s="422">
        <f t="shared" si="64"/>
        <v>2848</v>
      </c>
      <c r="I1362" s="258">
        <f t="shared" si="65"/>
        <v>673</v>
      </c>
    </row>
    <row r="1363" spans="1:9" hidden="1" x14ac:dyDescent="0.2">
      <c r="A1363" s="418" t="str">
        <f t="shared" si="63"/>
        <v>6742018</v>
      </c>
      <c r="B1363" s="419" t="s">
        <v>865</v>
      </c>
      <c r="C1363" s="423" t="s">
        <v>1371</v>
      </c>
      <c r="D1363" s="419" t="s">
        <v>1025</v>
      </c>
      <c r="E1363" s="419" t="s">
        <v>866</v>
      </c>
      <c r="F1363" s="317">
        <v>2018</v>
      </c>
      <c r="G1363" s="421">
        <v>2021001</v>
      </c>
      <c r="H1363" s="422">
        <f t="shared" si="64"/>
        <v>2021</v>
      </c>
      <c r="I1363" s="258">
        <f t="shared" si="65"/>
        <v>674</v>
      </c>
    </row>
    <row r="1364" spans="1:9" hidden="1" x14ac:dyDescent="0.2">
      <c r="A1364" s="418" t="str">
        <f t="shared" si="63"/>
        <v>6752018</v>
      </c>
      <c r="B1364" s="419" t="s">
        <v>865</v>
      </c>
      <c r="C1364" s="423" t="s">
        <v>1372</v>
      </c>
      <c r="D1364" s="419" t="s">
        <v>1026</v>
      </c>
      <c r="E1364" s="419" t="s">
        <v>866</v>
      </c>
      <c r="F1364" s="317">
        <v>2018</v>
      </c>
      <c r="G1364" s="421">
        <v>90684097</v>
      </c>
      <c r="H1364" s="422">
        <f t="shared" si="64"/>
        <v>90684</v>
      </c>
      <c r="I1364" s="258">
        <f t="shared" si="65"/>
        <v>675</v>
      </c>
    </row>
    <row r="1365" spans="1:9" hidden="1" x14ac:dyDescent="0.2">
      <c r="A1365" s="418" t="str">
        <f t="shared" si="63"/>
        <v>6762018</v>
      </c>
      <c r="B1365" s="419" t="s">
        <v>865</v>
      </c>
      <c r="C1365" s="423" t="s">
        <v>1373</v>
      </c>
      <c r="D1365" s="419" t="s">
        <v>1027</v>
      </c>
      <c r="E1365" s="419" t="s">
        <v>866</v>
      </c>
      <c r="F1365" s="317">
        <v>2018</v>
      </c>
      <c r="G1365" s="421">
        <v>6231117</v>
      </c>
      <c r="H1365" s="422">
        <f t="shared" si="64"/>
        <v>6231</v>
      </c>
      <c r="I1365" s="258">
        <f t="shared" si="65"/>
        <v>676</v>
      </c>
    </row>
    <row r="1366" spans="1:9" hidden="1" x14ac:dyDescent="0.2">
      <c r="A1366" s="418" t="str">
        <f t="shared" si="63"/>
        <v>6772018</v>
      </c>
      <c r="B1366" s="419" t="s">
        <v>865</v>
      </c>
      <c r="C1366" s="423" t="s">
        <v>1374</v>
      </c>
      <c r="D1366" s="419" t="s">
        <v>1028</v>
      </c>
      <c r="E1366" s="419" t="s">
        <v>866</v>
      </c>
      <c r="F1366" s="317">
        <v>2018</v>
      </c>
      <c r="G1366" s="421">
        <v>26243678</v>
      </c>
      <c r="H1366" s="422">
        <f t="shared" si="64"/>
        <v>26244</v>
      </c>
      <c r="I1366" s="258">
        <f t="shared" si="65"/>
        <v>677</v>
      </c>
    </row>
    <row r="1367" spans="1:9" hidden="1" x14ac:dyDescent="0.2">
      <c r="A1367" s="418" t="str">
        <f t="shared" si="63"/>
        <v>6792018</v>
      </c>
      <c r="B1367" s="419" t="s">
        <v>865</v>
      </c>
      <c r="C1367" s="423" t="s">
        <v>1375</v>
      </c>
      <c r="D1367" s="419" t="s">
        <v>1029</v>
      </c>
      <c r="E1367" s="419" t="s">
        <v>866</v>
      </c>
      <c r="F1367" s="317">
        <v>2018</v>
      </c>
      <c r="G1367" s="421">
        <v>143959</v>
      </c>
      <c r="H1367" s="422">
        <f t="shared" si="64"/>
        <v>144</v>
      </c>
      <c r="I1367" s="258">
        <f t="shared" si="65"/>
        <v>679</v>
      </c>
    </row>
    <row r="1368" spans="1:9" hidden="1" x14ac:dyDescent="0.2">
      <c r="A1368" s="418" t="str">
        <f t="shared" si="63"/>
        <v>6812018</v>
      </c>
      <c r="B1368" s="419" t="s">
        <v>865</v>
      </c>
      <c r="C1368" s="423" t="s">
        <v>1376</v>
      </c>
      <c r="D1368" s="419" t="s">
        <v>1030</v>
      </c>
      <c r="E1368" s="419" t="s">
        <v>866</v>
      </c>
      <c r="F1368" s="317">
        <v>2018</v>
      </c>
      <c r="G1368" s="421">
        <v>756728</v>
      </c>
      <c r="H1368" s="422">
        <f t="shared" si="64"/>
        <v>757</v>
      </c>
      <c r="I1368" s="258">
        <f t="shared" si="65"/>
        <v>681</v>
      </c>
    </row>
    <row r="1369" spans="1:9" hidden="1" x14ac:dyDescent="0.2">
      <c r="A1369" s="418" t="str">
        <f t="shared" si="63"/>
        <v>6822018</v>
      </c>
      <c r="B1369" s="419" t="s">
        <v>865</v>
      </c>
      <c r="C1369" s="423" t="s">
        <v>1377</v>
      </c>
      <c r="D1369" s="419" t="s">
        <v>1031</v>
      </c>
      <c r="E1369" s="419" t="s">
        <v>866</v>
      </c>
      <c r="F1369" s="317">
        <v>2018</v>
      </c>
      <c r="G1369" s="421">
        <v>1749018</v>
      </c>
      <c r="H1369" s="422">
        <f t="shared" si="64"/>
        <v>1749</v>
      </c>
      <c r="I1369" s="258">
        <f t="shared" si="65"/>
        <v>682</v>
      </c>
    </row>
    <row r="1370" spans="1:9" hidden="1" x14ac:dyDescent="0.2">
      <c r="A1370" s="418" t="str">
        <f t="shared" si="63"/>
        <v>7092018</v>
      </c>
      <c r="B1370" s="419" t="s">
        <v>865</v>
      </c>
      <c r="C1370" s="423" t="s">
        <v>1378</v>
      </c>
      <c r="D1370" s="419" t="s">
        <v>1032</v>
      </c>
      <c r="E1370" s="419" t="s">
        <v>866</v>
      </c>
      <c r="F1370" s="317">
        <v>2018</v>
      </c>
      <c r="G1370" s="421">
        <v>66606</v>
      </c>
      <c r="H1370" s="422">
        <f t="shared" si="64"/>
        <v>67</v>
      </c>
      <c r="I1370" s="258">
        <f t="shared" si="65"/>
        <v>709</v>
      </c>
    </row>
    <row r="1371" spans="1:9" hidden="1" x14ac:dyDescent="0.2">
      <c r="A1371" s="418" t="str">
        <f t="shared" si="63"/>
        <v>7162018</v>
      </c>
      <c r="B1371" s="419" t="s">
        <v>865</v>
      </c>
      <c r="C1371" s="423" t="s">
        <v>1379</v>
      </c>
      <c r="D1371" s="419" t="s">
        <v>1212</v>
      </c>
      <c r="E1371" s="419" t="s">
        <v>866</v>
      </c>
      <c r="F1371" s="317">
        <v>2018</v>
      </c>
      <c r="G1371" s="421">
        <v>1356246</v>
      </c>
      <c r="H1371" s="422">
        <f t="shared" si="64"/>
        <v>1356</v>
      </c>
      <c r="I1371" s="258">
        <f t="shared" si="65"/>
        <v>716</v>
      </c>
    </row>
    <row r="1372" spans="1:9" hidden="1" x14ac:dyDescent="0.2">
      <c r="A1372" s="418" t="str">
        <f t="shared" si="63"/>
        <v>7182018</v>
      </c>
      <c r="B1372" s="419" t="s">
        <v>865</v>
      </c>
      <c r="C1372" s="423" t="s">
        <v>1380</v>
      </c>
      <c r="D1372" s="419" t="s">
        <v>1226</v>
      </c>
      <c r="E1372" s="419" t="s">
        <v>866</v>
      </c>
      <c r="F1372" s="317">
        <v>2018</v>
      </c>
      <c r="G1372" s="421">
        <v>2353173</v>
      </c>
      <c r="H1372" s="422">
        <f t="shared" si="64"/>
        <v>2353</v>
      </c>
      <c r="I1372" s="258">
        <f t="shared" si="65"/>
        <v>718</v>
      </c>
    </row>
    <row r="1373" spans="1:9" hidden="1" x14ac:dyDescent="0.2">
      <c r="A1373" s="418" t="str">
        <f t="shared" si="63"/>
        <v>7212018</v>
      </c>
      <c r="B1373" s="419" t="s">
        <v>865</v>
      </c>
      <c r="C1373" s="423" t="s">
        <v>1381</v>
      </c>
      <c r="D1373" s="419" t="s">
        <v>1033</v>
      </c>
      <c r="E1373" s="419" t="s">
        <v>866</v>
      </c>
      <c r="F1373" s="317">
        <v>2018</v>
      </c>
      <c r="G1373" s="421">
        <v>233252</v>
      </c>
      <c r="H1373" s="422">
        <f t="shared" si="64"/>
        <v>233</v>
      </c>
      <c r="I1373" s="258">
        <f t="shared" si="65"/>
        <v>721</v>
      </c>
    </row>
    <row r="1374" spans="1:9" hidden="1" x14ac:dyDescent="0.2">
      <c r="A1374" s="418" t="str">
        <f t="shared" si="63"/>
        <v>7442018</v>
      </c>
      <c r="B1374" s="419" t="s">
        <v>865</v>
      </c>
      <c r="C1374" s="423" t="s">
        <v>1533</v>
      </c>
      <c r="D1374" s="419" t="s">
        <v>1034</v>
      </c>
      <c r="E1374" s="419" t="s">
        <v>866</v>
      </c>
      <c r="F1374" s="317">
        <v>2018</v>
      </c>
      <c r="G1374" s="421">
        <v>376289</v>
      </c>
      <c r="H1374" s="422">
        <f t="shared" si="64"/>
        <v>376</v>
      </c>
      <c r="I1374" s="258">
        <f t="shared" si="65"/>
        <v>744</v>
      </c>
    </row>
    <row r="1375" spans="1:9" hidden="1" x14ac:dyDescent="0.2">
      <c r="A1375" s="418" t="str">
        <f t="shared" si="63"/>
        <v>7512018</v>
      </c>
      <c r="B1375" s="419" t="s">
        <v>865</v>
      </c>
      <c r="C1375" s="423" t="s">
        <v>1382</v>
      </c>
      <c r="D1375" s="419" t="s">
        <v>1035</v>
      </c>
      <c r="E1375" s="419" t="s">
        <v>866</v>
      </c>
      <c r="F1375" s="317">
        <v>2018</v>
      </c>
      <c r="G1375" s="421">
        <v>3950146</v>
      </c>
      <c r="H1375" s="422">
        <f t="shared" si="64"/>
        <v>3950</v>
      </c>
      <c r="I1375" s="258">
        <f t="shared" si="65"/>
        <v>751</v>
      </c>
    </row>
    <row r="1376" spans="1:9" hidden="1" x14ac:dyDescent="0.2">
      <c r="A1376" s="418" t="str">
        <f t="shared" si="63"/>
        <v>7522018</v>
      </c>
      <c r="B1376" s="419" t="s">
        <v>865</v>
      </c>
      <c r="C1376" s="423" t="s">
        <v>1383</v>
      </c>
      <c r="D1376" s="419" t="s">
        <v>1036</v>
      </c>
      <c r="E1376" s="419" t="s">
        <v>866</v>
      </c>
      <c r="F1376" s="317">
        <v>2018</v>
      </c>
      <c r="G1376" s="421">
        <v>4351181</v>
      </c>
      <c r="H1376" s="422">
        <f t="shared" si="64"/>
        <v>4351</v>
      </c>
      <c r="I1376" s="258">
        <f t="shared" si="65"/>
        <v>752</v>
      </c>
    </row>
    <row r="1377" spans="1:9" hidden="1" x14ac:dyDescent="0.2">
      <c r="A1377" s="418" t="str">
        <f t="shared" si="63"/>
        <v>7532018</v>
      </c>
      <c r="B1377" s="419" t="s">
        <v>865</v>
      </c>
      <c r="C1377" s="423" t="s">
        <v>1384</v>
      </c>
      <c r="D1377" s="419" t="s">
        <v>1037</v>
      </c>
      <c r="E1377" s="419" t="s">
        <v>866</v>
      </c>
      <c r="F1377" s="317">
        <v>2018</v>
      </c>
      <c r="G1377" s="421">
        <v>25368779</v>
      </c>
      <c r="H1377" s="422">
        <f t="shared" si="64"/>
        <v>25369</v>
      </c>
      <c r="I1377" s="258">
        <f t="shared" si="65"/>
        <v>753</v>
      </c>
    </row>
    <row r="1378" spans="1:9" hidden="1" x14ac:dyDescent="0.2">
      <c r="A1378" s="418" t="str">
        <f t="shared" si="63"/>
        <v>7552018</v>
      </c>
      <c r="B1378" s="419" t="s">
        <v>865</v>
      </c>
      <c r="C1378" s="423" t="s">
        <v>1385</v>
      </c>
      <c r="D1378" s="419" t="s">
        <v>1038</v>
      </c>
      <c r="E1378" s="419" t="s">
        <v>866</v>
      </c>
      <c r="F1378" s="317">
        <v>2018</v>
      </c>
      <c r="G1378" s="421">
        <v>30604221</v>
      </c>
      <c r="H1378" s="422">
        <f t="shared" si="64"/>
        <v>30604</v>
      </c>
      <c r="I1378" s="258">
        <f t="shared" si="65"/>
        <v>755</v>
      </c>
    </row>
    <row r="1379" spans="1:9" hidden="1" x14ac:dyDescent="0.2">
      <c r="A1379" s="418" t="str">
        <f t="shared" si="63"/>
        <v>7572018</v>
      </c>
      <c r="B1379" s="419" t="s">
        <v>865</v>
      </c>
      <c r="C1379" s="423" t="s">
        <v>1386</v>
      </c>
      <c r="D1379" s="419" t="s">
        <v>1039</v>
      </c>
      <c r="E1379" s="419" t="s">
        <v>866</v>
      </c>
      <c r="F1379" s="317">
        <v>2018</v>
      </c>
      <c r="G1379" s="421">
        <v>47779336</v>
      </c>
      <c r="H1379" s="422">
        <f t="shared" si="64"/>
        <v>47779</v>
      </c>
      <c r="I1379" s="258">
        <f t="shared" si="65"/>
        <v>757</v>
      </c>
    </row>
    <row r="1380" spans="1:9" hidden="1" x14ac:dyDescent="0.2">
      <c r="A1380" s="418" t="str">
        <f t="shared" si="63"/>
        <v>7592018</v>
      </c>
      <c r="B1380" s="419" t="s">
        <v>865</v>
      </c>
      <c r="C1380" s="423" t="s">
        <v>1387</v>
      </c>
      <c r="D1380" s="419" t="s">
        <v>1040</v>
      </c>
      <c r="E1380" s="419" t="s">
        <v>866</v>
      </c>
      <c r="F1380" s="317">
        <v>2018</v>
      </c>
      <c r="G1380" s="421">
        <v>19734104</v>
      </c>
      <c r="H1380" s="422">
        <f t="shared" si="64"/>
        <v>19734</v>
      </c>
      <c r="I1380" s="258">
        <f t="shared" si="65"/>
        <v>759</v>
      </c>
    </row>
    <row r="1381" spans="1:9" hidden="1" x14ac:dyDescent="0.2">
      <c r="A1381" s="418" t="str">
        <f t="shared" si="63"/>
        <v>8012018</v>
      </c>
      <c r="B1381" s="419" t="s">
        <v>865</v>
      </c>
      <c r="C1381" s="423" t="s">
        <v>1388</v>
      </c>
      <c r="D1381" s="419" t="s">
        <v>1041</v>
      </c>
      <c r="E1381" s="419" t="s">
        <v>866</v>
      </c>
      <c r="F1381" s="317">
        <v>2018</v>
      </c>
      <c r="G1381" s="421">
        <v>4237629</v>
      </c>
      <c r="H1381" s="422">
        <f t="shared" si="64"/>
        <v>4238</v>
      </c>
      <c r="I1381" s="258">
        <f t="shared" si="65"/>
        <v>801</v>
      </c>
    </row>
    <row r="1382" spans="1:9" hidden="1" x14ac:dyDescent="0.2">
      <c r="A1382" s="418" t="str">
        <f t="shared" si="63"/>
        <v>8022018</v>
      </c>
      <c r="B1382" s="419" t="s">
        <v>865</v>
      </c>
      <c r="C1382" s="423" t="s">
        <v>1389</v>
      </c>
      <c r="D1382" s="419" t="s">
        <v>1042</v>
      </c>
      <c r="E1382" s="419" t="s">
        <v>866</v>
      </c>
      <c r="F1382" s="317">
        <v>2018</v>
      </c>
      <c r="G1382" s="421">
        <v>4858961</v>
      </c>
      <c r="H1382" s="422">
        <f t="shared" si="64"/>
        <v>4859</v>
      </c>
      <c r="I1382" s="258">
        <f t="shared" si="65"/>
        <v>802</v>
      </c>
    </row>
    <row r="1383" spans="1:9" hidden="1" x14ac:dyDescent="0.2">
      <c r="A1383" s="418" t="str">
        <f t="shared" si="63"/>
        <v>8042018</v>
      </c>
      <c r="B1383" s="419" t="s">
        <v>865</v>
      </c>
      <c r="C1383" s="423" t="s">
        <v>1390</v>
      </c>
      <c r="D1383" s="419" t="s">
        <v>1043</v>
      </c>
      <c r="E1383" s="419" t="s">
        <v>866</v>
      </c>
      <c r="F1383" s="317">
        <v>2018</v>
      </c>
      <c r="G1383" s="421">
        <v>29653497</v>
      </c>
      <c r="H1383" s="422">
        <f t="shared" si="64"/>
        <v>29653</v>
      </c>
      <c r="I1383" s="258">
        <f t="shared" si="65"/>
        <v>804</v>
      </c>
    </row>
    <row r="1384" spans="1:9" hidden="1" x14ac:dyDescent="0.2">
      <c r="A1384" s="418" t="str">
        <f t="shared" si="63"/>
        <v>8052018</v>
      </c>
      <c r="B1384" s="419" t="s">
        <v>865</v>
      </c>
      <c r="C1384" s="423" t="s">
        <v>1391</v>
      </c>
      <c r="D1384" s="419" t="s">
        <v>1044</v>
      </c>
      <c r="E1384" s="419" t="s">
        <v>866</v>
      </c>
      <c r="F1384" s="317">
        <v>2018</v>
      </c>
      <c r="G1384" s="421">
        <v>1534757</v>
      </c>
      <c r="H1384" s="422">
        <f t="shared" si="64"/>
        <v>1535</v>
      </c>
      <c r="I1384" s="258">
        <f t="shared" si="65"/>
        <v>805</v>
      </c>
    </row>
    <row r="1385" spans="1:9" hidden="1" x14ac:dyDescent="0.2">
      <c r="A1385" s="418" t="str">
        <f t="shared" si="63"/>
        <v>8062018</v>
      </c>
      <c r="B1385" s="419" t="s">
        <v>865</v>
      </c>
      <c r="C1385" s="423" t="s">
        <v>1392</v>
      </c>
      <c r="D1385" s="419" t="s">
        <v>1045</v>
      </c>
      <c r="E1385" s="419" t="s">
        <v>866</v>
      </c>
      <c r="F1385" s="317">
        <v>2018</v>
      </c>
      <c r="G1385" s="421">
        <v>7942339</v>
      </c>
      <c r="H1385" s="422">
        <f t="shared" si="64"/>
        <v>7942</v>
      </c>
      <c r="I1385" s="258">
        <f t="shared" si="65"/>
        <v>806</v>
      </c>
    </row>
    <row r="1386" spans="1:9" hidden="1" x14ac:dyDescent="0.2">
      <c r="A1386" s="418" t="str">
        <f t="shared" si="63"/>
        <v>8072018</v>
      </c>
      <c r="B1386" s="419" t="s">
        <v>865</v>
      </c>
      <c r="C1386" s="423" t="s">
        <v>1393</v>
      </c>
      <c r="D1386" s="419" t="s">
        <v>1046</v>
      </c>
      <c r="E1386" s="419" t="s">
        <v>866</v>
      </c>
      <c r="F1386" s="317">
        <v>2018</v>
      </c>
      <c r="G1386" s="421">
        <v>4370982</v>
      </c>
      <c r="H1386" s="422">
        <f t="shared" si="64"/>
        <v>4371</v>
      </c>
      <c r="I1386" s="258">
        <f t="shared" si="65"/>
        <v>807</v>
      </c>
    </row>
    <row r="1387" spans="1:9" hidden="1" x14ac:dyDescent="0.2">
      <c r="A1387" s="418" t="str">
        <f t="shared" si="63"/>
        <v>8082018</v>
      </c>
      <c r="B1387" s="419" t="s">
        <v>865</v>
      </c>
      <c r="C1387" s="423" t="s">
        <v>1394</v>
      </c>
      <c r="D1387" s="419" t="s">
        <v>1047</v>
      </c>
      <c r="E1387" s="419" t="s">
        <v>866</v>
      </c>
      <c r="F1387" s="317">
        <v>2018</v>
      </c>
      <c r="G1387" s="421">
        <v>60733070</v>
      </c>
      <c r="H1387" s="422">
        <f t="shared" si="64"/>
        <v>60733</v>
      </c>
      <c r="I1387" s="258">
        <f t="shared" si="65"/>
        <v>808</v>
      </c>
    </row>
    <row r="1388" spans="1:9" hidden="1" x14ac:dyDescent="0.2">
      <c r="A1388" s="418" t="str">
        <f t="shared" si="63"/>
        <v>8092018</v>
      </c>
      <c r="B1388" s="419" t="s">
        <v>865</v>
      </c>
      <c r="C1388" s="423" t="s">
        <v>1395</v>
      </c>
      <c r="D1388" s="419" t="s">
        <v>1048</v>
      </c>
      <c r="E1388" s="419" t="s">
        <v>866</v>
      </c>
      <c r="F1388" s="317">
        <v>2018</v>
      </c>
      <c r="G1388" s="421">
        <v>13574332</v>
      </c>
      <c r="H1388" s="422">
        <f t="shared" si="64"/>
        <v>13574</v>
      </c>
      <c r="I1388" s="258">
        <f t="shared" si="65"/>
        <v>809</v>
      </c>
    </row>
    <row r="1389" spans="1:9" hidden="1" x14ac:dyDescent="0.2">
      <c r="A1389" s="418" t="str">
        <f t="shared" si="63"/>
        <v>8112018</v>
      </c>
      <c r="B1389" s="419" t="s">
        <v>865</v>
      </c>
      <c r="C1389" s="423" t="s">
        <v>1396</v>
      </c>
      <c r="D1389" s="419" t="s">
        <v>1049</v>
      </c>
      <c r="E1389" s="419" t="s">
        <v>866</v>
      </c>
      <c r="F1389" s="317">
        <v>2018</v>
      </c>
      <c r="G1389" s="421">
        <v>76281470</v>
      </c>
      <c r="H1389" s="422">
        <f t="shared" si="64"/>
        <v>76281</v>
      </c>
      <c r="I1389" s="258">
        <f t="shared" si="65"/>
        <v>811</v>
      </c>
    </row>
    <row r="1390" spans="1:9" hidden="1" x14ac:dyDescent="0.2">
      <c r="A1390" s="418" t="str">
        <f t="shared" si="63"/>
        <v>8122018</v>
      </c>
      <c r="B1390" s="419" t="s">
        <v>865</v>
      </c>
      <c r="C1390" s="423" t="s">
        <v>1397</v>
      </c>
      <c r="D1390" s="419" t="s">
        <v>1050</v>
      </c>
      <c r="E1390" s="419" t="s">
        <v>866</v>
      </c>
      <c r="F1390" s="317">
        <v>2018</v>
      </c>
      <c r="G1390" s="421">
        <v>5926750</v>
      </c>
      <c r="H1390" s="422">
        <f t="shared" si="64"/>
        <v>5927</v>
      </c>
      <c r="I1390" s="258">
        <f t="shared" si="65"/>
        <v>812</v>
      </c>
    </row>
    <row r="1391" spans="1:9" hidden="1" x14ac:dyDescent="0.2">
      <c r="A1391" s="418" t="str">
        <f t="shared" si="63"/>
        <v>8132018</v>
      </c>
      <c r="B1391" s="419" t="s">
        <v>865</v>
      </c>
      <c r="C1391" s="423" t="s">
        <v>1398</v>
      </c>
      <c r="D1391" s="419" t="s">
        <v>1051</v>
      </c>
      <c r="E1391" s="419" t="s">
        <v>866</v>
      </c>
      <c r="F1391" s="317">
        <v>2018</v>
      </c>
      <c r="G1391" s="421">
        <v>26492676</v>
      </c>
      <c r="H1391" s="422">
        <f t="shared" si="64"/>
        <v>26493</v>
      </c>
      <c r="I1391" s="258">
        <f t="shared" si="65"/>
        <v>813</v>
      </c>
    </row>
    <row r="1392" spans="1:9" hidden="1" x14ac:dyDescent="0.2">
      <c r="A1392" s="418" t="str">
        <f t="shared" si="63"/>
        <v>8142018</v>
      </c>
      <c r="B1392" s="419" t="s">
        <v>865</v>
      </c>
      <c r="C1392" s="423" t="s">
        <v>1399</v>
      </c>
      <c r="D1392" s="419" t="s">
        <v>1052</v>
      </c>
      <c r="E1392" s="419" t="s">
        <v>866</v>
      </c>
      <c r="F1392" s="317">
        <v>2018</v>
      </c>
      <c r="G1392" s="421">
        <v>31594893</v>
      </c>
      <c r="H1392" s="422">
        <f t="shared" si="64"/>
        <v>31595</v>
      </c>
      <c r="I1392" s="258">
        <f t="shared" si="65"/>
        <v>814</v>
      </c>
    </row>
    <row r="1393" spans="1:9" hidden="1" x14ac:dyDescent="0.2">
      <c r="A1393" s="418" t="str">
        <f t="shared" si="63"/>
        <v>8152018</v>
      </c>
      <c r="B1393" s="419" t="s">
        <v>865</v>
      </c>
      <c r="C1393" s="423" t="s">
        <v>1400</v>
      </c>
      <c r="D1393" s="419" t="s">
        <v>1053</v>
      </c>
      <c r="E1393" s="419" t="s">
        <v>866</v>
      </c>
      <c r="F1393" s="317">
        <v>2018</v>
      </c>
      <c r="G1393" s="421">
        <v>122524220</v>
      </c>
      <c r="H1393" s="422">
        <f t="shared" si="64"/>
        <v>122524</v>
      </c>
      <c r="I1393" s="258">
        <f t="shared" si="65"/>
        <v>815</v>
      </c>
    </row>
    <row r="1394" spans="1:9" hidden="1" x14ac:dyDescent="0.2">
      <c r="A1394" s="418" t="str">
        <f t="shared" si="63"/>
        <v>8162018</v>
      </c>
      <c r="B1394" s="419" t="s">
        <v>865</v>
      </c>
      <c r="C1394" s="423" t="s">
        <v>1401</v>
      </c>
      <c r="D1394" s="419" t="s">
        <v>1054</v>
      </c>
      <c r="E1394" s="419" t="s">
        <v>866</v>
      </c>
      <c r="F1394" s="317">
        <v>2018</v>
      </c>
      <c r="G1394" s="421">
        <v>10631410</v>
      </c>
      <c r="H1394" s="422">
        <f t="shared" si="64"/>
        <v>10631</v>
      </c>
      <c r="I1394" s="258">
        <f t="shared" si="65"/>
        <v>816</v>
      </c>
    </row>
    <row r="1395" spans="1:9" hidden="1" x14ac:dyDescent="0.2">
      <c r="A1395" s="418" t="str">
        <f t="shared" si="63"/>
        <v>8172018</v>
      </c>
      <c r="B1395" s="419" t="s">
        <v>865</v>
      </c>
      <c r="C1395" s="423" t="s">
        <v>1402</v>
      </c>
      <c r="D1395" s="419" t="s">
        <v>1055</v>
      </c>
      <c r="E1395" s="419" t="s">
        <v>866</v>
      </c>
      <c r="F1395" s="317">
        <v>2018</v>
      </c>
      <c r="G1395" s="421">
        <v>6663960</v>
      </c>
      <c r="H1395" s="422">
        <f t="shared" si="64"/>
        <v>6664</v>
      </c>
      <c r="I1395" s="258">
        <f t="shared" si="65"/>
        <v>817</v>
      </c>
    </row>
    <row r="1396" spans="1:9" hidden="1" x14ac:dyDescent="0.2">
      <c r="A1396" s="418" t="str">
        <f t="shared" si="63"/>
        <v>8182018</v>
      </c>
      <c r="B1396" s="419" t="s">
        <v>865</v>
      </c>
      <c r="C1396" s="423" t="s">
        <v>1403</v>
      </c>
      <c r="D1396" s="419" t="s">
        <v>1056</v>
      </c>
      <c r="E1396" s="419" t="s">
        <v>866</v>
      </c>
      <c r="F1396" s="317">
        <v>2018</v>
      </c>
      <c r="G1396" s="421">
        <v>300547101</v>
      </c>
      <c r="H1396" s="422">
        <f t="shared" si="64"/>
        <v>300547</v>
      </c>
      <c r="I1396" s="258">
        <f t="shared" si="65"/>
        <v>818</v>
      </c>
    </row>
    <row r="1397" spans="1:9" hidden="1" x14ac:dyDescent="0.2">
      <c r="A1397" s="418" t="str">
        <f t="shared" si="63"/>
        <v>8192018</v>
      </c>
      <c r="B1397" s="419" t="s">
        <v>865</v>
      </c>
      <c r="C1397" s="423" t="s">
        <v>1404</v>
      </c>
      <c r="D1397" s="419" t="s">
        <v>1057</v>
      </c>
      <c r="E1397" s="419" t="s">
        <v>866</v>
      </c>
      <c r="F1397" s="317">
        <v>2018</v>
      </c>
      <c r="G1397" s="421">
        <v>6871881</v>
      </c>
      <c r="H1397" s="422">
        <f t="shared" si="64"/>
        <v>6872</v>
      </c>
      <c r="I1397" s="258">
        <f t="shared" si="65"/>
        <v>819</v>
      </c>
    </row>
    <row r="1398" spans="1:9" hidden="1" x14ac:dyDescent="0.2">
      <c r="A1398" s="418" t="str">
        <f t="shared" si="63"/>
        <v>8202018</v>
      </c>
      <c r="B1398" s="419" t="s">
        <v>865</v>
      </c>
      <c r="C1398" s="423" t="s">
        <v>1405</v>
      </c>
      <c r="D1398" s="419" t="s">
        <v>1058</v>
      </c>
      <c r="E1398" s="419" t="s">
        <v>866</v>
      </c>
      <c r="F1398" s="317">
        <v>2018</v>
      </c>
      <c r="G1398" s="421">
        <v>3092190</v>
      </c>
      <c r="H1398" s="422">
        <f t="shared" si="64"/>
        <v>3092</v>
      </c>
      <c r="I1398" s="258">
        <f t="shared" si="65"/>
        <v>820</v>
      </c>
    </row>
    <row r="1399" spans="1:9" hidden="1" x14ac:dyDescent="0.2">
      <c r="A1399" s="418" t="str">
        <f t="shared" si="63"/>
        <v>8212018</v>
      </c>
      <c r="B1399" s="419" t="s">
        <v>865</v>
      </c>
      <c r="C1399" s="423" t="s">
        <v>1406</v>
      </c>
      <c r="D1399" s="419" t="s">
        <v>1059</v>
      </c>
      <c r="E1399" s="419" t="s">
        <v>866</v>
      </c>
      <c r="F1399" s="317">
        <v>2018</v>
      </c>
      <c r="G1399" s="421">
        <v>14748344</v>
      </c>
      <c r="H1399" s="422">
        <f t="shared" si="64"/>
        <v>14748</v>
      </c>
      <c r="I1399" s="258">
        <f t="shared" si="65"/>
        <v>821</v>
      </c>
    </row>
    <row r="1400" spans="1:9" hidden="1" x14ac:dyDescent="0.2">
      <c r="A1400" s="418" t="str">
        <f t="shared" si="63"/>
        <v>8252018</v>
      </c>
      <c r="B1400" s="419" t="s">
        <v>865</v>
      </c>
      <c r="C1400" s="423" t="s">
        <v>1407</v>
      </c>
      <c r="D1400" s="419" t="s">
        <v>1060</v>
      </c>
      <c r="E1400" s="419" t="s">
        <v>866</v>
      </c>
      <c r="F1400" s="317">
        <v>2018</v>
      </c>
      <c r="G1400" s="421">
        <v>5856337</v>
      </c>
      <c r="H1400" s="422">
        <f t="shared" si="64"/>
        <v>5856</v>
      </c>
      <c r="I1400" s="258">
        <f t="shared" si="65"/>
        <v>825</v>
      </c>
    </row>
    <row r="1401" spans="1:9" hidden="1" x14ac:dyDescent="0.2">
      <c r="A1401" s="418" t="str">
        <f t="shared" si="63"/>
        <v>8282018</v>
      </c>
      <c r="B1401" s="419" t="s">
        <v>865</v>
      </c>
      <c r="C1401" s="423" t="s">
        <v>1408</v>
      </c>
      <c r="D1401" s="419" t="s">
        <v>1061</v>
      </c>
      <c r="E1401" s="419" t="s">
        <v>866</v>
      </c>
      <c r="F1401" s="317">
        <v>2018</v>
      </c>
      <c r="G1401" s="421">
        <v>765938</v>
      </c>
      <c r="H1401" s="422">
        <f t="shared" si="64"/>
        <v>766</v>
      </c>
      <c r="I1401" s="258">
        <f t="shared" si="65"/>
        <v>828</v>
      </c>
    </row>
    <row r="1402" spans="1:9" hidden="1" x14ac:dyDescent="0.2">
      <c r="A1402" s="418" t="str">
        <f t="shared" si="63"/>
        <v>8552018</v>
      </c>
      <c r="B1402" s="419" t="s">
        <v>865</v>
      </c>
      <c r="C1402" s="423" t="s">
        <v>1409</v>
      </c>
      <c r="D1402" s="419" t="s">
        <v>1062</v>
      </c>
      <c r="E1402" s="419" t="s">
        <v>866</v>
      </c>
      <c r="F1402" s="317">
        <v>2018</v>
      </c>
      <c r="G1402" s="421">
        <v>69281478</v>
      </c>
      <c r="H1402" s="422">
        <f t="shared" si="64"/>
        <v>69281</v>
      </c>
      <c r="I1402" s="258">
        <f t="shared" si="65"/>
        <v>855</v>
      </c>
    </row>
    <row r="1403" spans="1:9" hidden="1" x14ac:dyDescent="0.2">
      <c r="A1403" s="418" t="str">
        <f t="shared" si="63"/>
        <v>8572018</v>
      </c>
      <c r="B1403" s="419" t="s">
        <v>865</v>
      </c>
      <c r="C1403" s="423" t="s">
        <v>1410</v>
      </c>
      <c r="D1403" s="419" t="s">
        <v>1063</v>
      </c>
      <c r="E1403" s="419" t="s">
        <v>866</v>
      </c>
      <c r="F1403" s="317">
        <v>2018</v>
      </c>
      <c r="G1403" s="421">
        <v>6272061</v>
      </c>
      <c r="H1403" s="422">
        <f t="shared" si="64"/>
        <v>6272</v>
      </c>
      <c r="I1403" s="258">
        <f t="shared" si="65"/>
        <v>857</v>
      </c>
    </row>
    <row r="1404" spans="1:9" hidden="1" x14ac:dyDescent="0.2">
      <c r="A1404" s="418" t="str">
        <f t="shared" si="63"/>
        <v>8582018</v>
      </c>
      <c r="B1404" s="419" t="s">
        <v>865</v>
      </c>
      <c r="C1404" s="423" t="s">
        <v>1411</v>
      </c>
      <c r="D1404" s="419" t="s">
        <v>1064</v>
      </c>
      <c r="E1404" s="419" t="s">
        <v>866</v>
      </c>
      <c r="F1404" s="317">
        <v>2018</v>
      </c>
      <c r="G1404" s="421">
        <v>3033959</v>
      </c>
      <c r="H1404" s="422">
        <f t="shared" si="64"/>
        <v>3034</v>
      </c>
      <c r="I1404" s="258">
        <f t="shared" si="65"/>
        <v>858</v>
      </c>
    </row>
    <row r="1405" spans="1:9" hidden="1" x14ac:dyDescent="0.2">
      <c r="A1405" s="418" t="str">
        <f t="shared" si="63"/>
        <v>8592018</v>
      </c>
      <c r="B1405" s="419" t="s">
        <v>865</v>
      </c>
      <c r="C1405" s="423" t="s">
        <v>1412</v>
      </c>
      <c r="D1405" s="419" t="s">
        <v>1065</v>
      </c>
      <c r="E1405" s="419" t="s">
        <v>866</v>
      </c>
      <c r="F1405" s="317">
        <v>2018</v>
      </c>
      <c r="G1405" s="421">
        <v>1233840</v>
      </c>
      <c r="H1405" s="422">
        <f t="shared" si="64"/>
        <v>1234</v>
      </c>
      <c r="I1405" s="258">
        <f t="shared" si="65"/>
        <v>859</v>
      </c>
    </row>
    <row r="1406" spans="1:9" hidden="1" x14ac:dyDescent="0.2">
      <c r="A1406" s="418" t="str">
        <f t="shared" si="63"/>
        <v>8602018</v>
      </c>
      <c r="B1406" s="419" t="s">
        <v>865</v>
      </c>
      <c r="C1406" s="423" t="s">
        <v>1413</v>
      </c>
      <c r="D1406" s="419" t="s">
        <v>1066</v>
      </c>
      <c r="E1406" s="419" t="s">
        <v>866</v>
      </c>
      <c r="F1406" s="317">
        <v>2018</v>
      </c>
      <c r="G1406" s="421">
        <v>2186314</v>
      </c>
      <c r="H1406" s="422">
        <f t="shared" si="64"/>
        <v>2186</v>
      </c>
      <c r="I1406" s="258">
        <f t="shared" si="65"/>
        <v>860</v>
      </c>
    </row>
    <row r="1407" spans="1:9" hidden="1" x14ac:dyDescent="0.2">
      <c r="A1407" s="418" t="str">
        <f t="shared" si="63"/>
        <v>8622018</v>
      </c>
      <c r="B1407" s="419" t="s">
        <v>865</v>
      </c>
      <c r="C1407" s="423" t="s">
        <v>1414</v>
      </c>
      <c r="D1407" s="419" t="s">
        <v>1067</v>
      </c>
      <c r="E1407" s="419" t="s">
        <v>866</v>
      </c>
      <c r="F1407" s="317">
        <v>2018</v>
      </c>
      <c r="G1407" s="421">
        <v>2991640</v>
      </c>
      <c r="H1407" s="422">
        <f t="shared" si="64"/>
        <v>2992</v>
      </c>
      <c r="I1407" s="258">
        <f t="shared" si="65"/>
        <v>862</v>
      </c>
    </row>
    <row r="1408" spans="1:9" hidden="1" x14ac:dyDescent="0.2">
      <c r="A1408" s="418" t="str">
        <f t="shared" si="63"/>
        <v>8652018</v>
      </c>
      <c r="B1408" s="419" t="s">
        <v>865</v>
      </c>
      <c r="C1408" s="423" t="s">
        <v>1415</v>
      </c>
      <c r="D1408" s="419" t="s">
        <v>1068</v>
      </c>
      <c r="E1408" s="419" t="s">
        <v>866</v>
      </c>
      <c r="F1408" s="317">
        <v>2018</v>
      </c>
      <c r="G1408" s="421">
        <v>310824829</v>
      </c>
      <c r="H1408" s="422">
        <f t="shared" si="64"/>
        <v>310825</v>
      </c>
      <c r="I1408" s="258">
        <f t="shared" si="65"/>
        <v>865</v>
      </c>
    </row>
    <row r="1409" spans="1:9" hidden="1" x14ac:dyDescent="0.2">
      <c r="A1409" s="418" t="str">
        <f t="shared" si="63"/>
        <v>8802018</v>
      </c>
      <c r="B1409" s="419" t="s">
        <v>865</v>
      </c>
      <c r="C1409" s="423" t="s">
        <v>1416</v>
      </c>
      <c r="D1409" s="419" t="s">
        <v>1069</v>
      </c>
      <c r="E1409" s="419" t="s">
        <v>866</v>
      </c>
      <c r="F1409" s="317">
        <v>2018</v>
      </c>
      <c r="G1409" s="421">
        <v>39901072</v>
      </c>
      <c r="H1409" s="422">
        <f t="shared" si="64"/>
        <v>39901</v>
      </c>
      <c r="I1409" s="258">
        <f t="shared" si="65"/>
        <v>880</v>
      </c>
    </row>
    <row r="1410" spans="1:9" hidden="1" x14ac:dyDescent="0.2">
      <c r="A1410" s="418" t="str">
        <f t="shared" ref="A1410:A1473" si="66">+VALUE(C1410)&amp;F1410</f>
        <v>8822018</v>
      </c>
      <c r="B1410" s="419" t="s">
        <v>865</v>
      </c>
      <c r="C1410" s="423" t="s">
        <v>1417</v>
      </c>
      <c r="D1410" s="419" t="s">
        <v>1070</v>
      </c>
      <c r="E1410" s="419" t="s">
        <v>866</v>
      </c>
      <c r="F1410" s="317">
        <v>2018</v>
      </c>
      <c r="G1410" s="421">
        <v>4937820</v>
      </c>
      <c r="H1410" s="422">
        <f t="shared" si="64"/>
        <v>4938</v>
      </c>
      <c r="I1410" s="258">
        <f t="shared" si="65"/>
        <v>882</v>
      </c>
    </row>
    <row r="1411" spans="1:9" hidden="1" x14ac:dyDescent="0.2">
      <c r="A1411" s="418" t="str">
        <f t="shared" si="66"/>
        <v>8842018</v>
      </c>
      <c r="B1411" s="419" t="s">
        <v>865</v>
      </c>
      <c r="C1411" s="423" t="s">
        <v>1418</v>
      </c>
      <c r="D1411" s="419" t="s">
        <v>1071</v>
      </c>
      <c r="E1411" s="419" t="s">
        <v>866</v>
      </c>
      <c r="F1411" s="317">
        <v>2018</v>
      </c>
      <c r="G1411" s="421">
        <v>20248729</v>
      </c>
      <c r="H1411" s="422">
        <f t="shared" ref="H1411:H1474" si="67">+IF(E1411="PAY",ROUND(G1411/1000,0),G1411)</f>
        <v>20249</v>
      </c>
      <c r="I1411" s="258">
        <f t="shared" ref="I1411:I1474" si="68">+VALUE(C1411)</f>
        <v>884</v>
      </c>
    </row>
    <row r="1412" spans="1:9" hidden="1" x14ac:dyDescent="0.2">
      <c r="A1412" s="418" t="str">
        <f t="shared" si="66"/>
        <v>8852018</v>
      </c>
      <c r="B1412" s="419" t="s">
        <v>865</v>
      </c>
      <c r="C1412" s="423" t="s">
        <v>1419</v>
      </c>
      <c r="D1412" s="419" t="s">
        <v>1072</v>
      </c>
      <c r="E1412" s="419" t="s">
        <v>866</v>
      </c>
      <c r="F1412" s="317">
        <v>2018</v>
      </c>
      <c r="G1412" s="421">
        <v>9551871</v>
      </c>
      <c r="H1412" s="422">
        <f t="shared" si="67"/>
        <v>9552</v>
      </c>
      <c r="I1412" s="258">
        <f t="shared" si="68"/>
        <v>885</v>
      </c>
    </row>
    <row r="1413" spans="1:9" hidden="1" x14ac:dyDescent="0.2">
      <c r="A1413" s="418" t="str">
        <f t="shared" si="66"/>
        <v>8862018</v>
      </c>
      <c r="B1413" s="419" t="s">
        <v>865</v>
      </c>
      <c r="C1413" s="423" t="s">
        <v>1420</v>
      </c>
      <c r="D1413" s="419" t="s">
        <v>1073</v>
      </c>
      <c r="E1413" s="419" t="s">
        <v>866</v>
      </c>
      <c r="F1413" s="317">
        <v>2018</v>
      </c>
      <c r="G1413" s="421">
        <v>7231414</v>
      </c>
      <c r="H1413" s="422">
        <f t="shared" si="67"/>
        <v>7231</v>
      </c>
      <c r="I1413" s="258">
        <f t="shared" si="68"/>
        <v>886</v>
      </c>
    </row>
    <row r="1414" spans="1:9" hidden="1" x14ac:dyDescent="0.2">
      <c r="A1414" s="418" t="str">
        <f t="shared" si="66"/>
        <v>8872018</v>
      </c>
      <c r="B1414" s="419" t="s">
        <v>865</v>
      </c>
      <c r="C1414" s="423" t="s">
        <v>1421</v>
      </c>
      <c r="D1414" s="419" t="s">
        <v>1074</v>
      </c>
      <c r="E1414" s="419" t="s">
        <v>866</v>
      </c>
      <c r="F1414" s="317">
        <v>2018</v>
      </c>
      <c r="G1414" s="421">
        <v>22672831</v>
      </c>
      <c r="H1414" s="422">
        <f t="shared" si="67"/>
        <v>22673</v>
      </c>
      <c r="I1414" s="258">
        <f t="shared" si="68"/>
        <v>887</v>
      </c>
    </row>
    <row r="1415" spans="1:9" hidden="1" x14ac:dyDescent="0.2">
      <c r="A1415" s="418" t="str">
        <f t="shared" si="66"/>
        <v>8882018</v>
      </c>
      <c r="B1415" s="419" t="s">
        <v>865</v>
      </c>
      <c r="C1415" s="423" t="s">
        <v>1422</v>
      </c>
      <c r="D1415" s="419" t="s">
        <v>1075</v>
      </c>
      <c r="E1415" s="419" t="s">
        <v>866</v>
      </c>
      <c r="F1415" s="317">
        <v>2018</v>
      </c>
      <c r="G1415" s="421">
        <v>3211649</v>
      </c>
      <c r="H1415" s="422">
        <f t="shared" si="67"/>
        <v>3212</v>
      </c>
      <c r="I1415" s="258">
        <f t="shared" si="68"/>
        <v>888</v>
      </c>
    </row>
    <row r="1416" spans="1:9" hidden="1" x14ac:dyDescent="0.2">
      <c r="A1416" s="418" t="str">
        <f t="shared" si="66"/>
        <v>8892018</v>
      </c>
      <c r="B1416" s="419" t="s">
        <v>865</v>
      </c>
      <c r="C1416" s="423" t="s">
        <v>1423</v>
      </c>
      <c r="D1416" s="419" t="s">
        <v>1227</v>
      </c>
      <c r="E1416" s="419" t="s">
        <v>866</v>
      </c>
      <c r="F1416" s="317">
        <v>2018</v>
      </c>
      <c r="G1416" s="421">
        <v>157334478</v>
      </c>
      <c r="H1416" s="422">
        <f t="shared" si="67"/>
        <v>157334</v>
      </c>
      <c r="I1416" s="258">
        <f t="shared" si="68"/>
        <v>889</v>
      </c>
    </row>
    <row r="1417" spans="1:9" hidden="1" x14ac:dyDescent="0.2">
      <c r="A1417" s="418" t="str">
        <f t="shared" si="66"/>
        <v>8902018</v>
      </c>
      <c r="B1417" s="419" t="s">
        <v>865</v>
      </c>
      <c r="C1417" s="423" t="s">
        <v>1424</v>
      </c>
      <c r="D1417" s="419" t="s">
        <v>1076</v>
      </c>
      <c r="E1417" s="419" t="s">
        <v>866</v>
      </c>
      <c r="F1417" s="317">
        <v>2018</v>
      </c>
      <c r="G1417" s="421">
        <v>6440590</v>
      </c>
      <c r="H1417" s="422">
        <f t="shared" si="67"/>
        <v>6441</v>
      </c>
      <c r="I1417" s="258">
        <f t="shared" si="68"/>
        <v>890</v>
      </c>
    </row>
    <row r="1418" spans="1:9" hidden="1" x14ac:dyDescent="0.2">
      <c r="A1418" s="418" t="str">
        <f t="shared" si="66"/>
        <v>8912018</v>
      </c>
      <c r="B1418" s="419" t="s">
        <v>865</v>
      </c>
      <c r="C1418" s="423" t="s">
        <v>1425</v>
      </c>
      <c r="D1418" s="419" t="s">
        <v>1077</v>
      </c>
      <c r="E1418" s="419" t="s">
        <v>866</v>
      </c>
      <c r="F1418" s="317">
        <v>2018</v>
      </c>
      <c r="G1418" s="421">
        <v>90803326</v>
      </c>
      <c r="H1418" s="422">
        <f t="shared" si="67"/>
        <v>90803</v>
      </c>
      <c r="I1418" s="258">
        <f t="shared" si="68"/>
        <v>891</v>
      </c>
    </row>
    <row r="1419" spans="1:9" hidden="1" x14ac:dyDescent="0.2">
      <c r="A1419" s="418" t="str">
        <f t="shared" si="66"/>
        <v>8962018</v>
      </c>
      <c r="B1419" s="419" t="s">
        <v>865</v>
      </c>
      <c r="C1419" s="423" t="s">
        <v>1426</v>
      </c>
      <c r="D1419" s="419" t="s">
        <v>1078</v>
      </c>
      <c r="E1419" s="419" t="s">
        <v>866</v>
      </c>
      <c r="F1419" s="317">
        <v>2018</v>
      </c>
      <c r="G1419" s="421">
        <v>6939919</v>
      </c>
      <c r="H1419" s="422">
        <f t="shared" si="67"/>
        <v>6940</v>
      </c>
      <c r="I1419" s="258">
        <f t="shared" si="68"/>
        <v>896</v>
      </c>
    </row>
    <row r="1420" spans="1:9" hidden="1" x14ac:dyDescent="0.2">
      <c r="A1420" s="418" t="str">
        <f t="shared" si="66"/>
        <v>8972018</v>
      </c>
      <c r="B1420" s="419" t="s">
        <v>865</v>
      </c>
      <c r="C1420" s="423" t="s">
        <v>1427</v>
      </c>
      <c r="D1420" s="419" t="s">
        <v>1079</v>
      </c>
      <c r="E1420" s="419" t="s">
        <v>866</v>
      </c>
      <c r="F1420" s="317">
        <v>2018</v>
      </c>
      <c r="G1420" s="421">
        <v>179839486</v>
      </c>
      <c r="H1420" s="422">
        <f t="shared" si="67"/>
        <v>179839</v>
      </c>
      <c r="I1420" s="258">
        <f t="shared" si="68"/>
        <v>897</v>
      </c>
    </row>
    <row r="1421" spans="1:9" hidden="1" x14ac:dyDescent="0.2">
      <c r="A1421" s="418" t="str">
        <f t="shared" si="66"/>
        <v>8982018</v>
      </c>
      <c r="B1421" s="419" t="s">
        <v>865</v>
      </c>
      <c r="C1421" s="423" t="s">
        <v>1428</v>
      </c>
      <c r="D1421" s="419" t="s">
        <v>1080</v>
      </c>
      <c r="E1421" s="419" t="s">
        <v>866</v>
      </c>
      <c r="F1421" s="317">
        <v>2018</v>
      </c>
      <c r="G1421" s="421">
        <v>45210198</v>
      </c>
      <c r="H1421" s="422">
        <f t="shared" si="67"/>
        <v>45210</v>
      </c>
      <c r="I1421" s="258">
        <f t="shared" si="68"/>
        <v>898</v>
      </c>
    </row>
    <row r="1422" spans="1:9" hidden="1" x14ac:dyDescent="0.2">
      <c r="A1422" s="418" t="str">
        <f t="shared" si="66"/>
        <v>8992018</v>
      </c>
      <c r="B1422" s="419" t="s">
        <v>865</v>
      </c>
      <c r="C1422" s="423" t="s">
        <v>1429</v>
      </c>
      <c r="D1422" s="419" t="s">
        <v>1081</v>
      </c>
      <c r="E1422" s="419" t="s">
        <v>866</v>
      </c>
      <c r="F1422" s="317">
        <v>2018</v>
      </c>
      <c r="G1422" s="421">
        <v>5887635</v>
      </c>
      <c r="H1422" s="422">
        <f t="shared" si="67"/>
        <v>5888</v>
      </c>
      <c r="I1422" s="258">
        <f t="shared" si="68"/>
        <v>899</v>
      </c>
    </row>
    <row r="1423" spans="1:9" hidden="1" x14ac:dyDescent="0.2">
      <c r="A1423" s="418" t="str">
        <f t="shared" si="66"/>
        <v>9032018</v>
      </c>
      <c r="B1423" s="419" t="s">
        <v>865</v>
      </c>
      <c r="C1423" s="423" t="s">
        <v>1430</v>
      </c>
      <c r="D1423" s="419" t="s">
        <v>1082</v>
      </c>
      <c r="E1423" s="419" t="s">
        <v>866</v>
      </c>
      <c r="F1423" s="317">
        <v>2018</v>
      </c>
      <c r="G1423" s="421">
        <v>9665597</v>
      </c>
      <c r="H1423" s="422">
        <f t="shared" si="67"/>
        <v>9666</v>
      </c>
      <c r="I1423" s="258">
        <f t="shared" si="68"/>
        <v>903</v>
      </c>
    </row>
    <row r="1424" spans="1:9" hidden="1" x14ac:dyDescent="0.2">
      <c r="A1424" s="418" t="str">
        <f t="shared" si="66"/>
        <v>9042018</v>
      </c>
      <c r="B1424" s="419" t="s">
        <v>865</v>
      </c>
      <c r="C1424" s="423" t="s">
        <v>1431</v>
      </c>
      <c r="D1424" s="419" t="s">
        <v>1083</v>
      </c>
      <c r="E1424" s="419" t="s">
        <v>866</v>
      </c>
      <c r="F1424" s="317">
        <v>2018</v>
      </c>
      <c r="G1424" s="421">
        <v>1051143</v>
      </c>
      <c r="H1424" s="422">
        <f t="shared" si="67"/>
        <v>1051</v>
      </c>
      <c r="I1424" s="258">
        <f t="shared" si="68"/>
        <v>904</v>
      </c>
    </row>
    <row r="1425" spans="1:9" hidden="1" x14ac:dyDescent="0.2">
      <c r="A1425" s="418" t="str">
        <f t="shared" si="66"/>
        <v>9052018</v>
      </c>
      <c r="B1425" s="419" t="s">
        <v>865</v>
      </c>
      <c r="C1425" s="423" t="s">
        <v>1432</v>
      </c>
      <c r="D1425" s="419" t="s">
        <v>1084</v>
      </c>
      <c r="E1425" s="419" t="s">
        <v>866</v>
      </c>
      <c r="F1425" s="317">
        <v>2018</v>
      </c>
      <c r="G1425" s="421">
        <v>8938457</v>
      </c>
      <c r="H1425" s="422">
        <f t="shared" si="67"/>
        <v>8938</v>
      </c>
      <c r="I1425" s="258">
        <f t="shared" si="68"/>
        <v>905</v>
      </c>
    </row>
    <row r="1426" spans="1:9" hidden="1" x14ac:dyDescent="0.2">
      <c r="A1426" s="418" t="str">
        <f t="shared" si="66"/>
        <v>9072018</v>
      </c>
      <c r="B1426" s="419" t="s">
        <v>865</v>
      </c>
      <c r="C1426" s="423" t="s">
        <v>1433</v>
      </c>
      <c r="D1426" s="419" t="s">
        <v>1085</v>
      </c>
      <c r="E1426" s="419" t="s">
        <v>866</v>
      </c>
      <c r="F1426" s="317">
        <v>2018</v>
      </c>
      <c r="G1426" s="421">
        <v>2476872</v>
      </c>
      <c r="H1426" s="422">
        <f t="shared" si="67"/>
        <v>2477</v>
      </c>
      <c r="I1426" s="258">
        <f t="shared" si="68"/>
        <v>907</v>
      </c>
    </row>
    <row r="1427" spans="1:9" hidden="1" x14ac:dyDescent="0.2">
      <c r="A1427" s="418" t="str">
        <f t="shared" si="66"/>
        <v>9102018</v>
      </c>
      <c r="B1427" s="419" t="s">
        <v>865</v>
      </c>
      <c r="C1427" s="423" t="s">
        <v>1434</v>
      </c>
      <c r="D1427" s="419" t="s">
        <v>1089</v>
      </c>
      <c r="E1427" s="419" t="s">
        <v>866</v>
      </c>
      <c r="F1427" s="317">
        <v>2018</v>
      </c>
      <c r="G1427" s="421">
        <v>463027</v>
      </c>
      <c r="H1427" s="422">
        <f t="shared" si="67"/>
        <v>463</v>
      </c>
      <c r="I1427" s="258">
        <f t="shared" si="68"/>
        <v>910</v>
      </c>
    </row>
    <row r="1428" spans="1:9" hidden="1" x14ac:dyDescent="0.2">
      <c r="A1428" s="418" t="str">
        <f t="shared" si="66"/>
        <v>9112018</v>
      </c>
      <c r="B1428" s="419" t="s">
        <v>865</v>
      </c>
      <c r="C1428" s="423" t="s">
        <v>1435</v>
      </c>
      <c r="D1428" s="419" t="s">
        <v>1090</v>
      </c>
      <c r="E1428" s="419" t="s">
        <v>866</v>
      </c>
      <c r="F1428" s="317">
        <v>2018</v>
      </c>
      <c r="G1428" s="421">
        <v>15363337</v>
      </c>
      <c r="H1428" s="422">
        <f t="shared" si="67"/>
        <v>15363</v>
      </c>
      <c r="I1428" s="258">
        <f t="shared" si="68"/>
        <v>911</v>
      </c>
    </row>
    <row r="1429" spans="1:9" hidden="1" x14ac:dyDescent="0.2">
      <c r="A1429" s="418" t="str">
        <f t="shared" si="66"/>
        <v>9142018</v>
      </c>
      <c r="B1429" s="419" t="s">
        <v>865</v>
      </c>
      <c r="C1429" s="423" t="s">
        <v>1436</v>
      </c>
      <c r="D1429" s="419" t="s">
        <v>1093</v>
      </c>
      <c r="E1429" s="419" t="s">
        <v>866</v>
      </c>
      <c r="F1429" s="317">
        <v>2018</v>
      </c>
      <c r="G1429" s="421">
        <v>40927742</v>
      </c>
      <c r="H1429" s="422">
        <f t="shared" si="67"/>
        <v>40928</v>
      </c>
      <c r="I1429" s="258">
        <f t="shared" si="68"/>
        <v>914</v>
      </c>
    </row>
    <row r="1430" spans="1:9" hidden="1" x14ac:dyDescent="0.2">
      <c r="A1430" s="418" t="str">
        <f t="shared" si="66"/>
        <v>9152018</v>
      </c>
      <c r="B1430" s="419" t="s">
        <v>865</v>
      </c>
      <c r="C1430" s="423" t="s">
        <v>1437</v>
      </c>
      <c r="D1430" s="419" t="s">
        <v>1094</v>
      </c>
      <c r="E1430" s="419" t="s">
        <v>866</v>
      </c>
      <c r="F1430" s="317">
        <v>2018</v>
      </c>
      <c r="G1430" s="421">
        <v>3999776</v>
      </c>
      <c r="H1430" s="422">
        <f t="shared" si="67"/>
        <v>4000</v>
      </c>
      <c r="I1430" s="258">
        <f t="shared" si="68"/>
        <v>915</v>
      </c>
    </row>
    <row r="1431" spans="1:9" hidden="1" x14ac:dyDescent="0.2">
      <c r="A1431" s="418" t="str">
        <f t="shared" si="66"/>
        <v>9162018</v>
      </c>
      <c r="B1431" s="419" t="s">
        <v>865</v>
      </c>
      <c r="C1431" s="423" t="s">
        <v>1438</v>
      </c>
      <c r="D1431" s="419" t="s">
        <v>1095</v>
      </c>
      <c r="E1431" s="419" t="s">
        <v>866</v>
      </c>
      <c r="F1431" s="317">
        <v>2018</v>
      </c>
      <c r="G1431" s="421">
        <v>105224713</v>
      </c>
      <c r="H1431" s="422">
        <f t="shared" si="67"/>
        <v>105225</v>
      </c>
      <c r="I1431" s="258">
        <f t="shared" si="68"/>
        <v>916</v>
      </c>
    </row>
    <row r="1432" spans="1:9" hidden="1" x14ac:dyDescent="0.2">
      <c r="A1432" s="418" t="str">
        <f t="shared" si="66"/>
        <v>9172018</v>
      </c>
      <c r="B1432" s="419" t="s">
        <v>865</v>
      </c>
      <c r="C1432" s="423" t="s">
        <v>1439</v>
      </c>
      <c r="D1432" s="419" t="s">
        <v>1096</v>
      </c>
      <c r="E1432" s="419" t="s">
        <v>866</v>
      </c>
      <c r="F1432" s="317">
        <v>2018</v>
      </c>
      <c r="G1432" s="421">
        <v>205781763</v>
      </c>
      <c r="H1432" s="422">
        <f t="shared" si="67"/>
        <v>205782</v>
      </c>
      <c r="I1432" s="258">
        <f t="shared" si="68"/>
        <v>917</v>
      </c>
    </row>
    <row r="1433" spans="1:9" hidden="1" x14ac:dyDescent="0.2">
      <c r="A1433" s="418" t="str">
        <f t="shared" si="66"/>
        <v>9182018</v>
      </c>
      <c r="B1433" s="419" t="s">
        <v>865</v>
      </c>
      <c r="C1433" s="423" t="s">
        <v>1440</v>
      </c>
      <c r="D1433" s="419" t="s">
        <v>1097</v>
      </c>
      <c r="E1433" s="419" t="s">
        <v>866</v>
      </c>
      <c r="F1433" s="317">
        <v>2018</v>
      </c>
      <c r="G1433" s="421">
        <v>6111677</v>
      </c>
      <c r="H1433" s="422">
        <f t="shared" si="67"/>
        <v>6112</v>
      </c>
      <c r="I1433" s="258">
        <f t="shared" si="68"/>
        <v>918</v>
      </c>
    </row>
    <row r="1434" spans="1:9" hidden="1" x14ac:dyDescent="0.2">
      <c r="A1434" s="418" t="str">
        <f t="shared" si="66"/>
        <v>9192018</v>
      </c>
      <c r="B1434" s="419" t="s">
        <v>865</v>
      </c>
      <c r="C1434" s="423" t="s">
        <v>1441</v>
      </c>
      <c r="D1434" s="419" t="s">
        <v>1098</v>
      </c>
      <c r="E1434" s="419" t="s">
        <v>866</v>
      </c>
      <c r="F1434" s="317">
        <v>2018</v>
      </c>
      <c r="G1434" s="421">
        <v>4726207</v>
      </c>
      <c r="H1434" s="422">
        <f t="shared" si="67"/>
        <v>4726</v>
      </c>
      <c r="I1434" s="258">
        <f t="shared" si="68"/>
        <v>919</v>
      </c>
    </row>
    <row r="1435" spans="1:9" hidden="1" x14ac:dyDescent="0.2">
      <c r="A1435" s="418" t="str">
        <f t="shared" si="66"/>
        <v>9202018</v>
      </c>
      <c r="B1435" s="419" t="s">
        <v>865</v>
      </c>
      <c r="C1435" s="423" t="s">
        <v>1442</v>
      </c>
      <c r="D1435" s="419" t="s">
        <v>1099</v>
      </c>
      <c r="E1435" s="419" t="s">
        <v>866</v>
      </c>
      <c r="F1435" s="317">
        <v>2018</v>
      </c>
      <c r="G1435" s="421">
        <v>28022348</v>
      </c>
      <c r="H1435" s="422">
        <f t="shared" si="67"/>
        <v>28022</v>
      </c>
      <c r="I1435" s="258">
        <f t="shared" si="68"/>
        <v>920</v>
      </c>
    </row>
    <row r="1436" spans="1:9" hidden="1" x14ac:dyDescent="0.2">
      <c r="A1436" s="418" t="str">
        <f t="shared" si="66"/>
        <v>9212018</v>
      </c>
      <c r="B1436" s="419" t="s">
        <v>865</v>
      </c>
      <c r="C1436" s="423" t="s">
        <v>1443</v>
      </c>
      <c r="D1436" s="419" t="s">
        <v>1100</v>
      </c>
      <c r="E1436" s="419" t="s">
        <v>866</v>
      </c>
      <c r="F1436" s="317">
        <v>2018</v>
      </c>
      <c r="G1436" s="421">
        <v>4837593</v>
      </c>
      <c r="H1436" s="422">
        <f t="shared" si="67"/>
        <v>4838</v>
      </c>
      <c r="I1436" s="258">
        <f t="shared" si="68"/>
        <v>921</v>
      </c>
    </row>
    <row r="1437" spans="1:9" hidden="1" x14ac:dyDescent="0.2">
      <c r="A1437" s="418" t="str">
        <f t="shared" si="66"/>
        <v>9222018</v>
      </c>
      <c r="B1437" s="419" t="s">
        <v>865</v>
      </c>
      <c r="C1437" s="423" t="s">
        <v>1444</v>
      </c>
      <c r="D1437" s="419" t="s">
        <v>1101</v>
      </c>
      <c r="E1437" s="419" t="s">
        <v>866</v>
      </c>
      <c r="F1437" s="317">
        <v>2018</v>
      </c>
      <c r="G1437" s="421">
        <v>49480426</v>
      </c>
      <c r="H1437" s="422">
        <f t="shared" si="67"/>
        <v>49480</v>
      </c>
      <c r="I1437" s="258">
        <f t="shared" si="68"/>
        <v>922</v>
      </c>
    </row>
    <row r="1438" spans="1:9" hidden="1" x14ac:dyDescent="0.2">
      <c r="A1438" s="418" t="str">
        <f t="shared" si="66"/>
        <v>9232018</v>
      </c>
      <c r="B1438" s="419" t="s">
        <v>865</v>
      </c>
      <c r="C1438" s="423" t="s">
        <v>1445</v>
      </c>
      <c r="D1438" s="419" t="s">
        <v>1102</v>
      </c>
      <c r="E1438" s="419" t="s">
        <v>866</v>
      </c>
      <c r="F1438" s="317">
        <v>2018</v>
      </c>
      <c r="G1438" s="421">
        <v>983993</v>
      </c>
      <c r="H1438" s="422">
        <f t="shared" si="67"/>
        <v>984</v>
      </c>
      <c r="I1438" s="258">
        <f t="shared" si="68"/>
        <v>923</v>
      </c>
    </row>
    <row r="1439" spans="1:9" hidden="1" x14ac:dyDescent="0.2">
      <c r="A1439" s="418" t="str">
        <f t="shared" si="66"/>
        <v>9242018</v>
      </c>
      <c r="B1439" s="419" t="s">
        <v>865</v>
      </c>
      <c r="C1439" s="423" t="s">
        <v>1446</v>
      </c>
      <c r="D1439" s="419" t="s">
        <v>1103</v>
      </c>
      <c r="E1439" s="419" t="s">
        <v>866</v>
      </c>
      <c r="F1439" s="317">
        <v>2018</v>
      </c>
      <c r="G1439" s="421">
        <v>158981319</v>
      </c>
      <c r="H1439" s="422">
        <f t="shared" si="67"/>
        <v>158981</v>
      </c>
      <c r="I1439" s="258">
        <f t="shared" si="68"/>
        <v>924</v>
      </c>
    </row>
    <row r="1440" spans="1:9" hidden="1" x14ac:dyDescent="0.2">
      <c r="A1440" s="418" t="str">
        <f t="shared" si="66"/>
        <v>9252018</v>
      </c>
      <c r="B1440" s="419" t="s">
        <v>865</v>
      </c>
      <c r="C1440" s="423" t="s">
        <v>1447</v>
      </c>
      <c r="D1440" s="419" t="s">
        <v>1104</v>
      </c>
      <c r="E1440" s="419" t="s">
        <v>866</v>
      </c>
      <c r="F1440" s="317">
        <v>2018</v>
      </c>
      <c r="G1440" s="421">
        <v>67331856</v>
      </c>
      <c r="H1440" s="422">
        <f t="shared" si="67"/>
        <v>67332</v>
      </c>
      <c r="I1440" s="258">
        <f t="shared" si="68"/>
        <v>925</v>
      </c>
    </row>
    <row r="1441" spans="1:9" hidden="1" x14ac:dyDescent="0.2">
      <c r="A1441" s="418" t="str">
        <f t="shared" si="66"/>
        <v>9262018</v>
      </c>
      <c r="B1441" s="419" t="s">
        <v>865</v>
      </c>
      <c r="C1441" s="423" t="s">
        <v>1448</v>
      </c>
      <c r="D1441" s="419" t="s">
        <v>1105</v>
      </c>
      <c r="E1441" s="419" t="s">
        <v>866</v>
      </c>
      <c r="F1441" s="317">
        <v>2018</v>
      </c>
      <c r="G1441" s="421">
        <v>24087115</v>
      </c>
      <c r="H1441" s="422">
        <f t="shared" si="67"/>
        <v>24087</v>
      </c>
      <c r="I1441" s="258">
        <f t="shared" si="68"/>
        <v>926</v>
      </c>
    </row>
    <row r="1442" spans="1:9" hidden="1" x14ac:dyDescent="0.2">
      <c r="A1442" s="418" t="str">
        <f t="shared" si="66"/>
        <v>9272018</v>
      </c>
      <c r="B1442" s="419" t="s">
        <v>865</v>
      </c>
      <c r="C1442" s="423" t="s">
        <v>1449</v>
      </c>
      <c r="D1442" s="419" t="s">
        <v>1106</v>
      </c>
      <c r="E1442" s="419" t="s">
        <v>866</v>
      </c>
      <c r="F1442" s="317">
        <v>2018</v>
      </c>
      <c r="G1442" s="421">
        <v>109662750</v>
      </c>
      <c r="H1442" s="422">
        <f t="shared" si="67"/>
        <v>109663</v>
      </c>
      <c r="I1442" s="258">
        <f t="shared" si="68"/>
        <v>927</v>
      </c>
    </row>
    <row r="1443" spans="1:9" hidden="1" x14ac:dyDescent="0.2">
      <c r="A1443" s="418" t="str">
        <f t="shared" si="66"/>
        <v>9282018</v>
      </c>
      <c r="B1443" s="419" t="s">
        <v>865</v>
      </c>
      <c r="C1443" s="423" t="s">
        <v>1450</v>
      </c>
      <c r="D1443" s="419" t="s">
        <v>1107</v>
      </c>
      <c r="E1443" s="419" t="s">
        <v>866</v>
      </c>
      <c r="F1443" s="317">
        <v>2018</v>
      </c>
      <c r="G1443" s="421">
        <v>276322509</v>
      </c>
      <c r="H1443" s="422">
        <f t="shared" si="67"/>
        <v>276323</v>
      </c>
      <c r="I1443" s="258">
        <f t="shared" si="68"/>
        <v>928</v>
      </c>
    </row>
    <row r="1444" spans="1:9" hidden="1" x14ac:dyDescent="0.2">
      <c r="A1444" s="418" t="str">
        <f t="shared" si="66"/>
        <v>9292018</v>
      </c>
      <c r="B1444" s="419" t="s">
        <v>865</v>
      </c>
      <c r="C1444" s="423" t="s">
        <v>1451</v>
      </c>
      <c r="D1444" s="419" t="s">
        <v>1108</v>
      </c>
      <c r="E1444" s="419" t="s">
        <v>866</v>
      </c>
      <c r="F1444" s="317">
        <v>2018</v>
      </c>
      <c r="G1444" s="421">
        <v>1430479</v>
      </c>
      <c r="H1444" s="422">
        <f t="shared" si="67"/>
        <v>1430</v>
      </c>
      <c r="I1444" s="258">
        <f t="shared" si="68"/>
        <v>929</v>
      </c>
    </row>
    <row r="1445" spans="1:9" hidden="1" x14ac:dyDescent="0.2">
      <c r="A1445" s="418" t="str">
        <f t="shared" si="66"/>
        <v>9322018</v>
      </c>
      <c r="B1445" s="419" t="s">
        <v>865</v>
      </c>
      <c r="C1445" s="423" t="s">
        <v>1452</v>
      </c>
      <c r="D1445" s="419" t="s">
        <v>1109</v>
      </c>
      <c r="E1445" s="419" t="s">
        <v>866</v>
      </c>
      <c r="F1445" s="317">
        <v>2018</v>
      </c>
      <c r="G1445" s="421">
        <v>10192836</v>
      </c>
      <c r="H1445" s="422">
        <f t="shared" si="67"/>
        <v>10193</v>
      </c>
      <c r="I1445" s="258">
        <f t="shared" si="68"/>
        <v>932</v>
      </c>
    </row>
    <row r="1446" spans="1:9" hidden="1" x14ac:dyDescent="0.2">
      <c r="A1446" s="418" t="str">
        <f t="shared" si="66"/>
        <v>9332018</v>
      </c>
      <c r="B1446" s="419" t="s">
        <v>865</v>
      </c>
      <c r="C1446" s="423" t="s">
        <v>1453</v>
      </c>
      <c r="D1446" s="419" t="s">
        <v>1110</v>
      </c>
      <c r="E1446" s="419" t="s">
        <v>866</v>
      </c>
      <c r="F1446" s="317">
        <v>2018</v>
      </c>
      <c r="G1446" s="421">
        <v>4388185</v>
      </c>
      <c r="H1446" s="422">
        <f t="shared" si="67"/>
        <v>4388</v>
      </c>
      <c r="I1446" s="258">
        <f t="shared" si="68"/>
        <v>933</v>
      </c>
    </row>
    <row r="1447" spans="1:9" hidden="1" x14ac:dyDescent="0.2">
      <c r="A1447" s="418" t="str">
        <f t="shared" si="66"/>
        <v>9342018</v>
      </c>
      <c r="B1447" s="419" t="s">
        <v>865</v>
      </c>
      <c r="C1447" s="423" t="s">
        <v>1454</v>
      </c>
      <c r="D1447" s="419" t="s">
        <v>1111</v>
      </c>
      <c r="E1447" s="419" t="s">
        <v>866</v>
      </c>
      <c r="F1447" s="317">
        <v>2018</v>
      </c>
      <c r="G1447" s="421">
        <v>32778585</v>
      </c>
      <c r="H1447" s="422">
        <f t="shared" si="67"/>
        <v>32779</v>
      </c>
      <c r="I1447" s="258">
        <f t="shared" si="68"/>
        <v>934</v>
      </c>
    </row>
    <row r="1448" spans="1:9" hidden="1" x14ac:dyDescent="0.2">
      <c r="A1448" s="418" t="str">
        <f t="shared" si="66"/>
        <v>9352018</v>
      </c>
      <c r="B1448" s="419" t="s">
        <v>865</v>
      </c>
      <c r="C1448" s="423" t="s">
        <v>1455</v>
      </c>
      <c r="D1448" s="419" t="s">
        <v>1112</v>
      </c>
      <c r="E1448" s="419" t="s">
        <v>866</v>
      </c>
      <c r="F1448" s="317">
        <v>2018</v>
      </c>
      <c r="G1448" s="421">
        <v>4893190</v>
      </c>
      <c r="H1448" s="422">
        <f t="shared" si="67"/>
        <v>4893</v>
      </c>
      <c r="I1448" s="258">
        <f t="shared" si="68"/>
        <v>935</v>
      </c>
    </row>
    <row r="1449" spans="1:9" hidden="1" x14ac:dyDescent="0.2">
      <c r="A1449" s="418" t="str">
        <f t="shared" si="66"/>
        <v>9362018</v>
      </c>
      <c r="B1449" s="419" t="s">
        <v>865</v>
      </c>
      <c r="C1449" s="423" t="s">
        <v>1456</v>
      </c>
      <c r="D1449" s="419" t="s">
        <v>1113</v>
      </c>
      <c r="E1449" s="419" t="s">
        <v>866</v>
      </c>
      <c r="F1449" s="317">
        <v>2018</v>
      </c>
      <c r="G1449" s="421">
        <v>76320478</v>
      </c>
      <c r="H1449" s="422">
        <f t="shared" si="67"/>
        <v>76320</v>
      </c>
      <c r="I1449" s="258">
        <f t="shared" si="68"/>
        <v>936</v>
      </c>
    </row>
    <row r="1450" spans="1:9" hidden="1" x14ac:dyDescent="0.2">
      <c r="A1450" s="418" t="str">
        <f t="shared" si="66"/>
        <v>9372018</v>
      </c>
      <c r="B1450" s="419" t="s">
        <v>865</v>
      </c>
      <c r="C1450" s="423" t="s">
        <v>1457</v>
      </c>
      <c r="D1450" s="419" t="s">
        <v>1114</v>
      </c>
      <c r="E1450" s="419" t="s">
        <v>866</v>
      </c>
      <c r="F1450" s="317">
        <v>2018</v>
      </c>
      <c r="G1450" s="421">
        <v>23883115</v>
      </c>
      <c r="H1450" s="422">
        <f t="shared" si="67"/>
        <v>23883</v>
      </c>
      <c r="I1450" s="258">
        <f t="shared" si="68"/>
        <v>937</v>
      </c>
    </row>
    <row r="1451" spans="1:9" hidden="1" x14ac:dyDescent="0.2">
      <c r="A1451" s="418" t="str">
        <f t="shared" si="66"/>
        <v>9392018</v>
      </c>
      <c r="B1451" s="419" t="s">
        <v>865</v>
      </c>
      <c r="C1451" s="423" t="s">
        <v>1458</v>
      </c>
      <c r="D1451" s="419" t="s">
        <v>1115</v>
      </c>
      <c r="E1451" s="419" t="s">
        <v>866</v>
      </c>
      <c r="F1451" s="317">
        <v>2018</v>
      </c>
      <c r="G1451" s="421">
        <v>37547</v>
      </c>
      <c r="H1451" s="422">
        <f t="shared" si="67"/>
        <v>38</v>
      </c>
      <c r="I1451" s="258">
        <f t="shared" si="68"/>
        <v>939</v>
      </c>
    </row>
    <row r="1452" spans="1:9" hidden="1" x14ac:dyDescent="0.2">
      <c r="A1452" s="418" t="str">
        <f t="shared" si="66"/>
        <v>9402018</v>
      </c>
      <c r="B1452" s="419" t="s">
        <v>865</v>
      </c>
      <c r="C1452" s="423" t="s">
        <v>1459</v>
      </c>
      <c r="D1452" s="419" t="s">
        <v>1116</v>
      </c>
      <c r="E1452" s="419" t="s">
        <v>866</v>
      </c>
      <c r="F1452" s="317">
        <v>2018</v>
      </c>
      <c r="G1452" s="421">
        <v>8285537</v>
      </c>
      <c r="H1452" s="422">
        <f t="shared" si="67"/>
        <v>8286</v>
      </c>
      <c r="I1452" s="258">
        <f t="shared" si="68"/>
        <v>940</v>
      </c>
    </row>
    <row r="1453" spans="1:9" hidden="1" x14ac:dyDescent="0.2">
      <c r="A1453" s="418" t="str">
        <f t="shared" si="66"/>
        <v>9412018</v>
      </c>
      <c r="B1453" s="419" t="s">
        <v>865</v>
      </c>
      <c r="C1453" s="423" t="s">
        <v>1460</v>
      </c>
      <c r="D1453" s="419" t="s">
        <v>1117</v>
      </c>
      <c r="E1453" s="419" t="s">
        <v>866</v>
      </c>
      <c r="F1453" s="317">
        <v>2018</v>
      </c>
      <c r="G1453" s="421">
        <v>111258098</v>
      </c>
      <c r="H1453" s="422">
        <f t="shared" si="67"/>
        <v>111258</v>
      </c>
      <c r="I1453" s="258">
        <f t="shared" si="68"/>
        <v>941</v>
      </c>
    </row>
    <row r="1454" spans="1:9" hidden="1" x14ac:dyDescent="0.2">
      <c r="A1454" s="418" t="str">
        <f t="shared" si="66"/>
        <v>9422018</v>
      </c>
      <c r="B1454" s="419" t="s">
        <v>865</v>
      </c>
      <c r="C1454" s="423" t="s">
        <v>1461</v>
      </c>
      <c r="D1454" s="419" t="s">
        <v>1118</v>
      </c>
      <c r="E1454" s="419" t="s">
        <v>866</v>
      </c>
      <c r="F1454" s="317">
        <v>2018</v>
      </c>
      <c r="G1454" s="421">
        <v>96063528</v>
      </c>
      <c r="H1454" s="422">
        <f t="shared" si="67"/>
        <v>96064</v>
      </c>
      <c r="I1454" s="258">
        <f t="shared" si="68"/>
        <v>942</v>
      </c>
    </row>
    <row r="1455" spans="1:9" hidden="1" x14ac:dyDescent="0.2">
      <c r="A1455" s="418" t="str">
        <f t="shared" si="66"/>
        <v>9432018</v>
      </c>
      <c r="B1455" s="419" t="s">
        <v>865</v>
      </c>
      <c r="C1455" s="423" t="s">
        <v>1462</v>
      </c>
      <c r="D1455" s="419" t="s">
        <v>1119</v>
      </c>
      <c r="E1455" s="419" t="s">
        <v>866</v>
      </c>
      <c r="F1455" s="317">
        <v>2018</v>
      </c>
      <c r="G1455" s="421">
        <v>46413804</v>
      </c>
      <c r="H1455" s="422">
        <f t="shared" si="67"/>
        <v>46414</v>
      </c>
      <c r="I1455" s="258">
        <f t="shared" si="68"/>
        <v>943</v>
      </c>
    </row>
    <row r="1456" spans="1:9" hidden="1" x14ac:dyDescent="0.2">
      <c r="A1456" s="418" t="str">
        <f t="shared" si="66"/>
        <v>9442018</v>
      </c>
      <c r="B1456" s="419" t="s">
        <v>865</v>
      </c>
      <c r="C1456" s="423" t="s">
        <v>1463</v>
      </c>
      <c r="D1456" s="419" t="s">
        <v>1120</v>
      </c>
      <c r="E1456" s="419" t="s">
        <v>866</v>
      </c>
      <c r="F1456" s="317">
        <v>2018</v>
      </c>
      <c r="G1456" s="421">
        <v>43395956</v>
      </c>
      <c r="H1456" s="422">
        <f t="shared" si="67"/>
        <v>43396</v>
      </c>
      <c r="I1456" s="258">
        <f t="shared" si="68"/>
        <v>944</v>
      </c>
    </row>
    <row r="1457" spans="1:9" hidden="1" x14ac:dyDescent="0.2">
      <c r="A1457" s="418" t="str">
        <f t="shared" si="66"/>
        <v>9452018</v>
      </c>
      <c r="B1457" s="419" t="s">
        <v>865</v>
      </c>
      <c r="C1457" s="423" t="s">
        <v>1464</v>
      </c>
      <c r="D1457" s="419" t="s">
        <v>1121</v>
      </c>
      <c r="E1457" s="419" t="s">
        <v>866</v>
      </c>
      <c r="F1457" s="317">
        <v>2018</v>
      </c>
      <c r="G1457" s="421">
        <v>15790905</v>
      </c>
      <c r="H1457" s="422">
        <f t="shared" si="67"/>
        <v>15791</v>
      </c>
      <c r="I1457" s="258">
        <f t="shared" si="68"/>
        <v>945</v>
      </c>
    </row>
    <row r="1458" spans="1:9" hidden="1" x14ac:dyDescent="0.2">
      <c r="A1458" s="418" t="str">
        <f t="shared" si="66"/>
        <v>9462018</v>
      </c>
      <c r="B1458" s="419" t="s">
        <v>865</v>
      </c>
      <c r="C1458" s="423" t="s">
        <v>1465</v>
      </c>
      <c r="D1458" s="419" t="s">
        <v>1122</v>
      </c>
      <c r="E1458" s="419" t="s">
        <v>866</v>
      </c>
      <c r="F1458" s="317">
        <v>2018</v>
      </c>
      <c r="G1458" s="421">
        <v>17947923</v>
      </c>
      <c r="H1458" s="422">
        <f t="shared" si="67"/>
        <v>17948</v>
      </c>
      <c r="I1458" s="258">
        <f t="shared" si="68"/>
        <v>946</v>
      </c>
    </row>
    <row r="1459" spans="1:9" hidden="1" x14ac:dyDescent="0.2">
      <c r="A1459" s="418" t="str">
        <f t="shared" si="66"/>
        <v>9472018</v>
      </c>
      <c r="B1459" s="419" t="s">
        <v>865</v>
      </c>
      <c r="C1459" s="423" t="s">
        <v>1466</v>
      </c>
      <c r="D1459" s="419" t="s">
        <v>1123</v>
      </c>
      <c r="E1459" s="419" t="s">
        <v>866</v>
      </c>
      <c r="F1459" s="317">
        <v>2018</v>
      </c>
      <c r="G1459" s="421">
        <v>15576372</v>
      </c>
      <c r="H1459" s="422">
        <f t="shared" si="67"/>
        <v>15576</v>
      </c>
      <c r="I1459" s="258">
        <f t="shared" si="68"/>
        <v>947</v>
      </c>
    </row>
    <row r="1460" spans="1:9" hidden="1" x14ac:dyDescent="0.2">
      <c r="A1460" s="418" t="str">
        <f t="shared" si="66"/>
        <v>9482018</v>
      </c>
      <c r="B1460" s="419" t="s">
        <v>865</v>
      </c>
      <c r="C1460" s="423" t="s">
        <v>1467</v>
      </c>
      <c r="D1460" s="419" t="s">
        <v>1124</v>
      </c>
      <c r="E1460" s="419" t="s">
        <v>866</v>
      </c>
      <c r="F1460" s="317">
        <v>2018</v>
      </c>
      <c r="G1460" s="421">
        <v>10089840</v>
      </c>
      <c r="H1460" s="422">
        <f t="shared" si="67"/>
        <v>10090</v>
      </c>
      <c r="I1460" s="258">
        <f t="shared" si="68"/>
        <v>948</v>
      </c>
    </row>
    <row r="1461" spans="1:9" hidden="1" x14ac:dyDescent="0.2">
      <c r="A1461" s="418" t="str">
        <f t="shared" si="66"/>
        <v>9492018</v>
      </c>
      <c r="B1461" s="419" t="s">
        <v>865</v>
      </c>
      <c r="C1461" s="423" t="s">
        <v>1468</v>
      </c>
      <c r="D1461" s="419" t="s">
        <v>1125</v>
      </c>
      <c r="E1461" s="419" t="s">
        <v>866</v>
      </c>
      <c r="F1461" s="317">
        <v>2018</v>
      </c>
      <c r="G1461" s="421">
        <v>5562965</v>
      </c>
      <c r="H1461" s="422">
        <f t="shared" si="67"/>
        <v>5563</v>
      </c>
      <c r="I1461" s="258">
        <f t="shared" si="68"/>
        <v>949</v>
      </c>
    </row>
    <row r="1462" spans="1:9" hidden="1" x14ac:dyDescent="0.2">
      <c r="A1462" s="418" t="str">
        <f t="shared" si="66"/>
        <v>9512018</v>
      </c>
      <c r="B1462" s="419" t="s">
        <v>865</v>
      </c>
      <c r="C1462" s="423" t="s">
        <v>1469</v>
      </c>
      <c r="D1462" s="419" t="s">
        <v>1126</v>
      </c>
      <c r="E1462" s="419" t="s">
        <v>866</v>
      </c>
      <c r="F1462" s="317">
        <v>2018</v>
      </c>
      <c r="G1462" s="421">
        <v>1059039397</v>
      </c>
      <c r="H1462" s="422">
        <f t="shared" si="67"/>
        <v>1059039</v>
      </c>
      <c r="I1462" s="258">
        <f t="shared" si="68"/>
        <v>951</v>
      </c>
    </row>
    <row r="1463" spans="1:9" hidden="1" x14ac:dyDescent="0.2">
      <c r="A1463" s="418" t="str">
        <f t="shared" si="66"/>
        <v>9522018</v>
      </c>
      <c r="B1463" s="419" t="s">
        <v>865</v>
      </c>
      <c r="C1463" s="423" t="s">
        <v>1470</v>
      </c>
      <c r="D1463" s="419" t="s">
        <v>1127</v>
      </c>
      <c r="E1463" s="419" t="s">
        <v>866</v>
      </c>
      <c r="F1463" s="317">
        <v>2018</v>
      </c>
      <c r="G1463" s="421">
        <v>58018053</v>
      </c>
      <c r="H1463" s="422">
        <f t="shared" si="67"/>
        <v>58018</v>
      </c>
      <c r="I1463" s="258">
        <f t="shared" si="68"/>
        <v>952</v>
      </c>
    </row>
    <row r="1464" spans="1:9" hidden="1" x14ac:dyDescent="0.2">
      <c r="A1464" s="418" t="str">
        <f t="shared" si="66"/>
        <v>9532018</v>
      </c>
      <c r="B1464" s="419" t="s">
        <v>865</v>
      </c>
      <c r="C1464" s="423" t="s">
        <v>1471</v>
      </c>
      <c r="D1464" s="419" t="s">
        <v>1128</v>
      </c>
      <c r="E1464" s="419" t="s">
        <v>866</v>
      </c>
      <c r="F1464" s="317">
        <v>2018</v>
      </c>
      <c r="G1464" s="421">
        <v>5557822550</v>
      </c>
      <c r="H1464" s="422">
        <f t="shared" si="67"/>
        <v>5557823</v>
      </c>
      <c r="I1464" s="258">
        <f t="shared" si="68"/>
        <v>953</v>
      </c>
    </row>
    <row r="1465" spans="1:9" hidden="1" x14ac:dyDescent="0.2">
      <c r="A1465" s="418" t="str">
        <f t="shared" si="66"/>
        <v>9542018</v>
      </c>
      <c r="B1465" s="419" t="s">
        <v>865</v>
      </c>
      <c r="C1465" s="423" t="s">
        <v>1472</v>
      </c>
      <c r="D1465" s="419" t="s">
        <v>1129</v>
      </c>
      <c r="E1465" s="419" t="s">
        <v>866</v>
      </c>
      <c r="F1465" s="317">
        <v>2018</v>
      </c>
      <c r="G1465" s="421">
        <v>49825942</v>
      </c>
      <c r="H1465" s="422">
        <f t="shared" si="67"/>
        <v>49826</v>
      </c>
      <c r="I1465" s="258">
        <f t="shared" si="68"/>
        <v>954</v>
      </c>
    </row>
    <row r="1466" spans="1:9" hidden="1" x14ac:dyDescent="0.2">
      <c r="A1466" s="418" t="str">
        <f t="shared" si="66"/>
        <v>9552018</v>
      </c>
      <c r="B1466" s="419" t="s">
        <v>865</v>
      </c>
      <c r="C1466" s="423" t="s">
        <v>1473</v>
      </c>
      <c r="D1466" s="419" t="s">
        <v>1130</v>
      </c>
      <c r="E1466" s="419" t="s">
        <v>866</v>
      </c>
      <c r="F1466" s="317">
        <v>2018</v>
      </c>
      <c r="G1466" s="421">
        <v>885974265</v>
      </c>
      <c r="H1466" s="422">
        <f t="shared" si="67"/>
        <v>885974</v>
      </c>
      <c r="I1466" s="258">
        <f t="shared" si="68"/>
        <v>955</v>
      </c>
    </row>
    <row r="1467" spans="1:9" hidden="1" x14ac:dyDescent="0.2">
      <c r="A1467" s="418" t="str">
        <f t="shared" si="66"/>
        <v>9562018</v>
      </c>
      <c r="B1467" s="419" t="s">
        <v>865</v>
      </c>
      <c r="C1467" s="423" t="s">
        <v>1474</v>
      </c>
      <c r="D1467" s="419" t="s">
        <v>1131</v>
      </c>
      <c r="E1467" s="419" t="s">
        <v>866</v>
      </c>
      <c r="F1467" s="317">
        <v>2018</v>
      </c>
      <c r="G1467" s="421">
        <v>454869466</v>
      </c>
      <c r="H1467" s="422">
        <f t="shared" si="67"/>
        <v>454869</v>
      </c>
      <c r="I1467" s="258">
        <f t="shared" si="68"/>
        <v>956</v>
      </c>
    </row>
    <row r="1468" spans="1:9" hidden="1" x14ac:dyDescent="0.2">
      <c r="A1468" s="418" t="str">
        <f t="shared" si="66"/>
        <v>9572018</v>
      </c>
      <c r="B1468" s="419" t="s">
        <v>865</v>
      </c>
      <c r="C1468" s="423" t="s">
        <v>1475</v>
      </c>
      <c r="D1468" s="419" t="s">
        <v>1132</v>
      </c>
      <c r="E1468" s="419" t="s">
        <v>866</v>
      </c>
      <c r="F1468" s="317">
        <v>2018</v>
      </c>
      <c r="G1468" s="421">
        <v>1010338488</v>
      </c>
      <c r="H1468" s="422">
        <f t="shared" si="67"/>
        <v>1010338</v>
      </c>
      <c r="I1468" s="258">
        <f t="shared" si="68"/>
        <v>957</v>
      </c>
    </row>
    <row r="1469" spans="1:9" hidden="1" x14ac:dyDescent="0.2">
      <c r="A1469" s="418" t="str">
        <f t="shared" si="66"/>
        <v>9582018</v>
      </c>
      <c r="B1469" s="419" t="s">
        <v>865</v>
      </c>
      <c r="C1469" s="423" t="s">
        <v>1476</v>
      </c>
      <c r="D1469" s="419" t="s">
        <v>1133</v>
      </c>
      <c r="E1469" s="419" t="s">
        <v>866</v>
      </c>
      <c r="F1469" s="317">
        <v>2018</v>
      </c>
      <c r="G1469" s="421">
        <v>63452947</v>
      </c>
      <c r="H1469" s="422">
        <f t="shared" si="67"/>
        <v>63453</v>
      </c>
      <c r="I1469" s="258">
        <f t="shared" si="68"/>
        <v>958</v>
      </c>
    </row>
    <row r="1470" spans="1:9" hidden="1" x14ac:dyDescent="0.2">
      <c r="A1470" s="418" t="str">
        <f t="shared" si="66"/>
        <v>9592018</v>
      </c>
      <c r="B1470" s="419" t="s">
        <v>865</v>
      </c>
      <c r="C1470" s="423" t="s">
        <v>1477</v>
      </c>
      <c r="D1470" s="419" t="s">
        <v>1134</v>
      </c>
      <c r="E1470" s="419" t="s">
        <v>866</v>
      </c>
      <c r="F1470" s="317">
        <v>2018</v>
      </c>
      <c r="G1470" s="421">
        <v>51801161</v>
      </c>
      <c r="H1470" s="422">
        <f t="shared" si="67"/>
        <v>51801</v>
      </c>
      <c r="I1470" s="258">
        <f t="shared" si="68"/>
        <v>959</v>
      </c>
    </row>
    <row r="1471" spans="1:9" hidden="1" x14ac:dyDescent="0.2">
      <c r="A1471" s="418" t="str">
        <f t="shared" si="66"/>
        <v>9602018</v>
      </c>
      <c r="B1471" s="419" t="s">
        <v>865</v>
      </c>
      <c r="C1471" s="423" t="s">
        <v>1478</v>
      </c>
      <c r="D1471" s="419" t="s">
        <v>1135</v>
      </c>
      <c r="E1471" s="419" t="s">
        <v>866</v>
      </c>
      <c r="F1471" s="317">
        <v>2018</v>
      </c>
      <c r="G1471" s="421">
        <v>208480824</v>
      </c>
      <c r="H1471" s="422">
        <f t="shared" si="67"/>
        <v>208481</v>
      </c>
      <c r="I1471" s="258">
        <f t="shared" si="68"/>
        <v>960</v>
      </c>
    </row>
    <row r="1472" spans="1:9" hidden="1" x14ac:dyDescent="0.2">
      <c r="A1472" s="418" t="str">
        <f t="shared" si="66"/>
        <v>9612018</v>
      </c>
      <c r="B1472" s="419" t="s">
        <v>865</v>
      </c>
      <c r="C1472" s="423" t="s">
        <v>1479</v>
      </c>
      <c r="D1472" s="419" t="s">
        <v>1136</v>
      </c>
      <c r="E1472" s="419" t="s">
        <v>866</v>
      </c>
      <c r="F1472" s="317">
        <v>2018</v>
      </c>
      <c r="G1472" s="421">
        <v>456448666</v>
      </c>
      <c r="H1472" s="422">
        <f t="shared" si="67"/>
        <v>456449</v>
      </c>
      <c r="I1472" s="258">
        <f t="shared" si="68"/>
        <v>961</v>
      </c>
    </row>
    <row r="1473" spans="1:9" hidden="1" x14ac:dyDescent="0.2">
      <c r="A1473" s="418" t="str">
        <f t="shared" si="66"/>
        <v>9622018</v>
      </c>
      <c r="B1473" s="419" t="s">
        <v>865</v>
      </c>
      <c r="C1473" s="423" t="s">
        <v>1480</v>
      </c>
      <c r="D1473" s="419" t="s">
        <v>1137</v>
      </c>
      <c r="E1473" s="419" t="s">
        <v>866</v>
      </c>
      <c r="F1473" s="317">
        <v>2018</v>
      </c>
      <c r="G1473" s="421">
        <v>106116803</v>
      </c>
      <c r="H1473" s="422">
        <f t="shared" si="67"/>
        <v>106117</v>
      </c>
      <c r="I1473" s="258">
        <f t="shared" si="68"/>
        <v>962</v>
      </c>
    </row>
    <row r="1474" spans="1:9" hidden="1" x14ac:dyDescent="0.2">
      <c r="A1474" s="418" t="str">
        <f t="shared" ref="A1474:A1534" si="69">+VALUE(C1474)&amp;F1474</f>
        <v>9632018</v>
      </c>
      <c r="B1474" s="419" t="s">
        <v>865</v>
      </c>
      <c r="C1474" s="423" t="s">
        <v>1481</v>
      </c>
      <c r="D1474" s="419" t="s">
        <v>1138</v>
      </c>
      <c r="E1474" s="419" t="s">
        <v>866</v>
      </c>
      <c r="F1474" s="317">
        <v>2018</v>
      </c>
      <c r="G1474" s="421">
        <v>68869650</v>
      </c>
      <c r="H1474" s="422">
        <f t="shared" si="67"/>
        <v>68870</v>
      </c>
      <c r="I1474" s="258">
        <f t="shared" si="68"/>
        <v>963</v>
      </c>
    </row>
    <row r="1475" spans="1:9" hidden="1" x14ac:dyDescent="0.2">
      <c r="A1475" s="418" t="str">
        <f t="shared" si="69"/>
        <v>9642018</v>
      </c>
      <c r="B1475" s="419" t="s">
        <v>865</v>
      </c>
      <c r="C1475" s="423" t="s">
        <v>1482</v>
      </c>
      <c r="D1475" s="419" t="s">
        <v>1139</v>
      </c>
      <c r="E1475" s="419" t="s">
        <v>866</v>
      </c>
      <c r="F1475" s="317">
        <v>2018</v>
      </c>
      <c r="G1475" s="421">
        <v>12771212</v>
      </c>
      <c r="H1475" s="422">
        <f t="shared" ref="H1475:H1533" si="70">+IF(E1475="PAY",ROUND(G1475/1000,0),G1475)</f>
        <v>12771</v>
      </c>
      <c r="I1475" s="258">
        <f t="shared" ref="I1475:I1533" si="71">+VALUE(C1475)</f>
        <v>964</v>
      </c>
    </row>
    <row r="1476" spans="1:9" hidden="1" x14ac:dyDescent="0.2">
      <c r="A1476" s="418" t="str">
        <f t="shared" si="69"/>
        <v>9652018</v>
      </c>
      <c r="B1476" s="419" t="s">
        <v>865</v>
      </c>
      <c r="C1476" s="423" t="s">
        <v>1483</v>
      </c>
      <c r="D1476" s="419" t="s">
        <v>1140</v>
      </c>
      <c r="E1476" s="419" t="s">
        <v>866</v>
      </c>
      <c r="F1476" s="317">
        <v>2018</v>
      </c>
      <c r="G1476" s="421">
        <v>305616835</v>
      </c>
      <c r="H1476" s="422">
        <f t="shared" si="70"/>
        <v>305617</v>
      </c>
      <c r="I1476" s="258">
        <f t="shared" si="71"/>
        <v>965</v>
      </c>
    </row>
    <row r="1477" spans="1:9" hidden="1" x14ac:dyDescent="0.2">
      <c r="A1477" s="418" t="str">
        <f t="shared" si="69"/>
        <v>9662018</v>
      </c>
      <c r="B1477" s="419" t="s">
        <v>865</v>
      </c>
      <c r="C1477" s="423" t="s">
        <v>1484</v>
      </c>
      <c r="D1477" s="419" t="s">
        <v>1141</v>
      </c>
      <c r="E1477" s="419" t="s">
        <v>866</v>
      </c>
      <c r="F1477" s="317">
        <v>2018</v>
      </c>
      <c r="G1477" s="421">
        <v>7467722</v>
      </c>
      <c r="H1477" s="422">
        <f t="shared" si="70"/>
        <v>7468</v>
      </c>
      <c r="I1477" s="258">
        <f t="shared" si="71"/>
        <v>966</v>
      </c>
    </row>
    <row r="1478" spans="1:9" hidden="1" x14ac:dyDescent="0.2">
      <c r="A1478" s="418" t="str">
        <f t="shared" si="69"/>
        <v>9672018</v>
      </c>
      <c r="B1478" s="419" t="s">
        <v>865</v>
      </c>
      <c r="C1478" s="423" t="s">
        <v>1485</v>
      </c>
      <c r="D1478" s="419" t="s">
        <v>1142</v>
      </c>
      <c r="E1478" s="419" t="s">
        <v>866</v>
      </c>
      <c r="F1478" s="317">
        <v>2018</v>
      </c>
      <c r="G1478" s="421">
        <v>15923857</v>
      </c>
      <c r="H1478" s="422">
        <f t="shared" si="70"/>
        <v>15924</v>
      </c>
      <c r="I1478" s="258">
        <f t="shared" si="71"/>
        <v>967</v>
      </c>
    </row>
    <row r="1479" spans="1:9" hidden="1" x14ac:dyDescent="0.2">
      <c r="A1479" s="418" t="str">
        <f t="shared" si="69"/>
        <v>9682018</v>
      </c>
      <c r="B1479" s="419" t="s">
        <v>865</v>
      </c>
      <c r="C1479" s="423" t="s">
        <v>1486</v>
      </c>
      <c r="D1479" s="419" t="s">
        <v>1143</v>
      </c>
      <c r="E1479" s="419" t="s">
        <v>866</v>
      </c>
      <c r="F1479" s="317">
        <v>2018</v>
      </c>
      <c r="G1479" s="421">
        <v>12942292</v>
      </c>
      <c r="H1479" s="422">
        <f t="shared" si="70"/>
        <v>12942</v>
      </c>
      <c r="I1479" s="258">
        <f t="shared" si="71"/>
        <v>968</v>
      </c>
    </row>
    <row r="1480" spans="1:9" hidden="1" x14ac:dyDescent="0.2">
      <c r="A1480" s="418" t="str">
        <f t="shared" si="69"/>
        <v>9692018</v>
      </c>
      <c r="B1480" s="419" t="s">
        <v>865</v>
      </c>
      <c r="C1480" s="423" t="s">
        <v>1487</v>
      </c>
      <c r="D1480" s="419" t="s">
        <v>1144</v>
      </c>
      <c r="E1480" s="419" t="s">
        <v>866</v>
      </c>
      <c r="F1480" s="317">
        <v>2018</v>
      </c>
      <c r="G1480" s="421">
        <v>16937168</v>
      </c>
      <c r="H1480" s="422">
        <f t="shared" si="70"/>
        <v>16937</v>
      </c>
      <c r="I1480" s="258">
        <f t="shared" si="71"/>
        <v>969</v>
      </c>
    </row>
    <row r="1481" spans="1:9" hidden="1" x14ac:dyDescent="0.2">
      <c r="A1481" s="418" t="str">
        <f t="shared" si="69"/>
        <v>9712018</v>
      </c>
      <c r="B1481" s="419" t="s">
        <v>865</v>
      </c>
      <c r="C1481" s="423" t="s">
        <v>1488</v>
      </c>
      <c r="D1481" s="419" t="s">
        <v>1145</v>
      </c>
      <c r="E1481" s="419" t="s">
        <v>866</v>
      </c>
      <c r="F1481" s="317">
        <v>2018</v>
      </c>
      <c r="G1481" s="421">
        <v>178543737</v>
      </c>
      <c r="H1481" s="422">
        <f t="shared" si="70"/>
        <v>178544</v>
      </c>
      <c r="I1481" s="258">
        <f t="shared" si="71"/>
        <v>971</v>
      </c>
    </row>
    <row r="1482" spans="1:9" hidden="1" x14ac:dyDescent="0.2">
      <c r="A1482" s="418" t="str">
        <f t="shared" si="69"/>
        <v>9732018</v>
      </c>
      <c r="B1482" s="419" t="s">
        <v>865</v>
      </c>
      <c r="C1482" s="423" t="s">
        <v>1489</v>
      </c>
      <c r="D1482" s="419" t="s">
        <v>1146</v>
      </c>
      <c r="E1482" s="419" t="s">
        <v>866</v>
      </c>
      <c r="F1482" s="317">
        <v>2018</v>
      </c>
      <c r="G1482" s="421">
        <v>60561814</v>
      </c>
      <c r="H1482" s="422">
        <f t="shared" si="70"/>
        <v>60562</v>
      </c>
      <c r="I1482" s="258">
        <f t="shared" si="71"/>
        <v>973</v>
      </c>
    </row>
    <row r="1483" spans="1:9" hidden="1" x14ac:dyDescent="0.2">
      <c r="A1483" s="418" t="str">
        <f t="shared" si="69"/>
        <v>9742018</v>
      </c>
      <c r="B1483" s="419" t="s">
        <v>865</v>
      </c>
      <c r="C1483" s="423" t="s">
        <v>1490</v>
      </c>
      <c r="D1483" s="419" t="s">
        <v>1147</v>
      </c>
      <c r="E1483" s="419" t="s">
        <v>866</v>
      </c>
      <c r="F1483" s="317">
        <v>2018</v>
      </c>
      <c r="G1483" s="421">
        <v>47496404</v>
      </c>
      <c r="H1483" s="422">
        <f t="shared" si="70"/>
        <v>47496</v>
      </c>
      <c r="I1483" s="258">
        <f t="shared" si="71"/>
        <v>974</v>
      </c>
    </row>
    <row r="1484" spans="1:9" hidden="1" x14ac:dyDescent="0.2">
      <c r="A1484" s="418" t="str">
        <f t="shared" si="69"/>
        <v>9752018</v>
      </c>
      <c r="B1484" s="419" t="s">
        <v>865</v>
      </c>
      <c r="C1484" s="423" t="s">
        <v>1491</v>
      </c>
      <c r="D1484" s="419" t="s">
        <v>1148</v>
      </c>
      <c r="E1484" s="419" t="s">
        <v>866</v>
      </c>
      <c r="F1484" s="317">
        <v>2018</v>
      </c>
      <c r="G1484" s="421">
        <v>317436876</v>
      </c>
      <c r="H1484" s="422">
        <f t="shared" si="70"/>
        <v>317437</v>
      </c>
      <c r="I1484" s="258">
        <f t="shared" si="71"/>
        <v>975</v>
      </c>
    </row>
    <row r="1485" spans="1:9" hidden="1" x14ac:dyDescent="0.2">
      <c r="A1485" s="418" t="str">
        <f t="shared" si="69"/>
        <v>9762018</v>
      </c>
      <c r="B1485" s="419" t="s">
        <v>865</v>
      </c>
      <c r="C1485" s="423" t="s">
        <v>1492</v>
      </c>
      <c r="D1485" s="419" t="s">
        <v>1149</v>
      </c>
      <c r="E1485" s="419" t="s">
        <v>866</v>
      </c>
      <c r="F1485" s="317">
        <v>2018</v>
      </c>
      <c r="G1485" s="421">
        <v>66070669</v>
      </c>
      <c r="H1485" s="422">
        <f t="shared" si="70"/>
        <v>66071</v>
      </c>
      <c r="I1485" s="258">
        <f t="shared" si="71"/>
        <v>976</v>
      </c>
    </row>
    <row r="1486" spans="1:9" hidden="1" x14ac:dyDescent="0.2">
      <c r="A1486" s="418" t="str">
        <f t="shared" si="69"/>
        <v>9772018</v>
      </c>
      <c r="B1486" s="419" t="s">
        <v>865</v>
      </c>
      <c r="C1486" s="423" t="s">
        <v>1493</v>
      </c>
      <c r="D1486" s="419" t="s">
        <v>1150</v>
      </c>
      <c r="E1486" s="419" t="s">
        <v>866</v>
      </c>
      <c r="F1486" s="317">
        <v>2018</v>
      </c>
      <c r="G1486" s="421">
        <v>59029768</v>
      </c>
      <c r="H1486" s="422">
        <f t="shared" si="70"/>
        <v>59030</v>
      </c>
      <c r="I1486" s="258">
        <f t="shared" si="71"/>
        <v>977</v>
      </c>
    </row>
    <row r="1487" spans="1:9" hidden="1" x14ac:dyDescent="0.2">
      <c r="A1487" s="418" t="str">
        <f t="shared" si="69"/>
        <v>9782018</v>
      </c>
      <c r="B1487" s="419" t="s">
        <v>865</v>
      </c>
      <c r="C1487" s="423" t="s">
        <v>1494</v>
      </c>
      <c r="D1487" s="419" t="s">
        <v>1151</v>
      </c>
      <c r="E1487" s="419" t="s">
        <v>866</v>
      </c>
      <c r="F1487" s="317">
        <v>2018</v>
      </c>
      <c r="G1487" s="421">
        <v>4488757</v>
      </c>
      <c r="H1487" s="422">
        <f t="shared" si="70"/>
        <v>4489</v>
      </c>
      <c r="I1487" s="258">
        <f t="shared" si="71"/>
        <v>978</v>
      </c>
    </row>
    <row r="1488" spans="1:9" hidden="1" x14ac:dyDescent="0.2">
      <c r="A1488" s="418" t="str">
        <f t="shared" si="69"/>
        <v>9792018</v>
      </c>
      <c r="B1488" s="419" t="s">
        <v>865</v>
      </c>
      <c r="C1488" s="423" t="s">
        <v>1495</v>
      </c>
      <c r="D1488" s="419" t="s">
        <v>1152</v>
      </c>
      <c r="E1488" s="419" t="s">
        <v>866</v>
      </c>
      <c r="F1488" s="317">
        <v>2018</v>
      </c>
      <c r="G1488" s="421">
        <v>28006653</v>
      </c>
      <c r="H1488" s="422">
        <f t="shared" si="70"/>
        <v>28007</v>
      </c>
      <c r="I1488" s="258">
        <f t="shared" si="71"/>
        <v>979</v>
      </c>
    </row>
    <row r="1489" spans="1:9" hidden="1" x14ac:dyDescent="0.2">
      <c r="A1489" s="418" t="str">
        <f t="shared" si="69"/>
        <v>9802018</v>
      </c>
      <c r="B1489" s="419" t="s">
        <v>865</v>
      </c>
      <c r="C1489" s="423" t="s">
        <v>1496</v>
      </c>
      <c r="D1489" s="419" t="s">
        <v>1153</v>
      </c>
      <c r="E1489" s="419" t="s">
        <v>866</v>
      </c>
      <c r="F1489" s="317">
        <v>2018</v>
      </c>
      <c r="G1489" s="421">
        <v>23059641</v>
      </c>
      <c r="H1489" s="422">
        <f t="shared" si="70"/>
        <v>23060</v>
      </c>
      <c r="I1489" s="258">
        <f t="shared" si="71"/>
        <v>980</v>
      </c>
    </row>
    <row r="1490" spans="1:9" hidden="1" x14ac:dyDescent="0.2">
      <c r="A1490" s="418" t="str">
        <f t="shared" si="69"/>
        <v>9812018</v>
      </c>
      <c r="B1490" s="419" t="s">
        <v>865</v>
      </c>
      <c r="C1490" s="423" t="s">
        <v>1497</v>
      </c>
      <c r="D1490" s="419" t="s">
        <v>1154</v>
      </c>
      <c r="E1490" s="419" t="s">
        <v>866</v>
      </c>
      <c r="F1490" s="317">
        <v>2018</v>
      </c>
      <c r="G1490" s="421">
        <v>40670490</v>
      </c>
      <c r="H1490" s="422">
        <f t="shared" si="70"/>
        <v>40670</v>
      </c>
      <c r="I1490" s="258">
        <f t="shared" si="71"/>
        <v>981</v>
      </c>
    </row>
    <row r="1491" spans="1:9" hidden="1" x14ac:dyDescent="0.2">
      <c r="A1491" s="418" t="str">
        <f t="shared" si="69"/>
        <v>9832018</v>
      </c>
      <c r="B1491" s="419" t="s">
        <v>865</v>
      </c>
      <c r="C1491" s="423" t="s">
        <v>1498</v>
      </c>
      <c r="D1491" s="419" t="s">
        <v>1155</v>
      </c>
      <c r="E1491" s="419" t="s">
        <v>866</v>
      </c>
      <c r="F1491" s="317">
        <v>2018</v>
      </c>
      <c r="G1491" s="421">
        <v>2634993</v>
      </c>
      <c r="H1491" s="422">
        <f t="shared" si="70"/>
        <v>2635</v>
      </c>
      <c r="I1491" s="258">
        <f t="shared" si="71"/>
        <v>983</v>
      </c>
    </row>
    <row r="1492" spans="1:9" hidden="1" x14ac:dyDescent="0.2">
      <c r="A1492" s="418" t="str">
        <f t="shared" si="69"/>
        <v>9842018</v>
      </c>
      <c r="B1492" s="419" t="s">
        <v>865</v>
      </c>
      <c r="C1492" s="423" t="s">
        <v>1499</v>
      </c>
      <c r="D1492" s="419" t="s">
        <v>1156</v>
      </c>
      <c r="E1492" s="419" t="s">
        <v>866</v>
      </c>
      <c r="F1492" s="317">
        <v>2018</v>
      </c>
      <c r="G1492" s="421">
        <v>294782848</v>
      </c>
      <c r="H1492" s="422">
        <f t="shared" si="70"/>
        <v>294783</v>
      </c>
      <c r="I1492" s="258">
        <f t="shared" si="71"/>
        <v>984</v>
      </c>
    </row>
    <row r="1493" spans="1:9" hidden="1" x14ac:dyDescent="0.2">
      <c r="A1493" s="418" t="str">
        <f t="shared" si="69"/>
        <v>9852018</v>
      </c>
      <c r="B1493" s="419" t="s">
        <v>865</v>
      </c>
      <c r="C1493" s="423" t="s">
        <v>1500</v>
      </c>
      <c r="D1493" s="419" t="s">
        <v>1157</v>
      </c>
      <c r="E1493" s="419" t="s">
        <v>866</v>
      </c>
      <c r="F1493" s="317">
        <v>2018</v>
      </c>
      <c r="G1493" s="421">
        <v>12270043</v>
      </c>
      <c r="H1493" s="422">
        <f t="shared" si="70"/>
        <v>12270</v>
      </c>
      <c r="I1493" s="258">
        <f t="shared" si="71"/>
        <v>985</v>
      </c>
    </row>
    <row r="1494" spans="1:9" hidden="1" x14ac:dyDescent="0.2">
      <c r="A1494" s="418" t="str">
        <f t="shared" si="69"/>
        <v>9862018</v>
      </c>
      <c r="B1494" s="419" t="s">
        <v>865</v>
      </c>
      <c r="C1494" s="423" t="s">
        <v>1501</v>
      </c>
      <c r="D1494" s="419" t="s">
        <v>1158</v>
      </c>
      <c r="E1494" s="419" t="s">
        <v>866</v>
      </c>
      <c r="F1494" s="317">
        <v>2018</v>
      </c>
      <c r="G1494" s="421">
        <v>17818119</v>
      </c>
      <c r="H1494" s="422">
        <f t="shared" si="70"/>
        <v>17818</v>
      </c>
      <c r="I1494" s="258">
        <f t="shared" si="71"/>
        <v>986</v>
      </c>
    </row>
    <row r="1495" spans="1:9" hidden="1" x14ac:dyDescent="0.2">
      <c r="A1495" s="418" t="str">
        <f t="shared" si="69"/>
        <v>9882018</v>
      </c>
      <c r="B1495" s="419" t="s">
        <v>865</v>
      </c>
      <c r="C1495" s="423" t="s">
        <v>1502</v>
      </c>
      <c r="D1495" s="419" t="s">
        <v>1159</v>
      </c>
      <c r="E1495" s="419" t="s">
        <v>866</v>
      </c>
      <c r="F1495" s="317">
        <v>2018</v>
      </c>
      <c r="G1495" s="421">
        <v>1342846576</v>
      </c>
      <c r="H1495" s="422">
        <f t="shared" si="70"/>
        <v>1342847</v>
      </c>
      <c r="I1495" s="258">
        <f t="shared" si="71"/>
        <v>988</v>
      </c>
    </row>
    <row r="1496" spans="1:9" hidden="1" x14ac:dyDescent="0.2">
      <c r="A1496" s="418" t="str">
        <f t="shared" si="69"/>
        <v>9912018</v>
      </c>
      <c r="B1496" s="419" t="s">
        <v>865</v>
      </c>
      <c r="C1496" s="423" t="s">
        <v>1503</v>
      </c>
      <c r="D1496" s="419" t="s">
        <v>1160</v>
      </c>
      <c r="E1496" s="419" t="s">
        <v>866</v>
      </c>
      <c r="F1496" s="317">
        <v>2018</v>
      </c>
      <c r="G1496" s="421">
        <v>1298613</v>
      </c>
      <c r="H1496" s="422">
        <f t="shared" si="70"/>
        <v>1299</v>
      </c>
      <c r="I1496" s="258">
        <f t="shared" si="71"/>
        <v>991</v>
      </c>
    </row>
    <row r="1497" spans="1:9" hidden="1" x14ac:dyDescent="0.2">
      <c r="A1497" s="418" t="str">
        <f t="shared" si="69"/>
        <v>9922018</v>
      </c>
      <c r="B1497" s="419" t="s">
        <v>865</v>
      </c>
      <c r="C1497" s="423" t="s">
        <v>1504</v>
      </c>
      <c r="D1497" s="419" t="s">
        <v>1161</v>
      </c>
      <c r="E1497" s="419" t="s">
        <v>866</v>
      </c>
      <c r="F1497" s="317">
        <v>2018</v>
      </c>
      <c r="G1497" s="421">
        <v>3080860</v>
      </c>
      <c r="H1497" s="422">
        <f t="shared" si="70"/>
        <v>3081</v>
      </c>
      <c r="I1497" s="258">
        <f t="shared" si="71"/>
        <v>992</v>
      </c>
    </row>
    <row r="1498" spans="1:9" hidden="1" x14ac:dyDescent="0.2">
      <c r="A1498" s="418" t="str">
        <f t="shared" si="69"/>
        <v>9952018</v>
      </c>
      <c r="B1498" s="419" t="s">
        <v>865</v>
      </c>
      <c r="C1498" s="423" t="s">
        <v>1505</v>
      </c>
      <c r="D1498" s="419" t="s">
        <v>1162</v>
      </c>
      <c r="E1498" s="419" t="s">
        <v>866</v>
      </c>
      <c r="F1498" s="317">
        <v>2018</v>
      </c>
      <c r="G1498" s="421">
        <v>42415920</v>
      </c>
      <c r="H1498" s="422">
        <f t="shared" si="70"/>
        <v>42416</v>
      </c>
      <c r="I1498" s="258">
        <f t="shared" si="71"/>
        <v>995</v>
      </c>
    </row>
    <row r="1499" spans="1:9" hidden="1" x14ac:dyDescent="0.2">
      <c r="A1499" s="418" t="str">
        <f t="shared" si="69"/>
        <v>9972018</v>
      </c>
      <c r="B1499" s="419" t="s">
        <v>865</v>
      </c>
      <c r="C1499" s="423" t="s">
        <v>1506</v>
      </c>
      <c r="D1499" s="419" t="s">
        <v>1163</v>
      </c>
      <c r="E1499" s="419" t="s">
        <v>866</v>
      </c>
      <c r="F1499" s="317">
        <v>2018</v>
      </c>
      <c r="G1499" s="421">
        <v>9910033</v>
      </c>
      <c r="H1499" s="422">
        <f t="shared" si="70"/>
        <v>9910</v>
      </c>
      <c r="I1499" s="258">
        <f t="shared" si="71"/>
        <v>997</v>
      </c>
    </row>
    <row r="1500" spans="1:9" hidden="1" x14ac:dyDescent="0.2">
      <c r="A1500" s="418" t="str">
        <f t="shared" si="69"/>
        <v>9992018</v>
      </c>
      <c r="B1500" s="419" t="s">
        <v>865</v>
      </c>
      <c r="C1500" s="423" t="s">
        <v>1507</v>
      </c>
      <c r="D1500" s="419" t="s">
        <v>1164</v>
      </c>
      <c r="E1500" s="419" t="s">
        <v>866</v>
      </c>
      <c r="F1500" s="317">
        <v>2018</v>
      </c>
      <c r="G1500" s="421">
        <v>1594734</v>
      </c>
      <c r="H1500" s="422">
        <f t="shared" si="70"/>
        <v>1595</v>
      </c>
      <c r="I1500" s="258">
        <f t="shared" si="71"/>
        <v>999</v>
      </c>
    </row>
    <row r="1501" spans="1:9" hidden="1" x14ac:dyDescent="0.2">
      <c r="A1501" s="418" t="str">
        <f t="shared" si="69"/>
        <v>21042018</v>
      </c>
      <c r="B1501" s="419" t="s">
        <v>865</v>
      </c>
      <c r="C1501" s="423" t="s">
        <v>1508</v>
      </c>
      <c r="D1501" s="419" t="s">
        <v>1540</v>
      </c>
      <c r="E1501" s="419" t="s">
        <v>866</v>
      </c>
      <c r="F1501" s="317">
        <v>2018</v>
      </c>
      <c r="G1501" s="421">
        <v>4585937</v>
      </c>
      <c r="H1501" s="422">
        <f t="shared" si="70"/>
        <v>4586</v>
      </c>
      <c r="I1501" s="258">
        <f t="shared" si="71"/>
        <v>2104</v>
      </c>
    </row>
    <row r="1502" spans="1:9" hidden="1" x14ac:dyDescent="0.2">
      <c r="A1502" s="418" t="str">
        <f t="shared" si="69"/>
        <v>21072018</v>
      </c>
      <c r="B1502" s="419" t="s">
        <v>865</v>
      </c>
      <c r="C1502" s="423" t="s">
        <v>1509</v>
      </c>
      <c r="D1502" s="419" t="s">
        <v>1541</v>
      </c>
      <c r="E1502" s="419" t="s">
        <v>866</v>
      </c>
      <c r="F1502" s="317">
        <v>2018</v>
      </c>
      <c r="G1502" s="421">
        <v>507467</v>
      </c>
      <c r="H1502" s="422">
        <f t="shared" si="70"/>
        <v>507</v>
      </c>
      <c r="I1502" s="258">
        <f t="shared" si="71"/>
        <v>2107</v>
      </c>
    </row>
    <row r="1503" spans="1:9" hidden="1" x14ac:dyDescent="0.2">
      <c r="A1503" s="418" t="str">
        <f t="shared" si="69"/>
        <v>21612018</v>
      </c>
      <c r="B1503" s="419" t="s">
        <v>865</v>
      </c>
      <c r="C1503" s="423" t="s">
        <v>1534</v>
      </c>
      <c r="D1503" s="419" t="s">
        <v>1560</v>
      </c>
      <c r="E1503" s="419" t="s">
        <v>866</v>
      </c>
      <c r="F1503" s="317">
        <v>2018</v>
      </c>
      <c r="G1503" s="421">
        <v>43007</v>
      </c>
      <c r="H1503" s="422">
        <f t="shared" si="70"/>
        <v>43</v>
      </c>
      <c r="I1503" s="258">
        <f t="shared" si="71"/>
        <v>2161</v>
      </c>
    </row>
    <row r="1504" spans="1:9" hidden="1" x14ac:dyDescent="0.2">
      <c r="A1504" s="418" t="str">
        <f t="shared" si="69"/>
        <v>22212018</v>
      </c>
      <c r="B1504" s="419" t="s">
        <v>865</v>
      </c>
      <c r="C1504" s="423" t="s">
        <v>1510</v>
      </c>
      <c r="D1504" s="419" t="s">
        <v>1542</v>
      </c>
      <c r="E1504" s="419" t="s">
        <v>866</v>
      </c>
      <c r="F1504" s="317">
        <v>2018</v>
      </c>
      <c r="G1504" s="421">
        <v>542879</v>
      </c>
      <c r="H1504" s="422">
        <f t="shared" si="70"/>
        <v>543</v>
      </c>
      <c r="I1504" s="258">
        <f t="shared" si="71"/>
        <v>2221</v>
      </c>
    </row>
    <row r="1505" spans="1:9" hidden="1" x14ac:dyDescent="0.2">
      <c r="A1505" s="418" t="str">
        <f t="shared" si="69"/>
        <v>22222018</v>
      </c>
      <c r="B1505" s="419" t="s">
        <v>865</v>
      </c>
      <c r="C1505" s="423" t="s">
        <v>1511</v>
      </c>
      <c r="D1505" s="419" t="s">
        <v>1543</v>
      </c>
      <c r="E1505" s="419" t="s">
        <v>866</v>
      </c>
      <c r="F1505" s="317">
        <v>2018</v>
      </c>
      <c r="G1505" s="421">
        <v>1208207</v>
      </c>
      <c r="H1505" s="422">
        <f t="shared" si="70"/>
        <v>1208</v>
      </c>
      <c r="I1505" s="258">
        <f t="shared" si="71"/>
        <v>2222</v>
      </c>
    </row>
    <row r="1506" spans="1:9" hidden="1" x14ac:dyDescent="0.2">
      <c r="A1506" s="418" t="str">
        <f t="shared" si="69"/>
        <v>22812018</v>
      </c>
      <c r="B1506" s="419" t="s">
        <v>865</v>
      </c>
      <c r="C1506" s="423" t="s">
        <v>1512</v>
      </c>
      <c r="D1506" s="419" t="s">
        <v>1544</v>
      </c>
      <c r="E1506" s="419" t="s">
        <v>866</v>
      </c>
      <c r="F1506" s="317">
        <v>2018</v>
      </c>
      <c r="G1506" s="421">
        <v>199134</v>
      </c>
      <c r="H1506" s="422">
        <f t="shared" si="70"/>
        <v>199</v>
      </c>
      <c r="I1506" s="258">
        <f t="shared" si="71"/>
        <v>2281</v>
      </c>
    </row>
    <row r="1507" spans="1:9" hidden="1" x14ac:dyDescent="0.2">
      <c r="A1507" s="418" t="str">
        <f t="shared" si="69"/>
        <v>24032018</v>
      </c>
      <c r="B1507" s="419" t="s">
        <v>865</v>
      </c>
      <c r="C1507" s="423" t="s">
        <v>1513</v>
      </c>
      <c r="D1507" s="419" t="s">
        <v>1545</v>
      </c>
      <c r="E1507" s="419" t="s">
        <v>866</v>
      </c>
      <c r="F1507" s="317">
        <v>2018</v>
      </c>
      <c r="G1507" s="421">
        <v>1020</v>
      </c>
      <c r="H1507" s="422">
        <f t="shared" si="70"/>
        <v>1</v>
      </c>
      <c r="I1507" s="258">
        <f t="shared" si="71"/>
        <v>2403</v>
      </c>
    </row>
    <row r="1508" spans="1:9" hidden="1" x14ac:dyDescent="0.2">
      <c r="A1508" s="418" t="str">
        <f t="shared" si="69"/>
        <v>24512018</v>
      </c>
      <c r="B1508" s="419" t="s">
        <v>865</v>
      </c>
      <c r="C1508" s="423" t="s">
        <v>1530</v>
      </c>
      <c r="D1508" s="419" t="s">
        <v>1558</v>
      </c>
      <c r="E1508" s="419" t="s">
        <v>866</v>
      </c>
      <c r="F1508" s="317">
        <v>2018</v>
      </c>
      <c r="G1508" s="421">
        <v>11028</v>
      </c>
      <c r="H1508" s="422">
        <f t="shared" si="70"/>
        <v>11</v>
      </c>
      <c r="I1508" s="258">
        <f t="shared" si="71"/>
        <v>2451</v>
      </c>
    </row>
    <row r="1509" spans="1:9" hidden="1" x14ac:dyDescent="0.2">
      <c r="A1509" s="418" t="str">
        <f t="shared" si="69"/>
        <v>24722018</v>
      </c>
      <c r="B1509" s="419" t="s">
        <v>865</v>
      </c>
      <c r="C1509" s="423" t="s">
        <v>1514</v>
      </c>
      <c r="D1509" s="419" t="s">
        <v>1546</v>
      </c>
      <c r="E1509" s="419" t="s">
        <v>866</v>
      </c>
      <c r="F1509" s="317">
        <v>2018</v>
      </c>
      <c r="G1509" s="421">
        <v>1383711</v>
      </c>
      <c r="H1509" s="422">
        <f t="shared" si="70"/>
        <v>1384</v>
      </c>
      <c r="I1509" s="258">
        <f t="shared" si="71"/>
        <v>2472</v>
      </c>
    </row>
    <row r="1510" spans="1:9" hidden="1" x14ac:dyDescent="0.2">
      <c r="A1510" s="418" t="str">
        <f t="shared" si="69"/>
        <v>24752018</v>
      </c>
      <c r="B1510" s="419" t="s">
        <v>865</v>
      </c>
      <c r="C1510" s="423" t="s">
        <v>1515</v>
      </c>
      <c r="D1510" s="419" t="s">
        <v>1547</v>
      </c>
      <c r="E1510" s="419" t="s">
        <v>866</v>
      </c>
      <c r="F1510" s="317">
        <v>2018</v>
      </c>
      <c r="G1510" s="421">
        <v>11397</v>
      </c>
      <c r="H1510" s="422">
        <f t="shared" si="70"/>
        <v>11</v>
      </c>
      <c r="I1510" s="258">
        <f t="shared" si="71"/>
        <v>2475</v>
      </c>
    </row>
    <row r="1511" spans="1:9" hidden="1" x14ac:dyDescent="0.2">
      <c r="A1511" s="418" t="str">
        <f t="shared" si="69"/>
        <v>25632018</v>
      </c>
      <c r="B1511" s="419" t="s">
        <v>865</v>
      </c>
      <c r="C1511" s="423" t="s">
        <v>1516</v>
      </c>
      <c r="D1511" s="419" t="s">
        <v>1548</v>
      </c>
      <c r="E1511" s="419" t="s">
        <v>866</v>
      </c>
      <c r="F1511" s="317">
        <v>2018</v>
      </c>
      <c r="G1511" s="421">
        <v>868646</v>
      </c>
      <c r="H1511" s="422">
        <f t="shared" si="70"/>
        <v>869</v>
      </c>
      <c r="I1511" s="258">
        <f t="shared" si="71"/>
        <v>2563</v>
      </c>
    </row>
    <row r="1512" spans="1:9" hidden="1" x14ac:dyDescent="0.2">
      <c r="A1512" s="418" t="str">
        <f t="shared" si="69"/>
        <v>26092018</v>
      </c>
      <c r="B1512" s="419" t="s">
        <v>865</v>
      </c>
      <c r="C1512" s="423" t="s">
        <v>1517</v>
      </c>
      <c r="D1512" s="419" t="s">
        <v>1549</v>
      </c>
      <c r="E1512" s="419" t="s">
        <v>866</v>
      </c>
      <c r="F1512" s="317">
        <v>2018</v>
      </c>
      <c r="G1512" s="421">
        <v>134773</v>
      </c>
      <c r="H1512" s="422">
        <f t="shared" si="70"/>
        <v>135</v>
      </c>
      <c r="I1512" s="258">
        <f t="shared" si="71"/>
        <v>2609</v>
      </c>
    </row>
    <row r="1513" spans="1:9" hidden="1" x14ac:dyDescent="0.2">
      <c r="A1513" s="418" t="str">
        <f t="shared" si="69"/>
        <v>26512018</v>
      </c>
      <c r="B1513" s="419" t="s">
        <v>865</v>
      </c>
      <c r="C1513" s="423" t="s">
        <v>1518</v>
      </c>
      <c r="D1513" s="419" t="s">
        <v>1550</v>
      </c>
      <c r="E1513" s="419" t="s">
        <v>866</v>
      </c>
      <c r="F1513" s="317">
        <v>2018</v>
      </c>
      <c r="G1513" s="421">
        <v>175982</v>
      </c>
      <c r="H1513" s="422">
        <f t="shared" si="70"/>
        <v>176</v>
      </c>
      <c r="I1513" s="258">
        <f t="shared" si="71"/>
        <v>2651</v>
      </c>
    </row>
    <row r="1514" spans="1:9" hidden="1" x14ac:dyDescent="0.2">
      <c r="A1514" s="418" t="str">
        <f t="shared" si="69"/>
        <v>26612018</v>
      </c>
      <c r="B1514" s="419" t="s">
        <v>865</v>
      </c>
      <c r="C1514" s="423" t="s">
        <v>1519</v>
      </c>
      <c r="D1514" s="419" t="s">
        <v>1551</v>
      </c>
      <c r="E1514" s="419" t="s">
        <v>866</v>
      </c>
      <c r="F1514" s="317">
        <v>2018</v>
      </c>
      <c r="G1514" s="421">
        <v>2488887</v>
      </c>
      <c r="H1514" s="422">
        <f t="shared" si="70"/>
        <v>2489</v>
      </c>
      <c r="I1514" s="258">
        <f t="shared" si="71"/>
        <v>2661</v>
      </c>
    </row>
    <row r="1515" spans="1:9" hidden="1" x14ac:dyDescent="0.2">
      <c r="A1515" s="418" t="str">
        <f t="shared" si="69"/>
        <v>28132018</v>
      </c>
      <c r="B1515" s="419" t="s">
        <v>865</v>
      </c>
      <c r="C1515" s="423" t="s">
        <v>1520</v>
      </c>
      <c r="D1515" s="419" t="s">
        <v>1552</v>
      </c>
      <c r="E1515" s="419" t="s">
        <v>866</v>
      </c>
      <c r="F1515" s="317">
        <v>2018</v>
      </c>
      <c r="G1515" s="421">
        <v>3594506</v>
      </c>
      <c r="H1515" s="422">
        <f t="shared" si="70"/>
        <v>3595</v>
      </c>
      <c r="I1515" s="258">
        <f t="shared" si="71"/>
        <v>2813</v>
      </c>
    </row>
    <row r="1516" spans="1:9" hidden="1" x14ac:dyDescent="0.2">
      <c r="A1516" s="418" t="str">
        <f t="shared" si="69"/>
        <v>29142018</v>
      </c>
      <c r="B1516" s="419" t="s">
        <v>865</v>
      </c>
      <c r="C1516" s="423" t="s">
        <v>1531</v>
      </c>
      <c r="D1516" s="419" t="s">
        <v>1559</v>
      </c>
      <c r="E1516" s="419" t="s">
        <v>866</v>
      </c>
      <c r="F1516" s="317">
        <v>2018</v>
      </c>
      <c r="G1516" s="421">
        <v>2756</v>
      </c>
      <c r="H1516" s="422">
        <f t="shared" si="70"/>
        <v>3</v>
      </c>
      <c r="I1516" s="258">
        <f t="shared" si="71"/>
        <v>2914</v>
      </c>
    </row>
    <row r="1517" spans="1:9" hidden="1" x14ac:dyDescent="0.2">
      <c r="A1517" s="418" t="str">
        <f t="shared" si="69"/>
        <v>29212018</v>
      </c>
      <c r="B1517" s="419" t="s">
        <v>865</v>
      </c>
      <c r="C1517" s="423" t="s">
        <v>1521</v>
      </c>
      <c r="D1517" s="419" t="s">
        <v>1553</v>
      </c>
      <c r="E1517" s="419" t="s">
        <v>866</v>
      </c>
      <c r="F1517" s="317">
        <v>2018</v>
      </c>
      <c r="G1517" s="421">
        <v>26695</v>
      </c>
      <c r="H1517" s="422">
        <f t="shared" si="70"/>
        <v>27</v>
      </c>
      <c r="I1517" s="258">
        <f t="shared" si="71"/>
        <v>2921</v>
      </c>
    </row>
    <row r="1518" spans="1:9" hidden="1" x14ac:dyDescent="0.2">
      <c r="A1518" s="418" t="str">
        <f t="shared" si="69"/>
        <v>29232018</v>
      </c>
      <c r="B1518" s="419" t="s">
        <v>865</v>
      </c>
      <c r="C1518" s="423" t="s">
        <v>1522</v>
      </c>
      <c r="D1518" s="419" t="s">
        <v>1554</v>
      </c>
      <c r="E1518" s="419" t="s">
        <v>866</v>
      </c>
      <c r="F1518" s="317">
        <v>2018</v>
      </c>
      <c r="G1518" s="421">
        <v>787700</v>
      </c>
      <c r="H1518" s="422">
        <f t="shared" si="70"/>
        <v>788</v>
      </c>
      <c r="I1518" s="258">
        <f t="shared" si="71"/>
        <v>2923</v>
      </c>
    </row>
    <row r="1519" spans="1:9" hidden="1" x14ac:dyDescent="0.2">
      <c r="A1519" s="418" t="str">
        <f t="shared" si="69"/>
        <v>29262018</v>
      </c>
      <c r="B1519" s="419" t="s">
        <v>865</v>
      </c>
      <c r="C1519" s="423" t="s">
        <v>1523</v>
      </c>
      <c r="D1519" s="419" t="s">
        <v>1555</v>
      </c>
      <c r="E1519" s="419" t="s">
        <v>866</v>
      </c>
      <c r="F1519" s="317">
        <v>2018</v>
      </c>
      <c r="G1519" s="421">
        <v>201516</v>
      </c>
      <c r="H1519" s="422">
        <f t="shared" si="70"/>
        <v>202</v>
      </c>
      <c r="I1519" s="258">
        <f t="shared" si="71"/>
        <v>2926</v>
      </c>
    </row>
    <row r="1520" spans="1:9" hidden="1" x14ac:dyDescent="0.2">
      <c r="A1520" s="418" t="str">
        <f t="shared" si="69"/>
        <v>29282018</v>
      </c>
      <c r="B1520" s="419" t="s">
        <v>865</v>
      </c>
      <c r="C1520" s="423" t="s">
        <v>1524</v>
      </c>
      <c r="D1520" s="419" t="s">
        <v>1556</v>
      </c>
      <c r="E1520" s="419" t="s">
        <v>866</v>
      </c>
      <c r="F1520" s="317">
        <v>2018</v>
      </c>
      <c r="G1520" s="421">
        <v>1004855</v>
      </c>
      <c r="H1520" s="422">
        <f t="shared" si="70"/>
        <v>1005</v>
      </c>
      <c r="I1520" s="258">
        <f t="shared" si="71"/>
        <v>2928</v>
      </c>
    </row>
    <row r="1521" spans="1:9" hidden="1" x14ac:dyDescent="0.2">
      <c r="A1521" s="418" t="str">
        <f t="shared" si="69"/>
        <v>29652018</v>
      </c>
      <c r="B1521" s="419" t="s">
        <v>865</v>
      </c>
      <c r="C1521" s="423" t="s">
        <v>1525</v>
      </c>
      <c r="D1521" s="419" t="s">
        <v>1557</v>
      </c>
      <c r="E1521" s="419" t="s">
        <v>866</v>
      </c>
      <c r="F1521" s="317">
        <v>2018</v>
      </c>
      <c r="G1521" s="421">
        <v>8609708</v>
      </c>
      <c r="H1521" s="422">
        <f t="shared" si="70"/>
        <v>8610</v>
      </c>
      <c r="I1521" s="258">
        <f t="shared" si="71"/>
        <v>2965</v>
      </c>
    </row>
    <row r="1522" spans="1:9" hidden="1" x14ac:dyDescent="0.2">
      <c r="A1522" s="418" t="str">
        <f t="shared" si="69"/>
        <v>47772018</v>
      </c>
      <c r="B1522" s="419" t="s">
        <v>865</v>
      </c>
      <c r="C1522" s="423" t="s">
        <v>935</v>
      </c>
      <c r="D1522" s="419" t="s">
        <v>1165</v>
      </c>
      <c r="E1522" s="419" t="s">
        <v>866</v>
      </c>
      <c r="F1522" s="317">
        <v>2018</v>
      </c>
      <c r="G1522" s="421">
        <v>44051</v>
      </c>
      <c r="H1522" s="422">
        <f t="shared" si="70"/>
        <v>44</v>
      </c>
      <c r="I1522" s="258">
        <f t="shared" si="71"/>
        <v>4777</v>
      </c>
    </row>
    <row r="1523" spans="1:9" hidden="1" x14ac:dyDescent="0.2">
      <c r="A1523" s="418" t="str">
        <f t="shared" si="69"/>
        <v>74052018</v>
      </c>
      <c r="B1523" s="419" t="s">
        <v>865</v>
      </c>
      <c r="C1523" s="423" t="s">
        <v>936</v>
      </c>
      <c r="D1523" s="419" t="s">
        <v>1166</v>
      </c>
      <c r="E1523" s="419" t="s">
        <v>866</v>
      </c>
      <c r="F1523" s="317">
        <v>2018</v>
      </c>
      <c r="G1523" s="421">
        <v>49771</v>
      </c>
      <c r="H1523" s="422">
        <f t="shared" si="70"/>
        <v>50</v>
      </c>
      <c r="I1523" s="258">
        <f t="shared" si="71"/>
        <v>7405</v>
      </c>
    </row>
    <row r="1524" spans="1:9" hidden="1" x14ac:dyDescent="0.2">
      <c r="A1524" s="418" t="str">
        <f t="shared" si="69"/>
        <v>74132018</v>
      </c>
      <c r="B1524" s="419" t="s">
        <v>865</v>
      </c>
      <c r="C1524" s="423" t="s">
        <v>937</v>
      </c>
      <c r="D1524" s="419" t="s">
        <v>1167</v>
      </c>
      <c r="E1524" s="419" t="s">
        <v>866</v>
      </c>
      <c r="F1524" s="317">
        <v>2018</v>
      </c>
      <c r="G1524" s="421">
        <v>109271</v>
      </c>
      <c r="H1524" s="422">
        <f t="shared" si="70"/>
        <v>109</v>
      </c>
      <c r="I1524" s="258">
        <f t="shared" si="71"/>
        <v>7413</v>
      </c>
    </row>
    <row r="1525" spans="1:9" hidden="1" x14ac:dyDescent="0.2">
      <c r="A1525" s="418" t="str">
        <f t="shared" si="69"/>
        <v>74212018</v>
      </c>
      <c r="B1525" s="419" t="s">
        <v>865</v>
      </c>
      <c r="C1525" s="423" t="s">
        <v>938</v>
      </c>
      <c r="D1525" s="419" t="s">
        <v>1168</v>
      </c>
      <c r="E1525" s="419" t="s">
        <v>866</v>
      </c>
      <c r="F1525" s="317">
        <v>2018</v>
      </c>
      <c r="G1525" s="421">
        <v>5043578</v>
      </c>
      <c r="H1525" s="422">
        <f t="shared" si="70"/>
        <v>5044</v>
      </c>
      <c r="I1525" s="258">
        <f t="shared" si="71"/>
        <v>7421</v>
      </c>
    </row>
    <row r="1526" spans="1:9" hidden="1" x14ac:dyDescent="0.2">
      <c r="A1526" s="418" t="str">
        <f t="shared" si="69"/>
        <v>74242018</v>
      </c>
      <c r="B1526" s="419" t="s">
        <v>865</v>
      </c>
      <c r="C1526" s="423" t="s">
        <v>939</v>
      </c>
      <c r="D1526" s="419" t="s">
        <v>1169</v>
      </c>
      <c r="E1526" s="419" t="s">
        <v>866</v>
      </c>
      <c r="F1526" s="317">
        <v>2018</v>
      </c>
      <c r="G1526" s="421">
        <v>13766631</v>
      </c>
      <c r="H1526" s="422">
        <f t="shared" si="70"/>
        <v>13767</v>
      </c>
      <c r="I1526" s="258">
        <f t="shared" si="71"/>
        <v>7424</v>
      </c>
    </row>
    <row r="1527" spans="1:9" hidden="1" x14ac:dyDescent="0.2">
      <c r="A1527" s="418" t="str">
        <f t="shared" si="69"/>
        <v>74282018</v>
      </c>
      <c r="B1527" s="419" t="s">
        <v>865</v>
      </c>
      <c r="C1527" s="423" t="s">
        <v>940</v>
      </c>
      <c r="D1527" s="419" t="s">
        <v>1170</v>
      </c>
      <c r="E1527" s="419" t="s">
        <v>866</v>
      </c>
      <c r="F1527" s="317">
        <v>2018</v>
      </c>
      <c r="G1527" s="421">
        <v>56828350</v>
      </c>
      <c r="H1527" s="422">
        <f t="shared" si="70"/>
        <v>56828</v>
      </c>
      <c r="I1527" s="258">
        <f t="shared" si="71"/>
        <v>7428</v>
      </c>
    </row>
    <row r="1528" spans="1:9" hidden="1" x14ac:dyDescent="0.2">
      <c r="A1528" s="418" t="str">
        <f t="shared" si="69"/>
        <v>74452018</v>
      </c>
      <c r="B1528" s="419" t="s">
        <v>865</v>
      </c>
      <c r="C1528" s="423" t="s">
        <v>942</v>
      </c>
      <c r="D1528" s="419" t="s">
        <v>1171</v>
      </c>
      <c r="E1528" s="419" t="s">
        <v>866</v>
      </c>
      <c r="F1528" s="317">
        <v>2018</v>
      </c>
      <c r="G1528" s="421">
        <v>49771</v>
      </c>
      <c r="H1528" s="422">
        <f t="shared" si="70"/>
        <v>50</v>
      </c>
      <c r="I1528" s="258">
        <f t="shared" si="71"/>
        <v>7445</v>
      </c>
    </row>
    <row r="1529" spans="1:9" hidden="1" x14ac:dyDescent="0.2">
      <c r="A1529" s="418" t="str">
        <f t="shared" si="69"/>
        <v>74532018</v>
      </c>
      <c r="B1529" s="419" t="s">
        <v>865</v>
      </c>
      <c r="C1529" s="423" t="s">
        <v>943</v>
      </c>
      <c r="D1529" s="419" t="s">
        <v>1172</v>
      </c>
      <c r="E1529" s="419" t="s">
        <v>866</v>
      </c>
      <c r="F1529" s="317">
        <v>2018</v>
      </c>
      <c r="G1529" s="421">
        <v>109271</v>
      </c>
      <c r="H1529" s="422">
        <f t="shared" si="70"/>
        <v>109</v>
      </c>
      <c r="I1529" s="258">
        <f t="shared" si="71"/>
        <v>7453</v>
      </c>
    </row>
    <row r="1530" spans="1:9" hidden="1" x14ac:dyDescent="0.2">
      <c r="A1530" s="418" t="str">
        <f t="shared" si="69"/>
        <v>9082018</v>
      </c>
      <c r="B1530" s="419" t="s">
        <v>865</v>
      </c>
      <c r="C1530" s="423" t="s">
        <v>1526</v>
      </c>
      <c r="D1530" s="419" t="s">
        <v>1086</v>
      </c>
      <c r="E1530" s="419" t="s">
        <v>1087</v>
      </c>
      <c r="F1530" s="317">
        <v>2018</v>
      </c>
      <c r="G1530" s="421">
        <v>1760</v>
      </c>
      <c r="H1530" s="422">
        <f t="shared" si="70"/>
        <v>1760</v>
      </c>
      <c r="I1530" s="258">
        <f t="shared" si="71"/>
        <v>908</v>
      </c>
    </row>
    <row r="1531" spans="1:9" hidden="1" x14ac:dyDescent="0.2">
      <c r="A1531" s="418" t="str">
        <f t="shared" si="69"/>
        <v>9092018</v>
      </c>
      <c r="B1531" s="419" t="s">
        <v>865</v>
      </c>
      <c r="C1531" s="423" t="s">
        <v>1527</v>
      </c>
      <c r="D1531" s="419" t="s">
        <v>1088</v>
      </c>
      <c r="E1531" s="419" t="s">
        <v>1087</v>
      </c>
      <c r="F1531" s="317">
        <v>2018</v>
      </c>
      <c r="G1531" s="421">
        <v>26</v>
      </c>
      <c r="H1531" s="422">
        <f t="shared" si="70"/>
        <v>26</v>
      </c>
      <c r="I1531" s="258">
        <f t="shared" si="71"/>
        <v>909</v>
      </c>
    </row>
    <row r="1532" spans="1:9" hidden="1" x14ac:dyDescent="0.2">
      <c r="A1532" s="418" t="str">
        <f t="shared" si="69"/>
        <v>9122018</v>
      </c>
      <c r="B1532" s="419" t="s">
        <v>865</v>
      </c>
      <c r="C1532" s="423" t="s">
        <v>1528</v>
      </c>
      <c r="D1532" s="419" t="s">
        <v>1091</v>
      </c>
      <c r="E1532" s="419" t="s">
        <v>1087</v>
      </c>
      <c r="F1532" s="317">
        <v>2018</v>
      </c>
      <c r="G1532" s="421">
        <v>42</v>
      </c>
      <c r="H1532" s="422">
        <f t="shared" si="70"/>
        <v>42</v>
      </c>
      <c r="I1532" s="258">
        <f t="shared" si="71"/>
        <v>912</v>
      </c>
    </row>
    <row r="1533" spans="1:9" hidden="1" x14ac:dyDescent="0.2">
      <c r="A1533" s="418" t="str">
        <f t="shared" si="69"/>
        <v>9132018</v>
      </c>
      <c r="B1533" s="419" t="s">
        <v>865</v>
      </c>
      <c r="C1533" s="423" t="s">
        <v>1529</v>
      </c>
      <c r="D1533" s="419" t="s">
        <v>1092</v>
      </c>
      <c r="E1533" s="419" t="s">
        <v>1087</v>
      </c>
      <c r="F1533" s="317">
        <v>2018</v>
      </c>
      <c r="G1533" s="421">
        <v>1227</v>
      </c>
      <c r="H1533" s="422">
        <f t="shared" si="70"/>
        <v>1227</v>
      </c>
      <c r="I1533" s="258">
        <f t="shared" si="71"/>
        <v>913</v>
      </c>
    </row>
    <row r="1534" spans="1:9" hidden="1" x14ac:dyDescent="0.2">
      <c r="A1534" s="418" t="str">
        <f t="shared" si="69"/>
        <v>91082014</v>
      </c>
      <c r="B1534" s="419" t="s">
        <v>865</v>
      </c>
      <c r="C1534" s="423">
        <v>9108</v>
      </c>
      <c r="D1534" s="419" t="s">
        <v>1704</v>
      </c>
      <c r="E1534" s="419" t="s">
        <v>1087</v>
      </c>
      <c r="F1534" s="317">
        <v>2014</v>
      </c>
      <c r="G1534" s="421">
        <v>129</v>
      </c>
      <c r="H1534" s="422">
        <f t="shared" ref="H1534" si="72">+IF(E1534="PAY",ROUND(G1534/1000,0),G1534)</f>
        <v>129</v>
      </c>
      <c r="I1534" s="258">
        <f t="shared" ref="I1534" si="73">+VALUE(C1534)</f>
        <v>9108</v>
      </c>
    </row>
    <row r="1535" spans="1:9" x14ac:dyDescent="0.2">
      <c r="G1535" s="421"/>
      <c r="H1535" s="422"/>
    </row>
  </sheetData>
  <autoFilter ref="A1:Q1534" xr:uid="{1B360318-91D0-423B-AB2E-2B2F106D047A}">
    <filterColumn colId="2">
      <filters>
        <filter val="403"/>
      </filters>
    </filterColumn>
  </autoFilter>
  <phoneticPr fontId="0" type="noConversion"/>
  <pageMargins left="0.7" right="0.7" top="0.75" bottom="0.75" header="0.3" footer="0.3"/>
  <pageSetup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18DE6-1C59-4438-B357-7055B4020B00}">
  <sheetPr codeName="Sheet8"/>
  <dimension ref="A1:O59"/>
  <sheetViews>
    <sheetView workbookViewId="0">
      <selection activeCell="P35" sqref="P35"/>
    </sheetView>
  </sheetViews>
  <sheetFormatPr defaultRowHeight="12.75" x14ac:dyDescent="0.2"/>
  <cols>
    <col min="1" max="1" width="4.33203125" style="17" customWidth="1"/>
    <col min="2" max="2" width="8" style="17" customWidth="1"/>
    <col min="3" max="4" width="11.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11.33203125" style="17"/>
    <col min="11" max="11" width="17.1640625" style="17" customWidth="1"/>
    <col min="12" max="12" width="11.33203125" style="17"/>
  </cols>
  <sheetData>
    <row r="1" spans="1:15" x14ac:dyDescent="0.2">
      <c r="A1" s="16" t="s">
        <v>1572</v>
      </c>
      <c r="K1" s="17" t="s">
        <v>1578</v>
      </c>
    </row>
    <row r="2" spans="1:15" ht="15" x14ac:dyDescent="0.25">
      <c r="A2" s="16" t="s">
        <v>1573</v>
      </c>
      <c r="K2" s="18" t="s">
        <v>1577</v>
      </c>
      <c r="N2" s="307" t="s">
        <v>1177</v>
      </c>
    </row>
    <row r="3" spans="1:15" x14ac:dyDescent="0.2">
      <c r="K3" s="19"/>
      <c r="N3" s="15"/>
      <c r="O3" s="2" t="s">
        <v>763</v>
      </c>
    </row>
    <row r="4" spans="1:15" ht="15.75" x14ac:dyDescent="0.25">
      <c r="A4" s="20" t="s">
        <v>701</v>
      </c>
      <c r="B4" s="21"/>
      <c r="C4" s="21"/>
      <c r="D4" s="21"/>
      <c r="E4" s="21"/>
      <c r="F4" s="21"/>
      <c r="G4" s="21"/>
      <c r="H4" s="21"/>
      <c r="I4" s="21"/>
      <c r="J4" s="21"/>
      <c r="K4" s="19"/>
      <c r="N4" s="70"/>
      <c r="O4" s="2" t="s">
        <v>762</v>
      </c>
    </row>
    <row r="5" spans="1:15" ht="15.75" x14ac:dyDescent="0.25">
      <c r="A5" s="20"/>
      <c r="B5" s="21"/>
      <c r="C5" s="21"/>
      <c r="D5" s="21"/>
      <c r="E5" s="21"/>
      <c r="F5" s="21"/>
      <c r="G5" s="22"/>
      <c r="H5" s="21"/>
      <c r="I5" s="21"/>
      <c r="J5" s="21"/>
      <c r="K5" s="21"/>
      <c r="N5" s="89"/>
      <c r="O5" s="2" t="s">
        <v>766</v>
      </c>
    </row>
    <row r="8" spans="1:15" x14ac:dyDescent="0.2">
      <c r="E8" s="23" t="s">
        <v>691</v>
      </c>
      <c r="G8" s="23" t="s">
        <v>702</v>
      </c>
      <c r="K8" s="23" t="s">
        <v>703</v>
      </c>
    </row>
    <row r="9" spans="1:15" x14ac:dyDescent="0.2">
      <c r="B9" s="24" t="s">
        <v>704</v>
      </c>
      <c r="C9" s="21"/>
      <c r="E9" s="23" t="s">
        <v>705</v>
      </c>
      <c r="G9" s="23" t="s">
        <v>706</v>
      </c>
      <c r="H9" s="23" t="s">
        <v>707</v>
      </c>
      <c r="J9" s="23" t="s">
        <v>708</v>
      </c>
      <c r="K9" s="25" t="s">
        <v>697</v>
      </c>
    </row>
    <row r="10" spans="1:15" x14ac:dyDescent="0.2">
      <c r="B10" s="24" t="s">
        <v>709</v>
      </c>
      <c r="C10" s="21"/>
      <c r="E10" s="23" t="s">
        <v>710</v>
      </c>
      <c r="G10" s="23" t="s">
        <v>710</v>
      </c>
      <c r="H10" s="23" t="s">
        <v>711</v>
      </c>
      <c r="J10" s="23" t="s">
        <v>711</v>
      </c>
      <c r="K10" s="25" t="s">
        <v>712</v>
      </c>
    </row>
    <row r="12" spans="1:15" x14ac:dyDescent="0.2">
      <c r="A12" s="26" t="s">
        <v>713</v>
      </c>
      <c r="B12" s="27" t="s">
        <v>714</v>
      </c>
      <c r="E12" s="434">
        <v>0.62919999999999998</v>
      </c>
      <c r="F12" s="435"/>
      <c r="G12" s="434">
        <v>0.80700000000000005</v>
      </c>
      <c r="H12" s="436">
        <v>0.54</v>
      </c>
      <c r="I12" s="437"/>
      <c r="J12" s="436">
        <v>1.04</v>
      </c>
      <c r="K12" s="315"/>
    </row>
    <row r="13" spans="1:15" x14ac:dyDescent="0.2">
      <c r="A13" s="26" t="s">
        <v>715</v>
      </c>
      <c r="B13" s="27" t="s">
        <v>716</v>
      </c>
      <c r="E13" s="434">
        <v>0.65400000000000003</v>
      </c>
      <c r="F13" s="435"/>
      <c r="G13" s="434">
        <v>0.80700000000000005</v>
      </c>
      <c r="H13" s="436">
        <v>0.56999999999999995</v>
      </c>
      <c r="I13" s="437"/>
      <c r="J13" s="436">
        <v>1.07</v>
      </c>
      <c r="K13" s="315"/>
    </row>
    <row r="14" spans="1:15" x14ac:dyDescent="0.2">
      <c r="A14" s="26" t="s">
        <v>717</v>
      </c>
      <c r="B14" s="27" t="s">
        <v>718</v>
      </c>
      <c r="E14" s="434">
        <v>0.74150000000000005</v>
      </c>
      <c r="F14" s="435"/>
      <c r="G14" s="434">
        <v>0.80700000000000005</v>
      </c>
      <c r="H14" s="436">
        <v>0.55000000000000004</v>
      </c>
      <c r="I14" s="437"/>
      <c r="J14" s="436">
        <v>1.05</v>
      </c>
      <c r="K14" s="315"/>
    </row>
    <row r="15" spans="1:15" x14ac:dyDescent="0.2">
      <c r="H15" s="32"/>
      <c r="J15" s="32"/>
    </row>
    <row r="17" spans="1:11" x14ac:dyDescent="0.2">
      <c r="C17" s="23" t="s">
        <v>719</v>
      </c>
      <c r="D17" s="25"/>
      <c r="E17" s="23" t="s">
        <v>720</v>
      </c>
      <c r="F17" s="25"/>
      <c r="G17" s="25"/>
      <c r="H17" s="23" t="s">
        <v>721</v>
      </c>
    </row>
    <row r="18" spans="1:11" x14ac:dyDescent="0.2">
      <c r="C18" s="23" t="s">
        <v>722</v>
      </c>
      <c r="D18" s="25"/>
      <c r="E18" s="23" t="s">
        <v>723</v>
      </c>
      <c r="F18" s="25"/>
      <c r="G18" s="25"/>
      <c r="H18" s="23" t="s">
        <v>723</v>
      </c>
    </row>
    <row r="20" spans="1:11" x14ac:dyDescent="0.2">
      <c r="C20" s="33" t="s">
        <v>724</v>
      </c>
      <c r="D20" s="34"/>
      <c r="E20" s="438">
        <v>773350</v>
      </c>
      <c r="F20" s="439"/>
      <c r="G20" s="439"/>
      <c r="H20" s="438">
        <v>1546700</v>
      </c>
    </row>
    <row r="21" spans="1:11" x14ac:dyDescent="0.2">
      <c r="C21" s="33" t="s">
        <v>725</v>
      </c>
      <c r="D21" s="34"/>
      <c r="E21" s="438">
        <v>880760</v>
      </c>
      <c r="F21" s="439"/>
      <c r="G21" s="439"/>
      <c r="H21" s="438">
        <v>1761520</v>
      </c>
    </row>
    <row r="22" spans="1:11" x14ac:dyDescent="0.2">
      <c r="C22" s="33" t="s">
        <v>726</v>
      </c>
      <c r="D22" s="34"/>
      <c r="E22" s="438">
        <v>988169</v>
      </c>
      <c r="F22" s="439"/>
      <c r="G22" s="439"/>
      <c r="H22" s="438">
        <v>1976338</v>
      </c>
    </row>
    <row r="23" spans="1:11" x14ac:dyDescent="0.2">
      <c r="B23" s="27"/>
      <c r="C23" s="33" t="s">
        <v>727</v>
      </c>
      <c r="D23" s="34"/>
      <c r="E23" s="438">
        <v>1106320</v>
      </c>
      <c r="F23" s="439"/>
      <c r="G23" s="439"/>
      <c r="H23" s="438">
        <v>2212640</v>
      </c>
    </row>
    <row r="24" spans="1:11" x14ac:dyDescent="0.2">
      <c r="B24" s="27"/>
      <c r="C24" s="33" t="s">
        <v>728</v>
      </c>
      <c r="D24" s="34"/>
      <c r="E24" s="438">
        <v>1245953</v>
      </c>
      <c r="F24" s="439"/>
      <c r="G24" s="439"/>
      <c r="H24" s="438">
        <v>2491906</v>
      </c>
    </row>
    <row r="25" spans="1:11" x14ac:dyDescent="0.2">
      <c r="B25" s="27"/>
      <c r="C25" s="33" t="s">
        <v>729</v>
      </c>
      <c r="D25" s="34"/>
      <c r="E25" s="438">
        <v>1407067</v>
      </c>
      <c r="F25" s="439"/>
      <c r="G25" s="439"/>
      <c r="H25" s="438">
        <v>2814134</v>
      </c>
    </row>
    <row r="26" spans="1:11" x14ac:dyDescent="0.2">
      <c r="B26" s="27"/>
      <c r="C26" s="33" t="s">
        <v>730</v>
      </c>
      <c r="D26" s="34"/>
      <c r="E26" s="438">
        <v>1578923</v>
      </c>
      <c r="F26" s="439"/>
      <c r="G26" s="439"/>
      <c r="H26" s="438">
        <v>3157846</v>
      </c>
    </row>
    <row r="27" spans="1:11" x14ac:dyDescent="0.2">
      <c r="B27" s="27"/>
      <c r="C27" s="33"/>
      <c r="D27" s="34"/>
      <c r="E27" s="35"/>
      <c r="F27" s="25"/>
      <c r="G27" s="25"/>
      <c r="H27" s="35"/>
    </row>
    <row r="29" spans="1:11" x14ac:dyDescent="0.2">
      <c r="D29" s="26" t="s">
        <v>731</v>
      </c>
    </row>
    <row r="30" spans="1:11" x14ac:dyDescent="0.2">
      <c r="A30" s="24" t="s">
        <v>732</v>
      </c>
      <c r="B30" s="21"/>
      <c r="C30" s="21"/>
      <c r="D30" s="21"/>
      <c r="E30" s="21"/>
      <c r="F30" s="21"/>
      <c r="G30" s="21"/>
      <c r="H30" s="21"/>
      <c r="I30" s="21"/>
      <c r="J30" s="21"/>
      <c r="K30" s="36"/>
    </row>
    <row r="31" spans="1:11" x14ac:dyDescent="0.2">
      <c r="B31" s="23" t="s">
        <v>733</v>
      </c>
      <c r="C31" s="25"/>
      <c r="D31" s="25"/>
      <c r="E31" s="25"/>
      <c r="F31" s="25"/>
      <c r="G31" s="25"/>
      <c r="H31" s="25"/>
      <c r="I31" s="25"/>
      <c r="J31" s="23" t="s">
        <v>734</v>
      </c>
      <c r="K31" s="37" t="s">
        <v>2</v>
      </c>
    </row>
    <row r="32" spans="1:11" x14ac:dyDescent="0.2">
      <c r="B32" s="23" t="s">
        <v>735</v>
      </c>
      <c r="C32" s="25"/>
      <c r="D32" s="23" t="s">
        <v>31</v>
      </c>
      <c r="E32" s="25"/>
      <c r="F32" s="25"/>
      <c r="G32" s="23" t="s">
        <v>736</v>
      </c>
      <c r="H32" s="25"/>
      <c r="I32" s="25"/>
      <c r="J32" s="23" t="s">
        <v>737</v>
      </c>
      <c r="K32" s="37" t="s">
        <v>738</v>
      </c>
    </row>
    <row r="34" spans="1:11" x14ac:dyDescent="0.2">
      <c r="B34" s="429">
        <v>2014</v>
      </c>
      <c r="C34" s="38"/>
      <c r="D34" s="440">
        <v>-9.6500000000000002E-2</v>
      </c>
      <c r="E34" s="441"/>
      <c r="F34" s="442"/>
      <c r="G34" s="440">
        <v>-0.27760000000000001</v>
      </c>
      <c r="H34" s="441"/>
      <c r="I34" s="442"/>
      <c r="J34" s="440">
        <v>5.9999999999999995E-4</v>
      </c>
      <c r="K34" s="40">
        <v>1</v>
      </c>
    </row>
    <row r="35" spans="1:11" x14ac:dyDescent="0.2">
      <c r="B35" s="429">
        <v>2015</v>
      </c>
      <c r="C35" s="38"/>
      <c r="D35" s="440">
        <v>-0.17150000000000001</v>
      </c>
      <c r="E35" s="441"/>
      <c r="F35" s="442"/>
      <c r="G35" s="440">
        <v>-0.28299999999999997</v>
      </c>
      <c r="H35" s="441"/>
      <c r="I35" s="442"/>
      <c r="J35" s="440">
        <v>6.9999999999999999E-4</v>
      </c>
      <c r="K35" s="40">
        <v>1</v>
      </c>
    </row>
    <row r="36" spans="1:11" x14ac:dyDescent="0.2">
      <c r="B36" s="429">
        <v>2016</v>
      </c>
      <c r="C36" s="38"/>
      <c r="D36" s="440">
        <v>-0.23549999999999999</v>
      </c>
      <c r="E36" s="441"/>
      <c r="F36" s="442"/>
      <c r="G36" s="440">
        <v>-0.22869999999999999</v>
      </c>
      <c r="H36" s="441"/>
      <c r="I36" s="442"/>
      <c r="J36" s="440">
        <v>1.4E-3</v>
      </c>
      <c r="K36" s="40">
        <v>1</v>
      </c>
    </row>
    <row r="37" spans="1:11" x14ac:dyDescent="0.2">
      <c r="B37" s="429">
        <v>2017</v>
      </c>
      <c r="C37" s="38"/>
      <c r="D37" s="440">
        <v>-0.253</v>
      </c>
      <c r="E37" s="441"/>
      <c r="F37" s="442"/>
      <c r="G37" s="440">
        <v>-0.21329999999999999</v>
      </c>
      <c r="H37" s="441"/>
      <c r="I37" s="442"/>
      <c r="J37" s="440">
        <v>2.8999999999999998E-3</v>
      </c>
      <c r="K37" s="40">
        <v>1</v>
      </c>
    </row>
    <row r="38" spans="1:11" x14ac:dyDescent="0.2">
      <c r="B38" s="429">
        <v>2018</v>
      </c>
      <c r="C38" s="38"/>
      <c r="D38" s="440">
        <v>-0.13089999999999999</v>
      </c>
      <c r="E38" s="441"/>
      <c r="F38" s="442"/>
      <c r="G38" s="440">
        <v>-0.12590000000000001</v>
      </c>
      <c r="H38" s="441"/>
      <c r="I38" s="442"/>
      <c r="J38" s="440">
        <v>1.2800000000000001E-2</v>
      </c>
      <c r="K38" s="40">
        <v>1</v>
      </c>
    </row>
    <row r="40" spans="1:11" x14ac:dyDescent="0.2">
      <c r="A40" s="17" t="s">
        <v>2</v>
      </c>
    </row>
    <row r="41" spans="1:11" x14ac:dyDescent="0.2">
      <c r="A41" s="26" t="s">
        <v>739</v>
      </c>
      <c r="D41" s="41" t="s">
        <v>1569</v>
      </c>
      <c r="G41" s="17" t="s">
        <v>740</v>
      </c>
    </row>
    <row r="42" spans="1:11" x14ac:dyDescent="0.2">
      <c r="A42" s="17" t="s">
        <v>741</v>
      </c>
      <c r="D42" s="17">
        <v>5</v>
      </c>
    </row>
    <row r="43" spans="1:11" x14ac:dyDescent="0.2">
      <c r="A43" s="17" t="s">
        <v>742</v>
      </c>
      <c r="F43" s="17" t="s">
        <v>743</v>
      </c>
    </row>
    <row r="44" spans="1:11" x14ac:dyDescent="0.2">
      <c r="A44" s="17" t="s">
        <v>744</v>
      </c>
      <c r="D44" s="17" t="s">
        <v>745</v>
      </c>
    </row>
    <row r="45" spans="1:11" x14ac:dyDescent="0.2">
      <c r="A45" s="17" t="s">
        <v>746</v>
      </c>
      <c r="E45" s="17" t="s">
        <v>747</v>
      </c>
      <c r="F45" s="27"/>
    </row>
    <row r="46" spans="1:11" x14ac:dyDescent="0.2">
      <c r="A46" s="17" t="s">
        <v>748</v>
      </c>
    </row>
    <row r="47" spans="1:11" x14ac:dyDescent="0.2">
      <c r="B47" s="27" t="s">
        <v>749</v>
      </c>
      <c r="D47" s="42">
        <v>1</v>
      </c>
      <c r="E47" s="17" t="s">
        <v>750</v>
      </c>
      <c r="G47" s="43">
        <v>1</v>
      </c>
      <c r="I47" s="17" t="s">
        <v>751</v>
      </c>
      <c r="K47" s="43">
        <v>1</v>
      </c>
    </row>
    <row r="48" spans="1:11" x14ac:dyDescent="0.2">
      <c r="A48" s="17" t="s">
        <v>752</v>
      </c>
      <c r="B48" s="27"/>
    </row>
    <row r="49" spans="1:11" x14ac:dyDescent="0.2">
      <c r="B49" s="27" t="s">
        <v>749</v>
      </c>
      <c r="D49" s="316">
        <v>1.6580999999999999</v>
      </c>
      <c r="E49" s="317" t="s">
        <v>750</v>
      </c>
      <c r="F49" s="317"/>
      <c r="G49" s="318">
        <v>2.1150000000000002</v>
      </c>
      <c r="H49" s="317"/>
      <c r="I49" s="317" t="s">
        <v>751</v>
      </c>
      <c r="J49" s="317"/>
      <c r="K49" s="318">
        <v>18.7987</v>
      </c>
    </row>
    <row r="50" spans="1:11" x14ac:dyDescent="0.2">
      <c r="B50" s="27"/>
      <c r="D50" s="319"/>
      <c r="E50" s="317"/>
      <c r="F50" s="317"/>
      <c r="G50" s="320"/>
      <c r="H50" s="317"/>
      <c r="I50" s="317"/>
      <c r="J50" s="317"/>
      <c r="K50" s="320"/>
    </row>
    <row r="51" spans="1:11" x14ac:dyDescent="0.2">
      <c r="B51" s="27"/>
      <c r="D51" s="319"/>
      <c r="E51" s="317"/>
      <c r="F51" s="317"/>
      <c r="G51" s="320"/>
      <c r="H51" s="317"/>
      <c r="I51" s="317"/>
      <c r="J51" s="317"/>
      <c r="K51" s="320"/>
    </row>
    <row r="52" spans="1:11" x14ac:dyDescent="0.2">
      <c r="A52" s="17" t="s">
        <v>753</v>
      </c>
      <c r="B52" s="27"/>
      <c r="D52" s="319"/>
      <c r="E52" s="317"/>
      <c r="F52" s="317"/>
      <c r="G52" s="321">
        <v>460260</v>
      </c>
      <c r="H52" s="317"/>
      <c r="I52" s="317"/>
      <c r="J52" s="317"/>
      <c r="K52" s="320"/>
    </row>
    <row r="53" spans="1:11" x14ac:dyDescent="0.2">
      <c r="A53" s="17" t="s">
        <v>754</v>
      </c>
      <c r="B53" s="27"/>
      <c r="D53" s="319"/>
      <c r="E53" s="322" t="s">
        <v>1570</v>
      </c>
      <c r="F53" s="317"/>
      <c r="G53" s="320"/>
      <c r="H53" s="317"/>
      <c r="I53" s="317"/>
      <c r="J53" s="317"/>
      <c r="K53" s="320"/>
    </row>
    <row r="54" spans="1:11" x14ac:dyDescent="0.2">
      <c r="B54" s="27"/>
      <c r="D54" s="9"/>
      <c r="E54" s="44" t="s">
        <v>1571</v>
      </c>
      <c r="G54" s="10"/>
      <c r="K54" s="10"/>
    </row>
    <row r="55" spans="1:11" x14ac:dyDescent="0.2">
      <c r="A55" s="44" t="s">
        <v>755</v>
      </c>
      <c r="B55" s="27"/>
      <c r="D55" s="9"/>
      <c r="E55" s="12">
        <v>330</v>
      </c>
      <c r="G55" s="10"/>
      <c r="K55" s="10"/>
    </row>
    <row r="56" spans="1:11" x14ac:dyDescent="0.2">
      <c r="A56" s="17" t="s">
        <v>756</v>
      </c>
      <c r="D56" s="44" t="s">
        <v>757</v>
      </c>
    </row>
    <row r="57" spans="1:11" x14ac:dyDescent="0.2">
      <c r="A57" s="17" t="s">
        <v>758</v>
      </c>
      <c r="E57" s="13">
        <v>2000</v>
      </c>
    </row>
    <row r="58" spans="1:11" x14ac:dyDescent="0.2">
      <c r="E58" s="11"/>
    </row>
    <row r="59" spans="1:11" x14ac:dyDescent="0.2">
      <c r="C59" s="27" t="s">
        <v>759</v>
      </c>
      <c r="E59" s="26"/>
      <c r="G59" s="41" t="s">
        <v>1579</v>
      </c>
      <c r="I59" s="2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0CF-0CC4-40FE-9442-0F2759100A64}">
  <sheetPr codeName="Sheet14"/>
  <dimension ref="A1:G116"/>
  <sheetViews>
    <sheetView zoomScaleNormal="100" workbookViewId="0">
      <selection activeCell="P35" sqref="P35"/>
    </sheetView>
  </sheetViews>
  <sheetFormatPr defaultRowHeight="12.75" x14ac:dyDescent="0.2"/>
  <cols>
    <col min="1" max="1" width="9.33203125" style="3"/>
    <col min="2" max="4" width="15.5" style="3" customWidth="1"/>
    <col min="5" max="252" width="9.33203125" style="3"/>
    <col min="253" max="255" width="15.5" style="3" customWidth="1"/>
    <col min="256" max="508" width="9.33203125" style="3"/>
    <col min="509" max="511" width="15.5" style="3" customWidth="1"/>
    <col min="512" max="764" width="9.33203125" style="3"/>
    <col min="765" max="767" width="15.5" style="3" customWidth="1"/>
    <col min="768" max="1020" width="9.33203125" style="3"/>
    <col min="1021" max="1023" width="15.5" style="3" customWidth="1"/>
    <col min="1024" max="1276" width="9.33203125" style="3"/>
    <col min="1277" max="1279" width="15.5" style="3" customWidth="1"/>
    <col min="1280" max="1532" width="9.33203125" style="3"/>
    <col min="1533" max="1535" width="15.5" style="3" customWidth="1"/>
    <col min="1536" max="1788" width="9.33203125" style="3"/>
    <col min="1789" max="1791" width="15.5" style="3" customWidth="1"/>
    <col min="1792" max="2044" width="9.33203125" style="3"/>
    <col min="2045" max="2047" width="15.5" style="3" customWidth="1"/>
    <col min="2048" max="2300" width="9.33203125" style="3"/>
    <col min="2301" max="2303" width="15.5" style="3" customWidth="1"/>
    <col min="2304" max="2556" width="9.33203125" style="3"/>
    <col min="2557" max="2559" width="15.5" style="3" customWidth="1"/>
    <col min="2560" max="2812" width="9.33203125" style="3"/>
    <col min="2813" max="2815" width="15.5" style="3" customWidth="1"/>
    <col min="2816" max="3068" width="9.33203125" style="3"/>
    <col min="3069" max="3071" width="15.5" style="3" customWidth="1"/>
    <col min="3072" max="3324" width="9.33203125" style="3"/>
    <col min="3325" max="3327" width="15.5" style="3" customWidth="1"/>
    <col min="3328" max="3580" width="9.33203125" style="3"/>
    <col min="3581" max="3583" width="15.5" style="3" customWidth="1"/>
    <col min="3584" max="3836" width="9.33203125" style="3"/>
    <col min="3837" max="3839" width="15.5" style="3" customWidth="1"/>
    <col min="3840" max="4092" width="9.33203125" style="3"/>
    <col min="4093" max="4095" width="15.5" style="3" customWidth="1"/>
    <col min="4096" max="4348" width="9.33203125" style="3"/>
    <col min="4349" max="4351" width="15.5" style="3" customWidth="1"/>
    <col min="4352" max="4604" width="9.33203125" style="3"/>
    <col min="4605" max="4607" width="15.5" style="3" customWidth="1"/>
    <col min="4608" max="4860" width="9.33203125" style="3"/>
    <col min="4861" max="4863" width="15.5" style="3" customWidth="1"/>
    <col min="4864" max="5116" width="9.33203125" style="3"/>
    <col min="5117" max="5119" width="15.5" style="3" customWidth="1"/>
    <col min="5120" max="5372" width="9.33203125" style="3"/>
    <col min="5373" max="5375" width="15.5" style="3" customWidth="1"/>
    <col min="5376" max="5628" width="9.33203125" style="3"/>
    <col min="5629" max="5631" width="15.5" style="3" customWidth="1"/>
    <col min="5632" max="5884" width="9.33203125" style="3"/>
    <col min="5885" max="5887" width="15.5" style="3" customWidth="1"/>
    <col min="5888" max="6140" width="9.33203125" style="3"/>
    <col min="6141" max="6143" width="15.5" style="3" customWidth="1"/>
    <col min="6144" max="6396" width="9.33203125" style="3"/>
    <col min="6397" max="6399" width="15.5" style="3" customWidth="1"/>
    <col min="6400" max="6652" width="9.33203125" style="3"/>
    <col min="6653" max="6655" width="15.5" style="3" customWidth="1"/>
    <col min="6656" max="6908" width="9.33203125" style="3"/>
    <col min="6909" max="6911" width="15.5" style="3" customWidth="1"/>
    <col min="6912" max="7164" width="9.33203125" style="3"/>
    <col min="7165" max="7167" width="15.5" style="3" customWidth="1"/>
    <col min="7168" max="7420" width="9.33203125" style="3"/>
    <col min="7421" max="7423" width="15.5" style="3" customWidth="1"/>
    <col min="7424" max="7676" width="9.33203125" style="3"/>
    <col min="7677" max="7679" width="15.5" style="3" customWidth="1"/>
    <col min="7680" max="7932" width="9.33203125" style="3"/>
    <col min="7933" max="7935" width="15.5" style="3" customWidth="1"/>
    <col min="7936" max="8188" width="9.33203125" style="3"/>
    <col min="8189" max="8191" width="15.5" style="3" customWidth="1"/>
    <col min="8192" max="8444" width="9.33203125" style="3"/>
    <col min="8445" max="8447" width="15.5" style="3" customWidth="1"/>
    <col min="8448" max="8700" width="9.33203125" style="3"/>
    <col min="8701" max="8703" width="15.5" style="3" customWidth="1"/>
    <col min="8704" max="8956" width="9.33203125" style="3"/>
    <col min="8957" max="8959" width="15.5" style="3" customWidth="1"/>
    <col min="8960" max="9212" width="9.33203125" style="3"/>
    <col min="9213" max="9215" width="15.5" style="3" customWidth="1"/>
    <col min="9216" max="9468" width="9.33203125" style="3"/>
    <col min="9469" max="9471" width="15.5" style="3" customWidth="1"/>
    <col min="9472" max="9724" width="9.33203125" style="3"/>
    <col min="9725" max="9727" width="15.5" style="3" customWidth="1"/>
    <col min="9728" max="9980" width="9.33203125" style="3"/>
    <col min="9981" max="9983" width="15.5" style="3" customWidth="1"/>
    <col min="9984" max="10236" width="9.33203125" style="3"/>
    <col min="10237" max="10239" width="15.5" style="3" customWidth="1"/>
    <col min="10240" max="10492" width="9.33203125" style="3"/>
    <col min="10493" max="10495" width="15.5" style="3" customWidth="1"/>
    <col min="10496" max="10748" width="9.33203125" style="3"/>
    <col min="10749" max="10751" width="15.5" style="3" customWidth="1"/>
    <col min="10752" max="11004" width="9.33203125" style="3"/>
    <col min="11005" max="11007" width="15.5" style="3" customWidth="1"/>
    <col min="11008" max="11260" width="9.33203125" style="3"/>
    <col min="11261" max="11263" width="15.5" style="3" customWidth="1"/>
    <col min="11264" max="11516" width="9.33203125" style="3"/>
    <col min="11517" max="11519" width="15.5" style="3" customWidth="1"/>
    <col min="11520" max="11772" width="9.33203125" style="3"/>
    <col min="11773" max="11775" width="15.5" style="3" customWidth="1"/>
    <col min="11776" max="12028" width="9.33203125" style="3"/>
    <col min="12029" max="12031" width="15.5" style="3" customWidth="1"/>
    <col min="12032" max="12284" width="9.33203125" style="3"/>
    <col min="12285" max="12287" width="15.5" style="3" customWidth="1"/>
    <col min="12288" max="12540" width="9.33203125" style="3"/>
    <col min="12541" max="12543" width="15.5" style="3" customWidth="1"/>
    <col min="12544" max="12796" width="9.33203125" style="3"/>
    <col min="12797" max="12799" width="15.5" style="3" customWidth="1"/>
    <col min="12800" max="13052" width="9.33203125" style="3"/>
    <col min="13053" max="13055" width="15.5" style="3" customWidth="1"/>
    <col min="13056" max="13308" width="9.33203125" style="3"/>
    <col min="13309" max="13311" width="15.5" style="3" customWidth="1"/>
    <col min="13312" max="13564" width="9.33203125" style="3"/>
    <col min="13565" max="13567" width="15.5" style="3" customWidth="1"/>
    <col min="13568" max="13820" width="9.33203125" style="3"/>
    <col min="13821" max="13823" width="15.5" style="3" customWidth="1"/>
    <col min="13824" max="14076" width="9.33203125" style="3"/>
    <col min="14077" max="14079" width="15.5" style="3" customWidth="1"/>
    <col min="14080" max="14332" width="9.33203125" style="3"/>
    <col min="14333" max="14335" width="15.5" style="3" customWidth="1"/>
    <col min="14336" max="14588" width="9.33203125" style="3"/>
    <col min="14589" max="14591" width="15.5" style="3" customWidth="1"/>
    <col min="14592" max="14844" width="9.33203125" style="3"/>
    <col min="14845" max="14847" width="15.5" style="3" customWidth="1"/>
    <col min="14848" max="15100" width="9.33203125" style="3"/>
    <col min="15101" max="15103" width="15.5" style="3" customWidth="1"/>
    <col min="15104" max="15356" width="9.33203125" style="3"/>
    <col min="15357" max="15359" width="15.5" style="3" customWidth="1"/>
    <col min="15360" max="15612" width="9.33203125" style="3"/>
    <col min="15613" max="15615" width="15.5" style="3" customWidth="1"/>
    <col min="15616" max="15868" width="9.33203125" style="3"/>
    <col min="15869" max="15871" width="15.5" style="3" customWidth="1"/>
    <col min="15872" max="16124" width="9.33203125" style="3"/>
    <col min="16125" max="16127" width="15.5" style="3" customWidth="1"/>
    <col min="16128" max="16384" width="9.33203125" style="3"/>
  </cols>
  <sheetData>
    <row r="1" spans="1:7" ht="13.9" customHeight="1" x14ac:dyDescent="0.25">
      <c r="B1" s="671" t="s">
        <v>1733</v>
      </c>
      <c r="C1" s="672"/>
      <c r="G1" s="312" t="s">
        <v>1178</v>
      </c>
    </row>
    <row r="2" spans="1:7" ht="15.75" x14ac:dyDescent="0.25">
      <c r="A2" s="71" t="s">
        <v>1582</v>
      </c>
      <c r="B2" s="73"/>
      <c r="C2" s="74"/>
      <c r="D2" s="75" t="s">
        <v>1578</v>
      </c>
      <c r="G2" s="314" t="s">
        <v>1179</v>
      </c>
    </row>
    <row r="3" spans="1:7" x14ac:dyDescent="0.2">
      <c r="A3" s="71" t="s">
        <v>1583</v>
      </c>
      <c r="B3" s="72"/>
      <c r="C3" s="72"/>
      <c r="D3" s="76" t="s">
        <v>1731</v>
      </c>
    </row>
    <row r="4" spans="1:7" ht="15.75" x14ac:dyDescent="0.25">
      <c r="B4" s="77"/>
      <c r="C4" s="77"/>
      <c r="D4" s="78"/>
    </row>
    <row r="5" spans="1:7" ht="15.75" x14ac:dyDescent="0.25">
      <c r="A5" s="79" t="s">
        <v>764</v>
      </c>
      <c r="B5" s="80"/>
      <c r="C5" s="80"/>
      <c r="D5" s="80"/>
    </row>
    <row r="6" spans="1:7" x14ac:dyDescent="0.2">
      <c r="A6" s="81" t="s">
        <v>12</v>
      </c>
      <c r="B6" s="80"/>
      <c r="C6" s="80"/>
      <c r="D6" s="80"/>
    </row>
    <row r="7" spans="1:7" x14ac:dyDescent="0.2">
      <c r="A7" s="82"/>
      <c r="B7" s="83"/>
      <c r="C7" s="83"/>
      <c r="D7" s="82"/>
    </row>
    <row r="8" spans="1:7" x14ac:dyDescent="0.2">
      <c r="A8" s="84" t="s">
        <v>17</v>
      </c>
      <c r="B8" s="82"/>
      <c r="C8" s="84"/>
      <c r="D8" s="82"/>
      <c r="E8" s="188" t="s">
        <v>17</v>
      </c>
    </row>
    <row r="9" spans="1:7" x14ac:dyDescent="0.2">
      <c r="A9" s="84" t="s">
        <v>21</v>
      </c>
      <c r="B9" s="84" t="s">
        <v>18</v>
      </c>
      <c r="C9" s="84" t="s">
        <v>19</v>
      </c>
      <c r="D9" s="84" t="s">
        <v>20</v>
      </c>
      <c r="E9" s="188" t="s">
        <v>21</v>
      </c>
    </row>
    <row r="10" spans="1:7" x14ac:dyDescent="0.2">
      <c r="A10" s="84" t="s">
        <v>26</v>
      </c>
      <c r="B10" s="84" t="s">
        <v>23</v>
      </c>
      <c r="C10" s="84" t="s">
        <v>24</v>
      </c>
      <c r="D10" s="84" t="s">
        <v>25</v>
      </c>
      <c r="E10" s="188" t="s">
        <v>26</v>
      </c>
    </row>
    <row r="11" spans="1:7" x14ac:dyDescent="0.2">
      <c r="A11" s="82"/>
      <c r="B11" s="82"/>
      <c r="C11" s="82"/>
      <c r="D11" s="82"/>
      <c r="E11" s="189"/>
    </row>
    <row r="12" spans="1:7" x14ac:dyDescent="0.2">
      <c r="A12" s="85">
        <v>1</v>
      </c>
      <c r="B12" s="86">
        <v>372539781</v>
      </c>
      <c r="C12" s="86">
        <v>60858965</v>
      </c>
      <c r="D12" s="86">
        <v>48443100</v>
      </c>
      <c r="E12" s="190">
        <v>1</v>
      </c>
    </row>
    <row r="13" spans="1:7" x14ac:dyDescent="0.2">
      <c r="A13" s="85">
        <v>0.99</v>
      </c>
      <c r="B13" s="86">
        <v>366938015</v>
      </c>
      <c r="C13" s="86">
        <v>59943847</v>
      </c>
      <c r="D13" s="86">
        <v>47714680</v>
      </c>
      <c r="E13" s="190">
        <v>0.99</v>
      </c>
    </row>
    <row r="14" spans="1:7" x14ac:dyDescent="0.2">
      <c r="A14" s="85">
        <v>0.98</v>
      </c>
      <c r="B14" s="86">
        <v>361364611</v>
      </c>
      <c r="C14" s="86">
        <v>59033362</v>
      </c>
      <c r="D14" s="86">
        <v>46989944</v>
      </c>
      <c r="E14" s="190">
        <v>0.98</v>
      </c>
    </row>
    <row r="15" spans="1:7" x14ac:dyDescent="0.2">
      <c r="A15" s="85">
        <v>0.97</v>
      </c>
      <c r="B15" s="86">
        <v>355819709</v>
      </c>
      <c r="C15" s="86">
        <v>58127534</v>
      </c>
      <c r="D15" s="86">
        <v>46268912</v>
      </c>
      <c r="E15" s="190">
        <v>0.97</v>
      </c>
    </row>
    <row r="16" spans="1:7" x14ac:dyDescent="0.2">
      <c r="A16" s="85">
        <v>0.96</v>
      </c>
      <c r="B16" s="86">
        <v>350303461</v>
      </c>
      <c r="C16" s="86">
        <v>57226387</v>
      </c>
      <c r="D16" s="86">
        <v>45551607</v>
      </c>
      <c r="E16" s="190">
        <v>0.96</v>
      </c>
    </row>
    <row r="17" spans="1:5" x14ac:dyDescent="0.2">
      <c r="A17" s="85">
        <v>0.95</v>
      </c>
      <c r="B17" s="86">
        <v>344816013</v>
      </c>
      <c r="C17" s="86">
        <v>56329946</v>
      </c>
      <c r="D17" s="86">
        <v>44838049</v>
      </c>
      <c r="E17" s="190">
        <v>0.95</v>
      </c>
    </row>
    <row r="18" spans="1:5" x14ac:dyDescent="0.2">
      <c r="A18" s="85">
        <v>0.94</v>
      </c>
      <c r="B18" s="86">
        <v>339357519</v>
      </c>
      <c r="C18" s="86">
        <v>55438232</v>
      </c>
      <c r="D18" s="86">
        <v>44128239</v>
      </c>
      <c r="E18" s="190">
        <v>0.94</v>
      </c>
    </row>
    <row r="19" spans="1:5" x14ac:dyDescent="0.2">
      <c r="A19" s="85">
        <v>0.93</v>
      </c>
      <c r="B19" s="86">
        <v>333928132</v>
      </c>
      <c r="C19" s="86">
        <v>54551277</v>
      </c>
      <c r="D19" s="86">
        <v>43422240</v>
      </c>
      <c r="E19" s="190">
        <v>0.93</v>
      </c>
    </row>
    <row r="20" spans="1:5" x14ac:dyDescent="0.2">
      <c r="A20" s="85">
        <v>0.92</v>
      </c>
      <c r="B20" s="86">
        <v>328528011</v>
      </c>
      <c r="C20" s="86">
        <v>53669100</v>
      </c>
      <c r="D20" s="86">
        <v>42720033</v>
      </c>
      <c r="E20" s="190">
        <v>0.92</v>
      </c>
    </row>
    <row r="21" spans="1:5" x14ac:dyDescent="0.2">
      <c r="A21" s="85">
        <v>0.91</v>
      </c>
      <c r="B21" s="86">
        <v>323157315</v>
      </c>
      <c r="C21" s="86">
        <v>52791731</v>
      </c>
      <c r="D21" s="86">
        <v>42021658</v>
      </c>
      <c r="E21" s="190">
        <v>0.91</v>
      </c>
    </row>
    <row r="22" spans="1:5" x14ac:dyDescent="0.2">
      <c r="A22" s="85">
        <v>0.9</v>
      </c>
      <c r="B22" s="86">
        <v>317816204</v>
      </c>
      <c r="C22" s="86">
        <v>51919194</v>
      </c>
      <c r="D22" s="86">
        <v>41327139</v>
      </c>
      <c r="E22" s="190">
        <v>0.9</v>
      </c>
    </row>
    <row r="23" spans="1:5" x14ac:dyDescent="0.2">
      <c r="A23" s="85">
        <v>0.89</v>
      </c>
      <c r="B23" s="86">
        <v>312504846</v>
      </c>
      <c r="C23" s="86">
        <v>51051518</v>
      </c>
      <c r="D23" s="86">
        <v>40636474</v>
      </c>
      <c r="E23" s="190">
        <v>0.89</v>
      </c>
    </row>
    <row r="24" spans="1:5" x14ac:dyDescent="0.2">
      <c r="A24" s="85">
        <v>0.88</v>
      </c>
      <c r="B24" s="86">
        <v>307223406</v>
      </c>
      <c r="C24" s="86">
        <v>50188729</v>
      </c>
      <c r="D24" s="86">
        <v>39949707</v>
      </c>
      <c r="E24" s="190">
        <v>0.88</v>
      </c>
    </row>
    <row r="25" spans="1:5" x14ac:dyDescent="0.2">
      <c r="A25" s="85">
        <v>0.87</v>
      </c>
      <c r="B25" s="86">
        <v>301972055</v>
      </c>
      <c r="C25" s="86">
        <v>49330857</v>
      </c>
      <c r="D25" s="86">
        <v>39266837</v>
      </c>
      <c r="E25" s="190">
        <v>0.87</v>
      </c>
    </row>
    <row r="26" spans="1:5" x14ac:dyDescent="0.2">
      <c r="A26" s="85">
        <v>0.86</v>
      </c>
      <c r="B26" s="86">
        <v>296750968</v>
      </c>
      <c r="C26" s="86">
        <v>48477927</v>
      </c>
      <c r="D26" s="86">
        <v>38587929</v>
      </c>
      <c r="E26" s="190">
        <v>0.86</v>
      </c>
    </row>
    <row r="27" spans="1:5" x14ac:dyDescent="0.2">
      <c r="A27" s="85">
        <v>0.85</v>
      </c>
      <c r="B27" s="86">
        <v>291560322</v>
      </c>
      <c r="C27" s="86">
        <v>47629973</v>
      </c>
      <c r="D27" s="86">
        <v>37912962</v>
      </c>
      <c r="E27" s="190">
        <v>0.85</v>
      </c>
    </row>
    <row r="28" spans="1:5" x14ac:dyDescent="0.2">
      <c r="A28" s="85">
        <v>0.84</v>
      </c>
      <c r="B28" s="86">
        <v>286400292</v>
      </c>
      <c r="C28" s="86">
        <v>46787016</v>
      </c>
      <c r="D28" s="86">
        <v>37241978</v>
      </c>
      <c r="E28" s="190">
        <v>0.84</v>
      </c>
    </row>
    <row r="29" spans="1:5" x14ac:dyDescent="0.2">
      <c r="A29" s="85">
        <v>0.83</v>
      </c>
      <c r="B29" s="86">
        <v>281271067</v>
      </c>
      <c r="C29" s="86">
        <v>45949094</v>
      </c>
      <c r="D29" s="86">
        <v>36574998</v>
      </c>
      <c r="E29" s="190">
        <v>0.83</v>
      </c>
    </row>
    <row r="30" spans="1:5" x14ac:dyDescent="0.2">
      <c r="A30" s="85">
        <v>0.82</v>
      </c>
      <c r="B30" s="86">
        <v>276172828</v>
      </c>
      <c r="C30" s="86">
        <v>45116235</v>
      </c>
      <c r="D30" s="86">
        <v>35912045</v>
      </c>
      <c r="E30" s="190">
        <v>0.82</v>
      </c>
    </row>
    <row r="31" spans="1:5" x14ac:dyDescent="0.2">
      <c r="A31" s="85">
        <v>0.81</v>
      </c>
      <c r="B31" s="86">
        <v>271105768</v>
      </c>
      <c r="C31" s="86">
        <v>44288469</v>
      </c>
      <c r="D31" s="86">
        <v>35253160</v>
      </c>
      <c r="E31" s="190">
        <v>0.81</v>
      </c>
    </row>
    <row r="32" spans="1:5" x14ac:dyDescent="0.2">
      <c r="A32" s="85">
        <v>0.8</v>
      </c>
      <c r="B32" s="86">
        <v>266070077</v>
      </c>
      <c r="C32" s="86">
        <v>43465825</v>
      </c>
      <c r="D32" s="86">
        <v>34598345</v>
      </c>
      <c r="E32" s="190">
        <v>0.8</v>
      </c>
    </row>
    <row r="33" spans="1:5" x14ac:dyDescent="0.2">
      <c r="A33" s="85">
        <v>0.79</v>
      </c>
      <c r="B33" s="86">
        <v>261065956</v>
      </c>
      <c r="C33" s="86">
        <v>42648342</v>
      </c>
      <c r="D33" s="86">
        <v>33947641</v>
      </c>
      <c r="E33" s="190">
        <v>0.79</v>
      </c>
    </row>
    <row r="34" spans="1:5" x14ac:dyDescent="0.2">
      <c r="A34" s="85">
        <v>0.78</v>
      </c>
      <c r="B34" s="86">
        <v>256093601</v>
      </c>
      <c r="C34" s="86">
        <v>41836046</v>
      </c>
      <c r="D34" s="86">
        <v>33301048</v>
      </c>
      <c r="E34" s="190">
        <v>0.78</v>
      </c>
    </row>
    <row r="35" spans="1:5" x14ac:dyDescent="0.2">
      <c r="A35" s="85">
        <v>0.77</v>
      </c>
      <c r="B35" s="86">
        <v>251153218</v>
      </c>
      <c r="C35" s="86">
        <v>41028974</v>
      </c>
      <c r="D35" s="86">
        <v>32658632</v>
      </c>
      <c r="E35" s="190">
        <v>0.77</v>
      </c>
    </row>
    <row r="36" spans="1:5" x14ac:dyDescent="0.2">
      <c r="A36" s="85">
        <v>0.76</v>
      </c>
      <c r="B36" s="86">
        <v>246245018</v>
      </c>
      <c r="C36" s="86">
        <v>40227159</v>
      </c>
      <c r="D36" s="86">
        <v>32020392</v>
      </c>
      <c r="E36" s="190">
        <v>0.76</v>
      </c>
    </row>
    <row r="37" spans="1:5" x14ac:dyDescent="0.2">
      <c r="A37" s="85">
        <v>0.75</v>
      </c>
      <c r="B37" s="86">
        <v>241369209</v>
      </c>
      <c r="C37" s="86">
        <v>39430634</v>
      </c>
      <c r="D37" s="86">
        <v>31386371</v>
      </c>
      <c r="E37" s="190">
        <v>0.75</v>
      </c>
    </row>
    <row r="38" spans="1:5" x14ac:dyDescent="0.2">
      <c r="A38" s="85">
        <v>0.74</v>
      </c>
      <c r="B38" s="86">
        <v>236526012</v>
      </c>
      <c r="C38" s="86">
        <v>38639439</v>
      </c>
      <c r="D38" s="86">
        <v>30756590</v>
      </c>
      <c r="E38" s="190">
        <v>0.74</v>
      </c>
    </row>
    <row r="39" spans="1:5" x14ac:dyDescent="0.2">
      <c r="A39" s="85">
        <v>0.73</v>
      </c>
      <c r="B39" s="86">
        <v>231715643</v>
      </c>
      <c r="C39" s="86">
        <v>37853605</v>
      </c>
      <c r="D39" s="86">
        <v>30131070</v>
      </c>
      <c r="E39" s="190">
        <v>0.73</v>
      </c>
    </row>
    <row r="40" spans="1:5" x14ac:dyDescent="0.2">
      <c r="A40" s="85">
        <v>0.72</v>
      </c>
      <c r="B40" s="86">
        <v>226938334</v>
      </c>
      <c r="C40" s="86">
        <v>37073174</v>
      </c>
      <c r="D40" s="86">
        <v>29509855</v>
      </c>
      <c r="E40" s="190">
        <v>0.72</v>
      </c>
    </row>
    <row r="41" spans="1:5" x14ac:dyDescent="0.2">
      <c r="A41" s="85">
        <v>0.71</v>
      </c>
      <c r="B41" s="86">
        <v>222194310</v>
      </c>
      <c r="C41" s="86">
        <v>36298180</v>
      </c>
      <c r="D41" s="86">
        <v>28892966</v>
      </c>
      <c r="E41" s="190">
        <v>0.71</v>
      </c>
    </row>
    <row r="42" spans="1:5" x14ac:dyDescent="0.2">
      <c r="A42" s="85">
        <v>0.7</v>
      </c>
      <c r="B42" s="86">
        <v>217483809</v>
      </c>
      <c r="C42" s="86">
        <v>35528661</v>
      </c>
      <c r="D42" s="86">
        <v>28280446</v>
      </c>
      <c r="E42" s="190">
        <v>0.7</v>
      </c>
    </row>
    <row r="43" spans="1:5" x14ac:dyDescent="0.2">
      <c r="A43" s="85">
        <v>0.69</v>
      </c>
      <c r="B43" s="86">
        <v>212807069</v>
      </c>
      <c r="C43" s="86">
        <v>34764657</v>
      </c>
      <c r="D43" s="86">
        <v>27672294</v>
      </c>
      <c r="E43" s="190">
        <v>0.69</v>
      </c>
    </row>
    <row r="44" spans="1:5" x14ac:dyDescent="0.2">
      <c r="A44" s="85">
        <v>0.68</v>
      </c>
      <c r="B44" s="86">
        <v>208164338</v>
      </c>
      <c r="C44" s="86">
        <v>34006209</v>
      </c>
      <c r="D44" s="86">
        <v>27068575</v>
      </c>
      <c r="E44" s="190">
        <v>0.68</v>
      </c>
    </row>
    <row r="45" spans="1:5" x14ac:dyDescent="0.2">
      <c r="A45" s="85">
        <v>0.67</v>
      </c>
      <c r="B45" s="86">
        <v>203555869</v>
      </c>
      <c r="C45" s="86">
        <v>33253360</v>
      </c>
      <c r="D45" s="86">
        <v>26469332</v>
      </c>
      <c r="E45" s="190">
        <v>0.67</v>
      </c>
    </row>
    <row r="46" spans="1:5" x14ac:dyDescent="0.2">
      <c r="A46" s="85">
        <v>0.66</v>
      </c>
      <c r="B46" s="86">
        <v>198981913</v>
      </c>
      <c r="C46" s="86">
        <v>32506147</v>
      </c>
      <c r="D46" s="86">
        <v>25874544</v>
      </c>
      <c r="E46" s="190">
        <v>0.66</v>
      </c>
    </row>
    <row r="47" spans="1:5" x14ac:dyDescent="0.2">
      <c r="A47" s="85">
        <v>0.65</v>
      </c>
      <c r="B47" s="86">
        <v>194442738</v>
      </c>
      <c r="C47" s="86">
        <v>31764619</v>
      </c>
      <c r="D47" s="86">
        <v>25284295</v>
      </c>
      <c r="E47" s="190">
        <v>0.65</v>
      </c>
    </row>
    <row r="48" spans="1:5" x14ac:dyDescent="0.2">
      <c r="A48" s="85">
        <v>0.64</v>
      </c>
      <c r="B48" s="86">
        <v>189938608</v>
      </c>
      <c r="C48" s="86">
        <v>31028814</v>
      </c>
      <c r="D48" s="86">
        <v>24698608</v>
      </c>
      <c r="E48" s="190">
        <v>0.64</v>
      </c>
    </row>
    <row r="49" spans="1:5" x14ac:dyDescent="0.2">
      <c r="A49" s="85">
        <v>0.63</v>
      </c>
      <c r="B49" s="86">
        <v>185469802</v>
      </c>
      <c r="C49" s="86">
        <v>30298779</v>
      </c>
      <c r="D49" s="86">
        <v>24117504</v>
      </c>
      <c r="E49" s="190">
        <v>0.63</v>
      </c>
    </row>
    <row r="50" spans="1:5" x14ac:dyDescent="0.2">
      <c r="A50" s="85">
        <v>0.62</v>
      </c>
      <c r="B50" s="86">
        <v>181036598</v>
      </c>
      <c r="C50" s="86">
        <v>29574561</v>
      </c>
      <c r="D50" s="86">
        <v>23541047</v>
      </c>
      <c r="E50" s="190">
        <v>0.62</v>
      </c>
    </row>
    <row r="51" spans="1:5" x14ac:dyDescent="0.2">
      <c r="A51" s="85">
        <v>0.61</v>
      </c>
      <c r="B51" s="86">
        <v>176639286</v>
      </c>
      <c r="C51" s="86">
        <v>28856205</v>
      </c>
      <c r="D51" s="86">
        <v>22969237</v>
      </c>
      <c r="E51" s="190">
        <v>0.61</v>
      </c>
    </row>
    <row r="52" spans="1:5" x14ac:dyDescent="0.2">
      <c r="A52" s="85">
        <v>0.6</v>
      </c>
      <c r="B52" s="86">
        <v>172278162</v>
      </c>
      <c r="C52" s="86">
        <v>28143761</v>
      </c>
      <c r="D52" s="86">
        <v>22402138</v>
      </c>
      <c r="E52" s="190">
        <v>0.6</v>
      </c>
    </row>
    <row r="53" spans="1:5" x14ac:dyDescent="0.2">
      <c r="A53" s="85">
        <v>0.59</v>
      </c>
      <c r="B53" s="86">
        <v>167953530</v>
      </c>
      <c r="C53" s="86">
        <v>27437280</v>
      </c>
      <c r="D53" s="86">
        <v>21839794</v>
      </c>
      <c r="E53" s="190">
        <v>0.59</v>
      </c>
    </row>
    <row r="54" spans="1:5" x14ac:dyDescent="0.2">
      <c r="A54" s="85">
        <v>0.57999999999999996</v>
      </c>
      <c r="B54" s="86">
        <v>163665696</v>
      </c>
      <c r="C54" s="86">
        <v>26736810</v>
      </c>
      <c r="D54" s="86">
        <v>21282225</v>
      </c>
      <c r="E54" s="190">
        <v>0.57999999999999996</v>
      </c>
    </row>
    <row r="55" spans="1:5" x14ac:dyDescent="0.2">
      <c r="A55" s="85">
        <v>0.56999999999999995</v>
      </c>
      <c r="B55" s="86">
        <v>159414983</v>
      </c>
      <c r="C55" s="86">
        <v>26042402</v>
      </c>
      <c r="D55" s="86">
        <v>20729475</v>
      </c>
      <c r="E55" s="190">
        <v>0.56999999999999995</v>
      </c>
    </row>
    <row r="56" spans="1:5" x14ac:dyDescent="0.2">
      <c r="A56" s="85">
        <v>0.56000000000000005</v>
      </c>
      <c r="B56" s="86">
        <v>155201718</v>
      </c>
      <c r="C56" s="86">
        <v>25354114</v>
      </c>
      <c r="D56" s="86">
        <v>20181607</v>
      </c>
      <c r="E56" s="190">
        <v>0.56000000000000005</v>
      </c>
    </row>
    <row r="57" spans="1:5" x14ac:dyDescent="0.2">
      <c r="A57" s="85">
        <v>0.55000000000000004</v>
      </c>
      <c r="B57" s="86">
        <v>151026234</v>
      </c>
      <c r="C57" s="86">
        <v>24671998</v>
      </c>
      <c r="D57" s="86">
        <v>19638644</v>
      </c>
      <c r="E57" s="190">
        <v>0.55000000000000004</v>
      </c>
    </row>
    <row r="58" spans="1:5" x14ac:dyDescent="0.2">
      <c r="A58" s="85">
        <v>0.54</v>
      </c>
      <c r="B58" s="86">
        <v>146888879</v>
      </c>
      <c r="C58" s="86">
        <v>23996108</v>
      </c>
      <c r="D58" s="86">
        <v>19100649</v>
      </c>
      <c r="E58" s="190">
        <v>0.54</v>
      </c>
    </row>
    <row r="59" spans="1:5" x14ac:dyDescent="0.2">
      <c r="A59" s="85">
        <v>0.53</v>
      </c>
      <c r="B59" s="86">
        <v>142790006</v>
      </c>
      <c r="C59" s="86">
        <v>23326508</v>
      </c>
      <c r="D59" s="86">
        <v>18567665</v>
      </c>
      <c r="E59" s="190">
        <v>0.53</v>
      </c>
    </row>
    <row r="60" spans="1:5" x14ac:dyDescent="0.2">
      <c r="A60" s="85">
        <v>0.52</v>
      </c>
      <c r="B60" s="86">
        <v>138729983</v>
      </c>
      <c r="C60" s="86">
        <v>22663252</v>
      </c>
      <c r="D60" s="86">
        <v>18039713</v>
      </c>
      <c r="E60" s="190">
        <v>0.52</v>
      </c>
    </row>
    <row r="61" spans="1:5" x14ac:dyDescent="0.2">
      <c r="A61" s="85">
        <v>0.51</v>
      </c>
      <c r="B61" s="86">
        <v>134709181</v>
      </c>
      <c r="C61" s="86">
        <v>22006407</v>
      </c>
      <c r="D61" s="86">
        <v>17516859</v>
      </c>
      <c r="E61" s="190">
        <v>0.51</v>
      </c>
    </row>
    <row r="62" spans="1:5" x14ac:dyDescent="0.2">
      <c r="A62" s="85">
        <v>0.5</v>
      </c>
      <c r="B62" s="86">
        <v>130727987</v>
      </c>
      <c r="C62" s="86">
        <v>21356029</v>
      </c>
      <c r="D62" s="86">
        <v>16999165</v>
      </c>
      <c r="E62" s="190">
        <v>0.5</v>
      </c>
    </row>
    <row r="63" spans="1:5" x14ac:dyDescent="0.2">
      <c r="A63" s="85">
        <v>0.49</v>
      </c>
      <c r="B63" s="86">
        <v>126786801</v>
      </c>
      <c r="C63" s="86">
        <v>20712187</v>
      </c>
      <c r="D63" s="86">
        <v>16486676</v>
      </c>
      <c r="E63" s="190">
        <v>0.49</v>
      </c>
    </row>
    <row r="64" spans="1:5" x14ac:dyDescent="0.2">
      <c r="A64" s="85">
        <v>0.48</v>
      </c>
      <c r="B64" s="86">
        <v>122886035</v>
      </c>
      <c r="C64" s="86">
        <v>20074950</v>
      </c>
      <c r="D64" s="86">
        <v>15979454</v>
      </c>
      <c r="E64" s="190">
        <v>0.48</v>
      </c>
    </row>
    <row r="65" spans="1:5" x14ac:dyDescent="0.2">
      <c r="A65" s="85">
        <v>0.47</v>
      </c>
      <c r="B65" s="86">
        <v>119026111</v>
      </c>
      <c r="C65" s="86">
        <v>19444382</v>
      </c>
      <c r="D65" s="86">
        <v>15477523</v>
      </c>
      <c r="E65" s="190">
        <v>0.47</v>
      </c>
    </row>
    <row r="66" spans="1:5" x14ac:dyDescent="0.2">
      <c r="A66" s="85">
        <v>0.46</v>
      </c>
      <c r="B66" s="86">
        <v>115207463</v>
      </c>
      <c r="C66" s="86">
        <v>18820559</v>
      </c>
      <c r="D66" s="86">
        <v>14980966</v>
      </c>
      <c r="E66" s="190">
        <v>0.46</v>
      </c>
    </row>
    <row r="67" spans="1:5" x14ac:dyDescent="0.2">
      <c r="A67" s="85">
        <v>0.45</v>
      </c>
      <c r="B67" s="86">
        <v>111430547</v>
      </c>
      <c r="C67" s="86">
        <v>18203553</v>
      </c>
      <c r="D67" s="86">
        <v>14489828</v>
      </c>
      <c r="E67" s="190">
        <v>0.45</v>
      </c>
    </row>
    <row r="68" spans="1:5" x14ac:dyDescent="0.2">
      <c r="A68" s="85">
        <v>0.44</v>
      </c>
      <c r="B68" s="86">
        <v>107695826</v>
      </c>
      <c r="C68" s="86">
        <v>17593440</v>
      </c>
      <c r="D68" s="86">
        <v>14004193</v>
      </c>
      <c r="E68" s="190">
        <v>0.44</v>
      </c>
    </row>
    <row r="69" spans="1:5" x14ac:dyDescent="0.2">
      <c r="A69" s="85">
        <v>0.43</v>
      </c>
      <c r="B69" s="86">
        <v>104003784</v>
      </c>
      <c r="C69" s="86">
        <v>16990301</v>
      </c>
      <c r="D69" s="86">
        <v>13524105</v>
      </c>
      <c r="E69" s="190">
        <v>0.43</v>
      </c>
    </row>
    <row r="70" spans="1:5" x14ac:dyDescent="0.2">
      <c r="A70" s="85">
        <v>0.42</v>
      </c>
      <c r="B70" s="86">
        <v>100354918</v>
      </c>
      <c r="C70" s="86">
        <v>16394213</v>
      </c>
      <c r="D70" s="86">
        <v>13049627</v>
      </c>
      <c r="E70" s="190">
        <v>0.42</v>
      </c>
    </row>
    <row r="71" spans="1:5" x14ac:dyDescent="0.2">
      <c r="A71" s="85">
        <v>0.41</v>
      </c>
      <c r="B71" s="86">
        <v>96749749</v>
      </c>
      <c r="C71" s="86">
        <v>15805266</v>
      </c>
      <c r="D71" s="86">
        <v>12580825</v>
      </c>
      <c r="E71" s="190">
        <v>0.41</v>
      </c>
    </row>
    <row r="72" spans="1:5" x14ac:dyDescent="0.2">
      <c r="A72" s="85">
        <v>0.4</v>
      </c>
      <c r="B72" s="86">
        <v>93188811</v>
      </c>
      <c r="C72" s="86">
        <v>15223542</v>
      </c>
      <c r="D72" s="86">
        <v>12117783</v>
      </c>
      <c r="E72" s="190">
        <v>0.4</v>
      </c>
    </row>
    <row r="73" spans="1:5" x14ac:dyDescent="0.2">
      <c r="A73" s="85">
        <v>0.39</v>
      </c>
      <c r="B73" s="86">
        <v>89672662</v>
      </c>
      <c r="C73" s="86">
        <v>14649134</v>
      </c>
      <c r="D73" s="86">
        <v>11660567</v>
      </c>
      <c r="E73" s="190">
        <v>0.39</v>
      </c>
    </row>
    <row r="74" spans="1:5" x14ac:dyDescent="0.2">
      <c r="A74" s="85">
        <v>0.38</v>
      </c>
      <c r="B74" s="86">
        <v>86201878</v>
      </c>
      <c r="C74" s="86">
        <v>14082140</v>
      </c>
      <c r="D74" s="86">
        <v>11209239</v>
      </c>
      <c r="E74" s="190">
        <v>0.38</v>
      </c>
    </row>
    <row r="75" spans="1:5" x14ac:dyDescent="0.2">
      <c r="A75" s="85">
        <v>0.37</v>
      </c>
      <c r="B75" s="86">
        <v>82777060</v>
      </c>
      <c r="C75" s="86">
        <v>13522653</v>
      </c>
      <c r="D75" s="86">
        <v>10763887</v>
      </c>
      <c r="E75" s="190">
        <v>0.37</v>
      </c>
    </row>
    <row r="76" spans="1:5" x14ac:dyDescent="0.2">
      <c r="A76" s="85">
        <v>0.36</v>
      </c>
      <c r="B76" s="86">
        <v>79398837</v>
      </c>
      <c r="C76" s="86">
        <v>12970779</v>
      </c>
      <c r="D76" s="86">
        <v>10324595</v>
      </c>
      <c r="E76" s="190">
        <v>0.36</v>
      </c>
    </row>
    <row r="77" spans="1:5" x14ac:dyDescent="0.2">
      <c r="A77" s="85">
        <v>0.35</v>
      </c>
      <c r="B77" s="86">
        <v>76067856</v>
      </c>
      <c r="C77" s="86">
        <v>12426624</v>
      </c>
      <c r="D77" s="86">
        <v>9891470</v>
      </c>
      <c r="E77" s="190">
        <v>0.35</v>
      </c>
    </row>
    <row r="78" spans="1:5" x14ac:dyDescent="0.2">
      <c r="A78" s="85">
        <v>0.34</v>
      </c>
      <c r="B78" s="86">
        <v>72784802</v>
      </c>
      <c r="C78" s="86">
        <v>11890295</v>
      </c>
      <c r="D78" s="86">
        <v>9464556</v>
      </c>
      <c r="E78" s="190">
        <v>0.34</v>
      </c>
    </row>
    <row r="79" spans="1:5" x14ac:dyDescent="0.2">
      <c r="A79" s="85">
        <v>0.33</v>
      </c>
      <c r="B79" s="86">
        <v>69550384</v>
      </c>
      <c r="C79" s="86">
        <v>11361914</v>
      </c>
      <c r="D79" s="86">
        <v>9043960</v>
      </c>
      <c r="E79" s="190">
        <v>0.33</v>
      </c>
    </row>
    <row r="80" spans="1:5" x14ac:dyDescent="0.2">
      <c r="A80" s="85">
        <v>0.32</v>
      </c>
      <c r="B80" s="86">
        <v>66365342</v>
      </c>
      <c r="C80" s="86">
        <v>10841596</v>
      </c>
      <c r="D80" s="86">
        <v>8629788</v>
      </c>
      <c r="E80" s="190">
        <v>0.32</v>
      </c>
    </row>
    <row r="81" spans="1:5" x14ac:dyDescent="0.2">
      <c r="A81" s="85">
        <v>0.31</v>
      </c>
      <c r="B81" s="86">
        <v>63230455</v>
      </c>
      <c r="C81" s="86">
        <v>10329476</v>
      </c>
      <c r="D81" s="86">
        <v>8222147</v>
      </c>
      <c r="E81" s="190">
        <v>0.31</v>
      </c>
    </row>
    <row r="82" spans="1:5" x14ac:dyDescent="0.2">
      <c r="A82" s="85">
        <v>0.3</v>
      </c>
      <c r="B82" s="86">
        <v>60146542</v>
      </c>
      <c r="C82" s="86">
        <v>9825680</v>
      </c>
      <c r="D82" s="86">
        <v>7821146</v>
      </c>
      <c r="E82" s="190">
        <v>0.3</v>
      </c>
    </row>
    <row r="83" spans="1:5" x14ac:dyDescent="0.2">
      <c r="A83" s="85">
        <v>0.28999999999999998</v>
      </c>
      <c r="B83" s="86">
        <v>57114457</v>
      </c>
      <c r="C83" s="86">
        <v>9330350</v>
      </c>
      <c r="D83" s="86">
        <v>7426869</v>
      </c>
      <c r="E83" s="190">
        <v>0.28999999999999998</v>
      </c>
    </row>
    <row r="84" spans="1:5" x14ac:dyDescent="0.2">
      <c r="A84" s="85">
        <v>0.28000000000000003</v>
      </c>
      <c r="B84" s="86">
        <v>54135102</v>
      </c>
      <c r="C84" s="86">
        <v>8843638</v>
      </c>
      <c r="D84" s="86">
        <v>7039445</v>
      </c>
      <c r="E84" s="190">
        <v>0.28000000000000003</v>
      </c>
    </row>
    <row r="85" spans="1:5" x14ac:dyDescent="0.2">
      <c r="A85" s="85">
        <v>0.27</v>
      </c>
      <c r="B85" s="86">
        <v>51209430</v>
      </c>
      <c r="C85" s="86">
        <v>8365691</v>
      </c>
      <c r="D85" s="86">
        <v>6659002</v>
      </c>
      <c r="E85" s="190">
        <v>0.27</v>
      </c>
    </row>
    <row r="86" spans="1:5" x14ac:dyDescent="0.2">
      <c r="A86" s="85">
        <v>0.26</v>
      </c>
      <c r="B86" s="86">
        <v>48338443</v>
      </c>
      <c r="C86" s="86">
        <v>7896682</v>
      </c>
      <c r="D86" s="86">
        <v>6285669</v>
      </c>
      <c r="E86" s="190">
        <v>0.26</v>
      </c>
    </row>
    <row r="87" spans="1:5" x14ac:dyDescent="0.2">
      <c r="A87" s="85">
        <v>0.25</v>
      </c>
      <c r="B87" s="86">
        <v>45523203</v>
      </c>
      <c r="C87" s="86">
        <v>7436777</v>
      </c>
      <c r="D87" s="86">
        <v>5919596</v>
      </c>
      <c r="E87" s="190">
        <v>0.25</v>
      </c>
    </row>
    <row r="88" spans="1:5" x14ac:dyDescent="0.2">
      <c r="A88" s="85">
        <v>0.24</v>
      </c>
      <c r="B88" s="86">
        <v>42764840</v>
      </c>
      <c r="C88" s="86">
        <v>6986164</v>
      </c>
      <c r="D88" s="86">
        <v>5560911</v>
      </c>
      <c r="E88" s="190">
        <v>0.24</v>
      </c>
    </row>
    <row r="89" spans="1:5" x14ac:dyDescent="0.2">
      <c r="A89" s="85">
        <v>0.23</v>
      </c>
      <c r="B89" s="86">
        <v>40064548</v>
      </c>
      <c r="C89" s="86">
        <v>6545038</v>
      </c>
      <c r="D89" s="86">
        <v>5209786</v>
      </c>
      <c r="E89" s="190">
        <v>0.23</v>
      </c>
    </row>
    <row r="90" spans="1:5" x14ac:dyDescent="0.2">
      <c r="A90" s="85">
        <v>0.22</v>
      </c>
      <c r="B90" s="86">
        <v>37423605</v>
      </c>
      <c r="C90" s="86">
        <v>6113608</v>
      </c>
      <c r="D90" s="86">
        <v>4866370</v>
      </c>
      <c r="E90" s="190">
        <v>0.22</v>
      </c>
    </row>
    <row r="91" spans="1:5" x14ac:dyDescent="0.2">
      <c r="A91" s="85">
        <v>0.21</v>
      </c>
      <c r="B91" s="86">
        <v>34843381</v>
      </c>
      <c r="C91" s="86">
        <v>5692095</v>
      </c>
      <c r="D91" s="86">
        <v>4530856</v>
      </c>
      <c r="E91" s="190">
        <v>0.21</v>
      </c>
    </row>
    <row r="92" spans="1:5" x14ac:dyDescent="0.2">
      <c r="A92" s="85">
        <v>0.2</v>
      </c>
      <c r="B92" s="86">
        <v>32325336</v>
      </c>
      <c r="C92" s="86">
        <v>5280744</v>
      </c>
      <c r="D92" s="86">
        <v>4203416</v>
      </c>
      <c r="E92" s="190">
        <v>0.2</v>
      </c>
    </row>
    <row r="93" spans="1:5" x14ac:dyDescent="0.2">
      <c r="A93" s="85">
        <v>0.19</v>
      </c>
      <c r="B93" s="86">
        <v>29871046</v>
      </c>
      <c r="C93" s="86">
        <v>4879804</v>
      </c>
      <c r="D93" s="86">
        <v>3884264</v>
      </c>
      <c r="E93" s="190">
        <v>0.19</v>
      </c>
    </row>
    <row r="94" spans="1:5" x14ac:dyDescent="0.2">
      <c r="A94" s="85">
        <v>0.18</v>
      </c>
      <c r="B94" s="86">
        <v>27482214</v>
      </c>
      <c r="C94" s="86">
        <v>4489559</v>
      </c>
      <c r="D94" s="86">
        <v>3573635</v>
      </c>
      <c r="E94" s="190">
        <v>0.18</v>
      </c>
    </row>
    <row r="95" spans="1:5" x14ac:dyDescent="0.2">
      <c r="A95" s="85">
        <v>0.17</v>
      </c>
      <c r="B95" s="86">
        <v>25160686</v>
      </c>
      <c r="C95" s="86">
        <v>4110310</v>
      </c>
      <c r="D95" s="86">
        <v>3271765</v>
      </c>
      <c r="E95" s="190">
        <v>0.17</v>
      </c>
    </row>
    <row r="96" spans="1:5" x14ac:dyDescent="0.2">
      <c r="A96" s="85">
        <v>0.16</v>
      </c>
      <c r="B96" s="86">
        <v>22908475</v>
      </c>
      <c r="C96" s="86">
        <v>3742381</v>
      </c>
      <c r="D96" s="86">
        <v>2978890</v>
      </c>
      <c r="E96" s="190">
        <v>0.16</v>
      </c>
    </row>
    <row r="97" spans="1:5" x14ac:dyDescent="0.2">
      <c r="A97" s="85">
        <v>0.15</v>
      </c>
      <c r="B97" s="86">
        <v>20727780</v>
      </c>
      <c r="C97" s="86">
        <v>3386140</v>
      </c>
      <c r="D97" s="86">
        <v>2695330</v>
      </c>
      <c r="E97" s="190">
        <v>0.15</v>
      </c>
    </row>
    <row r="98" spans="1:5" x14ac:dyDescent="0.2">
      <c r="A98" s="85">
        <v>0.14000000000000001</v>
      </c>
      <c r="B98" s="86">
        <v>18621033</v>
      </c>
      <c r="C98" s="86">
        <v>3041976</v>
      </c>
      <c r="D98" s="86">
        <v>2421385</v>
      </c>
      <c r="E98" s="190">
        <v>0.14000000000000001</v>
      </c>
    </row>
    <row r="99" spans="1:5" x14ac:dyDescent="0.2">
      <c r="A99" s="85">
        <v>0.13</v>
      </c>
      <c r="B99" s="86">
        <v>16590926</v>
      </c>
      <c r="C99" s="86">
        <v>2710333</v>
      </c>
      <c r="D99" s="86">
        <v>2157399</v>
      </c>
      <c r="E99" s="190">
        <v>0.13</v>
      </c>
    </row>
    <row r="100" spans="1:5" x14ac:dyDescent="0.2">
      <c r="A100" s="85">
        <v>0.12</v>
      </c>
      <c r="B100" s="86">
        <v>14640472</v>
      </c>
      <c r="C100" s="86">
        <v>2391704</v>
      </c>
      <c r="D100" s="86">
        <v>1903777</v>
      </c>
      <c r="E100" s="190">
        <v>0.12</v>
      </c>
    </row>
    <row r="101" spans="1:5" x14ac:dyDescent="0.2">
      <c r="A101" s="85">
        <v>0.11</v>
      </c>
      <c r="B101" s="86">
        <v>12773069</v>
      </c>
      <c r="C101" s="86">
        <v>2086639</v>
      </c>
      <c r="D101" s="86">
        <v>1660949</v>
      </c>
      <c r="E101" s="190">
        <v>0.11</v>
      </c>
    </row>
    <row r="102" spans="1:5" x14ac:dyDescent="0.2">
      <c r="A102" s="85">
        <v>0.1</v>
      </c>
      <c r="B102" s="86">
        <v>10992589</v>
      </c>
      <c r="C102" s="86">
        <v>1795775</v>
      </c>
      <c r="D102" s="86">
        <v>1429428</v>
      </c>
      <c r="E102" s="190">
        <v>0.1</v>
      </c>
    </row>
    <row r="103" spans="1:5" x14ac:dyDescent="0.2">
      <c r="A103" s="85">
        <v>0.09</v>
      </c>
      <c r="B103" s="86">
        <v>9303505</v>
      </c>
      <c r="C103" s="86">
        <v>1519845</v>
      </c>
      <c r="D103" s="86">
        <v>1209772</v>
      </c>
      <c r="E103" s="190">
        <v>0.09</v>
      </c>
    </row>
    <row r="104" spans="1:5" x14ac:dyDescent="0.2">
      <c r="A104" s="85">
        <v>0.08</v>
      </c>
      <c r="B104" s="86">
        <v>7711061</v>
      </c>
      <c r="C104" s="86">
        <v>1259699</v>
      </c>
      <c r="D104" s="86">
        <v>1002707</v>
      </c>
      <c r="E104" s="190">
        <v>0.08</v>
      </c>
    </row>
    <row r="105" spans="1:5" x14ac:dyDescent="0.2">
      <c r="A105" s="85">
        <v>7.0000000000000007E-2</v>
      </c>
      <c r="B105" s="86">
        <v>6221528</v>
      </c>
      <c r="C105" s="86">
        <v>1016363</v>
      </c>
      <c r="D105" s="86">
        <v>809006</v>
      </c>
      <c r="E105" s="190">
        <v>7.0000000000000007E-2</v>
      </c>
    </row>
    <row r="106" spans="1:5" x14ac:dyDescent="0.2">
      <c r="A106" s="85">
        <v>0.06</v>
      </c>
      <c r="B106" s="86">
        <v>4842576</v>
      </c>
      <c r="C106" s="86">
        <v>791096</v>
      </c>
      <c r="D106" s="86">
        <v>629695</v>
      </c>
      <c r="E106" s="190">
        <v>0.06</v>
      </c>
    </row>
    <row r="107" spans="1:5" x14ac:dyDescent="0.2">
      <c r="A107" s="85">
        <v>0.05</v>
      </c>
      <c r="B107" s="86">
        <v>3583916</v>
      </c>
      <c r="C107" s="86">
        <v>585477</v>
      </c>
      <c r="D107" s="86">
        <v>466040</v>
      </c>
      <c r="E107" s="190">
        <v>0.05</v>
      </c>
    </row>
    <row r="108" spans="1:5" x14ac:dyDescent="0.2">
      <c r="A108" s="85">
        <v>0.04</v>
      </c>
      <c r="B108" s="86">
        <v>2458382</v>
      </c>
      <c r="C108" s="86">
        <v>401607</v>
      </c>
      <c r="D108" s="86">
        <v>319666</v>
      </c>
      <c r="E108" s="190">
        <v>0.04</v>
      </c>
    </row>
    <row r="109" spans="1:5" x14ac:dyDescent="0.2">
      <c r="A109" s="85">
        <v>0.03</v>
      </c>
      <c r="B109" s="86">
        <v>1484118</v>
      </c>
      <c r="C109" s="86">
        <v>242451</v>
      </c>
      <c r="D109" s="86">
        <v>192995</v>
      </c>
      <c r="E109" s="190">
        <v>0.03</v>
      </c>
    </row>
    <row r="110" spans="1:5" x14ac:dyDescent="0.2">
      <c r="A110" s="85">
        <v>0.02</v>
      </c>
      <c r="B110" s="86">
        <v>689783</v>
      </c>
      <c r="C110" s="86">
        <v>112685</v>
      </c>
      <c r="D110" s="86">
        <v>89687</v>
      </c>
      <c r="E110" s="190">
        <v>0.02</v>
      </c>
    </row>
    <row r="111" spans="1:5" x14ac:dyDescent="0.2">
      <c r="A111" s="85">
        <v>0.01</v>
      </c>
      <c r="B111" s="86">
        <v>132760</v>
      </c>
      <c r="C111" s="86">
        <v>21690</v>
      </c>
      <c r="D111" s="86">
        <v>17261</v>
      </c>
      <c r="E111" s="190">
        <v>0.01</v>
      </c>
    </row>
    <row r="112" spans="1:5" x14ac:dyDescent="0.2">
      <c r="A112" s="85">
        <v>0</v>
      </c>
      <c r="B112" s="86">
        <v>0</v>
      </c>
      <c r="C112" s="86">
        <v>0</v>
      </c>
      <c r="D112" s="86">
        <v>0</v>
      </c>
      <c r="E112" s="190">
        <v>0</v>
      </c>
    </row>
    <row r="114" spans="1:4" x14ac:dyDescent="0.2">
      <c r="A114" s="3" t="s">
        <v>765</v>
      </c>
      <c r="C114" s="14">
        <v>585477</v>
      </c>
    </row>
    <row r="115" spans="1:4" x14ac:dyDescent="0.2">
      <c r="D115" s="87"/>
    </row>
    <row r="116" spans="1:4" x14ac:dyDescent="0.2">
      <c r="C116" s="88" t="s">
        <v>1731</v>
      </c>
    </row>
  </sheetData>
  <mergeCells count="1">
    <mergeCell ref="B1:C1"/>
  </mergeCells>
  <pageMargins left="1" right="0.75" top="0.5" bottom="0.5" header="0.25" footer="0.25"/>
  <pageSetup scale="98" orientation="portrait" r:id="rId1"/>
  <headerFooter alignWithMargins="0">
    <oddFooter>&amp;L&amp;"Times New Roman,Bold"&amp;11&amp;Z&amp;F&amp;RPage &amp;P of &amp;N
Worksheet = &amp;A</oddFooter>
  </headerFooter>
  <rowBreaks count="1" manualBreakCount="1">
    <brk id="57"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14384-66A8-4638-85C5-5E7E4976C71B}">
  <sheetPr codeName="Sheet10"/>
  <dimension ref="A2:BL1804"/>
  <sheetViews>
    <sheetView workbookViewId="0">
      <pane ySplit="4" topLeftCell="A5" activePane="bottomLeft" state="frozen"/>
      <selection activeCell="P35" sqref="P35"/>
      <selection pane="bottomLeft" activeCell="P35" sqref="P35"/>
    </sheetView>
  </sheetViews>
  <sheetFormatPr defaultRowHeight="12.75" x14ac:dyDescent="0.2"/>
  <cols>
    <col min="1" max="3" width="9.6640625" style="48" bestFit="1" customWidth="1"/>
    <col min="4" max="8" width="9.6640625" style="326" customWidth="1"/>
    <col min="9" max="13" width="9.6640625" style="48" bestFit="1" customWidth="1"/>
    <col min="14" max="14" width="11" style="48" bestFit="1" customWidth="1"/>
    <col min="15" max="19" width="9.6640625" style="48" bestFit="1" customWidth="1"/>
    <col min="20" max="23" width="11.6640625" style="48" bestFit="1" customWidth="1"/>
    <col min="24" max="24" width="11.5" style="48" bestFit="1" customWidth="1"/>
    <col min="25" max="27" width="12.83203125" style="48" bestFit="1" customWidth="1"/>
    <col min="28" max="28" width="11.6640625" style="48" bestFit="1" customWidth="1"/>
    <col min="29" max="29" width="13" style="48" bestFit="1" customWidth="1"/>
    <col min="30" max="30" width="12.6640625" style="48" customWidth="1"/>
    <col min="31" max="31" width="9.33203125" style="48"/>
    <col min="32" max="32" width="12" style="48" customWidth="1"/>
    <col min="33" max="42" width="9.6640625" style="48" bestFit="1" customWidth="1"/>
    <col min="43" max="43" width="9.6640625" style="326" customWidth="1"/>
    <col min="44" max="45" width="9.6640625" style="326" bestFit="1" customWidth="1"/>
    <col min="46" max="46" width="11.6640625" style="326" bestFit="1" customWidth="1"/>
    <col min="47" max="47" width="10" style="326" bestFit="1" customWidth="1"/>
    <col min="48" max="49" width="11.6640625" style="326" bestFit="1" customWidth="1"/>
    <col min="50" max="50" width="10" style="326" bestFit="1" customWidth="1"/>
    <col min="51" max="55" width="11.6640625" style="326" bestFit="1" customWidth="1"/>
    <col min="56" max="56" width="10" style="326" bestFit="1" customWidth="1"/>
    <col min="57" max="57" width="12.83203125" style="326" bestFit="1" customWidth="1"/>
    <col min="58" max="58" width="14.1640625" style="326" bestFit="1" customWidth="1"/>
    <col min="59" max="59" width="12.5" style="326" customWidth="1"/>
    <col min="60" max="60" width="9.33203125" style="48"/>
    <col min="61" max="61" width="15.1640625" style="48" bestFit="1" customWidth="1"/>
    <col min="62" max="62" width="15.83203125" style="48" bestFit="1" customWidth="1"/>
    <col min="63" max="63" width="20.5" style="48" bestFit="1" customWidth="1"/>
    <col min="64" max="64" width="13.6640625" style="48" bestFit="1" customWidth="1"/>
    <col min="65" max="16384" width="9.33203125" style="48"/>
  </cols>
  <sheetData>
    <row r="2" spans="1:64" ht="15.75" x14ac:dyDescent="0.25">
      <c r="B2" s="224" t="s">
        <v>1568</v>
      </c>
      <c r="C2" s="356"/>
      <c r="D2" s="356"/>
      <c r="E2" s="356"/>
      <c r="F2" s="356"/>
      <c r="G2" s="356"/>
      <c r="H2" s="356"/>
      <c r="I2" s="329"/>
      <c r="AF2" s="159" t="s">
        <v>786</v>
      </c>
      <c r="AG2" s="160"/>
      <c r="AH2" s="160"/>
      <c r="AI2" s="160"/>
      <c r="AJ2" s="160"/>
      <c r="AK2" s="160"/>
      <c r="AL2" s="160"/>
      <c r="AM2" s="160"/>
      <c r="AN2" s="160"/>
      <c r="AO2" s="160"/>
      <c r="AP2" s="161"/>
      <c r="AQ2" s="382"/>
      <c r="AR2" s="159" t="s">
        <v>787</v>
      </c>
      <c r="AS2" s="160"/>
      <c r="AT2" s="160"/>
      <c r="AU2" s="160"/>
      <c r="AV2" s="160"/>
      <c r="AW2" s="160"/>
      <c r="AX2" s="160"/>
      <c r="AY2" s="160"/>
      <c r="AZ2" s="160"/>
      <c r="BA2" s="160"/>
      <c r="BB2" s="160"/>
      <c r="BC2" s="160"/>
      <c r="BD2" s="160"/>
      <c r="BE2" s="160"/>
      <c r="BF2" s="160"/>
      <c r="BG2" s="161"/>
      <c r="BI2" s="175" t="s">
        <v>787</v>
      </c>
      <c r="BJ2" s="175"/>
      <c r="BK2" s="175"/>
      <c r="BL2" s="175"/>
    </row>
    <row r="3" spans="1:64" x14ac:dyDescent="0.2">
      <c r="A3" s="326"/>
      <c r="B3" s="330"/>
      <c r="C3" s="62"/>
      <c r="D3" s="374" t="s">
        <v>1188</v>
      </c>
      <c r="E3" s="337"/>
      <c r="F3" s="337"/>
      <c r="G3" s="337"/>
      <c r="H3" s="337"/>
      <c r="I3" s="158" t="s">
        <v>783</v>
      </c>
      <c r="J3" s="156"/>
      <c r="K3" s="156"/>
      <c r="L3" s="156"/>
      <c r="M3" s="156"/>
      <c r="N3" s="156"/>
      <c r="O3" s="156"/>
      <c r="P3" s="156"/>
      <c r="Q3" s="156"/>
      <c r="R3" s="156"/>
      <c r="S3" s="113"/>
      <c r="T3" s="159" t="s">
        <v>782</v>
      </c>
      <c r="U3" s="160"/>
      <c r="V3" s="160"/>
      <c r="W3" s="160"/>
      <c r="X3" s="160"/>
      <c r="Y3" s="160"/>
      <c r="Z3" s="160"/>
      <c r="AA3" s="160"/>
      <c r="AB3" s="160"/>
      <c r="AC3" s="160"/>
      <c r="AD3" s="161"/>
      <c r="AF3" s="165" t="s">
        <v>795</v>
      </c>
      <c r="AG3" s="171">
        <v>2</v>
      </c>
      <c r="AH3" s="172">
        <v>3</v>
      </c>
      <c r="AI3" s="172">
        <v>4</v>
      </c>
      <c r="AJ3" s="172">
        <v>5</v>
      </c>
      <c r="AK3" s="173">
        <v>6</v>
      </c>
      <c r="AL3" s="166">
        <v>7</v>
      </c>
      <c r="AM3" s="166">
        <v>8</v>
      </c>
      <c r="AN3" s="166">
        <v>9</v>
      </c>
      <c r="AO3" s="166">
        <v>10</v>
      </c>
      <c r="AP3" s="167">
        <v>11</v>
      </c>
      <c r="AQ3" s="343"/>
      <c r="AR3" s="174"/>
      <c r="AS3" s="348"/>
      <c r="AT3" s="347">
        <v>2</v>
      </c>
      <c r="AU3" s="347">
        <v>3</v>
      </c>
      <c r="AV3" s="347">
        <v>4</v>
      </c>
      <c r="AW3" s="347">
        <v>5</v>
      </c>
      <c r="AX3" s="348">
        <v>6</v>
      </c>
      <c r="AY3" s="347">
        <v>7</v>
      </c>
      <c r="AZ3" s="347">
        <v>8</v>
      </c>
      <c r="BA3" s="347">
        <v>9</v>
      </c>
      <c r="BB3" s="347">
        <v>10</v>
      </c>
      <c r="BC3" s="347">
        <v>11</v>
      </c>
      <c r="BD3" s="348"/>
      <c r="BE3" s="381"/>
      <c r="BF3" s="381"/>
      <c r="BG3" s="344"/>
    </row>
    <row r="4" spans="1:64" x14ac:dyDescent="0.2">
      <c r="A4" s="326"/>
      <c r="B4" s="333" t="s">
        <v>679</v>
      </c>
      <c r="C4" s="157" t="s">
        <v>680</v>
      </c>
      <c r="D4" s="371" t="s">
        <v>7</v>
      </c>
      <c r="E4" s="372" t="s">
        <v>1186</v>
      </c>
      <c r="F4" s="372" t="s">
        <v>9</v>
      </c>
      <c r="G4" s="372" t="s">
        <v>10</v>
      </c>
      <c r="H4" s="373" t="s">
        <v>1187</v>
      </c>
      <c r="I4" s="342" t="s">
        <v>670</v>
      </c>
      <c r="J4" s="163" t="s">
        <v>793</v>
      </c>
      <c r="K4" s="163" t="s">
        <v>673</v>
      </c>
      <c r="L4" s="163" t="s">
        <v>675</v>
      </c>
      <c r="M4" s="164" t="s">
        <v>677</v>
      </c>
      <c r="N4" s="163" t="s">
        <v>681</v>
      </c>
      <c r="O4" s="163" t="s">
        <v>794</v>
      </c>
      <c r="P4" s="163" t="s">
        <v>674</v>
      </c>
      <c r="Q4" s="163" t="s">
        <v>676</v>
      </c>
      <c r="R4" s="163" t="s">
        <v>678</v>
      </c>
      <c r="S4" s="342" t="s">
        <v>788</v>
      </c>
      <c r="T4" s="162" t="s">
        <v>670</v>
      </c>
      <c r="U4" s="342" t="s">
        <v>793</v>
      </c>
      <c r="V4" s="342" t="s">
        <v>673</v>
      </c>
      <c r="W4" s="342" t="s">
        <v>675</v>
      </c>
      <c r="X4" s="164" t="s">
        <v>677</v>
      </c>
      <c r="Y4" s="342" t="s">
        <v>681</v>
      </c>
      <c r="Z4" s="342" t="s">
        <v>794</v>
      </c>
      <c r="AA4" s="342" t="s">
        <v>674</v>
      </c>
      <c r="AB4" s="342" t="s">
        <v>676</v>
      </c>
      <c r="AC4" s="342" t="s">
        <v>678</v>
      </c>
      <c r="AD4" s="164" t="s">
        <v>788</v>
      </c>
      <c r="AF4" s="168" t="s">
        <v>796</v>
      </c>
      <c r="AG4" s="168" t="s">
        <v>13</v>
      </c>
      <c r="AH4" s="169" t="s">
        <v>8</v>
      </c>
      <c r="AI4" s="169" t="s">
        <v>14</v>
      </c>
      <c r="AJ4" s="169" t="s">
        <v>15</v>
      </c>
      <c r="AK4" s="170" t="s">
        <v>16</v>
      </c>
      <c r="AL4" s="169" t="s">
        <v>13</v>
      </c>
      <c r="AM4" s="169" t="s">
        <v>8</v>
      </c>
      <c r="AN4" s="169" t="s">
        <v>14</v>
      </c>
      <c r="AO4" s="169" t="s">
        <v>15</v>
      </c>
      <c r="AP4" s="170" t="s">
        <v>16</v>
      </c>
      <c r="AQ4" s="343"/>
      <c r="AR4" s="104" t="s">
        <v>679</v>
      </c>
      <c r="AS4" s="346" t="s">
        <v>680</v>
      </c>
      <c r="AT4" s="345" t="s">
        <v>13</v>
      </c>
      <c r="AU4" s="345" t="s">
        <v>8</v>
      </c>
      <c r="AV4" s="345" t="s">
        <v>14</v>
      </c>
      <c r="AW4" s="345" t="s">
        <v>15</v>
      </c>
      <c r="AX4" s="346" t="s">
        <v>16</v>
      </c>
      <c r="AY4" s="345" t="s">
        <v>13</v>
      </c>
      <c r="AZ4" s="345" t="s">
        <v>8</v>
      </c>
      <c r="BA4" s="345" t="s">
        <v>14</v>
      </c>
      <c r="BB4" s="345" t="s">
        <v>15</v>
      </c>
      <c r="BC4" s="345" t="s">
        <v>16</v>
      </c>
      <c r="BD4" s="346" t="s">
        <v>788</v>
      </c>
      <c r="BE4" s="345" t="s">
        <v>18</v>
      </c>
      <c r="BF4" s="345" t="s">
        <v>19</v>
      </c>
      <c r="BG4" s="346" t="s">
        <v>788</v>
      </c>
      <c r="BI4" s="106" t="s">
        <v>784</v>
      </c>
      <c r="BJ4" s="405" t="s">
        <v>789</v>
      </c>
      <c r="BK4" s="405" t="s">
        <v>790</v>
      </c>
      <c r="BL4" s="405" t="s">
        <v>791</v>
      </c>
    </row>
    <row r="5" spans="1:64" x14ac:dyDescent="0.2">
      <c r="A5" s="326" t="str">
        <f>+B5&amp;C5</f>
        <v>52014</v>
      </c>
      <c r="B5" s="330">
        <v>5</v>
      </c>
      <c r="C5" s="52">
        <v>2014</v>
      </c>
      <c r="D5" s="353">
        <f>+IFERROR(VLOOKUP($A5,Data_Loss!$A$2:$V$1180,6,FALSE),0)</f>
        <v>0</v>
      </c>
      <c r="E5" s="353">
        <f>+IFERROR(VLOOKUP($A5,Data_Loss!$A$2:$V$1180,7,FALSE),0)</f>
        <v>0</v>
      </c>
      <c r="F5" s="353">
        <f>+IFERROR(VLOOKUP($A5,Data_Loss!$A$2:$V$1180,8,FALSE),0)</f>
        <v>1</v>
      </c>
      <c r="G5" s="353">
        <f>+IFERROR(VLOOKUP($A5,Data_Loss!$A$2:$V$1180,9,FALSE),0)</f>
        <v>2</v>
      </c>
      <c r="H5" s="353">
        <f>+IFERROR(VLOOKUP($A5,Data_Loss!$A$2:$V$1180,10,FALSE),0)</f>
        <v>3</v>
      </c>
      <c r="I5" s="353">
        <f>+IFERROR(VLOOKUP($A5,Data_Loss!$A$2:$V$1300,12,FALSE),0)</f>
        <v>0</v>
      </c>
      <c r="J5" s="353">
        <f>+IFERROR(VLOOKUP($A5,Data_Loss!$A$2:$V$1300,13,FALSE),0)</f>
        <v>0</v>
      </c>
      <c r="K5" s="353">
        <f>+IFERROR(VLOOKUP($A5,Data_Loss!$A$2:$V$1300,14,FALSE),0)</f>
        <v>170025</v>
      </c>
      <c r="L5" s="353">
        <f>+IFERROR(VLOOKUP($A5,Data_Loss!$A$2:$V$1300,15,FALSE),0)</f>
        <v>77897</v>
      </c>
      <c r="M5" s="353">
        <f>+IFERROR(VLOOKUP($A5,Data_Loss!$A$2:$V$1300,16,FALSE),0)</f>
        <v>43927</v>
      </c>
      <c r="N5" s="353">
        <f>+IFERROR(VLOOKUP($A5,Data_Loss!$A$2:$V$1300,17,FALSE),0)</f>
        <v>0</v>
      </c>
      <c r="O5" s="353">
        <f>+IFERROR(VLOOKUP($A5,Data_Loss!$A$2:$V$1300,18,FALSE),0)</f>
        <v>0</v>
      </c>
      <c r="P5" s="353">
        <f>+IFERROR(VLOOKUP($A5,Data_Loss!$A$2:$V$1300,19,FALSE),0)</f>
        <v>119676</v>
      </c>
      <c r="Q5" s="353">
        <f>+IFERROR(VLOOKUP($A5,Data_Loss!$A$2:$V$1300,20,FALSE),0)</f>
        <v>38165</v>
      </c>
      <c r="R5" s="353">
        <f>+IFERROR(VLOOKUP($A5,Data_Loss!$A$2:$V$1300,21,FALSE),0)</f>
        <v>48379</v>
      </c>
      <c r="S5" s="353">
        <f>+IFERROR(VLOOKUP($A5,Data_Loss!$A$2:$V$1300,22,FALSE),0)</f>
        <v>5428</v>
      </c>
      <c r="T5" s="191">
        <f>+$I5*'10k &amp; MO'!C$3+$J5*'10k &amp; MO'!C$9+$K5*'10k &amp; MO'!C$15+$L5*'10k &amp; MO'!C$21+$M5*'10k &amp; MO'!C$27</f>
        <v>0</v>
      </c>
      <c r="U5" s="349">
        <f>+$I5*'10k &amp; MO'!D$3+$J5*'10k &amp; MO'!D$9+$K5*'10k &amp; MO'!D$15+$L5*'10k &amp; MO'!D$21+$M5*'10k &amp; MO'!D$27</f>
        <v>0</v>
      </c>
      <c r="V5" s="349">
        <f>+$I5*'10k &amp; MO'!E$3+$J5*'10k &amp; MO'!E$9+$K5*'10k &amp; MO'!E$15+$L5*'10k &amp; MO'!E$21+$M5*'10k &amp; MO'!E$27</f>
        <v>255717.6</v>
      </c>
      <c r="W5" s="349">
        <f>+$I5*'10k &amp; MO'!F$3+$J5*'10k &amp; MO'!F$9+$K5*'10k &amp; MO'!F$15+$L5*'10k &amp; MO'!F$21+$M5*'10k &amp; MO'!F$27</f>
        <v>95735.413</v>
      </c>
      <c r="X5" s="349">
        <f>+$I5*'10k &amp; MO'!G$3+$J5*'10k &amp; MO'!G$9+$K5*'10k &amp; MO'!G$15+$L5*'10k &amp; MO'!G$21+$M5*'10k &amp; MO'!G$27</f>
        <v>49725.363999999994</v>
      </c>
      <c r="Y5" s="349">
        <f>+$N5*'10k &amp; MO'!H$3+$O5*'10k &amp; MO'!H$9+$P5*'10k &amp; MO'!H$15+$Q5*'10k &amp; MO'!H$21+$R5*'10k &amp; MO'!H$27</f>
        <v>0</v>
      </c>
      <c r="Z5" s="349">
        <f>+$N5*'10k &amp; MO'!I$3+$O5*'10k &amp; MO'!I$9+$P5*'10k &amp; MO'!I$15+$Q5*'10k &amp; MO'!I$21+$R5*'10k &amp; MO'!I$27</f>
        <v>0</v>
      </c>
      <c r="AA5" s="349">
        <f>+$N5*'10k &amp; MO'!J$3+$O5*'10k &amp; MO'!J$9+$P5*'10k &amp; MO'!J$15+$Q5*'10k &amp; MO'!J$21+$R5*'10k &amp; MO'!J$27</f>
        <v>250242.51600000003</v>
      </c>
      <c r="AB5" s="349">
        <f>+$N5*'10k &amp; MO'!K$3+$O5*'10k &amp; MO'!K$9+$P5*'10k &amp; MO'!K$15+$Q5*'10k &amp; MO'!K$21+$R5*'10k &amp; MO'!K$27</f>
        <v>53469.165000000001</v>
      </c>
      <c r="AC5" s="349">
        <f>+$N5*'10k &amp; MO'!L$3+$O5*'10k &amp; MO'!L$9+$P5*'10k &amp; MO'!L$15+$Q5*'10k &amp; MO'!L$21+$R5*'10k &amp; MO'!L$27</f>
        <v>74600.418000000005</v>
      </c>
      <c r="AD5" s="350">
        <f>+S5*'10k &amp; MO'!O$3</f>
        <v>5813.3879999999999</v>
      </c>
      <c r="AF5" s="192" t="str">
        <f t="shared" ref="AF5:AF68" si="0">+B5&amp;C5</f>
        <v>52014</v>
      </c>
      <c r="AG5" s="192">
        <f>+IFERROR(VLOOKUP($AF5,'Limited Loss'!$F$5:$P$124,AG$3,FALSE),0)</f>
        <v>0</v>
      </c>
      <c r="AH5" s="193">
        <f>+IFERROR(VLOOKUP($AF5,'Limited Loss'!$F$5:$P$124,AH$3,FALSE),0)</f>
        <v>0</v>
      </c>
      <c r="AI5" s="193">
        <f>+IFERROR(VLOOKUP($AF5,'Limited Loss'!$F$5:$P$124,AI$3,FALSE),0)</f>
        <v>0</v>
      </c>
      <c r="AJ5" s="193">
        <f>+IFERROR(VLOOKUP($AF5,'Limited Loss'!$F$5:$P$124,AJ$3,FALSE),0)</f>
        <v>0</v>
      </c>
      <c r="AK5" s="100">
        <f>+IFERROR(VLOOKUP($AF5,'Limited Loss'!$F$5:$P$124,AK$3,FALSE),0)</f>
        <v>0</v>
      </c>
      <c r="AL5" s="193">
        <f>+IFERROR(VLOOKUP($AF5,'Limited Loss'!$F$5:$P$124,AL$3,FALSE),0)</f>
        <v>0</v>
      </c>
      <c r="AM5" s="193">
        <f>+IFERROR(VLOOKUP($AF5,'Limited Loss'!$F$5:$P$124,AM$3,FALSE),0)</f>
        <v>0</v>
      </c>
      <c r="AN5" s="193">
        <f>+IFERROR(VLOOKUP($AF5,'Limited Loss'!$F$5:$P$124,AN$3,FALSE),0)</f>
        <v>0</v>
      </c>
      <c r="AO5" s="193">
        <f>+IFERROR(VLOOKUP($AF5,'Limited Loss'!$F$5:$P$124,AO$3,FALSE),0)</f>
        <v>0</v>
      </c>
      <c r="AP5" s="100">
        <f>+IFERROR(VLOOKUP($AF5,'Limited Loss'!$F$5:$P$124,AP$3,FALSE),0)</f>
        <v>0</v>
      </c>
      <c r="AQ5" s="353"/>
      <c r="AR5" s="331">
        <f t="shared" ref="AR5:AS68" si="1">+B5</f>
        <v>5</v>
      </c>
      <c r="AS5" s="332">
        <f t="shared" si="1"/>
        <v>2014</v>
      </c>
      <c r="AT5" s="349">
        <f t="shared" ref="AT5:BD20" si="2">+T5-AG5</f>
        <v>0</v>
      </c>
      <c r="AU5" s="349">
        <f t="shared" si="2"/>
        <v>0</v>
      </c>
      <c r="AV5" s="349">
        <f t="shared" si="2"/>
        <v>255717.6</v>
      </c>
      <c r="AW5" s="349">
        <f t="shared" si="2"/>
        <v>95735.413</v>
      </c>
      <c r="AX5" s="350">
        <f t="shared" si="2"/>
        <v>49725.363999999994</v>
      </c>
      <c r="AY5" s="349">
        <f t="shared" si="2"/>
        <v>0</v>
      </c>
      <c r="AZ5" s="349">
        <f t="shared" si="2"/>
        <v>0</v>
      </c>
      <c r="BA5" s="349">
        <f t="shared" si="2"/>
        <v>250242.51600000003</v>
      </c>
      <c r="BB5" s="349">
        <f t="shared" si="2"/>
        <v>53469.165000000001</v>
      </c>
      <c r="BC5" s="349">
        <f t="shared" si="2"/>
        <v>74600.418000000005</v>
      </c>
      <c r="BD5" s="350">
        <f t="shared" si="2"/>
        <v>5813.3879999999999</v>
      </c>
      <c r="BE5" s="349">
        <f>+AT5+AU5+AV5+AY5+AZ5+BA5</f>
        <v>505960.11600000004</v>
      </c>
      <c r="BF5" s="375">
        <f>+AW5+AX5+BB5+BC5</f>
        <v>273530.36</v>
      </c>
      <c r="BG5" s="334">
        <f>+BD5</f>
        <v>5813.3879999999999</v>
      </c>
      <c r="BI5" s="107">
        <v>5</v>
      </c>
      <c r="BJ5" s="108">
        <v>4404478.5238000005</v>
      </c>
      <c r="BK5" s="108">
        <v>1884136.2369000001</v>
      </c>
      <c r="BL5" s="108">
        <v>104581.53200000001</v>
      </c>
    </row>
    <row r="6" spans="1:64" x14ac:dyDescent="0.2">
      <c r="A6" s="326" t="str">
        <f t="shared" ref="A6:A69" si="3">+B6&amp;C6</f>
        <v>52015</v>
      </c>
      <c r="B6" s="331">
        <v>5</v>
      </c>
      <c r="C6" s="327">
        <v>2015</v>
      </c>
      <c r="D6" s="353">
        <f>+IFERROR(VLOOKUP($A6,Data_Loss!$A$2:$V$1180,6,FALSE),0)</f>
        <v>0</v>
      </c>
      <c r="E6" s="353">
        <f>+IFERROR(VLOOKUP($A6,Data_Loss!$A$2:$V$1180,7,FALSE),0)</f>
        <v>0</v>
      </c>
      <c r="F6" s="353">
        <f>+IFERROR(VLOOKUP($A6,Data_Loss!$A$2:$V$1180,8,FALSE),0)</f>
        <v>1</v>
      </c>
      <c r="G6" s="353">
        <f>+IFERROR(VLOOKUP($A6,Data_Loss!$A$2:$V$1180,9,FALSE),0)</f>
        <v>1</v>
      </c>
      <c r="H6" s="353">
        <f>+IFERROR(VLOOKUP($A6,Data_Loss!$A$2:$V$1180,10,FALSE),0)</f>
        <v>2</v>
      </c>
      <c r="I6" s="353">
        <f>+IFERROR(VLOOKUP($A6,Data_Loss!$A$2:$V$1300,12,FALSE),0)</f>
        <v>0</v>
      </c>
      <c r="J6" s="353">
        <f>+IFERROR(VLOOKUP($A6,Data_Loss!$A$2:$V$1300,13,FALSE),0)</f>
        <v>0</v>
      </c>
      <c r="K6" s="353">
        <f>+IFERROR(VLOOKUP($A6,Data_Loss!$A$2:$V$1300,14,FALSE),0)</f>
        <v>90792</v>
      </c>
      <c r="L6" s="353">
        <f>+IFERROR(VLOOKUP($A6,Data_Loss!$A$2:$V$1300,15,FALSE),0)</f>
        <v>53727</v>
      </c>
      <c r="M6" s="353">
        <f>+IFERROR(VLOOKUP($A6,Data_Loss!$A$2:$V$1300,16,FALSE),0)</f>
        <v>15217</v>
      </c>
      <c r="N6" s="353">
        <f>+IFERROR(VLOOKUP($A6,Data_Loss!$A$2:$V$1300,17,FALSE),0)</f>
        <v>0</v>
      </c>
      <c r="O6" s="353">
        <f>+IFERROR(VLOOKUP($A6,Data_Loss!$A$2:$V$1300,18,FALSE),0)</f>
        <v>0</v>
      </c>
      <c r="P6" s="353">
        <f>+IFERROR(VLOOKUP($A6,Data_Loss!$A$2:$V$1300,19,FALSE),0)</f>
        <v>29620</v>
      </c>
      <c r="Q6" s="353">
        <f>+IFERROR(VLOOKUP($A6,Data_Loss!$A$2:$V$1300,20,FALSE),0)</f>
        <v>96099</v>
      </c>
      <c r="R6" s="353">
        <f>+IFERROR(VLOOKUP($A6,Data_Loss!$A$2:$V$1300,21,FALSE),0)</f>
        <v>18797</v>
      </c>
      <c r="S6" s="353">
        <f>+IFERROR(VLOOKUP($A6,Data_Loss!$A$2:$V$1300,22,FALSE),0)</f>
        <v>26889</v>
      </c>
      <c r="T6" s="191">
        <f>+$I6*'10k &amp; MO'!C$4+$J6*'10k &amp; MO'!C$10+$K6*'10k &amp; MO'!C$16+$L6*'10k &amp; MO'!C$22+$M6*'10k &amp; MO'!C$28</f>
        <v>0</v>
      </c>
      <c r="U6" s="349">
        <f>+$I6*'10k &amp; MO'!D$4+$J6*'10k &amp; MO'!D$10+$K6*'10k &amp; MO'!D$16+$L6*'10k &amp; MO'!D$22+$M6*'10k &amp; MO'!D$28</f>
        <v>0</v>
      </c>
      <c r="V6" s="349">
        <f>+$I6*'10k &amp; MO'!E$4+$J6*'10k &amp; MO'!E$10+$K6*'10k &amp; MO'!E$16+$L6*'10k &amp; MO'!E$22+$M6*'10k &amp; MO'!E$28</f>
        <v>167743.56049999999</v>
      </c>
      <c r="W6" s="349">
        <f>+$I6*'10k &amp; MO'!F$4+$J6*'10k &amp; MO'!F$10+$K6*'10k &amp; MO'!F$16+$L6*'10k &amp; MO'!F$22+$M6*'10k &amp; MO'!F$28</f>
        <v>60109.624999999993</v>
      </c>
      <c r="X6" s="349">
        <f>+$I6*'10k &amp; MO'!G$4+$J6*'10k &amp; MO'!G$10+$K6*'10k &amp; MO'!G$16+$L6*'10k &amp; MO'!G$22+$M6*'10k &amp; MO'!G$28</f>
        <v>18451.334900000002</v>
      </c>
      <c r="Y6" s="349">
        <f>+$N6*'10k &amp; MO'!H$4+$O6*'10k &amp; MO'!H$10+$P6*'10k &amp; MO'!H$16+$Q6*'10k &amp; MO'!H$22+$R6*'10k &amp; MO'!H$28</f>
        <v>0</v>
      </c>
      <c r="Z6" s="349">
        <f>+$N6*'10k &amp; MO'!I$4+$O6*'10k &amp; MO'!I$10+$P6*'10k &amp; MO'!I$16+$Q6*'10k &amp; MO'!I$22+$R6*'10k &amp; MO'!I$28</f>
        <v>0</v>
      </c>
      <c r="AA6" s="349">
        <f>+$N6*'10k &amp; MO'!J$4+$O6*'10k &amp; MO'!J$10+$P6*'10k &amp; MO'!J$16+$Q6*'10k &amp; MO'!J$22+$R6*'10k &amp; MO'!J$28</f>
        <v>100978.85979999999</v>
      </c>
      <c r="AB6" s="349">
        <f>+$N6*'10k &amp; MO'!K$4+$O6*'10k &amp; MO'!K$10+$P6*'10k &amp; MO'!K$16+$Q6*'10k &amp; MO'!K$22+$R6*'10k &amp; MO'!K$28</f>
        <v>149863.4215</v>
      </c>
      <c r="AC6" s="349">
        <f>+$N6*'10k &amp; MO'!L$4+$O6*'10k &amp; MO'!L$10+$P6*'10k &amp; MO'!L$16+$Q6*'10k &amp; MO'!L$22+$R6*'10k &amp; MO'!L$28</f>
        <v>29989.144300000004</v>
      </c>
      <c r="AD6" s="350">
        <f>+S6*'10k &amp; MO'!O$4</f>
        <v>32589.468000000001</v>
      </c>
      <c r="AF6" s="192" t="str">
        <f t="shared" si="0"/>
        <v>52015</v>
      </c>
      <c r="AG6" s="192">
        <f>+IFERROR(VLOOKUP($AF6,'Limited Loss'!$F$5:$P$124,AG$3,FALSE),0)</f>
        <v>0</v>
      </c>
      <c r="AH6" s="193">
        <f>+IFERROR(VLOOKUP($AF6,'Limited Loss'!$F$5:$P$124,AH$3,FALSE),0)</f>
        <v>0</v>
      </c>
      <c r="AI6" s="193">
        <f>+IFERROR(VLOOKUP($AF6,'Limited Loss'!$F$5:$P$124,AI$3,FALSE),0)</f>
        <v>0</v>
      </c>
      <c r="AJ6" s="193">
        <f>+IFERROR(VLOOKUP($AF6,'Limited Loss'!$F$5:$P$124,AJ$3,FALSE),0)</f>
        <v>0</v>
      </c>
      <c r="AK6" s="100">
        <f>+IFERROR(VLOOKUP($AF6,'Limited Loss'!$F$5:$P$124,AK$3,FALSE),0)</f>
        <v>0</v>
      </c>
      <c r="AL6" s="193">
        <f>+IFERROR(VLOOKUP($AF6,'Limited Loss'!$F$5:$P$124,AL$3,FALSE),0)</f>
        <v>0</v>
      </c>
      <c r="AM6" s="193">
        <f>+IFERROR(VLOOKUP($AF6,'Limited Loss'!$F$5:$P$124,AM$3,FALSE),0)</f>
        <v>0</v>
      </c>
      <c r="AN6" s="193">
        <f>+IFERROR(VLOOKUP($AF6,'Limited Loss'!$F$5:$P$124,AN$3,FALSE),0)</f>
        <v>0</v>
      </c>
      <c r="AO6" s="193">
        <f>+IFERROR(VLOOKUP($AF6,'Limited Loss'!$F$5:$P$124,AO$3,FALSE),0)</f>
        <v>0</v>
      </c>
      <c r="AP6" s="100">
        <f>+IFERROR(VLOOKUP($AF6,'Limited Loss'!$F$5:$P$124,AP$3,FALSE),0)</f>
        <v>0</v>
      </c>
      <c r="AQ6" s="353"/>
      <c r="AR6" s="331">
        <f t="shared" si="1"/>
        <v>5</v>
      </c>
      <c r="AS6" s="332">
        <f t="shared" si="1"/>
        <v>2015</v>
      </c>
      <c r="AT6" s="349">
        <f t="shared" si="2"/>
        <v>0</v>
      </c>
      <c r="AU6" s="349">
        <f t="shared" si="2"/>
        <v>0</v>
      </c>
      <c r="AV6" s="349">
        <f t="shared" si="2"/>
        <v>167743.56049999999</v>
      </c>
      <c r="AW6" s="349">
        <f t="shared" si="2"/>
        <v>60109.624999999993</v>
      </c>
      <c r="AX6" s="350">
        <f t="shared" si="2"/>
        <v>18451.334900000002</v>
      </c>
      <c r="AY6" s="349">
        <f t="shared" si="2"/>
        <v>0</v>
      </c>
      <c r="AZ6" s="349">
        <f t="shared" si="2"/>
        <v>0</v>
      </c>
      <c r="BA6" s="349">
        <f t="shared" si="2"/>
        <v>100978.85979999999</v>
      </c>
      <c r="BB6" s="349">
        <f t="shared" si="2"/>
        <v>149863.4215</v>
      </c>
      <c r="BC6" s="349">
        <f t="shared" si="2"/>
        <v>29989.144300000004</v>
      </c>
      <c r="BD6" s="350">
        <f t="shared" si="2"/>
        <v>32589.468000000001</v>
      </c>
      <c r="BE6" s="349">
        <f t="shared" ref="BE6:BE69" si="4">+AT6+AU6+AV6+AY6+AZ6+BA6</f>
        <v>268722.4203</v>
      </c>
      <c r="BF6" s="375">
        <f t="shared" ref="BF6:BF69" si="5">+AW6+AX6+BB6+BC6</f>
        <v>258413.5257</v>
      </c>
      <c r="BG6" s="334">
        <f t="shared" ref="BG6:BG69" si="6">+BD6</f>
        <v>32589.468000000001</v>
      </c>
      <c r="BI6" s="107">
        <v>6</v>
      </c>
      <c r="BJ6" s="108">
        <v>1372069.5633</v>
      </c>
      <c r="BK6" s="108">
        <v>616168.91099999996</v>
      </c>
      <c r="BL6" s="108">
        <v>110744.102</v>
      </c>
    </row>
    <row r="7" spans="1:64" x14ac:dyDescent="0.2">
      <c r="A7" s="326" t="str">
        <f t="shared" si="3"/>
        <v>52016</v>
      </c>
      <c r="B7" s="331">
        <v>5</v>
      </c>
      <c r="C7" s="327">
        <v>2016</v>
      </c>
      <c r="D7" s="353">
        <f>+IFERROR(VLOOKUP($A7,Data_Loss!$A$2:$V$1180,6,FALSE),0)</f>
        <v>0</v>
      </c>
      <c r="E7" s="353">
        <f>+IFERROR(VLOOKUP($A7,Data_Loss!$A$2:$V$1180,7,FALSE),0)</f>
        <v>0</v>
      </c>
      <c r="F7" s="353">
        <f>+IFERROR(VLOOKUP($A7,Data_Loss!$A$2:$V$1180,8,FALSE),0)</f>
        <v>2</v>
      </c>
      <c r="G7" s="353">
        <f>+IFERROR(VLOOKUP($A7,Data_Loss!$A$2:$V$1180,9,FALSE),0)</f>
        <v>4</v>
      </c>
      <c r="H7" s="353">
        <f>+IFERROR(VLOOKUP($A7,Data_Loss!$A$2:$V$1180,10,FALSE),0)</f>
        <v>8</v>
      </c>
      <c r="I7" s="353">
        <f>+IFERROR(VLOOKUP($A7,Data_Loss!$A$2:$V$1300,12,FALSE),0)</f>
        <v>0</v>
      </c>
      <c r="J7" s="353">
        <f>+IFERROR(VLOOKUP($A7,Data_Loss!$A$2:$V$1300,13,FALSE),0)</f>
        <v>0</v>
      </c>
      <c r="K7" s="353">
        <f>+IFERROR(VLOOKUP($A7,Data_Loss!$A$2:$V$1300,14,FALSE),0)</f>
        <v>277946</v>
      </c>
      <c r="L7" s="353">
        <f>+IFERROR(VLOOKUP($A7,Data_Loss!$A$2:$V$1300,15,FALSE),0)</f>
        <v>127238</v>
      </c>
      <c r="M7" s="353">
        <f>+IFERROR(VLOOKUP($A7,Data_Loss!$A$2:$V$1300,16,FALSE),0)</f>
        <v>66028</v>
      </c>
      <c r="N7" s="353">
        <f>+IFERROR(VLOOKUP($A7,Data_Loss!$A$2:$V$1300,17,FALSE),0)</f>
        <v>0</v>
      </c>
      <c r="O7" s="353">
        <f>+IFERROR(VLOOKUP($A7,Data_Loss!$A$2:$V$1300,18,FALSE),0)</f>
        <v>0</v>
      </c>
      <c r="P7" s="353">
        <f>+IFERROR(VLOOKUP($A7,Data_Loss!$A$2:$V$1300,19,FALSE),0)</f>
        <v>274630</v>
      </c>
      <c r="Q7" s="353">
        <f>+IFERROR(VLOOKUP($A7,Data_Loss!$A$2:$V$1300,20,FALSE),0)</f>
        <v>106849</v>
      </c>
      <c r="R7" s="353">
        <f>+IFERROR(VLOOKUP($A7,Data_Loss!$A$2:$V$1300,21,FALSE),0)</f>
        <v>116381</v>
      </c>
      <c r="S7" s="353">
        <f>+IFERROR(VLOOKUP($A7,Data_Loss!$A$2:$V$1300,22,FALSE),0)</f>
        <v>5789</v>
      </c>
      <c r="T7" s="191">
        <f>+$I7*'10k &amp; MO'!C$5+$J7*'10k &amp; MO'!C$11+$K7*'10k &amp; MO'!C$17+$L7*'10k &amp; MO'!C$23+$M7*'10k &amp; MO'!C$29</f>
        <v>0</v>
      </c>
      <c r="U7" s="349">
        <f>+$I7*'10k &amp; MO'!D$5+$J7*'10k &amp; MO'!D$11+$K7*'10k &amp; MO'!D$17+$L7*'10k &amp; MO'!D$23+$M7*'10k &amp; MO'!D$29</f>
        <v>1639.8814</v>
      </c>
      <c r="V7" s="349">
        <f>+$I7*'10k &amp; MO'!E$5+$J7*'10k &amp; MO'!E$11+$K7*'10k &amp; MO'!E$17+$L7*'10k &amp; MO'!E$23+$M7*'10k &amp; MO'!E$29</f>
        <v>483333.58039999998</v>
      </c>
      <c r="W7" s="349">
        <f>+$I7*'10k &amp; MO'!F$5+$J7*'10k &amp; MO'!F$11+$K7*'10k &amp; MO'!F$17+$L7*'10k &amp; MO'!F$23+$M7*'10k &amp; MO'!F$29</f>
        <v>150430.52340000001</v>
      </c>
      <c r="X7" s="349">
        <f>+$I7*'10k &amp; MO'!G$5+$J7*'10k &amp; MO'!G$11+$K7*'10k &amp; MO'!G$17+$L7*'10k &amp; MO'!G$23+$M7*'10k &amp; MO'!G$29</f>
        <v>75030.958400000003</v>
      </c>
      <c r="Y7" s="349">
        <f>+$N7*'10k &amp; MO'!H$5+$O7*'10k &amp; MO'!H$11+$P7*'10k &amp; MO'!H$17+$Q7*'10k &amp; MO'!H$23+$R7*'10k &amp; MO'!H$29</f>
        <v>0</v>
      </c>
      <c r="Z7" s="349">
        <f>+$N7*'10k &amp; MO'!I$5+$O7*'10k &amp; MO'!I$11+$P7*'10k &amp; MO'!I$17+$Q7*'10k &amp; MO'!I$23+$R7*'10k &amp; MO'!I$29</f>
        <v>906.279</v>
      </c>
      <c r="AA7" s="349">
        <f>+$N7*'10k &amp; MO'!J$5+$O7*'10k &amp; MO'!J$11+$P7*'10k &amp; MO'!J$17+$Q7*'10k &amp; MO'!J$23+$R7*'10k &amp; MO'!J$29</f>
        <v>570522.85240000009</v>
      </c>
      <c r="AB7" s="349">
        <f>+$N7*'10k &amp; MO'!K$5+$O7*'10k &amp; MO'!K$11+$P7*'10k &amp; MO'!K$17+$Q7*'10k &amp; MO'!K$23+$R7*'10k &amp; MO'!K$29</f>
        <v>204051.90729999999</v>
      </c>
      <c r="AC7" s="349">
        <f>+$N7*'10k &amp; MO'!L$5+$O7*'10k &amp; MO'!L$11+$P7*'10k &amp; MO'!L$17+$Q7*'10k &amp; MO'!L$23+$R7*'10k &amp; MO'!L$29</f>
        <v>186030.79520000002</v>
      </c>
      <c r="AD7" s="350">
        <f>+S7*'10k &amp; MO'!O$5</f>
        <v>7803.5720000000001</v>
      </c>
      <c r="AF7" s="192" t="str">
        <f t="shared" si="0"/>
        <v>52016</v>
      </c>
      <c r="AG7" s="192">
        <f>+IFERROR(VLOOKUP($AF7,'Limited Loss'!$F$5:$P$124,AG$3,FALSE),0)</f>
        <v>0</v>
      </c>
      <c r="AH7" s="193">
        <f>+IFERROR(VLOOKUP($AF7,'Limited Loss'!$F$5:$P$124,AH$3,FALSE),0)</f>
        <v>0</v>
      </c>
      <c r="AI7" s="193">
        <f>+IFERROR(VLOOKUP($AF7,'Limited Loss'!$F$5:$P$124,AI$3,FALSE),0)</f>
        <v>0</v>
      </c>
      <c r="AJ7" s="193">
        <f>+IFERROR(VLOOKUP($AF7,'Limited Loss'!$F$5:$P$124,AJ$3,FALSE),0)</f>
        <v>0</v>
      </c>
      <c r="AK7" s="100">
        <f>+IFERROR(VLOOKUP($AF7,'Limited Loss'!$F$5:$P$124,AK$3,FALSE),0)</f>
        <v>0</v>
      </c>
      <c r="AL7" s="193">
        <f>+IFERROR(VLOOKUP($AF7,'Limited Loss'!$F$5:$P$124,AL$3,FALSE),0)</f>
        <v>0</v>
      </c>
      <c r="AM7" s="193">
        <f>+IFERROR(VLOOKUP($AF7,'Limited Loss'!$F$5:$P$124,AM$3,FALSE),0)</f>
        <v>0</v>
      </c>
      <c r="AN7" s="193">
        <f>+IFERROR(VLOOKUP($AF7,'Limited Loss'!$F$5:$P$124,AN$3,FALSE),0)</f>
        <v>0</v>
      </c>
      <c r="AO7" s="193">
        <f>+IFERROR(VLOOKUP($AF7,'Limited Loss'!$F$5:$P$124,AO$3,FALSE),0)</f>
        <v>0</v>
      </c>
      <c r="AP7" s="100">
        <f>+IFERROR(VLOOKUP($AF7,'Limited Loss'!$F$5:$P$124,AP$3,FALSE),0)</f>
        <v>0</v>
      </c>
      <c r="AQ7" s="353"/>
      <c r="AR7" s="331">
        <f t="shared" si="1"/>
        <v>5</v>
      </c>
      <c r="AS7" s="332">
        <f t="shared" si="1"/>
        <v>2016</v>
      </c>
      <c r="AT7" s="349">
        <f t="shared" si="2"/>
        <v>0</v>
      </c>
      <c r="AU7" s="349">
        <f t="shared" si="2"/>
        <v>1639.8814</v>
      </c>
      <c r="AV7" s="349">
        <f t="shared" si="2"/>
        <v>483333.58039999998</v>
      </c>
      <c r="AW7" s="349">
        <f t="shared" si="2"/>
        <v>150430.52340000001</v>
      </c>
      <c r="AX7" s="350">
        <f t="shared" si="2"/>
        <v>75030.958400000003</v>
      </c>
      <c r="AY7" s="349">
        <f t="shared" si="2"/>
        <v>0</v>
      </c>
      <c r="AZ7" s="349">
        <f t="shared" si="2"/>
        <v>906.279</v>
      </c>
      <c r="BA7" s="349">
        <f t="shared" si="2"/>
        <v>570522.85240000009</v>
      </c>
      <c r="BB7" s="349">
        <f t="shared" si="2"/>
        <v>204051.90729999999</v>
      </c>
      <c r="BC7" s="349">
        <f t="shared" si="2"/>
        <v>186030.79520000002</v>
      </c>
      <c r="BD7" s="350">
        <f>+AD7-AQ7</f>
        <v>7803.5720000000001</v>
      </c>
      <c r="BE7" s="349">
        <f t="shared" si="4"/>
        <v>1056402.5932</v>
      </c>
      <c r="BF7" s="375">
        <f t="shared" si="5"/>
        <v>615544.18430000008</v>
      </c>
      <c r="BG7" s="334">
        <f t="shared" si="6"/>
        <v>7803.5720000000001</v>
      </c>
      <c r="BI7" s="107">
        <v>7</v>
      </c>
      <c r="BJ7" s="108">
        <v>404242.47260000004</v>
      </c>
      <c r="BK7" s="108">
        <v>23346.998800000001</v>
      </c>
      <c r="BL7" s="108">
        <v>11891.331000000002</v>
      </c>
    </row>
    <row r="8" spans="1:64" x14ac:dyDescent="0.2">
      <c r="A8" s="326" t="str">
        <f t="shared" si="3"/>
        <v>52017</v>
      </c>
      <c r="B8" s="331">
        <v>5</v>
      </c>
      <c r="C8" s="327">
        <v>2017</v>
      </c>
      <c r="D8" s="353">
        <f>+IFERROR(VLOOKUP($A8,Data_Loss!$A$2:$V$1180,6,FALSE),0)</f>
        <v>0</v>
      </c>
      <c r="E8" s="353">
        <f>+IFERROR(VLOOKUP($A8,Data_Loss!$A$2:$V$1180,7,FALSE),0)</f>
        <v>0</v>
      </c>
      <c r="F8" s="353">
        <f>+IFERROR(VLOOKUP($A8,Data_Loss!$A$2:$V$1180,8,FALSE),0)</f>
        <v>0</v>
      </c>
      <c r="G8" s="353">
        <f>+IFERROR(VLOOKUP($A8,Data_Loss!$A$2:$V$1180,9,FALSE),0)</f>
        <v>1</v>
      </c>
      <c r="H8" s="353">
        <f>+IFERROR(VLOOKUP($A8,Data_Loss!$A$2:$V$1180,10,FALSE),0)</f>
        <v>5</v>
      </c>
      <c r="I8" s="353">
        <f>+IFERROR(VLOOKUP($A8,Data_Loss!$A$2:$V$1300,12,FALSE),0)</f>
        <v>0</v>
      </c>
      <c r="J8" s="353">
        <f>+IFERROR(VLOOKUP($A8,Data_Loss!$A$2:$V$1300,13,FALSE),0)</f>
        <v>0</v>
      </c>
      <c r="K8" s="353">
        <f>+IFERROR(VLOOKUP($A8,Data_Loss!$A$2:$V$1300,14,FALSE),0)</f>
        <v>0</v>
      </c>
      <c r="L8" s="353">
        <f>+IFERROR(VLOOKUP($A8,Data_Loss!$A$2:$V$1300,15,FALSE),0)</f>
        <v>19786</v>
      </c>
      <c r="M8" s="353">
        <f>+IFERROR(VLOOKUP($A8,Data_Loss!$A$2:$V$1300,16,FALSE),0)</f>
        <v>59277</v>
      </c>
      <c r="N8" s="353">
        <f>+IFERROR(VLOOKUP($A8,Data_Loss!$A$2:$V$1300,17,FALSE),0)</f>
        <v>0</v>
      </c>
      <c r="O8" s="353">
        <f>+IFERROR(VLOOKUP($A8,Data_Loss!$A$2:$V$1300,18,FALSE),0)</f>
        <v>0</v>
      </c>
      <c r="P8" s="353">
        <f>+IFERROR(VLOOKUP($A8,Data_Loss!$A$2:$V$1300,19,FALSE),0)</f>
        <v>0</v>
      </c>
      <c r="Q8" s="353">
        <f>+IFERROR(VLOOKUP($A8,Data_Loss!$A$2:$V$1300,20,FALSE),0)</f>
        <v>65795</v>
      </c>
      <c r="R8" s="353">
        <f>+IFERROR(VLOOKUP($A8,Data_Loss!$A$2:$V$1300,21,FALSE),0)</f>
        <v>76492</v>
      </c>
      <c r="S8" s="353">
        <f>+IFERROR(VLOOKUP($A8,Data_Loss!$A$2:$V$1300,22,FALSE),0)</f>
        <v>33777</v>
      </c>
      <c r="T8" s="191">
        <f>+$I8*'10k &amp; MO'!C$6+$J8*'10k &amp; MO'!C$12+$K8*'10k &amp; MO'!C$18+$L8*'10k &amp; MO'!C$24+$M8*'10k &amp; MO'!C$30</f>
        <v>0</v>
      </c>
      <c r="U8" s="349">
        <f>+$I8*'10k &amp; MO'!D$6+$J8*'10k &amp; MO'!D$12+$K8*'10k &amp; MO'!D$18+$L8*'10k &amp; MO'!D$24+$M8*'10k &amp; MO'!D$30</f>
        <v>94.899900000000002</v>
      </c>
      <c r="V8" s="349">
        <f>+$I8*'10k &amp; MO'!E$6+$J8*'10k &amp; MO'!E$12+$K8*'10k &amp; MO'!E$18+$L8*'10k &amp; MO'!E$24+$M8*'10k &amp; MO'!E$30</f>
        <v>40932.720699999998</v>
      </c>
      <c r="W8" s="349">
        <f>+$I8*'10k &amp; MO'!F$6+$J8*'10k &amp; MO'!F$12+$K8*'10k &amp; MO'!F$18+$L8*'10k &amp; MO'!F$24+$M8*'10k &amp; MO'!F$30</f>
        <v>28214.4545</v>
      </c>
      <c r="X8" s="349">
        <f>+$I8*'10k &amp; MO'!G$6+$J8*'10k &amp; MO'!G$12+$K8*'10k &amp; MO'!G$18+$L8*'10k &amp; MO'!G$24+$M8*'10k &amp; MO'!G$30</f>
        <v>66255.944100000008</v>
      </c>
      <c r="Y8" s="349">
        <f>+$N8*'10k &amp; MO'!H$6+$O8*'10k &amp; MO'!H$12+$P8*'10k &amp; MO'!H$18+$Q8*'10k &amp; MO'!H$24+$R8*'10k &amp; MO'!H$30</f>
        <v>0</v>
      </c>
      <c r="Z8" s="349">
        <f>+$N8*'10k &amp; MO'!I$6+$O8*'10k &amp; MO'!I$12+$P8*'10k &amp; MO'!I$18+$Q8*'10k &amp; MO'!I$24+$R8*'10k &amp; MO'!I$30</f>
        <v>69.004099999999994</v>
      </c>
      <c r="AA8" s="349">
        <f>+$N8*'10k &amp; MO'!J$6+$O8*'10k &amp; MO'!J$12+$P8*'10k &amp; MO'!J$18+$Q8*'10k &amp; MO'!J$24+$R8*'10k &amp; MO'!J$30</f>
        <v>99247.345499999996</v>
      </c>
      <c r="AB8" s="349">
        <f>+$N8*'10k &amp; MO'!K$6+$O8*'10k &amp; MO'!K$12+$P8*'10k &amp; MO'!K$18+$Q8*'10k &amp; MO'!K$24+$R8*'10k &amp; MO'!K$30</f>
        <v>98729.287100000001</v>
      </c>
      <c r="AC8" s="349">
        <f>+$N8*'10k &amp; MO'!L$6+$O8*'10k &amp; MO'!L$12+$P8*'10k &amp; MO'!L$18+$Q8*'10k &amp; MO'!L$24+$R8*'10k &amp; MO'!L$30</f>
        <v>119062.43769999999</v>
      </c>
      <c r="AD8" s="350">
        <f>+S8*'10k &amp; MO'!O$6</f>
        <v>45463.842000000004</v>
      </c>
      <c r="AF8" s="192" t="str">
        <f t="shared" si="0"/>
        <v>52017</v>
      </c>
      <c r="AG8" s="192">
        <f>+IFERROR(VLOOKUP($AF8,'Limited Loss'!$F$5:$P$124,AG$3,FALSE),0)</f>
        <v>0</v>
      </c>
      <c r="AH8" s="193">
        <f>+IFERROR(VLOOKUP($AF8,'Limited Loss'!$F$5:$P$124,AH$3,FALSE),0)</f>
        <v>0</v>
      </c>
      <c r="AI8" s="193">
        <f>+IFERROR(VLOOKUP($AF8,'Limited Loss'!$F$5:$P$124,AI$3,FALSE),0)</f>
        <v>0</v>
      </c>
      <c r="AJ8" s="193">
        <f>+IFERROR(VLOOKUP($AF8,'Limited Loss'!$F$5:$P$124,AJ$3,FALSE),0)</f>
        <v>0</v>
      </c>
      <c r="AK8" s="100">
        <f>+IFERROR(VLOOKUP($AF8,'Limited Loss'!$F$5:$P$124,AK$3,FALSE),0)</f>
        <v>0</v>
      </c>
      <c r="AL8" s="193">
        <f>+IFERROR(VLOOKUP($AF8,'Limited Loss'!$F$5:$P$124,AL$3,FALSE),0)</f>
        <v>0</v>
      </c>
      <c r="AM8" s="193">
        <f>+IFERROR(VLOOKUP($AF8,'Limited Loss'!$F$5:$P$124,AM$3,FALSE),0)</f>
        <v>0</v>
      </c>
      <c r="AN8" s="193">
        <f>+IFERROR(VLOOKUP($AF8,'Limited Loss'!$F$5:$P$124,AN$3,FALSE),0)</f>
        <v>0</v>
      </c>
      <c r="AO8" s="193">
        <f>+IFERROR(VLOOKUP($AF8,'Limited Loss'!$F$5:$P$124,AO$3,FALSE),0)</f>
        <v>0</v>
      </c>
      <c r="AP8" s="100">
        <f>+IFERROR(VLOOKUP($AF8,'Limited Loss'!$F$5:$P$124,AP$3,FALSE),0)</f>
        <v>0</v>
      </c>
      <c r="AQ8" s="353"/>
      <c r="AR8" s="331">
        <f t="shared" si="1"/>
        <v>5</v>
      </c>
      <c r="AS8" s="332">
        <f t="shared" si="1"/>
        <v>2017</v>
      </c>
      <c r="AT8" s="349">
        <f t="shared" si="2"/>
        <v>0</v>
      </c>
      <c r="AU8" s="349">
        <f t="shared" si="2"/>
        <v>94.899900000000002</v>
      </c>
      <c r="AV8" s="349">
        <f t="shared" si="2"/>
        <v>40932.720699999998</v>
      </c>
      <c r="AW8" s="349">
        <f t="shared" si="2"/>
        <v>28214.4545</v>
      </c>
      <c r="AX8" s="350">
        <f t="shared" si="2"/>
        <v>66255.944100000008</v>
      </c>
      <c r="AY8" s="349">
        <f t="shared" si="2"/>
        <v>0</v>
      </c>
      <c r="AZ8" s="349">
        <f t="shared" si="2"/>
        <v>69.004099999999994</v>
      </c>
      <c r="BA8" s="349">
        <f t="shared" si="2"/>
        <v>99247.345499999996</v>
      </c>
      <c r="BB8" s="349">
        <f t="shared" si="2"/>
        <v>98729.287100000001</v>
      </c>
      <c r="BC8" s="349">
        <f t="shared" si="2"/>
        <v>119062.43769999999</v>
      </c>
      <c r="BD8" s="350">
        <f t="shared" si="2"/>
        <v>45463.842000000004</v>
      </c>
      <c r="BE8" s="349">
        <f>+AT8+AU8+AV8+AY8+AZ8+BA8</f>
        <v>140343.97019999998</v>
      </c>
      <c r="BF8" s="375">
        <f t="shared" si="5"/>
        <v>312262.12340000004</v>
      </c>
      <c r="BG8" s="334">
        <f t="shared" si="6"/>
        <v>45463.842000000004</v>
      </c>
      <c r="BI8" s="107">
        <v>8</v>
      </c>
      <c r="BJ8" s="108">
        <v>0</v>
      </c>
      <c r="BK8" s="108">
        <v>0</v>
      </c>
      <c r="BL8" s="108">
        <v>3041.96</v>
      </c>
    </row>
    <row r="9" spans="1:64" x14ac:dyDescent="0.2">
      <c r="A9" s="326" t="str">
        <f t="shared" si="3"/>
        <v>52018</v>
      </c>
      <c r="B9" s="331">
        <v>5</v>
      </c>
      <c r="C9" s="327">
        <v>2018</v>
      </c>
      <c r="D9" s="353">
        <f>+IFERROR(VLOOKUP($A9,Data_Loss!$A$2:$V$1180,6,FALSE),0)</f>
        <v>1</v>
      </c>
      <c r="E9" s="353">
        <f>+IFERROR(VLOOKUP($A9,Data_Loss!$A$2:$V$1180,7,FALSE),0)</f>
        <v>0</v>
      </c>
      <c r="F9" s="353">
        <f>+IFERROR(VLOOKUP($A9,Data_Loss!$A$2:$V$1180,8,FALSE),0)</f>
        <v>1</v>
      </c>
      <c r="G9" s="353">
        <f>+IFERROR(VLOOKUP($A9,Data_Loss!$A$2:$V$1180,9,FALSE),0)</f>
        <v>1</v>
      </c>
      <c r="H9" s="353">
        <f>+IFERROR(VLOOKUP($A9,Data_Loss!$A$2:$V$1180,10,FALSE),0)</f>
        <v>7</v>
      </c>
      <c r="I9" s="353">
        <f>+IFERROR(VLOOKUP($A9,Data_Loss!$A$2:$V$1300,12,FALSE),0)</f>
        <v>1141573</v>
      </c>
      <c r="J9" s="353">
        <f>+IFERROR(VLOOKUP($A9,Data_Loss!$A$2:$V$1300,13,FALSE),0)</f>
        <v>0</v>
      </c>
      <c r="K9" s="353">
        <f>+IFERROR(VLOOKUP($A9,Data_Loss!$A$2:$V$1300,14,FALSE),0)</f>
        <v>156215</v>
      </c>
      <c r="L9" s="353">
        <f>+IFERROR(VLOOKUP($A9,Data_Loss!$A$2:$V$1300,15,FALSE),0)</f>
        <v>34762</v>
      </c>
      <c r="M9" s="353">
        <f>+IFERROR(VLOOKUP($A9,Data_Loss!$A$2:$V$1300,16,FALSE),0)</f>
        <v>104978</v>
      </c>
      <c r="N9" s="353">
        <f>+IFERROR(VLOOKUP($A9,Data_Loss!$A$2:$V$1300,17,FALSE),0)</f>
        <v>20000</v>
      </c>
      <c r="O9" s="353">
        <f>+IFERROR(VLOOKUP($A9,Data_Loss!$A$2:$V$1300,18,FALSE),0)</f>
        <v>0</v>
      </c>
      <c r="P9" s="353">
        <f>+IFERROR(VLOOKUP($A9,Data_Loss!$A$2:$V$1300,19,FALSE),0)</f>
        <v>114274</v>
      </c>
      <c r="Q9" s="353">
        <f>+IFERROR(VLOOKUP($A9,Data_Loss!$A$2:$V$1300,20,FALSE),0)</f>
        <v>62500</v>
      </c>
      <c r="R9" s="353">
        <f>+IFERROR(VLOOKUP($A9,Data_Loss!$A$2:$V$1300,21,FALSE),0)</f>
        <v>109618</v>
      </c>
      <c r="S9" s="353">
        <f>+IFERROR(VLOOKUP($A9,Data_Loss!$A$2:$V$1300,22,FALSE),0)</f>
        <v>9737</v>
      </c>
      <c r="T9" s="191">
        <f>+$I9*'10k &amp; MO'!C$7+$J9*'10k &amp; MO'!C$13+$K9*'10k &amp; MO'!C$19+$L9*'10k &amp; MO'!C$25+$M9*'10k &amp; MO'!C$31</f>
        <v>1476748.6787999999</v>
      </c>
      <c r="U9" s="349">
        <f>+$I9*'10k &amp; MO'!D$7+$J9*'10k &amp; MO'!D$13+$K9*'10k &amp; MO'!D$19+$L9*'10k &amp; MO'!D$25+$M9*'10k &amp; MO'!D$31</f>
        <v>28100.717200000003</v>
      </c>
      <c r="V9" s="349">
        <f>+$I9*'10k &amp; MO'!E$7+$J9*'10k &amp; MO'!E$13+$K9*'10k &amp; MO'!E$19+$L9*'10k &amp; MO'!E$25+$M9*'10k &amp; MO'!E$31</f>
        <v>473860.4865</v>
      </c>
      <c r="W9" s="349">
        <f>+$I9*'10k &amp; MO'!F$7+$J9*'10k &amp; MO'!F$13+$K9*'10k &amp; MO'!F$19+$L9*'10k &amp; MO'!F$25+$M9*'10k &amp; MO'!F$31</f>
        <v>96257.679499999998</v>
      </c>
      <c r="X9" s="349">
        <f>+$I9*'10k &amp; MO'!G$7+$J9*'10k &amp; MO'!G$13+$K9*'10k &amp; MO'!G$19+$L9*'10k &amp; MO'!G$25+$M9*'10k &amp; MO'!G$31</f>
        <v>82276.851999999999</v>
      </c>
      <c r="Y9" s="349">
        <f>+$N9*'10k &amp; MO'!H$7+$O9*'10k &amp; MO'!H$13+$P9*'10k &amp; MO'!H$19+$Q9*'10k &amp; MO'!H$25+$R9*'10k &amp; MO'!H$31</f>
        <v>49120.706000000006</v>
      </c>
      <c r="Z9" s="349">
        <f>+$N9*'10k &amp; MO'!I$7+$O9*'10k &amp; MO'!I$13+$P9*'10k &amp; MO'!I$19+$Q9*'10k &amp; MO'!I$25+$R9*'10k &amp; MO'!I$31</f>
        <v>35299.609200000006</v>
      </c>
      <c r="AA9" s="349">
        <f>+$N9*'10k &amp; MO'!J$7+$O9*'10k &amp; MO'!J$13+$P9*'10k &amp; MO'!J$19+$Q9*'10k &amp; MO'!J$25+$R9*'10k &amp; MO'!J$31</f>
        <v>487169.22640000004</v>
      </c>
      <c r="AB9" s="349">
        <f>+$N9*'10k &amp; MO'!K$7+$O9*'10k &amp; MO'!K$13+$P9*'10k &amp; MO'!K$19+$Q9*'10k &amp; MO'!K$25+$R9*'10k &amp; MO'!K$31</f>
        <v>137560.55439999999</v>
      </c>
      <c r="AC9" s="349">
        <f>+$N9*'10k &amp; MO'!L$7+$O9*'10k &amp; MO'!L$13+$P9*'10k &amp; MO'!L$19+$Q9*'10k &amp; MO'!L$25+$R9*'10k &amp; MO'!L$31</f>
        <v>108290.95759999999</v>
      </c>
      <c r="AD9" s="350">
        <f>+S9*'10k &amp; MO'!O$7</f>
        <v>12911.262000000001</v>
      </c>
      <c r="AF9" s="192" t="str">
        <f t="shared" si="0"/>
        <v>52018</v>
      </c>
      <c r="AG9" s="192">
        <f>+IFERROR(VLOOKUP($AF9,'Limited Loss'!$F$5:$P$124,AG$3,FALSE),0)</f>
        <v>113529</v>
      </c>
      <c r="AH9" s="193">
        <f>+IFERROR(VLOOKUP($AF9,'Limited Loss'!$F$5:$P$124,AH$3,FALSE),0)</f>
        <v>0</v>
      </c>
      <c r="AI9" s="193">
        <f>+IFERROR(VLOOKUP($AF9,'Limited Loss'!$F$5:$P$124,AI$3,FALSE),0)</f>
        <v>0</v>
      </c>
      <c r="AJ9" s="193">
        <f>+IFERROR(VLOOKUP($AF9,'Limited Loss'!$F$5:$P$124,AJ$3,FALSE),0)</f>
        <v>0</v>
      </c>
      <c r="AK9" s="100">
        <f>+IFERROR(VLOOKUP($AF9,'Limited Loss'!$F$5:$P$124,AK$3,FALSE),0)</f>
        <v>0</v>
      </c>
      <c r="AL9" s="193">
        <f>+IFERROR(VLOOKUP($AF9,'Limited Loss'!$F$5:$P$124,AL$3,FALSE),0)</f>
        <v>3721</v>
      </c>
      <c r="AM9" s="193">
        <f>+IFERROR(VLOOKUP($AF9,'Limited Loss'!$F$5:$P$124,AM$3,FALSE),0)</f>
        <v>0</v>
      </c>
      <c r="AN9" s="193">
        <f>+IFERROR(VLOOKUP($AF9,'Limited Loss'!$F$5:$P$124,AN$3,FALSE),0)</f>
        <v>0</v>
      </c>
      <c r="AO9" s="193">
        <f>+IFERROR(VLOOKUP($AF9,'Limited Loss'!$F$5:$P$124,AO$3,FALSE),0)</f>
        <v>0</v>
      </c>
      <c r="AP9" s="100">
        <f>+IFERROR(VLOOKUP($AF9,'Limited Loss'!$F$5:$P$124,AP$3,FALSE),0)</f>
        <v>0</v>
      </c>
      <c r="AQ9" s="353"/>
      <c r="AR9" s="331">
        <f t="shared" si="1"/>
        <v>5</v>
      </c>
      <c r="AS9" s="332">
        <f t="shared" si="1"/>
        <v>2018</v>
      </c>
      <c r="AT9" s="349">
        <f t="shared" si="2"/>
        <v>1363219.6787999999</v>
      </c>
      <c r="AU9" s="349">
        <f t="shared" si="2"/>
        <v>28100.717200000003</v>
      </c>
      <c r="AV9" s="349">
        <f t="shared" si="2"/>
        <v>473860.4865</v>
      </c>
      <c r="AW9" s="349">
        <f t="shared" si="2"/>
        <v>96257.679499999998</v>
      </c>
      <c r="AX9" s="350">
        <f t="shared" si="2"/>
        <v>82276.851999999999</v>
      </c>
      <c r="AY9" s="349">
        <f t="shared" si="2"/>
        <v>45399.706000000006</v>
      </c>
      <c r="AZ9" s="349">
        <f t="shared" si="2"/>
        <v>35299.609200000006</v>
      </c>
      <c r="BA9" s="349">
        <f t="shared" si="2"/>
        <v>487169.22640000004</v>
      </c>
      <c r="BB9" s="349">
        <f t="shared" si="2"/>
        <v>137560.55439999999</v>
      </c>
      <c r="BC9" s="349">
        <f t="shared" si="2"/>
        <v>108290.95759999999</v>
      </c>
      <c r="BD9" s="350">
        <f t="shared" si="2"/>
        <v>12911.262000000001</v>
      </c>
      <c r="BE9" s="349">
        <f t="shared" si="4"/>
        <v>2433049.4240999999</v>
      </c>
      <c r="BF9" s="375">
        <f t="shared" si="5"/>
        <v>424386.04349999991</v>
      </c>
      <c r="BG9" s="334">
        <f t="shared" si="6"/>
        <v>12911.262000000001</v>
      </c>
      <c r="BI9" s="107">
        <v>9</v>
      </c>
      <c r="BJ9" s="108">
        <v>0</v>
      </c>
      <c r="BK9" s="108">
        <v>0</v>
      </c>
      <c r="BL9" s="108">
        <v>0</v>
      </c>
    </row>
    <row r="10" spans="1:64" x14ac:dyDescent="0.2">
      <c r="A10" s="326" t="str">
        <f t="shared" si="3"/>
        <v>72014</v>
      </c>
      <c r="B10" s="331">
        <v>7</v>
      </c>
      <c r="C10" s="327">
        <v>2014</v>
      </c>
      <c r="D10" s="353">
        <f>+IFERROR(VLOOKUP($A10,Data_Loss!$A$2:$V$1180,6,FALSE),0)</f>
        <v>1</v>
      </c>
      <c r="E10" s="353">
        <f>+IFERROR(VLOOKUP($A10,Data_Loss!$A$2:$V$1180,7,FALSE),0)</f>
        <v>0</v>
      </c>
      <c r="F10" s="353">
        <f>+IFERROR(VLOOKUP($A10,Data_Loss!$A$2:$V$1180,8,FALSE),0)</f>
        <v>0</v>
      </c>
      <c r="G10" s="353">
        <f>+IFERROR(VLOOKUP($A10,Data_Loss!$A$2:$V$1180,9,FALSE),0)</f>
        <v>0</v>
      </c>
      <c r="H10" s="353">
        <f>+IFERROR(VLOOKUP($A10,Data_Loss!$A$2:$V$1180,10,FALSE),0)</f>
        <v>0</v>
      </c>
      <c r="I10" s="353">
        <f>+IFERROR(VLOOKUP($A10,Data_Loss!$A$2:$V$1300,12,FALSE),0)</f>
        <v>268856</v>
      </c>
      <c r="J10" s="353">
        <f>+IFERROR(VLOOKUP($A10,Data_Loss!$A$2:$V$1300,13,FALSE),0)</f>
        <v>0</v>
      </c>
      <c r="K10" s="353">
        <f>+IFERROR(VLOOKUP($A10,Data_Loss!$A$2:$V$1300,14,FALSE),0)</f>
        <v>0</v>
      </c>
      <c r="L10" s="353">
        <f>+IFERROR(VLOOKUP($A10,Data_Loss!$A$2:$V$1300,15,FALSE),0)</f>
        <v>0</v>
      </c>
      <c r="M10" s="353">
        <f>+IFERROR(VLOOKUP($A10,Data_Loss!$A$2:$V$1300,16,FALSE),0)</f>
        <v>0</v>
      </c>
      <c r="N10" s="353">
        <f>+IFERROR(VLOOKUP($A10,Data_Loss!$A$2:$V$1300,17,FALSE),0)</f>
        <v>0</v>
      </c>
      <c r="O10" s="353">
        <f>+IFERROR(VLOOKUP($A10,Data_Loss!$A$2:$V$1300,18,FALSE),0)</f>
        <v>0</v>
      </c>
      <c r="P10" s="353">
        <f>+IFERROR(VLOOKUP($A10,Data_Loss!$A$2:$V$1300,19,FALSE),0)</f>
        <v>0</v>
      </c>
      <c r="Q10" s="353">
        <f>+IFERROR(VLOOKUP($A10,Data_Loss!$A$2:$V$1300,20,FALSE),0)</f>
        <v>0</v>
      </c>
      <c r="R10" s="353">
        <f>+IFERROR(VLOOKUP($A10,Data_Loss!$A$2:$V$1300,21,FALSE),0)</f>
        <v>0</v>
      </c>
      <c r="S10" s="353">
        <f>+IFERROR(VLOOKUP($A10,Data_Loss!$A$2:$V$1300,22,FALSE),0)</f>
        <v>2411</v>
      </c>
      <c r="T10" s="191">
        <f>+$I10*'10k &amp; MO'!C$3+$J10*'10k &amp; MO'!C$9+$K10*'10k &amp; MO'!C$15+$L10*'10k &amp; MO'!C$21+$M10*'10k &amp; MO'!C$27</f>
        <v>401402.00800000003</v>
      </c>
      <c r="U10" s="349">
        <f>+$I10*'10k &amp; MO'!D$3+$J10*'10k &amp; MO'!D$9+$K10*'10k &amp; MO'!D$15+$L10*'10k &amp; MO'!D$21+$M10*'10k &amp; MO'!D$27</f>
        <v>0</v>
      </c>
      <c r="V10" s="349">
        <f>+$I10*'10k &amp; MO'!E$3+$J10*'10k &amp; MO'!E$9+$K10*'10k &amp; MO'!E$15+$L10*'10k &amp; MO'!E$21+$M10*'10k &amp; MO'!E$27</f>
        <v>0</v>
      </c>
      <c r="W10" s="349">
        <f>+$I10*'10k &amp; MO'!F$3+$J10*'10k &amp; MO'!F$9+$K10*'10k &amp; MO'!F$15+$L10*'10k &amp; MO'!F$21+$M10*'10k &amp; MO'!F$27</f>
        <v>0</v>
      </c>
      <c r="X10" s="349">
        <f>+$I10*'10k &amp; MO'!G$3+$J10*'10k &amp; MO'!G$9+$K10*'10k &amp; MO'!G$15+$L10*'10k &amp; MO'!G$21+$M10*'10k &amp; MO'!G$27</f>
        <v>0</v>
      </c>
      <c r="Y10" s="349">
        <f>+$N10*'10k &amp; MO'!H$3+$O10*'10k &amp; MO'!H$9+$P10*'10k &amp; MO'!H$15+$Q10*'10k &amp; MO'!H$21+$R10*'10k &amp; MO'!H$27</f>
        <v>0</v>
      </c>
      <c r="Z10" s="349">
        <f>+$N10*'10k &amp; MO'!I$3+$O10*'10k &amp; MO'!I$9+$P10*'10k &amp; MO'!I$15+$Q10*'10k &amp; MO'!I$21+$R10*'10k &amp; MO'!I$27</f>
        <v>0</v>
      </c>
      <c r="AA10" s="349">
        <f>+$N10*'10k &amp; MO'!J$3+$O10*'10k &amp; MO'!J$9+$P10*'10k &amp; MO'!J$15+$Q10*'10k &amp; MO'!J$21+$R10*'10k &amp; MO'!J$27</f>
        <v>0</v>
      </c>
      <c r="AB10" s="349">
        <f>+$N10*'10k &amp; MO'!K$3+$O10*'10k &amp; MO'!K$9+$P10*'10k &amp; MO'!K$15+$Q10*'10k &amp; MO'!K$21+$R10*'10k &amp; MO'!K$27</f>
        <v>0</v>
      </c>
      <c r="AC10" s="349">
        <f>+$N10*'10k &amp; MO'!L$3+$O10*'10k &amp; MO'!L$9+$P10*'10k &amp; MO'!L$15+$Q10*'10k &amp; MO'!L$21+$R10*'10k &amp; MO'!L$27</f>
        <v>0</v>
      </c>
      <c r="AD10" s="350">
        <f>+S10*'10k &amp; MO'!O$3</f>
        <v>2582.181</v>
      </c>
      <c r="AF10" s="192" t="str">
        <f t="shared" si="0"/>
        <v>72014</v>
      </c>
      <c r="AG10" s="192">
        <f>+IFERROR(VLOOKUP($AF10,'Limited Loss'!$F$5:$P$124,AG$3,FALSE),0)</f>
        <v>0</v>
      </c>
      <c r="AH10" s="193">
        <f>+IFERROR(VLOOKUP($AF10,'Limited Loss'!$F$5:$P$124,AH$3,FALSE),0)</f>
        <v>0</v>
      </c>
      <c r="AI10" s="193">
        <f>+IFERROR(VLOOKUP($AF10,'Limited Loss'!$F$5:$P$124,AI$3,FALSE),0)</f>
        <v>0</v>
      </c>
      <c r="AJ10" s="193">
        <f>+IFERROR(VLOOKUP($AF10,'Limited Loss'!$F$5:$P$124,AJ$3,FALSE),0)</f>
        <v>0</v>
      </c>
      <c r="AK10" s="100">
        <f>+IFERROR(VLOOKUP($AF10,'Limited Loss'!$F$5:$P$124,AK$3,FALSE),0)</f>
        <v>0</v>
      </c>
      <c r="AL10" s="193">
        <f>+IFERROR(VLOOKUP($AF10,'Limited Loss'!$F$5:$P$124,AL$3,FALSE),0)</f>
        <v>0</v>
      </c>
      <c r="AM10" s="193">
        <f>+IFERROR(VLOOKUP($AF10,'Limited Loss'!$F$5:$P$124,AM$3,FALSE),0)</f>
        <v>0</v>
      </c>
      <c r="AN10" s="193">
        <f>+IFERROR(VLOOKUP($AF10,'Limited Loss'!$F$5:$P$124,AN$3,FALSE),0)</f>
        <v>0</v>
      </c>
      <c r="AO10" s="193">
        <f>+IFERROR(VLOOKUP($AF10,'Limited Loss'!$F$5:$P$124,AO$3,FALSE),0)</f>
        <v>0</v>
      </c>
      <c r="AP10" s="100">
        <f>+IFERROR(VLOOKUP($AF10,'Limited Loss'!$F$5:$P$124,AP$3,FALSE),0)</f>
        <v>0</v>
      </c>
      <c r="AQ10" s="353"/>
      <c r="AR10" s="331">
        <f t="shared" si="1"/>
        <v>7</v>
      </c>
      <c r="AS10" s="332">
        <f t="shared" si="1"/>
        <v>2014</v>
      </c>
      <c r="AT10" s="349">
        <f t="shared" si="2"/>
        <v>401402.00800000003</v>
      </c>
      <c r="AU10" s="349">
        <f t="shared" si="2"/>
        <v>0</v>
      </c>
      <c r="AV10" s="349">
        <f t="shared" si="2"/>
        <v>0</v>
      </c>
      <c r="AW10" s="349">
        <f t="shared" si="2"/>
        <v>0</v>
      </c>
      <c r="AX10" s="350">
        <f t="shared" si="2"/>
        <v>0</v>
      </c>
      <c r="AY10" s="349">
        <f t="shared" si="2"/>
        <v>0</v>
      </c>
      <c r="AZ10" s="349">
        <f t="shared" si="2"/>
        <v>0</v>
      </c>
      <c r="BA10" s="349">
        <f t="shared" si="2"/>
        <v>0</v>
      </c>
      <c r="BB10" s="349">
        <f t="shared" si="2"/>
        <v>0</v>
      </c>
      <c r="BC10" s="349">
        <f t="shared" si="2"/>
        <v>0</v>
      </c>
      <c r="BD10" s="350">
        <f t="shared" si="2"/>
        <v>2582.181</v>
      </c>
      <c r="BE10" s="349">
        <f t="shared" si="4"/>
        <v>401402.00800000003</v>
      </c>
      <c r="BF10" s="375">
        <f t="shared" si="5"/>
        <v>0</v>
      </c>
      <c r="BG10" s="334">
        <f t="shared" si="6"/>
        <v>2582.181</v>
      </c>
      <c r="BI10" s="107">
        <v>11</v>
      </c>
      <c r="BJ10" s="108">
        <v>78312.455600000001</v>
      </c>
      <c r="BK10" s="108">
        <v>80143.545100000003</v>
      </c>
      <c r="BL10" s="108">
        <v>350.06400000000002</v>
      </c>
    </row>
    <row r="11" spans="1:64" x14ac:dyDescent="0.2">
      <c r="A11" s="326" t="str">
        <f t="shared" si="3"/>
        <v>72015</v>
      </c>
      <c r="B11" s="331">
        <v>7</v>
      </c>
      <c r="C11" s="327">
        <v>2015</v>
      </c>
      <c r="D11" s="353">
        <f>+IFERROR(VLOOKUP($A11,Data_Loss!$A$2:$V$1180,6,FALSE),0)</f>
        <v>0</v>
      </c>
      <c r="E11" s="353">
        <f>+IFERROR(VLOOKUP($A11,Data_Loss!$A$2:$V$1180,7,FALSE),0)</f>
        <v>0</v>
      </c>
      <c r="F11" s="353">
        <f>+IFERROR(VLOOKUP($A11,Data_Loss!$A$2:$V$1180,8,FALSE),0)</f>
        <v>0</v>
      </c>
      <c r="G11" s="353">
        <f>+IFERROR(VLOOKUP($A11,Data_Loss!$A$2:$V$1180,9,FALSE),0)</f>
        <v>1</v>
      </c>
      <c r="H11" s="353">
        <f>+IFERROR(VLOOKUP($A11,Data_Loss!$A$2:$V$1180,10,FALSE),0)</f>
        <v>0</v>
      </c>
      <c r="I11" s="353">
        <f>+IFERROR(VLOOKUP($A11,Data_Loss!$A$2:$V$1300,12,FALSE),0)</f>
        <v>0</v>
      </c>
      <c r="J11" s="353">
        <f>+IFERROR(VLOOKUP($A11,Data_Loss!$A$2:$V$1300,13,FALSE),0)</f>
        <v>0</v>
      </c>
      <c r="K11" s="353">
        <f>+IFERROR(VLOOKUP($A11,Data_Loss!$A$2:$V$1300,14,FALSE),0)</f>
        <v>0</v>
      </c>
      <c r="L11" s="353">
        <f>+IFERROR(VLOOKUP($A11,Data_Loss!$A$2:$V$1300,15,FALSE),0)</f>
        <v>6750</v>
      </c>
      <c r="M11" s="353">
        <f>+IFERROR(VLOOKUP($A11,Data_Loss!$A$2:$V$1300,16,FALSE),0)</f>
        <v>0</v>
      </c>
      <c r="N11" s="353">
        <f>+IFERROR(VLOOKUP($A11,Data_Loss!$A$2:$V$1300,17,FALSE),0)</f>
        <v>0</v>
      </c>
      <c r="O11" s="353">
        <f>+IFERROR(VLOOKUP($A11,Data_Loss!$A$2:$V$1300,18,FALSE),0)</f>
        <v>0</v>
      </c>
      <c r="P11" s="353">
        <f>+IFERROR(VLOOKUP($A11,Data_Loss!$A$2:$V$1300,19,FALSE),0)</f>
        <v>0</v>
      </c>
      <c r="Q11" s="353">
        <f>+IFERROR(VLOOKUP($A11,Data_Loss!$A$2:$V$1300,20,FALSE),0)</f>
        <v>9341</v>
      </c>
      <c r="R11" s="353">
        <f>+IFERROR(VLOOKUP($A11,Data_Loss!$A$2:$V$1300,21,FALSE),0)</f>
        <v>0</v>
      </c>
      <c r="S11" s="353">
        <f>+IFERROR(VLOOKUP($A11,Data_Loss!$A$2:$V$1300,22,FALSE),0)</f>
        <v>1714</v>
      </c>
      <c r="T11" s="191">
        <f>+$I11*'10k &amp; MO'!C$4+$J11*'10k &amp; MO'!C$10+$K11*'10k &amp; MO'!C$16+$L11*'10k &amp; MO'!C$22+$M11*'10k &amp; MO'!C$28</f>
        <v>0</v>
      </c>
      <c r="U11" s="349">
        <f>+$I11*'10k &amp; MO'!D$4+$J11*'10k &amp; MO'!D$10+$K11*'10k &amp; MO'!D$16+$L11*'10k &amp; MO'!D$22+$M11*'10k &amp; MO'!D$28</f>
        <v>0</v>
      </c>
      <c r="V11" s="349">
        <f>+$I11*'10k &amp; MO'!E$4+$J11*'10k &amp; MO'!E$10+$K11*'10k &amp; MO'!E$16+$L11*'10k &amp; MO'!E$22+$M11*'10k &amp; MO'!E$28</f>
        <v>988.87499999999989</v>
      </c>
      <c r="W11" s="349">
        <f>+$I11*'10k &amp; MO'!F$4+$J11*'10k &amp; MO'!F$10+$K11*'10k &amp; MO'!F$16+$L11*'10k &amp; MO'!F$22+$M11*'10k &amp; MO'!F$28</f>
        <v>7408.1249999999991</v>
      </c>
      <c r="X11" s="349">
        <f>+$I11*'10k &amp; MO'!G$4+$J11*'10k &amp; MO'!G$10+$K11*'10k &amp; MO'!G$16+$L11*'10k &amp; MO'!G$22+$M11*'10k &amp; MO'!G$28</f>
        <v>56.024999999999999</v>
      </c>
      <c r="Y11" s="349">
        <f>+$N11*'10k &amp; MO'!H$4+$O11*'10k &amp; MO'!H$10+$P11*'10k &amp; MO'!H$16+$Q11*'10k &amp; MO'!H$22+$R11*'10k &amp; MO'!H$28</f>
        <v>0</v>
      </c>
      <c r="Z11" s="349">
        <f>+$N11*'10k &amp; MO'!I$4+$O11*'10k &amp; MO'!I$10+$P11*'10k &amp; MO'!I$16+$Q11*'10k &amp; MO'!I$22+$R11*'10k &amp; MO'!I$28</f>
        <v>0</v>
      </c>
      <c r="AA11" s="349">
        <f>+$N11*'10k &amp; MO'!J$4+$O11*'10k &amp; MO'!J$10+$P11*'10k &amp; MO'!J$16+$Q11*'10k &amp; MO'!J$22+$R11*'10k &amp; MO'!J$28</f>
        <v>1752.3715999999999</v>
      </c>
      <c r="AB11" s="349">
        <f>+$N11*'10k &amp; MO'!K$4+$O11*'10k &amp; MO'!K$10+$P11*'10k &amp; MO'!K$16+$Q11*'10k &amp; MO'!K$22+$R11*'10k &amp; MO'!K$28</f>
        <v>14413.162999999999</v>
      </c>
      <c r="AC11" s="349">
        <f>+$N11*'10k &amp; MO'!L$4+$O11*'10k &amp; MO'!L$10+$P11*'10k &amp; MO'!L$16+$Q11*'10k &amp; MO'!L$22+$R11*'10k &amp; MO'!L$28</f>
        <v>219.51349999999999</v>
      </c>
      <c r="AD11" s="350">
        <f>+S11*'10k &amp; MO'!O$4</f>
        <v>2077.3679999999999</v>
      </c>
      <c r="AF11" s="192" t="str">
        <f t="shared" si="0"/>
        <v>72015</v>
      </c>
      <c r="AG11" s="192">
        <f>+IFERROR(VLOOKUP($AF11,'Limited Loss'!$F$5:$P$124,AG$3,FALSE),0)</f>
        <v>0</v>
      </c>
      <c r="AH11" s="193">
        <f>+IFERROR(VLOOKUP($AF11,'Limited Loss'!$F$5:$P$124,AH$3,FALSE),0)</f>
        <v>0</v>
      </c>
      <c r="AI11" s="193">
        <f>+IFERROR(VLOOKUP($AF11,'Limited Loss'!$F$5:$P$124,AI$3,FALSE),0)</f>
        <v>0</v>
      </c>
      <c r="AJ11" s="193">
        <f>+IFERROR(VLOOKUP($AF11,'Limited Loss'!$F$5:$P$124,AJ$3,FALSE),0)</f>
        <v>0</v>
      </c>
      <c r="AK11" s="100">
        <f>+IFERROR(VLOOKUP($AF11,'Limited Loss'!$F$5:$P$124,AK$3,FALSE),0)</f>
        <v>0</v>
      </c>
      <c r="AL11" s="193">
        <f>+IFERROR(VLOOKUP($AF11,'Limited Loss'!$F$5:$P$124,AL$3,FALSE),0)</f>
        <v>0</v>
      </c>
      <c r="AM11" s="193">
        <f>+IFERROR(VLOOKUP($AF11,'Limited Loss'!$F$5:$P$124,AM$3,FALSE),0)</f>
        <v>0</v>
      </c>
      <c r="AN11" s="193">
        <f>+IFERROR(VLOOKUP($AF11,'Limited Loss'!$F$5:$P$124,AN$3,FALSE),0)</f>
        <v>0</v>
      </c>
      <c r="AO11" s="193">
        <f>+IFERROR(VLOOKUP($AF11,'Limited Loss'!$F$5:$P$124,AO$3,FALSE),0)</f>
        <v>0</v>
      </c>
      <c r="AP11" s="100">
        <f>+IFERROR(VLOOKUP($AF11,'Limited Loss'!$F$5:$P$124,AP$3,FALSE),0)</f>
        <v>0</v>
      </c>
      <c r="AQ11" s="353"/>
      <c r="AR11" s="331">
        <f t="shared" si="1"/>
        <v>7</v>
      </c>
      <c r="AS11" s="332">
        <f t="shared" si="1"/>
        <v>2015</v>
      </c>
      <c r="AT11" s="349">
        <f t="shared" si="2"/>
        <v>0</v>
      </c>
      <c r="AU11" s="349">
        <f t="shared" si="2"/>
        <v>0</v>
      </c>
      <c r="AV11" s="349">
        <f t="shared" si="2"/>
        <v>988.87499999999989</v>
      </c>
      <c r="AW11" s="349">
        <f t="shared" si="2"/>
        <v>7408.1249999999991</v>
      </c>
      <c r="AX11" s="350">
        <f t="shared" si="2"/>
        <v>56.024999999999999</v>
      </c>
      <c r="AY11" s="349">
        <f t="shared" si="2"/>
        <v>0</v>
      </c>
      <c r="AZ11" s="349">
        <f t="shared" si="2"/>
        <v>0</v>
      </c>
      <c r="BA11" s="349">
        <f t="shared" si="2"/>
        <v>1752.3715999999999</v>
      </c>
      <c r="BB11" s="349">
        <f t="shared" si="2"/>
        <v>14413.162999999999</v>
      </c>
      <c r="BC11" s="349">
        <f t="shared" si="2"/>
        <v>219.51349999999999</v>
      </c>
      <c r="BD11" s="350">
        <f t="shared" si="2"/>
        <v>2077.3679999999999</v>
      </c>
      <c r="BE11" s="349">
        <f t="shared" si="4"/>
        <v>2741.2465999999999</v>
      </c>
      <c r="BF11" s="375">
        <f t="shared" si="5"/>
        <v>22096.826499999999</v>
      </c>
      <c r="BG11" s="334">
        <f t="shared" si="6"/>
        <v>2077.3679999999999</v>
      </c>
      <c r="BI11" s="107">
        <v>12</v>
      </c>
      <c r="BJ11" s="108">
        <v>7967954.5876000002</v>
      </c>
      <c r="BK11" s="108">
        <v>5619112.1952</v>
      </c>
      <c r="BL11" s="108">
        <v>367479.78300000005</v>
      </c>
    </row>
    <row r="12" spans="1:64" x14ac:dyDescent="0.2">
      <c r="A12" s="326" t="str">
        <f t="shared" si="3"/>
        <v>72016</v>
      </c>
      <c r="B12" s="331">
        <v>7</v>
      </c>
      <c r="C12" s="327">
        <v>2016</v>
      </c>
      <c r="D12" s="353">
        <f>+IFERROR(VLOOKUP($A12,Data_Loss!$A$2:$V$1180,6,FALSE),0)</f>
        <v>0</v>
      </c>
      <c r="E12" s="353">
        <f>+IFERROR(VLOOKUP($A12,Data_Loss!$A$2:$V$1180,7,FALSE),0)</f>
        <v>0</v>
      </c>
      <c r="F12" s="353">
        <f>+IFERROR(VLOOKUP($A12,Data_Loss!$A$2:$V$1180,8,FALSE),0)</f>
        <v>0</v>
      </c>
      <c r="G12" s="353">
        <f>+IFERROR(VLOOKUP($A12,Data_Loss!$A$2:$V$1180,9,FALSE),0)</f>
        <v>0</v>
      </c>
      <c r="H12" s="353">
        <f>+IFERROR(VLOOKUP($A12,Data_Loss!$A$2:$V$1180,10,FALSE),0)</f>
        <v>1</v>
      </c>
      <c r="I12" s="353">
        <f>+IFERROR(VLOOKUP($A12,Data_Loss!$A$2:$V$1300,12,FALSE),0)</f>
        <v>0</v>
      </c>
      <c r="J12" s="353">
        <f>+IFERROR(VLOOKUP($A12,Data_Loss!$A$2:$V$1300,13,FALSE),0)</f>
        <v>0</v>
      </c>
      <c r="K12" s="353">
        <f>+IFERROR(VLOOKUP($A12,Data_Loss!$A$2:$V$1300,14,FALSE),0)</f>
        <v>0</v>
      </c>
      <c r="L12" s="353">
        <f>+IFERROR(VLOOKUP($A12,Data_Loss!$A$2:$V$1300,15,FALSE),0)</f>
        <v>0</v>
      </c>
      <c r="M12" s="353">
        <f>+IFERROR(VLOOKUP($A12,Data_Loss!$A$2:$V$1300,16,FALSE),0)</f>
        <v>579</v>
      </c>
      <c r="N12" s="353">
        <f>+IFERROR(VLOOKUP($A12,Data_Loss!$A$2:$V$1300,17,FALSE),0)</f>
        <v>0</v>
      </c>
      <c r="O12" s="353">
        <f>+IFERROR(VLOOKUP($A12,Data_Loss!$A$2:$V$1300,18,FALSE),0)</f>
        <v>0</v>
      </c>
      <c r="P12" s="353">
        <f>+IFERROR(VLOOKUP($A12,Data_Loss!$A$2:$V$1300,19,FALSE),0)</f>
        <v>0</v>
      </c>
      <c r="Q12" s="353">
        <f>+IFERROR(VLOOKUP($A12,Data_Loss!$A$2:$V$1300,20,FALSE),0)</f>
        <v>0</v>
      </c>
      <c r="R12" s="353">
        <f>+IFERROR(VLOOKUP($A12,Data_Loss!$A$2:$V$1300,21,FALSE),0)</f>
        <v>379</v>
      </c>
      <c r="S12" s="353">
        <f>+IFERROR(VLOOKUP($A12,Data_Loss!$A$2:$V$1300,22,FALSE),0)</f>
        <v>909</v>
      </c>
      <c r="T12" s="191">
        <f>+$I12*'10k &amp; MO'!C$5+$J12*'10k &amp; MO'!C$11+$K12*'10k &amp; MO'!C$17+$L12*'10k &amp; MO'!C$23+$M12*'10k &amp; MO'!C$29</f>
        <v>0</v>
      </c>
      <c r="U12" s="349">
        <f>+$I12*'10k &amp; MO'!D$5+$J12*'10k &amp; MO'!D$11+$K12*'10k &amp; MO'!D$17+$L12*'10k &amp; MO'!D$23+$M12*'10k &amp; MO'!D$29</f>
        <v>0</v>
      </c>
      <c r="V12" s="349">
        <f>+$I12*'10k &amp; MO'!E$5+$J12*'10k &amp; MO'!E$11+$K12*'10k &amp; MO'!E$17+$L12*'10k &amp; MO'!E$23+$M12*'10k &amp; MO'!E$29</f>
        <v>65.600700000000003</v>
      </c>
      <c r="W12" s="349">
        <f>+$I12*'10k &amp; MO'!F$5+$J12*'10k &amp; MO'!F$11+$K12*'10k &amp; MO'!F$17+$L12*'10k &amp; MO'!F$23+$M12*'10k &amp; MO'!F$29</f>
        <v>39.1404</v>
      </c>
      <c r="X12" s="349">
        <f>+$I12*'10k &amp; MO'!G$5+$J12*'10k &amp; MO'!G$11+$K12*'10k &amp; MO'!G$17+$L12*'10k &amp; MO'!G$23+$M12*'10k &amp; MO'!G$29</f>
        <v>602.6232</v>
      </c>
      <c r="Y12" s="349">
        <f>+$N12*'10k &amp; MO'!H$5+$O12*'10k &amp; MO'!H$11+$P12*'10k &amp; MO'!H$17+$Q12*'10k &amp; MO'!H$23+$R12*'10k &amp; MO'!H$29</f>
        <v>0</v>
      </c>
      <c r="Z12" s="349">
        <f>+$N12*'10k &amp; MO'!I$5+$O12*'10k &amp; MO'!I$11+$P12*'10k &amp; MO'!I$17+$Q12*'10k &amp; MO'!I$23+$R12*'10k &amp; MO'!I$29</f>
        <v>0</v>
      </c>
      <c r="AA12" s="349">
        <f>+$N12*'10k &amp; MO'!J$5+$O12*'10k &amp; MO'!J$11+$P12*'10k &amp; MO'!J$17+$Q12*'10k &amp; MO'!J$23+$R12*'10k &amp; MO'!J$29</f>
        <v>33.6173</v>
      </c>
      <c r="AB12" s="349">
        <f>+$N12*'10k &amp; MO'!K$5+$O12*'10k &amp; MO'!K$11+$P12*'10k &amp; MO'!K$17+$Q12*'10k &amp; MO'!K$23+$R12*'10k &amp; MO'!K$29</f>
        <v>37.179900000000004</v>
      </c>
      <c r="AC12" s="349">
        <f>+$N12*'10k &amp; MO'!L$5+$O12*'10k &amp; MO'!L$11+$P12*'10k &amp; MO'!L$17+$Q12*'10k &amp; MO'!L$23+$R12*'10k &amp; MO'!L$29</f>
        <v>571.22880000000009</v>
      </c>
      <c r="AD12" s="350">
        <f>+S12*'10k &amp; MO'!O$5</f>
        <v>1225.3320000000001</v>
      </c>
      <c r="AF12" s="192" t="str">
        <f t="shared" si="0"/>
        <v>72016</v>
      </c>
      <c r="AG12" s="192">
        <f>+IFERROR(VLOOKUP($AF12,'Limited Loss'!$F$5:$P$124,AG$3,FALSE),0)</f>
        <v>0</v>
      </c>
      <c r="AH12" s="193">
        <f>+IFERROR(VLOOKUP($AF12,'Limited Loss'!$F$5:$P$124,AH$3,FALSE),0)</f>
        <v>0</v>
      </c>
      <c r="AI12" s="193">
        <f>+IFERROR(VLOOKUP($AF12,'Limited Loss'!$F$5:$P$124,AI$3,FALSE),0)</f>
        <v>0</v>
      </c>
      <c r="AJ12" s="193">
        <f>+IFERROR(VLOOKUP($AF12,'Limited Loss'!$F$5:$P$124,AJ$3,FALSE),0)</f>
        <v>0</v>
      </c>
      <c r="AK12" s="100">
        <f>+IFERROR(VLOOKUP($AF12,'Limited Loss'!$F$5:$P$124,AK$3,FALSE),0)</f>
        <v>0</v>
      </c>
      <c r="AL12" s="193">
        <f>+IFERROR(VLOOKUP($AF12,'Limited Loss'!$F$5:$P$124,AL$3,FALSE),0)</f>
        <v>0</v>
      </c>
      <c r="AM12" s="193">
        <f>+IFERROR(VLOOKUP($AF12,'Limited Loss'!$F$5:$P$124,AM$3,FALSE),0)</f>
        <v>0</v>
      </c>
      <c r="AN12" s="193">
        <f>+IFERROR(VLOOKUP($AF12,'Limited Loss'!$F$5:$P$124,AN$3,FALSE),0)</f>
        <v>0</v>
      </c>
      <c r="AO12" s="193">
        <f>+IFERROR(VLOOKUP($AF12,'Limited Loss'!$F$5:$P$124,AO$3,FALSE),0)</f>
        <v>0</v>
      </c>
      <c r="AP12" s="100">
        <f>+IFERROR(VLOOKUP($AF12,'Limited Loss'!$F$5:$P$124,AP$3,FALSE),0)</f>
        <v>0</v>
      </c>
      <c r="AQ12" s="353"/>
      <c r="AR12" s="331">
        <f t="shared" si="1"/>
        <v>7</v>
      </c>
      <c r="AS12" s="332">
        <f t="shared" si="1"/>
        <v>2016</v>
      </c>
      <c r="AT12" s="349">
        <f t="shared" si="2"/>
        <v>0</v>
      </c>
      <c r="AU12" s="349">
        <f t="shared" si="2"/>
        <v>0</v>
      </c>
      <c r="AV12" s="349">
        <f t="shared" si="2"/>
        <v>65.600700000000003</v>
      </c>
      <c r="AW12" s="349">
        <f t="shared" si="2"/>
        <v>39.1404</v>
      </c>
      <c r="AX12" s="350">
        <f t="shared" si="2"/>
        <v>602.6232</v>
      </c>
      <c r="AY12" s="349">
        <f t="shared" si="2"/>
        <v>0</v>
      </c>
      <c r="AZ12" s="349">
        <f t="shared" si="2"/>
        <v>0</v>
      </c>
      <c r="BA12" s="349">
        <f t="shared" si="2"/>
        <v>33.6173</v>
      </c>
      <c r="BB12" s="349">
        <f t="shared" si="2"/>
        <v>37.179900000000004</v>
      </c>
      <c r="BC12" s="349">
        <f t="shared" si="2"/>
        <v>571.22880000000009</v>
      </c>
      <c r="BD12" s="350">
        <f t="shared" si="2"/>
        <v>1225.3320000000001</v>
      </c>
      <c r="BE12" s="349">
        <f t="shared" si="4"/>
        <v>99.218000000000004</v>
      </c>
      <c r="BF12" s="375">
        <f t="shared" si="5"/>
        <v>1250.1723000000002</v>
      </c>
      <c r="BG12" s="334">
        <f t="shared" si="6"/>
        <v>1225.3320000000001</v>
      </c>
      <c r="BI12" s="107">
        <v>13</v>
      </c>
      <c r="BJ12" s="108">
        <v>6986.4481999999989</v>
      </c>
      <c r="BK12" s="108">
        <v>138590.93339999998</v>
      </c>
      <c r="BL12" s="108">
        <v>10843.031999999999</v>
      </c>
    </row>
    <row r="13" spans="1:64" x14ac:dyDescent="0.2">
      <c r="A13" s="326" t="str">
        <f t="shared" si="3"/>
        <v>72017</v>
      </c>
      <c r="B13" s="331">
        <v>7</v>
      </c>
      <c r="C13" s="327">
        <v>2017</v>
      </c>
      <c r="D13" s="353">
        <f>+IFERROR(VLOOKUP($A13,Data_Loss!$A$2:$V$1180,6,FALSE),0)</f>
        <v>0</v>
      </c>
      <c r="E13" s="353">
        <f>+IFERROR(VLOOKUP($A13,Data_Loss!$A$2:$V$1180,7,FALSE),0)</f>
        <v>0</v>
      </c>
      <c r="F13" s="353">
        <f>+IFERROR(VLOOKUP($A13,Data_Loss!$A$2:$V$1180,8,FALSE),0)</f>
        <v>0</v>
      </c>
      <c r="G13" s="353">
        <f>+IFERROR(VLOOKUP($A13,Data_Loss!$A$2:$V$1180,9,FALSE),0)</f>
        <v>0</v>
      </c>
      <c r="H13" s="353">
        <f>+IFERROR(VLOOKUP($A13,Data_Loss!$A$2:$V$1180,10,FALSE),0)</f>
        <v>0</v>
      </c>
      <c r="I13" s="353">
        <f>+IFERROR(VLOOKUP($A13,Data_Loss!$A$2:$V$1300,12,FALSE),0)</f>
        <v>0</v>
      </c>
      <c r="J13" s="353">
        <f>+IFERROR(VLOOKUP($A13,Data_Loss!$A$2:$V$1300,13,FALSE),0)</f>
        <v>0</v>
      </c>
      <c r="K13" s="353">
        <f>+IFERROR(VLOOKUP($A13,Data_Loss!$A$2:$V$1300,14,FALSE),0)</f>
        <v>0</v>
      </c>
      <c r="L13" s="353">
        <f>+IFERROR(VLOOKUP($A13,Data_Loss!$A$2:$V$1300,15,FALSE),0)</f>
        <v>0</v>
      </c>
      <c r="M13" s="353">
        <f>+IFERROR(VLOOKUP($A13,Data_Loss!$A$2:$V$1300,16,FALSE),0)</f>
        <v>0</v>
      </c>
      <c r="N13" s="353">
        <f>+IFERROR(VLOOKUP($A13,Data_Loss!$A$2:$V$1300,17,FALSE),0)</f>
        <v>0</v>
      </c>
      <c r="O13" s="353">
        <f>+IFERROR(VLOOKUP($A13,Data_Loss!$A$2:$V$1300,18,FALSE),0)</f>
        <v>0</v>
      </c>
      <c r="P13" s="353">
        <f>+IFERROR(VLOOKUP($A13,Data_Loss!$A$2:$V$1300,19,FALSE),0)</f>
        <v>0</v>
      </c>
      <c r="Q13" s="353">
        <f>+IFERROR(VLOOKUP($A13,Data_Loss!$A$2:$V$1300,20,FALSE),0)</f>
        <v>0</v>
      </c>
      <c r="R13" s="353">
        <f>+IFERROR(VLOOKUP($A13,Data_Loss!$A$2:$V$1300,21,FALSE),0)</f>
        <v>0</v>
      </c>
      <c r="S13" s="353">
        <f>+IFERROR(VLOOKUP($A13,Data_Loss!$A$2:$V$1300,22,FALSE),0)</f>
        <v>4293</v>
      </c>
      <c r="T13" s="191">
        <f>+$I13*'10k &amp; MO'!C$6+$J13*'10k &amp; MO'!C$12+$K13*'10k &amp; MO'!C$18+$L13*'10k &amp; MO'!C$24+$M13*'10k &amp; MO'!C$30</f>
        <v>0</v>
      </c>
      <c r="U13" s="349">
        <f>+$I13*'10k &amp; MO'!D$6+$J13*'10k &amp; MO'!D$12+$K13*'10k &amp; MO'!D$18+$L13*'10k &amp; MO'!D$24+$M13*'10k &amp; MO'!D$30</f>
        <v>0</v>
      </c>
      <c r="V13" s="349">
        <f>+$I13*'10k &amp; MO'!E$6+$J13*'10k &amp; MO'!E$12+$K13*'10k &amp; MO'!E$18+$L13*'10k &amp; MO'!E$24+$M13*'10k &amp; MO'!E$30</f>
        <v>0</v>
      </c>
      <c r="W13" s="349">
        <f>+$I13*'10k &amp; MO'!F$6+$J13*'10k &amp; MO'!F$12+$K13*'10k &amp; MO'!F$18+$L13*'10k &amp; MO'!F$24+$M13*'10k &amp; MO'!F$30</f>
        <v>0</v>
      </c>
      <c r="X13" s="349">
        <f>+$I13*'10k &amp; MO'!G$6+$J13*'10k &amp; MO'!G$12+$K13*'10k &amp; MO'!G$18+$L13*'10k &amp; MO'!G$24+$M13*'10k &amp; MO'!G$30</f>
        <v>0</v>
      </c>
      <c r="Y13" s="349">
        <f>+$N13*'10k &amp; MO'!H$6+$O13*'10k &amp; MO'!H$12+$P13*'10k &amp; MO'!H$18+$Q13*'10k &amp; MO'!H$24+$R13*'10k &amp; MO'!H$30</f>
        <v>0</v>
      </c>
      <c r="Z13" s="349">
        <f>+$N13*'10k &amp; MO'!I$6+$O13*'10k &amp; MO'!I$12+$P13*'10k &amp; MO'!I$18+$Q13*'10k &amp; MO'!I$24+$R13*'10k &amp; MO'!I$30</f>
        <v>0</v>
      </c>
      <c r="AA13" s="349">
        <f>+$N13*'10k &amp; MO'!J$6+$O13*'10k &amp; MO'!J$12+$P13*'10k &amp; MO'!J$18+$Q13*'10k &amp; MO'!J$24+$R13*'10k &amp; MO'!J$30</f>
        <v>0</v>
      </c>
      <c r="AB13" s="349">
        <f>+$N13*'10k &amp; MO'!K$6+$O13*'10k &amp; MO'!K$12+$P13*'10k &amp; MO'!K$18+$Q13*'10k &amp; MO'!K$24+$R13*'10k &amp; MO'!K$30</f>
        <v>0</v>
      </c>
      <c r="AC13" s="349">
        <f>+$N13*'10k &amp; MO'!L$6+$O13*'10k &amp; MO'!L$12+$P13*'10k &amp; MO'!L$18+$Q13*'10k &amp; MO'!L$24+$R13*'10k &amp; MO'!L$30</f>
        <v>0</v>
      </c>
      <c r="AD13" s="350">
        <f>+S13*'10k &amp; MO'!O$6</f>
        <v>5778.3780000000006</v>
      </c>
      <c r="AF13" s="192" t="str">
        <f t="shared" si="0"/>
        <v>72017</v>
      </c>
      <c r="AG13" s="192">
        <f>+IFERROR(VLOOKUP($AF13,'Limited Loss'!$F$5:$P$124,AG$3,FALSE),0)</f>
        <v>0</v>
      </c>
      <c r="AH13" s="193">
        <f>+IFERROR(VLOOKUP($AF13,'Limited Loss'!$F$5:$P$124,AH$3,FALSE),0)</f>
        <v>0</v>
      </c>
      <c r="AI13" s="193">
        <f>+IFERROR(VLOOKUP($AF13,'Limited Loss'!$F$5:$P$124,AI$3,FALSE),0)</f>
        <v>0</v>
      </c>
      <c r="AJ13" s="193">
        <f>+IFERROR(VLOOKUP($AF13,'Limited Loss'!$F$5:$P$124,AJ$3,FALSE),0)</f>
        <v>0</v>
      </c>
      <c r="AK13" s="100">
        <f>+IFERROR(VLOOKUP($AF13,'Limited Loss'!$F$5:$P$124,AK$3,FALSE),0)</f>
        <v>0</v>
      </c>
      <c r="AL13" s="193">
        <f>+IFERROR(VLOOKUP($AF13,'Limited Loss'!$F$5:$P$124,AL$3,FALSE),0)</f>
        <v>0</v>
      </c>
      <c r="AM13" s="193">
        <f>+IFERROR(VLOOKUP($AF13,'Limited Loss'!$F$5:$P$124,AM$3,FALSE),0)</f>
        <v>0</v>
      </c>
      <c r="AN13" s="193">
        <f>+IFERROR(VLOOKUP($AF13,'Limited Loss'!$F$5:$P$124,AN$3,FALSE),0)</f>
        <v>0</v>
      </c>
      <c r="AO13" s="193">
        <f>+IFERROR(VLOOKUP($AF13,'Limited Loss'!$F$5:$P$124,AO$3,FALSE),0)</f>
        <v>0</v>
      </c>
      <c r="AP13" s="100">
        <f>+IFERROR(VLOOKUP($AF13,'Limited Loss'!$F$5:$P$124,AP$3,FALSE),0)</f>
        <v>0</v>
      </c>
      <c r="AQ13" s="353"/>
      <c r="AR13" s="331">
        <f t="shared" si="1"/>
        <v>7</v>
      </c>
      <c r="AS13" s="332">
        <f t="shared" si="1"/>
        <v>2017</v>
      </c>
      <c r="AT13" s="349">
        <f t="shared" si="2"/>
        <v>0</v>
      </c>
      <c r="AU13" s="349">
        <f t="shared" si="2"/>
        <v>0</v>
      </c>
      <c r="AV13" s="349">
        <f t="shared" si="2"/>
        <v>0</v>
      </c>
      <c r="AW13" s="349">
        <f t="shared" si="2"/>
        <v>0</v>
      </c>
      <c r="AX13" s="350">
        <f t="shared" si="2"/>
        <v>0</v>
      </c>
      <c r="AY13" s="349">
        <f t="shared" si="2"/>
        <v>0</v>
      </c>
      <c r="AZ13" s="349">
        <f t="shared" si="2"/>
        <v>0</v>
      </c>
      <c r="BA13" s="349">
        <f t="shared" si="2"/>
        <v>0</v>
      </c>
      <c r="BB13" s="349">
        <f t="shared" si="2"/>
        <v>0</v>
      </c>
      <c r="BC13" s="349">
        <f t="shared" si="2"/>
        <v>0</v>
      </c>
      <c r="BD13" s="350">
        <f t="shared" si="2"/>
        <v>5778.3780000000006</v>
      </c>
      <c r="BE13" s="349">
        <f t="shared" si="4"/>
        <v>0</v>
      </c>
      <c r="BF13" s="375">
        <f t="shared" si="5"/>
        <v>0</v>
      </c>
      <c r="BG13" s="334">
        <f t="shared" si="6"/>
        <v>5778.3780000000006</v>
      </c>
      <c r="BI13" s="107">
        <v>16</v>
      </c>
      <c r="BJ13" s="108">
        <v>0</v>
      </c>
      <c r="BK13" s="108">
        <v>0</v>
      </c>
      <c r="BL13" s="108">
        <v>489.29400000000004</v>
      </c>
    </row>
    <row r="14" spans="1:64" x14ac:dyDescent="0.2">
      <c r="A14" s="326" t="str">
        <f t="shared" si="3"/>
        <v>72018</v>
      </c>
      <c r="B14" s="331">
        <v>7</v>
      </c>
      <c r="C14" s="327">
        <v>2018</v>
      </c>
      <c r="D14" s="353">
        <f>+IFERROR(VLOOKUP($A14,Data_Loss!$A$2:$V$1180,6,FALSE),0)</f>
        <v>0</v>
      </c>
      <c r="E14" s="353">
        <f>+IFERROR(VLOOKUP($A14,Data_Loss!$A$2:$V$1180,7,FALSE),0)</f>
        <v>0</v>
      </c>
      <c r="F14" s="353">
        <f>+IFERROR(VLOOKUP($A14,Data_Loss!$A$2:$V$1180,8,FALSE),0)</f>
        <v>0</v>
      </c>
      <c r="G14" s="353">
        <f>+IFERROR(VLOOKUP($A14,Data_Loss!$A$2:$V$1180,9,FALSE),0)</f>
        <v>0</v>
      </c>
      <c r="H14" s="353">
        <f>+IFERROR(VLOOKUP($A14,Data_Loss!$A$2:$V$1180,10,FALSE),0)</f>
        <v>0</v>
      </c>
      <c r="I14" s="353">
        <f>+IFERROR(VLOOKUP($A14,Data_Loss!$A$2:$V$1300,12,FALSE),0)</f>
        <v>0</v>
      </c>
      <c r="J14" s="353">
        <f>+IFERROR(VLOOKUP($A14,Data_Loss!$A$2:$V$1300,13,FALSE),0)</f>
        <v>0</v>
      </c>
      <c r="K14" s="353">
        <f>+IFERROR(VLOOKUP($A14,Data_Loss!$A$2:$V$1300,14,FALSE),0)</f>
        <v>0</v>
      </c>
      <c r="L14" s="353">
        <f>+IFERROR(VLOOKUP($A14,Data_Loss!$A$2:$V$1300,15,FALSE),0)</f>
        <v>0</v>
      </c>
      <c r="M14" s="353">
        <f>+IFERROR(VLOOKUP($A14,Data_Loss!$A$2:$V$1300,16,FALSE),0)</f>
        <v>0</v>
      </c>
      <c r="N14" s="353">
        <f>+IFERROR(VLOOKUP($A14,Data_Loss!$A$2:$V$1300,17,FALSE),0)</f>
        <v>0</v>
      </c>
      <c r="O14" s="353">
        <f>+IFERROR(VLOOKUP($A14,Data_Loss!$A$2:$V$1300,18,FALSE),0)</f>
        <v>0</v>
      </c>
      <c r="P14" s="353">
        <f>+IFERROR(VLOOKUP($A14,Data_Loss!$A$2:$V$1300,19,FALSE),0)</f>
        <v>0</v>
      </c>
      <c r="Q14" s="353">
        <f>+IFERROR(VLOOKUP($A14,Data_Loss!$A$2:$V$1300,20,FALSE),0)</f>
        <v>0</v>
      </c>
      <c r="R14" s="353">
        <f>+IFERROR(VLOOKUP($A14,Data_Loss!$A$2:$V$1300,21,FALSE),0)</f>
        <v>0</v>
      </c>
      <c r="S14" s="353">
        <f>+IFERROR(VLOOKUP($A14,Data_Loss!$A$2:$V$1300,22,FALSE),0)</f>
        <v>172</v>
      </c>
      <c r="T14" s="191">
        <f>+$I14*'10k &amp; MO'!C$7+$J14*'10k &amp; MO'!C$13+$K14*'10k &amp; MO'!C$19+$L14*'10k &amp; MO'!C$25+$M14*'10k &amp; MO'!C$31</f>
        <v>0</v>
      </c>
      <c r="U14" s="349">
        <f>+$I14*'10k &amp; MO'!D$7+$J14*'10k &amp; MO'!D$13+$K14*'10k &amp; MO'!D$19+$L14*'10k &amp; MO'!D$25+$M14*'10k &amp; MO'!D$31</f>
        <v>0</v>
      </c>
      <c r="V14" s="349">
        <f>+$I14*'10k &amp; MO'!E$7+$J14*'10k &amp; MO'!E$13+$K14*'10k &amp; MO'!E$19+$L14*'10k &amp; MO'!E$25+$M14*'10k &amp; MO'!E$31</f>
        <v>0</v>
      </c>
      <c r="W14" s="349">
        <f>+$I14*'10k &amp; MO'!F$7+$J14*'10k &amp; MO'!F$13+$K14*'10k &amp; MO'!F$19+$L14*'10k &amp; MO'!F$25+$M14*'10k &amp; MO'!F$31</f>
        <v>0</v>
      </c>
      <c r="X14" s="349">
        <f>+$I14*'10k &amp; MO'!G$7+$J14*'10k &amp; MO'!G$13+$K14*'10k &amp; MO'!G$19+$L14*'10k &amp; MO'!G$25+$M14*'10k &amp; MO'!G$31</f>
        <v>0</v>
      </c>
      <c r="Y14" s="349">
        <f>+$N14*'10k &amp; MO'!H$7+$O14*'10k &amp; MO'!H$13+$P14*'10k &amp; MO'!H$19+$Q14*'10k &amp; MO'!H$25+$R14*'10k &amp; MO'!H$31</f>
        <v>0</v>
      </c>
      <c r="Z14" s="349">
        <f>+$N14*'10k &amp; MO'!I$7+$O14*'10k &amp; MO'!I$13+$P14*'10k &amp; MO'!I$19+$Q14*'10k &amp; MO'!I$25+$R14*'10k &amp; MO'!I$31</f>
        <v>0</v>
      </c>
      <c r="AA14" s="349">
        <f>+$N14*'10k &amp; MO'!J$7+$O14*'10k &amp; MO'!J$13+$P14*'10k &amp; MO'!J$19+$Q14*'10k &amp; MO'!J$25+$R14*'10k &amp; MO'!J$31</f>
        <v>0</v>
      </c>
      <c r="AB14" s="349">
        <f>+$N14*'10k &amp; MO'!K$7+$O14*'10k &amp; MO'!K$13+$P14*'10k &amp; MO'!K$19+$Q14*'10k &amp; MO'!K$25+$R14*'10k &amp; MO'!K$31</f>
        <v>0</v>
      </c>
      <c r="AC14" s="349">
        <f>+$N14*'10k &amp; MO'!L$7+$O14*'10k &amp; MO'!L$13+$P14*'10k &amp; MO'!L$19+$Q14*'10k &amp; MO'!L$25+$R14*'10k &amp; MO'!L$31</f>
        <v>0</v>
      </c>
      <c r="AD14" s="350">
        <f>+S14*'10k &amp; MO'!O$7</f>
        <v>228.072</v>
      </c>
      <c r="AF14" s="192" t="str">
        <f t="shared" si="0"/>
        <v>72018</v>
      </c>
      <c r="AG14" s="192">
        <f>+IFERROR(VLOOKUP($AF14,'Limited Loss'!$F$5:$P$124,AG$3,FALSE),0)</f>
        <v>0</v>
      </c>
      <c r="AH14" s="193">
        <f>+IFERROR(VLOOKUP($AF14,'Limited Loss'!$F$5:$P$124,AH$3,FALSE),0)</f>
        <v>0</v>
      </c>
      <c r="AI14" s="193">
        <f>+IFERROR(VLOOKUP($AF14,'Limited Loss'!$F$5:$P$124,AI$3,FALSE),0)</f>
        <v>0</v>
      </c>
      <c r="AJ14" s="193">
        <f>+IFERROR(VLOOKUP($AF14,'Limited Loss'!$F$5:$P$124,AJ$3,FALSE),0)</f>
        <v>0</v>
      </c>
      <c r="AK14" s="100">
        <f>+IFERROR(VLOOKUP($AF14,'Limited Loss'!$F$5:$P$124,AK$3,FALSE),0)</f>
        <v>0</v>
      </c>
      <c r="AL14" s="193">
        <f>+IFERROR(VLOOKUP($AF14,'Limited Loss'!$F$5:$P$124,AL$3,FALSE),0)</f>
        <v>0</v>
      </c>
      <c r="AM14" s="193">
        <f>+IFERROR(VLOOKUP($AF14,'Limited Loss'!$F$5:$P$124,AM$3,FALSE),0)</f>
        <v>0</v>
      </c>
      <c r="AN14" s="193">
        <f>+IFERROR(VLOOKUP($AF14,'Limited Loss'!$F$5:$P$124,AN$3,FALSE),0)</f>
        <v>0</v>
      </c>
      <c r="AO14" s="193">
        <f>+IFERROR(VLOOKUP($AF14,'Limited Loss'!$F$5:$P$124,AO$3,FALSE),0)</f>
        <v>0</v>
      </c>
      <c r="AP14" s="100">
        <f>+IFERROR(VLOOKUP($AF14,'Limited Loss'!$F$5:$P$124,AP$3,FALSE),0)</f>
        <v>0</v>
      </c>
      <c r="AQ14" s="353"/>
      <c r="AR14" s="331">
        <f t="shared" si="1"/>
        <v>7</v>
      </c>
      <c r="AS14" s="332">
        <f t="shared" si="1"/>
        <v>2018</v>
      </c>
      <c r="AT14" s="349">
        <f t="shared" si="2"/>
        <v>0</v>
      </c>
      <c r="AU14" s="349">
        <f t="shared" si="2"/>
        <v>0</v>
      </c>
      <c r="AV14" s="349">
        <f t="shared" si="2"/>
        <v>0</v>
      </c>
      <c r="AW14" s="349">
        <f t="shared" si="2"/>
        <v>0</v>
      </c>
      <c r="AX14" s="350">
        <f t="shared" si="2"/>
        <v>0</v>
      </c>
      <c r="AY14" s="349">
        <f t="shared" si="2"/>
        <v>0</v>
      </c>
      <c r="AZ14" s="349">
        <f t="shared" si="2"/>
        <v>0</v>
      </c>
      <c r="BA14" s="349">
        <f t="shared" si="2"/>
        <v>0</v>
      </c>
      <c r="BB14" s="349">
        <f t="shared" si="2"/>
        <v>0</v>
      </c>
      <c r="BC14" s="349">
        <f t="shared" si="2"/>
        <v>0</v>
      </c>
      <c r="BD14" s="350">
        <f t="shared" si="2"/>
        <v>228.072</v>
      </c>
      <c r="BE14" s="349">
        <f t="shared" si="4"/>
        <v>0</v>
      </c>
      <c r="BF14" s="375">
        <f t="shared" si="5"/>
        <v>0</v>
      </c>
      <c r="BG14" s="334">
        <f t="shared" si="6"/>
        <v>228.072</v>
      </c>
      <c r="BI14" s="107">
        <v>34</v>
      </c>
      <c r="BJ14" s="108">
        <v>1405233.7206000001</v>
      </c>
      <c r="BK14" s="108">
        <v>1758979.1403000001</v>
      </c>
      <c r="BL14" s="108">
        <v>451238.97400000005</v>
      </c>
    </row>
    <row r="15" spans="1:64" x14ac:dyDescent="0.2">
      <c r="A15" s="326" t="str">
        <f t="shared" si="3"/>
        <v>92014</v>
      </c>
      <c r="B15" s="331">
        <v>9</v>
      </c>
      <c r="C15" s="327">
        <v>2014</v>
      </c>
      <c r="D15" s="353">
        <f>+IFERROR(VLOOKUP($A15,Data_Loss!$A$2:$V$1180,6,FALSE),0)</f>
        <v>0</v>
      </c>
      <c r="E15" s="353">
        <f>+IFERROR(VLOOKUP($A15,Data_Loss!$A$2:$V$1180,7,FALSE),0)</f>
        <v>0</v>
      </c>
      <c r="F15" s="353">
        <f>+IFERROR(VLOOKUP($A15,Data_Loss!$A$2:$V$1180,8,FALSE),0)</f>
        <v>0</v>
      </c>
      <c r="G15" s="353">
        <f>+IFERROR(VLOOKUP($A15,Data_Loss!$A$2:$V$1180,9,FALSE),0)</f>
        <v>0</v>
      </c>
      <c r="H15" s="353">
        <f>+IFERROR(VLOOKUP($A15,Data_Loss!$A$2:$V$1180,10,FALSE),0)</f>
        <v>0</v>
      </c>
      <c r="I15" s="353">
        <f>+IFERROR(VLOOKUP($A15,Data_Loss!$A$2:$V$1300,12,FALSE),0)</f>
        <v>0</v>
      </c>
      <c r="J15" s="353">
        <f>+IFERROR(VLOOKUP($A15,Data_Loss!$A$2:$V$1300,13,FALSE),0)</f>
        <v>0</v>
      </c>
      <c r="K15" s="353">
        <f>+IFERROR(VLOOKUP($A15,Data_Loss!$A$2:$V$1300,14,FALSE),0)</f>
        <v>0</v>
      </c>
      <c r="L15" s="353">
        <f>+IFERROR(VLOOKUP($A15,Data_Loss!$A$2:$V$1300,15,FALSE),0)</f>
        <v>0</v>
      </c>
      <c r="M15" s="353">
        <f>+IFERROR(VLOOKUP($A15,Data_Loss!$A$2:$V$1300,16,FALSE),0)</f>
        <v>0</v>
      </c>
      <c r="N15" s="353">
        <f>+IFERROR(VLOOKUP($A15,Data_Loss!$A$2:$V$1300,17,FALSE),0)</f>
        <v>0</v>
      </c>
      <c r="O15" s="353">
        <f>+IFERROR(VLOOKUP($A15,Data_Loss!$A$2:$V$1300,18,FALSE),0)</f>
        <v>0</v>
      </c>
      <c r="P15" s="353">
        <f>+IFERROR(VLOOKUP($A15,Data_Loss!$A$2:$V$1300,19,FALSE),0)</f>
        <v>0</v>
      </c>
      <c r="Q15" s="353">
        <f>+IFERROR(VLOOKUP($A15,Data_Loss!$A$2:$V$1300,20,FALSE),0)</f>
        <v>0</v>
      </c>
      <c r="R15" s="353">
        <f>+IFERROR(VLOOKUP($A15,Data_Loss!$A$2:$V$1300,21,FALSE),0)</f>
        <v>0</v>
      </c>
      <c r="S15" s="353">
        <f>+IFERROR(VLOOKUP($A15,Data_Loss!$A$2:$V$1300,22,FALSE),0)</f>
        <v>0</v>
      </c>
      <c r="T15" s="191">
        <f>+$I15*'10k &amp; MO'!C$3+$J15*'10k &amp; MO'!C$9+$K15*'10k &amp; MO'!C$15+$L15*'10k &amp; MO'!C$21+$M15*'10k &amp; MO'!C$27</f>
        <v>0</v>
      </c>
      <c r="U15" s="349">
        <f>+$I15*'10k &amp; MO'!D$3+$J15*'10k &amp; MO'!D$9+$K15*'10k &amp; MO'!D$15+$L15*'10k &amp; MO'!D$21+$M15*'10k &amp; MO'!D$27</f>
        <v>0</v>
      </c>
      <c r="V15" s="349">
        <f>+$I15*'10k &amp; MO'!E$3+$J15*'10k &amp; MO'!E$9+$K15*'10k &amp; MO'!E$15+$L15*'10k &amp; MO'!E$21+$M15*'10k &amp; MO'!E$27</f>
        <v>0</v>
      </c>
      <c r="W15" s="349">
        <f>+$I15*'10k &amp; MO'!F$3+$J15*'10k &amp; MO'!F$9+$K15*'10k &amp; MO'!F$15+$L15*'10k &amp; MO'!F$21+$M15*'10k &amp; MO'!F$27</f>
        <v>0</v>
      </c>
      <c r="X15" s="349">
        <f>+$I15*'10k &amp; MO'!G$3+$J15*'10k &amp; MO'!G$9+$K15*'10k &amp; MO'!G$15+$L15*'10k &amp; MO'!G$21+$M15*'10k &amp; MO'!G$27</f>
        <v>0</v>
      </c>
      <c r="Y15" s="349">
        <f>+$N15*'10k &amp; MO'!H$3+$O15*'10k &amp; MO'!H$9+$P15*'10k &amp; MO'!H$15+$Q15*'10k &amp; MO'!H$21+$R15*'10k &amp; MO'!H$27</f>
        <v>0</v>
      </c>
      <c r="Z15" s="349">
        <f>+$N15*'10k &amp; MO'!I$3+$O15*'10k &amp; MO'!I$9+$P15*'10k &amp; MO'!I$15+$Q15*'10k &amp; MO'!I$21+$R15*'10k &amp; MO'!I$27</f>
        <v>0</v>
      </c>
      <c r="AA15" s="349">
        <f>+$N15*'10k &amp; MO'!J$3+$O15*'10k &amp; MO'!J$9+$P15*'10k &amp; MO'!J$15+$Q15*'10k &amp; MO'!J$21+$R15*'10k &amp; MO'!J$27</f>
        <v>0</v>
      </c>
      <c r="AB15" s="349">
        <f>+$N15*'10k &amp; MO'!K$3+$O15*'10k &amp; MO'!K$9+$P15*'10k &amp; MO'!K$15+$Q15*'10k &amp; MO'!K$21+$R15*'10k &amp; MO'!K$27</f>
        <v>0</v>
      </c>
      <c r="AC15" s="349">
        <f>+$N15*'10k &amp; MO'!L$3+$O15*'10k &amp; MO'!L$9+$P15*'10k &amp; MO'!L$15+$Q15*'10k &amp; MO'!L$21+$R15*'10k &amp; MO'!L$27</f>
        <v>0</v>
      </c>
      <c r="AD15" s="350">
        <f>+S15*'10k &amp; MO'!O$3</f>
        <v>0</v>
      </c>
      <c r="AF15" s="192" t="str">
        <f t="shared" si="0"/>
        <v>92014</v>
      </c>
      <c r="AG15" s="192">
        <f>+IFERROR(VLOOKUP($AF15,'Limited Loss'!$F$5:$P$124,AG$3,FALSE),0)</f>
        <v>0</v>
      </c>
      <c r="AH15" s="193">
        <f>+IFERROR(VLOOKUP($AF15,'Limited Loss'!$F$5:$P$124,AH$3,FALSE),0)</f>
        <v>0</v>
      </c>
      <c r="AI15" s="193">
        <f>+IFERROR(VLOOKUP($AF15,'Limited Loss'!$F$5:$P$124,AI$3,FALSE),0)</f>
        <v>0</v>
      </c>
      <c r="AJ15" s="193">
        <f>+IFERROR(VLOOKUP($AF15,'Limited Loss'!$F$5:$P$124,AJ$3,FALSE),0)</f>
        <v>0</v>
      </c>
      <c r="AK15" s="100">
        <f>+IFERROR(VLOOKUP($AF15,'Limited Loss'!$F$5:$P$124,AK$3,FALSE),0)</f>
        <v>0</v>
      </c>
      <c r="AL15" s="193">
        <f>+IFERROR(VLOOKUP($AF15,'Limited Loss'!$F$5:$P$124,AL$3,FALSE),0)</f>
        <v>0</v>
      </c>
      <c r="AM15" s="193">
        <f>+IFERROR(VLOOKUP($AF15,'Limited Loss'!$F$5:$P$124,AM$3,FALSE),0)</f>
        <v>0</v>
      </c>
      <c r="AN15" s="193">
        <f>+IFERROR(VLOOKUP($AF15,'Limited Loss'!$F$5:$P$124,AN$3,FALSE),0)</f>
        <v>0</v>
      </c>
      <c r="AO15" s="193">
        <f>+IFERROR(VLOOKUP($AF15,'Limited Loss'!$F$5:$P$124,AO$3,FALSE),0)</f>
        <v>0</v>
      </c>
      <c r="AP15" s="100">
        <f>+IFERROR(VLOOKUP($AF15,'Limited Loss'!$F$5:$P$124,AP$3,FALSE),0)</f>
        <v>0</v>
      </c>
      <c r="AQ15" s="353"/>
      <c r="AR15" s="331">
        <f t="shared" si="1"/>
        <v>9</v>
      </c>
      <c r="AS15" s="332">
        <f t="shared" si="1"/>
        <v>2014</v>
      </c>
      <c r="AT15" s="349">
        <f t="shared" si="2"/>
        <v>0</v>
      </c>
      <c r="AU15" s="349">
        <f t="shared" si="2"/>
        <v>0</v>
      </c>
      <c r="AV15" s="349">
        <f t="shared" si="2"/>
        <v>0</v>
      </c>
      <c r="AW15" s="349">
        <f t="shared" si="2"/>
        <v>0</v>
      </c>
      <c r="AX15" s="350">
        <f t="shared" si="2"/>
        <v>0</v>
      </c>
      <c r="AY15" s="349">
        <f t="shared" si="2"/>
        <v>0</v>
      </c>
      <c r="AZ15" s="349">
        <f t="shared" si="2"/>
        <v>0</v>
      </c>
      <c r="BA15" s="349">
        <f t="shared" si="2"/>
        <v>0</v>
      </c>
      <c r="BB15" s="349">
        <f t="shared" si="2"/>
        <v>0</v>
      </c>
      <c r="BC15" s="349">
        <f t="shared" si="2"/>
        <v>0</v>
      </c>
      <c r="BD15" s="350">
        <f t="shared" si="2"/>
        <v>0</v>
      </c>
      <c r="BE15" s="349">
        <f t="shared" si="4"/>
        <v>0</v>
      </c>
      <c r="BF15" s="375">
        <f t="shared" si="5"/>
        <v>0</v>
      </c>
      <c r="BG15" s="334">
        <f t="shared" si="6"/>
        <v>0</v>
      </c>
      <c r="BI15" s="107">
        <v>36</v>
      </c>
      <c r="BJ15" s="108">
        <v>2373.1184000000003</v>
      </c>
      <c r="BK15" s="108">
        <v>60650.960899999991</v>
      </c>
      <c r="BL15" s="108">
        <v>0</v>
      </c>
    </row>
    <row r="16" spans="1:64" x14ac:dyDescent="0.2">
      <c r="A16" s="326" t="str">
        <f t="shared" si="3"/>
        <v>92015</v>
      </c>
      <c r="B16" s="331">
        <v>9</v>
      </c>
      <c r="C16" s="327">
        <v>2015</v>
      </c>
      <c r="D16" s="353">
        <f>+IFERROR(VLOOKUP($A16,Data_Loss!$A$2:$V$1180,6,FALSE),0)</f>
        <v>0</v>
      </c>
      <c r="E16" s="353">
        <f>+IFERROR(VLOOKUP($A16,Data_Loss!$A$2:$V$1180,7,FALSE),0)</f>
        <v>0</v>
      </c>
      <c r="F16" s="353">
        <f>+IFERROR(VLOOKUP($A16,Data_Loss!$A$2:$V$1180,8,FALSE),0)</f>
        <v>0</v>
      </c>
      <c r="G16" s="353">
        <f>+IFERROR(VLOOKUP($A16,Data_Loss!$A$2:$V$1180,9,FALSE),0)</f>
        <v>0</v>
      </c>
      <c r="H16" s="353">
        <f>+IFERROR(VLOOKUP($A16,Data_Loss!$A$2:$V$1180,10,FALSE),0)</f>
        <v>0</v>
      </c>
      <c r="I16" s="353">
        <f>+IFERROR(VLOOKUP($A16,Data_Loss!$A$2:$V$1300,12,FALSE),0)</f>
        <v>0</v>
      </c>
      <c r="J16" s="353">
        <f>+IFERROR(VLOOKUP($A16,Data_Loss!$A$2:$V$1300,13,FALSE),0)</f>
        <v>0</v>
      </c>
      <c r="K16" s="353">
        <f>+IFERROR(VLOOKUP($A16,Data_Loss!$A$2:$V$1300,14,FALSE),0)</f>
        <v>0</v>
      </c>
      <c r="L16" s="353">
        <f>+IFERROR(VLOOKUP($A16,Data_Loss!$A$2:$V$1300,15,FALSE),0)</f>
        <v>0</v>
      </c>
      <c r="M16" s="353">
        <f>+IFERROR(VLOOKUP($A16,Data_Loss!$A$2:$V$1300,16,FALSE),0)</f>
        <v>0</v>
      </c>
      <c r="N16" s="353">
        <f>+IFERROR(VLOOKUP($A16,Data_Loss!$A$2:$V$1300,17,FALSE),0)</f>
        <v>0</v>
      </c>
      <c r="O16" s="353">
        <f>+IFERROR(VLOOKUP($A16,Data_Loss!$A$2:$V$1300,18,FALSE),0)</f>
        <v>0</v>
      </c>
      <c r="P16" s="353">
        <f>+IFERROR(VLOOKUP($A16,Data_Loss!$A$2:$V$1300,19,FALSE),0)</f>
        <v>0</v>
      </c>
      <c r="Q16" s="353">
        <f>+IFERROR(VLOOKUP($A16,Data_Loss!$A$2:$V$1300,20,FALSE),0)</f>
        <v>0</v>
      </c>
      <c r="R16" s="353">
        <f>+IFERROR(VLOOKUP($A16,Data_Loss!$A$2:$V$1300,21,FALSE),0)</f>
        <v>0</v>
      </c>
      <c r="S16" s="353">
        <f>+IFERROR(VLOOKUP($A16,Data_Loss!$A$2:$V$1300,22,FALSE),0)</f>
        <v>0</v>
      </c>
      <c r="T16" s="191">
        <f>+$I16*'10k &amp; MO'!C$4+$J16*'10k &amp; MO'!C$10+$K16*'10k &amp; MO'!C$16+$L16*'10k &amp; MO'!C$22+$M16*'10k &amp; MO'!C$28</f>
        <v>0</v>
      </c>
      <c r="U16" s="349">
        <f>+$I16*'10k &amp; MO'!D$4+$J16*'10k &amp; MO'!D$10+$K16*'10k &amp; MO'!D$16+$L16*'10k &amp; MO'!D$22+$M16*'10k &amp; MO'!D$28</f>
        <v>0</v>
      </c>
      <c r="V16" s="349">
        <f>+$I16*'10k &amp; MO'!E$4+$J16*'10k &amp; MO'!E$10+$K16*'10k &amp; MO'!E$16+$L16*'10k &amp; MO'!E$22+$M16*'10k &amp; MO'!E$28</f>
        <v>0</v>
      </c>
      <c r="W16" s="349">
        <f>+$I16*'10k &amp; MO'!F$4+$J16*'10k &amp; MO'!F$10+$K16*'10k &amp; MO'!F$16+$L16*'10k &amp; MO'!F$22+$M16*'10k &amp; MO'!F$28</f>
        <v>0</v>
      </c>
      <c r="X16" s="349">
        <f>+$I16*'10k &amp; MO'!G$4+$J16*'10k &amp; MO'!G$10+$K16*'10k &amp; MO'!G$16+$L16*'10k &amp; MO'!G$22+$M16*'10k &amp; MO'!G$28</f>
        <v>0</v>
      </c>
      <c r="Y16" s="349">
        <f>+$N16*'10k &amp; MO'!H$4+$O16*'10k &amp; MO'!H$10+$P16*'10k &amp; MO'!H$16+$Q16*'10k &amp; MO'!H$22+$R16*'10k &amp; MO'!H$28</f>
        <v>0</v>
      </c>
      <c r="Z16" s="349">
        <f>+$N16*'10k &amp; MO'!I$4+$O16*'10k &amp; MO'!I$10+$P16*'10k &amp; MO'!I$16+$Q16*'10k &amp; MO'!I$22+$R16*'10k &amp; MO'!I$28</f>
        <v>0</v>
      </c>
      <c r="AA16" s="349">
        <f>+$N16*'10k &amp; MO'!J$4+$O16*'10k &amp; MO'!J$10+$P16*'10k &amp; MO'!J$16+$Q16*'10k &amp; MO'!J$22+$R16*'10k &amp; MO'!J$28</f>
        <v>0</v>
      </c>
      <c r="AB16" s="349">
        <f>+$N16*'10k &amp; MO'!K$4+$O16*'10k &amp; MO'!K$10+$P16*'10k &amp; MO'!K$16+$Q16*'10k &amp; MO'!K$22+$R16*'10k &amp; MO'!K$28</f>
        <v>0</v>
      </c>
      <c r="AC16" s="349">
        <f>+$N16*'10k &amp; MO'!L$4+$O16*'10k &amp; MO'!L$10+$P16*'10k &amp; MO'!L$16+$Q16*'10k &amp; MO'!L$22+$R16*'10k &amp; MO'!L$28</f>
        <v>0</v>
      </c>
      <c r="AD16" s="350">
        <f>+S16*'10k &amp; MO'!O$4</f>
        <v>0</v>
      </c>
      <c r="AF16" s="192" t="str">
        <f t="shared" si="0"/>
        <v>92015</v>
      </c>
      <c r="AG16" s="192">
        <f>+IFERROR(VLOOKUP($AF16,'Limited Loss'!$F$5:$P$124,AG$3,FALSE),0)</f>
        <v>0</v>
      </c>
      <c r="AH16" s="193">
        <f>+IFERROR(VLOOKUP($AF16,'Limited Loss'!$F$5:$P$124,AH$3,FALSE),0)</f>
        <v>0</v>
      </c>
      <c r="AI16" s="193">
        <f>+IFERROR(VLOOKUP($AF16,'Limited Loss'!$F$5:$P$124,AI$3,FALSE),0)</f>
        <v>0</v>
      </c>
      <c r="AJ16" s="193">
        <f>+IFERROR(VLOOKUP($AF16,'Limited Loss'!$F$5:$P$124,AJ$3,FALSE),0)</f>
        <v>0</v>
      </c>
      <c r="AK16" s="100">
        <f>+IFERROR(VLOOKUP($AF16,'Limited Loss'!$F$5:$P$124,AK$3,FALSE),0)</f>
        <v>0</v>
      </c>
      <c r="AL16" s="193">
        <f>+IFERROR(VLOOKUP($AF16,'Limited Loss'!$F$5:$P$124,AL$3,FALSE),0)</f>
        <v>0</v>
      </c>
      <c r="AM16" s="193">
        <f>+IFERROR(VLOOKUP($AF16,'Limited Loss'!$F$5:$P$124,AM$3,FALSE),0)</f>
        <v>0</v>
      </c>
      <c r="AN16" s="193">
        <f>+IFERROR(VLOOKUP($AF16,'Limited Loss'!$F$5:$P$124,AN$3,FALSE),0)</f>
        <v>0</v>
      </c>
      <c r="AO16" s="193">
        <f>+IFERROR(VLOOKUP($AF16,'Limited Loss'!$F$5:$P$124,AO$3,FALSE),0)</f>
        <v>0</v>
      </c>
      <c r="AP16" s="100">
        <f>+IFERROR(VLOOKUP($AF16,'Limited Loss'!$F$5:$P$124,AP$3,FALSE),0)</f>
        <v>0</v>
      </c>
      <c r="AQ16" s="353"/>
      <c r="AR16" s="331">
        <f t="shared" si="1"/>
        <v>9</v>
      </c>
      <c r="AS16" s="332">
        <f t="shared" si="1"/>
        <v>2015</v>
      </c>
      <c r="AT16" s="349">
        <f t="shared" si="2"/>
        <v>0</v>
      </c>
      <c r="AU16" s="349">
        <f t="shared" si="2"/>
        <v>0</v>
      </c>
      <c r="AV16" s="349">
        <f t="shared" si="2"/>
        <v>0</v>
      </c>
      <c r="AW16" s="349">
        <f t="shared" si="2"/>
        <v>0</v>
      </c>
      <c r="AX16" s="350">
        <f t="shared" si="2"/>
        <v>0</v>
      </c>
      <c r="AY16" s="349">
        <f t="shared" si="2"/>
        <v>0</v>
      </c>
      <c r="AZ16" s="349">
        <f t="shared" si="2"/>
        <v>0</v>
      </c>
      <c r="BA16" s="349">
        <f t="shared" si="2"/>
        <v>0</v>
      </c>
      <c r="BB16" s="349">
        <f t="shared" si="2"/>
        <v>0</v>
      </c>
      <c r="BC16" s="349">
        <f t="shared" si="2"/>
        <v>0</v>
      </c>
      <c r="BD16" s="350">
        <f t="shared" si="2"/>
        <v>0</v>
      </c>
      <c r="BE16" s="349">
        <f t="shared" si="4"/>
        <v>0</v>
      </c>
      <c r="BF16" s="375">
        <f t="shared" si="5"/>
        <v>0</v>
      </c>
      <c r="BG16" s="334">
        <f t="shared" si="6"/>
        <v>0</v>
      </c>
      <c r="BI16" s="107">
        <v>55</v>
      </c>
      <c r="BJ16" s="108">
        <v>1049065.2748</v>
      </c>
      <c r="BK16" s="108">
        <v>172967.7194</v>
      </c>
      <c r="BL16" s="108">
        <v>14786.638999999999</v>
      </c>
    </row>
    <row r="17" spans="1:64" x14ac:dyDescent="0.2">
      <c r="A17" s="326" t="str">
        <f t="shared" si="3"/>
        <v>92016</v>
      </c>
      <c r="B17" s="331">
        <v>9</v>
      </c>
      <c r="C17" s="327">
        <v>2016</v>
      </c>
      <c r="D17" s="353">
        <f>+IFERROR(VLOOKUP($A17,Data_Loss!$A$2:$V$1180,6,FALSE),0)</f>
        <v>0</v>
      </c>
      <c r="E17" s="353">
        <f>+IFERROR(VLOOKUP($A17,Data_Loss!$A$2:$V$1180,7,FALSE),0)</f>
        <v>0</v>
      </c>
      <c r="F17" s="353">
        <f>+IFERROR(VLOOKUP($A17,Data_Loss!$A$2:$V$1180,8,FALSE),0)</f>
        <v>0</v>
      </c>
      <c r="G17" s="353">
        <f>+IFERROR(VLOOKUP($A17,Data_Loss!$A$2:$V$1180,9,FALSE),0)</f>
        <v>0</v>
      </c>
      <c r="H17" s="353">
        <f>+IFERROR(VLOOKUP($A17,Data_Loss!$A$2:$V$1180,10,FALSE),0)</f>
        <v>0</v>
      </c>
      <c r="I17" s="353">
        <f>+IFERROR(VLOOKUP($A17,Data_Loss!$A$2:$V$1300,12,FALSE),0)</f>
        <v>0</v>
      </c>
      <c r="J17" s="353">
        <f>+IFERROR(VLOOKUP($A17,Data_Loss!$A$2:$V$1300,13,FALSE),0)</f>
        <v>0</v>
      </c>
      <c r="K17" s="353">
        <f>+IFERROR(VLOOKUP($A17,Data_Loss!$A$2:$V$1300,14,FALSE),0)</f>
        <v>0</v>
      </c>
      <c r="L17" s="353">
        <f>+IFERROR(VLOOKUP($A17,Data_Loss!$A$2:$V$1300,15,FALSE),0)</f>
        <v>0</v>
      </c>
      <c r="M17" s="353">
        <f>+IFERROR(VLOOKUP($A17,Data_Loss!$A$2:$V$1300,16,FALSE),0)</f>
        <v>0</v>
      </c>
      <c r="N17" s="353">
        <f>+IFERROR(VLOOKUP($A17,Data_Loss!$A$2:$V$1300,17,FALSE),0)</f>
        <v>0</v>
      </c>
      <c r="O17" s="353">
        <f>+IFERROR(VLOOKUP($A17,Data_Loss!$A$2:$V$1300,18,FALSE),0)</f>
        <v>0</v>
      </c>
      <c r="P17" s="353">
        <f>+IFERROR(VLOOKUP($A17,Data_Loss!$A$2:$V$1300,19,FALSE),0)</f>
        <v>0</v>
      </c>
      <c r="Q17" s="353">
        <f>+IFERROR(VLOOKUP($A17,Data_Loss!$A$2:$V$1300,20,FALSE),0)</f>
        <v>0</v>
      </c>
      <c r="R17" s="353">
        <f>+IFERROR(VLOOKUP($A17,Data_Loss!$A$2:$V$1300,21,FALSE),0)</f>
        <v>0</v>
      </c>
      <c r="S17" s="353">
        <f>+IFERROR(VLOOKUP($A17,Data_Loss!$A$2:$V$1300,22,FALSE),0)</f>
        <v>0</v>
      </c>
      <c r="T17" s="191">
        <f>+$I17*'10k &amp; MO'!C$5+$J17*'10k &amp; MO'!C$11+$K17*'10k &amp; MO'!C$17+$L17*'10k &amp; MO'!C$23+$M17*'10k &amp; MO'!C$29</f>
        <v>0</v>
      </c>
      <c r="U17" s="349">
        <f>+$I17*'10k &amp; MO'!D$5+$J17*'10k &amp; MO'!D$11+$K17*'10k &amp; MO'!D$17+$L17*'10k &amp; MO'!D$23+$M17*'10k &amp; MO'!D$29</f>
        <v>0</v>
      </c>
      <c r="V17" s="349">
        <f>+$I17*'10k &amp; MO'!E$5+$J17*'10k &amp; MO'!E$11+$K17*'10k &amp; MO'!E$17+$L17*'10k &amp; MO'!E$23+$M17*'10k &amp; MO'!E$29</f>
        <v>0</v>
      </c>
      <c r="W17" s="349">
        <f>+$I17*'10k &amp; MO'!F$5+$J17*'10k &amp; MO'!F$11+$K17*'10k &amp; MO'!F$17+$L17*'10k &amp; MO'!F$23+$M17*'10k &amp; MO'!F$29</f>
        <v>0</v>
      </c>
      <c r="X17" s="349">
        <f>+$I17*'10k &amp; MO'!G$5+$J17*'10k &amp; MO'!G$11+$K17*'10k &amp; MO'!G$17+$L17*'10k &amp; MO'!G$23+$M17*'10k &amp; MO'!G$29</f>
        <v>0</v>
      </c>
      <c r="Y17" s="349">
        <f>+$N17*'10k &amp; MO'!H$5+$O17*'10k &amp; MO'!H$11+$P17*'10k &amp; MO'!H$17+$Q17*'10k &amp; MO'!H$23+$R17*'10k &amp; MO'!H$29</f>
        <v>0</v>
      </c>
      <c r="Z17" s="349">
        <f>+$N17*'10k &amp; MO'!I$5+$O17*'10k &amp; MO'!I$11+$P17*'10k &amp; MO'!I$17+$Q17*'10k &amp; MO'!I$23+$R17*'10k &amp; MO'!I$29</f>
        <v>0</v>
      </c>
      <c r="AA17" s="349">
        <f>+$N17*'10k &amp; MO'!J$5+$O17*'10k &amp; MO'!J$11+$P17*'10k &amp; MO'!J$17+$Q17*'10k &amp; MO'!J$23+$R17*'10k &amp; MO'!J$29</f>
        <v>0</v>
      </c>
      <c r="AB17" s="349">
        <f>+$N17*'10k &amp; MO'!K$5+$O17*'10k &amp; MO'!K$11+$P17*'10k &amp; MO'!K$17+$Q17*'10k &amp; MO'!K$23+$R17*'10k &amp; MO'!K$29</f>
        <v>0</v>
      </c>
      <c r="AC17" s="349">
        <f>+$N17*'10k &amp; MO'!L$5+$O17*'10k &amp; MO'!L$11+$P17*'10k &amp; MO'!L$17+$Q17*'10k &amp; MO'!L$23+$R17*'10k &amp; MO'!L$29</f>
        <v>0</v>
      </c>
      <c r="AD17" s="350">
        <f>+S17*'10k &amp; MO'!O$5</f>
        <v>0</v>
      </c>
      <c r="AF17" s="192" t="str">
        <f t="shared" si="0"/>
        <v>92016</v>
      </c>
      <c r="AG17" s="192">
        <f>+IFERROR(VLOOKUP($AF17,'Limited Loss'!$F$5:$P$124,AG$3,FALSE),0)</f>
        <v>0</v>
      </c>
      <c r="AH17" s="193">
        <f>+IFERROR(VLOOKUP($AF17,'Limited Loss'!$F$5:$P$124,AH$3,FALSE),0)</f>
        <v>0</v>
      </c>
      <c r="AI17" s="193">
        <f>+IFERROR(VLOOKUP($AF17,'Limited Loss'!$F$5:$P$124,AI$3,FALSE),0)</f>
        <v>0</v>
      </c>
      <c r="AJ17" s="193">
        <f>+IFERROR(VLOOKUP($AF17,'Limited Loss'!$F$5:$P$124,AJ$3,FALSE),0)</f>
        <v>0</v>
      </c>
      <c r="AK17" s="100">
        <f>+IFERROR(VLOOKUP($AF17,'Limited Loss'!$F$5:$P$124,AK$3,FALSE),0)</f>
        <v>0</v>
      </c>
      <c r="AL17" s="193">
        <f>+IFERROR(VLOOKUP($AF17,'Limited Loss'!$F$5:$P$124,AL$3,FALSE),0)</f>
        <v>0</v>
      </c>
      <c r="AM17" s="193">
        <f>+IFERROR(VLOOKUP($AF17,'Limited Loss'!$F$5:$P$124,AM$3,FALSE),0)</f>
        <v>0</v>
      </c>
      <c r="AN17" s="193">
        <f>+IFERROR(VLOOKUP($AF17,'Limited Loss'!$F$5:$P$124,AN$3,FALSE),0)</f>
        <v>0</v>
      </c>
      <c r="AO17" s="193">
        <f>+IFERROR(VLOOKUP($AF17,'Limited Loss'!$F$5:$P$124,AO$3,FALSE),0)</f>
        <v>0</v>
      </c>
      <c r="AP17" s="100">
        <f>+IFERROR(VLOOKUP($AF17,'Limited Loss'!$F$5:$P$124,AP$3,FALSE),0)</f>
        <v>0</v>
      </c>
      <c r="AQ17" s="353"/>
      <c r="AR17" s="331">
        <f t="shared" si="1"/>
        <v>9</v>
      </c>
      <c r="AS17" s="332">
        <f t="shared" si="1"/>
        <v>2016</v>
      </c>
      <c r="AT17" s="349">
        <f t="shared" si="2"/>
        <v>0</v>
      </c>
      <c r="AU17" s="349">
        <f t="shared" si="2"/>
        <v>0</v>
      </c>
      <c r="AV17" s="349">
        <f t="shared" si="2"/>
        <v>0</v>
      </c>
      <c r="AW17" s="349">
        <f t="shared" si="2"/>
        <v>0</v>
      </c>
      <c r="AX17" s="350">
        <f t="shared" si="2"/>
        <v>0</v>
      </c>
      <c r="AY17" s="349">
        <f t="shared" si="2"/>
        <v>0</v>
      </c>
      <c r="AZ17" s="349">
        <f t="shared" si="2"/>
        <v>0</v>
      </c>
      <c r="BA17" s="349">
        <f t="shared" si="2"/>
        <v>0</v>
      </c>
      <c r="BB17" s="349">
        <f t="shared" si="2"/>
        <v>0</v>
      </c>
      <c r="BC17" s="349">
        <f t="shared" si="2"/>
        <v>0</v>
      </c>
      <c r="BD17" s="350">
        <f t="shared" si="2"/>
        <v>0</v>
      </c>
      <c r="BE17" s="349">
        <f t="shared" si="4"/>
        <v>0</v>
      </c>
      <c r="BF17" s="375">
        <f t="shared" si="5"/>
        <v>0</v>
      </c>
      <c r="BG17" s="334">
        <f t="shared" si="6"/>
        <v>0</v>
      </c>
      <c r="BI17" s="107">
        <v>59</v>
      </c>
      <c r="BJ17" s="108">
        <v>0</v>
      </c>
      <c r="BK17" s="108">
        <v>0</v>
      </c>
      <c r="BL17" s="108">
        <v>0</v>
      </c>
    </row>
    <row r="18" spans="1:64" x14ac:dyDescent="0.2">
      <c r="A18" s="326" t="str">
        <f t="shared" si="3"/>
        <v>92017</v>
      </c>
      <c r="B18" s="331">
        <v>9</v>
      </c>
      <c r="C18" s="327">
        <v>2017</v>
      </c>
      <c r="D18" s="353">
        <f>+IFERROR(VLOOKUP($A18,Data_Loss!$A$2:$V$1180,6,FALSE),0)</f>
        <v>0</v>
      </c>
      <c r="E18" s="353">
        <f>+IFERROR(VLOOKUP($A18,Data_Loss!$A$2:$V$1180,7,FALSE),0)</f>
        <v>0</v>
      </c>
      <c r="F18" s="353">
        <f>+IFERROR(VLOOKUP($A18,Data_Loss!$A$2:$V$1180,8,FALSE),0)</f>
        <v>0</v>
      </c>
      <c r="G18" s="353">
        <f>+IFERROR(VLOOKUP($A18,Data_Loss!$A$2:$V$1180,9,FALSE),0)</f>
        <v>0</v>
      </c>
      <c r="H18" s="353">
        <f>+IFERROR(VLOOKUP($A18,Data_Loss!$A$2:$V$1180,10,FALSE),0)</f>
        <v>0</v>
      </c>
      <c r="I18" s="353">
        <f>+IFERROR(VLOOKUP($A18,Data_Loss!$A$2:$V$1300,12,FALSE),0)</f>
        <v>0</v>
      </c>
      <c r="J18" s="353">
        <f>+IFERROR(VLOOKUP($A18,Data_Loss!$A$2:$V$1300,13,FALSE),0)</f>
        <v>0</v>
      </c>
      <c r="K18" s="353">
        <f>+IFERROR(VLOOKUP($A18,Data_Loss!$A$2:$V$1300,14,FALSE),0)</f>
        <v>0</v>
      </c>
      <c r="L18" s="353">
        <f>+IFERROR(VLOOKUP($A18,Data_Loss!$A$2:$V$1300,15,FALSE),0)</f>
        <v>0</v>
      </c>
      <c r="M18" s="353">
        <f>+IFERROR(VLOOKUP($A18,Data_Loss!$A$2:$V$1300,16,FALSE),0)</f>
        <v>0</v>
      </c>
      <c r="N18" s="353">
        <f>+IFERROR(VLOOKUP($A18,Data_Loss!$A$2:$V$1300,17,FALSE),0)</f>
        <v>0</v>
      </c>
      <c r="O18" s="353">
        <f>+IFERROR(VLOOKUP($A18,Data_Loss!$A$2:$V$1300,18,FALSE),0)</f>
        <v>0</v>
      </c>
      <c r="P18" s="353">
        <f>+IFERROR(VLOOKUP($A18,Data_Loss!$A$2:$V$1300,19,FALSE),0)</f>
        <v>0</v>
      </c>
      <c r="Q18" s="353">
        <f>+IFERROR(VLOOKUP($A18,Data_Loss!$A$2:$V$1300,20,FALSE),0)</f>
        <v>0</v>
      </c>
      <c r="R18" s="353">
        <f>+IFERROR(VLOOKUP($A18,Data_Loss!$A$2:$V$1300,21,FALSE),0)</f>
        <v>0</v>
      </c>
      <c r="S18" s="353">
        <f>+IFERROR(VLOOKUP($A18,Data_Loss!$A$2:$V$1300,22,FALSE),0)</f>
        <v>0</v>
      </c>
      <c r="T18" s="191">
        <f>+$I18*'10k &amp; MO'!C$6+$J18*'10k &amp; MO'!C$12+$K18*'10k &amp; MO'!C$18+$L18*'10k &amp; MO'!C$24+$M18*'10k &amp; MO'!C$30</f>
        <v>0</v>
      </c>
      <c r="U18" s="349">
        <f>+$I18*'10k &amp; MO'!D$6+$J18*'10k &amp; MO'!D$12+$K18*'10k &amp; MO'!D$18+$L18*'10k &amp; MO'!D$24+$M18*'10k &amp; MO'!D$30</f>
        <v>0</v>
      </c>
      <c r="V18" s="349">
        <f>+$I18*'10k &amp; MO'!E$6+$J18*'10k &amp; MO'!E$12+$K18*'10k &amp; MO'!E$18+$L18*'10k &amp; MO'!E$24+$M18*'10k &amp; MO'!E$30</f>
        <v>0</v>
      </c>
      <c r="W18" s="349">
        <f>+$I18*'10k &amp; MO'!F$6+$J18*'10k &amp; MO'!F$12+$K18*'10k &amp; MO'!F$18+$L18*'10k &amp; MO'!F$24+$M18*'10k &amp; MO'!F$30</f>
        <v>0</v>
      </c>
      <c r="X18" s="349">
        <f>+$I18*'10k &amp; MO'!G$6+$J18*'10k &amp; MO'!G$12+$K18*'10k &amp; MO'!G$18+$L18*'10k &amp; MO'!G$24+$M18*'10k &amp; MO'!G$30</f>
        <v>0</v>
      </c>
      <c r="Y18" s="349">
        <f>+$N18*'10k &amp; MO'!H$6+$O18*'10k &amp; MO'!H$12+$P18*'10k &amp; MO'!H$18+$Q18*'10k &amp; MO'!H$24+$R18*'10k &amp; MO'!H$30</f>
        <v>0</v>
      </c>
      <c r="Z18" s="349">
        <f>+$N18*'10k &amp; MO'!I$6+$O18*'10k &amp; MO'!I$12+$P18*'10k &amp; MO'!I$18+$Q18*'10k &amp; MO'!I$24+$R18*'10k &amp; MO'!I$30</f>
        <v>0</v>
      </c>
      <c r="AA18" s="349">
        <f>+$N18*'10k &amp; MO'!J$6+$O18*'10k &amp; MO'!J$12+$P18*'10k &amp; MO'!J$18+$Q18*'10k &amp; MO'!J$24+$R18*'10k &amp; MO'!J$30</f>
        <v>0</v>
      </c>
      <c r="AB18" s="349">
        <f>+$N18*'10k &amp; MO'!K$6+$O18*'10k &amp; MO'!K$12+$P18*'10k &amp; MO'!K$18+$Q18*'10k &amp; MO'!K$24+$R18*'10k &amp; MO'!K$30</f>
        <v>0</v>
      </c>
      <c r="AC18" s="349">
        <f>+$N18*'10k &amp; MO'!L$6+$O18*'10k &amp; MO'!L$12+$P18*'10k &amp; MO'!L$18+$Q18*'10k &amp; MO'!L$24+$R18*'10k &amp; MO'!L$30</f>
        <v>0</v>
      </c>
      <c r="AD18" s="350">
        <f>+S18*'10k &amp; MO'!O$6</f>
        <v>0</v>
      </c>
      <c r="AF18" s="192" t="str">
        <f t="shared" si="0"/>
        <v>92017</v>
      </c>
      <c r="AG18" s="192">
        <f>+IFERROR(VLOOKUP($AF18,'Limited Loss'!$F$5:$P$124,AG$3,FALSE),0)</f>
        <v>0</v>
      </c>
      <c r="AH18" s="193">
        <f>+IFERROR(VLOOKUP($AF18,'Limited Loss'!$F$5:$P$124,AH$3,FALSE),0)</f>
        <v>0</v>
      </c>
      <c r="AI18" s="193">
        <f>+IFERROR(VLOOKUP($AF18,'Limited Loss'!$F$5:$P$124,AI$3,FALSE),0)</f>
        <v>0</v>
      </c>
      <c r="AJ18" s="193">
        <f>+IFERROR(VLOOKUP($AF18,'Limited Loss'!$F$5:$P$124,AJ$3,FALSE),0)</f>
        <v>0</v>
      </c>
      <c r="AK18" s="100">
        <f>+IFERROR(VLOOKUP($AF18,'Limited Loss'!$F$5:$P$124,AK$3,FALSE),0)</f>
        <v>0</v>
      </c>
      <c r="AL18" s="193">
        <f>+IFERROR(VLOOKUP($AF18,'Limited Loss'!$F$5:$P$124,AL$3,FALSE),0)</f>
        <v>0</v>
      </c>
      <c r="AM18" s="193">
        <f>+IFERROR(VLOOKUP($AF18,'Limited Loss'!$F$5:$P$124,AM$3,FALSE),0)</f>
        <v>0</v>
      </c>
      <c r="AN18" s="193">
        <f>+IFERROR(VLOOKUP($AF18,'Limited Loss'!$F$5:$P$124,AN$3,FALSE),0)</f>
        <v>0</v>
      </c>
      <c r="AO18" s="193">
        <f>+IFERROR(VLOOKUP($AF18,'Limited Loss'!$F$5:$P$124,AO$3,FALSE),0)</f>
        <v>0</v>
      </c>
      <c r="AP18" s="100">
        <f>+IFERROR(VLOOKUP($AF18,'Limited Loss'!$F$5:$P$124,AP$3,FALSE),0)</f>
        <v>0</v>
      </c>
      <c r="AQ18" s="353"/>
      <c r="AR18" s="331">
        <f t="shared" si="1"/>
        <v>9</v>
      </c>
      <c r="AS18" s="332">
        <f t="shared" si="1"/>
        <v>2017</v>
      </c>
      <c r="AT18" s="349">
        <f t="shared" si="2"/>
        <v>0</v>
      </c>
      <c r="AU18" s="349">
        <f t="shared" si="2"/>
        <v>0</v>
      </c>
      <c r="AV18" s="349">
        <f t="shared" si="2"/>
        <v>0</v>
      </c>
      <c r="AW18" s="349">
        <f t="shared" si="2"/>
        <v>0</v>
      </c>
      <c r="AX18" s="350">
        <f t="shared" si="2"/>
        <v>0</v>
      </c>
      <c r="AY18" s="349">
        <f t="shared" si="2"/>
        <v>0</v>
      </c>
      <c r="AZ18" s="349">
        <f t="shared" si="2"/>
        <v>0</v>
      </c>
      <c r="BA18" s="349">
        <f t="shared" si="2"/>
        <v>0</v>
      </c>
      <c r="BB18" s="349">
        <f t="shared" si="2"/>
        <v>0</v>
      </c>
      <c r="BC18" s="349">
        <f t="shared" si="2"/>
        <v>0</v>
      </c>
      <c r="BD18" s="350">
        <f t="shared" si="2"/>
        <v>0</v>
      </c>
      <c r="BE18" s="349">
        <f t="shared" si="4"/>
        <v>0</v>
      </c>
      <c r="BF18" s="375">
        <f t="shared" si="5"/>
        <v>0</v>
      </c>
      <c r="BG18" s="334">
        <f t="shared" si="6"/>
        <v>0</v>
      </c>
      <c r="BI18" s="107">
        <v>83</v>
      </c>
      <c r="BJ18" s="108">
        <v>3655.7800999999999</v>
      </c>
      <c r="BK18" s="108">
        <v>14665.187900000001</v>
      </c>
      <c r="BL18" s="108">
        <v>0</v>
      </c>
    </row>
    <row r="19" spans="1:64" x14ac:dyDescent="0.2">
      <c r="A19" s="326" t="str">
        <f t="shared" si="3"/>
        <v>92018</v>
      </c>
      <c r="B19" s="331">
        <v>9</v>
      </c>
      <c r="C19" s="327">
        <v>2018</v>
      </c>
      <c r="D19" s="353">
        <f>+IFERROR(VLOOKUP($A19,Data_Loss!$A$2:$V$1180,6,FALSE),0)</f>
        <v>0</v>
      </c>
      <c r="E19" s="353">
        <f>+IFERROR(VLOOKUP($A19,Data_Loss!$A$2:$V$1180,7,FALSE),0)</f>
        <v>0</v>
      </c>
      <c r="F19" s="353">
        <f>+IFERROR(VLOOKUP($A19,Data_Loss!$A$2:$V$1180,8,FALSE),0)</f>
        <v>0</v>
      </c>
      <c r="G19" s="353">
        <f>+IFERROR(VLOOKUP($A19,Data_Loss!$A$2:$V$1180,9,FALSE),0)</f>
        <v>0</v>
      </c>
      <c r="H19" s="353">
        <f>+IFERROR(VLOOKUP($A19,Data_Loss!$A$2:$V$1180,10,FALSE),0)</f>
        <v>0</v>
      </c>
      <c r="I19" s="353">
        <f>+IFERROR(VLOOKUP($A19,Data_Loss!$A$2:$V$1300,12,FALSE),0)</f>
        <v>0</v>
      </c>
      <c r="J19" s="353">
        <f>+IFERROR(VLOOKUP($A19,Data_Loss!$A$2:$V$1300,13,FALSE),0)</f>
        <v>0</v>
      </c>
      <c r="K19" s="353">
        <f>+IFERROR(VLOOKUP($A19,Data_Loss!$A$2:$V$1300,14,FALSE),0)</f>
        <v>0</v>
      </c>
      <c r="L19" s="353">
        <f>+IFERROR(VLOOKUP($A19,Data_Loss!$A$2:$V$1300,15,FALSE),0)</f>
        <v>0</v>
      </c>
      <c r="M19" s="353">
        <f>+IFERROR(VLOOKUP($A19,Data_Loss!$A$2:$V$1300,16,FALSE),0)</f>
        <v>0</v>
      </c>
      <c r="N19" s="353">
        <f>+IFERROR(VLOOKUP($A19,Data_Loss!$A$2:$V$1300,17,FALSE),0)</f>
        <v>0</v>
      </c>
      <c r="O19" s="353">
        <f>+IFERROR(VLOOKUP($A19,Data_Loss!$A$2:$V$1300,18,FALSE),0)</f>
        <v>0</v>
      </c>
      <c r="P19" s="353">
        <f>+IFERROR(VLOOKUP($A19,Data_Loss!$A$2:$V$1300,19,FALSE),0)</f>
        <v>0</v>
      </c>
      <c r="Q19" s="353">
        <f>+IFERROR(VLOOKUP($A19,Data_Loss!$A$2:$V$1300,20,FALSE),0)</f>
        <v>0</v>
      </c>
      <c r="R19" s="353">
        <f>+IFERROR(VLOOKUP($A19,Data_Loss!$A$2:$V$1300,21,FALSE),0)</f>
        <v>0</v>
      </c>
      <c r="S19" s="353">
        <f>+IFERROR(VLOOKUP($A19,Data_Loss!$A$2:$V$1300,22,FALSE),0)</f>
        <v>0</v>
      </c>
      <c r="T19" s="191">
        <f>+$I19*'10k &amp; MO'!C$7+$J19*'10k &amp; MO'!C$13+$K19*'10k &amp; MO'!C$19+$L19*'10k &amp; MO'!C$25+$M19*'10k &amp; MO'!C$31</f>
        <v>0</v>
      </c>
      <c r="U19" s="349">
        <f>+$I19*'10k &amp; MO'!D$7+$J19*'10k &amp; MO'!D$13+$K19*'10k &amp; MO'!D$19+$L19*'10k &amp; MO'!D$25+$M19*'10k &amp; MO'!D$31</f>
        <v>0</v>
      </c>
      <c r="V19" s="349">
        <f>+$I19*'10k &amp; MO'!E$7+$J19*'10k &amp; MO'!E$13+$K19*'10k &amp; MO'!E$19+$L19*'10k &amp; MO'!E$25+$M19*'10k &amp; MO'!E$31</f>
        <v>0</v>
      </c>
      <c r="W19" s="349">
        <f>+$I19*'10k &amp; MO'!F$7+$J19*'10k &amp; MO'!F$13+$K19*'10k &amp; MO'!F$19+$L19*'10k &amp; MO'!F$25+$M19*'10k &amp; MO'!F$31</f>
        <v>0</v>
      </c>
      <c r="X19" s="349">
        <f>+$I19*'10k &amp; MO'!G$7+$J19*'10k &amp; MO'!G$13+$K19*'10k &amp; MO'!G$19+$L19*'10k &amp; MO'!G$25+$M19*'10k &amp; MO'!G$31</f>
        <v>0</v>
      </c>
      <c r="Y19" s="349">
        <f>+$N19*'10k &amp; MO'!H$7+$O19*'10k &amp; MO'!H$13+$P19*'10k &amp; MO'!H$19+$Q19*'10k &amp; MO'!H$25+$R19*'10k &amp; MO'!H$31</f>
        <v>0</v>
      </c>
      <c r="Z19" s="349">
        <f>+$N19*'10k &amp; MO'!I$7+$O19*'10k &amp; MO'!I$13+$P19*'10k &amp; MO'!I$19+$Q19*'10k &amp; MO'!I$25+$R19*'10k &amp; MO'!I$31</f>
        <v>0</v>
      </c>
      <c r="AA19" s="349">
        <f>+$N19*'10k &amp; MO'!J$7+$O19*'10k &amp; MO'!J$13+$P19*'10k &amp; MO'!J$19+$Q19*'10k &amp; MO'!J$25+$R19*'10k &amp; MO'!J$31</f>
        <v>0</v>
      </c>
      <c r="AB19" s="349">
        <f>+$N19*'10k &amp; MO'!K$7+$O19*'10k &amp; MO'!K$13+$P19*'10k &amp; MO'!K$19+$Q19*'10k &amp; MO'!K$25+$R19*'10k &amp; MO'!K$31</f>
        <v>0</v>
      </c>
      <c r="AC19" s="349">
        <f>+$N19*'10k &amp; MO'!L$7+$O19*'10k &amp; MO'!L$13+$P19*'10k &amp; MO'!L$19+$Q19*'10k &amp; MO'!L$25+$R19*'10k &amp; MO'!L$31</f>
        <v>0</v>
      </c>
      <c r="AD19" s="350">
        <f>+S19*'10k &amp; MO'!O$7</f>
        <v>0</v>
      </c>
      <c r="AF19" s="192" t="str">
        <f t="shared" si="0"/>
        <v>92018</v>
      </c>
      <c r="AG19" s="192">
        <f>+IFERROR(VLOOKUP($AF19,'Limited Loss'!$F$5:$P$124,AG$3,FALSE),0)</f>
        <v>0</v>
      </c>
      <c r="AH19" s="193">
        <f>+IFERROR(VLOOKUP($AF19,'Limited Loss'!$F$5:$P$124,AH$3,FALSE),0)</f>
        <v>0</v>
      </c>
      <c r="AI19" s="193">
        <f>+IFERROR(VLOOKUP($AF19,'Limited Loss'!$F$5:$P$124,AI$3,FALSE),0)</f>
        <v>0</v>
      </c>
      <c r="AJ19" s="193">
        <f>+IFERROR(VLOOKUP($AF19,'Limited Loss'!$F$5:$P$124,AJ$3,FALSE),0)</f>
        <v>0</v>
      </c>
      <c r="AK19" s="100">
        <f>+IFERROR(VLOOKUP($AF19,'Limited Loss'!$F$5:$P$124,AK$3,FALSE),0)</f>
        <v>0</v>
      </c>
      <c r="AL19" s="193">
        <f>+IFERROR(VLOOKUP($AF19,'Limited Loss'!$F$5:$P$124,AL$3,FALSE),0)</f>
        <v>0</v>
      </c>
      <c r="AM19" s="193">
        <f>+IFERROR(VLOOKUP($AF19,'Limited Loss'!$F$5:$P$124,AM$3,FALSE),0)</f>
        <v>0</v>
      </c>
      <c r="AN19" s="193">
        <f>+IFERROR(VLOOKUP($AF19,'Limited Loss'!$F$5:$P$124,AN$3,FALSE),0)</f>
        <v>0</v>
      </c>
      <c r="AO19" s="193">
        <f>+IFERROR(VLOOKUP($AF19,'Limited Loss'!$F$5:$P$124,AO$3,FALSE),0)</f>
        <v>0</v>
      </c>
      <c r="AP19" s="100">
        <f>+IFERROR(VLOOKUP($AF19,'Limited Loss'!$F$5:$P$124,AP$3,FALSE),0)</f>
        <v>0</v>
      </c>
      <c r="AQ19" s="353"/>
      <c r="AR19" s="331">
        <f t="shared" si="1"/>
        <v>9</v>
      </c>
      <c r="AS19" s="332">
        <f t="shared" si="1"/>
        <v>2018</v>
      </c>
      <c r="AT19" s="349">
        <f t="shared" si="2"/>
        <v>0</v>
      </c>
      <c r="AU19" s="349">
        <f t="shared" si="2"/>
        <v>0</v>
      </c>
      <c r="AV19" s="349">
        <f t="shared" si="2"/>
        <v>0</v>
      </c>
      <c r="AW19" s="349">
        <f t="shared" si="2"/>
        <v>0</v>
      </c>
      <c r="AX19" s="350">
        <f t="shared" si="2"/>
        <v>0</v>
      </c>
      <c r="AY19" s="349">
        <f t="shared" si="2"/>
        <v>0</v>
      </c>
      <c r="AZ19" s="349">
        <f t="shared" si="2"/>
        <v>0</v>
      </c>
      <c r="BA19" s="349">
        <f t="shared" si="2"/>
        <v>0</v>
      </c>
      <c r="BB19" s="349">
        <f t="shared" si="2"/>
        <v>0</v>
      </c>
      <c r="BC19" s="349">
        <f t="shared" si="2"/>
        <v>0</v>
      </c>
      <c r="BD19" s="350">
        <f t="shared" si="2"/>
        <v>0</v>
      </c>
      <c r="BE19" s="349">
        <f t="shared" si="4"/>
        <v>0</v>
      </c>
      <c r="BF19" s="375">
        <f t="shared" si="5"/>
        <v>0</v>
      </c>
      <c r="BG19" s="334">
        <f t="shared" si="6"/>
        <v>0</v>
      </c>
      <c r="BI19" s="107">
        <v>101</v>
      </c>
      <c r="BJ19" s="108">
        <v>61096.045700000002</v>
      </c>
      <c r="BK19" s="108">
        <v>171464.90610000002</v>
      </c>
      <c r="BL19" s="108">
        <v>39672.734999999993</v>
      </c>
    </row>
    <row r="20" spans="1:64" x14ac:dyDescent="0.2">
      <c r="A20" s="326" t="str">
        <f t="shared" si="3"/>
        <v>122014</v>
      </c>
      <c r="B20" s="331">
        <v>12</v>
      </c>
      <c r="C20" s="327">
        <v>2014</v>
      </c>
      <c r="D20" s="353">
        <f>+IFERROR(VLOOKUP($A20,Data_Loss!$A$2:$V$1180,6,FALSE),0)</f>
        <v>0</v>
      </c>
      <c r="E20" s="353">
        <f>+IFERROR(VLOOKUP($A20,Data_Loss!$A$2:$V$1180,7,FALSE),0)</f>
        <v>0</v>
      </c>
      <c r="F20" s="353">
        <f>+IFERROR(VLOOKUP($A20,Data_Loss!$A$2:$V$1180,8,FALSE),0)</f>
        <v>3</v>
      </c>
      <c r="G20" s="353">
        <f>+IFERROR(VLOOKUP($A20,Data_Loss!$A$2:$V$1180,9,FALSE),0)</f>
        <v>10</v>
      </c>
      <c r="H20" s="353">
        <f>+IFERROR(VLOOKUP($A20,Data_Loss!$A$2:$V$1180,10,FALSE),0)</f>
        <v>13</v>
      </c>
      <c r="I20" s="353">
        <f>+IFERROR(VLOOKUP($A20,Data_Loss!$A$2:$V$1300,12,FALSE),0)</f>
        <v>0</v>
      </c>
      <c r="J20" s="353">
        <f>+IFERROR(VLOOKUP($A20,Data_Loss!$A$2:$V$1300,13,FALSE),0)</f>
        <v>0</v>
      </c>
      <c r="K20" s="353">
        <f>+IFERROR(VLOOKUP($A20,Data_Loss!$A$2:$V$1300,14,FALSE),0)</f>
        <v>306813</v>
      </c>
      <c r="L20" s="353">
        <f>+IFERROR(VLOOKUP($A20,Data_Loss!$A$2:$V$1300,15,FALSE),0)</f>
        <v>166813</v>
      </c>
      <c r="M20" s="353">
        <f>+IFERROR(VLOOKUP($A20,Data_Loss!$A$2:$V$1300,16,FALSE),0)</f>
        <v>168622</v>
      </c>
      <c r="N20" s="353">
        <f>+IFERROR(VLOOKUP($A20,Data_Loss!$A$2:$V$1300,17,FALSE),0)</f>
        <v>0</v>
      </c>
      <c r="O20" s="353">
        <f>+IFERROR(VLOOKUP($A20,Data_Loss!$A$2:$V$1300,18,FALSE),0)</f>
        <v>0</v>
      </c>
      <c r="P20" s="353">
        <f>+IFERROR(VLOOKUP($A20,Data_Loss!$A$2:$V$1300,19,FALSE),0)</f>
        <v>220032</v>
      </c>
      <c r="Q20" s="353">
        <f>+IFERROR(VLOOKUP($A20,Data_Loss!$A$2:$V$1300,20,FALSE),0)</f>
        <v>215410</v>
      </c>
      <c r="R20" s="353">
        <f>+IFERROR(VLOOKUP($A20,Data_Loss!$A$2:$V$1300,21,FALSE),0)</f>
        <v>212749</v>
      </c>
      <c r="S20" s="353">
        <f>+IFERROR(VLOOKUP($A20,Data_Loss!$A$2:$V$1300,22,FALSE),0)</f>
        <v>46771</v>
      </c>
      <c r="T20" s="191">
        <f>+$I20*'10k &amp; MO'!C$3+$J20*'10k &amp; MO'!C$9+$K20*'10k &amp; MO'!C$15+$L20*'10k &amp; MO'!C$21+$M20*'10k &amp; MO'!C$27</f>
        <v>0</v>
      </c>
      <c r="U20" s="349">
        <f>+$I20*'10k &amp; MO'!D$3+$J20*'10k &amp; MO'!D$9+$K20*'10k &amp; MO'!D$15+$L20*'10k &amp; MO'!D$21+$M20*'10k &amp; MO'!D$27</f>
        <v>0</v>
      </c>
      <c r="V20" s="349">
        <f>+$I20*'10k &amp; MO'!E$3+$J20*'10k &amp; MO'!E$9+$K20*'10k &amp; MO'!E$15+$L20*'10k &amp; MO'!E$21+$M20*'10k &amp; MO'!E$27</f>
        <v>461446.75199999998</v>
      </c>
      <c r="W20" s="349">
        <f>+$I20*'10k &amp; MO'!F$3+$J20*'10k &amp; MO'!F$9+$K20*'10k &amp; MO'!F$15+$L20*'10k &amp; MO'!F$21+$M20*'10k &amp; MO'!F$27</f>
        <v>205013.17700000003</v>
      </c>
      <c r="X20" s="349">
        <f>+$I20*'10k &amp; MO'!G$3+$J20*'10k &amp; MO'!G$9+$K20*'10k &amp; MO'!G$15+$L20*'10k &amp; MO'!G$21+$M20*'10k &amp; MO'!G$27</f>
        <v>190880.10399999999</v>
      </c>
      <c r="Y20" s="349">
        <f>+$N20*'10k &amp; MO'!H$3+$O20*'10k &amp; MO'!H$9+$P20*'10k &amp; MO'!H$15+$Q20*'10k &amp; MO'!H$21+$R20*'10k &amp; MO'!H$27</f>
        <v>0</v>
      </c>
      <c r="Z20" s="349">
        <f>+$N20*'10k &amp; MO'!I$3+$O20*'10k &amp; MO'!I$9+$P20*'10k &amp; MO'!I$15+$Q20*'10k &amp; MO'!I$21+$R20*'10k &amp; MO'!I$27</f>
        <v>0</v>
      </c>
      <c r="AA20" s="349">
        <f>+$N20*'10k &amp; MO'!J$3+$O20*'10k &amp; MO'!J$9+$P20*'10k &amp; MO'!J$15+$Q20*'10k &amp; MO'!J$21+$R20*'10k &amp; MO'!J$27</f>
        <v>460086.91200000007</v>
      </c>
      <c r="AB20" s="349">
        <f>+$N20*'10k &amp; MO'!K$3+$O20*'10k &amp; MO'!K$9+$P20*'10k &amp; MO'!K$15+$Q20*'10k &amp; MO'!K$21+$R20*'10k &amp; MO'!K$27</f>
        <v>301789.41000000003</v>
      </c>
      <c r="AC20" s="349">
        <f>+$N20*'10k &amp; MO'!L$3+$O20*'10k &amp; MO'!L$9+$P20*'10k &amp; MO'!L$15+$Q20*'10k &amp; MO'!L$21+$R20*'10k &amp; MO'!L$27</f>
        <v>328058.95799999998</v>
      </c>
      <c r="AD20" s="350">
        <f>+S20*'10k &amp; MO'!O$3</f>
        <v>50091.740999999995</v>
      </c>
      <c r="AF20" s="192" t="str">
        <f t="shared" si="0"/>
        <v>122014</v>
      </c>
      <c r="AG20" s="192">
        <f>+IFERROR(VLOOKUP($AF20,'Limited Loss'!$F$5:$P$124,AG$3,FALSE),0)</f>
        <v>0</v>
      </c>
      <c r="AH20" s="193">
        <f>+IFERROR(VLOOKUP($AF20,'Limited Loss'!$F$5:$P$124,AH$3,FALSE),0)</f>
        <v>0</v>
      </c>
      <c r="AI20" s="193">
        <f>+IFERROR(VLOOKUP($AF20,'Limited Loss'!$F$5:$P$124,AI$3,FALSE),0)</f>
        <v>0</v>
      </c>
      <c r="AJ20" s="193">
        <f>+IFERROR(VLOOKUP($AF20,'Limited Loss'!$F$5:$P$124,AJ$3,FALSE),0)</f>
        <v>0</v>
      </c>
      <c r="AK20" s="100">
        <f>+IFERROR(VLOOKUP($AF20,'Limited Loss'!$F$5:$P$124,AK$3,FALSE),0)</f>
        <v>0</v>
      </c>
      <c r="AL20" s="193">
        <f>+IFERROR(VLOOKUP($AF20,'Limited Loss'!$F$5:$P$124,AL$3,FALSE),0)</f>
        <v>0</v>
      </c>
      <c r="AM20" s="193">
        <f>+IFERROR(VLOOKUP($AF20,'Limited Loss'!$F$5:$P$124,AM$3,FALSE),0)</f>
        <v>0</v>
      </c>
      <c r="AN20" s="193">
        <f>+IFERROR(VLOOKUP($AF20,'Limited Loss'!$F$5:$P$124,AN$3,FALSE),0)</f>
        <v>0</v>
      </c>
      <c r="AO20" s="193">
        <f>+IFERROR(VLOOKUP($AF20,'Limited Loss'!$F$5:$P$124,AO$3,FALSE),0)</f>
        <v>0</v>
      </c>
      <c r="AP20" s="100">
        <f>+IFERROR(VLOOKUP($AF20,'Limited Loss'!$F$5:$P$124,AP$3,FALSE),0)</f>
        <v>0</v>
      </c>
      <c r="AQ20" s="353"/>
      <c r="AR20" s="331">
        <f t="shared" si="1"/>
        <v>12</v>
      </c>
      <c r="AS20" s="332">
        <f t="shared" si="1"/>
        <v>2014</v>
      </c>
      <c r="AT20" s="349">
        <f t="shared" si="2"/>
        <v>0</v>
      </c>
      <c r="AU20" s="349">
        <f t="shared" si="2"/>
        <v>0</v>
      </c>
      <c r="AV20" s="349">
        <f t="shared" si="2"/>
        <v>461446.75199999998</v>
      </c>
      <c r="AW20" s="349">
        <f t="shared" si="2"/>
        <v>205013.17700000003</v>
      </c>
      <c r="AX20" s="350">
        <f t="shared" si="2"/>
        <v>190880.10399999999</v>
      </c>
      <c r="AY20" s="349">
        <f t="shared" si="2"/>
        <v>0</v>
      </c>
      <c r="AZ20" s="349">
        <f t="shared" si="2"/>
        <v>0</v>
      </c>
      <c r="BA20" s="349">
        <f t="shared" si="2"/>
        <v>460086.91200000007</v>
      </c>
      <c r="BB20" s="349">
        <f t="shared" si="2"/>
        <v>301789.41000000003</v>
      </c>
      <c r="BC20" s="349">
        <f t="shared" si="2"/>
        <v>328058.95799999998</v>
      </c>
      <c r="BD20" s="350">
        <f t="shared" si="2"/>
        <v>50091.740999999995</v>
      </c>
      <c r="BE20" s="349">
        <f t="shared" si="4"/>
        <v>921533.66400000011</v>
      </c>
      <c r="BF20" s="375">
        <f t="shared" si="5"/>
        <v>1025741.6490000001</v>
      </c>
      <c r="BG20" s="334">
        <f t="shared" si="6"/>
        <v>50091.740999999995</v>
      </c>
      <c r="BI20" s="107">
        <v>104</v>
      </c>
      <c r="BJ20" s="108">
        <v>2039654.1734</v>
      </c>
      <c r="BK20" s="108">
        <v>1234345.3409</v>
      </c>
      <c r="BL20" s="108">
        <v>117069.448</v>
      </c>
    </row>
    <row r="21" spans="1:64" x14ac:dyDescent="0.2">
      <c r="A21" s="326" t="str">
        <f t="shared" si="3"/>
        <v>122015</v>
      </c>
      <c r="B21" s="331">
        <v>12</v>
      </c>
      <c r="C21" s="327">
        <v>2015</v>
      </c>
      <c r="D21" s="353">
        <f>+IFERROR(VLOOKUP($A21,Data_Loss!$A$2:$V$1180,6,FALSE),0)</f>
        <v>0</v>
      </c>
      <c r="E21" s="353">
        <f>+IFERROR(VLOOKUP($A21,Data_Loss!$A$2:$V$1180,7,FALSE),0)</f>
        <v>1</v>
      </c>
      <c r="F21" s="353">
        <f>+IFERROR(VLOOKUP($A21,Data_Loss!$A$2:$V$1180,8,FALSE),0)</f>
        <v>1</v>
      </c>
      <c r="G21" s="353">
        <f>+IFERROR(VLOOKUP($A21,Data_Loss!$A$2:$V$1180,9,FALSE),0)</f>
        <v>9</v>
      </c>
      <c r="H21" s="353">
        <f>+IFERROR(VLOOKUP($A21,Data_Loss!$A$2:$V$1180,10,FALSE),0)</f>
        <v>18</v>
      </c>
      <c r="I21" s="353">
        <f>+IFERROR(VLOOKUP($A21,Data_Loss!$A$2:$V$1300,12,FALSE),0)</f>
        <v>0</v>
      </c>
      <c r="J21" s="353">
        <f>+IFERROR(VLOOKUP($A21,Data_Loss!$A$2:$V$1300,13,FALSE),0)</f>
        <v>300807</v>
      </c>
      <c r="K21" s="353">
        <f>+IFERROR(VLOOKUP($A21,Data_Loss!$A$2:$V$1300,14,FALSE),0)</f>
        <v>77495</v>
      </c>
      <c r="L21" s="353">
        <f>+IFERROR(VLOOKUP($A21,Data_Loss!$A$2:$V$1300,15,FALSE),0)</f>
        <v>162174</v>
      </c>
      <c r="M21" s="353">
        <f>+IFERROR(VLOOKUP($A21,Data_Loss!$A$2:$V$1300,16,FALSE),0)</f>
        <v>50790</v>
      </c>
      <c r="N21" s="353">
        <f>+IFERROR(VLOOKUP($A21,Data_Loss!$A$2:$V$1300,17,FALSE),0)</f>
        <v>0</v>
      </c>
      <c r="O21" s="353">
        <f>+IFERROR(VLOOKUP($A21,Data_Loss!$A$2:$V$1300,18,FALSE),0)</f>
        <v>3200000</v>
      </c>
      <c r="P21" s="353">
        <f>+IFERROR(VLOOKUP($A21,Data_Loss!$A$2:$V$1300,19,FALSE),0)</f>
        <v>28550</v>
      </c>
      <c r="Q21" s="353">
        <f>+IFERROR(VLOOKUP($A21,Data_Loss!$A$2:$V$1300,20,FALSE),0)</f>
        <v>221693</v>
      </c>
      <c r="R21" s="353">
        <f>+IFERROR(VLOOKUP($A21,Data_Loss!$A$2:$V$1300,21,FALSE),0)</f>
        <v>126339</v>
      </c>
      <c r="S21" s="353">
        <f>+IFERROR(VLOOKUP($A21,Data_Loss!$A$2:$V$1300,22,FALSE),0)</f>
        <v>48713</v>
      </c>
      <c r="T21" s="191">
        <f>+$I21*'10k &amp; MO'!C$4+$J21*'10k &amp; MO'!C$10+$K21*'10k &amp; MO'!C$16+$L21*'10k &amp; MO'!C$22+$M21*'10k &amp; MO'!C$28</f>
        <v>0</v>
      </c>
      <c r="U21" s="349">
        <f>+$I21*'10k &amp; MO'!D$4+$J21*'10k &amp; MO'!D$10+$K21*'10k &amp; MO'!D$16+$L21*'10k &amp; MO'!D$22+$M21*'10k &amp; MO'!D$28</f>
        <v>750182.5773</v>
      </c>
      <c r="V21" s="349">
        <f>+$I21*'10k &amp; MO'!E$4+$J21*'10k &amp; MO'!E$10+$K21*'10k &amp; MO'!E$16+$L21*'10k &amp; MO'!E$22+$M21*'10k &amp; MO'!E$28</f>
        <v>195230.25</v>
      </c>
      <c r="W21" s="349">
        <f>+$I21*'10k &amp; MO'!F$4+$J21*'10k &amp; MO'!F$10+$K21*'10k &amp; MO'!F$16+$L21*'10k &amp; MO'!F$22+$M21*'10k &amp; MO'!F$28</f>
        <v>179752.68049999999</v>
      </c>
      <c r="X21" s="349">
        <f>+$I21*'10k &amp; MO'!G$4+$J21*'10k &amp; MO'!G$10+$K21*'10k &amp; MO'!G$16+$L21*'10k &amp; MO'!G$22+$M21*'10k &amp; MO'!G$28</f>
        <v>60382.878700000001</v>
      </c>
      <c r="Y21" s="349">
        <f>+$N21*'10k &amp; MO'!H$4+$O21*'10k &amp; MO'!H$10+$P21*'10k &amp; MO'!H$16+$Q21*'10k &amp; MO'!H$22+$R21*'10k &amp; MO'!H$28</f>
        <v>0</v>
      </c>
      <c r="Z21" s="349">
        <f>+$N21*'10k &amp; MO'!I$4+$O21*'10k &amp; MO'!I$10+$P21*'10k &amp; MO'!I$16+$Q21*'10k &amp; MO'!I$22+$R21*'10k &amp; MO'!I$28</f>
        <v>7722560</v>
      </c>
      <c r="AA21" s="349">
        <f>+$N21*'10k &amp; MO'!J$4+$O21*'10k &amp; MO'!J$10+$P21*'10k &amp; MO'!J$16+$Q21*'10k &amp; MO'!J$22+$R21*'10k &amp; MO'!J$28</f>
        <v>431155.59659999999</v>
      </c>
      <c r="AB21" s="349">
        <f>+$N21*'10k &amp; MO'!K$4+$O21*'10k &amp; MO'!K$10+$P21*'10k &amp; MO'!K$16+$Q21*'10k &amp; MO'!K$22+$R21*'10k &amp; MO'!K$28</f>
        <v>347764.30050000001</v>
      </c>
      <c r="AC21" s="349">
        <f>+$N21*'10k &amp; MO'!L$4+$O21*'10k &amp; MO'!L$10+$P21*'10k &amp; MO'!L$16+$Q21*'10k &amp; MO'!L$22+$R21*'10k &amp; MO'!L$28</f>
        <v>190742.3841</v>
      </c>
      <c r="AD21" s="350">
        <f>+S21*'10k &amp; MO'!O$4</f>
        <v>59040.155999999995</v>
      </c>
      <c r="AF21" s="192" t="str">
        <f t="shared" si="0"/>
        <v>122015</v>
      </c>
      <c r="AG21" s="192">
        <f>+IFERROR(VLOOKUP($AF21,'Limited Loss'!$F$5:$P$124,AG$3,FALSE),0)</f>
        <v>0</v>
      </c>
      <c r="AH21" s="193">
        <f>+IFERROR(VLOOKUP($AF21,'Limited Loss'!$F$5:$P$124,AH$3,FALSE),0)</f>
        <v>656017</v>
      </c>
      <c r="AI21" s="193">
        <f>+IFERROR(VLOOKUP($AF21,'Limited Loss'!$F$5:$P$124,AI$3,FALSE),0)</f>
        <v>29466</v>
      </c>
      <c r="AJ21" s="193">
        <f>+IFERROR(VLOOKUP($AF21,'Limited Loss'!$F$5:$P$124,AJ$3,FALSE),0)</f>
        <v>0</v>
      </c>
      <c r="AK21" s="100">
        <f>+IFERROR(VLOOKUP($AF21,'Limited Loss'!$F$5:$P$124,AK$3,FALSE),0)</f>
        <v>0</v>
      </c>
      <c r="AL21" s="193">
        <f>+IFERROR(VLOOKUP($AF21,'Limited Loss'!$F$5:$P$124,AL$3,FALSE),0)</f>
        <v>0</v>
      </c>
      <c r="AM21" s="193">
        <f>+IFERROR(VLOOKUP($AF21,'Limited Loss'!$F$5:$P$124,AM$3,FALSE),0)</f>
        <v>6753017</v>
      </c>
      <c r="AN21" s="193">
        <f>+IFERROR(VLOOKUP($AF21,'Limited Loss'!$F$5:$P$124,AN$3,FALSE),0)</f>
        <v>268066</v>
      </c>
      <c r="AO21" s="193">
        <f>+IFERROR(VLOOKUP($AF21,'Limited Loss'!$F$5:$P$124,AO$3,FALSE),0)</f>
        <v>0</v>
      </c>
      <c r="AP21" s="100">
        <f>+IFERROR(VLOOKUP($AF21,'Limited Loss'!$F$5:$P$124,AP$3,FALSE),0)</f>
        <v>0</v>
      </c>
      <c r="AQ21" s="353"/>
      <c r="AR21" s="331">
        <f t="shared" si="1"/>
        <v>12</v>
      </c>
      <c r="AS21" s="332">
        <f t="shared" si="1"/>
        <v>2015</v>
      </c>
      <c r="AT21" s="349">
        <f t="shared" ref="AT21:BD44" si="7">+T21-AG21</f>
        <v>0</v>
      </c>
      <c r="AU21" s="349">
        <f t="shared" si="7"/>
        <v>94165.577300000004</v>
      </c>
      <c r="AV21" s="349">
        <f t="shared" si="7"/>
        <v>165764.25</v>
      </c>
      <c r="AW21" s="349">
        <f t="shared" si="7"/>
        <v>179752.68049999999</v>
      </c>
      <c r="AX21" s="350">
        <f t="shared" si="7"/>
        <v>60382.878700000001</v>
      </c>
      <c r="AY21" s="349">
        <f t="shared" si="7"/>
        <v>0</v>
      </c>
      <c r="AZ21" s="349">
        <f t="shared" si="7"/>
        <v>969543</v>
      </c>
      <c r="BA21" s="349">
        <f t="shared" si="7"/>
        <v>163089.59659999999</v>
      </c>
      <c r="BB21" s="349">
        <f t="shared" si="7"/>
        <v>347764.30050000001</v>
      </c>
      <c r="BC21" s="349">
        <f t="shared" si="7"/>
        <v>190742.3841</v>
      </c>
      <c r="BD21" s="350">
        <f t="shared" si="7"/>
        <v>59040.155999999995</v>
      </c>
      <c r="BE21" s="349">
        <f t="shared" si="4"/>
        <v>1392562.4239000001</v>
      </c>
      <c r="BF21" s="375">
        <f t="shared" si="5"/>
        <v>778642.24380000005</v>
      </c>
      <c r="BG21" s="334">
        <f t="shared" si="6"/>
        <v>59040.155999999995</v>
      </c>
      <c r="BI21" s="107">
        <v>105</v>
      </c>
      <c r="BJ21" s="108">
        <v>139091.26519999999</v>
      </c>
      <c r="BK21" s="108">
        <v>199971.01890000002</v>
      </c>
      <c r="BL21" s="108">
        <v>12649.818000000001</v>
      </c>
    </row>
    <row r="22" spans="1:64" x14ac:dyDescent="0.2">
      <c r="A22" s="326" t="str">
        <f t="shared" si="3"/>
        <v>122016</v>
      </c>
      <c r="B22" s="331">
        <v>12</v>
      </c>
      <c r="C22" s="327">
        <v>2016</v>
      </c>
      <c r="D22" s="353">
        <f>+IFERROR(VLOOKUP($A22,Data_Loss!$A$2:$V$1180,6,FALSE),0)</f>
        <v>0</v>
      </c>
      <c r="E22" s="353">
        <f>+IFERROR(VLOOKUP($A22,Data_Loss!$A$2:$V$1180,7,FALSE),0)</f>
        <v>0</v>
      </c>
      <c r="F22" s="353">
        <f>+IFERROR(VLOOKUP($A22,Data_Loss!$A$2:$V$1180,8,FALSE),0)</f>
        <v>1</v>
      </c>
      <c r="G22" s="353">
        <f>+IFERROR(VLOOKUP($A22,Data_Loss!$A$2:$V$1180,9,FALSE),0)</f>
        <v>11</v>
      </c>
      <c r="H22" s="353">
        <f>+IFERROR(VLOOKUP($A22,Data_Loss!$A$2:$V$1180,10,FALSE),0)</f>
        <v>11</v>
      </c>
      <c r="I22" s="353">
        <f>+IFERROR(VLOOKUP($A22,Data_Loss!$A$2:$V$1300,12,FALSE),0)</f>
        <v>0</v>
      </c>
      <c r="J22" s="353">
        <f>+IFERROR(VLOOKUP($A22,Data_Loss!$A$2:$V$1300,13,FALSE),0)</f>
        <v>0</v>
      </c>
      <c r="K22" s="353">
        <f>+IFERROR(VLOOKUP($A22,Data_Loss!$A$2:$V$1300,14,FALSE),0)</f>
        <v>228706</v>
      </c>
      <c r="L22" s="353">
        <f>+IFERROR(VLOOKUP($A22,Data_Loss!$A$2:$V$1300,15,FALSE),0)</f>
        <v>205265</v>
      </c>
      <c r="M22" s="353">
        <f>+IFERROR(VLOOKUP($A22,Data_Loss!$A$2:$V$1300,16,FALSE),0)</f>
        <v>84176</v>
      </c>
      <c r="N22" s="353">
        <f>+IFERROR(VLOOKUP($A22,Data_Loss!$A$2:$V$1300,17,FALSE),0)</f>
        <v>0</v>
      </c>
      <c r="O22" s="353">
        <f>+IFERROR(VLOOKUP($A22,Data_Loss!$A$2:$V$1300,18,FALSE),0)</f>
        <v>0</v>
      </c>
      <c r="P22" s="353">
        <f>+IFERROR(VLOOKUP($A22,Data_Loss!$A$2:$V$1300,19,FALSE),0)</f>
        <v>188005</v>
      </c>
      <c r="Q22" s="353">
        <f>+IFERROR(VLOOKUP($A22,Data_Loss!$A$2:$V$1300,20,FALSE),0)</f>
        <v>267950</v>
      </c>
      <c r="R22" s="353">
        <f>+IFERROR(VLOOKUP($A22,Data_Loss!$A$2:$V$1300,21,FALSE),0)</f>
        <v>77139</v>
      </c>
      <c r="S22" s="353">
        <f>+IFERROR(VLOOKUP($A22,Data_Loss!$A$2:$V$1300,22,FALSE),0)</f>
        <v>50781</v>
      </c>
      <c r="T22" s="191">
        <f>+$I22*'10k &amp; MO'!C$5+$J22*'10k &amp; MO'!C$11+$K22*'10k &amp; MO'!C$17+$L22*'10k &amp; MO'!C$23+$M22*'10k &amp; MO'!C$29</f>
        <v>0</v>
      </c>
      <c r="U22" s="349">
        <f>+$I22*'10k &amp; MO'!D$5+$J22*'10k &amp; MO'!D$11+$K22*'10k &amp; MO'!D$17+$L22*'10k &amp; MO'!D$23+$M22*'10k &amp; MO'!D$29</f>
        <v>1349.3653999999999</v>
      </c>
      <c r="V22" s="349">
        <f>+$I22*'10k &amp; MO'!E$5+$J22*'10k &amp; MO'!E$11+$K22*'10k &amp; MO'!E$17+$L22*'10k &amp; MO'!E$23+$M22*'10k &amp; MO'!E$29</f>
        <v>433763.82909999997</v>
      </c>
      <c r="W22" s="349">
        <f>+$I22*'10k &amp; MO'!F$5+$J22*'10k &amp; MO'!F$11+$K22*'10k &amp; MO'!F$17+$L22*'10k &amp; MO'!F$23+$M22*'10k &amp; MO'!F$29</f>
        <v>234622.99290000001</v>
      </c>
      <c r="X22" s="349">
        <f>+$I22*'10k &amp; MO'!G$5+$J22*'10k &amp; MO'!G$11+$K22*'10k &amp; MO'!G$17+$L22*'10k &amp; MO'!G$23+$M22*'10k &amp; MO'!G$29</f>
        <v>95305.857099999994</v>
      </c>
      <c r="Y22" s="349">
        <f>+$N22*'10k &amp; MO'!H$5+$O22*'10k &amp; MO'!H$11+$P22*'10k &amp; MO'!H$17+$Q22*'10k &amp; MO'!H$23+$R22*'10k &amp; MO'!H$29</f>
        <v>0</v>
      </c>
      <c r="Z22" s="349">
        <f>+$N22*'10k &amp; MO'!I$5+$O22*'10k &amp; MO'!I$11+$P22*'10k &amp; MO'!I$17+$Q22*'10k &amp; MO'!I$23+$R22*'10k &amp; MO'!I$29</f>
        <v>620.41650000000004</v>
      </c>
      <c r="AA22" s="349">
        <f>+$N22*'10k &amp; MO'!J$5+$O22*'10k &amp; MO'!J$11+$P22*'10k &amp; MO'!J$17+$Q22*'10k &amp; MO'!J$23+$R22*'10k &amp; MO'!J$29</f>
        <v>459555.17230000003</v>
      </c>
      <c r="AB22" s="349">
        <f>+$N22*'10k &amp; MO'!K$5+$O22*'10k &amp; MO'!K$11+$P22*'10k &amp; MO'!K$17+$Q22*'10k &amp; MO'!K$23+$R22*'10k &amp; MO'!K$29</f>
        <v>447386.32789999997</v>
      </c>
      <c r="AC22" s="349">
        <f>+$N22*'10k &amp; MO'!L$5+$O22*'10k &amp; MO'!L$11+$P22*'10k &amp; MO'!L$17+$Q22*'10k &amp; MO'!L$23+$R22*'10k &amp; MO'!L$29</f>
        <v>132885.60080000001</v>
      </c>
      <c r="AD22" s="350">
        <f>+S22*'10k &amp; MO'!O$5</f>
        <v>68452.788</v>
      </c>
      <c r="AF22" s="192" t="str">
        <f t="shared" si="0"/>
        <v>122016</v>
      </c>
      <c r="AG22" s="192">
        <f>+IFERROR(VLOOKUP($AF22,'Limited Loss'!$F$5:$P$124,AG$3,FALSE),0)</f>
        <v>0</v>
      </c>
      <c r="AH22" s="193">
        <f>+IFERROR(VLOOKUP($AF22,'Limited Loss'!$F$5:$P$124,AH$3,FALSE),0)</f>
        <v>0</v>
      </c>
      <c r="AI22" s="193">
        <f>+IFERROR(VLOOKUP($AF22,'Limited Loss'!$F$5:$P$124,AI$3,FALSE),0)</f>
        <v>0</v>
      </c>
      <c r="AJ22" s="193">
        <f>+IFERROR(VLOOKUP($AF22,'Limited Loss'!$F$5:$P$124,AJ$3,FALSE),0)</f>
        <v>0</v>
      </c>
      <c r="AK22" s="100">
        <f>+IFERROR(VLOOKUP($AF22,'Limited Loss'!$F$5:$P$124,AK$3,FALSE),0)</f>
        <v>0</v>
      </c>
      <c r="AL22" s="193">
        <f>+IFERROR(VLOOKUP($AF22,'Limited Loss'!$F$5:$P$124,AL$3,FALSE),0)</f>
        <v>0</v>
      </c>
      <c r="AM22" s="193">
        <f>+IFERROR(VLOOKUP($AF22,'Limited Loss'!$F$5:$P$124,AM$3,FALSE),0)</f>
        <v>0</v>
      </c>
      <c r="AN22" s="193">
        <f>+IFERROR(VLOOKUP($AF22,'Limited Loss'!$F$5:$P$124,AN$3,FALSE),0)</f>
        <v>0</v>
      </c>
      <c r="AO22" s="193">
        <f>+IFERROR(VLOOKUP($AF22,'Limited Loss'!$F$5:$P$124,AO$3,FALSE),0)</f>
        <v>0</v>
      </c>
      <c r="AP22" s="100">
        <f>+IFERROR(VLOOKUP($AF22,'Limited Loss'!$F$5:$P$124,AP$3,FALSE),0)</f>
        <v>0</v>
      </c>
      <c r="AQ22" s="353"/>
      <c r="AR22" s="331">
        <f t="shared" si="1"/>
        <v>12</v>
      </c>
      <c r="AS22" s="332">
        <f t="shared" si="1"/>
        <v>2016</v>
      </c>
      <c r="AT22" s="349">
        <f t="shared" si="7"/>
        <v>0</v>
      </c>
      <c r="AU22" s="349">
        <f t="shared" si="7"/>
        <v>1349.3653999999999</v>
      </c>
      <c r="AV22" s="349">
        <f t="shared" si="7"/>
        <v>433763.82909999997</v>
      </c>
      <c r="AW22" s="349">
        <f t="shared" si="7"/>
        <v>234622.99290000001</v>
      </c>
      <c r="AX22" s="350">
        <f t="shared" si="7"/>
        <v>95305.857099999994</v>
      </c>
      <c r="AY22" s="349">
        <f t="shared" si="7"/>
        <v>0</v>
      </c>
      <c r="AZ22" s="349">
        <f t="shared" si="7"/>
        <v>620.41650000000004</v>
      </c>
      <c r="BA22" s="349">
        <f t="shared" si="7"/>
        <v>459555.17230000003</v>
      </c>
      <c r="BB22" s="349">
        <f t="shared" si="7"/>
        <v>447386.32789999997</v>
      </c>
      <c r="BC22" s="349">
        <f t="shared" si="7"/>
        <v>132885.60080000001</v>
      </c>
      <c r="BD22" s="350">
        <f t="shared" si="7"/>
        <v>68452.788</v>
      </c>
      <c r="BE22" s="349">
        <f t="shared" si="4"/>
        <v>895288.78330000001</v>
      </c>
      <c r="BF22" s="375">
        <f t="shared" si="5"/>
        <v>910200.77870000002</v>
      </c>
      <c r="BG22" s="334">
        <f t="shared" si="6"/>
        <v>68452.788</v>
      </c>
      <c r="BI22" s="107">
        <v>106</v>
      </c>
      <c r="BJ22" s="108">
        <v>417674.67340000009</v>
      </c>
      <c r="BK22" s="108">
        <v>38502.572800000002</v>
      </c>
      <c r="BL22" s="108">
        <v>19425.532999999999</v>
      </c>
    </row>
    <row r="23" spans="1:64" x14ac:dyDescent="0.2">
      <c r="A23" s="326" t="str">
        <f t="shared" si="3"/>
        <v>122017</v>
      </c>
      <c r="B23" s="331">
        <v>12</v>
      </c>
      <c r="C23" s="327">
        <v>2017</v>
      </c>
      <c r="D23" s="353">
        <f>+IFERROR(VLOOKUP($A23,Data_Loss!$A$2:$V$1180,6,FALSE),0)</f>
        <v>0</v>
      </c>
      <c r="E23" s="353">
        <f>+IFERROR(VLOOKUP($A23,Data_Loss!$A$2:$V$1180,7,FALSE),0)</f>
        <v>0</v>
      </c>
      <c r="F23" s="353">
        <f>+IFERROR(VLOOKUP($A23,Data_Loss!$A$2:$V$1180,8,FALSE),0)</f>
        <v>3</v>
      </c>
      <c r="G23" s="353">
        <f>+IFERROR(VLOOKUP($A23,Data_Loss!$A$2:$V$1180,9,FALSE),0)</f>
        <v>6</v>
      </c>
      <c r="H23" s="353">
        <f>+IFERROR(VLOOKUP($A23,Data_Loss!$A$2:$V$1180,10,FALSE),0)</f>
        <v>22</v>
      </c>
      <c r="I23" s="353">
        <f>+IFERROR(VLOOKUP($A23,Data_Loss!$A$2:$V$1300,12,FALSE),0)</f>
        <v>0</v>
      </c>
      <c r="J23" s="353">
        <f>+IFERROR(VLOOKUP($A23,Data_Loss!$A$2:$V$1300,13,FALSE),0)</f>
        <v>0</v>
      </c>
      <c r="K23" s="353">
        <f>+IFERROR(VLOOKUP($A23,Data_Loss!$A$2:$V$1300,14,FALSE),0)</f>
        <v>366106</v>
      </c>
      <c r="L23" s="353">
        <f>+IFERROR(VLOOKUP($A23,Data_Loss!$A$2:$V$1300,15,FALSE),0)</f>
        <v>151770</v>
      </c>
      <c r="M23" s="353">
        <f>+IFERROR(VLOOKUP($A23,Data_Loss!$A$2:$V$1300,16,FALSE),0)</f>
        <v>194477</v>
      </c>
      <c r="N23" s="353">
        <f>+IFERROR(VLOOKUP($A23,Data_Loss!$A$2:$V$1300,17,FALSE),0)</f>
        <v>0</v>
      </c>
      <c r="O23" s="353">
        <f>+IFERROR(VLOOKUP($A23,Data_Loss!$A$2:$V$1300,18,FALSE),0)</f>
        <v>0</v>
      </c>
      <c r="P23" s="353">
        <f>+IFERROR(VLOOKUP($A23,Data_Loss!$A$2:$V$1300,19,FALSE),0)</f>
        <v>477575</v>
      </c>
      <c r="Q23" s="353">
        <f>+IFERROR(VLOOKUP($A23,Data_Loss!$A$2:$V$1300,20,FALSE),0)</f>
        <v>729031</v>
      </c>
      <c r="R23" s="353">
        <f>+IFERROR(VLOOKUP($A23,Data_Loss!$A$2:$V$1300,21,FALSE),0)</f>
        <v>323082</v>
      </c>
      <c r="S23" s="353">
        <f>+IFERROR(VLOOKUP($A23,Data_Loss!$A$2:$V$1300,22,FALSE),0)</f>
        <v>73989</v>
      </c>
      <c r="T23" s="191">
        <f>+$I23*'10k &amp; MO'!C$6+$J23*'10k &amp; MO'!C$12+$K23*'10k &amp; MO'!C$18+$L23*'10k &amp; MO'!C$24+$M23*'10k &amp; MO'!C$30</f>
        <v>0</v>
      </c>
      <c r="U23" s="349">
        <f>+$I23*'10k &amp; MO'!D$6+$J23*'10k &amp; MO'!D$12+$K23*'10k &amp; MO'!D$18+$L23*'10k &amp; MO'!D$24+$M23*'10k &amp; MO'!D$30</f>
        <v>21435.0095</v>
      </c>
      <c r="V23" s="349">
        <f>+$I23*'10k &amp; MO'!E$6+$J23*'10k &amp; MO'!E$12+$K23*'10k &amp; MO'!E$18+$L23*'10k &amp; MO'!E$24+$M23*'10k &amp; MO'!E$30</f>
        <v>829430.12749999994</v>
      </c>
      <c r="W23" s="349">
        <f>+$I23*'10k &amp; MO'!F$6+$J23*'10k &amp; MO'!F$12+$K23*'10k &amp; MO'!F$18+$L23*'10k &amp; MO'!F$24+$M23*'10k &amp; MO'!F$30</f>
        <v>189556.35989999998</v>
      </c>
      <c r="X23" s="349">
        <f>+$I23*'10k &amp; MO'!G$6+$J23*'10k &amp; MO'!G$12+$K23*'10k &amp; MO'!G$18+$L23*'10k &amp; MO'!G$24+$M23*'10k &amp; MO'!G$30</f>
        <v>233495.30109999998</v>
      </c>
      <c r="Y23" s="349">
        <f>+$N23*'10k &amp; MO'!H$6+$O23*'10k &amp; MO'!H$12+$P23*'10k &amp; MO'!H$18+$Q23*'10k &amp; MO'!H$24+$R23*'10k &amp; MO'!H$30</f>
        <v>0</v>
      </c>
      <c r="Z23" s="349">
        <f>+$N23*'10k &amp; MO'!I$6+$O23*'10k &amp; MO'!I$12+$P23*'10k &amp; MO'!I$18+$Q23*'10k &amp; MO'!I$24+$R23*'10k &amp; MO'!I$30</f>
        <v>46454.446300000003</v>
      </c>
      <c r="AA23" s="349">
        <f>+$N23*'10k &amp; MO'!J$6+$O23*'10k &amp; MO'!J$12+$P23*'10k &amp; MO'!J$18+$Q23*'10k &amp; MO'!J$24+$R23*'10k &amp; MO'!J$30</f>
        <v>2256348.6631000005</v>
      </c>
      <c r="AB23" s="349">
        <f>+$N23*'10k &amp; MO'!K$6+$O23*'10k &amp; MO'!K$12+$P23*'10k &amp; MO'!K$18+$Q23*'10k &amp; MO'!K$24+$R23*'10k &amp; MO'!K$30</f>
        <v>1053020.8484</v>
      </c>
      <c r="AC23" s="349">
        <f>+$N23*'10k &amp; MO'!L$6+$O23*'10k &amp; MO'!L$12+$P23*'10k &amp; MO'!L$18+$Q23*'10k &amp; MO'!L$24+$R23*'10k &amp; MO'!L$30</f>
        <v>570185.22100000002</v>
      </c>
      <c r="AD23" s="350">
        <f>+S23*'10k &amp; MO'!O$6</f>
        <v>99589.194000000003</v>
      </c>
      <c r="AF23" s="192" t="str">
        <f t="shared" si="0"/>
        <v>122017</v>
      </c>
      <c r="AG23" s="192">
        <f>+IFERROR(VLOOKUP($AF23,'Limited Loss'!$F$5:$P$124,AG$3,FALSE),0)</f>
        <v>0</v>
      </c>
      <c r="AH23" s="193">
        <f>+IFERROR(VLOOKUP($AF23,'Limited Loss'!$F$5:$P$124,AH$3,FALSE),0)</f>
        <v>27</v>
      </c>
      <c r="AI23" s="193">
        <f>+IFERROR(VLOOKUP($AF23,'Limited Loss'!$F$5:$P$124,AI$3,FALSE),0)</f>
        <v>11703</v>
      </c>
      <c r="AJ23" s="193">
        <f>+IFERROR(VLOOKUP($AF23,'Limited Loss'!$F$5:$P$124,AJ$3,FALSE),0)</f>
        <v>12001</v>
      </c>
      <c r="AK23" s="100">
        <f>+IFERROR(VLOOKUP($AF23,'Limited Loss'!$F$5:$P$124,AK$3,FALSE),0)</f>
        <v>1008</v>
      </c>
      <c r="AL23" s="193">
        <f>+IFERROR(VLOOKUP($AF23,'Limited Loss'!$F$5:$P$124,AL$3,FALSE),0)</f>
        <v>0</v>
      </c>
      <c r="AM23" s="193">
        <f>+IFERROR(VLOOKUP($AF23,'Limited Loss'!$F$5:$P$124,AM$3,FALSE),0)</f>
        <v>98</v>
      </c>
      <c r="AN23" s="193">
        <f>+IFERROR(VLOOKUP($AF23,'Limited Loss'!$F$5:$P$124,AN$3,FALSE),0)</f>
        <v>139925</v>
      </c>
      <c r="AO23" s="193">
        <f>+IFERROR(VLOOKUP($AF23,'Limited Loss'!$F$5:$P$124,AO$3,FALSE),0)</f>
        <v>170672</v>
      </c>
      <c r="AP23" s="100">
        <f>+IFERROR(VLOOKUP($AF23,'Limited Loss'!$F$5:$P$124,AP$3,FALSE),0)</f>
        <v>14386</v>
      </c>
      <c r="AQ23" s="353"/>
      <c r="AR23" s="331">
        <f t="shared" si="1"/>
        <v>12</v>
      </c>
      <c r="AS23" s="332">
        <f t="shared" si="1"/>
        <v>2017</v>
      </c>
      <c r="AT23" s="349">
        <f t="shared" si="7"/>
        <v>0</v>
      </c>
      <c r="AU23" s="349">
        <f>+U23-AH23</f>
        <v>21408.0095</v>
      </c>
      <c r="AV23" s="349">
        <f t="shared" si="7"/>
        <v>817727.12749999994</v>
      </c>
      <c r="AW23" s="349">
        <f t="shared" si="7"/>
        <v>177555.35989999998</v>
      </c>
      <c r="AX23" s="350">
        <f t="shared" si="7"/>
        <v>232487.30109999998</v>
      </c>
      <c r="AY23" s="349">
        <f t="shared" si="7"/>
        <v>0</v>
      </c>
      <c r="AZ23" s="349">
        <f t="shared" si="7"/>
        <v>46356.446300000003</v>
      </c>
      <c r="BA23" s="349">
        <f t="shared" si="7"/>
        <v>2116423.6631000005</v>
      </c>
      <c r="BB23" s="349">
        <f t="shared" si="7"/>
        <v>882348.84840000002</v>
      </c>
      <c r="BC23" s="349">
        <f t="shared" si="7"/>
        <v>555799.22100000002</v>
      </c>
      <c r="BD23" s="350">
        <f t="shared" si="7"/>
        <v>99589.194000000003</v>
      </c>
      <c r="BE23" s="349">
        <f t="shared" si="4"/>
        <v>3001915.2464000005</v>
      </c>
      <c r="BF23" s="375">
        <f t="shared" si="5"/>
        <v>1848190.7303999998</v>
      </c>
      <c r="BG23" s="334">
        <f t="shared" si="6"/>
        <v>99589.194000000003</v>
      </c>
      <c r="BI23" s="107">
        <v>107</v>
      </c>
      <c r="BJ23" s="108">
        <v>85962.151899999997</v>
      </c>
      <c r="BK23" s="108">
        <v>107659.38219999999</v>
      </c>
      <c r="BL23" s="108">
        <v>26000.15</v>
      </c>
    </row>
    <row r="24" spans="1:64" x14ac:dyDescent="0.2">
      <c r="A24" s="326" t="str">
        <f t="shared" si="3"/>
        <v>122018</v>
      </c>
      <c r="B24" s="331">
        <v>12</v>
      </c>
      <c r="C24" s="327">
        <v>2018</v>
      </c>
      <c r="D24" s="353">
        <f>+IFERROR(VLOOKUP($A24,Data_Loss!$A$2:$V$1180,6,FALSE),0)</f>
        <v>0</v>
      </c>
      <c r="E24" s="353">
        <f>+IFERROR(VLOOKUP($A24,Data_Loss!$A$2:$V$1180,7,FALSE),0)</f>
        <v>0</v>
      </c>
      <c r="F24" s="353">
        <f>+IFERROR(VLOOKUP($A24,Data_Loss!$A$2:$V$1180,8,FALSE),0)</f>
        <v>2</v>
      </c>
      <c r="G24" s="353">
        <f>+IFERROR(VLOOKUP($A24,Data_Loss!$A$2:$V$1180,9,FALSE),0)</f>
        <v>2</v>
      </c>
      <c r="H24" s="353">
        <f>+IFERROR(VLOOKUP($A24,Data_Loss!$A$2:$V$1180,10,FALSE),0)</f>
        <v>29</v>
      </c>
      <c r="I24" s="353">
        <f>+IFERROR(VLOOKUP($A24,Data_Loss!$A$2:$V$1300,12,FALSE),0)</f>
        <v>0</v>
      </c>
      <c r="J24" s="353">
        <f>+IFERROR(VLOOKUP($A24,Data_Loss!$A$2:$V$1300,13,FALSE),0)</f>
        <v>0</v>
      </c>
      <c r="K24" s="353">
        <f>+IFERROR(VLOOKUP($A24,Data_Loss!$A$2:$V$1300,14,FALSE),0)</f>
        <v>228329</v>
      </c>
      <c r="L24" s="353">
        <f>+IFERROR(VLOOKUP($A24,Data_Loss!$A$2:$V$1300,15,FALSE),0)</f>
        <v>19529</v>
      </c>
      <c r="M24" s="353">
        <f>+IFERROR(VLOOKUP($A24,Data_Loss!$A$2:$V$1300,16,FALSE),0)</f>
        <v>374389</v>
      </c>
      <c r="N24" s="353">
        <f>+IFERROR(VLOOKUP($A24,Data_Loss!$A$2:$V$1300,17,FALSE),0)</f>
        <v>0</v>
      </c>
      <c r="O24" s="353">
        <f>+IFERROR(VLOOKUP($A24,Data_Loss!$A$2:$V$1300,18,FALSE),0)</f>
        <v>0</v>
      </c>
      <c r="P24" s="353">
        <f>+IFERROR(VLOOKUP($A24,Data_Loss!$A$2:$V$1300,19,FALSE),0)</f>
        <v>116242</v>
      </c>
      <c r="Q24" s="353">
        <f>+IFERROR(VLOOKUP($A24,Data_Loss!$A$2:$V$1300,20,FALSE),0)</f>
        <v>1846</v>
      </c>
      <c r="R24" s="353">
        <f>+IFERROR(VLOOKUP($A24,Data_Loss!$A$2:$V$1300,21,FALSE),0)</f>
        <v>383106</v>
      </c>
      <c r="S24" s="353">
        <f>+IFERROR(VLOOKUP($A24,Data_Loss!$A$2:$V$1300,22,FALSE),0)</f>
        <v>68104</v>
      </c>
      <c r="T24" s="191">
        <f>+$I24*'10k &amp; MO'!C$7+$J24*'10k &amp; MO'!C$13+$K24*'10k &amp; MO'!C$19+$L24*'10k &amp; MO'!C$25+$M24*'10k &amp; MO'!C$31</f>
        <v>1668.4731000000002</v>
      </c>
      <c r="U24" s="349">
        <f>+$I24*'10k &amp; MO'!D$7+$J24*'10k &amp; MO'!D$13+$K24*'10k &amp; MO'!D$19+$L24*'10k &amp; MO'!D$25+$M24*'10k &amp; MO'!D$31</f>
        <v>55178.271800000002</v>
      </c>
      <c r="V24" s="349">
        <f>+$I24*'10k &amp; MO'!E$7+$J24*'10k &amp; MO'!E$13+$K24*'10k &amp; MO'!E$19+$L24*'10k &amp; MO'!E$25+$M24*'10k &amp; MO'!E$31</f>
        <v>953367.37170000002</v>
      </c>
      <c r="W24" s="349">
        <f>+$I24*'10k &amp; MO'!F$7+$J24*'10k &amp; MO'!F$13+$K24*'10k &amp; MO'!F$19+$L24*'10k &amp; MO'!F$25+$M24*'10k &amp; MO'!F$31</f>
        <v>233149.21059999999</v>
      </c>
      <c r="X24" s="349">
        <f>+$I24*'10k &amp; MO'!G$7+$J24*'10k &amp; MO'!G$13+$K24*'10k &amp; MO'!G$19+$L24*'10k &amp; MO'!G$25+$M24*'10k &amp; MO'!G$31</f>
        <v>269186.1753</v>
      </c>
      <c r="Y24" s="349">
        <f>+$N24*'10k &amp; MO'!H$7+$O24*'10k &amp; MO'!H$13+$P24*'10k &amp; MO'!H$19+$Q24*'10k &amp; MO'!H$25+$R24*'10k &amp; MO'!H$31</f>
        <v>1541.1028000000001</v>
      </c>
      <c r="Z24" s="349">
        <f>+$N24*'10k &amp; MO'!I$7+$O24*'10k &amp; MO'!I$13+$P24*'10k &amp; MO'!I$19+$Q24*'10k &amp; MO'!I$25+$R24*'10k &amp; MO'!I$31</f>
        <v>61015.646800000002</v>
      </c>
      <c r="AA24" s="349">
        <f>+$N24*'10k &amp; MO'!J$7+$O24*'10k &amp; MO'!J$13+$P24*'10k &amp; MO'!J$19+$Q24*'10k &amp; MO'!J$25+$R24*'10k &amp; MO'!J$31</f>
        <v>683883.60380000004</v>
      </c>
      <c r="AB24" s="349">
        <f>+$N24*'10k &amp; MO'!K$7+$O24*'10k &amp; MO'!K$13+$P24*'10k &amp; MO'!K$19+$Q24*'10k &amp; MO'!K$25+$R24*'10k &amp; MO'!K$31</f>
        <v>225963.39379999996</v>
      </c>
      <c r="AC24" s="349">
        <f>+$N24*'10k &amp; MO'!L$7+$O24*'10k &amp; MO'!L$13+$P24*'10k &amp; MO'!L$19+$Q24*'10k &amp; MO'!L$25+$R24*'10k &amp; MO'!L$31</f>
        <v>328038.01360000001</v>
      </c>
      <c r="AD24" s="350">
        <f>+S24*'10k &amp; MO'!O$7</f>
        <v>90305.90400000001</v>
      </c>
      <c r="AF24" s="192" t="str">
        <f t="shared" si="0"/>
        <v>122018</v>
      </c>
      <c r="AG24" s="192">
        <f>+IFERROR(VLOOKUP($AF24,'Limited Loss'!$F$5:$P$124,AG$3,FALSE),0)</f>
        <v>0</v>
      </c>
      <c r="AH24" s="193">
        <f>+IFERROR(VLOOKUP($AF24,'Limited Loss'!$F$5:$P$124,AH$3,FALSE),0)</f>
        <v>0</v>
      </c>
      <c r="AI24" s="193">
        <f>+IFERROR(VLOOKUP($AF24,'Limited Loss'!$F$5:$P$124,AI$3,FALSE),0)</f>
        <v>0</v>
      </c>
      <c r="AJ24" s="193">
        <f>+IFERROR(VLOOKUP($AF24,'Limited Loss'!$F$5:$P$124,AJ$3,FALSE),0)</f>
        <v>0</v>
      </c>
      <c r="AK24" s="100">
        <f>+IFERROR(VLOOKUP($AF24,'Limited Loss'!$F$5:$P$124,AK$3,FALSE),0)</f>
        <v>0</v>
      </c>
      <c r="AL24" s="193">
        <f>+IFERROR(VLOOKUP($AF24,'Limited Loss'!$F$5:$P$124,AL$3,FALSE),0)</f>
        <v>0</v>
      </c>
      <c r="AM24" s="193">
        <f>+IFERROR(VLOOKUP($AF24,'Limited Loss'!$F$5:$P$124,AM$3,FALSE),0)</f>
        <v>0</v>
      </c>
      <c r="AN24" s="193">
        <f>+IFERROR(VLOOKUP($AF24,'Limited Loss'!$F$5:$P$124,AN$3,FALSE),0)</f>
        <v>0</v>
      </c>
      <c r="AO24" s="193">
        <f>+IFERROR(VLOOKUP($AF24,'Limited Loss'!$F$5:$P$124,AO$3,FALSE),0)</f>
        <v>0</v>
      </c>
      <c r="AP24" s="100">
        <f>+IFERROR(VLOOKUP($AF24,'Limited Loss'!$F$5:$P$124,AP$3,FALSE),0)</f>
        <v>0</v>
      </c>
      <c r="AQ24" s="353"/>
      <c r="AR24" s="331">
        <f t="shared" si="1"/>
        <v>12</v>
      </c>
      <c r="AS24" s="332">
        <f t="shared" si="1"/>
        <v>2018</v>
      </c>
      <c r="AT24" s="349">
        <f t="shared" si="7"/>
        <v>1668.4731000000002</v>
      </c>
      <c r="AU24" s="349">
        <f t="shared" si="7"/>
        <v>55178.271800000002</v>
      </c>
      <c r="AV24" s="349">
        <f t="shared" si="7"/>
        <v>953367.37170000002</v>
      </c>
      <c r="AW24" s="349">
        <f t="shared" si="7"/>
        <v>233149.21059999999</v>
      </c>
      <c r="AX24" s="350">
        <f t="shared" si="7"/>
        <v>269186.1753</v>
      </c>
      <c r="AY24" s="349">
        <f t="shared" si="7"/>
        <v>1541.1028000000001</v>
      </c>
      <c r="AZ24" s="349">
        <f t="shared" si="7"/>
        <v>61015.646800000002</v>
      </c>
      <c r="BA24" s="349">
        <f t="shared" si="7"/>
        <v>683883.60380000004</v>
      </c>
      <c r="BB24" s="349">
        <f t="shared" si="7"/>
        <v>225963.39379999996</v>
      </c>
      <c r="BC24" s="349">
        <f t="shared" si="7"/>
        <v>328038.01360000001</v>
      </c>
      <c r="BD24" s="350">
        <f t="shared" si="7"/>
        <v>90305.90400000001</v>
      </c>
      <c r="BE24" s="349">
        <f t="shared" si="4"/>
        <v>1756654.4700000002</v>
      </c>
      <c r="BF24" s="375">
        <f t="shared" si="5"/>
        <v>1056336.7933</v>
      </c>
      <c r="BG24" s="334">
        <f t="shared" si="6"/>
        <v>90305.90400000001</v>
      </c>
      <c r="BI24" s="107">
        <v>108</v>
      </c>
      <c r="BJ24" s="108">
        <v>398007.17660000001</v>
      </c>
      <c r="BK24" s="108">
        <v>197621.30800000002</v>
      </c>
      <c r="BL24" s="108">
        <v>74908.386000000013</v>
      </c>
    </row>
    <row r="25" spans="1:64" x14ac:dyDescent="0.2">
      <c r="A25" s="326" t="str">
        <f t="shared" si="3"/>
        <v>552014</v>
      </c>
      <c r="B25" s="331">
        <v>55</v>
      </c>
      <c r="C25" s="327">
        <v>2014</v>
      </c>
      <c r="D25" s="353">
        <f>+IFERROR(VLOOKUP($A25,Data_Loss!$A$2:$V$1180,6,FALSE),0)</f>
        <v>0</v>
      </c>
      <c r="E25" s="353">
        <f>+IFERROR(VLOOKUP($A25,Data_Loss!$A$2:$V$1180,7,FALSE),0)</f>
        <v>0</v>
      </c>
      <c r="F25" s="353">
        <f>+IFERROR(VLOOKUP($A25,Data_Loss!$A$2:$V$1180,8,FALSE),0)</f>
        <v>1</v>
      </c>
      <c r="G25" s="353">
        <f>+IFERROR(VLOOKUP($A25,Data_Loss!$A$2:$V$1180,9,FALSE),0)</f>
        <v>1</v>
      </c>
      <c r="H25" s="353">
        <f>+IFERROR(VLOOKUP($A25,Data_Loss!$A$2:$V$1180,10,FALSE),0)</f>
        <v>0</v>
      </c>
      <c r="I25" s="353">
        <f>+IFERROR(VLOOKUP($A25,Data_Loss!$A$2:$V$1300,12,FALSE),0)</f>
        <v>0</v>
      </c>
      <c r="J25" s="353">
        <f>+IFERROR(VLOOKUP($A25,Data_Loss!$A$2:$V$1300,13,FALSE),0)</f>
        <v>0</v>
      </c>
      <c r="K25" s="353">
        <f>+IFERROR(VLOOKUP($A25,Data_Loss!$A$2:$V$1300,14,FALSE),0)</f>
        <v>166823</v>
      </c>
      <c r="L25" s="353">
        <f>+IFERROR(VLOOKUP($A25,Data_Loss!$A$2:$V$1300,15,FALSE),0)</f>
        <v>4647</v>
      </c>
      <c r="M25" s="353">
        <f>+IFERROR(VLOOKUP($A25,Data_Loss!$A$2:$V$1300,16,FALSE),0)</f>
        <v>0</v>
      </c>
      <c r="N25" s="353">
        <f>+IFERROR(VLOOKUP($A25,Data_Loss!$A$2:$V$1300,17,FALSE),0)</f>
        <v>0</v>
      </c>
      <c r="O25" s="353">
        <f>+IFERROR(VLOOKUP($A25,Data_Loss!$A$2:$V$1300,18,FALSE),0)</f>
        <v>0</v>
      </c>
      <c r="P25" s="353">
        <f>+IFERROR(VLOOKUP($A25,Data_Loss!$A$2:$V$1300,19,FALSE),0)</f>
        <v>138921</v>
      </c>
      <c r="Q25" s="353">
        <f>+IFERROR(VLOOKUP($A25,Data_Loss!$A$2:$V$1300,20,FALSE),0)</f>
        <v>24988</v>
      </c>
      <c r="R25" s="353">
        <f>+IFERROR(VLOOKUP($A25,Data_Loss!$A$2:$V$1300,21,FALSE),0)</f>
        <v>0</v>
      </c>
      <c r="S25" s="353">
        <f>+IFERROR(VLOOKUP($A25,Data_Loss!$A$2:$V$1300,22,FALSE),0)</f>
        <v>853</v>
      </c>
      <c r="T25" s="191">
        <f>+$I25*'10k &amp; MO'!C$3+$J25*'10k &amp; MO'!C$9+$K25*'10k &amp; MO'!C$15+$L25*'10k &amp; MO'!C$21+$M25*'10k &amp; MO'!C$27</f>
        <v>0</v>
      </c>
      <c r="U25" s="349">
        <f>+$I25*'10k &amp; MO'!D$3+$J25*'10k &amp; MO'!D$9+$K25*'10k &amp; MO'!D$15+$L25*'10k &amp; MO'!D$21+$M25*'10k &amp; MO'!D$27</f>
        <v>0</v>
      </c>
      <c r="V25" s="349">
        <f>+$I25*'10k &amp; MO'!E$3+$J25*'10k &amp; MO'!E$9+$K25*'10k &amp; MO'!E$15+$L25*'10k &amp; MO'!E$21+$M25*'10k &amp; MO'!E$27</f>
        <v>250901.79199999999</v>
      </c>
      <c r="W25" s="349">
        <f>+$I25*'10k &amp; MO'!F$3+$J25*'10k &amp; MO'!F$9+$K25*'10k &amp; MO'!F$15+$L25*'10k &amp; MO'!F$21+$M25*'10k &amp; MO'!F$27</f>
        <v>5711.1630000000005</v>
      </c>
      <c r="X25" s="349">
        <f>+$I25*'10k &amp; MO'!G$3+$J25*'10k &amp; MO'!G$9+$K25*'10k &amp; MO'!G$15+$L25*'10k &amp; MO'!G$21+$M25*'10k &amp; MO'!G$27</f>
        <v>0</v>
      </c>
      <c r="Y25" s="349">
        <f>+$N25*'10k &amp; MO'!H$3+$O25*'10k &amp; MO'!H$9+$P25*'10k &amp; MO'!H$15+$Q25*'10k &amp; MO'!H$21+$R25*'10k &amp; MO'!H$27</f>
        <v>0</v>
      </c>
      <c r="Z25" s="349">
        <f>+$N25*'10k &amp; MO'!I$3+$O25*'10k &amp; MO'!I$9+$P25*'10k &amp; MO'!I$15+$Q25*'10k &amp; MO'!I$21+$R25*'10k &amp; MO'!I$27</f>
        <v>0</v>
      </c>
      <c r="AA25" s="349">
        <f>+$N25*'10k &amp; MO'!J$3+$O25*'10k &amp; MO'!J$9+$P25*'10k &amp; MO'!J$15+$Q25*'10k &amp; MO'!J$21+$R25*'10k &amp; MO'!J$27</f>
        <v>290483.81100000005</v>
      </c>
      <c r="AB25" s="349">
        <f>+$N25*'10k &amp; MO'!K$3+$O25*'10k &amp; MO'!K$9+$P25*'10k &amp; MO'!K$15+$Q25*'10k &amp; MO'!K$21+$R25*'10k &amp; MO'!K$27</f>
        <v>35008.188000000002</v>
      </c>
      <c r="AC25" s="349">
        <f>+$N25*'10k &amp; MO'!L$3+$O25*'10k &amp; MO'!L$9+$P25*'10k &amp; MO'!L$15+$Q25*'10k &amp; MO'!L$21+$R25*'10k &amp; MO'!L$27</f>
        <v>0</v>
      </c>
      <c r="AD25" s="350">
        <f>+S25*'10k &amp; MO'!O$3</f>
        <v>913.56299999999999</v>
      </c>
      <c r="AF25" s="192" t="str">
        <f t="shared" si="0"/>
        <v>552014</v>
      </c>
      <c r="AG25" s="192">
        <f>+IFERROR(VLOOKUP($AF25,'Limited Loss'!$F$5:$P$124,AG$3,FALSE),0)</f>
        <v>0</v>
      </c>
      <c r="AH25" s="193">
        <f>+IFERROR(VLOOKUP($AF25,'Limited Loss'!$F$5:$P$124,AH$3,FALSE),0)</f>
        <v>0</v>
      </c>
      <c r="AI25" s="193">
        <f>+IFERROR(VLOOKUP($AF25,'Limited Loss'!$F$5:$P$124,AI$3,FALSE),0)</f>
        <v>0</v>
      </c>
      <c r="AJ25" s="193">
        <f>+IFERROR(VLOOKUP($AF25,'Limited Loss'!$F$5:$P$124,AJ$3,FALSE),0)</f>
        <v>0</v>
      </c>
      <c r="AK25" s="100">
        <f>+IFERROR(VLOOKUP($AF25,'Limited Loss'!$F$5:$P$124,AK$3,FALSE),0)</f>
        <v>0</v>
      </c>
      <c r="AL25" s="193">
        <f>+IFERROR(VLOOKUP($AF25,'Limited Loss'!$F$5:$P$124,AL$3,FALSE),0)</f>
        <v>0</v>
      </c>
      <c r="AM25" s="193">
        <f>+IFERROR(VLOOKUP($AF25,'Limited Loss'!$F$5:$P$124,AM$3,FALSE),0)</f>
        <v>0</v>
      </c>
      <c r="AN25" s="193">
        <f>+IFERROR(VLOOKUP($AF25,'Limited Loss'!$F$5:$P$124,AN$3,FALSE),0)</f>
        <v>0</v>
      </c>
      <c r="AO25" s="193">
        <f>+IFERROR(VLOOKUP($AF25,'Limited Loss'!$F$5:$P$124,AO$3,FALSE),0)</f>
        <v>0</v>
      </c>
      <c r="AP25" s="100">
        <f>+IFERROR(VLOOKUP($AF25,'Limited Loss'!$F$5:$P$124,AP$3,FALSE),0)</f>
        <v>0</v>
      </c>
      <c r="AQ25" s="353"/>
      <c r="AR25" s="331">
        <f t="shared" si="1"/>
        <v>55</v>
      </c>
      <c r="AS25" s="332">
        <f t="shared" si="1"/>
        <v>2014</v>
      </c>
      <c r="AT25" s="349">
        <f t="shared" si="7"/>
        <v>0</v>
      </c>
      <c r="AU25" s="349">
        <f t="shared" si="7"/>
        <v>0</v>
      </c>
      <c r="AV25" s="349">
        <f t="shared" si="7"/>
        <v>250901.79199999999</v>
      </c>
      <c r="AW25" s="349">
        <f t="shared" si="7"/>
        <v>5711.1630000000005</v>
      </c>
      <c r="AX25" s="350">
        <f t="shared" si="7"/>
        <v>0</v>
      </c>
      <c r="AY25" s="349">
        <f t="shared" si="7"/>
        <v>0</v>
      </c>
      <c r="AZ25" s="349">
        <f t="shared" si="7"/>
        <v>0</v>
      </c>
      <c r="BA25" s="349">
        <f t="shared" si="7"/>
        <v>290483.81100000005</v>
      </c>
      <c r="BB25" s="349">
        <f t="shared" si="7"/>
        <v>35008.188000000002</v>
      </c>
      <c r="BC25" s="349">
        <f t="shared" si="7"/>
        <v>0</v>
      </c>
      <c r="BD25" s="350">
        <f t="shared" si="7"/>
        <v>913.56299999999999</v>
      </c>
      <c r="BE25" s="349">
        <f t="shared" si="4"/>
        <v>541385.603</v>
      </c>
      <c r="BF25" s="375">
        <f t="shared" si="5"/>
        <v>40719.351000000002</v>
      </c>
      <c r="BG25" s="334">
        <f t="shared" si="6"/>
        <v>913.56299999999999</v>
      </c>
      <c r="BI25" s="107">
        <v>109</v>
      </c>
      <c r="BJ25" s="108">
        <v>445906.86940000008</v>
      </c>
      <c r="BK25" s="108">
        <v>120693.31640000001</v>
      </c>
      <c r="BL25" s="108">
        <v>29014.021999999997</v>
      </c>
    </row>
    <row r="26" spans="1:64" x14ac:dyDescent="0.2">
      <c r="A26" s="326" t="str">
        <f t="shared" si="3"/>
        <v>552015</v>
      </c>
      <c r="B26" s="331">
        <v>55</v>
      </c>
      <c r="C26" s="327">
        <v>2015</v>
      </c>
      <c r="D26" s="353">
        <f>+IFERROR(VLOOKUP($A26,Data_Loss!$A$2:$V$1180,6,FALSE),0)</f>
        <v>0</v>
      </c>
      <c r="E26" s="353">
        <f>+IFERROR(VLOOKUP($A26,Data_Loss!$A$2:$V$1180,7,FALSE),0)</f>
        <v>0</v>
      </c>
      <c r="F26" s="353">
        <f>+IFERROR(VLOOKUP($A26,Data_Loss!$A$2:$V$1180,8,FALSE),0)</f>
        <v>0</v>
      </c>
      <c r="G26" s="353">
        <f>+IFERROR(VLOOKUP($A26,Data_Loss!$A$2:$V$1180,9,FALSE),0)</f>
        <v>0</v>
      </c>
      <c r="H26" s="353">
        <f>+IFERROR(VLOOKUP($A26,Data_Loss!$A$2:$V$1180,10,FALSE),0)</f>
        <v>0</v>
      </c>
      <c r="I26" s="353">
        <f>+IFERROR(VLOOKUP($A26,Data_Loss!$A$2:$V$1300,12,FALSE),0)</f>
        <v>0</v>
      </c>
      <c r="J26" s="353">
        <f>+IFERROR(VLOOKUP($A26,Data_Loss!$A$2:$V$1300,13,FALSE),0)</f>
        <v>0</v>
      </c>
      <c r="K26" s="353">
        <f>+IFERROR(VLOOKUP($A26,Data_Loss!$A$2:$V$1300,14,FALSE),0)</f>
        <v>0</v>
      </c>
      <c r="L26" s="353">
        <f>+IFERROR(VLOOKUP($A26,Data_Loss!$A$2:$V$1300,15,FALSE),0)</f>
        <v>0</v>
      </c>
      <c r="M26" s="353">
        <f>+IFERROR(VLOOKUP($A26,Data_Loss!$A$2:$V$1300,16,FALSE),0)</f>
        <v>0</v>
      </c>
      <c r="N26" s="353">
        <f>+IFERROR(VLOOKUP($A26,Data_Loss!$A$2:$V$1300,17,FALSE),0)</f>
        <v>0</v>
      </c>
      <c r="O26" s="353">
        <f>+IFERROR(VLOOKUP($A26,Data_Loss!$A$2:$V$1300,18,FALSE),0)</f>
        <v>0</v>
      </c>
      <c r="P26" s="353">
        <f>+IFERROR(VLOOKUP($A26,Data_Loss!$A$2:$V$1300,19,FALSE),0)</f>
        <v>0</v>
      </c>
      <c r="Q26" s="353">
        <f>+IFERROR(VLOOKUP($A26,Data_Loss!$A$2:$V$1300,20,FALSE),0)</f>
        <v>0</v>
      </c>
      <c r="R26" s="353">
        <f>+IFERROR(VLOOKUP($A26,Data_Loss!$A$2:$V$1300,21,FALSE),0)</f>
        <v>0</v>
      </c>
      <c r="S26" s="353">
        <f>+IFERROR(VLOOKUP($A26,Data_Loss!$A$2:$V$1300,22,FALSE),0)</f>
        <v>2595</v>
      </c>
      <c r="T26" s="191">
        <f>+$I26*'10k &amp; MO'!C$4+$J26*'10k &amp; MO'!C$10+$K26*'10k &amp; MO'!C$16+$L26*'10k &amp; MO'!C$22+$M26*'10k &amp; MO'!C$28</f>
        <v>0</v>
      </c>
      <c r="U26" s="349">
        <f>+$I26*'10k &amp; MO'!D$4+$J26*'10k &amp; MO'!D$10+$K26*'10k &amp; MO'!D$16+$L26*'10k &amp; MO'!D$22+$M26*'10k &amp; MO'!D$28</f>
        <v>0</v>
      </c>
      <c r="V26" s="349">
        <f>+$I26*'10k &amp; MO'!E$4+$J26*'10k &amp; MO'!E$10+$K26*'10k &amp; MO'!E$16+$L26*'10k &amp; MO'!E$22+$M26*'10k &amp; MO'!E$28</f>
        <v>0</v>
      </c>
      <c r="W26" s="349">
        <f>+$I26*'10k &amp; MO'!F$4+$J26*'10k &amp; MO'!F$10+$K26*'10k &amp; MO'!F$16+$L26*'10k &amp; MO'!F$22+$M26*'10k &amp; MO'!F$28</f>
        <v>0</v>
      </c>
      <c r="X26" s="349">
        <f>+$I26*'10k &amp; MO'!G$4+$J26*'10k &amp; MO'!G$10+$K26*'10k &amp; MO'!G$16+$L26*'10k &amp; MO'!G$22+$M26*'10k &amp; MO'!G$28</f>
        <v>0</v>
      </c>
      <c r="Y26" s="349">
        <f>+$N26*'10k &amp; MO'!H$4+$O26*'10k &amp; MO'!H$10+$P26*'10k &amp; MO'!H$16+$Q26*'10k &amp; MO'!H$22+$R26*'10k &amp; MO'!H$28</f>
        <v>0</v>
      </c>
      <c r="Z26" s="349">
        <f>+$N26*'10k &amp; MO'!I$4+$O26*'10k &amp; MO'!I$10+$P26*'10k &amp; MO'!I$16+$Q26*'10k &amp; MO'!I$22+$R26*'10k &amp; MO'!I$28</f>
        <v>0</v>
      </c>
      <c r="AA26" s="349">
        <f>+$N26*'10k &amp; MO'!J$4+$O26*'10k &amp; MO'!J$10+$P26*'10k &amp; MO'!J$16+$Q26*'10k &amp; MO'!J$22+$R26*'10k &amp; MO'!J$28</f>
        <v>0</v>
      </c>
      <c r="AB26" s="349">
        <f>+$N26*'10k &amp; MO'!K$4+$O26*'10k &amp; MO'!K$10+$P26*'10k &amp; MO'!K$16+$Q26*'10k &amp; MO'!K$22+$R26*'10k &amp; MO'!K$28</f>
        <v>0</v>
      </c>
      <c r="AC26" s="349">
        <f>+$N26*'10k &amp; MO'!L$4+$O26*'10k &amp; MO'!L$10+$P26*'10k &amp; MO'!L$16+$Q26*'10k &amp; MO'!L$22+$R26*'10k &amp; MO'!L$28</f>
        <v>0</v>
      </c>
      <c r="AD26" s="350">
        <f>+S26*'10k &amp; MO'!O$4</f>
        <v>3145.14</v>
      </c>
      <c r="AF26" s="192" t="str">
        <f t="shared" si="0"/>
        <v>552015</v>
      </c>
      <c r="AG26" s="192">
        <f>+IFERROR(VLOOKUP($AF26,'Limited Loss'!$F$5:$P$124,AG$3,FALSE),0)</f>
        <v>0</v>
      </c>
      <c r="AH26" s="193">
        <f>+IFERROR(VLOOKUP($AF26,'Limited Loss'!$F$5:$P$124,AH$3,FALSE),0)</f>
        <v>0</v>
      </c>
      <c r="AI26" s="193">
        <f>+IFERROR(VLOOKUP($AF26,'Limited Loss'!$F$5:$P$124,AI$3,FALSE),0)</f>
        <v>0</v>
      </c>
      <c r="AJ26" s="193">
        <f>+IFERROR(VLOOKUP($AF26,'Limited Loss'!$F$5:$P$124,AJ$3,FALSE),0)</f>
        <v>0</v>
      </c>
      <c r="AK26" s="100">
        <f>+IFERROR(VLOOKUP($AF26,'Limited Loss'!$F$5:$P$124,AK$3,FALSE),0)</f>
        <v>0</v>
      </c>
      <c r="AL26" s="193">
        <f>+IFERROR(VLOOKUP($AF26,'Limited Loss'!$F$5:$P$124,AL$3,FALSE),0)</f>
        <v>0</v>
      </c>
      <c r="AM26" s="193">
        <f>+IFERROR(VLOOKUP($AF26,'Limited Loss'!$F$5:$P$124,AM$3,FALSE),0)</f>
        <v>0</v>
      </c>
      <c r="AN26" s="193">
        <f>+IFERROR(VLOOKUP($AF26,'Limited Loss'!$F$5:$P$124,AN$3,FALSE),0)</f>
        <v>0</v>
      </c>
      <c r="AO26" s="193">
        <f>+IFERROR(VLOOKUP($AF26,'Limited Loss'!$F$5:$P$124,AO$3,FALSE),0)</f>
        <v>0</v>
      </c>
      <c r="AP26" s="100">
        <f>+IFERROR(VLOOKUP($AF26,'Limited Loss'!$F$5:$P$124,AP$3,FALSE),0)</f>
        <v>0</v>
      </c>
      <c r="AQ26" s="353"/>
      <c r="AR26" s="331">
        <f t="shared" si="1"/>
        <v>55</v>
      </c>
      <c r="AS26" s="332">
        <f t="shared" si="1"/>
        <v>2015</v>
      </c>
      <c r="AT26" s="349">
        <f t="shared" si="7"/>
        <v>0</v>
      </c>
      <c r="AU26" s="349">
        <f t="shared" si="7"/>
        <v>0</v>
      </c>
      <c r="AV26" s="349">
        <f t="shared" si="7"/>
        <v>0</v>
      </c>
      <c r="AW26" s="349">
        <f t="shared" si="7"/>
        <v>0</v>
      </c>
      <c r="AX26" s="350">
        <f t="shared" si="7"/>
        <v>0</v>
      </c>
      <c r="AY26" s="349">
        <f t="shared" si="7"/>
        <v>0</v>
      </c>
      <c r="AZ26" s="349">
        <f t="shared" si="7"/>
        <v>0</v>
      </c>
      <c r="BA26" s="349">
        <f t="shared" si="7"/>
        <v>0</v>
      </c>
      <c r="BB26" s="349">
        <f t="shared" si="7"/>
        <v>0</v>
      </c>
      <c r="BC26" s="349">
        <f t="shared" si="7"/>
        <v>0</v>
      </c>
      <c r="BD26" s="350">
        <f t="shared" si="7"/>
        <v>3145.14</v>
      </c>
      <c r="BE26" s="349">
        <f t="shared" si="4"/>
        <v>0</v>
      </c>
      <c r="BF26" s="375">
        <f t="shared" si="5"/>
        <v>0</v>
      </c>
      <c r="BG26" s="334">
        <f t="shared" si="6"/>
        <v>3145.14</v>
      </c>
      <c r="BI26" s="107">
        <v>110</v>
      </c>
      <c r="BJ26" s="108">
        <v>0</v>
      </c>
      <c r="BK26" s="108">
        <v>0</v>
      </c>
      <c r="BL26" s="108">
        <v>0</v>
      </c>
    </row>
    <row r="27" spans="1:64" x14ac:dyDescent="0.2">
      <c r="A27" s="326" t="str">
        <f t="shared" si="3"/>
        <v>552016</v>
      </c>
      <c r="B27" s="331">
        <v>55</v>
      </c>
      <c r="C27" s="327">
        <v>2016</v>
      </c>
      <c r="D27" s="353">
        <f>+IFERROR(VLOOKUP($A27,Data_Loss!$A$2:$V$1180,6,FALSE),0)</f>
        <v>0</v>
      </c>
      <c r="E27" s="353">
        <f>+IFERROR(VLOOKUP($A27,Data_Loss!$A$2:$V$1180,7,FALSE),0)</f>
        <v>0</v>
      </c>
      <c r="F27" s="353">
        <f>+IFERROR(VLOOKUP($A27,Data_Loss!$A$2:$V$1180,8,FALSE),0)</f>
        <v>1</v>
      </c>
      <c r="G27" s="353">
        <f>+IFERROR(VLOOKUP($A27,Data_Loss!$A$2:$V$1180,9,FALSE),0)</f>
        <v>0</v>
      </c>
      <c r="H27" s="353">
        <f>+IFERROR(VLOOKUP($A27,Data_Loss!$A$2:$V$1180,10,FALSE),0)</f>
        <v>1</v>
      </c>
      <c r="I27" s="353">
        <f>+IFERROR(VLOOKUP($A27,Data_Loss!$A$2:$V$1300,12,FALSE),0)</f>
        <v>0</v>
      </c>
      <c r="J27" s="353">
        <f>+IFERROR(VLOOKUP($A27,Data_Loss!$A$2:$V$1300,13,FALSE),0)</f>
        <v>0</v>
      </c>
      <c r="K27" s="353">
        <f>+IFERROR(VLOOKUP($A27,Data_Loss!$A$2:$V$1300,14,FALSE),0)</f>
        <v>136093</v>
      </c>
      <c r="L27" s="353">
        <f>+IFERROR(VLOOKUP($A27,Data_Loss!$A$2:$V$1300,15,FALSE),0)</f>
        <v>0</v>
      </c>
      <c r="M27" s="353">
        <f>+IFERROR(VLOOKUP($A27,Data_Loss!$A$2:$V$1300,16,FALSE),0)</f>
        <v>12500</v>
      </c>
      <c r="N27" s="353">
        <f>+IFERROR(VLOOKUP($A27,Data_Loss!$A$2:$V$1300,17,FALSE),0)</f>
        <v>0</v>
      </c>
      <c r="O27" s="353">
        <f>+IFERROR(VLOOKUP($A27,Data_Loss!$A$2:$V$1300,18,FALSE),0)</f>
        <v>0</v>
      </c>
      <c r="P27" s="353">
        <f>+IFERROR(VLOOKUP($A27,Data_Loss!$A$2:$V$1300,19,FALSE),0)</f>
        <v>111349</v>
      </c>
      <c r="Q27" s="353">
        <f>+IFERROR(VLOOKUP($A27,Data_Loss!$A$2:$V$1300,20,FALSE),0)</f>
        <v>0</v>
      </c>
      <c r="R27" s="353">
        <f>+IFERROR(VLOOKUP($A27,Data_Loss!$A$2:$V$1300,21,FALSE),0)</f>
        <v>0</v>
      </c>
      <c r="S27" s="353">
        <f>+IFERROR(VLOOKUP($A27,Data_Loss!$A$2:$V$1300,22,FALSE),0)</f>
        <v>7742</v>
      </c>
      <c r="T27" s="191">
        <f>+$I27*'10k &amp; MO'!C$5+$J27*'10k &amp; MO'!C$11+$K27*'10k &amp; MO'!C$17+$L27*'10k &amp; MO'!C$23+$M27*'10k &amp; MO'!C$29</f>
        <v>0</v>
      </c>
      <c r="U27" s="349">
        <f>+$I27*'10k &amp; MO'!D$5+$J27*'10k &amp; MO'!D$11+$K27*'10k &amp; MO'!D$17+$L27*'10k &amp; MO'!D$23+$M27*'10k &amp; MO'!D$29</f>
        <v>802.94870000000003</v>
      </c>
      <c r="V27" s="349">
        <f>+$I27*'10k &amp; MO'!E$5+$J27*'10k &amp; MO'!E$11+$K27*'10k &amp; MO'!E$17+$L27*'10k &amp; MO'!E$23+$M27*'10k &amp; MO'!E$29</f>
        <v>214170.4369</v>
      </c>
      <c r="W27" s="349">
        <f>+$I27*'10k &amp; MO'!F$5+$J27*'10k &amp; MO'!F$11+$K27*'10k &amp; MO'!F$17+$L27*'10k &amp; MO'!F$23+$M27*'10k &amp; MO'!F$29</f>
        <v>4900.5713999999998</v>
      </c>
      <c r="X27" s="349">
        <f>+$I27*'10k &amp; MO'!G$5+$J27*'10k &amp; MO'!G$11+$K27*'10k &amp; MO'!G$17+$L27*'10k &amp; MO'!G$23+$M27*'10k &amp; MO'!G$29</f>
        <v>14547.850899999999</v>
      </c>
      <c r="Y27" s="349">
        <f>+$N27*'10k &amp; MO'!H$5+$O27*'10k &amp; MO'!H$11+$P27*'10k &amp; MO'!H$17+$Q27*'10k &amp; MO'!H$23+$R27*'10k &amp; MO'!H$29</f>
        <v>0</v>
      </c>
      <c r="Z27" s="349">
        <f>+$N27*'10k &amp; MO'!I$5+$O27*'10k &amp; MO'!I$11+$P27*'10k &amp; MO'!I$17+$Q27*'10k &amp; MO'!I$23+$R27*'10k &amp; MO'!I$29</f>
        <v>367.45170000000002</v>
      </c>
      <c r="AA27" s="349">
        <f>+$N27*'10k &amp; MO'!J$5+$O27*'10k &amp; MO'!J$11+$P27*'10k &amp; MO'!J$17+$Q27*'10k &amp; MO'!J$23+$R27*'10k &amp; MO'!J$29</f>
        <v>211741.25839999999</v>
      </c>
      <c r="AB27" s="349">
        <f>+$N27*'10k &amp; MO'!K$5+$O27*'10k &amp; MO'!K$11+$P27*'10k &amp; MO'!K$17+$Q27*'10k &amp; MO'!K$23+$R27*'10k &amp; MO'!K$29</f>
        <v>9620.5536000000011</v>
      </c>
      <c r="AC27" s="349">
        <f>+$N27*'10k &amp; MO'!L$5+$O27*'10k &amp; MO'!L$11+$P27*'10k &amp; MO'!L$17+$Q27*'10k &amp; MO'!L$23+$R27*'10k &amp; MO'!L$29</f>
        <v>2226.98</v>
      </c>
      <c r="AD27" s="350">
        <f>+S27*'10k &amp; MO'!O$5</f>
        <v>10436.216</v>
      </c>
      <c r="AF27" s="192" t="str">
        <f t="shared" si="0"/>
        <v>552016</v>
      </c>
      <c r="AG27" s="192">
        <f>+IFERROR(VLOOKUP($AF27,'Limited Loss'!$F$5:$P$124,AG$3,FALSE),0)</f>
        <v>0</v>
      </c>
      <c r="AH27" s="193">
        <f>+IFERROR(VLOOKUP($AF27,'Limited Loss'!$F$5:$P$124,AH$3,FALSE),0)</f>
        <v>0</v>
      </c>
      <c r="AI27" s="193">
        <f>+IFERROR(VLOOKUP($AF27,'Limited Loss'!$F$5:$P$124,AI$3,FALSE),0)</f>
        <v>0</v>
      </c>
      <c r="AJ27" s="193">
        <f>+IFERROR(VLOOKUP($AF27,'Limited Loss'!$F$5:$P$124,AJ$3,FALSE),0)</f>
        <v>0</v>
      </c>
      <c r="AK27" s="100">
        <f>+IFERROR(VLOOKUP($AF27,'Limited Loss'!$F$5:$P$124,AK$3,FALSE),0)</f>
        <v>0</v>
      </c>
      <c r="AL27" s="193">
        <f>+IFERROR(VLOOKUP($AF27,'Limited Loss'!$F$5:$P$124,AL$3,FALSE),0)</f>
        <v>0</v>
      </c>
      <c r="AM27" s="193">
        <f>+IFERROR(VLOOKUP($AF27,'Limited Loss'!$F$5:$P$124,AM$3,FALSE),0)</f>
        <v>0</v>
      </c>
      <c r="AN27" s="193">
        <f>+IFERROR(VLOOKUP($AF27,'Limited Loss'!$F$5:$P$124,AN$3,FALSE),0)</f>
        <v>0</v>
      </c>
      <c r="AO27" s="193">
        <f>+IFERROR(VLOOKUP($AF27,'Limited Loss'!$F$5:$P$124,AO$3,FALSE),0)</f>
        <v>0</v>
      </c>
      <c r="AP27" s="100">
        <f>+IFERROR(VLOOKUP($AF27,'Limited Loss'!$F$5:$P$124,AP$3,FALSE),0)</f>
        <v>0</v>
      </c>
      <c r="AQ27" s="353"/>
      <c r="AR27" s="331">
        <f t="shared" si="1"/>
        <v>55</v>
      </c>
      <c r="AS27" s="332">
        <f t="shared" si="1"/>
        <v>2016</v>
      </c>
      <c r="AT27" s="349">
        <f t="shared" si="7"/>
        <v>0</v>
      </c>
      <c r="AU27" s="349">
        <f t="shared" si="7"/>
        <v>802.94870000000003</v>
      </c>
      <c r="AV27" s="349">
        <f t="shared" si="7"/>
        <v>214170.4369</v>
      </c>
      <c r="AW27" s="349">
        <f t="shared" si="7"/>
        <v>4900.5713999999998</v>
      </c>
      <c r="AX27" s="350">
        <f t="shared" si="7"/>
        <v>14547.850899999999</v>
      </c>
      <c r="AY27" s="349">
        <f t="shared" si="7"/>
        <v>0</v>
      </c>
      <c r="AZ27" s="349">
        <f t="shared" si="7"/>
        <v>367.45170000000002</v>
      </c>
      <c r="BA27" s="349">
        <f t="shared" si="7"/>
        <v>211741.25839999999</v>
      </c>
      <c r="BB27" s="349">
        <f t="shared" si="7"/>
        <v>9620.5536000000011</v>
      </c>
      <c r="BC27" s="349">
        <f t="shared" si="7"/>
        <v>2226.98</v>
      </c>
      <c r="BD27" s="350">
        <f t="shared" si="7"/>
        <v>10436.216</v>
      </c>
      <c r="BE27" s="349">
        <f t="shared" si="4"/>
        <v>427082.09570000001</v>
      </c>
      <c r="BF27" s="375">
        <f t="shared" si="5"/>
        <v>31295.955899999997</v>
      </c>
      <c r="BG27" s="334">
        <f t="shared" si="6"/>
        <v>10436.216</v>
      </c>
      <c r="BI27" s="107">
        <v>111</v>
      </c>
      <c r="BJ27" s="108">
        <v>0</v>
      </c>
      <c r="BK27" s="108">
        <v>0</v>
      </c>
      <c r="BL27" s="108">
        <v>0</v>
      </c>
    </row>
    <row r="28" spans="1:64" x14ac:dyDescent="0.2">
      <c r="A28" s="326" t="str">
        <f t="shared" si="3"/>
        <v>552017</v>
      </c>
      <c r="B28" s="331">
        <v>55</v>
      </c>
      <c r="C28" s="327">
        <v>2017</v>
      </c>
      <c r="D28" s="353">
        <f>+IFERROR(VLOOKUP($A28,Data_Loss!$A$2:$V$1180,6,FALSE),0)</f>
        <v>0</v>
      </c>
      <c r="E28" s="353">
        <f>+IFERROR(VLOOKUP($A28,Data_Loss!$A$2:$V$1180,7,FALSE),0)</f>
        <v>0</v>
      </c>
      <c r="F28" s="353">
        <f>+IFERROR(VLOOKUP($A28,Data_Loss!$A$2:$V$1180,8,FALSE),0)</f>
        <v>0</v>
      </c>
      <c r="G28" s="353">
        <f>+IFERROR(VLOOKUP($A28,Data_Loss!$A$2:$V$1180,9,FALSE),0)</f>
        <v>2</v>
      </c>
      <c r="H28" s="353">
        <f>+IFERROR(VLOOKUP($A28,Data_Loss!$A$2:$V$1180,10,FALSE),0)</f>
        <v>1</v>
      </c>
      <c r="I28" s="353">
        <f>+IFERROR(VLOOKUP($A28,Data_Loss!$A$2:$V$1300,12,FALSE),0)</f>
        <v>0</v>
      </c>
      <c r="J28" s="353">
        <f>+IFERROR(VLOOKUP($A28,Data_Loss!$A$2:$V$1300,13,FALSE),0)</f>
        <v>0</v>
      </c>
      <c r="K28" s="353">
        <f>+IFERROR(VLOOKUP($A28,Data_Loss!$A$2:$V$1300,14,FALSE),0)</f>
        <v>0</v>
      </c>
      <c r="L28" s="353">
        <f>+IFERROR(VLOOKUP($A28,Data_Loss!$A$2:$V$1300,15,FALSE),0)</f>
        <v>36233</v>
      </c>
      <c r="M28" s="353">
        <f>+IFERROR(VLOOKUP($A28,Data_Loss!$A$2:$V$1300,16,FALSE),0)</f>
        <v>981</v>
      </c>
      <c r="N28" s="353">
        <f>+IFERROR(VLOOKUP($A28,Data_Loss!$A$2:$V$1300,17,FALSE),0)</f>
        <v>0</v>
      </c>
      <c r="O28" s="353">
        <f>+IFERROR(VLOOKUP($A28,Data_Loss!$A$2:$V$1300,18,FALSE),0)</f>
        <v>0</v>
      </c>
      <c r="P28" s="353">
        <f>+IFERROR(VLOOKUP($A28,Data_Loss!$A$2:$V$1300,19,FALSE),0)</f>
        <v>0</v>
      </c>
      <c r="Q28" s="353">
        <f>+IFERROR(VLOOKUP($A28,Data_Loss!$A$2:$V$1300,20,FALSE),0)</f>
        <v>46549</v>
      </c>
      <c r="R28" s="353">
        <f>+IFERROR(VLOOKUP($A28,Data_Loss!$A$2:$V$1300,21,FALSE),0)</f>
        <v>427</v>
      </c>
      <c r="S28" s="353">
        <f>+IFERROR(VLOOKUP($A28,Data_Loss!$A$2:$V$1300,22,FALSE),0)</f>
        <v>0</v>
      </c>
      <c r="T28" s="191">
        <f>+$I28*'10k &amp; MO'!C$6+$J28*'10k &amp; MO'!C$12+$K28*'10k &amp; MO'!C$18+$L28*'10k &amp; MO'!C$24+$M28*'10k &amp; MO'!C$30</f>
        <v>0</v>
      </c>
      <c r="U28" s="349">
        <f>+$I28*'10k &amp; MO'!D$6+$J28*'10k &amp; MO'!D$12+$K28*'10k &amp; MO'!D$18+$L28*'10k &amp; MO'!D$24+$M28*'10k &amp; MO'!D$30</f>
        <v>76.972200000000001</v>
      </c>
      <c r="V28" s="349">
        <f>+$I28*'10k &amp; MO'!E$6+$J28*'10k &amp; MO'!E$12+$K28*'10k &amp; MO'!E$18+$L28*'10k &amp; MO'!E$24+$M28*'10k &amp; MO'!E$30</f>
        <v>32177.354599999999</v>
      </c>
      <c r="W28" s="349">
        <f>+$I28*'10k &amp; MO'!F$6+$J28*'10k &amp; MO'!F$12+$K28*'10k &amp; MO'!F$18+$L28*'10k &amp; MO'!F$24+$M28*'10k &amp; MO'!F$30</f>
        <v>32767.568500000001</v>
      </c>
      <c r="X28" s="349">
        <f>+$I28*'10k &amp; MO'!G$6+$J28*'10k &amp; MO'!G$12+$K28*'10k &amp; MO'!G$18+$L28*'10k &amp; MO'!G$24+$M28*'10k &amp; MO'!G$30</f>
        <v>3810.9573</v>
      </c>
      <c r="Y28" s="349">
        <f>+$N28*'10k &amp; MO'!H$6+$O28*'10k &amp; MO'!H$12+$P28*'10k &amp; MO'!H$18+$Q28*'10k &amp; MO'!H$24+$R28*'10k &amp; MO'!H$30</f>
        <v>0</v>
      </c>
      <c r="Z28" s="349">
        <f>+$N28*'10k &amp; MO'!I$6+$O28*'10k &amp; MO'!I$12+$P28*'10k &amp; MO'!I$18+$Q28*'10k &amp; MO'!I$24+$R28*'10k &amp; MO'!I$30</f>
        <v>32.712400000000002</v>
      </c>
      <c r="AA28" s="349">
        <f>+$N28*'10k &amp; MO'!J$6+$O28*'10k &amp; MO'!J$12+$P28*'10k &amp; MO'!J$18+$Q28*'10k &amp; MO'!J$24+$R28*'10k &amp; MO'!J$30</f>
        <v>48310.536899999999</v>
      </c>
      <c r="AB28" s="349">
        <f>+$N28*'10k &amp; MO'!K$6+$O28*'10k &amp; MO'!K$12+$P28*'10k &amp; MO'!K$18+$Q28*'10k &amp; MO'!K$24+$R28*'10k &amp; MO'!K$30</f>
        <v>58800.130300000004</v>
      </c>
      <c r="AC28" s="349">
        <f>+$N28*'10k &amp; MO'!L$6+$O28*'10k &amp; MO'!L$12+$P28*'10k &amp; MO'!L$18+$Q28*'10k &amp; MO'!L$24+$R28*'10k &amp; MO'!L$30</f>
        <v>5573.7564000000002</v>
      </c>
      <c r="AD28" s="350">
        <f>+S28*'10k &amp; MO'!O$6</f>
        <v>0</v>
      </c>
      <c r="AF28" s="192" t="str">
        <f t="shared" si="0"/>
        <v>552017</v>
      </c>
      <c r="AG28" s="192">
        <f>+IFERROR(VLOOKUP($AF28,'Limited Loss'!$F$5:$P$124,AG$3,FALSE),0)</f>
        <v>0</v>
      </c>
      <c r="AH28" s="193">
        <f>+IFERROR(VLOOKUP($AF28,'Limited Loss'!$F$5:$P$124,AH$3,FALSE),0)</f>
        <v>0</v>
      </c>
      <c r="AI28" s="193">
        <f>+IFERROR(VLOOKUP($AF28,'Limited Loss'!$F$5:$P$124,AI$3,FALSE),0)</f>
        <v>0</v>
      </c>
      <c r="AJ28" s="193">
        <f>+IFERROR(VLOOKUP($AF28,'Limited Loss'!$F$5:$P$124,AJ$3,FALSE),0)</f>
        <v>0</v>
      </c>
      <c r="AK28" s="100">
        <f>+IFERROR(VLOOKUP($AF28,'Limited Loss'!$F$5:$P$124,AK$3,FALSE),0)</f>
        <v>0</v>
      </c>
      <c r="AL28" s="193">
        <f>+IFERROR(VLOOKUP($AF28,'Limited Loss'!$F$5:$P$124,AL$3,FALSE),0)</f>
        <v>0</v>
      </c>
      <c r="AM28" s="193">
        <f>+IFERROR(VLOOKUP($AF28,'Limited Loss'!$F$5:$P$124,AM$3,FALSE),0)</f>
        <v>0</v>
      </c>
      <c r="AN28" s="193">
        <f>+IFERROR(VLOOKUP($AF28,'Limited Loss'!$F$5:$P$124,AN$3,FALSE),0)</f>
        <v>0</v>
      </c>
      <c r="AO28" s="193">
        <f>+IFERROR(VLOOKUP($AF28,'Limited Loss'!$F$5:$P$124,AO$3,FALSE),0)</f>
        <v>0</v>
      </c>
      <c r="AP28" s="100">
        <f>+IFERROR(VLOOKUP($AF28,'Limited Loss'!$F$5:$P$124,AP$3,FALSE),0)</f>
        <v>0</v>
      </c>
      <c r="AQ28" s="353"/>
      <c r="AR28" s="331">
        <f t="shared" si="1"/>
        <v>55</v>
      </c>
      <c r="AS28" s="332">
        <f t="shared" si="1"/>
        <v>2017</v>
      </c>
      <c r="AT28" s="349">
        <f t="shared" si="7"/>
        <v>0</v>
      </c>
      <c r="AU28" s="349">
        <f t="shared" si="7"/>
        <v>76.972200000000001</v>
      </c>
      <c r="AV28" s="349">
        <f t="shared" si="7"/>
        <v>32177.354599999999</v>
      </c>
      <c r="AW28" s="349">
        <f t="shared" si="7"/>
        <v>32767.568500000001</v>
      </c>
      <c r="AX28" s="350">
        <f t="shared" si="7"/>
        <v>3810.9573</v>
      </c>
      <c r="AY28" s="349">
        <f t="shared" si="7"/>
        <v>0</v>
      </c>
      <c r="AZ28" s="349">
        <f t="shared" si="7"/>
        <v>32.712400000000002</v>
      </c>
      <c r="BA28" s="349">
        <f t="shared" si="7"/>
        <v>48310.536899999999</v>
      </c>
      <c r="BB28" s="349">
        <f t="shared" si="7"/>
        <v>58800.130300000004</v>
      </c>
      <c r="BC28" s="349">
        <f t="shared" si="7"/>
        <v>5573.7564000000002</v>
      </c>
      <c r="BD28" s="350">
        <f t="shared" si="7"/>
        <v>0</v>
      </c>
      <c r="BE28" s="349">
        <f t="shared" si="4"/>
        <v>80597.576100000006</v>
      </c>
      <c r="BF28" s="375">
        <f t="shared" si="5"/>
        <v>100952.41250000001</v>
      </c>
      <c r="BG28" s="334">
        <f t="shared" si="6"/>
        <v>0</v>
      </c>
      <c r="BI28" s="107">
        <v>112</v>
      </c>
      <c r="BJ28" s="108">
        <v>1669467.8020000001</v>
      </c>
      <c r="BK28" s="108">
        <v>1732730.3492999999</v>
      </c>
      <c r="BL28" s="108">
        <v>193769.38400000002</v>
      </c>
    </row>
    <row r="29" spans="1:64" x14ac:dyDescent="0.2">
      <c r="A29" s="326" t="str">
        <f t="shared" si="3"/>
        <v>552018</v>
      </c>
      <c r="B29" s="331">
        <v>55</v>
      </c>
      <c r="C29" s="327">
        <v>2018</v>
      </c>
      <c r="D29" s="353">
        <f>+IFERROR(VLOOKUP($A29,Data_Loss!$A$2:$V$1180,6,FALSE),0)</f>
        <v>0</v>
      </c>
      <c r="E29" s="353">
        <f>+IFERROR(VLOOKUP($A29,Data_Loss!$A$2:$V$1180,7,FALSE),0)</f>
        <v>0</v>
      </c>
      <c r="F29" s="353">
        <f>+IFERROR(VLOOKUP($A29,Data_Loss!$A$2:$V$1180,8,FALSE),0)</f>
        <v>0</v>
      </c>
      <c r="G29" s="353">
        <f>+IFERROR(VLOOKUP($A29,Data_Loss!$A$2:$V$1180,9,FALSE),0)</f>
        <v>0</v>
      </c>
      <c r="H29" s="353">
        <f>+IFERROR(VLOOKUP($A29,Data_Loss!$A$2:$V$1180,10,FALSE),0)</f>
        <v>0</v>
      </c>
      <c r="I29" s="353">
        <f>+IFERROR(VLOOKUP($A29,Data_Loss!$A$2:$V$1300,12,FALSE),0)</f>
        <v>0</v>
      </c>
      <c r="J29" s="353">
        <f>+IFERROR(VLOOKUP($A29,Data_Loss!$A$2:$V$1300,13,FALSE),0)</f>
        <v>0</v>
      </c>
      <c r="K29" s="353">
        <f>+IFERROR(VLOOKUP($A29,Data_Loss!$A$2:$V$1300,14,FALSE),0)</f>
        <v>0</v>
      </c>
      <c r="L29" s="353">
        <f>+IFERROR(VLOOKUP($A29,Data_Loss!$A$2:$V$1300,15,FALSE),0)</f>
        <v>0</v>
      </c>
      <c r="M29" s="353">
        <f>+IFERROR(VLOOKUP($A29,Data_Loss!$A$2:$V$1300,16,FALSE),0)</f>
        <v>0</v>
      </c>
      <c r="N29" s="353">
        <f>+IFERROR(VLOOKUP($A29,Data_Loss!$A$2:$V$1300,17,FALSE),0)</f>
        <v>0</v>
      </c>
      <c r="O29" s="353">
        <f>+IFERROR(VLOOKUP($A29,Data_Loss!$A$2:$V$1300,18,FALSE),0)</f>
        <v>0</v>
      </c>
      <c r="P29" s="353">
        <f>+IFERROR(VLOOKUP($A29,Data_Loss!$A$2:$V$1300,19,FALSE),0)</f>
        <v>0</v>
      </c>
      <c r="Q29" s="353">
        <f>+IFERROR(VLOOKUP($A29,Data_Loss!$A$2:$V$1300,20,FALSE),0)</f>
        <v>0</v>
      </c>
      <c r="R29" s="353">
        <f>+IFERROR(VLOOKUP($A29,Data_Loss!$A$2:$V$1300,21,FALSE),0)</f>
        <v>0</v>
      </c>
      <c r="S29" s="353">
        <f>+IFERROR(VLOOKUP($A29,Data_Loss!$A$2:$V$1300,22,FALSE),0)</f>
        <v>220</v>
      </c>
      <c r="T29" s="191">
        <f>+$I29*'10k &amp; MO'!C$7+$J29*'10k &amp; MO'!C$13+$K29*'10k &amp; MO'!C$19+$L29*'10k &amp; MO'!C$25+$M29*'10k &amp; MO'!C$31</f>
        <v>0</v>
      </c>
      <c r="U29" s="349">
        <f>+$I29*'10k &amp; MO'!D$7+$J29*'10k &amp; MO'!D$13+$K29*'10k &amp; MO'!D$19+$L29*'10k &amp; MO'!D$25+$M29*'10k &amp; MO'!D$31</f>
        <v>0</v>
      </c>
      <c r="V29" s="349">
        <f>+$I29*'10k &amp; MO'!E$7+$J29*'10k &amp; MO'!E$13+$K29*'10k &amp; MO'!E$19+$L29*'10k &amp; MO'!E$25+$M29*'10k &amp; MO'!E$31</f>
        <v>0</v>
      </c>
      <c r="W29" s="349">
        <f>+$I29*'10k &amp; MO'!F$7+$J29*'10k &amp; MO'!F$13+$K29*'10k &amp; MO'!F$19+$L29*'10k &amp; MO'!F$25+$M29*'10k &amp; MO'!F$31</f>
        <v>0</v>
      </c>
      <c r="X29" s="349">
        <f>+$I29*'10k &amp; MO'!G$7+$J29*'10k &amp; MO'!G$13+$K29*'10k &amp; MO'!G$19+$L29*'10k &amp; MO'!G$25+$M29*'10k &amp; MO'!G$31</f>
        <v>0</v>
      </c>
      <c r="Y29" s="349">
        <f>+$N29*'10k &amp; MO'!H$7+$O29*'10k &amp; MO'!H$13+$P29*'10k &amp; MO'!H$19+$Q29*'10k &amp; MO'!H$25+$R29*'10k &amp; MO'!H$31</f>
        <v>0</v>
      </c>
      <c r="Z29" s="349">
        <f>+$N29*'10k &amp; MO'!I$7+$O29*'10k &amp; MO'!I$13+$P29*'10k &amp; MO'!I$19+$Q29*'10k &amp; MO'!I$25+$R29*'10k &amp; MO'!I$31</f>
        <v>0</v>
      </c>
      <c r="AA29" s="349">
        <f>+$N29*'10k &amp; MO'!J$7+$O29*'10k &amp; MO'!J$13+$P29*'10k &amp; MO'!J$19+$Q29*'10k &amp; MO'!J$25+$R29*'10k &amp; MO'!J$31</f>
        <v>0</v>
      </c>
      <c r="AB29" s="349">
        <f>+$N29*'10k &amp; MO'!K$7+$O29*'10k &amp; MO'!K$13+$P29*'10k &amp; MO'!K$19+$Q29*'10k &amp; MO'!K$25+$R29*'10k &amp; MO'!K$31</f>
        <v>0</v>
      </c>
      <c r="AC29" s="349">
        <f>+$N29*'10k &amp; MO'!L$7+$O29*'10k &amp; MO'!L$13+$P29*'10k &amp; MO'!L$19+$Q29*'10k &amp; MO'!L$25+$R29*'10k &amp; MO'!L$31</f>
        <v>0</v>
      </c>
      <c r="AD29" s="350">
        <f>+S29*'10k &amp; MO'!O$7</f>
        <v>291.72000000000003</v>
      </c>
      <c r="AF29" s="192" t="str">
        <f t="shared" si="0"/>
        <v>552018</v>
      </c>
      <c r="AG29" s="192">
        <f>+IFERROR(VLOOKUP($AF29,'Limited Loss'!$F$5:$P$124,AG$3,FALSE),0)</f>
        <v>0</v>
      </c>
      <c r="AH29" s="193">
        <f>+IFERROR(VLOOKUP($AF29,'Limited Loss'!$F$5:$P$124,AH$3,FALSE),0)</f>
        <v>0</v>
      </c>
      <c r="AI29" s="193">
        <f>+IFERROR(VLOOKUP($AF29,'Limited Loss'!$F$5:$P$124,AI$3,FALSE),0)</f>
        <v>0</v>
      </c>
      <c r="AJ29" s="193">
        <f>+IFERROR(VLOOKUP($AF29,'Limited Loss'!$F$5:$P$124,AJ$3,FALSE),0)</f>
        <v>0</v>
      </c>
      <c r="AK29" s="100">
        <f>+IFERROR(VLOOKUP($AF29,'Limited Loss'!$F$5:$P$124,AK$3,FALSE),0)</f>
        <v>0</v>
      </c>
      <c r="AL29" s="193">
        <f>+IFERROR(VLOOKUP($AF29,'Limited Loss'!$F$5:$P$124,AL$3,FALSE),0)</f>
        <v>0</v>
      </c>
      <c r="AM29" s="193">
        <f>+IFERROR(VLOOKUP($AF29,'Limited Loss'!$F$5:$P$124,AM$3,FALSE),0)</f>
        <v>0</v>
      </c>
      <c r="AN29" s="193">
        <f>+IFERROR(VLOOKUP($AF29,'Limited Loss'!$F$5:$P$124,AN$3,FALSE),0)</f>
        <v>0</v>
      </c>
      <c r="AO29" s="193">
        <f>+IFERROR(VLOOKUP($AF29,'Limited Loss'!$F$5:$P$124,AO$3,FALSE),0)</f>
        <v>0</v>
      </c>
      <c r="AP29" s="100">
        <f>+IFERROR(VLOOKUP($AF29,'Limited Loss'!$F$5:$P$124,AP$3,FALSE),0)</f>
        <v>0</v>
      </c>
      <c r="AQ29" s="353"/>
      <c r="AR29" s="331">
        <f t="shared" si="1"/>
        <v>55</v>
      </c>
      <c r="AS29" s="332">
        <f t="shared" si="1"/>
        <v>2018</v>
      </c>
      <c r="AT29" s="349">
        <f t="shared" si="7"/>
        <v>0</v>
      </c>
      <c r="AU29" s="349">
        <f t="shared" si="7"/>
        <v>0</v>
      </c>
      <c r="AV29" s="349">
        <f t="shared" si="7"/>
        <v>0</v>
      </c>
      <c r="AW29" s="349">
        <f t="shared" si="7"/>
        <v>0</v>
      </c>
      <c r="AX29" s="350">
        <f t="shared" si="7"/>
        <v>0</v>
      </c>
      <c r="AY29" s="349">
        <f t="shared" si="7"/>
        <v>0</v>
      </c>
      <c r="AZ29" s="349">
        <f t="shared" si="7"/>
        <v>0</v>
      </c>
      <c r="BA29" s="349">
        <f t="shared" si="7"/>
        <v>0</v>
      </c>
      <c r="BB29" s="349">
        <f t="shared" si="7"/>
        <v>0</v>
      </c>
      <c r="BC29" s="349">
        <f t="shared" si="7"/>
        <v>0</v>
      </c>
      <c r="BD29" s="350">
        <f t="shared" si="7"/>
        <v>291.72000000000003</v>
      </c>
      <c r="BE29" s="349">
        <f t="shared" si="4"/>
        <v>0</v>
      </c>
      <c r="BF29" s="375">
        <f t="shared" si="5"/>
        <v>0</v>
      </c>
      <c r="BG29" s="334">
        <f t="shared" si="6"/>
        <v>291.72000000000003</v>
      </c>
      <c r="BI29" s="107">
        <v>113</v>
      </c>
      <c r="BJ29" s="108">
        <v>0</v>
      </c>
      <c r="BK29" s="108">
        <v>0</v>
      </c>
      <c r="BL29" s="108">
        <v>2098.6140000000005</v>
      </c>
    </row>
    <row r="30" spans="1:64" x14ac:dyDescent="0.2">
      <c r="A30" s="326" t="str">
        <f t="shared" si="3"/>
        <v>592014</v>
      </c>
      <c r="B30" s="331">
        <v>59</v>
      </c>
      <c r="C30" s="327">
        <v>2014</v>
      </c>
      <c r="D30" s="353">
        <f>+IFERROR(VLOOKUP($A30,Data_Loss!$A$2:$V$1180,6,FALSE),0)</f>
        <v>0</v>
      </c>
      <c r="E30" s="353">
        <f>+IFERROR(VLOOKUP($A30,Data_Loss!$A$2:$V$1180,7,FALSE),0)</f>
        <v>0</v>
      </c>
      <c r="F30" s="353">
        <f>+IFERROR(VLOOKUP($A30,Data_Loss!$A$2:$V$1180,8,FALSE),0)</f>
        <v>0</v>
      </c>
      <c r="G30" s="353">
        <f>+IFERROR(VLOOKUP($A30,Data_Loss!$A$2:$V$1180,9,FALSE),0)</f>
        <v>0</v>
      </c>
      <c r="H30" s="353">
        <f>+IFERROR(VLOOKUP($A30,Data_Loss!$A$2:$V$1180,10,FALSE),0)</f>
        <v>0</v>
      </c>
      <c r="I30" s="353">
        <f>+IFERROR(VLOOKUP($A30,Data_Loss!$A$2:$V$1300,12,FALSE),0)</f>
        <v>0</v>
      </c>
      <c r="J30" s="353">
        <f>+IFERROR(VLOOKUP($A30,Data_Loss!$A$2:$V$1300,13,FALSE),0)</f>
        <v>0</v>
      </c>
      <c r="K30" s="353">
        <f>+IFERROR(VLOOKUP($A30,Data_Loss!$A$2:$V$1300,14,FALSE),0)</f>
        <v>0</v>
      </c>
      <c r="L30" s="353">
        <f>+IFERROR(VLOOKUP($A30,Data_Loss!$A$2:$V$1300,15,FALSE),0)</f>
        <v>0</v>
      </c>
      <c r="M30" s="353">
        <f>+IFERROR(VLOOKUP($A30,Data_Loss!$A$2:$V$1300,16,FALSE),0)</f>
        <v>0</v>
      </c>
      <c r="N30" s="353">
        <f>+IFERROR(VLOOKUP($A30,Data_Loss!$A$2:$V$1300,17,FALSE),0)</f>
        <v>0</v>
      </c>
      <c r="O30" s="353">
        <f>+IFERROR(VLOOKUP($A30,Data_Loss!$A$2:$V$1300,18,FALSE),0)</f>
        <v>0</v>
      </c>
      <c r="P30" s="353">
        <f>+IFERROR(VLOOKUP($A30,Data_Loss!$A$2:$V$1300,19,FALSE),0)</f>
        <v>0</v>
      </c>
      <c r="Q30" s="353">
        <f>+IFERROR(VLOOKUP($A30,Data_Loss!$A$2:$V$1300,20,FALSE),0)</f>
        <v>0</v>
      </c>
      <c r="R30" s="353">
        <f>+IFERROR(VLOOKUP($A30,Data_Loss!$A$2:$V$1300,21,FALSE),0)</f>
        <v>0</v>
      </c>
      <c r="S30" s="353">
        <f>+IFERROR(VLOOKUP($A30,Data_Loss!$A$2:$V$1300,22,FALSE),0)</f>
        <v>0</v>
      </c>
      <c r="T30" s="191">
        <f>+$I30*'10k &amp; MO'!C$3+$J30*'10k &amp; MO'!C$9+$K30*'10k &amp; MO'!C$15+$L30*'10k &amp; MO'!C$21+$M30*'10k &amp; MO'!C$27</f>
        <v>0</v>
      </c>
      <c r="U30" s="349">
        <f>+$I30*'10k &amp; MO'!D$3+$J30*'10k &amp; MO'!D$9+$K30*'10k &amp; MO'!D$15+$L30*'10k &amp; MO'!D$21+$M30*'10k &amp; MO'!D$27</f>
        <v>0</v>
      </c>
      <c r="V30" s="349">
        <f>+$I30*'10k &amp; MO'!E$3+$J30*'10k &amp; MO'!E$9+$K30*'10k &amp; MO'!E$15+$L30*'10k &amp; MO'!E$21+$M30*'10k &amp; MO'!E$27</f>
        <v>0</v>
      </c>
      <c r="W30" s="349">
        <f>+$I30*'10k &amp; MO'!F$3+$J30*'10k &amp; MO'!F$9+$K30*'10k &amp; MO'!F$15+$L30*'10k &amp; MO'!F$21+$M30*'10k &amp; MO'!F$27</f>
        <v>0</v>
      </c>
      <c r="X30" s="349">
        <f>+$I30*'10k &amp; MO'!G$3+$J30*'10k &amp; MO'!G$9+$K30*'10k &amp; MO'!G$15+$L30*'10k &amp; MO'!G$21+$M30*'10k &amp; MO'!G$27</f>
        <v>0</v>
      </c>
      <c r="Y30" s="349">
        <f>+$N30*'10k &amp; MO'!H$3+$O30*'10k &amp; MO'!H$9+$P30*'10k &amp; MO'!H$15+$Q30*'10k &amp; MO'!H$21+$R30*'10k &amp; MO'!H$27</f>
        <v>0</v>
      </c>
      <c r="Z30" s="349">
        <f>+$N30*'10k &amp; MO'!I$3+$O30*'10k &amp; MO'!I$9+$P30*'10k &amp; MO'!I$15+$Q30*'10k &amp; MO'!I$21+$R30*'10k &amp; MO'!I$27</f>
        <v>0</v>
      </c>
      <c r="AA30" s="349">
        <f>+$N30*'10k &amp; MO'!J$3+$O30*'10k &amp; MO'!J$9+$P30*'10k &amp; MO'!J$15+$Q30*'10k &amp; MO'!J$21+$R30*'10k &amp; MO'!J$27</f>
        <v>0</v>
      </c>
      <c r="AB30" s="349">
        <f>+$N30*'10k &amp; MO'!K$3+$O30*'10k &amp; MO'!K$9+$P30*'10k &amp; MO'!K$15+$Q30*'10k &amp; MO'!K$21+$R30*'10k &amp; MO'!K$27</f>
        <v>0</v>
      </c>
      <c r="AC30" s="349">
        <f>+$N30*'10k &amp; MO'!L$3+$O30*'10k &amp; MO'!L$9+$P30*'10k &amp; MO'!L$15+$Q30*'10k &amp; MO'!L$21+$R30*'10k &amp; MO'!L$27</f>
        <v>0</v>
      </c>
      <c r="AD30" s="350">
        <f>+S30*'10k &amp; MO'!O$3</f>
        <v>0</v>
      </c>
      <c r="AF30" s="192" t="str">
        <f t="shared" si="0"/>
        <v>592014</v>
      </c>
      <c r="AG30" s="192">
        <f>+IFERROR(VLOOKUP($AF30,'Limited Loss'!$F$5:$P$124,AG$3,FALSE),0)</f>
        <v>0</v>
      </c>
      <c r="AH30" s="193">
        <f>+IFERROR(VLOOKUP($AF30,'Limited Loss'!$F$5:$P$124,AH$3,FALSE),0)</f>
        <v>0</v>
      </c>
      <c r="AI30" s="193">
        <f>+IFERROR(VLOOKUP($AF30,'Limited Loss'!$F$5:$P$124,AI$3,FALSE),0)</f>
        <v>0</v>
      </c>
      <c r="AJ30" s="193">
        <f>+IFERROR(VLOOKUP($AF30,'Limited Loss'!$F$5:$P$124,AJ$3,FALSE),0)</f>
        <v>0</v>
      </c>
      <c r="AK30" s="100">
        <f>+IFERROR(VLOOKUP($AF30,'Limited Loss'!$F$5:$P$124,AK$3,FALSE),0)</f>
        <v>0</v>
      </c>
      <c r="AL30" s="193">
        <f>+IFERROR(VLOOKUP($AF30,'Limited Loss'!$F$5:$P$124,AL$3,FALSE),0)</f>
        <v>0</v>
      </c>
      <c r="AM30" s="193">
        <f>+IFERROR(VLOOKUP($AF30,'Limited Loss'!$F$5:$P$124,AM$3,FALSE),0)</f>
        <v>0</v>
      </c>
      <c r="AN30" s="193">
        <f>+IFERROR(VLOOKUP($AF30,'Limited Loss'!$F$5:$P$124,AN$3,FALSE),0)</f>
        <v>0</v>
      </c>
      <c r="AO30" s="193">
        <f>+IFERROR(VLOOKUP($AF30,'Limited Loss'!$F$5:$P$124,AO$3,FALSE),0)</f>
        <v>0</v>
      </c>
      <c r="AP30" s="100">
        <f>+IFERROR(VLOOKUP($AF30,'Limited Loss'!$F$5:$P$124,AP$3,FALSE),0)</f>
        <v>0</v>
      </c>
      <c r="AQ30" s="353"/>
      <c r="AR30" s="331">
        <f t="shared" si="1"/>
        <v>59</v>
      </c>
      <c r="AS30" s="332">
        <f t="shared" si="1"/>
        <v>2014</v>
      </c>
      <c r="AT30" s="349">
        <f t="shared" si="7"/>
        <v>0</v>
      </c>
      <c r="AU30" s="349">
        <f t="shared" si="7"/>
        <v>0</v>
      </c>
      <c r="AV30" s="349">
        <f t="shared" si="7"/>
        <v>0</v>
      </c>
      <c r="AW30" s="349">
        <f t="shared" si="7"/>
        <v>0</v>
      </c>
      <c r="AX30" s="350">
        <f t="shared" si="7"/>
        <v>0</v>
      </c>
      <c r="AY30" s="349">
        <f t="shared" si="7"/>
        <v>0</v>
      </c>
      <c r="AZ30" s="349">
        <f t="shared" si="7"/>
        <v>0</v>
      </c>
      <c r="BA30" s="349">
        <f t="shared" si="7"/>
        <v>0</v>
      </c>
      <c r="BB30" s="349">
        <f t="shared" si="7"/>
        <v>0</v>
      </c>
      <c r="BC30" s="349">
        <f t="shared" si="7"/>
        <v>0</v>
      </c>
      <c r="BD30" s="350">
        <f t="shared" si="7"/>
        <v>0</v>
      </c>
      <c r="BE30" s="349">
        <f t="shared" si="4"/>
        <v>0</v>
      </c>
      <c r="BF30" s="375">
        <f t="shared" si="5"/>
        <v>0</v>
      </c>
      <c r="BG30" s="334">
        <f t="shared" si="6"/>
        <v>0</v>
      </c>
      <c r="BI30" s="107">
        <v>114</v>
      </c>
      <c r="BJ30" s="108">
        <v>0</v>
      </c>
      <c r="BK30" s="108">
        <v>0</v>
      </c>
      <c r="BL30" s="108">
        <v>0</v>
      </c>
    </row>
    <row r="31" spans="1:64" x14ac:dyDescent="0.2">
      <c r="A31" s="326" t="str">
        <f t="shared" si="3"/>
        <v>592015</v>
      </c>
      <c r="B31" s="331">
        <v>59</v>
      </c>
      <c r="C31" s="327">
        <v>2015</v>
      </c>
      <c r="D31" s="353">
        <f>+IFERROR(VLOOKUP($A31,Data_Loss!$A$2:$V$1180,6,FALSE),0)</f>
        <v>0</v>
      </c>
      <c r="E31" s="353">
        <f>+IFERROR(VLOOKUP($A31,Data_Loss!$A$2:$V$1180,7,FALSE),0)</f>
        <v>0</v>
      </c>
      <c r="F31" s="353">
        <f>+IFERROR(VLOOKUP($A31,Data_Loss!$A$2:$V$1180,8,FALSE),0)</f>
        <v>0</v>
      </c>
      <c r="G31" s="353">
        <f>+IFERROR(VLOOKUP($A31,Data_Loss!$A$2:$V$1180,9,FALSE),0)</f>
        <v>0</v>
      </c>
      <c r="H31" s="353">
        <f>+IFERROR(VLOOKUP($A31,Data_Loss!$A$2:$V$1180,10,FALSE),0)</f>
        <v>0</v>
      </c>
      <c r="I31" s="353">
        <f>+IFERROR(VLOOKUP($A31,Data_Loss!$A$2:$V$1300,12,FALSE),0)</f>
        <v>0</v>
      </c>
      <c r="J31" s="353">
        <f>+IFERROR(VLOOKUP($A31,Data_Loss!$A$2:$V$1300,13,FALSE),0)</f>
        <v>0</v>
      </c>
      <c r="K31" s="353">
        <f>+IFERROR(VLOOKUP($A31,Data_Loss!$A$2:$V$1300,14,FALSE),0)</f>
        <v>0</v>
      </c>
      <c r="L31" s="353">
        <f>+IFERROR(VLOOKUP($A31,Data_Loss!$A$2:$V$1300,15,FALSE),0)</f>
        <v>0</v>
      </c>
      <c r="M31" s="353">
        <f>+IFERROR(VLOOKUP($A31,Data_Loss!$A$2:$V$1300,16,FALSE),0)</f>
        <v>0</v>
      </c>
      <c r="N31" s="353">
        <f>+IFERROR(VLOOKUP($A31,Data_Loss!$A$2:$V$1300,17,FALSE),0)</f>
        <v>0</v>
      </c>
      <c r="O31" s="353">
        <f>+IFERROR(VLOOKUP($A31,Data_Loss!$A$2:$V$1300,18,FALSE),0)</f>
        <v>0</v>
      </c>
      <c r="P31" s="353">
        <f>+IFERROR(VLOOKUP($A31,Data_Loss!$A$2:$V$1300,19,FALSE),0)</f>
        <v>0</v>
      </c>
      <c r="Q31" s="353">
        <f>+IFERROR(VLOOKUP($A31,Data_Loss!$A$2:$V$1300,20,FALSE),0)</f>
        <v>0</v>
      </c>
      <c r="R31" s="353">
        <f>+IFERROR(VLOOKUP($A31,Data_Loss!$A$2:$V$1300,21,FALSE),0)</f>
        <v>0</v>
      </c>
      <c r="S31" s="353">
        <f>+IFERROR(VLOOKUP($A31,Data_Loss!$A$2:$V$1300,22,FALSE),0)</f>
        <v>0</v>
      </c>
      <c r="T31" s="191">
        <f>+$I31*'10k &amp; MO'!C$4+$J31*'10k &amp; MO'!C$10+$K31*'10k &amp; MO'!C$16+$L31*'10k &amp; MO'!C$22+$M31*'10k &amp; MO'!C$28</f>
        <v>0</v>
      </c>
      <c r="U31" s="349">
        <f>+$I31*'10k &amp; MO'!D$4+$J31*'10k &amp; MO'!D$10+$K31*'10k &amp; MO'!D$16+$L31*'10k &amp; MO'!D$22+$M31*'10k &amp; MO'!D$28</f>
        <v>0</v>
      </c>
      <c r="V31" s="349">
        <f>+$I31*'10k &amp; MO'!E$4+$J31*'10k &amp; MO'!E$10+$K31*'10k &amp; MO'!E$16+$L31*'10k &amp; MO'!E$22+$M31*'10k &amp; MO'!E$28</f>
        <v>0</v>
      </c>
      <c r="W31" s="349">
        <f>+$I31*'10k &amp; MO'!F$4+$J31*'10k &amp; MO'!F$10+$K31*'10k &amp; MO'!F$16+$L31*'10k &amp; MO'!F$22+$M31*'10k &amp; MO'!F$28</f>
        <v>0</v>
      </c>
      <c r="X31" s="349">
        <f>+$I31*'10k &amp; MO'!G$4+$J31*'10k &amp; MO'!G$10+$K31*'10k &amp; MO'!G$16+$L31*'10k &amp; MO'!G$22+$M31*'10k &amp; MO'!G$28</f>
        <v>0</v>
      </c>
      <c r="Y31" s="349">
        <f>+$N31*'10k &amp; MO'!H$4+$O31*'10k &amp; MO'!H$10+$P31*'10k &amp; MO'!H$16+$Q31*'10k &amp; MO'!H$22+$R31*'10k &amp; MO'!H$28</f>
        <v>0</v>
      </c>
      <c r="Z31" s="349">
        <f>+$N31*'10k &amp; MO'!I$4+$O31*'10k &amp; MO'!I$10+$P31*'10k &amp; MO'!I$16+$Q31*'10k &amp; MO'!I$22+$R31*'10k &amp; MO'!I$28</f>
        <v>0</v>
      </c>
      <c r="AA31" s="349">
        <f>+$N31*'10k &amp; MO'!J$4+$O31*'10k &amp; MO'!J$10+$P31*'10k &amp; MO'!J$16+$Q31*'10k &amp; MO'!J$22+$R31*'10k &amp; MO'!J$28</f>
        <v>0</v>
      </c>
      <c r="AB31" s="349">
        <f>+$N31*'10k &amp; MO'!K$4+$O31*'10k &amp; MO'!K$10+$P31*'10k &amp; MO'!K$16+$Q31*'10k &amp; MO'!K$22+$R31*'10k &amp; MO'!K$28</f>
        <v>0</v>
      </c>
      <c r="AC31" s="349">
        <f>+$N31*'10k &amp; MO'!L$4+$O31*'10k &amp; MO'!L$10+$P31*'10k &amp; MO'!L$16+$Q31*'10k &amp; MO'!L$22+$R31*'10k &amp; MO'!L$28</f>
        <v>0</v>
      </c>
      <c r="AD31" s="350">
        <f>+S31*'10k &amp; MO'!O$4</f>
        <v>0</v>
      </c>
      <c r="AF31" s="192" t="str">
        <f t="shared" si="0"/>
        <v>592015</v>
      </c>
      <c r="AG31" s="192">
        <f>+IFERROR(VLOOKUP($AF31,'Limited Loss'!$F$5:$P$124,AG$3,FALSE),0)</f>
        <v>0</v>
      </c>
      <c r="AH31" s="193">
        <f>+IFERROR(VLOOKUP($AF31,'Limited Loss'!$F$5:$P$124,AH$3,FALSE),0)</f>
        <v>0</v>
      </c>
      <c r="AI31" s="193">
        <f>+IFERROR(VLOOKUP($AF31,'Limited Loss'!$F$5:$P$124,AI$3,FALSE),0)</f>
        <v>0</v>
      </c>
      <c r="AJ31" s="193">
        <f>+IFERROR(VLOOKUP($AF31,'Limited Loss'!$F$5:$P$124,AJ$3,FALSE),0)</f>
        <v>0</v>
      </c>
      <c r="AK31" s="100">
        <f>+IFERROR(VLOOKUP($AF31,'Limited Loss'!$F$5:$P$124,AK$3,FALSE),0)</f>
        <v>0</v>
      </c>
      <c r="AL31" s="193">
        <f>+IFERROR(VLOOKUP($AF31,'Limited Loss'!$F$5:$P$124,AL$3,FALSE),0)</f>
        <v>0</v>
      </c>
      <c r="AM31" s="193">
        <f>+IFERROR(VLOOKUP($AF31,'Limited Loss'!$F$5:$P$124,AM$3,FALSE),0)</f>
        <v>0</v>
      </c>
      <c r="AN31" s="193">
        <f>+IFERROR(VLOOKUP($AF31,'Limited Loss'!$F$5:$P$124,AN$3,FALSE),0)</f>
        <v>0</v>
      </c>
      <c r="AO31" s="193">
        <f>+IFERROR(VLOOKUP($AF31,'Limited Loss'!$F$5:$P$124,AO$3,FALSE),0)</f>
        <v>0</v>
      </c>
      <c r="AP31" s="100">
        <f>+IFERROR(VLOOKUP($AF31,'Limited Loss'!$F$5:$P$124,AP$3,FALSE),0)</f>
        <v>0</v>
      </c>
      <c r="AQ31" s="353"/>
      <c r="AR31" s="331">
        <f t="shared" si="1"/>
        <v>59</v>
      </c>
      <c r="AS31" s="332">
        <f t="shared" si="1"/>
        <v>2015</v>
      </c>
      <c r="AT31" s="349">
        <f t="shared" si="7"/>
        <v>0</v>
      </c>
      <c r="AU31" s="349">
        <f t="shared" si="7"/>
        <v>0</v>
      </c>
      <c r="AV31" s="349">
        <f t="shared" si="7"/>
        <v>0</v>
      </c>
      <c r="AW31" s="349">
        <f t="shared" si="7"/>
        <v>0</v>
      </c>
      <c r="AX31" s="350">
        <f t="shared" si="7"/>
        <v>0</v>
      </c>
      <c r="AY31" s="349">
        <f t="shared" si="7"/>
        <v>0</v>
      </c>
      <c r="AZ31" s="349">
        <f t="shared" si="7"/>
        <v>0</v>
      </c>
      <c r="BA31" s="349">
        <f t="shared" si="7"/>
        <v>0</v>
      </c>
      <c r="BB31" s="349">
        <f t="shared" si="7"/>
        <v>0</v>
      </c>
      <c r="BC31" s="349">
        <f t="shared" si="7"/>
        <v>0</v>
      </c>
      <c r="BD31" s="350">
        <f t="shared" si="7"/>
        <v>0</v>
      </c>
      <c r="BE31" s="349">
        <f t="shared" si="4"/>
        <v>0</v>
      </c>
      <c r="BF31" s="375">
        <f t="shared" si="5"/>
        <v>0</v>
      </c>
      <c r="BG31" s="334">
        <f t="shared" si="6"/>
        <v>0</v>
      </c>
      <c r="BI31" s="107">
        <v>119</v>
      </c>
      <c r="BJ31" s="108">
        <v>191836.76020000002</v>
      </c>
      <c r="BK31" s="108">
        <v>232878.63299999997</v>
      </c>
      <c r="BL31" s="108">
        <v>7283.6379999999999</v>
      </c>
    </row>
    <row r="32" spans="1:64" x14ac:dyDescent="0.2">
      <c r="A32" s="326" t="str">
        <f t="shared" si="3"/>
        <v>592016</v>
      </c>
      <c r="B32" s="331">
        <v>59</v>
      </c>
      <c r="C32" s="327">
        <v>2016</v>
      </c>
      <c r="D32" s="353">
        <f>+IFERROR(VLOOKUP($A32,Data_Loss!$A$2:$V$1180,6,FALSE),0)</f>
        <v>0</v>
      </c>
      <c r="E32" s="353">
        <f>+IFERROR(VLOOKUP($A32,Data_Loss!$A$2:$V$1180,7,FALSE),0)</f>
        <v>0</v>
      </c>
      <c r="F32" s="353">
        <f>+IFERROR(VLOOKUP($A32,Data_Loss!$A$2:$V$1180,8,FALSE),0)</f>
        <v>0</v>
      </c>
      <c r="G32" s="353">
        <f>+IFERROR(VLOOKUP($A32,Data_Loss!$A$2:$V$1180,9,FALSE),0)</f>
        <v>0</v>
      </c>
      <c r="H32" s="353">
        <f>+IFERROR(VLOOKUP($A32,Data_Loss!$A$2:$V$1180,10,FALSE),0)</f>
        <v>0</v>
      </c>
      <c r="I32" s="353">
        <f>+IFERROR(VLOOKUP($A32,Data_Loss!$A$2:$V$1300,12,FALSE),0)</f>
        <v>0</v>
      </c>
      <c r="J32" s="353">
        <f>+IFERROR(VLOOKUP($A32,Data_Loss!$A$2:$V$1300,13,FALSE),0)</f>
        <v>0</v>
      </c>
      <c r="K32" s="353">
        <f>+IFERROR(VLOOKUP($A32,Data_Loss!$A$2:$V$1300,14,FALSE),0)</f>
        <v>0</v>
      </c>
      <c r="L32" s="353">
        <f>+IFERROR(VLOOKUP($A32,Data_Loss!$A$2:$V$1300,15,FALSE),0)</f>
        <v>0</v>
      </c>
      <c r="M32" s="353">
        <f>+IFERROR(VLOOKUP($A32,Data_Loss!$A$2:$V$1300,16,FALSE),0)</f>
        <v>0</v>
      </c>
      <c r="N32" s="353">
        <f>+IFERROR(VLOOKUP($A32,Data_Loss!$A$2:$V$1300,17,FALSE),0)</f>
        <v>0</v>
      </c>
      <c r="O32" s="353">
        <f>+IFERROR(VLOOKUP($A32,Data_Loss!$A$2:$V$1300,18,FALSE),0)</f>
        <v>0</v>
      </c>
      <c r="P32" s="353">
        <f>+IFERROR(VLOOKUP($A32,Data_Loss!$A$2:$V$1300,19,FALSE),0)</f>
        <v>0</v>
      </c>
      <c r="Q32" s="353">
        <f>+IFERROR(VLOOKUP($A32,Data_Loss!$A$2:$V$1300,20,FALSE),0)</f>
        <v>0</v>
      </c>
      <c r="R32" s="353">
        <f>+IFERROR(VLOOKUP($A32,Data_Loss!$A$2:$V$1300,21,FALSE),0)</f>
        <v>0</v>
      </c>
      <c r="S32" s="353">
        <f>+IFERROR(VLOOKUP($A32,Data_Loss!$A$2:$V$1300,22,FALSE),0)</f>
        <v>0</v>
      </c>
      <c r="T32" s="191">
        <f>+$I32*'10k &amp; MO'!C$5+$J32*'10k &amp; MO'!C$11+$K32*'10k &amp; MO'!C$17+$L32*'10k &amp; MO'!C$23+$M32*'10k &amp; MO'!C$29</f>
        <v>0</v>
      </c>
      <c r="U32" s="349">
        <f>+$I32*'10k &amp; MO'!D$5+$J32*'10k &amp; MO'!D$11+$K32*'10k &amp; MO'!D$17+$L32*'10k &amp; MO'!D$23+$M32*'10k &amp; MO'!D$29</f>
        <v>0</v>
      </c>
      <c r="V32" s="349">
        <f>+$I32*'10k &amp; MO'!E$5+$J32*'10k &amp; MO'!E$11+$K32*'10k &amp; MO'!E$17+$L32*'10k &amp; MO'!E$23+$M32*'10k &amp; MO'!E$29</f>
        <v>0</v>
      </c>
      <c r="W32" s="349">
        <f>+$I32*'10k &amp; MO'!F$5+$J32*'10k &amp; MO'!F$11+$K32*'10k &amp; MO'!F$17+$L32*'10k &amp; MO'!F$23+$M32*'10k &amp; MO'!F$29</f>
        <v>0</v>
      </c>
      <c r="X32" s="349">
        <f>+$I32*'10k &amp; MO'!G$5+$J32*'10k &amp; MO'!G$11+$K32*'10k &amp; MO'!G$17+$L32*'10k &amp; MO'!G$23+$M32*'10k &amp; MO'!G$29</f>
        <v>0</v>
      </c>
      <c r="Y32" s="349">
        <f>+$N32*'10k &amp; MO'!H$5+$O32*'10k &amp; MO'!H$11+$P32*'10k &amp; MO'!H$17+$Q32*'10k &amp; MO'!H$23+$R32*'10k &amp; MO'!H$29</f>
        <v>0</v>
      </c>
      <c r="Z32" s="349">
        <f>+$N32*'10k &amp; MO'!I$5+$O32*'10k &amp; MO'!I$11+$P32*'10k &amp; MO'!I$17+$Q32*'10k &amp; MO'!I$23+$R32*'10k &amp; MO'!I$29</f>
        <v>0</v>
      </c>
      <c r="AA32" s="349">
        <f>+$N32*'10k &amp; MO'!J$5+$O32*'10k &amp; MO'!J$11+$P32*'10k &amp; MO'!J$17+$Q32*'10k &amp; MO'!J$23+$R32*'10k &amp; MO'!J$29</f>
        <v>0</v>
      </c>
      <c r="AB32" s="349">
        <f>+$N32*'10k &amp; MO'!K$5+$O32*'10k &amp; MO'!K$11+$P32*'10k &amp; MO'!K$17+$Q32*'10k &amp; MO'!K$23+$R32*'10k &amp; MO'!K$29</f>
        <v>0</v>
      </c>
      <c r="AC32" s="349">
        <f>+$N32*'10k &amp; MO'!L$5+$O32*'10k &amp; MO'!L$11+$P32*'10k &amp; MO'!L$17+$Q32*'10k &amp; MO'!L$23+$R32*'10k &amp; MO'!L$29</f>
        <v>0</v>
      </c>
      <c r="AD32" s="350">
        <f>+S32*'10k &amp; MO'!O$5</f>
        <v>0</v>
      </c>
      <c r="AF32" s="192" t="str">
        <f t="shared" si="0"/>
        <v>592016</v>
      </c>
      <c r="AG32" s="192">
        <f>+IFERROR(VLOOKUP($AF32,'Limited Loss'!$F$5:$P$124,AG$3,FALSE),0)</f>
        <v>0</v>
      </c>
      <c r="AH32" s="193">
        <f>+IFERROR(VLOOKUP($AF32,'Limited Loss'!$F$5:$P$124,AH$3,FALSE),0)</f>
        <v>0</v>
      </c>
      <c r="AI32" s="193">
        <f>+IFERROR(VLOOKUP($AF32,'Limited Loss'!$F$5:$P$124,AI$3,FALSE),0)</f>
        <v>0</v>
      </c>
      <c r="AJ32" s="193">
        <f>+IFERROR(VLOOKUP($AF32,'Limited Loss'!$F$5:$P$124,AJ$3,FALSE),0)</f>
        <v>0</v>
      </c>
      <c r="AK32" s="100">
        <f>+IFERROR(VLOOKUP($AF32,'Limited Loss'!$F$5:$P$124,AK$3,FALSE),0)</f>
        <v>0</v>
      </c>
      <c r="AL32" s="193">
        <f>+IFERROR(VLOOKUP($AF32,'Limited Loss'!$F$5:$P$124,AL$3,FALSE),0)</f>
        <v>0</v>
      </c>
      <c r="AM32" s="193">
        <f>+IFERROR(VLOOKUP($AF32,'Limited Loss'!$F$5:$P$124,AM$3,FALSE),0)</f>
        <v>0</v>
      </c>
      <c r="AN32" s="193">
        <f>+IFERROR(VLOOKUP($AF32,'Limited Loss'!$F$5:$P$124,AN$3,FALSE),0)</f>
        <v>0</v>
      </c>
      <c r="AO32" s="193">
        <f>+IFERROR(VLOOKUP($AF32,'Limited Loss'!$F$5:$P$124,AO$3,FALSE),0)</f>
        <v>0</v>
      </c>
      <c r="AP32" s="100">
        <f>+IFERROR(VLOOKUP($AF32,'Limited Loss'!$F$5:$P$124,AP$3,FALSE),0)</f>
        <v>0</v>
      </c>
      <c r="AQ32" s="353"/>
      <c r="AR32" s="331">
        <f t="shared" si="1"/>
        <v>59</v>
      </c>
      <c r="AS32" s="332">
        <f t="shared" si="1"/>
        <v>2016</v>
      </c>
      <c r="AT32" s="349">
        <f t="shared" si="7"/>
        <v>0</v>
      </c>
      <c r="AU32" s="349">
        <f t="shared" si="7"/>
        <v>0</v>
      </c>
      <c r="AV32" s="349">
        <f t="shared" si="7"/>
        <v>0</v>
      </c>
      <c r="AW32" s="349">
        <f t="shared" si="7"/>
        <v>0</v>
      </c>
      <c r="AX32" s="350">
        <f t="shared" si="7"/>
        <v>0</v>
      </c>
      <c r="AY32" s="349">
        <f t="shared" si="7"/>
        <v>0</v>
      </c>
      <c r="AZ32" s="349">
        <f t="shared" si="7"/>
        <v>0</v>
      </c>
      <c r="BA32" s="349">
        <f t="shared" si="7"/>
        <v>0</v>
      </c>
      <c r="BB32" s="349">
        <f t="shared" si="7"/>
        <v>0</v>
      </c>
      <c r="BC32" s="349">
        <f t="shared" si="7"/>
        <v>0</v>
      </c>
      <c r="BD32" s="350">
        <f t="shared" si="7"/>
        <v>0</v>
      </c>
      <c r="BE32" s="349">
        <f t="shared" si="4"/>
        <v>0</v>
      </c>
      <c r="BF32" s="375">
        <f t="shared" si="5"/>
        <v>0</v>
      </c>
      <c r="BG32" s="334">
        <f t="shared" si="6"/>
        <v>0</v>
      </c>
      <c r="BI32" s="107">
        <v>132</v>
      </c>
      <c r="BJ32" s="108">
        <v>359486.30099999998</v>
      </c>
      <c r="BK32" s="108">
        <v>57133.646100000005</v>
      </c>
      <c r="BL32" s="108">
        <v>0</v>
      </c>
    </row>
    <row r="33" spans="1:64" x14ac:dyDescent="0.2">
      <c r="A33" s="326" t="str">
        <f t="shared" si="3"/>
        <v>592017</v>
      </c>
      <c r="B33" s="331">
        <v>59</v>
      </c>
      <c r="C33" s="327">
        <v>2017</v>
      </c>
      <c r="D33" s="353">
        <f>+IFERROR(VLOOKUP($A33,Data_Loss!$A$2:$V$1180,6,FALSE),0)</f>
        <v>0</v>
      </c>
      <c r="E33" s="353">
        <f>+IFERROR(VLOOKUP($A33,Data_Loss!$A$2:$V$1180,7,FALSE),0)</f>
        <v>0</v>
      </c>
      <c r="F33" s="353">
        <f>+IFERROR(VLOOKUP($A33,Data_Loss!$A$2:$V$1180,8,FALSE),0)</f>
        <v>0</v>
      </c>
      <c r="G33" s="353">
        <f>+IFERROR(VLOOKUP($A33,Data_Loss!$A$2:$V$1180,9,FALSE),0)</f>
        <v>0</v>
      </c>
      <c r="H33" s="353">
        <f>+IFERROR(VLOOKUP($A33,Data_Loss!$A$2:$V$1180,10,FALSE),0)</f>
        <v>0</v>
      </c>
      <c r="I33" s="353">
        <f>+IFERROR(VLOOKUP($A33,Data_Loss!$A$2:$V$1300,12,FALSE),0)</f>
        <v>0</v>
      </c>
      <c r="J33" s="353">
        <f>+IFERROR(VLOOKUP($A33,Data_Loss!$A$2:$V$1300,13,FALSE),0)</f>
        <v>0</v>
      </c>
      <c r="K33" s="353">
        <f>+IFERROR(VLOOKUP($A33,Data_Loss!$A$2:$V$1300,14,FALSE),0)</f>
        <v>0</v>
      </c>
      <c r="L33" s="353">
        <f>+IFERROR(VLOOKUP($A33,Data_Loss!$A$2:$V$1300,15,FALSE),0)</f>
        <v>0</v>
      </c>
      <c r="M33" s="353">
        <f>+IFERROR(VLOOKUP($A33,Data_Loss!$A$2:$V$1300,16,FALSE),0)</f>
        <v>0</v>
      </c>
      <c r="N33" s="353">
        <f>+IFERROR(VLOOKUP($A33,Data_Loss!$A$2:$V$1300,17,FALSE),0)</f>
        <v>0</v>
      </c>
      <c r="O33" s="353">
        <f>+IFERROR(VLOOKUP($A33,Data_Loss!$A$2:$V$1300,18,FALSE),0)</f>
        <v>0</v>
      </c>
      <c r="P33" s="353">
        <f>+IFERROR(VLOOKUP($A33,Data_Loss!$A$2:$V$1300,19,FALSE),0)</f>
        <v>0</v>
      </c>
      <c r="Q33" s="353">
        <f>+IFERROR(VLOOKUP($A33,Data_Loss!$A$2:$V$1300,20,FALSE),0)</f>
        <v>0</v>
      </c>
      <c r="R33" s="353">
        <f>+IFERROR(VLOOKUP($A33,Data_Loss!$A$2:$V$1300,21,FALSE),0)</f>
        <v>0</v>
      </c>
      <c r="S33" s="353">
        <f>+IFERROR(VLOOKUP($A33,Data_Loss!$A$2:$V$1300,22,FALSE),0)</f>
        <v>0</v>
      </c>
      <c r="T33" s="191">
        <f>+$I33*'10k &amp; MO'!C$6+$J33*'10k &amp; MO'!C$12+$K33*'10k &amp; MO'!C$18+$L33*'10k &amp; MO'!C$24+$M33*'10k &amp; MO'!C$30</f>
        <v>0</v>
      </c>
      <c r="U33" s="349">
        <f>+$I33*'10k &amp; MO'!D$6+$J33*'10k &amp; MO'!D$12+$K33*'10k &amp; MO'!D$18+$L33*'10k &amp; MO'!D$24+$M33*'10k &amp; MO'!D$30</f>
        <v>0</v>
      </c>
      <c r="V33" s="349">
        <f>+$I33*'10k &amp; MO'!E$6+$J33*'10k &amp; MO'!E$12+$K33*'10k &amp; MO'!E$18+$L33*'10k &amp; MO'!E$24+$M33*'10k &amp; MO'!E$30</f>
        <v>0</v>
      </c>
      <c r="W33" s="349">
        <f>+$I33*'10k &amp; MO'!F$6+$J33*'10k &amp; MO'!F$12+$K33*'10k &amp; MO'!F$18+$L33*'10k &amp; MO'!F$24+$M33*'10k &amp; MO'!F$30</f>
        <v>0</v>
      </c>
      <c r="X33" s="349">
        <f>+$I33*'10k &amp; MO'!G$6+$J33*'10k &amp; MO'!G$12+$K33*'10k &amp; MO'!G$18+$L33*'10k &amp; MO'!G$24+$M33*'10k &amp; MO'!G$30</f>
        <v>0</v>
      </c>
      <c r="Y33" s="349">
        <f>+$N33*'10k &amp; MO'!H$6+$O33*'10k &amp; MO'!H$12+$P33*'10k &amp; MO'!H$18+$Q33*'10k &amp; MO'!H$24+$R33*'10k &amp; MO'!H$30</f>
        <v>0</v>
      </c>
      <c r="Z33" s="349">
        <f>+$N33*'10k &amp; MO'!I$6+$O33*'10k &amp; MO'!I$12+$P33*'10k &amp; MO'!I$18+$Q33*'10k &amp; MO'!I$24+$R33*'10k &amp; MO'!I$30</f>
        <v>0</v>
      </c>
      <c r="AA33" s="349">
        <f>+$N33*'10k &amp; MO'!J$6+$O33*'10k &amp; MO'!J$12+$P33*'10k &amp; MO'!J$18+$Q33*'10k &amp; MO'!J$24+$R33*'10k &amp; MO'!J$30</f>
        <v>0</v>
      </c>
      <c r="AB33" s="349">
        <f>+$N33*'10k &amp; MO'!K$6+$O33*'10k &amp; MO'!K$12+$P33*'10k &amp; MO'!K$18+$Q33*'10k &amp; MO'!K$24+$R33*'10k &amp; MO'!K$30</f>
        <v>0</v>
      </c>
      <c r="AC33" s="349">
        <f>+$N33*'10k &amp; MO'!L$6+$O33*'10k &amp; MO'!L$12+$P33*'10k &amp; MO'!L$18+$Q33*'10k &amp; MO'!L$24+$R33*'10k &amp; MO'!L$30</f>
        <v>0</v>
      </c>
      <c r="AD33" s="350">
        <f>+S33*'10k &amp; MO'!O$6</f>
        <v>0</v>
      </c>
      <c r="AF33" s="192" t="str">
        <f t="shared" si="0"/>
        <v>592017</v>
      </c>
      <c r="AG33" s="192">
        <f>+IFERROR(VLOOKUP($AF33,'Limited Loss'!$F$5:$P$124,AG$3,FALSE),0)</f>
        <v>0</v>
      </c>
      <c r="AH33" s="193">
        <f>+IFERROR(VLOOKUP($AF33,'Limited Loss'!$F$5:$P$124,AH$3,FALSE),0)</f>
        <v>0</v>
      </c>
      <c r="AI33" s="193">
        <f>+IFERROR(VLOOKUP($AF33,'Limited Loss'!$F$5:$P$124,AI$3,FALSE),0)</f>
        <v>0</v>
      </c>
      <c r="AJ33" s="193">
        <f>+IFERROR(VLOOKUP($AF33,'Limited Loss'!$F$5:$P$124,AJ$3,FALSE),0)</f>
        <v>0</v>
      </c>
      <c r="AK33" s="100">
        <f>+IFERROR(VLOOKUP($AF33,'Limited Loss'!$F$5:$P$124,AK$3,FALSE),0)</f>
        <v>0</v>
      </c>
      <c r="AL33" s="193">
        <f>+IFERROR(VLOOKUP($AF33,'Limited Loss'!$F$5:$P$124,AL$3,FALSE),0)</f>
        <v>0</v>
      </c>
      <c r="AM33" s="193">
        <f>+IFERROR(VLOOKUP($AF33,'Limited Loss'!$F$5:$P$124,AM$3,FALSE),0)</f>
        <v>0</v>
      </c>
      <c r="AN33" s="193">
        <f>+IFERROR(VLOOKUP($AF33,'Limited Loss'!$F$5:$P$124,AN$3,FALSE),0)</f>
        <v>0</v>
      </c>
      <c r="AO33" s="193">
        <f>+IFERROR(VLOOKUP($AF33,'Limited Loss'!$F$5:$P$124,AO$3,FALSE),0)</f>
        <v>0</v>
      </c>
      <c r="AP33" s="100">
        <f>+IFERROR(VLOOKUP($AF33,'Limited Loss'!$F$5:$P$124,AP$3,FALSE),0)</f>
        <v>0</v>
      </c>
      <c r="AQ33" s="353"/>
      <c r="AR33" s="331">
        <f t="shared" si="1"/>
        <v>59</v>
      </c>
      <c r="AS33" s="332">
        <f t="shared" si="1"/>
        <v>2017</v>
      </c>
      <c r="AT33" s="349">
        <f t="shared" si="7"/>
        <v>0</v>
      </c>
      <c r="AU33" s="349">
        <f t="shared" si="7"/>
        <v>0</v>
      </c>
      <c r="AV33" s="349">
        <f t="shared" si="7"/>
        <v>0</v>
      </c>
      <c r="AW33" s="349">
        <f t="shared" si="7"/>
        <v>0</v>
      </c>
      <c r="AX33" s="350">
        <f t="shared" si="7"/>
        <v>0</v>
      </c>
      <c r="AY33" s="349">
        <f t="shared" si="7"/>
        <v>0</v>
      </c>
      <c r="AZ33" s="349">
        <f t="shared" si="7"/>
        <v>0</v>
      </c>
      <c r="BA33" s="349">
        <f t="shared" si="7"/>
        <v>0</v>
      </c>
      <c r="BB33" s="349">
        <f t="shared" si="7"/>
        <v>0</v>
      </c>
      <c r="BC33" s="349">
        <f t="shared" si="7"/>
        <v>0</v>
      </c>
      <c r="BD33" s="350">
        <f t="shared" si="7"/>
        <v>0</v>
      </c>
      <c r="BE33" s="349">
        <f t="shared" si="4"/>
        <v>0</v>
      </c>
      <c r="BF33" s="375">
        <f t="shared" si="5"/>
        <v>0</v>
      </c>
      <c r="BG33" s="334">
        <f t="shared" si="6"/>
        <v>0</v>
      </c>
      <c r="BI33" s="107">
        <v>134</v>
      </c>
      <c r="BJ33" s="108">
        <v>0</v>
      </c>
      <c r="BK33" s="108">
        <v>0</v>
      </c>
      <c r="BL33" s="108">
        <v>4849.6940000000004</v>
      </c>
    </row>
    <row r="34" spans="1:64" x14ac:dyDescent="0.2">
      <c r="A34" s="326" t="str">
        <f t="shared" si="3"/>
        <v>592018</v>
      </c>
      <c r="B34" s="331">
        <v>59</v>
      </c>
      <c r="C34" s="327">
        <v>2018</v>
      </c>
      <c r="D34" s="353">
        <f>+IFERROR(VLOOKUP($A34,Data_Loss!$A$2:$V$1180,6,FALSE),0)</f>
        <v>0</v>
      </c>
      <c r="E34" s="353">
        <f>+IFERROR(VLOOKUP($A34,Data_Loss!$A$2:$V$1180,7,FALSE),0)</f>
        <v>0</v>
      </c>
      <c r="F34" s="353">
        <f>+IFERROR(VLOOKUP($A34,Data_Loss!$A$2:$V$1180,8,FALSE),0)</f>
        <v>0</v>
      </c>
      <c r="G34" s="353">
        <f>+IFERROR(VLOOKUP($A34,Data_Loss!$A$2:$V$1180,9,FALSE),0)</f>
        <v>0</v>
      </c>
      <c r="H34" s="353">
        <f>+IFERROR(VLOOKUP($A34,Data_Loss!$A$2:$V$1180,10,FALSE),0)</f>
        <v>0</v>
      </c>
      <c r="I34" s="353">
        <f>+IFERROR(VLOOKUP($A34,Data_Loss!$A$2:$V$1300,12,FALSE),0)</f>
        <v>0</v>
      </c>
      <c r="J34" s="353">
        <f>+IFERROR(VLOOKUP($A34,Data_Loss!$A$2:$V$1300,13,FALSE),0)</f>
        <v>0</v>
      </c>
      <c r="K34" s="353">
        <f>+IFERROR(VLOOKUP($A34,Data_Loss!$A$2:$V$1300,14,FALSE),0)</f>
        <v>0</v>
      </c>
      <c r="L34" s="353">
        <f>+IFERROR(VLOOKUP($A34,Data_Loss!$A$2:$V$1300,15,FALSE),0)</f>
        <v>0</v>
      </c>
      <c r="M34" s="353">
        <f>+IFERROR(VLOOKUP($A34,Data_Loss!$A$2:$V$1300,16,FALSE),0)</f>
        <v>0</v>
      </c>
      <c r="N34" s="353">
        <f>+IFERROR(VLOOKUP($A34,Data_Loss!$A$2:$V$1300,17,FALSE),0)</f>
        <v>0</v>
      </c>
      <c r="O34" s="353">
        <f>+IFERROR(VLOOKUP($A34,Data_Loss!$A$2:$V$1300,18,FALSE),0)</f>
        <v>0</v>
      </c>
      <c r="P34" s="353">
        <f>+IFERROR(VLOOKUP($A34,Data_Loss!$A$2:$V$1300,19,FALSE),0)</f>
        <v>0</v>
      </c>
      <c r="Q34" s="353">
        <f>+IFERROR(VLOOKUP($A34,Data_Loss!$A$2:$V$1300,20,FALSE),0)</f>
        <v>0</v>
      </c>
      <c r="R34" s="353">
        <f>+IFERROR(VLOOKUP($A34,Data_Loss!$A$2:$V$1300,21,FALSE),0)</f>
        <v>0</v>
      </c>
      <c r="S34" s="353">
        <f>+IFERROR(VLOOKUP($A34,Data_Loss!$A$2:$V$1300,22,FALSE),0)</f>
        <v>0</v>
      </c>
      <c r="T34" s="191">
        <f>+$I34*'10k &amp; MO'!C$7+$J34*'10k &amp; MO'!C$13+$K34*'10k &amp; MO'!C$19+$L34*'10k &amp; MO'!C$25+$M34*'10k &amp; MO'!C$31</f>
        <v>0</v>
      </c>
      <c r="U34" s="349">
        <f>+$I34*'10k &amp; MO'!D$7+$J34*'10k &amp; MO'!D$13+$K34*'10k &amp; MO'!D$19+$L34*'10k &amp; MO'!D$25+$M34*'10k &amp; MO'!D$31</f>
        <v>0</v>
      </c>
      <c r="V34" s="349">
        <f>+$I34*'10k &amp; MO'!E$7+$J34*'10k &amp; MO'!E$13+$K34*'10k &amp; MO'!E$19+$L34*'10k &amp; MO'!E$25+$M34*'10k &amp; MO'!E$31</f>
        <v>0</v>
      </c>
      <c r="W34" s="349">
        <f>+$I34*'10k &amp; MO'!F$7+$J34*'10k &amp; MO'!F$13+$K34*'10k &amp; MO'!F$19+$L34*'10k &amp; MO'!F$25+$M34*'10k &amp; MO'!F$31</f>
        <v>0</v>
      </c>
      <c r="X34" s="349">
        <f>+$I34*'10k &amp; MO'!G$7+$J34*'10k &amp; MO'!G$13+$K34*'10k &amp; MO'!G$19+$L34*'10k &amp; MO'!G$25+$M34*'10k &amp; MO'!G$31</f>
        <v>0</v>
      </c>
      <c r="Y34" s="349">
        <f>+$N34*'10k &amp; MO'!H$7+$O34*'10k &amp; MO'!H$13+$P34*'10k &amp; MO'!H$19+$Q34*'10k &amp; MO'!H$25+$R34*'10k &amp; MO'!H$31</f>
        <v>0</v>
      </c>
      <c r="Z34" s="349">
        <f>+$N34*'10k &amp; MO'!I$7+$O34*'10k &amp; MO'!I$13+$P34*'10k &amp; MO'!I$19+$Q34*'10k &amp; MO'!I$25+$R34*'10k &amp; MO'!I$31</f>
        <v>0</v>
      </c>
      <c r="AA34" s="349">
        <f>+$N34*'10k &amp; MO'!J$7+$O34*'10k &amp; MO'!J$13+$P34*'10k &amp; MO'!J$19+$Q34*'10k &amp; MO'!J$25+$R34*'10k &amp; MO'!J$31</f>
        <v>0</v>
      </c>
      <c r="AB34" s="349">
        <f>+$N34*'10k &amp; MO'!K$7+$O34*'10k &amp; MO'!K$13+$P34*'10k &amp; MO'!K$19+$Q34*'10k &amp; MO'!K$25+$R34*'10k &amp; MO'!K$31</f>
        <v>0</v>
      </c>
      <c r="AC34" s="349">
        <f>+$N34*'10k &amp; MO'!L$7+$O34*'10k &amp; MO'!L$13+$P34*'10k &amp; MO'!L$19+$Q34*'10k &amp; MO'!L$25+$R34*'10k &amp; MO'!L$31</f>
        <v>0</v>
      </c>
      <c r="AD34" s="350">
        <f>+S34*'10k &amp; MO'!O$7</f>
        <v>0</v>
      </c>
      <c r="AF34" s="192" t="str">
        <f t="shared" si="0"/>
        <v>592018</v>
      </c>
      <c r="AG34" s="192">
        <f>+IFERROR(VLOOKUP($AF34,'Limited Loss'!$F$5:$P$124,AG$3,FALSE),0)</f>
        <v>0</v>
      </c>
      <c r="AH34" s="193">
        <f>+IFERROR(VLOOKUP($AF34,'Limited Loss'!$F$5:$P$124,AH$3,FALSE),0)</f>
        <v>0</v>
      </c>
      <c r="AI34" s="193">
        <f>+IFERROR(VLOOKUP($AF34,'Limited Loss'!$F$5:$P$124,AI$3,FALSE),0)</f>
        <v>0</v>
      </c>
      <c r="AJ34" s="193">
        <f>+IFERROR(VLOOKUP($AF34,'Limited Loss'!$F$5:$P$124,AJ$3,FALSE),0)</f>
        <v>0</v>
      </c>
      <c r="AK34" s="100">
        <f>+IFERROR(VLOOKUP($AF34,'Limited Loss'!$F$5:$P$124,AK$3,FALSE),0)</f>
        <v>0</v>
      </c>
      <c r="AL34" s="193">
        <f>+IFERROR(VLOOKUP($AF34,'Limited Loss'!$F$5:$P$124,AL$3,FALSE),0)</f>
        <v>0</v>
      </c>
      <c r="AM34" s="193">
        <f>+IFERROR(VLOOKUP($AF34,'Limited Loss'!$F$5:$P$124,AM$3,FALSE),0)</f>
        <v>0</v>
      </c>
      <c r="AN34" s="193">
        <f>+IFERROR(VLOOKUP($AF34,'Limited Loss'!$F$5:$P$124,AN$3,FALSE),0)</f>
        <v>0</v>
      </c>
      <c r="AO34" s="193">
        <f>+IFERROR(VLOOKUP($AF34,'Limited Loss'!$F$5:$P$124,AO$3,FALSE),0)</f>
        <v>0</v>
      </c>
      <c r="AP34" s="100">
        <f>+IFERROR(VLOOKUP($AF34,'Limited Loss'!$F$5:$P$124,AP$3,FALSE),0)</f>
        <v>0</v>
      </c>
      <c r="AQ34" s="353"/>
      <c r="AR34" s="331">
        <f t="shared" si="1"/>
        <v>59</v>
      </c>
      <c r="AS34" s="332">
        <f t="shared" si="1"/>
        <v>2018</v>
      </c>
      <c r="AT34" s="349">
        <f t="shared" si="7"/>
        <v>0</v>
      </c>
      <c r="AU34" s="349">
        <f t="shared" si="7"/>
        <v>0</v>
      </c>
      <c r="AV34" s="349">
        <f t="shared" si="7"/>
        <v>0</v>
      </c>
      <c r="AW34" s="349">
        <f t="shared" si="7"/>
        <v>0</v>
      </c>
      <c r="AX34" s="350">
        <f t="shared" si="7"/>
        <v>0</v>
      </c>
      <c r="AY34" s="349">
        <f t="shared" si="7"/>
        <v>0</v>
      </c>
      <c r="AZ34" s="349">
        <f t="shared" si="7"/>
        <v>0</v>
      </c>
      <c r="BA34" s="349">
        <f t="shared" si="7"/>
        <v>0</v>
      </c>
      <c r="BB34" s="349">
        <f t="shared" si="7"/>
        <v>0</v>
      </c>
      <c r="BC34" s="349">
        <f t="shared" si="7"/>
        <v>0</v>
      </c>
      <c r="BD34" s="350">
        <f t="shared" si="7"/>
        <v>0</v>
      </c>
      <c r="BE34" s="349">
        <f t="shared" si="4"/>
        <v>0</v>
      </c>
      <c r="BF34" s="375">
        <f t="shared" si="5"/>
        <v>0</v>
      </c>
      <c r="BG34" s="334">
        <f t="shared" si="6"/>
        <v>0</v>
      </c>
      <c r="BI34" s="107">
        <v>136</v>
      </c>
      <c r="BJ34" s="108">
        <v>0</v>
      </c>
      <c r="BK34" s="108">
        <v>0</v>
      </c>
      <c r="BL34" s="108">
        <v>0</v>
      </c>
    </row>
    <row r="35" spans="1:64" x14ac:dyDescent="0.2">
      <c r="A35" s="326" t="str">
        <f t="shared" si="3"/>
        <v>1012014</v>
      </c>
      <c r="B35" s="331">
        <v>101</v>
      </c>
      <c r="C35" s="327">
        <v>2014</v>
      </c>
      <c r="D35" s="353">
        <f>+IFERROR(VLOOKUP($A35,Data_Loss!$A$2:$V$1180,6,FALSE),0)</f>
        <v>0</v>
      </c>
      <c r="E35" s="353">
        <f>+IFERROR(VLOOKUP($A35,Data_Loss!$A$2:$V$1180,7,FALSE),0)</f>
        <v>0</v>
      </c>
      <c r="F35" s="353">
        <f>+IFERROR(VLOOKUP($A35,Data_Loss!$A$2:$V$1180,8,FALSE),0)</f>
        <v>0</v>
      </c>
      <c r="G35" s="353">
        <f>+IFERROR(VLOOKUP($A35,Data_Loss!$A$2:$V$1180,9,FALSE),0)</f>
        <v>0</v>
      </c>
      <c r="H35" s="353">
        <f>+IFERROR(VLOOKUP($A35,Data_Loss!$A$2:$V$1180,10,FALSE),0)</f>
        <v>0</v>
      </c>
      <c r="I35" s="353">
        <f>+IFERROR(VLOOKUP($A35,Data_Loss!$A$2:$V$1300,12,FALSE),0)</f>
        <v>0</v>
      </c>
      <c r="J35" s="353">
        <f>+IFERROR(VLOOKUP($A35,Data_Loss!$A$2:$V$1300,13,FALSE),0)</f>
        <v>0</v>
      </c>
      <c r="K35" s="353">
        <f>+IFERROR(VLOOKUP($A35,Data_Loss!$A$2:$V$1300,14,FALSE),0)</f>
        <v>0</v>
      </c>
      <c r="L35" s="353">
        <f>+IFERROR(VLOOKUP($A35,Data_Loss!$A$2:$V$1300,15,FALSE),0)</f>
        <v>0</v>
      </c>
      <c r="M35" s="353">
        <f>+IFERROR(VLOOKUP($A35,Data_Loss!$A$2:$V$1300,16,FALSE),0)</f>
        <v>0</v>
      </c>
      <c r="N35" s="353">
        <f>+IFERROR(VLOOKUP($A35,Data_Loss!$A$2:$V$1300,17,FALSE),0)</f>
        <v>0</v>
      </c>
      <c r="O35" s="353">
        <f>+IFERROR(VLOOKUP($A35,Data_Loss!$A$2:$V$1300,18,FALSE),0)</f>
        <v>0</v>
      </c>
      <c r="P35" s="353">
        <f>+IFERROR(VLOOKUP($A35,Data_Loss!$A$2:$V$1300,19,FALSE),0)</f>
        <v>0</v>
      </c>
      <c r="Q35" s="353">
        <f>+IFERROR(VLOOKUP($A35,Data_Loss!$A$2:$V$1300,20,FALSE),0)</f>
        <v>0</v>
      </c>
      <c r="R35" s="353">
        <f>+IFERROR(VLOOKUP($A35,Data_Loss!$A$2:$V$1300,21,FALSE),0)</f>
        <v>0</v>
      </c>
      <c r="S35" s="353">
        <f>+IFERROR(VLOOKUP($A35,Data_Loss!$A$2:$V$1300,22,FALSE),0)</f>
        <v>10619</v>
      </c>
      <c r="T35" s="191">
        <f>+$I35*'10k &amp; MO'!C$3+$J35*'10k &amp; MO'!C$9+$K35*'10k &amp; MO'!C$15+$L35*'10k &amp; MO'!C$21+$M35*'10k &amp; MO'!C$27</f>
        <v>0</v>
      </c>
      <c r="U35" s="349">
        <f>+$I35*'10k &amp; MO'!D$3+$J35*'10k &amp; MO'!D$9+$K35*'10k &amp; MO'!D$15+$L35*'10k &amp; MO'!D$21+$M35*'10k &amp; MO'!D$27</f>
        <v>0</v>
      </c>
      <c r="V35" s="349">
        <f>+$I35*'10k &amp; MO'!E$3+$J35*'10k &amp; MO'!E$9+$K35*'10k &amp; MO'!E$15+$L35*'10k &amp; MO'!E$21+$M35*'10k &amp; MO'!E$27</f>
        <v>0</v>
      </c>
      <c r="W35" s="349">
        <f>+$I35*'10k &amp; MO'!F$3+$J35*'10k &amp; MO'!F$9+$K35*'10k &amp; MO'!F$15+$L35*'10k &amp; MO'!F$21+$M35*'10k &amp; MO'!F$27</f>
        <v>0</v>
      </c>
      <c r="X35" s="349">
        <f>+$I35*'10k &amp; MO'!G$3+$J35*'10k &amp; MO'!G$9+$K35*'10k &amp; MO'!G$15+$L35*'10k &amp; MO'!G$21+$M35*'10k &amp; MO'!G$27</f>
        <v>0</v>
      </c>
      <c r="Y35" s="349">
        <f>+$N35*'10k &amp; MO'!H$3+$O35*'10k &amp; MO'!H$9+$P35*'10k &amp; MO'!H$15+$Q35*'10k &amp; MO'!H$21+$R35*'10k &amp; MO'!H$27</f>
        <v>0</v>
      </c>
      <c r="Z35" s="349">
        <f>+$N35*'10k &amp; MO'!I$3+$O35*'10k &amp; MO'!I$9+$P35*'10k &amp; MO'!I$15+$Q35*'10k &amp; MO'!I$21+$R35*'10k &amp; MO'!I$27</f>
        <v>0</v>
      </c>
      <c r="AA35" s="349">
        <f>+$N35*'10k &amp; MO'!J$3+$O35*'10k &amp; MO'!J$9+$P35*'10k &amp; MO'!J$15+$Q35*'10k &amp; MO'!J$21+$R35*'10k &amp; MO'!J$27</f>
        <v>0</v>
      </c>
      <c r="AB35" s="349">
        <f>+$N35*'10k &amp; MO'!K$3+$O35*'10k &amp; MO'!K$9+$P35*'10k &amp; MO'!K$15+$Q35*'10k &amp; MO'!K$21+$R35*'10k &amp; MO'!K$27</f>
        <v>0</v>
      </c>
      <c r="AC35" s="349">
        <f>+$N35*'10k &amp; MO'!L$3+$O35*'10k &amp; MO'!L$9+$P35*'10k &amp; MO'!L$15+$Q35*'10k &amp; MO'!L$21+$R35*'10k &amp; MO'!L$27</f>
        <v>0</v>
      </c>
      <c r="AD35" s="350">
        <f>+S35*'10k &amp; MO'!O$3</f>
        <v>11372.948999999999</v>
      </c>
      <c r="AF35" s="192" t="str">
        <f t="shared" si="0"/>
        <v>1012014</v>
      </c>
      <c r="AG35" s="192">
        <f>+IFERROR(VLOOKUP($AF35,'Limited Loss'!$F$5:$P$124,AG$3,FALSE),0)</f>
        <v>0</v>
      </c>
      <c r="AH35" s="193">
        <f>+IFERROR(VLOOKUP($AF35,'Limited Loss'!$F$5:$P$124,AH$3,FALSE),0)</f>
        <v>0</v>
      </c>
      <c r="AI35" s="193">
        <f>+IFERROR(VLOOKUP($AF35,'Limited Loss'!$F$5:$P$124,AI$3,FALSE),0)</f>
        <v>0</v>
      </c>
      <c r="AJ35" s="193">
        <f>+IFERROR(VLOOKUP($AF35,'Limited Loss'!$F$5:$P$124,AJ$3,FALSE),0)</f>
        <v>0</v>
      </c>
      <c r="AK35" s="100">
        <f>+IFERROR(VLOOKUP($AF35,'Limited Loss'!$F$5:$P$124,AK$3,FALSE),0)</f>
        <v>0</v>
      </c>
      <c r="AL35" s="193">
        <f>+IFERROR(VLOOKUP($AF35,'Limited Loss'!$F$5:$P$124,AL$3,FALSE),0)</f>
        <v>0</v>
      </c>
      <c r="AM35" s="193">
        <f>+IFERROR(VLOOKUP($AF35,'Limited Loss'!$F$5:$P$124,AM$3,FALSE),0)</f>
        <v>0</v>
      </c>
      <c r="AN35" s="193">
        <f>+IFERROR(VLOOKUP($AF35,'Limited Loss'!$F$5:$P$124,AN$3,FALSE),0)</f>
        <v>0</v>
      </c>
      <c r="AO35" s="193">
        <f>+IFERROR(VLOOKUP($AF35,'Limited Loss'!$F$5:$P$124,AO$3,FALSE),0)</f>
        <v>0</v>
      </c>
      <c r="AP35" s="100">
        <f>+IFERROR(VLOOKUP($AF35,'Limited Loss'!$F$5:$P$124,AP$3,FALSE),0)</f>
        <v>0</v>
      </c>
      <c r="AQ35" s="353"/>
      <c r="AR35" s="331">
        <f t="shared" si="1"/>
        <v>101</v>
      </c>
      <c r="AS35" s="332">
        <f t="shared" si="1"/>
        <v>2014</v>
      </c>
      <c r="AT35" s="349">
        <f t="shared" si="7"/>
        <v>0</v>
      </c>
      <c r="AU35" s="349">
        <f t="shared" si="7"/>
        <v>0</v>
      </c>
      <c r="AV35" s="349">
        <f t="shared" si="7"/>
        <v>0</v>
      </c>
      <c r="AW35" s="349">
        <f t="shared" si="7"/>
        <v>0</v>
      </c>
      <c r="AX35" s="350">
        <f t="shared" si="7"/>
        <v>0</v>
      </c>
      <c r="AY35" s="349">
        <f t="shared" si="7"/>
        <v>0</v>
      </c>
      <c r="AZ35" s="349">
        <f t="shared" si="7"/>
        <v>0</v>
      </c>
      <c r="BA35" s="349">
        <f t="shared" si="7"/>
        <v>0</v>
      </c>
      <c r="BB35" s="349">
        <f t="shared" si="7"/>
        <v>0</v>
      </c>
      <c r="BC35" s="349">
        <f t="shared" si="7"/>
        <v>0</v>
      </c>
      <c r="BD35" s="350">
        <f t="shared" si="7"/>
        <v>11372.948999999999</v>
      </c>
      <c r="BE35" s="349">
        <f t="shared" si="4"/>
        <v>0</v>
      </c>
      <c r="BF35" s="375">
        <f t="shared" si="5"/>
        <v>0</v>
      </c>
      <c r="BG35" s="334">
        <f t="shared" si="6"/>
        <v>11372.948999999999</v>
      </c>
      <c r="BI35" s="107">
        <v>139</v>
      </c>
      <c r="BJ35" s="108">
        <v>996341.77079999994</v>
      </c>
      <c r="BK35" s="108">
        <v>421572.18119999993</v>
      </c>
      <c r="BL35" s="108">
        <v>17812.137000000002</v>
      </c>
    </row>
    <row r="36" spans="1:64" x14ac:dyDescent="0.2">
      <c r="A36" s="326" t="str">
        <f t="shared" si="3"/>
        <v>1012015</v>
      </c>
      <c r="B36" s="331">
        <v>101</v>
      </c>
      <c r="C36" s="327">
        <v>2015</v>
      </c>
      <c r="D36" s="353">
        <f>+IFERROR(VLOOKUP($A36,Data_Loss!$A$2:$V$1180,6,FALSE),0)</f>
        <v>0</v>
      </c>
      <c r="E36" s="353">
        <f>+IFERROR(VLOOKUP($A36,Data_Loss!$A$2:$V$1180,7,FALSE),0)</f>
        <v>0</v>
      </c>
      <c r="F36" s="353">
        <f>+IFERROR(VLOOKUP($A36,Data_Loss!$A$2:$V$1180,8,FALSE),0)</f>
        <v>0</v>
      </c>
      <c r="G36" s="353">
        <f>+IFERROR(VLOOKUP($A36,Data_Loss!$A$2:$V$1180,9,FALSE),0)</f>
        <v>1</v>
      </c>
      <c r="H36" s="353">
        <f>+IFERROR(VLOOKUP($A36,Data_Loss!$A$2:$V$1180,10,FALSE),0)</f>
        <v>1</v>
      </c>
      <c r="I36" s="353">
        <f>+IFERROR(VLOOKUP($A36,Data_Loss!$A$2:$V$1300,12,FALSE),0)</f>
        <v>0</v>
      </c>
      <c r="J36" s="353">
        <f>+IFERROR(VLOOKUP($A36,Data_Loss!$A$2:$V$1300,13,FALSE),0)</f>
        <v>0</v>
      </c>
      <c r="K36" s="353">
        <f>+IFERROR(VLOOKUP($A36,Data_Loss!$A$2:$V$1300,14,FALSE),0)</f>
        <v>0</v>
      </c>
      <c r="L36" s="353">
        <f>+IFERROR(VLOOKUP($A36,Data_Loss!$A$2:$V$1300,15,FALSE),0)</f>
        <v>7501</v>
      </c>
      <c r="M36" s="353">
        <f>+IFERROR(VLOOKUP($A36,Data_Loss!$A$2:$V$1300,16,FALSE),0)</f>
        <v>3030</v>
      </c>
      <c r="N36" s="353">
        <f>+IFERROR(VLOOKUP($A36,Data_Loss!$A$2:$V$1300,17,FALSE),0)</f>
        <v>0</v>
      </c>
      <c r="O36" s="353">
        <f>+IFERROR(VLOOKUP($A36,Data_Loss!$A$2:$V$1300,18,FALSE),0)</f>
        <v>0</v>
      </c>
      <c r="P36" s="353">
        <f>+IFERROR(VLOOKUP($A36,Data_Loss!$A$2:$V$1300,19,FALSE),0)</f>
        <v>0</v>
      </c>
      <c r="Q36" s="353">
        <f>+IFERROR(VLOOKUP($A36,Data_Loss!$A$2:$V$1300,20,FALSE),0)</f>
        <v>0</v>
      </c>
      <c r="R36" s="353">
        <f>+IFERROR(VLOOKUP($A36,Data_Loss!$A$2:$V$1300,21,FALSE),0)</f>
        <v>4844</v>
      </c>
      <c r="S36" s="353">
        <f>+IFERROR(VLOOKUP($A36,Data_Loss!$A$2:$V$1300,22,FALSE),0)</f>
        <v>10853</v>
      </c>
      <c r="T36" s="191">
        <f>+$I36*'10k &amp; MO'!C$4+$J36*'10k &amp; MO'!C$10+$K36*'10k &amp; MO'!C$16+$L36*'10k &amp; MO'!C$22+$M36*'10k &amp; MO'!C$28</f>
        <v>0</v>
      </c>
      <c r="U36" s="349">
        <f>+$I36*'10k &amp; MO'!D$4+$J36*'10k &amp; MO'!D$10+$K36*'10k &amp; MO'!D$16+$L36*'10k &amp; MO'!D$22+$M36*'10k &amp; MO'!D$28</f>
        <v>0</v>
      </c>
      <c r="V36" s="349">
        <f>+$I36*'10k &amp; MO'!E$4+$J36*'10k &amp; MO'!E$10+$K36*'10k &amp; MO'!E$16+$L36*'10k &amp; MO'!E$22+$M36*'10k &amp; MO'!E$28</f>
        <v>1204.9464999999998</v>
      </c>
      <c r="W36" s="349">
        <f>+$I36*'10k &amp; MO'!F$4+$J36*'10k &amp; MO'!F$10+$K36*'10k &amp; MO'!F$16+$L36*'10k &amp; MO'!F$22+$M36*'10k &amp; MO'!F$28</f>
        <v>8295.6744999999992</v>
      </c>
      <c r="X36" s="349">
        <f>+$I36*'10k &amp; MO'!G$4+$J36*'10k &amp; MO'!G$10+$K36*'10k &amp; MO'!G$16+$L36*'10k &amp; MO'!G$22+$M36*'10k &amp; MO'!G$28</f>
        <v>3562.5142999999998</v>
      </c>
      <c r="Y36" s="349">
        <f>+$N36*'10k &amp; MO'!H$4+$O36*'10k &amp; MO'!H$10+$P36*'10k &amp; MO'!H$16+$Q36*'10k &amp; MO'!H$22+$R36*'10k &amp; MO'!H$28</f>
        <v>0</v>
      </c>
      <c r="Z36" s="349">
        <f>+$N36*'10k &amp; MO'!I$4+$O36*'10k &amp; MO'!I$10+$P36*'10k &amp; MO'!I$16+$Q36*'10k &amp; MO'!I$22+$R36*'10k &amp; MO'!I$28</f>
        <v>0</v>
      </c>
      <c r="AA36" s="349">
        <f>+$N36*'10k &amp; MO'!J$4+$O36*'10k &amp; MO'!J$10+$P36*'10k &amp; MO'!J$16+$Q36*'10k &amp; MO'!J$22+$R36*'10k &amp; MO'!J$28</f>
        <v>136.60079999999999</v>
      </c>
      <c r="AB36" s="349">
        <f>+$N36*'10k &amp; MO'!K$4+$O36*'10k &amp; MO'!K$10+$P36*'10k &amp; MO'!K$16+$Q36*'10k &amp; MO'!K$22+$R36*'10k &amp; MO'!K$28</f>
        <v>186.494</v>
      </c>
      <c r="AC36" s="349">
        <f>+$N36*'10k &amp; MO'!L$4+$O36*'10k &amp; MO'!L$10+$P36*'10k &amp; MO'!L$16+$Q36*'10k &amp; MO'!L$22+$R36*'10k &amp; MO'!L$28</f>
        <v>7108.0856000000003</v>
      </c>
      <c r="AD36" s="350">
        <f>+S36*'10k &amp; MO'!O$4</f>
        <v>13153.835999999999</v>
      </c>
      <c r="AF36" s="192" t="str">
        <f t="shared" si="0"/>
        <v>1012015</v>
      </c>
      <c r="AG36" s="192">
        <f>+IFERROR(VLOOKUP($AF36,'Limited Loss'!$F$5:$P$124,AG$3,FALSE),0)</f>
        <v>0</v>
      </c>
      <c r="AH36" s="193">
        <f>+IFERROR(VLOOKUP($AF36,'Limited Loss'!$F$5:$P$124,AH$3,FALSE),0)</f>
        <v>0</v>
      </c>
      <c r="AI36" s="193">
        <f>+IFERROR(VLOOKUP($AF36,'Limited Loss'!$F$5:$P$124,AI$3,FALSE),0)</f>
        <v>0</v>
      </c>
      <c r="AJ36" s="193">
        <f>+IFERROR(VLOOKUP($AF36,'Limited Loss'!$F$5:$P$124,AJ$3,FALSE),0)</f>
        <v>0</v>
      </c>
      <c r="AK36" s="100">
        <f>+IFERROR(VLOOKUP($AF36,'Limited Loss'!$F$5:$P$124,AK$3,FALSE),0)</f>
        <v>0</v>
      </c>
      <c r="AL36" s="193">
        <f>+IFERROR(VLOOKUP($AF36,'Limited Loss'!$F$5:$P$124,AL$3,FALSE),0)</f>
        <v>0</v>
      </c>
      <c r="AM36" s="193">
        <f>+IFERROR(VLOOKUP($AF36,'Limited Loss'!$F$5:$P$124,AM$3,FALSE),0)</f>
        <v>0</v>
      </c>
      <c r="AN36" s="193">
        <f>+IFERROR(VLOOKUP($AF36,'Limited Loss'!$F$5:$P$124,AN$3,FALSE),0)</f>
        <v>0</v>
      </c>
      <c r="AO36" s="193">
        <f>+IFERROR(VLOOKUP($AF36,'Limited Loss'!$F$5:$P$124,AO$3,FALSE),0)</f>
        <v>0</v>
      </c>
      <c r="AP36" s="100">
        <f>+IFERROR(VLOOKUP($AF36,'Limited Loss'!$F$5:$P$124,AP$3,FALSE),0)</f>
        <v>0</v>
      </c>
      <c r="AQ36" s="353"/>
      <c r="AR36" s="331">
        <f t="shared" si="1"/>
        <v>101</v>
      </c>
      <c r="AS36" s="332">
        <f t="shared" si="1"/>
        <v>2015</v>
      </c>
      <c r="AT36" s="349">
        <f t="shared" si="7"/>
        <v>0</v>
      </c>
      <c r="AU36" s="349">
        <f t="shared" si="7"/>
        <v>0</v>
      </c>
      <c r="AV36" s="349">
        <f t="shared" si="7"/>
        <v>1204.9464999999998</v>
      </c>
      <c r="AW36" s="349">
        <f t="shared" si="7"/>
        <v>8295.6744999999992</v>
      </c>
      <c r="AX36" s="350">
        <f t="shared" si="7"/>
        <v>3562.5142999999998</v>
      </c>
      <c r="AY36" s="349">
        <f t="shared" si="7"/>
        <v>0</v>
      </c>
      <c r="AZ36" s="349">
        <f t="shared" si="7"/>
        <v>0</v>
      </c>
      <c r="BA36" s="349">
        <f t="shared" si="7"/>
        <v>136.60079999999999</v>
      </c>
      <c r="BB36" s="349">
        <f t="shared" si="7"/>
        <v>186.494</v>
      </c>
      <c r="BC36" s="349">
        <f t="shared" si="7"/>
        <v>7108.0856000000003</v>
      </c>
      <c r="BD36" s="350">
        <f t="shared" si="7"/>
        <v>13153.835999999999</v>
      </c>
      <c r="BE36" s="349">
        <f t="shared" si="4"/>
        <v>1341.5472999999997</v>
      </c>
      <c r="BF36" s="375">
        <f t="shared" si="5"/>
        <v>19152.768400000001</v>
      </c>
      <c r="BG36" s="334">
        <f t="shared" si="6"/>
        <v>13153.835999999999</v>
      </c>
      <c r="BI36" s="107">
        <v>141</v>
      </c>
      <c r="BJ36" s="108">
        <v>1520405.3692999999</v>
      </c>
      <c r="BK36" s="108">
        <v>418323.85230000003</v>
      </c>
      <c r="BL36" s="108">
        <v>186263.69100000005</v>
      </c>
    </row>
    <row r="37" spans="1:64" x14ac:dyDescent="0.2">
      <c r="A37" s="326" t="str">
        <f t="shared" si="3"/>
        <v>1012016</v>
      </c>
      <c r="B37" s="331">
        <v>101</v>
      </c>
      <c r="C37" s="327">
        <v>2016</v>
      </c>
      <c r="D37" s="353">
        <f>+IFERROR(VLOOKUP($A37,Data_Loss!$A$2:$V$1180,6,FALSE),0)</f>
        <v>0</v>
      </c>
      <c r="E37" s="353">
        <f>+IFERROR(VLOOKUP($A37,Data_Loss!$A$2:$V$1180,7,FALSE),0)</f>
        <v>0</v>
      </c>
      <c r="F37" s="353">
        <f>+IFERROR(VLOOKUP($A37,Data_Loss!$A$2:$V$1180,8,FALSE),0)</f>
        <v>0</v>
      </c>
      <c r="G37" s="353">
        <f>+IFERROR(VLOOKUP($A37,Data_Loss!$A$2:$V$1180,9,FALSE),0)</f>
        <v>0</v>
      </c>
      <c r="H37" s="353">
        <f>+IFERROR(VLOOKUP($A37,Data_Loss!$A$2:$V$1180,10,FALSE),0)</f>
        <v>1</v>
      </c>
      <c r="I37" s="353">
        <f>+IFERROR(VLOOKUP($A37,Data_Loss!$A$2:$V$1300,12,FALSE),0)</f>
        <v>0</v>
      </c>
      <c r="J37" s="353">
        <f>+IFERROR(VLOOKUP($A37,Data_Loss!$A$2:$V$1300,13,FALSE),0)</f>
        <v>0</v>
      </c>
      <c r="K37" s="353">
        <f>+IFERROR(VLOOKUP($A37,Data_Loss!$A$2:$V$1300,14,FALSE),0)</f>
        <v>0</v>
      </c>
      <c r="L37" s="353">
        <f>+IFERROR(VLOOKUP($A37,Data_Loss!$A$2:$V$1300,15,FALSE),0)</f>
        <v>0</v>
      </c>
      <c r="M37" s="353">
        <f>+IFERROR(VLOOKUP($A37,Data_Loss!$A$2:$V$1300,16,FALSE),0)</f>
        <v>7605</v>
      </c>
      <c r="N37" s="353">
        <f>+IFERROR(VLOOKUP($A37,Data_Loss!$A$2:$V$1300,17,FALSE),0)</f>
        <v>0</v>
      </c>
      <c r="O37" s="353">
        <f>+IFERROR(VLOOKUP($A37,Data_Loss!$A$2:$V$1300,18,FALSE),0)</f>
        <v>0</v>
      </c>
      <c r="P37" s="353">
        <f>+IFERROR(VLOOKUP($A37,Data_Loss!$A$2:$V$1300,19,FALSE),0)</f>
        <v>0</v>
      </c>
      <c r="Q37" s="353">
        <f>+IFERROR(VLOOKUP($A37,Data_Loss!$A$2:$V$1300,20,FALSE),0)</f>
        <v>0</v>
      </c>
      <c r="R37" s="353">
        <f>+IFERROR(VLOOKUP($A37,Data_Loss!$A$2:$V$1300,21,FALSE),0)</f>
        <v>10924</v>
      </c>
      <c r="S37" s="353">
        <f>+IFERROR(VLOOKUP($A37,Data_Loss!$A$2:$V$1300,22,FALSE),0)</f>
        <v>1264</v>
      </c>
      <c r="T37" s="191">
        <f>+$I37*'10k &amp; MO'!C$5+$J37*'10k &amp; MO'!C$11+$K37*'10k &amp; MO'!C$17+$L37*'10k &amp; MO'!C$23+$M37*'10k &amp; MO'!C$29</f>
        <v>0</v>
      </c>
      <c r="U37" s="349">
        <f>+$I37*'10k &amp; MO'!D$5+$J37*'10k &amp; MO'!D$11+$K37*'10k &amp; MO'!D$17+$L37*'10k &amp; MO'!D$23+$M37*'10k &amp; MO'!D$29</f>
        <v>0</v>
      </c>
      <c r="V37" s="349">
        <f>+$I37*'10k &amp; MO'!E$5+$J37*'10k &amp; MO'!E$11+$K37*'10k &amp; MO'!E$17+$L37*'10k &amp; MO'!E$23+$M37*'10k &amp; MO'!E$29</f>
        <v>861.64649999999995</v>
      </c>
      <c r="W37" s="349">
        <f>+$I37*'10k &amp; MO'!F$5+$J37*'10k &amp; MO'!F$11+$K37*'10k &amp; MO'!F$17+$L37*'10k &amp; MO'!F$23+$M37*'10k &amp; MO'!F$29</f>
        <v>514.09799999999996</v>
      </c>
      <c r="X37" s="349">
        <f>+$I37*'10k &amp; MO'!G$5+$J37*'10k &amp; MO'!G$11+$K37*'10k &amp; MO'!G$17+$L37*'10k &amp; MO'!G$23+$M37*'10k &amp; MO'!G$29</f>
        <v>7915.2839999999997</v>
      </c>
      <c r="Y37" s="349">
        <f>+$N37*'10k &amp; MO'!H$5+$O37*'10k &amp; MO'!H$11+$P37*'10k &amp; MO'!H$17+$Q37*'10k &amp; MO'!H$23+$R37*'10k &amp; MO'!H$29</f>
        <v>0</v>
      </c>
      <c r="Z37" s="349">
        <f>+$N37*'10k &amp; MO'!I$5+$O37*'10k &amp; MO'!I$11+$P37*'10k &amp; MO'!I$17+$Q37*'10k &amp; MO'!I$23+$R37*'10k &amp; MO'!I$29</f>
        <v>0</v>
      </c>
      <c r="AA37" s="349">
        <f>+$N37*'10k &amp; MO'!J$5+$O37*'10k &amp; MO'!J$11+$P37*'10k &amp; MO'!J$17+$Q37*'10k &amp; MO'!J$23+$R37*'10k &amp; MO'!J$29</f>
        <v>968.9588</v>
      </c>
      <c r="AB37" s="349">
        <f>+$N37*'10k &amp; MO'!K$5+$O37*'10k &amp; MO'!K$11+$P37*'10k &amp; MO'!K$17+$Q37*'10k &amp; MO'!K$23+$R37*'10k &amp; MO'!K$29</f>
        <v>1071.6444000000001</v>
      </c>
      <c r="AC37" s="349">
        <f>+$N37*'10k &amp; MO'!L$5+$O37*'10k &amp; MO'!L$11+$P37*'10k &amp; MO'!L$17+$Q37*'10k &amp; MO'!L$23+$R37*'10k &amp; MO'!L$29</f>
        <v>16464.6528</v>
      </c>
      <c r="AD37" s="350">
        <f>+S37*'10k &amp; MO'!O$5</f>
        <v>1703.8720000000001</v>
      </c>
      <c r="AF37" s="192" t="str">
        <f t="shared" si="0"/>
        <v>1012016</v>
      </c>
      <c r="AG37" s="192">
        <f>+IFERROR(VLOOKUP($AF37,'Limited Loss'!$F$5:$P$124,AG$3,FALSE),0)</f>
        <v>0</v>
      </c>
      <c r="AH37" s="193">
        <f>+IFERROR(VLOOKUP($AF37,'Limited Loss'!$F$5:$P$124,AH$3,FALSE),0)</f>
        <v>0</v>
      </c>
      <c r="AI37" s="193">
        <f>+IFERROR(VLOOKUP($AF37,'Limited Loss'!$F$5:$P$124,AI$3,FALSE),0)</f>
        <v>0</v>
      </c>
      <c r="AJ37" s="193">
        <f>+IFERROR(VLOOKUP($AF37,'Limited Loss'!$F$5:$P$124,AJ$3,FALSE),0)</f>
        <v>0</v>
      </c>
      <c r="AK37" s="100">
        <f>+IFERROR(VLOOKUP($AF37,'Limited Loss'!$F$5:$P$124,AK$3,FALSE),0)</f>
        <v>0</v>
      </c>
      <c r="AL37" s="193">
        <f>+IFERROR(VLOOKUP($AF37,'Limited Loss'!$F$5:$P$124,AL$3,FALSE),0)</f>
        <v>0</v>
      </c>
      <c r="AM37" s="193">
        <f>+IFERROR(VLOOKUP($AF37,'Limited Loss'!$F$5:$P$124,AM$3,FALSE),0)</f>
        <v>0</v>
      </c>
      <c r="AN37" s="193">
        <f>+IFERROR(VLOOKUP($AF37,'Limited Loss'!$F$5:$P$124,AN$3,FALSE),0)</f>
        <v>0</v>
      </c>
      <c r="AO37" s="193">
        <f>+IFERROR(VLOOKUP($AF37,'Limited Loss'!$F$5:$P$124,AO$3,FALSE),0)</f>
        <v>0</v>
      </c>
      <c r="AP37" s="100">
        <f>+IFERROR(VLOOKUP($AF37,'Limited Loss'!$F$5:$P$124,AP$3,FALSE),0)</f>
        <v>0</v>
      </c>
      <c r="AQ37" s="353"/>
      <c r="AR37" s="331">
        <f t="shared" si="1"/>
        <v>101</v>
      </c>
      <c r="AS37" s="332">
        <f t="shared" si="1"/>
        <v>2016</v>
      </c>
      <c r="AT37" s="349">
        <f t="shared" si="7"/>
        <v>0</v>
      </c>
      <c r="AU37" s="349">
        <f t="shared" si="7"/>
        <v>0</v>
      </c>
      <c r="AV37" s="349">
        <f t="shared" si="7"/>
        <v>861.64649999999995</v>
      </c>
      <c r="AW37" s="349">
        <f t="shared" si="7"/>
        <v>514.09799999999996</v>
      </c>
      <c r="AX37" s="350">
        <f t="shared" si="7"/>
        <v>7915.2839999999997</v>
      </c>
      <c r="AY37" s="349">
        <f t="shared" si="7"/>
        <v>0</v>
      </c>
      <c r="AZ37" s="349">
        <f t="shared" si="7"/>
        <v>0</v>
      </c>
      <c r="BA37" s="349">
        <f t="shared" si="7"/>
        <v>968.9588</v>
      </c>
      <c r="BB37" s="349">
        <f t="shared" si="7"/>
        <v>1071.6444000000001</v>
      </c>
      <c r="BC37" s="349">
        <f t="shared" si="7"/>
        <v>16464.6528</v>
      </c>
      <c r="BD37" s="350">
        <f t="shared" si="7"/>
        <v>1703.8720000000001</v>
      </c>
      <c r="BE37" s="349">
        <f t="shared" si="4"/>
        <v>1830.6052999999999</v>
      </c>
      <c r="BF37" s="375">
        <f t="shared" si="5"/>
        <v>25965.679199999999</v>
      </c>
      <c r="BG37" s="334">
        <f t="shared" si="6"/>
        <v>1703.8720000000001</v>
      </c>
      <c r="BI37" s="107">
        <v>142</v>
      </c>
      <c r="BJ37" s="108">
        <v>91492.64499999999</v>
      </c>
      <c r="BK37" s="108">
        <v>409314.0699</v>
      </c>
      <c r="BL37" s="108">
        <v>16043.014000000001</v>
      </c>
    </row>
    <row r="38" spans="1:64" x14ac:dyDescent="0.2">
      <c r="A38" s="326" t="str">
        <f t="shared" si="3"/>
        <v>1012017</v>
      </c>
      <c r="B38" s="331">
        <v>101</v>
      </c>
      <c r="C38" s="327">
        <v>2017</v>
      </c>
      <c r="D38" s="353">
        <f>+IFERROR(VLOOKUP($A38,Data_Loss!$A$2:$V$1180,6,FALSE),0)</f>
        <v>0</v>
      </c>
      <c r="E38" s="353">
        <f>+IFERROR(VLOOKUP($A38,Data_Loss!$A$2:$V$1180,7,FALSE),0)</f>
        <v>0</v>
      </c>
      <c r="F38" s="353">
        <f>+IFERROR(VLOOKUP($A38,Data_Loss!$A$2:$V$1180,8,FALSE),0)</f>
        <v>0</v>
      </c>
      <c r="G38" s="353">
        <f>+IFERROR(VLOOKUP($A38,Data_Loss!$A$2:$V$1180,9,FALSE),0)</f>
        <v>3</v>
      </c>
      <c r="H38" s="353">
        <f>+IFERROR(VLOOKUP($A38,Data_Loss!$A$2:$V$1180,10,FALSE),0)</f>
        <v>3</v>
      </c>
      <c r="I38" s="353">
        <f>+IFERROR(VLOOKUP($A38,Data_Loss!$A$2:$V$1300,12,FALSE),0)</f>
        <v>0</v>
      </c>
      <c r="J38" s="353">
        <f>+IFERROR(VLOOKUP($A38,Data_Loss!$A$2:$V$1300,13,FALSE),0)</f>
        <v>0</v>
      </c>
      <c r="K38" s="353">
        <f>+IFERROR(VLOOKUP($A38,Data_Loss!$A$2:$V$1300,14,FALSE),0)</f>
        <v>0</v>
      </c>
      <c r="L38" s="353">
        <f>+IFERROR(VLOOKUP($A38,Data_Loss!$A$2:$V$1300,15,FALSE),0)</f>
        <v>25228</v>
      </c>
      <c r="M38" s="353">
        <f>+IFERROR(VLOOKUP($A38,Data_Loss!$A$2:$V$1300,16,FALSE),0)</f>
        <v>13853</v>
      </c>
      <c r="N38" s="353">
        <f>+IFERROR(VLOOKUP($A38,Data_Loss!$A$2:$V$1300,17,FALSE),0)</f>
        <v>0</v>
      </c>
      <c r="O38" s="353">
        <f>+IFERROR(VLOOKUP($A38,Data_Loss!$A$2:$V$1300,18,FALSE),0)</f>
        <v>0</v>
      </c>
      <c r="P38" s="353">
        <f>+IFERROR(VLOOKUP($A38,Data_Loss!$A$2:$V$1300,19,FALSE),0)</f>
        <v>0</v>
      </c>
      <c r="Q38" s="353">
        <f>+IFERROR(VLOOKUP($A38,Data_Loss!$A$2:$V$1300,20,FALSE),0)</f>
        <v>13770</v>
      </c>
      <c r="R38" s="353">
        <f>+IFERROR(VLOOKUP($A38,Data_Loss!$A$2:$V$1300,21,FALSE),0)</f>
        <v>39107</v>
      </c>
      <c r="S38" s="353">
        <f>+IFERROR(VLOOKUP($A38,Data_Loss!$A$2:$V$1300,22,FALSE),0)</f>
        <v>7579</v>
      </c>
      <c r="T38" s="191">
        <f>+$I38*'10k &amp; MO'!C$6+$J38*'10k &amp; MO'!C$12+$K38*'10k &amp; MO'!C$18+$L38*'10k &amp; MO'!C$24+$M38*'10k &amp; MO'!C$30</f>
        <v>0</v>
      </c>
      <c r="U38" s="349">
        <f>+$I38*'10k &amp; MO'!D$6+$J38*'10k &amp; MO'!D$12+$K38*'10k &amp; MO'!D$18+$L38*'10k &amp; MO'!D$24+$M38*'10k &amp; MO'!D$30</f>
        <v>65.4465</v>
      </c>
      <c r="V38" s="349">
        <f>+$I38*'10k &amp; MO'!E$6+$J38*'10k &amp; MO'!E$12+$K38*'10k &amp; MO'!E$18+$L38*'10k &amp; MO'!E$24+$M38*'10k &amp; MO'!E$30</f>
        <v>27641.862499999999</v>
      </c>
      <c r="W38" s="349">
        <f>+$I38*'10k &amp; MO'!F$6+$J38*'10k &amp; MO'!F$12+$K38*'10k &amp; MO'!F$18+$L38*'10k &amp; MO'!F$24+$M38*'10k &amp; MO'!F$30</f>
        <v>25129.080899999997</v>
      </c>
      <c r="X38" s="349">
        <f>+$I38*'10k &amp; MO'!G$6+$J38*'10k &amp; MO'!G$12+$K38*'10k &amp; MO'!G$18+$L38*'10k &amp; MO'!G$24+$M38*'10k &amp; MO'!G$30</f>
        <v>17041.639299999999</v>
      </c>
      <c r="Y38" s="349">
        <f>+$N38*'10k &amp; MO'!H$6+$O38*'10k &amp; MO'!H$12+$P38*'10k &amp; MO'!H$18+$Q38*'10k &amp; MO'!H$24+$R38*'10k &amp; MO'!H$30</f>
        <v>0</v>
      </c>
      <c r="Z38" s="349">
        <f>+$N38*'10k &amp; MO'!I$6+$O38*'10k &amp; MO'!I$12+$P38*'10k &amp; MO'!I$18+$Q38*'10k &amp; MO'!I$24+$R38*'10k &amp; MO'!I$30</f>
        <v>21.371099999999998</v>
      </c>
      <c r="AA38" s="349">
        <f>+$N38*'10k &amp; MO'!J$6+$O38*'10k &amp; MO'!J$12+$P38*'10k &amp; MO'!J$18+$Q38*'10k &amp; MO'!J$24+$R38*'10k &amp; MO'!J$30</f>
        <v>30195.213</v>
      </c>
      <c r="AB38" s="349">
        <f>+$N38*'10k &amp; MO'!K$6+$O38*'10k &amp; MO'!K$12+$P38*'10k &amp; MO'!K$18+$Q38*'10k &amp; MO'!K$24+$R38*'10k &amp; MO'!K$30</f>
        <v>25416.321600000003</v>
      </c>
      <c r="AC38" s="349">
        <f>+$N38*'10k &amp; MO'!L$6+$O38*'10k &amp; MO'!L$12+$P38*'10k &amp; MO'!L$18+$Q38*'10k &amp; MO'!L$24+$R38*'10k &amp; MO'!L$30</f>
        <v>58759.416700000002</v>
      </c>
      <c r="AD38" s="350">
        <f>+S38*'10k &amp; MO'!O$6</f>
        <v>10201.334000000001</v>
      </c>
      <c r="AF38" s="192" t="str">
        <f t="shared" si="0"/>
        <v>1012017</v>
      </c>
      <c r="AG38" s="192">
        <f>+IFERROR(VLOOKUP($AF38,'Limited Loss'!$F$5:$P$124,AG$3,FALSE),0)</f>
        <v>0</v>
      </c>
      <c r="AH38" s="193">
        <f>+IFERROR(VLOOKUP($AF38,'Limited Loss'!$F$5:$P$124,AH$3,FALSE),0)</f>
        <v>0</v>
      </c>
      <c r="AI38" s="193">
        <f>+IFERROR(VLOOKUP($AF38,'Limited Loss'!$F$5:$P$124,AI$3,FALSE),0)</f>
        <v>0</v>
      </c>
      <c r="AJ38" s="193">
        <f>+IFERROR(VLOOKUP($AF38,'Limited Loss'!$F$5:$P$124,AJ$3,FALSE),0)</f>
        <v>0</v>
      </c>
      <c r="AK38" s="100">
        <f>+IFERROR(VLOOKUP($AF38,'Limited Loss'!$F$5:$P$124,AK$3,FALSE),0)</f>
        <v>0</v>
      </c>
      <c r="AL38" s="193">
        <f>+IFERROR(VLOOKUP($AF38,'Limited Loss'!$F$5:$P$124,AL$3,FALSE),0)</f>
        <v>0</v>
      </c>
      <c r="AM38" s="193">
        <f>+IFERROR(VLOOKUP($AF38,'Limited Loss'!$F$5:$P$124,AM$3,FALSE),0)</f>
        <v>0</v>
      </c>
      <c r="AN38" s="193">
        <f>+IFERROR(VLOOKUP($AF38,'Limited Loss'!$F$5:$P$124,AN$3,FALSE),0)</f>
        <v>0</v>
      </c>
      <c r="AO38" s="193">
        <f>+IFERROR(VLOOKUP($AF38,'Limited Loss'!$F$5:$P$124,AO$3,FALSE),0)</f>
        <v>0</v>
      </c>
      <c r="AP38" s="100">
        <f>+IFERROR(VLOOKUP($AF38,'Limited Loss'!$F$5:$P$124,AP$3,FALSE),0)</f>
        <v>0</v>
      </c>
      <c r="AQ38" s="353"/>
      <c r="AR38" s="331">
        <f t="shared" si="1"/>
        <v>101</v>
      </c>
      <c r="AS38" s="332">
        <f t="shared" si="1"/>
        <v>2017</v>
      </c>
      <c r="AT38" s="349">
        <f t="shared" si="7"/>
        <v>0</v>
      </c>
      <c r="AU38" s="349">
        <f t="shared" si="7"/>
        <v>65.4465</v>
      </c>
      <c r="AV38" s="349">
        <f t="shared" si="7"/>
        <v>27641.862499999999</v>
      </c>
      <c r="AW38" s="349">
        <f t="shared" si="7"/>
        <v>25129.080899999997</v>
      </c>
      <c r="AX38" s="350">
        <f t="shared" si="7"/>
        <v>17041.639299999999</v>
      </c>
      <c r="AY38" s="349">
        <f t="shared" si="7"/>
        <v>0</v>
      </c>
      <c r="AZ38" s="349">
        <f t="shared" si="7"/>
        <v>21.371099999999998</v>
      </c>
      <c r="BA38" s="349">
        <f t="shared" si="7"/>
        <v>30195.213</v>
      </c>
      <c r="BB38" s="349">
        <f t="shared" si="7"/>
        <v>25416.321600000003</v>
      </c>
      <c r="BC38" s="349">
        <f t="shared" si="7"/>
        <v>58759.416700000002</v>
      </c>
      <c r="BD38" s="350">
        <f t="shared" si="7"/>
        <v>10201.334000000001</v>
      </c>
      <c r="BE38" s="349">
        <f t="shared" si="4"/>
        <v>57923.893100000001</v>
      </c>
      <c r="BF38" s="375">
        <f t="shared" si="5"/>
        <v>126346.45850000001</v>
      </c>
      <c r="BG38" s="334">
        <f t="shared" si="6"/>
        <v>10201.334000000001</v>
      </c>
      <c r="BI38" s="107">
        <v>161</v>
      </c>
      <c r="BJ38" s="108">
        <v>0</v>
      </c>
      <c r="BK38" s="108">
        <v>0</v>
      </c>
      <c r="BL38" s="108">
        <v>3383.48</v>
      </c>
    </row>
    <row r="39" spans="1:64" x14ac:dyDescent="0.2">
      <c r="A39" s="326" t="str">
        <f t="shared" si="3"/>
        <v>1012018</v>
      </c>
      <c r="B39" s="331">
        <v>101</v>
      </c>
      <c r="C39" s="327">
        <v>2018</v>
      </c>
      <c r="D39" s="353">
        <f>+IFERROR(VLOOKUP($A39,Data_Loss!$A$2:$V$1180,6,FALSE),0)</f>
        <v>0</v>
      </c>
      <c r="E39" s="353">
        <f>+IFERROR(VLOOKUP($A39,Data_Loss!$A$2:$V$1180,7,FALSE),0)</f>
        <v>0</v>
      </c>
      <c r="F39" s="353">
        <f>+IFERROR(VLOOKUP($A39,Data_Loss!$A$2:$V$1180,8,FALSE),0)</f>
        <v>0</v>
      </c>
      <c r="G39" s="353">
        <f>+IFERROR(VLOOKUP($A39,Data_Loss!$A$2:$V$1180,9,FALSE),0)</f>
        <v>0</v>
      </c>
      <c r="H39" s="353">
        <f>+IFERROR(VLOOKUP($A39,Data_Loss!$A$2:$V$1180,10,FALSE),0)</f>
        <v>0</v>
      </c>
      <c r="I39" s="353">
        <f>+IFERROR(VLOOKUP($A39,Data_Loss!$A$2:$V$1300,12,FALSE),0)</f>
        <v>0</v>
      </c>
      <c r="J39" s="353">
        <f>+IFERROR(VLOOKUP($A39,Data_Loss!$A$2:$V$1300,13,FALSE),0)</f>
        <v>0</v>
      </c>
      <c r="K39" s="353">
        <f>+IFERROR(VLOOKUP($A39,Data_Loss!$A$2:$V$1300,14,FALSE),0)</f>
        <v>0</v>
      </c>
      <c r="L39" s="353">
        <f>+IFERROR(VLOOKUP($A39,Data_Loss!$A$2:$V$1300,15,FALSE),0)</f>
        <v>0</v>
      </c>
      <c r="M39" s="353">
        <f>+IFERROR(VLOOKUP($A39,Data_Loss!$A$2:$V$1300,16,FALSE),0)</f>
        <v>0</v>
      </c>
      <c r="N39" s="353">
        <f>+IFERROR(VLOOKUP($A39,Data_Loss!$A$2:$V$1300,17,FALSE),0)</f>
        <v>0</v>
      </c>
      <c r="O39" s="353">
        <f>+IFERROR(VLOOKUP($A39,Data_Loss!$A$2:$V$1300,18,FALSE),0)</f>
        <v>0</v>
      </c>
      <c r="P39" s="353">
        <f>+IFERROR(VLOOKUP($A39,Data_Loss!$A$2:$V$1300,19,FALSE),0)</f>
        <v>0</v>
      </c>
      <c r="Q39" s="353">
        <f>+IFERROR(VLOOKUP($A39,Data_Loss!$A$2:$V$1300,20,FALSE),0)</f>
        <v>0</v>
      </c>
      <c r="R39" s="353">
        <f>+IFERROR(VLOOKUP($A39,Data_Loss!$A$2:$V$1300,21,FALSE),0)</f>
        <v>0</v>
      </c>
      <c r="S39" s="353">
        <f>+IFERROR(VLOOKUP($A39,Data_Loss!$A$2:$V$1300,22,FALSE),0)</f>
        <v>2444</v>
      </c>
      <c r="T39" s="191">
        <f>+$I39*'10k &amp; MO'!C$7+$J39*'10k &amp; MO'!C$13+$K39*'10k &amp; MO'!C$19+$L39*'10k &amp; MO'!C$25+$M39*'10k &amp; MO'!C$31</f>
        <v>0</v>
      </c>
      <c r="U39" s="349">
        <f>+$I39*'10k &amp; MO'!D$7+$J39*'10k &amp; MO'!D$13+$K39*'10k &amp; MO'!D$19+$L39*'10k &amp; MO'!D$25+$M39*'10k &amp; MO'!D$31</f>
        <v>0</v>
      </c>
      <c r="V39" s="349">
        <f>+$I39*'10k &amp; MO'!E$7+$J39*'10k &amp; MO'!E$13+$K39*'10k &amp; MO'!E$19+$L39*'10k &amp; MO'!E$25+$M39*'10k &amp; MO'!E$31</f>
        <v>0</v>
      </c>
      <c r="W39" s="349">
        <f>+$I39*'10k &amp; MO'!F$7+$J39*'10k &amp; MO'!F$13+$K39*'10k &amp; MO'!F$19+$L39*'10k &amp; MO'!F$25+$M39*'10k &amp; MO'!F$31</f>
        <v>0</v>
      </c>
      <c r="X39" s="349">
        <f>+$I39*'10k &amp; MO'!G$7+$J39*'10k &amp; MO'!G$13+$K39*'10k &amp; MO'!G$19+$L39*'10k &amp; MO'!G$25+$M39*'10k &amp; MO'!G$31</f>
        <v>0</v>
      </c>
      <c r="Y39" s="349">
        <f>+$N39*'10k &amp; MO'!H$7+$O39*'10k &amp; MO'!H$13+$P39*'10k &amp; MO'!H$19+$Q39*'10k &amp; MO'!H$25+$R39*'10k &amp; MO'!H$31</f>
        <v>0</v>
      </c>
      <c r="Z39" s="349">
        <f>+$N39*'10k &amp; MO'!I$7+$O39*'10k &amp; MO'!I$13+$P39*'10k &amp; MO'!I$19+$Q39*'10k &amp; MO'!I$25+$R39*'10k &amp; MO'!I$31</f>
        <v>0</v>
      </c>
      <c r="AA39" s="349">
        <f>+$N39*'10k &amp; MO'!J$7+$O39*'10k &amp; MO'!J$13+$P39*'10k &amp; MO'!J$19+$Q39*'10k &amp; MO'!J$25+$R39*'10k &amp; MO'!J$31</f>
        <v>0</v>
      </c>
      <c r="AB39" s="349">
        <f>+$N39*'10k &amp; MO'!K$7+$O39*'10k &amp; MO'!K$13+$P39*'10k &amp; MO'!K$19+$Q39*'10k &amp; MO'!K$25+$R39*'10k &amp; MO'!K$31</f>
        <v>0</v>
      </c>
      <c r="AC39" s="349">
        <f>+$N39*'10k &amp; MO'!L$7+$O39*'10k &amp; MO'!L$13+$P39*'10k &amp; MO'!L$19+$Q39*'10k &amp; MO'!L$25+$R39*'10k &amp; MO'!L$31</f>
        <v>0</v>
      </c>
      <c r="AD39" s="350">
        <f>+S39*'10k &amp; MO'!O$7</f>
        <v>3240.7440000000001</v>
      </c>
      <c r="AF39" s="192" t="str">
        <f t="shared" si="0"/>
        <v>1012018</v>
      </c>
      <c r="AG39" s="192">
        <f>+IFERROR(VLOOKUP($AF39,'Limited Loss'!$F$5:$P$124,AG$3,FALSE),0)</f>
        <v>0</v>
      </c>
      <c r="AH39" s="193">
        <f>+IFERROR(VLOOKUP($AF39,'Limited Loss'!$F$5:$P$124,AH$3,FALSE),0)</f>
        <v>0</v>
      </c>
      <c r="AI39" s="193">
        <f>+IFERROR(VLOOKUP($AF39,'Limited Loss'!$F$5:$P$124,AI$3,FALSE),0)</f>
        <v>0</v>
      </c>
      <c r="AJ39" s="193">
        <f>+IFERROR(VLOOKUP($AF39,'Limited Loss'!$F$5:$P$124,AJ$3,FALSE),0)</f>
        <v>0</v>
      </c>
      <c r="AK39" s="100">
        <f>+IFERROR(VLOOKUP($AF39,'Limited Loss'!$F$5:$P$124,AK$3,FALSE),0)</f>
        <v>0</v>
      </c>
      <c r="AL39" s="193">
        <f>+IFERROR(VLOOKUP($AF39,'Limited Loss'!$F$5:$P$124,AL$3,FALSE),0)</f>
        <v>0</v>
      </c>
      <c r="AM39" s="193">
        <f>+IFERROR(VLOOKUP($AF39,'Limited Loss'!$F$5:$P$124,AM$3,FALSE),0)</f>
        <v>0</v>
      </c>
      <c r="AN39" s="193">
        <f>+IFERROR(VLOOKUP($AF39,'Limited Loss'!$F$5:$P$124,AN$3,FALSE),0)</f>
        <v>0</v>
      </c>
      <c r="AO39" s="193">
        <f>+IFERROR(VLOOKUP($AF39,'Limited Loss'!$F$5:$P$124,AO$3,FALSE),0)</f>
        <v>0</v>
      </c>
      <c r="AP39" s="100">
        <f>+IFERROR(VLOOKUP($AF39,'Limited Loss'!$F$5:$P$124,AP$3,FALSE),0)</f>
        <v>0</v>
      </c>
      <c r="AQ39" s="353"/>
      <c r="AR39" s="331">
        <f t="shared" si="1"/>
        <v>101</v>
      </c>
      <c r="AS39" s="332">
        <f t="shared" si="1"/>
        <v>2018</v>
      </c>
      <c r="AT39" s="349">
        <f t="shared" si="7"/>
        <v>0</v>
      </c>
      <c r="AU39" s="349">
        <f t="shared" si="7"/>
        <v>0</v>
      </c>
      <c r="AV39" s="349">
        <f t="shared" si="7"/>
        <v>0</v>
      </c>
      <c r="AW39" s="349">
        <f t="shared" si="7"/>
        <v>0</v>
      </c>
      <c r="AX39" s="350">
        <f t="shared" si="7"/>
        <v>0</v>
      </c>
      <c r="AY39" s="349">
        <f t="shared" si="7"/>
        <v>0</v>
      </c>
      <c r="AZ39" s="349">
        <f t="shared" si="7"/>
        <v>0</v>
      </c>
      <c r="BA39" s="349">
        <f t="shared" si="7"/>
        <v>0</v>
      </c>
      <c r="BB39" s="349">
        <f t="shared" si="7"/>
        <v>0</v>
      </c>
      <c r="BC39" s="349">
        <f t="shared" si="7"/>
        <v>0</v>
      </c>
      <c r="BD39" s="350">
        <f t="shared" si="7"/>
        <v>3240.7440000000001</v>
      </c>
      <c r="BE39" s="349">
        <f t="shared" si="4"/>
        <v>0</v>
      </c>
      <c r="BF39" s="375">
        <f t="shared" si="5"/>
        <v>0</v>
      </c>
      <c r="BG39" s="334">
        <f t="shared" si="6"/>
        <v>3240.7440000000001</v>
      </c>
      <c r="BI39" s="107">
        <v>163</v>
      </c>
      <c r="BJ39" s="108">
        <v>62262.175100000008</v>
      </c>
      <c r="BK39" s="108">
        <v>222083.95360000001</v>
      </c>
      <c r="BL39" s="108">
        <v>82844.066000000006</v>
      </c>
    </row>
    <row r="40" spans="1:64" s="338" customFormat="1" x14ac:dyDescent="0.2">
      <c r="A40" s="338" t="str">
        <f t="shared" si="3"/>
        <v>1042014</v>
      </c>
      <c r="B40" s="235">
        <v>104</v>
      </c>
      <c r="C40" s="243">
        <v>2014</v>
      </c>
      <c r="D40" s="450">
        <f>+IFERROR(VLOOKUP($A40,Data_Loss!$A$2:$V$1180,6,FALSE),0)</f>
        <v>0</v>
      </c>
      <c r="E40" s="450">
        <f>+IFERROR(VLOOKUP($A40,Data_Loss!$A$2:$V$1180,7,FALSE),0)</f>
        <v>0</v>
      </c>
      <c r="F40" s="450">
        <f>+IFERROR(VLOOKUP($A40,Data_Loss!$A$2:$V$1180,8,FALSE),0)</f>
        <v>2</v>
      </c>
      <c r="G40" s="450">
        <f>+IFERROR(VLOOKUP($A40,Data_Loss!$A$2:$V$1180,9,FALSE),0)</f>
        <v>3</v>
      </c>
      <c r="H40" s="450">
        <f>+IFERROR(VLOOKUP($A40,Data_Loss!$A$2:$V$1180,10,FALSE),0)</f>
        <v>0</v>
      </c>
      <c r="I40" s="353">
        <f>+IFERROR(VLOOKUP($A40,Data_Loss!$A$2:$V$1300,12,FALSE),0)</f>
        <v>0</v>
      </c>
      <c r="J40" s="353">
        <f>+IFERROR(VLOOKUP($A40,Data_Loss!$A$2:$V$1300,13,FALSE),0)</f>
        <v>0</v>
      </c>
      <c r="K40" s="353">
        <f>+IFERROR(VLOOKUP($A40,Data_Loss!$A$2:$V$1300,14,FALSE),0)</f>
        <v>832391</v>
      </c>
      <c r="L40" s="353">
        <f>+IFERROR(VLOOKUP($A40,Data_Loss!$A$2:$V$1300,15,FALSE),0)</f>
        <v>86844</v>
      </c>
      <c r="M40" s="353">
        <f>+IFERROR(VLOOKUP($A40,Data_Loss!$A$2:$V$1300,16,FALSE),0)</f>
        <v>0</v>
      </c>
      <c r="N40" s="353">
        <f>+IFERROR(VLOOKUP($A40,Data_Loss!$A$2:$V$1300,17,FALSE),0)</f>
        <v>0</v>
      </c>
      <c r="O40" s="353">
        <f>+IFERROR(VLOOKUP($A40,Data_Loss!$A$2:$V$1300,18,FALSE),0)</f>
        <v>0</v>
      </c>
      <c r="P40" s="353">
        <f>+IFERROR(VLOOKUP($A40,Data_Loss!$A$2:$V$1300,19,FALSE),0)</f>
        <v>418259</v>
      </c>
      <c r="Q40" s="353">
        <f>+IFERROR(VLOOKUP($A40,Data_Loss!$A$2:$V$1300,20,FALSE),0)</f>
        <v>114543</v>
      </c>
      <c r="R40" s="353">
        <f>+IFERROR(VLOOKUP($A40,Data_Loss!$A$2:$V$1300,21,FALSE),0)</f>
        <v>0</v>
      </c>
      <c r="S40" s="353">
        <f>+IFERROR(VLOOKUP($A40,Data_Loss!$A$2:$V$1300,22,FALSE),0)</f>
        <v>29506</v>
      </c>
      <c r="T40" s="246">
        <f>+$I40*'10k &amp; MO'!C$3+$J40*'10k &amp; MO'!C$9+$K40*'10k &amp; MO'!C$15+$L40*'10k &amp; MO'!C$21+$M40*'10k &amp; MO'!C$27</f>
        <v>0</v>
      </c>
      <c r="U40" s="247">
        <f>+$I40*'10k &amp; MO'!D$3+$J40*'10k &amp; MO'!D$9+$K40*'10k &amp; MO'!D$15+$L40*'10k &amp; MO'!D$21+$M40*'10k &amp; MO'!D$27</f>
        <v>0</v>
      </c>
      <c r="V40" s="247">
        <f>+$I40*'10k &amp; MO'!E$3+$J40*'10k &amp; MO'!E$9+$K40*'10k &amp; MO'!E$15+$L40*'10k &amp; MO'!E$21+$M40*'10k &amp; MO'!E$27</f>
        <v>1251916.064</v>
      </c>
      <c r="W40" s="247">
        <f>+$I40*'10k &amp; MO'!F$3+$J40*'10k &amp; MO'!F$9+$K40*'10k &amp; MO'!F$15+$L40*'10k &amp; MO'!F$21+$M40*'10k &amp; MO'!F$27</f>
        <v>106731.27600000001</v>
      </c>
      <c r="X40" s="247">
        <f>+$I40*'10k &amp; MO'!G$3+$J40*'10k &amp; MO'!G$9+$K40*'10k &amp; MO'!G$15+$L40*'10k &amp; MO'!G$21+$M40*'10k &amp; MO'!G$27</f>
        <v>0</v>
      </c>
      <c r="Y40" s="247">
        <f>+$N40*'10k &amp; MO'!H$3+$O40*'10k &amp; MO'!H$9+$P40*'10k &amp; MO'!H$15+$Q40*'10k &amp; MO'!H$21+$R40*'10k &amp; MO'!H$27</f>
        <v>0</v>
      </c>
      <c r="Z40" s="247">
        <f>+$N40*'10k &amp; MO'!I$3+$O40*'10k &amp; MO'!I$9+$P40*'10k &amp; MO'!I$15+$Q40*'10k &amp; MO'!I$21+$R40*'10k &amp; MO'!I$27</f>
        <v>0</v>
      </c>
      <c r="AA40" s="247">
        <f>+$N40*'10k &amp; MO'!J$3+$O40*'10k &amp; MO'!J$9+$P40*'10k &amp; MO'!J$15+$Q40*'10k &amp; MO'!J$21+$R40*'10k &amp; MO'!J$27</f>
        <v>874579.56900000013</v>
      </c>
      <c r="AB40" s="247">
        <f>+$N40*'10k &amp; MO'!K$3+$O40*'10k &amp; MO'!K$9+$P40*'10k &amp; MO'!K$15+$Q40*'10k &amp; MO'!K$21+$R40*'10k &amp; MO'!K$27</f>
        <v>160474.74300000002</v>
      </c>
      <c r="AC40" s="247">
        <f>+$N40*'10k &amp; MO'!L$3+$O40*'10k &amp; MO'!L$9+$P40*'10k &amp; MO'!L$15+$Q40*'10k &amp; MO'!L$21+$R40*'10k &amp; MO'!L$27</f>
        <v>0</v>
      </c>
      <c r="AD40" s="248">
        <f>+S40*'10k &amp; MO'!O$3</f>
        <v>31600.925999999999</v>
      </c>
      <c r="AF40" s="462" t="str">
        <f t="shared" si="0"/>
        <v>1042014</v>
      </c>
      <c r="AG40" s="462">
        <f>+IFERROR(VLOOKUP($AF40,'Limited Loss'!$F$5:$P$124,AG$3,FALSE),0)</f>
        <v>0</v>
      </c>
      <c r="AH40" s="450">
        <f>+IFERROR(VLOOKUP($AF40,'Limited Loss'!$F$5:$P$124,AH$3,FALSE),0)</f>
        <v>0</v>
      </c>
      <c r="AI40" s="450">
        <f>+IFERROR(VLOOKUP($AF40,'Limited Loss'!$F$5:$P$124,AI$3,FALSE),0)</f>
        <v>604649</v>
      </c>
      <c r="AJ40" s="450">
        <f>+IFERROR(VLOOKUP($AF40,'Limited Loss'!$F$5:$P$124,AJ$3,FALSE),0)</f>
        <v>0</v>
      </c>
      <c r="AK40" s="236">
        <f>+IFERROR(VLOOKUP($AF40,'Limited Loss'!$F$5:$P$124,AK$3,FALSE),0)</f>
        <v>0</v>
      </c>
      <c r="AL40" s="450">
        <f>+IFERROR(VLOOKUP($AF40,'Limited Loss'!$F$5:$P$124,AL$3,FALSE),0)</f>
        <v>0</v>
      </c>
      <c r="AM40" s="450">
        <f>+IFERROR(VLOOKUP($AF40,'Limited Loss'!$F$5:$P$124,AM$3,FALSE),0)</f>
        <v>0</v>
      </c>
      <c r="AN40" s="450">
        <f>+IFERROR(VLOOKUP($AF40,'Limited Loss'!$F$5:$P$124,AN$3,FALSE),0)</f>
        <v>403333</v>
      </c>
      <c r="AO40" s="450">
        <f>+IFERROR(VLOOKUP($AF40,'Limited Loss'!$F$5:$P$124,AO$3,FALSE),0)</f>
        <v>0</v>
      </c>
      <c r="AP40" s="236">
        <f>+IFERROR(VLOOKUP($AF40,'Limited Loss'!$F$5:$P$124,AP$3,FALSE),0)</f>
        <v>0</v>
      </c>
      <c r="AQ40" s="450"/>
      <c r="AR40" s="235">
        <f t="shared" si="1"/>
        <v>104</v>
      </c>
      <c r="AS40" s="250">
        <f t="shared" si="1"/>
        <v>2014</v>
      </c>
      <c r="AT40" s="247">
        <f t="shared" si="7"/>
        <v>0</v>
      </c>
      <c r="AU40" s="247">
        <f t="shared" si="7"/>
        <v>0</v>
      </c>
      <c r="AV40" s="247">
        <f t="shared" si="7"/>
        <v>647267.06400000001</v>
      </c>
      <c r="AW40" s="247">
        <f t="shared" si="7"/>
        <v>106731.27600000001</v>
      </c>
      <c r="AX40" s="248">
        <f t="shared" si="7"/>
        <v>0</v>
      </c>
      <c r="AY40" s="247">
        <f t="shared" si="7"/>
        <v>0</v>
      </c>
      <c r="AZ40" s="247">
        <f t="shared" si="7"/>
        <v>0</v>
      </c>
      <c r="BA40" s="247">
        <f t="shared" si="7"/>
        <v>471246.56900000013</v>
      </c>
      <c r="BB40" s="247">
        <f t="shared" si="7"/>
        <v>160474.74300000002</v>
      </c>
      <c r="BC40" s="247">
        <f t="shared" si="7"/>
        <v>0</v>
      </c>
      <c r="BD40" s="248">
        <f t="shared" si="7"/>
        <v>31600.925999999999</v>
      </c>
      <c r="BE40" s="247">
        <f t="shared" si="4"/>
        <v>1118513.6330000001</v>
      </c>
      <c r="BF40" s="463">
        <f t="shared" si="5"/>
        <v>267206.01900000003</v>
      </c>
      <c r="BG40" s="236">
        <f t="shared" si="6"/>
        <v>31600.925999999999</v>
      </c>
      <c r="BI40" s="464">
        <v>165</v>
      </c>
      <c r="BJ40" s="465">
        <v>0</v>
      </c>
      <c r="BK40" s="465">
        <v>0</v>
      </c>
      <c r="BL40" s="465">
        <v>12404.736000000001</v>
      </c>
    </row>
    <row r="41" spans="1:64" s="338" customFormat="1" x14ac:dyDescent="0.2">
      <c r="A41" s="338" t="str">
        <f t="shared" si="3"/>
        <v>1042015</v>
      </c>
      <c r="B41" s="235">
        <v>104</v>
      </c>
      <c r="C41" s="243">
        <v>2015</v>
      </c>
      <c r="D41" s="450">
        <f>+IFERROR(VLOOKUP($A41,Data_Loss!$A$2:$V$1180,6,FALSE),0)</f>
        <v>0</v>
      </c>
      <c r="E41" s="450">
        <f>+IFERROR(VLOOKUP($A41,Data_Loss!$A$2:$V$1180,7,FALSE),0)</f>
        <v>0</v>
      </c>
      <c r="F41" s="450">
        <f>+IFERROR(VLOOKUP($A41,Data_Loss!$A$2:$V$1180,8,FALSE),0)</f>
        <v>0</v>
      </c>
      <c r="G41" s="450">
        <f>+IFERROR(VLOOKUP($A41,Data_Loss!$A$2:$V$1180,9,FALSE),0)</f>
        <v>3</v>
      </c>
      <c r="H41" s="450">
        <f>+IFERROR(VLOOKUP($A41,Data_Loss!$A$2:$V$1180,10,FALSE),0)</f>
        <v>0</v>
      </c>
      <c r="I41" s="353">
        <f>+IFERROR(VLOOKUP($A41,Data_Loss!$A$2:$V$1300,12,FALSE),0)</f>
        <v>0</v>
      </c>
      <c r="J41" s="353">
        <f>+IFERROR(VLOOKUP($A41,Data_Loss!$A$2:$V$1300,13,FALSE),0)</f>
        <v>0</v>
      </c>
      <c r="K41" s="353">
        <f>+IFERROR(VLOOKUP($A41,Data_Loss!$A$2:$V$1300,14,FALSE),0)</f>
        <v>0</v>
      </c>
      <c r="L41" s="353">
        <f>+IFERROR(VLOOKUP($A41,Data_Loss!$A$2:$V$1300,15,FALSE),0)</f>
        <v>59171</v>
      </c>
      <c r="M41" s="353">
        <f>+IFERROR(VLOOKUP($A41,Data_Loss!$A$2:$V$1300,16,FALSE),0)</f>
        <v>0</v>
      </c>
      <c r="N41" s="353">
        <f>+IFERROR(VLOOKUP($A41,Data_Loss!$A$2:$V$1300,17,FALSE),0)</f>
        <v>0</v>
      </c>
      <c r="O41" s="353">
        <f>+IFERROR(VLOOKUP($A41,Data_Loss!$A$2:$V$1300,18,FALSE),0)</f>
        <v>0</v>
      </c>
      <c r="P41" s="353">
        <f>+IFERROR(VLOOKUP($A41,Data_Loss!$A$2:$V$1300,19,FALSE),0)</f>
        <v>0</v>
      </c>
      <c r="Q41" s="353">
        <f>+IFERROR(VLOOKUP($A41,Data_Loss!$A$2:$V$1300,20,FALSE),0)</f>
        <v>60441</v>
      </c>
      <c r="R41" s="353">
        <f>+IFERROR(VLOOKUP($A41,Data_Loss!$A$2:$V$1300,21,FALSE),0)</f>
        <v>0</v>
      </c>
      <c r="S41" s="353">
        <f>+IFERROR(VLOOKUP($A41,Data_Loss!$A$2:$V$1300,22,FALSE),0)</f>
        <v>20930</v>
      </c>
      <c r="T41" s="246">
        <f>+$I41*'10k &amp; MO'!C$4+$J41*'10k &amp; MO'!C$10+$K41*'10k &amp; MO'!C$16+$L41*'10k &amp; MO'!C$22+$M41*'10k &amp; MO'!C$28</f>
        <v>0</v>
      </c>
      <c r="U41" s="247">
        <f>+$I41*'10k &amp; MO'!D$4+$J41*'10k &amp; MO'!D$10+$K41*'10k &amp; MO'!D$16+$L41*'10k &amp; MO'!D$22+$M41*'10k &amp; MO'!D$28</f>
        <v>0</v>
      </c>
      <c r="V41" s="247">
        <f>+$I41*'10k &amp; MO'!E$4+$J41*'10k &amp; MO'!E$10+$K41*'10k &amp; MO'!E$16+$L41*'10k &amp; MO'!E$22+$M41*'10k &amp; MO'!E$28</f>
        <v>8668.5514999999996</v>
      </c>
      <c r="W41" s="247">
        <f>+$I41*'10k &amp; MO'!F$4+$J41*'10k &amp; MO'!F$10+$K41*'10k &amp; MO'!F$16+$L41*'10k &amp; MO'!F$22+$M41*'10k &amp; MO'!F$28</f>
        <v>64940.172499999993</v>
      </c>
      <c r="X41" s="247">
        <f>+$I41*'10k &amp; MO'!G$4+$J41*'10k &amp; MO'!G$10+$K41*'10k &amp; MO'!G$16+$L41*'10k &amp; MO'!G$22+$M41*'10k &amp; MO'!G$28</f>
        <v>491.11930000000001</v>
      </c>
      <c r="Y41" s="247">
        <f>+$N41*'10k &amp; MO'!H$4+$O41*'10k &amp; MO'!H$10+$P41*'10k &amp; MO'!H$16+$Q41*'10k &amp; MO'!H$22+$R41*'10k &amp; MO'!H$28</f>
        <v>0</v>
      </c>
      <c r="Z41" s="247">
        <f>+$N41*'10k &amp; MO'!I$4+$O41*'10k &amp; MO'!I$10+$P41*'10k &amp; MO'!I$16+$Q41*'10k &amp; MO'!I$22+$R41*'10k &amp; MO'!I$28</f>
        <v>0</v>
      </c>
      <c r="AA41" s="247">
        <f>+$N41*'10k &amp; MO'!J$4+$O41*'10k &amp; MO'!J$10+$P41*'10k &amp; MO'!J$16+$Q41*'10k &amp; MO'!J$22+$R41*'10k &amp; MO'!J$28</f>
        <v>11338.731599999999</v>
      </c>
      <c r="AB41" s="247">
        <f>+$N41*'10k &amp; MO'!K$4+$O41*'10k &amp; MO'!K$10+$P41*'10k &amp; MO'!K$16+$Q41*'10k &amp; MO'!K$22+$R41*'10k &amp; MO'!K$28</f>
        <v>93260.462999999989</v>
      </c>
      <c r="AC41" s="247">
        <f>+$N41*'10k &amp; MO'!L$4+$O41*'10k &amp; MO'!L$10+$P41*'10k &amp; MO'!L$16+$Q41*'10k &amp; MO'!L$22+$R41*'10k &amp; MO'!L$28</f>
        <v>1420.3634999999999</v>
      </c>
      <c r="AD41" s="248">
        <f>+S41*'10k &amp; MO'!O$4</f>
        <v>25367.16</v>
      </c>
      <c r="AF41" s="462" t="str">
        <f t="shared" si="0"/>
        <v>1042015</v>
      </c>
      <c r="AG41" s="462">
        <f>+IFERROR(VLOOKUP($AF41,'Limited Loss'!$F$5:$P$124,AG$3,FALSE),0)</f>
        <v>0</v>
      </c>
      <c r="AH41" s="450">
        <f>+IFERROR(VLOOKUP($AF41,'Limited Loss'!$F$5:$P$124,AH$3,FALSE),0)</f>
        <v>0</v>
      </c>
      <c r="AI41" s="450">
        <f>+IFERROR(VLOOKUP($AF41,'Limited Loss'!$F$5:$P$124,AI$3,FALSE),0)</f>
        <v>0</v>
      </c>
      <c r="AJ41" s="450">
        <f>+IFERROR(VLOOKUP($AF41,'Limited Loss'!$F$5:$P$124,AJ$3,FALSE),0)</f>
        <v>0</v>
      </c>
      <c r="AK41" s="236">
        <f>+IFERROR(VLOOKUP($AF41,'Limited Loss'!$F$5:$P$124,AK$3,FALSE),0)</f>
        <v>0</v>
      </c>
      <c r="AL41" s="450">
        <f>+IFERROR(VLOOKUP($AF41,'Limited Loss'!$F$5:$P$124,AL$3,FALSE),0)</f>
        <v>0</v>
      </c>
      <c r="AM41" s="450">
        <f>+IFERROR(VLOOKUP($AF41,'Limited Loss'!$F$5:$P$124,AM$3,FALSE),0)</f>
        <v>0</v>
      </c>
      <c r="AN41" s="450">
        <f>+IFERROR(VLOOKUP($AF41,'Limited Loss'!$F$5:$P$124,AN$3,FALSE),0)</f>
        <v>0</v>
      </c>
      <c r="AO41" s="450">
        <f>+IFERROR(VLOOKUP($AF41,'Limited Loss'!$F$5:$P$124,AO$3,FALSE),0)</f>
        <v>0</v>
      </c>
      <c r="AP41" s="236">
        <f>+IFERROR(VLOOKUP($AF41,'Limited Loss'!$F$5:$P$124,AP$3,FALSE),0)</f>
        <v>0</v>
      </c>
      <c r="AQ41" s="450"/>
      <c r="AR41" s="235">
        <f t="shared" si="1"/>
        <v>104</v>
      </c>
      <c r="AS41" s="250">
        <f t="shared" si="1"/>
        <v>2015</v>
      </c>
      <c r="AT41" s="247">
        <f t="shared" si="7"/>
        <v>0</v>
      </c>
      <c r="AU41" s="247">
        <f t="shared" si="7"/>
        <v>0</v>
      </c>
      <c r="AV41" s="247">
        <f t="shared" si="7"/>
        <v>8668.5514999999996</v>
      </c>
      <c r="AW41" s="247">
        <f t="shared" si="7"/>
        <v>64940.172499999993</v>
      </c>
      <c r="AX41" s="248">
        <f t="shared" si="7"/>
        <v>491.11930000000001</v>
      </c>
      <c r="AY41" s="247">
        <f t="shared" si="7"/>
        <v>0</v>
      </c>
      <c r="AZ41" s="247">
        <f t="shared" si="7"/>
        <v>0</v>
      </c>
      <c r="BA41" s="247">
        <f t="shared" si="7"/>
        <v>11338.731599999999</v>
      </c>
      <c r="BB41" s="247">
        <f t="shared" si="7"/>
        <v>93260.462999999989</v>
      </c>
      <c r="BC41" s="247">
        <f t="shared" si="7"/>
        <v>1420.3634999999999</v>
      </c>
      <c r="BD41" s="248">
        <f t="shared" si="7"/>
        <v>25367.16</v>
      </c>
      <c r="BE41" s="247">
        <f t="shared" si="4"/>
        <v>20007.283100000001</v>
      </c>
      <c r="BF41" s="463">
        <f t="shared" si="5"/>
        <v>160112.1183</v>
      </c>
      <c r="BG41" s="236">
        <f t="shared" si="6"/>
        <v>25367.16</v>
      </c>
      <c r="BI41" s="464">
        <v>166</v>
      </c>
      <c r="BJ41" s="465">
        <v>230.70279999999997</v>
      </c>
      <c r="BK41" s="465">
        <v>883.49119999999994</v>
      </c>
      <c r="BL41" s="465">
        <v>2634.576</v>
      </c>
    </row>
    <row r="42" spans="1:64" s="338" customFormat="1" x14ac:dyDescent="0.2">
      <c r="A42" s="338" t="str">
        <f t="shared" si="3"/>
        <v>1042016</v>
      </c>
      <c r="B42" s="235">
        <v>104</v>
      </c>
      <c r="C42" s="243">
        <v>2016</v>
      </c>
      <c r="D42" s="450">
        <f>+IFERROR(VLOOKUP($A42,Data_Loss!$A$2:$V$1180,6,FALSE),0)</f>
        <v>0</v>
      </c>
      <c r="E42" s="450">
        <f>+IFERROR(VLOOKUP($A42,Data_Loss!$A$2:$V$1180,7,FALSE),0)</f>
        <v>0</v>
      </c>
      <c r="F42" s="450">
        <f>+IFERROR(VLOOKUP($A42,Data_Loss!$A$2:$V$1180,8,FALSE),0)</f>
        <v>1</v>
      </c>
      <c r="G42" s="450">
        <f>+IFERROR(VLOOKUP($A42,Data_Loss!$A$2:$V$1180,9,FALSE),0)</f>
        <v>2</v>
      </c>
      <c r="H42" s="450">
        <f>+IFERROR(VLOOKUP($A42,Data_Loss!$A$2:$V$1180,10,FALSE),0)</f>
        <v>1</v>
      </c>
      <c r="I42" s="353">
        <f>+IFERROR(VLOOKUP($A42,Data_Loss!$A$2:$V$1300,12,FALSE),0)</f>
        <v>0</v>
      </c>
      <c r="J42" s="353">
        <f>+IFERROR(VLOOKUP($A42,Data_Loss!$A$2:$V$1300,13,FALSE),0)</f>
        <v>0</v>
      </c>
      <c r="K42" s="353">
        <f>+IFERROR(VLOOKUP($A42,Data_Loss!$A$2:$V$1300,14,FALSE),0)</f>
        <v>86456</v>
      </c>
      <c r="L42" s="353">
        <f>+IFERROR(VLOOKUP($A42,Data_Loss!$A$2:$V$1300,15,FALSE),0)</f>
        <v>38651</v>
      </c>
      <c r="M42" s="353">
        <f>+IFERROR(VLOOKUP($A42,Data_Loss!$A$2:$V$1300,16,FALSE),0)</f>
        <v>3733</v>
      </c>
      <c r="N42" s="353">
        <f>+IFERROR(VLOOKUP($A42,Data_Loss!$A$2:$V$1300,17,FALSE),0)</f>
        <v>0</v>
      </c>
      <c r="O42" s="353">
        <f>+IFERROR(VLOOKUP($A42,Data_Loss!$A$2:$V$1300,18,FALSE),0)</f>
        <v>0</v>
      </c>
      <c r="P42" s="353">
        <f>+IFERROR(VLOOKUP($A42,Data_Loss!$A$2:$V$1300,19,FALSE),0)</f>
        <v>20685</v>
      </c>
      <c r="Q42" s="353">
        <f>+IFERROR(VLOOKUP($A42,Data_Loss!$A$2:$V$1300,20,FALSE),0)</f>
        <v>50618</v>
      </c>
      <c r="R42" s="353">
        <f>+IFERROR(VLOOKUP($A42,Data_Loss!$A$2:$V$1300,21,FALSE),0)</f>
        <v>5814</v>
      </c>
      <c r="S42" s="353">
        <f>+IFERROR(VLOOKUP($A42,Data_Loss!$A$2:$V$1300,22,FALSE),0)</f>
        <v>13356</v>
      </c>
      <c r="T42" s="246">
        <f>+$I42*'10k &amp; MO'!C$5+$J42*'10k &amp; MO'!C$11+$K42*'10k &amp; MO'!C$17+$L42*'10k &amp; MO'!C$23+$M42*'10k &amp; MO'!C$29</f>
        <v>0</v>
      </c>
      <c r="U42" s="247">
        <f>+$I42*'10k &amp; MO'!D$5+$J42*'10k &amp; MO'!D$11+$K42*'10k &amp; MO'!D$17+$L42*'10k &amp; MO'!D$23+$M42*'10k &amp; MO'!D$29</f>
        <v>510.09039999999999</v>
      </c>
      <c r="V42" s="247">
        <f>+$I42*'10k &amp; MO'!E$5+$J42*'10k &amp; MO'!E$11+$K42*'10k &amp; MO'!E$17+$L42*'10k &amp; MO'!E$23+$M42*'10k &amp; MO'!E$29</f>
        <v>148137.32359999997</v>
      </c>
      <c r="W42" s="247">
        <f>+$I42*'10k &amp; MO'!F$5+$J42*'10k &amp; MO'!F$11+$K42*'10k &amp; MO'!F$17+$L42*'10k &amp; MO'!F$23+$M42*'10k &amp; MO'!F$29</f>
        <v>44652.986700000001</v>
      </c>
      <c r="X42" s="247">
        <f>+$I42*'10k &amp; MO'!G$5+$J42*'10k &amp; MO'!G$11+$K42*'10k &amp; MO'!G$17+$L42*'10k &amp; MO'!G$23+$M42*'10k &amp; MO'!G$29</f>
        <v>5824.6691000000001</v>
      </c>
      <c r="Y42" s="247">
        <f>+$N42*'10k &amp; MO'!H$5+$O42*'10k &amp; MO'!H$11+$P42*'10k &amp; MO'!H$17+$Q42*'10k &amp; MO'!H$23+$R42*'10k &amp; MO'!H$29</f>
        <v>0</v>
      </c>
      <c r="Z42" s="247">
        <f>+$N42*'10k &amp; MO'!I$5+$O42*'10k &amp; MO'!I$11+$P42*'10k &amp; MO'!I$17+$Q42*'10k &amp; MO'!I$23+$R42*'10k &amp; MO'!I$29</f>
        <v>68.260499999999993</v>
      </c>
      <c r="AA42" s="247">
        <f>+$N42*'10k &amp; MO'!J$5+$O42*'10k &amp; MO'!J$11+$P42*'10k &amp; MO'!J$17+$Q42*'10k &amp; MO'!J$23+$R42*'10k &amp; MO'!J$29</f>
        <v>57834.873200000002</v>
      </c>
      <c r="AB42" s="247">
        <f>+$N42*'10k &amp; MO'!K$5+$O42*'10k &amp; MO'!K$11+$P42*'10k &amp; MO'!K$17+$Q42*'10k &amp; MO'!K$23+$R42*'10k &amp; MO'!K$29</f>
        <v>82374.471799999999</v>
      </c>
      <c r="AC42" s="247">
        <f>+$N42*'10k &amp; MO'!L$5+$O42*'10k &amp; MO'!L$11+$P42*'10k &amp; MO'!L$17+$Q42*'10k &amp; MO'!L$23+$R42*'10k &amp; MO'!L$29</f>
        <v>11606.2248</v>
      </c>
      <c r="AD42" s="248">
        <f>+S42*'10k &amp; MO'!O$5</f>
        <v>18003.888000000003</v>
      </c>
      <c r="AF42" s="462" t="str">
        <f t="shared" si="0"/>
        <v>1042016</v>
      </c>
      <c r="AG42" s="462">
        <f>+IFERROR(VLOOKUP($AF42,'Limited Loss'!$F$5:$P$124,AG$3,FALSE),0)</f>
        <v>0</v>
      </c>
      <c r="AH42" s="450">
        <f>+IFERROR(VLOOKUP($AF42,'Limited Loss'!$F$5:$P$124,AH$3,FALSE),0)</f>
        <v>0</v>
      </c>
      <c r="AI42" s="450">
        <f>+IFERROR(VLOOKUP($AF42,'Limited Loss'!$F$5:$P$124,AI$3,FALSE),0)</f>
        <v>0</v>
      </c>
      <c r="AJ42" s="450">
        <f>+IFERROR(VLOOKUP($AF42,'Limited Loss'!$F$5:$P$124,AJ$3,FALSE),0)</f>
        <v>0</v>
      </c>
      <c r="AK42" s="236">
        <f>+IFERROR(VLOOKUP($AF42,'Limited Loss'!$F$5:$P$124,AK$3,FALSE),0)</f>
        <v>0</v>
      </c>
      <c r="AL42" s="450">
        <f>+IFERROR(VLOOKUP($AF42,'Limited Loss'!$F$5:$P$124,AL$3,FALSE),0)</f>
        <v>0</v>
      </c>
      <c r="AM42" s="450">
        <f>+IFERROR(VLOOKUP($AF42,'Limited Loss'!$F$5:$P$124,AM$3,FALSE),0)</f>
        <v>0</v>
      </c>
      <c r="AN42" s="450">
        <f>+IFERROR(VLOOKUP($AF42,'Limited Loss'!$F$5:$P$124,AN$3,FALSE),0)</f>
        <v>0</v>
      </c>
      <c r="AO42" s="450">
        <f>+IFERROR(VLOOKUP($AF42,'Limited Loss'!$F$5:$P$124,AO$3,FALSE),0)</f>
        <v>0</v>
      </c>
      <c r="AP42" s="236">
        <f>+IFERROR(VLOOKUP($AF42,'Limited Loss'!$F$5:$P$124,AP$3,FALSE),0)</f>
        <v>0</v>
      </c>
      <c r="AQ42" s="450"/>
      <c r="AR42" s="235">
        <f t="shared" si="1"/>
        <v>104</v>
      </c>
      <c r="AS42" s="250">
        <f t="shared" si="1"/>
        <v>2016</v>
      </c>
      <c r="AT42" s="247">
        <f t="shared" si="7"/>
        <v>0</v>
      </c>
      <c r="AU42" s="247">
        <f t="shared" si="7"/>
        <v>510.09039999999999</v>
      </c>
      <c r="AV42" s="247">
        <f t="shared" si="7"/>
        <v>148137.32359999997</v>
      </c>
      <c r="AW42" s="247">
        <f t="shared" si="7"/>
        <v>44652.986700000001</v>
      </c>
      <c r="AX42" s="248">
        <f t="shared" si="7"/>
        <v>5824.6691000000001</v>
      </c>
      <c r="AY42" s="247">
        <f t="shared" si="7"/>
        <v>0</v>
      </c>
      <c r="AZ42" s="247">
        <f t="shared" si="7"/>
        <v>68.260499999999993</v>
      </c>
      <c r="BA42" s="247">
        <f t="shared" si="7"/>
        <v>57834.873200000002</v>
      </c>
      <c r="BB42" s="247">
        <f t="shared" si="7"/>
        <v>82374.471799999999</v>
      </c>
      <c r="BC42" s="247">
        <f t="shared" si="7"/>
        <v>11606.2248</v>
      </c>
      <c r="BD42" s="248">
        <f t="shared" si="7"/>
        <v>18003.888000000003</v>
      </c>
      <c r="BE42" s="247">
        <f t="shared" si="4"/>
        <v>206550.54769999997</v>
      </c>
      <c r="BF42" s="463">
        <f t="shared" si="5"/>
        <v>144458.3524</v>
      </c>
      <c r="BG42" s="236">
        <f t="shared" si="6"/>
        <v>18003.888000000003</v>
      </c>
      <c r="BI42" s="464">
        <v>204</v>
      </c>
      <c r="BJ42" s="465">
        <v>0</v>
      </c>
      <c r="BK42" s="465">
        <v>0</v>
      </c>
      <c r="BL42" s="465">
        <v>0</v>
      </c>
    </row>
    <row r="43" spans="1:64" s="338" customFormat="1" x14ac:dyDescent="0.2">
      <c r="A43" s="338" t="str">
        <f t="shared" si="3"/>
        <v>1042017</v>
      </c>
      <c r="B43" s="235">
        <v>104</v>
      </c>
      <c r="C43" s="243">
        <v>2017</v>
      </c>
      <c r="D43" s="450">
        <f>+IFERROR(VLOOKUP($A43,Data_Loss!$A$2:$V$1180,6,FALSE),0)</f>
        <v>0</v>
      </c>
      <c r="E43" s="450">
        <f>+IFERROR(VLOOKUP($A43,Data_Loss!$A$2:$V$1180,7,FALSE),0)</f>
        <v>0</v>
      </c>
      <c r="F43" s="450">
        <f>+IFERROR(VLOOKUP($A43,Data_Loss!$A$2:$V$1180,8,FALSE),0)</f>
        <v>0</v>
      </c>
      <c r="G43" s="450">
        <f>+IFERROR(VLOOKUP($A43,Data_Loss!$A$2:$V$1180,9,FALSE),0)</f>
        <v>5</v>
      </c>
      <c r="H43" s="450">
        <f>+IFERROR(VLOOKUP($A43,Data_Loss!$A$2:$V$1180,10,FALSE),0)</f>
        <v>1</v>
      </c>
      <c r="I43" s="353">
        <f>+IFERROR(VLOOKUP($A43,Data_Loss!$A$2:$V$1300,12,FALSE),0)</f>
        <v>0</v>
      </c>
      <c r="J43" s="353">
        <f>+IFERROR(VLOOKUP($A43,Data_Loss!$A$2:$V$1300,13,FALSE),0)</f>
        <v>0</v>
      </c>
      <c r="K43" s="353">
        <f>+IFERROR(VLOOKUP($A43,Data_Loss!$A$2:$V$1300,14,FALSE),0)</f>
        <v>0</v>
      </c>
      <c r="L43" s="353">
        <f>+IFERROR(VLOOKUP($A43,Data_Loss!$A$2:$V$1300,15,FALSE),0)</f>
        <v>123809</v>
      </c>
      <c r="M43" s="353">
        <f>+IFERROR(VLOOKUP($A43,Data_Loss!$A$2:$V$1300,16,FALSE),0)</f>
        <v>196</v>
      </c>
      <c r="N43" s="353">
        <f>+IFERROR(VLOOKUP($A43,Data_Loss!$A$2:$V$1300,17,FALSE),0)</f>
        <v>0</v>
      </c>
      <c r="O43" s="353">
        <f>+IFERROR(VLOOKUP($A43,Data_Loss!$A$2:$V$1300,18,FALSE),0)</f>
        <v>0</v>
      </c>
      <c r="P43" s="353">
        <f>+IFERROR(VLOOKUP($A43,Data_Loss!$A$2:$V$1300,19,FALSE),0)</f>
        <v>0</v>
      </c>
      <c r="Q43" s="353">
        <f>+IFERROR(VLOOKUP($A43,Data_Loss!$A$2:$V$1300,20,FALSE),0)</f>
        <v>212456</v>
      </c>
      <c r="R43" s="353">
        <f>+IFERROR(VLOOKUP($A43,Data_Loss!$A$2:$V$1300,21,FALSE),0)</f>
        <v>987</v>
      </c>
      <c r="S43" s="353">
        <f>+IFERROR(VLOOKUP($A43,Data_Loss!$A$2:$V$1300,22,FALSE),0)</f>
        <v>11186</v>
      </c>
      <c r="T43" s="246">
        <f>+$I43*'10k &amp; MO'!C$6+$J43*'10k &amp; MO'!C$12+$K43*'10k &amp; MO'!C$18+$L43*'10k &amp; MO'!C$24+$M43*'10k &amp; MO'!C$30</f>
        <v>0</v>
      </c>
      <c r="U43" s="247">
        <f>+$I43*'10k &amp; MO'!D$6+$J43*'10k &amp; MO'!D$12+$K43*'10k &amp; MO'!D$18+$L43*'10k &amp; MO'!D$24+$M43*'10k &amp; MO'!D$30</f>
        <v>260.17529999999999</v>
      </c>
      <c r="V43" s="247">
        <f>+$I43*'10k &amp; MO'!E$6+$J43*'10k &amp; MO'!E$12+$K43*'10k &amp; MO'!E$18+$L43*'10k &amp; MO'!E$24+$M43*'10k &amp; MO'!E$30</f>
        <v>108695.5849</v>
      </c>
      <c r="W43" s="247">
        <f>+$I43*'10k &amp; MO'!F$6+$J43*'10k &amp; MO'!F$12+$K43*'10k &amp; MO'!F$18+$L43*'10k &amp; MO'!F$24+$M43*'10k &amp; MO'!F$30</f>
        <v>111413.01359999999</v>
      </c>
      <c r="X43" s="247">
        <f>+$I43*'10k &amp; MO'!G$6+$J43*'10k &amp; MO'!G$12+$K43*'10k &amp; MO'!G$18+$L43*'10k &amp; MO'!G$24+$M43*'10k &amp; MO'!G$30</f>
        <v>9574.0903999999991</v>
      </c>
      <c r="Y43" s="247">
        <f>+$N43*'10k &amp; MO'!H$6+$O43*'10k &amp; MO'!H$12+$P43*'10k &amp; MO'!H$18+$Q43*'10k &amp; MO'!H$24+$R43*'10k &amp; MO'!H$30</f>
        <v>0</v>
      </c>
      <c r="Z43" s="247">
        <f>+$N43*'10k &amp; MO'!I$6+$O43*'10k &amp; MO'!I$12+$P43*'10k &amp; MO'!I$18+$Q43*'10k &amp; MO'!I$24+$R43*'10k &amp; MO'!I$30</f>
        <v>149.0153</v>
      </c>
      <c r="AA43" s="247">
        <f>+$N43*'10k &amp; MO'!J$6+$O43*'10k &amp; MO'!J$12+$P43*'10k &amp; MO'!J$18+$Q43*'10k &amp; MO'!J$24+$R43*'10k &amp; MO'!J$30</f>
        <v>220103.44560000001</v>
      </c>
      <c r="AB43" s="247">
        <f>+$N43*'10k &amp; MO'!K$6+$O43*'10k &amp; MO'!K$12+$P43*'10k &amp; MO'!K$18+$Q43*'10k &amp; MO'!K$24+$R43*'10k &amp; MO'!K$30</f>
        <v>268173.8774</v>
      </c>
      <c r="AC43" s="247">
        <f>+$N43*'10k &amp; MO'!L$6+$O43*'10k &amp; MO'!L$12+$P43*'10k &amp; MO'!L$18+$Q43*'10k &amp; MO'!L$24+$R43*'10k &amp; MO'!L$30</f>
        <v>24030.126500000002</v>
      </c>
      <c r="AD43" s="248">
        <f>+S43*'10k &amp; MO'!O$6</f>
        <v>15056.356000000002</v>
      </c>
      <c r="AF43" s="462" t="str">
        <f t="shared" si="0"/>
        <v>1042017</v>
      </c>
      <c r="AG43" s="462">
        <f>+IFERROR(VLOOKUP($AF43,'Limited Loss'!$F$5:$P$124,AG$3,FALSE),0)</f>
        <v>0</v>
      </c>
      <c r="AH43" s="450">
        <f>+IFERROR(VLOOKUP($AF43,'Limited Loss'!$F$5:$P$124,AH$3,FALSE),0)</f>
        <v>0</v>
      </c>
      <c r="AI43" s="450">
        <f>+IFERROR(VLOOKUP($AF43,'Limited Loss'!$F$5:$P$124,AI$3,FALSE),0)</f>
        <v>0</v>
      </c>
      <c r="AJ43" s="450">
        <f>+IFERROR(VLOOKUP($AF43,'Limited Loss'!$F$5:$P$124,AJ$3,FALSE),0)</f>
        <v>0</v>
      </c>
      <c r="AK43" s="236">
        <f>+IFERROR(VLOOKUP($AF43,'Limited Loss'!$F$5:$P$124,AK$3,FALSE),0)</f>
        <v>0</v>
      </c>
      <c r="AL43" s="450">
        <f>+IFERROR(VLOOKUP($AF43,'Limited Loss'!$F$5:$P$124,AL$3,FALSE),0)</f>
        <v>0</v>
      </c>
      <c r="AM43" s="450">
        <f>+IFERROR(VLOOKUP($AF43,'Limited Loss'!$F$5:$P$124,AM$3,FALSE),0)</f>
        <v>0</v>
      </c>
      <c r="AN43" s="450">
        <f>+IFERROR(VLOOKUP($AF43,'Limited Loss'!$F$5:$P$124,AN$3,FALSE),0)</f>
        <v>0</v>
      </c>
      <c r="AO43" s="450">
        <f>+IFERROR(VLOOKUP($AF43,'Limited Loss'!$F$5:$P$124,AO$3,FALSE),0)</f>
        <v>0</v>
      </c>
      <c r="AP43" s="236">
        <f>+IFERROR(VLOOKUP($AF43,'Limited Loss'!$F$5:$P$124,AP$3,FALSE),0)</f>
        <v>0</v>
      </c>
      <c r="AQ43" s="450"/>
      <c r="AR43" s="235">
        <f t="shared" si="1"/>
        <v>104</v>
      </c>
      <c r="AS43" s="250">
        <f t="shared" si="1"/>
        <v>2017</v>
      </c>
      <c r="AT43" s="247">
        <f t="shared" si="7"/>
        <v>0</v>
      </c>
      <c r="AU43" s="247">
        <f t="shared" si="7"/>
        <v>260.17529999999999</v>
      </c>
      <c r="AV43" s="247">
        <f t="shared" si="7"/>
        <v>108695.5849</v>
      </c>
      <c r="AW43" s="247">
        <f t="shared" si="7"/>
        <v>111413.01359999999</v>
      </c>
      <c r="AX43" s="248">
        <f t="shared" si="7"/>
        <v>9574.0903999999991</v>
      </c>
      <c r="AY43" s="247">
        <f t="shared" si="7"/>
        <v>0</v>
      </c>
      <c r="AZ43" s="247">
        <f t="shared" si="7"/>
        <v>149.0153</v>
      </c>
      <c r="BA43" s="247">
        <f t="shared" si="7"/>
        <v>220103.44560000001</v>
      </c>
      <c r="BB43" s="247">
        <f t="shared" si="7"/>
        <v>268173.8774</v>
      </c>
      <c r="BC43" s="247">
        <f t="shared" si="7"/>
        <v>24030.126500000002</v>
      </c>
      <c r="BD43" s="248">
        <f t="shared" si="7"/>
        <v>15056.356000000002</v>
      </c>
      <c r="BE43" s="247">
        <f t="shared" si="4"/>
        <v>329208.22110000002</v>
      </c>
      <c r="BF43" s="463">
        <f t="shared" si="5"/>
        <v>413191.1079</v>
      </c>
      <c r="BG43" s="236">
        <f t="shared" si="6"/>
        <v>15056.356000000002</v>
      </c>
      <c r="BI43" s="464">
        <v>205</v>
      </c>
      <c r="BJ43" s="465">
        <v>0</v>
      </c>
      <c r="BK43" s="465">
        <v>0</v>
      </c>
      <c r="BL43" s="465">
        <v>2824.2269999999999</v>
      </c>
    </row>
    <row r="44" spans="1:64" s="338" customFormat="1" x14ac:dyDescent="0.2">
      <c r="A44" s="338" t="str">
        <f t="shared" si="3"/>
        <v>1042018</v>
      </c>
      <c r="B44" s="235">
        <v>104</v>
      </c>
      <c r="C44" s="243">
        <v>2018</v>
      </c>
      <c r="D44" s="450">
        <f>+IFERROR(VLOOKUP($A44,Data_Loss!$A$2:$V$1180,6,FALSE),0)</f>
        <v>0</v>
      </c>
      <c r="E44" s="450">
        <f>+IFERROR(VLOOKUP($A44,Data_Loss!$A$2:$V$1180,7,FALSE),0)</f>
        <v>0</v>
      </c>
      <c r="F44" s="450">
        <f>+IFERROR(VLOOKUP($A44,Data_Loss!$A$2:$V$1180,8,FALSE),0)</f>
        <v>0</v>
      </c>
      <c r="G44" s="450">
        <f>+IFERROR(VLOOKUP($A44,Data_Loss!$A$2:$V$1180,9,FALSE),0)</f>
        <v>5</v>
      </c>
      <c r="H44" s="450">
        <f>+IFERROR(VLOOKUP($A44,Data_Loss!$A$2:$V$1180,10,FALSE),0)</f>
        <v>2</v>
      </c>
      <c r="I44" s="353">
        <f>+IFERROR(VLOOKUP($A44,Data_Loss!$A$2:$V$1300,12,FALSE),0)</f>
        <v>0</v>
      </c>
      <c r="J44" s="353">
        <f>+IFERROR(VLOOKUP($A44,Data_Loss!$A$2:$V$1300,13,FALSE),0)</f>
        <v>0</v>
      </c>
      <c r="K44" s="353">
        <f>+IFERROR(VLOOKUP($A44,Data_Loss!$A$2:$V$1300,14,FALSE),0)</f>
        <v>0</v>
      </c>
      <c r="L44" s="353">
        <f>+IFERROR(VLOOKUP($A44,Data_Loss!$A$2:$V$1300,15,FALSE),0)</f>
        <v>130532</v>
      </c>
      <c r="M44" s="353">
        <f>+IFERROR(VLOOKUP($A44,Data_Loss!$A$2:$V$1300,16,FALSE),0)</f>
        <v>15874</v>
      </c>
      <c r="N44" s="353">
        <f>+IFERROR(VLOOKUP($A44,Data_Loss!$A$2:$V$1300,17,FALSE),0)</f>
        <v>0</v>
      </c>
      <c r="O44" s="353">
        <f>+IFERROR(VLOOKUP($A44,Data_Loss!$A$2:$V$1300,18,FALSE),0)</f>
        <v>0</v>
      </c>
      <c r="P44" s="353">
        <f>+IFERROR(VLOOKUP($A44,Data_Loss!$A$2:$V$1300,19,FALSE),0)</f>
        <v>0</v>
      </c>
      <c r="Q44" s="353">
        <f>+IFERROR(VLOOKUP($A44,Data_Loss!$A$2:$V$1300,20,FALSE),0)</f>
        <v>75163</v>
      </c>
      <c r="R44" s="353">
        <f>+IFERROR(VLOOKUP($A44,Data_Loss!$A$2:$V$1300,21,FALSE),0)</f>
        <v>20812</v>
      </c>
      <c r="S44" s="353">
        <f>+IFERROR(VLOOKUP($A44,Data_Loss!$A$2:$V$1300,22,FALSE),0)</f>
        <v>20393</v>
      </c>
      <c r="T44" s="246">
        <f>+$I44*'10k &amp; MO'!C$7+$J44*'10k &amp; MO'!C$13+$K44*'10k &amp; MO'!C$19+$L44*'10k &amp; MO'!C$25+$M44*'10k &amp; MO'!C$31</f>
        <v>34.922800000000002</v>
      </c>
      <c r="U44" s="247">
        <f>+$I44*'10k &amp; MO'!D$7+$J44*'10k &amp; MO'!D$13+$K44*'10k &amp; MO'!D$19+$L44*'10k &amp; MO'!D$25+$M44*'10k &amp; MO'!D$31</f>
        <v>5102.9924000000001</v>
      </c>
      <c r="V44" s="247">
        <f>+$I44*'10k &amp; MO'!E$7+$J44*'10k &amp; MO'!E$13+$K44*'10k &amp; MO'!E$19+$L44*'10k &amp; MO'!E$25+$M44*'10k &amp; MO'!E$31</f>
        <v>227728.59000000003</v>
      </c>
      <c r="W44" s="247">
        <f>+$I44*'10k &amp; MO'!F$7+$J44*'10k &amp; MO'!F$13+$K44*'10k &amp; MO'!F$19+$L44*'10k &amp; MO'!F$25+$M44*'10k &amp; MO'!F$31</f>
        <v>110422.74459999999</v>
      </c>
      <c r="X44" s="247">
        <f>+$I44*'10k &amp; MO'!G$7+$J44*'10k &amp; MO'!G$13+$K44*'10k &amp; MO'!G$19+$L44*'10k &amp; MO'!G$25+$M44*'10k &amp; MO'!G$31</f>
        <v>24548.498800000001</v>
      </c>
      <c r="Y44" s="247">
        <f>+$N44*'10k &amp; MO'!H$7+$O44*'10k &amp; MO'!H$13+$P44*'10k &amp; MO'!H$19+$Q44*'10k &amp; MO'!H$25+$R44*'10k &amp; MO'!H$31</f>
        <v>60.354799999999997</v>
      </c>
      <c r="Z44" s="247">
        <f>+$N44*'10k &amp; MO'!I$7+$O44*'10k &amp; MO'!I$13+$P44*'10k &amp; MO'!I$19+$Q44*'10k &amp; MO'!I$25+$R44*'10k &amp; MO'!I$31</f>
        <v>4192.9359999999997</v>
      </c>
      <c r="AA44" s="247">
        <f>+$N44*'10k &amp; MO'!J$7+$O44*'10k &amp; MO'!J$13+$P44*'10k &amp; MO'!J$19+$Q44*'10k &amp; MO'!J$25+$R44*'10k &amp; MO'!J$31</f>
        <v>128254.6925</v>
      </c>
      <c r="AB44" s="247">
        <f>+$N44*'10k &amp; MO'!K$7+$O44*'10k &amp; MO'!K$13+$P44*'10k &amp; MO'!K$19+$Q44*'10k &amp; MO'!K$25+$R44*'10k &amp; MO'!K$31</f>
        <v>84288.7111</v>
      </c>
      <c r="AC44" s="247">
        <f>+$N44*'10k &amp; MO'!L$7+$O44*'10k &amp; MO'!L$13+$P44*'10k &amp; MO'!L$19+$Q44*'10k &amp; MO'!L$25+$R44*'10k &amp; MO'!L$31</f>
        <v>30117.788800000002</v>
      </c>
      <c r="AD44" s="248">
        <f>+S44*'10k &amp; MO'!O$7</f>
        <v>27041.118000000002</v>
      </c>
      <c r="AF44" s="462" t="str">
        <f t="shared" si="0"/>
        <v>1042018</v>
      </c>
      <c r="AG44" s="462">
        <f>+IFERROR(VLOOKUP($AF44,'Limited Loss'!$F$5:$P$124,AG$3,FALSE),0)</f>
        <v>0</v>
      </c>
      <c r="AH44" s="450">
        <f>+IFERROR(VLOOKUP($AF44,'Limited Loss'!$F$5:$P$124,AH$3,FALSE),0)</f>
        <v>0</v>
      </c>
      <c r="AI44" s="450">
        <f>+IFERROR(VLOOKUP($AF44,'Limited Loss'!$F$5:$P$124,AI$3,FALSE),0)</f>
        <v>0</v>
      </c>
      <c r="AJ44" s="450">
        <f>+IFERROR(VLOOKUP($AF44,'Limited Loss'!$F$5:$P$124,AJ$3,FALSE),0)</f>
        <v>0</v>
      </c>
      <c r="AK44" s="236">
        <f>+IFERROR(VLOOKUP($AF44,'Limited Loss'!$F$5:$P$124,AK$3,FALSE),0)</f>
        <v>0</v>
      </c>
      <c r="AL44" s="450">
        <f>+IFERROR(VLOOKUP($AF44,'Limited Loss'!$F$5:$P$124,AL$3,FALSE),0)</f>
        <v>0</v>
      </c>
      <c r="AM44" s="450">
        <f>+IFERROR(VLOOKUP($AF44,'Limited Loss'!$F$5:$P$124,AM$3,FALSE),0)</f>
        <v>0</v>
      </c>
      <c r="AN44" s="450">
        <f>+IFERROR(VLOOKUP($AF44,'Limited Loss'!$F$5:$P$124,AN$3,FALSE),0)</f>
        <v>0</v>
      </c>
      <c r="AO44" s="450">
        <f>+IFERROR(VLOOKUP($AF44,'Limited Loss'!$F$5:$P$124,AO$3,FALSE),0)</f>
        <v>0</v>
      </c>
      <c r="AP44" s="236">
        <f>+IFERROR(VLOOKUP($AF44,'Limited Loss'!$F$5:$P$124,AP$3,FALSE),0)</f>
        <v>0</v>
      </c>
      <c r="AQ44" s="450"/>
      <c r="AR44" s="235">
        <f t="shared" si="1"/>
        <v>104</v>
      </c>
      <c r="AS44" s="250">
        <f t="shared" si="1"/>
        <v>2018</v>
      </c>
      <c r="AT44" s="247">
        <f t="shared" si="7"/>
        <v>34.922800000000002</v>
      </c>
      <c r="AU44" s="247">
        <f t="shared" si="7"/>
        <v>5102.9924000000001</v>
      </c>
      <c r="AV44" s="247">
        <f t="shared" ref="AV44:BD72" si="8">+V44-AI44</f>
        <v>227728.59000000003</v>
      </c>
      <c r="AW44" s="247">
        <f t="shared" si="8"/>
        <v>110422.74459999999</v>
      </c>
      <c r="AX44" s="248">
        <f t="shared" si="8"/>
        <v>24548.498800000001</v>
      </c>
      <c r="AY44" s="247">
        <f t="shared" si="8"/>
        <v>60.354799999999997</v>
      </c>
      <c r="AZ44" s="247">
        <f t="shared" si="8"/>
        <v>4192.9359999999997</v>
      </c>
      <c r="BA44" s="247">
        <f t="shared" si="8"/>
        <v>128254.6925</v>
      </c>
      <c r="BB44" s="247">
        <f t="shared" si="8"/>
        <v>84288.7111</v>
      </c>
      <c r="BC44" s="247">
        <f t="shared" si="8"/>
        <v>30117.788800000002</v>
      </c>
      <c r="BD44" s="248">
        <f t="shared" si="8"/>
        <v>27041.118000000002</v>
      </c>
      <c r="BE44" s="247">
        <f t="shared" si="4"/>
        <v>365374.48849999998</v>
      </c>
      <c r="BF44" s="463">
        <f t="shared" si="5"/>
        <v>249377.7433</v>
      </c>
      <c r="BG44" s="236">
        <f t="shared" si="6"/>
        <v>27041.118000000002</v>
      </c>
      <c r="BI44" s="464">
        <v>221</v>
      </c>
      <c r="BJ44" s="465">
        <v>99349.878899999996</v>
      </c>
      <c r="BK44" s="465">
        <v>366144.07159999997</v>
      </c>
      <c r="BL44" s="465">
        <v>34077.795000000006</v>
      </c>
    </row>
    <row r="45" spans="1:64" s="338" customFormat="1" x14ac:dyDescent="0.2">
      <c r="A45" s="338" t="str">
        <f t="shared" si="3"/>
        <v>1052014</v>
      </c>
      <c r="B45" s="235">
        <v>105</v>
      </c>
      <c r="C45" s="243">
        <v>2014</v>
      </c>
      <c r="D45" s="450">
        <f>+IFERROR(VLOOKUP($A45,Data_Loss!$A$2:$V$1180,6,FALSE),0)</f>
        <v>0</v>
      </c>
      <c r="E45" s="450">
        <f>+IFERROR(VLOOKUP($A45,Data_Loss!$A$2:$V$1180,7,FALSE),0)</f>
        <v>0</v>
      </c>
      <c r="F45" s="450">
        <f>+IFERROR(VLOOKUP($A45,Data_Loss!$A$2:$V$1180,8,FALSE),0)</f>
        <v>0</v>
      </c>
      <c r="G45" s="450">
        <f>+IFERROR(VLOOKUP($A45,Data_Loss!$A$2:$V$1180,9,FALSE),0)</f>
        <v>0</v>
      </c>
      <c r="H45" s="450">
        <f>+IFERROR(VLOOKUP($A45,Data_Loss!$A$2:$V$1180,10,FALSE),0)</f>
        <v>0</v>
      </c>
      <c r="I45" s="353">
        <f>+IFERROR(VLOOKUP($A45,Data_Loss!$A$2:$V$1300,12,FALSE),0)</f>
        <v>0</v>
      </c>
      <c r="J45" s="353">
        <f>+IFERROR(VLOOKUP($A45,Data_Loss!$A$2:$V$1300,13,FALSE),0)</f>
        <v>0</v>
      </c>
      <c r="K45" s="353">
        <f>+IFERROR(VLOOKUP($A45,Data_Loss!$A$2:$V$1300,14,FALSE),0)</f>
        <v>0</v>
      </c>
      <c r="L45" s="353">
        <f>+IFERROR(VLOOKUP($A45,Data_Loss!$A$2:$V$1300,15,FALSE),0)</f>
        <v>0</v>
      </c>
      <c r="M45" s="353">
        <f>+IFERROR(VLOOKUP($A45,Data_Loss!$A$2:$V$1300,16,FALSE),0)</f>
        <v>0</v>
      </c>
      <c r="N45" s="353">
        <f>+IFERROR(VLOOKUP($A45,Data_Loss!$A$2:$V$1300,17,FALSE),0)</f>
        <v>0</v>
      </c>
      <c r="O45" s="353">
        <f>+IFERROR(VLOOKUP($A45,Data_Loss!$A$2:$V$1300,18,FALSE),0)</f>
        <v>0</v>
      </c>
      <c r="P45" s="353">
        <f>+IFERROR(VLOOKUP($A45,Data_Loss!$A$2:$V$1300,19,FALSE),0)</f>
        <v>0</v>
      </c>
      <c r="Q45" s="353">
        <f>+IFERROR(VLOOKUP($A45,Data_Loss!$A$2:$V$1300,20,FALSE),0)</f>
        <v>0</v>
      </c>
      <c r="R45" s="353">
        <f>+IFERROR(VLOOKUP($A45,Data_Loss!$A$2:$V$1300,21,FALSE),0)</f>
        <v>0</v>
      </c>
      <c r="S45" s="353">
        <f>+IFERROR(VLOOKUP($A45,Data_Loss!$A$2:$V$1300,22,FALSE),0)</f>
        <v>950</v>
      </c>
      <c r="T45" s="246">
        <f>+$I45*'10k &amp; MO'!C$3+$J45*'10k &amp; MO'!C$9+$K45*'10k &amp; MO'!C$15+$L45*'10k &amp; MO'!C$21+$M45*'10k &amp; MO'!C$27</f>
        <v>0</v>
      </c>
      <c r="U45" s="247">
        <f>+$I45*'10k &amp; MO'!D$3+$J45*'10k &amp; MO'!D$9+$K45*'10k &amp; MO'!D$15+$L45*'10k &amp; MO'!D$21+$M45*'10k &amp; MO'!D$27</f>
        <v>0</v>
      </c>
      <c r="V45" s="247">
        <f>+$I45*'10k &amp; MO'!E$3+$J45*'10k &amp; MO'!E$9+$K45*'10k &amp; MO'!E$15+$L45*'10k &amp; MO'!E$21+$M45*'10k &amp; MO'!E$27</f>
        <v>0</v>
      </c>
      <c r="W45" s="247">
        <f>+$I45*'10k &amp; MO'!F$3+$J45*'10k &amp; MO'!F$9+$K45*'10k &amp; MO'!F$15+$L45*'10k &amp; MO'!F$21+$M45*'10k &amp; MO'!F$27</f>
        <v>0</v>
      </c>
      <c r="X45" s="247">
        <f>+$I45*'10k &amp; MO'!G$3+$J45*'10k &amp; MO'!G$9+$K45*'10k &amp; MO'!G$15+$L45*'10k &amp; MO'!G$21+$M45*'10k &amp; MO'!G$27</f>
        <v>0</v>
      </c>
      <c r="Y45" s="247">
        <f>+$N45*'10k &amp; MO'!H$3+$O45*'10k &amp; MO'!H$9+$P45*'10k &amp; MO'!H$15+$Q45*'10k &amp; MO'!H$21+$R45*'10k &amp; MO'!H$27</f>
        <v>0</v>
      </c>
      <c r="Z45" s="247">
        <f>+$N45*'10k &amp; MO'!I$3+$O45*'10k &amp; MO'!I$9+$P45*'10k &amp; MO'!I$15+$Q45*'10k &amp; MO'!I$21+$R45*'10k &amp; MO'!I$27</f>
        <v>0</v>
      </c>
      <c r="AA45" s="247">
        <f>+$N45*'10k &amp; MO'!J$3+$O45*'10k &amp; MO'!J$9+$P45*'10k &amp; MO'!J$15+$Q45*'10k &amp; MO'!J$21+$R45*'10k &amp; MO'!J$27</f>
        <v>0</v>
      </c>
      <c r="AB45" s="247">
        <f>+$N45*'10k &amp; MO'!K$3+$O45*'10k &amp; MO'!K$9+$P45*'10k &amp; MO'!K$15+$Q45*'10k &amp; MO'!K$21+$R45*'10k &amp; MO'!K$27</f>
        <v>0</v>
      </c>
      <c r="AC45" s="247">
        <f>+$N45*'10k &amp; MO'!L$3+$O45*'10k &amp; MO'!L$9+$P45*'10k &amp; MO'!L$15+$Q45*'10k &amp; MO'!L$21+$R45*'10k &amp; MO'!L$27</f>
        <v>0</v>
      </c>
      <c r="AD45" s="248">
        <f>+S45*'10k &amp; MO'!O$3</f>
        <v>1017.4499999999999</v>
      </c>
      <c r="AF45" s="462" t="str">
        <f t="shared" si="0"/>
        <v>1052014</v>
      </c>
      <c r="AG45" s="462">
        <f>+IFERROR(VLOOKUP($AF45,'Limited Loss'!$F$5:$P$124,AG$3,FALSE),0)</f>
        <v>0</v>
      </c>
      <c r="AH45" s="450">
        <f>+IFERROR(VLOOKUP($AF45,'Limited Loss'!$F$5:$P$124,AH$3,FALSE),0)</f>
        <v>0</v>
      </c>
      <c r="AI45" s="450">
        <f>+IFERROR(VLOOKUP($AF45,'Limited Loss'!$F$5:$P$124,AI$3,FALSE),0)</f>
        <v>0</v>
      </c>
      <c r="AJ45" s="450">
        <f>+IFERROR(VLOOKUP($AF45,'Limited Loss'!$F$5:$P$124,AJ$3,FALSE),0)</f>
        <v>0</v>
      </c>
      <c r="AK45" s="236">
        <f>+IFERROR(VLOOKUP($AF45,'Limited Loss'!$F$5:$P$124,AK$3,FALSE),0)</f>
        <v>0</v>
      </c>
      <c r="AL45" s="450">
        <f>+IFERROR(VLOOKUP($AF45,'Limited Loss'!$F$5:$P$124,AL$3,FALSE),0)</f>
        <v>0</v>
      </c>
      <c r="AM45" s="450">
        <f>+IFERROR(VLOOKUP($AF45,'Limited Loss'!$F$5:$P$124,AM$3,FALSE),0)</f>
        <v>0</v>
      </c>
      <c r="AN45" s="450">
        <f>+IFERROR(VLOOKUP($AF45,'Limited Loss'!$F$5:$P$124,AN$3,FALSE),0)</f>
        <v>0</v>
      </c>
      <c r="AO45" s="450">
        <f>+IFERROR(VLOOKUP($AF45,'Limited Loss'!$F$5:$P$124,AO$3,FALSE),0)</f>
        <v>0</v>
      </c>
      <c r="AP45" s="236">
        <f>+IFERROR(VLOOKUP($AF45,'Limited Loss'!$F$5:$P$124,AP$3,FALSE),0)</f>
        <v>0</v>
      </c>
      <c r="AQ45" s="450"/>
      <c r="AR45" s="235">
        <f t="shared" si="1"/>
        <v>105</v>
      </c>
      <c r="AS45" s="250">
        <f t="shared" si="1"/>
        <v>2014</v>
      </c>
      <c r="AT45" s="247">
        <f t="shared" ref="AT45:AX108" si="9">+T45-AG45</f>
        <v>0</v>
      </c>
      <c r="AU45" s="247">
        <f t="shared" si="9"/>
        <v>0</v>
      </c>
      <c r="AV45" s="247">
        <f t="shared" si="8"/>
        <v>0</v>
      </c>
      <c r="AW45" s="247">
        <f t="shared" si="8"/>
        <v>0</v>
      </c>
      <c r="AX45" s="248">
        <f t="shared" si="8"/>
        <v>0</v>
      </c>
      <c r="AY45" s="247">
        <f t="shared" si="8"/>
        <v>0</v>
      </c>
      <c r="AZ45" s="247">
        <f t="shared" si="8"/>
        <v>0</v>
      </c>
      <c r="BA45" s="247">
        <f t="shared" si="8"/>
        <v>0</v>
      </c>
      <c r="BB45" s="247">
        <f t="shared" si="8"/>
        <v>0</v>
      </c>
      <c r="BC45" s="247">
        <f t="shared" si="8"/>
        <v>0</v>
      </c>
      <c r="BD45" s="248">
        <f t="shared" si="8"/>
        <v>1017.4499999999999</v>
      </c>
      <c r="BE45" s="247">
        <f t="shared" si="4"/>
        <v>0</v>
      </c>
      <c r="BF45" s="463">
        <f t="shared" si="5"/>
        <v>0</v>
      </c>
      <c r="BG45" s="236">
        <f t="shared" si="6"/>
        <v>1017.4499999999999</v>
      </c>
      <c r="BI45" s="464">
        <v>222</v>
      </c>
      <c r="BJ45" s="465">
        <v>2038659.8662</v>
      </c>
      <c r="BK45" s="465">
        <v>2124040.8256999999</v>
      </c>
      <c r="BL45" s="465">
        <v>287132.61499999999</v>
      </c>
    </row>
    <row r="46" spans="1:64" s="338" customFormat="1" x14ac:dyDescent="0.2">
      <c r="A46" s="338" t="str">
        <f t="shared" si="3"/>
        <v>1052015</v>
      </c>
      <c r="B46" s="235">
        <v>105</v>
      </c>
      <c r="C46" s="243">
        <v>2015</v>
      </c>
      <c r="D46" s="450">
        <f>+IFERROR(VLOOKUP($A46,Data_Loss!$A$2:$V$1180,6,FALSE),0)</f>
        <v>0</v>
      </c>
      <c r="E46" s="450">
        <f>+IFERROR(VLOOKUP($A46,Data_Loss!$A$2:$V$1180,7,FALSE),0)</f>
        <v>0</v>
      </c>
      <c r="F46" s="450">
        <f>+IFERROR(VLOOKUP($A46,Data_Loss!$A$2:$V$1180,8,FALSE),0)</f>
        <v>0</v>
      </c>
      <c r="G46" s="450">
        <f>+IFERROR(VLOOKUP($A46,Data_Loss!$A$2:$V$1180,9,FALSE),0)</f>
        <v>0</v>
      </c>
      <c r="H46" s="450">
        <f>+IFERROR(VLOOKUP($A46,Data_Loss!$A$2:$V$1180,10,FALSE),0)</f>
        <v>0</v>
      </c>
      <c r="I46" s="353">
        <f>+IFERROR(VLOOKUP($A46,Data_Loss!$A$2:$V$1300,12,FALSE),0)</f>
        <v>0</v>
      </c>
      <c r="J46" s="353">
        <f>+IFERROR(VLOOKUP($A46,Data_Loss!$A$2:$V$1300,13,FALSE),0)</f>
        <v>0</v>
      </c>
      <c r="K46" s="353">
        <f>+IFERROR(VLOOKUP($A46,Data_Loss!$A$2:$V$1300,14,FALSE),0)</f>
        <v>0</v>
      </c>
      <c r="L46" s="353">
        <f>+IFERROR(VLOOKUP($A46,Data_Loss!$A$2:$V$1300,15,FALSE),0)</f>
        <v>0</v>
      </c>
      <c r="M46" s="353">
        <f>+IFERROR(VLOOKUP($A46,Data_Loss!$A$2:$V$1300,16,FALSE),0)</f>
        <v>0</v>
      </c>
      <c r="N46" s="353">
        <f>+IFERROR(VLOOKUP($A46,Data_Loss!$A$2:$V$1300,17,FALSE),0)</f>
        <v>0</v>
      </c>
      <c r="O46" s="353">
        <f>+IFERROR(VLOOKUP($A46,Data_Loss!$A$2:$V$1300,18,FALSE),0)</f>
        <v>0</v>
      </c>
      <c r="P46" s="353">
        <f>+IFERROR(VLOOKUP($A46,Data_Loss!$A$2:$V$1300,19,FALSE),0)</f>
        <v>0</v>
      </c>
      <c r="Q46" s="353">
        <f>+IFERROR(VLOOKUP($A46,Data_Loss!$A$2:$V$1300,20,FALSE),0)</f>
        <v>0</v>
      </c>
      <c r="R46" s="353">
        <f>+IFERROR(VLOOKUP($A46,Data_Loss!$A$2:$V$1300,21,FALSE),0)</f>
        <v>0</v>
      </c>
      <c r="S46" s="353">
        <f>+IFERROR(VLOOKUP($A46,Data_Loss!$A$2:$V$1300,22,FALSE),0)</f>
        <v>0</v>
      </c>
      <c r="T46" s="246">
        <f>+$I46*'10k &amp; MO'!C$4+$J46*'10k &amp; MO'!C$10+$K46*'10k &amp; MO'!C$16+$L46*'10k &amp; MO'!C$22+$M46*'10k &amp; MO'!C$28</f>
        <v>0</v>
      </c>
      <c r="U46" s="247">
        <f>+$I46*'10k &amp; MO'!D$4+$J46*'10k &amp; MO'!D$10+$K46*'10k &amp; MO'!D$16+$L46*'10k &amp; MO'!D$22+$M46*'10k &amp; MO'!D$28</f>
        <v>0</v>
      </c>
      <c r="V46" s="247">
        <f>+$I46*'10k &amp; MO'!E$4+$J46*'10k &amp; MO'!E$10+$K46*'10k &amp; MO'!E$16+$L46*'10k &amp; MO'!E$22+$M46*'10k &amp; MO'!E$28</f>
        <v>0</v>
      </c>
      <c r="W46" s="247">
        <f>+$I46*'10k &amp; MO'!F$4+$J46*'10k &amp; MO'!F$10+$K46*'10k &amp; MO'!F$16+$L46*'10k &amp; MO'!F$22+$M46*'10k &amp; MO'!F$28</f>
        <v>0</v>
      </c>
      <c r="X46" s="247">
        <f>+$I46*'10k &amp; MO'!G$4+$J46*'10k &amp; MO'!G$10+$K46*'10k &amp; MO'!G$16+$L46*'10k &amp; MO'!G$22+$M46*'10k &amp; MO'!G$28</f>
        <v>0</v>
      </c>
      <c r="Y46" s="247">
        <f>+$N46*'10k &amp; MO'!H$4+$O46*'10k &amp; MO'!H$10+$P46*'10k &amp; MO'!H$16+$Q46*'10k &amp; MO'!H$22+$R46*'10k &amp; MO'!H$28</f>
        <v>0</v>
      </c>
      <c r="Z46" s="247">
        <f>+$N46*'10k &amp; MO'!I$4+$O46*'10k &amp; MO'!I$10+$P46*'10k &amp; MO'!I$16+$Q46*'10k &amp; MO'!I$22+$R46*'10k &amp; MO'!I$28</f>
        <v>0</v>
      </c>
      <c r="AA46" s="247">
        <f>+$N46*'10k &amp; MO'!J$4+$O46*'10k &amp; MO'!J$10+$P46*'10k &amp; MO'!J$16+$Q46*'10k &amp; MO'!J$22+$R46*'10k &amp; MO'!J$28</f>
        <v>0</v>
      </c>
      <c r="AB46" s="247">
        <f>+$N46*'10k &amp; MO'!K$4+$O46*'10k &amp; MO'!K$10+$P46*'10k &amp; MO'!K$16+$Q46*'10k &amp; MO'!K$22+$R46*'10k &amp; MO'!K$28</f>
        <v>0</v>
      </c>
      <c r="AC46" s="247">
        <f>+$N46*'10k &amp; MO'!L$4+$O46*'10k &amp; MO'!L$10+$P46*'10k &amp; MO'!L$16+$Q46*'10k &amp; MO'!L$22+$R46*'10k &amp; MO'!L$28</f>
        <v>0</v>
      </c>
      <c r="AD46" s="248">
        <f>+S46*'10k &amp; MO'!O$4</f>
        <v>0</v>
      </c>
      <c r="AF46" s="462" t="str">
        <f t="shared" si="0"/>
        <v>1052015</v>
      </c>
      <c r="AG46" s="462">
        <f>+IFERROR(VLOOKUP($AF46,'Limited Loss'!$F$5:$P$124,AG$3,FALSE),0)</f>
        <v>0</v>
      </c>
      <c r="AH46" s="450">
        <f>+IFERROR(VLOOKUP($AF46,'Limited Loss'!$F$5:$P$124,AH$3,FALSE),0)</f>
        <v>0</v>
      </c>
      <c r="AI46" s="450">
        <f>+IFERROR(VLOOKUP($AF46,'Limited Loss'!$F$5:$P$124,AI$3,FALSE),0)</f>
        <v>0</v>
      </c>
      <c r="AJ46" s="450">
        <f>+IFERROR(VLOOKUP($AF46,'Limited Loss'!$F$5:$P$124,AJ$3,FALSE),0)</f>
        <v>0</v>
      </c>
      <c r="AK46" s="236">
        <f>+IFERROR(VLOOKUP($AF46,'Limited Loss'!$F$5:$P$124,AK$3,FALSE),0)</f>
        <v>0</v>
      </c>
      <c r="AL46" s="450">
        <f>+IFERROR(VLOOKUP($AF46,'Limited Loss'!$F$5:$P$124,AL$3,FALSE),0)</f>
        <v>0</v>
      </c>
      <c r="AM46" s="450">
        <f>+IFERROR(VLOOKUP($AF46,'Limited Loss'!$F$5:$P$124,AM$3,FALSE),0)</f>
        <v>0</v>
      </c>
      <c r="AN46" s="450">
        <f>+IFERROR(VLOOKUP($AF46,'Limited Loss'!$F$5:$P$124,AN$3,FALSE),0)</f>
        <v>0</v>
      </c>
      <c r="AO46" s="450">
        <f>+IFERROR(VLOOKUP($AF46,'Limited Loss'!$F$5:$P$124,AO$3,FALSE),0)</f>
        <v>0</v>
      </c>
      <c r="AP46" s="236">
        <f>+IFERROR(VLOOKUP($AF46,'Limited Loss'!$F$5:$P$124,AP$3,FALSE),0)</f>
        <v>0</v>
      </c>
      <c r="AQ46" s="450"/>
      <c r="AR46" s="235">
        <f t="shared" si="1"/>
        <v>105</v>
      </c>
      <c r="AS46" s="250">
        <f t="shared" si="1"/>
        <v>2015</v>
      </c>
      <c r="AT46" s="247">
        <f t="shared" si="9"/>
        <v>0</v>
      </c>
      <c r="AU46" s="247">
        <f t="shared" si="9"/>
        <v>0</v>
      </c>
      <c r="AV46" s="247">
        <f t="shared" si="8"/>
        <v>0</v>
      </c>
      <c r="AW46" s="247">
        <f t="shared" si="8"/>
        <v>0</v>
      </c>
      <c r="AX46" s="248">
        <f t="shared" si="8"/>
        <v>0</v>
      </c>
      <c r="AY46" s="247">
        <f t="shared" si="8"/>
        <v>0</v>
      </c>
      <c r="AZ46" s="247">
        <f t="shared" si="8"/>
        <v>0</v>
      </c>
      <c r="BA46" s="247">
        <f t="shared" si="8"/>
        <v>0</v>
      </c>
      <c r="BB46" s="247">
        <f t="shared" si="8"/>
        <v>0</v>
      </c>
      <c r="BC46" s="247">
        <f t="shared" si="8"/>
        <v>0</v>
      </c>
      <c r="BD46" s="248">
        <f t="shared" si="8"/>
        <v>0</v>
      </c>
      <c r="BE46" s="247">
        <f t="shared" si="4"/>
        <v>0</v>
      </c>
      <c r="BF46" s="463">
        <f t="shared" si="5"/>
        <v>0</v>
      </c>
      <c r="BG46" s="236">
        <f t="shared" si="6"/>
        <v>0</v>
      </c>
      <c r="BI46" s="464">
        <v>225</v>
      </c>
      <c r="BJ46" s="465">
        <v>616571.39939999999</v>
      </c>
      <c r="BK46" s="465">
        <v>560898.14870000002</v>
      </c>
      <c r="BL46" s="465">
        <v>45431.020000000004</v>
      </c>
    </row>
    <row r="47" spans="1:64" s="338" customFormat="1" x14ac:dyDescent="0.2">
      <c r="A47" s="338" t="str">
        <f t="shared" si="3"/>
        <v>1052016</v>
      </c>
      <c r="B47" s="235">
        <v>105</v>
      </c>
      <c r="C47" s="243">
        <v>2016</v>
      </c>
      <c r="D47" s="450">
        <f>+IFERROR(VLOOKUP($A47,Data_Loss!$A$2:$V$1180,6,FALSE),0)</f>
        <v>0</v>
      </c>
      <c r="E47" s="450">
        <f>+IFERROR(VLOOKUP($A47,Data_Loss!$A$2:$V$1180,7,FALSE),0)</f>
        <v>0</v>
      </c>
      <c r="F47" s="450">
        <f>+IFERROR(VLOOKUP($A47,Data_Loss!$A$2:$V$1180,8,FALSE),0)</f>
        <v>0</v>
      </c>
      <c r="G47" s="450">
        <f>+IFERROR(VLOOKUP($A47,Data_Loss!$A$2:$V$1180,9,FALSE),0)</f>
        <v>1</v>
      </c>
      <c r="H47" s="450">
        <f>+IFERROR(VLOOKUP($A47,Data_Loss!$A$2:$V$1180,10,FALSE),0)</f>
        <v>2</v>
      </c>
      <c r="I47" s="353">
        <f>+IFERROR(VLOOKUP($A47,Data_Loss!$A$2:$V$1300,12,FALSE),0)</f>
        <v>0</v>
      </c>
      <c r="J47" s="353">
        <f>+IFERROR(VLOOKUP($A47,Data_Loss!$A$2:$V$1300,13,FALSE),0)</f>
        <v>0</v>
      </c>
      <c r="K47" s="353">
        <f>+IFERROR(VLOOKUP($A47,Data_Loss!$A$2:$V$1300,14,FALSE),0)</f>
        <v>0</v>
      </c>
      <c r="L47" s="353">
        <f>+IFERROR(VLOOKUP($A47,Data_Loss!$A$2:$V$1300,15,FALSE),0)</f>
        <v>4312</v>
      </c>
      <c r="M47" s="353">
        <f>+IFERROR(VLOOKUP($A47,Data_Loss!$A$2:$V$1300,16,FALSE),0)</f>
        <v>1773</v>
      </c>
      <c r="N47" s="353">
        <f>+IFERROR(VLOOKUP($A47,Data_Loss!$A$2:$V$1300,17,FALSE),0)</f>
        <v>0</v>
      </c>
      <c r="O47" s="353">
        <f>+IFERROR(VLOOKUP($A47,Data_Loss!$A$2:$V$1300,18,FALSE),0)</f>
        <v>0</v>
      </c>
      <c r="P47" s="353">
        <f>+IFERROR(VLOOKUP($A47,Data_Loss!$A$2:$V$1300,19,FALSE),0)</f>
        <v>0</v>
      </c>
      <c r="Q47" s="353">
        <f>+IFERROR(VLOOKUP($A47,Data_Loss!$A$2:$V$1300,20,FALSE),0)</f>
        <v>2875</v>
      </c>
      <c r="R47" s="353">
        <f>+IFERROR(VLOOKUP($A47,Data_Loss!$A$2:$V$1300,21,FALSE),0)</f>
        <v>16210</v>
      </c>
      <c r="S47" s="353">
        <f>+IFERROR(VLOOKUP($A47,Data_Loss!$A$2:$V$1300,22,FALSE),0)</f>
        <v>6200</v>
      </c>
      <c r="T47" s="246">
        <f>+$I47*'10k &amp; MO'!C$5+$J47*'10k &amp; MO'!C$11+$K47*'10k &amp; MO'!C$17+$L47*'10k &amp; MO'!C$23+$M47*'10k &amp; MO'!C$29</f>
        <v>0</v>
      </c>
      <c r="U47" s="247">
        <f>+$I47*'10k &amp; MO'!D$5+$J47*'10k &amp; MO'!D$11+$K47*'10k &amp; MO'!D$17+$L47*'10k &amp; MO'!D$23+$M47*'10k &amp; MO'!D$29</f>
        <v>0</v>
      </c>
      <c r="V47" s="247">
        <f>+$I47*'10k &amp; MO'!E$5+$J47*'10k &amp; MO'!E$11+$K47*'10k &amp; MO'!E$17+$L47*'10k &amp; MO'!E$23+$M47*'10k &amp; MO'!E$29</f>
        <v>1601.8497000000002</v>
      </c>
      <c r="W47" s="247">
        <f>+$I47*'10k &amp; MO'!F$5+$J47*'10k &amp; MO'!F$11+$K47*'10k &amp; MO'!F$17+$L47*'10k &amp; MO'!F$23+$M47*'10k &amp; MO'!F$29</f>
        <v>4785.87</v>
      </c>
      <c r="X47" s="247">
        <f>+$I47*'10k &amp; MO'!G$5+$J47*'10k &amp; MO'!G$11+$K47*'10k &amp; MO'!G$17+$L47*'10k &amp; MO'!G$23+$M47*'10k &amp; MO'!G$29</f>
        <v>1952.7071999999998</v>
      </c>
      <c r="Y47" s="247">
        <f>+$N47*'10k &amp; MO'!H$5+$O47*'10k &amp; MO'!H$11+$P47*'10k &amp; MO'!H$17+$Q47*'10k &amp; MO'!H$23+$R47*'10k &amp; MO'!H$29</f>
        <v>0</v>
      </c>
      <c r="Z47" s="247">
        <f>+$N47*'10k &amp; MO'!I$5+$O47*'10k &amp; MO'!I$11+$P47*'10k &amp; MO'!I$17+$Q47*'10k &amp; MO'!I$23+$R47*'10k &amp; MO'!I$29</f>
        <v>0</v>
      </c>
      <c r="AA47" s="247">
        <f>+$N47*'10k &amp; MO'!J$5+$O47*'10k &amp; MO'!J$11+$P47*'10k &amp; MO'!J$17+$Q47*'10k &amp; MO'!J$23+$R47*'10k &amp; MO'!J$29</f>
        <v>2459.3145</v>
      </c>
      <c r="AB47" s="247">
        <f>+$N47*'10k &amp; MO'!K$5+$O47*'10k &amp; MO'!K$11+$P47*'10k &amp; MO'!K$17+$Q47*'10k &amp; MO'!K$23+$R47*'10k &amp; MO'!K$29</f>
        <v>6135.0010000000002</v>
      </c>
      <c r="AC47" s="247">
        <f>+$N47*'10k &amp; MO'!L$5+$O47*'10k &amp; MO'!L$11+$P47*'10k &amp; MO'!L$17+$Q47*'10k &amp; MO'!L$23+$R47*'10k &amp; MO'!L$29</f>
        <v>24569.712000000003</v>
      </c>
      <c r="AD47" s="248">
        <f>+S47*'10k &amp; MO'!O$5</f>
        <v>8357.6</v>
      </c>
      <c r="AF47" s="462" t="str">
        <f t="shared" si="0"/>
        <v>1052016</v>
      </c>
      <c r="AG47" s="462">
        <f>+IFERROR(VLOOKUP($AF47,'Limited Loss'!$F$5:$P$124,AG$3,FALSE),0)</f>
        <v>0</v>
      </c>
      <c r="AH47" s="450">
        <f>+IFERROR(VLOOKUP($AF47,'Limited Loss'!$F$5:$P$124,AH$3,FALSE),0)</f>
        <v>0</v>
      </c>
      <c r="AI47" s="450">
        <f>+IFERROR(VLOOKUP($AF47,'Limited Loss'!$F$5:$P$124,AI$3,FALSE),0)</f>
        <v>0</v>
      </c>
      <c r="AJ47" s="450">
        <f>+IFERROR(VLOOKUP($AF47,'Limited Loss'!$F$5:$P$124,AJ$3,FALSE),0)</f>
        <v>0</v>
      </c>
      <c r="AK47" s="236">
        <f>+IFERROR(VLOOKUP($AF47,'Limited Loss'!$F$5:$P$124,AK$3,FALSE),0)</f>
        <v>0</v>
      </c>
      <c r="AL47" s="450">
        <f>+IFERROR(VLOOKUP($AF47,'Limited Loss'!$F$5:$P$124,AL$3,FALSE),0)</f>
        <v>0</v>
      </c>
      <c r="AM47" s="450">
        <f>+IFERROR(VLOOKUP($AF47,'Limited Loss'!$F$5:$P$124,AM$3,FALSE),0)</f>
        <v>0</v>
      </c>
      <c r="AN47" s="450">
        <f>+IFERROR(VLOOKUP($AF47,'Limited Loss'!$F$5:$P$124,AN$3,FALSE),0)</f>
        <v>0</v>
      </c>
      <c r="AO47" s="450">
        <f>+IFERROR(VLOOKUP($AF47,'Limited Loss'!$F$5:$P$124,AO$3,FALSE),0)</f>
        <v>0</v>
      </c>
      <c r="AP47" s="236">
        <f>+IFERROR(VLOOKUP($AF47,'Limited Loss'!$F$5:$P$124,AP$3,FALSE),0)</f>
        <v>0</v>
      </c>
      <c r="AQ47" s="450"/>
      <c r="AR47" s="235">
        <f t="shared" si="1"/>
        <v>105</v>
      </c>
      <c r="AS47" s="250">
        <f t="shared" si="1"/>
        <v>2016</v>
      </c>
      <c r="AT47" s="247">
        <f t="shared" si="9"/>
        <v>0</v>
      </c>
      <c r="AU47" s="247">
        <f t="shared" si="9"/>
        <v>0</v>
      </c>
      <c r="AV47" s="247">
        <f t="shared" si="8"/>
        <v>1601.8497000000002</v>
      </c>
      <c r="AW47" s="247">
        <f t="shared" si="8"/>
        <v>4785.87</v>
      </c>
      <c r="AX47" s="248">
        <f t="shared" si="8"/>
        <v>1952.7071999999998</v>
      </c>
      <c r="AY47" s="247">
        <f t="shared" si="8"/>
        <v>0</v>
      </c>
      <c r="AZ47" s="247">
        <f t="shared" si="8"/>
        <v>0</v>
      </c>
      <c r="BA47" s="247">
        <f t="shared" si="8"/>
        <v>2459.3145</v>
      </c>
      <c r="BB47" s="247">
        <f t="shared" si="8"/>
        <v>6135.0010000000002</v>
      </c>
      <c r="BC47" s="247">
        <f t="shared" si="8"/>
        <v>24569.712000000003</v>
      </c>
      <c r="BD47" s="248">
        <f t="shared" si="8"/>
        <v>8357.6</v>
      </c>
      <c r="BE47" s="247">
        <f t="shared" si="4"/>
        <v>4061.1642000000002</v>
      </c>
      <c r="BF47" s="463">
        <f t="shared" si="5"/>
        <v>37443.290200000003</v>
      </c>
      <c r="BG47" s="236">
        <f t="shared" si="6"/>
        <v>8357.6</v>
      </c>
      <c r="BI47" s="464">
        <v>227</v>
      </c>
      <c r="BJ47" s="465">
        <v>84214.670899999997</v>
      </c>
      <c r="BK47" s="465">
        <v>171882.44180000003</v>
      </c>
      <c r="BL47" s="465">
        <v>88958.315000000002</v>
      </c>
    </row>
    <row r="48" spans="1:64" s="338" customFormat="1" x14ac:dyDescent="0.2">
      <c r="A48" s="338" t="str">
        <f t="shared" si="3"/>
        <v>1052017</v>
      </c>
      <c r="B48" s="235">
        <v>105</v>
      </c>
      <c r="C48" s="243">
        <v>2017</v>
      </c>
      <c r="D48" s="450">
        <f>+IFERROR(VLOOKUP($A48,Data_Loss!$A$2:$V$1180,6,FALSE),0)</f>
        <v>0</v>
      </c>
      <c r="E48" s="450">
        <f>+IFERROR(VLOOKUP($A48,Data_Loss!$A$2:$V$1180,7,FALSE),0)</f>
        <v>0</v>
      </c>
      <c r="F48" s="450">
        <f>+IFERROR(VLOOKUP($A48,Data_Loss!$A$2:$V$1180,8,FALSE),0)</f>
        <v>0</v>
      </c>
      <c r="G48" s="450">
        <f>+IFERROR(VLOOKUP($A48,Data_Loss!$A$2:$V$1180,9,FALSE),0)</f>
        <v>1</v>
      </c>
      <c r="H48" s="450">
        <f>+IFERROR(VLOOKUP($A48,Data_Loss!$A$2:$V$1180,10,FALSE),0)</f>
        <v>0</v>
      </c>
      <c r="I48" s="353">
        <f>+IFERROR(VLOOKUP($A48,Data_Loss!$A$2:$V$1300,12,FALSE),0)</f>
        <v>0</v>
      </c>
      <c r="J48" s="353">
        <f>+IFERROR(VLOOKUP($A48,Data_Loss!$A$2:$V$1300,13,FALSE),0)</f>
        <v>0</v>
      </c>
      <c r="K48" s="353">
        <f>+IFERROR(VLOOKUP($A48,Data_Loss!$A$2:$V$1300,14,FALSE),0)</f>
        <v>0</v>
      </c>
      <c r="L48" s="353">
        <f>+IFERROR(VLOOKUP($A48,Data_Loss!$A$2:$V$1300,15,FALSE),0)</f>
        <v>54746</v>
      </c>
      <c r="M48" s="353">
        <f>+IFERROR(VLOOKUP($A48,Data_Loss!$A$2:$V$1300,16,FALSE),0)</f>
        <v>0</v>
      </c>
      <c r="N48" s="353">
        <f>+IFERROR(VLOOKUP($A48,Data_Loss!$A$2:$V$1300,17,FALSE),0)</f>
        <v>0</v>
      </c>
      <c r="O48" s="353">
        <f>+IFERROR(VLOOKUP($A48,Data_Loss!$A$2:$V$1300,18,FALSE),0)</f>
        <v>0</v>
      </c>
      <c r="P48" s="353">
        <f>+IFERROR(VLOOKUP($A48,Data_Loss!$A$2:$V$1300,19,FALSE),0)</f>
        <v>0</v>
      </c>
      <c r="Q48" s="353">
        <f>+IFERROR(VLOOKUP($A48,Data_Loss!$A$2:$V$1300,20,FALSE),0)</f>
        <v>68085</v>
      </c>
      <c r="R48" s="353">
        <f>+IFERROR(VLOOKUP($A48,Data_Loss!$A$2:$V$1300,21,FALSE),0)</f>
        <v>0</v>
      </c>
      <c r="S48" s="353">
        <f>+IFERROR(VLOOKUP($A48,Data_Loss!$A$2:$V$1300,22,FALSE),0)</f>
        <v>110</v>
      </c>
      <c r="T48" s="246">
        <f>+$I48*'10k &amp; MO'!C$6+$J48*'10k &amp; MO'!C$12+$K48*'10k &amp; MO'!C$18+$L48*'10k &amp; MO'!C$24+$M48*'10k &amp; MO'!C$30</f>
        <v>0</v>
      </c>
      <c r="U48" s="247">
        <f>+$I48*'10k &amp; MO'!D$6+$J48*'10k &amp; MO'!D$12+$K48*'10k &amp; MO'!D$18+$L48*'10k &amp; MO'!D$24+$M48*'10k &amp; MO'!D$30</f>
        <v>114.9666</v>
      </c>
      <c r="V48" s="247">
        <f>+$I48*'10k &amp; MO'!E$6+$J48*'10k &amp; MO'!E$12+$K48*'10k &amp; MO'!E$18+$L48*'10k &amp; MO'!E$24+$M48*'10k &amp; MO'!E$30</f>
        <v>48028.665799999995</v>
      </c>
      <c r="W48" s="247">
        <f>+$I48*'10k &amp; MO'!F$6+$J48*'10k &amp; MO'!F$12+$K48*'10k &amp; MO'!F$18+$L48*'10k &amp; MO'!F$24+$M48*'10k &amp; MO'!F$30</f>
        <v>49249.501599999996</v>
      </c>
      <c r="X48" s="247">
        <f>+$I48*'10k &amp; MO'!G$6+$J48*'10k &amp; MO'!G$12+$K48*'10k &amp; MO'!G$18+$L48*'10k &amp; MO'!G$24+$M48*'10k &amp; MO'!G$30</f>
        <v>4138.7975999999999</v>
      </c>
      <c r="Y48" s="247">
        <f>+$N48*'10k &amp; MO'!H$6+$O48*'10k &amp; MO'!H$12+$P48*'10k &amp; MO'!H$18+$Q48*'10k &amp; MO'!H$24+$R48*'10k &amp; MO'!H$30</f>
        <v>0</v>
      </c>
      <c r="Z48" s="247">
        <f>+$N48*'10k &amp; MO'!I$6+$O48*'10k &amp; MO'!I$12+$P48*'10k &amp; MO'!I$18+$Q48*'10k &amp; MO'!I$24+$R48*'10k &amp; MO'!I$30</f>
        <v>47.659500000000001</v>
      </c>
      <c r="AA48" s="247">
        <f>+$N48*'10k &amp; MO'!J$6+$O48*'10k &amp; MO'!J$12+$P48*'10k &amp; MO'!J$18+$Q48*'10k &amp; MO'!J$24+$R48*'10k &amp; MO'!J$30</f>
        <v>70406.698499999999</v>
      </c>
      <c r="AB48" s="247">
        <f>+$N48*'10k &amp; MO'!K$6+$O48*'10k &amp; MO'!K$12+$P48*'10k &amp; MO'!K$18+$Q48*'10k &amp; MO'!K$24+$R48*'10k &amp; MO'!K$30</f>
        <v>85875.61050000001</v>
      </c>
      <c r="AC48" s="247">
        <f>+$N48*'10k &amp; MO'!L$6+$O48*'10k &amp; MO'!L$12+$P48*'10k &amp; MO'!L$18+$Q48*'10k &amp; MO'!L$24+$R48*'10k &amp; MO'!L$30</f>
        <v>7237.4355000000005</v>
      </c>
      <c r="AD48" s="248">
        <f>+S48*'10k &amp; MO'!O$6</f>
        <v>148.06</v>
      </c>
      <c r="AF48" s="462" t="str">
        <f t="shared" si="0"/>
        <v>1052017</v>
      </c>
      <c r="AG48" s="462">
        <f>+IFERROR(VLOOKUP($AF48,'Limited Loss'!$F$5:$P$124,AG$3,FALSE),0)</f>
        <v>0</v>
      </c>
      <c r="AH48" s="450">
        <f>+IFERROR(VLOOKUP($AF48,'Limited Loss'!$F$5:$P$124,AH$3,FALSE),0)</f>
        <v>0</v>
      </c>
      <c r="AI48" s="450">
        <f>+IFERROR(VLOOKUP($AF48,'Limited Loss'!$F$5:$P$124,AI$3,FALSE),0)</f>
        <v>0</v>
      </c>
      <c r="AJ48" s="450">
        <f>+IFERROR(VLOOKUP($AF48,'Limited Loss'!$F$5:$P$124,AJ$3,FALSE),0)</f>
        <v>0</v>
      </c>
      <c r="AK48" s="236">
        <f>+IFERROR(VLOOKUP($AF48,'Limited Loss'!$F$5:$P$124,AK$3,FALSE),0)</f>
        <v>0</v>
      </c>
      <c r="AL48" s="450">
        <f>+IFERROR(VLOOKUP($AF48,'Limited Loss'!$F$5:$P$124,AL$3,FALSE),0)</f>
        <v>0</v>
      </c>
      <c r="AM48" s="450">
        <f>+IFERROR(VLOOKUP($AF48,'Limited Loss'!$F$5:$P$124,AM$3,FALSE),0)</f>
        <v>0</v>
      </c>
      <c r="AN48" s="450">
        <f>+IFERROR(VLOOKUP($AF48,'Limited Loss'!$F$5:$P$124,AN$3,FALSE),0)</f>
        <v>0</v>
      </c>
      <c r="AO48" s="450">
        <f>+IFERROR(VLOOKUP($AF48,'Limited Loss'!$F$5:$P$124,AO$3,FALSE),0)</f>
        <v>0</v>
      </c>
      <c r="AP48" s="236">
        <f>+IFERROR(VLOOKUP($AF48,'Limited Loss'!$F$5:$P$124,AP$3,FALSE),0)</f>
        <v>0</v>
      </c>
      <c r="AQ48" s="450"/>
      <c r="AR48" s="235">
        <f t="shared" si="1"/>
        <v>105</v>
      </c>
      <c r="AS48" s="250">
        <f t="shared" si="1"/>
        <v>2017</v>
      </c>
      <c r="AT48" s="247">
        <f t="shared" si="9"/>
        <v>0</v>
      </c>
      <c r="AU48" s="247">
        <f t="shared" si="9"/>
        <v>114.9666</v>
      </c>
      <c r="AV48" s="247">
        <f t="shared" si="8"/>
        <v>48028.665799999995</v>
      </c>
      <c r="AW48" s="247">
        <f t="shared" si="8"/>
        <v>49249.501599999996</v>
      </c>
      <c r="AX48" s="248">
        <f t="shared" si="8"/>
        <v>4138.7975999999999</v>
      </c>
      <c r="AY48" s="247">
        <f t="shared" si="8"/>
        <v>0</v>
      </c>
      <c r="AZ48" s="247">
        <f t="shared" si="8"/>
        <v>47.659500000000001</v>
      </c>
      <c r="BA48" s="247">
        <f t="shared" si="8"/>
        <v>70406.698499999999</v>
      </c>
      <c r="BB48" s="247">
        <f t="shared" si="8"/>
        <v>85875.61050000001</v>
      </c>
      <c r="BC48" s="247">
        <f t="shared" si="8"/>
        <v>7237.4355000000005</v>
      </c>
      <c r="BD48" s="248">
        <f t="shared" si="8"/>
        <v>148.06</v>
      </c>
      <c r="BE48" s="247">
        <f t="shared" si="4"/>
        <v>118597.9904</v>
      </c>
      <c r="BF48" s="463">
        <f t="shared" si="5"/>
        <v>146501.34520000001</v>
      </c>
      <c r="BG48" s="236">
        <f t="shared" si="6"/>
        <v>148.06</v>
      </c>
      <c r="BI48" s="464">
        <v>255</v>
      </c>
      <c r="BJ48" s="465">
        <v>490190.05900000001</v>
      </c>
      <c r="BK48" s="465">
        <v>346543.54879999999</v>
      </c>
      <c r="BL48" s="465">
        <v>17061.652999999998</v>
      </c>
    </row>
    <row r="49" spans="1:64" s="338" customFormat="1" x14ac:dyDescent="0.2">
      <c r="A49" s="338" t="str">
        <f t="shared" si="3"/>
        <v>1052018</v>
      </c>
      <c r="B49" s="235">
        <v>105</v>
      </c>
      <c r="C49" s="243">
        <v>2018</v>
      </c>
      <c r="D49" s="450">
        <f>+IFERROR(VLOOKUP($A49,Data_Loss!$A$2:$V$1180,6,FALSE),0)</f>
        <v>0</v>
      </c>
      <c r="E49" s="450">
        <f>+IFERROR(VLOOKUP($A49,Data_Loss!$A$2:$V$1180,7,FALSE),0)</f>
        <v>0</v>
      </c>
      <c r="F49" s="450">
        <f>+IFERROR(VLOOKUP($A49,Data_Loss!$A$2:$V$1180,8,FALSE),0)</f>
        <v>0</v>
      </c>
      <c r="G49" s="450">
        <f>+IFERROR(VLOOKUP($A49,Data_Loss!$A$2:$V$1180,9,FALSE),0)</f>
        <v>1</v>
      </c>
      <c r="H49" s="450">
        <f>+IFERROR(VLOOKUP($A49,Data_Loss!$A$2:$V$1180,10,FALSE),0)</f>
        <v>1</v>
      </c>
      <c r="I49" s="353">
        <f>+IFERROR(VLOOKUP($A49,Data_Loss!$A$2:$V$1300,12,FALSE),0)</f>
        <v>0</v>
      </c>
      <c r="J49" s="353">
        <f>+IFERROR(VLOOKUP($A49,Data_Loss!$A$2:$V$1300,13,FALSE),0)</f>
        <v>0</v>
      </c>
      <c r="K49" s="353">
        <f>+IFERROR(VLOOKUP($A49,Data_Loss!$A$2:$V$1300,14,FALSE),0)</f>
        <v>0</v>
      </c>
      <c r="L49" s="353">
        <f>+IFERROR(VLOOKUP($A49,Data_Loss!$A$2:$V$1300,15,FALSE),0)</f>
        <v>2500</v>
      </c>
      <c r="M49" s="353">
        <f>+IFERROR(VLOOKUP($A49,Data_Loss!$A$2:$V$1300,16,FALSE),0)</f>
        <v>2489</v>
      </c>
      <c r="N49" s="353">
        <f>+IFERROR(VLOOKUP($A49,Data_Loss!$A$2:$V$1300,17,FALSE),0)</f>
        <v>0</v>
      </c>
      <c r="O49" s="353">
        <f>+IFERROR(VLOOKUP($A49,Data_Loss!$A$2:$V$1300,18,FALSE),0)</f>
        <v>0</v>
      </c>
      <c r="P49" s="353">
        <f>+IFERROR(VLOOKUP($A49,Data_Loss!$A$2:$V$1300,19,FALSE),0)</f>
        <v>0</v>
      </c>
      <c r="Q49" s="353">
        <f>+IFERROR(VLOOKUP($A49,Data_Loss!$A$2:$V$1300,20,FALSE),0)</f>
        <v>0</v>
      </c>
      <c r="R49" s="353">
        <f>+IFERROR(VLOOKUP($A49,Data_Loss!$A$2:$V$1300,21,FALSE),0)</f>
        <v>7822</v>
      </c>
      <c r="S49" s="353">
        <f>+IFERROR(VLOOKUP($A49,Data_Loss!$A$2:$V$1300,22,FALSE),0)</f>
        <v>2358</v>
      </c>
      <c r="T49" s="246">
        <f>+$I49*'10k &amp; MO'!C$7+$J49*'10k &amp; MO'!C$13+$K49*'10k &amp; MO'!C$19+$L49*'10k &amp; MO'!C$25+$M49*'10k &amp; MO'!C$31</f>
        <v>5.4758000000000004</v>
      </c>
      <c r="U49" s="247">
        <f>+$I49*'10k &amp; MO'!D$7+$J49*'10k &amp; MO'!D$13+$K49*'10k &amp; MO'!D$19+$L49*'10k &amp; MO'!D$25+$M49*'10k &amp; MO'!D$31</f>
        <v>246.74979999999999</v>
      </c>
      <c r="V49" s="247">
        <f>+$I49*'10k &amp; MO'!E$7+$J49*'10k &amp; MO'!E$13+$K49*'10k &amp; MO'!E$19+$L49*'10k &amp; MO'!E$25+$M49*'10k &amp; MO'!E$31</f>
        <v>7427.067</v>
      </c>
      <c r="W49" s="247">
        <f>+$I49*'10k &amp; MO'!F$7+$J49*'10k &amp; MO'!F$13+$K49*'10k &amp; MO'!F$19+$L49*'10k &amp; MO'!F$25+$M49*'10k &amp; MO'!F$31</f>
        <v>3270.9299000000001</v>
      </c>
      <c r="X49" s="247">
        <f>+$I49*'10k &amp; MO'!G$7+$J49*'10k &amp; MO'!G$13+$K49*'10k &amp; MO'!G$19+$L49*'10k &amp; MO'!G$25+$M49*'10k &amp; MO'!G$31</f>
        <v>1975.1732</v>
      </c>
      <c r="Y49" s="247">
        <f>+$N49*'10k &amp; MO'!H$7+$O49*'10k &amp; MO'!H$13+$P49*'10k &amp; MO'!H$19+$Q49*'10k &amp; MO'!H$25+$R49*'10k &amp; MO'!H$31</f>
        <v>22.683799999999998</v>
      </c>
      <c r="Z49" s="247">
        <f>+$N49*'10k &amp; MO'!I$7+$O49*'10k &amp; MO'!I$13+$P49*'10k &amp; MO'!I$19+$Q49*'10k &amp; MO'!I$25+$R49*'10k &amp; MO'!I$31</f>
        <v>773.59580000000005</v>
      </c>
      <c r="AA49" s="247">
        <f>+$N49*'10k &amp; MO'!J$7+$O49*'10k &amp; MO'!J$13+$P49*'10k &amp; MO'!J$19+$Q49*'10k &amp; MO'!J$25+$R49*'10k &amp; MO'!J$31</f>
        <v>7956.5384000000004</v>
      </c>
      <c r="AB49" s="247">
        <f>+$N49*'10k &amp; MO'!K$7+$O49*'10k &amp; MO'!K$13+$P49*'10k &amp; MO'!K$19+$Q49*'10k &amp; MO'!K$25+$R49*'10k &amp; MO'!K$31</f>
        <v>4206.6715999999997</v>
      </c>
      <c r="AC49" s="247">
        <f>+$N49*'10k &amp; MO'!L$7+$O49*'10k &amp; MO'!L$13+$P49*'10k &amp; MO'!L$19+$Q49*'10k &amp; MO'!L$25+$R49*'10k &amp; MO'!L$31</f>
        <v>6573.6088</v>
      </c>
      <c r="AD49" s="248">
        <f>+S49*'10k &amp; MO'!O$7</f>
        <v>3126.7080000000001</v>
      </c>
      <c r="AF49" s="462" t="str">
        <f t="shared" si="0"/>
        <v>1052018</v>
      </c>
      <c r="AG49" s="462">
        <f>+IFERROR(VLOOKUP($AF49,'Limited Loss'!$F$5:$P$124,AG$3,FALSE),0)</f>
        <v>0</v>
      </c>
      <c r="AH49" s="450">
        <f>+IFERROR(VLOOKUP($AF49,'Limited Loss'!$F$5:$P$124,AH$3,FALSE),0)</f>
        <v>0</v>
      </c>
      <c r="AI49" s="450">
        <f>+IFERROR(VLOOKUP($AF49,'Limited Loss'!$F$5:$P$124,AI$3,FALSE),0)</f>
        <v>0</v>
      </c>
      <c r="AJ49" s="450">
        <f>+IFERROR(VLOOKUP($AF49,'Limited Loss'!$F$5:$P$124,AJ$3,FALSE),0)</f>
        <v>0</v>
      </c>
      <c r="AK49" s="236">
        <f>+IFERROR(VLOOKUP($AF49,'Limited Loss'!$F$5:$P$124,AK$3,FALSE),0)</f>
        <v>0</v>
      </c>
      <c r="AL49" s="450">
        <f>+IFERROR(VLOOKUP($AF49,'Limited Loss'!$F$5:$P$124,AL$3,FALSE),0)</f>
        <v>0</v>
      </c>
      <c r="AM49" s="450">
        <f>+IFERROR(VLOOKUP($AF49,'Limited Loss'!$F$5:$P$124,AM$3,FALSE),0)</f>
        <v>0</v>
      </c>
      <c r="AN49" s="450">
        <f>+IFERROR(VLOOKUP($AF49,'Limited Loss'!$F$5:$P$124,AN$3,FALSE),0)</f>
        <v>0</v>
      </c>
      <c r="AO49" s="450">
        <f>+IFERROR(VLOOKUP($AF49,'Limited Loss'!$F$5:$P$124,AO$3,FALSE),0)</f>
        <v>0</v>
      </c>
      <c r="AP49" s="236">
        <f>+IFERROR(VLOOKUP($AF49,'Limited Loss'!$F$5:$P$124,AP$3,FALSE),0)</f>
        <v>0</v>
      </c>
      <c r="AQ49" s="450"/>
      <c r="AR49" s="235">
        <f t="shared" si="1"/>
        <v>105</v>
      </c>
      <c r="AS49" s="250">
        <f t="shared" si="1"/>
        <v>2018</v>
      </c>
      <c r="AT49" s="247">
        <f t="shared" si="9"/>
        <v>5.4758000000000004</v>
      </c>
      <c r="AU49" s="247">
        <f t="shared" si="9"/>
        <v>246.74979999999999</v>
      </c>
      <c r="AV49" s="247">
        <f t="shared" si="8"/>
        <v>7427.067</v>
      </c>
      <c r="AW49" s="247">
        <f t="shared" si="8"/>
        <v>3270.9299000000001</v>
      </c>
      <c r="AX49" s="248">
        <f t="shared" si="8"/>
        <v>1975.1732</v>
      </c>
      <c r="AY49" s="247">
        <f t="shared" si="8"/>
        <v>22.683799999999998</v>
      </c>
      <c r="AZ49" s="247">
        <f t="shared" si="8"/>
        <v>773.59580000000005</v>
      </c>
      <c r="BA49" s="247">
        <f t="shared" si="8"/>
        <v>7956.5384000000004</v>
      </c>
      <c r="BB49" s="247">
        <f t="shared" si="8"/>
        <v>4206.6715999999997</v>
      </c>
      <c r="BC49" s="247">
        <f t="shared" si="8"/>
        <v>6573.6088</v>
      </c>
      <c r="BD49" s="248">
        <f t="shared" si="8"/>
        <v>3126.7080000000001</v>
      </c>
      <c r="BE49" s="247">
        <f t="shared" si="4"/>
        <v>16432.1106</v>
      </c>
      <c r="BF49" s="463">
        <f t="shared" si="5"/>
        <v>16026.3835</v>
      </c>
      <c r="BG49" s="236">
        <f t="shared" si="6"/>
        <v>3126.7080000000001</v>
      </c>
      <c r="BI49" s="464">
        <v>257</v>
      </c>
      <c r="BJ49" s="465">
        <v>0</v>
      </c>
      <c r="BK49" s="465">
        <v>0</v>
      </c>
      <c r="BL49" s="465">
        <v>0</v>
      </c>
    </row>
    <row r="50" spans="1:64" s="338" customFormat="1" x14ac:dyDescent="0.2">
      <c r="A50" s="338" t="str">
        <f t="shared" si="3"/>
        <v>1062014</v>
      </c>
      <c r="B50" s="235">
        <v>106</v>
      </c>
      <c r="C50" s="243">
        <v>2014</v>
      </c>
      <c r="D50" s="450">
        <f>+IFERROR(VLOOKUP($A50,Data_Loss!$A$2:$V$1180,6,FALSE),0)</f>
        <v>0</v>
      </c>
      <c r="E50" s="450">
        <f>+IFERROR(VLOOKUP($A50,Data_Loss!$A$2:$V$1180,7,FALSE),0)</f>
        <v>0</v>
      </c>
      <c r="F50" s="450">
        <f>+IFERROR(VLOOKUP($A50,Data_Loss!$A$2:$V$1180,8,FALSE),0)</f>
        <v>1</v>
      </c>
      <c r="G50" s="450">
        <f>+IFERROR(VLOOKUP($A50,Data_Loss!$A$2:$V$1180,9,FALSE),0)</f>
        <v>0</v>
      </c>
      <c r="H50" s="450">
        <f>+IFERROR(VLOOKUP($A50,Data_Loss!$A$2:$V$1180,10,FALSE),0)</f>
        <v>0</v>
      </c>
      <c r="I50" s="353">
        <f>+IFERROR(VLOOKUP($A50,Data_Loss!$A$2:$V$1300,12,FALSE),0)</f>
        <v>0</v>
      </c>
      <c r="J50" s="353">
        <f>+IFERROR(VLOOKUP($A50,Data_Loss!$A$2:$V$1300,13,FALSE),0)</f>
        <v>0</v>
      </c>
      <c r="K50" s="353">
        <f>+IFERROR(VLOOKUP($A50,Data_Loss!$A$2:$V$1300,14,FALSE),0)</f>
        <v>91828</v>
      </c>
      <c r="L50" s="353">
        <f>+IFERROR(VLOOKUP($A50,Data_Loss!$A$2:$V$1300,15,FALSE),0)</f>
        <v>0</v>
      </c>
      <c r="M50" s="353">
        <f>+IFERROR(VLOOKUP($A50,Data_Loss!$A$2:$V$1300,16,FALSE),0)</f>
        <v>0</v>
      </c>
      <c r="N50" s="353">
        <f>+IFERROR(VLOOKUP($A50,Data_Loss!$A$2:$V$1300,17,FALSE),0)</f>
        <v>0</v>
      </c>
      <c r="O50" s="353">
        <f>+IFERROR(VLOOKUP($A50,Data_Loss!$A$2:$V$1300,18,FALSE),0)</f>
        <v>0</v>
      </c>
      <c r="P50" s="353">
        <f>+IFERROR(VLOOKUP($A50,Data_Loss!$A$2:$V$1300,19,FALSE),0)</f>
        <v>129283</v>
      </c>
      <c r="Q50" s="353">
        <f>+IFERROR(VLOOKUP($A50,Data_Loss!$A$2:$V$1300,20,FALSE),0)</f>
        <v>0</v>
      </c>
      <c r="R50" s="353">
        <f>+IFERROR(VLOOKUP($A50,Data_Loss!$A$2:$V$1300,21,FALSE),0)</f>
        <v>0</v>
      </c>
      <c r="S50" s="353">
        <f>+IFERROR(VLOOKUP($A50,Data_Loss!$A$2:$V$1300,22,FALSE),0)</f>
        <v>1681</v>
      </c>
      <c r="T50" s="246">
        <f>+$I50*'10k &amp; MO'!C$3+$J50*'10k &amp; MO'!C$9+$K50*'10k &amp; MO'!C$15+$L50*'10k &amp; MO'!C$21+$M50*'10k &amp; MO'!C$27</f>
        <v>0</v>
      </c>
      <c r="U50" s="247">
        <f>+$I50*'10k &amp; MO'!D$3+$J50*'10k &amp; MO'!D$9+$K50*'10k &amp; MO'!D$15+$L50*'10k &amp; MO'!D$21+$M50*'10k &amp; MO'!D$27</f>
        <v>0</v>
      </c>
      <c r="V50" s="247">
        <f>+$I50*'10k &amp; MO'!E$3+$J50*'10k &amp; MO'!E$9+$K50*'10k &amp; MO'!E$15+$L50*'10k &amp; MO'!E$21+$M50*'10k &amp; MO'!E$27</f>
        <v>138109.31200000001</v>
      </c>
      <c r="W50" s="247">
        <f>+$I50*'10k &amp; MO'!F$3+$J50*'10k &amp; MO'!F$9+$K50*'10k &amp; MO'!F$15+$L50*'10k &amp; MO'!F$21+$M50*'10k &amp; MO'!F$27</f>
        <v>0</v>
      </c>
      <c r="X50" s="247">
        <f>+$I50*'10k &amp; MO'!G$3+$J50*'10k &amp; MO'!G$9+$K50*'10k &amp; MO'!G$15+$L50*'10k &amp; MO'!G$21+$M50*'10k &amp; MO'!G$27</f>
        <v>0</v>
      </c>
      <c r="Y50" s="247">
        <f>+$N50*'10k &amp; MO'!H$3+$O50*'10k &amp; MO'!H$9+$P50*'10k &amp; MO'!H$15+$Q50*'10k &amp; MO'!H$21+$R50*'10k &amp; MO'!H$27</f>
        <v>0</v>
      </c>
      <c r="Z50" s="247">
        <f>+$N50*'10k &amp; MO'!I$3+$O50*'10k &amp; MO'!I$9+$P50*'10k &amp; MO'!I$15+$Q50*'10k &amp; MO'!I$21+$R50*'10k &amp; MO'!I$27</f>
        <v>0</v>
      </c>
      <c r="AA50" s="247">
        <f>+$N50*'10k &amp; MO'!J$3+$O50*'10k &amp; MO'!J$9+$P50*'10k &amp; MO'!J$15+$Q50*'10k &amp; MO'!J$21+$R50*'10k &amp; MO'!J$27</f>
        <v>270330.75300000003</v>
      </c>
      <c r="AB50" s="247">
        <f>+$N50*'10k &amp; MO'!K$3+$O50*'10k &amp; MO'!K$9+$P50*'10k &amp; MO'!K$15+$Q50*'10k &amp; MO'!K$21+$R50*'10k &amp; MO'!K$27</f>
        <v>0</v>
      </c>
      <c r="AC50" s="247">
        <f>+$N50*'10k &amp; MO'!L$3+$O50*'10k &amp; MO'!L$9+$P50*'10k &amp; MO'!L$15+$Q50*'10k &amp; MO'!L$21+$R50*'10k &amp; MO'!L$27</f>
        <v>0</v>
      </c>
      <c r="AD50" s="248">
        <f>+S50*'10k &amp; MO'!O$3</f>
        <v>1800.3509999999999</v>
      </c>
      <c r="AF50" s="462" t="str">
        <f t="shared" si="0"/>
        <v>1062014</v>
      </c>
      <c r="AG50" s="462">
        <f>+IFERROR(VLOOKUP($AF50,'Limited Loss'!$F$5:$P$124,AG$3,FALSE),0)</f>
        <v>0</v>
      </c>
      <c r="AH50" s="450">
        <f>+IFERROR(VLOOKUP($AF50,'Limited Loss'!$F$5:$P$124,AH$3,FALSE),0)</f>
        <v>0</v>
      </c>
      <c r="AI50" s="450">
        <f>+IFERROR(VLOOKUP($AF50,'Limited Loss'!$F$5:$P$124,AI$3,FALSE),0)</f>
        <v>0</v>
      </c>
      <c r="AJ50" s="450">
        <f>+IFERROR(VLOOKUP($AF50,'Limited Loss'!$F$5:$P$124,AJ$3,FALSE),0)</f>
        <v>0</v>
      </c>
      <c r="AK50" s="236">
        <f>+IFERROR(VLOOKUP($AF50,'Limited Loss'!$F$5:$P$124,AK$3,FALSE),0)</f>
        <v>0</v>
      </c>
      <c r="AL50" s="450">
        <f>+IFERROR(VLOOKUP($AF50,'Limited Loss'!$F$5:$P$124,AL$3,FALSE),0)</f>
        <v>0</v>
      </c>
      <c r="AM50" s="450">
        <f>+IFERROR(VLOOKUP($AF50,'Limited Loss'!$F$5:$P$124,AM$3,FALSE),0)</f>
        <v>0</v>
      </c>
      <c r="AN50" s="450">
        <f>+IFERROR(VLOOKUP($AF50,'Limited Loss'!$F$5:$P$124,AN$3,FALSE),0)</f>
        <v>0</v>
      </c>
      <c r="AO50" s="450">
        <f>+IFERROR(VLOOKUP($AF50,'Limited Loss'!$F$5:$P$124,AO$3,FALSE),0)</f>
        <v>0</v>
      </c>
      <c r="AP50" s="236">
        <f>+IFERROR(VLOOKUP($AF50,'Limited Loss'!$F$5:$P$124,AP$3,FALSE),0)</f>
        <v>0</v>
      </c>
      <c r="AQ50" s="450"/>
      <c r="AR50" s="235">
        <f t="shared" si="1"/>
        <v>106</v>
      </c>
      <c r="AS50" s="250">
        <f t="shared" si="1"/>
        <v>2014</v>
      </c>
      <c r="AT50" s="247">
        <f t="shared" si="9"/>
        <v>0</v>
      </c>
      <c r="AU50" s="247">
        <f t="shared" si="9"/>
        <v>0</v>
      </c>
      <c r="AV50" s="247">
        <f t="shared" si="8"/>
        <v>138109.31200000001</v>
      </c>
      <c r="AW50" s="247">
        <f t="shared" si="8"/>
        <v>0</v>
      </c>
      <c r="AX50" s="248">
        <f t="shared" si="8"/>
        <v>0</v>
      </c>
      <c r="AY50" s="247">
        <f t="shared" si="8"/>
        <v>0</v>
      </c>
      <c r="AZ50" s="247">
        <f t="shared" si="8"/>
        <v>0</v>
      </c>
      <c r="BA50" s="247">
        <f t="shared" si="8"/>
        <v>270330.75300000003</v>
      </c>
      <c r="BB50" s="247">
        <f t="shared" si="8"/>
        <v>0</v>
      </c>
      <c r="BC50" s="247">
        <f t="shared" si="8"/>
        <v>0</v>
      </c>
      <c r="BD50" s="248">
        <f t="shared" si="8"/>
        <v>1800.3509999999999</v>
      </c>
      <c r="BE50" s="247">
        <f t="shared" si="4"/>
        <v>408440.06500000006</v>
      </c>
      <c r="BF50" s="463">
        <f t="shared" si="5"/>
        <v>0</v>
      </c>
      <c r="BG50" s="236">
        <f t="shared" si="6"/>
        <v>1800.3509999999999</v>
      </c>
      <c r="BI50" s="464">
        <v>259</v>
      </c>
      <c r="BJ50" s="465">
        <v>2380768.9757000003</v>
      </c>
      <c r="BK50" s="465">
        <v>568484.9497</v>
      </c>
      <c r="BL50" s="465">
        <v>42798.429000000004</v>
      </c>
    </row>
    <row r="51" spans="1:64" s="338" customFormat="1" x14ac:dyDescent="0.2">
      <c r="A51" s="338" t="str">
        <f t="shared" si="3"/>
        <v>1062015</v>
      </c>
      <c r="B51" s="235">
        <v>106</v>
      </c>
      <c r="C51" s="243">
        <v>2015</v>
      </c>
      <c r="D51" s="450">
        <f>+IFERROR(VLOOKUP($A51,Data_Loss!$A$2:$V$1180,6,FALSE),0)</f>
        <v>0</v>
      </c>
      <c r="E51" s="450">
        <f>+IFERROR(VLOOKUP($A51,Data_Loss!$A$2:$V$1180,7,FALSE),0)</f>
        <v>0</v>
      </c>
      <c r="F51" s="450">
        <f>+IFERROR(VLOOKUP($A51,Data_Loss!$A$2:$V$1180,8,FALSE),0)</f>
        <v>0</v>
      </c>
      <c r="G51" s="450">
        <f>+IFERROR(VLOOKUP($A51,Data_Loss!$A$2:$V$1180,9,FALSE),0)</f>
        <v>1</v>
      </c>
      <c r="H51" s="450">
        <f>+IFERROR(VLOOKUP($A51,Data_Loss!$A$2:$V$1180,10,FALSE),0)</f>
        <v>1</v>
      </c>
      <c r="I51" s="353">
        <f>+IFERROR(VLOOKUP($A51,Data_Loss!$A$2:$V$1300,12,FALSE),0)</f>
        <v>0</v>
      </c>
      <c r="J51" s="353">
        <f>+IFERROR(VLOOKUP($A51,Data_Loss!$A$2:$V$1300,13,FALSE),0)</f>
        <v>0</v>
      </c>
      <c r="K51" s="353">
        <f>+IFERROR(VLOOKUP($A51,Data_Loss!$A$2:$V$1300,14,FALSE),0)</f>
        <v>0</v>
      </c>
      <c r="L51" s="353">
        <f>+IFERROR(VLOOKUP($A51,Data_Loss!$A$2:$V$1300,15,FALSE),0)</f>
        <v>15480</v>
      </c>
      <c r="M51" s="353">
        <f>+IFERROR(VLOOKUP($A51,Data_Loss!$A$2:$V$1300,16,FALSE),0)</f>
        <v>1000</v>
      </c>
      <c r="N51" s="353">
        <f>+IFERROR(VLOOKUP($A51,Data_Loss!$A$2:$V$1300,17,FALSE),0)</f>
        <v>0</v>
      </c>
      <c r="O51" s="353">
        <f>+IFERROR(VLOOKUP($A51,Data_Loss!$A$2:$V$1300,18,FALSE),0)</f>
        <v>0</v>
      </c>
      <c r="P51" s="353">
        <f>+IFERROR(VLOOKUP($A51,Data_Loss!$A$2:$V$1300,19,FALSE),0)</f>
        <v>0</v>
      </c>
      <c r="Q51" s="353">
        <f>+IFERROR(VLOOKUP($A51,Data_Loss!$A$2:$V$1300,20,FALSE),0)</f>
        <v>6942</v>
      </c>
      <c r="R51" s="353">
        <f>+IFERROR(VLOOKUP($A51,Data_Loss!$A$2:$V$1300,21,FALSE),0)</f>
        <v>2624</v>
      </c>
      <c r="S51" s="353">
        <f>+IFERROR(VLOOKUP($A51,Data_Loss!$A$2:$V$1300,22,FALSE),0)</f>
        <v>11268</v>
      </c>
      <c r="T51" s="246">
        <f>+$I51*'10k &amp; MO'!C$4+$J51*'10k &amp; MO'!C$10+$K51*'10k &amp; MO'!C$16+$L51*'10k &amp; MO'!C$22+$M51*'10k &amp; MO'!C$28</f>
        <v>0</v>
      </c>
      <c r="U51" s="247">
        <f>+$I51*'10k &amp; MO'!D$4+$J51*'10k &amp; MO'!D$10+$K51*'10k &amp; MO'!D$16+$L51*'10k &amp; MO'!D$22+$M51*'10k &amp; MO'!D$28</f>
        <v>0</v>
      </c>
      <c r="V51" s="247">
        <f>+$I51*'10k &amp; MO'!E$4+$J51*'10k &amp; MO'!E$10+$K51*'10k &amp; MO'!E$16+$L51*'10k &amp; MO'!E$22+$M51*'10k &amp; MO'!E$28</f>
        <v>2302.8199999999997</v>
      </c>
      <c r="W51" s="247">
        <f>+$I51*'10k &amp; MO'!F$4+$J51*'10k &amp; MO'!F$10+$K51*'10k &amp; MO'!F$16+$L51*'10k &amp; MO'!F$22+$M51*'10k &amp; MO'!F$28</f>
        <v>17010.2</v>
      </c>
      <c r="X51" s="247">
        <f>+$I51*'10k &amp; MO'!G$4+$J51*'10k &amp; MO'!G$10+$K51*'10k &amp; MO'!G$16+$L51*'10k &amp; MO'!G$22+$M51*'10k &amp; MO'!G$28</f>
        <v>1283.684</v>
      </c>
      <c r="Y51" s="247">
        <f>+$N51*'10k &amp; MO'!H$4+$O51*'10k &amp; MO'!H$10+$P51*'10k &amp; MO'!H$16+$Q51*'10k &amp; MO'!H$22+$R51*'10k &amp; MO'!H$28</f>
        <v>0</v>
      </c>
      <c r="Z51" s="247">
        <f>+$N51*'10k &amp; MO'!I$4+$O51*'10k &amp; MO'!I$10+$P51*'10k &amp; MO'!I$16+$Q51*'10k &amp; MO'!I$22+$R51*'10k &amp; MO'!I$28</f>
        <v>0</v>
      </c>
      <c r="AA51" s="247">
        <f>+$N51*'10k &amp; MO'!J$4+$O51*'10k &amp; MO'!J$10+$P51*'10k &amp; MO'!J$16+$Q51*'10k &amp; MO'!J$22+$R51*'10k &amp; MO'!J$28</f>
        <v>1376.3159999999998</v>
      </c>
      <c r="AB51" s="247">
        <f>+$N51*'10k &amp; MO'!K$4+$O51*'10k &amp; MO'!K$10+$P51*'10k &amp; MO'!K$16+$Q51*'10k &amp; MO'!K$22+$R51*'10k &amp; MO'!K$28</f>
        <v>10812.529999999999</v>
      </c>
      <c r="AC51" s="247">
        <f>+$N51*'10k &amp; MO'!L$4+$O51*'10k &amp; MO'!L$10+$P51*'10k &amp; MO'!L$16+$Q51*'10k &amp; MO'!L$22+$R51*'10k &amp; MO'!L$28</f>
        <v>4013.5946000000004</v>
      </c>
      <c r="AD51" s="248">
        <f>+S51*'10k &amp; MO'!O$4</f>
        <v>13656.815999999999</v>
      </c>
      <c r="AF51" s="462" t="str">
        <f t="shared" si="0"/>
        <v>1062015</v>
      </c>
      <c r="AG51" s="462">
        <f>+IFERROR(VLOOKUP($AF51,'Limited Loss'!$F$5:$P$124,AG$3,FALSE),0)</f>
        <v>0</v>
      </c>
      <c r="AH51" s="450">
        <f>+IFERROR(VLOOKUP($AF51,'Limited Loss'!$F$5:$P$124,AH$3,FALSE),0)</f>
        <v>0</v>
      </c>
      <c r="AI51" s="450">
        <f>+IFERROR(VLOOKUP($AF51,'Limited Loss'!$F$5:$P$124,AI$3,FALSE),0)</f>
        <v>0</v>
      </c>
      <c r="AJ51" s="450">
        <f>+IFERROR(VLOOKUP($AF51,'Limited Loss'!$F$5:$P$124,AJ$3,FALSE),0)</f>
        <v>0</v>
      </c>
      <c r="AK51" s="236">
        <f>+IFERROR(VLOOKUP($AF51,'Limited Loss'!$F$5:$P$124,AK$3,FALSE),0)</f>
        <v>0</v>
      </c>
      <c r="AL51" s="450">
        <f>+IFERROR(VLOOKUP($AF51,'Limited Loss'!$F$5:$P$124,AL$3,FALSE),0)</f>
        <v>0</v>
      </c>
      <c r="AM51" s="450">
        <f>+IFERROR(VLOOKUP($AF51,'Limited Loss'!$F$5:$P$124,AM$3,FALSE),0)</f>
        <v>0</v>
      </c>
      <c r="AN51" s="450">
        <f>+IFERROR(VLOOKUP($AF51,'Limited Loss'!$F$5:$P$124,AN$3,FALSE),0)</f>
        <v>0</v>
      </c>
      <c r="AO51" s="450">
        <f>+IFERROR(VLOOKUP($AF51,'Limited Loss'!$F$5:$P$124,AO$3,FALSE),0)</f>
        <v>0</v>
      </c>
      <c r="AP51" s="236">
        <f>+IFERROR(VLOOKUP($AF51,'Limited Loss'!$F$5:$P$124,AP$3,FALSE),0)</f>
        <v>0</v>
      </c>
      <c r="AQ51" s="450"/>
      <c r="AR51" s="235">
        <f t="shared" si="1"/>
        <v>106</v>
      </c>
      <c r="AS51" s="250">
        <f t="shared" si="1"/>
        <v>2015</v>
      </c>
      <c r="AT51" s="247">
        <f t="shared" si="9"/>
        <v>0</v>
      </c>
      <c r="AU51" s="247">
        <f t="shared" si="9"/>
        <v>0</v>
      </c>
      <c r="AV51" s="247">
        <f t="shared" si="8"/>
        <v>2302.8199999999997</v>
      </c>
      <c r="AW51" s="247">
        <f t="shared" si="8"/>
        <v>17010.2</v>
      </c>
      <c r="AX51" s="248">
        <f t="shared" si="8"/>
        <v>1283.684</v>
      </c>
      <c r="AY51" s="247">
        <f t="shared" si="8"/>
        <v>0</v>
      </c>
      <c r="AZ51" s="247">
        <f t="shared" si="8"/>
        <v>0</v>
      </c>
      <c r="BA51" s="247">
        <f t="shared" si="8"/>
        <v>1376.3159999999998</v>
      </c>
      <c r="BB51" s="247">
        <f t="shared" si="8"/>
        <v>10812.529999999999</v>
      </c>
      <c r="BC51" s="247">
        <f t="shared" si="8"/>
        <v>4013.5946000000004</v>
      </c>
      <c r="BD51" s="248">
        <f t="shared" si="8"/>
        <v>13656.815999999999</v>
      </c>
      <c r="BE51" s="247">
        <f t="shared" si="4"/>
        <v>3679.1359999999995</v>
      </c>
      <c r="BF51" s="463">
        <f t="shared" si="5"/>
        <v>33120.008600000001</v>
      </c>
      <c r="BG51" s="236">
        <f t="shared" si="6"/>
        <v>13656.815999999999</v>
      </c>
      <c r="BI51" s="464">
        <v>261</v>
      </c>
      <c r="BJ51" s="465">
        <v>0</v>
      </c>
      <c r="BK51" s="465">
        <v>0</v>
      </c>
      <c r="BL51" s="465">
        <v>0</v>
      </c>
    </row>
    <row r="52" spans="1:64" s="338" customFormat="1" x14ac:dyDescent="0.2">
      <c r="A52" s="338" t="str">
        <f t="shared" si="3"/>
        <v>1062016</v>
      </c>
      <c r="B52" s="235">
        <v>106</v>
      </c>
      <c r="C52" s="243">
        <v>2016</v>
      </c>
      <c r="D52" s="450">
        <f>+IFERROR(VLOOKUP($A52,Data_Loss!$A$2:$V$1180,6,FALSE),0)</f>
        <v>0</v>
      </c>
      <c r="E52" s="450">
        <f>+IFERROR(VLOOKUP($A52,Data_Loss!$A$2:$V$1180,7,FALSE),0)</f>
        <v>0</v>
      </c>
      <c r="F52" s="450">
        <f>+IFERROR(VLOOKUP($A52,Data_Loss!$A$2:$V$1180,8,FALSE),0)</f>
        <v>0</v>
      </c>
      <c r="G52" s="450">
        <f>+IFERROR(VLOOKUP($A52,Data_Loss!$A$2:$V$1180,9,FALSE),0)</f>
        <v>0</v>
      </c>
      <c r="H52" s="450">
        <f>+IFERROR(VLOOKUP($A52,Data_Loss!$A$2:$V$1180,10,FALSE),0)</f>
        <v>0</v>
      </c>
      <c r="I52" s="353">
        <f>+IFERROR(VLOOKUP($A52,Data_Loss!$A$2:$V$1300,12,FALSE),0)</f>
        <v>0</v>
      </c>
      <c r="J52" s="353">
        <f>+IFERROR(VLOOKUP($A52,Data_Loss!$A$2:$V$1300,13,FALSE),0)</f>
        <v>0</v>
      </c>
      <c r="K52" s="353">
        <f>+IFERROR(VLOOKUP($A52,Data_Loss!$A$2:$V$1300,14,FALSE),0)</f>
        <v>0</v>
      </c>
      <c r="L52" s="353">
        <f>+IFERROR(VLOOKUP($A52,Data_Loss!$A$2:$V$1300,15,FALSE),0)</f>
        <v>0</v>
      </c>
      <c r="M52" s="353">
        <f>+IFERROR(VLOOKUP($A52,Data_Loss!$A$2:$V$1300,16,FALSE),0)</f>
        <v>0</v>
      </c>
      <c r="N52" s="353">
        <f>+IFERROR(VLOOKUP($A52,Data_Loss!$A$2:$V$1300,17,FALSE),0)</f>
        <v>0</v>
      </c>
      <c r="O52" s="353">
        <f>+IFERROR(VLOOKUP($A52,Data_Loss!$A$2:$V$1300,18,FALSE),0)</f>
        <v>0</v>
      </c>
      <c r="P52" s="353">
        <f>+IFERROR(VLOOKUP($A52,Data_Loss!$A$2:$V$1300,19,FALSE),0)</f>
        <v>0</v>
      </c>
      <c r="Q52" s="353">
        <f>+IFERROR(VLOOKUP($A52,Data_Loss!$A$2:$V$1300,20,FALSE),0)</f>
        <v>0</v>
      </c>
      <c r="R52" s="353">
        <f>+IFERROR(VLOOKUP($A52,Data_Loss!$A$2:$V$1300,21,FALSE),0)</f>
        <v>0</v>
      </c>
      <c r="S52" s="353">
        <f>+IFERROR(VLOOKUP($A52,Data_Loss!$A$2:$V$1300,22,FALSE),0)</f>
        <v>2636</v>
      </c>
      <c r="T52" s="246">
        <f>+$I52*'10k &amp; MO'!C$5+$J52*'10k &amp; MO'!C$11+$K52*'10k &amp; MO'!C$17+$L52*'10k &amp; MO'!C$23+$M52*'10k &amp; MO'!C$29</f>
        <v>0</v>
      </c>
      <c r="U52" s="247">
        <f>+$I52*'10k &amp; MO'!D$5+$J52*'10k &amp; MO'!D$11+$K52*'10k &amp; MO'!D$17+$L52*'10k &amp; MO'!D$23+$M52*'10k &amp; MO'!D$29</f>
        <v>0</v>
      </c>
      <c r="V52" s="247">
        <f>+$I52*'10k &amp; MO'!E$5+$J52*'10k &amp; MO'!E$11+$K52*'10k &amp; MO'!E$17+$L52*'10k &amp; MO'!E$23+$M52*'10k &amp; MO'!E$29</f>
        <v>0</v>
      </c>
      <c r="W52" s="247">
        <f>+$I52*'10k &amp; MO'!F$5+$J52*'10k &amp; MO'!F$11+$K52*'10k &amp; MO'!F$17+$L52*'10k &amp; MO'!F$23+$M52*'10k &amp; MO'!F$29</f>
        <v>0</v>
      </c>
      <c r="X52" s="247">
        <f>+$I52*'10k &amp; MO'!G$5+$J52*'10k &amp; MO'!G$11+$K52*'10k &amp; MO'!G$17+$L52*'10k &amp; MO'!G$23+$M52*'10k &amp; MO'!G$29</f>
        <v>0</v>
      </c>
      <c r="Y52" s="247">
        <f>+$N52*'10k &amp; MO'!H$5+$O52*'10k &amp; MO'!H$11+$P52*'10k &amp; MO'!H$17+$Q52*'10k &amp; MO'!H$23+$R52*'10k &amp; MO'!H$29</f>
        <v>0</v>
      </c>
      <c r="Z52" s="247">
        <f>+$N52*'10k &amp; MO'!I$5+$O52*'10k &amp; MO'!I$11+$P52*'10k &amp; MO'!I$17+$Q52*'10k &amp; MO'!I$23+$R52*'10k &amp; MO'!I$29</f>
        <v>0</v>
      </c>
      <c r="AA52" s="247">
        <f>+$N52*'10k &amp; MO'!J$5+$O52*'10k &amp; MO'!J$11+$P52*'10k &amp; MO'!J$17+$Q52*'10k &amp; MO'!J$23+$R52*'10k &amp; MO'!J$29</f>
        <v>0</v>
      </c>
      <c r="AB52" s="247">
        <f>+$N52*'10k &amp; MO'!K$5+$O52*'10k &amp; MO'!K$11+$P52*'10k &amp; MO'!K$17+$Q52*'10k &amp; MO'!K$23+$R52*'10k &amp; MO'!K$29</f>
        <v>0</v>
      </c>
      <c r="AC52" s="247">
        <f>+$N52*'10k &amp; MO'!L$5+$O52*'10k &amp; MO'!L$11+$P52*'10k &amp; MO'!L$17+$Q52*'10k &amp; MO'!L$23+$R52*'10k &amp; MO'!L$29</f>
        <v>0</v>
      </c>
      <c r="AD52" s="248">
        <f>+S52*'10k &amp; MO'!O$5</f>
        <v>3553.3280000000004</v>
      </c>
      <c r="AF52" s="462" t="str">
        <f t="shared" si="0"/>
        <v>1062016</v>
      </c>
      <c r="AG52" s="462">
        <f>+IFERROR(VLOOKUP($AF52,'Limited Loss'!$F$5:$P$124,AG$3,FALSE),0)</f>
        <v>0</v>
      </c>
      <c r="AH52" s="450">
        <f>+IFERROR(VLOOKUP($AF52,'Limited Loss'!$F$5:$P$124,AH$3,FALSE),0)</f>
        <v>0</v>
      </c>
      <c r="AI52" s="450">
        <f>+IFERROR(VLOOKUP($AF52,'Limited Loss'!$F$5:$P$124,AI$3,FALSE),0)</f>
        <v>0</v>
      </c>
      <c r="AJ52" s="450">
        <f>+IFERROR(VLOOKUP($AF52,'Limited Loss'!$F$5:$P$124,AJ$3,FALSE),0)</f>
        <v>0</v>
      </c>
      <c r="AK52" s="236">
        <f>+IFERROR(VLOOKUP($AF52,'Limited Loss'!$F$5:$P$124,AK$3,FALSE),0)</f>
        <v>0</v>
      </c>
      <c r="AL52" s="450">
        <f>+IFERROR(VLOOKUP($AF52,'Limited Loss'!$F$5:$P$124,AL$3,FALSE),0)</f>
        <v>0</v>
      </c>
      <c r="AM52" s="450">
        <f>+IFERROR(VLOOKUP($AF52,'Limited Loss'!$F$5:$P$124,AM$3,FALSE),0)</f>
        <v>0</v>
      </c>
      <c r="AN52" s="450">
        <f>+IFERROR(VLOOKUP($AF52,'Limited Loss'!$F$5:$P$124,AN$3,FALSE),0)</f>
        <v>0</v>
      </c>
      <c r="AO52" s="450">
        <f>+IFERROR(VLOOKUP($AF52,'Limited Loss'!$F$5:$P$124,AO$3,FALSE),0)</f>
        <v>0</v>
      </c>
      <c r="AP52" s="236">
        <f>+IFERROR(VLOOKUP($AF52,'Limited Loss'!$F$5:$P$124,AP$3,FALSE),0)</f>
        <v>0</v>
      </c>
      <c r="AQ52" s="450"/>
      <c r="AR52" s="235">
        <f t="shared" si="1"/>
        <v>106</v>
      </c>
      <c r="AS52" s="250">
        <f t="shared" si="1"/>
        <v>2016</v>
      </c>
      <c r="AT52" s="247">
        <f t="shared" si="9"/>
        <v>0</v>
      </c>
      <c r="AU52" s="247">
        <f t="shared" si="9"/>
        <v>0</v>
      </c>
      <c r="AV52" s="247">
        <f t="shared" si="8"/>
        <v>0</v>
      </c>
      <c r="AW52" s="247">
        <f t="shared" si="8"/>
        <v>0</v>
      </c>
      <c r="AX52" s="248">
        <f t="shared" si="8"/>
        <v>0</v>
      </c>
      <c r="AY52" s="247">
        <f t="shared" si="8"/>
        <v>0</v>
      </c>
      <c r="AZ52" s="247">
        <f t="shared" si="8"/>
        <v>0</v>
      </c>
      <c r="BA52" s="247">
        <f t="shared" si="8"/>
        <v>0</v>
      </c>
      <c r="BB52" s="247">
        <f t="shared" si="8"/>
        <v>0</v>
      </c>
      <c r="BC52" s="247">
        <f t="shared" si="8"/>
        <v>0</v>
      </c>
      <c r="BD52" s="248">
        <f t="shared" si="8"/>
        <v>3553.3280000000004</v>
      </c>
      <c r="BE52" s="247">
        <f t="shared" si="4"/>
        <v>0</v>
      </c>
      <c r="BF52" s="463">
        <f t="shared" si="5"/>
        <v>0</v>
      </c>
      <c r="BG52" s="236">
        <f t="shared" si="6"/>
        <v>3553.3280000000004</v>
      </c>
      <c r="BI52" s="464">
        <v>263</v>
      </c>
      <c r="BJ52" s="465">
        <v>32056.304100000001</v>
      </c>
      <c r="BK52" s="465">
        <v>132429.81479999999</v>
      </c>
      <c r="BL52" s="465">
        <v>0</v>
      </c>
    </row>
    <row r="53" spans="1:64" s="338" customFormat="1" x14ac:dyDescent="0.2">
      <c r="A53" s="338" t="str">
        <f t="shared" si="3"/>
        <v>1062017</v>
      </c>
      <c r="B53" s="235">
        <v>106</v>
      </c>
      <c r="C53" s="243">
        <v>2017</v>
      </c>
      <c r="D53" s="450">
        <f>+IFERROR(VLOOKUP($A53,Data_Loss!$A$2:$V$1180,6,FALSE),0)</f>
        <v>0</v>
      </c>
      <c r="E53" s="450">
        <f>+IFERROR(VLOOKUP($A53,Data_Loss!$A$2:$V$1180,7,FALSE),0)</f>
        <v>0</v>
      </c>
      <c r="F53" s="450">
        <f>+IFERROR(VLOOKUP($A53,Data_Loss!$A$2:$V$1180,8,FALSE),0)</f>
        <v>0</v>
      </c>
      <c r="G53" s="450">
        <f>+IFERROR(VLOOKUP($A53,Data_Loss!$A$2:$V$1180,9,FALSE),0)</f>
        <v>0</v>
      </c>
      <c r="H53" s="450">
        <f>+IFERROR(VLOOKUP($A53,Data_Loss!$A$2:$V$1180,10,FALSE),0)</f>
        <v>0</v>
      </c>
      <c r="I53" s="353">
        <f>+IFERROR(VLOOKUP($A53,Data_Loss!$A$2:$V$1300,12,FALSE),0)</f>
        <v>0</v>
      </c>
      <c r="J53" s="353">
        <f>+IFERROR(VLOOKUP($A53,Data_Loss!$A$2:$V$1300,13,FALSE),0)</f>
        <v>0</v>
      </c>
      <c r="K53" s="353">
        <f>+IFERROR(VLOOKUP($A53,Data_Loss!$A$2:$V$1300,14,FALSE),0)</f>
        <v>0</v>
      </c>
      <c r="L53" s="353">
        <f>+IFERROR(VLOOKUP($A53,Data_Loss!$A$2:$V$1300,15,FALSE),0)</f>
        <v>0</v>
      </c>
      <c r="M53" s="353">
        <f>+IFERROR(VLOOKUP($A53,Data_Loss!$A$2:$V$1300,16,FALSE),0)</f>
        <v>0</v>
      </c>
      <c r="N53" s="353">
        <f>+IFERROR(VLOOKUP($A53,Data_Loss!$A$2:$V$1300,17,FALSE),0)</f>
        <v>0</v>
      </c>
      <c r="O53" s="353">
        <f>+IFERROR(VLOOKUP($A53,Data_Loss!$A$2:$V$1300,18,FALSE),0)</f>
        <v>0</v>
      </c>
      <c r="P53" s="353">
        <f>+IFERROR(VLOOKUP($A53,Data_Loss!$A$2:$V$1300,19,FALSE),0)</f>
        <v>0</v>
      </c>
      <c r="Q53" s="353">
        <f>+IFERROR(VLOOKUP($A53,Data_Loss!$A$2:$V$1300,20,FALSE),0)</f>
        <v>0</v>
      </c>
      <c r="R53" s="353">
        <f>+IFERROR(VLOOKUP($A53,Data_Loss!$A$2:$V$1300,21,FALSE),0)</f>
        <v>0</v>
      </c>
      <c r="S53" s="353">
        <f>+IFERROR(VLOOKUP($A53,Data_Loss!$A$2:$V$1300,22,FALSE),0)</f>
        <v>0</v>
      </c>
      <c r="T53" s="246">
        <f>+$I53*'10k &amp; MO'!C$6+$J53*'10k &amp; MO'!C$12+$K53*'10k &amp; MO'!C$18+$L53*'10k &amp; MO'!C$24+$M53*'10k &amp; MO'!C$30</f>
        <v>0</v>
      </c>
      <c r="U53" s="247">
        <f>+$I53*'10k &amp; MO'!D$6+$J53*'10k &amp; MO'!D$12+$K53*'10k &amp; MO'!D$18+$L53*'10k &amp; MO'!D$24+$M53*'10k &amp; MO'!D$30</f>
        <v>0</v>
      </c>
      <c r="V53" s="247">
        <f>+$I53*'10k &amp; MO'!E$6+$J53*'10k &amp; MO'!E$12+$K53*'10k &amp; MO'!E$18+$L53*'10k &amp; MO'!E$24+$M53*'10k &amp; MO'!E$30</f>
        <v>0</v>
      </c>
      <c r="W53" s="247">
        <f>+$I53*'10k &amp; MO'!F$6+$J53*'10k &amp; MO'!F$12+$K53*'10k &amp; MO'!F$18+$L53*'10k &amp; MO'!F$24+$M53*'10k &amp; MO'!F$30</f>
        <v>0</v>
      </c>
      <c r="X53" s="247">
        <f>+$I53*'10k &amp; MO'!G$6+$J53*'10k &amp; MO'!G$12+$K53*'10k &amp; MO'!G$18+$L53*'10k &amp; MO'!G$24+$M53*'10k &amp; MO'!G$30</f>
        <v>0</v>
      </c>
      <c r="Y53" s="247">
        <f>+$N53*'10k &amp; MO'!H$6+$O53*'10k &amp; MO'!H$12+$P53*'10k &amp; MO'!H$18+$Q53*'10k &amp; MO'!H$24+$R53*'10k &amp; MO'!H$30</f>
        <v>0</v>
      </c>
      <c r="Z53" s="247">
        <f>+$N53*'10k &amp; MO'!I$6+$O53*'10k &amp; MO'!I$12+$P53*'10k &amp; MO'!I$18+$Q53*'10k &amp; MO'!I$24+$R53*'10k &amp; MO'!I$30</f>
        <v>0</v>
      </c>
      <c r="AA53" s="247">
        <f>+$N53*'10k &amp; MO'!J$6+$O53*'10k &amp; MO'!J$12+$P53*'10k &amp; MO'!J$18+$Q53*'10k &amp; MO'!J$24+$R53*'10k &amp; MO'!J$30</f>
        <v>0</v>
      </c>
      <c r="AB53" s="247">
        <f>+$N53*'10k &amp; MO'!K$6+$O53*'10k &amp; MO'!K$12+$P53*'10k &amp; MO'!K$18+$Q53*'10k &amp; MO'!K$24+$R53*'10k &amp; MO'!K$30</f>
        <v>0</v>
      </c>
      <c r="AC53" s="247">
        <f>+$N53*'10k &amp; MO'!L$6+$O53*'10k &amp; MO'!L$12+$P53*'10k &amp; MO'!L$18+$Q53*'10k &amp; MO'!L$24+$R53*'10k &amp; MO'!L$30</f>
        <v>0</v>
      </c>
      <c r="AD53" s="248">
        <f>+S53*'10k &amp; MO'!O$6</f>
        <v>0</v>
      </c>
      <c r="AF53" s="462" t="str">
        <f t="shared" si="0"/>
        <v>1062017</v>
      </c>
      <c r="AG53" s="462">
        <f>+IFERROR(VLOOKUP($AF53,'Limited Loss'!$F$5:$P$124,AG$3,FALSE),0)</f>
        <v>0</v>
      </c>
      <c r="AH53" s="450">
        <f>+IFERROR(VLOOKUP($AF53,'Limited Loss'!$F$5:$P$124,AH$3,FALSE),0)</f>
        <v>0</v>
      </c>
      <c r="AI53" s="450">
        <f>+IFERROR(VLOOKUP($AF53,'Limited Loss'!$F$5:$P$124,AI$3,FALSE),0)</f>
        <v>0</v>
      </c>
      <c r="AJ53" s="450">
        <f>+IFERROR(VLOOKUP($AF53,'Limited Loss'!$F$5:$P$124,AJ$3,FALSE),0)</f>
        <v>0</v>
      </c>
      <c r="AK53" s="236">
        <f>+IFERROR(VLOOKUP($AF53,'Limited Loss'!$F$5:$P$124,AK$3,FALSE),0)</f>
        <v>0</v>
      </c>
      <c r="AL53" s="450">
        <f>+IFERROR(VLOOKUP($AF53,'Limited Loss'!$F$5:$P$124,AL$3,FALSE),0)</f>
        <v>0</v>
      </c>
      <c r="AM53" s="450">
        <f>+IFERROR(VLOOKUP($AF53,'Limited Loss'!$F$5:$P$124,AM$3,FALSE),0)</f>
        <v>0</v>
      </c>
      <c r="AN53" s="450">
        <f>+IFERROR(VLOOKUP($AF53,'Limited Loss'!$F$5:$P$124,AN$3,FALSE),0)</f>
        <v>0</v>
      </c>
      <c r="AO53" s="450">
        <f>+IFERROR(VLOOKUP($AF53,'Limited Loss'!$F$5:$P$124,AO$3,FALSE),0)</f>
        <v>0</v>
      </c>
      <c r="AP53" s="236">
        <f>+IFERROR(VLOOKUP($AF53,'Limited Loss'!$F$5:$P$124,AP$3,FALSE),0)</f>
        <v>0</v>
      </c>
      <c r="AQ53" s="450"/>
      <c r="AR53" s="235">
        <f t="shared" si="1"/>
        <v>106</v>
      </c>
      <c r="AS53" s="250">
        <f t="shared" si="1"/>
        <v>2017</v>
      </c>
      <c r="AT53" s="247">
        <f t="shared" si="9"/>
        <v>0</v>
      </c>
      <c r="AU53" s="247">
        <f t="shared" si="9"/>
        <v>0</v>
      </c>
      <c r="AV53" s="247">
        <f t="shared" si="8"/>
        <v>0</v>
      </c>
      <c r="AW53" s="247">
        <f t="shared" si="8"/>
        <v>0</v>
      </c>
      <c r="AX53" s="248">
        <f t="shared" si="8"/>
        <v>0</v>
      </c>
      <c r="AY53" s="247">
        <f t="shared" si="8"/>
        <v>0</v>
      </c>
      <c r="AZ53" s="247">
        <f t="shared" si="8"/>
        <v>0</v>
      </c>
      <c r="BA53" s="247">
        <f t="shared" si="8"/>
        <v>0</v>
      </c>
      <c r="BB53" s="247">
        <f t="shared" si="8"/>
        <v>0</v>
      </c>
      <c r="BC53" s="247">
        <f t="shared" si="8"/>
        <v>0</v>
      </c>
      <c r="BD53" s="248">
        <f t="shared" si="8"/>
        <v>0</v>
      </c>
      <c r="BE53" s="247">
        <f t="shared" si="4"/>
        <v>0</v>
      </c>
      <c r="BF53" s="463">
        <f t="shared" si="5"/>
        <v>0</v>
      </c>
      <c r="BG53" s="236">
        <f t="shared" si="6"/>
        <v>0</v>
      </c>
      <c r="BI53" s="107">
        <v>265</v>
      </c>
      <c r="BJ53" s="108">
        <v>0</v>
      </c>
      <c r="BK53" s="108">
        <v>0</v>
      </c>
      <c r="BL53" s="108">
        <v>0</v>
      </c>
    </row>
    <row r="54" spans="1:64" s="338" customFormat="1" x14ac:dyDescent="0.2">
      <c r="A54" s="338" t="str">
        <f t="shared" si="3"/>
        <v>1062018</v>
      </c>
      <c r="B54" s="235">
        <v>106</v>
      </c>
      <c r="C54" s="243">
        <v>2018</v>
      </c>
      <c r="D54" s="450">
        <f>+IFERROR(VLOOKUP($A54,Data_Loss!$A$2:$V$1180,6,FALSE),0)</f>
        <v>0</v>
      </c>
      <c r="E54" s="450">
        <f>+IFERROR(VLOOKUP($A54,Data_Loss!$A$2:$V$1180,7,FALSE),0)</f>
        <v>0</v>
      </c>
      <c r="F54" s="450">
        <f>+IFERROR(VLOOKUP($A54,Data_Loss!$A$2:$V$1180,8,FALSE),0)</f>
        <v>0</v>
      </c>
      <c r="G54" s="450">
        <f>+IFERROR(VLOOKUP($A54,Data_Loss!$A$2:$V$1180,9,FALSE),0)</f>
        <v>0</v>
      </c>
      <c r="H54" s="450">
        <f>+IFERROR(VLOOKUP($A54,Data_Loss!$A$2:$V$1180,10,FALSE),0)</f>
        <v>1</v>
      </c>
      <c r="I54" s="353">
        <f>+IFERROR(VLOOKUP($A54,Data_Loss!$A$2:$V$1300,12,FALSE),0)</f>
        <v>0</v>
      </c>
      <c r="J54" s="353">
        <f>+IFERROR(VLOOKUP($A54,Data_Loss!$A$2:$V$1300,13,FALSE),0)</f>
        <v>0</v>
      </c>
      <c r="K54" s="353">
        <f>+IFERROR(VLOOKUP($A54,Data_Loss!$A$2:$V$1300,14,FALSE),0)</f>
        <v>0</v>
      </c>
      <c r="L54" s="353">
        <f>+IFERROR(VLOOKUP($A54,Data_Loss!$A$2:$V$1300,15,FALSE),0)</f>
        <v>0</v>
      </c>
      <c r="M54" s="353">
        <f>+IFERROR(VLOOKUP($A54,Data_Loss!$A$2:$V$1300,16,FALSE),0)</f>
        <v>2446</v>
      </c>
      <c r="N54" s="353">
        <f>+IFERROR(VLOOKUP($A54,Data_Loss!$A$2:$V$1300,17,FALSE),0)</f>
        <v>0</v>
      </c>
      <c r="O54" s="353">
        <f>+IFERROR(VLOOKUP($A54,Data_Loss!$A$2:$V$1300,18,FALSE),0)</f>
        <v>0</v>
      </c>
      <c r="P54" s="353">
        <f>+IFERROR(VLOOKUP($A54,Data_Loss!$A$2:$V$1300,19,FALSE),0)</f>
        <v>0</v>
      </c>
      <c r="Q54" s="353">
        <f>+IFERROR(VLOOKUP($A54,Data_Loss!$A$2:$V$1300,20,FALSE),0)</f>
        <v>0</v>
      </c>
      <c r="R54" s="353">
        <f>+IFERROR(VLOOKUP($A54,Data_Loss!$A$2:$V$1300,21,FALSE),0)</f>
        <v>1744</v>
      </c>
      <c r="S54" s="353">
        <f>+IFERROR(VLOOKUP($A54,Data_Loss!$A$2:$V$1300,22,FALSE),0)</f>
        <v>313</v>
      </c>
      <c r="T54" s="246">
        <f>+$I54*'10k &amp; MO'!C$7+$J54*'10k &amp; MO'!C$13+$K54*'10k &amp; MO'!C$19+$L54*'10k &amp; MO'!C$25+$M54*'10k &amp; MO'!C$31</f>
        <v>5.3812000000000006</v>
      </c>
      <c r="U54" s="247">
        <f>+$I54*'10k &amp; MO'!D$7+$J54*'10k &amp; MO'!D$13+$K54*'10k &amp; MO'!D$19+$L54*'10k &amp; MO'!D$25+$M54*'10k &amp; MO'!D$31</f>
        <v>166.81719999999999</v>
      </c>
      <c r="V54" s="247">
        <f>+$I54*'10k &amp; MO'!E$7+$J54*'10k &amp; MO'!E$13+$K54*'10k &amp; MO'!E$19+$L54*'10k &amp; MO'!E$25+$M54*'10k &amp; MO'!E$31</f>
        <v>3431.7380000000003</v>
      </c>
      <c r="W54" s="247">
        <f>+$I54*'10k &amp; MO'!F$7+$J54*'10k &amp; MO'!F$13+$K54*'10k &amp; MO'!F$19+$L54*'10k &amp; MO'!F$25+$M54*'10k &amp; MO'!F$31</f>
        <v>1294.1786</v>
      </c>
      <c r="X54" s="247">
        <f>+$I54*'10k &amp; MO'!G$7+$J54*'10k &amp; MO'!G$13+$K54*'10k &amp; MO'!G$19+$L54*'10k &amp; MO'!G$25+$M54*'10k &amp; MO'!G$31</f>
        <v>1684.8047999999999</v>
      </c>
      <c r="Y54" s="247">
        <f>+$N54*'10k &amp; MO'!H$7+$O54*'10k &amp; MO'!H$13+$P54*'10k &amp; MO'!H$19+$Q54*'10k &amp; MO'!H$25+$R54*'10k &amp; MO'!H$31</f>
        <v>5.0575999999999999</v>
      </c>
      <c r="Z54" s="247">
        <f>+$N54*'10k &amp; MO'!I$7+$O54*'10k &amp; MO'!I$13+$P54*'10k &amp; MO'!I$19+$Q54*'10k &amp; MO'!I$25+$R54*'10k &amp; MO'!I$31</f>
        <v>172.48160000000001</v>
      </c>
      <c r="AA54" s="247">
        <f>+$N54*'10k &amp; MO'!J$7+$O54*'10k &amp; MO'!J$13+$P54*'10k &amp; MO'!J$19+$Q54*'10k &amp; MO'!J$25+$R54*'10k &amp; MO'!J$31</f>
        <v>1773.9968000000001</v>
      </c>
      <c r="AB54" s="247">
        <f>+$N54*'10k &amp; MO'!K$7+$O54*'10k &amp; MO'!K$13+$P54*'10k &amp; MO'!K$19+$Q54*'10k &amp; MO'!K$25+$R54*'10k &amp; MO'!K$31</f>
        <v>937.92319999999995</v>
      </c>
      <c r="AC54" s="247">
        <f>+$N54*'10k &amp; MO'!L$7+$O54*'10k &amp; MO'!L$13+$P54*'10k &amp; MO'!L$19+$Q54*'10k &amp; MO'!L$25+$R54*'10k &amp; MO'!L$31</f>
        <v>1465.6576</v>
      </c>
      <c r="AD54" s="248">
        <f>+S54*'10k &amp; MO'!O$7</f>
        <v>415.03800000000001</v>
      </c>
      <c r="AF54" s="462" t="str">
        <f t="shared" si="0"/>
        <v>1062018</v>
      </c>
      <c r="AG54" s="462">
        <f>+IFERROR(VLOOKUP($AF54,'Limited Loss'!$F$5:$P$124,AG$3,FALSE),0)</f>
        <v>0</v>
      </c>
      <c r="AH54" s="450">
        <f>+IFERROR(VLOOKUP($AF54,'Limited Loss'!$F$5:$P$124,AH$3,FALSE),0)</f>
        <v>0</v>
      </c>
      <c r="AI54" s="450">
        <f>+IFERROR(VLOOKUP($AF54,'Limited Loss'!$F$5:$P$124,AI$3,FALSE),0)</f>
        <v>0</v>
      </c>
      <c r="AJ54" s="450">
        <f>+IFERROR(VLOOKUP($AF54,'Limited Loss'!$F$5:$P$124,AJ$3,FALSE),0)</f>
        <v>0</v>
      </c>
      <c r="AK54" s="236">
        <f>+IFERROR(VLOOKUP($AF54,'Limited Loss'!$F$5:$P$124,AK$3,FALSE),0)</f>
        <v>0</v>
      </c>
      <c r="AL54" s="450">
        <f>+IFERROR(VLOOKUP($AF54,'Limited Loss'!$F$5:$P$124,AL$3,FALSE),0)</f>
        <v>0</v>
      </c>
      <c r="AM54" s="450">
        <f>+IFERROR(VLOOKUP($AF54,'Limited Loss'!$F$5:$P$124,AM$3,FALSE),0)</f>
        <v>0</v>
      </c>
      <c r="AN54" s="450">
        <f>+IFERROR(VLOOKUP($AF54,'Limited Loss'!$F$5:$P$124,AN$3,FALSE),0)</f>
        <v>0</v>
      </c>
      <c r="AO54" s="450">
        <f>+IFERROR(VLOOKUP($AF54,'Limited Loss'!$F$5:$P$124,AO$3,FALSE),0)</f>
        <v>0</v>
      </c>
      <c r="AP54" s="236">
        <f>+IFERROR(VLOOKUP($AF54,'Limited Loss'!$F$5:$P$124,AP$3,FALSE),0)</f>
        <v>0</v>
      </c>
      <c r="AQ54" s="450"/>
      <c r="AR54" s="235">
        <f t="shared" si="1"/>
        <v>106</v>
      </c>
      <c r="AS54" s="250">
        <f t="shared" si="1"/>
        <v>2018</v>
      </c>
      <c r="AT54" s="247">
        <f t="shared" si="9"/>
        <v>5.3812000000000006</v>
      </c>
      <c r="AU54" s="247">
        <f t="shared" si="9"/>
        <v>166.81719999999999</v>
      </c>
      <c r="AV54" s="247">
        <f t="shared" si="8"/>
        <v>3431.7380000000003</v>
      </c>
      <c r="AW54" s="247">
        <f t="shared" si="8"/>
        <v>1294.1786</v>
      </c>
      <c r="AX54" s="248">
        <f t="shared" si="8"/>
        <v>1684.8047999999999</v>
      </c>
      <c r="AY54" s="247">
        <f t="shared" si="8"/>
        <v>5.0575999999999999</v>
      </c>
      <c r="AZ54" s="247">
        <f t="shared" si="8"/>
        <v>172.48160000000001</v>
      </c>
      <c r="BA54" s="247">
        <f t="shared" si="8"/>
        <v>1773.9968000000001</v>
      </c>
      <c r="BB54" s="247">
        <f t="shared" si="8"/>
        <v>937.92319999999995</v>
      </c>
      <c r="BC54" s="247">
        <f t="shared" si="8"/>
        <v>1465.6576</v>
      </c>
      <c r="BD54" s="248">
        <f t="shared" si="8"/>
        <v>415.03800000000001</v>
      </c>
      <c r="BE54" s="247">
        <f t="shared" si="4"/>
        <v>5555.4724000000006</v>
      </c>
      <c r="BF54" s="463">
        <f t="shared" si="5"/>
        <v>5382.5642000000007</v>
      </c>
      <c r="BG54" s="236">
        <f t="shared" si="6"/>
        <v>415.03800000000001</v>
      </c>
      <c r="BI54" s="107">
        <v>281</v>
      </c>
      <c r="BJ54" s="108">
        <v>29364.509399999999</v>
      </c>
      <c r="BK54" s="108">
        <v>106709.24569999998</v>
      </c>
      <c r="BL54" s="108">
        <v>13874.888000000001</v>
      </c>
    </row>
    <row r="55" spans="1:64" s="338" customFormat="1" x14ac:dyDescent="0.2">
      <c r="A55" s="338" t="str">
        <f t="shared" si="3"/>
        <v>1072014</v>
      </c>
      <c r="B55" s="235">
        <v>107</v>
      </c>
      <c r="C55" s="243">
        <v>2014</v>
      </c>
      <c r="D55" s="450">
        <f>+IFERROR(VLOOKUP($A55,Data_Loss!$A$2:$V$1180,6,FALSE),0)</f>
        <v>0</v>
      </c>
      <c r="E55" s="450">
        <f>+IFERROR(VLOOKUP($A55,Data_Loss!$A$2:$V$1180,7,FALSE),0)</f>
        <v>0</v>
      </c>
      <c r="F55" s="450">
        <f>+IFERROR(VLOOKUP($A55,Data_Loss!$A$2:$V$1180,8,FALSE),0)</f>
        <v>0</v>
      </c>
      <c r="G55" s="450">
        <f>+IFERROR(VLOOKUP($A55,Data_Loss!$A$2:$V$1180,9,FALSE),0)</f>
        <v>0</v>
      </c>
      <c r="H55" s="450">
        <f>+IFERROR(VLOOKUP($A55,Data_Loss!$A$2:$V$1180,10,FALSE),0)</f>
        <v>0</v>
      </c>
      <c r="I55" s="353">
        <f>+IFERROR(VLOOKUP($A55,Data_Loss!$A$2:$V$1300,12,FALSE),0)</f>
        <v>0</v>
      </c>
      <c r="J55" s="353">
        <f>+IFERROR(VLOOKUP($A55,Data_Loss!$A$2:$V$1300,13,FALSE),0)</f>
        <v>0</v>
      </c>
      <c r="K55" s="353">
        <f>+IFERROR(VLOOKUP($A55,Data_Loss!$A$2:$V$1300,14,FALSE),0)</f>
        <v>0</v>
      </c>
      <c r="L55" s="353">
        <f>+IFERROR(VLOOKUP($A55,Data_Loss!$A$2:$V$1300,15,FALSE),0)</f>
        <v>0</v>
      </c>
      <c r="M55" s="353">
        <f>+IFERROR(VLOOKUP($A55,Data_Loss!$A$2:$V$1300,16,FALSE),0)</f>
        <v>0</v>
      </c>
      <c r="N55" s="353">
        <f>+IFERROR(VLOOKUP($A55,Data_Loss!$A$2:$V$1300,17,FALSE),0)</f>
        <v>0</v>
      </c>
      <c r="O55" s="353">
        <f>+IFERROR(VLOOKUP($A55,Data_Loss!$A$2:$V$1300,18,FALSE),0)</f>
        <v>0</v>
      </c>
      <c r="P55" s="353">
        <f>+IFERROR(VLOOKUP($A55,Data_Loss!$A$2:$V$1300,19,FALSE),0)</f>
        <v>0</v>
      </c>
      <c r="Q55" s="353">
        <f>+IFERROR(VLOOKUP($A55,Data_Loss!$A$2:$V$1300,20,FALSE),0)</f>
        <v>0</v>
      </c>
      <c r="R55" s="353">
        <f>+IFERROR(VLOOKUP($A55,Data_Loss!$A$2:$V$1300,21,FALSE),0)</f>
        <v>0</v>
      </c>
      <c r="S55" s="353">
        <f>+IFERROR(VLOOKUP($A55,Data_Loss!$A$2:$V$1300,22,FALSE),0)</f>
        <v>922</v>
      </c>
      <c r="T55" s="246">
        <f>+$I55*'10k &amp; MO'!C$3+$J55*'10k &amp; MO'!C$9+$K55*'10k &amp; MO'!C$15+$L55*'10k &amp; MO'!C$21+$M55*'10k &amp; MO'!C$27</f>
        <v>0</v>
      </c>
      <c r="U55" s="247">
        <f>+$I55*'10k &amp; MO'!D$3+$J55*'10k &amp; MO'!D$9+$K55*'10k &amp; MO'!D$15+$L55*'10k &amp; MO'!D$21+$M55*'10k &amp; MO'!D$27</f>
        <v>0</v>
      </c>
      <c r="V55" s="247">
        <f>+$I55*'10k &amp; MO'!E$3+$J55*'10k &amp; MO'!E$9+$K55*'10k &amp; MO'!E$15+$L55*'10k &amp; MO'!E$21+$M55*'10k &amp; MO'!E$27</f>
        <v>0</v>
      </c>
      <c r="W55" s="247">
        <f>+$I55*'10k &amp; MO'!F$3+$J55*'10k &amp; MO'!F$9+$K55*'10k &amp; MO'!F$15+$L55*'10k &amp; MO'!F$21+$M55*'10k &amp; MO'!F$27</f>
        <v>0</v>
      </c>
      <c r="X55" s="247">
        <f>+$I55*'10k &amp; MO'!G$3+$J55*'10k &amp; MO'!G$9+$K55*'10k &amp; MO'!G$15+$L55*'10k &amp; MO'!G$21+$M55*'10k &amp; MO'!G$27</f>
        <v>0</v>
      </c>
      <c r="Y55" s="247">
        <f>+$N55*'10k &amp; MO'!H$3+$O55*'10k &amp; MO'!H$9+$P55*'10k &amp; MO'!H$15+$Q55*'10k &amp; MO'!H$21+$R55*'10k &amp; MO'!H$27</f>
        <v>0</v>
      </c>
      <c r="Z55" s="247">
        <f>+$N55*'10k &amp; MO'!I$3+$O55*'10k &amp; MO'!I$9+$P55*'10k &amp; MO'!I$15+$Q55*'10k &amp; MO'!I$21+$R55*'10k &amp; MO'!I$27</f>
        <v>0</v>
      </c>
      <c r="AA55" s="247">
        <f>+$N55*'10k &amp; MO'!J$3+$O55*'10k &amp; MO'!J$9+$P55*'10k &amp; MO'!J$15+$Q55*'10k &amp; MO'!J$21+$R55*'10k &amp; MO'!J$27</f>
        <v>0</v>
      </c>
      <c r="AB55" s="247">
        <f>+$N55*'10k &amp; MO'!K$3+$O55*'10k &amp; MO'!K$9+$P55*'10k &amp; MO'!K$15+$Q55*'10k &amp; MO'!K$21+$R55*'10k &amp; MO'!K$27</f>
        <v>0</v>
      </c>
      <c r="AC55" s="247">
        <f>+$N55*'10k &amp; MO'!L$3+$O55*'10k &amp; MO'!L$9+$P55*'10k &amp; MO'!L$15+$Q55*'10k &amp; MO'!L$21+$R55*'10k &amp; MO'!L$27</f>
        <v>0</v>
      </c>
      <c r="AD55" s="248">
        <f>+S55*'10k &amp; MO'!O$3</f>
        <v>987.46199999999999</v>
      </c>
      <c r="AF55" s="462" t="str">
        <f t="shared" si="0"/>
        <v>1072014</v>
      </c>
      <c r="AG55" s="462">
        <f>+IFERROR(VLOOKUP($AF55,'Limited Loss'!$F$5:$P$124,AG$3,FALSE),0)</f>
        <v>0</v>
      </c>
      <c r="AH55" s="450">
        <f>+IFERROR(VLOOKUP($AF55,'Limited Loss'!$F$5:$P$124,AH$3,FALSE),0)</f>
        <v>0</v>
      </c>
      <c r="AI55" s="450">
        <f>+IFERROR(VLOOKUP($AF55,'Limited Loss'!$F$5:$P$124,AI$3,FALSE),0)</f>
        <v>0</v>
      </c>
      <c r="AJ55" s="450">
        <f>+IFERROR(VLOOKUP($AF55,'Limited Loss'!$F$5:$P$124,AJ$3,FALSE),0)</f>
        <v>0</v>
      </c>
      <c r="AK55" s="236">
        <f>+IFERROR(VLOOKUP($AF55,'Limited Loss'!$F$5:$P$124,AK$3,FALSE),0)</f>
        <v>0</v>
      </c>
      <c r="AL55" s="450">
        <f>+IFERROR(VLOOKUP($AF55,'Limited Loss'!$F$5:$P$124,AL$3,FALSE),0)</f>
        <v>0</v>
      </c>
      <c r="AM55" s="450">
        <f>+IFERROR(VLOOKUP($AF55,'Limited Loss'!$F$5:$P$124,AM$3,FALSE),0)</f>
        <v>0</v>
      </c>
      <c r="AN55" s="450">
        <f>+IFERROR(VLOOKUP($AF55,'Limited Loss'!$F$5:$P$124,AN$3,FALSE),0)</f>
        <v>0</v>
      </c>
      <c r="AO55" s="450">
        <f>+IFERROR(VLOOKUP($AF55,'Limited Loss'!$F$5:$P$124,AO$3,FALSE),0)</f>
        <v>0</v>
      </c>
      <c r="AP55" s="236">
        <f>+IFERROR(VLOOKUP($AF55,'Limited Loss'!$F$5:$P$124,AP$3,FALSE),0)</f>
        <v>0</v>
      </c>
      <c r="AQ55" s="450"/>
      <c r="AR55" s="235">
        <f t="shared" si="1"/>
        <v>107</v>
      </c>
      <c r="AS55" s="250">
        <f t="shared" si="1"/>
        <v>2014</v>
      </c>
      <c r="AT55" s="247">
        <f t="shared" si="9"/>
        <v>0</v>
      </c>
      <c r="AU55" s="247">
        <f t="shared" si="9"/>
        <v>0</v>
      </c>
      <c r="AV55" s="247">
        <f t="shared" si="8"/>
        <v>0</v>
      </c>
      <c r="AW55" s="247">
        <f t="shared" si="8"/>
        <v>0</v>
      </c>
      <c r="AX55" s="248">
        <f t="shared" si="8"/>
        <v>0</v>
      </c>
      <c r="AY55" s="247">
        <f t="shared" si="8"/>
        <v>0</v>
      </c>
      <c r="AZ55" s="247">
        <f t="shared" si="8"/>
        <v>0</v>
      </c>
      <c r="BA55" s="247">
        <f t="shared" si="8"/>
        <v>0</v>
      </c>
      <c r="BB55" s="247">
        <f t="shared" si="8"/>
        <v>0</v>
      </c>
      <c r="BC55" s="247">
        <f t="shared" si="8"/>
        <v>0</v>
      </c>
      <c r="BD55" s="248">
        <f t="shared" si="8"/>
        <v>987.46199999999999</v>
      </c>
      <c r="BE55" s="247">
        <f t="shared" si="4"/>
        <v>0</v>
      </c>
      <c r="BF55" s="463">
        <f t="shared" si="5"/>
        <v>0</v>
      </c>
      <c r="BG55" s="236">
        <f t="shared" si="6"/>
        <v>987.46199999999999</v>
      </c>
      <c r="BI55" s="107">
        <v>282</v>
      </c>
      <c r="BJ55" s="108">
        <v>18438.093800000002</v>
      </c>
      <c r="BK55" s="108">
        <v>43837.678700000004</v>
      </c>
      <c r="BL55" s="108">
        <v>25505.040999999997</v>
      </c>
    </row>
    <row r="56" spans="1:64" x14ac:dyDescent="0.2">
      <c r="A56" s="326" t="str">
        <f t="shared" si="3"/>
        <v>1072015</v>
      </c>
      <c r="B56" s="331">
        <v>107</v>
      </c>
      <c r="C56" s="327">
        <v>2015</v>
      </c>
      <c r="D56" s="353">
        <f>+IFERROR(VLOOKUP($A56,Data_Loss!$A$2:$V$1180,6,FALSE),0)</f>
        <v>0</v>
      </c>
      <c r="E56" s="353">
        <f>+IFERROR(VLOOKUP($A56,Data_Loss!$A$2:$V$1180,7,FALSE),0)</f>
        <v>0</v>
      </c>
      <c r="F56" s="353">
        <f>+IFERROR(VLOOKUP($A56,Data_Loss!$A$2:$V$1180,8,FALSE),0)</f>
        <v>0</v>
      </c>
      <c r="G56" s="353">
        <f>+IFERROR(VLOOKUP($A56,Data_Loss!$A$2:$V$1180,9,FALSE),0)</f>
        <v>0</v>
      </c>
      <c r="H56" s="353">
        <f>+IFERROR(VLOOKUP($A56,Data_Loss!$A$2:$V$1180,10,FALSE),0)</f>
        <v>0</v>
      </c>
      <c r="I56" s="353">
        <f>+IFERROR(VLOOKUP($A56,Data_Loss!$A$2:$V$1300,12,FALSE),0)</f>
        <v>0</v>
      </c>
      <c r="J56" s="353">
        <f>+IFERROR(VLOOKUP($A56,Data_Loss!$A$2:$V$1300,13,FALSE),0)</f>
        <v>0</v>
      </c>
      <c r="K56" s="353">
        <f>+IFERROR(VLOOKUP($A56,Data_Loss!$A$2:$V$1300,14,FALSE),0)</f>
        <v>0</v>
      </c>
      <c r="L56" s="353">
        <f>+IFERROR(VLOOKUP($A56,Data_Loss!$A$2:$V$1300,15,FALSE),0)</f>
        <v>0</v>
      </c>
      <c r="M56" s="353">
        <f>+IFERROR(VLOOKUP($A56,Data_Loss!$A$2:$V$1300,16,FALSE),0)</f>
        <v>0</v>
      </c>
      <c r="N56" s="353">
        <f>+IFERROR(VLOOKUP($A56,Data_Loss!$A$2:$V$1300,17,FALSE),0)</f>
        <v>0</v>
      </c>
      <c r="O56" s="353">
        <f>+IFERROR(VLOOKUP($A56,Data_Loss!$A$2:$V$1300,18,FALSE),0)</f>
        <v>0</v>
      </c>
      <c r="P56" s="353">
        <f>+IFERROR(VLOOKUP($A56,Data_Loss!$A$2:$V$1300,19,FALSE),0)</f>
        <v>0</v>
      </c>
      <c r="Q56" s="353">
        <f>+IFERROR(VLOOKUP($A56,Data_Loss!$A$2:$V$1300,20,FALSE),0)</f>
        <v>0</v>
      </c>
      <c r="R56" s="353">
        <f>+IFERROR(VLOOKUP($A56,Data_Loss!$A$2:$V$1300,21,FALSE),0)</f>
        <v>0</v>
      </c>
      <c r="S56" s="353">
        <f>+IFERROR(VLOOKUP($A56,Data_Loss!$A$2:$V$1300,22,FALSE),0)</f>
        <v>5527</v>
      </c>
      <c r="T56" s="191">
        <f>+$I56*'10k &amp; MO'!C$4+$J56*'10k &amp; MO'!C$10+$K56*'10k &amp; MO'!C$16+$L56*'10k &amp; MO'!C$22+$M56*'10k &amp; MO'!C$28</f>
        <v>0</v>
      </c>
      <c r="U56" s="349">
        <f>+$I56*'10k &amp; MO'!D$4+$J56*'10k &amp; MO'!D$10+$K56*'10k &amp; MO'!D$16+$L56*'10k &amp; MO'!D$22+$M56*'10k &amp; MO'!D$28</f>
        <v>0</v>
      </c>
      <c r="V56" s="349">
        <f>+$I56*'10k &amp; MO'!E$4+$J56*'10k &amp; MO'!E$10+$K56*'10k &amp; MO'!E$16+$L56*'10k &amp; MO'!E$22+$M56*'10k &amp; MO'!E$28</f>
        <v>0</v>
      </c>
      <c r="W56" s="349">
        <f>+$I56*'10k &amp; MO'!F$4+$J56*'10k &amp; MO'!F$10+$K56*'10k &amp; MO'!F$16+$L56*'10k &amp; MO'!F$22+$M56*'10k &amp; MO'!F$28</f>
        <v>0</v>
      </c>
      <c r="X56" s="349">
        <f>+$I56*'10k &amp; MO'!G$4+$J56*'10k &amp; MO'!G$10+$K56*'10k &amp; MO'!G$16+$L56*'10k &amp; MO'!G$22+$M56*'10k &amp; MO'!G$28</f>
        <v>0</v>
      </c>
      <c r="Y56" s="349">
        <f>+$N56*'10k &amp; MO'!H$4+$O56*'10k &amp; MO'!H$10+$P56*'10k &amp; MO'!H$16+$Q56*'10k &amp; MO'!H$22+$R56*'10k &amp; MO'!H$28</f>
        <v>0</v>
      </c>
      <c r="Z56" s="349">
        <f>+$N56*'10k &amp; MO'!I$4+$O56*'10k &amp; MO'!I$10+$P56*'10k &amp; MO'!I$16+$Q56*'10k &amp; MO'!I$22+$R56*'10k &amp; MO'!I$28</f>
        <v>0</v>
      </c>
      <c r="AA56" s="349">
        <f>+$N56*'10k &amp; MO'!J$4+$O56*'10k &amp; MO'!J$10+$P56*'10k &amp; MO'!J$16+$Q56*'10k &amp; MO'!J$22+$R56*'10k &amp; MO'!J$28</f>
        <v>0</v>
      </c>
      <c r="AB56" s="349">
        <f>+$N56*'10k &amp; MO'!K$4+$O56*'10k &amp; MO'!K$10+$P56*'10k &amp; MO'!K$16+$Q56*'10k &amp; MO'!K$22+$R56*'10k &amp; MO'!K$28</f>
        <v>0</v>
      </c>
      <c r="AC56" s="349">
        <f>+$N56*'10k &amp; MO'!L$4+$O56*'10k &amp; MO'!L$10+$P56*'10k &amp; MO'!L$16+$Q56*'10k &amp; MO'!L$22+$R56*'10k &amp; MO'!L$28</f>
        <v>0</v>
      </c>
      <c r="AD56" s="350">
        <f>+S56*'10k &amp; MO'!O$4</f>
        <v>6698.7240000000002</v>
      </c>
      <c r="AF56" s="192" t="str">
        <f t="shared" si="0"/>
        <v>1072015</v>
      </c>
      <c r="AG56" s="192">
        <f>+IFERROR(VLOOKUP($AF56,'Limited Loss'!$F$5:$P$124,AG$3,FALSE),0)</f>
        <v>0</v>
      </c>
      <c r="AH56" s="193">
        <f>+IFERROR(VLOOKUP($AF56,'Limited Loss'!$F$5:$P$124,AH$3,FALSE),0)</f>
        <v>0</v>
      </c>
      <c r="AI56" s="193">
        <f>+IFERROR(VLOOKUP($AF56,'Limited Loss'!$F$5:$P$124,AI$3,FALSE),0)</f>
        <v>0</v>
      </c>
      <c r="AJ56" s="193">
        <f>+IFERROR(VLOOKUP($AF56,'Limited Loss'!$F$5:$P$124,AJ$3,FALSE),0)</f>
        <v>0</v>
      </c>
      <c r="AK56" s="100">
        <f>+IFERROR(VLOOKUP($AF56,'Limited Loss'!$F$5:$P$124,AK$3,FALSE),0)</f>
        <v>0</v>
      </c>
      <c r="AL56" s="193">
        <f>+IFERROR(VLOOKUP($AF56,'Limited Loss'!$F$5:$P$124,AL$3,FALSE),0)</f>
        <v>0</v>
      </c>
      <c r="AM56" s="193">
        <f>+IFERROR(VLOOKUP($AF56,'Limited Loss'!$F$5:$P$124,AM$3,FALSE),0)</f>
        <v>0</v>
      </c>
      <c r="AN56" s="193">
        <f>+IFERROR(VLOOKUP($AF56,'Limited Loss'!$F$5:$P$124,AN$3,FALSE),0)</f>
        <v>0</v>
      </c>
      <c r="AO56" s="193">
        <f>+IFERROR(VLOOKUP($AF56,'Limited Loss'!$F$5:$P$124,AO$3,FALSE),0)</f>
        <v>0</v>
      </c>
      <c r="AP56" s="100">
        <f>+IFERROR(VLOOKUP($AF56,'Limited Loss'!$F$5:$P$124,AP$3,FALSE),0)</f>
        <v>0</v>
      </c>
      <c r="AQ56" s="353"/>
      <c r="AR56" s="331">
        <f t="shared" si="1"/>
        <v>107</v>
      </c>
      <c r="AS56" s="332">
        <f t="shared" si="1"/>
        <v>2015</v>
      </c>
      <c r="AT56" s="349">
        <f t="shared" si="9"/>
        <v>0</v>
      </c>
      <c r="AU56" s="349">
        <f t="shared" si="9"/>
        <v>0</v>
      </c>
      <c r="AV56" s="349">
        <f t="shared" si="8"/>
        <v>0</v>
      </c>
      <c r="AW56" s="349">
        <f t="shared" si="8"/>
        <v>0</v>
      </c>
      <c r="AX56" s="350">
        <f t="shared" si="8"/>
        <v>0</v>
      </c>
      <c r="AY56" s="349">
        <f t="shared" si="8"/>
        <v>0</v>
      </c>
      <c r="AZ56" s="349">
        <f t="shared" si="8"/>
        <v>0</v>
      </c>
      <c r="BA56" s="349">
        <f t="shared" si="8"/>
        <v>0</v>
      </c>
      <c r="BB56" s="349">
        <f t="shared" si="8"/>
        <v>0</v>
      </c>
      <c r="BC56" s="349">
        <f t="shared" si="8"/>
        <v>0</v>
      </c>
      <c r="BD56" s="350">
        <f t="shared" si="8"/>
        <v>6698.7240000000002</v>
      </c>
      <c r="BE56" s="349">
        <f t="shared" si="4"/>
        <v>0</v>
      </c>
      <c r="BF56" s="375">
        <f t="shared" si="5"/>
        <v>0</v>
      </c>
      <c r="BG56" s="334">
        <f t="shared" si="6"/>
        <v>6698.7240000000002</v>
      </c>
      <c r="BI56" s="107">
        <v>285</v>
      </c>
      <c r="BJ56" s="108">
        <v>22515.316599999998</v>
      </c>
      <c r="BK56" s="108">
        <v>200170.33730000001</v>
      </c>
      <c r="BL56" s="108">
        <v>32500.259000000002</v>
      </c>
    </row>
    <row r="57" spans="1:64" x14ac:dyDescent="0.2">
      <c r="A57" s="326" t="str">
        <f t="shared" si="3"/>
        <v>1072016</v>
      </c>
      <c r="B57" s="331">
        <v>107</v>
      </c>
      <c r="C57" s="327">
        <v>2016</v>
      </c>
      <c r="D57" s="353">
        <f>+IFERROR(VLOOKUP($A57,Data_Loss!$A$2:$V$1180,6,FALSE),0)</f>
        <v>0</v>
      </c>
      <c r="E57" s="353">
        <f>+IFERROR(VLOOKUP($A57,Data_Loss!$A$2:$V$1180,7,FALSE),0)</f>
        <v>0</v>
      </c>
      <c r="F57" s="353">
        <f>+IFERROR(VLOOKUP($A57,Data_Loss!$A$2:$V$1180,8,FALSE),0)</f>
        <v>0</v>
      </c>
      <c r="G57" s="353">
        <f>+IFERROR(VLOOKUP($A57,Data_Loss!$A$2:$V$1180,9,FALSE),0)</f>
        <v>0</v>
      </c>
      <c r="H57" s="353">
        <f>+IFERROR(VLOOKUP($A57,Data_Loss!$A$2:$V$1180,10,FALSE),0)</f>
        <v>0</v>
      </c>
      <c r="I57" s="353">
        <f>+IFERROR(VLOOKUP($A57,Data_Loss!$A$2:$V$1300,12,FALSE),0)</f>
        <v>0</v>
      </c>
      <c r="J57" s="353">
        <f>+IFERROR(VLOOKUP($A57,Data_Loss!$A$2:$V$1300,13,FALSE),0)</f>
        <v>0</v>
      </c>
      <c r="K57" s="353">
        <f>+IFERROR(VLOOKUP($A57,Data_Loss!$A$2:$V$1300,14,FALSE),0)</f>
        <v>0</v>
      </c>
      <c r="L57" s="353">
        <f>+IFERROR(VLOOKUP($A57,Data_Loss!$A$2:$V$1300,15,FALSE),0)</f>
        <v>0</v>
      </c>
      <c r="M57" s="353">
        <f>+IFERROR(VLOOKUP($A57,Data_Loss!$A$2:$V$1300,16,FALSE),0)</f>
        <v>0</v>
      </c>
      <c r="N57" s="353">
        <f>+IFERROR(VLOOKUP($A57,Data_Loss!$A$2:$V$1300,17,FALSE),0)</f>
        <v>0</v>
      </c>
      <c r="O57" s="353">
        <f>+IFERROR(VLOOKUP($A57,Data_Loss!$A$2:$V$1300,18,FALSE),0)</f>
        <v>0</v>
      </c>
      <c r="P57" s="353">
        <f>+IFERROR(VLOOKUP($A57,Data_Loss!$A$2:$V$1300,19,FALSE),0)</f>
        <v>0</v>
      </c>
      <c r="Q57" s="353">
        <f>+IFERROR(VLOOKUP($A57,Data_Loss!$A$2:$V$1300,20,FALSE),0)</f>
        <v>0</v>
      </c>
      <c r="R57" s="353">
        <f>+IFERROR(VLOOKUP($A57,Data_Loss!$A$2:$V$1300,21,FALSE),0)</f>
        <v>0</v>
      </c>
      <c r="S57" s="353">
        <f>+IFERROR(VLOOKUP($A57,Data_Loss!$A$2:$V$1300,22,FALSE),0)</f>
        <v>4443</v>
      </c>
      <c r="T57" s="191">
        <f>+$I57*'10k &amp; MO'!C$5+$J57*'10k &amp; MO'!C$11+$K57*'10k &amp; MO'!C$17+$L57*'10k &amp; MO'!C$23+$M57*'10k &amp; MO'!C$29</f>
        <v>0</v>
      </c>
      <c r="U57" s="349">
        <f>+$I57*'10k &amp; MO'!D$5+$J57*'10k &amp; MO'!D$11+$K57*'10k &amp; MO'!D$17+$L57*'10k &amp; MO'!D$23+$M57*'10k &amp; MO'!D$29</f>
        <v>0</v>
      </c>
      <c r="V57" s="349">
        <f>+$I57*'10k &amp; MO'!E$5+$J57*'10k &amp; MO'!E$11+$K57*'10k &amp; MO'!E$17+$L57*'10k &amp; MO'!E$23+$M57*'10k &amp; MO'!E$29</f>
        <v>0</v>
      </c>
      <c r="W57" s="349">
        <f>+$I57*'10k &amp; MO'!F$5+$J57*'10k &amp; MO'!F$11+$K57*'10k &amp; MO'!F$17+$L57*'10k &amp; MO'!F$23+$M57*'10k &amp; MO'!F$29</f>
        <v>0</v>
      </c>
      <c r="X57" s="349">
        <f>+$I57*'10k &amp; MO'!G$5+$J57*'10k &amp; MO'!G$11+$K57*'10k &amp; MO'!G$17+$L57*'10k &amp; MO'!G$23+$M57*'10k &amp; MO'!G$29</f>
        <v>0</v>
      </c>
      <c r="Y57" s="349">
        <f>+$N57*'10k &amp; MO'!H$5+$O57*'10k &amp; MO'!H$11+$P57*'10k &amp; MO'!H$17+$Q57*'10k &amp; MO'!H$23+$R57*'10k &amp; MO'!H$29</f>
        <v>0</v>
      </c>
      <c r="Z57" s="349">
        <f>+$N57*'10k &amp; MO'!I$5+$O57*'10k &amp; MO'!I$11+$P57*'10k &amp; MO'!I$17+$Q57*'10k &amp; MO'!I$23+$R57*'10k &amp; MO'!I$29</f>
        <v>0</v>
      </c>
      <c r="AA57" s="349">
        <f>+$N57*'10k &amp; MO'!J$5+$O57*'10k &amp; MO'!J$11+$P57*'10k &amp; MO'!J$17+$Q57*'10k &amp; MO'!J$23+$R57*'10k &amp; MO'!J$29</f>
        <v>0</v>
      </c>
      <c r="AB57" s="349">
        <f>+$N57*'10k &amp; MO'!K$5+$O57*'10k &amp; MO'!K$11+$P57*'10k &amp; MO'!K$17+$Q57*'10k &amp; MO'!K$23+$R57*'10k &amp; MO'!K$29</f>
        <v>0</v>
      </c>
      <c r="AC57" s="349">
        <f>+$N57*'10k &amp; MO'!L$5+$O57*'10k &amp; MO'!L$11+$P57*'10k &amp; MO'!L$17+$Q57*'10k &amp; MO'!L$23+$R57*'10k &amp; MO'!L$29</f>
        <v>0</v>
      </c>
      <c r="AD57" s="350">
        <f>+S57*'10k &amp; MO'!O$5</f>
        <v>5989.1640000000007</v>
      </c>
      <c r="AF57" s="192" t="str">
        <f t="shared" si="0"/>
        <v>1072016</v>
      </c>
      <c r="AG57" s="192">
        <f>+IFERROR(VLOOKUP($AF57,'Limited Loss'!$F$5:$P$124,AG$3,FALSE),0)</f>
        <v>0</v>
      </c>
      <c r="AH57" s="193">
        <f>+IFERROR(VLOOKUP($AF57,'Limited Loss'!$F$5:$P$124,AH$3,FALSE),0)</f>
        <v>0</v>
      </c>
      <c r="AI57" s="193">
        <f>+IFERROR(VLOOKUP($AF57,'Limited Loss'!$F$5:$P$124,AI$3,FALSE),0)</f>
        <v>0</v>
      </c>
      <c r="AJ57" s="193">
        <f>+IFERROR(VLOOKUP($AF57,'Limited Loss'!$F$5:$P$124,AJ$3,FALSE),0)</f>
        <v>0</v>
      </c>
      <c r="AK57" s="100">
        <f>+IFERROR(VLOOKUP($AF57,'Limited Loss'!$F$5:$P$124,AK$3,FALSE),0)</f>
        <v>0</v>
      </c>
      <c r="AL57" s="193">
        <f>+IFERROR(VLOOKUP($AF57,'Limited Loss'!$F$5:$P$124,AL$3,FALSE),0)</f>
        <v>0</v>
      </c>
      <c r="AM57" s="193">
        <f>+IFERROR(VLOOKUP($AF57,'Limited Loss'!$F$5:$P$124,AM$3,FALSE),0)</f>
        <v>0</v>
      </c>
      <c r="AN57" s="193">
        <f>+IFERROR(VLOOKUP($AF57,'Limited Loss'!$F$5:$P$124,AN$3,FALSE),0)</f>
        <v>0</v>
      </c>
      <c r="AO57" s="193">
        <f>+IFERROR(VLOOKUP($AF57,'Limited Loss'!$F$5:$P$124,AO$3,FALSE),0)</f>
        <v>0</v>
      </c>
      <c r="AP57" s="100">
        <f>+IFERROR(VLOOKUP($AF57,'Limited Loss'!$F$5:$P$124,AP$3,FALSE),0)</f>
        <v>0</v>
      </c>
      <c r="AQ57" s="353"/>
      <c r="AR57" s="331">
        <f t="shared" si="1"/>
        <v>107</v>
      </c>
      <c r="AS57" s="332">
        <f t="shared" si="1"/>
        <v>2016</v>
      </c>
      <c r="AT57" s="349">
        <f t="shared" si="9"/>
        <v>0</v>
      </c>
      <c r="AU57" s="349">
        <f t="shared" si="9"/>
        <v>0</v>
      </c>
      <c r="AV57" s="349">
        <f t="shared" si="8"/>
        <v>0</v>
      </c>
      <c r="AW57" s="349">
        <f t="shared" si="8"/>
        <v>0</v>
      </c>
      <c r="AX57" s="350">
        <f t="shared" si="8"/>
        <v>0</v>
      </c>
      <c r="AY57" s="349">
        <f t="shared" si="8"/>
        <v>0</v>
      </c>
      <c r="AZ57" s="349">
        <f t="shared" si="8"/>
        <v>0</v>
      </c>
      <c r="BA57" s="349">
        <f t="shared" si="8"/>
        <v>0</v>
      </c>
      <c r="BB57" s="349">
        <f t="shared" si="8"/>
        <v>0</v>
      </c>
      <c r="BC57" s="349">
        <f t="shared" si="8"/>
        <v>0</v>
      </c>
      <c r="BD57" s="350">
        <f t="shared" si="8"/>
        <v>5989.1640000000007</v>
      </c>
      <c r="BE57" s="349">
        <f t="shared" si="4"/>
        <v>0</v>
      </c>
      <c r="BF57" s="375">
        <f t="shared" si="5"/>
        <v>0</v>
      </c>
      <c r="BG57" s="334">
        <f t="shared" si="6"/>
        <v>5989.1640000000007</v>
      </c>
      <c r="BI57" s="107">
        <v>305</v>
      </c>
      <c r="BJ57" s="108">
        <v>1643690.1822000002</v>
      </c>
      <c r="BK57" s="108">
        <v>917636.82539999997</v>
      </c>
      <c r="BL57" s="108">
        <v>155667.307</v>
      </c>
    </row>
    <row r="58" spans="1:64" x14ac:dyDescent="0.2">
      <c r="A58" s="326" t="str">
        <f t="shared" si="3"/>
        <v>1072017</v>
      </c>
      <c r="B58" s="331">
        <v>107</v>
      </c>
      <c r="C58" s="327">
        <v>2017</v>
      </c>
      <c r="D58" s="353">
        <f>+IFERROR(VLOOKUP($A58,Data_Loss!$A$2:$V$1180,6,FALSE),0)</f>
        <v>0</v>
      </c>
      <c r="E58" s="353">
        <f>+IFERROR(VLOOKUP($A58,Data_Loss!$A$2:$V$1180,7,FALSE),0)</f>
        <v>0</v>
      </c>
      <c r="F58" s="353">
        <f>+IFERROR(VLOOKUP($A58,Data_Loss!$A$2:$V$1180,8,FALSE),0)</f>
        <v>0</v>
      </c>
      <c r="G58" s="353">
        <f>+IFERROR(VLOOKUP($A58,Data_Loss!$A$2:$V$1180,9,FALSE),0)</f>
        <v>0</v>
      </c>
      <c r="H58" s="353">
        <f>+IFERROR(VLOOKUP($A58,Data_Loss!$A$2:$V$1180,10,FALSE),0)</f>
        <v>1</v>
      </c>
      <c r="I58" s="353">
        <f>+IFERROR(VLOOKUP($A58,Data_Loss!$A$2:$V$1300,12,FALSE),0)</f>
        <v>0</v>
      </c>
      <c r="J58" s="353">
        <f>+IFERROR(VLOOKUP($A58,Data_Loss!$A$2:$V$1300,13,FALSE),0)</f>
        <v>0</v>
      </c>
      <c r="K58" s="353">
        <f>+IFERROR(VLOOKUP($A58,Data_Loss!$A$2:$V$1300,14,FALSE),0)</f>
        <v>0</v>
      </c>
      <c r="L58" s="353">
        <f>+IFERROR(VLOOKUP($A58,Data_Loss!$A$2:$V$1300,15,FALSE),0)</f>
        <v>0</v>
      </c>
      <c r="M58" s="353">
        <f>+IFERROR(VLOOKUP($A58,Data_Loss!$A$2:$V$1300,16,FALSE),0)</f>
        <v>1704</v>
      </c>
      <c r="N58" s="353">
        <f>+IFERROR(VLOOKUP($A58,Data_Loss!$A$2:$V$1300,17,FALSE),0)</f>
        <v>0</v>
      </c>
      <c r="O58" s="353">
        <f>+IFERROR(VLOOKUP($A58,Data_Loss!$A$2:$V$1300,18,FALSE),0)</f>
        <v>0</v>
      </c>
      <c r="P58" s="353">
        <f>+IFERROR(VLOOKUP($A58,Data_Loss!$A$2:$V$1300,19,FALSE),0)</f>
        <v>0</v>
      </c>
      <c r="Q58" s="353">
        <f>+IFERROR(VLOOKUP($A58,Data_Loss!$A$2:$V$1300,20,FALSE),0)</f>
        <v>0</v>
      </c>
      <c r="R58" s="353">
        <f>+IFERROR(VLOOKUP($A58,Data_Loss!$A$2:$V$1300,21,FALSE),0)</f>
        <v>11131</v>
      </c>
      <c r="S58" s="353">
        <f>+IFERROR(VLOOKUP($A58,Data_Loss!$A$2:$V$1300,22,FALSE),0)</f>
        <v>1639</v>
      </c>
      <c r="T58" s="191">
        <f>+$I58*'10k &amp; MO'!C$6+$J58*'10k &amp; MO'!C$12+$K58*'10k &amp; MO'!C$18+$L58*'10k &amp; MO'!C$24+$M58*'10k &amp; MO'!C$30</f>
        <v>0</v>
      </c>
      <c r="U58" s="349">
        <f>+$I58*'10k &amp; MO'!D$6+$J58*'10k &amp; MO'!D$12+$K58*'10k &amp; MO'!D$18+$L58*'10k &amp; MO'!D$24+$M58*'10k &amp; MO'!D$30</f>
        <v>1.5335999999999999</v>
      </c>
      <c r="V58" s="349">
        <f>+$I58*'10k &amp; MO'!E$6+$J58*'10k &amp; MO'!E$12+$K58*'10k &amp; MO'!E$18+$L58*'10k &amp; MO'!E$24+$M58*'10k &amp; MO'!E$30</f>
        <v>677.68079999999998</v>
      </c>
      <c r="W58" s="349">
        <f>+$I58*'10k &amp; MO'!F$6+$J58*'10k &amp; MO'!F$12+$K58*'10k &amp; MO'!F$18+$L58*'10k &amp; MO'!F$24+$M58*'10k &amp; MO'!F$30</f>
        <v>299.39279999999997</v>
      </c>
      <c r="X58" s="349">
        <f>+$I58*'10k &amp; MO'!G$6+$J58*'10k &amp; MO'!G$12+$K58*'10k &amp; MO'!G$18+$L58*'10k &amp; MO'!G$24+$M58*'10k &amp; MO'!G$30</f>
        <v>1861.6200000000001</v>
      </c>
      <c r="Y58" s="349">
        <f>+$N58*'10k &amp; MO'!H$6+$O58*'10k &amp; MO'!H$12+$P58*'10k &amp; MO'!H$18+$Q58*'10k &amp; MO'!H$24+$R58*'10k &amp; MO'!H$30</f>
        <v>0</v>
      </c>
      <c r="Z58" s="349">
        <f>+$N58*'10k &amp; MO'!I$6+$O58*'10k &amp; MO'!I$12+$P58*'10k &amp; MO'!I$18+$Q58*'10k &amp; MO'!I$24+$R58*'10k &amp; MO'!I$30</f>
        <v>3.3392999999999997</v>
      </c>
      <c r="AA58" s="349">
        <f>+$N58*'10k &amp; MO'!J$6+$O58*'10k &amp; MO'!J$12+$P58*'10k &amp; MO'!J$18+$Q58*'10k &amp; MO'!J$24+$R58*'10k &amp; MO'!J$30</f>
        <v>4541.4479999999994</v>
      </c>
      <c r="AB58" s="349">
        <f>+$N58*'10k &amp; MO'!K$6+$O58*'10k &amp; MO'!K$12+$P58*'10k &amp; MO'!K$18+$Q58*'10k &amp; MO'!K$24+$R58*'10k &amp; MO'!K$30</f>
        <v>2290.7598000000003</v>
      </c>
      <c r="AC58" s="349">
        <f>+$N58*'10k &amp; MO'!L$6+$O58*'10k &amp; MO'!L$12+$P58*'10k &amp; MO'!L$18+$Q58*'10k &amp; MO'!L$24+$R58*'10k &amp; MO'!L$30</f>
        <v>16308.028100000001</v>
      </c>
      <c r="AD58" s="350">
        <f>+S58*'10k &amp; MO'!O$6</f>
        <v>2206.0940000000001</v>
      </c>
      <c r="AF58" s="192" t="str">
        <f t="shared" si="0"/>
        <v>1072017</v>
      </c>
      <c r="AG58" s="192">
        <f>+IFERROR(VLOOKUP($AF58,'Limited Loss'!$F$5:$P$124,AG$3,FALSE),0)</f>
        <v>0</v>
      </c>
      <c r="AH58" s="193">
        <f>+IFERROR(VLOOKUP($AF58,'Limited Loss'!$F$5:$P$124,AH$3,FALSE),0)</f>
        <v>0</v>
      </c>
      <c r="AI58" s="193">
        <f>+IFERROR(VLOOKUP($AF58,'Limited Loss'!$F$5:$P$124,AI$3,FALSE),0)</f>
        <v>0</v>
      </c>
      <c r="AJ58" s="193">
        <f>+IFERROR(VLOOKUP($AF58,'Limited Loss'!$F$5:$P$124,AJ$3,FALSE),0)</f>
        <v>0</v>
      </c>
      <c r="AK58" s="100">
        <f>+IFERROR(VLOOKUP($AF58,'Limited Loss'!$F$5:$P$124,AK$3,FALSE),0)</f>
        <v>0</v>
      </c>
      <c r="AL58" s="193">
        <f>+IFERROR(VLOOKUP($AF58,'Limited Loss'!$F$5:$P$124,AL$3,FALSE),0)</f>
        <v>0</v>
      </c>
      <c r="AM58" s="193">
        <f>+IFERROR(VLOOKUP($AF58,'Limited Loss'!$F$5:$P$124,AM$3,FALSE),0)</f>
        <v>0</v>
      </c>
      <c r="AN58" s="193">
        <f>+IFERROR(VLOOKUP($AF58,'Limited Loss'!$F$5:$P$124,AN$3,FALSE),0)</f>
        <v>0</v>
      </c>
      <c r="AO58" s="193">
        <f>+IFERROR(VLOOKUP($AF58,'Limited Loss'!$F$5:$P$124,AO$3,FALSE),0)</f>
        <v>0</v>
      </c>
      <c r="AP58" s="100">
        <f>+IFERROR(VLOOKUP($AF58,'Limited Loss'!$F$5:$P$124,AP$3,FALSE),0)</f>
        <v>0</v>
      </c>
      <c r="AQ58" s="353"/>
      <c r="AR58" s="331">
        <f t="shared" si="1"/>
        <v>107</v>
      </c>
      <c r="AS58" s="332">
        <f t="shared" si="1"/>
        <v>2017</v>
      </c>
      <c r="AT58" s="349">
        <f t="shared" si="9"/>
        <v>0</v>
      </c>
      <c r="AU58" s="349">
        <f t="shared" si="9"/>
        <v>1.5335999999999999</v>
      </c>
      <c r="AV58" s="349">
        <f t="shared" si="8"/>
        <v>677.68079999999998</v>
      </c>
      <c r="AW58" s="349">
        <f t="shared" si="8"/>
        <v>299.39279999999997</v>
      </c>
      <c r="AX58" s="350">
        <f t="shared" si="8"/>
        <v>1861.6200000000001</v>
      </c>
      <c r="AY58" s="349">
        <f t="shared" si="8"/>
        <v>0</v>
      </c>
      <c r="AZ58" s="349">
        <f t="shared" si="8"/>
        <v>3.3392999999999997</v>
      </c>
      <c r="BA58" s="349">
        <f t="shared" si="8"/>
        <v>4541.4479999999994</v>
      </c>
      <c r="BB58" s="349">
        <f t="shared" si="8"/>
        <v>2290.7598000000003</v>
      </c>
      <c r="BC58" s="349">
        <f t="shared" si="8"/>
        <v>16308.028100000001</v>
      </c>
      <c r="BD58" s="350">
        <f t="shared" si="8"/>
        <v>2206.0940000000001</v>
      </c>
      <c r="BE58" s="349">
        <f t="shared" si="4"/>
        <v>5224.0016999999989</v>
      </c>
      <c r="BF58" s="375">
        <f t="shared" si="5"/>
        <v>20759.8007</v>
      </c>
      <c r="BG58" s="334">
        <f t="shared" si="6"/>
        <v>2206.0940000000001</v>
      </c>
      <c r="BI58" s="464">
        <v>306</v>
      </c>
      <c r="BJ58" s="465">
        <v>0</v>
      </c>
      <c r="BK58" s="465">
        <v>0</v>
      </c>
      <c r="BL58" s="465">
        <v>217.02800000000002</v>
      </c>
    </row>
    <row r="59" spans="1:64" x14ac:dyDescent="0.2">
      <c r="A59" s="326" t="str">
        <f t="shared" si="3"/>
        <v>1072018</v>
      </c>
      <c r="B59" s="331">
        <v>107</v>
      </c>
      <c r="C59" s="327">
        <v>2018</v>
      </c>
      <c r="D59" s="353">
        <f>+IFERROR(VLOOKUP($A59,Data_Loss!$A$2:$V$1180,6,FALSE),0)</f>
        <v>0</v>
      </c>
      <c r="E59" s="353">
        <f>+IFERROR(VLOOKUP($A59,Data_Loss!$A$2:$V$1180,7,FALSE),0)</f>
        <v>0</v>
      </c>
      <c r="F59" s="353">
        <f>+IFERROR(VLOOKUP($A59,Data_Loss!$A$2:$V$1180,8,FALSE),0)</f>
        <v>0</v>
      </c>
      <c r="G59" s="353">
        <f>+IFERROR(VLOOKUP($A59,Data_Loss!$A$2:$V$1180,9,FALSE),0)</f>
        <v>0</v>
      </c>
      <c r="H59" s="353">
        <f>+IFERROR(VLOOKUP($A59,Data_Loss!$A$2:$V$1180,10,FALSE),0)</f>
        <v>2</v>
      </c>
      <c r="I59" s="353">
        <f>+IFERROR(VLOOKUP($A59,Data_Loss!$A$2:$V$1300,12,FALSE),0)</f>
        <v>0</v>
      </c>
      <c r="J59" s="353">
        <f>+IFERROR(VLOOKUP($A59,Data_Loss!$A$2:$V$1300,13,FALSE),0)</f>
        <v>0</v>
      </c>
      <c r="K59" s="353">
        <f>+IFERROR(VLOOKUP($A59,Data_Loss!$A$2:$V$1300,14,FALSE),0)</f>
        <v>0</v>
      </c>
      <c r="L59" s="353">
        <f>+IFERROR(VLOOKUP($A59,Data_Loss!$A$2:$V$1300,15,FALSE),0)</f>
        <v>0</v>
      </c>
      <c r="M59" s="353">
        <f>+IFERROR(VLOOKUP($A59,Data_Loss!$A$2:$V$1300,16,FALSE),0)</f>
        <v>21013</v>
      </c>
      <c r="N59" s="353">
        <f>+IFERROR(VLOOKUP($A59,Data_Loss!$A$2:$V$1300,17,FALSE),0)</f>
        <v>0</v>
      </c>
      <c r="O59" s="353">
        <f>+IFERROR(VLOOKUP($A59,Data_Loss!$A$2:$V$1300,18,FALSE),0)</f>
        <v>0</v>
      </c>
      <c r="P59" s="353">
        <f>+IFERROR(VLOOKUP($A59,Data_Loss!$A$2:$V$1300,19,FALSE),0)</f>
        <v>0</v>
      </c>
      <c r="Q59" s="353">
        <f>+IFERROR(VLOOKUP($A59,Data_Loss!$A$2:$V$1300,20,FALSE),0)</f>
        <v>0</v>
      </c>
      <c r="R59" s="353">
        <f>+IFERROR(VLOOKUP($A59,Data_Loss!$A$2:$V$1300,21,FALSE),0)</f>
        <v>44484</v>
      </c>
      <c r="S59" s="353">
        <f>+IFERROR(VLOOKUP($A59,Data_Loss!$A$2:$V$1300,22,FALSE),0)</f>
        <v>7631</v>
      </c>
      <c r="T59" s="191">
        <f>+$I59*'10k &amp; MO'!C$7+$J59*'10k &amp; MO'!C$13+$K59*'10k &amp; MO'!C$19+$L59*'10k &amp; MO'!C$25+$M59*'10k &amp; MO'!C$31</f>
        <v>46.2286</v>
      </c>
      <c r="U59" s="349">
        <f>+$I59*'10k &amp; MO'!D$7+$J59*'10k &amp; MO'!D$13+$K59*'10k &amp; MO'!D$19+$L59*'10k &amp; MO'!D$25+$M59*'10k &amp; MO'!D$31</f>
        <v>1433.0865999999999</v>
      </c>
      <c r="V59" s="349">
        <f>+$I59*'10k &amp; MO'!E$7+$J59*'10k &amp; MO'!E$13+$K59*'10k &amp; MO'!E$19+$L59*'10k &amp; MO'!E$25+$M59*'10k &amp; MO'!E$31</f>
        <v>29481.239000000001</v>
      </c>
      <c r="W59" s="349">
        <f>+$I59*'10k &amp; MO'!F$7+$J59*'10k &amp; MO'!F$13+$K59*'10k &amp; MO'!F$19+$L59*'10k &amp; MO'!F$25+$M59*'10k &amp; MO'!F$31</f>
        <v>11117.978300000001</v>
      </c>
      <c r="X59" s="349">
        <f>+$I59*'10k &amp; MO'!G$7+$J59*'10k &amp; MO'!G$13+$K59*'10k &amp; MO'!G$19+$L59*'10k &amp; MO'!G$25+$M59*'10k &amp; MO'!G$31</f>
        <v>14473.7544</v>
      </c>
      <c r="Y59" s="349">
        <f>+$N59*'10k &amp; MO'!H$7+$O59*'10k &amp; MO'!H$13+$P59*'10k &amp; MO'!H$19+$Q59*'10k &amp; MO'!H$25+$R59*'10k &amp; MO'!H$31</f>
        <v>129.00359999999998</v>
      </c>
      <c r="Z59" s="349">
        <f>+$N59*'10k &amp; MO'!I$7+$O59*'10k &amp; MO'!I$13+$P59*'10k &amp; MO'!I$19+$Q59*'10k &amp; MO'!I$25+$R59*'10k &amp; MO'!I$31</f>
        <v>4399.4675999999999</v>
      </c>
      <c r="AA59" s="349">
        <f>+$N59*'10k &amp; MO'!J$7+$O59*'10k &amp; MO'!J$13+$P59*'10k &amp; MO'!J$19+$Q59*'10k &amp; MO'!J$25+$R59*'10k &amp; MO'!J$31</f>
        <v>45249.124800000005</v>
      </c>
      <c r="AB59" s="349">
        <f>+$N59*'10k &amp; MO'!K$7+$O59*'10k &amp; MO'!K$13+$P59*'10k &amp; MO'!K$19+$Q59*'10k &amp; MO'!K$25+$R59*'10k &amp; MO'!K$31</f>
        <v>23923.495199999998</v>
      </c>
      <c r="AC59" s="349">
        <f>+$N59*'10k &amp; MO'!L$7+$O59*'10k &amp; MO'!L$13+$P59*'10k &amp; MO'!L$19+$Q59*'10k &amp; MO'!L$25+$R59*'10k &amp; MO'!L$31</f>
        <v>37384.353600000002</v>
      </c>
      <c r="AD59" s="350">
        <f>+S59*'10k &amp; MO'!O$7</f>
        <v>10118.706</v>
      </c>
      <c r="AF59" s="192" t="str">
        <f t="shared" si="0"/>
        <v>1072018</v>
      </c>
      <c r="AG59" s="192">
        <f>+IFERROR(VLOOKUP($AF59,'Limited Loss'!$F$5:$P$124,AG$3,FALSE),0)</f>
        <v>0</v>
      </c>
      <c r="AH59" s="193">
        <f>+IFERROR(VLOOKUP($AF59,'Limited Loss'!$F$5:$P$124,AH$3,FALSE),0)</f>
        <v>0</v>
      </c>
      <c r="AI59" s="193">
        <f>+IFERROR(VLOOKUP($AF59,'Limited Loss'!$F$5:$P$124,AI$3,FALSE),0)</f>
        <v>0</v>
      </c>
      <c r="AJ59" s="193">
        <f>+IFERROR(VLOOKUP($AF59,'Limited Loss'!$F$5:$P$124,AJ$3,FALSE),0)</f>
        <v>0</v>
      </c>
      <c r="AK59" s="100">
        <f>+IFERROR(VLOOKUP($AF59,'Limited Loss'!$F$5:$P$124,AK$3,FALSE),0)</f>
        <v>0</v>
      </c>
      <c r="AL59" s="193">
        <f>+IFERROR(VLOOKUP($AF59,'Limited Loss'!$F$5:$P$124,AL$3,FALSE),0)</f>
        <v>0</v>
      </c>
      <c r="AM59" s="193">
        <f>+IFERROR(VLOOKUP($AF59,'Limited Loss'!$F$5:$P$124,AM$3,FALSE),0)</f>
        <v>0</v>
      </c>
      <c r="AN59" s="193">
        <f>+IFERROR(VLOOKUP($AF59,'Limited Loss'!$F$5:$P$124,AN$3,FALSE),0)</f>
        <v>0</v>
      </c>
      <c r="AO59" s="193">
        <f>+IFERROR(VLOOKUP($AF59,'Limited Loss'!$F$5:$P$124,AO$3,FALSE),0)</f>
        <v>0</v>
      </c>
      <c r="AP59" s="100">
        <f>+IFERROR(VLOOKUP($AF59,'Limited Loss'!$F$5:$P$124,AP$3,FALSE),0)</f>
        <v>0</v>
      </c>
      <c r="AQ59" s="353"/>
      <c r="AR59" s="331">
        <f t="shared" si="1"/>
        <v>107</v>
      </c>
      <c r="AS59" s="332">
        <f t="shared" si="1"/>
        <v>2018</v>
      </c>
      <c r="AT59" s="349">
        <f t="shared" si="9"/>
        <v>46.2286</v>
      </c>
      <c r="AU59" s="349">
        <f t="shared" si="9"/>
        <v>1433.0865999999999</v>
      </c>
      <c r="AV59" s="349">
        <f t="shared" si="8"/>
        <v>29481.239000000001</v>
      </c>
      <c r="AW59" s="349">
        <f t="shared" si="8"/>
        <v>11117.978300000001</v>
      </c>
      <c r="AX59" s="350">
        <f t="shared" si="8"/>
        <v>14473.7544</v>
      </c>
      <c r="AY59" s="349">
        <f t="shared" si="8"/>
        <v>129.00359999999998</v>
      </c>
      <c r="AZ59" s="349">
        <f t="shared" si="8"/>
        <v>4399.4675999999999</v>
      </c>
      <c r="BA59" s="349">
        <f t="shared" si="8"/>
        <v>45249.124800000005</v>
      </c>
      <c r="BB59" s="349">
        <f t="shared" si="8"/>
        <v>23923.495199999998</v>
      </c>
      <c r="BC59" s="349">
        <f t="shared" si="8"/>
        <v>37384.353600000002</v>
      </c>
      <c r="BD59" s="350">
        <f t="shared" si="8"/>
        <v>10118.706</v>
      </c>
      <c r="BE59" s="349">
        <f t="shared" si="4"/>
        <v>80738.150200000004</v>
      </c>
      <c r="BF59" s="375">
        <f t="shared" si="5"/>
        <v>86899.5815</v>
      </c>
      <c r="BG59" s="334">
        <f t="shared" si="6"/>
        <v>10118.706</v>
      </c>
      <c r="BI59" s="464">
        <v>311</v>
      </c>
      <c r="BJ59" s="465">
        <v>35638.361100000002</v>
      </c>
      <c r="BK59" s="465">
        <v>96290.478400000007</v>
      </c>
      <c r="BL59" s="465">
        <v>70547.934999999998</v>
      </c>
    </row>
    <row r="60" spans="1:64" x14ac:dyDescent="0.2">
      <c r="A60" s="326" t="str">
        <f t="shared" si="3"/>
        <v>1082014</v>
      </c>
      <c r="B60" s="331">
        <v>108</v>
      </c>
      <c r="C60" s="327">
        <v>2014</v>
      </c>
      <c r="D60" s="353">
        <f>+IFERROR(VLOOKUP($A60,Data_Loss!$A$2:$V$1180,6,FALSE),0)</f>
        <v>0</v>
      </c>
      <c r="E60" s="353">
        <f>+IFERROR(VLOOKUP($A60,Data_Loss!$A$2:$V$1180,7,FALSE),0)</f>
        <v>0</v>
      </c>
      <c r="F60" s="353">
        <f>+IFERROR(VLOOKUP($A60,Data_Loss!$A$2:$V$1180,8,FALSE),0)</f>
        <v>0</v>
      </c>
      <c r="G60" s="353">
        <f>+IFERROR(VLOOKUP($A60,Data_Loss!$A$2:$V$1180,9,FALSE),0)</f>
        <v>0</v>
      </c>
      <c r="H60" s="353">
        <f>+IFERROR(VLOOKUP($A60,Data_Loss!$A$2:$V$1180,10,FALSE),0)</f>
        <v>1</v>
      </c>
      <c r="I60" s="353">
        <f>+IFERROR(VLOOKUP($A60,Data_Loss!$A$2:$V$1300,12,FALSE),0)</f>
        <v>0</v>
      </c>
      <c r="J60" s="353">
        <f>+IFERROR(VLOOKUP($A60,Data_Loss!$A$2:$V$1300,13,FALSE),0)</f>
        <v>0</v>
      </c>
      <c r="K60" s="353">
        <f>+IFERROR(VLOOKUP($A60,Data_Loss!$A$2:$V$1300,14,FALSE),0)</f>
        <v>0</v>
      </c>
      <c r="L60" s="353">
        <f>+IFERROR(VLOOKUP($A60,Data_Loss!$A$2:$V$1300,15,FALSE),0)</f>
        <v>0</v>
      </c>
      <c r="M60" s="353">
        <f>+IFERROR(VLOOKUP($A60,Data_Loss!$A$2:$V$1300,16,FALSE),0)</f>
        <v>5209</v>
      </c>
      <c r="N60" s="353">
        <f>+IFERROR(VLOOKUP($A60,Data_Loss!$A$2:$V$1300,17,FALSE),0)</f>
        <v>0</v>
      </c>
      <c r="O60" s="353">
        <f>+IFERROR(VLOOKUP($A60,Data_Loss!$A$2:$V$1300,18,FALSE),0)</f>
        <v>0</v>
      </c>
      <c r="P60" s="353">
        <f>+IFERROR(VLOOKUP($A60,Data_Loss!$A$2:$V$1300,19,FALSE),0)</f>
        <v>0</v>
      </c>
      <c r="Q60" s="353">
        <f>+IFERROR(VLOOKUP($A60,Data_Loss!$A$2:$V$1300,20,FALSE),0)</f>
        <v>0</v>
      </c>
      <c r="R60" s="353">
        <f>+IFERROR(VLOOKUP($A60,Data_Loss!$A$2:$V$1300,21,FALSE),0)</f>
        <v>0</v>
      </c>
      <c r="S60" s="353">
        <f>+IFERROR(VLOOKUP($A60,Data_Loss!$A$2:$V$1300,22,FALSE),0)</f>
        <v>2456</v>
      </c>
      <c r="T60" s="191">
        <f>+$I60*'10k &amp; MO'!C$3+$J60*'10k &amp; MO'!C$9+$K60*'10k &amp; MO'!C$15+$L60*'10k &amp; MO'!C$21+$M60*'10k &amp; MO'!C$27</f>
        <v>0</v>
      </c>
      <c r="U60" s="349">
        <f>+$I60*'10k &amp; MO'!D$3+$J60*'10k &amp; MO'!D$9+$K60*'10k &amp; MO'!D$15+$L60*'10k &amp; MO'!D$21+$M60*'10k &amp; MO'!D$27</f>
        <v>0</v>
      </c>
      <c r="V60" s="349">
        <f>+$I60*'10k &amp; MO'!E$3+$J60*'10k &amp; MO'!E$9+$K60*'10k &amp; MO'!E$15+$L60*'10k &amp; MO'!E$21+$M60*'10k &amp; MO'!E$27</f>
        <v>0</v>
      </c>
      <c r="W60" s="349">
        <f>+$I60*'10k &amp; MO'!F$3+$J60*'10k &amp; MO'!F$9+$K60*'10k &amp; MO'!F$15+$L60*'10k &amp; MO'!F$21+$M60*'10k &amp; MO'!F$27</f>
        <v>0</v>
      </c>
      <c r="X60" s="349">
        <f>+$I60*'10k &amp; MO'!G$3+$J60*'10k &amp; MO'!G$9+$K60*'10k &amp; MO'!G$15+$L60*'10k &amp; MO'!G$21+$M60*'10k &amp; MO'!G$27</f>
        <v>5896.5879999999997</v>
      </c>
      <c r="Y60" s="349">
        <f>+$N60*'10k &amp; MO'!H$3+$O60*'10k &amp; MO'!H$9+$P60*'10k &amp; MO'!H$15+$Q60*'10k &amp; MO'!H$21+$R60*'10k &amp; MO'!H$27</f>
        <v>0</v>
      </c>
      <c r="Z60" s="349">
        <f>+$N60*'10k &amp; MO'!I$3+$O60*'10k &amp; MO'!I$9+$P60*'10k &amp; MO'!I$15+$Q60*'10k &amp; MO'!I$21+$R60*'10k &amp; MO'!I$27</f>
        <v>0</v>
      </c>
      <c r="AA60" s="349">
        <f>+$N60*'10k &amp; MO'!J$3+$O60*'10k &amp; MO'!J$9+$P60*'10k &amp; MO'!J$15+$Q60*'10k &amp; MO'!J$21+$R60*'10k &amp; MO'!J$27</f>
        <v>0</v>
      </c>
      <c r="AB60" s="349">
        <f>+$N60*'10k &amp; MO'!K$3+$O60*'10k &amp; MO'!K$9+$P60*'10k &amp; MO'!K$15+$Q60*'10k &amp; MO'!K$21+$R60*'10k &amp; MO'!K$27</f>
        <v>0</v>
      </c>
      <c r="AC60" s="349">
        <f>+$N60*'10k &amp; MO'!L$3+$O60*'10k &amp; MO'!L$9+$P60*'10k &amp; MO'!L$15+$Q60*'10k &amp; MO'!L$21+$R60*'10k &amp; MO'!L$27</f>
        <v>0</v>
      </c>
      <c r="AD60" s="350">
        <f>+S60*'10k &amp; MO'!O$3</f>
        <v>2630.3759999999997</v>
      </c>
      <c r="AF60" s="192" t="str">
        <f t="shared" si="0"/>
        <v>1082014</v>
      </c>
      <c r="AG60" s="192">
        <f>+IFERROR(VLOOKUP($AF60,'Limited Loss'!$F$5:$P$124,AG$3,FALSE),0)</f>
        <v>0</v>
      </c>
      <c r="AH60" s="193">
        <f>+IFERROR(VLOOKUP($AF60,'Limited Loss'!$F$5:$P$124,AH$3,FALSE),0)</f>
        <v>0</v>
      </c>
      <c r="AI60" s="193">
        <f>+IFERROR(VLOOKUP($AF60,'Limited Loss'!$F$5:$P$124,AI$3,FALSE),0)</f>
        <v>0</v>
      </c>
      <c r="AJ60" s="193">
        <f>+IFERROR(VLOOKUP($AF60,'Limited Loss'!$F$5:$P$124,AJ$3,FALSE),0)</f>
        <v>0</v>
      </c>
      <c r="AK60" s="100">
        <f>+IFERROR(VLOOKUP($AF60,'Limited Loss'!$F$5:$P$124,AK$3,FALSE),0)</f>
        <v>0</v>
      </c>
      <c r="AL60" s="193">
        <f>+IFERROR(VLOOKUP($AF60,'Limited Loss'!$F$5:$P$124,AL$3,FALSE),0)</f>
        <v>0</v>
      </c>
      <c r="AM60" s="193">
        <f>+IFERROR(VLOOKUP($AF60,'Limited Loss'!$F$5:$P$124,AM$3,FALSE),0)</f>
        <v>0</v>
      </c>
      <c r="AN60" s="193">
        <f>+IFERROR(VLOOKUP($AF60,'Limited Loss'!$F$5:$P$124,AN$3,FALSE),0)</f>
        <v>0</v>
      </c>
      <c r="AO60" s="193">
        <f>+IFERROR(VLOOKUP($AF60,'Limited Loss'!$F$5:$P$124,AO$3,FALSE),0)</f>
        <v>0</v>
      </c>
      <c r="AP60" s="100">
        <f>+IFERROR(VLOOKUP($AF60,'Limited Loss'!$F$5:$P$124,AP$3,FALSE),0)</f>
        <v>0</v>
      </c>
      <c r="AQ60" s="353"/>
      <c r="AR60" s="331">
        <f t="shared" si="1"/>
        <v>108</v>
      </c>
      <c r="AS60" s="332">
        <f t="shared" si="1"/>
        <v>2014</v>
      </c>
      <c r="AT60" s="349">
        <f t="shared" si="9"/>
        <v>0</v>
      </c>
      <c r="AU60" s="349">
        <f t="shared" si="9"/>
        <v>0</v>
      </c>
      <c r="AV60" s="349">
        <f t="shared" si="8"/>
        <v>0</v>
      </c>
      <c r="AW60" s="349">
        <f t="shared" si="8"/>
        <v>0</v>
      </c>
      <c r="AX60" s="350">
        <f t="shared" si="8"/>
        <v>5896.5879999999997</v>
      </c>
      <c r="AY60" s="349">
        <f t="shared" si="8"/>
        <v>0</v>
      </c>
      <c r="AZ60" s="349">
        <f t="shared" si="8"/>
        <v>0</v>
      </c>
      <c r="BA60" s="349">
        <f t="shared" si="8"/>
        <v>0</v>
      </c>
      <c r="BB60" s="349">
        <f t="shared" si="8"/>
        <v>0</v>
      </c>
      <c r="BC60" s="349">
        <f t="shared" si="8"/>
        <v>0</v>
      </c>
      <c r="BD60" s="350">
        <f t="shared" si="8"/>
        <v>2630.3759999999997</v>
      </c>
      <c r="BE60" s="349">
        <f t="shared" si="4"/>
        <v>0</v>
      </c>
      <c r="BF60" s="375">
        <f t="shared" si="5"/>
        <v>5896.5879999999997</v>
      </c>
      <c r="BG60" s="334">
        <f t="shared" si="6"/>
        <v>2630.3759999999997</v>
      </c>
      <c r="BI60" s="107">
        <v>319</v>
      </c>
      <c r="BJ60" s="108">
        <v>0</v>
      </c>
      <c r="BK60" s="108">
        <v>0</v>
      </c>
      <c r="BL60" s="108">
        <v>0</v>
      </c>
    </row>
    <row r="61" spans="1:64" x14ac:dyDescent="0.2">
      <c r="A61" s="326" t="str">
        <f t="shared" si="3"/>
        <v>1082015</v>
      </c>
      <c r="B61" s="331">
        <v>108</v>
      </c>
      <c r="C61" s="327">
        <v>2015</v>
      </c>
      <c r="D61" s="353">
        <f>+IFERROR(VLOOKUP($A61,Data_Loss!$A$2:$V$1180,6,FALSE),0)</f>
        <v>0</v>
      </c>
      <c r="E61" s="353">
        <f>+IFERROR(VLOOKUP($A61,Data_Loss!$A$2:$V$1180,7,FALSE),0)</f>
        <v>0</v>
      </c>
      <c r="F61" s="353">
        <f>+IFERROR(VLOOKUP($A61,Data_Loss!$A$2:$V$1180,8,FALSE),0)</f>
        <v>0</v>
      </c>
      <c r="G61" s="353">
        <f>+IFERROR(VLOOKUP($A61,Data_Loss!$A$2:$V$1180,9,FALSE),0)</f>
        <v>0</v>
      </c>
      <c r="H61" s="353">
        <f>+IFERROR(VLOOKUP($A61,Data_Loss!$A$2:$V$1180,10,FALSE),0)</f>
        <v>1</v>
      </c>
      <c r="I61" s="353">
        <f>+IFERROR(VLOOKUP($A61,Data_Loss!$A$2:$V$1300,12,FALSE),0)</f>
        <v>0</v>
      </c>
      <c r="J61" s="353">
        <f>+IFERROR(VLOOKUP($A61,Data_Loss!$A$2:$V$1300,13,FALSE),0)</f>
        <v>0</v>
      </c>
      <c r="K61" s="353">
        <f>+IFERROR(VLOOKUP($A61,Data_Loss!$A$2:$V$1300,14,FALSE),0)</f>
        <v>0</v>
      </c>
      <c r="L61" s="353">
        <f>+IFERROR(VLOOKUP($A61,Data_Loss!$A$2:$V$1300,15,FALSE),0)</f>
        <v>0</v>
      </c>
      <c r="M61" s="353">
        <f>+IFERROR(VLOOKUP($A61,Data_Loss!$A$2:$V$1300,16,FALSE),0)</f>
        <v>604</v>
      </c>
      <c r="N61" s="353">
        <f>+IFERROR(VLOOKUP($A61,Data_Loss!$A$2:$V$1300,17,FALSE),0)</f>
        <v>0</v>
      </c>
      <c r="O61" s="353">
        <f>+IFERROR(VLOOKUP($A61,Data_Loss!$A$2:$V$1300,18,FALSE),0)</f>
        <v>0</v>
      </c>
      <c r="P61" s="353">
        <f>+IFERROR(VLOOKUP($A61,Data_Loss!$A$2:$V$1300,19,FALSE),0)</f>
        <v>0</v>
      </c>
      <c r="Q61" s="353">
        <f>+IFERROR(VLOOKUP($A61,Data_Loss!$A$2:$V$1300,20,FALSE),0)</f>
        <v>0</v>
      </c>
      <c r="R61" s="353">
        <f>+IFERROR(VLOOKUP($A61,Data_Loss!$A$2:$V$1300,21,FALSE),0)</f>
        <v>2225</v>
      </c>
      <c r="S61" s="353">
        <f>+IFERROR(VLOOKUP($A61,Data_Loss!$A$2:$V$1300,22,FALSE),0)</f>
        <v>1966</v>
      </c>
      <c r="T61" s="191">
        <f>+$I61*'10k &amp; MO'!C$4+$J61*'10k &amp; MO'!C$10+$K61*'10k &amp; MO'!C$16+$L61*'10k &amp; MO'!C$22+$M61*'10k &amp; MO'!C$28</f>
        <v>0</v>
      </c>
      <c r="U61" s="349">
        <f>+$I61*'10k &amp; MO'!D$4+$J61*'10k &amp; MO'!D$10+$K61*'10k &amp; MO'!D$16+$L61*'10k &amp; MO'!D$22+$M61*'10k &amp; MO'!D$28</f>
        <v>0</v>
      </c>
      <c r="V61" s="349">
        <f>+$I61*'10k &amp; MO'!E$4+$J61*'10k &amp; MO'!E$10+$K61*'10k &amp; MO'!E$16+$L61*'10k &amp; MO'!E$22+$M61*'10k &amp; MO'!E$28</f>
        <v>21.14</v>
      </c>
      <c r="W61" s="349">
        <f>+$I61*'10k &amp; MO'!F$4+$J61*'10k &amp; MO'!F$10+$K61*'10k &amp; MO'!F$16+$L61*'10k &amp; MO'!F$22+$M61*'10k &amp; MO'!F$28</f>
        <v>12.6236</v>
      </c>
      <c r="X61" s="349">
        <f>+$I61*'10k &amp; MO'!G$4+$J61*'10k &amp; MO'!G$10+$K61*'10k &amp; MO'!G$16+$L61*'10k &amp; MO'!G$22+$M61*'10k &amp; MO'!G$28</f>
        <v>697.74080000000004</v>
      </c>
      <c r="Y61" s="349">
        <f>+$N61*'10k &amp; MO'!H$4+$O61*'10k &amp; MO'!H$10+$P61*'10k &amp; MO'!H$16+$Q61*'10k &amp; MO'!H$22+$R61*'10k &amp; MO'!H$28</f>
        <v>0</v>
      </c>
      <c r="Z61" s="349">
        <f>+$N61*'10k &amp; MO'!I$4+$O61*'10k &amp; MO'!I$10+$P61*'10k &amp; MO'!I$16+$Q61*'10k &amp; MO'!I$22+$R61*'10k &amp; MO'!I$28</f>
        <v>0</v>
      </c>
      <c r="AA61" s="349">
        <f>+$N61*'10k &amp; MO'!J$4+$O61*'10k &amp; MO'!J$10+$P61*'10k &amp; MO'!J$16+$Q61*'10k &amp; MO'!J$22+$R61*'10k &amp; MO'!J$28</f>
        <v>62.744999999999997</v>
      </c>
      <c r="AB61" s="349">
        <f>+$N61*'10k &amp; MO'!K$4+$O61*'10k &amp; MO'!K$10+$P61*'10k &amp; MO'!K$16+$Q61*'10k &amp; MO'!K$22+$R61*'10k &amp; MO'!K$28</f>
        <v>85.662499999999994</v>
      </c>
      <c r="AC61" s="349">
        <f>+$N61*'10k &amp; MO'!L$4+$O61*'10k &amp; MO'!L$10+$P61*'10k &amp; MO'!L$16+$Q61*'10k &amp; MO'!L$22+$R61*'10k &amp; MO'!L$28</f>
        <v>3264.9650000000001</v>
      </c>
      <c r="AD61" s="350">
        <f>+S61*'10k &amp; MO'!O$4</f>
        <v>2382.7919999999999</v>
      </c>
      <c r="AF61" s="192" t="str">
        <f t="shared" si="0"/>
        <v>1082015</v>
      </c>
      <c r="AG61" s="192">
        <f>+IFERROR(VLOOKUP($AF61,'Limited Loss'!$F$5:$P$124,AG$3,FALSE),0)</f>
        <v>0</v>
      </c>
      <c r="AH61" s="193">
        <f>+IFERROR(VLOOKUP($AF61,'Limited Loss'!$F$5:$P$124,AH$3,FALSE),0)</f>
        <v>0</v>
      </c>
      <c r="AI61" s="193">
        <f>+IFERROR(VLOOKUP($AF61,'Limited Loss'!$F$5:$P$124,AI$3,FALSE),0)</f>
        <v>0</v>
      </c>
      <c r="AJ61" s="193">
        <f>+IFERROR(VLOOKUP($AF61,'Limited Loss'!$F$5:$P$124,AJ$3,FALSE),0)</f>
        <v>0</v>
      </c>
      <c r="AK61" s="100">
        <f>+IFERROR(VLOOKUP($AF61,'Limited Loss'!$F$5:$P$124,AK$3,FALSE),0)</f>
        <v>0</v>
      </c>
      <c r="AL61" s="193">
        <f>+IFERROR(VLOOKUP($AF61,'Limited Loss'!$F$5:$P$124,AL$3,FALSE),0)</f>
        <v>0</v>
      </c>
      <c r="AM61" s="193">
        <f>+IFERROR(VLOOKUP($AF61,'Limited Loss'!$F$5:$P$124,AM$3,FALSE),0)</f>
        <v>0</v>
      </c>
      <c r="AN61" s="193">
        <f>+IFERROR(VLOOKUP($AF61,'Limited Loss'!$F$5:$P$124,AN$3,FALSE),0)</f>
        <v>0</v>
      </c>
      <c r="AO61" s="193">
        <f>+IFERROR(VLOOKUP($AF61,'Limited Loss'!$F$5:$P$124,AO$3,FALSE),0)</f>
        <v>0</v>
      </c>
      <c r="AP61" s="100">
        <f>+IFERROR(VLOOKUP($AF61,'Limited Loss'!$F$5:$P$124,AP$3,FALSE),0)</f>
        <v>0</v>
      </c>
      <c r="AQ61" s="353"/>
      <c r="AR61" s="331">
        <f t="shared" si="1"/>
        <v>108</v>
      </c>
      <c r="AS61" s="332">
        <f t="shared" si="1"/>
        <v>2015</v>
      </c>
      <c r="AT61" s="349">
        <f t="shared" si="9"/>
        <v>0</v>
      </c>
      <c r="AU61" s="349">
        <f t="shared" si="9"/>
        <v>0</v>
      </c>
      <c r="AV61" s="349">
        <f t="shared" si="8"/>
        <v>21.14</v>
      </c>
      <c r="AW61" s="349">
        <f t="shared" si="8"/>
        <v>12.6236</v>
      </c>
      <c r="AX61" s="350">
        <f t="shared" si="8"/>
        <v>697.74080000000004</v>
      </c>
      <c r="AY61" s="349">
        <f t="shared" si="8"/>
        <v>0</v>
      </c>
      <c r="AZ61" s="349">
        <f t="shared" si="8"/>
        <v>0</v>
      </c>
      <c r="BA61" s="349">
        <f t="shared" si="8"/>
        <v>62.744999999999997</v>
      </c>
      <c r="BB61" s="349">
        <f t="shared" si="8"/>
        <v>85.662499999999994</v>
      </c>
      <c r="BC61" s="349">
        <f t="shared" si="8"/>
        <v>3264.9650000000001</v>
      </c>
      <c r="BD61" s="350">
        <f t="shared" si="8"/>
        <v>2382.7919999999999</v>
      </c>
      <c r="BE61" s="349">
        <f t="shared" si="4"/>
        <v>83.884999999999991</v>
      </c>
      <c r="BF61" s="375">
        <f t="shared" si="5"/>
        <v>4060.9919</v>
      </c>
      <c r="BG61" s="334">
        <f t="shared" si="6"/>
        <v>2382.7919999999999</v>
      </c>
      <c r="BI61" s="107">
        <v>323</v>
      </c>
      <c r="BJ61" s="108">
        <v>0</v>
      </c>
      <c r="BK61" s="108">
        <v>0</v>
      </c>
      <c r="BL61" s="108">
        <v>0</v>
      </c>
    </row>
    <row r="62" spans="1:64" x14ac:dyDescent="0.2">
      <c r="A62" s="326" t="str">
        <f t="shared" si="3"/>
        <v>1082016</v>
      </c>
      <c r="B62" s="331">
        <v>108</v>
      </c>
      <c r="C62" s="327">
        <v>2016</v>
      </c>
      <c r="D62" s="353">
        <f>+IFERROR(VLOOKUP($A62,Data_Loss!$A$2:$V$1180,6,FALSE),0)</f>
        <v>0</v>
      </c>
      <c r="E62" s="353">
        <f>+IFERROR(VLOOKUP($A62,Data_Loss!$A$2:$V$1180,7,FALSE),0)</f>
        <v>0</v>
      </c>
      <c r="F62" s="353">
        <f>+IFERROR(VLOOKUP($A62,Data_Loss!$A$2:$V$1180,8,FALSE),0)</f>
        <v>1</v>
      </c>
      <c r="G62" s="353">
        <f>+IFERROR(VLOOKUP($A62,Data_Loss!$A$2:$V$1180,9,FALSE),0)</f>
        <v>0</v>
      </c>
      <c r="H62" s="353">
        <f>+IFERROR(VLOOKUP($A62,Data_Loss!$A$2:$V$1180,10,FALSE),0)</f>
        <v>0</v>
      </c>
      <c r="I62" s="353">
        <f>+IFERROR(VLOOKUP($A62,Data_Loss!$A$2:$V$1300,12,FALSE),0)</f>
        <v>0</v>
      </c>
      <c r="J62" s="353">
        <f>+IFERROR(VLOOKUP($A62,Data_Loss!$A$2:$V$1300,13,FALSE),0)</f>
        <v>0</v>
      </c>
      <c r="K62" s="353">
        <f>+IFERROR(VLOOKUP($A62,Data_Loss!$A$2:$V$1300,14,FALSE),0)</f>
        <v>118497</v>
      </c>
      <c r="L62" s="353">
        <f>+IFERROR(VLOOKUP($A62,Data_Loss!$A$2:$V$1300,15,FALSE),0)</f>
        <v>0</v>
      </c>
      <c r="M62" s="353">
        <f>+IFERROR(VLOOKUP($A62,Data_Loss!$A$2:$V$1300,16,FALSE),0)</f>
        <v>0</v>
      </c>
      <c r="N62" s="353">
        <f>+IFERROR(VLOOKUP($A62,Data_Loss!$A$2:$V$1300,17,FALSE),0)</f>
        <v>0</v>
      </c>
      <c r="O62" s="353">
        <f>+IFERROR(VLOOKUP($A62,Data_Loss!$A$2:$V$1300,18,FALSE),0)</f>
        <v>0</v>
      </c>
      <c r="P62" s="353">
        <f>+IFERROR(VLOOKUP($A62,Data_Loss!$A$2:$V$1300,19,FALSE),0)</f>
        <v>68998</v>
      </c>
      <c r="Q62" s="353">
        <f>+IFERROR(VLOOKUP($A62,Data_Loss!$A$2:$V$1300,20,FALSE),0)</f>
        <v>0</v>
      </c>
      <c r="R62" s="353">
        <f>+IFERROR(VLOOKUP($A62,Data_Loss!$A$2:$V$1300,21,FALSE),0)</f>
        <v>0</v>
      </c>
      <c r="S62" s="353">
        <f>+IFERROR(VLOOKUP($A62,Data_Loss!$A$2:$V$1300,22,FALSE),0)</f>
        <v>3590</v>
      </c>
      <c r="T62" s="191">
        <f>+$I62*'10k &amp; MO'!C$5+$J62*'10k &amp; MO'!C$11+$K62*'10k &amp; MO'!C$17+$L62*'10k &amp; MO'!C$23+$M62*'10k &amp; MO'!C$29</f>
        <v>0</v>
      </c>
      <c r="U62" s="349">
        <f>+$I62*'10k &amp; MO'!D$5+$J62*'10k &amp; MO'!D$11+$K62*'10k &amp; MO'!D$17+$L62*'10k &amp; MO'!D$23+$M62*'10k &amp; MO'!D$29</f>
        <v>699.13229999999999</v>
      </c>
      <c r="V62" s="349">
        <f>+$I62*'10k &amp; MO'!E$5+$J62*'10k &amp; MO'!E$11+$K62*'10k &amp; MO'!E$17+$L62*'10k &amp; MO'!E$23+$M62*'10k &amp; MO'!E$29</f>
        <v>185246.36009999999</v>
      </c>
      <c r="W62" s="349">
        <f>+$I62*'10k &amp; MO'!F$5+$J62*'10k &amp; MO'!F$11+$K62*'10k &amp; MO'!F$17+$L62*'10k &amp; MO'!F$23+$M62*'10k &amp; MO'!F$29</f>
        <v>3531.2105999999999</v>
      </c>
      <c r="X62" s="349">
        <f>+$I62*'10k &amp; MO'!G$5+$J62*'10k &amp; MO'!G$11+$K62*'10k &amp; MO'!G$17+$L62*'10k &amp; MO'!G$23+$M62*'10k &amp; MO'!G$29</f>
        <v>1339.0160999999998</v>
      </c>
      <c r="Y62" s="349">
        <f>+$N62*'10k &amp; MO'!H$5+$O62*'10k &amp; MO'!H$11+$P62*'10k &amp; MO'!H$17+$Q62*'10k &amp; MO'!H$23+$R62*'10k &amp; MO'!H$29</f>
        <v>0</v>
      </c>
      <c r="Z62" s="349">
        <f>+$N62*'10k &amp; MO'!I$5+$O62*'10k &amp; MO'!I$11+$P62*'10k &amp; MO'!I$17+$Q62*'10k &amp; MO'!I$23+$R62*'10k &amp; MO'!I$29</f>
        <v>227.6934</v>
      </c>
      <c r="AA62" s="349">
        <f>+$N62*'10k &amp; MO'!J$5+$O62*'10k &amp; MO'!J$11+$P62*'10k &amp; MO'!J$17+$Q62*'10k &amp; MO'!J$23+$R62*'10k &amp; MO'!J$29</f>
        <v>131206.5968</v>
      </c>
      <c r="AB62" s="349">
        <f>+$N62*'10k &amp; MO'!K$5+$O62*'10k &amp; MO'!K$11+$P62*'10k &amp; MO'!K$17+$Q62*'10k &amp; MO'!K$23+$R62*'10k &amp; MO'!K$29</f>
        <v>5961.4272000000001</v>
      </c>
      <c r="AC62" s="349">
        <f>+$N62*'10k &amp; MO'!L$5+$O62*'10k &amp; MO'!L$11+$P62*'10k &amp; MO'!L$17+$Q62*'10k &amp; MO'!L$23+$R62*'10k &amp; MO'!L$29</f>
        <v>1379.96</v>
      </c>
      <c r="AD62" s="350">
        <f>+S62*'10k &amp; MO'!O$5</f>
        <v>4839.3200000000006</v>
      </c>
      <c r="AF62" s="192" t="str">
        <f t="shared" si="0"/>
        <v>1082016</v>
      </c>
      <c r="AG62" s="192">
        <f>+IFERROR(VLOOKUP($AF62,'Limited Loss'!$F$5:$P$124,AG$3,FALSE),0)</f>
        <v>0</v>
      </c>
      <c r="AH62" s="193">
        <f>+IFERROR(VLOOKUP($AF62,'Limited Loss'!$F$5:$P$124,AH$3,FALSE),0)</f>
        <v>0</v>
      </c>
      <c r="AI62" s="193">
        <f>+IFERROR(VLOOKUP($AF62,'Limited Loss'!$F$5:$P$124,AI$3,FALSE),0)</f>
        <v>0</v>
      </c>
      <c r="AJ62" s="193">
        <f>+IFERROR(VLOOKUP($AF62,'Limited Loss'!$F$5:$P$124,AJ$3,FALSE),0)</f>
        <v>0</v>
      </c>
      <c r="AK62" s="100">
        <f>+IFERROR(VLOOKUP($AF62,'Limited Loss'!$F$5:$P$124,AK$3,FALSE),0)</f>
        <v>0</v>
      </c>
      <c r="AL62" s="193">
        <f>+IFERROR(VLOOKUP($AF62,'Limited Loss'!$F$5:$P$124,AL$3,FALSE),0)</f>
        <v>0</v>
      </c>
      <c r="AM62" s="193">
        <f>+IFERROR(VLOOKUP($AF62,'Limited Loss'!$F$5:$P$124,AM$3,FALSE),0)</f>
        <v>0</v>
      </c>
      <c r="AN62" s="193">
        <f>+IFERROR(VLOOKUP($AF62,'Limited Loss'!$F$5:$P$124,AN$3,FALSE),0)</f>
        <v>0</v>
      </c>
      <c r="AO62" s="193">
        <f>+IFERROR(VLOOKUP($AF62,'Limited Loss'!$F$5:$P$124,AO$3,FALSE),0)</f>
        <v>0</v>
      </c>
      <c r="AP62" s="100">
        <f>+IFERROR(VLOOKUP($AF62,'Limited Loss'!$F$5:$P$124,AP$3,FALSE),0)</f>
        <v>0</v>
      </c>
      <c r="AQ62" s="353"/>
      <c r="AR62" s="331">
        <f t="shared" si="1"/>
        <v>108</v>
      </c>
      <c r="AS62" s="332">
        <f t="shared" si="1"/>
        <v>2016</v>
      </c>
      <c r="AT62" s="349">
        <f t="shared" si="9"/>
        <v>0</v>
      </c>
      <c r="AU62" s="349">
        <f t="shared" si="9"/>
        <v>699.13229999999999</v>
      </c>
      <c r="AV62" s="349">
        <f t="shared" si="8"/>
        <v>185246.36009999999</v>
      </c>
      <c r="AW62" s="349">
        <f t="shared" si="8"/>
        <v>3531.2105999999999</v>
      </c>
      <c r="AX62" s="350">
        <f t="shared" si="8"/>
        <v>1339.0160999999998</v>
      </c>
      <c r="AY62" s="349">
        <f t="shared" si="8"/>
        <v>0</v>
      </c>
      <c r="AZ62" s="349">
        <f t="shared" si="8"/>
        <v>227.6934</v>
      </c>
      <c r="BA62" s="349">
        <f t="shared" si="8"/>
        <v>131206.5968</v>
      </c>
      <c r="BB62" s="349">
        <f t="shared" si="8"/>
        <v>5961.4272000000001</v>
      </c>
      <c r="BC62" s="349">
        <f t="shared" si="8"/>
        <v>1379.96</v>
      </c>
      <c r="BD62" s="350">
        <f t="shared" si="8"/>
        <v>4839.3200000000006</v>
      </c>
      <c r="BE62" s="349">
        <f t="shared" si="4"/>
        <v>317379.78259999998</v>
      </c>
      <c r="BF62" s="375">
        <f t="shared" si="5"/>
        <v>12211.6139</v>
      </c>
      <c r="BG62" s="334">
        <f t="shared" si="6"/>
        <v>4839.3200000000006</v>
      </c>
      <c r="BI62" s="464">
        <v>327</v>
      </c>
      <c r="BJ62" s="465">
        <v>177.97649999999999</v>
      </c>
      <c r="BK62" s="465">
        <v>3100.4431</v>
      </c>
      <c r="BL62" s="465">
        <v>33921.939999999995</v>
      </c>
    </row>
    <row r="63" spans="1:64" x14ac:dyDescent="0.2">
      <c r="A63" s="326" t="str">
        <f t="shared" si="3"/>
        <v>1082017</v>
      </c>
      <c r="B63" s="331">
        <v>108</v>
      </c>
      <c r="C63" s="327">
        <v>2017</v>
      </c>
      <c r="D63" s="353">
        <f>+IFERROR(VLOOKUP($A63,Data_Loss!$A$2:$V$1180,6,FALSE),0)</f>
        <v>0</v>
      </c>
      <c r="E63" s="353">
        <f>+IFERROR(VLOOKUP($A63,Data_Loss!$A$2:$V$1180,7,FALSE),0)</f>
        <v>0</v>
      </c>
      <c r="F63" s="353">
        <f>+IFERROR(VLOOKUP($A63,Data_Loss!$A$2:$V$1180,8,FALSE),0)</f>
        <v>0</v>
      </c>
      <c r="G63" s="353">
        <f>+IFERROR(VLOOKUP($A63,Data_Loss!$A$2:$V$1180,9,FALSE),0)</f>
        <v>1</v>
      </c>
      <c r="H63" s="353">
        <f>+IFERROR(VLOOKUP($A63,Data_Loss!$A$2:$V$1180,10,FALSE),0)</f>
        <v>2</v>
      </c>
      <c r="I63" s="353">
        <f>+IFERROR(VLOOKUP($A63,Data_Loss!$A$2:$V$1300,12,FALSE),0)</f>
        <v>0</v>
      </c>
      <c r="J63" s="353">
        <f>+IFERROR(VLOOKUP($A63,Data_Loss!$A$2:$V$1300,13,FALSE),0)</f>
        <v>0</v>
      </c>
      <c r="K63" s="353">
        <f>+IFERROR(VLOOKUP($A63,Data_Loss!$A$2:$V$1300,14,FALSE),0)</f>
        <v>0</v>
      </c>
      <c r="L63" s="353">
        <f>+IFERROR(VLOOKUP($A63,Data_Loss!$A$2:$V$1300,15,FALSE),0)</f>
        <v>1056</v>
      </c>
      <c r="M63" s="353">
        <f>+IFERROR(VLOOKUP($A63,Data_Loss!$A$2:$V$1300,16,FALSE),0)</f>
        <v>22173</v>
      </c>
      <c r="N63" s="353">
        <f>+IFERROR(VLOOKUP($A63,Data_Loss!$A$2:$V$1300,17,FALSE),0)</f>
        <v>0</v>
      </c>
      <c r="O63" s="353">
        <f>+IFERROR(VLOOKUP($A63,Data_Loss!$A$2:$V$1300,18,FALSE),0)</f>
        <v>0</v>
      </c>
      <c r="P63" s="353">
        <f>+IFERROR(VLOOKUP($A63,Data_Loss!$A$2:$V$1300,19,FALSE),0)</f>
        <v>0</v>
      </c>
      <c r="Q63" s="353">
        <f>+IFERROR(VLOOKUP($A63,Data_Loss!$A$2:$V$1300,20,FALSE),0)</f>
        <v>7961</v>
      </c>
      <c r="R63" s="353">
        <f>+IFERROR(VLOOKUP($A63,Data_Loss!$A$2:$V$1300,21,FALSE),0)</f>
        <v>55752</v>
      </c>
      <c r="S63" s="353">
        <f>+IFERROR(VLOOKUP($A63,Data_Loss!$A$2:$V$1300,22,FALSE),0)</f>
        <v>37709</v>
      </c>
      <c r="T63" s="191">
        <f>+$I63*'10k &amp; MO'!C$6+$J63*'10k &amp; MO'!C$12+$K63*'10k &amp; MO'!C$18+$L63*'10k &amp; MO'!C$24+$M63*'10k &amp; MO'!C$30</f>
        <v>0</v>
      </c>
      <c r="U63" s="349">
        <f>+$I63*'10k &amp; MO'!D$6+$J63*'10k &amp; MO'!D$12+$K63*'10k &amp; MO'!D$18+$L63*'10k &amp; MO'!D$24+$M63*'10k &amp; MO'!D$30</f>
        <v>22.173300000000001</v>
      </c>
      <c r="V63" s="349">
        <f>+$I63*'10k &amp; MO'!E$6+$J63*'10k &amp; MO'!E$12+$K63*'10k &amp; MO'!E$18+$L63*'10k &amp; MO'!E$24+$M63*'10k &amp; MO'!E$30</f>
        <v>9744.6309000000001</v>
      </c>
      <c r="W63" s="349">
        <f>+$I63*'10k &amp; MO'!F$6+$J63*'10k &amp; MO'!F$12+$K63*'10k &amp; MO'!F$18+$L63*'10k &amp; MO'!F$24+$M63*'10k &amp; MO'!F$30</f>
        <v>4845.7736999999997</v>
      </c>
      <c r="X63" s="349">
        <f>+$I63*'10k &amp; MO'!G$6+$J63*'10k &amp; MO'!G$12+$K63*'10k &amp; MO'!G$18+$L63*'10k &amp; MO'!G$24+$M63*'10k &amp; MO'!G$30</f>
        <v>24303.836100000004</v>
      </c>
      <c r="Y63" s="349">
        <f>+$N63*'10k &amp; MO'!H$6+$O63*'10k &amp; MO'!H$12+$P63*'10k &amp; MO'!H$18+$Q63*'10k &amp; MO'!H$24+$R63*'10k &amp; MO'!H$30</f>
        <v>0</v>
      </c>
      <c r="Z63" s="349">
        <f>+$N63*'10k &amp; MO'!I$6+$O63*'10k &amp; MO'!I$12+$P63*'10k &amp; MO'!I$18+$Q63*'10k &amp; MO'!I$24+$R63*'10k &amp; MO'!I$30</f>
        <v>22.298300000000001</v>
      </c>
      <c r="AA63" s="349">
        <f>+$N63*'10k &amp; MO'!J$6+$O63*'10k &amp; MO'!J$12+$P63*'10k &amp; MO'!J$18+$Q63*'10k &amp; MO'!J$24+$R63*'10k &amp; MO'!J$30</f>
        <v>30979.286099999998</v>
      </c>
      <c r="AB63" s="349">
        <f>+$N63*'10k &amp; MO'!K$6+$O63*'10k &amp; MO'!K$12+$P63*'10k &amp; MO'!K$18+$Q63*'10k &amp; MO'!K$24+$R63*'10k &amp; MO'!K$30</f>
        <v>21514.9709</v>
      </c>
      <c r="AC63" s="349">
        <f>+$N63*'10k &amp; MO'!L$6+$O63*'10k &amp; MO'!L$12+$P63*'10k &amp; MO'!L$18+$Q63*'10k &amp; MO'!L$24+$R63*'10k &amp; MO'!L$30</f>
        <v>82528.5095</v>
      </c>
      <c r="AD63" s="350">
        <f>+S63*'10k &amp; MO'!O$6</f>
        <v>50756.314000000006</v>
      </c>
      <c r="AF63" s="192" t="str">
        <f t="shared" si="0"/>
        <v>1082017</v>
      </c>
      <c r="AG63" s="192">
        <f>+IFERROR(VLOOKUP($AF63,'Limited Loss'!$F$5:$P$124,AG$3,FALSE),0)</f>
        <v>0</v>
      </c>
      <c r="AH63" s="193">
        <f>+IFERROR(VLOOKUP($AF63,'Limited Loss'!$F$5:$P$124,AH$3,FALSE),0)</f>
        <v>0</v>
      </c>
      <c r="AI63" s="193">
        <f>+IFERROR(VLOOKUP($AF63,'Limited Loss'!$F$5:$P$124,AI$3,FALSE),0)</f>
        <v>0</v>
      </c>
      <c r="AJ63" s="193">
        <f>+IFERROR(VLOOKUP($AF63,'Limited Loss'!$F$5:$P$124,AJ$3,FALSE),0)</f>
        <v>0</v>
      </c>
      <c r="AK63" s="100">
        <f>+IFERROR(VLOOKUP($AF63,'Limited Loss'!$F$5:$P$124,AK$3,FALSE),0)</f>
        <v>0</v>
      </c>
      <c r="AL63" s="193">
        <f>+IFERROR(VLOOKUP($AF63,'Limited Loss'!$F$5:$P$124,AL$3,FALSE),0)</f>
        <v>0</v>
      </c>
      <c r="AM63" s="193">
        <f>+IFERROR(VLOOKUP($AF63,'Limited Loss'!$F$5:$P$124,AM$3,FALSE),0)</f>
        <v>0</v>
      </c>
      <c r="AN63" s="193">
        <f>+IFERROR(VLOOKUP($AF63,'Limited Loss'!$F$5:$P$124,AN$3,FALSE),0)</f>
        <v>0</v>
      </c>
      <c r="AO63" s="193">
        <f>+IFERROR(VLOOKUP($AF63,'Limited Loss'!$F$5:$P$124,AO$3,FALSE),0)</f>
        <v>0</v>
      </c>
      <c r="AP63" s="100">
        <f>+IFERROR(VLOOKUP($AF63,'Limited Loss'!$F$5:$P$124,AP$3,FALSE),0)</f>
        <v>0</v>
      </c>
      <c r="AQ63" s="353"/>
      <c r="AR63" s="331">
        <f t="shared" si="1"/>
        <v>108</v>
      </c>
      <c r="AS63" s="332">
        <f t="shared" si="1"/>
        <v>2017</v>
      </c>
      <c r="AT63" s="349">
        <f t="shared" si="9"/>
        <v>0</v>
      </c>
      <c r="AU63" s="349">
        <f t="shared" si="9"/>
        <v>22.173300000000001</v>
      </c>
      <c r="AV63" s="349">
        <f t="shared" si="8"/>
        <v>9744.6309000000001</v>
      </c>
      <c r="AW63" s="349">
        <f t="shared" si="8"/>
        <v>4845.7736999999997</v>
      </c>
      <c r="AX63" s="350">
        <f t="shared" si="8"/>
        <v>24303.836100000004</v>
      </c>
      <c r="AY63" s="349">
        <f t="shared" si="8"/>
        <v>0</v>
      </c>
      <c r="AZ63" s="349">
        <f t="shared" si="8"/>
        <v>22.298300000000001</v>
      </c>
      <c r="BA63" s="349">
        <f t="shared" si="8"/>
        <v>30979.286099999998</v>
      </c>
      <c r="BB63" s="349">
        <f t="shared" si="8"/>
        <v>21514.9709</v>
      </c>
      <c r="BC63" s="349">
        <f t="shared" si="8"/>
        <v>82528.5095</v>
      </c>
      <c r="BD63" s="350">
        <f t="shared" si="8"/>
        <v>50756.314000000006</v>
      </c>
      <c r="BE63" s="349">
        <f t="shared" si="4"/>
        <v>40768.388599999998</v>
      </c>
      <c r="BF63" s="375">
        <f t="shared" si="5"/>
        <v>133193.09020000001</v>
      </c>
      <c r="BG63" s="334">
        <f t="shared" si="6"/>
        <v>50756.314000000006</v>
      </c>
      <c r="BI63" s="464">
        <v>402</v>
      </c>
      <c r="BJ63" s="465">
        <v>373365.89389999997</v>
      </c>
      <c r="BK63" s="465">
        <v>85220.644500000009</v>
      </c>
      <c r="BL63" s="465">
        <v>9349.9560000000001</v>
      </c>
    </row>
    <row r="64" spans="1:64" x14ac:dyDescent="0.2">
      <c r="A64" s="326" t="str">
        <f t="shared" si="3"/>
        <v>1082018</v>
      </c>
      <c r="B64" s="331">
        <v>108</v>
      </c>
      <c r="C64" s="327">
        <v>2018</v>
      </c>
      <c r="D64" s="353">
        <f>+IFERROR(VLOOKUP($A64,Data_Loss!$A$2:$V$1180,6,FALSE),0)</f>
        <v>0</v>
      </c>
      <c r="E64" s="353">
        <f>+IFERROR(VLOOKUP($A64,Data_Loss!$A$2:$V$1180,7,FALSE),0)</f>
        <v>0</v>
      </c>
      <c r="F64" s="353">
        <f>+IFERROR(VLOOKUP($A64,Data_Loss!$A$2:$V$1180,8,FALSE),0)</f>
        <v>0</v>
      </c>
      <c r="G64" s="353">
        <f>+IFERROR(VLOOKUP($A64,Data_Loss!$A$2:$V$1180,9,FALSE),0)</f>
        <v>0</v>
      </c>
      <c r="H64" s="353">
        <f>+IFERROR(VLOOKUP($A64,Data_Loss!$A$2:$V$1180,10,FALSE),0)</f>
        <v>2</v>
      </c>
      <c r="I64" s="353">
        <f>+IFERROR(VLOOKUP($A64,Data_Loss!$A$2:$V$1300,12,FALSE),0)</f>
        <v>0</v>
      </c>
      <c r="J64" s="353">
        <f>+IFERROR(VLOOKUP($A64,Data_Loss!$A$2:$V$1300,13,FALSE),0)</f>
        <v>0</v>
      </c>
      <c r="K64" s="353">
        <f>+IFERROR(VLOOKUP($A64,Data_Loss!$A$2:$V$1300,14,FALSE),0)</f>
        <v>0</v>
      </c>
      <c r="L64" s="353">
        <f>+IFERROR(VLOOKUP($A64,Data_Loss!$A$2:$V$1300,15,FALSE),0)</f>
        <v>0</v>
      </c>
      <c r="M64" s="353">
        <f>+IFERROR(VLOOKUP($A64,Data_Loss!$A$2:$V$1300,16,FALSE),0)</f>
        <v>11276</v>
      </c>
      <c r="N64" s="353">
        <f>+IFERROR(VLOOKUP($A64,Data_Loss!$A$2:$V$1300,17,FALSE),0)</f>
        <v>0</v>
      </c>
      <c r="O64" s="353">
        <f>+IFERROR(VLOOKUP($A64,Data_Loss!$A$2:$V$1300,18,FALSE),0)</f>
        <v>0</v>
      </c>
      <c r="P64" s="353">
        <f>+IFERROR(VLOOKUP($A64,Data_Loss!$A$2:$V$1300,19,FALSE),0)</f>
        <v>0</v>
      </c>
      <c r="Q64" s="353">
        <f>+IFERROR(VLOOKUP($A64,Data_Loss!$A$2:$V$1300,20,FALSE),0)</f>
        <v>0</v>
      </c>
      <c r="R64" s="353">
        <f>+IFERROR(VLOOKUP($A64,Data_Loss!$A$2:$V$1300,21,FALSE),0)</f>
        <v>20698</v>
      </c>
      <c r="S64" s="353">
        <f>+IFERROR(VLOOKUP($A64,Data_Loss!$A$2:$V$1300,22,FALSE),0)</f>
        <v>10784</v>
      </c>
      <c r="T64" s="191">
        <f>+$I64*'10k &amp; MO'!C$7+$J64*'10k &amp; MO'!C$13+$K64*'10k &amp; MO'!C$19+$L64*'10k &amp; MO'!C$25+$M64*'10k &amp; MO'!C$31</f>
        <v>24.807200000000002</v>
      </c>
      <c r="U64" s="349">
        <f>+$I64*'10k &amp; MO'!D$7+$J64*'10k &amp; MO'!D$13+$K64*'10k &amp; MO'!D$19+$L64*'10k &amp; MO'!D$25+$M64*'10k &amp; MO'!D$31</f>
        <v>769.02319999999997</v>
      </c>
      <c r="V64" s="349">
        <f>+$I64*'10k &amp; MO'!E$7+$J64*'10k &amp; MO'!E$13+$K64*'10k &amp; MO'!E$19+$L64*'10k &amp; MO'!E$25+$M64*'10k &amp; MO'!E$31</f>
        <v>15820.228000000001</v>
      </c>
      <c r="W64" s="349">
        <f>+$I64*'10k &amp; MO'!F$7+$J64*'10k &amp; MO'!F$13+$K64*'10k &amp; MO'!F$19+$L64*'10k &amp; MO'!F$25+$M64*'10k &amp; MO'!F$31</f>
        <v>5966.1316000000006</v>
      </c>
      <c r="X64" s="349">
        <f>+$I64*'10k &amp; MO'!G$7+$J64*'10k &amp; MO'!G$13+$K64*'10k &amp; MO'!G$19+$L64*'10k &amp; MO'!G$25+$M64*'10k &amp; MO'!G$31</f>
        <v>7766.9087999999992</v>
      </c>
      <c r="Y64" s="349">
        <f>+$N64*'10k &amp; MO'!H$7+$O64*'10k &amp; MO'!H$13+$P64*'10k &amp; MO'!H$19+$Q64*'10k &amp; MO'!H$25+$R64*'10k &amp; MO'!H$31</f>
        <v>60.024199999999993</v>
      </c>
      <c r="Z64" s="349">
        <f>+$N64*'10k &amp; MO'!I$7+$O64*'10k &amp; MO'!I$13+$P64*'10k &amp; MO'!I$19+$Q64*'10k &amp; MO'!I$25+$R64*'10k &amp; MO'!I$31</f>
        <v>2047.0322000000001</v>
      </c>
      <c r="AA64" s="349">
        <f>+$N64*'10k &amp; MO'!J$7+$O64*'10k &amp; MO'!J$13+$P64*'10k &amp; MO'!J$19+$Q64*'10k &amp; MO'!J$25+$R64*'10k &amp; MO'!J$31</f>
        <v>21054.0056</v>
      </c>
      <c r="AB64" s="349">
        <f>+$N64*'10k &amp; MO'!K$7+$O64*'10k &amp; MO'!K$13+$P64*'10k &amp; MO'!K$19+$Q64*'10k &amp; MO'!K$25+$R64*'10k &amp; MO'!K$31</f>
        <v>11131.384399999999</v>
      </c>
      <c r="AC64" s="349">
        <f>+$N64*'10k &amp; MO'!L$7+$O64*'10k &amp; MO'!L$13+$P64*'10k &amp; MO'!L$19+$Q64*'10k &amp; MO'!L$25+$R64*'10k &amp; MO'!L$31</f>
        <v>17394.599200000001</v>
      </c>
      <c r="AD64" s="350">
        <f>+S64*'10k &amp; MO'!O$7</f>
        <v>14299.584000000001</v>
      </c>
      <c r="AF64" s="192" t="str">
        <f t="shared" si="0"/>
        <v>1082018</v>
      </c>
      <c r="AG64" s="192">
        <f>+IFERROR(VLOOKUP($AF64,'Limited Loss'!$F$5:$P$124,AG$3,FALSE),0)</f>
        <v>0</v>
      </c>
      <c r="AH64" s="193">
        <f>+IFERROR(VLOOKUP($AF64,'Limited Loss'!$F$5:$P$124,AH$3,FALSE),0)</f>
        <v>0</v>
      </c>
      <c r="AI64" s="193">
        <f>+IFERROR(VLOOKUP($AF64,'Limited Loss'!$F$5:$P$124,AI$3,FALSE),0)</f>
        <v>0</v>
      </c>
      <c r="AJ64" s="193">
        <f>+IFERROR(VLOOKUP($AF64,'Limited Loss'!$F$5:$P$124,AJ$3,FALSE),0)</f>
        <v>0</v>
      </c>
      <c r="AK64" s="100">
        <f>+IFERROR(VLOOKUP($AF64,'Limited Loss'!$F$5:$P$124,AK$3,FALSE),0)</f>
        <v>0</v>
      </c>
      <c r="AL64" s="193">
        <f>+IFERROR(VLOOKUP($AF64,'Limited Loss'!$F$5:$P$124,AL$3,FALSE),0)</f>
        <v>0</v>
      </c>
      <c r="AM64" s="193">
        <f>+IFERROR(VLOOKUP($AF64,'Limited Loss'!$F$5:$P$124,AM$3,FALSE),0)</f>
        <v>0</v>
      </c>
      <c r="AN64" s="193">
        <f>+IFERROR(VLOOKUP($AF64,'Limited Loss'!$F$5:$P$124,AN$3,FALSE),0)</f>
        <v>0</v>
      </c>
      <c r="AO64" s="193">
        <f>+IFERROR(VLOOKUP($AF64,'Limited Loss'!$F$5:$P$124,AO$3,FALSE),0)</f>
        <v>0</v>
      </c>
      <c r="AP64" s="100">
        <f>+IFERROR(VLOOKUP($AF64,'Limited Loss'!$F$5:$P$124,AP$3,FALSE),0)</f>
        <v>0</v>
      </c>
      <c r="AQ64" s="353"/>
      <c r="AR64" s="331">
        <f t="shared" si="1"/>
        <v>108</v>
      </c>
      <c r="AS64" s="332">
        <f t="shared" si="1"/>
        <v>2018</v>
      </c>
      <c r="AT64" s="349">
        <f t="shared" si="9"/>
        <v>24.807200000000002</v>
      </c>
      <c r="AU64" s="349">
        <f t="shared" si="9"/>
        <v>769.02319999999997</v>
      </c>
      <c r="AV64" s="349">
        <f t="shared" si="8"/>
        <v>15820.228000000001</v>
      </c>
      <c r="AW64" s="349">
        <f t="shared" si="8"/>
        <v>5966.1316000000006</v>
      </c>
      <c r="AX64" s="350">
        <f t="shared" si="8"/>
        <v>7766.9087999999992</v>
      </c>
      <c r="AY64" s="349">
        <f t="shared" si="8"/>
        <v>60.024199999999993</v>
      </c>
      <c r="AZ64" s="349">
        <f t="shared" si="8"/>
        <v>2047.0322000000001</v>
      </c>
      <c r="BA64" s="349">
        <f t="shared" si="8"/>
        <v>21054.0056</v>
      </c>
      <c r="BB64" s="349">
        <f t="shared" si="8"/>
        <v>11131.384399999999</v>
      </c>
      <c r="BC64" s="349">
        <f t="shared" si="8"/>
        <v>17394.599200000001</v>
      </c>
      <c r="BD64" s="350">
        <f t="shared" si="8"/>
        <v>14299.584000000001</v>
      </c>
      <c r="BE64" s="349">
        <f t="shared" si="4"/>
        <v>39775.1204</v>
      </c>
      <c r="BF64" s="375">
        <f t="shared" si="5"/>
        <v>42259.024000000005</v>
      </c>
      <c r="BG64" s="334">
        <f t="shared" si="6"/>
        <v>14299.584000000001</v>
      </c>
      <c r="BI64" s="107">
        <v>404</v>
      </c>
      <c r="BJ64" s="108">
        <v>0</v>
      </c>
      <c r="BK64" s="108">
        <v>0</v>
      </c>
      <c r="BL64" s="108">
        <v>0</v>
      </c>
    </row>
    <row r="65" spans="1:64" x14ac:dyDescent="0.2">
      <c r="A65" s="326" t="str">
        <f t="shared" si="3"/>
        <v>1092014</v>
      </c>
      <c r="B65" s="331">
        <v>109</v>
      </c>
      <c r="C65" s="327">
        <v>2014</v>
      </c>
      <c r="D65" s="353">
        <f>+IFERROR(VLOOKUP($A65,Data_Loss!$A$2:$V$1180,6,FALSE),0)</f>
        <v>0</v>
      </c>
      <c r="E65" s="353">
        <f>+IFERROR(VLOOKUP($A65,Data_Loss!$A$2:$V$1180,7,FALSE),0)</f>
        <v>0</v>
      </c>
      <c r="F65" s="353">
        <f>+IFERROR(VLOOKUP($A65,Data_Loss!$A$2:$V$1180,8,FALSE),0)</f>
        <v>1</v>
      </c>
      <c r="G65" s="353">
        <f>+IFERROR(VLOOKUP($A65,Data_Loss!$A$2:$V$1180,9,FALSE),0)</f>
        <v>0</v>
      </c>
      <c r="H65" s="353">
        <f>+IFERROR(VLOOKUP($A65,Data_Loss!$A$2:$V$1180,10,FALSE),0)</f>
        <v>1</v>
      </c>
      <c r="I65" s="353">
        <f>+IFERROR(VLOOKUP($A65,Data_Loss!$A$2:$V$1300,12,FALSE),0)</f>
        <v>0</v>
      </c>
      <c r="J65" s="353">
        <f>+IFERROR(VLOOKUP($A65,Data_Loss!$A$2:$V$1300,13,FALSE),0)</f>
        <v>0</v>
      </c>
      <c r="K65" s="353">
        <f>+IFERROR(VLOOKUP($A65,Data_Loss!$A$2:$V$1300,14,FALSE),0)</f>
        <v>145605</v>
      </c>
      <c r="L65" s="353">
        <f>+IFERROR(VLOOKUP($A65,Data_Loss!$A$2:$V$1300,15,FALSE),0)</f>
        <v>0</v>
      </c>
      <c r="M65" s="353">
        <f>+IFERROR(VLOOKUP($A65,Data_Loss!$A$2:$V$1300,16,FALSE),0)</f>
        <v>910</v>
      </c>
      <c r="N65" s="353">
        <f>+IFERROR(VLOOKUP($A65,Data_Loss!$A$2:$V$1300,17,FALSE),0)</f>
        <v>0</v>
      </c>
      <c r="O65" s="353">
        <f>+IFERROR(VLOOKUP($A65,Data_Loss!$A$2:$V$1300,18,FALSE),0)</f>
        <v>0</v>
      </c>
      <c r="P65" s="353">
        <f>+IFERROR(VLOOKUP($A65,Data_Loss!$A$2:$V$1300,19,FALSE),0)</f>
        <v>72040</v>
      </c>
      <c r="Q65" s="353">
        <f>+IFERROR(VLOOKUP($A65,Data_Loss!$A$2:$V$1300,20,FALSE),0)</f>
        <v>0</v>
      </c>
      <c r="R65" s="353">
        <f>+IFERROR(VLOOKUP($A65,Data_Loss!$A$2:$V$1300,21,FALSE),0)</f>
        <v>584</v>
      </c>
      <c r="S65" s="353">
        <f>+IFERROR(VLOOKUP($A65,Data_Loss!$A$2:$V$1300,22,FALSE),0)</f>
        <v>4754</v>
      </c>
      <c r="T65" s="191">
        <f>+$I65*'10k &amp; MO'!C$3+$J65*'10k &amp; MO'!C$9+$K65*'10k &amp; MO'!C$15+$L65*'10k &amp; MO'!C$21+$M65*'10k &amp; MO'!C$27</f>
        <v>0</v>
      </c>
      <c r="U65" s="349">
        <f>+$I65*'10k &amp; MO'!D$3+$J65*'10k &amp; MO'!D$9+$K65*'10k &amp; MO'!D$15+$L65*'10k &amp; MO'!D$21+$M65*'10k &amp; MO'!D$27</f>
        <v>0</v>
      </c>
      <c r="V65" s="349">
        <f>+$I65*'10k &amp; MO'!E$3+$J65*'10k &amp; MO'!E$9+$K65*'10k &amp; MO'!E$15+$L65*'10k &amp; MO'!E$21+$M65*'10k &amp; MO'!E$27</f>
        <v>218989.92</v>
      </c>
      <c r="W65" s="349">
        <f>+$I65*'10k &amp; MO'!F$3+$J65*'10k &amp; MO'!F$9+$K65*'10k &amp; MO'!F$15+$L65*'10k &amp; MO'!F$21+$M65*'10k &amp; MO'!F$27</f>
        <v>0</v>
      </c>
      <c r="X65" s="349">
        <f>+$I65*'10k &amp; MO'!G$3+$J65*'10k &amp; MO'!G$9+$K65*'10k &amp; MO'!G$15+$L65*'10k &amp; MO'!G$21+$M65*'10k &amp; MO'!G$27</f>
        <v>1030.1199999999999</v>
      </c>
      <c r="Y65" s="349">
        <f>+$N65*'10k &amp; MO'!H$3+$O65*'10k &amp; MO'!H$9+$P65*'10k &amp; MO'!H$15+$Q65*'10k &amp; MO'!H$21+$R65*'10k &amp; MO'!H$27</f>
        <v>0</v>
      </c>
      <c r="Z65" s="349">
        <f>+$N65*'10k &amp; MO'!I$3+$O65*'10k &amp; MO'!I$9+$P65*'10k &amp; MO'!I$15+$Q65*'10k &amp; MO'!I$21+$R65*'10k &amp; MO'!I$27</f>
        <v>0</v>
      </c>
      <c r="AA65" s="349">
        <f>+$N65*'10k &amp; MO'!J$3+$O65*'10k &amp; MO'!J$9+$P65*'10k &amp; MO'!J$15+$Q65*'10k &amp; MO'!J$21+$R65*'10k &amp; MO'!J$27</f>
        <v>150635.64000000001</v>
      </c>
      <c r="AB65" s="349">
        <f>+$N65*'10k &amp; MO'!K$3+$O65*'10k &amp; MO'!K$9+$P65*'10k &amp; MO'!K$15+$Q65*'10k &amp; MO'!K$21+$R65*'10k &amp; MO'!K$27</f>
        <v>0</v>
      </c>
      <c r="AC65" s="349">
        <f>+$N65*'10k &amp; MO'!L$3+$O65*'10k &amp; MO'!L$9+$P65*'10k &amp; MO'!L$15+$Q65*'10k &amp; MO'!L$21+$R65*'10k &amp; MO'!L$27</f>
        <v>900.52800000000002</v>
      </c>
      <c r="AD65" s="350">
        <f>+S65*'10k &amp; MO'!O$3</f>
        <v>5091.5339999999997</v>
      </c>
      <c r="AF65" s="192" t="str">
        <f t="shared" si="0"/>
        <v>1092014</v>
      </c>
      <c r="AG65" s="192">
        <f>+IFERROR(VLOOKUP($AF65,'Limited Loss'!$F$5:$P$124,AG$3,FALSE),0)</f>
        <v>0</v>
      </c>
      <c r="AH65" s="193">
        <f>+IFERROR(VLOOKUP($AF65,'Limited Loss'!$F$5:$P$124,AH$3,FALSE),0)</f>
        <v>0</v>
      </c>
      <c r="AI65" s="193">
        <f>+IFERROR(VLOOKUP($AF65,'Limited Loss'!$F$5:$P$124,AI$3,FALSE),0)</f>
        <v>0</v>
      </c>
      <c r="AJ65" s="193">
        <f>+IFERROR(VLOOKUP($AF65,'Limited Loss'!$F$5:$P$124,AJ$3,FALSE),0)</f>
        <v>0</v>
      </c>
      <c r="AK65" s="100">
        <f>+IFERROR(VLOOKUP($AF65,'Limited Loss'!$F$5:$P$124,AK$3,FALSE),0)</f>
        <v>0</v>
      </c>
      <c r="AL65" s="193">
        <f>+IFERROR(VLOOKUP($AF65,'Limited Loss'!$F$5:$P$124,AL$3,FALSE),0)</f>
        <v>0</v>
      </c>
      <c r="AM65" s="193">
        <f>+IFERROR(VLOOKUP($AF65,'Limited Loss'!$F$5:$P$124,AM$3,FALSE),0)</f>
        <v>0</v>
      </c>
      <c r="AN65" s="193">
        <f>+IFERROR(VLOOKUP($AF65,'Limited Loss'!$F$5:$P$124,AN$3,FALSE),0)</f>
        <v>0</v>
      </c>
      <c r="AO65" s="193">
        <f>+IFERROR(VLOOKUP($AF65,'Limited Loss'!$F$5:$P$124,AO$3,FALSE),0)</f>
        <v>0</v>
      </c>
      <c r="AP65" s="100">
        <f>+IFERROR(VLOOKUP($AF65,'Limited Loss'!$F$5:$P$124,AP$3,FALSE),0)</f>
        <v>0</v>
      </c>
      <c r="AQ65" s="353"/>
      <c r="AR65" s="331">
        <f t="shared" si="1"/>
        <v>109</v>
      </c>
      <c r="AS65" s="332">
        <f t="shared" si="1"/>
        <v>2014</v>
      </c>
      <c r="AT65" s="349">
        <f t="shared" si="9"/>
        <v>0</v>
      </c>
      <c r="AU65" s="349">
        <f t="shared" si="9"/>
        <v>0</v>
      </c>
      <c r="AV65" s="349">
        <f t="shared" si="8"/>
        <v>218989.92</v>
      </c>
      <c r="AW65" s="349">
        <f t="shared" si="8"/>
        <v>0</v>
      </c>
      <c r="AX65" s="350">
        <f t="shared" si="8"/>
        <v>1030.1199999999999</v>
      </c>
      <c r="AY65" s="349">
        <f t="shared" si="8"/>
        <v>0</v>
      </c>
      <c r="AZ65" s="349">
        <f t="shared" si="8"/>
        <v>0</v>
      </c>
      <c r="BA65" s="349">
        <f t="shared" si="8"/>
        <v>150635.64000000001</v>
      </c>
      <c r="BB65" s="349">
        <f t="shared" si="8"/>
        <v>0</v>
      </c>
      <c r="BC65" s="349">
        <f t="shared" si="8"/>
        <v>900.52800000000002</v>
      </c>
      <c r="BD65" s="350">
        <f t="shared" si="8"/>
        <v>5091.5339999999997</v>
      </c>
      <c r="BE65" s="349">
        <f t="shared" si="4"/>
        <v>369625.56000000006</v>
      </c>
      <c r="BF65" s="375">
        <f t="shared" si="5"/>
        <v>1930.6479999999999</v>
      </c>
      <c r="BG65" s="334">
        <f t="shared" si="6"/>
        <v>5091.5339999999997</v>
      </c>
      <c r="BI65" s="464">
        <v>407</v>
      </c>
      <c r="BJ65" s="465">
        <v>290858.00630000001</v>
      </c>
      <c r="BK65" s="465">
        <v>199143.97070000001</v>
      </c>
      <c r="BL65" s="465">
        <v>51297.95</v>
      </c>
    </row>
    <row r="66" spans="1:64" x14ac:dyDescent="0.2">
      <c r="A66" s="326" t="str">
        <f t="shared" si="3"/>
        <v>1092015</v>
      </c>
      <c r="B66" s="331">
        <v>109</v>
      </c>
      <c r="C66" s="327">
        <v>2015</v>
      </c>
      <c r="D66" s="353">
        <f>+IFERROR(VLOOKUP($A66,Data_Loss!$A$2:$V$1180,6,FALSE),0)</f>
        <v>0</v>
      </c>
      <c r="E66" s="353">
        <f>+IFERROR(VLOOKUP($A66,Data_Loss!$A$2:$V$1180,7,FALSE),0)</f>
        <v>0</v>
      </c>
      <c r="F66" s="353">
        <f>+IFERROR(VLOOKUP($A66,Data_Loss!$A$2:$V$1180,8,FALSE),0)</f>
        <v>0</v>
      </c>
      <c r="G66" s="353">
        <f>+IFERROR(VLOOKUP($A66,Data_Loss!$A$2:$V$1180,9,FALSE),0)</f>
        <v>0</v>
      </c>
      <c r="H66" s="353">
        <f>+IFERROR(VLOOKUP($A66,Data_Loss!$A$2:$V$1180,10,FALSE),0)</f>
        <v>1</v>
      </c>
      <c r="I66" s="353">
        <f>+IFERROR(VLOOKUP($A66,Data_Loss!$A$2:$V$1300,12,FALSE),0)</f>
        <v>0</v>
      </c>
      <c r="J66" s="353">
        <f>+IFERROR(VLOOKUP($A66,Data_Loss!$A$2:$V$1300,13,FALSE),0)</f>
        <v>0</v>
      </c>
      <c r="K66" s="353">
        <f>+IFERROR(VLOOKUP($A66,Data_Loss!$A$2:$V$1300,14,FALSE),0)</f>
        <v>0</v>
      </c>
      <c r="L66" s="353">
        <f>+IFERROR(VLOOKUP($A66,Data_Loss!$A$2:$V$1300,15,FALSE),0)</f>
        <v>0</v>
      </c>
      <c r="M66" s="353">
        <f>+IFERROR(VLOOKUP($A66,Data_Loss!$A$2:$V$1300,16,FALSE),0)</f>
        <v>587</v>
      </c>
      <c r="N66" s="353">
        <f>+IFERROR(VLOOKUP($A66,Data_Loss!$A$2:$V$1300,17,FALSE),0)</f>
        <v>0</v>
      </c>
      <c r="O66" s="353">
        <f>+IFERROR(VLOOKUP($A66,Data_Loss!$A$2:$V$1300,18,FALSE),0)</f>
        <v>0</v>
      </c>
      <c r="P66" s="353">
        <f>+IFERROR(VLOOKUP($A66,Data_Loss!$A$2:$V$1300,19,FALSE),0)</f>
        <v>0</v>
      </c>
      <c r="Q66" s="353">
        <f>+IFERROR(VLOOKUP($A66,Data_Loss!$A$2:$V$1300,20,FALSE),0)</f>
        <v>0</v>
      </c>
      <c r="R66" s="353">
        <f>+IFERROR(VLOOKUP($A66,Data_Loss!$A$2:$V$1300,21,FALSE),0)</f>
        <v>2925</v>
      </c>
      <c r="S66" s="353">
        <f>+IFERROR(VLOOKUP($A66,Data_Loss!$A$2:$V$1300,22,FALSE),0)</f>
        <v>16554</v>
      </c>
      <c r="T66" s="191">
        <f>+$I66*'10k &amp; MO'!C$4+$J66*'10k &amp; MO'!C$10+$K66*'10k &amp; MO'!C$16+$L66*'10k &amp; MO'!C$22+$M66*'10k &amp; MO'!C$28</f>
        <v>0</v>
      </c>
      <c r="U66" s="349">
        <f>+$I66*'10k &amp; MO'!D$4+$J66*'10k &amp; MO'!D$10+$K66*'10k &amp; MO'!D$16+$L66*'10k &amp; MO'!D$22+$M66*'10k &amp; MO'!D$28</f>
        <v>0</v>
      </c>
      <c r="V66" s="349">
        <f>+$I66*'10k &amp; MO'!E$4+$J66*'10k &amp; MO'!E$10+$K66*'10k &amp; MO'!E$16+$L66*'10k &amp; MO'!E$22+$M66*'10k &amp; MO'!E$28</f>
        <v>20.545000000000002</v>
      </c>
      <c r="W66" s="349">
        <f>+$I66*'10k &amp; MO'!F$4+$J66*'10k &amp; MO'!F$10+$K66*'10k &amp; MO'!F$16+$L66*'10k &amp; MO'!F$22+$M66*'10k &amp; MO'!F$28</f>
        <v>12.268299999999998</v>
      </c>
      <c r="X66" s="349">
        <f>+$I66*'10k &amp; MO'!G$4+$J66*'10k &amp; MO'!G$10+$K66*'10k &amp; MO'!G$16+$L66*'10k &amp; MO'!G$22+$M66*'10k &amp; MO'!G$28</f>
        <v>678.10239999999999</v>
      </c>
      <c r="Y66" s="349">
        <f>+$N66*'10k &amp; MO'!H$4+$O66*'10k &amp; MO'!H$10+$P66*'10k &amp; MO'!H$16+$Q66*'10k &amp; MO'!H$22+$R66*'10k &amp; MO'!H$28</f>
        <v>0</v>
      </c>
      <c r="Z66" s="349">
        <f>+$N66*'10k &amp; MO'!I$4+$O66*'10k &amp; MO'!I$10+$P66*'10k &amp; MO'!I$16+$Q66*'10k &amp; MO'!I$22+$R66*'10k &amp; MO'!I$28</f>
        <v>0</v>
      </c>
      <c r="AA66" s="349">
        <f>+$N66*'10k &amp; MO'!J$4+$O66*'10k &amp; MO'!J$10+$P66*'10k &amp; MO'!J$16+$Q66*'10k &amp; MO'!J$22+$R66*'10k &amp; MO'!J$28</f>
        <v>82.484999999999999</v>
      </c>
      <c r="AB66" s="349">
        <f>+$N66*'10k &amp; MO'!K$4+$O66*'10k &amp; MO'!K$10+$P66*'10k &amp; MO'!K$16+$Q66*'10k &amp; MO'!K$22+$R66*'10k &amp; MO'!K$28</f>
        <v>112.6125</v>
      </c>
      <c r="AC66" s="349">
        <f>+$N66*'10k &amp; MO'!L$4+$O66*'10k &amp; MO'!L$10+$P66*'10k &amp; MO'!L$16+$Q66*'10k &amp; MO'!L$22+$R66*'10k &amp; MO'!L$28</f>
        <v>4292.1450000000004</v>
      </c>
      <c r="AD66" s="350">
        <f>+S66*'10k &amp; MO'!O$4</f>
        <v>20063.448</v>
      </c>
      <c r="AF66" s="192" t="str">
        <f t="shared" si="0"/>
        <v>1092015</v>
      </c>
      <c r="AG66" s="192">
        <f>+IFERROR(VLOOKUP($AF66,'Limited Loss'!$F$5:$P$124,AG$3,FALSE),0)</f>
        <v>0</v>
      </c>
      <c r="AH66" s="193">
        <f>+IFERROR(VLOOKUP($AF66,'Limited Loss'!$F$5:$P$124,AH$3,FALSE),0)</f>
        <v>0</v>
      </c>
      <c r="AI66" s="193">
        <f>+IFERROR(VLOOKUP($AF66,'Limited Loss'!$F$5:$P$124,AI$3,FALSE),0)</f>
        <v>0</v>
      </c>
      <c r="AJ66" s="193">
        <f>+IFERROR(VLOOKUP($AF66,'Limited Loss'!$F$5:$P$124,AJ$3,FALSE),0)</f>
        <v>0</v>
      </c>
      <c r="AK66" s="100">
        <f>+IFERROR(VLOOKUP($AF66,'Limited Loss'!$F$5:$P$124,AK$3,FALSE),0)</f>
        <v>0</v>
      </c>
      <c r="AL66" s="193">
        <f>+IFERROR(VLOOKUP($AF66,'Limited Loss'!$F$5:$P$124,AL$3,FALSE),0)</f>
        <v>0</v>
      </c>
      <c r="AM66" s="193">
        <f>+IFERROR(VLOOKUP($AF66,'Limited Loss'!$F$5:$P$124,AM$3,FALSE),0)</f>
        <v>0</v>
      </c>
      <c r="AN66" s="193">
        <f>+IFERROR(VLOOKUP($AF66,'Limited Loss'!$F$5:$P$124,AN$3,FALSE),0)</f>
        <v>0</v>
      </c>
      <c r="AO66" s="193">
        <f>+IFERROR(VLOOKUP($AF66,'Limited Loss'!$F$5:$P$124,AO$3,FALSE),0)</f>
        <v>0</v>
      </c>
      <c r="AP66" s="100">
        <f>+IFERROR(VLOOKUP($AF66,'Limited Loss'!$F$5:$P$124,AP$3,FALSE),0)</f>
        <v>0</v>
      </c>
      <c r="AQ66" s="353"/>
      <c r="AR66" s="331">
        <f t="shared" si="1"/>
        <v>109</v>
      </c>
      <c r="AS66" s="332">
        <f t="shared" si="1"/>
        <v>2015</v>
      </c>
      <c r="AT66" s="349">
        <f t="shared" si="9"/>
        <v>0</v>
      </c>
      <c r="AU66" s="349">
        <f t="shared" si="9"/>
        <v>0</v>
      </c>
      <c r="AV66" s="349">
        <f t="shared" si="8"/>
        <v>20.545000000000002</v>
      </c>
      <c r="AW66" s="349">
        <f t="shared" si="8"/>
        <v>12.268299999999998</v>
      </c>
      <c r="AX66" s="350">
        <f t="shared" si="8"/>
        <v>678.10239999999999</v>
      </c>
      <c r="AY66" s="349">
        <f t="shared" si="8"/>
        <v>0</v>
      </c>
      <c r="AZ66" s="349">
        <f t="shared" si="8"/>
        <v>0</v>
      </c>
      <c r="BA66" s="349">
        <f t="shared" si="8"/>
        <v>82.484999999999999</v>
      </c>
      <c r="BB66" s="349">
        <f t="shared" si="8"/>
        <v>112.6125</v>
      </c>
      <c r="BC66" s="349">
        <f t="shared" si="8"/>
        <v>4292.1450000000004</v>
      </c>
      <c r="BD66" s="350">
        <f t="shared" si="8"/>
        <v>20063.448</v>
      </c>
      <c r="BE66" s="349">
        <f t="shared" si="4"/>
        <v>103.03</v>
      </c>
      <c r="BF66" s="375">
        <f t="shared" si="5"/>
        <v>5095.1282000000001</v>
      </c>
      <c r="BG66" s="334">
        <f t="shared" si="6"/>
        <v>20063.448</v>
      </c>
      <c r="BI66" s="464">
        <v>411</v>
      </c>
      <c r="BJ66" s="465">
        <v>557082.5074</v>
      </c>
      <c r="BK66" s="465">
        <v>773265.51199999999</v>
      </c>
      <c r="BL66" s="465">
        <v>146412.136</v>
      </c>
    </row>
    <row r="67" spans="1:64" x14ac:dyDescent="0.2">
      <c r="A67" s="326" t="str">
        <f t="shared" si="3"/>
        <v>1092016</v>
      </c>
      <c r="B67" s="331">
        <v>109</v>
      </c>
      <c r="C67" s="327">
        <v>2016</v>
      </c>
      <c r="D67" s="353">
        <f>+IFERROR(VLOOKUP($A67,Data_Loss!$A$2:$V$1180,6,FALSE),0)</f>
        <v>0</v>
      </c>
      <c r="E67" s="353">
        <f>+IFERROR(VLOOKUP($A67,Data_Loss!$A$2:$V$1180,7,FALSE),0)</f>
        <v>0</v>
      </c>
      <c r="F67" s="353">
        <f>+IFERROR(VLOOKUP($A67,Data_Loss!$A$2:$V$1180,8,FALSE),0)</f>
        <v>0</v>
      </c>
      <c r="G67" s="353">
        <f>+IFERROR(VLOOKUP($A67,Data_Loss!$A$2:$V$1180,9,FALSE),0)</f>
        <v>0</v>
      </c>
      <c r="H67" s="353">
        <f>+IFERROR(VLOOKUP($A67,Data_Loss!$A$2:$V$1180,10,FALSE),0)</f>
        <v>0</v>
      </c>
      <c r="I67" s="353">
        <f>+IFERROR(VLOOKUP($A67,Data_Loss!$A$2:$V$1300,12,FALSE),0)</f>
        <v>0</v>
      </c>
      <c r="J67" s="353">
        <f>+IFERROR(VLOOKUP($A67,Data_Loss!$A$2:$V$1300,13,FALSE),0)</f>
        <v>0</v>
      </c>
      <c r="K67" s="353">
        <f>+IFERROR(VLOOKUP($A67,Data_Loss!$A$2:$V$1300,14,FALSE),0)</f>
        <v>0</v>
      </c>
      <c r="L67" s="353">
        <f>+IFERROR(VLOOKUP($A67,Data_Loss!$A$2:$V$1300,15,FALSE),0)</f>
        <v>0</v>
      </c>
      <c r="M67" s="353">
        <f>+IFERROR(VLOOKUP($A67,Data_Loss!$A$2:$V$1300,16,FALSE),0)</f>
        <v>0</v>
      </c>
      <c r="N67" s="353">
        <f>+IFERROR(VLOOKUP($A67,Data_Loss!$A$2:$V$1300,17,FALSE),0)</f>
        <v>0</v>
      </c>
      <c r="O67" s="353">
        <f>+IFERROR(VLOOKUP($A67,Data_Loss!$A$2:$V$1300,18,FALSE),0)</f>
        <v>0</v>
      </c>
      <c r="P67" s="353">
        <f>+IFERROR(VLOOKUP($A67,Data_Loss!$A$2:$V$1300,19,FALSE),0)</f>
        <v>0</v>
      </c>
      <c r="Q67" s="353">
        <f>+IFERROR(VLOOKUP($A67,Data_Loss!$A$2:$V$1300,20,FALSE),0)</f>
        <v>0</v>
      </c>
      <c r="R67" s="353">
        <f>+IFERROR(VLOOKUP($A67,Data_Loss!$A$2:$V$1300,21,FALSE),0)</f>
        <v>0</v>
      </c>
      <c r="S67" s="353">
        <f>+IFERROR(VLOOKUP($A67,Data_Loss!$A$2:$V$1300,22,FALSE),0)</f>
        <v>620</v>
      </c>
      <c r="T67" s="191">
        <f>+$I67*'10k &amp; MO'!C$5+$J67*'10k &amp; MO'!C$11+$K67*'10k &amp; MO'!C$17+$L67*'10k &amp; MO'!C$23+$M67*'10k &amp; MO'!C$29</f>
        <v>0</v>
      </c>
      <c r="U67" s="349">
        <f>+$I67*'10k &amp; MO'!D$5+$J67*'10k &amp; MO'!D$11+$K67*'10k &amp; MO'!D$17+$L67*'10k &amp; MO'!D$23+$M67*'10k &amp; MO'!D$29</f>
        <v>0</v>
      </c>
      <c r="V67" s="349">
        <f>+$I67*'10k &amp; MO'!E$5+$J67*'10k &amp; MO'!E$11+$K67*'10k &amp; MO'!E$17+$L67*'10k &amp; MO'!E$23+$M67*'10k &amp; MO'!E$29</f>
        <v>0</v>
      </c>
      <c r="W67" s="349">
        <f>+$I67*'10k &amp; MO'!F$5+$J67*'10k &amp; MO'!F$11+$K67*'10k &amp; MO'!F$17+$L67*'10k &amp; MO'!F$23+$M67*'10k &amp; MO'!F$29</f>
        <v>0</v>
      </c>
      <c r="X67" s="349">
        <f>+$I67*'10k &amp; MO'!G$5+$J67*'10k &amp; MO'!G$11+$K67*'10k &amp; MO'!G$17+$L67*'10k &amp; MO'!G$23+$M67*'10k &amp; MO'!G$29</f>
        <v>0</v>
      </c>
      <c r="Y67" s="349">
        <f>+$N67*'10k &amp; MO'!H$5+$O67*'10k &amp; MO'!H$11+$P67*'10k &amp; MO'!H$17+$Q67*'10k &amp; MO'!H$23+$R67*'10k &amp; MO'!H$29</f>
        <v>0</v>
      </c>
      <c r="Z67" s="349">
        <f>+$N67*'10k &amp; MO'!I$5+$O67*'10k &amp; MO'!I$11+$P67*'10k &amp; MO'!I$17+$Q67*'10k &amp; MO'!I$23+$R67*'10k &amp; MO'!I$29</f>
        <v>0</v>
      </c>
      <c r="AA67" s="349">
        <f>+$N67*'10k &amp; MO'!J$5+$O67*'10k &amp; MO'!J$11+$P67*'10k &amp; MO'!J$17+$Q67*'10k &amp; MO'!J$23+$R67*'10k &amp; MO'!J$29</f>
        <v>0</v>
      </c>
      <c r="AB67" s="349">
        <f>+$N67*'10k &amp; MO'!K$5+$O67*'10k &amp; MO'!K$11+$P67*'10k &amp; MO'!K$17+$Q67*'10k &amp; MO'!K$23+$R67*'10k &amp; MO'!K$29</f>
        <v>0</v>
      </c>
      <c r="AC67" s="349">
        <f>+$N67*'10k &amp; MO'!L$5+$O67*'10k &amp; MO'!L$11+$P67*'10k &amp; MO'!L$17+$Q67*'10k &amp; MO'!L$23+$R67*'10k &amp; MO'!L$29</f>
        <v>0</v>
      </c>
      <c r="AD67" s="350">
        <f>+S67*'10k &amp; MO'!O$5</f>
        <v>835.7600000000001</v>
      </c>
      <c r="AF67" s="192" t="str">
        <f t="shared" si="0"/>
        <v>1092016</v>
      </c>
      <c r="AG67" s="192">
        <f>+IFERROR(VLOOKUP($AF67,'Limited Loss'!$F$5:$P$124,AG$3,FALSE),0)</f>
        <v>0</v>
      </c>
      <c r="AH67" s="193">
        <f>+IFERROR(VLOOKUP($AF67,'Limited Loss'!$F$5:$P$124,AH$3,FALSE),0)</f>
        <v>0</v>
      </c>
      <c r="AI67" s="193">
        <f>+IFERROR(VLOOKUP($AF67,'Limited Loss'!$F$5:$P$124,AI$3,FALSE),0)</f>
        <v>0</v>
      </c>
      <c r="AJ67" s="193">
        <f>+IFERROR(VLOOKUP($AF67,'Limited Loss'!$F$5:$P$124,AJ$3,FALSE),0)</f>
        <v>0</v>
      </c>
      <c r="AK67" s="100">
        <f>+IFERROR(VLOOKUP($AF67,'Limited Loss'!$F$5:$P$124,AK$3,FALSE),0)</f>
        <v>0</v>
      </c>
      <c r="AL67" s="193">
        <f>+IFERROR(VLOOKUP($AF67,'Limited Loss'!$F$5:$P$124,AL$3,FALSE),0)</f>
        <v>0</v>
      </c>
      <c r="AM67" s="193">
        <f>+IFERROR(VLOOKUP($AF67,'Limited Loss'!$F$5:$P$124,AM$3,FALSE),0)</f>
        <v>0</v>
      </c>
      <c r="AN67" s="193">
        <f>+IFERROR(VLOOKUP($AF67,'Limited Loss'!$F$5:$P$124,AN$3,FALSE),0)</f>
        <v>0</v>
      </c>
      <c r="AO67" s="193">
        <f>+IFERROR(VLOOKUP($AF67,'Limited Loss'!$F$5:$P$124,AO$3,FALSE),0)</f>
        <v>0</v>
      </c>
      <c r="AP67" s="100">
        <f>+IFERROR(VLOOKUP($AF67,'Limited Loss'!$F$5:$P$124,AP$3,FALSE),0)</f>
        <v>0</v>
      </c>
      <c r="AQ67" s="353"/>
      <c r="AR67" s="331">
        <f t="shared" si="1"/>
        <v>109</v>
      </c>
      <c r="AS67" s="332">
        <f t="shared" si="1"/>
        <v>2016</v>
      </c>
      <c r="AT67" s="349">
        <f t="shared" si="9"/>
        <v>0</v>
      </c>
      <c r="AU67" s="349">
        <f t="shared" si="9"/>
        <v>0</v>
      </c>
      <c r="AV67" s="349">
        <f t="shared" si="8"/>
        <v>0</v>
      </c>
      <c r="AW67" s="349">
        <f t="shared" si="8"/>
        <v>0</v>
      </c>
      <c r="AX67" s="350">
        <f t="shared" si="8"/>
        <v>0</v>
      </c>
      <c r="AY67" s="349">
        <f t="shared" si="8"/>
        <v>0</v>
      </c>
      <c r="AZ67" s="349">
        <f t="shared" si="8"/>
        <v>0</v>
      </c>
      <c r="BA67" s="349">
        <f t="shared" si="8"/>
        <v>0</v>
      </c>
      <c r="BB67" s="349">
        <f t="shared" si="8"/>
        <v>0</v>
      </c>
      <c r="BC67" s="349">
        <f t="shared" si="8"/>
        <v>0</v>
      </c>
      <c r="BD67" s="350">
        <f t="shared" si="8"/>
        <v>835.7600000000001</v>
      </c>
      <c r="BE67" s="349">
        <f t="shared" si="4"/>
        <v>0</v>
      </c>
      <c r="BF67" s="375">
        <f t="shared" si="5"/>
        <v>0</v>
      </c>
      <c r="BG67" s="334">
        <f t="shared" si="6"/>
        <v>835.7600000000001</v>
      </c>
      <c r="BI67" s="464">
        <v>413</v>
      </c>
      <c r="BJ67" s="465">
        <v>796932.26470000006</v>
      </c>
      <c r="BK67" s="465">
        <v>563630.23120000004</v>
      </c>
      <c r="BL67" s="465">
        <v>56865.396000000008</v>
      </c>
    </row>
    <row r="68" spans="1:64" x14ac:dyDescent="0.2">
      <c r="A68" s="326" t="str">
        <f t="shared" si="3"/>
        <v>1092017</v>
      </c>
      <c r="B68" s="331">
        <v>109</v>
      </c>
      <c r="C68" s="327">
        <v>2017</v>
      </c>
      <c r="D68" s="353">
        <f>+IFERROR(VLOOKUP($A68,Data_Loss!$A$2:$V$1180,6,FALSE),0)</f>
        <v>0</v>
      </c>
      <c r="E68" s="353">
        <f>+IFERROR(VLOOKUP($A68,Data_Loss!$A$2:$V$1180,7,FALSE),0)</f>
        <v>0</v>
      </c>
      <c r="F68" s="353">
        <f>+IFERROR(VLOOKUP($A68,Data_Loss!$A$2:$V$1180,8,FALSE),0)</f>
        <v>0</v>
      </c>
      <c r="G68" s="353">
        <f>+IFERROR(VLOOKUP($A68,Data_Loss!$A$2:$V$1180,9,FALSE),0)</f>
        <v>0</v>
      </c>
      <c r="H68" s="353">
        <f>+IFERROR(VLOOKUP($A68,Data_Loss!$A$2:$V$1180,10,FALSE),0)</f>
        <v>3</v>
      </c>
      <c r="I68" s="353">
        <f>+IFERROR(VLOOKUP($A68,Data_Loss!$A$2:$V$1300,12,FALSE),0)</f>
        <v>0</v>
      </c>
      <c r="J68" s="353">
        <f>+IFERROR(VLOOKUP($A68,Data_Loss!$A$2:$V$1300,13,FALSE),0)</f>
        <v>0</v>
      </c>
      <c r="K68" s="353">
        <f>+IFERROR(VLOOKUP($A68,Data_Loss!$A$2:$V$1300,14,FALSE),0)</f>
        <v>0</v>
      </c>
      <c r="L68" s="353">
        <f>+IFERROR(VLOOKUP($A68,Data_Loss!$A$2:$V$1300,15,FALSE),0)</f>
        <v>0</v>
      </c>
      <c r="M68" s="353">
        <f>+IFERROR(VLOOKUP($A68,Data_Loss!$A$2:$V$1300,16,FALSE),0)</f>
        <v>5851</v>
      </c>
      <c r="N68" s="353">
        <f>+IFERROR(VLOOKUP($A68,Data_Loss!$A$2:$V$1300,17,FALSE),0)</f>
        <v>0</v>
      </c>
      <c r="O68" s="353">
        <f>+IFERROR(VLOOKUP($A68,Data_Loss!$A$2:$V$1300,18,FALSE),0)</f>
        <v>0</v>
      </c>
      <c r="P68" s="353">
        <f>+IFERROR(VLOOKUP($A68,Data_Loss!$A$2:$V$1300,19,FALSE),0)</f>
        <v>0</v>
      </c>
      <c r="Q68" s="353">
        <f>+IFERROR(VLOOKUP($A68,Data_Loss!$A$2:$V$1300,20,FALSE),0)</f>
        <v>0</v>
      </c>
      <c r="R68" s="353">
        <f>+IFERROR(VLOOKUP($A68,Data_Loss!$A$2:$V$1300,21,FALSE),0)</f>
        <v>14986</v>
      </c>
      <c r="S68" s="353">
        <f>+IFERROR(VLOOKUP($A68,Data_Loss!$A$2:$V$1300,22,FALSE),0)</f>
        <v>0</v>
      </c>
      <c r="T68" s="191">
        <f>+$I68*'10k &amp; MO'!C$6+$J68*'10k &amp; MO'!C$12+$K68*'10k &amp; MO'!C$18+$L68*'10k &amp; MO'!C$24+$M68*'10k &amp; MO'!C$30</f>
        <v>0</v>
      </c>
      <c r="U68" s="349">
        <f>+$I68*'10k &amp; MO'!D$6+$J68*'10k &amp; MO'!D$12+$K68*'10k &amp; MO'!D$18+$L68*'10k &amp; MO'!D$24+$M68*'10k &amp; MO'!D$30</f>
        <v>5.2659000000000002</v>
      </c>
      <c r="V68" s="349">
        <f>+$I68*'10k &amp; MO'!E$6+$J68*'10k &amp; MO'!E$12+$K68*'10k &amp; MO'!E$18+$L68*'10k &amp; MO'!E$24+$M68*'10k &amp; MO'!E$30</f>
        <v>2326.9427000000001</v>
      </c>
      <c r="W68" s="349">
        <f>+$I68*'10k &amp; MO'!F$6+$J68*'10k &amp; MO'!F$12+$K68*'10k &amp; MO'!F$18+$L68*'10k &amp; MO'!F$24+$M68*'10k &amp; MO'!F$30</f>
        <v>1028.0207</v>
      </c>
      <c r="X68" s="349">
        <f>+$I68*'10k &amp; MO'!G$6+$J68*'10k &amp; MO'!G$12+$K68*'10k &amp; MO'!G$18+$L68*'10k &amp; MO'!G$24+$M68*'10k &amp; MO'!G$30</f>
        <v>6392.2174999999997</v>
      </c>
      <c r="Y68" s="349">
        <f>+$N68*'10k &amp; MO'!H$6+$O68*'10k &amp; MO'!H$12+$P68*'10k &amp; MO'!H$18+$Q68*'10k &amp; MO'!H$24+$R68*'10k &amp; MO'!H$30</f>
        <v>0</v>
      </c>
      <c r="Z68" s="349">
        <f>+$N68*'10k &amp; MO'!I$6+$O68*'10k &amp; MO'!I$12+$P68*'10k &amp; MO'!I$18+$Q68*'10k &amp; MO'!I$24+$R68*'10k &amp; MO'!I$30</f>
        <v>4.4958</v>
      </c>
      <c r="AA68" s="349">
        <f>+$N68*'10k &amp; MO'!J$6+$O68*'10k &amp; MO'!J$12+$P68*'10k &amp; MO'!J$18+$Q68*'10k &amp; MO'!J$24+$R68*'10k &amp; MO'!J$30</f>
        <v>6114.2879999999996</v>
      </c>
      <c r="AB68" s="349">
        <f>+$N68*'10k &amp; MO'!K$6+$O68*'10k &amp; MO'!K$12+$P68*'10k &amp; MO'!K$18+$Q68*'10k &amp; MO'!K$24+$R68*'10k &amp; MO'!K$30</f>
        <v>3084.1188000000002</v>
      </c>
      <c r="AC68" s="349">
        <f>+$N68*'10k &amp; MO'!L$6+$O68*'10k &amp; MO'!L$12+$P68*'10k &amp; MO'!L$18+$Q68*'10k &amp; MO'!L$24+$R68*'10k &amp; MO'!L$30</f>
        <v>21955.988600000001</v>
      </c>
      <c r="AD68" s="350">
        <f>+S68*'10k &amp; MO'!O$6</f>
        <v>0</v>
      </c>
      <c r="AF68" s="192" t="str">
        <f t="shared" si="0"/>
        <v>1092017</v>
      </c>
      <c r="AG68" s="192">
        <f>+IFERROR(VLOOKUP($AF68,'Limited Loss'!$F$5:$P$124,AG$3,FALSE),0)</f>
        <v>0</v>
      </c>
      <c r="AH68" s="193">
        <f>+IFERROR(VLOOKUP($AF68,'Limited Loss'!$F$5:$P$124,AH$3,FALSE),0)</f>
        <v>0</v>
      </c>
      <c r="AI68" s="193">
        <f>+IFERROR(VLOOKUP($AF68,'Limited Loss'!$F$5:$P$124,AI$3,FALSE),0)</f>
        <v>0</v>
      </c>
      <c r="AJ68" s="193">
        <f>+IFERROR(VLOOKUP($AF68,'Limited Loss'!$F$5:$P$124,AJ$3,FALSE),0)</f>
        <v>0</v>
      </c>
      <c r="AK68" s="100">
        <f>+IFERROR(VLOOKUP($AF68,'Limited Loss'!$F$5:$P$124,AK$3,FALSE),0)</f>
        <v>0</v>
      </c>
      <c r="AL68" s="193">
        <f>+IFERROR(VLOOKUP($AF68,'Limited Loss'!$F$5:$P$124,AL$3,FALSE),0)</f>
        <v>0</v>
      </c>
      <c r="AM68" s="193">
        <f>+IFERROR(VLOOKUP($AF68,'Limited Loss'!$F$5:$P$124,AM$3,FALSE),0)</f>
        <v>0</v>
      </c>
      <c r="AN68" s="193">
        <f>+IFERROR(VLOOKUP($AF68,'Limited Loss'!$F$5:$P$124,AN$3,FALSE),0)</f>
        <v>0</v>
      </c>
      <c r="AO68" s="193">
        <f>+IFERROR(VLOOKUP($AF68,'Limited Loss'!$F$5:$P$124,AO$3,FALSE),0)</f>
        <v>0</v>
      </c>
      <c r="AP68" s="100">
        <f>+IFERROR(VLOOKUP($AF68,'Limited Loss'!$F$5:$P$124,AP$3,FALSE),0)</f>
        <v>0</v>
      </c>
      <c r="AQ68" s="353"/>
      <c r="AR68" s="331">
        <f t="shared" si="1"/>
        <v>109</v>
      </c>
      <c r="AS68" s="332">
        <f t="shared" si="1"/>
        <v>2017</v>
      </c>
      <c r="AT68" s="349">
        <f t="shared" si="9"/>
        <v>0</v>
      </c>
      <c r="AU68" s="349">
        <f t="shared" si="9"/>
        <v>5.2659000000000002</v>
      </c>
      <c r="AV68" s="349">
        <f t="shared" si="8"/>
        <v>2326.9427000000001</v>
      </c>
      <c r="AW68" s="349">
        <f t="shared" si="8"/>
        <v>1028.0207</v>
      </c>
      <c r="AX68" s="350">
        <f t="shared" si="8"/>
        <v>6392.2174999999997</v>
      </c>
      <c r="AY68" s="349">
        <f t="shared" si="8"/>
        <v>0</v>
      </c>
      <c r="AZ68" s="349">
        <f t="shared" si="8"/>
        <v>4.4958</v>
      </c>
      <c r="BA68" s="349">
        <f t="shared" si="8"/>
        <v>6114.2879999999996</v>
      </c>
      <c r="BB68" s="349">
        <f t="shared" si="8"/>
        <v>3084.1188000000002</v>
      </c>
      <c r="BC68" s="349">
        <f t="shared" si="8"/>
        <v>21955.988600000001</v>
      </c>
      <c r="BD68" s="350">
        <f t="shared" si="8"/>
        <v>0</v>
      </c>
      <c r="BE68" s="349">
        <f t="shared" si="4"/>
        <v>8450.9923999999992</v>
      </c>
      <c r="BF68" s="375">
        <f t="shared" si="5"/>
        <v>32460.345600000001</v>
      </c>
      <c r="BG68" s="334">
        <f t="shared" si="6"/>
        <v>0</v>
      </c>
      <c r="BI68" s="464">
        <v>415</v>
      </c>
      <c r="BJ68" s="465">
        <v>9196.0996999999988</v>
      </c>
      <c r="BK68" s="465">
        <v>33720.325100000002</v>
      </c>
      <c r="BL68" s="465">
        <v>369.81600000000003</v>
      </c>
    </row>
    <row r="69" spans="1:64" x14ac:dyDescent="0.2">
      <c r="A69" s="326" t="str">
        <f t="shared" si="3"/>
        <v>1092018</v>
      </c>
      <c r="B69" s="331">
        <v>109</v>
      </c>
      <c r="C69" s="327">
        <v>2018</v>
      </c>
      <c r="D69" s="353">
        <f>+IFERROR(VLOOKUP($A69,Data_Loss!$A$2:$V$1180,6,FALSE),0)</f>
        <v>0</v>
      </c>
      <c r="E69" s="353">
        <f>+IFERROR(VLOOKUP($A69,Data_Loss!$A$2:$V$1180,7,FALSE),0)</f>
        <v>0</v>
      </c>
      <c r="F69" s="353">
        <f>+IFERROR(VLOOKUP($A69,Data_Loss!$A$2:$V$1180,8,FALSE),0)</f>
        <v>0</v>
      </c>
      <c r="G69" s="353">
        <f>+IFERROR(VLOOKUP($A69,Data_Loss!$A$2:$V$1180,9,FALSE),0)</f>
        <v>0</v>
      </c>
      <c r="H69" s="353">
        <f>+IFERROR(VLOOKUP($A69,Data_Loss!$A$2:$V$1180,10,FALSE),0)</f>
        <v>2</v>
      </c>
      <c r="I69" s="353">
        <f>+IFERROR(VLOOKUP($A69,Data_Loss!$A$2:$V$1300,12,FALSE),0)</f>
        <v>0</v>
      </c>
      <c r="J69" s="353">
        <f>+IFERROR(VLOOKUP($A69,Data_Loss!$A$2:$V$1300,13,FALSE),0)</f>
        <v>0</v>
      </c>
      <c r="K69" s="353">
        <f>+IFERROR(VLOOKUP($A69,Data_Loss!$A$2:$V$1300,14,FALSE),0)</f>
        <v>0</v>
      </c>
      <c r="L69" s="353">
        <f>+IFERROR(VLOOKUP($A69,Data_Loss!$A$2:$V$1300,15,FALSE),0)</f>
        <v>0</v>
      </c>
      <c r="M69" s="353">
        <f>+IFERROR(VLOOKUP($A69,Data_Loss!$A$2:$V$1300,16,FALSE),0)</f>
        <v>3700</v>
      </c>
      <c r="N69" s="353">
        <f>+IFERROR(VLOOKUP($A69,Data_Loss!$A$2:$V$1300,17,FALSE),0)</f>
        <v>0</v>
      </c>
      <c r="O69" s="353">
        <f>+IFERROR(VLOOKUP($A69,Data_Loss!$A$2:$V$1300,18,FALSE),0)</f>
        <v>0</v>
      </c>
      <c r="P69" s="353">
        <f>+IFERROR(VLOOKUP($A69,Data_Loss!$A$2:$V$1300,19,FALSE),0)</f>
        <v>0</v>
      </c>
      <c r="Q69" s="353">
        <f>+IFERROR(VLOOKUP($A69,Data_Loss!$A$2:$V$1300,20,FALSE),0)</f>
        <v>0</v>
      </c>
      <c r="R69" s="353">
        <f>+IFERROR(VLOOKUP($A69,Data_Loss!$A$2:$V$1300,21,FALSE),0)</f>
        <v>55653</v>
      </c>
      <c r="S69" s="353">
        <f>+IFERROR(VLOOKUP($A69,Data_Loss!$A$2:$V$1300,22,FALSE),0)</f>
        <v>2280</v>
      </c>
      <c r="T69" s="191">
        <f>+$I69*'10k &amp; MO'!C$7+$J69*'10k &amp; MO'!C$13+$K69*'10k &amp; MO'!C$19+$L69*'10k &amp; MO'!C$25+$M69*'10k &amp; MO'!C$31</f>
        <v>8.14</v>
      </c>
      <c r="U69" s="349">
        <f>+$I69*'10k &amp; MO'!D$7+$J69*'10k &amp; MO'!D$13+$K69*'10k &amp; MO'!D$19+$L69*'10k &amp; MO'!D$25+$M69*'10k &amp; MO'!D$31</f>
        <v>252.33999999999997</v>
      </c>
      <c r="V69" s="349">
        <f>+$I69*'10k &amp; MO'!E$7+$J69*'10k &amp; MO'!E$13+$K69*'10k &amp; MO'!E$19+$L69*'10k &amp; MO'!E$25+$M69*'10k &amp; MO'!E$31</f>
        <v>5191.1000000000004</v>
      </c>
      <c r="W69" s="349">
        <f>+$I69*'10k &amp; MO'!F$7+$J69*'10k &amp; MO'!F$13+$K69*'10k &amp; MO'!F$19+$L69*'10k &amp; MO'!F$25+$M69*'10k &amp; MO'!F$31</f>
        <v>1957.67</v>
      </c>
      <c r="X69" s="349">
        <f>+$I69*'10k &amp; MO'!G$7+$J69*'10k &amp; MO'!G$13+$K69*'10k &amp; MO'!G$19+$L69*'10k &amp; MO'!G$25+$M69*'10k &amp; MO'!G$31</f>
        <v>2548.56</v>
      </c>
      <c r="Y69" s="349">
        <f>+$N69*'10k &amp; MO'!H$7+$O69*'10k &amp; MO'!H$13+$P69*'10k &amp; MO'!H$19+$Q69*'10k &amp; MO'!H$25+$R69*'10k &amp; MO'!H$31</f>
        <v>161.3937</v>
      </c>
      <c r="Z69" s="349">
        <f>+$N69*'10k &amp; MO'!I$7+$O69*'10k &amp; MO'!I$13+$P69*'10k &amp; MO'!I$19+$Q69*'10k &amp; MO'!I$25+$R69*'10k &amp; MO'!I$31</f>
        <v>5504.0816999999997</v>
      </c>
      <c r="AA69" s="349">
        <f>+$N69*'10k &amp; MO'!J$7+$O69*'10k &amp; MO'!J$13+$P69*'10k &amp; MO'!J$19+$Q69*'10k &amp; MO'!J$25+$R69*'10k &amp; MO'!J$31</f>
        <v>56610.231600000006</v>
      </c>
      <c r="AB69" s="349">
        <f>+$N69*'10k &amp; MO'!K$7+$O69*'10k &amp; MO'!K$13+$P69*'10k &amp; MO'!K$19+$Q69*'10k &amp; MO'!K$25+$R69*'10k &amp; MO'!K$31</f>
        <v>29930.183399999998</v>
      </c>
      <c r="AC69" s="349">
        <f>+$N69*'10k &amp; MO'!L$7+$O69*'10k &amp; MO'!L$13+$P69*'10k &amp; MO'!L$19+$Q69*'10k &amp; MO'!L$25+$R69*'10k &amp; MO'!L$31</f>
        <v>46770.781200000005</v>
      </c>
      <c r="AD69" s="350">
        <f>+S69*'10k &amp; MO'!O$7</f>
        <v>3023.28</v>
      </c>
      <c r="AF69" s="192" t="str">
        <f t="shared" ref="AF69:AF132" si="10">+B69&amp;C69</f>
        <v>1092018</v>
      </c>
      <c r="AG69" s="192">
        <f>+IFERROR(VLOOKUP($AF69,'Limited Loss'!$F$5:$P$124,AG$3,FALSE),0)</f>
        <v>0</v>
      </c>
      <c r="AH69" s="193">
        <f>+IFERROR(VLOOKUP($AF69,'Limited Loss'!$F$5:$P$124,AH$3,FALSE),0)</f>
        <v>0</v>
      </c>
      <c r="AI69" s="193">
        <f>+IFERROR(VLOOKUP($AF69,'Limited Loss'!$F$5:$P$124,AI$3,FALSE),0)</f>
        <v>0</v>
      </c>
      <c r="AJ69" s="193">
        <f>+IFERROR(VLOOKUP($AF69,'Limited Loss'!$F$5:$P$124,AJ$3,FALSE),0)</f>
        <v>0</v>
      </c>
      <c r="AK69" s="100">
        <f>+IFERROR(VLOOKUP($AF69,'Limited Loss'!$F$5:$P$124,AK$3,FALSE),0)</f>
        <v>0</v>
      </c>
      <c r="AL69" s="193">
        <f>+IFERROR(VLOOKUP($AF69,'Limited Loss'!$F$5:$P$124,AL$3,FALSE),0)</f>
        <v>0</v>
      </c>
      <c r="AM69" s="193">
        <f>+IFERROR(VLOOKUP($AF69,'Limited Loss'!$F$5:$P$124,AM$3,FALSE),0)</f>
        <v>0</v>
      </c>
      <c r="AN69" s="193">
        <f>+IFERROR(VLOOKUP($AF69,'Limited Loss'!$F$5:$P$124,AN$3,FALSE),0)</f>
        <v>0</v>
      </c>
      <c r="AO69" s="193">
        <f>+IFERROR(VLOOKUP($AF69,'Limited Loss'!$F$5:$P$124,AO$3,FALSE),0)</f>
        <v>0</v>
      </c>
      <c r="AP69" s="100">
        <f>+IFERROR(VLOOKUP($AF69,'Limited Loss'!$F$5:$P$124,AP$3,FALSE),0)</f>
        <v>0</v>
      </c>
      <c r="AQ69" s="353"/>
      <c r="AR69" s="331">
        <f t="shared" ref="AR69:AS132" si="11">+B69</f>
        <v>109</v>
      </c>
      <c r="AS69" s="332">
        <f t="shared" si="11"/>
        <v>2018</v>
      </c>
      <c r="AT69" s="349">
        <f t="shared" si="9"/>
        <v>8.14</v>
      </c>
      <c r="AU69" s="349">
        <f t="shared" si="9"/>
        <v>252.33999999999997</v>
      </c>
      <c r="AV69" s="349">
        <f t="shared" si="8"/>
        <v>5191.1000000000004</v>
      </c>
      <c r="AW69" s="349">
        <f t="shared" si="8"/>
        <v>1957.67</v>
      </c>
      <c r="AX69" s="350">
        <f t="shared" si="8"/>
        <v>2548.56</v>
      </c>
      <c r="AY69" s="349">
        <f t="shared" si="8"/>
        <v>161.3937</v>
      </c>
      <c r="AZ69" s="349">
        <f t="shared" si="8"/>
        <v>5504.0816999999997</v>
      </c>
      <c r="BA69" s="349">
        <f t="shared" si="8"/>
        <v>56610.231600000006</v>
      </c>
      <c r="BB69" s="349">
        <f t="shared" si="8"/>
        <v>29930.183399999998</v>
      </c>
      <c r="BC69" s="349">
        <f t="shared" si="8"/>
        <v>46770.781200000005</v>
      </c>
      <c r="BD69" s="350">
        <f t="shared" si="8"/>
        <v>3023.28</v>
      </c>
      <c r="BE69" s="349">
        <f t="shared" si="4"/>
        <v>67727.287000000011</v>
      </c>
      <c r="BF69" s="375">
        <f t="shared" si="5"/>
        <v>81207.194600000003</v>
      </c>
      <c r="BG69" s="334">
        <f t="shared" si="6"/>
        <v>3023.28</v>
      </c>
      <c r="BI69" s="107">
        <v>416</v>
      </c>
      <c r="BJ69" s="108">
        <v>183079.39939999999</v>
      </c>
      <c r="BK69" s="108">
        <v>420693.35589999997</v>
      </c>
      <c r="BL69" s="108">
        <v>17622.868000000002</v>
      </c>
    </row>
    <row r="70" spans="1:64" x14ac:dyDescent="0.2">
      <c r="A70" s="326" t="str">
        <f t="shared" ref="A70:A133" si="12">+B70&amp;C70</f>
        <v>1102014</v>
      </c>
      <c r="B70" s="331">
        <v>110</v>
      </c>
      <c r="C70" s="327">
        <v>2014</v>
      </c>
      <c r="D70" s="353">
        <f>+IFERROR(VLOOKUP($A70,Data_Loss!$A$2:$V$1180,6,FALSE),0)</f>
        <v>0</v>
      </c>
      <c r="E70" s="353">
        <f>+IFERROR(VLOOKUP($A70,Data_Loss!$A$2:$V$1180,7,FALSE),0)</f>
        <v>0</v>
      </c>
      <c r="F70" s="353">
        <f>+IFERROR(VLOOKUP($A70,Data_Loss!$A$2:$V$1180,8,FALSE),0)</f>
        <v>0</v>
      </c>
      <c r="G70" s="353">
        <f>+IFERROR(VLOOKUP($A70,Data_Loss!$A$2:$V$1180,9,FALSE),0)</f>
        <v>0</v>
      </c>
      <c r="H70" s="353">
        <f>+IFERROR(VLOOKUP($A70,Data_Loss!$A$2:$V$1180,10,FALSE),0)</f>
        <v>0</v>
      </c>
      <c r="I70" s="353">
        <f>+IFERROR(VLOOKUP($A70,Data_Loss!$A$2:$V$1300,12,FALSE),0)</f>
        <v>0</v>
      </c>
      <c r="J70" s="353">
        <f>+IFERROR(VLOOKUP($A70,Data_Loss!$A$2:$V$1300,13,FALSE),0)</f>
        <v>0</v>
      </c>
      <c r="K70" s="353">
        <f>+IFERROR(VLOOKUP($A70,Data_Loss!$A$2:$V$1300,14,FALSE),0)</f>
        <v>0</v>
      </c>
      <c r="L70" s="353">
        <f>+IFERROR(VLOOKUP($A70,Data_Loss!$A$2:$V$1300,15,FALSE),0)</f>
        <v>0</v>
      </c>
      <c r="M70" s="353">
        <f>+IFERROR(VLOOKUP($A70,Data_Loss!$A$2:$V$1300,16,FALSE),0)</f>
        <v>0</v>
      </c>
      <c r="N70" s="353">
        <f>+IFERROR(VLOOKUP($A70,Data_Loss!$A$2:$V$1300,17,FALSE),0)</f>
        <v>0</v>
      </c>
      <c r="O70" s="353">
        <f>+IFERROR(VLOOKUP($A70,Data_Loss!$A$2:$V$1300,18,FALSE),0)</f>
        <v>0</v>
      </c>
      <c r="P70" s="353">
        <f>+IFERROR(VLOOKUP($A70,Data_Loss!$A$2:$V$1300,19,FALSE),0)</f>
        <v>0</v>
      </c>
      <c r="Q70" s="353">
        <f>+IFERROR(VLOOKUP($A70,Data_Loss!$A$2:$V$1300,20,FALSE),0)</f>
        <v>0</v>
      </c>
      <c r="R70" s="353">
        <f>+IFERROR(VLOOKUP($A70,Data_Loss!$A$2:$V$1300,21,FALSE),0)</f>
        <v>0</v>
      </c>
      <c r="S70" s="353">
        <f>+IFERROR(VLOOKUP($A70,Data_Loss!$A$2:$V$1300,22,FALSE),0)</f>
        <v>0</v>
      </c>
      <c r="T70" s="191">
        <f>+$I70*'10k &amp; MO'!C$3+$J70*'10k &amp; MO'!C$9+$K70*'10k &amp; MO'!C$15+$L70*'10k &amp; MO'!C$21+$M70*'10k &amp; MO'!C$27</f>
        <v>0</v>
      </c>
      <c r="U70" s="349">
        <f>+$I70*'10k &amp; MO'!D$3+$J70*'10k &amp; MO'!D$9+$K70*'10k &amp; MO'!D$15+$L70*'10k &amp; MO'!D$21+$M70*'10k &amp; MO'!D$27</f>
        <v>0</v>
      </c>
      <c r="V70" s="349">
        <f>+$I70*'10k &amp; MO'!E$3+$J70*'10k &amp; MO'!E$9+$K70*'10k &amp; MO'!E$15+$L70*'10k &amp; MO'!E$21+$M70*'10k &amp; MO'!E$27</f>
        <v>0</v>
      </c>
      <c r="W70" s="349">
        <f>+$I70*'10k &amp; MO'!F$3+$J70*'10k &amp; MO'!F$9+$K70*'10k &amp; MO'!F$15+$L70*'10k &amp; MO'!F$21+$M70*'10k &amp; MO'!F$27</f>
        <v>0</v>
      </c>
      <c r="X70" s="349">
        <f>+$I70*'10k &amp; MO'!G$3+$J70*'10k &amp; MO'!G$9+$K70*'10k &amp; MO'!G$15+$L70*'10k &amp; MO'!G$21+$M70*'10k &amp; MO'!G$27</f>
        <v>0</v>
      </c>
      <c r="Y70" s="349">
        <f>+$N70*'10k &amp; MO'!H$3+$O70*'10k &amp; MO'!H$9+$P70*'10k &amp; MO'!H$15+$Q70*'10k &amp; MO'!H$21+$R70*'10k &amp; MO'!H$27</f>
        <v>0</v>
      </c>
      <c r="Z70" s="349">
        <f>+$N70*'10k &amp; MO'!I$3+$O70*'10k &amp; MO'!I$9+$P70*'10k &amp; MO'!I$15+$Q70*'10k &amp; MO'!I$21+$R70*'10k &amp; MO'!I$27</f>
        <v>0</v>
      </c>
      <c r="AA70" s="349">
        <f>+$N70*'10k &amp; MO'!J$3+$O70*'10k &amp; MO'!J$9+$P70*'10k &amp; MO'!J$15+$Q70*'10k &amp; MO'!J$21+$R70*'10k &amp; MO'!J$27</f>
        <v>0</v>
      </c>
      <c r="AB70" s="349">
        <f>+$N70*'10k &amp; MO'!K$3+$O70*'10k &amp; MO'!K$9+$P70*'10k &amp; MO'!K$15+$Q70*'10k &amp; MO'!K$21+$R70*'10k &amp; MO'!K$27</f>
        <v>0</v>
      </c>
      <c r="AC70" s="349">
        <f>+$N70*'10k &amp; MO'!L$3+$O70*'10k &amp; MO'!L$9+$P70*'10k &amp; MO'!L$15+$Q70*'10k &amp; MO'!L$21+$R70*'10k &amp; MO'!L$27</f>
        <v>0</v>
      </c>
      <c r="AD70" s="350">
        <f>+S70*'10k &amp; MO'!O$3</f>
        <v>0</v>
      </c>
      <c r="AF70" s="192" t="str">
        <f t="shared" si="10"/>
        <v>1102014</v>
      </c>
      <c r="AG70" s="192">
        <f>+IFERROR(VLOOKUP($AF70,'Limited Loss'!$F$5:$P$124,AG$3,FALSE),0)</f>
        <v>0</v>
      </c>
      <c r="AH70" s="193">
        <f>+IFERROR(VLOOKUP($AF70,'Limited Loss'!$F$5:$P$124,AH$3,FALSE),0)</f>
        <v>0</v>
      </c>
      <c r="AI70" s="193">
        <f>+IFERROR(VLOOKUP($AF70,'Limited Loss'!$F$5:$P$124,AI$3,FALSE),0)</f>
        <v>0</v>
      </c>
      <c r="AJ70" s="193">
        <f>+IFERROR(VLOOKUP($AF70,'Limited Loss'!$F$5:$P$124,AJ$3,FALSE),0)</f>
        <v>0</v>
      </c>
      <c r="AK70" s="100">
        <f>+IFERROR(VLOOKUP($AF70,'Limited Loss'!$F$5:$P$124,AK$3,FALSE),0)</f>
        <v>0</v>
      </c>
      <c r="AL70" s="193">
        <f>+IFERROR(VLOOKUP($AF70,'Limited Loss'!$F$5:$P$124,AL$3,FALSE),0)</f>
        <v>0</v>
      </c>
      <c r="AM70" s="193">
        <f>+IFERROR(VLOOKUP($AF70,'Limited Loss'!$F$5:$P$124,AM$3,FALSE),0)</f>
        <v>0</v>
      </c>
      <c r="AN70" s="193">
        <f>+IFERROR(VLOOKUP($AF70,'Limited Loss'!$F$5:$P$124,AN$3,FALSE),0)</f>
        <v>0</v>
      </c>
      <c r="AO70" s="193">
        <f>+IFERROR(VLOOKUP($AF70,'Limited Loss'!$F$5:$P$124,AO$3,FALSE),0)</f>
        <v>0</v>
      </c>
      <c r="AP70" s="100">
        <f>+IFERROR(VLOOKUP($AF70,'Limited Loss'!$F$5:$P$124,AP$3,FALSE),0)</f>
        <v>0</v>
      </c>
      <c r="AQ70" s="353"/>
      <c r="AR70" s="331">
        <f t="shared" si="11"/>
        <v>110</v>
      </c>
      <c r="AS70" s="332">
        <f t="shared" si="11"/>
        <v>2014</v>
      </c>
      <c r="AT70" s="349">
        <f t="shared" si="9"/>
        <v>0</v>
      </c>
      <c r="AU70" s="349">
        <f t="shared" si="9"/>
        <v>0</v>
      </c>
      <c r="AV70" s="349">
        <f t="shared" si="8"/>
        <v>0</v>
      </c>
      <c r="AW70" s="349">
        <f t="shared" si="8"/>
        <v>0</v>
      </c>
      <c r="AX70" s="350">
        <f t="shared" si="8"/>
        <v>0</v>
      </c>
      <c r="AY70" s="349">
        <f t="shared" si="8"/>
        <v>0</v>
      </c>
      <c r="AZ70" s="349">
        <f t="shared" si="8"/>
        <v>0</v>
      </c>
      <c r="BA70" s="349">
        <f t="shared" si="8"/>
        <v>0</v>
      </c>
      <c r="BB70" s="349">
        <f t="shared" si="8"/>
        <v>0</v>
      </c>
      <c r="BC70" s="349">
        <f t="shared" si="8"/>
        <v>0</v>
      </c>
      <c r="BD70" s="350">
        <f t="shared" si="8"/>
        <v>0</v>
      </c>
      <c r="BE70" s="349">
        <f t="shared" ref="BE70:BE133" si="13">+AT70+AU70+AV70+AY70+AZ70+BA70</f>
        <v>0</v>
      </c>
      <c r="BF70" s="375">
        <f t="shared" ref="BF70:BF133" si="14">+AW70+AX70+BB70+BC70</f>
        <v>0</v>
      </c>
      <c r="BG70" s="334">
        <f t="shared" ref="BG70:BG133" si="15">+BD70</f>
        <v>0</v>
      </c>
      <c r="BI70" s="107">
        <v>433</v>
      </c>
      <c r="BJ70" s="108">
        <v>0</v>
      </c>
      <c r="BK70" s="108">
        <v>0</v>
      </c>
      <c r="BL70" s="108">
        <v>2526.7200000000003</v>
      </c>
    </row>
    <row r="71" spans="1:64" x14ac:dyDescent="0.2">
      <c r="A71" s="326" t="str">
        <f t="shared" si="12"/>
        <v>1102015</v>
      </c>
      <c r="B71" s="331">
        <v>110</v>
      </c>
      <c r="C71" s="327">
        <v>2015</v>
      </c>
      <c r="D71" s="353">
        <f>+IFERROR(VLOOKUP($A71,Data_Loss!$A$2:$V$1180,6,FALSE),0)</f>
        <v>0</v>
      </c>
      <c r="E71" s="353">
        <f>+IFERROR(VLOOKUP($A71,Data_Loss!$A$2:$V$1180,7,FALSE),0)</f>
        <v>0</v>
      </c>
      <c r="F71" s="353">
        <f>+IFERROR(VLOOKUP($A71,Data_Loss!$A$2:$V$1180,8,FALSE),0)</f>
        <v>0</v>
      </c>
      <c r="G71" s="353">
        <f>+IFERROR(VLOOKUP($A71,Data_Loss!$A$2:$V$1180,9,FALSE),0)</f>
        <v>0</v>
      </c>
      <c r="H71" s="353">
        <f>+IFERROR(VLOOKUP($A71,Data_Loss!$A$2:$V$1180,10,FALSE),0)</f>
        <v>0</v>
      </c>
      <c r="I71" s="353">
        <f>+IFERROR(VLOOKUP($A71,Data_Loss!$A$2:$V$1300,12,FALSE),0)</f>
        <v>0</v>
      </c>
      <c r="J71" s="353">
        <f>+IFERROR(VLOOKUP($A71,Data_Loss!$A$2:$V$1300,13,FALSE),0)</f>
        <v>0</v>
      </c>
      <c r="K71" s="353">
        <f>+IFERROR(VLOOKUP($A71,Data_Loss!$A$2:$V$1300,14,FALSE),0)</f>
        <v>0</v>
      </c>
      <c r="L71" s="353">
        <f>+IFERROR(VLOOKUP($A71,Data_Loss!$A$2:$V$1300,15,FALSE),0)</f>
        <v>0</v>
      </c>
      <c r="M71" s="353">
        <f>+IFERROR(VLOOKUP($A71,Data_Loss!$A$2:$V$1300,16,FALSE),0)</f>
        <v>0</v>
      </c>
      <c r="N71" s="353">
        <f>+IFERROR(VLOOKUP($A71,Data_Loss!$A$2:$V$1300,17,FALSE),0)</f>
        <v>0</v>
      </c>
      <c r="O71" s="353">
        <f>+IFERROR(VLOOKUP($A71,Data_Loss!$A$2:$V$1300,18,FALSE),0)</f>
        <v>0</v>
      </c>
      <c r="P71" s="353">
        <f>+IFERROR(VLOOKUP($A71,Data_Loss!$A$2:$V$1300,19,FALSE),0)</f>
        <v>0</v>
      </c>
      <c r="Q71" s="353">
        <f>+IFERROR(VLOOKUP($A71,Data_Loss!$A$2:$V$1300,20,FALSE),0)</f>
        <v>0</v>
      </c>
      <c r="R71" s="353">
        <f>+IFERROR(VLOOKUP($A71,Data_Loss!$A$2:$V$1300,21,FALSE),0)</f>
        <v>0</v>
      </c>
      <c r="S71" s="353">
        <f>+IFERROR(VLOOKUP($A71,Data_Loss!$A$2:$V$1300,22,FALSE),0)</f>
        <v>0</v>
      </c>
      <c r="T71" s="191">
        <f>+$I71*'10k &amp; MO'!C$4+$J71*'10k &amp; MO'!C$10+$K71*'10k &amp; MO'!C$16+$L71*'10k &amp; MO'!C$22+$M71*'10k &amp; MO'!C$28</f>
        <v>0</v>
      </c>
      <c r="U71" s="349">
        <f>+$I71*'10k &amp; MO'!D$4+$J71*'10k &amp; MO'!D$10+$K71*'10k &amp; MO'!D$16+$L71*'10k &amp; MO'!D$22+$M71*'10k &amp; MO'!D$28</f>
        <v>0</v>
      </c>
      <c r="V71" s="349">
        <f>+$I71*'10k &amp; MO'!E$4+$J71*'10k &amp; MO'!E$10+$K71*'10k &amp; MO'!E$16+$L71*'10k &amp; MO'!E$22+$M71*'10k &amp; MO'!E$28</f>
        <v>0</v>
      </c>
      <c r="W71" s="349">
        <f>+$I71*'10k &amp; MO'!F$4+$J71*'10k &amp; MO'!F$10+$K71*'10k &amp; MO'!F$16+$L71*'10k &amp; MO'!F$22+$M71*'10k &amp; MO'!F$28</f>
        <v>0</v>
      </c>
      <c r="X71" s="349">
        <f>+$I71*'10k &amp; MO'!G$4+$J71*'10k &amp; MO'!G$10+$K71*'10k &amp; MO'!G$16+$L71*'10k &amp; MO'!G$22+$M71*'10k &amp; MO'!G$28</f>
        <v>0</v>
      </c>
      <c r="Y71" s="349">
        <f>+$N71*'10k &amp; MO'!H$4+$O71*'10k &amp; MO'!H$10+$P71*'10k &amp; MO'!H$16+$Q71*'10k &amp; MO'!H$22+$R71*'10k &amp; MO'!H$28</f>
        <v>0</v>
      </c>
      <c r="Z71" s="349">
        <f>+$N71*'10k &amp; MO'!I$4+$O71*'10k &amp; MO'!I$10+$P71*'10k &amp; MO'!I$16+$Q71*'10k &amp; MO'!I$22+$R71*'10k &amp; MO'!I$28</f>
        <v>0</v>
      </c>
      <c r="AA71" s="349">
        <f>+$N71*'10k &amp; MO'!J$4+$O71*'10k &amp; MO'!J$10+$P71*'10k &amp; MO'!J$16+$Q71*'10k &amp; MO'!J$22+$R71*'10k &amp; MO'!J$28</f>
        <v>0</v>
      </c>
      <c r="AB71" s="349">
        <f>+$N71*'10k &amp; MO'!K$4+$O71*'10k &amp; MO'!K$10+$P71*'10k &amp; MO'!K$16+$Q71*'10k &amp; MO'!K$22+$R71*'10k &amp; MO'!K$28</f>
        <v>0</v>
      </c>
      <c r="AC71" s="349">
        <f>+$N71*'10k &amp; MO'!L$4+$O71*'10k &amp; MO'!L$10+$P71*'10k &amp; MO'!L$16+$Q71*'10k &amp; MO'!L$22+$R71*'10k &amp; MO'!L$28</f>
        <v>0</v>
      </c>
      <c r="AD71" s="350">
        <f>+S71*'10k &amp; MO'!O$4</f>
        <v>0</v>
      </c>
      <c r="AF71" s="192" t="str">
        <f t="shared" si="10"/>
        <v>1102015</v>
      </c>
      <c r="AG71" s="192">
        <f>+IFERROR(VLOOKUP($AF71,'Limited Loss'!$F$5:$P$124,AG$3,FALSE),0)</f>
        <v>0</v>
      </c>
      <c r="AH71" s="193">
        <f>+IFERROR(VLOOKUP($AF71,'Limited Loss'!$F$5:$P$124,AH$3,FALSE),0)</f>
        <v>0</v>
      </c>
      <c r="AI71" s="193">
        <f>+IFERROR(VLOOKUP($AF71,'Limited Loss'!$F$5:$P$124,AI$3,FALSE),0)</f>
        <v>0</v>
      </c>
      <c r="AJ71" s="193">
        <f>+IFERROR(VLOOKUP($AF71,'Limited Loss'!$F$5:$P$124,AJ$3,FALSE),0)</f>
        <v>0</v>
      </c>
      <c r="AK71" s="100">
        <f>+IFERROR(VLOOKUP($AF71,'Limited Loss'!$F$5:$P$124,AK$3,FALSE),0)</f>
        <v>0</v>
      </c>
      <c r="AL71" s="193">
        <f>+IFERROR(VLOOKUP($AF71,'Limited Loss'!$F$5:$P$124,AL$3,FALSE),0)</f>
        <v>0</v>
      </c>
      <c r="AM71" s="193">
        <f>+IFERROR(VLOOKUP($AF71,'Limited Loss'!$F$5:$P$124,AM$3,FALSE),0)</f>
        <v>0</v>
      </c>
      <c r="AN71" s="193">
        <f>+IFERROR(VLOOKUP($AF71,'Limited Loss'!$F$5:$P$124,AN$3,FALSE),0)</f>
        <v>0</v>
      </c>
      <c r="AO71" s="193">
        <f>+IFERROR(VLOOKUP($AF71,'Limited Loss'!$F$5:$P$124,AO$3,FALSE),0)</f>
        <v>0</v>
      </c>
      <c r="AP71" s="100">
        <f>+IFERROR(VLOOKUP($AF71,'Limited Loss'!$F$5:$P$124,AP$3,FALSE),0)</f>
        <v>0</v>
      </c>
      <c r="AQ71" s="353"/>
      <c r="AR71" s="331">
        <f t="shared" si="11"/>
        <v>110</v>
      </c>
      <c r="AS71" s="332">
        <f t="shared" si="11"/>
        <v>2015</v>
      </c>
      <c r="AT71" s="349">
        <f t="shared" si="9"/>
        <v>0</v>
      </c>
      <c r="AU71" s="349">
        <f t="shared" si="9"/>
        <v>0</v>
      </c>
      <c r="AV71" s="349">
        <f t="shared" si="8"/>
        <v>0</v>
      </c>
      <c r="AW71" s="349">
        <f t="shared" si="8"/>
        <v>0</v>
      </c>
      <c r="AX71" s="350">
        <f t="shared" si="8"/>
        <v>0</v>
      </c>
      <c r="AY71" s="349">
        <f t="shared" si="8"/>
        <v>0</v>
      </c>
      <c r="AZ71" s="349">
        <f t="shared" si="8"/>
        <v>0</v>
      </c>
      <c r="BA71" s="349">
        <f t="shared" si="8"/>
        <v>0</v>
      </c>
      <c r="BB71" s="349">
        <f t="shared" si="8"/>
        <v>0</v>
      </c>
      <c r="BC71" s="349">
        <f t="shared" si="8"/>
        <v>0</v>
      </c>
      <c r="BD71" s="350">
        <f t="shared" si="8"/>
        <v>0</v>
      </c>
      <c r="BE71" s="349">
        <f t="shared" si="13"/>
        <v>0</v>
      </c>
      <c r="BF71" s="375">
        <f t="shared" si="14"/>
        <v>0</v>
      </c>
      <c r="BG71" s="334">
        <f t="shared" si="15"/>
        <v>0</v>
      </c>
      <c r="BI71" s="107">
        <v>441</v>
      </c>
      <c r="BJ71" s="108">
        <v>0</v>
      </c>
      <c r="BK71" s="108">
        <v>0</v>
      </c>
      <c r="BL71" s="108">
        <v>5132.47</v>
      </c>
    </row>
    <row r="72" spans="1:64" x14ac:dyDescent="0.2">
      <c r="A72" s="326" t="str">
        <f t="shared" si="12"/>
        <v>1102016</v>
      </c>
      <c r="B72" s="331">
        <v>110</v>
      </c>
      <c r="C72" s="327">
        <v>2016</v>
      </c>
      <c r="D72" s="353">
        <f>+IFERROR(VLOOKUP($A72,Data_Loss!$A$2:$V$1180,6,FALSE),0)</f>
        <v>0</v>
      </c>
      <c r="E72" s="353">
        <f>+IFERROR(VLOOKUP($A72,Data_Loss!$A$2:$V$1180,7,FALSE),0)</f>
        <v>0</v>
      </c>
      <c r="F72" s="353">
        <f>+IFERROR(VLOOKUP($A72,Data_Loss!$A$2:$V$1180,8,FALSE),0)</f>
        <v>0</v>
      </c>
      <c r="G72" s="353">
        <f>+IFERROR(VLOOKUP($A72,Data_Loss!$A$2:$V$1180,9,FALSE),0)</f>
        <v>0</v>
      </c>
      <c r="H72" s="353">
        <f>+IFERROR(VLOOKUP($A72,Data_Loss!$A$2:$V$1180,10,FALSE),0)</f>
        <v>0</v>
      </c>
      <c r="I72" s="353">
        <f>+IFERROR(VLOOKUP($A72,Data_Loss!$A$2:$V$1300,12,FALSE),0)</f>
        <v>0</v>
      </c>
      <c r="J72" s="353">
        <f>+IFERROR(VLOOKUP($A72,Data_Loss!$A$2:$V$1300,13,FALSE),0)</f>
        <v>0</v>
      </c>
      <c r="K72" s="353">
        <f>+IFERROR(VLOOKUP($A72,Data_Loss!$A$2:$V$1300,14,FALSE),0)</f>
        <v>0</v>
      </c>
      <c r="L72" s="353">
        <f>+IFERROR(VLOOKUP($A72,Data_Loss!$A$2:$V$1300,15,FALSE),0)</f>
        <v>0</v>
      </c>
      <c r="M72" s="353">
        <f>+IFERROR(VLOOKUP($A72,Data_Loss!$A$2:$V$1300,16,FALSE),0)</f>
        <v>0</v>
      </c>
      <c r="N72" s="353">
        <f>+IFERROR(VLOOKUP($A72,Data_Loss!$A$2:$V$1300,17,FALSE),0)</f>
        <v>0</v>
      </c>
      <c r="O72" s="353">
        <f>+IFERROR(VLOOKUP($A72,Data_Loss!$A$2:$V$1300,18,FALSE),0)</f>
        <v>0</v>
      </c>
      <c r="P72" s="353">
        <f>+IFERROR(VLOOKUP($A72,Data_Loss!$A$2:$V$1300,19,FALSE),0)</f>
        <v>0</v>
      </c>
      <c r="Q72" s="353">
        <f>+IFERROR(VLOOKUP($A72,Data_Loss!$A$2:$V$1300,20,FALSE),0)</f>
        <v>0</v>
      </c>
      <c r="R72" s="353">
        <f>+IFERROR(VLOOKUP($A72,Data_Loss!$A$2:$V$1300,21,FALSE),0)</f>
        <v>0</v>
      </c>
      <c r="S72" s="353">
        <f>+IFERROR(VLOOKUP($A72,Data_Loss!$A$2:$V$1300,22,FALSE),0)</f>
        <v>0</v>
      </c>
      <c r="T72" s="191">
        <f>+$I72*'10k &amp; MO'!C$5+$J72*'10k &amp; MO'!C$11+$K72*'10k &amp; MO'!C$17+$L72*'10k &amp; MO'!C$23+$M72*'10k &amp; MO'!C$29</f>
        <v>0</v>
      </c>
      <c r="U72" s="349">
        <f>+$I72*'10k &amp; MO'!D$5+$J72*'10k &amp; MO'!D$11+$K72*'10k &amp; MO'!D$17+$L72*'10k &amp; MO'!D$23+$M72*'10k &amp; MO'!D$29</f>
        <v>0</v>
      </c>
      <c r="V72" s="349">
        <f>+$I72*'10k &amp; MO'!E$5+$J72*'10k &amp; MO'!E$11+$K72*'10k &amp; MO'!E$17+$L72*'10k &amp; MO'!E$23+$M72*'10k &amp; MO'!E$29</f>
        <v>0</v>
      </c>
      <c r="W72" s="349">
        <f>+$I72*'10k &amp; MO'!F$5+$J72*'10k &amp; MO'!F$11+$K72*'10k &amp; MO'!F$17+$L72*'10k &amp; MO'!F$23+$M72*'10k &amp; MO'!F$29</f>
        <v>0</v>
      </c>
      <c r="X72" s="349">
        <f>+$I72*'10k &amp; MO'!G$5+$J72*'10k &amp; MO'!G$11+$K72*'10k &amp; MO'!G$17+$L72*'10k &amp; MO'!G$23+$M72*'10k &amp; MO'!G$29</f>
        <v>0</v>
      </c>
      <c r="Y72" s="349">
        <f>+$N72*'10k &amp; MO'!H$5+$O72*'10k &amp; MO'!H$11+$P72*'10k &amp; MO'!H$17+$Q72*'10k &amp; MO'!H$23+$R72*'10k &amp; MO'!H$29</f>
        <v>0</v>
      </c>
      <c r="Z72" s="349">
        <f>+$N72*'10k &amp; MO'!I$5+$O72*'10k &amp; MO'!I$11+$P72*'10k &amp; MO'!I$17+$Q72*'10k &amp; MO'!I$23+$R72*'10k &amp; MO'!I$29</f>
        <v>0</v>
      </c>
      <c r="AA72" s="349">
        <f>+$N72*'10k &amp; MO'!J$5+$O72*'10k &amp; MO'!J$11+$P72*'10k &amp; MO'!J$17+$Q72*'10k &amp; MO'!J$23+$R72*'10k &amp; MO'!J$29</f>
        <v>0</v>
      </c>
      <c r="AB72" s="349">
        <f>+$N72*'10k &amp; MO'!K$5+$O72*'10k &amp; MO'!K$11+$P72*'10k &amp; MO'!K$17+$Q72*'10k &amp; MO'!K$23+$R72*'10k &amp; MO'!K$29</f>
        <v>0</v>
      </c>
      <c r="AC72" s="349">
        <f>+$N72*'10k &amp; MO'!L$5+$O72*'10k &amp; MO'!L$11+$P72*'10k &amp; MO'!L$17+$Q72*'10k &amp; MO'!L$23+$R72*'10k &amp; MO'!L$29</f>
        <v>0</v>
      </c>
      <c r="AD72" s="350">
        <f>+S72*'10k &amp; MO'!O$5</f>
        <v>0</v>
      </c>
      <c r="AF72" s="192" t="str">
        <f t="shared" si="10"/>
        <v>1102016</v>
      </c>
      <c r="AG72" s="192">
        <f>+IFERROR(VLOOKUP($AF72,'Limited Loss'!$F$5:$P$124,AG$3,FALSE),0)</f>
        <v>0</v>
      </c>
      <c r="AH72" s="193">
        <f>+IFERROR(VLOOKUP($AF72,'Limited Loss'!$F$5:$P$124,AH$3,FALSE),0)</f>
        <v>0</v>
      </c>
      <c r="AI72" s="193">
        <f>+IFERROR(VLOOKUP($AF72,'Limited Loss'!$F$5:$P$124,AI$3,FALSE),0)</f>
        <v>0</v>
      </c>
      <c r="AJ72" s="193">
        <f>+IFERROR(VLOOKUP($AF72,'Limited Loss'!$F$5:$P$124,AJ$3,FALSE),0)</f>
        <v>0</v>
      </c>
      <c r="AK72" s="100">
        <f>+IFERROR(VLOOKUP($AF72,'Limited Loss'!$F$5:$P$124,AK$3,FALSE),0)</f>
        <v>0</v>
      </c>
      <c r="AL72" s="193">
        <f>+IFERROR(VLOOKUP($AF72,'Limited Loss'!$F$5:$P$124,AL$3,FALSE),0)</f>
        <v>0</v>
      </c>
      <c r="AM72" s="193">
        <f>+IFERROR(VLOOKUP($AF72,'Limited Loss'!$F$5:$P$124,AM$3,FALSE),0)</f>
        <v>0</v>
      </c>
      <c r="AN72" s="193">
        <f>+IFERROR(VLOOKUP($AF72,'Limited Loss'!$F$5:$P$124,AN$3,FALSE),0)</f>
        <v>0</v>
      </c>
      <c r="AO72" s="193">
        <f>+IFERROR(VLOOKUP($AF72,'Limited Loss'!$F$5:$P$124,AO$3,FALSE),0)</f>
        <v>0</v>
      </c>
      <c r="AP72" s="100">
        <f>+IFERROR(VLOOKUP($AF72,'Limited Loss'!$F$5:$P$124,AP$3,FALSE),0)</f>
        <v>0</v>
      </c>
      <c r="AQ72" s="353"/>
      <c r="AR72" s="331">
        <f t="shared" si="11"/>
        <v>110</v>
      </c>
      <c r="AS72" s="332">
        <f t="shared" si="11"/>
        <v>2016</v>
      </c>
      <c r="AT72" s="349">
        <f t="shared" si="9"/>
        <v>0</v>
      </c>
      <c r="AU72" s="349">
        <f t="shared" si="9"/>
        <v>0</v>
      </c>
      <c r="AV72" s="349">
        <f t="shared" si="8"/>
        <v>0</v>
      </c>
      <c r="AW72" s="349">
        <f t="shared" si="8"/>
        <v>0</v>
      </c>
      <c r="AX72" s="350">
        <f t="shared" si="8"/>
        <v>0</v>
      </c>
      <c r="AY72" s="349">
        <f t="shared" ref="AY72:BD114" si="16">+Y72-AL72</f>
        <v>0</v>
      </c>
      <c r="AZ72" s="349">
        <f t="shared" si="16"/>
        <v>0</v>
      </c>
      <c r="BA72" s="349">
        <f t="shared" si="16"/>
        <v>0</v>
      </c>
      <c r="BB72" s="349">
        <f t="shared" si="16"/>
        <v>0</v>
      </c>
      <c r="BC72" s="349">
        <f t="shared" si="16"/>
        <v>0</v>
      </c>
      <c r="BD72" s="350">
        <f t="shared" si="16"/>
        <v>0</v>
      </c>
      <c r="BE72" s="349">
        <f t="shared" si="13"/>
        <v>0</v>
      </c>
      <c r="BF72" s="375">
        <f t="shared" si="14"/>
        <v>0</v>
      </c>
      <c r="BG72" s="334">
        <f t="shared" si="15"/>
        <v>0</v>
      </c>
      <c r="BI72" s="107">
        <v>445</v>
      </c>
      <c r="BJ72" s="108">
        <v>948135.89480000001</v>
      </c>
      <c r="BK72" s="108">
        <v>244476.02720000001</v>
      </c>
      <c r="BL72" s="108">
        <v>22580.118000000002</v>
      </c>
    </row>
    <row r="73" spans="1:64" x14ac:dyDescent="0.2">
      <c r="A73" s="326" t="str">
        <f t="shared" si="12"/>
        <v>1102017</v>
      </c>
      <c r="B73" s="331">
        <v>110</v>
      </c>
      <c r="C73" s="327">
        <v>2017</v>
      </c>
      <c r="D73" s="353">
        <f>+IFERROR(VLOOKUP($A73,Data_Loss!$A$2:$V$1180,6,FALSE),0)</f>
        <v>0</v>
      </c>
      <c r="E73" s="353">
        <f>+IFERROR(VLOOKUP($A73,Data_Loss!$A$2:$V$1180,7,FALSE),0)</f>
        <v>0</v>
      </c>
      <c r="F73" s="353">
        <f>+IFERROR(VLOOKUP($A73,Data_Loss!$A$2:$V$1180,8,FALSE),0)</f>
        <v>0</v>
      </c>
      <c r="G73" s="353">
        <f>+IFERROR(VLOOKUP($A73,Data_Loss!$A$2:$V$1180,9,FALSE),0)</f>
        <v>0</v>
      </c>
      <c r="H73" s="353">
        <f>+IFERROR(VLOOKUP($A73,Data_Loss!$A$2:$V$1180,10,FALSE),0)</f>
        <v>0</v>
      </c>
      <c r="I73" s="353">
        <f>+IFERROR(VLOOKUP($A73,Data_Loss!$A$2:$V$1300,12,FALSE),0)</f>
        <v>0</v>
      </c>
      <c r="J73" s="353">
        <f>+IFERROR(VLOOKUP($A73,Data_Loss!$A$2:$V$1300,13,FALSE),0)</f>
        <v>0</v>
      </c>
      <c r="K73" s="353">
        <f>+IFERROR(VLOOKUP($A73,Data_Loss!$A$2:$V$1300,14,FALSE),0)</f>
        <v>0</v>
      </c>
      <c r="L73" s="353">
        <f>+IFERROR(VLOOKUP($A73,Data_Loss!$A$2:$V$1300,15,FALSE),0)</f>
        <v>0</v>
      </c>
      <c r="M73" s="353">
        <f>+IFERROR(VLOOKUP($A73,Data_Loss!$A$2:$V$1300,16,FALSE),0)</f>
        <v>0</v>
      </c>
      <c r="N73" s="353">
        <f>+IFERROR(VLOOKUP($A73,Data_Loss!$A$2:$V$1300,17,FALSE),0)</f>
        <v>0</v>
      </c>
      <c r="O73" s="353">
        <f>+IFERROR(VLOOKUP($A73,Data_Loss!$A$2:$V$1300,18,FALSE),0)</f>
        <v>0</v>
      </c>
      <c r="P73" s="353">
        <f>+IFERROR(VLOOKUP($A73,Data_Loss!$A$2:$V$1300,19,FALSE),0)</f>
        <v>0</v>
      </c>
      <c r="Q73" s="353">
        <f>+IFERROR(VLOOKUP($A73,Data_Loss!$A$2:$V$1300,20,FALSE),0)</f>
        <v>0</v>
      </c>
      <c r="R73" s="353">
        <f>+IFERROR(VLOOKUP($A73,Data_Loss!$A$2:$V$1300,21,FALSE),0)</f>
        <v>0</v>
      </c>
      <c r="S73" s="353">
        <f>+IFERROR(VLOOKUP($A73,Data_Loss!$A$2:$V$1300,22,FALSE),0)</f>
        <v>0</v>
      </c>
      <c r="T73" s="191">
        <f>+$I73*'10k &amp; MO'!C$6+$J73*'10k &amp; MO'!C$12+$K73*'10k &amp; MO'!C$18+$L73*'10k &amp; MO'!C$24+$M73*'10k &amp; MO'!C$30</f>
        <v>0</v>
      </c>
      <c r="U73" s="349">
        <f>+$I73*'10k &amp; MO'!D$6+$J73*'10k &amp; MO'!D$12+$K73*'10k &amp; MO'!D$18+$L73*'10k &amp; MO'!D$24+$M73*'10k &amp; MO'!D$30</f>
        <v>0</v>
      </c>
      <c r="V73" s="349">
        <f>+$I73*'10k &amp; MO'!E$6+$J73*'10k &amp; MO'!E$12+$K73*'10k &amp; MO'!E$18+$L73*'10k &amp; MO'!E$24+$M73*'10k &amp; MO'!E$30</f>
        <v>0</v>
      </c>
      <c r="W73" s="349">
        <f>+$I73*'10k &amp; MO'!F$6+$J73*'10k &amp; MO'!F$12+$K73*'10k &amp; MO'!F$18+$L73*'10k &amp; MO'!F$24+$M73*'10k &amp; MO'!F$30</f>
        <v>0</v>
      </c>
      <c r="X73" s="349">
        <f>+$I73*'10k &amp; MO'!G$6+$J73*'10k &amp; MO'!G$12+$K73*'10k &amp; MO'!G$18+$L73*'10k &amp; MO'!G$24+$M73*'10k &amp; MO'!G$30</f>
        <v>0</v>
      </c>
      <c r="Y73" s="349">
        <f>+$N73*'10k &amp; MO'!H$6+$O73*'10k &amp; MO'!H$12+$P73*'10k &amp; MO'!H$18+$Q73*'10k &amp; MO'!H$24+$R73*'10k &amp; MO'!H$30</f>
        <v>0</v>
      </c>
      <c r="Z73" s="349">
        <f>+$N73*'10k &amp; MO'!I$6+$O73*'10k &amp; MO'!I$12+$P73*'10k &amp; MO'!I$18+$Q73*'10k &amp; MO'!I$24+$R73*'10k &amp; MO'!I$30</f>
        <v>0</v>
      </c>
      <c r="AA73" s="349">
        <f>+$N73*'10k &amp; MO'!J$6+$O73*'10k &amp; MO'!J$12+$P73*'10k &amp; MO'!J$18+$Q73*'10k &amp; MO'!J$24+$R73*'10k &amp; MO'!J$30</f>
        <v>0</v>
      </c>
      <c r="AB73" s="349">
        <f>+$N73*'10k &amp; MO'!K$6+$O73*'10k &amp; MO'!K$12+$P73*'10k &amp; MO'!K$18+$Q73*'10k &amp; MO'!K$24+$R73*'10k &amp; MO'!K$30</f>
        <v>0</v>
      </c>
      <c r="AC73" s="349">
        <f>+$N73*'10k &amp; MO'!L$6+$O73*'10k &amp; MO'!L$12+$P73*'10k &amp; MO'!L$18+$Q73*'10k &amp; MO'!L$24+$R73*'10k &amp; MO'!L$30</f>
        <v>0</v>
      </c>
      <c r="AD73" s="350">
        <f>+S73*'10k &amp; MO'!O$6</f>
        <v>0</v>
      </c>
      <c r="AF73" s="192" t="str">
        <f t="shared" si="10"/>
        <v>1102017</v>
      </c>
      <c r="AG73" s="192">
        <f>+IFERROR(VLOOKUP($AF73,'Limited Loss'!$F$5:$P$124,AG$3,FALSE),0)</f>
        <v>0</v>
      </c>
      <c r="AH73" s="193">
        <f>+IFERROR(VLOOKUP($AF73,'Limited Loss'!$F$5:$P$124,AH$3,FALSE),0)</f>
        <v>0</v>
      </c>
      <c r="AI73" s="193">
        <f>+IFERROR(VLOOKUP($AF73,'Limited Loss'!$F$5:$P$124,AI$3,FALSE),0)</f>
        <v>0</v>
      </c>
      <c r="AJ73" s="193">
        <f>+IFERROR(VLOOKUP($AF73,'Limited Loss'!$F$5:$P$124,AJ$3,FALSE),0)</f>
        <v>0</v>
      </c>
      <c r="AK73" s="100">
        <f>+IFERROR(VLOOKUP($AF73,'Limited Loss'!$F$5:$P$124,AK$3,FALSE),0)</f>
        <v>0</v>
      </c>
      <c r="AL73" s="193">
        <f>+IFERROR(VLOOKUP($AF73,'Limited Loss'!$F$5:$P$124,AL$3,FALSE),0)</f>
        <v>0</v>
      </c>
      <c r="AM73" s="193">
        <f>+IFERROR(VLOOKUP($AF73,'Limited Loss'!$F$5:$P$124,AM$3,FALSE),0)</f>
        <v>0</v>
      </c>
      <c r="AN73" s="193">
        <f>+IFERROR(VLOOKUP($AF73,'Limited Loss'!$F$5:$P$124,AN$3,FALSE),0)</f>
        <v>0</v>
      </c>
      <c r="AO73" s="193">
        <f>+IFERROR(VLOOKUP($AF73,'Limited Loss'!$F$5:$P$124,AO$3,FALSE),0)</f>
        <v>0</v>
      </c>
      <c r="AP73" s="100">
        <f>+IFERROR(VLOOKUP($AF73,'Limited Loss'!$F$5:$P$124,AP$3,FALSE),0)</f>
        <v>0</v>
      </c>
      <c r="AQ73" s="353"/>
      <c r="AR73" s="331">
        <f t="shared" si="11"/>
        <v>110</v>
      </c>
      <c r="AS73" s="332">
        <f t="shared" si="11"/>
        <v>2017</v>
      </c>
      <c r="AT73" s="349">
        <f t="shared" si="9"/>
        <v>0</v>
      </c>
      <c r="AU73" s="349">
        <f t="shared" si="9"/>
        <v>0</v>
      </c>
      <c r="AV73" s="349">
        <f t="shared" si="9"/>
        <v>0</v>
      </c>
      <c r="AW73" s="349">
        <f t="shared" si="9"/>
        <v>0</v>
      </c>
      <c r="AX73" s="350">
        <f t="shared" si="9"/>
        <v>0</v>
      </c>
      <c r="AY73" s="349">
        <f t="shared" si="16"/>
        <v>0</v>
      </c>
      <c r="AZ73" s="349">
        <f t="shared" si="16"/>
        <v>0</v>
      </c>
      <c r="BA73" s="349">
        <f t="shared" si="16"/>
        <v>0</v>
      </c>
      <c r="BB73" s="349">
        <f t="shared" si="16"/>
        <v>0</v>
      </c>
      <c r="BC73" s="349">
        <f t="shared" si="16"/>
        <v>0</v>
      </c>
      <c r="BD73" s="350">
        <f t="shared" si="16"/>
        <v>0</v>
      </c>
      <c r="BE73" s="349">
        <f t="shared" si="13"/>
        <v>0</v>
      </c>
      <c r="BF73" s="375">
        <f t="shared" si="14"/>
        <v>0</v>
      </c>
      <c r="BG73" s="334">
        <f t="shared" si="15"/>
        <v>0</v>
      </c>
      <c r="BI73" s="107">
        <v>446</v>
      </c>
      <c r="BJ73" s="108">
        <v>726045.94180000003</v>
      </c>
      <c r="BK73" s="108">
        <v>4683.5769</v>
      </c>
      <c r="BL73" s="108">
        <v>6163.3729999999996</v>
      </c>
    </row>
    <row r="74" spans="1:64" x14ac:dyDescent="0.2">
      <c r="A74" s="326" t="str">
        <f t="shared" si="12"/>
        <v>1102018</v>
      </c>
      <c r="B74" s="331">
        <v>110</v>
      </c>
      <c r="C74" s="327">
        <v>2018</v>
      </c>
      <c r="D74" s="353">
        <f>+IFERROR(VLOOKUP($A74,Data_Loss!$A$2:$V$1180,6,FALSE),0)</f>
        <v>0</v>
      </c>
      <c r="E74" s="353">
        <f>+IFERROR(VLOOKUP($A74,Data_Loss!$A$2:$V$1180,7,FALSE),0)</f>
        <v>0</v>
      </c>
      <c r="F74" s="353">
        <f>+IFERROR(VLOOKUP($A74,Data_Loss!$A$2:$V$1180,8,FALSE),0)</f>
        <v>0</v>
      </c>
      <c r="G74" s="353">
        <f>+IFERROR(VLOOKUP($A74,Data_Loss!$A$2:$V$1180,9,FALSE),0)</f>
        <v>0</v>
      </c>
      <c r="H74" s="353">
        <f>+IFERROR(VLOOKUP($A74,Data_Loss!$A$2:$V$1180,10,FALSE),0)</f>
        <v>0</v>
      </c>
      <c r="I74" s="353">
        <f>+IFERROR(VLOOKUP($A74,Data_Loss!$A$2:$V$1300,12,FALSE),0)</f>
        <v>0</v>
      </c>
      <c r="J74" s="353">
        <f>+IFERROR(VLOOKUP($A74,Data_Loss!$A$2:$V$1300,13,FALSE),0)</f>
        <v>0</v>
      </c>
      <c r="K74" s="353">
        <f>+IFERROR(VLOOKUP($A74,Data_Loss!$A$2:$V$1300,14,FALSE),0)</f>
        <v>0</v>
      </c>
      <c r="L74" s="353">
        <f>+IFERROR(VLOOKUP($A74,Data_Loss!$A$2:$V$1300,15,FALSE),0)</f>
        <v>0</v>
      </c>
      <c r="M74" s="353">
        <f>+IFERROR(VLOOKUP($A74,Data_Loss!$A$2:$V$1300,16,FALSE),0)</f>
        <v>0</v>
      </c>
      <c r="N74" s="353">
        <f>+IFERROR(VLOOKUP($A74,Data_Loss!$A$2:$V$1300,17,FALSE),0)</f>
        <v>0</v>
      </c>
      <c r="O74" s="353">
        <f>+IFERROR(VLOOKUP($A74,Data_Loss!$A$2:$V$1300,18,FALSE),0)</f>
        <v>0</v>
      </c>
      <c r="P74" s="353">
        <f>+IFERROR(VLOOKUP($A74,Data_Loss!$A$2:$V$1300,19,FALSE),0)</f>
        <v>0</v>
      </c>
      <c r="Q74" s="353">
        <f>+IFERROR(VLOOKUP($A74,Data_Loss!$A$2:$V$1300,20,FALSE),0)</f>
        <v>0</v>
      </c>
      <c r="R74" s="353">
        <f>+IFERROR(VLOOKUP($A74,Data_Loss!$A$2:$V$1300,21,FALSE),0)</f>
        <v>0</v>
      </c>
      <c r="S74" s="353">
        <f>+IFERROR(VLOOKUP($A74,Data_Loss!$A$2:$V$1300,22,FALSE),0)</f>
        <v>0</v>
      </c>
      <c r="T74" s="191">
        <f>+$I74*'10k &amp; MO'!C$7+$J74*'10k &amp; MO'!C$13+$K74*'10k &amp; MO'!C$19+$L74*'10k &amp; MO'!C$25+$M74*'10k &amp; MO'!C$31</f>
        <v>0</v>
      </c>
      <c r="U74" s="349">
        <f>+$I74*'10k &amp; MO'!D$7+$J74*'10k &amp; MO'!D$13+$K74*'10k &amp; MO'!D$19+$L74*'10k &amp; MO'!D$25+$M74*'10k &amp; MO'!D$31</f>
        <v>0</v>
      </c>
      <c r="V74" s="349">
        <f>+$I74*'10k &amp; MO'!E$7+$J74*'10k &amp; MO'!E$13+$K74*'10k &amp; MO'!E$19+$L74*'10k &amp; MO'!E$25+$M74*'10k &amp; MO'!E$31</f>
        <v>0</v>
      </c>
      <c r="W74" s="349">
        <f>+$I74*'10k &amp; MO'!F$7+$J74*'10k &amp; MO'!F$13+$K74*'10k &amp; MO'!F$19+$L74*'10k &amp; MO'!F$25+$M74*'10k &amp; MO'!F$31</f>
        <v>0</v>
      </c>
      <c r="X74" s="349">
        <f>+$I74*'10k &amp; MO'!G$7+$J74*'10k &amp; MO'!G$13+$K74*'10k &amp; MO'!G$19+$L74*'10k &amp; MO'!G$25+$M74*'10k &amp; MO'!G$31</f>
        <v>0</v>
      </c>
      <c r="Y74" s="349">
        <f>+$N74*'10k &amp; MO'!H$7+$O74*'10k &amp; MO'!H$13+$P74*'10k &amp; MO'!H$19+$Q74*'10k &amp; MO'!H$25+$R74*'10k &amp; MO'!H$31</f>
        <v>0</v>
      </c>
      <c r="Z74" s="349">
        <f>+$N74*'10k &amp; MO'!I$7+$O74*'10k &amp; MO'!I$13+$P74*'10k &amp; MO'!I$19+$Q74*'10k &amp; MO'!I$25+$R74*'10k &amp; MO'!I$31</f>
        <v>0</v>
      </c>
      <c r="AA74" s="349">
        <f>+$N74*'10k &amp; MO'!J$7+$O74*'10k &amp; MO'!J$13+$P74*'10k &amp; MO'!J$19+$Q74*'10k &amp; MO'!J$25+$R74*'10k &amp; MO'!J$31</f>
        <v>0</v>
      </c>
      <c r="AB74" s="349">
        <f>+$N74*'10k &amp; MO'!K$7+$O74*'10k &amp; MO'!K$13+$P74*'10k &amp; MO'!K$19+$Q74*'10k &amp; MO'!K$25+$R74*'10k &amp; MO'!K$31</f>
        <v>0</v>
      </c>
      <c r="AC74" s="349">
        <f>+$N74*'10k &amp; MO'!L$7+$O74*'10k &amp; MO'!L$13+$P74*'10k &amp; MO'!L$19+$Q74*'10k &amp; MO'!L$25+$R74*'10k &amp; MO'!L$31</f>
        <v>0</v>
      </c>
      <c r="AD74" s="350">
        <f>+S74*'10k &amp; MO'!O$7</f>
        <v>0</v>
      </c>
      <c r="AF74" s="192" t="str">
        <f t="shared" si="10"/>
        <v>1102018</v>
      </c>
      <c r="AG74" s="192">
        <f>+IFERROR(VLOOKUP($AF74,'Limited Loss'!$F$5:$P$124,AG$3,FALSE),0)</f>
        <v>0</v>
      </c>
      <c r="AH74" s="193">
        <f>+IFERROR(VLOOKUP($AF74,'Limited Loss'!$F$5:$P$124,AH$3,FALSE),0)</f>
        <v>0</v>
      </c>
      <c r="AI74" s="193">
        <f>+IFERROR(VLOOKUP($AF74,'Limited Loss'!$F$5:$P$124,AI$3,FALSE),0)</f>
        <v>0</v>
      </c>
      <c r="AJ74" s="193">
        <f>+IFERROR(VLOOKUP($AF74,'Limited Loss'!$F$5:$P$124,AJ$3,FALSE),0)</f>
        <v>0</v>
      </c>
      <c r="AK74" s="100">
        <f>+IFERROR(VLOOKUP($AF74,'Limited Loss'!$F$5:$P$124,AK$3,FALSE),0)</f>
        <v>0</v>
      </c>
      <c r="AL74" s="193">
        <f>+IFERROR(VLOOKUP($AF74,'Limited Loss'!$F$5:$P$124,AL$3,FALSE),0)</f>
        <v>0</v>
      </c>
      <c r="AM74" s="193">
        <f>+IFERROR(VLOOKUP($AF74,'Limited Loss'!$F$5:$P$124,AM$3,FALSE),0)</f>
        <v>0</v>
      </c>
      <c r="AN74" s="193">
        <f>+IFERROR(VLOOKUP($AF74,'Limited Loss'!$F$5:$P$124,AN$3,FALSE),0)</f>
        <v>0</v>
      </c>
      <c r="AO74" s="193">
        <f>+IFERROR(VLOOKUP($AF74,'Limited Loss'!$F$5:$P$124,AO$3,FALSE),0)</f>
        <v>0</v>
      </c>
      <c r="AP74" s="100">
        <f>+IFERROR(VLOOKUP($AF74,'Limited Loss'!$F$5:$P$124,AP$3,FALSE),0)</f>
        <v>0</v>
      </c>
      <c r="AQ74" s="353"/>
      <c r="AR74" s="331">
        <f t="shared" si="11"/>
        <v>110</v>
      </c>
      <c r="AS74" s="332">
        <f t="shared" si="11"/>
        <v>2018</v>
      </c>
      <c r="AT74" s="349">
        <f t="shared" si="9"/>
        <v>0</v>
      </c>
      <c r="AU74" s="349">
        <f t="shared" si="9"/>
        <v>0</v>
      </c>
      <c r="AV74" s="349">
        <f t="shared" si="9"/>
        <v>0</v>
      </c>
      <c r="AW74" s="349">
        <f t="shared" si="9"/>
        <v>0</v>
      </c>
      <c r="AX74" s="350">
        <f t="shared" si="9"/>
        <v>0</v>
      </c>
      <c r="AY74" s="349">
        <f t="shared" si="16"/>
        <v>0</v>
      </c>
      <c r="AZ74" s="349">
        <f t="shared" si="16"/>
        <v>0</v>
      </c>
      <c r="BA74" s="349">
        <f t="shared" si="16"/>
        <v>0</v>
      </c>
      <c r="BB74" s="349">
        <f t="shared" si="16"/>
        <v>0</v>
      </c>
      <c r="BC74" s="349">
        <f t="shared" si="16"/>
        <v>0</v>
      </c>
      <c r="BD74" s="350">
        <f t="shared" si="16"/>
        <v>0</v>
      </c>
      <c r="BE74" s="349">
        <f t="shared" si="13"/>
        <v>0</v>
      </c>
      <c r="BF74" s="375">
        <f t="shared" si="14"/>
        <v>0</v>
      </c>
      <c r="BG74" s="334">
        <f t="shared" si="15"/>
        <v>0</v>
      </c>
      <c r="BI74" s="107">
        <v>449</v>
      </c>
      <c r="BJ74" s="108">
        <v>0</v>
      </c>
      <c r="BK74" s="108">
        <v>0</v>
      </c>
      <c r="BL74" s="108">
        <v>0</v>
      </c>
    </row>
    <row r="75" spans="1:64" x14ac:dyDescent="0.2">
      <c r="A75" s="326" t="str">
        <f t="shared" si="12"/>
        <v>1112014</v>
      </c>
      <c r="B75" s="331">
        <v>111</v>
      </c>
      <c r="C75" s="327">
        <v>2014</v>
      </c>
      <c r="D75" s="353">
        <f>+IFERROR(VLOOKUP($A75,Data_Loss!$A$2:$V$1180,6,FALSE),0)</f>
        <v>0</v>
      </c>
      <c r="E75" s="353">
        <f>+IFERROR(VLOOKUP($A75,Data_Loss!$A$2:$V$1180,7,FALSE),0)</f>
        <v>0</v>
      </c>
      <c r="F75" s="353">
        <f>+IFERROR(VLOOKUP($A75,Data_Loss!$A$2:$V$1180,8,FALSE),0)</f>
        <v>0</v>
      </c>
      <c r="G75" s="353">
        <f>+IFERROR(VLOOKUP($A75,Data_Loss!$A$2:$V$1180,9,FALSE),0)</f>
        <v>0</v>
      </c>
      <c r="H75" s="353">
        <f>+IFERROR(VLOOKUP($A75,Data_Loss!$A$2:$V$1180,10,FALSE),0)</f>
        <v>0</v>
      </c>
      <c r="I75" s="353">
        <f>+IFERROR(VLOOKUP($A75,Data_Loss!$A$2:$V$1300,12,FALSE),0)</f>
        <v>0</v>
      </c>
      <c r="J75" s="353">
        <f>+IFERROR(VLOOKUP($A75,Data_Loss!$A$2:$V$1300,13,FALSE),0)</f>
        <v>0</v>
      </c>
      <c r="K75" s="353">
        <f>+IFERROR(VLOOKUP($A75,Data_Loss!$A$2:$V$1300,14,FALSE),0)</f>
        <v>0</v>
      </c>
      <c r="L75" s="353">
        <f>+IFERROR(VLOOKUP($A75,Data_Loss!$A$2:$V$1300,15,FALSE),0)</f>
        <v>0</v>
      </c>
      <c r="M75" s="353">
        <f>+IFERROR(VLOOKUP($A75,Data_Loss!$A$2:$V$1300,16,FALSE),0)</f>
        <v>0</v>
      </c>
      <c r="N75" s="353">
        <f>+IFERROR(VLOOKUP($A75,Data_Loss!$A$2:$V$1300,17,FALSE),0)</f>
        <v>0</v>
      </c>
      <c r="O75" s="353">
        <f>+IFERROR(VLOOKUP($A75,Data_Loss!$A$2:$V$1300,18,FALSE),0)</f>
        <v>0</v>
      </c>
      <c r="P75" s="353">
        <f>+IFERROR(VLOOKUP($A75,Data_Loss!$A$2:$V$1300,19,FALSE),0)</f>
        <v>0</v>
      </c>
      <c r="Q75" s="353">
        <f>+IFERROR(VLOOKUP($A75,Data_Loss!$A$2:$V$1300,20,FALSE),0)</f>
        <v>0</v>
      </c>
      <c r="R75" s="353">
        <f>+IFERROR(VLOOKUP($A75,Data_Loss!$A$2:$V$1300,21,FALSE),0)</f>
        <v>0</v>
      </c>
      <c r="S75" s="353">
        <f>+IFERROR(VLOOKUP($A75,Data_Loss!$A$2:$V$1300,22,FALSE),0)</f>
        <v>0</v>
      </c>
      <c r="T75" s="191">
        <f>+$I75*'10k &amp; MO'!C$3+$J75*'10k &amp; MO'!C$9+$K75*'10k &amp; MO'!C$15+$L75*'10k &amp; MO'!C$21+$M75*'10k &amp; MO'!C$27</f>
        <v>0</v>
      </c>
      <c r="U75" s="349">
        <f>+$I75*'10k &amp; MO'!D$3+$J75*'10k &amp; MO'!D$9+$K75*'10k &amp; MO'!D$15+$L75*'10k &amp; MO'!D$21+$M75*'10k &amp; MO'!D$27</f>
        <v>0</v>
      </c>
      <c r="V75" s="349">
        <f>+$I75*'10k &amp; MO'!E$3+$J75*'10k &amp; MO'!E$9+$K75*'10k &amp; MO'!E$15+$L75*'10k &amp; MO'!E$21+$M75*'10k &amp; MO'!E$27</f>
        <v>0</v>
      </c>
      <c r="W75" s="349">
        <f>+$I75*'10k &amp; MO'!F$3+$J75*'10k &amp; MO'!F$9+$K75*'10k &amp; MO'!F$15+$L75*'10k &amp; MO'!F$21+$M75*'10k &amp; MO'!F$27</f>
        <v>0</v>
      </c>
      <c r="X75" s="349">
        <f>+$I75*'10k &amp; MO'!G$3+$J75*'10k &amp; MO'!G$9+$K75*'10k &amp; MO'!G$15+$L75*'10k &amp; MO'!G$21+$M75*'10k &amp; MO'!G$27</f>
        <v>0</v>
      </c>
      <c r="Y75" s="349">
        <f>+$N75*'10k &amp; MO'!H$3+$O75*'10k &amp; MO'!H$9+$P75*'10k &amp; MO'!H$15+$Q75*'10k &amp; MO'!H$21+$R75*'10k &amp; MO'!H$27</f>
        <v>0</v>
      </c>
      <c r="Z75" s="349">
        <f>+$N75*'10k &amp; MO'!I$3+$O75*'10k &amp; MO'!I$9+$P75*'10k &amp; MO'!I$15+$Q75*'10k &amp; MO'!I$21+$R75*'10k &amp; MO'!I$27</f>
        <v>0</v>
      </c>
      <c r="AA75" s="349">
        <f>+$N75*'10k &amp; MO'!J$3+$O75*'10k &amp; MO'!J$9+$P75*'10k &amp; MO'!J$15+$Q75*'10k &amp; MO'!J$21+$R75*'10k &amp; MO'!J$27</f>
        <v>0</v>
      </c>
      <c r="AB75" s="349">
        <f>+$N75*'10k &amp; MO'!K$3+$O75*'10k &amp; MO'!K$9+$P75*'10k &amp; MO'!K$15+$Q75*'10k &amp; MO'!K$21+$R75*'10k &amp; MO'!K$27</f>
        <v>0</v>
      </c>
      <c r="AC75" s="349">
        <f>+$N75*'10k &amp; MO'!L$3+$O75*'10k &amp; MO'!L$9+$P75*'10k &amp; MO'!L$15+$Q75*'10k &amp; MO'!L$21+$R75*'10k &amp; MO'!L$27</f>
        <v>0</v>
      </c>
      <c r="AD75" s="350">
        <f>+S75*'10k &amp; MO'!O$3</f>
        <v>0</v>
      </c>
      <c r="AF75" s="192" t="str">
        <f t="shared" si="10"/>
        <v>1112014</v>
      </c>
      <c r="AG75" s="192">
        <f>+IFERROR(VLOOKUP($AF75,'Limited Loss'!$F$5:$P$124,AG$3,FALSE),0)</f>
        <v>0</v>
      </c>
      <c r="AH75" s="193">
        <f>+IFERROR(VLOOKUP($AF75,'Limited Loss'!$F$5:$P$124,AH$3,FALSE),0)</f>
        <v>0</v>
      </c>
      <c r="AI75" s="193">
        <f>+IFERROR(VLOOKUP($AF75,'Limited Loss'!$F$5:$P$124,AI$3,FALSE),0)</f>
        <v>0</v>
      </c>
      <c r="AJ75" s="193">
        <f>+IFERROR(VLOOKUP($AF75,'Limited Loss'!$F$5:$P$124,AJ$3,FALSE),0)</f>
        <v>0</v>
      </c>
      <c r="AK75" s="100">
        <f>+IFERROR(VLOOKUP($AF75,'Limited Loss'!$F$5:$P$124,AK$3,FALSE),0)</f>
        <v>0</v>
      </c>
      <c r="AL75" s="193">
        <f>+IFERROR(VLOOKUP($AF75,'Limited Loss'!$F$5:$P$124,AL$3,FALSE),0)</f>
        <v>0</v>
      </c>
      <c r="AM75" s="193">
        <f>+IFERROR(VLOOKUP($AF75,'Limited Loss'!$F$5:$P$124,AM$3,FALSE),0)</f>
        <v>0</v>
      </c>
      <c r="AN75" s="193">
        <f>+IFERROR(VLOOKUP($AF75,'Limited Loss'!$F$5:$P$124,AN$3,FALSE),0)</f>
        <v>0</v>
      </c>
      <c r="AO75" s="193">
        <f>+IFERROR(VLOOKUP($AF75,'Limited Loss'!$F$5:$P$124,AO$3,FALSE),0)</f>
        <v>0</v>
      </c>
      <c r="AP75" s="100">
        <f>+IFERROR(VLOOKUP($AF75,'Limited Loss'!$F$5:$P$124,AP$3,FALSE),0)</f>
        <v>0</v>
      </c>
      <c r="AQ75" s="353"/>
      <c r="AR75" s="331">
        <f t="shared" si="11"/>
        <v>111</v>
      </c>
      <c r="AS75" s="332">
        <f t="shared" si="11"/>
        <v>2014</v>
      </c>
      <c r="AT75" s="349">
        <f t="shared" si="9"/>
        <v>0</v>
      </c>
      <c r="AU75" s="349">
        <f t="shared" si="9"/>
        <v>0</v>
      </c>
      <c r="AV75" s="349">
        <f t="shared" si="9"/>
        <v>0</v>
      </c>
      <c r="AW75" s="349">
        <f t="shared" si="9"/>
        <v>0</v>
      </c>
      <c r="AX75" s="350">
        <f t="shared" si="9"/>
        <v>0</v>
      </c>
      <c r="AY75" s="349">
        <f t="shared" si="16"/>
        <v>0</v>
      </c>
      <c r="AZ75" s="349">
        <f t="shared" si="16"/>
        <v>0</v>
      </c>
      <c r="BA75" s="349">
        <f t="shared" si="16"/>
        <v>0</v>
      </c>
      <c r="BB75" s="349">
        <f t="shared" si="16"/>
        <v>0</v>
      </c>
      <c r="BC75" s="349">
        <f t="shared" si="16"/>
        <v>0</v>
      </c>
      <c r="BD75" s="350">
        <f t="shared" si="16"/>
        <v>0</v>
      </c>
      <c r="BE75" s="349">
        <f t="shared" si="13"/>
        <v>0</v>
      </c>
      <c r="BF75" s="375">
        <f t="shared" si="14"/>
        <v>0</v>
      </c>
      <c r="BG75" s="334">
        <f t="shared" si="15"/>
        <v>0</v>
      </c>
      <c r="BI75" s="107">
        <v>451</v>
      </c>
      <c r="BJ75" s="108">
        <v>11859.899000000001</v>
      </c>
      <c r="BK75" s="108">
        <v>13601.477500000001</v>
      </c>
      <c r="BL75" s="108">
        <v>2834.7920000000004</v>
      </c>
    </row>
    <row r="76" spans="1:64" x14ac:dyDescent="0.2">
      <c r="A76" s="326" t="str">
        <f t="shared" si="12"/>
        <v>1112015</v>
      </c>
      <c r="B76" s="331">
        <v>111</v>
      </c>
      <c r="C76" s="327">
        <v>2015</v>
      </c>
      <c r="D76" s="353">
        <f>+IFERROR(VLOOKUP($A76,Data_Loss!$A$2:$V$1180,6,FALSE),0)</f>
        <v>0</v>
      </c>
      <c r="E76" s="353">
        <f>+IFERROR(VLOOKUP($A76,Data_Loss!$A$2:$V$1180,7,FALSE),0)</f>
        <v>0</v>
      </c>
      <c r="F76" s="353">
        <f>+IFERROR(VLOOKUP($A76,Data_Loss!$A$2:$V$1180,8,FALSE),0)</f>
        <v>0</v>
      </c>
      <c r="G76" s="353">
        <f>+IFERROR(VLOOKUP($A76,Data_Loss!$A$2:$V$1180,9,FALSE),0)</f>
        <v>0</v>
      </c>
      <c r="H76" s="353">
        <f>+IFERROR(VLOOKUP($A76,Data_Loss!$A$2:$V$1180,10,FALSE),0)</f>
        <v>0</v>
      </c>
      <c r="I76" s="353">
        <f>+IFERROR(VLOOKUP($A76,Data_Loss!$A$2:$V$1300,12,FALSE),0)</f>
        <v>0</v>
      </c>
      <c r="J76" s="353">
        <f>+IFERROR(VLOOKUP($A76,Data_Loss!$A$2:$V$1300,13,FALSE),0)</f>
        <v>0</v>
      </c>
      <c r="K76" s="353">
        <f>+IFERROR(VLOOKUP($A76,Data_Loss!$A$2:$V$1300,14,FALSE),0)</f>
        <v>0</v>
      </c>
      <c r="L76" s="353">
        <f>+IFERROR(VLOOKUP($A76,Data_Loss!$A$2:$V$1300,15,FALSE),0)</f>
        <v>0</v>
      </c>
      <c r="M76" s="353">
        <f>+IFERROR(VLOOKUP($A76,Data_Loss!$A$2:$V$1300,16,FALSE),0)</f>
        <v>0</v>
      </c>
      <c r="N76" s="353">
        <f>+IFERROR(VLOOKUP($A76,Data_Loss!$A$2:$V$1300,17,FALSE),0)</f>
        <v>0</v>
      </c>
      <c r="O76" s="353">
        <f>+IFERROR(VLOOKUP($A76,Data_Loss!$A$2:$V$1300,18,FALSE),0)</f>
        <v>0</v>
      </c>
      <c r="P76" s="353">
        <f>+IFERROR(VLOOKUP($A76,Data_Loss!$A$2:$V$1300,19,FALSE),0)</f>
        <v>0</v>
      </c>
      <c r="Q76" s="353">
        <f>+IFERROR(VLOOKUP($A76,Data_Loss!$A$2:$V$1300,20,FALSE),0)</f>
        <v>0</v>
      </c>
      <c r="R76" s="353">
        <f>+IFERROR(VLOOKUP($A76,Data_Loss!$A$2:$V$1300,21,FALSE),0)</f>
        <v>0</v>
      </c>
      <c r="S76" s="353">
        <f>+IFERROR(VLOOKUP($A76,Data_Loss!$A$2:$V$1300,22,FALSE),0)</f>
        <v>0</v>
      </c>
      <c r="T76" s="191">
        <f>+$I76*'10k &amp; MO'!C$4+$J76*'10k &amp; MO'!C$10+$K76*'10k &amp; MO'!C$16+$L76*'10k &amp; MO'!C$22+$M76*'10k &amp; MO'!C$28</f>
        <v>0</v>
      </c>
      <c r="U76" s="349">
        <f>+$I76*'10k &amp; MO'!D$4+$J76*'10k &amp; MO'!D$10+$K76*'10k &amp; MO'!D$16+$L76*'10k &amp; MO'!D$22+$M76*'10k &amp; MO'!D$28</f>
        <v>0</v>
      </c>
      <c r="V76" s="349">
        <f>+$I76*'10k &amp; MO'!E$4+$J76*'10k &amp; MO'!E$10+$K76*'10k &amp; MO'!E$16+$L76*'10k &amp; MO'!E$22+$M76*'10k &amp; MO'!E$28</f>
        <v>0</v>
      </c>
      <c r="W76" s="349">
        <f>+$I76*'10k &amp; MO'!F$4+$J76*'10k &amp; MO'!F$10+$K76*'10k &amp; MO'!F$16+$L76*'10k &amp; MO'!F$22+$M76*'10k &amp; MO'!F$28</f>
        <v>0</v>
      </c>
      <c r="X76" s="349">
        <f>+$I76*'10k &amp; MO'!G$4+$J76*'10k &amp; MO'!G$10+$K76*'10k &amp; MO'!G$16+$L76*'10k &amp; MO'!G$22+$M76*'10k &amp; MO'!G$28</f>
        <v>0</v>
      </c>
      <c r="Y76" s="349">
        <f>+$N76*'10k &amp; MO'!H$4+$O76*'10k &amp; MO'!H$10+$P76*'10k &amp; MO'!H$16+$Q76*'10k &amp; MO'!H$22+$R76*'10k &amp; MO'!H$28</f>
        <v>0</v>
      </c>
      <c r="Z76" s="349">
        <f>+$N76*'10k &amp; MO'!I$4+$O76*'10k &amp; MO'!I$10+$P76*'10k &amp; MO'!I$16+$Q76*'10k &amp; MO'!I$22+$R76*'10k &amp; MO'!I$28</f>
        <v>0</v>
      </c>
      <c r="AA76" s="349">
        <f>+$N76*'10k &amp; MO'!J$4+$O76*'10k &amp; MO'!J$10+$P76*'10k &amp; MO'!J$16+$Q76*'10k &amp; MO'!J$22+$R76*'10k &amp; MO'!J$28</f>
        <v>0</v>
      </c>
      <c r="AB76" s="349">
        <f>+$N76*'10k &amp; MO'!K$4+$O76*'10k &amp; MO'!K$10+$P76*'10k &amp; MO'!K$16+$Q76*'10k &amp; MO'!K$22+$R76*'10k &amp; MO'!K$28</f>
        <v>0</v>
      </c>
      <c r="AC76" s="349">
        <f>+$N76*'10k &amp; MO'!L$4+$O76*'10k &amp; MO'!L$10+$P76*'10k &amp; MO'!L$16+$Q76*'10k &amp; MO'!L$22+$R76*'10k &amp; MO'!L$28</f>
        <v>0</v>
      </c>
      <c r="AD76" s="350">
        <f>+S76*'10k &amp; MO'!O$4</f>
        <v>0</v>
      </c>
      <c r="AF76" s="192" t="str">
        <f t="shared" si="10"/>
        <v>1112015</v>
      </c>
      <c r="AG76" s="192">
        <f>+IFERROR(VLOOKUP($AF76,'Limited Loss'!$F$5:$P$124,AG$3,FALSE),0)</f>
        <v>0</v>
      </c>
      <c r="AH76" s="193">
        <f>+IFERROR(VLOOKUP($AF76,'Limited Loss'!$F$5:$P$124,AH$3,FALSE),0)</f>
        <v>0</v>
      </c>
      <c r="AI76" s="193">
        <f>+IFERROR(VLOOKUP($AF76,'Limited Loss'!$F$5:$P$124,AI$3,FALSE),0)</f>
        <v>0</v>
      </c>
      <c r="AJ76" s="193">
        <f>+IFERROR(VLOOKUP($AF76,'Limited Loss'!$F$5:$P$124,AJ$3,FALSE),0)</f>
        <v>0</v>
      </c>
      <c r="AK76" s="100">
        <f>+IFERROR(VLOOKUP($AF76,'Limited Loss'!$F$5:$P$124,AK$3,FALSE),0)</f>
        <v>0</v>
      </c>
      <c r="AL76" s="193">
        <f>+IFERROR(VLOOKUP($AF76,'Limited Loss'!$F$5:$P$124,AL$3,FALSE),0)</f>
        <v>0</v>
      </c>
      <c r="AM76" s="193">
        <f>+IFERROR(VLOOKUP($AF76,'Limited Loss'!$F$5:$P$124,AM$3,FALSE),0)</f>
        <v>0</v>
      </c>
      <c r="AN76" s="193">
        <f>+IFERROR(VLOOKUP($AF76,'Limited Loss'!$F$5:$P$124,AN$3,FALSE),0)</f>
        <v>0</v>
      </c>
      <c r="AO76" s="193">
        <f>+IFERROR(VLOOKUP($AF76,'Limited Loss'!$F$5:$P$124,AO$3,FALSE),0)</f>
        <v>0</v>
      </c>
      <c r="AP76" s="100">
        <f>+IFERROR(VLOOKUP($AF76,'Limited Loss'!$F$5:$P$124,AP$3,FALSE),0)</f>
        <v>0</v>
      </c>
      <c r="AQ76" s="353"/>
      <c r="AR76" s="331">
        <f t="shared" si="11"/>
        <v>111</v>
      </c>
      <c r="AS76" s="332">
        <f t="shared" si="11"/>
        <v>2015</v>
      </c>
      <c r="AT76" s="349">
        <f t="shared" si="9"/>
        <v>0</v>
      </c>
      <c r="AU76" s="349">
        <f t="shared" si="9"/>
        <v>0</v>
      </c>
      <c r="AV76" s="349">
        <f t="shared" si="9"/>
        <v>0</v>
      </c>
      <c r="AW76" s="349">
        <f t="shared" si="9"/>
        <v>0</v>
      </c>
      <c r="AX76" s="350">
        <f t="shared" si="9"/>
        <v>0</v>
      </c>
      <c r="AY76" s="349">
        <f t="shared" si="16"/>
        <v>0</v>
      </c>
      <c r="AZ76" s="349">
        <f t="shared" si="16"/>
        <v>0</v>
      </c>
      <c r="BA76" s="349">
        <f t="shared" si="16"/>
        <v>0</v>
      </c>
      <c r="BB76" s="349">
        <f t="shared" si="16"/>
        <v>0</v>
      </c>
      <c r="BC76" s="349">
        <f t="shared" si="16"/>
        <v>0</v>
      </c>
      <c r="BD76" s="350">
        <f t="shared" si="16"/>
        <v>0</v>
      </c>
      <c r="BE76" s="349">
        <f t="shared" si="13"/>
        <v>0</v>
      </c>
      <c r="BF76" s="375">
        <f t="shared" si="14"/>
        <v>0</v>
      </c>
      <c r="BG76" s="334">
        <f t="shared" si="15"/>
        <v>0</v>
      </c>
      <c r="BI76" s="107">
        <v>454</v>
      </c>
      <c r="BJ76" s="108">
        <v>2128792.9455999997</v>
      </c>
      <c r="BK76" s="108">
        <v>1167310.9732000001</v>
      </c>
      <c r="BL76" s="108">
        <v>290037.15700000001</v>
      </c>
    </row>
    <row r="77" spans="1:64" x14ac:dyDescent="0.2">
      <c r="A77" s="326" t="str">
        <f t="shared" si="12"/>
        <v>1112016</v>
      </c>
      <c r="B77" s="331">
        <v>111</v>
      </c>
      <c r="C77" s="327">
        <v>2016</v>
      </c>
      <c r="D77" s="353">
        <f>+IFERROR(VLOOKUP($A77,Data_Loss!$A$2:$V$1180,6,FALSE),0)</f>
        <v>0</v>
      </c>
      <c r="E77" s="353">
        <f>+IFERROR(VLOOKUP($A77,Data_Loss!$A$2:$V$1180,7,FALSE),0)</f>
        <v>0</v>
      </c>
      <c r="F77" s="353">
        <f>+IFERROR(VLOOKUP($A77,Data_Loss!$A$2:$V$1180,8,FALSE),0)</f>
        <v>0</v>
      </c>
      <c r="G77" s="353">
        <f>+IFERROR(VLOOKUP($A77,Data_Loss!$A$2:$V$1180,9,FALSE),0)</f>
        <v>0</v>
      </c>
      <c r="H77" s="353">
        <f>+IFERROR(VLOOKUP($A77,Data_Loss!$A$2:$V$1180,10,FALSE),0)</f>
        <v>0</v>
      </c>
      <c r="I77" s="353">
        <f>+IFERROR(VLOOKUP($A77,Data_Loss!$A$2:$V$1300,12,FALSE),0)</f>
        <v>0</v>
      </c>
      <c r="J77" s="353">
        <f>+IFERROR(VLOOKUP($A77,Data_Loss!$A$2:$V$1300,13,FALSE),0)</f>
        <v>0</v>
      </c>
      <c r="K77" s="353">
        <f>+IFERROR(VLOOKUP($A77,Data_Loss!$A$2:$V$1300,14,FALSE),0)</f>
        <v>0</v>
      </c>
      <c r="L77" s="353">
        <f>+IFERROR(VLOOKUP($A77,Data_Loss!$A$2:$V$1300,15,FALSE),0)</f>
        <v>0</v>
      </c>
      <c r="M77" s="353">
        <f>+IFERROR(VLOOKUP($A77,Data_Loss!$A$2:$V$1300,16,FALSE),0)</f>
        <v>0</v>
      </c>
      <c r="N77" s="353">
        <f>+IFERROR(VLOOKUP($A77,Data_Loss!$A$2:$V$1300,17,FALSE),0)</f>
        <v>0</v>
      </c>
      <c r="O77" s="353">
        <f>+IFERROR(VLOOKUP($A77,Data_Loss!$A$2:$V$1300,18,FALSE),0)</f>
        <v>0</v>
      </c>
      <c r="P77" s="353">
        <f>+IFERROR(VLOOKUP($A77,Data_Loss!$A$2:$V$1300,19,FALSE),0)</f>
        <v>0</v>
      </c>
      <c r="Q77" s="353">
        <f>+IFERROR(VLOOKUP($A77,Data_Loss!$A$2:$V$1300,20,FALSE),0)</f>
        <v>0</v>
      </c>
      <c r="R77" s="353">
        <f>+IFERROR(VLOOKUP($A77,Data_Loss!$A$2:$V$1300,21,FALSE),0)</f>
        <v>0</v>
      </c>
      <c r="S77" s="353">
        <f>+IFERROR(VLOOKUP($A77,Data_Loss!$A$2:$V$1300,22,FALSE),0)</f>
        <v>0</v>
      </c>
      <c r="T77" s="191">
        <f>+$I77*'10k &amp; MO'!C$5+$J77*'10k &amp; MO'!C$11+$K77*'10k &amp; MO'!C$17+$L77*'10k &amp; MO'!C$23+$M77*'10k &amp; MO'!C$29</f>
        <v>0</v>
      </c>
      <c r="U77" s="349">
        <f>+$I77*'10k &amp; MO'!D$5+$J77*'10k &amp; MO'!D$11+$K77*'10k &amp; MO'!D$17+$L77*'10k &amp; MO'!D$23+$M77*'10k &amp; MO'!D$29</f>
        <v>0</v>
      </c>
      <c r="V77" s="349">
        <f>+$I77*'10k &amp; MO'!E$5+$J77*'10k &amp; MO'!E$11+$K77*'10k &amp; MO'!E$17+$L77*'10k &amp; MO'!E$23+$M77*'10k &amp; MO'!E$29</f>
        <v>0</v>
      </c>
      <c r="W77" s="349">
        <f>+$I77*'10k &amp; MO'!F$5+$J77*'10k &amp; MO'!F$11+$K77*'10k &amp; MO'!F$17+$L77*'10k &amp; MO'!F$23+$M77*'10k &amp; MO'!F$29</f>
        <v>0</v>
      </c>
      <c r="X77" s="349">
        <f>+$I77*'10k &amp; MO'!G$5+$J77*'10k &amp; MO'!G$11+$K77*'10k &amp; MO'!G$17+$L77*'10k &amp; MO'!G$23+$M77*'10k &amp; MO'!G$29</f>
        <v>0</v>
      </c>
      <c r="Y77" s="349">
        <f>+$N77*'10k &amp; MO'!H$5+$O77*'10k &amp; MO'!H$11+$P77*'10k &amp; MO'!H$17+$Q77*'10k &amp; MO'!H$23+$R77*'10k &amp; MO'!H$29</f>
        <v>0</v>
      </c>
      <c r="Z77" s="349">
        <f>+$N77*'10k &amp; MO'!I$5+$O77*'10k &amp; MO'!I$11+$P77*'10k &amp; MO'!I$17+$Q77*'10k &amp; MO'!I$23+$R77*'10k &amp; MO'!I$29</f>
        <v>0</v>
      </c>
      <c r="AA77" s="349">
        <f>+$N77*'10k &amp; MO'!J$5+$O77*'10k &amp; MO'!J$11+$P77*'10k &amp; MO'!J$17+$Q77*'10k &amp; MO'!J$23+$R77*'10k &amp; MO'!J$29</f>
        <v>0</v>
      </c>
      <c r="AB77" s="349">
        <f>+$N77*'10k &amp; MO'!K$5+$O77*'10k &amp; MO'!K$11+$P77*'10k &amp; MO'!K$17+$Q77*'10k &amp; MO'!K$23+$R77*'10k &amp; MO'!K$29</f>
        <v>0</v>
      </c>
      <c r="AC77" s="349">
        <f>+$N77*'10k &amp; MO'!L$5+$O77*'10k &amp; MO'!L$11+$P77*'10k &amp; MO'!L$17+$Q77*'10k &amp; MO'!L$23+$R77*'10k &amp; MO'!L$29</f>
        <v>0</v>
      </c>
      <c r="AD77" s="350">
        <f>+S77*'10k &amp; MO'!O$5</f>
        <v>0</v>
      </c>
      <c r="AF77" s="192" t="str">
        <f t="shared" si="10"/>
        <v>1112016</v>
      </c>
      <c r="AG77" s="192">
        <f>+IFERROR(VLOOKUP($AF77,'Limited Loss'!$F$5:$P$124,AG$3,FALSE),0)</f>
        <v>0</v>
      </c>
      <c r="AH77" s="193">
        <f>+IFERROR(VLOOKUP($AF77,'Limited Loss'!$F$5:$P$124,AH$3,FALSE),0)</f>
        <v>0</v>
      </c>
      <c r="AI77" s="193">
        <f>+IFERROR(VLOOKUP($AF77,'Limited Loss'!$F$5:$P$124,AI$3,FALSE),0)</f>
        <v>0</v>
      </c>
      <c r="AJ77" s="193">
        <f>+IFERROR(VLOOKUP($AF77,'Limited Loss'!$F$5:$P$124,AJ$3,FALSE),0)</f>
        <v>0</v>
      </c>
      <c r="AK77" s="100">
        <f>+IFERROR(VLOOKUP($AF77,'Limited Loss'!$F$5:$P$124,AK$3,FALSE),0)</f>
        <v>0</v>
      </c>
      <c r="AL77" s="193">
        <f>+IFERROR(VLOOKUP($AF77,'Limited Loss'!$F$5:$P$124,AL$3,FALSE),0)</f>
        <v>0</v>
      </c>
      <c r="AM77" s="193">
        <f>+IFERROR(VLOOKUP($AF77,'Limited Loss'!$F$5:$P$124,AM$3,FALSE),0)</f>
        <v>0</v>
      </c>
      <c r="AN77" s="193">
        <f>+IFERROR(VLOOKUP($AF77,'Limited Loss'!$F$5:$P$124,AN$3,FALSE),0)</f>
        <v>0</v>
      </c>
      <c r="AO77" s="193">
        <f>+IFERROR(VLOOKUP($AF77,'Limited Loss'!$F$5:$P$124,AO$3,FALSE),0)</f>
        <v>0</v>
      </c>
      <c r="AP77" s="100">
        <f>+IFERROR(VLOOKUP($AF77,'Limited Loss'!$F$5:$P$124,AP$3,FALSE),0)</f>
        <v>0</v>
      </c>
      <c r="AQ77" s="353"/>
      <c r="AR77" s="331">
        <f t="shared" si="11"/>
        <v>111</v>
      </c>
      <c r="AS77" s="332">
        <f t="shared" si="11"/>
        <v>2016</v>
      </c>
      <c r="AT77" s="349">
        <f t="shared" si="9"/>
        <v>0</v>
      </c>
      <c r="AU77" s="349">
        <f t="shared" si="9"/>
        <v>0</v>
      </c>
      <c r="AV77" s="349">
        <f t="shared" si="9"/>
        <v>0</v>
      </c>
      <c r="AW77" s="349">
        <f t="shared" si="9"/>
        <v>0</v>
      </c>
      <c r="AX77" s="350">
        <f t="shared" si="9"/>
        <v>0</v>
      </c>
      <c r="AY77" s="349">
        <f t="shared" si="16"/>
        <v>0</v>
      </c>
      <c r="AZ77" s="349">
        <f t="shared" si="16"/>
        <v>0</v>
      </c>
      <c r="BA77" s="349">
        <f t="shared" si="16"/>
        <v>0</v>
      </c>
      <c r="BB77" s="349">
        <f t="shared" si="16"/>
        <v>0</v>
      </c>
      <c r="BC77" s="349">
        <f t="shared" si="16"/>
        <v>0</v>
      </c>
      <c r="BD77" s="350">
        <f t="shared" si="16"/>
        <v>0</v>
      </c>
      <c r="BE77" s="349">
        <f t="shared" si="13"/>
        <v>0</v>
      </c>
      <c r="BF77" s="375">
        <f t="shared" si="14"/>
        <v>0</v>
      </c>
      <c r="BG77" s="334">
        <f t="shared" si="15"/>
        <v>0</v>
      </c>
      <c r="BI77" s="107">
        <v>456</v>
      </c>
      <c r="BJ77" s="108">
        <v>692000.92669999995</v>
      </c>
      <c r="BK77" s="108">
        <v>520857.93729999999</v>
      </c>
      <c r="BL77" s="108">
        <v>102745.01400000001</v>
      </c>
    </row>
    <row r="78" spans="1:64" x14ac:dyDescent="0.2">
      <c r="A78" s="326" t="str">
        <f t="shared" si="12"/>
        <v>1112017</v>
      </c>
      <c r="B78" s="331">
        <v>111</v>
      </c>
      <c r="C78" s="327">
        <v>2017</v>
      </c>
      <c r="D78" s="353">
        <f>+IFERROR(VLOOKUP($A78,Data_Loss!$A$2:$V$1180,6,FALSE),0)</f>
        <v>0</v>
      </c>
      <c r="E78" s="353">
        <f>+IFERROR(VLOOKUP($A78,Data_Loss!$A$2:$V$1180,7,FALSE),0)</f>
        <v>0</v>
      </c>
      <c r="F78" s="353">
        <f>+IFERROR(VLOOKUP($A78,Data_Loss!$A$2:$V$1180,8,FALSE),0)</f>
        <v>0</v>
      </c>
      <c r="G78" s="353">
        <f>+IFERROR(VLOOKUP($A78,Data_Loss!$A$2:$V$1180,9,FALSE),0)</f>
        <v>0</v>
      </c>
      <c r="H78" s="353">
        <f>+IFERROR(VLOOKUP($A78,Data_Loss!$A$2:$V$1180,10,FALSE),0)</f>
        <v>0</v>
      </c>
      <c r="I78" s="353">
        <f>+IFERROR(VLOOKUP($A78,Data_Loss!$A$2:$V$1300,12,FALSE),0)</f>
        <v>0</v>
      </c>
      <c r="J78" s="353">
        <f>+IFERROR(VLOOKUP($A78,Data_Loss!$A$2:$V$1300,13,FALSE),0)</f>
        <v>0</v>
      </c>
      <c r="K78" s="353">
        <f>+IFERROR(VLOOKUP($A78,Data_Loss!$A$2:$V$1300,14,FALSE),0)</f>
        <v>0</v>
      </c>
      <c r="L78" s="353">
        <f>+IFERROR(VLOOKUP($A78,Data_Loss!$A$2:$V$1300,15,FALSE),0)</f>
        <v>0</v>
      </c>
      <c r="M78" s="353">
        <f>+IFERROR(VLOOKUP($A78,Data_Loss!$A$2:$V$1300,16,FALSE),0)</f>
        <v>0</v>
      </c>
      <c r="N78" s="353">
        <f>+IFERROR(VLOOKUP($A78,Data_Loss!$A$2:$V$1300,17,FALSE),0)</f>
        <v>0</v>
      </c>
      <c r="O78" s="353">
        <f>+IFERROR(VLOOKUP($A78,Data_Loss!$A$2:$V$1300,18,FALSE),0)</f>
        <v>0</v>
      </c>
      <c r="P78" s="353">
        <f>+IFERROR(VLOOKUP($A78,Data_Loss!$A$2:$V$1300,19,FALSE),0)</f>
        <v>0</v>
      </c>
      <c r="Q78" s="353">
        <f>+IFERROR(VLOOKUP($A78,Data_Loss!$A$2:$V$1300,20,FALSE),0)</f>
        <v>0</v>
      </c>
      <c r="R78" s="353">
        <f>+IFERROR(VLOOKUP($A78,Data_Loss!$A$2:$V$1300,21,FALSE),0)</f>
        <v>0</v>
      </c>
      <c r="S78" s="353">
        <f>+IFERROR(VLOOKUP($A78,Data_Loss!$A$2:$V$1300,22,FALSE),0)</f>
        <v>0</v>
      </c>
      <c r="T78" s="191">
        <f>+$I78*'10k &amp; MO'!C$6+$J78*'10k &amp; MO'!C$12+$K78*'10k &amp; MO'!C$18+$L78*'10k &amp; MO'!C$24+$M78*'10k &amp; MO'!C$30</f>
        <v>0</v>
      </c>
      <c r="U78" s="349">
        <f>+$I78*'10k &amp; MO'!D$6+$J78*'10k &amp; MO'!D$12+$K78*'10k &amp; MO'!D$18+$L78*'10k &amp; MO'!D$24+$M78*'10k &amp; MO'!D$30</f>
        <v>0</v>
      </c>
      <c r="V78" s="349">
        <f>+$I78*'10k &amp; MO'!E$6+$J78*'10k &amp; MO'!E$12+$K78*'10k &amp; MO'!E$18+$L78*'10k &amp; MO'!E$24+$M78*'10k &amp; MO'!E$30</f>
        <v>0</v>
      </c>
      <c r="W78" s="349">
        <f>+$I78*'10k &amp; MO'!F$6+$J78*'10k &amp; MO'!F$12+$K78*'10k &amp; MO'!F$18+$L78*'10k &amp; MO'!F$24+$M78*'10k &amp; MO'!F$30</f>
        <v>0</v>
      </c>
      <c r="X78" s="349">
        <f>+$I78*'10k &amp; MO'!G$6+$J78*'10k &amp; MO'!G$12+$K78*'10k &amp; MO'!G$18+$L78*'10k &amp; MO'!G$24+$M78*'10k &amp; MO'!G$30</f>
        <v>0</v>
      </c>
      <c r="Y78" s="349">
        <f>+$N78*'10k &amp; MO'!H$6+$O78*'10k &amp; MO'!H$12+$P78*'10k &amp; MO'!H$18+$Q78*'10k &amp; MO'!H$24+$R78*'10k &amp; MO'!H$30</f>
        <v>0</v>
      </c>
      <c r="Z78" s="349">
        <f>+$N78*'10k &amp; MO'!I$6+$O78*'10k &amp; MO'!I$12+$P78*'10k &amp; MO'!I$18+$Q78*'10k &amp; MO'!I$24+$R78*'10k &amp; MO'!I$30</f>
        <v>0</v>
      </c>
      <c r="AA78" s="349">
        <f>+$N78*'10k &amp; MO'!J$6+$O78*'10k &amp; MO'!J$12+$P78*'10k &amp; MO'!J$18+$Q78*'10k &amp; MO'!J$24+$R78*'10k &amp; MO'!J$30</f>
        <v>0</v>
      </c>
      <c r="AB78" s="349">
        <f>+$N78*'10k &amp; MO'!K$6+$O78*'10k &amp; MO'!K$12+$P78*'10k &amp; MO'!K$18+$Q78*'10k &amp; MO'!K$24+$R78*'10k &amp; MO'!K$30</f>
        <v>0</v>
      </c>
      <c r="AC78" s="349">
        <f>+$N78*'10k &amp; MO'!L$6+$O78*'10k &amp; MO'!L$12+$P78*'10k &amp; MO'!L$18+$Q78*'10k &amp; MO'!L$24+$R78*'10k &amp; MO'!L$30</f>
        <v>0</v>
      </c>
      <c r="AD78" s="350">
        <f>+S78*'10k &amp; MO'!O$6</f>
        <v>0</v>
      </c>
      <c r="AF78" s="192" t="str">
        <f t="shared" si="10"/>
        <v>1112017</v>
      </c>
      <c r="AG78" s="192">
        <f>+IFERROR(VLOOKUP($AF78,'Limited Loss'!$F$5:$P$124,AG$3,FALSE),0)</f>
        <v>0</v>
      </c>
      <c r="AH78" s="193">
        <f>+IFERROR(VLOOKUP($AF78,'Limited Loss'!$F$5:$P$124,AH$3,FALSE),0)</f>
        <v>0</v>
      </c>
      <c r="AI78" s="193">
        <f>+IFERROR(VLOOKUP($AF78,'Limited Loss'!$F$5:$P$124,AI$3,FALSE),0)</f>
        <v>0</v>
      </c>
      <c r="AJ78" s="193">
        <f>+IFERROR(VLOOKUP($AF78,'Limited Loss'!$F$5:$P$124,AJ$3,FALSE),0)</f>
        <v>0</v>
      </c>
      <c r="AK78" s="100">
        <f>+IFERROR(VLOOKUP($AF78,'Limited Loss'!$F$5:$P$124,AK$3,FALSE),0)</f>
        <v>0</v>
      </c>
      <c r="AL78" s="193">
        <f>+IFERROR(VLOOKUP($AF78,'Limited Loss'!$F$5:$P$124,AL$3,FALSE),0)</f>
        <v>0</v>
      </c>
      <c r="AM78" s="193">
        <f>+IFERROR(VLOOKUP($AF78,'Limited Loss'!$F$5:$P$124,AM$3,FALSE),0)</f>
        <v>0</v>
      </c>
      <c r="AN78" s="193">
        <f>+IFERROR(VLOOKUP($AF78,'Limited Loss'!$F$5:$P$124,AN$3,FALSE),0)</f>
        <v>0</v>
      </c>
      <c r="AO78" s="193">
        <f>+IFERROR(VLOOKUP($AF78,'Limited Loss'!$F$5:$P$124,AO$3,FALSE),0)</f>
        <v>0</v>
      </c>
      <c r="AP78" s="100">
        <f>+IFERROR(VLOOKUP($AF78,'Limited Loss'!$F$5:$P$124,AP$3,FALSE),0)</f>
        <v>0</v>
      </c>
      <c r="AQ78" s="353"/>
      <c r="AR78" s="331">
        <f t="shared" si="11"/>
        <v>111</v>
      </c>
      <c r="AS78" s="332">
        <f t="shared" si="11"/>
        <v>2017</v>
      </c>
      <c r="AT78" s="349">
        <f t="shared" si="9"/>
        <v>0</v>
      </c>
      <c r="AU78" s="349">
        <f t="shared" si="9"/>
        <v>0</v>
      </c>
      <c r="AV78" s="349">
        <f t="shared" si="9"/>
        <v>0</v>
      </c>
      <c r="AW78" s="349">
        <f t="shared" si="9"/>
        <v>0</v>
      </c>
      <c r="AX78" s="350">
        <f t="shared" si="9"/>
        <v>0</v>
      </c>
      <c r="AY78" s="349">
        <f t="shared" si="16"/>
        <v>0</v>
      </c>
      <c r="AZ78" s="349">
        <f t="shared" si="16"/>
        <v>0</v>
      </c>
      <c r="BA78" s="349">
        <f t="shared" si="16"/>
        <v>0</v>
      </c>
      <c r="BB78" s="349">
        <f t="shared" si="16"/>
        <v>0</v>
      </c>
      <c r="BC78" s="349">
        <f t="shared" si="16"/>
        <v>0</v>
      </c>
      <c r="BD78" s="350">
        <f t="shared" si="16"/>
        <v>0</v>
      </c>
      <c r="BE78" s="349">
        <f t="shared" si="13"/>
        <v>0</v>
      </c>
      <c r="BF78" s="375">
        <f t="shared" si="14"/>
        <v>0</v>
      </c>
      <c r="BG78" s="334">
        <f t="shared" si="15"/>
        <v>0</v>
      </c>
      <c r="BI78" s="107">
        <v>457</v>
      </c>
      <c r="BJ78" s="108">
        <v>0</v>
      </c>
      <c r="BK78" s="108">
        <v>0</v>
      </c>
      <c r="BL78" s="108">
        <v>3359.8879999999999</v>
      </c>
    </row>
    <row r="79" spans="1:64" x14ac:dyDescent="0.2">
      <c r="A79" s="326" t="str">
        <f t="shared" si="12"/>
        <v>1112018</v>
      </c>
      <c r="B79" s="331">
        <v>111</v>
      </c>
      <c r="C79" s="327">
        <v>2018</v>
      </c>
      <c r="D79" s="353">
        <f>+IFERROR(VLOOKUP($A79,Data_Loss!$A$2:$V$1180,6,FALSE),0)</f>
        <v>0</v>
      </c>
      <c r="E79" s="353">
        <f>+IFERROR(VLOOKUP($A79,Data_Loss!$A$2:$V$1180,7,FALSE),0)</f>
        <v>0</v>
      </c>
      <c r="F79" s="353">
        <f>+IFERROR(VLOOKUP($A79,Data_Loss!$A$2:$V$1180,8,FALSE),0)</f>
        <v>0</v>
      </c>
      <c r="G79" s="353">
        <f>+IFERROR(VLOOKUP($A79,Data_Loss!$A$2:$V$1180,9,FALSE),0)</f>
        <v>0</v>
      </c>
      <c r="H79" s="353">
        <f>+IFERROR(VLOOKUP($A79,Data_Loss!$A$2:$V$1180,10,FALSE),0)</f>
        <v>0</v>
      </c>
      <c r="I79" s="353">
        <f>+IFERROR(VLOOKUP($A79,Data_Loss!$A$2:$V$1300,12,FALSE),0)</f>
        <v>0</v>
      </c>
      <c r="J79" s="353">
        <f>+IFERROR(VLOOKUP($A79,Data_Loss!$A$2:$V$1300,13,FALSE),0)</f>
        <v>0</v>
      </c>
      <c r="K79" s="353">
        <f>+IFERROR(VLOOKUP($A79,Data_Loss!$A$2:$V$1300,14,FALSE),0)</f>
        <v>0</v>
      </c>
      <c r="L79" s="353">
        <f>+IFERROR(VLOOKUP($A79,Data_Loss!$A$2:$V$1300,15,FALSE),0)</f>
        <v>0</v>
      </c>
      <c r="M79" s="353">
        <f>+IFERROR(VLOOKUP($A79,Data_Loss!$A$2:$V$1300,16,FALSE),0)</f>
        <v>0</v>
      </c>
      <c r="N79" s="353">
        <f>+IFERROR(VLOOKUP($A79,Data_Loss!$A$2:$V$1300,17,FALSE),0)</f>
        <v>0</v>
      </c>
      <c r="O79" s="353">
        <f>+IFERROR(VLOOKUP($A79,Data_Loss!$A$2:$V$1300,18,FALSE),0)</f>
        <v>0</v>
      </c>
      <c r="P79" s="353">
        <f>+IFERROR(VLOOKUP($A79,Data_Loss!$A$2:$V$1300,19,FALSE),0)</f>
        <v>0</v>
      </c>
      <c r="Q79" s="353">
        <f>+IFERROR(VLOOKUP($A79,Data_Loss!$A$2:$V$1300,20,FALSE),0)</f>
        <v>0</v>
      </c>
      <c r="R79" s="353">
        <f>+IFERROR(VLOOKUP($A79,Data_Loss!$A$2:$V$1300,21,FALSE),0)</f>
        <v>0</v>
      </c>
      <c r="S79" s="353">
        <f>+IFERROR(VLOOKUP($A79,Data_Loss!$A$2:$V$1300,22,FALSE),0)</f>
        <v>0</v>
      </c>
      <c r="T79" s="191">
        <f>+$I79*'10k &amp; MO'!C$7+$J79*'10k &amp; MO'!C$13+$K79*'10k &amp; MO'!C$19+$L79*'10k &amp; MO'!C$25+$M79*'10k &amp; MO'!C$31</f>
        <v>0</v>
      </c>
      <c r="U79" s="349">
        <f>+$I79*'10k &amp; MO'!D$7+$J79*'10k &amp; MO'!D$13+$K79*'10k &amp; MO'!D$19+$L79*'10k &amp; MO'!D$25+$M79*'10k &amp; MO'!D$31</f>
        <v>0</v>
      </c>
      <c r="V79" s="349">
        <f>+$I79*'10k &amp; MO'!E$7+$J79*'10k &amp; MO'!E$13+$K79*'10k &amp; MO'!E$19+$L79*'10k &amp; MO'!E$25+$M79*'10k &amp; MO'!E$31</f>
        <v>0</v>
      </c>
      <c r="W79" s="349">
        <f>+$I79*'10k &amp; MO'!F$7+$J79*'10k &amp; MO'!F$13+$K79*'10k &amp; MO'!F$19+$L79*'10k &amp; MO'!F$25+$M79*'10k &amp; MO'!F$31</f>
        <v>0</v>
      </c>
      <c r="X79" s="349">
        <f>+$I79*'10k &amp; MO'!G$7+$J79*'10k &amp; MO'!G$13+$K79*'10k &amp; MO'!G$19+$L79*'10k &amp; MO'!G$25+$M79*'10k &amp; MO'!G$31</f>
        <v>0</v>
      </c>
      <c r="Y79" s="349">
        <f>+$N79*'10k &amp; MO'!H$7+$O79*'10k &amp; MO'!H$13+$P79*'10k &amp; MO'!H$19+$Q79*'10k &amp; MO'!H$25+$R79*'10k &amp; MO'!H$31</f>
        <v>0</v>
      </c>
      <c r="Z79" s="349">
        <f>+$N79*'10k &amp; MO'!I$7+$O79*'10k &amp; MO'!I$13+$P79*'10k &amp; MO'!I$19+$Q79*'10k &amp; MO'!I$25+$R79*'10k &amp; MO'!I$31</f>
        <v>0</v>
      </c>
      <c r="AA79" s="349">
        <f>+$N79*'10k &amp; MO'!J$7+$O79*'10k &amp; MO'!J$13+$P79*'10k &amp; MO'!J$19+$Q79*'10k &amp; MO'!J$25+$R79*'10k &amp; MO'!J$31</f>
        <v>0</v>
      </c>
      <c r="AB79" s="349">
        <f>+$N79*'10k &amp; MO'!K$7+$O79*'10k &amp; MO'!K$13+$P79*'10k &amp; MO'!K$19+$Q79*'10k &amp; MO'!K$25+$R79*'10k &amp; MO'!K$31</f>
        <v>0</v>
      </c>
      <c r="AC79" s="349">
        <f>+$N79*'10k &amp; MO'!L$7+$O79*'10k &amp; MO'!L$13+$P79*'10k &amp; MO'!L$19+$Q79*'10k &amp; MO'!L$25+$R79*'10k &amp; MO'!L$31</f>
        <v>0</v>
      </c>
      <c r="AD79" s="350">
        <f>+S79*'10k &amp; MO'!O$7</f>
        <v>0</v>
      </c>
      <c r="AF79" s="192" t="str">
        <f t="shared" si="10"/>
        <v>1112018</v>
      </c>
      <c r="AG79" s="192">
        <f>+IFERROR(VLOOKUP($AF79,'Limited Loss'!$F$5:$P$124,AG$3,FALSE),0)</f>
        <v>0</v>
      </c>
      <c r="AH79" s="193">
        <f>+IFERROR(VLOOKUP($AF79,'Limited Loss'!$F$5:$P$124,AH$3,FALSE),0)</f>
        <v>0</v>
      </c>
      <c r="AI79" s="193">
        <f>+IFERROR(VLOOKUP($AF79,'Limited Loss'!$F$5:$P$124,AI$3,FALSE),0)</f>
        <v>0</v>
      </c>
      <c r="AJ79" s="193">
        <f>+IFERROR(VLOOKUP($AF79,'Limited Loss'!$F$5:$P$124,AJ$3,FALSE),0)</f>
        <v>0</v>
      </c>
      <c r="AK79" s="100">
        <f>+IFERROR(VLOOKUP($AF79,'Limited Loss'!$F$5:$P$124,AK$3,FALSE),0)</f>
        <v>0</v>
      </c>
      <c r="AL79" s="193">
        <f>+IFERROR(VLOOKUP($AF79,'Limited Loss'!$F$5:$P$124,AL$3,FALSE),0)</f>
        <v>0</v>
      </c>
      <c r="AM79" s="193">
        <f>+IFERROR(VLOOKUP($AF79,'Limited Loss'!$F$5:$P$124,AM$3,FALSE),0)</f>
        <v>0</v>
      </c>
      <c r="AN79" s="193">
        <f>+IFERROR(VLOOKUP($AF79,'Limited Loss'!$F$5:$P$124,AN$3,FALSE),0)</f>
        <v>0</v>
      </c>
      <c r="AO79" s="193">
        <f>+IFERROR(VLOOKUP($AF79,'Limited Loss'!$F$5:$P$124,AO$3,FALSE),0)</f>
        <v>0</v>
      </c>
      <c r="AP79" s="100">
        <f>+IFERROR(VLOOKUP($AF79,'Limited Loss'!$F$5:$P$124,AP$3,FALSE),0)</f>
        <v>0</v>
      </c>
      <c r="AQ79" s="353"/>
      <c r="AR79" s="331">
        <f t="shared" si="11"/>
        <v>111</v>
      </c>
      <c r="AS79" s="332">
        <f t="shared" si="11"/>
        <v>2018</v>
      </c>
      <c r="AT79" s="349">
        <f t="shared" si="9"/>
        <v>0</v>
      </c>
      <c r="AU79" s="349">
        <f t="shared" si="9"/>
        <v>0</v>
      </c>
      <c r="AV79" s="349">
        <f t="shared" si="9"/>
        <v>0</v>
      </c>
      <c r="AW79" s="349">
        <f t="shared" si="9"/>
        <v>0</v>
      </c>
      <c r="AX79" s="350">
        <f t="shared" si="9"/>
        <v>0</v>
      </c>
      <c r="AY79" s="349">
        <f t="shared" si="16"/>
        <v>0</v>
      </c>
      <c r="AZ79" s="349">
        <f t="shared" si="16"/>
        <v>0</v>
      </c>
      <c r="BA79" s="349">
        <f t="shared" si="16"/>
        <v>0</v>
      </c>
      <c r="BB79" s="349">
        <f t="shared" si="16"/>
        <v>0</v>
      </c>
      <c r="BC79" s="349">
        <f t="shared" si="16"/>
        <v>0</v>
      </c>
      <c r="BD79" s="350">
        <f t="shared" si="16"/>
        <v>0</v>
      </c>
      <c r="BE79" s="349">
        <f t="shared" si="13"/>
        <v>0</v>
      </c>
      <c r="BF79" s="375">
        <f t="shared" si="14"/>
        <v>0</v>
      </c>
      <c r="BG79" s="334">
        <f t="shared" si="15"/>
        <v>0</v>
      </c>
      <c r="BI79" s="107">
        <v>458</v>
      </c>
      <c r="BJ79" s="108">
        <v>0</v>
      </c>
      <c r="BK79" s="108">
        <v>0</v>
      </c>
      <c r="BL79" s="108">
        <v>0</v>
      </c>
    </row>
    <row r="80" spans="1:64" x14ac:dyDescent="0.2">
      <c r="A80" s="326" t="str">
        <f t="shared" si="12"/>
        <v>1122014</v>
      </c>
      <c r="B80" s="331">
        <v>112</v>
      </c>
      <c r="C80" s="327">
        <v>2014</v>
      </c>
      <c r="D80" s="353">
        <f>+IFERROR(VLOOKUP($A80,Data_Loss!$A$2:$V$1180,6,FALSE),0)</f>
        <v>0</v>
      </c>
      <c r="E80" s="353">
        <f>+IFERROR(VLOOKUP($A80,Data_Loss!$A$2:$V$1180,7,FALSE),0)</f>
        <v>0</v>
      </c>
      <c r="F80" s="353">
        <f>+IFERROR(VLOOKUP($A80,Data_Loss!$A$2:$V$1180,8,FALSE),0)</f>
        <v>0</v>
      </c>
      <c r="G80" s="353">
        <f>+IFERROR(VLOOKUP($A80,Data_Loss!$A$2:$V$1180,9,FALSE),0)</f>
        <v>7</v>
      </c>
      <c r="H80" s="353">
        <f>+IFERROR(VLOOKUP($A80,Data_Loss!$A$2:$V$1180,10,FALSE),0)</f>
        <v>5</v>
      </c>
      <c r="I80" s="353">
        <f>+IFERROR(VLOOKUP($A80,Data_Loss!$A$2:$V$1300,12,FALSE),0)</f>
        <v>0</v>
      </c>
      <c r="J80" s="353">
        <f>+IFERROR(VLOOKUP($A80,Data_Loss!$A$2:$V$1300,13,FALSE),0)</f>
        <v>0</v>
      </c>
      <c r="K80" s="353">
        <f>+IFERROR(VLOOKUP($A80,Data_Loss!$A$2:$V$1300,14,FALSE),0)</f>
        <v>0</v>
      </c>
      <c r="L80" s="353">
        <f>+IFERROR(VLOOKUP($A80,Data_Loss!$A$2:$V$1300,15,FALSE),0)</f>
        <v>25844</v>
      </c>
      <c r="M80" s="353">
        <f>+IFERROR(VLOOKUP($A80,Data_Loss!$A$2:$V$1300,16,FALSE),0)</f>
        <v>3982</v>
      </c>
      <c r="N80" s="353">
        <f>+IFERROR(VLOOKUP($A80,Data_Loss!$A$2:$V$1300,17,FALSE),0)</f>
        <v>0</v>
      </c>
      <c r="O80" s="353">
        <f>+IFERROR(VLOOKUP($A80,Data_Loss!$A$2:$V$1300,18,FALSE),0)</f>
        <v>0</v>
      </c>
      <c r="P80" s="353">
        <f>+IFERROR(VLOOKUP($A80,Data_Loss!$A$2:$V$1300,19,FALSE),0)</f>
        <v>0</v>
      </c>
      <c r="Q80" s="353">
        <f>+IFERROR(VLOOKUP($A80,Data_Loss!$A$2:$V$1300,20,FALSE),0)</f>
        <v>21572</v>
      </c>
      <c r="R80" s="353">
        <f>+IFERROR(VLOOKUP($A80,Data_Loss!$A$2:$V$1300,21,FALSE),0)</f>
        <v>9860</v>
      </c>
      <c r="S80" s="353">
        <f>+IFERROR(VLOOKUP($A80,Data_Loss!$A$2:$V$1300,22,FALSE),0)</f>
        <v>29704</v>
      </c>
      <c r="T80" s="191">
        <f>+$I80*'10k &amp; MO'!C$3+$J80*'10k &amp; MO'!C$9+$K80*'10k &amp; MO'!C$15+$L80*'10k &amp; MO'!C$21+$M80*'10k &amp; MO'!C$27</f>
        <v>0</v>
      </c>
      <c r="U80" s="349">
        <f>+$I80*'10k &amp; MO'!D$3+$J80*'10k &amp; MO'!D$9+$K80*'10k &amp; MO'!D$15+$L80*'10k &amp; MO'!D$21+$M80*'10k &amp; MO'!D$27</f>
        <v>0</v>
      </c>
      <c r="V80" s="349">
        <f>+$I80*'10k &amp; MO'!E$3+$J80*'10k &amp; MO'!E$9+$K80*'10k &amp; MO'!E$15+$L80*'10k &amp; MO'!E$21+$M80*'10k &amp; MO'!E$27</f>
        <v>0</v>
      </c>
      <c r="W80" s="349">
        <f>+$I80*'10k &amp; MO'!F$3+$J80*'10k &amp; MO'!F$9+$K80*'10k &amp; MO'!F$15+$L80*'10k &amp; MO'!F$21+$M80*'10k &amp; MO'!F$27</f>
        <v>31762.276000000002</v>
      </c>
      <c r="X80" s="349">
        <f>+$I80*'10k &amp; MO'!G$3+$J80*'10k &amp; MO'!G$9+$K80*'10k &amp; MO'!G$15+$L80*'10k &amp; MO'!G$21+$M80*'10k &amp; MO'!G$27</f>
        <v>4507.6239999999998</v>
      </c>
      <c r="Y80" s="349">
        <f>+$N80*'10k &amp; MO'!H$3+$O80*'10k &amp; MO'!H$9+$P80*'10k &amp; MO'!H$15+$Q80*'10k &amp; MO'!H$21+$R80*'10k &amp; MO'!H$27</f>
        <v>0</v>
      </c>
      <c r="Z80" s="349">
        <f>+$N80*'10k &amp; MO'!I$3+$O80*'10k &amp; MO'!I$9+$P80*'10k &amp; MO'!I$15+$Q80*'10k &amp; MO'!I$21+$R80*'10k &amp; MO'!I$27</f>
        <v>0</v>
      </c>
      <c r="AA80" s="349">
        <f>+$N80*'10k &amp; MO'!J$3+$O80*'10k &amp; MO'!J$9+$P80*'10k &amp; MO'!J$15+$Q80*'10k &amp; MO'!J$21+$R80*'10k &amp; MO'!J$27</f>
        <v>0</v>
      </c>
      <c r="AB80" s="349">
        <f>+$N80*'10k &amp; MO'!K$3+$O80*'10k &amp; MO'!K$9+$P80*'10k &amp; MO'!K$15+$Q80*'10k &amp; MO'!K$21+$R80*'10k &amp; MO'!K$27</f>
        <v>30222.371999999999</v>
      </c>
      <c r="AC80" s="349">
        <f>+$N80*'10k &amp; MO'!L$3+$O80*'10k &amp; MO'!L$9+$P80*'10k &amp; MO'!L$15+$Q80*'10k &amp; MO'!L$21+$R80*'10k &amp; MO'!L$27</f>
        <v>15204.12</v>
      </c>
      <c r="AD80" s="350">
        <f>+S80*'10k &amp; MO'!O$3</f>
        <v>31812.984</v>
      </c>
      <c r="AF80" s="192" t="str">
        <f t="shared" si="10"/>
        <v>1122014</v>
      </c>
      <c r="AG80" s="192">
        <f>+IFERROR(VLOOKUP($AF80,'Limited Loss'!$F$5:$P$124,AG$3,FALSE),0)</f>
        <v>0</v>
      </c>
      <c r="AH80" s="193">
        <f>+IFERROR(VLOOKUP($AF80,'Limited Loss'!$F$5:$P$124,AH$3,FALSE),0)</f>
        <v>0</v>
      </c>
      <c r="AI80" s="193">
        <f>+IFERROR(VLOOKUP($AF80,'Limited Loss'!$F$5:$P$124,AI$3,FALSE),0)</f>
        <v>0</v>
      </c>
      <c r="AJ80" s="193">
        <f>+IFERROR(VLOOKUP($AF80,'Limited Loss'!$F$5:$P$124,AJ$3,FALSE),0)</f>
        <v>0</v>
      </c>
      <c r="AK80" s="100">
        <f>+IFERROR(VLOOKUP($AF80,'Limited Loss'!$F$5:$P$124,AK$3,FALSE),0)</f>
        <v>0</v>
      </c>
      <c r="AL80" s="193">
        <f>+IFERROR(VLOOKUP($AF80,'Limited Loss'!$F$5:$P$124,AL$3,FALSE),0)</f>
        <v>0</v>
      </c>
      <c r="AM80" s="193">
        <f>+IFERROR(VLOOKUP($AF80,'Limited Loss'!$F$5:$P$124,AM$3,FALSE),0)</f>
        <v>0</v>
      </c>
      <c r="AN80" s="193">
        <f>+IFERROR(VLOOKUP($AF80,'Limited Loss'!$F$5:$P$124,AN$3,FALSE),0)</f>
        <v>0</v>
      </c>
      <c r="AO80" s="193">
        <f>+IFERROR(VLOOKUP($AF80,'Limited Loss'!$F$5:$P$124,AO$3,FALSE),0)</f>
        <v>0</v>
      </c>
      <c r="AP80" s="100">
        <f>+IFERROR(VLOOKUP($AF80,'Limited Loss'!$F$5:$P$124,AP$3,FALSE),0)</f>
        <v>0</v>
      </c>
      <c r="AQ80" s="353"/>
      <c r="AR80" s="331">
        <f t="shared" si="11"/>
        <v>112</v>
      </c>
      <c r="AS80" s="332">
        <f t="shared" si="11"/>
        <v>2014</v>
      </c>
      <c r="AT80" s="349">
        <f t="shared" si="9"/>
        <v>0</v>
      </c>
      <c r="AU80" s="349">
        <f t="shared" si="9"/>
        <v>0</v>
      </c>
      <c r="AV80" s="349">
        <f t="shared" si="9"/>
        <v>0</v>
      </c>
      <c r="AW80" s="349">
        <f t="shared" si="9"/>
        <v>31762.276000000002</v>
      </c>
      <c r="AX80" s="350">
        <f t="shared" si="9"/>
        <v>4507.6239999999998</v>
      </c>
      <c r="AY80" s="349">
        <f t="shared" si="16"/>
        <v>0</v>
      </c>
      <c r="AZ80" s="349">
        <f t="shared" si="16"/>
        <v>0</v>
      </c>
      <c r="BA80" s="349">
        <f t="shared" si="16"/>
        <v>0</v>
      </c>
      <c r="BB80" s="349">
        <f t="shared" si="16"/>
        <v>30222.371999999999</v>
      </c>
      <c r="BC80" s="349">
        <f t="shared" si="16"/>
        <v>15204.12</v>
      </c>
      <c r="BD80" s="350">
        <f t="shared" si="16"/>
        <v>31812.984</v>
      </c>
      <c r="BE80" s="349">
        <f t="shared" si="13"/>
        <v>0</v>
      </c>
      <c r="BF80" s="375">
        <f t="shared" si="14"/>
        <v>81696.391999999993</v>
      </c>
      <c r="BG80" s="334">
        <f t="shared" si="15"/>
        <v>31812.984</v>
      </c>
      <c r="BI80" s="107">
        <v>459</v>
      </c>
      <c r="BJ80" s="108">
        <v>1743.6163999999999</v>
      </c>
      <c r="BK80" s="108">
        <v>31462.8459</v>
      </c>
      <c r="BL80" s="108">
        <v>4432.4130000000005</v>
      </c>
    </row>
    <row r="81" spans="1:64" x14ac:dyDescent="0.2">
      <c r="A81" s="326" t="str">
        <f t="shared" si="12"/>
        <v>1122015</v>
      </c>
      <c r="B81" s="331">
        <v>112</v>
      </c>
      <c r="C81" s="327">
        <v>2015</v>
      </c>
      <c r="D81" s="353">
        <f>+IFERROR(VLOOKUP($A81,Data_Loss!$A$2:$V$1180,6,FALSE),0)</f>
        <v>0</v>
      </c>
      <c r="E81" s="353">
        <f>+IFERROR(VLOOKUP($A81,Data_Loss!$A$2:$V$1180,7,FALSE),0)</f>
        <v>0</v>
      </c>
      <c r="F81" s="353">
        <f>+IFERROR(VLOOKUP($A81,Data_Loss!$A$2:$V$1180,8,FALSE),0)</f>
        <v>0</v>
      </c>
      <c r="G81" s="353">
        <f>+IFERROR(VLOOKUP($A81,Data_Loss!$A$2:$V$1180,9,FALSE),0)</f>
        <v>5</v>
      </c>
      <c r="H81" s="353">
        <f>+IFERROR(VLOOKUP($A81,Data_Loss!$A$2:$V$1180,10,FALSE),0)</f>
        <v>8</v>
      </c>
      <c r="I81" s="353">
        <f>+IFERROR(VLOOKUP($A81,Data_Loss!$A$2:$V$1300,12,FALSE),0)</f>
        <v>0</v>
      </c>
      <c r="J81" s="353">
        <f>+IFERROR(VLOOKUP($A81,Data_Loss!$A$2:$V$1300,13,FALSE),0)</f>
        <v>0</v>
      </c>
      <c r="K81" s="353">
        <f>+IFERROR(VLOOKUP($A81,Data_Loss!$A$2:$V$1300,14,FALSE),0)</f>
        <v>0</v>
      </c>
      <c r="L81" s="353">
        <f>+IFERROR(VLOOKUP($A81,Data_Loss!$A$2:$V$1300,15,FALSE),0)</f>
        <v>99631</v>
      </c>
      <c r="M81" s="353">
        <f>+IFERROR(VLOOKUP($A81,Data_Loss!$A$2:$V$1300,16,FALSE),0)</f>
        <v>75197</v>
      </c>
      <c r="N81" s="353">
        <f>+IFERROR(VLOOKUP($A81,Data_Loss!$A$2:$V$1300,17,FALSE),0)</f>
        <v>0</v>
      </c>
      <c r="O81" s="353">
        <f>+IFERROR(VLOOKUP($A81,Data_Loss!$A$2:$V$1300,18,FALSE),0)</f>
        <v>0</v>
      </c>
      <c r="P81" s="353">
        <f>+IFERROR(VLOOKUP($A81,Data_Loss!$A$2:$V$1300,19,FALSE),0)</f>
        <v>0</v>
      </c>
      <c r="Q81" s="353">
        <f>+IFERROR(VLOOKUP($A81,Data_Loss!$A$2:$V$1300,20,FALSE),0)</f>
        <v>99572</v>
      </c>
      <c r="R81" s="353">
        <f>+IFERROR(VLOOKUP($A81,Data_Loss!$A$2:$V$1300,21,FALSE),0)</f>
        <v>83065</v>
      </c>
      <c r="S81" s="353">
        <f>+IFERROR(VLOOKUP($A81,Data_Loss!$A$2:$V$1300,22,FALSE),0)</f>
        <v>8842</v>
      </c>
      <c r="T81" s="191">
        <f>+$I81*'10k &amp; MO'!C$4+$J81*'10k &amp; MO'!C$10+$K81*'10k &amp; MO'!C$16+$L81*'10k &amp; MO'!C$22+$M81*'10k &amp; MO'!C$28</f>
        <v>0</v>
      </c>
      <c r="U81" s="349">
        <f>+$I81*'10k &amp; MO'!D$4+$J81*'10k &amp; MO'!D$10+$K81*'10k &amp; MO'!D$16+$L81*'10k &amp; MO'!D$22+$M81*'10k &amp; MO'!D$28</f>
        <v>0</v>
      </c>
      <c r="V81" s="349">
        <f>+$I81*'10k &amp; MO'!E$4+$J81*'10k &amp; MO'!E$10+$K81*'10k &amp; MO'!E$16+$L81*'10k &amp; MO'!E$22+$M81*'10k &amp; MO'!E$28</f>
        <v>17227.836499999998</v>
      </c>
      <c r="W81" s="349">
        <f>+$I81*'10k &amp; MO'!F$4+$J81*'10k &amp; MO'!F$10+$K81*'10k &amp; MO'!F$16+$L81*'10k &amp; MO'!F$22+$M81*'10k &amp; MO'!F$28</f>
        <v>110916.63979999999</v>
      </c>
      <c r="X81" s="349">
        <f>+$I81*'10k &amp; MO'!G$4+$J81*'10k &amp; MO'!G$10+$K81*'10k &amp; MO'!G$16+$L81*'10k &amp; MO'!G$22+$M81*'10k &amp; MO'!G$28</f>
        <v>87694.511700000003</v>
      </c>
      <c r="Y81" s="349">
        <f>+$N81*'10k &amp; MO'!H$4+$O81*'10k &amp; MO'!H$10+$P81*'10k &amp; MO'!H$16+$Q81*'10k &amp; MO'!H$22+$R81*'10k &amp; MO'!H$28</f>
        <v>0</v>
      </c>
      <c r="Z81" s="349">
        <f>+$N81*'10k &amp; MO'!I$4+$O81*'10k &amp; MO'!I$10+$P81*'10k &amp; MO'!I$16+$Q81*'10k &amp; MO'!I$22+$R81*'10k &amp; MO'!I$28</f>
        <v>0</v>
      </c>
      <c r="AA81" s="349">
        <f>+$N81*'10k &amp; MO'!J$4+$O81*'10k &amp; MO'!J$10+$P81*'10k &amp; MO'!J$16+$Q81*'10k &amp; MO'!J$22+$R81*'10k &amp; MO'!J$28</f>
        <v>21022.140199999998</v>
      </c>
      <c r="AB81" s="349">
        <f>+$N81*'10k &amp; MO'!K$4+$O81*'10k &amp; MO'!K$10+$P81*'10k &amp; MO'!K$16+$Q81*'10k &amp; MO'!K$22+$R81*'10k &amp; MO'!K$28</f>
        <v>156837.59849999999</v>
      </c>
      <c r="AC81" s="349">
        <f>+$N81*'10k &amp; MO'!L$4+$O81*'10k &amp; MO'!L$10+$P81*'10k &amp; MO'!L$16+$Q81*'10k &amp; MO'!L$22+$R81*'10k &amp; MO'!L$28</f>
        <v>124229.523</v>
      </c>
      <c r="AD81" s="350">
        <f>+S81*'10k &amp; MO'!O$4</f>
        <v>10716.503999999999</v>
      </c>
      <c r="AF81" s="192" t="str">
        <f t="shared" si="10"/>
        <v>1122015</v>
      </c>
      <c r="AG81" s="192">
        <f>+IFERROR(VLOOKUP($AF81,'Limited Loss'!$F$5:$P$124,AG$3,FALSE),0)</f>
        <v>0</v>
      </c>
      <c r="AH81" s="193">
        <f>+IFERROR(VLOOKUP($AF81,'Limited Loss'!$F$5:$P$124,AH$3,FALSE),0)</f>
        <v>0</v>
      </c>
      <c r="AI81" s="193">
        <f>+IFERROR(VLOOKUP($AF81,'Limited Loss'!$F$5:$P$124,AI$3,FALSE),0)</f>
        <v>0</v>
      </c>
      <c r="AJ81" s="193">
        <f>+IFERROR(VLOOKUP($AF81,'Limited Loss'!$F$5:$P$124,AJ$3,FALSE),0)</f>
        <v>0</v>
      </c>
      <c r="AK81" s="100">
        <f>+IFERROR(VLOOKUP($AF81,'Limited Loss'!$F$5:$P$124,AK$3,FALSE),0)</f>
        <v>0</v>
      </c>
      <c r="AL81" s="193">
        <f>+IFERROR(VLOOKUP($AF81,'Limited Loss'!$F$5:$P$124,AL$3,FALSE),0)</f>
        <v>0</v>
      </c>
      <c r="AM81" s="193">
        <f>+IFERROR(VLOOKUP($AF81,'Limited Loss'!$F$5:$P$124,AM$3,FALSE),0)</f>
        <v>0</v>
      </c>
      <c r="AN81" s="193">
        <f>+IFERROR(VLOOKUP($AF81,'Limited Loss'!$F$5:$P$124,AN$3,FALSE),0)</f>
        <v>0</v>
      </c>
      <c r="AO81" s="193">
        <f>+IFERROR(VLOOKUP($AF81,'Limited Loss'!$F$5:$P$124,AO$3,FALSE),0)</f>
        <v>0</v>
      </c>
      <c r="AP81" s="100">
        <f>+IFERROR(VLOOKUP($AF81,'Limited Loss'!$F$5:$P$124,AP$3,FALSE),0)</f>
        <v>0</v>
      </c>
      <c r="AQ81" s="353"/>
      <c r="AR81" s="331">
        <f t="shared" si="11"/>
        <v>112</v>
      </c>
      <c r="AS81" s="332">
        <f t="shared" si="11"/>
        <v>2015</v>
      </c>
      <c r="AT81" s="349">
        <f t="shared" si="9"/>
        <v>0</v>
      </c>
      <c r="AU81" s="349">
        <f t="shared" si="9"/>
        <v>0</v>
      </c>
      <c r="AV81" s="349">
        <f t="shared" si="9"/>
        <v>17227.836499999998</v>
      </c>
      <c r="AW81" s="349">
        <f t="shared" si="9"/>
        <v>110916.63979999999</v>
      </c>
      <c r="AX81" s="350">
        <f t="shared" si="9"/>
        <v>87694.511700000003</v>
      </c>
      <c r="AY81" s="349">
        <f t="shared" si="16"/>
        <v>0</v>
      </c>
      <c r="AZ81" s="349">
        <f t="shared" si="16"/>
        <v>0</v>
      </c>
      <c r="BA81" s="349">
        <f t="shared" si="16"/>
        <v>21022.140199999998</v>
      </c>
      <c r="BB81" s="349">
        <f t="shared" si="16"/>
        <v>156837.59849999999</v>
      </c>
      <c r="BC81" s="349">
        <f t="shared" si="16"/>
        <v>124229.523</v>
      </c>
      <c r="BD81" s="350">
        <f t="shared" si="16"/>
        <v>10716.503999999999</v>
      </c>
      <c r="BE81" s="349">
        <f t="shared" si="13"/>
        <v>38249.976699999999</v>
      </c>
      <c r="BF81" s="375">
        <f t="shared" si="14"/>
        <v>479678.27299999999</v>
      </c>
      <c r="BG81" s="334">
        <f t="shared" si="15"/>
        <v>10716.503999999999</v>
      </c>
      <c r="BI81" s="107">
        <v>461</v>
      </c>
      <c r="BJ81" s="108">
        <v>1044482.1992</v>
      </c>
      <c r="BK81" s="108">
        <v>912302.21149999998</v>
      </c>
      <c r="BL81" s="108">
        <v>258486.16200000001</v>
      </c>
    </row>
    <row r="82" spans="1:64" x14ac:dyDescent="0.2">
      <c r="A82" s="326" t="str">
        <f t="shared" si="12"/>
        <v>1122016</v>
      </c>
      <c r="B82" s="331">
        <v>112</v>
      </c>
      <c r="C82" s="327">
        <v>2016</v>
      </c>
      <c r="D82" s="353">
        <f>+IFERROR(VLOOKUP($A82,Data_Loss!$A$2:$V$1180,6,FALSE),0)</f>
        <v>0</v>
      </c>
      <c r="E82" s="353">
        <f>+IFERROR(VLOOKUP($A82,Data_Loss!$A$2:$V$1180,7,FALSE),0)</f>
        <v>0</v>
      </c>
      <c r="F82" s="353">
        <f>+IFERROR(VLOOKUP($A82,Data_Loss!$A$2:$V$1180,8,FALSE),0)</f>
        <v>2</v>
      </c>
      <c r="G82" s="353">
        <f>+IFERROR(VLOOKUP($A82,Data_Loss!$A$2:$V$1180,9,FALSE),0)</f>
        <v>4</v>
      </c>
      <c r="H82" s="353">
        <f>+IFERROR(VLOOKUP($A82,Data_Loss!$A$2:$V$1180,10,FALSE),0)</f>
        <v>5</v>
      </c>
      <c r="I82" s="353">
        <f>+IFERROR(VLOOKUP($A82,Data_Loss!$A$2:$V$1300,12,FALSE),0)</f>
        <v>0</v>
      </c>
      <c r="J82" s="353">
        <f>+IFERROR(VLOOKUP($A82,Data_Loss!$A$2:$V$1300,13,FALSE),0)</f>
        <v>0</v>
      </c>
      <c r="K82" s="353">
        <f>+IFERROR(VLOOKUP($A82,Data_Loss!$A$2:$V$1300,14,FALSE),0)</f>
        <v>320266</v>
      </c>
      <c r="L82" s="353">
        <f>+IFERROR(VLOOKUP($A82,Data_Loss!$A$2:$V$1300,15,FALSE),0)</f>
        <v>76248</v>
      </c>
      <c r="M82" s="353">
        <f>+IFERROR(VLOOKUP($A82,Data_Loss!$A$2:$V$1300,16,FALSE),0)</f>
        <v>91018</v>
      </c>
      <c r="N82" s="353">
        <f>+IFERROR(VLOOKUP($A82,Data_Loss!$A$2:$V$1300,17,FALSE),0)</f>
        <v>0</v>
      </c>
      <c r="O82" s="353">
        <f>+IFERROR(VLOOKUP($A82,Data_Loss!$A$2:$V$1300,18,FALSE),0)</f>
        <v>0</v>
      </c>
      <c r="P82" s="353">
        <f>+IFERROR(VLOOKUP($A82,Data_Loss!$A$2:$V$1300,19,FALSE),0)</f>
        <v>138800</v>
      </c>
      <c r="Q82" s="353">
        <f>+IFERROR(VLOOKUP($A82,Data_Loss!$A$2:$V$1300,20,FALSE),0)</f>
        <v>86864</v>
      </c>
      <c r="R82" s="353">
        <f>+IFERROR(VLOOKUP($A82,Data_Loss!$A$2:$V$1300,21,FALSE),0)</f>
        <v>48346</v>
      </c>
      <c r="S82" s="353">
        <f>+IFERROR(VLOOKUP($A82,Data_Loss!$A$2:$V$1300,22,FALSE),0)</f>
        <v>30732</v>
      </c>
      <c r="T82" s="191">
        <f>+$I82*'10k &amp; MO'!C$5+$J82*'10k &amp; MO'!C$11+$K82*'10k &amp; MO'!C$17+$L82*'10k &amp; MO'!C$23+$M82*'10k &amp; MO'!C$29</f>
        <v>0</v>
      </c>
      <c r="U82" s="349">
        <f>+$I82*'10k &amp; MO'!D$5+$J82*'10k &amp; MO'!D$11+$K82*'10k &amp; MO'!D$17+$L82*'10k &amp; MO'!D$23+$M82*'10k &amp; MO'!D$29</f>
        <v>1889.5693999999999</v>
      </c>
      <c r="V82" s="349">
        <f>+$I82*'10k &amp; MO'!E$5+$J82*'10k &amp; MO'!E$11+$K82*'10k &amp; MO'!E$17+$L82*'10k &amp; MO'!E$23+$M82*'10k &amp; MO'!E$29</f>
        <v>535757.15240000002</v>
      </c>
      <c r="W82" s="349">
        <f>+$I82*'10k &amp; MO'!F$5+$J82*'10k &amp; MO'!F$11+$K82*'10k &amp; MO'!F$17+$L82*'10k &amp; MO'!F$23+$M82*'10k &amp; MO'!F$29</f>
        <v>98204.704400000002</v>
      </c>
      <c r="X82" s="349">
        <f>+$I82*'10k &amp; MO'!G$5+$J82*'10k &amp; MO'!G$11+$K82*'10k &amp; MO'!G$17+$L82*'10k &amp; MO'!G$23+$M82*'10k &amp; MO'!G$29</f>
        <v>100249.1154</v>
      </c>
      <c r="Y82" s="349">
        <f>+$N82*'10k &amp; MO'!H$5+$O82*'10k &amp; MO'!H$11+$P82*'10k &amp; MO'!H$17+$Q82*'10k &amp; MO'!H$23+$R82*'10k &amp; MO'!H$29</f>
        <v>0</v>
      </c>
      <c r="Z82" s="349">
        <f>+$N82*'10k &amp; MO'!I$5+$O82*'10k &amp; MO'!I$11+$P82*'10k &amp; MO'!I$17+$Q82*'10k &amp; MO'!I$23+$R82*'10k &amp; MO'!I$29</f>
        <v>458.04</v>
      </c>
      <c r="AA82" s="349">
        <f>+$N82*'10k &amp; MO'!J$5+$O82*'10k &amp; MO'!J$11+$P82*'10k &amp; MO'!J$17+$Q82*'10k &amp; MO'!J$23+$R82*'10k &amp; MO'!J$29</f>
        <v>299093.14939999999</v>
      </c>
      <c r="AB82" s="349">
        <f>+$N82*'10k &amp; MO'!K$5+$O82*'10k &amp; MO'!K$11+$P82*'10k &amp; MO'!K$17+$Q82*'10k &amp; MO'!K$23+$R82*'10k &amp; MO'!K$29</f>
        <v>154049.67379999999</v>
      </c>
      <c r="AC82" s="349">
        <f>+$N82*'10k &amp; MO'!L$5+$O82*'10k &amp; MO'!L$11+$P82*'10k &amp; MO'!L$17+$Q82*'10k &amp; MO'!L$23+$R82*'10k &amp; MO'!L$29</f>
        <v>79812.563200000004</v>
      </c>
      <c r="AD82" s="350">
        <f>+S82*'10k &amp; MO'!O$5</f>
        <v>41426.736000000004</v>
      </c>
      <c r="AF82" s="192" t="str">
        <f t="shared" si="10"/>
        <v>1122016</v>
      </c>
      <c r="AG82" s="192">
        <f>+IFERROR(VLOOKUP($AF82,'Limited Loss'!$F$5:$P$124,AG$3,FALSE),0)</f>
        <v>0</v>
      </c>
      <c r="AH82" s="193">
        <f>+IFERROR(VLOOKUP($AF82,'Limited Loss'!$F$5:$P$124,AH$3,FALSE),0)</f>
        <v>0</v>
      </c>
      <c r="AI82" s="193">
        <f>+IFERROR(VLOOKUP($AF82,'Limited Loss'!$F$5:$P$124,AI$3,FALSE),0)</f>
        <v>0</v>
      </c>
      <c r="AJ82" s="193">
        <f>+IFERROR(VLOOKUP($AF82,'Limited Loss'!$F$5:$P$124,AJ$3,FALSE),0)</f>
        <v>0</v>
      </c>
      <c r="AK82" s="100">
        <f>+IFERROR(VLOOKUP($AF82,'Limited Loss'!$F$5:$P$124,AK$3,FALSE),0)</f>
        <v>0</v>
      </c>
      <c r="AL82" s="193">
        <f>+IFERROR(VLOOKUP($AF82,'Limited Loss'!$F$5:$P$124,AL$3,FALSE),0)</f>
        <v>0</v>
      </c>
      <c r="AM82" s="193">
        <f>+IFERROR(VLOOKUP($AF82,'Limited Loss'!$F$5:$P$124,AM$3,FALSE),0)</f>
        <v>0</v>
      </c>
      <c r="AN82" s="193">
        <f>+IFERROR(VLOOKUP($AF82,'Limited Loss'!$F$5:$P$124,AN$3,FALSE),0)</f>
        <v>0</v>
      </c>
      <c r="AO82" s="193">
        <f>+IFERROR(VLOOKUP($AF82,'Limited Loss'!$F$5:$P$124,AO$3,FALSE),0)</f>
        <v>0</v>
      </c>
      <c r="AP82" s="100">
        <f>+IFERROR(VLOOKUP($AF82,'Limited Loss'!$F$5:$P$124,AP$3,FALSE),0)</f>
        <v>0</v>
      </c>
      <c r="AQ82" s="353"/>
      <c r="AR82" s="331">
        <f t="shared" si="11"/>
        <v>112</v>
      </c>
      <c r="AS82" s="332">
        <f t="shared" si="11"/>
        <v>2016</v>
      </c>
      <c r="AT82" s="349">
        <f t="shared" si="9"/>
        <v>0</v>
      </c>
      <c r="AU82" s="349">
        <f t="shared" si="9"/>
        <v>1889.5693999999999</v>
      </c>
      <c r="AV82" s="349">
        <f t="shared" si="9"/>
        <v>535757.15240000002</v>
      </c>
      <c r="AW82" s="349">
        <f t="shared" si="9"/>
        <v>98204.704400000002</v>
      </c>
      <c r="AX82" s="350">
        <f t="shared" si="9"/>
        <v>100249.1154</v>
      </c>
      <c r="AY82" s="349">
        <f t="shared" si="16"/>
        <v>0</v>
      </c>
      <c r="AZ82" s="349">
        <f t="shared" si="16"/>
        <v>458.04</v>
      </c>
      <c r="BA82" s="349">
        <f t="shared" si="16"/>
        <v>299093.14939999999</v>
      </c>
      <c r="BB82" s="349">
        <f t="shared" si="16"/>
        <v>154049.67379999999</v>
      </c>
      <c r="BC82" s="349">
        <f t="shared" si="16"/>
        <v>79812.563200000004</v>
      </c>
      <c r="BD82" s="350">
        <f t="shared" si="16"/>
        <v>41426.736000000004</v>
      </c>
      <c r="BE82" s="349">
        <f t="shared" si="13"/>
        <v>837197.91120000009</v>
      </c>
      <c r="BF82" s="375">
        <f t="shared" si="14"/>
        <v>432316.05680000002</v>
      </c>
      <c r="BG82" s="334">
        <f t="shared" si="15"/>
        <v>41426.736000000004</v>
      </c>
      <c r="BI82" s="107">
        <v>463</v>
      </c>
      <c r="BJ82" s="108">
        <v>0</v>
      </c>
      <c r="BK82" s="108">
        <v>0</v>
      </c>
      <c r="BL82" s="108">
        <v>0</v>
      </c>
    </row>
    <row r="83" spans="1:64" x14ac:dyDescent="0.2">
      <c r="A83" s="326" t="str">
        <f t="shared" si="12"/>
        <v>1122017</v>
      </c>
      <c r="B83" s="331">
        <v>112</v>
      </c>
      <c r="C83" s="327">
        <v>2017</v>
      </c>
      <c r="D83" s="353">
        <f>+IFERROR(VLOOKUP($A83,Data_Loss!$A$2:$V$1180,6,FALSE),0)</f>
        <v>0</v>
      </c>
      <c r="E83" s="353">
        <f>+IFERROR(VLOOKUP($A83,Data_Loss!$A$2:$V$1180,7,FALSE),0)</f>
        <v>0</v>
      </c>
      <c r="F83" s="353">
        <f>+IFERROR(VLOOKUP($A83,Data_Loss!$A$2:$V$1180,8,FALSE),0)</f>
        <v>0</v>
      </c>
      <c r="G83" s="353">
        <f>+IFERROR(VLOOKUP($A83,Data_Loss!$A$2:$V$1180,9,FALSE),0)</f>
        <v>7</v>
      </c>
      <c r="H83" s="353">
        <f>+IFERROR(VLOOKUP($A83,Data_Loss!$A$2:$V$1180,10,FALSE),0)</f>
        <v>8</v>
      </c>
      <c r="I83" s="353">
        <f>+IFERROR(VLOOKUP($A83,Data_Loss!$A$2:$V$1300,12,FALSE),0)</f>
        <v>0</v>
      </c>
      <c r="J83" s="353">
        <f>+IFERROR(VLOOKUP($A83,Data_Loss!$A$2:$V$1300,13,FALSE),0)</f>
        <v>0</v>
      </c>
      <c r="K83" s="353">
        <f>+IFERROR(VLOOKUP($A83,Data_Loss!$A$2:$V$1300,14,FALSE),0)</f>
        <v>0</v>
      </c>
      <c r="L83" s="353">
        <f>+IFERROR(VLOOKUP($A83,Data_Loss!$A$2:$V$1300,15,FALSE),0)</f>
        <v>87849</v>
      </c>
      <c r="M83" s="353">
        <f>+IFERROR(VLOOKUP($A83,Data_Loss!$A$2:$V$1300,16,FALSE),0)</f>
        <v>8897</v>
      </c>
      <c r="N83" s="353">
        <f>+IFERROR(VLOOKUP($A83,Data_Loss!$A$2:$V$1300,17,FALSE),0)</f>
        <v>0</v>
      </c>
      <c r="O83" s="353">
        <f>+IFERROR(VLOOKUP($A83,Data_Loss!$A$2:$V$1300,18,FALSE),0)</f>
        <v>0</v>
      </c>
      <c r="P83" s="353">
        <f>+IFERROR(VLOOKUP($A83,Data_Loss!$A$2:$V$1300,19,FALSE),0)</f>
        <v>0</v>
      </c>
      <c r="Q83" s="353">
        <f>+IFERROR(VLOOKUP($A83,Data_Loss!$A$2:$V$1300,20,FALSE),0)</f>
        <v>103710</v>
      </c>
      <c r="R83" s="353">
        <f>+IFERROR(VLOOKUP($A83,Data_Loss!$A$2:$V$1300,21,FALSE),0)</f>
        <v>12591</v>
      </c>
      <c r="S83" s="353">
        <f>+IFERROR(VLOOKUP($A83,Data_Loss!$A$2:$V$1300,22,FALSE),0)</f>
        <v>56047</v>
      </c>
      <c r="T83" s="191">
        <f>+$I83*'10k &amp; MO'!C$6+$J83*'10k &amp; MO'!C$12+$K83*'10k &amp; MO'!C$18+$L83*'10k &amp; MO'!C$24+$M83*'10k &amp; MO'!C$30</f>
        <v>0</v>
      </c>
      <c r="U83" s="349">
        <f>+$I83*'10k &amp; MO'!D$6+$J83*'10k &amp; MO'!D$12+$K83*'10k &amp; MO'!D$18+$L83*'10k &amp; MO'!D$24+$M83*'10k &amp; MO'!D$30</f>
        <v>192.49019999999999</v>
      </c>
      <c r="V83" s="349">
        <f>+$I83*'10k &amp; MO'!E$6+$J83*'10k &amp; MO'!E$12+$K83*'10k &amp; MO'!E$18+$L83*'10k &amp; MO'!E$24+$M83*'10k &amp; MO'!E$30</f>
        <v>80608.264599999995</v>
      </c>
      <c r="W83" s="349">
        <f>+$I83*'10k &amp; MO'!F$6+$J83*'10k &amp; MO'!F$12+$K83*'10k &amp; MO'!F$18+$L83*'10k &amp; MO'!F$24+$M83*'10k &amp; MO'!F$30</f>
        <v>80592.1633</v>
      </c>
      <c r="X83" s="349">
        <f>+$I83*'10k &amp; MO'!G$6+$J83*'10k &amp; MO'!G$12+$K83*'10k &amp; MO'!G$18+$L83*'10k &amp; MO'!G$24+$M83*'10k &amp; MO'!G$30</f>
        <v>16361.356899999999</v>
      </c>
      <c r="Y83" s="349">
        <f>+$N83*'10k &amp; MO'!H$6+$O83*'10k &amp; MO'!H$12+$P83*'10k &amp; MO'!H$18+$Q83*'10k &amp; MO'!H$24+$R83*'10k &amp; MO'!H$30</f>
        <v>0</v>
      </c>
      <c r="Z83" s="349">
        <f>+$N83*'10k &amp; MO'!I$6+$O83*'10k &amp; MO'!I$12+$P83*'10k &amp; MO'!I$18+$Q83*'10k &amp; MO'!I$24+$R83*'10k &amp; MO'!I$30</f>
        <v>76.374299999999991</v>
      </c>
      <c r="AA83" s="349">
        <f>+$N83*'10k &amp; MO'!J$6+$O83*'10k &amp; MO'!J$12+$P83*'10k &amp; MO'!J$18+$Q83*'10k &amp; MO'!J$24+$R83*'10k &amp; MO'!J$30</f>
        <v>112383.639</v>
      </c>
      <c r="AB83" s="349">
        <f>+$N83*'10k &amp; MO'!K$6+$O83*'10k &amp; MO'!K$12+$P83*'10k &amp; MO'!K$18+$Q83*'10k &amp; MO'!K$24+$R83*'10k &amp; MO'!K$30</f>
        <v>133400.6508</v>
      </c>
      <c r="AC83" s="349">
        <f>+$N83*'10k &amp; MO'!L$6+$O83*'10k &amp; MO'!L$12+$P83*'10k &amp; MO'!L$18+$Q83*'10k &amp; MO'!L$24+$R83*'10k &amp; MO'!L$30</f>
        <v>29471.447100000005</v>
      </c>
      <c r="AD83" s="350">
        <f>+S83*'10k &amp; MO'!O$6</f>
        <v>75439.262000000002</v>
      </c>
      <c r="AF83" s="192" t="str">
        <f t="shared" si="10"/>
        <v>1122017</v>
      </c>
      <c r="AG83" s="192">
        <f>+IFERROR(VLOOKUP($AF83,'Limited Loss'!$F$5:$P$124,AG$3,FALSE),0)</f>
        <v>0</v>
      </c>
      <c r="AH83" s="193">
        <f>+IFERROR(VLOOKUP($AF83,'Limited Loss'!$F$5:$P$124,AH$3,FALSE),0)</f>
        <v>0</v>
      </c>
      <c r="AI83" s="193">
        <f>+IFERROR(VLOOKUP($AF83,'Limited Loss'!$F$5:$P$124,AI$3,FALSE),0)</f>
        <v>0</v>
      </c>
      <c r="AJ83" s="193">
        <f>+IFERROR(VLOOKUP($AF83,'Limited Loss'!$F$5:$P$124,AJ$3,FALSE),0)</f>
        <v>0</v>
      </c>
      <c r="AK83" s="100">
        <f>+IFERROR(VLOOKUP($AF83,'Limited Loss'!$F$5:$P$124,AK$3,FALSE),0)</f>
        <v>0</v>
      </c>
      <c r="AL83" s="193">
        <f>+IFERROR(VLOOKUP($AF83,'Limited Loss'!$F$5:$P$124,AL$3,FALSE),0)</f>
        <v>0</v>
      </c>
      <c r="AM83" s="193">
        <f>+IFERROR(VLOOKUP($AF83,'Limited Loss'!$F$5:$P$124,AM$3,FALSE),0)</f>
        <v>0</v>
      </c>
      <c r="AN83" s="193">
        <f>+IFERROR(VLOOKUP($AF83,'Limited Loss'!$F$5:$P$124,AN$3,FALSE),0)</f>
        <v>0</v>
      </c>
      <c r="AO83" s="193">
        <f>+IFERROR(VLOOKUP($AF83,'Limited Loss'!$F$5:$P$124,AO$3,FALSE),0)</f>
        <v>0</v>
      </c>
      <c r="AP83" s="100">
        <f>+IFERROR(VLOOKUP($AF83,'Limited Loss'!$F$5:$P$124,AP$3,FALSE),0)</f>
        <v>0</v>
      </c>
      <c r="AQ83" s="353"/>
      <c r="AR83" s="331">
        <f t="shared" si="11"/>
        <v>112</v>
      </c>
      <c r="AS83" s="332">
        <f t="shared" si="11"/>
        <v>2017</v>
      </c>
      <c r="AT83" s="349">
        <f t="shared" si="9"/>
        <v>0</v>
      </c>
      <c r="AU83" s="349">
        <f t="shared" si="9"/>
        <v>192.49019999999999</v>
      </c>
      <c r="AV83" s="349">
        <f t="shared" si="9"/>
        <v>80608.264599999995</v>
      </c>
      <c r="AW83" s="349">
        <f t="shared" si="9"/>
        <v>80592.1633</v>
      </c>
      <c r="AX83" s="350">
        <f t="shared" si="9"/>
        <v>16361.356899999999</v>
      </c>
      <c r="AY83" s="349">
        <f t="shared" si="16"/>
        <v>0</v>
      </c>
      <c r="AZ83" s="349">
        <f t="shared" si="16"/>
        <v>76.374299999999991</v>
      </c>
      <c r="BA83" s="349">
        <f t="shared" si="16"/>
        <v>112383.639</v>
      </c>
      <c r="BB83" s="349">
        <f t="shared" si="16"/>
        <v>133400.6508</v>
      </c>
      <c r="BC83" s="349">
        <f t="shared" si="16"/>
        <v>29471.447100000005</v>
      </c>
      <c r="BD83" s="350">
        <f t="shared" si="16"/>
        <v>75439.262000000002</v>
      </c>
      <c r="BE83" s="349">
        <f t="shared" si="13"/>
        <v>193260.76809999999</v>
      </c>
      <c r="BF83" s="375">
        <f t="shared" si="14"/>
        <v>259825.61810000002</v>
      </c>
      <c r="BG83" s="334">
        <f t="shared" si="15"/>
        <v>75439.262000000002</v>
      </c>
      <c r="BI83" s="107">
        <v>464</v>
      </c>
      <c r="BJ83" s="108">
        <v>0</v>
      </c>
      <c r="BK83" s="108">
        <v>0</v>
      </c>
      <c r="BL83" s="108">
        <v>8255.116</v>
      </c>
    </row>
    <row r="84" spans="1:64" x14ac:dyDescent="0.2">
      <c r="A84" s="326" t="str">
        <f t="shared" si="12"/>
        <v>1122018</v>
      </c>
      <c r="B84" s="331">
        <v>112</v>
      </c>
      <c r="C84" s="327">
        <v>2018</v>
      </c>
      <c r="D84" s="353">
        <f>+IFERROR(VLOOKUP($A84,Data_Loss!$A$2:$V$1180,6,FALSE),0)</f>
        <v>0</v>
      </c>
      <c r="E84" s="353">
        <f>+IFERROR(VLOOKUP($A84,Data_Loss!$A$2:$V$1180,7,FALSE),0)</f>
        <v>0</v>
      </c>
      <c r="F84" s="353">
        <f>+IFERROR(VLOOKUP($A84,Data_Loss!$A$2:$V$1180,8,FALSE),0)</f>
        <v>0</v>
      </c>
      <c r="G84" s="353">
        <f>+IFERROR(VLOOKUP($A84,Data_Loss!$A$2:$V$1180,9,FALSE),0)</f>
        <v>4</v>
      </c>
      <c r="H84" s="353">
        <f>+IFERROR(VLOOKUP($A84,Data_Loss!$A$2:$V$1180,10,FALSE),0)</f>
        <v>13</v>
      </c>
      <c r="I84" s="353">
        <f>+IFERROR(VLOOKUP($A84,Data_Loss!$A$2:$V$1300,12,FALSE),0)</f>
        <v>0</v>
      </c>
      <c r="J84" s="353">
        <f>+IFERROR(VLOOKUP($A84,Data_Loss!$A$2:$V$1300,13,FALSE),0)</f>
        <v>0</v>
      </c>
      <c r="K84" s="353">
        <f>+IFERROR(VLOOKUP($A84,Data_Loss!$A$2:$V$1300,14,FALSE),0)</f>
        <v>0</v>
      </c>
      <c r="L84" s="353">
        <f>+IFERROR(VLOOKUP($A84,Data_Loss!$A$2:$V$1300,15,FALSE),0)</f>
        <v>72065</v>
      </c>
      <c r="M84" s="353">
        <f>+IFERROR(VLOOKUP($A84,Data_Loss!$A$2:$V$1300,16,FALSE),0)</f>
        <v>44875</v>
      </c>
      <c r="N84" s="353">
        <f>+IFERROR(VLOOKUP($A84,Data_Loss!$A$2:$V$1300,17,FALSE),0)</f>
        <v>0</v>
      </c>
      <c r="O84" s="353">
        <f>+IFERROR(VLOOKUP($A84,Data_Loss!$A$2:$V$1300,18,FALSE),0)</f>
        <v>0</v>
      </c>
      <c r="P84" s="353">
        <f>+IFERROR(VLOOKUP($A84,Data_Loss!$A$2:$V$1300,19,FALSE),0)</f>
        <v>0</v>
      </c>
      <c r="Q84" s="353">
        <f>+IFERROR(VLOOKUP($A84,Data_Loss!$A$2:$V$1300,20,FALSE),0)</f>
        <v>239260</v>
      </c>
      <c r="R84" s="353">
        <f>+IFERROR(VLOOKUP($A84,Data_Loss!$A$2:$V$1300,21,FALSE),0)</f>
        <v>63737</v>
      </c>
      <c r="S84" s="353">
        <f>+IFERROR(VLOOKUP($A84,Data_Loss!$A$2:$V$1300,22,FALSE),0)</f>
        <v>25923</v>
      </c>
      <c r="T84" s="191">
        <f>+$I84*'10k &amp; MO'!C$7+$J84*'10k &amp; MO'!C$13+$K84*'10k &amp; MO'!C$19+$L84*'10k &amp; MO'!C$25+$M84*'10k &amp; MO'!C$31</f>
        <v>98.725000000000009</v>
      </c>
      <c r="U84" s="349">
        <f>+$I84*'10k &amp; MO'!D$7+$J84*'10k &amp; MO'!D$13+$K84*'10k &amp; MO'!D$19+$L84*'10k &amp; MO'!D$25+$M84*'10k &amp; MO'!D$31</f>
        <v>5280.0769999999993</v>
      </c>
      <c r="V84" s="349">
        <f>+$I84*'10k &amp; MO'!E$7+$J84*'10k &amp; MO'!E$13+$K84*'10k &amp; MO'!E$19+$L84*'10k &amp; MO'!E$25+$M84*'10k &amp; MO'!E$31</f>
        <v>176389.935</v>
      </c>
      <c r="W84" s="349">
        <f>+$I84*'10k &amp; MO'!F$7+$J84*'10k &amp; MO'!F$13+$K84*'10k &amp; MO'!F$19+$L84*'10k &amp; MO'!F$25+$M84*'10k &amp; MO'!F$31</f>
        <v>80069.366500000004</v>
      </c>
      <c r="X84" s="349">
        <f>+$I84*'10k &amp; MO'!G$7+$J84*'10k &amp; MO'!G$13+$K84*'10k &amp; MO'!G$19+$L84*'10k &amp; MO'!G$25+$M84*'10k &amp; MO'!G$31</f>
        <v>38426.279499999997</v>
      </c>
      <c r="Y84" s="349">
        <f>+$N84*'10k &amp; MO'!H$7+$O84*'10k &amp; MO'!H$13+$P84*'10k &amp; MO'!H$19+$Q84*'10k &amp; MO'!H$25+$R84*'10k &amp; MO'!H$31</f>
        <v>184.8373</v>
      </c>
      <c r="Z84" s="349">
        <f>+$N84*'10k &amp; MO'!I$7+$O84*'10k &amp; MO'!I$13+$P84*'10k &amp; MO'!I$19+$Q84*'10k &amp; MO'!I$25+$R84*'10k &amp; MO'!I$31</f>
        <v>13098.5733</v>
      </c>
      <c r="AA84" s="349">
        <f>+$N84*'10k &amp; MO'!J$7+$O84*'10k &amp; MO'!J$13+$P84*'10k &amp; MO'!J$19+$Q84*'10k &amp; MO'!J$25+$R84*'10k &amp; MO'!J$31</f>
        <v>405706.99840000004</v>
      </c>
      <c r="AB84" s="349">
        <f>+$N84*'10k &amp; MO'!K$7+$O84*'10k &amp; MO'!K$13+$P84*'10k &amp; MO'!K$19+$Q84*'10k &amp; MO'!K$25+$R84*'10k &amp; MO'!K$31</f>
        <v>266958.10859999998</v>
      </c>
      <c r="AC84" s="349">
        <f>+$N84*'10k &amp; MO'!L$7+$O84*'10k &amp; MO'!L$13+$P84*'10k &amp; MO'!L$19+$Q84*'10k &amp; MO'!L$25+$R84*'10k &amp; MO'!L$31</f>
        <v>93760.254799999995</v>
      </c>
      <c r="AD84" s="350">
        <f>+S84*'10k &amp; MO'!O$7</f>
        <v>34373.898000000001</v>
      </c>
      <c r="AF84" s="192" t="str">
        <f t="shared" si="10"/>
        <v>1122018</v>
      </c>
      <c r="AG84" s="192">
        <f>+IFERROR(VLOOKUP($AF84,'Limited Loss'!$F$5:$P$124,AG$3,FALSE),0)</f>
        <v>0</v>
      </c>
      <c r="AH84" s="193">
        <f>+IFERROR(VLOOKUP($AF84,'Limited Loss'!$F$5:$P$124,AH$3,FALSE),0)</f>
        <v>0</v>
      </c>
      <c r="AI84" s="193">
        <f>+IFERROR(VLOOKUP($AF84,'Limited Loss'!$F$5:$P$124,AI$3,FALSE),0)</f>
        <v>0</v>
      </c>
      <c r="AJ84" s="193">
        <f>+IFERROR(VLOOKUP($AF84,'Limited Loss'!$F$5:$P$124,AJ$3,FALSE),0)</f>
        <v>0</v>
      </c>
      <c r="AK84" s="100">
        <f>+IFERROR(VLOOKUP($AF84,'Limited Loss'!$F$5:$P$124,AK$3,FALSE),0)</f>
        <v>0</v>
      </c>
      <c r="AL84" s="193">
        <f>+IFERROR(VLOOKUP($AF84,'Limited Loss'!$F$5:$P$124,AL$3,FALSE),0)</f>
        <v>0</v>
      </c>
      <c r="AM84" s="193">
        <f>+IFERROR(VLOOKUP($AF84,'Limited Loss'!$F$5:$P$124,AM$3,FALSE),0)</f>
        <v>0</v>
      </c>
      <c r="AN84" s="193">
        <f>+IFERROR(VLOOKUP($AF84,'Limited Loss'!$F$5:$P$124,AN$3,FALSE),0)</f>
        <v>0</v>
      </c>
      <c r="AO84" s="193">
        <f>+IFERROR(VLOOKUP($AF84,'Limited Loss'!$F$5:$P$124,AO$3,FALSE),0)</f>
        <v>0</v>
      </c>
      <c r="AP84" s="100">
        <f>+IFERROR(VLOOKUP($AF84,'Limited Loss'!$F$5:$P$124,AP$3,FALSE),0)</f>
        <v>0</v>
      </c>
      <c r="AQ84" s="353"/>
      <c r="AR84" s="331">
        <f t="shared" si="11"/>
        <v>112</v>
      </c>
      <c r="AS84" s="332">
        <f t="shared" si="11"/>
        <v>2018</v>
      </c>
      <c r="AT84" s="349">
        <f t="shared" si="9"/>
        <v>98.725000000000009</v>
      </c>
      <c r="AU84" s="349">
        <f t="shared" si="9"/>
        <v>5280.0769999999993</v>
      </c>
      <c r="AV84" s="349">
        <f t="shared" si="9"/>
        <v>176389.935</v>
      </c>
      <c r="AW84" s="349">
        <f t="shared" si="9"/>
        <v>80069.366500000004</v>
      </c>
      <c r="AX84" s="350">
        <f t="shared" si="9"/>
        <v>38426.279499999997</v>
      </c>
      <c r="AY84" s="349">
        <f t="shared" si="16"/>
        <v>184.8373</v>
      </c>
      <c r="AZ84" s="349">
        <f t="shared" si="16"/>
        <v>13098.5733</v>
      </c>
      <c r="BA84" s="349">
        <f t="shared" si="16"/>
        <v>405706.99840000004</v>
      </c>
      <c r="BB84" s="349">
        <f t="shared" si="16"/>
        <v>266958.10859999998</v>
      </c>
      <c r="BC84" s="349">
        <f t="shared" si="16"/>
        <v>93760.254799999995</v>
      </c>
      <c r="BD84" s="350">
        <f t="shared" si="16"/>
        <v>34373.898000000001</v>
      </c>
      <c r="BE84" s="349">
        <f t="shared" si="13"/>
        <v>600759.14600000007</v>
      </c>
      <c r="BF84" s="375">
        <f t="shared" si="14"/>
        <v>479214.00939999998</v>
      </c>
      <c r="BG84" s="334">
        <f t="shared" si="15"/>
        <v>34373.898000000001</v>
      </c>
      <c r="BI84" s="107">
        <v>465</v>
      </c>
      <c r="BJ84" s="108">
        <v>0</v>
      </c>
      <c r="BK84" s="108">
        <v>0</v>
      </c>
      <c r="BL84" s="108">
        <v>0</v>
      </c>
    </row>
    <row r="85" spans="1:64" x14ac:dyDescent="0.2">
      <c r="A85" s="326" t="str">
        <f t="shared" si="12"/>
        <v>1132014</v>
      </c>
      <c r="B85" s="331">
        <v>113</v>
      </c>
      <c r="C85" s="327">
        <v>2014</v>
      </c>
      <c r="D85" s="353">
        <f>+IFERROR(VLOOKUP($A85,Data_Loss!$A$2:$V$1180,6,FALSE),0)</f>
        <v>0</v>
      </c>
      <c r="E85" s="353">
        <f>+IFERROR(VLOOKUP($A85,Data_Loss!$A$2:$V$1180,7,FALSE),0)</f>
        <v>0</v>
      </c>
      <c r="F85" s="353">
        <f>+IFERROR(VLOOKUP($A85,Data_Loss!$A$2:$V$1180,8,FALSE),0)</f>
        <v>0</v>
      </c>
      <c r="G85" s="353">
        <f>+IFERROR(VLOOKUP($A85,Data_Loss!$A$2:$V$1180,9,FALSE),0)</f>
        <v>0</v>
      </c>
      <c r="H85" s="353">
        <f>+IFERROR(VLOOKUP($A85,Data_Loss!$A$2:$V$1180,10,FALSE),0)</f>
        <v>0</v>
      </c>
      <c r="I85" s="353">
        <f>+IFERROR(VLOOKUP($A85,Data_Loss!$A$2:$V$1300,12,FALSE),0)</f>
        <v>0</v>
      </c>
      <c r="J85" s="353">
        <f>+IFERROR(VLOOKUP($A85,Data_Loss!$A$2:$V$1300,13,FALSE),0)</f>
        <v>0</v>
      </c>
      <c r="K85" s="353">
        <f>+IFERROR(VLOOKUP($A85,Data_Loss!$A$2:$V$1300,14,FALSE),0)</f>
        <v>0</v>
      </c>
      <c r="L85" s="353">
        <f>+IFERROR(VLOOKUP($A85,Data_Loss!$A$2:$V$1300,15,FALSE),0)</f>
        <v>0</v>
      </c>
      <c r="M85" s="353">
        <f>+IFERROR(VLOOKUP($A85,Data_Loss!$A$2:$V$1300,16,FALSE),0)</f>
        <v>0</v>
      </c>
      <c r="N85" s="353">
        <f>+IFERROR(VLOOKUP($A85,Data_Loss!$A$2:$V$1300,17,FALSE),0)</f>
        <v>0</v>
      </c>
      <c r="O85" s="353">
        <f>+IFERROR(VLOOKUP($A85,Data_Loss!$A$2:$V$1300,18,FALSE),0)</f>
        <v>0</v>
      </c>
      <c r="P85" s="353">
        <f>+IFERROR(VLOOKUP($A85,Data_Loss!$A$2:$V$1300,19,FALSE),0)</f>
        <v>0</v>
      </c>
      <c r="Q85" s="353">
        <f>+IFERROR(VLOOKUP($A85,Data_Loss!$A$2:$V$1300,20,FALSE),0)</f>
        <v>0</v>
      </c>
      <c r="R85" s="353">
        <f>+IFERROR(VLOOKUP($A85,Data_Loss!$A$2:$V$1300,21,FALSE),0)</f>
        <v>0</v>
      </c>
      <c r="S85" s="353">
        <f>+IFERROR(VLOOKUP($A85,Data_Loss!$A$2:$V$1300,22,FALSE),0)</f>
        <v>0</v>
      </c>
      <c r="T85" s="191">
        <f>+$I85*'10k &amp; MO'!C$3+$J85*'10k &amp; MO'!C$9+$K85*'10k &amp; MO'!C$15+$L85*'10k &amp; MO'!C$21+$M85*'10k &amp; MO'!C$27</f>
        <v>0</v>
      </c>
      <c r="U85" s="349">
        <f>+$I85*'10k &amp; MO'!D$3+$J85*'10k &amp; MO'!D$9+$K85*'10k &amp; MO'!D$15+$L85*'10k &amp; MO'!D$21+$M85*'10k &amp; MO'!D$27</f>
        <v>0</v>
      </c>
      <c r="V85" s="349">
        <f>+$I85*'10k &amp; MO'!E$3+$J85*'10k &amp; MO'!E$9+$K85*'10k &amp; MO'!E$15+$L85*'10k &amp; MO'!E$21+$M85*'10k &amp; MO'!E$27</f>
        <v>0</v>
      </c>
      <c r="W85" s="349">
        <f>+$I85*'10k &amp; MO'!F$3+$J85*'10k &amp; MO'!F$9+$K85*'10k &amp; MO'!F$15+$L85*'10k &amp; MO'!F$21+$M85*'10k &amp; MO'!F$27</f>
        <v>0</v>
      </c>
      <c r="X85" s="349">
        <f>+$I85*'10k &amp; MO'!G$3+$J85*'10k &amp; MO'!G$9+$K85*'10k &amp; MO'!G$15+$L85*'10k &amp; MO'!G$21+$M85*'10k &amp; MO'!G$27</f>
        <v>0</v>
      </c>
      <c r="Y85" s="349">
        <f>+$N85*'10k &amp; MO'!H$3+$O85*'10k &amp; MO'!H$9+$P85*'10k &amp; MO'!H$15+$Q85*'10k &amp; MO'!H$21+$R85*'10k &amp; MO'!H$27</f>
        <v>0</v>
      </c>
      <c r="Z85" s="349">
        <f>+$N85*'10k &amp; MO'!I$3+$O85*'10k &amp; MO'!I$9+$P85*'10k &amp; MO'!I$15+$Q85*'10k &amp; MO'!I$21+$R85*'10k &amp; MO'!I$27</f>
        <v>0</v>
      </c>
      <c r="AA85" s="349">
        <f>+$N85*'10k &amp; MO'!J$3+$O85*'10k &amp; MO'!J$9+$P85*'10k &amp; MO'!J$15+$Q85*'10k &amp; MO'!J$21+$R85*'10k &amp; MO'!J$27</f>
        <v>0</v>
      </c>
      <c r="AB85" s="349">
        <f>+$N85*'10k &amp; MO'!K$3+$O85*'10k &amp; MO'!K$9+$P85*'10k &amp; MO'!K$15+$Q85*'10k &amp; MO'!K$21+$R85*'10k &amp; MO'!K$27</f>
        <v>0</v>
      </c>
      <c r="AC85" s="349">
        <f>+$N85*'10k &amp; MO'!L$3+$O85*'10k &amp; MO'!L$9+$P85*'10k &amp; MO'!L$15+$Q85*'10k &amp; MO'!L$21+$R85*'10k &amp; MO'!L$27</f>
        <v>0</v>
      </c>
      <c r="AD85" s="350">
        <f>+S85*'10k &amp; MO'!O$3</f>
        <v>0</v>
      </c>
      <c r="AF85" s="192" t="str">
        <f t="shared" si="10"/>
        <v>1132014</v>
      </c>
      <c r="AG85" s="192">
        <f>+IFERROR(VLOOKUP($AF85,'Limited Loss'!$F$5:$P$124,AG$3,FALSE),0)</f>
        <v>0</v>
      </c>
      <c r="AH85" s="193">
        <f>+IFERROR(VLOOKUP($AF85,'Limited Loss'!$F$5:$P$124,AH$3,FALSE),0)</f>
        <v>0</v>
      </c>
      <c r="AI85" s="193">
        <f>+IFERROR(VLOOKUP($AF85,'Limited Loss'!$F$5:$P$124,AI$3,FALSE),0)</f>
        <v>0</v>
      </c>
      <c r="AJ85" s="193">
        <f>+IFERROR(VLOOKUP($AF85,'Limited Loss'!$F$5:$P$124,AJ$3,FALSE),0)</f>
        <v>0</v>
      </c>
      <c r="AK85" s="100">
        <f>+IFERROR(VLOOKUP($AF85,'Limited Loss'!$F$5:$P$124,AK$3,FALSE),0)</f>
        <v>0</v>
      </c>
      <c r="AL85" s="193">
        <f>+IFERROR(VLOOKUP($AF85,'Limited Loss'!$F$5:$P$124,AL$3,FALSE),0)</f>
        <v>0</v>
      </c>
      <c r="AM85" s="193">
        <f>+IFERROR(VLOOKUP($AF85,'Limited Loss'!$F$5:$P$124,AM$3,FALSE),0)</f>
        <v>0</v>
      </c>
      <c r="AN85" s="193">
        <f>+IFERROR(VLOOKUP($AF85,'Limited Loss'!$F$5:$P$124,AN$3,FALSE),0)</f>
        <v>0</v>
      </c>
      <c r="AO85" s="193">
        <f>+IFERROR(VLOOKUP($AF85,'Limited Loss'!$F$5:$P$124,AO$3,FALSE),0)</f>
        <v>0</v>
      </c>
      <c r="AP85" s="100">
        <f>+IFERROR(VLOOKUP($AF85,'Limited Loss'!$F$5:$P$124,AP$3,FALSE),0)</f>
        <v>0</v>
      </c>
      <c r="AQ85" s="353"/>
      <c r="AR85" s="331">
        <f t="shared" si="11"/>
        <v>113</v>
      </c>
      <c r="AS85" s="332">
        <f t="shared" si="11"/>
        <v>2014</v>
      </c>
      <c r="AT85" s="349">
        <f t="shared" si="9"/>
        <v>0</v>
      </c>
      <c r="AU85" s="349">
        <f t="shared" si="9"/>
        <v>0</v>
      </c>
      <c r="AV85" s="349">
        <f t="shared" si="9"/>
        <v>0</v>
      </c>
      <c r="AW85" s="349">
        <f t="shared" si="9"/>
        <v>0</v>
      </c>
      <c r="AX85" s="350">
        <f t="shared" si="9"/>
        <v>0</v>
      </c>
      <c r="AY85" s="349">
        <f t="shared" si="16"/>
        <v>0</v>
      </c>
      <c r="AZ85" s="349">
        <f t="shared" si="16"/>
        <v>0</v>
      </c>
      <c r="BA85" s="349">
        <f t="shared" si="16"/>
        <v>0</v>
      </c>
      <c r="BB85" s="349">
        <f t="shared" si="16"/>
        <v>0</v>
      </c>
      <c r="BC85" s="349">
        <f t="shared" si="16"/>
        <v>0</v>
      </c>
      <c r="BD85" s="350">
        <f t="shared" si="16"/>
        <v>0</v>
      </c>
      <c r="BE85" s="349">
        <f t="shared" si="13"/>
        <v>0</v>
      </c>
      <c r="BF85" s="375">
        <f t="shared" si="14"/>
        <v>0</v>
      </c>
      <c r="BG85" s="334">
        <f t="shared" si="15"/>
        <v>0</v>
      </c>
      <c r="BI85" s="107">
        <v>471</v>
      </c>
      <c r="BJ85" s="108">
        <v>74.275800000000004</v>
      </c>
      <c r="BK85" s="108">
        <v>3371.8509000000004</v>
      </c>
      <c r="BL85" s="108">
        <v>88.475999999999999</v>
      </c>
    </row>
    <row r="86" spans="1:64" x14ac:dyDescent="0.2">
      <c r="A86" s="326" t="str">
        <f t="shared" si="12"/>
        <v>1132015</v>
      </c>
      <c r="B86" s="331">
        <v>113</v>
      </c>
      <c r="C86" s="327">
        <v>2015</v>
      </c>
      <c r="D86" s="353">
        <f>+IFERROR(VLOOKUP($A86,Data_Loss!$A$2:$V$1180,6,FALSE),0)</f>
        <v>0</v>
      </c>
      <c r="E86" s="353">
        <f>+IFERROR(VLOOKUP($A86,Data_Loss!$A$2:$V$1180,7,FALSE),0)</f>
        <v>0</v>
      </c>
      <c r="F86" s="353">
        <f>+IFERROR(VLOOKUP($A86,Data_Loss!$A$2:$V$1180,8,FALSE),0)</f>
        <v>0</v>
      </c>
      <c r="G86" s="353">
        <f>+IFERROR(VLOOKUP($A86,Data_Loss!$A$2:$V$1180,9,FALSE),0)</f>
        <v>0</v>
      </c>
      <c r="H86" s="353">
        <f>+IFERROR(VLOOKUP($A86,Data_Loss!$A$2:$V$1180,10,FALSE),0)</f>
        <v>0</v>
      </c>
      <c r="I86" s="353">
        <f>+IFERROR(VLOOKUP($A86,Data_Loss!$A$2:$V$1300,12,FALSE),0)</f>
        <v>0</v>
      </c>
      <c r="J86" s="353">
        <f>+IFERROR(VLOOKUP($A86,Data_Loss!$A$2:$V$1300,13,FALSE),0)</f>
        <v>0</v>
      </c>
      <c r="K86" s="353">
        <f>+IFERROR(VLOOKUP($A86,Data_Loss!$A$2:$V$1300,14,FALSE),0)</f>
        <v>0</v>
      </c>
      <c r="L86" s="353">
        <f>+IFERROR(VLOOKUP($A86,Data_Loss!$A$2:$V$1300,15,FALSE),0)</f>
        <v>0</v>
      </c>
      <c r="M86" s="353">
        <f>+IFERROR(VLOOKUP($A86,Data_Loss!$A$2:$V$1300,16,FALSE),0)</f>
        <v>0</v>
      </c>
      <c r="N86" s="353">
        <f>+IFERROR(VLOOKUP($A86,Data_Loss!$A$2:$V$1300,17,FALSE),0)</f>
        <v>0</v>
      </c>
      <c r="O86" s="353">
        <f>+IFERROR(VLOOKUP($A86,Data_Loss!$A$2:$V$1300,18,FALSE),0)</f>
        <v>0</v>
      </c>
      <c r="P86" s="353">
        <f>+IFERROR(VLOOKUP($A86,Data_Loss!$A$2:$V$1300,19,FALSE),0)</f>
        <v>0</v>
      </c>
      <c r="Q86" s="353">
        <f>+IFERROR(VLOOKUP($A86,Data_Loss!$A$2:$V$1300,20,FALSE),0)</f>
        <v>0</v>
      </c>
      <c r="R86" s="353">
        <f>+IFERROR(VLOOKUP($A86,Data_Loss!$A$2:$V$1300,21,FALSE),0)</f>
        <v>0</v>
      </c>
      <c r="S86" s="353">
        <f>+IFERROR(VLOOKUP($A86,Data_Loss!$A$2:$V$1300,22,FALSE),0)</f>
        <v>0</v>
      </c>
      <c r="T86" s="191">
        <f>+$I86*'10k &amp; MO'!C$4+$J86*'10k &amp; MO'!C$10+$K86*'10k &amp; MO'!C$16+$L86*'10k &amp; MO'!C$22+$M86*'10k &amp; MO'!C$28</f>
        <v>0</v>
      </c>
      <c r="U86" s="349">
        <f>+$I86*'10k &amp; MO'!D$4+$J86*'10k &amp; MO'!D$10+$K86*'10k &amp; MO'!D$16+$L86*'10k &amp; MO'!D$22+$M86*'10k &amp; MO'!D$28</f>
        <v>0</v>
      </c>
      <c r="V86" s="349">
        <f>+$I86*'10k &amp; MO'!E$4+$J86*'10k &amp; MO'!E$10+$K86*'10k &amp; MO'!E$16+$L86*'10k &amp; MO'!E$22+$M86*'10k &amp; MO'!E$28</f>
        <v>0</v>
      </c>
      <c r="W86" s="349">
        <f>+$I86*'10k &amp; MO'!F$4+$J86*'10k &amp; MO'!F$10+$K86*'10k &amp; MO'!F$16+$L86*'10k &amp; MO'!F$22+$M86*'10k &amp; MO'!F$28</f>
        <v>0</v>
      </c>
      <c r="X86" s="349">
        <f>+$I86*'10k &amp; MO'!G$4+$J86*'10k &amp; MO'!G$10+$K86*'10k &amp; MO'!G$16+$L86*'10k &amp; MO'!G$22+$M86*'10k &amp; MO'!G$28</f>
        <v>0</v>
      </c>
      <c r="Y86" s="349">
        <f>+$N86*'10k &amp; MO'!H$4+$O86*'10k &amp; MO'!H$10+$P86*'10k &amp; MO'!H$16+$Q86*'10k &amp; MO'!H$22+$R86*'10k &amp; MO'!H$28</f>
        <v>0</v>
      </c>
      <c r="Z86" s="349">
        <f>+$N86*'10k &amp; MO'!I$4+$O86*'10k &amp; MO'!I$10+$P86*'10k &amp; MO'!I$16+$Q86*'10k &amp; MO'!I$22+$R86*'10k &amp; MO'!I$28</f>
        <v>0</v>
      </c>
      <c r="AA86" s="349">
        <f>+$N86*'10k &amp; MO'!J$4+$O86*'10k &amp; MO'!J$10+$P86*'10k &amp; MO'!J$16+$Q86*'10k &amp; MO'!J$22+$R86*'10k &amp; MO'!J$28</f>
        <v>0</v>
      </c>
      <c r="AB86" s="349">
        <f>+$N86*'10k &amp; MO'!K$4+$O86*'10k &amp; MO'!K$10+$P86*'10k &amp; MO'!K$16+$Q86*'10k &amp; MO'!K$22+$R86*'10k &amp; MO'!K$28</f>
        <v>0</v>
      </c>
      <c r="AC86" s="349">
        <f>+$N86*'10k &amp; MO'!L$4+$O86*'10k &amp; MO'!L$10+$P86*'10k &amp; MO'!L$16+$Q86*'10k &amp; MO'!L$22+$R86*'10k &amp; MO'!L$28</f>
        <v>0</v>
      </c>
      <c r="AD86" s="350">
        <f>+S86*'10k &amp; MO'!O$4</f>
        <v>0</v>
      </c>
      <c r="AF86" s="192" t="str">
        <f t="shared" si="10"/>
        <v>1132015</v>
      </c>
      <c r="AG86" s="192">
        <f>+IFERROR(VLOOKUP($AF86,'Limited Loss'!$F$5:$P$124,AG$3,FALSE),0)</f>
        <v>0</v>
      </c>
      <c r="AH86" s="193">
        <f>+IFERROR(VLOOKUP($AF86,'Limited Loss'!$F$5:$P$124,AH$3,FALSE),0)</f>
        <v>0</v>
      </c>
      <c r="AI86" s="193">
        <f>+IFERROR(VLOOKUP($AF86,'Limited Loss'!$F$5:$P$124,AI$3,FALSE),0)</f>
        <v>0</v>
      </c>
      <c r="AJ86" s="193">
        <f>+IFERROR(VLOOKUP($AF86,'Limited Loss'!$F$5:$P$124,AJ$3,FALSE),0)</f>
        <v>0</v>
      </c>
      <c r="AK86" s="100">
        <f>+IFERROR(VLOOKUP($AF86,'Limited Loss'!$F$5:$P$124,AK$3,FALSE),0)</f>
        <v>0</v>
      </c>
      <c r="AL86" s="193">
        <f>+IFERROR(VLOOKUP($AF86,'Limited Loss'!$F$5:$P$124,AL$3,FALSE),0)</f>
        <v>0</v>
      </c>
      <c r="AM86" s="193">
        <f>+IFERROR(VLOOKUP($AF86,'Limited Loss'!$F$5:$P$124,AM$3,FALSE),0)</f>
        <v>0</v>
      </c>
      <c r="AN86" s="193">
        <f>+IFERROR(VLOOKUP($AF86,'Limited Loss'!$F$5:$P$124,AN$3,FALSE),0)</f>
        <v>0</v>
      </c>
      <c r="AO86" s="193">
        <f>+IFERROR(VLOOKUP($AF86,'Limited Loss'!$F$5:$P$124,AO$3,FALSE),0)</f>
        <v>0</v>
      </c>
      <c r="AP86" s="100">
        <f>+IFERROR(VLOOKUP($AF86,'Limited Loss'!$F$5:$P$124,AP$3,FALSE),0)</f>
        <v>0</v>
      </c>
      <c r="AQ86" s="353"/>
      <c r="AR86" s="331">
        <f t="shared" si="11"/>
        <v>113</v>
      </c>
      <c r="AS86" s="332">
        <f t="shared" si="11"/>
        <v>2015</v>
      </c>
      <c r="AT86" s="349">
        <f t="shared" si="9"/>
        <v>0</v>
      </c>
      <c r="AU86" s="349">
        <f t="shared" si="9"/>
        <v>0</v>
      </c>
      <c r="AV86" s="349">
        <f t="shared" si="9"/>
        <v>0</v>
      </c>
      <c r="AW86" s="349">
        <f t="shared" si="9"/>
        <v>0</v>
      </c>
      <c r="AX86" s="350">
        <f t="shared" si="9"/>
        <v>0</v>
      </c>
      <c r="AY86" s="349">
        <f t="shared" si="16"/>
        <v>0</v>
      </c>
      <c r="AZ86" s="349">
        <f t="shared" si="16"/>
        <v>0</v>
      </c>
      <c r="BA86" s="349">
        <f t="shared" si="16"/>
        <v>0</v>
      </c>
      <c r="BB86" s="349">
        <f t="shared" si="16"/>
        <v>0</v>
      </c>
      <c r="BC86" s="349">
        <f t="shared" si="16"/>
        <v>0</v>
      </c>
      <c r="BD86" s="350">
        <f t="shared" si="16"/>
        <v>0</v>
      </c>
      <c r="BE86" s="349">
        <f t="shared" si="13"/>
        <v>0</v>
      </c>
      <c r="BF86" s="375">
        <f t="shared" si="14"/>
        <v>0</v>
      </c>
      <c r="BG86" s="334">
        <f t="shared" si="15"/>
        <v>0</v>
      </c>
      <c r="BI86" s="107">
        <v>472</v>
      </c>
      <c r="BJ86" s="108">
        <v>0</v>
      </c>
      <c r="BK86" s="108">
        <v>0</v>
      </c>
      <c r="BL86" s="108">
        <v>5547.78</v>
      </c>
    </row>
    <row r="87" spans="1:64" x14ac:dyDescent="0.2">
      <c r="A87" s="326" t="str">
        <f t="shared" si="12"/>
        <v>1132016</v>
      </c>
      <c r="B87" s="331">
        <v>113</v>
      </c>
      <c r="C87" s="327">
        <v>2016</v>
      </c>
      <c r="D87" s="353">
        <f>+IFERROR(VLOOKUP($A87,Data_Loss!$A$2:$V$1180,6,FALSE),0)</f>
        <v>0</v>
      </c>
      <c r="E87" s="353">
        <f>+IFERROR(VLOOKUP($A87,Data_Loss!$A$2:$V$1180,7,FALSE),0)</f>
        <v>0</v>
      </c>
      <c r="F87" s="353">
        <f>+IFERROR(VLOOKUP($A87,Data_Loss!$A$2:$V$1180,8,FALSE),0)</f>
        <v>0</v>
      </c>
      <c r="G87" s="353">
        <f>+IFERROR(VLOOKUP($A87,Data_Loss!$A$2:$V$1180,9,FALSE),0)</f>
        <v>0</v>
      </c>
      <c r="H87" s="353">
        <f>+IFERROR(VLOOKUP($A87,Data_Loss!$A$2:$V$1180,10,FALSE),0)</f>
        <v>0</v>
      </c>
      <c r="I87" s="353">
        <f>+IFERROR(VLOOKUP($A87,Data_Loss!$A$2:$V$1300,12,FALSE),0)</f>
        <v>0</v>
      </c>
      <c r="J87" s="353">
        <f>+IFERROR(VLOOKUP($A87,Data_Loss!$A$2:$V$1300,13,FALSE),0)</f>
        <v>0</v>
      </c>
      <c r="K87" s="353">
        <f>+IFERROR(VLOOKUP($A87,Data_Loss!$A$2:$V$1300,14,FALSE),0)</f>
        <v>0</v>
      </c>
      <c r="L87" s="353">
        <f>+IFERROR(VLOOKUP($A87,Data_Loss!$A$2:$V$1300,15,FALSE),0)</f>
        <v>0</v>
      </c>
      <c r="M87" s="353">
        <f>+IFERROR(VLOOKUP($A87,Data_Loss!$A$2:$V$1300,16,FALSE),0)</f>
        <v>0</v>
      </c>
      <c r="N87" s="353">
        <f>+IFERROR(VLOOKUP($A87,Data_Loss!$A$2:$V$1300,17,FALSE),0)</f>
        <v>0</v>
      </c>
      <c r="O87" s="353">
        <f>+IFERROR(VLOOKUP($A87,Data_Loss!$A$2:$V$1300,18,FALSE),0)</f>
        <v>0</v>
      </c>
      <c r="P87" s="353">
        <f>+IFERROR(VLOOKUP($A87,Data_Loss!$A$2:$V$1300,19,FALSE),0)</f>
        <v>0</v>
      </c>
      <c r="Q87" s="353">
        <f>+IFERROR(VLOOKUP($A87,Data_Loss!$A$2:$V$1300,20,FALSE),0)</f>
        <v>0</v>
      </c>
      <c r="R87" s="353">
        <f>+IFERROR(VLOOKUP($A87,Data_Loss!$A$2:$V$1300,21,FALSE),0)</f>
        <v>0</v>
      </c>
      <c r="S87" s="353">
        <f>+IFERROR(VLOOKUP($A87,Data_Loss!$A$2:$V$1300,22,FALSE),0)</f>
        <v>773</v>
      </c>
      <c r="T87" s="191">
        <f>+$I87*'10k &amp; MO'!C$5+$J87*'10k &amp; MO'!C$11+$K87*'10k &amp; MO'!C$17+$L87*'10k &amp; MO'!C$23+$M87*'10k &amp; MO'!C$29</f>
        <v>0</v>
      </c>
      <c r="U87" s="349">
        <f>+$I87*'10k &amp; MO'!D$5+$J87*'10k &amp; MO'!D$11+$K87*'10k &amp; MO'!D$17+$L87*'10k &amp; MO'!D$23+$M87*'10k &amp; MO'!D$29</f>
        <v>0</v>
      </c>
      <c r="V87" s="349">
        <f>+$I87*'10k &amp; MO'!E$5+$J87*'10k &amp; MO'!E$11+$K87*'10k &amp; MO'!E$17+$L87*'10k &amp; MO'!E$23+$M87*'10k &amp; MO'!E$29</f>
        <v>0</v>
      </c>
      <c r="W87" s="349">
        <f>+$I87*'10k &amp; MO'!F$5+$J87*'10k &amp; MO'!F$11+$K87*'10k &amp; MO'!F$17+$L87*'10k &amp; MO'!F$23+$M87*'10k &amp; MO'!F$29</f>
        <v>0</v>
      </c>
      <c r="X87" s="349">
        <f>+$I87*'10k &amp; MO'!G$5+$J87*'10k &amp; MO'!G$11+$K87*'10k &amp; MO'!G$17+$L87*'10k &amp; MO'!G$23+$M87*'10k &amp; MO'!G$29</f>
        <v>0</v>
      </c>
      <c r="Y87" s="349">
        <f>+$N87*'10k &amp; MO'!H$5+$O87*'10k &amp; MO'!H$11+$P87*'10k &amp; MO'!H$17+$Q87*'10k &amp; MO'!H$23+$R87*'10k &amp; MO'!H$29</f>
        <v>0</v>
      </c>
      <c r="Z87" s="349">
        <f>+$N87*'10k &amp; MO'!I$5+$O87*'10k &amp; MO'!I$11+$P87*'10k &amp; MO'!I$17+$Q87*'10k &amp; MO'!I$23+$R87*'10k &amp; MO'!I$29</f>
        <v>0</v>
      </c>
      <c r="AA87" s="349">
        <f>+$N87*'10k &amp; MO'!J$5+$O87*'10k &amp; MO'!J$11+$P87*'10k &amp; MO'!J$17+$Q87*'10k &amp; MO'!J$23+$R87*'10k &amp; MO'!J$29</f>
        <v>0</v>
      </c>
      <c r="AB87" s="349">
        <f>+$N87*'10k &amp; MO'!K$5+$O87*'10k &amp; MO'!K$11+$P87*'10k &amp; MO'!K$17+$Q87*'10k &amp; MO'!K$23+$R87*'10k &amp; MO'!K$29</f>
        <v>0</v>
      </c>
      <c r="AC87" s="349">
        <f>+$N87*'10k &amp; MO'!L$5+$O87*'10k &amp; MO'!L$11+$P87*'10k &amp; MO'!L$17+$Q87*'10k &amp; MO'!L$23+$R87*'10k &amp; MO'!L$29</f>
        <v>0</v>
      </c>
      <c r="AD87" s="350">
        <f>+S87*'10k &amp; MO'!O$5</f>
        <v>1042.0040000000001</v>
      </c>
      <c r="AF87" s="192" t="str">
        <f t="shared" si="10"/>
        <v>1132016</v>
      </c>
      <c r="AG87" s="192">
        <f>+IFERROR(VLOOKUP($AF87,'Limited Loss'!$F$5:$P$124,AG$3,FALSE),0)</f>
        <v>0</v>
      </c>
      <c r="AH87" s="193">
        <f>+IFERROR(VLOOKUP($AF87,'Limited Loss'!$F$5:$P$124,AH$3,FALSE),0)</f>
        <v>0</v>
      </c>
      <c r="AI87" s="193">
        <f>+IFERROR(VLOOKUP($AF87,'Limited Loss'!$F$5:$P$124,AI$3,FALSE),0)</f>
        <v>0</v>
      </c>
      <c r="AJ87" s="193">
        <f>+IFERROR(VLOOKUP($AF87,'Limited Loss'!$F$5:$P$124,AJ$3,FALSE),0)</f>
        <v>0</v>
      </c>
      <c r="AK87" s="100">
        <f>+IFERROR(VLOOKUP($AF87,'Limited Loss'!$F$5:$P$124,AK$3,FALSE),0)</f>
        <v>0</v>
      </c>
      <c r="AL87" s="193">
        <f>+IFERROR(VLOOKUP($AF87,'Limited Loss'!$F$5:$P$124,AL$3,FALSE),0)</f>
        <v>0</v>
      </c>
      <c r="AM87" s="193">
        <f>+IFERROR(VLOOKUP($AF87,'Limited Loss'!$F$5:$P$124,AM$3,FALSE),0)</f>
        <v>0</v>
      </c>
      <c r="AN87" s="193">
        <f>+IFERROR(VLOOKUP($AF87,'Limited Loss'!$F$5:$P$124,AN$3,FALSE),0)</f>
        <v>0</v>
      </c>
      <c r="AO87" s="193">
        <f>+IFERROR(VLOOKUP($AF87,'Limited Loss'!$F$5:$P$124,AO$3,FALSE),0)</f>
        <v>0</v>
      </c>
      <c r="AP87" s="100">
        <f>+IFERROR(VLOOKUP($AF87,'Limited Loss'!$F$5:$P$124,AP$3,FALSE),0)</f>
        <v>0</v>
      </c>
      <c r="AQ87" s="353"/>
      <c r="AR87" s="331">
        <f t="shared" si="11"/>
        <v>113</v>
      </c>
      <c r="AS87" s="332">
        <f t="shared" si="11"/>
        <v>2016</v>
      </c>
      <c r="AT87" s="349">
        <f t="shared" si="9"/>
        <v>0</v>
      </c>
      <c r="AU87" s="349">
        <f t="shared" si="9"/>
        <v>0</v>
      </c>
      <c r="AV87" s="349">
        <f t="shared" si="9"/>
        <v>0</v>
      </c>
      <c r="AW87" s="349">
        <f t="shared" si="9"/>
        <v>0</v>
      </c>
      <c r="AX87" s="350">
        <f t="shared" si="9"/>
        <v>0</v>
      </c>
      <c r="AY87" s="349">
        <f t="shared" si="16"/>
        <v>0</v>
      </c>
      <c r="AZ87" s="349">
        <f t="shared" si="16"/>
        <v>0</v>
      </c>
      <c r="BA87" s="349">
        <f t="shared" si="16"/>
        <v>0</v>
      </c>
      <c r="BB87" s="349">
        <f t="shared" si="16"/>
        <v>0</v>
      </c>
      <c r="BC87" s="349">
        <f t="shared" si="16"/>
        <v>0</v>
      </c>
      <c r="BD87" s="350">
        <f t="shared" si="16"/>
        <v>1042.0040000000001</v>
      </c>
      <c r="BE87" s="349">
        <f t="shared" si="13"/>
        <v>0</v>
      </c>
      <c r="BF87" s="375">
        <f t="shared" si="14"/>
        <v>0</v>
      </c>
      <c r="BG87" s="334">
        <f t="shared" si="15"/>
        <v>1042.0040000000001</v>
      </c>
      <c r="BI87" s="107">
        <v>473</v>
      </c>
      <c r="BJ87" s="108">
        <v>2046857.9844</v>
      </c>
      <c r="BK87" s="108">
        <v>488608.84080000001</v>
      </c>
      <c r="BL87" s="108">
        <v>25821.128000000001</v>
      </c>
    </row>
    <row r="88" spans="1:64" x14ac:dyDescent="0.2">
      <c r="A88" s="326" t="str">
        <f t="shared" si="12"/>
        <v>1132017</v>
      </c>
      <c r="B88" s="331">
        <v>113</v>
      </c>
      <c r="C88" s="327">
        <v>2017</v>
      </c>
      <c r="D88" s="353">
        <f>+IFERROR(VLOOKUP($A88,Data_Loss!$A$2:$V$1180,6,FALSE),0)</f>
        <v>0</v>
      </c>
      <c r="E88" s="353">
        <f>+IFERROR(VLOOKUP($A88,Data_Loss!$A$2:$V$1180,7,FALSE),0)</f>
        <v>0</v>
      </c>
      <c r="F88" s="353">
        <f>+IFERROR(VLOOKUP($A88,Data_Loss!$A$2:$V$1180,8,FALSE),0)</f>
        <v>0</v>
      </c>
      <c r="G88" s="353">
        <f>+IFERROR(VLOOKUP($A88,Data_Loss!$A$2:$V$1180,9,FALSE),0)</f>
        <v>0</v>
      </c>
      <c r="H88" s="353">
        <f>+IFERROR(VLOOKUP($A88,Data_Loss!$A$2:$V$1180,10,FALSE),0)</f>
        <v>0</v>
      </c>
      <c r="I88" s="353">
        <f>+IFERROR(VLOOKUP($A88,Data_Loss!$A$2:$V$1300,12,FALSE),0)</f>
        <v>0</v>
      </c>
      <c r="J88" s="353">
        <f>+IFERROR(VLOOKUP($A88,Data_Loss!$A$2:$V$1300,13,FALSE),0)</f>
        <v>0</v>
      </c>
      <c r="K88" s="353">
        <f>+IFERROR(VLOOKUP($A88,Data_Loss!$A$2:$V$1300,14,FALSE),0)</f>
        <v>0</v>
      </c>
      <c r="L88" s="353">
        <f>+IFERROR(VLOOKUP($A88,Data_Loss!$A$2:$V$1300,15,FALSE),0)</f>
        <v>0</v>
      </c>
      <c r="M88" s="353">
        <f>+IFERROR(VLOOKUP($A88,Data_Loss!$A$2:$V$1300,16,FALSE),0)</f>
        <v>0</v>
      </c>
      <c r="N88" s="353">
        <f>+IFERROR(VLOOKUP($A88,Data_Loss!$A$2:$V$1300,17,FALSE),0)</f>
        <v>0</v>
      </c>
      <c r="O88" s="353">
        <f>+IFERROR(VLOOKUP($A88,Data_Loss!$A$2:$V$1300,18,FALSE),0)</f>
        <v>0</v>
      </c>
      <c r="P88" s="353">
        <f>+IFERROR(VLOOKUP($A88,Data_Loss!$A$2:$V$1300,19,FALSE),0)</f>
        <v>0</v>
      </c>
      <c r="Q88" s="353">
        <f>+IFERROR(VLOOKUP($A88,Data_Loss!$A$2:$V$1300,20,FALSE),0)</f>
        <v>0</v>
      </c>
      <c r="R88" s="353">
        <f>+IFERROR(VLOOKUP($A88,Data_Loss!$A$2:$V$1300,21,FALSE),0)</f>
        <v>0</v>
      </c>
      <c r="S88" s="353">
        <f>+IFERROR(VLOOKUP($A88,Data_Loss!$A$2:$V$1300,22,FALSE),0)</f>
        <v>785</v>
      </c>
      <c r="T88" s="191">
        <f>+$I88*'10k &amp; MO'!C$6+$J88*'10k &amp; MO'!C$12+$K88*'10k &amp; MO'!C$18+$L88*'10k &amp; MO'!C$24+$M88*'10k &amp; MO'!C$30</f>
        <v>0</v>
      </c>
      <c r="U88" s="349">
        <f>+$I88*'10k &amp; MO'!D$6+$J88*'10k &amp; MO'!D$12+$K88*'10k &amp; MO'!D$18+$L88*'10k &amp; MO'!D$24+$M88*'10k &amp; MO'!D$30</f>
        <v>0</v>
      </c>
      <c r="V88" s="349">
        <f>+$I88*'10k &amp; MO'!E$6+$J88*'10k &amp; MO'!E$12+$K88*'10k &amp; MO'!E$18+$L88*'10k &amp; MO'!E$24+$M88*'10k &amp; MO'!E$30</f>
        <v>0</v>
      </c>
      <c r="W88" s="349">
        <f>+$I88*'10k &amp; MO'!F$6+$J88*'10k &amp; MO'!F$12+$K88*'10k &amp; MO'!F$18+$L88*'10k &amp; MO'!F$24+$M88*'10k &amp; MO'!F$30</f>
        <v>0</v>
      </c>
      <c r="X88" s="349">
        <f>+$I88*'10k &amp; MO'!G$6+$J88*'10k &amp; MO'!G$12+$K88*'10k &amp; MO'!G$18+$L88*'10k &amp; MO'!G$24+$M88*'10k &amp; MO'!G$30</f>
        <v>0</v>
      </c>
      <c r="Y88" s="349">
        <f>+$N88*'10k &amp; MO'!H$6+$O88*'10k &amp; MO'!H$12+$P88*'10k &amp; MO'!H$18+$Q88*'10k &amp; MO'!H$24+$R88*'10k &amp; MO'!H$30</f>
        <v>0</v>
      </c>
      <c r="Z88" s="349">
        <f>+$N88*'10k &amp; MO'!I$6+$O88*'10k &amp; MO'!I$12+$P88*'10k &amp; MO'!I$18+$Q88*'10k &amp; MO'!I$24+$R88*'10k &amp; MO'!I$30</f>
        <v>0</v>
      </c>
      <c r="AA88" s="349">
        <f>+$N88*'10k &amp; MO'!J$6+$O88*'10k &amp; MO'!J$12+$P88*'10k &amp; MO'!J$18+$Q88*'10k &amp; MO'!J$24+$R88*'10k &amp; MO'!J$30</f>
        <v>0</v>
      </c>
      <c r="AB88" s="349">
        <f>+$N88*'10k &amp; MO'!K$6+$O88*'10k &amp; MO'!K$12+$P88*'10k &amp; MO'!K$18+$Q88*'10k &amp; MO'!K$24+$R88*'10k &amp; MO'!K$30</f>
        <v>0</v>
      </c>
      <c r="AC88" s="349">
        <f>+$N88*'10k &amp; MO'!L$6+$O88*'10k &amp; MO'!L$12+$P88*'10k &amp; MO'!L$18+$Q88*'10k &amp; MO'!L$24+$R88*'10k &amp; MO'!L$30</f>
        <v>0</v>
      </c>
      <c r="AD88" s="350">
        <f>+S88*'10k &amp; MO'!O$6</f>
        <v>1056.6100000000001</v>
      </c>
      <c r="AF88" s="192" t="str">
        <f t="shared" si="10"/>
        <v>1132017</v>
      </c>
      <c r="AG88" s="192">
        <f>+IFERROR(VLOOKUP($AF88,'Limited Loss'!$F$5:$P$124,AG$3,FALSE),0)</f>
        <v>0</v>
      </c>
      <c r="AH88" s="193">
        <f>+IFERROR(VLOOKUP($AF88,'Limited Loss'!$F$5:$P$124,AH$3,FALSE),0)</f>
        <v>0</v>
      </c>
      <c r="AI88" s="193">
        <f>+IFERROR(VLOOKUP($AF88,'Limited Loss'!$F$5:$P$124,AI$3,FALSE),0)</f>
        <v>0</v>
      </c>
      <c r="AJ88" s="193">
        <f>+IFERROR(VLOOKUP($AF88,'Limited Loss'!$F$5:$P$124,AJ$3,FALSE),0)</f>
        <v>0</v>
      </c>
      <c r="AK88" s="100">
        <f>+IFERROR(VLOOKUP($AF88,'Limited Loss'!$F$5:$P$124,AK$3,FALSE),0)</f>
        <v>0</v>
      </c>
      <c r="AL88" s="193">
        <f>+IFERROR(VLOOKUP($AF88,'Limited Loss'!$F$5:$P$124,AL$3,FALSE),0)</f>
        <v>0</v>
      </c>
      <c r="AM88" s="193">
        <f>+IFERROR(VLOOKUP($AF88,'Limited Loss'!$F$5:$P$124,AM$3,FALSE),0)</f>
        <v>0</v>
      </c>
      <c r="AN88" s="193">
        <f>+IFERROR(VLOOKUP($AF88,'Limited Loss'!$F$5:$P$124,AN$3,FALSE),0)</f>
        <v>0</v>
      </c>
      <c r="AO88" s="193">
        <f>+IFERROR(VLOOKUP($AF88,'Limited Loss'!$F$5:$P$124,AO$3,FALSE),0)</f>
        <v>0</v>
      </c>
      <c r="AP88" s="100">
        <f>+IFERROR(VLOOKUP($AF88,'Limited Loss'!$F$5:$P$124,AP$3,FALSE),0)</f>
        <v>0</v>
      </c>
      <c r="AQ88" s="353"/>
      <c r="AR88" s="331">
        <f t="shared" si="11"/>
        <v>113</v>
      </c>
      <c r="AS88" s="332">
        <f t="shared" si="11"/>
        <v>2017</v>
      </c>
      <c r="AT88" s="349">
        <f t="shared" si="9"/>
        <v>0</v>
      </c>
      <c r="AU88" s="349">
        <f t="shared" si="9"/>
        <v>0</v>
      </c>
      <c r="AV88" s="349">
        <f t="shared" si="9"/>
        <v>0</v>
      </c>
      <c r="AW88" s="349">
        <f t="shared" si="9"/>
        <v>0</v>
      </c>
      <c r="AX88" s="350">
        <f t="shared" si="9"/>
        <v>0</v>
      </c>
      <c r="AY88" s="349">
        <f t="shared" si="16"/>
        <v>0</v>
      </c>
      <c r="AZ88" s="349">
        <f t="shared" si="16"/>
        <v>0</v>
      </c>
      <c r="BA88" s="349">
        <f t="shared" si="16"/>
        <v>0</v>
      </c>
      <c r="BB88" s="349">
        <f t="shared" si="16"/>
        <v>0</v>
      </c>
      <c r="BC88" s="349">
        <f t="shared" si="16"/>
        <v>0</v>
      </c>
      <c r="BD88" s="350">
        <f t="shared" si="16"/>
        <v>1056.6100000000001</v>
      </c>
      <c r="BE88" s="349">
        <f t="shared" si="13"/>
        <v>0</v>
      </c>
      <c r="BF88" s="375">
        <f t="shared" si="14"/>
        <v>0</v>
      </c>
      <c r="BG88" s="334">
        <f t="shared" si="15"/>
        <v>1056.6100000000001</v>
      </c>
      <c r="BI88" s="107">
        <v>474</v>
      </c>
      <c r="BJ88" s="108">
        <v>0</v>
      </c>
      <c r="BK88" s="108">
        <v>18226.793999999998</v>
      </c>
      <c r="BL88" s="108">
        <v>2487.06</v>
      </c>
    </row>
    <row r="89" spans="1:64" x14ac:dyDescent="0.2">
      <c r="A89" s="326" t="str">
        <f t="shared" si="12"/>
        <v>1132018</v>
      </c>
      <c r="B89" s="331">
        <v>113</v>
      </c>
      <c r="C89" s="327">
        <v>2018</v>
      </c>
      <c r="D89" s="353">
        <f>+IFERROR(VLOOKUP($A89,Data_Loss!$A$2:$V$1180,6,FALSE),0)</f>
        <v>0</v>
      </c>
      <c r="E89" s="353">
        <f>+IFERROR(VLOOKUP($A89,Data_Loss!$A$2:$V$1180,7,FALSE),0)</f>
        <v>0</v>
      </c>
      <c r="F89" s="353">
        <f>+IFERROR(VLOOKUP($A89,Data_Loss!$A$2:$V$1180,8,FALSE),0)</f>
        <v>0</v>
      </c>
      <c r="G89" s="353">
        <f>+IFERROR(VLOOKUP($A89,Data_Loss!$A$2:$V$1180,9,FALSE),0)</f>
        <v>0</v>
      </c>
      <c r="H89" s="353">
        <f>+IFERROR(VLOOKUP($A89,Data_Loss!$A$2:$V$1180,10,FALSE),0)</f>
        <v>0</v>
      </c>
      <c r="I89" s="353">
        <f>+IFERROR(VLOOKUP($A89,Data_Loss!$A$2:$V$1300,12,FALSE),0)</f>
        <v>0</v>
      </c>
      <c r="J89" s="353">
        <f>+IFERROR(VLOOKUP($A89,Data_Loss!$A$2:$V$1300,13,FALSE),0)</f>
        <v>0</v>
      </c>
      <c r="K89" s="353">
        <f>+IFERROR(VLOOKUP($A89,Data_Loss!$A$2:$V$1300,14,FALSE),0)</f>
        <v>0</v>
      </c>
      <c r="L89" s="353">
        <f>+IFERROR(VLOOKUP($A89,Data_Loss!$A$2:$V$1300,15,FALSE),0)</f>
        <v>0</v>
      </c>
      <c r="M89" s="353">
        <f>+IFERROR(VLOOKUP($A89,Data_Loss!$A$2:$V$1300,16,FALSE),0)</f>
        <v>0</v>
      </c>
      <c r="N89" s="353">
        <f>+IFERROR(VLOOKUP($A89,Data_Loss!$A$2:$V$1300,17,FALSE),0)</f>
        <v>0</v>
      </c>
      <c r="O89" s="353">
        <f>+IFERROR(VLOOKUP($A89,Data_Loss!$A$2:$V$1300,18,FALSE),0)</f>
        <v>0</v>
      </c>
      <c r="P89" s="353">
        <f>+IFERROR(VLOOKUP($A89,Data_Loss!$A$2:$V$1300,19,FALSE),0)</f>
        <v>0</v>
      </c>
      <c r="Q89" s="353">
        <f>+IFERROR(VLOOKUP($A89,Data_Loss!$A$2:$V$1300,20,FALSE),0)</f>
        <v>0</v>
      </c>
      <c r="R89" s="353">
        <f>+IFERROR(VLOOKUP($A89,Data_Loss!$A$2:$V$1300,21,FALSE),0)</f>
        <v>0</v>
      </c>
      <c r="S89" s="353">
        <f>+IFERROR(VLOOKUP($A89,Data_Loss!$A$2:$V$1300,22,FALSE),0)</f>
        <v>0</v>
      </c>
      <c r="T89" s="191">
        <f>+$I89*'10k &amp; MO'!C$7+$J89*'10k &amp; MO'!C$13+$K89*'10k &amp; MO'!C$19+$L89*'10k &amp; MO'!C$25+$M89*'10k &amp; MO'!C$31</f>
        <v>0</v>
      </c>
      <c r="U89" s="349">
        <f>+$I89*'10k &amp; MO'!D$7+$J89*'10k &amp; MO'!D$13+$K89*'10k &amp; MO'!D$19+$L89*'10k &amp; MO'!D$25+$M89*'10k &amp; MO'!D$31</f>
        <v>0</v>
      </c>
      <c r="V89" s="349">
        <f>+$I89*'10k &amp; MO'!E$7+$J89*'10k &amp; MO'!E$13+$K89*'10k &amp; MO'!E$19+$L89*'10k &amp; MO'!E$25+$M89*'10k &amp; MO'!E$31</f>
        <v>0</v>
      </c>
      <c r="W89" s="349">
        <f>+$I89*'10k &amp; MO'!F$7+$J89*'10k &amp; MO'!F$13+$K89*'10k &amp; MO'!F$19+$L89*'10k &amp; MO'!F$25+$M89*'10k &amp; MO'!F$31</f>
        <v>0</v>
      </c>
      <c r="X89" s="349">
        <f>+$I89*'10k &amp; MO'!G$7+$J89*'10k &amp; MO'!G$13+$K89*'10k &amp; MO'!G$19+$L89*'10k &amp; MO'!G$25+$M89*'10k &amp; MO'!G$31</f>
        <v>0</v>
      </c>
      <c r="Y89" s="349">
        <f>+$N89*'10k &amp; MO'!H$7+$O89*'10k &amp; MO'!H$13+$P89*'10k &amp; MO'!H$19+$Q89*'10k &amp; MO'!H$25+$R89*'10k &amp; MO'!H$31</f>
        <v>0</v>
      </c>
      <c r="Z89" s="349">
        <f>+$N89*'10k &amp; MO'!I$7+$O89*'10k &amp; MO'!I$13+$P89*'10k &amp; MO'!I$19+$Q89*'10k &amp; MO'!I$25+$R89*'10k &amp; MO'!I$31</f>
        <v>0</v>
      </c>
      <c r="AA89" s="349">
        <f>+$N89*'10k &amp; MO'!J$7+$O89*'10k &amp; MO'!J$13+$P89*'10k &amp; MO'!J$19+$Q89*'10k &amp; MO'!J$25+$R89*'10k &amp; MO'!J$31</f>
        <v>0</v>
      </c>
      <c r="AB89" s="349">
        <f>+$N89*'10k &amp; MO'!K$7+$O89*'10k &amp; MO'!K$13+$P89*'10k &amp; MO'!K$19+$Q89*'10k &amp; MO'!K$25+$R89*'10k &amp; MO'!K$31</f>
        <v>0</v>
      </c>
      <c r="AC89" s="349">
        <f>+$N89*'10k &amp; MO'!L$7+$O89*'10k &amp; MO'!L$13+$P89*'10k &amp; MO'!L$19+$Q89*'10k &amp; MO'!L$25+$R89*'10k &amp; MO'!L$31</f>
        <v>0</v>
      </c>
      <c r="AD89" s="350">
        <f>+S89*'10k &amp; MO'!O$7</f>
        <v>0</v>
      </c>
      <c r="AF89" s="192" t="str">
        <f t="shared" si="10"/>
        <v>1132018</v>
      </c>
      <c r="AG89" s="192">
        <f>+IFERROR(VLOOKUP($AF89,'Limited Loss'!$F$5:$P$124,AG$3,FALSE),0)</f>
        <v>0</v>
      </c>
      <c r="AH89" s="193">
        <f>+IFERROR(VLOOKUP($AF89,'Limited Loss'!$F$5:$P$124,AH$3,FALSE),0)</f>
        <v>0</v>
      </c>
      <c r="AI89" s="193">
        <f>+IFERROR(VLOOKUP($AF89,'Limited Loss'!$F$5:$P$124,AI$3,FALSE),0)</f>
        <v>0</v>
      </c>
      <c r="AJ89" s="193">
        <f>+IFERROR(VLOOKUP($AF89,'Limited Loss'!$F$5:$P$124,AJ$3,FALSE),0)</f>
        <v>0</v>
      </c>
      <c r="AK89" s="100">
        <f>+IFERROR(VLOOKUP($AF89,'Limited Loss'!$F$5:$P$124,AK$3,FALSE),0)</f>
        <v>0</v>
      </c>
      <c r="AL89" s="193">
        <f>+IFERROR(VLOOKUP($AF89,'Limited Loss'!$F$5:$P$124,AL$3,FALSE),0)</f>
        <v>0</v>
      </c>
      <c r="AM89" s="193">
        <f>+IFERROR(VLOOKUP($AF89,'Limited Loss'!$F$5:$P$124,AM$3,FALSE),0)</f>
        <v>0</v>
      </c>
      <c r="AN89" s="193">
        <f>+IFERROR(VLOOKUP($AF89,'Limited Loss'!$F$5:$P$124,AN$3,FALSE),0)</f>
        <v>0</v>
      </c>
      <c r="AO89" s="193">
        <f>+IFERROR(VLOOKUP($AF89,'Limited Loss'!$F$5:$P$124,AO$3,FALSE),0)</f>
        <v>0</v>
      </c>
      <c r="AP89" s="100">
        <f>+IFERROR(VLOOKUP($AF89,'Limited Loss'!$F$5:$P$124,AP$3,FALSE),0)</f>
        <v>0</v>
      </c>
      <c r="AQ89" s="353"/>
      <c r="AR89" s="331">
        <f t="shared" si="11"/>
        <v>113</v>
      </c>
      <c r="AS89" s="332">
        <f t="shared" si="11"/>
        <v>2018</v>
      </c>
      <c r="AT89" s="349">
        <f t="shared" si="9"/>
        <v>0</v>
      </c>
      <c r="AU89" s="349">
        <f t="shared" si="9"/>
        <v>0</v>
      </c>
      <c r="AV89" s="349">
        <f t="shared" si="9"/>
        <v>0</v>
      </c>
      <c r="AW89" s="349">
        <f t="shared" si="9"/>
        <v>0</v>
      </c>
      <c r="AX89" s="350">
        <f t="shared" si="9"/>
        <v>0</v>
      </c>
      <c r="AY89" s="349">
        <f t="shared" si="16"/>
        <v>0</v>
      </c>
      <c r="AZ89" s="349">
        <f t="shared" si="16"/>
        <v>0</v>
      </c>
      <c r="BA89" s="349">
        <f t="shared" si="16"/>
        <v>0</v>
      </c>
      <c r="BB89" s="349">
        <f t="shared" si="16"/>
        <v>0</v>
      </c>
      <c r="BC89" s="349">
        <f t="shared" si="16"/>
        <v>0</v>
      </c>
      <c r="BD89" s="350">
        <f t="shared" si="16"/>
        <v>0</v>
      </c>
      <c r="BE89" s="349">
        <f t="shared" si="13"/>
        <v>0</v>
      </c>
      <c r="BF89" s="375">
        <f t="shared" si="14"/>
        <v>0</v>
      </c>
      <c r="BG89" s="334">
        <f t="shared" si="15"/>
        <v>0</v>
      </c>
      <c r="BI89" s="107">
        <v>475</v>
      </c>
      <c r="BJ89" s="108">
        <v>150387.54759999999</v>
      </c>
      <c r="BK89" s="108">
        <v>280133.2194</v>
      </c>
      <c r="BL89" s="108">
        <v>47184.36</v>
      </c>
    </row>
    <row r="90" spans="1:64" x14ac:dyDescent="0.2">
      <c r="A90" s="326" t="str">
        <f t="shared" si="12"/>
        <v>1142014</v>
      </c>
      <c r="B90" s="331">
        <v>114</v>
      </c>
      <c r="C90" s="327">
        <v>2014</v>
      </c>
      <c r="D90" s="353">
        <f>+IFERROR(VLOOKUP($A90,Data_Loss!$A$2:$V$1180,6,FALSE),0)</f>
        <v>0</v>
      </c>
      <c r="E90" s="353">
        <f>+IFERROR(VLOOKUP($A90,Data_Loss!$A$2:$V$1180,7,FALSE),0)</f>
        <v>0</v>
      </c>
      <c r="F90" s="353">
        <f>+IFERROR(VLOOKUP($A90,Data_Loss!$A$2:$V$1180,8,FALSE),0)</f>
        <v>0</v>
      </c>
      <c r="G90" s="353">
        <f>+IFERROR(VLOOKUP($A90,Data_Loss!$A$2:$V$1180,9,FALSE),0)</f>
        <v>0</v>
      </c>
      <c r="H90" s="353">
        <f>+IFERROR(VLOOKUP($A90,Data_Loss!$A$2:$V$1180,10,FALSE),0)</f>
        <v>0</v>
      </c>
      <c r="I90" s="353">
        <f>+IFERROR(VLOOKUP($A90,Data_Loss!$A$2:$V$1300,12,FALSE),0)</f>
        <v>0</v>
      </c>
      <c r="J90" s="353">
        <f>+IFERROR(VLOOKUP($A90,Data_Loss!$A$2:$V$1300,13,FALSE),0)</f>
        <v>0</v>
      </c>
      <c r="K90" s="353">
        <f>+IFERROR(VLOOKUP($A90,Data_Loss!$A$2:$V$1300,14,FALSE),0)</f>
        <v>0</v>
      </c>
      <c r="L90" s="353">
        <f>+IFERROR(VLOOKUP($A90,Data_Loss!$A$2:$V$1300,15,FALSE),0)</f>
        <v>0</v>
      </c>
      <c r="M90" s="353">
        <f>+IFERROR(VLOOKUP($A90,Data_Loss!$A$2:$V$1300,16,FALSE),0)</f>
        <v>0</v>
      </c>
      <c r="N90" s="353">
        <f>+IFERROR(VLOOKUP($A90,Data_Loss!$A$2:$V$1300,17,FALSE),0)</f>
        <v>0</v>
      </c>
      <c r="O90" s="353">
        <f>+IFERROR(VLOOKUP($A90,Data_Loss!$A$2:$V$1300,18,FALSE),0)</f>
        <v>0</v>
      </c>
      <c r="P90" s="353">
        <f>+IFERROR(VLOOKUP($A90,Data_Loss!$A$2:$V$1300,19,FALSE),0)</f>
        <v>0</v>
      </c>
      <c r="Q90" s="353">
        <f>+IFERROR(VLOOKUP($A90,Data_Loss!$A$2:$V$1300,20,FALSE),0)</f>
        <v>0</v>
      </c>
      <c r="R90" s="353">
        <f>+IFERROR(VLOOKUP($A90,Data_Loss!$A$2:$V$1300,21,FALSE),0)</f>
        <v>0</v>
      </c>
      <c r="S90" s="353">
        <f>+IFERROR(VLOOKUP($A90,Data_Loss!$A$2:$V$1300,22,FALSE),0)</f>
        <v>0</v>
      </c>
      <c r="T90" s="191">
        <f>+$I90*'10k &amp; MO'!C$3+$J90*'10k &amp; MO'!C$9+$K90*'10k &amp; MO'!C$15+$L90*'10k &amp; MO'!C$21+$M90*'10k &amp; MO'!C$27</f>
        <v>0</v>
      </c>
      <c r="U90" s="349">
        <f>+$I90*'10k &amp; MO'!D$3+$J90*'10k &amp; MO'!D$9+$K90*'10k &amp; MO'!D$15+$L90*'10k &amp; MO'!D$21+$M90*'10k &amp; MO'!D$27</f>
        <v>0</v>
      </c>
      <c r="V90" s="349">
        <f>+$I90*'10k &amp; MO'!E$3+$J90*'10k &amp; MO'!E$9+$K90*'10k &amp; MO'!E$15+$L90*'10k &amp; MO'!E$21+$M90*'10k &amp; MO'!E$27</f>
        <v>0</v>
      </c>
      <c r="W90" s="349">
        <f>+$I90*'10k &amp; MO'!F$3+$J90*'10k &amp; MO'!F$9+$K90*'10k &amp; MO'!F$15+$L90*'10k &amp; MO'!F$21+$M90*'10k &amp; MO'!F$27</f>
        <v>0</v>
      </c>
      <c r="X90" s="349">
        <f>+$I90*'10k &amp; MO'!G$3+$J90*'10k &amp; MO'!G$9+$K90*'10k &amp; MO'!G$15+$L90*'10k &amp; MO'!G$21+$M90*'10k &amp; MO'!G$27</f>
        <v>0</v>
      </c>
      <c r="Y90" s="349">
        <f>+$N90*'10k &amp; MO'!H$3+$O90*'10k &amp; MO'!H$9+$P90*'10k &amp; MO'!H$15+$Q90*'10k &amp; MO'!H$21+$R90*'10k &amp; MO'!H$27</f>
        <v>0</v>
      </c>
      <c r="Z90" s="349">
        <f>+$N90*'10k &amp; MO'!I$3+$O90*'10k &amp; MO'!I$9+$P90*'10k &amp; MO'!I$15+$Q90*'10k &amp; MO'!I$21+$R90*'10k &amp; MO'!I$27</f>
        <v>0</v>
      </c>
      <c r="AA90" s="349">
        <f>+$N90*'10k &amp; MO'!J$3+$O90*'10k &amp; MO'!J$9+$P90*'10k &amp; MO'!J$15+$Q90*'10k &amp; MO'!J$21+$R90*'10k &amp; MO'!J$27</f>
        <v>0</v>
      </c>
      <c r="AB90" s="349">
        <f>+$N90*'10k &amp; MO'!K$3+$O90*'10k &amp; MO'!K$9+$P90*'10k &amp; MO'!K$15+$Q90*'10k &amp; MO'!K$21+$R90*'10k &amp; MO'!K$27</f>
        <v>0</v>
      </c>
      <c r="AC90" s="349">
        <f>+$N90*'10k &amp; MO'!L$3+$O90*'10k &amp; MO'!L$9+$P90*'10k &amp; MO'!L$15+$Q90*'10k &amp; MO'!L$21+$R90*'10k &amp; MO'!L$27</f>
        <v>0</v>
      </c>
      <c r="AD90" s="350">
        <f>+S90*'10k &amp; MO'!O$3</f>
        <v>0</v>
      </c>
      <c r="AF90" s="192" t="str">
        <f t="shared" si="10"/>
        <v>1142014</v>
      </c>
      <c r="AG90" s="192">
        <f>+IFERROR(VLOOKUP($AF90,'Limited Loss'!$F$5:$P$124,AG$3,FALSE),0)</f>
        <v>0</v>
      </c>
      <c r="AH90" s="193">
        <f>+IFERROR(VLOOKUP($AF90,'Limited Loss'!$F$5:$P$124,AH$3,FALSE),0)</f>
        <v>0</v>
      </c>
      <c r="AI90" s="193">
        <f>+IFERROR(VLOOKUP($AF90,'Limited Loss'!$F$5:$P$124,AI$3,FALSE),0)</f>
        <v>0</v>
      </c>
      <c r="AJ90" s="193">
        <f>+IFERROR(VLOOKUP($AF90,'Limited Loss'!$F$5:$P$124,AJ$3,FALSE),0)</f>
        <v>0</v>
      </c>
      <c r="AK90" s="100">
        <f>+IFERROR(VLOOKUP($AF90,'Limited Loss'!$F$5:$P$124,AK$3,FALSE),0)</f>
        <v>0</v>
      </c>
      <c r="AL90" s="193">
        <f>+IFERROR(VLOOKUP($AF90,'Limited Loss'!$F$5:$P$124,AL$3,FALSE),0)</f>
        <v>0</v>
      </c>
      <c r="AM90" s="193">
        <f>+IFERROR(VLOOKUP($AF90,'Limited Loss'!$F$5:$P$124,AM$3,FALSE),0)</f>
        <v>0</v>
      </c>
      <c r="AN90" s="193">
        <f>+IFERROR(VLOOKUP($AF90,'Limited Loss'!$F$5:$P$124,AN$3,FALSE),0)</f>
        <v>0</v>
      </c>
      <c r="AO90" s="193">
        <f>+IFERROR(VLOOKUP($AF90,'Limited Loss'!$F$5:$P$124,AO$3,FALSE),0)</f>
        <v>0</v>
      </c>
      <c r="AP90" s="100">
        <f>+IFERROR(VLOOKUP($AF90,'Limited Loss'!$F$5:$P$124,AP$3,FALSE),0)</f>
        <v>0</v>
      </c>
      <c r="AQ90" s="353"/>
      <c r="AR90" s="331">
        <f t="shared" si="11"/>
        <v>114</v>
      </c>
      <c r="AS90" s="332">
        <f t="shared" si="11"/>
        <v>2014</v>
      </c>
      <c r="AT90" s="349">
        <f t="shared" si="9"/>
        <v>0</v>
      </c>
      <c r="AU90" s="349">
        <f t="shared" si="9"/>
        <v>0</v>
      </c>
      <c r="AV90" s="349">
        <f t="shared" si="9"/>
        <v>0</v>
      </c>
      <c r="AW90" s="349">
        <f t="shared" si="9"/>
        <v>0</v>
      </c>
      <c r="AX90" s="350">
        <f t="shared" si="9"/>
        <v>0</v>
      </c>
      <c r="AY90" s="349">
        <f t="shared" si="16"/>
        <v>0</v>
      </c>
      <c r="AZ90" s="349">
        <f t="shared" si="16"/>
        <v>0</v>
      </c>
      <c r="BA90" s="349">
        <f t="shared" si="16"/>
        <v>0</v>
      </c>
      <c r="BB90" s="349">
        <f t="shared" si="16"/>
        <v>0</v>
      </c>
      <c r="BC90" s="349">
        <f t="shared" si="16"/>
        <v>0</v>
      </c>
      <c r="BD90" s="350">
        <f t="shared" si="16"/>
        <v>0</v>
      </c>
      <c r="BE90" s="349">
        <f t="shared" si="13"/>
        <v>0</v>
      </c>
      <c r="BF90" s="375">
        <f t="shared" si="14"/>
        <v>0</v>
      </c>
      <c r="BG90" s="334">
        <f t="shared" si="15"/>
        <v>0</v>
      </c>
      <c r="BI90" s="107">
        <v>476</v>
      </c>
      <c r="BJ90" s="108">
        <v>1896.8542</v>
      </c>
      <c r="BK90" s="108">
        <v>2113.6295</v>
      </c>
      <c r="BL90" s="108">
        <v>2456.087</v>
      </c>
    </row>
    <row r="91" spans="1:64" x14ac:dyDescent="0.2">
      <c r="A91" s="326" t="str">
        <f t="shared" si="12"/>
        <v>1142015</v>
      </c>
      <c r="B91" s="331">
        <v>114</v>
      </c>
      <c r="C91" s="327">
        <v>2015</v>
      </c>
      <c r="D91" s="353">
        <f>+IFERROR(VLOOKUP($A91,Data_Loss!$A$2:$V$1180,6,FALSE),0)</f>
        <v>0</v>
      </c>
      <c r="E91" s="353">
        <f>+IFERROR(VLOOKUP($A91,Data_Loss!$A$2:$V$1180,7,FALSE),0)</f>
        <v>0</v>
      </c>
      <c r="F91" s="353">
        <f>+IFERROR(VLOOKUP($A91,Data_Loss!$A$2:$V$1180,8,FALSE),0)</f>
        <v>0</v>
      </c>
      <c r="G91" s="353">
        <f>+IFERROR(VLOOKUP($A91,Data_Loss!$A$2:$V$1180,9,FALSE),0)</f>
        <v>0</v>
      </c>
      <c r="H91" s="353">
        <f>+IFERROR(VLOOKUP($A91,Data_Loss!$A$2:$V$1180,10,FALSE),0)</f>
        <v>0</v>
      </c>
      <c r="I91" s="353">
        <f>+IFERROR(VLOOKUP($A91,Data_Loss!$A$2:$V$1300,12,FALSE),0)</f>
        <v>0</v>
      </c>
      <c r="J91" s="353">
        <f>+IFERROR(VLOOKUP($A91,Data_Loss!$A$2:$V$1300,13,FALSE),0)</f>
        <v>0</v>
      </c>
      <c r="K91" s="353">
        <f>+IFERROR(VLOOKUP($A91,Data_Loss!$A$2:$V$1300,14,FALSE),0)</f>
        <v>0</v>
      </c>
      <c r="L91" s="353">
        <f>+IFERROR(VLOOKUP($A91,Data_Loss!$A$2:$V$1300,15,FALSE),0)</f>
        <v>0</v>
      </c>
      <c r="M91" s="353">
        <f>+IFERROR(VLOOKUP($A91,Data_Loss!$A$2:$V$1300,16,FALSE),0)</f>
        <v>0</v>
      </c>
      <c r="N91" s="353">
        <f>+IFERROR(VLOOKUP($A91,Data_Loss!$A$2:$V$1300,17,FALSE),0)</f>
        <v>0</v>
      </c>
      <c r="O91" s="353">
        <f>+IFERROR(VLOOKUP($A91,Data_Loss!$A$2:$V$1300,18,FALSE),0)</f>
        <v>0</v>
      </c>
      <c r="P91" s="353">
        <f>+IFERROR(VLOOKUP($A91,Data_Loss!$A$2:$V$1300,19,FALSE),0)</f>
        <v>0</v>
      </c>
      <c r="Q91" s="353">
        <f>+IFERROR(VLOOKUP($A91,Data_Loss!$A$2:$V$1300,20,FALSE),0)</f>
        <v>0</v>
      </c>
      <c r="R91" s="353">
        <f>+IFERROR(VLOOKUP($A91,Data_Loss!$A$2:$V$1300,21,FALSE),0)</f>
        <v>0</v>
      </c>
      <c r="S91" s="353">
        <f>+IFERROR(VLOOKUP($A91,Data_Loss!$A$2:$V$1300,22,FALSE),0)</f>
        <v>0</v>
      </c>
      <c r="T91" s="191">
        <f>+$I91*'10k &amp; MO'!C$4+$J91*'10k &amp; MO'!C$10+$K91*'10k &amp; MO'!C$16+$L91*'10k &amp; MO'!C$22+$M91*'10k &amp; MO'!C$28</f>
        <v>0</v>
      </c>
      <c r="U91" s="349">
        <f>+$I91*'10k &amp; MO'!D$4+$J91*'10k &amp; MO'!D$10+$K91*'10k &amp; MO'!D$16+$L91*'10k &amp; MO'!D$22+$M91*'10k &amp; MO'!D$28</f>
        <v>0</v>
      </c>
      <c r="V91" s="349">
        <f>+$I91*'10k &amp; MO'!E$4+$J91*'10k &amp; MO'!E$10+$K91*'10k &amp; MO'!E$16+$L91*'10k &amp; MO'!E$22+$M91*'10k &amp; MO'!E$28</f>
        <v>0</v>
      </c>
      <c r="W91" s="349">
        <f>+$I91*'10k &amp; MO'!F$4+$J91*'10k &amp; MO'!F$10+$K91*'10k &amp; MO'!F$16+$L91*'10k &amp; MO'!F$22+$M91*'10k &amp; MO'!F$28</f>
        <v>0</v>
      </c>
      <c r="X91" s="349">
        <f>+$I91*'10k &amp; MO'!G$4+$J91*'10k &amp; MO'!G$10+$K91*'10k &amp; MO'!G$16+$L91*'10k &amp; MO'!G$22+$M91*'10k &amp; MO'!G$28</f>
        <v>0</v>
      </c>
      <c r="Y91" s="349">
        <f>+$N91*'10k &amp; MO'!H$4+$O91*'10k &amp; MO'!H$10+$P91*'10k &amp; MO'!H$16+$Q91*'10k &amp; MO'!H$22+$R91*'10k &amp; MO'!H$28</f>
        <v>0</v>
      </c>
      <c r="Z91" s="349">
        <f>+$N91*'10k &amp; MO'!I$4+$O91*'10k &amp; MO'!I$10+$P91*'10k &amp; MO'!I$16+$Q91*'10k &amp; MO'!I$22+$R91*'10k &amp; MO'!I$28</f>
        <v>0</v>
      </c>
      <c r="AA91" s="349">
        <f>+$N91*'10k &amp; MO'!J$4+$O91*'10k &amp; MO'!J$10+$P91*'10k &amp; MO'!J$16+$Q91*'10k &amp; MO'!J$22+$R91*'10k &amp; MO'!J$28</f>
        <v>0</v>
      </c>
      <c r="AB91" s="349">
        <f>+$N91*'10k &amp; MO'!K$4+$O91*'10k &amp; MO'!K$10+$P91*'10k &amp; MO'!K$16+$Q91*'10k &amp; MO'!K$22+$R91*'10k &amp; MO'!K$28</f>
        <v>0</v>
      </c>
      <c r="AC91" s="349">
        <f>+$N91*'10k &amp; MO'!L$4+$O91*'10k &amp; MO'!L$10+$P91*'10k &amp; MO'!L$16+$Q91*'10k &amp; MO'!L$22+$R91*'10k &amp; MO'!L$28</f>
        <v>0</v>
      </c>
      <c r="AD91" s="350">
        <f>+S91*'10k &amp; MO'!O$4</f>
        <v>0</v>
      </c>
      <c r="AF91" s="192" t="str">
        <f t="shared" si="10"/>
        <v>1142015</v>
      </c>
      <c r="AG91" s="192">
        <f>+IFERROR(VLOOKUP($AF91,'Limited Loss'!$F$5:$P$124,AG$3,FALSE),0)</f>
        <v>0</v>
      </c>
      <c r="AH91" s="193">
        <f>+IFERROR(VLOOKUP($AF91,'Limited Loss'!$F$5:$P$124,AH$3,FALSE),0)</f>
        <v>0</v>
      </c>
      <c r="AI91" s="193">
        <f>+IFERROR(VLOOKUP($AF91,'Limited Loss'!$F$5:$P$124,AI$3,FALSE),0)</f>
        <v>0</v>
      </c>
      <c r="AJ91" s="193">
        <f>+IFERROR(VLOOKUP($AF91,'Limited Loss'!$F$5:$P$124,AJ$3,FALSE),0)</f>
        <v>0</v>
      </c>
      <c r="AK91" s="100">
        <f>+IFERROR(VLOOKUP($AF91,'Limited Loss'!$F$5:$P$124,AK$3,FALSE),0)</f>
        <v>0</v>
      </c>
      <c r="AL91" s="193">
        <f>+IFERROR(VLOOKUP($AF91,'Limited Loss'!$F$5:$P$124,AL$3,FALSE),0)</f>
        <v>0</v>
      </c>
      <c r="AM91" s="193">
        <f>+IFERROR(VLOOKUP($AF91,'Limited Loss'!$F$5:$P$124,AM$3,FALSE),0)</f>
        <v>0</v>
      </c>
      <c r="AN91" s="193">
        <f>+IFERROR(VLOOKUP($AF91,'Limited Loss'!$F$5:$P$124,AN$3,FALSE),0)</f>
        <v>0</v>
      </c>
      <c r="AO91" s="193">
        <f>+IFERROR(VLOOKUP($AF91,'Limited Loss'!$F$5:$P$124,AO$3,FALSE),0)</f>
        <v>0</v>
      </c>
      <c r="AP91" s="100">
        <f>+IFERROR(VLOOKUP($AF91,'Limited Loss'!$F$5:$P$124,AP$3,FALSE),0)</f>
        <v>0</v>
      </c>
      <c r="AQ91" s="353"/>
      <c r="AR91" s="331">
        <f t="shared" si="11"/>
        <v>114</v>
      </c>
      <c r="AS91" s="332">
        <f t="shared" si="11"/>
        <v>2015</v>
      </c>
      <c r="AT91" s="349">
        <f t="shared" si="9"/>
        <v>0</v>
      </c>
      <c r="AU91" s="349">
        <f t="shared" si="9"/>
        <v>0</v>
      </c>
      <c r="AV91" s="349">
        <f t="shared" si="9"/>
        <v>0</v>
      </c>
      <c r="AW91" s="349">
        <f t="shared" si="9"/>
        <v>0</v>
      </c>
      <c r="AX91" s="350">
        <f t="shared" si="9"/>
        <v>0</v>
      </c>
      <c r="AY91" s="349">
        <f t="shared" si="16"/>
        <v>0</v>
      </c>
      <c r="AZ91" s="349">
        <f t="shared" si="16"/>
        <v>0</v>
      </c>
      <c r="BA91" s="349">
        <f t="shared" si="16"/>
        <v>0</v>
      </c>
      <c r="BB91" s="349">
        <f t="shared" si="16"/>
        <v>0</v>
      </c>
      <c r="BC91" s="349">
        <f t="shared" si="16"/>
        <v>0</v>
      </c>
      <c r="BD91" s="350">
        <f t="shared" si="16"/>
        <v>0</v>
      </c>
      <c r="BE91" s="349">
        <f t="shared" si="13"/>
        <v>0</v>
      </c>
      <c r="BF91" s="375">
        <f t="shared" si="14"/>
        <v>0</v>
      </c>
      <c r="BG91" s="334">
        <f t="shared" si="15"/>
        <v>0</v>
      </c>
      <c r="BI91" s="107">
        <v>477</v>
      </c>
      <c r="BJ91" s="108">
        <v>0</v>
      </c>
      <c r="BK91" s="108">
        <v>0</v>
      </c>
      <c r="BL91" s="108">
        <v>5420.9430000000002</v>
      </c>
    </row>
    <row r="92" spans="1:64" x14ac:dyDescent="0.2">
      <c r="A92" s="326" t="str">
        <f t="shared" si="12"/>
        <v>1142016</v>
      </c>
      <c r="B92" s="331">
        <v>114</v>
      </c>
      <c r="C92" s="327">
        <v>2016</v>
      </c>
      <c r="D92" s="353">
        <f>+IFERROR(VLOOKUP($A92,Data_Loss!$A$2:$V$1180,6,FALSE),0)</f>
        <v>0</v>
      </c>
      <c r="E92" s="353">
        <f>+IFERROR(VLOOKUP($A92,Data_Loss!$A$2:$V$1180,7,FALSE),0)</f>
        <v>0</v>
      </c>
      <c r="F92" s="353">
        <f>+IFERROR(VLOOKUP($A92,Data_Loss!$A$2:$V$1180,8,FALSE),0)</f>
        <v>0</v>
      </c>
      <c r="G92" s="353">
        <f>+IFERROR(VLOOKUP($A92,Data_Loss!$A$2:$V$1180,9,FALSE),0)</f>
        <v>0</v>
      </c>
      <c r="H92" s="353">
        <f>+IFERROR(VLOOKUP($A92,Data_Loss!$A$2:$V$1180,10,FALSE),0)</f>
        <v>0</v>
      </c>
      <c r="I92" s="353">
        <f>+IFERROR(VLOOKUP($A92,Data_Loss!$A$2:$V$1300,12,FALSE),0)</f>
        <v>0</v>
      </c>
      <c r="J92" s="353">
        <f>+IFERROR(VLOOKUP($A92,Data_Loss!$A$2:$V$1300,13,FALSE),0)</f>
        <v>0</v>
      </c>
      <c r="K92" s="353">
        <f>+IFERROR(VLOOKUP($A92,Data_Loss!$A$2:$V$1300,14,FALSE),0)</f>
        <v>0</v>
      </c>
      <c r="L92" s="353">
        <f>+IFERROR(VLOOKUP($A92,Data_Loss!$A$2:$V$1300,15,FALSE),0)</f>
        <v>0</v>
      </c>
      <c r="M92" s="353">
        <f>+IFERROR(VLOOKUP($A92,Data_Loss!$A$2:$V$1300,16,FALSE),0)</f>
        <v>0</v>
      </c>
      <c r="N92" s="353">
        <f>+IFERROR(VLOOKUP($A92,Data_Loss!$A$2:$V$1300,17,FALSE),0)</f>
        <v>0</v>
      </c>
      <c r="O92" s="353">
        <f>+IFERROR(VLOOKUP($A92,Data_Loss!$A$2:$V$1300,18,FALSE),0)</f>
        <v>0</v>
      </c>
      <c r="P92" s="353">
        <f>+IFERROR(VLOOKUP($A92,Data_Loss!$A$2:$V$1300,19,FALSE),0)</f>
        <v>0</v>
      </c>
      <c r="Q92" s="353">
        <f>+IFERROR(VLOOKUP($A92,Data_Loss!$A$2:$V$1300,20,FALSE),0)</f>
        <v>0</v>
      </c>
      <c r="R92" s="353">
        <f>+IFERROR(VLOOKUP($A92,Data_Loss!$A$2:$V$1300,21,FALSE),0)</f>
        <v>0</v>
      </c>
      <c r="S92" s="353">
        <f>+IFERROR(VLOOKUP($A92,Data_Loss!$A$2:$V$1300,22,FALSE),0)</f>
        <v>0</v>
      </c>
      <c r="T92" s="191">
        <f>+$I92*'10k &amp; MO'!C$5+$J92*'10k &amp; MO'!C$11+$K92*'10k &amp; MO'!C$17+$L92*'10k &amp; MO'!C$23+$M92*'10k &amp; MO'!C$29</f>
        <v>0</v>
      </c>
      <c r="U92" s="349">
        <f>+$I92*'10k &amp; MO'!D$5+$J92*'10k &amp; MO'!D$11+$K92*'10k &amp; MO'!D$17+$L92*'10k &amp; MO'!D$23+$M92*'10k &amp; MO'!D$29</f>
        <v>0</v>
      </c>
      <c r="V92" s="349">
        <f>+$I92*'10k &amp; MO'!E$5+$J92*'10k &amp; MO'!E$11+$K92*'10k &amp; MO'!E$17+$L92*'10k &amp; MO'!E$23+$M92*'10k &amp; MO'!E$29</f>
        <v>0</v>
      </c>
      <c r="W92" s="349">
        <f>+$I92*'10k &amp; MO'!F$5+$J92*'10k &amp; MO'!F$11+$K92*'10k &amp; MO'!F$17+$L92*'10k &amp; MO'!F$23+$M92*'10k &amp; MO'!F$29</f>
        <v>0</v>
      </c>
      <c r="X92" s="349">
        <f>+$I92*'10k &amp; MO'!G$5+$J92*'10k &amp; MO'!G$11+$K92*'10k &amp; MO'!G$17+$L92*'10k &amp; MO'!G$23+$M92*'10k &amp; MO'!G$29</f>
        <v>0</v>
      </c>
      <c r="Y92" s="349">
        <f>+$N92*'10k &amp; MO'!H$5+$O92*'10k &amp; MO'!H$11+$P92*'10k &amp; MO'!H$17+$Q92*'10k &amp; MO'!H$23+$R92*'10k &amp; MO'!H$29</f>
        <v>0</v>
      </c>
      <c r="Z92" s="349">
        <f>+$N92*'10k &amp; MO'!I$5+$O92*'10k &amp; MO'!I$11+$P92*'10k &amp; MO'!I$17+$Q92*'10k &amp; MO'!I$23+$R92*'10k &amp; MO'!I$29</f>
        <v>0</v>
      </c>
      <c r="AA92" s="349">
        <f>+$N92*'10k &amp; MO'!J$5+$O92*'10k &amp; MO'!J$11+$P92*'10k &amp; MO'!J$17+$Q92*'10k &amp; MO'!J$23+$R92*'10k &amp; MO'!J$29</f>
        <v>0</v>
      </c>
      <c r="AB92" s="349">
        <f>+$N92*'10k &amp; MO'!K$5+$O92*'10k &amp; MO'!K$11+$P92*'10k &amp; MO'!K$17+$Q92*'10k &amp; MO'!K$23+$R92*'10k &amp; MO'!K$29</f>
        <v>0</v>
      </c>
      <c r="AC92" s="349">
        <f>+$N92*'10k &amp; MO'!L$5+$O92*'10k &amp; MO'!L$11+$P92*'10k &amp; MO'!L$17+$Q92*'10k &amp; MO'!L$23+$R92*'10k &amp; MO'!L$29</f>
        <v>0</v>
      </c>
      <c r="AD92" s="350">
        <f>+S92*'10k &amp; MO'!O$5</f>
        <v>0</v>
      </c>
      <c r="AF92" s="192" t="str">
        <f t="shared" si="10"/>
        <v>1142016</v>
      </c>
      <c r="AG92" s="192">
        <f>+IFERROR(VLOOKUP($AF92,'Limited Loss'!$F$5:$P$124,AG$3,FALSE),0)</f>
        <v>0</v>
      </c>
      <c r="AH92" s="193">
        <f>+IFERROR(VLOOKUP($AF92,'Limited Loss'!$F$5:$P$124,AH$3,FALSE),0)</f>
        <v>0</v>
      </c>
      <c r="AI92" s="193">
        <f>+IFERROR(VLOOKUP($AF92,'Limited Loss'!$F$5:$P$124,AI$3,FALSE),0)</f>
        <v>0</v>
      </c>
      <c r="AJ92" s="193">
        <f>+IFERROR(VLOOKUP($AF92,'Limited Loss'!$F$5:$P$124,AJ$3,FALSE),0)</f>
        <v>0</v>
      </c>
      <c r="AK92" s="100">
        <f>+IFERROR(VLOOKUP($AF92,'Limited Loss'!$F$5:$P$124,AK$3,FALSE),0)</f>
        <v>0</v>
      </c>
      <c r="AL92" s="193">
        <f>+IFERROR(VLOOKUP($AF92,'Limited Loss'!$F$5:$P$124,AL$3,FALSE),0)</f>
        <v>0</v>
      </c>
      <c r="AM92" s="193">
        <f>+IFERROR(VLOOKUP($AF92,'Limited Loss'!$F$5:$P$124,AM$3,FALSE),0)</f>
        <v>0</v>
      </c>
      <c r="AN92" s="193">
        <f>+IFERROR(VLOOKUP($AF92,'Limited Loss'!$F$5:$P$124,AN$3,FALSE),0)</f>
        <v>0</v>
      </c>
      <c r="AO92" s="193">
        <f>+IFERROR(VLOOKUP($AF92,'Limited Loss'!$F$5:$P$124,AO$3,FALSE),0)</f>
        <v>0</v>
      </c>
      <c r="AP92" s="100">
        <f>+IFERROR(VLOOKUP($AF92,'Limited Loss'!$F$5:$P$124,AP$3,FALSE),0)</f>
        <v>0</v>
      </c>
      <c r="AQ92" s="353"/>
      <c r="AR92" s="331">
        <f t="shared" si="11"/>
        <v>114</v>
      </c>
      <c r="AS92" s="332">
        <f t="shared" si="11"/>
        <v>2016</v>
      </c>
      <c r="AT92" s="349">
        <f t="shared" si="9"/>
        <v>0</v>
      </c>
      <c r="AU92" s="349">
        <f t="shared" si="9"/>
        <v>0</v>
      </c>
      <c r="AV92" s="349">
        <f t="shared" si="9"/>
        <v>0</v>
      </c>
      <c r="AW92" s="349">
        <f t="shared" si="9"/>
        <v>0</v>
      </c>
      <c r="AX92" s="350">
        <f t="shared" si="9"/>
        <v>0</v>
      </c>
      <c r="AY92" s="349">
        <f t="shared" si="16"/>
        <v>0</v>
      </c>
      <c r="AZ92" s="349">
        <f t="shared" si="16"/>
        <v>0</v>
      </c>
      <c r="BA92" s="349">
        <f t="shared" si="16"/>
        <v>0</v>
      </c>
      <c r="BB92" s="349">
        <f t="shared" si="16"/>
        <v>0</v>
      </c>
      <c r="BC92" s="349">
        <f t="shared" si="16"/>
        <v>0</v>
      </c>
      <c r="BD92" s="350">
        <f t="shared" si="16"/>
        <v>0</v>
      </c>
      <c r="BE92" s="349">
        <f t="shared" si="13"/>
        <v>0</v>
      </c>
      <c r="BF92" s="375">
        <f t="shared" si="14"/>
        <v>0</v>
      </c>
      <c r="BG92" s="334">
        <f t="shared" si="15"/>
        <v>0</v>
      </c>
      <c r="BI92" s="107">
        <v>483</v>
      </c>
      <c r="BJ92" s="108">
        <v>0</v>
      </c>
      <c r="BK92" s="108">
        <v>0</v>
      </c>
      <c r="BL92" s="108">
        <v>0</v>
      </c>
    </row>
    <row r="93" spans="1:64" x14ac:dyDescent="0.2">
      <c r="A93" s="326" t="str">
        <f t="shared" si="12"/>
        <v>1142017</v>
      </c>
      <c r="B93" s="331">
        <v>114</v>
      </c>
      <c r="C93" s="327">
        <v>2017</v>
      </c>
      <c r="D93" s="353">
        <f>+IFERROR(VLOOKUP($A93,Data_Loss!$A$2:$V$1180,6,FALSE),0)</f>
        <v>0</v>
      </c>
      <c r="E93" s="353">
        <f>+IFERROR(VLOOKUP($A93,Data_Loss!$A$2:$V$1180,7,FALSE),0)</f>
        <v>0</v>
      </c>
      <c r="F93" s="353">
        <f>+IFERROR(VLOOKUP($A93,Data_Loss!$A$2:$V$1180,8,FALSE),0)</f>
        <v>0</v>
      </c>
      <c r="G93" s="353">
        <f>+IFERROR(VLOOKUP($A93,Data_Loss!$A$2:$V$1180,9,FALSE),0)</f>
        <v>0</v>
      </c>
      <c r="H93" s="353">
        <f>+IFERROR(VLOOKUP($A93,Data_Loss!$A$2:$V$1180,10,FALSE),0)</f>
        <v>0</v>
      </c>
      <c r="I93" s="353">
        <f>+IFERROR(VLOOKUP($A93,Data_Loss!$A$2:$V$1300,12,FALSE),0)</f>
        <v>0</v>
      </c>
      <c r="J93" s="353">
        <f>+IFERROR(VLOOKUP($A93,Data_Loss!$A$2:$V$1300,13,FALSE),0)</f>
        <v>0</v>
      </c>
      <c r="K93" s="353">
        <f>+IFERROR(VLOOKUP($A93,Data_Loss!$A$2:$V$1300,14,FALSE),0)</f>
        <v>0</v>
      </c>
      <c r="L93" s="353">
        <f>+IFERROR(VLOOKUP($A93,Data_Loss!$A$2:$V$1300,15,FALSE),0)</f>
        <v>0</v>
      </c>
      <c r="M93" s="353">
        <f>+IFERROR(VLOOKUP($A93,Data_Loss!$A$2:$V$1300,16,FALSE),0)</f>
        <v>0</v>
      </c>
      <c r="N93" s="353">
        <f>+IFERROR(VLOOKUP($A93,Data_Loss!$A$2:$V$1300,17,FALSE),0)</f>
        <v>0</v>
      </c>
      <c r="O93" s="353">
        <f>+IFERROR(VLOOKUP($A93,Data_Loss!$A$2:$V$1300,18,FALSE),0)</f>
        <v>0</v>
      </c>
      <c r="P93" s="353">
        <f>+IFERROR(VLOOKUP($A93,Data_Loss!$A$2:$V$1300,19,FALSE),0)</f>
        <v>0</v>
      </c>
      <c r="Q93" s="353">
        <f>+IFERROR(VLOOKUP($A93,Data_Loss!$A$2:$V$1300,20,FALSE),0)</f>
        <v>0</v>
      </c>
      <c r="R93" s="353">
        <f>+IFERROR(VLOOKUP($A93,Data_Loss!$A$2:$V$1300,21,FALSE),0)</f>
        <v>0</v>
      </c>
      <c r="S93" s="353">
        <f>+IFERROR(VLOOKUP($A93,Data_Loss!$A$2:$V$1300,22,FALSE),0)</f>
        <v>0</v>
      </c>
      <c r="T93" s="191">
        <f>+$I93*'10k &amp; MO'!C$6+$J93*'10k &amp; MO'!C$12+$K93*'10k &amp; MO'!C$18+$L93*'10k &amp; MO'!C$24+$M93*'10k &amp; MO'!C$30</f>
        <v>0</v>
      </c>
      <c r="U93" s="349">
        <f>+$I93*'10k &amp; MO'!D$6+$J93*'10k &amp; MO'!D$12+$K93*'10k &amp; MO'!D$18+$L93*'10k &amp; MO'!D$24+$M93*'10k &amp; MO'!D$30</f>
        <v>0</v>
      </c>
      <c r="V93" s="349">
        <f>+$I93*'10k &amp; MO'!E$6+$J93*'10k &amp; MO'!E$12+$K93*'10k &amp; MO'!E$18+$L93*'10k &amp; MO'!E$24+$M93*'10k &amp; MO'!E$30</f>
        <v>0</v>
      </c>
      <c r="W93" s="349">
        <f>+$I93*'10k &amp; MO'!F$6+$J93*'10k &amp; MO'!F$12+$K93*'10k &amp; MO'!F$18+$L93*'10k &amp; MO'!F$24+$M93*'10k &amp; MO'!F$30</f>
        <v>0</v>
      </c>
      <c r="X93" s="349">
        <f>+$I93*'10k &amp; MO'!G$6+$J93*'10k &amp; MO'!G$12+$K93*'10k &amp; MO'!G$18+$L93*'10k &amp; MO'!G$24+$M93*'10k &amp; MO'!G$30</f>
        <v>0</v>
      </c>
      <c r="Y93" s="349">
        <f>+$N93*'10k &amp; MO'!H$6+$O93*'10k &amp; MO'!H$12+$P93*'10k &amp; MO'!H$18+$Q93*'10k &amp; MO'!H$24+$R93*'10k &amp; MO'!H$30</f>
        <v>0</v>
      </c>
      <c r="Z93" s="349">
        <f>+$N93*'10k &amp; MO'!I$6+$O93*'10k &amp; MO'!I$12+$P93*'10k &amp; MO'!I$18+$Q93*'10k &amp; MO'!I$24+$R93*'10k &amp; MO'!I$30</f>
        <v>0</v>
      </c>
      <c r="AA93" s="349">
        <f>+$N93*'10k &amp; MO'!J$6+$O93*'10k &amp; MO'!J$12+$P93*'10k &amp; MO'!J$18+$Q93*'10k &amp; MO'!J$24+$R93*'10k &amp; MO'!J$30</f>
        <v>0</v>
      </c>
      <c r="AB93" s="349">
        <f>+$N93*'10k &amp; MO'!K$6+$O93*'10k &amp; MO'!K$12+$P93*'10k &amp; MO'!K$18+$Q93*'10k &amp; MO'!K$24+$R93*'10k &amp; MO'!K$30</f>
        <v>0</v>
      </c>
      <c r="AC93" s="349">
        <f>+$N93*'10k &amp; MO'!L$6+$O93*'10k &amp; MO'!L$12+$P93*'10k &amp; MO'!L$18+$Q93*'10k &amp; MO'!L$24+$R93*'10k &amp; MO'!L$30</f>
        <v>0</v>
      </c>
      <c r="AD93" s="350">
        <f>+S93*'10k &amp; MO'!O$6</f>
        <v>0</v>
      </c>
      <c r="AF93" s="192" t="str">
        <f t="shared" si="10"/>
        <v>1142017</v>
      </c>
      <c r="AG93" s="192">
        <f>+IFERROR(VLOOKUP($AF93,'Limited Loss'!$F$5:$P$124,AG$3,FALSE),0)</f>
        <v>0</v>
      </c>
      <c r="AH93" s="193">
        <f>+IFERROR(VLOOKUP($AF93,'Limited Loss'!$F$5:$P$124,AH$3,FALSE),0)</f>
        <v>0</v>
      </c>
      <c r="AI93" s="193">
        <f>+IFERROR(VLOOKUP($AF93,'Limited Loss'!$F$5:$P$124,AI$3,FALSE),0)</f>
        <v>0</v>
      </c>
      <c r="AJ93" s="193">
        <f>+IFERROR(VLOOKUP($AF93,'Limited Loss'!$F$5:$P$124,AJ$3,FALSE),0)</f>
        <v>0</v>
      </c>
      <c r="AK93" s="100">
        <f>+IFERROR(VLOOKUP($AF93,'Limited Loss'!$F$5:$P$124,AK$3,FALSE),0)</f>
        <v>0</v>
      </c>
      <c r="AL93" s="193">
        <f>+IFERROR(VLOOKUP($AF93,'Limited Loss'!$F$5:$P$124,AL$3,FALSE),0)</f>
        <v>0</v>
      </c>
      <c r="AM93" s="193">
        <f>+IFERROR(VLOOKUP($AF93,'Limited Loss'!$F$5:$P$124,AM$3,FALSE),0)</f>
        <v>0</v>
      </c>
      <c r="AN93" s="193">
        <f>+IFERROR(VLOOKUP($AF93,'Limited Loss'!$F$5:$P$124,AN$3,FALSE),0)</f>
        <v>0</v>
      </c>
      <c r="AO93" s="193">
        <f>+IFERROR(VLOOKUP($AF93,'Limited Loss'!$F$5:$P$124,AO$3,FALSE),0)</f>
        <v>0</v>
      </c>
      <c r="AP93" s="100">
        <f>+IFERROR(VLOOKUP($AF93,'Limited Loss'!$F$5:$P$124,AP$3,FALSE),0)</f>
        <v>0</v>
      </c>
      <c r="AQ93" s="353"/>
      <c r="AR93" s="331">
        <f t="shared" si="11"/>
        <v>114</v>
      </c>
      <c r="AS93" s="332">
        <f t="shared" si="11"/>
        <v>2017</v>
      </c>
      <c r="AT93" s="349">
        <f t="shared" si="9"/>
        <v>0</v>
      </c>
      <c r="AU93" s="349">
        <f t="shared" si="9"/>
        <v>0</v>
      </c>
      <c r="AV93" s="349">
        <f t="shared" si="9"/>
        <v>0</v>
      </c>
      <c r="AW93" s="349">
        <f t="shared" si="9"/>
        <v>0</v>
      </c>
      <c r="AX93" s="350">
        <f t="shared" si="9"/>
        <v>0</v>
      </c>
      <c r="AY93" s="349">
        <f t="shared" si="16"/>
        <v>0</v>
      </c>
      <c r="AZ93" s="349">
        <f t="shared" si="16"/>
        <v>0</v>
      </c>
      <c r="BA93" s="349">
        <f t="shared" si="16"/>
        <v>0</v>
      </c>
      <c r="BB93" s="349">
        <f t="shared" si="16"/>
        <v>0</v>
      </c>
      <c r="BC93" s="349">
        <f t="shared" si="16"/>
        <v>0</v>
      </c>
      <c r="BD93" s="350">
        <f t="shared" si="16"/>
        <v>0</v>
      </c>
      <c r="BE93" s="349">
        <f t="shared" si="13"/>
        <v>0</v>
      </c>
      <c r="BF93" s="375">
        <f t="shared" si="14"/>
        <v>0</v>
      </c>
      <c r="BG93" s="334">
        <f t="shared" si="15"/>
        <v>0</v>
      </c>
      <c r="BI93" s="107">
        <v>485</v>
      </c>
      <c r="BJ93" s="108">
        <v>0</v>
      </c>
      <c r="BK93" s="108">
        <v>0</v>
      </c>
      <c r="BL93" s="108">
        <v>0</v>
      </c>
    </row>
    <row r="94" spans="1:64" x14ac:dyDescent="0.2">
      <c r="A94" s="326" t="str">
        <f t="shared" si="12"/>
        <v>1142018</v>
      </c>
      <c r="B94" s="331">
        <v>114</v>
      </c>
      <c r="C94" s="327">
        <v>2018</v>
      </c>
      <c r="D94" s="353">
        <f>+IFERROR(VLOOKUP($A94,Data_Loss!$A$2:$V$1180,6,FALSE),0)</f>
        <v>0</v>
      </c>
      <c r="E94" s="353">
        <f>+IFERROR(VLOOKUP($A94,Data_Loss!$A$2:$V$1180,7,FALSE),0)</f>
        <v>0</v>
      </c>
      <c r="F94" s="353">
        <f>+IFERROR(VLOOKUP($A94,Data_Loss!$A$2:$V$1180,8,FALSE),0)</f>
        <v>0</v>
      </c>
      <c r="G94" s="353">
        <f>+IFERROR(VLOOKUP($A94,Data_Loss!$A$2:$V$1180,9,FALSE),0)</f>
        <v>0</v>
      </c>
      <c r="H94" s="353">
        <f>+IFERROR(VLOOKUP($A94,Data_Loss!$A$2:$V$1180,10,FALSE),0)</f>
        <v>0</v>
      </c>
      <c r="I94" s="353">
        <f>+IFERROR(VLOOKUP($A94,Data_Loss!$A$2:$V$1300,12,FALSE),0)</f>
        <v>0</v>
      </c>
      <c r="J94" s="353">
        <f>+IFERROR(VLOOKUP($A94,Data_Loss!$A$2:$V$1300,13,FALSE),0)</f>
        <v>0</v>
      </c>
      <c r="K94" s="353">
        <f>+IFERROR(VLOOKUP($A94,Data_Loss!$A$2:$V$1300,14,FALSE),0)</f>
        <v>0</v>
      </c>
      <c r="L94" s="353">
        <f>+IFERROR(VLOOKUP($A94,Data_Loss!$A$2:$V$1300,15,FALSE),0)</f>
        <v>0</v>
      </c>
      <c r="M94" s="353">
        <f>+IFERROR(VLOOKUP($A94,Data_Loss!$A$2:$V$1300,16,FALSE),0)</f>
        <v>0</v>
      </c>
      <c r="N94" s="353">
        <f>+IFERROR(VLOOKUP($A94,Data_Loss!$A$2:$V$1300,17,FALSE),0)</f>
        <v>0</v>
      </c>
      <c r="O94" s="353">
        <f>+IFERROR(VLOOKUP($A94,Data_Loss!$A$2:$V$1300,18,FALSE),0)</f>
        <v>0</v>
      </c>
      <c r="P94" s="353">
        <f>+IFERROR(VLOOKUP($A94,Data_Loss!$A$2:$V$1300,19,FALSE),0)</f>
        <v>0</v>
      </c>
      <c r="Q94" s="353">
        <f>+IFERROR(VLOOKUP($A94,Data_Loss!$A$2:$V$1300,20,FALSE),0)</f>
        <v>0</v>
      </c>
      <c r="R94" s="353">
        <f>+IFERROR(VLOOKUP($A94,Data_Loss!$A$2:$V$1300,21,FALSE),0)</f>
        <v>0</v>
      </c>
      <c r="S94" s="353">
        <f>+IFERROR(VLOOKUP($A94,Data_Loss!$A$2:$V$1300,22,FALSE),0)</f>
        <v>0</v>
      </c>
      <c r="T94" s="191">
        <f>+$I94*'10k &amp; MO'!C$7+$J94*'10k &amp; MO'!C$13+$K94*'10k &amp; MO'!C$19+$L94*'10k &amp; MO'!C$25+$M94*'10k &amp; MO'!C$31</f>
        <v>0</v>
      </c>
      <c r="U94" s="349">
        <f>+$I94*'10k &amp; MO'!D$7+$J94*'10k &amp; MO'!D$13+$K94*'10k &amp; MO'!D$19+$L94*'10k &amp; MO'!D$25+$M94*'10k &amp; MO'!D$31</f>
        <v>0</v>
      </c>
      <c r="V94" s="349">
        <f>+$I94*'10k &amp; MO'!E$7+$J94*'10k &amp; MO'!E$13+$K94*'10k &amp; MO'!E$19+$L94*'10k &amp; MO'!E$25+$M94*'10k &amp; MO'!E$31</f>
        <v>0</v>
      </c>
      <c r="W94" s="349">
        <f>+$I94*'10k &amp; MO'!F$7+$J94*'10k &amp; MO'!F$13+$K94*'10k &amp; MO'!F$19+$L94*'10k &amp; MO'!F$25+$M94*'10k &amp; MO'!F$31</f>
        <v>0</v>
      </c>
      <c r="X94" s="349">
        <f>+$I94*'10k &amp; MO'!G$7+$J94*'10k &amp; MO'!G$13+$K94*'10k &amp; MO'!G$19+$L94*'10k &amp; MO'!G$25+$M94*'10k &amp; MO'!G$31</f>
        <v>0</v>
      </c>
      <c r="Y94" s="349">
        <f>+$N94*'10k &amp; MO'!H$7+$O94*'10k &amp; MO'!H$13+$P94*'10k &amp; MO'!H$19+$Q94*'10k &amp; MO'!H$25+$R94*'10k &amp; MO'!H$31</f>
        <v>0</v>
      </c>
      <c r="Z94" s="349">
        <f>+$N94*'10k &amp; MO'!I$7+$O94*'10k &amp; MO'!I$13+$P94*'10k &amp; MO'!I$19+$Q94*'10k &amp; MO'!I$25+$R94*'10k &amp; MO'!I$31</f>
        <v>0</v>
      </c>
      <c r="AA94" s="349">
        <f>+$N94*'10k &amp; MO'!J$7+$O94*'10k &amp; MO'!J$13+$P94*'10k &amp; MO'!J$19+$Q94*'10k &amp; MO'!J$25+$R94*'10k &amp; MO'!J$31</f>
        <v>0</v>
      </c>
      <c r="AB94" s="349">
        <f>+$N94*'10k &amp; MO'!K$7+$O94*'10k &amp; MO'!K$13+$P94*'10k &amp; MO'!K$19+$Q94*'10k &amp; MO'!K$25+$R94*'10k &amp; MO'!K$31</f>
        <v>0</v>
      </c>
      <c r="AC94" s="349">
        <f>+$N94*'10k &amp; MO'!L$7+$O94*'10k &amp; MO'!L$13+$P94*'10k &amp; MO'!L$19+$Q94*'10k &amp; MO'!L$25+$R94*'10k &amp; MO'!L$31</f>
        <v>0</v>
      </c>
      <c r="AD94" s="350">
        <f>+S94*'10k &amp; MO'!O$7</f>
        <v>0</v>
      </c>
      <c r="AF94" s="192" t="str">
        <f t="shared" si="10"/>
        <v>1142018</v>
      </c>
      <c r="AG94" s="192">
        <f>+IFERROR(VLOOKUP($AF94,'Limited Loss'!$F$5:$P$124,AG$3,FALSE),0)</f>
        <v>0</v>
      </c>
      <c r="AH94" s="193">
        <f>+IFERROR(VLOOKUP($AF94,'Limited Loss'!$F$5:$P$124,AH$3,FALSE),0)</f>
        <v>0</v>
      </c>
      <c r="AI94" s="193">
        <f>+IFERROR(VLOOKUP($AF94,'Limited Loss'!$F$5:$P$124,AI$3,FALSE),0)</f>
        <v>0</v>
      </c>
      <c r="AJ94" s="193">
        <f>+IFERROR(VLOOKUP($AF94,'Limited Loss'!$F$5:$P$124,AJ$3,FALSE),0)</f>
        <v>0</v>
      </c>
      <c r="AK94" s="100">
        <f>+IFERROR(VLOOKUP($AF94,'Limited Loss'!$F$5:$P$124,AK$3,FALSE),0)</f>
        <v>0</v>
      </c>
      <c r="AL94" s="193">
        <f>+IFERROR(VLOOKUP($AF94,'Limited Loss'!$F$5:$P$124,AL$3,FALSE),0)</f>
        <v>0</v>
      </c>
      <c r="AM94" s="193">
        <f>+IFERROR(VLOOKUP($AF94,'Limited Loss'!$F$5:$P$124,AM$3,FALSE),0)</f>
        <v>0</v>
      </c>
      <c r="AN94" s="193">
        <f>+IFERROR(VLOOKUP($AF94,'Limited Loss'!$F$5:$P$124,AN$3,FALSE),0)</f>
        <v>0</v>
      </c>
      <c r="AO94" s="193">
        <f>+IFERROR(VLOOKUP($AF94,'Limited Loss'!$F$5:$P$124,AO$3,FALSE),0)</f>
        <v>0</v>
      </c>
      <c r="AP94" s="100">
        <f>+IFERROR(VLOOKUP($AF94,'Limited Loss'!$F$5:$P$124,AP$3,FALSE),0)</f>
        <v>0</v>
      </c>
      <c r="AQ94" s="353"/>
      <c r="AR94" s="331">
        <f t="shared" si="11"/>
        <v>114</v>
      </c>
      <c r="AS94" s="332">
        <f t="shared" si="11"/>
        <v>2018</v>
      </c>
      <c r="AT94" s="349">
        <f t="shared" si="9"/>
        <v>0</v>
      </c>
      <c r="AU94" s="349">
        <f t="shared" si="9"/>
        <v>0</v>
      </c>
      <c r="AV94" s="349">
        <f t="shared" si="9"/>
        <v>0</v>
      </c>
      <c r="AW94" s="349">
        <f t="shared" si="9"/>
        <v>0</v>
      </c>
      <c r="AX94" s="350">
        <f t="shared" si="9"/>
        <v>0</v>
      </c>
      <c r="AY94" s="349">
        <f t="shared" si="16"/>
        <v>0</v>
      </c>
      <c r="AZ94" s="349">
        <f t="shared" si="16"/>
        <v>0</v>
      </c>
      <c r="BA94" s="349">
        <f t="shared" si="16"/>
        <v>0</v>
      </c>
      <c r="BB94" s="349">
        <f t="shared" si="16"/>
        <v>0</v>
      </c>
      <c r="BC94" s="349">
        <f t="shared" si="16"/>
        <v>0</v>
      </c>
      <c r="BD94" s="350">
        <f t="shared" si="16"/>
        <v>0</v>
      </c>
      <c r="BE94" s="349">
        <f t="shared" si="13"/>
        <v>0</v>
      </c>
      <c r="BF94" s="375">
        <f t="shared" si="14"/>
        <v>0</v>
      </c>
      <c r="BG94" s="334">
        <f t="shared" si="15"/>
        <v>0</v>
      </c>
      <c r="BI94" s="107">
        <v>486</v>
      </c>
      <c r="BJ94" s="108">
        <v>0</v>
      </c>
      <c r="BK94" s="108">
        <v>0</v>
      </c>
      <c r="BL94" s="108">
        <v>0</v>
      </c>
    </row>
    <row r="95" spans="1:64" x14ac:dyDescent="0.2">
      <c r="A95" s="326" t="str">
        <f t="shared" si="12"/>
        <v>1192014</v>
      </c>
      <c r="B95" s="331">
        <v>119</v>
      </c>
      <c r="C95" s="327">
        <v>2014</v>
      </c>
      <c r="D95" s="353">
        <f>+IFERROR(VLOOKUP($A95,Data_Loss!$A$2:$V$1180,6,FALSE),0)</f>
        <v>0</v>
      </c>
      <c r="E95" s="353">
        <f>+IFERROR(VLOOKUP($A95,Data_Loss!$A$2:$V$1180,7,FALSE),0)</f>
        <v>0</v>
      </c>
      <c r="F95" s="353">
        <f>+IFERROR(VLOOKUP($A95,Data_Loss!$A$2:$V$1180,8,FALSE),0)</f>
        <v>0</v>
      </c>
      <c r="G95" s="353">
        <f>+IFERROR(VLOOKUP($A95,Data_Loss!$A$2:$V$1180,9,FALSE),0)</f>
        <v>0</v>
      </c>
      <c r="H95" s="353">
        <f>+IFERROR(VLOOKUP($A95,Data_Loss!$A$2:$V$1180,10,FALSE),0)</f>
        <v>0</v>
      </c>
      <c r="I95" s="353">
        <f>+IFERROR(VLOOKUP($A95,Data_Loss!$A$2:$V$1300,12,FALSE),0)</f>
        <v>0</v>
      </c>
      <c r="J95" s="353">
        <f>+IFERROR(VLOOKUP($A95,Data_Loss!$A$2:$V$1300,13,FALSE),0)</f>
        <v>0</v>
      </c>
      <c r="K95" s="353">
        <f>+IFERROR(VLOOKUP($A95,Data_Loss!$A$2:$V$1300,14,FALSE),0)</f>
        <v>0</v>
      </c>
      <c r="L95" s="353">
        <f>+IFERROR(VLOOKUP($A95,Data_Loss!$A$2:$V$1300,15,FALSE),0)</f>
        <v>0</v>
      </c>
      <c r="M95" s="353">
        <f>+IFERROR(VLOOKUP($A95,Data_Loss!$A$2:$V$1300,16,FALSE),0)</f>
        <v>0</v>
      </c>
      <c r="N95" s="353">
        <f>+IFERROR(VLOOKUP($A95,Data_Loss!$A$2:$V$1300,17,FALSE),0)</f>
        <v>0</v>
      </c>
      <c r="O95" s="353">
        <f>+IFERROR(VLOOKUP($A95,Data_Loss!$A$2:$V$1300,18,FALSE),0)</f>
        <v>0</v>
      </c>
      <c r="P95" s="353">
        <f>+IFERROR(VLOOKUP($A95,Data_Loss!$A$2:$V$1300,19,FALSE),0)</f>
        <v>0</v>
      </c>
      <c r="Q95" s="353">
        <f>+IFERROR(VLOOKUP($A95,Data_Loss!$A$2:$V$1300,20,FALSE),0)</f>
        <v>0</v>
      </c>
      <c r="R95" s="353">
        <f>+IFERROR(VLOOKUP($A95,Data_Loss!$A$2:$V$1300,21,FALSE),0)</f>
        <v>0</v>
      </c>
      <c r="S95" s="353">
        <f>+IFERROR(VLOOKUP($A95,Data_Loss!$A$2:$V$1300,22,FALSE),0)</f>
        <v>4242</v>
      </c>
      <c r="T95" s="191">
        <f>+$I95*'10k &amp; MO'!C$3+$J95*'10k &amp; MO'!C$9+$K95*'10k &amp; MO'!C$15+$L95*'10k &amp; MO'!C$21+$M95*'10k &amp; MO'!C$27</f>
        <v>0</v>
      </c>
      <c r="U95" s="349">
        <f>+$I95*'10k &amp; MO'!D$3+$J95*'10k &amp; MO'!D$9+$K95*'10k &amp; MO'!D$15+$L95*'10k &amp; MO'!D$21+$M95*'10k &amp; MO'!D$27</f>
        <v>0</v>
      </c>
      <c r="V95" s="349">
        <f>+$I95*'10k &amp; MO'!E$3+$J95*'10k &amp; MO'!E$9+$K95*'10k &amp; MO'!E$15+$L95*'10k &amp; MO'!E$21+$M95*'10k &amp; MO'!E$27</f>
        <v>0</v>
      </c>
      <c r="W95" s="349">
        <f>+$I95*'10k &amp; MO'!F$3+$J95*'10k &amp; MO'!F$9+$K95*'10k &amp; MO'!F$15+$L95*'10k &amp; MO'!F$21+$M95*'10k &amp; MO'!F$27</f>
        <v>0</v>
      </c>
      <c r="X95" s="349">
        <f>+$I95*'10k &amp; MO'!G$3+$J95*'10k &amp; MO'!G$9+$K95*'10k &amp; MO'!G$15+$L95*'10k &amp; MO'!G$21+$M95*'10k &amp; MO'!G$27</f>
        <v>0</v>
      </c>
      <c r="Y95" s="349">
        <f>+$N95*'10k &amp; MO'!H$3+$O95*'10k &amp; MO'!H$9+$P95*'10k &amp; MO'!H$15+$Q95*'10k &amp; MO'!H$21+$R95*'10k &amp; MO'!H$27</f>
        <v>0</v>
      </c>
      <c r="Z95" s="349">
        <f>+$N95*'10k &amp; MO'!I$3+$O95*'10k &amp; MO'!I$9+$P95*'10k &amp; MO'!I$15+$Q95*'10k &amp; MO'!I$21+$R95*'10k &amp; MO'!I$27</f>
        <v>0</v>
      </c>
      <c r="AA95" s="349">
        <f>+$N95*'10k &amp; MO'!J$3+$O95*'10k &amp; MO'!J$9+$P95*'10k &amp; MO'!J$15+$Q95*'10k &amp; MO'!J$21+$R95*'10k &amp; MO'!J$27</f>
        <v>0</v>
      </c>
      <c r="AB95" s="349">
        <f>+$N95*'10k &amp; MO'!K$3+$O95*'10k &amp; MO'!K$9+$P95*'10k &amp; MO'!K$15+$Q95*'10k &amp; MO'!K$21+$R95*'10k &amp; MO'!K$27</f>
        <v>0</v>
      </c>
      <c r="AC95" s="349">
        <f>+$N95*'10k &amp; MO'!L$3+$O95*'10k &amp; MO'!L$9+$P95*'10k &amp; MO'!L$15+$Q95*'10k &amp; MO'!L$21+$R95*'10k &amp; MO'!L$27</f>
        <v>0</v>
      </c>
      <c r="AD95" s="350">
        <f>+S95*'10k &amp; MO'!O$3</f>
        <v>4543.1819999999998</v>
      </c>
      <c r="AF95" s="192" t="str">
        <f t="shared" si="10"/>
        <v>1192014</v>
      </c>
      <c r="AG95" s="192">
        <f>+IFERROR(VLOOKUP($AF95,'Limited Loss'!$F$5:$P$124,AG$3,FALSE),0)</f>
        <v>0</v>
      </c>
      <c r="AH95" s="193">
        <f>+IFERROR(VLOOKUP($AF95,'Limited Loss'!$F$5:$P$124,AH$3,FALSE),0)</f>
        <v>0</v>
      </c>
      <c r="AI95" s="193">
        <f>+IFERROR(VLOOKUP($AF95,'Limited Loss'!$F$5:$P$124,AI$3,FALSE),0)</f>
        <v>0</v>
      </c>
      <c r="AJ95" s="193">
        <f>+IFERROR(VLOOKUP($AF95,'Limited Loss'!$F$5:$P$124,AJ$3,FALSE),0)</f>
        <v>0</v>
      </c>
      <c r="AK95" s="100">
        <f>+IFERROR(VLOOKUP($AF95,'Limited Loss'!$F$5:$P$124,AK$3,FALSE),0)</f>
        <v>0</v>
      </c>
      <c r="AL95" s="193">
        <f>+IFERROR(VLOOKUP($AF95,'Limited Loss'!$F$5:$P$124,AL$3,FALSE),0)</f>
        <v>0</v>
      </c>
      <c r="AM95" s="193">
        <f>+IFERROR(VLOOKUP($AF95,'Limited Loss'!$F$5:$P$124,AM$3,FALSE),0)</f>
        <v>0</v>
      </c>
      <c r="AN95" s="193">
        <f>+IFERROR(VLOOKUP($AF95,'Limited Loss'!$F$5:$P$124,AN$3,FALSE),0)</f>
        <v>0</v>
      </c>
      <c r="AO95" s="193">
        <f>+IFERROR(VLOOKUP($AF95,'Limited Loss'!$F$5:$P$124,AO$3,FALSE),0)</f>
        <v>0</v>
      </c>
      <c r="AP95" s="100">
        <f>+IFERROR(VLOOKUP($AF95,'Limited Loss'!$F$5:$P$124,AP$3,FALSE),0)</f>
        <v>0</v>
      </c>
      <c r="AQ95" s="353"/>
      <c r="AR95" s="331">
        <f t="shared" si="11"/>
        <v>119</v>
      </c>
      <c r="AS95" s="332">
        <f t="shared" si="11"/>
        <v>2014</v>
      </c>
      <c r="AT95" s="349">
        <f t="shared" si="9"/>
        <v>0</v>
      </c>
      <c r="AU95" s="349">
        <f t="shared" si="9"/>
        <v>0</v>
      </c>
      <c r="AV95" s="349">
        <f t="shared" si="9"/>
        <v>0</v>
      </c>
      <c r="AW95" s="349">
        <f t="shared" si="9"/>
        <v>0</v>
      </c>
      <c r="AX95" s="350">
        <f t="shared" si="9"/>
        <v>0</v>
      </c>
      <c r="AY95" s="349">
        <f t="shared" si="16"/>
        <v>0</v>
      </c>
      <c r="AZ95" s="349">
        <f t="shared" si="16"/>
        <v>0</v>
      </c>
      <c r="BA95" s="349">
        <f t="shared" si="16"/>
        <v>0</v>
      </c>
      <c r="BB95" s="349">
        <f t="shared" si="16"/>
        <v>0</v>
      </c>
      <c r="BC95" s="349">
        <f t="shared" si="16"/>
        <v>0</v>
      </c>
      <c r="BD95" s="350">
        <f t="shared" si="16"/>
        <v>4543.1819999999998</v>
      </c>
      <c r="BE95" s="349">
        <f t="shared" si="13"/>
        <v>0</v>
      </c>
      <c r="BF95" s="375">
        <f t="shared" si="14"/>
        <v>0</v>
      </c>
      <c r="BG95" s="334">
        <f t="shared" si="15"/>
        <v>4543.1819999999998</v>
      </c>
      <c r="BI95" s="107">
        <v>487</v>
      </c>
      <c r="BJ95" s="108">
        <v>6498</v>
      </c>
      <c r="BK95" s="108">
        <v>22140</v>
      </c>
      <c r="BL95" s="108">
        <v>0</v>
      </c>
    </row>
    <row r="96" spans="1:64" x14ac:dyDescent="0.2">
      <c r="A96" s="326" t="str">
        <f t="shared" si="12"/>
        <v>1192015</v>
      </c>
      <c r="B96" s="331">
        <v>119</v>
      </c>
      <c r="C96" s="327">
        <v>2015</v>
      </c>
      <c r="D96" s="353">
        <f>+IFERROR(VLOOKUP($A96,Data_Loss!$A$2:$V$1180,6,FALSE),0)</f>
        <v>0</v>
      </c>
      <c r="E96" s="353">
        <f>+IFERROR(VLOOKUP($A96,Data_Loss!$A$2:$V$1180,7,FALSE),0)</f>
        <v>0</v>
      </c>
      <c r="F96" s="353">
        <f>+IFERROR(VLOOKUP($A96,Data_Loss!$A$2:$V$1180,8,FALSE),0)</f>
        <v>0</v>
      </c>
      <c r="G96" s="353">
        <f>+IFERROR(VLOOKUP($A96,Data_Loss!$A$2:$V$1180,9,FALSE),0)</f>
        <v>0</v>
      </c>
      <c r="H96" s="353">
        <f>+IFERROR(VLOOKUP($A96,Data_Loss!$A$2:$V$1180,10,FALSE),0)</f>
        <v>0</v>
      </c>
      <c r="I96" s="353">
        <f>+IFERROR(VLOOKUP($A96,Data_Loss!$A$2:$V$1300,12,FALSE),0)</f>
        <v>0</v>
      </c>
      <c r="J96" s="353">
        <f>+IFERROR(VLOOKUP($A96,Data_Loss!$A$2:$V$1300,13,FALSE),0)</f>
        <v>0</v>
      </c>
      <c r="K96" s="353">
        <f>+IFERROR(VLOOKUP($A96,Data_Loss!$A$2:$V$1300,14,FALSE),0)</f>
        <v>0</v>
      </c>
      <c r="L96" s="353">
        <f>+IFERROR(VLOOKUP($A96,Data_Loss!$A$2:$V$1300,15,FALSE),0)</f>
        <v>0</v>
      </c>
      <c r="M96" s="353">
        <f>+IFERROR(VLOOKUP($A96,Data_Loss!$A$2:$V$1300,16,FALSE),0)</f>
        <v>0</v>
      </c>
      <c r="N96" s="353">
        <f>+IFERROR(VLOOKUP($A96,Data_Loss!$A$2:$V$1300,17,FALSE),0)</f>
        <v>0</v>
      </c>
      <c r="O96" s="353">
        <f>+IFERROR(VLOOKUP($A96,Data_Loss!$A$2:$V$1300,18,FALSE),0)</f>
        <v>0</v>
      </c>
      <c r="P96" s="353">
        <f>+IFERROR(VLOOKUP($A96,Data_Loss!$A$2:$V$1300,19,FALSE),0)</f>
        <v>0</v>
      </c>
      <c r="Q96" s="353">
        <f>+IFERROR(VLOOKUP($A96,Data_Loss!$A$2:$V$1300,20,FALSE),0)</f>
        <v>0</v>
      </c>
      <c r="R96" s="353">
        <f>+IFERROR(VLOOKUP($A96,Data_Loss!$A$2:$V$1300,21,FALSE),0)</f>
        <v>0</v>
      </c>
      <c r="S96" s="353">
        <f>+IFERROR(VLOOKUP($A96,Data_Loss!$A$2:$V$1300,22,FALSE),0)</f>
        <v>0</v>
      </c>
      <c r="T96" s="191">
        <f>+$I96*'10k &amp; MO'!C$4+$J96*'10k &amp; MO'!C$10+$K96*'10k &amp; MO'!C$16+$L96*'10k &amp; MO'!C$22+$M96*'10k &amp; MO'!C$28</f>
        <v>0</v>
      </c>
      <c r="U96" s="349">
        <f>+$I96*'10k &amp; MO'!D$4+$J96*'10k &amp; MO'!D$10+$K96*'10k &amp; MO'!D$16+$L96*'10k &amp; MO'!D$22+$M96*'10k &amp; MO'!D$28</f>
        <v>0</v>
      </c>
      <c r="V96" s="349">
        <f>+$I96*'10k &amp; MO'!E$4+$J96*'10k &amp; MO'!E$10+$K96*'10k &amp; MO'!E$16+$L96*'10k &amp; MO'!E$22+$M96*'10k &amp; MO'!E$28</f>
        <v>0</v>
      </c>
      <c r="W96" s="349">
        <f>+$I96*'10k &amp; MO'!F$4+$J96*'10k &amp; MO'!F$10+$K96*'10k &amp; MO'!F$16+$L96*'10k &amp; MO'!F$22+$M96*'10k &amp; MO'!F$28</f>
        <v>0</v>
      </c>
      <c r="X96" s="349">
        <f>+$I96*'10k &amp; MO'!G$4+$J96*'10k &amp; MO'!G$10+$K96*'10k &amp; MO'!G$16+$L96*'10k &amp; MO'!G$22+$M96*'10k &amp; MO'!G$28</f>
        <v>0</v>
      </c>
      <c r="Y96" s="349">
        <f>+$N96*'10k &amp; MO'!H$4+$O96*'10k &amp; MO'!H$10+$P96*'10k &amp; MO'!H$16+$Q96*'10k &amp; MO'!H$22+$R96*'10k &amp; MO'!H$28</f>
        <v>0</v>
      </c>
      <c r="Z96" s="349">
        <f>+$N96*'10k &amp; MO'!I$4+$O96*'10k &amp; MO'!I$10+$P96*'10k &amp; MO'!I$16+$Q96*'10k &amp; MO'!I$22+$R96*'10k &amp; MO'!I$28</f>
        <v>0</v>
      </c>
      <c r="AA96" s="349">
        <f>+$N96*'10k &amp; MO'!J$4+$O96*'10k &amp; MO'!J$10+$P96*'10k &amp; MO'!J$16+$Q96*'10k &amp; MO'!J$22+$R96*'10k &amp; MO'!J$28</f>
        <v>0</v>
      </c>
      <c r="AB96" s="349">
        <f>+$N96*'10k &amp; MO'!K$4+$O96*'10k &amp; MO'!K$10+$P96*'10k &amp; MO'!K$16+$Q96*'10k &amp; MO'!K$22+$R96*'10k &amp; MO'!K$28</f>
        <v>0</v>
      </c>
      <c r="AC96" s="349">
        <f>+$N96*'10k &amp; MO'!L$4+$O96*'10k &amp; MO'!L$10+$P96*'10k &amp; MO'!L$16+$Q96*'10k &amp; MO'!L$22+$R96*'10k &amp; MO'!L$28</f>
        <v>0</v>
      </c>
      <c r="AD96" s="350">
        <f>+S96*'10k &amp; MO'!O$4</f>
        <v>0</v>
      </c>
      <c r="AF96" s="192" t="str">
        <f t="shared" si="10"/>
        <v>1192015</v>
      </c>
      <c r="AG96" s="192">
        <f>+IFERROR(VLOOKUP($AF96,'Limited Loss'!$F$5:$P$124,AG$3,FALSE),0)</f>
        <v>0</v>
      </c>
      <c r="AH96" s="193">
        <f>+IFERROR(VLOOKUP($AF96,'Limited Loss'!$F$5:$P$124,AH$3,FALSE),0)</f>
        <v>0</v>
      </c>
      <c r="AI96" s="193">
        <f>+IFERROR(VLOOKUP($AF96,'Limited Loss'!$F$5:$P$124,AI$3,FALSE),0)</f>
        <v>0</v>
      </c>
      <c r="AJ96" s="193">
        <f>+IFERROR(VLOOKUP($AF96,'Limited Loss'!$F$5:$P$124,AJ$3,FALSE),0)</f>
        <v>0</v>
      </c>
      <c r="AK96" s="100">
        <f>+IFERROR(VLOOKUP($AF96,'Limited Loss'!$F$5:$P$124,AK$3,FALSE),0)</f>
        <v>0</v>
      </c>
      <c r="AL96" s="193">
        <f>+IFERROR(VLOOKUP($AF96,'Limited Loss'!$F$5:$P$124,AL$3,FALSE),0)</f>
        <v>0</v>
      </c>
      <c r="AM96" s="193">
        <f>+IFERROR(VLOOKUP($AF96,'Limited Loss'!$F$5:$P$124,AM$3,FALSE),0)</f>
        <v>0</v>
      </c>
      <c r="AN96" s="193">
        <f>+IFERROR(VLOOKUP($AF96,'Limited Loss'!$F$5:$P$124,AN$3,FALSE),0)</f>
        <v>0</v>
      </c>
      <c r="AO96" s="193">
        <f>+IFERROR(VLOOKUP($AF96,'Limited Loss'!$F$5:$P$124,AO$3,FALSE),0)</f>
        <v>0</v>
      </c>
      <c r="AP96" s="100">
        <f>+IFERROR(VLOOKUP($AF96,'Limited Loss'!$F$5:$P$124,AP$3,FALSE),0)</f>
        <v>0</v>
      </c>
      <c r="AQ96" s="353"/>
      <c r="AR96" s="331">
        <f t="shared" si="11"/>
        <v>119</v>
      </c>
      <c r="AS96" s="332">
        <f t="shared" si="11"/>
        <v>2015</v>
      </c>
      <c r="AT96" s="349">
        <f t="shared" si="9"/>
        <v>0</v>
      </c>
      <c r="AU96" s="349">
        <f t="shared" si="9"/>
        <v>0</v>
      </c>
      <c r="AV96" s="349">
        <f t="shared" si="9"/>
        <v>0</v>
      </c>
      <c r="AW96" s="349">
        <f t="shared" si="9"/>
        <v>0</v>
      </c>
      <c r="AX96" s="350">
        <f t="shared" si="9"/>
        <v>0</v>
      </c>
      <c r="AY96" s="349">
        <f t="shared" si="16"/>
        <v>0</v>
      </c>
      <c r="AZ96" s="349">
        <f t="shared" si="16"/>
        <v>0</v>
      </c>
      <c r="BA96" s="349">
        <f t="shared" si="16"/>
        <v>0</v>
      </c>
      <c r="BB96" s="349">
        <f t="shared" si="16"/>
        <v>0</v>
      </c>
      <c r="BC96" s="349">
        <f t="shared" si="16"/>
        <v>0</v>
      </c>
      <c r="BD96" s="350">
        <f t="shared" si="16"/>
        <v>0</v>
      </c>
      <c r="BE96" s="349">
        <f t="shared" si="13"/>
        <v>0</v>
      </c>
      <c r="BF96" s="375">
        <f t="shared" si="14"/>
        <v>0</v>
      </c>
      <c r="BG96" s="334">
        <f t="shared" si="15"/>
        <v>0</v>
      </c>
      <c r="BI96" s="107">
        <v>488</v>
      </c>
      <c r="BJ96" s="108">
        <v>1954440.0223000001</v>
      </c>
      <c r="BK96" s="108">
        <v>496980.0956</v>
      </c>
      <c r="BL96" s="108">
        <v>82445.788</v>
      </c>
    </row>
    <row r="97" spans="1:64" x14ac:dyDescent="0.2">
      <c r="A97" s="326" t="str">
        <f t="shared" si="12"/>
        <v>1192016</v>
      </c>
      <c r="B97" s="331">
        <v>119</v>
      </c>
      <c r="C97" s="327">
        <v>2016</v>
      </c>
      <c r="D97" s="353">
        <f>+IFERROR(VLOOKUP($A97,Data_Loss!$A$2:$V$1180,6,FALSE),0)</f>
        <v>0</v>
      </c>
      <c r="E97" s="353">
        <f>+IFERROR(VLOOKUP($A97,Data_Loss!$A$2:$V$1180,7,FALSE),0)</f>
        <v>0</v>
      </c>
      <c r="F97" s="353">
        <f>+IFERROR(VLOOKUP($A97,Data_Loss!$A$2:$V$1180,8,FALSE),0)</f>
        <v>0</v>
      </c>
      <c r="G97" s="353">
        <f>+IFERROR(VLOOKUP($A97,Data_Loss!$A$2:$V$1180,9,FALSE),0)</f>
        <v>0</v>
      </c>
      <c r="H97" s="353">
        <f>+IFERROR(VLOOKUP($A97,Data_Loss!$A$2:$V$1180,10,FALSE),0)</f>
        <v>0</v>
      </c>
      <c r="I97" s="353">
        <f>+IFERROR(VLOOKUP($A97,Data_Loss!$A$2:$V$1300,12,FALSE),0)</f>
        <v>0</v>
      </c>
      <c r="J97" s="353">
        <f>+IFERROR(VLOOKUP($A97,Data_Loss!$A$2:$V$1300,13,FALSE),0)</f>
        <v>0</v>
      </c>
      <c r="K97" s="353">
        <f>+IFERROR(VLOOKUP($A97,Data_Loss!$A$2:$V$1300,14,FALSE),0)</f>
        <v>0</v>
      </c>
      <c r="L97" s="353">
        <f>+IFERROR(VLOOKUP($A97,Data_Loss!$A$2:$V$1300,15,FALSE),0)</f>
        <v>0</v>
      </c>
      <c r="M97" s="353">
        <f>+IFERROR(VLOOKUP($A97,Data_Loss!$A$2:$V$1300,16,FALSE),0)</f>
        <v>0</v>
      </c>
      <c r="N97" s="353">
        <f>+IFERROR(VLOOKUP($A97,Data_Loss!$A$2:$V$1300,17,FALSE),0)</f>
        <v>0</v>
      </c>
      <c r="O97" s="353">
        <f>+IFERROR(VLOOKUP($A97,Data_Loss!$A$2:$V$1300,18,FALSE),0)</f>
        <v>0</v>
      </c>
      <c r="P97" s="353">
        <f>+IFERROR(VLOOKUP($A97,Data_Loss!$A$2:$V$1300,19,FALSE),0)</f>
        <v>0</v>
      </c>
      <c r="Q97" s="353">
        <f>+IFERROR(VLOOKUP($A97,Data_Loss!$A$2:$V$1300,20,FALSE),0)</f>
        <v>0</v>
      </c>
      <c r="R97" s="353">
        <f>+IFERROR(VLOOKUP($A97,Data_Loss!$A$2:$V$1300,21,FALSE),0)</f>
        <v>0</v>
      </c>
      <c r="S97" s="353">
        <f>+IFERROR(VLOOKUP($A97,Data_Loss!$A$2:$V$1300,22,FALSE),0)</f>
        <v>0</v>
      </c>
      <c r="T97" s="191">
        <f>+$I97*'10k &amp; MO'!C$5+$J97*'10k &amp; MO'!C$11+$K97*'10k &amp; MO'!C$17+$L97*'10k &amp; MO'!C$23+$M97*'10k &amp; MO'!C$29</f>
        <v>0</v>
      </c>
      <c r="U97" s="349">
        <f>+$I97*'10k &amp; MO'!D$5+$J97*'10k &amp; MO'!D$11+$K97*'10k &amp; MO'!D$17+$L97*'10k &amp; MO'!D$23+$M97*'10k &amp; MO'!D$29</f>
        <v>0</v>
      </c>
      <c r="V97" s="349">
        <f>+$I97*'10k &amp; MO'!E$5+$J97*'10k &amp; MO'!E$11+$K97*'10k &amp; MO'!E$17+$L97*'10k &amp; MO'!E$23+$M97*'10k &amp; MO'!E$29</f>
        <v>0</v>
      </c>
      <c r="W97" s="349">
        <f>+$I97*'10k &amp; MO'!F$5+$J97*'10k &amp; MO'!F$11+$K97*'10k &amp; MO'!F$17+$L97*'10k &amp; MO'!F$23+$M97*'10k &amp; MO'!F$29</f>
        <v>0</v>
      </c>
      <c r="X97" s="349">
        <f>+$I97*'10k &amp; MO'!G$5+$J97*'10k &amp; MO'!G$11+$K97*'10k &amp; MO'!G$17+$L97*'10k &amp; MO'!G$23+$M97*'10k &amp; MO'!G$29</f>
        <v>0</v>
      </c>
      <c r="Y97" s="349">
        <f>+$N97*'10k &amp; MO'!H$5+$O97*'10k &amp; MO'!H$11+$P97*'10k &amp; MO'!H$17+$Q97*'10k &amp; MO'!H$23+$R97*'10k &amp; MO'!H$29</f>
        <v>0</v>
      </c>
      <c r="Z97" s="349">
        <f>+$N97*'10k &amp; MO'!I$5+$O97*'10k &amp; MO'!I$11+$P97*'10k &amp; MO'!I$17+$Q97*'10k &amp; MO'!I$23+$R97*'10k &amp; MO'!I$29</f>
        <v>0</v>
      </c>
      <c r="AA97" s="349">
        <f>+$N97*'10k &amp; MO'!J$5+$O97*'10k &amp; MO'!J$11+$P97*'10k &amp; MO'!J$17+$Q97*'10k &amp; MO'!J$23+$R97*'10k &amp; MO'!J$29</f>
        <v>0</v>
      </c>
      <c r="AB97" s="349">
        <f>+$N97*'10k &amp; MO'!K$5+$O97*'10k &amp; MO'!K$11+$P97*'10k &amp; MO'!K$17+$Q97*'10k &amp; MO'!K$23+$R97*'10k &amp; MO'!K$29</f>
        <v>0</v>
      </c>
      <c r="AC97" s="349">
        <f>+$N97*'10k &amp; MO'!L$5+$O97*'10k &amp; MO'!L$11+$P97*'10k &amp; MO'!L$17+$Q97*'10k &amp; MO'!L$23+$R97*'10k &amp; MO'!L$29</f>
        <v>0</v>
      </c>
      <c r="AD97" s="350">
        <f>+S97*'10k &amp; MO'!O$5</f>
        <v>0</v>
      </c>
      <c r="AF97" s="192" t="str">
        <f t="shared" si="10"/>
        <v>1192016</v>
      </c>
      <c r="AG97" s="192">
        <f>+IFERROR(VLOOKUP($AF97,'Limited Loss'!$F$5:$P$124,AG$3,FALSE),0)</f>
        <v>0</v>
      </c>
      <c r="AH97" s="193">
        <f>+IFERROR(VLOOKUP($AF97,'Limited Loss'!$F$5:$P$124,AH$3,FALSE),0)</f>
        <v>0</v>
      </c>
      <c r="AI97" s="193">
        <f>+IFERROR(VLOOKUP($AF97,'Limited Loss'!$F$5:$P$124,AI$3,FALSE),0)</f>
        <v>0</v>
      </c>
      <c r="AJ97" s="193">
        <f>+IFERROR(VLOOKUP($AF97,'Limited Loss'!$F$5:$P$124,AJ$3,FALSE),0)</f>
        <v>0</v>
      </c>
      <c r="AK97" s="100">
        <f>+IFERROR(VLOOKUP($AF97,'Limited Loss'!$F$5:$P$124,AK$3,FALSE),0)</f>
        <v>0</v>
      </c>
      <c r="AL97" s="193">
        <f>+IFERROR(VLOOKUP($AF97,'Limited Loss'!$F$5:$P$124,AL$3,FALSE),0)</f>
        <v>0</v>
      </c>
      <c r="AM97" s="193">
        <f>+IFERROR(VLOOKUP($AF97,'Limited Loss'!$F$5:$P$124,AM$3,FALSE),0)</f>
        <v>0</v>
      </c>
      <c r="AN97" s="193">
        <f>+IFERROR(VLOOKUP($AF97,'Limited Loss'!$F$5:$P$124,AN$3,FALSE),0)</f>
        <v>0</v>
      </c>
      <c r="AO97" s="193">
        <f>+IFERROR(VLOOKUP($AF97,'Limited Loss'!$F$5:$P$124,AO$3,FALSE),0)</f>
        <v>0</v>
      </c>
      <c r="AP97" s="100">
        <f>+IFERROR(VLOOKUP($AF97,'Limited Loss'!$F$5:$P$124,AP$3,FALSE),0)</f>
        <v>0</v>
      </c>
      <c r="AQ97" s="353"/>
      <c r="AR97" s="331">
        <f t="shared" si="11"/>
        <v>119</v>
      </c>
      <c r="AS97" s="332">
        <f t="shared" si="11"/>
        <v>2016</v>
      </c>
      <c r="AT97" s="349">
        <f t="shared" si="9"/>
        <v>0</v>
      </c>
      <c r="AU97" s="349">
        <f t="shared" si="9"/>
        <v>0</v>
      </c>
      <c r="AV97" s="349">
        <f t="shared" si="9"/>
        <v>0</v>
      </c>
      <c r="AW97" s="349">
        <f t="shared" si="9"/>
        <v>0</v>
      </c>
      <c r="AX97" s="350">
        <f t="shared" si="9"/>
        <v>0</v>
      </c>
      <c r="AY97" s="349">
        <f t="shared" si="16"/>
        <v>0</v>
      </c>
      <c r="AZ97" s="349">
        <f t="shared" si="16"/>
        <v>0</v>
      </c>
      <c r="BA97" s="349">
        <f t="shared" si="16"/>
        <v>0</v>
      </c>
      <c r="BB97" s="349">
        <f t="shared" si="16"/>
        <v>0</v>
      </c>
      <c r="BC97" s="349">
        <f t="shared" si="16"/>
        <v>0</v>
      </c>
      <c r="BD97" s="350">
        <f t="shared" si="16"/>
        <v>0</v>
      </c>
      <c r="BE97" s="349">
        <f t="shared" si="13"/>
        <v>0</v>
      </c>
      <c r="BF97" s="375">
        <f t="shared" si="14"/>
        <v>0</v>
      </c>
      <c r="BG97" s="334">
        <f t="shared" si="15"/>
        <v>0</v>
      </c>
      <c r="BI97" s="107">
        <v>489</v>
      </c>
      <c r="BJ97" s="108">
        <v>29786.037799999998</v>
      </c>
      <c r="BK97" s="108">
        <v>116592.78020000001</v>
      </c>
      <c r="BL97" s="108">
        <v>1222.2259999999999</v>
      </c>
    </row>
    <row r="98" spans="1:64" x14ac:dyDescent="0.2">
      <c r="A98" s="326" t="str">
        <f t="shared" si="12"/>
        <v>1192017</v>
      </c>
      <c r="B98" s="331">
        <v>119</v>
      </c>
      <c r="C98" s="327">
        <v>2017</v>
      </c>
      <c r="D98" s="353">
        <f>+IFERROR(VLOOKUP($A98,Data_Loss!$A$2:$V$1180,6,FALSE),0)</f>
        <v>0</v>
      </c>
      <c r="E98" s="353">
        <f>+IFERROR(VLOOKUP($A98,Data_Loss!$A$2:$V$1180,7,FALSE),0)</f>
        <v>0</v>
      </c>
      <c r="F98" s="353">
        <f>+IFERROR(VLOOKUP($A98,Data_Loss!$A$2:$V$1180,8,FALSE),0)</f>
        <v>0</v>
      </c>
      <c r="G98" s="353">
        <f>+IFERROR(VLOOKUP($A98,Data_Loss!$A$2:$V$1180,9,FALSE),0)</f>
        <v>0</v>
      </c>
      <c r="H98" s="353">
        <f>+IFERROR(VLOOKUP($A98,Data_Loss!$A$2:$V$1180,10,FALSE),0)</f>
        <v>1</v>
      </c>
      <c r="I98" s="353">
        <f>+IFERROR(VLOOKUP($A98,Data_Loss!$A$2:$V$1300,12,FALSE),0)</f>
        <v>0</v>
      </c>
      <c r="J98" s="353">
        <f>+IFERROR(VLOOKUP($A98,Data_Loss!$A$2:$V$1300,13,FALSE),0)</f>
        <v>0</v>
      </c>
      <c r="K98" s="353">
        <f>+IFERROR(VLOOKUP($A98,Data_Loss!$A$2:$V$1300,14,FALSE),0)</f>
        <v>0</v>
      </c>
      <c r="L98" s="353">
        <f>+IFERROR(VLOOKUP($A98,Data_Loss!$A$2:$V$1300,15,FALSE),0)</f>
        <v>0</v>
      </c>
      <c r="M98" s="353">
        <f>+IFERROR(VLOOKUP($A98,Data_Loss!$A$2:$V$1300,16,FALSE),0)</f>
        <v>31320</v>
      </c>
      <c r="N98" s="353">
        <f>+IFERROR(VLOOKUP($A98,Data_Loss!$A$2:$V$1300,17,FALSE),0)</f>
        <v>0</v>
      </c>
      <c r="O98" s="353">
        <f>+IFERROR(VLOOKUP($A98,Data_Loss!$A$2:$V$1300,18,FALSE),0)</f>
        <v>0</v>
      </c>
      <c r="P98" s="353">
        <f>+IFERROR(VLOOKUP($A98,Data_Loss!$A$2:$V$1300,19,FALSE),0)</f>
        <v>0</v>
      </c>
      <c r="Q98" s="353">
        <f>+IFERROR(VLOOKUP($A98,Data_Loss!$A$2:$V$1300,20,FALSE),0)</f>
        <v>0</v>
      </c>
      <c r="R98" s="353">
        <f>+IFERROR(VLOOKUP($A98,Data_Loss!$A$2:$V$1300,21,FALSE),0)</f>
        <v>13244</v>
      </c>
      <c r="S98" s="353">
        <f>+IFERROR(VLOOKUP($A98,Data_Loss!$A$2:$V$1300,22,FALSE),0)</f>
        <v>2036</v>
      </c>
      <c r="T98" s="191">
        <f>+$I98*'10k &amp; MO'!C$6+$J98*'10k &amp; MO'!C$12+$K98*'10k &amp; MO'!C$18+$L98*'10k &amp; MO'!C$24+$M98*'10k &amp; MO'!C$30</f>
        <v>0</v>
      </c>
      <c r="U98" s="349">
        <f>+$I98*'10k &amp; MO'!D$6+$J98*'10k &amp; MO'!D$12+$K98*'10k &amp; MO'!D$18+$L98*'10k &amp; MO'!D$24+$M98*'10k &amp; MO'!D$30</f>
        <v>28.187999999999999</v>
      </c>
      <c r="V98" s="349">
        <f>+$I98*'10k &amp; MO'!E$6+$J98*'10k &amp; MO'!E$12+$K98*'10k &amp; MO'!E$18+$L98*'10k &amp; MO'!E$24+$M98*'10k &amp; MO'!E$30</f>
        <v>12455.964</v>
      </c>
      <c r="W98" s="349">
        <f>+$I98*'10k &amp; MO'!F$6+$J98*'10k &amp; MO'!F$12+$K98*'10k &amp; MO'!F$18+$L98*'10k &amp; MO'!F$24+$M98*'10k &amp; MO'!F$30</f>
        <v>5502.924</v>
      </c>
      <c r="X98" s="349">
        <f>+$I98*'10k &amp; MO'!G$6+$J98*'10k &amp; MO'!G$12+$K98*'10k &amp; MO'!G$18+$L98*'10k &amp; MO'!G$24+$M98*'10k &amp; MO'!G$30</f>
        <v>34217.1</v>
      </c>
      <c r="Y98" s="349">
        <f>+$N98*'10k &amp; MO'!H$6+$O98*'10k &amp; MO'!H$12+$P98*'10k &amp; MO'!H$18+$Q98*'10k &amp; MO'!H$24+$R98*'10k &amp; MO'!H$30</f>
        <v>0</v>
      </c>
      <c r="Z98" s="349">
        <f>+$N98*'10k &amp; MO'!I$6+$O98*'10k &amp; MO'!I$12+$P98*'10k &amp; MO'!I$18+$Q98*'10k &amp; MO'!I$24+$R98*'10k &amp; MO'!I$30</f>
        <v>3.9731999999999998</v>
      </c>
      <c r="AA98" s="349">
        <f>+$N98*'10k &amp; MO'!J$6+$O98*'10k &amp; MO'!J$12+$P98*'10k &amp; MO'!J$18+$Q98*'10k &amp; MO'!J$24+$R98*'10k &amp; MO'!J$30</f>
        <v>5403.5519999999997</v>
      </c>
      <c r="AB98" s="349">
        <f>+$N98*'10k &amp; MO'!K$6+$O98*'10k &amp; MO'!K$12+$P98*'10k &amp; MO'!K$18+$Q98*'10k &amp; MO'!K$24+$R98*'10k &amp; MO'!K$30</f>
        <v>2725.6152000000002</v>
      </c>
      <c r="AC98" s="349">
        <f>+$N98*'10k &amp; MO'!L$6+$O98*'10k &amp; MO'!L$12+$P98*'10k &amp; MO'!L$18+$Q98*'10k &amp; MO'!L$24+$R98*'10k &amp; MO'!L$30</f>
        <v>19403.7844</v>
      </c>
      <c r="AD98" s="350">
        <f>+S98*'10k &amp; MO'!O$6</f>
        <v>2740.4560000000001</v>
      </c>
      <c r="AF98" s="192" t="str">
        <f t="shared" si="10"/>
        <v>1192017</v>
      </c>
      <c r="AG98" s="192">
        <f>+IFERROR(VLOOKUP($AF98,'Limited Loss'!$F$5:$P$124,AG$3,FALSE),0)</f>
        <v>0</v>
      </c>
      <c r="AH98" s="193">
        <f>+IFERROR(VLOOKUP($AF98,'Limited Loss'!$F$5:$P$124,AH$3,FALSE),0)</f>
        <v>0</v>
      </c>
      <c r="AI98" s="193">
        <f>+IFERROR(VLOOKUP($AF98,'Limited Loss'!$F$5:$P$124,AI$3,FALSE),0)</f>
        <v>0</v>
      </c>
      <c r="AJ98" s="193">
        <f>+IFERROR(VLOOKUP($AF98,'Limited Loss'!$F$5:$P$124,AJ$3,FALSE),0)</f>
        <v>0</v>
      </c>
      <c r="AK98" s="100">
        <f>+IFERROR(VLOOKUP($AF98,'Limited Loss'!$F$5:$P$124,AK$3,FALSE),0)</f>
        <v>0</v>
      </c>
      <c r="AL98" s="193">
        <f>+IFERROR(VLOOKUP($AF98,'Limited Loss'!$F$5:$P$124,AL$3,FALSE),0)</f>
        <v>0</v>
      </c>
      <c r="AM98" s="193">
        <f>+IFERROR(VLOOKUP($AF98,'Limited Loss'!$F$5:$P$124,AM$3,FALSE),0)</f>
        <v>0</v>
      </c>
      <c r="AN98" s="193">
        <f>+IFERROR(VLOOKUP($AF98,'Limited Loss'!$F$5:$P$124,AN$3,FALSE),0)</f>
        <v>0</v>
      </c>
      <c r="AO98" s="193">
        <f>+IFERROR(VLOOKUP($AF98,'Limited Loss'!$F$5:$P$124,AO$3,FALSE),0)</f>
        <v>0</v>
      </c>
      <c r="AP98" s="100">
        <f>+IFERROR(VLOOKUP($AF98,'Limited Loss'!$F$5:$P$124,AP$3,FALSE),0)</f>
        <v>0</v>
      </c>
      <c r="AQ98" s="353"/>
      <c r="AR98" s="331">
        <f t="shared" si="11"/>
        <v>119</v>
      </c>
      <c r="AS98" s="332">
        <f t="shared" si="11"/>
        <v>2017</v>
      </c>
      <c r="AT98" s="349">
        <f t="shared" si="9"/>
        <v>0</v>
      </c>
      <c r="AU98" s="349">
        <f t="shared" si="9"/>
        <v>28.187999999999999</v>
      </c>
      <c r="AV98" s="349">
        <f t="shared" si="9"/>
        <v>12455.964</v>
      </c>
      <c r="AW98" s="349">
        <f t="shared" si="9"/>
        <v>5502.924</v>
      </c>
      <c r="AX98" s="350">
        <f t="shared" si="9"/>
        <v>34217.1</v>
      </c>
      <c r="AY98" s="349">
        <f t="shared" si="16"/>
        <v>0</v>
      </c>
      <c r="AZ98" s="349">
        <f t="shared" si="16"/>
        <v>3.9731999999999998</v>
      </c>
      <c r="BA98" s="349">
        <f t="shared" si="16"/>
        <v>5403.5519999999997</v>
      </c>
      <c r="BB98" s="349">
        <f t="shared" si="16"/>
        <v>2725.6152000000002</v>
      </c>
      <c r="BC98" s="349">
        <f t="shared" si="16"/>
        <v>19403.7844</v>
      </c>
      <c r="BD98" s="350">
        <f t="shared" si="16"/>
        <v>2740.4560000000001</v>
      </c>
      <c r="BE98" s="349">
        <f t="shared" si="13"/>
        <v>17891.677199999998</v>
      </c>
      <c r="BF98" s="375">
        <f t="shared" si="14"/>
        <v>61849.423599999995</v>
      </c>
      <c r="BG98" s="334">
        <f t="shared" si="15"/>
        <v>2740.4560000000001</v>
      </c>
      <c r="BI98" s="107">
        <v>501</v>
      </c>
      <c r="BJ98" s="108">
        <v>36808.767399999997</v>
      </c>
      <c r="BK98" s="108">
        <v>42787.173199999997</v>
      </c>
      <c r="BL98" s="108">
        <v>382.62400000000002</v>
      </c>
    </row>
    <row r="99" spans="1:64" x14ac:dyDescent="0.2">
      <c r="A99" s="326" t="str">
        <f t="shared" si="12"/>
        <v>1192018</v>
      </c>
      <c r="B99" s="331">
        <v>119</v>
      </c>
      <c r="C99" s="327">
        <v>2018</v>
      </c>
      <c r="D99" s="353">
        <f>+IFERROR(VLOOKUP($A99,Data_Loss!$A$2:$V$1180,6,FALSE),0)</f>
        <v>0</v>
      </c>
      <c r="E99" s="353">
        <f>+IFERROR(VLOOKUP($A99,Data_Loss!$A$2:$V$1180,7,FALSE),0)</f>
        <v>0</v>
      </c>
      <c r="F99" s="353">
        <f>+IFERROR(VLOOKUP($A99,Data_Loss!$A$2:$V$1180,8,FALSE),0)</f>
        <v>0</v>
      </c>
      <c r="G99" s="353">
        <f>+IFERROR(VLOOKUP($A99,Data_Loss!$A$2:$V$1180,9,FALSE),0)</f>
        <v>0</v>
      </c>
      <c r="H99" s="353">
        <f>+IFERROR(VLOOKUP($A99,Data_Loss!$A$2:$V$1180,10,FALSE),0)</f>
        <v>2</v>
      </c>
      <c r="I99" s="353">
        <f>+IFERROR(VLOOKUP($A99,Data_Loss!$A$2:$V$1300,12,FALSE),0)</f>
        <v>0</v>
      </c>
      <c r="J99" s="353">
        <f>+IFERROR(VLOOKUP($A99,Data_Loss!$A$2:$V$1300,13,FALSE),0)</f>
        <v>0</v>
      </c>
      <c r="K99" s="353">
        <f>+IFERROR(VLOOKUP($A99,Data_Loss!$A$2:$V$1300,14,FALSE),0)</f>
        <v>0</v>
      </c>
      <c r="L99" s="353">
        <f>+IFERROR(VLOOKUP($A99,Data_Loss!$A$2:$V$1300,15,FALSE),0)</f>
        <v>0</v>
      </c>
      <c r="M99" s="353">
        <f>+IFERROR(VLOOKUP($A99,Data_Loss!$A$2:$V$1300,16,FALSE),0)</f>
        <v>72400</v>
      </c>
      <c r="N99" s="353">
        <f>+IFERROR(VLOOKUP($A99,Data_Loss!$A$2:$V$1300,17,FALSE),0)</f>
        <v>0</v>
      </c>
      <c r="O99" s="353">
        <f>+IFERROR(VLOOKUP($A99,Data_Loss!$A$2:$V$1300,18,FALSE),0)</f>
        <v>0</v>
      </c>
      <c r="P99" s="353">
        <f>+IFERROR(VLOOKUP($A99,Data_Loss!$A$2:$V$1300,19,FALSE),0)</f>
        <v>0</v>
      </c>
      <c r="Q99" s="353">
        <f>+IFERROR(VLOOKUP($A99,Data_Loss!$A$2:$V$1300,20,FALSE),0)</f>
        <v>0</v>
      </c>
      <c r="R99" s="353">
        <f>+IFERROR(VLOOKUP($A99,Data_Loss!$A$2:$V$1300,21,FALSE),0)</f>
        <v>60117</v>
      </c>
      <c r="S99" s="353">
        <f>+IFERROR(VLOOKUP($A99,Data_Loss!$A$2:$V$1300,22,FALSE),0)</f>
        <v>0</v>
      </c>
      <c r="T99" s="191">
        <f>+$I99*'10k &amp; MO'!C$7+$J99*'10k &amp; MO'!C$13+$K99*'10k &amp; MO'!C$19+$L99*'10k &amp; MO'!C$25+$M99*'10k &amp; MO'!C$31</f>
        <v>159.28</v>
      </c>
      <c r="U99" s="349">
        <f>+$I99*'10k &amp; MO'!D$7+$J99*'10k &amp; MO'!D$13+$K99*'10k &amp; MO'!D$19+$L99*'10k &amp; MO'!D$25+$M99*'10k &amp; MO'!D$31</f>
        <v>4937.6799999999994</v>
      </c>
      <c r="V99" s="349">
        <f>+$I99*'10k &amp; MO'!E$7+$J99*'10k &amp; MO'!E$13+$K99*'10k &amp; MO'!E$19+$L99*'10k &amp; MO'!E$25+$M99*'10k &amp; MO'!E$31</f>
        <v>101577.2</v>
      </c>
      <c r="W99" s="349">
        <f>+$I99*'10k &amp; MO'!F$7+$J99*'10k &amp; MO'!F$13+$K99*'10k &amp; MO'!F$19+$L99*'10k &amp; MO'!F$25+$M99*'10k &amp; MO'!F$31</f>
        <v>38306.840000000004</v>
      </c>
      <c r="X99" s="349">
        <f>+$I99*'10k &amp; MO'!G$7+$J99*'10k &amp; MO'!G$13+$K99*'10k &amp; MO'!G$19+$L99*'10k &amp; MO'!G$25+$M99*'10k &amp; MO'!G$31</f>
        <v>49869.119999999995</v>
      </c>
      <c r="Y99" s="349">
        <f>+$N99*'10k &amp; MO'!H$7+$O99*'10k &amp; MO'!H$13+$P99*'10k &amp; MO'!H$19+$Q99*'10k &amp; MO'!H$25+$R99*'10k &amp; MO'!H$31</f>
        <v>174.33929999999998</v>
      </c>
      <c r="Z99" s="349">
        <f>+$N99*'10k &amp; MO'!I$7+$O99*'10k &amp; MO'!I$13+$P99*'10k &amp; MO'!I$19+$Q99*'10k &amp; MO'!I$25+$R99*'10k &amp; MO'!I$31</f>
        <v>5945.5713000000005</v>
      </c>
      <c r="AA99" s="349">
        <f>+$N99*'10k &amp; MO'!J$7+$O99*'10k &amp; MO'!J$13+$P99*'10k &amp; MO'!J$19+$Q99*'10k &amp; MO'!J$25+$R99*'10k &amp; MO'!J$31</f>
        <v>61151.012400000007</v>
      </c>
      <c r="AB99" s="349">
        <f>+$N99*'10k &amp; MO'!K$7+$O99*'10k &amp; MO'!K$13+$P99*'10k &amp; MO'!K$19+$Q99*'10k &amp; MO'!K$25+$R99*'10k &amp; MO'!K$31</f>
        <v>32330.922599999998</v>
      </c>
      <c r="AC99" s="349">
        <f>+$N99*'10k &amp; MO'!L$7+$O99*'10k &amp; MO'!L$13+$P99*'10k &amp; MO'!L$19+$Q99*'10k &amp; MO'!L$25+$R99*'10k &amp; MO'!L$31</f>
        <v>50522.326800000003</v>
      </c>
      <c r="AD99" s="350">
        <f>+S99*'10k &amp; MO'!O$7</f>
        <v>0</v>
      </c>
      <c r="AF99" s="192" t="str">
        <f t="shared" si="10"/>
        <v>1192018</v>
      </c>
      <c r="AG99" s="192">
        <f>+IFERROR(VLOOKUP($AF99,'Limited Loss'!$F$5:$P$124,AG$3,FALSE),0)</f>
        <v>0</v>
      </c>
      <c r="AH99" s="193">
        <f>+IFERROR(VLOOKUP($AF99,'Limited Loss'!$F$5:$P$124,AH$3,FALSE),0)</f>
        <v>0</v>
      </c>
      <c r="AI99" s="193">
        <f>+IFERROR(VLOOKUP($AF99,'Limited Loss'!$F$5:$P$124,AI$3,FALSE),0)</f>
        <v>0</v>
      </c>
      <c r="AJ99" s="193">
        <f>+IFERROR(VLOOKUP($AF99,'Limited Loss'!$F$5:$P$124,AJ$3,FALSE),0)</f>
        <v>0</v>
      </c>
      <c r="AK99" s="100">
        <f>+IFERROR(VLOOKUP($AF99,'Limited Loss'!$F$5:$P$124,AK$3,FALSE),0)</f>
        <v>0</v>
      </c>
      <c r="AL99" s="193">
        <f>+IFERROR(VLOOKUP($AF99,'Limited Loss'!$F$5:$P$124,AL$3,FALSE),0)</f>
        <v>0</v>
      </c>
      <c r="AM99" s="193">
        <f>+IFERROR(VLOOKUP($AF99,'Limited Loss'!$F$5:$P$124,AM$3,FALSE),0)</f>
        <v>0</v>
      </c>
      <c r="AN99" s="193">
        <f>+IFERROR(VLOOKUP($AF99,'Limited Loss'!$F$5:$P$124,AN$3,FALSE),0)</f>
        <v>0</v>
      </c>
      <c r="AO99" s="193">
        <f>+IFERROR(VLOOKUP($AF99,'Limited Loss'!$F$5:$P$124,AO$3,FALSE),0)</f>
        <v>0</v>
      </c>
      <c r="AP99" s="100">
        <f>+IFERROR(VLOOKUP($AF99,'Limited Loss'!$F$5:$P$124,AP$3,FALSE),0)</f>
        <v>0</v>
      </c>
      <c r="AQ99" s="353"/>
      <c r="AR99" s="331">
        <f t="shared" si="11"/>
        <v>119</v>
      </c>
      <c r="AS99" s="332">
        <f t="shared" si="11"/>
        <v>2018</v>
      </c>
      <c r="AT99" s="349">
        <f t="shared" si="9"/>
        <v>159.28</v>
      </c>
      <c r="AU99" s="349">
        <f t="shared" si="9"/>
        <v>4937.6799999999994</v>
      </c>
      <c r="AV99" s="349">
        <f t="shared" si="9"/>
        <v>101577.2</v>
      </c>
      <c r="AW99" s="349">
        <f t="shared" si="9"/>
        <v>38306.840000000004</v>
      </c>
      <c r="AX99" s="350">
        <f t="shared" si="9"/>
        <v>49869.119999999995</v>
      </c>
      <c r="AY99" s="349">
        <f t="shared" si="16"/>
        <v>174.33929999999998</v>
      </c>
      <c r="AZ99" s="349">
        <f t="shared" si="16"/>
        <v>5945.5713000000005</v>
      </c>
      <c r="BA99" s="349">
        <f t="shared" si="16"/>
        <v>61151.012400000007</v>
      </c>
      <c r="BB99" s="349">
        <f t="shared" si="16"/>
        <v>32330.922599999998</v>
      </c>
      <c r="BC99" s="349">
        <f t="shared" si="16"/>
        <v>50522.326800000003</v>
      </c>
      <c r="BD99" s="350">
        <f t="shared" si="16"/>
        <v>0</v>
      </c>
      <c r="BE99" s="349">
        <f t="shared" si="13"/>
        <v>173945.08300000001</v>
      </c>
      <c r="BF99" s="375">
        <f t="shared" si="14"/>
        <v>171029.20939999999</v>
      </c>
      <c r="BG99" s="334">
        <f t="shared" si="15"/>
        <v>0</v>
      </c>
      <c r="BI99" s="107">
        <v>506</v>
      </c>
      <c r="BJ99" s="108">
        <v>1069260.2629</v>
      </c>
      <c r="BK99" s="108">
        <v>224950.64610000001</v>
      </c>
      <c r="BL99" s="108">
        <v>149618.01799999998</v>
      </c>
    </row>
    <row r="100" spans="1:64" x14ac:dyDescent="0.2">
      <c r="A100" s="326" t="str">
        <f t="shared" si="12"/>
        <v>1322014</v>
      </c>
      <c r="B100" s="331">
        <v>132</v>
      </c>
      <c r="C100" s="327">
        <v>2014</v>
      </c>
      <c r="D100" s="353">
        <f>+IFERROR(VLOOKUP($A100,Data_Loss!$A$2:$V$1180,6,FALSE),0)</f>
        <v>0</v>
      </c>
      <c r="E100" s="353">
        <f>+IFERROR(VLOOKUP($A100,Data_Loss!$A$2:$V$1180,7,FALSE),0)</f>
        <v>0</v>
      </c>
      <c r="F100" s="353">
        <f>+IFERROR(VLOOKUP($A100,Data_Loss!$A$2:$V$1180,8,FALSE),0)</f>
        <v>0</v>
      </c>
      <c r="G100" s="353">
        <f>+IFERROR(VLOOKUP($A100,Data_Loss!$A$2:$V$1180,9,FALSE),0)</f>
        <v>0</v>
      </c>
      <c r="H100" s="353">
        <f>+IFERROR(VLOOKUP($A100,Data_Loss!$A$2:$V$1180,10,FALSE),0)</f>
        <v>0</v>
      </c>
      <c r="I100" s="353">
        <f>+IFERROR(VLOOKUP($A100,Data_Loss!$A$2:$V$1300,12,FALSE),0)</f>
        <v>0</v>
      </c>
      <c r="J100" s="353">
        <f>+IFERROR(VLOOKUP($A100,Data_Loss!$A$2:$V$1300,13,FALSE),0)</f>
        <v>0</v>
      </c>
      <c r="K100" s="353">
        <f>+IFERROR(VLOOKUP($A100,Data_Loss!$A$2:$V$1300,14,FALSE),0)</f>
        <v>0</v>
      </c>
      <c r="L100" s="353">
        <f>+IFERROR(VLOOKUP($A100,Data_Loss!$A$2:$V$1300,15,FALSE),0)</f>
        <v>0</v>
      </c>
      <c r="M100" s="353">
        <f>+IFERROR(VLOOKUP($A100,Data_Loss!$A$2:$V$1300,16,FALSE),0)</f>
        <v>0</v>
      </c>
      <c r="N100" s="353">
        <f>+IFERROR(VLOOKUP($A100,Data_Loss!$A$2:$V$1300,17,FALSE),0)</f>
        <v>0</v>
      </c>
      <c r="O100" s="353">
        <f>+IFERROR(VLOOKUP($A100,Data_Loss!$A$2:$V$1300,18,FALSE),0)</f>
        <v>0</v>
      </c>
      <c r="P100" s="353">
        <f>+IFERROR(VLOOKUP($A100,Data_Loss!$A$2:$V$1300,19,FALSE),0)</f>
        <v>0</v>
      </c>
      <c r="Q100" s="353">
        <f>+IFERROR(VLOOKUP($A100,Data_Loss!$A$2:$V$1300,20,FALSE),0)</f>
        <v>0</v>
      </c>
      <c r="R100" s="353">
        <f>+IFERROR(VLOOKUP($A100,Data_Loss!$A$2:$V$1300,21,FALSE),0)</f>
        <v>0</v>
      </c>
      <c r="S100" s="353">
        <f>+IFERROR(VLOOKUP($A100,Data_Loss!$A$2:$V$1300,22,FALSE),0)</f>
        <v>0</v>
      </c>
      <c r="T100" s="191">
        <f>+$I100*'10k &amp; MO'!C$3+$J100*'10k &amp; MO'!C$9+$K100*'10k &amp; MO'!C$15+$L100*'10k &amp; MO'!C$21+$M100*'10k &amp; MO'!C$27</f>
        <v>0</v>
      </c>
      <c r="U100" s="349">
        <f>+$I100*'10k &amp; MO'!D$3+$J100*'10k &amp; MO'!D$9+$K100*'10k &amp; MO'!D$15+$L100*'10k &amp; MO'!D$21+$M100*'10k &amp; MO'!D$27</f>
        <v>0</v>
      </c>
      <c r="V100" s="349">
        <f>+$I100*'10k &amp; MO'!E$3+$J100*'10k &amp; MO'!E$9+$K100*'10k &amp; MO'!E$15+$L100*'10k &amp; MO'!E$21+$M100*'10k &amp; MO'!E$27</f>
        <v>0</v>
      </c>
      <c r="W100" s="349">
        <f>+$I100*'10k &amp; MO'!F$3+$J100*'10k &amp; MO'!F$9+$K100*'10k &amp; MO'!F$15+$L100*'10k &amp; MO'!F$21+$M100*'10k &amp; MO'!F$27</f>
        <v>0</v>
      </c>
      <c r="X100" s="349">
        <f>+$I100*'10k &amp; MO'!G$3+$J100*'10k &amp; MO'!G$9+$K100*'10k &amp; MO'!G$15+$L100*'10k &amp; MO'!G$21+$M100*'10k &amp; MO'!G$27</f>
        <v>0</v>
      </c>
      <c r="Y100" s="349">
        <f>+$N100*'10k &amp; MO'!H$3+$O100*'10k &amp; MO'!H$9+$P100*'10k &amp; MO'!H$15+$Q100*'10k &amp; MO'!H$21+$R100*'10k &amp; MO'!H$27</f>
        <v>0</v>
      </c>
      <c r="Z100" s="349">
        <f>+$N100*'10k &amp; MO'!I$3+$O100*'10k &amp; MO'!I$9+$P100*'10k &amp; MO'!I$15+$Q100*'10k &amp; MO'!I$21+$R100*'10k &amp; MO'!I$27</f>
        <v>0</v>
      </c>
      <c r="AA100" s="349">
        <f>+$N100*'10k &amp; MO'!J$3+$O100*'10k &amp; MO'!J$9+$P100*'10k &amp; MO'!J$15+$Q100*'10k &amp; MO'!J$21+$R100*'10k &amp; MO'!J$27</f>
        <v>0</v>
      </c>
      <c r="AB100" s="349">
        <f>+$N100*'10k &amp; MO'!K$3+$O100*'10k &amp; MO'!K$9+$P100*'10k &amp; MO'!K$15+$Q100*'10k &amp; MO'!K$21+$R100*'10k &amp; MO'!K$27</f>
        <v>0</v>
      </c>
      <c r="AC100" s="349">
        <f>+$N100*'10k &amp; MO'!L$3+$O100*'10k &amp; MO'!L$9+$P100*'10k &amp; MO'!L$15+$Q100*'10k &amp; MO'!L$21+$R100*'10k &amp; MO'!L$27</f>
        <v>0</v>
      </c>
      <c r="AD100" s="350">
        <f>+S100*'10k &amp; MO'!O$3</f>
        <v>0</v>
      </c>
      <c r="AF100" s="192" t="str">
        <f t="shared" si="10"/>
        <v>1322014</v>
      </c>
      <c r="AG100" s="192">
        <f>+IFERROR(VLOOKUP($AF100,'Limited Loss'!$F$5:$P$124,AG$3,FALSE),0)</f>
        <v>0</v>
      </c>
      <c r="AH100" s="193">
        <f>+IFERROR(VLOOKUP($AF100,'Limited Loss'!$F$5:$P$124,AH$3,FALSE),0)</f>
        <v>0</v>
      </c>
      <c r="AI100" s="193">
        <f>+IFERROR(VLOOKUP($AF100,'Limited Loss'!$F$5:$P$124,AI$3,FALSE),0)</f>
        <v>0</v>
      </c>
      <c r="AJ100" s="193">
        <f>+IFERROR(VLOOKUP($AF100,'Limited Loss'!$F$5:$P$124,AJ$3,FALSE),0)</f>
        <v>0</v>
      </c>
      <c r="AK100" s="100">
        <f>+IFERROR(VLOOKUP($AF100,'Limited Loss'!$F$5:$P$124,AK$3,FALSE),0)</f>
        <v>0</v>
      </c>
      <c r="AL100" s="193">
        <f>+IFERROR(VLOOKUP($AF100,'Limited Loss'!$F$5:$P$124,AL$3,FALSE),0)</f>
        <v>0</v>
      </c>
      <c r="AM100" s="193">
        <f>+IFERROR(VLOOKUP($AF100,'Limited Loss'!$F$5:$P$124,AM$3,FALSE),0)</f>
        <v>0</v>
      </c>
      <c r="AN100" s="193">
        <f>+IFERROR(VLOOKUP($AF100,'Limited Loss'!$F$5:$P$124,AN$3,FALSE),0)</f>
        <v>0</v>
      </c>
      <c r="AO100" s="193">
        <f>+IFERROR(VLOOKUP($AF100,'Limited Loss'!$F$5:$P$124,AO$3,FALSE),0)</f>
        <v>0</v>
      </c>
      <c r="AP100" s="100">
        <f>+IFERROR(VLOOKUP($AF100,'Limited Loss'!$F$5:$P$124,AP$3,FALSE),0)</f>
        <v>0</v>
      </c>
      <c r="AQ100" s="353"/>
      <c r="AR100" s="331">
        <f t="shared" si="11"/>
        <v>132</v>
      </c>
      <c r="AS100" s="332">
        <f t="shared" si="11"/>
        <v>2014</v>
      </c>
      <c r="AT100" s="349">
        <f t="shared" si="9"/>
        <v>0</v>
      </c>
      <c r="AU100" s="349">
        <f t="shared" si="9"/>
        <v>0</v>
      </c>
      <c r="AV100" s="349">
        <f t="shared" si="9"/>
        <v>0</v>
      </c>
      <c r="AW100" s="349">
        <f t="shared" si="9"/>
        <v>0</v>
      </c>
      <c r="AX100" s="350">
        <f t="shared" si="9"/>
        <v>0</v>
      </c>
      <c r="AY100" s="349">
        <f t="shared" si="16"/>
        <v>0</v>
      </c>
      <c r="AZ100" s="349">
        <f t="shared" si="16"/>
        <v>0</v>
      </c>
      <c r="BA100" s="349">
        <f t="shared" si="16"/>
        <v>0</v>
      </c>
      <c r="BB100" s="349">
        <f t="shared" si="16"/>
        <v>0</v>
      </c>
      <c r="BC100" s="349">
        <f t="shared" si="16"/>
        <v>0</v>
      </c>
      <c r="BD100" s="350">
        <f t="shared" si="16"/>
        <v>0</v>
      </c>
      <c r="BE100" s="349">
        <f t="shared" si="13"/>
        <v>0</v>
      </c>
      <c r="BF100" s="375">
        <f t="shared" si="14"/>
        <v>0</v>
      </c>
      <c r="BG100" s="334">
        <f t="shared" si="15"/>
        <v>0</v>
      </c>
      <c r="BI100" s="107">
        <v>507</v>
      </c>
      <c r="BJ100" s="108">
        <v>0</v>
      </c>
      <c r="BK100" s="108">
        <v>0</v>
      </c>
      <c r="BL100" s="108">
        <v>0</v>
      </c>
    </row>
    <row r="101" spans="1:64" x14ac:dyDescent="0.2">
      <c r="A101" s="326" t="str">
        <f t="shared" si="12"/>
        <v>1322015</v>
      </c>
      <c r="B101" s="331">
        <v>132</v>
      </c>
      <c r="C101" s="327">
        <v>2015</v>
      </c>
      <c r="D101" s="353">
        <f>+IFERROR(VLOOKUP($A101,Data_Loss!$A$2:$V$1180,6,FALSE),0)</f>
        <v>0</v>
      </c>
      <c r="E101" s="353">
        <f>+IFERROR(VLOOKUP($A101,Data_Loss!$A$2:$V$1180,7,FALSE),0)</f>
        <v>0</v>
      </c>
      <c r="F101" s="353">
        <f>+IFERROR(VLOOKUP($A101,Data_Loss!$A$2:$V$1180,8,FALSE),0)</f>
        <v>1</v>
      </c>
      <c r="G101" s="353">
        <f>+IFERROR(VLOOKUP($A101,Data_Loss!$A$2:$V$1180,9,FALSE),0)</f>
        <v>0</v>
      </c>
      <c r="H101" s="353">
        <f>+IFERROR(VLOOKUP($A101,Data_Loss!$A$2:$V$1180,10,FALSE),0)</f>
        <v>1</v>
      </c>
      <c r="I101" s="353">
        <f>+IFERROR(VLOOKUP($A101,Data_Loss!$A$2:$V$1300,12,FALSE),0)</f>
        <v>0</v>
      </c>
      <c r="J101" s="353">
        <f>+IFERROR(VLOOKUP($A101,Data_Loss!$A$2:$V$1300,13,FALSE),0)</f>
        <v>0</v>
      </c>
      <c r="K101" s="353">
        <f>+IFERROR(VLOOKUP($A101,Data_Loss!$A$2:$V$1300,14,FALSE),0)</f>
        <v>122154</v>
      </c>
      <c r="L101" s="353">
        <f>+IFERROR(VLOOKUP($A101,Data_Loss!$A$2:$V$1300,15,FALSE),0)</f>
        <v>0</v>
      </c>
      <c r="M101" s="353">
        <f>+IFERROR(VLOOKUP($A101,Data_Loss!$A$2:$V$1300,16,FALSE),0)</f>
        <v>1359</v>
      </c>
      <c r="N101" s="353">
        <f>+IFERROR(VLOOKUP($A101,Data_Loss!$A$2:$V$1300,17,FALSE),0)</f>
        <v>0</v>
      </c>
      <c r="O101" s="353">
        <f>+IFERROR(VLOOKUP($A101,Data_Loss!$A$2:$V$1300,18,FALSE),0)</f>
        <v>0</v>
      </c>
      <c r="P101" s="353">
        <f>+IFERROR(VLOOKUP($A101,Data_Loss!$A$2:$V$1300,19,FALSE),0)</f>
        <v>51780</v>
      </c>
      <c r="Q101" s="353">
        <f>+IFERROR(VLOOKUP($A101,Data_Loss!$A$2:$V$1300,20,FALSE),0)</f>
        <v>0</v>
      </c>
      <c r="R101" s="353">
        <f>+IFERROR(VLOOKUP($A101,Data_Loss!$A$2:$V$1300,21,FALSE),0)</f>
        <v>34590</v>
      </c>
      <c r="S101" s="353">
        <f>+IFERROR(VLOOKUP($A101,Data_Loss!$A$2:$V$1300,22,FALSE),0)</f>
        <v>0</v>
      </c>
      <c r="T101" s="191">
        <f>+$I101*'10k &amp; MO'!C$4+$J101*'10k &amp; MO'!C$10+$K101*'10k &amp; MO'!C$16+$L101*'10k &amp; MO'!C$22+$M101*'10k &amp; MO'!C$28</f>
        <v>0</v>
      </c>
      <c r="U101" s="349">
        <f>+$I101*'10k &amp; MO'!D$4+$J101*'10k &amp; MO'!D$10+$K101*'10k &amp; MO'!D$16+$L101*'10k &amp; MO'!D$22+$M101*'10k &amp; MO'!D$28</f>
        <v>0</v>
      </c>
      <c r="V101" s="349">
        <f>+$I101*'10k &amp; MO'!E$4+$J101*'10k &amp; MO'!E$10+$K101*'10k &amp; MO'!E$16+$L101*'10k &amp; MO'!E$22+$M101*'10k &amp; MO'!E$28</f>
        <v>214427.83499999999</v>
      </c>
      <c r="W101" s="349">
        <f>+$I101*'10k &amp; MO'!F$4+$J101*'10k &amp; MO'!F$10+$K101*'10k &amp; MO'!F$16+$L101*'10k &amp; MO'!F$22+$M101*'10k &amp; MO'!F$28</f>
        <v>1140.0045</v>
      </c>
      <c r="X101" s="349">
        <f>+$I101*'10k &amp; MO'!G$4+$J101*'10k &amp; MO'!G$10+$K101*'10k &amp; MO'!G$16+$L101*'10k &amp; MO'!G$22+$M101*'10k &amp; MO'!G$28</f>
        <v>2144.0406000000003</v>
      </c>
      <c r="Y101" s="349">
        <f>+$N101*'10k &amp; MO'!H$4+$O101*'10k &amp; MO'!H$10+$P101*'10k &amp; MO'!H$16+$Q101*'10k &amp; MO'!H$22+$R101*'10k &amp; MO'!H$28</f>
        <v>0</v>
      </c>
      <c r="Z101" s="349">
        <f>+$N101*'10k &amp; MO'!I$4+$O101*'10k &amp; MO'!I$10+$P101*'10k &amp; MO'!I$16+$Q101*'10k &amp; MO'!I$22+$R101*'10k &amp; MO'!I$28</f>
        <v>0</v>
      </c>
      <c r="AA101" s="349">
        <f>+$N101*'10k &amp; MO'!J$4+$O101*'10k &amp; MO'!J$10+$P101*'10k &amp; MO'!J$16+$Q101*'10k &amp; MO'!J$22+$R101*'10k &amp; MO'!J$28</f>
        <v>145058.46599999999</v>
      </c>
      <c r="AB101" s="349">
        <f>+$N101*'10k &amp; MO'!K$4+$O101*'10k &amp; MO'!K$10+$P101*'10k &amp; MO'!K$16+$Q101*'10k &amp; MO'!K$22+$R101*'10k &amp; MO'!K$28</f>
        <v>2833.335</v>
      </c>
      <c r="AC101" s="349">
        <f>+$N101*'10k &amp; MO'!L$4+$O101*'10k &amp; MO'!L$10+$P101*'10k &amp; MO'!L$16+$Q101*'10k &amp; MO'!L$22+$R101*'10k &amp; MO'!L$28</f>
        <v>51016.266000000003</v>
      </c>
      <c r="AD101" s="350">
        <f>+S101*'10k &amp; MO'!O$4</f>
        <v>0</v>
      </c>
      <c r="AF101" s="192" t="str">
        <f t="shared" si="10"/>
        <v>1322015</v>
      </c>
      <c r="AG101" s="192">
        <f>+IFERROR(VLOOKUP($AF101,'Limited Loss'!$F$5:$P$124,AG$3,FALSE),0)</f>
        <v>0</v>
      </c>
      <c r="AH101" s="193">
        <f>+IFERROR(VLOOKUP($AF101,'Limited Loss'!$F$5:$P$124,AH$3,FALSE),0)</f>
        <v>0</v>
      </c>
      <c r="AI101" s="193">
        <f>+IFERROR(VLOOKUP($AF101,'Limited Loss'!$F$5:$P$124,AI$3,FALSE),0)</f>
        <v>0</v>
      </c>
      <c r="AJ101" s="193">
        <f>+IFERROR(VLOOKUP($AF101,'Limited Loss'!$F$5:$P$124,AJ$3,FALSE),0)</f>
        <v>0</v>
      </c>
      <c r="AK101" s="100">
        <f>+IFERROR(VLOOKUP($AF101,'Limited Loss'!$F$5:$P$124,AK$3,FALSE),0)</f>
        <v>0</v>
      </c>
      <c r="AL101" s="193">
        <f>+IFERROR(VLOOKUP($AF101,'Limited Loss'!$F$5:$P$124,AL$3,FALSE),0)</f>
        <v>0</v>
      </c>
      <c r="AM101" s="193">
        <f>+IFERROR(VLOOKUP($AF101,'Limited Loss'!$F$5:$P$124,AM$3,FALSE),0)</f>
        <v>0</v>
      </c>
      <c r="AN101" s="193">
        <f>+IFERROR(VLOOKUP($AF101,'Limited Loss'!$F$5:$P$124,AN$3,FALSE),0)</f>
        <v>0</v>
      </c>
      <c r="AO101" s="193">
        <f>+IFERROR(VLOOKUP($AF101,'Limited Loss'!$F$5:$P$124,AO$3,FALSE),0)</f>
        <v>0</v>
      </c>
      <c r="AP101" s="100">
        <f>+IFERROR(VLOOKUP($AF101,'Limited Loss'!$F$5:$P$124,AP$3,FALSE),0)</f>
        <v>0</v>
      </c>
      <c r="AQ101" s="353"/>
      <c r="AR101" s="331">
        <f t="shared" si="11"/>
        <v>132</v>
      </c>
      <c r="AS101" s="332">
        <f t="shared" si="11"/>
        <v>2015</v>
      </c>
      <c r="AT101" s="349">
        <f t="shared" si="9"/>
        <v>0</v>
      </c>
      <c r="AU101" s="349">
        <f t="shared" si="9"/>
        <v>0</v>
      </c>
      <c r="AV101" s="349">
        <f t="shared" si="9"/>
        <v>214427.83499999999</v>
      </c>
      <c r="AW101" s="349">
        <f t="shared" si="9"/>
        <v>1140.0045</v>
      </c>
      <c r="AX101" s="350">
        <f t="shared" si="9"/>
        <v>2144.0406000000003</v>
      </c>
      <c r="AY101" s="349">
        <f t="shared" si="16"/>
        <v>0</v>
      </c>
      <c r="AZ101" s="349">
        <f t="shared" si="16"/>
        <v>0</v>
      </c>
      <c r="BA101" s="349">
        <f t="shared" si="16"/>
        <v>145058.46599999999</v>
      </c>
      <c r="BB101" s="349">
        <f t="shared" si="16"/>
        <v>2833.335</v>
      </c>
      <c r="BC101" s="349">
        <f t="shared" si="16"/>
        <v>51016.266000000003</v>
      </c>
      <c r="BD101" s="350">
        <f t="shared" si="16"/>
        <v>0</v>
      </c>
      <c r="BE101" s="349">
        <f t="shared" si="13"/>
        <v>359486.30099999998</v>
      </c>
      <c r="BF101" s="375">
        <f t="shared" si="14"/>
        <v>57133.646100000005</v>
      </c>
      <c r="BG101" s="334">
        <f t="shared" si="15"/>
        <v>0</v>
      </c>
      <c r="BI101" s="107">
        <v>511</v>
      </c>
      <c r="BJ101" s="108">
        <v>1645526.5299</v>
      </c>
      <c r="BK101" s="108">
        <v>642181.71310000005</v>
      </c>
      <c r="BL101" s="108">
        <v>131626.894</v>
      </c>
    </row>
    <row r="102" spans="1:64" x14ac:dyDescent="0.2">
      <c r="A102" s="326" t="str">
        <f t="shared" si="12"/>
        <v>1322016</v>
      </c>
      <c r="B102" s="331">
        <v>132</v>
      </c>
      <c r="C102" s="327">
        <v>2016</v>
      </c>
      <c r="D102" s="353">
        <f>+IFERROR(VLOOKUP($A102,Data_Loss!$A$2:$V$1180,6,FALSE),0)</f>
        <v>0</v>
      </c>
      <c r="E102" s="353">
        <f>+IFERROR(VLOOKUP($A102,Data_Loss!$A$2:$V$1180,7,FALSE),0)</f>
        <v>0</v>
      </c>
      <c r="F102" s="353">
        <f>+IFERROR(VLOOKUP($A102,Data_Loss!$A$2:$V$1180,8,FALSE),0)</f>
        <v>0</v>
      </c>
      <c r="G102" s="353">
        <f>+IFERROR(VLOOKUP($A102,Data_Loss!$A$2:$V$1180,9,FALSE),0)</f>
        <v>0</v>
      </c>
      <c r="H102" s="353">
        <f>+IFERROR(VLOOKUP($A102,Data_Loss!$A$2:$V$1180,10,FALSE),0)</f>
        <v>0</v>
      </c>
      <c r="I102" s="353">
        <f>+IFERROR(VLOOKUP($A102,Data_Loss!$A$2:$V$1300,12,FALSE),0)</f>
        <v>0</v>
      </c>
      <c r="J102" s="353">
        <f>+IFERROR(VLOOKUP($A102,Data_Loss!$A$2:$V$1300,13,FALSE),0)</f>
        <v>0</v>
      </c>
      <c r="K102" s="353">
        <f>+IFERROR(VLOOKUP($A102,Data_Loss!$A$2:$V$1300,14,FALSE),0)</f>
        <v>0</v>
      </c>
      <c r="L102" s="353">
        <f>+IFERROR(VLOOKUP($A102,Data_Loss!$A$2:$V$1300,15,FALSE),0)</f>
        <v>0</v>
      </c>
      <c r="M102" s="353">
        <f>+IFERROR(VLOOKUP($A102,Data_Loss!$A$2:$V$1300,16,FALSE),0)</f>
        <v>0</v>
      </c>
      <c r="N102" s="353">
        <f>+IFERROR(VLOOKUP($A102,Data_Loss!$A$2:$V$1300,17,FALSE),0)</f>
        <v>0</v>
      </c>
      <c r="O102" s="353">
        <f>+IFERROR(VLOOKUP($A102,Data_Loss!$A$2:$V$1300,18,FALSE),0)</f>
        <v>0</v>
      </c>
      <c r="P102" s="353">
        <f>+IFERROR(VLOOKUP($A102,Data_Loss!$A$2:$V$1300,19,FALSE),0)</f>
        <v>0</v>
      </c>
      <c r="Q102" s="353">
        <f>+IFERROR(VLOOKUP($A102,Data_Loss!$A$2:$V$1300,20,FALSE),0)</f>
        <v>0</v>
      </c>
      <c r="R102" s="353">
        <f>+IFERROR(VLOOKUP($A102,Data_Loss!$A$2:$V$1300,21,FALSE),0)</f>
        <v>0</v>
      </c>
      <c r="S102" s="353">
        <f>+IFERROR(VLOOKUP($A102,Data_Loss!$A$2:$V$1300,22,FALSE),0)</f>
        <v>0</v>
      </c>
      <c r="T102" s="191">
        <f>+$I102*'10k &amp; MO'!C$5+$J102*'10k &amp; MO'!C$11+$K102*'10k &amp; MO'!C$17+$L102*'10k &amp; MO'!C$23+$M102*'10k &amp; MO'!C$29</f>
        <v>0</v>
      </c>
      <c r="U102" s="349">
        <f>+$I102*'10k &amp; MO'!D$5+$J102*'10k &amp; MO'!D$11+$K102*'10k &amp; MO'!D$17+$L102*'10k &amp; MO'!D$23+$M102*'10k &amp; MO'!D$29</f>
        <v>0</v>
      </c>
      <c r="V102" s="349">
        <f>+$I102*'10k &amp; MO'!E$5+$J102*'10k &amp; MO'!E$11+$K102*'10k &amp; MO'!E$17+$L102*'10k &amp; MO'!E$23+$M102*'10k &amp; MO'!E$29</f>
        <v>0</v>
      </c>
      <c r="W102" s="349">
        <f>+$I102*'10k &amp; MO'!F$5+$J102*'10k &amp; MO'!F$11+$K102*'10k &amp; MO'!F$17+$L102*'10k &amp; MO'!F$23+$M102*'10k &amp; MO'!F$29</f>
        <v>0</v>
      </c>
      <c r="X102" s="349">
        <f>+$I102*'10k &amp; MO'!G$5+$J102*'10k &amp; MO'!G$11+$K102*'10k &amp; MO'!G$17+$L102*'10k &amp; MO'!G$23+$M102*'10k &amp; MO'!G$29</f>
        <v>0</v>
      </c>
      <c r="Y102" s="349">
        <f>+$N102*'10k &amp; MO'!H$5+$O102*'10k &amp; MO'!H$11+$P102*'10k &amp; MO'!H$17+$Q102*'10k &amp; MO'!H$23+$R102*'10k &amp; MO'!H$29</f>
        <v>0</v>
      </c>
      <c r="Z102" s="349">
        <f>+$N102*'10k &amp; MO'!I$5+$O102*'10k &amp; MO'!I$11+$P102*'10k &amp; MO'!I$17+$Q102*'10k &amp; MO'!I$23+$R102*'10k &amp; MO'!I$29</f>
        <v>0</v>
      </c>
      <c r="AA102" s="349">
        <f>+$N102*'10k &amp; MO'!J$5+$O102*'10k &amp; MO'!J$11+$P102*'10k &amp; MO'!J$17+$Q102*'10k &amp; MO'!J$23+$R102*'10k &amp; MO'!J$29</f>
        <v>0</v>
      </c>
      <c r="AB102" s="349">
        <f>+$N102*'10k &amp; MO'!K$5+$O102*'10k &amp; MO'!K$11+$P102*'10k &amp; MO'!K$17+$Q102*'10k &amp; MO'!K$23+$R102*'10k &amp; MO'!K$29</f>
        <v>0</v>
      </c>
      <c r="AC102" s="349">
        <f>+$N102*'10k &amp; MO'!L$5+$O102*'10k &amp; MO'!L$11+$P102*'10k &amp; MO'!L$17+$Q102*'10k &amp; MO'!L$23+$R102*'10k &amp; MO'!L$29</f>
        <v>0</v>
      </c>
      <c r="AD102" s="350">
        <f>+S102*'10k &amp; MO'!O$5</f>
        <v>0</v>
      </c>
      <c r="AF102" s="192" t="str">
        <f t="shared" si="10"/>
        <v>1322016</v>
      </c>
      <c r="AG102" s="192">
        <f>+IFERROR(VLOOKUP($AF102,'Limited Loss'!$F$5:$P$124,AG$3,FALSE),0)</f>
        <v>0</v>
      </c>
      <c r="AH102" s="193">
        <f>+IFERROR(VLOOKUP($AF102,'Limited Loss'!$F$5:$P$124,AH$3,FALSE),0)</f>
        <v>0</v>
      </c>
      <c r="AI102" s="193">
        <f>+IFERROR(VLOOKUP($AF102,'Limited Loss'!$F$5:$P$124,AI$3,FALSE),0)</f>
        <v>0</v>
      </c>
      <c r="AJ102" s="193">
        <f>+IFERROR(VLOOKUP($AF102,'Limited Loss'!$F$5:$P$124,AJ$3,FALSE),0)</f>
        <v>0</v>
      </c>
      <c r="AK102" s="100">
        <f>+IFERROR(VLOOKUP($AF102,'Limited Loss'!$F$5:$P$124,AK$3,FALSE),0)</f>
        <v>0</v>
      </c>
      <c r="AL102" s="193">
        <f>+IFERROR(VLOOKUP($AF102,'Limited Loss'!$F$5:$P$124,AL$3,FALSE),0)</f>
        <v>0</v>
      </c>
      <c r="AM102" s="193">
        <f>+IFERROR(VLOOKUP($AF102,'Limited Loss'!$F$5:$P$124,AM$3,FALSE),0)</f>
        <v>0</v>
      </c>
      <c r="AN102" s="193">
        <f>+IFERROR(VLOOKUP($AF102,'Limited Loss'!$F$5:$P$124,AN$3,FALSE),0)</f>
        <v>0</v>
      </c>
      <c r="AO102" s="193">
        <f>+IFERROR(VLOOKUP($AF102,'Limited Loss'!$F$5:$P$124,AO$3,FALSE),0)</f>
        <v>0</v>
      </c>
      <c r="AP102" s="100">
        <f>+IFERROR(VLOOKUP($AF102,'Limited Loss'!$F$5:$P$124,AP$3,FALSE),0)</f>
        <v>0</v>
      </c>
      <c r="AQ102" s="353"/>
      <c r="AR102" s="331">
        <f t="shared" si="11"/>
        <v>132</v>
      </c>
      <c r="AS102" s="332">
        <f t="shared" si="11"/>
        <v>2016</v>
      </c>
      <c r="AT102" s="349">
        <f t="shared" si="9"/>
        <v>0</v>
      </c>
      <c r="AU102" s="349">
        <f t="shared" si="9"/>
        <v>0</v>
      </c>
      <c r="AV102" s="349">
        <f t="shared" si="9"/>
        <v>0</v>
      </c>
      <c r="AW102" s="349">
        <f t="shared" si="9"/>
        <v>0</v>
      </c>
      <c r="AX102" s="350">
        <f t="shared" si="9"/>
        <v>0</v>
      </c>
      <c r="AY102" s="349">
        <f t="shared" si="16"/>
        <v>0</v>
      </c>
      <c r="AZ102" s="349">
        <f t="shared" si="16"/>
        <v>0</v>
      </c>
      <c r="BA102" s="349">
        <f t="shared" si="16"/>
        <v>0</v>
      </c>
      <c r="BB102" s="349">
        <f t="shared" si="16"/>
        <v>0</v>
      </c>
      <c r="BC102" s="349">
        <f t="shared" si="16"/>
        <v>0</v>
      </c>
      <c r="BD102" s="350">
        <f t="shared" si="16"/>
        <v>0</v>
      </c>
      <c r="BE102" s="349">
        <f t="shared" si="13"/>
        <v>0</v>
      </c>
      <c r="BF102" s="375">
        <f t="shared" si="14"/>
        <v>0</v>
      </c>
      <c r="BG102" s="334">
        <f t="shared" si="15"/>
        <v>0</v>
      </c>
      <c r="BI102" s="107">
        <v>535</v>
      </c>
      <c r="BJ102" s="108">
        <v>0</v>
      </c>
      <c r="BK102" s="108">
        <v>0</v>
      </c>
      <c r="BL102" s="108">
        <v>0</v>
      </c>
    </row>
    <row r="103" spans="1:64" x14ac:dyDescent="0.2">
      <c r="A103" s="326" t="str">
        <f t="shared" si="12"/>
        <v>1322017</v>
      </c>
      <c r="B103" s="331">
        <v>132</v>
      </c>
      <c r="C103" s="327">
        <v>2017</v>
      </c>
      <c r="D103" s="353">
        <f>+IFERROR(VLOOKUP($A103,Data_Loss!$A$2:$V$1180,6,FALSE),0)</f>
        <v>0</v>
      </c>
      <c r="E103" s="353">
        <f>+IFERROR(VLOOKUP($A103,Data_Loss!$A$2:$V$1180,7,FALSE),0)</f>
        <v>0</v>
      </c>
      <c r="F103" s="353">
        <f>+IFERROR(VLOOKUP($A103,Data_Loss!$A$2:$V$1180,8,FALSE),0)</f>
        <v>0</v>
      </c>
      <c r="G103" s="353">
        <f>+IFERROR(VLOOKUP($A103,Data_Loss!$A$2:$V$1180,9,FALSE),0)</f>
        <v>0</v>
      </c>
      <c r="H103" s="353">
        <f>+IFERROR(VLOOKUP($A103,Data_Loss!$A$2:$V$1180,10,FALSE),0)</f>
        <v>0</v>
      </c>
      <c r="I103" s="353">
        <f>+IFERROR(VLOOKUP($A103,Data_Loss!$A$2:$V$1300,12,FALSE),0)</f>
        <v>0</v>
      </c>
      <c r="J103" s="353">
        <f>+IFERROR(VLOOKUP($A103,Data_Loss!$A$2:$V$1300,13,FALSE),0)</f>
        <v>0</v>
      </c>
      <c r="K103" s="353">
        <f>+IFERROR(VLOOKUP($A103,Data_Loss!$A$2:$V$1300,14,FALSE),0)</f>
        <v>0</v>
      </c>
      <c r="L103" s="353">
        <f>+IFERROR(VLOOKUP($A103,Data_Loss!$A$2:$V$1300,15,FALSE),0)</f>
        <v>0</v>
      </c>
      <c r="M103" s="353">
        <f>+IFERROR(VLOOKUP($A103,Data_Loss!$A$2:$V$1300,16,FALSE),0)</f>
        <v>0</v>
      </c>
      <c r="N103" s="353">
        <f>+IFERROR(VLOOKUP($A103,Data_Loss!$A$2:$V$1300,17,FALSE),0)</f>
        <v>0</v>
      </c>
      <c r="O103" s="353">
        <f>+IFERROR(VLOOKUP($A103,Data_Loss!$A$2:$V$1300,18,FALSE),0)</f>
        <v>0</v>
      </c>
      <c r="P103" s="353">
        <f>+IFERROR(VLOOKUP($A103,Data_Loss!$A$2:$V$1300,19,FALSE),0)</f>
        <v>0</v>
      </c>
      <c r="Q103" s="353">
        <f>+IFERROR(VLOOKUP($A103,Data_Loss!$A$2:$V$1300,20,FALSE),0)</f>
        <v>0</v>
      </c>
      <c r="R103" s="353">
        <f>+IFERROR(VLOOKUP($A103,Data_Loss!$A$2:$V$1300,21,FALSE),0)</f>
        <v>0</v>
      </c>
      <c r="S103" s="353">
        <f>+IFERROR(VLOOKUP($A103,Data_Loss!$A$2:$V$1300,22,FALSE),0)</f>
        <v>0</v>
      </c>
      <c r="T103" s="191">
        <f>+$I103*'10k &amp; MO'!C$6+$J103*'10k &amp; MO'!C$12+$K103*'10k &amp; MO'!C$18+$L103*'10k &amp; MO'!C$24+$M103*'10k &amp; MO'!C$30</f>
        <v>0</v>
      </c>
      <c r="U103" s="349">
        <f>+$I103*'10k &amp; MO'!D$6+$J103*'10k &amp; MO'!D$12+$K103*'10k &amp; MO'!D$18+$L103*'10k &amp; MO'!D$24+$M103*'10k &amp; MO'!D$30</f>
        <v>0</v>
      </c>
      <c r="V103" s="349">
        <f>+$I103*'10k &amp; MO'!E$6+$J103*'10k &amp; MO'!E$12+$K103*'10k &amp; MO'!E$18+$L103*'10k &amp; MO'!E$24+$M103*'10k &amp; MO'!E$30</f>
        <v>0</v>
      </c>
      <c r="W103" s="349">
        <f>+$I103*'10k &amp; MO'!F$6+$J103*'10k &amp; MO'!F$12+$K103*'10k &amp; MO'!F$18+$L103*'10k &amp; MO'!F$24+$M103*'10k &amp; MO'!F$30</f>
        <v>0</v>
      </c>
      <c r="X103" s="349">
        <f>+$I103*'10k &amp; MO'!G$6+$J103*'10k &amp; MO'!G$12+$K103*'10k &amp; MO'!G$18+$L103*'10k &amp; MO'!G$24+$M103*'10k &amp; MO'!G$30</f>
        <v>0</v>
      </c>
      <c r="Y103" s="349">
        <f>+$N103*'10k &amp; MO'!H$6+$O103*'10k &amp; MO'!H$12+$P103*'10k &amp; MO'!H$18+$Q103*'10k &amp; MO'!H$24+$R103*'10k &amp; MO'!H$30</f>
        <v>0</v>
      </c>
      <c r="Z103" s="349">
        <f>+$N103*'10k &amp; MO'!I$6+$O103*'10k &amp; MO'!I$12+$P103*'10k &amp; MO'!I$18+$Q103*'10k &amp; MO'!I$24+$R103*'10k &amp; MO'!I$30</f>
        <v>0</v>
      </c>
      <c r="AA103" s="349">
        <f>+$N103*'10k &amp; MO'!J$6+$O103*'10k &amp; MO'!J$12+$P103*'10k &amp; MO'!J$18+$Q103*'10k &amp; MO'!J$24+$R103*'10k &amp; MO'!J$30</f>
        <v>0</v>
      </c>
      <c r="AB103" s="349">
        <f>+$N103*'10k &amp; MO'!K$6+$O103*'10k &amp; MO'!K$12+$P103*'10k &amp; MO'!K$18+$Q103*'10k &amp; MO'!K$24+$R103*'10k &amp; MO'!K$30</f>
        <v>0</v>
      </c>
      <c r="AC103" s="349">
        <f>+$N103*'10k &amp; MO'!L$6+$O103*'10k &amp; MO'!L$12+$P103*'10k &amp; MO'!L$18+$Q103*'10k &amp; MO'!L$24+$R103*'10k &amp; MO'!L$30</f>
        <v>0</v>
      </c>
      <c r="AD103" s="350">
        <f>+S103*'10k &amp; MO'!O$6</f>
        <v>0</v>
      </c>
      <c r="AF103" s="192" t="str">
        <f t="shared" si="10"/>
        <v>1322017</v>
      </c>
      <c r="AG103" s="192">
        <f>+IFERROR(VLOOKUP($AF103,'Limited Loss'!$F$5:$P$124,AG$3,FALSE),0)</f>
        <v>0</v>
      </c>
      <c r="AH103" s="193">
        <f>+IFERROR(VLOOKUP($AF103,'Limited Loss'!$F$5:$P$124,AH$3,FALSE),0)</f>
        <v>0</v>
      </c>
      <c r="AI103" s="193">
        <f>+IFERROR(VLOOKUP($AF103,'Limited Loss'!$F$5:$P$124,AI$3,FALSE),0)</f>
        <v>0</v>
      </c>
      <c r="AJ103" s="193">
        <f>+IFERROR(VLOOKUP($AF103,'Limited Loss'!$F$5:$P$124,AJ$3,FALSE),0)</f>
        <v>0</v>
      </c>
      <c r="AK103" s="100">
        <f>+IFERROR(VLOOKUP($AF103,'Limited Loss'!$F$5:$P$124,AK$3,FALSE),0)</f>
        <v>0</v>
      </c>
      <c r="AL103" s="193">
        <f>+IFERROR(VLOOKUP($AF103,'Limited Loss'!$F$5:$P$124,AL$3,FALSE),0)</f>
        <v>0</v>
      </c>
      <c r="AM103" s="193">
        <f>+IFERROR(VLOOKUP($AF103,'Limited Loss'!$F$5:$P$124,AM$3,FALSE),0)</f>
        <v>0</v>
      </c>
      <c r="AN103" s="193">
        <f>+IFERROR(VLOOKUP($AF103,'Limited Loss'!$F$5:$P$124,AN$3,FALSE),0)</f>
        <v>0</v>
      </c>
      <c r="AO103" s="193">
        <f>+IFERROR(VLOOKUP($AF103,'Limited Loss'!$F$5:$P$124,AO$3,FALSE),0)</f>
        <v>0</v>
      </c>
      <c r="AP103" s="100">
        <f>+IFERROR(VLOOKUP($AF103,'Limited Loss'!$F$5:$P$124,AP$3,FALSE),0)</f>
        <v>0</v>
      </c>
      <c r="AQ103" s="353"/>
      <c r="AR103" s="331">
        <f t="shared" si="11"/>
        <v>132</v>
      </c>
      <c r="AS103" s="332">
        <f t="shared" si="11"/>
        <v>2017</v>
      </c>
      <c r="AT103" s="349">
        <f t="shared" si="9"/>
        <v>0</v>
      </c>
      <c r="AU103" s="349">
        <f t="shared" si="9"/>
        <v>0</v>
      </c>
      <c r="AV103" s="349">
        <f t="shared" si="9"/>
        <v>0</v>
      </c>
      <c r="AW103" s="349">
        <f t="shared" si="9"/>
        <v>0</v>
      </c>
      <c r="AX103" s="350">
        <f t="shared" si="9"/>
        <v>0</v>
      </c>
      <c r="AY103" s="349">
        <f t="shared" si="16"/>
        <v>0</v>
      </c>
      <c r="AZ103" s="349">
        <f t="shared" si="16"/>
        <v>0</v>
      </c>
      <c r="BA103" s="349">
        <f t="shared" si="16"/>
        <v>0</v>
      </c>
      <c r="BB103" s="349">
        <f t="shared" si="16"/>
        <v>0</v>
      </c>
      <c r="BC103" s="349">
        <f t="shared" si="16"/>
        <v>0</v>
      </c>
      <c r="BD103" s="350">
        <f t="shared" si="16"/>
        <v>0</v>
      </c>
      <c r="BE103" s="349">
        <f t="shared" si="13"/>
        <v>0</v>
      </c>
      <c r="BF103" s="375">
        <f t="shared" si="14"/>
        <v>0</v>
      </c>
      <c r="BG103" s="334">
        <f t="shared" si="15"/>
        <v>0</v>
      </c>
      <c r="BI103" s="107">
        <v>536</v>
      </c>
      <c r="BJ103" s="108">
        <v>0</v>
      </c>
      <c r="BK103" s="108">
        <v>0</v>
      </c>
      <c r="BL103" s="108">
        <v>11656.866</v>
      </c>
    </row>
    <row r="104" spans="1:64" x14ac:dyDescent="0.2">
      <c r="A104" s="326" t="str">
        <f t="shared" si="12"/>
        <v>1322018</v>
      </c>
      <c r="B104" s="331">
        <v>132</v>
      </c>
      <c r="C104" s="327">
        <v>2018</v>
      </c>
      <c r="D104" s="353">
        <f>+IFERROR(VLOOKUP($A104,Data_Loss!$A$2:$V$1180,6,FALSE),0)</f>
        <v>0</v>
      </c>
      <c r="E104" s="353">
        <f>+IFERROR(VLOOKUP($A104,Data_Loss!$A$2:$V$1180,7,FALSE),0)</f>
        <v>0</v>
      </c>
      <c r="F104" s="353">
        <f>+IFERROR(VLOOKUP($A104,Data_Loss!$A$2:$V$1180,8,FALSE),0)</f>
        <v>0</v>
      </c>
      <c r="G104" s="353">
        <f>+IFERROR(VLOOKUP($A104,Data_Loss!$A$2:$V$1180,9,FALSE),0)</f>
        <v>0</v>
      </c>
      <c r="H104" s="353">
        <f>+IFERROR(VLOOKUP($A104,Data_Loss!$A$2:$V$1180,10,FALSE),0)</f>
        <v>0</v>
      </c>
      <c r="I104" s="353">
        <f>+IFERROR(VLOOKUP($A104,Data_Loss!$A$2:$V$1300,12,FALSE),0)</f>
        <v>0</v>
      </c>
      <c r="J104" s="353">
        <f>+IFERROR(VLOOKUP($A104,Data_Loss!$A$2:$V$1300,13,FALSE),0)</f>
        <v>0</v>
      </c>
      <c r="K104" s="353">
        <f>+IFERROR(VLOOKUP($A104,Data_Loss!$A$2:$V$1300,14,FALSE),0)</f>
        <v>0</v>
      </c>
      <c r="L104" s="353">
        <f>+IFERROR(VLOOKUP($A104,Data_Loss!$A$2:$V$1300,15,FALSE),0)</f>
        <v>0</v>
      </c>
      <c r="M104" s="353">
        <f>+IFERROR(VLOOKUP($A104,Data_Loss!$A$2:$V$1300,16,FALSE),0)</f>
        <v>0</v>
      </c>
      <c r="N104" s="353">
        <f>+IFERROR(VLOOKUP($A104,Data_Loss!$A$2:$V$1300,17,FALSE),0)</f>
        <v>0</v>
      </c>
      <c r="O104" s="353">
        <f>+IFERROR(VLOOKUP($A104,Data_Loss!$A$2:$V$1300,18,FALSE),0)</f>
        <v>0</v>
      </c>
      <c r="P104" s="353">
        <f>+IFERROR(VLOOKUP($A104,Data_Loss!$A$2:$V$1300,19,FALSE),0)</f>
        <v>0</v>
      </c>
      <c r="Q104" s="353">
        <f>+IFERROR(VLOOKUP($A104,Data_Loss!$A$2:$V$1300,20,FALSE),0)</f>
        <v>0</v>
      </c>
      <c r="R104" s="353">
        <f>+IFERROR(VLOOKUP($A104,Data_Loss!$A$2:$V$1300,21,FALSE),0)</f>
        <v>0</v>
      </c>
      <c r="S104" s="353">
        <f>+IFERROR(VLOOKUP($A104,Data_Loss!$A$2:$V$1300,22,FALSE),0)</f>
        <v>0</v>
      </c>
      <c r="T104" s="191">
        <f>+$I104*'10k &amp; MO'!C$7+$J104*'10k &amp; MO'!C$13+$K104*'10k &amp; MO'!C$19+$L104*'10k &amp; MO'!C$25+$M104*'10k &amp; MO'!C$31</f>
        <v>0</v>
      </c>
      <c r="U104" s="349">
        <f>+$I104*'10k &amp; MO'!D$7+$J104*'10k &amp; MO'!D$13+$K104*'10k &amp; MO'!D$19+$L104*'10k &amp; MO'!D$25+$M104*'10k &amp; MO'!D$31</f>
        <v>0</v>
      </c>
      <c r="V104" s="349">
        <f>+$I104*'10k &amp; MO'!E$7+$J104*'10k &amp; MO'!E$13+$K104*'10k &amp; MO'!E$19+$L104*'10k &amp; MO'!E$25+$M104*'10k &amp; MO'!E$31</f>
        <v>0</v>
      </c>
      <c r="W104" s="349">
        <f>+$I104*'10k &amp; MO'!F$7+$J104*'10k &amp; MO'!F$13+$K104*'10k &amp; MO'!F$19+$L104*'10k &amp; MO'!F$25+$M104*'10k &amp; MO'!F$31</f>
        <v>0</v>
      </c>
      <c r="X104" s="349">
        <f>+$I104*'10k &amp; MO'!G$7+$J104*'10k &amp; MO'!G$13+$K104*'10k &amp; MO'!G$19+$L104*'10k &amp; MO'!G$25+$M104*'10k &amp; MO'!G$31</f>
        <v>0</v>
      </c>
      <c r="Y104" s="349">
        <f>+$N104*'10k &amp; MO'!H$7+$O104*'10k &amp; MO'!H$13+$P104*'10k &amp; MO'!H$19+$Q104*'10k &amp; MO'!H$25+$R104*'10k &amp; MO'!H$31</f>
        <v>0</v>
      </c>
      <c r="Z104" s="349">
        <f>+$N104*'10k &amp; MO'!I$7+$O104*'10k &amp; MO'!I$13+$P104*'10k &amp; MO'!I$19+$Q104*'10k &amp; MO'!I$25+$R104*'10k &amp; MO'!I$31</f>
        <v>0</v>
      </c>
      <c r="AA104" s="349">
        <f>+$N104*'10k &amp; MO'!J$7+$O104*'10k &amp; MO'!J$13+$P104*'10k &amp; MO'!J$19+$Q104*'10k &amp; MO'!J$25+$R104*'10k &amp; MO'!J$31</f>
        <v>0</v>
      </c>
      <c r="AB104" s="349">
        <f>+$N104*'10k &amp; MO'!K$7+$O104*'10k &amp; MO'!K$13+$P104*'10k &amp; MO'!K$19+$Q104*'10k &amp; MO'!K$25+$R104*'10k &amp; MO'!K$31</f>
        <v>0</v>
      </c>
      <c r="AC104" s="349">
        <f>+$N104*'10k &amp; MO'!L$7+$O104*'10k &amp; MO'!L$13+$P104*'10k &amp; MO'!L$19+$Q104*'10k &amp; MO'!L$25+$R104*'10k &amp; MO'!L$31</f>
        <v>0</v>
      </c>
      <c r="AD104" s="350">
        <f>+S104*'10k &amp; MO'!O$7</f>
        <v>0</v>
      </c>
      <c r="AF104" s="192" t="str">
        <f t="shared" si="10"/>
        <v>1322018</v>
      </c>
      <c r="AG104" s="192">
        <f>+IFERROR(VLOOKUP($AF104,'Limited Loss'!$F$5:$P$124,AG$3,FALSE),0)</f>
        <v>0</v>
      </c>
      <c r="AH104" s="193">
        <f>+IFERROR(VLOOKUP($AF104,'Limited Loss'!$F$5:$P$124,AH$3,FALSE),0)</f>
        <v>0</v>
      </c>
      <c r="AI104" s="193">
        <f>+IFERROR(VLOOKUP($AF104,'Limited Loss'!$F$5:$P$124,AI$3,FALSE),0)</f>
        <v>0</v>
      </c>
      <c r="AJ104" s="193">
        <f>+IFERROR(VLOOKUP($AF104,'Limited Loss'!$F$5:$P$124,AJ$3,FALSE),0)</f>
        <v>0</v>
      </c>
      <c r="AK104" s="100">
        <f>+IFERROR(VLOOKUP($AF104,'Limited Loss'!$F$5:$P$124,AK$3,FALSE),0)</f>
        <v>0</v>
      </c>
      <c r="AL104" s="193">
        <f>+IFERROR(VLOOKUP($AF104,'Limited Loss'!$F$5:$P$124,AL$3,FALSE),0)</f>
        <v>0</v>
      </c>
      <c r="AM104" s="193">
        <f>+IFERROR(VLOOKUP($AF104,'Limited Loss'!$F$5:$P$124,AM$3,FALSE),0)</f>
        <v>0</v>
      </c>
      <c r="AN104" s="193">
        <f>+IFERROR(VLOOKUP($AF104,'Limited Loss'!$F$5:$P$124,AN$3,FALSE),0)</f>
        <v>0</v>
      </c>
      <c r="AO104" s="193">
        <f>+IFERROR(VLOOKUP($AF104,'Limited Loss'!$F$5:$P$124,AO$3,FALSE),0)</f>
        <v>0</v>
      </c>
      <c r="AP104" s="100">
        <f>+IFERROR(VLOOKUP($AF104,'Limited Loss'!$F$5:$P$124,AP$3,FALSE),0)</f>
        <v>0</v>
      </c>
      <c r="AQ104" s="353"/>
      <c r="AR104" s="331">
        <f t="shared" si="11"/>
        <v>132</v>
      </c>
      <c r="AS104" s="332">
        <f t="shared" si="11"/>
        <v>2018</v>
      </c>
      <c r="AT104" s="349">
        <f t="shared" si="9"/>
        <v>0</v>
      </c>
      <c r="AU104" s="349">
        <f t="shared" si="9"/>
        <v>0</v>
      </c>
      <c r="AV104" s="349">
        <f t="shared" si="9"/>
        <v>0</v>
      </c>
      <c r="AW104" s="349">
        <f t="shared" si="9"/>
        <v>0</v>
      </c>
      <c r="AX104" s="350">
        <f t="shared" si="9"/>
        <v>0</v>
      </c>
      <c r="AY104" s="349">
        <f t="shared" si="16"/>
        <v>0</v>
      </c>
      <c r="AZ104" s="349">
        <f t="shared" si="16"/>
        <v>0</v>
      </c>
      <c r="BA104" s="349">
        <f t="shared" si="16"/>
        <v>0</v>
      </c>
      <c r="BB104" s="349">
        <f t="shared" si="16"/>
        <v>0</v>
      </c>
      <c r="BC104" s="349">
        <f t="shared" si="16"/>
        <v>0</v>
      </c>
      <c r="BD104" s="350">
        <f t="shared" si="16"/>
        <v>0</v>
      </c>
      <c r="BE104" s="349">
        <f t="shared" si="13"/>
        <v>0</v>
      </c>
      <c r="BF104" s="375">
        <f t="shared" si="14"/>
        <v>0</v>
      </c>
      <c r="BG104" s="334">
        <f t="shared" si="15"/>
        <v>0</v>
      </c>
      <c r="BI104" s="107">
        <v>544</v>
      </c>
      <c r="BJ104" s="108">
        <v>1050866.8706</v>
      </c>
      <c r="BK104" s="108">
        <v>1617522.0378</v>
      </c>
      <c r="BL104" s="108">
        <v>155718.83100000001</v>
      </c>
    </row>
    <row r="105" spans="1:64" x14ac:dyDescent="0.2">
      <c r="A105" s="326" t="str">
        <f t="shared" si="12"/>
        <v>1342014</v>
      </c>
      <c r="B105" s="331">
        <v>134</v>
      </c>
      <c r="C105" s="327">
        <v>2014</v>
      </c>
      <c r="D105" s="353">
        <f>+IFERROR(VLOOKUP($A105,Data_Loss!$A$2:$V$1180,6,FALSE),0)</f>
        <v>0</v>
      </c>
      <c r="E105" s="353">
        <f>+IFERROR(VLOOKUP($A105,Data_Loss!$A$2:$V$1180,7,FALSE),0)</f>
        <v>0</v>
      </c>
      <c r="F105" s="353">
        <f>+IFERROR(VLOOKUP($A105,Data_Loss!$A$2:$V$1180,8,FALSE),0)</f>
        <v>0</v>
      </c>
      <c r="G105" s="353">
        <f>+IFERROR(VLOOKUP($A105,Data_Loss!$A$2:$V$1180,9,FALSE),0)</f>
        <v>0</v>
      </c>
      <c r="H105" s="353">
        <f>+IFERROR(VLOOKUP($A105,Data_Loss!$A$2:$V$1180,10,FALSE),0)</f>
        <v>0</v>
      </c>
      <c r="I105" s="353">
        <f>+IFERROR(VLOOKUP($A105,Data_Loss!$A$2:$V$1300,12,FALSE),0)</f>
        <v>0</v>
      </c>
      <c r="J105" s="353">
        <f>+IFERROR(VLOOKUP($A105,Data_Loss!$A$2:$V$1300,13,FALSE),0)</f>
        <v>0</v>
      </c>
      <c r="K105" s="353">
        <f>+IFERROR(VLOOKUP($A105,Data_Loss!$A$2:$V$1300,14,FALSE),0)</f>
        <v>0</v>
      </c>
      <c r="L105" s="353">
        <f>+IFERROR(VLOOKUP($A105,Data_Loss!$A$2:$V$1300,15,FALSE),0)</f>
        <v>0</v>
      </c>
      <c r="M105" s="353">
        <f>+IFERROR(VLOOKUP($A105,Data_Loss!$A$2:$V$1300,16,FALSE),0)</f>
        <v>0</v>
      </c>
      <c r="N105" s="353">
        <f>+IFERROR(VLOOKUP($A105,Data_Loss!$A$2:$V$1300,17,FALSE),0)</f>
        <v>0</v>
      </c>
      <c r="O105" s="353">
        <f>+IFERROR(VLOOKUP($A105,Data_Loss!$A$2:$V$1300,18,FALSE),0)</f>
        <v>0</v>
      </c>
      <c r="P105" s="353">
        <f>+IFERROR(VLOOKUP($A105,Data_Loss!$A$2:$V$1300,19,FALSE),0)</f>
        <v>0</v>
      </c>
      <c r="Q105" s="353">
        <f>+IFERROR(VLOOKUP($A105,Data_Loss!$A$2:$V$1300,20,FALSE),0)</f>
        <v>0</v>
      </c>
      <c r="R105" s="353">
        <f>+IFERROR(VLOOKUP($A105,Data_Loss!$A$2:$V$1300,21,FALSE),0)</f>
        <v>0</v>
      </c>
      <c r="S105" s="353">
        <f>+IFERROR(VLOOKUP($A105,Data_Loss!$A$2:$V$1300,22,FALSE),0)</f>
        <v>3966</v>
      </c>
      <c r="T105" s="191">
        <f>+$I105*'10k &amp; MO'!C$3+$J105*'10k &amp; MO'!C$9+$K105*'10k &amp; MO'!C$15+$L105*'10k &amp; MO'!C$21+$M105*'10k &amp; MO'!C$27</f>
        <v>0</v>
      </c>
      <c r="U105" s="349">
        <f>+$I105*'10k &amp; MO'!D$3+$J105*'10k &amp; MO'!D$9+$K105*'10k &amp; MO'!D$15+$L105*'10k &amp; MO'!D$21+$M105*'10k &amp; MO'!D$27</f>
        <v>0</v>
      </c>
      <c r="V105" s="349">
        <f>+$I105*'10k &amp; MO'!E$3+$J105*'10k &amp; MO'!E$9+$K105*'10k &amp; MO'!E$15+$L105*'10k &amp; MO'!E$21+$M105*'10k &amp; MO'!E$27</f>
        <v>0</v>
      </c>
      <c r="W105" s="349">
        <f>+$I105*'10k &amp; MO'!F$3+$J105*'10k &amp; MO'!F$9+$K105*'10k &amp; MO'!F$15+$L105*'10k &amp; MO'!F$21+$M105*'10k &amp; MO'!F$27</f>
        <v>0</v>
      </c>
      <c r="X105" s="349">
        <f>+$I105*'10k &amp; MO'!G$3+$J105*'10k &amp; MO'!G$9+$K105*'10k &amp; MO'!G$15+$L105*'10k &amp; MO'!G$21+$M105*'10k &amp; MO'!G$27</f>
        <v>0</v>
      </c>
      <c r="Y105" s="349">
        <f>+$N105*'10k &amp; MO'!H$3+$O105*'10k &amp; MO'!H$9+$P105*'10k &amp; MO'!H$15+$Q105*'10k &amp; MO'!H$21+$R105*'10k &amp; MO'!H$27</f>
        <v>0</v>
      </c>
      <c r="Z105" s="349">
        <f>+$N105*'10k &amp; MO'!I$3+$O105*'10k &amp; MO'!I$9+$P105*'10k &amp; MO'!I$15+$Q105*'10k &amp; MO'!I$21+$R105*'10k &amp; MO'!I$27</f>
        <v>0</v>
      </c>
      <c r="AA105" s="349">
        <f>+$N105*'10k &amp; MO'!J$3+$O105*'10k &amp; MO'!J$9+$P105*'10k &amp; MO'!J$15+$Q105*'10k &amp; MO'!J$21+$R105*'10k &amp; MO'!J$27</f>
        <v>0</v>
      </c>
      <c r="AB105" s="349">
        <f>+$N105*'10k &amp; MO'!K$3+$O105*'10k &amp; MO'!K$9+$P105*'10k &amp; MO'!K$15+$Q105*'10k &amp; MO'!K$21+$R105*'10k &amp; MO'!K$27</f>
        <v>0</v>
      </c>
      <c r="AC105" s="349">
        <f>+$N105*'10k &amp; MO'!L$3+$O105*'10k &amp; MO'!L$9+$P105*'10k &amp; MO'!L$15+$Q105*'10k &amp; MO'!L$21+$R105*'10k &amp; MO'!L$27</f>
        <v>0</v>
      </c>
      <c r="AD105" s="350">
        <f>+S105*'10k &amp; MO'!O$3</f>
        <v>4247.5860000000002</v>
      </c>
      <c r="AF105" s="192" t="str">
        <f t="shared" si="10"/>
        <v>1342014</v>
      </c>
      <c r="AG105" s="192">
        <f>+IFERROR(VLOOKUP($AF105,'Limited Loss'!$F$5:$P$124,AG$3,FALSE),0)</f>
        <v>0</v>
      </c>
      <c r="AH105" s="193">
        <f>+IFERROR(VLOOKUP($AF105,'Limited Loss'!$F$5:$P$124,AH$3,FALSE),0)</f>
        <v>0</v>
      </c>
      <c r="AI105" s="193">
        <f>+IFERROR(VLOOKUP($AF105,'Limited Loss'!$F$5:$P$124,AI$3,FALSE),0)</f>
        <v>0</v>
      </c>
      <c r="AJ105" s="193">
        <f>+IFERROR(VLOOKUP($AF105,'Limited Loss'!$F$5:$P$124,AJ$3,FALSE),0)</f>
        <v>0</v>
      </c>
      <c r="AK105" s="100">
        <f>+IFERROR(VLOOKUP($AF105,'Limited Loss'!$F$5:$P$124,AK$3,FALSE),0)</f>
        <v>0</v>
      </c>
      <c r="AL105" s="193">
        <f>+IFERROR(VLOOKUP($AF105,'Limited Loss'!$F$5:$P$124,AL$3,FALSE),0)</f>
        <v>0</v>
      </c>
      <c r="AM105" s="193">
        <f>+IFERROR(VLOOKUP($AF105,'Limited Loss'!$F$5:$P$124,AM$3,FALSE),0)</f>
        <v>0</v>
      </c>
      <c r="AN105" s="193">
        <f>+IFERROR(VLOOKUP($AF105,'Limited Loss'!$F$5:$P$124,AN$3,FALSE),0)</f>
        <v>0</v>
      </c>
      <c r="AO105" s="193">
        <f>+IFERROR(VLOOKUP($AF105,'Limited Loss'!$F$5:$P$124,AO$3,FALSE),0)</f>
        <v>0</v>
      </c>
      <c r="AP105" s="100">
        <f>+IFERROR(VLOOKUP($AF105,'Limited Loss'!$F$5:$P$124,AP$3,FALSE),0)</f>
        <v>0</v>
      </c>
      <c r="AQ105" s="353"/>
      <c r="AR105" s="331">
        <f t="shared" si="11"/>
        <v>134</v>
      </c>
      <c r="AS105" s="332">
        <f t="shared" si="11"/>
        <v>2014</v>
      </c>
      <c r="AT105" s="349">
        <f t="shared" si="9"/>
        <v>0</v>
      </c>
      <c r="AU105" s="349">
        <f t="shared" si="9"/>
        <v>0</v>
      </c>
      <c r="AV105" s="349">
        <f t="shared" si="9"/>
        <v>0</v>
      </c>
      <c r="AW105" s="349">
        <f t="shared" si="9"/>
        <v>0</v>
      </c>
      <c r="AX105" s="350">
        <f t="shared" si="9"/>
        <v>0</v>
      </c>
      <c r="AY105" s="349">
        <f t="shared" si="16"/>
        <v>0</v>
      </c>
      <c r="AZ105" s="349">
        <f t="shared" si="16"/>
        <v>0</v>
      </c>
      <c r="BA105" s="349">
        <f t="shared" si="16"/>
        <v>0</v>
      </c>
      <c r="BB105" s="349">
        <f t="shared" si="16"/>
        <v>0</v>
      </c>
      <c r="BC105" s="349">
        <f t="shared" si="16"/>
        <v>0</v>
      </c>
      <c r="BD105" s="350">
        <f t="shared" si="16"/>
        <v>4247.5860000000002</v>
      </c>
      <c r="BE105" s="349">
        <f t="shared" si="13"/>
        <v>0</v>
      </c>
      <c r="BF105" s="375">
        <f t="shared" si="14"/>
        <v>0</v>
      </c>
      <c r="BG105" s="334">
        <f t="shared" si="15"/>
        <v>4247.5860000000002</v>
      </c>
      <c r="BI105" s="107">
        <v>551</v>
      </c>
      <c r="BJ105" s="108">
        <v>1485407.6148000001</v>
      </c>
      <c r="BK105" s="108">
        <v>1044024.0805000002</v>
      </c>
      <c r="BL105" s="108">
        <v>176569.36900000001</v>
      </c>
    </row>
    <row r="106" spans="1:64" x14ac:dyDescent="0.2">
      <c r="A106" s="326" t="str">
        <f t="shared" si="12"/>
        <v>1342015</v>
      </c>
      <c r="B106" s="331">
        <v>134</v>
      </c>
      <c r="C106" s="327">
        <v>2015</v>
      </c>
      <c r="D106" s="353">
        <f>+IFERROR(VLOOKUP($A106,Data_Loss!$A$2:$V$1180,6,FALSE),0)</f>
        <v>0</v>
      </c>
      <c r="E106" s="353">
        <f>+IFERROR(VLOOKUP($A106,Data_Loss!$A$2:$V$1180,7,FALSE),0)</f>
        <v>0</v>
      </c>
      <c r="F106" s="353">
        <f>+IFERROR(VLOOKUP($A106,Data_Loss!$A$2:$V$1180,8,FALSE),0)</f>
        <v>0</v>
      </c>
      <c r="G106" s="353">
        <f>+IFERROR(VLOOKUP($A106,Data_Loss!$A$2:$V$1180,9,FALSE),0)</f>
        <v>0</v>
      </c>
      <c r="H106" s="353">
        <f>+IFERROR(VLOOKUP($A106,Data_Loss!$A$2:$V$1180,10,FALSE),0)</f>
        <v>0</v>
      </c>
      <c r="I106" s="353">
        <f>+IFERROR(VLOOKUP($A106,Data_Loss!$A$2:$V$1300,12,FALSE),0)</f>
        <v>0</v>
      </c>
      <c r="J106" s="353">
        <f>+IFERROR(VLOOKUP($A106,Data_Loss!$A$2:$V$1300,13,FALSE),0)</f>
        <v>0</v>
      </c>
      <c r="K106" s="353">
        <f>+IFERROR(VLOOKUP($A106,Data_Loss!$A$2:$V$1300,14,FALSE),0)</f>
        <v>0</v>
      </c>
      <c r="L106" s="353">
        <f>+IFERROR(VLOOKUP($A106,Data_Loss!$A$2:$V$1300,15,FALSE),0)</f>
        <v>0</v>
      </c>
      <c r="M106" s="353">
        <f>+IFERROR(VLOOKUP($A106,Data_Loss!$A$2:$V$1300,16,FALSE),0)</f>
        <v>0</v>
      </c>
      <c r="N106" s="353">
        <f>+IFERROR(VLOOKUP($A106,Data_Loss!$A$2:$V$1300,17,FALSE),0)</f>
        <v>0</v>
      </c>
      <c r="O106" s="353">
        <f>+IFERROR(VLOOKUP($A106,Data_Loss!$A$2:$V$1300,18,FALSE),0)</f>
        <v>0</v>
      </c>
      <c r="P106" s="353">
        <f>+IFERROR(VLOOKUP($A106,Data_Loss!$A$2:$V$1300,19,FALSE),0)</f>
        <v>0</v>
      </c>
      <c r="Q106" s="353">
        <f>+IFERROR(VLOOKUP($A106,Data_Loss!$A$2:$V$1300,20,FALSE),0)</f>
        <v>0</v>
      </c>
      <c r="R106" s="353">
        <f>+IFERROR(VLOOKUP($A106,Data_Loss!$A$2:$V$1300,21,FALSE),0)</f>
        <v>0</v>
      </c>
      <c r="S106" s="353">
        <f>+IFERROR(VLOOKUP($A106,Data_Loss!$A$2:$V$1300,22,FALSE),0)</f>
        <v>261</v>
      </c>
      <c r="T106" s="191">
        <f>+$I106*'10k &amp; MO'!C$4+$J106*'10k &amp; MO'!C$10+$K106*'10k &amp; MO'!C$16+$L106*'10k &amp; MO'!C$22+$M106*'10k &amp; MO'!C$28</f>
        <v>0</v>
      </c>
      <c r="U106" s="349">
        <f>+$I106*'10k &amp; MO'!D$4+$J106*'10k &amp; MO'!D$10+$K106*'10k &amp; MO'!D$16+$L106*'10k &amp; MO'!D$22+$M106*'10k &amp; MO'!D$28</f>
        <v>0</v>
      </c>
      <c r="V106" s="349">
        <f>+$I106*'10k &amp; MO'!E$4+$J106*'10k &amp; MO'!E$10+$K106*'10k &amp; MO'!E$16+$L106*'10k &amp; MO'!E$22+$M106*'10k &amp; MO'!E$28</f>
        <v>0</v>
      </c>
      <c r="W106" s="349">
        <f>+$I106*'10k &amp; MO'!F$4+$J106*'10k &amp; MO'!F$10+$K106*'10k &amp; MO'!F$16+$L106*'10k &amp; MO'!F$22+$M106*'10k &amp; MO'!F$28</f>
        <v>0</v>
      </c>
      <c r="X106" s="349">
        <f>+$I106*'10k &amp; MO'!G$4+$J106*'10k &amp; MO'!G$10+$K106*'10k &amp; MO'!G$16+$L106*'10k &amp; MO'!G$22+$M106*'10k &amp; MO'!G$28</f>
        <v>0</v>
      </c>
      <c r="Y106" s="349">
        <f>+$N106*'10k &amp; MO'!H$4+$O106*'10k &amp; MO'!H$10+$P106*'10k &amp; MO'!H$16+$Q106*'10k &amp; MO'!H$22+$R106*'10k &amp; MO'!H$28</f>
        <v>0</v>
      </c>
      <c r="Z106" s="349">
        <f>+$N106*'10k &amp; MO'!I$4+$O106*'10k &amp; MO'!I$10+$P106*'10k &amp; MO'!I$16+$Q106*'10k &amp; MO'!I$22+$R106*'10k &amp; MO'!I$28</f>
        <v>0</v>
      </c>
      <c r="AA106" s="349">
        <f>+$N106*'10k &amp; MO'!J$4+$O106*'10k &amp; MO'!J$10+$P106*'10k &amp; MO'!J$16+$Q106*'10k &amp; MO'!J$22+$R106*'10k &amp; MO'!J$28</f>
        <v>0</v>
      </c>
      <c r="AB106" s="349">
        <f>+$N106*'10k &amp; MO'!K$4+$O106*'10k &amp; MO'!K$10+$P106*'10k &amp; MO'!K$16+$Q106*'10k &amp; MO'!K$22+$R106*'10k &amp; MO'!K$28</f>
        <v>0</v>
      </c>
      <c r="AC106" s="349">
        <f>+$N106*'10k &amp; MO'!L$4+$O106*'10k &amp; MO'!L$10+$P106*'10k &amp; MO'!L$16+$Q106*'10k &amp; MO'!L$22+$R106*'10k &amp; MO'!L$28</f>
        <v>0</v>
      </c>
      <c r="AD106" s="350">
        <f>+S106*'10k &amp; MO'!O$4</f>
        <v>316.33199999999999</v>
      </c>
      <c r="AF106" s="192" t="str">
        <f t="shared" si="10"/>
        <v>1342015</v>
      </c>
      <c r="AG106" s="192">
        <f>+IFERROR(VLOOKUP($AF106,'Limited Loss'!$F$5:$P$124,AG$3,FALSE),0)</f>
        <v>0</v>
      </c>
      <c r="AH106" s="193">
        <f>+IFERROR(VLOOKUP($AF106,'Limited Loss'!$F$5:$P$124,AH$3,FALSE),0)</f>
        <v>0</v>
      </c>
      <c r="AI106" s="193">
        <f>+IFERROR(VLOOKUP($AF106,'Limited Loss'!$F$5:$P$124,AI$3,FALSE),0)</f>
        <v>0</v>
      </c>
      <c r="AJ106" s="193">
        <f>+IFERROR(VLOOKUP($AF106,'Limited Loss'!$F$5:$P$124,AJ$3,FALSE),0)</f>
        <v>0</v>
      </c>
      <c r="AK106" s="100">
        <f>+IFERROR(VLOOKUP($AF106,'Limited Loss'!$F$5:$P$124,AK$3,FALSE),0)</f>
        <v>0</v>
      </c>
      <c r="AL106" s="193">
        <f>+IFERROR(VLOOKUP($AF106,'Limited Loss'!$F$5:$P$124,AL$3,FALSE),0)</f>
        <v>0</v>
      </c>
      <c r="AM106" s="193">
        <f>+IFERROR(VLOOKUP($AF106,'Limited Loss'!$F$5:$P$124,AM$3,FALSE),0)</f>
        <v>0</v>
      </c>
      <c r="AN106" s="193">
        <f>+IFERROR(VLOOKUP($AF106,'Limited Loss'!$F$5:$P$124,AN$3,FALSE),0)</f>
        <v>0</v>
      </c>
      <c r="AO106" s="193">
        <f>+IFERROR(VLOOKUP($AF106,'Limited Loss'!$F$5:$P$124,AO$3,FALSE),0)</f>
        <v>0</v>
      </c>
      <c r="AP106" s="100">
        <f>+IFERROR(VLOOKUP($AF106,'Limited Loss'!$F$5:$P$124,AP$3,FALSE),0)</f>
        <v>0</v>
      </c>
      <c r="AQ106" s="353"/>
      <c r="AR106" s="331">
        <f t="shared" si="11"/>
        <v>134</v>
      </c>
      <c r="AS106" s="332">
        <f t="shared" si="11"/>
        <v>2015</v>
      </c>
      <c r="AT106" s="349">
        <f t="shared" si="9"/>
        <v>0</v>
      </c>
      <c r="AU106" s="349">
        <f t="shared" si="9"/>
        <v>0</v>
      </c>
      <c r="AV106" s="349">
        <f t="shared" si="9"/>
        <v>0</v>
      </c>
      <c r="AW106" s="349">
        <f t="shared" si="9"/>
        <v>0</v>
      </c>
      <c r="AX106" s="350">
        <f t="shared" si="9"/>
        <v>0</v>
      </c>
      <c r="AY106" s="349">
        <f t="shared" si="16"/>
        <v>0</v>
      </c>
      <c r="AZ106" s="349">
        <f t="shared" si="16"/>
        <v>0</v>
      </c>
      <c r="BA106" s="349">
        <f t="shared" si="16"/>
        <v>0</v>
      </c>
      <c r="BB106" s="349">
        <f t="shared" si="16"/>
        <v>0</v>
      </c>
      <c r="BC106" s="349">
        <f t="shared" si="16"/>
        <v>0</v>
      </c>
      <c r="BD106" s="350">
        <f t="shared" si="16"/>
        <v>316.33199999999999</v>
      </c>
      <c r="BE106" s="349">
        <f t="shared" si="13"/>
        <v>0</v>
      </c>
      <c r="BF106" s="375">
        <f t="shared" si="14"/>
        <v>0</v>
      </c>
      <c r="BG106" s="334">
        <f t="shared" si="15"/>
        <v>316.33199999999999</v>
      </c>
      <c r="BI106" s="107">
        <v>553</v>
      </c>
      <c r="BJ106" s="108">
        <v>1803418.0648000001</v>
      </c>
      <c r="BK106" s="108">
        <v>13825.5416</v>
      </c>
      <c r="BL106" s="108">
        <v>138.84400000000002</v>
      </c>
    </row>
    <row r="107" spans="1:64" x14ac:dyDescent="0.2">
      <c r="A107" s="326" t="str">
        <f t="shared" si="12"/>
        <v>1342016</v>
      </c>
      <c r="B107" s="331">
        <v>134</v>
      </c>
      <c r="C107" s="327">
        <v>2016</v>
      </c>
      <c r="D107" s="353">
        <f>+IFERROR(VLOOKUP($A107,Data_Loss!$A$2:$V$1180,6,FALSE),0)</f>
        <v>0</v>
      </c>
      <c r="E107" s="353">
        <f>+IFERROR(VLOOKUP($A107,Data_Loss!$A$2:$V$1180,7,FALSE),0)</f>
        <v>0</v>
      </c>
      <c r="F107" s="353">
        <f>+IFERROR(VLOOKUP($A107,Data_Loss!$A$2:$V$1180,8,FALSE),0)</f>
        <v>0</v>
      </c>
      <c r="G107" s="353">
        <f>+IFERROR(VLOOKUP($A107,Data_Loss!$A$2:$V$1180,9,FALSE),0)</f>
        <v>0</v>
      </c>
      <c r="H107" s="353">
        <f>+IFERROR(VLOOKUP($A107,Data_Loss!$A$2:$V$1180,10,FALSE),0)</f>
        <v>0</v>
      </c>
      <c r="I107" s="353">
        <f>+IFERROR(VLOOKUP($A107,Data_Loss!$A$2:$V$1300,12,FALSE),0)</f>
        <v>0</v>
      </c>
      <c r="J107" s="353">
        <f>+IFERROR(VLOOKUP($A107,Data_Loss!$A$2:$V$1300,13,FALSE),0)</f>
        <v>0</v>
      </c>
      <c r="K107" s="353">
        <f>+IFERROR(VLOOKUP($A107,Data_Loss!$A$2:$V$1300,14,FALSE),0)</f>
        <v>0</v>
      </c>
      <c r="L107" s="353">
        <f>+IFERROR(VLOOKUP($A107,Data_Loss!$A$2:$V$1300,15,FALSE),0)</f>
        <v>0</v>
      </c>
      <c r="M107" s="353">
        <f>+IFERROR(VLOOKUP($A107,Data_Loss!$A$2:$V$1300,16,FALSE),0)</f>
        <v>0</v>
      </c>
      <c r="N107" s="353">
        <f>+IFERROR(VLOOKUP($A107,Data_Loss!$A$2:$V$1300,17,FALSE),0)</f>
        <v>0</v>
      </c>
      <c r="O107" s="353">
        <f>+IFERROR(VLOOKUP($A107,Data_Loss!$A$2:$V$1300,18,FALSE),0)</f>
        <v>0</v>
      </c>
      <c r="P107" s="353">
        <f>+IFERROR(VLOOKUP($A107,Data_Loss!$A$2:$V$1300,19,FALSE),0)</f>
        <v>0</v>
      </c>
      <c r="Q107" s="353">
        <f>+IFERROR(VLOOKUP($A107,Data_Loss!$A$2:$V$1300,20,FALSE),0)</f>
        <v>0</v>
      </c>
      <c r="R107" s="353">
        <f>+IFERROR(VLOOKUP($A107,Data_Loss!$A$2:$V$1300,21,FALSE),0)</f>
        <v>0</v>
      </c>
      <c r="S107" s="353">
        <f>+IFERROR(VLOOKUP($A107,Data_Loss!$A$2:$V$1300,22,FALSE),0)</f>
        <v>212</v>
      </c>
      <c r="T107" s="191">
        <f>+$I107*'10k &amp; MO'!C$5+$J107*'10k &amp; MO'!C$11+$K107*'10k &amp; MO'!C$17+$L107*'10k &amp; MO'!C$23+$M107*'10k &amp; MO'!C$29</f>
        <v>0</v>
      </c>
      <c r="U107" s="349">
        <f>+$I107*'10k &amp; MO'!D$5+$J107*'10k &amp; MO'!D$11+$K107*'10k &amp; MO'!D$17+$L107*'10k &amp; MO'!D$23+$M107*'10k &amp; MO'!D$29</f>
        <v>0</v>
      </c>
      <c r="V107" s="349">
        <f>+$I107*'10k &amp; MO'!E$5+$J107*'10k &amp; MO'!E$11+$K107*'10k &amp; MO'!E$17+$L107*'10k &amp; MO'!E$23+$M107*'10k &amp; MO'!E$29</f>
        <v>0</v>
      </c>
      <c r="W107" s="349">
        <f>+$I107*'10k &amp; MO'!F$5+$J107*'10k &amp; MO'!F$11+$K107*'10k &amp; MO'!F$17+$L107*'10k &amp; MO'!F$23+$M107*'10k &amp; MO'!F$29</f>
        <v>0</v>
      </c>
      <c r="X107" s="349">
        <f>+$I107*'10k &amp; MO'!G$5+$J107*'10k &amp; MO'!G$11+$K107*'10k &amp; MO'!G$17+$L107*'10k &amp; MO'!G$23+$M107*'10k &amp; MO'!G$29</f>
        <v>0</v>
      </c>
      <c r="Y107" s="349">
        <f>+$N107*'10k &amp; MO'!H$5+$O107*'10k &amp; MO'!H$11+$P107*'10k &amp; MO'!H$17+$Q107*'10k &amp; MO'!H$23+$R107*'10k &amp; MO'!H$29</f>
        <v>0</v>
      </c>
      <c r="Z107" s="349">
        <f>+$N107*'10k &amp; MO'!I$5+$O107*'10k &amp; MO'!I$11+$P107*'10k &amp; MO'!I$17+$Q107*'10k &amp; MO'!I$23+$R107*'10k &amp; MO'!I$29</f>
        <v>0</v>
      </c>
      <c r="AA107" s="349">
        <f>+$N107*'10k &amp; MO'!J$5+$O107*'10k &amp; MO'!J$11+$P107*'10k &amp; MO'!J$17+$Q107*'10k &amp; MO'!J$23+$R107*'10k &amp; MO'!J$29</f>
        <v>0</v>
      </c>
      <c r="AB107" s="349">
        <f>+$N107*'10k &amp; MO'!K$5+$O107*'10k &amp; MO'!K$11+$P107*'10k &amp; MO'!K$17+$Q107*'10k &amp; MO'!K$23+$R107*'10k &amp; MO'!K$29</f>
        <v>0</v>
      </c>
      <c r="AC107" s="349">
        <f>+$N107*'10k &amp; MO'!L$5+$O107*'10k &amp; MO'!L$11+$P107*'10k &amp; MO'!L$17+$Q107*'10k &amp; MO'!L$23+$R107*'10k &amp; MO'!L$29</f>
        <v>0</v>
      </c>
      <c r="AD107" s="350">
        <f>+S107*'10k &amp; MO'!O$5</f>
        <v>285.77600000000001</v>
      </c>
      <c r="AF107" s="192" t="str">
        <f t="shared" si="10"/>
        <v>1342016</v>
      </c>
      <c r="AG107" s="192">
        <f>+IFERROR(VLOOKUP($AF107,'Limited Loss'!$F$5:$P$124,AG$3,FALSE),0)</f>
        <v>0</v>
      </c>
      <c r="AH107" s="193">
        <f>+IFERROR(VLOOKUP($AF107,'Limited Loss'!$F$5:$P$124,AH$3,FALSE),0)</f>
        <v>0</v>
      </c>
      <c r="AI107" s="193">
        <f>+IFERROR(VLOOKUP($AF107,'Limited Loss'!$F$5:$P$124,AI$3,FALSE),0)</f>
        <v>0</v>
      </c>
      <c r="AJ107" s="193">
        <f>+IFERROR(VLOOKUP($AF107,'Limited Loss'!$F$5:$P$124,AJ$3,FALSE),0)</f>
        <v>0</v>
      </c>
      <c r="AK107" s="100">
        <f>+IFERROR(VLOOKUP($AF107,'Limited Loss'!$F$5:$P$124,AK$3,FALSE),0)</f>
        <v>0</v>
      </c>
      <c r="AL107" s="193">
        <f>+IFERROR(VLOOKUP($AF107,'Limited Loss'!$F$5:$P$124,AL$3,FALSE),0)</f>
        <v>0</v>
      </c>
      <c r="AM107" s="193">
        <f>+IFERROR(VLOOKUP($AF107,'Limited Loss'!$F$5:$P$124,AM$3,FALSE),0)</f>
        <v>0</v>
      </c>
      <c r="AN107" s="193">
        <f>+IFERROR(VLOOKUP($AF107,'Limited Loss'!$F$5:$P$124,AN$3,FALSE),0)</f>
        <v>0</v>
      </c>
      <c r="AO107" s="193">
        <f>+IFERROR(VLOOKUP($AF107,'Limited Loss'!$F$5:$P$124,AO$3,FALSE),0)</f>
        <v>0</v>
      </c>
      <c r="AP107" s="100">
        <f>+IFERROR(VLOOKUP($AF107,'Limited Loss'!$F$5:$P$124,AP$3,FALSE),0)</f>
        <v>0</v>
      </c>
      <c r="AQ107" s="353"/>
      <c r="AR107" s="331">
        <f t="shared" si="11"/>
        <v>134</v>
      </c>
      <c r="AS107" s="332">
        <f t="shared" si="11"/>
        <v>2016</v>
      </c>
      <c r="AT107" s="349">
        <f t="shared" si="9"/>
        <v>0</v>
      </c>
      <c r="AU107" s="349">
        <f t="shared" si="9"/>
        <v>0</v>
      </c>
      <c r="AV107" s="349">
        <f t="shared" si="9"/>
        <v>0</v>
      </c>
      <c r="AW107" s="349">
        <f t="shared" si="9"/>
        <v>0</v>
      </c>
      <c r="AX107" s="350">
        <f t="shared" si="9"/>
        <v>0</v>
      </c>
      <c r="AY107" s="349">
        <f t="shared" si="16"/>
        <v>0</v>
      </c>
      <c r="AZ107" s="349">
        <f t="shared" si="16"/>
        <v>0</v>
      </c>
      <c r="BA107" s="349">
        <f t="shared" si="16"/>
        <v>0</v>
      </c>
      <c r="BB107" s="349">
        <f t="shared" si="16"/>
        <v>0</v>
      </c>
      <c r="BC107" s="349">
        <f t="shared" si="16"/>
        <v>0</v>
      </c>
      <c r="BD107" s="350">
        <f t="shared" si="16"/>
        <v>285.77600000000001</v>
      </c>
      <c r="BE107" s="349">
        <f t="shared" si="13"/>
        <v>0</v>
      </c>
      <c r="BF107" s="375">
        <f t="shared" si="14"/>
        <v>0</v>
      </c>
      <c r="BG107" s="334">
        <f t="shared" si="15"/>
        <v>285.77600000000001</v>
      </c>
      <c r="BI107" s="107">
        <v>555</v>
      </c>
      <c r="BJ107" s="108">
        <v>1221960.4928000001</v>
      </c>
      <c r="BK107" s="108">
        <v>2189087.3584000003</v>
      </c>
      <c r="BL107" s="108">
        <v>251715.50800000003</v>
      </c>
    </row>
    <row r="108" spans="1:64" x14ac:dyDescent="0.2">
      <c r="A108" s="326" t="str">
        <f t="shared" si="12"/>
        <v>1342017</v>
      </c>
      <c r="B108" s="331">
        <v>134</v>
      </c>
      <c r="C108" s="327">
        <v>2017</v>
      </c>
      <c r="D108" s="353">
        <f>+IFERROR(VLOOKUP($A108,Data_Loss!$A$2:$V$1180,6,FALSE),0)</f>
        <v>0</v>
      </c>
      <c r="E108" s="353">
        <f>+IFERROR(VLOOKUP($A108,Data_Loss!$A$2:$V$1180,7,FALSE),0)</f>
        <v>0</v>
      </c>
      <c r="F108" s="353">
        <f>+IFERROR(VLOOKUP($A108,Data_Loss!$A$2:$V$1180,8,FALSE),0)</f>
        <v>0</v>
      </c>
      <c r="G108" s="353">
        <f>+IFERROR(VLOOKUP($A108,Data_Loss!$A$2:$V$1180,9,FALSE),0)</f>
        <v>0</v>
      </c>
      <c r="H108" s="353">
        <f>+IFERROR(VLOOKUP($A108,Data_Loss!$A$2:$V$1180,10,FALSE),0)</f>
        <v>0</v>
      </c>
      <c r="I108" s="353">
        <f>+IFERROR(VLOOKUP($A108,Data_Loss!$A$2:$V$1300,12,FALSE),0)</f>
        <v>0</v>
      </c>
      <c r="J108" s="353">
        <f>+IFERROR(VLOOKUP($A108,Data_Loss!$A$2:$V$1300,13,FALSE),0)</f>
        <v>0</v>
      </c>
      <c r="K108" s="353">
        <f>+IFERROR(VLOOKUP($A108,Data_Loss!$A$2:$V$1300,14,FALSE),0)</f>
        <v>0</v>
      </c>
      <c r="L108" s="353">
        <f>+IFERROR(VLOOKUP($A108,Data_Loss!$A$2:$V$1300,15,FALSE),0)</f>
        <v>0</v>
      </c>
      <c r="M108" s="353">
        <f>+IFERROR(VLOOKUP($A108,Data_Loss!$A$2:$V$1300,16,FALSE),0)</f>
        <v>0</v>
      </c>
      <c r="N108" s="353">
        <f>+IFERROR(VLOOKUP($A108,Data_Loss!$A$2:$V$1300,17,FALSE),0)</f>
        <v>0</v>
      </c>
      <c r="O108" s="353">
        <f>+IFERROR(VLOOKUP($A108,Data_Loss!$A$2:$V$1300,18,FALSE),0)</f>
        <v>0</v>
      </c>
      <c r="P108" s="353">
        <f>+IFERROR(VLOOKUP($A108,Data_Loss!$A$2:$V$1300,19,FALSE),0)</f>
        <v>0</v>
      </c>
      <c r="Q108" s="353">
        <f>+IFERROR(VLOOKUP($A108,Data_Loss!$A$2:$V$1300,20,FALSE),0)</f>
        <v>0</v>
      </c>
      <c r="R108" s="353">
        <f>+IFERROR(VLOOKUP($A108,Data_Loss!$A$2:$V$1300,21,FALSE),0)</f>
        <v>0</v>
      </c>
      <c r="S108" s="353">
        <f>+IFERROR(VLOOKUP($A108,Data_Loss!$A$2:$V$1300,22,FALSE),0)</f>
        <v>0</v>
      </c>
      <c r="T108" s="191">
        <f>+$I108*'10k &amp; MO'!C$6+$J108*'10k &amp; MO'!C$12+$K108*'10k &amp; MO'!C$18+$L108*'10k &amp; MO'!C$24+$M108*'10k &amp; MO'!C$30</f>
        <v>0</v>
      </c>
      <c r="U108" s="349">
        <f>+$I108*'10k &amp; MO'!D$6+$J108*'10k &amp; MO'!D$12+$K108*'10k &amp; MO'!D$18+$L108*'10k &amp; MO'!D$24+$M108*'10k &amp; MO'!D$30</f>
        <v>0</v>
      </c>
      <c r="V108" s="349">
        <f>+$I108*'10k &amp; MO'!E$6+$J108*'10k &amp; MO'!E$12+$K108*'10k &amp; MO'!E$18+$L108*'10k &amp; MO'!E$24+$M108*'10k &amp; MO'!E$30</f>
        <v>0</v>
      </c>
      <c r="W108" s="349">
        <f>+$I108*'10k &amp; MO'!F$6+$J108*'10k &amp; MO'!F$12+$K108*'10k &amp; MO'!F$18+$L108*'10k &amp; MO'!F$24+$M108*'10k &amp; MO'!F$30</f>
        <v>0</v>
      </c>
      <c r="X108" s="349">
        <f>+$I108*'10k &amp; MO'!G$6+$J108*'10k &amp; MO'!G$12+$K108*'10k &amp; MO'!G$18+$L108*'10k &amp; MO'!G$24+$M108*'10k &amp; MO'!G$30</f>
        <v>0</v>
      </c>
      <c r="Y108" s="349">
        <f>+$N108*'10k &amp; MO'!H$6+$O108*'10k &amp; MO'!H$12+$P108*'10k &amp; MO'!H$18+$Q108*'10k &amp; MO'!H$24+$R108*'10k &amp; MO'!H$30</f>
        <v>0</v>
      </c>
      <c r="Z108" s="349">
        <f>+$N108*'10k &amp; MO'!I$6+$O108*'10k &amp; MO'!I$12+$P108*'10k &amp; MO'!I$18+$Q108*'10k &amp; MO'!I$24+$R108*'10k &amp; MO'!I$30</f>
        <v>0</v>
      </c>
      <c r="AA108" s="349">
        <f>+$N108*'10k &amp; MO'!J$6+$O108*'10k &amp; MO'!J$12+$P108*'10k &amp; MO'!J$18+$Q108*'10k &amp; MO'!J$24+$R108*'10k &amp; MO'!J$30</f>
        <v>0</v>
      </c>
      <c r="AB108" s="349">
        <f>+$N108*'10k &amp; MO'!K$6+$O108*'10k &amp; MO'!K$12+$P108*'10k &amp; MO'!K$18+$Q108*'10k &amp; MO'!K$24+$R108*'10k &amp; MO'!K$30</f>
        <v>0</v>
      </c>
      <c r="AC108" s="349">
        <f>+$N108*'10k &amp; MO'!L$6+$O108*'10k &amp; MO'!L$12+$P108*'10k &amp; MO'!L$18+$Q108*'10k &amp; MO'!L$24+$R108*'10k &amp; MO'!L$30</f>
        <v>0</v>
      </c>
      <c r="AD108" s="350">
        <f>+S108*'10k &amp; MO'!O$6</f>
        <v>0</v>
      </c>
      <c r="AF108" s="192" t="str">
        <f t="shared" si="10"/>
        <v>1342017</v>
      </c>
      <c r="AG108" s="192">
        <f>+IFERROR(VLOOKUP($AF108,'Limited Loss'!$F$5:$P$124,AG$3,FALSE),0)</f>
        <v>0</v>
      </c>
      <c r="AH108" s="193">
        <f>+IFERROR(VLOOKUP($AF108,'Limited Loss'!$F$5:$P$124,AH$3,FALSE),0)</f>
        <v>0</v>
      </c>
      <c r="AI108" s="193">
        <f>+IFERROR(VLOOKUP($AF108,'Limited Loss'!$F$5:$P$124,AI$3,FALSE),0)</f>
        <v>0</v>
      </c>
      <c r="AJ108" s="193">
        <f>+IFERROR(VLOOKUP($AF108,'Limited Loss'!$F$5:$P$124,AJ$3,FALSE),0)</f>
        <v>0</v>
      </c>
      <c r="AK108" s="100">
        <f>+IFERROR(VLOOKUP($AF108,'Limited Loss'!$F$5:$P$124,AK$3,FALSE),0)</f>
        <v>0</v>
      </c>
      <c r="AL108" s="193">
        <f>+IFERROR(VLOOKUP($AF108,'Limited Loss'!$F$5:$P$124,AL$3,FALSE),0)</f>
        <v>0</v>
      </c>
      <c r="AM108" s="193">
        <f>+IFERROR(VLOOKUP($AF108,'Limited Loss'!$F$5:$P$124,AM$3,FALSE),0)</f>
        <v>0</v>
      </c>
      <c r="AN108" s="193">
        <f>+IFERROR(VLOOKUP($AF108,'Limited Loss'!$F$5:$P$124,AN$3,FALSE),0)</f>
        <v>0</v>
      </c>
      <c r="AO108" s="193">
        <f>+IFERROR(VLOOKUP($AF108,'Limited Loss'!$F$5:$P$124,AO$3,FALSE),0)</f>
        <v>0</v>
      </c>
      <c r="AP108" s="100">
        <f>+IFERROR(VLOOKUP($AF108,'Limited Loss'!$F$5:$P$124,AP$3,FALSE),0)</f>
        <v>0</v>
      </c>
      <c r="AQ108" s="353"/>
      <c r="AR108" s="331">
        <f t="shared" si="11"/>
        <v>134</v>
      </c>
      <c r="AS108" s="332">
        <f t="shared" si="11"/>
        <v>2017</v>
      </c>
      <c r="AT108" s="349">
        <f t="shared" si="9"/>
        <v>0</v>
      </c>
      <c r="AU108" s="349">
        <f t="shared" si="9"/>
        <v>0</v>
      </c>
      <c r="AV108" s="349">
        <f t="shared" si="9"/>
        <v>0</v>
      </c>
      <c r="AW108" s="349">
        <f t="shared" si="9"/>
        <v>0</v>
      </c>
      <c r="AX108" s="350">
        <f t="shared" si="9"/>
        <v>0</v>
      </c>
      <c r="AY108" s="349">
        <f t="shared" si="16"/>
        <v>0</v>
      </c>
      <c r="AZ108" s="349">
        <f t="shared" si="16"/>
        <v>0</v>
      </c>
      <c r="BA108" s="349">
        <f t="shared" si="16"/>
        <v>0</v>
      </c>
      <c r="BB108" s="349">
        <f t="shared" si="16"/>
        <v>0</v>
      </c>
      <c r="BC108" s="349">
        <f t="shared" si="16"/>
        <v>0</v>
      </c>
      <c r="BD108" s="350">
        <f t="shared" si="16"/>
        <v>0</v>
      </c>
      <c r="BE108" s="349">
        <f t="shared" si="13"/>
        <v>0</v>
      </c>
      <c r="BF108" s="375">
        <f t="shared" si="14"/>
        <v>0</v>
      </c>
      <c r="BG108" s="334">
        <f t="shared" si="15"/>
        <v>0</v>
      </c>
      <c r="BI108" s="107">
        <v>563</v>
      </c>
      <c r="BJ108" s="108">
        <v>120092.2849</v>
      </c>
      <c r="BK108" s="108">
        <v>289045.91279999999</v>
      </c>
      <c r="BL108" s="108">
        <v>14562.331</v>
      </c>
    </row>
    <row r="109" spans="1:64" x14ac:dyDescent="0.2">
      <c r="A109" s="326" t="str">
        <f t="shared" si="12"/>
        <v>1342018</v>
      </c>
      <c r="B109" s="331">
        <v>134</v>
      </c>
      <c r="C109" s="327">
        <v>2018</v>
      </c>
      <c r="D109" s="353">
        <f>+IFERROR(VLOOKUP($A109,Data_Loss!$A$2:$V$1180,6,FALSE),0)</f>
        <v>0</v>
      </c>
      <c r="E109" s="353">
        <f>+IFERROR(VLOOKUP($A109,Data_Loss!$A$2:$V$1180,7,FALSE),0)</f>
        <v>0</v>
      </c>
      <c r="F109" s="353">
        <f>+IFERROR(VLOOKUP($A109,Data_Loss!$A$2:$V$1180,8,FALSE),0)</f>
        <v>0</v>
      </c>
      <c r="G109" s="353">
        <f>+IFERROR(VLOOKUP($A109,Data_Loss!$A$2:$V$1180,9,FALSE),0)</f>
        <v>0</v>
      </c>
      <c r="H109" s="353">
        <f>+IFERROR(VLOOKUP($A109,Data_Loss!$A$2:$V$1180,10,FALSE),0)</f>
        <v>0</v>
      </c>
      <c r="I109" s="353">
        <f>+IFERROR(VLOOKUP($A109,Data_Loss!$A$2:$V$1300,12,FALSE),0)</f>
        <v>0</v>
      </c>
      <c r="J109" s="353">
        <f>+IFERROR(VLOOKUP($A109,Data_Loss!$A$2:$V$1300,13,FALSE),0)</f>
        <v>0</v>
      </c>
      <c r="K109" s="353">
        <f>+IFERROR(VLOOKUP($A109,Data_Loss!$A$2:$V$1300,14,FALSE),0)</f>
        <v>0</v>
      </c>
      <c r="L109" s="353">
        <f>+IFERROR(VLOOKUP($A109,Data_Loss!$A$2:$V$1300,15,FALSE),0)</f>
        <v>0</v>
      </c>
      <c r="M109" s="353">
        <f>+IFERROR(VLOOKUP($A109,Data_Loss!$A$2:$V$1300,16,FALSE),0)</f>
        <v>0</v>
      </c>
      <c r="N109" s="353">
        <f>+IFERROR(VLOOKUP($A109,Data_Loss!$A$2:$V$1300,17,FALSE),0)</f>
        <v>0</v>
      </c>
      <c r="O109" s="353">
        <f>+IFERROR(VLOOKUP($A109,Data_Loss!$A$2:$V$1300,18,FALSE),0)</f>
        <v>0</v>
      </c>
      <c r="P109" s="353">
        <f>+IFERROR(VLOOKUP($A109,Data_Loss!$A$2:$V$1300,19,FALSE),0)</f>
        <v>0</v>
      </c>
      <c r="Q109" s="353">
        <f>+IFERROR(VLOOKUP($A109,Data_Loss!$A$2:$V$1300,20,FALSE),0)</f>
        <v>0</v>
      </c>
      <c r="R109" s="353">
        <f>+IFERROR(VLOOKUP($A109,Data_Loss!$A$2:$V$1300,21,FALSE),0)</f>
        <v>0</v>
      </c>
      <c r="S109" s="353">
        <f>+IFERROR(VLOOKUP($A109,Data_Loss!$A$2:$V$1300,22,FALSE),0)</f>
        <v>0</v>
      </c>
      <c r="T109" s="191">
        <f>+$I109*'10k &amp; MO'!C$7+$J109*'10k &amp; MO'!C$13+$K109*'10k &amp; MO'!C$19+$L109*'10k &amp; MO'!C$25+$M109*'10k &amp; MO'!C$31</f>
        <v>0</v>
      </c>
      <c r="U109" s="349">
        <f>+$I109*'10k &amp; MO'!D$7+$J109*'10k &amp; MO'!D$13+$K109*'10k &amp; MO'!D$19+$L109*'10k &amp; MO'!D$25+$M109*'10k &amp; MO'!D$31</f>
        <v>0</v>
      </c>
      <c r="V109" s="349">
        <f>+$I109*'10k &amp; MO'!E$7+$J109*'10k &amp; MO'!E$13+$K109*'10k &amp; MO'!E$19+$L109*'10k &amp; MO'!E$25+$M109*'10k &amp; MO'!E$31</f>
        <v>0</v>
      </c>
      <c r="W109" s="349">
        <f>+$I109*'10k &amp; MO'!F$7+$J109*'10k &amp; MO'!F$13+$K109*'10k &amp; MO'!F$19+$L109*'10k &amp; MO'!F$25+$M109*'10k &amp; MO'!F$31</f>
        <v>0</v>
      </c>
      <c r="X109" s="349">
        <f>+$I109*'10k &amp; MO'!G$7+$J109*'10k &amp; MO'!G$13+$K109*'10k &amp; MO'!G$19+$L109*'10k &amp; MO'!G$25+$M109*'10k &amp; MO'!G$31</f>
        <v>0</v>
      </c>
      <c r="Y109" s="349">
        <f>+$N109*'10k &amp; MO'!H$7+$O109*'10k &amp; MO'!H$13+$P109*'10k &amp; MO'!H$19+$Q109*'10k &amp; MO'!H$25+$R109*'10k &amp; MO'!H$31</f>
        <v>0</v>
      </c>
      <c r="Z109" s="349">
        <f>+$N109*'10k &amp; MO'!I$7+$O109*'10k &amp; MO'!I$13+$P109*'10k &amp; MO'!I$19+$Q109*'10k &amp; MO'!I$25+$R109*'10k &amp; MO'!I$31</f>
        <v>0</v>
      </c>
      <c r="AA109" s="349">
        <f>+$N109*'10k &amp; MO'!J$7+$O109*'10k &amp; MO'!J$13+$P109*'10k &amp; MO'!J$19+$Q109*'10k &amp; MO'!J$25+$R109*'10k &amp; MO'!J$31</f>
        <v>0</v>
      </c>
      <c r="AB109" s="349">
        <f>+$N109*'10k &amp; MO'!K$7+$O109*'10k &amp; MO'!K$13+$P109*'10k &amp; MO'!K$19+$Q109*'10k &amp; MO'!K$25+$R109*'10k &amp; MO'!K$31</f>
        <v>0</v>
      </c>
      <c r="AC109" s="349">
        <f>+$N109*'10k &amp; MO'!L$7+$O109*'10k &amp; MO'!L$13+$P109*'10k &amp; MO'!L$19+$Q109*'10k &amp; MO'!L$25+$R109*'10k &amp; MO'!L$31</f>
        <v>0</v>
      </c>
      <c r="AD109" s="350">
        <f>+S109*'10k &amp; MO'!O$7</f>
        <v>0</v>
      </c>
      <c r="AF109" s="192" t="str">
        <f t="shared" si="10"/>
        <v>1342018</v>
      </c>
      <c r="AG109" s="192">
        <f>+IFERROR(VLOOKUP($AF109,'Limited Loss'!$F$5:$P$124,AG$3,FALSE),0)</f>
        <v>0</v>
      </c>
      <c r="AH109" s="193">
        <f>+IFERROR(VLOOKUP($AF109,'Limited Loss'!$F$5:$P$124,AH$3,FALSE),0)</f>
        <v>0</v>
      </c>
      <c r="AI109" s="193">
        <f>+IFERROR(VLOOKUP($AF109,'Limited Loss'!$F$5:$P$124,AI$3,FALSE),0)</f>
        <v>0</v>
      </c>
      <c r="AJ109" s="193">
        <f>+IFERROR(VLOOKUP($AF109,'Limited Loss'!$F$5:$P$124,AJ$3,FALSE),0)</f>
        <v>0</v>
      </c>
      <c r="AK109" s="100">
        <f>+IFERROR(VLOOKUP($AF109,'Limited Loss'!$F$5:$P$124,AK$3,FALSE),0)</f>
        <v>0</v>
      </c>
      <c r="AL109" s="193">
        <f>+IFERROR(VLOOKUP($AF109,'Limited Loss'!$F$5:$P$124,AL$3,FALSE),0)</f>
        <v>0</v>
      </c>
      <c r="AM109" s="193">
        <f>+IFERROR(VLOOKUP($AF109,'Limited Loss'!$F$5:$P$124,AM$3,FALSE),0)</f>
        <v>0</v>
      </c>
      <c r="AN109" s="193">
        <f>+IFERROR(VLOOKUP($AF109,'Limited Loss'!$F$5:$P$124,AN$3,FALSE),0)</f>
        <v>0</v>
      </c>
      <c r="AO109" s="193">
        <f>+IFERROR(VLOOKUP($AF109,'Limited Loss'!$F$5:$P$124,AO$3,FALSE),0)</f>
        <v>0</v>
      </c>
      <c r="AP109" s="100">
        <f>+IFERROR(VLOOKUP($AF109,'Limited Loss'!$F$5:$P$124,AP$3,FALSE),0)</f>
        <v>0</v>
      </c>
      <c r="AQ109" s="353"/>
      <c r="AR109" s="331">
        <f t="shared" si="11"/>
        <v>134</v>
      </c>
      <c r="AS109" s="332">
        <f t="shared" si="11"/>
        <v>2018</v>
      </c>
      <c r="AT109" s="349">
        <f t="shared" ref="AT109:BA143" si="17">+T109-AG109</f>
        <v>0</v>
      </c>
      <c r="AU109" s="349">
        <f t="shared" si="17"/>
        <v>0</v>
      </c>
      <c r="AV109" s="349">
        <f t="shared" si="17"/>
        <v>0</v>
      </c>
      <c r="AW109" s="349">
        <f t="shared" si="17"/>
        <v>0</v>
      </c>
      <c r="AX109" s="350">
        <f t="shared" si="17"/>
        <v>0</v>
      </c>
      <c r="AY109" s="349">
        <f t="shared" si="16"/>
        <v>0</v>
      </c>
      <c r="AZ109" s="349">
        <f t="shared" si="16"/>
        <v>0</v>
      </c>
      <c r="BA109" s="349">
        <f t="shared" si="16"/>
        <v>0</v>
      </c>
      <c r="BB109" s="349">
        <f t="shared" si="16"/>
        <v>0</v>
      </c>
      <c r="BC109" s="349">
        <f t="shared" si="16"/>
        <v>0</v>
      </c>
      <c r="BD109" s="350">
        <f t="shared" si="16"/>
        <v>0</v>
      </c>
      <c r="BE109" s="349">
        <f t="shared" si="13"/>
        <v>0</v>
      </c>
      <c r="BF109" s="375">
        <f t="shared" si="14"/>
        <v>0</v>
      </c>
      <c r="BG109" s="334">
        <f t="shared" si="15"/>
        <v>0</v>
      </c>
      <c r="BI109" s="107">
        <v>571</v>
      </c>
      <c r="BJ109" s="108">
        <v>1280208.8126999997</v>
      </c>
      <c r="BK109" s="108">
        <v>369088.48740000004</v>
      </c>
      <c r="BL109" s="108">
        <v>99583.106</v>
      </c>
    </row>
    <row r="110" spans="1:64" x14ac:dyDescent="0.2">
      <c r="A110" s="326" t="str">
        <f t="shared" si="12"/>
        <v>1362014</v>
      </c>
      <c r="B110" s="331">
        <v>136</v>
      </c>
      <c r="C110" s="327">
        <v>2014</v>
      </c>
      <c r="D110" s="353">
        <f>+IFERROR(VLOOKUP($A110,Data_Loss!$A$2:$V$1180,6,FALSE),0)</f>
        <v>0</v>
      </c>
      <c r="E110" s="353">
        <f>+IFERROR(VLOOKUP($A110,Data_Loss!$A$2:$V$1180,7,FALSE),0)</f>
        <v>0</v>
      </c>
      <c r="F110" s="353">
        <f>+IFERROR(VLOOKUP($A110,Data_Loss!$A$2:$V$1180,8,FALSE),0)</f>
        <v>0</v>
      </c>
      <c r="G110" s="353">
        <f>+IFERROR(VLOOKUP($A110,Data_Loss!$A$2:$V$1180,9,FALSE),0)</f>
        <v>0</v>
      </c>
      <c r="H110" s="353">
        <f>+IFERROR(VLOOKUP($A110,Data_Loss!$A$2:$V$1180,10,FALSE),0)</f>
        <v>0</v>
      </c>
      <c r="I110" s="353">
        <f>+IFERROR(VLOOKUP($A110,Data_Loss!$A$2:$V$1300,12,FALSE),0)</f>
        <v>0</v>
      </c>
      <c r="J110" s="353">
        <f>+IFERROR(VLOOKUP($A110,Data_Loss!$A$2:$V$1300,13,FALSE),0)</f>
        <v>0</v>
      </c>
      <c r="K110" s="353">
        <f>+IFERROR(VLOOKUP($A110,Data_Loss!$A$2:$V$1300,14,FALSE),0)</f>
        <v>0</v>
      </c>
      <c r="L110" s="353">
        <f>+IFERROR(VLOOKUP($A110,Data_Loss!$A$2:$V$1300,15,FALSE),0)</f>
        <v>0</v>
      </c>
      <c r="M110" s="353">
        <f>+IFERROR(VLOOKUP($A110,Data_Loss!$A$2:$V$1300,16,FALSE),0)</f>
        <v>0</v>
      </c>
      <c r="N110" s="353">
        <f>+IFERROR(VLOOKUP($A110,Data_Loss!$A$2:$V$1300,17,FALSE),0)</f>
        <v>0</v>
      </c>
      <c r="O110" s="353">
        <f>+IFERROR(VLOOKUP($A110,Data_Loss!$A$2:$V$1300,18,FALSE),0)</f>
        <v>0</v>
      </c>
      <c r="P110" s="353">
        <f>+IFERROR(VLOOKUP($A110,Data_Loss!$A$2:$V$1300,19,FALSE),0)</f>
        <v>0</v>
      </c>
      <c r="Q110" s="353">
        <f>+IFERROR(VLOOKUP($A110,Data_Loss!$A$2:$V$1300,20,FALSE),0)</f>
        <v>0</v>
      </c>
      <c r="R110" s="353">
        <f>+IFERROR(VLOOKUP($A110,Data_Loss!$A$2:$V$1300,21,FALSE),0)</f>
        <v>0</v>
      </c>
      <c r="S110" s="353">
        <f>+IFERROR(VLOOKUP($A110,Data_Loss!$A$2:$V$1300,22,FALSE),0)</f>
        <v>0</v>
      </c>
      <c r="T110" s="191">
        <f>+$I110*'10k &amp; MO'!C$3+$J110*'10k &amp; MO'!C$9+$K110*'10k &amp; MO'!C$15+$L110*'10k &amp; MO'!C$21+$M110*'10k &amp; MO'!C$27</f>
        <v>0</v>
      </c>
      <c r="U110" s="349">
        <f>+$I110*'10k &amp; MO'!D$3+$J110*'10k &amp; MO'!D$9+$K110*'10k &amp; MO'!D$15+$L110*'10k &amp; MO'!D$21+$M110*'10k &amp; MO'!D$27</f>
        <v>0</v>
      </c>
      <c r="V110" s="349">
        <f>+$I110*'10k &amp; MO'!E$3+$J110*'10k &amp; MO'!E$9+$K110*'10k &amp; MO'!E$15+$L110*'10k &amp; MO'!E$21+$M110*'10k &amp; MO'!E$27</f>
        <v>0</v>
      </c>
      <c r="W110" s="349">
        <f>+$I110*'10k &amp; MO'!F$3+$J110*'10k &amp; MO'!F$9+$K110*'10k &amp; MO'!F$15+$L110*'10k &amp; MO'!F$21+$M110*'10k &amp; MO'!F$27</f>
        <v>0</v>
      </c>
      <c r="X110" s="349">
        <f>+$I110*'10k &amp; MO'!G$3+$J110*'10k &amp; MO'!G$9+$K110*'10k &amp; MO'!G$15+$L110*'10k &amp; MO'!G$21+$M110*'10k &amp; MO'!G$27</f>
        <v>0</v>
      </c>
      <c r="Y110" s="349">
        <f>+$N110*'10k &amp; MO'!H$3+$O110*'10k &amp; MO'!H$9+$P110*'10k &amp; MO'!H$15+$Q110*'10k &amp; MO'!H$21+$R110*'10k &amp; MO'!H$27</f>
        <v>0</v>
      </c>
      <c r="Z110" s="349">
        <f>+$N110*'10k &amp; MO'!I$3+$O110*'10k &amp; MO'!I$9+$P110*'10k &amp; MO'!I$15+$Q110*'10k &amp; MO'!I$21+$R110*'10k &amp; MO'!I$27</f>
        <v>0</v>
      </c>
      <c r="AA110" s="349">
        <f>+$N110*'10k &amp; MO'!J$3+$O110*'10k &amp; MO'!J$9+$P110*'10k &amp; MO'!J$15+$Q110*'10k &amp; MO'!J$21+$R110*'10k &amp; MO'!J$27</f>
        <v>0</v>
      </c>
      <c r="AB110" s="349">
        <f>+$N110*'10k &amp; MO'!K$3+$O110*'10k &amp; MO'!K$9+$P110*'10k &amp; MO'!K$15+$Q110*'10k &amp; MO'!K$21+$R110*'10k &amp; MO'!K$27</f>
        <v>0</v>
      </c>
      <c r="AC110" s="349">
        <f>+$N110*'10k &amp; MO'!L$3+$O110*'10k &amp; MO'!L$9+$P110*'10k &amp; MO'!L$15+$Q110*'10k &amp; MO'!L$21+$R110*'10k &amp; MO'!L$27</f>
        <v>0</v>
      </c>
      <c r="AD110" s="350">
        <f>+S110*'10k &amp; MO'!O$3</f>
        <v>0</v>
      </c>
      <c r="AF110" s="192" t="str">
        <f t="shared" si="10"/>
        <v>1362014</v>
      </c>
      <c r="AG110" s="192">
        <f>+IFERROR(VLOOKUP($AF110,'Limited Loss'!$F$5:$P$124,AG$3,FALSE),0)</f>
        <v>0</v>
      </c>
      <c r="AH110" s="193">
        <f>+IFERROR(VLOOKUP($AF110,'Limited Loss'!$F$5:$P$124,AH$3,FALSE),0)</f>
        <v>0</v>
      </c>
      <c r="AI110" s="193">
        <f>+IFERROR(VLOOKUP($AF110,'Limited Loss'!$F$5:$P$124,AI$3,FALSE),0)</f>
        <v>0</v>
      </c>
      <c r="AJ110" s="193">
        <f>+IFERROR(VLOOKUP($AF110,'Limited Loss'!$F$5:$P$124,AJ$3,FALSE),0)</f>
        <v>0</v>
      </c>
      <c r="AK110" s="100">
        <f>+IFERROR(VLOOKUP($AF110,'Limited Loss'!$F$5:$P$124,AK$3,FALSE),0)</f>
        <v>0</v>
      </c>
      <c r="AL110" s="193">
        <f>+IFERROR(VLOOKUP($AF110,'Limited Loss'!$F$5:$P$124,AL$3,FALSE),0)</f>
        <v>0</v>
      </c>
      <c r="AM110" s="193">
        <f>+IFERROR(VLOOKUP($AF110,'Limited Loss'!$F$5:$P$124,AM$3,FALSE),0)</f>
        <v>0</v>
      </c>
      <c r="AN110" s="193">
        <f>+IFERROR(VLOOKUP($AF110,'Limited Loss'!$F$5:$P$124,AN$3,FALSE),0)</f>
        <v>0</v>
      </c>
      <c r="AO110" s="193">
        <f>+IFERROR(VLOOKUP($AF110,'Limited Loss'!$F$5:$P$124,AO$3,FALSE),0)</f>
        <v>0</v>
      </c>
      <c r="AP110" s="100">
        <f>+IFERROR(VLOOKUP($AF110,'Limited Loss'!$F$5:$P$124,AP$3,FALSE),0)</f>
        <v>0</v>
      </c>
      <c r="AQ110" s="353"/>
      <c r="AR110" s="331">
        <f t="shared" si="11"/>
        <v>136</v>
      </c>
      <c r="AS110" s="332">
        <f t="shared" si="11"/>
        <v>2014</v>
      </c>
      <c r="AT110" s="349">
        <f t="shared" si="17"/>
        <v>0</v>
      </c>
      <c r="AU110" s="349">
        <f t="shared" si="17"/>
        <v>0</v>
      </c>
      <c r="AV110" s="349">
        <f t="shared" si="17"/>
        <v>0</v>
      </c>
      <c r="AW110" s="349">
        <f t="shared" si="17"/>
        <v>0</v>
      </c>
      <c r="AX110" s="350">
        <f t="shared" si="17"/>
        <v>0</v>
      </c>
      <c r="AY110" s="349">
        <f t="shared" si="16"/>
        <v>0</v>
      </c>
      <c r="AZ110" s="349">
        <f t="shared" si="16"/>
        <v>0</v>
      </c>
      <c r="BA110" s="349">
        <f t="shared" si="16"/>
        <v>0</v>
      </c>
      <c r="BB110" s="349">
        <f t="shared" si="16"/>
        <v>0</v>
      </c>
      <c r="BC110" s="349">
        <f t="shared" si="16"/>
        <v>0</v>
      </c>
      <c r="BD110" s="350">
        <f t="shared" si="16"/>
        <v>0</v>
      </c>
      <c r="BE110" s="349">
        <f t="shared" si="13"/>
        <v>0</v>
      </c>
      <c r="BF110" s="375">
        <f t="shared" si="14"/>
        <v>0</v>
      </c>
      <c r="BG110" s="334">
        <f t="shared" si="15"/>
        <v>0</v>
      </c>
      <c r="BI110" s="107">
        <v>573</v>
      </c>
      <c r="BJ110" s="108">
        <v>17089.519499999999</v>
      </c>
      <c r="BK110" s="108">
        <v>66138.180999999997</v>
      </c>
      <c r="BL110" s="108">
        <v>19244.637999999999</v>
      </c>
    </row>
    <row r="111" spans="1:64" x14ac:dyDescent="0.2">
      <c r="A111" s="326" t="str">
        <f t="shared" si="12"/>
        <v>1362015</v>
      </c>
      <c r="B111" s="331">
        <v>136</v>
      </c>
      <c r="C111" s="327">
        <v>2015</v>
      </c>
      <c r="D111" s="353">
        <f>+IFERROR(VLOOKUP($A111,Data_Loss!$A$2:$V$1180,6,FALSE),0)</f>
        <v>0</v>
      </c>
      <c r="E111" s="353">
        <f>+IFERROR(VLOOKUP($A111,Data_Loss!$A$2:$V$1180,7,FALSE),0)</f>
        <v>0</v>
      </c>
      <c r="F111" s="353">
        <f>+IFERROR(VLOOKUP($A111,Data_Loss!$A$2:$V$1180,8,FALSE),0)</f>
        <v>0</v>
      </c>
      <c r="G111" s="353">
        <f>+IFERROR(VLOOKUP($A111,Data_Loss!$A$2:$V$1180,9,FALSE),0)</f>
        <v>0</v>
      </c>
      <c r="H111" s="353">
        <f>+IFERROR(VLOOKUP($A111,Data_Loss!$A$2:$V$1180,10,FALSE),0)</f>
        <v>0</v>
      </c>
      <c r="I111" s="353">
        <f>+IFERROR(VLOOKUP($A111,Data_Loss!$A$2:$V$1300,12,FALSE),0)</f>
        <v>0</v>
      </c>
      <c r="J111" s="353">
        <f>+IFERROR(VLOOKUP($A111,Data_Loss!$A$2:$V$1300,13,FALSE),0)</f>
        <v>0</v>
      </c>
      <c r="K111" s="353">
        <f>+IFERROR(VLOOKUP($A111,Data_Loss!$A$2:$V$1300,14,FALSE),0)</f>
        <v>0</v>
      </c>
      <c r="L111" s="353">
        <f>+IFERROR(VLOOKUP($A111,Data_Loss!$A$2:$V$1300,15,FALSE),0)</f>
        <v>0</v>
      </c>
      <c r="M111" s="353">
        <f>+IFERROR(VLOOKUP($A111,Data_Loss!$A$2:$V$1300,16,FALSE),0)</f>
        <v>0</v>
      </c>
      <c r="N111" s="353">
        <f>+IFERROR(VLOOKUP($A111,Data_Loss!$A$2:$V$1300,17,FALSE),0)</f>
        <v>0</v>
      </c>
      <c r="O111" s="353">
        <f>+IFERROR(VLOOKUP($A111,Data_Loss!$A$2:$V$1300,18,FALSE),0)</f>
        <v>0</v>
      </c>
      <c r="P111" s="353">
        <f>+IFERROR(VLOOKUP($A111,Data_Loss!$A$2:$V$1300,19,FALSE),0)</f>
        <v>0</v>
      </c>
      <c r="Q111" s="353">
        <f>+IFERROR(VLOOKUP($A111,Data_Loss!$A$2:$V$1300,20,FALSE),0)</f>
        <v>0</v>
      </c>
      <c r="R111" s="353">
        <f>+IFERROR(VLOOKUP($A111,Data_Loss!$A$2:$V$1300,21,FALSE),0)</f>
        <v>0</v>
      </c>
      <c r="S111" s="353">
        <f>+IFERROR(VLOOKUP($A111,Data_Loss!$A$2:$V$1300,22,FALSE),0)</f>
        <v>0</v>
      </c>
      <c r="T111" s="191">
        <f>+$I111*'10k &amp; MO'!C$4+$J111*'10k &amp; MO'!C$10+$K111*'10k &amp; MO'!C$16+$L111*'10k &amp; MO'!C$22+$M111*'10k &amp; MO'!C$28</f>
        <v>0</v>
      </c>
      <c r="U111" s="349">
        <f>+$I111*'10k &amp; MO'!D$4+$J111*'10k &amp; MO'!D$10+$K111*'10k &amp; MO'!D$16+$L111*'10k &amp; MO'!D$22+$M111*'10k &amp; MO'!D$28</f>
        <v>0</v>
      </c>
      <c r="V111" s="349">
        <f>+$I111*'10k &amp; MO'!E$4+$J111*'10k &amp; MO'!E$10+$K111*'10k &amp; MO'!E$16+$L111*'10k &amp; MO'!E$22+$M111*'10k &amp; MO'!E$28</f>
        <v>0</v>
      </c>
      <c r="W111" s="349">
        <f>+$I111*'10k &amp; MO'!F$4+$J111*'10k &amp; MO'!F$10+$K111*'10k &amp; MO'!F$16+$L111*'10k &amp; MO'!F$22+$M111*'10k &amp; MO'!F$28</f>
        <v>0</v>
      </c>
      <c r="X111" s="349">
        <f>+$I111*'10k &amp; MO'!G$4+$J111*'10k &amp; MO'!G$10+$K111*'10k &amp; MO'!G$16+$L111*'10k &amp; MO'!G$22+$M111*'10k &amp; MO'!G$28</f>
        <v>0</v>
      </c>
      <c r="Y111" s="349">
        <f>+$N111*'10k &amp; MO'!H$4+$O111*'10k &amp; MO'!H$10+$P111*'10k &amp; MO'!H$16+$Q111*'10k &amp; MO'!H$22+$R111*'10k &amp; MO'!H$28</f>
        <v>0</v>
      </c>
      <c r="Z111" s="349">
        <f>+$N111*'10k &amp; MO'!I$4+$O111*'10k &amp; MO'!I$10+$P111*'10k &amp; MO'!I$16+$Q111*'10k &amp; MO'!I$22+$R111*'10k &amp; MO'!I$28</f>
        <v>0</v>
      </c>
      <c r="AA111" s="349">
        <f>+$N111*'10k &amp; MO'!J$4+$O111*'10k &amp; MO'!J$10+$P111*'10k &amp; MO'!J$16+$Q111*'10k &amp; MO'!J$22+$R111*'10k &amp; MO'!J$28</f>
        <v>0</v>
      </c>
      <c r="AB111" s="349">
        <f>+$N111*'10k &amp; MO'!K$4+$O111*'10k &amp; MO'!K$10+$P111*'10k &amp; MO'!K$16+$Q111*'10k &amp; MO'!K$22+$R111*'10k &amp; MO'!K$28</f>
        <v>0</v>
      </c>
      <c r="AC111" s="349">
        <f>+$N111*'10k &amp; MO'!L$4+$O111*'10k &amp; MO'!L$10+$P111*'10k &amp; MO'!L$16+$Q111*'10k &amp; MO'!L$22+$R111*'10k &amp; MO'!L$28</f>
        <v>0</v>
      </c>
      <c r="AD111" s="350">
        <f>+S111*'10k &amp; MO'!O$4</f>
        <v>0</v>
      </c>
      <c r="AF111" s="192" t="str">
        <f t="shared" si="10"/>
        <v>1362015</v>
      </c>
      <c r="AG111" s="192">
        <f>+IFERROR(VLOOKUP($AF111,'Limited Loss'!$F$5:$P$124,AG$3,FALSE),0)</f>
        <v>0</v>
      </c>
      <c r="AH111" s="193">
        <f>+IFERROR(VLOOKUP($AF111,'Limited Loss'!$F$5:$P$124,AH$3,FALSE),0)</f>
        <v>0</v>
      </c>
      <c r="AI111" s="193">
        <f>+IFERROR(VLOOKUP($AF111,'Limited Loss'!$F$5:$P$124,AI$3,FALSE),0)</f>
        <v>0</v>
      </c>
      <c r="AJ111" s="193">
        <f>+IFERROR(VLOOKUP($AF111,'Limited Loss'!$F$5:$P$124,AJ$3,FALSE),0)</f>
        <v>0</v>
      </c>
      <c r="AK111" s="100">
        <f>+IFERROR(VLOOKUP($AF111,'Limited Loss'!$F$5:$P$124,AK$3,FALSE),0)</f>
        <v>0</v>
      </c>
      <c r="AL111" s="193">
        <f>+IFERROR(VLOOKUP($AF111,'Limited Loss'!$F$5:$P$124,AL$3,FALSE),0)</f>
        <v>0</v>
      </c>
      <c r="AM111" s="193">
        <f>+IFERROR(VLOOKUP($AF111,'Limited Loss'!$F$5:$P$124,AM$3,FALSE),0)</f>
        <v>0</v>
      </c>
      <c r="AN111" s="193">
        <f>+IFERROR(VLOOKUP($AF111,'Limited Loss'!$F$5:$P$124,AN$3,FALSE),0)</f>
        <v>0</v>
      </c>
      <c r="AO111" s="193">
        <f>+IFERROR(VLOOKUP($AF111,'Limited Loss'!$F$5:$P$124,AO$3,FALSE),0)</f>
        <v>0</v>
      </c>
      <c r="AP111" s="100">
        <f>+IFERROR(VLOOKUP($AF111,'Limited Loss'!$F$5:$P$124,AP$3,FALSE),0)</f>
        <v>0</v>
      </c>
      <c r="AQ111" s="353"/>
      <c r="AR111" s="331">
        <f t="shared" si="11"/>
        <v>136</v>
      </c>
      <c r="AS111" s="332">
        <f t="shared" si="11"/>
        <v>2015</v>
      </c>
      <c r="AT111" s="349">
        <f t="shared" si="17"/>
        <v>0</v>
      </c>
      <c r="AU111" s="349">
        <f t="shared" si="17"/>
        <v>0</v>
      </c>
      <c r="AV111" s="349">
        <f t="shared" si="17"/>
        <v>0</v>
      </c>
      <c r="AW111" s="349">
        <f t="shared" si="17"/>
        <v>0</v>
      </c>
      <c r="AX111" s="350">
        <f t="shared" si="17"/>
        <v>0</v>
      </c>
      <c r="AY111" s="349">
        <f t="shared" si="16"/>
        <v>0</v>
      </c>
      <c r="AZ111" s="349">
        <f t="shared" si="16"/>
        <v>0</v>
      </c>
      <c r="BA111" s="349">
        <f t="shared" si="16"/>
        <v>0</v>
      </c>
      <c r="BB111" s="349">
        <f t="shared" si="16"/>
        <v>0</v>
      </c>
      <c r="BC111" s="349">
        <f t="shared" si="16"/>
        <v>0</v>
      </c>
      <c r="BD111" s="350">
        <f t="shared" si="16"/>
        <v>0</v>
      </c>
      <c r="BE111" s="349">
        <f t="shared" si="13"/>
        <v>0</v>
      </c>
      <c r="BF111" s="375">
        <f t="shared" si="14"/>
        <v>0</v>
      </c>
      <c r="BG111" s="334">
        <f t="shared" si="15"/>
        <v>0</v>
      </c>
      <c r="BI111" s="107">
        <v>581</v>
      </c>
      <c r="BJ111" s="108">
        <v>5266228.0608000001</v>
      </c>
      <c r="BK111" s="108">
        <v>1134499.7534999999</v>
      </c>
      <c r="BL111" s="108">
        <v>123535.85999999999</v>
      </c>
    </row>
    <row r="112" spans="1:64" x14ac:dyDescent="0.2">
      <c r="A112" s="326" t="str">
        <f t="shared" si="12"/>
        <v>1362016</v>
      </c>
      <c r="B112" s="331">
        <v>136</v>
      </c>
      <c r="C112" s="327">
        <v>2016</v>
      </c>
      <c r="D112" s="353">
        <f>+IFERROR(VLOOKUP($A112,Data_Loss!$A$2:$V$1180,6,FALSE),0)</f>
        <v>0</v>
      </c>
      <c r="E112" s="353">
        <f>+IFERROR(VLOOKUP($A112,Data_Loss!$A$2:$V$1180,7,FALSE),0)</f>
        <v>0</v>
      </c>
      <c r="F112" s="353">
        <f>+IFERROR(VLOOKUP($A112,Data_Loss!$A$2:$V$1180,8,FALSE),0)</f>
        <v>0</v>
      </c>
      <c r="G112" s="353">
        <f>+IFERROR(VLOOKUP($A112,Data_Loss!$A$2:$V$1180,9,FALSE),0)</f>
        <v>0</v>
      </c>
      <c r="H112" s="353">
        <f>+IFERROR(VLOOKUP($A112,Data_Loss!$A$2:$V$1180,10,FALSE),0)</f>
        <v>0</v>
      </c>
      <c r="I112" s="353">
        <f>+IFERROR(VLOOKUP($A112,Data_Loss!$A$2:$V$1300,12,FALSE),0)</f>
        <v>0</v>
      </c>
      <c r="J112" s="353">
        <f>+IFERROR(VLOOKUP($A112,Data_Loss!$A$2:$V$1300,13,FALSE),0)</f>
        <v>0</v>
      </c>
      <c r="K112" s="353">
        <f>+IFERROR(VLOOKUP($A112,Data_Loss!$A$2:$V$1300,14,FALSE),0)</f>
        <v>0</v>
      </c>
      <c r="L112" s="353">
        <f>+IFERROR(VLOOKUP($A112,Data_Loss!$A$2:$V$1300,15,FALSE),0)</f>
        <v>0</v>
      </c>
      <c r="M112" s="353">
        <f>+IFERROR(VLOOKUP($A112,Data_Loss!$A$2:$V$1300,16,FALSE),0)</f>
        <v>0</v>
      </c>
      <c r="N112" s="353">
        <f>+IFERROR(VLOOKUP($A112,Data_Loss!$A$2:$V$1300,17,FALSE),0)</f>
        <v>0</v>
      </c>
      <c r="O112" s="353">
        <f>+IFERROR(VLOOKUP($A112,Data_Loss!$A$2:$V$1300,18,FALSE),0)</f>
        <v>0</v>
      </c>
      <c r="P112" s="353">
        <f>+IFERROR(VLOOKUP($A112,Data_Loss!$A$2:$V$1300,19,FALSE),0)</f>
        <v>0</v>
      </c>
      <c r="Q112" s="353">
        <f>+IFERROR(VLOOKUP($A112,Data_Loss!$A$2:$V$1300,20,FALSE),0)</f>
        <v>0</v>
      </c>
      <c r="R112" s="353">
        <f>+IFERROR(VLOOKUP($A112,Data_Loss!$A$2:$V$1300,21,FALSE),0)</f>
        <v>0</v>
      </c>
      <c r="S112" s="353">
        <f>+IFERROR(VLOOKUP($A112,Data_Loss!$A$2:$V$1300,22,FALSE),0)</f>
        <v>0</v>
      </c>
      <c r="T112" s="191">
        <f>+$I112*'10k &amp; MO'!C$5+$J112*'10k &amp; MO'!C$11+$K112*'10k &amp; MO'!C$17+$L112*'10k &amp; MO'!C$23+$M112*'10k &amp; MO'!C$29</f>
        <v>0</v>
      </c>
      <c r="U112" s="349">
        <f>+$I112*'10k &amp; MO'!D$5+$J112*'10k &amp; MO'!D$11+$K112*'10k &amp; MO'!D$17+$L112*'10k &amp; MO'!D$23+$M112*'10k &amp; MO'!D$29</f>
        <v>0</v>
      </c>
      <c r="V112" s="349">
        <f>+$I112*'10k &amp; MO'!E$5+$J112*'10k &amp; MO'!E$11+$K112*'10k &amp; MO'!E$17+$L112*'10k &amp; MO'!E$23+$M112*'10k &amp; MO'!E$29</f>
        <v>0</v>
      </c>
      <c r="W112" s="349">
        <f>+$I112*'10k &amp; MO'!F$5+$J112*'10k &amp; MO'!F$11+$K112*'10k &amp; MO'!F$17+$L112*'10k &amp; MO'!F$23+$M112*'10k &amp; MO'!F$29</f>
        <v>0</v>
      </c>
      <c r="X112" s="349">
        <f>+$I112*'10k &amp; MO'!G$5+$J112*'10k &amp; MO'!G$11+$K112*'10k &amp; MO'!G$17+$L112*'10k &amp; MO'!G$23+$M112*'10k &amp; MO'!G$29</f>
        <v>0</v>
      </c>
      <c r="Y112" s="349">
        <f>+$N112*'10k &amp; MO'!H$5+$O112*'10k &amp; MO'!H$11+$P112*'10k &amp; MO'!H$17+$Q112*'10k &amp; MO'!H$23+$R112*'10k &amp; MO'!H$29</f>
        <v>0</v>
      </c>
      <c r="Z112" s="349">
        <f>+$N112*'10k &amp; MO'!I$5+$O112*'10k &amp; MO'!I$11+$P112*'10k &amp; MO'!I$17+$Q112*'10k &amp; MO'!I$23+$R112*'10k &amp; MO'!I$29</f>
        <v>0</v>
      </c>
      <c r="AA112" s="349">
        <f>+$N112*'10k &amp; MO'!J$5+$O112*'10k &amp; MO'!J$11+$P112*'10k &amp; MO'!J$17+$Q112*'10k &amp; MO'!J$23+$R112*'10k &amp; MO'!J$29</f>
        <v>0</v>
      </c>
      <c r="AB112" s="349">
        <f>+$N112*'10k &amp; MO'!K$5+$O112*'10k &amp; MO'!K$11+$P112*'10k &amp; MO'!K$17+$Q112*'10k &amp; MO'!K$23+$R112*'10k &amp; MO'!K$29</f>
        <v>0</v>
      </c>
      <c r="AC112" s="349">
        <f>+$N112*'10k &amp; MO'!L$5+$O112*'10k &amp; MO'!L$11+$P112*'10k &amp; MO'!L$17+$Q112*'10k &amp; MO'!L$23+$R112*'10k &amp; MO'!L$29</f>
        <v>0</v>
      </c>
      <c r="AD112" s="350">
        <f>+S112*'10k &amp; MO'!O$5</f>
        <v>0</v>
      </c>
      <c r="AF112" s="192" t="str">
        <f t="shared" si="10"/>
        <v>1362016</v>
      </c>
      <c r="AG112" s="192">
        <f>+IFERROR(VLOOKUP($AF112,'Limited Loss'!$F$5:$P$124,AG$3,FALSE),0)</f>
        <v>0</v>
      </c>
      <c r="AH112" s="193">
        <f>+IFERROR(VLOOKUP($AF112,'Limited Loss'!$F$5:$P$124,AH$3,FALSE),0)</f>
        <v>0</v>
      </c>
      <c r="AI112" s="193">
        <f>+IFERROR(VLOOKUP($AF112,'Limited Loss'!$F$5:$P$124,AI$3,FALSE),0)</f>
        <v>0</v>
      </c>
      <c r="AJ112" s="193">
        <f>+IFERROR(VLOOKUP($AF112,'Limited Loss'!$F$5:$P$124,AJ$3,FALSE),0)</f>
        <v>0</v>
      </c>
      <c r="AK112" s="100">
        <f>+IFERROR(VLOOKUP($AF112,'Limited Loss'!$F$5:$P$124,AK$3,FALSE),0)</f>
        <v>0</v>
      </c>
      <c r="AL112" s="193">
        <f>+IFERROR(VLOOKUP($AF112,'Limited Loss'!$F$5:$P$124,AL$3,FALSE),0)</f>
        <v>0</v>
      </c>
      <c r="AM112" s="193">
        <f>+IFERROR(VLOOKUP($AF112,'Limited Loss'!$F$5:$P$124,AM$3,FALSE),0)</f>
        <v>0</v>
      </c>
      <c r="AN112" s="193">
        <f>+IFERROR(VLOOKUP($AF112,'Limited Loss'!$F$5:$P$124,AN$3,FALSE),0)</f>
        <v>0</v>
      </c>
      <c r="AO112" s="193">
        <f>+IFERROR(VLOOKUP($AF112,'Limited Loss'!$F$5:$P$124,AO$3,FALSE),0)</f>
        <v>0</v>
      </c>
      <c r="AP112" s="100">
        <f>+IFERROR(VLOOKUP($AF112,'Limited Loss'!$F$5:$P$124,AP$3,FALSE),0)</f>
        <v>0</v>
      </c>
      <c r="AQ112" s="353"/>
      <c r="AR112" s="331">
        <f t="shared" si="11"/>
        <v>136</v>
      </c>
      <c r="AS112" s="332">
        <f t="shared" si="11"/>
        <v>2016</v>
      </c>
      <c r="AT112" s="349">
        <f t="shared" si="17"/>
        <v>0</v>
      </c>
      <c r="AU112" s="349">
        <f t="shared" si="17"/>
        <v>0</v>
      </c>
      <c r="AV112" s="349">
        <f t="shared" si="17"/>
        <v>0</v>
      </c>
      <c r="AW112" s="349">
        <f t="shared" si="17"/>
        <v>0</v>
      </c>
      <c r="AX112" s="350">
        <f t="shared" si="17"/>
        <v>0</v>
      </c>
      <c r="AY112" s="349">
        <f t="shared" si="16"/>
        <v>0</v>
      </c>
      <c r="AZ112" s="349">
        <f t="shared" si="16"/>
        <v>0</v>
      </c>
      <c r="BA112" s="349">
        <f t="shared" si="16"/>
        <v>0</v>
      </c>
      <c r="BB112" s="349">
        <f t="shared" si="16"/>
        <v>0</v>
      </c>
      <c r="BC112" s="349">
        <f t="shared" si="16"/>
        <v>0</v>
      </c>
      <c r="BD112" s="350">
        <f t="shared" si="16"/>
        <v>0</v>
      </c>
      <c r="BE112" s="349">
        <f t="shared" si="13"/>
        <v>0</v>
      </c>
      <c r="BF112" s="375">
        <f t="shared" si="14"/>
        <v>0</v>
      </c>
      <c r="BG112" s="334">
        <f t="shared" si="15"/>
        <v>0</v>
      </c>
      <c r="BI112" s="107">
        <v>601</v>
      </c>
      <c r="BJ112" s="108">
        <v>8297573.645800001</v>
      </c>
      <c r="BK112" s="108">
        <v>2394548.4171000002</v>
      </c>
      <c r="BL112" s="108">
        <v>305809.33100000001</v>
      </c>
    </row>
    <row r="113" spans="1:64" x14ac:dyDescent="0.2">
      <c r="A113" s="326" t="str">
        <f t="shared" si="12"/>
        <v>1362017</v>
      </c>
      <c r="B113" s="331">
        <v>136</v>
      </c>
      <c r="C113" s="327">
        <v>2017</v>
      </c>
      <c r="D113" s="353">
        <f>+IFERROR(VLOOKUP($A113,Data_Loss!$A$2:$V$1180,6,FALSE),0)</f>
        <v>0</v>
      </c>
      <c r="E113" s="353">
        <f>+IFERROR(VLOOKUP($A113,Data_Loss!$A$2:$V$1180,7,FALSE),0)</f>
        <v>0</v>
      </c>
      <c r="F113" s="353">
        <f>+IFERROR(VLOOKUP($A113,Data_Loss!$A$2:$V$1180,8,FALSE),0)</f>
        <v>0</v>
      </c>
      <c r="G113" s="353">
        <f>+IFERROR(VLOOKUP($A113,Data_Loss!$A$2:$V$1180,9,FALSE),0)</f>
        <v>0</v>
      </c>
      <c r="H113" s="353">
        <f>+IFERROR(VLOOKUP($A113,Data_Loss!$A$2:$V$1180,10,FALSE),0)</f>
        <v>0</v>
      </c>
      <c r="I113" s="353">
        <f>+IFERROR(VLOOKUP($A113,Data_Loss!$A$2:$V$1300,12,FALSE),0)</f>
        <v>0</v>
      </c>
      <c r="J113" s="353">
        <f>+IFERROR(VLOOKUP($A113,Data_Loss!$A$2:$V$1300,13,FALSE),0)</f>
        <v>0</v>
      </c>
      <c r="K113" s="353">
        <f>+IFERROR(VLOOKUP($A113,Data_Loss!$A$2:$V$1300,14,FALSE),0)</f>
        <v>0</v>
      </c>
      <c r="L113" s="353">
        <f>+IFERROR(VLOOKUP($A113,Data_Loss!$A$2:$V$1300,15,FALSE),0)</f>
        <v>0</v>
      </c>
      <c r="M113" s="353">
        <f>+IFERROR(VLOOKUP($A113,Data_Loss!$A$2:$V$1300,16,FALSE),0)</f>
        <v>0</v>
      </c>
      <c r="N113" s="353">
        <f>+IFERROR(VLOOKUP($A113,Data_Loss!$A$2:$V$1300,17,FALSE),0)</f>
        <v>0</v>
      </c>
      <c r="O113" s="353">
        <f>+IFERROR(VLOOKUP($A113,Data_Loss!$A$2:$V$1300,18,FALSE),0)</f>
        <v>0</v>
      </c>
      <c r="P113" s="353">
        <f>+IFERROR(VLOOKUP($A113,Data_Loss!$A$2:$V$1300,19,FALSE),0)</f>
        <v>0</v>
      </c>
      <c r="Q113" s="353">
        <f>+IFERROR(VLOOKUP($A113,Data_Loss!$A$2:$V$1300,20,FALSE),0)</f>
        <v>0</v>
      </c>
      <c r="R113" s="353">
        <f>+IFERROR(VLOOKUP($A113,Data_Loss!$A$2:$V$1300,21,FALSE),0)</f>
        <v>0</v>
      </c>
      <c r="S113" s="353">
        <f>+IFERROR(VLOOKUP($A113,Data_Loss!$A$2:$V$1300,22,FALSE),0)</f>
        <v>0</v>
      </c>
      <c r="T113" s="191">
        <f>+$I113*'10k &amp; MO'!C$6+$J113*'10k &amp; MO'!C$12+$K113*'10k &amp; MO'!C$18+$L113*'10k &amp; MO'!C$24+$M113*'10k &amp; MO'!C$30</f>
        <v>0</v>
      </c>
      <c r="U113" s="349">
        <f>+$I113*'10k &amp; MO'!D$6+$J113*'10k &amp; MO'!D$12+$K113*'10k &amp; MO'!D$18+$L113*'10k &amp; MO'!D$24+$M113*'10k &amp; MO'!D$30</f>
        <v>0</v>
      </c>
      <c r="V113" s="349">
        <f>+$I113*'10k &amp; MO'!E$6+$J113*'10k &amp; MO'!E$12+$K113*'10k &amp; MO'!E$18+$L113*'10k &amp; MO'!E$24+$M113*'10k &amp; MO'!E$30</f>
        <v>0</v>
      </c>
      <c r="W113" s="349">
        <f>+$I113*'10k &amp; MO'!F$6+$J113*'10k &amp; MO'!F$12+$K113*'10k &amp; MO'!F$18+$L113*'10k &amp; MO'!F$24+$M113*'10k &amp; MO'!F$30</f>
        <v>0</v>
      </c>
      <c r="X113" s="349">
        <f>+$I113*'10k &amp; MO'!G$6+$J113*'10k &amp; MO'!G$12+$K113*'10k &amp; MO'!G$18+$L113*'10k &amp; MO'!G$24+$M113*'10k &amp; MO'!G$30</f>
        <v>0</v>
      </c>
      <c r="Y113" s="349">
        <f>+$N113*'10k &amp; MO'!H$6+$O113*'10k &amp; MO'!H$12+$P113*'10k &amp; MO'!H$18+$Q113*'10k &amp; MO'!H$24+$R113*'10k &amp; MO'!H$30</f>
        <v>0</v>
      </c>
      <c r="Z113" s="349">
        <f>+$N113*'10k &amp; MO'!I$6+$O113*'10k &amp; MO'!I$12+$P113*'10k &amp; MO'!I$18+$Q113*'10k &amp; MO'!I$24+$R113*'10k &amp; MO'!I$30</f>
        <v>0</v>
      </c>
      <c r="AA113" s="349">
        <f>+$N113*'10k &amp; MO'!J$6+$O113*'10k &amp; MO'!J$12+$P113*'10k &amp; MO'!J$18+$Q113*'10k &amp; MO'!J$24+$R113*'10k &amp; MO'!J$30</f>
        <v>0</v>
      </c>
      <c r="AB113" s="349">
        <f>+$N113*'10k &amp; MO'!K$6+$O113*'10k &amp; MO'!K$12+$P113*'10k &amp; MO'!K$18+$Q113*'10k &amp; MO'!K$24+$R113*'10k &amp; MO'!K$30</f>
        <v>0</v>
      </c>
      <c r="AC113" s="349">
        <f>+$N113*'10k &amp; MO'!L$6+$O113*'10k &amp; MO'!L$12+$P113*'10k &amp; MO'!L$18+$Q113*'10k &amp; MO'!L$24+$R113*'10k &amp; MO'!L$30</f>
        <v>0</v>
      </c>
      <c r="AD113" s="350">
        <f>+S113*'10k &amp; MO'!O$6</f>
        <v>0</v>
      </c>
      <c r="AF113" s="192" t="str">
        <f t="shared" si="10"/>
        <v>1362017</v>
      </c>
      <c r="AG113" s="192">
        <f>+IFERROR(VLOOKUP($AF113,'Limited Loss'!$F$5:$P$124,AG$3,FALSE),0)</f>
        <v>0</v>
      </c>
      <c r="AH113" s="193">
        <f>+IFERROR(VLOOKUP($AF113,'Limited Loss'!$F$5:$P$124,AH$3,FALSE),0)</f>
        <v>0</v>
      </c>
      <c r="AI113" s="193">
        <f>+IFERROR(VLOOKUP($AF113,'Limited Loss'!$F$5:$P$124,AI$3,FALSE),0)</f>
        <v>0</v>
      </c>
      <c r="AJ113" s="193">
        <f>+IFERROR(VLOOKUP($AF113,'Limited Loss'!$F$5:$P$124,AJ$3,FALSE),0)</f>
        <v>0</v>
      </c>
      <c r="AK113" s="100">
        <f>+IFERROR(VLOOKUP($AF113,'Limited Loss'!$F$5:$P$124,AK$3,FALSE),0)</f>
        <v>0</v>
      </c>
      <c r="AL113" s="193">
        <f>+IFERROR(VLOOKUP($AF113,'Limited Loss'!$F$5:$P$124,AL$3,FALSE),0)</f>
        <v>0</v>
      </c>
      <c r="AM113" s="193">
        <f>+IFERROR(VLOOKUP($AF113,'Limited Loss'!$F$5:$P$124,AM$3,FALSE),0)</f>
        <v>0</v>
      </c>
      <c r="AN113" s="193">
        <f>+IFERROR(VLOOKUP($AF113,'Limited Loss'!$F$5:$P$124,AN$3,FALSE),0)</f>
        <v>0</v>
      </c>
      <c r="AO113" s="193">
        <f>+IFERROR(VLOOKUP($AF113,'Limited Loss'!$F$5:$P$124,AO$3,FALSE),0)</f>
        <v>0</v>
      </c>
      <c r="AP113" s="100">
        <f>+IFERROR(VLOOKUP($AF113,'Limited Loss'!$F$5:$P$124,AP$3,FALSE),0)</f>
        <v>0</v>
      </c>
      <c r="AQ113" s="353"/>
      <c r="AR113" s="331">
        <f t="shared" si="11"/>
        <v>136</v>
      </c>
      <c r="AS113" s="332">
        <f t="shared" si="11"/>
        <v>2017</v>
      </c>
      <c r="AT113" s="349">
        <f t="shared" si="17"/>
        <v>0</v>
      </c>
      <c r="AU113" s="349">
        <f t="shared" si="17"/>
        <v>0</v>
      </c>
      <c r="AV113" s="349">
        <f t="shared" si="17"/>
        <v>0</v>
      </c>
      <c r="AW113" s="349">
        <f t="shared" si="17"/>
        <v>0</v>
      </c>
      <c r="AX113" s="350">
        <f t="shared" si="17"/>
        <v>0</v>
      </c>
      <c r="AY113" s="349">
        <f t="shared" si="16"/>
        <v>0</v>
      </c>
      <c r="AZ113" s="349">
        <f t="shared" si="16"/>
        <v>0</v>
      </c>
      <c r="BA113" s="349">
        <f t="shared" si="16"/>
        <v>0</v>
      </c>
      <c r="BB113" s="349">
        <f t="shared" si="16"/>
        <v>0</v>
      </c>
      <c r="BC113" s="349">
        <f t="shared" si="16"/>
        <v>0</v>
      </c>
      <c r="BD113" s="350">
        <f t="shared" si="16"/>
        <v>0</v>
      </c>
      <c r="BE113" s="349">
        <f t="shared" si="13"/>
        <v>0</v>
      </c>
      <c r="BF113" s="375">
        <f t="shared" si="14"/>
        <v>0</v>
      </c>
      <c r="BG113" s="334">
        <f t="shared" si="15"/>
        <v>0</v>
      </c>
      <c r="BI113" s="107">
        <v>603</v>
      </c>
      <c r="BJ113" s="108">
        <v>4473886.2522999998</v>
      </c>
      <c r="BK113" s="108">
        <v>491495.94740000006</v>
      </c>
      <c r="BL113" s="108">
        <v>42563.539000000004</v>
      </c>
    </row>
    <row r="114" spans="1:64" x14ac:dyDescent="0.2">
      <c r="A114" s="326" t="str">
        <f t="shared" si="12"/>
        <v>1362018</v>
      </c>
      <c r="B114" s="331">
        <v>136</v>
      </c>
      <c r="C114" s="327">
        <v>2018</v>
      </c>
      <c r="D114" s="353">
        <f>+IFERROR(VLOOKUP($A114,Data_Loss!$A$2:$V$1180,6,FALSE),0)</f>
        <v>0</v>
      </c>
      <c r="E114" s="353">
        <f>+IFERROR(VLOOKUP($A114,Data_Loss!$A$2:$V$1180,7,FALSE),0)</f>
        <v>0</v>
      </c>
      <c r="F114" s="353">
        <f>+IFERROR(VLOOKUP($A114,Data_Loss!$A$2:$V$1180,8,FALSE),0)</f>
        <v>0</v>
      </c>
      <c r="G114" s="353">
        <f>+IFERROR(VLOOKUP($A114,Data_Loss!$A$2:$V$1180,9,FALSE),0)</f>
        <v>0</v>
      </c>
      <c r="H114" s="353">
        <f>+IFERROR(VLOOKUP($A114,Data_Loss!$A$2:$V$1180,10,FALSE),0)</f>
        <v>0</v>
      </c>
      <c r="I114" s="353">
        <f>+IFERROR(VLOOKUP($A114,Data_Loss!$A$2:$V$1300,12,FALSE),0)</f>
        <v>0</v>
      </c>
      <c r="J114" s="353">
        <f>+IFERROR(VLOOKUP($A114,Data_Loss!$A$2:$V$1300,13,FALSE),0)</f>
        <v>0</v>
      </c>
      <c r="K114" s="353">
        <f>+IFERROR(VLOOKUP($A114,Data_Loss!$A$2:$V$1300,14,FALSE),0)</f>
        <v>0</v>
      </c>
      <c r="L114" s="353">
        <f>+IFERROR(VLOOKUP($A114,Data_Loss!$A$2:$V$1300,15,FALSE),0)</f>
        <v>0</v>
      </c>
      <c r="M114" s="353">
        <f>+IFERROR(VLOOKUP($A114,Data_Loss!$A$2:$V$1300,16,FALSE),0)</f>
        <v>0</v>
      </c>
      <c r="N114" s="353">
        <f>+IFERROR(VLOOKUP($A114,Data_Loss!$A$2:$V$1300,17,FALSE),0)</f>
        <v>0</v>
      </c>
      <c r="O114" s="353">
        <f>+IFERROR(VLOOKUP($A114,Data_Loss!$A$2:$V$1300,18,FALSE),0)</f>
        <v>0</v>
      </c>
      <c r="P114" s="353">
        <f>+IFERROR(VLOOKUP($A114,Data_Loss!$A$2:$V$1300,19,FALSE),0)</f>
        <v>0</v>
      </c>
      <c r="Q114" s="353">
        <f>+IFERROR(VLOOKUP($A114,Data_Loss!$A$2:$V$1300,20,FALSE),0)</f>
        <v>0</v>
      </c>
      <c r="R114" s="353">
        <f>+IFERROR(VLOOKUP($A114,Data_Loss!$A$2:$V$1300,21,FALSE),0)</f>
        <v>0</v>
      </c>
      <c r="S114" s="353">
        <f>+IFERROR(VLOOKUP($A114,Data_Loss!$A$2:$V$1300,22,FALSE),0)</f>
        <v>0</v>
      </c>
      <c r="T114" s="191">
        <f>+$I114*'10k &amp; MO'!C$7+$J114*'10k &amp; MO'!C$13+$K114*'10k &amp; MO'!C$19+$L114*'10k &amp; MO'!C$25+$M114*'10k &amp; MO'!C$31</f>
        <v>0</v>
      </c>
      <c r="U114" s="349">
        <f>+$I114*'10k &amp; MO'!D$7+$J114*'10k &amp; MO'!D$13+$K114*'10k &amp; MO'!D$19+$L114*'10k &amp; MO'!D$25+$M114*'10k &amp; MO'!D$31</f>
        <v>0</v>
      </c>
      <c r="V114" s="349">
        <f>+$I114*'10k &amp; MO'!E$7+$J114*'10k &amp; MO'!E$13+$K114*'10k &amp; MO'!E$19+$L114*'10k &amp; MO'!E$25+$M114*'10k &amp; MO'!E$31</f>
        <v>0</v>
      </c>
      <c r="W114" s="349">
        <f>+$I114*'10k &amp; MO'!F$7+$J114*'10k &amp; MO'!F$13+$K114*'10k &amp; MO'!F$19+$L114*'10k &amp; MO'!F$25+$M114*'10k &amp; MO'!F$31</f>
        <v>0</v>
      </c>
      <c r="X114" s="349">
        <f>+$I114*'10k &amp; MO'!G$7+$J114*'10k &amp; MO'!G$13+$K114*'10k &amp; MO'!G$19+$L114*'10k &amp; MO'!G$25+$M114*'10k &amp; MO'!G$31</f>
        <v>0</v>
      </c>
      <c r="Y114" s="349">
        <f>+$N114*'10k &amp; MO'!H$7+$O114*'10k &amp; MO'!H$13+$P114*'10k &amp; MO'!H$19+$Q114*'10k &amp; MO'!H$25+$R114*'10k &amp; MO'!H$31</f>
        <v>0</v>
      </c>
      <c r="Z114" s="349">
        <f>+$N114*'10k &amp; MO'!I$7+$O114*'10k &amp; MO'!I$13+$P114*'10k &amp; MO'!I$19+$Q114*'10k &amp; MO'!I$25+$R114*'10k &amp; MO'!I$31</f>
        <v>0</v>
      </c>
      <c r="AA114" s="349">
        <f>+$N114*'10k &amp; MO'!J$7+$O114*'10k &amp; MO'!J$13+$P114*'10k &amp; MO'!J$19+$Q114*'10k &amp; MO'!J$25+$R114*'10k &amp; MO'!J$31</f>
        <v>0</v>
      </c>
      <c r="AB114" s="349">
        <f>+$N114*'10k &amp; MO'!K$7+$O114*'10k &amp; MO'!K$13+$P114*'10k &amp; MO'!K$19+$Q114*'10k &amp; MO'!K$25+$R114*'10k &amp; MO'!K$31</f>
        <v>0</v>
      </c>
      <c r="AC114" s="349">
        <f>+$N114*'10k &amp; MO'!L$7+$O114*'10k &amp; MO'!L$13+$P114*'10k &amp; MO'!L$19+$Q114*'10k &amp; MO'!L$25+$R114*'10k &amp; MO'!L$31</f>
        <v>0</v>
      </c>
      <c r="AD114" s="350">
        <f>+S114*'10k &amp; MO'!O$7</f>
        <v>0</v>
      </c>
      <c r="AF114" s="192" t="str">
        <f t="shared" si="10"/>
        <v>1362018</v>
      </c>
      <c r="AG114" s="192">
        <f>+IFERROR(VLOOKUP($AF114,'Limited Loss'!$F$5:$P$124,AG$3,FALSE),0)</f>
        <v>0</v>
      </c>
      <c r="AH114" s="193">
        <f>+IFERROR(VLOOKUP($AF114,'Limited Loss'!$F$5:$P$124,AH$3,FALSE),0)</f>
        <v>0</v>
      </c>
      <c r="AI114" s="193">
        <f>+IFERROR(VLOOKUP($AF114,'Limited Loss'!$F$5:$P$124,AI$3,FALSE),0)</f>
        <v>0</v>
      </c>
      <c r="AJ114" s="193">
        <f>+IFERROR(VLOOKUP($AF114,'Limited Loss'!$F$5:$P$124,AJ$3,FALSE),0)</f>
        <v>0</v>
      </c>
      <c r="AK114" s="100">
        <f>+IFERROR(VLOOKUP($AF114,'Limited Loss'!$F$5:$P$124,AK$3,FALSE),0)</f>
        <v>0</v>
      </c>
      <c r="AL114" s="193">
        <f>+IFERROR(VLOOKUP($AF114,'Limited Loss'!$F$5:$P$124,AL$3,FALSE),0)</f>
        <v>0</v>
      </c>
      <c r="AM114" s="193">
        <f>+IFERROR(VLOOKUP($AF114,'Limited Loss'!$F$5:$P$124,AM$3,FALSE),0)</f>
        <v>0</v>
      </c>
      <c r="AN114" s="193">
        <f>+IFERROR(VLOOKUP($AF114,'Limited Loss'!$F$5:$P$124,AN$3,FALSE),0)</f>
        <v>0</v>
      </c>
      <c r="AO114" s="193">
        <f>+IFERROR(VLOOKUP($AF114,'Limited Loss'!$F$5:$P$124,AO$3,FALSE),0)</f>
        <v>0</v>
      </c>
      <c r="AP114" s="100">
        <f>+IFERROR(VLOOKUP($AF114,'Limited Loss'!$F$5:$P$124,AP$3,FALSE),0)</f>
        <v>0</v>
      </c>
      <c r="AQ114" s="353"/>
      <c r="AR114" s="331">
        <f t="shared" si="11"/>
        <v>136</v>
      </c>
      <c r="AS114" s="332">
        <f t="shared" si="11"/>
        <v>2018</v>
      </c>
      <c r="AT114" s="349">
        <f t="shared" si="17"/>
        <v>0</v>
      </c>
      <c r="AU114" s="349">
        <f t="shared" si="17"/>
        <v>0</v>
      </c>
      <c r="AV114" s="349">
        <f t="shared" si="17"/>
        <v>0</v>
      </c>
      <c r="AW114" s="349">
        <f t="shared" si="17"/>
        <v>0</v>
      </c>
      <c r="AX114" s="350">
        <f t="shared" si="17"/>
        <v>0</v>
      </c>
      <c r="AY114" s="349">
        <f t="shared" si="16"/>
        <v>0</v>
      </c>
      <c r="AZ114" s="349">
        <f t="shared" si="16"/>
        <v>0</v>
      </c>
      <c r="BA114" s="349">
        <f t="shared" si="16"/>
        <v>0</v>
      </c>
      <c r="BB114" s="349">
        <f t="shared" ref="BB114:BD177" si="18">+AB114-AO114</f>
        <v>0</v>
      </c>
      <c r="BC114" s="349">
        <f t="shared" si="18"/>
        <v>0</v>
      </c>
      <c r="BD114" s="350">
        <f t="shared" si="18"/>
        <v>0</v>
      </c>
      <c r="BE114" s="349">
        <f t="shared" si="13"/>
        <v>0</v>
      </c>
      <c r="BF114" s="375">
        <f t="shared" si="14"/>
        <v>0</v>
      </c>
      <c r="BG114" s="334">
        <f t="shared" si="15"/>
        <v>0</v>
      </c>
      <c r="BI114" s="107">
        <v>605</v>
      </c>
      <c r="BJ114" s="108">
        <v>0</v>
      </c>
      <c r="BK114" s="108">
        <v>31484.624</v>
      </c>
      <c r="BL114" s="108">
        <v>0</v>
      </c>
    </row>
    <row r="115" spans="1:64" x14ac:dyDescent="0.2">
      <c r="A115" s="326" t="str">
        <f t="shared" si="12"/>
        <v>1392014</v>
      </c>
      <c r="B115" s="331">
        <v>139</v>
      </c>
      <c r="C115" s="327">
        <v>2014</v>
      </c>
      <c r="D115" s="353">
        <f>+IFERROR(VLOOKUP($A115,Data_Loss!$A$2:$V$1180,6,FALSE),0)</f>
        <v>0</v>
      </c>
      <c r="E115" s="353">
        <f>+IFERROR(VLOOKUP($A115,Data_Loss!$A$2:$V$1180,7,FALSE),0)</f>
        <v>0</v>
      </c>
      <c r="F115" s="353">
        <f>+IFERROR(VLOOKUP($A115,Data_Loss!$A$2:$V$1180,8,FALSE),0)</f>
        <v>0</v>
      </c>
      <c r="G115" s="353">
        <f>+IFERROR(VLOOKUP($A115,Data_Loss!$A$2:$V$1180,9,FALSE),0)</f>
        <v>0</v>
      </c>
      <c r="H115" s="353">
        <f>+IFERROR(VLOOKUP($A115,Data_Loss!$A$2:$V$1180,10,FALSE),0)</f>
        <v>1</v>
      </c>
      <c r="I115" s="353">
        <f>+IFERROR(VLOOKUP($A115,Data_Loss!$A$2:$V$1300,12,FALSE),0)</f>
        <v>0</v>
      </c>
      <c r="J115" s="353">
        <f>+IFERROR(VLOOKUP($A115,Data_Loss!$A$2:$V$1300,13,FALSE),0)</f>
        <v>0</v>
      </c>
      <c r="K115" s="353">
        <f>+IFERROR(VLOOKUP($A115,Data_Loss!$A$2:$V$1300,14,FALSE),0)</f>
        <v>0</v>
      </c>
      <c r="L115" s="353">
        <f>+IFERROR(VLOOKUP($A115,Data_Loss!$A$2:$V$1300,15,FALSE),0)</f>
        <v>0</v>
      </c>
      <c r="M115" s="353">
        <f>+IFERROR(VLOOKUP($A115,Data_Loss!$A$2:$V$1300,16,FALSE),0)</f>
        <v>36225</v>
      </c>
      <c r="N115" s="353">
        <f>+IFERROR(VLOOKUP($A115,Data_Loss!$A$2:$V$1300,17,FALSE),0)</f>
        <v>0</v>
      </c>
      <c r="O115" s="353">
        <f>+IFERROR(VLOOKUP($A115,Data_Loss!$A$2:$V$1300,18,FALSE),0)</f>
        <v>0</v>
      </c>
      <c r="P115" s="353">
        <f>+IFERROR(VLOOKUP($A115,Data_Loss!$A$2:$V$1300,19,FALSE),0)</f>
        <v>0</v>
      </c>
      <c r="Q115" s="353">
        <f>+IFERROR(VLOOKUP($A115,Data_Loss!$A$2:$V$1300,20,FALSE),0)</f>
        <v>0</v>
      </c>
      <c r="R115" s="353">
        <f>+IFERROR(VLOOKUP($A115,Data_Loss!$A$2:$V$1300,21,FALSE),0)</f>
        <v>97172</v>
      </c>
      <c r="S115" s="353">
        <f>+IFERROR(VLOOKUP($A115,Data_Loss!$A$2:$V$1300,22,FALSE),0)</f>
        <v>1567</v>
      </c>
      <c r="T115" s="191">
        <f>+$I115*'10k &amp; MO'!C$3+$J115*'10k &amp; MO'!C$9+$K115*'10k &amp; MO'!C$15+$L115*'10k &amp; MO'!C$21+$M115*'10k &amp; MO'!C$27</f>
        <v>0</v>
      </c>
      <c r="U115" s="349">
        <f>+$I115*'10k &amp; MO'!D$3+$J115*'10k &amp; MO'!D$9+$K115*'10k &amp; MO'!D$15+$L115*'10k &amp; MO'!D$21+$M115*'10k &amp; MO'!D$27</f>
        <v>0</v>
      </c>
      <c r="V115" s="349">
        <f>+$I115*'10k &amp; MO'!E$3+$J115*'10k &amp; MO'!E$9+$K115*'10k &amp; MO'!E$15+$L115*'10k &amp; MO'!E$21+$M115*'10k &amp; MO'!E$27</f>
        <v>0</v>
      </c>
      <c r="W115" s="349">
        <f>+$I115*'10k &amp; MO'!F$3+$J115*'10k &amp; MO'!F$9+$K115*'10k &amp; MO'!F$15+$L115*'10k &amp; MO'!F$21+$M115*'10k &amp; MO'!F$27</f>
        <v>0</v>
      </c>
      <c r="X115" s="349">
        <f>+$I115*'10k &amp; MO'!G$3+$J115*'10k &amp; MO'!G$9+$K115*'10k &amp; MO'!G$15+$L115*'10k &amp; MO'!G$21+$M115*'10k &amp; MO'!G$27</f>
        <v>41006.699999999997</v>
      </c>
      <c r="Y115" s="349">
        <f>+$N115*'10k &amp; MO'!H$3+$O115*'10k &amp; MO'!H$9+$P115*'10k &amp; MO'!H$15+$Q115*'10k &amp; MO'!H$21+$R115*'10k &amp; MO'!H$27</f>
        <v>0</v>
      </c>
      <c r="Z115" s="349">
        <f>+$N115*'10k &amp; MO'!I$3+$O115*'10k &amp; MO'!I$9+$P115*'10k &amp; MO'!I$15+$Q115*'10k &amp; MO'!I$21+$R115*'10k &amp; MO'!I$27</f>
        <v>0</v>
      </c>
      <c r="AA115" s="349">
        <f>+$N115*'10k &amp; MO'!J$3+$O115*'10k &amp; MO'!J$9+$P115*'10k &amp; MO'!J$15+$Q115*'10k &amp; MO'!J$21+$R115*'10k &amp; MO'!J$27</f>
        <v>0</v>
      </c>
      <c r="AB115" s="349">
        <f>+$N115*'10k &amp; MO'!K$3+$O115*'10k &amp; MO'!K$9+$P115*'10k &amp; MO'!K$15+$Q115*'10k &amp; MO'!K$21+$R115*'10k &amp; MO'!K$27</f>
        <v>0</v>
      </c>
      <c r="AC115" s="349">
        <f>+$N115*'10k &amp; MO'!L$3+$O115*'10k &amp; MO'!L$9+$P115*'10k &amp; MO'!L$15+$Q115*'10k &amp; MO'!L$21+$R115*'10k &amp; MO'!L$27</f>
        <v>149839.22400000002</v>
      </c>
      <c r="AD115" s="350">
        <f>+S115*'10k &amp; MO'!O$3</f>
        <v>1678.2569999999998</v>
      </c>
      <c r="AF115" s="192" t="str">
        <f t="shared" si="10"/>
        <v>1392014</v>
      </c>
      <c r="AG115" s="192">
        <f>+IFERROR(VLOOKUP($AF115,'Limited Loss'!$F$5:$P$124,AG$3,FALSE),0)</f>
        <v>0</v>
      </c>
      <c r="AH115" s="193">
        <f>+IFERROR(VLOOKUP($AF115,'Limited Loss'!$F$5:$P$124,AH$3,FALSE),0)</f>
        <v>0</v>
      </c>
      <c r="AI115" s="193">
        <f>+IFERROR(VLOOKUP($AF115,'Limited Loss'!$F$5:$P$124,AI$3,FALSE),0)</f>
        <v>0</v>
      </c>
      <c r="AJ115" s="193">
        <f>+IFERROR(VLOOKUP($AF115,'Limited Loss'!$F$5:$P$124,AJ$3,FALSE),0)</f>
        <v>0</v>
      </c>
      <c r="AK115" s="100">
        <f>+IFERROR(VLOOKUP($AF115,'Limited Loss'!$F$5:$P$124,AK$3,FALSE),0)</f>
        <v>0</v>
      </c>
      <c r="AL115" s="193">
        <f>+IFERROR(VLOOKUP($AF115,'Limited Loss'!$F$5:$P$124,AL$3,FALSE),0)</f>
        <v>0</v>
      </c>
      <c r="AM115" s="193">
        <f>+IFERROR(VLOOKUP($AF115,'Limited Loss'!$F$5:$P$124,AM$3,FALSE),0)</f>
        <v>0</v>
      </c>
      <c r="AN115" s="193">
        <f>+IFERROR(VLOOKUP($AF115,'Limited Loss'!$F$5:$P$124,AN$3,FALSE),0)</f>
        <v>0</v>
      </c>
      <c r="AO115" s="193">
        <f>+IFERROR(VLOOKUP($AF115,'Limited Loss'!$F$5:$P$124,AO$3,FALSE),0)</f>
        <v>0</v>
      </c>
      <c r="AP115" s="100">
        <f>+IFERROR(VLOOKUP($AF115,'Limited Loss'!$F$5:$P$124,AP$3,FALSE),0)</f>
        <v>0</v>
      </c>
      <c r="AQ115" s="353"/>
      <c r="AR115" s="331">
        <f t="shared" si="11"/>
        <v>139</v>
      </c>
      <c r="AS115" s="332">
        <f t="shared" si="11"/>
        <v>2014</v>
      </c>
      <c r="AT115" s="349">
        <f t="shared" si="17"/>
        <v>0</v>
      </c>
      <c r="AU115" s="349">
        <f t="shared" si="17"/>
        <v>0</v>
      </c>
      <c r="AV115" s="349">
        <f t="shared" si="17"/>
        <v>0</v>
      </c>
      <c r="AW115" s="349">
        <f t="shared" si="17"/>
        <v>0</v>
      </c>
      <c r="AX115" s="350">
        <f t="shared" si="17"/>
        <v>41006.699999999997</v>
      </c>
      <c r="AY115" s="349">
        <f t="shared" si="17"/>
        <v>0</v>
      </c>
      <c r="AZ115" s="349">
        <f t="shared" si="17"/>
        <v>0</v>
      </c>
      <c r="BA115" s="349">
        <f t="shared" si="17"/>
        <v>0</v>
      </c>
      <c r="BB115" s="349">
        <f t="shared" si="18"/>
        <v>0</v>
      </c>
      <c r="BC115" s="349">
        <f t="shared" si="18"/>
        <v>149839.22400000002</v>
      </c>
      <c r="BD115" s="350">
        <f t="shared" si="18"/>
        <v>1678.2569999999998</v>
      </c>
      <c r="BE115" s="349">
        <f t="shared" si="13"/>
        <v>0</v>
      </c>
      <c r="BF115" s="375">
        <f t="shared" si="14"/>
        <v>190845.924</v>
      </c>
      <c r="BG115" s="334">
        <f t="shared" si="15"/>
        <v>1678.2569999999998</v>
      </c>
      <c r="BI115" s="107">
        <v>607</v>
      </c>
      <c r="BJ115" s="108">
        <v>64969.742100000003</v>
      </c>
      <c r="BK115" s="108">
        <v>164269.88209999999</v>
      </c>
      <c r="BL115" s="108">
        <v>0</v>
      </c>
    </row>
    <row r="116" spans="1:64" x14ac:dyDescent="0.2">
      <c r="A116" s="326" t="str">
        <f t="shared" si="12"/>
        <v>1392015</v>
      </c>
      <c r="B116" s="331">
        <v>139</v>
      </c>
      <c r="C116" s="327">
        <v>2015</v>
      </c>
      <c r="D116" s="353">
        <f>+IFERROR(VLOOKUP($A116,Data_Loss!$A$2:$V$1180,6,FALSE),0)</f>
        <v>0</v>
      </c>
      <c r="E116" s="353">
        <f>+IFERROR(VLOOKUP($A116,Data_Loss!$A$2:$V$1180,7,FALSE),0)</f>
        <v>0</v>
      </c>
      <c r="F116" s="353">
        <f>+IFERROR(VLOOKUP($A116,Data_Loss!$A$2:$V$1180,8,FALSE),0)</f>
        <v>0</v>
      </c>
      <c r="G116" s="353">
        <f>+IFERROR(VLOOKUP($A116,Data_Loss!$A$2:$V$1180,9,FALSE),0)</f>
        <v>0</v>
      </c>
      <c r="H116" s="353">
        <f>+IFERROR(VLOOKUP($A116,Data_Loss!$A$2:$V$1180,10,FALSE),0)</f>
        <v>0</v>
      </c>
      <c r="I116" s="353">
        <f>+IFERROR(VLOOKUP($A116,Data_Loss!$A$2:$V$1300,12,FALSE),0)</f>
        <v>0</v>
      </c>
      <c r="J116" s="353">
        <f>+IFERROR(VLOOKUP($A116,Data_Loss!$A$2:$V$1300,13,FALSE),0)</f>
        <v>0</v>
      </c>
      <c r="K116" s="353">
        <f>+IFERROR(VLOOKUP($A116,Data_Loss!$A$2:$V$1300,14,FALSE),0)</f>
        <v>0</v>
      </c>
      <c r="L116" s="353">
        <f>+IFERROR(VLOOKUP($A116,Data_Loss!$A$2:$V$1300,15,FALSE),0)</f>
        <v>0</v>
      </c>
      <c r="M116" s="353">
        <f>+IFERROR(VLOOKUP($A116,Data_Loss!$A$2:$V$1300,16,FALSE),0)</f>
        <v>0</v>
      </c>
      <c r="N116" s="353">
        <f>+IFERROR(VLOOKUP($A116,Data_Loss!$A$2:$V$1300,17,FALSE),0)</f>
        <v>0</v>
      </c>
      <c r="O116" s="353">
        <f>+IFERROR(VLOOKUP($A116,Data_Loss!$A$2:$V$1300,18,FALSE),0)</f>
        <v>0</v>
      </c>
      <c r="P116" s="353">
        <f>+IFERROR(VLOOKUP($A116,Data_Loss!$A$2:$V$1300,19,FALSE),0)</f>
        <v>0</v>
      </c>
      <c r="Q116" s="353">
        <f>+IFERROR(VLOOKUP($A116,Data_Loss!$A$2:$V$1300,20,FALSE),0)</f>
        <v>0</v>
      </c>
      <c r="R116" s="353">
        <f>+IFERROR(VLOOKUP($A116,Data_Loss!$A$2:$V$1300,21,FALSE),0)</f>
        <v>0</v>
      </c>
      <c r="S116" s="353">
        <f>+IFERROR(VLOOKUP($A116,Data_Loss!$A$2:$V$1300,22,FALSE),0)</f>
        <v>9743</v>
      </c>
      <c r="T116" s="191">
        <f>+$I116*'10k &amp; MO'!C$4+$J116*'10k &amp; MO'!C$10+$K116*'10k &amp; MO'!C$16+$L116*'10k &amp; MO'!C$22+$M116*'10k &amp; MO'!C$28</f>
        <v>0</v>
      </c>
      <c r="U116" s="349">
        <f>+$I116*'10k &amp; MO'!D$4+$J116*'10k &amp; MO'!D$10+$K116*'10k &amp; MO'!D$16+$L116*'10k &amp; MO'!D$22+$M116*'10k &amp; MO'!D$28</f>
        <v>0</v>
      </c>
      <c r="V116" s="349">
        <f>+$I116*'10k &amp; MO'!E$4+$J116*'10k &amp; MO'!E$10+$K116*'10k &amp; MO'!E$16+$L116*'10k &amp; MO'!E$22+$M116*'10k &amp; MO'!E$28</f>
        <v>0</v>
      </c>
      <c r="W116" s="349">
        <f>+$I116*'10k &amp; MO'!F$4+$J116*'10k &amp; MO'!F$10+$K116*'10k &amp; MO'!F$16+$L116*'10k &amp; MO'!F$22+$M116*'10k &amp; MO'!F$28</f>
        <v>0</v>
      </c>
      <c r="X116" s="349">
        <f>+$I116*'10k &amp; MO'!G$4+$J116*'10k &amp; MO'!G$10+$K116*'10k &amp; MO'!G$16+$L116*'10k &amp; MO'!G$22+$M116*'10k &amp; MO'!G$28</f>
        <v>0</v>
      </c>
      <c r="Y116" s="349">
        <f>+$N116*'10k &amp; MO'!H$4+$O116*'10k &amp; MO'!H$10+$P116*'10k &amp; MO'!H$16+$Q116*'10k &amp; MO'!H$22+$R116*'10k &amp; MO'!H$28</f>
        <v>0</v>
      </c>
      <c r="Z116" s="349">
        <f>+$N116*'10k &amp; MO'!I$4+$O116*'10k &amp; MO'!I$10+$P116*'10k &amp; MO'!I$16+$Q116*'10k &amp; MO'!I$22+$R116*'10k &amp; MO'!I$28</f>
        <v>0</v>
      </c>
      <c r="AA116" s="349">
        <f>+$N116*'10k &amp; MO'!J$4+$O116*'10k &amp; MO'!J$10+$P116*'10k &amp; MO'!J$16+$Q116*'10k &amp; MO'!J$22+$R116*'10k &amp; MO'!J$28</f>
        <v>0</v>
      </c>
      <c r="AB116" s="349">
        <f>+$N116*'10k &amp; MO'!K$4+$O116*'10k &amp; MO'!K$10+$P116*'10k &amp; MO'!K$16+$Q116*'10k &amp; MO'!K$22+$R116*'10k &amp; MO'!K$28</f>
        <v>0</v>
      </c>
      <c r="AC116" s="349">
        <f>+$N116*'10k &amp; MO'!L$4+$O116*'10k &amp; MO'!L$10+$P116*'10k &amp; MO'!L$16+$Q116*'10k &amp; MO'!L$22+$R116*'10k &amp; MO'!L$28</f>
        <v>0</v>
      </c>
      <c r="AD116" s="350">
        <f>+S116*'10k &amp; MO'!O$4</f>
        <v>11808.516</v>
      </c>
      <c r="AF116" s="192" t="str">
        <f t="shared" si="10"/>
        <v>1392015</v>
      </c>
      <c r="AG116" s="192">
        <f>+IFERROR(VLOOKUP($AF116,'Limited Loss'!$F$5:$P$124,AG$3,FALSE),0)</f>
        <v>0</v>
      </c>
      <c r="AH116" s="193">
        <f>+IFERROR(VLOOKUP($AF116,'Limited Loss'!$F$5:$P$124,AH$3,FALSE),0)</f>
        <v>0</v>
      </c>
      <c r="AI116" s="193">
        <f>+IFERROR(VLOOKUP($AF116,'Limited Loss'!$F$5:$P$124,AI$3,FALSE),0)</f>
        <v>0</v>
      </c>
      <c r="AJ116" s="193">
        <f>+IFERROR(VLOOKUP($AF116,'Limited Loss'!$F$5:$P$124,AJ$3,FALSE),0)</f>
        <v>0</v>
      </c>
      <c r="AK116" s="100">
        <f>+IFERROR(VLOOKUP($AF116,'Limited Loss'!$F$5:$P$124,AK$3,FALSE),0)</f>
        <v>0</v>
      </c>
      <c r="AL116" s="193">
        <f>+IFERROR(VLOOKUP($AF116,'Limited Loss'!$F$5:$P$124,AL$3,FALSE),0)</f>
        <v>0</v>
      </c>
      <c r="AM116" s="193">
        <f>+IFERROR(VLOOKUP($AF116,'Limited Loss'!$F$5:$P$124,AM$3,FALSE),0)</f>
        <v>0</v>
      </c>
      <c r="AN116" s="193">
        <f>+IFERROR(VLOOKUP($AF116,'Limited Loss'!$F$5:$P$124,AN$3,FALSE),0)</f>
        <v>0</v>
      </c>
      <c r="AO116" s="193">
        <f>+IFERROR(VLOOKUP($AF116,'Limited Loss'!$F$5:$P$124,AO$3,FALSE),0)</f>
        <v>0</v>
      </c>
      <c r="AP116" s="100">
        <f>+IFERROR(VLOOKUP($AF116,'Limited Loss'!$F$5:$P$124,AP$3,FALSE),0)</f>
        <v>0</v>
      </c>
      <c r="AQ116" s="353"/>
      <c r="AR116" s="331">
        <f t="shared" si="11"/>
        <v>139</v>
      </c>
      <c r="AS116" s="332">
        <f t="shared" si="11"/>
        <v>2015</v>
      </c>
      <c r="AT116" s="349">
        <f t="shared" si="17"/>
        <v>0</v>
      </c>
      <c r="AU116" s="349">
        <f t="shared" si="17"/>
        <v>0</v>
      </c>
      <c r="AV116" s="349">
        <f t="shared" si="17"/>
        <v>0</v>
      </c>
      <c r="AW116" s="349">
        <f t="shared" si="17"/>
        <v>0</v>
      </c>
      <c r="AX116" s="350">
        <f t="shared" si="17"/>
        <v>0</v>
      </c>
      <c r="AY116" s="349">
        <f t="shared" si="17"/>
        <v>0</v>
      </c>
      <c r="AZ116" s="349">
        <f t="shared" si="17"/>
        <v>0</v>
      </c>
      <c r="BA116" s="349">
        <f t="shared" si="17"/>
        <v>0</v>
      </c>
      <c r="BB116" s="349">
        <f t="shared" si="18"/>
        <v>0</v>
      </c>
      <c r="BC116" s="349">
        <f t="shared" si="18"/>
        <v>0</v>
      </c>
      <c r="BD116" s="350">
        <f t="shared" si="18"/>
        <v>11808.516</v>
      </c>
      <c r="BE116" s="349">
        <f t="shared" si="13"/>
        <v>0</v>
      </c>
      <c r="BF116" s="375">
        <f t="shared" si="14"/>
        <v>0</v>
      </c>
      <c r="BG116" s="334">
        <f t="shared" si="15"/>
        <v>11808.516</v>
      </c>
      <c r="BI116" s="107">
        <v>608</v>
      </c>
      <c r="BJ116" s="108">
        <v>4768622.6097999997</v>
      </c>
      <c r="BK116" s="108">
        <v>2319608.4304</v>
      </c>
      <c r="BL116" s="108">
        <v>183450.95500000002</v>
      </c>
    </row>
    <row r="117" spans="1:64" x14ac:dyDescent="0.2">
      <c r="A117" s="326" t="str">
        <f t="shared" si="12"/>
        <v>1392016</v>
      </c>
      <c r="B117" s="331">
        <v>139</v>
      </c>
      <c r="C117" s="327">
        <v>2016</v>
      </c>
      <c r="D117" s="353">
        <f>+IFERROR(VLOOKUP($A117,Data_Loss!$A$2:$V$1180,6,FALSE),0)</f>
        <v>0</v>
      </c>
      <c r="E117" s="353">
        <f>+IFERROR(VLOOKUP($A117,Data_Loss!$A$2:$V$1180,7,FALSE),0)</f>
        <v>0</v>
      </c>
      <c r="F117" s="353">
        <f>+IFERROR(VLOOKUP($A117,Data_Loss!$A$2:$V$1180,8,FALSE),0)</f>
        <v>1</v>
      </c>
      <c r="G117" s="353">
        <f>+IFERROR(VLOOKUP($A117,Data_Loss!$A$2:$V$1180,9,FALSE),0)</f>
        <v>2</v>
      </c>
      <c r="H117" s="353">
        <f>+IFERROR(VLOOKUP($A117,Data_Loss!$A$2:$V$1180,10,FALSE),0)</f>
        <v>0</v>
      </c>
      <c r="I117" s="353">
        <f>+IFERROR(VLOOKUP($A117,Data_Loss!$A$2:$V$1300,12,FALSE),0)</f>
        <v>0</v>
      </c>
      <c r="J117" s="353">
        <f>+IFERROR(VLOOKUP($A117,Data_Loss!$A$2:$V$1300,13,FALSE),0)</f>
        <v>0</v>
      </c>
      <c r="K117" s="353">
        <f>+IFERROR(VLOOKUP($A117,Data_Loss!$A$2:$V$1300,14,FALSE),0)</f>
        <v>114144</v>
      </c>
      <c r="L117" s="353">
        <f>+IFERROR(VLOOKUP($A117,Data_Loss!$A$2:$V$1300,15,FALSE),0)</f>
        <v>66803</v>
      </c>
      <c r="M117" s="353">
        <f>+IFERROR(VLOOKUP($A117,Data_Loss!$A$2:$V$1300,16,FALSE),0)</f>
        <v>0</v>
      </c>
      <c r="N117" s="353">
        <f>+IFERROR(VLOOKUP($A117,Data_Loss!$A$2:$V$1300,17,FALSE),0)</f>
        <v>0</v>
      </c>
      <c r="O117" s="353">
        <f>+IFERROR(VLOOKUP($A117,Data_Loss!$A$2:$V$1300,18,FALSE),0)</f>
        <v>0</v>
      </c>
      <c r="P117" s="353">
        <f>+IFERROR(VLOOKUP($A117,Data_Loss!$A$2:$V$1300,19,FALSE),0)</f>
        <v>383038</v>
      </c>
      <c r="Q117" s="353">
        <f>+IFERROR(VLOOKUP($A117,Data_Loss!$A$2:$V$1300,20,FALSE),0)</f>
        <v>35504</v>
      </c>
      <c r="R117" s="353">
        <f>+IFERROR(VLOOKUP($A117,Data_Loss!$A$2:$V$1300,21,FALSE),0)</f>
        <v>0</v>
      </c>
      <c r="S117" s="353">
        <f>+IFERROR(VLOOKUP($A117,Data_Loss!$A$2:$V$1300,22,FALSE),0)</f>
        <v>1481</v>
      </c>
      <c r="T117" s="191">
        <f>+$I117*'10k &amp; MO'!C$5+$J117*'10k &amp; MO'!C$11+$K117*'10k &amp; MO'!C$17+$L117*'10k &amp; MO'!C$23+$M117*'10k &amp; MO'!C$29</f>
        <v>0</v>
      </c>
      <c r="U117" s="349">
        <f>+$I117*'10k &amp; MO'!D$5+$J117*'10k &amp; MO'!D$11+$K117*'10k &amp; MO'!D$17+$L117*'10k &amp; MO'!D$23+$M117*'10k &amp; MO'!D$29</f>
        <v>673.44960000000003</v>
      </c>
      <c r="V117" s="349">
        <f>+$I117*'10k &amp; MO'!E$5+$J117*'10k &amp; MO'!E$11+$K117*'10k &amp; MO'!E$17+$L117*'10k &amp; MO'!E$23+$M117*'10k &amp; MO'!E$29</f>
        <v>200145.60989999998</v>
      </c>
      <c r="W117" s="349">
        <f>+$I117*'10k &amp; MO'!F$5+$J117*'10k &amp; MO'!F$11+$K117*'10k &amp; MO'!F$17+$L117*'10k &amp; MO'!F$23+$M117*'10k &amp; MO'!F$29</f>
        <v>75689.017500000002</v>
      </c>
      <c r="X117" s="349">
        <f>+$I117*'10k &amp; MO'!G$5+$J117*'10k &amp; MO'!G$11+$K117*'10k &amp; MO'!G$17+$L117*'10k &amp; MO'!G$23+$M117*'10k &amp; MO'!G$29</f>
        <v>2953.2218999999996</v>
      </c>
      <c r="Y117" s="349">
        <f>+$N117*'10k &amp; MO'!H$5+$O117*'10k &amp; MO'!H$11+$P117*'10k &amp; MO'!H$17+$Q117*'10k &amp; MO'!H$23+$R117*'10k &amp; MO'!H$29</f>
        <v>0</v>
      </c>
      <c r="Z117" s="349">
        <f>+$N117*'10k &amp; MO'!I$5+$O117*'10k &amp; MO'!I$11+$P117*'10k &amp; MO'!I$17+$Q117*'10k &amp; MO'!I$23+$R117*'10k &amp; MO'!I$29</f>
        <v>1264.0254</v>
      </c>
      <c r="AA117" s="349">
        <f>+$N117*'10k &amp; MO'!J$5+$O117*'10k &amp; MO'!J$11+$P117*'10k &amp; MO'!J$17+$Q117*'10k &amp; MO'!J$23+$R117*'10k &amp; MO'!J$29</f>
        <v>740999.63199999998</v>
      </c>
      <c r="AB117" s="349">
        <f>+$N117*'10k &amp; MO'!K$5+$O117*'10k &amp; MO'!K$11+$P117*'10k &amp; MO'!K$17+$Q117*'10k &amp; MO'!K$23+$R117*'10k &amp; MO'!K$29</f>
        <v>89219.206399999995</v>
      </c>
      <c r="AC117" s="349">
        <f>+$N117*'10k &amp; MO'!L$5+$O117*'10k &amp; MO'!L$11+$P117*'10k &amp; MO'!L$17+$Q117*'10k &amp; MO'!L$23+$R117*'10k &amp; MO'!L$29</f>
        <v>9364.9520000000011</v>
      </c>
      <c r="AD117" s="350">
        <f>+S117*'10k &amp; MO'!O$5</f>
        <v>1996.3880000000001</v>
      </c>
      <c r="AF117" s="192" t="str">
        <f t="shared" si="10"/>
        <v>1392016</v>
      </c>
      <c r="AG117" s="192">
        <f>+IFERROR(VLOOKUP($AF117,'Limited Loss'!$F$5:$P$124,AG$3,FALSE),0)</f>
        <v>0</v>
      </c>
      <c r="AH117" s="193">
        <f>+IFERROR(VLOOKUP($AF117,'Limited Loss'!$F$5:$P$124,AH$3,FALSE),0)</f>
        <v>0</v>
      </c>
      <c r="AI117" s="193">
        <f>+IFERROR(VLOOKUP($AF117,'Limited Loss'!$F$5:$P$124,AI$3,FALSE),0)</f>
        <v>0</v>
      </c>
      <c r="AJ117" s="193">
        <f>+IFERROR(VLOOKUP($AF117,'Limited Loss'!$F$5:$P$124,AJ$3,FALSE),0)</f>
        <v>0</v>
      </c>
      <c r="AK117" s="100">
        <f>+IFERROR(VLOOKUP($AF117,'Limited Loss'!$F$5:$P$124,AK$3,FALSE),0)</f>
        <v>0</v>
      </c>
      <c r="AL117" s="193">
        <f>+IFERROR(VLOOKUP($AF117,'Limited Loss'!$F$5:$P$124,AL$3,FALSE),0)</f>
        <v>0</v>
      </c>
      <c r="AM117" s="193">
        <f>+IFERROR(VLOOKUP($AF117,'Limited Loss'!$F$5:$P$124,AM$3,FALSE),0)</f>
        <v>0</v>
      </c>
      <c r="AN117" s="193">
        <f>+IFERROR(VLOOKUP($AF117,'Limited Loss'!$F$5:$P$124,AN$3,FALSE),0)</f>
        <v>0</v>
      </c>
      <c r="AO117" s="193">
        <f>+IFERROR(VLOOKUP($AF117,'Limited Loss'!$F$5:$P$124,AO$3,FALSE),0)</f>
        <v>0</v>
      </c>
      <c r="AP117" s="100">
        <f>+IFERROR(VLOOKUP($AF117,'Limited Loss'!$F$5:$P$124,AP$3,FALSE),0)</f>
        <v>0</v>
      </c>
      <c r="AQ117" s="353"/>
      <c r="AR117" s="331">
        <f t="shared" si="11"/>
        <v>139</v>
      </c>
      <c r="AS117" s="332">
        <f t="shared" si="11"/>
        <v>2016</v>
      </c>
      <c r="AT117" s="349">
        <f t="shared" si="17"/>
        <v>0</v>
      </c>
      <c r="AU117" s="349">
        <f t="shared" si="17"/>
        <v>673.44960000000003</v>
      </c>
      <c r="AV117" s="349">
        <f t="shared" si="17"/>
        <v>200145.60989999998</v>
      </c>
      <c r="AW117" s="349">
        <f t="shared" si="17"/>
        <v>75689.017500000002</v>
      </c>
      <c r="AX117" s="350">
        <f t="shared" si="17"/>
        <v>2953.2218999999996</v>
      </c>
      <c r="AY117" s="349">
        <f t="shared" si="17"/>
        <v>0</v>
      </c>
      <c r="AZ117" s="349">
        <f t="shared" si="17"/>
        <v>1264.0254</v>
      </c>
      <c r="BA117" s="349">
        <f t="shared" si="17"/>
        <v>740999.63199999998</v>
      </c>
      <c r="BB117" s="349">
        <f t="shared" si="18"/>
        <v>89219.206399999995</v>
      </c>
      <c r="BC117" s="349">
        <f t="shared" si="18"/>
        <v>9364.9520000000011</v>
      </c>
      <c r="BD117" s="350">
        <f t="shared" si="18"/>
        <v>1996.3880000000001</v>
      </c>
      <c r="BE117" s="349">
        <f t="shared" si="13"/>
        <v>943082.7169</v>
      </c>
      <c r="BF117" s="375">
        <f t="shared" si="14"/>
        <v>177226.39779999998</v>
      </c>
      <c r="BG117" s="334">
        <f t="shared" si="15"/>
        <v>1996.3880000000001</v>
      </c>
      <c r="BI117" s="107">
        <v>609</v>
      </c>
      <c r="BJ117" s="108">
        <v>11415995.263</v>
      </c>
      <c r="BK117" s="108">
        <v>4267985.1165999994</v>
      </c>
      <c r="BL117" s="108">
        <v>505052.32899999997</v>
      </c>
    </row>
    <row r="118" spans="1:64" x14ac:dyDescent="0.2">
      <c r="A118" s="326" t="str">
        <f t="shared" si="12"/>
        <v>1392017</v>
      </c>
      <c r="B118" s="331">
        <v>139</v>
      </c>
      <c r="C118" s="327">
        <v>2017</v>
      </c>
      <c r="D118" s="353">
        <f>+IFERROR(VLOOKUP($A118,Data_Loss!$A$2:$V$1180,6,FALSE),0)</f>
        <v>0</v>
      </c>
      <c r="E118" s="353">
        <f>+IFERROR(VLOOKUP($A118,Data_Loss!$A$2:$V$1180,7,FALSE),0)</f>
        <v>0</v>
      </c>
      <c r="F118" s="353">
        <f>+IFERROR(VLOOKUP($A118,Data_Loss!$A$2:$V$1180,8,FALSE),0)</f>
        <v>0</v>
      </c>
      <c r="G118" s="353">
        <f>+IFERROR(VLOOKUP($A118,Data_Loss!$A$2:$V$1180,9,FALSE),0)</f>
        <v>0</v>
      </c>
      <c r="H118" s="353">
        <f>+IFERROR(VLOOKUP($A118,Data_Loss!$A$2:$V$1180,10,FALSE),0)</f>
        <v>2</v>
      </c>
      <c r="I118" s="353">
        <f>+IFERROR(VLOOKUP($A118,Data_Loss!$A$2:$V$1300,12,FALSE),0)</f>
        <v>0</v>
      </c>
      <c r="J118" s="353">
        <f>+IFERROR(VLOOKUP($A118,Data_Loss!$A$2:$V$1300,13,FALSE),0)</f>
        <v>0</v>
      </c>
      <c r="K118" s="353">
        <f>+IFERROR(VLOOKUP($A118,Data_Loss!$A$2:$V$1300,14,FALSE),0)</f>
        <v>0</v>
      </c>
      <c r="L118" s="353">
        <f>+IFERROR(VLOOKUP($A118,Data_Loss!$A$2:$V$1300,15,FALSE),0)</f>
        <v>0</v>
      </c>
      <c r="M118" s="353">
        <f>+IFERROR(VLOOKUP($A118,Data_Loss!$A$2:$V$1300,16,FALSE),0)</f>
        <v>480</v>
      </c>
      <c r="N118" s="353">
        <f>+IFERROR(VLOOKUP($A118,Data_Loss!$A$2:$V$1300,17,FALSE),0)</f>
        <v>0</v>
      </c>
      <c r="O118" s="353">
        <f>+IFERROR(VLOOKUP($A118,Data_Loss!$A$2:$V$1300,18,FALSE),0)</f>
        <v>0</v>
      </c>
      <c r="P118" s="353">
        <f>+IFERROR(VLOOKUP($A118,Data_Loss!$A$2:$V$1300,19,FALSE),0)</f>
        <v>0</v>
      </c>
      <c r="Q118" s="353">
        <f>+IFERROR(VLOOKUP($A118,Data_Loss!$A$2:$V$1300,20,FALSE),0)</f>
        <v>0</v>
      </c>
      <c r="R118" s="353">
        <f>+IFERROR(VLOOKUP($A118,Data_Loss!$A$2:$V$1300,21,FALSE),0)</f>
        <v>1829</v>
      </c>
      <c r="S118" s="353">
        <f>+IFERROR(VLOOKUP($A118,Data_Loss!$A$2:$V$1300,22,FALSE),0)</f>
        <v>1352</v>
      </c>
      <c r="T118" s="191">
        <f>+$I118*'10k &amp; MO'!C$6+$J118*'10k &amp; MO'!C$12+$K118*'10k &amp; MO'!C$18+$L118*'10k &amp; MO'!C$24+$M118*'10k &amp; MO'!C$30</f>
        <v>0</v>
      </c>
      <c r="U118" s="349">
        <f>+$I118*'10k &amp; MO'!D$6+$J118*'10k &amp; MO'!D$12+$K118*'10k &amp; MO'!D$18+$L118*'10k &amp; MO'!D$24+$M118*'10k &amp; MO'!D$30</f>
        <v>0.432</v>
      </c>
      <c r="V118" s="349">
        <f>+$I118*'10k &amp; MO'!E$6+$J118*'10k &amp; MO'!E$12+$K118*'10k &amp; MO'!E$18+$L118*'10k &amp; MO'!E$24+$M118*'10k &amp; MO'!E$30</f>
        <v>190.89599999999999</v>
      </c>
      <c r="W118" s="349">
        <f>+$I118*'10k &amp; MO'!F$6+$J118*'10k &amp; MO'!F$12+$K118*'10k &amp; MO'!F$18+$L118*'10k &amp; MO'!F$24+$M118*'10k &amp; MO'!F$30</f>
        <v>84.335999999999999</v>
      </c>
      <c r="X118" s="349">
        <f>+$I118*'10k &amp; MO'!G$6+$J118*'10k &amp; MO'!G$12+$K118*'10k &amp; MO'!G$18+$L118*'10k &amp; MO'!G$24+$M118*'10k &amp; MO'!G$30</f>
        <v>524.4</v>
      </c>
      <c r="Y118" s="349">
        <f>+$N118*'10k &amp; MO'!H$6+$O118*'10k &amp; MO'!H$12+$P118*'10k &amp; MO'!H$18+$Q118*'10k &amp; MO'!H$24+$R118*'10k &amp; MO'!H$30</f>
        <v>0</v>
      </c>
      <c r="Z118" s="349">
        <f>+$N118*'10k &amp; MO'!I$6+$O118*'10k &amp; MO'!I$12+$P118*'10k &amp; MO'!I$18+$Q118*'10k &amp; MO'!I$24+$R118*'10k &amp; MO'!I$30</f>
        <v>0.54869999999999997</v>
      </c>
      <c r="AA118" s="349">
        <f>+$N118*'10k &amp; MO'!J$6+$O118*'10k &amp; MO'!J$12+$P118*'10k &amp; MO'!J$18+$Q118*'10k &amp; MO'!J$24+$R118*'10k &amp; MO'!J$30</f>
        <v>746.23199999999997</v>
      </c>
      <c r="AB118" s="349">
        <f>+$N118*'10k &amp; MO'!K$6+$O118*'10k &amp; MO'!K$12+$P118*'10k &amp; MO'!K$18+$Q118*'10k &amp; MO'!K$24+$R118*'10k &amp; MO'!K$30</f>
        <v>376.40820000000002</v>
      </c>
      <c r="AC118" s="349">
        <f>+$N118*'10k &amp; MO'!L$6+$O118*'10k &amp; MO'!L$12+$P118*'10k &amp; MO'!L$18+$Q118*'10k &amp; MO'!L$24+$R118*'10k &amp; MO'!L$30</f>
        <v>2679.6678999999999</v>
      </c>
      <c r="AD118" s="350">
        <f>+S118*'10k &amp; MO'!O$6</f>
        <v>1819.7920000000001</v>
      </c>
      <c r="AF118" s="192" t="str">
        <f t="shared" si="10"/>
        <v>1392017</v>
      </c>
      <c r="AG118" s="192">
        <f>+IFERROR(VLOOKUP($AF118,'Limited Loss'!$F$5:$P$124,AG$3,FALSE),0)</f>
        <v>0</v>
      </c>
      <c r="AH118" s="193">
        <f>+IFERROR(VLOOKUP($AF118,'Limited Loss'!$F$5:$P$124,AH$3,FALSE),0)</f>
        <v>0</v>
      </c>
      <c r="AI118" s="193">
        <f>+IFERROR(VLOOKUP($AF118,'Limited Loss'!$F$5:$P$124,AI$3,FALSE),0)</f>
        <v>0</v>
      </c>
      <c r="AJ118" s="193">
        <f>+IFERROR(VLOOKUP($AF118,'Limited Loss'!$F$5:$P$124,AJ$3,FALSE),0)</f>
        <v>0</v>
      </c>
      <c r="AK118" s="100">
        <f>+IFERROR(VLOOKUP($AF118,'Limited Loss'!$F$5:$P$124,AK$3,FALSE),0)</f>
        <v>0</v>
      </c>
      <c r="AL118" s="193">
        <f>+IFERROR(VLOOKUP($AF118,'Limited Loss'!$F$5:$P$124,AL$3,FALSE),0)</f>
        <v>0</v>
      </c>
      <c r="AM118" s="193">
        <f>+IFERROR(VLOOKUP($AF118,'Limited Loss'!$F$5:$P$124,AM$3,FALSE),0)</f>
        <v>0</v>
      </c>
      <c r="AN118" s="193">
        <f>+IFERROR(VLOOKUP($AF118,'Limited Loss'!$F$5:$P$124,AN$3,FALSE),0)</f>
        <v>0</v>
      </c>
      <c r="AO118" s="193">
        <f>+IFERROR(VLOOKUP($AF118,'Limited Loss'!$F$5:$P$124,AO$3,FALSE),0)</f>
        <v>0</v>
      </c>
      <c r="AP118" s="100">
        <f>+IFERROR(VLOOKUP($AF118,'Limited Loss'!$F$5:$P$124,AP$3,FALSE),0)</f>
        <v>0</v>
      </c>
      <c r="AQ118" s="353"/>
      <c r="AR118" s="331">
        <f t="shared" si="11"/>
        <v>139</v>
      </c>
      <c r="AS118" s="332">
        <f t="shared" si="11"/>
        <v>2017</v>
      </c>
      <c r="AT118" s="349">
        <f t="shared" si="17"/>
        <v>0</v>
      </c>
      <c r="AU118" s="349">
        <f t="shared" si="17"/>
        <v>0.432</v>
      </c>
      <c r="AV118" s="349">
        <f t="shared" si="17"/>
        <v>190.89599999999999</v>
      </c>
      <c r="AW118" s="349">
        <f t="shared" si="17"/>
        <v>84.335999999999999</v>
      </c>
      <c r="AX118" s="350">
        <f t="shared" si="17"/>
        <v>524.4</v>
      </c>
      <c r="AY118" s="349">
        <f t="shared" si="17"/>
        <v>0</v>
      </c>
      <c r="AZ118" s="349">
        <f t="shared" si="17"/>
        <v>0.54869999999999997</v>
      </c>
      <c r="BA118" s="349">
        <f t="shared" si="17"/>
        <v>746.23199999999997</v>
      </c>
      <c r="BB118" s="349">
        <f t="shared" si="18"/>
        <v>376.40820000000002</v>
      </c>
      <c r="BC118" s="349">
        <f t="shared" si="18"/>
        <v>2679.6678999999999</v>
      </c>
      <c r="BD118" s="350">
        <f t="shared" si="18"/>
        <v>1819.7920000000001</v>
      </c>
      <c r="BE118" s="349">
        <f t="shared" si="13"/>
        <v>938.1087</v>
      </c>
      <c r="BF118" s="375">
        <f t="shared" si="14"/>
        <v>3664.8121000000001</v>
      </c>
      <c r="BG118" s="334">
        <f t="shared" si="15"/>
        <v>1819.7920000000001</v>
      </c>
      <c r="BI118" s="107">
        <v>611</v>
      </c>
      <c r="BJ118" s="108">
        <v>13781.341499999999</v>
      </c>
      <c r="BK118" s="108">
        <v>106776.14689999998</v>
      </c>
      <c r="BL118" s="108">
        <v>806.25400000000002</v>
      </c>
    </row>
    <row r="119" spans="1:64" x14ac:dyDescent="0.2">
      <c r="A119" s="326" t="str">
        <f t="shared" si="12"/>
        <v>1392018</v>
      </c>
      <c r="B119" s="331">
        <v>139</v>
      </c>
      <c r="C119" s="327">
        <v>2018</v>
      </c>
      <c r="D119" s="353">
        <f>+IFERROR(VLOOKUP($A119,Data_Loss!$A$2:$V$1180,6,FALSE),0)</f>
        <v>0</v>
      </c>
      <c r="E119" s="353">
        <f>+IFERROR(VLOOKUP($A119,Data_Loss!$A$2:$V$1180,7,FALSE),0)</f>
        <v>0</v>
      </c>
      <c r="F119" s="353">
        <f>+IFERROR(VLOOKUP($A119,Data_Loss!$A$2:$V$1180,8,FALSE),0)</f>
        <v>0</v>
      </c>
      <c r="G119" s="353">
        <f>+IFERROR(VLOOKUP($A119,Data_Loss!$A$2:$V$1180,9,FALSE),0)</f>
        <v>0</v>
      </c>
      <c r="H119" s="353">
        <f>+IFERROR(VLOOKUP($A119,Data_Loss!$A$2:$V$1180,10,FALSE),0)</f>
        <v>1</v>
      </c>
      <c r="I119" s="353">
        <f>+IFERROR(VLOOKUP($A119,Data_Loss!$A$2:$V$1300,12,FALSE),0)</f>
        <v>0</v>
      </c>
      <c r="J119" s="353">
        <f>+IFERROR(VLOOKUP($A119,Data_Loss!$A$2:$V$1300,13,FALSE),0)</f>
        <v>0</v>
      </c>
      <c r="K119" s="353">
        <f>+IFERROR(VLOOKUP($A119,Data_Loss!$A$2:$V$1300,14,FALSE),0)</f>
        <v>0</v>
      </c>
      <c r="L119" s="353">
        <f>+IFERROR(VLOOKUP($A119,Data_Loss!$A$2:$V$1300,15,FALSE),0)</f>
        <v>0</v>
      </c>
      <c r="M119" s="353">
        <f>+IFERROR(VLOOKUP($A119,Data_Loss!$A$2:$V$1300,16,FALSE),0)</f>
        <v>24473</v>
      </c>
      <c r="N119" s="353">
        <f>+IFERROR(VLOOKUP($A119,Data_Loss!$A$2:$V$1300,17,FALSE),0)</f>
        <v>0</v>
      </c>
      <c r="O119" s="353">
        <f>+IFERROR(VLOOKUP($A119,Data_Loss!$A$2:$V$1300,18,FALSE),0)</f>
        <v>0</v>
      </c>
      <c r="P119" s="353">
        <f>+IFERROR(VLOOKUP($A119,Data_Loss!$A$2:$V$1300,19,FALSE),0)</f>
        <v>0</v>
      </c>
      <c r="Q119" s="353">
        <f>+IFERROR(VLOOKUP($A119,Data_Loss!$A$2:$V$1300,20,FALSE),0)</f>
        <v>0</v>
      </c>
      <c r="R119" s="353">
        <f>+IFERROR(VLOOKUP($A119,Data_Loss!$A$2:$V$1300,21,FALSE),0)</f>
        <v>14533</v>
      </c>
      <c r="S119" s="353">
        <f>+IFERROR(VLOOKUP($A119,Data_Loss!$A$2:$V$1300,22,FALSE),0)</f>
        <v>384</v>
      </c>
      <c r="T119" s="191">
        <f>+$I119*'10k &amp; MO'!C$7+$J119*'10k &amp; MO'!C$13+$K119*'10k &amp; MO'!C$19+$L119*'10k &amp; MO'!C$25+$M119*'10k &amp; MO'!C$31</f>
        <v>53.840600000000002</v>
      </c>
      <c r="U119" s="349">
        <f>+$I119*'10k &amp; MO'!D$7+$J119*'10k &amp; MO'!D$13+$K119*'10k &amp; MO'!D$19+$L119*'10k &amp; MO'!D$25+$M119*'10k &amp; MO'!D$31</f>
        <v>1669.0585999999998</v>
      </c>
      <c r="V119" s="349">
        <f>+$I119*'10k &amp; MO'!E$7+$J119*'10k &amp; MO'!E$13+$K119*'10k &amp; MO'!E$19+$L119*'10k &amp; MO'!E$25+$M119*'10k &amp; MO'!E$31</f>
        <v>34335.618999999999</v>
      </c>
      <c r="W119" s="349">
        <f>+$I119*'10k &amp; MO'!F$7+$J119*'10k &amp; MO'!F$13+$K119*'10k &amp; MO'!F$19+$L119*'10k &amp; MO'!F$25+$M119*'10k &amp; MO'!F$31</f>
        <v>12948.6643</v>
      </c>
      <c r="X119" s="349">
        <f>+$I119*'10k &amp; MO'!G$7+$J119*'10k &amp; MO'!G$13+$K119*'10k &amp; MO'!G$19+$L119*'10k &amp; MO'!G$25+$M119*'10k &amp; MO'!G$31</f>
        <v>16857.002399999998</v>
      </c>
      <c r="Y119" s="349">
        <f>+$N119*'10k &amp; MO'!H$7+$O119*'10k &amp; MO'!H$13+$P119*'10k &amp; MO'!H$19+$Q119*'10k &amp; MO'!H$25+$R119*'10k &amp; MO'!H$31</f>
        <v>42.145699999999998</v>
      </c>
      <c r="Z119" s="349">
        <f>+$N119*'10k &amp; MO'!I$7+$O119*'10k &amp; MO'!I$13+$P119*'10k &amp; MO'!I$19+$Q119*'10k &amp; MO'!I$25+$R119*'10k &amp; MO'!I$31</f>
        <v>1437.3136999999999</v>
      </c>
      <c r="AA119" s="349">
        <f>+$N119*'10k &amp; MO'!J$7+$O119*'10k &amp; MO'!J$13+$P119*'10k &amp; MO'!J$19+$Q119*'10k &amp; MO'!J$25+$R119*'10k &amp; MO'!J$31</f>
        <v>14782.967600000002</v>
      </c>
      <c r="AB119" s="349">
        <f>+$N119*'10k &amp; MO'!K$7+$O119*'10k &amp; MO'!K$13+$P119*'10k &amp; MO'!K$19+$Q119*'10k &amp; MO'!K$25+$R119*'10k &amp; MO'!K$31</f>
        <v>7815.8473999999987</v>
      </c>
      <c r="AC119" s="349">
        <f>+$N119*'10k &amp; MO'!L$7+$O119*'10k &amp; MO'!L$13+$P119*'10k &amp; MO'!L$19+$Q119*'10k &amp; MO'!L$25+$R119*'10k &amp; MO'!L$31</f>
        <v>12213.5332</v>
      </c>
      <c r="AD119" s="350">
        <f>+S119*'10k &amp; MO'!O$7</f>
        <v>509.18400000000003</v>
      </c>
      <c r="AF119" s="192" t="str">
        <f t="shared" si="10"/>
        <v>1392018</v>
      </c>
      <c r="AG119" s="192">
        <f>+IFERROR(VLOOKUP($AF119,'Limited Loss'!$F$5:$P$124,AG$3,FALSE),0)</f>
        <v>0</v>
      </c>
      <c r="AH119" s="193">
        <f>+IFERROR(VLOOKUP($AF119,'Limited Loss'!$F$5:$P$124,AH$3,FALSE),0)</f>
        <v>0</v>
      </c>
      <c r="AI119" s="193">
        <f>+IFERROR(VLOOKUP($AF119,'Limited Loss'!$F$5:$P$124,AI$3,FALSE),0)</f>
        <v>0</v>
      </c>
      <c r="AJ119" s="193">
        <f>+IFERROR(VLOOKUP($AF119,'Limited Loss'!$F$5:$P$124,AJ$3,FALSE),0)</f>
        <v>0</v>
      </c>
      <c r="AK119" s="100">
        <f>+IFERROR(VLOOKUP($AF119,'Limited Loss'!$F$5:$P$124,AK$3,FALSE),0)</f>
        <v>0</v>
      </c>
      <c r="AL119" s="193">
        <f>+IFERROR(VLOOKUP($AF119,'Limited Loss'!$F$5:$P$124,AL$3,FALSE),0)</f>
        <v>0</v>
      </c>
      <c r="AM119" s="193">
        <f>+IFERROR(VLOOKUP($AF119,'Limited Loss'!$F$5:$P$124,AM$3,FALSE),0)</f>
        <v>0</v>
      </c>
      <c r="AN119" s="193">
        <f>+IFERROR(VLOOKUP($AF119,'Limited Loss'!$F$5:$P$124,AN$3,FALSE),0)</f>
        <v>0</v>
      </c>
      <c r="AO119" s="193">
        <f>+IFERROR(VLOOKUP($AF119,'Limited Loss'!$F$5:$P$124,AO$3,FALSE),0)</f>
        <v>0</v>
      </c>
      <c r="AP119" s="100">
        <f>+IFERROR(VLOOKUP($AF119,'Limited Loss'!$F$5:$P$124,AP$3,FALSE),0)</f>
        <v>0</v>
      </c>
      <c r="AQ119" s="353"/>
      <c r="AR119" s="331">
        <f t="shared" si="11"/>
        <v>139</v>
      </c>
      <c r="AS119" s="332">
        <f t="shared" si="11"/>
        <v>2018</v>
      </c>
      <c r="AT119" s="349">
        <f t="shared" si="17"/>
        <v>53.840600000000002</v>
      </c>
      <c r="AU119" s="349">
        <f t="shared" si="17"/>
        <v>1669.0585999999998</v>
      </c>
      <c r="AV119" s="349">
        <f t="shared" si="17"/>
        <v>34335.618999999999</v>
      </c>
      <c r="AW119" s="349">
        <f t="shared" si="17"/>
        <v>12948.6643</v>
      </c>
      <c r="AX119" s="350">
        <f t="shared" si="17"/>
        <v>16857.002399999998</v>
      </c>
      <c r="AY119" s="349">
        <f t="shared" si="17"/>
        <v>42.145699999999998</v>
      </c>
      <c r="AZ119" s="349">
        <f t="shared" si="17"/>
        <v>1437.3136999999999</v>
      </c>
      <c r="BA119" s="349">
        <f t="shared" si="17"/>
        <v>14782.967600000002</v>
      </c>
      <c r="BB119" s="349">
        <f t="shared" si="18"/>
        <v>7815.8473999999987</v>
      </c>
      <c r="BC119" s="349">
        <f t="shared" si="18"/>
        <v>12213.5332</v>
      </c>
      <c r="BD119" s="350">
        <f t="shared" si="18"/>
        <v>509.18400000000003</v>
      </c>
      <c r="BE119" s="349">
        <f t="shared" si="13"/>
        <v>52320.945200000002</v>
      </c>
      <c r="BF119" s="375">
        <f t="shared" si="14"/>
        <v>49835.047299999998</v>
      </c>
      <c r="BG119" s="334">
        <f t="shared" si="15"/>
        <v>509.18400000000003</v>
      </c>
      <c r="BI119" s="107">
        <v>617</v>
      </c>
      <c r="BJ119" s="108">
        <v>469607.68070000003</v>
      </c>
      <c r="BK119" s="108">
        <v>1109435.1588999999</v>
      </c>
      <c r="BL119" s="108">
        <v>40180.756000000001</v>
      </c>
    </row>
    <row r="120" spans="1:64" x14ac:dyDescent="0.2">
      <c r="A120" s="326" t="str">
        <f t="shared" si="12"/>
        <v>1412014</v>
      </c>
      <c r="B120" s="331">
        <v>141</v>
      </c>
      <c r="C120" s="327">
        <v>2014</v>
      </c>
      <c r="D120" s="353">
        <f>+IFERROR(VLOOKUP($A120,Data_Loss!$A$2:$V$1180,6,FALSE),0)</f>
        <v>0</v>
      </c>
      <c r="E120" s="353">
        <f>+IFERROR(VLOOKUP($A120,Data_Loss!$A$2:$V$1180,7,FALSE),0)</f>
        <v>0</v>
      </c>
      <c r="F120" s="353">
        <f>+IFERROR(VLOOKUP($A120,Data_Loss!$A$2:$V$1180,8,FALSE),0)</f>
        <v>1</v>
      </c>
      <c r="G120" s="353">
        <f>+IFERROR(VLOOKUP($A120,Data_Loss!$A$2:$V$1180,9,FALSE),0)</f>
        <v>1</v>
      </c>
      <c r="H120" s="353">
        <f>+IFERROR(VLOOKUP($A120,Data_Loss!$A$2:$V$1180,10,FALSE),0)</f>
        <v>2</v>
      </c>
      <c r="I120" s="353">
        <f>+IFERROR(VLOOKUP($A120,Data_Loss!$A$2:$V$1300,12,FALSE),0)</f>
        <v>0</v>
      </c>
      <c r="J120" s="353">
        <f>+IFERROR(VLOOKUP($A120,Data_Loss!$A$2:$V$1300,13,FALSE),0)</f>
        <v>0</v>
      </c>
      <c r="K120" s="353">
        <f>+IFERROR(VLOOKUP($A120,Data_Loss!$A$2:$V$1300,14,FALSE),0)</f>
        <v>90804</v>
      </c>
      <c r="L120" s="353">
        <f>+IFERROR(VLOOKUP($A120,Data_Loss!$A$2:$V$1300,15,FALSE),0)</f>
        <v>24536</v>
      </c>
      <c r="M120" s="353">
        <f>+IFERROR(VLOOKUP($A120,Data_Loss!$A$2:$V$1300,16,FALSE),0)</f>
        <v>35729</v>
      </c>
      <c r="N120" s="353">
        <f>+IFERROR(VLOOKUP($A120,Data_Loss!$A$2:$V$1300,17,FALSE),0)</f>
        <v>0</v>
      </c>
      <c r="O120" s="353">
        <f>+IFERROR(VLOOKUP($A120,Data_Loss!$A$2:$V$1300,18,FALSE),0)</f>
        <v>0</v>
      </c>
      <c r="P120" s="353">
        <f>+IFERROR(VLOOKUP($A120,Data_Loss!$A$2:$V$1300,19,FALSE),0)</f>
        <v>55033</v>
      </c>
      <c r="Q120" s="353">
        <f>+IFERROR(VLOOKUP($A120,Data_Loss!$A$2:$V$1300,20,FALSE),0)</f>
        <v>42433</v>
      </c>
      <c r="R120" s="353">
        <f>+IFERROR(VLOOKUP($A120,Data_Loss!$A$2:$V$1300,21,FALSE),0)</f>
        <v>17825</v>
      </c>
      <c r="S120" s="353">
        <f>+IFERROR(VLOOKUP($A120,Data_Loss!$A$2:$V$1300,22,FALSE),0)</f>
        <v>40945</v>
      </c>
      <c r="T120" s="191">
        <f>+$I120*'10k &amp; MO'!C$3+$J120*'10k &amp; MO'!C$9+$K120*'10k &amp; MO'!C$15+$L120*'10k &amp; MO'!C$21+$M120*'10k &amp; MO'!C$27</f>
        <v>0</v>
      </c>
      <c r="U120" s="349">
        <f>+$I120*'10k &amp; MO'!D$3+$J120*'10k &amp; MO'!D$9+$K120*'10k &amp; MO'!D$15+$L120*'10k &amp; MO'!D$21+$M120*'10k &amp; MO'!D$27</f>
        <v>0</v>
      </c>
      <c r="V120" s="349">
        <f>+$I120*'10k &amp; MO'!E$3+$J120*'10k &amp; MO'!E$9+$K120*'10k &amp; MO'!E$15+$L120*'10k &amp; MO'!E$21+$M120*'10k &amp; MO'!E$27</f>
        <v>136569.21599999999</v>
      </c>
      <c r="W120" s="349">
        <f>+$I120*'10k &amp; MO'!F$3+$J120*'10k &amp; MO'!F$9+$K120*'10k &amp; MO'!F$15+$L120*'10k &amp; MO'!F$21+$M120*'10k &amp; MO'!F$27</f>
        <v>30154.744000000002</v>
      </c>
      <c r="X120" s="349">
        <f>+$I120*'10k &amp; MO'!G$3+$J120*'10k &amp; MO'!G$9+$K120*'10k &amp; MO'!G$15+$L120*'10k &amp; MO'!G$21+$M120*'10k &amp; MO'!G$27</f>
        <v>40445.227999999996</v>
      </c>
      <c r="Y120" s="349">
        <f>+$N120*'10k &amp; MO'!H$3+$O120*'10k &amp; MO'!H$9+$P120*'10k &amp; MO'!H$15+$Q120*'10k &amp; MO'!H$21+$R120*'10k &amp; MO'!H$27</f>
        <v>0</v>
      </c>
      <c r="Z120" s="349">
        <f>+$N120*'10k &amp; MO'!I$3+$O120*'10k &amp; MO'!I$9+$P120*'10k &amp; MO'!I$15+$Q120*'10k &amp; MO'!I$21+$R120*'10k &amp; MO'!I$27</f>
        <v>0</v>
      </c>
      <c r="AA120" s="349">
        <f>+$N120*'10k &amp; MO'!J$3+$O120*'10k &amp; MO'!J$9+$P120*'10k &amp; MO'!J$15+$Q120*'10k &amp; MO'!J$21+$R120*'10k &amp; MO'!J$27</f>
        <v>115074.00300000001</v>
      </c>
      <c r="AB120" s="349">
        <f>+$N120*'10k &amp; MO'!K$3+$O120*'10k &amp; MO'!K$9+$P120*'10k &amp; MO'!K$15+$Q120*'10k &amp; MO'!K$21+$R120*'10k &amp; MO'!K$27</f>
        <v>59448.633000000002</v>
      </c>
      <c r="AC120" s="349">
        <f>+$N120*'10k &amp; MO'!L$3+$O120*'10k &amp; MO'!L$9+$P120*'10k &amp; MO'!L$15+$Q120*'10k &amp; MO'!L$21+$R120*'10k &amp; MO'!L$27</f>
        <v>27486.15</v>
      </c>
      <c r="AD120" s="350">
        <f>+S120*'10k &amp; MO'!O$3</f>
        <v>43852.095000000001</v>
      </c>
      <c r="AF120" s="192" t="str">
        <f t="shared" si="10"/>
        <v>1412014</v>
      </c>
      <c r="AG120" s="192">
        <f>+IFERROR(VLOOKUP($AF120,'Limited Loss'!$F$5:$P$124,AG$3,FALSE),0)</f>
        <v>0</v>
      </c>
      <c r="AH120" s="193">
        <f>+IFERROR(VLOOKUP($AF120,'Limited Loss'!$F$5:$P$124,AH$3,FALSE),0)</f>
        <v>0</v>
      </c>
      <c r="AI120" s="193">
        <f>+IFERROR(VLOOKUP($AF120,'Limited Loss'!$F$5:$P$124,AI$3,FALSE),0)</f>
        <v>0</v>
      </c>
      <c r="AJ120" s="193">
        <f>+IFERROR(VLOOKUP($AF120,'Limited Loss'!$F$5:$P$124,AJ$3,FALSE),0)</f>
        <v>0</v>
      </c>
      <c r="AK120" s="100">
        <f>+IFERROR(VLOOKUP($AF120,'Limited Loss'!$F$5:$P$124,AK$3,FALSE),0)</f>
        <v>0</v>
      </c>
      <c r="AL120" s="193">
        <f>+IFERROR(VLOOKUP($AF120,'Limited Loss'!$F$5:$P$124,AL$3,FALSE),0)</f>
        <v>0</v>
      </c>
      <c r="AM120" s="193">
        <f>+IFERROR(VLOOKUP($AF120,'Limited Loss'!$F$5:$P$124,AM$3,FALSE),0)</f>
        <v>0</v>
      </c>
      <c r="AN120" s="193">
        <f>+IFERROR(VLOOKUP($AF120,'Limited Loss'!$F$5:$P$124,AN$3,FALSE),0)</f>
        <v>0</v>
      </c>
      <c r="AO120" s="193">
        <f>+IFERROR(VLOOKUP($AF120,'Limited Loss'!$F$5:$P$124,AO$3,FALSE),0)</f>
        <v>0</v>
      </c>
      <c r="AP120" s="100">
        <f>+IFERROR(VLOOKUP($AF120,'Limited Loss'!$F$5:$P$124,AP$3,FALSE),0)</f>
        <v>0</v>
      </c>
      <c r="AQ120" s="353"/>
      <c r="AR120" s="331">
        <f t="shared" si="11"/>
        <v>141</v>
      </c>
      <c r="AS120" s="332">
        <f t="shared" si="11"/>
        <v>2014</v>
      </c>
      <c r="AT120" s="349">
        <f t="shared" si="17"/>
        <v>0</v>
      </c>
      <c r="AU120" s="349">
        <f t="shared" si="17"/>
        <v>0</v>
      </c>
      <c r="AV120" s="349">
        <f t="shared" si="17"/>
        <v>136569.21599999999</v>
      </c>
      <c r="AW120" s="349">
        <f t="shared" si="17"/>
        <v>30154.744000000002</v>
      </c>
      <c r="AX120" s="350">
        <f t="shared" si="17"/>
        <v>40445.227999999996</v>
      </c>
      <c r="AY120" s="349">
        <f t="shared" si="17"/>
        <v>0</v>
      </c>
      <c r="AZ120" s="349">
        <f t="shared" si="17"/>
        <v>0</v>
      </c>
      <c r="BA120" s="349">
        <f t="shared" si="17"/>
        <v>115074.00300000001</v>
      </c>
      <c r="BB120" s="349">
        <f t="shared" si="18"/>
        <v>59448.633000000002</v>
      </c>
      <c r="BC120" s="349">
        <f t="shared" si="18"/>
        <v>27486.15</v>
      </c>
      <c r="BD120" s="350">
        <f t="shared" si="18"/>
        <v>43852.095000000001</v>
      </c>
      <c r="BE120" s="349">
        <f t="shared" si="13"/>
        <v>251643.21899999998</v>
      </c>
      <c r="BF120" s="375">
        <f t="shared" si="14"/>
        <v>157534.755</v>
      </c>
      <c r="BG120" s="334">
        <f t="shared" si="15"/>
        <v>43852.095000000001</v>
      </c>
      <c r="BI120" s="107">
        <v>625</v>
      </c>
      <c r="BJ120" s="108">
        <v>511573.03279999993</v>
      </c>
      <c r="BK120" s="108">
        <v>388360.57709999999</v>
      </c>
      <c r="BL120" s="108">
        <v>22547.120000000003</v>
      </c>
    </row>
    <row r="121" spans="1:64" x14ac:dyDescent="0.2">
      <c r="A121" s="326" t="str">
        <f t="shared" si="12"/>
        <v>1412015</v>
      </c>
      <c r="B121" s="331">
        <v>141</v>
      </c>
      <c r="C121" s="327">
        <v>2015</v>
      </c>
      <c r="D121" s="353">
        <f>+IFERROR(VLOOKUP($A121,Data_Loss!$A$2:$V$1180,6,FALSE),0)</f>
        <v>0</v>
      </c>
      <c r="E121" s="353">
        <f>+IFERROR(VLOOKUP($A121,Data_Loss!$A$2:$V$1180,7,FALSE),0)</f>
        <v>0</v>
      </c>
      <c r="F121" s="353">
        <f>+IFERROR(VLOOKUP($A121,Data_Loss!$A$2:$V$1180,8,FALSE),0)</f>
        <v>1</v>
      </c>
      <c r="G121" s="353">
        <f>+IFERROR(VLOOKUP($A121,Data_Loss!$A$2:$V$1180,9,FALSE),0)</f>
        <v>1</v>
      </c>
      <c r="H121" s="353">
        <f>+IFERROR(VLOOKUP($A121,Data_Loss!$A$2:$V$1180,10,FALSE),0)</f>
        <v>4</v>
      </c>
      <c r="I121" s="353">
        <f>+IFERROR(VLOOKUP($A121,Data_Loss!$A$2:$V$1300,12,FALSE),0)</f>
        <v>0</v>
      </c>
      <c r="J121" s="353">
        <f>+IFERROR(VLOOKUP($A121,Data_Loss!$A$2:$V$1300,13,FALSE),0)</f>
        <v>0</v>
      </c>
      <c r="K121" s="353">
        <f>+IFERROR(VLOOKUP($A121,Data_Loss!$A$2:$V$1300,14,FALSE),0)</f>
        <v>401805</v>
      </c>
      <c r="L121" s="353">
        <f>+IFERROR(VLOOKUP($A121,Data_Loss!$A$2:$V$1300,15,FALSE),0)</f>
        <v>1556</v>
      </c>
      <c r="M121" s="353">
        <f>+IFERROR(VLOOKUP($A121,Data_Loss!$A$2:$V$1300,16,FALSE),0)</f>
        <v>6705</v>
      </c>
      <c r="N121" s="353">
        <f>+IFERROR(VLOOKUP($A121,Data_Loss!$A$2:$V$1300,17,FALSE),0)</f>
        <v>0</v>
      </c>
      <c r="O121" s="353">
        <f>+IFERROR(VLOOKUP($A121,Data_Loss!$A$2:$V$1300,18,FALSE),0)</f>
        <v>0</v>
      </c>
      <c r="P121" s="353">
        <f>+IFERROR(VLOOKUP($A121,Data_Loss!$A$2:$V$1300,19,FALSE),0)</f>
        <v>327107</v>
      </c>
      <c r="Q121" s="353">
        <f>+IFERROR(VLOOKUP($A121,Data_Loss!$A$2:$V$1300,20,FALSE),0)</f>
        <v>2686</v>
      </c>
      <c r="R121" s="353">
        <f>+IFERROR(VLOOKUP($A121,Data_Loss!$A$2:$V$1300,21,FALSE),0)</f>
        <v>9680</v>
      </c>
      <c r="S121" s="353">
        <f>+IFERROR(VLOOKUP($A121,Data_Loss!$A$2:$V$1300,22,FALSE),0)</f>
        <v>20296</v>
      </c>
      <c r="T121" s="191">
        <f>+$I121*'10k &amp; MO'!C$4+$J121*'10k &amp; MO'!C$10+$K121*'10k &amp; MO'!C$16+$L121*'10k &amp; MO'!C$22+$M121*'10k &amp; MO'!C$28</f>
        <v>0</v>
      </c>
      <c r="U121" s="349">
        <f>+$I121*'10k &amp; MO'!D$4+$J121*'10k &amp; MO'!D$10+$K121*'10k &amp; MO'!D$16+$L121*'10k &amp; MO'!D$22+$M121*'10k &amp; MO'!D$28</f>
        <v>0</v>
      </c>
      <c r="V121" s="349">
        <f>+$I121*'10k &amp; MO'!E$4+$J121*'10k &amp; MO'!E$10+$K121*'10k &amp; MO'!E$16+$L121*'10k &amp; MO'!E$22+$M121*'10k &amp; MO'!E$28</f>
        <v>705630.40399999998</v>
      </c>
      <c r="W121" s="349">
        <f>+$I121*'10k &amp; MO'!F$4+$J121*'10k &amp; MO'!F$10+$K121*'10k &amp; MO'!F$16+$L121*'10k &amp; MO'!F$22+$M121*'10k &amp; MO'!F$28</f>
        <v>5504.27</v>
      </c>
      <c r="X121" s="349">
        <f>+$I121*'10k &amp; MO'!G$4+$J121*'10k &amp; MO'!G$10+$K121*'10k &amp; MO'!G$16+$L121*'10k &amp; MO'!G$22+$M121*'10k &amp; MO'!G$28</f>
        <v>9647.0143000000007</v>
      </c>
      <c r="Y121" s="349">
        <f>+$N121*'10k &amp; MO'!H$4+$O121*'10k &amp; MO'!H$10+$P121*'10k &amp; MO'!H$16+$Q121*'10k &amp; MO'!H$22+$R121*'10k &amp; MO'!H$28</f>
        <v>0</v>
      </c>
      <c r="Z121" s="349">
        <f>+$N121*'10k &amp; MO'!I$4+$O121*'10k &amp; MO'!I$10+$P121*'10k &amp; MO'!I$16+$Q121*'10k &amp; MO'!I$22+$R121*'10k &amp; MO'!I$28</f>
        <v>0</v>
      </c>
      <c r="AA121" s="349">
        <f>+$N121*'10k &amp; MO'!J$4+$O121*'10k &amp; MO'!J$10+$P121*'10k &amp; MO'!J$16+$Q121*'10k &amp; MO'!J$22+$R121*'10k &amp; MO'!J$28</f>
        <v>910984.80779999995</v>
      </c>
      <c r="AB121" s="349">
        <f>+$N121*'10k &amp; MO'!K$4+$O121*'10k &amp; MO'!K$10+$P121*'10k &amp; MO'!K$16+$Q121*'10k &amp; MO'!K$22+$R121*'10k &amp; MO'!K$28</f>
        <v>14003.281000000001</v>
      </c>
      <c r="AC121" s="349">
        <f>+$N121*'10k &amp; MO'!L$4+$O121*'10k &amp; MO'!L$10+$P121*'10k &amp; MO'!L$16+$Q121*'10k &amp; MO'!L$22+$R121*'10k &amp; MO'!L$28</f>
        <v>15903.088000000002</v>
      </c>
      <c r="AD121" s="350">
        <f>+S121*'10k &amp; MO'!O$4</f>
        <v>24598.752</v>
      </c>
      <c r="AF121" s="192" t="str">
        <f t="shared" si="10"/>
        <v>1412015</v>
      </c>
      <c r="AG121" s="192">
        <f>+IFERROR(VLOOKUP($AF121,'Limited Loss'!$F$5:$P$124,AG$3,FALSE),0)</f>
        <v>0</v>
      </c>
      <c r="AH121" s="193">
        <f>+IFERROR(VLOOKUP($AF121,'Limited Loss'!$F$5:$P$124,AH$3,FALSE),0)</f>
        <v>0</v>
      </c>
      <c r="AI121" s="193">
        <f>+IFERROR(VLOOKUP($AF121,'Limited Loss'!$F$5:$P$124,AI$3,FALSE),0)</f>
        <v>324616</v>
      </c>
      <c r="AJ121" s="193">
        <f>+IFERROR(VLOOKUP($AF121,'Limited Loss'!$F$5:$P$124,AJ$3,FALSE),0)</f>
        <v>1687</v>
      </c>
      <c r="AK121" s="100">
        <f>+IFERROR(VLOOKUP($AF121,'Limited Loss'!$F$5:$P$124,AK$3,FALSE),0)</f>
        <v>867</v>
      </c>
      <c r="AL121" s="193">
        <f>+IFERROR(VLOOKUP($AF121,'Limited Loss'!$F$5:$P$124,AL$3,FALSE),0)</f>
        <v>0</v>
      </c>
      <c r="AM121" s="193">
        <f>+IFERROR(VLOOKUP($AF121,'Limited Loss'!$F$5:$P$124,AM$3,FALSE),0)</f>
        <v>0</v>
      </c>
      <c r="AN121" s="193">
        <f>+IFERROR(VLOOKUP($AF121,'Limited Loss'!$F$5:$P$124,AN$3,FALSE),0)</f>
        <v>419006</v>
      </c>
      <c r="AO121" s="193">
        <f>+IFERROR(VLOOKUP($AF121,'Limited Loss'!$F$5:$P$124,AO$3,FALSE),0)</f>
        <v>4363</v>
      </c>
      <c r="AP121" s="100">
        <f>+IFERROR(VLOOKUP($AF121,'Limited Loss'!$F$5:$P$124,AP$3,FALSE),0)</f>
        <v>755</v>
      </c>
      <c r="AQ121" s="353"/>
      <c r="AR121" s="331">
        <f t="shared" si="11"/>
        <v>141</v>
      </c>
      <c r="AS121" s="332">
        <f t="shared" si="11"/>
        <v>2015</v>
      </c>
      <c r="AT121" s="349">
        <f t="shared" si="17"/>
        <v>0</v>
      </c>
      <c r="AU121" s="349">
        <f t="shared" si="17"/>
        <v>0</v>
      </c>
      <c r="AV121" s="349">
        <f t="shared" si="17"/>
        <v>381014.40399999998</v>
      </c>
      <c r="AW121" s="349">
        <f t="shared" si="17"/>
        <v>3817.2700000000004</v>
      </c>
      <c r="AX121" s="350">
        <f t="shared" si="17"/>
        <v>8780.0143000000007</v>
      </c>
      <c r="AY121" s="349">
        <f t="shared" si="17"/>
        <v>0</v>
      </c>
      <c r="AZ121" s="349">
        <f t="shared" si="17"/>
        <v>0</v>
      </c>
      <c r="BA121" s="349">
        <f t="shared" si="17"/>
        <v>491978.80779999995</v>
      </c>
      <c r="BB121" s="349">
        <f t="shared" si="18"/>
        <v>9640.2810000000009</v>
      </c>
      <c r="BC121" s="349">
        <f t="shared" si="18"/>
        <v>15148.088000000002</v>
      </c>
      <c r="BD121" s="350">
        <f t="shared" si="18"/>
        <v>24598.752</v>
      </c>
      <c r="BE121" s="349">
        <f t="shared" si="13"/>
        <v>872993.21179999993</v>
      </c>
      <c r="BF121" s="375">
        <f t="shared" si="14"/>
        <v>37385.653300000005</v>
      </c>
      <c r="BG121" s="334">
        <f t="shared" si="15"/>
        <v>24598.752</v>
      </c>
      <c r="BI121" s="107">
        <v>643</v>
      </c>
      <c r="BJ121" s="108">
        <v>706473.80550000002</v>
      </c>
      <c r="BK121" s="108">
        <v>226843.6188</v>
      </c>
      <c r="BL121" s="108">
        <v>12439.173999999999</v>
      </c>
    </row>
    <row r="122" spans="1:64" x14ac:dyDescent="0.2">
      <c r="A122" s="326" t="str">
        <f t="shared" si="12"/>
        <v>1412016</v>
      </c>
      <c r="B122" s="331">
        <v>141</v>
      </c>
      <c r="C122" s="327">
        <v>2016</v>
      </c>
      <c r="D122" s="353">
        <f>+IFERROR(VLOOKUP($A122,Data_Loss!$A$2:$V$1180,6,FALSE),0)</f>
        <v>0</v>
      </c>
      <c r="E122" s="353">
        <f>+IFERROR(VLOOKUP($A122,Data_Loss!$A$2:$V$1180,7,FALSE),0)</f>
        <v>0</v>
      </c>
      <c r="F122" s="353">
        <f>+IFERROR(VLOOKUP($A122,Data_Loss!$A$2:$V$1180,8,FALSE),0)</f>
        <v>0</v>
      </c>
      <c r="G122" s="353">
        <f>+IFERROR(VLOOKUP($A122,Data_Loss!$A$2:$V$1180,9,FALSE),0)</f>
        <v>0</v>
      </c>
      <c r="H122" s="353">
        <f>+IFERROR(VLOOKUP($A122,Data_Loss!$A$2:$V$1180,10,FALSE),0)</f>
        <v>3</v>
      </c>
      <c r="I122" s="353">
        <f>+IFERROR(VLOOKUP($A122,Data_Loss!$A$2:$V$1300,12,FALSE),0)</f>
        <v>0</v>
      </c>
      <c r="J122" s="353">
        <f>+IFERROR(VLOOKUP($A122,Data_Loss!$A$2:$V$1300,13,FALSE),0)</f>
        <v>0</v>
      </c>
      <c r="K122" s="353">
        <f>+IFERROR(VLOOKUP($A122,Data_Loss!$A$2:$V$1300,14,FALSE),0)</f>
        <v>0</v>
      </c>
      <c r="L122" s="353">
        <f>+IFERROR(VLOOKUP($A122,Data_Loss!$A$2:$V$1300,15,FALSE),0)</f>
        <v>0</v>
      </c>
      <c r="M122" s="353">
        <f>+IFERROR(VLOOKUP($A122,Data_Loss!$A$2:$V$1300,16,FALSE),0)</f>
        <v>11220</v>
      </c>
      <c r="N122" s="353">
        <f>+IFERROR(VLOOKUP($A122,Data_Loss!$A$2:$V$1300,17,FALSE),0)</f>
        <v>0</v>
      </c>
      <c r="O122" s="353">
        <f>+IFERROR(VLOOKUP($A122,Data_Loss!$A$2:$V$1300,18,FALSE),0)</f>
        <v>0</v>
      </c>
      <c r="P122" s="353">
        <f>+IFERROR(VLOOKUP($A122,Data_Loss!$A$2:$V$1300,19,FALSE),0)</f>
        <v>0</v>
      </c>
      <c r="Q122" s="353">
        <f>+IFERROR(VLOOKUP($A122,Data_Loss!$A$2:$V$1300,20,FALSE),0)</f>
        <v>0</v>
      </c>
      <c r="R122" s="353">
        <f>+IFERROR(VLOOKUP($A122,Data_Loss!$A$2:$V$1300,21,FALSE),0)</f>
        <v>16491</v>
      </c>
      <c r="S122" s="353">
        <f>+IFERROR(VLOOKUP($A122,Data_Loss!$A$2:$V$1300,22,FALSE),0)</f>
        <v>12370</v>
      </c>
      <c r="T122" s="191">
        <f>+$I122*'10k &amp; MO'!C$5+$J122*'10k &amp; MO'!C$11+$K122*'10k &amp; MO'!C$17+$L122*'10k &amp; MO'!C$23+$M122*'10k &amp; MO'!C$29</f>
        <v>0</v>
      </c>
      <c r="U122" s="349">
        <f>+$I122*'10k &amp; MO'!D$5+$J122*'10k &amp; MO'!D$11+$K122*'10k &amp; MO'!D$17+$L122*'10k &amp; MO'!D$23+$M122*'10k &amp; MO'!D$29</f>
        <v>0</v>
      </c>
      <c r="V122" s="349">
        <f>+$I122*'10k &amp; MO'!E$5+$J122*'10k &amp; MO'!E$11+$K122*'10k &amp; MO'!E$17+$L122*'10k &amp; MO'!E$23+$M122*'10k &amp; MO'!E$29</f>
        <v>1271.2259999999999</v>
      </c>
      <c r="W122" s="349">
        <f>+$I122*'10k &amp; MO'!F$5+$J122*'10k &amp; MO'!F$11+$K122*'10k &amp; MO'!F$17+$L122*'10k &amp; MO'!F$23+$M122*'10k &amp; MO'!F$29</f>
        <v>758.47199999999998</v>
      </c>
      <c r="X122" s="349">
        <f>+$I122*'10k &amp; MO'!G$5+$J122*'10k &amp; MO'!G$11+$K122*'10k &amp; MO'!G$17+$L122*'10k &amp; MO'!G$23+$M122*'10k &amp; MO'!G$29</f>
        <v>11677.776</v>
      </c>
      <c r="Y122" s="349">
        <f>+$N122*'10k &amp; MO'!H$5+$O122*'10k &amp; MO'!H$11+$P122*'10k &amp; MO'!H$17+$Q122*'10k &amp; MO'!H$23+$R122*'10k &amp; MO'!H$29</f>
        <v>0</v>
      </c>
      <c r="Z122" s="349">
        <f>+$N122*'10k &amp; MO'!I$5+$O122*'10k &amp; MO'!I$11+$P122*'10k &amp; MO'!I$17+$Q122*'10k &amp; MO'!I$23+$R122*'10k &amp; MO'!I$29</f>
        <v>0</v>
      </c>
      <c r="AA122" s="349">
        <f>+$N122*'10k &amp; MO'!J$5+$O122*'10k &amp; MO'!J$11+$P122*'10k &amp; MO'!J$17+$Q122*'10k &amp; MO'!J$23+$R122*'10k &amp; MO'!J$29</f>
        <v>1462.7517</v>
      </c>
      <c r="AB122" s="349">
        <f>+$N122*'10k &amp; MO'!K$5+$O122*'10k &amp; MO'!K$11+$P122*'10k &amp; MO'!K$17+$Q122*'10k &amp; MO'!K$23+$R122*'10k &amp; MO'!K$29</f>
        <v>1617.7671</v>
      </c>
      <c r="AC122" s="349">
        <f>+$N122*'10k &amp; MO'!L$5+$O122*'10k &amp; MO'!L$11+$P122*'10k &amp; MO'!L$17+$Q122*'10k &amp; MO'!L$23+$R122*'10k &amp; MO'!L$29</f>
        <v>24855.235200000003</v>
      </c>
      <c r="AD122" s="350">
        <f>+S122*'10k &amp; MO'!O$5</f>
        <v>16674.760000000002</v>
      </c>
      <c r="AF122" s="192" t="str">
        <f t="shared" si="10"/>
        <v>1412016</v>
      </c>
      <c r="AG122" s="192">
        <f>+IFERROR(VLOOKUP($AF122,'Limited Loss'!$F$5:$P$124,AG$3,FALSE),0)</f>
        <v>0</v>
      </c>
      <c r="AH122" s="193">
        <f>+IFERROR(VLOOKUP($AF122,'Limited Loss'!$F$5:$P$124,AH$3,FALSE),0)</f>
        <v>0</v>
      </c>
      <c r="AI122" s="193">
        <f>+IFERROR(VLOOKUP($AF122,'Limited Loss'!$F$5:$P$124,AI$3,FALSE),0)</f>
        <v>0</v>
      </c>
      <c r="AJ122" s="193">
        <f>+IFERROR(VLOOKUP($AF122,'Limited Loss'!$F$5:$P$124,AJ$3,FALSE),0)</f>
        <v>0</v>
      </c>
      <c r="AK122" s="100">
        <f>+IFERROR(VLOOKUP($AF122,'Limited Loss'!$F$5:$P$124,AK$3,FALSE),0)</f>
        <v>0</v>
      </c>
      <c r="AL122" s="193">
        <f>+IFERROR(VLOOKUP($AF122,'Limited Loss'!$F$5:$P$124,AL$3,FALSE),0)</f>
        <v>0</v>
      </c>
      <c r="AM122" s="193">
        <f>+IFERROR(VLOOKUP($AF122,'Limited Loss'!$F$5:$P$124,AM$3,FALSE),0)</f>
        <v>0</v>
      </c>
      <c r="AN122" s="193">
        <f>+IFERROR(VLOOKUP($AF122,'Limited Loss'!$F$5:$P$124,AN$3,FALSE),0)</f>
        <v>0</v>
      </c>
      <c r="AO122" s="193">
        <f>+IFERROR(VLOOKUP($AF122,'Limited Loss'!$F$5:$P$124,AO$3,FALSE),0)</f>
        <v>0</v>
      </c>
      <c r="AP122" s="100">
        <f>+IFERROR(VLOOKUP($AF122,'Limited Loss'!$F$5:$P$124,AP$3,FALSE),0)</f>
        <v>0</v>
      </c>
      <c r="AQ122" s="353"/>
      <c r="AR122" s="331">
        <f t="shared" si="11"/>
        <v>141</v>
      </c>
      <c r="AS122" s="332">
        <f t="shared" si="11"/>
        <v>2016</v>
      </c>
      <c r="AT122" s="349">
        <f t="shared" si="17"/>
        <v>0</v>
      </c>
      <c r="AU122" s="349">
        <f t="shared" si="17"/>
        <v>0</v>
      </c>
      <c r="AV122" s="349">
        <f t="shared" si="17"/>
        <v>1271.2259999999999</v>
      </c>
      <c r="AW122" s="349">
        <f t="shared" si="17"/>
        <v>758.47199999999998</v>
      </c>
      <c r="AX122" s="350">
        <f t="shared" si="17"/>
        <v>11677.776</v>
      </c>
      <c r="AY122" s="349">
        <f t="shared" si="17"/>
        <v>0</v>
      </c>
      <c r="AZ122" s="349">
        <f t="shared" si="17"/>
        <v>0</v>
      </c>
      <c r="BA122" s="349">
        <f t="shared" si="17"/>
        <v>1462.7517</v>
      </c>
      <c r="BB122" s="349">
        <f t="shared" si="18"/>
        <v>1617.7671</v>
      </c>
      <c r="BC122" s="349">
        <f t="shared" si="18"/>
        <v>24855.235200000003</v>
      </c>
      <c r="BD122" s="350">
        <f t="shared" si="18"/>
        <v>16674.760000000002</v>
      </c>
      <c r="BE122" s="349">
        <f t="shared" si="13"/>
        <v>2733.9776999999999</v>
      </c>
      <c r="BF122" s="375">
        <f t="shared" si="14"/>
        <v>38909.2503</v>
      </c>
      <c r="BG122" s="334">
        <f t="shared" si="15"/>
        <v>16674.760000000002</v>
      </c>
      <c r="BI122" s="107">
        <v>645</v>
      </c>
      <c r="BJ122" s="108">
        <v>1587220.4209999999</v>
      </c>
      <c r="BK122" s="108">
        <v>785581.8321</v>
      </c>
      <c r="BL122" s="108">
        <v>108210.519</v>
      </c>
    </row>
    <row r="123" spans="1:64" x14ac:dyDescent="0.2">
      <c r="A123" s="326" t="str">
        <f t="shared" si="12"/>
        <v>1412017</v>
      </c>
      <c r="B123" s="331">
        <v>141</v>
      </c>
      <c r="C123" s="327">
        <v>2017</v>
      </c>
      <c r="D123" s="353">
        <f>+IFERROR(VLOOKUP($A123,Data_Loss!$A$2:$V$1180,6,FALSE),0)</f>
        <v>0</v>
      </c>
      <c r="E123" s="353">
        <f>+IFERROR(VLOOKUP($A123,Data_Loss!$A$2:$V$1180,7,FALSE),0)</f>
        <v>0</v>
      </c>
      <c r="F123" s="353">
        <f>+IFERROR(VLOOKUP($A123,Data_Loss!$A$2:$V$1180,8,FALSE),0)</f>
        <v>1</v>
      </c>
      <c r="G123" s="353">
        <f>+IFERROR(VLOOKUP($A123,Data_Loss!$A$2:$V$1180,9,FALSE),0)</f>
        <v>1</v>
      </c>
      <c r="H123" s="353">
        <f>+IFERROR(VLOOKUP($A123,Data_Loss!$A$2:$V$1180,10,FALSE),0)</f>
        <v>2</v>
      </c>
      <c r="I123" s="353">
        <f>+IFERROR(VLOOKUP($A123,Data_Loss!$A$2:$V$1300,12,FALSE),0)</f>
        <v>0</v>
      </c>
      <c r="J123" s="353">
        <f>+IFERROR(VLOOKUP($A123,Data_Loss!$A$2:$V$1300,13,FALSE),0)</f>
        <v>0</v>
      </c>
      <c r="K123" s="353">
        <f>+IFERROR(VLOOKUP($A123,Data_Loss!$A$2:$V$1300,14,FALSE),0)</f>
        <v>107249</v>
      </c>
      <c r="L123" s="353">
        <f>+IFERROR(VLOOKUP($A123,Data_Loss!$A$2:$V$1300,15,FALSE),0)</f>
        <v>55018</v>
      </c>
      <c r="M123" s="353">
        <f>+IFERROR(VLOOKUP($A123,Data_Loss!$A$2:$V$1300,16,FALSE),0)</f>
        <v>3224</v>
      </c>
      <c r="N123" s="353">
        <f>+IFERROR(VLOOKUP($A123,Data_Loss!$A$2:$V$1300,17,FALSE),0)</f>
        <v>0</v>
      </c>
      <c r="O123" s="353">
        <f>+IFERROR(VLOOKUP($A123,Data_Loss!$A$2:$V$1300,18,FALSE),0)</f>
        <v>0</v>
      </c>
      <c r="P123" s="353">
        <f>+IFERROR(VLOOKUP($A123,Data_Loss!$A$2:$V$1300,19,FALSE),0)</f>
        <v>19446</v>
      </c>
      <c r="Q123" s="353">
        <f>+IFERROR(VLOOKUP($A123,Data_Loss!$A$2:$V$1300,20,FALSE),0)</f>
        <v>17265</v>
      </c>
      <c r="R123" s="353">
        <f>+IFERROR(VLOOKUP($A123,Data_Loss!$A$2:$V$1300,21,FALSE),0)</f>
        <v>10808</v>
      </c>
      <c r="S123" s="353">
        <f>+IFERROR(VLOOKUP($A123,Data_Loss!$A$2:$V$1300,22,FALSE),0)</f>
        <v>59608</v>
      </c>
      <c r="T123" s="191">
        <f>+$I123*'10k &amp; MO'!C$6+$J123*'10k &amp; MO'!C$12+$K123*'10k &amp; MO'!C$18+$L123*'10k &amp; MO'!C$24+$M123*'10k &amp; MO'!C$30</f>
        <v>0</v>
      </c>
      <c r="U123" s="349">
        <f>+$I123*'10k &amp; MO'!D$6+$J123*'10k &amp; MO'!D$12+$K123*'10k &amp; MO'!D$18+$L123*'10k &amp; MO'!D$24+$M123*'10k &amp; MO'!D$30</f>
        <v>6253.0822000000007</v>
      </c>
      <c r="V123" s="349">
        <f>+$I123*'10k &amp; MO'!E$6+$J123*'10k &amp; MO'!E$12+$K123*'10k &amp; MO'!E$18+$L123*'10k &amp; MO'!E$24+$M123*'10k &amp; MO'!E$30</f>
        <v>230864.63559999998</v>
      </c>
      <c r="W123" s="349">
        <f>+$I123*'10k &amp; MO'!F$6+$J123*'10k &amp; MO'!F$12+$K123*'10k &amp; MO'!F$18+$L123*'10k &amp; MO'!F$24+$M123*'10k &amp; MO'!F$30</f>
        <v>55583.973099999996</v>
      </c>
      <c r="X123" s="349">
        <f>+$I123*'10k &amp; MO'!G$6+$J123*'10k &amp; MO'!G$12+$K123*'10k &amp; MO'!G$18+$L123*'10k &amp; MO'!G$24+$M123*'10k &amp; MO'!G$30</f>
        <v>10480.779700000001</v>
      </c>
      <c r="Y123" s="349">
        <f>+$N123*'10k &amp; MO'!H$6+$O123*'10k &amp; MO'!H$12+$P123*'10k &amp; MO'!H$18+$Q123*'10k &amp; MO'!H$24+$R123*'10k &amp; MO'!H$30</f>
        <v>0</v>
      </c>
      <c r="Z123" s="349">
        <f>+$N123*'10k &amp; MO'!I$6+$O123*'10k &amp; MO'!I$12+$P123*'10k &amp; MO'!I$18+$Q123*'10k &amp; MO'!I$24+$R123*'10k &amp; MO'!I$30</f>
        <v>1882.1439</v>
      </c>
      <c r="AA123" s="349">
        <f>+$N123*'10k &amp; MO'!J$6+$O123*'10k &amp; MO'!J$12+$P123*'10k &amp; MO'!J$18+$Q123*'10k &amp; MO'!J$24+$R123*'10k &amp; MO'!J$30</f>
        <v>78073.420500000007</v>
      </c>
      <c r="AB123" s="349">
        <f>+$N123*'10k &amp; MO'!K$6+$O123*'10k &amp; MO'!K$12+$P123*'10k &amp; MO'!K$18+$Q123*'10k &amp; MO'!K$24+$R123*'10k &amp; MO'!K$30</f>
        <v>26728.904700000003</v>
      </c>
      <c r="AC123" s="349">
        <f>+$N123*'10k &amp; MO'!L$6+$O123*'10k &amp; MO'!L$12+$P123*'10k &amp; MO'!L$18+$Q123*'10k &amp; MO'!L$24+$R123*'10k &amp; MO'!L$30</f>
        <v>18457.633300000001</v>
      </c>
      <c r="AD123" s="350">
        <f>+S123*'10k &amp; MO'!O$6</f>
        <v>80232.368000000002</v>
      </c>
      <c r="AF123" s="192" t="str">
        <f t="shared" si="10"/>
        <v>1412017</v>
      </c>
      <c r="AG123" s="192">
        <f>+IFERROR(VLOOKUP($AF123,'Limited Loss'!$F$5:$P$124,AG$3,FALSE),0)</f>
        <v>0</v>
      </c>
      <c r="AH123" s="193">
        <f>+IFERROR(VLOOKUP($AF123,'Limited Loss'!$F$5:$P$124,AH$3,FALSE),0)</f>
        <v>0</v>
      </c>
      <c r="AI123" s="193">
        <f>+IFERROR(VLOOKUP($AF123,'Limited Loss'!$F$5:$P$124,AI$3,FALSE),0)</f>
        <v>0</v>
      </c>
      <c r="AJ123" s="193">
        <f>+IFERROR(VLOOKUP($AF123,'Limited Loss'!$F$5:$P$124,AJ$3,FALSE),0)</f>
        <v>0</v>
      </c>
      <c r="AK123" s="100">
        <f>+IFERROR(VLOOKUP($AF123,'Limited Loss'!$F$5:$P$124,AK$3,FALSE),0)</f>
        <v>0</v>
      </c>
      <c r="AL123" s="193">
        <f>+IFERROR(VLOOKUP($AF123,'Limited Loss'!$F$5:$P$124,AL$3,FALSE),0)</f>
        <v>0</v>
      </c>
      <c r="AM123" s="193">
        <f>+IFERROR(VLOOKUP($AF123,'Limited Loss'!$F$5:$P$124,AM$3,FALSE),0)</f>
        <v>0</v>
      </c>
      <c r="AN123" s="193">
        <f>+IFERROR(VLOOKUP($AF123,'Limited Loss'!$F$5:$P$124,AN$3,FALSE),0)</f>
        <v>0</v>
      </c>
      <c r="AO123" s="193">
        <f>+IFERROR(VLOOKUP($AF123,'Limited Loss'!$F$5:$P$124,AO$3,FALSE),0)</f>
        <v>0</v>
      </c>
      <c r="AP123" s="100">
        <f>+IFERROR(VLOOKUP($AF123,'Limited Loss'!$F$5:$P$124,AP$3,FALSE),0)</f>
        <v>0</v>
      </c>
      <c r="AQ123" s="353"/>
      <c r="AR123" s="331">
        <f t="shared" si="11"/>
        <v>141</v>
      </c>
      <c r="AS123" s="332">
        <f t="shared" si="11"/>
        <v>2017</v>
      </c>
      <c r="AT123" s="349">
        <f t="shared" si="17"/>
        <v>0</v>
      </c>
      <c r="AU123" s="349">
        <f t="shared" si="17"/>
        <v>6253.0822000000007</v>
      </c>
      <c r="AV123" s="349">
        <f t="shared" si="17"/>
        <v>230864.63559999998</v>
      </c>
      <c r="AW123" s="349">
        <f t="shared" si="17"/>
        <v>55583.973099999996</v>
      </c>
      <c r="AX123" s="350">
        <f t="shared" si="17"/>
        <v>10480.779700000001</v>
      </c>
      <c r="AY123" s="349">
        <f t="shared" si="17"/>
        <v>0</v>
      </c>
      <c r="AZ123" s="349">
        <f t="shared" si="17"/>
        <v>1882.1439</v>
      </c>
      <c r="BA123" s="349">
        <f t="shared" si="17"/>
        <v>78073.420500000007</v>
      </c>
      <c r="BB123" s="349">
        <f t="shared" si="18"/>
        <v>26728.904700000003</v>
      </c>
      <c r="BC123" s="349">
        <f t="shared" si="18"/>
        <v>18457.633300000001</v>
      </c>
      <c r="BD123" s="350">
        <f t="shared" si="18"/>
        <v>80232.368000000002</v>
      </c>
      <c r="BE123" s="349">
        <f t="shared" si="13"/>
        <v>317073.28220000002</v>
      </c>
      <c r="BF123" s="375">
        <f t="shared" si="14"/>
        <v>111251.2908</v>
      </c>
      <c r="BG123" s="334">
        <f t="shared" si="15"/>
        <v>80232.368000000002</v>
      </c>
      <c r="BI123" s="107">
        <v>646</v>
      </c>
      <c r="BJ123" s="108">
        <v>739329.5048</v>
      </c>
      <c r="BK123" s="108">
        <v>462492.90750000003</v>
      </c>
      <c r="BL123" s="108">
        <v>28630.109999999997</v>
      </c>
    </row>
    <row r="124" spans="1:64" x14ac:dyDescent="0.2">
      <c r="A124" s="326" t="str">
        <f t="shared" si="12"/>
        <v>1412018</v>
      </c>
      <c r="B124" s="331">
        <v>141</v>
      </c>
      <c r="C124" s="327">
        <v>2018</v>
      </c>
      <c r="D124" s="353">
        <f>+IFERROR(VLOOKUP($A124,Data_Loss!$A$2:$V$1180,6,FALSE),0)</f>
        <v>0</v>
      </c>
      <c r="E124" s="353">
        <f>+IFERROR(VLOOKUP($A124,Data_Loss!$A$2:$V$1180,7,FALSE),0)</f>
        <v>0</v>
      </c>
      <c r="F124" s="353">
        <f>+IFERROR(VLOOKUP($A124,Data_Loss!$A$2:$V$1180,8,FALSE),0)</f>
        <v>0</v>
      </c>
      <c r="G124" s="353">
        <f>+IFERROR(VLOOKUP($A124,Data_Loss!$A$2:$V$1180,9,FALSE),0)</f>
        <v>0</v>
      </c>
      <c r="H124" s="353">
        <f>+IFERROR(VLOOKUP($A124,Data_Loss!$A$2:$V$1180,10,FALSE),0)</f>
        <v>6</v>
      </c>
      <c r="I124" s="353">
        <f>+IFERROR(VLOOKUP($A124,Data_Loss!$A$2:$V$1300,12,FALSE),0)</f>
        <v>0</v>
      </c>
      <c r="J124" s="353">
        <f>+IFERROR(VLOOKUP($A124,Data_Loss!$A$2:$V$1300,13,FALSE),0)</f>
        <v>0</v>
      </c>
      <c r="K124" s="353">
        <f>+IFERROR(VLOOKUP($A124,Data_Loss!$A$2:$V$1300,14,FALSE),0)</f>
        <v>0</v>
      </c>
      <c r="L124" s="353">
        <f>+IFERROR(VLOOKUP($A124,Data_Loss!$A$2:$V$1300,15,FALSE),0)</f>
        <v>0</v>
      </c>
      <c r="M124" s="353">
        <f>+IFERROR(VLOOKUP($A124,Data_Loss!$A$2:$V$1300,16,FALSE),0)</f>
        <v>34039</v>
      </c>
      <c r="N124" s="353">
        <f>+IFERROR(VLOOKUP($A124,Data_Loss!$A$2:$V$1300,17,FALSE),0)</f>
        <v>0</v>
      </c>
      <c r="O124" s="353">
        <f>+IFERROR(VLOOKUP($A124,Data_Loss!$A$2:$V$1300,18,FALSE),0)</f>
        <v>0</v>
      </c>
      <c r="P124" s="353">
        <f>+IFERROR(VLOOKUP($A124,Data_Loss!$A$2:$V$1300,19,FALSE),0)</f>
        <v>0</v>
      </c>
      <c r="Q124" s="353">
        <f>+IFERROR(VLOOKUP($A124,Data_Loss!$A$2:$V$1300,20,FALSE),0)</f>
        <v>0</v>
      </c>
      <c r="R124" s="353">
        <f>+IFERROR(VLOOKUP($A124,Data_Loss!$A$2:$V$1300,21,FALSE),0)</f>
        <v>23064</v>
      </c>
      <c r="S124" s="353">
        <f>+IFERROR(VLOOKUP($A124,Data_Loss!$A$2:$V$1300,22,FALSE),0)</f>
        <v>15766</v>
      </c>
      <c r="T124" s="191">
        <f>+$I124*'10k &amp; MO'!C$7+$J124*'10k &amp; MO'!C$13+$K124*'10k &amp; MO'!C$19+$L124*'10k &amp; MO'!C$25+$M124*'10k &amp; MO'!C$31</f>
        <v>74.885800000000003</v>
      </c>
      <c r="U124" s="349">
        <f>+$I124*'10k &amp; MO'!D$7+$J124*'10k &amp; MO'!D$13+$K124*'10k &amp; MO'!D$19+$L124*'10k &amp; MO'!D$25+$M124*'10k &amp; MO'!D$31</f>
        <v>2321.4598000000001</v>
      </c>
      <c r="V124" s="349">
        <f>+$I124*'10k &amp; MO'!E$7+$J124*'10k &amp; MO'!E$13+$K124*'10k &amp; MO'!E$19+$L124*'10k &amp; MO'!E$25+$M124*'10k &amp; MO'!E$31</f>
        <v>47756.717000000004</v>
      </c>
      <c r="W124" s="349">
        <f>+$I124*'10k &amp; MO'!F$7+$J124*'10k &amp; MO'!F$13+$K124*'10k &amp; MO'!F$19+$L124*'10k &amp; MO'!F$25+$M124*'10k &amp; MO'!F$31</f>
        <v>18010.034899999999</v>
      </c>
      <c r="X124" s="349">
        <f>+$I124*'10k &amp; MO'!G$7+$J124*'10k &amp; MO'!G$13+$K124*'10k &amp; MO'!G$19+$L124*'10k &amp; MO'!G$25+$M124*'10k &amp; MO'!G$31</f>
        <v>23446.063200000001</v>
      </c>
      <c r="Y124" s="349">
        <f>+$N124*'10k &amp; MO'!H$7+$O124*'10k &amp; MO'!H$13+$P124*'10k &amp; MO'!H$19+$Q124*'10k &amp; MO'!H$25+$R124*'10k &amp; MO'!H$31</f>
        <v>66.885599999999997</v>
      </c>
      <c r="Z124" s="349">
        <f>+$N124*'10k &amp; MO'!I$7+$O124*'10k &amp; MO'!I$13+$P124*'10k &amp; MO'!I$19+$Q124*'10k &amp; MO'!I$25+$R124*'10k &amp; MO'!I$31</f>
        <v>2281.0295999999998</v>
      </c>
      <c r="AA124" s="349">
        <f>+$N124*'10k &amp; MO'!J$7+$O124*'10k &amp; MO'!J$13+$P124*'10k &amp; MO'!J$19+$Q124*'10k &amp; MO'!J$25+$R124*'10k &amp; MO'!J$31</f>
        <v>23460.700800000002</v>
      </c>
      <c r="AB124" s="349">
        <f>+$N124*'10k &amp; MO'!K$7+$O124*'10k &amp; MO'!K$13+$P124*'10k &amp; MO'!K$19+$Q124*'10k &amp; MO'!K$25+$R124*'10k &amp; MO'!K$31</f>
        <v>12403.819199999998</v>
      </c>
      <c r="AC124" s="349">
        <f>+$N124*'10k &amp; MO'!L$7+$O124*'10k &amp; MO'!L$13+$P124*'10k &amp; MO'!L$19+$Q124*'10k &amp; MO'!L$25+$R124*'10k &amp; MO'!L$31</f>
        <v>19382.9856</v>
      </c>
      <c r="AD124" s="350">
        <f>+S124*'10k &amp; MO'!O$7</f>
        <v>20905.716</v>
      </c>
      <c r="AF124" s="192" t="str">
        <f t="shared" si="10"/>
        <v>1412018</v>
      </c>
      <c r="AG124" s="192">
        <f>+IFERROR(VLOOKUP($AF124,'Limited Loss'!$F$5:$P$124,AG$3,FALSE),0)</f>
        <v>0</v>
      </c>
      <c r="AH124" s="193">
        <f>+IFERROR(VLOOKUP($AF124,'Limited Loss'!$F$5:$P$124,AH$3,FALSE),0)</f>
        <v>0</v>
      </c>
      <c r="AI124" s="193">
        <f>+IFERROR(VLOOKUP($AF124,'Limited Loss'!$F$5:$P$124,AI$3,FALSE),0)</f>
        <v>0</v>
      </c>
      <c r="AJ124" s="193">
        <f>+IFERROR(VLOOKUP($AF124,'Limited Loss'!$F$5:$P$124,AJ$3,FALSE),0)</f>
        <v>0</v>
      </c>
      <c r="AK124" s="100">
        <f>+IFERROR(VLOOKUP($AF124,'Limited Loss'!$F$5:$P$124,AK$3,FALSE),0)</f>
        <v>0</v>
      </c>
      <c r="AL124" s="193">
        <f>+IFERROR(VLOOKUP($AF124,'Limited Loss'!$F$5:$P$124,AL$3,FALSE),0)</f>
        <v>0</v>
      </c>
      <c r="AM124" s="193">
        <f>+IFERROR(VLOOKUP($AF124,'Limited Loss'!$F$5:$P$124,AM$3,FALSE),0)</f>
        <v>0</v>
      </c>
      <c r="AN124" s="193">
        <f>+IFERROR(VLOOKUP($AF124,'Limited Loss'!$F$5:$P$124,AN$3,FALSE),0)</f>
        <v>0</v>
      </c>
      <c r="AO124" s="193">
        <f>+IFERROR(VLOOKUP($AF124,'Limited Loss'!$F$5:$P$124,AO$3,FALSE),0)</f>
        <v>0</v>
      </c>
      <c r="AP124" s="100">
        <f>+IFERROR(VLOOKUP($AF124,'Limited Loss'!$F$5:$P$124,AP$3,FALSE),0)</f>
        <v>0</v>
      </c>
      <c r="AQ124" s="353"/>
      <c r="AR124" s="331">
        <f t="shared" si="11"/>
        <v>141</v>
      </c>
      <c r="AS124" s="332">
        <f t="shared" si="11"/>
        <v>2018</v>
      </c>
      <c r="AT124" s="349">
        <f t="shared" si="17"/>
        <v>74.885800000000003</v>
      </c>
      <c r="AU124" s="349">
        <f t="shared" si="17"/>
        <v>2321.4598000000001</v>
      </c>
      <c r="AV124" s="349">
        <f t="shared" si="17"/>
        <v>47756.717000000004</v>
      </c>
      <c r="AW124" s="349">
        <f t="shared" si="17"/>
        <v>18010.034899999999</v>
      </c>
      <c r="AX124" s="350">
        <f t="shared" si="17"/>
        <v>23446.063200000001</v>
      </c>
      <c r="AY124" s="349">
        <f t="shared" si="17"/>
        <v>66.885599999999997</v>
      </c>
      <c r="AZ124" s="349">
        <f t="shared" si="17"/>
        <v>2281.0295999999998</v>
      </c>
      <c r="BA124" s="349">
        <f t="shared" si="17"/>
        <v>23460.700800000002</v>
      </c>
      <c r="BB124" s="349">
        <f t="shared" si="18"/>
        <v>12403.819199999998</v>
      </c>
      <c r="BC124" s="349">
        <f t="shared" si="18"/>
        <v>19382.9856</v>
      </c>
      <c r="BD124" s="350">
        <f t="shared" si="18"/>
        <v>20905.716</v>
      </c>
      <c r="BE124" s="349">
        <f t="shared" si="13"/>
        <v>75961.678600000014</v>
      </c>
      <c r="BF124" s="375">
        <f t="shared" si="14"/>
        <v>73242.902900000001</v>
      </c>
      <c r="BG124" s="334">
        <f t="shared" si="15"/>
        <v>20905.716</v>
      </c>
      <c r="BI124" s="107">
        <v>647</v>
      </c>
      <c r="BJ124" s="108">
        <v>3289229.3501000004</v>
      </c>
      <c r="BK124" s="108">
        <v>1379786.4745999998</v>
      </c>
      <c r="BL124" s="108">
        <v>147773.44</v>
      </c>
    </row>
    <row r="125" spans="1:64" x14ac:dyDescent="0.2">
      <c r="A125" s="326" t="str">
        <f t="shared" si="12"/>
        <v>1422014</v>
      </c>
      <c r="B125" s="331">
        <v>142</v>
      </c>
      <c r="C125" s="327">
        <v>2014</v>
      </c>
      <c r="D125" s="353">
        <f>+IFERROR(VLOOKUP($A125,Data_Loss!$A$2:$V$1180,6,FALSE),0)</f>
        <v>0</v>
      </c>
      <c r="E125" s="353">
        <f>+IFERROR(VLOOKUP($A125,Data_Loss!$A$2:$V$1180,7,FALSE),0)</f>
        <v>0</v>
      </c>
      <c r="F125" s="353">
        <f>+IFERROR(VLOOKUP($A125,Data_Loss!$A$2:$V$1180,8,FALSE),0)</f>
        <v>0</v>
      </c>
      <c r="G125" s="353">
        <f>+IFERROR(VLOOKUP($A125,Data_Loss!$A$2:$V$1180,9,FALSE),0)</f>
        <v>0</v>
      </c>
      <c r="H125" s="353">
        <f>+IFERROR(VLOOKUP($A125,Data_Loss!$A$2:$V$1180,10,FALSE),0)</f>
        <v>1</v>
      </c>
      <c r="I125" s="353">
        <f>+IFERROR(VLOOKUP($A125,Data_Loss!$A$2:$V$1300,12,FALSE),0)</f>
        <v>0</v>
      </c>
      <c r="J125" s="353">
        <f>+IFERROR(VLOOKUP($A125,Data_Loss!$A$2:$V$1300,13,FALSE),0)</f>
        <v>0</v>
      </c>
      <c r="K125" s="353">
        <f>+IFERROR(VLOOKUP($A125,Data_Loss!$A$2:$V$1300,14,FALSE),0)</f>
        <v>0</v>
      </c>
      <c r="L125" s="353">
        <f>+IFERROR(VLOOKUP($A125,Data_Loss!$A$2:$V$1300,15,FALSE),0)</f>
        <v>0</v>
      </c>
      <c r="M125" s="353">
        <f>+IFERROR(VLOOKUP($A125,Data_Loss!$A$2:$V$1300,16,FALSE),0)</f>
        <v>10000</v>
      </c>
      <c r="N125" s="353">
        <f>+IFERROR(VLOOKUP($A125,Data_Loss!$A$2:$V$1300,17,FALSE),0)</f>
        <v>0</v>
      </c>
      <c r="O125" s="353">
        <f>+IFERROR(VLOOKUP($A125,Data_Loss!$A$2:$V$1300,18,FALSE),0)</f>
        <v>0</v>
      </c>
      <c r="P125" s="353">
        <f>+IFERROR(VLOOKUP($A125,Data_Loss!$A$2:$V$1300,19,FALSE),0)</f>
        <v>0</v>
      </c>
      <c r="Q125" s="353">
        <f>+IFERROR(VLOOKUP($A125,Data_Loss!$A$2:$V$1300,20,FALSE),0)</f>
        <v>0</v>
      </c>
      <c r="R125" s="353">
        <f>+IFERROR(VLOOKUP($A125,Data_Loss!$A$2:$V$1300,21,FALSE),0)</f>
        <v>13655</v>
      </c>
      <c r="S125" s="353">
        <f>+IFERROR(VLOOKUP($A125,Data_Loss!$A$2:$V$1300,22,FALSE),0)</f>
        <v>0</v>
      </c>
      <c r="T125" s="191">
        <f>+$I125*'10k &amp; MO'!C$3+$J125*'10k &amp; MO'!C$9+$K125*'10k &amp; MO'!C$15+$L125*'10k &amp; MO'!C$21+$M125*'10k &amp; MO'!C$27</f>
        <v>0</v>
      </c>
      <c r="U125" s="349">
        <f>+$I125*'10k &amp; MO'!D$3+$J125*'10k &amp; MO'!D$9+$K125*'10k &amp; MO'!D$15+$L125*'10k &amp; MO'!D$21+$M125*'10k &amp; MO'!D$27</f>
        <v>0</v>
      </c>
      <c r="V125" s="349">
        <f>+$I125*'10k &amp; MO'!E$3+$J125*'10k &amp; MO'!E$9+$K125*'10k &amp; MO'!E$15+$L125*'10k &amp; MO'!E$21+$M125*'10k &amp; MO'!E$27</f>
        <v>0</v>
      </c>
      <c r="W125" s="349">
        <f>+$I125*'10k &amp; MO'!F$3+$J125*'10k &amp; MO'!F$9+$K125*'10k &amp; MO'!F$15+$L125*'10k &amp; MO'!F$21+$M125*'10k &amp; MO'!F$27</f>
        <v>0</v>
      </c>
      <c r="X125" s="349">
        <f>+$I125*'10k &amp; MO'!G$3+$J125*'10k &amp; MO'!G$9+$K125*'10k &amp; MO'!G$15+$L125*'10k &amp; MO'!G$21+$M125*'10k &amp; MO'!G$27</f>
        <v>11319.999999999998</v>
      </c>
      <c r="Y125" s="349">
        <f>+$N125*'10k &amp; MO'!H$3+$O125*'10k &amp; MO'!H$9+$P125*'10k &amp; MO'!H$15+$Q125*'10k &amp; MO'!H$21+$R125*'10k &amp; MO'!H$27</f>
        <v>0</v>
      </c>
      <c r="Z125" s="349">
        <f>+$N125*'10k &amp; MO'!I$3+$O125*'10k &amp; MO'!I$9+$P125*'10k &amp; MO'!I$15+$Q125*'10k &amp; MO'!I$21+$R125*'10k &amp; MO'!I$27</f>
        <v>0</v>
      </c>
      <c r="AA125" s="349">
        <f>+$N125*'10k &amp; MO'!J$3+$O125*'10k &amp; MO'!J$9+$P125*'10k &amp; MO'!J$15+$Q125*'10k &amp; MO'!J$21+$R125*'10k &amp; MO'!J$27</f>
        <v>0</v>
      </c>
      <c r="AB125" s="349">
        <f>+$N125*'10k &amp; MO'!K$3+$O125*'10k &amp; MO'!K$9+$P125*'10k &amp; MO'!K$15+$Q125*'10k &amp; MO'!K$21+$R125*'10k &amp; MO'!K$27</f>
        <v>0</v>
      </c>
      <c r="AC125" s="349">
        <f>+$N125*'10k &amp; MO'!L$3+$O125*'10k &amp; MO'!L$9+$P125*'10k &amp; MO'!L$15+$Q125*'10k &amp; MO'!L$21+$R125*'10k &amp; MO'!L$27</f>
        <v>21056.010000000002</v>
      </c>
      <c r="AD125" s="350">
        <f>+S125*'10k &amp; MO'!O$3</f>
        <v>0</v>
      </c>
      <c r="AF125" s="192" t="str">
        <f t="shared" si="10"/>
        <v>1422014</v>
      </c>
      <c r="AG125" s="192">
        <f>+IFERROR(VLOOKUP($AF125,'Limited Loss'!$F$5:$P$124,AG$3,FALSE),0)</f>
        <v>0</v>
      </c>
      <c r="AH125" s="193">
        <f>+IFERROR(VLOOKUP($AF125,'Limited Loss'!$F$5:$P$124,AH$3,FALSE),0)</f>
        <v>0</v>
      </c>
      <c r="AI125" s="193">
        <f>+IFERROR(VLOOKUP($AF125,'Limited Loss'!$F$5:$P$124,AI$3,FALSE),0)</f>
        <v>0</v>
      </c>
      <c r="AJ125" s="193">
        <f>+IFERROR(VLOOKUP($AF125,'Limited Loss'!$F$5:$P$124,AJ$3,FALSE),0)</f>
        <v>0</v>
      </c>
      <c r="AK125" s="100">
        <f>+IFERROR(VLOOKUP($AF125,'Limited Loss'!$F$5:$P$124,AK$3,FALSE),0)</f>
        <v>0</v>
      </c>
      <c r="AL125" s="193">
        <f>+IFERROR(VLOOKUP($AF125,'Limited Loss'!$F$5:$P$124,AL$3,FALSE),0)</f>
        <v>0</v>
      </c>
      <c r="AM125" s="193">
        <f>+IFERROR(VLOOKUP($AF125,'Limited Loss'!$F$5:$P$124,AM$3,FALSE),0)</f>
        <v>0</v>
      </c>
      <c r="AN125" s="193">
        <f>+IFERROR(VLOOKUP($AF125,'Limited Loss'!$F$5:$P$124,AN$3,FALSE),0)</f>
        <v>0</v>
      </c>
      <c r="AO125" s="193">
        <f>+IFERROR(VLOOKUP($AF125,'Limited Loss'!$F$5:$P$124,AO$3,FALSE),0)</f>
        <v>0</v>
      </c>
      <c r="AP125" s="100">
        <f>+IFERROR(VLOOKUP($AF125,'Limited Loss'!$F$5:$P$124,AP$3,FALSE),0)</f>
        <v>0</v>
      </c>
      <c r="AQ125" s="353"/>
      <c r="AR125" s="331">
        <f t="shared" si="11"/>
        <v>142</v>
      </c>
      <c r="AS125" s="332">
        <f t="shared" si="11"/>
        <v>2014</v>
      </c>
      <c r="AT125" s="349">
        <f t="shared" si="17"/>
        <v>0</v>
      </c>
      <c r="AU125" s="349">
        <f t="shared" si="17"/>
        <v>0</v>
      </c>
      <c r="AV125" s="349">
        <f t="shared" si="17"/>
        <v>0</v>
      </c>
      <c r="AW125" s="349">
        <f t="shared" si="17"/>
        <v>0</v>
      </c>
      <c r="AX125" s="350">
        <f t="shared" si="17"/>
        <v>11319.999999999998</v>
      </c>
      <c r="AY125" s="349">
        <f t="shared" si="17"/>
        <v>0</v>
      </c>
      <c r="AZ125" s="349">
        <f t="shared" si="17"/>
        <v>0</v>
      </c>
      <c r="BA125" s="349">
        <f t="shared" si="17"/>
        <v>0</v>
      </c>
      <c r="BB125" s="349">
        <f t="shared" si="18"/>
        <v>0</v>
      </c>
      <c r="BC125" s="349">
        <f t="shared" si="18"/>
        <v>21056.010000000002</v>
      </c>
      <c r="BD125" s="350">
        <f t="shared" si="18"/>
        <v>0</v>
      </c>
      <c r="BE125" s="349">
        <f t="shared" si="13"/>
        <v>0</v>
      </c>
      <c r="BF125" s="375">
        <f t="shared" si="14"/>
        <v>32376.010000000002</v>
      </c>
      <c r="BG125" s="334">
        <f t="shared" si="15"/>
        <v>0</v>
      </c>
      <c r="BI125" s="107">
        <v>648</v>
      </c>
      <c r="BJ125" s="108">
        <v>2338343.7445000005</v>
      </c>
      <c r="BK125" s="108">
        <v>1372625.7598000001</v>
      </c>
      <c r="BL125" s="108">
        <v>78701.956999999995</v>
      </c>
    </row>
    <row r="126" spans="1:64" x14ac:dyDescent="0.2">
      <c r="A126" s="326" t="str">
        <f t="shared" si="12"/>
        <v>1422015</v>
      </c>
      <c r="B126" s="331">
        <v>142</v>
      </c>
      <c r="C126" s="327">
        <v>2015</v>
      </c>
      <c r="D126" s="353">
        <f>+IFERROR(VLOOKUP($A126,Data_Loss!$A$2:$V$1180,6,FALSE),0)</f>
        <v>0</v>
      </c>
      <c r="E126" s="353">
        <f>+IFERROR(VLOOKUP($A126,Data_Loss!$A$2:$V$1180,7,FALSE),0)</f>
        <v>0</v>
      </c>
      <c r="F126" s="353">
        <f>+IFERROR(VLOOKUP($A126,Data_Loss!$A$2:$V$1180,8,FALSE),0)</f>
        <v>0</v>
      </c>
      <c r="G126" s="353">
        <f>+IFERROR(VLOOKUP($A126,Data_Loss!$A$2:$V$1180,9,FALSE),0)</f>
        <v>0</v>
      </c>
      <c r="H126" s="353">
        <f>+IFERROR(VLOOKUP($A126,Data_Loss!$A$2:$V$1180,10,FALSE),0)</f>
        <v>1</v>
      </c>
      <c r="I126" s="353">
        <f>+IFERROR(VLOOKUP($A126,Data_Loss!$A$2:$V$1300,12,FALSE),0)</f>
        <v>0</v>
      </c>
      <c r="J126" s="353">
        <f>+IFERROR(VLOOKUP($A126,Data_Loss!$A$2:$V$1300,13,FALSE),0)</f>
        <v>0</v>
      </c>
      <c r="K126" s="353">
        <f>+IFERROR(VLOOKUP($A126,Data_Loss!$A$2:$V$1300,14,FALSE),0)</f>
        <v>0</v>
      </c>
      <c r="L126" s="353">
        <f>+IFERROR(VLOOKUP($A126,Data_Loss!$A$2:$V$1300,15,FALSE),0)</f>
        <v>0</v>
      </c>
      <c r="M126" s="353">
        <f>+IFERROR(VLOOKUP($A126,Data_Loss!$A$2:$V$1300,16,FALSE),0)</f>
        <v>48721</v>
      </c>
      <c r="N126" s="353">
        <f>+IFERROR(VLOOKUP($A126,Data_Loss!$A$2:$V$1300,17,FALSE),0)</f>
        <v>0</v>
      </c>
      <c r="O126" s="353">
        <f>+IFERROR(VLOOKUP($A126,Data_Loss!$A$2:$V$1300,18,FALSE),0)</f>
        <v>0</v>
      </c>
      <c r="P126" s="353">
        <f>+IFERROR(VLOOKUP($A126,Data_Loss!$A$2:$V$1300,19,FALSE),0)</f>
        <v>0</v>
      </c>
      <c r="Q126" s="353">
        <f>+IFERROR(VLOOKUP($A126,Data_Loss!$A$2:$V$1300,20,FALSE),0)</f>
        <v>0</v>
      </c>
      <c r="R126" s="353">
        <f>+IFERROR(VLOOKUP($A126,Data_Loss!$A$2:$V$1300,21,FALSE),0)</f>
        <v>174519</v>
      </c>
      <c r="S126" s="353">
        <f>+IFERROR(VLOOKUP($A126,Data_Loss!$A$2:$V$1300,22,FALSE),0)</f>
        <v>0</v>
      </c>
      <c r="T126" s="191">
        <f>+$I126*'10k &amp; MO'!C$4+$J126*'10k &amp; MO'!C$10+$K126*'10k &amp; MO'!C$16+$L126*'10k &amp; MO'!C$22+$M126*'10k &amp; MO'!C$28</f>
        <v>0</v>
      </c>
      <c r="U126" s="349">
        <f>+$I126*'10k &amp; MO'!D$4+$J126*'10k &amp; MO'!D$10+$K126*'10k &amp; MO'!D$16+$L126*'10k &amp; MO'!D$22+$M126*'10k &amp; MO'!D$28</f>
        <v>0</v>
      </c>
      <c r="V126" s="349">
        <f>+$I126*'10k &amp; MO'!E$4+$J126*'10k &amp; MO'!E$10+$K126*'10k &amp; MO'!E$16+$L126*'10k &amp; MO'!E$22+$M126*'10k &amp; MO'!E$28</f>
        <v>1705.2350000000001</v>
      </c>
      <c r="W126" s="349">
        <f>+$I126*'10k &amp; MO'!F$4+$J126*'10k &amp; MO'!F$10+$K126*'10k &amp; MO'!F$16+$L126*'10k &amp; MO'!F$22+$M126*'10k &amp; MO'!F$28</f>
        <v>1018.2688999999999</v>
      </c>
      <c r="X126" s="349">
        <f>+$I126*'10k &amp; MO'!G$4+$J126*'10k &amp; MO'!G$10+$K126*'10k &amp; MO'!G$16+$L126*'10k &amp; MO'!G$22+$M126*'10k &amp; MO'!G$28</f>
        <v>56282.499199999998</v>
      </c>
      <c r="Y126" s="349">
        <f>+$N126*'10k &amp; MO'!H$4+$O126*'10k &amp; MO'!H$10+$P126*'10k &amp; MO'!H$16+$Q126*'10k &amp; MO'!H$22+$R126*'10k &amp; MO'!H$28</f>
        <v>0</v>
      </c>
      <c r="Z126" s="349">
        <f>+$N126*'10k &amp; MO'!I$4+$O126*'10k &amp; MO'!I$10+$P126*'10k &amp; MO'!I$16+$Q126*'10k &amp; MO'!I$22+$R126*'10k &amp; MO'!I$28</f>
        <v>0</v>
      </c>
      <c r="AA126" s="349">
        <f>+$N126*'10k &amp; MO'!J$4+$O126*'10k &amp; MO'!J$10+$P126*'10k &amp; MO'!J$16+$Q126*'10k &amp; MO'!J$22+$R126*'10k &amp; MO'!J$28</f>
        <v>4921.4358000000002</v>
      </c>
      <c r="AB126" s="349">
        <f>+$N126*'10k &amp; MO'!K$4+$O126*'10k &amp; MO'!K$10+$P126*'10k &amp; MO'!K$16+$Q126*'10k &amp; MO'!K$22+$R126*'10k &amp; MO'!K$28</f>
        <v>6718.9814999999999</v>
      </c>
      <c r="AC126" s="349">
        <f>+$N126*'10k &amp; MO'!L$4+$O126*'10k &amp; MO'!L$10+$P126*'10k &amp; MO'!L$16+$Q126*'10k &amp; MO'!L$22+$R126*'10k &amp; MO'!L$28</f>
        <v>256089.18059999999</v>
      </c>
      <c r="AD126" s="350">
        <f>+S126*'10k &amp; MO'!O$4</f>
        <v>0</v>
      </c>
      <c r="AF126" s="192" t="str">
        <f t="shared" si="10"/>
        <v>1422015</v>
      </c>
      <c r="AG126" s="192">
        <f>+IFERROR(VLOOKUP($AF126,'Limited Loss'!$F$5:$P$124,AG$3,FALSE),0)</f>
        <v>0</v>
      </c>
      <c r="AH126" s="193">
        <f>+IFERROR(VLOOKUP($AF126,'Limited Loss'!$F$5:$P$124,AH$3,FALSE),0)</f>
        <v>0</v>
      </c>
      <c r="AI126" s="193">
        <f>+IFERROR(VLOOKUP($AF126,'Limited Loss'!$F$5:$P$124,AI$3,FALSE),0)</f>
        <v>0</v>
      </c>
      <c r="AJ126" s="193">
        <f>+IFERROR(VLOOKUP($AF126,'Limited Loss'!$F$5:$P$124,AJ$3,FALSE),0)</f>
        <v>0</v>
      </c>
      <c r="AK126" s="100">
        <f>+IFERROR(VLOOKUP($AF126,'Limited Loss'!$F$5:$P$124,AK$3,FALSE),0)</f>
        <v>0</v>
      </c>
      <c r="AL126" s="193">
        <f>+IFERROR(VLOOKUP($AF126,'Limited Loss'!$F$5:$P$124,AL$3,FALSE),0)</f>
        <v>0</v>
      </c>
      <c r="AM126" s="193">
        <f>+IFERROR(VLOOKUP($AF126,'Limited Loss'!$F$5:$P$124,AM$3,FALSE),0)</f>
        <v>0</v>
      </c>
      <c r="AN126" s="193">
        <f>+IFERROR(VLOOKUP($AF126,'Limited Loss'!$F$5:$P$124,AN$3,FALSE),0)</f>
        <v>0</v>
      </c>
      <c r="AO126" s="193">
        <f>+IFERROR(VLOOKUP($AF126,'Limited Loss'!$F$5:$P$124,AO$3,FALSE),0)</f>
        <v>0</v>
      </c>
      <c r="AP126" s="100">
        <f>+IFERROR(VLOOKUP($AF126,'Limited Loss'!$F$5:$P$124,AP$3,FALSE),0)</f>
        <v>0</v>
      </c>
      <c r="AQ126" s="353"/>
      <c r="AR126" s="331">
        <f t="shared" si="11"/>
        <v>142</v>
      </c>
      <c r="AS126" s="332">
        <f t="shared" si="11"/>
        <v>2015</v>
      </c>
      <c r="AT126" s="349">
        <f t="shared" si="17"/>
        <v>0</v>
      </c>
      <c r="AU126" s="349">
        <f t="shared" si="17"/>
        <v>0</v>
      </c>
      <c r="AV126" s="349">
        <f t="shared" si="17"/>
        <v>1705.2350000000001</v>
      </c>
      <c r="AW126" s="349">
        <f t="shared" si="17"/>
        <v>1018.2688999999999</v>
      </c>
      <c r="AX126" s="350">
        <f t="shared" si="17"/>
        <v>56282.499199999998</v>
      </c>
      <c r="AY126" s="349">
        <f t="shared" si="17"/>
        <v>0</v>
      </c>
      <c r="AZ126" s="349">
        <f t="shared" si="17"/>
        <v>0</v>
      </c>
      <c r="BA126" s="349">
        <f t="shared" si="17"/>
        <v>4921.4358000000002</v>
      </c>
      <c r="BB126" s="349">
        <f t="shared" si="18"/>
        <v>6718.9814999999999</v>
      </c>
      <c r="BC126" s="349">
        <f t="shared" si="18"/>
        <v>256089.18059999999</v>
      </c>
      <c r="BD126" s="350">
        <f t="shared" si="18"/>
        <v>0</v>
      </c>
      <c r="BE126" s="349">
        <f t="shared" si="13"/>
        <v>6626.6707999999999</v>
      </c>
      <c r="BF126" s="375">
        <f t="shared" si="14"/>
        <v>320108.9302</v>
      </c>
      <c r="BG126" s="334">
        <f t="shared" si="15"/>
        <v>0</v>
      </c>
      <c r="BI126" s="107">
        <v>649</v>
      </c>
      <c r="BJ126" s="108">
        <v>1259594.8395000002</v>
      </c>
      <c r="BK126" s="108">
        <v>375907.29989999998</v>
      </c>
      <c r="BL126" s="108">
        <v>21452.039000000001</v>
      </c>
    </row>
    <row r="127" spans="1:64" x14ac:dyDescent="0.2">
      <c r="A127" s="326" t="str">
        <f t="shared" si="12"/>
        <v>1422016</v>
      </c>
      <c r="B127" s="331">
        <v>142</v>
      </c>
      <c r="C127" s="327">
        <v>2016</v>
      </c>
      <c r="D127" s="353">
        <f>+IFERROR(VLOOKUP($A127,Data_Loss!$A$2:$V$1180,6,FALSE),0)</f>
        <v>0</v>
      </c>
      <c r="E127" s="353">
        <f>+IFERROR(VLOOKUP($A127,Data_Loss!$A$2:$V$1180,7,FALSE),0)</f>
        <v>0</v>
      </c>
      <c r="F127" s="353">
        <f>+IFERROR(VLOOKUP($A127,Data_Loss!$A$2:$V$1180,8,FALSE),0)</f>
        <v>0</v>
      </c>
      <c r="G127" s="353">
        <f>+IFERROR(VLOOKUP($A127,Data_Loss!$A$2:$V$1180,9,FALSE),0)</f>
        <v>0</v>
      </c>
      <c r="H127" s="353">
        <f>+IFERROR(VLOOKUP($A127,Data_Loss!$A$2:$V$1180,10,FALSE),0)</f>
        <v>0</v>
      </c>
      <c r="I127" s="353">
        <f>+IFERROR(VLOOKUP($A127,Data_Loss!$A$2:$V$1300,12,FALSE),0)</f>
        <v>0</v>
      </c>
      <c r="J127" s="353">
        <f>+IFERROR(VLOOKUP($A127,Data_Loss!$A$2:$V$1300,13,FALSE),0)</f>
        <v>0</v>
      </c>
      <c r="K127" s="353">
        <f>+IFERROR(VLOOKUP($A127,Data_Loss!$A$2:$V$1300,14,FALSE),0)</f>
        <v>0</v>
      </c>
      <c r="L127" s="353">
        <f>+IFERROR(VLOOKUP($A127,Data_Loss!$A$2:$V$1300,15,FALSE),0)</f>
        <v>0</v>
      </c>
      <c r="M127" s="353">
        <f>+IFERROR(VLOOKUP($A127,Data_Loss!$A$2:$V$1300,16,FALSE),0)</f>
        <v>0</v>
      </c>
      <c r="N127" s="353">
        <f>+IFERROR(VLOOKUP($A127,Data_Loss!$A$2:$V$1300,17,FALSE),0)</f>
        <v>0</v>
      </c>
      <c r="O127" s="353">
        <f>+IFERROR(VLOOKUP($A127,Data_Loss!$A$2:$V$1300,18,FALSE),0)</f>
        <v>0</v>
      </c>
      <c r="P127" s="353">
        <f>+IFERROR(VLOOKUP($A127,Data_Loss!$A$2:$V$1300,19,FALSE),0)</f>
        <v>0</v>
      </c>
      <c r="Q127" s="353">
        <f>+IFERROR(VLOOKUP($A127,Data_Loss!$A$2:$V$1300,20,FALSE),0)</f>
        <v>0</v>
      </c>
      <c r="R127" s="353">
        <f>+IFERROR(VLOOKUP($A127,Data_Loss!$A$2:$V$1300,21,FALSE),0)</f>
        <v>0</v>
      </c>
      <c r="S127" s="353">
        <f>+IFERROR(VLOOKUP($A127,Data_Loss!$A$2:$V$1300,22,FALSE),0)</f>
        <v>11461</v>
      </c>
      <c r="T127" s="191">
        <f>+$I127*'10k &amp; MO'!C$5+$J127*'10k &amp; MO'!C$11+$K127*'10k &amp; MO'!C$17+$L127*'10k &amp; MO'!C$23+$M127*'10k &amp; MO'!C$29</f>
        <v>0</v>
      </c>
      <c r="U127" s="349">
        <f>+$I127*'10k &amp; MO'!D$5+$J127*'10k &amp; MO'!D$11+$K127*'10k &amp; MO'!D$17+$L127*'10k &amp; MO'!D$23+$M127*'10k &amp; MO'!D$29</f>
        <v>0</v>
      </c>
      <c r="V127" s="349">
        <f>+$I127*'10k &amp; MO'!E$5+$J127*'10k &amp; MO'!E$11+$K127*'10k &amp; MO'!E$17+$L127*'10k &amp; MO'!E$23+$M127*'10k &amp; MO'!E$29</f>
        <v>0</v>
      </c>
      <c r="W127" s="349">
        <f>+$I127*'10k &amp; MO'!F$5+$J127*'10k &amp; MO'!F$11+$K127*'10k &amp; MO'!F$17+$L127*'10k &amp; MO'!F$23+$M127*'10k &amp; MO'!F$29</f>
        <v>0</v>
      </c>
      <c r="X127" s="349">
        <f>+$I127*'10k &amp; MO'!G$5+$J127*'10k &amp; MO'!G$11+$K127*'10k &amp; MO'!G$17+$L127*'10k &amp; MO'!G$23+$M127*'10k &amp; MO'!G$29</f>
        <v>0</v>
      </c>
      <c r="Y127" s="349">
        <f>+$N127*'10k &amp; MO'!H$5+$O127*'10k &amp; MO'!H$11+$P127*'10k &amp; MO'!H$17+$Q127*'10k &amp; MO'!H$23+$R127*'10k &amp; MO'!H$29</f>
        <v>0</v>
      </c>
      <c r="Z127" s="349">
        <f>+$N127*'10k &amp; MO'!I$5+$O127*'10k &amp; MO'!I$11+$P127*'10k &amp; MO'!I$17+$Q127*'10k &amp; MO'!I$23+$R127*'10k &amp; MO'!I$29</f>
        <v>0</v>
      </c>
      <c r="AA127" s="349">
        <f>+$N127*'10k &amp; MO'!J$5+$O127*'10k &amp; MO'!J$11+$P127*'10k &amp; MO'!J$17+$Q127*'10k &amp; MO'!J$23+$R127*'10k &amp; MO'!J$29</f>
        <v>0</v>
      </c>
      <c r="AB127" s="349">
        <f>+$N127*'10k &amp; MO'!K$5+$O127*'10k &amp; MO'!K$11+$P127*'10k &amp; MO'!K$17+$Q127*'10k &amp; MO'!K$23+$R127*'10k &amp; MO'!K$29</f>
        <v>0</v>
      </c>
      <c r="AC127" s="349">
        <f>+$N127*'10k &amp; MO'!L$5+$O127*'10k &amp; MO'!L$11+$P127*'10k &amp; MO'!L$17+$Q127*'10k &amp; MO'!L$23+$R127*'10k &amp; MO'!L$29</f>
        <v>0</v>
      </c>
      <c r="AD127" s="350">
        <f>+S127*'10k &amp; MO'!O$5</f>
        <v>15449.428000000002</v>
      </c>
      <c r="AF127" s="192" t="str">
        <f t="shared" si="10"/>
        <v>1422016</v>
      </c>
      <c r="AG127" s="192">
        <f>+IFERROR(VLOOKUP($AF127,'Limited Loss'!$F$5:$P$124,AG$3,FALSE),0)</f>
        <v>0</v>
      </c>
      <c r="AH127" s="193">
        <f>+IFERROR(VLOOKUP($AF127,'Limited Loss'!$F$5:$P$124,AH$3,FALSE),0)</f>
        <v>0</v>
      </c>
      <c r="AI127" s="193">
        <f>+IFERROR(VLOOKUP($AF127,'Limited Loss'!$F$5:$P$124,AI$3,FALSE),0)</f>
        <v>0</v>
      </c>
      <c r="AJ127" s="193">
        <f>+IFERROR(VLOOKUP($AF127,'Limited Loss'!$F$5:$P$124,AJ$3,FALSE),0)</f>
        <v>0</v>
      </c>
      <c r="AK127" s="100">
        <f>+IFERROR(VLOOKUP($AF127,'Limited Loss'!$F$5:$P$124,AK$3,FALSE),0)</f>
        <v>0</v>
      </c>
      <c r="AL127" s="193">
        <f>+IFERROR(VLOOKUP($AF127,'Limited Loss'!$F$5:$P$124,AL$3,FALSE),0)</f>
        <v>0</v>
      </c>
      <c r="AM127" s="193">
        <f>+IFERROR(VLOOKUP($AF127,'Limited Loss'!$F$5:$P$124,AM$3,FALSE),0)</f>
        <v>0</v>
      </c>
      <c r="AN127" s="193">
        <f>+IFERROR(VLOOKUP($AF127,'Limited Loss'!$F$5:$P$124,AN$3,FALSE),0)</f>
        <v>0</v>
      </c>
      <c r="AO127" s="193">
        <f>+IFERROR(VLOOKUP($AF127,'Limited Loss'!$F$5:$P$124,AO$3,FALSE),0)</f>
        <v>0</v>
      </c>
      <c r="AP127" s="100">
        <f>+IFERROR(VLOOKUP($AF127,'Limited Loss'!$F$5:$P$124,AP$3,FALSE),0)</f>
        <v>0</v>
      </c>
      <c r="AQ127" s="353"/>
      <c r="AR127" s="331">
        <f t="shared" si="11"/>
        <v>142</v>
      </c>
      <c r="AS127" s="332">
        <f t="shared" si="11"/>
        <v>2016</v>
      </c>
      <c r="AT127" s="349">
        <f t="shared" si="17"/>
        <v>0</v>
      </c>
      <c r="AU127" s="349">
        <f t="shared" si="17"/>
        <v>0</v>
      </c>
      <c r="AV127" s="349">
        <f t="shared" si="17"/>
        <v>0</v>
      </c>
      <c r="AW127" s="349">
        <f t="shared" si="17"/>
        <v>0</v>
      </c>
      <c r="AX127" s="350">
        <f t="shared" si="17"/>
        <v>0</v>
      </c>
      <c r="AY127" s="349">
        <f t="shared" si="17"/>
        <v>0</v>
      </c>
      <c r="AZ127" s="349">
        <f t="shared" si="17"/>
        <v>0</v>
      </c>
      <c r="BA127" s="349">
        <f t="shared" si="17"/>
        <v>0</v>
      </c>
      <c r="BB127" s="349">
        <f t="shared" si="18"/>
        <v>0</v>
      </c>
      <c r="BC127" s="349">
        <f t="shared" si="18"/>
        <v>0</v>
      </c>
      <c r="BD127" s="350">
        <f t="shared" si="18"/>
        <v>15449.428000000002</v>
      </c>
      <c r="BE127" s="349">
        <f t="shared" si="13"/>
        <v>0</v>
      </c>
      <c r="BF127" s="375">
        <f t="shared" si="14"/>
        <v>0</v>
      </c>
      <c r="BG127" s="334">
        <f t="shared" si="15"/>
        <v>15449.428000000002</v>
      </c>
      <c r="BI127" s="107">
        <v>651</v>
      </c>
      <c r="BJ127" s="108">
        <v>3370480.6045000004</v>
      </c>
      <c r="BK127" s="108">
        <v>2369449.2668000003</v>
      </c>
      <c r="BL127" s="108">
        <v>197893.45199999999</v>
      </c>
    </row>
    <row r="128" spans="1:64" x14ac:dyDescent="0.2">
      <c r="A128" s="326" t="str">
        <f t="shared" si="12"/>
        <v>1422017</v>
      </c>
      <c r="B128" s="331">
        <v>142</v>
      </c>
      <c r="C128" s="327">
        <v>2017</v>
      </c>
      <c r="D128" s="353">
        <f>+IFERROR(VLOOKUP($A128,Data_Loss!$A$2:$V$1180,6,FALSE),0)</f>
        <v>0</v>
      </c>
      <c r="E128" s="353">
        <f>+IFERROR(VLOOKUP($A128,Data_Loss!$A$2:$V$1180,7,FALSE),0)</f>
        <v>0</v>
      </c>
      <c r="F128" s="353">
        <f>+IFERROR(VLOOKUP($A128,Data_Loss!$A$2:$V$1180,8,FALSE),0)</f>
        <v>0</v>
      </c>
      <c r="G128" s="353">
        <f>+IFERROR(VLOOKUP($A128,Data_Loss!$A$2:$V$1180,9,FALSE),0)</f>
        <v>0</v>
      </c>
      <c r="H128" s="353">
        <f>+IFERROR(VLOOKUP($A128,Data_Loss!$A$2:$V$1180,10,FALSE),0)</f>
        <v>0</v>
      </c>
      <c r="I128" s="353">
        <f>+IFERROR(VLOOKUP($A128,Data_Loss!$A$2:$V$1300,12,FALSE),0)</f>
        <v>0</v>
      </c>
      <c r="J128" s="353">
        <f>+IFERROR(VLOOKUP($A128,Data_Loss!$A$2:$V$1300,13,FALSE),0)</f>
        <v>0</v>
      </c>
      <c r="K128" s="353">
        <f>+IFERROR(VLOOKUP($A128,Data_Loss!$A$2:$V$1300,14,FALSE),0)</f>
        <v>0</v>
      </c>
      <c r="L128" s="353">
        <f>+IFERROR(VLOOKUP($A128,Data_Loss!$A$2:$V$1300,15,FALSE),0)</f>
        <v>0</v>
      </c>
      <c r="M128" s="353">
        <f>+IFERROR(VLOOKUP($A128,Data_Loss!$A$2:$V$1300,16,FALSE),0)</f>
        <v>0</v>
      </c>
      <c r="N128" s="353">
        <f>+IFERROR(VLOOKUP($A128,Data_Loss!$A$2:$V$1300,17,FALSE),0)</f>
        <v>0</v>
      </c>
      <c r="O128" s="353">
        <f>+IFERROR(VLOOKUP($A128,Data_Loss!$A$2:$V$1300,18,FALSE),0)</f>
        <v>0</v>
      </c>
      <c r="P128" s="353">
        <f>+IFERROR(VLOOKUP($A128,Data_Loss!$A$2:$V$1300,19,FALSE),0)</f>
        <v>0</v>
      </c>
      <c r="Q128" s="353">
        <f>+IFERROR(VLOOKUP($A128,Data_Loss!$A$2:$V$1300,20,FALSE),0)</f>
        <v>0</v>
      </c>
      <c r="R128" s="353">
        <f>+IFERROR(VLOOKUP($A128,Data_Loss!$A$2:$V$1300,21,FALSE),0)</f>
        <v>0</v>
      </c>
      <c r="S128" s="353">
        <f>+IFERROR(VLOOKUP($A128,Data_Loss!$A$2:$V$1300,22,FALSE),0)</f>
        <v>441</v>
      </c>
      <c r="T128" s="191">
        <f>+$I128*'10k &amp; MO'!C$6+$J128*'10k &amp; MO'!C$12+$K128*'10k &amp; MO'!C$18+$L128*'10k &amp; MO'!C$24+$M128*'10k &amp; MO'!C$30</f>
        <v>0</v>
      </c>
      <c r="U128" s="349">
        <f>+$I128*'10k &amp; MO'!D$6+$J128*'10k &amp; MO'!D$12+$K128*'10k &amp; MO'!D$18+$L128*'10k &amp; MO'!D$24+$M128*'10k &amp; MO'!D$30</f>
        <v>0</v>
      </c>
      <c r="V128" s="349">
        <f>+$I128*'10k &amp; MO'!E$6+$J128*'10k &amp; MO'!E$12+$K128*'10k &amp; MO'!E$18+$L128*'10k &amp; MO'!E$24+$M128*'10k &amp; MO'!E$30</f>
        <v>0</v>
      </c>
      <c r="W128" s="349">
        <f>+$I128*'10k &amp; MO'!F$6+$J128*'10k &amp; MO'!F$12+$K128*'10k &amp; MO'!F$18+$L128*'10k &amp; MO'!F$24+$M128*'10k &amp; MO'!F$30</f>
        <v>0</v>
      </c>
      <c r="X128" s="349">
        <f>+$I128*'10k &amp; MO'!G$6+$J128*'10k &amp; MO'!G$12+$K128*'10k &amp; MO'!G$18+$L128*'10k &amp; MO'!G$24+$M128*'10k &amp; MO'!G$30</f>
        <v>0</v>
      </c>
      <c r="Y128" s="349">
        <f>+$N128*'10k &amp; MO'!H$6+$O128*'10k &amp; MO'!H$12+$P128*'10k &amp; MO'!H$18+$Q128*'10k &amp; MO'!H$24+$R128*'10k &amp; MO'!H$30</f>
        <v>0</v>
      </c>
      <c r="Z128" s="349">
        <f>+$N128*'10k &amp; MO'!I$6+$O128*'10k &amp; MO'!I$12+$P128*'10k &amp; MO'!I$18+$Q128*'10k &amp; MO'!I$24+$R128*'10k &amp; MO'!I$30</f>
        <v>0</v>
      </c>
      <c r="AA128" s="349">
        <f>+$N128*'10k &amp; MO'!J$6+$O128*'10k &amp; MO'!J$12+$P128*'10k &amp; MO'!J$18+$Q128*'10k &amp; MO'!J$24+$R128*'10k &amp; MO'!J$30</f>
        <v>0</v>
      </c>
      <c r="AB128" s="349">
        <f>+$N128*'10k &amp; MO'!K$6+$O128*'10k &amp; MO'!K$12+$P128*'10k &amp; MO'!K$18+$Q128*'10k &amp; MO'!K$24+$R128*'10k &amp; MO'!K$30</f>
        <v>0</v>
      </c>
      <c r="AC128" s="349">
        <f>+$N128*'10k &amp; MO'!L$6+$O128*'10k &amp; MO'!L$12+$P128*'10k &amp; MO'!L$18+$Q128*'10k &amp; MO'!L$24+$R128*'10k &amp; MO'!L$30</f>
        <v>0</v>
      </c>
      <c r="AD128" s="350">
        <f>+S128*'10k &amp; MO'!O$6</f>
        <v>593.58600000000001</v>
      </c>
      <c r="AF128" s="192" t="str">
        <f t="shared" si="10"/>
        <v>1422017</v>
      </c>
      <c r="AG128" s="192">
        <f>+IFERROR(VLOOKUP($AF128,'Limited Loss'!$F$5:$P$124,AG$3,FALSE),0)</f>
        <v>0</v>
      </c>
      <c r="AH128" s="193">
        <f>+IFERROR(VLOOKUP($AF128,'Limited Loss'!$F$5:$P$124,AH$3,FALSE),0)</f>
        <v>0</v>
      </c>
      <c r="AI128" s="193">
        <f>+IFERROR(VLOOKUP($AF128,'Limited Loss'!$F$5:$P$124,AI$3,FALSE),0)</f>
        <v>0</v>
      </c>
      <c r="AJ128" s="193">
        <f>+IFERROR(VLOOKUP($AF128,'Limited Loss'!$F$5:$P$124,AJ$3,FALSE),0)</f>
        <v>0</v>
      </c>
      <c r="AK128" s="100">
        <f>+IFERROR(VLOOKUP($AF128,'Limited Loss'!$F$5:$P$124,AK$3,FALSE),0)</f>
        <v>0</v>
      </c>
      <c r="AL128" s="193">
        <f>+IFERROR(VLOOKUP($AF128,'Limited Loss'!$F$5:$P$124,AL$3,FALSE),0)</f>
        <v>0</v>
      </c>
      <c r="AM128" s="193">
        <f>+IFERROR(VLOOKUP($AF128,'Limited Loss'!$F$5:$P$124,AM$3,FALSE),0)</f>
        <v>0</v>
      </c>
      <c r="AN128" s="193">
        <f>+IFERROR(VLOOKUP($AF128,'Limited Loss'!$F$5:$P$124,AN$3,FALSE),0)</f>
        <v>0</v>
      </c>
      <c r="AO128" s="193">
        <f>+IFERROR(VLOOKUP($AF128,'Limited Loss'!$F$5:$P$124,AO$3,FALSE),0)</f>
        <v>0</v>
      </c>
      <c r="AP128" s="100">
        <f>+IFERROR(VLOOKUP($AF128,'Limited Loss'!$F$5:$P$124,AP$3,FALSE),0)</f>
        <v>0</v>
      </c>
      <c r="AQ128" s="353"/>
      <c r="AR128" s="331">
        <f t="shared" si="11"/>
        <v>142</v>
      </c>
      <c r="AS128" s="332">
        <f t="shared" si="11"/>
        <v>2017</v>
      </c>
      <c r="AT128" s="349">
        <f t="shared" si="17"/>
        <v>0</v>
      </c>
      <c r="AU128" s="349">
        <f t="shared" si="17"/>
        <v>0</v>
      </c>
      <c r="AV128" s="349">
        <f t="shared" si="17"/>
        <v>0</v>
      </c>
      <c r="AW128" s="349">
        <f t="shared" si="17"/>
        <v>0</v>
      </c>
      <c r="AX128" s="350">
        <f t="shared" si="17"/>
        <v>0</v>
      </c>
      <c r="AY128" s="349">
        <f t="shared" si="17"/>
        <v>0</v>
      </c>
      <c r="AZ128" s="349">
        <f t="shared" si="17"/>
        <v>0</v>
      </c>
      <c r="BA128" s="349">
        <f t="shared" si="17"/>
        <v>0</v>
      </c>
      <c r="BB128" s="349">
        <f t="shared" si="18"/>
        <v>0</v>
      </c>
      <c r="BC128" s="349">
        <f t="shared" si="18"/>
        <v>0</v>
      </c>
      <c r="BD128" s="350">
        <f t="shared" si="18"/>
        <v>593.58600000000001</v>
      </c>
      <c r="BE128" s="349">
        <f t="shared" si="13"/>
        <v>0</v>
      </c>
      <c r="BF128" s="375">
        <f t="shared" si="14"/>
        <v>0</v>
      </c>
      <c r="BG128" s="334">
        <f t="shared" si="15"/>
        <v>593.58600000000001</v>
      </c>
      <c r="BI128" s="107">
        <v>652</v>
      </c>
      <c r="BJ128" s="108">
        <v>14064824.3708</v>
      </c>
      <c r="BK128" s="108">
        <v>6885014.7832999993</v>
      </c>
      <c r="BL128" s="108">
        <v>287389.20500000002</v>
      </c>
    </row>
    <row r="129" spans="1:64" x14ac:dyDescent="0.2">
      <c r="A129" s="326" t="str">
        <f t="shared" si="12"/>
        <v>1422018</v>
      </c>
      <c r="B129" s="331">
        <v>142</v>
      </c>
      <c r="C129" s="327">
        <v>2018</v>
      </c>
      <c r="D129" s="353">
        <f>+IFERROR(VLOOKUP($A129,Data_Loss!$A$2:$V$1180,6,FALSE),0)</f>
        <v>0</v>
      </c>
      <c r="E129" s="353">
        <f>+IFERROR(VLOOKUP($A129,Data_Loss!$A$2:$V$1180,7,FALSE),0)</f>
        <v>0</v>
      </c>
      <c r="F129" s="353">
        <f>+IFERROR(VLOOKUP($A129,Data_Loss!$A$2:$V$1180,8,FALSE),0)</f>
        <v>0</v>
      </c>
      <c r="G129" s="353">
        <f>+IFERROR(VLOOKUP($A129,Data_Loss!$A$2:$V$1180,9,FALSE),0)</f>
        <v>1</v>
      </c>
      <c r="H129" s="353">
        <f>+IFERROR(VLOOKUP($A129,Data_Loss!$A$2:$V$1180,10,FALSE),0)</f>
        <v>0</v>
      </c>
      <c r="I129" s="353">
        <f>+IFERROR(VLOOKUP($A129,Data_Loss!$A$2:$V$1300,12,FALSE),0)</f>
        <v>0</v>
      </c>
      <c r="J129" s="353">
        <f>+IFERROR(VLOOKUP($A129,Data_Loss!$A$2:$V$1300,13,FALSE),0)</f>
        <v>0</v>
      </c>
      <c r="K129" s="353">
        <f>+IFERROR(VLOOKUP($A129,Data_Loss!$A$2:$V$1300,14,FALSE),0)</f>
        <v>0</v>
      </c>
      <c r="L129" s="353">
        <f>+IFERROR(VLOOKUP($A129,Data_Loss!$A$2:$V$1300,15,FALSE),0)</f>
        <v>26173</v>
      </c>
      <c r="M129" s="353">
        <f>+IFERROR(VLOOKUP($A129,Data_Loss!$A$2:$V$1300,16,FALSE),0)</f>
        <v>0</v>
      </c>
      <c r="N129" s="353">
        <f>+IFERROR(VLOOKUP($A129,Data_Loss!$A$2:$V$1300,17,FALSE),0)</f>
        <v>0</v>
      </c>
      <c r="O129" s="353">
        <f>+IFERROR(VLOOKUP($A129,Data_Loss!$A$2:$V$1300,18,FALSE),0)</f>
        <v>0</v>
      </c>
      <c r="P129" s="353">
        <f>+IFERROR(VLOOKUP($A129,Data_Loss!$A$2:$V$1300,19,FALSE),0)</f>
        <v>0</v>
      </c>
      <c r="Q129" s="353">
        <f>+IFERROR(VLOOKUP($A129,Data_Loss!$A$2:$V$1300,20,FALSE),0)</f>
        <v>29498</v>
      </c>
      <c r="R129" s="353">
        <f>+IFERROR(VLOOKUP($A129,Data_Loss!$A$2:$V$1300,21,FALSE),0)</f>
        <v>0</v>
      </c>
      <c r="S129" s="353">
        <f>+IFERROR(VLOOKUP($A129,Data_Loss!$A$2:$V$1300,22,FALSE),0)</f>
        <v>0</v>
      </c>
      <c r="T129" s="191">
        <f>+$I129*'10k &amp; MO'!C$7+$J129*'10k &amp; MO'!C$13+$K129*'10k &amp; MO'!C$19+$L129*'10k &amp; MO'!C$25+$M129*'10k &amp; MO'!C$31</f>
        <v>0</v>
      </c>
      <c r="U129" s="349">
        <f>+$I129*'10k &amp; MO'!D$7+$J129*'10k &amp; MO'!D$13+$K129*'10k &amp; MO'!D$19+$L129*'10k &amp; MO'!D$25+$M129*'10k &amp; MO'!D$31</f>
        <v>806.12840000000006</v>
      </c>
      <c r="V129" s="349">
        <f>+$I129*'10k &amp; MO'!E$7+$J129*'10k &amp; MO'!E$13+$K129*'10k &amp; MO'!E$19+$L129*'10k &amp; MO'!E$25+$M129*'10k &amp; MO'!E$31</f>
        <v>41196.302000000003</v>
      </c>
      <c r="W129" s="349">
        <f>+$I129*'10k &amp; MO'!F$7+$J129*'10k &amp; MO'!F$13+$K129*'10k &amp; MO'!F$19+$L129*'10k &amp; MO'!F$25+$M129*'10k &amp; MO'!F$31</f>
        <v>20456.816800000001</v>
      </c>
      <c r="X129" s="349">
        <f>+$I129*'10k &amp; MO'!G$7+$J129*'10k &amp; MO'!G$13+$K129*'10k &amp; MO'!G$19+$L129*'10k &amp; MO'!G$25+$M129*'10k &amp; MO'!G$31</f>
        <v>2729.8439000000003</v>
      </c>
      <c r="Y129" s="349">
        <f>+$N129*'10k &amp; MO'!H$7+$O129*'10k &amp; MO'!H$13+$P129*'10k &amp; MO'!H$19+$Q129*'10k &amp; MO'!H$25+$R129*'10k &amp; MO'!H$31</f>
        <v>0</v>
      </c>
      <c r="Z129" s="349">
        <f>+$N129*'10k &amp; MO'!I$7+$O129*'10k &amp; MO'!I$13+$P129*'10k &amp; MO'!I$19+$Q129*'10k &amp; MO'!I$25+$R129*'10k &amp; MO'!I$31</f>
        <v>837.7432</v>
      </c>
      <c r="AA129" s="349">
        <f>+$N129*'10k &amp; MO'!J$7+$O129*'10k &amp; MO'!J$13+$P129*'10k &amp; MO'!J$19+$Q129*'10k &amp; MO'!J$25+$R129*'10k &amp; MO'!J$31</f>
        <v>42025.800600000002</v>
      </c>
      <c r="AB129" s="349">
        <f>+$N129*'10k &amp; MO'!K$7+$O129*'10k &amp; MO'!K$13+$P129*'10k &amp; MO'!K$19+$Q129*'10k &amp; MO'!K$25+$R129*'10k &amp; MO'!K$31</f>
        <v>28686.805</v>
      </c>
      <c r="AC129" s="349">
        <f>+$N129*'10k &amp; MO'!L$7+$O129*'10k &amp; MO'!L$13+$P129*'10k &amp; MO'!L$19+$Q129*'10k &amp; MO'!L$25+$R129*'10k &amp; MO'!L$31</f>
        <v>4955.6640000000007</v>
      </c>
      <c r="AD129" s="350">
        <f>+S129*'10k &amp; MO'!O$7</f>
        <v>0</v>
      </c>
      <c r="AF129" s="192" t="str">
        <f t="shared" si="10"/>
        <v>1422018</v>
      </c>
      <c r="AG129" s="192">
        <f>+IFERROR(VLOOKUP($AF129,'Limited Loss'!$F$5:$P$124,AG$3,FALSE),0)</f>
        <v>0</v>
      </c>
      <c r="AH129" s="193">
        <f>+IFERROR(VLOOKUP($AF129,'Limited Loss'!$F$5:$P$124,AH$3,FALSE),0)</f>
        <v>0</v>
      </c>
      <c r="AI129" s="193">
        <f>+IFERROR(VLOOKUP($AF129,'Limited Loss'!$F$5:$P$124,AI$3,FALSE),0)</f>
        <v>0</v>
      </c>
      <c r="AJ129" s="193">
        <f>+IFERROR(VLOOKUP($AF129,'Limited Loss'!$F$5:$P$124,AJ$3,FALSE),0)</f>
        <v>0</v>
      </c>
      <c r="AK129" s="100">
        <f>+IFERROR(VLOOKUP($AF129,'Limited Loss'!$F$5:$P$124,AK$3,FALSE),0)</f>
        <v>0</v>
      </c>
      <c r="AL129" s="193">
        <f>+IFERROR(VLOOKUP($AF129,'Limited Loss'!$F$5:$P$124,AL$3,FALSE),0)</f>
        <v>0</v>
      </c>
      <c r="AM129" s="193">
        <f>+IFERROR(VLOOKUP($AF129,'Limited Loss'!$F$5:$P$124,AM$3,FALSE),0)</f>
        <v>0</v>
      </c>
      <c r="AN129" s="193">
        <f>+IFERROR(VLOOKUP($AF129,'Limited Loss'!$F$5:$P$124,AN$3,FALSE),0)</f>
        <v>0</v>
      </c>
      <c r="AO129" s="193">
        <f>+IFERROR(VLOOKUP($AF129,'Limited Loss'!$F$5:$P$124,AO$3,FALSE),0)</f>
        <v>0</v>
      </c>
      <c r="AP129" s="100">
        <f>+IFERROR(VLOOKUP($AF129,'Limited Loss'!$F$5:$P$124,AP$3,FALSE),0)</f>
        <v>0</v>
      </c>
      <c r="AQ129" s="353"/>
      <c r="AR129" s="331">
        <f t="shared" si="11"/>
        <v>142</v>
      </c>
      <c r="AS129" s="332">
        <f t="shared" si="11"/>
        <v>2018</v>
      </c>
      <c r="AT129" s="349">
        <f t="shared" si="17"/>
        <v>0</v>
      </c>
      <c r="AU129" s="349">
        <f t="shared" si="17"/>
        <v>806.12840000000006</v>
      </c>
      <c r="AV129" s="349">
        <f t="shared" si="17"/>
        <v>41196.302000000003</v>
      </c>
      <c r="AW129" s="349">
        <f t="shared" si="17"/>
        <v>20456.816800000001</v>
      </c>
      <c r="AX129" s="350">
        <f t="shared" si="17"/>
        <v>2729.8439000000003</v>
      </c>
      <c r="AY129" s="349">
        <f t="shared" si="17"/>
        <v>0</v>
      </c>
      <c r="AZ129" s="349">
        <f t="shared" si="17"/>
        <v>837.7432</v>
      </c>
      <c r="BA129" s="349">
        <f t="shared" si="17"/>
        <v>42025.800600000002</v>
      </c>
      <c r="BB129" s="349">
        <f t="shared" si="18"/>
        <v>28686.805</v>
      </c>
      <c r="BC129" s="349">
        <f t="shared" si="18"/>
        <v>4955.6640000000007</v>
      </c>
      <c r="BD129" s="350">
        <f t="shared" si="18"/>
        <v>0</v>
      </c>
      <c r="BE129" s="349">
        <f t="shared" si="13"/>
        <v>84865.974199999997</v>
      </c>
      <c r="BF129" s="375">
        <f t="shared" si="14"/>
        <v>56829.129700000005</v>
      </c>
      <c r="BG129" s="334">
        <f t="shared" si="15"/>
        <v>0</v>
      </c>
      <c r="BI129" s="107">
        <v>653</v>
      </c>
      <c r="BJ129" s="108">
        <v>5064881.2832000004</v>
      </c>
      <c r="BK129" s="108">
        <v>1454773.1882</v>
      </c>
      <c r="BL129" s="108">
        <v>35895.973000000005</v>
      </c>
    </row>
    <row r="130" spans="1:64" x14ac:dyDescent="0.2">
      <c r="A130" s="326" t="str">
        <f t="shared" si="12"/>
        <v>1612014</v>
      </c>
      <c r="B130" s="331">
        <v>161</v>
      </c>
      <c r="C130" s="327">
        <v>2014</v>
      </c>
      <c r="D130" s="353">
        <f>+IFERROR(VLOOKUP($A130,Data_Loss!$A$2:$V$1180,6,FALSE),0)</f>
        <v>0</v>
      </c>
      <c r="E130" s="353">
        <f>+IFERROR(VLOOKUP($A130,Data_Loss!$A$2:$V$1180,7,FALSE),0)</f>
        <v>0</v>
      </c>
      <c r="F130" s="353">
        <f>+IFERROR(VLOOKUP($A130,Data_Loss!$A$2:$V$1180,8,FALSE),0)</f>
        <v>0</v>
      </c>
      <c r="G130" s="353">
        <f>+IFERROR(VLOOKUP($A130,Data_Loss!$A$2:$V$1180,9,FALSE),0)</f>
        <v>0</v>
      </c>
      <c r="H130" s="353">
        <f>+IFERROR(VLOOKUP($A130,Data_Loss!$A$2:$V$1180,10,FALSE),0)</f>
        <v>0</v>
      </c>
      <c r="I130" s="353">
        <f>+IFERROR(VLOOKUP($A130,Data_Loss!$A$2:$V$1300,12,FALSE),0)</f>
        <v>0</v>
      </c>
      <c r="J130" s="353">
        <f>+IFERROR(VLOOKUP($A130,Data_Loss!$A$2:$V$1300,13,FALSE),0)</f>
        <v>0</v>
      </c>
      <c r="K130" s="353">
        <f>+IFERROR(VLOOKUP($A130,Data_Loss!$A$2:$V$1300,14,FALSE),0)</f>
        <v>0</v>
      </c>
      <c r="L130" s="353">
        <f>+IFERROR(VLOOKUP($A130,Data_Loss!$A$2:$V$1300,15,FALSE),0)</f>
        <v>0</v>
      </c>
      <c r="M130" s="353">
        <f>+IFERROR(VLOOKUP($A130,Data_Loss!$A$2:$V$1300,16,FALSE),0)</f>
        <v>0</v>
      </c>
      <c r="N130" s="353">
        <f>+IFERROR(VLOOKUP($A130,Data_Loss!$A$2:$V$1300,17,FALSE),0)</f>
        <v>0</v>
      </c>
      <c r="O130" s="353">
        <f>+IFERROR(VLOOKUP($A130,Data_Loss!$A$2:$V$1300,18,FALSE),0)</f>
        <v>0</v>
      </c>
      <c r="P130" s="353">
        <f>+IFERROR(VLOOKUP($A130,Data_Loss!$A$2:$V$1300,19,FALSE),0)</f>
        <v>0</v>
      </c>
      <c r="Q130" s="353">
        <f>+IFERROR(VLOOKUP($A130,Data_Loss!$A$2:$V$1300,20,FALSE),0)</f>
        <v>0</v>
      </c>
      <c r="R130" s="353">
        <f>+IFERROR(VLOOKUP($A130,Data_Loss!$A$2:$V$1300,21,FALSE),0)</f>
        <v>0</v>
      </c>
      <c r="S130" s="353">
        <f>+IFERROR(VLOOKUP($A130,Data_Loss!$A$2:$V$1300,22,FALSE),0)</f>
        <v>0</v>
      </c>
      <c r="T130" s="191">
        <f>+$I130*'10k &amp; MO'!C$3+$J130*'10k &amp; MO'!C$9+$K130*'10k &amp; MO'!C$15+$L130*'10k &amp; MO'!C$21+$M130*'10k &amp; MO'!C$27</f>
        <v>0</v>
      </c>
      <c r="U130" s="349">
        <f>+$I130*'10k &amp; MO'!D$3+$J130*'10k &amp; MO'!D$9+$K130*'10k &amp; MO'!D$15+$L130*'10k &amp; MO'!D$21+$M130*'10k &amp; MO'!D$27</f>
        <v>0</v>
      </c>
      <c r="V130" s="349">
        <f>+$I130*'10k &amp; MO'!E$3+$J130*'10k &amp; MO'!E$9+$K130*'10k &amp; MO'!E$15+$L130*'10k &amp; MO'!E$21+$M130*'10k &amp; MO'!E$27</f>
        <v>0</v>
      </c>
      <c r="W130" s="349">
        <f>+$I130*'10k &amp; MO'!F$3+$J130*'10k &amp; MO'!F$9+$K130*'10k &amp; MO'!F$15+$L130*'10k &amp; MO'!F$21+$M130*'10k &amp; MO'!F$27</f>
        <v>0</v>
      </c>
      <c r="X130" s="349">
        <f>+$I130*'10k &amp; MO'!G$3+$J130*'10k &amp; MO'!G$9+$K130*'10k &amp; MO'!G$15+$L130*'10k &amp; MO'!G$21+$M130*'10k &amp; MO'!G$27</f>
        <v>0</v>
      </c>
      <c r="Y130" s="349">
        <f>+$N130*'10k &amp; MO'!H$3+$O130*'10k &amp; MO'!H$9+$P130*'10k &amp; MO'!H$15+$Q130*'10k &amp; MO'!H$21+$R130*'10k &amp; MO'!H$27</f>
        <v>0</v>
      </c>
      <c r="Z130" s="349">
        <f>+$N130*'10k &amp; MO'!I$3+$O130*'10k &amp; MO'!I$9+$P130*'10k &amp; MO'!I$15+$Q130*'10k &amp; MO'!I$21+$R130*'10k &amp; MO'!I$27</f>
        <v>0</v>
      </c>
      <c r="AA130" s="349">
        <f>+$N130*'10k &amp; MO'!J$3+$O130*'10k &amp; MO'!J$9+$P130*'10k &amp; MO'!J$15+$Q130*'10k &amp; MO'!J$21+$R130*'10k &amp; MO'!J$27</f>
        <v>0</v>
      </c>
      <c r="AB130" s="349">
        <f>+$N130*'10k &amp; MO'!K$3+$O130*'10k &amp; MO'!K$9+$P130*'10k &amp; MO'!K$15+$Q130*'10k &amp; MO'!K$21+$R130*'10k &amp; MO'!K$27</f>
        <v>0</v>
      </c>
      <c r="AC130" s="349">
        <f>+$N130*'10k &amp; MO'!L$3+$O130*'10k &amp; MO'!L$9+$P130*'10k &amp; MO'!L$15+$Q130*'10k &amp; MO'!L$21+$R130*'10k &amp; MO'!L$27</f>
        <v>0</v>
      </c>
      <c r="AD130" s="350">
        <f>+S130*'10k &amp; MO'!O$3</f>
        <v>0</v>
      </c>
      <c r="AF130" s="192" t="str">
        <f t="shared" si="10"/>
        <v>1612014</v>
      </c>
      <c r="AG130" s="192">
        <f>+IFERROR(VLOOKUP($AF130,'Limited Loss'!$F$5:$P$124,AG$3,FALSE),0)</f>
        <v>0</v>
      </c>
      <c r="AH130" s="193">
        <f>+IFERROR(VLOOKUP($AF130,'Limited Loss'!$F$5:$P$124,AH$3,FALSE),0)</f>
        <v>0</v>
      </c>
      <c r="AI130" s="193">
        <f>+IFERROR(VLOOKUP($AF130,'Limited Loss'!$F$5:$P$124,AI$3,FALSE),0)</f>
        <v>0</v>
      </c>
      <c r="AJ130" s="193">
        <f>+IFERROR(VLOOKUP($AF130,'Limited Loss'!$F$5:$P$124,AJ$3,FALSE),0)</f>
        <v>0</v>
      </c>
      <c r="AK130" s="100">
        <f>+IFERROR(VLOOKUP($AF130,'Limited Loss'!$F$5:$P$124,AK$3,FALSE),0)</f>
        <v>0</v>
      </c>
      <c r="AL130" s="193">
        <f>+IFERROR(VLOOKUP($AF130,'Limited Loss'!$F$5:$P$124,AL$3,FALSE),0)</f>
        <v>0</v>
      </c>
      <c r="AM130" s="193">
        <f>+IFERROR(VLOOKUP($AF130,'Limited Loss'!$F$5:$P$124,AM$3,FALSE),0)</f>
        <v>0</v>
      </c>
      <c r="AN130" s="193">
        <f>+IFERROR(VLOOKUP($AF130,'Limited Loss'!$F$5:$P$124,AN$3,FALSE),0)</f>
        <v>0</v>
      </c>
      <c r="AO130" s="193">
        <f>+IFERROR(VLOOKUP($AF130,'Limited Loss'!$F$5:$P$124,AO$3,FALSE),0)</f>
        <v>0</v>
      </c>
      <c r="AP130" s="100">
        <f>+IFERROR(VLOOKUP($AF130,'Limited Loss'!$F$5:$P$124,AP$3,FALSE),0)</f>
        <v>0</v>
      </c>
      <c r="AQ130" s="353"/>
      <c r="AR130" s="331">
        <f t="shared" si="11"/>
        <v>161</v>
      </c>
      <c r="AS130" s="332">
        <f t="shared" si="11"/>
        <v>2014</v>
      </c>
      <c r="AT130" s="349">
        <f t="shared" si="17"/>
        <v>0</v>
      </c>
      <c r="AU130" s="349">
        <f t="shared" si="17"/>
        <v>0</v>
      </c>
      <c r="AV130" s="349">
        <f t="shared" si="17"/>
        <v>0</v>
      </c>
      <c r="AW130" s="349">
        <f t="shared" si="17"/>
        <v>0</v>
      </c>
      <c r="AX130" s="350">
        <f t="shared" si="17"/>
        <v>0</v>
      </c>
      <c r="AY130" s="349">
        <f t="shared" si="17"/>
        <v>0</v>
      </c>
      <c r="AZ130" s="349">
        <f t="shared" si="17"/>
        <v>0</v>
      </c>
      <c r="BA130" s="349">
        <f t="shared" si="17"/>
        <v>0</v>
      </c>
      <c r="BB130" s="349">
        <f t="shared" si="18"/>
        <v>0</v>
      </c>
      <c r="BC130" s="349">
        <f t="shared" si="18"/>
        <v>0</v>
      </c>
      <c r="BD130" s="350">
        <f t="shared" si="18"/>
        <v>0</v>
      </c>
      <c r="BE130" s="349">
        <f t="shared" si="13"/>
        <v>0</v>
      </c>
      <c r="BF130" s="375">
        <f t="shared" si="14"/>
        <v>0</v>
      </c>
      <c r="BG130" s="334">
        <f t="shared" si="15"/>
        <v>0</v>
      </c>
      <c r="BI130" s="107">
        <v>654</v>
      </c>
      <c r="BJ130" s="108">
        <v>1331457.3108999997</v>
      </c>
      <c r="BK130" s="108">
        <v>597758.73930000002</v>
      </c>
      <c r="BL130" s="108">
        <v>116721.33600000001</v>
      </c>
    </row>
    <row r="131" spans="1:64" x14ac:dyDescent="0.2">
      <c r="A131" s="326" t="str">
        <f t="shared" si="12"/>
        <v>1612015</v>
      </c>
      <c r="B131" s="331">
        <v>161</v>
      </c>
      <c r="C131" s="327">
        <v>2015</v>
      </c>
      <c r="D131" s="353">
        <f>+IFERROR(VLOOKUP($A131,Data_Loss!$A$2:$V$1180,6,FALSE),0)</f>
        <v>0</v>
      </c>
      <c r="E131" s="353">
        <f>+IFERROR(VLOOKUP($A131,Data_Loss!$A$2:$V$1180,7,FALSE),0)</f>
        <v>0</v>
      </c>
      <c r="F131" s="353">
        <f>+IFERROR(VLOOKUP($A131,Data_Loss!$A$2:$V$1180,8,FALSE),0)</f>
        <v>0</v>
      </c>
      <c r="G131" s="353">
        <f>+IFERROR(VLOOKUP($A131,Data_Loss!$A$2:$V$1180,9,FALSE),0)</f>
        <v>0</v>
      </c>
      <c r="H131" s="353">
        <f>+IFERROR(VLOOKUP($A131,Data_Loss!$A$2:$V$1180,10,FALSE),0)</f>
        <v>0</v>
      </c>
      <c r="I131" s="353">
        <f>+IFERROR(VLOOKUP($A131,Data_Loss!$A$2:$V$1300,12,FALSE),0)</f>
        <v>0</v>
      </c>
      <c r="J131" s="353">
        <f>+IFERROR(VLOOKUP($A131,Data_Loss!$A$2:$V$1300,13,FALSE),0)</f>
        <v>0</v>
      </c>
      <c r="K131" s="353">
        <f>+IFERROR(VLOOKUP($A131,Data_Loss!$A$2:$V$1300,14,FALSE),0)</f>
        <v>0</v>
      </c>
      <c r="L131" s="353">
        <f>+IFERROR(VLOOKUP($A131,Data_Loss!$A$2:$V$1300,15,FALSE),0)</f>
        <v>0</v>
      </c>
      <c r="M131" s="353">
        <f>+IFERROR(VLOOKUP($A131,Data_Loss!$A$2:$V$1300,16,FALSE),0)</f>
        <v>0</v>
      </c>
      <c r="N131" s="353">
        <f>+IFERROR(VLOOKUP($A131,Data_Loss!$A$2:$V$1300,17,FALSE),0)</f>
        <v>0</v>
      </c>
      <c r="O131" s="353">
        <f>+IFERROR(VLOOKUP($A131,Data_Loss!$A$2:$V$1300,18,FALSE),0)</f>
        <v>0</v>
      </c>
      <c r="P131" s="353">
        <f>+IFERROR(VLOOKUP($A131,Data_Loss!$A$2:$V$1300,19,FALSE),0)</f>
        <v>0</v>
      </c>
      <c r="Q131" s="353">
        <f>+IFERROR(VLOOKUP($A131,Data_Loss!$A$2:$V$1300,20,FALSE),0)</f>
        <v>0</v>
      </c>
      <c r="R131" s="353">
        <f>+IFERROR(VLOOKUP($A131,Data_Loss!$A$2:$V$1300,21,FALSE),0)</f>
        <v>0</v>
      </c>
      <c r="S131" s="353">
        <f>+IFERROR(VLOOKUP($A131,Data_Loss!$A$2:$V$1300,22,FALSE),0)</f>
        <v>0</v>
      </c>
      <c r="T131" s="191">
        <f>+$I131*'10k &amp; MO'!C$4+$J131*'10k &amp; MO'!C$10+$K131*'10k &amp; MO'!C$16+$L131*'10k &amp; MO'!C$22+$M131*'10k &amp; MO'!C$28</f>
        <v>0</v>
      </c>
      <c r="U131" s="349">
        <f>+$I131*'10k &amp; MO'!D$4+$J131*'10k &amp; MO'!D$10+$K131*'10k &amp; MO'!D$16+$L131*'10k &amp; MO'!D$22+$M131*'10k &amp; MO'!D$28</f>
        <v>0</v>
      </c>
      <c r="V131" s="349">
        <f>+$I131*'10k &amp; MO'!E$4+$J131*'10k &amp; MO'!E$10+$K131*'10k &amp; MO'!E$16+$L131*'10k &amp; MO'!E$22+$M131*'10k &amp; MO'!E$28</f>
        <v>0</v>
      </c>
      <c r="W131" s="349">
        <f>+$I131*'10k &amp; MO'!F$4+$J131*'10k &amp; MO'!F$10+$K131*'10k &amp; MO'!F$16+$L131*'10k &amp; MO'!F$22+$M131*'10k &amp; MO'!F$28</f>
        <v>0</v>
      </c>
      <c r="X131" s="349">
        <f>+$I131*'10k &amp; MO'!G$4+$J131*'10k &amp; MO'!G$10+$K131*'10k &amp; MO'!G$16+$L131*'10k &amp; MO'!G$22+$M131*'10k &amp; MO'!G$28</f>
        <v>0</v>
      </c>
      <c r="Y131" s="349">
        <f>+$N131*'10k &amp; MO'!H$4+$O131*'10k &amp; MO'!H$10+$P131*'10k &amp; MO'!H$16+$Q131*'10k &amp; MO'!H$22+$R131*'10k &amp; MO'!H$28</f>
        <v>0</v>
      </c>
      <c r="Z131" s="349">
        <f>+$N131*'10k &amp; MO'!I$4+$O131*'10k &amp; MO'!I$10+$P131*'10k &amp; MO'!I$16+$Q131*'10k &amp; MO'!I$22+$R131*'10k &amp; MO'!I$28</f>
        <v>0</v>
      </c>
      <c r="AA131" s="349">
        <f>+$N131*'10k &amp; MO'!J$4+$O131*'10k &amp; MO'!J$10+$P131*'10k &amp; MO'!J$16+$Q131*'10k &amp; MO'!J$22+$R131*'10k &amp; MO'!J$28</f>
        <v>0</v>
      </c>
      <c r="AB131" s="349">
        <f>+$N131*'10k &amp; MO'!K$4+$O131*'10k &amp; MO'!K$10+$P131*'10k &amp; MO'!K$16+$Q131*'10k &amp; MO'!K$22+$R131*'10k &amp; MO'!K$28</f>
        <v>0</v>
      </c>
      <c r="AC131" s="349">
        <f>+$N131*'10k &amp; MO'!L$4+$O131*'10k &amp; MO'!L$10+$P131*'10k &amp; MO'!L$16+$Q131*'10k &amp; MO'!L$22+$R131*'10k &amp; MO'!L$28</f>
        <v>0</v>
      </c>
      <c r="AD131" s="350">
        <f>+S131*'10k &amp; MO'!O$4</f>
        <v>0</v>
      </c>
      <c r="AF131" s="192" t="str">
        <f t="shared" si="10"/>
        <v>1612015</v>
      </c>
      <c r="AG131" s="192">
        <f>+IFERROR(VLOOKUP($AF131,'Limited Loss'!$F$5:$P$124,AG$3,FALSE),0)</f>
        <v>0</v>
      </c>
      <c r="AH131" s="193">
        <f>+IFERROR(VLOOKUP($AF131,'Limited Loss'!$F$5:$P$124,AH$3,FALSE),0)</f>
        <v>0</v>
      </c>
      <c r="AI131" s="193">
        <f>+IFERROR(VLOOKUP($AF131,'Limited Loss'!$F$5:$P$124,AI$3,FALSE),0)</f>
        <v>0</v>
      </c>
      <c r="AJ131" s="193">
        <f>+IFERROR(VLOOKUP($AF131,'Limited Loss'!$F$5:$P$124,AJ$3,FALSE),0)</f>
        <v>0</v>
      </c>
      <c r="AK131" s="100">
        <f>+IFERROR(VLOOKUP($AF131,'Limited Loss'!$F$5:$P$124,AK$3,FALSE),0)</f>
        <v>0</v>
      </c>
      <c r="AL131" s="193">
        <f>+IFERROR(VLOOKUP($AF131,'Limited Loss'!$F$5:$P$124,AL$3,FALSE),0)</f>
        <v>0</v>
      </c>
      <c r="AM131" s="193">
        <f>+IFERROR(VLOOKUP($AF131,'Limited Loss'!$F$5:$P$124,AM$3,FALSE),0)</f>
        <v>0</v>
      </c>
      <c r="AN131" s="193">
        <f>+IFERROR(VLOOKUP($AF131,'Limited Loss'!$F$5:$P$124,AN$3,FALSE),0)</f>
        <v>0</v>
      </c>
      <c r="AO131" s="193">
        <f>+IFERROR(VLOOKUP($AF131,'Limited Loss'!$F$5:$P$124,AO$3,FALSE),0)</f>
        <v>0</v>
      </c>
      <c r="AP131" s="100">
        <f>+IFERROR(VLOOKUP($AF131,'Limited Loss'!$F$5:$P$124,AP$3,FALSE),0)</f>
        <v>0</v>
      </c>
      <c r="AQ131" s="353"/>
      <c r="AR131" s="331">
        <f t="shared" si="11"/>
        <v>161</v>
      </c>
      <c r="AS131" s="332">
        <f t="shared" si="11"/>
        <v>2015</v>
      </c>
      <c r="AT131" s="349">
        <f t="shared" si="17"/>
        <v>0</v>
      </c>
      <c r="AU131" s="349">
        <f t="shared" si="17"/>
        <v>0</v>
      </c>
      <c r="AV131" s="349">
        <f t="shared" si="17"/>
        <v>0</v>
      </c>
      <c r="AW131" s="349">
        <f t="shared" si="17"/>
        <v>0</v>
      </c>
      <c r="AX131" s="350">
        <f t="shared" si="17"/>
        <v>0</v>
      </c>
      <c r="AY131" s="349">
        <f t="shared" si="17"/>
        <v>0</v>
      </c>
      <c r="AZ131" s="349">
        <f t="shared" si="17"/>
        <v>0</v>
      </c>
      <c r="BA131" s="349">
        <f t="shared" si="17"/>
        <v>0</v>
      </c>
      <c r="BB131" s="349">
        <f t="shared" si="18"/>
        <v>0</v>
      </c>
      <c r="BC131" s="349">
        <f t="shared" si="18"/>
        <v>0</v>
      </c>
      <c r="BD131" s="350">
        <f t="shared" si="18"/>
        <v>0</v>
      </c>
      <c r="BE131" s="349">
        <f t="shared" si="13"/>
        <v>0</v>
      </c>
      <c r="BF131" s="375">
        <f t="shared" si="14"/>
        <v>0</v>
      </c>
      <c r="BG131" s="334">
        <f t="shared" si="15"/>
        <v>0</v>
      </c>
      <c r="BI131" s="107">
        <v>655</v>
      </c>
      <c r="BJ131" s="108">
        <v>1281937.7641999999</v>
      </c>
      <c r="BK131" s="108">
        <v>335826.88370000006</v>
      </c>
      <c r="BL131" s="108">
        <v>14355.694</v>
      </c>
    </row>
    <row r="132" spans="1:64" x14ac:dyDescent="0.2">
      <c r="A132" s="326" t="str">
        <f t="shared" si="12"/>
        <v>1612016</v>
      </c>
      <c r="B132" s="331">
        <v>161</v>
      </c>
      <c r="C132" s="327">
        <v>2016</v>
      </c>
      <c r="D132" s="353">
        <f>+IFERROR(VLOOKUP($A132,Data_Loss!$A$2:$V$1180,6,FALSE),0)</f>
        <v>0</v>
      </c>
      <c r="E132" s="353">
        <f>+IFERROR(VLOOKUP($A132,Data_Loss!$A$2:$V$1180,7,FALSE),0)</f>
        <v>0</v>
      </c>
      <c r="F132" s="353">
        <f>+IFERROR(VLOOKUP($A132,Data_Loss!$A$2:$V$1180,8,FALSE),0)</f>
        <v>0</v>
      </c>
      <c r="G132" s="353">
        <f>+IFERROR(VLOOKUP($A132,Data_Loss!$A$2:$V$1180,9,FALSE),0)</f>
        <v>0</v>
      </c>
      <c r="H132" s="353">
        <f>+IFERROR(VLOOKUP($A132,Data_Loss!$A$2:$V$1180,10,FALSE),0)</f>
        <v>0</v>
      </c>
      <c r="I132" s="353">
        <f>+IFERROR(VLOOKUP($A132,Data_Loss!$A$2:$V$1300,12,FALSE),0)</f>
        <v>0</v>
      </c>
      <c r="J132" s="353">
        <f>+IFERROR(VLOOKUP($A132,Data_Loss!$A$2:$V$1300,13,FALSE),0)</f>
        <v>0</v>
      </c>
      <c r="K132" s="353">
        <f>+IFERROR(VLOOKUP($A132,Data_Loss!$A$2:$V$1300,14,FALSE),0)</f>
        <v>0</v>
      </c>
      <c r="L132" s="353">
        <f>+IFERROR(VLOOKUP($A132,Data_Loss!$A$2:$V$1300,15,FALSE),0)</f>
        <v>0</v>
      </c>
      <c r="M132" s="353">
        <f>+IFERROR(VLOOKUP($A132,Data_Loss!$A$2:$V$1300,16,FALSE),0)</f>
        <v>0</v>
      </c>
      <c r="N132" s="353">
        <f>+IFERROR(VLOOKUP($A132,Data_Loss!$A$2:$V$1300,17,FALSE),0)</f>
        <v>0</v>
      </c>
      <c r="O132" s="353">
        <f>+IFERROR(VLOOKUP($A132,Data_Loss!$A$2:$V$1300,18,FALSE),0)</f>
        <v>0</v>
      </c>
      <c r="P132" s="353">
        <f>+IFERROR(VLOOKUP($A132,Data_Loss!$A$2:$V$1300,19,FALSE),0)</f>
        <v>0</v>
      </c>
      <c r="Q132" s="353">
        <f>+IFERROR(VLOOKUP($A132,Data_Loss!$A$2:$V$1300,20,FALSE),0)</f>
        <v>0</v>
      </c>
      <c r="R132" s="353">
        <f>+IFERROR(VLOOKUP($A132,Data_Loss!$A$2:$V$1300,21,FALSE),0)</f>
        <v>0</v>
      </c>
      <c r="S132" s="353">
        <f>+IFERROR(VLOOKUP($A132,Data_Loss!$A$2:$V$1300,22,FALSE),0)</f>
        <v>2510</v>
      </c>
      <c r="T132" s="191">
        <f>+$I132*'10k &amp; MO'!C$5+$J132*'10k &amp; MO'!C$11+$K132*'10k &amp; MO'!C$17+$L132*'10k &amp; MO'!C$23+$M132*'10k &amp; MO'!C$29</f>
        <v>0</v>
      </c>
      <c r="U132" s="349">
        <f>+$I132*'10k &amp; MO'!D$5+$J132*'10k &amp; MO'!D$11+$K132*'10k &amp; MO'!D$17+$L132*'10k &amp; MO'!D$23+$M132*'10k &amp; MO'!D$29</f>
        <v>0</v>
      </c>
      <c r="V132" s="349">
        <f>+$I132*'10k &amp; MO'!E$5+$J132*'10k &amp; MO'!E$11+$K132*'10k &amp; MO'!E$17+$L132*'10k &amp; MO'!E$23+$M132*'10k &amp; MO'!E$29</f>
        <v>0</v>
      </c>
      <c r="W132" s="349">
        <f>+$I132*'10k &amp; MO'!F$5+$J132*'10k &amp; MO'!F$11+$K132*'10k &amp; MO'!F$17+$L132*'10k &amp; MO'!F$23+$M132*'10k &amp; MO'!F$29</f>
        <v>0</v>
      </c>
      <c r="X132" s="349">
        <f>+$I132*'10k &amp; MO'!G$5+$J132*'10k &amp; MO'!G$11+$K132*'10k &amp; MO'!G$17+$L132*'10k &amp; MO'!G$23+$M132*'10k &amp; MO'!G$29</f>
        <v>0</v>
      </c>
      <c r="Y132" s="349">
        <f>+$N132*'10k &amp; MO'!H$5+$O132*'10k &amp; MO'!H$11+$P132*'10k &amp; MO'!H$17+$Q132*'10k &amp; MO'!H$23+$R132*'10k &amp; MO'!H$29</f>
        <v>0</v>
      </c>
      <c r="Z132" s="349">
        <f>+$N132*'10k &amp; MO'!I$5+$O132*'10k &amp; MO'!I$11+$P132*'10k &amp; MO'!I$17+$Q132*'10k &amp; MO'!I$23+$R132*'10k &amp; MO'!I$29</f>
        <v>0</v>
      </c>
      <c r="AA132" s="349">
        <f>+$N132*'10k &amp; MO'!J$5+$O132*'10k &amp; MO'!J$11+$P132*'10k &amp; MO'!J$17+$Q132*'10k &amp; MO'!J$23+$R132*'10k &amp; MO'!J$29</f>
        <v>0</v>
      </c>
      <c r="AB132" s="349">
        <f>+$N132*'10k &amp; MO'!K$5+$O132*'10k &amp; MO'!K$11+$P132*'10k &amp; MO'!K$17+$Q132*'10k &amp; MO'!K$23+$R132*'10k &amp; MO'!K$29</f>
        <v>0</v>
      </c>
      <c r="AC132" s="349">
        <f>+$N132*'10k &amp; MO'!L$5+$O132*'10k &amp; MO'!L$11+$P132*'10k &amp; MO'!L$17+$Q132*'10k &amp; MO'!L$23+$R132*'10k &amp; MO'!L$29</f>
        <v>0</v>
      </c>
      <c r="AD132" s="350">
        <f>+S132*'10k &amp; MO'!O$5</f>
        <v>3383.48</v>
      </c>
      <c r="AF132" s="192" t="str">
        <f t="shared" si="10"/>
        <v>1612016</v>
      </c>
      <c r="AG132" s="192">
        <f>+IFERROR(VLOOKUP($AF132,'Limited Loss'!$F$5:$P$124,AG$3,FALSE),0)</f>
        <v>0</v>
      </c>
      <c r="AH132" s="193">
        <f>+IFERROR(VLOOKUP($AF132,'Limited Loss'!$F$5:$P$124,AH$3,FALSE),0)</f>
        <v>0</v>
      </c>
      <c r="AI132" s="193">
        <f>+IFERROR(VLOOKUP($AF132,'Limited Loss'!$F$5:$P$124,AI$3,FALSE),0)</f>
        <v>0</v>
      </c>
      <c r="AJ132" s="193">
        <f>+IFERROR(VLOOKUP($AF132,'Limited Loss'!$F$5:$P$124,AJ$3,FALSE),0)</f>
        <v>0</v>
      </c>
      <c r="AK132" s="100">
        <f>+IFERROR(VLOOKUP($AF132,'Limited Loss'!$F$5:$P$124,AK$3,FALSE),0)</f>
        <v>0</v>
      </c>
      <c r="AL132" s="193">
        <f>+IFERROR(VLOOKUP($AF132,'Limited Loss'!$F$5:$P$124,AL$3,FALSE),0)</f>
        <v>0</v>
      </c>
      <c r="AM132" s="193">
        <f>+IFERROR(VLOOKUP($AF132,'Limited Loss'!$F$5:$P$124,AM$3,FALSE),0)</f>
        <v>0</v>
      </c>
      <c r="AN132" s="193">
        <f>+IFERROR(VLOOKUP($AF132,'Limited Loss'!$F$5:$P$124,AN$3,FALSE),0)</f>
        <v>0</v>
      </c>
      <c r="AO132" s="193">
        <f>+IFERROR(VLOOKUP($AF132,'Limited Loss'!$F$5:$P$124,AO$3,FALSE),0)</f>
        <v>0</v>
      </c>
      <c r="AP132" s="100">
        <f>+IFERROR(VLOOKUP($AF132,'Limited Loss'!$F$5:$P$124,AP$3,FALSE),0)</f>
        <v>0</v>
      </c>
      <c r="AQ132" s="353"/>
      <c r="AR132" s="331">
        <f t="shared" si="11"/>
        <v>161</v>
      </c>
      <c r="AS132" s="332">
        <f t="shared" si="11"/>
        <v>2016</v>
      </c>
      <c r="AT132" s="349">
        <f t="shared" si="17"/>
        <v>0</v>
      </c>
      <c r="AU132" s="349">
        <f t="shared" si="17"/>
        <v>0</v>
      </c>
      <c r="AV132" s="349">
        <f t="shared" si="17"/>
        <v>0</v>
      </c>
      <c r="AW132" s="349">
        <f t="shared" si="17"/>
        <v>0</v>
      </c>
      <c r="AX132" s="350">
        <f t="shared" si="17"/>
        <v>0</v>
      </c>
      <c r="AY132" s="349">
        <f t="shared" si="17"/>
        <v>0</v>
      </c>
      <c r="AZ132" s="349">
        <f t="shared" si="17"/>
        <v>0</v>
      </c>
      <c r="BA132" s="349">
        <f t="shared" si="17"/>
        <v>0</v>
      </c>
      <c r="BB132" s="349">
        <f t="shared" si="18"/>
        <v>0</v>
      </c>
      <c r="BC132" s="349">
        <f t="shared" si="18"/>
        <v>0</v>
      </c>
      <c r="BD132" s="350">
        <f t="shared" si="18"/>
        <v>3383.48</v>
      </c>
      <c r="BE132" s="349">
        <f t="shared" si="13"/>
        <v>0</v>
      </c>
      <c r="BF132" s="375">
        <f t="shared" si="14"/>
        <v>0</v>
      </c>
      <c r="BG132" s="334">
        <f t="shared" si="15"/>
        <v>3383.48</v>
      </c>
      <c r="BI132" s="107">
        <v>656</v>
      </c>
      <c r="BJ132" s="108">
        <v>5944.3615</v>
      </c>
      <c r="BK132" s="108">
        <v>26417.5743</v>
      </c>
      <c r="BL132" s="108">
        <v>11871.030999999999</v>
      </c>
    </row>
    <row r="133" spans="1:64" x14ac:dyDescent="0.2">
      <c r="A133" s="326" t="str">
        <f t="shared" si="12"/>
        <v>1612017</v>
      </c>
      <c r="B133" s="331">
        <v>161</v>
      </c>
      <c r="C133" s="327">
        <v>2017</v>
      </c>
      <c r="D133" s="353">
        <f>+IFERROR(VLOOKUP($A133,Data_Loss!$A$2:$V$1180,6,FALSE),0)</f>
        <v>0</v>
      </c>
      <c r="E133" s="353">
        <f>+IFERROR(VLOOKUP($A133,Data_Loss!$A$2:$V$1180,7,FALSE),0)</f>
        <v>0</v>
      </c>
      <c r="F133" s="353">
        <f>+IFERROR(VLOOKUP($A133,Data_Loss!$A$2:$V$1180,8,FALSE),0)</f>
        <v>0</v>
      </c>
      <c r="G133" s="353">
        <f>+IFERROR(VLOOKUP($A133,Data_Loss!$A$2:$V$1180,9,FALSE),0)</f>
        <v>0</v>
      </c>
      <c r="H133" s="353">
        <f>+IFERROR(VLOOKUP($A133,Data_Loss!$A$2:$V$1180,10,FALSE),0)</f>
        <v>0</v>
      </c>
      <c r="I133" s="353">
        <f>+IFERROR(VLOOKUP($A133,Data_Loss!$A$2:$V$1300,12,FALSE),0)</f>
        <v>0</v>
      </c>
      <c r="J133" s="353">
        <f>+IFERROR(VLOOKUP($A133,Data_Loss!$A$2:$V$1300,13,FALSE),0)</f>
        <v>0</v>
      </c>
      <c r="K133" s="353">
        <f>+IFERROR(VLOOKUP($A133,Data_Loss!$A$2:$V$1300,14,FALSE),0)</f>
        <v>0</v>
      </c>
      <c r="L133" s="353">
        <f>+IFERROR(VLOOKUP($A133,Data_Loss!$A$2:$V$1300,15,FALSE),0)</f>
        <v>0</v>
      </c>
      <c r="M133" s="353">
        <f>+IFERROR(VLOOKUP($A133,Data_Loss!$A$2:$V$1300,16,FALSE),0)</f>
        <v>0</v>
      </c>
      <c r="N133" s="353">
        <f>+IFERROR(VLOOKUP($A133,Data_Loss!$A$2:$V$1300,17,FALSE),0)</f>
        <v>0</v>
      </c>
      <c r="O133" s="353">
        <f>+IFERROR(VLOOKUP($A133,Data_Loss!$A$2:$V$1300,18,FALSE),0)</f>
        <v>0</v>
      </c>
      <c r="P133" s="353">
        <f>+IFERROR(VLOOKUP($A133,Data_Loss!$A$2:$V$1300,19,FALSE),0)</f>
        <v>0</v>
      </c>
      <c r="Q133" s="353">
        <f>+IFERROR(VLOOKUP($A133,Data_Loss!$A$2:$V$1300,20,FALSE),0)</f>
        <v>0</v>
      </c>
      <c r="R133" s="353">
        <f>+IFERROR(VLOOKUP($A133,Data_Loss!$A$2:$V$1300,21,FALSE),0)</f>
        <v>0</v>
      </c>
      <c r="S133" s="353">
        <f>+IFERROR(VLOOKUP($A133,Data_Loss!$A$2:$V$1300,22,FALSE),0)</f>
        <v>0</v>
      </c>
      <c r="T133" s="191">
        <f>+$I133*'10k &amp; MO'!C$6+$J133*'10k &amp; MO'!C$12+$K133*'10k &amp; MO'!C$18+$L133*'10k &amp; MO'!C$24+$M133*'10k &amp; MO'!C$30</f>
        <v>0</v>
      </c>
      <c r="U133" s="349">
        <f>+$I133*'10k &amp; MO'!D$6+$J133*'10k &amp; MO'!D$12+$K133*'10k &amp; MO'!D$18+$L133*'10k &amp; MO'!D$24+$M133*'10k &amp; MO'!D$30</f>
        <v>0</v>
      </c>
      <c r="V133" s="349">
        <f>+$I133*'10k &amp; MO'!E$6+$J133*'10k &amp; MO'!E$12+$K133*'10k &amp; MO'!E$18+$L133*'10k &amp; MO'!E$24+$M133*'10k &amp; MO'!E$30</f>
        <v>0</v>
      </c>
      <c r="W133" s="349">
        <f>+$I133*'10k &amp; MO'!F$6+$J133*'10k &amp; MO'!F$12+$K133*'10k &amp; MO'!F$18+$L133*'10k &amp; MO'!F$24+$M133*'10k &amp; MO'!F$30</f>
        <v>0</v>
      </c>
      <c r="X133" s="349">
        <f>+$I133*'10k &amp; MO'!G$6+$J133*'10k &amp; MO'!G$12+$K133*'10k &amp; MO'!G$18+$L133*'10k &amp; MO'!G$24+$M133*'10k &amp; MO'!G$30</f>
        <v>0</v>
      </c>
      <c r="Y133" s="349">
        <f>+$N133*'10k &amp; MO'!H$6+$O133*'10k &amp; MO'!H$12+$P133*'10k &amp; MO'!H$18+$Q133*'10k &amp; MO'!H$24+$R133*'10k &amp; MO'!H$30</f>
        <v>0</v>
      </c>
      <c r="Z133" s="349">
        <f>+$N133*'10k &amp; MO'!I$6+$O133*'10k &amp; MO'!I$12+$P133*'10k &amp; MO'!I$18+$Q133*'10k &amp; MO'!I$24+$R133*'10k &amp; MO'!I$30</f>
        <v>0</v>
      </c>
      <c r="AA133" s="349">
        <f>+$N133*'10k &amp; MO'!J$6+$O133*'10k &amp; MO'!J$12+$P133*'10k &amp; MO'!J$18+$Q133*'10k &amp; MO'!J$24+$R133*'10k &amp; MO'!J$30</f>
        <v>0</v>
      </c>
      <c r="AB133" s="349">
        <f>+$N133*'10k &amp; MO'!K$6+$O133*'10k &amp; MO'!K$12+$P133*'10k &amp; MO'!K$18+$Q133*'10k &amp; MO'!K$24+$R133*'10k &amp; MO'!K$30</f>
        <v>0</v>
      </c>
      <c r="AC133" s="349">
        <f>+$N133*'10k &amp; MO'!L$6+$O133*'10k &amp; MO'!L$12+$P133*'10k &amp; MO'!L$18+$Q133*'10k &amp; MO'!L$24+$R133*'10k &amp; MO'!L$30</f>
        <v>0</v>
      </c>
      <c r="AD133" s="350">
        <f>+S133*'10k &amp; MO'!O$6</f>
        <v>0</v>
      </c>
      <c r="AF133" s="192" t="str">
        <f t="shared" ref="AF133:AF196" si="19">+B133&amp;C133</f>
        <v>1612017</v>
      </c>
      <c r="AG133" s="192">
        <f>+IFERROR(VLOOKUP($AF133,'Limited Loss'!$F$5:$P$124,AG$3,FALSE),0)</f>
        <v>0</v>
      </c>
      <c r="AH133" s="193">
        <f>+IFERROR(VLOOKUP($AF133,'Limited Loss'!$F$5:$P$124,AH$3,FALSE),0)</f>
        <v>0</v>
      </c>
      <c r="AI133" s="193">
        <f>+IFERROR(VLOOKUP($AF133,'Limited Loss'!$F$5:$P$124,AI$3,FALSE),0)</f>
        <v>0</v>
      </c>
      <c r="AJ133" s="193">
        <f>+IFERROR(VLOOKUP($AF133,'Limited Loss'!$F$5:$P$124,AJ$3,FALSE),0)</f>
        <v>0</v>
      </c>
      <c r="AK133" s="100">
        <f>+IFERROR(VLOOKUP($AF133,'Limited Loss'!$F$5:$P$124,AK$3,FALSE),0)</f>
        <v>0</v>
      </c>
      <c r="AL133" s="193">
        <f>+IFERROR(VLOOKUP($AF133,'Limited Loss'!$F$5:$P$124,AL$3,FALSE),0)</f>
        <v>0</v>
      </c>
      <c r="AM133" s="193">
        <f>+IFERROR(VLOOKUP($AF133,'Limited Loss'!$F$5:$P$124,AM$3,FALSE),0)</f>
        <v>0</v>
      </c>
      <c r="AN133" s="193">
        <f>+IFERROR(VLOOKUP($AF133,'Limited Loss'!$F$5:$P$124,AN$3,FALSE),0)</f>
        <v>0</v>
      </c>
      <c r="AO133" s="193">
        <f>+IFERROR(VLOOKUP($AF133,'Limited Loss'!$F$5:$P$124,AO$3,FALSE),0)</f>
        <v>0</v>
      </c>
      <c r="AP133" s="100">
        <f>+IFERROR(VLOOKUP($AF133,'Limited Loss'!$F$5:$P$124,AP$3,FALSE),0)</f>
        <v>0</v>
      </c>
      <c r="AQ133" s="353"/>
      <c r="AR133" s="331">
        <f t="shared" ref="AR133:AS196" si="20">+B133</f>
        <v>161</v>
      </c>
      <c r="AS133" s="332">
        <f t="shared" si="20"/>
        <v>2017</v>
      </c>
      <c r="AT133" s="349">
        <f t="shared" si="17"/>
        <v>0</v>
      </c>
      <c r="AU133" s="349">
        <f t="shared" si="17"/>
        <v>0</v>
      </c>
      <c r="AV133" s="349">
        <f t="shared" si="17"/>
        <v>0</v>
      </c>
      <c r="AW133" s="349">
        <f t="shared" si="17"/>
        <v>0</v>
      </c>
      <c r="AX133" s="350">
        <f t="shared" si="17"/>
        <v>0</v>
      </c>
      <c r="AY133" s="349">
        <f t="shared" si="17"/>
        <v>0</v>
      </c>
      <c r="AZ133" s="349">
        <f t="shared" si="17"/>
        <v>0</v>
      </c>
      <c r="BA133" s="349">
        <f t="shared" si="17"/>
        <v>0</v>
      </c>
      <c r="BB133" s="349">
        <f t="shared" si="18"/>
        <v>0</v>
      </c>
      <c r="BC133" s="349">
        <f t="shared" si="18"/>
        <v>0</v>
      </c>
      <c r="BD133" s="350">
        <f t="shared" si="18"/>
        <v>0</v>
      </c>
      <c r="BE133" s="349">
        <f t="shared" si="13"/>
        <v>0</v>
      </c>
      <c r="BF133" s="375">
        <f t="shared" si="14"/>
        <v>0</v>
      </c>
      <c r="BG133" s="334">
        <f t="shared" si="15"/>
        <v>0</v>
      </c>
      <c r="BI133" s="107">
        <v>657</v>
      </c>
      <c r="BJ133" s="108">
        <v>0</v>
      </c>
      <c r="BK133" s="108">
        <v>0</v>
      </c>
      <c r="BL133" s="108">
        <v>715.78800000000001</v>
      </c>
    </row>
    <row r="134" spans="1:64" x14ac:dyDescent="0.2">
      <c r="A134" s="326" t="str">
        <f t="shared" ref="A134:A197" si="21">+B134&amp;C134</f>
        <v>1612018</v>
      </c>
      <c r="B134" s="331">
        <v>161</v>
      </c>
      <c r="C134" s="327">
        <v>2018</v>
      </c>
      <c r="D134" s="353">
        <f>+IFERROR(VLOOKUP($A134,Data_Loss!$A$2:$V$1180,6,FALSE),0)</f>
        <v>0</v>
      </c>
      <c r="E134" s="353">
        <f>+IFERROR(VLOOKUP($A134,Data_Loss!$A$2:$V$1180,7,FALSE),0)</f>
        <v>0</v>
      </c>
      <c r="F134" s="353">
        <f>+IFERROR(VLOOKUP($A134,Data_Loss!$A$2:$V$1180,8,FALSE),0)</f>
        <v>0</v>
      </c>
      <c r="G134" s="353">
        <f>+IFERROR(VLOOKUP($A134,Data_Loss!$A$2:$V$1180,9,FALSE),0)</f>
        <v>0</v>
      </c>
      <c r="H134" s="353">
        <f>+IFERROR(VLOOKUP($A134,Data_Loss!$A$2:$V$1180,10,FALSE),0)</f>
        <v>0</v>
      </c>
      <c r="I134" s="353">
        <f>+IFERROR(VLOOKUP($A134,Data_Loss!$A$2:$V$1300,12,FALSE),0)</f>
        <v>0</v>
      </c>
      <c r="J134" s="353">
        <f>+IFERROR(VLOOKUP($A134,Data_Loss!$A$2:$V$1300,13,FALSE),0)</f>
        <v>0</v>
      </c>
      <c r="K134" s="353">
        <f>+IFERROR(VLOOKUP($A134,Data_Loss!$A$2:$V$1300,14,FALSE),0)</f>
        <v>0</v>
      </c>
      <c r="L134" s="353">
        <f>+IFERROR(VLOOKUP($A134,Data_Loss!$A$2:$V$1300,15,FALSE),0)</f>
        <v>0</v>
      </c>
      <c r="M134" s="353">
        <f>+IFERROR(VLOOKUP($A134,Data_Loss!$A$2:$V$1300,16,FALSE),0)</f>
        <v>0</v>
      </c>
      <c r="N134" s="353">
        <f>+IFERROR(VLOOKUP($A134,Data_Loss!$A$2:$V$1300,17,FALSE),0)</f>
        <v>0</v>
      </c>
      <c r="O134" s="353">
        <f>+IFERROR(VLOOKUP($A134,Data_Loss!$A$2:$V$1300,18,FALSE),0)</f>
        <v>0</v>
      </c>
      <c r="P134" s="353">
        <f>+IFERROR(VLOOKUP($A134,Data_Loss!$A$2:$V$1300,19,FALSE),0)</f>
        <v>0</v>
      </c>
      <c r="Q134" s="353">
        <f>+IFERROR(VLOOKUP($A134,Data_Loss!$A$2:$V$1300,20,FALSE),0)</f>
        <v>0</v>
      </c>
      <c r="R134" s="353">
        <f>+IFERROR(VLOOKUP($A134,Data_Loss!$A$2:$V$1300,21,FALSE),0)</f>
        <v>0</v>
      </c>
      <c r="S134" s="353">
        <f>+IFERROR(VLOOKUP($A134,Data_Loss!$A$2:$V$1300,22,FALSE),0)</f>
        <v>0</v>
      </c>
      <c r="T134" s="191">
        <f>+$I134*'10k &amp; MO'!C$7+$J134*'10k &amp; MO'!C$13+$K134*'10k &amp; MO'!C$19+$L134*'10k &amp; MO'!C$25+$M134*'10k &amp; MO'!C$31</f>
        <v>0</v>
      </c>
      <c r="U134" s="349">
        <f>+$I134*'10k &amp; MO'!D$7+$J134*'10k &amp; MO'!D$13+$K134*'10k &amp; MO'!D$19+$L134*'10k &amp; MO'!D$25+$M134*'10k &amp; MO'!D$31</f>
        <v>0</v>
      </c>
      <c r="V134" s="349">
        <f>+$I134*'10k &amp; MO'!E$7+$J134*'10k &amp; MO'!E$13+$K134*'10k &amp; MO'!E$19+$L134*'10k &amp; MO'!E$25+$M134*'10k &amp; MO'!E$31</f>
        <v>0</v>
      </c>
      <c r="W134" s="349">
        <f>+$I134*'10k &amp; MO'!F$7+$J134*'10k &amp; MO'!F$13+$K134*'10k &amp; MO'!F$19+$L134*'10k &amp; MO'!F$25+$M134*'10k &amp; MO'!F$31</f>
        <v>0</v>
      </c>
      <c r="X134" s="349">
        <f>+$I134*'10k &amp; MO'!G$7+$J134*'10k &amp; MO'!G$13+$K134*'10k &amp; MO'!G$19+$L134*'10k &amp; MO'!G$25+$M134*'10k &amp; MO'!G$31</f>
        <v>0</v>
      </c>
      <c r="Y134" s="349">
        <f>+$N134*'10k &amp; MO'!H$7+$O134*'10k &amp; MO'!H$13+$P134*'10k &amp; MO'!H$19+$Q134*'10k &amp; MO'!H$25+$R134*'10k &amp; MO'!H$31</f>
        <v>0</v>
      </c>
      <c r="Z134" s="349">
        <f>+$N134*'10k &amp; MO'!I$7+$O134*'10k &amp; MO'!I$13+$P134*'10k &amp; MO'!I$19+$Q134*'10k &amp; MO'!I$25+$R134*'10k &amp; MO'!I$31</f>
        <v>0</v>
      </c>
      <c r="AA134" s="349">
        <f>+$N134*'10k &amp; MO'!J$7+$O134*'10k &amp; MO'!J$13+$P134*'10k &amp; MO'!J$19+$Q134*'10k &amp; MO'!J$25+$R134*'10k &amp; MO'!J$31</f>
        <v>0</v>
      </c>
      <c r="AB134" s="349">
        <f>+$N134*'10k &amp; MO'!K$7+$O134*'10k &amp; MO'!K$13+$P134*'10k &amp; MO'!K$19+$Q134*'10k &amp; MO'!K$25+$R134*'10k &amp; MO'!K$31</f>
        <v>0</v>
      </c>
      <c r="AC134" s="349">
        <f>+$N134*'10k &amp; MO'!L$7+$O134*'10k &amp; MO'!L$13+$P134*'10k &amp; MO'!L$19+$Q134*'10k &amp; MO'!L$25+$R134*'10k &amp; MO'!L$31</f>
        <v>0</v>
      </c>
      <c r="AD134" s="350">
        <f>+S134*'10k &amp; MO'!O$7</f>
        <v>0</v>
      </c>
      <c r="AF134" s="192" t="str">
        <f t="shared" si="19"/>
        <v>1612018</v>
      </c>
      <c r="AG134" s="192">
        <f>+IFERROR(VLOOKUP($AF134,'Limited Loss'!$F$5:$P$124,AG$3,FALSE),0)</f>
        <v>0</v>
      </c>
      <c r="AH134" s="193">
        <f>+IFERROR(VLOOKUP($AF134,'Limited Loss'!$F$5:$P$124,AH$3,FALSE),0)</f>
        <v>0</v>
      </c>
      <c r="AI134" s="193">
        <f>+IFERROR(VLOOKUP($AF134,'Limited Loss'!$F$5:$P$124,AI$3,FALSE),0)</f>
        <v>0</v>
      </c>
      <c r="AJ134" s="193">
        <f>+IFERROR(VLOOKUP($AF134,'Limited Loss'!$F$5:$P$124,AJ$3,FALSE),0)</f>
        <v>0</v>
      </c>
      <c r="AK134" s="100">
        <f>+IFERROR(VLOOKUP($AF134,'Limited Loss'!$F$5:$P$124,AK$3,FALSE),0)</f>
        <v>0</v>
      </c>
      <c r="AL134" s="193">
        <f>+IFERROR(VLOOKUP($AF134,'Limited Loss'!$F$5:$P$124,AL$3,FALSE),0)</f>
        <v>0</v>
      </c>
      <c r="AM134" s="193">
        <f>+IFERROR(VLOOKUP($AF134,'Limited Loss'!$F$5:$P$124,AM$3,FALSE),0)</f>
        <v>0</v>
      </c>
      <c r="AN134" s="193">
        <f>+IFERROR(VLOOKUP($AF134,'Limited Loss'!$F$5:$P$124,AN$3,FALSE),0)</f>
        <v>0</v>
      </c>
      <c r="AO134" s="193">
        <f>+IFERROR(VLOOKUP($AF134,'Limited Loss'!$F$5:$P$124,AO$3,FALSE),0)</f>
        <v>0</v>
      </c>
      <c r="AP134" s="100">
        <f>+IFERROR(VLOOKUP($AF134,'Limited Loss'!$F$5:$P$124,AP$3,FALSE),0)</f>
        <v>0</v>
      </c>
      <c r="AQ134" s="353"/>
      <c r="AR134" s="331">
        <f t="shared" si="20"/>
        <v>161</v>
      </c>
      <c r="AS134" s="332">
        <f t="shared" si="20"/>
        <v>2018</v>
      </c>
      <c r="AT134" s="349">
        <f t="shared" si="17"/>
        <v>0</v>
      </c>
      <c r="AU134" s="349">
        <f t="shared" si="17"/>
        <v>0</v>
      </c>
      <c r="AV134" s="349">
        <f t="shared" si="17"/>
        <v>0</v>
      </c>
      <c r="AW134" s="349">
        <f t="shared" si="17"/>
        <v>0</v>
      </c>
      <c r="AX134" s="350">
        <f t="shared" si="17"/>
        <v>0</v>
      </c>
      <c r="AY134" s="349">
        <f t="shared" si="17"/>
        <v>0</v>
      </c>
      <c r="AZ134" s="349">
        <f t="shared" si="17"/>
        <v>0</v>
      </c>
      <c r="BA134" s="349">
        <f t="shared" si="17"/>
        <v>0</v>
      </c>
      <c r="BB134" s="349">
        <f t="shared" si="18"/>
        <v>0</v>
      </c>
      <c r="BC134" s="349">
        <f t="shared" si="18"/>
        <v>0</v>
      </c>
      <c r="BD134" s="350">
        <f t="shared" si="18"/>
        <v>0</v>
      </c>
      <c r="BE134" s="349">
        <f t="shared" ref="BE134:BE197" si="22">+AT134+AU134+AV134+AY134+AZ134+BA134</f>
        <v>0</v>
      </c>
      <c r="BF134" s="375">
        <f t="shared" ref="BF134:BF197" si="23">+AW134+AX134+BB134+BC134</f>
        <v>0</v>
      </c>
      <c r="BG134" s="334">
        <f t="shared" ref="BG134:BG197" si="24">+BD134</f>
        <v>0</v>
      </c>
      <c r="BI134" s="107">
        <v>658</v>
      </c>
      <c r="BJ134" s="108">
        <v>1851092.5168000003</v>
      </c>
      <c r="BK134" s="108">
        <v>738813.34159999993</v>
      </c>
      <c r="BL134" s="108">
        <v>24402.701999999997</v>
      </c>
    </row>
    <row r="135" spans="1:64" x14ac:dyDescent="0.2">
      <c r="A135" s="326" t="str">
        <f t="shared" si="21"/>
        <v>1632014</v>
      </c>
      <c r="B135" s="331">
        <v>163</v>
      </c>
      <c r="C135" s="327">
        <v>2014</v>
      </c>
      <c r="D135" s="353">
        <f>+IFERROR(VLOOKUP($A135,Data_Loss!$A$2:$V$1180,6,FALSE),0)</f>
        <v>0</v>
      </c>
      <c r="E135" s="353">
        <f>+IFERROR(VLOOKUP($A135,Data_Loss!$A$2:$V$1180,7,FALSE),0)</f>
        <v>0</v>
      </c>
      <c r="F135" s="353">
        <f>+IFERROR(VLOOKUP($A135,Data_Loss!$A$2:$V$1180,8,FALSE),0)</f>
        <v>0</v>
      </c>
      <c r="G135" s="353">
        <f>+IFERROR(VLOOKUP($A135,Data_Loss!$A$2:$V$1180,9,FALSE),0)</f>
        <v>0</v>
      </c>
      <c r="H135" s="353">
        <f>+IFERROR(VLOOKUP($A135,Data_Loss!$A$2:$V$1180,10,FALSE),0)</f>
        <v>3</v>
      </c>
      <c r="I135" s="353">
        <f>+IFERROR(VLOOKUP($A135,Data_Loss!$A$2:$V$1300,12,FALSE),0)</f>
        <v>0</v>
      </c>
      <c r="J135" s="353">
        <f>+IFERROR(VLOOKUP($A135,Data_Loss!$A$2:$V$1300,13,FALSE),0)</f>
        <v>0</v>
      </c>
      <c r="K135" s="353">
        <f>+IFERROR(VLOOKUP($A135,Data_Loss!$A$2:$V$1300,14,FALSE),0)</f>
        <v>0</v>
      </c>
      <c r="L135" s="353">
        <f>+IFERROR(VLOOKUP($A135,Data_Loss!$A$2:$V$1300,15,FALSE),0)</f>
        <v>0</v>
      </c>
      <c r="M135" s="353">
        <f>+IFERROR(VLOOKUP($A135,Data_Loss!$A$2:$V$1300,16,FALSE),0)</f>
        <v>6996</v>
      </c>
      <c r="N135" s="353">
        <f>+IFERROR(VLOOKUP($A135,Data_Loss!$A$2:$V$1300,17,FALSE),0)</f>
        <v>0</v>
      </c>
      <c r="O135" s="353">
        <f>+IFERROR(VLOOKUP($A135,Data_Loss!$A$2:$V$1300,18,FALSE),0)</f>
        <v>0</v>
      </c>
      <c r="P135" s="353">
        <f>+IFERROR(VLOOKUP($A135,Data_Loss!$A$2:$V$1300,19,FALSE),0)</f>
        <v>0</v>
      </c>
      <c r="Q135" s="353">
        <f>+IFERROR(VLOOKUP($A135,Data_Loss!$A$2:$V$1300,20,FALSE),0)</f>
        <v>0</v>
      </c>
      <c r="R135" s="353">
        <f>+IFERROR(VLOOKUP($A135,Data_Loss!$A$2:$V$1300,21,FALSE),0)</f>
        <v>11627</v>
      </c>
      <c r="S135" s="353">
        <f>+IFERROR(VLOOKUP($A135,Data_Loss!$A$2:$V$1300,22,FALSE),0)</f>
        <v>16218</v>
      </c>
      <c r="T135" s="191">
        <f>+$I135*'10k &amp; MO'!C$3+$J135*'10k &amp; MO'!C$9+$K135*'10k &amp; MO'!C$15+$L135*'10k &amp; MO'!C$21+$M135*'10k &amp; MO'!C$27</f>
        <v>0</v>
      </c>
      <c r="U135" s="349">
        <f>+$I135*'10k &amp; MO'!D$3+$J135*'10k &amp; MO'!D$9+$K135*'10k &amp; MO'!D$15+$L135*'10k &amp; MO'!D$21+$M135*'10k &amp; MO'!D$27</f>
        <v>0</v>
      </c>
      <c r="V135" s="349">
        <f>+$I135*'10k &amp; MO'!E$3+$J135*'10k &amp; MO'!E$9+$K135*'10k &amp; MO'!E$15+$L135*'10k &amp; MO'!E$21+$M135*'10k &amp; MO'!E$27</f>
        <v>0</v>
      </c>
      <c r="W135" s="349">
        <f>+$I135*'10k &amp; MO'!F$3+$J135*'10k &amp; MO'!F$9+$K135*'10k &amp; MO'!F$15+$L135*'10k &amp; MO'!F$21+$M135*'10k &amp; MO'!F$27</f>
        <v>0</v>
      </c>
      <c r="X135" s="349">
        <f>+$I135*'10k &amp; MO'!G$3+$J135*'10k &amp; MO'!G$9+$K135*'10k &amp; MO'!G$15+$L135*'10k &amp; MO'!G$21+$M135*'10k &amp; MO'!G$27</f>
        <v>7919.4719999999988</v>
      </c>
      <c r="Y135" s="349">
        <f>+$N135*'10k &amp; MO'!H$3+$O135*'10k &amp; MO'!H$9+$P135*'10k &amp; MO'!H$15+$Q135*'10k &amp; MO'!H$21+$R135*'10k &amp; MO'!H$27</f>
        <v>0</v>
      </c>
      <c r="Z135" s="349">
        <f>+$N135*'10k &amp; MO'!I$3+$O135*'10k &amp; MO'!I$9+$P135*'10k &amp; MO'!I$15+$Q135*'10k &amp; MO'!I$21+$R135*'10k &amp; MO'!I$27</f>
        <v>0</v>
      </c>
      <c r="AA135" s="349">
        <f>+$N135*'10k &amp; MO'!J$3+$O135*'10k &amp; MO'!J$9+$P135*'10k &amp; MO'!J$15+$Q135*'10k &amp; MO'!J$21+$R135*'10k &amp; MO'!J$27</f>
        <v>0</v>
      </c>
      <c r="AB135" s="349">
        <f>+$N135*'10k &amp; MO'!K$3+$O135*'10k &amp; MO'!K$9+$P135*'10k &amp; MO'!K$15+$Q135*'10k &amp; MO'!K$21+$R135*'10k &amp; MO'!K$27</f>
        <v>0</v>
      </c>
      <c r="AC135" s="349">
        <f>+$N135*'10k &amp; MO'!L$3+$O135*'10k &amp; MO'!L$9+$P135*'10k &amp; MO'!L$15+$Q135*'10k &amp; MO'!L$21+$R135*'10k &amp; MO'!L$27</f>
        <v>17928.833999999999</v>
      </c>
      <c r="AD135" s="350">
        <f>+S135*'10k &amp; MO'!O$3</f>
        <v>17369.477999999999</v>
      </c>
      <c r="AF135" s="192" t="str">
        <f t="shared" si="19"/>
        <v>1632014</v>
      </c>
      <c r="AG135" s="192">
        <f>+IFERROR(VLOOKUP($AF135,'Limited Loss'!$F$5:$P$124,AG$3,FALSE),0)</f>
        <v>0</v>
      </c>
      <c r="AH135" s="193">
        <f>+IFERROR(VLOOKUP($AF135,'Limited Loss'!$F$5:$P$124,AH$3,FALSE),0)</f>
        <v>0</v>
      </c>
      <c r="AI135" s="193">
        <f>+IFERROR(VLOOKUP($AF135,'Limited Loss'!$F$5:$P$124,AI$3,FALSE),0)</f>
        <v>0</v>
      </c>
      <c r="AJ135" s="193">
        <f>+IFERROR(VLOOKUP($AF135,'Limited Loss'!$F$5:$P$124,AJ$3,FALSE),0)</f>
        <v>0</v>
      </c>
      <c r="AK135" s="100">
        <f>+IFERROR(VLOOKUP($AF135,'Limited Loss'!$F$5:$P$124,AK$3,FALSE),0)</f>
        <v>0</v>
      </c>
      <c r="AL135" s="193">
        <f>+IFERROR(VLOOKUP($AF135,'Limited Loss'!$F$5:$P$124,AL$3,FALSE),0)</f>
        <v>0</v>
      </c>
      <c r="AM135" s="193">
        <f>+IFERROR(VLOOKUP($AF135,'Limited Loss'!$F$5:$P$124,AM$3,FALSE),0)</f>
        <v>0</v>
      </c>
      <c r="AN135" s="193">
        <f>+IFERROR(VLOOKUP($AF135,'Limited Loss'!$F$5:$P$124,AN$3,FALSE),0)</f>
        <v>0</v>
      </c>
      <c r="AO135" s="193">
        <f>+IFERROR(VLOOKUP($AF135,'Limited Loss'!$F$5:$P$124,AO$3,FALSE),0)</f>
        <v>0</v>
      </c>
      <c r="AP135" s="100">
        <f>+IFERROR(VLOOKUP($AF135,'Limited Loss'!$F$5:$P$124,AP$3,FALSE),0)</f>
        <v>0</v>
      </c>
      <c r="AQ135" s="353"/>
      <c r="AR135" s="331">
        <f t="shared" si="20"/>
        <v>163</v>
      </c>
      <c r="AS135" s="332">
        <f t="shared" si="20"/>
        <v>2014</v>
      </c>
      <c r="AT135" s="349">
        <f t="shared" si="17"/>
        <v>0</v>
      </c>
      <c r="AU135" s="349">
        <f t="shared" si="17"/>
        <v>0</v>
      </c>
      <c r="AV135" s="349">
        <f t="shared" si="17"/>
        <v>0</v>
      </c>
      <c r="AW135" s="349">
        <f t="shared" si="17"/>
        <v>0</v>
      </c>
      <c r="AX135" s="350">
        <f t="shared" si="17"/>
        <v>7919.4719999999988</v>
      </c>
      <c r="AY135" s="349">
        <f t="shared" si="17"/>
        <v>0</v>
      </c>
      <c r="AZ135" s="349">
        <f t="shared" si="17"/>
        <v>0</v>
      </c>
      <c r="BA135" s="349">
        <f t="shared" si="17"/>
        <v>0</v>
      </c>
      <c r="BB135" s="349">
        <f t="shared" si="18"/>
        <v>0</v>
      </c>
      <c r="BC135" s="349">
        <f t="shared" si="18"/>
        <v>17928.833999999999</v>
      </c>
      <c r="BD135" s="350">
        <f t="shared" si="18"/>
        <v>17369.477999999999</v>
      </c>
      <c r="BE135" s="349">
        <f t="shared" si="22"/>
        <v>0</v>
      </c>
      <c r="BF135" s="375">
        <f t="shared" si="23"/>
        <v>25848.305999999997</v>
      </c>
      <c r="BG135" s="334">
        <f t="shared" si="24"/>
        <v>17369.477999999999</v>
      </c>
      <c r="BI135" s="107">
        <v>659</v>
      </c>
      <c r="BJ135" s="108">
        <v>5025082.8961999994</v>
      </c>
      <c r="BK135" s="108">
        <v>1594775.1840000001</v>
      </c>
      <c r="BL135" s="108">
        <v>57156.44200000001</v>
      </c>
    </row>
    <row r="136" spans="1:64" x14ac:dyDescent="0.2">
      <c r="A136" s="326" t="str">
        <f t="shared" si="21"/>
        <v>1632015</v>
      </c>
      <c r="B136" s="331">
        <v>163</v>
      </c>
      <c r="C136" s="327">
        <v>2015</v>
      </c>
      <c r="D136" s="353">
        <f>+IFERROR(VLOOKUP($A136,Data_Loss!$A$2:$V$1180,6,FALSE),0)</f>
        <v>0</v>
      </c>
      <c r="E136" s="353">
        <f>+IFERROR(VLOOKUP($A136,Data_Loss!$A$2:$V$1180,7,FALSE),0)</f>
        <v>0</v>
      </c>
      <c r="F136" s="353">
        <f>+IFERROR(VLOOKUP($A136,Data_Loss!$A$2:$V$1180,8,FALSE),0)</f>
        <v>0</v>
      </c>
      <c r="G136" s="353">
        <f>+IFERROR(VLOOKUP($A136,Data_Loss!$A$2:$V$1180,9,FALSE),0)</f>
        <v>2</v>
      </c>
      <c r="H136" s="353">
        <f>+IFERROR(VLOOKUP($A136,Data_Loss!$A$2:$V$1180,10,FALSE),0)</f>
        <v>0</v>
      </c>
      <c r="I136" s="353">
        <f>+IFERROR(VLOOKUP($A136,Data_Loss!$A$2:$V$1300,12,FALSE),0)</f>
        <v>0</v>
      </c>
      <c r="J136" s="353">
        <f>+IFERROR(VLOOKUP($A136,Data_Loss!$A$2:$V$1300,13,FALSE),0)</f>
        <v>0</v>
      </c>
      <c r="K136" s="353">
        <f>+IFERROR(VLOOKUP($A136,Data_Loss!$A$2:$V$1300,14,FALSE),0)</f>
        <v>0</v>
      </c>
      <c r="L136" s="353">
        <f>+IFERROR(VLOOKUP($A136,Data_Loss!$A$2:$V$1300,15,FALSE),0)</f>
        <v>2382</v>
      </c>
      <c r="M136" s="353">
        <f>+IFERROR(VLOOKUP($A136,Data_Loss!$A$2:$V$1300,16,FALSE),0)</f>
        <v>0</v>
      </c>
      <c r="N136" s="353">
        <f>+IFERROR(VLOOKUP($A136,Data_Loss!$A$2:$V$1300,17,FALSE),0)</f>
        <v>0</v>
      </c>
      <c r="O136" s="353">
        <f>+IFERROR(VLOOKUP($A136,Data_Loss!$A$2:$V$1300,18,FALSE),0)</f>
        <v>0</v>
      </c>
      <c r="P136" s="353">
        <f>+IFERROR(VLOOKUP($A136,Data_Loss!$A$2:$V$1300,19,FALSE),0)</f>
        <v>0</v>
      </c>
      <c r="Q136" s="353">
        <f>+IFERROR(VLOOKUP($A136,Data_Loss!$A$2:$V$1300,20,FALSE),0)</f>
        <v>23130</v>
      </c>
      <c r="R136" s="353">
        <f>+IFERROR(VLOOKUP($A136,Data_Loss!$A$2:$V$1300,21,FALSE),0)</f>
        <v>0</v>
      </c>
      <c r="S136" s="353">
        <f>+IFERROR(VLOOKUP($A136,Data_Loss!$A$2:$V$1300,22,FALSE),0)</f>
        <v>22411</v>
      </c>
      <c r="T136" s="191">
        <f>+$I136*'10k &amp; MO'!C$4+$J136*'10k &amp; MO'!C$10+$K136*'10k &amp; MO'!C$16+$L136*'10k &amp; MO'!C$22+$M136*'10k &amp; MO'!C$28</f>
        <v>0</v>
      </c>
      <c r="U136" s="349">
        <f>+$I136*'10k &amp; MO'!D$4+$J136*'10k &amp; MO'!D$10+$K136*'10k &amp; MO'!D$16+$L136*'10k &amp; MO'!D$22+$M136*'10k &amp; MO'!D$28</f>
        <v>0</v>
      </c>
      <c r="V136" s="349">
        <f>+$I136*'10k &amp; MO'!E$4+$J136*'10k &amp; MO'!E$10+$K136*'10k &amp; MO'!E$16+$L136*'10k &amp; MO'!E$22+$M136*'10k &amp; MO'!E$28</f>
        <v>348.96299999999997</v>
      </c>
      <c r="W136" s="349">
        <f>+$I136*'10k &amp; MO'!F$4+$J136*'10k &amp; MO'!F$10+$K136*'10k &amp; MO'!F$16+$L136*'10k &amp; MO'!F$22+$M136*'10k &amp; MO'!F$28</f>
        <v>2614.2449999999999</v>
      </c>
      <c r="X136" s="349">
        <f>+$I136*'10k &amp; MO'!G$4+$J136*'10k &amp; MO'!G$10+$K136*'10k &amp; MO'!G$16+$L136*'10k &amp; MO'!G$22+$M136*'10k &amp; MO'!G$28</f>
        <v>19.770600000000002</v>
      </c>
      <c r="Y136" s="349">
        <f>+$N136*'10k &amp; MO'!H$4+$O136*'10k &amp; MO'!H$10+$P136*'10k &amp; MO'!H$16+$Q136*'10k &amp; MO'!H$22+$R136*'10k &amp; MO'!H$28</f>
        <v>0</v>
      </c>
      <c r="Z136" s="349">
        <f>+$N136*'10k &amp; MO'!I$4+$O136*'10k &amp; MO'!I$10+$P136*'10k &amp; MO'!I$16+$Q136*'10k &amp; MO'!I$22+$R136*'10k &amp; MO'!I$28</f>
        <v>0</v>
      </c>
      <c r="AA136" s="349">
        <f>+$N136*'10k &amp; MO'!J$4+$O136*'10k &amp; MO'!J$10+$P136*'10k &amp; MO'!J$16+$Q136*'10k &amp; MO'!J$22+$R136*'10k &amp; MO'!J$28</f>
        <v>4339.1880000000001</v>
      </c>
      <c r="AB136" s="349">
        <f>+$N136*'10k &amp; MO'!K$4+$O136*'10k &amp; MO'!K$10+$P136*'10k &amp; MO'!K$16+$Q136*'10k &amp; MO'!K$22+$R136*'10k &amp; MO'!K$28</f>
        <v>35689.589999999997</v>
      </c>
      <c r="AC136" s="349">
        <f>+$N136*'10k &amp; MO'!L$4+$O136*'10k &amp; MO'!L$10+$P136*'10k &amp; MO'!L$16+$Q136*'10k &amp; MO'!L$22+$R136*'10k &amp; MO'!L$28</f>
        <v>543.55499999999995</v>
      </c>
      <c r="AD136" s="350">
        <f>+S136*'10k &amp; MO'!O$4</f>
        <v>27162.131999999998</v>
      </c>
      <c r="AF136" s="192" t="str">
        <f t="shared" si="19"/>
        <v>1632015</v>
      </c>
      <c r="AG136" s="192">
        <f>+IFERROR(VLOOKUP($AF136,'Limited Loss'!$F$5:$P$124,AG$3,FALSE),0)</f>
        <v>0</v>
      </c>
      <c r="AH136" s="193">
        <f>+IFERROR(VLOOKUP($AF136,'Limited Loss'!$F$5:$P$124,AH$3,FALSE),0)</f>
        <v>0</v>
      </c>
      <c r="AI136" s="193">
        <f>+IFERROR(VLOOKUP($AF136,'Limited Loss'!$F$5:$P$124,AI$3,FALSE),0)</f>
        <v>0</v>
      </c>
      <c r="AJ136" s="193">
        <f>+IFERROR(VLOOKUP($AF136,'Limited Loss'!$F$5:$P$124,AJ$3,FALSE),0)</f>
        <v>0</v>
      </c>
      <c r="AK136" s="100">
        <f>+IFERROR(VLOOKUP($AF136,'Limited Loss'!$F$5:$P$124,AK$3,FALSE),0)</f>
        <v>0</v>
      </c>
      <c r="AL136" s="193">
        <f>+IFERROR(VLOOKUP($AF136,'Limited Loss'!$F$5:$P$124,AL$3,FALSE),0)</f>
        <v>0</v>
      </c>
      <c r="AM136" s="193">
        <f>+IFERROR(VLOOKUP($AF136,'Limited Loss'!$F$5:$P$124,AM$3,FALSE),0)</f>
        <v>0</v>
      </c>
      <c r="AN136" s="193">
        <f>+IFERROR(VLOOKUP($AF136,'Limited Loss'!$F$5:$P$124,AN$3,FALSE),0)</f>
        <v>0</v>
      </c>
      <c r="AO136" s="193">
        <f>+IFERROR(VLOOKUP($AF136,'Limited Loss'!$F$5:$P$124,AO$3,FALSE),0)</f>
        <v>0</v>
      </c>
      <c r="AP136" s="100">
        <f>+IFERROR(VLOOKUP($AF136,'Limited Loss'!$F$5:$P$124,AP$3,FALSE),0)</f>
        <v>0</v>
      </c>
      <c r="AQ136" s="353"/>
      <c r="AR136" s="331">
        <f t="shared" si="20"/>
        <v>163</v>
      </c>
      <c r="AS136" s="332">
        <f t="shared" si="20"/>
        <v>2015</v>
      </c>
      <c r="AT136" s="349">
        <f t="shared" si="17"/>
        <v>0</v>
      </c>
      <c r="AU136" s="349">
        <f t="shared" si="17"/>
        <v>0</v>
      </c>
      <c r="AV136" s="349">
        <f t="shared" si="17"/>
        <v>348.96299999999997</v>
      </c>
      <c r="AW136" s="349">
        <f t="shared" si="17"/>
        <v>2614.2449999999999</v>
      </c>
      <c r="AX136" s="350">
        <f t="shared" si="17"/>
        <v>19.770600000000002</v>
      </c>
      <c r="AY136" s="349">
        <f t="shared" si="17"/>
        <v>0</v>
      </c>
      <c r="AZ136" s="349">
        <f t="shared" si="17"/>
        <v>0</v>
      </c>
      <c r="BA136" s="349">
        <f t="shared" si="17"/>
        <v>4339.1880000000001</v>
      </c>
      <c r="BB136" s="349">
        <f t="shared" si="18"/>
        <v>35689.589999999997</v>
      </c>
      <c r="BC136" s="349">
        <f t="shared" si="18"/>
        <v>543.55499999999995</v>
      </c>
      <c r="BD136" s="350">
        <f t="shared" si="18"/>
        <v>27162.131999999998</v>
      </c>
      <c r="BE136" s="349">
        <f t="shared" si="22"/>
        <v>4688.1509999999998</v>
      </c>
      <c r="BF136" s="375">
        <f t="shared" si="23"/>
        <v>38867.160599999996</v>
      </c>
      <c r="BG136" s="334">
        <f t="shared" si="24"/>
        <v>27162.131999999998</v>
      </c>
      <c r="BI136" s="107">
        <v>660</v>
      </c>
      <c r="BJ136" s="108">
        <v>2704905.1085000001</v>
      </c>
      <c r="BK136" s="108">
        <v>546761.08380000002</v>
      </c>
      <c r="BL136" s="108">
        <v>63865.896000000001</v>
      </c>
    </row>
    <row r="137" spans="1:64" x14ac:dyDescent="0.2">
      <c r="A137" s="326" t="str">
        <f t="shared" si="21"/>
        <v>1632016</v>
      </c>
      <c r="B137" s="331">
        <v>163</v>
      </c>
      <c r="C137" s="327">
        <v>2016</v>
      </c>
      <c r="D137" s="353">
        <f>+IFERROR(VLOOKUP($A137,Data_Loss!$A$2:$V$1180,6,FALSE),0)</f>
        <v>0</v>
      </c>
      <c r="E137" s="353">
        <f>+IFERROR(VLOOKUP($A137,Data_Loss!$A$2:$V$1180,7,FALSE),0)</f>
        <v>0</v>
      </c>
      <c r="F137" s="353">
        <f>+IFERROR(VLOOKUP($A137,Data_Loss!$A$2:$V$1180,8,FALSE),0)</f>
        <v>0</v>
      </c>
      <c r="G137" s="353">
        <f>+IFERROR(VLOOKUP($A137,Data_Loss!$A$2:$V$1180,9,FALSE),0)</f>
        <v>1</v>
      </c>
      <c r="H137" s="353">
        <f>+IFERROR(VLOOKUP($A137,Data_Loss!$A$2:$V$1180,10,FALSE),0)</f>
        <v>1</v>
      </c>
      <c r="I137" s="353">
        <f>+IFERROR(VLOOKUP($A137,Data_Loss!$A$2:$V$1300,12,FALSE),0)</f>
        <v>0</v>
      </c>
      <c r="J137" s="353">
        <f>+IFERROR(VLOOKUP($A137,Data_Loss!$A$2:$V$1300,13,FALSE),0)</f>
        <v>0</v>
      </c>
      <c r="K137" s="353">
        <f>+IFERROR(VLOOKUP($A137,Data_Loss!$A$2:$V$1300,14,FALSE),0)</f>
        <v>0</v>
      </c>
      <c r="L137" s="353">
        <f>+IFERROR(VLOOKUP($A137,Data_Loss!$A$2:$V$1300,15,FALSE),0)</f>
        <v>44814</v>
      </c>
      <c r="M137" s="353">
        <f>+IFERROR(VLOOKUP($A137,Data_Loss!$A$2:$V$1300,16,FALSE),0)</f>
        <v>67</v>
      </c>
      <c r="N137" s="353">
        <f>+IFERROR(VLOOKUP($A137,Data_Loss!$A$2:$V$1300,17,FALSE),0)</f>
        <v>0</v>
      </c>
      <c r="O137" s="353">
        <f>+IFERROR(VLOOKUP($A137,Data_Loss!$A$2:$V$1300,18,FALSE),0)</f>
        <v>0</v>
      </c>
      <c r="P137" s="353">
        <f>+IFERROR(VLOOKUP($A137,Data_Loss!$A$2:$V$1300,19,FALSE),0)</f>
        <v>0</v>
      </c>
      <c r="Q137" s="353">
        <f>+IFERROR(VLOOKUP($A137,Data_Loss!$A$2:$V$1300,20,FALSE),0)</f>
        <v>38894</v>
      </c>
      <c r="R137" s="353">
        <f>+IFERROR(VLOOKUP($A137,Data_Loss!$A$2:$V$1300,21,FALSE),0)</f>
        <v>309</v>
      </c>
      <c r="S137" s="353">
        <f>+IFERROR(VLOOKUP($A137,Data_Loss!$A$2:$V$1300,22,FALSE),0)</f>
        <v>7815</v>
      </c>
      <c r="T137" s="191">
        <f>+$I137*'10k &amp; MO'!C$5+$J137*'10k &amp; MO'!C$11+$K137*'10k &amp; MO'!C$17+$L137*'10k &amp; MO'!C$23+$M137*'10k &amp; MO'!C$29</f>
        <v>0</v>
      </c>
      <c r="U137" s="349">
        <f>+$I137*'10k &amp; MO'!D$5+$J137*'10k &amp; MO'!D$11+$K137*'10k &amp; MO'!D$17+$L137*'10k &amp; MO'!D$23+$M137*'10k &amp; MO'!D$29</f>
        <v>0</v>
      </c>
      <c r="V137" s="349">
        <f>+$I137*'10k &amp; MO'!E$5+$J137*'10k &amp; MO'!E$11+$K137*'10k &amp; MO'!E$17+$L137*'10k &amp; MO'!E$23+$M137*'10k &amp; MO'!E$29</f>
        <v>14567.6597</v>
      </c>
      <c r="W137" s="349">
        <f>+$I137*'10k &amp; MO'!F$5+$J137*'10k &amp; MO'!F$11+$K137*'10k &amp; MO'!F$17+$L137*'10k &amp; MO'!F$23+$M137*'10k &amp; MO'!F$29</f>
        <v>48497.758600000001</v>
      </c>
      <c r="X137" s="349">
        <f>+$I137*'10k &amp; MO'!G$5+$J137*'10k &amp; MO'!G$11+$K137*'10k &amp; MO'!G$17+$L137*'10k &amp; MO'!G$23+$M137*'10k &amp; MO'!G$29</f>
        <v>1185.6022</v>
      </c>
      <c r="Y137" s="349">
        <f>+$N137*'10k &amp; MO'!H$5+$O137*'10k &amp; MO'!H$11+$P137*'10k &amp; MO'!H$17+$Q137*'10k &amp; MO'!H$23+$R137*'10k &amp; MO'!H$29</f>
        <v>0</v>
      </c>
      <c r="Z137" s="349">
        <f>+$N137*'10k &amp; MO'!I$5+$O137*'10k &amp; MO'!I$11+$P137*'10k &amp; MO'!I$17+$Q137*'10k &amp; MO'!I$23+$R137*'10k &amp; MO'!I$29</f>
        <v>0</v>
      </c>
      <c r="AA137" s="349">
        <f>+$N137*'10k &amp; MO'!J$5+$O137*'10k &amp; MO'!J$11+$P137*'10k &amp; MO'!J$17+$Q137*'10k &amp; MO'!J$23+$R137*'10k &amp; MO'!J$29</f>
        <v>13846.4465</v>
      </c>
      <c r="AB137" s="349">
        <f>+$N137*'10k &amp; MO'!K$5+$O137*'10k &amp; MO'!K$11+$P137*'10k &amp; MO'!K$17+$Q137*'10k &amp; MO'!K$23+$R137*'10k &amp; MO'!K$29</f>
        <v>61513.948099999994</v>
      </c>
      <c r="AC137" s="349">
        <f>+$N137*'10k &amp; MO'!L$5+$O137*'10k &amp; MO'!L$11+$P137*'10k &amp; MO'!L$17+$Q137*'10k &amp; MO'!L$23+$R137*'10k &amp; MO'!L$29</f>
        <v>2332.6368000000002</v>
      </c>
      <c r="AD137" s="350">
        <f>+S137*'10k &amp; MO'!O$5</f>
        <v>10534.62</v>
      </c>
      <c r="AF137" s="192" t="str">
        <f t="shared" si="19"/>
        <v>1632016</v>
      </c>
      <c r="AG137" s="192">
        <f>+IFERROR(VLOOKUP($AF137,'Limited Loss'!$F$5:$P$124,AG$3,FALSE),0)</f>
        <v>0</v>
      </c>
      <c r="AH137" s="193">
        <f>+IFERROR(VLOOKUP($AF137,'Limited Loss'!$F$5:$P$124,AH$3,FALSE),0)</f>
        <v>0</v>
      </c>
      <c r="AI137" s="193">
        <f>+IFERROR(VLOOKUP($AF137,'Limited Loss'!$F$5:$P$124,AI$3,FALSE),0)</f>
        <v>0</v>
      </c>
      <c r="AJ137" s="193">
        <f>+IFERROR(VLOOKUP($AF137,'Limited Loss'!$F$5:$P$124,AJ$3,FALSE),0)</f>
        <v>0</v>
      </c>
      <c r="AK137" s="100">
        <f>+IFERROR(VLOOKUP($AF137,'Limited Loss'!$F$5:$P$124,AK$3,FALSE),0)</f>
        <v>0</v>
      </c>
      <c r="AL137" s="193">
        <f>+IFERROR(VLOOKUP($AF137,'Limited Loss'!$F$5:$P$124,AL$3,FALSE),0)</f>
        <v>0</v>
      </c>
      <c r="AM137" s="193">
        <f>+IFERROR(VLOOKUP($AF137,'Limited Loss'!$F$5:$P$124,AM$3,FALSE),0)</f>
        <v>0</v>
      </c>
      <c r="AN137" s="193">
        <f>+IFERROR(VLOOKUP($AF137,'Limited Loss'!$F$5:$P$124,AN$3,FALSE),0)</f>
        <v>0</v>
      </c>
      <c r="AO137" s="193">
        <f>+IFERROR(VLOOKUP($AF137,'Limited Loss'!$F$5:$P$124,AO$3,FALSE),0)</f>
        <v>0</v>
      </c>
      <c r="AP137" s="100">
        <f>+IFERROR(VLOOKUP($AF137,'Limited Loss'!$F$5:$P$124,AP$3,FALSE),0)</f>
        <v>0</v>
      </c>
      <c r="AQ137" s="353"/>
      <c r="AR137" s="331">
        <f t="shared" si="20"/>
        <v>163</v>
      </c>
      <c r="AS137" s="332">
        <f t="shared" si="20"/>
        <v>2016</v>
      </c>
      <c r="AT137" s="349">
        <f t="shared" si="17"/>
        <v>0</v>
      </c>
      <c r="AU137" s="349">
        <f t="shared" si="17"/>
        <v>0</v>
      </c>
      <c r="AV137" s="349">
        <f t="shared" si="17"/>
        <v>14567.6597</v>
      </c>
      <c r="AW137" s="349">
        <f t="shared" si="17"/>
        <v>48497.758600000001</v>
      </c>
      <c r="AX137" s="350">
        <f t="shared" si="17"/>
        <v>1185.6022</v>
      </c>
      <c r="AY137" s="349">
        <f t="shared" si="17"/>
        <v>0</v>
      </c>
      <c r="AZ137" s="349">
        <f t="shared" si="17"/>
        <v>0</v>
      </c>
      <c r="BA137" s="349">
        <f t="shared" si="17"/>
        <v>13846.4465</v>
      </c>
      <c r="BB137" s="349">
        <f t="shared" si="18"/>
        <v>61513.948099999994</v>
      </c>
      <c r="BC137" s="349">
        <f t="shared" si="18"/>
        <v>2332.6368000000002</v>
      </c>
      <c r="BD137" s="350">
        <f t="shared" si="18"/>
        <v>10534.62</v>
      </c>
      <c r="BE137" s="349">
        <f t="shared" si="22"/>
        <v>28414.106200000002</v>
      </c>
      <c r="BF137" s="375">
        <f t="shared" si="23"/>
        <v>113529.94570000001</v>
      </c>
      <c r="BG137" s="334">
        <f t="shared" si="24"/>
        <v>10534.62</v>
      </c>
      <c r="BI137" s="107">
        <v>661</v>
      </c>
      <c r="BJ137" s="108">
        <v>8977934.9054999985</v>
      </c>
      <c r="BK137" s="108">
        <v>3306202.9632000001</v>
      </c>
      <c r="BL137" s="108">
        <v>593728.25800000003</v>
      </c>
    </row>
    <row r="138" spans="1:64" x14ac:dyDescent="0.2">
      <c r="A138" s="326" t="str">
        <f t="shared" si="21"/>
        <v>1632017</v>
      </c>
      <c r="B138" s="331">
        <v>163</v>
      </c>
      <c r="C138" s="327">
        <v>2017</v>
      </c>
      <c r="D138" s="353">
        <f>+IFERROR(VLOOKUP($A138,Data_Loss!$A$2:$V$1180,6,FALSE),0)</f>
        <v>0</v>
      </c>
      <c r="E138" s="353">
        <f>+IFERROR(VLOOKUP($A138,Data_Loss!$A$2:$V$1180,7,FALSE),0)</f>
        <v>0</v>
      </c>
      <c r="F138" s="353">
        <f>+IFERROR(VLOOKUP($A138,Data_Loss!$A$2:$V$1180,8,FALSE),0)</f>
        <v>0</v>
      </c>
      <c r="G138" s="353">
        <f>+IFERROR(VLOOKUP($A138,Data_Loss!$A$2:$V$1180,9,FALSE),0)</f>
        <v>2</v>
      </c>
      <c r="H138" s="353">
        <f>+IFERROR(VLOOKUP($A138,Data_Loss!$A$2:$V$1180,10,FALSE),0)</f>
        <v>2</v>
      </c>
      <c r="I138" s="353">
        <f>+IFERROR(VLOOKUP($A138,Data_Loss!$A$2:$V$1300,12,FALSE),0)</f>
        <v>0</v>
      </c>
      <c r="J138" s="353">
        <f>+IFERROR(VLOOKUP($A138,Data_Loss!$A$2:$V$1300,13,FALSE),0)</f>
        <v>0</v>
      </c>
      <c r="K138" s="353">
        <f>+IFERROR(VLOOKUP($A138,Data_Loss!$A$2:$V$1300,14,FALSE),0)</f>
        <v>0</v>
      </c>
      <c r="L138" s="353">
        <f>+IFERROR(VLOOKUP($A138,Data_Loss!$A$2:$V$1300,15,FALSE),0)</f>
        <v>11602</v>
      </c>
      <c r="M138" s="353">
        <f>+IFERROR(VLOOKUP($A138,Data_Loss!$A$2:$V$1300,16,FALSE),0)</f>
        <v>2589</v>
      </c>
      <c r="N138" s="353">
        <f>+IFERROR(VLOOKUP($A138,Data_Loss!$A$2:$V$1300,17,FALSE),0)</f>
        <v>0</v>
      </c>
      <c r="O138" s="353">
        <f>+IFERROR(VLOOKUP($A138,Data_Loss!$A$2:$V$1300,18,FALSE),0)</f>
        <v>0</v>
      </c>
      <c r="P138" s="353">
        <f>+IFERROR(VLOOKUP($A138,Data_Loss!$A$2:$V$1300,19,FALSE),0)</f>
        <v>0</v>
      </c>
      <c r="Q138" s="353">
        <f>+IFERROR(VLOOKUP($A138,Data_Loss!$A$2:$V$1300,20,FALSE),0)</f>
        <v>13182</v>
      </c>
      <c r="R138" s="353">
        <f>+IFERROR(VLOOKUP($A138,Data_Loss!$A$2:$V$1300,21,FALSE),0)</f>
        <v>5297</v>
      </c>
      <c r="S138" s="353">
        <f>+IFERROR(VLOOKUP($A138,Data_Loss!$A$2:$V$1300,22,FALSE),0)</f>
        <v>7465</v>
      </c>
      <c r="T138" s="191">
        <f>+$I138*'10k &amp; MO'!C$6+$J138*'10k &amp; MO'!C$12+$K138*'10k &amp; MO'!C$18+$L138*'10k &amp; MO'!C$24+$M138*'10k &amp; MO'!C$30</f>
        <v>0</v>
      </c>
      <c r="U138" s="349">
        <f>+$I138*'10k &amp; MO'!D$6+$J138*'10k &amp; MO'!D$12+$K138*'10k &amp; MO'!D$18+$L138*'10k &amp; MO'!D$24+$M138*'10k &amp; MO'!D$30</f>
        <v>26.694299999999998</v>
      </c>
      <c r="V138" s="349">
        <f>+$I138*'10k &amp; MO'!E$6+$J138*'10k &amp; MO'!E$12+$K138*'10k &amp; MO'!E$18+$L138*'10k &amp; MO'!E$24+$M138*'10k &amp; MO'!E$30</f>
        <v>11208.079900000001</v>
      </c>
      <c r="W138" s="349">
        <f>+$I138*'10k &amp; MO'!F$6+$J138*'10k &amp; MO'!F$12+$K138*'10k &amp; MO'!F$18+$L138*'10k &amp; MO'!F$24+$M138*'10k &amp; MO'!F$30</f>
        <v>10892.0465</v>
      </c>
      <c r="X138" s="349">
        <f>+$I138*'10k &amp; MO'!G$6+$J138*'10k &amp; MO'!G$12+$K138*'10k &amp; MO'!G$18+$L138*'10k &amp; MO'!G$24+$M138*'10k &amp; MO'!G$30</f>
        <v>3705.5937000000004</v>
      </c>
      <c r="Y138" s="349">
        <f>+$N138*'10k &amp; MO'!H$6+$O138*'10k &amp; MO'!H$12+$P138*'10k &amp; MO'!H$18+$Q138*'10k &amp; MO'!H$24+$R138*'10k &amp; MO'!H$30</f>
        <v>0</v>
      </c>
      <c r="Z138" s="349">
        <f>+$N138*'10k &amp; MO'!I$6+$O138*'10k &amp; MO'!I$12+$P138*'10k &amp; MO'!I$18+$Q138*'10k &amp; MO'!I$24+$R138*'10k &amp; MO'!I$30</f>
        <v>10.8165</v>
      </c>
      <c r="AA138" s="349">
        <f>+$N138*'10k &amp; MO'!J$6+$O138*'10k &amp; MO'!J$12+$P138*'10k &amp; MO'!J$18+$Q138*'10k &amp; MO'!J$24+$R138*'10k &amp; MO'!J$30</f>
        <v>15792.682199999999</v>
      </c>
      <c r="AB138" s="349">
        <f>+$N138*'10k &amp; MO'!K$6+$O138*'10k &amp; MO'!K$12+$P138*'10k &amp; MO'!K$18+$Q138*'10k &amp; MO'!K$24+$R138*'10k &amp; MO'!K$30</f>
        <v>17716.5792</v>
      </c>
      <c r="AC138" s="349">
        <f>+$N138*'10k &amp; MO'!L$6+$O138*'10k &amp; MO'!L$12+$P138*'10k &amp; MO'!L$18+$Q138*'10k &amp; MO'!L$24+$R138*'10k &amp; MO'!L$30</f>
        <v>9161.8813000000009</v>
      </c>
      <c r="AD138" s="350">
        <f>+S138*'10k &amp; MO'!O$6</f>
        <v>10047.890000000001</v>
      </c>
      <c r="AF138" s="192" t="str">
        <f t="shared" si="19"/>
        <v>1632017</v>
      </c>
      <c r="AG138" s="192">
        <f>+IFERROR(VLOOKUP($AF138,'Limited Loss'!$F$5:$P$124,AG$3,FALSE),0)</f>
        <v>0</v>
      </c>
      <c r="AH138" s="193">
        <f>+IFERROR(VLOOKUP($AF138,'Limited Loss'!$F$5:$P$124,AH$3,FALSE),0)</f>
        <v>0</v>
      </c>
      <c r="AI138" s="193">
        <f>+IFERROR(VLOOKUP($AF138,'Limited Loss'!$F$5:$P$124,AI$3,FALSE),0)</f>
        <v>0</v>
      </c>
      <c r="AJ138" s="193">
        <f>+IFERROR(VLOOKUP($AF138,'Limited Loss'!$F$5:$P$124,AJ$3,FALSE),0)</f>
        <v>0</v>
      </c>
      <c r="AK138" s="100">
        <f>+IFERROR(VLOOKUP($AF138,'Limited Loss'!$F$5:$P$124,AK$3,FALSE),0)</f>
        <v>0</v>
      </c>
      <c r="AL138" s="193">
        <f>+IFERROR(VLOOKUP($AF138,'Limited Loss'!$F$5:$P$124,AL$3,FALSE),0)</f>
        <v>0</v>
      </c>
      <c r="AM138" s="193">
        <f>+IFERROR(VLOOKUP($AF138,'Limited Loss'!$F$5:$P$124,AM$3,FALSE),0)</f>
        <v>0</v>
      </c>
      <c r="AN138" s="193">
        <f>+IFERROR(VLOOKUP($AF138,'Limited Loss'!$F$5:$P$124,AN$3,FALSE),0)</f>
        <v>0</v>
      </c>
      <c r="AO138" s="193">
        <f>+IFERROR(VLOOKUP($AF138,'Limited Loss'!$F$5:$P$124,AO$3,FALSE),0)</f>
        <v>0</v>
      </c>
      <c r="AP138" s="100">
        <f>+IFERROR(VLOOKUP($AF138,'Limited Loss'!$F$5:$P$124,AP$3,FALSE),0)</f>
        <v>0</v>
      </c>
      <c r="AQ138" s="353"/>
      <c r="AR138" s="331">
        <f t="shared" si="20"/>
        <v>163</v>
      </c>
      <c r="AS138" s="332">
        <f t="shared" si="20"/>
        <v>2017</v>
      </c>
      <c r="AT138" s="349">
        <f t="shared" si="17"/>
        <v>0</v>
      </c>
      <c r="AU138" s="349">
        <f t="shared" si="17"/>
        <v>26.694299999999998</v>
      </c>
      <c r="AV138" s="349">
        <f t="shared" si="17"/>
        <v>11208.079900000001</v>
      </c>
      <c r="AW138" s="349">
        <f t="shared" si="17"/>
        <v>10892.0465</v>
      </c>
      <c r="AX138" s="350">
        <f t="shared" si="17"/>
        <v>3705.5937000000004</v>
      </c>
      <c r="AY138" s="349">
        <f t="shared" si="17"/>
        <v>0</v>
      </c>
      <c r="AZ138" s="349">
        <f t="shared" si="17"/>
        <v>10.8165</v>
      </c>
      <c r="BA138" s="349">
        <f t="shared" si="17"/>
        <v>15792.682199999999</v>
      </c>
      <c r="BB138" s="349">
        <f t="shared" si="18"/>
        <v>17716.5792</v>
      </c>
      <c r="BC138" s="349">
        <f t="shared" si="18"/>
        <v>9161.8813000000009</v>
      </c>
      <c r="BD138" s="350">
        <f t="shared" si="18"/>
        <v>10047.890000000001</v>
      </c>
      <c r="BE138" s="349">
        <f t="shared" si="22"/>
        <v>27038.2729</v>
      </c>
      <c r="BF138" s="375">
        <f t="shared" si="23"/>
        <v>41476.100700000003</v>
      </c>
      <c r="BG138" s="334">
        <f t="shared" si="24"/>
        <v>10047.890000000001</v>
      </c>
      <c r="BI138" s="107">
        <v>662</v>
      </c>
      <c r="BJ138" s="108">
        <v>46355.489000000001</v>
      </c>
      <c r="BK138" s="108">
        <v>187674.3602</v>
      </c>
      <c r="BL138" s="108">
        <v>42237.222000000002</v>
      </c>
    </row>
    <row r="139" spans="1:64" x14ac:dyDescent="0.2">
      <c r="A139" s="326" t="str">
        <f t="shared" si="21"/>
        <v>1632018</v>
      </c>
      <c r="B139" s="331">
        <v>163</v>
      </c>
      <c r="C139" s="327">
        <v>2018</v>
      </c>
      <c r="D139" s="353">
        <f>+IFERROR(VLOOKUP($A139,Data_Loss!$A$2:$V$1180,6,FALSE),0)</f>
        <v>0</v>
      </c>
      <c r="E139" s="353">
        <f>+IFERROR(VLOOKUP($A139,Data_Loss!$A$2:$V$1180,7,FALSE),0)</f>
        <v>0</v>
      </c>
      <c r="F139" s="353">
        <f>+IFERROR(VLOOKUP($A139,Data_Loss!$A$2:$V$1180,8,FALSE),0)</f>
        <v>0</v>
      </c>
      <c r="G139" s="353">
        <f>+IFERROR(VLOOKUP($A139,Data_Loss!$A$2:$V$1180,9,FALSE),0)</f>
        <v>0</v>
      </c>
      <c r="H139" s="353">
        <f>+IFERROR(VLOOKUP($A139,Data_Loss!$A$2:$V$1180,10,FALSE),0)</f>
        <v>1</v>
      </c>
      <c r="I139" s="353">
        <f>+IFERROR(VLOOKUP($A139,Data_Loss!$A$2:$V$1300,12,FALSE),0)</f>
        <v>0</v>
      </c>
      <c r="J139" s="353">
        <f>+IFERROR(VLOOKUP($A139,Data_Loss!$A$2:$V$1300,13,FALSE),0)</f>
        <v>0</v>
      </c>
      <c r="K139" s="353">
        <f>+IFERROR(VLOOKUP($A139,Data_Loss!$A$2:$V$1300,14,FALSE),0)</f>
        <v>0</v>
      </c>
      <c r="L139" s="353">
        <f>+IFERROR(VLOOKUP($A139,Data_Loss!$A$2:$V$1300,15,FALSE),0)</f>
        <v>0</v>
      </c>
      <c r="M139" s="353">
        <f>+IFERROR(VLOOKUP($A139,Data_Loss!$A$2:$V$1300,16,FALSE),0)</f>
        <v>420</v>
      </c>
      <c r="N139" s="353">
        <f>+IFERROR(VLOOKUP($A139,Data_Loss!$A$2:$V$1300,17,FALSE),0)</f>
        <v>0</v>
      </c>
      <c r="O139" s="353">
        <f>+IFERROR(VLOOKUP($A139,Data_Loss!$A$2:$V$1300,18,FALSE),0)</f>
        <v>0</v>
      </c>
      <c r="P139" s="353">
        <f>+IFERROR(VLOOKUP($A139,Data_Loss!$A$2:$V$1300,19,FALSE),0)</f>
        <v>0</v>
      </c>
      <c r="Q139" s="353">
        <f>+IFERROR(VLOOKUP($A139,Data_Loss!$A$2:$V$1300,20,FALSE),0)</f>
        <v>0</v>
      </c>
      <c r="R139" s="353">
        <f>+IFERROR(VLOOKUP($A139,Data_Loss!$A$2:$V$1300,21,FALSE),0)</f>
        <v>1343</v>
      </c>
      <c r="S139" s="353">
        <f>+IFERROR(VLOOKUP($A139,Data_Loss!$A$2:$V$1300,22,FALSE),0)</f>
        <v>13371</v>
      </c>
      <c r="T139" s="191">
        <f>+$I139*'10k &amp; MO'!C$7+$J139*'10k &amp; MO'!C$13+$K139*'10k &amp; MO'!C$19+$L139*'10k &amp; MO'!C$25+$M139*'10k &amp; MO'!C$31</f>
        <v>0.92400000000000004</v>
      </c>
      <c r="U139" s="349">
        <f>+$I139*'10k &amp; MO'!D$7+$J139*'10k &amp; MO'!D$13+$K139*'10k &amp; MO'!D$19+$L139*'10k &amp; MO'!D$25+$M139*'10k &amp; MO'!D$31</f>
        <v>28.643999999999998</v>
      </c>
      <c r="V139" s="349">
        <f>+$I139*'10k &amp; MO'!E$7+$J139*'10k &amp; MO'!E$13+$K139*'10k &amp; MO'!E$19+$L139*'10k &amp; MO'!E$25+$M139*'10k &amp; MO'!E$31</f>
        <v>589.26</v>
      </c>
      <c r="W139" s="349">
        <f>+$I139*'10k &amp; MO'!F$7+$J139*'10k &amp; MO'!F$13+$K139*'10k &amp; MO'!F$19+$L139*'10k &amp; MO'!F$25+$M139*'10k &amp; MO'!F$31</f>
        <v>222.22200000000001</v>
      </c>
      <c r="X139" s="349">
        <f>+$I139*'10k &amp; MO'!G$7+$J139*'10k &amp; MO'!G$13+$K139*'10k &amp; MO'!G$19+$L139*'10k &amp; MO'!G$25+$M139*'10k &amp; MO'!G$31</f>
        <v>289.29599999999999</v>
      </c>
      <c r="Y139" s="349">
        <f>+$N139*'10k &amp; MO'!H$7+$O139*'10k &amp; MO'!H$13+$P139*'10k &amp; MO'!H$19+$Q139*'10k &amp; MO'!H$25+$R139*'10k &amp; MO'!H$31</f>
        <v>3.8946999999999998</v>
      </c>
      <c r="Z139" s="349">
        <f>+$N139*'10k &amp; MO'!I$7+$O139*'10k &amp; MO'!I$13+$P139*'10k &amp; MO'!I$19+$Q139*'10k &amp; MO'!I$25+$R139*'10k &amp; MO'!I$31</f>
        <v>132.8227</v>
      </c>
      <c r="AA139" s="349">
        <f>+$N139*'10k &amp; MO'!J$7+$O139*'10k &amp; MO'!J$13+$P139*'10k &amp; MO'!J$19+$Q139*'10k &amp; MO'!J$25+$R139*'10k &amp; MO'!J$31</f>
        <v>1366.0996000000002</v>
      </c>
      <c r="AB139" s="349">
        <f>+$N139*'10k &amp; MO'!K$7+$O139*'10k &amp; MO'!K$13+$P139*'10k &amp; MO'!K$19+$Q139*'10k &amp; MO'!K$25+$R139*'10k &amp; MO'!K$31</f>
        <v>722.26539999999989</v>
      </c>
      <c r="AC139" s="349">
        <f>+$N139*'10k &amp; MO'!L$7+$O139*'10k &amp; MO'!L$13+$P139*'10k &amp; MO'!L$19+$Q139*'10k &amp; MO'!L$25+$R139*'10k &amp; MO'!L$31</f>
        <v>1128.6572000000001</v>
      </c>
      <c r="AD139" s="350">
        <f>+S139*'10k &amp; MO'!O$7</f>
        <v>17729.946</v>
      </c>
      <c r="AF139" s="192" t="str">
        <f t="shared" si="19"/>
        <v>1632018</v>
      </c>
      <c r="AG139" s="192">
        <f>+IFERROR(VLOOKUP($AF139,'Limited Loss'!$F$5:$P$124,AG$3,FALSE),0)</f>
        <v>0</v>
      </c>
      <c r="AH139" s="193">
        <f>+IFERROR(VLOOKUP($AF139,'Limited Loss'!$F$5:$P$124,AH$3,FALSE),0)</f>
        <v>0</v>
      </c>
      <c r="AI139" s="193">
        <f>+IFERROR(VLOOKUP($AF139,'Limited Loss'!$F$5:$P$124,AI$3,FALSE),0)</f>
        <v>0</v>
      </c>
      <c r="AJ139" s="193">
        <f>+IFERROR(VLOOKUP($AF139,'Limited Loss'!$F$5:$P$124,AJ$3,FALSE),0)</f>
        <v>0</v>
      </c>
      <c r="AK139" s="100">
        <f>+IFERROR(VLOOKUP($AF139,'Limited Loss'!$F$5:$P$124,AK$3,FALSE),0)</f>
        <v>0</v>
      </c>
      <c r="AL139" s="193">
        <f>+IFERROR(VLOOKUP($AF139,'Limited Loss'!$F$5:$P$124,AL$3,FALSE),0)</f>
        <v>0</v>
      </c>
      <c r="AM139" s="193">
        <f>+IFERROR(VLOOKUP($AF139,'Limited Loss'!$F$5:$P$124,AM$3,FALSE),0)</f>
        <v>0</v>
      </c>
      <c r="AN139" s="193">
        <f>+IFERROR(VLOOKUP($AF139,'Limited Loss'!$F$5:$P$124,AN$3,FALSE),0)</f>
        <v>0</v>
      </c>
      <c r="AO139" s="193">
        <f>+IFERROR(VLOOKUP($AF139,'Limited Loss'!$F$5:$P$124,AO$3,FALSE),0)</f>
        <v>0</v>
      </c>
      <c r="AP139" s="100">
        <f>+IFERROR(VLOOKUP($AF139,'Limited Loss'!$F$5:$P$124,AP$3,FALSE),0)</f>
        <v>0</v>
      </c>
      <c r="AQ139" s="353"/>
      <c r="AR139" s="331">
        <f t="shared" si="20"/>
        <v>163</v>
      </c>
      <c r="AS139" s="332">
        <f t="shared" si="20"/>
        <v>2018</v>
      </c>
      <c r="AT139" s="349">
        <f t="shared" si="17"/>
        <v>0.92400000000000004</v>
      </c>
      <c r="AU139" s="349">
        <f t="shared" si="17"/>
        <v>28.643999999999998</v>
      </c>
      <c r="AV139" s="349">
        <f t="shared" si="17"/>
        <v>589.26</v>
      </c>
      <c r="AW139" s="349">
        <f t="shared" si="17"/>
        <v>222.22200000000001</v>
      </c>
      <c r="AX139" s="350">
        <f t="shared" si="17"/>
        <v>289.29599999999999</v>
      </c>
      <c r="AY139" s="349">
        <f t="shared" si="17"/>
        <v>3.8946999999999998</v>
      </c>
      <c r="AZ139" s="349">
        <f t="shared" si="17"/>
        <v>132.8227</v>
      </c>
      <c r="BA139" s="349">
        <f t="shared" si="17"/>
        <v>1366.0996000000002</v>
      </c>
      <c r="BB139" s="349">
        <f t="shared" si="18"/>
        <v>722.26539999999989</v>
      </c>
      <c r="BC139" s="349">
        <f t="shared" si="18"/>
        <v>1128.6572000000001</v>
      </c>
      <c r="BD139" s="350">
        <f t="shared" si="18"/>
        <v>17729.946</v>
      </c>
      <c r="BE139" s="349">
        <f t="shared" si="22"/>
        <v>2121.6450000000004</v>
      </c>
      <c r="BF139" s="375">
        <f t="shared" si="23"/>
        <v>2362.4405999999999</v>
      </c>
      <c r="BG139" s="334">
        <f t="shared" si="24"/>
        <v>17729.946</v>
      </c>
      <c r="BI139" s="107">
        <v>663</v>
      </c>
      <c r="BJ139" s="108">
        <v>8118844.9173000008</v>
      </c>
      <c r="BK139" s="108">
        <v>4648625.7556000007</v>
      </c>
      <c r="BL139" s="108">
        <v>431284.87</v>
      </c>
    </row>
    <row r="140" spans="1:64" x14ac:dyDescent="0.2">
      <c r="A140" s="326" t="str">
        <f t="shared" si="21"/>
        <v>1652014</v>
      </c>
      <c r="B140" s="331">
        <v>165</v>
      </c>
      <c r="C140" s="327">
        <v>2014</v>
      </c>
      <c r="D140" s="353">
        <f>+IFERROR(VLOOKUP($A140,Data_Loss!$A$2:$V$1180,6,FALSE),0)</f>
        <v>0</v>
      </c>
      <c r="E140" s="353">
        <f>+IFERROR(VLOOKUP($A140,Data_Loss!$A$2:$V$1180,7,FALSE),0)</f>
        <v>0</v>
      </c>
      <c r="F140" s="353">
        <f>+IFERROR(VLOOKUP($A140,Data_Loss!$A$2:$V$1180,8,FALSE),0)</f>
        <v>0</v>
      </c>
      <c r="G140" s="353">
        <f>+IFERROR(VLOOKUP($A140,Data_Loss!$A$2:$V$1180,9,FALSE),0)</f>
        <v>0</v>
      </c>
      <c r="H140" s="353">
        <f>+IFERROR(VLOOKUP($A140,Data_Loss!$A$2:$V$1180,10,FALSE),0)</f>
        <v>0</v>
      </c>
      <c r="I140" s="353">
        <f>+IFERROR(VLOOKUP($A140,Data_Loss!$A$2:$V$1300,12,FALSE),0)</f>
        <v>0</v>
      </c>
      <c r="J140" s="353">
        <f>+IFERROR(VLOOKUP($A140,Data_Loss!$A$2:$V$1300,13,FALSE),0)</f>
        <v>0</v>
      </c>
      <c r="K140" s="353">
        <f>+IFERROR(VLOOKUP($A140,Data_Loss!$A$2:$V$1300,14,FALSE),0)</f>
        <v>0</v>
      </c>
      <c r="L140" s="353">
        <f>+IFERROR(VLOOKUP($A140,Data_Loss!$A$2:$V$1300,15,FALSE),0)</f>
        <v>0</v>
      </c>
      <c r="M140" s="353">
        <f>+IFERROR(VLOOKUP($A140,Data_Loss!$A$2:$V$1300,16,FALSE),0)</f>
        <v>0</v>
      </c>
      <c r="N140" s="353">
        <f>+IFERROR(VLOOKUP($A140,Data_Loss!$A$2:$V$1300,17,FALSE),0)</f>
        <v>0</v>
      </c>
      <c r="O140" s="353">
        <f>+IFERROR(VLOOKUP($A140,Data_Loss!$A$2:$V$1300,18,FALSE),0)</f>
        <v>0</v>
      </c>
      <c r="P140" s="353">
        <f>+IFERROR(VLOOKUP($A140,Data_Loss!$A$2:$V$1300,19,FALSE),0)</f>
        <v>0</v>
      </c>
      <c r="Q140" s="353">
        <f>+IFERROR(VLOOKUP($A140,Data_Loss!$A$2:$V$1300,20,FALSE),0)</f>
        <v>0</v>
      </c>
      <c r="R140" s="353">
        <f>+IFERROR(VLOOKUP($A140,Data_Loss!$A$2:$V$1300,21,FALSE),0)</f>
        <v>0</v>
      </c>
      <c r="S140" s="353">
        <f>+IFERROR(VLOOKUP($A140,Data_Loss!$A$2:$V$1300,22,FALSE),0)</f>
        <v>0</v>
      </c>
      <c r="T140" s="191">
        <f>+$I140*'10k &amp; MO'!C$3+$J140*'10k &amp; MO'!C$9+$K140*'10k &amp; MO'!C$15+$L140*'10k &amp; MO'!C$21+$M140*'10k &amp; MO'!C$27</f>
        <v>0</v>
      </c>
      <c r="U140" s="349">
        <f>+$I140*'10k &amp; MO'!D$3+$J140*'10k &amp; MO'!D$9+$K140*'10k &amp; MO'!D$15+$L140*'10k &amp; MO'!D$21+$M140*'10k &amp; MO'!D$27</f>
        <v>0</v>
      </c>
      <c r="V140" s="349">
        <f>+$I140*'10k &amp; MO'!E$3+$J140*'10k &amp; MO'!E$9+$K140*'10k &amp; MO'!E$15+$L140*'10k &amp; MO'!E$21+$M140*'10k &amp; MO'!E$27</f>
        <v>0</v>
      </c>
      <c r="W140" s="349">
        <f>+$I140*'10k &amp; MO'!F$3+$J140*'10k &amp; MO'!F$9+$K140*'10k &amp; MO'!F$15+$L140*'10k &amp; MO'!F$21+$M140*'10k &amp; MO'!F$27</f>
        <v>0</v>
      </c>
      <c r="X140" s="349">
        <f>+$I140*'10k &amp; MO'!G$3+$J140*'10k &amp; MO'!G$9+$K140*'10k &amp; MO'!G$15+$L140*'10k &amp; MO'!G$21+$M140*'10k &amp; MO'!G$27</f>
        <v>0</v>
      </c>
      <c r="Y140" s="349">
        <f>+$N140*'10k &amp; MO'!H$3+$O140*'10k &amp; MO'!H$9+$P140*'10k &amp; MO'!H$15+$Q140*'10k &amp; MO'!H$21+$R140*'10k &amp; MO'!H$27</f>
        <v>0</v>
      </c>
      <c r="Z140" s="349">
        <f>+$N140*'10k &amp; MO'!I$3+$O140*'10k &amp; MO'!I$9+$P140*'10k &amp; MO'!I$15+$Q140*'10k &amp; MO'!I$21+$R140*'10k &amp; MO'!I$27</f>
        <v>0</v>
      </c>
      <c r="AA140" s="349">
        <f>+$N140*'10k &amp; MO'!J$3+$O140*'10k &amp; MO'!J$9+$P140*'10k &amp; MO'!J$15+$Q140*'10k &amp; MO'!J$21+$R140*'10k &amp; MO'!J$27</f>
        <v>0</v>
      </c>
      <c r="AB140" s="349">
        <f>+$N140*'10k &amp; MO'!K$3+$O140*'10k &amp; MO'!K$9+$P140*'10k &amp; MO'!K$15+$Q140*'10k &amp; MO'!K$21+$R140*'10k &amp; MO'!K$27</f>
        <v>0</v>
      </c>
      <c r="AC140" s="349">
        <f>+$N140*'10k &amp; MO'!L$3+$O140*'10k &amp; MO'!L$9+$P140*'10k &amp; MO'!L$15+$Q140*'10k &amp; MO'!L$21+$R140*'10k &amp; MO'!L$27</f>
        <v>0</v>
      </c>
      <c r="AD140" s="350">
        <f>+S140*'10k &amp; MO'!O$3</f>
        <v>0</v>
      </c>
      <c r="AF140" s="192" t="str">
        <f t="shared" si="19"/>
        <v>1652014</v>
      </c>
      <c r="AG140" s="192">
        <f>+IFERROR(VLOOKUP($AF140,'Limited Loss'!$F$5:$P$124,AG$3,FALSE),0)</f>
        <v>0</v>
      </c>
      <c r="AH140" s="193">
        <f>+IFERROR(VLOOKUP($AF140,'Limited Loss'!$F$5:$P$124,AH$3,FALSE),0)</f>
        <v>0</v>
      </c>
      <c r="AI140" s="193">
        <f>+IFERROR(VLOOKUP($AF140,'Limited Loss'!$F$5:$P$124,AI$3,FALSE),0)</f>
        <v>0</v>
      </c>
      <c r="AJ140" s="193">
        <f>+IFERROR(VLOOKUP($AF140,'Limited Loss'!$F$5:$P$124,AJ$3,FALSE),0)</f>
        <v>0</v>
      </c>
      <c r="AK140" s="100">
        <f>+IFERROR(VLOOKUP($AF140,'Limited Loss'!$F$5:$P$124,AK$3,FALSE),0)</f>
        <v>0</v>
      </c>
      <c r="AL140" s="193">
        <f>+IFERROR(VLOOKUP($AF140,'Limited Loss'!$F$5:$P$124,AL$3,FALSE),0)</f>
        <v>0</v>
      </c>
      <c r="AM140" s="193">
        <f>+IFERROR(VLOOKUP($AF140,'Limited Loss'!$F$5:$P$124,AM$3,FALSE),0)</f>
        <v>0</v>
      </c>
      <c r="AN140" s="193">
        <f>+IFERROR(VLOOKUP($AF140,'Limited Loss'!$F$5:$P$124,AN$3,FALSE),0)</f>
        <v>0</v>
      </c>
      <c r="AO140" s="193">
        <f>+IFERROR(VLOOKUP($AF140,'Limited Loss'!$F$5:$P$124,AO$3,FALSE),0)</f>
        <v>0</v>
      </c>
      <c r="AP140" s="100">
        <f>+IFERROR(VLOOKUP($AF140,'Limited Loss'!$F$5:$P$124,AP$3,FALSE),0)</f>
        <v>0</v>
      </c>
      <c r="AQ140" s="353"/>
      <c r="AR140" s="331">
        <f t="shared" si="20"/>
        <v>165</v>
      </c>
      <c r="AS140" s="332">
        <f t="shared" si="20"/>
        <v>2014</v>
      </c>
      <c r="AT140" s="349">
        <f t="shared" si="17"/>
        <v>0</v>
      </c>
      <c r="AU140" s="349">
        <f t="shared" si="17"/>
        <v>0</v>
      </c>
      <c r="AV140" s="349">
        <f t="shared" si="17"/>
        <v>0</v>
      </c>
      <c r="AW140" s="349">
        <f t="shared" si="17"/>
        <v>0</v>
      </c>
      <c r="AX140" s="350">
        <f t="shared" si="17"/>
        <v>0</v>
      </c>
      <c r="AY140" s="349">
        <f t="shared" si="17"/>
        <v>0</v>
      </c>
      <c r="AZ140" s="349">
        <f t="shared" si="17"/>
        <v>0</v>
      </c>
      <c r="BA140" s="349">
        <f t="shared" si="17"/>
        <v>0</v>
      </c>
      <c r="BB140" s="349">
        <f t="shared" si="18"/>
        <v>0</v>
      </c>
      <c r="BC140" s="349">
        <f t="shared" si="18"/>
        <v>0</v>
      </c>
      <c r="BD140" s="350">
        <f t="shared" si="18"/>
        <v>0</v>
      </c>
      <c r="BE140" s="349">
        <f t="shared" si="22"/>
        <v>0</v>
      </c>
      <c r="BF140" s="375">
        <f t="shared" si="23"/>
        <v>0</v>
      </c>
      <c r="BG140" s="334">
        <f t="shared" si="24"/>
        <v>0</v>
      </c>
      <c r="BI140" s="107">
        <v>664</v>
      </c>
      <c r="BJ140" s="108">
        <v>6845634.8454000009</v>
      </c>
      <c r="BK140" s="108">
        <v>4213594.7740000002</v>
      </c>
      <c r="BL140" s="108">
        <v>626629.26</v>
      </c>
    </row>
    <row r="141" spans="1:64" x14ac:dyDescent="0.2">
      <c r="A141" s="326" t="str">
        <f t="shared" si="21"/>
        <v>1652015</v>
      </c>
      <c r="B141" s="331">
        <v>165</v>
      </c>
      <c r="C141" s="327">
        <v>2015</v>
      </c>
      <c r="D141" s="353">
        <f>+IFERROR(VLOOKUP($A141,Data_Loss!$A$2:$V$1180,6,FALSE),0)</f>
        <v>0</v>
      </c>
      <c r="E141" s="353">
        <f>+IFERROR(VLOOKUP($A141,Data_Loss!$A$2:$V$1180,7,FALSE),0)</f>
        <v>0</v>
      </c>
      <c r="F141" s="353">
        <f>+IFERROR(VLOOKUP($A141,Data_Loss!$A$2:$V$1180,8,FALSE),0)</f>
        <v>0</v>
      </c>
      <c r="G141" s="353">
        <f>+IFERROR(VLOOKUP($A141,Data_Loss!$A$2:$V$1180,9,FALSE),0)</f>
        <v>0</v>
      </c>
      <c r="H141" s="353">
        <f>+IFERROR(VLOOKUP($A141,Data_Loss!$A$2:$V$1180,10,FALSE),0)</f>
        <v>0</v>
      </c>
      <c r="I141" s="353">
        <f>+IFERROR(VLOOKUP($A141,Data_Loss!$A$2:$V$1300,12,FALSE),0)</f>
        <v>0</v>
      </c>
      <c r="J141" s="353">
        <f>+IFERROR(VLOOKUP($A141,Data_Loss!$A$2:$V$1300,13,FALSE),0)</f>
        <v>0</v>
      </c>
      <c r="K141" s="353">
        <f>+IFERROR(VLOOKUP($A141,Data_Loss!$A$2:$V$1300,14,FALSE),0)</f>
        <v>0</v>
      </c>
      <c r="L141" s="353">
        <f>+IFERROR(VLOOKUP($A141,Data_Loss!$A$2:$V$1300,15,FALSE),0)</f>
        <v>0</v>
      </c>
      <c r="M141" s="353">
        <f>+IFERROR(VLOOKUP($A141,Data_Loss!$A$2:$V$1300,16,FALSE),0)</f>
        <v>0</v>
      </c>
      <c r="N141" s="353">
        <f>+IFERROR(VLOOKUP($A141,Data_Loss!$A$2:$V$1300,17,FALSE),0)</f>
        <v>0</v>
      </c>
      <c r="O141" s="353">
        <f>+IFERROR(VLOOKUP($A141,Data_Loss!$A$2:$V$1300,18,FALSE),0)</f>
        <v>0</v>
      </c>
      <c r="P141" s="353">
        <f>+IFERROR(VLOOKUP($A141,Data_Loss!$A$2:$V$1300,19,FALSE),0)</f>
        <v>0</v>
      </c>
      <c r="Q141" s="353">
        <f>+IFERROR(VLOOKUP($A141,Data_Loss!$A$2:$V$1300,20,FALSE),0)</f>
        <v>0</v>
      </c>
      <c r="R141" s="353">
        <f>+IFERROR(VLOOKUP($A141,Data_Loss!$A$2:$V$1300,21,FALSE),0)</f>
        <v>0</v>
      </c>
      <c r="S141" s="353">
        <f>+IFERROR(VLOOKUP($A141,Data_Loss!$A$2:$V$1300,22,FALSE),0)</f>
        <v>0</v>
      </c>
      <c r="T141" s="191">
        <f>+$I141*'10k &amp; MO'!C$4+$J141*'10k &amp; MO'!C$10+$K141*'10k &amp; MO'!C$16+$L141*'10k &amp; MO'!C$22+$M141*'10k &amp; MO'!C$28</f>
        <v>0</v>
      </c>
      <c r="U141" s="349">
        <f>+$I141*'10k &amp; MO'!D$4+$J141*'10k &amp; MO'!D$10+$K141*'10k &amp; MO'!D$16+$L141*'10k &amp; MO'!D$22+$M141*'10k &amp; MO'!D$28</f>
        <v>0</v>
      </c>
      <c r="V141" s="349">
        <f>+$I141*'10k &amp; MO'!E$4+$J141*'10k &amp; MO'!E$10+$K141*'10k &amp; MO'!E$16+$L141*'10k &amp; MO'!E$22+$M141*'10k &amp; MO'!E$28</f>
        <v>0</v>
      </c>
      <c r="W141" s="349">
        <f>+$I141*'10k &amp; MO'!F$4+$J141*'10k &amp; MO'!F$10+$K141*'10k &amp; MO'!F$16+$L141*'10k &amp; MO'!F$22+$M141*'10k &amp; MO'!F$28</f>
        <v>0</v>
      </c>
      <c r="X141" s="349">
        <f>+$I141*'10k &amp; MO'!G$4+$J141*'10k &amp; MO'!G$10+$K141*'10k &amp; MO'!G$16+$L141*'10k &amp; MO'!G$22+$M141*'10k &amp; MO'!G$28</f>
        <v>0</v>
      </c>
      <c r="Y141" s="349">
        <f>+$N141*'10k &amp; MO'!H$4+$O141*'10k &amp; MO'!H$10+$P141*'10k &amp; MO'!H$16+$Q141*'10k &amp; MO'!H$22+$R141*'10k &amp; MO'!H$28</f>
        <v>0</v>
      </c>
      <c r="Z141" s="349">
        <f>+$N141*'10k &amp; MO'!I$4+$O141*'10k &amp; MO'!I$10+$P141*'10k &amp; MO'!I$16+$Q141*'10k &amp; MO'!I$22+$R141*'10k &amp; MO'!I$28</f>
        <v>0</v>
      </c>
      <c r="AA141" s="349">
        <f>+$N141*'10k &amp; MO'!J$4+$O141*'10k &amp; MO'!J$10+$P141*'10k &amp; MO'!J$16+$Q141*'10k &amp; MO'!J$22+$R141*'10k &amp; MO'!J$28</f>
        <v>0</v>
      </c>
      <c r="AB141" s="349">
        <f>+$N141*'10k &amp; MO'!K$4+$O141*'10k &amp; MO'!K$10+$P141*'10k &amp; MO'!K$16+$Q141*'10k &amp; MO'!K$22+$R141*'10k &amp; MO'!K$28</f>
        <v>0</v>
      </c>
      <c r="AC141" s="349">
        <f>+$N141*'10k &amp; MO'!L$4+$O141*'10k &amp; MO'!L$10+$P141*'10k &amp; MO'!L$16+$Q141*'10k &amp; MO'!L$22+$R141*'10k &amp; MO'!L$28</f>
        <v>0</v>
      </c>
      <c r="AD141" s="350">
        <f>+S141*'10k &amp; MO'!O$4</f>
        <v>0</v>
      </c>
      <c r="AF141" s="192" t="str">
        <f t="shared" si="19"/>
        <v>1652015</v>
      </c>
      <c r="AG141" s="192">
        <f>+IFERROR(VLOOKUP($AF141,'Limited Loss'!$F$5:$P$124,AG$3,FALSE),0)</f>
        <v>0</v>
      </c>
      <c r="AH141" s="193">
        <f>+IFERROR(VLOOKUP($AF141,'Limited Loss'!$F$5:$P$124,AH$3,FALSE),0)</f>
        <v>0</v>
      </c>
      <c r="AI141" s="193">
        <f>+IFERROR(VLOOKUP($AF141,'Limited Loss'!$F$5:$P$124,AI$3,FALSE),0)</f>
        <v>0</v>
      </c>
      <c r="AJ141" s="193">
        <f>+IFERROR(VLOOKUP($AF141,'Limited Loss'!$F$5:$P$124,AJ$3,FALSE),0)</f>
        <v>0</v>
      </c>
      <c r="AK141" s="100">
        <f>+IFERROR(VLOOKUP($AF141,'Limited Loss'!$F$5:$P$124,AK$3,FALSE),0)</f>
        <v>0</v>
      </c>
      <c r="AL141" s="193">
        <f>+IFERROR(VLOOKUP($AF141,'Limited Loss'!$F$5:$P$124,AL$3,FALSE),0)</f>
        <v>0</v>
      </c>
      <c r="AM141" s="193">
        <f>+IFERROR(VLOOKUP($AF141,'Limited Loss'!$F$5:$P$124,AM$3,FALSE),0)</f>
        <v>0</v>
      </c>
      <c r="AN141" s="193">
        <f>+IFERROR(VLOOKUP($AF141,'Limited Loss'!$F$5:$P$124,AN$3,FALSE),0)</f>
        <v>0</v>
      </c>
      <c r="AO141" s="193">
        <f>+IFERROR(VLOOKUP($AF141,'Limited Loss'!$F$5:$P$124,AO$3,FALSE),0)</f>
        <v>0</v>
      </c>
      <c r="AP141" s="100">
        <f>+IFERROR(VLOOKUP($AF141,'Limited Loss'!$F$5:$P$124,AP$3,FALSE),0)</f>
        <v>0</v>
      </c>
      <c r="AQ141" s="353"/>
      <c r="AR141" s="331">
        <f t="shared" si="20"/>
        <v>165</v>
      </c>
      <c r="AS141" s="332">
        <f t="shared" si="20"/>
        <v>2015</v>
      </c>
      <c r="AT141" s="349">
        <f t="shared" si="17"/>
        <v>0</v>
      </c>
      <c r="AU141" s="349">
        <f t="shared" si="17"/>
        <v>0</v>
      </c>
      <c r="AV141" s="349">
        <f t="shared" si="17"/>
        <v>0</v>
      </c>
      <c r="AW141" s="349">
        <f t="shared" si="17"/>
        <v>0</v>
      </c>
      <c r="AX141" s="350">
        <f t="shared" si="17"/>
        <v>0</v>
      </c>
      <c r="AY141" s="349">
        <f t="shared" si="17"/>
        <v>0</v>
      </c>
      <c r="AZ141" s="349">
        <f t="shared" si="17"/>
        <v>0</v>
      </c>
      <c r="BA141" s="349">
        <f t="shared" si="17"/>
        <v>0</v>
      </c>
      <c r="BB141" s="349">
        <f t="shared" si="18"/>
        <v>0</v>
      </c>
      <c r="BC141" s="349">
        <f t="shared" si="18"/>
        <v>0</v>
      </c>
      <c r="BD141" s="350">
        <f t="shared" si="18"/>
        <v>0</v>
      </c>
      <c r="BE141" s="349">
        <f t="shared" si="22"/>
        <v>0</v>
      </c>
      <c r="BF141" s="375">
        <f t="shared" si="23"/>
        <v>0</v>
      </c>
      <c r="BG141" s="334">
        <f t="shared" si="24"/>
        <v>0</v>
      </c>
      <c r="BI141" s="107">
        <v>665</v>
      </c>
      <c r="BJ141" s="108">
        <v>2109374.1042000004</v>
      </c>
      <c r="BK141" s="108">
        <v>683616.73080000002</v>
      </c>
      <c r="BL141" s="108">
        <v>60281.099000000002</v>
      </c>
    </row>
    <row r="142" spans="1:64" x14ac:dyDescent="0.2">
      <c r="A142" s="326" t="str">
        <f t="shared" si="21"/>
        <v>1652016</v>
      </c>
      <c r="B142" s="331">
        <v>165</v>
      </c>
      <c r="C142" s="327">
        <v>2016</v>
      </c>
      <c r="D142" s="353">
        <f>+IFERROR(VLOOKUP($A142,Data_Loss!$A$2:$V$1180,6,FALSE),0)</f>
        <v>0</v>
      </c>
      <c r="E142" s="353">
        <f>+IFERROR(VLOOKUP($A142,Data_Loss!$A$2:$V$1180,7,FALSE),0)</f>
        <v>0</v>
      </c>
      <c r="F142" s="353">
        <f>+IFERROR(VLOOKUP($A142,Data_Loss!$A$2:$V$1180,8,FALSE),0)</f>
        <v>0</v>
      </c>
      <c r="G142" s="353">
        <f>+IFERROR(VLOOKUP($A142,Data_Loss!$A$2:$V$1180,9,FALSE),0)</f>
        <v>0</v>
      </c>
      <c r="H142" s="353">
        <f>+IFERROR(VLOOKUP($A142,Data_Loss!$A$2:$V$1180,10,FALSE),0)</f>
        <v>0</v>
      </c>
      <c r="I142" s="353">
        <f>+IFERROR(VLOOKUP($A142,Data_Loss!$A$2:$V$1300,12,FALSE),0)</f>
        <v>0</v>
      </c>
      <c r="J142" s="353">
        <f>+IFERROR(VLOOKUP($A142,Data_Loss!$A$2:$V$1300,13,FALSE),0)</f>
        <v>0</v>
      </c>
      <c r="K142" s="353">
        <f>+IFERROR(VLOOKUP($A142,Data_Loss!$A$2:$V$1300,14,FALSE),0)</f>
        <v>0</v>
      </c>
      <c r="L142" s="353">
        <f>+IFERROR(VLOOKUP($A142,Data_Loss!$A$2:$V$1300,15,FALSE),0)</f>
        <v>0</v>
      </c>
      <c r="M142" s="353">
        <f>+IFERROR(VLOOKUP($A142,Data_Loss!$A$2:$V$1300,16,FALSE),0)</f>
        <v>0</v>
      </c>
      <c r="N142" s="353">
        <f>+IFERROR(VLOOKUP($A142,Data_Loss!$A$2:$V$1300,17,FALSE),0)</f>
        <v>0</v>
      </c>
      <c r="O142" s="353">
        <f>+IFERROR(VLOOKUP($A142,Data_Loss!$A$2:$V$1300,18,FALSE),0)</f>
        <v>0</v>
      </c>
      <c r="P142" s="353">
        <f>+IFERROR(VLOOKUP($A142,Data_Loss!$A$2:$V$1300,19,FALSE),0)</f>
        <v>0</v>
      </c>
      <c r="Q142" s="353">
        <f>+IFERROR(VLOOKUP($A142,Data_Loss!$A$2:$V$1300,20,FALSE),0)</f>
        <v>0</v>
      </c>
      <c r="R142" s="353">
        <f>+IFERROR(VLOOKUP($A142,Data_Loss!$A$2:$V$1300,21,FALSE),0)</f>
        <v>0</v>
      </c>
      <c r="S142" s="353">
        <f>+IFERROR(VLOOKUP($A142,Data_Loss!$A$2:$V$1300,22,FALSE),0)</f>
        <v>0</v>
      </c>
      <c r="T142" s="191">
        <f>+$I142*'10k &amp; MO'!C$5+$J142*'10k &amp; MO'!C$11+$K142*'10k &amp; MO'!C$17+$L142*'10k &amp; MO'!C$23+$M142*'10k &amp; MO'!C$29</f>
        <v>0</v>
      </c>
      <c r="U142" s="349">
        <f>+$I142*'10k &amp; MO'!D$5+$J142*'10k &amp; MO'!D$11+$K142*'10k &amp; MO'!D$17+$L142*'10k &amp; MO'!D$23+$M142*'10k &amp; MO'!D$29</f>
        <v>0</v>
      </c>
      <c r="V142" s="349">
        <f>+$I142*'10k &amp; MO'!E$5+$J142*'10k &amp; MO'!E$11+$K142*'10k &amp; MO'!E$17+$L142*'10k &amp; MO'!E$23+$M142*'10k &amp; MO'!E$29</f>
        <v>0</v>
      </c>
      <c r="W142" s="349">
        <f>+$I142*'10k &amp; MO'!F$5+$J142*'10k &amp; MO'!F$11+$K142*'10k &amp; MO'!F$17+$L142*'10k &amp; MO'!F$23+$M142*'10k &amp; MO'!F$29</f>
        <v>0</v>
      </c>
      <c r="X142" s="349">
        <f>+$I142*'10k &amp; MO'!G$5+$J142*'10k &amp; MO'!G$11+$K142*'10k &amp; MO'!G$17+$L142*'10k &amp; MO'!G$23+$M142*'10k &amp; MO'!G$29</f>
        <v>0</v>
      </c>
      <c r="Y142" s="349">
        <f>+$N142*'10k &amp; MO'!H$5+$O142*'10k &amp; MO'!H$11+$P142*'10k &amp; MO'!H$17+$Q142*'10k &amp; MO'!H$23+$R142*'10k &amp; MO'!H$29</f>
        <v>0</v>
      </c>
      <c r="Z142" s="349">
        <f>+$N142*'10k &amp; MO'!I$5+$O142*'10k &amp; MO'!I$11+$P142*'10k &amp; MO'!I$17+$Q142*'10k &amp; MO'!I$23+$R142*'10k &amp; MO'!I$29</f>
        <v>0</v>
      </c>
      <c r="AA142" s="349">
        <f>+$N142*'10k &amp; MO'!J$5+$O142*'10k &amp; MO'!J$11+$P142*'10k &amp; MO'!J$17+$Q142*'10k &amp; MO'!J$23+$R142*'10k &amp; MO'!J$29</f>
        <v>0</v>
      </c>
      <c r="AB142" s="349">
        <f>+$N142*'10k &amp; MO'!K$5+$O142*'10k &amp; MO'!K$11+$P142*'10k &amp; MO'!K$17+$Q142*'10k &amp; MO'!K$23+$R142*'10k &amp; MO'!K$29</f>
        <v>0</v>
      </c>
      <c r="AC142" s="349">
        <f>+$N142*'10k &amp; MO'!L$5+$O142*'10k &amp; MO'!L$11+$P142*'10k &amp; MO'!L$17+$Q142*'10k &amp; MO'!L$23+$R142*'10k &amp; MO'!L$29</f>
        <v>0</v>
      </c>
      <c r="AD142" s="350">
        <f>+S142*'10k &amp; MO'!O$5</f>
        <v>0</v>
      </c>
      <c r="AF142" s="192" t="str">
        <f t="shared" si="19"/>
        <v>1652016</v>
      </c>
      <c r="AG142" s="192">
        <f>+IFERROR(VLOOKUP($AF142,'Limited Loss'!$F$5:$P$124,AG$3,FALSE),0)</f>
        <v>0</v>
      </c>
      <c r="AH142" s="193">
        <f>+IFERROR(VLOOKUP($AF142,'Limited Loss'!$F$5:$P$124,AH$3,FALSE),0)</f>
        <v>0</v>
      </c>
      <c r="AI142" s="193">
        <f>+IFERROR(VLOOKUP($AF142,'Limited Loss'!$F$5:$P$124,AI$3,FALSE),0)</f>
        <v>0</v>
      </c>
      <c r="AJ142" s="193">
        <f>+IFERROR(VLOOKUP($AF142,'Limited Loss'!$F$5:$P$124,AJ$3,FALSE),0)</f>
        <v>0</v>
      </c>
      <c r="AK142" s="100">
        <f>+IFERROR(VLOOKUP($AF142,'Limited Loss'!$F$5:$P$124,AK$3,FALSE),0)</f>
        <v>0</v>
      </c>
      <c r="AL142" s="193">
        <f>+IFERROR(VLOOKUP($AF142,'Limited Loss'!$F$5:$P$124,AL$3,FALSE),0)</f>
        <v>0</v>
      </c>
      <c r="AM142" s="193">
        <f>+IFERROR(VLOOKUP($AF142,'Limited Loss'!$F$5:$P$124,AM$3,FALSE),0)</f>
        <v>0</v>
      </c>
      <c r="AN142" s="193">
        <f>+IFERROR(VLOOKUP($AF142,'Limited Loss'!$F$5:$P$124,AN$3,FALSE),0)</f>
        <v>0</v>
      </c>
      <c r="AO142" s="193">
        <f>+IFERROR(VLOOKUP($AF142,'Limited Loss'!$F$5:$P$124,AO$3,FALSE),0)</f>
        <v>0</v>
      </c>
      <c r="AP142" s="100">
        <f>+IFERROR(VLOOKUP($AF142,'Limited Loss'!$F$5:$P$124,AP$3,FALSE),0)</f>
        <v>0</v>
      </c>
      <c r="AQ142" s="353"/>
      <c r="AR142" s="331">
        <f t="shared" si="20"/>
        <v>165</v>
      </c>
      <c r="AS142" s="332">
        <f t="shared" si="20"/>
        <v>2016</v>
      </c>
      <c r="AT142" s="349">
        <f t="shared" si="17"/>
        <v>0</v>
      </c>
      <c r="AU142" s="349">
        <f t="shared" si="17"/>
        <v>0</v>
      </c>
      <c r="AV142" s="349">
        <f t="shared" si="17"/>
        <v>0</v>
      </c>
      <c r="AW142" s="349">
        <f t="shared" si="17"/>
        <v>0</v>
      </c>
      <c r="AX142" s="350">
        <f t="shared" si="17"/>
        <v>0</v>
      </c>
      <c r="AY142" s="349">
        <f t="shared" si="17"/>
        <v>0</v>
      </c>
      <c r="AZ142" s="349">
        <f t="shared" si="17"/>
        <v>0</v>
      </c>
      <c r="BA142" s="349">
        <f t="shared" si="17"/>
        <v>0</v>
      </c>
      <c r="BB142" s="349">
        <f t="shared" si="18"/>
        <v>0</v>
      </c>
      <c r="BC142" s="349">
        <f t="shared" si="18"/>
        <v>0</v>
      </c>
      <c r="BD142" s="350">
        <f t="shared" si="18"/>
        <v>0</v>
      </c>
      <c r="BE142" s="349">
        <f t="shared" si="22"/>
        <v>0</v>
      </c>
      <c r="BF142" s="375">
        <f t="shared" si="23"/>
        <v>0</v>
      </c>
      <c r="BG142" s="334">
        <f t="shared" si="24"/>
        <v>0</v>
      </c>
      <c r="BI142" s="107">
        <v>666</v>
      </c>
      <c r="BJ142" s="108">
        <v>8866.8315999999995</v>
      </c>
      <c r="BK142" s="108">
        <v>18418.4323</v>
      </c>
      <c r="BL142" s="108">
        <v>8114.3760000000002</v>
      </c>
    </row>
    <row r="143" spans="1:64" x14ac:dyDescent="0.2">
      <c r="A143" s="326" t="str">
        <f t="shared" si="21"/>
        <v>1652017</v>
      </c>
      <c r="B143" s="331">
        <v>165</v>
      </c>
      <c r="C143" s="327">
        <v>2017</v>
      </c>
      <c r="D143" s="353">
        <f>+IFERROR(VLOOKUP($A143,Data_Loss!$A$2:$V$1180,6,FALSE),0)</f>
        <v>0</v>
      </c>
      <c r="E143" s="353">
        <f>+IFERROR(VLOOKUP($A143,Data_Loss!$A$2:$V$1180,7,FALSE),0)</f>
        <v>0</v>
      </c>
      <c r="F143" s="353">
        <f>+IFERROR(VLOOKUP($A143,Data_Loss!$A$2:$V$1180,8,FALSE),0)</f>
        <v>0</v>
      </c>
      <c r="G143" s="353">
        <f>+IFERROR(VLOOKUP($A143,Data_Loss!$A$2:$V$1180,9,FALSE),0)</f>
        <v>0</v>
      </c>
      <c r="H143" s="353">
        <f>+IFERROR(VLOOKUP($A143,Data_Loss!$A$2:$V$1180,10,FALSE),0)</f>
        <v>0</v>
      </c>
      <c r="I143" s="353">
        <f>+IFERROR(VLOOKUP($A143,Data_Loss!$A$2:$V$1300,12,FALSE),0)</f>
        <v>0</v>
      </c>
      <c r="J143" s="353">
        <f>+IFERROR(VLOOKUP($A143,Data_Loss!$A$2:$V$1300,13,FALSE),0)</f>
        <v>0</v>
      </c>
      <c r="K143" s="353">
        <f>+IFERROR(VLOOKUP($A143,Data_Loss!$A$2:$V$1300,14,FALSE),0)</f>
        <v>0</v>
      </c>
      <c r="L143" s="353">
        <f>+IFERROR(VLOOKUP($A143,Data_Loss!$A$2:$V$1300,15,FALSE),0)</f>
        <v>0</v>
      </c>
      <c r="M143" s="353">
        <f>+IFERROR(VLOOKUP($A143,Data_Loss!$A$2:$V$1300,16,FALSE),0)</f>
        <v>0</v>
      </c>
      <c r="N143" s="353">
        <f>+IFERROR(VLOOKUP($A143,Data_Loss!$A$2:$V$1300,17,FALSE),0)</f>
        <v>0</v>
      </c>
      <c r="O143" s="353">
        <f>+IFERROR(VLOOKUP($A143,Data_Loss!$A$2:$V$1300,18,FALSE),0)</f>
        <v>0</v>
      </c>
      <c r="P143" s="353">
        <f>+IFERROR(VLOOKUP($A143,Data_Loss!$A$2:$V$1300,19,FALSE),0)</f>
        <v>0</v>
      </c>
      <c r="Q143" s="353">
        <f>+IFERROR(VLOOKUP($A143,Data_Loss!$A$2:$V$1300,20,FALSE),0)</f>
        <v>0</v>
      </c>
      <c r="R143" s="353">
        <f>+IFERROR(VLOOKUP($A143,Data_Loss!$A$2:$V$1300,21,FALSE),0)</f>
        <v>0</v>
      </c>
      <c r="S143" s="353">
        <f>+IFERROR(VLOOKUP($A143,Data_Loss!$A$2:$V$1300,22,FALSE),0)</f>
        <v>9216</v>
      </c>
      <c r="T143" s="191">
        <f>+$I143*'10k &amp; MO'!C$6+$J143*'10k &amp; MO'!C$12+$K143*'10k &amp; MO'!C$18+$L143*'10k &amp; MO'!C$24+$M143*'10k &amp; MO'!C$30</f>
        <v>0</v>
      </c>
      <c r="U143" s="349">
        <f>+$I143*'10k &amp; MO'!D$6+$J143*'10k &amp; MO'!D$12+$K143*'10k &amp; MO'!D$18+$L143*'10k &amp; MO'!D$24+$M143*'10k &amp; MO'!D$30</f>
        <v>0</v>
      </c>
      <c r="V143" s="349">
        <f>+$I143*'10k &amp; MO'!E$6+$J143*'10k &amp; MO'!E$12+$K143*'10k &amp; MO'!E$18+$L143*'10k &amp; MO'!E$24+$M143*'10k &amp; MO'!E$30</f>
        <v>0</v>
      </c>
      <c r="W143" s="349">
        <f>+$I143*'10k &amp; MO'!F$6+$J143*'10k &amp; MO'!F$12+$K143*'10k &amp; MO'!F$18+$L143*'10k &amp; MO'!F$24+$M143*'10k &amp; MO'!F$30</f>
        <v>0</v>
      </c>
      <c r="X143" s="349">
        <f>+$I143*'10k &amp; MO'!G$6+$J143*'10k &amp; MO'!G$12+$K143*'10k &amp; MO'!G$18+$L143*'10k &amp; MO'!G$24+$M143*'10k &amp; MO'!G$30</f>
        <v>0</v>
      </c>
      <c r="Y143" s="349">
        <f>+$N143*'10k &amp; MO'!H$6+$O143*'10k &amp; MO'!H$12+$P143*'10k &amp; MO'!H$18+$Q143*'10k &amp; MO'!H$24+$R143*'10k &amp; MO'!H$30</f>
        <v>0</v>
      </c>
      <c r="Z143" s="349">
        <f>+$N143*'10k &amp; MO'!I$6+$O143*'10k &amp; MO'!I$12+$P143*'10k &amp; MO'!I$18+$Q143*'10k &amp; MO'!I$24+$R143*'10k &amp; MO'!I$30</f>
        <v>0</v>
      </c>
      <c r="AA143" s="349">
        <f>+$N143*'10k &amp; MO'!J$6+$O143*'10k &amp; MO'!J$12+$P143*'10k &amp; MO'!J$18+$Q143*'10k &amp; MO'!J$24+$R143*'10k &amp; MO'!J$30</f>
        <v>0</v>
      </c>
      <c r="AB143" s="349">
        <f>+$N143*'10k &amp; MO'!K$6+$O143*'10k &amp; MO'!K$12+$P143*'10k &amp; MO'!K$18+$Q143*'10k &amp; MO'!K$24+$R143*'10k &amp; MO'!K$30</f>
        <v>0</v>
      </c>
      <c r="AC143" s="349">
        <f>+$N143*'10k &amp; MO'!L$6+$O143*'10k &amp; MO'!L$12+$P143*'10k &amp; MO'!L$18+$Q143*'10k &amp; MO'!L$24+$R143*'10k &amp; MO'!L$30</f>
        <v>0</v>
      </c>
      <c r="AD143" s="350">
        <f>+S143*'10k &amp; MO'!O$6</f>
        <v>12404.736000000001</v>
      </c>
      <c r="AF143" s="192" t="str">
        <f t="shared" si="19"/>
        <v>1652017</v>
      </c>
      <c r="AG143" s="192">
        <f>+IFERROR(VLOOKUP($AF143,'Limited Loss'!$F$5:$P$124,AG$3,FALSE),0)</f>
        <v>0</v>
      </c>
      <c r="AH143" s="193">
        <f>+IFERROR(VLOOKUP($AF143,'Limited Loss'!$F$5:$P$124,AH$3,FALSE),0)</f>
        <v>0</v>
      </c>
      <c r="AI143" s="193">
        <f>+IFERROR(VLOOKUP($AF143,'Limited Loss'!$F$5:$P$124,AI$3,FALSE),0)</f>
        <v>0</v>
      </c>
      <c r="AJ143" s="193">
        <f>+IFERROR(VLOOKUP($AF143,'Limited Loss'!$F$5:$P$124,AJ$3,FALSE),0)</f>
        <v>0</v>
      </c>
      <c r="AK143" s="100">
        <f>+IFERROR(VLOOKUP($AF143,'Limited Loss'!$F$5:$P$124,AK$3,FALSE),0)</f>
        <v>0</v>
      </c>
      <c r="AL143" s="193">
        <f>+IFERROR(VLOOKUP($AF143,'Limited Loss'!$F$5:$P$124,AL$3,FALSE),0)</f>
        <v>0</v>
      </c>
      <c r="AM143" s="193">
        <f>+IFERROR(VLOOKUP($AF143,'Limited Loss'!$F$5:$P$124,AM$3,FALSE),0)</f>
        <v>0</v>
      </c>
      <c r="AN143" s="193">
        <f>+IFERROR(VLOOKUP($AF143,'Limited Loss'!$F$5:$P$124,AN$3,FALSE),0)</f>
        <v>0</v>
      </c>
      <c r="AO143" s="193">
        <f>+IFERROR(VLOOKUP($AF143,'Limited Loss'!$F$5:$P$124,AO$3,FALSE),0)</f>
        <v>0</v>
      </c>
      <c r="AP143" s="100">
        <f>+IFERROR(VLOOKUP($AF143,'Limited Loss'!$F$5:$P$124,AP$3,FALSE),0)</f>
        <v>0</v>
      </c>
      <c r="AQ143" s="353"/>
      <c r="AR143" s="331">
        <f t="shared" si="20"/>
        <v>165</v>
      </c>
      <c r="AS143" s="332">
        <f t="shared" si="20"/>
        <v>2017</v>
      </c>
      <c r="AT143" s="349">
        <f t="shared" si="17"/>
        <v>0</v>
      </c>
      <c r="AU143" s="349">
        <f t="shared" ref="AU143:BD178" si="25">+U143-AH143</f>
        <v>0</v>
      </c>
      <c r="AV143" s="349">
        <f t="shared" si="25"/>
        <v>0</v>
      </c>
      <c r="AW143" s="349">
        <f t="shared" si="25"/>
        <v>0</v>
      </c>
      <c r="AX143" s="350">
        <f t="shared" si="25"/>
        <v>0</v>
      </c>
      <c r="AY143" s="349">
        <f t="shared" si="25"/>
        <v>0</v>
      </c>
      <c r="AZ143" s="349">
        <f t="shared" si="25"/>
        <v>0</v>
      </c>
      <c r="BA143" s="349">
        <f t="shared" si="25"/>
        <v>0</v>
      </c>
      <c r="BB143" s="349">
        <f t="shared" si="18"/>
        <v>0</v>
      </c>
      <c r="BC143" s="349">
        <f t="shared" si="18"/>
        <v>0</v>
      </c>
      <c r="BD143" s="350">
        <f t="shared" si="18"/>
        <v>12404.736000000001</v>
      </c>
      <c r="BE143" s="349">
        <f t="shared" si="22"/>
        <v>0</v>
      </c>
      <c r="BF143" s="375">
        <f t="shared" si="23"/>
        <v>0</v>
      </c>
      <c r="BG143" s="334">
        <f t="shared" si="24"/>
        <v>12404.736000000001</v>
      </c>
      <c r="BI143" s="107">
        <v>667</v>
      </c>
      <c r="BJ143" s="108">
        <v>0</v>
      </c>
      <c r="BK143" s="108">
        <v>0</v>
      </c>
      <c r="BL143" s="108">
        <v>3654.3900000000003</v>
      </c>
    </row>
    <row r="144" spans="1:64" x14ac:dyDescent="0.2">
      <c r="A144" s="326" t="str">
        <f t="shared" si="21"/>
        <v>1652018</v>
      </c>
      <c r="B144" s="331">
        <v>165</v>
      </c>
      <c r="C144" s="327">
        <v>2018</v>
      </c>
      <c r="D144" s="353">
        <f>+IFERROR(VLOOKUP($A144,Data_Loss!$A$2:$V$1180,6,FALSE),0)</f>
        <v>0</v>
      </c>
      <c r="E144" s="353">
        <f>+IFERROR(VLOOKUP($A144,Data_Loss!$A$2:$V$1180,7,FALSE),0)</f>
        <v>0</v>
      </c>
      <c r="F144" s="353">
        <f>+IFERROR(VLOOKUP($A144,Data_Loss!$A$2:$V$1180,8,FALSE),0)</f>
        <v>0</v>
      </c>
      <c r="G144" s="353">
        <f>+IFERROR(VLOOKUP($A144,Data_Loss!$A$2:$V$1180,9,FALSE),0)</f>
        <v>0</v>
      </c>
      <c r="H144" s="353">
        <f>+IFERROR(VLOOKUP($A144,Data_Loss!$A$2:$V$1180,10,FALSE),0)</f>
        <v>0</v>
      </c>
      <c r="I144" s="353">
        <f>+IFERROR(VLOOKUP($A144,Data_Loss!$A$2:$V$1300,12,FALSE),0)</f>
        <v>0</v>
      </c>
      <c r="J144" s="353">
        <f>+IFERROR(VLOOKUP($A144,Data_Loss!$A$2:$V$1300,13,FALSE),0)</f>
        <v>0</v>
      </c>
      <c r="K144" s="353">
        <f>+IFERROR(VLOOKUP($A144,Data_Loss!$A$2:$V$1300,14,FALSE),0)</f>
        <v>0</v>
      </c>
      <c r="L144" s="353">
        <f>+IFERROR(VLOOKUP($A144,Data_Loss!$A$2:$V$1300,15,FALSE),0)</f>
        <v>0</v>
      </c>
      <c r="M144" s="353">
        <f>+IFERROR(VLOOKUP($A144,Data_Loss!$A$2:$V$1300,16,FALSE),0)</f>
        <v>0</v>
      </c>
      <c r="N144" s="353">
        <f>+IFERROR(VLOOKUP($A144,Data_Loss!$A$2:$V$1300,17,FALSE),0)</f>
        <v>0</v>
      </c>
      <c r="O144" s="353">
        <f>+IFERROR(VLOOKUP($A144,Data_Loss!$A$2:$V$1300,18,FALSE),0)</f>
        <v>0</v>
      </c>
      <c r="P144" s="353">
        <f>+IFERROR(VLOOKUP($A144,Data_Loss!$A$2:$V$1300,19,FALSE),0)</f>
        <v>0</v>
      </c>
      <c r="Q144" s="353">
        <f>+IFERROR(VLOOKUP($A144,Data_Loss!$A$2:$V$1300,20,FALSE),0)</f>
        <v>0</v>
      </c>
      <c r="R144" s="353">
        <f>+IFERROR(VLOOKUP($A144,Data_Loss!$A$2:$V$1300,21,FALSE),0)</f>
        <v>0</v>
      </c>
      <c r="S144" s="353">
        <f>+IFERROR(VLOOKUP($A144,Data_Loss!$A$2:$V$1300,22,FALSE),0)</f>
        <v>0</v>
      </c>
      <c r="T144" s="191">
        <f>+$I144*'10k &amp; MO'!C$7+$J144*'10k &amp; MO'!C$13+$K144*'10k &amp; MO'!C$19+$L144*'10k &amp; MO'!C$25+$M144*'10k &amp; MO'!C$31</f>
        <v>0</v>
      </c>
      <c r="U144" s="349">
        <f>+$I144*'10k &amp; MO'!D$7+$J144*'10k &amp; MO'!D$13+$K144*'10k &amp; MO'!D$19+$L144*'10k &amp; MO'!D$25+$M144*'10k &amp; MO'!D$31</f>
        <v>0</v>
      </c>
      <c r="V144" s="349">
        <f>+$I144*'10k &amp; MO'!E$7+$J144*'10k &amp; MO'!E$13+$K144*'10k &amp; MO'!E$19+$L144*'10k &amp; MO'!E$25+$M144*'10k &amp; MO'!E$31</f>
        <v>0</v>
      </c>
      <c r="W144" s="349">
        <f>+$I144*'10k &amp; MO'!F$7+$J144*'10k &amp; MO'!F$13+$K144*'10k &amp; MO'!F$19+$L144*'10k &amp; MO'!F$25+$M144*'10k &amp; MO'!F$31</f>
        <v>0</v>
      </c>
      <c r="X144" s="349">
        <f>+$I144*'10k &amp; MO'!G$7+$J144*'10k &amp; MO'!G$13+$K144*'10k &amp; MO'!G$19+$L144*'10k &amp; MO'!G$25+$M144*'10k &amp; MO'!G$31</f>
        <v>0</v>
      </c>
      <c r="Y144" s="349">
        <f>+$N144*'10k &amp; MO'!H$7+$O144*'10k &amp; MO'!H$13+$P144*'10k &amp; MO'!H$19+$Q144*'10k &amp; MO'!H$25+$R144*'10k &amp; MO'!H$31</f>
        <v>0</v>
      </c>
      <c r="Z144" s="349">
        <f>+$N144*'10k &amp; MO'!I$7+$O144*'10k &amp; MO'!I$13+$P144*'10k &amp; MO'!I$19+$Q144*'10k &amp; MO'!I$25+$R144*'10k &amp; MO'!I$31</f>
        <v>0</v>
      </c>
      <c r="AA144" s="349">
        <f>+$N144*'10k &amp; MO'!J$7+$O144*'10k &amp; MO'!J$13+$P144*'10k &amp; MO'!J$19+$Q144*'10k &amp; MO'!J$25+$R144*'10k &amp; MO'!J$31</f>
        <v>0</v>
      </c>
      <c r="AB144" s="349">
        <f>+$N144*'10k &amp; MO'!K$7+$O144*'10k &amp; MO'!K$13+$P144*'10k &amp; MO'!K$19+$Q144*'10k &amp; MO'!K$25+$R144*'10k &amp; MO'!K$31</f>
        <v>0</v>
      </c>
      <c r="AC144" s="349">
        <f>+$N144*'10k &amp; MO'!L$7+$O144*'10k &amp; MO'!L$13+$P144*'10k &amp; MO'!L$19+$Q144*'10k &amp; MO'!L$25+$R144*'10k &amp; MO'!L$31</f>
        <v>0</v>
      </c>
      <c r="AD144" s="350">
        <f>+S144*'10k &amp; MO'!O$7</f>
        <v>0</v>
      </c>
      <c r="AF144" s="192" t="str">
        <f t="shared" si="19"/>
        <v>1652018</v>
      </c>
      <c r="AG144" s="192">
        <f>+IFERROR(VLOOKUP($AF144,'Limited Loss'!$F$5:$P$124,AG$3,FALSE),0)</f>
        <v>0</v>
      </c>
      <c r="AH144" s="193">
        <f>+IFERROR(VLOOKUP($AF144,'Limited Loss'!$F$5:$P$124,AH$3,FALSE),0)</f>
        <v>0</v>
      </c>
      <c r="AI144" s="193">
        <f>+IFERROR(VLOOKUP($AF144,'Limited Loss'!$F$5:$P$124,AI$3,FALSE),0)</f>
        <v>0</v>
      </c>
      <c r="AJ144" s="193">
        <f>+IFERROR(VLOOKUP($AF144,'Limited Loss'!$F$5:$P$124,AJ$3,FALSE),0)</f>
        <v>0</v>
      </c>
      <c r="AK144" s="100">
        <f>+IFERROR(VLOOKUP($AF144,'Limited Loss'!$F$5:$P$124,AK$3,FALSE),0)</f>
        <v>0</v>
      </c>
      <c r="AL144" s="193">
        <f>+IFERROR(VLOOKUP($AF144,'Limited Loss'!$F$5:$P$124,AL$3,FALSE),0)</f>
        <v>0</v>
      </c>
      <c r="AM144" s="193">
        <f>+IFERROR(VLOOKUP($AF144,'Limited Loss'!$F$5:$P$124,AM$3,FALSE),0)</f>
        <v>0</v>
      </c>
      <c r="AN144" s="193">
        <f>+IFERROR(VLOOKUP($AF144,'Limited Loss'!$F$5:$P$124,AN$3,FALSE),0)</f>
        <v>0</v>
      </c>
      <c r="AO144" s="193">
        <f>+IFERROR(VLOOKUP($AF144,'Limited Loss'!$F$5:$P$124,AO$3,FALSE),0)</f>
        <v>0</v>
      </c>
      <c r="AP144" s="100">
        <f>+IFERROR(VLOOKUP($AF144,'Limited Loss'!$F$5:$P$124,AP$3,FALSE),0)</f>
        <v>0</v>
      </c>
      <c r="AQ144" s="353"/>
      <c r="AR144" s="331">
        <f t="shared" si="20"/>
        <v>165</v>
      </c>
      <c r="AS144" s="332">
        <f t="shared" si="20"/>
        <v>2018</v>
      </c>
      <c r="AT144" s="349">
        <f t="shared" ref="AT144:BD198" si="26">+T144-AG144</f>
        <v>0</v>
      </c>
      <c r="AU144" s="349">
        <f t="shared" si="25"/>
        <v>0</v>
      </c>
      <c r="AV144" s="349">
        <f t="shared" si="25"/>
        <v>0</v>
      </c>
      <c r="AW144" s="349">
        <f t="shared" si="25"/>
        <v>0</v>
      </c>
      <c r="AX144" s="350">
        <f t="shared" si="25"/>
        <v>0</v>
      </c>
      <c r="AY144" s="349">
        <f t="shared" si="25"/>
        <v>0</v>
      </c>
      <c r="AZ144" s="349">
        <f t="shared" si="25"/>
        <v>0</v>
      </c>
      <c r="BA144" s="349">
        <f t="shared" si="25"/>
        <v>0</v>
      </c>
      <c r="BB144" s="349">
        <f t="shared" si="18"/>
        <v>0</v>
      </c>
      <c r="BC144" s="349">
        <f t="shared" si="18"/>
        <v>0</v>
      </c>
      <c r="BD144" s="350">
        <f t="shared" si="18"/>
        <v>0</v>
      </c>
      <c r="BE144" s="349">
        <f t="shared" si="22"/>
        <v>0</v>
      </c>
      <c r="BF144" s="375">
        <f t="shared" si="23"/>
        <v>0</v>
      </c>
      <c r="BG144" s="334">
        <f t="shared" si="24"/>
        <v>0</v>
      </c>
      <c r="BI144" s="107">
        <v>668</v>
      </c>
      <c r="BJ144" s="108">
        <v>1133220.5753000001</v>
      </c>
      <c r="BK144" s="108">
        <v>645124.42009999999</v>
      </c>
      <c r="BL144" s="108">
        <v>20551.338</v>
      </c>
    </row>
    <row r="145" spans="1:64" x14ac:dyDescent="0.2">
      <c r="A145" s="326" t="str">
        <f t="shared" si="21"/>
        <v>1662014</v>
      </c>
      <c r="B145" s="331">
        <v>166</v>
      </c>
      <c r="C145" s="327">
        <v>2014</v>
      </c>
      <c r="D145" s="353">
        <f>+IFERROR(VLOOKUP($A145,Data_Loss!$A$2:$V$1180,6,FALSE),0)</f>
        <v>0</v>
      </c>
      <c r="E145" s="353">
        <f>+IFERROR(VLOOKUP($A145,Data_Loss!$A$2:$V$1180,7,FALSE),0)</f>
        <v>0</v>
      </c>
      <c r="F145" s="353">
        <f>+IFERROR(VLOOKUP($A145,Data_Loss!$A$2:$V$1180,8,FALSE),0)</f>
        <v>0</v>
      </c>
      <c r="G145" s="353">
        <f>+IFERROR(VLOOKUP($A145,Data_Loss!$A$2:$V$1180,9,FALSE),0)</f>
        <v>0</v>
      </c>
      <c r="H145" s="353">
        <f>+IFERROR(VLOOKUP($A145,Data_Loss!$A$2:$V$1180,10,FALSE),0)</f>
        <v>0</v>
      </c>
      <c r="I145" s="353">
        <f>+IFERROR(VLOOKUP($A145,Data_Loss!$A$2:$V$1300,12,FALSE),0)</f>
        <v>0</v>
      </c>
      <c r="J145" s="353">
        <f>+IFERROR(VLOOKUP($A145,Data_Loss!$A$2:$V$1300,13,FALSE),0)</f>
        <v>0</v>
      </c>
      <c r="K145" s="353">
        <f>+IFERROR(VLOOKUP($A145,Data_Loss!$A$2:$V$1300,14,FALSE),0)</f>
        <v>0</v>
      </c>
      <c r="L145" s="353">
        <f>+IFERROR(VLOOKUP($A145,Data_Loss!$A$2:$V$1300,15,FALSE),0)</f>
        <v>0</v>
      </c>
      <c r="M145" s="353">
        <f>+IFERROR(VLOOKUP($A145,Data_Loss!$A$2:$V$1300,16,FALSE),0)</f>
        <v>0</v>
      </c>
      <c r="N145" s="353">
        <f>+IFERROR(VLOOKUP($A145,Data_Loss!$A$2:$V$1300,17,FALSE),0)</f>
        <v>0</v>
      </c>
      <c r="O145" s="353">
        <f>+IFERROR(VLOOKUP($A145,Data_Loss!$A$2:$V$1300,18,FALSE),0)</f>
        <v>0</v>
      </c>
      <c r="P145" s="353">
        <f>+IFERROR(VLOOKUP($A145,Data_Loss!$A$2:$V$1300,19,FALSE),0)</f>
        <v>0</v>
      </c>
      <c r="Q145" s="353">
        <f>+IFERROR(VLOOKUP($A145,Data_Loss!$A$2:$V$1300,20,FALSE),0)</f>
        <v>0</v>
      </c>
      <c r="R145" s="353">
        <f>+IFERROR(VLOOKUP($A145,Data_Loss!$A$2:$V$1300,21,FALSE),0)</f>
        <v>0</v>
      </c>
      <c r="S145" s="353">
        <f>+IFERROR(VLOOKUP($A145,Data_Loss!$A$2:$V$1300,22,FALSE),0)</f>
        <v>0</v>
      </c>
      <c r="T145" s="191">
        <f>+$I145*'10k &amp; MO'!C$3+$J145*'10k &amp; MO'!C$9+$K145*'10k &amp; MO'!C$15+$L145*'10k &amp; MO'!C$21+$M145*'10k &amp; MO'!C$27</f>
        <v>0</v>
      </c>
      <c r="U145" s="349">
        <f>+$I145*'10k &amp; MO'!D$3+$J145*'10k &amp; MO'!D$9+$K145*'10k &amp; MO'!D$15+$L145*'10k &amp; MO'!D$21+$M145*'10k &amp; MO'!D$27</f>
        <v>0</v>
      </c>
      <c r="V145" s="349">
        <f>+$I145*'10k &amp; MO'!E$3+$J145*'10k &amp; MO'!E$9+$K145*'10k &amp; MO'!E$15+$L145*'10k &amp; MO'!E$21+$M145*'10k &amp; MO'!E$27</f>
        <v>0</v>
      </c>
      <c r="W145" s="349">
        <f>+$I145*'10k &amp; MO'!F$3+$J145*'10k &amp; MO'!F$9+$K145*'10k &amp; MO'!F$15+$L145*'10k &amp; MO'!F$21+$M145*'10k &amp; MO'!F$27</f>
        <v>0</v>
      </c>
      <c r="X145" s="349">
        <f>+$I145*'10k &amp; MO'!G$3+$J145*'10k &amp; MO'!G$9+$K145*'10k &amp; MO'!G$15+$L145*'10k &amp; MO'!G$21+$M145*'10k &amp; MO'!G$27</f>
        <v>0</v>
      </c>
      <c r="Y145" s="349">
        <f>+$N145*'10k &amp; MO'!H$3+$O145*'10k &amp; MO'!H$9+$P145*'10k &amp; MO'!H$15+$Q145*'10k &amp; MO'!H$21+$R145*'10k &amp; MO'!H$27</f>
        <v>0</v>
      </c>
      <c r="Z145" s="349">
        <f>+$N145*'10k &amp; MO'!I$3+$O145*'10k &amp; MO'!I$9+$P145*'10k &amp; MO'!I$15+$Q145*'10k &amp; MO'!I$21+$R145*'10k &amp; MO'!I$27</f>
        <v>0</v>
      </c>
      <c r="AA145" s="349">
        <f>+$N145*'10k &amp; MO'!J$3+$O145*'10k &amp; MO'!J$9+$P145*'10k &amp; MO'!J$15+$Q145*'10k &amp; MO'!J$21+$R145*'10k &amp; MO'!J$27</f>
        <v>0</v>
      </c>
      <c r="AB145" s="349">
        <f>+$N145*'10k &amp; MO'!K$3+$O145*'10k &amp; MO'!K$9+$P145*'10k &amp; MO'!K$15+$Q145*'10k &amp; MO'!K$21+$R145*'10k &amp; MO'!K$27</f>
        <v>0</v>
      </c>
      <c r="AC145" s="349">
        <f>+$N145*'10k &amp; MO'!L$3+$O145*'10k &amp; MO'!L$9+$P145*'10k &amp; MO'!L$15+$Q145*'10k &amp; MO'!L$21+$R145*'10k &amp; MO'!L$27</f>
        <v>0</v>
      </c>
      <c r="AD145" s="350">
        <f>+S145*'10k &amp; MO'!O$3</f>
        <v>0</v>
      </c>
      <c r="AF145" s="192" t="str">
        <f t="shared" si="19"/>
        <v>1662014</v>
      </c>
      <c r="AG145" s="192">
        <f>+IFERROR(VLOOKUP($AF145,'Limited Loss'!$F$5:$P$124,AG$3,FALSE),0)</f>
        <v>0</v>
      </c>
      <c r="AH145" s="193">
        <f>+IFERROR(VLOOKUP($AF145,'Limited Loss'!$F$5:$P$124,AH$3,FALSE),0)</f>
        <v>0</v>
      </c>
      <c r="AI145" s="193">
        <f>+IFERROR(VLOOKUP($AF145,'Limited Loss'!$F$5:$P$124,AI$3,FALSE),0)</f>
        <v>0</v>
      </c>
      <c r="AJ145" s="193">
        <f>+IFERROR(VLOOKUP($AF145,'Limited Loss'!$F$5:$P$124,AJ$3,FALSE),0)</f>
        <v>0</v>
      </c>
      <c r="AK145" s="100">
        <f>+IFERROR(VLOOKUP($AF145,'Limited Loss'!$F$5:$P$124,AK$3,FALSE),0)</f>
        <v>0</v>
      </c>
      <c r="AL145" s="193">
        <f>+IFERROR(VLOOKUP($AF145,'Limited Loss'!$F$5:$P$124,AL$3,FALSE),0)</f>
        <v>0</v>
      </c>
      <c r="AM145" s="193">
        <f>+IFERROR(VLOOKUP($AF145,'Limited Loss'!$F$5:$P$124,AM$3,FALSE),0)</f>
        <v>0</v>
      </c>
      <c r="AN145" s="193">
        <f>+IFERROR(VLOOKUP($AF145,'Limited Loss'!$F$5:$P$124,AN$3,FALSE),0)</f>
        <v>0</v>
      </c>
      <c r="AO145" s="193">
        <f>+IFERROR(VLOOKUP($AF145,'Limited Loss'!$F$5:$P$124,AO$3,FALSE),0)</f>
        <v>0</v>
      </c>
      <c r="AP145" s="100">
        <f>+IFERROR(VLOOKUP($AF145,'Limited Loss'!$F$5:$P$124,AP$3,FALSE),0)</f>
        <v>0</v>
      </c>
      <c r="AQ145" s="353"/>
      <c r="AR145" s="331">
        <f t="shared" si="20"/>
        <v>166</v>
      </c>
      <c r="AS145" s="332">
        <f t="shared" si="20"/>
        <v>2014</v>
      </c>
      <c r="AT145" s="349">
        <f t="shared" si="26"/>
        <v>0</v>
      </c>
      <c r="AU145" s="349">
        <f t="shared" si="25"/>
        <v>0</v>
      </c>
      <c r="AV145" s="349">
        <f t="shared" si="25"/>
        <v>0</v>
      </c>
      <c r="AW145" s="349">
        <f t="shared" si="25"/>
        <v>0</v>
      </c>
      <c r="AX145" s="350">
        <f t="shared" si="25"/>
        <v>0</v>
      </c>
      <c r="AY145" s="349">
        <f t="shared" si="25"/>
        <v>0</v>
      </c>
      <c r="AZ145" s="349">
        <f t="shared" si="25"/>
        <v>0</v>
      </c>
      <c r="BA145" s="349">
        <f t="shared" si="25"/>
        <v>0</v>
      </c>
      <c r="BB145" s="349">
        <f t="shared" si="18"/>
        <v>0</v>
      </c>
      <c r="BC145" s="349">
        <f t="shared" si="18"/>
        <v>0</v>
      </c>
      <c r="BD145" s="350">
        <f t="shared" si="18"/>
        <v>0</v>
      </c>
      <c r="BE145" s="349">
        <f t="shared" si="22"/>
        <v>0</v>
      </c>
      <c r="BF145" s="375">
        <f t="shared" si="23"/>
        <v>0</v>
      </c>
      <c r="BG145" s="334">
        <f t="shared" si="24"/>
        <v>0</v>
      </c>
      <c r="BI145" s="107">
        <v>669</v>
      </c>
      <c r="BJ145" s="108">
        <v>602997.99340000004</v>
      </c>
      <c r="BK145" s="108">
        <v>22160.136200000001</v>
      </c>
      <c r="BL145" s="108">
        <v>230.26499999999999</v>
      </c>
    </row>
    <row r="146" spans="1:64" x14ac:dyDescent="0.2">
      <c r="A146" s="326" t="str">
        <f t="shared" si="21"/>
        <v>1662015</v>
      </c>
      <c r="B146" s="331">
        <v>166</v>
      </c>
      <c r="C146" s="327">
        <v>2015</v>
      </c>
      <c r="D146" s="353">
        <f>+IFERROR(VLOOKUP($A146,Data_Loss!$A$2:$V$1180,6,FALSE),0)</f>
        <v>0</v>
      </c>
      <c r="E146" s="353">
        <f>+IFERROR(VLOOKUP($A146,Data_Loss!$A$2:$V$1180,7,FALSE),0)</f>
        <v>0</v>
      </c>
      <c r="F146" s="353">
        <f>+IFERROR(VLOOKUP($A146,Data_Loss!$A$2:$V$1180,8,FALSE),0)</f>
        <v>0</v>
      </c>
      <c r="G146" s="353">
        <f>+IFERROR(VLOOKUP($A146,Data_Loss!$A$2:$V$1180,9,FALSE),0)</f>
        <v>0</v>
      </c>
      <c r="H146" s="353">
        <f>+IFERROR(VLOOKUP($A146,Data_Loss!$A$2:$V$1180,10,FALSE),0)</f>
        <v>0</v>
      </c>
      <c r="I146" s="353">
        <f>+IFERROR(VLOOKUP($A146,Data_Loss!$A$2:$V$1300,12,FALSE),0)</f>
        <v>0</v>
      </c>
      <c r="J146" s="353">
        <f>+IFERROR(VLOOKUP($A146,Data_Loss!$A$2:$V$1300,13,FALSE),0)</f>
        <v>0</v>
      </c>
      <c r="K146" s="353">
        <f>+IFERROR(VLOOKUP($A146,Data_Loss!$A$2:$V$1300,14,FALSE),0)</f>
        <v>0</v>
      </c>
      <c r="L146" s="353">
        <f>+IFERROR(VLOOKUP($A146,Data_Loss!$A$2:$V$1300,15,FALSE),0)</f>
        <v>0</v>
      </c>
      <c r="M146" s="353">
        <f>+IFERROR(VLOOKUP($A146,Data_Loss!$A$2:$V$1300,16,FALSE),0)</f>
        <v>0</v>
      </c>
      <c r="N146" s="353">
        <f>+IFERROR(VLOOKUP($A146,Data_Loss!$A$2:$V$1300,17,FALSE),0)</f>
        <v>0</v>
      </c>
      <c r="O146" s="353">
        <f>+IFERROR(VLOOKUP($A146,Data_Loss!$A$2:$V$1300,18,FALSE),0)</f>
        <v>0</v>
      </c>
      <c r="P146" s="353">
        <f>+IFERROR(VLOOKUP($A146,Data_Loss!$A$2:$V$1300,19,FALSE),0)</f>
        <v>0</v>
      </c>
      <c r="Q146" s="353">
        <f>+IFERROR(VLOOKUP($A146,Data_Loss!$A$2:$V$1300,20,FALSE),0)</f>
        <v>0</v>
      </c>
      <c r="R146" s="353">
        <f>+IFERROR(VLOOKUP($A146,Data_Loss!$A$2:$V$1300,21,FALSE),0)</f>
        <v>0</v>
      </c>
      <c r="S146" s="353">
        <f>+IFERROR(VLOOKUP($A146,Data_Loss!$A$2:$V$1300,22,FALSE),0)</f>
        <v>308</v>
      </c>
      <c r="T146" s="191">
        <f>+$I146*'10k &amp; MO'!C$4+$J146*'10k &amp; MO'!C$10+$K146*'10k &amp; MO'!C$16+$L146*'10k &amp; MO'!C$22+$M146*'10k &amp; MO'!C$28</f>
        <v>0</v>
      </c>
      <c r="U146" s="349">
        <f>+$I146*'10k &amp; MO'!D$4+$J146*'10k &amp; MO'!D$10+$K146*'10k &amp; MO'!D$16+$L146*'10k &amp; MO'!D$22+$M146*'10k &amp; MO'!D$28</f>
        <v>0</v>
      </c>
      <c r="V146" s="349">
        <f>+$I146*'10k &amp; MO'!E$4+$J146*'10k &amp; MO'!E$10+$K146*'10k &amp; MO'!E$16+$L146*'10k &amp; MO'!E$22+$M146*'10k &amp; MO'!E$28</f>
        <v>0</v>
      </c>
      <c r="W146" s="349">
        <f>+$I146*'10k &amp; MO'!F$4+$J146*'10k &amp; MO'!F$10+$K146*'10k &amp; MO'!F$16+$L146*'10k &amp; MO'!F$22+$M146*'10k &amp; MO'!F$28</f>
        <v>0</v>
      </c>
      <c r="X146" s="349">
        <f>+$I146*'10k &amp; MO'!G$4+$J146*'10k &amp; MO'!G$10+$K146*'10k &amp; MO'!G$16+$L146*'10k &amp; MO'!G$22+$M146*'10k &amp; MO'!G$28</f>
        <v>0</v>
      </c>
      <c r="Y146" s="349">
        <f>+$N146*'10k &amp; MO'!H$4+$O146*'10k &amp; MO'!H$10+$P146*'10k &amp; MO'!H$16+$Q146*'10k &amp; MO'!H$22+$R146*'10k &amp; MO'!H$28</f>
        <v>0</v>
      </c>
      <c r="Z146" s="349">
        <f>+$N146*'10k &amp; MO'!I$4+$O146*'10k &amp; MO'!I$10+$P146*'10k &amp; MO'!I$16+$Q146*'10k &amp; MO'!I$22+$R146*'10k &amp; MO'!I$28</f>
        <v>0</v>
      </c>
      <c r="AA146" s="349">
        <f>+$N146*'10k &amp; MO'!J$4+$O146*'10k &amp; MO'!J$10+$P146*'10k &amp; MO'!J$16+$Q146*'10k &amp; MO'!J$22+$R146*'10k &amp; MO'!J$28</f>
        <v>0</v>
      </c>
      <c r="AB146" s="349">
        <f>+$N146*'10k &amp; MO'!K$4+$O146*'10k &amp; MO'!K$10+$P146*'10k &amp; MO'!K$16+$Q146*'10k &amp; MO'!K$22+$R146*'10k &amp; MO'!K$28</f>
        <v>0</v>
      </c>
      <c r="AC146" s="349">
        <f>+$N146*'10k &amp; MO'!L$4+$O146*'10k &amp; MO'!L$10+$P146*'10k &amp; MO'!L$16+$Q146*'10k &amp; MO'!L$22+$R146*'10k &amp; MO'!L$28</f>
        <v>0</v>
      </c>
      <c r="AD146" s="350">
        <f>+S146*'10k &amp; MO'!O$4</f>
        <v>373.29599999999999</v>
      </c>
      <c r="AF146" s="192" t="str">
        <f t="shared" si="19"/>
        <v>1662015</v>
      </c>
      <c r="AG146" s="192">
        <f>+IFERROR(VLOOKUP($AF146,'Limited Loss'!$F$5:$P$124,AG$3,FALSE),0)</f>
        <v>0</v>
      </c>
      <c r="AH146" s="193">
        <f>+IFERROR(VLOOKUP($AF146,'Limited Loss'!$F$5:$P$124,AH$3,FALSE),0)</f>
        <v>0</v>
      </c>
      <c r="AI146" s="193">
        <f>+IFERROR(VLOOKUP($AF146,'Limited Loss'!$F$5:$P$124,AI$3,FALSE),0)</f>
        <v>0</v>
      </c>
      <c r="AJ146" s="193">
        <f>+IFERROR(VLOOKUP($AF146,'Limited Loss'!$F$5:$P$124,AJ$3,FALSE),0)</f>
        <v>0</v>
      </c>
      <c r="AK146" s="100">
        <f>+IFERROR(VLOOKUP($AF146,'Limited Loss'!$F$5:$P$124,AK$3,FALSE),0)</f>
        <v>0</v>
      </c>
      <c r="AL146" s="193">
        <f>+IFERROR(VLOOKUP($AF146,'Limited Loss'!$F$5:$P$124,AL$3,FALSE),0)</f>
        <v>0</v>
      </c>
      <c r="AM146" s="193">
        <f>+IFERROR(VLOOKUP($AF146,'Limited Loss'!$F$5:$P$124,AM$3,FALSE),0)</f>
        <v>0</v>
      </c>
      <c r="AN146" s="193">
        <f>+IFERROR(VLOOKUP($AF146,'Limited Loss'!$F$5:$P$124,AN$3,FALSE),0)</f>
        <v>0</v>
      </c>
      <c r="AO146" s="193">
        <f>+IFERROR(VLOOKUP($AF146,'Limited Loss'!$F$5:$P$124,AO$3,FALSE),0)</f>
        <v>0</v>
      </c>
      <c r="AP146" s="100">
        <f>+IFERROR(VLOOKUP($AF146,'Limited Loss'!$F$5:$P$124,AP$3,FALSE),0)</f>
        <v>0</v>
      </c>
      <c r="AQ146" s="353"/>
      <c r="AR146" s="331">
        <f t="shared" si="20"/>
        <v>166</v>
      </c>
      <c r="AS146" s="332">
        <f t="shared" si="20"/>
        <v>2015</v>
      </c>
      <c r="AT146" s="349">
        <f t="shared" si="26"/>
        <v>0</v>
      </c>
      <c r="AU146" s="349">
        <f t="shared" si="25"/>
        <v>0</v>
      </c>
      <c r="AV146" s="349">
        <f t="shared" si="25"/>
        <v>0</v>
      </c>
      <c r="AW146" s="349">
        <f t="shared" si="25"/>
        <v>0</v>
      </c>
      <c r="AX146" s="350">
        <f t="shared" si="25"/>
        <v>0</v>
      </c>
      <c r="AY146" s="349">
        <f t="shared" si="25"/>
        <v>0</v>
      </c>
      <c r="AZ146" s="349">
        <f t="shared" si="25"/>
        <v>0</v>
      </c>
      <c r="BA146" s="349">
        <f t="shared" si="25"/>
        <v>0</v>
      </c>
      <c r="BB146" s="349">
        <f t="shared" si="18"/>
        <v>0</v>
      </c>
      <c r="BC146" s="349">
        <f t="shared" si="18"/>
        <v>0</v>
      </c>
      <c r="BD146" s="350">
        <f t="shared" si="18"/>
        <v>373.29599999999999</v>
      </c>
      <c r="BE146" s="349">
        <f t="shared" si="22"/>
        <v>0</v>
      </c>
      <c r="BF146" s="375">
        <f t="shared" si="23"/>
        <v>0</v>
      </c>
      <c r="BG146" s="334">
        <f t="shared" si="24"/>
        <v>373.29599999999999</v>
      </c>
      <c r="BI146" s="107">
        <v>670</v>
      </c>
      <c r="BJ146" s="108">
        <v>882360.53529999999</v>
      </c>
      <c r="BK146" s="108">
        <v>695989.12600000005</v>
      </c>
      <c r="BL146" s="108">
        <v>10021.217999999999</v>
      </c>
    </row>
    <row r="147" spans="1:64" x14ac:dyDescent="0.2">
      <c r="A147" s="326" t="str">
        <f t="shared" si="21"/>
        <v>1662016</v>
      </c>
      <c r="B147" s="331">
        <v>166</v>
      </c>
      <c r="C147" s="327">
        <v>2016</v>
      </c>
      <c r="D147" s="353">
        <f>+IFERROR(VLOOKUP($A147,Data_Loss!$A$2:$V$1180,6,FALSE),0)</f>
        <v>0</v>
      </c>
      <c r="E147" s="353">
        <f>+IFERROR(VLOOKUP($A147,Data_Loss!$A$2:$V$1180,7,FALSE),0)</f>
        <v>0</v>
      </c>
      <c r="F147" s="353">
        <f>+IFERROR(VLOOKUP($A147,Data_Loss!$A$2:$V$1180,8,FALSE),0)</f>
        <v>0</v>
      </c>
      <c r="G147" s="353">
        <f>+IFERROR(VLOOKUP($A147,Data_Loss!$A$2:$V$1180,9,FALSE),0)</f>
        <v>0</v>
      </c>
      <c r="H147" s="353">
        <f>+IFERROR(VLOOKUP($A147,Data_Loss!$A$2:$V$1180,10,FALSE),0)</f>
        <v>0</v>
      </c>
      <c r="I147" s="353">
        <f>+IFERROR(VLOOKUP($A147,Data_Loss!$A$2:$V$1300,12,FALSE),0)</f>
        <v>0</v>
      </c>
      <c r="J147" s="353">
        <f>+IFERROR(VLOOKUP($A147,Data_Loss!$A$2:$V$1300,13,FALSE),0)</f>
        <v>0</v>
      </c>
      <c r="K147" s="353">
        <f>+IFERROR(VLOOKUP($A147,Data_Loss!$A$2:$V$1300,14,FALSE),0)</f>
        <v>0</v>
      </c>
      <c r="L147" s="353">
        <f>+IFERROR(VLOOKUP($A147,Data_Loss!$A$2:$V$1300,15,FALSE),0)</f>
        <v>0</v>
      </c>
      <c r="M147" s="353">
        <f>+IFERROR(VLOOKUP($A147,Data_Loss!$A$2:$V$1300,16,FALSE),0)</f>
        <v>0</v>
      </c>
      <c r="N147" s="353">
        <f>+IFERROR(VLOOKUP($A147,Data_Loss!$A$2:$V$1300,17,FALSE),0)</f>
        <v>0</v>
      </c>
      <c r="O147" s="353">
        <f>+IFERROR(VLOOKUP($A147,Data_Loss!$A$2:$V$1300,18,FALSE),0)</f>
        <v>0</v>
      </c>
      <c r="P147" s="353">
        <f>+IFERROR(VLOOKUP($A147,Data_Loss!$A$2:$V$1300,19,FALSE),0)</f>
        <v>0</v>
      </c>
      <c r="Q147" s="353">
        <f>+IFERROR(VLOOKUP($A147,Data_Loss!$A$2:$V$1300,20,FALSE),0)</f>
        <v>0</v>
      </c>
      <c r="R147" s="353">
        <f>+IFERROR(VLOOKUP($A147,Data_Loss!$A$2:$V$1300,21,FALSE),0)</f>
        <v>0</v>
      </c>
      <c r="S147" s="353">
        <f>+IFERROR(VLOOKUP($A147,Data_Loss!$A$2:$V$1300,22,FALSE),0)</f>
        <v>0</v>
      </c>
      <c r="T147" s="191">
        <f>+$I147*'10k &amp; MO'!C$5+$J147*'10k &amp; MO'!C$11+$K147*'10k &amp; MO'!C$17+$L147*'10k &amp; MO'!C$23+$M147*'10k &amp; MO'!C$29</f>
        <v>0</v>
      </c>
      <c r="U147" s="349">
        <f>+$I147*'10k &amp; MO'!D$5+$J147*'10k &amp; MO'!D$11+$K147*'10k &amp; MO'!D$17+$L147*'10k &amp; MO'!D$23+$M147*'10k &amp; MO'!D$29</f>
        <v>0</v>
      </c>
      <c r="V147" s="349">
        <f>+$I147*'10k &amp; MO'!E$5+$J147*'10k &amp; MO'!E$11+$K147*'10k &amp; MO'!E$17+$L147*'10k &amp; MO'!E$23+$M147*'10k &amp; MO'!E$29</f>
        <v>0</v>
      </c>
      <c r="W147" s="349">
        <f>+$I147*'10k &amp; MO'!F$5+$J147*'10k &amp; MO'!F$11+$K147*'10k &amp; MO'!F$17+$L147*'10k &amp; MO'!F$23+$M147*'10k &amp; MO'!F$29</f>
        <v>0</v>
      </c>
      <c r="X147" s="349">
        <f>+$I147*'10k &amp; MO'!G$5+$J147*'10k &amp; MO'!G$11+$K147*'10k &amp; MO'!G$17+$L147*'10k &amp; MO'!G$23+$M147*'10k &amp; MO'!G$29</f>
        <v>0</v>
      </c>
      <c r="Y147" s="349">
        <f>+$N147*'10k &amp; MO'!H$5+$O147*'10k &amp; MO'!H$11+$P147*'10k &amp; MO'!H$17+$Q147*'10k &amp; MO'!H$23+$R147*'10k &amp; MO'!H$29</f>
        <v>0</v>
      </c>
      <c r="Z147" s="349">
        <f>+$N147*'10k &amp; MO'!I$5+$O147*'10k &amp; MO'!I$11+$P147*'10k &amp; MO'!I$17+$Q147*'10k &amp; MO'!I$23+$R147*'10k &amp; MO'!I$29</f>
        <v>0</v>
      </c>
      <c r="AA147" s="349">
        <f>+$N147*'10k &amp; MO'!J$5+$O147*'10k &amp; MO'!J$11+$P147*'10k &amp; MO'!J$17+$Q147*'10k &amp; MO'!J$23+$R147*'10k &amp; MO'!J$29</f>
        <v>0</v>
      </c>
      <c r="AB147" s="349">
        <f>+$N147*'10k &amp; MO'!K$5+$O147*'10k &amp; MO'!K$11+$P147*'10k &amp; MO'!K$17+$Q147*'10k &amp; MO'!K$23+$R147*'10k &amp; MO'!K$29</f>
        <v>0</v>
      </c>
      <c r="AC147" s="349">
        <f>+$N147*'10k &amp; MO'!L$5+$O147*'10k &amp; MO'!L$11+$P147*'10k &amp; MO'!L$17+$Q147*'10k &amp; MO'!L$23+$R147*'10k &amp; MO'!L$29</f>
        <v>0</v>
      </c>
      <c r="AD147" s="350">
        <f>+S147*'10k &amp; MO'!O$5</f>
        <v>0</v>
      </c>
      <c r="AF147" s="192" t="str">
        <f t="shared" si="19"/>
        <v>1662016</v>
      </c>
      <c r="AG147" s="192">
        <f>+IFERROR(VLOOKUP($AF147,'Limited Loss'!$F$5:$P$124,AG$3,FALSE),0)</f>
        <v>0</v>
      </c>
      <c r="AH147" s="193">
        <f>+IFERROR(VLOOKUP($AF147,'Limited Loss'!$F$5:$P$124,AH$3,FALSE),0)</f>
        <v>0</v>
      </c>
      <c r="AI147" s="193">
        <f>+IFERROR(VLOOKUP($AF147,'Limited Loss'!$F$5:$P$124,AI$3,FALSE),0)</f>
        <v>0</v>
      </c>
      <c r="AJ147" s="193">
        <f>+IFERROR(VLOOKUP($AF147,'Limited Loss'!$F$5:$P$124,AJ$3,FALSE),0)</f>
        <v>0</v>
      </c>
      <c r="AK147" s="100">
        <f>+IFERROR(VLOOKUP($AF147,'Limited Loss'!$F$5:$P$124,AK$3,FALSE),0)</f>
        <v>0</v>
      </c>
      <c r="AL147" s="193">
        <f>+IFERROR(VLOOKUP($AF147,'Limited Loss'!$F$5:$P$124,AL$3,FALSE),0)</f>
        <v>0</v>
      </c>
      <c r="AM147" s="193">
        <f>+IFERROR(VLOOKUP($AF147,'Limited Loss'!$F$5:$P$124,AM$3,FALSE),0)</f>
        <v>0</v>
      </c>
      <c r="AN147" s="193">
        <f>+IFERROR(VLOOKUP($AF147,'Limited Loss'!$F$5:$P$124,AN$3,FALSE),0)</f>
        <v>0</v>
      </c>
      <c r="AO147" s="193">
        <f>+IFERROR(VLOOKUP($AF147,'Limited Loss'!$F$5:$P$124,AO$3,FALSE),0)</f>
        <v>0</v>
      </c>
      <c r="AP147" s="100">
        <f>+IFERROR(VLOOKUP($AF147,'Limited Loss'!$F$5:$P$124,AP$3,FALSE),0)</f>
        <v>0</v>
      </c>
      <c r="AQ147" s="353"/>
      <c r="AR147" s="331">
        <f t="shared" si="20"/>
        <v>166</v>
      </c>
      <c r="AS147" s="332">
        <f t="shared" si="20"/>
        <v>2016</v>
      </c>
      <c r="AT147" s="349">
        <f t="shared" si="26"/>
        <v>0</v>
      </c>
      <c r="AU147" s="349">
        <f t="shared" si="25"/>
        <v>0</v>
      </c>
      <c r="AV147" s="349">
        <f t="shared" si="25"/>
        <v>0</v>
      </c>
      <c r="AW147" s="349">
        <f t="shared" si="25"/>
        <v>0</v>
      </c>
      <c r="AX147" s="350">
        <f t="shared" si="25"/>
        <v>0</v>
      </c>
      <c r="AY147" s="349">
        <f t="shared" si="25"/>
        <v>0</v>
      </c>
      <c r="AZ147" s="349">
        <f t="shared" si="25"/>
        <v>0</v>
      </c>
      <c r="BA147" s="349">
        <f t="shared" si="25"/>
        <v>0</v>
      </c>
      <c r="BB147" s="349">
        <f t="shared" si="18"/>
        <v>0</v>
      </c>
      <c r="BC147" s="349">
        <f t="shared" si="18"/>
        <v>0</v>
      </c>
      <c r="BD147" s="350">
        <f t="shared" si="18"/>
        <v>0</v>
      </c>
      <c r="BE147" s="349">
        <f t="shared" si="22"/>
        <v>0</v>
      </c>
      <c r="BF147" s="375">
        <f t="shared" si="23"/>
        <v>0</v>
      </c>
      <c r="BG147" s="334">
        <f t="shared" si="24"/>
        <v>0</v>
      </c>
      <c r="BI147" s="107">
        <v>673</v>
      </c>
      <c r="BJ147" s="108">
        <v>67717.85089999999</v>
      </c>
      <c r="BK147" s="108">
        <v>286823.75030000007</v>
      </c>
      <c r="BL147" s="108">
        <v>9186.8640000000014</v>
      </c>
    </row>
    <row r="148" spans="1:64" x14ac:dyDescent="0.2">
      <c r="A148" s="326" t="str">
        <f t="shared" si="21"/>
        <v>1662017</v>
      </c>
      <c r="B148" s="331">
        <v>166</v>
      </c>
      <c r="C148" s="327">
        <v>2017</v>
      </c>
      <c r="D148" s="353">
        <f>+IFERROR(VLOOKUP($A148,Data_Loss!$A$2:$V$1180,6,FALSE),0)</f>
        <v>0</v>
      </c>
      <c r="E148" s="353">
        <f>+IFERROR(VLOOKUP($A148,Data_Loss!$A$2:$V$1180,7,FALSE),0)</f>
        <v>0</v>
      </c>
      <c r="F148" s="353">
        <f>+IFERROR(VLOOKUP($A148,Data_Loss!$A$2:$V$1180,8,FALSE),0)</f>
        <v>0</v>
      </c>
      <c r="G148" s="353">
        <f>+IFERROR(VLOOKUP($A148,Data_Loss!$A$2:$V$1180,9,FALSE),0)</f>
        <v>0</v>
      </c>
      <c r="H148" s="353">
        <f>+IFERROR(VLOOKUP($A148,Data_Loss!$A$2:$V$1180,10,FALSE),0)</f>
        <v>1</v>
      </c>
      <c r="I148" s="353">
        <f>+IFERROR(VLOOKUP($A148,Data_Loss!$A$2:$V$1300,12,FALSE),0)</f>
        <v>0</v>
      </c>
      <c r="J148" s="353">
        <f>+IFERROR(VLOOKUP($A148,Data_Loss!$A$2:$V$1300,13,FALSE),0)</f>
        <v>0</v>
      </c>
      <c r="K148" s="353">
        <f>+IFERROR(VLOOKUP($A148,Data_Loss!$A$2:$V$1300,14,FALSE),0)</f>
        <v>0</v>
      </c>
      <c r="L148" s="353">
        <f>+IFERROR(VLOOKUP($A148,Data_Loss!$A$2:$V$1300,15,FALSE),0)</f>
        <v>0</v>
      </c>
      <c r="M148" s="353">
        <f>+IFERROR(VLOOKUP($A148,Data_Loss!$A$2:$V$1300,16,FALSE),0)</f>
        <v>167</v>
      </c>
      <c r="N148" s="353">
        <f>+IFERROR(VLOOKUP($A148,Data_Loss!$A$2:$V$1300,17,FALSE),0)</f>
        <v>0</v>
      </c>
      <c r="O148" s="353">
        <f>+IFERROR(VLOOKUP($A148,Data_Loss!$A$2:$V$1300,18,FALSE),0)</f>
        <v>0</v>
      </c>
      <c r="P148" s="353">
        <f>+IFERROR(VLOOKUP($A148,Data_Loss!$A$2:$V$1300,19,FALSE),0)</f>
        <v>0</v>
      </c>
      <c r="Q148" s="353">
        <f>+IFERROR(VLOOKUP($A148,Data_Loss!$A$2:$V$1300,20,FALSE),0)</f>
        <v>0</v>
      </c>
      <c r="R148" s="353">
        <f>+IFERROR(VLOOKUP($A148,Data_Loss!$A$2:$V$1300,21,FALSE),0)</f>
        <v>402</v>
      </c>
      <c r="S148" s="353">
        <f>+IFERROR(VLOOKUP($A148,Data_Loss!$A$2:$V$1300,22,FALSE),0)</f>
        <v>1680</v>
      </c>
      <c r="T148" s="191">
        <f>+$I148*'10k &amp; MO'!C$6+$J148*'10k &amp; MO'!C$12+$K148*'10k &amp; MO'!C$18+$L148*'10k &amp; MO'!C$24+$M148*'10k &amp; MO'!C$30</f>
        <v>0</v>
      </c>
      <c r="U148" s="349">
        <f>+$I148*'10k &amp; MO'!D$6+$J148*'10k &amp; MO'!D$12+$K148*'10k &amp; MO'!D$18+$L148*'10k &amp; MO'!D$24+$M148*'10k &amp; MO'!D$30</f>
        <v>0.15029999999999999</v>
      </c>
      <c r="V148" s="349">
        <f>+$I148*'10k &amp; MO'!E$6+$J148*'10k &amp; MO'!E$12+$K148*'10k &amp; MO'!E$18+$L148*'10k &amp; MO'!E$24+$M148*'10k &amp; MO'!E$30</f>
        <v>66.415899999999993</v>
      </c>
      <c r="W148" s="349">
        <f>+$I148*'10k &amp; MO'!F$6+$J148*'10k &amp; MO'!F$12+$K148*'10k &amp; MO'!F$18+$L148*'10k &amp; MO'!F$24+$M148*'10k &amp; MO'!F$30</f>
        <v>29.341899999999999</v>
      </c>
      <c r="X148" s="349">
        <f>+$I148*'10k &amp; MO'!G$6+$J148*'10k &amp; MO'!G$12+$K148*'10k &amp; MO'!G$18+$L148*'10k &amp; MO'!G$24+$M148*'10k &amp; MO'!G$30</f>
        <v>182.44749999999999</v>
      </c>
      <c r="Y148" s="349">
        <f>+$N148*'10k &amp; MO'!H$6+$O148*'10k &amp; MO'!H$12+$P148*'10k &amp; MO'!H$18+$Q148*'10k &amp; MO'!H$24+$R148*'10k &amp; MO'!H$30</f>
        <v>0</v>
      </c>
      <c r="Z148" s="349">
        <f>+$N148*'10k &amp; MO'!I$6+$O148*'10k &amp; MO'!I$12+$P148*'10k &amp; MO'!I$18+$Q148*'10k &amp; MO'!I$24+$R148*'10k &amp; MO'!I$30</f>
        <v>0.12059999999999998</v>
      </c>
      <c r="AA148" s="349">
        <f>+$N148*'10k &amp; MO'!J$6+$O148*'10k &amp; MO'!J$12+$P148*'10k &amp; MO'!J$18+$Q148*'10k &amp; MO'!J$24+$R148*'10k &amp; MO'!J$30</f>
        <v>164.01599999999999</v>
      </c>
      <c r="AB148" s="349">
        <f>+$N148*'10k &amp; MO'!K$6+$O148*'10k &amp; MO'!K$12+$P148*'10k &amp; MO'!K$18+$Q148*'10k &amp; MO'!K$24+$R148*'10k &amp; MO'!K$30</f>
        <v>82.7316</v>
      </c>
      <c r="AC148" s="349">
        <f>+$N148*'10k &amp; MO'!L$6+$O148*'10k &amp; MO'!L$12+$P148*'10k &amp; MO'!L$18+$Q148*'10k &amp; MO'!L$24+$R148*'10k &amp; MO'!L$30</f>
        <v>588.97019999999998</v>
      </c>
      <c r="AD148" s="350">
        <f>+S148*'10k &amp; MO'!O$6</f>
        <v>2261.2800000000002</v>
      </c>
      <c r="AF148" s="192" t="str">
        <f t="shared" si="19"/>
        <v>1662017</v>
      </c>
      <c r="AG148" s="192">
        <f>+IFERROR(VLOOKUP($AF148,'Limited Loss'!$F$5:$P$124,AG$3,FALSE),0)</f>
        <v>0</v>
      </c>
      <c r="AH148" s="193">
        <f>+IFERROR(VLOOKUP($AF148,'Limited Loss'!$F$5:$P$124,AH$3,FALSE),0)</f>
        <v>0</v>
      </c>
      <c r="AI148" s="193">
        <f>+IFERROR(VLOOKUP($AF148,'Limited Loss'!$F$5:$P$124,AI$3,FALSE),0)</f>
        <v>0</v>
      </c>
      <c r="AJ148" s="193">
        <f>+IFERROR(VLOOKUP($AF148,'Limited Loss'!$F$5:$P$124,AJ$3,FALSE),0)</f>
        <v>0</v>
      </c>
      <c r="AK148" s="100">
        <f>+IFERROR(VLOOKUP($AF148,'Limited Loss'!$F$5:$P$124,AK$3,FALSE),0)</f>
        <v>0</v>
      </c>
      <c r="AL148" s="193">
        <f>+IFERROR(VLOOKUP($AF148,'Limited Loss'!$F$5:$P$124,AL$3,FALSE),0)</f>
        <v>0</v>
      </c>
      <c r="AM148" s="193">
        <f>+IFERROR(VLOOKUP($AF148,'Limited Loss'!$F$5:$P$124,AM$3,FALSE),0)</f>
        <v>0</v>
      </c>
      <c r="AN148" s="193">
        <f>+IFERROR(VLOOKUP($AF148,'Limited Loss'!$F$5:$P$124,AN$3,FALSE),0)</f>
        <v>0</v>
      </c>
      <c r="AO148" s="193">
        <f>+IFERROR(VLOOKUP($AF148,'Limited Loss'!$F$5:$P$124,AO$3,FALSE),0)</f>
        <v>0</v>
      </c>
      <c r="AP148" s="100">
        <f>+IFERROR(VLOOKUP($AF148,'Limited Loss'!$F$5:$P$124,AP$3,FALSE),0)</f>
        <v>0</v>
      </c>
      <c r="AQ148" s="353"/>
      <c r="AR148" s="331">
        <f t="shared" si="20"/>
        <v>166</v>
      </c>
      <c r="AS148" s="332">
        <f t="shared" si="20"/>
        <v>2017</v>
      </c>
      <c r="AT148" s="349">
        <f t="shared" si="26"/>
        <v>0</v>
      </c>
      <c r="AU148" s="349">
        <f t="shared" si="25"/>
        <v>0.15029999999999999</v>
      </c>
      <c r="AV148" s="349">
        <f t="shared" si="25"/>
        <v>66.415899999999993</v>
      </c>
      <c r="AW148" s="349">
        <f t="shared" si="25"/>
        <v>29.341899999999999</v>
      </c>
      <c r="AX148" s="350">
        <f t="shared" si="25"/>
        <v>182.44749999999999</v>
      </c>
      <c r="AY148" s="349">
        <f t="shared" si="25"/>
        <v>0</v>
      </c>
      <c r="AZ148" s="349">
        <f t="shared" si="25"/>
        <v>0.12059999999999998</v>
      </c>
      <c r="BA148" s="349">
        <f t="shared" si="25"/>
        <v>164.01599999999999</v>
      </c>
      <c r="BB148" s="349">
        <f t="shared" si="18"/>
        <v>82.7316</v>
      </c>
      <c r="BC148" s="349">
        <f t="shared" si="18"/>
        <v>588.97019999999998</v>
      </c>
      <c r="BD148" s="350">
        <f t="shared" si="18"/>
        <v>2261.2800000000002</v>
      </c>
      <c r="BE148" s="349">
        <f t="shared" si="22"/>
        <v>230.70279999999997</v>
      </c>
      <c r="BF148" s="375">
        <f t="shared" si="23"/>
        <v>883.49119999999994</v>
      </c>
      <c r="BG148" s="334">
        <f t="shared" si="24"/>
        <v>2261.2800000000002</v>
      </c>
      <c r="BI148" s="107">
        <v>674</v>
      </c>
      <c r="BJ148" s="108">
        <v>881954.52439999999</v>
      </c>
      <c r="BK148" s="108">
        <v>68565.630699999994</v>
      </c>
      <c r="BL148" s="108">
        <v>35548.858000000007</v>
      </c>
    </row>
    <row r="149" spans="1:64" x14ac:dyDescent="0.2">
      <c r="A149" s="326" t="str">
        <f t="shared" si="21"/>
        <v>1662018</v>
      </c>
      <c r="B149" s="331">
        <v>166</v>
      </c>
      <c r="C149" s="327">
        <v>2018</v>
      </c>
      <c r="D149" s="353">
        <f>+IFERROR(VLOOKUP($A149,Data_Loss!$A$2:$V$1180,6,FALSE),0)</f>
        <v>0</v>
      </c>
      <c r="E149" s="353">
        <f>+IFERROR(VLOOKUP($A149,Data_Loss!$A$2:$V$1180,7,FALSE),0)</f>
        <v>0</v>
      </c>
      <c r="F149" s="353">
        <f>+IFERROR(VLOOKUP($A149,Data_Loss!$A$2:$V$1180,8,FALSE),0)</f>
        <v>0</v>
      </c>
      <c r="G149" s="353">
        <f>+IFERROR(VLOOKUP($A149,Data_Loss!$A$2:$V$1180,9,FALSE),0)</f>
        <v>0</v>
      </c>
      <c r="H149" s="353">
        <f>+IFERROR(VLOOKUP($A149,Data_Loss!$A$2:$V$1180,10,FALSE),0)</f>
        <v>0</v>
      </c>
      <c r="I149" s="353">
        <f>+IFERROR(VLOOKUP($A149,Data_Loss!$A$2:$V$1300,12,FALSE),0)</f>
        <v>0</v>
      </c>
      <c r="J149" s="353">
        <f>+IFERROR(VLOOKUP($A149,Data_Loss!$A$2:$V$1300,13,FALSE),0)</f>
        <v>0</v>
      </c>
      <c r="K149" s="353">
        <f>+IFERROR(VLOOKUP($A149,Data_Loss!$A$2:$V$1300,14,FALSE),0)</f>
        <v>0</v>
      </c>
      <c r="L149" s="353">
        <f>+IFERROR(VLOOKUP($A149,Data_Loss!$A$2:$V$1300,15,FALSE),0)</f>
        <v>0</v>
      </c>
      <c r="M149" s="353">
        <f>+IFERROR(VLOOKUP($A149,Data_Loss!$A$2:$V$1300,16,FALSE),0)</f>
        <v>0</v>
      </c>
      <c r="N149" s="353">
        <f>+IFERROR(VLOOKUP($A149,Data_Loss!$A$2:$V$1300,17,FALSE),0)</f>
        <v>0</v>
      </c>
      <c r="O149" s="353">
        <f>+IFERROR(VLOOKUP($A149,Data_Loss!$A$2:$V$1300,18,FALSE),0)</f>
        <v>0</v>
      </c>
      <c r="P149" s="353">
        <f>+IFERROR(VLOOKUP($A149,Data_Loss!$A$2:$V$1300,19,FALSE),0)</f>
        <v>0</v>
      </c>
      <c r="Q149" s="353">
        <f>+IFERROR(VLOOKUP($A149,Data_Loss!$A$2:$V$1300,20,FALSE),0)</f>
        <v>0</v>
      </c>
      <c r="R149" s="353">
        <f>+IFERROR(VLOOKUP($A149,Data_Loss!$A$2:$V$1300,21,FALSE),0)</f>
        <v>0</v>
      </c>
      <c r="S149" s="353">
        <f>+IFERROR(VLOOKUP($A149,Data_Loss!$A$2:$V$1300,22,FALSE),0)</f>
        <v>0</v>
      </c>
      <c r="T149" s="191">
        <f>+$I149*'10k &amp; MO'!C$7+$J149*'10k &amp; MO'!C$13+$K149*'10k &amp; MO'!C$19+$L149*'10k &amp; MO'!C$25+$M149*'10k &amp; MO'!C$31</f>
        <v>0</v>
      </c>
      <c r="U149" s="349">
        <f>+$I149*'10k &amp; MO'!D$7+$J149*'10k &amp; MO'!D$13+$K149*'10k &amp; MO'!D$19+$L149*'10k &amp; MO'!D$25+$M149*'10k &amp; MO'!D$31</f>
        <v>0</v>
      </c>
      <c r="V149" s="349">
        <f>+$I149*'10k &amp; MO'!E$7+$J149*'10k &amp; MO'!E$13+$K149*'10k &amp; MO'!E$19+$L149*'10k &amp; MO'!E$25+$M149*'10k &amp; MO'!E$31</f>
        <v>0</v>
      </c>
      <c r="W149" s="349">
        <f>+$I149*'10k &amp; MO'!F$7+$J149*'10k &amp; MO'!F$13+$K149*'10k &amp; MO'!F$19+$L149*'10k &amp; MO'!F$25+$M149*'10k &amp; MO'!F$31</f>
        <v>0</v>
      </c>
      <c r="X149" s="349">
        <f>+$I149*'10k &amp; MO'!G$7+$J149*'10k &amp; MO'!G$13+$K149*'10k &amp; MO'!G$19+$L149*'10k &amp; MO'!G$25+$M149*'10k &amp; MO'!G$31</f>
        <v>0</v>
      </c>
      <c r="Y149" s="349">
        <f>+$N149*'10k &amp; MO'!H$7+$O149*'10k &amp; MO'!H$13+$P149*'10k &amp; MO'!H$19+$Q149*'10k &amp; MO'!H$25+$R149*'10k &amp; MO'!H$31</f>
        <v>0</v>
      </c>
      <c r="Z149" s="349">
        <f>+$N149*'10k &amp; MO'!I$7+$O149*'10k &amp; MO'!I$13+$P149*'10k &amp; MO'!I$19+$Q149*'10k &amp; MO'!I$25+$R149*'10k &amp; MO'!I$31</f>
        <v>0</v>
      </c>
      <c r="AA149" s="349">
        <f>+$N149*'10k &amp; MO'!J$7+$O149*'10k &amp; MO'!J$13+$P149*'10k &amp; MO'!J$19+$Q149*'10k &amp; MO'!J$25+$R149*'10k &amp; MO'!J$31</f>
        <v>0</v>
      </c>
      <c r="AB149" s="349">
        <f>+$N149*'10k &amp; MO'!K$7+$O149*'10k &amp; MO'!K$13+$P149*'10k &amp; MO'!K$19+$Q149*'10k &amp; MO'!K$25+$R149*'10k &amp; MO'!K$31</f>
        <v>0</v>
      </c>
      <c r="AC149" s="349">
        <f>+$N149*'10k &amp; MO'!L$7+$O149*'10k &amp; MO'!L$13+$P149*'10k &amp; MO'!L$19+$Q149*'10k &amp; MO'!L$25+$R149*'10k &amp; MO'!L$31</f>
        <v>0</v>
      </c>
      <c r="AD149" s="350">
        <f>+S149*'10k &amp; MO'!O$7</f>
        <v>0</v>
      </c>
      <c r="AF149" s="192" t="str">
        <f t="shared" si="19"/>
        <v>1662018</v>
      </c>
      <c r="AG149" s="192">
        <f>+IFERROR(VLOOKUP($AF149,'Limited Loss'!$F$5:$P$124,AG$3,FALSE),0)</f>
        <v>0</v>
      </c>
      <c r="AH149" s="193">
        <f>+IFERROR(VLOOKUP($AF149,'Limited Loss'!$F$5:$P$124,AH$3,FALSE),0)</f>
        <v>0</v>
      </c>
      <c r="AI149" s="193">
        <f>+IFERROR(VLOOKUP($AF149,'Limited Loss'!$F$5:$P$124,AI$3,FALSE),0)</f>
        <v>0</v>
      </c>
      <c r="AJ149" s="193">
        <f>+IFERROR(VLOOKUP($AF149,'Limited Loss'!$F$5:$P$124,AJ$3,FALSE),0)</f>
        <v>0</v>
      </c>
      <c r="AK149" s="100">
        <f>+IFERROR(VLOOKUP($AF149,'Limited Loss'!$F$5:$P$124,AK$3,FALSE),0)</f>
        <v>0</v>
      </c>
      <c r="AL149" s="193">
        <f>+IFERROR(VLOOKUP($AF149,'Limited Loss'!$F$5:$P$124,AL$3,FALSE),0)</f>
        <v>0</v>
      </c>
      <c r="AM149" s="193">
        <f>+IFERROR(VLOOKUP($AF149,'Limited Loss'!$F$5:$P$124,AM$3,FALSE),0)</f>
        <v>0</v>
      </c>
      <c r="AN149" s="193">
        <f>+IFERROR(VLOOKUP($AF149,'Limited Loss'!$F$5:$P$124,AN$3,FALSE),0)</f>
        <v>0</v>
      </c>
      <c r="AO149" s="193">
        <f>+IFERROR(VLOOKUP($AF149,'Limited Loss'!$F$5:$P$124,AO$3,FALSE),0)</f>
        <v>0</v>
      </c>
      <c r="AP149" s="100">
        <f>+IFERROR(VLOOKUP($AF149,'Limited Loss'!$F$5:$P$124,AP$3,FALSE),0)</f>
        <v>0</v>
      </c>
      <c r="AQ149" s="353"/>
      <c r="AR149" s="331">
        <f t="shared" si="20"/>
        <v>166</v>
      </c>
      <c r="AS149" s="332">
        <f t="shared" si="20"/>
        <v>2018</v>
      </c>
      <c r="AT149" s="349">
        <f t="shared" si="26"/>
        <v>0</v>
      </c>
      <c r="AU149" s="349">
        <f t="shared" si="25"/>
        <v>0</v>
      </c>
      <c r="AV149" s="349">
        <f t="shared" si="25"/>
        <v>0</v>
      </c>
      <c r="AW149" s="349">
        <f t="shared" si="25"/>
        <v>0</v>
      </c>
      <c r="AX149" s="350">
        <f t="shared" si="25"/>
        <v>0</v>
      </c>
      <c r="AY149" s="349">
        <f t="shared" si="25"/>
        <v>0</v>
      </c>
      <c r="AZ149" s="349">
        <f t="shared" si="25"/>
        <v>0</v>
      </c>
      <c r="BA149" s="349">
        <f t="shared" si="25"/>
        <v>0</v>
      </c>
      <c r="BB149" s="349">
        <f t="shared" si="18"/>
        <v>0</v>
      </c>
      <c r="BC149" s="349">
        <f t="shared" si="18"/>
        <v>0</v>
      </c>
      <c r="BD149" s="350">
        <f t="shared" si="18"/>
        <v>0</v>
      </c>
      <c r="BE149" s="349">
        <f t="shared" si="22"/>
        <v>0</v>
      </c>
      <c r="BF149" s="375">
        <f t="shared" si="23"/>
        <v>0</v>
      </c>
      <c r="BG149" s="334">
        <f t="shared" si="24"/>
        <v>0</v>
      </c>
      <c r="BI149" s="107">
        <v>675</v>
      </c>
      <c r="BJ149" s="108">
        <v>4993160.8584000003</v>
      </c>
      <c r="BK149" s="108">
        <v>3071871.5299</v>
      </c>
      <c r="BL149" s="108">
        <v>243050.91500000001</v>
      </c>
    </row>
    <row r="150" spans="1:64" x14ac:dyDescent="0.2">
      <c r="A150" s="326" t="str">
        <f t="shared" si="21"/>
        <v>21042014</v>
      </c>
      <c r="B150" s="331">
        <v>2104</v>
      </c>
      <c r="C150" s="327">
        <v>2014</v>
      </c>
      <c r="D150" s="353">
        <f>+IFERROR(VLOOKUP($A150,Data_Loss!$A$2:$V$1180,6,FALSE),0)</f>
        <v>0</v>
      </c>
      <c r="E150" s="353">
        <f>+IFERROR(VLOOKUP($A150,Data_Loss!$A$2:$V$1180,7,FALSE),0)</f>
        <v>0</v>
      </c>
      <c r="F150" s="353">
        <f>+IFERROR(VLOOKUP($A150,Data_Loss!$A$2:$V$1180,8,FALSE),0)</f>
        <v>0</v>
      </c>
      <c r="G150" s="353">
        <f>+IFERROR(VLOOKUP($A150,Data_Loss!$A$2:$V$1180,9,FALSE),0)</f>
        <v>0</v>
      </c>
      <c r="H150" s="353">
        <f>+IFERROR(VLOOKUP($A150,Data_Loss!$A$2:$V$1180,10,FALSE),0)</f>
        <v>0</v>
      </c>
      <c r="I150" s="353">
        <f>+IFERROR(VLOOKUP($A150,Data_Loss!$A$2:$V$1300,12,FALSE),0)</f>
        <v>0</v>
      </c>
      <c r="J150" s="353">
        <f>+IFERROR(VLOOKUP($A150,Data_Loss!$A$2:$V$1300,13,FALSE),0)</f>
        <v>0</v>
      </c>
      <c r="K150" s="353">
        <f>+IFERROR(VLOOKUP($A150,Data_Loss!$A$2:$V$1300,14,FALSE),0)</f>
        <v>0</v>
      </c>
      <c r="L150" s="353">
        <f>+IFERROR(VLOOKUP($A150,Data_Loss!$A$2:$V$1300,15,FALSE),0)</f>
        <v>0</v>
      </c>
      <c r="M150" s="353">
        <f>+IFERROR(VLOOKUP($A150,Data_Loss!$A$2:$V$1300,16,FALSE),0)</f>
        <v>0</v>
      </c>
      <c r="N150" s="353">
        <f>+IFERROR(VLOOKUP($A150,Data_Loss!$A$2:$V$1300,17,FALSE),0)</f>
        <v>0</v>
      </c>
      <c r="O150" s="353">
        <f>+IFERROR(VLOOKUP($A150,Data_Loss!$A$2:$V$1300,18,FALSE),0)</f>
        <v>0</v>
      </c>
      <c r="P150" s="353">
        <f>+IFERROR(VLOOKUP($A150,Data_Loss!$A$2:$V$1300,19,FALSE),0)</f>
        <v>0</v>
      </c>
      <c r="Q150" s="353">
        <f>+IFERROR(VLOOKUP($A150,Data_Loss!$A$2:$V$1300,20,FALSE),0)</f>
        <v>0</v>
      </c>
      <c r="R150" s="353">
        <f>+IFERROR(VLOOKUP($A150,Data_Loss!$A$2:$V$1300,21,FALSE),0)</f>
        <v>0</v>
      </c>
      <c r="S150" s="353">
        <f>+IFERROR(VLOOKUP($A150,Data_Loss!$A$2:$V$1300,22,FALSE),0)</f>
        <v>0</v>
      </c>
      <c r="T150" s="191">
        <f>+$I150*'10k &amp; MO'!C$3+$J150*'10k &amp; MO'!C$9+$K150*'10k &amp; MO'!C$15+$L150*'10k &amp; MO'!C$21+$M150*'10k &amp; MO'!C$27</f>
        <v>0</v>
      </c>
      <c r="U150" s="349">
        <f>+$I150*'10k &amp; MO'!D$3+$J150*'10k &amp; MO'!D$9+$K150*'10k &amp; MO'!D$15+$L150*'10k &amp; MO'!D$21+$M150*'10k &amp; MO'!D$27</f>
        <v>0</v>
      </c>
      <c r="V150" s="349">
        <f>+$I150*'10k &amp; MO'!E$3+$J150*'10k &amp; MO'!E$9+$K150*'10k &amp; MO'!E$15+$L150*'10k &amp; MO'!E$21+$M150*'10k &amp; MO'!E$27</f>
        <v>0</v>
      </c>
      <c r="W150" s="349">
        <f>+$I150*'10k &amp; MO'!F$3+$J150*'10k &amp; MO'!F$9+$K150*'10k &amp; MO'!F$15+$L150*'10k &amp; MO'!F$21+$M150*'10k &amp; MO'!F$27</f>
        <v>0</v>
      </c>
      <c r="X150" s="349">
        <f>+$I150*'10k &amp; MO'!G$3+$J150*'10k &amp; MO'!G$9+$K150*'10k &amp; MO'!G$15+$L150*'10k &amp; MO'!G$21+$M150*'10k &amp; MO'!G$27</f>
        <v>0</v>
      </c>
      <c r="Y150" s="349">
        <f>+$N150*'10k &amp; MO'!H$3+$O150*'10k &amp; MO'!H$9+$P150*'10k &amp; MO'!H$15+$Q150*'10k &amp; MO'!H$21+$R150*'10k &amp; MO'!H$27</f>
        <v>0</v>
      </c>
      <c r="Z150" s="349">
        <f>+$N150*'10k &amp; MO'!I$3+$O150*'10k &amp; MO'!I$9+$P150*'10k &amp; MO'!I$15+$Q150*'10k &amp; MO'!I$21+$R150*'10k &amp; MO'!I$27</f>
        <v>0</v>
      </c>
      <c r="AA150" s="349">
        <f>+$N150*'10k &amp; MO'!J$3+$O150*'10k &amp; MO'!J$9+$P150*'10k &amp; MO'!J$15+$Q150*'10k &amp; MO'!J$21+$R150*'10k &amp; MO'!J$27</f>
        <v>0</v>
      </c>
      <c r="AB150" s="349">
        <f>+$N150*'10k &amp; MO'!K$3+$O150*'10k &amp; MO'!K$9+$P150*'10k &amp; MO'!K$15+$Q150*'10k &amp; MO'!K$21+$R150*'10k &amp; MO'!K$27</f>
        <v>0</v>
      </c>
      <c r="AC150" s="349">
        <f>+$N150*'10k &amp; MO'!L$3+$O150*'10k &amp; MO'!L$9+$P150*'10k &amp; MO'!L$15+$Q150*'10k &amp; MO'!L$21+$R150*'10k &amp; MO'!L$27</f>
        <v>0</v>
      </c>
      <c r="AD150" s="350">
        <f>+S150*'10k &amp; MO'!O$3</f>
        <v>0</v>
      </c>
      <c r="AF150" s="192" t="str">
        <f t="shared" si="19"/>
        <v>21042014</v>
      </c>
      <c r="AG150" s="192">
        <f>+IFERROR(VLOOKUP($AF150,'Limited Loss'!$F$5:$P$124,AG$3,FALSE),0)</f>
        <v>0</v>
      </c>
      <c r="AH150" s="193">
        <f>+IFERROR(VLOOKUP($AF150,'Limited Loss'!$F$5:$P$124,AH$3,FALSE),0)</f>
        <v>0</v>
      </c>
      <c r="AI150" s="193">
        <f>+IFERROR(VLOOKUP($AF150,'Limited Loss'!$F$5:$P$124,AI$3,FALSE),0)</f>
        <v>0</v>
      </c>
      <c r="AJ150" s="193">
        <f>+IFERROR(VLOOKUP($AF150,'Limited Loss'!$F$5:$P$124,AJ$3,FALSE),0)</f>
        <v>0</v>
      </c>
      <c r="AK150" s="100">
        <f>+IFERROR(VLOOKUP($AF150,'Limited Loss'!$F$5:$P$124,AK$3,FALSE),0)</f>
        <v>0</v>
      </c>
      <c r="AL150" s="193">
        <f>+IFERROR(VLOOKUP($AF150,'Limited Loss'!$F$5:$P$124,AL$3,FALSE),0)</f>
        <v>0</v>
      </c>
      <c r="AM150" s="193">
        <f>+IFERROR(VLOOKUP($AF150,'Limited Loss'!$F$5:$P$124,AM$3,FALSE),0)</f>
        <v>0</v>
      </c>
      <c r="AN150" s="193">
        <f>+IFERROR(VLOOKUP($AF150,'Limited Loss'!$F$5:$P$124,AN$3,FALSE),0)</f>
        <v>0</v>
      </c>
      <c r="AO150" s="193">
        <f>+IFERROR(VLOOKUP($AF150,'Limited Loss'!$F$5:$P$124,AO$3,FALSE),0)</f>
        <v>0</v>
      </c>
      <c r="AP150" s="100">
        <f>+IFERROR(VLOOKUP($AF150,'Limited Loss'!$F$5:$P$124,AP$3,FALSE),0)</f>
        <v>0</v>
      </c>
      <c r="AQ150" s="353"/>
      <c r="AR150" s="331">
        <f t="shared" si="20"/>
        <v>2104</v>
      </c>
      <c r="AS150" s="332">
        <f t="shared" si="20"/>
        <v>2014</v>
      </c>
      <c r="AT150" s="349">
        <f t="shared" si="26"/>
        <v>0</v>
      </c>
      <c r="AU150" s="349">
        <f t="shared" si="25"/>
        <v>0</v>
      </c>
      <c r="AV150" s="349">
        <f t="shared" si="25"/>
        <v>0</v>
      </c>
      <c r="AW150" s="349">
        <f t="shared" si="25"/>
        <v>0</v>
      </c>
      <c r="AX150" s="350">
        <f t="shared" si="25"/>
        <v>0</v>
      </c>
      <c r="AY150" s="349">
        <f t="shared" si="25"/>
        <v>0</v>
      </c>
      <c r="AZ150" s="349">
        <f t="shared" si="25"/>
        <v>0</v>
      </c>
      <c r="BA150" s="349">
        <f t="shared" si="25"/>
        <v>0</v>
      </c>
      <c r="BB150" s="349">
        <f t="shared" si="18"/>
        <v>0</v>
      </c>
      <c r="BC150" s="349">
        <f t="shared" si="18"/>
        <v>0</v>
      </c>
      <c r="BD150" s="350">
        <f t="shared" si="18"/>
        <v>0</v>
      </c>
      <c r="BE150" s="349">
        <f t="shared" si="22"/>
        <v>0</v>
      </c>
      <c r="BF150" s="375">
        <f t="shared" si="23"/>
        <v>0</v>
      </c>
      <c r="BG150" s="334">
        <f t="shared" si="24"/>
        <v>0</v>
      </c>
      <c r="BI150" s="107">
        <v>676</v>
      </c>
      <c r="BJ150" s="108">
        <v>1706034.4501000002</v>
      </c>
      <c r="BK150" s="108">
        <v>930201.65649999981</v>
      </c>
      <c r="BL150" s="108">
        <v>20775.404000000002</v>
      </c>
    </row>
    <row r="151" spans="1:64" x14ac:dyDescent="0.2">
      <c r="A151" s="326" t="str">
        <f t="shared" si="21"/>
        <v>21042015</v>
      </c>
      <c r="B151" s="331">
        <v>2104</v>
      </c>
      <c r="C151" s="327">
        <v>2015</v>
      </c>
      <c r="D151" s="353">
        <f>+IFERROR(VLOOKUP($A151,Data_Loss!$A$2:$V$1180,6,FALSE),0)</f>
        <v>0</v>
      </c>
      <c r="E151" s="353">
        <f>+IFERROR(VLOOKUP($A151,Data_Loss!$A$2:$V$1180,7,FALSE),0)</f>
        <v>0</v>
      </c>
      <c r="F151" s="353">
        <f>+IFERROR(VLOOKUP($A151,Data_Loss!$A$2:$V$1180,8,FALSE),0)</f>
        <v>0</v>
      </c>
      <c r="G151" s="353">
        <f>+IFERROR(VLOOKUP($A151,Data_Loss!$A$2:$V$1180,9,FALSE),0)</f>
        <v>0</v>
      </c>
      <c r="H151" s="353">
        <f>+IFERROR(VLOOKUP($A151,Data_Loss!$A$2:$V$1180,10,FALSE),0)</f>
        <v>0</v>
      </c>
      <c r="I151" s="353">
        <f>+IFERROR(VLOOKUP($A151,Data_Loss!$A$2:$V$1300,12,FALSE),0)</f>
        <v>0</v>
      </c>
      <c r="J151" s="353">
        <f>+IFERROR(VLOOKUP($A151,Data_Loss!$A$2:$V$1300,13,FALSE),0)</f>
        <v>0</v>
      </c>
      <c r="K151" s="353">
        <f>+IFERROR(VLOOKUP($A151,Data_Loss!$A$2:$V$1300,14,FALSE),0)</f>
        <v>0</v>
      </c>
      <c r="L151" s="353">
        <f>+IFERROR(VLOOKUP($A151,Data_Loss!$A$2:$V$1300,15,FALSE),0)</f>
        <v>0</v>
      </c>
      <c r="M151" s="353">
        <f>+IFERROR(VLOOKUP($A151,Data_Loss!$A$2:$V$1300,16,FALSE),0)</f>
        <v>0</v>
      </c>
      <c r="N151" s="353">
        <f>+IFERROR(VLOOKUP($A151,Data_Loss!$A$2:$V$1300,17,FALSE),0)</f>
        <v>0</v>
      </c>
      <c r="O151" s="353">
        <f>+IFERROR(VLOOKUP($A151,Data_Loss!$A$2:$V$1300,18,FALSE),0)</f>
        <v>0</v>
      </c>
      <c r="P151" s="353">
        <f>+IFERROR(VLOOKUP($A151,Data_Loss!$A$2:$V$1300,19,FALSE),0)</f>
        <v>0</v>
      </c>
      <c r="Q151" s="353">
        <f>+IFERROR(VLOOKUP($A151,Data_Loss!$A$2:$V$1300,20,FALSE),0)</f>
        <v>0</v>
      </c>
      <c r="R151" s="353">
        <f>+IFERROR(VLOOKUP($A151,Data_Loss!$A$2:$V$1300,21,FALSE),0)</f>
        <v>0</v>
      </c>
      <c r="S151" s="353">
        <f>+IFERROR(VLOOKUP($A151,Data_Loss!$A$2:$V$1300,22,FALSE),0)</f>
        <v>0</v>
      </c>
      <c r="T151" s="191">
        <f>+$I151*'10k &amp; MO'!C$4+$J151*'10k &amp; MO'!C$10+$K151*'10k &amp; MO'!C$16+$L151*'10k &amp; MO'!C$22+$M151*'10k &amp; MO'!C$28</f>
        <v>0</v>
      </c>
      <c r="U151" s="349">
        <f>+$I151*'10k &amp; MO'!D$4+$J151*'10k &amp; MO'!D$10+$K151*'10k &amp; MO'!D$16+$L151*'10k &amp; MO'!D$22+$M151*'10k &amp; MO'!D$28</f>
        <v>0</v>
      </c>
      <c r="V151" s="349">
        <f>+$I151*'10k &amp; MO'!E$4+$J151*'10k &amp; MO'!E$10+$K151*'10k &amp; MO'!E$16+$L151*'10k &amp; MO'!E$22+$M151*'10k &amp; MO'!E$28</f>
        <v>0</v>
      </c>
      <c r="W151" s="349">
        <f>+$I151*'10k &amp; MO'!F$4+$J151*'10k &amp; MO'!F$10+$K151*'10k &amp; MO'!F$16+$L151*'10k &amp; MO'!F$22+$M151*'10k &amp; MO'!F$28</f>
        <v>0</v>
      </c>
      <c r="X151" s="349">
        <f>+$I151*'10k &amp; MO'!G$4+$J151*'10k &amp; MO'!G$10+$K151*'10k &amp; MO'!G$16+$L151*'10k &amp; MO'!G$22+$M151*'10k &amp; MO'!G$28</f>
        <v>0</v>
      </c>
      <c r="Y151" s="349">
        <f>+$N151*'10k &amp; MO'!H$4+$O151*'10k &amp; MO'!H$10+$P151*'10k &amp; MO'!H$16+$Q151*'10k &amp; MO'!H$22+$R151*'10k &amp; MO'!H$28</f>
        <v>0</v>
      </c>
      <c r="Z151" s="349">
        <f>+$N151*'10k &amp; MO'!I$4+$O151*'10k &amp; MO'!I$10+$P151*'10k &amp; MO'!I$16+$Q151*'10k &amp; MO'!I$22+$R151*'10k &amp; MO'!I$28</f>
        <v>0</v>
      </c>
      <c r="AA151" s="349">
        <f>+$N151*'10k &amp; MO'!J$4+$O151*'10k &amp; MO'!J$10+$P151*'10k &amp; MO'!J$16+$Q151*'10k &amp; MO'!J$22+$R151*'10k &amp; MO'!J$28</f>
        <v>0</v>
      </c>
      <c r="AB151" s="349">
        <f>+$N151*'10k &amp; MO'!K$4+$O151*'10k &amp; MO'!K$10+$P151*'10k &amp; MO'!K$16+$Q151*'10k &amp; MO'!K$22+$R151*'10k &amp; MO'!K$28</f>
        <v>0</v>
      </c>
      <c r="AC151" s="349">
        <f>+$N151*'10k &amp; MO'!L$4+$O151*'10k &amp; MO'!L$10+$P151*'10k &amp; MO'!L$16+$Q151*'10k &amp; MO'!L$22+$R151*'10k &amp; MO'!L$28</f>
        <v>0</v>
      </c>
      <c r="AD151" s="350">
        <f>+S151*'10k &amp; MO'!O$4</f>
        <v>0</v>
      </c>
      <c r="AF151" s="192" t="str">
        <f t="shared" si="19"/>
        <v>21042015</v>
      </c>
      <c r="AG151" s="192">
        <f>+IFERROR(VLOOKUP($AF151,'Limited Loss'!$F$5:$P$124,AG$3,FALSE),0)</f>
        <v>0</v>
      </c>
      <c r="AH151" s="193">
        <f>+IFERROR(VLOOKUP($AF151,'Limited Loss'!$F$5:$P$124,AH$3,FALSE),0)</f>
        <v>0</v>
      </c>
      <c r="AI151" s="193">
        <f>+IFERROR(VLOOKUP($AF151,'Limited Loss'!$F$5:$P$124,AI$3,FALSE),0)</f>
        <v>0</v>
      </c>
      <c r="AJ151" s="193">
        <f>+IFERROR(VLOOKUP($AF151,'Limited Loss'!$F$5:$P$124,AJ$3,FALSE),0)</f>
        <v>0</v>
      </c>
      <c r="AK151" s="100">
        <f>+IFERROR(VLOOKUP($AF151,'Limited Loss'!$F$5:$P$124,AK$3,FALSE),0)</f>
        <v>0</v>
      </c>
      <c r="AL151" s="193">
        <f>+IFERROR(VLOOKUP($AF151,'Limited Loss'!$F$5:$P$124,AL$3,FALSE),0)</f>
        <v>0</v>
      </c>
      <c r="AM151" s="193">
        <f>+IFERROR(VLOOKUP($AF151,'Limited Loss'!$F$5:$P$124,AM$3,FALSE),0)</f>
        <v>0</v>
      </c>
      <c r="AN151" s="193">
        <f>+IFERROR(VLOOKUP($AF151,'Limited Loss'!$F$5:$P$124,AN$3,FALSE),0)</f>
        <v>0</v>
      </c>
      <c r="AO151" s="193">
        <f>+IFERROR(VLOOKUP($AF151,'Limited Loss'!$F$5:$P$124,AO$3,FALSE),0)</f>
        <v>0</v>
      </c>
      <c r="AP151" s="100">
        <f>+IFERROR(VLOOKUP($AF151,'Limited Loss'!$F$5:$P$124,AP$3,FALSE),0)</f>
        <v>0</v>
      </c>
      <c r="AQ151" s="353"/>
      <c r="AR151" s="331">
        <f t="shared" si="20"/>
        <v>2104</v>
      </c>
      <c r="AS151" s="332">
        <f t="shared" si="20"/>
        <v>2015</v>
      </c>
      <c r="AT151" s="349">
        <f t="shared" si="26"/>
        <v>0</v>
      </c>
      <c r="AU151" s="349">
        <f t="shared" si="25"/>
        <v>0</v>
      </c>
      <c r="AV151" s="349">
        <f t="shared" si="25"/>
        <v>0</v>
      </c>
      <c r="AW151" s="349">
        <f t="shared" si="25"/>
        <v>0</v>
      </c>
      <c r="AX151" s="350">
        <f t="shared" si="25"/>
        <v>0</v>
      </c>
      <c r="AY151" s="349">
        <f t="shared" si="25"/>
        <v>0</v>
      </c>
      <c r="AZ151" s="349">
        <f t="shared" si="25"/>
        <v>0</v>
      </c>
      <c r="BA151" s="349">
        <f t="shared" si="25"/>
        <v>0</v>
      </c>
      <c r="BB151" s="349">
        <f t="shared" si="18"/>
        <v>0</v>
      </c>
      <c r="BC151" s="349">
        <f t="shared" si="18"/>
        <v>0</v>
      </c>
      <c r="BD151" s="350">
        <f t="shared" si="18"/>
        <v>0</v>
      </c>
      <c r="BE151" s="349">
        <f t="shared" si="22"/>
        <v>0</v>
      </c>
      <c r="BF151" s="375">
        <f t="shared" si="23"/>
        <v>0</v>
      </c>
      <c r="BG151" s="334">
        <f t="shared" si="24"/>
        <v>0</v>
      </c>
      <c r="BI151" s="107">
        <v>677</v>
      </c>
      <c r="BJ151" s="108">
        <v>1252902.9136999999</v>
      </c>
      <c r="BK151" s="108">
        <v>1059080.0586999999</v>
      </c>
      <c r="BL151" s="108">
        <v>14379.120000000003</v>
      </c>
    </row>
    <row r="152" spans="1:64" x14ac:dyDescent="0.2">
      <c r="A152" s="326" t="str">
        <f t="shared" si="21"/>
        <v>21042016</v>
      </c>
      <c r="B152" s="331">
        <v>2104</v>
      </c>
      <c r="C152" s="327">
        <v>2016</v>
      </c>
      <c r="D152" s="353">
        <f>+IFERROR(VLOOKUP($A152,Data_Loss!$A$2:$V$1180,6,FALSE),0)</f>
        <v>0</v>
      </c>
      <c r="E152" s="353">
        <f>+IFERROR(VLOOKUP($A152,Data_Loss!$A$2:$V$1180,7,FALSE),0)</f>
        <v>0</v>
      </c>
      <c r="F152" s="353">
        <f>+IFERROR(VLOOKUP($A152,Data_Loss!$A$2:$V$1180,8,FALSE),0)</f>
        <v>0</v>
      </c>
      <c r="G152" s="353">
        <f>+IFERROR(VLOOKUP($A152,Data_Loss!$A$2:$V$1180,9,FALSE),0)</f>
        <v>0</v>
      </c>
      <c r="H152" s="353">
        <f>+IFERROR(VLOOKUP($A152,Data_Loss!$A$2:$V$1180,10,FALSE),0)</f>
        <v>0</v>
      </c>
      <c r="I152" s="353">
        <f>+IFERROR(VLOOKUP($A152,Data_Loss!$A$2:$V$1300,12,FALSE),0)</f>
        <v>0</v>
      </c>
      <c r="J152" s="353">
        <f>+IFERROR(VLOOKUP($A152,Data_Loss!$A$2:$V$1300,13,FALSE),0)</f>
        <v>0</v>
      </c>
      <c r="K152" s="353">
        <f>+IFERROR(VLOOKUP($A152,Data_Loss!$A$2:$V$1300,14,FALSE),0)</f>
        <v>0</v>
      </c>
      <c r="L152" s="353">
        <f>+IFERROR(VLOOKUP($A152,Data_Loss!$A$2:$V$1300,15,FALSE),0)</f>
        <v>0</v>
      </c>
      <c r="M152" s="353">
        <f>+IFERROR(VLOOKUP($A152,Data_Loss!$A$2:$V$1300,16,FALSE),0)</f>
        <v>0</v>
      </c>
      <c r="N152" s="353">
        <f>+IFERROR(VLOOKUP($A152,Data_Loss!$A$2:$V$1300,17,FALSE),0)</f>
        <v>0</v>
      </c>
      <c r="O152" s="353">
        <f>+IFERROR(VLOOKUP($A152,Data_Loss!$A$2:$V$1300,18,FALSE),0)</f>
        <v>0</v>
      </c>
      <c r="P152" s="353">
        <f>+IFERROR(VLOOKUP($A152,Data_Loss!$A$2:$V$1300,19,FALSE),0)</f>
        <v>0</v>
      </c>
      <c r="Q152" s="353">
        <f>+IFERROR(VLOOKUP($A152,Data_Loss!$A$2:$V$1300,20,FALSE),0)</f>
        <v>0</v>
      </c>
      <c r="R152" s="353">
        <f>+IFERROR(VLOOKUP($A152,Data_Loss!$A$2:$V$1300,21,FALSE),0)</f>
        <v>0</v>
      </c>
      <c r="S152" s="353">
        <f>+IFERROR(VLOOKUP($A152,Data_Loss!$A$2:$V$1300,22,FALSE),0)</f>
        <v>0</v>
      </c>
      <c r="T152" s="191">
        <f>+$I152*'10k &amp; MO'!C$5+$J152*'10k &amp; MO'!C$11+$K152*'10k &amp; MO'!C$17+$L152*'10k &amp; MO'!C$23+$M152*'10k &amp; MO'!C$29</f>
        <v>0</v>
      </c>
      <c r="U152" s="349">
        <f>+$I152*'10k &amp; MO'!D$5+$J152*'10k &amp; MO'!D$11+$K152*'10k &amp; MO'!D$17+$L152*'10k &amp; MO'!D$23+$M152*'10k &amp; MO'!D$29</f>
        <v>0</v>
      </c>
      <c r="V152" s="349">
        <f>+$I152*'10k &amp; MO'!E$5+$J152*'10k &amp; MO'!E$11+$K152*'10k &amp; MO'!E$17+$L152*'10k &amp; MO'!E$23+$M152*'10k &amp; MO'!E$29</f>
        <v>0</v>
      </c>
      <c r="W152" s="349">
        <f>+$I152*'10k &amp; MO'!F$5+$J152*'10k &amp; MO'!F$11+$K152*'10k &amp; MO'!F$17+$L152*'10k &amp; MO'!F$23+$M152*'10k &amp; MO'!F$29</f>
        <v>0</v>
      </c>
      <c r="X152" s="349">
        <f>+$I152*'10k &amp; MO'!G$5+$J152*'10k &amp; MO'!G$11+$K152*'10k &amp; MO'!G$17+$L152*'10k &amp; MO'!G$23+$M152*'10k &amp; MO'!G$29</f>
        <v>0</v>
      </c>
      <c r="Y152" s="349">
        <f>+$N152*'10k &amp; MO'!H$5+$O152*'10k &amp; MO'!H$11+$P152*'10k &amp; MO'!H$17+$Q152*'10k &amp; MO'!H$23+$R152*'10k &amp; MO'!H$29</f>
        <v>0</v>
      </c>
      <c r="Z152" s="349">
        <f>+$N152*'10k &amp; MO'!I$5+$O152*'10k &amp; MO'!I$11+$P152*'10k &amp; MO'!I$17+$Q152*'10k &amp; MO'!I$23+$R152*'10k &amp; MO'!I$29</f>
        <v>0</v>
      </c>
      <c r="AA152" s="349">
        <f>+$N152*'10k &amp; MO'!J$5+$O152*'10k &amp; MO'!J$11+$P152*'10k &amp; MO'!J$17+$Q152*'10k &amp; MO'!J$23+$R152*'10k &amp; MO'!J$29</f>
        <v>0</v>
      </c>
      <c r="AB152" s="349">
        <f>+$N152*'10k &amp; MO'!K$5+$O152*'10k &amp; MO'!K$11+$P152*'10k &amp; MO'!K$17+$Q152*'10k &amp; MO'!K$23+$R152*'10k &amp; MO'!K$29</f>
        <v>0</v>
      </c>
      <c r="AC152" s="349">
        <f>+$N152*'10k &amp; MO'!L$5+$O152*'10k &amp; MO'!L$11+$P152*'10k &amp; MO'!L$17+$Q152*'10k &amp; MO'!L$23+$R152*'10k &amp; MO'!L$29</f>
        <v>0</v>
      </c>
      <c r="AD152" s="350">
        <f>+S152*'10k &amp; MO'!O$5</f>
        <v>0</v>
      </c>
      <c r="AF152" s="192" t="str">
        <f t="shared" si="19"/>
        <v>21042016</v>
      </c>
      <c r="AG152" s="192">
        <f>+IFERROR(VLOOKUP($AF152,'Limited Loss'!$F$5:$P$124,AG$3,FALSE),0)</f>
        <v>0</v>
      </c>
      <c r="AH152" s="193">
        <f>+IFERROR(VLOOKUP($AF152,'Limited Loss'!$F$5:$P$124,AH$3,FALSE),0)</f>
        <v>0</v>
      </c>
      <c r="AI152" s="193">
        <f>+IFERROR(VLOOKUP($AF152,'Limited Loss'!$F$5:$P$124,AI$3,FALSE),0)</f>
        <v>0</v>
      </c>
      <c r="AJ152" s="193">
        <f>+IFERROR(VLOOKUP($AF152,'Limited Loss'!$F$5:$P$124,AJ$3,FALSE),0)</f>
        <v>0</v>
      </c>
      <c r="AK152" s="100">
        <f>+IFERROR(VLOOKUP($AF152,'Limited Loss'!$F$5:$P$124,AK$3,FALSE),0)</f>
        <v>0</v>
      </c>
      <c r="AL152" s="193">
        <f>+IFERROR(VLOOKUP($AF152,'Limited Loss'!$F$5:$P$124,AL$3,FALSE),0)</f>
        <v>0</v>
      </c>
      <c r="AM152" s="193">
        <f>+IFERROR(VLOOKUP($AF152,'Limited Loss'!$F$5:$P$124,AM$3,FALSE),0)</f>
        <v>0</v>
      </c>
      <c r="AN152" s="193">
        <f>+IFERROR(VLOOKUP($AF152,'Limited Loss'!$F$5:$P$124,AN$3,FALSE),0)</f>
        <v>0</v>
      </c>
      <c r="AO152" s="193">
        <f>+IFERROR(VLOOKUP($AF152,'Limited Loss'!$F$5:$P$124,AO$3,FALSE),0)</f>
        <v>0</v>
      </c>
      <c r="AP152" s="100">
        <f>+IFERROR(VLOOKUP($AF152,'Limited Loss'!$F$5:$P$124,AP$3,FALSE),0)</f>
        <v>0</v>
      </c>
      <c r="AQ152" s="353"/>
      <c r="AR152" s="331">
        <f t="shared" si="20"/>
        <v>2104</v>
      </c>
      <c r="AS152" s="332">
        <f t="shared" si="20"/>
        <v>2016</v>
      </c>
      <c r="AT152" s="349">
        <f t="shared" si="26"/>
        <v>0</v>
      </c>
      <c r="AU152" s="349">
        <f t="shared" si="25"/>
        <v>0</v>
      </c>
      <c r="AV152" s="349">
        <f t="shared" si="25"/>
        <v>0</v>
      </c>
      <c r="AW152" s="349">
        <f t="shared" si="25"/>
        <v>0</v>
      </c>
      <c r="AX152" s="350">
        <f t="shared" si="25"/>
        <v>0</v>
      </c>
      <c r="AY152" s="349">
        <f t="shared" si="25"/>
        <v>0</v>
      </c>
      <c r="AZ152" s="349">
        <f t="shared" si="25"/>
        <v>0</v>
      </c>
      <c r="BA152" s="349">
        <f t="shared" si="25"/>
        <v>0</v>
      </c>
      <c r="BB152" s="349">
        <f t="shared" si="18"/>
        <v>0</v>
      </c>
      <c r="BC152" s="349">
        <f t="shared" si="18"/>
        <v>0</v>
      </c>
      <c r="BD152" s="350">
        <f t="shared" si="18"/>
        <v>0</v>
      </c>
      <c r="BE152" s="349">
        <f t="shared" si="22"/>
        <v>0</v>
      </c>
      <c r="BF152" s="375">
        <f t="shared" si="23"/>
        <v>0</v>
      </c>
      <c r="BG152" s="334">
        <f t="shared" si="24"/>
        <v>0</v>
      </c>
      <c r="BI152" s="107">
        <v>679</v>
      </c>
      <c r="BJ152" s="108">
        <v>0</v>
      </c>
      <c r="BK152" s="108">
        <v>0</v>
      </c>
      <c r="BL152" s="108">
        <v>438.03899999999999</v>
      </c>
    </row>
    <row r="153" spans="1:64" x14ac:dyDescent="0.2">
      <c r="A153" s="326" t="str">
        <f t="shared" si="21"/>
        <v>21042017</v>
      </c>
      <c r="B153" s="331">
        <v>2104</v>
      </c>
      <c r="C153" s="327">
        <v>2017</v>
      </c>
      <c r="D153" s="353">
        <f>+IFERROR(VLOOKUP($A153,Data_Loss!$A$2:$V$1180,6,FALSE),0)</f>
        <v>0</v>
      </c>
      <c r="E153" s="353">
        <f>+IFERROR(VLOOKUP($A153,Data_Loss!$A$2:$V$1180,7,FALSE),0)</f>
        <v>0</v>
      </c>
      <c r="F153" s="353">
        <f>+IFERROR(VLOOKUP($A153,Data_Loss!$A$2:$V$1180,8,FALSE),0)</f>
        <v>0</v>
      </c>
      <c r="G153" s="353">
        <f>+IFERROR(VLOOKUP($A153,Data_Loss!$A$2:$V$1180,9,FALSE),0)</f>
        <v>0</v>
      </c>
      <c r="H153" s="353">
        <f>+IFERROR(VLOOKUP($A153,Data_Loss!$A$2:$V$1180,10,FALSE),0)</f>
        <v>1</v>
      </c>
      <c r="I153" s="353">
        <f>+IFERROR(VLOOKUP($A153,Data_Loss!$A$2:$V$1300,12,FALSE),0)</f>
        <v>0</v>
      </c>
      <c r="J153" s="353">
        <f>+IFERROR(VLOOKUP($A153,Data_Loss!$A$2:$V$1300,13,FALSE),0)</f>
        <v>0</v>
      </c>
      <c r="K153" s="353">
        <f>+IFERROR(VLOOKUP($A153,Data_Loss!$A$2:$V$1300,14,FALSE),0)</f>
        <v>0</v>
      </c>
      <c r="L153" s="353">
        <f>+IFERROR(VLOOKUP($A153,Data_Loss!$A$2:$V$1300,15,FALSE),0)</f>
        <v>0</v>
      </c>
      <c r="M153" s="353">
        <f>+IFERROR(VLOOKUP($A153,Data_Loss!$A$2:$V$1300,16,FALSE),0)</f>
        <v>5000</v>
      </c>
      <c r="N153" s="353">
        <f>+IFERROR(VLOOKUP($A153,Data_Loss!$A$2:$V$1300,17,FALSE),0)</f>
        <v>0</v>
      </c>
      <c r="O153" s="353">
        <f>+IFERROR(VLOOKUP($A153,Data_Loss!$A$2:$V$1300,18,FALSE),0)</f>
        <v>0</v>
      </c>
      <c r="P153" s="353">
        <f>+IFERROR(VLOOKUP($A153,Data_Loss!$A$2:$V$1300,19,FALSE),0)</f>
        <v>0</v>
      </c>
      <c r="Q153" s="353">
        <f>+IFERROR(VLOOKUP($A153,Data_Loss!$A$2:$V$1300,20,FALSE),0)</f>
        <v>0</v>
      </c>
      <c r="R153" s="353">
        <f>+IFERROR(VLOOKUP($A153,Data_Loss!$A$2:$V$1300,21,FALSE),0)</f>
        <v>2666</v>
      </c>
      <c r="S153" s="353">
        <f>+IFERROR(VLOOKUP($A153,Data_Loss!$A$2:$V$1300,22,FALSE),0)</f>
        <v>0</v>
      </c>
      <c r="T153" s="191">
        <f>+$I153*'10k &amp; MO'!C$6+$J153*'10k &amp; MO'!C$12+$K153*'10k &amp; MO'!C$18+$L153*'10k &amp; MO'!C$24+$M153*'10k &amp; MO'!C$30</f>
        <v>0</v>
      </c>
      <c r="U153" s="349">
        <f>+$I153*'10k &amp; MO'!D$6+$J153*'10k &amp; MO'!D$12+$K153*'10k &amp; MO'!D$18+$L153*'10k &amp; MO'!D$24+$M153*'10k &amp; MO'!D$30</f>
        <v>4.5</v>
      </c>
      <c r="V153" s="349">
        <f>+$I153*'10k &amp; MO'!E$6+$J153*'10k &amp; MO'!E$12+$K153*'10k &amp; MO'!E$18+$L153*'10k &amp; MO'!E$24+$M153*'10k &amp; MO'!E$30</f>
        <v>1988.5</v>
      </c>
      <c r="W153" s="349">
        <f>+$I153*'10k &amp; MO'!F$6+$J153*'10k &amp; MO'!F$12+$K153*'10k &amp; MO'!F$18+$L153*'10k &amp; MO'!F$24+$M153*'10k &amp; MO'!F$30</f>
        <v>878.5</v>
      </c>
      <c r="X153" s="349">
        <f>+$I153*'10k &amp; MO'!G$6+$J153*'10k &amp; MO'!G$12+$K153*'10k &amp; MO'!G$18+$L153*'10k &amp; MO'!G$24+$M153*'10k &amp; MO'!G$30</f>
        <v>5462.5</v>
      </c>
      <c r="Y153" s="349">
        <f>+$N153*'10k &amp; MO'!H$6+$O153*'10k &amp; MO'!H$12+$P153*'10k &amp; MO'!H$18+$Q153*'10k &amp; MO'!H$24+$R153*'10k &amp; MO'!H$30</f>
        <v>0</v>
      </c>
      <c r="Z153" s="349">
        <f>+$N153*'10k &amp; MO'!I$6+$O153*'10k &amp; MO'!I$12+$P153*'10k &amp; MO'!I$18+$Q153*'10k &amp; MO'!I$24+$R153*'10k &amp; MO'!I$30</f>
        <v>0.79979999999999996</v>
      </c>
      <c r="AA153" s="349">
        <f>+$N153*'10k &amp; MO'!J$6+$O153*'10k &amp; MO'!J$12+$P153*'10k &amp; MO'!J$18+$Q153*'10k &amp; MO'!J$24+$R153*'10k &amp; MO'!J$30</f>
        <v>1087.7279999999998</v>
      </c>
      <c r="AB153" s="349">
        <f>+$N153*'10k &amp; MO'!K$6+$O153*'10k &amp; MO'!K$12+$P153*'10k &amp; MO'!K$18+$Q153*'10k &amp; MO'!K$24+$R153*'10k &amp; MO'!K$30</f>
        <v>548.66280000000006</v>
      </c>
      <c r="AC153" s="349">
        <f>+$N153*'10k &amp; MO'!L$6+$O153*'10k &amp; MO'!L$12+$P153*'10k &amp; MO'!L$18+$Q153*'10k &amp; MO'!L$24+$R153*'10k &amp; MO'!L$30</f>
        <v>3905.9566</v>
      </c>
      <c r="AD153" s="350">
        <f>+S153*'10k &amp; MO'!O$6</f>
        <v>0</v>
      </c>
      <c r="AF153" s="192" t="str">
        <f t="shared" si="19"/>
        <v>21042017</v>
      </c>
      <c r="AG153" s="192">
        <f>+IFERROR(VLOOKUP($AF153,'Limited Loss'!$F$5:$P$124,AG$3,FALSE),0)</f>
        <v>0</v>
      </c>
      <c r="AH153" s="193">
        <f>+IFERROR(VLOOKUP($AF153,'Limited Loss'!$F$5:$P$124,AH$3,FALSE),0)</f>
        <v>0</v>
      </c>
      <c r="AI153" s="193">
        <f>+IFERROR(VLOOKUP($AF153,'Limited Loss'!$F$5:$P$124,AI$3,FALSE),0)</f>
        <v>0</v>
      </c>
      <c r="AJ153" s="193">
        <f>+IFERROR(VLOOKUP($AF153,'Limited Loss'!$F$5:$P$124,AJ$3,FALSE),0)</f>
        <v>0</v>
      </c>
      <c r="AK153" s="100">
        <f>+IFERROR(VLOOKUP($AF153,'Limited Loss'!$F$5:$P$124,AK$3,FALSE),0)</f>
        <v>0</v>
      </c>
      <c r="AL153" s="193">
        <f>+IFERROR(VLOOKUP($AF153,'Limited Loss'!$F$5:$P$124,AL$3,FALSE),0)</f>
        <v>0</v>
      </c>
      <c r="AM153" s="193">
        <f>+IFERROR(VLOOKUP($AF153,'Limited Loss'!$F$5:$P$124,AM$3,FALSE),0)</f>
        <v>0</v>
      </c>
      <c r="AN153" s="193">
        <f>+IFERROR(VLOOKUP($AF153,'Limited Loss'!$F$5:$P$124,AN$3,FALSE),0)</f>
        <v>0</v>
      </c>
      <c r="AO153" s="193">
        <f>+IFERROR(VLOOKUP($AF153,'Limited Loss'!$F$5:$P$124,AO$3,FALSE),0)</f>
        <v>0</v>
      </c>
      <c r="AP153" s="100">
        <f>+IFERROR(VLOOKUP($AF153,'Limited Loss'!$F$5:$P$124,AP$3,FALSE),0)</f>
        <v>0</v>
      </c>
      <c r="AQ153" s="353"/>
      <c r="AR153" s="331">
        <f t="shared" si="20"/>
        <v>2104</v>
      </c>
      <c r="AS153" s="332">
        <f t="shared" si="20"/>
        <v>2017</v>
      </c>
      <c r="AT153" s="349">
        <f t="shared" si="26"/>
        <v>0</v>
      </c>
      <c r="AU153" s="349">
        <f t="shared" si="25"/>
        <v>4.5</v>
      </c>
      <c r="AV153" s="349">
        <f t="shared" si="25"/>
        <v>1988.5</v>
      </c>
      <c r="AW153" s="349">
        <f t="shared" si="25"/>
        <v>878.5</v>
      </c>
      <c r="AX153" s="350">
        <f t="shared" si="25"/>
        <v>5462.5</v>
      </c>
      <c r="AY153" s="349">
        <f t="shared" si="25"/>
        <v>0</v>
      </c>
      <c r="AZ153" s="349">
        <f t="shared" si="25"/>
        <v>0.79979999999999996</v>
      </c>
      <c r="BA153" s="349">
        <f t="shared" si="25"/>
        <v>1087.7279999999998</v>
      </c>
      <c r="BB153" s="349">
        <f t="shared" si="18"/>
        <v>548.66280000000006</v>
      </c>
      <c r="BC153" s="349">
        <f t="shared" si="18"/>
        <v>3905.9566</v>
      </c>
      <c r="BD153" s="350">
        <f t="shared" si="18"/>
        <v>0</v>
      </c>
      <c r="BE153" s="349">
        <f t="shared" si="22"/>
        <v>3081.5277999999998</v>
      </c>
      <c r="BF153" s="375">
        <f t="shared" si="23"/>
        <v>10795.6194</v>
      </c>
      <c r="BG153" s="334">
        <f t="shared" si="24"/>
        <v>0</v>
      </c>
      <c r="BI153" s="107">
        <v>681</v>
      </c>
      <c r="BJ153" s="108">
        <v>275.18880000000001</v>
      </c>
      <c r="BK153" s="108">
        <v>58973.82160000001</v>
      </c>
      <c r="BL153" s="108">
        <v>8284.3010000000013</v>
      </c>
    </row>
    <row r="154" spans="1:64" x14ac:dyDescent="0.2">
      <c r="A154" s="326" t="str">
        <f t="shared" si="21"/>
        <v>21042018</v>
      </c>
      <c r="B154" s="331">
        <v>2104</v>
      </c>
      <c r="C154" s="327">
        <v>2018</v>
      </c>
      <c r="D154" s="353">
        <f>+IFERROR(VLOOKUP($A154,Data_Loss!$A$2:$V$1180,6,FALSE),0)</f>
        <v>0</v>
      </c>
      <c r="E154" s="353">
        <f>+IFERROR(VLOOKUP($A154,Data_Loss!$A$2:$V$1180,7,FALSE),0)</f>
        <v>0</v>
      </c>
      <c r="F154" s="353">
        <f>+IFERROR(VLOOKUP($A154,Data_Loss!$A$2:$V$1180,8,FALSE),0)</f>
        <v>0</v>
      </c>
      <c r="G154" s="353">
        <f>+IFERROR(VLOOKUP($A154,Data_Loss!$A$2:$V$1180,9,FALSE),0)</f>
        <v>0</v>
      </c>
      <c r="H154" s="353">
        <f>+IFERROR(VLOOKUP($A154,Data_Loss!$A$2:$V$1180,10,FALSE),0)</f>
        <v>0</v>
      </c>
      <c r="I154" s="353">
        <f>+IFERROR(VLOOKUP($A154,Data_Loss!$A$2:$V$1300,12,FALSE),0)</f>
        <v>0</v>
      </c>
      <c r="J154" s="353">
        <f>+IFERROR(VLOOKUP($A154,Data_Loss!$A$2:$V$1300,13,FALSE),0)</f>
        <v>0</v>
      </c>
      <c r="K154" s="353">
        <f>+IFERROR(VLOOKUP($A154,Data_Loss!$A$2:$V$1300,14,FALSE),0)</f>
        <v>0</v>
      </c>
      <c r="L154" s="353">
        <f>+IFERROR(VLOOKUP($A154,Data_Loss!$A$2:$V$1300,15,FALSE),0)</f>
        <v>0</v>
      </c>
      <c r="M154" s="353">
        <f>+IFERROR(VLOOKUP($A154,Data_Loss!$A$2:$V$1300,16,FALSE),0)</f>
        <v>0</v>
      </c>
      <c r="N154" s="353">
        <f>+IFERROR(VLOOKUP($A154,Data_Loss!$A$2:$V$1300,17,FALSE),0)</f>
        <v>0</v>
      </c>
      <c r="O154" s="353">
        <f>+IFERROR(VLOOKUP($A154,Data_Loss!$A$2:$V$1300,18,FALSE),0)</f>
        <v>0</v>
      </c>
      <c r="P154" s="353">
        <f>+IFERROR(VLOOKUP($A154,Data_Loss!$A$2:$V$1300,19,FALSE),0)</f>
        <v>0</v>
      </c>
      <c r="Q154" s="353">
        <f>+IFERROR(VLOOKUP($A154,Data_Loss!$A$2:$V$1300,20,FALSE),0)</f>
        <v>0</v>
      </c>
      <c r="R154" s="353">
        <f>+IFERROR(VLOOKUP($A154,Data_Loss!$A$2:$V$1300,21,FALSE),0)</f>
        <v>0</v>
      </c>
      <c r="S154" s="353">
        <f>+IFERROR(VLOOKUP($A154,Data_Loss!$A$2:$V$1300,22,FALSE),0)</f>
        <v>0</v>
      </c>
      <c r="T154" s="191">
        <f>+$I154*'10k &amp; MO'!C$7+$J154*'10k &amp; MO'!C$13+$K154*'10k &amp; MO'!C$19+$L154*'10k &amp; MO'!C$25+$M154*'10k &amp; MO'!C$31</f>
        <v>0</v>
      </c>
      <c r="U154" s="349">
        <f>+$I154*'10k &amp; MO'!D$7+$J154*'10k &amp; MO'!D$13+$K154*'10k &amp; MO'!D$19+$L154*'10k &amp; MO'!D$25+$M154*'10k &amp; MO'!D$31</f>
        <v>0</v>
      </c>
      <c r="V154" s="349">
        <f>+$I154*'10k &amp; MO'!E$7+$J154*'10k &amp; MO'!E$13+$K154*'10k &amp; MO'!E$19+$L154*'10k &amp; MO'!E$25+$M154*'10k &amp; MO'!E$31</f>
        <v>0</v>
      </c>
      <c r="W154" s="349">
        <f>+$I154*'10k &amp; MO'!F$7+$J154*'10k &amp; MO'!F$13+$K154*'10k &amp; MO'!F$19+$L154*'10k &amp; MO'!F$25+$M154*'10k &amp; MO'!F$31</f>
        <v>0</v>
      </c>
      <c r="X154" s="349">
        <f>+$I154*'10k &amp; MO'!G$7+$J154*'10k &amp; MO'!G$13+$K154*'10k &amp; MO'!G$19+$L154*'10k &amp; MO'!G$25+$M154*'10k &amp; MO'!G$31</f>
        <v>0</v>
      </c>
      <c r="Y154" s="349">
        <f>+$N154*'10k &amp; MO'!H$7+$O154*'10k &amp; MO'!H$13+$P154*'10k &amp; MO'!H$19+$Q154*'10k &amp; MO'!H$25+$R154*'10k &amp; MO'!H$31</f>
        <v>0</v>
      </c>
      <c r="Z154" s="349">
        <f>+$N154*'10k &amp; MO'!I$7+$O154*'10k &amp; MO'!I$13+$P154*'10k &amp; MO'!I$19+$Q154*'10k &amp; MO'!I$25+$R154*'10k &amp; MO'!I$31</f>
        <v>0</v>
      </c>
      <c r="AA154" s="349">
        <f>+$N154*'10k &amp; MO'!J$7+$O154*'10k &amp; MO'!J$13+$P154*'10k &amp; MO'!J$19+$Q154*'10k &amp; MO'!J$25+$R154*'10k &amp; MO'!J$31</f>
        <v>0</v>
      </c>
      <c r="AB154" s="349">
        <f>+$N154*'10k &amp; MO'!K$7+$O154*'10k &amp; MO'!K$13+$P154*'10k &amp; MO'!K$19+$Q154*'10k &amp; MO'!K$25+$R154*'10k &amp; MO'!K$31</f>
        <v>0</v>
      </c>
      <c r="AC154" s="349">
        <f>+$N154*'10k &amp; MO'!L$7+$O154*'10k &amp; MO'!L$13+$P154*'10k &amp; MO'!L$19+$Q154*'10k &amp; MO'!L$25+$R154*'10k &amp; MO'!L$31</f>
        <v>0</v>
      </c>
      <c r="AD154" s="350">
        <f>+S154*'10k &amp; MO'!O$7</f>
        <v>0</v>
      </c>
      <c r="AF154" s="192" t="str">
        <f t="shared" si="19"/>
        <v>21042018</v>
      </c>
      <c r="AG154" s="192">
        <f>+IFERROR(VLOOKUP($AF154,'Limited Loss'!$F$5:$P$124,AG$3,FALSE),0)</f>
        <v>0</v>
      </c>
      <c r="AH154" s="193">
        <f>+IFERROR(VLOOKUP($AF154,'Limited Loss'!$F$5:$P$124,AH$3,FALSE),0)</f>
        <v>0</v>
      </c>
      <c r="AI154" s="193">
        <f>+IFERROR(VLOOKUP($AF154,'Limited Loss'!$F$5:$P$124,AI$3,FALSE),0)</f>
        <v>0</v>
      </c>
      <c r="AJ154" s="193">
        <f>+IFERROR(VLOOKUP($AF154,'Limited Loss'!$F$5:$P$124,AJ$3,FALSE),0)</f>
        <v>0</v>
      </c>
      <c r="AK154" s="100">
        <f>+IFERROR(VLOOKUP($AF154,'Limited Loss'!$F$5:$P$124,AK$3,FALSE),0)</f>
        <v>0</v>
      </c>
      <c r="AL154" s="193">
        <f>+IFERROR(VLOOKUP($AF154,'Limited Loss'!$F$5:$P$124,AL$3,FALSE),0)</f>
        <v>0</v>
      </c>
      <c r="AM154" s="193">
        <f>+IFERROR(VLOOKUP($AF154,'Limited Loss'!$F$5:$P$124,AM$3,FALSE),0)</f>
        <v>0</v>
      </c>
      <c r="AN154" s="193">
        <f>+IFERROR(VLOOKUP($AF154,'Limited Loss'!$F$5:$P$124,AN$3,FALSE),0)</f>
        <v>0</v>
      </c>
      <c r="AO154" s="193">
        <f>+IFERROR(VLOOKUP($AF154,'Limited Loss'!$F$5:$P$124,AO$3,FALSE),0)</f>
        <v>0</v>
      </c>
      <c r="AP154" s="100">
        <f>+IFERROR(VLOOKUP($AF154,'Limited Loss'!$F$5:$P$124,AP$3,FALSE),0)</f>
        <v>0</v>
      </c>
      <c r="AQ154" s="353"/>
      <c r="AR154" s="331">
        <f t="shared" si="20"/>
        <v>2104</v>
      </c>
      <c r="AS154" s="332">
        <f t="shared" si="20"/>
        <v>2018</v>
      </c>
      <c r="AT154" s="349">
        <f t="shared" si="26"/>
        <v>0</v>
      </c>
      <c r="AU154" s="349">
        <f t="shared" si="25"/>
        <v>0</v>
      </c>
      <c r="AV154" s="349">
        <f t="shared" si="25"/>
        <v>0</v>
      </c>
      <c r="AW154" s="349">
        <f t="shared" si="25"/>
        <v>0</v>
      </c>
      <c r="AX154" s="350">
        <f t="shared" si="25"/>
        <v>0</v>
      </c>
      <c r="AY154" s="349">
        <f t="shared" si="25"/>
        <v>0</v>
      </c>
      <c r="AZ154" s="349">
        <f t="shared" si="25"/>
        <v>0</v>
      </c>
      <c r="BA154" s="349">
        <f t="shared" si="25"/>
        <v>0</v>
      </c>
      <c r="BB154" s="349">
        <f t="shared" si="18"/>
        <v>0</v>
      </c>
      <c r="BC154" s="349">
        <f t="shared" si="18"/>
        <v>0</v>
      </c>
      <c r="BD154" s="350">
        <f t="shared" si="18"/>
        <v>0</v>
      </c>
      <c r="BE154" s="349">
        <f t="shared" si="22"/>
        <v>0</v>
      </c>
      <c r="BF154" s="375">
        <f t="shared" si="23"/>
        <v>0</v>
      </c>
      <c r="BG154" s="334">
        <f t="shared" si="24"/>
        <v>0</v>
      </c>
      <c r="BI154" s="107">
        <v>682</v>
      </c>
      <c r="BJ154" s="108">
        <v>481398.08740000002</v>
      </c>
      <c r="BK154" s="108">
        <v>538221.4301</v>
      </c>
      <c r="BL154" s="108">
        <v>19818.246000000003</v>
      </c>
    </row>
    <row r="155" spans="1:64" x14ac:dyDescent="0.2">
      <c r="A155" s="326" t="str">
        <f t="shared" si="21"/>
        <v>21072014</v>
      </c>
      <c r="B155" s="331">
        <v>2107</v>
      </c>
      <c r="C155" s="327">
        <v>2014</v>
      </c>
      <c r="D155" s="353">
        <f>+IFERROR(VLOOKUP($A155,Data_Loss!$A$2:$V$1180,6,FALSE),0)</f>
        <v>0</v>
      </c>
      <c r="E155" s="353">
        <f>+IFERROR(VLOOKUP($A155,Data_Loss!$A$2:$V$1180,7,FALSE),0)</f>
        <v>0</v>
      </c>
      <c r="F155" s="353">
        <f>+IFERROR(VLOOKUP($A155,Data_Loss!$A$2:$V$1180,8,FALSE),0)</f>
        <v>0</v>
      </c>
      <c r="G155" s="353">
        <f>+IFERROR(VLOOKUP($A155,Data_Loss!$A$2:$V$1180,9,FALSE),0)</f>
        <v>0</v>
      </c>
      <c r="H155" s="353">
        <f>+IFERROR(VLOOKUP($A155,Data_Loss!$A$2:$V$1180,10,FALSE),0)</f>
        <v>0</v>
      </c>
      <c r="I155" s="353">
        <f>+IFERROR(VLOOKUP($A155,Data_Loss!$A$2:$V$1300,12,FALSE),0)</f>
        <v>0</v>
      </c>
      <c r="J155" s="353">
        <f>+IFERROR(VLOOKUP($A155,Data_Loss!$A$2:$V$1300,13,FALSE),0)</f>
        <v>0</v>
      </c>
      <c r="K155" s="353">
        <f>+IFERROR(VLOOKUP($A155,Data_Loss!$A$2:$V$1300,14,FALSE),0)</f>
        <v>0</v>
      </c>
      <c r="L155" s="353">
        <f>+IFERROR(VLOOKUP($A155,Data_Loss!$A$2:$V$1300,15,FALSE),0)</f>
        <v>0</v>
      </c>
      <c r="M155" s="353">
        <f>+IFERROR(VLOOKUP($A155,Data_Loss!$A$2:$V$1300,16,FALSE),0)</f>
        <v>0</v>
      </c>
      <c r="N155" s="353">
        <f>+IFERROR(VLOOKUP($A155,Data_Loss!$A$2:$V$1300,17,FALSE),0)</f>
        <v>0</v>
      </c>
      <c r="O155" s="353">
        <f>+IFERROR(VLOOKUP($A155,Data_Loss!$A$2:$V$1300,18,FALSE),0)</f>
        <v>0</v>
      </c>
      <c r="P155" s="353">
        <f>+IFERROR(VLOOKUP($A155,Data_Loss!$A$2:$V$1300,19,FALSE),0)</f>
        <v>0</v>
      </c>
      <c r="Q155" s="353">
        <f>+IFERROR(VLOOKUP($A155,Data_Loss!$A$2:$V$1300,20,FALSE),0)</f>
        <v>0</v>
      </c>
      <c r="R155" s="353">
        <f>+IFERROR(VLOOKUP($A155,Data_Loss!$A$2:$V$1300,21,FALSE),0)</f>
        <v>0</v>
      </c>
      <c r="S155" s="353">
        <f>+IFERROR(VLOOKUP($A155,Data_Loss!$A$2:$V$1300,22,FALSE),0)</f>
        <v>0</v>
      </c>
      <c r="T155" s="191">
        <f>+$I155*'10k &amp; MO'!C$3+$J155*'10k &amp; MO'!C$9+$K155*'10k &amp; MO'!C$15+$L155*'10k &amp; MO'!C$21+$M155*'10k &amp; MO'!C$27</f>
        <v>0</v>
      </c>
      <c r="U155" s="349">
        <f>+$I155*'10k &amp; MO'!D$3+$J155*'10k &amp; MO'!D$9+$K155*'10k &amp; MO'!D$15+$L155*'10k &amp; MO'!D$21+$M155*'10k &amp; MO'!D$27</f>
        <v>0</v>
      </c>
      <c r="V155" s="349">
        <f>+$I155*'10k &amp; MO'!E$3+$J155*'10k &amp; MO'!E$9+$K155*'10k &amp; MO'!E$15+$L155*'10k &amp; MO'!E$21+$M155*'10k &amp; MO'!E$27</f>
        <v>0</v>
      </c>
      <c r="W155" s="349">
        <f>+$I155*'10k &amp; MO'!F$3+$J155*'10k &amp; MO'!F$9+$K155*'10k &amp; MO'!F$15+$L155*'10k &amp; MO'!F$21+$M155*'10k &amp; MO'!F$27</f>
        <v>0</v>
      </c>
      <c r="X155" s="349">
        <f>+$I155*'10k &amp; MO'!G$3+$J155*'10k &amp; MO'!G$9+$K155*'10k &amp; MO'!G$15+$L155*'10k &amp; MO'!G$21+$M155*'10k &amp; MO'!G$27</f>
        <v>0</v>
      </c>
      <c r="Y155" s="349">
        <f>+$N155*'10k &amp; MO'!H$3+$O155*'10k &amp; MO'!H$9+$P155*'10k &amp; MO'!H$15+$Q155*'10k &amp; MO'!H$21+$R155*'10k &amp; MO'!H$27</f>
        <v>0</v>
      </c>
      <c r="Z155" s="349">
        <f>+$N155*'10k &amp; MO'!I$3+$O155*'10k &amp; MO'!I$9+$P155*'10k &amp; MO'!I$15+$Q155*'10k &amp; MO'!I$21+$R155*'10k &amp; MO'!I$27</f>
        <v>0</v>
      </c>
      <c r="AA155" s="349">
        <f>+$N155*'10k &amp; MO'!J$3+$O155*'10k &amp; MO'!J$9+$P155*'10k &amp; MO'!J$15+$Q155*'10k &amp; MO'!J$21+$R155*'10k &amp; MO'!J$27</f>
        <v>0</v>
      </c>
      <c r="AB155" s="349">
        <f>+$N155*'10k &amp; MO'!K$3+$O155*'10k &amp; MO'!K$9+$P155*'10k &amp; MO'!K$15+$Q155*'10k &amp; MO'!K$21+$R155*'10k &amp; MO'!K$27</f>
        <v>0</v>
      </c>
      <c r="AC155" s="349">
        <f>+$N155*'10k &amp; MO'!L$3+$O155*'10k &amp; MO'!L$9+$P155*'10k &amp; MO'!L$15+$Q155*'10k &amp; MO'!L$21+$R155*'10k &amp; MO'!L$27</f>
        <v>0</v>
      </c>
      <c r="AD155" s="350">
        <f>+S155*'10k &amp; MO'!O$3</f>
        <v>0</v>
      </c>
      <c r="AF155" s="192" t="str">
        <f t="shared" si="19"/>
        <v>21072014</v>
      </c>
      <c r="AG155" s="192">
        <f>+IFERROR(VLOOKUP($AF155,'Limited Loss'!$F$5:$P$124,AG$3,FALSE),0)</f>
        <v>0</v>
      </c>
      <c r="AH155" s="193">
        <f>+IFERROR(VLOOKUP($AF155,'Limited Loss'!$F$5:$P$124,AH$3,FALSE),0)</f>
        <v>0</v>
      </c>
      <c r="AI155" s="193">
        <f>+IFERROR(VLOOKUP($AF155,'Limited Loss'!$F$5:$P$124,AI$3,FALSE),0)</f>
        <v>0</v>
      </c>
      <c r="AJ155" s="193">
        <f>+IFERROR(VLOOKUP($AF155,'Limited Loss'!$F$5:$P$124,AJ$3,FALSE),0)</f>
        <v>0</v>
      </c>
      <c r="AK155" s="100">
        <f>+IFERROR(VLOOKUP($AF155,'Limited Loss'!$F$5:$P$124,AK$3,FALSE),0)</f>
        <v>0</v>
      </c>
      <c r="AL155" s="193">
        <f>+IFERROR(VLOOKUP($AF155,'Limited Loss'!$F$5:$P$124,AL$3,FALSE),0)</f>
        <v>0</v>
      </c>
      <c r="AM155" s="193">
        <f>+IFERROR(VLOOKUP($AF155,'Limited Loss'!$F$5:$P$124,AM$3,FALSE),0)</f>
        <v>0</v>
      </c>
      <c r="AN155" s="193">
        <f>+IFERROR(VLOOKUP($AF155,'Limited Loss'!$F$5:$P$124,AN$3,FALSE),0)</f>
        <v>0</v>
      </c>
      <c r="AO155" s="193">
        <f>+IFERROR(VLOOKUP($AF155,'Limited Loss'!$F$5:$P$124,AO$3,FALSE),0)</f>
        <v>0</v>
      </c>
      <c r="AP155" s="100">
        <f>+IFERROR(VLOOKUP($AF155,'Limited Loss'!$F$5:$P$124,AP$3,FALSE),0)</f>
        <v>0</v>
      </c>
      <c r="AQ155" s="353"/>
      <c r="AR155" s="331">
        <f t="shared" si="20"/>
        <v>2107</v>
      </c>
      <c r="AS155" s="332">
        <f t="shared" si="20"/>
        <v>2014</v>
      </c>
      <c r="AT155" s="349">
        <f t="shared" si="26"/>
        <v>0</v>
      </c>
      <c r="AU155" s="349">
        <f t="shared" si="25"/>
        <v>0</v>
      </c>
      <c r="AV155" s="349">
        <f t="shared" si="25"/>
        <v>0</v>
      </c>
      <c r="AW155" s="349">
        <f t="shared" si="25"/>
        <v>0</v>
      </c>
      <c r="AX155" s="350">
        <f t="shared" si="25"/>
        <v>0</v>
      </c>
      <c r="AY155" s="349">
        <f t="shared" si="25"/>
        <v>0</v>
      </c>
      <c r="AZ155" s="349">
        <f t="shared" si="25"/>
        <v>0</v>
      </c>
      <c r="BA155" s="349">
        <f t="shared" si="25"/>
        <v>0</v>
      </c>
      <c r="BB155" s="349">
        <f t="shared" si="18"/>
        <v>0</v>
      </c>
      <c r="BC155" s="349">
        <f t="shared" si="18"/>
        <v>0</v>
      </c>
      <c r="BD155" s="350">
        <f t="shared" si="18"/>
        <v>0</v>
      </c>
      <c r="BE155" s="349">
        <f t="shared" si="22"/>
        <v>0</v>
      </c>
      <c r="BF155" s="375">
        <f t="shared" si="23"/>
        <v>0</v>
      </c>
      <c r="BG155" s="334">
        <f t="shared" si="24"/>
        <v>0</v>
      </c>
      <c r="BI155" s="107">
        <v>709</v>
      </c>
      <c r="BJ155" s="108">
        <v>0</v>
      </c>
      <c r="BK155" s="108">
        <v>0</v>
      </c>
      <c r="BL155" s="108">
        <v>0</v>
      </c>
    </row>
    <row r="156" spans="1:64" x14ac:dyDescent="0.2">
      <c r="A156" s="326" t="str">
        <f t="shared" si="21"/>
        <v>21072015</v>
      </c>
      <c r="B156" s="331">
        <v>2107</v>
      </c>
      <c r="C156" s="327">
        <v>2015</v>
      </c>
      <c r="D156" s="353">
        <f>+IFERROR(VLOOKUP($A156,Data_Loss!$A$2:$V$1180,6,FALSE),0)</f>
        <v>0</v>
      </c>
      <c r="E156" s="353">
        <f>+IFERROR(VLOOKUP($A156,Data_Loss!$A$2:$V$1180,7,FALSE),0)</f>
        <v>0</v>
      </c>
      <c r="F156" s="353">
        <f>+IFERROR(VLOOKUP($A156,Data_Loss!$A$2:$V$1180,8,FALSE),0)</f>
        <v>0</v>
      </c>
      <c r="G156" s="353">
        <f>+IFERROR(VLOOKUP($A156,Data_Loss!$A$2:$V$1180,9,FALSE),0)</f>
        <v>0</v>
      </c>
      <c r="H156" s="353">
        <f>+IFERROR(VLOOKUP($A156,Data_Loss!$A$2:$V$1180,10,FALSE),0)</f>
        <v>0</v>
      </c>
      <c r="I156" s="353">
        <f>+IFERROR(VLOOKUP($A156,Data_Loss!$A$2:$V$1300,12,FALSE),0)</f>
        <v>0</v>
      </c>
      <c r="J156" s="353">
        <f>+IFERROR(VLOOKUP($A156,Data_Loss!$A$2:$V$1300,13,FALSE),0)</f>
        <v>0</v>
      </c>
      <c r="K156" s="353">
        <f>+IFERROR(VLOOKUP($A156,Data_Loss!$A$2:$V$1300,14,FALSE),0)</f>
        <v>0</v>
      </c>
      <c r="L156" s="353">
        <f>+IFERROR(VLOOKUP($A156,Data_Loss!$A$2:$V$1300,15,FALSE),0)</f>
        <v>0</v>
      </c>
      <c r="M156" s="353">
        <f>+IFERROR(VLOOKUP($A156,Data_Loss!$A$2:$V$1300,16,FALSE),0)</f>
        <v>0</v>
      </c>
      <c r="N156" s="353">
        <f>+IFERROR(VLOOKUP($A156,Data_Loss!$A$2:$V$1300,17,FALSE),0)</f>
        <v>0</v>
      </c>
      <c r="O156" s="353">
        <f>+IFERROR(VLOOKUP($A156,Data_Loss!$A$2:$V$1300,18,FALSE),0)</f>
        <v>0</v>
      </c>
      <c r="P156" s="353">
        <f>+IFERROR(VLOOKUP($A156,Data_Loss!$A$2:$V$1300,19,FALSE),0)</f>
        <v>0</v>
      </c>
      <c r="Q156" s="353">
        <f>+IFERROR(VLOOKUP($A156,Data_Loss!$A$2:$V$1300,20,FALSE),0)</f>
        <v>0</v>
      </c>
      <c r="R156" s="353">
        <f>+IFERROR(VLOOKUP($A156,Data_Loss!$A$2:$V$1300,21,FALSE),0)</f>
        <v>0</v>
      </c>
      <c r="S156" s="353">
        <f>+IFERROR(VLOOKUP($A156,Data_Loss!$A$2:$V$1300,22,FALSE),0)</f>
        <v>0</v>
      </c>
      <c r="T156" s="191">
        <f>+$I156*'10k &amp; MO'!C$4+$J156*'10k &amp; MO'!C$10+$K156*'10k &amp; MO'!C$16+$L156*'10k &amp; MO'!C$22+$M156*'10k &amp; MO'!C$28</f>
        <v>0</v>
      </c>
      <c r="U156" s="349">
        <f>+$I156*'10k &amp; MO'!D$4+$J156*'10k &amp; MO'!D$10+$K156*'10k &amp; MO'!D$16+$L156*'10k &amp; MO'!D$22+$M156*'10k &amp; MO'!D$28</f>
        <v>0</v>
      </c>
      <c r="V156" s="349">
        <f>+$I156*'10k &amp; MO'!E$4+$J156*'10k &amp; MO'!E$10+$K156*'10k &amp; MO'!E$16+$L156*'10k &amp; MO'!E$22+$M156*'10k &amp; MO'!E$28</f>
        <v>0</v>
      </c>
      <c r="W156" s="349">
        <f>+$I156*'10k &amp; MO'!F$4+$J156*'10k &amp; MO'!F$10+$K156*'10k &amp; MO'!F$16+$L156*'10k &amp; MO'!F$22+$M156*'10k &amp; MO'!F$28</f>
        <v>0</v>
      </c>
      <c r="X156" s="349">
        <f>+$I156*'10k &amp; MO'!G$4+$J156*'10k &amp; MO'!G$10+$K156*'10k &amp; MO'!G$16+$L156*'10k &amp; MO'!G$22+$M156*'10k &amp; MO'!G$28</f>
        <v>0</v>
      </c>
      <c r="Y156" s="349">
        <f>+$N156*'10k &amp; MO'!H$4+$O156*'10k &amp; MO'!H$10+$P156*'10k &amp; MO'!H$16+$Q156*'10k &amp; MO'!H$22+$R156*'10k &amp; MO'!H$28</f>
        <v>0</v>
      </c>
      <c r="Z156" s="349">
        <f>+$N156*'10k &amp; MO'!I$4+$O156*'10k &amp; MO'!I$10+$P156*'10k &amp; MO'!I$16+$Q156*'10k &amp; MO'!I$22+$R156*'10k &amp; MO'!I$28</f>
        <v>0</v>
      </c>
      <c r="AA156" s="349">
        <f>+$N156*'10k &amp; MO'!J$4+$O156*'10k &amp; MO'!J$10+$P156*'10k &amp; MO'!J$16+$Q156*'10k &amp; MO'!J$22+$R156*'10k &amp; MO'!J$28</f>
        <v>0</v>
      </c>
      <c r="AB156" s="349">
        <f>+$N156*'10k &amp; MO'!K$4+$O156*'10k &amp; MO'!K$10+$P156*'10k &amp; MO'!K$16+$Q156*'10k &amp; MO'!K$22+$R156*'10k &amp; MO'!K$28</f>
        <v>0</v>
      </c>
      <c r="AC156" s="349">
        <f>+$N156*'10k &amp; MO'!L$4+$O156*'10k &amp; MO'!L$10+$P156*'10k &amp; MO'!L$16+$Q156*'10k &amp; MO'!L$22+$R156*'10k &amp; MO'!L$28</f>
        <v>0</v>
      </c>
      <c r="AD156" s="350">
        <f>+S156*'10k &amp; MO'!O$4</f>
        <v>0</v>
      </c>
      <c r="AF156" s="192" t="str">
        <f t="shared" si="19"/>
        <v>21072015</v>
      </c>
      <c r="AG156" s="192">
        <f>+IFERROR(VLOOKUP($AF156,'Limited Loss'!$F$5:$P$124,AG$3,FALSE),0)</f>
        <v>0</v>
      </c>
      <c r="AH156" s="193">
        <f>+IFERROR(VLOOKUP($AF156,'Limited Loss'!$F$5:$P$124,AH$3,FALSE),0)</f>
        <v>0</v>
      </c>
      <c r="AI156" s="193">
        <f>+IFERROR(VLOOKUP($AF156,'Limited Loss'!$F$5:$P$124,AI$3,FALSE),0)</f>
        <v>0</v>
      </c>
      <c r="AJ156" s="193">
        <f>+IFERROR(VLOOKUP($AF156,'Limited Loss'!$F$5:$P$124,AJ$3,FALSE),0)</f>
        <v>0</v>
      </c>
      <c r="AK156" s="100">
        <f>+IFERROR(VLOOKUP($AF156,'Limited Loss'!$F$5:$P$124,AK$3,FALSE),0)</f>
        <v>0</v>
      </c>
      <c r="AL156" s="193">
        <f>+IFERROR(VLOOKUP($AF156,'Limited Loss'!$F$5:$P$124,AL$3,FALSE),0)</f>
        <v>0</v>
      </c>
      <c r="AM156" s="193">
        <f>+IFERROR(VLOOKUP($AF156,'Limited Loss'!$F$5:$P$124,AM$3,FALSE),0)</f>
        <v>0</v>
      </c>
      <c r="AN156" s="193">
        <f>+IFERROR(VLOOKUP($AF156,'Limited Loss'!$F$5:$P$124,AN$3,FALSE),0)</f>
        <v>0</v>
      </c>
      <c r="AO156" s="193">
        <f>+IFERROR(VLOOKUP($AF156,'Limited Loss'!$F$5:$P$124,AO$3,FALSE),0)</f>
        <v>0</v>
      </c>
      <c r="AP156" s="100">
        <f>+IFERROR(VLOOKUP($AF156,'Limited Loss'!$F$5:$P$124,AP$3,FALSE),0)</f>
        <v>0</v>
      </c>
      <c r="AQ156" s="353"/>
      <c r="AR156" s="331">
        <f t="shared" si="20"/>
        <v>2107</v>
      </c>
      <c r="AS156" s="332">
        <f t="shared" si="20"/>
        <v>2015</v>
      </c>
      <c r="AT156" s="349">
        <f t="shared" si="26"/>
        <v>0</v>
      </c>
      <c r="AU156" s="349">
        <f t="shared" si="25"/>
        <v>0</v>
      </c>
      <c r="AV156" s="349">
        <f t="shared" si="25"/>
        <v>0</v>
      </c>
      <c r="AW156" s="349">
        <f t="shared" si="25"/>
        <v>0</v>
      </c>
      <c r="AX156" s="350">
        <f t="shared" si="25"/>
        <v>0</v>
      </c>
      <c r="AY156" s="349">
        <f t="shared" si="25"/>
        <v>0</v>
      </c>
      <c r="AZ156" s="349">
        <f t="shared" si="25"/>
        <v>0</v>
      </c>
      <c r="BA156" s="349">
        <f t="shared" si="25"/>
        <v>0</v>
      </c>
      <c r="BB156" s="349">
        <f t="shared" si="18"/>
        <v>0</v>
      </c>
      <c r="BC156" s="349">
        <f t="shared" si="18"/>
        <v>0</v>
      </c>
      <c r="BD156" s="350">
        <f t="shared" si="18"/>
        <v>0</v>
      </c>
      <c r="BE156" s="349">
        <f t="shared" si="22"/>
        <v>0</v>
      </c>
      <c r="BF156" s="375">
        <f t="shared" si="23"/>
        <v>0</v>
      </c>
      <c r="BG156" s="334">
        <f t="shared" si="24"/>
        <v>0</v>
      </c>
      <c r="BI156" s="107">
        <v>716</v>
      </c>
      <c r="BJ156" s="108">
        <v>4129.4393999999993</v>
      </c>
      <c r="BK156" s="108">
        <v>27944.410600000003</v>
      </c>
      <c r="BL156" s="108">
        <v>201.19200000000001</v>
      </c>
    </row>
    <row r="157" spans="1:64" x14ac:dyDescent="0.2">
      <c r="A157" s="326" t="str">
        <f t="shared" si="21"/>
        <v>21072016</v>
      </c>
      <c r="B157" s="331">
        <v>2107</v>
      </c>
      <c r="C157" s="327">
        <v>2016</v>
      </c>
      <c r="D157" s="353">
        <f>+IFERROR(VLOOKUP($A157,Data_Loss!$A$2:$V$1180,6,FALSE),0)</f>
        <v>0</v>
      </c>
      <c r="E157" s="353">
        <f>+IFERROR(VLOOKUP($A157,Data_Loss!$A$2:$V$1180,7,FALSE),0)</f>
        <v>0</v>
      </c>
      <c r="F157" s="353">
        <f>+IFERROR(VLOOKUP($A157,Data_Loss!$A$2:$V$1180,8,FALSE),0)</f>
        <v>0</v>
      </c>
      <c r="G157" s="353">
        <f>+IFERROR(VLOOKUP($A157,Data_Loss!$A$2:$V$1180,9,FALSE),0)</f>
        <v>0</v>
      </c>
      <c r="H157" s="353">
        <f>+IFERROR(VLOOKUP($A157,Data_Loss!$A$2:$V$1180,10,FALSE),0)</f>
        <v>0</v>
      </c>
      <c r="I157" s="353">
        <f>+IFERROR(VLOOKUP($A157,Data_Loss!$A$2:$V$1300,12,FALSE),0)</f>
        <v>0</v>
      </c>
      <c r="J157" s="353">
        <f>+IFERROR(VLOOKUP($A157,Data_Loss!$A$2:$V$1300,13,FALSE),0)</f>
        <v>0</v>
      </c>
      <c r="K157" s="353">
        <f>+IFERROR(VLOOKUP($A157,Data_Loss!$A$2:$V$1300,14,FALSE),0)</f>
        <v>0</v>
      </c>
      <c r="L157" s="353">
        <f>+IFERROR(VLOOKUP($A157,Data_Loss!$A$2:$V$1300,15,FALSE),0)</f>
        <v>0</v>
      </c>
      <c r="M157" s="353">
        <f>+IFERROR(VLOOKUP($A157,Data_Loss!$A$2:$V$1300,16,FALSE),0)</f>
        <v>0</v>
      </c>
      <c r="N157" s="353">
        <f>+IFERROR(VLOOKUP($A157,Data_Loss!$A$2:$V$1300,17,FALSE),0)</f>
        <v>0</v>
      </c>
      <c r="O157" s="353">
        <f>+IFERROR(VLOOKUP($A157,Data_Loss!$A$2:$V$1300,18,FALSE),0)</f>
        <v>0</v>
      </c>
      <c r="P157" s="353">
        <f>+IFERROR(VLOOKUP($A157,Data_Loss!$A$2:$V$1300,19,FALSE),0)</f>
        <v>0</v>
      </c>
      <c r="Q157" s="353">
        <f>+IFERROR(VLOOKUP($A157,Data_Loss!$A$2:$V$1300,20,FALSE),0)</f>
        <v>0</v>
      </c>
      <c r="R157" s="353">
        <f>+IFERROR(VLOOKUP($A157,Data_Loss!$A$2:$V$1300,21,FALSE),0)</f>
        <v>0</v>
      </c>
      <c r="S157" s="353">
        <f>+IFERROR(VLOOKUP($A157,Data_Loss!$A$2:$V$1300,22,FALSE),0)</f>
        <v>0</v>
      </c>
      <c r="T157" s="191">
        <f>+$I157*'10k &amp; MO'!C$5+$J157*'10k &amp; MO'!C$11+$K157*'10k &amp; MO'!C$17+$L157*'10k &amp; MO'!C$23+$M157*'10k &amp; MO'!C$29</f>
        <v>0</v>
      </c>
      <c r="U157" s="349">
        <f>+$I157*'10k &amp; MO'!D$5+$J157*'10k &amp; MO'!D$11+$K157*'10k &amp; MO'!D$17+$L157*'10k &amp; MO'!D$23+$M157*'10k &amp; MO'!D$29</f>
        <v>0</v>
      </c>
      <c r="V157" s="349">
        <f>+$I157*'10k &amp; MO'!E$5+$J157*'10k &amp; MO'!E$11+$K157*'10k &amp; MO'!E$17+$L157*'10k &amp; MO'!E$23+$M157*'10k &amp; MO'!E$29</f>
        <v>0</v>
      </c>
      <c r="W157" s="349">
        <f>+$I157*'10k &amp; MO'!F$5+$J157*'10k &amp; MO'!F$11+$K157*'10k &amp; MO'!F$17+$L157*'10k &amp; MO'!F$23+$M157*'10k &amp; MO'!F$29</f>
        <v>0</v>
      </c>
      <c r="X157" s="349">
        <f>+$I157*'10k &amp; MO'!G$5+$J157*'10k &amp; MO'!G$11+$K157*'10k &amp; MO'!G$17+$L157*'10k &amp; MO'!G$23+$M157*'10k &amp; MO'!G$29</f>
        <v>0</v>
      </c>
      <c r="Y157" s="349">
        <f>+$N157*'10k &amp; MO'!H$5+$O157*'10k &amp; MO'!H$11+$P157*'10k &amp; MO'!H$17+$Q157*'10k &amp; MO'!H$23+$R157*'10k &amp; MO'!H$29</f>
        <v>0</v>
      </c>
      <c r="Z157" s="349">
        <f>+$N157*'10k &amp; MO'!I$5+$O157*'10k &amp; MO'!I$11+$P157*'10k &amp; MO'!I$17+$Q157*'10k &amp; MO'!I$23+$R157*'10k &amp; MO'!I$29</f>
        <v>0</v>
      </c>
      <c r="AA157" s="349">
        <f>+$N157*'10k &amp; MO'!J$5+$O157*'10k &amp; MO'!J$11+$P157*'10k &amp; MO'!J$17+$Q157*'10k &amp; MO'!J$23+$R157*'10k &amp; MO'!J$29</f>
        <v>0</v>
      </c>
      <c r="AB157" s="349">
        <f>+$N157*'10k &amp; MO'!K$5+$O157*'10k &amp; MO'!K$11+$P157*'10k &amp; MO'!K$17+$Q157*'10k &amp; MO'!K$23+$R157*'10k &amp; MO'!K$29</f>
        <v>0</v>
      </c>
      <c r="AC157" s="349">
        <f>+$N157*'10k &amp; MO'!L$5+$O157*'10k &amp; MO'!L$11+$P157*'10k &amp; MO'!L$17+$Q157*'10k &amp; MO'!L$23+$R157*'10k &amp; MO'!L$29</f>
        <v>0</v>
      </c>
      <c r="AD157" s="350">
        <f>+S157*'10k &amp; MO'!O$5</f>
        <v>0</v>
      </c>
      <c r="AF157" s="192" t="str">
        <f t="shared" si="19"/>
        <v>21072016</v>
      </c>
      <c r="AG157" s="192">
        <f>+IFERROR(VLOOKUP($AF157,'Limited Loss'!$F$5:$P$124,AG$3,FALSE),0)</f>
        <v>0</v>
      </c>
      <c r="AH157" s="193">
        <f>+IFERROR(VLOOKUP($AF157,'Limited Loss'!$F$5:$P$124,AH$3,FALSE),0)</f>
        <v>0</v>
      </c>
      <c r="AI157" s="193">
        <f>+IFERROR(VLOOKUP($AF157,'Limited Loss'!$F$5:$P$124,AI$3,FALSE),0)</f>
        <v>0</v>
      </c>
      <c r="AJ157" s="193">
        <f>+IFERROR(VLOOKUP($AF157,'Limited Loss'!$F$5:$P$124,AJ$3,FALSE),0)</f>
        <v>0</v>
      </c>
      <c r="AK157" s="100">
        <f>+IFERROR(VLOOKUP($AF157,'Limited Loss'!$F$5:$P$124,AK$3,FALSE),0)</f>
        <v>0</v>
      </c>
      <c r="AL157" s="193">
        <f>+IFERROR(VLOOKUP($AF157,'Limited Loss'!$F$5:$P$124,AL$3,FALSE),0)</f>
        <v>0</v>
      </c>
      <c r="AM157" s="193">
        <f>+IFERROR(VLOOKUP($AF157,'Limited Loss'!$F$5:$P$124,AM$3,FALSE),0)</f>
        <v>0</v>
      </c>
      <c r="AN157" s="193">
        <f>+IFERROR(VLOOKUP($AF157,'Limited Loss'!$F$5:$P$124,AN$3,FALSE),0)</f>
        <v>0</v>
      </c>
      <c r="AO157" s="193">
        <f>+IFERROR(VLOOKUP($AF157,'Limited Loss'!$F$5:$P$124,AO$3,FALSE),0)</f>
        <v>0</v>
      </c>
      <c r="AP157" s="100">
        <f>+IFERROR(VLOOKUP($AF157,'Limited Loss'!$F$5:$P$124,AP$3,FALSE),0)</f>
        <v>0</v>
      </c>
      <c r="AQ157" s="353"/>
      <c r="AR157" s="331">
        <f t="shared" si="20"/>
        <v>2107</v>
      </c>
      <c r="AS157" s="332">
        <f t="shared" si="20"/>
        <v>2016</v>
      </c>
      <c r="AT157" s="349">
        <f t="shared" si="26"/>
        <v>0</v>
      </c>
      <c r="AU157" s="349">
        <f t="shared" si="25"/>
        <v>0</v>
      </c>
      <c r="AV157" s="349">
        <f t="shared" si="25"/>
        <v>0</v>
      </c>
      <c r="AW157" s="349">
        <f t="shared" si="25"/>
        <v>0</v>
      </c>
      <c r="AX157" s="350">
        <f t="shared" si="25"/>
        <v>0</v>
      </c>
      <c r="AY157" s="349">
        <f t="shared" si="25"/>
        <v>0</v>
      </c>
      <c r="AZ157" s="349">
        <f t="shared" si="25"/>
        <v>0</v>
      </c>
      <c r="BA157" s="349">
        <f t="shared" si="25"/>
        <v>0</v>
      </c>
      <c r="BB157" s="349">
        <f t="shared" si="18"/>
        <v>0</v>
      </c>
      <c r="BC157" s="349">
        <f t="shared" si="18"/>
        <v>0</v>
      </c>
      <c r="BD157" s="350">
        <f t="shared" si="18"/>
        <v>0</v>
      </c>
      <c r="BE157" s="349">
        <f t="shared" si="22"/>
        <v>0</v>
      </c>
      <c r="BF157" s="375">
        <f t="shared" si="23"/>
        <v>0</v>
      </c>
      <c r="BG157" s="334">
        <f t="shared" si="24"/>
        <v>0</v>
      </c>
      <c r="BI157" s="107">
        <v>718</v>
      </c>
      <c r="BJ157" s="108">
        <v>34806.482499999998</v>
      </c>
      <c r="BK157" s="108">
        <v>162927.01560000001</v>
      </c>
      <c r="BL157" s="108">
        <v>9804.2800000000007</v>
      </c>
    </row>
    <row r="158" spans="1:64" x14ac:dyDescent="0.2">
      <c r="A158" s="326" t="str">
        <f t="shared" si="21"/>
        <v>21072017</v>
      </c>
      <c r="B158" s="331">
        <v>2107</v>
      </c>
      <c r="C158" s="327">
        <v>2017</v>
      </c>
      <c r="D158" s="353">
        <f>+IFERROR(VLOOKUP($A158,Data_Loss!$A$2:$V$1180,6,FALSE),0)</f>
        <v>0</v>
      </c>
      <c r="E158" s="353">
        <f>+IFERROR(VLOOKUP($A158,Data_Loss!$A$2:$V$1180,7,FALSE),0)</f>
        <v>0</v>
      </c>
      <c r="F158" s="353">
        <f>+IFERROR(VLOOKUP($A158,Data_Loss!$A$2:$V$1180,8,FALSE),0)</f>
        <v>0</v>
      </c>
      <c r="G158" s="353">
        <f>+IFERROR(VLOOKUP($A158,Data_Loss!$A$2:$V$1180,9,FALSE),0)</f>
        <v>0</v>
      </c>
      <c r="H158" s="353">
        <f>+IFERROR(VLOOKUP($A158,Data_Loss!$A$2:$V$1180,10,FALSE),0)</f>
        <v>0</v>
      </c>
      <c r="I158" s="353">
        <f>+IFERROR(VLOOKUP($A158,Data_Loss!$A$2:$V$1300,12,FALSE),0)</f>
        <v>0</v>
      </c>
      <c r="J158" s="353">
        <f>+IFERROR(VLOOKUP($A158,Data_Loss!$A$2:$V$1300,13,FALSE),0)</f>
        <v>0</v>
      </c>
      <c r="K158" s="353">
        <f>+IFERROR(VLOOKUP($A158,Data_Loss!$A$2:$V$1300,14,FALSE),0)</f>
        <v>0</v>
      </c>
      <c r="L158" s="353">
        <f>+IFERROR(VLOOKUP($A158,Data_Loss!$A$2:$V$1300,15,FALSE),0)</f>
        <v>0</v>
      </c>
      <c r="M158" s="353">
        <f>+IFERROR(VLOOKUP($A158,Data_Loss!$A$2:$V$1300,16,FALSE),0)</f>
        <v>0</v>
      </c>
      <c r="N158" s="353">
        <f>+IFERROR(VLOOKUP($A158,Data_Loss!$A$2:$V$1300,17,FALSE),0)</f>
        <v>0</v>
      </c>
      <c r="O158" s="353">
        <f>+IFERROR(VLOOKUP($A158,Data_Loss!$A$2:$V$1300,18,FALSE),0)</f>
        <v>0</v>
      </c>
      <c r="P158" s="353">
        <f>+IFERROR(VLOOKUP($A158,Data_Loss!$A$2:$V$1300,19,FALSE),0)</f>
        <v>0</v>
      </c>
      <c r="Q158" s="353">
        <f>+IFERROR(VLOOKUP($A158,Data_Loss!$A$2:$V$1300,20,FALSE),0)</f>
        <v>0</v>
      </c>
      <c r="R158" s="353">
        <f>+IFERROR(VLOOKUP($A158,Data_Loss!$A$2:$V$1300,21,FALSE),0)</f>
        <v>0</v>
      </c>
      <c r="S158" s="353">
        <f>+IFERROR(VLOOKUP($A158,Data_Loss!$A$2:$V$1300,22,FALSE),0)</f>
        <v>0</v>
      </c>
      <c r="T158" s="191">
        <f>+$I158*'10k &amp; MO'!C$6+$J158*'10k &amp; MO'!C$12+$K158*'10k &amp; MO'!C$18+$L158*'10k &amp; MO'!C$24+$M158*'10k &amp; MO'!C$30</f>
        <v>0</v>
      </c>
      <c r="U158" s="349">
        <f>+$I158*'10k &amp; MO'!D$6+$J158*'10k &amp; MO'!D$12+$K158*'10k &amp; MO'!D$18+$L158*'10k &amp; MO'!D$24+$M158*'10k &amp; MO'!D$30</f>
        <v>0</v>
      </c>
      <c r="V158" s="349">
        <f>+$I158*'10k &amp; MO'!E$6+$J158*'10k &amp; MO'!E$12+$K158*'10k &amp; MO'!E$18+$L158*'10k &amp; MO'!E$24+$M158*'10k &amp; MO'!E$30</f>
        <v>0</v>
      </c>
      <c r="W158" s="349">
        <f>+$I158*'10k &amp; MO'!F$6+$J158*'10k &amp; MO'!F$12+$K158*'10k &amp; MO'!F$18+$L158*'10k &amp; MO'!F$24+$M158*'10k &amp; MO'!F$30</f>
        <v>0</v>
      </c>
      <c r="X158" s="349">
        <f>+$I158*'10k &amp; MO'!G$6+$J158*'10k &amp; MO'!G$12+$K158*'10k &amp; MO'!G$18+$L158*'10k &amp; MO'!G$24+$M158*'10k &amp; MO'!G$30</f>
        <v>0</v>
      </c>
      <c r="Y158" s="349">
        <f>+$N158*'10k &amp; MO'!H$6+$O158*'10k &amp; MO'!H$12+$P158*'10k &amp; MO'!H$18+$Q158*'10k &amp; MO'!H$24+$R158*'10k &amp; MO'!H$30</f>
        <v>0</v>
      </c>
      <c r="Z158" s="349">
        <f>+$N158*'10k &amp; MO'!I$6+$O158*'10k &amp; MO'!I$12+$P158*'10k &amp; MO'!I$18+$Q158*'10k &amp; MO'!I$24+$R158*'10k &amp; MO'!I$30</f>
        <v>0</v>
      </c>
      <c r="AA158" s="349">
        <f>+$N158*'10k &amp; MO'!J$6+$O158*'10k &amp; MO'!J$12+$P158*'10k &amp; MO'!J$18+$Q158*'10k &amp; MO'!J$24+$R158*'10k &amp; MO'!J$30</f>
        <v>0</v>
      </c>
      <c r="AB158" s="349">
        <f>+$N158*'10k &amp; MO'!K$6+$O158*'10k &amp; MO'!K$12+$P158*'10k &amp; MO'!K$18+$Q158*'10k &amp; MO'!K$24+$R158*'10k &amp; MO'!K$30</f>
        <v>0</v>
      </c>
      <c r="AC158" s="349">
        <f>+$N158*'10k &amp; MO'!L$6+$O158*'10k &amp; MO'!L$12+$P158*'10k &amp; MO'!L$18+$Q158*'10k &amp; MO'!L$24+$R158*'10k &amp; MO'!L$30</f>
        <v>0</v>
      </c>
      <c r="AD158" s="350">
        <f>+S158*'10k &amp; MO'!O$6</f>
        <v>0</v>
      </c>
      <c r="AF158" s="192" t="str">
        <f t="shared" si="19"/>
        <v>21072017</v>
      </c>
      <c r="AG158" s="192">
        <f>+IFERROR(VLOOKUP($AF158,'Limited Loss'!$F$5:$P$124,AG$3,FALSE),0)</f>
        <v>0</v>
      </c>
      <c r="AH158" s="193">
        <f>+IFERROR(VLOOKUP($AF158,'Limited Loss'!$F$5:$P$124,AH$3,FALSE),0)</f>
        <v>0</v>
      </c>
      <c r="AI158" s="193">
        <f>+IFERROR(VLOOKUP($AF158,'Limited Loss'!$F$5:$P$124,AI$3,FALSE),0)</f>
        <v>0</v>
      </c>
      <c r="AJ158" s="193">
        <f>+IFERROR(VLOOKUP($AF158,'Limited Loss'!$F$5:$P$124,AJ$3,FALSE),0)</f>
        <v>0</v>
      </c>
      <c r="AK158" s="100">
        <f>+IFERROR(VLOOKUP($AF158,'Limited Loss'!$F$5:$P$124,AK$3,FALSE),0)</f>
        <v>0</v>
      </c>
      <c r="AL158" s="193">
        <f>+IFERROR(VLOOKUP($AF158,'Limited Loss'!$F$5:$P$124,AL$3,FALSE),0)</f>
        <v>0</v>
      </c>
      <c r="AM158" s="193">
        <f>+IFERROR(VLOOKUP($AF158,'Limited Loss'!$F$5:$P$124,AM$3,FALSE),0)</f>
        <v>0</v>
      </c>
      <c r="AN158" s="193">
        <f>+IFERROR(VLOOKUP($AF158,'Limited Loss'!$F$5:$P$124,AN$3,FALSE),0)</f>
        <v>0</v>
      </c>
      <c r="AO158" s="193">
        <f>+IFERROR(VLOOKUP($AF158,'Limited Loss'!$F$5:$P$124,AO$3,FALSE),0)</f>
        <v>0</v>
      </c>
      <c r="AP158" s="100">
        <f>+IFERROR(VLOOKUP($AF158,'Limited Loss'!$F$5:$P$124,AP$3,FALSE),0)</f>
        <v>0</v>
      </c>
      <c r="AQ158" s="353"/>
      <c r="AR158" s="331">
        <f t="shared" si="20"/>
        <v>2107</v>
      </c>
      <c r="AS158" s="332">
        <f t="shared" si="20"/>
        <v>2017</v>
      </c>
      <c r="AT158" s="349">
        <f t="shared" si="26"/>
        <v>0</v>
      </c>
      <c r="AU158" s="349">
        <f t="shared" si="25"/>
        <v>0</v>
      </c>
      <c r="AV158" s="349">
        <f t="shared" si="25"/>
        <v>0</v>
      </c>
      <c r="AW158" s="349">
        <f t="shared" si="25"/>
        <v>0</v>
      </c>
      <c r="AX158" s="350">
        <f t="shared" si="25"/>
        <v>0</v>
      </c>
      <c r="AY158" s="349">
        <f t="shared" si="25"/>
        <v>0</v>
      </c>
      <c r="AZ158" s="349">
        <f t="shared" si="25"/>
        <v>0</v>
      </c>
      <c r="BA158" s="349">
        <f t="shared" si="25"/>
        <v>0</v>
      </c>
      <c r="BB158" s="349">
        <f t="shared" si="18"/>
        <v>0</v>
      </c>
      <c r="BC158" s="349">
        <f t="shared" si="18"/>
        <v>0</v>
      </c>
      <c r="BD158" s="350">
        <f t="shared" si="18"/>
        <v>0</v>
      </c>
      <c r="BE158" s="349">
        <f t="shared" si="22"/>
        <v>0</v>
      </c>
      <c r="BF158" s="375">
        <f t="shared" si="23"/>
        <v>0</v>
      </c>
      <c r="BG158" s="334">
        <f t="shared" si="24"/>
        <v>0</v>
      </c>
      <c r="BI158" s="107">
        <v>721</v>
      </c>
      <c r="BJ158" s="108">
        <v>0</v>
      </c>
      <c r="BK158" s="108">
        <v>0</v>
      </c>
      <c r="BL158" s="108">
        <v>0</v>
      </c>
    </row>
    <row r="159" spans="1:64" x14ac:dyDescent="0.2">
      <c r="A159" s="326" t="str">
        <f t="shared" si="21"/>
        <v>21072018</v>
      </c>
      <c r="B159" s="331">
        <v>2107</v>
      </c>
      <c r="C159" s="327">
        <v>2018</v>
      </c>
      <c r="D159" s="353">
        <f>+IFERROR(VLOOKUP($A159,Data_Loss!$A$2:$V$1180,6,FALSE),0)</f>
        <v>0</v>
      </c>
      <c r="E159" s="353">
        <f>+IFERROR(VLOOKUP($A159,Data_Loss!$A$2:$V$1180,7,FALSE),0)</f>
        <v>0</v>
      </c>
      <c r="F159" s="353">
        <f>+IFERROR(VLOOKUP($A159,Data_Loss!$A$2:$V$1180,8,FALSE),0)</f>
        <v>0</v>
      </c>
      <c r="G159" s="353">
        <f>+IFERROR(VLOOKUP($A159,Data_Loss!$A$2:$V$1180,9,FALSE),0)</f>
        <v>0</v>
      </c>
      <c r="H159" s="353">
        <f>+IFERROR(VLOOKUP($A159,Data_Loss!$A$2:$V$1180,10,FALSE),0)</f>
        <v>0</v>
      </c>
      <c r="I159" s="353">
        <f>+IFERROR(VLOOKUP($A159,Data_Loss!$A$2:$V$1300,12,FALSE),0)</f>
        <v>0</v>
      </c>
      <c r="J159" s="353">
        <f>+IFERROR(VLOOKUP($A159,Data_Loss!$A$2:$V$1300,13,FALSE),0)</f>
        <v>0</v>
      </c>
      <c r="K159" s="353">
        <f>+IFERROR(VLOOKUP($A159,Data_Loss!$A$2:$V$1300,14,FALSE),0)</f>
        <v>0</v>
      </c>
      <c r="L159" s="353">
        <f>+IFERROR(VLOOKUP($A159,Data_Loss!$A$2:$V$1300,15,FALSE),0)</f>
        <v>0</v>
      </c>
      <c r="M159" s="353">
        <f>+IFERROR(VLOOKUP($A159,Data_Loss!$A$2:$V$1300,16,FALSE),0)</f>
        <v>0</v>
      </c>
      <c r="N159" s="353">
        <f>+IFERROR(VLOOKUP($A159,Data_Loss!$A$2:$V$1300,17,FALSE),0)</f>
        <v>0</v>
      </c>
      <c r="O159" s="353">
        <f>+IFERROR(VLOOKUP($A159,Data_Loss!$A$2:$V$1300,18,FALSE),0)</f>
        <v>0</v>
      </c>
      <c r="P159" s="353">
        <f>+IFERROR(VLOOKUP($A159,Data_Loss!$A$2:$V$1300,19,FALSE),0)</f>
        <v>0</v>
      </c>
      <c r="Q159" s="353">
        <f>+IFERROR(VLOOKUP($A159,Data_Loss!$A$2:$V$1300,20,FALSE),0)</f>
        <v>0</v>
      </c>
      <c r="R159" s="353">
        <f>+IFERROR(VLOOKUP($A159,Data_Loss!$A$2:$V$1300,21,FALSE),0)</f>
        <v>0</v>
      </c>
      <c r="S159" s="353">
        <f>+IFERROR(VLOOKUP($A159,Data_Loss!$A$2:$V$1300,22,FALSE),0)</f>
        <v>0</v>
      </c>
      <c r="T159" s="191">
        <f>+$I159*'10k &amp; MO'!C$7+$J159*'10k &amp; MO'!C$13+$K159*'10k &amp; MO'!C$19+$L159*'10k &amp; MO'!C$25+$M159*'10k &amp; MO'!C$31</f>
        <v>0</v>
      </c>
      <c r="U159" s="349">
        <f>+$I159*'10k &amp; MO'!D$7+$J159*'10k &amp; MO'!D$13+$K159*'10k &amp; MO'!D$19+$L159*'10k &amp; MO'!D$25+$M159*'10k &amp; MO'!D$31</f>
        <v>0</v>
      </c>
      <c r="V159" s="349">
        <f>+$I159*'10k &amp; MO'!E$7+$J159*'10k &amp; MO'!E$13+$K159*'10k &amp; MO'!E$19+$L159*'10k &amp; MO'!E$25+$M159*'10k &amp; MO'!E$31</f>
        <v>0</v>
      </c>
      <c r="W159" s="349">
        <f>+$I159*'10k &amp; MO'!F$7+$J159*'10k &amp; MO'!F$13+$K159*'10k &amp; MO'!F$19+$L159*'10k &amp; MO'!F$25+$M159*'10k &amp; MO'!F$31</f>
        <v>0</v>
      </c>
      <c r="X159" s="349">
        <f>+$I159*'10k &amp; MO'!G$7+$J159*'10k &amp; MO'!G$13+$K159*'10k &amp; MO'!G$19+$L159*'10k &amp; MO'!G$25+$M159*'10k &amp; MO'!G$31</f>
        <v>0</v>
      </c>
      <c r="Y159" s="349">
        <f>+$N159*'10k &amp; MO'!H$7+$O159*'10k &amp; MO'!H$13+$P159*'10k &amp; MO'!H$19+$Q159*'10k &amp; MO'!H$25+$R159*'10k &amp; MO'!H$31</f>
        <v>0</v>
      </c>
      <c r="Z159" s="349">
        <f>+$N159*'10k &amp; MO'!I$7+$O159*'10k &amp; MO'!I$13+$P159*'10k &amp; MO'!I$19+$Q159*'10k &amp; MO'!I$25+$R159*'10k &amp; MO'!I$31</f>
        <v>0</v>
      </c>
      <c r="AA159" s="349">
        <f>+$N159*'10k &amp; MO'!J$7+$O159*'10k &amp; MO'!J$13+$P159*'10k &amp; MO'!J$19+$Q159*'10k &amp; MO'!J$25+$R159*'10k &amp; MO'!J$31</f>
        <v>0</v>
      </c>
      <c r="AB159" s="349">
        <f>+$N159*'10k &amp; MO'!K$7+$O159*'10k &amp; MO'!K$13+$P159*'10k &amp; MO'!K$19+$Q159*'10k &amp; MO'!K$25+$R159*'10k &amp; MO'!K$31</f>
        <v>0</v>
      </c>
      <c r="AC159" s="349">
        <f>+$N159*'10k &amp; MO'!L$7+$O159*'10k &amp; MO'!L$13+$P159*'10k &amp; MO'!L$19+$Q159*'10k &amp; MO'!L$25+$R159*'10k &amp; MO'!L$31</f>
        <v>0</v>
      </c>
      <c r="AD159" s="350">
        <f>+S159*'10k &amp; MO'!O$7</f>
        <v>0</v>
      </c>
      <c r="AF159" s="192" t="str">
        <f t="shared" si="19"/>
        <v>21072018</v>
      </c>
      <c r="AG159" s="192">
        <f>+IFERROR(VLOOKUP($AF159,'Limited Loss'!$F$5:$P$124,AG$3,FALSE),0)</f>
        <v>0</v>
      </c>
      <c r="AH159" s="193">
        <f>+IFERROR(VLOOKUP($AF159,'Limited Loss'!$F$5:$P$124,AH$3,FALSE),0)</f>
        <v>0</v>
      </c>
      <c r="AI159" s="193">
        <f>+IFERROR(VLOOKUP($AF159,'Limited Loss'!$F$5:$P$124,AI$3,FALSE),0)</f>
        <v>0</v>
      </c>
      <c r="AJ159" s="193">
        <f>+IFERROR(VLOOKUP($AF159,'Limited Loss'!$F$5:$P$124,AJ$3,FALSE),0)</f>
        <v>0</v>
      </c>
      <c r="AK159" s="100">
        <f>+IFERROR(VLOOKUP($AF159,'Limited Loss'!$F$5:$P$124,AK$3,FALSE),0)</f>
        <v>0</v>
      </c>
      <c r="AL159" s="193">
        <f>+IFERROR(VLOOKUP($AF159,'Limited Loss'!$F$5:$P$124,AL$3,FALSE),0)</f>
        <v>0</v>
      </c>
      <c r="AM159" s="193">
        <f>+IFERROR(VLOOKUP($AF159,'Limited Loss'!$F$5:$P$124,AM$3,FALSE),0)</f>
        <v>0</v>
      </c>
      <c r="AN159" s="193">
        <f>+IFERROR(VLOOKUP($AF159,'Limited Loss'!$F$5:$P$124,AN$3,FALSE),0)</f>
        <v>0</v>
      </c>
      <c r="AO159" s="193">
        <f>+IFERROR(VLOOKUP($AF159,'Limited Loss'!$F$5:$P$124,AO$3,FALSE),0)</f>
        <v>0</v>
      </c>
      <c r="AP159" s="100">
        <f>+IFERROR(VLOOKUP($AF159,'Limited Loss'!$F$5:$P$124,AP$3,FALSE),0)</f>
        <v>0</v>
      </c>
      <c r="AQ159" s="353"/>
      <c r="AR159" s="331">
        <f t="shared" si="20"/>
        <v>2107</v>
      </c>
      <c r="AS159" s="332">
        <f t="shared" si="20"/>
        <v>2018</v>
      </c>
      <c r="AT159" s="349">
        <f t="shared" si="26"/>
        <v>0</v>
      </c>
      <c r="AU159" s="349">
        <f t="shared" si="25"/>
        <v>0</v>
      </c>
      <c r="AV159" s="349">
        <f t="shared" si="25"/>
        <v>0</v>
      </c>
      <c r="AW159" s="349">
        <f t="shared" si="25"/>
        <v>0</v>
      </c>
      <c r="AX159" s="350">
        <f t="shared" si="25"/>
        <v>0</v>
      </c>
      <c r="AY159" s="349">
        <f t="shared" si="25"/>
        <v>0</v>
      </c>
      <c r="AZ159" s="349">
        <f t="shared" si="25"/>
        <v>0</v>
      </c>
      <c r="BA159" s="349">
        <f t="shared" si="25"/>
        <v>0</v>
      </c>
      <c r="BB159" s="349">
        <f t="shared" si="18"/>
        <v>0</v>
      </c>
      <c r="BC159" s="349">
        <f t="shared" si="18"/>
        <v>0</v>
      </c>
      <c r="BD159" s="350">
        <f t="shared" si="18"/>
        <v>0</v>
      </c>
      <c r="BE159" s="349">
        <f t="shared" si="22"/>
        <v>0</v>
      </c>
      <c r="BF159" s="375">
        <f t="shared" si="23"/>
        <v>0</v>
      </c>
      <c r="BG159" s="334">
        <f t="shared" si="24"/>
        <v>0</v>
      </c>
      <c r="BI159" s="107">
        <v>744</v>
      </c>
      <c r="BJ159" s="108">
        <v>19555.224200000001</v>
      </c>
      <c r="BK159" s="108">
        <v>66736.920600000012</v>
      </c>
      <c r="BL159" s="108">
        <v>0</v>
      </c>
    </row>
    <row r="160" spans="1:64" x14ac:dyDescent="0.2">
      <c r="A160" s="326" t="str">
        <f t="shared" si="21"/>
        <v>21612014</v>
      </c>
      <c r="B160" s="331">
        <v>2161</v>
      </c>
      <c r="C160" s="327">
        <v>2014</v>
      </c>
      <c r="D160" s="353">
        <f>+IFERROR(VLOOKUP($A160,Data_Loss!$A$2:$V$1180,6,FALSE),0)</f>
        <v>0</v>
      </c>
      <c r="E160" s="353">
        <f>+IFERROR(VLOOKUP($A160,Data_Loss!$A$2:$V$1180,7,FALSE),0)</f>
        <v>0</v>
      </c>
      <c r="F160" s="353">
        <f>+IFERROR(VLOOKUP($A160,Data_Loss!$A$2:$V$1180,8,FALSE),0)</f>
        <v>0</v>
      </c>
      <c r="G160" s="353">
        <f>+IFERROR(VLOOKUP($A160,Data_Loss!$A$2:$V$1180,9,FALSE),0)</f>
        <v>0</v>
      </c>
      <c r="H160" s="353">
        <f>+IFERROR(VLOOKUP($A160,Data_Loss!$A$2:$V$1180,10,FALSE),0)</f>
        <v>0</v>
      </c>
      <c r="I160" s="353">
        <f>+IFERROR(VLOOKUP($A160,Data_Loss!$A$2:$V$1300,12,FALSE),0)</f>
        <v>0</v>
      </c>
      <c r="J160" s="353">
        <f>+IFERROR(VLOOKUP($A160,Data_Loss!$A$2:$V$1300,13,FALSE),0)</f>
        <v>0</v>
      </c>
      <c r="K160" s="353">
        <f>+IFERROR(VLOOKUP($A160,Data_Loss!$A$2:$V$1300,14,FALSE),0)</f>
        <v>0</v>
      </c>
      <c r="L160" s="353">
        <f>+IFERROR(VLOOKUP($A160,Data_Loss!$A$2:$V$1300,15,FALSE),0)</f>
        <v>0</v>
      </c>
      <c r="M160" s="353">
        <f>+IFERROR(VLOOKUP($A160,Data_Loss!$A$2:$V$1300,16,FALSE),0)</f>
        <v>0</v>
      </c>
      <c r="N160" s="353">
        <f>+IFERROR(VLOOKUP($A160,Data_Loss!$A$2:$V$1300,17,FALSE),0)</f>
        <v>0</v>
      </c>
      <c r="O160" s="353">
        <f>+IFERROR(VLOOKUP($A160,Data_Loss!$A$2:$V$1300,18,FALSE),0)</f>
        <v>0</v>
      </c>
      <c r="P160" s="353">
        <f>+IFERROR(VLOOKUP($A160,Data_Loss!$A$2:$V$1300,19,FALSE),0)</f>
        <v>0</v>
      </c>
      <c r="Q160" s="353">
        <f>+IFERROR(VLOOKUP($A160,Data_Loss!$A$2:$V$1300,20,FALSE),0)</f>
        <v>0</v>
      </c>
      <c r="R160" s="353">
        <f>+IFERROR(VLOOKUP($A160,Data_Loss!$A$2:$V$1300,21,FALSE),0)</f>
        <v>0</v>
      </c>
      <c r="S160" s="353">
        <f>+IFERROR(VLOOKUP($A160,Data_Loss!$A$2:$V$1300,22,FALSE),0)</f>
        <v>0</v>
      </c>
      <c r="T160" s="191">
        <f>+$I160*'10k &amp; MO'!C$3+$J160*'10k &amp; MO'!C$9+$K160*'10k &amp; MO'!C$15+$L160*'10k &amp; MO'!C$21+$M160*'10k &amp; MO'!C$27</f>
        <v>0</v>
      </c>
      <c r="U160" s="349">
        <f>+$I160*'10k &amp; MO'!D$3+$J160*'10k &amp; MO'!D$9+$K160*'10k &amp; MO'!D$15+$L160*'10k &amp; MO'!D$21+$M160*'10k &amp; MO'!D$27</f>
        <v>0</v>
      </c>
      <c r="V160" s="349">
        <f>+$I160*'10k &amp; MO'!E$3+$J160*'10k &amp; MO'!E$9+$K160*'10k &amp; MO'!E$15+$L160*'10k &amp; MO'!E$21+$M160*'10k &amp; MO'!E$27</f>
        <v>0</v>
      </c>
      <c r="W160" s="349">
        <f>+$I160*'10k &amp; MO'!F$3+$J160*'10k &amp; MO'!F$9+$K160*'10k &amp; MO'!F$15+$L160*'10k &amp; MO'!F$21+$M160*'10k &amp; MO'!F$27</f>
        <v>0</v>
      </c>
      <c r="X160" s="349">
        <f>+$I160*'10k &amp; MO'!G$3+$J160*'10k &amp; MO'!G$9+$K160*'10k &amp; MO'!G$15+$L160*'10k &amp; MO'!G$21+$M160*'10k &amp; MO'!G$27</f>
        <v>0</v>
      </c>
      <c r="Y160" s="349">
        <f>+$N160*'10k &amp; MO'!H$3+$O160*'10k &amp; MO'!H$9+$P160*'10k &amp; MO'!H$15+$Q160*'10k &amp; MO'!H$21+$R160*'10k &amp; MO'!H$27</f>
        <v>0</v>
      </c>
      <c r="Z160" s="349">
        <f>+$N160*'10k &amp; MO'!I$3+$O160*'10k &amp; MO'!I$9+$P160*'10k &amp; MO'!I$15+$Q160*'10k &amp; MO'!I$21+$R160*'10k &amp; MO'!I$27</f>
        <v>0</v>
      </c>
      <c r="AA160" s="349">
        <f>+$N160*'10k &amp; MO'!J$3+$O160*'10k &amp; MO'!J$9+$P160*'10k &amp; MO'!J$15+$Q160*'10k &amp; MO'!J$21+$R160*'10k &amp; MO'!J$27</f>
        <v>0</v>
      </c>
      <c r="AB160" s="349">
        <f>+$N160*'10k &amp; MO'!K$3+$O160*'10k &amp; MO'!K$9+$P160*'10k &amp; MO'!K$15+$Q160*'10k &amp; MO'!K$21+$R160*'10k &amp; MO'!K$27</f>
        <v>0</v>
      </c>
      <c r="AC160" s="349">
        <f>+$N160*'10k &amp; MO'!L$3+$O160*'10k &amp; MO'!L$9+$P160*'10k &amp; MO'!L$15+$Q160*'10k &amp; MO'!L$21+$R160*'10k &amp; MO'!L$27</f>
        <v>0</v>
      </c>
      <c r="AD160" s="350">
        <f>+S160*'10k &amp; MO'!O$3</f>
        <v>0</v>
      </c>
      <c r="AF160" s="192" t="str">
        <f t="shared" si="19"/>
        <v>21612014</v>
      </c>
      <c r="AG160" s="192">
        <f>+IFERROR(VLOOKUP($AF160,'Limited Loss'!$F$5:$P$124,AG$3,FALSE),0)</f>
        <v>0</v>
      </c>
      <c r="AH160" s="193">
        <f>+IFERROR(VLOOKUP($AF160,'Limited Loss'!$F$5:$P$124,AH$3,FALSE),0)</f>
        <v>0</v>
      </c>
      <c r="AI160" s="193">
        <f>+IFERROR(VLOOKUP($AF160,'Limited Loss'!$F$5:$P$124,AI$3,FALSE),0)</f>
        <v>0</v>
      </c>
      <c r="AJ160" s="193">
        <f>+IFERROR(VLOOKUP($AF160,'Limited Loss'!$F$5:$P$124,AJ$3,FALSE),0)</f>
        <v>0</v>
      </c>
      <c r="AK160" s="100">
        <f>+IFERROR(VLOOKUP($AF160,'Limited Loss'!$F$5:$P$124,AK$3,FALSE),0)</f>
        <v>0</v>
      </c>
      <c r="AL160" s="193">
        <f>+IFERROR(VLOOKUP($AF160,'Limited Loss'!$F$5:$P$124,AL$3,FALSE),0)</f>
        <v>0</v>
      </c>
      <c r="AM160" s="193">
        <f>+IFERROR(VLOOKUP($AF160,'Limited Loss'!$F$5:$P$124,AM$3,FALSE),0)</f>
        <v>0</v>
      </c>
      <c r="AN160" s="193">
        <f>+IFERROR(VLOOKUP($AF160,'Limited Loss'!$F$5:$P$124,AN$3,FALSE),0)</f>
        <v>0</v>
      </c>
      <c r="AO160" s="193">
        <f>+IFERROR(VLOOKUP($AF160,'Limited Loss'!$F$5:$P$124,AO$3,FALSE),0)</f>
        <v>0</v>
      </c>
      <c r="AP160" s="100">
        <f>+IFERROR(VLOOKUP($AF160,'Limited Loss'!$F$5:$P$124,AP$3,FALSE),0)</f>
        <v>0</v>
      </c>
      <c r="AQ160" s="353"/>
      <c r="AR160" s="331">
        <f t="shared" si="20"/>
        <v>2161</v>
      </c>
      <c r="AS160" s="332">
        <f t="shared" si="20"/>
        <v>2014</v>
      </c>
      <c r="AT160" s="349">
        <f t="shared" si="26"/>
        <v>0</v>
      </c>
      <c r="AU160" s="349">
        <f t="shared" si="25"/>
        <v>0</v>
      </c>
      <c r="AV160" s="349">
        <f t="shared" si="25"/>
        <v>0</v>
      </c>
      <c r="AW160" s="349">
        <f t="shared" si="25"/>
        <v>0</v>
      </c>
      <c r="AX160" s="350">
        <f t="shared" si="25"/>
        <v>0</v>
      </c>
      <c r="AY160" s="349">
        <f t="shared" si="25"/>
        <v>0</v>
      </c>
      <c r="AZ160" s="349">
        <f t="shared" si="25"/>
        <v>0</v>
      </c>
      <c r="BA160" s="349">
        <f t="shared" si="25"/>
        <v>0</v>
      </c>
      <c r="BB160" s="349">
        <f t="shared" si="18"/>
        <v>0</v>
      </c>
      <c r="BC160" s="349">
        <f t="shared" si="18"/>
        <v>0</v>
      </c>
      <c r="BD160" s="350">
        <f t="shared" si="18"/>
        <v>0</v>
      </c>
      <c r="BE160" s="349">
        <f t="shared" si="22"/>
        <v>0</v>
      </c>
      <c r="BF160" s="375">
        <f t="shared" si="23"/>
        <v>0</v>
      </c>
      <c r="BG160" s="334">
        <f t="shared" si="24"/>
        <v>0</v>
      </c>
      <c r="BI160" s="107">
        <v>751</v>
      </c>
      <c r="BJ160" s="108">
        <v>24880.472700000002</v>
      </c>
      <c r="BK160" s="108">
        <v>169413.42730000001</v>
      </c>
      <c r="BL160" s="108">
        <v>11465.022000000001</v>
      </c>
    </row>
    <row r="161" spans="1:64" x14ac:dyDescent="0.2">
      <c r="A161" s="326" t="str">
        <f t="shared" si="21"/>
        <v>21612015</v>
      </c>
      <c r="B161" s="331">
        <v>2161</v>
      </c>
      <c r="C161" s="327">
        <v>2015</v>
      </c>
      <c r="D161" s="353">
        <f>+IFERROR(VLOOKUP($A161,Data_Loss!$A$2:$V$1180,6,FALSE),0)</f>
        <v>0</v>
      </c>
      <c r="E161" s="353">
        <f>+IFERROR(VLOOKUP($A161,Data_Loss!$A$2:$V$1180,7,FALSE),0)</f>
        <v>0</v>
      </c>
      <c r="F161" s="353">
        <f>+IFERROR(VLOOKUP($A161,Data_Loss!$A$2:$V$1180,8,FALSE),0)</f>
        <v>0</v>
      </c>
      <c r="G161" s="353">
        <f>+IFERROR(VLOOKUP($A161,Data_Loss!$A$2:$V$1180,9,FALSE),0)</f>
        <v>0</v>
      </c>
      <c r="H161" s="353">
        <f>+IFERROR(VLOOKUP($A161,Data_Loss!$A$2:$V$1180,10,FALSE),0)</f>
        <v>0</v>
      </c>
      <c r="I161" s="353">
        <f>+IFERROR(VLOOKUP($A161,Data_Loss!$A$2:$V$1300,12,FALSE),0)</f>
        <v>0</v>
      </c>
      <c r="J161" s="353">
        <f>+IFERROR(VLOOKUP($A161,Data_Loss!$A$2:$V$1300,13,FALSE),0)</f>
        <v>0</v>
      </c>
      <c r="K161" s="353">
        <f>+IFERROR(VLOOKUP($A161,Data_Loss!$A$2:$V$1300,14,FALSE),0)</f>
        <v>0</v>
      </c>
      <c r="L161" s="353">
        <f>+IFERROR(VLOOKUP($A161,Data_Loss!$A$2:$V$1300,15,FALSE),0)</f>
        <v>0</v>
      </c>
      <c r="M161" s="353">
        <f>+IFERROR(VLOOKUP($A161,Data_Loss!$A$2:$V$1300,16,FALSE),0)</f>
        <v>0</v>
      </c>
      <c r="N161" s="353">
        <f>+IFERROR(VLOOKUP($A161,Data_Loss!$A$2:$V$1300,17,FALSE),0)</f>
        <v>0</v>
      </c>
      <c r="O161" s="353">
        <f>+IFERROR(VLOOKUP($A161,Data_Loss!$A$2:$V$1300,18,FALSE),0)</f>
        <v>0</v>
      </c>
      <c r="P161" s="353">
        <f>+IFERROR(VLOOKUP($A161,Data_Loss!$A$2:$V$1300,19,FALSE),0)</f>
        <v>0</v>
      </c>
      <c r="Q161" s="353">
        <f>+IFERROR(VLOOKUP($A161,Data_Loss!$A$2:$V$1300,20,FALSE),0)</f>
        <v>0</v>
      </c>
      <c r="R161" s="353">
        <f>+IFERROR(VLOOKUP($A161,Data_Loss!$A$2:$V$1300,21,FALSE),0)</f>
        <v>0</v>
      </c>
      <c r="S161" s="353">
        <f>+IFERROR(VLOOKUP($A161,Data_Loss!$A$2:$V$1300,22,FALSE),0)</f>
        <v>0</v>
      </c>
      <c r="T161" s="191">
        <f>+$I161*'10k &amp; MO'!C$4+$J161*'10k &amp; MO'!C$10+$K161*'10k &amp; MO'!C$16+$L161*'10k &amp; MO'!C$22+$M161*'10k &amp; MO'!C$28</f>
        <v>0</v>
      </c>
      <c r="U161" s="349">
        <f>+$I161*'10k &amp; MO'!D$4+$J161*'10k &amp; MO'!D$10+$K161*'10k &amp; MO'!D$16+$L161*'10k &amp; MO'!D$22+$M161*'10k &amp; MO'!D$28</f>
        <v>0</v>
      </c>
      <c r="V161" s="349">
        <f>+$I161*'10k &amp; MO'!E$4+$J161*'10k &amp; MO'!E$10+$K161*'10k &amp; MO'!E$16+$L161*'10k &amp; MO'!E$22+$M161*'10k &amp; MO'!E$28</f>
        <v>0</v>
      </c>
      <c r="W161" s="349">
        <f>+$I161*'10k &amp; MO'!F$4+$J161*'10k &amp; MO'!F$10+$K161*'10k &amp; MO'!F$16+$L161*'10k &amp; MO'!F$22+$M161*'10k &amp; MO'!F$28</f>
        <v>0</v>
      </c>
      <c r="X161" s="349">
        <f>+$I161*'10k &amp; MO'!G$4+$J161*'10k &amp; MO'!G$10+$K161*'10k &amp; MO'!G$16+$L161*'10k &amp; MO'!G$22+$M161*'10k &amp; MO'!G$28</f>
        <v>0</v>
      </c>
      <c r="Y161" s="349">
        <f>+$N161*'10k &amp; MO'!H$4+$O161*'10k &amp; MO'!H$10+$P161*'10k &amp; MO'!H$16+$Q161*'10k &amp; MO'!H$22+$R161*'10k &amp; MO'!H$28</f>
        <v>0</v>
      </c>
      <c r="Z161" s="349">
        <f>+$N161*'10k &amp; MO'!I$4+$O161*'10k &amp; MO'!I$10+$P161*'10k &amp; MO'!I$16+$Q161*'10k &amp; MO'!I$22+$R161*'10k &amp; MO'!I$28</f>
        <v>0</v>
      </c>
      <c r="AA161" s="349">
        <f>+$N161*'10k &amp; MO'!J$4+$O161*'10k &amp; MO'!J$10+$P161*'10k &amp; MO'!J$16+$Q161*'10k &amp; MO'!J$22+$R161*'10k &amp; MO'!J$28</f>
        <v>0</v>
      </c>
      <c r="AB161" s="349">
        <f>+$N161*'10k &amp; MO'!K$4+$O161*'10k &amp; MO'!K$10+$P161*'10k &amp; MO'!K$16+$Q161*'10k &amp; MO'!K$22+$R161*'10k &amp; MO'!K$28</f>
        <v>0</v>
      </c>
      <c r="AC161" s="349">
        <f>+$N161*'10k &amp; MO'!L$4+$O161*'10k &amp; MO'!L$10+$P161*'10k &amp; MO'!L$16+$Q161*'10k &amp; MO'!L$22+$R161*'10k &amp; MO'!L$28</f>
        <v>0</v>
      </c>
      <c r="AD161" s="350">
        <f>+S161*'10k &amp; MO'!O$4</f>
        <v>0</v>
      </c>
      <c r="AF161" s="192" t="str">
        <f t="shared" si="19"/>
        <v>21612015</v>
      </c>
      <c r="AG161" s="192">
        <f>+IFERROR(VLOOKUP($AF161,'Limited Loss'!$F$5:$P$124,AG$3,FALSE),0)</f>
        <v>0</v>
      </c>
      <c r="AH161" s="193">
        <f>+IFERROR(VLOOKUP($AF161,'Limited Loss'!$F$5:$P$124,AH$3,FALSE),0)</f>
        <v>0</v>
      </c>
      <c r="AI161" s="193">
        <f>+IFERROR(VLOOKUP($AF161,'Limited Loss'!$F$5:$P$124,AI$3,FALSE),0)</f>
        <v>0</v>
      </c>
      <c r="AJ161" s="193">
        <f>+IFERROR(VLOOKUP($AF161,'Limited Loss'!$F$5:$P$124,AJ$3,FALSE),0)</f>
        <v>0</v>
      </c>
      <c r="AK161" s="100">
        <f>+IFERROR(VLOOKUP($AF161,'Limited Loss'!$F$5:$P$124,AK$3,FALSE),0)</f>
        <v>0</v>
      </c>
      <c r="AL161" s="193">
        <f>+IFERROR(VLOOKUP($AF161,'Limited Loss'!$F$5:$P$124,AL$3,FALSE),0)</f>
        <v>0</v>
      </c>
      <c r="AM161" s="193">
        <f>+IFERROR(VLOOKUP($AF161,'Limited Loss'!$F$5:$P$124,AM$3,FALSE),0)</f>
        <v>0</v>
      </c>
      <c r="AN161" s="193">
        <f>+IFERROR(VLOOKUP($AF161,'Limited Loss'!$F$5:$P$124,AN$3,FALSE),0)</f>
        <v>0</v>
      </c>
      <c r="AO161" s="193">
        <f>+IFERROR(VLOOKUP($AF161,'Limited Loss'!$F$5:$P$124,AO$3,FALSE),0)</f>
        <v>0</v>
      </c>
      <c r="AP161" s="100">
        <f>+IFERROR(VLOOKUP($AF161,'Limited Loss'!$F$5:$P$124,AP$3,FALSE),0)</f>
        <v>0</v>
      </c>
      <c r="AQ161" s="353"/>
      <c r="AR161" s="331">
        <f t="shared" si="20"/>
        <v>2161</v>
      </c>
      <c r="AS161" s="332">
        <f t="shared" si="20"/>
        <v>2015</v>
      </c>
      <c r="AT161" s="349">
        <f t="shared" si="26"/>
        <v>0</v>
      </c>
      <c r="AU161" s="349">
        <f t="shared" si="25"/>
        <v>0</v>
      </c>
      <c r="AV161" s="349">
        <f t="shared" si="25"/>
        <v>0</v>
      </c>
      <c r="AW161" s="349">
        <f t="shared" si="25"/>
        <v>0</v>
      </c>
      <c r="AX161" s="350">
        <f t="shared" si="25"/>
        <v>0</v>
      </c>
      <c r="AY161" s="349">
        <f t="shared" si="25"/>
        <v>0</v>
      </c>
      <c r="AZ161" s="349">
        <f t="shared" si="25"/>
        <v>0</v>
      </c>
      <c r="BA161" s="349">
        <f t="shared" si="25"/>
        <v>0</v>
      </c>
      <c r="BB161" s="349">
        <f t="shared" si="18"/>
        <v>0</v>
      </c>
      <c r="BC161" s="349">
        <f t="shared" si="18"/>
        <v>0</v>
      </c>
      <c r="BD161" s="350">
        <f t="shared" si="18"/>
        <v>0</v>
      </c>
      <c r="BE161" s="349">
        <f t="shared" si="22"/>
        <v>0</v>
      </c>
      <c r="BF161" s="375">
        <f t="shared" si="23"/>
        <v>0</v>
      </c>
      <c r="BG161" s="334">
        <f t="shared" si="24"/>
        <v>0</v>
      </c>
      <c r="BI161" s="107">
        <v>752</v>
      </c>
      <c r="BJ161" s="108">
        <v>0</v>
      </c>
      <c r="BK161" s="108">
        <v>0</v>
      </c>
      <c r="BL161" s="108">
        <v>4157.5479999999998</v>
      </c>
    </row>
    <row r="162" spans="1:64" x14ac:dyDescent="0.2">
      <c r="A162" s="326" t="str">
        <f t="shared" si="21"/>
        <v>21612016</v>
      </c>
      <c r="B162" s="331">
        <v>2161</v>
      </c>
      <c r="C162" s="327">
        <v>2016</v>
      </c>
      <c r="D162" s="353">
        <f>+IFERROR(VLOOKUP($A162,Data_Loss!$A$2:$V$1180,6,FALSE),0)</f>
        <v>0</v>
      </c>
      <c r="E162" s="353">
        <f>+IFERROR(VLOOKUP($A162,Data_Loss!$A$2:$V$1180,7,FALSE),0)</f>
        <v>0</v>
      </c>
      <c r="F162" s="353">
        <f>+IFERROR(VLOOKUP($A162,Data_Loss!$A$2:$V$1180,8,FALSE),0)</f>
        <v>0</v>
      </c>
      <c r="G162" s="353">
        <f>+IFERROR(VLOOKUP($A162,Data_Loss!$A$2:$V$1180,9,FALSE),0)</f>
        <v>0</v>
      </c>
      <c r="H162" s="353">
        <f>+IFERROR(VLOOKUP($A162,Data_Loss!$A$2:$V$1180,10,FALSE),0)</f>
        <v>0</v>
      </c>
      <c r="I162" s="353">
        <f>+IFERROR(VLOOKUP($A162,Data_Loss!$A$2:$V$1300,12,FALSE),0)</f>
        <v>0</v>
      </c>
      <c r="J162" s="353">
        <f>+IFERROR(VLOOKUP($A162,Data_Loss!$A$2:$V$1300,13,FALSE),0)</f>
        <v>0</v>
      </c>
      <c r="K162" s="353">
        <f>+IFERROR(VLOOKUP($A162,Data_Loss!$A$2:$V$1300,14,FALSE),0)</f>
        <v>0</v>
      </c>
      <c r="L162" s="353">
        <f>+IFERROR(VLOOKUP($A162,Data_Loss!$A$2:$V$1300,15,FALSE),0)</f>
        <v>0</v>
      </c>
      <c r="M162" s="353">
        <f>+IFERROR(VLOOKUP($A162,Data_Loss!$A$2:$V$1300,16,FALSE),0)</f>
        <v>0</v>
      </c>
      <c r="N162" s="353">
        <f>+IFERROR(VLOOKUP($A162,Data_Loss!$A$2:$V$1300,17,FALSE),0)</f>
        <v>0</v>
      </c>
      <c r="O162" s="353">
        <f>+IFERROR(VLOOKUP($A162,Data_Loss!$A$2:$V$1300,18,FALSE),0)</f>
        <v>0</v>
      </c>
      <c r="P162" s="353">
        <f>+IFERROR(VLOOKUP($A162,Data_Loss!$A$2:$V$1300,19,FALSE),0)</f>
        <v>0</v>
      </c>
      <c r="Q162" s="353">
        <f>+IFERROR(VLOOKUP($A162,Data_Loss!$A$2:$V$1300,20,FALSE),0)</f>
        <v>0</v>
      </c>
      <c r="R162" s="353">
        <f>+IFERROR(VLOOKUP($A162,Data_Loss!$A$2:$V$1300,21,FALSE),0)</f>
        <v>0</v>
      </c>
      <c r="S162" s="353">
        <f>+IFERROR(VLOOKUP($A162,Data_Loss!$A$2:$V$1300,22,FALSE),0)</f>
        <v>0</v>
      </c>
      <c r="T162" s="191">
        <f>+$I162*'10k &amp; MO'!C$5+$J162*'10k &amp; MO'!C$11+$K162*'10k &amp; MO'!C$17+$L162*'10k &amp; MO'!C$23+$M162*'10k &amp; MO'!C$29</f>
        <v>0</v>
      </c>
      <c r="U162" s="349">
        <f>+$I162*'10k &amp; MO'!D$5+$J162*'10k &amp; MO'!D$11+$K162*'10k &amp; MO'!D$17+$L162*'10k &amp; MO'!D$23+$M162*'10k &amp; MO'!D$29</f>
        <v>0</v>
      </c>
      <c r="V162" s="349">
        <f>+$I162*'10k &amp; MO'!E$5+$J162*'10k &amp; MO'!E$11+$K162*'10k &amp; MO'!E$17+$L162*'10k &amp; MO'!E$23+$M162*'10k &amp; MO'!E$29</f>
        <v>0</v>
      </c>
      <c r="W162" s="349">
        <f>+$I162*'10k &amp; MO'!F$5+$J162*'10k &amp; MO'!F$11+$K162*'10k &amp; MO'!F$17+$L162*'10k &amp; MO'!F$23+$M162*'10k &amp; MO'!F$29</f>
        <v>0</v>
      </c>
      <c r="X162" s="349">
        <f>+$I162*'10k &amp; MO'!G$5+$J162*'10k &amp; MO'!G$11+$K162*'10k &amp; MO'!G$17+$L162*'10k &amp; MO'!G$23+$M162*'10k &amp; MO'!G$29</f>
        <v>0</v>
      </c>
      <c r="Y162" s="349">
        <f>+$N162*'10k &amp; MO'!H$5+$O162*'10k &amp; MO'!H$11+$P162*'10k &amp; MO'!H$17+$Q162*'10k &amp; MO'!H$23+$R162*'10k &amp; MO'!H$29</f>
        <v>0</v>
      </c>
      <c r="Z162" s="349">
        <f>+$N162*'10k &amp; MO'!I$5+$O162*'10k &amp; MO'!I$11+$P162*'10k &amp; MO'!I$17+$Q162*'10k &amp; MO'!I$23+$R162*'10k &amp; MO'!I$29</f>
        <v>0</v>
      </c>
      <c r="AA162" s="349">
        <f>+$N162*'10k &amp; MO'!J$5+$O162*'10k &amp; MO'!J$11+$P162*'10k &amp; MO'!J$17+$Q162*'10k &amp; MO'!J$23+$R162*'10k &amp; MO'!J$29</f>
        <v>0</v>
      </c>
      <c r="AB162" s="349">
        <f>+$N162*'10k &amp; MO'!K$5+$O162*'10k &amp; MO'!K$11+$P162*'10k &amp; MO'!K$17+$Q162*'10k &amp; MO'!K$23+$R162*'10k &amp; MO'!K$29</f>
        <v>0</v>
      </c>
      <c r="AC162" s="349">
        <f>+$N162*'10k &amp; MO'!L$5+$O162*'10k &amp; MO'!L$11+$P162*'10k &amp; MO'!L$17+$Q162*'10k &amp; MO'!L$23+$R162*'10k &amp; MO'!L$29</f>
        <v>0</v>
      </c>
      <c r="AD162" s="350">
        <f>+S162*'10k &amp; MO'!O$5</f>
        <v>0</v>
      </c>
      <c r="AF162" s="192" t="str">
        <f t="shared" si="19"/>
        <v>21612016</v>
      </c>
      <c r="AG162" s="192">
        <f>+IFERROR(VLOOKUP($AF162,'Limited Loss'!$F$5:$P$124,AG$3,FALSE),0)</f>
        <v>0</v>
      </c>
      <c r="AH162" s="193">
        <f>+IFERROR(VLOOKUP($AF162,'Limited Loss'!$F$5:$P$124,AH$3,FALSE),0)</f>
        <v>0</v>
      </c>
      <c r="AI162" s="193">
        <f>+IFERROR(VLOOKUP($AF162,'Limited Loss'!$F$5:$P$124,AI$3,FALSE),0)</f>
        <v>0</v>
      </c>
      <c r="AJ162" s="193">
        <f>+IFERROR(VLOOKUP($AF162,'Limited Loss'!$F$5:$P$124,AJ$3,FALSE),0)</f>
        <v>0</v>
      </c>
      <c r="AK162" s="100">
        <f>+IFERROR(VLOOKUP($AF162,'Limited Loss'!$F$5:$P$124,AK$3,FALSE),0)</f>
        <v>0</v>
      </c>
      <c r="AL162" s="193">
        <f>+IFERROR(VLOOKUP($AF162,'Limited Loss'!$F$5:$P$124,AL$3,FALSE),0)</f>
        <v>0</v>
      </c>
      <c r="AM162" s="193">
        <f>+IFERROR(VLOOKUP($AF162,'Limited Loss'!$F$5:$P$124,AM$3,FALSE),0)</f>
        <v>0</v>
      </c>
      <c r="AN162" s="193">
        <f>+IFERROR(VLOOKUP($AF162,'Limited Loss'!$F$5:$P$124,AN$3,FALSE),0)</f>
        <v>0</v>
      </c>
      <c r="AO162" s="193">
        <f>+IFERROR(VLOOKUP($AF162,'Limited Loss'!$F$5:$P$124,AO$3,FALSE),0)</f>
        <v>0</v>
      </c>
      <c r="AP162" s="100">
        <f>+IFERROR(VLOOKUP($AF162,'Limited Loss'!$F$5:$P$124,AP$3,FALSE),0)</f>
        <v>0</v>
      </c>
      <c r="AQ162" s="353"/>
      <c r="AR162" s="331">
        <f t="shared" si="20"/>
        <v>2161</v>
      </c>
      <c r="AS162" s="332">
        <f t="shared" si="20"/>
        <v>2016</v>
      </c>
      <c r="AT162" s="349">
        <f t="shared" si="26"/>
        <v>0</v>
      </c>
      <c r="AU162" s="349">
        <f t="shared" si="25"/>
        <v>0</v>
      </c>
      <c r="AV162" s="349">
        <f t="shared" si="25"/>
        <v>0</v>
      </c>
      <c r="AW162" s="349">
        <f t="shared" si="25"/>
        <v>0</v>
      </c>
      <c r="AX162" s="350">
        <f t="shared" si="25"/>
        <v>0</v>
      </c>
      <c r="AY162" s="349">
        <f t="shared" si="25"/>
        <v>0</v>
      </c>
      <c r="AZ162" s="349">
        <f t="shared" si="25"/>
        <v>0</v>
      </c>
      <c r="BA162" s="349">
        <f t="shared" si="25"/>
        <v>0</v>
      </c>
      <c r="BB162" s="349">
        <f t="shared" si="18"/>
        <v>0</v>
      </c>
      <c r="BC162" s="349">
        <f t="shared" si="18"/>
        <v>0</v>
      </c>
      <c r="BD162" s="350">
        <f t="shared" si="18"/>
        <v>0</v>
      </c>
      <c r="BE162" s="349">
        <f t="shared" si="22"/>
        <v>0</v>
      </c>
      <c r="BF162" s="375">
        <f t="shared" si="23"/>
        <v>0</v>
      </c>
      <c r="BG162" s="334">
        <f t="shared" si="24"/>
        <v>0</v>
      </c>
      <c r="BI162" s="107">
        <v>753</v>
      </c>
      <c r="BJ162" s="108">
        <v>1432340.4835000001</v>
      </c>
      <c r="BK162" s="108">
        <v>1228666.3398</v>
      </c>
      <c r="BL162" s="108">
        <v>72772.678</v>
      </c>
    </row>
    <row r="163" spans="1:64" x14ac:dyDescent="0.2">
      <c r="A163" s="326" t="str">
        <f t="shared" si="21"/>
        <v>21612017</v>
      </c>
      <c r="B163" s="331">
        <v>2161</v>
      </c>
      <c r="C163" s="327">
        <v>2017</v>
      </c>
      <c r="D163" s="353">
        <f>+IFERROR(VLOOKUP($A163,Data_Loss!$A$2:$V$1180,6,FALSE),0)</f>
        <v>0</v>
      </c>
      <c r="E163" s="353">
        <f>+IFERROR(VLOOKUP($A163,Data_Loss!$A$2:$V$1180,7,FALSE),0)</f>
        <v>0</v>
      </c>
      <c r="F163" s="353">
        <f>+IFERROR(VLOOKUP($A163,Data_Loss!$A$2:$V$1180,8,FALSE),0)</f>
        <v>0</v>
      </c>
      <c r="G163" s="353">
        <f>+IFERROR(VLOOKUP($A163,Data_Loss!$A$2:$V$1180,9,FALSE),0)</f>
        <v>0</v>
      </c>
      <c r="H163" s="353">
        <f>+IFERROR(VLOOKUP($A163,Data_Loss!$A$2:$V$1180,10,FALSE),0)</f>
        <v>0</v>
      </c>
      <c r="I163" s="353">
        <f>+IFERROR(VLOOKUP($A163,Data_Loss!$A$2:$V$1300,12,FALSE),0)</f>
        <v>0</v>
      </c>
      <c r="J163" s="353">
        <f>+IFERROR(VLOOKUP($A163,Data_Loss!$A$2:$V$1300,13,FALSE),0)</f>
        <v>0</v>
      </c>
      <c r="K163" s="353">
        <f>+IFERROR(VLOOKUP($A163,Data_Loss!$A$2:$V$1300,14,FALSE),0)</f>
        <v>0</v>
      </c>
      <c r="L163" s="353">
        <f>+IFERROR(VLOOKUP($A163,Data_Loss!$A$2:$V$1300,15,FALSE),0)</f>
        <v>0</v>
      </c>
      <c r="M163" s="353">
        <f>+IFERROR(VLOOKUP($A163,Data_Loss!$A$2:$V$1300,16,FALSE),0)</f>
        <v>0</v>
      </c>
      <c r="N163" s="353">
        <f>+IFERROR(VLOOKUP($A163,Data_Loss!$A$2:$V$1300,17,FALSE),0)</f>
        <v>0</v>
      </c>
      <c r="O163" s="353">
        <f>+IFERROR(VLOOKUP($A163,Data_Loss!$A$2:$V$1300,18,FALSE),0)</f>
        <v>0</v>
      </c>
      <c r="P163" s="353">
        <f>+IFERROR(VLOOKUP($A163,Data_Loss!$A$2:$V$1300,19,FALSE),0)</f>
        <v>0</v>
      </c>
      <c r="Q163" s="353">
        <f>+IFERROR(VLOOKUP($A163,Data_Loss!$A$2:$V$1300,20,FALSE),0)</f>
        <v>0</v>
      </c>
      <c r="R163" s="353">
        <f>+IFERROR(VLOOKUP($A163,Data_Loss!$A$2:$V$1300,21,FALSE),0)</f>
        <v>0</v>
      </c>
      <c r="S163" s="353">
        <f>+IFERROR(VLOOKUP($A163,Data_Loss!$A$2:$V$1300,22,FALSE),0)</f>
        <v>0</v>
      </c>
      <c r="T163" s="191">
        <f>+$I163*'10k &amp; MO'!C$6+$J163*'10k &amp; MO'!C$12+$K163*'10k &amp; MO'!C$18+$L163*'10k &amp; MO'!C$24+$M163*'10k &amp; MO'!C$30</f>
        <v>0</v>
      </c>
      <c r="U163" s="349">
        <f>+$I163*'10k &amp; MO'!D$6+$J163*'10k &amp; MO'!D$12+$K163*'10k &amp; MO'!D$18+$L163*'10k &amp; MO'!D$24+$M163*'10k &amp; MO'!D$30</f>
        <v>0</v>
      </c>
      <c r="V163" s="349">
        <f>+$I163*'10k &amp; MO'!E$6+$J163*'10k &amp; MO'!E$12+$K163*'10k &amp; MO'!E$18+$L163*'10k &amp; MO'!E$24+$M163*'10k &amp; MO'!E$30</f>
        <v>0</v>
      </c>
      <c r="W163" s="349">
        <f>+$I163*'10k &amp; MO'!F$6+$J163*'10k &amp; MO'!F$12+$K163*'10k &amp; MO'!F$18+$L163*'10k &amp; MO'!F$24+$M163*'10k &amp; MO'!F$30</f>
        <v>0</v>
      </c>
      <c r="X163" s="349">
        <f>+$I163*'10k &amp; MO'!G$6+$J163*'10k &amp; MO'!G$12+$K163*'10k &amp; MO'!G$18+$L163*'10k &amp; MO'!G$24+$M163*'10k &amp; MO'!G$30</f>
        <v>0</v>
      </c>
      <c r="Y163" s="349">
        <f>+$N163*'10k &amp; MO'!H$6+$O163*'10k &amp; MO'!H$12+$P163*'10k &amp; MO'!H$18+$Q163*'10k &amp; MO'!H$24+$R163*'10k &amp; MO'!H$30</f>
        <v>0</v>
      </c>
      <c r="Z163" s="349">
        <f>+$N163*'10k &amp; MO'!I$6+$O163*'10k &amp; MO'!I$12+$P163*'10k &amp; MO'!I$18+$Q163*'10k &amp; MO'!I$24+$R163*'10k &amp; MO'!I$30</f>
        <v>0</v>
      </c>
      <c r="AA163" s="349">
        <f>+$N163*'10k &amp; MO'!J$6+$O163*'10k &amp; MO'!J$12+$P163*'10k &amp; MO'!J$18+$Q163*'10k &amp; MO'!J$24+$R163*'10k &amp; MO'!J$30</f>
        <v>0</v>
      </c>
      <c r="AB163" s="349">
        <f>+$N163*'10k &amp; MO'!K$6+$O163*'10k &amp; MO'!K$12+$P163*'10k &amp; MO'!K$18+$Q163*'10k &amp; MO'!K$24+$R163*'10k &amp; MO'!K$30</f>
        <v>0</v>
      </c>
      <c r="AC163" s="349">
        <f>+$N163*'10k &amp; MO'!L$6+$O163*'10k &amp; MO'!L$12+$P163*'10k &amp; MO'!L$18+$Q163*'10k &amp; MO'!L$24+$R163*'10k &amp; MO'!L$30</f>
        <v>0</v>
      </c>
      <c r="AD163" s="350">
        <f>+S163*'10k &amp; MO'!O$6</f>
        <v>0</v>
      </c>
      <c r="AF163" s="192" t="str">
        <f t="shared" si="19"/>
        <v>21612017</v>
      </c>
      <c r="AG163" s="192">
        <f>+IFERROR(VLOOKUP($AF163,'Limited Loss'!$F$5:$P$124,AG$3,FALSE),0)</f>
        <v>0</v>
      </c>
      <c r="AH163" s="193">
        <f>+IFERROR(VLOOKUP($AF163,'Limited Loss'!$F$5:$P$124,AH$3,FALSE),0)</f>
        <v>0</v>
      </c>
      <c r="AI163" s="193">
        <f>+IFERROR(VLOOKUP($AF163,'Limited Loss'!$F$5:$P$124,AI$3,FALSE),0)</f>
        <v>0</v>
      </c>
      <c r="AJ163" s="193">
        <f>+IFERROR(VLOOKUP($AF163,'Limited Loss'!$F$5:$P$124,AJ$3,FALSE),0)</f>
        <v>0</v>
      </c>
      <c r="AK163" s="100">
        <f>+IFERROR(VLOOKUP($AF163,'Limited Loss'!$F$5:$P$124,AK$3,FALSE),0)</f>
        <v>0</v>
      </c>
      <c r="AL163" s="193">
        <f>+IFERROR(VLOOKUP($AF163,'Limited Loss'!$F$5:$P$124,AL$3,FALSE),0)</f>
        <v>0</v>
      </c>
      <c r="AM163" s="193">
        <f>+IFERROR(VLOOKUP($AF163,'Limited Loss'!$F$5:$P$124,AM$3,FALSE),0)</f>
        <v>0</v>
      </c>
      <c r="AN163" s="193">
        <f>+IFERROR(VLOOKUP($AF163,'Limited Loss'!$F$5:$P$124,AN$3,FALSE),0)</f>
        <v>0</v>
      </c>
      <c r="AO163" s="193">
        <f>+IFERROR(VLOOKUP($AF163,'Limited Loss'!$F$5:$P$124,AO$3,FALSE),0)</f>
        <v>0</v>
      </c>
      <c r="AP163" s="100">
        <f>+IFERROR(VLOOKUP($AF163,'Limited Loss'!$F$5:$P$124,AP$3,FALSE),0)</f>
        <v>0</v>
      </c>
      <c r="AQ163" s="353"/>
      <c r="AR163" s="331">
        <f t="shared" si="20"/>
        <v>2161</v>
      </c>
      <c r="AS163" s="332">
        <f t="shared" si="20"/>
        <v>2017</v>
      </c>
      <c r="AT163" s="349">
        <f t="shared" si="26"/>
        <v>0</v>
      </c>
      <c r="AU163" s="349">
        <f t="shared" si="25"/>
        <v>0</v>
      </c>
      <c r="AV163" s="349">
        <f t="shared" si="25"/>
        <v>0</v>
      </c>
      <c r="AW163" s="349">
        <f t="shared" si="25"/>
        <v>0</v>
      </c>
      <c r="AX163" s="350">
        <f t="shared" si="25"/>
        <v>0</v>
      </c>
      <c r="AY163" s="349">
        <f t="shared" si="25"/>
        <v>0</v>
      </c>
      <c r="AZ163" s="349">
        <f t="shared" si="25"/>
        <v>0</v>
      </c>
      <c r="BA163" s="349">
        <f t="shared" si="25"/>
        <v>0</v>
      </c>
      <c r="BB163" s="349">
        <f t="shared" si="18"/>
        <v>0</v>
      </c>
      <c r="BC163" s="349">
        <f t="shared" si="18"/>
        <v>0</v>
      </c>
      <c r="BD163" s="350">
        <f t="shared" si="18"/>
        <v>0</v>
      </c>
      <c r="BE163" s="349">
        <f t="shared" si="22"/>
        <v>0</v>
      </c>
      <c r="BF163" s="375">
        <f t="shared" si="23"/>
        <v>0</v>
      </c>
      <c r="BG163" s="334">
        <f t="shared" si="24"/>
        <v>0</v>
      </c>
      <c r="BI163" s="107">
        <v>755</v>
      </c>
      <c r="BJ163" s="108">
        <v>38003.646899999992</v>
      </c>
      <c r="BK163" s="108">
        <v>223319.28030000001</v>
      </c>
      <c r="BL163" s="108">
        <v>41313.909</v>
      </c>
    </row>
    <row r="164" spans="1:64" x14ac:dyDescent="0.2">
      <c r="A164" s="326" t="str">
        <f t="shared" si="21"/>
        <v>21612018</v>
      </c>
      <c r="B164" s="331">
        <v>2161</v>
      </c>
      <c r="C164" s="327">
        <v>2018</v>
      </c>
      <c r="D164" s="353">
        <f>+IFERROR(VLOOKUP($A164,Data_Loss!$A$2:$V$1180,6,FALSE),0)</f>
        <v>0</v>
      </c>
      <c r="E164" s="353">
        <f>+IFERROR(VLOOKUP($A164,Data_Loss!$A$2:$V$1180,7,FALSE),0)</f>
        <v>0</v>
      </c>
      <c r="F164" s="353">
        <f>+IFERROR(VLOOKUP($A164,Data_Loss!$A$2:$V$1180,8,FALSE),0)</f>
        <v>0</v>
      </c>
      <c r="G164" s="353">
        <f>+IFERROR(VLOOKUP($A164,Data_Loss!$A$2:$V$1180,9,FALSE),0)</f>
        <v>0</v>
      </c>
      <c r="H164" s="353">
        <f>+IFERROR(VLOOKUP($A164,Data_Loss!$A$2:$V$1180,10,FALSE),0)</f>
        <v>0</v>
      </c>
      <c r="I164" s="353">
        <f>+IFERROR(VLOOKUP($A164,Data_Loss!$A$2:$V$1300,12,FALSE),0)</f>
        <v>0</v>
      </c>
      <c r="J164" s="353">
        <f>+IFERROR(VLOOKUP($A164,Data_Loss!$A$2:$V$1300,13,FALSE),0)</f>
        <v>0</v>
      </c>
      <c r="K164" s="353">
        <f>+IFERROR(VLOOKUP($A164,Data_Loss!$A$2:$V$1300,14,FALSE),0)</f>
        <v>0</v>
      </c>
      <c r="L164" s="353">
        <f>+IFERROR(VLOOKUP($A164,Data_Loss!$A$2:$V$1300,15,FALSE),0)</f>
        <v>0</v>
      </c>
      <c r="M164" s="353">
        <f>+IFERROR(VLOOKUP($A164,Data_Loss!$A$2:$V$1300,16,FALSE),0)</f>
        <v>0</v>
      </c>
      <c r="N164" s="353">
        <f>+IFERROR(VLOOKUP($A164,Data_Loss!$A$2:$V$1300,17,FALSE),0)</f>
        <v>0</v>
      </c>
      <c r="O164" s="353">
        <f>+IFERROR(VLOOKUP($A164,Data_Loss!$A$2:$V$1300,18,FALSE),0)</f>
        <v>0</v>
      </c>
      <c r="P164" s="353">
        <f>+IFERROR(VLOOKUP($A164,Data_Loss!$A$2:$V$1300,19,FALSE),0)</f>
        <v>0</v>
      </c>
      <c r="Q164" s="353">
        <f>+IFERROR(VLOOKUP($A164,Data_Loss!$A$2:$V$1300,20,FALSE),0)</f>
        <v>0</v>
      </c>
      <c r="R164" s="353">
        <f>+IFERROR(VLOOKUP($A164,Data_Loss!$A$2:$V$1300,21,FALSE),0)</f>
        <v>0</v>
      </c>
      <c r="S164" s="353">
        <f>+IFERROR(VLOOKUP($A164,Data_Loss!$A$2:$V$1300,22,FALSE),0)</f>
        <v>0</v>
      </c>
      <c r="T164" s="191">
        <f>+$I164*'10k &amp; MO'!C$7+$J164*'10k &amp; MO'!C$13+$K164*'10k &amp; MO'!C$19+$L164*'10k &amp; MO'!C$25+$M164*'10k &amp; MO'!C$31</f>
        <v>0</v>
      </c>
      <c r="U164" s="349">
        <f>+$I164*'10k &amp; MO'!D$7+$J164*'10k &amp; MO'!D$13+$K164*'10k &amp; MO'!D$19+$L164*'10k &amp; MO'!D$25+$M164*'10k &amp; MO'!D$31</f>
        <v>0</v>
      </c>
      <c r="V164" s="349">
        <f>+$I164*'10k &amp; MO'!E$7+$J164*'10k &amp; MO'!E$13+$K164*'10k &amp; MO'!E$19+$L164*'10k &amp; MO'!E$25+$M164*'10k &amp; MO'!E$31</f>
        <v>0</v>
      </c>
      <c r="W164" s="349">
        <f>+$I164*'10k &amp; MO'!F$7+$J164*'10k &amp; MO'!F$13+$K164*'10k &amp; MO'!F$19+$L164*'10k &amp; MO'!F$25+$M164*'10k &amp; MO'!F$31</f>
        <v>0</v>
      </c>
      <c r="X164" s="349">
        <f>+$I164*'10k &amp; MO'!G$7+$J164*'10k &amp; MO'!G$13+$K164*'10k &amp; MO'!G$19+$L164*'10k &amp; MO'!G$25+$M164*'10k &amp; MO'!G$31</f>
        <v>0</v>
      </c>
      <c r="Y164" s="349">
        <f>+$N164*'10k &amp; MO'!H$7+$O164*'10k &amp; MO'!H$13+$P164*'10k &amp; MO'!H$19+$Q164*'10k &amp; MO'!H$25+$R164*'10k &amp; MO'!H$31</f>
        <v>0</v>
      </c>
      <c r="Z164" s="349">
        <f>+$N164*'10k &amp; MO'!I$7+$O164*'10k &amp; MO'!I$13+$P164*'10k &amp; MO'!I$19+$Q164*'10k &amp; MO'!I$25+$R164*'10k &amp; MO'!I$31</f>
        <v>0</v>
      </c>
      <c r="AA164" s="349">
        <f>+$N164*'10k &amp; MO'!J$7+$O164*'10k &amp; MO'!J$13+$P164*'10k &amp; MO'!J$19+$Q164*'10k &amp; MO'!J$25+$R164*'10k &amp; MO'!J$31</f>
        <v>0</v>
      </c>
      <c r="AB164" s="349">
        <f>+$N164*'10k &amp; MO'!K$7+$O164*'10k &amp; MO'!K$13+$P164*'10k &amp; MO'!K$19+$Q164*'10k &amp; MO'!K$25+$R164*'10k &amp; MO'!K$31</f>
        <v>0</v>
      </c>
      <c r="AC164" s="349">
        <f>+$N164*'10k &amp; MO'!L$7+$O164*'10k &amp; MO'!L$13+$P164*'10k &amp; MO'!L$19+$Q164*'10k &amp; MO'!L$25+$R164*'10k &amp; MO'!L$31</f>
        <v>0</v>
      </c>
      <c r="AD164" s="350">
        <f>+S164*'10k &amp; MO'!O$7</f>
        <v>0</v>
      </c>
      <c r="AF164" s="192" t="str">
        <f t="shared" si="19"/>
        <v>21612018</v>
      </c>
      <c r="AG164" s="192">
        <f>+IFERROR(VLOOKUP($AF164,'Limited Loss'!$F$5:$P$124,AG$3,FALSE),0)</f>
        <v>0</v>
      </c>
      <c r="AH164" s="193">
        <f>+IFERROR(VLOOKUP($AF164,'Limited Loss'!$F$5:$P$124,AH$3,FALSE),0)</f>
        <v>0</v>
      </c>
      <c r="AI164" s="193">
        <f>+IFERROR(VLOOKUP($AF164,'Limited Loss'!$F$5:$P$124,AI$3,FALSE),0)</f>
        <v>0</v>
      </c>
      <c r="AJ164" s="193">
        <f>+IFERROR(VLOOKUP($AF164,'Limited Loss'!$F$5:$P$124,AJ$3,FALSE),0)</f>
        <v>0</v>
      </c>
      <c r="AK164" s="100">
        <f>+IFERROR(VLOOKUP($AF164,'Limited Loss'!$F$5:$P$124,AK$3,FALSE),0)</f>
        <v>0</v>
      </c>
      <c r="AL164" s="193">
        <f>+IFERROR(VLOOKUP($AF164,'Limited Loss'!$F$5:$P$124,AL$3,FALSE),0)</f>
        <v>0</v>
      </c>
      <c r="AM164" s="193">
        <f>+IFERROR(VLOOKUP($AF164,'Limited Loss'!$F$5:$P$124,AM$3,FALSE),0)</f>
        <v>0</v>
      </c>
      <c r="AN164" s="193">
        <f>+IFERROR(VLOOKUP($AF164,'Limited Loss'!$F$5:$P$124,AN$3,FALSE),0)</f>
        <v>0</v>
      </c>
      <c r="AO164" s="193">
        <f>+IFERROR(VLOOKUP($AF164,'Limited Loss'!$F$5:$P$124,AO$3,FALSE),0)</f>
        <v>0</v>
      </c>
      <c r="AP164" s="100">
        <f>+IFERROR(VLOOKUP($AF164,'Limited Loss'!$F$5:$P$124,AP$3,FALSE),0)</f>
        <v>0</v>
      </c>
      <c r="AQ164" s="353"/>
      <c r="AR164" s="331">
        <f t="shared" si="20"/>
        <v>2161</v>
      </c>
      <c r="AS164" s="332">
        <f t="shared" si="20"/>
        <v>2018</v>
      </c>
      <c r="AT164" s="349">
        <f t="shared" si="26"/>
        <v>0</v>
      </c>
      <c r="AU164" s="349">
        <f t="shared" si="25"/>
        <v>0</v>
      </c>
      <c r="AV164" s="349">
        <f t="shared" si="25"/>
        <v>0</v>
      </c>
      <c r="AW164" s="349">
        <f t="shared" si="25"/>
        <v>0</v>
      </c>
      <c r="AX164" s="350">
        <f t="shared" si="25"/>
        <v>0</v>
      </c>
      <c r="AY164" s="349">
        <f t="shared" si="25"/>
        <v>0</v>
      </c>
      <c r="AZ164" s="349">
        <f t="shared" si="25"/>
        <v>0</v>
      </c>
      <c r="BA164" s="349">
        <f t="shared" si="25"/>
        <v>0</v>
      </c>
      <c r="BB164" s="349">
        <f t="shared" si="18"/>
        <v>0</v>
      </c>
      <c r="BC164" s="349">
        <f t="shared" si="18"/>
        <v>0</v>
      </c>
      <c r="BD164" s="350">
        <f t="shared" si="18"/>
        <v>0</v>
      </c>
      <c r="BE164" s="349">
        <f t="shared" si="22"/>
        <v>0</v>
      </c>
      <c r="BF164" s="375">
        <f t="shared" si="23"/>
        <v>0</v>
      </c>
      <c r="BG164" s="334">
        <f t="shared" si="24"/>
        <v>0</v>
      </c>
      <c r="BI164" s="107">
        <v>757</v>
      </c>
      <c r="BJ164" s="108">
        <v>2750415.2249999996</v>
      </c>
      <c r="BK164" s="108">
        <v>2179421.8230999997</v>
      </c>
      <c r="BL164" s="108">
        <v>97114.837999999989</v>
      </c>
    </row>
    <row r="165" spans="1:64" x14ac:dyDescent="0.2">
      <c r="A165" s="326" t="str">
        <f t="shared" si="21"/>
        <v>2042014</v>
      </c>
      <c r="B165" s="331">
        <v>204</v>
      </c>
      <c r="C165" s="327">
        <v>2014</v>
      </c>
      <c r="D165" s="353">
        <f>+IFERROR(VLOOKUP($A165,Data_Loss!$A$2:$V$1180,6,FALSE),0)</f>
        <v>0</v>
      </c>
      <c r="E165" s="353">
        <f>+IFERROR(VLOOKUP($A165,Data_Loss!$A$2:$V$1180,7,FALSE),0)</f>
        <v>0</v>
      </c>
      <c r="F165" s="353">
        <f>+IFERROR(VLOOKUP($A165,Data_Loss!$A$2:$V$1180,8,FALSE),0)</f>
        <v>0</v>
      </c>
      <c r="G165" s="353">
        <f>+IFERROR(VLOOKUP($A165,Data_Loss!$A$2:$V$1180,9,FALSE),0)</f>
        <v>0</v>
      </c>
      <c r="H165" s="353">
        <f>+IFERROR(VLOOKUP($A165,Data_Loss!$A$2:$V$1180,10,FALSE),0)</f>
        <v>0</v>
      </c>
      <c r="I165" s="353">
        <f>+IFERROR(VLOOKUP($A165,Data_Loss!$A$2:$V$1300,12,FALSE),0)</f>
        <v>0</v>
      </c>
      <c r="J165" s="353">
        <f>+IFERROR(VLOOKUP($A165,Data_Loss!$A$2:$V$1300,13,FALSE),0)</f>
        <v>0</v>
      </c>
      <c r="K165" s="353">
        <f>+IFERROR(VLOOKUP($A165,Data_Loss!$A$2:$V$1300,14,FALSE),0)</f>
        <v>0</v>
      </c>
      <c r="L165" s="353">
        <f>+IFERROR(VLOOKUP($A165,Data_Loss!$A$2:$V$1300,15,FALSE),0)</f>
        <v>0</v>
      </c>
      <c r="M165" s="353">
        <f>+IFERROR(VLOOKUP($A165,Data_Loss!$A$2:$V$1300,16,FALSE),0)</f>
        <v>0</v>
      </c>
      <c r="N165" s="353">
        <f>+IFERROR(VLOOKUP($A165,Data_Loss!$A$2:$V$1300,17,FALSE),0)</f>
        <v>0</v>
      </c>
      <c r="O165" s="353">
        <f>+IFERROR(VLOOKUP($A165,Data_Loss!$A$2:$V$1300,18,FALSE),0)</f>
        <v>0</v>
      </c>
      <c r="P165" s="353">
        <f>+IFERROR(VLOOKUP($A165,Data_Loss!$A$2:$V$1300,19,FALSE),0)</f>
        <v>0</v>
      </c>
      <c r="Q165" s="353">
        <f>+IFERROR(VLOOKUP($A165,Data_Loss!$A$2:$V$1300,20,FALSE),0)</f>
        <v>0</v>
      </c>
      <c r="R165" s="353">
        <f>+IFERROR(VLOOKUP($A165,Data_Loss!$A$2:$V$1300,21,FALSE),0)</f>
        <v>0</v>
      </c>
      <c r="S165" s="353">
        <f>+IFERROR(VLOOKUP($A165,Data_Loss!$A$2:$V$1300,22,FALSE),0)</f>
        <v>0</v>
      </c>
      <c r="T165" s="191">
        <f>+$I165*'10k &amp; MO'!C$3+$J165*'10k &amp; MO'!C$9+$K165*'10k &amp; MO'!C$15+$L165*'10k &amp; MO'!C$21+$M165*'10k &amp; MO'!C$27</f>
        <v>0</v>
      </c>
      <c r="U165" s="349">
        <f>+$I165*'10k &amp; MO'!D$3+$J165*'10k &amp; MO'!D$9+$K165*'10k &amp; MO'!D$15+$L165*'10k &amp; MO'!D$21+$M165*'10k &amp; MO'!D$27</f>
        <v>0</v>
      </c>
      <c r="V165" s="349">
        <f>+$I165*'10k &amp; MO'!E$3+$J165*'10k &amp; MO'!E$9+$K165*'10k &amp; MO'!E$15+$L165*'10k &amp; MO'!E$21+$M165*'10k &amp; MO'!E$27</f>
        <v>0</v>
      </c>
      <c r="W165" s="349">
        <f>+$I165*'10k &amp; MO'!F$3+$J165*'10k &amp; MO'!F$9+$K165*'10k &amp; MO'!F$15+$L165*'10k &amp; MO'!F$21+$M165*'10k &amp; MO'!F$27</f>
        <v>0</v>
      </c>
      <c r="X165" s="349">
        <f>+$I165*'10k &amp; MO'!G$3+$J165*'10k &amp; MO'!G$9+$K165*'10k &amp; MO'!G$15+$L165*'10k &amp; MO'!G$21+$M165*'10k &amp; MO'!G$27</f>
        <v>0</v>
      </c>
      <c r="Y165" s="349">
        <f>+$N165*'10k &amp; MO'!H$3+$O165*'10k &amp; MO'!H$9+$P165*'10k &amp; MO'!H$15+$Q165*'10k &amp; MO'!H$21+$R165*'10k &amp; MO'!H$27</f>
        <v>0</v>
      </c>
      <c r="Z165" s="349">
        <f>+$N165*'10k &amp; MO'!I$3+$O165*'10k &amp; MO'!I$9+$P165*'10k &amp; MO'!I$15+$Q165*'10k &amp; MO'!I$21+$R165*'10k &amp; MO'!I$27</f>
        <v>0</v>
      </c>
      <c r="AA165" s="349">
        <f>+$N165*'10k &amp; MO'!J$3+$O165*'10k &amp; MO'!J$9+$P165*'10k &amp; MO'!J$15+$Q165*'10k &amp; MO'!J$21+$R165*'10k &amp; MO'!J$27</f>
        <v>0</v>
      </c>
      <c r="AB165" s="349">
        <f>+$N165*'10k &amp; MO'!K$3+$O165*'10k &amp; MO'!K$9+$P165*'10k &amp; MO'!K$15+$Q165*'10k &amp; MO'!K$21+$R165*'10k &amp; MO'!K$27</f>
        <v>0</v>
      </c>
      <c r="AC165" s="349">
        <f>+$N165*'10k &amp; MO'!L$3+$O165*'10k &amp; MO'!L$9+$P165*'10k &amp; MO'!L$15+$Q165*'10k &amp; MO'!L$21+$R165*'10k &amp; MO'!L$27</f>
        <v>0</v>
      </c>
      <c r="AD165" s="350">
        <f>+S165*'10k &amp; MO'!O$3</f>
        <v>0</v>
      </c>
      <c r="AF165" s="192" t="str">
        <f t="shared" si="19"/>
        <v>2042014</v>
      </c>
      <c r="AG165" s="192">
        <f>+IFERROR(VLOOKUP($AF165,'Limited Loss'!$F$5:$P$124,AG$3,FALSE),0)</f>
        <v>0</v>
      </c>
      <c r="AH165" s="193">
        <f>+IFERROR(VLOOKUP($AF165,'Limited Loss'!$F$5:$P$124,AH$3,FALSE),0)</f>
        <v>0</v>
      </c>
      <c r="AI165" s="193">
        <f>+IFERROR(VLOOKUP($AF165,'Limited Loss'!$F$5:$P$124,AI$3,FALSE),0)</f>
        <v>0</v>
      </c>
      <c r="AJ165" s="193">
        <f>+IFERROR(VLOOKUP($AF165,'Limited Loss'!$F$5:$P$124,AJ$3,FALSE),0)</f>
        <v>0</v>
      </c>
      <c r="AK165" s="100">
        <f>+IFERROR(VLOOKUP($AF165,'Limited Loss'!$F$5:$P$124,AK$3,FALSE),0)</f>
        <v>0</v>
      </c>
      <c r="AL165" s="193">
        <f>+IFERROR(VLOOKUP($AF165,'Limited Loss'!$F$5:$P$124,AL$3,FALSE),0)</f>
        <v>0</v>
      </c>
      <c r="AM165" s="193">
        <f>+IFERROR(VLOOKUP($AF165,'Limited Loss'!$F$5:$P$124,AM$3,FALSE),0)</f>
        <v>0</v>
      </c>
      <c r="AN165" s="193">
        <f>+IFERROR(VLOOKUP($AF165,'Limited Loss'!$F$5:$P$124,AN$3,FALSE),0)</f>
        <v>0</v>
      </c>
      <c r="AO165" s="193">
        <f>+IFERROR(VLOOKUP($AF165,'Limited Loss'!$F$5:$P$124,AO$3,FALSE),0)</f>
        <v>0</v>
      </c>
      <c r="AP165" s="100">
        <f>+IFERROR(VLOOKUP($AF165,'Limited Loss'!$F$5:$P$124,AP$3,FALSE),0)</f>
        <v>0</v>
      </c>
      <c r="AQ165" s="353"/>
      <c r="AR165" s="331">
        <f t="shared" si="20"/>
        <v>204</v>
      </c>
      <c r="AS165" s="332">
        <f t="shared" si="20"/>
        <v>2014</v>
      </c>
      <c r="AT165" s="349">
        <f t="shared" si="26"/>
        <v>0</v>
      </c>
      <c r="AU165" s="349">
        <f t="shared" si="25"/>
        <v>0</v>
      </c>
      <c r="AV165" s="349">
        <f t="shared" si="25"/>
        <v>0</v>
      </c>
      <c r="AW165" s="349">
        <f t="shared" si="25"/>
        <v>0</v>
      </c>
      <c r="AX165" s="350">
        <f t="shared" si="25"/>
        <v>0</v>
      </c>
      <c r="AY165" s="349">
        <f t="shared" si="25"/>
        <v>0</v>
      </c>
      <c r="AZ165" s="349">
        <f t="shared" si="25"/>
        <v>0</v>
      </c>
      <c r="BA165" s="349">
        <f t="shared" si="25"/>
        <v>0</v>
      </c>
      <c r="BB165" s="349">
        <f t="shared" si="18"/>
        <v>0</v>
      </c>
      <c r="BC165" s="349">
        <f t="shared" si="18"/>
        <v>0</v>
      </c>
      <c r="BD165" s="350">
        <f t="shared" si="18"/>
        <v>0</v>
      </c>
      <c r="BE165" s="349">
        <f t="shared" si="22"/>
        <v>0</v>
      </c>
      <c r="BF165" s="375">
        <f t="shared" si="23"/>
        <v>0</v>
      </c>
      <c r="BG165" s="334">
        <f t="shared" si="24"/>
        <v>0</v>
      </c>
      <c r="BI165" s="107">
        <v>759</v>
      </c>
      <c r="BJ165" s="108">
        <v>1740707.6176</v>
      </c>
      <c r="BK165" s="108">
        <v>2257784.0149000003</v>
      </c>
      <c r="BL165" s="108">
        <v>161801.09000000003</v>
      </c>
    </row>
    <row r="166" spans="1:64" x14ac:dyDescent="0.2">
      <c r="A166" s="326" t="str">
        <f t="shared" si="21"/>
        <v>2042015</v>
      </c>
      <c r="B166" s="331">
        <v>204</v>
      </c>
      <c r="C166" s="327">
        <v>2015</v>
      </c>
      <c r="D166" s="353">
        <f>+IFERROR(VLOOKUP($A166,Data_Loss!$A$2:$V$1180,6,FALSE),0)</f>
        <v>0</v>
      </c>
      <c r="E166" s="353">
        <f>+IFERROR(VLOOKUP($A166,Data_Loss!$A$2:$V$1180,7,FALSE),0)</f>
        <v>0</v>
      </c>
      <c r="F166" s="353">
        <f>+IFERROR(VLOOKUP($A166,Data_Loss!$A$2:$V$1180,8,FALSE),0)</f>
        <v>0</v>
      </c>
      <c r="G166" s="353">
        <f>+IFERROR(VLOOKUP($A166,Data_Loss!$A$2:$V$1180,9,FALSE),0)</f>
        <v>0</v>
      </c>
      <c r="H166" s="353">
        <f>+IFERROR(VLOOKUP($A166,Data_Loss!$A$2:$V$1180,10,FALSE),0)</f>
        <v>0</v>
      </c>
      <c r="I166" s="353">
        <f>+IFERROR(VLOOKUP($A166,Data_Loss!$A$2:$V$1300,12,FALSE),0)</f>
        <v>0</v>
      </c>
      <c r="J166" s="353">
        <f>+IFERROR(VLOOKUP($A166,Data_Loss!$A$2:$V$1300,13,FALSE),0)</f>
        <v>0</v>
      </c>
      <c r="K166" s="353">
        <f>+IFERROR(VLOOKUP($A166,Data_Loss!$A$2:$V$1300,14,FALSE),0)</f>
        <v>0</v>
      </c>
      <c r="L166" s="353">
        <f>+IFERROR(VLOOKUP($A166,Data_Loss!$A$2:$V$1300,15,FALSE),0)</f>
        <v>0</v>
      </c>
      <c r="M166" s="353">
        <f>+IFERROR(VLOOKUP($A166,Data_Loss!$A$2:$V$1300,16,FALSE),0)</f>
        <v>0</v>
      </c>
      <c r="N166" s="353">
        <f>+IFERROR(VLOOKUP($A166,Data_Loss!$A$2:$V$1300,17,FALSE),0)</f>
        <v>0</v>
      </c>
      <c r="O166" s="353">
        <f>+IFERROR(VLOOKUP($A166,Data_Loss!$A$2:$V$1300,18,FALSE),0)</f>
        <v>0</v>
      </c>
      <c r="P166" s="353">
        <f>+IFERROR(VLOOKUP($A166,Data_Loss!$A$2:$V$1300,19,FALSE),0)</f>
        <v>0</v>
      </c>
      <c r="Q166" s="353">
        <f>+IFERROR(VLOOKUP($A166,Data_Loss!$A$2:$V$1300,20,FALSE),0)</f>
        <v>0</v>
      </c>
      <c r="R166" s="353">
        <f>+IFERROR(VLOOKUP($A166,Data_Loss!$A$2:$V$1300,21,FALSE),0)</f>
        <v>0</v>
      </c>
      <c r="S166" s="353">
        <f>+IFERROR(VLOOKUP($A166,Data_Loss!$A$2:$V$1300,22,FALSE),0)</f>
        <v>0</v>
      </c>
      <c r="T166" s="191">
        <f>+$I166*'10k &amp; MO'!C$4+$J166*'10k &amp; MO'!C$10+$K166*'10k &amp; MO'!C$16+$L166*'10k &amp; MO'!C$22+$M166*'10k &amp; MO'!C$28</f>
        <v>0</v>
      </c>
      <c r="U166" s="349">
        <f>+$I166*'10k &amp; MO'!D$4+$J166*'10k &amp; MO'!D$10+$K166*'10k &amp; MO'!D$16+$L166*'10k &amp; MO'!D$22+$M166*'10k &amp; MO'!D$28</f>
        <v>0</v>
      </c>
      <c r="V166" s="349">
        <f>+$I166*'10k &amp; MO'!E$4+$J166*'10k &amp; MO'!E$10+$K166*'10k &amp; MO'!E$16+$L166*'10k &amp; MO'!E$22+$M166*'10k &amp; MO'!E$28</f>
        <v>0</v>
      </c>
      <c r="W166" s="349">
        <f>+$I166*'10k &amp; MO'!F$4+$J166*'10k &amp; MO'!F$10+$K166*'10k &amp; MO'!F$16+$L166*'10k &amp; MO'!F$22+$M166*'10k &amp; MO'!F$28</f>
        <v>0</v>
      </c>
      <c r="X166" s="349">
        <f>+$I166*'10k &amp; MO'!G$4+$J166*'10k &amp; MO'!G$10+$K166*'10k &amp; MO'!G$16+$L166*'10k &amp; MO'!G$22+$M166*'10k &amp; MO'!G$28</f>
        <v>0</v>
      </c>
      <c r="Y166" s="349">
        <f>+$N166*'10k &amp; MO'!H$4+$O166*'10k &amp; MO'!H$10+$P166*'10k &amp; MO'!H$16+$Q166*'10k &amp; MO'!H$22+$R166*'10k &amp; MO'!H$28</f>
        <v>0</v>
      </c>
      <c r="Z166" s="349">
        <f>+$N166*'10k &amp; MO'!I$4+$O166*'10k &amp; MO'!I$10+$P166*'10k &amp; MO'!I$16+$Q166*'10k &amp; MO'!I$22+$R166*'10k &amp; MO'!I$28</f>
        <v>0</v>
      </c>
      <c r="AA166" s="349">
        <f>+$N166*'10k &amp; MO'!J$4+$O166*'10k &amp; MO'!J$10+$P166*'10k &amp; MO'!J$16+$Q166*'10k &amp; MO'!J$22+$R166*'10k &amp; MO'!J$28</f>
        <v>0</v>
      </c>
      <c r="AB166" s="349">
        <f>+$N166*'10k &amp; MO'!K$4+$O166*'10k &amp; MO'!K$10+$P166*'10k &amp; MO'!K$16+$Q166*'10k &amp; MO'!K$22+$R166*'10k &amp; MO'!K$28</f>
        <v>0</v>
      </c>
      <c r="AC166" s="349">
        <f>+$N166*'10k &amp; MO'!L$4+$O166*'10k &amp; MO'!L$10+$P166*'10k &amp; MO'!L$16+$Q166*'10k &amp; MO'!L$22+$R166*'10k &amp; MO'!L$28</f>
        <v>0</v>
      </c>
      <c r="AD166" s="350">
        <f>+S166*'10k &amp; MO'!O$4</f>
        <v>0</v>
      </c>
      <c r="AF166" s="192" t="str">
        <f t="shared" si="19"/>
        <v>2042015</v>
      </c>
      <c r="AG166" s="192">
        <f>+IFERROR(VLOOKUP($AF166,'Limited Loss'!$F$5:$P$124,AG$3,FALSE),0)</f>
        <v>0</v>
      </c>
      <c r="AH166" s="193">
        <f>+IFERROR(VLOOKUP($AF166,'Limited Loss'!$F$5:$P$124,AH$3,FALSE),0)</f>
        <v>0</v>
      </c>
      <c r="AI166" s="193">
        <f>+IFERROR(VLOOKUP($AF166,'Limited Loss'!$F$5:$P$124,AI$3,FALSE),0)</f>
        <v>0</v>
      </c>
      <c r="AJ166" s="193">
        <f>+IFERROR(VLOOKUP($AF166,'Limited Loss'!$F$5:$P$124,AJ$3,FALSE),0)</f>
        <v>0</v>
      </c>
      <c r="AK166" s="100">
        <f>+IFERROR(VLOOKUP($AF166,'Limited Loss'!$F$5:$P$124,AK$3,FALSE),0)</f>
        <v>0</v>
      </c>
      <c r="AL166" s="193">
        <f>+IFERROR(VLOOKUP($AF166,'Limited Loss'!$F$5:$P$124,AL$3,FALSE),0)</f>
        <v>0</v>
      </c>
      <c r="AM166" s="193">
        <f>+IFERROR(VLOOKUP($AF166,'Limited Loss'!$F$5:$P$124,AM$3,FALSE),0)</f>
        <v>0</v>
      </c>
      <c r="AN166" s="193">
        <f>+IFERROR(VLOOKUP($AF166,'Limited Loss'!$F$5:$P$124,AN$3,FALSE),0)</f>
        <v>0</v>
      </c>
      <c r="AO166" s="193">
        <f>+IFERROR(VLOOKUP($AF166,'Limited Loss'!$F$5:$P$124,AO$3,FALSE),0)</f>
        <v>0</v>
      </c>
      <c r="AP166" s="100">
        <f>+IFERROR(VLOOKUP($AF166,'Limited Loss'!$F$5:$P$124,AP$3,FALSE),0)</f>
        <v>0</v>
      </c>
      <c r="AQ166" s="353"/>
      <c r="AR166" s="331">
        <f t="shared" si="20"/>
        <v>204</v>
      </c>
      <c r="AS166" s="332">
        <f t="shared" si="20"/>
        <v>2015</v>
      </c>
      <c r="AT166" s="349">
        <f t="shared" si="26"/>
        <v>0</v>
      </c>
      <c r="AU166" s="349">
        <f t="shared" si="25"/>
        <v>0</v>
      </c>
      <c r="AV166" s="349">
        <f t="shared" si="25"/>
        <v>0</v>
      </c>
      <c r="AW166" s="349">
        <f t="shared" si="25"/>
        <v>0</v>
      </c>
      <c r="AX166" s="350">
        <f t="shared" si="25"/>
        <v>0</v>
      </c>
      <c r="AY166" s="349">
        <f t="shared" si="25"/>
        <v>0</v>
      </c>
      <c r="AZ166" s="349">
        <f t="shared" si="25"/>
        <v>0</v>
      </c>
      <c r="BA166" s="349">
        <f t="shared" si="25"/>
        <v>0</v>
      </c>
      <c r="BB166" s="349">
        <f t="shared" si="18"/>
        <v>0</v>
      </c>
      <c r="BC166" s="349">
        <f t="shared" si="18"/>
        <v>0</v>
      </c>
      <c r="BD166" s="350">
        <f t="shared" si="18"/>
        <v>0</v>
      </c>
      <c r="BE166" s="349">
        <f t="shared" si="22"/>
        <v>0</v>
      </c>
      <c r="BF166" s="375">
        <f t="shared" si="23"/>
        <v>0</v>
      </c>
      <c r="BG166" s="334">
        <f t="shared" si="24"/>
        <v>0</v>
      </c>
      <c r="BI166" s="107">
        <v>801</v>
      </c>
      <c r="BJ166" s="108">
        <v>2028065.8134000001</v>
      </c>
      <c r="BK166" s="108">
        <v>1375624.7253999999</v>
      </c>
      <c r="BL166" s="108">
        <v>48014.530000000006</v>
      </c>
    </row>
    <row r="167" spans="1:64" x14ac:dyDescent="0.2">
      <c r="A167" s="326" t="str">
        <f t="shared" si="21"/>
        <v>2042016</v>
      </c>
      <c r="B167" s="331">
        <v>204</v>
      </c>
      <c r="C167" s="327">
        <v>2016</v>
      </c>
      <c r="D167" s="353">
        <f>+IFERROR(VLOOKUP($A167,Data_Loss!$A$2:$V$1180,6,FALSE),0)</f>
        <v>0</v>
      </c>
      <c r="E167" s="353">
        <f>+IFERROR(VLOOKUP($A167,Data_Loss!$A$2:$V$1180,7,FALSE),0)</f>
        <v>0</v>
      </c>
      <c r="F167" s="353">
        <f>+IFERROR(VLOOKUP($A167,Data_Loss!$A$2:$V$1180,8,FALSE),0)</f>
        <v>0</v>
      </c>
      <c r="G167" s="353">
        <f>+IFERROR(VLOOKUP($A167,Data_Loss!$A$2:$V$1180,9,FALSE),0)</f>
        <v>0</v>
      </c>
      <c r="H167" s="353">
        <f>+IFERROR(VLOOKUP($A167,Data_Loss!$A$2:$V$1180,10,FALSE),0)</f>
        <v>0</v>
      </c>
      <c r="I167" s="353">
        <f>+IFERROR(VLOOKUP($A167,Data_Loss!$A$2:$V$1300,12,FALSE),0)</f>
        <v>0</v>
      </c>
      <c r="J167" s="353">
        <f>+IFERROR(VLOOKUP($A167,Data_Loss!$A$2:$V$1300,13,FALSE),0)</f>
        <v>0</v>
      </c>
      <c r="K167" s="353">
        <f>+IFERROR(VLOOKUP($A167,Data_Loss!$A$2:$V$1300,14,FALSE),0)</f>
        <v>0</v>
      </c>
      <c r="L167" s="353">
        <f>+IFERROR(VLOOKUP($A167,Data_Loss!$A$2:$V$1300,15,FALSE),0)</f>
        <v>0</v>
      </c>
      <c r="M167" s="353">
        <f>+IFERROR(VLOOKUP($A167,Data_Loss!$A$2:$V$1300,16,FALSE),0)</f>
        <v>0</v>
      </c>
      <c r="N167" s="353">
        <f>+IFERROR(VLOOKUP($A167,Data_Loss!$A$2:$V$1300,17,FALSE),0)</f>
        <v>0</v>
      </c>
      <c r="O167" s="353">
        <f>+IFERROR(VLOOKUP($A167,Data_Loss!$A$2:$V$1300,18,FALSE),0)</f>
        <v>0</v>
      </c>
      <c r="P167" s="353">
        <f>+IFERROR(VLOOKUP($A167,Data_Loss!$A$2:$V$1300,19,FALSE),0)</f>
        <v>0</v>
      </c>
      <c r="Q167" s="353">
        <f>+IFERROR(VLOOKUP($A167,Data_Loss!$A$2:$V$1300,20,FALSE),0)</f>
        <v>0</v>
      </c>
      <c r="R167" s="353">
        <f>+IFERROR(VLOOKUP($A167,Data_Loss!$A$2:$V$1300,21,FALSE),0)</f>
        <v>0</v>
      </c>
      <c r="S167" s="353">
        <f>+IFERROR(VLOOKUP($A167,Data_Loss!$A$2:$V$1300,22,FALSE),0)</f>
        <v>0</v>
      </c>
      <c r="T167" s="191">
        <f>+$I167*'10k &amp; MO'!C$5+$J167*'10k &amp; MO'!C$11+$K167*'10k &amp; MO'!C$17+$L167*'10k &amp; MO'!C$23+$M167*'10k &amp; MO'!C$29</f>
        <v>0</v>
      </c>
      <c r="U167" s="349">
        <f>+$I167*'10k &amp; MO'!D$5+$J167*'10k &amp; MO'!D$11+$K167*'10k &amp; MO'!D$17+$L167*'10k &amp; MO'!D$23+$M167*'10k &amp; MO'!D$29</f>
        <v>0</v>
      </c>
      <c r="V167" s="349">
        <f>+$I167*'10k &amp; MO'!E$5+$J167*'10k &amp; MO'!E$11+$K167*'10k &amp; MO'!E$17+$L167*'10k &amp; MO'!E$23+$M167*'10k &amp; MO'!E$29</f>
        <v>0</v>
      </c>
      <c r="W167" s="349">
        <f>+$I167*'10k &amp; MO'!F$5+$J167*'10k &amp; MO'!F$11+$K167*'10k &amp; MO'!F$17+$L167*'10k &amp; MO'!F$23+$M167*'10k &amp; MO'!F$29</f>
        <v>0</v>
      </c>
      <c r="X167" s="349">
        <f>+$I167*'10k &amp; MO'!G$5+$J167*'10k &amp; MO'!G$11+$K167*'10k &amp; MO'!G$17+$L167*'10k &amp; MO'!G$23+$M167*'10k &amp; MO'!G$29</f>
        <v>0</v>
      </c>
      <c r="Y167" s="349">
        <f>+$N167*'10k &amp; MO'!H$5+$O167*'10k &amp; MO'!H$11+$P167*'10k &amp; MO'!H$17+$Q167*'10k &amp; MO'!H$23+$R167*'10k &amp; MO'!H$29</f>
        <v>0</v>
      </c>
      <c r="Z167" s="349">
        <f>+$N167*'10k &amp; MO'!I$5+$O167*'10k &amp; MO'!I$11+$P167*'10k &amp; MO'!I$17+$Q167*'10k &amp; MO'!I$23+$R167*'10k &amp; MO'!I$29</f>
        <v>0</v>
      </c>
      <c r="AA167" s="349">
        <f>+$N167*'10k &amp; MO'!J$5+$O167*'10k &amp; MO'!J$11+$P167*'10k &amp; MO'!J$17+$Q167*'10k &amp; MO'!J$23+$R167*'10k &amp; MO'!J$29</f>
        <v>0</v>
      </c>
      <c r="AB167" s="349">
        <f>+$N167*'10k &amp; MO'!K$5+$O167*'10k &amp; MO'!K$11+$P167*'10k &amp; MO'!K$17+$Q167*'10k &amp; MO'!K$23+$R167*'10k &amp; MO'!K$29</f>
        <v>0</v>
      </c>
      <c r="AC167" s="349">
        <f>+$N167*'10k &amp; MO'!L$5+$O167*'10k &amp; MO'!L$11+$P167*'10k &amp; MO'!L$17+$Q167*'10k &amp; MO'!L$23+$R167*'10k &amp; MO'!L$29</f>
        <v>0</v>
      </c>
      <c r="AD167" s="350">
        <f>+S167*'10k &amp; MO'!O$5</f>
        <v>0</v>
      </c>
      <c r="AF167" s="192" t="str">
        <f t="shared" si="19"/>
        <v>2042016</v>
      </c>
      <c r="AG167" s="192">
        <f>+IFERROR(VLOOKUP($AF167,'Limited Loss'!$F$5:$P$124,AG$3,FALSE),0)</f>
        <v>0</v>
      </c>
      <c r="AH167" s="193">
        <f>+IFERROR(VLOOKUP($AF167,'Limited Loss'!$F$5:$P$124,AH$3,FALSE),0)</f>
        <v>0</v>
      </c>
      <c r="AI167" s="193">
        <f>+IFERROR(VLOOKUP($AF167,'Limited Loss'!$F$5:$P$124,AI$3,FALSE),0)</f>
        <v>0</v>
      </c>
      <c r="AJ167" s="193">
        <f>+IFERROR(VLOOKUP($AF167,'Limited Loss'!$F$5:$P$124,AJ$3,FALSE),0)</f>
        <v>0</v>
      </c>
      <c r="AK167" s="100">
        <f>+IFERROR(VLOOKUP($AF167,'Limited Loss'!$F$5:$P$124,AK$3,FALSE),0)</f>
        <v>0</v>
      </c>
      <c r="AL167" s="193">
        <f>+IFERROR(VLOOKUP($AF167,'Limited Loss'!$F$5:$P$124,AL$3,FALSE),0)</f>
        <v>0</v>
      </c>
      <c r="AM167" s="193">
        <f>+IFERROR(VLOOKUP($AF167,'Limited Loss'!$F$5:$P$124,AM$3,FALSE),0)</f>
        <v>0</v>
      </c>
      <c r="AN167" s="193">
        <f>+IFERROR(VLOOKUP($AF167,'Limited Loss'!$F$5:$P$124,AN$3,FALSE),0)</f>
        <v>0</v>
      </c>
      <c r="AO167" s="193">
        <f>+IFERROR(VLOOKUP($AF167,'Limited Loss'!$F$5:$P$124,AO$3,FALSE),0)</f>
        <v>0</v>
      </c>
      <c r="AP167" s="100">
        <f>+IFERROR(VLOOKUP($AF167,'Limited Loss'!$F$5:$P$124,AP$3,FALSE),0)</f>
        <v>0</v>
      </c>
      <c r="AQ167" s="353"/>
      <c r="AR167" s="331">
        <f t="shared" si="20"/>
        <v>204</v>
      </c>
      <c r="AS167" s="332">
        <f t="shared" si="20"/>
        <v>2016</v>
      </c>
      <c r="AT167" s="349">
        <f t="shared" si="26"/>
        <v>0</v>
      </c>
      <c r="AU167" s="349">
        <f t="shared" si="25"/>
        <v>0</v>
      </c>
      <c r="AV167" s="349">
        <f t="shared" si="25"/>
        <v>0</v>
      </c>
      <c r="AW167" s="349">
        <f t="shared" si="25"/>
        <v>0</v>
      </c>
      <c r="AX167" s="350">
        <f t="shared" si="25"/>
        <v>0</v>
      </c>
      <c r="AY167" s="349">
        <f t="shared" si="25"/>
        <v>0</v>
      </c>
      <c r="AZ167" s="349">
        <f t="shared" si="25"/>
        <v>0</v>
      </c>
      <c r="BA167" s="349">
        <f t="shared" si="25"/>
        <v>0</v>
      </c>
      <c r="BB167" s="349">
        <f t="shared" si="18"/>
        <v>0</v>
      </c>
      <c r="BC167" s="349">
        <f t="shared" si="18"/>
        <v>0</v>
      </c>
      <c r="BD167" s="350">
        <f t="shared" si="18"/>
        <v>0</v>
      </c>
      <c r="BE167" s="349">
        <f t="shared" si="22"/>
        <v>0</v>
      </c>
      <c r="BF167" s="375">
        <f t="shared" si="23"/>
        <v>0</v>
      </c>
      <c r="BG167" s="334">
        <f t="shared" si="24"/>
        <v>0</v>
      </c>
      <c r="BI167" s="107">
        <v>802</v>
      </c>
      <c r="BJ167" s="108">
        <v>12453.286</v>
      </c>
      <c r="BK167" s="108">
        <v>103398.0812</v>
      </c>
      <c r="BL167" s="108">
        <v>14966.266</v>
      </c>
    </row>
    <row r="168" spans="1:64" x14ac:dyDescent="0.2">
      <c r="A168" s="326" t="str">
        <f t="shared" si="21"/>
        <v>2042017</v>
      </c>
      <c r="B168" s="331">
        <v>204</v>
      </c>
      <c r="C168" s="327">
        <v>2017</v>
      </c>
      <c r="D168" s="353">
        <f>+IFERROR(VLOOKUP($A168,Data_Loss!$A$2:$V$1180,6,FALSE),0)</f>
        <v>0</v>
      </c>
      <c r="E168" s="353">
        <f>+IFERROR(VLOOKUP($A168,Data_Loss!$A$2:$V$1180,7,FALSE),0)</f>
        <v>0</v>
      </c>
      <c r="F168" s="353">
        <f>+IFERROR(VLOOKUP($A168,Data_Loss!$A$2:$V$1180,8,FALSE),0)</f>
        <v>0</v>
      </c>
      <c r="G168" s="353">
        <f>+IFERROR(VLOOKUP($A168,Data_Loss!$A$2:$V$1180,9,FALSE),0)</f>
        <v>0</v>
      </c>
      <c r="H168" s="353">
        <f>+IFERROR(VLOOKUP($A168,Data_Loss!$A$2:$V$1180,10,FALSE),0)</f>
        <v>0</v>
      </c>
      <c r="I168" s="353">
        <f>+IFERROR(VLOOKUP($A168,Data_Loss!$A$2:$V$1300,12,FALSE),0)</f>
        <v>0</v>
      </c>
      <c r="J168" s="353">
        <f>+IFERROR(VLOOKUP($A168,Data_Loss!$A$2:$V$1300,13,FALSE),0)</f>
        <v>0</v>
      </c>
      <c r="K168" s="353">
        <f>+IFERROR(VLOOKUP($A168,Data_Loss!$A$2:$V$1300,14,FALSE),0)</f>
        <v>0</v>
      </c>
      <c r="L168" s="353">
        <f>+IFERROR(VLOOKUP($A168,Data_Loss!$A$2:$V$1300,15,FALSE),0)</f>
        <v>0</v>
      </c>
      <c r="M168" s="353">
        <f>+IFERROR(VLOOKUP($A168,Data_Loss!$A$2:$V$1300,16,FALSE),0)</f>
        <v>0</v>
      </c>
      <c r="N168" s="353">
        <f>+IFERROR(VLOOKUP($A168,Data_Loss!$A$2:$V$1300,17,FALSE),0)</f>
        <v>0</v>
      </c>
      <c r="O168" s="353">
        <f>+IFERROR(VLOOKUP($A168,Data_Loss!$A$2:$V$1300,18,FALSE),0)</f>
        <v>0</v>
      </c>
      <c r="P168" s="353">
        <f>+IFERROR(VLOOKUP($A168,Data_Loss!$A$2:$V$1300,19,FALSE),0)</f>
        <v>0</v>
      </c>
      <c r="Q168" s="353">
        <f>+IFERROR(VLOOKUP($A168,Data_Loss!$A$2:$V$1300,20,FALSE),0)</f>
        <v>0</v>
      </c>
      <c r="R168" s="353">
        <f>+IFERROR(VLOOKUP($A168,Data_Loss!$A$2:$V$1300,21,FALSE),0)</f>
        <v>0</v>
      </c>
      <c r="S168" s="353">
        <f>+IFERROR(VLOOKUP($A168,Data_Loss!$A$2:$V$1300,22,FALSE),0)</f>
        <v>0</v>
      </c>
      <c r="T168" s="191">
        <f>+$I168*'10k &amp; MO'!C$6+$J168*'10k &amp; MO'!C$12+$K168*'10k &amp; MO'!C$18+$L168*'10k &amp; MO'!C$24+$M168*'10k &amp; MO'!C$30</f>
        <v>0</v>
      </c>
      <c r="U168" s="349">
        <f>+$I168*'10k &amp; MO'!D$6+$J168*'10k &amp; MO'!D$12+$K168*'10k &amp; MO'!D$18+$L168*'10k &amp; MO'!D$24+$M168*'10k &amp; MO'!D$30</f>
        <v>0</v>
      </c>
      <c r="V168" s="349">
        <f>+$I168*'10k &amp; MO'!E$6+$J168*'10k &amp; MO'!E$12+$K168*'10k &amp; MO'!E$18+$L168*'10k &amp; MO'!E$24+$M168*'10k &amp; MO'!E$30</f>
        <v>0</v>
      </c>
      <c r="W168" s="349">
        <f>+$I168*'10k &amp; MO'!F$6+$J168*'10k &amp; MO'!F$12+$K168*'10k &amp; MO'!F$18+$L168*'10k &amp; MO'!F$24+$M168*'10k &amp; MO'!F$30</f>
        <v>0</v>
      </c>
      <c r="X168" s="349">
        <f>+$I168*'10k &amp; MO'!G$6+$J168*'10k &amp; MO'!G$12+$K168*'10k &amp; MO'!G$18+$L168*'10k &amp; MO'!G$24+$M168*'10k &amp; MO'!G$30</f>
        <v>0</v>
      </c>
      <c r="Y168" s="349">
        <f>+$N168*'10k &amp; MO'!H$6+$O168*'10k &amp; MO'!H$12+$P168*'10k &amp; MO'!H$18+$Q168*'10k &amp; MO'!H$24+$R168*'10k &amp; MO'!H$30</f>
        <v>0</v>
      </c>
      <c r="Z168" s="349">
        <f>+$N168*'10k &amp; MO'!I$6+$O168*'10k &amp; MO'!I$12+$P168*'10k &amp; MO'!I$18+$Q168*'10k &amp; MO'!I$24+$R168*'10k &amp; MO'!I$30</f>
        <v>0</v>
      </c>
      <c r="AA168" s="349">
        <f>+$N168*'10k &amp; MO'!J$6+$O168*'10k &amp; MO'!J$12+$P168*'10k &amp; MO'!J$18+$Q168*'10k &amp; MO'!J$24+$R168*'10k &amp; MO'!J$30</f>
        <v>0</v>
      </c>
      <c r="AB168" s="349">
        <f>+$N168*'10k &amp; MO'!K$6+$O168*'10k &amp; MO'!K$12+$P168*'10k &amp; MO'!K$18+$Q168*'10k &amp; MO'!K$24+$R168*'10k &amp; MO'!K$30</f>
        <v>0</v>
      </c>
      <c r="AC168" s="349">
        <f>+$N168*'10k &amp; MO'!L$6+$O168*'10k &amp; MO'!L$12+$P168*'10k &amp; MO'!L$18+$Q168*'10k &amp; MO'!L$24+$R168*'10k &amp; MO'!L$30</f>
        <v>0</v>
      </c>
      <c r="AD168" s="350">
        <f>+S168*'10k &amp; MO'!O$6</f>
        <v>0</v>
      </c>
      <c r="AF168" s="192" t="str">
        <f t="shared" si="19"/>
        <v>2042017</v>
      </c>
      <c r="AG168" s="192">
        <f>+IFERROR(VLOOKUP($AF168,'Limited Loss'!$F$5:$P$124,AG$3,FALSE),0)</f>
        <v>0</v>
      </c>
      <c r="AH168" s="193">
        <f>+IFERROR(VLOOKUP($AF168,'Limited Loss'!$F$5:$P$124,AH$3,FALSE),0)</f>
        <v>0</v>
      </c>
      <c r="AI168" s="193">
        <f>+IFERROR(VLOOKUP($AF168,'Limited Loss'!$F$5:$P$124,AI$3,FALSE),0)</f>
        <v>0</v>
      </c>
      <c r="AJ168" s="193">
        <f>+IFERROR(VLOOKUP($AF168,'Limited Loss'!$F$5:$P$124,AJ$3,FALSE),0)</f>
        <v>0</v>
      </c>
      <c r="AK168" s="100">
        <f>+IFERROR(VLOOKUP($AF168,'Limited Loss'!$F$5:$P$124,AK$3,FALSE),0)</f>
        <v>0</v>
      </c>
      <c r="AL168" s="193">
        <f>+IFERROR(VLOOKUP($AF168,'Limited Loss'!$F$5:$P$124,AL$3,FALSE),0)</f>
        <v>0</v>
      </c>
      <c r="AM168" s="193">
        <f>+IFERROR(VLOOKUP($AF168,'Limited Loss'!$F$5:$P$124,AM$3,FALSE),0)</f>
        <v>0</v>
      </c>
      <c r="AN168" s="193">
        <f>+IFERROR(VLOOKUP($AF168,'Limited Loss'!$F$5:$P$124,AN$3,FALSE),0)</f>
        <v>0</v>
      </c>
      <c r="AO168" s="193">
        <f>+IFERROR(VLOOKUP($AF168,'Limited Loss'!$F$5:$P$124,AO$3,FALSE),0)</f>
        <v>0</v>
      </c>
      <c r="AP168" s="100">
        <f>+IFERROR(VLOOKUP($AF168,'Limited Loss'!$F$5:$P$124,AP$3,FALSE),0)</f>
        <v>0</v>
      </c>
      <c r="AQ168" s="353"/>
      <c r="AR168" s="331">
        <f t="shared" si="20"/>
        <v>204</v>
      </c>
      <c r="AS168" s="332">
        <f t="shared" si="20"/>
        <v>2017</v>
      </c>
      <c r="AT168" s="349">
        <f t="shared" si="26"/>
        <v>0</v>
      </c>
      <c r="AU168" s="349">
        <f t="shared" si="25"/>
        <v>0</v>
      </c>
      <c r="AV168" s="349">
        <f t="shared" si="25"/>
        <v>0</v>
      </c>
      <c r="AW168" s="349">
        <f t="shared" si="25"/>
        <v>0</v>
      </c>
      <c r="AX168" s="350">
        <f t="shared" si="25"/>
        <v>0</v>
      </c>
      <c r="AY168" s="349">
        <f t="shared" si="25"/>
        <v>0</v>
      </c>
      <c r="AZ168" s="349">
        <f t="shared" si="25"/>
        <v>0</v>
      </c>
      <c r="BA168" s="349">
        <f t="shared" si="25"/>
        <v>0</v>
      </c>
      <c r="BB168" s="349">
        <f t="shared" si="18"/>
        <v>0</v>
      </c>
      <c r="BC168" s="349">
        <f t="shared" si="18"/>
        <v>0</v>
      </c>
      <c r="BD168" s="350">
        <f t="shared" si="18"/>
        <v>0</v>
      </c>
      <c r="BE168" s="349">
        <f t="shared" si="22"/>
        <v>0</v>
      </c>
      <c r="BF168" s="375">
        <f t="shared" si="23"/>
        <v>0</v>
      </c>
      <c r="BG168" s="334">
        <f t="shared" si="24"/>
        <v>0</v>
      </c>
      <c r="BI168" s="107">
        <v>804</v>
      </c>
      <c r="BJ168" s="108">
        <v>3246903.9163000002</v>
      </c>
      <c r="BK168" s="108">
        <v>2662497.1838000002</v>
      </c>
      <c r="BL168" s="108">
        <v>196403.106</v>
      </c>
    </row>
    <row r="169" spans="1:64" x14ac:dyDescent="0.2">
      <c r="A169" s="326" t="str">
        <f t="shared" si="21"/>
        <v>2042018</v>
      </c>
      <c r="B169" s="331">
        <v>204</v>
      </c>
      <c r="C169" s="327">
        <v>2018</v>
      </c>
      <c r="D169" s="353">
        <f>+IFERROR(VLOOKUP($A169,Data_Loss!$A$2:$V$1180,6,FALSE),0)</f>
        <v>0</v>
      </c>
      <c r="E169" s="353">
        <f>+IFERROR(VLOOKUP($A169,Data_Loss!$A$2:$V$1180,7,FALSE),0)</f>
        <v>0</v>
      </c>
      <c r="F169" s="353">
        <f>+IFERROR(VLOOKUP($A169,Data_Loss!$A$2:$V$1180,8,FALSE),0)</f>
        <v>0</v>
      </c>
      <c r="G169" s="353">
        <f>+IFERROR(VLOOKUP($A169,Data_Loss!$A$2:$V$1180,9,FALSE),0)</f>
        <v>0</v>
      </c>
      <c r="H169" s="353">
        <f>+IFERROR(VLOOKUP($A169,Data_Loss!$A$2:$V$1180,10,FALSE),0)</f>
        <v>0</v>
      </c>
      <c r="I169" s="353">
        <f>+IFERROR(VLOOKUP($A169,Data_Loss!$A$2:$V$1300,12,FALSE),0)</f>
        <v>0</v>
      </c>
      <c r="J169" s="353">
        <f>+IFERROR(VLOOKUP($A169,Data_Loss!$A$2:$V$1300,13,FALSE),0)</f>
        <v>0</v>
      </c>
      <c r="K169" s="353">
        <f>+IFERROR(VLOOKUP($A169,Data_Loss!$A$2:$V$1300,14,FALSE),0)</f>
        <v>0</v>
      </c>
      <c r="L169" s="353">
        <f>+IFERROR(VLOOKUP($A169,Data_Loss!$A$2:$V$1300,15,FALSE),0)</f>
        <v>0</v>
      </c>
      <c r="M169" s="353">
        <f>+IFERROR(VLOOKUP($A169,Data_Loss!$A$2:$V$1300,16,FALSE),0)</f>
        <v>0</v>
      </c>
      <c r="N169" s="353">
        <f>+IFERROR(VLOOKUP($A169,Data_Loss!$A$2:$V$1300,17,FALSE),0)</f>
        <v>0</v>
      </c>
      <c r="O169" s="353">
        <f>+IFERROR(VLOOKUP($A169,Data_Loss!$A$2:$V$1300,18,FALSE),0)</f>
        <v>0</v>
      </c>
      <c r="P169" s="353">
        <f>+IFERROR(VLOOKUP($A169,Data_Loss!$A$2:$V$1300,19,FALSE),0)</f>
        <v>0</v>
      </c>
      <c r="Q169" s="353">
        <f>+IFERROR(VLOOKUP($A169,Data_Loss!$A$2:$V$1300,20,FALSE),0)</f>
        <v>0</v>
      </c>
      <c r="R169" s="353">
        <f>+IFERROR(VLOOKUP($A169,Data_Loss!$A$2:$V$1300,21,FALSE),0)</f>
        <v>0</v>
      </c>
      <c r="S169" s="353">
        <f>+IFERROR(VLOOKUP($A169,Data_Loss!$A$2:$V$1300,22,FALSE),0)</f>
        <v>0</v>
      </c>
      <c r="T169" s="191">
        <f>+$I169*'10k &amp; MO'!C$7+$J169*'10k &amp; MO'!C$13+$K169*'10k &amp; MO'!C$19+$L169*'10k &amp; MO'!C$25+$M169*'10k &amp; MO'!C$31</f>
        <v>0</v>
      </c>
      <c r="U169" s="349">
        <f>+$I169*'10k &amp; MO'!D$7+$J169*'10k &amp; MO'!D$13+$K169*'10k &amp; MO'!D$19+$L169*'10k &amp; MO'!D$25+$M169*'10k &amp; MO'!D$31</f>
        <v>0</v>
      </c>
      <c r="V169" s="349">
        <f>+$I169*'10k &amp; MO'!E$7+$J169*'10k &amp; MO'!E$13+$K169*'10k &amp; MO'!E$19+$L169*'10k &amp; MO'!E$25+$M169*'10k &amp; MO'!E$31</f>
        <v>0</v>
      </c>
      <c r="W169" s="349">
        <f>+$I169*'10k &amp; MO'!F$7+$J169*'10k &amp; MO'!F$13+$K169*'10k &amp; MO'!F$19+$L169*'10k &amp; MO'!F$25+$M169*'10k &amp; MO'!F$31</f>
        <v>0</v>
      </c>
      <c r="X169" s="349">
        <f>+$I169*'10k &amp; MO'!G$7+$J169*'10k &amp; MO'!G$13+$K169*'10k &amp; MO'!G$19+$L169*'10k &amp; MO'!G$25+$M169*'10k &amp; MO'!G$31</f>
        <v>0</v>
      </c>
      <c r="Y169" s="349">
        <f>+$N169*'10k &amp; MO'!H$7+$O169*'10k &amp; MO'!H$13+$P169*'10k &amp; MO'!H$19+$Q169*'10k &amp; MO'!H$25+$R169*'10k &amp; MO'!H$31</f>
        <v>0</v>
      </c>
      <c r="Z169" s="349">
        <f>+$N169*'10k &amp; MO'!I$7+$O169*'10k &amp; MO'!I$13+$P169*'10k &amp; MO'!I$19+$Q169*'10k &amp; MO'!I$25+$R169*'10k &amp; MO'!I$31</f>
        <v>0</v>
      </c>
      <c r="AA169" s="349">
        <f>+$N169*'10k &amp; MO'!J$7+$O169*'10k &amp; MO'!J$13+$P169*'10k &amp; MO'!J$19+$Q169*'10k &amp; MO'!J$25+$R169*'10k &amp; MO'!J$31</f>
        <v>0</v>
      </c>
      <c r="AB169" s="349">
        <f>+$N169*'10k &amp; MO'!K$7+$O169*'10k &amp; MO'!K$13+$P169*'10k &amp; MO'!K$19+$Q169*'10k &amp; MO'!K$25+$R169*'10k &amp; MO'!K$31</f>
        <v>0</v>
      </c>
      <c r="AC169" s="349">
        <f>+$N169*'10k &amp; MO'!L$7+$O169*'10k &amp; MO'!L$13+$P169*'10k &amp; MO'!L$19+$Q169*'10k &amp; MO'!L$25+$R169*'10k &amp; MO'!L$31</f>
        <v>0</v>
      </c>
      <c r="AD169" s="350">
        <f>+S169*'10k &amp; MO'!O$7</f>
        <v>0</v>
      </c>
      <c r="AF169" s="192" t="str">
        <f t="shared" si="19"/>
        <v>2042018</v>
      </c>
      <c r="AG169" s="192">
        <f>+IFERROR(VLOOKUP($AF169,'Limited Loss'!$F$5:$P$124,AG$3,FALSE),0)</f>
        <v>0</v>
      </c>
      <c r="AH169" s="193">
        <f>+IFERROR(VLOOKUP($AF169,'Limited Loss'!$F$5:$P$124,AH$3,FALSE),0)</f>
        <v>0</v>
      </c>
      <c r="AI169" s="193">
        <f>+IFERROR(VLOOKUP($AF169,'Limited Loss'!$F$5:$P$124,AI$3,FALSE),0)</f>
        <v>0</v>
      </c>
      <c r="AJ169" s="193">
        <f>+IFERROR(VLOOKUP($AF169,'Limited Loss'!$F$5:$P$124,AJ$3,FALSE),0)</f>
        <v>0</v>
      </c>
      <c r="AK169" s="100">
        <f>+IFERROR(VLOOKUP($AF169,'Limited Loss'!$F$5:$P$124,AK$3,FALSE),0)</f>
        <v>0</v>
      </c>
      <c r="AL169" s="193">
        <f>+IFERROR(VLOOKUP($AF169,'Limited Loss'!$F$5:$P$124,AL$3,FALSE),0)</f>
        <v>0</v>
      </c>
      <c r="AM169" s="193">
        <f>+IFERROR(VLOOKUP($AF169,'Limited Loss'!$F$5:$P$124,AM$3,FALSE),0)</f>
        <v>0</v>
      </c>
      <c r="AN169" s="193">
        <f>+IFERROR(VLOOKUP($AF169,'Limited Loss'!$F$5:$P$124,AN$3,FALSE),0)</f>
        <v>0</v>
      </c>
      <c r="AO169" s="193">
        <f>+IFERROR(VLOOKUP($AF169,'Limited Loss'!$F$5:$P$124,AO$3,FALSE),0)</f>
        <v>0</v>
      </c>
      <c r="AP169" s="100">
        <f>+IFERROR(VLOOKUP($AF169,'Limited Loss'!$F$5:$P$124,AP$3,FALSE),0)</f>
        <v>0</v>
      </c>
      <c r="AQ169" s="353"/>
      <c r="AR169" s="331">
        <f t="shared" si="20"/>
        <v>204</v>
      </c>
      <c r="AS169" s="332">
        <f t="shared" si="20"/>
        <v>2018</v>
      </c>
      <c r="AT169" s="349">
        <f t="shared" si="26"/>
        <v>0</v>
      </c>
      <c r="AU169" s="349">
        <f t="shared" si="25"/>
        <v>0</v>
      </c>
      <c r="AV169" s="349">
        <f t="shared" si="25"/>
        <v>0</v>
      </c>
      <c r="AW169" s="349">
        <f t="shared" si="25"/>
        <v>0</v>
      </c>
      <c r="AX169" s="350">
        <f t="shared" si="25"/>
        <v>0</v>
      </c>
      <c r="AY169" s="349">
        <f t="shared" si="25"/>
        <v>0</v>
      </c>
      <c r="AZ169" s="349">
        <f t="shared" si="25"/>
        <v>0</v>
      </c>
      <c r="BA169" s="349">
        <f t="shared" si="25"/>
        <v>0</v>
      </c>
      <c r="BB169" s="349">
        <f t="shared" si="18"/>
        <v>0</v>
      </c>
      <c r="BC169" s="349">
        <f t="shared" si="18"/>
        <v>0</v>
      </c>
      <c r="BD169" s="350">
        <f t="shared" si="18"/>
        <v>0</v>
      </c>
      <c r="BE169" s="349">
        <f t="shared" si="22"/>
        <v>0</v>
      </c>
      <c r="BF169" s="375">
        <f t="shared" si="23"/>
        <v>0</v>
      </c>
      <c r="BG169" s="334">
        <f t="shared" si="24"/>
        <v>0</v>
      </c>
      <c r="BI169" s="107">
        <v>805</v>
      </c>
      <c r="BJ169" s="108">
        <v>458583.64580000006</v>
      </c>
      <c r="BK169" s="108">
        <v>33734.376400000001</v>
      </c>
      <c r="BL169" s="108">
        <v>7588.4490000000005</v>
      </c>
    </row>
    <row r="170" spans="1:64" x14ac:dyDescent="0.2">
      <c r="A170" s="326" t="str">
        <f t="shared" si="21"/>
        <v>2052014</v>
      </c>
      <c r="B170" s="331">
        <v>205</v>
      </c>
      <c r="C170" s="327">
        <v>2014</v>
      </c>
      <c r="D170" s="353">
        <f>+IFERROR(VLOOKUP($A170,Data_Loss!$A$2:$V$1180,6,FALSE),0)</f>
        <v>0</v>
      </c>
      <c r="E170" s="353">
        <f>+IFERROR(VLOOKUP($A170,Data_Loss!$A$2:$V$1180,7,FALSE),0)</f>
        <v>0</v>
      </c>
      <c r="F170" s="353">
        <f>+IFERROR(VLOOKUP($A170,Data_Loss!$A$2:$V$1180,8,FALSE),0)</f>
        <v>0</v>
      </c>
      <c r="G170" s="353">
        <f>+IFERROR(VLOOKUP($A170,Data_Loss!$A$2:$V$1180,9,FALSE),0)</f>
        <v>0</v>
      </c>
      <c r="H170" s="353">
        <f>+IFERROR(VLOOKUP($A170,Data_Loss!$A$2:$V$1180,10,FALSE),0)</f>
        <v>0</v>
      </c>
      <c r="I170" s="353">
        <f>+IFERROR(VLOOKUP($A170,Data_Loss!$A$2:$V$1300,12,FALSE),0)</f>
        <v>0</v>
      </c>
      <c r="J170" s="353">
        <f>+IFERROR(VLOOKUP($A170,Data_Loss!$A$2:$V$1300,13,FALSE),0)</f>
        <v>0</v>
      </c>
      <c r="K170" s="353">
        <f>+IFERROR(VLOOKUP($A170,Data_Loss!$A$2:$V$1300,14,FALSE),0)</f>
        <v>0</v>
      </c>
      <c r="L170" s="353">
        <f>+IFERROR(VLOOKUP($A170,Data_Loss!$A$2:$V$1300,15,FALSE),0)</f>
        <v>0</v>
      </c>
      <c r="M170" s="353">
        <f>+IFERROR(VLOOKUP($A170,Data_Loss!$A$2:$V$1300,16,FALSE),0)</f>
        <v>0</v>
      </c>
      <c r="N170" s="353">
        <f>+IFERROR(VLOOKUP($A170,Data_Loss!$A$2:$V$1300,17,FALSE),0)</f>
        <v>0</v>
      </c>
      <c r="O170" s="353">
        <f>+IFERROR(VLOOKUP($A170,Data_Loss!$A$2:$V$1300,18,FALSE),0)</f>
        <v>0</v>
      </c>
      <c r="P170" s="353">
        <f>+IFERROR(VLOOKUP($A170,Data_Loss!$A$2:$V$1300,19,FALSE),0)</f>
        <v>0</v>
      </c>
      <c r="Q170" s="353">
        <f>+IFERROR(VLOOKUP($A170,Data_Loss!$A$2:$V$1300,20,FALSE),0)</f>
        <v>0</v>
      </c>
      <c r="R170" s="353">
        <f>+IFERROR(VLOOKUP($A170,Data_Loss!$A$2:$V$1300,21,FALSE),0)</f>
        <v>0</v>
      </c>
      <c r="S170" s="353">
        <f>+IFERROR(VLOOKUP($A170,Data_Loss!$A$2:$V$1300,22,FALSE),0)</f>
        <v>2637</v>
      </c>
      <c r="T170" s="191">
        <f>+$I170*'10k &amp; MO'!C$3+$J170*'10k &amp; MO'!C$9+$K170*'10k &amp; MO'!C$15+$L170*'10k &amp; MO'!C$21+$M170*'10k &amp; MO'!C$27</f>
        <v>0</v>
      </c>
      <c r="U170" s="349">
        <f>+$I170*'10k &amp; MO'!D$3+$J170*'10k &amp; MO'!D$9+$K170*'10k &amp; MO'!D$15+$L170*'10k &amp; MO'!D$21+$M170*'10k &amp; MO'!D$27</f>
        <v>0</v>
      </c>
      <c r="V170" s="349">
        <f>+$I170*'10k &amp; MO'!E$3+$J170*'10k &amp; MO'!E$9+$K170*'10k &amp; MO'!E$15+$L170*'10k &amp; MO'!E$21+$M170*'10k &amp; MO'!E$27</f>
        <v>0</v>
      </c>
      <c r="W170" s="349">
        <f>+$I170*'10k &amp; MO'!F$3+$J170*'10k &amp; MO'!F$9+$K170*'10k &amp; MO'!F$15+$L170*'10k &amp; MO'!F$21+$M170*'10k &amp; MO'!F$27</f>
        <v>0</v>
      </c>
      <c r="X170" s="349">
        <f>+$I170*'10k &amp; MO'!G$3+$J170*'10k &amp; MO'!G$9+$K170*'10k &amp; MO'!G$15+$L170*'10k &amp; MO'!G$21+$M170*'10k &amp; MO'!G$27</f>
        <v>0</v>
      </c>
      <c r="Y170" s="349">
        <f>+$N170*'10k &amp; MO'!H$3+$O170*'10k &amp; MO'!H$9+$P170*'10k &amp; MO'!H$15+$Q170*'10k &amp; MO'!H$21+$R170*'10k &amp; MO'!H$27</f>
        <v>0</v>
      </c>
      <c r="Z170" s="349">
        <f>+$N170*'10k &amp; MO'!I$3+$O170*'10k &amp; MO'!I$9+$P170*'10k &amp; MO'!I$15+$Q170*'10k &amp; MO'!I$21+$R170*'10k &amp; MO'!I$27</f>
        <v>0</v>
      </c>
      <c r="AA170" s="349">
        <f>+$N170*'10k &amp; MO'!J$3+$O170*'10k &amp; MO'!J$9+$P170*'10k &amp; MO'!J$15+$Q170*'10k &amp; MO'!J$21+$R170*'10k &amp; MO'!J$27</f>
        <v>0</v>
      </c>
      <c r="AB170" s="349">
        <f>+$N170*'10k &amp; MO'!K$3+$O170*'10k &amp; MO'!K$9+$P170*'10k &amp; MO'!K$15+$Q170*'10k &amp; MO'!K$21+$R170*'10k &amp; MO'!K$27</f>
        <v>0</v>
      </c>
      <c r="AC170" s="349">
        <f>+$N170*'10k &amp; MO'!L$3+$O170*'10k &amp; MO'!L$9+$P170*'10k &amp; MO'!L$15+$Q170*'10k &amp; MO'!L$21+$R170*'10k &amp; MO'!L$27</f>
        <v>0</v>
      </c>
      <c r="AD170" s="350">
        <f>+S170*'10k &amp; MO'!O$3</f>
        <v>2824.2269999999999</v>
      </c>
      <c r="AF170" s="192" t="str">
        <f t="shared" si="19"/>
        <v>2052014</v>
      </c>
      <c r="AG170" s="192">
        <f>+IFERROR(VLOOKUP($AF170,'Limited Loss'!$F$5:$P$124,AG$3,FALSE),0)</f>
        <v>0</v>
      </c>
      <c r="AH170" s="193">
        <f>+IFERROR(VLOOKUP($AF170,'Limited Loss'!$F$5:$P$124,AH$3,FALSE),0)</f>
        <v>0</v>
      </c>
      <c r="AI170" s="193">
        <f>+IFERROR(VLOOKUP($AF170,'Limited Loss'!$F$5:$P$124,AI$3,FALSE),0)</f>
        <v>0</v>
      </c>
      <c r="AJ170" s="193">
        <f>+IFERROR(VLOOKUP($AF170,'Limited Loss'!$F$5:$P$124,AJ$3,FALSE),0)</f>
        <v>0</v>
      </c>
      <c r="AK170" s="100">
        <f>+IFERROR(VLOOKUP($AF170,'Limited Loss'!$F$5:$P$124,AK$3,FALSE),0)</f>
        <v>0</v>
      </c>
      <c r="AL170" s="193">
        <f>+IFERROR(VLOOKUP($AF170,'Limited Loss'!$F$5:$P$124,AL$3,FALSE),0)</f>
        <v>0</v>
      </c>
      <c r="AM170" s="193">
        <f>+IFERROR(VLOOKUP($AF170,'Limited Loss'!$F$5:$P$124,AM$3,FALSE),0)</f>
        <v>0</v>
      </c>
      <c r="AN170" s="193">
        <f>+IFERROR(VLOOKUP($AF170,'Limited Loss'!$F$5:$P$124,AN$3,FALSE),0)</f>
        <v>0</v>
      </c>
      <c r="AO170" s="193">
        <f>+IFERROR(VLOOKUP($AF170,'Limited Loss'!$F$5:$P$124,AO$3,FALSE),0)</f>
        <v>0</v>
      </c>
      <c r="AP170" s="100">
        <f>+IFERROR(VLOOKUP($AF170,'Limited Loss'!$F$5:$P$124,AP$3,FALSE),0)</f>
        <v>0</v>
      </c>
      <c r="AQ170" s="353"/>
      <c r="AR170" s="331">
        <f t="shared" si="20"/>
        <v>205</v>
      </c>
      <c r="AS170" s="332">
        <f t="shared" si="20"/>
        <v>2014</v>
      </c>
      <c r="AT170" s="349">
        <f t="shared" si="26"/>
        <v>0</v>
      </c>
      <c r="AU170" s="349">
        <f t="shared" si="25"/>
        <v>0</v>
      </c>
      <c r="AV170" s="349">
        <f t="shared" si="25"/>
        <v>0</v>
      </c>
      <c r="AW170" s="349">
        <f t="shared" si="25"/>
        <v>0</v>
      </c>
      <c r="AX170" s="350">
        <f t="shared" si="25"/>
        <v>0</v>
      </c>
      <c r="AY170" s="349">
        <f t="shared" si="25"/>
        <v>0</v>
      </c>
      <c r="AZ170" s="349">
        <f t="shared" si="25"/>
        <v>0</v>
      </c>
      <c r="BA170" s="349">
        <f t="shared" si="25"/>
        <v>0</v>
      </c>
      <c r="BB170" s="349">
        <f t="shared" si="18"/>
        <v>0</v>
      </c>
      <c r="BC170" s="349">
        <f t="shared" si="18"/>
        <v>0</v>
      </c>
      <c r="BD170" s="350">
        <f t="shared" si="18"/>
        <v>2824.2269999999999</v>
      </c>
      <c r="BE170" s="349">
        <f t="shared" si="22"/>
        <v>0</v>
      </c>
      <c r="BF170" s="375">
        <f t="shared" si="23"/>
        <v>0</v>
      </c>
      <c r="BG170" s="334">
        <f t="shared" si="24"/>
        <v>2824.2269999999999</v>
      </c>
      <c r="BI170" s="107">
        <v>806</v>
      </c>
      <c r="BJ170" s="108">
        <v>1563024.6110999999</v>
      </c>
      <c r="BK170" s="108">
        <v>802340.75659999996</v>
      </c>
      <c r="BL170" s="108">
        <v>57030.135999999999</v>
      </c>
    </row>
    <row r="171" spans="1:64" x14ac:dyDescent="0.2">
      <c r="A171" s="326" t="str">
        <f t="shared" si="21"/>
        <v>2052015</v>
      </c>
      <c r="B171" s="331">
        <v>205</v>
      </c>
      <c r="C171" s="327">
        <v>2015</v>
      </c>
      <c r="D171" s="353">
        <f>+IFERROR(VLOOKUP($A171,Data_Loss!$A$2:$V$1180,6,FALSE),0)</f>
        <v>0</v>
      </c>
      <c r="E171" s="353">
        <f>+IFERROR(VLOOKUP($A171,Data_Loss!$A$2:$V$1180,7,FALSE),0)</f>
        <v>0</v>
      </c>
      <c r="F171" s="353">
        <f>+IFERROR(VLOOKUP($A171,Data_Loss!$A$2:$V$1180,8,FALSE),0)</f>
        <v>0</v>
      </c>
      <c r="G171" s="353">
        <f>+IFERROR(VLOOKUP($A171,Data_Loss!$A$2:$V$1180,9,FALSE),0)</f>
        <v>0</v>
      </c>
      <c r="H171" s="353">
        <f>+IFERROR(VLOOKUP($A171,Data_Loss!$A$2:$V$1180,10,FALSE),0)</f>
        <v>0</v>
      </c>
      <c r="I171" s="353">
        <f>+IFERROR(VLOOKUP($A171,Data_Loss!$A$2:$V$1300,12,FALSE),0)</f>
        <v>0</v>
      </c>
      <c r="J171" s="353">
        <f>+IFERROR(VLOOKUP($A171,Data_Loss!$A$2:$V$1300,13,FALSE),0)</f>
        <v>0</v>
      </c>
      <c r="K171" s="353">
        <f>+IFERROR(VLOOKUP($A171,Data_Loss!$A$2:$V$1300,14,FALSE),0)</f>
        <v>0</v>
      </c>
      <c r="L171" s="353">
        <f>+IFERROR(VLOOKUP($A171,Data_Loss!$A$2:$V$1300,15,FALSE),0)</f>
        <v>0</v>
      </c>
      <c r="M171" s="353">
        <f>+IFERROR(VLOOKUP($A171,Data_Loss!$A$2:$V$1300,16,FALSE),0)</f>
        <v>0</v>
      </c>
      <c r="N171" s="353">
        <f>+IFERROR(VLOOKUP($A171,Data_Loss!$A$2:$V$1300,17,FALSE),0)</f>
        <v>0</v>
      </c>
      <c r="O171" s="353">
        <f>+IFERROR(VLOOKUP($A171,Data_Loss!$A$2:$V$1300,18,FALSE),0)</f>
        <v>0</v>
      </c>
      <c r="P171" s="353">
        <f>+IFERROR(VLOOKUP($A171,Data_Loss!$A$2:$V$1300,19,FALSE),0)</f>
        <v>0</v>
      </c>
      <c r="Q171" s="353">
        <f>+IFERROR(VLOOKUP($A171,Data_Loss!$A$2:$V$1300,20,FALSE),0)</f>
        <v>0</v>
      </c>
      <c r="R171" s="353">
        <f>+IFERROR(VLOOKUP($A171,Data_Loss!$A$2:$V$1300,21,FALSE),0)</f>
        <v>0</v>
      </c>
      <c r="S171" s="353">
        <f>+IFERROR(VLOOKUP($A171,Data_Loss!$A$2:$V$1300,22,FALSE),0)</f>
        <v>0</v>
      </c>
      <c r="T171" s="191">
        <f>+$I171*'10k &amp; MO'!C$4+$J171*'10k &amp; MO'!C$10+$K171*'10k &amp; MO'!C$16+$L171*'10k &amp; MO'!C$22+$M171*'10k &amp; MO'!C$28</f>
        <v>0</v>
      </c>
      <c r="U171" s="349">
        <f>+$I171*'10k &amp; MO'!D$4+$J171*'10k &amp; MO'!D$10+$K171*'10k &amp; MO'!D$16+$L171*'10k &amp; MO'!D$22+$M171*'10k &amp; MO'!D$28</f>
        <v>0</v>
      </c>
      <c r="V171" s="349">
        <f>+$I171*'10k &amp; MO'!E$4+$J171*'10k &amp; MO'!E$10+$K171*'10k &amp; MO'!E$16+$L171*'10k &amp; MO'!E$22+$M171*'10k &amp; MO'!E$28</f>
        <v>0</v>
      </c>
      <c r="W171" s="349">
        <f>+$I171*'10k &amp; MO'!F$4+$J171*'10k &amp; MO'!F$10+$K171*'10k &amp; MO'!F$16+$L171*'10k &amp; MO'!F$22+$M171*'10k &amp; MO'!F$28</f>
        <v>0</v>
      </c>
      <c r="X171" s="349">
        <f>+$I171*'10k &amp; MO'!G$4+$J171*'10k &amp; MO'!G$10+$K171*'10k &amp; MO'!G$16+$L171*'10k &amp; MO'!G$22+$M171*'10k &amp; MO'!G$28</f>
        <v>0</v>
      </c>
      <c r="Y171" s="349">
        <f>+$N171*'10k &amp; MO'!H$4+$O171*'10k &amp; MO'!H$10+$P171*'10k &amp; MO'!H$16+$Q171*'10k &amp; MO'!H$22+$R171*'10k &amp; MO'!H$28</f>
        <v>0</v>
      </c>
      <c r="Z171" s="349">
        <f>+$N171*'10k &amp; MO'!I$4+$O171*'10k &amp; MO'!I$10+$P171*'10k &amp; MO'!I$16+$Q171*'10k &amp; MO'!I$22+$R171*'10k &amp; MO'!I$28</f>
        <v>0</v>
      </c>
      <c r="AA171" s="349">
        <f>+$N171*'10k &amp; MO'!J$4+$O171*'10k &amp; MO'!J$10+$P171*'10k &amp; MO'!J$16+$Q171*'10k &amp; MO'!J$22+$R171*'10k &amp; MO'!J$28</f>
        <v>0</v>
      </c>
      <c r="AB171" s="349">
        <f>+$N171*'10k &amp; MO'!K$4+$O171*'10k &amp; MO'!K$10+$P171*'10k &amp; MO'!K$16+$Q171*'10k &amp; MO'!K$22+$R171*'10k &amp; MO'!K$28</f>
        <v>0</v>
      </c>
      <c r="AC171" s="349">
        <f>+$N171*'10k &amp; MO'!L$4+$O171*'10k &amp; MO'!L$10+$P171*'10k &amp; MO'!L$16+$Q171*'10k &amp; MO'!L$22+$R171*'10k &amp; MO'!L$28</f>
        <v>0</v>
      </c>
      <c r="AD171" s="350">
        <f>+S171*'10k &amp; MO'!O$4</f>
        <v>0</v>
      </c>
      <c r="AF171" s="192" t="str">
        <f t="shared" si="19"/>
        <v>2052015</v>
      </c>
      <c r="AG171" s="192">
        <f>+IFERROR(VLOOKUP($AF171,'Limited Loss'!$F$5:$P$124,AG$3,FALSE),0)</f>
        <v>0</v>
      </c>
      <c r="AH171" s="193">
        <f>+IFERROR(VLOOKUP($AF171,'Limited Loss'!$F$5:$P$124,AH$3,FALSE),0)</f>
        <v>0</v>
      </c>
      <c r="AI171" s="193">
        <f>+IFERROR(VLOOKUP($AF171,'Limited Loss'!$F$5:$P$124,AI$3,FALSE),0)</f>
        <v>0</v>
      </c>
      <c r="AJ171" s="193">
        <f>+IFERROR(VLOOKUP($AF171,'Limited Loss'!$F$5:$P$124,AJ$3,FALSE),0)</f>
        <v>0</v>
      </c>
      <c r="AK171" s="100">
        <f>+IFERROR(VLOOKUP($AF171,'Limited Loss'!$F$5:$P$124,AK$3,FALSE),0)</f>
        <v>0</v>
      </c>
      <c r="AL171" s="193">
        <f>+IFERROR(VLOOKUP($AF171,'Limited Loss'!$F$5:$P$124,AL$3,FALSE),0)</f>
        <v>0</v>
      </c>
      <c r="AM171" s="193">
        <f>+IFERROR(VLOOKUP($AF171,'Limited Loss'!$F$5:$P$124,AM$3,FALSE),0)</f>
        <v>0</v>
      </c>
      <c r="AN171" s="193">
        <f>+IFERROR(VLOOKUP($AF171,'Limited Loss'!$F$5:$P$124,AN$3,FALSE),0)</f>
        <v>0</v>
      </c>
      <c r="AO171" s="193">
        <f>+IFERROR(VLOOKUP($AF171,'Limited Loss'!$F$5:$P$124,AO$3,FALSE),0)</f>
        <v>0</v>
      </c>
      <c r="AP171" s="100">
        <f>+IFERROR(VLOOKUP($AF171,'Limited Loss'!$F$5:$P$124,AP$3,FALSE),0)</f>
        <v>0</v>
      </c>
      <c r="AQ171" s="353"/>
      <c r="AR171" s="331">
        <f t="shared" si="20"/>
        <v>205</v>
      </c>
      <c r="AS171" s="332">
        <f t="shared" si="20"/>
        <v>2015</v>
      </c>
      <c r="AT171" s="349">
        <f t="shared" si="26"/>
        <v>0</v>
      </c>
      <c r="AU171" s="349">
        <f t="shared" si="25"/>
        <v>0</v>
      </c>
      <c r="AV171" s="349">
        <f t="shared" si="25"/>
        <v>0</v>
      </c>
      <c r="AW171" s="349">
        <f t="shared" si="25"/>
        <v>0</v>
      </c>
      <c r="AX171" s="350">
        <f t="shared" si="25"/>
        <v>0</v>
      </c>
      <c r="AY171" s="349">
        <f t="shared" si="25"/>
        <v>0</v>
      </c>
      <c r="AZ171" s="349">
        <f t="shared" si="25"/>
        <v>0</v>
      </c>
      <c r="BA171" s="349">
        <f t="shared" si="25"/>
        <v>0</v>
      </c>
      <c r="BB171" s="349">
        <f t="shared" si="18"/>
        <v>0</v>
      </c>
      <c r="BC171" s="349">
        <f t="shared" si="18"/>
        <v>0</v>
      </c>
      <c r="BD171" s="350">
        <f t="shared" si="18"/>
        <v>0</v>
      </c>
      <c r="BE171" s="349">
        <f t="shared" si="22"/>
        <v>0</v>
      </c>
      <c r="BF171" s="375">
        <f t="shared" si="23"/>
        <v>0</v>
      </c>
      <c r="BG171" s="334">
        <f t="shared" si="24"/>
        <v>0</v>
      </c>
      <c r="BI171" s="107">
        <v>807</v>
      </c>
      <c r="BJ171" s="108">
        <v>2814766.7001999998</v>
      </c>
      <c r="BK171" s="108">
        <v>1231062.8669</v>
      </c>
      <c r="BL171" s="108">
        <v>97257.712</v>
      </c>
    </row>
    <row r="172" spans="1:64" x14ac:dyDescent="0.2">
      <c r="A172" s="326" t="str">
        <f t="shared" si="21"/>
        <v>2052016</v>
      </c>
      <c r="B172" s="331">
        <v>205</v>
      </c>
      <c r="C172" s="327">
        <v>2016</v>
      </c>
      <c r="D172" s="353">
        <f>+IFERROR(VLOOKUP($A172,Data_Loss!$A$2:$V$1180,6,FALSE),0)</f>
        <v>0</v>
      </c>
      <c r="E172" s="353">
        <f>+IFERROR(VLOOKUP($A172,Data_Loss!$A$2:$V$1180,7,FALSE),0)</f>
        <v>0</v>
      </c>
      <c r="F172" s="353">
        <f>+IFERROR(VLOOKUP($A172,Data_Loss!$A$2:$V$1180,8,FALSE),0)</f>
        <v>0</v>
      </c>
      <c r="G172" s="353">
        <f>+IFERROR(VLOOKUP($A172,Data_Loss!$A$2:$V$1180,9,FALSE),0)</f>
        <v>0</v>
      </c>
      <c r="H172" s="353">
        <f>+IFERROR(VLOOKUP($A172,Data_Loss!$A$2:$V$1180,10,FALSE),0)</f>
        <v>0</v>
      </c>
      <c r="I172" s="353">
        <f>+IFERROR(VLOOKUP($A172,Data_Loss!$A$2:$V$1300,12,FALSE),0)</f>
        <v>0</v>
      </c>
      <c r="J172" s="353">
        <f>+IFERROR(VLOOKUP($A172,Data_Loss!$A$2:$V$1300,13,FALSE),0)</f>
        <v>0</v>
      </c>
      <c r="K172" s="353">
        <f>+IFERROR(VLOOKUP($A172,Data_Loss!$A$2:$V$1300,14,FALSE),0)</f>
        <v>0</v>
      </c>
      <c r="L172" s="353">
        <f>+IFERROR(VLOOKUP($A172,Data_Loss!$A$2:$V$1300,15,FALSE),0)</f>
        <v>0</v>
      </c>
      <c r="M172" s="353">
        <f>+IFERROR(VLOOKUP($A172,Data_Loss!$A$2:$V$1300,16,FALSE),0)</f>
        <v>0</v>
      </c>
      <c r="N172" s="353">
        <f>+IFERROR(VLOOKUP($A172,Data_Loss!$A$2:$V$1300,17,FALSE),0)</f>
        <v>0</v>
      </c>
      <c r="O172" s="353">
        <f>+IFERROR(VLOOKUP($A172,Data_Loss!$A$2:$V$1300,18,FALSE),0)</f>
        <v>0</v>
      </c>
      <c r="P172" s="353">
        <f>+IFERROR(VLOOKUP($A172,Data_Loss!$A$2:$V$1300,19,FALSE),0)</f>
        <v>0</v>
      </c>
      <c r="Q172" s="353">
        <f>+IFERROR(VLOOKUP($A172,Data_Loss!$A$2:$V$1300,20,FALSE),0)</f>
        <v>0</v>
      </c>
      <c r="R172" s="353">
        <f>+IFERROR(VLOOKUP($A172,Data_Loss!$A$2:$V$1300,21,FALSE),0)</f>
        <v>0</v>
      </c>
      <c r="S172" s="353">
        <f>+IFERROR(VLOOKUP($A172,Data_Loss!$A$2:$V$1300,22,FALSE),0)</f>
        <v>0</v>
      </c>
      <c r="T172" s="191">
        <f>+$I172*'10k &amp; MO'!C$5+$J172*'10k &amp; MO'!C$11+$K172*'10k &amp; MO'!C$17+$L172*'10k &amp; MO'!C$23+$M172*'10k &amp; MO'!C$29</f>
        <v>0</v>
      </c>
      <c r="U172" s="349">
        <f>+$I172*'10k &amp; MO'!D$5+$J172*'10k &amp; MO'!D$11+$K172*'10k &amp; MO'!D$17+$L172*'10k &amp; MO'!D$23+$M172*'10k &amp; MO'!D$29</f>
        <v>0</v>
      </c>
      <c r="V172" s="349">
        <f>+$I172*'10k &amp; MO'!E$5+$J172*'10k &amp; MO'!E$11+$K172*'10k &amp; MO'!E$17+$L172*'10k &amp; MO'!E$23+$M172*'10k &amp; MO'!E$29</f>
        <v>0</v>
      </c>
      <c r="W172" s="349">
        <f>+$I172*'10k &amp; MO'!F$5+$J172*'10k &amp; MO'!F$11+$K172*'10k &amp; MO'!F$17+$L172*'10k &amp; MO'!F$23+$M172*'10k &amp; MO'!F$29</f>
        <v>0</v>
      </c>
      <c r="X172" s="349">
        <f>+$I172*'10k &amp; MO'!G$5+$J172*'10k &amp; MO'!G$11+$K172*'10k &amp; MO'!G$17+$L172*'10k &amp; MO'!G$23+$M172*'10k &amp; MO'!G$29</f>
        <v>0</v>
      </c>
      <c r="Y172" s="349">
        <f>+$N172*'10k &amp; MO'!H$5+$O172*'10k &amp; MO'!H$11+$P172*'10k &amp; MO'!H$17+$Q172*'10k &amp; MO'!H$23+$R172*'10k &amp; MO'!H$29</f>
        <v>0</v>
      </c>
      <c r="Z172" s="349">
        <f>+$N172*'10k &amp; MO'!I$5+$O172*'10k &amp; MO'!I$11+$P172*'10k &amp; MO'!I$17+$Q172*'10k &amp; MO'!I$23+$R172*'10k &amp; MO'!I$29</f>
        <v>0</v>
      </c>
      <c r="AA172" s="349">
        <f>+$N172*'10k &amp; MO'!J$5+$O172*'10k &amp; MO'!J$11+$P172*'10k &amp; MO'!J$17+$Q172*'10k &amp; MO'!J$23+$R172*'10k &amp; MO'!J$29</f>
        <v>0</v>
      </c>
      <c r="AB172" s="349">
        <f>+$N172*'10k &amp; MO'!K$5+$O172*'10k &amp; MO'!K$11+$P172*'10k &amp; MO'!K$17+$Q172*'10k &amp; MO'!K$23+$R172*'10k &amp; MO'!K$29</f>
        <v>0</v>
      </c>
      <c r="AC172" s="349">
        <f>+$N172*'10k &amp; MO'!L$5+$O172*'10k &amp; MO'!L$11+$P172*'10k &amp; MO'!L$17+$Q172*'10k &amp; MO'!L$23+$R172*'10k &amp; MO'!L$29</f>
        <v>0</v>
      </c>
      <c r="AD172" s="350">
        <f>+S172*'10k &amp; MO'!O$5</f>
        <v>0</v>
      </c>
      <c r="AF172" s="192" t="str">
        <f t="shared" si="19"/>
        <v>2052016</v>
      </c>
      <c r="AG172" s="192">
        <f>+IFERROR(VLOOKUP($AF172,'Limited Loss'!$F$5:$P$124,AG$3,FALSE),0)</f>
        <v>0</v>
      </c>
      <c r="AH172" s="193">
        <f>+IFERROR(VLOOKUP($AF172,'Limited Loss'!$F$5:$P$124,AH$3,FALSE),0)</f>
        <v>0</v>
      </c>
      <c r="AI172" s="193">
        <f>+IFERROR(VLOOKUP($AF172,'Limited Loss'!$F$5:$P$124,AI$3,FALSE),0)</f>
        <v>0</v>
      </c>
      <c r="AJ172" s="193">
        <f>+IFERROR(VLOOKUP($AF172,'Limited Loss'!$F$5:$P$124,AJ$3,FALSE),0)</f>
        <v>0</v>
      </c>
      <c r="AK172" s="100">
        <f>+IFERROR(VLOOKUP($AF172,'Limited Loss'!$F$5:$P$124,AK$3,FALSE),0)</f>
        <v>0</v>
      </c>
      <c r="AL172" s="193">
        <f>+IFERROR(VLOOKUP($AF172,'Limited Loss'!$F$5:$P$124,AL$3,FALSE),0)</f>
        <v>0</v>
      </c>
      <c r="AM172" s="193">
        <f>+IFERROR(VLOOKUP($AF172,'Limited Loss'!$F$5:$P$124,AM$3,FALSE),0)</f>
        <v>0</v>
      </c>
      <c r="AN172" s="193">
        <f>+IFERROR(VLOOKUP($AF172,'Limited Loss'!$F$5:$P$124,AN$3,FALSE),0)</f>
        <v>0</v>
      </c>
      <c r="AO172" s="193">
        <f>+IFERROR(VLOOKUP($AF172,'Limited Loss'!$F$5:$P$124,AO$3,FALSE),0)</f>
        <v>0</v>
      </c>
      <c r="AP172" s="100">
        <f>+IFERROR(VLOOKUP($AF172,'Limited Loss'!$F$5:$P$124,AP$3,FALSE),0)</f>
        <v>0</v>
      </c>
      <c r="AQ172" s="353"/>
      <c r="AR172" s="331">
        <f t="shared" si="20"/>
        <v>205</v>
      </c>
      <c r="AS172" s="332">
        <f t="shared" si="20"/>
        <v>2016</v>
      </c>
      <c r="AT172" s="349">
        <f t="shared" si="26"/>
        <v>0</v>
      </c>
      <c r="AU172" s="349">
        <f t="shared" si="25"/>
        <v>0</v>
      </c>
      <c r="AV172" s="349">
        <f t="shared" si="25"/>
        <v>0</v>
      </c>
      <c r="AW172" s="349">
        <f t="shared" si="25"/>
        <v>0</v>
      </c>
      <c r="AX172" s="350">
        <f t="shared" si="25"/>
        <v>0</v>
      </c>
      <c r="AY172" s="349">
        <f t="shared" si="25"/>
        <v>0</v>
      </c>
      <c r="AZ172" s="349">
        <f t="shared" si="25"/>
        <v>0</v>
      </c>
      <c r="BA172" s="349">
        <f t="shared" si="25"/>
        <v>0</v>
      </c>
      <c r="BB172" s="349">
        <f t="shared" si="18"/>
        <v>0</v>
      </c>
      <c r="BC172" s="349">
        <f t="shared" si="18"/>
        <v>0</v>
      </c>
      <c r="BD172" s="350">
        <f t="shared" si="18"/>
        <v>0</v>
      </c>
      <c r="BE172" s="349">
        <f t="shared" si="22"/>
        <v>0</v>
      </c>
      <c r="BF172" s="375">
        <f t="shared" si="23"/>
        <v>0</v>
      </c>
      <c r="BG172" s="334">
        <f t="shared" si="24"/>
        <v>0</v>
      </c>
      <c r="BI172" s="107">
        <v>808</v>
      </c>
      <c r="BJ172" s="108">
        <v>8623124.1614000015</v>
      </c>
      <c r="BK172" s="108">
        <v>5742230.6918000001</v>
      </c>
      <c r="BL172" s="108">
        <v>305696.83100000001</v>
      </c>
    </row>
    <row r="173" spans="1:64" x14ac:dyDescent="0.2">
      <c r="A173" s="326" t="str">
        <f t="shared" si="21"/>
        <v>2052017</v>
      </c>
      <c r="B173" s="331">
        <v>205</v>
      </c>
      <c r="C173" s="327">
        <v>2017</v>
      </c>
      <c r="D173" s="353">
        <f>+IFERROR(VLOOKUP($A173,Data_Loss!$A$2:$V$1180,6,FALSE),0)</f>
        <v>0</v>
      </c>
      <c r="E173" s="353">
        <f>+IFERROR(VLOOKUP($A173,Data_Loss!$A$2:$V$1180,7,FALSE),0)</f>
        <v>0</v>
      </c>
      <c r="F173" s="353">
        <f>+IFERROR(VLOOKUP($A173,Data_Loss!$A$2:$V$1180,8,FALSE),0)</f>
        <v>0</v>
      </c>
      <c r="G173" s="353">
        <f>+IFERROR(VLOOKUP($A173,Data_Loss!$A$2:$V$1180,9,FALSE),0)</f>
        <v>0</v>
      </c>
      <c r="H173" s="353">
        <f>+IFERROR(VLOOKUP($A173,Data_Loss!$A$2:$V$1180,10,FALSE),0)</f>
        <v>0</v>
      </c>
      <c r="I173" s="353">
        <f>+IFERROR(VLOOKUP($A173,Data_Loss!$A$2:$V$1300,12,FALSE),0)</f>
        <v>0</v>
      </c>
      <c r="J173" s="353">
        <f>+IFERROR(VLOOKUP($A173,Data_Loss!$A$2:$V$1300,13,FALSE),0)</f>
        <v>0</v>
      </c>
      <c r="K173" s="353">
        <f>+IFERROR(VLOOKUP($A173,Data_Loss!$A$2:$V$1300,14,FALSE),0)</f>
        <v>0</v>
      </c>
      <c r="L173" s="353">
        <f>+IFERROR(VLOOKUP($A173,Data_Loss!$A$2:$V$1300,15,FALSE),0)</f>
        <v>0</v>
      </c>
      <c r="M173" s="353">
        <f>+IFERROR(VLOOKUP($A173,Data_Loss!$A$2:$V$1300,16,FALSE),0)</f>
        <v>0</v>
      </c>
      <c r="N173" s="353">
        <f>+IFERROR(VLOOKUP($A173,Data_Loss!$A$2:$V$1300,17,FALSE),0)</f>
        <v>0</v>
      </c>
      <c r="O173" s="353">
        <f>+IFERROR(VLOOKUP($A173,Data_Loss!$A$2:$V$1300,18,FALSE),0)</f>
        <v>0</v>
      </c>
      <c r="P173" s="353">
        <f>+IFERROR(VLOOKUP($A173,Data_Loss!$A$2:$V$1300,19,FALSE),0)</f>
        <v>0</v>
      </c>
      <c r="Q173" s="353">
        <f>+IFERROR(VLOOKUP($A173,Data_Loss!$A$2:$V$1300,20,FALSE),0)</f>
        <v>0</v>
      </c>
      <c r="R173" s="353">
        <f>+IFERROR(VLOOKUP($A173,Data_Loss!$A$2:$V$1300,21,FALSE),0)</f>
        <v>0</v>
      </c>
      <c r="S173" s="353">
        <f>+IFERROR(VLOOKUP($A173,Data_Loss!$A$2:$V$1300,22,FALSE),0)</f>
        <v>0</v>
      </c>
      <c r="T173" s="191">
        <f>+$I173*'10k &amp; MO'!C$6+$J173*'10k &amp; MO'!C$12+$K173*'10k &amp; MO'!C$18+$L173*'10k &amp; MO'!C$24+$M173*'10k &amp; MO'!C$30</f>
        <v>0</v>
      </c>
      <c r="U173" s="349">
        <f>+$I173*'10k &amp; MO'!D$6+$J173*'10k &amp; MO'!D$12+$K173*'10k &amp; MO'!D$18+$L173*'10k &amp; MO'!D$24+$M173*'10k &amp; MO'!D$30</f>
        <v>0</v>
      </c>
      <c r="V173" s="349">
        <f>+$I173*'10k &amp; MO'!E$6+$J173*'10k &amp; MO'!E$12+$K173*'10k &amp; MO'!E$18+$L173*'10k &amp; MO'!E$24+$M173*'10k &amp; MO'!E$30</f>
        <v>0</v>
      </c>
      <c r="W173" s="349">
        <f>+$I173*'10k &amp; MO'!F$6+$J173*'10k &amp; MO'!F$12+$K173*'10k &amp; MO'!F$18+$L173*'10k &amp; MO'!F$24+$M173*'10k &amp; MO'!F$30</f>
        <v>0</v>
      </c>
      <c r="X173" s="349">
        <f>+$I173*'10k &amp; MO'!G$6+$J173*'10k &amp; MO'!G$12+$K173*'10k &amp; MO'!G$18+$L173*'10k &amp; MO'!G$24+$M173*'10k &amp; MO'!G$30</f>
        <v>0</v>
      </c>
      <c r="Y173" s="349">
        <f>+$N173*'10k &amp; MO'!H$6+$O173*'10k &amp; MO'!H$12+$P173*'10k &amp; MO'!H$18+$Q173*'10k &amp; MO'!H$24+$R173*'10k &amp; MO'!H$30</f>
        <v>0</v>
      </c>
      <c r="Z173" s="349">
        <f>+$N173*'10k &amp; MO'!I$6+$O173*'10k &amp; MO'!I$12+$P173*'10k &amp; MO'!I$18+$Q173*'10k &amp; MO'!I$24+$R173*'10k &amp; MO'!I$30</f>
        <v>0</v>
      </c>
      <c r="AA173" s="349">
        <f>+$N173*'10k &amp; MO'!J$6+$O173*'10k &amp; MO'!J$12+$P173*'10k &amp; MO'!J$18+$Q173*'10k &amp; MO'!J$24+$R173*'10k &amp; MO'!J$30</f>
        <v>0</v>
      </c>
      <c r="AB173" s="349">
        <f>+$N173*'10k &amp; MO'!K$6+$O173*'10k &amp; MO'!K$12+$P173*'10k &amp; MO'!K$18+$Q173*'10k &amp; MO'!K$24+$R173*'10k &amp; MO'!K$30</f>
        <v>0</v>
      </c>
      <c r="AC173" s="349">
        <f>+$N173*'10k &amp; MO'!L$6+$O173*'10k &amp; MO'!L$12+$P173*'10k &amp; MO'!L$18+$Q173*'10k &amp; MO'!L$24+$R173*'10k &amp; MO'!L$30</f>
        <v>0</v>
      </c>
      <c r="AD173" s="350">
        <f>+S173*'10k &amp; MO'!O$6</f>
        <v>0</v>
      </c>
      <c r="AF173" s="192" t="str">
        <f t="shared" si="19"/>
        <v>2052017</v>
      </c>
      <c r="AG173" s="192">
        <f>+IFERROR(VLOOKUP($AF173,'Limited Loss'!$F$5:$P$124,AG$3,FALSE),0)</f>
        <v>0</v>
      </c>
      <c r="AH173" s="193">
        <f>+IFERROR(VLOOKUP($AF173,'Limited Loss'!$F$5:$P$124,AH$3,FALSE),0)</f>
        <v>0</v>
      </c>
      <c r="AI173" s="193">
        <f>+IFERROR(VLOOKUP($AF173,'Limited Loss'!$F$5:$P$124,AI$3,FALSE),0)</f>
        <v>0</v>
      </c>
      <c r="AJ173" s="193">
        <f>+IFERROR(VLOOKUP($AF173,'Limited Loss'!$F$5:$P$124,AJ$3,FALSE),0)</f>
        <v>0</v>
      </c>
      <c r="AK173" s="100">
        <f>+IFERROR(VLOOKUP($AF173,'Limited Loss'!$F$5:$P$124,AK$3,FALSE),0)</f>
        <v>0</v>
      </c>
      <c r="AL173" s="193">
        <f>+IFERROR(VLOOKUP($AF173,'Limited Loss'!$F$5:$P$124,AL$3,FALSE),0)</f>
        <v>0</v>
      </c>
      <c r="AM173" s="193">
        <f>+IFERROR(VLOOKUP($AF173,'Limited Loss'!$F$5:$P$124,AM$3,FALSE),0)</f>
        <v>0</v>
      </c>
      <c r="AN173" s="193">
        <f>+IFERROR(VLOOKUP($AF173,'Limited Loss'!$F$5:$P$124,AN$3,FALSE),0)</f>
        <v>0</v>
      </c>
      <c r="AO173" s="193">
        <f>+IFERROR(VLOOKUP($AF173,'Limited Loss'!$F$5:$P$124,AO$3,FALSE),0)</f>
        <v>0</v>
      </c>
      <c r="AP173" s="100">
        <f>+IFERROR(VLOOKUP($AF173,'Limited Loss'!$F$5:$P$124,AP$3,FALSE),0)</f>
        <v>0</v>
      </c>
      <c r="AQ173" s="353"/>
      <c r="AR173" s="331">
        <f t="shared" si="20"/>
        <v>205</v>
      </c>
      <c r="AS173" s="332">
        <f t="shared" si="20"/>
        <v>2017</v>
      </c>
      <c r="AT173" s="349">
        <f t="shared" si="26"/>
        <v>0</v>
      </c>
      <c r="AU173" s="349">
        <f t="shared" si="25"/>
        <v>0</v>
      </c>
      <c r="AV173" s="349">
        <f t="shared" si="25"/>
        <v>0</v>
      </c>
      <c r="AW173" s="349">
        <f t="shared" si="25"/>
        <v>0</v>
      </c>
      <c r="AX173" s="350">
        <f t="shared" si="25"/>
        <v>0</v>
      </c>
      <c r="AY173" s="349">
        <f t="shared" si="25"/>
        <v>0</v>
      </c>
      <c r="AZ173" s="349">
        <f t="shared" si="25"/>
        <v>0</v>
      </c>
      <c r="BA173" s="349">
        <f t="shared" si="25"/>
        <v>0</v>
      </c>
      <c r="BB173" s="349">
        <f t="shared" si="18"/>
        <v>0</v>
      </c>
      <c r="BC173" s="349">
        <f t="shared" si="18"/>
        <v>0</v>
      </c>
      <c r="BD173" s="350">
        <f t="shared" si="18"/>
        <v>0</v>
      </c>
      <c r="BE173" s="349">
        <f t="shared" si="22"/>
        <v>0</v>
      </c>
      <c r="BF173" s="375">
        <f t="shared" si="23"/>
        <v>0</v>
      </c>
      <c r="BG173" s="334">
        <f t="shared" si="24"/>
        <v>0</v>
      </c>
      <c r="BI173" s="107">
        <v>809</v>
      </c>
      <c r="BJ173" s="108">
        <v>2331399.5722000003</v>
      </c>
      <c r="BK173" s="108">
        <v>1221021.0771999999</v>
      </c>
      <c r="BL173" s="108">
        <v>195191.633</v>
      </c>
    </row>
    <row r="174" spans="1:64" x14ac:dyDescent="0.2">
      <c r="A174" s="326" t="str">
        <f t="shared" si="21"/>
        <v>2052018</v>
      </c>
      <c r="B174" s="331">
        <v>205</v>
      </c>
      <c r="C174" s="327">
        <v>2018</v>
      </c>
      <c r="D174" s="353">
        <f>+IFERROR(VLOOKUP($A174,Data_Loss!$A$2:$V$1180,6,FALSE),0)</f>
        <v>0</v>
      </c>
      <c r="E174" s="353">
        <f>+IFERROR(VLOOKUP($A174,Data_Loss!$A$2:$V$1180,7,FALSE),0)</f>
        <v>0</v>
      </c>
      <c r="F174" s="353">
        <f>+IFERROR(VLOOKUP($A174,Data_Loss!$A$2:$V$1180,8,FALSE),0)</f>
        <v>0</v>
      </c>
      <c r="G174" s="353">
        <f>+IFERROR(VLOOKUP($A174,Data_Loss!$A$2:$V$1180,9,FALSE),0)</f>
        <v>0</v>
      </c>
      <c r="H174" s="353">
        <f>+IFERROR(VLOOKUP($A174,Data_Loss!$A$2:$V$1180,10,FALSE),0)</f>
        <v>0</v>
      </c>
      <c r="I174" s="353">
        <f>+IFERROR(VLOOKUP($A174,Data_Loss!$A$2:$V$1300,12,FALSE),0)</f>
        <v>0</v>
      </c>
      <c r="J174" s="353">
        <f>+IFERROR(VLOOKUP($A174,Data_Loss!$A$2:$V$1300,13,FALSE),0)</f>
        <v>0</v>
      </c>
      <c r="K174" s="353">
        <f>+IFERROR(VLOOKUP($A174,Data_Loss!$A$2:$V$1300,14,FALSE),0)</f>
        <v>0</v>
      </c>
      <c r="L174" s="353">
        <f>+IFERROR(VLOOKUP($A174,Data_Loss!$A$2:$V$1300,15,FALSE),0)</f>
        <v>0</v>
      </c>
      <c r="M174" s="353">
        <f>+IFERROR(VLOOKUP($A174,Data_Loss!$A$2:$V$1300,16,FALSE),0)</f>
        <v>0</v>
      </c>
      <c r="N174" s="353">
        <f>+IFERROR(VLOOKUP($A174,Data_Loss!$A$2:$V$1300,17,FALSE),0)</f>
        <v>0</v>
      </c>
      <c r="O174" s="353">
        <f>+IFERROR(VLOOKUP($A174,Data_Loss!$A$2:$V$1300,18,FALSE),0)</f>
        <v>0</v>
      </c>
      <c r="P174" s="353">
        <f>+IFERROR(VLOOKUP($A174,Data_Loss!$A$2:$V$1300,19,FALSE),0)</f>
        <v>0</v>
      </c>
      <c r="Q174" s="353">
        <f>+IFERROR(VLOOKUP($A174,Data_Loss!$A$2:$V$1300,20,FALSE),0)</f>
        <v>0</v>
      </c>
      <c r="R174" s="353">
        <f>+IFERROR(VLOOKUP($A174,Data_Loss!$A$2:$V$1300,21,FALSE),0)</f>
        <v>0</v>
      </c>
      <c r="S174" s="353">
        <f>+IFERROR(VLOOKUP($A174,Data_Loss!$A$2:$V$1300,22,FALSE),0)</f>
        <v>0</v>
      </c>
      <c r="T174" s="191">
        <f>+$I174*'10k &amp; MO'!C$7+$J174*'10k &amp; MO'!C$13+$K174*'10k &amp; MO'!C$19+$L174*'10k &amp; MO'!C$25+$M174*'10k &amp; MO'!C$31</f>
        <v>0</v>
      </c>
      <c r="U174" s="349">
        <f>+$I174*'10k &amp; MO'!D$7+$J174*'10k &amp; MO'!D$13+$K174*'10k &amp; MO'!D$19+$L174*'10k &amp; MO'!D$25+$M174*'10k &amp; MO'!D$31</f>
        <v>0</v>
      </c>
      <c r="V174" s="349">
        <f>+$I174*'10k &amp; MO'!E$7+$J174*'10k &amp; MO'!E$13+$K174*'10k &amp; MO'!E$19+$L174*'10k &amp; MO'!E$25+$M174*'10k &amp; MO'!E$31</f>
        <v>0</v>
      </c>
      <c r="W174" s="349">
        <f>+$I174*'10k &amp; MO'!F$7+$J174*'10k &amp; MO'!F$13+$K174*'10k &amp; MO'!F$19+$L174*'10k &amp; MO'!F$25+$M174*'10k &amp; MO'!F$31</f>
        <v>0</v>
      </c>
      <c r="X174" s="349">
        <f>+$I174*'10k &amp; MO'!G$7+$J174*'10k &amp; MO'!G$13+$K174*'10k &amp; MO'!G$19+$L174*'10k &amp; MO'!G$25+$M174*'10k &amp; MO'!G$31</f>
        <v>0</v>
      </c>
      <c r="Y174" s="349">
        <f>+$N174*'10k &amp; MO'!H$7+$O174*'10k &amp; MO'!H$13+$P174*'10k &amp; MO'!H$19+$Q174*'10k &amp; MO'!H$25+$R174*'10k &amp; MO'!H$31</f>
        <v>0</v>
      </c>
      <c r="Z174" s="349">
        <f>+$N174*'10k &amp; MO'!I$7+$O174*'10k &amp; MO'!I$13+$P174*'10k &amp; MO'!I$19+$Q174*'10k &amp; MO'!I$25+$R174*'10k &amp; MO'!I$31</f>
        <v>0</v>
      </c>
      <c r="AA174" s="349">
        <f>+$N174*'10k &amp; MO'!J$7+$O174*'10k &amp; MO'!J$13+$P174*'10k &amp; MO'!J$19+$Q174*'10k &amp; MO'!J$25+$R174*'10k &amp; MO'!J$31</f>
        <v>0</v>
      </c>
      <c r="AB174" s="349">
        <f>+$N174*'10k &amp; MO'!K$7+$O174*'10k &amp; MO'!K$13+$P174*'10k &amp; MO'!K$19+$Q174*'10k &amp; MO'!K$25+$R174*'10k &amp; MO'!K$31</f>
        <v>0</v>
      </c>
      <c r="AC174" s="349">
        <f>+$N174*'10k &amp; MO'!L$7+$O174*'10k &amp; MO'!L$13+$P174*'10k &amp; MO'!L$19+$Q174*'10k &amp; MO'!L$25+$R174*'10k &amp; MO'!L$31</f>
        <v>0</v>
      </c>
      <c r="AD174" s="350">
        <f>+S174*'10k &amp; MO'!O$7</f>
        <v>0</v>
      </c>
      <c r="AF174" s="192" t="str">
        <f t="shared" si="19"/>
        <v>2052018</v>
      </c>
      <c r="AG174" s="192">
        <f>+IFERROR(VLOOKUP($AF174,'Limited Loss'!$F$5:$P$124,AG$3,FALSE),0)</f>
        <v>0</v>
      </c>
      <c r="AH174" s="193">
        <f>+IFERROR(VLOOKUP($AF174,'Limited Loss'!$F$5:$P$124,AH$3,FALSE),0)</f>
        <v>0</v>
      </c>
      <c r="AI174" s="193">
        <f>+IFERROR(VLOOKUP($AF174,'Limited Loss'!$F$5:$P$124,AI$3,FALSE),0)</f>
        <v>0</v>
      </c>
      <c r="AJ174" s="193">
        <f>+IFERROR(VLOOKUP($AF174,'Limited Loss'!$F$5:$P$124,AJ$3,FALSE),0)</f>
        <v>0</v>
      </c>
      <c r="AK174" s="100">
        <f>+IFERROR(VLOOKUP($AF174,'Limited Loss'!$F$5:$P$124,AK$3,FALSE),0)</f>
        <v>0</v>
      </c>
      <c r="AL174" s="193">
        <f>+IFERROR(VLOOKUP($AF174,'Limited Loss'!$F$5:$P$124,AL$3,FALSE),0)</f>
        <v>0</v>
      </c>
      <c r="AM174" s="193">
        <f>+IFERROR(VLOOKUP($AF174,'Limited Loss'!$F$5:$P$124,AM$3,FALSE),0)</f>
        <v>0</v>
      </c>
      <c r="AN174" s="193">
        <f>+IFERROR(VLOOKUP($AF174,'Limited Loss'!$F$5:$P$124,AN$3,FALSE),0)</f>
        <v>0</v>
      </c>
      <c r="AO174" s="193">
        <f>+IFERROR(VLOOKUP($AF174,'Limited Loss'!$F$5:$P$124,AO$3,FALSE),0)</f>
        <v>0</v>
      </c>
      <c r="AP174" s="100">
        <f>+IFERROR(VLOOKUP($AF174,'Limited Loss'!$F$5:$P$124,AP$3,FALSE),0)</f>
        <v>0</v>
      </c>
      <c r="AQ174" s="353"/>
      <c r="AR174" s="331">
        <f t="shared" si="20"/>
        <v>205</v>
      </c>
      <c r="AS174" s="332">
        <f t="shared" si="20"/>
        <v>2018</v>
      </c>
      <c r="AT174" s="349">
        <f t="shared" si="26"/>
        <v>0</v>
      </c>
      <c r="AU174" s="349">
        <f t="shared" si="25"/>
        <v>0</v>
      </c>
      <c r="AV174" s="349">
        <f t="shared" si="25"/>
        <v>0</v>
      </c>
      <c r="AW174" s="349">
        <f t="shared" si="25"/>
        <v>0</v>
      </c>
      <c r="AX174" s="350">
        <f t="shared" si="25"/>
        <v>0</v>
      </c>
      <c r="AY174" s="349">
        <f t="shared" si="25"/>
        <v>0</v>
      </c>
      <c r="AZ174" s="349">
        <f t="shared" si="25"/>
        <v>0</v>
      </c>
      <c r="BA174" s="349">
        <f t="shared" si="25"/>
        <v>0</v>
      </c>
      <c r="BB174" s="349">
        <f t="shared" si="18"/>
        <v>0</v>
      </c>
      <c r="BC174" s="349">
        <f t="shared" si="18"/>
        <v>0</v>
      </c>
      <c r="BD174" s="350">
        <f t="shared" si="18"/>
        <v>0</v>
      </c>
      <c r="BE174" s="349">
        <f t="shared" si="22"/>
        <v>0</v>
      </c>
      <c r="BF174" s="375">
        <f t="shared" si="23"/>
        <v>0</v>
      </c>
      <c r="BG174" s="334">
        <f t="shared" si="24"/>
        <v>0</v>
      </c>
      <c r="BI174" s="107">
        <v>811</v>
      </c>
      <c r="BJ174" s="108">
        <v>31681893.444600001</v>
      </c>
      <c r="BK174" s="108">
        <v>8035918.0147000011</v>
      </c>
      <c r="BL174" s="108">
        <v>361265.25199999998</v>
      </c>
    </row>
    <row r="175" spans="1:64" x14ac:dyDescent="0.2">
      <c r="A175" s="326" t="str">
        <f t="shared" si="21"/>
        <v>2212014</v>
      </c>
      <c r="B175" s="331">
        <v>221</v>
      </c>
      <c r="C175" s="327">
        <v>2014</v>
      </c>
      <c r="D175" s="353">
        <f>+IFERROR(VLOOKUP($A175,Data_Loss!$A$2:$V$1180,6,FALSE),0)</f>
        <v>0</v>
      </c>
      <c r="E175" s="353">
        <f>+IFERROR(VLOOKUP($A175,Data_Loss!$A$2:$V$1180,7,FALSE),0)</f>
        <v>0</v>
      </c>
      <c r="F175" s="353">
        <f>+IFERROR(VLOOKUP($A175,Data_Loss!$A$2:$V$1180,8,FALSE),0)</f>
        <v>0</v>
      </c>
      <c r="G175" s="353">
        <f>+IFERROR(VLOOKUP($A175,Data_Loss!$A$2:$V$1180,9,FALSE),0)</f>
        <v>1</v>
      </c>
      <c r="H175" s="353">
        <f>+IFERROR(VLOOKUP($A175,Data_Loss!$A$2:$V$1180,10,FALSE),0)</f>
        <v>2</v>
      </c>
      <c r="I175" s="353">
        <f>+IFERROR(VLOOKUP($A175,Data_Loss!$A$2:$V$1300,12,FALSE),0)</f>
        <v>0</v>
      </c>
      <c r="J175" s="353">
        <f>+IFERROR(VLOOKUP($A175,Data_Loss!$A$2:$V$1300,13,FALSE),0)</f>
        <v>0</v>
      </c>
      <c r="K175" s="353">
        <f>+IFERROR(VLOOKUP($A175,Data_Loss!$A$2:$V$1300,14,FALSE),0)</f>
        <v>0</v>
      </c>
      <c r="L175" s="353">
        <f>+IFERROR(VLOOKUP($A175,Data_Loss!$A$2:$V$1300,15,FALSE),0)</f>
        <v>3106</v>
      </c>
      <c r="M175" s="353">
        <f>+IFERROR(VLOOKUP($A175,Data_Loss!$A$2:$V$1300,16,FALSE),0)</f>
        <v>8500</v>
      </c>
      <c r="N175" s="353">
        <f>+IFERROR(VLOOKUP($A175,Data_Loss!$A$2:$V$1300,17,FALSE),0)</f>
        <v>0</v>
      </c>
      <c r="O175" s="353">
        <f>+IFERROR(VLOOKUP($A175,Data_Loss!$A$2:$V$1300,18,FALSE),0)</f>
        <v>0</v>
      </c>
      <c r="P175" s="353">
        <f>+IFERROR(VLOOKUP($A175,Data_Loss!$A$2:$V$1300,19,FALSE),0)</f>
        <v>0</v>
      </c>
      <c r="Q175" s="353">
        <f>+IFERROR(VLOOKUP($A175,Data_Loss!$A$2:$V$1300,20,FALSE),0)</f>
        <v>12634</v>
      </c>
      <c r="R175" s="353">
        <f>+IFERROR(VLOOKUP($A175,Data_Loss!$A$2:$V$1300,21,FALSE),0)</f>
        <v>14219</v>
      </c>
      <c r="S175" s="353">
        <f>+IFERROR(VLOOKUP($A175,Data_Loss!$A$2:$V$1300,22,FALSE),0)</f>
        <v>2815</v>
      </c>
      <c r="T175" s="191">
        <f>+$I175*'10k &amp; MO'!C$3+$J175*'10k &amp; MO'!C$9+$K175*'10k &amp; MO'!C$15+$L175*'10k &amp; MO'!C$21+$M175*'10k &amp; MO'!C$27</f>
        <v>0</v>
      </c>
      <c r="U175" s="349">
        <f>+$I175*'10k &amp; MO'!D$3+$J175*'10k &amp; MO'!D$9+$K175*'10k &amp; MO'!D$15+$L175*'10k &amp; MO'!D$21+$M175*'10k &amp; MO'!D$27</f>
        <v>0</v>
      </c>
      <c r="V175" s="349">
        <f>+$I175*'10k &amp; MO'!E$3+$J175*'10k &amp; MO'!E$9+$K175*'10k &amp; MO'!E$15+$L175*'10k &amp; MO'!E$21+$M175*'10k &amp; MO'!E$27</f>
        <v>0</v>
      </c>
      <c r="W175" s="349">
        <f>+$I175*'10k &amp; MO'!F$3+$J175*'10k &amp; MO'!F$9+$K175*'10k &amp; MO'!F$15+$L175*'10k &amp; MO'!F$21+$M175*'10k &amp; MO'!F$27</f>
        <v>3817.2740000000003</v>
      </c>
      <c r="X175" s="349">
        <f>+$I175*'10k &amp; MO'!G$3+$J175*'10k &amp; MO'!G$9+$K175*'10k &amp; MO'!G$15+$L175*'10k &amp; MO'!G$21+$M175*'10k &amp; MO'!G$27</f>
        <v>9622</v>
      </c>
      <c r="Y175" s="349">
        <f>+$N175*'10k &amp; MO'!H$3+$O175*'10k &amp; MO'!H$9+$P175*'10k &amp; MO'!H$15+$Q175*'10k &amp; MO'!H$21+$R175*'10k &amp; MO'!H$27</f>
        <v>0</v>
      </c>
      <c r="Z175" s="349">
        <f>+$N175*'10k &amp; MO'!I$3+$O175*'10k &amp; MO'!I$9+$P175*'10k &amp; MO'!I$15+$Q175*'10k &amp; MO'!I$21+$R175*'10k &amp; MO'!I$27</f>
        <v>0</v>
      </c>
      <c r="AA175" s="349">
        <f>+$N175*'10k &amp; MO'!J$3+$O175*'10k &amp; MO'!J$9+$P175*'10k &amp; MO'!J$15+$Q175*'10k &amp; MO'!J$21+$R175*'10k &amp; MO'!J$27</f>
        <v>0</v>
      </c>
      <c r="AB175" s="349">
        <f>+$N175*'10k &amp; MO'!K$3+$O175*'10k &amp; MO'!K$9+$P175*'10k &amp; MO'!K$15+$Q175*'10k &amp; MO'!K$21+$R175*'10k &amp; MO'!K$27</f>
        <v>17700.234</v>
      </c>
      <c r="AC175" s="349">
        <f>+$N175*'10k &amp; MO'!L$3+$O175*'10k &amp; MO'!L$9+$P175*'10k &amp; MO'!L$15+$Q175*'10k &amp; MO'!L$21+$R175*'10k &amp; MO'!L$27</f>
        <v>21925.698</v>
      </c>
      <c r="AD175" s="350">
        <f>+S175*'10k &amp; MO'!O$3</f>
        <v>3014.8649999999998</v>
      </c>
      <c r="AF175" s="192" t="str">
        <f t="shared" si="19"/>
        <v>2212014</v>
      </c>
      <c r="AG175" s="192">
        <f>+IFERROR(VLOOKUP($AF175,'Limited Loss'!$F$5:$P$124,AG$3,FALSE),0)</f>
        <v>0</v>
      </c>
      <c r="AH175" s="193">
        <f>+IFERROR(VLOOKUP($AF175,'Limited Loss'!$F$5:$P$124,AH$3,FALSE),0)</f>
        <v>0</v>
      </c>
      <c r="AI175" s="193">
        <f>+IFERROR(VLOOKUP($AF175,'Limited Loss'!$F$5:$P$124,AI$3,FALSE),0)</f>
        <v>0</v>
      </c>
      <c r="AJ175" s="193">
        <f>+IFERROR(VLOOKUP($AF175,'Limited Loss'!$F$5:$P$124,AJ$3,FALSE),0)</f>
        <v>0</v>
      </c>
      <c r="AK175" s="100">
        <f>+IFERROR(VLOOKUP($AF175,'Limited Loss'!$F$5:$P$124,AK$3,FALSE),0)</f>
        <v>0</v>
      </c>
      <c r="AL175" s="193">
        <f>+IFERROR(VLOOKUP($AF175,'Limited Loss'!$F$5:$P$124,AL$3,FALSE),0)</f>
        <v>0</v>
      </c>
      <c r="AM175" s="193">
        <f>+IFERROR(VLOOKUP($AF175,'Limited Loss'!$F$5:$P$124,AM$3,FALSE),0)</f>
        <v>0</v>
      </c>
      <c r="AN175" s="193">
        <f>+IFERROR(VLOOKUP($AF175,'Limited Loss'!$F$5:$P$124,AN$3,FALSE),0)</f>
        <v>0</v>
      </c>
      <c r="AO175" s="193">
        <f>+IFERROR(VLOOKUP($AF175,'Limited Loss'!$F$5:$P$124,AO$3,FALSE),0)</f>
        <v>0</v>
      </c>
      <c r="AP175" s="100">
        <f>+IFERROR(VLOOKUP($AF175,'Limited Loss'!$F$5:$P$124,AP$3,FALSE),0)</f>
        <v>0</v>
      </c>
      <c r="AQ175" s="353"/>
      <c r="AR175" s="331">
        <f t="shared" si="20"/>
        <v>221</v>
      </c>
      <c r="AS175" s="332">
        <f t="shared" si="20"/>
        <v>2014</v>
      </c>
      <c r="AT175" s="349">
        <f t="shared" si="26"/>
        <v>0</v>
      </c>
      <c r="AU175" s="349">
        <f t="shared" si="25"/>
        <v>0</v>
      </c>
      <c r="AV175" s="349">
        <f t="shared" si="25"/>
        <v>0</v>
      </c>
      <c r="AW175" s="349">
        <f t="shared" si="25"/>
        <v>3817.2740000000003</v>
      </c>
      <c r="AX175" s="350">
        <f t="shared" si="25"/>
        <v>9622</v>
      </c>
      <c r="AY175" s="349">
        <f t="shared" si="25"/>
        <v>0</v>
      </c>
      <c r="AZ175" s="349">
        <f t="shared" si="25"/>
        <v>0</v>
      </c>
      <c r="BA175" s="349">
        <f t="shared" si="25"/>
        <v>0</v>
      </c>
      <c r="BB175" s="349">
        <f t="shared" si="18"/>
        <v>17700.234</v>
      </c>
      <c r="BC175" s="349">
        <f t="shared" si="18"/>
        <v>21925.698</v>
      </c>
      <c r="BD175" s="350">
        <f t="shared" si="18"/>
        <v>3014.8649999999998</v>
      </c>
      <c r="BE175" s="349">
        <f t="shared" si="22"/>
        <v>0</v>
      </c>
      <c r="BF175" s="375">
        <f t="shared" si="23"/>
        <v>53065.206000000006</v>
      </c>
      <c r="BG175" s="334">
        <f t="shared" si="24"/>
        <v>3014.8649999999998</v>
      </c>
      <c r="BI175" s="107">
        <v>812</v>
      </c>
      <c r="BJ175" s="108">
        <v>792330.40630000003</v>
      </c>
      <c r="BK175" s="108">
        <v>390245.40879999998</v>
      </c>
      <c r="BL175" s="108">
        <v>722.67000000000007</v>
      </c>
    </row>
    <row r="176" spans="1:64" x14ac:dyDescent="0.2">
      <c r="A176" s="326" t="str">
        <f t="shared" si="21"/>
        <v>2212015</v>
      </c>
      <c r="B176" s="331">
        <v>221</v>
      </c>
      <c r="C176" s="327">
        <v>2015</v>
      </c>
      <c r="D176" s="353">
        <f>+IFERROR(VLOOKUP($A176,Data_Loss!$A$2:$V$1180,6,FALSE),0)</f>
        <v>0</v>
      </c>
      <c r="E176" s="353">
        <f>+IFERROR(VLOOKUP($A176,Data_Loss!$A$2:$V$1180,7,FALSE),0)</f>
        <v>0</v>
      </c>
      <c r="F176" s="353">
        <f>+IFERROR(VLOOKUP($A176,Data_Loss!$A$2:$V$1180,8,FALSE),0)</f>
        <v>0</v>
      </c>
      <c r="G176" s="353">
        <f>+IFERROR(VLOOKUP($A176,Data_Loss!$A$2:$V$1180,9,FALSE),0)</f>
        <v>1</v>
      </c>
      <c r="H176" s="353">
        <f>+IFERROR(VLOOKUP($A176,Data_Loss!$A$2:$V$1180,10,FALSE),0)</f>
        <v>1</v>
      </c>
      <c r="I176" s="353">
        <f>+IFERROR(VLOOKUP($A176,Data_Loss!$A$2:$V$1300,12,FALSE),0)</f>
        <v>0</v>
      </c>
      <c r="J176" s="353">
        <f>+IFERROR(VLOOKUP($A176,Data_Loss!$A$2:$V$1300,13,FALSE),0)</f>
        <v>0</v>
      </c>
      <c r="K176" s="353">
        <f>+IFERROR(VLOOKUP($A176,Data_Loss!$A$2:$V$1300,14,FALSE),0)</f>
        <v>0</v>
      </c>
      <c r="L176" s="353">
        <f>+IFERROR(VLOOKUP($A176,Data_Loss!$A$2:$V$1300,15,FALSE),0)</f>
        <v>56753</v>
      </c>
      <c r="M176" s="353">
        <f>+IFERROR(VLOOKUP($A176,Data_Loss!$A$2:$V$1300,16,FALSE),0)</f>
        <v>1188</v>
      </c>
      <c r="N176" s="353">
        <f>+IFERROR(VLOOKUP($A176,Data_Loss!$A$2:$V$1300,17,FALSE),0)</f>
        <v>0</v>
      </c>
      <c r="O176" s="353">
        <f>+IFERROR(VLOOKUP($A176,Data_Loss!$A$2:$V$1300,18,FALSE),0)</f>
        <v>0</v>
      </c>
      <c r="P176" s="353">
        <f>+IFERROR(VLOOKUP($A176,Data_Loss!$A$2:$V$1300,19,FALSE),0)</f>
        <v>0</v>
      </c>
      <c r="Q176" s="353">
        <f>+IFERROR(VLOOKUP($A176,Data_Loss!$A$2:$V$1300,20,FALSE),0)</f>
        <v>48779</v>
      </c>
      <c r="R176" s="353">
        <f>+IFERROR(VLOOKUP($A176,Data_Loss!$A$2:$V$1300,21,FALSE),0)</f>
        <v>2148</v>
      </c>
      <c r="S176" s="353">
        <f>+IFERROR(VLOOKUP($A176,Data_Loss!$A$2:$V$1300,22,FALSE),0)</f>
        <v>8126</v>
      </c>
      <c r="T176" s="191">
        <f>+$I176*'10k &amp; MO'!C$4+$J176*'10k &amp; MO'!C$10+$K176*'10k &amp; MO'!C$16+$L176*'10k &amp; MO'!C$22+$M176*'10k &amp; MO'!C$28</f>
        <v>0</v>
      </c>
      <c r="U176" s="349">
        <f>+$I176*'10k &amp; MO'!D$4+$J176*'10k &amp; MO'!D$10+$K176*'10k &amp; MO'!D$16+$L176*'10k &amp; MO'!D$22+$M176*'10k &amp; MO'!D$28</f>
        <v>0</v>
      </c>
      <c r="V176" s="349">
        <f>+$I176*'10k &amp; MO'!E$4+$J176*'10k &amp; MO'!E$10+$K176*'10k &amp; MO'!E$16+$L176*'10k &amp; MO'!E$22+$M176*'10k &amp; MO'!E$28</f>
        <v>8355.8945000000003</v>
      </c>
      <c r="W176" s="349">
        <f>+$I176*'10k &amp; MO'!F$4+$J176*'10k &amp; MO'!F$10+$K176*'10k &amp; MO'!F$16+$L176*'10k &amp; MO'!F$22+$M176*'10k &amp; MO'!F$28</f>
        <v>62311.246699999996</v>
      </c>
      <c r="X176" s="349">
        <f>+$I176*'10k &amp; MO'!G$4+$J176*'10k &amp; MO'!G$10+$K176*'10k &amp; MO'!G$16+$L176*'10k &amp; MO'!G$22+$M176*'10k &amp; MO'!G$28</f>
        <v>1843.4275</v>
      </c>
      <c r="Y176" s="349">
        <f>+$N176*'10k &amp; MO'!H$4+$O176*'10k &amp; MO'!H$10+$P176*'10k &amp; MO'!H$16+$Q176*'10k &amp; MO'!H$22+$R176*'10k &amp; MO'!H$28</f>
        <v>0</v>
      </c>
      <c r="Z176" s="349">
        <f>+$N176*'10k &amp; MO'!I$4+$O176*'10k &amp; MO'!I$10+$P176*'10k &amp; MO'!I$16+$Q176*'10k &amp; MO'!I$22+$R176*'10k &amp; MO'!I$28</f>
        <v>0</v>
      </c>
      <c r="AA176" s="349">
        <f>+$N176*'10k &amp; MO'!J$4+$O176*'10k &amp; MO'!J$10+$P176*'10k &amp; MO'!J$16+$Q176*'10k &amp; MO'!J$22+$R176*'10k &amp; MO'!J$28</f>
        <v>9211.5139999999992</v>
      </c>
      <c r="AB176" s="349">
        <f>+$N176*'10k &amp; MO'!K$4+$O176*'10k &amp; MO'!K$10+$P176*'10k &amp; MO'!K$16+$Q176*'10k &amp; MO'!K$22+$R176*'10k &amp; MO'!K$28</f>
        <v>75348.695000000007</v>
      </c>
      <c r="AC176" s="349">
        <f>+$N176*'10k &amp; MO'!L$4+$O176*'10k &amp; MO'!L$10+$P176*'10k &amp; MO'!L$16+$Q176*'10k &amp; MO'!L$22+$R176*'10k &amp; MO'!L$28</f>
        <v>4298.2816999999995</v>
      </c>
      <c r="AD176" s="350">
        <f>+S176*'10k &amp; MO'!O$4</f>
        <v>9848.7119999999995</v>
      </c>
      <c r="AF176" s="192" t="str">
        <f t="shared" si="19"/>
        <v>2212015</v>
      </c>
      <c r="AG176" s="192">
        <f>+IFERROR(VLOOKUP($AF176,'Limited Loss'!$F$5:$P$124,AG$3,FALSE),0)</f>
        <v>0</v>
      </c>
      <c r="AH176" s="193">
        <f>+IFERROR(VLOOKUP($AF176,'Limited Loss'!$F$5:$P$124,AH$3,FALSE),0)</f>
        <v>0</v>
      </c>
      <c r="AI176" s="193">
        <f>+IFERROR(VLOOKUP($AF176,'Limited Loss'!$F$5:$P$124,AI$3,FALSE),0)</f>
        <v>0</v>
      </c>
      <c r="AJ176" s="193">
        <f>+IFERROR(VLOOKUP($AF176,'Limited Loss'!$F$5:$P$124,AJ$3,FALSE),0)</f>
        <v>0</v>
      </c>
      <c r="AK176" s="100">
        <f>+IFERROR(VLOOKUP($AF176,'Limited Loss'!$F$5:$P$124,AK$3,FALSE),0)</f>
        <v>0</v>
      </c>
      <c r="AL176" s="193">
        <f>+IFERROR(VLOOKUP($AF176,'Limited Loss'!$F$5:$P$124,AL$3,FALSE),0)</f>
        <v>0</v>
      </c>
      <c r="AM176" s="193">
        <f>+IFERROR(VLOOKUP($AF176,'Limited Loss'!$F$5:$P$124,AM$3,FALSE),0)</f>
        <v>0</v>
      </c>
      <c r="AN176" s="193">
        <f>+IFERROR(VLOOKUP($AF176,'Limited Loss'!$F$5:$P$124,AN$3,FALSE),0)</f>
        <v>0</v>
      </c>
      <c r="AO176" s="193">
        <f>+IFERROR(VLOOKUP($AF176,'Limited Loss'!$F$5:$P$124,AO$3,FALSE),0)</f>
        <v>0</v>
      </c>
      <c r="AP176" s="100">
        <f>+IFERROR(VLOOKUP($AF176,'Limited Loss'!$F$5:$P$124,AP$3,FALSE),0)</f>
        <v>0</v>
      </c>
      <c r="AQ176" s="353"/>
      <c r="AR176" s="331">
        <f t="shared" si="20"/>
        <v>221</v>
      </c>
      <c r="AS176" s="332">
        <f t="shared" si="20"/>
        <v>2015</v>
      </c>
      <c r="AT176" s="349">
        <f t="shared" si="26"/>
        <v>0</v>
      </c>
      <c r="AU176" s="349">
        <f t="shared" si="25"/>
        <v>0</v>
      </c>
      <c r="AV176" s="349">
        <f t="shared" si="25"/>
        <v>8355.8945000000003</v>
      </c>
      <c r="AW176" s="349">
        <f t="shared" si="25"/>
        <v>62311.246699999996</v>
      </c>
      <c r="AX176" s="350">
        <f t="shared" si="25"/>
        <v>1843.4275</v>
      </c>
      <c r="AY176" s="349">
        <f t="shared" si="25"/>
        <v>0</v>
      </c>
      <c r="AZ176" s="349">
        <f t="shared" si="25"/>
        <v>0</v>
      </c>
      <c r="BA176" s="349">
        <f t="shared" si="25"/>
        <v>9211.5139999999992</v>
      </c>
      <c r="BB176" s="349">
        <f t="shared" si="18"/>
        <v>75348.695000000007</v>
      </c>
      <c r="BC176" s="349">
        <f t="shared" si="18"/>
        <v>4298.2816999999995</v>
      </c>
      <c r="BD176" s="350">
        <f t="shared" si="18"/>
        <v>9848.7119999999995</v>
      </c>
      <c r="BE176" s="349">
        <f t="shared" si="22"/>
        <v>17567.408499999998</v>
      </c>
      <c r="BF176" s="375">
        <f t="shared" si="23"/>
        <v>143801.65090000001</v>
      </c>
      <c r="BG176" s="334">
        <f t="shared" si="24"/>
        <v>9848.7119999999995</v>
      </c>
      <c r="BI176" s="107">
        <v>813</v>
      </c>
      <c r="BJ176" s="108">
        <v>3628501.4783000005</v>
      </c>
      <c r="BK176" s="108">
        <v>2435547.1310000001</v>
      </c>
      <c r="BL176" s="108">
        <v>201113.921</v>
      </c>
    </row>
    <row r="177" spans="1:64" x14ac:dyDescent="0.2">
      <c r="A177" s="326" t="str">
        <f t="shared" si="21"/>
        <v>2212016</v>
      </c>
      <c r="B177" s="331">
        <v>221</v>
      </c>
      <c r="C177" s="327">
        <v>2016</v>
      </c>
      <c r="D177" s="353">
        <f>+IFERROR(VLOOKUP($A177,Data_Loss!$A$2:$V$1180,6,FALSE),0)</f>
        <v>0</v>
      </c>
      <c r="E177" s="353">
        <f>+IFERROR(VLOOKUP($A177,Data_Loss!$A$2:$V$1180,7,FALSE),0)</f>
        <v>0</v>
      </c>
      <c r="F177" s="353">
        <f>+IFERROR(VLOOKUP($A177,Data_Loss!$A$2:$V$1180,8,FALSE),0)</f>
        <v>0</v>
      </c>
      <c r="G177" s="353">
        <f>+IFERROR(VLOOKUP($A177,Data_Loss!$A$2:$V$1180,9,FALSE),0)</f>
        <v>2</v>
      </c>
      <c r="H177" s="353">
        <f>+IFERROR(VLOOKUP($A177,Data_Loss!$A$2:$V$1180,10,FALSE),0)</f>
        <v>0</v>
      </c>
      <c r="I177" s="353">
        <f>+IFERROR(VLOOKUP($A177,Data_Loss!$A$2:$V$1300,12,FALSE),0)</f>
        <v>0</v>
      </c>
      <c r="J177" s="353">
        <f>+IFERROR(VLOOKUP($A177,Data_Loss!$A$2:$V$1300,13,FALSE),0)</f>
        <v>0</v>
      </c>
      <c r="K177" s="353">
        <f>+IFERROR(VLOOKUP($A177,Data_Loss!$A$2:$V$1300,14,FALSE),0)</f>
        <v>0</v>
      </c>
      <c r="L177" s="353">
        <f>+IFERROR(VLOOKUP($A177,Data_Loss!$A$2:$V$1300,15,FALSE),0)</f>
        <v>3586</v>
      </c>
      <c r="M177" s="353">
        <f>+IFERROR(VLOOKUP($A177,Data_Loss!$A$2:$V$1300,16,FALSE),0)</f>
        <v>0</v>
      </c>
      <c r="N177" s="353">
        <f>+IFERROR(VLOOKUP($A177,Data_Loss!$A$2:$V$1300,17,FALSE),0)</f>
        <v>0</v>
      </c>
      <c r="O177" s="353">
        <f>+IFERROR(VLOOKUP($A177,Data_Loss!$A$2:$V$1300,18,FALSE),0)</f>
        <v>0</v>
      </c>
      <c r="P177" s="353">
        <f>+IFERROR(VLOOKUP($A177,Data_Loss!$A$2:$V$1300,19,FALSE),0)</f>
        <v>0</v>
      </c>
      <c r="Q177" s="353">
        <f>+IFERROR(VLOOKUP($A177,Data_Loss!$A$2:$V$1300,20,FALSE),0)</f>
        <v>30425</v>
      </c>
      <c r="R177" s="353">
        <f>+IFERROR(VLOOKUP($A177,Data_Loss!$A$2:$V$1300,21,FALSE),0)</f>
        <v>0</v>
      </c>
      <c r="S177" s="353">
        <f>+IFERROR(VLOOKUP($A177,Data_Loss!$A$2:$V$1300,22,FALSE),0)</f>
        <v>13119</v>
      </c>
      <c r="T177" s="191">
        <f>+$I177*'10k &amp; MO'!C$5+$J177*'10k &amp; MO'!C$11+$K177*'10k &amp; MO'!C$17+$L177*'10k &amp; MO'!C$23+$M177*'10k &amp; MO'!C$29</f>
        <v>0</v>
      </c>
      <c r="U177" s="349">
        <f>+$I177*'10k &amp; MO'!D$5+$J177*'10k &amp; MO'!D$11+$K177*'10k &amp; MO'!D$17+$L177*'10k &amp; MO'!D$23+$M177*'10k &amp; MO'!D$29</f>
        <v>0</v>
      </c>
      <c r="V177" s="349">
        <f>+$I177*'10k &amp; MO'!E$5+$J177*'10k &amp; MO'!E$11+$K177*'10k &amp; MO'!E$17+$L177*'10k &amp; MO'!E$23+$M177*'10k &amp; MO'!E$29</f>
        <v>1165.0914</v>
      </c>
      <c r="W177" s="349">
        <f>+$I177*'10k &amp; MO'!F$5+$J177*'10k &amp; MO'!F$11+$K177*'10k &amp; MO'!F$17+$L177*'10k &amp; MO'!F$23+$M177*'10k &amp; MO'!F$29</f>
        <v>3880.4106000000002</v>
      </c>
      <c r="X177" s="349">
        <f>+$I177*'10k &amp; MO'!G$5+$J177*'10k &amp; MO'!G$11+$K177*'10k &amp; MO'!G$17+$L177*'10k &amp; MO'!G$23+$M177*'10k &amp; MO'!G$29</f>
        <v>89.291399999999996</v>
      </c>
      <c r="Y177" s="349">
        <f>+$N177*'10k &amp; MO'!H$5+$O177*'10k &amp; MO'!H$11+$P177*'10k &amp; MO'!H$17+$Q177*'10k &amp; MO'!H$23+$R177*'10k &amp; MO'!H$29</f>
        <v>0</v>
      </c>
      <c r="Z177" s="349">
        <f>+$N177*'10k &amp; MO'!I$5+$O177*'10k &amp; MO'!I$11+$P177*'10k &amp; MO'!I$17+$Q177*'10k &amp; MO'!I$23+$R177*'10k &amp; MO'!I$29</f>
        <v>0</v>
      </c>
      <c r="AA177" s="349">
        <f>+$N177*'10k &amp; MO'!J$5+$O177*'10k &amp; MO'!J$11+$P177*'10k &amp; MO'!J$17+$Q177*'10k &amp; MO'!J$23+$R177*'10k &amp; MO'!J$29</f>
        <v>10810.002500000001</v>
      </c>
      <c r="AB177" s="349">
        <f>+$N177*'10k &amp; MO'!K$5+$O177*'10k &amp; MO'!K$11+$P177*'10k &amp; MO'!K$17+$Q177*'10k &amp; MO'!K$23+$R177*'10k &amp; MO'!K$29</f>
        <v>48095.839999999997</v>
      </c>
      <c r="AC177" s="349">
        <f>+$N177*'10k &amp; MO'!L$5+$O177*'10k &amp; MO'!L$11+$P177*'10k &amp; MO'!L$17+$Q177*'10k &amp; MO'!L$23+$R177*'10k &amp; MO'!L$29</f>
        <v>1460.4</v>
      </c>
      <c r="AD177" s="350">
        <f>+S177*'10k &amp; MO'!O$5</f>
        <v>17684.412</v>
      </c>
      <c r="AF177" s="192" t="str">
        <f t="shared" si="19"/>
        <v>2212016</v>
      </c>
      <c r="AG177" s="192">
        <f>+IFERROR(VLOOKUP($AF177,'Limited Loss'!$F$5:$P$124,AG$3,FALSE),0)</f>
        <v>0</v>
      </c>
      <c r="AH177" s="193">
        <f>+IFERROR(VLOOKUP($AF177,'Limited Loss'!$F$5:$P$124,AH$3,FALSE),0)</f>
        <v>0</v>
      </c>
      <c r="AI177" s="193">
        <f>+IFERROR(VLOOKUP($AF177,'Limited Loss'!$F$5:$P$124,AI$3,FALSE),0)</f>
        <v>0</v>
      </c>
      <c r="AJ177" s="193">
        <f>+IFERROR(VLOOKUP($AF177,'Limited Loss'!$F$5:$P$124,AJ$3,FALSE),0)</f>
        <v>0</v>
      </c>
      <c r="AK177" s="100">
        <f>+IFERROR(VLOOKUP($AF177,'Limited Loss'!$F$5:$P$124,AK$3,FALSE),0)</f>
        <v>0</v>
      </c>
      <c r="AL177" s="193">
        <f>+IFERROR(VLOOKUP($AF177,'Limited Loss'!$F$5:$P$124,AL$3,FALSE),0)</f>
        <v>0</v>
      </c>
      <c r="AM177" s="193">
        <f>+IFERROR(VLOOKUP($AF177,'Limited Loss'!$F$5:$P$124,AM$3,FALSE),0)</f>
        <v>0</v>
      </c>
      <c r="AN177" s="193">
        <f>+IFERROR(VLOOKUP($AF177,'Limited Loss'!$F$5:$P$124,AN$3,FALSE),0)</f>
        <v>0</v>
      </c>
      <c r="AO177" s="193">
        <f>+IFERROR(VLOOKUP($AF177,'Limited Loss'!$F$5:$P$124,AO$3,FALSE),0)</f>
        <v>0</v>
      </c>
      <c r="AP177" s="100">
        <f>+IFERROR(VLOOKUP($AF177,'Limited Loss'!$F$5:$P$124,AP$3,FALSE),0)</f>
        <v>0</v>
      </c>
      <c r="AQ177" s="353"/>
      <c r="AR177" s="331">
        <f t="shared" si="20"/>
        <v>221</v>
      </c>
      <c r="AS177" s="332">
        <f t="shared" si="20"/>
        <v>2016</v>
      </c>
      <c r="AT177" s="349">
        <f t="shared" si="26"/>
        <v>0</v>
      </c>
      <c r="AU177" s="349">
        <f t="shared" si="25"/>
        <v>0</v>
      </c>
      <c r="AV177" s="349">
        <f t="shared" si="25"/>
        <v>1165.0914</v>
      </c>
      <c r="AW177" s="349">
        <f t="shared" si="25"/>
        <v>3880.4106000000002</v>
      </c>
      <c r="AX177" s="350">
        <f t="shared" si="25"/>
        <v>89.291399999999996</v>
      </c>
      <c r="AY177" s="349">
        <f t="shared" si="25"/>
        <v>0</v>
      </c>
      <c r="AZ177" s="349">
        <f t="shared" si="25"/>
        <v>0</v>
      </c>
      <c r="BA177" s="349">
        <f t="shared" si="25"/>
        <v>10810.002500000001</v>
      </c>
      <c r="BB177" s="349">
        <f t="shared" si="18"/>
        <v>48095.839999999997</v>
      </c>
      <c r="BC177" s="349">
        <f t="shared" si="18"/>
        <v>1460.4</v>
      </c>
      <c r="BD177" s="350">
        <f t="shared" si="18"/>
        <v>17684.412</v>
      </c>
      <c r="BE177" s="349">
        <f t="shared" si="22"/>
        <v>11975.0939</v>
      </c>
      <c r="BF177" s="375">
        <f t="shared" si="23"/>
        <v>53525.941999999995</v>
      </c>
      <c r="BG177" s="334">
        <f t="shared" si="24"/>
        <v>17684.412</v>
      </c>
      <c r="BI177" s="107">
        <v>814</v>
      </c>
      <c r="BJ177" s="108">
        <v>1742545.8643</v>
      </c>
      <c r="BK177" s="108">
        <v>1026441.2928000002</v>
      </c>
      <c r="BL177" s="108">
        <v>158313.17199999999</v>
      </c>
    </row>
    <row r="178" spans="1:64" x14ac:dyDescent="0.2">
      <c r="A178" s="326" t="str">
        <f t="shared" si="21"/>
        <v>2212017</v>
      </c>
      <c r="B178" s="331">
        <v>221</v>
      </c>
      <c r="C178" s="327">
        <v>2017</v>
      </c>
      <c r="D178" s="353">
        <f>+IFERROR(VLOOKUP($A178,Data_Loss!$A$2:$V$1180,6,FALSE),0)</f>
        <v>0</v>
      </c>
      <c r="E178" s="353">
        <f>+IFERROR(VLOOKUP($A178,Data_Loss!$A$2:$V$1180,7,FALSE),0)</f>
        <v>0</v>
      </c>
      <c r="F178" s="353">
        <f>+IFERROR(VLOOKUP($A178,Data_Loss!$A$2:$V$1180,8,FALSE),0)</f>
        <v>0</v>
      </c>
      <c r="G178" s="353">
        <f>+IFERROR(VLOOKUP($A178,Data_Loss!$A$2:$V$1180,9,FALSE),0)</f>
        <v>0</v>
      </c>
      <c r="H178" s="353">
        <f>+IFERROR(VLOOKUP($A178,Data_Loss!$A$2:$V$1180,10,FALSE),0)</f>
        <v>2</v>
      </c>
      <c r="I178" s="353">
        <f>+IFERROR(VLOOKUP($A178,Data_Loss!$A$2:$V$1300,12,FALSE),0)</f>
        <v>0</v>
      </c>
      <c r="J178" s="353">
        <f>+IFERROR(VLOOKUP($A178,Data_Loss!$A$2:$V$1300,13,FALSE),0)</f>
        <v>0</v>
      </c>
      <c r="K178" s="353">
        <f>+IFERROR(VLOOKUP($A178,Data_Loss!$A$2:$V$1300,14,FALSE),0)</f>
        <v>0</v>
      </c>
      <c r="L178" s="353">
        <f>+IFERROR(VLOOKUP($A178,Data_Loss!$A$2:$V$1300,15,FALSE),0)</f>
        <v>0</v>
      </c>
      <c r="M178" s="353">
        <f>+IFERROR(VLOOKUP($A178,Data_Loss!$A$2:$V$1300,16,FALSE),0)</f>
        <v>27672</v>
      </c>
      <c r="N178" s="353">
        <f>+IFERROR(VLOOKUP($A178,Data_Loss!$A$2:$V$1300,17,FALSE),0)</f>
        <v>0</v>
      </c>
      <c r="O178" s="353">
        <f>+IFERROR(VLOOKUP($A178,Data_Loss!$A$2:$V$1300,18,FALSE),0)</f>
        <v>0</v>
      </c>
      <c r="P178" s="353">
        <f>+IFERROR(VLOOKUP($A178,Data_Loss!$A$2:$V$1300,19,FALSE),0)</f>
        <v>0</v>
      </c>
      <c r="Q178" s="353">
        <f>+IFERROR(VLOOKUP($A178,Data_Loss!$A$2:$V$1300,20,FALSE),0)</f>
        <v>0</v>
      </c>
      <c r="R178" s="353">
        <f>+IFERROR(VLOOKUP($A178,Data_Loss!$A$2:$V$1300,21,FALSE),0)</f>
        <v>20179</v>
      </c>
      <c r="S178" s="353">
        <f>+IFERROR(VLOOKUP($A178,Data_Loss!$A$2:$V$1300,22,FALSE),0)</f>
        <v>1392</v>
      </c>
      <c r="T178" s="191">
        <f>+$I178*'10k &amp; MO'!C$6+$J178*'10k &amp; MO'!C$12+$K178*'10k &amp; MO'!C$18+$L178*'10k &amp; MO'!C$24+$M178*'10k &amp; MO'!C$30</f>
        <v>0</v>
      </c>
      <c r="U178" s="349">
        <f>+$I178*'10k &amp; MO'!D$6+$J178*'10k &amp; MO'!D$12+$K178*'10k &amp; MO'!D$18+$L178*'10k &amp; MO'!D$24+$M178*'10k &amp; MO'!D$30</f>
        <v>24.904799999999998</v>
      </c>
      <c r="V178" s="349">
        <f>+$I178*'10k &amp; MO'!E$6+$J178*'10k &amp; MO'!E$12+$K178*'10k &amp; MO'!E$18+$L178*'10k &amp; MO'!E$24+$M178*'10k &amp; MO'!E$30</f>
        <v>11005.154399999999</v>
      </c>
      <c r="W178" s="349">
        <f>+$I178*'10k &amp; MO'!F$6+$J178*'10k &amp; MO'!F$12+$K178*'10k &amp; MO'!F$18+$L178*'10k &amp; MO'!F$24+$M178*'10k &amp; MO'!F$30</f>
        <v>4861.9704000000002</v>
      </c>
      <c r="X178" s="349">
        <f>+$I178*'10k &amp; MO'!G$6+$J178*'10k &amp; MO'!G$12+$K178*'10k &amp; MO'!G$18+$L178*'10k &amp; MO'!G$24+$M178*'10k &amp; MO'!G$30</f>
        <v>30231.66</v>
      </c>
      <c r="Y178" s="349">
        <f>+$N178*'10k &amp; MO'!H$6+$O178*'10k &amp; MO'!H$12+$P178*'10k &amp; MO'!H$18+$Q178*'10k &amp; MO'!H$24+$R178*'10k &amp; MO'!H$30</f>
        <v>0</v>
      </c>
      <c r="Z178" s="349">
        <f>+$N178*'10k &amp; MO'!I$6+$O178*'10k &amp; MO'!I$12+$P178*'10k &amp; MO'!I$18+$Q178*'10k &amp; MO'!I$24+$R178*'10k &amp; MO'!I$30</f>
        <v>6.0536999999999992</v>
      </c>
      <c r="AA178" s="349">
        <f>+$N178*'10k &amp; MO'!J$6+$O178*'10k &amp; MO'!J$12+$P178*'10k &amp; MO'!J$18+$Q178*'10k &amp; MO'!J$24+$R178*'10k &amp; MO'!J$30</f>
        <v>8233.0319999999992</v>
      </c>
      <c r="AB178" s="349">
        <f>+$N178*'10k &amp; MO'!K$6+$O178*'10k &amp; MO'!K$12+$P178*'10k &amp; MO'!K$18+$Q178*'10k &amp; MO'!K$24+$R178*'10k &amp; MO'!K$30</f>
        <v>4152.8382000000001</v>
      </c>
      <c r="AC178" s="349">
        <f>+$N178*'10k &amp; MO'!L$6+$O178*'10k &amp; MO'!L$12+$P178*'10k &amp; MO'!L$18+$Q178*'10k &amp; MO'!L$24+$R178*'10k &amp; MO'!L$30</f>
        <v>29564.252900000003</v>
      </c>
      <c r="AD178" s="350">
        <f>+S178*'10k &amp; MO'!O$6</f>
        <v>1873.6320000000001</v>
      </c>
      <c r="AF178" s="192" t="str">
        <f t="shared" si="19"/>
        <v>2212017</v>
      </c>
      <c r="AG178" s="192">
        <f>+IFERROR(VLOOKUP($AF178,'Limited Loss'!$F$5:$P$124,AG$3,FALSE),0)</f>
        <v>0</v>
      </c>
      <c r="AH178" s="193">
        <f>+IFERROR(VLOOKUP($AF178,'Limited Loss'!$F$5:$P$124,AH$3,FALSE),0)</f>
        <v>0</v>
      </c>
      <c r="AI178" s="193">
        <f>+IFERROR(VLOOKUP($AF178,'Limited Loss'!$F$5:$P$124,AI$3,FALSE),0)</f>
        <v>0</v>
      </c>
      <c r="AJ178" s="193">
        <f>+IFERROR(VLOOKUP($AF178,'Limited Loss'!$F$5:$P$124,AJ$3,FALSE),0)</f>
        <v>0</v>
      </c>
      <c r="AK178" s="100">
        <f>+IFERROR(VLOOKUP($AF178,'Limited Loss'!$F$5:$P$124,AK$3,FALSE),0)</f>
        <v>0</v>
      </c>
      <c r="AL178" s="193">
        <f>+IFERROR(VLOOKUP($AF178,'Limited Loss'!$F$5:$P$124,AL$3,FALSE),0)</f>
        <v>0</v>
      </c>
      <c r="AM178" s="193">
        <f>+IFERROR(VLOOKUP($AF178,'Limited Loss'!$F$5:$P$124,AM$3,FALSE),0)</f>
        <v>0</v>
      </c>
      <c r="AN178" s="193">
        <f>+IFERROR(VLOOKUP($AF178,'Limited Loss'!$F$5:$P$124,AN$3,FALSE),0)</f>
        <v>0</v>
      </c>
      <c r="AO178" s="193">
        <f>+IFERROR(VLOOKUP($AF178,'Limited Loss'!$F$5:$P$124,AO$3,FALSE),0)</f>
        <v>0</v>
      </c>
      <c r="AP178" s="100">
        <f>+IFERROR(VLOOKUP($AF178,'Limited Loss'!$F$5:$P$124,AP$3,FALSE),0)</f>
        <v>0</v>
      </c>
      <c r="AQ178" s="353"/>
      <c r="AR178" s="331">
        <f t="shared" si="20"/>
        <v>221</v>
      </c>
      <c r="AS178" s="332">
        <f t="shared" si="20"/>
        <v>2017</v>
      </c>
      <c r="AT178" s="349">
        <f t="shared" si="26"/>
        <v>0</v>
      </c>
      <c r="AU178" s="349">
        <f t="shared" si="25"/>
        <v>24.904799999999998</v>
      </c>
      <c r="AV178" s="349">
        <f t="shared" si="25"/>
        <v>11005.154399999999</v>
      </c>
      <c r="AW178" s="349">
        <f t="shared" si="25"/>
        <v>4861.9704000000002</v>
      </c>
      <c r="AX178" s="350">
        <f t="shared" si="25"/>
        <v>30231.66</v>
      </c>
      <c r="AY178" s="349">
        <f t="shared" si="25"/>
        <v>0</v>
      </c>
      <c r="AZ178" s="349">
        <f t="shared" si="25"/>
        <v>6.0536999999999992</v>
      </c>
      <c r="BA178" s="349">
        <f t="shared" si="25"/>
        <v>8233.0319999999992</v>
      </c>
      <c r="BB178" s="349">
        <f t="shared" si="25"/>
        <v>4152.8382000000001</v>
      </c>
      <c r="BC178" s="349">
        <f t="shared" si="25"/>
        <v>29564.252900000003</v>
      </c>
      <c r="BD178" s="350">
        <f t="shared" si="25"/>
        <v>1873.6320000000001</v>
      </c>
      <c r="BE178" s="349">
        <f t="shared" si="22"/>
        <v>19269.144899999999</v>
      </c>
      <c r="BF178" s="375">
        <f t="shared" si="23"/>
        <v>68810.7215</v>
      </c>
      <c r="BG178" s="334">
        <f t="shared" si="24"/>
        <v>1873.6320000000001</v>
      </c>
      <c r="BI178" s="107">
        <v>815</v>
      </c>
      <c r="BJ178" s="108">
        <v>10099124.324899999</v>
      </c>
      <c r="BK178" s="108">
        <v>5089191.3607000001</v>
      </c>
      <c r="BL178" s="108">
        <v>519669.35200000007</v>
      </c>
    </row>
    <row r="179" spans="1:64" x14ac:dyDescent="0.2">
      <c r="A179" s="326" t="str">
        <f t="shared" si="21"/>
        <v>2212018</v>
      </c>
      <c r="B179" s="331">
        <v>221</v>
      </c>
      <c r="C179" s="327">
        <v>2018</v>
      </c>
      <c r="D179" s="353">
        <f>+IFERROR(VLOOKUP($A179,Data_Loss!$A$2:$V$1180,6,FALSE),0)</f>
        <v>0</v>
      </c>
      <c r="E179" s="353">
        <f>+IFERROR(VLOOKUP($A179,Data_Loss!$A$2:$V$1180,7,FALSE),0)</f>
        <v>0</v>
      </c>
      <c r="F179" s="353">
        <f>+IFERROR(VLOOKUP($A179,Data_Loss!$A$2:$V$1180,8,FALSE),0)</f>
        <v>0</v>
      </c>
      <c r="G179" s="353">
        <f>+IFERROR(VLOOKUP($A179,Data_Loss!$A$2:$V$1180,9,FALSE),0)</f>
        <v>0</v>
      </c>
      <c r="H179" s="353">
        <f>+IFERROR(VLOOKUP($A179,Data_Loss!$A$2:$V$1180,10,FALSE),0)</f>
        <v>1</v>
      </c>
      <c r="I179" s="353">
        <f>+IFERROR(VLOOKUP($A179,Data_Loss!$A$2:$V$1300,12,FALSE),0)</f>
        <v>0</v>
      </c>
      <c r="J179" s="353">
        <f>+IFERROR(VLOOKUP($A179,Data_Loss!$A$2:$V$1300,13,FALSE),0)</f>
        <v>0</v>
      </c>
      <c r="K179" s="353">
        <f>+IFERROR(VLOOKUP($A179,Data_Loss!$A$2:$V$1300,14,FALSE),0)</f>
        <v>0</v>
      </c>
      <c r="L179" s="353">
        <f>+IFERROR(VLOOKUP($A179,Data_Loss!$A$2:$V$1300,15,FALSE),0)</f>
        <v>0</v>
      </c>
      <c r="M179" s="353">
        <f>+IFERROR(VLOOKUP($A179,Data_Loss!$A$2:$V$1300,16,FALSE),0)</f>
        <v>25644</v>
      </c>
      <c r="N179" s="353">
        <f>+IFERROR(VLOOKUP($A179,Data_Loss!$A$2:$V$1300,17,FALSE),0)</f>
        <v>0</v>
      </c>
      <c r="O179" s="353">
        <f>+IFERROR(VLOOKUP($A179,Data_Loss!$A$2:$V$1300,18,FALSE),0)</f>
        <v>0</v>
      </c>
      <c r="P179" s="353">
        <f>+IFERROR(VLOOKUP($A179,Data_Loss!$A$2:$V$1300,19,FALSE),0)</f>
        <v>0</v>
      </c>
      <c r="Q179" s="353">
        <f>+IFERROR(VLOOKUP($A179,Data_Loss!$A$2:$V$1300,20,FALSE),0)</f>
        <v>0</v>
      </c>
      <c r="R179" s="353">
        <f>+IFERROR(VLOOKUP($A179,Data_Loss!$A$2:$V$1300,21,FALSE),0)</f>
        <v>11398</v>
      </c>
      <c r="S179" s="353">
        <f>+IFERROR(VLOOKUP($A179,Data_Loss!$A$2:$V$1300,22,FALSE),0)</f>
        <v>1249</v>
      </c>
      <c r="T179" s="191">
        <f>+$I179*'10k &amp; MO'!C$7+$J179*'10k &amp; MO'!C$13+$K179*'10k &amp; MO'!C$19+$L179*'10k &amp; MO'!C$25+$M179*'10k &amp; MO'!C$31</f>
        <v>56.416800000000002</v>
      </c>
      <c r="U179" s="349">
        <f>+$I179*'10k &amp; MO'!D$7+$J179*'10k &amp; MO'!D$13+$K179*'10k &amp; MO'!D$19+$L179*'10k &amp; MO'!D$25+$M179*'10k &amp; MO'!D$31</f>
        <v>1748.9207999999999</v>
      </c>
      <c r="V179" s="349">
        <f>+$I179*'10k &amp; MO'!E$7+$J179*'10k &amp; MO'!E$13+$K179*'10k &amp; MO'!E$19+$L179*'10k &amp; MO'!E$25+$M179*'10k &amp; MO'!E$31</f>
        <v>35978.531999999999</v>
      </c>
      <c r="W179" s="349">
        <f>+$I179*'10k &amp; MO'!F$7+$J179*'10k &amp; MO'!F$13+$K179*'10k &amp; MO'!F$19+$L179*'10k &amp; MO'!F$25+$M179*'10k &amp; MO'!F$31</f>
        <v>13568.240400000001</v>
      </c>
      <c r="X179" s="349">
        <f>+$I179*'10k &amp; MO'!G$7+$J179*'10k &amp; MO'!G$13+$K179*'10k &amp; MO'!G$19+$L179*'10k &amp; MO'!G$25+$M179*'10k &amp; MO'!G$31</f>
        <v>17663.587199999998</v>
      </c>
      <c r="Y179" s="349">
        <f>+$N179*'10k &amp; MO'!H$7+$O179*'10k &amp; MO'!H$13+$P179*'10k &amp; MO'!H$19+$Q179*'10k &amp; MO'!H$25+$R179*'10k &amp; MO'!H$31</f>
        <v>33.054199999999994</v>
      </c>
      <c r="Z179" s="349">
        <f>+$N179*'10k &amp; MO'!I$7+$O179*'10k &amp; MO'!I$13+$P179*'10k &amp; MO'!I$19+$Q179*'10k &amp; MO'!I$25+$R179*'10k &amp; MO'!I$31</f>
        <v>1127.2622000000001</v>
      </c>
      <c r="AA179" s="349">
        <f>+$N179*'10k &amp; MO'!J$7+$O179*'10k &amp; MO'!J$13+$P179*'10k &amp; MO'!J$19+$Q179*'10k &amp; MO'!J$25+$R179*'10k &amp; MO'!J$31</f>
        <v>11594.045600000001</v>
      </c>
      <c r="AB179" s="349">
        <f>+$N179*'10k &amp; MO'!K$7+$O179*'10k &amp; MO'!K$13+$P179*'10k &amp; MO'!K$19+$Q179*'10k &amp; MO'!K$25+$R179*'10k &amp; MO'!K$31</f>
        <v>6129.844399999999</v>
      </c>
      <c r="AC179" s="349">
        <f>+$N179*'10k &amp; MO'!L$7+$O179*'10k &amp; MO'!L$13+$P179*'10k &amp; MO'!L$19+$Q179*'10k &amp; MO'!L$25+$R179*'10k &amp; MO'!L$31</f>
        <v>9578.8792000000012</v>
      </c>
      <c r="AD179" s="350">
        <f>+S179*'10k &amp; MO'!O$7</f>
        <v>1656.174</v>
      </c>
      <c r="AF179" s="192" t="str">
        <f t="shared" si="19"/>
        <v>2212018</v>
      </c>
      <c r="AG179" s="192">
        <f>+IFERROR(VLOOKUP($AF179,'Limited Loss'!$F$5:$P$124,AG$3,FALSE),0)</f>
        <v>0</v>
      </c>
      <c r="AH179" s="193">
        <f>+IFERROR(VLOOKUP($AF179,'Limited Loss'!$F$5:$P$124,AH$3,FALSE),0)</f>
        <v>0</v>
      </c>
      <c r="AI179" s="193">
        <f>+IFERROR(VLOOKUP($AF179,'Limited Loss'!$F$5:$P$124,AI$3,FALSE),0)</f>
        <v>0</v>
      </c>
      <c r="AJ179" s="193">
        <f>+IFERROR(VLOOKUP($AF179,'Limited Loss'!$F$5:$P$124,AJ$3,FALSE),0)</f>
        <v>0</v>
      </c>
      <c r="AK179" s="100">
        <f>+IFERROR(VLOOKUP($AF179,'Limited Loss'!$F$5:$P$124,AK$3,FALSE),0)</f>
        <v>0</v>
      </c>
      <c r="AL179" s="193">
        <f>+IFERROR(VLOOKUP($AF179,'Limited Loss'!$F$5:$P$124,AL$3,FALSE),0)</f>
        <v>0</v>
      </c>
      <c r="AM179" s="193">
        <f>+IFERROR(VLOOKUP($AF179,'Limited Loss'!$F$5:$P$124,AM$3,FALSE),0)</f>
        <v>0</v>
      </c>
      <c r="AN179" s="193">
        <f>+IFERROR(VLOOKUP($AF179,'Limited Loss'!$F$5:$P$124,AN$3,FALSE),0)</f>
        <v>0</v>
      </c>
      <c r="AO179" s="193">
        <f>+IFERROR(VLOOKUP($AF179,'Limited Loss'!$F$5:$P$124,AO$3,FALSE),0)</f>
        <v>0</v>
      </c>
      <c r="AP179" s="100">
        <f>+IFERROR(VLOOKUP($AF179,'Limited Loss'!$F$5:$P$124,AP$3,FALSE),0)</f>
        <v>0</v>
      </c>
      <c r="AQ179" s="353"/>
      <c r="AR179" s="331">
        <f t="shared" si="20"/>
        <v>221</v>
      </c>
      <c r="AS179" s="332">
        <f t="shared" si="20"/>
        <v>2018</v>
      </c>
      <c r="AT179" s="349">
        <f t="shared" si="26"/>
        <v>56.416800000000002</v>
      </c>
      <c r="AU179" s="349">
        <f t="shared" si="26"/>
        <v>1748.9207999999999</v>
      </c>
      <c r="AV179" s="349">
        <f t="shared" si="26"/>
        <v>35978.531999999999</v>
      </c>
      <c r="AW179" s="349">
        <f t="shared" si="26"/>
        <v>13568.240400000001</v>
      </c>
      <c r="AX179" s="350">
        <f t="shared" si="26"/>
        <v>17663.587199999998</v>
      </c>
      <c r="AY179" s="349">
        <f t="shared" si="26"/>
        <v>33.054199999999994</v>
      </c>
      <c r="AZ179" s="349">
        <f t="shared" si="26"/>
        <v>1127.2622000000001</v>
      </c>
      <c r="BA179" s="349">
        <f t="shared" si="26"/>
        <v>11594.045600000001</v>
      </c>
      <c r="BB179" s="349">
        <f t="shared" si="26"/>
        <v>6129.844399999999</v>
      </c>
      <c r="BC179" s="349">
        <f t="shared" si="26"/>
        <v>9578.8792000000012</v>
      </c>
      <c r="BD179" s="350">
        <f t="shared" si="26"/>
        <v>1656.174</v>
      </c>
      <c r="BE179" s="349">
        <f t="shared" si="22"/>
        <v>50538.231599999999</v>
      </c>
      <c r="BF179" s="375">
        <f t="shared" si="23"/>
        <v>46940.551200000002</v>
      </c>
      <c r="BG179" s="334">
        <f t="shared" si="24"/>
        <v>1656.174</v>
      </c>
      <c r="BI179" s="107">
        <v>816</v>
      </c>
      <c r="BJ179" s="108">
        <v>708152.73699999996</v>
      </c>
      <c r="BK179" s="108">
        <v>171167.03720000002</v>
      </c>
      <c r="BL179" s="108">
        <v>17233.827000000001</v>
      </c>
    </row>
    <row r="180" spans="1:64" x14ac:dyDescent="0.2">
      <c r="A180" s="326" t="str">
        <f t="shared" si="21"/>
        <v>2222014</v>
      </c>
      <c r="B180" s="331">
        <v>222</v>
      </c>
      <c r="C180" s="327">
        <v>2014</v>
      </c>
      <c r="D180" s="353">
        <f>+IFERROR(VLOOKUP($A180,Data_Loss!$A$2:$V$1180,6,FALSE),0)</f>
        <v>0</v>
      </c>
      <c r="E180" s="353">
        <f>+IFERROR(VLOOKUP($A180,Data_Loss!$A$2:$V$1180,7,FALSE),0)</f>
        <v>0</v>
      </c>
      <c r="F180" s="353">
        <f>+IFERROR(VLOOKUP($A180,Data_Loss!$A$2:$V$1180,8,FALSE),0)</f>
        <v>1</v>
      </c>
      <c r="G180" s="353">
        <f>+IFERROR(VLOOKUP($A180,Data_Loss!$A$2:$V$1180,9,FALSE),0)</f>
        <v>1</v>
      </c>
      <c r="H180" s="353">
        <f>+IFERROR(VLOOKUP($A180,Data_Loss!$A$2:$V$1180,10,FALSE),0)</f>
        <v>3</v>
      </c>
      <c r="I180" s="353">
        <f>+IFERROR(VLOOKUP($A180,Data_Loss!$A$2:$V$1300,12,FALSE),0)</f>
        <v>0</v>
      </c>
      <c r="J180" s="353">
        <f>+IFERROR(VLOOKUP($A180,Data_Loss!$A$2:$V$1300,13,FALSE),0)</f>
        <v>0</v>
      </c>
      <c r="K180" s="353">
        <f>+IFERROR(VLOOKUP($A180,Data_Loss!$A$2:$V$1300,14,FALSE),0)</f>
        <v>127706</v>
      </c>
      <c r="L180" s="353">
        <f>+IFERROR(VLOOKUP($A180,Data_Loss!$A$2:$V$1300,15,FALSE),0)</f>
        <v>30029</v>
      </c>
      <c r="M180" s="353">
        <f>+IFERROR(VLOOKUP($A180,Data_Loss!$A$2:$V$1300,16,FALSE),0)</f>
        <v>6895</v>
      </c>
      <c r="N180" s="353">
        <f>+IFERROR(VLOOKUP($A180,Data_Loss!$A$2:$V$1300,17,FALSE),0)</f>
        <v>0</v>
      </c>
      <c r="O180" s="353">
        <f>+IFERROR(VLOOKUP($A180,Data_Loss!$A$2:$V$1300,18,FALSE),0)</f>
        <v>0</v>
      </c>
      <c r="P180" s="353">
        <f>+IFERROR(VLOOKUP($A180,Data_Loss!$A$2:$V$1300,19,FALSE),0)</f>
        <v>62116</v>
      </c>
      <c r="Q180" s="353">
        <f>+IFERROR(VLOOKUP($A180,Data_Loss!$A$2:$V$1300,20,FALSE),0)</f>
        <v>6372</v>
      </c>
      <c r="R180" s="353">
        <f>+IFERROR(VLOOKUP($A180,Data_Loss!$A$2:$V$1300,21,FALSE),0)</f>
        <v>16189</v>
      </c>
      <c r="S180" s="353">
        <f>+IFERROR(VLOOKUP($A180,Data_Loss!$A$2:$V$1300,22,FALSE),0)</f>
        <v>55275</v>
      </c>
      <c r="T180" s="191">
        <f>+$I180*'10k &amp; MO'!C$3+$J180*'10k &amp; MO'!C$9+$K180*'10k &amp; MO'!C$15+$L180*'10k &amp; MO'!C$21+$M180*'10k &amp; MO'!C$27</f>
        <v>0</v>
      </c>
      <c r="U180" s="349">
        <f>+$I180*'10k &amp; MO'!D$3+$J180*'10k &amp; MO'!D$9+$K180*'10k &amp; MO'!D$15+$L180*'10k &amp; MO'!D$21+$M180*'10k &amp; MO'!D$27</f>
        <v>0</v>
      </c>
      <c r="V180" s="349">
        <f>+$I180*'10k &amp; MO'!E$3+$J180*'10k &amp; MO'!E$9+$K180*'10k &amp; MO'!E$15+$L180*'10k &amp; MO'!E$21+$M180*'10k &amp; MO'!E$27</f>
        <v>192069.82399999999</v>
      </c>
      <c r="W180" s="349">
        <f>+$I180*'10k &amp; MO'!F$3+$J180*'10k &amp; MO'!F$9+$K180*'10k &amp; MO'!F$15+$L180*'10k &amp; MO'!F$21+$M180*'10k &amp; MO'!F$27</f>
        <v>36905.641000000003</v>
      </c>
      <c r="X180" s="349">
        <f>+$I180*'10k &amp; MO'!G$3+$J180*'10k &amp; MO'!G$9+$K180*'10k &amp; MO'!G$15+$L180*'10k &amp; MO'!G$21+$M180*'10k &amp; MO'!G$27</f>
        <v>7805.1399999999994</v>
      </c>
      <c r="Y180" s="349">
        <f>+$N180*'10k &amp; MO'!H$3+$O180*'10k &amp; MO'!H$9+$P180*'10k &amp; MO'!H$15+$Q180*'10k &amp; MO'!H$21+$R180*'10k &amp; MO'!H$27</f>
        <v>0</v>
      </c>
      <c r="Z180" s="349">
        <f>+$N180*'10k &amp; MO'!I$3+$O180*'10k &amp; MO'!I$9+$P180*'10k &amp; MO'!I$15+$Q180*'10k &amp; MO'!I$21+$R180*'10k &amp; MO'!I$27</f>
        <v>0</v>
      </c>
      <c r="AA180" s="349">
        <f>+$N180*'10k &amp; MO'!J$3+$O180*'10k &amp; MO'!J$9+$P180*'10k &amp; MO'!J$15+$Q180*'10k &amp; MO'!J$21+$R180*'10k &amp; MO'!J$27</f>
        <v>129884.55600000001</v>
      </c>
      <c r="AB180" s="349">
        <f>+$N180*'10k &amp; MO'!K$3+$O180*'10k &amp; MO'!K$9+$P180*'10k &amp; MO'!K$15+$Q180*'10k &amp; MO'!K$21+$R180*'10k &amp; MO'!K$27</f>
        <v>8927.1720000000005</v>
      </c>
      <c r="AC180" s="349">
        <f>+$N180*'10k &amp; MO'!L$3+$O180*'10k &amp; MO'!L$9+$P180*'10k &amp; MO'!L$15+$Q180*'10k &amp; MO'!L$21+$R180*'10k &amp; MO'!L$27</f>
        <v>24963.438000000002</v>
      </c>
      <c r="AD180" s="350">
        <f>+S180*'10k &amp; MO'!O$3</f>
        <v>59199.524999999994</v>
      </c>
      <c r="AF180" s="192" t="str">
        <f t="shared" si="19"/>
        <v>2222014</v>
      </c>
      <c r="AG180" s="192">
        <f>+IFERROR(VLOOKUP($AF180,'Limited Loss'!$F$5:$P$124,AG$3,FALSE),0)</f>
        <v>0</v>
      </c>
      <c r="AH180" s="193">
        <f>+IFERROR(VLOOKUP($AF180,'Limited Loss'!$F$5:$P$124,AH$3,FALSE),0)</f>
        <v>0</v>
      </c>
      <c r="AI180" s="193">
        <f>+IFERROR(VLOOKUP($AF180,'Limited Loss'!$F$5:$P$124,AI$3,FALSE),0)</f>
        <v>0</v>
      </c>
      <c r="AJ180" s="193">
        <f>+IFERROR(VLOOKUP($AF180,'Limited Loss'!$F$5:$P$124,AJ$3,FALSE),0)</f>
        <v>0</v>
      </c>
      <c r="AK180" s="100">
        <f>+IFERROR(VLOOKUP($AF180,'Limited Loss'!$F$5:$P$124,AK$3,FALSE),0)</f>
        <v>0</v>
      </c>
      <c r="AL180" s="193">
        <f>+IFERROR(VLOOKUP($AF180,'Limited Loss'!$F$5:$P$124,AL$3,FALSE),0)</f>
        <v>0</v>
      </c>
      <c r="AM180" s="193">
        <f>+IFERROR(VLOOKUP($AF180,'Limited Loss'!$F$5:$P$124,AM$3,FALSE),0)</f>
        <v>0</v>
      </c>
      <c r="AN180" s="193">
        <f>+IFERROR(VLOOKUP($AF180,'Limited Loss'!$F$5:$P$124,AN$3,FALSE),0)</f>
        <v>0</v>
      </c>
      <c r="AO180" s="193">
        <f>+IFERROR(VLOOKUP($AF180,'Limited Loss'!$F$5:$P$124,AO$3,FALSE),0)</f>
        <v>0</v>
      </c>
      <c r="AP180" s="100">
        <f>+IFERROR(VLOOKUP($AF180,'Limited Loss'!$F$5:$P$124,AP$3,FALSE),0)</f>
        <v>0</v>
      </c>
      <c r="AQ180" s="353"/>
      <c r="AR180" s="331">
        <f t="shared" si="20"/>
        <v>222</v>
      </c>
      <c r="AS180" s="332">
        <f t="shared" si="20"/>
        <v>2014</v>
      </c>
      <c r="AT180" s="349">
        <f t="shared" si="26"/>
        <v>0</v>
      </c>
      <c r="AU180" s="349">
        <f t="shared" si="26"/>
        <v>0</v>
      </c>
      <c r="AV180" s="349">
        <f t="shared" si="26"/>
        <v>192069.82399999999</v>
      </c>
      <c r="AW180" s="349">
        <f t="shared" si="26"/>
        <v>36905.641000000003</v>
      </c>
      <c r="AX180" s="350">
        <f t="shared" si="26"/>
        <v>7805.1399999999994</v>
      </c>
      <c r="AY180" s="349">
        <f t="shared" si="26"/>
        <v>0</v>
      </c>
      <c r="AZ180" s="349">
        <f t="shared" si="26"/>
        <v>0</v>
      </c>
      <c r="BA180" s="349">
        <f t="shared" si="26"/>
        <v>129884.55600000001</v>
      </c>
      <c r="BB180" s="349">
        <f t="shared" si="26"/>
        <v>8927.1720000000005</v>
      </c>
      <c r="BC180" s="349">
        <f t="shared" si="26"/>
        <v>24963.438000000002</v>
      </c>
      <c r="BD180" s="350">
        <f t="shared" si="26"/>
        <v>59199.524999999994</v>
      </c>
      <c r="BE180" s="349">
        <f t="shared" si="22"/>
        <v>321954.38</v>
      </c>
      <c r="BF180" s="375">
        <f t="shared" si="23"/>
        <v>78601.391000000003</v>
      </c>
      <c r="BG180" s="334">
        <f t="shared" si="24"/>
        <v>59199.524999999994</v>
      </c>
      <c r="BI180" s="107">
        <v>817</v>
      </c>
      <c r="BJ180" s="108">
        <v>2170091.3840999999</v>
      </c>
      <c r="BK180" s="108">
        <v>1104976.1548000001</v>
      </c>
      <c r="BL180" s="108">
        <v>25261.582000000002</v>
      </c>
    </row>
    <row r="181" spans="1:64" x14ac:dyDescent="0.2">
      <c r="A181" s="326" t="str">
        <f t="shared" si="21"/>
        <v>2222015</v>
      </c>
      <c r="B181" s="331">
        <v>222</v>
      </c>
      <c r="C181" s="327">
        <v>2015</v>
      </c>
      <c r="D181" s="353">
        <f>+IFERROR(VLOOKUP($A181,Data_Loss!$A$2:$V$1180,6,FALSE),0)</f>
        <v>0</v>
      </c>
      <c r="E181" s="353">
        <f>+IFERROR(VLOOKUP($A181,Data_Loss!$A$2:$V$1180,7,FALSE),0)</f>
        <v>0</v>
      </c>
      <c r="F181" s="353">
        <f>+IFERROR(VLOOKUP($A181,Data_Loss!$A$2:$V$1180,8,FALSE),0)</f>
        <v>0</v>
      </c>
      <c r="G181" s="353">
        <f>+IFERROR(VLOOKUP($A181,Data_Loss!$A$2:$V$1180,9,FALSE),0)</f>
        <v>5</v>
      </c>
      <c r="H181" s="353">
        <f>+IFERROR(VLOOKUP($A181,Data_Loss!$A$2:$V$1180,10,FALSE),0)</f>
        <v>6</v>
      </c>
      <c r="I181" s="353">
        <f>+IFERROR(VLOOKUP($A181,Data_Loss!$A$2:$V$1300,12,FALSE),0)</f>
        <v>0</v>
      </c>
      <c r="J181" s="353">
        <f>+IFERROR(VLOOKUP($A181,Data_Loss!$A$2:$V$1300,13,FALSE),0)</f>
        <v>0</v>
      </c>
      <c r="K181" s="353">
        <f>+IFERROR(VLOOKUP($A181,Data_Loss!$A$2:$V$1300,14,FALSE),0)</f>
        <v>0</v>
      </c>
      <c r="L181" s="353">
        <f>+IFERROR(VLOOKUP($A181,Data_Loss!$A$2:$V$1300,15,FALSE),0)</f>
        <v>109279</v>
      </c>
      <c r="M181" s="353">
        <f>+IFERROR(VLOOKUP($A181,Data_Loss!$A$2:$V$1300,16,FALSE),0)</f>
        <v>55447</v>
      </c>
      <c r="N181" s="353">
        <f>+IFERROR(VLOOKUP($A181,Data_Loss!$A$2:$V$1300,17,FALSE),0)</f>
        <v>0</v>
      </c>
      <c r="O181" s="353">
        <f>+IFERROR(VLOOKUP($A181,Data_Loss!$A$2:$V$1300,18,FALSE),0)</f>
        <v>0</v>
      </c>
      <c r="P181" s="353">
        <f>+IFERROR(VLOOKUP($A181,Data_Loss!$A$2:$V$1300,19,FALSE),0)</f>
        <v>0</v>
      </c>
      <c r="Q181" s="353">
        <f>+IFERROR(VLOOKUP($A181,Data_Loss!$A$2:$V$1300,20,FALSE),0)</f>
        <v>138372</v>
      </c>
      <c r="R181" s="353">
        <f>+IFERROR(VLOOKUP($A181,Data_Loss!$A$2:$V$1300,21,FALSE),0)</f>
        <v>65585</v>
      </c>
      <c r="S181" s="353">
        <f>+IFERROR(VLOOKUP($A181,Data_Loss!$A$2:$V$1300,22,FALSE),0)</f>
        <v>37286</v>
      </c>
      <c r="T181" s="191">
        <f>+$I181*'10k &amp; MO'!C$4+$J181*'10k &amp; MO'!C$10+$K181*'10k &amp; MO'!C$16+$L181*'10k &amp; MO'!C$22+$M181*'10k &amp; MO'!C$28</f>
        <v>0</v>
      </c>
      <c r="U181" s="349">
        <f>+$I181*'10k &amp; MO'!D$4+$J181*'10k &amp; MO'!D$10+$K181*'10k &amp; MO'!D$16+$L181*'10k &amp; MO'!D$22+$M181*'10k &amp; MO'!D$28</f>
        <v>0</v>
      </c>
      <c r="V181" s="349">
        <f>+$I181*'10k &amp; MO'!E$4+$J181*'10k &amp; MO'!E$10+$K181*'10k &amp; MO'!E$16+$L181*'10k &amp; MO'!E$22+$M181*'10k &amp; MO'!E$28</f>
        <v>17950.018499999998</v>
      </c>
      <c r="W181" s="349">
        <f>+$I181*'10k &amp; MO'!F$4+$J181*'10k &amp; MO'!F$10+$K181*'10k &amp; MO'!F$16+$L181*'10k &amp; MO'!F$22+$M181*'10k &amp; MO'!F$28</f>
        <v>121092.54479999999</v>
      </c>
      <c r="X181" s="349">
        <f>+$I181*'10k &amp; MO'!G$4+$J181*'10k &amp; MO'!G$10+$K181*'10k &amp; MO'!G$16+$L181*'10k &amp; MO'!G$22+$M181*'10k &amp; MO'!G$28</f>
        <v>64959.390100000004</v>
      </c>
      <c r="Y181" s="349">
        <f>+$N181*'10k &amp; MO'!H$4+$O181*'10k &amp; MO'!H$10+$P181*'10k &amp; MO'!H$16+$Q181*'10k &amp; MO'!H$22+$R181*'10k &amp; MO'!H$28</f>
        <v>0</v>
      </c>
      <c r="Z181" s="349">
        <f>+$N181*'10k &amp; MO'!I$4+$O181*'10k &amp; MO'!I$10+$P181*'10k &amp; MO'!I$16+$Q181*'10k &amp; MO'!I$22+$R181*'10k &amp; MO'!I$28</f>
        <v>0</v>
      </c>
      <c r="AA181" s="349">
        <f>+$N181*'10k &amp; MO'!J$4+$O181*'10k &amp; MO'!J$10+$P181*'10k &amp; MO'!J$16+$Q181*'10k &amp; MO'!J$22+$R181*'10k &amp; MO'!J$28</f>
        <v>27808.084199999998</v>
      </c>
      <c r="AB181" s="349">
        <f>+$N181*'10k &amp; MO'!K$4+$O181*'10k &amp; MO'!K$10+$P181*'10k &amp; MO'!K$16+$Q181*'10k &amp; MO'!K$22+$R181*'10k &amp; MO'!K$28</f>
        <v>216033.01849999998</v>
      </c>
      <c r="AC181" s="349">
        <f>+$N181*'10k &amp; MO'!L$4+$O181*'10k &amp; MO'!L$10+$P181*'10k &amp; MO'!L$16+$Q181*'10k &amp; MO'!L$22+$R181*'10k &amp; MO'!L$28</f>
        <v>99491.171000000002</v>
      </c>
      <c r="AD181" s="350">
        <f>+S181*'10k &amp; MO'!O$4</f>
        <v>45190.631999999998</v>
      </c>
      <c r="AF181" s="192" t="str">
        <f t="shared" si="19"/>
        <v>2222015</v>
      </c>
      <c r="AG181" s="192">
        <f>+IFERROR(VLOOKUP($AF181,'Limited Loss'!$F$5:$P$124,AG$3,FALSE),0)</f>
        <v>0</v>
      </c>
      <c r="AH181" s="193">
        <f>+IFERROR(VLOOKUP($AF181,'Limited Loss'!$F$5:$P$124,AH$3,FALSE),0)</f>
        <v>0</v>
      </c>
      <c r="AI181" s="193">
        <f>+IFERROR(VLOOKUP($AF181,'Limited Loss'!$F$5:$P$124,AI$3,FALSE),0)</f>
        <v>0</v>
      </c>
      <c r="AJ181" s="193">
        <f>+IFERROR(VLOOKUP($AF181,'Limited Loss'!$F$5:$P$124,AJ$3,FALSE),0)</f>
        <v>0</v>
      </c>
      <c r="AK181" s="100">
        <f>+IFERROR(VLOOKUP($AF181,'Limited Loss'!$F$5:$P$124,AK$3,FALSE),0)</f>
        <v>0</v>
      </c>
      <c r="AL181" s="193">
        <f>+IFERROR(VLOOKUP($AF181,'Limited Loss'!$F$5:$P$124,AL$3,FALSE),0)</f>
        <v>0</v>
      </c>
      <c r="AM181" s="193">
        <f>+IFERROR(VLOOKUP($AF181,'Limited Loss'!$F$5:$P$124,AM$3,FALSE),0)</f>
        <v>0</v>
      </c>
      <c r="AN181" s="193">
        <f>+IFERROR(VLOOKUP($AF181,'Limited Loss'!$F$5:$P$124,AN$3,FALSE),0)</f>
        <v>0</v>
      </c>
      <c r="AO181" s="193">
        <f>+IFERROR(VLOOKUP($AF181,'Limited Loss'!$F$5:$P$124,AO$3,FALSE),0)</f>
        <v>0</v>
      </c>
      <c r="AP181" s="100">
        <f>+IFERROR(VLOOKUP($AF181,'Limited Loss'!$F$5:$P$124,AP$3,FALSE),0)</f>
        <v>0</v>
      </c>
      <c r="AQ181" s="353"/>
      <c r="AR181" s="331">
        <f t="shared" si="20"/>
        <v>222</v>
      </c>
      <c r="AS181" s="332">
        <f t="shared" si="20"/>
        <v>2015</v>
      </c>
      <c r="AT181" s="349">
        <f t="shared" si="26"/>
        <v>0</v>
      </c>
      <c r="AU181" s="349">
        <f t="shared" si="26"/>
        <v>0</v>
      </c>
      <c r="AV181" s="349">
        <f t="shared" si="26"/>
        <v>17950.018499999998</v>
      </c>
      <c r="AW181" s="349">
        <f t="shared" si="26"/>
        <v>121092.54479999999</v>
      </c>
      <c r="AX181" s="350">
        <f t="shared" si="26"/>
        <v>64959.390100000004</v>
      </c>
      <c r="AY181" s="349">
        <f t="shared" si="26"/>
        <v>0</v>
      </c>
      <c r="AZ181" s="349">
        <f t="shared" si="26"/>
        <v>0</v>
      </c>
      <c r="BA181" s="349">
        <f t="shared" si="26"/>
        <v>27808.084199999998</v>
      </c>
      <c r="BB181" s="349">
        <f t="shared" si="26"/>
        <v>216033.01849999998</v>
      </c>
      <c r="BC181" s="349">
        <f t="shared" si="26"/>
        <v>99491.171000000002</v>
      </c>
      <c r="BD181" s="350">
        <f t="shared" si="26"/>
        <v>45190.631999999998</v>
      </c>
      <c r="BE181" s="349">
        <f t="shared" si="22"/>
        <v>45758.102699999996</v>
      </c>
      <c r="BF181" s="375">
        <f t="shared" si="23"/>
        <v>501576.12439999997</v>
      </c>
      <c r="BG181" s="334">
        <f t="shared" si="24"/>
        <v>45190.631999999998</v>
      </c>
      <c r="BI181" s="107">
        <v>818</v>
      </c>
      <c r="BJ181" s="108">
        <v>7648260.1075000009</v>
      </c>
      <c r="BK181" s="108">
        <v>9122833.6686999984</v>
      </c>
      <c r="BL181" s="108">
        <v>1071700.675</v>
      </c>
    </row>
    <row r="182" spans="1:64" x14ac:dyDescent="0.2">
      <c r="A182" s="326" t="str">
        <f t="shared" si="21"/>
        <v>2222016</v>
      </c>
      <c r="B182" s="331">
        <v>222</v>
      </c>
      <c r="C182" s="327">
        <v>2016</v>
      </c>
      <c r="D182" s="353">
        <f>+IFERROR(VLOOKUP($A182,Data_Loss!$A$2:$V$1180,6,FALSE),0)</f>
        <v>0</v>
      </c>
      <c r="E182" s="353">
        <f>+IFERROR(VLOOKUP($A182,Data_Loss!$A$2:$V$1180,7,FALSE),0)</f>
        <v>0</v>
      </c>
      <c r="F182" s="353">
        <f>+IFERROR(VLOOKUP($A182,Data_Loss!$A$2:$V$1180,8,FALSE),0)</f>
        <v>1</v>
      </c>
      <c r="G182" s="353">
        <f>+IFERROR(VLOOKUP($A182,Data_Loss!$A$2:$V$1180,9,FALSE),0)</f>
        <v>7</v>
      </c>
      <c r="H182" s="353">
        <f>+IFERROR(VLOOKUP($A182,Data_Loss!$A$2:$V$1180,10,FALSE),0)</f>
        <v>8</v>
      </c>
      <c r="I182" s="353">
        <f>+IFERROR(VLOOKUP($A182,Data_Loss!$A$2:$V$1300,12,FALSE),0)</f>
        <v>0</v>
      </c>
      <c r="J182" s="353">
        <f>+IFERROR(VLOOKUP($A182,Data_Loss!$A$2:$V$1300,13,FALSE),0)</f>
        <v>0</v>
      </c>
      <c r="K182" s="353">
        <f>+IFERROR(VLOOKUP($A182,Data_Loss!$A$2:$V$1300,14,FALSE),0)</f>
        <v>199119</v>
      </c>
      <c r="L182" s="353">
        <f>+IFERROR(VLOOKUP($A182,Data_Loss!$A$2:$V$1300,15,FALSE),0)</f>
        <v>268861</v>
      </c>
      <c r="M182" s="353">
        <f>+IFERROR(VLOOKUP($A182,Data_Loss!$A$2:$V$1300,16,FALSE),0)</f>
        <v>137653</v>
      </c>
      <c r="N182" s="353">
        <f>+IFERROR(VLOOKUP($A182,Data_Loss!$A$2:$V$1300,17,FALSE),0)</f>
        <v>0</v>
      </c>
      <c r="O182" s="353">
        <f>+IFERROR(VLOOKUP($A182,Data_Loss!$A$2:$V$1300,18,FALSE),0)</f>
        <v>0</v>
      </c>
      <c r="P182" s="353">
        <f>+IFERROR(VLOOKUP($A182,Data_Loss!$A$2:$V$1300,19,FALSE),0)</f>
        <v>80799</v>
      </c>
      <c r="Q182" s="353">
        <f>+IFERROR(VLOOKUP($A182,Data_Loss!$A$2:$V$1300,20,FALSE),0)</f>
        <v>182986</v>
      </c>
      <c r="R182" s="353">
        <f>+IFERROR(VLOOKUP($A182,Data_Loss!$A$2:$V$1300,21,FALSE),0)</f>
        <v>51011</v>
      </c>
      <c r="S182" s="353">
        <f>+IFERROR(VLOOKUP($A182,Data_Loss!$A$2:$V$1300,22,FALSE),0)</f>
        <v>29761</v>
      </c>
      <c r="T182" s="191">
        <f>+$I182*'10k &amp; MO'!C$5+$J182*'10k &amp; MO'!C$11+$K182*'10k &amp; MO'!C$17+$L182*'10k &amp; MO'!C$23+$M182*'10k &amp; MO'!C$29</f>
        <v>0</v>
      </c>
      <c r="U182" s="349">
        <f>+$I182*'10k &amp; MO'!D$5+$J182*'10k &amp; MO'!D$11+$K182*'10k &amp; MO'!D$17+$L182*'10k &amp; MO'!D$23+$M182*'10k &amp; MO'!D$29</f>
        <v>1174.8020999999999</v>
      </c>
      <c r="V182" s="349">
        <f>+$I182*'10k &amp; MO'!E$5+$J182*'10k &amp; MO'!E$11+$K182*'10k &amp; MO'!E$17+$L182*'10k &amp; MO'!E$23+$M182*'10k &amp; MO'!E$29</f>
        <v>414231.75650000002</v>
      </c>
      <c r="W182" s="349">
        <f>+$I182*'10k &amp; MO'!F$5+$J182*'10k &amp; MO'!F$11+$K182*'10k &amp; MO'!F$17+$L182*'10k &amp; MO'!F$23+$M182*'10k &amp; MO'!F$29</f>
        <v>306173.57709999999</v>
      </c>
      <c r="X182" s="349">
        <f>+$I182*'10k &amp; MO'!G$5+$J182*'10k &amp; MO'!G$11+$K182*'10k &amp; MO'!G$17+$L182*'10k &amp; MO'!G$23+$M182*'10k &amp; MO'!G$29</f>
        <v>152213.92599999998</v>
      </c>
      <c r="Y182" s="349">
        <f>+$N182*'10k &amp; MO'!H$5+$O182*'10k &amp; MO'!H$11+$P182*'10k &amp; MO'!H$17+$Q182*'10k &amp; MO'!H$23+$R182*'10k &amp; MO'!H$29</f>
        <v>0</v>
      </c>
      <c r="Z182" s="349">
        <f>+$N182*'10k &amp; MO'!I$5+$O182*'10k &amp; MO'!I$11+$P182*'10k &amp; MO'!I$17+$Q182*'10k &amp; MO'!I$23+$R182*'10k &amp; MO'!I$29</f>
        <v>266.63670000000002</v>
      </c>
      <c r="AA182" s="349">
        <f>+$N182*'10k &amp; MO'!J$5+$O182*'10k &amp; MO'!J$11+$P182*'10k &amp; MO'!J$17+$Q182*'10k &amp; MO'!J$23+$R182*'10k &amp; MO'!J$29</f>
        <v>223186.97989999998</v>
      </c>
      <c r="AB182" s="349">
        <f>+$N182*'10k &amp; MO'!K$5+$O182*'10k &amp; MO'!K$11+$P182*'10k &amp; MO'!K$17+$Q182*'10k &amp; MO'!K$23+$R182*'10k &amp; MO'!K$29</f>
        <v>301249.48150000005</v>
      </c>
      <c r="AC182" s="349">
        <f>+$N182*'10k &amp; MO'!L$5+$O182*'10k &amp; MO'!L$11+$P182*'10k &amp; MO'!L$17+$Q182*'10k &amp; MO'!L$23+$R182*'10k &amp; MO'!L$29</f>
        <v>87283.087200000009</v>
      </c>
      <c r="AD182" s="350">
        <f>+S182*'10k &amp; MO'!O$5</f>
        <v>40117.828000000001</v>
      </c>
      <c r="AF182" s="192" t="str">
        <f t="shared" si="19"/>
        <v>2222016</v>
      </c>
      <c r="AG182" s="192">
        <f>+IFERROR(VLOOKUP($AF182,'Limited Loss'!$F$5:$P$124,AG$3,FALSE),0)</f>
        <v>0</v>
      </c>
      <c r="AH182" s="193">
        <f>+IFERROR(VLOOKUP($AF182,'Limited Loss'!$F$5:$P$124,AH$3,FALSE),0)</f>
        <v>0</v>
      </c>
      <c r="AI182" s="193">
        <f>+IFERROR(VLOOKUP($AF182,'Limited Loss'!$F$5:$P$124,AI$3,FALSE),0)</f>
        <v>0</v>
      </c>
      <c r="AJ182" s="193">
        <f>+IFERROR(VLOOKUP($AF182,'Limited Loss'!$F$5:$P$124,AJ$3,FALSE),0)</f>
        <v>0</v>
      </c>
      <c r="AK182" s="100">
        <f>+IFERROR(VLOOKUP($AF182,'Limited Loss'!$F$5:$P$124,AK$3,FALSE),0)</f>
        <v>0</v>
      </c>
      <c r="AL182" s="193">
        <f>+IFERROR(VLOOKUP($AF182,'Limited Loss'!$F$5:$P$124,AL$3,FALSE),0)</f>
        <v>0</v>
      </c>
      <c r="AM182" s="193">
        <f>+IFERROR(VLOOKUP($AF182,'Limited Loss'!$F$5:$P$124,AM$3,FALSE),0)</f>
        <v>0</v>
      </c>
      <c r="AN182" s="193">
        <f>+IFERROR(VLOOKUP($AF182,'Limited Loss'!$F$5:$P$124,AN$3,FALSE),0)</f>
        <v>0</v>
      </c>
      <c r="AO182" s="193">
        <f>+IFERROR(VLOOKUP($AF182,'Limited Loss'!$F$5:$P$124,AO$3,FALSE),0)</f>
        <v>0</v>
      </c>
      <c r="AP182" s="100">
        <f>+IFERROR(VLOOKUP($AF182,'Limited Loss'!$F$5:$P$124,AP$3,FALSE),0)</f>
        <v>0</v>
      </c>
      <c r="AQ182" s="353"/>
      <c r="AR182" s="331">
        <f t="shared" si="20"/>
        <v>222</v>
      </c>
      <c r="AS182" s="332">
        <f t="shared" si="20"/>
        <v>2016</v>
      </c>
      <c r="AT182" s="349">
        <f t="shared" si="26"/>
        <v>0</v>
      </c>
      <c r="AU182" s="349">
        <f t="shared" si="26"/>
        <v>1174.8020999999999</v>
      </c>
      <c r="AV182" s="349">
        <f t="shared" si="26"/>
        <v>414231.75650000002</v>
      </c>
      <c r="AW182" s="349">
        <f t="shared" si="26"/>
        <v>306173.57709999999</v>
      </c>
      <c r="AX182" s="350">
        <f t="shared" si="26"/>
        <v>152213.92599999998</v>
      </c>
      <c r="AY182" s="349">
        <f t="shared" si="26"/>
        <v>0</v>
      </c>
      <c r="AZ182" s="349">
        <f t="shared" si="26"/>
        <v>266.63670000000002</v>
      </c>
      <c r="BA182" s="349">
        <f t="shared" si="26"/>
        <v>223186.97989999998</v>
      </c>
      <c r="BB182" s="349">
        <f t="shared" si="26"/>
        <v>301249.48150000005</v>
      </c>
      <c r="BC182" s="349">
        <f t="shared" si="26"/>
        <v>87283.087200000009</v>
      </c>
      <c r="BD182" s="350">
        <f t="shared" si="26"/>
        <v>40117.828000000001</v>
      </c>
      <c r="BE182" s="349">
        <f t="shared" si="22"/>
        <v>638860.17519999994</v>
      </c>
      <c r="BF182" s="375">
        <f t="shared" si="23"/>
        <v>846920.07180000003</v>
      </c>
      <c r="BG182" s="334">
        <f t="shared" si="24"/>
        <v>40117.828000000001</v>
      </c>
      <c r="BI182" s="107">
        <v>819</v>
      </c>
      <c r="BJ182" s="108">
        <v>348644.42320000002</v>
      </c>
      <c r="BK182" s="108">
        <v>132030.86660000001</v>
      </c>
      <c r="BL182" s="108">
        <v>7092.04</v>
      </c>
    </row>
    <row r="183" spans="1:64" x14ac:dyDescent="0.2">
      <c r="A183" s="326" t="str">
        <f t="shared" si="21"/>
        <v>2222017</v>
      </c>
      <c r="B183" s="331">
        <v>222</v>
      </c>
      <c r="C183" s="327">
        <v>2017</v>
      </c>
      <c r="D183" s="353">
        <f>+IFERROR(VLOOKUP($A183,Data_Loss!$A$2:$V$1180,6,FALSE),0)</f>
        <v>0</v>
      </c>
      <c r="E183" s="353">
        <f>+IFERROR(VLOOKUP($A183,Data_Loss!$A$2:$V$1180,7,FALSE),0)</f>
        <v>0</v>
      </c>
      <c r="F183" s="353">
        <f>+IFERROR(VLOOKUP($A183,Data_Loss!$A$2:$V$1180,8,FALSE),0)</f>
        <v>2</v>
      </c>
      <c r="G183" s="353">
        <f>+IFERROR(VLOOKUP($A183,Data_Loss!$A$2:$V$1180,9,FALSE),0)</f>
        <v>0</v>
      </c>
      <c r="H183" s="353">
        <f>+IFERROR(VLOOKUP($A183,Data_Loss!$A$2:$V$1180,10,FALSE),0)</f>
        <v>14</v>
      </c>
      <c r="I183" s="353">
        <f>+IFERROR(VLOOKUP($A183,Data_Loss!$A$2:$V$1300,12,FALSE),0)</f>
        <v>0</v>
      </c>
      <c r="J183" s="353">
        <f>+IFERROR(VLOOKUP($A183,Data_Loss!$A$2:$V$1300,13,FALSE),0)</f>
        <v>0</v>
      </c>
      <c r="K183" s="353">
        <f>+IFERROR(VLOOKUP($A183,Data_Loss!$A$2:$V$1300,14,FALSE),0)</f>
        <v>202290</v>
      </c>
      <c r="L183" s="353">
        <f>+IFERROR(VLOOKUP($A183,Data_Loss!$A$2:$V$1300,15,FALSE),0)</f>
        <v>0</v>
      </c>
      <c r="M183" s="353">
        <f>+IFERROR(VLOOKUP($A183,Data_Loss!$A$2:$V$1300,16,FALSE),0)</f>
        <v>187906</v>
      </c>
      <c r="N183" s="353">
        <f>+IFERROR(VLOOKUP($A183,Data_Loss!$A$2:$V$1300,17,FALSE),0)</f>
        <v>0</v>
      </c>
      <c r="O183" s="353">
        <f>+IFERROR(VLOOKUP($A183,Data_Loss!$A$2:$V$1300,18,FALSE),0)</f>
        <v>0</v>
      </c>
      <c r="P183" s="353">
        <f>+IFERROR(VLOOKUP($A183,Data_Loss!$A$2:$V$1300,19,FALSE),0)</f>
        <v>125599</v>
      </c>
      <c r="Q183" s="353">
        <f>+IFERROR(VLOOKUP($A183,Data_Loss!$A$2:$V$1300,20,FALSE),0)</f>
        <v>0</v>
      </c>
      <c r="R183" s="353">
        <f>+IFERROR(VLOOKUP($A183,Data_Loss!$A$2:$V$1300,21,FALSE),0)</f>
        <v>153862</v>
      </c>
      <c r="S183" s="353">
        <f>+IFERROR(VLOOKUP($A183,Data_Loss!$A$2:$V$1300,22,FALSE),0)</f>
        <v>63983</v>
      </c>
      <c r="T183" s="191">
        <f>+$I183*'10k &amp; MO'!C$6+$J183*'10k &amp; MO'!C$12+$K183*'10k &amp; MO'!C$18+$L183*'10k &amp; MO'!C$24+$M183*'10k &amp; MO'!C$30</f>
        <v>0</v>
      </c>
      <c r="U183" s="349">
        <f>+$I183*'10k &amp; MO'!D$6+$J183*'10k &amp; MO'!D$12+$K183*'10k &amp; MO'!D$18+$L183*'10k &amp; MO'!D$24+$M183*'10k &amp; MO'!D$30</f>
        <v>11740.1034</v>
      </c>
      <c r="V183" s="349">
        <f>+$I183*'10k &amp; MO'!E$6+$J183*'10k &amp; MO'!E$12+$K183*'10k &amp; MO'!E$18+$L183*'10k &amp; MO'!E$24+$M183*'10k &amp; MO'!E$30</f>
        <v>416721.69020000007</v>
      </c>
      <c r="W183" s="349">
        <f>+$I183*'10k &amp; MO'!F$6+$J183*'10k &amp; MO'!F$12+$K183*'10k &amp; MO'!F$18+$L183*'10k &amp; MO'!F$24+$M183*'10k &amp; MO'!F$30</f>
        <v>43433.019199999995</v>
      </c>
      <c r="X183" s="349">
        <f>+$I183*'10k &amp; MO'!G$6+$J183*'10k &amp; MO'!G$12+$K183*'10k &amp; MO'!G$18+$L183*'10k &amp; MO'!G$24+$M183*'10k &amp; MO'!G$30</f>
        <v>210567.07399999999</v>
      </c>
      <c r="Y183" s="349">
        <f>+$N183*'10k &amp; MO'!H$6+$O183*'10k &amp; MO'!H$12+$P183*'10k &amp; MO'!H$18+$Q183*'10k &amp; MO'!H$24+$R183*'10k &amp; MO'!H$30</f>
        <v>0</v>
      </c>
      <c r="Z183" s="349">
        <f>+$N183*'10k &amp; MO'!I$6+$O183*'10k &amp; MO'!I$12+$P183*'10k &amp; MO'!I$18+$Q183*'10k &amp; MO'!I$24+$R183*'10k &amp; MO'!I$30</f>
        <v>12103.662600000001</v>
      </c>
      <c r="AA183" s="349">
        <f>+$N183*'10k &amp; MO'!J$6+$O183*'10k &amp; MO'!J$12+$P183*'10k &amp; MO'!J$18+$Q183*'10k &amp; MO'!J$24+$R183*'10k &amp; MO'!J$30</f>
        <v>423244.826</v>
      </c>
      <c r="AB183" s="349">
        <f>+$N183*'10k &amp; MO'!K$6+$O183*'10k &amp; MO'!K$12+$P183*'10k &amp; MO'!K$18+$Q183*'10k &amp; MO'!K$24+$R183*'10k &amp; MO'!K$30</f>
        <v>49286.339300000007</v>
      </c>
      <c r="AC183" s="349">
        <f>+$N183*'10k &amp; MO'!L$6+$O183*'10k &amp; MO'!L$12+$P183*'10k &amp; MO'!L$18+$Q183*'10k &amp; MO'!L$24+$R183*'10k &amp; MO'!L$30</f>
        <v>230509.97570000001</v>
      </c>
      <c r="AD183" s="350">
        <f>+S183*'10k &amp; MO'!O$6</f>
        <v>86121.118000000002</v>
      </c>
      <c r="AF183" s="192" t="str">
        <f t="shared" si="19"/>
        <v>2222017</v>
      </c>
      <c r="AG183" s="192">
        <f>+IFERROR(VLOOKUP($AF183,'Limited Loss'!$F$5:$P$124,AG$3,FALSE),0)</f>
        <v>0</v>
      </c>
      <c r="AH183" s="193">
        <f>+IFERROR(VLOOKUP($AF183,'Limited Loss'!$F$5:$P$124,AH$3,FALSE),0)</f>
        <v>0</v>
      </c>
      <c r="AI183" s="193">
        <f>+IFERROR(VLOOKUP($AF183,'Limited Loss'!$F$5:$P$124,AI$3,FALSE),0)</f>
        <v>0</v>
      </c>
      <c r="AJ183" s="193">
        <f>+IFERROR(VLOOKUP($AF183,'Limited Loss'!$F$5:$P$124,AJ$3,FALSE),0)</f>
        <v>0</v>
      </c>
      <c r="AK183" s="100">
        <f>+IFERROR(VLOOKUP($AF183,'Limited Loss'!$F$5:$P$124,AK$3,FALSE),0)</f>
        <v>0</v>
      </c>
      <c r="AL183" s="193">
        <f>+IFERROR(VLOOKUP($AF183,'Limited Loss'!$F$5:$P$124,AL$3,FALSE),0)</f>
        <v>0</v>
      </c>
      <c r="AM183" s="193">
        <f>+IFERROR(VLOOKUP($AF183,'Limited Loss'!$F$5:$P$124,AM$3,FALSE),0)</f>
        <v>0</v>
      </c>
      <c r="AN183" s="193">
        <f>+IFERROR(VLOOKUP($AF183,'Limited Loss'!$F$5:$P$124,AN$3,FALSE),0)</f>
        <v>0</v>
      </c>
      <c r="AO183" s="193">
        <f>+IFERROR(VLOOKUP($AF183,'Limited Loss'!$F$5:$P$124,AO$3,FALSE),0)</f>
        <v>0</v>
      </c>
      <c r="AP183" s="100">
        <f>+IFERROR(VLOOKUP($AF183,'Limited Loss'!$F$5:$P$124,AP$3,FALSE),0)</f>
        <v>0</v>
      </c>
      <c r="AQ183" s="353"/>
      <c r="AR183" s="331">
        <f t="shared" si="20"/>
        <v>222</v>
      </c>
      <c r="AS183" s="332">
        <f t="shared" si="20"/>
        <v>2017</v>
      </c>
      <c r="AT183" s="349">
        <f t="shared" si="26"/>
        <v>0</v>
      </c>
      <c r="AU183" s="349">
        <f t="shared" si="26"/>
        <v>11740.1034</v>
      </c>
      <c r="AV183" s="349">
        <f t="shared" si="26"/>
        <v>416721.69020000007</v>
      </c>
      <c r="AW183" s="349">
        <f t="shared" si="26"/>
        <v>43433.019199999995</v>
      </c>
      <c r="AX183" s="350">
        <f t="shared" si="26"/>
        <v>210567.07399999999</v>
      </c>
      <c r="AY183" s="349">
        <f t="shared" si="26"/>
        <v>0</v>
      </c>
      <c r="AZ183" s="349">
        <f t="shared" si="26"/>
        <v>12103.662600000001</v>
      </c>
      <c r="BA183" s="349">
        <f t="shared" si="26"/>
        <v>423244.826</v>
      </c>
      <c r="BB183" s="349">
        <f t="shared" si="26"/>
        <v>49286.339300000007</v>
      </c>
      <c r="BC183" s="349">
        <f t="shared" si="26"/>
        <v>230509.97570000001</v>
      </c>
      <c r="BD183" s="350">
        <f t="shared" si="26"/>
        <v>86121.118000000002</v>
      </c>
      <c r="BE183" s="349">
        <f t="shared" si="22"/>
        <v>863810.28220000002</v>
      </c>
      <c r="BF183" s="375">
        <f t="shared" si="23"/>
        <v>533796.40819999995</v>
      </c>
      <c r="BG183" s="334">
        <f t="shared" si="24"/>
        <v>86121.118000000002</v>
      </c>
      <c r="BI183" s="107">
        <v>820</v>
      </c>
      <c r="BJ183" s="108">
        <v>293.56620000000004</v>
      </c>
      <c r="BK183" s="108">
        <v>10529.597699999998</v>
      </c>
      <c r="BL183" s="108">
        <v>0</v>
      </c>
    </row>
    <row r="184" spans="1:64" x14ac:dyDescent="0.2">
      <c r="A184" s="326" t="str">
        <f t="shared" si="21"/>
        <v>2222018</v>
      </c>
      <c r="B184" s="331">
        <v>222</v>
      </c>
      <c r="C184" s="327">
        <v>2018</v>
      </c>
      <c r="D184" s="353">
        <f>+IFERROR(VLOOKUP($A184,Data_Loss!$A$2:$V$1180,6,FALSE),0)</f>
        <v>0</v>
      </c>
      <c r="E184" s="353">
        <f>+IFERROR(VLOOKUP($A184,Data_Loss!$A$2:$V$1180,7,FALSE),0)</f>
        <v>0</v>
      </c>
      <c r="F184" s="353">
        <f>+IFERROR(VLOOKUP($A184,Data_Loss!$A$2:$V$1180,8,FALSE),0)</f>
        <v>0</v>
      </c>
      <c r="G184" s="353">
        <f>+IFERROR(VLOOKUP($A184,Data_Loss!$A$2:$V$1180,9,FALSE),0)</f>
        <v>1</v>
      </c>
      <c r="H184" s="353">
        <f>+IFERROR(VLOOKUP($A184,Data_Loss!$A$2:$V$1180,10,FALSE),0)</f>
        <v>9</v>
      </c>
      <c r="I184" s="353">
        <f>+IFERROR(VLOOKUP($A184,Data_Loss!$A$2:$V$1300,12,FALSE),0)</f>
        <v>0</v>
      </c>
      <c r="J184" s="353">
        <f>+IFERROR(VLOOKUP($A184,Data_Loss!$A$2:$V$1300,13,FALSE),0)</f>
        <v>0</v>
      </c>
      <c r="K184" s="353">
        <f>+IFERROR(VLOOKUP($A184,Data_Loss!$A$2:$V$1300,14,FALSE),0)</f>
        <v>0</v>
      </c>
      <c r="L184" s="353">
        <f>+IFERROR(VLOOKUP($A184,Data_Loss!$A$2:$V$1300,15,FALSE),0)</f>
        <v>4569</v>
      </c>
      <c r="M184" s="353">
        <f>+IFERROR(VLOOKUP($A184,Data_Loss!$A$2:$V$1300,16,FALSE),0)</f>
        <v>61541</v>
      </c>
      <c r="N184" s="353">
        <f>+IFERROR(VLOOKUP($A184,Data_Loss!$A$2:$V$1300,17,FALSE),0)</f>
        <v>0</v>
      </c>
      <c r="O184" s="353">
        <f>+IFERROR(VLOOKUP($A184,Data_Loss!$A$2:$V$1300,18,FALSE),0)</f>
        <v>0</v>
      </c>
      <c r="P184" s="353">
        <f>+IFERROR(VLOOKUP($A184,Data_Loss!$A$2:$V$1300,19,FALSE),0)</f>
        <v>0</v>
      </c>
      <c r="Q184" s="353">
        <f>+IFERROR(VLOOKUP($A184,Data_Loss!$A$2:$V$1300,20,FALSE),0)</f>
        <v>3695</v>
      </c>
      <c r="R184" s="353">
        <f>+IFERROR(VLOOKUP($A184,Data_Loss!$A$2:$V$1300,21,FALSE),0)</f>
        <v>57999</v>
      </c>
      <c r="S184" s="353">
        <f>+IFERROR(VLOOKUP($A184,Data_Loss!$A$2:$V$1300,22,FALSE),0)</f>
        <v>42612</v>
      </c>
      <c r="T184" s="191">
        <f>+$I184*'10k &amp; MO'!C$7+$J184*'10k &amp; MO'!C$13+$K184*'10k &amp; MO'!C$19+$L184*'10k &amp; MO'!C$25+$M184*'10k &amp; MO'!C$31</f>
        <v>135.39020000000002</v>
      </c>
      <c r="U184" s="349">
        <f>+$I184*'10k &amp; MO'!D$7+$J184*'10k &amp; MO'!D$13+$K184*'10k &amp; MO'!D$19+$L184*'10k &amp; MO'!D$25+$M184*'10k &amp; MO'!D$31</f>
        <v>4337.8213999999998</v>
      </c>
      <c r="V184" s="349">
        <f>+$I184*'10k &amp; MO'!E$7+$J184*'10k &amp; MO'!E$13+$K184*'10k &amp; MO'!E$19+$L184*'10k &amp; MO'!E$25+$M184*'10k &amp; MO'!E$31</f>
        <v>93533.629000000001</v>
      </c>
      <c r="W184" s="349">
        <f>+$I184*'10k &amp; MO'!F$7+$J184*'10k &amp; MO'!F$13+$K184*'10k &amp; MO'!F$19+$L184*'10k &amp; MO'!F$25+$M184*'10k &amp; MO'!F$31</f>
        <v>36132.4735</v>
      </c>
      <c r="X184" s="349">
        <f>+$I184*'10k &amp; MO'!G$7+$J184*'10k &amp; MO'!G$13+$K184*'10k &amp; MO'!G$19+$L184*'10k &amp; MO'!G$25+$M184*'10k &amp; MO'!G$31</f>
        <v>42865.987499999996</v>
      </c>
      <c r="Y184" s="349">
        <f>+$N184*'10k &amp; MO'!H$7+$O184*'10k &amp; MO'!H$13+$P184*'10k &amp; MO'!H$19+$Q184*'10k &amp; MO'!H$25+$R184*'10k &amp; MO'!H$31</f>
        <v>168.19709999999998</v>
      </c>
      <c r="Z184" s="349">
        <f>+$N184*'10k &amp; MO'!I$7+$O184*'10k &amp; MO'!I$13+$P184*'10k &amp; MO'!I$19+$Q184*'10k &amp; MO'!I$25+$R184*'10k &amp; MO'!I$31</f>
        <v>5841.0391</v>
      </c>
      <c r="AA184" s="349">
        <f>+$N184*'10k &amp; MO'!J$7+$O184*'10k &amp; MO'!J$13+$P184*'10k &amp; MO'!J$19+$Q184*'10k &amp; MO'!J$25+$R184*'10k &amp; MO'!J$31</f>
        <v>64260.849300000002</v>
      </c>
      <c r="AB184" s="349">
        <f>+$N184*'10k &amp; MO'!K$7+$O184*'10k &amp; MO'!K$13+$P184*'10k &amp; MO'!K$19+$Q184*'10k &amp; MO'!K$25+$R184*'10k &amp; MO'!K$31</f>
        <v>34785.249699999993</v>
      </c>
      <c r="AC184" s="349">
        <f>+$N184*'10k &amp; MO'!L$7+$O184*'10k &amp; MO'!L$13+$P184*'10k &amp; MO'!L$19+$Q184*'10k &amp; MO'!L$25+$R184*'10k &amp; MO'!L$31</f>
        <v>49363.119600000005</v>
      </c>
      <c r="AD184" s="350">
        <f>+S184*'10k &amp; MO'!O$7</f>
        <v>56503.512000000002</v>
      </c>
      <c r="AF184" s="192" t="str">
        <f t="shared" si="19"/>
        <v>2222018</v>
      </c>
      <c r="AG184" s="192">
        <f>+IFERROR(VLOOKUP($AF184,'Limited Loss'!$F$5:$P$124,AG$3,FALSE),0)</f>
        <v>0</v>
      </c>
      <c r="AH184" s="193">
        <f>+IFERROR(VLOOKUP($AF184,'Limited Loss'!$F$5:$P$124,AH$3,FALSE),0)</f>
        <v>0</v>
      </c>
      <c r="AI184" s="193">
        <f>+IFERROR(VLOOKUP($AF184,'Limited Loss'!$F$5:$P$124,AI$3,FALSE),0)</f>
        <v>0</v>
      </c>
      <c r="AJ184" s="193">
        <f>+IFERROR(VLOOKUP($AF184,'Limited Loss'!$F$5:$P$124,AJ$3,FALSE),0)</f>
        <v>0</v>
      </c>
      <c r="AK184" s="100">
        <f>+IFERROR(VLOOKUP($AF184,'Limited Loss'!$F$5:$P$124,AK$3,FALSE),0)</f>
        <v>0</v>
      </c>
      <c r="AL184" s="193">
        <f>+IFERROR(VLOOKUP($AF184,'Limited Loss'!$F$5:$P$124,AL$3,FALSE),0)</f>
        <v>0</v>
      </c>
      <c r="AM184" s="193">
        <f>+IFERROR(VLOOKUP($AF184,'Limited Loss'!$F$5:$P$124,AM$3,FALSE),0)</f>
        <v>0</v>
      </c>
      <c r="AN184" s="193">
        <f>+IFERROR(VLOOKUP($AF184,'Limited Loss'!$F$5:$P$124,AN$3,FALSE),0)</f>
        <v>0</v>
      </c>
      <c r="AO184" s="193">
        <f>+IFERROR(VLOOKUP($AF184,'Limited Loss'!$F$5:$P$124,AO$3,FALSE),0)</f>
        <v>0</v>
      </c>
      <c r="AP184" s="100">
        <f>+IFERROR(VLOOKUP($AF184,'Limited Loss'!$F$5:$P$124,AP$3,FALSE),0)</f>
        <v>0</v>
      </c>
      <c r="AQ184" s="353"/>
      <c r="AR184" s="331">
        <f t="shared" si="20"/>
        <v>222</v>
      </c>
      <c r="AS184" s="332">
        <f t="shared" si="20"/>
        <v>2018</v>
      </c>
      <c r="AT184" s="349">
        <f t="shared" si="26"/>
        <v>135.39020000000002</v>
      </c>
      <c r="AU184" s="349">
        <f t="shared" si="26"/>
        <v>4337.8213999999998</v>
      </c>
      <c r="AV184" s="349">
        <f t="shared" si="26"/>
        <v>93533.629000000001</v>
      </c>
      <c r="AW184" s="349">
        <f t="shared" si="26"/>
        <v>36132.4735</v>
      </c>
      <c r="AX184" s="350">
        <f t="shared" si="26"/>
        <v>42865.987499999996</v>
      </c>
      <c r="AY184" s="349">
        <f t="shared" si="26"/>
        <v>168.19709999999998</v>
      </c>
      <c r="AZ184" s="349">
        <f t="shared" si="26"/>
        <v>5841.0391</v>
      </c>
      <c r="BA184" s="349">
        <f t="shared" si="26"/>
        <v>64260.849300000002</v>
      </c>
      <c r="BB184" s="349">
        <f t="shared" si="26"/>
        <v>34785.249699999993</v>
      </c>
      <c r="BC184" s="349">
        <f t="shared" si="26"/>
        <v>49363.119600000005</v>
      </c>
      <c r="BD184" s="350">
        <f t="shared" si="26"/>
        <v>56503.512000000002</v>
      </c>
      <c r="BE184" s="349">
        <f t="shared" si="22"/>
        <v>168276.92609999998</v>
      </c>
      <c r="BF184" s="375">
        <f t="shared" si="23"/>
        <v>163146.8303</v>
      </c>
      <c r="BG184" s="334">
        <f t="shared" si="24"/>
        <v>56503.512000000002</v>
      </c>
      <c r="BI184" s="107">
        <v>821</v>
      </c>
      <c r="BJ184" s="108">
        <v>2669780.5853999997</v>
      </c>
      <c r="BK184" s="108">
        <v>2522027.3592000003</v>
      </c>
      <c r="BL184" s="108">
        <v>120410.645</v>
      </c>
    </row>
    <row r="185" spans="1:64" x14ac:dyDescent="0.2">
      <c r="A185" s="326" t="str">
        <f t="shared" si="21"/>
        <v>2252014</v>
      </c>
      <c r="B185" s="331">
        <v>225</v>
      </c>
      <c r="C185" s="327">
        <v>2014</v>
      </c>
      <c r="D185" s="353">
        <f>+IFERROR(VLOOKUP($A185,Data_Loss!$A$2:$V$1180,6,FALSE),0)</f>
        <v>0</v>
      </c>
      <c r="E185" s="353">
        <f>+IFERROR(VLOOKUP($A185,Data_Loss!$A$2:$V$1180,7,FALSE),0)</f>
        <v>0</v>
      </c>
      <c r="F185" s="353">
        <f>+IFERROR(VLOOKUP($A185,Data_Loss!$A$2:$V$1180,8,FALSE),0)</f>
        <v>0</v>
      </c>
      <c r="G185" s="353">
        <f>+IFERROR(VLOOKUP($A185,Data_Loss!$A$2:$V$1180,9,FALSE),0)</f>
        <v>1</v>
      </c>
      <c r="H185" s="353">
        <f>+IFERROR(VLOOKUP($A185,Data_Loss!$A$2:$V$1180,10,FALSE),0)</f>
        <v>1</v>
      </c>
      <c r="I185" s="353">
        <f>+IFERROR(VLOOKUP($A185,Data_Loss!$A$2:$V$1300,12,FALSE),0)</f>
        <v>0</v>
      </c>
      <c r="J185" s="353">
        <f>+IFERROR(VLOOKUP($A185,Data_Loss!$A$2:$V$1300,13,FALSE),0)</f>
        <v>0</v>
      </c>
      <c r="K185" s="353">
        <f>+IFERROR(VLOOKUP($A185,Data_Loss!$A$2:$V$1300,14,FALSE),0)</f>
        <v>0</v>
      </c>
      <c r="L185" s="353">
        <f>+IFERROR(VLOOKUP($A185,Data_Loss!$A$2:$V$1300,15,FALSE),0)</f>
        <v>7702</v>
      </c>
      <c r="M185" s="353">
        <f>+IFERROR(VLOOKUP($A185,Data_Loss!$A$2:$V$1300,16,FALSE),0)</f>
        <v>6598</v>
      </c>
      <c r="N185" s="353">
        <f>+IFERROR(VLOOKUP($A185,Data_Loss!$A$2:$V$1300,17,FALSE),0)</f>
        <v>0</v>
      </c>
      <c r="O185" s="353">
        <f>+IFERROR(VLOOKUP($A185,Data_Loss!$A$2:$V$1300,18,FALSE),0)</f>
        <v>0</v>
      </c>
      <c r="P185" s="353">
        <f>+IFERROR(VLOOKUP($A185,Data_Loss!$A$2:$V$1300,19,FALSE),0)</f>
        <v>0</v>
      </c>
      <c r="Q185" s="353">
        <f>+IFERROR(VLOOKUP($A185,Data_Loss!$A$2:$V$1300,20,FALSE),0)</f>
        <v>6933</v>
      </c>
      <c r="R185" s="353">
        <f>+IFERROR(VLOOKUP($A185,Data_Loss!$A$2:$V$1300,21,FALSE),0)</f>
        <v>46587</v>
      </c>
      <c r="S185" s="353">
        <f>+IFERROR(VLOOKUP($A185,Data_Loss!$A$2:$V$1300,22,FALSE),0)</f>
        <v>13460</v>
      </c>
      <c r="T185" s="191">
        <f>+$I185*'10k &amp; MO'!C$3+$J185*'10k &amp; MO'!C$9+$K185*'10k &amp; MO'!C$15+$L185*'10k &amp; MO'!C$21+$M185*'10k &amp; MO'!C$27</f>
        <v>0</v>
      </c>
      <c r="U185" s="349">
        <f>+$I185*'10k &amp; MO'!D$3+$J185*'10k &amp; MO'!D$9+$K185*'10k &amp; MO'!D$15+$L185*'10k &amp; MO'!D$21+$M185*'10k &amp; MO'!D$27</f>
        <v>0</v>
      </c>
      <c r="V185" s="349">
        <f>+$I185*'10k &amp; MO'!E$3+$J185*'10k &amp; MO'!E$9+$K185*'10k &amp; MO'!E$15+$L185*'10k &amp; MO'!E$21+$M185*'10k &amp; MO'!E$27</f>
        <v>0</v>
      </c>
      <c r="W185" s="349">
        <f>+$I185*'10k &amp; MO'!F$3+$J185*'10k &amp; MO'!F$9+$K185*'10k &amp; MO'!F$15+$L185*'10k &amp; MO'!F$21+$M185*'10k &amp; MO'!F$27</f>
        <v>9465.7579999999998</v>
      </c>
      <c r="X185" s="349">
        <f>+$I185*'10k &amp; MO'!G$3+$J185*'10k &amp; MO'!G$9+$K185*'10k &amp; MO'!G$15+$L185*'10k &amp; MO'!G$21+$M185*'10k &amp; MO'!G$27</f>
        <v>7468.9359999999997</v>
      </c>
      <c r="Y185" s="349">
        <f>+$N185*'10k &amp; MO'!H$3+$O185*'10k &amp; MO'!H$9+$P185*'10k &amp; MO'!H$15+$Q185*'10k &amp; MO'!H$21+$R185*'10k &amp; MO'!H$27</f>
        <v>0</v>
      </c>
      <c r="Z185" s="349">
        <f>+$N185*'10k &amp; MO'!I$3+$O185*'10k &amp; MO'!I$9+$P185*'10k &amp; MO'!I$15+$Q185*'10k &amp; MO'!I$21+$R185*'10k &amp; MO'!I$27</f>
        <v>0</v>
      </c>
      <c r="AA185" s="349">
        <f>+$N185*'10k &amp; MO'!J$3+$O185*'10k &amp; MO'!J$9+$P185*'10k &amp; MO'!J$15+$Q185*'10k &amp; MO'!J$21+$R185*'10k &amp; MO'!J$27</f>
        <v>0</v>
      </c>
      <c r="AB185" s="349">
        <f>+$N185*'10k &amp; MO'!K$3+$O185*'10k &amp; MO'!K$9+$P185*'10k &amp; MO'!K$15+$Q185*'10k &amp; MO'!K$21+$R185*'10k &amp; MO'!K$27</f>
        <v>9713.1329999999998</v>
      </c>
      <c r="AC185" s="349">
        <f>+$N185*'10k &amp; MO'!L$3+$O185*'10k &amp; MO'!L$9+$P185*'10k &amp; MO'!L$15+$Q185*'10k &amp; MO'!L$21+$R185*'10k &amp; MO'!L$27</f>
        <v>71837.153999999995</v>
      </c>
      <c r="AD185" s="350">
        <f>+S185*'10k &amp; MO'!O$3</f>
        <v>14415.66</v>
      </c>
      <c r="AF185" s="192" t="str">
        <f t="shared" si="19"/>
        <v>2252014</v>
      </c>
      <c r="AG185" s="192">
        <f>+IFERROR(VLOOKUP($AF185,'Limited Loss'!$F$5:$P$124,AG$3,FALSE),0)</f>
        <v>0</v>
      </c>
      <c r="AH185" s="193">
        <f>+IFERROR(VLOOKUP($AF185,'Limited Loss'!$F$5:$P$124,AH$3,FALSE),0)</f>
        <v>0</v>
      </c>
      <c r="AI185" s="193">
        <f>+IFERROR(VLOOKUP($AF185,'Limited Loss'!$F$5:$P$124,AI$3,FALSE),0)</f>
        <v>0</v>
      </c>
      <c r="AJ185" s="193">
        <f>+IFERROR(VLOOKUP($AF185,'Limited Loss'!$F$5:$P$124,AJ$3,FALSE),0)</f>
        <v>0</v>
      </c>
      <c r="AK185" s="100">
        <f>+IFERROR(VLOOKUP($AF185,'Limited Loss'!$F$5:$P$124,AK$3,FALSE),0)</f>
        <v>0</v>
      </c>
      <c r="AL185" s="193">
        <f>+IFERROR(VLOOKUP($AF185,'Limited Loss'!$F$5:$P$124,AL$3,FALSE),0)</f>
        <v>0</v>
      </c>
      <c r="AM185" s="193">
        <f>+IFERROR(VLOOKUP($AF185,'Limited Loss'!$F$5:$P$124,AM$3,FALSE),0)</f>
        <v>0</v>
      </c>
      <c r="AN185" s="193">
        <f>+IFERROR(VLOOKUP($AF185,'Limited Loss'!$F$5:$P$124,AN$3,FALSE),0)</f>
        <v>0</v>
      </c>
      <c r="AO185" s="193">
        <f>+IFERROR(VLOOKUP($AF185,'Limited Loss'!$F$5:$P$124,AO$3,FALSE),0)</f>
        <v>0</v>
      </c>
      <c r="AP185" s="100">
        <f>+IFERROR(VLOOKUP($AF185,'Limited Loss'!$F$5:$P$124,AP$3,FALSE),0)</f>
        <v>0</v>
      </c>
      <c r="AQ185" s="353"/>
      <c r="AR185" s="331">
        <f t="shared" si="20"/>
        <v>225</v>
      </c>
      <c r="AS185" s="332">
        <f t="shared" si="20"/>
        <v>2014</v>
      </c>
      <c r="AT185" s="349">
        <f t="shared" si="26"/>
        <v>0</v>
      </c>
      <c r="AU185" s="349">
        <f t="shared" si="26"/>
        <v>0</v>
      </c>
      <c r="AV185" s="349">
        <f t="shared" si="26"/>
        <v>0</v>
      </c>
      <c r="AW185" s="349">
        <f t="shared" si="26"/>
        <v>9465.7579999999998</v>
      </c>
      <c r="AX185" s="350">
        <f t="shared" si="26"/>
        <v>7468.9359999999997</v>
      </c>
      <c r="AY185" s="349">
        <f t="shared" si="26"/>
        <v>0</v>
      </c>
      <c r="AZ185" s="349">
        <f t="shared" si="26"/>
        <v>0</v>
      </c>
      <c r="BA185" s="349">
        <f t="shared" si="26"/>
        <v>0</v>
      </c>
      <c r="BB185" s="349">
        <f t="shared" si="26"/>
        <v>9713.1329999999998</v>
      </c>
      <c r="BC185" s="349">
        <f t="shared" si="26"/>
        <v>71837.153999999995</v>
      </c>
      <c r="BD185" s="350">
        <f t="shared" si="26"/>
        <v>14415.66</v>
      </c>
      <c r="BE185" s="349">
        <f t="shared" si="22"/>
        <v>0</v>
      </c>
      <c r="BF185" s="375">
        <f t="shared" si="23"/>
        <v>98484.981</v>
      </c>
      <c r="BG185" s="334">
        <f t="shared" si="24"/>
        <v>14415.66</v>
      </c>
      <c r="BI185" s="107">
        <v>825</v>
      </c>
      <c r="BJ185" s="108">
        <v>1324627.9668999999</v>
      </c>
      <c r="BK185" s="108">
        <v>376493.98500000004</v>
      </c>
      <c r="BL185" s="108">
        <v>67862.683999999994</v>
      </c>
    </row>
    <row r="186" spans="1:64" x14ac:dyDescent="0.2">
      <c r="A186" s="326" t="str">
        <f t="shared" si="21"/>
        <v>2252015</v>
      </c>
      <c r="B186" s="331">
        <v>225</v>
      </c>
      <c r="C186" s="327">
        <v>2015</v>
      </c>
      <c r="D186" s="353">
        <f>+IFERROR(VLOOKUP($A186,Data_Loss!$A$2:$V$1180,6,FALSE),0)</f>
        <v>0</v>
      </c>
      <c r="E186" s="353">
        <f>+IFERROR(VLOOKUP($A186,Data_Loss!$A$2:$V$1180,7,FALSE),0)</f>
        <v>0</v>
      </c>
      <c r="F186" s="353">
        <f>+IFERROR(VLOOKUP($A186,Data_Loss!$A$2:$V$1180,8,FALSE),0)</f>
        <v>0</v>
      </c>
      <c r="G186" s="353">
        <f>+IFERROR(VLOOKUP($A186,Data_Loss!$A$2:$V$1180,9,FALSE),0)</f>
        <v>0</v>
      </c>
      <c r="H186" s="353">
        <f>+IFERROR(VLOOKUP($A186,Data_Loss!$A$2:$V$1180,10,FALSE),0)</f>
        <v>2</v>
      </c>
      <c r="I186" s="353">
        <f>+IFERROR(VLOOKUP($A186,Data_Loss!$A$2:$V$1300,12,FALSE),0)</f>
        <v>0</v>
      </c>
      <c r="J186" s="353">
        <f>+IFERROR(VLOOKUP($A186,Data_Loss!$A$2:$V$1300,13,FALSE),0)</f>
        <v>0</v>
      </c>
      <c r="K186" s="353">
        <f>+IFERROR(VLOOKUP($A186,Data_Loss!$A$2:$V$1300,14,FALSE),0)</f>
        <v>0</v>
      </c>
      <c r="L186" s="353">
        <f>+IFERROR(VLOOKUP($A186,Data_Loss!$A$2:$V$1300,15,FALSE),0)</f>
        <v>0</v>
      </c>
      <c r="M186" s="353">
        <f>+IFERROR(VLOOKUP($A186,Data_Loss!$A$2:$V$1300,16,FALSE),0)</f>
        <v>4592</v>
      </c>
      <c r="N186" s="353">
        <f>+IFERROR(VLOOKUP($A186,Data_Loss!$A$2:$V$1300,17,FALSE),0)</f>
        <v>0</v>
      </c>
      <c r="O186" s="353">
        <f>+IFERROR(VLOOKUP($A186,Data_Loss!$A$2:$V$1300,18,FALSE),0)</f>
        <v>0</v>
      </c>
      <c r="P186" s="353">
        <f>+IFERROR(VLOOKUP($A186,Data_Loss!$A$2:$V$1300,19,FALSE),0)</f>
        <v>0</v>
      </c>
      <c r="Q186" s="353">
        <f>+IFERROR(VLOOKUP($A186,Data_Loss!$A$2:$V$1300,20,FALSE),0)</f>
        <v>0</v>
      </c>
      <c r="R186" s="353">
        <f>+IFERROR(VLOOKUP($A186,Data_Loss!$A$2:$V$1300,21,FALSE),0)</f>
        <v>7802</v>
      </c>
      <c r="S186" s="353">
        <f>+IFERROR(VLOOKUP($A186,Data_Loss!$A$2:$V$1300,22,FALSE),0)</f>
        <v>5755</v>
      </c>
      <c r="T186" s="191">
        <f>+$I186*'10k &amp; MO'!C$4+$J186*'10k &amp; MO'!C$10+$K186*'10k &amp; MO'!C$16+$L186*'10k &amp; MO'!C$22+$M186*'10k &amp; MO'!C$28</f>
        <v>0</v>
      </c>
      <c r="U186" s="349">
        <f>+$I186*'10k &amp; MO'!D$4+$J186*'10k &amp; MO'!D$10+$K186*'10k &amp; MO'!D$16+$L186*'10k &amp; MO'!D$22+$M186*'10k &amp; MO'!D$28</f>
        <v>0</v>
      </c>
      <c r="V186" s="349">
        <f>+$I186*'10k &amp; MO'!E$4+$J186*'10k &amp; MO'!E$10+$K186*'10k &amp; MO'!E$16+$L186*'10k &amp; MO'!E$22+$M186*'10k &amp; MO'!E$28</f>
        <v>160.72000000000003</v>
      </c>
      <c r="W186" s="349">
        <f>+$I186*'10k &amp; MO'!F$4+$J186*'10k &amp; MO'!F$10+$K186*'10k &amp; MO'!F$16+$L186*'10k &amp; MO'!F$22+$M186*'10k &amp; MO'!F$28</f>
        <v>95.972799999999992</v>
      </c>
      <c r="X186" s="349">
        <f>+$I186*'10k &amp; MO'!G$4+$J186*'10k &amp; MO'!G$10+$K186*'10k &amp; MO'!G$16+$L186*'10k &amp; MO'!G$22+$M186*'10k &amp; MO'!G$28</f>
        <v>5304.6783999999998</v>
      </c>
      <c r="Y186" s="349">
        <f>+$N186*'10k &amp; MO'!H$4+$O186*'10k &amp; MO'!H$10+$P186*'10k &amp; MO'!H$16+$Q186*'10k &amp; MO'!H$22+$R186*'10k &amp; MO'!H$28</f>
        <v>0</v>
      </c>
      <c r="Z186" s="349">
        <f>+$N186*'10k &amp; MO'!I$4+$O186*'10k &amp; MO'!I$10+$P186*'10k &amp; MO'!I$16+$Q186*'10k &amp; MO'!I$22+$R186*'10k &amp; MO'!I$28</f>
        <v>0</v>
      </c>
      <c r="AA186" s="349">
        <f>+$N186*'10k &amp; MO'!J$4+$O186*'10k &amp; MO'!J$10+$P186*'10k &amp; MO'!J$16+$Q186*'10k &amp; MO'!J$22+$R186*'10k &amp; MO'!J$28</f>
        <v>220.0164</v>
      </c>
      <c r="AB186" s="349">
        <f>+$N186*'10k &amp; MO'!K$4+$O186*'10k &amp; MO'!K$10+$P186*'10k &amp; MO'!K$16+$Q186*'10k &amp; MO'!K$22+$R186*'10k &amp; MO'!K$28</f>
        <v>300.37700000000001</v>
      </c>
      <c r="AC186" s="349">
        <f>+$N186*'10k &amp; MO'!L$4+$O186*'10k &amp; MO'!L$10+$P186*'10k &amp; MO'!L$16+$Q186*'10k &amp; MO'!L$22+$R186*'10k &amp; MO'!L$28</f>
        <v>11448.6548</v>
      </c>
      <c r="AD186" s="350">
        <f>+S186*'10k &amp; MO'!O$4</f>
        <v>6975.0599999999995</v>
      </c>
      <c r="AF186" s="192" t="str">
        <f t="shared" si="19"/>
        <v>2252015</v>
      </c>
      <c r="AG186" s="192">
        <f>+IFERROR(VLOOKUP($AF186,'Limited Loss'!$F$5:$P$124,AG$3,FALSE),0)</f>
        <v>0</v>
      </c>
      <c r="AH186" s="193">
        <f>+IFERROR(VLOOKUP($AF186,'Limited Loss'!$F$5:$P$124,AH$3,FALSE),0)</f>
        <v>0</v>
      </c>
      <c r="AI186" s="193">
        <f>+IFERROR(VLOOKUP($AF186,'Limited Loss'!$F$5:$P$124,AI$3,FALSE),0)</f>
        <v>0</v>
      </c>
      <c r="AJ186" s="193">
        <f>+IFERROR(VLOOKUP($AF186,'Limited Loss'!$F$5:$P$124,AJ$3,FALSE),0)</f>
        <v>0</v>
      </c>
      <c r="AK186" s="100">
        <f>+IFERROR(VLOOKUP($AF186,'Limited Loss'!$F$5:$P$124,AK$3,FALSE),0)</f>
        <v>0</v>
      </c>
      <c r="AL186" s="193">
        <f>+IFERROR(VLOOKUP($AF186,'Limited Loss'!$F$5:$P$124,AL$3,FALSE),0)</f>
        <v>0</v>
      </c>
      <c r="AM186" s="193">
        <f>+IFERROR(VLOOKUP($AF186,'Limited Loss'!$F$5:$P$124,AM$3,FALSE),0)</f>
        <v>0</v>
      </c>
      <c r="AN186" s="193">
        <f>+IFERROR(VLOOKUP($AF186,'Limited Loss'!$F$5:$P$124,AN$3,FALSE),0)</f>
        <v>0</v>
      </c>
      <c r="AO186" s="193">
        <f>+IFERROR(VLOOKUP($AF186,'Limited Loss'!$F$5:$P$124,AO$3,FALSE),0)</f>
        <v>0</v>
      </c>
      <c r="AP186" s="100">
        <f>+IFERROR(VLOOKUP($AF186,'Limited Loss'!$F$5:$P$124,AP$3,FALSE),0)</f>
        <v>0</v>
      </c>
      <c r="AQ186" s="353"/>
      <c r="AR186" s="331">
        <f t="shared" si="20"/>
        <v>225</v>
      </c>
      <c r="AS186" s="332">
        <f t="shared" si="20"/>
        <v>2015</v>
      </c>
      <c r="AT186" s="349">
        <f t="shared" si="26"/>
        <v>0</v>
      </c>
      <c r="AU186" s="349">
        <f t="shared" si="26"/>
        <v>0</v>
      </c>
      <c r="AV186" s="349">
        <f t="shared" si="26"/>
        <v>160.72000000000003</v>
      </c>
      <c r="AW186" s="349">
        <f t="shared" si="26"/>
        <v>95.972799999999992</v>
      </c>
      <c r="AX186" s="350">
        <f t="shared" si="26"/>
        <v>5304.6783999999998</v>
      </c>
      <c r="AY186" s="349">
        <f t="shared" si="26"/>
        <v>0</v>
      </c>
      <c r="AZ186" s="349">
        <f t="shared" si="26"/>
        <v>0</v>
      </c>
      <c r="BA186" s="349">
        <f t="shared" si="26"/>
        <v>220.0164</v>
      </c>
      <c r="BB186" s="349">
        <f t="shared" si="26"/>
        <v>300.37700000000001</v>
      </c>
      <c r="BC186" s="349">
        <f t="shared" si="26"/>
        <v>11448.6548</v>
      </c>
      <c r="BD186" s="350">
        <f t="shared" si="26"/>
        <v>6975.0599999999995</v>
      </c>
      <c r="BE186" s="349">
        <f t="shared" si="22"/>
        <v>380.7364</v>
      </c>
      <c r="BF186" s="375">
        <f t="shared" si="23"/>
        <v>17149.683000000001</v>
      </c>
      <c r="BG186" s="334">
        <f t="shared" si="24"/>
        <v>6975.0599999999995</v>
      </c>
      <c r="BI186" s="107">
        <v>828</v>
      </c>
      <c r="BJ186" s="108">
        <v>31443.11</v>
      </c>
      <c r="BK186" s="108">
        <v>129362.77989999999</v>
      </c>
      <c r="BL186" s="108">
        <v>36974.342000000004</v>
      </c>
    </row>
    <row r="187" spans="1:64" x14ac:dyDescent="0.2">
      <c r="A187" s="326" t="str">
        <f t="shared" si="21"/>
        <v>2252016</v>
      </c>
      <c r="B187" s="331">
        <v>225</v>
      </c>
      <c r="C187" s="327">
        <v>2016</v>
      </c>
      <c r="D187" s="353">
        <f>+IFERROR(VLOOKUP($A187,Data_Loss!$A$2:$V$1180,6,FALSE),0)</f>
        <v>0</v>
      </c>
      <c r="E187" s="353">
        <f>+IFERROR(VLOOKUP($A187,Data_Loss!$A$2:$V$1180,7,FALSE),0)</f>
        <v>0</v>
      </c>
      <c r="F187" s="353">
        <f>+IFERROR(VLOOKUP($A187,Data_Loss!$A$2:$V$1180,8,FALSE),0)</f>
        <v>0</v>
      </c>
      <c r="G187" s="353">
        <f>+IFERROR(VLOOKUP($A187,Data_Loss!$A$2:$V$1180,9,FALSE),0)</f>
        <v>2</v>
      </c>
      <c r="H187" s="353">
        <f>+IFERROR(VLOOKUP($A187,Data_Loss!$A$2:$V$1180,10,FALSE),0)</f>
        <v>1</v>
      </c>
      <c r="I187" s="353">
        <f>+IFERROR(VLOOKUP($A187,Data_Loss!$A$2:$V$1300,12,FALSE),0)</f>
        <v>0</v>
      </c>
      <c r="J187" s="353">
        <f>+IFERROR(VLOOKUP($A187,Data_Loss!$A$2:$V$1300,13,FALSE),0)</f>
        <v>0</v>
      </c>
      <c r="K187" s="353">
        <f>+IFERROR(VLOOKUP($A187,Data_Loss!$A$2:$V$1300,14,FALSE),0)</f>
        <v>0</v>
      </c>
      <c r="L187" s="353">
        <f>+IFERROR(VLOOKUP($A187,Data_Loss!$A$2:$V$1300,15,FALSE),0)</f>
        <v>36822</v>
      </c>
      <c r="M187" s="353">
        <f>+IFERROR(VLOOKUP($A187,Data_Loss!$A$2:$V$1300,16,FALSE),0)</f>
        <v>92</v>
      </c>
      <c r="N187" s="353">
        <f>+IFERROR(VLOOKUP($A187,Data_Loss!$A$2:$V$1300,17,FALSE),0)</f>
        <v>0</v>
      </c>
      <c r="O187" s="353">
        <f>+IFERROR(VLOOKUP($A187,Data_Loss!$A$2:$V$1300,18,FALSE),0)</f>
        <v>0</v>
      </c>
      <c r="P187" s="353">
        <f>+IFERROR(VLOOKUP($A187,Data_Loss!$A$2:$V$1300,19,FALSE),0)</f>
        <v>0</v>
      </c>
      <c r="Q187" s="353">
        <f>+IFERROR(VLOOKUP($A187,Data_Loss!$A$2:$V$1300,20,FALSE),0)</f>
        <v>64815</v>
      </c>
      <c r="R187" s="353">
        <f>+IFERROR(VLOOKUP($A187,Data_Loss!$A$2:$V$1300,21,FALSE),0)</f>
        <v>1015</v>
      </c>
      <c r="S187" s="353">
        <f>+IFERROR(VLOOKUP($A187,Data_Loss!$A$2:$V$1300,22,FALSE),0)</f>
        <v>0</v>
      </c>
      <c r="T187" s="191">
        <f>+$I187*'10k &amp; MO'!C$5+$J187*'10k &amp; MO'!C$11+$K187*'10k &amp; MO'!C$17+$L187*'10k &amp; MO'!C$23+$M187*'10k &amp; MO'!C$29</f>
        <v>0</v>
      </c>
      <c r="U187" s="349">
        <f>+$I187*'10k &amp; MO'!D$5+$J187*'10k &amp; MO'!D$11+$K187*'10k &amp; MO'!D$17+$L187*'10k &amp; MO'!D$23+$M187*'10k &amp; MO'!D$29</f>
        <v>0</v>
      </c>
      <c r="V187" s="349">
        <f>+$I187*'10k &amp; MO'!E$5+$J187*'10k &amp; MO'!E$11+$K187*'10k &amp; MO'!E$17+$L187*'10k &amp; MO'!E$23+$M187*'10k &amp; MO'!E$29</f>
        <v>11973.8914</v>
      </c>
      <c r="W187" s="349">
        <f>+$I187*'10k &amp; MO'!F$5+$J187*'10k &amp; MO'!F$11+$K187*'10k &amp; MO'!F$17+$L187*'10k &amp; MO'!F$23+$M187*'10k &amp; MO'!F$29</f>
        <v>39851.305400000005</v>
      </c>
      <c r="X187" s="349">
        <f>+$I187*'10k &amp; MO'!G$5+$J187*'10k &amp; MO'!G$11+$K187*'10k &amp; MO'!G$17+$L187*'10k &amp; MO'!G$23+$M187*'10k &amp; MO'!G$29</f>
        <v>1012.6214</v>
      </c>
      <c r="Y187" s="349">
        <f>+$N187*'10k &amp; MO'!H$5+$O187*'10k &amp; MO'!H$11+$P187*'10k &amp; MO'!H$17+$Q187*'10k &amp; MO'!H$23+$R187*'10k &amp; MO'!H$29</f>
        <v>0</v>
      </c>
      <c r="Z187" s="349">
        <f>+$N187*'10k &amp; MO'!I$5+$O187*'10k &amp; MO'!I$11+$P187*'10k &amp; MO'!I$17+$Q187*'10k &amp; MO'!I$23+$R187*'10k &amp; MO'!I$29</f>
        <v>0</v>
      </c>
      <c r="AA187" s="349">
        <f>+$N187*'10k &amp; MO'!J$5+$O187*'10k &amp; MO'!J$11+$P187*'10k &amp; MO'!J$17+$Q187*'10k &amp; MO'!J$23+$R187*'10k &amp; MO'!J$29</f>
        <v>23118.799999999999</v>
      </c>
      <c r="AB187" s="349">
        <f>+$N187*'10k &amp; MO'!K$5+$O187*'10k &amp; MO'!K$11+$P187*'10k &amp; MO'!K$17+$Q187*'10k &amp; MO'!K$23+$R187*'10k &amp; MO'!K$29</f>
        <v>102559.1235</v>
      </c>
      <c r="AC187" s="349">
        <f>+$N187*'10k &amp; MO'!L$5+$O187*'10k &amp; MO'!L$11+$P187*'10k &amp; MO'!L$17+$Q187*'10k &amp; MO'!L$23+$R187*'10k &amp; MO'!L$29</f>
        <v>4640.9279999999999</v>
      </c>
      <c r="AD187" s="350">
        <f>+S187*'10k &amp; MO'!O$5</f>
        <v>0</v>
      </c>
      <c r="AF187" s="192" t="str">
        <f t="shared" si="19"/>
        <v>2252016</v>
      </c>
      <c r="AG187" s="192">
        <f>+IFERROR(VLOOKUP($AF187,'Limited Loss'!$F$5:$P$124,AG$3,FALSE),0)</f>
        <v>0</v>
      </c>
      <c r="AH187" s="193">
        <f>+IFERROR(VLOOKUP($AF187,'Limited Loss'!$F$5:$P$124,AH$3,FALSE),0)</f>
        <v>0</v>
      </c>
      <c r="AI187" s="193">
        <f>+IFERROR(VLOOKUP($AF187,'Limited Loss'!$F$5:$P$124,AI$3,FALSE),0)</f>
        <v>0</v>
      </c>
      <c r="AJ187" s="193">
        <f>+IFERROR(VLOOKUP($AF187,'Limited Loss'!$F$5:$P$124,AJ$3,FALSE),0)</f>
        <v>0</v>
      </c>
      <c r="AK187" s="100">
        <f>+IFERROR(VLOOKUP($AF187,'Limited Loss'!$F$5:$P$124,AK$3,FALSE),0)</f>
        <v>0</v>
      </c>
      <c r="AL187" s="193">
        <f>+IFERROR(VLOOKUP($AF187,'Limited Loss'!$F$5:$P$124,AL$3,FALSE),0)</f>
        <v>0</v>
      </c>
      <c r="AM187" s="193">
        <f>+IFERROR(VLOOKUP($AF187,'Limited Loss'!$F$5:$P$124,AM$3,FALSE),0)</f>
        <v>0</v>
      </c>
      <c r="AN187" s="193">
        <f>+IFERROR(VLOOKUP($AF187,'Limited Loss'!$F$5:$P$124,AN$3,FALSE),0)</f>
        <v>0</v>
      </c>
      <c r="AO187" s="193">
        <f>+IFERROR(VLOOKUP($AF187,'Limited Loss'!$F$5:$P$124,AO$3,FALSE),0)</f>
        <v>0</v>
      </c>
      <c r="AP187" s="100">
        <f>+IFERROR(VLOOKUP($AF187,'Limited Loss'!$F$5:$P$124,AP$3,FALSE),0)</f>
        <v>0</v>
      </c>
      <c r="AQ187" s="353"/>
      <c r="AR187" s="331">
        <f t="shared" si="20"/>
        <v>225</v>
      </c>
      <c r="AS187" s="332">
        <f t="shared" si="20"/>
        <v>2016</v>
      </c>
      <c r="AT187" s="349">
        <f t="shared" si="26"/>
        <v>0</v>
      </c>
      <c r="AU187" s="349">
        <f t="shared" si="26"/>
        <v>0</v>
      </c>
      <c r="AV187" s="349">
        <f t="shared" si="26"/>
        <v>11973.8914</v>
      </c>
      <c r="AW187" s="349">
        <f t="shared" si="26"/>
        <v>39851.305400000005</v>
      </c>
      <c r="AX187" s="350">
        <f t="shared" si="26"/>
        <v>1012.6214</v>
      </c>
      <c r="AY187" s="349">
        <f t="shared" si="26"/>
        <v>0</v>
      </c>
      <c r="AZ187" s="349">
        <f t="shared" si="26"/>
        <v>0</v>
      </c>
      <c r="BA187" s="349">
        <f t="shared" si="26"/>
        <v>23118.799999999999</v>
      </c>
      <c r="BB187" s="349">
        <f t="shared" si="26"/>
        <v>102559.1235</v>
      </c>
      <c r="BC187" s="349">
        <f t="shared" si="26"/>
        <v>4640.9279999999999</v>
      </c>
      <c r="BD187" s="350">
        <f t="shared" si="26"/>
        <v>0</v>
      </c>
      <c r="BE187" s="349">
        <f t="shared" si="22"/>
        <v>35092.691399999996</v>
      </c>
      <c r="BF187" s="375">
        <f t="shared" si="23"/>
        <v>148063.97830000002</v>
      </c>
      <c r="BG187" s="334">
        <f t="shared" si="24"/>
        <v>0</v>
      </c>
      <c r="BI187" s="107">
        <v>855</v>
      </c>
      <c r="BJ187" s="108">
        <v>10304968.027800001</v>
      </c>
      <c r="BK187" s="108">
        <v>3254745.0028999997</v>
      </c>
      <c r="BL187" s="108">
        <v>551674.902</v>
      </c>
    </row>
    <row r="188" spans="1:64" x14ac:dyDescent="0.2">
      <c r="A188" s="326" t="str">
        <f t="shared" si="21"/>
        <v>2252017</v>
      </c>
      <c r="B188" s="331">
        <v>225</v>
      </c>
      <c r="C188" s="327">
        <v>2017</v>
      </c>
      <c r="D188" s="353">
        <f>+IFERROR(VLOOKUP($A188,Data_Loss!$A$2:$V$1180,6,FALSE),0)</f>
        <v>0</v>
      </c>
      <c r="E188" s="353">
        <f>+IFERROR(VLOOKUP($A188,Data_Loss!$A$2:$V$1180,7,FALSE),0)</f>
        <v>0</v>
      </c>
      <c r="F188" s="353">
        <f>+IFERROR(VLOOKUP($A188,Data_Loss!$A$2:$V$1180,8,FALSE),0)</f>
        <v>0</v>
      </c>
      <c r="G188" s="353">
        <f>+IFERROR(VLOOKUP($A188,Data_Loss!$A$2:$V$1180,9,FALSE),0)</f>
        <v>3</v>
      </c>
      <c r="H188" s="353">
        <f>+IFERROR(VLOOKUP($A188,Data_Loss!$A$2:$V$1180,10,FALSE),0)</f>
        <v>0</v>
      </c>
      <c r="I188" s="353">
        <f>+IFERROR(VLOOKUP($A188,Data_Loss!$A$2:$V$1300,12,FALSE),0)</f>
        <v>0</v>
      </c>
      <c r="J188" s="353">
        <f>+IFERROR(VLOOKUP($A188,Data_Loss!$A$2:$V$1300,13,FALSE),0)</f>
        <v>0</v>
      </c>
      <c r="K188" s="353">
        <f>+IFERROR(VLOOKUP($A188,Data_Loss!$A$2:$V$1300,14,FALSE),0)</f>
        <v>0</v>
      </c>
      <c r="L188" s="353">
        <f>+IFERROR(VLOOKUP($A188,Data_Loss!$A$2:$V$1300,15,FALSE),0)</f>
        <v>100602</v>
      </c>
      <c r="M188" s="353">
        <f>+IFERROR(VLOOKUP($A188,Data_Loss!$A$2:$V$1300,16,FALSE),0)</f>
        <v>0</v>
      </c>
      <c r="N188" s="353">
        <f>+IFERROR(VLOOKUP($A188,Data_Loss!$A$2:$V$1300,17,FALSE),0)</f>
        <v>0</v>
      </c>
      <c r="O188" s="353">
        <f>+IFERROR(VLOOKUP($A188,Data_Loss!$A$2:$V$1300,18,FALSE),0)</f>
        <v>0</v>
      </c>
      <c r="P188" s="353">
        <f>+IFERROR(VLOOKUP($A188,Data_Loss!$A$2:$V$1300,19,FALSE),0)</f>
        <v>0</v>
      </c>
      <c r="Q188" s="353">
        <f>+IFERROR(VLOOKUP($A188,Data_Loss!$A$2:$V$1300,20,FALSE),0)</f>
        <v>99075</v>
      </c>
      <c r="R188" s="353">
        <f>+IFERROR(VLOOKUP($A188,Data_Loss!$A$2:$V$1300,21,FALSE),0)</f>
        <v>0</v>
      </c>
      <c r="S188" s="353">
        <f>+IFERROR(VLOOKUP($A188,Data_Loss!$A$2:$V$1300,22,FALSE),0)</f>
        <v>7289</v>
      </c>
      <c r="T188" s="191">
        <f>+$I188*'10k &amp; MO'!C$6+$J188*'10k &amp; MO'!C$12+$K188*'10k &amp; MO'!C$18+$L188*'10k &amp; MO'!C$24+$M188*'10k &amp; MO'!C$30</f>
        <v>0</v>
      </c>
      <c r="U188" s="349">
        <f>+$I188*'10k &amp; MO'!D$6+$J188*'10k &amp; MO'!D$12+$K188*'10k &amp; MO'!D$18+$L188*'10k &amp; MO'!D$24+$M188*'10k &amp; MO'!D$30</f>
        <v>211.26419999999999</v>
      </c>
      <c r="V188" s="349">
        <f>+$I188*'10k &amp; MO'!E$6+$J188*'10k &amp; MO'!E$12+$K188*'10k &amp; MO'!E$18+$L188*'10k &amp; MO'!E$24+$M188*'10k &amp; MO'!E$30</f>
        <v>88258.13459999999</v>
      </c>
      <c r="W188" s="349">
        <f>+$I188*'10k &amp; MO'!F$6+$J188*'10k &amp; MO'!F$12+$K188*'10k &amp; MO'!F$18+$L188*'10k &amp; MO'!F$24+$M188*'10k &amp; MO'!F$30</f>
        <v>90501.559199999989</v>
      </c>
      <c r="X188" s="349">
        <f>+$I188*'10k &amp; MO'!G$6+$J188*'10k &amp; MO'!G$12+$K188*'10k &amp; MO'!G$18+$L188*'10k &amp; MO'!G$24+$M188*'10k &amp; MO'!G$30</f>
        <v>7605.5111999999999</v>
      </c>
      <c r="Y188" s="349">
        <f>+$N188*'10k &amp; MO'!H$6+$O188*'10k &amp; MO'!H$12+$P188*'10k &amp; MO'!H$18+$Q188*'10k &amp; MO'!H$24+$R188*'10k &amp; MO'!H$30</f>
        <v>0</v>
      </c>
      <c r="Z188" s="349">
        <f>+$N188*'10k &amp; MO'!I$6+$O188*'10k &amp; MO'!I$12+$P188*'10k &amp; MO'!I$18+$Q188*'10k &amp; MO'!I$24+$R188*'10k &amp; MO'!I$30</f>
        <v>69.352500000000006</v>
      </c>
      <c r="AA188" s="349">
        <f>+$N188*'10k &amp; MO'!J$6+$O188*'10k &amp; MO'!J$12+$P188*'10k &amp; MO'!J$18+$Q188*'10k &amp; MO'!J$24+$R188*'10k &amp; MO'!J$30</f>
        <v>102453.4575</v>
      </c>
      <c r="AB188" s="349">
        <f>+$N188*'10k &amp; MO'!K$6+$O188*'10k &amp; MO'!K$12+$P188*'10k &amp; MO'!K$18+$Q188*'10k &amp; MO'!K$24+$R188*'10k &amp; MO'!K$30</f>
        <v>124963.29750000002</v>
      </c>
      <c r="AC188" s="349">
        <f>+$N188*'10k &amp; MO'!L$6+$O188*'10k &amp; MO'!L$12+$P188*'10k &amp; MO'!L$18+$Q188*'10k &amp; MO'!L$24+$R188*'10k &amp; MO'!L$30</f>
        <v>10531.672500000001</v>
      </c>
      <c r="AD188" s="350">
        <f>+S188*'10k &amp; MO'!O$6</f>
        <v>9810.9940000000006</v>
      </c>
      <c r="AF188" s="192" t="str">
        <f t="shared" si="19"/>
        <v>2252017</v>
      </c>
      <c r="AG188" s="192">
        <f>+IFERROR(VLOOKUP($AF188,'Limited Loss'!$F$5:$P$124,AG$3,FALSE),0)</f>
        <v>0</v>
      </c>
      <c r="AH188" s="193">
        <f>+IFERROR(VLOOKUP($AF188,'Limited Loss'!$F$5:$P$124,AH$3,FALSE),0)</f>
        <v>0</v>
      </c>
      <c r="AI188" s="193">
        <f>+IFERROR(VLOOKUP($AF188,'Limited Loss'!$F$5:$P$124,AI$3,FALSE),0)</f>
        <v>0</v>
      </c>
      <c r="AJ188" s="193">
        <f>+IFERROR(VLOOKUP($AF188,'Limited Loss'!$F$5:$P$124,AJ$3,FALSE),0)</f>
        <v>0</v>
      </c>
      <c r="AK188" s="100">
        <f>+IFERROR(VLOOKUP($AF188,'Limited Loss'!$F$5:$P$124,AK$3,FALSE),0)</f>
        <v>0</v>
      </c>
      <c r="AL188" s="193">
        <f>+IFERROR(VLOOKUP($AF188,'Limited Loss'!$F$5:$P$124,AL$3,FALSE),0)</f>
        <v>0</v>
      </c>
      <c r="AM188" s="193">
        <f>+IFERROR(VLOOKUP($AF188,'Limited Loss'!$F$5:$P$124,AM$3,FALSE),0)</f>
        <v>0</v>
      </c>
      <c r="AN188" s="193">
        <f>+IFERROR(VLOOKUP($AF188,'Limited Loss'!$F$5:$P$124,AN$3,FALSE),0)</f>
        <v>0</v>
      </c>
      <c r="AO188" s="193">
        <f>+IFERROR(VLOOKUP($AF188,'Limited Loss'!$F$5:$P$124,AO$3,FALSE),0)</f>
        <v>0</v>
      </c>
      <c r="AP188" s="100">
        <f>+IFERROR(VLOOKUP($AF188,'Limited Loss'!$F$5:$P$124,AP$3,FALSE),0)</f>
        <v>0</v>
      </c>
      <c r="AQ188" s="353"/>
      <c r="AR188" s="331">
        <f t="shared" si="20"/>
        <v>225</v>
      </c>
      <c r="AS188" s="332">
        <f t="shared" si="20"/>
        <v>2017</v>
      </c>
      <c r="AT188" s="349">
        <f t="shared" si="26"/>
        <v>0</v>
      </c>
      <c r="AU188" s="349">
        <f t="shared" si="26"/>
        <v>211.26419999999999</v>
      </c>
      <c r="AV188" s="349">
        <f t="shared" si="26"/>
        <v>88258.13459999999</v>
      </c>
      <c r="AW188" s="349">
        <f t="shared" si="26"/>
        <v>90501.559199999989</v>
      </c>
      <c r="AX188" s="350">
        <f t="shared" si="26"/>
        <v>7605.5111999999999</v>
      </c>
      <c r="AY188" s="349">
        <f t="shared" si="26"/>
        <v>0</v>
      </c>
      <c r="AZ188" s="349">
        <f t="shared" si="26"/>
        <v>69.352500000000006</v>
      </c>
      <c r="BA188" s="349">
        <f t="shared" si="26"/>
        <v>102453.4575</v>
      </c>
      <c r="BB188" s="349">
        <f t="shared" si="26"/>
        <v>124963.29750000002</v>
      </c>
      <c r="BC188" s="349">
        <f t="shared" si="26"/>
        <v>10531.672500000001</v>
      </c>
      <c r="BD188" s="350">
        <f t="shared" si="26"/>
        <v>9810.9940000000006</v>
      </c>
      <c r="BE188" s="349">
        <f t="shared" si="22"/>
        <v>190992.20879999999</v>
      </c>
      <c r="BF188" s="375">
        <f t="shared" si="23"/>
        <v>233602.0404</v>
      </c>
      <c r="BG188" s="334">
        <f t="shared" si="24"/>
        <v>9810.9940000000006</v>
      </c>
      <c r="BI188" s="107">
        <v>857</v>
      </c>
      <c r="BJ188" s="108">
        <v>187535.45420000001</v>
      </c>
      <c r="BK188" s="108">
        <v>397941.22039999993</v>
      </c>
      <c r="BL188" s="108">
        <v>67620.384999999995</v>
      </c>
    </row>
    <row r="189" spans="1:64" x14ac:dyDescent="0.2">
      <c r="A189" s="326" t="str">
        <f t="shared" si="21"/>
        <v>2252018</v>
      </c>
      <c r="B189" s="331">
        <v>225</v>
      </c>
      <c r="C189" s="327">
        <v>2018</v>
      </c>
      <c r="D189" s="353">
        <f>+IFERROR(VLOOKUP($A189,Data_Loss!$A$2:$V$1180,6,FALSE),0)</f>
        <v>0</v>
      </c>
      <c r="E189" s="353">
        <f>+IFERROR(VLOOKUP($A189,Data_Loss!$A$2:$V$1180,7,FALSE),0)</f>
        <v>0</v>
      </c>
      <c r="F189" s="353">
        <f>+IFERROR(VLOOKUP($A189,Data_Loss!$A$2:$V$1180,8,FALSE),0)</f>
        <v>1</v>
      </c>
      <c r="G189" s="353">
        <f>+IFERROR(VLOOKUP($A189,Data_Loss!$A$2:$V$1180,9,FALSE),0)</f>
        <v>0</v>
      </c>
      <c r="H189" s="353">
        <f>+IFERROR(VLOOKUP($A189,Data_Loss!$A$2:$V$1180,10,FALSE),0)</f>
        <v>1</v>
      </c>
      <c r="I189" s="353">
        <f>+IFERROR(VLOOKUP($A189,Data_Loss!$A$2:$V$1300,12,FALSE),0)</f>
        <v>0</v>
      </c>
      <c r="J189" s="353">
        <f>+IFERROR(VLOOKUP($A189,Data_Loss!$A$2:$V$1300,13,FALSE),0)</f>
        <v>0</v>
      </c>
      <c r="K189" s="353">
        <f>+IFERROR(VLOOKUP($A189,Data_Loss!$A$2:$V$1300,14,FALSE),0)</f>
        <v>117411</v>
      </c>
      <c r="L189" s="353">
        <f>+IFERROR(VLOOKUP($A189,Data_Loss!$A$2:$V$1300,15,FALSE),0)</f>
        <v>0</v>
      </c>
      <c r="M189" s="353">
        <f>+IFERROR(VLOOKUP($A189,Data_Loss!$A$2:$V$1300,16,FALSE),0)</f>
        <v>10305</v>
      </c>
      <c r="N189" s="353">
        <f>+IFERROR(VLOOKUP($A189,Data_Loss!$A$2:$V$1300,17,FALSE),0)</f>
        <v>0</v>
      </c>
      <c r="O189" s="353">
        <f>+IFERROR(VLOOKUP($A189,Data_Loss!$A$2:$V$1300,18,FALSE),0)</f>
        <v>0</v>
      </c>
      <c r="P189" s="353">
        <f>+IFERROR(VLOOKUP($A189,Data_Loss!$A$2:$V$1300,19,FALSE),0)</f>
        <v>49504</v>
      </c>
      <c r="Q189" s="353">
        <f>+IFERROR(VLOOKUP($A189,Data_Loss!$A$2:$V$1300,20,FALSE),0)</f>
        <v>0</v>
      </c>
      <c r="R189" s="353">
        <f>+IFERROR(VLOOKUP($A189,Data_Loss!$A$2:$V$1300,21,FALSE),0)</f>
        <v>18809</v>
      </c>
      <c r="S189" s="353">
        <f>+IFERROR(VLOOKUP($A189,Data_Loss!$A$2:$V$1300,22,FALSE),0)</f>
        <v>10731</v>
      </c>
      <c r="T189" s="191">
        <f>+$I189*'10k &amp; MO'!C$7+$J189*'10k &amp; MO'!C$13+$K189*'10k &amp; MO'!C$19+$L189*'10k &amp; MO'!C$25+$M189*'10k &amp; MO'!C$31</f>
        <v>457.0917</v>
      </c>
      <c r="U189" s="349">
        <f>+$I189*'10k &amp; MO'!D$7+$J189*'10k &amp; MO'!D$13+$K189*'10k &amp; MO'!D$19+$L189*'10k &amp; MO'!D$25+$M189*'10k &amp; MO'!D$31</f>
        <v>15637.4802</v>
      </c>
      <c r="V189" s="349">
        <f>+$I189*'10k &amp; MO'!E$7+$J189*'10k &amp; MO'!E$13+$K189*'10k &amp; MO'!E$19+$L189*'10k &amp; MO'!E$25+$M189*'10k &amp; MO'!E$31</f>
        <v>218788.27830000001</v>
      </c>
      <c r="W189" s="349">
        <f>+$I189*'10k &amp; MO'!F$7+$J189*'10k &amp; MO'!F$13+$K189*'10k &amp; MO'!F$19+$L189*'10k &amp; MO'!F$25+$M189*'10k &amp; MO'!F$31</f>
        <v>15631.9092</v>
      </c>
      <c r="X189" s="349">
        <f>+$I189*'10k &amp; MO'!G$7+$J189*'10k &amp; MO'!G$13+$K189*'10k &amp; MO'!G$19+$L189*'10k &amp; MO'!G$25+$M189*'10k &amp; MO'!G$31</f>
        <v>11864.970600000001</v>
      </c>
      <c r="Y189" s="349">
        <f>+$N189*'10k &amp; MO'!H$7+$O189*'10k &amp; MO'!H$13+$P189*'10k &amp; MO'!H$19+$Q189*'10k &amp; MO'!H$25+$R189*'10k &amp; MO'!H$31</f>
        <v>237.71090000000001</v>
      </c>
      <c r="Z189" s="349">
        <f>+$N189*'10k &amp; MO'!I$7+$O189*'10k &amp; MO'!I$13+$P189*'10k &amp; MO'!I$19+$Q189*'10k &amp; MO'!I$25+$R189*'10k &amp; MO'!I$31</f>
        <v>11686.7541</v>
      </c>
      <c r="AA189" s="349">
        <f>+$N189*'10k &amp; MO'!J$7+$O189*'10k &amp; MO'!J$13+$P189*'10k &amp; MO'!J$19+$Q189*'10k &amp; MO'!J$25+$R189*'10k &amp; MO'!J$31</f>
        <v>143298.44759999998</v>
      </c>
      <c r="AB189" s="349">
        <f>+$N189*'10k &amp; MO'!K$7+$O189*'10k &amp; MO'!K$13+$P189*'10k &amp; MO'!K$19+$Q189*'10k &amp; MO'!K$25+$R189*'10k &amp; MO'!K$31</f>
        <v>17838.104199999998</v>
      </c>
      <c r="AC189" s="349">
        <f>+$N189*'10k &amp; MO'!L$7+$O189*'10k &amp; MO'!L$13+$P189*'10k &amp; MO'!L$19+$Q189*'10k &amp; MO'!L$25+$R189*'10k &amp; MO'!L$31</f>
        <v>18262.482</v>
      </c>
      <c r="AD189" s="350">
        <f>+S189*'10k &amp; MO'!O$7</f>
        <v>14229.306</v>
      </c>
      <c r="AF189" s="192" t="str">
        <f t="shared" si="19"/>
        <v>2252018</v>
      </c>
      <c r="AG189" s="192">
        <f>+IFERROR(VLOOKUP($AF189,'Limited Loss'!$F$5:$P$124,AG$3,FALSE),0)</f>
        <v>0</v>
      </c>
      <c r="AH189" s="193">
        <f>+IFERROR(VLOOKUP($AF189,'Limited Loss'!$F$5:$P$124,AH$3,FALSE),0)</f>
        <v>0</v>
      </c>
      <c r="AI189" s="193">
        <f>+IFERROR(VLOOKUP($AF189,'Limited Loss'!$F$5:$P$124,AI$3,FALSE),0)</f>
        <v>0</v>
      </c>
      <c r="AJ189" s="193">
        <f>+IFERROR(VLOOKUP($AF189,'Limited Loss'!$F$5:$P$124,AJ$3,FALSE),0)</f>
        <v>0</v>
      </c>
      <c r="AK189" s="100">
        <f>+IFERROR(VLOOKUP($AF189,'Limited Loss'!$F$5:$P$124,AK$3,FALSE),0)</f>
        <v>0</v>
      </c>
      <c r="AL189" s="193">
        <f>+IFERROR(VLOOKUP($AF189,'Limited Loss'!$F$5:$P$124,AL$3,FALSE),0)</f>
        <v>0</v>
      </c>
      <c r="AM189" s="193">
        <f>+IFERROR(VLOOKUP($AF189,'Limited Loss'!$F$5:$P$124,AM$3,FALSE),0)</f>
        <v>0</v>
      </c>
      <c r="AN189" s="193">
        <f>+IFERROR(VLOOKUP($AF189,'Limited Loss'!$F$5:$P$124,AN$3,FALSE),0)</f>
        <v>0</v>
      </c>
      <c r="AO189" s="193">
        <f>+IFERROR(VLOOKUP($AF189,'Limited Loss'!$F$5:$P$124,AO$3,FALSE),0)</f>
        <v>0</v>
      </c>
      <c r="AP189" s="100">
        <f>+IFERROR(VLOOKUP($AF189,'Limited Loss'!$F$5:$P$124,AP$3,FALSE),0)</f>
        <v>0</v>
      </c>
      <c r="AQ189" s="353"/>
      <c r="AR189" s="331">
        <f t="shared" si="20"/>
        <v>225</v>
      </c>
      <c r="AS189" s="332">
        <f t="shared" si="20"/>
        <v>2018</v>
      </c>
      <c r="AT189" s="349">
        <f t="shared" si="26"/>
        <v>457.0917</v>
      </c>
      <c r="AU189" s="349">
        <f t="shared" si="26"/>
        <v>15637.4802</v>
      </c>
      <c r="AV189" s="349">
        <f t="shared" si="26"/>
        <v>218788.27830000001</v>
      </c>
      <c r="AW189" s="349">
        <f t="shared" si="26"/>
        <v>15631.9092</v>
      </c>
      <c r="AX189" s="350">
        <f t="shared" si="26"/>
        <v>11864.970600000001</v>
      </c>
      <c r="AY189" s="349">
        <f t="shared" si="26"/>
        <v>237.71090000000001</v>
      </c>
      <c r="AZ189" s="349">
        <f t="shared" si="26"/>
        <v>11686.7541</v>
      </c>
      <c r="BA189" s="349">
        <f t="shared" si="26"/>
        <v>143298.44759999998</v>
      </c>
      <c r="BB189" s="349">
        <f t="shared" si="26"/>
        <v>17838.104199999998</v>
      </c>
      <c r="BC189" s="349">
        <f t="shared" si="26"/>
        <v>18262.482</v>
      </c>
      <c r="BD189" s="350">
        <f t="shared" si="26"/>
        <v>14229.306</v>
      </c>
      <c r="BE189" s="349">
        <f t="shared" si="22"/>
        <v>390105.76280000003</v>
      </c>
      <c r="BF189" s="375">
        <f t="shared" si="23"/>
        <v>63597.466</v>
      </c>
      <c r="BG189" s="334">
        <f t="shared" si="24"/>
        <v>14229.306</v>
      </c>
      <c r="BI189" s="107">
        <v>858</v>
      </c>
      <c r="BJ189" s="108">
        <v>1428364.9254999999</v>
      </c>
      <c r="BK189" s="108">
        <v>1213530.4209</v>
      </c>
      <c r="BL189" s="108">
        <v>81227.455000000002</v>
      </c>
    </row>
    <row r="190" spans="1:64" x14ac:dyDescent="0.2">
      <c r="A190" s="326" t="str">
        <f t="shared" si="21"/>
        <v>2272014</v>
      </c>
      <c r="B190" s="331">
        <v>227</v>
      </c>
      <c r="C190" s="327">
        <v>2014</v>
      </c>
      <c r="D190" s="353">
        <f>+IFERROR(VLOOKUP($A190,Data_Loss!$A$2:$V$1180,6,FALSE),0)</f>
        <v>0</v>
      </c>
      <c r="E190" s="353">
        <f>+IFERROR(VLOOKUP($A190,Data_Loss!$A$2:$V$1180,7,FALSE),0)</f>
        <v>0</v>
      </c>
      <c r="F190" s="353">
        <f>+IFERROR(VLOOKUP($A190,Data_Loss!$A$2:$V$1180,8,FALSE),0)</f>
        <v>0</v>
      </c>
      <c r="G190" s="353">
        <f>+IFERROR(VLOOKUP($A190,Data_Loss!$A$2:$V$1180,9,FALSE),0)</f>
        <v>0</v>
      </c>
      <c r="H190" s="353">
        <f>+IFERROR(VLOOKUP($A190,Data_Loss!$A$2:$V$1180,10,FALSE),0)</f>
        <v>0</v>
      </c>
      <c r="I190" s="353">
        <f>+IFERROR(VLOOKUP($A190,Data_Loss!$A$2:$V$1300,12,FALSE),0)</f>
        <v>0</v>
      </c>
      <c r="J190" s="353">
        <f>+IFERROR(VLOOKUP($A190,Data_Loss!$A$2:$V$1300,13,FALSE),0)</f>
        <v>0</v>
      </c>
      <c r="K190" s="353">
        <f>+IFERROR(VLOOKUP($A190,Data_Loss!$A$2:$V$1300,14,FALSE),0)</f>
        <v>0</v>
      </c>
      <c r="L190" s="353">
        <f>+IFERROR(VLOOKUP($A190,Data_Loss!$A$2:$V$1300,15,FALSE),0)</f>
        <v>0</v>
      </c>
      <c r="M190" s="353">
        <f>+IFERROR(VLOOKUP($A190,Data_Loss!$A$2:$V$1300,16,FALSE),0)</f>
        <v>0</v>
      </c>
      <c r="N190" s="353">
        <f>+IFERROR(VLOOKUP($A190,Data_Loss!$A$2:$V$1300,17,FALSE),0)</f>
        <v>0</v>
      </c>
      <c r="O190" s="353">
        <f>+IFERROR(VLOOKUP($A190,Data_Loss!$A$2:$V$1300,18,FALSE),0)</f>
        <v>0</v>
      </c>
      <c r="P190" s="353">
        <f>+IFERROR(VLOOKUP($A190,Data_Loss!$A$2:$V$1300,19,FALSE),0)</f>
        <v>0</v>
      </c>
      <c r="Q190" s="353">
        <f>+IFERROR(VLOOKUP($A190,Data_Loss!$A$2:$V$1300,20,FALSE),0)</f>
        <v>0</v>
      </c>
      <c r="R190" s="353">
        <f>+IFERROR(VLOOKUP($A190,Data_Loss!$A$2:$V$1300,21,FALSE),0)</f>
        <v>0</v>
      </c>
      <c r="S190" s="353">
        <f>+IFERROR(VLOOKUP($A190,Data_Loss!$A$2:$V$1300,22,FALSE),0)</f>
        <v>785</v>
      </c>
      <c r="T190" s="191">
        <f>+$I190*'10k &amp; MO'!C$3+$J190*'10k &amp; MO'!C$9+$K190*'10k &amp; MO'!C$15+$L190*'10k &amp; MO'!C$21+$M190*'10k &amp; MO'!C$27</f>
        <v>0</v>
      </c>
      <c r="U190" s="349">
        <f>+$I190*'10k &amp; MO'!D$3+$J190*'10k &amp; MO'!D$9+$K190*'10k &amp; MO'!D$15+$L190*'10k &amp; MO'!D$21+$M190*'10k &amp; MO'!D$27</f>
        <v>0</v>
      </c>
      <c r="V190" s="349">
        <f>+$I190*'10k &amp; MO'!E$3+$J190*'10k &amp; MO'!E$9+$K190*'10k &amp; MO'!E$15+$L190*'10k &amp; MO'!E$21+$M190*'10k &amp; MO'!E$27</f>
        <v>0</v>
      </c>
      <c r="W190" s="349">
        <f>+$I190*'10k &amp; MO'!F$3+$J190*'10k &amp; MO'!F$9+$K190*'10k &amp; MO'!F$15+$L190*'10k &amp; MO'!F$21+$M190*'10k &amp; MO'!F$27</f>
        <v>0</v>
      </c>
      <c r="X190" s="349">
        <f>+$I190*'10k &amp; MO'!G$3+$J190*'10k &amp; MO'!G$9+$K190*'10k &amp; MO'!G$15+$L190*'10k &amp; MO'!G$21+$M190*'10k &amp; MO'!G$27</f>
        <v>0</v>
      </c>
      <c r="Y190" s="349">
        <f>+$N190*'10k &amp; MO'!H$3+$O190*'10k &amp; MO'!H$9+$P190*'10k &amp; MO'!H$15+$Q190*'10k &amp; MO'!H$21+$R190*'10k &amp; MO'!H$27</f>
        <v>0</v>
      </c>
      <c r="Z190" s="349">
        <f>+$N190*'10k &amp; MO'!I$3+$O190*'10k &amp; MO'!I$9+$P190*'10k &amp; MO'!I$15+$Q190*'10k &amp; MO'!I$21+$R190*'10k &amp; MO'!I$27</f>
        <v>0</v>
      </c>
      <c r="AA190" s="349">
        <f>+$N190*'10k &amp; MO'!J$3+$O190*'10k &amp; MO'!J$9+$P190*'10k &amp; MO'!J$15+$Q190*'10k &amp; MO'!J$21+$R190*'10k &amp; MO'!J$27</f>
        <v>0</v>
      </c>
      <c r="AB190" s="349">
        <f>+$N190*'10k &amp; MO'!K$3+$O190*'10k &amp; MO'!K$9+$P190*'10k &amp; MO'!K$15+$Q190*'10k &amp; MO'!K$21+$R190*'10k &amp; MO'!K$27</f>
        <v>0</v>
      </c>
      <c r="AC190" s="349">
        <f>+$N190*'10k &amp; MO'!L$3+$O190*'10k &amp; MO'!L$9+$P190*'10k &amp; MO'!L$15+$Q190*'10k &amp; MO'!L$21+$R190*'10k &amp; MO'!L$27</f>
        <v>0</v>
      </c>
      <c r="AD190" s="350">
        <f>+S190*'10k &amp; MO'!O$3</f>
        <v>840.73500000000001</v>
      </c>
      <c r="AF190" s="192" t="str">
        <f t="shared" si="19"/>
        <v>2272014</v>
      </c>
      <c r="AG190" s="192">
        <f>+IFERROR(VLOOKUP($AF190,'Limited Loss'!$F$5:$P$124,AG$3,FALSE),0)</f>
        <v>0</v>
      </c>
      <c r="AH190" s="193">
        <f>+IFERROR(VLOOKUP($AF190,'Limited Loss'!$F$5:$P$124,AH$3,FALSE),0)</f>
        <v>0</v>
      </c>
      <c r="AI190" s="193">
        <f>+IFERROR(VLOOKUP($AF190,'Limited Loss'!$F$5:$P$124,AI$3,FALSE),0)</f>
        <v>0</v>
      </c>
      <c r="AJ190" s="193">
        <f>+IFERROR(VLOOKUP($AF190,'Limited Loss'!$F$5:$P$124,AJ$3,FALSE),0)</f>
        <v>0</v>
      </c>
      <c r="AK190" s="100">
        <f>+IFERROR(VLOOKUP($AF190,'Limited Loss'!$F$5:$P$124,AK$3,FALSE),0)</f>
        <v>0</v>
      </c>
      <c r="AL190" s="193">
        <f>+IFERROR(VLOOKUP($AF190,'Limited Loss'!$F$5:$P$124,AL$3,FALSE),0)</f>
        <v>0</v>
      </c>
      <c r="AM190" s="193">
        <f>+IFERROR(VLOOKUP($AF190,'Limited Loss'!$F$5:$P$124,AM$3,FALSE),0)</f>
        <v>0</v>
      </c>
      <c r="AN190" s="193">
        <f>+IFERROR(VLOOKUP($AF190,'Limited Loss'!$F$5:$P$124,AN$3,FALSE),0)</f>
        <v>0</v>
      </c>
      <c r="AO190" s="193">
        <f>+IFERROR(VLOOKUP($AF190,'Limited Loss'!$F$5:$P$124,AO$3,FALSE),0)</f>
        <v>0</v>
      </c>
      <c r="AP190" s="100">
        <f>+IFERROR(VLOOKUP($AF190,'Limited Loss'!$F$5:$P$124,AP$3,FALSE),0)</f>
        <v>0</v>
      </c>
      <c r="AQ190" s="353"/>
      <c r="AR190" s="331">
        <f t="shared" si="20"/>
        <v>227</v>
      </c>
      <c r="AS190" s="332">
        <f t="shared" si="20"/>
        <v>2014</v>
      </c>
      <c r="AT190" s="349">
        <f t="shared" si="26"/>
        <v>0</v>
      </c>
      <c r="AU190" s="349">
        <f t="shared" si="26"/>
        <v>0</v>
      </c>
      <c r="AV190" s="349">
        <f t="shared" si="26"/>
        <v>0</v>
      </c>
      <c r="AW190" s="349">
        <f t="shared" si="26"/>
        <v>0</v>
      </c>
      <c r="AX190" s="350">
        <f t="shared" si="26"/>
        <v>0</v>
      </c>
      <c r="AY190" s="349">
        <f t="shared" si="26"/>
        <v>0</v>
      </c>
      <c r="AZ190" s="349">
        <f t="shared" si="26"/>
        <v>0</v>
      </c>
      <c r="BA190" s="349">
        <f t="shared" si="26"/>
        <v>0</v>
      </c>
      <c r="BB190" s="349">
        <f t="shared" si="26"/>
        <v>0</v>
      </c>
      <c r="BC190" s="349">
        <f t="shared" si="26"/>
        <v>0</v>
      </c>
      <c r="BD190" s="350">
        <f t="shared" si="26"/>
        <v>840.73500000000001</v>
      </c>
      <c r="BE190" s="349">
        <f t="shared" si="22"/>
        <v>0</v>
      </c>
      <c r="BF190" s="375">
        <f t="shared" si="23"/>
        <v>0</v>
      </c>
      <c r="BG190" s="334">
        <f t="shared" si="24"/>
        <v>840.73500000000001</v>
      </c>
      <c r="BI190" s="107">
        <v>859</v>
      </c>
      <c r="BJ190" s="108">
        <v>0</v>
      </c>
      <c r="BK190" s="108">
        <v>0</v>
      </c>
      <c r="BL190" s="108">
        <v>7096.39</v>
      </c>
    </row>
    <row r="191" spans="1:64" x14ac:dyDescent="0.2">
      <c r="A191" s="326" t="str">
        <f t="shared" si="21"/>
        <v>2272015</v>
      </c>
      <c r="B191" s="331">
        <v>227</v>
      </c>
      <c r="C191" s="327">
        <v>2015</v>
      </c>
      <c r="D191" s="353">
        <f>+IFERROR(VLOOKUP($A191,Data_Loss!$A$2:$V$1180,6,FALSE),0)</f>
        <v>0</v>
      </c>
      <c r="E191" s="353">
        <f>+IFERROR(VLOOKUP($A191,Data_Loss!$A$2:$V$1180,7,FALSE),0)</f>
        <v>0</v>
      </c>
      <c r="F191" s="353">
        <f>+IFERROR(VLOOKUP($A191,Data_Loss!$A$2:$V$1180,8,FALSE),0)</f>
        <v>0</v>
      </c>
      <c r="G191" s="353">
        <f>+IFERROR(VLOOKUP($A191,Data_Loss!$A$2:$V$1180,9,FALSE),0)</f>
        <v>0</v>
      </c>
      <c r="H191" s="353">
        <f>+IFERROR(VLOOKUP($A191,Data_Loss!$A$2:$V$1180,10,FALSE),0)</f>
        <v>4</v>
      </c>
      <c r="I191" s="353">
        <f>+IFERROR(VLOOKUP($A191,Data_Loss!$A$2:$V$1300,12,FALSE),0)</f>
        <v>0</v>
      </c>
      <c r="J191" s="353">
        <f>+IFERROR(VLOOKUP($A191,Data_Loss!$A$2:$V$1300,13,FALSE),0)</f>
        <v>0</v>
      </c>
      <c r="K191" s="353">
        <f>+IFERROR(VLOOKUP($A191,Data_Loss!$A$2:$V$1300,14,FALSE),0)</f>
        <v>0</v>
      </c>
      <c r="L191" s="353">
        <f>+IFERROR(VLOOKUP($A191,Data_Loss!$A$2:$V$1300,15,FALSE),0)</f>
        <v>0</v>
      </c>
      <c r="M191" s="353">
        <f>+IFERROR(VLOOKUP($A191,Data_Loss!$A$2:$V$1300,16,FALSE),0)</f>
        <v>6647</v>
      </c>
      <c r="N191" s="353">
        <f>+IFERROR(VLOOKUP($A191,Data_Loss!$A$2:$V$1300,17,FALSE),0)</f>
        <v>0</v>
      </c>
      <c r="O191" s="353">
        <f>+IFERROR(VLOOKUP($A191,Data_Loss!$A$2:$V$1300,18,FALSE),0)</f>
        <v>0</v>
      </c>
      <c r="P191" s="353">
        <f>+IFERROR(VLOOKUP($A191,Data_Loss!$A$2:$V$1300,19,FALSE),0)</f>
        <v>0</v>
      </c>
      <c r="Q191" s="353">
        <f>+IFERROR(VLOOKUP($A191,Data_Loss!$A$2:$V$1300,20,FALSE),0)</f>
        <v>0</v>
      </c>
      <c r="R191" s="353">
        <f>+IFERROR(VLOOKUP($A191,Data_Loss!$A$2:$V$1300,21,FALSE),0)</f>
        <v>9353</v>
      </c>
      <c r="S191" s="353">
        <f>+IFERROR(VLOOKUP($A191,Data_Loss!$A$2:$V$1300,22,FALSE),0)</f>
        <v>44540</v>
      </c>
      <c r="T191" s="191">
        <f>+$I191*'10k &amp; MO'!C$4+$J191*'10k &amp; MO'!C$10+$K191*'10k &amp; MO'!C$16+$L191*'10k &amp; MO'!C$22+$M191*'10k &amp; MO'!C$28</f>
        <v>0</v>
      </c>
      <c r="U191" s="349">
        <f>+$I191*'10k &amp; MO'!D$4+$J191*'10k &amp; MO'!D$10+$K191*'10k &amp; MO'!D$16+$L191*'10k &amp; MO'!D$22+$M191*'10k &amp; MO'!D$28</f>
        <v>0</v>
      </c>
      <c r="V191" s="349">
        <f>+$I191*'10k &amp; MO'!E$4+$J191*'10k &amp; MO'!E$10+$K191*'10k &amp; MO'!E$16+$L191*'10k &amp; MO'!E$22+$M191*'10k &amp; MO'!E$28</f>
        <v>232.64500000000001</v>
      </c>
      <c r="W191" s="349">
        <f>+$I191*'10k &amp; MO'!F$4+$J191*'10k &amp; MO'!F$10+$K191*'10k &amp; MO'!F$16+$L191*'10k &amp; MO'!F$22+$M191*'10k &amp; MO'!F$28</f>
        <v>138.92229999999998</v>
      </c>
      <c r="X191" s="349">
        <f>+$I191*'10k &amp; MO'!G$4+$J191*'10k &amp; MO'!G$10+$K191*'10k &amp; MO'!G$16+$L191*'10k &amp; MO'!G$22+$M191*'10k &amp; MO'!G$28</f>
        <v>7678.6144000000004</v>
      </c>
      <c r="Y191" s="349">
        <f>+$N191*'10k &amp; MO'!H$4+$O191*'10k &amp; MO'!H$10+$P191*'10k &amp; MO'!H$16+$Q191*'10k &amp; MO'!H$22+$R191*'10k &amp; MO'!H$28</f>
        <v>0</v>
      </c>
      <c r="Z191" s="349">
        <f>+$N191*'10k &amp; MO'!I$4+$O191*'10k &amp; MO'!I$10+$P191*'10k &amp; MO'!I$16+$Q191*'10k &amp; MO'!I$22+$R191*'10k &amp; MO'!I$28</f>
        <v>0</v>
      </c>
      <c r="AA191" s="349">
        <f>+$N191*'10k &amp; MO'!J$4+$O191*'10k &amp; MO'!J$10+$P191*'10k &amp; MO'!J$16+$Q191*'10k &amp; MO'!J$22+$R191*'10k &amp; MO'!J$28</f>
        <v>263.75459999999998</v>
      </c>
      <c r="AB191" s="349">
        <f>+$N191*'10k &amp; MO'!K$4+$O191*'10k &amp; MO'!K$10+$P191*'10k &amp; MO'!K$16+$Q191*'10k &amp; MO'!K$22+$R191*'10k &amp; MO'!K$28</f>
        <v>360.09050000000002</v>
      </c>
      <c r="AC191" s="349">
        <f>+$N191*'10k &amp; MO'!L$4+$O191*'10k &amp; MO'!L$10+$P191*'10k &amp; MO'!L$16+$Q191*'10k &amp; MO'!L$22+$R191*'10k &amp; MO'!L$28</f>
        <v>13724.592200000001</v>
      </c>
      <c r="AD191" s="350">
        <f>+S191*'10k &amp; MO'!O$4</f>
        <v>53982.479999999996</v>
      </c>
      <c r="AF191" s="192" t="str">
        <f t="shared" si="19"/>
        <v>2272015</v>
      </c>
      <c r="AG191" s="192">
        <f>+IFERROR(VLOOKUP($AF191,'Limited Loss'!$F$5:$P$124,AG$3,FALSE),0)</f>
        <v>0</v>
      </c>
      <c r="AH191" s="193">
        <f>+IFERROR(VLOOKUP($AF191,'Limited Loss'!$F$5:$P$124,AH$3,FALSE),0)</f>
        <v>0</v>
      </c>
      <c r="AI191" s="193">
        <f>+IFERROR(VLOOKUP($AF191,'Limited Loss'!$F$5:$P$124,AI$3,FALSE),0)</f>
        <v>0</v>
      </c>
      <c r="AJ191" s="193">
        <f>+IFERROR(VLOOKUP($AF191,'Limited Loss'!$F$5:$P$124,AJ$3,FALSE),0)</f>
        <v>0</v>
      </c>
      <c r="AK191" s="100">
        <f>+IFERROR(VLOOKUP($AF191,'Limited Loss'!$F$5:$P$124,AK$3,FALSE),0)</f>
        <v>0</v>
      </c>
      <c r="AL191" s="193">
        <f>+IFERROR(VLOOKUP($AF191,'Limited Loss'!$F$5:$P$124,AL$3,FALSE),0)</f>
        <v>0</v>
      </c>
      <c r="AM191" s="193">
        <f>+IFERROR(VLOOKUP($AF191,'Limited Loss'!$F$5:$P$124,AM$3,FALSE),0)</f>
        <v>0</v>
      </c>
      <c r="AN191" s="193">
        <f>+IFERROR(VLOOKUP($AF191,'Limited Loss'!$F$5:$P$124,AN$3,FALSE),0)</f>
        <v>0</v>
      </c>
      <c r="AO191" s="193">
        <f>+IFERROR(VLOOKUP($AF191,'Limited Loss'!$F$5:$P$124,AO$3,FALSE),0)</f>
        <v>0</v>
      </c>
      <c r="AP191" s="100">
        <f>+IFERROR(VLOOKUP($AF191,'Limited Loss'!$F$5:$P$124,AP$3,FALSE),0)</f>
        <v>0</v>
      </c>
      <c r="AQ191" s="353"/>
      <c r="AR191" s="331">
        <f t="shared" si="20"/>
        <v>227</v>
      </c>
      <c r="AS191" s="332">
        <f t="shared" si="20"/>
        <v>2015</v>
      </c>
      <c r="AT191" s="349">
        <f t="shared" si="26"/>
        <v>0</v>
      </c>
      <c r="AU191" s="349">
        <f t="shared" si="26"/>
        <v>0</v>
      </c>
      <c r="AV191" s="349">
        <f t="shared" si="26"/>
        <v>232.64500000000001</v>
      </c>
      <c r="AW191" s="349">
        <f t="shared" si="26"/>
        <v>138.92229999999998</v>
      </c>
      <c r="AX191" s="350">
        <f t="shared" si="26"/>
        <v>7678.6144000000004</v>
      </c>
      <c r="AY191" s="349">
        <f t="shared" si="26"/>
        <v>0</v>
      </c>
      <c r="AZ191" s="349">
        <f t="shared" si="26"/>
        <v>0</v>
      </c>
      <c r="BA191" s="349">
        <f t="shared" si="26"/>
        <v>263.75459999999998</v>
      </c>
      <c r="BB191" s="349">
        <f t="shared" si="26"/>
        <v>360.09050000000002</v>
      </c>
      <c r="BC191" s="349">
        <f t="shared" si="26"/>
        <v>13724.592200000001</v>
      </c>
      <c r="BD191" s="350">
        <f t="shared" si="26"/>
        <v>53982.479999999996</v>
      </c>
      <c r="BE191" s="349">
        <f t="shared" si="22"/>
        <v>496.39959999999996</v>
      </c>
      <c r="BF191" s="375">
        <f t="shared" si="23"/>
        <v>21902.219400000002</v>
      </c>
      <c r="BG191" s="334">
        <f t="shared" si="24"/>
        <v>53982.479999999996</v>
      </c>
      <c r="BI191" s="107">
        <v>860</v>
      </c>
      <c r="BJ191" s="108">
        <v>26710.410599999999</v>
      </c>
      <c r="BK191" s="108">
        <v>22302.049200000001</v>
      </c>
      <c r="BL191" s="108">
        <v>5814.7480000000005</v>
      </c>
    </row>
    <row r="192" spans="1:64" x14ac:dyDescent="0.2">
      <c r="A192" s="326" t="str">
        <f t="shared" si="21"/>
        <v>2272016</v>
      </c>
      <c r="B192" s="331">
        <v>227</v>
      </c>
      <c r="C192" s="327">
        <v>2016</v>
      </c>
      <c r="D192" s="353">
        <f>+IFERROR(VLOOKUP($A192,Data_Loss!$A$2:$V$1180,6,FALSE),0)</f>
        <v>0</v>
      </c>
      <c r="E192" s="353">
        <f>+IFERROR(VLOOKUP($A192,Data_Loss!$A$2:$V$1180,7,FALSE),0)</f>
        <v>0</v>
      </c>
      <c r="F192" s="353">
        <f>+IFERROR(VLOOKUP($A192,Data_Loss!$A$2:$V$1180,8,FALSE),0)</f>
        <v>0</v>
      </c>
      <c r="G192" s="353">
        <f>+IFERROR(VLOOKUP($A192,Data_Loss!$A$2:$V$1180,9,FALSE),0)</f>
        <v>1</v>
      </c>
      <c r="H192" s="353">
        <f>+IFERROR(VLOOKUP($A192,Data_Loss!$A$2:$V$1180,10,FALSE),0)</f>
        <v>0</v>
      </c>
      <c r="I192" s="353">
        <f>+IFERROR(VLOOKUP($A192,Data_Loss!$A$2:$V$1300,12,FALSE),0)</f>
        <v>0</v>
      </c>
      <c r="J192" s="353">
        <f>+IFERROR(VLOOKUP($A192,Data_Loss!$A$2:$V$1300,13,FALSE),0)</f>
        <v>0</v>
      </c>
      <c r="K192" s="353">
        <f>+IFERROR(VLOOKUP($A192,Data_Loss!$A$2:$V$1300,14,FALSE),0)</f>
        <v>0</v>
      </c>
      <c r="L192" s="353">
        <f>+IFERROR(VLOOKUP($A192,Data_Loss!$A$2:$V$1300,15,FALSE),0)</f>
        <v>57813</v>
      </c>
      <c r="M192" s="353">
        <f>+IFERROR(VLOOKUP($A192,Data_Loss!$A$2:$V$1300,16,FALSE),0)</f>
        <v>0</v>
      </c>
      <c r="N192" s="353">
        <f>+IFERROR(VLOOKUP($A192,Data_Loss!$A$2:$V$1300,17,FALSE),0)</f>
        <v>0</v>
      </c>
      <c r="O192" s="353">
        <f>+IFERROR(VLOOKUP($A192,Data_Loss!$A$2:$V$1300,18,FALSE),0)</f>
        <v>0</v>
      </c>
      <c r="P192" s="353">
        <f>+IFERROR(VLOOKUP($A192,Data_Loss!$A$2:$V$1300,19,FALSE),0)</f>
        <v>0</v>
      </c>
      <c r="Q192" s="353">
        <f>+IFERROR(VLOOKUP($A192,Data_Loss!$A$2:$V$1300,20,FALSE),0)</f>
        <v>15115</v>
      </c>
      <c r="R192" s="353">
        <f>+IFERROR(VLOOKUP($A192,Data_Loss!$A$2:$V$1300,21,FALSE),0)</f>
        <v>0</v>
      </c>
      <c r="S192" s="353">
        <f>+IFERROR(VLOOKUP($A192,Data_Loss!$A$2:$V$1300,22,FALSE),0)</f>
        <v>2069</v>
      </c>
      <c r="T192" s="191">
        <f>+$I192*'10k &amp; MO'!C$5+$J192*'10k &amp; MO'!C$11+$K192*'10k &amp; MO'!C$17+$L192*'10k &amp; MO'!C$23+$M192*'10k &amp; MO'!C$29</f>
        <v>0</v>
      </c>
      <c r="U192" s="349">
        <f>+$I192*'10k &amp; MO'!D$5+$J192*'10k &amp; MO'!D$11+$K192*'10k &amp; MO'!D$17+$L192*'10k &amp; MO'!D$23+$M192*'10k &amp; MO'!D$29</f>
        <v>0</v>
      </c>
      <c r="V192" s="349">
        <f>+$I192*'10k &amp; MO'!E$5+$J192*'10k &amp; MO'!E$11+$K192*'10k &amp; MO'!E$17+$L192*'10k &amp; MO'!E$23+$M192*'10k &amp; MO'!E$29</f>
        <v>18783.4437</v>
      </c>
      <c r="W192" s="349">
        <f>+$I192*'10k &amp; MO'!F$5+$J192*'10k &amp; MO'!F$11+$K192*'10k &amp; MO'!F$17+$L192*'10k &amp; MO'!F$23+$M192*'10k &amp; MO'!F$29</f>
        <v>62559.447300000007</v>
      </c>
      <c r="X192" s="349">
        <f>+$I192*'10k &amp; MO'!G$5+$J192*'10k &amp; MO'!G$11+$K192*'10k &amp; MO'!G$17+$L192*'10k &amp; MO'!G$23+$M192*'10k &amp; MO'!G$29</f>
        <v>1439.5436999999999</v>
      </c>
      <c r="Y192" s="349">
        <f>+$N192*'10k &amp; MO'!H$5+$O192*'10k &amp; MO'!H$11+$P192*'10k &amp; MO'!H$17+$Q192*'10k &amp; MO'!H$23+$R192*'10k &amp; MO'!H$29</f>
        <v>0</v>
      </c>
      <c r="Z192" s="349">
        <f>+$N192*'10k &amp; MO'!I$5+$O192*'10k &amp; MO'!I$11+$P192*'10k &amp; MO'!I$17+$Q192*'10k &amp; MO'!I$23+$R192*'10k &amp; MO'!I$29</f>
        <v>0</v>
      </c>
      <c r="AA192" s="349">
        <f>+$N192*'10k &amp; MO'!J$5+$O192*'10k &amp; MO'!J$11+$P192*'10k &amp; MO'!J$17+$Q192*'10k &amp; MO'!J$23+$R192*'10k &amp; MO'!J$29</f>
        <v>5370.3595000000005</v>
      </c>
      <c r="AB192" s="349">
        <f>+$N192*'10k &amp; MO'!K$5+$O192*'10k &amp; MO'!K$11+$P192*'10k &amp; MO'!K$17+$Q192*'10k &amp; MO'!K$23+$R192*'10k &amp; MO'!K$29</f>
        <v>23893.792000000001</v>
      </c>
      <c r="AC192" s="349">
        <f>+$N192*'10k &amp; MO'!L$5+$O192*'10k &amp; MO'!L$11+$P192*'10k &amp; MO'!L$17+$Q192*'10k &amp; MO'!L$23+$R192*'10k &amp; MO'!L$29</f>
        <v>725.52</v>
      </c>
      <c r="AD192" s="350">
        <f>+S192*'10k &amp; MO'!O$5</f>
        <v>2789.0120000000002</v>
      </c>
      <c r="AF192" s="192" t="str">
        <f t="shared" si="19"/>
        <v>2272016</v>
      </c>
      <c r="AG192" s="192">
        <f>+IFERROR(VLOOKUP($AF192,'Limited Loss'!$F$5:$P$124,AG$3,FALSE),0)</f>
        <v>0</v>
      </c>
      <c r="AH192" s="193">
        <f>+IFERROR(VLOOKUP($AF192,'Limited Loss'!$F$5:$P$124,AH$3,FALSE),0)</f>
        <v>0</v>
      </c>
      <c r="AI192" s="193">
        <f>+IFERROR(VLOOKUP($AF192,'Limited Loss'!$F$5:$P$124,AI$3,FALSE),0)</f>
        <v>0</v>
      </c>
      <c r="AJ192" s="193">
        <f>+IFERROR(VLOOKUP($AF192,'Limited Loss'!$F$5:$P$124,AJ$3,FALSE),0)</f>
        <v>0</v>
      </c>
      <c r="AK192" s="100">
        <f>+IFERROR(VLOOKUP($AF192,'Limited Loss'!$F$5:$P$124,AK$3,FALSE),0)</f>
        <v>0</v>
      </c>
      <c r="AL192" s="193">
        <f>+IFERROR(VLOOKUP($AF192,'Limited Loss'!$F$5:$P$124,AL$3,FALSE),0)</f>
        <v>0</v>
      </c>
      <c r="AM192" s="193">
        <f>+IFERROR(VLOOKUP($AF192,'Limited Loss'!$F$5:$P$124,AM$3,FALSE),0)</f>
        <v>0</v>
      </c>
      <c r="AN192" s="193">
        <f>+IFERROR(VLOOKUP($AF192,'Limited Loss'!$F$5:$P$124,AN$3,FALSE),0)</f>
        <v>0</v>
      </c>
      <c r="AO192" s="193">
        <f>+IFERROR(VLOOKUP($AF192,'Limited Loss'!$F$5:$P$124,AO$3,FALSE),0)</f>
        <v>0</v>
      </c>
      <c r="AP192" s="100">
        <f>+IFERROR(VLOOKUP($AF192,'Limited Loss'!$F$5:$P$124,AP$3,FALSE),0)</f>
        <v>0</v>
      </c>
      <c r="AQ192" s="353"/>
      <c r="AR192" s="331">
        <f t="shared" si="20"/>
        <v>227</v>
      </c>
      <c r="AS192" s="332">
        <f t="shared" si="20"/>
        <v>2016</v>
      </c>
      <c r="AT192" s="349">
        <f t="shared" si="26"/>
        <v>0</v>
      </c>
      <c r="AU192" s="349">
        <f t="shared" si="26"/>
        <v>0</v>
      </c>
      <c r="AV192" s="349">
        <f t="shared" si="26"/>
        <v>18783.4437</v>
      </c>
      <c r="AW192" s="349">
        <f t="shared" si="26"/>
        <v>62559.447300000007</v>
      </c>
      <c r="AX192" s="350">
        <f t="shared" si="26"/>
        <v>1439.5436999999999</v>
      </c>
      <c r="AY192" s="349">
        <f t="shared" si="26"/>
        <v>0</v>
      </c>
      <c r="AZ192" s="349">
        <f t="shared" si="26"/>
        <v>0</v>
      </c>
      <c r="BA192" s="349">
        <f t="shared" si="26"/>
        <v>5370.3595000000005</v>
      </c>
      <c r="BB192" s="349">
        <f t="shared" si="26"/>
        <v>23893.792000000001</v>
      </c>
      <c r="BC192" s="349">
        <f t="shared" si="26"/>
        <v>725.52</v>
      </c>
      <c r="BD192" s="350">
        <f t="shared" si="26"/>
        <v>2789.0120000000002</v>
      </c>
      <c r="BE192" s="349">
        <f t="shared" si="22"/>
        <v>24153.803200000002</v>
      </c>
      <c r="BF192" s="375">
        <f t="shared" si="23"/>
        <v>88618.303000000014</v>
      </c>
      <c r="BG192" s="334">
        <f t="shared" si="24"/>
        <v>2789.0120000000002</v>
      </c>
      <c r="BI192" s="107">
        <v>862</v>
      </c>
      <c r="BJ192" s="108">
        <v>906536.63309999998</v>
      </c>
      <c r="BK192" s="108">
        <v>617348.9199000001</v>
      </c>
      <c r="BL192" s="108">
        <v>21585.628999999997</v>
      </c>
    </row>
    <row r="193" spans="1:64" x14ac:dyDescent="0.2">
      <c r="A193" s="326" t="str">
        <f t="shared" si="21"/>
        <v>2272017</v>
      </c>
      <c r="B193" s="331">
        <v>227</v>
      </c>
      <c r="C193" s="327">
        <v>2017</v>
      </c>
      <c r="D193" s="353">
        <f>+IFERROR(VLOOKUP($A193,Data_Loss!$A$2:$V$1180,6,FALSE),0)</f>
        <v>0</v>
      </c>
      <c r="E193" s="353">
        <f>+IFERROR(VLOOKUP($A193,Data_Loss!$A$2:$V$1180,7,FALSE),0)</f>
        <v>0</v>
      </c>
      <c r="F193" s="353">
        <f>+IFERROR(VLOOKUP($A193,Data_Loss!$A$2:$V$1180,8,FALSE),0)</f>
        <v>0</v>
      </c>
      <c r="G193" s="353">
        <f>+IFERROR(VLOOKUP($A193,Data_Loss!$A$2:$V$1180,9,FALSE),0)</f>
        <v>0</v>
      </c>
      <c r="H193" s="353">
        <f>+IFERROR(VLOOKUP($A193,Data_Loss!$A$2:$V$1180,10,FALSE),0)</f>
        <v>1</v>
      </c>
      <c r="I193" s="353">
        <f>+IFERROR(VLOOKUP($A193,Data_Loss!$A$2:$V$1300,12,FALSE),0)</f>
        <v>0</v>
      </c>
      <c r="J193" s="353">
        <f>+IFERROR(VLOOKUP($A193,Data_Loss!$A$2:$V$1300,13,FALSE),0)</f>
        <v>0</v>
      </c>
      <c r="K193" s="353">
        <f>+IFERROR(VLOOKUP($A193,Data_Loss!$A$2:$V$1300,14,FALSE),0)</f>
        <v>0</v>
      </c>
      <c r="L193" s="353">
        <f>+IFERROR(VLOOKUP($A193,Data_Loss!$A$2:$V$1300,15,FALSE),0)</f>
        <v>0</v>
      </c>
      <c r="M193" s="353">
        <f>+IFERROR(VLOOKUP($A193,Data_Loss!$A$2:$V$1300,16,FALSE),0)</f>
        <v>754</v>
      </c>
      <c r="N193" s="353">
        <f>+IFERROR(VLOOKUP($A193,Data_Loss!$A$2:$V$1300,17,FALSE),0)</f>
        <v>0</v>
      </c>
      <c r="O193" s="353">
        <f>+IFERROR(VLOOKUP($A193,Data_Loss!$A$2:$V$1300,18,FALSE),0)</f>
        <v>0</v>
      </c>
      <c r="P193" s="353">
        <f>+IFERROR(VLOOKUP($A193,Data_Loss!$A$2:$V$1300,19,FALSE),0)</f>
        <v>0</v>
      </c>
      <c r="Q193" s="353">
        <f>+IFERROR(VLOOKUP($A193,Data_Loss!$A$2:$V$1300,20,FALSE),0)</f>
        <v>0</v>
      </c>
      <c r="R193" s="353">
        <f>+IFERROR(VLOOKUP($A193,Data_Loss!$A$2:$V$1300,21,FALSE),0)</f>
        <v>2993</v>
      </c>
      <c r="S193" s="353">
        <f>+IFERROR(VLOOKUP($A193,Data_Loss!$A$2:$V$1300,22,FALSE),0)</f>
        <v>18669</v>
      </c>
      <c r="T193" s="191">
        <f>+$I193*'10k &amp; MO'!C$6+$J193*'10k &amp; MO'!C$12+$K193*'10k &amp; MO'!C$18+$L193*'10k &amp; MO'!C$24+$M193*'10k &amp; MO'!C$30</f>
        <v>0</v>
      </c>
      <c r="U193" s="349">
        <f>+$I193*'10k &amp; MO'!D$6+$J193*'10k &amp; MO'!D$12+$K193*'10k &amp; MO'!D$18+$L193*'10k &amp; MO'!D$24+$M193*'10k &amp; MO'!D$30</f>
        <v>0.67859999999999998</v>
      </c>
      <c r="V193" s="349">
        <f>+$I193*'10k &amp; MO'!E$6+$J193*'10k &amp; MO'!E$12+$K193*'10k &amp; MO'!E$18+$L193*'10k &amp; MO'!E$24+$M193*'10k &amp; MO'!E$30</f>
        <v>299.86579999999998</v>
      </c>
      <c r="W193" s="349">
        <f>+$I193*'10k &amp; MO'!F$6+$J193*'10k &amp; MO'!F$12+$K193*'10k &amp; MO'!F$18+$L193*'10k &amp; MO'!F$24+$M193*'10k &amp; MO'!F$30</f>
        <v>132.4778</v>
      </c>
      <c r="X193" s="349">
        <f>+$I193*'10k &amp; MO'!G$6+$J193*'10k &amp; MO'!G$12+$K193*'10k &amp; MO'!G$18+$L193*'10k &amp; MO'!G$24+$M193*'10k &amp; MO'!G$30</f>
        <v>823.745</v>
      </c>
      <c r="Y193" s="349">
        <f>+$N193*'10k &amp; MO'!H$6+$O193*'10k &amp; MO'!H$12+$P193*'10k &amp; MO'!H$18+$Q193*'10k &amp; MO'!H$24+$R193*'10k &amp; MO'!H$30</f>
        <v>0</v>
      </c>
      <c r="Z193" s="349">
        <f>+$N193*'10k &amp; MO'!I$6+$O193*'10k &amp; MO'!I$12+$P193*'10k &amp; MO'!I$18+$Q193*'10k &amp; MO'!I$24+$R193*'10k &amp; MO'!I$30</f>
        <v>0.89789999999999992</v>
      </c>
      <c r="AA193" s="349">
        <f>+$N193*'10k &amp; MO'!J$6+$O193*'10k &amp; MO'!J$12+$P193*'10k &amp; MO'!J$18+$Q193*'10k &amp; MO'!J$24+$R193*'10k &amp; MO'!J$30</f>
        <v>1221.144</v>
      </c>
      <c r="AB193" s="349">
        <f>+$N193*'10k &amp; MO'!K$6+$O193*'10k &amp; MO'!K$12+$P193*'10k &amp; MO'!K$18+$Q193*'10k &amp; MO'!K$24+$R193*'10k &amp; MO'!K$30</f>
        <v>615.95940000000007</v>
      </c>
      <c r="AC193" s="349">
        <f>+$N193*'10k &amp; MO'!L$6+$O193*'10k &amp; MO'!L$12+$P193*'10k &amp; MO'!L$18+$Q193*'10k &amp; MO'!L$24+$R193*'10k &amp; MO'!L$30</f>
        <v>4385.0443000000005</v>
      </c>
      <c r="AD193" s="350">
        <f>+S193*'10k &amp; MO'!O$6</f>
        <v>25128.474000000002</v>
      </c>
      <c r="AF193" s="192" t="str">
        <f t="shared" si="19"/>
        <v>2272017</v>
      </c>
      <c r="AG193" s="192">
        <f>+IFERROR(VLOOKUP($AF193,'Limited Loss'!$F$5:$P$124,AG$3,FALSE),0)</f>
        <v>0</v>
      </c>
      <c r="AH193" s="193">
        <f>+IFERROR(VLOOKUP($AF193,'Limited Loss'!$F$5:$P$124,AH$3,FALSE),0)</f>
        <v>0</v>
      </c>
      <c r="AI193" s="193">
        <f>+IFERROR(VLOOKUP($AF193,'Limited Loss'!$F$5:$P$124,AI$3,FALSE),0)</f>
        <v>0</v>
      </c>
      <c r="AJ193" s="193">
        <f>+IFERROR(VLOOKUP($AF193,'Limited Loss'!$F$5:$P$124,AJ$3,FALSE),0)</f>
        <v>0</v>
      </c>
      <c r="AK193" s="100">
        <f>+IFERROR(VLOOKUP($AF193,'Limited Loss'!$F$5:$P$124,AK$3,FALSE),0)</f>
        <v>0</v>
      </c>
      <c r="AL193" s="193">
        <f>+IFERROR(VLOOKUP($AF193,'Limited Loss'!$F$5:$P$124,AL$3,FALSE),0)</f>
        <v>0</v>
      </c>
      <c r="AM193" s="193">
        <f>+IFERROR(VLOOKUP($AF193,'Limited Loss'!$F$5:$P$124,AM$3,FALSE),0)</f>
        <v>0</v>
      </c>
      <c r="AN193" s="193">
        <f>+IFERROR(VLOOKUP($AF193,'Limited Loss'!$F$5:$P$124,AN$3,FALSE),0)</f>
        <v>0</v>
      </c>
      <c r="AO193" s="193">
        <f>+IFERROR(VLOOKUP($AF193,'Limited Loss'!$F$5:$P$124,AO$3,FALSE),0)</f>
        <v>0</v>
      </c>
      <c r="AP193" s="100">
        <f>+IFERROR(VLOOKUP($AF193,'Limited Loss'!$F$5:$P$124,AP$3,FALSE),0)</f>
        <v>0</v>
      </c>
      <c r="AQ193" s="353"/>
      <c r="AR193" s="331">
        <f t="shared" si="20"/>
        <v>227</v>
      </c>
      <c r="AS193" s="332">
        <f t="shared" si="20"/>
        <v>2017</v>
      </c>
      <c r="AT193" s="349">
        <f t="shared" si="26"/>
        <v>0</v>
      </c>
      <c r="AU193" s="349">
        <f t="shared" si="26"/>
        <v>0.67859999999999998</v>
      </c>
      <c r="AV193" s="349">
        <f t="shared" si="26"/>
        <v>299.86579999999998</v>
      </c>
      <c r="AW193" s="349">
        <f t="shared" si="26"/>
        <v>132.4778</v>
      </c>
      <c r="AX193" s="350">
        <f t="shared" si="26"/>
        <v>823.745</v>
      </c>
      <c r="AY193" s="349">
        <f t="shared" si="26"/>
        <v>0</v>
      </c>
      <c r="AZ193" s="349">
        <f t="shared" si="26"/>
        <v>0.89789999999999992</v>
      </c>
      <c r="BA193" s="349">
        <f t="shared" si="26"/>
        <v>1221.144</v>
      </c>
      <c r="BB193" s="349">
        <f t="shared" si="26"/>
        <v>615.95940000000007</v>
      </c>
      <c r="BC193" s="349">
        <f t="shared" si="26"/>
        <v>4385.0443000000005</v>
      </c>
      <c r="BD193" s="350">
        <f t="shared" si="26"/>
        <v>25128.474000000002</v>
      </c>
      <c r="BE193" s="349">
        <f t="shared" si="22"/>
        <v>1522.5862999999999</v>
      </c>
      <c r="BF193" s="375">
        <f t="shared" si="23"/>
        <v>5957.2265000000007</v>
      </c>
      <c r="BG193" s="334">
        <f t="shared" si="24"/>
        <v>25128.474000000002</v>
      </c>
      <c r="BI193" s="107">
        <v>865</v>
      </c>
      <c r="BJ193" s="108">
        <v>15364678.753800001</v>
      </c>
      <c r="BK193" s="108">
        <v>10873198.512699999</v>
      </c>
      <c r="BL193" s="108">
        <v>2411947.679</v>
      </c>
    </row>
    <row r="194" spans="1:64" x14ac:dyDescent="0.2">
      <c r="A194" s="326" t="str">
        <f t="shared" si="21"/>
        <v>2272018</v>
      </c>
      <c r="B194" s="331">
        <v>227</v>
      </c>
      <c r="C194" s="327">
        <v>2018</v>
      </c>
      <c r="D194" s="353">
        <f>+IFERROR(VLOOKUP($A194,Data_Loss!$A$2:$V$1180,6,FALSE),0)</f>
        <v>0</v>
      </c>
      <c r="E194" s="353">
        <f>+IFERROR(VLOOKUP($A194,Data_Loss!$A$2:$V$1180,7,FALSE),0)</f>
        <v>0</v>
      </c>
      <c r="F194" s="353">
        <f>+IFERROR(VLOOKUP($A194,Data_Loss!$A$2:$V$1180,8,FALSE),0)</f>
        <v>0</v>
      </c>
      <c r="G194" s="353">
        <f>+IFERROR(VLOOKUP($A194,Data_Loss!$A$2:$V$1180,9,FALSE),0)</f>
        <v>0</v>
      </c>
      <c r="H194" s="353">
        <f>+IFERROR(VLOOKUP($A194,Data_Loss!$A$2:$V$1180,10,FALSE),0)</f>
        <v>2</v>
      </c>
      <c r="I194" s="353">
        <f>+IFERROR(VLOOKUP($A194,Data_Loss!$A$2:$V$1300,12,FALSE),0)</f>
        <v>0</v>
      </c>
      <c r="J194" s="353">
        <f>+IFERROR(VLOOKUP($A194,Data_Loss!$A$2:$V$1300,13,FALSE),0)</f>
        <v>0</v>
      </c>
      <c r="K194" s="353">
        <f>+IFERROR(VLOOKUP($A194,Data_Loss!$A$2:$V$1300,14,FALSE),0)</f>
        <v>0</v>
      </c>
      <c r="L194" s="353">
        <f>+IFERROR(VLOOKUP($A194,Data_Loss!$A$2:$V$1300,15,FALSE),0)</f>
        <v>0</v>
      </c>
      <c r="M194" s="353">
        <f>+IFERROR(VLOOKUP($A194,Data_Loss!$A$2:$V$1300,16,FALSE),0)</f>
        <v>26947</v>
      </c>
      <c r="N194" s="353">
        <f>+IFERROR(VLOOKUP($A194,Data_Loss!$A$2:$V$1300,17,FALSE),0)</f>
        <v>0</v>
      </c>
      <c r="O194" s="353">
        <f>+IFERROR(VLOOKUP($A194,Data_Loss!$A$2:$V$1300,18,FALSE),0)</f>
        <v>0</v>
      </c>
      <c r="P194" s="353">
        <f>+IFERROR(VLOOKUP($A194,Data_Loss!$A$2:$V$1300,19,FALSE),0)</f>
        <v>0</v>
      </c>
      <c r="Q194" s="353">
        <f>+IFERROR(VLOOKUP($A194,Data_Loss!$A$2:$V$1300,20,FALSE),0)</f>
        <v>0</v>
      </c>
      <c r="R194" s="353">
        <f>+IFERROR(VLOOKUP($A194,Data_Loss!$A$2:$V$1300,21,FALSE),0)</f>
        <v>16388</v>
      </c>
      <c r="S194" s="353">
        <f>+IFERROR(VLOOKUP($A194,Data_Loss!$A$2:$V$1300,22,FALSE),0)</f>
        <v>4689</v>
      </c>
      <c r="T194" s="191">
        <f>+$I194*'10k &amp; MO'!C$7+$J194*'10k &amp; MO'!C$13+$K194*'10k &amp; MO'!C$19+$L194*'10k &amp; MO'!C$25+$M194*'10k &amp; MO'!C$31</f>
        <v>59.2834</v>
      </c>
      <c r="U194" s="349">
        <f>+$I194*'10k &amp; MO'!D$7+$J194*'10k &amp; MO'!D$13+$K194*'10k &amp; MO'!D$19+$L194*'10k &amp; MO'!D$25+$M194*'10k &amp; MO'!D$31</f>
        <v>1837.7854</v>
      </c>
      <c r="V194" s="349">
        <f>+$I194*'10k &amp; MO'!E$7+$J194*'10k &amp; MO'!E$13+$K194*'10k &amp; MO'!E$19+$L194*'10k &amp; MO'!E$25+$M194*'10k &amp; MO'!E$31</f>
        <v>37806.641000000003</v>
      </c>
      <c r="W194" s="349">
        <f>+$I194*'10k &amp; MO'!F$7+$J194*'10k &amp; MO'!F$13+$K194*'10k &amp; MO'!F$19+$L194*'10k &amp; MO'!F$25+$M194*'10k &amp; MO'!F$31</f>
        <v>14257.6577</v>
      </c>
      <c r="X194" s="349">
        <f>+$I194*'10k &amp; MO'!G$7+$J194*'10k &amp; MO'!G$13+$K194*'10k &amp; MO'!G$19+$L194*'10k &amp; MO'!G$25+$M194*'10k &amp; MO'!G$31</f>
        <v>18561.0936</v>
      </c>
      <c r="Y194" s="349">
        <f>+$N194*'10k &amp; MO'!H$7+$O194*'10k &amp; MO'!H$13+$P194*'10k &amp; MO'!H$19+$Q194*'10k &amp; MO'!H$25+$R194*'10k &amp; MO'!H$31</f>
        <v>47.525199999999998</v>
      </c>
      <c r="Z194" s="349">
        <f>+$N194*'10k &amp; MO'!I$7+$O194*'10k &amp; MO'!I$13+$P194*'10k &amp; MO'!I$19+$Q194*'10k &amp; MO'!I$25+$R194*'10k &amp; MO'!I$31</f>
        <v>1620.7732000000001</v>
      </c>
      <c r="AA194" s="349">
        <f>+$N194*'10k &amp; MO'!J$7+$O194*'10k &amp; MO'!J$13+$P194*'10k &amp; MO'!J$19+$Q194*'10k &amp; MO'!J$25+$R194*'10k &amp; MO'!J$31</f>
        <v>16669.873600000003</v>
      </c>
      <c r="AB194" s="349">
        <f>+$N194*'10k &amp; MO'!K$7+$O194*'10k &amp; MO'!K$13+$P194*'10k &amp; MO'!K$19+$Q194*'10k &amp; MO'!K$25+$R194*'10k &amp; MO'!K$31</f>
        <v>8813.4663999999993</v>
      </c>
      <c r="AC194" s="349">
        <f>+$N194*'10k &amp; MO'!L$7+$O194*'10k &amp; MO'!L$13+$P194*'10k &amp; MO'!L$19+$Q194*'10k &amp; MO'!L$25+$R194*'10k &amp; MO'!L$31</f>
        <v>13772.475200000001</v>
      </c>
      <c r="AD194" s="350">
        <f>+S194*'10k &amp; MO'!O$7</f>
        <v>6217.6140000000005</v>
      </c>
      <c r="AF194" s="192" t="str">
        <f t="shared" si="19"/>
        <v>2272018</v>
      </c>
      <c r="AG194" s="192">
        <f>+IFERROR(VLOOKUP($AF194,'Limited Loss'!$F$5:$P$124,AG$3,FALSE),0)</f>
        <v>0</v>
      </c>
      <c r="AH194" s="193">
        <f>+IFERROR(VLOOKUP($AF194,'Limited Loss'!$F$5:$P$124,AH$3,FALSE),0)</f>
        <v>0</v>
      </c>
      <c r="AI194" s="193">
        <f>+IFERROR(VLOOKUP($AF194,'Limited Loss'!$F$5:$P$124,AI$3,FALSE),0)</f>
        <v>0</v>
      </c>
      <c r="AJ194" s="193">
        <f>+IFERROR(VLOOKUP($AF194,'Limited Loss'!$F$5:$P$124,AJ$3,FALSE),0)</f>
        <v>0</v>
      </c>
      <c r="AK194" s="100">
        <f>+IFERROR(VLOOKUP($AF194,'Limited Loss'!$F$5:$P$124,AK$3,FALSE),0)</f>
        <v>0</v>
      </c>
      <c r="AL194" s="193">
        <f>+IFERROR(VLOOKUP($AF194,'Limited Loss'!$F$5:$P$124,AL$3,FALSE),0)</f>
        <v>0</v>
      </c>
      <c r="AM194" s="193">
        <f>+IFERROR(VLOOKUP($AF194,'Limited Loss'!$F$5:$P$124,AM$3,FALSE),0)</f>
        <v>0</v>
      </c>
      <c r="AN194" s="193">
        <f>+IFERROR(VLOOKUP($AF194,'Limited Loss'!$F$5:$P$124,AN$3,FALSE),0)</f>
        <v>0</v>
      </c>
      <c r="AO194" s="193">
        <f>+IFERROR(VLOOKUP($AF194,'Limited Loss'!$F$5:$P$124,AO$3,FALSE),0)</f>
        <v>0</v>
      </c>
      <c r="AP194" s="100">
        <f>+IFERROR(VLOOKUP($AF194,'Limited Loss'!$F$5:$P$124,AP$3,FALSE),0)</f>
        <v>0</v>
      </c>
      <c r="AQ194" s="353"/>
      <c r="AR194" s="331">
        <f t="shared" si="20"/>
        <v>227</v>
      </c>
      <c r="AS194" s="332">
        <f t="shared" si="20"/>
        <v>2018</v>
      </c>
      <c r="AT194" s="349">
        <f t="shared" si="26"/>
        <v>59.2834</v>
      </c>
      <c r="AU194" s="349">
        <f t="shared" si="26"/>
        <v>1837.7854</v>
      </c>
      <c r="AV194" s="349">
        <f t="shared" si="26"/>
        <v>37806.641000000003</v>
      </c>
      <c r="AW194" s="349">
        <f t="shared" si="26"/>
        <v>14257.6577</v>
      </c>
      <c r="AX194" s="350">
        <f t="shared" si="26"/>
        <v>18561.0936</v>
      </c>
      <c r="AY194" s="349">
        <f t="shared" si="26"/>
        <v>47.525199999999998</v>
      </c>
      <c r="AZ194" s="349">
        <f t="shared" si="26"/>
        <v>1620.7732000000001</v>
      </c>
      <c r="BA194" s="349">
        <f t="shared" si="26"/>
        <v>16669.873600000003</v>
      </c>
      <c r="BB194" s="349">
        <f t="shared" si="26"/>
        <v>8813.4663999999993</v>
      </c>
      <c r="BC194" s="349">
        <f t="shared" si="26"/>
        <v>13772.475200000001</v>
      </c>
      <c r="BD194" s="350">
        <f t="shared" si="26"/>
        <v>6217.6140000000005</v>
      </c>
      <c r="BE194" s="349">
        <f t="shared" si="22"/>
        <v>58041.881800000003</v>
      </c>
      <c r="BF194" s="375">
        <f t="shared" si="23"/>
        <v>55404.692900000002</v>
      </c>
      <c r="BG194" s="334">
        <f t="shared" si="24"/>
        <v>6217.6140000000005</v>
      </c>
      <c r="BI194" s="107">
        <v>880</v>
      </c>
      <c r="BJ194" s="108">
        <v>5294932.6217</v>
      </c>
      <c r="BK194" s="108">
        <v>3597137.6683</v>
      </c>
      <c r="BL194" s="108">
        <v>227903.90299999999</v>
      </c>
    </row>
    <row r="195" spans="1:64" x14ac:dyDescent="0.2">
      <c r="A195" s="326" t="str">
        <f t="shared" si="21"/>
        <v>2552014</v>
      </c>
      <c r="B195" s="331">
        <v>255</v>
      </c>
      <c r="C195" s="327">
        <v>2014</v>
      </c>
      <c r="D195" s="353">
        <f>+IFERROR(VLOOKUP($A195,Data_Loss!$A$2:$V$1180,6,FALSE),0)</f>
        <v>0</v>
      </c>
      <c r="E195" s="353">
        <f>+IFERROR(VLOOKUP($A195,Data_Loss!$A$2:$V$1180,7,FALSE),0)</f>
        <v>0</v>
      </c>
      <c r="F195" s="353">
        <f>+IFERROR(VLOOKUP($A195,Data_Loss!$A$2:$V$1180,8,FALSE),0)</f>
        <v>0</v>
      </c>
      <c r="G195" s="353">
        <f>+IFERROR(VLOOKUP($A195,Data_Loss!$A$2:$V$1180,9,FALSE),0)</f>
        <v>1</v>
      </c>
      <c r="H195" s="353">
        <f>+IFERROR(VLOOKUP($A195,Data_Loss!$A$2:$V$1180,10,FALSE),0)</f>
        <v>1</v>
      </c>
      <c r="I195" s="353">
        <f>+IFERROR(VLOOKUP($A195,Data_Loss!$A$2:$V$1300,12,FALSE),0)</f>
        <v>0</v>
      </c>
      <c r="J195" s="353">
        <f>+IFERROR(VLOOKUP($A195,Data_Loss!$A$2:$V$1300,13,FALSE),0)</f>
        <v>0</v>
      </c>
      <c r="K195" s="353">
        <f>+IFERROR(VLOOKUP($A195,Data_Loss!$A$2:$V$1300,14,FALSE),0)</f>
        <v>0</v>
      </c>
      <c r="L195" s="353">
        <f>+IFERROR(VLOOKUP($A195,Data_Loss!$A$2:$V$1300,15,FALSE),0)</f>
        <v>34505</v>
      </c>
      <c r="M195" s="353">
        <f>+IFERROR(VLOOKUP($A195,Data_Loss!$A$2:$V$1300,16,FALSE),0)</f>
        <v>158</v>
      </c>
      <c r="N195" s="353">
        <f>+IFERROR(VLOOKUP($A195,Data_Loss!$A$2:$V$1300,17,FALSE),0)</f>
        <v>0</v>
      </c>
      <c r="O195" s="353">
        <f>+IFERROR(VLOOKUP($A195,Data_Loss!$A$2:$V$1300,18,FALSE),0)</f>
        <v>0</v>
      </c>
      <c r="P195" s="353">
        <f>+IFERROR(VLOOKUP($A195,Data_Loss!$A$2:$V$1300,19,FALSE),0)</f>
        <v>0</v>
      </c>
      <c r="Q195" s="353">
        <f>+IFERROR(VLOOKUP($A195,Data_Loss!$A$2:$V$1300,20,FALSE),0)</f>
        <v>28857</v>
      </c>
      <c r="R195" s="353">
        <f>+IFERROR(VLOOKUP($A195,Data_Loss!$A$2:$V$1300,21,FALSE),0)</f>
        <v>25153</v>
      </c>
      <c r="S195" s="353">
        <f>+IFERROR(VLOOKUP($A195,Data_Loss!$A$2:$V$1300,22,FALSE),0)</f>
        <v>4187</v>
      </c>
      <c r="T195" s="191">
        <f>+$I195*'10k &amp; MO'!C$3+$J195*'10k &amp; MO'!C$9+$K195*'10k &amp; MO'!C$15+$L195*'10k &amp; MO'!C$21+$M195*'10k &amp; MO'!C$27</f>
        <v>0</v>
      </c>
      <c r="U195" s="349">
        <f>+$I195*'10k &amp; MO'!D$3+$J195*'10k &amp; MO'!D$9+$K195*'10k &amp; MO'!D$15+$L195*'10k &amp; MO'!D$21+$M195*'10k &amp; MO'!D$27</f>
        <v>0</v>
      </c>
      <c r="V195" s="349">
        <f>+$I195*'10k &amp; MO'!E$3+$J195*'10k &amp; MO'!E$9+$K195*'10k &amp; MO'!E$15+$L195*'10k &amp; MO'!E$21+$M195*'10k &amp; MO'!E$27</f>
        <v>0</v>
      </c>
      <c r="W195" s="349">
        <f>+$I195*'10k &amp; MO'!F$3+$J195*'10k &amp; MO'!F$9+$K195*'10k &amp; MO'!F$15+$L195*'10k &amp; MO'!F$21+$M195*'10k &amp; MO'!F$27</f>
        <v>42406.645000000004</v>
      </c>
      <c r="X195" s="349">
        <f>+$I195*'10k &amp; MO'!G$3+$J195*'10k &amp; MO'!G$9+$K195*'10k &amp; MO'!G$15+$L195*'10k &amp; MO'!G$21+$M195*'10k &amp; MO'!G$27</f>
        <v>178.85599999999999</v>
      </c>
      <c r="Y195" s="349">
        <f>+$N195*'10k &amp; MO'!H$3+$O195*'10k &amp; MO'!H$9+$P195*'10k &amp; MO'!H$15+$Q195*'10k &amp; MO'!H$21+$R195*'10k &amp; MO'!H$27</f>
        <v>0</v>
      </c>
      <c r="Z195" s="349">
        <f>+$N195*'10k &amp; MO'!I$3+$O195*'10k &amp; MO'!I$9+$P195*'10k &amp; MO'!I$15+$Q195*'10k &amp; MO'!I$21+$R195*'10k &amp; MO'!I$27</f>
        <v>0</v>
      </c>
      <c r="AA195" s="349">
        <f>+$N195*'10k &amp; MO'!J$3+$O195*'10k &amp; MO'!J$9+$P195*'10k &amp; MO'!J$15+$Q195*'10k &amp; MO'!J$21+$R195*'10k &amp; MO'!J$27</f>
        <v>0</v>
      </c>
      <c r="AB195" s="349">
        <f>+$N195*'10k &amp; MO'!K$3+$O195*'10k &amp; MO'!K$9+$P195*'10k &amp; MO'!K$15+$Q195*'10k &amp; MO'!K$21+$R195*'10k &amp; MO'!K$27</f>
        <v>40428.656999999999</v>
      </c>
      <c r="AC195" s="349">
        <f>+$N195*'10k &amp; MO'!L$3+$O195*'10k &amp; MO'!L$9+$P195*'10k &amp; MO'!L$15+$Q195*'10k &amp; MO'!L$21+$R195*'10k &amp; MO'!L$27</f>
        <v>38785.925999999999</v>
      </c>
      <c r="AD195" s="350">
        <f>+S195*'10k &amp; MO'!O$3</f>
        <v>4484.277</v>
      </c>
      <c r="AF195" s="192" t="str">
        <f t="shared" si="19"/>
        <v>2552014</v>
      </c>
      <c r="AG195" s="192">
        <f>+IFERROR(VLOOKUP($AF195,'Limited Loss'!$F$5:$P$124,AG$3,FALSE),0)</f>
        <v>0</v>
      </c>
      <c r="AH195" s="193">
        <f>+IFERROR(VLOOKUP($AF195,'Limited Loss'!$F$5:$P$124,AH$3,FALSE),0)</f>
        <v>0</v>
      </c>
      <c r="AI195" s="193">
        <f>+IFERROR(VLOOKUP($AF195,'Limited Loss'!$F$5:$P$124,AI$3,FALSE),0)</f>
        <v>0</v>
      </c>
      <c r="AJ195" s="193">
        <f>+IFERROR(VLOOKUP($AF195,'Limited Loss'!$F$5:$P$124,AJ$3,FALSE),0)</f>
        <v>0</v>
      </c>
      <c r="AK195" s="100">
        <f>+IFERROR(VLOOKUP($AF195,'Limited Loss'!$F$5:$P$124,AK$3,FALSE),0)</f>
        <v>0</v>
      </c>
      <c r="AL195" s="193">
        <f>+IFERROR(VLOOKUP($AF195,'Limited Loss'!$F$5:$P$124,AL$3,FALSE),0)</f>
        <v>0</v>
      </c>
      <c r="AM195" s="193">
        <f>+IFERROR(VLOOKUP($AF195,'Limited Loss'!$F$5:$P$124,AM$3,FALSE),0)</f>
        <v>0</v>
      </c>
      <c r="AN195" s="193">
        <f>+IFERROR(VLOOKUP($AF195,'Limited Loss'!$F$5:$P$124,AN$3,FALSE),0)</f>
        <v>0</v>
      </c>
      <c r="AO195" s="193">
        <f>+IFERROR(VLOOKUP($AF195,'Limited Loss'!$F$5:$P$124,AO$3,FALSE),0)</f>
        <v>0</v>
      </c>
      <c r="AP195" s="100">
        <f>+IFERROR(VLOOKUP($AF195,'Limited Loss'!$F$5:$P$124,AP$3,FALSE),0)</f>
        <v>0</v>
      </c>
      <c r="AQ195" s="353"/>
      <c r="AR195" s="331">
        <f t="shared" si="20"/>
        <v>255</v>
      </c>
      <c r="AS195" s="332">
        <f t="shared" si="20"/>
        <v>2014</v>
      </c>
      <c r="AT195" s="349">
        <f t="shared" si="26"/>
        <v>0</v>
      </c>
      <c r="AU195" s="349">
        <f t="shared" si="26"/>
        <v>0</v>
      </c>
      <c r="AV195" s="349">
        <f t="shared" si="26"/>
        <v>0</v>
      </c>
      <c r="AW195" s="349">
        <f t="shared" si="26"/>
        <v>42406.645000000004</v>
      </c>
      <c r="AX195" s="350">
        <f t="shared" si="26"/>
        <v>178.85599999999999</v>
      </c>
      <c r="AY195" s="349">
        <f t="shared" si="26"/>
        <v>0</v>
      </c>
      <c r="AZ195" s="349">
        <f t="shared" si="26"/>
        <v>0</v>
      </c>
      <c r="BA195" s="349">
        <f t="shared" si="26"/>
        <v>0</v>
      </c>
      <c r="BB195" s="349">
        <f t="shared" si="26"/>
        <v>40428.656999999999</v>
      </c>
      <c r="BC195" s="349">
        <f t="shared" si="26"/>
        <v>38785.925999999999</v>
      </c>
      <c r="BD195" s="350">
        <f t="shared" si="26"/>
        <v>4484.277</v>
      </c>
      <c r="BE195" s="349">
        <f t="shared" si="22"/>
        <v>0</v>
      </c>
      <c r="BF195" s="375">
        <f t="shared" si="23"/>
        <v>121800.084</v>
      </c>
      <c r="BG195" s="334">
        <f t="shared" si="24"/>
        <v>4484.277</v>
      </c>
      <c r="BI195" s="107">
        <v>882</v>
      </c>
      <c r="BJ195" s="108">
        <v>243583.22580000001</v>
      </c>
      <c r="BK195" s="108">
        <v>798480.84589999996</v>
      </c>
      <c r="BL195" s="108">
        <v>61097.828000000009</v>
      </c>
    </row>
    <row r="196" spans="1:64" x14ac:dyDescent="0.2">
      <c r="A196" s="326" t="str">
        <f t="shared" si="21"/>
        <v>2552015</v>
      </c>
      <c r="B196" s="331">
        <v>255</v>
      </c>
      <c r="C196" s="327">
        <v>2015</v>
      </c>
      <c r="D196" s="353">
        <f>+IFERROR(VLOOKUP($A196,Data_Loss!$A$2:$V$1180,6,FALSE),0)</f>
        <v>0</v>
      </c>
      <c r="E196" s="353">
        <f>+IFERROR(VLOOKUP($A196,Data_Loss!$A$2:$V$1180,7,FALSE),0)</f>
        <v>0</v>
      </c>
      <c r="F196" s="353">
        <f>+IFERROR(VLOOKUP($A196,Data_Loss!$A$2:$V$1180,8,FALSE),0)</f>
        <v>0</v>
      </c>
      <c r="G196" s="353">
        <f>+IFERROR(VLOOKUP($A196,Data_Loss!$A$2:$V$1180,9,FALSE),0)</f>
        <v>1</v>
      </c>
      <c r="H196" s="353">
        <f>+IFERROR(VLOOKUP($A196,Data_Loss!$A$2:$V$1180,10,FALSE),0)</f>
        <v>0</v>
      </c>
      <c r="I196" s="353">
        <f>+IFERROR(VLOOKUP($A196,Data_Loss!$A$2:$V$1300,12,FALSE),0)</f>
        <v>0</v>
      </c>
      <c r="J196" s="353">
        <f>+IFERROR(VLOOKUP($A196,Data_Loss!$A$2:$V$1300,13,FALSE),0)</f>
        <v>0</v>
      </c>
      <c r="K196" s="353">
        <f>+IFERROR(VLOOKUP($A196,Data_Loss!$A$2:$V$1300,14,FALSE),0)</f>
        <v>0</v>
      </c>
      <c r="L196" s="353">
        <f>+IFERROR(VLOOKUP($A196,Data_Loss!$A$2:$V$1300,15,FALSE),0)</f>
        <v>65662</v>
      </c>
      <c r="M196" s="353">
        <f>+IFERROR(VLOOKUP($A196,Data_Loss!$A$2:$V$1300,16,FALSE),0)</f>
        <v>0</v>
      </c>
      <c r="N196" s="353">
        <f>+IFERROR(VLOOKUP($A196,Data_Loss!$A$2:$V$1300,17,FALSE),0)</f>
        <v>0</v>
      </c>
      <c r="O196" s="353">
        <f>+IFERROR(VLOOKUP($A196,Data_Loss!$A$2:$V$1300,18,FALSE),0)</f>
        <v>0</v>
      </c>
      <c r="P196" s="353">
        <f>+IFERROR(VLOOKUP($A196,Data_Loss!$A$2:$V$1300,19,FALSE),0)</f>
        <v>0</v>
      </c>
      <c r="Q196" s="353">
        <f>+IFERROR(VLOOKUP($A196,Data_Loss!$A$2:$V$1300,20,FALSE),0)</f>
        <v>64756</v>
      </c>
      <c r="R196" s="353">
        <f>+IFERROR(VLOOKUP($A196,Data_Loss!$A$2:$V$1300,21,FALSE),0)</f>
        <v>0</v>
      </c>
      <c r="S196" s="353">
        <f>+IFERROR(VLOOKUP($A196,Data_Loss!$A$2:$V$1300,22,FALSE),0)</f>
        <v>2567</v>
      </c>
      <c r="T196" s="191">
        <f>+$I196*'10k &amp; MO'!C$4+$J196*'10k &amp; MO'!C$10+$K196*'10k &amp; MO'!C$16+$L196*'10k &amp; MO'!C$22+$M196*'10k &amp; MO'!C$28</f>
        <v>0</v>
      </c>
      <c r="U196" s="349">
        <f>+$I196*'10k &amp; MO'!D$4+$J196*'10k &amp; MO'!D$10+$K196*'10k &amp; MO'!D$16+$L196*'10k &amp; MO'!D$22+$M196*'10k &amp; MO'!D$28</f>
        <v>0</v>
      </c>
      <c r="V196" s="349">
        <f>+$I196*'10k &amp; MO'!E$4+$J196*'10k &amp; MO'!E$10+$K196*'10k &amp; MO'!E$16+$L196*'10k &amp; MO'!E$22+$M196*'10k &amp; MO'!E$28</f>
        <v>9619.4830000000002</v>
      </c>
      <c r="W196" s="349">
        <f>+$I196*'10k &amp; MO'!F$4+$J196*'10k &amp; MO'!F$10+$K196*'10k &amp; MO'!F$16+$L196*'10k &amp; MO'!F$22+$M196*'10k &amp; MO'!F$28</f>
        <v>72064.044999999998</v>
      </c>
      <c r="X196" s="349">
        <f>+$I196*'10k &amp; MO'!G$4+$J196*'10k &amp; MO'!G$10+$K196*'10k &amp; MO'!G$16+$L196*'10k &amp; MO'!G$22+$M196*'10k &amp; MO'!G$28</f>
        <v>544.99459999999999</v>
      </c>
      <c r="Y196" s="349">
        <f>+$N196*'10k &amp; MO'!H$4+$O196*'10k &amp; MO'!H$10+$P196*'10k &amp; MO'!H$16+$Q196*'10k &amp; MO'!H$22+$R196*'10k &amp; MO'!H$28</f>
        <v>0</v>
      </c>
      <c r="Z196" s="349">
        <f>+$N196*'10k &amp; MO'!I$4+$O196*'10k &amp; MO'!I$10+$P196*'10k &amp; MO'!I$16+$Q196*'10k &amp; MO'!I$22+$R196*'10k &amp; MO'!I$28</f>
        <v>0</v>
      </c>
      <c r="AA196" s="349">
        <f>+$N196*'10k &amp; MO'!J$4+$O196*'10k &amp; MO'!J$10+$P196*'10k &amp; MO'!J$16+$Q196*'10k &amp; MO'!J$22+$R196*'10k &amp; MO'!J$28</f>
        <v>12148.2256</v>
      </c>
      <c r="AB196" s="349">
        <f>+$N196*'10k &amp; MO'!K$4+$O196*'10k &amp; MO'!K$10+$P196*'10k &amp; MO'!K$16+$Q196*'10k &amp; MO'!K$22+$R196*'10k &amp; MO'!K$28</f>
        <v>99918.508000000002</v>
      </c>
      <c r="AC196" s="349">
        <f>+$N196*'10k &amp; MO'!L$4+$O196*'10k &amp; MO'!L$10+$P196*'10k &amp; MO'!L$16+$Q196*'10k &amp; MO'!L$22+$R196*'10k &amp; MO'!L$28</f>
        <v>1521.7660000000001</v>
      </c>
      <c r="AD196" s="350">
        <f>+S196*'10k &amp; MO'!O$4</f>
        <v>3111.2039999999997</v>
      </c>
      <c r="AF196" s="192" t="str">
        <f t="shared" si="19"/>
        <v>2552015</v>
      </c>
      <c r="AG196" s="192">
        <f>+IFERROR(VLOOKUP($AF196,'Limited Loss'!$F$5:$P$124,AG$3,FALSE),0)</f>
        <v>0</v>
      </c>
      <c r="AH196" s="193">
        <f>+IFERROR(VLOOKUP($AF196,'Limited Loss'!$F$5:$P$124,AH$3,FALSE),0)</f>
        <v>0</v>
      </c>
      <c r="AI196" s="193">
        <f>+IFERROR(VLOOKUP($AF196,'Limited Loss'!$F$5:$P$124,AI$3,FALSE),0)</f>
        <v>0</v>
      </c>
      <c r="AJ196" s="193">
        <f>+IFERROR(VLOOKUP($AF196,'Limited Loss'!$F$5:$P$124,AJ$3,FALSE),0)</f>
        <v>0</v>
      </c>
      <c r="AK196" s="100">
        <f>+IFERROR(VLOOKUP($AF196,'Limited Loss'!$F$5:$P$124,AK$3,FALSE),0)</f>
        <v>0</v>
      </c>
      <c r="AL196" s="193">
        <f>+IFERROR(VLOOKUP($AF196,'Limited Loss'!$F$5:$P$124,AL$3,FALSE),0)</f>
        <v>0</v>
      </c>
      <c r="AM196" s="193">
        <f>+IFERROR(VLOOKUP($AF196,'Limited Loss'!$F$5:$P$124,AM$3,FALSE),0)</f>
        <v>0</v>
      </c>
      <c r="AN196" s="193">
        <f>+IFERROR(VLOOKUP($AF196,'Limited Loss'!$F$5:$P$124,AN$3,FALSE),0)</f>
        <v>0</v>
      </c>
      <c r="AO196" s="193">
        <f>+IFERROR(VLOOKUP($AF196,'Limited Loss'!$F$5:$P$124,AO$3,FALSE),0)</f>
        <v>0</v>
      </c>
      <c r="AP196" s="100">
        <f>+IFERROR(VLOOKUP($AF196,'Limited Loss'!$F$5:$P$124,AP$3,FALSE),0)</f>
        <v>0</v>
      </c>
      <c r="AQ196" s="353"/>
      <c r="AR196" s="331">
        <f t="shared" si="20"/>
        <v>255</v>
      </c>
      <c r="AS196" s="332">
        <f t="shared" si="20"/>
        <v>2015</v>
      </c>
      <c r="AT196" s="349">
        <f t="shared" si="26"/>
        <v>0</v>
      </c>
      <c r="AU196" s="349">
        <f t="shared" si="26"/>
        <v>0</v>
      </c>
      <c r="AV196" s="349">
        <f t="shared" si="26"/>
        <v>9619.4830000000002</v>
      </c>
      <c r="AW196" s="349">
        <f t="shared" si="26"/>
        <v>72064.044999999998</v>
      </c>
      <c r="AX196" s="350">
        <f t="shared" si="26"/>
        <v>544.99459999999999</v>
      </c>
      <c r="AY196" s="349">
        <f t="shared" si="26"/>
        <v>0</v>
      </c>
      <c r="AZ196" s="349">
        <f t="shared" si="26"/>
        <v>0</v>
      </c>
      <c r="BA196" s="349">
        <f t="shared" si="26"/>
        <v>12148.2256</v>
      </c>
      <c r="BB196" s="349">
        <f t="shared" si="26"/>
        <v>99918.508000000002</v>
      </c>
      <c r="BC196" s="349">
        <f t="shared" si="26"/>
        <v>1521.7660000000001</v>
      </c>
      <c r="BD196" s="350">
        <f t="shared" si="26"/>
        <v>3111.2039999999997</v>
      </c>
      <c r="BE196" s="349">
        <f t="shared" si="22"/>
        <v>21767.708599999998</v>
      </c>
      <c r="BF196" s="375">
        <f t="shared" si="23"/>
        <v>174049.31359999999</v>
      </c>
      <c r="BG196" s="334">
        <f t="shared" si="24"/>
        <v>3111.2039999999997</v>
      </c>
      <c r="BI196" s="107">
        <v>884</v>
      </c>
      <c r="BJ196" s="108">
        <v>19162.017899999999</v>
      </c>
      <c r="BK196" s="108">
        <v>185403.49370000002</v>
      </c>
      <c r="BL196" s="108">
        <v>20321.317000000003</v>
      </c>
    </row>
    <row r="197" spans="1:64" x14ac:dyDescent="0.2">
      <c r="A197" s="326" t="str">
        <f t="shared" si="21"/>
        <v>2552016</v>
      </c>
      <c r="B197" s="331">
        <v>255</v>
      </c>
      <c r="C197" s="327">
        <v>2016</v>
      </c>
      <c r="D197" s="353">
        <f>+IFERROR(VLOOKUP($A197,Data_Loss!$A$2:$V$1180,6,FALSE),0)</f>
        <v>0</v>
      </c>
      <c r="E197" s="353">
        <f>+IFERROR(VLOOKUP($A197,Data_Loss!$A$2:$V$1180,7,FALSE),0)</f>
        <v>0</v>
      </c>
      <c r="F197" s="353">
        <f>+IFERROR(VLOOKUP($A197,Data_Loss!$A$2:$V$1180,8,FALSE),0)</f>
        <v>1</v>
      </c>
      <c r="G197" s="353">
        <f>+IFERROR(VLOOKUP($A197,Data_Loss!$A$2:$V$1180,9,FALSE),0)</f>
        <v>0</v>
      </c>
      <c r="H197" s="353">
        <f>+IFERROR(VLOOKUP($A197,Data_Loss!$A$2:$V$1180,10,FALSE),0)</f>
        <v>0</v>
      </c>
      <c r="I197" s="353">
        <f>+IFERROR(VLOOKUP($A197,Data_Loss!$A$2:$V$1300,12,FALSE),0)</f>
        <v>0</v>
      </c>
      <c r="J197" s="353">
        <f>+IFERROR(VLOOKUP($A197,Data_Loss!$A$2:$V$1300,13,FALSE),0)</f>
        <v>0</v>
      </c>
      <c r="K197" s="353">
        <f>+IFERROR(VLOOKUP($A197,Data_Loss!$A$2:$V$1300,14,FALSE),0)</f>
        <v>219076</v>
      </c>
      <c r="L197" s="353">
        <f>+IFERROR(VLOOKUP($A197,Data_Loss!$A$2:$V$1300,15,FALSE),0)</f>
        <v>0</v>
      </c>
      <c r="M197" s="353">
        <f>+IFERROR(VLOOKUP($A197,Data_Loss!$A$2:$V$1300,16,FALSE),0)</f>
        <v>0</v>
      </c>
      <c r="N197" s="353">
        <f>+IFERROR(VLOOKUP($A197,Data_Loss!$A$2:$V$1300,17,FALSE),0)</f>
        <v>0</v>
      </c>
      <c r="O197" s="353">
        <f>+IFERROR(VLOOKUP($A197,Data_Loss!$A$2:$V$1300,18,FALSE),0)</f>
        <v>0</v>
      </c>
      <c r="P197" s="353">
        <f>+IFERROR(VLOOKUP($A197,Data_Loss!$A$2:$V$1300,19,FALSE),0)</f>
        <v>48810</v>
      </c>
      <c r="Q197" s="353">
        <f>+IFERROR(VLOOKUP($A197,Data_Loss!$A$2:$V$1300,20,FALSE),0)</f>
        <v>0</v>
      </c>
      <c r="R197" s="353">
        <f>+IFERROR(VLOOKUP($A197,Data_Loss!$A$2:$V$1300,21,FALSE),0)</f>
        <v>0</v>
      </c>
      <c r="S197" s="353">
        <f>+IFERROR(VLOOKUP($A197,Data_Loss!$A$2:$V$1300,22,FALSE),0)</f>
        <v>0</v>
      </c>
      <c r="T197" s="191">
        <f>+$I197*'10k &amp; MO'!C$5+$J197*'10k &amp; MO'!C$11+$K197*'10k &amp; MO'!C$17+$L197*'10k &amp; MO'!C$23+$M197*'10k &amp; MO'!C$29</f>
        <v>0</v>
      </c>
      <c r="U197" s="349">
        <f>+$I197*'10k &amp; MO'!D$5+$J197*'10k &amp; MO'!D$11+$K197*'10k &amp; MO'!D$17+$L197*'10k &amp; MO'!D$23+$M197*'10k &amp; MO'!D$29</f>
        <v>1292.5483999999999</v>
      </c>
      <c r="V197" s="349">
        <f>+$I197*'10k &amp; MO'!E$5+$J197*'10k &amp; MO'!E$11+$K197*'10k &amp; MO'!E$17+$L197*'10k &amp; MO'!E$23+$M197*'10k &amp; MO'!E$29</f>
        <v>342481.51079999999</v>
      </c>
      <c r="W197" s="349">
        <f>+$I197*'10k &amp; MO'!F$5+$J197*'10k &amp; MO'!F$11+$K197*'10k &amp; MO'!F$17+$L197*'10k &amp; MO'!F$23+$M197*'10k &amp; MO'!F$29</f>
        <v>6528.4647999999997</v>
      </c>
      <c r="X197" s="349">
        <f>+$I197*'10k &amp; MO'!G$5+$J197*'10k &amp; MO'!G$11+$K197*'10k &amp; MO'!G$17+$L197*'10k &amp; MO'!G$23+$M197*'10k &amp; MO'!G$29</f>
        <v>2475.5587999999998</v>
      </c>
      <c r="Y197" s="349">
        <f>+$N197*'10k &amp; MO'!H$5+$O197*'10k &amp; MO'!H$11+$P197*'10k &amp; MO'!H$17+$Q197*'10k &amp; MO'!H$23+$R197*'10k &amp; MO'!H$29</f>
        <v>0</v>
      </c>
      <c r="Z197" s="349">
        <f>+$N197*'10k &amp; MO'!I$5+$O197*'10k &amp; MO'!I$11+$P197*'10k &amp; MO'!I$17+$Q197*'10k &amp; MO'!I$23+$R197*'10k &amp; MO'!I$29</f>
        <v>161.07300000000001</v>
      </c>
      <c r="AA197" s="349">
        <f>+$N197*'10k &amp; MO'!J$5+$O197*'10k &amp; MO'!J$11+$P197*'10k &amp; MO'!J$17+$Q197*'10k &amp; MO'!J$23+$R197*'10k &amp; MO'!J$29</f>
        <v>92817.096000000005</v>
      </c>
      <c r="AB197" s="349">
        <f>+$N197*'10k &amp; MO'!K$5+$O197*'10k &amp; MO'!K$11+$P197*'10k &amp; MO'!K$17+$Q197*'10k &amp; MO'!K$23+$R197*'10k &amp; MO'!K$29</f>
        <v>4217.1840000000002</v>
      </c>
      <c r="AC197" s="349">
        <f>+$N197*'10k &amp; MO'!L$5+$O197*'10k &amp; MO'!L$11+$P197*'10k &amp; MO'!L$17+$Q197*'10k &amp; MO'!L$23+$R197*'10k &amp; MO'!L$29</f>
        <v>976.2</v>
      </c>
      <c r="AD197" s="350">
        <f>+S197*'10k &amp; MO'!O$5</f>
        <v>0</v>
      </c>
      <c r="AF197" s="192" t="str">
        <f t="shared" ref="AF197:AF260" si="27">+B197&amp;C197</f>
        <v>2552016</v>
      </c>
      <c r="AG197" s="192">
        <f>+IFERROR(VLOOKUP($AF197,'Limited Loss'!$F$5:$P$124,AG$3,FALSE),0)</f>
        <v>0</v>
      </c>
      <c r="AH197" s="193">
        <f>+IFERROR(VLOOKUP($AF197,'Limited Loss'!$F$5:$P$124,AH$3,FALSE),0)</f>
        <v>0</v>
      </c>
      <c r="AI197" s="193">
        <f>+IFERROR(VLOOKUP($AF197,'Limited Loss'!$F$5:$P$124,AI$3,FALSE),0)</f>
        <v>0</v>
      </c>
      <c r="AJ197" s="193">
        <f>+IFERROR(VLOOKUP($AF197,'Limited Loss'!$F$5:$P$124,AJ$3,FALSE),0)</f>
        <v>0</v>
      </c>
      <c r="AK197" s="100">
        <f>+IFERROR(VLOOKUP($AF197,'Limited Loss'!$F$5:$P$124,AK$3,FALSE),0)</f>
        <v>0</v>
      </c>
      <c r="AL197" s="193">
        <f>+IFERROR(VLOOKUP($AF197,'Limited Loss'!$F$5:$P$124,AL$3,FALSE),0)</f>
        <v>0</v>
      </c>
      <c r="AM197" s="193">
        <f>+IFERROR(VLOOKUP($AF197,'Limited Loss'!$F$5:$P$124,AM$3,FALSE),0)</f>
        <v>0</v>
      </c>
      <c r="AN197" s="193">
        <f>+IFERROR(VLOOKUP($AF197,'Limited Loss'!$F$5:$P$124,AN$3,FALSE),0)</f>
        <v>0</v>
      </c>
      <c r="AO197" s="193">
        <f>+IFERROR(VLOOKUP($AF197,'Limited Loss'!$F$5:$P$124,AO$3,FALSE),0)</f>
        <v>0</v>
      </c>
      <c r="AP197" s="100">
        <f>+IFERROR(VLOOKUP($AF197,'Limited Loss'!$F$5:$P$124,AP$3,FALSE),0)</f>
        <v>0</v>
      </c>
      <c r="AQ197" s="353"/>
      <c r="AR197" s="331">
        <f t="shared" ref="AR197:AS260" si="28">+B197</f>
        <v>255</v>
      </c>
      <c r="AS197" s="332">
        <f t="shared" si="28"/>
        <v>2016</v>
      </c>
      <c r="AT197" s="349">
        <f t="shared" si="26"/>
        <v>0</v>
      </c>
      <c r="AU197" s="349">
        <f t="shared" si="26"/>
        <v>1292.5483999999999</v>
      </c>
      <c r="AV197" s="349">
        <f t="shared" si="26"/>
        <v>342481.51079999999</v>
      </c>
      <c r="AW197" s="349">
        <f t="shared" si="26"/>
        <v>6528.4647999999997</v>
      </c>
      <c r="AX197" s="350">
        <f t="shared" si="26"/>
        <v>2475.5587999999998</v>
      </c>
      <c r="AY197" s="349">
        <f t="shared" si="26"/>
        <v>0</v>
      </c>
      <c r="AZ197" s="349">
        <f t="shared" si="26"/>
        <v>161.07300000000001</v>
      </c>
      <c r="BA197" s="349">
        <f t="shared" si="26"/>
        <v>92817.096000000005</v>
      </c>
      <c r="BB197" s="349">
        <f t="shared" si="26"/>
        <v>4217.1840000000002</v>
      </c>
      <c r="BC197" s="349">
        <f t="shared" si="26"/>
        <v>976.2</v>
      </c>
      <c r="BD197" s="350">
        <f t="shared" si="26"/>
        <v>0</v>
      </c>
      <c r="BE197" s="349">
        <f t="shared" si="22"/>
        <v>436752.22820000001</v>
      </c>
      <c r="BF197" s="375">
        <f t="shared" si="23"/>
        <v>14197.407600000002</v>
      </c>
      <c r="BG197" s="334">
        <f t="shared" si="24"/>
        <v>0</v>
      </c>
      <c r="BI197" s="107">
        <v>885</v>
      </c>
      <c r="BJ197" s="108">
        <v>2581398.4103000001</v>
      </c>
      <c r="BK197" s="108">
        <v>2442640.2078</v>
      </c>
      <c r="BL197" s="108">
        <v>63249.491000000002</v>
      </c>
    </row>
    <row r="198" spans="1:64" x14ac:dyDescent="0.2">
      <c r="A198" s="326" t="str">
        <f t="shared" ref="A198:A261" si="29">+B198&amp;C198</f>
        <v>2552017</v>
      </c>
      <c r="B198" s="331">
        <v>255</v>
      </c>
      <c r="C198" s="327">
        <v>2017</v>
      </c>
      <c r="D198" s="353">
        <f>+IFERROR(VLOOKUP($A198,Data_Loss!$A$2:$V$1180,6,FALSE),0)</f>
        <v>0</v>
      </c>
      <c r="E198" s="353">
        <f>+IFERROR(VLOOKUP($A198,Data_Loss!$A$2:$V$1180,7,FALSE),0)</f>
        <v>0</v>
      </c>
      <c r="F198" s="353">
        <f>+IFERROR(VLOOKUP($A198,Data_Loss!$A$2:$V$1180,8,FALSE),0)</f>
        <v>0</v>
      </c>
      <c r="G198" s="353">
        <f>+IFERROR(VLOOKUP($A198,Data_Loss!$A$2:$V$1180,9,FALSE),0)</f>
        <v>1</v>
      </c>
      <c r="H198" s="353">
        <f>+IFERROR(VLOOKUP($A198,Data_Loss!$A$2:$V$1180,10,FALSE),0)</f>
        <v>0</v>
      </c>
      <c r="I198" s="353">
        <f>+IFERROR(VLOOKUP($A198,Data_Loss!$A$2:$V$1300,12,FALSE),0)</f>
        <v>0</v>
      </c>
      <c r="J198" s="353">
        <f>+IFERROR(VLOOKUP($A198,Data_Loss!$A$2:$V$1300,13,FALSE),0)</f>
        <v>0</v>
      </c>
      <c r="K198" s="353">
        <f>+IFERROR(VLOOKUP($A198,Data_Loss!$A$2:$V$1300,14,FALSE),0)</f>
        <v>0</v>
      </c>
      <c r="L198" s="353">
        <f>+IFERROR(VLOOKUP($A198,Data_Loss!$A$2:$V$1300,15,FALSE),0)</f>
        <v>28653</v>
      </c>
      <c r="M198" s="353">
        <f>+IFERROR(VLOOKUP($A198,Data_Loss!$A$2:$V$1300,16,FALSE),0)</f>
        <v>0</v>
      </c>
      <c r="N198" s="353">
        <f>+IFERROR(VLOOKUP($A198,Data_Loss!$A$2:$V$1300,17,FALSE),0)</f>
        <v>0</v>
      </c>
      <c r="O198" s="353">
        <f>+IFERROR(VLOOKUP($A198,Data_Loss!$A$2:$V$1300,18,FALSE),0)</f>
        <v>0</v>
      </c>
      <c r="P198" s="353">
        <f>+IFERROR(VLOOKUP($A198,Data_Loss!$A$2:$V$1300,19,FALSE),0)</f>
        <v>0</v>
      </c>
      <c r="Q198" s="353">
        <f>+IFERROR(VLOOKUP($A198,Data_Loss!$A$2:$V$1300,20,FALSE),0)</f>
        <v>6255</v>
      </c>
      <c r="R198" s="353">
        <f>+IFERROR(VLOOKUP($A198,Data_Loss!$A$2:$V$1300,21,FALSE),0)</f>
        <v>0</v>
      </c>
      <c r="S198" s="353">
        <f>+IFERROR(VLOOKUP($A198,Data_Loss!$A$2:$V$1300,22,FALSE),0)</f>
        <v>6424</v>
      </c>
      <c r="T198" s="191">
        <f>+$I198*'10k &amp; MO'!C$6+$J198*'10k &amp; MO'!C$12+$K198*'10k &amp; MO'!C$18+$L198*'10k &amp; MO'!C$24+$M198*'10k &amp; MO'!C$30</f>
        <v>0</v>
      </c>
      <c r="U198" s="349">
        <f>+$I198*'10k &amp; MO'!D$6+$J198*'10k &amp; MO'!D$12+$K198*'10k &amp; MO'!D$18+$L198*'10k &amp; MO'!D$24+$M198*'10k &amp; MO'!D$30</f>
        <v>60.171299999999995</v>
      </c>
      <c r="V198" s="349">
        <f>+$I198*'10k &amp; MO'!E$6+$J198*'10k &amp; MO'!E$12+$K198*'10k &amp; MO'!E$18+$L198*'10k &amp; MO'!E$24+$M198*'10k &amp; MO'!E$30</f>
        <v>25137.276900000001</v>
      </c>
      <c r="W198" s="349">
        <f>+$I198*'10k &amp; MO'!F$6+$J198*'10k &amp; MO'!F$12+$K198*'10k &amp; MO'!F$18+$L198*'10k &amp; MO'!F$24+$M198*'10k &amp; MO'!F$30</f>
        <v>25776.238799999999</v>
      </c>
      <c r="X198" s="349">
        <f>+$I198*'10k &amp; MO'!G$6+$J198*'10k &amp; MO'!G$12+$K198*'10k &amp; MO'!G$18+$L198*'10k &amp; MO'!G$24+$M198*'10k &amp; MO'!G$30</f>
        <v>2166.1668</v>
      </c>
      <c r="Y198" s="349">
        <f>+$N198*'10k &amp; MO'!H$6+$O198*'10k &amp; MO'!H$12+$P198*'10k &amp; MO'!H$18+$Q198*'10k &amp; MO'!H$24+$R198*'10k &amp; MO'!H$30</f>
        <v>0</v>
      </c>
      <c r="Z198" s="349">
        <f>+$N198*'10k &amp; MO'!I$6+$O198*'10k &amp; MO'!I$12+$P198*'10k &amp; MO'!I$18+$Q198*'10k &amp; MO'!I$24+$R198*'10k &amp; MO'!I$30</f>
        <v>4.3784999999999998</v>
      </c>
      <c r="AA198" s="349">
        <f>+$N198*'10k &amp; MO'!J$6+$O198*'10k &amp; MO'!J$12+$P198*'10k &amp; MO'!J$18+$Q198*'10k &amp; MO'!J$24+$R198*'10k &amp; MO'!J$30</f>
        <v>6468.2955000000002</v>
      </c>
      <c r="AB198" s="349">
        <f>+$N198*'10k &amp; MO'!K$6+$O198*'10k &amp; MO'!K$12+$P198*'10k &amp; MO'!K$18+$Q198*'10k &amp; MO'!K$24+$R198*'10k &amp; MO'!K$30</f>
        <v>7889.4315000000006</v>
      </c>
      <c r="AC198" s="349">
        <f>+$N198*'10k &amp; MO'!L$6+$O198*'10k &amp; MO'!L$12+$P198*'10k &amp; MO'!L$18+$Q198*'10k &amp; MO'!L$24+$R198*'10k &amp; MO'!L$30</f>
        <v>664.90650000000005</v>
      </c>
      <c r="AD198" s="350">
        <f>+S198*'10k &amp; MO'!O$6</f>
        <v>8646.7039999999997</v>
      </c>
      <c r="AF198" s="192" t="str">
        <f t="shared" si="27"/>
        <v>2552017</v>
      </c>
      <c r="AG198" s="192">
        <f>+IFERROR(VLOOKUP($AF198,'Limited Loss'!$F$5:$P$124,AG$3,FALSE),0)</f>
        <v>0</v>
      </c>
      <c r="AH198" s="193">
        <f>+IFERROR(VLOOKUP($AF198,'Limited Loss'!$F$5:$P$124,AH$3,FALSE),0)</f>
        <v>0</v>
      </c>
      <c r="AI198" s="193">
        <f>+IFERROR(VLOOKUP($AF198,'Limited Loss'!$F$5:$P$124,AI$3,FALSE),0)</f>
        <v>0</v>
      </c>
      <c r="AJ198" s="193">
        <f>+IFERROR(VLOOKUP($AF198,'Limited Loss'!$F$5:$P$124,AJ$3,FALSE),0)</f>
        <v>0</v>
      </c>
      <c r="AK198" s="100">
        <f>+IFERROR(VLOOKUP($AF198,'Limited Loss'!$F$5:$P$124,AK$3,FALSE),0)</f>
        <v>0</v>
      </c>
      <c r="AL198" s="193">
        <f>+IFERROR(VLOOKUP($AF198,'Limited Loss'!$F$5:$P$124,AL$3,FALSE),0)</f>
        <v>0</v>
      </c>
      <c r="AM198" s="193">
        <f>+IFERROR(VLOOKUP($AF198,'Limited Loss'!$F$5:$P$124,AM$3,FALSE),0)</f>
        <v>0</v>
      </c>
      <c r="AN198" s="193">
        <f>+IFERROR(VLOOKUP($AF198,'Limited Loss'!$F$5:$P$124,AN$3,FALSE),0)</f>
        <v>0</v>
      </c>
      <c r="AO198" s="193">
        <f>+IFERROR(VLOOKUP($AF198,'Limited Loss'!$F$5:$P$124,AO$3,FALSE),0)</f>
        <v>0</v>
      </c>
      <c r="AP198" s="100">
        <f>+IFERROR(VLOOKUP($AF198,'Limited Loss'!$F$5:$P$124,AP$3,FALSE),0)</f>
        <v>0</v>
      </c>
      <c r="AQ198" s="353"/>
      <c r="AR198" s="331">
        <f t="shared" si="28"/>
        <v>255</v>
      </c>
      <c r="AS198" s="332">
        <f t="shared" si="28"/>
        <v>2017</v>
      </c>
      <c r="AT198" s="349">
        <f t="shared" si="26"/>
        <v>0</v>
      </c>
      <c r="AU198" s="349">
        <f t="shared" si="26"/>
        <v>60.171299999999995</v>
      </c>
      <c r="AV198" s="349">
        <f t="shared" si="26"/>
        <v>25137.276900000001</v>
      </c>
      <c r="AW198" s="349">
        <f t="shared" si="26"/>
        <v>25776.238799999999</v>
      </c>
      <c r="AX198" s="350">
        <f t="shared" si="26"/>
        <v>2166.1668</v>
      </c>
      <c r="AY198" s="349">
        <f t="shared" si="26"/>
        <v>0</v>
      </c>
      <c r="AZ198" s="349">
        <f t="shared" si="26"/>
        <v>4.3784999999999998</v>
      </c>
      <c r="BA198" s="349">
        <f t="shared" si="26"/>
        <v>6468.2955000000002</v>
      </c>
      <c r="BB198" s="349">
        <f t="shared" si="26"/>
        <v>7889.4315000000006</v>
      </c>
      <c r="BC198" s="349">
        <f t="shared" si="26"/>
        <v>664.90650000000005</v>
      </c>
      <c r="BD198" s="350">
        <f t="shared" si="26"/>
        <v>8646.7039999999997</v>
      </c>
      <c r="BE198" s="349">
        <f t="shared" ref="BE198:BE261" si="30">+AT198+AU198+AV198+AY198+AZ198+BA198</f>
        <v>31670.122200000002</v>
      </c>
      <c r="BF198" s="375">
        <f t="shared" ref="BF198:BF261" si="31">+AW198+AX198+BB198+BC198</f>
        <v>36496.743599999994</v>
      </c>
      <c r="BG198" s="334">
        <f t="shared" ref="BG198:BG261" si="32">+BD198</f>
        <v>8646.7039999999997</v>
      </c>
      <c r="BI198" s="107">
        <v>886</v>
      </c>
      <c r="BJ198" s="108">
        <v>357054.69030000007</v>
      </c>
      <c r="BK198" s="108">
        <v>733627.41200000001</v>
      </c>
      <c r="BL198" s="108">
        <v>76266.099000000002</v>
      </c>
    </row>
    <row r="199" spans="1:64" x14ac:dyDescent="0.2">
      <c r="A199" s="326" t="str">
        <f t="shared" si="29"/>
        <v>2552018</v>
      </c>
      <c r="B199" s="331">
        <v>255</v>
      </c>
      <c r="C199" s="327">
        <v>2018</v>
      </c>
      <c r="D199" s="353">
        <f>+IFERROR(VLOOKUP($A199,Data_Loss!$A$2:$V$1180,6,FALSE),0)</f>
        <v>0</v>
      </c>
      <c r="E199" s="353">
        <f>+IFERROR(VLOOKUP($A199,Data_Loss!$A$2:$V$1180,7,FALSE),0)</f>
        <v>0</v>
      </c>
      <c r="F199" s="353">
        <f>+IFERROR(VLOOKUP($A199,Data_Loss!$A$2:$V$1180,8,FALSE),0)</f>
        <v>0</v>
      </c>
      <c r="G199" s="353">
        <f>+IFERROR(VLOOKUP($A199,Data_Loss!$A$2:$V$1180,9,FALSE),0)</f>
        <v>0</v>
      </c>
      <c r="H199" s="353">
        <f>+IFERROR(VLOOKUP($A199,Data_Loss!$A$2:$V$1180,10,FALSE),0)</f>
        <v>0</v>
      </c>
      <c r="I199" s="353">
        <f>+IFERROR(VLOOKUP($A199,Data_Loss!$A$2:$V$1300,12,FALSE),0)</f>
        <v>0</v>
      </c>
      <c r="J199" s="353">
        <f>+IFERROR(VLOOKUP($A199,Data_Loss!$A$2:$V$1300,13,FALSE),0)</f>
        <v>0</v>
      </c>
      <c r="K199" s="353">
        <f>+IFERROR(VLOOKUP($A199,Data_Loss!$A$2:$V$1300,14,FALSE),0)</f>
        <v>0</v>
      </c>
      <c r="L199" s="353">
        <f>+IFERROR(VLOOKUP($A199,Data_Loss!$A$2:$V$1300,15,FALSE),0)</f>
        <v>0</v>
      </c>
      <c r="M199" s="353">
        <f>+IFERROR(VLOOKUP($A199,Data_Loss!$A$2:$V$1300,16,FALSE),0)</f>
        <v>0</v>
      </c>
      <c r="N199" s="353">
        <f>+IFERROR(VLOOKUP($A199,Data_Loss!$A$2:$V$1300,17,FALSE),0)</f>
        <v>0</v>
      </c>
      <c r="O199" s="353">
        <f>+IFERROR(VLOOKUP($A199,Data_Loss!$A$2:$V$1300,18,FALSE),0)</f>
        <v>0</v>
      </c>
      <c r="P199" s="353">
        <f>+IFERROR(VLOOKUP($A199,Data_Loss!$A$2:$V$1300,19,FALSE),0)</f>
        <v>0</v>
      </c>
      <c r="Q199" s="353">
        <f>+IFERROR(VLOOKUP($A199,Data_Loss!$A$2:$V$1300,20,FALSE),0)</f>
        <v>0</v>
      </c>
      <c r="R199" s="353">
        <f>+IFERROR(VLOOKUP($A199,Data_Loss!$A$2:$V$1300,21,FALSE),0)</f>
        <v>0</v>
      </c>
      <c r="S199" s="353">
        <f>+IFERROR(VLOOKUP($A199,Data_Loss!$A$2:$V$1300,22,FALSE),0)</f>
        <v>618</v>
      </c>
      <c r="T199" s="191">
        <f>+$I199*'10k &amp; MO'!C$7+$J199*'10k &amp; MO'!C$13+$K199*'10k &amp; MO'!C$19+$L199*'10k &amp; MO'!C$25+$M199*'10k &amp; MO'!C$31</f>
        <v>0</v>
      </c>
      <c r="U199" s="349">
        <f>+$I199*'10k &amp; MO'!D$7+$J199*'10k &amp; MO'!D$13+$K199*'10k &amp; MO'!D$19+$L199*'10k &amp; MO'!D$25+$M199*'10k &amp; MO'!D$31</f>
        <v>0</v>
      </c>
      <c r="V199" s="349">
        <f>+$I199*'10k &amp; MO'!E$7+$J199*'10k &amp; MO'!E$13+$K199*'10k &amp; MO'!E$19+$L199*'10k &amp; MO'!E$25+$M199*'10k &amp; MO'!E$31</f>
        <v>0</v>
      </c>
      <c r="W199" s="349">
        <f>+$I199*'10k &amp; MO'!F$7+$J199*'10k &amp; MO'!F$13+$K199*'10k &amp; MO'!F$19+$L199*'10k &amp; MO'!F$25+$M199*'10k &amp; MO'!F$31</f>
        <v>0</v>
      </c>
      <c r="X199" s="349">
        <f>+$I199*'10k &amp; MO'!G$7+$J199*'10k &amp; MO'!G$13+$K199*'10k &amp; MO'!G$19+$L199*'10k &amp; MO'!G$25+$M199*'10k &amp; MO'!G$31</f>
        <v>0</v>
      </c>
      <c r="Y199" s="349">
        <f>+$N199*'10k &amp; MO'!H$7+$O199*'10k &amp; MO'!H$13+$P199*'10k &amp; MO'!H$19+$Q199*'10k &amp; MO'!H$25+$R199*'10k &amp; MO'!H$31</f>
        <v>0</v>
      </c>
      <c r="Z199" s="349">
        <f>+$N199*'10k &amp; MO'!I$7+$O199*'10k &amp; MO'!I$13+$P199*'10k &amp; MO'!I$19+$Q199*'10k &amp; MO'!I$25+$R199*'10k &amp; MO'!I$31</f>
        <v>0</v>
      </c>
      <c r="AA199" s="349">
        <f>+$N199*'10k &amp; MO'!J$7+$O199*'10k &amp; MO'!J$13+$P199*'10k &amp; MO'!J$19+$Q199*'10k &amp; MO'!J$25+$R199*'10k &amp; MO'!J$31</f>
        <v>0</v>
      </c>
      <c r="AB199" s="349">
        <f>+$N199*'10k &amp; MO'!K$7+$O199*'10k &amp; MO'!K$13+$P199*'10k &amp; MO'!K$19+$Q199*'10k &amp; MO'!K$25+$R199*'10k &amp; MO'!K$31</f>
        <v>0</v>
      </c>
      <c r="AC199" s="349">
        <f>+$N199*'10k &amp; MO'!L$7+$O199*'10k &amp; MO'!L$13+$P199*'10k &amp; MO'!L$19+$Q199*'10k &amp; MO'!L$25+$R199*'10k &amp; MO'!L$31</f>
        <v>0</v>
      </c>
      <c r="AD199" s="350">
        <f>+S199*'10k &amp; MO'!O$7</f>
        <v>819.46800000000007</v>
      </c>
      <c r="AF199" s="192" t="str">
        <f t="shared" si="27"/>
        <v>2552018</v>
      </c>
      <c r="AG199" s="192">
        <f>+IFERROR(VLOOKUP($AF199,'Limited Loss'!$F$5:$P$124,AG$3,FALSE),0)</f>
        <v>0</v>
      </c>
      <c r="AH199" s="193">
        <f>+IFERROR(VLOOKUP($AF199,'Limited Loss'!$F$5:$P$124,AH$3,FALSE),0)</f>
        <v>0</v>
      </c>
      <c r="AI199" s="193">
        <f>+IFERROR(VLOOKUP($AF199,'Limited Loss'!$F$5:$P$124,AI$3,FALSE),0)</f>
        <v>0</v>
      </c>
      <c r="AJ199" s="193">
        <f>+IFERROR(VLOOKUP($AF199,'Limited Loss'!$F$5:$P$124,AJ$3,FALSE),0)</f>
        <v>0</v>
      </c>
      <c r="AK199" s="100">
        <f>+IFERROR(VLOOKUP($AF199,'Limited Loss'!$F$5:$P$124,AK$3,FALSE),0)</f>
        <v>0</v>
      </c>
      <c r="AL199" s="193">
        <f>+IFERROR(VLOOKUP($AF199,'Limited Loss'!$F$5:$P$124,AL$3,FALSE),0)</f>
        <v>0</v>
      </c>
      <c r="AM199" s="193">
        <f>+IFERROR(VLOOKUP($AF199,'Limited Loss'!$F$5:$P$124,AM$3,FALSE),0)</f>
        <v>0</v>
      </c>
      <c r="AN199" s="193">
        <f>+IFERROR(VLOOKUP($AF199,'Limited Loss'!$F$5:$P$124,AN$3,FALSE),0)</f>
        <v>0</v>
      </c>
      <c r="AO199" s="193">
        <f>+IFERROR(VLOOKUP($AF199,'Limited Loss'!$F$5:$P$124,AO$3,FALSE),0)</f>
        <v>0</v>
      </c>
      <c r="AP199" s="100">
        <f>+IFERROR(VLOOKUP($AF199,'Limited Loss'!$F$5:$P$124,AP$3,FALSE),0)</f>
        <v>0</v>
      </c>
      <c r="AQ199" s="353"/>
      <c r="AR199" s="331">
        <f t="shared" si="28"/>
        <v>255</v>
      </c>
      <c r="AS199" s="332">
        <f t="shared" si="28"/>
        <v>2018</v>
      </c>
      <c r="AT199" s="349">
        <f t="shared" ref="AT199:BD222" si="33">+T199-AG199</f>
        <v>0</v>
      </c>
      <c r="AU199" s="349">
        <f t="shared" si="33"/>
        <v>0</v>
      </c>
      <c r="AV199" s="349">
        <f t="shared" si="33"/>
        <v>0</v>
      </c>
      <c r="AW199" s="349">
        <f t="shared" si="33"/>
        <v>0</v>
      </c>
      <c r="AX199" s="350">
        <f t="shared" si="33"/>
        <v>0</v>
      </c>
      <c r="AY199" s="349">
        <f t="shared" si="33"/>
        <v>0</v>
      </c>
      <c r="AZ199" s="349">
        <f t="shared" si="33"/>
        <v>0</v>
      </c>
      <c r="BA199" s="349">
        <f t="shared" si="33"/>
        <v>0</v>
      </c>
      <c r="BB199" s="349">
        <f t="shared" si="33"/>
        <v>0</v>
      </c>
      <c r="BC199" s="349">
        <f t="shared" si="33"/>
        <v>0</v>
      </c>
      <c r="BD199" s="350">
        <f t="shared" si="33"/>
        <v>819.46800000000007</v>
      </c>
      <c r="BE199" s="349">
        <f t="shared" si="30"/>
        <v>0</v>
      </c>
      <c r="BF199" s="375">
        <f t="shared" si="31"/>
        <v>0</v>
      </c>
      <c r="BG199" s="334">
        <f t="shared" si="32"/>
        <v>819.46800000000007</v>
      </c>
      <c r="BI199" s="107">
        <v>887</v>
      </c>
      <c r="BJ199" s="108">
        <v>882.92290000000003</v>
      </c>
      <c r="BK199" s="108">
        <v>35619.414700000001</v>
      </c>
      <c r="BL199" s="108">
        <v>262795.14600000001</v>
      </c>
    </row>
    <row r="200" spans="1:64" x14ac:dyDescent="0.2">
      <c r="A200" s="326" t="str">
        <f t="shared" si="29"/>
        <v>2572014</v>
      </c>
      <c r="B200" s="331">
        <v>257</v>
      </c>
      <c r="C200" s="327">
        <v>2014</v>
      </c>
      <c r="D200" s="353">
        <f>+IFERROR(VLOOKUP($A200,Data_Loss!$A$2:$V$1180,6,FALSE),0)</f>
        <v>0</v>
      </c>
      <c r="E200" s="353">
        <f>+IFERROR(VLOOKUP($A200,Data_Loss!$A$2:$V$1180,7,FALSE),0)</f>
        <v>0</v>
      </c>
      <c r="F200" s="353">
        <f>+IFERROR(VLOOKUP($A200,Data_Loss!$A$2:$V$1180,8,FALSE),0)</f>
        <v>0</v>
      </c>
      <c r="G200" s="353">
        <f>+IFERROR(VLOOKUP($A200,Data_Loss!$A$2:$V$1180,9,FALSE),0)</f>
        <v>0</v>
      </c>
      <c r="H200" s="353">
        <f>+IFERROR(VLOOKUP($A200,Data_Loss!$A$2:$V$1180,10,FALSE),0)</f>
        <v>0</v>
      </c>
      <c r="I200" s="353">
        <f>+IFERROR(VLOOKUP($A200,Data_Loss!$A$2:$V$1300,12,FALSE),0)</f>
        <v>0</v>
      </c>
      <c r="J200" s="353">
        <f>+IFERROR(VLOOKUP($A200,Data_Loss!$A$2:$V$1300,13,FALSE),0)</f>
        <v>0</v>
      </c>
      <c r="K200" s="353">
        <f>+IFERROR(VLOOKUP($A200,Data_Loss!$A$2:$V$1300,14,FALSE),0)</f>
        <v>0</v>
      </c>
      <c r="L200" s="353">
        <f>+IFERROR(VLOOKUP($A200,Data_Loss!$A$2:$V$1300,15,FALSE),0)</f>
        <v>0</v>
      </c>
      <c r="M200" s="353">
        <f>+IFERROR(VLOOKUP($A200,Data_Loss!$A$2:$V$1300,16,FALSE),0)</f>
        <v>0</v>
      </c>
      <c r="N200" s="353">
        <f>+IFERROR(VLOOKUP($A200,Data_Loss!$A$2:$V$1300,17,FALSE),0)</f>
        <v>0</v>
      </c>
      <c r="O200" s="353">
        <f>+IFERROR(VLOOKUP($A200,Data_Loss!$A$2:$V$1300,18,FALSE),0)</f>
        <v>0</v>
      </c>
      <c r="P200" s="353">
        <f>+IFERROR(VLOOKUP($A200,Data_Loss!$A$2:$V$1300,19,FALSE),0)</f>
        <v>0</v>
      </c>
      <c r="Q200" s="353">
        <f>+IFERROR(VLOOKUP($A200,Data_Loss!$A$2:$V$1300,20,FALSE),0)</f>
        <v>0</v>
      </c>
      <c r="R200" s="353">
        <f>+IFERROR(VLOOKUP($A200,Data_Loss!$A$2:$V$1300,21,FALSE),0)</f>
        <v>0</v>
      </c>
      <c r="S200" s="353">
        <f>+IFERROR(VLOOKUP($A200,Data_Loss!$A$2:$V$1300,22,FALSE),0)</f>
        <v>0</v>
      </c>
      <c r="T200" s="191">
        <f>+$I200*'10k &amp; MO'!C$3+$J200*'10k &amp; MO'!C$9+$K200*'10k &amp; MO'!C$15+$L200*'10k &amp; MO'!C$21+$M200*'10k &amp; MO'!C$27</f>
        <v>0</v>
      </c>
      <c r="U200" s="349">
        <f>+$I200*'10k &amp; MO'!D$3+$J200*'10k &amp; MO'!D$9+$K200*'10k &amp; MO'!D$15+$L200*'10k &amp; MO'!D$21+$M200*'10k &amp; MO'!D$27</f>
        <v>0</v>
      </c>
      <c r="V200" s="349">
        <f>+$I200*'10k &amp; MO'!E$3+$J200*'10k &amp; MO'!E$9+$K200*'10k &amp; MO'!E$15+$L200*'10k &amp; MO'!E$21+$M200*'10k &amp; MO'!E$27</f>
        <v>0</v>
      </c>
      <c r="W200" s="349">
        <f>+$I200*'10k &amp; MO'!F$3+$J200*'10k &amp; MO'!F$9+$K200*'10k &amp; MO'!F$15+$L200*'10k &amp; MO'!F$21+$M200*'10k &amp; MO'!F$27</f>
        <v>0</v>
      </c>
      <c r="X200" s="349">
        <f>+$I200*'10k &amp; MO'!G$3+$J200*'10k &amp; MO'!G$9+$K200*'10k &amp; MO'!G$15+$L200*'10k &amp; MO'!G$21+$M200*'10k &amp; MO'!G$27</f>
        <v>0</v>
      </c>
      <c r="Y200" s="349">
        <f>+$N200*'10k &amp; MO'!H$3+$O200*'10k &amp; MO'!H$9+$P200*'10k &amp; MO'!H$15+$Q200*'10k &amp; MO'!H$21+$R200*'10k &amp; MO'!H$27</f>
        <v>0</v>
      </c>
      <c r="Z200" s="349">
        <f>+$N200*'10k &amp; MO'!I$3+$O200*'10k &amp; MO'!I$9+$P200*'10k &amp; MO'!I$15+$Q200*'10k &amp; MO'!I$21+$R200*'10k &amp; MO'!I$27</f>
        <v>0</v>
      </c>
      <c r="AA200" s="349">
        <f>+$N200*'10k &amp; MO'!J$3+$O200*'10k &amp; MO'!J$9+$P200*'10k &amp; MO'!J$15+$Q200*'10k &amp; MO'!J$21+$R200*'10k &amp; MO'!J$27</f>
        <v>0</v>
      </c>
      <c r="AB200" s="349">
        <f>+$N200*'10k &amp; MO'!K$3+$O200*'10k &amp; MO'!K$9+$P200*'10k &amp; MO'!K$15+$Q200*'10k &amp; MO'!K$21+$R200*'10k &amp; MO'!K$27</f>
        <v>0</v>
      </c>
      <c r="AC200" s="349">
        <f>+$N200*'10k &amp; MO'!L$3+$O200*'10k &amp; MO'!L$9+$P200*'10k &amp; MO'!L$15+$Q200*'10k &amp; MO'!L$21+$R200*'10k &amp; MO'!L$27</f>
        <v>0</v>
      </c>
      <c r="AD200" s="350">
        <f>+S200*'10k &amp; MO'!O$3</f>
        <v>0</v>
      </c>
      <c r="AF200" s="192" t="str">
        <f t="shared" si="27"/>
        <v>2572014</v>
      </c>
      <c r="AG200" s="192">
        <f>+IFERROR(VLOOKUP($AF200,'Limited Loss'!$F$5:$P$124,AG$3,FALSE),0)</f>
        <v>0</v>
      </c>
      <c r="AH200" s="193">
        <f>+IFERROR(VLOOKUP($AF200,'Limited Loss'!$F$5:$P$124,AH$3,FALSE),0)</f>
        <v>0</v>
      </c>
      <c r="AI200" s="193">
        <f>+IFERROR(VLOOKUP($AF200,'Limited Loss'!$F$5:$P$124,AI$3,FALSE),0)</f>
        <v>0</v>
      </c>
      <c r="AJ200" s="193">
        <f>+IFERROR(VLOOKUP($AF200,'Limited Loss'!$F$5:$P$124,AJ$3,FALSE),0)</f>
        <v>0</v>
      </c>
      <c r="AK200" s="100">
        <f>+IFERROR(VLOOKUP($AF200,'Limited Loss'!$F$5:$P$124,AK$3,FALSE),0)</f>
        <v>0</v>
      </c>
      <c r="AL200" s="193">
        <f>+IFERROR(VLOOKUP($AF200,'Limited Loss'!$F$5:$P$124,AL$3,FALSE),0)</f>
        <v>0</v>
      </c>
      <c r="AM200" s="193">
        <f>+IFERROR(VLOOKUP($AF200,'Limited Loss'!$F$5:$P$124,AM$3,FALSE),0)</f>
        <v>0</v>
      </c>
      <c r="AN200" s="193">
        <f>+IFERROR(VLOOKUP($AF200,'Limited Loss'!$F$5:$P$124,AN$3,FALSE),0)</f>
        <v>0</v>
      </c>
      <c r="AO200" s="193">
        <f>+IFERROR(VLOOKUP($AF200,'Limited Loss'!$F$5:$P$124,AO$3,FALSE),0)</f>
        <v>0</v>
      </c>
      <c r="AP200" s="100">
        <f>+IFERROR(VLOOKUP($AF200,'Limited Loss'!$F$5:$P$124,AP$3,FALSE),0)</f>
        <v>0</v>
      </c>
      <c r="AQ200" s="353"/>
      <c r="AR200" s="331">
        <f t="shared" si="28"/>
        <v>257</v>
      </c>
      <c r="AS200" s="332">
        <f t="shared" si="28"/>
        <v>2014</v>
      </c>
      <c r="AT200" s="349">
        <f t="shared" si="33"/>
        <v>0</v>
      </c>
      <c r="AU200" s="349">
        <f t="shared" si="33"/>
        <v>0</v>
      </c>
      <c r="AV200" s="349">
        <f t="shared" si="33"/>
        <v>0</v>
      </c>
      <c r="AW200" s="349">
        <f t="shared" si="33"/>
        <v>0</v>
      </c>
      <c r="AX200" s="350">
        <f t="shared" si="33"/>
        <v>0</v>
      </c>
      <c r="AY200" s="349">
        <f t="shared" si="33"/>
        <v>0</v>
      </c>
      <c r="AZ200" s="349">
        <f t="shared" si="33"/>
        <v>0</v>
      </c>
      <c r="BA200" s="349">
        <f t="shared" si="33"/>
        <v>0</v>
      </c>
      <c r="BB200" s="349">
        <f t="shared" si="33"/>
        <v>0</v>
      </c>
      <c r="BC200" s="349">
        <f t="shared" si="33"/>
        <v>0</v>
      </c>
      <c r="BD200" s="350">
        <f t="shared" si="33"/>
        <v>0</v>
      </c>
      <c r="BE200" s="349">
        <f t="shared" si="30"/>
        <v>0</v>
      </c>
      <c r="BF200" s="375">
        <f t="shared" si="31"/>
        <v>0</v>
      </c>
      <c r="BG200" s="334">
        <f t="shared" si="32"/>
        <v>0</v>
      </c>
      <c r="BI200" s="107">
        <v>888</v>
      </c>
      <c r="BJ200" s="108">
        <v>106068.10740000001</v>
      </c>
      <c r="BK200" s="108">
        <v>213744.2487</v>
      </c>
      <c r="BL200" s="108">
        <v>103917.54</v>
      </c>
    </row>
    <row r="201" spans="1:64" x14ac:dyDescent="0.2">
      <c r="A201" s="326" t="str">
        <f t="shared" si="29"/>
        <v>2572015</v>
      </c>
      <c r="B201" s="331">
        <v>257</v>
      </c>
      <c r="C201" s="327">
        <v>2015</v>
      </c>
      <c r="D201" s="353">
        <f>+IFERROR(VLOOKUP($A201,Data_Loss!$A$2:$V$1180,6,FALSE),0)</f>
        <v>0</v>
      </c>
      <c r="E201" s="353">
        <f>+IFERROR(VLOOKUP($A201,Data_Loss!$A$2:$V$1180,7,FALSE),0)</f>
        <v>0</v>
      </c>
      <c r="F201" s="353">
        <f>+IFERROR(VLOOKUP($A201,Data_Loss!$A$2:$V$1180,8,FALSE),0)</f>
        <v>0</v>
      </c>
      <c r="G201" s="353">
        <f>+IFERROR(VLOOKUP($A201,Data_Loss!$A$2:$V$1180,9,FALSE),0)</f>
        <v>0</v>
      </c>
      <c r="H201" s="353">
        <f>+IFERROR(VLOOKUP($A201,Data_Loss!$A$2:$V$1180,10,FALSE),0)</f>
        <v>0</v>
      </c>
      <c r="I201" s="353">
        <f>+IFERROR(VLOOKUP($A201,Data_Loss!$A$2:$V$1300,12,FALSE),0)</f>
        <v>0</v>
      </c>
      <c r="J201" s="353">
        <f>+IFERROR(VLOOKUP($A201,Data_Loss!$A$2:$V$1300,13,FALSE),0)</f>
        <v>0</v>
      </c>
      <c r="K201" s="353">
        <f>+IFERROR(VLOOKUP($A201,Data_Loss!$A$2:$V$1300,14,FALSE),0)</f>
        <v>0</v>
      </c>
      <c r="L201" s="353">
        <f>+IFERROR(VLOOKUP($A201,Data_Loss!$A$2:$V$1300,15,FALSE),0)</f>
        <v>0</v>
      </c>
      <c r="M201" s="353">
        <f>+IFERROR(VLOOKUP($A201,Data_Loss!$A$2:$V$1300,16,FALSE),0)</f>
        <v>0</v>
      </c>
      <c r="N201" s="353">
        <f>+IFERROR(VLOOKUP($A201,Data_Loss!$A$2:$V$1300,17,FALSE),0)</f>
        <v>0</v>
      </c>
      <c r="O201" s="353">
        <f>+IFERROR(VLOOKUP($A201,Data_Loss!$A$2:$V$1300,18,FALSE),0)</f>
        <v>0</v>
      </c>
      <c r="P201" s="353">
        <f>+IFERROR(VLOOKUP($A201,Data_Loss!$A$2:$V$1300,19,FALSE),0)</f>
        <v>0</v>
      </c>
      <c r="Q201" s="353">
        <f>+IFERROR(VLOOKUP($A201,Data_Loss!$A$2:$V$1300,20,FALSE),0)</f>
        <v>0</v>
      </c>
      <c r="R201" s="353">
        <f>+IFERROR(VLOOKUP($A201,Data_Loss!$A$2:$V$1300,21,FALSE),0)</f>
        <v>0</v>
      </c>
      <c r="S201" s="353">
        <f>+IFERROR(VLOOKUP($A201,Data_Loss!$A$2:$V$1300,22,FALSE),0)</f>
        <v>0</v>
      </c>
      <c r="T201" s="191">
        <f>+$I201*'10k &amp; MO'!C$4+$J201*'10k &amp; MO'!C$10+$K201*'10k &amp; MO'!C$16+$L201*'10k &amp; MO'!C$22+$M201*'10k &amp; MO'!C$28</f>
        <v>0</v>
      </c>
      <c r="U201" s="349">
        <f>+$I201*'10k &amp; MO'!D$4+$J201*'10k &amp; MO'!D$10+$K201*'10k &amp; MO'!D$16+$L201*'10k &amp; MO'!D$22+$M201*'10k &amp; MO'!D$28</f>
        <v>0</v>
      </c>
      <c r="V201" s="349">
        <f>+$I201*'10k &amp; MO'!E$4+$J201*'10k &amp; MO'!E$10+$K201*'10k &amp; MO'!E$16+$L201*'10k &amp; MO'!E$22+$M201*'10k &amp; MO'!E$28</f>
        <v>0</v>
      </c>
      <c r="W201" s="349">
        <f>+$I201*'10k &amp; MO'!F$4+$J201*'10k &amp; MO'!F$10+$K201*'10k &amp; MO'!F$16+$L201*'10k &amp; MO'!F$22+$M201*'10k &amp; MO'!F$28</f>
        <v>0</v>
      </c>
      <c r="X201" s="349">
        <f>+$I201*'10k &amp; MO'!G$4+$J201*'10k &amp; MO'!G$10+$K201*'10k &amp; MO'!G$16+$L201*'10k &amp; MO'!G$22+$M201*'10k &amp; MO'!G$28</f>
        <v>0</v>
      </c>
      <c r="Y201" s="349">
        <f>+$N201*'10k &amp; MO'!H$4+$O201*'10k &amp; MO'!H$10+$P201*'10k &amp; MO'!H$16+$Q201*'10k &amp; MO'!H$22+$R201*'10k &amp; MO'!H$28</f>
        <v>0</v>
      </c>
      <c r="Z201" s="349">
        <f>+$N201*'10k &amp; MO'!I$4+$O201*'10k &amp; MO'!I$10+$P201*'10k &amp; MO'!I$16+$Q201*'10k &amp; MO'!I$22+$R201*'10k &amp; MO'!I$28</f>
        <v>0</v>
      </c>
      <c r="AA201" s="349">
        <f>+$N201*'10k &amp; MO'!J$4+$O201*'10k &amp; MO'!J$10+$P201*'10k &amp; MO'!J$16+$Q201*'10k &amp; MO'!J$22+$R201*'10k &amp; MO'!J$28</f>
        <v>0</v>
      </c>
      <c r="AB201" s="349">
        <f>+$N201*'10k &amp; MO'!K$4+$O201*'10k &amp; MO'!K$10+$P201*'10k &amp; MO'!K$16+$Q201*'10k &amp; MO'!K$22+$R201*'10k &amp; MO'!K$28</f>
        <v>0</v>
      </c>
      <c r="AC201" s="349">
        <f>+$N201*'10k &amp; MO'!L$4+$O201*'10k &amp; MO'!L$10+$P201*'10k &amp; MO'!L$16+$Q201*'10k &amp; MO'!L$22+$R201*'10k &amp; MO'!L$28</f>
        <v>0</v>
      </c>
      <c r="AD201" s="350">
        <f>+S201*'10k &amp; MO'!O$4</f>
        <v>0</v>
      </c>
      <c r="AF201" s="192" t="str">
        <f t="shared" si="27"/>
        <v>2572015</v>
      </c>
      <c r="AG201" s="192">
        <f>+IFERROR(VLOOKUP($AF201,'Limited Loss'!$F$5:$P$124,AG$3,FALSE),0)</f>
        <v>0</v>
      </c>
      <c r="AH201" s="193">
        <f>+IFERROR(VLOOKUP($AF201,'Limited Loss'!$F$5:$P$124,AH$3,FALSE),0)</f>
        <v>0</v>
      </c>
      <c r="AI201" s="193">
        <f>+IFERROR(VLOOKUP($AF201,'Limited Loss'!$F$5:$P$124,AI$3,FALSE),0)</f>
        <v>0</v>
      </c>
      <c r="AJ201" s="193">
        <f>+IFERROR(VLOOKUP($AF201,'Limited Loss'!$F$5:$P$124,AJ$3,FALSE),0)</f>
        <v>0</v>
      </c>
      <c r="AK201" s="100">
        <f>+IFERROR(VLOOKUP($AF201,'Limited Loss'!$F$5:$P$124,AK$3,FALSE),0)</f>
        <v>0</v>
      </c>
      <c r="AL201" s="193">
        <f>+IFERROR(VLOOKUP($AF201,'Limited Loss'!$F$5:$P$124,AL$3,FALSE),0)</f>
        <v>0</v>
      </c>
      <c r="AM201" s="193">
        <f>+IFERROR(VLOOKUP($AF201,'Limited Loss'!$F$5:$P$124,AM$3,FALSE),0)</f>
        <v>0</v>
      </c>
      <c r="AN201" s="193">
        <f>+IFERROR(VLOOKUP($AF201,'Limited Loss'!$F$5:$P$124,AN$3,FALSE),0)</f>
        <v>0</v>
      </c>
      <c r="AO201" s="193">
        <f>+IFERROR(VLOOKUP($AF201,'Limited Loss'!$F$5:$P$124,AO$3,FALSE),0)</f>
        <v>0</v>
      </c>
      <c r="AP201" s="100">
        <f>+IFERROR(VLOOKUP($AF201,'Limited Loss'!$F$5:$P$124,AP$3,FALSE),0)</f>
        <v>0</v>
      </c>
      <c r="AQ201" s="353"/>
      <c r="AR201" s="331">
        <f t="shared" si="28"/>
        <v>257</v>
      </c>
      <c r="AS201" s="332">
        <f t="shared" si="28"/>
        <v>2015</v>
      </c>
      <c r="AT201" s="349">
        <f t="shared" si="33"/>
        <v>0</v>
      </c>
      <c r="AU201" s="349">
        <f t="shared" si="33"/>
        <v>0</v>
      </c>
      <c r="AV201" s="349">
        <f t="shared" si="33"/>
        <v>0</v>
      </c>
      <c r="AW201" s="349">
        <f t="shared" si="33"/>
        <v>0</v>
      </c>
      <c r="AX201" s="350">
        <f t="shared" si="33"/>
        <v>0</v>
      </c>
      <c r="AY201" s="349">
        <f t="shared" si="33"/>
        <v>0</v>
      </c>
      <c r="AZ201" s="349">
        <f t="shared" si="33"/>
        <v>0</v>
      </c>
      <c r="BA201" s="349">
        <f t="shared" si="33"/>
        <v>0</v>
      </c>
      <c r="BB201" s="349">
        <f t="shared" si="33"/>
        <v>0</v>
      </c>
      <c r="BC201" s="349">
        <f t="shared" si="33"/>
        <v>0</v>
      </c>
      <c r="BD201" s="350">
        <f t="shared" si="33"/>
        <v>0</v>
      </c>
      <c r="BE201" s="349">
        <f t="shared" si="30"/>
        <v>0</v>
      </c>
      <c r="BF201" s="375">
        <f t="shared" si="31"/>
        <v>0</v>
      </c>
      <c r="BG201" s="334">
        <f t="shared" si="32"/>
        <v>0</v>
      </c>
      <c r="BI201" s="107">
        <v>889</v>
      </c>
      <c r="BJ201" s="108">
        <v>960042.36540000001</v>
      </c>
      <c r="BK201" s="108">
        <v>859319.22979999986</v>
      </c>
      <c r="BL201" s="108">
        <v>81397.448000000004</v>
      </c>
    </row>
    <row r="202" spans="1:64" x14ac:dyDescent="0.2">
      <c r="A202" s="326" t="str">
        <f t="shared" si="29"/>
        <v>2572016</v>
      </c>
      <c r="B202" s="331">
        <v>257</v>
      </c>
      <c r="C202" s="327">
        <v>2016</v>
      </c>
      <c r="D202" s="353">
        <f>+IFERROR(VLOOKUP($A202,Data_Loss!$A$2:$V$1180,6,FALSE),0)</f>
        <v>0</v>
      </c>
      <c r="E202" s="353">
        <f>+IFERROR(VLOOKUP($A202,Data_Loss!$A$2:$V$1180,7,FALSE),0)</f>
        <v>0</v>
      </c>
      <c r="F202" s="353">
        <f>+IFERROR(VLOOKUP($A202,Data_Loss!$A$2:$V$1180,8,FALSE),0)</f>
        <v>0</v>
      </c>
      <c r="G202" s="353">
        <f>+IFERROR(VLOOKUP($A202,Data_Loss!$A$2:$V$1180,9,FALSE),0)</f>
        <v>0</v>
      </c>
      <c r="H202" s="353">
        <f>+IFERROR(VLOOKUP($A202,Data_Loss!$A$2:$V$1180,10,FALSE),0)</f>
        <v>0</v>
      </c>
      <c r="I202" s="353">
        <f>+IFERROR(VLOOKUP($A202,Data_Loss!$A$2:$V$1300,12,FALSE),0)</f>
        <v>0</v>
      </c>
      <c r="J202" s="353">
        <f>+IFERROR(VLOOKUP($A202,Data_Loss!$A$2:$V$1300,13,FALSE),0)</f>
        <v>0</v>
      </c>
      <c r="K202" s="353">
        <f>+IFERROR(VLOOKUP($A202,Data_Loss!$A$2:$V$1300,14,FALSE),0)</f>
        <v>0</v>
      </c>
      <c r="L202" s="353">
        <f>+IFERROR(VLOOKUP($A202,Data_Loss!$A$2:$V$1300,15,FALSE),0)</f>
        <v>0</v>
      </c>
      <c r="M202" s="353">
        <f>+IFERROR(VLOOKUP($A202,Data_Loss!$A$2:$V$1300,16,FALSE),0)</f>
        <v>0</v>
      </c>
      <c r="N202" s="353">
        <f>+IFERROR(VLOOKUP($A202,Data_Loss!$A$2:$V$1300,17,FALSE),0)</f>
        <v>0</v>
      </c>
      <c r="O202" s="353">
        <f>+IFERROR(VLOOKUP($A202,Data_Loss!$A$2:$V$1300,18,FALSE),0)</f>
        <v>0</v>
      </c>
      <c r="P202" s="353">
        <f>+IFERROR(VLOOKUP($A202,Data_Loss!$A$2:$V$1300,19,FALSE),0)</f>
        <v>0</v>
      </c>
      <c r="Q202" s="353">
        <f>+IFERROR(VLOOKUP($A202,Data_Loss!$A$2:$V$1300,20,FALSE),0)</f>
        <v>0</v>
      </c>
      <c r="R202" s="353">
        <f>+IFERROR(VLOOKUP($A202,Data_Loss!$A$2:$V$1300,21,FALSE),0)</f>
        <v>0</v>
      </c>
      <c r="S202" s="353">
        <f>+IFERROR(VLOOKUP($A202,Data_Loss!$A$2:$V$1300,22,FALSE),0)</f>
        <v>0</v>
      </c>
      <c r="T202" s="191">
        <f>+$I202*'10k &amp; MO'!C$5+$J202*'10k &amp; MO'!C$11+$K202*'10k &amp; MO'!C$17+$L202*'10k &amp; MO'!C$23+$M202*'10k &amp; MO'!C$29</f>
        <v>0</v>
      </c>
      <c r="U202" s="349">
        <f>+$I202*'10k &amp; MO'!D$5+$J202*'10k &amp; MO'!D$11+$K202*'10k &amp; MO'!D$17+$L202*'10k &amp; MO'!D$23+$M202*'10k &amp; MO'!D$29</f>
        <v>0</v>
      </c>
      <c r="V202" s="349">
        <f>+$I202*'10k &amp; MO'!E$5+$J202*'10k &amp; MO'!E$11+$K202*'10k &amp; MO'!E$17+$L202*'10k &amp; MO'!E$23+$M202*'10k &amp; MO'!E$29</f>
        <v>0</v>
      </c>
      <c r="W202" s="349">
        <f>+$I202*'10k &amp; MO'!F$5+$J202*'10k &amp; MO'!F$11+$K202*'10k &amp; MO'!F$17+$L202*'10k &amp; MO'!F$23+$M202*'10k &amp; MO'!F$29</f>
        <v>0</v>
      </c>
      <c r="X202" s="349">
        <f>+$I202*'10k &amp; MO'!G$5+$J202*'10k &amp; MO'!G$11+$K202*'10k &amp; MO'!G$17+$L202*'10k &amp; MO'!G$23+$M202*'10k &amp; MO'!G$29</f>
        <v>0</v>
      </c>
      <c r="Y202" s="349">
        <f>+$N202*'10k &amp; MO'!H$5+$O202*'10k &amp; MO'!H$11+$P202*'10k &amp; MO'!H$17+$Q202*'10k &amp; MO'!H$23+$R202*'10k &amp; MO'!H$29</f>
        <v>0</v>
      </c>
      <c r="Z202" s="349">
        <f>+$N202*'10k &amp; MO'!I$5+$O202*'10k &amp; MO'!I$11+$P202*'10k &amp; MO'!I$17+$Q202*'10k &amp; MO'!I$23+$R202*'10k &amp; MO'!I$29</f>
        <v>0</v>
      </c>
      <c r="AA202" s="349">
        <f>+$N202*'10k &amp; MO'!J$5+$O202*'10k &amp; MO'!J$11+$P202*'10k &amp; MO'!J$17+$Q202*'10k &amp; MO'!J$23+$R202*'10k &amp; MO'!J$29</f>
        <v>0</v>
      </c>
      <c r="AB202" s="349">
        <f>+$N202*'10k &amp; MO'!K$5+$O202*'10k &amp; MO'!K$11+$P202*'10k &amp; MO'!K$17+$Q202*'10k &amp; MO'!K$23+$R202*'10k &amp; MO'!K$29</f>
        <v>0</v>
      </c>
      <c r="AC202" s="349">
        <f>+$N202*'10k &amp; MO'!L$5+$O202*'10k &amp; MO'!L$11+$P202*'10k &amp; MO'!L$17+$Q202*'10k &amp; MO'!L$23+$R202*'10k &amp; MO'!L$29</f>
        <v>0</v>
      </c>
      <c r="AD202" s="350">
        <f>+S202*'10k &amp; MO'!O$5</f>
        <v>0</v>
      </c>
      <c r="AF202" s="192" t="str">
        <f t="shared" si="27"/>
        <v>2572016</v>
      </c>
      <c r="AG202" s="192">
        <f>+IFERROR(VLOOKUP($AF202,'Limited Loss'!$F$5:$P$124,AG$3,FALSE),0)</f>
        <v>0</v>
      </c>
      <c r="AH202" s="193">
        <f>+IFERROR(VLOOKUP($AF202,'Limited Loss'!$F$5:$P$124,AH$3,FALSE),0)</f>
        <v>0</v>
      </c>
      <c r="AI202" s="193">
        <f>+IFERROR(VLOOKUP($AF202,'Limited Loss'!$F$5:$P$124,AI$3,FALSE),0)</f>
        <v>0</v>
      </c>
      <c r="AJ202" s="193">
        <f>+IFERROR(VLOOKUP($AF202,'Limited Loss'!$F$5:$P$124,AJ$3,FALSE),0)</f>
        <v>0</v>
      </c>
      <c r="AK202" s="100">
        <f>+IFERROR(VLOOKUP($AF202,'Limited Loss'!$F$5:$P$124,AK$3,FALSE),0)</f>
        <v>0</v>
      </c>
      <c r="AL202" s="193">
        <f>+IFERROR(VLOOKUP($AF202,'Limited Loss'!$F$5:$P$124,AL$3,FALSE),0)</f>
        <v>0</v>
      </c>
      <c r="AM202" s="193">
        <f>+IFERROR(VLOOKUP($AF202,'Limited Loss'!$F$5:$P$124,AM$3,FALSE),0)</f>
        <v>0</v>
      </c>
      <c r="AN202" s="193">
        <f>+IFERROR(VLOOKUP($AF202,'Limited Loss'!$F$5:$P$124,AN$3,FALSE),0)</f>
        <v>0</v>
      </c>
      <c r="AO202" s="193">
        <f>+IFERROR(VLOOKUP($AF202,'Limited Loss'!$F$5:$P$124,AO$3,FALSE),0)</f>
        <v>0</v>
      </c>
      <c r="AP202" s="100">
        <f>+IFERROR(VLOOKUP($AF202,'Limited Loss'!$F$5:$P$124,AP$3,FALSE),0)</f>
        <v>0</v>
      </c>
      <c r="AQ202" s="353"/>
      <c r="AR202" s="331">
        <f t="shared" si="28"/>
        <v>257</v>
      </c>
      <c r="AS202" s="332">
        <f t="shared" si="28"/>
        <v>2016</v>
      </c>
      <c r="AT202" s="349">
        <f t="shared" si="33"/>
        <v>0</v>
      </c>
      <c r="AU202" s="349">
        <f t="shared" si="33"/>
        <v>0</v>
      </c>
      <c r="AV202" s="349">
        <f t="shared" si="33"/>
        <v>0</v>
      </c>
      <c r="AW202" s="349">
        <f t="shared" si="33"/>
        <v>0</v>
      </c>
      <c r="AX202" s="350">
        <f t="shared" si="33"/>
        <v>0</v>
      </c>
      <c r="AY202" s="349">
        <f t="shared" si="33"/>
        <v>0</v>
      </c>
      <c r="AZ202" s="349">
        <f t="shared" si="33"/>
        <v>0</v>
      </c>
      <c r="BA202" s="349">
        <f t="shared" si="33"/>
        <v>0</v>
      </c>
      <c r="BB202" s="349">
        <f t="shared" si="33"/>
        <v>0</v>
      </c>
      <c r="BC202" s="349">
        <f t="shared" si="33"/>
        <v>0</v>
      </c>
      <c r="BD202" s="350">
        <f t="shared" si="33"/>
        <v>0</v>
      </c>
      <c r="BE202" s="349">
        <f t="shared" si="30"/>
        <v>0</v>
      </c>
      <c r="BF202" s="375">
        <f t="shared" si="31"/>
        <v>0</v>
      </c>
      <c r="BG202" s="334">
        <f t="shared" si="32"/>
        <v>0</v>
      </c>
      <c r="BI202" s="107">
        <v>890</v>
      </c>
      <c r="BJ202" s="108">
        <v>0</v>
      </c>
      <c r="BK202" s="108">
        <v>92375.572</v>
      </c>
      <c r="BL202" s="108">
        <v>11456.075999999999</v>
      </c>
    </row>
    <row r="203" spans="1:64" x14ac:dyDescent="0.2">
      <c r="A203" s="326" t="str">
        <f t="shared" si="29"/>
        <v>2572017</v>
      </c>
      <c r="B203" s="331">
        <v>257</v>
      </c>
      <c r="C203" s="327">
        <v>2017</v>
      </c>
      <c r="D203" s="353">
        <f>+IFERROR(VLOOKUP($A203,Data_Loss!$A$2:$V$1180,6,FALSE),0)</f>
        <v>0</v>
      </c>
      <c r="E203" s="353">
        <f>+IFERROR(VLOOKUP($A203,Data_Loss!$A$2:$V$1180,7,FALSE),0)</f>
        <v>0</v>
      </c>
      <c r="F203" s="353">
        <f>+IFERROR(VLOOKUP($A203,Data_Loss!$A$2:$V$1180,8,FALSE),0)</f>
        <v>0</v>
      </c>
      <c r="G203" s="353">
        <f>+IFERROR(VLOOKUP($A203,Data_Loss!$A$2:$V$1180,9,FALSE),0)</f>
        <v>0</v>
      </c>
      <c r="H203" s="353">
        <f>+IFERROR(VLOOKUP($A203,Data_Loss!$A$2:$V$1180,10,FALSE),0)</f>
        <v>0</v>
      </c>
      <c r="I203" s="353">
        <f>+IFERROR(VLOOKUP($A203,Data_Loss!$A$2:$V$1300,12,FALSE),0)</f>
        <v>0</v>
      </c>
      <c r="J203" s="353">
        <f>+IFERROR(VLOOKUP($A203,Data_Loss!$A$2:$V$1300,13,FALSE),0)</f>
        <v>0</v>
      </c>
      <c r="K203" s="353">
        <f>+IFERROR(VLOOKUP($A203,Data_Loss!$A$2:$V$1300,14,FALSE),0)</f>
        <v>0</v>
      </c>
      <c r="L203" s="353">
        <f>+IFERROR(VLOOKUP($A203,Data_Loss!$A$2:$V$1300,15,FALSE),0)</f>
        <v>0</v>
      </c>
      <c r="M203" s="353">
        <f>+IFERROR(VLOOKUP($A203,Data_Loss!$A$2:$V$1300,16,FALSE),0)</f>
        <v>0</v>
      </c>
      <c r="N203" s="353">
        <f>+IFERROR(VLOOKUP($A203,Data_Loss!$A$2:$V$1300,17,FALSE),0)</f>
        <v>0</v>
      </c>
      <c r="O203" s="353">
        <f>+IFERROR(VLOOKUP($A203,Data_Loss!$A$2:$V$1300,18,FALSE),0)</f>
        <v>0</v>
      </c>
      <c r="P203" s="353">
        <f>+IFERROR(VLOOKUP($A203,Data_Loss!$A$2:$V$1300,19,FALSE),0)</f>
        <v>0</v>
      </c>
      <c r="Q203" s="353">
        <f>+IFERROR(VLOOKUP($A203,Data_Loss!$A$2:$V$1300,20,FALSE),0)</f>
        <v>0</v>
      </c>
      <c r="R203" s="353">
        <f>+IFERROR(VLOOKUP($A203,Data_Loss!$A$2:$V$1300,21,FALSE),0)</f>
        <v>0</v>
      </c>
      <c r="S203" s="353">
        <f>+IFERROR(VLOOKUP($A203,Data_Loss!$A$2:$V$1300,22,FALSE),0)</f>
        <v>0</v>
      </c>
      <c r="T203" s="191">
        <f>+$I203*'10k &amp; MO'!C$6+$J203*'10k &amp; MO'!C$12+$K203*'10k &amp; MO'!C$18+$L203*'10k &amp; MO'!C$24+$M203*'10k &amp; MO'!C$30</f>
        <v>0</v>
      </c>
      <c r="U203" s="349">
        <f>+$I203*'10k &amp; MO'!D$6+$J203*'10k &amp; MO'!D$12+$K203*'10k &amp; MO'!D$18+$L203*'10k &amp; MO'!D$24+$M203*'10k &amp; MO'!D$30</f>
        <v>0</v>
      </c>
      <c r="V203" s="349">
        <f>+$I203*'10k &amp; MO'!E$6+$J203*'10k &amp; MO'!E$12+$K203*'10k &amp; MO'!E$18+$L203*'10k &amp; MO'!E$24+$M203*'10k &amp; MO'!E$30</f>
        <v>0</v>
      </c>
      <c r="W203" s="349">
        <f>+$I203*'10k &amp; MO'!F$6+$J203*'10k &amp; MO'!F$12+$K203*'10k &amp; MO'!F$18+$L203*'10k &amp; MO'!F$24+$M203*'10k &amp; MO'!F$30</f>
        <v>0</v>
      </c>
      <c r="X203" s="349">
        <f>+$I203*'10k &amp; MO'!G$6+$J203*'10k &amp; MO'!G$12+$K203*'10k &amp; MO'!G$18+$L203*'10k &amp; MO'!G$24+$M203*'10k &amp; MO'!G$30</f>
        <v>0</v>
      </c>
      <c r="Y203" s="349">
        <f>+$N203*'10k &amp; MO'!H$6+$O203*'10k &amp; MO'!H$12+$P203*'10k &amp; MO'!H$18+$Q203*'10k &amp; MO'!H$24+$R203*'10k &amp; MO'!H$30</f>
        <v>0</v>
      </c>
      <c r="Z203" s="349">
        <f>+$N203*'10k &amp; MO'!I$6+$O203*'10k &amp; MO'!I$12+$P203*'10k &amp; MO'!I$18+$Q203*'10k &amp; MO'!I$24+$R203*'10k &amp; MO'!I$30</f>
        <v>0</v>
      </c>
      <c r="AA203" s="349">
        <f>+$N203*'10k &amp; MO'!J$6+$O203*'10k &amp; MO'!J$12+$P203*'10k &amp; MO'!J$18+$Q203*'10k &amp; MO'!J$24+$R203*'10k &amp; MO'!J$30</f>
        <v>0</v>
      </c>
      <c r="AB203" s="349">
        <f>+$N203*'10k &amp; MO'!K$6+$O203*'10k &amp; MO'!K$12+$P203*'10k &amp; MO'!K$18+$Q203*'10k &amp; MO'!K$24+$R203*'10k &amp; MO'!K$30</f>
        <v>0</v>
      </c>
      <c r="AC203" s="349">
        <f>+$N203*'10k &amp; MO'!L$6+$O203*'10k &amp; MO'!L$12+$P203*'10k &amp; MO'!L$18+$Q203*'10k &amp; MO'!L$24+$R203*'10k &amp; MO'!L$30</f>
        <v>0</v>
      </c>
      <c r="AD203" s="350">
        <f>+S203*'10k &amp; MO'!O$6</f>
        <v>0</v>
      </c>
      <c r="AF203" s="192" t="str">
        <f t="shared" si="27"/>
        <v>2572017</v>
      </c>
      <c r="AG203" s="192">
        <f>+IFERROR(VLOOKUP($AF203,'Limited Loss'!$F$5:$P$124,AG$3,FALSE),0)</f>
        <v>0</v>
      </c>
      <c r="AH203" s="193">
        <f>+IFERROR(VLOOKUP($AF203,'Limited Loss'!$F$5:$P$124,AH$3,FALSE),0)</f>
        <v>0</v>
      </c>
      <c r="AI203" s="193">
        <f>+IFERROR(VLOOKUP($AF203,'Limited Loss'!$F$5:$P$124,AI$3,FALSE),0)</f>
        <v>0</v>
      </c>
      <c r="AJ203" s="193">
        <f>+IFERROR(VLOOKUP($AF203,'Limited Loss'!$F$5:$P$124,AJ$3,FALSE),0)</f>
        <v>0</v>
      </c>
      <c r="AK203" s="100">
        <f>+IFERROR(VLOOKUP($AF203,'Limited Loss'!$F$5:$P$124,AK$3,FALSE),0)</f>
        <v>0</v>
      </c>
      <c r="AL203" s="193">
        <f>+IFERROR(VLOOKUP($AF203,'Limited Loss'!$F$5:$P$124,AL$3,FALSE),0)</f>
        <v>0</v>
      </c>
      <c r="AM203" s="193">
        <f>+IFERROR(VLOOKUP($AF203,'Limited Loss'!$F$5:$P$124,AM$3,FALSE),0)</f>
        <v>0</v>
      </c>
      <c r="AN203" s="193">
        <f>+IFERROR(VLOOKUP($AF203,'Limited Loss'!$F$5:$P$124,AN$3,FALSE),0)</f>
        <v>0</v>
      </c>
      <c r="AO203" s="193">
        <f>+IFERROR(VLOOKUP($AF203,'Limited Loss'!$F$5:$P$124,AO$3,FALSE),0)</f>
        <v>0</v>
      </c>
      <c r="AP203" s="100">
        <f>+IFERROR(VLOOKUP($AF203,'Limited Loss'!$F$5:$P$124,AP$3,FALSE),0)</f>
        <v>0</v>
      </c>
      <c r="AQ203" s="353"/>
      <c r="AR203" s="331">
        <f t="shared" si="28"/>
        <v>257</v>
      </c>
      <c r="AS203" s="332">
        <f t="shared" si="28"/>
        <v>2017</v>
      </c>
      <c r="AT203" s="349">
        <f t="shared" si="33"/>
        <v>0</v>
      </c>
      <c r="AU203" s="349">
        <f t="shared" si="33"/>
        <v>0</v>
      </c>
      <c r="AV203" s="349">
        <f t="shared" si="33"/>
        <v>0</v>
      </c>
      <c r="AW203" s="349">
        <f t="shared" si="33"/>
        <v>0</v>
      </c>
      <c r="AX203" s="350">
        <f t="shared" si="33"/>
        <v>0</v>
      </c>
      <c r="AY203" s="349">
        <f t="shared" si="33"/>
        <v>0</v>
      </c>
      <c r="AZ203" s="349">
        <f t="shared" si="33"/>
        <v>0</v>
      </c>
      <c r="BA203" s="349">
        <f t="shared" si="33"/>
        <v>0</v>
      </c>
      <c r="BB203" s="349">
        <f t="shared" si="33"/>
        <v>0</v>
      </c>
      <c r="BC203" s="349">
        <f t="shared" si="33"/>
        <v>0</v>
      </c>
      <c r="BD203" s="350">
        <f t="shared" si="33"/>
        <v>0</v>
      </c>
      <c r="BE203" s="349">
        <f t="shared" si="30"/>
        <v>0</v>
      </c>
      <c r="BF203" s="375">
        <f t="shared" si="31"/>
        <v>0</v>
      </c>
      <c r="BG203" s="334">
        <f t="shared" si="32"/>
        <v>0</v>
      </c>
      <c r="BI203" s="107">
        <v>891</v>
      </c>
      <c r="BJ203" s="108">
        <v>1857176.7857999997</v>
      </c>
      <c r="BK203" s="108">
        <v>3256883.8026000001</v>
      </c>
      <c r="BL203" s="108">
        <v>471331.34200000006</v>
      </c>
    </row>
    <row r="204" spans="1:64" x14ac:dyDescent="0.2">
      <c r="A204" s="326" t="str">
        <f t="shared" si="29"/>
        <v>2572018</v>
      </c>
      <c r="B204" s="331">
        <v>257</v>
      </c>
      <c r="C204" s="327">
        <v>2018</v>
      </c>
      <c r="D204" s="353">
        <f>+IFERROR(VLOOKUP($A204,Data_Loss!$A$2:$V$1180,6,FALSE),0)</f>
        <v>0</v>
      </c>
      <c r="E204" s="353">
        <f>+IFERROR(VLOOKUP($A204,Data_Loss!$A$2:$V$1180,7,FALSE),0)</f>
        <v>0</v>
      </c>
      <c r="F204" s="353">
        <f>+IFERROR(VLOOKUP($A204,Data_Loss!$A$2:$V$1180,8,FALSE),0)</f>
        <v>0</v>
      </c>
      <c r="G204" s="353">
        <f>+IFERROR(VLOOKUP($A204,Data_Loss!$A$2:$V$1180,9,FALSE),0)</f>
        <v>0</v>
      </c>
      <c r="H204" s="353">
        <f>+IFERROR(VLOOKUP($A204,Data_Loss!$A$2:$V$1180,10,FALSE),0)</f>
        <v>0</v>
      </c>
      <c r="I204" s="353">
        <f>+IFERROR(VLOOKUP($A204,Data_Loss!$A$2:$V$1300,12,FALSE),0)</f>
        <v>0</v>
      </c>
      <c r="J204" s="353">
        <f>+IFERROR(VLOOKUP($A204,Data_Loss!$A$2:$V$1300,13,FALSE),0)</f>
        <v>0</v>
      </c>
      <c r="K204" s="353">
        <f>+IFERROR(VLOOKUP($A204,Data_Loss!$A$2:$V$1300,14,FALSE),0)</f>
        <v>0</v>
      </c>
      <c r="L204" s="353">
        <f>+IFERROR(VLOOKUP($A204,Data_Loss!$A$2:$V$1300,15,FALSE),0)</f>
        <v>0</v>
      </c>
      <c r="M204" s="353">
        <f>+IFERROR(VLOOKUP($A204,Data_Loss!$A$2:$V$1300,16,FALSE),0)</f>
        <v>0</v>
      </c>
      <c r="N204" s="353">
        <f>+IFERROR(VLOOKUP($A204,Data_Loss!$A$2:$V$1300,17,FALSE),0)</f>
        <v>0</v>
      </c>
      <c r="O204" s="353">
        <f>+IFERROR(VLOOKUP($A204,Data_Loss!$A$2:$V$1300,18,FALSE),0)</f>
        <v>0</v>
      </c>
      <c r="P204" s="353">
        <f>+IFERROR(VLOOKUP($A204,Data_Loss!$A$2:$V$1300,19,FALSE),0)</f>
        <v>0</v>
      </c>
      <c r="Q204" s="353">
        <f>+IFERROR(VLOOKUP($A204,Data_Loss!$A$2:$V$1300,20,FALSE),0)</f>
        <v>0</v>
      </c>
      <c r="R204" s="353">
        <f>+IFERROR(VLOOKUP($A204,Data_Loss!$A$2:$V$1300,21,FALSE),0)</f>
        <v>0</v>
      </c>
      <c r="S204" s="353">
        <f>+IFERROR(VLOOKUP($A204,Data_Loss!$A$2:$V$1300,22,FALSE),0)</f>
        <v>0</v>
      </c>
      <c r="T204" s="191">
        <f>+$I204*'10k &amp; MO'!C$7+$J204*'10k &amp; MO'!C$13+$K204*'10k &amp; MO'!C$19+$L204*'10k &amp; MO'!C$25+$M204*'10k &amp; MO'!C$31</f>
        <v>0</v>
      </c>
      <c r="U204" s="349">
        <f>+$I204*'10k &amp; MO'!D$7+$J204*'10k &amp; MO'!D$13+$K204*'10k &amp; MO'!D$19+$L204*'10k &amp; MO'!D$25+$M204*'10k &amp; MO'!D$31</f>
        <v>0</v>
      </c>
      <c r="V204" s="349">
        <f>+$I204*'10k &amp; MO'!E$7+$J204*'10k &amp; MO'!E$13+$K204*'10k &amp; MO'!E$19+$L204*'10k &amp; MO'!E$25+$M204*'10k &amp; MO'!E$31</f>
        <v>0</v>
      </c>
      <c r="W204" s="349">
        <f>+$I204*'10k &amp; MO'!F$7+$J204*'10k &amp; MO'!F$13+$K204*'10k &amp; MO'!F$19+$L204*'10k &amp; MO'!F$25+$M204*'10k &amp; MO'!F$31</f>
        <v>0</v>
      </c>
      <c r="X204" s="349">
        <f>+$I204*'10k &amp; MO'!G$7+$J204*'10k &amp; MO'!G$13+$K204*'10k &amp; MO'!G$19+$L204*'10k &amp; MO'!G$25+$M204*'10k &amp; MO'!G$31</f>
        <v>0</v>
      </c>
      <c r="Y204" s="349">
        <f>+$N204*'10k &amp; MO'!H$7+$O204*'10k &amp; MO'!H$13+$P204*'10k &amp; MO'!H$19+$Q204*'10k &amp; MO'!H$25+$R204*'10k &amp; MO'!H$31</f>
        <v>0</v>
      </c>
      <c r="Z204" s="349">
        <f>+$N204*'10k &amp; MO'!I$7+$O204*'10k &amp; MO'!I$13+$P204*'10k &amp; MO'!I$19+$Q204*'10k &amp; MO'!I$25+$R204*'10k &amp; MO'!I$31</f>
        <v>0</v>
      </c>
      <c r="AA204" s="349">
        <f>+$N204*'10k &amp; MO'!J$7+$O204*'10k &amp; MO'!J$13+$P204*'10k &amp; MO'!J$19+$Q204*'10k &amp; MO'!J$25+$R204*'10k &amp; MO'!J$31</f>
        <v>0</v>
      </c>
      <c r="AB204" s="349">
        <f>+$N204*'10k &amp; MO'!K$7+$O204*'10k &amp; MO'!K$13+$P204*'10k &amp; MO'!K$19+$Q204*'10k &amp; MO'!K$25+$R204*'10k &amp; MO'!K$31</f>
        <v>0</v>
      </c>
      <c r="AC204" s="349">
        <f>+$N204*'10k &amp; MO'!L$7+$O204*'10k &amp; MO'!L$13+$P204*'10k &amp; MO'!L$19+$Q204*'10k &amp; MO'!L$25+$R204*'10k &amp; MO'!L$31</f>
        <v>0</v>
      </c>
      <c r="AD204" s="350">
        <f>+S204*'10k &amp; MO'!O$7</f>
        <v>0</v>
      </c>
      <c r="AF204" s="192" t="str">
        <f t="shared" si="27"/>
        <v>2572018</v>
      </c>
      <c r="AG204" s="192">
        <f>+IFERROR(VLOOKUP($AF204,'Limited Loss'!$F$5:$P$124,AG$3,FALSE),0)</f>
        <v>0</v>
      </c>
      <c r="AH204" s="193">
        <f>+IFERROR(VLOOKUP($AF204,'Limited Loss'!$F$5:$P$124,AH$3,FALSE),0)</f>
        <v>0</v>
      </c>
      <c r="AI204" s="193">
        <f>+IFERROR(VLOOKUP($AF204,'Limited Loss'!$F$5:$P$124,AI$3,FALSE),0)</f>
        <v>0</v>
      </c>
      <c r="AJ204" s="193">
        <f>+IFERROR(VLOOKUP($AF204,'Limited Loss'!$F$5:$P$124,AJ$3,FALSE),0)</f>
        <v>0</v>
      </c>
      <c r="AK204" s="100">
        <f>+IFERROR(VLOOKUP($AF204,'Limited Loss'!$F$5:$P$124,AK$3,FALSE),0)</f>
        <v>0</v>
      </c>
      <c r="AL204" s="193">
        <f>+IFERROR(VLOOKUP($AF204,'Limited Loss'!$F$5:$P$124,AL$3,FALSE),0)</f>
        <v>0</v>
      </c>
      <c r="AM204" s="193">
        <f>+IFERROR(VLOOKUP($AF204,'Limited Loss'!$F$5:$P$124,AM$3,FALSE),0)</f>
        <v>0</v>
      </c>
      <c r="AN204" s="193">
        <f>+IFERROR(VLOOKUP($AF204,'Limited Loss'!$F$5:$P$124,AN$3,FALSE),0)</f>
        <v>0</v>
      </c>
      <c r="AO204" s="193">
        <f>+IFERROR(VLOOKUP($AF204,'Limited Loss'!$F$5:$P$124,AO$3,FALSE),0)</f>
        <v>0</v>
      </c>
      <c r="AP204" s="100">
        <f>+IFERROR(VLOOKUP($AF204,'Limited Loss'!$F$5:$P$124,AP$3,FALSE),0)</f>
        <v>0</v>
      </c>
      <c r="AQ204" s="353"/>
      <c r="AR204" s="331">
        <f t="shared" si="28"/>
        <v>257</v>
      </c>
      <c r="AS204" s="332">
        <f t="shared" si="28"/>
        <v>2018</v>
      </c>
      <c r="AT204" s="349">
        <f t="shared" si="33"/>
        <v>0</v>
      </c>
      <c r="AU204" s="349">
        <f t="shared" si="33"/>
        <v>0</v>
      </c>
      <c r="AV204" s="349">
        <f t="shared" si="33"/>
        <v>0</v>
      </c>
      <c r="AW204" s="349">
        <f t="shared" si="33"/>
        <v>0</v>
      </c>
      <c r="AX204" s="350">
        <f t="shared" si="33"/>
        <v>0</v>
      </c>
      <c r="AY204" s="349">
        <f t="shared" si="33"/>
        <v>0</v>
      </c>
      <c r="AZ204" s="349">
        <f t="shared" si="33"/>
        <v>0</v>
      </c>
      <c r="BA204" s="349">
        <f t="shared" si="33"/>
        <v>0</v>
      </c>
      <c r="BB204" s="349">
        <f t="shared" si="33"/>
        <v>0</v>
      </c>
      <c r="BC204" s="349">
        <f t="shared" si="33"/>
        <v>0</v>
      </c>
      <c r="BD204" s="350">
        <f t="shared" si="33"/>
        <v>0</v>
      </c>
      <c r="BE204" s="349">
        <f t="shared" si="30"/>
        <v>0</v>
      </c>
      <c r="BF204" s="375">
        <f t="shared" si="31"/>
        <v>0</v>
      </c>
      <c r="BG204" s="334">
        <f t="shared" si="32"/>
        <v>0</v>
      </c>
      <c r="BI204" s="107">
        <v>896</v>
      </c>
      <c r="BJ204" s="108">
        <v>61326.199200000003</v>
      </c>
      <c r="BK204" s="108">
        <v>117606.75349999999</v>
      </c>
      <c r="BL204" s="108">
        <v>15076.291000000001</v>
      </c>
    </row>
    <row r="205" spans="1:64" x14ac:dyDescent="0.2">
      <c r="A205" s="326" t="str">
        <f t="shared" si="29"/>
        <v>2592014</v>
      </c>
      <c r="B205" s="331">
        <v>259</v>
      </c>
      <c r="C205" s="327">
        <v>2014</v>
      </c>
      <c r="D205" s="353">
        <f>+IFERROR(VLOOKUP($A205,Data_Loss!$A$2:$V$1180,6,FALSE),0)</f>
        <v>0</v>
      </c>
      <c r="E205" s="353">
        <f>+IFERROR(VLOOKUP($A205,Data_Loss!$A$2:$V$1180,7,FALSE),0)</f>
        <v>0</v>
      </c>
      <c r="F205" s="353">
        <f>+IFERROR(VLOOKUP($A205,Data_Loss!$A$2:$V$1180,8,FALSE),0)</f>
        <v>0</v>
      </c>
      <c r="G205" s="353">
        <f>+IFERROR(VLOOKUP($A205,Data_Loss!$A$2:$V$1180,9,FALSE),0)</f>
        <v>3</v>
      </c>
      <c r="H205" s="353">
        <f>+IFERROR(VLOOKUP($A205,Data_Loss!$A$2:$V$1180,10,FALSE),0)</f>
        <v>0</v>
      </c>
      <c r="I205" s="353">
        <f>+IFERROR(VLOOKUP($A205,Data_Loss!$A$2:$V$1300,12,FALSE),0)</f>
        <v>0</v>
      </c>
      <c r="J205" s="353">
        <f>+IFERROR(VLOOKUP($A205,Data_Loss!$A$2:$V$1300,13,FALSE),0)</f>
        <v>0</v>
      </c>
      <c r="K205" s="353">
        <f>+IFERROR(VLOOKUP($A205,Data_Loss!$A$2:$V$1300,14,FALSE),0)</f>
        <v>0</v>
      </c>
      <c r="L205" s="353">
        <f>+IFERROR(VLOOKUP($A205,Data_Loss!$A$2:$V$1300,15,FALSE),0)</f>
        <v>74990</v>
      </c>
      <c r="M205" s="353">
        <f>+IFERROR(VLOOKUP($A205,Data_Loss!$A$2:$V$1300,16,FALSE),0)</f>
        <v>0</v>
      </c>
      <c r="N205" s="353">
        <f>+IFERROR(VLOOKUP($A205,Data_Loss!$A$2:$V$1300,17,FALSE),0)</f>
        <v>0</v>
      </c>
      <c r="O205" s="353">
        <f>+IFERROR(VLOOKUP($A205,Data_Loss!$A$2:$V$1300,18,FALSE),0)</f>
        <v>0</v>
      </c>
      <c r="P205" s="353">
        <f>+IFERROR(VLOOKUP($A205,Data_Loss!$A$2:$V$1300,19,FALSE),0)</f>
        <v>0</v>
      </c>
      <c r="Q205" s="353">
        <f>+IFERROR(VLOOKUP($A205,Data_Loss!$A$2:$V$1300,20,FALSE),0)</f>
        <v>61798</v>
      </c>
      <c r="R205" s="353">
        <f>+IFERROR(VLOOKUP($A205,Data_Loss!$A$2:$V$1300,21,FALSE),0)</f>
        <v>0</v>
      </c>
      <c r="S205" s="353">
        <f>+IFERROR(VLOOKUP($A205,Data_Loss!$A$2:$V$1300,22,FALSE),0)</f>
        <v>11981</v>
      </c>
      <c r="T205" s="191">
        <f>+$I205*'10k &amp; MO'!C$3+$J205*'10k &amp; MO'!C$9+$K205*'10k &amp; MO'!C$15+$L205*'10k &amp; MO'!C$21+$M205*'10k &amp; MO'!C$27</f>
        <v>0</v>
      </c>
      <c r="U205" s="349">
        <f>+$I205*'10k &amp; MO'!D$3+$J205*'10k &amp; MO'!D$9+$K205*'10k &amp; MO'!D$15+$L205*'10k &amp; MO'!D$21+$M205*'10k &amp; MO'!D$27</f>
        <v>0</v>
      </c>
      <c r="V205" s="349">
        <f>+$I205*'10k &amp; MO'!E$3+$J205*'10k &amp; MO'!E$9+$K205*'10k &amp; MO'!E$15+$L205*'10k &amp; MO'!E$21+$M205*'10k &amp; MO'!E$27</f>
        <v>0</v>
      </c>
      <c r="W205" s="349">
        <f>+$I205*'10k &amp; MO'!F$3+$J205*'10k &amp; MO'!F$9+$K205*'10k &amp; MO'!F$15+$L205*'10k &amp; MO'!F$21+$M205*'10k &amp; MO'!F$27</f>
        <v>92162.71</v>
      </c>
      <c r="X205" s="349">
        <f>+$I205*'10k &amp; MO'!G$3+$J205*'10k &amp; MO'!G$9+$K205*'10k &amp; MO'!G$15+$L205*'10k &amp; MO'!G$21+$M205*'10k &amp; MO'!G$27</f>
        <v>0</v>
      </c>
      <c r="Y205" s="349">
        <f>+$N205*'10k &amp; MO'!H$3+$O205*'10k &amp; MO'!H$9+$P205*'10k &amp; MO'!H$15+$Q205*'10k &amp; MO'!H$21+$R205*'10k &amp; MO'!H$27</f>
        <v>0</v>
      </c>
      <c r="Z205" s="349">
        <f>+$N205*'10k &amp; MO'!I$3+$O205*'10k &amp; MO'!I$9+$P205*'10k &amp; MO'!I$15+$Q205*'10k &amp; MO'!I$21+$R205*'10k &amp; MO'!I$27</f>
        <v>0</v>
      </c>
      <c r="AA205" s="349">
        <f>+$N205*'10k &amp; MO'!J$3+$O205*'10k &amp; MO'!J$9+$P205*'10k &amp; MO'!J$15+$Q205*'10k &amp; MO'!J$21+$R205*'10k &amp; MO'!J$27</f>
        <v>0</v>
      </c>
      <c r="AB205" s="349">
        <f>+$N205*'10k &amp; MO'!K$3+$O205*'10k &amp; MO'!K$9+$P205*'10k &amp; MO'!K$15+$Q205*'10k &amp; MO'!K$21+$R205*'10k &amp; MO'!K$27</f>
        <v>86578.998000000007</v>
      </c>
      <c r="AC205" s="349">
        <f>+$N205*'10k &amp; MO'!L$3+$O205*'10k &amp; MO'!L$9+$P205*'10k &amp; MO'!L$15+$Q205*'10k &amp; MO'!L$21+$R205*'10k &amp; MO'!L$27</f>
        <v>0</v>
      </c>
      <c r="AD205" s="350">
        <f>+S205*'10k &amp; MO'!O$3</f>
        <v>12831.651</v>
      </c>
      <c r="AF205" s="192" t="str">
        <f t="shared" si="27"/>
        <v>2592014</v>
      </c>
      <c r="AG205" s="192">
        <f>+IFERROR(VLOOKUP($AF205,'Limited Loss'!$F$5:$P$124,AG$3,FALSE),0)</f>
        <v>0</v>
      </c>
      <c r="AH205" s="193">
        <f>+IFERROR(VLOOKUP($AF205,'Limited Loss'!$F$5:$P$124,AH$3,FALSE),0)</f>
        <v>0</v>
      </c>
      <c r="AI205" s="193">
        <f>+IFERROR(VLOOKUP($AF205,'Limited Loss'!$F$5:$P$124,AI$3,FALSE),0)</f>
        <v>0</v>
      </c>
      <c r="AJ205" s="193">
        <f>+IFERROR(VLOOKUP($AF205,'Limited Loss'!$F$5:$P$124,AJ$3,FALSE),0)</f>
        <v>0</v>
      </c>
      <c r="AK205" s="100">
        <f>+IFERROR(VLOOKUP($AF205,'Limited Loss'!$F$5:$P$124,AK$3,FALSE),0)</f>
        <v>0</v>
      </c>
      <c r="AL205" s="193">
        <f>+IFERROR(VLOOKUP($AF205,'Limited Loss'!$F$5:$P$124,AL$3,FALSE),0)</f>
        <v>0</v>
      </c>
      <c r="AM205" s="193">
        <f>+IFERROR(VLOOKUP($AF205,'Limited Loss'!$F$5:$P$124,AM$3,FALSE),0)</f>
        <v>0</v>
      </c>
      <c r="AN205" s="193">
        <f>+IFERROR(VLOOKUP($AF205,'Limited Loss'!$F$5:$P$124,AN$3,FALSE),0)</f>
        <v>0</v>
      </c>
      <c r="AO205" s="193">
        <f>+IFERROR(VLOOKUP($AF205,'Limited Loss'!$F$5:$P$124,AO$3,FALSE),0)</f>
        <v>0</v>
      </c>
      <c r="AP205" s="100">
        <f>+IFERROR(VLOOKUP($AF205,'Limited Loss'!$F$5:$P$124,AP$3,FALSE),0)</f>
        <v>0</v>
      </c>
      <c r="AQ205" s="353"/>
      <c r="AR205" s="331">
        <f t="shared" si="28"/>
        <v>259</v>
      </c>
      <c r="AS205" s="332">
        <f t="shared" si="28"/>
        <v>2014</v>
      </c>
      <c r="AT205" s="349">
        <f t="shared" si="33"/>
        <v>0</v>
      </c>
      <c r="AU205" s="349">
        <f t="shared" si="33"/>
        <v>0</v>
      </c>
      <c r="AV205" s="349">
        <f t="shared" si="33"/>
        <v>0</v>
      </c>
      <c r="AW205" s="349">
        <f t="shared" si="33"/>
        <v>92162.71</v>
      </c>
      <c r="AX205" s="350">
        <f t="shared" si="33"/>
        <v>0</v>
      </c>
      <c r="AY205" s="349">
        <f t="shared" si="33"/>
        <v>0</v>
      </c>
      <c r="AZ205" s="349">
        <f t="shared" si="33"/>
        <v>0</v>
      </c>
      <c r="BA205" s="349">
        <f t="shared" si="33"/>
        <v>0</v>
      </c>
      <c r="BB205" s="349">
        <f t="shared" si="33"/>
        <v>86578.998000000007</v>
      </c>
      <c r="BC205" s="349">
        <f t="shared" si="33"/>
        <v>0</v>
      </c>
      <c r="BD205" s="350">
        <f t="shared" si="33"/>
        <v>12831.651</v>
      </c>
      <c r="BE205" s="349">
        <f t="shared" si="30"/>
        <v>0</v>
      </c>
      <c r="BF205" s="375">
        <f t="shared" si="31"/>
        <v>178741.70800000001</v>
      </c>
      <c r="BG205" s="334">
        <f t="shared" si="32"/>
        <v>12831.651</v>
      </c>
      <c r="BI205" s="107">
        <v>897</v>
      </c>
      <c r="BJ205" s="108">
        <v>4553672.0406999998</v>
      </c>
      <c r="BK205" s="108">
        <v>5965790.6592000006</v>
      </c>
      <c r="BL205" s="108">
        <v>866838.64599999995</v>
      </c>
    </row>
    <row r="206" spans="1:64" x14ac:dyDescent="0.2">
      <c r="A206" s="326" t="str">
        <f t="shared" si="29"/>
        <v>2592015</v>
      </c>
      <c r="B206" s="331">
        <v>259</v>
      </c>
      <c r="C206" s="327">
        <v>2015</v>
      </c>
      <c r="D206" s="353">
        <f>+IFERROR(VLOOKUP($A206,Data_Loss!$A$2:$V$1180,6,FALSE),0)</f>
        <v>0</v>
      </c>
      <c r="E206" s="353">
        <f>+IFERROR(VLOOKUP($A206,Data_Loss!$A$2:$V$1180,7,FALSE),0)</f>
        <v>0</v>
      </c>
      <c r="F206" s="353">
        <f>+IFERROR(VLOOKUP($A206,Data_Loss!$A$2:$V$1180,8,FALSE),0)</f>
        <v>1</v>
      </c>
      <c r="G206" s="353">
        <f>+IFERROR(VLOOKUP($A206,Data_Loss!$A$2:$V$1180,9,FALSE),0)</f>
        <v>1</v>
      </c>
      <c r="H206" s="353">
        <f>+IFERROR(VLOOKUP($A206,Data_Loss!$A$2:$V$1180,10,FALSE),0)</f>
        <v>1</v>
      </c>
      <c r="I206" s="353">
        <f>+IFERROR(VLOOKUP($A206,Data_Loss!$A$2:$V$1300,12,FALSE),0)</f>
        <v>0</v>
      </c>
      <c r="J206" s="353">
        <f>+IFERROR(VLOOKUP($A206,Data_Loss!$A$2:$V$1300,13,FALSE),0)</f>
        <v>0</v>
      </c>
      <c r="K206" s="353">
        <f>+IFERROR(VLOOKUP($A206,Data_Loss!$A$2:$V$1300,14,FALSE),0)</f>
        <v>240644</v>
      </c>
      <c r="L206" s="353">
        <f>+IFERROR(VLOOKUP($A206,Data_Loss!$A$2:$V$1300,15,FALSE),0)</f>
        <v>31670</v>
      </c>
      <c r="M206" s="353">
        <f>+IFERROR(VLOOKUP($A206,Data_Loss!$A$2:$V$1300,16,FALSE),0)</f>
        <v>1621</v>
      </c>
      <c r="N206" s="353">
        <f>+IFERROR(VLOOKUP($A206,Data_Loss!$A$2:$V$1300,17,FALSE),0)</f>
        <v>0</v>
      </c>
      <c r="O206" s="353">
        <f>+IFERROR(VLOOKUP($A206,Data_Loss!$A$2:$V$1300,18,FALSE),0)</f>
        <v>0</v>
      </c>
      <c r="P206" s="353">
        <f>+IFERROR(VLOOKUP($A206,Data_Loss!$A$2:$V$1300,19,FALSE),0)</f>
        <v>171491</v>
      </c>
      <c r="Q206" s="353">
        <f>+IFERROR(VLOOKUP($A206,Data_Loss!$A$2:$V$1300,20,FALSE),0)</f>
        <v>49046</v>
      </c>
      <c r="R206" s="353">
        <f>+IFERROR(VLOOKUP($A206,Data_Loss!$A$2:$V$1300,21,FALSE),0)</f>
        <v>34677</v>
      </c>
      <c r="S206" s="353">
        <f>+IFERROR(VLOOKUP($A206,Data_Loss!$A$2:$V$1300,22,FALSE),0)</f>
        <v>12402</v>
      </c>
      <c r="T206" s="191">
        <f>+$I206*'10k &amp; MO'!C$4+$J206*'10k &amp; MO'!C$10+$K206*'10k &amp; MO'!C$16+$L206*'10k &amp; MO'!C$22+$M206*'10k &amp; MO'!C$28</f>
        <v>0</v>
      </c>
      <c r="U206" s="349">
        <f>+$I206*'10k &amp; MO'!D$4+$J206*'10k &amp; MO'!D$10+$K206*'10k &amp; MO'!D$16+$L206*'10k &amp; MO'!D$22+$M206*'10k &amp; MO'!D$28</f>
        <v>0</v>
      </c>
      <c r="V206" s="349">
        <f>+$I206*'10k &amp; MO'!E$4+$J206*'10k &amp; MO'!E$10+$K206*'10k &amp; MO'!E$16+$L206*'10k &amp; MO'!E$22+$M206*'10k &amp; MO'!E$28</f>
        <v>427026.61</v>
      </c>
      <c r="W206" s="349">
        <f>+$I206*'10k &amp; MO'!F$4+$J206*'10k &amp; MO'!F$10+$K206*'10k &amp; MO'!F$16+$L206*'10k &amp; MO'!F$22+$M206*'10k &amp; MO'!F$28</f>
        <v>36981.564299999998</v>
      </c>
      <c r="X206" s="349">
        <f>+$I206*'10k &amp; MO'!G$4+$J206*'10k &amp; MO'!G$10+$K206*'10k &amp; MO'!G$16+$L206*'10k &amp; MO'!G$22+$M206*'10k &amp; MO'!G$28</f>
        <v>3266.4669999999996</v>
      </c>
      <c r="Y206" s="349">
        <f>+$N206*'10k &amp; MO'!H$4+$O206*'10k &amp; MO'!H$10+$P206*'10k &amp; MO'!H$16+$Q206*'10k &amp; MO'!H$22+$R206*'10k &amp; MO'!H$28</f>
        <v>0</v>
      </c>
      <c r="Z206" s="349">
        <f>+$N206*'10k &amp; MO'!I$4+$O206*'10k &amp; MO'!I$10+$P206*'10k &amp; MO'!I$16+$Q206*'10k &amp; MO'!I$22+$R206*'10k &amp; MO'!I$28</f>
        <v>0</v>
      </c>
      <c r="AA206" s="349">
        <f>+$N206*'10k &amp; MO'!J$4+$O206*'10k &amp; MO'!J$10+$P206*'10k &amp; MO'!J$16+$Q206*'10k &amp; MO'!J$22+$R206*'10k &amp; MO'!J$28</f>
        <v>487369.77760000003</v>
      </c>
      <c r="AB206" s="349">
        <f>+$N206*'10k &amp; MO'!K$4+$O206*'10k &amp; MO'!K$10+$P206*'10k &amp; MO'!K$16+$Q206*'10k &amp; MO'!K$22+$R206*'10k &amp; MO'!K$28</f>
        <v>81986.281499999997</v>
      </c>
      <c r="AC206" s="349">
        <f>+$N206*'10k &amp; MO'!L$4+$O206*'10k &amp; MO'!L$10+$P206*'10k &amp; MO'!L$16+$Q206*'10k &amp; MO'!L$22+$R206*'10k &amp; MO'!L$28</f>
        <v>52895.065800000004</v>
      </c>
      <c r="AD206" s="350">
        <f>+S206*'10k &amp; MO'!O$4</f>
        <v>15031.224</v>
      </c>
      <c r="AF206" s="192" t="str">
        <f t="shared" si="27"/>
        <v>2592015</v>
      </c>
      <c r="AG206" s="192">
        <f>+IFERROR(VLOOKUP($AF206,'Limited Loss'!$F$5:$P$124,AG$3,FALSE),0)</f>
        <v>0</v>
      </c>
      <c r="AH206" s="193">
        <f>+IFERROR(VLOOKUP($AF206,'Limited Loss'!$F$5:$P$124,AH$3,FALSE),0)</f>
        <v>0</v>
      </c>
      <c r="AI206" s="193">
        <f>+IFERROR(VLOOKUP($AF206,'Limited Loss'!$F$5:$P$124,AI$3,FALSE),0)</f>
        <v>0</v>
      </c>
      <c r="AJ206" s="193">
        <f>+IFERROR(VLOOKUP($AF206,'Limited Loss'!$F$5:$P$124,AJ$3,FALSE),0)</f>
        <v>0</v>
      </c>
      <c r="AK206" s="100">
        <f>+IFERROR(VLOOKUP($AF206,'Limited Loss'!$F$5:$P$124,AK$3,FALSE),0)</f>
        <v>0</v>
      </c>
      <c r="AL206" s="193">
        <f>+IFERROR(VLOOKUP($AF206,'Limited Loss'!$F$5:$P$124,AL$3,FALSE),0)</f>
        <v>0</v>
      </c>
      <c r="AM206" s="193">
        <f>+IFERROR(VLOOKUP($AF206,'Limited Loss'!$F$5:$P$124,AM$3,FALSE),0)</f>
        <v>0</v>
      </c>
      <c r="AN206" s="193">
        <f>+IFERROR(VLOOKUP($AF206,'Limited Loss'!$F$5:$P$124,AN$3,FALSE),0)</f>
        <v>0</v>
      </c>
      <c r="AO206" s="193">
        <f>+IFERROR(VLOOKUP($AF206,'Limited Loss'!$F$5:$P$124,AO$3,FALSE),0)</f>
        <v>0</v>
      </c>
      <c r="AP206" s="100">
        <f>+IFERROR(VLOOKUP($AF206,'Limited Loss'!$F$5:$P$124,AP$3,FALSE),0)</f>
        <v>0</v>
      </c>
      <c r="AQ206" s="353"/>
      <c r="AR206" s="331">
        <f t="shared" si="28"/>
        <v>259</v>
      </c>
      <c r="AS206" s="332">
        <f t="shared" si="28"/>
        <v>2015</v>
      </c>
      <c r="AT206" s="349">
        <f t="shared" si="33"/>
        <v>0</v>
      </c>
      <c r="AU206" s="349">
        <f t="shared" si="33"/>
        <v>0</v>
      </c>
      <c r="AV206" s="349">
        <f t="shared" si="33"/>
        <v>427026.61</v>
      </c>
      <c r="AW206" s="349">
        <f t="shared" si="33"/>
        <v>36981.564299999998</v>
      </c>
      <c r="AX206" s="350">
        <f t="shared" si="33"/>
        <v>3266.4669999999996</v>
      </c>
      <c r="AY206" s="349">
        <f t="shared" si="33"/>
        <v>0</v>
      </c>
      <c r="AZ206" s="349">
        <f t="shared" si="33"/>
        <v>0</v>
      </c>
      <c r="BA206" s="349">
        <f t="shared" si="33"/>
        <v>487369.77760000003</v>
      </c>
      <c r="BB206" s="349">
        <f t="shared" si="33"/>
        <v>81986.281499999997</v>
      </c>
      <c r="BC206" s="349">
        <f t="shared" si="33"/>
        <v>52895.065800000004</v>
      </c>
      <c r="BD206" s="350">
        <f t="shared" si="33"/>
        <v>15031.224</v>
      </c>
      <c r="BE206" s="349">
        <f t="shared" si="30"/>
        <v>914396.38760000002</v>
      </c>
      <c r="BF206" s="375">
        <f t="shared" si="31"/>
        <v>175129.3786</v>
      </c>
      <c r="BG206" s="334">
        <f t="shared" si="32"/>
        <v>15031.224</v>
      </c>
      <c r="BI206" s="107">
        <v>898</v>
      </c>
      <c r="BJ206" s="108">
        <v>5533240.9235000005</v>
      </c>
      <c r="BK206" s="108">
        <v>2698105.3371000001</v>
      </c>
      <c r="BL206" s="108">
        <v>243948.35299999997</v>
      </c>
    </row>
    <row r="207" spans="1:64" x14ac:dyDescent="0.2">
      <c r="A207" s="326" t="str">
        <f t="shared" si="29"/>
        <v>2592016</v>
      </c>
      <c r="B207" s="331">
        <v>259</v>
      </c>
      <c r="C207" s="327">
        <v>2016</v>
      </c>
      <c r="D207" s="353">
        <f>+IFERROR(VLOOKUP($A207,Data_Loss!$A$2:$V$1180,6,FALSE),0)</f>
        <v>0</v>
      </c>
      <c r="E207" s="353">
        <f>+IFERROR(VLOOKUP($A207,Data_Loss!$A$2:$V$1180,7,FALSE),0)</f>
        <v>0</v>
      </c>
      <c r="F207" s="353">
        <f>+IFERROR(VLOOKUP($A207,Data_Loss!$A$2:$V$1180,8,FALSE),0)</f>
        <v>2</v>
      </c>
      <c r="G207" s="353">
        <f>+IFERROR(VLOOKUP($A207,Data_Loss!$A$2:$V$1180,9,FALSE),0)</f>
        <v>3</v>
      </c>
      <c r="H207" s="353">
        <f>+IFERROR(VLOOKUP($A207,Data_Loss!$A$2:$V$1180,10,FALSE),0)</f>
        <v>0</v>
      </c>
      <c r="I207" s="353">
        <f>+IFERROR(VLOOKUP($A207,Data_Loss!$A$2:$V$1300,12,FALSE),0)</f>
        <v>0</v>
      </c>
      <c r="J207" s="353">
        <f>+IFERROR(VLOOKUP($A207,Data_Loss!$A$2:$V$1300,13,FALSE),0)</f>
        <v>0</v>
      </c>
      <c r="K207" s="353">
        <f>+IFERROR(VLOOKUP($A207,Data_Loss!$A$2:$V$1300,14,FALSE),0)</f>
        <v>226643</v>
      </c>
      <c r="L207" s="353">
        <f>+IFERROR(VLOOKUP($A207,Data_Loss!$A$2:$V$1300,15,FALSE),0)</f>
        <v>30151</v>
      </c>
      <c r="M207" s="353">
        <f>+IFERROR(VLOOKUP($A207,Data_Loss!$A$2:$V$1300,16,FALSE),0)</f>
        <v>0</v>
      </c>
      <c r="N207" s="353">
        <f>+IFERROR(VLOOKUP($A207,Data_Loss!$A$2:$V$1300,17,FALSE),0)</f>
        <v>0</v>
      </c>
      <c r="O207" s="353">
        <f>+IFERROR(VLOOKUP($A207,Data_Loss!$A$2:$V$1300,18,FALSE),0)</f>
        <v>0</v>
      </c>
      <c r="P207" s="353">
        <f>+IFERROR(VLOOKUP($A207,Data_Loss!$A$2:$V$1300,19,FALSE),0)</f>
        <v>57414</v>
      </c>
      <c r="Q207" s="353">
        <f>+IFERROR(VLOOKUP($A207,Data_Loss!$A$2:$V$1300,20,FALSE),0)</f>
        <v>40024</v>
      </c>
      <c r="R207" s="353">
        <f>+IFERROR(VLOOKUP($A207,Data_Loss!$A$2:$V$1300,21,FALSE),0)</f>
        <v>0</v>
      </c>
      <c r="S207" s="353">
        <f>+IFERROR(VLOOKUP($A207,Data_Loss!$A$2:$V$1300,22,FALSE),0)</f>
        <v>2728</v>
      </c>
      <c r="T207" s="191">
        <f>+$I207*'10k &amp; MO'!C$5+$J207*'10k &amp; MO'!C$11+$K207*'10k &amp; MO'!C$17+$L207*'10k &amp; MO'!C$23+$M207*'10k &amp; MO'!C$29</f>
        <v>0</v>
      </c>
      <c r="U207" s="349">
        <f>+$I207*'10k &amp; MO'!D$5+$J207*'10k &amp; MO'!D$11+$K207*'10k &amp; MO'!D$17+$L207*'10k &amp; MO'!D$23+$M207*'10k &amp; MO'!D$29</f>
        <v>1337.1937</v>
      </c>
      <c r="V207" s="349">
        <f>+$I207*'10k &amp; MO'!E$5+$J207*'10k &amp; MO'!E$11+$K207*'10k &amp; MO'!E$17+$L207*'10k &amp; MO'!E$23+$M207*'10k &amp; MO'!E$29</f>
        <v>364107.06179999997</v>
      </c>
      <c r="W207" s="349">
        <f>+$I207*'10k &amp; MO'!F$5+$J207*'10k &amp; MO'!F$11+$K207*'10k &amp; MO'!F$17+$L207*'10k &amp; MO'!F$23+$M207*'10k &amp; MO'!F$29</f>
        <v>39380.358500000002</v>
      </c>
      <c r="X207" s="349">
        <f>+$I207*'10k &amp; MO'!G$5+$J207*'10k &amp; MO'!G$11+$K207*'10k &amp; MO'!G$17+$L207*'10k &amp; MO'!G$23+$M207*'10k &amp; MO'!G$29</f>
        <v>3311.8258000000001</v>
      </c>
      <c r="Y207" s="349">
        <f>+$N207*'10k &amp; MO'!H$5+$O207*'10k &amp; MO'!H$11+$P207*'10k &amp; MO'!H$17+$Q207*'10k &amp; MO'!H$23+$R207*'10k &amp; MO'!H$29</f>
        <v>0</v>
      </c>
      <c r="Z207" s="349">
        <f>+$N207*'10k &amp; MO'!I$5+$O207*'10k &amp; MO'!I$11+$P207*'10k &amp; MO'!I$17+$Q207*'10k &amp; MO'!I$23+$R207*'10k &amp; MO'!I$29</f>
        <v>189.46619999999999</v>
      </c>
      <c r="AA207" s="349">
        <f>+$N207*'10k &amp; MO'!J$5+$O207*'10k &amp; MO'!J$11+$P207*'10k &amp; MO'!J$17+$Q207*'10k &amp; MO'!J$23+$R207*'10k &amp; MO'!J$29</f>
        <v>123398.9896</v>
      </c>
      <c r="AB207" s="349">
        <f>+$N207*'10k &amp; MO'!K$5+$O207*'10k &amp; MO'!K$11+$P207*'10k &amp; MO'!K$17+$Q207*'10k &amp; MO'!K$23+$R207*'10k &amp; MO'!K$29</f>
        <v>68230.508799999996</v>
      </c>
      <c r="AC207" s="349">
        <f>+$N207*'10k &amp; MO'!L$5+$O207*'10k &amp; MO'!L$11+$P207*'10k &amp; MO'!L$17+$Q207*'10k &amp; MO'!L$23+$R207*'10k &amp; MO'!L$29</f>
        <v>3069.4319999999998</v>
      </c>
      <c r="AD207" s="350">
        <f>+S207*'10k &amp; MO'!O$5</f>
        <v>3677.3440000000001</v>
      </c>
      <c r="AF207" s="192" t="str">
        <f t="shared" si="27"/>
        <v>2592016</v>
      </c>
      <c r="AG207" s="192">
        <f>+IFERROR(VLOOKUP($AF207,'Limited Loss'!$F$5:$P$124,AG$3,FALSE),0)</f>
        <v>0</v>
      </c>
      <c r="AH207" s="193">
        <f>+IFERROR(VLOOKUP($AF207,'Limited Loss'!$F$5:$P$124,AH$3,FALSE),0)</f>
        <v>0</v>
      </c>
      <c r="AI207" s="193">
        <f>+IFERROR(VLOOKUP($AF207,'Limited Loss'!$F$5:$P$124,AI$3,FALSE),0)</f>
        <v>0</v>
      </c>
      <c r="AJ207" s="193">
        <f>+IFERROR(VLOOKUP($AF207,'Limited Loss'!$F$5:$P$124,AJ$3,FALSE),0)</f>
        <v>0</v>
      </c>
      <c r="AK207" s="100">
        <f>+IFERROR(VLOOKUP($AF207,'Limited Loss'!$F$5:$P$124,AK$3,FALSE),0)</f>
        <v>0</v>
      </c>
      <c r="AL207" s="193">
        <f>+IFERROR(VLOOKUP($AF207,'Limited Loss'!$F$5:$P$124,AL$3,FALSE),0)</f>
        <v>0</v>
      </c>
      <c r="AM207" s="193">
        <f>+IFERROR(VLOOKUP($AF207,'Limited Loss'!$F$5:$P$124,AM$3,FALSE),0)</f>
        <v>0</v>
      </c>
      <c r="AN207" s="193">
        <f>+IFERROR(VLOOKUP($AF207,'Limited Loss'!$F$5:$P$124,AN$3,FALSE),0)</f>
        <v>0</v>
      </c>
      <c r="AO207" s="193">
        <f>+IFERROR(VLOOKUP($AF207,'Limited Loss'!$F$5:$P$124,AO$3,FALSE),0)</f>
        <v>0</v>
      </c>
      <c r="AP207" s="100">
        <f>+IFERROR(VLOOKUP($AF207,'Limited Loss'!$F$5:$P$124,AP$3,FALSE),0)</f>
        <v>0</v>
      </c>
      <c r="AQ207" s="353"/>
      <c r="AR207" s="331">
        <f t="shared" si="28"/>
        <v>259</v>
      </c>
      <c r="AS207" s="332">
        <f t="shared" si="28"/>
        <v>2016</v>
      </c>
      <c r="AT207" s="349">
        <f t="shared" si="33"/>
        <v>0</v>
      </c>
      <c r="AU207" s="349">
        <f t="shared" si="33"/>
        <v>1337.1937</v>
      </c>
      <c r="AV207" s="349">
        <f t="shared" si="33"/>
        <v>364107.06179999997</v>
      </c>
      <c r="AW207" s="349">
        <f t="shared" si="33"/>
        <v>39380.358500000002</v>
      </c>
      <c r="AX207" s="350">
        <f t="shared" si="33"/>
        <v>3311.8258000000001</v>
      </c>
      <c r="AY207" s="349">
        <f t="shared" si="33"/>
        <v>0</v>
      </c>
      <c r="AZ207" s="349">
        <f t="shared" si="33"/>
        <v>189.46619999999999</v>
      </c>
      <c r="BA207" s="349">
        <f t="shared" si="33"/>
        <v>123398.9896</v>
      </c>
      <c r="BB207" s="349">
        <f t="shared" si="33"/>
        <v>68230.508799999996</v>
      </c>
      <c r="BC207" s="349">
        <f t="shared" si="33"/>
        <v>3069.4319999999998</v>
      </c>
      <c r="BD207" s="350">
        <f t="shared" si="33"/>
        <v>3677.3440000000001</v>
      </c>
      <c r="BE207" s="349">
        <f t="shared" si="30"/>
        <v>489032.71129999997</v>
      </c>
      <c r="BF207" s="375">
        <f t="shared" si="31"/>
        <v>113992.1251</v>
      </c>
      <c r="BG207" s="334">
        <f t="shared" si="32"/>
        <v>3677.3440000000001</v>
      </c>
      <c r="BI207" s="107">
        <v>899</v>
      </c>
      <c r="BJ207" s="108">
        <v>20904.286</v>
      </c>
      <c r="BK207" s="108">
        <v>143205.19999999998</v>
      </c>
      <c r="BL207" s="108">
        <v>20866.424999999999</v>
      </c>
    </row>
    <row r="208" spans="1:64" x14ac:dyDescent="0.2">
      <c r="A208" s="326" t="str">
        <f t="shared" si="29"/>
        <v>2592017</v>
      </c>
      <c r="B208" s="331">
        <v>259</v>
      </c>
      <c r="C208" s="327">
        <v>2017</v>
      </c>
      <c r="D208" s="353">
        <f>+IFERROR(VLOOKUP($A208,Data_Loss!$A$2:$V$1180,6,FALSE),0)</f>
        <v>0</v>
      </c>
      <c r="E208" s="353">
        <f>+IFERROR(VLOOKUP($A208,Data_Loss!$A$2:$V$1180,7,FALSE),0)</f>
        <v>0</v>
      </c>
      <c r="F208" s="353">
        <f>+IFERROR(VLOOKUP($A208,Data_Loss!$A$2:$V$1180,8,FALSE),0)</f>
        <v>2</v>
      </c>
      <c r="G208" s="353">
        <f>+IFERROR(VLOOKUP($A208,Data_Loss!$A$2:$V$1180,9,FALSE),0)</f>
        <v>2</v>
      </c>
      <c r="H208" s="353">
        <f>+IFERROR(VLOOKUP($A208,Data_Loss!$A$2:$V$1180,10,FALSE),0)</f>
        <v>2</v>
      </c>
      <c r="I208" s="353">
        <f>+IFERROR(VLOOKUP($A208,Data_Loss!$A$2:$V$1300,12,FALSE),0)</f>
        <v>0</v>
      </c>
      <c r="J208" s="353">
        <f>+IFERROR(VLOOKUP($A208,Data_Loss!$A$2:$V$1300,13,FALSE),0)</f>
        <v>0</v>
      </c>
      <c r="K208" s="353">
        <f>+IFERROR(VLOOKUP($A208,Data_Loss!$A$2:$V$1300,14,FALSE),0)</f>
        <v>342409</v>
      </c>
      <c r="L208" s="353">
        <f>+IFERROR(VLOOKUP($A208,Data_Loss!$A$2:$V$1300,15,FALSE),0)</f>
        <v>11470</v>
      </c>
      <c r="M208" s="353">
        <f>+IFERROR(VLOOKUP($A208,Data_Loss!$A$2:$V$1300,16,FALSE),0)</f>
        <v>958</v>
      </c>
      <c r="N208" s="353">
        <f>+IFERROR(VLOOKUP($A208,Data_Loss!$A$2:$V$1300,17,FALSE),0)</f>
        <v>0</v>
      </c>
      <c r="O208" s="353">
        <f>+IFERROR(VLOOKUP($A208,Data_Loss!$A$2:$V$1300,18,FALSE),0)</f>
        <v>0</v>
      </c>
      <c r="P208" s="353">
        <f>+IFERROR(VLOOKUP($A208,Data_Loss!$A$2:$V$1300,19,FALSE),0)</f>
        <v>113479</v>
      </c>
      <c r="Q208" s="353">
        <f>+IFERROR(VLOOKUP($A208,Data_Loss!$A$2:$V$1300,20,FALSE),0)</f>
        <v>12398</v>
      </c>
      <c r="R208" s="353">
        <f>+IFERROR(VLOOKUP($A208,Data_Loss!$A$2:$V$1300,21,FALSE),0)</f>
        <v>1912</v>
      </c>
      <c r="S208" s="353">
        <f>+IFERROR(VLOOKUP($A208,Data_Loss!$A$2:$V$1300,22,FALSE),0)</f>
        <v>6985</v>
      </c>
      <c r="T208" s="191">
        <f>+$I208*'10k &amp; MO'!C$6+$J208*'10k &amp; MO'!C$12+$K208*'10k &amp; MO'!C$18+$L208*'10k &amp; MO'!C$24+$M208*'10k &amp; MO'!C$30</f>
        <v>0</v>
      </c>
      <c r="U208" s="349">
        <f>+$I208*'10k &amp; MO'!D$6+$J208*'10k &amp; MO'!D$12+$K208*'10k &amp; MO'!D$18+$L208*'10k &amp; MO'!D$24+$M208*'10k &amp; MO'!D$30</f>
        <v>19610.743999999999</v>
      </c>
      <c r="V208" s="349">
        <f>+$I208*'10k &amp; MO'!E$6+$J208*'10k &amp; MO'!E$12+$K208*'10k &amp; MO'!E$18+$L208*'10k &amp; MO'!E$24+$M208*'10k &amp; MO'!E$30</f>
        <v>589320.28300000005</v>
      </c>
      <c r="W208" s="349">
        <f>+$I208*'10k &amp; MO'!F$6+$J208*'10k &amp; MO'!F$12+$K208*'10k &amp; MO'!F$18+$L208*'10k &amp; MO'!F$24+$M208*'10k &amp; MO'!F$30</f>
        <v>28120.7961</v>
      </c>
      <c r="X208" s="349">
        <f>+$I208*'10k &amp; MO'!G$6+$J208*'10k &amp; MO'!G$12+$K208*'10k &amp; MO'!G$18+$L208*'10k &amp; MO'!G$24+$M208*'10k &amp; MO'!G$30</f>
        <v>10850.6219</v>
      </c>
      <c r="Y208" s="349">
        <f>+$N208*'10k &amp; MO'!H$6+$O208*'10k &amp; MO'!H$12+$P208*'10k &amp; MO'!H$18+$Q208*'10k &amp; MO'!H$24+$R208*'10k &amp; MO'!H$30</f>
        <v>0</v>
      </c>
      <c r="Z208" s="349">
        <f>+$N208*'10k &amp; MO'!I$6+$O208*'10k &amp; MO'!I$12+$P208*'10k &amp; MO'!I$18+$Q208*'10k &amp; MO'!I$24+$R208*'10k &amp; MO'!I$30</f>
        <v>10903.236199999999</v>
      </c>
      <c r="AA208" s="349">
        <f>+$N208*'10k &amp; MO'!J$6+$O208*'10k &amp; MO'!J$12+$P208*'10k &amp; MO'!J$18+$Q208*'10k &amp; MO'!J$24+$R208*'10k &amp; MO'!J$30</f>
        <v>339285.59780000005</v>
      </c>
      <c r="AB208" s="349">
        <f>+$N208*'10k &amp; MO'!K$6+$O208*'10k &amp; MO'!K$12+$P208*'10k &amp; MO'!K$18+$Q208*'10k &amp; MO'!K$24+$R208*'10k &amp; MO'!K$30</f>
        <v>31952.190700000003</v>
      </c>
      <c r="AC208" s="349">
        <f>+$N208*'10k &amp; MO'!L$6+$O208*'10k &amp; MO'!L$12+$P208*'10k &amp; MO'!L$18+$Q208*'10k &amp; MO'!L$24+$R208*'10k &amp; MO'!L$30</f>
        <v>8715.0781000000006</v>
      </c>
      <c r="AD208" s="350">
        <f>+S208*'10k &amp; MO'!O$6</f>
        <v>9401.8100000000013</v>
      </c>
      <c r="AF208" s="192" t="str">
        <f t="shared" si="27"/>
        <v>2592017</v>
      </c>
      <c r="AG208" s="192">
        <f>+IFERROR(VLOOKUP($AF208,'Limited Loss'!$F$5:$P$124,AG$3,FALSE),0)</f>
        <v>0</v>
      </c>
      <c r="AH208" s="193">
        <f>+IFERROR(VLOOKUP($AF208,'Limited Loss'!$F$5:$P$124,AH$3,FALSE),0)</f>
        <v>0</v>
      </c>
      <c r="AI208" s="193">
        <f>+IFERROR(VLOOKUP($AF208,'Limited Loss'!$F$5:$P$124,AI$3,FALSE),0)</f>
        <v>0</v>
      </c>
      <c r="AJ208" s="193">
        <f>+IFERROR(VLOOKUP($AF208,'Limited Loss'!$F$5:$P$124,AJ$3,FALSE),0)</f>
        <v>0</v>
      </c>
      <c r="AK208" s="100">
        <f>+IFERROR(VLOOKUP($AF208,'Limited Loss'!$F$5:$P$124,AK$3,FALSE),0)</f>
        <v>0</v>
      </c>
      <c r="AL208" s="193">
        <f>+IFERROR(VLOOKUP($AF208,'Limited Loss'!$F$5:$P$124,AL$3,FALSE),0)</f>
        <v>0</v>
      </c>
      <c r="AM208" s="193">
        <f>+IFERROR(VLOOKUP($AF208,'Limited Loss'!$F$5:$P$124,AM$3,FALSE),0)</f>
        <v>0</v>
      </c>
      <c r="AN208" s="193">
        <f>+IFERROR(VLOOKUP($AF208,'Limited Loss'!$F$5:$P$124,AN$3,FALSE),0)</f>
        <v>0</v>
      </c>
      <c r="AO208" s="193">
        <f>+IFERROR(VLOOKUP($AF208,'Limited Loss'!$F$5:$P$124,AO$3,FALSE),0)</f>
        <v>0</v>
      </c>
      <c r="AP208" s="100">
        <f>+IFERROR(VLOOKUP($AF208,'Limited Loss'!$F$5:$P$124,AP$3,FALSE),0)</f>
        <v>0</v>
      </c>
      <c r="AQ208" s="353"/>
      <c r="AR208" s="331">
        <f t="shared" si="28"/>
        <v>259</v>
      </c>
      <c r="AS208" s="332">
        <f t="shared" si="28"/>
        <v>2017</v>
      </c>
      <c r="AT208" s="349">
        <f t="shared" si="33"/>
        <v>0</v>
      </c>
      <c r="AU208" s="349">
        <f t="shared" si="33"/>
        <v>19610.743999999999</v>
      </c>
      <c r="AV208" s="349">
        <f t="shared" si="33"/>
        <v>589320.28300000005</v>
      </c>
      <c r="AW208" s="349">
        <f t="shared" si="33"/>
        <v>28120.7961</v>
      </c>
      <c r="AX208" s="350">
        <f t="shared" si="33"/>
        <v>10850.6219</v>
      </c>
      <c r="AY208" s="349">
        <f t="shared" si="33"/>
        <v>0</v>
      </c>
      <c r="AZ208" s="349">
        <f t="shared" si="33"/>
        <v>10903.236199999999</v>
      </c>
      <c r="BA208" s="349">
        <f t="shared" si="33"/>
        <v>339285.59780000005</v>
      </c>
      <c r="BB208" s="349">
        <f t="shared" si="33"/>
        <v>31952.190700000003</v>
      </c>
      <c r="BC208" s="349">
        <f t="shared" si="33"/>
        <v>8715.0781000000006</v>
      </c>
      <c r="BD208" s="350">
        <f t="shared" si="33"/>
        <v>9401.8100000000013</v>
      </c>
      <c r="BE208" s="349">
        <f t="shared" si="30"/>
        <v>959119.86100000003</v>
      </c>
      <c r="BF208" s="375">
        <f t="shared" si="31"/>
        <v>79638.686799999996</v>
      </c>
      <c r="BG208" s="334">
        <f t="shared" si="32"/>
        <v>9401.8100000000013</v>
      </c>
      <c r="BI208" s="107">
        <v>903</v>
      </c>
      <c r="BJ208" s="108">
        <v>0</v>
      </c>
      <c r="BK208" s="108">
        <v>0</v>
      </c>
      <c r="BL208" s="108">
        <v>1783.32</v>
      </c>
    </row>
    <row r="209" spans="1:64" x14ac:dyDescent="0.2">
      <c r="A209" s="326" t="str">
        <f t="shared" si="29"/>
        <v>2592018</v>
      </c>
      <c r="B209" s="331">
        <v>259</v>
      </c>
      <c r="C209" s="327">
        <v>2018</v>
      </c>
      <c r="D209" s="353">
        <f>+IFERROR(VLOOKUP($A209,Data_Loss!$A$2:$V$1180,6,FALSE),0)</f>
        <v>0</v>
      </c>
      <c r="E209" s="353">
        <f>+IFERROR(VLOOKUP($A209,Data_Loss!$A$2:$V$1180,7,FALSE),0)</f>
        <v>0</v>
      </c>
      <c r="F209" s="353">
        <f>+IFERROR(VLOOKUP($A209,Data_Loss!$A$2:$V$1180,8,FALSE),0)</f>
        <v>0</v>
      </c>
      <c r="G209" s="353">
        <f>+IFERROR(VLOOKUP($A209,Data_Loss!$A$2:$V$1180,9,FALSE),0)</f>
        <v>0</v>
      </c>
      <c r="H209" s="353">
        <f>+IFERROR(VLOOKUP($A209,Data_Loss!$A$2:$V$1180,10,FALSE),0)</f>
        <v>2</v>
      </c>
      <c r="I209" s="353">
        <f>+IFERROR(VLOOKUP($A209,Data_Loss!$A$2:$V$1300,12,FALSE),0)</f>
        <v>0</v>
      </c>
      <c r="J209" s="353">
        <f>+IFERROR(VLOOKUP($A209,Data_Loss!$A$2:$V$1300,13,FALSE),0)</f>
        <v>0</v>
      </c>
      <c r="K209" s="353">
        <f>+IFERROR(VLOOKUP($A209,Data_Loss!$A$2:$V$1300,14,FALSE),0)</f>
        <v>0</v>
      </c>
      <c r="L209" s="353">
        <f>+IFERROR(VLOOKUP($A209,Data_Loss!$A$2:$V$1300,15,FALSE),0)</f>
        <v>0</v>
      </c>
      <c r="M209" s="353">
        <f>+IFERROR(VLOOKUP($A209,Data_Loss!$A$2:$V$1300,16,FALSE),0)</f>
        <v>2442</v>
      </c>
      <c r="N209" s="353">
        <f>+IFERROR(VLOOKUP($A209,Data_Loss!$A$2:$V$1300,17,FALSE),0)</f>
        <v>0</v>
      </c>
      <c r="O209" s="353">
        <f>+IFERROR(VLOOKUP($A209,Data_Loss!$A$2:$V$1300,18,FALSE),0)</f>
        <v>0</v>
      </c>
      <c r="P209" s="353">
        <f>+IFERROR(VLOOKUP($A209,Data_Loss!$A$2:$V$1300,19,FALSE),0)</f>
        <v>0</v>
      </c>
      <c r="Q209" s="353">
        <f>+IFERROR(VLOOKUP($A209,Data_Loss!$A$2:$V$1300,20,FALSE),0)</f>
        <v>0</v>
      </c>
      <c r="R209" s="353">
        <f>+IFERROR(VLOOKUP($A209,Data_Loss!$A$2:$V$1300,21,FALSE),0)</f>
        <v>13067</v>
      </c>
      <c r="S209" s="353">
        <f>+IFERROR(VLOOKUP($A209,Data_Loss!$A$2:$V$1300,22,FALSE),0)</f>
        <v>1400</v>
      </c>
      <c r="T209" s="191">
        <f>+$I209*'10k &amp; MO'!C$7+$J209*'10k &amp; MO'!C$13+$K209*'10k &amp; MO'!C$19+$L209*'10k &amp; MO'!C$25+$M209*'10k &amp; MO'!C$31</f>
        <v>5.3724000000000007</v>
      </c>
      <c r="U209" s="349">
        <f>+$I209*'10k &amp; MO'!D$7+$J209*'10k &amp; MO'!D$13+$K209*'10k &amp; MO'!D$19+$L209*'10k &amp; MO'!D$25+$M209*'10k &amp; MO'!D$31</f>
        <v>166.5444</v>
      </c>
      <c r="V209" s="349">
        <f>+$I209*'10k &amp; MO'!E$7+$J209*'10k &amp; MO'!E$13+$K209*'10k &amp; MO'!E$19+$L209*'10k &amp; MO'!E$25+$M209*'10k &amp; MO'!E$31</f>
        <v>3426.1260000000002</v>
      </c>
      <c r="W209" s="349">
        <f>+$I209*'10k &amp; MO'!F$7+$J209*'10k &amp; MO'!F$13+$K209*'10k &amp; MO'!F$19+$L209*'10k &amp; MO'!F$25+$M209*'10k &amp; MO'!F$31</f>
        <v>1292.0622000000001</v>
      </c>
      <c r="X209" s="349">
        <f>+$I209*'10k &amp; MO'!G$7+$J209*'10k &amp; MO'!G$13+$K209*'10k &amp; MO'!G$19+$L209*'10k &amp; MO'!G$25+$M209*'10k &amp; MO'!G$31</f>
        <v>1682.0495999999998</v>
      </c>
      <c r="Y209" s="349">
        <f>+$N209*'10k &amp; MO'!H$7+$O209*'10k &amp; MO'!H$13+$P209*'10k &amp; MO'!H$19+$Q209*'10k &amp; MO'!H$25+$R209*'10k &amp; MO'!H$31</f>
        <v>37.894299999999994</v>
      </c>
      <c r="Z209" s="349">
        <f>+$N209*'10k &amp; MO'!I$7+$O209*'10k &amp; MO'!I$13+$P209*'10k &amp; MO'!I$19+$Q209*'10k &amp; MO'!I$25+$R209*'10k &amp; MO'!I$31</f>
        <v>1292.3262999999999</v>
      </c>
      <c r="AA209" s="349">
        <f>+$N209*'10k &amp; MO'!J$7+$O209*'10k &amp; MO'!J$13+$P209*'10k &amp; MO'!J$19+$Q209*'10k &amp; MO'!J$25+$R209*'10k &amp; MO'!J$31</f>
        <v>13291.752400000001</v>
      </c>
      <c r="AB209" s="349">
        <f>+$N209*'10k &amp; MO'!K$7+$O209*'10k &amp; MO'!K$13+$P209*'10k &amp; MO'!K$19+$Q209*'10k &amp; MO'!K$25+$R209*'10k &amp; MO'!K$31</f>
        <v>7027.4325999999992</v>
      </c>
      <c r="AC209" s="349">
        <f>+$N209*'10k &amp; MO'!L$7+$O209*'10k &amp; MO'!L$13+$P209*'10k &amp; MO'!L$19+$Q209*'10k &amp; MO'!L$25+$R209*'10k &amp; MO'!L$31</f>
        <v>10981.506800000001</v>
      </c>
      <c r="AD209" s="350">
        <f>+S209*'10k &amp; MO'!O$7</f>
        <v>1856.4</v>
      </c>
      <c r="AF209" s="192" t="str">
        <f t="shared" si="27"/>
        <v>2592018</v>
      </c>
      <c r="AG209" s="192">
        <f>+IFERROR(VLOOKUP($AF209,'Limited Loss'!$F$5:$P$124,AG$3,FALSE),0)</f>
        <v>0</v>
      </c>
      <c r="AH209" s="193">
        <f>+IFERROR(VLOOKUP($AF209,'Limited Loss'!$F$5:$P$124,AH$3,FALSE),0)</f>
        <v>0</v>
      </c>
      <c r="AI209" s="193">
        <f>+IFERROR(VLOOKUP($AF209,'Limited Loss'!$F$5:$P$124,AI$3,FALSE),0)</f>
        <v>0</v>
      </c>
      <c r="AJ209" s="193">
        <f>+IFERROR(VLOOKUP($AF209,'Limited Loss'!$F$5:$P$124,AJ$3,FALSE),0)</f>
        <v>0</v>
      </c>
      <c r="AK209" s="100">
        <f>+IFERROR(VLOOKUP($AF209,'Limited Loss'!$F$5:$P$124,AK$3,FALSE),0)</f>
        <v>0</v>
      </c>
      <c r="AL209" s="193">
        <f>+IFERROR(VLOOKUP($AF209,'Limited Loss'!$F$5:$P$124,AL$3,FALSE),0)</f>
        <v>0</v>
      </c>
      <c r="AM209" s="193">
        <f>+IFERROR(VLOOKUP($AF209,'Limited Loss'!$F$5:$P$124,AM$3,FALSE),0)</f>
        <v>0</v>
      </c>
      <c r="AN209" s="193">
        <f>+IFERROR(VLOOKUP($AF209,'Limited Loss'!$F$5:$P$124,AN$3,FALSE),0)</f>
        <v>0</v>
      </c>
      <c r="AO209" s="193">
        <f>+IFERROR(VLOOKUP($AF209,'Limited Loss'!$F$5:$P$124,AO$3,FALSE),0)</f>
        <v>0</v>
      </c>
      <c r="AP209" s="100">
        <f>+IFERROR(VLOOKUP($AF209,'Limited Loss'!$F$5:$P$124,AP$3,FALSE),0)</f>
        <v>0</v>
      </c>
      <c r="AQ209" s="353"/>
      <c r="AR209" s="331">
        <f t="shared" si="28"/>
        <v>259</v>
      </c>
      <c r="AS209" s="332">
        <f t="shared" si="28"/>
        <v>2018</v>
      </c>
      <c r="AT209" s="349">
        <f t="shared" si="33"/>
        <v>5.3724000000000007</v>
      </c>
      <c r="AU209" s="349">
        <f t="shared" si="33"/>
        <v>166.5444</v>
      </c>
      <c r="AV209" s="349">
        <f t="shared" si="33"/>
        <v>3426.1260000000002</v>
      </c>
      <c r="AW209" s="349">
        <f t="shared" si="33"/>
        <v>1292.0622000000001</v>
      </c>
      <c r="AX209" s="350">
        <f t="shared" si="33"/>
        <v>1682.0495999999998</v>
      </c>
      <c r="AY209" s="349">
        <f t="shared" si="33"/>
        <v>37.894299999999994</v>
      </c>
      <c r="AZ209" s="349">
        <f t="shared" si="33"/>
        <v>1292.3262999999999</v>
      </c>
      <c r="BA209" s="349">
        <f t="shared" si="33"/>
        <v>13291.752400000001</v>
      </c>
      <c r="BB209" s="349">
        <f t="shared" si="33"/>
        <v>7027.4325999999992</v>
      </c>
      <c r="BC209" s="349">
        <f t="shared" si="33"/>
        <v>10981.506800000001</v>
      </c>
      <c r="BD209" s="350">
        <f t="shared" si="33"/>
        <v>1856.4</v>
      </c>
      <c r="BE209" s="349">
        <f t="shared" si="30"/>
        <v>18220.015800000001</v>
      </c>
      <c r="BF209" s="375">
        <f t="shared" si="31"/>
        <v>20983.051200000002</v>
      </c>
      <c r="BG209" s="334">
        <f t="shared" si="32"/>
        <v>1856.4</v>
      </c>
      <c r="BI209" s="107">
        <v>904</v>
      </c>
      <c r="BJ209" s="108">
        <v>0</v>
      </c>
      <c r="BK209" s="108">
        <v>0</v>
      </c>
      <c r="BL209" s="108">
        <v>1065.348</v>
      </c>
    </row>
    <row r="210" spans="1:64" x14ac:dyDescent="0.2">
      <c r="A210" s="326" t="str">
        <f t="shared" si="29"/>
        <v>2612014</v>
      </c>
      <c r="B210" s="331">
        <v>261</v>
      </c>
      <c r="C210" s="327">
        <v>2014</v>
      </c>
      <c r="D210" s="353">
        <f>+IFERROR(VLOOKUP($A210,Data_Loss!$A$2:$V$1180,6,FALSE),0)</f>
        <v>0</v>
      </c>
      <c r="E210" s="353">
        <f>+IFERROR(VLOOKUP($A210,Data_Loss!$A$2:$V$1180,7,FALSE),0)</f>
        <v>0</v>
      </c>
      <c r="F210" s="353">
        <f>+IFERROR(VLOOKUP($A210,Data_Loss!$A$2:$V$1180,8,FALSE),0)</f>
        <v>0</v>
      </c>
      <c r="G210" s="353">
        <f>+IFERROR(VLOOKUP($A210,Data_Loss!$A$2:$V$1180,9,FALSE),0)</f>
        <v>0</v>
      </c>
      <c r="H210" s="353">
        <f>+IFERROR(VLOOKUP($A210,Data_Loss!$A$2:$V$1180,10,FALSE),0)</f>
        <v>0</v>
      </c>
      <c r="I210" s="353">
        <f>+IFERROR(VLOOKUP($A210,Data_Loss!$A$2:$V$1300,12,FALSE),0)</f>
        <v>0</v>
      </c>
      <c r="J210" s="353">
        <f>+IFERROR(VLOOKUP($A210,Data_Loss!$A$2:$V$1300,13,FALSE),0)</f>
        <v>0</v>
      </c>
      <c r="K210" s="353">
        <f>+IFERROR(VLOOKUP($A210,Data_Loss!$A$2:$V$1300,14,FALSE),0)</f>
        <v>0</v>
      </c>
      <c r="L210" s="353">
        <f>+IFERROR(VLOOKUP($A210,Data_Loss!$A$2:$V$1300,15,FALSE),0)</f>
        <v>0</v>
      </c>
      <c r="M210" s="353">
        <f>+IFERROR(VLOOKUP($A210,Data_Loss!$A$2:$V$1300,16,FALSE),0)</f>
        <v>0</v>
      </c>
      <c r="N210" s="353">
        <f>+IFERROR(VLOOKUP($A210,Data_Loss!$A$2:$V$1300,17,FALSE),0)</f>
        <v>0</v>
      </c>
      <c r="O210" s="353">
        <f>+IFERROR(VLOOKUP($A210,Data_Loss!$A$2:$V$1300,18,FALSE),0)</f>
        <v>0</v>
      </c>
      <c r="P210" s="353">
        <f>+IFERROR(VLOOKUP($A210,Data_Loss!$A$2:$V$1300,19,FALSE),0)</f>
        <v>0</v>
      </c>
      <c r="Q210" s="353">
        <f>+IFERROR(VLOOKUP($A210,Data_Loss!$A$2:$V$1300,20,FALSE),0)</f>
        <v>0</v>
      </c>
      <c r="R210" s="353">
        <f>+IFERROR(VLOOKUP($A210,Data_Loss!$A$2:$V$1300,21,FALSE),0)</f>
        <v>0</v>
      </c>
      <c r="S210" s="353">
        <f>+IFERROR(VLOOKUP($A210,Data_Loss!$A$2:$V$1300,22,FALSE),0)</f>
        <v>0</v>
      </c>
      <c r="T210" s="191">
        <f>+$I210*'10k &amp; MO'!C$3+$J210*'10k &amp; MO'!C$9+$K210*'10k &amp; MO'!C$15+$L210*'10k &amp; MO'!C$21+$M210*'10k &amp; MO'!C$27</f>
        <v>0</v>
      </c>
      <c r="U210" s="349">
        <f>+$I210*'10k &amp; MO'!D$3+$J210*'10k &amp; MO'!D$9+$K210*'10k &amp; MO'!D$15+$L210*'10k &amp; MO'!D$21+$M210*'10k &amp; MO'!D$27</f>
        <v>0</v>
      </c>
      <c r="V210" s="349">
        <f>+$I210*'10k &amp; MO'!E$3+$J210*'10k &amp; MO'!E$9+$K210*'10k &amp; MO'!E$15+$L210*'10k &amp; MO'!E$21+$M210*'10k &amp; MO'!E$27</f>
        <v>0</v>
      </c>
      <c r="W210" s="349">
        <f>+$I210*'10k &amp; MO'!F$3+$J210*'10k &amp; MO'!F$9+$K210*'10k &amp; MO'!F$15+$L210*'10k &amp; MO'!F$21+$M210*'10k &amp; MO'!F$27</f>
        <v>0</v>
      </c>
      <c r="X210" s="349">
        <f>+$I210*'10k &amp; MO'!G$3+$J210*'10k &amp; MO'!G$9+$K210*'10k &amp; MO'!G$15+$L210*'10k &amp; MO'!G$21+$M210*'10k &amp; MO'!G$27</f>
        <v>0</v>
      </c>
      <c r="Y210" s="349">
        <f>+$N210*'10k &amp; MO'!H$3+$O210*'10k &amp; MO'!H$9+$P210*'10k &amp; MO'!H$15+$Q210*'10k &amp; MO'!H$21+$R210*'10k &amp; MO'!H$27</f>
        <v>0</v>
      </c>
      <c r="Z210" s="349">
        <f>+$N210*'10k &amp; MO'!I$3+$O210*'10k &amp; MO'!I$9+$P210*'10k &amp; MO'!I$15+$Q210*'10k &amp; MO'!I$21+$R210*'10k &amp; MO'!I$27</f>
        <v>0</v>
      </c>
      <c r="AA210" s="349">
        <f>+$N210*'10k &amp; MO'!J$3+$O210*'10k &amp; MO'!J$9+$P210*'10k &amp; MO'!J$15+$Q210*'10k &amp; MO'!J$21+$R210*'10k &amp; MO'!J$27</f>
        <v>0</v>
      </c>
      <c r="AB210" s="349">
        <f>+$N210*'10k &amp; MO'!K$3+$O210*'10k &amp; MO'!K$9+$P210*'10k &amp; MO'!K$15+$Q210*'10k &amp; MO'!K$21+$R210*'10k &amp; MO'!K$27</f>
        <v>0</v>
      </c>
      <c r="AC210" s="349">
        <f>+$N210*'10k &amp; MO'!L$3+$O210*'10k &amp; MO'!L$9+$P210*'10k &amp; MO'!L$15+$Q210*'10k &amp; MO'!L$21+$R210*'10k &amp; MO'!L$27</f>
        <v>0</v>
      </c>
      <c r="AD210" s="350">
        <f>+S210*'10k &amp; MO'!O$3</f>
        <v>0</v>
      </c>
      <c r="AF210" s="192" t="str">
        <f t="shared" si="27"/>
        <v>2612014</v>
      </c>
      <c r="AG210" s="192">
        <f>+IFERROR(VLOOKUP($AF210,'Limited Loss'!$F$5:$P$124,AG$3,FALSE),0)</f>
        <v>0</v>
      </c>
      <c r="AH210" s="193">
        <f>+IFERROR(VLOOKUP($AF210,'Limited Loss'!$F$5:$P$124,AH$3,FALSE),0)</f>
        <v>0</v>
      </c>
      <c r="AI210" s="193">
        <f>+IFERROR(VLOOKUP($AF210,'Limited Loss'!$F$5:$P$124,AI$3,FALSE),0)</f>
        <v>0</v>
      </c>
      <c r="AJ210" s="193">
        <f>+IFERROR(VLOOKUP($AF210,'Limited Loss'!$F$5:$P$124,AJ$3,FALSE),0)</f>
        <v>0</v>
      </c>
      <c r="AK210" s="100">
        <f>+IFERROR(VLOOKUP($AF210,'Limited Loss'!$F$5:$P$124,AK$3,FALSE),0)</f>
        <v>0</v>
      </c>
      <c r="AL210" s="193">
        <f>+IFERROR(VLOOKUP($AF210,'Limited Loss'!$F$5:$P$124,AL$3,FALSE),0)</f>
        <v>0</v>
      </c>
      <c r="AM210" s="193">
        <f>+IFERROR(VLOOKUP($AF210,'Limited Loss'!$F$5:$P$124,AM$3,FALSE),0)</f>
        <v>0</v>
      </c>
      <c r="AN210" s="193">
        <f>+IFERROR(VLOOKUP($AF210,'Limited Loss'!$F$5:$P$124,AN$3,FALSE),0)</f>
        <v>0</v>
      </c>
      <c r="AO210" s="193">
        <f>+IFERROR(VLOOKUP($AF210,'Limited Loss'!$F$5:$P$124,AO$3,FALSE),0)</f>
        <v>0</v>
      </c>
      <c r="AP210" s="100">
        <f>+IFERROR(VLOOKUP($AF210,'Limited Loss'!$F$5:$P$124,AP$3,FALSE),0)</f>
        <v>0</v>
      </c>
      <c r="AQ210" s="353"/>
      <c r="AR210" s="331">
        <f t="shared" si="28"/>
        <v>261</v>
      </c>
      <c r="AS210" s="332">
        <f t="shared" si="28"/>
        <v>2014</v>
      </c>
      <c r="AT210" s="349">
        <f t="shared" si="33"/>
        <v>0</v>
      </c>
      <c r="AU210" s="349">
        <f t="shared" si="33"/>
        <v>0</v>
      </c>
      <c r="AV210" s="349">
        <f t="shared" si="33"/>
        <v>0</v>
      </c>
      <c r="AW210" s="349">
        <f t="shared" si="33"/>
        <v>0</v>
      </c>
      <c r="AX210" s="350">
        <f t="shared" si="33"/>
        <v>0</v>
      </c>
      <c r="AY210" s="349">
        <f t="shared" si="33"/>
        <v>0</v>
      </c>
      <c r="AZ210" s="349">
        <f t="shared" si="33"/>
        <v>0</v>
      </c>
      <c r="BA210" s="349">
        <f t="shared" si="33"/>
        <v>0</v>
      </c>
      <c r="BB210" s="349">
        <f t="shared" si="33"/>
        <v>0</v>
      </c>
      <c r="BC210" s="349">
        <f t="shared" si="33"/>
        <v>0</v>
      </c>
      <c r="BD210" s="350">
        <f t="shared" si="33"/>
        <v>0</v>
      </c>
      <c r="BE210" s="349">
        <f t="shared" si="30"/>
        <v>0</v>
      </c>
      <c r="BF210" s="375">
        <f t="shared" si="31"/>
        <v>0</v>
      </c>
      <c r="BG210" s="334">
        <f t="shared" si="32"/>
        <v>0</v>
      </c>
      <c r="BI210" s="107">
        <v>905</v>
      </c>
      <c r="BJ210" s="108">
        <v>9811.9408000000003</v>
      </c>
      <c r="BK210" s="108">
        <v>54840.030500000001</v>
      </c>
      <c r="BL210" s="108">
        <v>19308.048000000003</v>
      </c>
    </row>
    <row r="211" spans="1:64" x14ac:dyDescent="0.2">
      <c r="A211" s="326" t="str">
        <f t="shared" si="29"/>
        <v>2612015</v>
      </c>
      <c r="B211" s="331">
        <v>261</v>
      </c>
      <c r="C211" s="327">
        <v>2015</v>
      </c>
      <c r="D211" s="353">
        <f>+IFERROR(VLOOKUP($A211,Data_Loss!$A$2:$V$1180,6,FALSE),0)</f>
        <v>0</v>
      </c>
      <c r="E211" s="353">
        <f>+IFERROR(VLOOKUP($A211,Data_Loss!$A$2:$V$1180,7,FALSE),0)</f>
        <v>0</v>
      </c>
      <c r="F211" s="353">
        <f>+IFERROR(VLOOKUP($A211,Data_Loss!$A$2:$V$1180,8,FALSE),0)</f>
        <v>0</v>
      </c>
      <c r="G211" s="353">
        <f>+IFERROR(VLOOKUP($A211,Data_Loss!$A$2:$V$1180,9,FALSE),0)</f>
        <v>0</v>
      </c>
      <c r="H211" s="353">
        <f>+IFERROR(VLOOKUP($A211,Data_Loss!$A$2:$V$1180,10,FALSE),0)</f>
        <v>0</v>
      </c>
      <c r="I211" s="353">
        <f>+IFERROR(VLOOKUP($A211,Data_Loss!$A$2:$V$1300,12,FALSE),0)</f>
        <v>0</v>
      </c>
      <c r="J211" s="353">
        <f>+IFERROR(VLOOKUP($A211,Data_Loss!$A$2:$V$1300,13,FALSE),0)</f>
        <v>0</v>
      </c>
      <c r="K211" s="353">
        <f>+IFERROR(VLOOKUP($A211,Data_Loss!$A$2:$V$1300,14,FALSE),0)</f>
        <v>0</v>
      </c>
      <c r="L211" s="353">
        <f>+IFERROR(VLOOKUP($A211,Data_Loss!$A$2:$V$1300,15,FALSE),0)</f>
        <v>0</v>
      </c>
      <c r="M211" s="353">
        <f>+IFERROR(VLOOKUP($A211,Data_Loss!$A$2:$V$1300,16,FALSE),0)</f>
        <v>0</v>
      </c>
      <c r="N211" s="353">
        <f>+IFERROR(VLOOKUP($A211,Data_Loss!$A$2:$V$1300,17,FALSE),0)</f>
        <v>0</v>
      </c>
      <c r="O211" s="353">
        <f>+IFERROR(VLOOKUP($A211,Data_Loss!$A$2:$V$1300,18,FALSE),0)</f>
        <v>0</v>
      </c>
      <c r="P211" s="353">
        <f>+IFERROR(VLOOKUP($A211,Data_Loss!$A$2:$V$1300,19,FALSE),0)</f>
        <v>0</v>
      </c>
      <c r="Q211" s="353">
        <f>+IFERROR(VLOOKUP($A211,Data_Loss!$A$2:$V$1300,20,FALSE),0)</f>
        <v>0</v>
      </c>
      <c r="R211" s="353">
        <f>+IFERROR(VLOOKUP($A211,Data_Loss!$A$2:$V$1300,21,FALSE),0)</f>
        <v>0</v>
      </c>
      <c r="S211" s="353">
        <f>+IFERROR(VLOOKUP($A211,Data_Loss!$A$2:$V$1300,22,FALSE),0)</f>
        <v>0</v>
      </c>
      <c r="T211" s="191">
        <f>+$I211*'10k &amp; MO'!C$4+$J211*'10k &amp; MO'!C$10+$K211*'10k &amp; MO'!C$16+$L211*'10k &amp; MO'!C$22+$M211*'10k &amp; MO'!C$28</f>
        <v>0</v>
      </c>
      <c r="U211" s="349">
        <f>+$I211*'10k &amp; MO'!D$4+$J211*'10k &amp; MO'!D$10+$K211*'10k &amp; MO'!D$16+$L211*'10k &amp; MO'!D$22+$M211*'10k &amp; MO'!D$28</f>
        <v>0</v>
      </c>
      <c r="V211" s="349">
        <f>+$I211*'10k &amp; MO'!E$4+$J211*'10k &amp; MO'!E$10+$K211*'10k &amp; MO'!E$16+$L211*'10k &amp; MO'!E$22+$M211*'10k &amp; MO'!E$28</f>
        <v>0</v>
      </c>
      <c r="W211" s="349">
        <f>+$I211*'10k &amp; MO'!F$4+$J211*'10k &amp; MO'!F$10+$K211*'10k &amp; MO'!F$16+$L211*'10k &amp; MO'!F$22+$M211*'10k &amp; MO'!F$28</f>
        <v>0</v>
      </c>
      <c r="X211" s="349">
        <f>+$I211*'10k &amp; MO'!G$4+$J211*'10k &amp; MO'!G$10+$K211*'10k &amp; MO'!G$16+$L211*'10k &amp; MO'!G$22+$M211*'10k &amp; MO'!G$28</f>
        <v>0</v>
      </c>
      <c r="Y211" s="349">
        <f>+$N211*'10k &amp; MO'!H$4+$O211*'10k &amp; MO'!H$10+$P211*'10k &amp; MO'!H$16+$Q211*'10k &amp; MO'!H$22+$R211*'10k &amp; MO'!H$28</f>
        <v>0</v>
      </c>
      <c r="Z211" s="349">
        <f>+$N211*'10k &amp; MO'!I$4+$O211*'10k &amp; MO'!I$10+$P211*'10k &amp; MO'!I$16+$Q211*'10k &amp; MO'!I$22+$R211*'10k &amp; MO'!I$28</f>
        <v>0</v>
      </c>
      <c r="AA211" s="349">
        <f>+$N211*'10k &amp; MO'!J$4+$O211*'10k &amp; MO'!J$10+$P211*'10k &amp; MO'!J$16+$Q211*'10k &amp; MO'!J$22+$R211*'10k &amp; MO'!J$28</f>
        <v>0</v>
      </c>
      <c r="AB211" s="349">
        <f>+$N211*'10k &amp; MO'!K$4+$O211*'10k &amp; MO'!K$10+$P211*'10k &amp; MO'!K$16+$Q211*'10k &amp; MO'!K$22+$R211*'10k &amp; MO'!K$28</f>
        <v>0</v>
      </c>
      <c r="AC211" s="349">
        <f>+$N211*'10k &amp; MO'!L$4+$O211*'10k &amp; MO'!L$10+$P211*'10k &amp; MO'!L$16+$Q211*'10k &amp; MO'!L$22+$R211*'10k &amp; MO'!L$28</f>
        <v>0</v>
      </c>
      <c r="AD211" s="350">
        <f>+S211*'10k &amp; MO'!O$4</f>
        <v>0</v>
      </c>
      <c r="AF211" s="192" t="str">
        <f t="shared" si="27"/>
        <v>2612015</v>
      </c>
      <c r="AG211" s="192">
        <f>+IFERROR(VLOOKUP($AF211,'Limited Loss'!$F$5:$P$124,AG$3,FALSE),0)</f>
        <v>0</v>
      </c>
      <c r="AH211" s="193">
        <f>+IFERROR(VLOOKUP($AF211,'Limited Loss'!$F$5:$P$124,AH$3,FALSE),0)</f>
        <v>0</v>
      </c>
      <c r="AI211" s="193">
        <f>+IFERROR(VLOOKUP($AF211,'Limited Loss'!$F$5:$P$124,AI$3,FALSE),0)</f>
        <v>0</v>
      </c>
      <c r="AJ211" s="193">
        <f>+IFERROR(VLOOKUP($AF211,'Limited Loss'!$F$5:$P$124,AJ$3,FALSE),0)</f>
        <v>0</v>
      </c>
      <c r="AK211" s="100">
        <f>+IFERROR(VLOOKUP($AF211,'Limited Loss'!$F$5:$P$124,AK$3,FALSE),0)</f>
        <v>0</v>
      </c>
      <c r="AL211" s="193">
        <f>+IFERROR(VLOOKUP($AF211,'Limited Loss'!$F$5:$P$124,AL$3,FALSE),0)</f>
        <v>0</v>
      </c>
      <c r="AM211" s="193">
        <f>+IFERROR(VLOOKUP($AF211,'Limited Loss'!$F$5:$P$124,AM$3,FALSE),0)</f>
        <v>0</v>
      </c>
      <c r="AN211" s="193">
        <f>+IFERROR(VLOOKUP($AF211,'Limited Loss'!$F$5:$P$124,AN$3,FALSE),0)</f>
        <v>0</v>
      </c>
      <c r="AO211" s="193">
        <f>+IFERROR(VLOOKUP($AF211,'Limited Loss'!$F$5:$P$124,AO$3,FALSE),0)</f>
        <v>0</v>
      </c>
      <c r="AP211" s="100">
        <f>+IFERROR(VLOOKUP($AF211,'Limited Loss'!$F$5:$P$124,AP$3,FALSE),0)</f>
        <v>0</v>
      </c>
      <c r="AQ211" s="353"/>
      <c r="AR211" s="331">
        <f t="shared" si="28"/>
        <v>261</v>
      </c>
      <c r="AS211" s="332">
        <f t="shared" si="28"/>
        <v>2015</v>
      </c>
      <c r="AT211" s="349">
        <f t="shared" si="33"/>
        <v>0</v>
      </c>
      <c r="AU211" s="349">
        <f t="shared" si="33"/>
        <v>0</v>
      </c>
      <c r="AV211" s="349">
        <f t="shared" si="33"/>
        <v>0</v>
      </c>
      <c r="AW211" s="349">
        <f t="shared" si="33"/>
        <v>0</v>
      </c>
      <c r="AX211" s="350">
        <f t="shared" si="33"/>
        <v>0</v>
      </c>
      <c r="AY211" s="349">
        <f t="shared" si="33"/>
        <v>0</v>
      </c>
      <c r="AZ211" s="349">
        <f t="shared" si="33"/>
        <v>0</v>
      </c>
      <c r="BA211" s="349">
        <f t="shared" si="33"/>
        <v>0</v>
      </c>
      <c r="BB211" s="349">
        <f t="shared" si="33"/>
        <v>0</v>
      </c>
      <c r="BC211" s="349">
        <f t="shared" si="33"/>
        <v>0</v>
      </c>
      <c r="BD211" s="350">
        <f t="shared" si="33"/>
        <v>0</v>
      </c>
      <c r="BE211" s="349">
        <f t="shared" si="30"/>
        <v>0</v>
      </c>
      <c r="BF211" s="375">
        <f t="shared" si="31"/>
        <v>0</v>
      </c>
      <c r="BG211" s="334">
        <f t="shared" si="32"/>
        <v>0</v>
      </c>
      <c r="BI211" s="107">
        <v>907</v>
      </c>
      <c r="BJ211" s="108">
        <v>455712.63300000003</v>
      </c>
      <c r="BK211" s="108">
        <v>450639.85170000006</v>
      </c>
      <c r="BL211" s="108">
        <v>25728.330999999998</v>
      </c>
    </row>
    <row r="212" spans="1:64" x14ac:dyDescent="0.2">
      <c r="A212" s="326" t="str">
        <f t="shared" si="29"/>
        <v>2612016</v>
      </c>
      <c r="B212" s="331">
        <v>261</v>
      </c>
      <c r="C212" s="327">
        <v>2016</v>
      </c>
      <c r="D212" s="353">
        <f>+IFERROR(VLOOKUP($A212,Data_Loss!$A$2:$V$1180,6,FALSE),0)</f>
        <v>0</v>
      </c>
      <c r="E212" s="353">
        <f>+IFERROR(VLOOKUP($A212,Data_Loss!$A$2:$V$1180,7,FALSE),0)</f>
        <v>0</v>
      </c>
      <c r="F212" s="353">
        <f>+IFERROR(VLOOKUP($A212,Data_Loss!$A$2:$V$1180,8,FALSE),0)</f>
        <v>0</v>
      </c>
      <c r="G212" s="353">
        <f>+IFERROR(VLOOKUP($A212,Data_Loss!$A$2:$V$1180,9,FALSE),0)</f>
        <v>0</v>
      </c>
      <c r="H212" s="353">
        <f>+IFERROR(VLOOKUP($A212,Data_Loss!$A$2:$V$1180,10,FALSE),0)</f>
        <v>0</v>
      </c>
      <c r="I212" s="353">
        <f>+IFERROR(VLOOKUP($A212,Data_Loss!$A$2:$V$1300,12,FALSE),0)</f>
        <v>0</v>
      </c>
      <c r="J212" s="353">
        <f>+IFERROR(VLOOKUP($A212,Data_Loss!$A$2:$V$1300,13,FALSE),0)</f>
        <v>0</v>
      </c>
      <c r="K212" s="353">
        <f>+IFERROR(VLOOKUP($A212,Data_Loss!$A$2:$V$1300,14,FALSE),0)</f>
        <v>0</v>
      </c>
      <c r="L212" s="353">
        <f>+IFERROR(VLOOKUP($A212,Data_Loss!$A$2:$V$1300,15,FALSE),0)</f>
        <v>0</v>
      </c>
      <c r="M212" s="353">
        <f>+IFERROR(VLOOKUP($A212,Data_Loss!$A$2:$V$1300,16,FALSE),0)</f>
        <v>0</v>
      </c>
      <c r="N212" s="353">
        <f>+IFERROR(VLOOKUP($A212,Data_Loss!$A$2:$V$1300,17,FALSE),0)</f>
        <v>0</v>
      </c>
      <c r="O212" s="353">
        <f>+IFERROR(VLOOKUP($A212,Data_Loss!$A$2:$V$1300,18,FALSE),0)</f>
        <v>0</v>
      </c>
      <c r="P212" s="353">
        <f>+IFERROR(VLOOKUP($A212,Data_Loss!$A$2:$V$1300,19,FALSE),0)</f>
        <v>0</v>
      </c>
      <c r="Q212" s="353">
        <f>+IFERROR(VLOOKUP($A212,Data_Loss!$A$2:$V$1300,20,FALSE),0)</f>
        <v>0</v>
      </c>
      <c r="R212" s="353">
        <f>+IFERROR(VLOOKUP($A212,Data_Loss!$A$2:$V$1300,21,FALSE),0)</f>
        <v>0</v>
      </c>
      <c r="S212" s="353">
        <f>+IFERROR(VLOOKUP($A212,Data_Loss!$A$2:$V$1300,22,FALSE),0)</f>
        <v>0</v>
      </c>
      <c r="T212" s="191">
        <f>+$I212*'10k &amp; MO'!C$5+$J212*'10k &amp; MO'!C$11+$K212*'10k &amp; MO'!C$17+$L212*'10k &amp; MO'!C$23+$M212*'10k &amp; MO'!C$29</f>
        <v>0</v>
      </c>
      <c r="U212" s="349">
        <f>+$I212*'10k &amp; MO'!D$5+$J212*'10k &amp; MO'!D$11+$K212*'10k &amp; MO'!D$17+$L212*'10k &amp; MO'!D$23+$M212*'10k &amp; MO'!D$29</f>
        <v>0</v>
      </c>
      <c r="V212" s="349">
        <f>+$I212*'10k &amp; MO'!E$5+$J212*'10k &amp; MO'!E$11+$K212*'10k &amp; MO'!E$17+$L212*'10k &amp; MO'!E$23+$M212*'10k &amp; MO'!E$29</f>
        <v>0</v>
      </c>
      <c r="W212" s="349">
        <f>+$I212*'10k &amp; MO'!F$5+$J212*'10k &amp; MO'!F$11+$K212*'10k &amp; MO'!F$17+$L212*'10k &amp; MO'!F$23+$M212*'10k &amp; MO'!F$29</f>
        <v>0</v>
      </c>
      <c r="X212" s="349">
        <f>+$I212*'10k &amp; MO'!G$5+$J212*'10k &amp; MO'!G$11+$K212*'10k &amp; MO'!G$17+$L212*'10k &amp; MO'!G$23+$M212*'10k &amp; MO'!G$29</f>
        <v>0</v>
      </c>
      <c r="Y212" s="349">
        <f>+$N212*'10k &amp; MO'!H$5+$O212*'10k &amp; MO'!H$11+$P212*'10k &amp; MO'!H$17+$Q212*'10k &amp; MO'!H$23+$R212*'10k &amp; MO'!H$29</f>
        <v>0</v>
      </c>
      <c r="Z212" s="349">
        <f>+$N212*'10k &amp; MO'!I$5+$O212*'10k &amp; MO'!I$11+$P212*'10k &amp; MO'!I$17+$Q212*'10k &amp; MO'!I$23+$R212*'10k &amp; MO'!I$29</f>
        <v>0</v>
      </c>
      <c r="AA212" s="349">
        <f>+$N212*'10k &amp; MO'!J$5+$O212*'10k &amp; MO'!J$11+$P212*'10k &amp; MO'!J$17+$Q212*'10k &amp; MO'!J$23+$R212*'10k &amp; MO'!J$29</f>
        <v>0</v>
      </c>
      <c r="AB212" s="349">
        <f>+$N212*'10k &amp; MO'!K$5+$O212*'10k &amp; MO'!K$11+$P212*'10k &amp; MO'!K$17+$Q212*'10k &amp; MO'!K$23+$R212*'10k &amp; MO'!K$29</f>
        <v>0</v>
      </c>
      <c r="AC212" s="349">
        <f>+$N212*'10k &amp; MO'!L$5+$O212*'10k &amp; MO'!L$11+$P212*'10k &amp; MO'!L$17+$Q212*'10k &amp; MO'!L$23+$R212*'10k &amp; MO'!L$29</f>
        <v>0</v>
      </c>
      <c r="AD212" s="350">
        <f>+S212*'10k &amp; MO'!O$5</f>
        <v>0</v>
      </c>
      <c r="AF212" s="192" t="str">
        <f t="shared" si="27"/>
        <v>2612016</v>
      </c>
      <c r="AG212" s="192">
        <f>+IFERROR(VLOOKUP($AF212,'Limited Loss'!$F$5:$P$124,AG$3,FALSE),0)</f>
        <v>0</v>
      </c>
      <c r="AH212" s="193">
        <f>+IFERROR(VLOOKUP($AF212,'Limited Loss'!$F$5:$P$124,AH$3,FALSE),0)</f>
        <v>0</v>
      </c>
      <c r="AI212" s="193">
        <f>+IFERROR(VLOOKUP($AF212,'Limited Loss'!$F$5:$P$124,AI$3,FALSE),0)</f>
        <v>0</v>
      </c>
      <c r="AJ212" s="193">
        <f>+IFERROR(VLOOKUP($AF212,'Limited Loss'!$F$5:$P$124,AJ$3,FALSE),0)</f>
        <v>0</v>
      </c>
      <c r="AK212" s="100">
        <f>+IFERROR(VLOOKUP($AF212,'Limited Loss'!$F$5:$P$124,AK$3,FALSE),0)</f>
        <v>0</v>
      </c>
      <c r="AL212" s="193">
        <f>+IFERROR(VLOOKUP($AF212,'Limited Loss'!$F$5:$P$124,AL$3,FALSE),0)</f>
        <v>0</v>
      </c>
      <c r="AM212" s="193">
        <f>+IFERROR(VLOOKUP($AF212,'Limited Loss'!$F$5:$P$124,AM$3,FALSE),0)</f>
        <v>0</v>
      </c>
      <c r="AN212" s="193">
        <f>+IFERROR(VLOOKUP($AF212,'Limited Loss'!$F$5:$P$124,AN$3,FALSE),0)</f>
        <v>0</v>
      </c>
      <c r="AO212" s="193">
        <f>+IFERROR(VLOOKUP($AF212,'Limited Loss'!$F$5:$P$124,AO$3,FALSE),0)</f>
        <v>0</v>
      </c>
      <c r="AP212" s="100">
        <f>+IFERROR(VLOOKUP($AF212,'Limited Loss'!$F$5:$P$124,AP$3,FALSE),0)</f>
        <v>0</v>
      </c>
      <c r="AQ212" s="353"/>
      <c r="AR212" s="331">
        <f t="shared" si="28"/>
        <v>261</v>
      </c>
      <c r="AS212" s="332">
        <f t="shared" si="28"/>
        <v>2016</v>
      </c>
      <c r="AT212" s="349">
        <f t="shared" si="33"/>
        <v>0</v>
      </c>
      <c r="AU212" s="349">
        <f t="shared" si="33"/>
        <v>0</v>
      </c>
      <c r="AV212" s="349">
        <f t="shared" si="33"/>
        <v>0</v>
      </c>
      <c r="AW212" s="349">
        <f t="shared" si="33"/>
        <v>0</v>
      </c>
      <c r="AX212" s="350">
        <f t="shared" si="33"/>
        <v>0</v>
      </c>
      <c r="AY212" s="349">
        <f t="shared" si="33"/>
        <v>0</v>
      </c>
      <c r="AZ212" s="349">
        <f t="shared" si="33"/>
        <v>0</v>
      </c>
      <c r="BA212" s="349">
        <f t="shared" si="33"/>
        <v>0</v>
      </c>
      <c r="BB212" s="349">
        <f t="shared" si="33"/>
        <v>0</v>
      </c>
      <c r="BC212" s="349">
        <f t="shared" si="33"/>
        <v>0</v>
      </c>
      <c r="BD212" s="350">
        <f t="shared" si="33"/>
        <v>0</v>
      </c>
      <c r="BE212" s="349">
        <f t="shared" si="30"/>
        <v>0</v>
      </c>
      <c r="BF212" s="375">
        <f t="shared" si="31"/>
        <v>0</v>
      </c>
      <c r="BG212" s="334">
        <f t="shared" si="32"/>
        <v>0</v>
      </c>
      <c r="BI212" s="107">
        <v>908</v>
      </c>
      <c r="BJ212" s="108">
        <v>51703.502999999997</v>
      </c>
      <c r="BK212" s="108">
        <v>287450.8873</v>
      </c>
      <c r="BL212" s="108">
        <v>1192.556</v>
      </c>
    </row>
    <row r="213" spans="1:64" x14ac:dyDescent="0.2">
      <c r="A213" s="326" t="str">
        <f t="shared" si="29"/>
        <v>2612017</v>
      </c>
      <c r="B213" s="331">
        <v>261</v>
      </c>
      <c r="C213" s="327">
        <v>2017</v>
      </c>
      <c r="D213" s="353">
        <f>+IFERROR(VLOOKUP($A213,Data_Loss!$A$2:$V$1180,6,FALSE),0)</f>
        <v>0</v>
      </c>
      <c r="E213" s="353">
        <f>+IFERROR(VLOOKUP($A213,Data_Loss!$A$2:$V$1180,7,FALSE),0)</f>
        <v>0</v>
      </c>
      <c r="F213" s="353">
        <f>+IFERROR(VLOOKUP($A213,Data_Loss!$A$2:$V$1180,8,FALSE),0)</f>
        <v>0</v>
      </c>
      <c r="G213" s="353">
        <f>+IFERROR(VLOOKUP($A213,Data_Loss!$A$2:$V$1180,9,FALSE),0)</f>
        <v>0</v>
      </c>
      <c r="H213" s="353">
        <f>+IFERROR(VLOOKUP($A213,Data_Loss!$A$2:$V$1180,10,FALSE),0)</f>
        <v>0</v>
      </c>
      <c r="I213" s="353">
        <f>+IFERROR(VLOOKUP($A213,Data_Loss!$A$2:$V$1300,12,FALSE),0)</f>
        <v>0</v>
      </c>
      <c r="J213" s="353">
        <f>+IFERROR(VLOOKUP($A213,Data_Loss!$A$2:$V$1300,13,FALSE),0)</f>
        <v>0</v>
      </c>
      <c r="K213" s="353">
        <f>+IFERROR(VLOOKUP($A213,Data_Loss!$A$2:$V$1300,14,FALSE),0)</f>
        <v>0</v>
      </c>
      <c r="L213" s="353">
        <f>+IFERROR(VLOOKUP($A213,Data_Loss!$A$2:$V$1300,15,FALSE),0)</f>
        <v>0</v>
      </c>
      <c r="M213" s="353">
        <f>+IFERROR(VLOOKUP($A213,Data_Loss!$A$2:$V$1300,16,FALSE),0)</f>
        <v>0</v>
      </c>
      <c r="N213" s="353">
        <f>+IFERROR(VLOOKUP($A213,Data_Loss!$A$2:$V$1300,17,FALSE),0)</f>
        <v>0</v>
      </c>
      <c r="O213" s="353">
        <f>+IFERROR(VLOOKUP($A213,Data_Loss!$A$2:$V$1300,18,FALSE),0)</f>
        <v>0</v>
      </c>
      <c r="P213" s="353">
        <f>+IFERROR(VLOOKUP($A213,Data_Loss!$A$2:$V$1300,19,FALSE),0)</f>
        <v>0</v>
      </c>
      <c r="Q213" s="353">
        <f>+IFERROR(VLOOKUP($A213,Data_Loss!$A$2:$V$1300,20,FALSE),0)</f>
        <v>0</v>
      </c>
      <c r="R213" s="353">
        <f>+IFERROR(VLOOKUP($A213,Data_Loss!$A$2:$V$1300,21,FALSE),0)</f>
        <v>0</v>
      </c>
      <c r="S213" s="353">
        <f>+IFERROR(VLOOKUP($A213,Data_Loss!$A$2:$V$1300,22,FALSE),0)</f>
        <v>0</v>
      </c>
      <c r="T213" s="191">
        <f>+$I213*'10k &amp; MO'!C$6+$J213*'10k &amp; MO'!C$12+$K213*'10k &amp; MO'!C$18+$L213*'10k &amp; MO'!C$24+$M213*'10k &amp; MO'!C$30</f>
        <v>0</v>
      </c>
      <c r="U213" s="349">
        <f>+$I213*'10k &amp; MO'!D$6+$J213*'10k &amp; MO'!D$12+$K213*'10k &amp; MO'!D$18+$L213*'10k &amp; MO'!D$24+$M213*'10k &amp; MO'!D$30</f>
        <v>0</v>
      </c>
      <c r="V213" s="349">
        <f>+$I213*'10k &amp; MO'!E$6+$J213*'10k &amp; MO'!E$12+$K213*'10k &amp; MO'!E$18+$L213*'10k &amp; MO'!E$24+$M213*'10k &amp; MO'!E$30</f>
        <v>0</v>
      </c>
      <c r="W213" s="349">
        <f>+$I213*'10k &amp; MO'!F$6+$J213*'10k &amp; MO'!F$12+$K213*'10k &amp; MO'!F$18+$L213*'10k &amp; MO'!F$24+$M213*'10k &amp; MO'!F$30</f>
        <v>0</v>
      </c>
      <c r="X213" s="349">
        <f>+$I213*'10k &amp; MO'!G$6+$J213*'10k &amp; MO'!G$12+$K213*'10k &amp; MO'!G$18+$L213*'10k &amp; MO'!G$24+$M213*'10k &amp; MO'!G$30</f>
        <v>0</v>
      </c>
      <c r="Y213" s="349">
        <f>+$N213*'10k &amp; MO'!H$6+$O213*'10k &amp; MO'!H$12+$P213*'10k &amp; MO'!H$18+$Q213*'10k &amp; MO'!H$24+$R213*'10k &amp; MO'!H$30</f>
        <v>0</v>
      </c>
      <c r="Z213" s="349">
        <f>+$N213*'10k &amp; MO'!I$6+$O213*'10k &amp; MO'!I$12+$P213*'10k &amp; MO'!I$18+$Q213*'10k &amp; MO'!I$24+$R213*'10k &amp; MO'!I$30</f>
        <v>0</v>
      </c>
      <c r="AA213" s="349">
        <f>+$N213*'10k &amp; MO'!J$6+$O213*'10k &amp; MO'!J$12+$P213*'10k &amp; MO'!J$18+$Q213*'10k &amp; MO'!J$24+$R213*'10k &amp; MO'!J$30</f>
        <v>0</v>
      </c>
      <c r="AB213" s="349">
        <f>+$N213*'10k &amp; MO'!K$6+$O213*'10k &amp; MO'!K$12+$P213*'10k &amp; MO'!K$18+$Q213*'10k &amp; MO'!K$24+$R213*'10k &amp; MO'!K$30</f>
        <v>0</v>
      </c>
      <c r="AC213" s="349">
        <f>+$N213*'10k &amp; MO'!L$6+$O213*'10k &amp; MO'!L$12+$P213*'10k &amp; MO'!L$18+$Q213*'10k &amp; MO'!L$24+$R213*'10k &amp; MO'!L$30</f>
        <v>0</v>
      </c>
      <c r="AD213" s="350">
        <f>+S213*'10k &amp; MO'!O$6</f>
        <v>0</v>
      </c>
      <c r="AF213" s="192" t="str">
        <f t="shared" si="27"/>
        <v>2612017</v>
      </c>
      <c r="AG213" s="192">
        <f>+IFERROR(VLOOKUP($AF213,'Limited Loss'!$F$5:$P$124,AG$3,FALSE),0)</f>
        <v>0</v>
      </c>
      <c r="AH213" s="193">
        <f>+IFERROR(VLOOKUP($AF213,'Limited Loss'!$F$5:$P$124,AH$3,FALSE),0)</f>
        <v>0</v>
      </c>
      <c r="AI213" s="193">
        <f>+IFERROR(VLOOKUP($AF213,'Limited Loss'!$F$5:$P$124,AI$3,FALSE),0)</f>
        <v>0</v>
      </c>
      <c r="AJ213" s="193">
        <f>+IFERROR(VLOOKUP($AF213,'Limited Loss'!$F$5:$P$124,AJ$3,FALSE),0)</f>
        <v>0</v>
      </c>
      <c r="AK213" s="100">
        <f>+IFERROR(VLOOKUP($AF213,'Limited Loss'!$F$5:$P$124,AK$3,FALSE),0)</f>
        <v>0</v>
      </c>
      <c r="AL213" s="193">
        <f>+IFERROR(VLOOKUP($AF213,'Limited Loss'!$F$5:$P$124,AL$3,FALSE),0)</f>
        <v>0</v>
      </c>
      <c r="AM213" s="193">
        <f>+IFERROR(VLOOKUP($AF213,'Limited Loss'!$F$5:$P$124,AM$3,FALSE),0)</f>
        <v>0</v>
      </c>
      <c r="AN213" s="193">
        <f>+IFERROR(VLOOKUP($AF213,'Limited Loss'!$F$5:$P$124,AN$3,FALSE),0)</f>
        <v>0</v>
      </c>
      <c r="AO213" s="193">
        <f>+IFERROR(VLOOKUP($AF213,'Limited Loss'!$F$5:$P$124,AO$3,FALSE),0)</f>
        <v>0</v>
      </c>
      <c r="AP213" s="100">
        <f>+IFERROR(VLOOKUP($AF213,'Limited Loss'!$F$5:$P$124,AP$3,FALSE),0)</f>
        <v>0</v>
      </c>
      <c r="AQ213" s="353"/>
      <c r="AR213" s="331">
        <f t="shared" si="28"/>
        <v>261</v>
      </c>
      <c r="AS213" s="332">
        <f t="shared" si="28"/>
        <v>2017</v>
      </c>
      <c r="AT213" s="349">
        <f t="shared" si="33"/>
        <v>0</v>
      </c>
      <c r="AU213" s="349">
        <f t="shared" si="33"/>
        <v>0</v>
      </c>
      <c r="AV213" s="349">
        <f t="shared" si="33"/>
        <v>0</v>
      </c>
      <c r="AW213" s="349">
        <f t="shared" si="33"/>
        <v>0</v>
      </c>
      <c r="AX213" s="350">
        <f t="shared" si="33"/>
        <v>0</v>
      </c>
      <c r="AY213" s="349">
        <f t="shared" si="33"/>
        <v>0</v>
      </c>
      <c r="AZ213" s="349">
        <f t="shared" si="33"/>
        <v>0</v>
      </c>
      <c r="BA213" s="349">
        <f t="shared" si="33"/>
        <v>0</v>
      </c>
      <c r="BB213" s="349">
        <f t="shared" si="33"/>
        <v>0</v>
      </c>
      <c r="BC213" s="349">
        <f t="shared" si="33"/>
        <v>0</v>
      </c>
      <c r="BD213" s="350">
        <f t="shared" si="33"/>
        <v>0</v>
      </c>
      <c r="BE213" s="349">
        <f t="shared" si="30"/>
        <v>0</v>
      </c>
      <c r="BF213" s="375">
        <f t="shared" si="31"/>
        <v>0</v>
      </c>
      <c r="BG213" s="334">
        <f t="shared" si="32"/>
        <v>0</v>
      </c>
      <c r="BI213" s="107">
        <v>909</v>
      </c>
      <c r="BJ213" s="108">
        <v>0</v>
      </c>
      <c r="BK213" s="108">
        <v>0</v>
      </c>
      <c r="BL213" s="108">
        <v>0</v>
      </c>
    </row>
    <row r="214" spans="1:64" x14ac:dyDescent="0.2">
      <c r="A214" s="326" t="str">
        <f t="shared" si="29"/>
        <v>2612018</v>
      </c>
      <c r="B214" s="331">
        <v>261</v>
      </c>
      <c r="C214" s="327">
        <v>2018</v>
      </c>
      <c r="D214" s="353">
        <f>+IFERROR(VLOOKUP($A214,Data_Loss!$A$2:$V$1180,6,FALSE),0)</f>
        <v>0</v>
      </c>
      <c r="E214" s="353">
        <f>+IFERROR(VLOOKUP($A214,Data_Loss!$A$2:$V$1180,7,FALSE),0)</f>
        <v>0</v>
      </c>
      <c r="F214" s="353">
        <f>+IFERROR(VLOOKUP($A214,Data_Loss!$A$2:$V$1180,8,FALSE),0)</f>
        <v>0</v>
      </c>
      <c r="G214" s="353">
        <f>+IFERROR(VLOOKUP($A214,Data_Loss!$A$2:$V$1180,9,FALSE),0)</f>
        <v>0</v>
      </c>
      <c r="H214" s="353">
        <f>+IFERROR(VLOOKUP($A214,Data_Loss!$A$2:$V$1180,10,FALSE),0)</f>
        <v>0</v>
      </c>
      <c r="I214" s="353">
        <f>+IFERROR(VLOOKUP($A214,Data_Loss!$A$2:$V$1300,12,FALSE),0)</f>
        <v>0</v>
      </c>
      <c r="J214" s="353">
        <f>+IFERROR(VLOOKUP($A214,Data_Loss!$A$2:$V$1300,13,FALSE),0)</f>
        <v>0</v>
      </c>
      <c r="K214" s="353">
        <f>+IFERROR(VLOOKUP($A214,Data_Loss!$A$2:$V$1300,14,FALSE),0)</f>
        <v>0</v>
      </c>
      <c r="L214" s="353">
        <f>+IFERROR(VLOOKUP($A214,Data_Loss!$A$2:$V$1300,15,FALSE),0)</f>
        <v>0</v>
      </c>
      <c r="M214" s="353">
        <f>+IFERROR(VLOOKUP($A214,Data_Loss!$A$2:$V$1300,16,FALSE),0)</f>
        <v>0</v>
      </c>
      <c r="N214" s="353">
        <f>+IFERROR(VLOOKUP($A214,Data_Loss!$A$2:$V$1300,17,FALSE),0)</f>
        <v>0</v>
      </c>
      <c r="O214" s="353">
        <f>+IFERROR(VLOOKUP($A214,Data_Loss!$A$2:$V$1300,18,FALSE),0)</f>
        <v>0</v>
      </c>
      <c r="P214" s="353">
        <f>+IFERROR(VLOOKUP($A214,Data_Loss!$A$2:$V$1300,19,FALSE),0)</f>
        <v>0</v>
      </c>
      <c r="Q214" s="353">
        <f>+IFERROR(VLOOKUP($A214,Data_Loss!$A$2:$V$1300,20,FALSE),0)</f>
        <v>0</v>
      </c>
      <c r="R214" s="353">
        <f>+IFERROR(VLOOKUP($A214,Data_Loss!$A$2:$V$1300,21,FALSE),0)</f>
        <v>0</v>
      </c>
      <c r="S214" s="353">
        <f>+IFERROR(VLOOKUP($A214,Data_Loss!$A$2:$V$1300,22,FALSE),0)</f>
        <v>0</v>
      </c>
      <c r="T214" s="191">
        <f>+$I214*'10k &amp; MO'!C$7+$J214*'10k &amp; MO'!C$13+$K214*'10k &amp; MO'!C$19+$L214*'10k &amp; MO'!C$25+$M214*'10k &amp; MO'!C$31</f>
        <v>0</v>
      </c>
      <c r="U214" s="349">
        <f>+$I214*'10k &amp; MO'!D$7+$J214*'10k &amp; MO'!D$13+$K214*'10k &amp; MO'!D$19+$L214*'10k &amp; MO'!D$25+$M214*'10k &amp; MO'!D$31</f>
        <v>0</v>
      </c>
      <c r="V214" s="349">
        <f>+$I214*'10k &amp; MO'!E$7+$J214*'10k &amp; MO'!E$13+$K214*'10k &amp; MO'!E$19+$L214*'10k &amp; MO'!E$25+$M214*'10k &amp; MO'!E$31</f>
        <v>0</v>
      </c>
      <c r="W214" s="349">
        <f>+$I214*'10k &amp; MO'!F$7+$J214*'10k &amp; MO'!F$13+$K214*'10k &amp; MO'!F$19+$L214*'10k &amp; MO'!F$25+$M214*'10k &amp; MO'!F$31</f>
        <v>0</v>
      </c>
      <c r="X214" s="349">
        <f>+$I214*'10k &amp; MO'!G$7+$J214*'10k &amp; MO'!G$13+$K214*'10k &amp; MO'!G$19+$L214*'10k &amp; MO'!G$25+$M214*'10k &amp; MO'!G$31</f>
        <v>0</v>
      </c>
      <c r="Y214" s="349">
        <f>+$N214*'10k &amp; MO'!H$7+$O214*'10k &amp; MO'!H$13+$P214*'10k &amp; MO'!H$19+$Q214*'10k &amp; MO'!H$25+$R214*'10k &amp; MO'!H$31</f>
        <v>0</v>
      </c>
      <c r="Z214" s="349">
        <f>+$N214*'10k &amp; MO'!I$7+$O214*'10k &amp; MO'!I$13+$P214*'10k &amp; MO'!I$19+$Q214*'10k &amp; MO'!I$25+$R214*'10k &amp; MO'!I$31</f>
        <v>0</v>
      </c>
      <c r="AA214" s="349">
        <f>+$N214*'10k &amp; MO'!J$7+$O214*'10k &amp; MO'!J$13+$P214*'10k &amp; MO'!J$19+$Q214*'10k &amp; MO'!J$25+$R214*'10k &amp; MO'!J$31</f>
        <v>0</v>
      </c>
      <c r="AB214" s="349">
        <f>+$N214*'10k &amp; MO'!K$7+$O214*'10k &amp; MO'!K$13+$P214*'10k &amp; MO'!K$19+$Q214*'10k &amp; MO'!K$25+$R214*'10k &amp; MO'!K$31</f>
        <v>0</v>
      </c>
      <c r="AC214" s="349">
        <f>+$N214*'10k &amp; MO'!L$7+$O214*'10k &amp; MO'!L$13+$P214*'10k &amp; MO'!L$19+$Q214*'10k &amp; MO'!L$25+$R214*'10k &amp; MO'!L$31</f>
        <v>0</v>
      </c>
      <c r="AD214" s="350">
        <f>+S214*'10k &amp; MO'!O$7</f>
        <v>0</v>
      </c>
      <c r="AF214" s="192" t="str">
        <f t="shared" si="27"/>
        <v>2612018</v>
      </c>
      <c r="AG214" s="192">
        <f>+IFERROR(VLOOKUP($AF214,'Limited Loss'!$F$5:$P$124,AG$3,FALSE),0)</f>
        <v>0</v>
      </c>
      <c r="AH214" s="193">
        <f>+IFERROR(VLOOKUP($AF214,'Limited Loss'!$F$5:$P$124,AH$3,FALSE),0)</f>
        <v>0</v>
      </c>
      <c r="AI214" s="193">
        <f>+IFERROR(VLOOKUP($AF214,'Limited Loss'!$F$5:$P$124,AI$3,FALSE),0)</f>
        <v>0</v>
      </c>
      <c r="AJ214" s="193">
        <f>+IFERROR(VLOOKUP($AF214,'Limited Loss'!$F$5:$P$124,AJ$3,FALSE),0)</f>
        <v>0</v>
      </c>
      <c r="AK214" s="100">
        <f>+IFERROR(VLOOKUP($AF214,'Limited Loss'!$F$5:$P$124,AK$3,FALSE),0)</f>
        <v>0</v>
      </c>
      <c r="AL214" s="193">
        <f>+IFERROR(VLOOKUP($AF214,'Limited Loss'!$F$5:$P$124,AL$3,FALSE),0)</f>
        <v>0</v>
      </c>
      <c r="AM214" s="193">
        <f>+IFERROR(VLOOKUP($AF214,'Limited Loss'!$F$5:$P$124,AM$3,FALSE),0)</f>
        <v>0</v>
      </c>
      <c r="AN214" s="193">
        <f>+IFERROR(VLOOKUP($AF214,'Limited Loss'!$F$5:$P$124,AN$3,FALSE),0)</f>
        <v>0</v>
      </c>
      <c r="AO214" s="193">
        <f>+IFERROR(VLOOKUP($AF214,'Limited Loss'!$F$5:$P$124,AO$3,FALSE),0)</f>
        <v>0</v>
      </c>
      <c r="AP214" s="100">
        <f>+IFERROR(VLOOKUP($AF214,'Limited Loss'!$F$5:$P$124,AP$3,FALSE),0)</f>
        <v>0</v>
      </c>
      <c r="AQ214" s="353"/>
      <c r="AR214" s="331">
        <f t="shared" si="28"/>
        <v>261</v>
      </c>
      <c r="AS214" s="332">
        <f t="shared" si="28"/>
        <v>2018</v>
      </c>
      <c r="AT214" s="349">
        <f t="shared" si="33"/>
        <v>0</v>
      </c>
      <c r="AU214" s="349">
        <f t="shared" si="33"/>
        <v>0</v>
      </c>
      <c r="AV214" s="349">
        <f t="shared" si="33"/>
        <v>0</v>
      </c>
      <c r="AW214" s="349">
        <f t="shared" si="33"/>
        <v>0</v>
      </c>
      <c r="AX214" s="350">
        <f t="shared" si="33"/>
        <v>0</v>
      </c>
      <c r="AY214" s="349">
        <f t="shared" si="33"/>
        <v>0</v>
      </c>
      <c r="AZ214" s="349">
        <f t="shared" si="33"/>
        <v>0</v>
      </c>
      <c r="BA214" s="349">
        <f t="shared" si="33"/>
        <v>0</v>
      </c>
      <c r="BB214" s="349">
        <f t="shared" si="33"/>
        <v>0</v>
      </c>
      <c r="BC214" s="349">
        <f t="shared" si="33"/>
        <v>0</v>
      </c>
      <c r="BD214" s="350">
        <f t="shared" si="33"/>
        <v>0</v>
      </c>
      <c r="BE214" s="349">
        <f t="shared" si="30"/>
        <v>0</v>
      </c>
      <c r="BF214" s="375">
        <f t="shared" si="31"/>
        <v>0</v>
      </c>
      <c r="BG214" s="334">
        <f t="shared" si="32"/>
        <v>0</v>
      </c>
      <c r="BI214" s="107">
        <v>910</v>
      </c>
      <c r="BJ214" s="108">
        <v>0</v>
      </c>
      <c r="BK214" s="108">
        <v>0</v>
      </c>
      <c r="BL214" s="108">
        <v>5980.4269999999997</v>
      </c>
    </row>
    <row r="215" spans="1:64" x14ac:dyDescent="0.2">
      <c r="A215" s="326" t="str">
        <f t="shared" si="29"/>
        <v>2632014</v>
      </c>
      <c r="B215" s="331">
        <v>263</v>
      </c>
      <c r="C215" s="327">
        <v>2014</v>
      </c>
      <c r="D215" s="353">
        <f>+IFERROR(VLOOKUP($A215,Data_Loss!$A$2:$V$1180,6,FALSE),0)</f>
        <v>0</v>
      </c>
      <c r="E215" s="353">
        <f>+IFERROR(VLOOKUP($A215,Data_Loss!$A$2:$V$1180,7,FALSE),0)</f>
        <v>0</v>
      </c>
      <c r="F215" s="353">
        <f>+IFERROR(VLOOKUP($A215,Data_Loss!$A$2:$V$1180,8,FALSE),0)</f>
        <v>0</v>
      </c>
      <c r="G215" s="353">
        <f>+IFERROR(VLOOKUP($A215,Data_Loss!$A$2:$V$1180,9,FALSE),0)</f>
        <v>0</v>
      </c>
      <c r="H215" s="353">
        <f>+IFERROR(VLOOKUP($A215,Data_Loss!$A$2:$V$1180,10,FALSE),0)</f>
        <v>0</v>
      </c>
      <c r="I215" s="353">
        <f>+IFERROR(VLOOKUP($A215,Data_Loss!$A$2:$V$1300,12,FALSE),0)</f>
        <v>0</v>
      </c>
      <c r="J215" s="353">
        <f>+IFERROR(VLOOKUP($A215,Data_Loss!$A$2:$V$1300,13,FALSE),0)</f>
        <v>0</v>
      </c>
      <c r="K215" s="353">
        <f>+IFERROR(VLOOKUP($A215,Data_Loss!$A$2:$V$1300,14,FALSE),0)</f>
        <v>0</v>
      </c>
      <c r="L215" s="353">
        <f>+IFERROR(VLOOKUP($A215,Data_Loss!$A$2:$V$1300,15,FALSE),0)</f>
        <v>0</v>
      </c>
      <c r="M215" s="353">
        <f>+IFERROR(VLOOKUP($A215,Data_Loss!$A$2:$V$1300,16,FALSE),0)</f>
        <v>0</v>
      </c>
      <c r="N215" s="353">
        <f>+IFERROR(VLOOKUP($A215,Data_Loss!$A$2:$V$1300,17,FALSE),0)</f>
        <v>0</v>
      </c>
      <c r="O215" s="353">
        <f>+IFERROR(VLOOKUP($A215,Data_Loss!$A$2:$V$1300,18,FALSE),0)</f>
        <v>0</v>
      </c>
      <c r="P215" s="353">
        <f>+IFERROR(VLOOKUP($A215,Data_Loss!$A$2:$V$1300,19,FALSE),0)</f>
        <v>0</v>
      </c>
      <c r="Q215" s="353">
        <f>+IFERROR(VLOOKUP($A215,Data_Loss!$A$2:$V$1300,20,FALSE),0)</f>
        <v>0</v>
      </c>
      <c r="R215" s="353">
        <f>+IFERROR(VLOOKUP($A215,Data_Loss!$A$2:$V$1300,21,FALSE),0)</f>
        <v>0</v>
      </c>
      <c r="S215" s="353">
        <f>+IFERROR(VLOOKUP($A215,Data_Loss!$A$2:$V$1300,22,FALSE),0)</f>
        <v>0</v>
      </c>
      <c r="T215" s="191">
        <f>+$I215*'10k &amp; MO'!C$3+$J215*'10k &amp; MO'!C$9+$K215*'10k &amp; MO'!C$15+$L215*'10k &amp; MO'!C$21+$M215*'10k &amp; MO'!C$27</f>
        <v>0</v>
      </c>
      <c r="U215" s="349">
        <f>+$I215*'10k &amp; MO'!D$3+$J215*'10k &amp; MO'!D$9+$K215*'10k &amp; MO'!D$15+$L215*'10k &amp; MO'!D$21+$M215*'10k &amp; MO'!D$27</f>
        <v>0</v>
      </c>
      <c r="V215" s="349">
        <f>+$I215*'10k &amp; MO'!E$3+$J215*'10k &amp; MO'!E$9+$K215*'10k &amp; MO'!E$15+$L215*'10k &amp; MO'!E$21+$M215*'10k &amp; MO'!E$27</f>
        <v>0</v>
      </c>
      <c r="W215" s="349">
        <f>+$I215*'10k &amp; MO'!F$3+$J215*'10k &amp; MO'!F$9+$K215*'10k &amp; MO'!F$15+$L215*'10k &amp; MO'!F$21+$M215*'10k &amp; MO'!F$27</f>
        <v>0</v>
      </c>
      <c r="X215" s="349">
        <f>+$I215*'10k &amp; MO'!G$3+$J215*'10k &amp; MO'!G$9+$K215*'10k &amp; MO'!G$15+$L215*'10k &amp; MO'!G$21+$M215*'10k &amp; MO'!G$27</f>
        <v>0</v>
      </c>
      <c r="Y215" s="349">
        <f>+$N215*'10k &amp; MO'!H$3+$O215*'10k &amp; MO'!H$9+$P215*'10k &amp; MO'!H$15+$Q215*'10k &amp; MO'!H$21+$R215*'10k &amp; MO'!H$27</f>
        <v>0</v>
      </c>
      <c r="Z215" s="349">
        <f>+$N215*'10k &amp; MO'!I$3+$O215*'10k &amp; MO'!I$9+$P215*'10k &amp; MO'!I$15+$Q215*'10k &amp; MO'!I$21+$R215*'10k &amp; MO'!I$27</f>
        <v>0</v>
      </c>
      <c r="AA215" s="349">
        <f>+$N215*'10k &amp; MO'!J$3+$O215*'10k &amp; MO'!J$9+$P215*'10k &amp; MO'!J$15+$Q215*'10k &amp; MO'!J$21+$R215*'10k &amp; MO'!J$27</f>
        <v>0</v>
      </c>
      <c r="AB215" s="349">
        <f>+$N215*'10k &amp; MO'!K$3+$O215*'10k &amp; MO'!K$9+$P215*'10k &amp; MO'!K$15+$Q215*'10k &amp; MO'!K$21+$R215*'10k &amp; MO'!K$27</f>
        <v>0</v>
      </c>
      <c r="AC215" s="349">
        <f>+$N215*'10k &amp; MO'!L$3+$O215*'10k &amp; MO'!L$9+$P215*'10k &amp; MO'!L$15+$Q215*'10k &amp; MO'!L$21+$R215*'10k &amp; MO'!L$27</f>
        <v>0</v>
      </c>
      <c r="AD215" s="350">
        <f>+S215*'10k &amp; MO'!O$3</f>
        <v>0</v>
      </c>
      <c r="AF215" s="192" t="str">
        <f t="shared" si="27"/>
        <v>2632014</v>
      </c>
      <c r="AG215" s="192">
        <f>+IFERROR(VLOOKUP($AF215,'Limited Loss'!$F$5:$P$124,AG$3,FALSE),0)</f>
        <v>0</v>
      </c>
      <c r="AH215" s="193">
        <f>+IFERROR(VLOOKUP($AF215,'Limited Loss'!$F$5:$P$124,AH$3,FALSE),0)</f>
        <v>0</v>
      </c>
      <c r="AI215" s="193">
        <f>+IFERROR(VLOOKUP($AF215,'Limited Loss'!$F$5:$P$124,AI$3,FALSE),0)</f>
        <v>0</v>
      </c>
      <c r="AJ215" s="193">
        <f>+IFERROR(VLOOKUP($AF215,'Limited Loss'!$F$5:$P$124,AJ$3,FALSE),0)</f>
        <v>0</v>
      </c>
      <c r="AK215" s="100">
        <f>+IFERROR(VLOOKUP($AF215,'Limited Loss'!$F$5:$P$124,AK$3,FALSE),0)</f>
        <v>0</v>
      </c>
      <c r="AL215" s="193">
        <f>+IFERROR(VLOOKUP($AF215,'Limited Loss'!$F$5:$P$124,AL$3,FALSE),0)</f>
        <v>0</v>
      </c>
      <c r="AM215" s="193">
        <f>+IFERROR(VLOOKUP($AF215,'Limited Loss'!$F$5:$P$124,AM$3,FALSE),0)</f>
        <v>0</v>
      </c>
      <c r="AN215" s="193">
        <f>+IFERROR(VLOOKUP($AF215,'Limited Loss'!$F$5:$P$124,AN$3,FALSE),0)</f>
        <v>0</v>
      </c>
      <c r="AO215" s="193">
        <f>+IFERROR(VLOOKUP($AF215,'Limited Loss'!$F$5:$P$124,AO$3,FALSE),0)</f>
        <v>0</v>
      </c>
      <c r="AP215" s="100">
        <f>+IFERROR(VLOOKUP($AF215,'Limited Loss'!$F$5:$P$124,AP$3,FALSE),0)</f>
        <v>0</v>
      </c>
      <c r="AQ215" s="353"/>
      <c r="AR215" s="331">
        <f t="shared" si="28"/>
        <v>263</v>
      </c>
      <c r="AS215" s="332">
        <f t="shared" si="28"/>
        <v>2014</v>
      </c>
      <c r="AT215" s="349">
        <f t="shared" si="33"/>
        <v>0</v>
      </c>
      <c r="AU215" s="349">
        <f t="shared" si="33"/>
        <v>0</v>
      </c>
      <c r="AV215" s="349">
        <f t="shared" si="33"/>
        <v>0</v>
      </c>
      <c r="AW215" s="349">
        <f t="shared" si="33"/>
        <v>0</v>
      </c>
      <c r="AX215" s="350">
        <f t="shared" si="33"/>
        <v>0</v>
      </c>
      <c r="AY215" s="349">
        <f t="shared" si="33"/>
        <v>0</v>
      </c>
      <c r="AZ215" s="349">
        <f t="shared" si="33"/>
        <v>0</v>
      </c>
      <c r="BA215" s="349">
        <f t="shared" si="33"/>
        <v>0</v>
      </c>
      <c r="BB215" s="349">
        <f t="shared" si="33"/>
        <v>0</v>
      </c>
      <c r="BC215" s="349">
        <f t="shared" si="33"/>
        <v>0</v>
      </c>
      <c r="BD215" s="350">
        <f t="shared" si="33"/>
        <v>0</v>
      </c>
      <c r="BE215" s="349">
        <f t="shared" si="30"/>
        <v>0</v>
      </c>
      <c r="BF215" s="375">
        <f t="shared" si="31"/>
        <v>0</v>
      </c>
      <c r="BG215" s="334">
        <f t="shared" si="32"/>
        <v>0</v>
      </c>
      <c r="BI215" s="107">
        <v>911</v>
      </c>
      <c r="BJ215" s="108">
        <v>673248.38569999998</v>
      </c>
      <c r="BK215" s="108">
        <v>667416.00949999993</v>
      </c>
      <c r="BL215" s="108">
        <v>88565.93700000002</v>
      </c>
    </row>
    <row r="216" spans="1:64" x14ac:dyDescent="0.2">
      <c r="A216" s="326" t="str">
        <f t="shared" si="29"/>
        <v>2632015</v>
      </c>
      <c r="B216" s="331">
        <v>263</v>
      </c>
      <c r="C216" s="327">
        <v>2015</v>
      </c>
      <c r="D216" s="353">
        <f>+IFERROR(VLOOKUP($A216,Data_Loss!$A$2:$V$1180,6,FALSE),0)</f>
        <v>0</v>
      </c>
      <c r="E216" s="353">
        <f>+IFERROR(VLOOKUP($A216,Data_Loss!$A$2:$V$1180,7,FALSE),0)</f>
        <v>0</v>
      </c>
      <c r="F216" s="353">
        <f>+IFERROR(VLOOKUP($A216,Data_Loss!$A$2:$V$1180,8,FALSE),0)</f>
        <v>0</v>
      </c>
      <c r="G216" s="353">
        <f>+IFERROR(VLOOKUP($A216,Data_Loss!$A$2:$V$1180,9,FALSE),0)</f>
        <v>0</v>
      </c>
      <c r="H216" s="353">
        <f>+IFERROR(VLOOKUP($A216,Data_Loss!$A$2:$V$1180,10,FALSE),0)</f>
        <v>0</v>
      </c>
      <c r="I216" s="353">
        <f>+IFERROR(VLOOKUP($A216,Data_Loss!$A$2:$V$1300,12,FALSE),0)</f>
        <v>0</v>
      </c>
      <c r="J216" s="353">
        <f>+IFERROR(VLOOKUP($A216,Data_Loss!$A$2:$V$1300,13,FALSE),0)</f>
        <v>0</v>
      </c>
      <c r="K216" s="353">
        <f>+IFERROR(VLOOKUP($A216,Data_Loss!$A$2:$V$1300,14,FALSE),0)</f>
        <v>0</v>
      </c>
      <c r="L216" s="353">
        <f>+IFERROR(VLOOKUP($A216,Data_Loss!$A$2:$V$1300,15,FALSE),0)</f>
        <v>0</v>
      </c>
      <c r="M216" s="353">
        <f>+IFERROR(VLOOKUP($A216,Data_Loss!$A$2:$V$1300,16,FALSE),0)</f>
        <v>0</v>
      </c>
      <c r="N216" s="353">
        <f>+IFERROR(VLOOKUP($A216,Data_Loss!$A$2:$V$1300,17,FALSE),0)</f>
        <v>0</v>
      </c>
      <c r="O216" s="353">
        <f>+IFERROR(VLOOKUP($A216,Data_Loss!$A$2:$V$1300,18,FALSE),0)</f>
        <v>0</v>
      </c>
      <c r="P216" s="353">
        <f>+IFERROR(VLOOKUP($A216,Data_Loss!$A$2:$V$1300,19,FALSE),0)</f>
        <v>0</v>
      </c>
      <c r="Q216" s="353">
        <f>+IFERROR(VLOOKUP($A216,Data_Loss!$A$2:$V$1300,20,FALSE),0)</f>
        <v>0</v>
      </c>
      <c r="R216" s="353">
        <f>+IFERROR(VLOOKUP($A216,Data_Loss!$A$2:$V$1300,21,FALSE),0)</f>
        <v>0</v>
      </c>
      <c r="S216" s="353">
        <f>+IFERROR(VLOOKUP($A216,Data_Loss!$A$2:$V$1300,22,FALSE),0)</f>
        <v>0</v>
      </c>
      <c r="T216" s="191">
        <f>+$I216*'10k &amp; MO'!C$4+$J216*'10k &amp; MO'!C$10+$K216*'10k &amp; MO'!C$16+$L216*'10k &amp; MO'!C$22+$M216*'10k &amp; MO'!C$28</f>
        <v>0</v>
      </c>
      <c r="U216" s="349">
        <f>+$I216*'10k &amp; MO'!D$4+$J216*'10k &amp; MO'!D$10+$K216*'10k &amp; MO'!D$16+$L216*'10k &amp; MO'!D$22+$M216*'10k &amp; MO'!D$28</f>
        <v>0</v>
      </c>
      <c r="V216" s="349">
        <f>+$I216*'10k &amp; MO'!E$4+$J216*'10k &amp; MO'!E$10+$K216*'10k &amp; MO'!E$16+$L216*'10k &amp; MO'!E$22+$M216*'10k &amp; MO'!E$28</f>
        <v>0</v>
      </c>
      <c r="W216" s="349">
        <f>+$I216*'10k &amp; MO'!F$4+$J216*'10k &amp; MO'!F$10+$K216*'10k &amp; MO'!F$16+$L216*'10k &amp; MO'!F$22+$M216*'10k &amp; MO'!F$28</f>
        <v>0</v>
      </c>
      <c r="X216" s="349">
        <f>+$I216*'10k &amp; MO'!G$4+$J216*'10k &amp; MO'!G$10+$K216*'10k &amp; MO'!G$16+$L216*'10k &amp; MO'!G$22+$M216*'10k &amp; MO'!G$28</f>
        <v>0</v>
      </c>
      <c r="Y216" s="349">
        <f>+$N216*'10k &amp; MO'!H$4+$O216*'10k &amp; MO'!H$10+$P216*'10k &amp; MO'!H$16+$Q216*'10k &amp; MO'!H$22+$R216*'10k &amp; MO'!H$28</f>
        <v>0</v>
      </c>
      <c r="Z216" s="349">
        <f>+$N216*'10k &amp; MO'!I$4+$O216*'10k &amp; MO'!I$10+$P216*'10k &amp; MO'!I$16+$Q216*'10k &amp; MO'!I$22+$R216*'10k &amp; MO'!I$28</f>
        <v>0</v>
      </c>
      <c r="AA216" s="349">
        <f>+$N216*'10k &amp; MO'!J$4+$O216*'10k &amp; MO'!J$10+$P216*'10k &amp; MO'!J$16+$Q216*'10k &amp; MO'!J$22+$R216*'10k &amp; MO'!J$28</f>
        <v>0</v>
      </c>
      <c r="AB216" s="349">
        <f>+$N216*'10k &amp; MO'!K$4+$O216*'10k &amp; MO'!K$10+$P216*'10k &amp; MO'!K$16+$Q216*'10k &amp; MO'!K$22+$R216*'10k &amp; MO'!K$28</f>
        <v>0</v>
      </c>
      <c r="AC216" s="349">
        <f>+$N216*'10k &amp; MO'!L$4+$O216*'10k &amp; MO'!L$10+$P216*'10k &amp; MO'!L$16+$Q216*'10k &amp; MO'!L$22+$R216*'10k &amp; MO'!L$28</f>
        <v>0</v>
      </c>
      <c r="AD216" s="350">
        <f>+S216*'10k &amp; MO'!O$4</f>
        <v>0</v>
      </c>
      <c r="AF216" s="192" t="str">
        <f t="shared" si="27"/>
        <v>2632015</v>
      </c>
      <c r="AG216" s="192">
        <f>+IFERROR(VLOOKUP($AF216,'Limited Loss'!$F$5:$P$124,AG$3,FALSE),0)</f>
        <v>0</v>
      </c>
      <c r="AH216" s="193">
        <f>+IFERROR(VLOOKUP($AF216,'Limited Loss'!$F$5:$P$124,AH$3,FALSE),0)</f>
        <v>0</v>
      </c>
      <c r="AI216" s="193">
        <f>+IFERROR(VLOOKUP($AF216,'Limited Loss'!$F$5:$P$124,AI$3,FALSE),0)</f>
        <v>0</v>
      </c>
      <c r="AJ216" s="193">
        <f>+IFERROR(VLOOKUP($AF216,'Limited Loss'!$F$5:$P$124,AJ$3,FALSE),0)</f>
        <v>0</v>
      </c>
      <c r="AK216" s="100">
        <f>+IFERROR(VLOOKUP($AF216,'Limited Loss'!$F$5:$P$124,AK$3,FALSE),0)</f>
        <v>0</v>
      </c>
      <c r="AL216" s="193">
        <f>+IFERROR(VLOOKUP($AF216,'Limited Loss'!$F$5:$P$124,AL$3,FALSE),0)</f>
        <v>0</v>
      </c>
      <c r="AM216" s="193">
        <f>+IFERROR(VLOOKUP($AF216,'Limited Loss'!$F$5:$P$124,AM$3,FALSE),0)</f>
        <v>0</v>
      </c>
      <c r="AN216" s="193">
        <f>+IFERROR(VLOOKUP($AF216,'Limited Loss'!$F$5:$P$124,AN$3,FALSE),0)</f>
        <v>0</v>
      </c>
      <c r="AO216" s="193">
        <f>+IFERROR(VLOOKUP($AF216,'Limited Loss'!$F$5:$P$124,AO$3,FALSE),0)</f>
        <v>0</v>
      </c>
      <c r="AP216" s="100">
        <f>+IFERROR(VLOOKUP($AF216,'Limited Loss'!$F$5:$P$124,AP$3,FALSE),0)</f>
        <v>0</v>
      </c>
      <c r="AQ216" s="353"/>
      <c r="AR216" s="331">
        <f t="shared" si="28"/>
        <v>263</v>
      </c>
      <c r="AS216" s="332">
        <f t="shared" si="28"/>
        <v>2015</v>
      </c>
      <c r="AT216" s="349">
        <f t="shared" si="33"/>
        <v>0</v>
      </c>
      <c r="AU216" s="349">
        <f t="shared" si="33"/>
        <v>0</v>
      </c>
      <c r="AV216" s="349">
        <f t="shared" si="33"/>
        <v>0</v>
      </c>
      <c r="AW216" s="349">
        <f t="shared" si="33"/>
        <v>0</v>
      </c>
      <c r="AX216" s="350">
        <f t="shared" si="33"/>
        <v>0</v>
      </c>
      <c r="AY216" s="349">
        <f t="shared" si="33"/>
        <v>0</v>
      </c>
      <c r="AZ216" s="349">
        <f t="shared" si="33"/>
        <v>0</v>
      </c>
      <c r="BA216" s="349">
        <f t="shared" si="33"/>
        <v>0</v>
      </c>
      <c r="BB216" s="349">
        <f t="shared" si="33"/>
        <v>0</v>
      </c>
      <c r="BC216" s="349">
        <f t="shared" si="33"/>
        <v>0</v>
      </c>
      <c r="BD216" s="350">
        <f t="shared" si="33"/>
        <v>0</v>
      </c>
      <c r="BE216" s="349">
        <f t="shared" si="30"/>
        <v>0</v>
      </c>
      <c r="BF216" s="375">
        <f t="shared" si="31"/>
        <v>0</v>
      </c>
      <c r="BG216" s="334">
        <f t="shared" si="32"/>
        <v>0</v>
      </c>
      <c r="BI216" s="107">
        <v>912</v>
      </c>
      <c r="BJ216" s="108">
        <v>43640.592199999999</v>
      </c>
      <c r="BK216" s="108">
        <v>138348.07880000002</v>
      </c>
      <c r="BL216" s="108">
        <v>4026.9550000000004</v>
      </c>
    </row>
    <row r="217" spans="1:64" x14ac:dyDescent="0.2">
      <c r="A217" s="326" t="str">
        <f t="shared" si="29"/>
        <v>2632016</v>
      </c>
      <c r="B217" s="331">
        <v>263</v>
      </c>
      <c r="C217" s="327">
        <v>2016</v>
      </c>
      <c r="D217" s="353">
        <f>+IFERROR(VLOOKUP($A217,Data_Loss!$A$2:$V$1180,6,FALSE),0)</f>
        <v>0</v>
      </c>
      <c r="E217" s="353">
        <f>+IFERROR(VLOOKUP($A217,Data_Loss!$A$2:$V$1180,7,FALSE),0)</f>
        <v>0</v>
      </c>
      <c r="F217" s="353">
        <f>+IFERROR(VLOOKUP($A217,Data_Loss!$A$2:$V$1180,8,FALSE),0)</f>
        <v>0</v>
      </c>
      <c r="G217" s="353">
        <f>+IFERROR(VLOOKUP($A217,Data_Loss!$A$2:$V$1180,9,FALSE),0)</f>
        <v>1</v>
      </c>
      <c r="H217" s="353">
        <f>+IFERROR(VLOOKUP($A217,Data_Loss!$A$2:$V$1180,10,FALSE),0)</f>
        <v>0</v>
      </c>
      <c r="I217" s="353">
        <f>+IFERROR(VLOOKUP($A217,Data_Loss!$A$2:$V$1300,12,FALSE),0)</f>
        <v>0</v>
      </c>
      <c r="J217" s="353">
        <f>+IFERROR(VLOOKUP($A217,Data_Loss!$A$2:$V$1300,13,FALSE),0)</f>
        <v>0</v>
      </c>
      <c r="K217" s="353">
        <f>+IFERROR(VLOOKUP($A217,Data_Loss!$A$2:$V$1300,14,FALSE),0)</f>
        <v>0</v>
      </c>
      <c r="L217" s="353">
        <f>+IFERROR(VLOOKUP($A217,Data_Loss!$A$2:$V$1300,15,FALSE),0)</f>
        <v>37982</v>
      </c>
      <c r="M217" s="353">
        <f>+IFERROR(VLOOKUP($A217,Data_Loss!$A$2:$V$1300,16,FALSE),0)</f>
        <v>0</v>
      </c>
      <c r="N217" s="353">
        <f>+IFERROR(VLOOKUP($A217,Data_Loss!$A$2:$V$1300,17,FALSE),0)</f>
        <v>0</v>
      </c>
      <c r="O217" s="353">
        <f>+IFERROR(VLOOKUP($A217,Data_Loss!$A$2:$V$1300,18,FALSE),0)</f>
        <v>0</v>
      </c>
      <c r="P217" s="353">
        <f>+IFERROR(VLOOKUP($A217,Data_Loss!$A$2:$V$1300,19,FALSE),0)</f>
        <v>0</v>
      </c>
      <c r="Q217" s="353">
        <f>+IFERROR(VLOOKUP($A217,Data_Loss!$A$2:$V$1300,20,FALSE),0)</f>
        <v>55491</v>
      </c>
      <c r="R217" s="353">
        <f>+IFERROR(VLOOKUP($A217,Data_Loss!$A$2:$V$1300,21,FALSE),0)</f>
        <v>0</v>
      </c>
      <c r="S217" s="353">
        <f>+IFERROR(VLOOKUP($A217,Data_Loss!$A$2:$V$1300,22,FALSE),0)</f>
        <v>0</v>
      </c>
      <c r="T217" s="191">
        <f>+$I217*'10k &amp; MO'!C$5+$J217*'10k &amp; MO'!C$11+$K217*'10k &amp; MO'!C$17+$L217*'10k &amp; MO'!C$23+$M217*'10k &amp; MO'!C$29</f>
        <v>0</v>
      </c>
      <c r="U217" s="349">
        <f>+$I217*'10k &amp; MO'!D$5+$J217*'10k &amp; MO'!D$11+$K217*'10k &amp; MO'!D$17+$L217*'10k &amp; MO'!D$23+$M217*'10k &amp; MO'!D$29</f>
        <v>0</v>
      </c>
      <c r="V217" s="349">
        <f>+$I217*'10k &amp; MO'!E$5+$J217*'10k &amp; MO'!E$11+$K217*'10k &amp; MO'!E$17+$L217*'10k &amp; MO'!E$23+$M217*'10k &amp; MO'!E$29</f>
        <v>12340.3518</v>
      </c>
      <c r="W217" s="349">
        <f>+$I217*'10k &amp; MO'!F$5+$J217*'10k &amp; MO'!F$11+$K217*'10k &amp; MO'!F$17+$L217*'10k &amp; MO'!F$23+$M217*'10k &amp; MO'!F$29</f>
        <v>41100.322200000002</v>
      </c>
      <c r="X217" s="349">
        <f>+$I217*'10k &amp; MO'!G$5+$J217*'10k &amp; MO'!G$11+$K217*'10k &amp; MO'!G$17+$L217*'10k &amp; MO'!G$23+$M217*'10k &amp; MO'!G$29</f>
        <v>945.75179999999989</v>
      </c>
      <c r="Y217" s="349">
        <f>+$N217*'10k &amp; MO'!H$5+$O217*'10k &amp; MO'!H$11+$P217*'10k &amp; MO'!H$17+$Q217*'10k &amp; MO'!H$23+$R217*'10k &amp; MO'!H$29</f>
        <v>0</v>
      </c>
      <c r="Z217" s="349">
        <f>+$N217*'10k &amp; MO'!I$5+$O217*'10k &amp; MO'!I$11+$P217*'10k &amp; MO'!I$17+$Q217*'10k &amp; MO'!I$23+$R217*'10k &amp; MO'!I$29</f>
        <v>0</v>
      </c>
      <c r="AA217" s="349">
        <f>+$N217*'10k &amp; MO'!J$5+$O217*'10k &amp; MO'!J$11+$P217*'10k &amp; MO'!J$17+$Q217*'10k &amp; MO'!J$23+$R217*'10k &amp; MO'!J$29</f>
        <v>19715.952300000001</v>
      </c>
      <c r="AB217" s="349">
        <f>+$N217*'10k &amp; MO'!K$5+$O217*'10k &amp; MO'!K$11+$P217*'10k &amp; MO'!K$17+$Q217*'10k &amp; MO'!K$23+$R217*'10k &amp; MO'!K$29</f>
        <v>87720.1728</v>
      </c>
      <c r="AC217" s="349">
        <f>+$N217*'10k &amp; MO'!L$5+$O217*'10k &amp; MO'!L$11+$P217*'10k &amp; MO'!L$17+$Q217*'10k &amp; MO'!L$23+$R217*'10k &amp; MO'!L$29</f>
        <v>2663.5680000000002</v>
      </c>
      <c r="AD217" s="350">
        <f>+S217*'10k &amp; MO'!O$5</f>
        <v>0</v>
      </c>
      <c r="AF217" s="192" t="str">
        <f t="shared" si="27"/>
        <v>2632016</v>
      </c>
      <c r="AG217" s="192">
        <f>+IFERROR(VLOOKUP($AF217,'Limited Loss'!$F$5:$P$124,AG$3,FALSE),0)</f>
        <v>0</v>
      </c>
      <c r="AH217" s="193">
        <f>+IFERROR(VLOOKUP($AF217,'Limited Loss'!$F$5:$P$124,AH$3,FALSE),0)</f>
        <v>0</v>
      </c>
      <c r="AI217" s="193">
        <f>+IFERROR(VLOOKUP($AF217,'Limited Loss'!$F$5:$P$124,AI$3,FALSE),0)</f>
        <v>0</v>
      </c>
      <c r="AJ217" s="193">
        <f>+IFERROR(VLOOKUP($AF217,'Limited Loss'!$F$5:$P$124,AJ$3,FALSE),0)</f>
        <v>0</v>
      </c>
      <c r="AK217" s="100">
        <f>+IFERROR(VLOOKUP($AF217,'Limited Loss'!$F$5:$P$124,AK$3,FALSE),0)</f>
        <v>0</v>
      </c>
      <c r="AL217" s="193">
        <f>+IFERROR(VLOOKUP($AF217,'Limited Loss'!$F$5:$P$124,AL$3,FALSE),0)</f>
        <v>0</v>
      </c>
      <c r="AM217" s="193">
        <f>+IFERROR(VLOOKUP($AF217,'Limited Loss'!$F$5:$P$124,AM$3,FALSE),0)</f>
        <v>0</v>
      </c>
      <c r="AN217" s="193">
        <f>+IFERROR(VLOOKUP($AF217,'Limited Loss'!$F$5:$P$124,AN$3,FALSE),0)</f>
        <v>0</v>
      </c>
      <c r="AO217" s="193">
        <f>+IFERROR(VLOOKUP($AF217,'Limited Loss'!$F$5:$P$124,AO$3,FALSE),0)</f>
        <v>0</v>
      </c>
      <c r="AP217" s="100">
        <f>+IFERROR(VLOOKUP($AF217,'Limited Loss'!$F$5:$P$124,AP$3,FALSE),0)</f>
        <v>0</v>
      </c>
      <c r="AQ217" s="353"/>
      <c r="AR217" s="331">
        <f t="shared" si="28"/>
        <v>263</v>
      </c>
      <c r="AS217" s="332">
        <f t="shared" si="28"/>
        <v>2016</v>
      </c>
      <c r="AT217" s="349">
        <f t="shared" si="33"/>
        <v>0</v>
      </c>
      <c r="AU217" s="349">
        <f t="shared" si="33"/>
        <v>0</v>
      </c>
      <c r="AV217" s="349">
        <f t="shared" si="33"/>
        <v>12340.3518</v>
      </c>
      <c r="AW217" s="349">
        <f t="shared" si="33"/>
        <v>41100.322200000002</v>
      </c>
      <c r="AX217" s="350">
        <f t="shared" si="33"/>
        <v>945.75179999999989</v>
      </c>
      <c r="AY217" s="349">
        <f t="shared" si="33"/>
        <v>0</v>
      </c>
      <c r="AZ217" s="349">
        <f t="shared" si="33"/>
        <v>0</v>
      </c>
      <c r="BA217" s="349">
        <f t="shared" si="33"/>
        <v>19715.952300000001</v>
      </c>
      <c r="BB217" s="349">
        <f t="shared" si="33"/>
        <v>87720.1728</v>
      </c>
      <c r="BC217" s="349">
        <f t="shared" si="33"/>
        <v>2663.5680000000002</v>
      </c>
      <c r="BD217" s="350">
        <f t="shared" si="33"/>
        <v>0</v>
      </c>
      <c r="BE217" s="349">
        <f t="shared" si="30"/>
        <v>32056.304100000001</v>
      </c>
      <c r="BF217" s="375">
        <f t="shared" si="31"/>
        <v>132429.81479999999</v>
      </c>
      <c r="BG217" s="334">
        <f t="shared" si="32"/>
        <v>0</v>
      </c>
      <c r="BI217" s="107">
        <v>913</v>
      </c>
      <c r="BJ217" s="108">
        <v>286349.75130000006</v>
      </c>
      <c r="BK217" s="108">
        <v>233781.86640000003</v>
      </c>
      <c r="BL217" s="108">
        <v>24900.828000000001</v>
      </c>
    </row>
    <row r="218" spans="1:64" x14ac:dyDescent="0.2">
      <c r="A218" s="326" t="str">
        <f t="shared" si="29"/>
        <v>2632017</v>
      </c>
      <c r="B218" s="331">
        <v>263</v>
      </c>
      <c r="C218" s="327">
        <v>2017</v>
      </c>
      <c r="D218" s="353">
        <f>+IFERROR(VLOOKUP($A218,Data_Loss!$A$2:$V$1180,6,FALSE),0)</f>
        <v>0</v>
      </c>
      <c r="E218" s="353">
        <f>+IFERROR(VLOOKUP($A218,Data_Loss!$A$2:$V$1180,7,FALSE),0)</f>
        <v>0</v>
      </c>
      <c r="F218" s="353">
        <f>+IFERROR(VLOOKUP($A218,Data_Loss!$A$2:$V$1180,8,FALSE),0)</f>
        <v>0</v>
      </c>
      <c r="G218" s="353">
        <f>+IFERROR(VLOOKUP($A218,Data_Loss!$A$2:$V$1180,9,FALSE),0)</f>
        <v>0</v>
      </c>
      <c r="H218" s="353">
        <f>+IFERROR(VLOOKUP($A218,Data_Loss!$A$2:$V$1180,10,FALSE),0)</f>
        <v>0</v>
      </c>
      <c r="I218" s="353">
        <f>+IFERROR(VLOOKUP($A218,Data_Loss!$A$2:$V$1300,12,FALSE),0)</f>
        <v>0</v>
      </c>
      <c r="J218" s="353">
        <f>+IFERROR(VLOOKUP($A218,Data_Loss!$A$2:$V$1300,13,FALSE),0)</f>
        <v>0</v>
      </c>
      <c r="K218" s="353">
        <f>+IFERROR(VLOOKUP($A218,Data_Loss!$A$2:$V$1300,14,FALSE),0)</f>
        <v>0</v>
      </c>
      <c r="L218" s="353">
        <f>+IFERROR(VLOOKUP($A218,Data_Loss!$A$2:$V$1300,15,FALSE),0)</f>
        <v>0</v>
      </c>
      <c r="M218" s="353">
        <f>+IFERROR(VLOOKUP($A218,Data_Loss!$A$2:$V$1300,16,FALSE),0)</f>
        <v>0</v>
      </c>
      <c r="N218" s="353">
        <f>+IFERROR(VLOOKUP($A218,Data_Loss!$A$2:$V$1300,17,FALSE),0)</f>
        <v>0</v>
      </c>
      <c r="O218" s="353">
        <f>+IFERROR(VLOOKUP($A218,Data_Loss!$A$2:$V$1300,18,FALSE),0)</f>
        <v>0</v>
      </c>
      <c r="P218" s="353">
        <f>+IFERROR(VLOOKUP($A218,Data_Loss!$A$2:$V$1300,19,FALSE),0)</f>
        <v>0</v>
      </c>
      <c r="Q218" s="353">
        <f>+IFERROR(VLOOKUP($A218,Data_Loss!$A$2:$V$1300,20,FALSE),0)</f>
        <v>0</v>
      </c>
      <c r="R218" s="353">
        <f>+IFERROR(VLOOKUP($A218,Data_Loss!$A$2:$V$1300,21,FALSE),0)</f>
        <v>0</v>
      </c>
      <c r="S218" s="353">
        <f>+IFERROR(VLOOKUP($A218,Data_Loss!$A$2:$V$1300,22,FALSE),0)</f>
        <v>0</v>
      </c>
      <c r="T218" s="191">
        <f>+$I218*'10k &amp; MO'!C$6+$J218*'10k &amp; MO'!C$12+$K218*'10k &amp; MO'!C$18+$L218*'10k &amp; MO'!C$24+$M218*'10k &amp; MO'!C$30</f>
        <v>0</v>
      </c>
      <c r="U218" s="349">
        <f>+$I218*'10k &amp; MO'!D$6+$J218*'10k &amp; MO'!D$12+$K218*'10k &amp; MO'!D$18+$L218*'10k &amp; MO'!D$24+$M218*'10k &amp; MO'!D$30</f>
        <v>0</v>
      </c>
      <c r="V218" s="349">
        <f>+$I218*'10k &amp; MO'!E$6+$J218*'10k &amp; MO'!E$12+$K218*'10k &amp; MO'!E$18+$L218*'10k &amp; MO'!E$24+$M218*'10k &amp; MO'!E$30</f>
        <v>0</v>
      </c>
      <c r="W218" s="349">
        <f>+$I218*'10k &amp; MO'!F$6+$J218*'10k &amp; MO'!F$12+$K218*'10k &amp; MO'!F$18+$L218*'10k &amp; MO'!F$24+$M218*'10k &amp; MO'!F$30</f>
        <v>0</v>
      </c>
      <c r="X218" s="349">
        <f>+$I218*'10k &amp; MO'!G$6+$J218*'10k &amp; MO'!G$12+$K218*'10k &amp; MO'!G$18+$L218*'10k &amp; MO'!G$24+$M218*'10k &amp; MO'!G$30</f>
        <v>0</v>
      </c>
      <c r="Y218" s="349">
        <f>+$N218*'10k &amp; MO'!H$6+$O218*'10k &amp; MO'!H$12+$P218*'10k &amp; MO'!H$18+$Q218*'10k &amp; MO'!H$24+$R218*'10k &amp; MO'!H$30</f>
        <v>0</v>
      </c>
      <c r="Z218" s="349">
        <f>+$N218*'10k &amp; MO'!I$6+$O218*'10k &amp; MO'!I$12+$P218*'10k &amp; MO'!I$18+$Q218*'10k &amp; MO'!I$24+$R218*'10k &amp; MO'!I$30</f>
        <v>0</v>
      </c>
      <c r="AA218" s="349">
        <f>+$N218*'10k &amp; MO'!J$6+$O218*'10k &amp; MO'!J$12+$P218*'10k &amp; MO'!J$18+$Q218*'10k &amp; MO'!J$24+$R218*'10k &amp; MO'!J$30</f>
        <v>0</v>
      </c>
      <c r="AB218" s="349">
        <f>+$N218*'10k &amp; MO'!K$6+$O218*'10k &amp; MO'!K$12+$P218*'10k &amp; MO'!K$18+$Q218*'10k &amp; MO'!K$24+$R218*'10k &amp; MO'!K$30</f>
        <v>0</v>
      </c>
      <c r="AC218" s="349">
        <f>+$N218*'10k &amp; MO'!L$6+$O218*'10k &amp; MO'!L$12+$P218*'10k &amp; MO'!L$18+$Q218*'10k &amp; MO'!L$24+$R218*'10k &amp; MO'!L$30</f>
        <v>0</v>
      </c>
      <c r="AD218" s="350">
        <f>+S218*'10k &amp; MO'!O$6</f>
        <v>0</v>
      </c>
      <c r="AF218" s="192" t="str">
        <f t="shared" si="27"/>
        <v>2632017</v>
      </c>
      <c r="AG218" s="192">
        <f>+IFERROR(VLOOKUP($AF218,'Limited Loss'!$F$5:$P$124,AG$3,FALSE),0)</f>
        <v>0</v>
      </c>
      <c r="AH218" s="193">
        <f>+IFERROR(VLOOKUP($AF218,'Limited Loss'!$F$5:$P$124,AH$3,FALSE),0)</f>
        <v>0</v>
      </c>
      <c r="AI218" s="193">
        <f>+IFERROR(VLOOKUP($AF218,'Limited Loss'!$F$5:$P$124,AI$3,FALSE),0)</f>
        <v>0</v>
      </c>
      <c r="AJ218" s="193">
        <f>+IFERROR(VLOOKUP($AF218,'Limited Loss'!$F$5:$P$124,AJ$3,FALSE),0)</f>
        <v>0</v>
      </c>
      <c r="AK218" s="100">
        <f>+IFERROR(VLOOKUP($AF218,'Limited Loss'!$F$5:$P$124,AK$3,FALSE),0)</f>
        <v>0</v>
      </c>
      <c r="AL218" s="193">
        <f>+IFERROR(VLOOKUP($AF218,'Limited Loss'!$F$5:$P$124,AL$3,FALSE),0)</f>
        <v>0</v>
      </c>
      <c r="AM218" s="193">
        <f>+IFERROR(VLOOKUP($AF218,'Limited Loss'!$F$5:$P$124,AM$3,FALSE),0)</f>
        <v>0</v>
      </c>
      <c r="AN218" s="193">
        <f>+IFERROR(VLOOKUP($AF218,'Limited Loss'!$F$5:$P$124,AN$3,FALSE),0)</f>
        <v>0</v>
      </c>
      <c r="AO218" s="193">
        <f>+IFERROR(VLOOKUP($AF218,'Limited Loss'!$F$5:$P$124,AO$3,FALSE),0)</f>
        <v>0</v>
      </c>
      <c r="AP218" s="100">
        <f>+IFERROR(VLOOKUP($AF218,'Limited Loss'!$F$5:$P$124,AP$3,FALSE),0)</f>
        <v>0</v>
      </c>
      <c r="AQ218" s="353"/>
      <c r="AR218" s="331">
        <f t="shared" si="28"/>
        <v>263</v>
      </c>
      <c r="AS218" s="332">
        <f t="shared" si="28"/>
        <v>2017</v>
      </c>
      <c r="AT218" s="349">
        <f t="shared" si="33"/>
        <v>0</v>
      </c>
      <c r="AU218" s="349">
        <f t="shared" si="33"/>
        <v>0</v>
      </c>
      <c r="AV218" s="349">
        <f t="shared" si="33"/>
        <v>0</v>
      </c>
      <c r="AW218" s="349">
        <f t="shared" si="33"/>
        <v>0</v>
      </c>
      <c r="AX218" s="350">
        <f t="shared" si="33"/>
        <v>0</v>
      </c>
      <c r="AY218" s="349">
        <f t="shared" si="33"/>
        <v>0</v>
      </c>
      <c r="AZ218" s="349">
        <f t="shared" si="33"/>
        <v>0</v>
      </c>
      <c r="BA218" s="349">
        <f t="shared" si="33"/>
        <v>0</v>
      </c>
      <c r="BB218" s="349">
        <f t="shared" si="33"/>
        <v>0</v>
      </c>
      <c r="BC218" s="349">
        <f t="shared" si="33"/>
        <v>0</v>
      </c>
      <c r="BD218" s="350">
        <f t="shared" si="33"/>
        <v>0</v>
      </c>
      <c r="BE218" s="349">
        <f t="shared" si="30"/>
        <v>0</v>
      </c>
      <c r="BF218" s="375">
        <f t="shared" si="31"/>
        <v>0</v>
      </c>
      <c r="BG218" s="334">
        <f t="shared" si="32"/>
        <v>0</v>
      </c>
      <c r="BI218" s="107">
        <v>914</v>
      </c>
      <c r="BJ218" s="108">
        <v>2354775.0891000004</v>
      </c>
      <c r="BK218" s="108">
        <v>2833993.3826000001</v>
      </c>
      <c r="BL218" s="108">
        <v>193864.611</v>
      </c>
    </row>
    <row r="219" spans="1:64" x14ac:dyDescent="0.2">
      <c r="A219" s="326" t="str">
        <f t="shared" si="29"/>
        <v>2632018</v>
      </c>
      <c r="B219" s="331">
        <v>263</v>
      </c>
      <c r="C219" s="327">
        <v>2018</v>
      </c>
      <c r="D219" s="353">
        <f>+IFERROR(VLOOKUP($A219,Data_Loss!$A$2:$V$1180,6,FALSE),0)</f>
        <v>0</v>
      </c>
      <c r="E219" s="353">
        <f>+IFERROR(VLOOKUP($A219,Data_Loss!$A$2:$V$1180,7,FALSE),0)</f>
        <v>0</v>
      </c>
      <c r="F219" s="353">
        <f>+IFERROR(VLOOKUP($A219,Data_Loss!$A$2:$V$1180,8,FALSE),0)</f>
        <v>0</v>
      </c>
      <c r="G219" s="353">
        <f>+IFERROR(VLOOKUP($A219,Data_Loss!$A$2:$V$1180,9,FALSE),0)</f>
        <v>0</v>
      </c>
      <c r="H219" s="353">
        <f>+IFERROR(VLOOKUP($A219,Data_Loss!$A$2:$V$1180,10,FALSE),0)</f>
        <v>0</v>
      </c>
      <c r="I219" s="353">
        <f>+IFERROR(VLOOKUP($A219,Data_Loss!$A$2:$V$1300,12,FALSE),0)</f>
        <v>0</v>
      </c>
      <c r="J219" s="353">
        <f>+IFERROR(VLOOKUP($A219,Data_Loss!$A$2:$V$1300,13,FALSE),0)</f>
        <v>0</v>
      </c>
      <c r="K219" s="353">
        <f>+IFERROR(VLOOKUP($A219,Data_Loss!$A$2:$V$1300,14,FALSE),0)</f>
        <v>0</v>
      </c>
      <c r="L219" s="353">
        <f>+IFERROR(VLOOKUP($A219,Data_Loss!$A$2:$V$1300,15,FALSE),0)</f>
        <v>0</v>
      </c>
      <c r="M219" s="353">
        <f>+IFERROR(VLOOKUP($A219,Data_Loss!$A$2:$V$1300,16,FALSE),0)</f>
        <v>0</v>
      </c>
      <c r="N219" s="353">
        <f>+IFERROR(VLOOKUP($A219,Data_Loss!$A$2:$V$1300,17,FALSE),0)</f>
        <v>0</v>
      </c>
      <c r="O219" s="353">
        <f>+IFERROR(VLOOKUP($A219,Data_Loss!$A$2:$V$1300,18,FALSE),0)</f>
        <v>0</v>
      </c>
      <c r="P219" s="353">
        <f>+IFERROR(VLOOKUP($A219,Data_Loss!$A$2:$V$1300,19,FALSE),0)</f>
        <v>0</v>
      </c>
      <c r="Q219" s="353">
        <f>+IFERROR(VLOOKUP($A219,Data_Loss!$A$2:$V$1300,20,FALSE),0)</f>
        <v>0</v>
      </c>
      <c r="R219" s="353">
        <f>+IFERROR(VLOOKUP($A219,Data_Loss!$A$2:$V$1300,21,FALSE),0)</f>
        <v>0</v>
      </c>
      <c r="S219" s="353">
        <f>+IFERROR(VLOOKUP($A219,Data_Loss!$A$2:$V$1300,22,FALSE),0)</f>
        <v>0</v>
      </c>
      <c r="T219" s="191">
        <f>+$I219*'10k &amp; MO'!C$7+$J219*'10k &amp; MO'!C$13+$K219*'10k &amp; MO'!C$19+$L219*'10k &amp; MO'!C$25+$M219*'10k &amp; MO'!C$31</f>
        <v>0</v>
      </c>
      <c r="U219" s="349">
        <f>+$I219*'10k &amp; MO'!D$7+$J219*'10k &amp; MO'!D$13+$K219*'10k &amp; MO'!D$19+$L219*'10k &amp; MO'!D$25+$M219*'10k &amp; MO'!D$31</f>
        <v>0</v>
      </c>
      <c r="V219" s="349">
        <f>+$I219*'10k &amp; MO'!E$7+$J219*'10k &amp; MO'!E$13+$K219*'10k &amp; MO'!E$19+$L219*'10k &amp; MO'!E$25+$M219*'10k &amp; MO'!E$31</f>
        <v>0</v>
      </c>
      <c r="W219" s="349">
        <f>+$I219*'10k &amp; MO'!F$7+$J219*'10k &amp; MO'!F$13+$K219*'10k &amp; MO'!F$19+$L219*'10k &amp; MO'!F$25+$M219*'10k &amp; MO'!F$31</f>
        <v>0</v>
      </c>
      <c r="X219" s="349">
        <f>+$I219*'10k &amp; MO'!G$7+$J219*'10k &amp; MO'!G$13+$K219*'10k &amp; MO'!G$19+$L219*'10k &amp; MO'!G$25+$M219*'10k &amp; MO'!G$31</f>
        <v>0</v>
      </c>
      <c r="Y219" s="349">
        <f>+$N219*'10k &amp; MO'!H$7+$O219*'10k &amp; MO'!H$13+$P219*'10k &amp; MO'!H$19+$Q219*'10k &amp; MO'!H$25+$R219*'10k &amp; MO'!H$31</f>
        <v>0</v>
      </c>
      <c r="Z219" s="349">
        <f>+$N219*'10k &amp; MO'!I$7+$O219*'10k &amp; MO'!I$13+$P219*'10k &amp; MO'!I$19+$Q219*'10k &amp; MO'!I$25+$R219*'10k &amp; MO'!I$31</f>
        <v>0</v>
      </c>
      <c r="AA219" s="349">
        <f>+$N219*'10k &amp; MO'!J$7+$O219*'10k &amp; MO'!J$13+$P219*'10k &amp; MO'!J$19+$Q219*'10k &amp; MO'!J$25+$R219*'10k &amp; MO'!J$31</f>
        <v>0</v>
      </c>
      <c r="AB219" s="349">
        <f>+$N219*'10k &amp; MO'!K$7+$O219*'10k &amp; MO'!K$13+$P219*'10k &amp; MO'!K$19+$Q219*'10k &amp; MO'!K$25+$R219*'10k &amp; MO'!K$31</f>
        <v>0</v>
      </c>
      <c r="AC219" s="349">
        <f>+$N219*'10k &amp; MO'!L$7+$O219*'10k &amp; MO'!L$13+$P219*'10k &amp; MO'!L$19+$Q219*'10k &amp; MO'!L$25+$R219*'10k &amp; MO'!L$31</f>
        <v>0</v>
      </c>
      <c r="AD219" s="350">
        <f>+S219*'10k &amp; MO'!O$7</f>
        <v>0</v>
      </c>
      <c r="AF219" s="192" t="str">
        <f t="shared" si="27"/>
        <v>2632018</v>
      </c>
      <c r="AG219" s="192">
        <f>+IFERROR(VLOOKUP($AF219,'Limited Loss'!$F$5:$P$124,AG$3,FALSE),0)</f>
        <v>0</v>
      </c>
      <c r="AH219" s="193">
        <f>+IFERROR(VLOOKUP($AF219,'Limited Loss'!$F$5:$P$124,AH$3,FALSE),0)</f>
        <v>0</v>
      </c>
      <c r="AI219" s="193">
        <f>+IFERROR(VLOOKUP($AF219,'Limited Loss'!$F$5:$P$124,AI$3,FALSE),0)</f>
        <v>0</v>
      </c>
      <c r="AJ219" s="193">
        <f>+IFERROR(VLOOKUP($AF219,'Limited Loss'!$F$5:$P$124,AJ$3,FALSE),0)</f>
        <v>0</v>
      </c>
      <c r="AK219" s="100">
        <f>+IFERROR(VLOOKUP($AF219,'Limited Loss'!$F$5:$P$124,AK$3,FALSE),0)</f>
        <v>0</v>
      </c>
      <c r="AL219" s="193">
        <f>+IFERROR(VLOOKUP($AF219,'Limited Loss'!$F$5:$P$124,AL$3,FALSE),0)</f>
        <v>0</v>
      </c>
      <c r="AM219" s="193">
        <f>+IFERROR(VLOOKUP($AF219,'Limited Loss'!$F$5:$P$124,AM$3,FALSE),0)</f>
        <v>0</v>
      </c>
      <c r="AN219" s="193">
        <f>+IFERROR(VLOOKUP($AF219,'Limited Loss'!$F$5:$P$124,AN$3,FALSE),0)</f>
        <v>0</v>
      </c>
      <c r="AO219" s="193">
        <f>+IFERROR(VLOOKUP($AF219,'Limited Loss'!$F$5:$P$124,AO$3,FALSE),0)</f>
        <v>0</v>
      </c>
      <c r="AP219" s="100">
        <f>+IFERROR(VLOOKUP($AF219,'Limited Loss'!$F$5:$P$124,AP$3,FALSE),0)</f>
        <v>0</v>
      </c>
      <c r="AQ219" s="353"/>
      <c r="AR219" s="331">
        <f t="shared" si="28"/>
        <v>263</v>
      </c>
      <c r="AS219" s="332">
        <f t="shared" si="28"/>
        <v>2018</v>
      </c>
      <c r="AT219" s="349">
        <f t="shared" si="33"/>
        <v>0</v>
      </c>
      <c r="AU219" s="349">
        <f t="shared" si="33"/>
        <v>0</v>
      </c>
      <c r="AV219" s="349">
        <f t="shared" si="33"/>
        <v>0</v>
      </c>
      <c r="AW219" s="349">
        <f t="shared" si="33"/>
        <v>0</v>
      </c>
      <c r="AX219" s="350">
        <f t="shared" si="33"/>
        <v>0</v>
      </c>
      <c r="AY219" s="349">
        <f t="shared" si="33"/>
        <v>0</v>
      </c>
      <c r="AZ219" s="349">
        <f t="shared" si="33"/>
        <v>0</v>
      </c>
      <c r="BA219" s="349">
        <f t="shared" si="33"/>
        <v>0</v>
      </c>
      <c r="BB219" s="349">
        <f t="shared" si="33"/>
        <v>0</v>
      </c>
      <c r="BC219" s="349">
        <f t="shared" si="33"/>
        <v>0</v>
      </c>
      <c r="BD219" s="350">
        <f t="shared" si="33"/>
        <v>0</v>
      </c>
      <c r="BE219" s="349">
        <f t="shared" si="30"/>
        <v>0</v>
      </c>
      <c r="BF219" s="375">
        <f t="shared" si="31"/>
        <v>0</v>
      </c>
      <c r="BG219" s="334">
        <f t="shared" si="32"/>
        <v>0</v>
      </c>
      <c r="BI219" s="107">
        <v>915</v>
      </c>
      <c r="BJ219" s="108">
        <v>86289.373600000006</v>
      </c>
      <c r="BK219" s="108">
        <v>259907.57169999997</v>
      </c>
      <c r="BL219" s="108">
        <v>23614.381000000001</v>
      </c>
    </row>
    <row r="220" spans="1:64" x14ac:dyDescent="0.2">
      <c r="A220" s="326" t="str">
        <f t="shared" si="29"/>
        <v>2652014</v>
      </c>
      <c r="B220" s="331">
        <v>265</v>
      </c>
      <c r="C220" s="327">
        <v>2014</v>
      </c>
      <c r="D220" s="353">
        <f>+IFERROR(VLOOKUP($A220,Data_Loss!$A$2:$V$1180,6,FALSE),0)</f>
        <v>0</v>
      </c>
      <c r="E220" s="353">
        <f>+IFERROR(VLOOKUP($A220,Data_Loss!$A$2:$V$1180,7,FALSE),0)</f>
        <v>0</v>
      </c>
      <c r="F220" s="353">
        <f>+IFERROR(VLOOKUP($A220,Data_Loss!$A$2:$V$1180,8,FALSE),0)</f>
        <v>0</v>
      </c>
      <c r="G220" s="353">
        <f>+IFERROR(VLOOKUP($A220,Data_Loss!$A$2:$V$1180,9,FALSE),0)</f>
        <v>0</v>
      </c>
      <c r="H220" s="353">
        <f>+IFERROR(VLOOKUP($A220,Data_Loss!$A$2:$V$1180,10,FALSE),0)</f>
        <v>0</v>
      </c>
      <c r="I220" s="353">
        <f>+IFERROR(VLOOKUP($A220,Data_Loss!$A$2:$V$1300,12,FALSE),0)</f>
        <v>0</v>
      </c>
      <c r="J220" s="353">
        <f>+IFERROR(VLOOKUP($A220,Data_Loss!$A$2:$V$1300,13,FALSE),0)</f>
        <v>0</v>
      </c>
      <c r="K220" s="353">
        <f>+IFERROR(VLOOKUP($A220,Data_Loss!$A$2:$V$1300,14,FALSE),0)</f>
        <v>0</v>
      </c>
      <c r="L220" s="353">
        <f>+IFERROR(VLOOKUP($A220,Data_Loss!$A$2:$V$1300,15,FALSE),0)</f>
        <v>0</v>
      </c>
      <c r="M220" s="353">
        <f>+IFERROR(VLOOKUP($A220,Data_Loss!$A$2:$V$1300,16,FALSE),0)</f>
        <v>0</v>
      </c>
      <c r="N220" s="353">
        <f>+IFERROR(VLOOKUP($A220,Data_Loss!$A$2:$V$1300,17,FALSE),0)</f>
        <v>0</v>
      </c>
      <c r="O220" s="353">
        <f>+IFERROR(VLOOKUP($A220,Data_Loss!$A$2:$V$1300,18,FALSE),0)</f>
        <v>0</v>
      </c>
      <c r="P220" s="353">
        <f>+IFERROR(VLOOKUP($A220,Data_Loss!$A$2:$V$1300,19,FALSE),0)</f>
        <v>0</v>
      </c>
      <c r="Q220" s="353">
        <f>+IFERROR(VLOOKUP($A220,Data_Loss!$A$2:$V$1300,20,FALSE),0)</f>
        <v>0</v>
      </c>
      <c r="R220" s="353">
        <f>+IFERROR(VLOOKUP($A220,Data_Loss!$A$2:$V$1300,21,FALSE),0)</f>
        <v>0</v>
      </c>
      <c r="S220" s="353">
        <f>+IFERROR(VLOOKUP($A220,Data_Loss!$A$2:$V$1300,22,FALSE),0)</f>
        <v>0</v>
      </c>
      <c r="T220" s="191">
        <f>+$I220*'10k &amp; MO'!C$3+$J220*'10k &amp; MO'!C$9+$K220*'10k &amp; MO'!C$15+$L220*'10k &amp; MO'!C$21+$M220*'10k &amp; MO'!C$27</f>
        <v>0</v>
      </c>
      <c r="U220" s="349">
        <f>+$I220*'10k &amp; MO'!D$3+$J220*'10k &amp; MO'!D$9+$K220*'10k &amp; MO'!D$15+$L220*'10k &amp; MO'!D$21+$M220*'10k &amp; MO'!D$27</f>
        <v>0</v>
      </c>
      <c r="V220" s="349">
        <f>+$I220*'10k &amp; MO'!E$3+$J220*'10k &amp; MO'!E$9+$K220*'10k &amp; MO'!E$15+$L220*'10k &amp; MO'!E$21+$M220*'10k &amp; MO'!E$27</f>
        <v>0</v>
      </c>
      <c r="W220" s="349">
        <f>+$I220*'10k &amp; MO'!F$3+$J220*'10k &amp; MO'!F$9+$K220*'10k &amp; MO'!F$15+$L220*'10k &amp; MO'!F$21+$M220*'10k &amp; MO'!F$27</f>
        <v>0</v>
      </c>
      <c r="X220" s="349">
        <f>+$I220*'10k &amp; MO'!G$3+$J220*'10k &amp; MO'!G$9+$K220*'10k &amp; MO'!G$15+$L220*'10k &amp; MO'!G$21+$M220*'10k &amp; MO'!G$27</f>
        <v>0</v>
      </c>
      <c r="Y220" s="349">
        <f>+$N220*'10k &amp; MO'!H$3+$O220*'10k &amp; MO'!H$9+$P220*'10k &amp; MO'!H$15+$Q220*'10k &amp; MO'!H$21+$R220*'10k &amp; MO'!H$27</f>
        <v>0</v>
      </c>
      <c r="Z220" s="349">
        <f>+$N220*'10k &amp; MO'!I$3+$O220*'10k &amp; MO'!I$9+$P220*'10k &amp; MO'!I$15+$Q220*'10k &amp; MO'!I$21+$R220*'10k &amp; MO'!I$27</f>
        <v>0</v>
      </c>
      <c r="AA220" s="349">
        <f>+$N220*'10k &amp; MO'!J$3+$O220*'10k &amp; MO'!J$9+$P220*'10k &amp; MO'!J$15+$Q220*'10k &amp; MO'!J$21+$R220*'10k &amp; MO'!J$27</f>
        <v>0</v>
      </c>
      <c r="AB220" s="349">
        <f>+$N220*'10k &amp; MO'!K$3+$O220*'10k &amp; MO'!K$9+$P220*'10k &amp; MO'!K$15+$Q220*'10k &amp; MO'!K$21+$R220*'10k &amp; MO'!K$27</f>
        <v>0</v>
      </c>
      <c r="AC220" s="349">
        <f>+$N220*'10k &amp; MO'!L$3+$O220*'10k &amp; MO'!L$9+$P220*'10k &amp; MO'!L$15+$Q220*'10k &amp; MO'!L$21+$R220*'10k &amp; MO'!L$27</f>
        <v>0</v>
      </c>
      <c r="AD220" s="350">
        <f>+S220*'10k &amp; MO'!O$3</f>
        <v>0</v>
      </c>
      <c r="AF220" s="192" t="str">
        <f t="shared" si="27"/>
        <v>2652014</v>
      </c>
      <c r="AG220" s="192">
        <f>+IFERROR(VLOOKUP($AF220,'Limited Loss'!$F$5:$P$124,AG$3,FALSE),0)</f>
        <v>0</v>
      </c>
      <c r="AH220" s="193">
        <f>+IFERROR(VLOOKUP($AF220,'Limited Loss'!$F$5:$P$124,AH$3,FALSE),0)</f>
        <v>0</v>
      </c>
      <c r="AI220" s="193">
        <f>+IFERROR(VLOOKUP($AF220,'Limited Loss'!$F$5:$P$124,AI$3,FALSE),0)</f>
        <v>0</v>
      </c>
      <c r="AJ220" s="193">
        <f>+IFERROR(VLOOKUP($AF220,'Limited Loss'!$F$5:$P$124,AJ$3,FALSE),0)</f>
        <v>0</v>
      </c>
      <c r="AK220" s="100">
        <f>+IFERROR(VLOOKUP($AF220,'Limited Loss'!$F$5:$P$124,AK$3,FALSE),0)</f>
        <v>0</v>
      </c>
      <c r="AL220" s="193">
        <f>+IFERROR(VLOOKUP($AF220,'Limited Loss'!$F$5:$P$124,AL$3,FALSE),0)</f>
        <v>0</v>
      </c>
      <c r="AM220" s="193">
        <f>+IFERROR(VLOOKUP($AF220,'Limited Loss'!$F$5:$P$124,AM$3,FALSE),0)</f>
        <v>0</v>
      </c>
      <c r="AN220" s="193">
        <f>+IFERROR(VLOOKUP($AF220,'Limited Loss'!$F$5:$P$124,AN$3,FALSE),0)</f>
        <v>0</v>
      </c>
      <c r="AO220" s="193">
        <f>+IFERROR(VLOOKUP($AF220,'Limited Loss'!$F$5:$P$124,AO$3,FALSE),0)</f>
        <v>0</v>
      </c>
      <c r="AP220" s="100">
        <f>+IFERROR(VLOOKUP($AF220,'Limited Loss'!$F$5:$P$124,AP$3,FALSE),0)</f>
        <v>0</v>
      </c>
      <c r="AQ220" s="353"/>
      <c r="AR220" s="331">
        <f t="shared" si="28"/>
        <v>265</v>
      </c>
      <c r="AS220" s="332">
        <f t="shared" si="28"/>
        <v>2014</v>
      </c>
      <c r="AT220" s="349">
        <f t="shared" si="33"/>
        <v>0</v>
      </c>
      <c r="AU220" s="349">
        <f t="shared" si="33"/>
        <v>0</v>
      </c>
      <c r="AV220" s="349">
        <f t="shared" si="33"/>
        <v>0</v>
      </c>
      <c r="AW220" s="349">
        <f t="shared" si="33"/>
        <v>0</v>
      </c>
      <c r="AX220" s="350">
        <f t="shared" si="33"/>
        <v>0</v>
      </c>
      <c r="AY220" s="349">
        <f t="shared" si="33"/>
        <v>0</v>
      </c>
      <c r="AZ220" s="349">
        <f t="shared" si="33"/>
        <v>0</v>
      </c>
      <c r="BA220" s="349">
        <f t="shared" si="33"/>
        <v>0</v>
      </c>
      <c r="BB220" s="349">
        <f t="shared" si="33"/>
        <v>0</v>
      </c>
      <c r="BC220" s="349">
        <f t="shared" si="33"/>
        <v>0</v>
      </c>
      <c r="BD220" s="350">
        <f t="shared" si="33"/>
        <v>0</v>
      </c>
      <c r="BE220" s="349">
        <f t="shared" si="30"/>
        <v>0</v>
      </c>
      <c r="BF220" s="375">
        <f t="shared" si="31"/>
        <v>0</v>
      </c>
      <c r="BG220" s="334">
        <f t="shared" si="32"/>
        <v>0</v>
      </c>
      <c r="BI220" s="107">
        <v>916</v>
      </c>
      <c r="BJ220" s="108">
        <v>3855374.0846000002</v>
      </c>
      <c r="BK220" s="108">
        <v>3904984.0989999995</v>
      </c>
      <c r="BL220" s="108">
        <v>428249.027</v>
      </c>
    </row>
    <row r="221" spans="1:64" x14ac:dyDescent="0.2">
      <c r="A221" s="326" t="str">
        <f t="shared" si="29"/>
        <v>2652015</v>
      </c>
      <c r="B221" s="331">
        <v>265</v>
      </c>
      <c r="C221" s="327">
        <v>2015</v>
      </c>
      <c r="D221" s="353">
        <f>+IFERROR(VLOOKUP($A221,Data_Loss!$A$2:$V$1180,6,FALSE),0)</f>
        <v>0</v>
      </c>
      <c r="E221" s="353">
        <f>+IFERROR(VLOOKUP($A221,Data_Loss!$A$2:$V$1180,7,FALSE),0)</f>
        <v>0</v>
      </c>
      <c r="F221" s="353">
        <f>+IFERROR(VLOOKUP($A221,Data_Loss!$A$2:$V$1180,8,FALSE),0)</f>
        <v>0</v>
      </c>
      <c r="G221" s="353">
        <f>+IFERROR(VLOOKUP($A221,Data_Loss!$A$2:$V$1180,9,FALSE),0)</f>
        <v>0</v>
      </c>
      <c r="H221" s="353">
        <f>+IFERROR(VLOOKUP($A221,Data_Loss!$A$2:$V$1180,10,FALSE),0)</f>
        <v>0</v>
      </c>
      <c r="I221" s="353">
        <f>+IFERROR(VLOOKUP($A221,Data_Loss!$A$2:$V$1300,12,FALSE),0)</f>
        <v>0</v>
      </c>
      <c r="J221" s="353">
        <f>+IFERROR(VLOOKUP($A221,Data_Loss!$A$2:$V$1300,13,FALSE),0)</f>
        <v>0</v>
      </c>
      <c r="K221" s="353">
        <f>+IFERROR(VLOOKUP($A221,Data_Loss!$A$2:$V$1300,14,FALSE),0)</f>
        <v>0</v>
      </c>
      <c r="L221" s="353">
        <f>+IFERROR(VLOOKUP($A221,Data_Loss!$A$2:$V$1300,15,FALSE),0)</f>
        <v>0</v>
      </c>
      <c r="M221" s="353">
        <f>+IFERROR(VLOOKUP($A221,Data_Loss!$A$2:$V$1300,16,FALSE),0)</f>
        <v>0</v>
      </c>
      <c r="N221" s="353">
        <f>+IFERROR(VLOOKUP($A221,Data_Loss!$A$2:$V$1300,17,FALSE),0)</f>
        <v>0</v>
      </c>
      <c r="O221" s="353">
        <f>+IFERROR(VLOOKUP($A221,Data_Loss!$A$2:$V$1300,18,FALSE),0)</f>
        <v>0</v>
      </c>
      <c r="P221" s="353">
        <f>+IFERROR(VLOOKUP($A221,Data_Loss!$A$2:$V$1300,19,FALSE),0)</f>
        <v>0</v>
      </c>
      <c r="Q221" s="353">
        <f>+IFERROR(VLOOKUP($A221,Data_Loss!$A$2:$V$1300,20,FALSE),0)</f>
        <v>0</v>
      </c>
      <c r="R221" s="353">
        <f>+IFERROR(VLOOKUP($A221,Data_Loss!$A$2:$V$1300,21,FALSE),0)</f>
        <v>0</v>
      </c>
      <c r="S221" s="353">
        <f>+IFERROR(VLOOKUP($A221,Data_Loss!$A$2:$V$1300,22,FALSE),0)</f>
        <v>0</v>
      </c>
      <c r="T221" s="191">
        <f>+$I221*'10k &amp; MO'!C$4+$J221*'10k &amp; MO'!C$10+$K221*'10k &amp; MO'!C$16+$L221*'10k &amp; MO'!C$22+$M221*'10k &amp; MO'!C$28</f>
        <v>0</v>
      </c>
      <c r="U221" s="349">
        <f>+$I221*'10k &amp; MO'!D$4+$J221*'10k &amp; MO'!D$10+$K221*'10k &amp; MO'!D$16+$L221*'10k &amp; MO'!D$22+$M221*'10k &amp; MO'!D$28</f>
        <v>0</v>
      </c>
      <c r="V221" s="349">
        <f>+$I221*'10k &amp; MO'!E$4+$J221*'10k &amp; MO'!E$10+$K221*'10k &amp; MO'!E$16+$L221*'10k &amp; MO'!E$22+$M221*'10k &amp; MO'!E$28</f>
        <v>0</v>
      </c>
      <c r="W221" s="349">
        <f>+$I221*'10k &amp; MO'!F$4+$J221*'10k &amp; MO'!F$10+$K221*'10k &amp; MO'!F$16+$L221*'10k &amp; MO'!F$22+$M221*'10k &amp; MO'!F$28</f>
        <v>0</v>
      </c>
      <c r="X221" s="349">
        <f>+$I221*'10k &amp; MO'!G$4+$J221*'10k &amp; MO'!G$10+$K221*'10k &amp; MO'!G$16+$L221*'10k &amp; MO'!G$22+$M221*'10k &amp; MO'!G$28</f>
        <v>0</v>
      </c>
      <c r="Y221" s="349">
        <f>+$N221*'10k &amp; MO'!H$4+$O221*'10k &amp; MO'!H$10+$P221*'10k &amp; MO'!H$16+$Q221*'10k &amp; MO'!H$22+$R221*'10k &amp; MO'!H$28</f>
        <v>0</v>
      </c>
      <c r="Z221" s="349">
        <f>+$N221*'10k &amp; MO'!I$4+$O221*'10k &amp; MO'!I$10+$P221*'10k &amp; MO'!I$16+$Q221*'10k &amp; MO'!I$22+$R221*'10k &amp; MO'!I$28</f>
        <v>0</v>
      </c>
      <c r="AA221" s="349">
        <f>+$N221*'10k &amp; MO'!J$4+$O221*'10k &amp; MO'!J$10+$P221*'10k &amp; MO'!J$16+$Q221*'10k &amp; MO'!J$22+$R221*'10k &amp; MO'!J$28</f>
        <v>0</v>
      </c>
      <c r="AB221" s="349">
        <f>+$N221*'10k &amp; MO'!K$4+$O221*'10k &amp; MO'!K$10+$P221*'10k &amp; MO'!K$16+$Q221*'10k &amp; MO'!K$22+$R221*'10k &amp; MO'!K$28</f>
        <v>0</v>
      </c>
      <c r="AC221" s="349">
        <f>+$N221*'10k &amp; MO'!L$4+$O221*'10k &amp; MO'!L$10+$P221*'10k &amp; MO'!L$16+$Q221*'10k &amp; MO'!L$22+$R221*'10k &amp; MO'!L$28</f>
        <v>0</v>
      </c>
      <c r="AD221" s="350">
        <f>+S221*'10k &amp; MO'!O$4</f>
        <v>0</v>
      </c>
      <c r="AF221" s="192" t="str">
        <f t="shared" si="27"/>
        <v>2652015</v>
      </c>
      <c r="AG221" s="192">
        <f>+IFERROR(VLOOKUP($AF221,'Limited Loss'!$F$5:$P$124,AG$3,FALSE),0)</f>
        <v>0</v>
      </c>
      <c r="AH221" s="193">
        <f>+IFERROR(VLOOKUP($AF221,'Limited Loss'!$F$5:$P$124,AH$3,FALSE),0)</f>
        <v>0</v>
      </c>
      <c r="AI221" s="193">
        <f>+IFERROR(VLOOKUP($AF221,'Limited Loss'!$F$5:$P$124,AI$3,FALSE),0)</f>
        <v>0</v>
      </c>
      <c r="AJ221" s="193">
        <f>+IFERROR(VLOOKUP($AF221,'Limited Loss'!$F$5:$P$124,AJ$3,FALSE),0)</f>
        <v>0</v>
      </c>
      <c r="AK221" s="100">
        <f>+IFERROR(VLOOKUP($AF221,'Limited Loss'!$F$5:$P$124,AK$3,FALSE),0)</f>
        <v>0</v>
      </c>
      <c r="AL221" s="193">
        <f>+IFERROR(VLOOKUP($AF221,'Limited Loss'!$F$5:$P$124,AL$3,FALSE),0)</f>
        <v>0</v>
      </c>
      <c r="AM221" s="193">
        <f>+IFERROR(VLOOKUP($AF221,'Limited Loss'!$F$5:$P$124,AM$3,FALSE),0)</f>
        <v>0</v>
      </c>
      <c r="AN221" s="193">
        <f>+IFERROR(VLOOKUP($AF221,'Limited Loss'!$F$5:$P$124,AN$3,FALSE),0)</f>
        <v>0</v>
      </c>
      <c r="AO221" s="193">
        <f>+IFERROR(VLOOKUP($AF221,'Limited Loss'!$F$5:$P$124,AO$3,FALSE),0)</f>
        <v>0</v>
      </c>
      <c r="AP221" s="100">
        <f>+IFERROR(VLOOKUP($AF221,'Limited Loss'!$F$5:$P$124,AP$3,FALSE),0)</f>
        <v>0</v>
      </c>
      <c r="AQ221" s="353"/>
      <c r="AR221" s="331">
        <f t="shared" si="28"/>
        <v>265</v>
      </c>
      <c r="AS221" s="332">
        <f t="shared" si="28"/>
        <v>2015</v>
      </c>
      <c r="AT221" s="349">
        <f t="shared" si="33"/>
        <v>0</v>
      </c>
      <c r="AU221" s="349">
        <f t="shared" si="33"/>
        <v>0</v>
      </c>
      <c r="AV221" s="349">
        <f t="shared" si="33"/>
        <v>0</v>
      </c>
      <c r="AW221" s="349">
        <f t="shared" si="33"/>
        <v>0</v>
      </c>
      <c r="AX221" s="350">
        <f t="shared" si="33"/>
        <v>0</v>
      </c>
      <c r="AY221" s="349">
        <f t="shared" si="33"/>
        <v>0</v>
      </c>
      <c r="AZ221" s="349">
        <f t="shared" si="33"/>
        <v>0</v>
      </c>
      <c r="BA221" s="349">
        <f t="shared" si="33"/>
        <v>0</v>
      </c>
      <c r="BB221" s="349">
        <f t="shared" si="33"/>
        <v>0</v>
      </c>
      <c r="BC221" s="349">
        <f t="shared" si="33"/>
        <v>0</v>
      </c>
      <c r="BD221" s="350">
        <f t="shared" si="33"/>
        <v>0</v>
      </c>
      <c r="BE221" s="349">
        <f t="shared" si="30"/>
        <v>0</v>
      </c>
      <c r="BF221" s="375">
        <f t="shared" si="31"/>
        <v>0</v>
      </c>
      <c r="BG221" s="334">
        <f t="shared" si="32"/>
        <v>0</v>
      </c>
      <c r="BI221" s="107">
        <v>917</v>
      </c>
      <c r="BJ221" s="108">
        <v>16609592.413699999</v>
      </c>
      <c r="BK221" s="108">
        <v>11062889.465399999</v>
      </c>
      <c r="BL221" s="108">
        <v>1193466.9350000001</v>
      </c>
    </row>
    <row r="222" spans="1:64" x14ac:dyDescent="0.2">
      <c r="A222" s="326" t="str">
        <f t="shared" si="29"/>
        <v>2652016</v>
      </c>
      <c r="B222" s="331">
        <v>265</v>
      </c>
      <c r="C222" s="327">
        <v>2016</v>
      </c>
      <c r="D222" s="353">
        <f>+IFERROR(VLOOKUP($A222,Data_Loss!$A$2:$V$1180,6,FALSE),0)</f>
        <v>0</v>
      </c>
      <c r="E222" s="353">
        <f>+IFERROR(VLOOKUP($A222,Data_Loss!$A$2:$V$1180,7,FALSE),0)</f>
        <v>0</v>
      </c>
      <c r="F222" s="353">
        <f>+IFERROR(VLOOKUP($A222,Data_Loss!$A$2:$V$1180,8,FALSE),0)</f>
        <v>0</v>
      </c>
      <c r="G222" s="353">
        <f>+IFERROR(VLOOKUP($A222,Data_Loss!$A$2:$V$1180,9,FALSE),0)</f>
        <v>0</v>
      </c>
      <c r="H222" s="353">
        <f>+IFERROR(VLOOKUP($A222,Data_Loss!$A$2:$V$1180,10,FALSE),0)</f>
        <v>0</v>
      </c>
      <c r="I222" s="353">
        <f>+IFERROR(VLOOKUP($A222,Data_Loss!$A$2:$V$1300,12,FALSE),0)</f>
        <v>0</v>
      </c>
      <c r="J222" s="353">
        <f>+IFERROR(VLOOKUP($A222,Data_Loss!$A$2:$V$1300,13,FALSE),0)</f>
        <v>0</v>
      </c>
      <c r="K222" s="353">
        <f>+IFERROR(VLOOKUP($A222,Data_Loss!$A$2:$V$1300,14,FALSE),0)</f>
        <v>0</v>
      </c>
      <c r="L222" s="353">
        <f>+IFERROR(VLOOKUP($A222,Data_Loss!$A$2:$V$1300,15,FALSE),0)</f>
        <v>0</v>
      </c>
      <c r="M222" s="353">
        <f>+IFERROR(VLOOKUP($A222,Data_Loss!$A$2:$V$1300,16,FALSE),0)</f>
        <v>0</v>
      </c>
      <c r="N222" s="353">
        <f>+IFERROR(VLOOKUP($A222,Data_Loss!$A$2:$V$1300,17,FALSE),0)</f>
        <v>0</v>
      </c>
      <c r="O222" s="353">
        <f>+IFERROR(VLOOKUP($A222,Data_Loss!$A$2:$V$1300,18,FALSE),0)</f>
        <v>0</v>
      </c>
      <c r="P222" s="353">
        <f>+IFERROR(VLOOKUP($A222,Data_Loss!$A$2:$V$1300,19,FALSE),0)</f>
        <v>0</v>
      </c>
      <c r="Q222" s="353">
        <f>+IFERROR(VLOOKUP($A222,Data_Loss!$A$2:$V$1300,20,FALSE),0)</f>
        <v>0</v>
      </c>
      <c r="R222" s="353">
        <f>+IFERROR(VLOOKUP($A222,Data_Loss!$A$2:$V$1300,21,FALSE),0)</f>
        <v>0</v>
      </c>
      <c r="S222" s="353">
        <f>+IFERROR(VLOOKUP($A222,Data_Loss!$A$2:$V$1300,22,FALSE),0)</f>
        <v>0</v>
      </c>
      <c r="T222" s="191">
        <f>+$I222*'10k &amp; MO'!C$5+$J222*'10k &amp; MO'!C$11+$K222*'10k &amp; MO'!C$17+$L222*'10k &amp; MO'!C$23+$M222*'10k &amp; MO'!C$29</f>
        <v>0</v>
      </c>
      <c r="U222" s="349">
        <f>+$I222*'10k &amp; MO'!D$5+$J222*'10k &amp; MO'!D$11+$K222*'10k &amp; MO'!D$17+$L222*'10k &amp; MO'!D$23+$M222*'10k &amp; MO'!D$29</f>
        <v>0</v>
      </c>
      <c r="V222" s="349">
        <f>+$I222*'10k &amp; MO'!E$5+$J222*'10k &amp; MO'!E$11+$K222*'10k &amp; MO'!E$17+$L222*'10k &amp; MO'!E$23+$M222*'10k &amp; MO'!E$29</f>
        <v>0</v>
      </c>
      <c r="W222" s="349">
        <f>+$I222*'10k &amp; MO'!F$5+$J222*'10k &amp; MO'!F$11+$K222*'10k &amp; MO'!F$17+$L222*'10k &amp; MO'!F$23+$M222*'10k &amp; MO'!F$29</f>
        <v>0</v>
      </c>
      <c r="X222" s="349">
        <f>+$I222*'10k &amp; MO'!G$5+$J222*'10k &amp; MO'!G$11+$K222*'10k &amp; MO'!G$17+$L222*'10k &amp; MO'!G$23+$M222*'10k &amp; MO'!G$29</f>
        <v>0</v>
      </c>
      <c r="Y222" s="349">
        <f>+$N222*'10k &amp; MO'!H$5+$O222*'10k &amp; MO'!H$11+$P222*'10k &amp; MO'!H$17+$Q222*'10k &amp; MO'!H$23+$R222*'10k &amp; MO'!H$29</f>
        <v>0</v>
      </c>
      <c r="Z222" s="349">
        <f>+$N222*'10k &amp; MO'!I$5+$O222*'10k &amp; MO'!I$11+$P222*'10k &amp; MO'!I$17+$Q222*'10k &amp; MO'!I$23+$R222*'10k &amp; MO'!I$29</f>
        <v>0</v>
      </c>
      <c r="AA222" s="349">
        <f>+$N222*'10k &amp; MO'!J$5+$O222*'10k &amp; MO'!J$11+$P222*'10k &amp; MO'!J$17+$Q222*'10k &amp; MO'!J$23+$R222*'10k &amp; MO'!J$29</f>
        <v>0</v>
      </c>
      <c r="AB222" s="349">
        <f>+$N222*'10k &amp; MO'!K$5+$O222*'10k &amp; MO'!K$11+$P222*'10k &amp; MO'!K$17+$Q222*'10k &amp; MO'!K$23+$R222*'10k &amp; MO'!K$29</f>
        <v>0</v>
      </c>
      <c r="AC222" s="349">
        <f>+$N222*'10k &amp; MO'!L$5+$O222*'10k &amp; MO'!L$11+$P222*'10k &amp; MO'!L$17+$Q222*'10k &amp; MO'!L$23+$R222*'10k &amp; MO'!L$29</f>
        <v>0</v>
      </c>
      <c r="AD222" s="350">
        <f>+S222*'10k &amp; MO'!O$5</f>
        <v>0</v>
      </c>
      <c r="AF222" s="192" t="str">
        <f t="shared" si="27"/>
        <v>2652016</v>
      </c>
      <c r="AG222" s="192">
        <f>+IFERROR(VLOOKUP($AF222,'Limited Loss'!$F$5:$P$124,AG$3,FALSE),0)</f>
        <v>0</v>
      </c>
      <c r="AH222" s="193">
        <f>+IFERROR(VLOOKUP($AF222,'Limited Loss'!$F$5:$P$124,AH$3,FALSE),0)</f>
        <v>0</v>
      </c>
      <c r="AI222" s="193">
        <f>+IFERROR(VLOOKUP($AF222,'Limited Loss'!$F$5:$P$124,AI$3,FALSE),0)</f>
        <v>0</v>
      </c>
      <c r="AJ222" s="193">
        <f>+IFERROR(VLOOKUP($AF222,'Limited Loss'!$F$5:$P$124,AJ$3,FALSE),0)</f>
        <v>0</v>
      </c>
      <c r="AK222" s="100">
        <f>+IFERROR(VLOOKUP($AF222,'Limited Loss'!$F$5:$P$124,AK$3,FALSE),0)</f>
        <v>0</v>
      </c>
      <c r="AL222" s="193">
        <f>+IFERROR(VLOOKUP($AF222,'Limited Loss'!$F$5:$P$124,AL$3,FALSE),0)</f>
        <v>0</v>
      </c>
      <c r="AM222" s="193">
        <f>+IFERROR(VLOOKUP($AF222,'Limited Loss'!$F$5:$P$124,AM$3,FALSE),0)</f>
        <v>0</v>
      </c>
      <c r="AN222" s="193">
        <f>+IFERROR(VLOOKUP($AF222,'Limited Loss'!$F$5:$P$124,AN$3,FALSE),0)</f>
        <v>0</v>
      </c>
      <c r="AO222" s="193">
        <f>+IFERROR(VLOOKUP($AF222,'Limited Loss'!$F$5:$P$124,AO$3,FALSE),0)</f>
        <v>0</v>
      </c>
      <c r="AP222" s="100">
        <f>+IFERROR(VLOOKUP($AF222,'Limited Loss'!$F$5:$P$124,AP$3,FALSE),0)</f>
        <v>0</v>
      </c>
      <c r="AQ222" s="353"/>
      <c r="AR222" s="331">
        <f t="shared" si="28"/>
        <v>265</v>
      </c>
      <c r="AS222" s="332">
        <f t="shared" si="28"/>
        <v>2016</v>
      </c>
      <c r="AT222" s="349">
        <f t="shared" si="33"/>
        <v>0</v>
      </c>
      <c r="AU222" s="349">
        <f t="shared" si="33"/>
        <v>0</v>
      </c>
      <c r="AV222" s="349">
        <f t="shared" ref="AV222:BD250" si="34">+V222-AI222</f>
        <v>0</v>
      </c>
      <c r="AW222" s="349">
        <f t="shared" si="34"/>
        <v>0</v>
      </c>
      <c r="AX222" s="350">
        <f t="shared" si="34"/>
        <v>0</v>
      </c>
      <c r="AY222" s="349">
        <f t="shared" si="34"/>
        <v>0</v>
      </c>
      <c r="AZ222" s="349">
        <f t="shared" si="34"/>
        <v>0</v>
      </c>
      <c r="BA222" s="349">
        <f t="shared" si="34"/>
        <v>0</v>
      </c>
      <c r="BB222" s="349">
        <f t="shared" si="34"/>
        <v>0</v>
      </c>
      <c r="BC222" s="349">
        <f t="shared" si="34"/>
        <v>0</v>
      </c>
      <c r="BD222" s="350">
        <f t="shared" si="34"/>
        <v>0</v>
      </c>
      <c r="BE222" s="349">
        <f t="shared" si="30"/>
        <v>0</v>
      </c>
      <c r="BF222" s="375">
        <f t="shared" si="31"/>
        <v>0</v>
      </c>
      <c r="BG222" s="334">
        <f t="shared" si="32"/>
        <v>0</v>
      </c>
      <c r="BI222" s="107">
        <v>918</v>
      </c>
      <c r="BJ222" s="108">
        <v>7902.8673999999992</v>
      </c>
      <c r="BK222" s="108">
        <v>204643.2787</v>
      </c>
      <c r="BL222" s="108">
        <v>41741.257000000005</v>
      </c>
    </row>
    <row r="223" spans="1:64" x14ac:dyDescent="0.2">
      <c r="A223" s="326" t="str">
        <f t="shared" si="29"/>
        <v>2652017</v>
      </c>
      <c r="B223" s="331">
        <v>265</v>
      </c>
      <c r="C223" s="327">
        <v>2017</v>
      </c>
      <c r="D223" s="353">
        <f>+IFERROR(VLOOKUP($A223,Data_Loss!$A$2:$V$1180,6,FALSE),0)</f>
        <v>0</v>
      </c>
      <c r="E223" s="353">
        <f>+IFERROR(VLOOKUP($A223,Data_Loss!$A$2:$V$1180,7,FALSE),0)</f>
        <v>0</v>
      </c>
      <c r="F223" s="353">
        <f>+IFERROR(VLOOKUP($A223,Data_Loss!$A$2:$V$1180,8,FALSE),0)</f>
        <v>0</v>
      </c>
      <c r="G223" s="353">
        <f>+IFERROR(VLOOKUP($A223,Data_Loss!$A$2:$V$1180,9,FALSE),0)</f>
        <v>0</v>
      </c>
      <c r="H223" s="353">
        <f>+IFERROR(VLOOKUP($A223,Data_Loss!$A$2:$V$1180,10,FALSE),0)</f>
        <v>0</v>
      </c>
      <c r="I223" s="353">
        <f>+IFERROR(VLOOKUP($A223,Data_Loss!$A$2:$V$1300,12,FALSE),0)</f>
        <v>0</v>
      </c>
      <c r="J223" s="353">
        <f>+IFERROR(VLOOKUP($A223,Data_Loss!$A$2:$V$1300,13,FALSE),0)</f>
        <v>0</v>
      </c>
      <c r="K223" s="353">
        <f>+IFERROR(VLOOKUP($A223,Data_Loss!$A$2:$V$1300,14,FALSE),0)</f>
        <v>0</v>
      </c>
      <c r="L223" s="353">
        <f>+IFERROR(VLOOKUP($A223,Data_Loss!$A$2:$V$1300,15,FALSE),0)</f>
        <v>0</v>
      </c>
      <c r="M223" s="353">
        <f>+IFERROR(VLOOKUP($A223,Data_Loss!$A$2:$V$1300,16,FALSE),0)</f>
        <v>0</v>
      </c>
      <c r="N223" s="353">
        <f>+IFERROR(VLOOKUP($A223,Data_Loss!$A$2:$V$1300,17,FALSE),0)</f>
        <v>0</v>
      </c>
      <c r="O223" s="353">
        <f>+IFERROR(VLOOKUP($A223,Data_Loss!$A$2:$V$1300,18,FALSE),0)</f>
        <v>0</v>
      </c>
      <c r="P223" s="353">
        <f>+IFERROR(VLOOKUP($A223,Data_Loss!$A$2:$V$1300,19,FALSE),0)</f>
        <v>0</v>
      </c>
      <c r="Q223" s="353">
        <f>+IFERROR(VLOOKUP($A223,Data_Loss!$A$2:$V$1300,20,FALSE),0)</f>
        <v>0</v>
      </c>
      <c r="R223" s="353">
        <f>+IFERROR(VLOOKUP($A223,Data_Loss!$A$2:$V$1300,21,FALSE),0)</f>
        <v>0</v>
      </c>
      <c r="S223" s="353">
        <f>+IFERROR(VLOOKUP($A223,Data_Loss!$A$2:$V$1300,22,FALSE),0)</f>
        <v>0</v>
      </c>
      <c r="T223" s="191">
        <f>+$I223*'10k &amp; MO'!C$6+$J223*'10k &amp; MO'!C$12+$K223*'10k &amp; MO'!C$18+$L223*'10k &amp; MO'!C$24+$M223*'10k &amp; MO'!C$30</f>
        <v>0</v>
      </c>
      <c r="U223" s="349">
        <f>+$I223*'10k &amp; MO'!D$6+$J223*'10k &amp; MO'!D$12+$K223*'10k &amp; MO'!D$18+$L223*'10k &amp; MO'!D$24+$M223*'10k &amp; MO'!D$30</f>
        <v>0</v>
      </c>
      <c r="V223" s="349">
        <f>+$I223*'10k &amp; MO'!E$6+$J223*'10k &amp; MO'!E$12+$K223*'10k &amp; MO'!E$18+$L223*'10k &amp; MO'!E$24+$M223*'10k &amp; MO'!E$30</f>
        <v>0</v>
      </c>
      <c r="W223" s="349">
        <f>+$I223*'10k &amp; MO'!F$6+$J223*'10k &amp; MO'!F$12+$K223*'10k &amp; MO'!F$18+$L223*'10k &amp; MO'!F$24+$M223*'10k &amp; MO'!F$30</f>
        <v>0</v>
      </c>
      <c r="X223" s="349">
        <f>+$I223*'10k &amp; MO'!G$6+$J223*'10k &amp; MO'!G$12+$K223*'10k &amp; MO'!G$18+$L223*'10k &amp; MO'!G$24+$M223*'10k &amp; MO'!G$30</f>
        <v>0</v>
      </c>
      <c r="Y223" s="349">
        <f>+$N223*'10k &amp; MO'!H$6+$O223*'10k &amp; MO'!H$12+$P223*'10k &amp; MO'!H$18+$Q223*'10k &amp; MO'!H$24+$R223*'10k &amp; MO'!H$30</f>
        <v>0</v>
      </c>
      <c r="Z223" s="349">
        <f>+$N223*'10k &amp; MO'!I$6+$O223*'10k &amp; MO'!I$12+$P223*'10k &amp; MO'!I$18+$Q223*'10k &amp; MO'!I$24+$R223*'10k &amp; MO'!I$30</f>
        <v>0</v>
      </c>
      <c r="AA223" s="349">
        <f>+$N223*'10k &amp; MO'!J$6+$O223*'10k &amp; MO'!J$12+$P223*'10k &amp; MO'!J$18+$Q223*'10k &amp; MO'!J$24+$R223*'10k &amp; MO'!J$30</f>
        <v>0</v>
      </c>
      <c r="AB223" s="349">
        <f>+$N223*'10k &amp; MO'!K$6+$O223*'10k &amp; MO'!K$12+$P223*'10k &amp; MO'!K$18+$Q223*'10k &amp; MO'!K$24+$R223*'10k &amp; MO'!K$30</f>
        <v>0</v>
      </c>
      <c r="AC223" s="349">
        <f>+$N223*'10k &amp; MO'!L$6+$O223*'10k &amp; MO'!L$12+$P223*'10k &amp; MO'!L$18+$Q223*'10k &amp; MO'!L$24+$R223*'10k &amp; MO'!L$30</f>
        <v>0</v>
      </c>
      <c r="AD223" s="350">
        <f>+S223*'10k &amp; MO'!O$6</f>
        <v>0</v>
      </c>
      <c r="AF223" s="192" t="str">
        <f t="shared" si="27"/>
        <v>2652017</v>
      </c>
      <c r="AG223" s="192">
        <f>+IFERROR(VLOOKUP($AF223,'Limited Loss'!$F$5:$P$124,AG$3,FALSE),0)</f>
        <v>0</v>
      </c>
      <c r="AH223" s="193">
        <f>+IFERROR(VLOOKUP($AF223,'Limited Loss'!$F$5:$P$124,AH$3,FALSE),0)</f>
        <v>0</v>
      </c>
      <c r="AI223" s="193">
        <f>+IFERROR(VLOOKUP($AF223,'Limited Loss'!$F$5:$P$124,AI$3,FALSE),0)</f>
        <v>0</v>
      </c>
      <c r="AJ223" s="193">
        <f>+IFERROR(VLOOKUP($AF223,'Limited Loss'!$F$5:$P$124,AJ$3,FALSE),0)</f>
        <v>0</v>
      </c>
      <c r="AK223" s="100">
        <f>+IFERROR(VLOOKUP($AF223,'Limited Loss'!$F$5:$P$124,AK$3,FALSE),0)</f>
        <v>0</v>
      </c>
      <c r="AL223" s="193">
        <f>+IFERROR(VLOOKUP($AF223,'Limited Loss'!$F$5:$P$124,AL$3,FALSE),0)</f>
        <v>0</v>
      </c>
      <c r="AM223" s="193">
        <f>+IFERROR(VLOOKUP($AF223,'Limited Loss'!$F$5:$P$124,AM$3,FALSE),0)</f>
        <v>0</v>
      </c>
      <c r="AN223" s="193">
        <f>+IFERROR(VLOOKUP($AF223,'Limited Loss'!$F$5:$P$124,AN$3,FALSE),0)</f>
        <v>0</v>
      </c>
      <c r="AO223" s="193">
        <f>+IFERROR(VLOOKUP($AF223,'Limited Loss'!$F$5:$P$124,AO$3,FALSE),0)</f>
        <v>0</v>
      </c>
      <c r="AP223" s="100">
        <f>+IFERROR(VLOOKUP($AF223,'Limited Loss'!$F$5:$P$124,AP$3,FALSE),0)</f>
        <v>0</v>
      </c>
      <c r="AQ223" s="353"/>
      <c r="AR223" s="331">
        <f t="shared" si="28"/>
        <v>265</v>
      </c>
      <c r="AS223" s="332">
        <f t="shared" si="28"/>
        <v>2017</v>
      </c>
      <c r="AT223" s="349">
        <f t="shared" ref="AT223:AX286" si="35">+T223-AG223</f>
        <v>0</v>
      </c>
      <c r="AU223" s="349">
        <f t="shared" si="35"/>
        <v>0</v>
      </c>
      <c r="AV223" s="349">
        <f t="shared" si="34"/>
        <v>0</v>
      </c>
      <c r="AW223" s="349">
        <f t="shared" si="34"/>
        <v>0</v>
      </c>
      <c r="AX223" s="350">
        <f t="shared" si="34"/>
        <v>0</v>
      </c>
      <c r="AY223" s="349">
        <f t="shared" si="34"/>
        <v>0</v>
      </c>
      <c r="AZ223" s="349">
        <f t="shared" si="34"/>
        <v>0</v>
      </c>
      <c r="BA223" s="349">
        <f t="shared" si="34"/>
        <v>0</v>
      </c>
      <c r="BB223" s="349">
        <f t="shared" si="34"/>
        <v>0</v>
      </c>
      <c r="BC223" s="349">
        <f t="shared" si="34"/>
        <v>0</v>
      </c>
      <c r="BD223" s="350">
        <f t="shared" si="34"/>
        <v>0</v>
      </c>
      <c r="BE223" s="349">
        <f t="shared" si="30"/>
        <v>0</v>
      </c>
      <c r="BF223" s="375">
        <f t="shared" si="31"/>
        <v>0</v>
      </c>
      <c r="BG223" s="334">
        <f t="shared" si="32"/>
        <v>0</v>
      </c>
      <c r="BI223" s="107">
        <v>919</v>
      </c>
      <c r="BJ223" s="108">
        <v>52214.993200000004</v>
      </c>
      <c r="BK223" s="108">
        <v>734064.34110000008</v>
      </c>
      <c r="BL223" s="108">
        <v>44562.978000000003</v>
      </c>
    </row>
    <row r="224" spans="1:64" x14ac:dyDescent="0.2">
      <c r="A224" s="326" t="str">
        <f t="shared" si="29"/>
        <v>2652018</v>
      </c>
      <c r="B224" s="331">
        <v>265</v>
      </c>
      <c r="C224" s="327">
        <v>2018</v>
      </c>
      <c r="D224" s="353">
        <f>+IFERROR(VLOOKUP($A224,Data_Loss!$A$2:$V$1180,6,FALSE),0)</f>
        <v>0</v>
      </c>
      <c r="E224" s="353">
        <f>+IFERROR(VLOOKUP($A224,Data_Loss!$A$2:$V$1180,7,FALSE),0)</f>
        <v>0</v>
      </c>
      <c r="F224" s="353">
        <f>+IFERROR(VLOOKUP($A224,Data_Loss!$A$2:$V$1180,8,FALSE),0)</f>
        <v>0</v>
      </c>
      <c r="G224" s="353">
        <f>+IFERROR(VLOOKUP($A224,Data_Loss!$A$2:$V$1180,9,FALSE),0)</f>
        <v>0</v>
      </c>
      <c r="H224" s="353">
        <f>+IFERROR(VLOOKUP($A224,Data_Loss!$A$2:$V$1180,10,FALSE),0)</f>
        <v>0</v>
      </c>
      <c r="I224" s="353">
        <f>+IFERROR(VLOOKUP($A224,Data_Loss!$A$2:$V$1300,12,FALSE),0)</f>
        <v>0</v>
      </c>
      <c r="J224" s="353">
        <f>+IFERROR(VLOOKUP($A224,Data_Loss!$A$2:$V$1300,13,FALSE),0)</f>
        <v>0</v>
      </c>
      <c r="K224" s="353">
        <f>+IFERROR(VLOOKUP($A224,Data_Loss!$A$2:$V$1300,14,FALSE),0)</f>
        <v>0</v>
      </c>
      <c r="L224" s="353">
        <f>+IFERROR(VLOOKUP($A224,Data_Loss!$A$2:$V$1300,15,FALSE),0)</f>
        <v>0</v>
      </c>
      <c r="M224" s="353">
        <f>+IFERROR(VLOOKUP($A224,Data_Loss!$A$2:$V$1300,16,FALSE),0)</f>
        <v>0</v>
      </c>
      <c r="N224" s="353">
        <f>+IFERROR(VLOOKUP($A224,Data_Loss!$A$2:$V$1300,17,FALSE),0)</f>
        <v>0</v>
      </c>
      <c r="O224" s="353">
        <f>+IFERROR(VLOOKUP($A224,Data_Loss!$A$2:$V$1300,18,FALSE),0)</f>
        <v>0</v>
      </c>
      <c r="P224" s="353">
        <f>+IFERROR(VLOOKUP($A224,Data_Loss!$A$2:$V$1300,19,FALSE),0)</f>
        <v>0</v>
      </c>
      <c r="Q224" s="353">
        <f>+IFERROR(VLOOKUP($A224,Data_Loss!$A$2:$V$1300,20,FALSE),0)</f>
        <v>0</v>
      </c>
      <c r="R224" s="353">
        <f>+IFERROR(VLOOKUP($A224,Data_Loss!$A$2:$V$1300,21,FALSE),0)</f>
        <v>0</v>
      </c>
      <c r="S224" s="353">
        <f>+IFERROR(VLOOKUP($A224,Data_Loss!$A$2:$V$1300,22,FALSE),0)</f>
        <v>0</v>
      </c>
      <c r="T224" s="191">
        <f>+$I224*'10k &amp; MO'!C$7+$J224*'10k &amp; MO'!C$13+$K224*'10k &amp; MO'!C$19+$L224*'10k &amp; MO'!C$25+$M224*'10k &amp; MO'!C$31</f>
        <v>0</v>
      </c>
      <c r="U224" s="349">
        <f>+$I224*'10k &amp; MO'!D$7+$J224*'10k &amp; MO'!D$13+$K224*'10k &amp; MO'!D$19+$L224*'10k &amp; MO'!D$25+$M224*'10k &amp; MO'!D$31</f>
        <v>0</v>
      </c>
      <c r="V224" s="349">
        <f>+$I224*'10k &amp; MO'!E$7+$J224*'10k &amp; MO'!E$13+$K224*'10k &amp; MO'!E$19+$L224*'10k &amp; MO'!E$25+$M224*'10k &amp; MO'!E$31</f>
        <v>0</v>
      </c>
      <c r="W224" s="349">
        <f>+$I224*'10k &amp; MO'!F$7+$J224*'10k &amp; MO'!F$13+$K224*'10k &amp; MO'!F$19+$L224*'10k &amp; MO'!F$25+$M224*'10k &amp; MO'!F$31</f>
        <v>0</v>
      </c>
      <c r="X224" s="349">
        <f>+$I224*'10k &amp; MO'!G$7+$J224*'10k &amp; MO'!G$13+$K224*'10k &amp; MO'!G$19+$L224*'10k &amp; MO'!G$25+$M224*'10k &amp; MO'!G$31</f>
        <v>0</v>
      </c>
      <c r="Y224" s="349">
        <f>+$N224*'10k &amp; MO'!H$7+$O224*'10k &amp; MO'!H$13+$P224*'10k &amp; MO'!H$19+$Q224*'10k &amp; MO'!H$25+$R224*'10k &amp; MO'!H$31</f>
        <v>0</v>
      </c>
      <c r="Z224" s="349">
        <f>+$N224*'10k &amp; MO'!I$7+$O224*'10k &amp; MO'!I$13+$P224*'10k &amp; MO'!I$19+$Q224*'10k &amp; MO'!I$25+$R224*'10k &amp; MO'!I$31</f>
        <v>0</v>
      </c>
      <c r="AA224" s="349">
        <f>+$N224*'10k &amp; MO'!J$7+$O224*'10k &amp; MO'!J$13+$P224*'10k &amp; MO'!J$19+$Q224*'10k &amp; MO'!J$25+$R224*'10k &amp; MO'!J$31</f>
        <v>0</v>
      </c>
      <c r="AB224" s="349">
        <f>+$N224*'10k &amp; MO'!K$7+$O224*'10k &amp; MO'!K$13+$P224*'10k &amp; MO'!K$19+$Q224*'10k &amp; MO'!K$25+$R224*'10k &amp; MO'!K$31</f>
        <v>0</v>
      </c>
      <c r="AC224" s="349">
        <f>+$N224*'10k &amp; MO'!L$7+$O224*'10k &amp; MO'!L$13+$P224*'10k &amp; MO'!L$19+$Q224*'10k &amp; MO'!L$25+$R224*'10k &amp; MO'!L$31</f>
        <v>0</v>
      </c>
      <c r="AD224" s="350">
        <f>+S224*'10k &amp; MO'!O$7</f>
        <v>0</v>
      </c>
      <c r="AF224" s="192" t="str">
        <f t="shared" si="27"/>
        <v>2652018</v>
      </c>
      <c r="AG224" s="192">
        <f>+IFERROR(VLOOKUP($AF224,'Limited Loss'!$F$5:$P$124,AG$3,FALSE),0)</f>
        <v>0</v>
      </c>
      <c r="AH224" s="193">
        <f>+IFERROR(VLOOKUP($AF224,'Limited Loss'!$F$5:$P$124,AH$3,FALSE),0)</f>
        <v>0</v>
      </c>
      <c r="AI224" s="193">
        <f>+IFERROR(VLOOKUP($AF224,'Limited Loss'!$F$5:$P$124,AI$3,FALSE),0)</f>
        <v>0</v>
      </c>
      <c r="AJ224" s="193">
        <f>+IFERROR(VLOOKUP($AF224,'Limited Loss'!$F$5:$P$124,AJ$3,FALSE),0)</f>
        <v>0</v>
      </c>
      <c r="AK224" s="100">
        <f>+IFERROR(VLOOKUP($AF224,'Limited Loss'!$F$5:$P$124,AK$3,FALSE),0)</f>
        <v>0</v>
      </c>
      <c r="AL224" s="193">
        <f>+IFERROR(VLOOKUP($AF224,'Limited Loss'!$F$5:$P$124,AL$3,FALSE),0)</f>
        <v>0</v>
      </c>
      <c r="AM224" s="193">
        <f>+IFERROR(VLOOKUP($AF224,'Limited Loss'!$F$5:$P$124,AM$3,FALSE),0)</f>
        <v>0</v>
      </c>
      <c r="AN224" s="193">
        <f>+IFERROR(VLOOKUP($AF224,'Limited Loss'!$F$5:$P$124,AN$3,FALSE),0)</f>
        <v>0</v>
      </c>
      <c r="AO224" s="193">
        <f>+IFERROR(VLOOKUP($AF224,'Limited Loss'!$F$5:$P$124,AO$3,FALSE),0)</f>
        <v>0</v>
      </c>
      <c r="AP224" s="100">
        <f>+IFERROR(VLOOKUP($AF224,'Limited Loss'!$F$5:$P$124,AP$3,FALSE),0)</f>
        <v>0</v>
      </c>
      <c r="AQ224" s="353"/>
      <c r="AR224" s="331">
        <f t="shared" si="28"/>
        <v>265</v>
      </c>
      <c r="AS224" s="332">
        <f t="shared" si="28"/>
        <v>2018</v>
      </c>
      <c r="AT224" s="349">
        <f t="shared" si="35"/>
        <v>0</v>
      </c>
      <c r="AU224" s="349">
        <f t="shared" si="35"/>
        <v>0</v>
      </c>
      <c r="AV224" s="349">
        <f t="shared" si="34"/>
        <v>0</v>
      </c>
      <c r="AW224" s="349">
        <f t="shared" si="34"/>
        <v>0</v>
      </c>
      <c r="AX224" s="350">
        <f t="shared" si="34"/>
        <v>0</v>
      </c>
      <c r="AY224" s="349">
        <f t="shared" si="34"/>
        <v>0</v>
      </c>
      <c r="AZ224" s="349">
        <f t="shared" si="34"/>
        <v>0</v>
      </c>
      <c r="BA224" s="349">
        <f t="shared" si="34"/>
        <v>0</v>
      </c>
      <c r="BB224" s="349">
        <f t="shared" si="34"/>
        <v>0</v>
      </c>
      <c r="BC224" s="349">
        <f t="shared" si="34"/>
        <v>0</v>
      </c>
      <c r="BD224" s="350">
        <f t="shared" si="34"/>
        <v>0</v>
      </c>
      <c r="BE224" s="349">
        <f t="shared" si="30"/>
        <v>0</v>
      </c>
      <c r="BF224" s="375">
        <f t="shared" si="31"/>
        <v>0</v>
      </c>
      <c r="BG224" s="334">
        <f t="shared" si="32"/>
        <v>0</v>
      </c>
      <c r="BI224" s="107">
        <v>920</v>
      </c>
      <c r="BJ224" s="108">
        <v>13471.858099999999</v>
      </c>
      <c r="BK224" s="108">
        <v>186958.37119999999</v>
      </c>
      <c r="BL224" s="108">
        <v>35116.540999999997</v>
      </c>
    </row>
    <row r="225" spans="1:64" x14ac:dyDescent="0.2">
      <c r="A225" s="326" t="str">
        <f t="shared" si="29"/>
        <v>22212014</v>
      </c>
      <c r="B225" s="331">
        <v>2221</v>
      </c>
      <c r="C225" s="327">
        <v>2014</v>
      </c>
      <c r="D225" s="353">
        <f>+IFERROR(VLOOKUP($A225,Data_Loss!$A$2:$V$1180,6,FALSE),0)</f>
        <v>0</v>
      </c>
      <c r="E225" s="353">
        <f>+IFERROR(VLOOKUP($A225,Data_Loss!$A$2:$V$1180,7,FALSE),0)</f>
        <v>0</v>
      </c>
      <c r="F225" s="353">
        <f>+IFERROR(VLOOKUP($A225,Data_Loss!$A$2:$V$1180,8,FALSE),0)</f>
        <v>0</v>
      </c>
      <c r="G225" s="353">
        <f>+IFERROR(VLOOKUP($A225,Data_Loss!$A$2:$V$1180,9,FALSE),0)</f>
        <v>3</v>
      </c>
      <c r="H225" s="353">
        <f>+IFERROR(VLOOKUP($A225,Data_Loss!$A$2:$V$1180,10,FALSE),0)</f>
        <v>0</v>
      </c>
      <c r="I225" s="353">
        <f>+IFERROR(VLOOKUP($A225,Data_Loss!$A$2:$V$1300,12,FALSE),0)</f>
        <v>0</v>
      </c>
      <c r="J225" s="353">
        <f>+IFERROR(VLOOKUP($A225,Data_Loss!$A$2:$V$1300,13,FALSE),0)</f>
        <v>0</v>
      </c>
      <c r="K225" s="353">
        <f>+IFERROR(VLOOKUP($A225,Data_Loss!$A$2:$V$1300,14,FALSE),0)</f>
        <v>0</v>
      </c>
      <c r="L225" s="353">
        <f>+IFERROR(VLOOKUP($A225,Data_Loss!$A$2:$V$1300,15,FALSE),0)</f>
        <v>28746</v>
      </c>
      <c r="M225" s="353">
        <f>+IFERROR(VLOOKUP($A225,Data_Loss!$A$2:$V$1300,16,FALSE),0)</f>
        <v>0</v>
      </c>
      <c r="N225" s="353">
        <f>+IFERROR(VLOOKUP($A225,Data_Loss!$A$2:$V$1300,17,FALSE),0)</f>
        <v>0</v>
      </c>
      <c r="O225" s="353">
        <f>+IFERROR(VLOOKUP($A225,Data_Loss!$A$2:$V$1300,18,FALSE),0)</f>
        <v>0</v>
      </c>
      <c r="P225" s="353">
        <f>+IFERROR(VLOOKUP($A225,Data_Loss!$A$2:$V$1300,19,FALSE),0)</f>
        <v>0</v>
      </c>
      <c r="Q225" s="353">
        <f>+IFERROR(VLOOKUP($A225,Data_Loss!$A$2:$V$1300,20,FALSE),0)</f>
        <v>18594</v>
      </c>
      <c r="R225" s="353">
        <f>+IFERROR(VLOOKUP($A225,Data_Loss!$A$2:$V$1300,21,FALSE),0)</f>
        <v>0</v>
      </c>
      <c r="S225" s="353">
        <f>+IFERROR(VLOOKUP($A225,Data_Loss!$A$2:$V$1300,22,FALSE),0)</f>
        <v>4198</v>
      </c>
      <c r="T225" s="191">
        <f>+$I225*'10k &amp; MO'!C$3+$J225*'10k &amp; MO'!C$9+$K225*'10k &amp; MO'!C$15+$L225*'10k &amp; MO'!C$21+$M225*'10k &amp; MO'!C$27</f>
        <v>0</v>
      </c>
      <c r="U225" s="349">
        <f>+$I225*'10k &amp; MO'!D$3+$J225*'10k &amp; MO'!D$9+$K225*'10k &amp; MO'!D$15+$L225*'10k &amp; MO'!D$21+$M225*'10k &amp; MO'!D$27</f>
        <v>0</v>
      </c>
      <c r="V225" s="349">
        <f>+$I225*'10k &amp; MO'!E$3+$J225*'10k &amp; MO'!E$9+$K225*'10k &amp; MO'!E$15+$L225*'10k &amp; MO'!E$21+$M225*'10k &amp; MO'!E$27</f>
        <v>0</v>
      </c>
      <c r="W225" s="349">
        <f>+$I225*'10k &amp; MO'!F$3+$J225*'10k &amp; MO'!F$9+$K225*'10k &amp; MO'!F$15+$L225*'10k &amp; MO'!F$21+$M225*'10k &amp; MO'!F$27</f>
        <v>35328.834000000003</v>
      </c>
      <c r="X225" s="349">
        <f>+$I225*'10k &amp; MO'!G$3+$J225*'10k &amp; MO'!G$9+$K225*'10k &amp; MO'!G$15+$L225*'10k &amp; MO'!G$21+$M225*'10k &amp; MO'!G$27</f>
        <v>0</v>
      </c>
      <c r="Y225" s="349">
        <f>+$N225*'10k &amp; MO'!H$3+$O225*'10k &amp; MO'!H$9+$P225*'10k &amp; MO'!H$15+$Q225*'10k &amp; MO'!H$21+$R225*'10k &amp; MO'!H$27</f>
        <v>0</v>
      </c>
      <c r="Z225" s="349">
        <f>+$N225*'10k &amp; MO'!I$3+$O225*'10k &amp; MO'!I$9+$P225*'10k &amp; MO'!I$15+$Q225*'10k &amp; MO'!I$21+$R225*'10k &amp; MO'!I$27</f>
        <v>0</v>
      </c>
      <c r="AA225" s="349">
        <f>+$N225*'10k &amp; MO'!J$3+$O225*'10k &amp; MO'!J$9+$P225*'10k &amp; MO'!J$15+$Q225*'10k &amp; MO'!J$21+$R225*'10k &amp; MO'!J$27</f>
        <v>0</v>
      </c>
      <c r="AB225" s="349">
        <f>+$N225*'10k &amp; MO'!K$3+$O225*'10k &amp; MO'!K$9+$P225*'10k &amp; MO'!K$15+$Q225*'10k &amp; MO'!K$21+$R225*'10k &amp; MO'!K$27</f>
        <v>26050.194</v>
      </c>
      <c r="AC225" s="349">
        <f>+$N225*'10k &amp; MO'!L$3+$O225*'10k &amp; MO'!L$9+$P225*'10k &amp; MO'!L$15+$Q225*'10k &amp; MO'!L$21+$R225*'10k &amp; MO'!L$27</f>
        <v>0</v>
      </c>
      <c r="AD225" s="350">
        <f>+S225*'10k &amp; MO'!O$3</f>
        <v>4496.058</v>
      </c>
      <c r="AF225" s="192" t="str">
        <f t="shared" si="27"/>
        <v>22212014</v>
      </c>
      <c r="AG225" s="192">
        <f>+IFERROR(VLOOKUP($AF225,'Limited Loss'!$F$5:$P$124,AG$3,FALSE),0)</f>
        <v>0</v>
      </c>
      <c r="AH225" s="193">
        <f>+IFERROR(VLOOKUP($AF225,'Limited Loss'!$F$5:$P$124,AH$3,FALSE),0)</f>
        <v>0</v>
      </c>
      <c r="AI225" s="193">
        <f>+IFERROR(VLOOKUP($AF225,'Limited Loss'!$F$5:$P$124,AI$3,FALSE),0)</f>
        <v>0</v>
      </c>
      <c r="AJ225" s="193">
        <f>+IFERROR(VLOOKUP($AF225,'Limited Loss'!$F$5:$P$124,AJ$3,FALSE),0)</f>
        <v>0</v>
      </c>
      <c r="AK225" s="100">
        <f>+IFERROR(VLOOKUP($AF225,'Limited Loss'!$F$5:$P$124,AK$3,FALSE),0)</f>
        <v>0</v>
      </c>
      <c r="AL225" s="193">
        <f>+IFERROR(VLOOKUP($AF225,'Limited Loss'!$F$5:$P$124,AL$3,FALSE),0)</f>
        <v>0</v>
      </c>
      <c r="AM225" s="193">
        <f>+IFERROR(VLOOKUP($AF225,'Limited Loss'!$F$5:$P$124,AM$3,FALSE),0)</f>
        <v>0</v>
      </c>
      <c r="AN225" s="193">
        <f>+IFERROR(VLOOKUP($AF225,'Limited Loss'!$F$5:$P$124,AN$3,FALSE),0)</f>
        <v>0</v>
      </c>
      <c r="AO225" s="193">
        <f>+IFERROR(VLOOKUP($AF225,'Limited Loss'!$F$5:$P$124,AO$3,FALSE),0)</f>
        <v>0</v>
      </c>
      <c r="AP225" s="100">
        <f>+IFERROR(VLOOKUP($AF225,'Limited Loss'!$F$5:$P$124,AP$3,FALSE),0)</f>
        <v>0</v>
      </c>
      <c r="AQ225" s="353"/>
      <c r="AR225" s="331">
        <f t="shared" si="28"/>
        <v>2221</v>
      </c>
      <c r="AS225" s="332">
        <f t="shared" si="28"/>
        <v>2014</v>
      </c>
      <c r="AT225" s="349">
        <f t="shared" si="35"/>
        <v>0</v>
      </c>
      <c r="AU225" s="349">
        <f t="shared" si="35"/>
        <v>0</v>
      </c>
      <c r="AV225" s="349">
        <f t="shared" si="34"/>
        <v>0</v>
      </c>
      <c r="AW225" s="349">
        <f t="shared" si="34"/>
        <v>35328.834000000003</v>
      </c>
      <c r="AX225" s="350">
        <f t="shared" si="34"/>
        <v>0</v>
      </c>
      <c r="AY225" s="349">
        <f t="shared" si="34"/>
        <v>0</v>
      </c>
      <c r="AZ225" s="349">
        <f t="shared" si="34"/>
        <v>0</v>
      </c>
      <c r="BA225" s="349">
        <f t="shared" si="34"/>
        <v>0</v>
      </c>
      <c r="BB225" s="349">
        <f t="shared" si="34"/>
        <v>26050.194</v>
      </c>
      <c r="BC225" s="349">
        <f t="shared" si="34"/>
        <v>0</v>
      </c>
      <c r="BD225" s="350">
        <f t="shared" si="34"/>
        <v>4496.058</v>
      </c>
      <c r="BE225" s="349">
        <f t="shared" si="30"/>
        <v>0</v>
      </c>
      <c r="BF225" s="375">
        <f t="shared" si="31"/>
        <v>61379.028000000006</v>
      </c>
      <c r="BG225" s="334">
        <f t="shared" si="32"/>
        <v>4496.058</v>
      </c>
      <c r="BI225" s="107">
        <v>921</v>
      </c>
      <c r="BJ225" s="108">
        <v>855058.5318</v>
      </c>
      <c r="BK225" s="108">
        <v>231292.13640000005</v>
      </c>
      <c r="BL225" s="108">
        <v>178175.69700000001</v>
      </c>
    </row>
    <row r="226" spans="1:64" x14ac:dyDescent="0.2">
      <c r="A226" s="326" t="str">
        <f t="shared" si="29"/>
        <v>22212015</v>
      </c>
      <c r="B226" s="331">
        <v>2221</v>
      </c>
      <c r="C226" s="327">
        <v>2015</v>
      </c>
      <c r="D226" s="353">
        <f>+IFERROR(VLOOKUP($A226,Data_Loss!$A$2:$V$1180,6,FALSE),0)</f>
        <v>0</v>
      </c>
      <c r="E226" s="353">
        <f>+IFERROR(VLOOKUP($A226,Data_Loss!$A$2:$V$1180,7,FALSE),0)</f>
        <v>0</v>
      </c>
      <c r="F226" s="353">
        <f>+IFERROR(VLOOKUP($A226,Data_Loss!$A$2:$V$1180,8,FALSE),0)</f>
        <v>0</v>
      </c>
      <c r="G226" s="353">
        <f>+IFERROR(VLOOKUP($A226,Data_Loss!$A$2:$V$1180,9,FALSE),0)</f>
        <v>0</v>
      </c>
      <c r="H226" s="353">
        <f>+IFERROR(VLOOKUP($A226,Data_Loss!$A$2:$V$1180,10,FALSE),0)</f>
        <v>0</v>
      </c>
      <c r="I226" s="353">
        <f>+IFERROR(VLOOKUP($A226,Data_Loss!$A$2:$V$1300,12,FALSE),0)</f>
        <v>0</v>
      </c>
      <c r="J226" s="353">
        <f>+IFERROR(VLOOKUP($A226,Data_Loss!$A$2:$V$1300,13,FALSE),0)</f>
        <v>0</v>
      </c>
      <c r="K226" s="353">
        <f>+IFERROR(VLOOKUP($A226,Data_Loss!$A$2:$V$1300,14,FALSE),0)</f>
        <v>0</v>
      </c>
      <c r="L226" s="353">
        <f>+IFERROR(VLOOKUP($A226,Data_Loss!$A$2:$V$1300,15,FALSE),0)</f>
        <v>0</v>
      </c>
      <c r="M226" s="353">
        <f>+IFERROR(VLOOKUP($A226,Data_Loss!$A$2:$V$1300,16,FALSE),0)</f>
        <v>0</v>
      </c>
      <c r="N226" s="353">
        <f>+IFERROR(VLOOKUP($A226,Data_Loss!$A$2:$V$1300,17,FALSE),0)</f>
        <v>0</v>
      </c>
      <c r="O226" s="353">
        <f>+IFERROR(VLOOKUP($A226,Data_Loss!$A$2:$V$1300,18,FALSE),0)</f>
        <v>0</v>
      </c>
      <c r="P226" s="353">
        <f>+IFERROR(VLOOKUP($A226,Data_Loss!$A$2:$V$1300,19,FALSE),0)</f>
        <v>0</v>
      </c>
      <c r="Q226" s="353">
        <f>+IFERROR(VLOOKUP($A226,Data_Loss!$A$2:$V$1300,20,FALSE),0)</f>
        <v>0</v>
      </c>
      <c r="R226" s="353">
        <f>+IFERROR(VLOOKUP($A226,Data_Loss!$A$2:$V$1300,21,FALSE),0)</f>
        <v>0</v>
      </c>
      <c r="S226" s="353">
        <f>+IFERROR(VLOOKUP($A226,Data_Loss!$A$2:$V$1300,22,FALSE),0)</f>
        <v>54</v>
      </c>
      <c r="T226" s="191">
        <f>+$I226*'10k &amp; MO'!C$4+$J226*'10k &amp; MO'!C$10+$K226*'10k &amp; MO'!C$16+$L226*'10k &amp; MO'!C$22+$M226*'10k &amp; MO'!C$28</f>
        <v>0</v>
      </c>
      <c r="U226" s="349">
        <f>+$I226*'10k &amp; MO'!D$4+$J226*'10k &amp; MO'!D$10+$K226*'10k &amp; MO'!D$16+$L226*'10k &amp; MO'!D$22+$M226*'10k &amp; MO'!D$28</f>
        <v>0</v>
      </c>
      <c r="V226" s="349">
        <f>+$I226*'10k &amp; MO'!E$4+$J226*'10k &amp; MO'!E$10+$K226*'10k &amp; MO'!E$16+$L226*'10k &amp; MO'!E$22+$M226*'10k &amp; MO'!E$28</f>
        <v>0</v>
      </c>
      <c r="W226" s="349">
        <f>+$I226*'10k &amp; MO'!F$4+$J226*'10k &amp; MO'!F$10+$K226*'10k &amp; MO'!F$16+$L226*'10k &amp; MO'!F$22+$M226*'10k &amp; MO'!F$28</f>
        <v>0</v>
      </c>
      <c r="X226" s="349">
        <f>+$I226*'10k &amp; MO'!G$4+$J226*'10k &amp; MO'!G$10+$K226*'10k &amp; MO'!G$16+$L226*'10k &amp; MO'!G$22+$M226*'10k &amp; MO'!G$28</f>
        <v>0</v>
      </c>
      <c r="Y226" s="349">
        <f>+$N226*'10k &amp; MO'!H$4+$O226*'10k &amp; MO'!H$10+$P226*'10k &amp; MO'!H$16+$Q226*'10k &amp; MO'!H$22+$R226*'10k &amp; MO'!H$28</f>
        <v>0</v>
      </c>
      <c r="Z226" s="349">
        <f>+$N226*'10k &amp; MO'!I$4+$O226*'10k &amp; MO'!I$10+$P226*'10k &amp; MO'!I$16+$Q226*'10k &amp; MO'!I$22+$R226*'10k &amp; MO'!I$28</f>
        <v>0</v>
      </c>
      <c r="AA226" s="349">
        <f>+$N226*'10k &amp; MO'!J$4+$O226*'10k &amp; MO'!J$10+$P226*'10k &amp; MO'!J$16+$Q226*'10k &amp; MO'!J$22+$R226*'10k &amp; MO'!J$28</f>
        <v>0</v>
      </c>
      <c r="AB226" s="349">
        <f>+$N226*'10k &amp; MO'!K$4+$O226*'10k &amp; MO'!K$10+$P226*'10k &amp; MO'!K$16+$Q226*'10k &amp; MO'!K$22+$R226*'10k &amp; MO'!K$28</f>
        <v>0</v>
      </c>
      <c r="AC226" s="349">
        <f>+$N226*'10k &amp; MO'!L$4+$O226*'10k &amp; MO'!L$10+$P226*'10k &amp; MO'!L$16+$Q226*'10k &amp; MO'!L$22+$R226*'10k &amp; MO'!L$28</f>
        <v>0</v>
      </c>
      <c r="AD226" s="350">
        <f>+S226*'10k &amp; MO'!O$4</f>
        <v>65.447999999999993</v>
      </c>
      <c r="AF226" s="192" t="str">
        <f t="shared" si="27"/>
        <v>22212015</v>
      </c>
      <c r="AG226" s="192">
        <f>+IFERROR(VLOOKUP($AF226,'Limited Loss'!$F$5:$P$124,AG$3,FALSE),0)</f>
        <v>0</v>
      </c>
      <c r="AH226" s="193">
        <f>+IFERROR(VLOOKUP($AF226,'Limited Loss'!$F$5:$P$124,AH$3,FALSE),0)</f>
        <v>0</v>
      </c>
      <c r="AI226" s="193">
        <f>+IFERROR(VLOOKUP($AF226,'Limited Loss'!$F$5:$P$124,AI$3,FALSE),0)</f>
        <v>0</v>
      </c>
      <c r="AJ226" s="193">
        <f>+IFERROR(VLOOKUP($AF226,'Limited Loss'!$F$5:$P$124,AJ$3,FALSE),0)</f>
        <v>0</v>
      </c>
      <c r="AK226" s="100">
        <f>+IFERROR(VLOOKUP($AF226,'Limited Loss'!$F$5:$P$124,AK$3,FALSE),0)</f>
        <v>0</v>
      </c>
      <c r="AL226" s="193">
        <f>+IFERROR(VLOOKUP($AF226,'Limited Loss'!$F$5:$P$124,AL$3,FALSE),0)</f>
        <v>0</v>
      </c>
      <c r="AM226" s="193">
        <f>+IFERROR(VLOOKUP($AF226,'Limited Loss'!$F$5:$P$124,AM$3,FALSE),0)</f>
        <v>0</v>
      </c>
      <c r="AN226" s="193">
        <f>+IFERROR(VLOOKUP($AF226,'Limited Loss'!$F$5:$P$124,AN$3,FALSE),0)</f>
        <v>0</v>
      </c>
      <c r="AO226" s="193">
        <f>+IFERROR(VLOOKUP($AF226,'Limited Loss'!$F$5:$P$124,AO$3,FALSE),0)</f>
        <v>0</v>
      </c>
      <c r="AP226" s="100">
        <f>+IFERROR(VLOOKUP($AF226,'Limited Loss'!$F$5:$P$124,AP$3,FALSE),0)</f>
        <v>0</v>
      </c>
      <c r="AQ226" s="353"/>
      <c r="AR226" s="331">
        <f t="shared" si="28"/>
        <v>2221</v>
      </c>
      <c r="AS226" s="332">
        <f t="shared" si="28"/>
        <v>2015</v>
      </c>
      <c r="AT226" s="349">
        <f t="shared" si="35"/>
        <v>0</v>
      </c>
      <c r="AU226" s="349">
        <f t="shared" si="35"/>
        <v>0</v>
      </c>
      <c r="AV226" s="349">
        <f t="shared" si="34"/>
        <v>0</v>
      </c>
      <c r="AW226" s="349">
        <f t="shared" si="34"/>
        <v>0</v>
      </c>
      <c r="AX226" s="350">
        <f t="shared" si="34"/>
        <v>0</v>
      </c>
      <c r="AY226" s="349">
        <f t="shared" si="34"/>
        <v>0</v>
      </c>
      <c r="AZ226" s="349">
        <f t="shared" si="34"/>
        <v>0</v>
      </c>
      <c r="BA226" s="349">
        <f t="shared" si="34"/>
        <v>0</v>
      </c>
      <c r="BB226" s="349">
        <f t="shared" si="34"/>
        <v>0</v>
      </c>
      <c r="BC226" s="349">
        <f t="shared" si="34"/>
        <v>0</v>
      </c>
      <c r="BD226" s="350">
        <f t="shared" si="34"/>
        <v>65.447999999999993</v>
      </c>
      <c r="BE226" s="349">
        <f t="shared" si="30"/>
        <v>0</v>
      </c>
      <c r="BF226" s="375">
        <f t="shared" si="31"/>
        <v>0</v>
      </c>
      <c r="BG226" s="334">
        <f t="shared" si="32"/>
        <v>65.447999999999993</v>
      </c>
      <c r="BI226" s="107">
        <v>922</v>
      </c>
      <c r="BJ226" s="108">
        <v>3281072.5880999994</v>
      </c>
      <c r="BK226" s="108">
        <v>2501931.4208000004</v>
      </c>
      <c r="BL226" s="108">
        <v>225317.117</v>
      </c>
    </row>
    <row r="227" spans="1:64" x14ac:dyDescent="0.2">
      <c r="A227" s="326" t="str">
        <f t="shared" si="29"/>
        <v>22212016</v>
      </c>
      <c r="B227" s="331">
        <v>2221</v>
      </c>
      <c r="C227" s="327">
        <v>2016</v>
      </c>
      <c r="D227" s="353">
        <f>+IFERROR(VLOOKUP($A227,Data_Loss!$A$2:$V$1180,6,FALSE),0)</f>
        <v>0</v>
      </c>
      <c r="E227" s="353">
        <f>+IFERROR(VLOOKUP($A227,Data_Loss!$A$2:$V$1180,7,FALSE),0)</f>
        <v>0</v>
      </c>
      <c r="F227" s="353">
        <f>+IFERROR(VLOOKUP($A227,Data_Loss!$A$2:$V$1180,8,FALSE),0)</f>
        <v>0</v>
      </c>
      <c r="G227" s="353">
        <f>+IFERROR(VLOOKUP($A227,Data_Loss!$A$2:$V$1180,9,FALSE),0)</f>
        <v>2</v>
      </c>
      <c r="H227" s="353">
        <f>+IFERROR(VLOOKUP($A227,Data_Loss!$A$2:$V$1180,10,FALSE),0)</f>
        <v>0</v>
      </c>
      <c r="I227" s="353">
        <f>+IFERROR(VLOOKUP($A227,Data_Loss!$A$2:$V$1300,12,FALSE),0)</f>
        <v>0</v>
      </c>
      <c r="J227" s="353">
        <f>+IFERROR(VLOOKUP($A227,Data_Loss!$A$2:$V$1300,13,FALSE),0)</f>
        <v>0</v>
      </c>
      <c r="K227" s="353">
        <f>+IFERROR(VLOOKUP($A227,Data_Loss!$A$2:$V$1300,14,FALSE),0)</f>
        <v>0</v>
      </c>
      <c r="L227" s="353">
        <f>+IFERROR(VLOOKUP($A227,Data_Loss!$A$2:$V$1300,15,FALSE),0)</f>
        <v>12618</v>
      </c>
      <c r="M227" s="353">
        <f>+IFERROR(VLOOKUP($A227,Data_Loss!$A$2:$V$1300,16,FALSE),0)</f>
        <v>0</v>
      </c>
      <c r="N227" s="353">
        <f>+IFERROR(VLOOKUP($A227,Data_Loss!$A$2:$V$1300,17,FALSE),0)</f>
        <v>0</v>
      </c>
      <c r="O227" s="353">
        <f>+IFERROR(VLOOKUP($A227,Data_Loss!$A$2:$V$1300,18,FALSE),0)</f>
        <v>0</v>
      </c>
      <c r="P227" s="353">
        <f>+IFERROR(VLOOKUP($A227,Data_Loss!$A$2:$V$1300,19,FALSE),0)</f>
        <v>0</v>
      </c>
      <c r="Q227" s="353">
        <f>+IFERROR(VLOOKUP($A227,Data_Loss!$A$2:$V$1300,20,FALSE),0)</f>
        <v>11154</v>
      </c>
      <c r="R227" s="353">
        <f>+IFERROR(VLOOKUP($A227,Data_Loss!$A$2:$V$1300,21,FALSE),0)</f>
        <v>0</v>
      </c>
      <c r="S227" s="353">
        <f>+IFERROR(VLOOKUP($A227,Data_Loss!$A$2:$V$1300,22,FALSE),0)</f>
        <v>2022</v>
      </c>
      <c r="T227" s="191">
        <f>+$I227*'10k &amp; MO'!C$5+$J227*'10k &amp; MO'!C$11+$K227*'10k &amp; MO'!C$17+$L227*'10k &amp; MO'!C$23+$M227*'10k &amp; MO'!C$29</f>
        <v>0</v>
      </c>
      <c r="U227" s="349">
        <f>+$I227*'10k &amp; MO'!D$5+$J227*'10k &amp; MO'!D$11+$K227*'10k &amp; MO'!D$17+$L227*'10k &amp; MO'!D$23+$M227*'10k &amp; MO'!D$29</f>
        <v>0</v>
      </c>
      <c r="V227" s="349">
        <f>+$I227*'10k &amp; MO'!E$5+$J227*'10k &amp; MO'!E$11+$K227*'10k &amp; MO'!E$17+$L227*'10k &amp; MO'!E$23+$M227*'10k &amp; MO'!E$29</f>
        <v>4099.5882000000001</v>
      </c>
      <c r="W227" s="349">
        <f>+$I227*'10k &amp; MO'!F$5+$J227*'10k &amp; MO'!F$11+$K227*'10k &amp; MO'!F$17+$L227*'10k &amp; MO'!F$23+$M227*'10k &amp; MO'!F$29</f>
        <v>13653.937800000002</v>
      </c>
      <c r="X227" s="349">
        <f>+$I227*'10k &amp; MO'!G$5+$J227*'10k &amp; MO'!G$11+$K227*'10k &amp; MO'!G$17+$L227*'10k &amp; MO'!G$23+$M227*'10k &amp; MO'!G$29</f>
        <v>314.18819999999999</v>
      </c>
      <c r="Y227" s="349">
        <f>+$N227*'10k &amp; MO'!H$5+$O227*'10k &amp; MO'!H$11+$P227*'10k &amp; MO'!H$17+$Q227*'10k &amp; MO'!H$23+$R227*'10k &amp; MO'!H$29</f>
        <v>0</v>
      </c>
      <c r="Z227" s="349">
        <f>+$N227*'10k &amp; MO'!I$5+$O227*'10k &amp; MO'!I$11+$P227*'10k &amp; MO'!I$17+$Q227*'10k &amp; MO'!I$23+$R227*'10k &amp; MO'!I$29</f>
        <v>0</v>
      </c>
      <c r="AA227" s="349">
        <f>+$N227*'10k &amp; MO'!J$5+$O227*'10k &amp; MO'!J$11+$P227*'10k &amp; MO'!J$17+$Q227*'10k &amp; MO'!J$23+$R227*'10k &amp; MO'!J$29</f>
        <v>3963.0162</v>
      </c>
      <c r="AB227" s="349">
        <f>+$N227*'10k &amp; MO'!K$5+$O227*'10k &amp; MO'!K$11+$P227*'10k &amp; MO'!K$17+$Q227*'10k &amp; MO'!K$23+$R227*'10k &amp; MO'!K$29</f>
        <v>17632.243200000001</v>
      </c>
      <c r="AC227" s="349">
        <f>+$N227*'10k &amp; MO'!L$5+$O227*'10k &amp; MO'!L$11+$P227*'10k &amp; MO'!L$17+$Q227*'10k &amp; MO'!L$23+$R227*'10k &amp; MO'!L$29</f>
        <v>535.39200000000005</v>
      </c>
      <c r="AD227" s="350">
        <f>+S227*'10k &amp; MO'!O$5</f>
        <v>2725.6559999999999</v>
      </c>
      <c r="AF227" s="192" t="str">
        <f t="shared" si="27"/>
        <v>22212016</v>
      </c>
      <c r="AG227" s="192">
        <f>+IFERROR(VLOOKUP($AF227,'Limited Loss'!$F$5:$P$124,AG$3,FALSE),0)</f>
        <v>0</v>
      </c>
      <c r="AH227" s="193">
        <f>+IFERROR(VLOOKUP($AF227,'Limited Loss'!$F$5:$P$124,AH$3,FALSE),0)</f>
        <v>0</v>
      </c>
      <c r="AI227" s="193">
        <f>+IFERROR(VLOOKUP($AF227,'Limited Loss'!$F$5:$P$124,AI$3,FALSE),0)</f>
        <v>0</v>
      </c>
      <c r="AJ227" s="193">
        <f>+IFERROR(VLOOKUP($AF227,'Limited Loss'!$F$5:$P$124,AJ$3,FALSE),0)</f>
        <v>0</v>
      </c>
      <c r="AK227" s="100">
        <f>+IFERROR(VLOOKUP($AF227,'Limited Loss'!$F$5:$P$124,AK$3,FALSE),0)</f>
        <v>0</v>
      </c>
      <c r="AL227" s="193">
        <f>+IFERROR(VLOOKUP($AF227,'Limited Loss'!$F$5:$P$124,AL$3,FALSE),0)</f>
        <v>0</v>
      </c>
      <c r="AM227" s="193">
        <f>+IFERROR(VLOOKUP($AF227,'Limited Loss'!$F$5:$P$124,AM$3,FALSE),0)</f>
        <v>0</v>
      </c>
      <c r="AN227" s="193">
        <f>+IFERROR(VLOOKUP($AF227,'Limited Loss'!$F$5:$P$124,AN$3,FALSE),0)</f>
        <v>0</v>
      </c>
      <c r="AO227" s="193">
        <f>+IFERROR(VLOOKUP($AF227,'Limited Loss'!$F$5:$P$124,AO$3,FALSE),0)</f>
        <v>0</v>
      </c>
      <c r="AP227" s="100">
        <f>+IFERROR(VLOOKUP($AF227,'Limited Loss'!$F$5:$P$124,AP$3,FALSE),0)</f>
        <v>0</v>
      </c>
      <c r="AQ227" s="353"/>
      <c r="AR227" s="331">
        <f t="shared" si="28"/>
        <v>2221</v>
      </c>
      <c r="AS227" s="332">
        <f t="shared" si="28"/>
        <v>2016</v>
      </c>
      <c r="AT227" s="349">
        <f t="shared" si="35"/>
        <v>0</v>
      </c>
      <c r="AU227" s="349">
        <f t="shared" si="35"/>
        <v>0</v>
      </c>
      <c r="AV227" s="349">
        <f t="shared" si="34"/>
        <v>4099.5882000000001</v>
      </c>
      <c r="AW227" s="349">
        <f t="shared" si="34"/>
        <v>13653.937800000002</v>
      </c>
      <c r="AX227" s="350">
        <f t="shared" si="34"/>
        <v>314.18819999999999</v>
      </c>
      <c r="AY227" s="349">
        <f t="shared" si="34"/>
        <v>0</v>
      </c>
      <c r="AZ227" s="349">
        <f t="shared" si="34"/>
        <v>0</v>
      </c>
      <c r="BA227" s="349">
        <f t="shared" si="34"/>
        <v>3963.0162</v>
      </c>
      <c r="BB227" s="349">
        <f t="shared" si="34"/>
        <v>17632.243200000001</v>
      </c>
      <c r="BC227" s="349">
        <f t="shared" si="34"/>
        <v>535.39200000000005</v>
      </c>
      <c r="BD227" s="350">
        <f t="shared" si="34"/>
        <v>2725.6559999999999</v>
      </c>
      <c r="BE227" s="349">
        <f t="shared" si="30"/>
        <v>8062.6044000000002</v>
      </c>
      <c r="BF227" s="375">
        <f t="shared" si="31"/>
        <v>32135.761200000001</v>
      </c>
      <c r="BG227" s="334">
        <f t="shared" si="32"/>
        <v>2725.6559999999999</v>
      </c>
      <c r="BI227" s="107">
        <v>923</v>
      </c>
      <c r="BJ227" s="108">
        <v>53789.030600000006</v>
      </c>
      <c r="BK227" s="108">
        <v>82245.793799999999</v>
      </c>
      <c r="BL227" s="108">
        <v>0</v>
      </c>
    </row>
    <row r="228" spans="1:64" x14ac:dyDescent="0.2">
      <c r="A228" s="326" t="str">
        <f t="shared" si="29"/>
        <v>22212017</v>
      </c>
      <c r="B228" s="331">
        <v>2221</v>
      </c>
      <c r="C228" s="327">
        <v>2017</v>
      </c>
      <c r="D228" s="353">
        <f>+IFERROR(VLOOKUP($A228,Data_Loss!$A$2:$V$1180,6,FALSE),0)</f>
        <v>0</v>
      </c>
      <c r="E228" s="353">
        <f>+IFERROR(VLOOKUP($A228,Data_Loss!$A$2:$V$1180,7,FALSE),0)</f>
        <v>0</v>
      </c>
      <c r="F228" s="353">
        <f>+IFERROR(VLOOKUP($A228,Data_Loss!$A$2:$V$1180,8,FALSE),0)</f>
        <v>0</v>
      </c>
      <c r="G228" s="353">
        <f>+IFERROR(VLOOKUP($A228,Data_Loss!$A$2:$V$1180,9,FALSE),0)</f>
        <v>1</v>
      </c>
      <c r="H228" s="353">
        <f>+IFERROR(VLOOKUP($A228,Data_Loss!$A$2:$V$1180,10,FALSE),0)</f>
        <v>1</v>
      </c>
      <c r="I228" s="353">
        <f>+IFERROR(VLOOKUP($A228,Data_Loss!$A$2:$V$1300,12,FALSE),0)</f>
        <v>0</v>
      </c>
      <c r="J228" s="353">
        <f>+IFERROR(VLOOKUP($A228,Data_Loss!$A$2:$V$1300,13,FALSE),0)</f>
        <v>0</v>
      </c>
      <c r="K228" s="353">
        <f>+IFERROR(VLOOKUP($A228,Data_Loss!$A$2:$V$1300,14,FALSE),0)</f>
        <v>0</v>
      </c>
      <c r="L228" s="353">
        <f>+IFERROR(VLOOKUP($A228,Data_Loss!$A$2:$V$1300,15,FALSE),0)</f>
        <v>7500</v>
      </c>
      <c r="M228" s="353">
        <f>+IFERROR(VLOOKUP($A228,Data_Loss!$A$2:$V$1300,16,FALSE),0)</f>
        <v>111</v>
      </c>
      <c r="N228" s="353">
        <f>+IFERROR(VLOOKUP($A228,Data_Loss!$A$2:$V$1300,17,FALSE),0)</f>
        <v>0</v>
      </c>
      <c r="O228" s="353">
        <f>+IFERROR(VLOOKUP($A228,Data_Loss!$A$2:$V$1300,18,FALSE),0)</f>
        <v>0</v>
      </c>
      <c r="P228" s="353">
        <f>+IFERROR(VLOOKUP($A228,Data_Loss!$A$2:$V$1300,19,FALSE),0)</f>
        <v>0</v>
      </c>
      <c r="Q228" s="353">
        <f>+IFERROR(VLOOKUP($A228,Data_Loss!$A$2:$V$1300,20,FALSE),0)</f>
        <v>8407</v>
      </c>
      <c r="R228" s="353">
        <f>+IFERROR(VLOOKUP($A228,Data_Loss!$A$2:$V$1300,21,FALSE),0)</f>
        <v>2152</v>
      </c>
      <c r="S228" s="353">
        <f>+IFERROR(VLOOKUP($A228,Data_Loss!$A$2:$V$1300,22,FALSE),0)</f>
        <v>3243</v>
      </c>
      <c r="T228" s="191">
        <f>+$I228*'10k &amp; MO'!C$6+$J228*'10k &amp; MO'!C$12+$K228*'10k &amp; MO'!C$18+$L228*'10k &amp; MO'!C$24+$M228*'10k &amp; MO'!C$30</f>
        <v>0</v>
      </c>
      <c r="U228" s="349">
        <f>+$I228*'10k &amp; MO'!D$6+$J228*'10k &amp; MO'!D$12+$K228*'10k &amp; MO'!D$18+$L228*'10k &amp; MO'!D$24+$M228*'10k &amp; MO'!D$30</f>
        <v>15.849899999999998</v>
      </c>
      <c r="V228" s="349">
        <f>+$I228*'10k &amp; MO'!E$6+$J228*'10k &amp; MO'!E$12+$K228*'10k &amp; MO'!E$18+$L228*'10k &amp; MO'!E$24+$M228*'10k &amp; MO'!E$30</f>
        <v>6623.8946999999998</v>
      </c>
      <c r="W228" s="349">
        <f>+$I228*'10k &amp; MO'!F$6+$J228*'10k &amp; MO'!F$12+$K228*'10k &amp; MO'!F$18+$L228*'10k &amp; MO'!F$24+$M228*'10k &amp; MO'!F$30</f>
        <v>6766.5027</v>
      </c>
      <c r="X228" s="349">
        <f>+$I228*'10k &amp; MO'!G$6+$J228*'10k &amp; MO'!G$12+$K228*'10k &amp; MO'!G$18+$L228*'10k &amp; MO'!G$24+$M228*'10k &amp; MO'!G$30</f>
        <v>688.26750000000004</v>
      </c>
      <c r="Y228" s="349">
        <f>+$N228*'10k &amp; MO'!H$6+$O228*'10k &amp; MO'!H$12+$P228*'10k &amp; MO'!H$18+$Q228*'10k &amp; MO'!H$24+$R228*'10k &amp; MO'!H$30</f>
        <v>0</v>
      </c>
      <c r="Z228" s="349">
        <f>+$N228*'10k &amp; MO'!I$6+$O228*'10k &amp; MO'!I$12+$P228*'10k &amp; MO'!I$18+$Q228*'10k &amp; MO'!I$24+$R228*'10k &amp; MO'!I$30</f>
        <v>6.5305</v>
      </c>
      <c r="AA228" s="349">
        <f>+$N228*'10k &amp; MO'!J$6+$O228*'10k &amp; MO'!J$12+$P228*'10k &amp; MO'!J$18+$Q228*'10k &amp; MO'!J$24+$R228*'10k &amp; MO'!J$30</f>
        <v>9571.6947</v>
      </c>
      <c r="AB228" s="349">
        <f>+$N228*'10k &amp; MO'!K$6+$O228*'10k &amp; MO'!K$12+$P228*'10k &amp; MO'!K$18+$Q228*'10k &amp; MO'!K$24+$R228*'10k &amp; MO'!K$30</f>
        <v>11046.630700000002</v>
      </c>
      <c r="AC228" s="349">
        <f>+$N228*'10k &amp; MO'!L$6+$O228*'10k &amp; MO'!L$12+$P228*'10k &amp; MO'!L$18+$Q228*'10k &amp; MO'!L$24+$R228*'10k &amp; MO'!L$30</f>
        <v>4046.5592999999999</v>
      </c>
      <c r="AD228" s="350">
        <f>+S228*'10k &amp; MO'!O$6</f>
        <v>4365.0780000000004</v>
      </c>
      <c r="AF228" s="192" t="str">
        <f t="shared" si="27"/>
        <v>22212017</v>
      </c>
      <c r="AG228" s="192">
        <f>+IFERROR(VLOOKUP($AF228,'Limited Loss'!$F$5:$P$124,AG$3,FALSE),0)</f>
        <v>0</v>
      </c>
      <c r="AH228" s="193">
        <f>+IFERROR(VLOOKUP($AF228,'Limited Loss'!$F$5:$P$124,AH$3,FALSE),0)</f>
        <v>0</v>
      </c>
      <c r="AI228" s="193">
        <f>+IFERROR(VLOOKUP($AF228,'Limited Loss'!$F$5:$P$124,AI$3,FALSE),0)</f>
        <v>0</v>
      </c>
      <c r="AJ228" s="193">
        <f>+IFERROR(VLOOKUP($AF228,'Limited Loss'!$F$5:$P$124,AJ$3,FALSE),0)</f>
        <v>0</v>
      </c>
      <c r="AK228" s="100">
        <f>+IFERROR(VLOOKUP($AF228,'Limited Loss'!$F$5:$P$124,AK$3,FALSE),0)</f>
        <v>0</v>
      </c>
      <c r="AL228" s="193">
        <f>+IFERROR(VLOOKUP($AF228,'Limited Loss'!$F$5:$P$124,AL$3,FALSE),0)</f>
        <v>0</v>
      </c>
      <c r="AM228" s="193">
        <f>+IFERROR(VLOOKUP($AF228,'Limited Loss'!$F$5:$P$124,AM$3,FALSE),0)</f>
        <v>0</v>
      </c>
      <c r="AN228" s="193">
        <f>+IFERROR(VLOOKUP($AF228,'Limited Loss'!$F$5:$P$124,AN$3,FALSE),0)</f>
        <v>0</v>
      </c>
      <c r="AO228" s="193">
        <f>+IFERROR(VLOOKUP($AF228,'Limited Loss'!$F$5:$P$124,AO$3,FALSE),0)</f>
        <v>0</v>
      </c>
      <c r="AP228" s="100">
        <f>+IFERROR(VLOOKUP($AF228,'Limited Loss'!$F$5:$P$124,AP$3,FALSE),0)</f>
        <v>0</v>
      </c>
      <c r="AQ228" s="353"/>
      <c r="AR228" s="331">
        <f t="shared" si="28"/>
        <v>2221</v>
      </c>
      <c r="AS228" s="332">
        <f t="shared" si="28"/>
        <v>2017</v>
      </c>
      <c r="AT228" s="349">
        <f t="shared" si="35"/>
        <v>0</v>
      </c>
      <c r="AU228" s="349">
        <f t="shared" si="35"/>
        <v>15.849899999999998</v>
      </c>
      <c r="AV228" s="349">
        <f t="shared" si="34"/>
        <v>6623.8946999999998</v>
      </c>
      <c r="AW228" s="349">
        <f t="shared" si="34"/>
        <v>6766.5027</v>
      </c>
      <c r="AX228" s="350">
        <f t="shared" si="34"/>
        <v>688.26750000000004</v>
      </c>
      <c r="AY228" s="349">
        <f t="shared" si="34"/>
        <v>0</v>
      </c>
      <c r="AZ228" s="349">
        <f t="shared" si="34"/>
        <v>6.5305</v>
      </c>
      <c r="BA228" s="349">
        <f t="shared" si="34"/>
        <v>9571.6947</v>
      </c>
      <c r="BB228" s="349">
        <f t="shared" si="34"/>
        <v>11046.630700000002</v>
      </c>
      <c r="BC228" s="349">
        <f t="shared" si="34"/>
        <v>4046.5592999999999</v>
      </c>
      <c r="BD228" s="350">
        <f t="shared" si="34"/>
        <v>4365.0780000000004</v>
      </c>
      <c r="BE228" s="349">
        <f t="shared" si="30"/>
        <v>16217.969799999999</v>
      </c>
      <c r="BF228" s="375">
        <f t="shared" si="31"/>
        <v>22547.960200000001</v>
      </c>
      <c r="BG228" s="334">
        <f t="shared" si="32"/>
        <v>4365.0780000000004</v>
      </c>
      <c r="BI228" s="107">
        <v>924</v>
      </c>
      <c r="BJ228" s="108">
        <v>13565839.3577</v>
      </c>
      <c r="BK228" s="108">
        <v>12110628.681399999</v>
      </c>
      <c r="BL228" s="108">
        <v>1001689.4680000001</v>
      </c>
    </row>
    <row r="229" spans="1:64" x14ac:dyDescent="0.2">
      <c r="A229" s="326" t="str">
        <f t="shared" si="29"/>
        <v>22212018</v>
      </c>
      <c r="B229" s="331">
        <v>2221</v>
      </c>
      <c r="C229" s="327">
        <v>2018</v>
      </c>
      <c r="D229" s="353">
        <f>+IFERROR(VLOOKUP($A229,Data_Loss!$A$2:$V$1180,6,FALSE),0)</f>
        <v>0</v>
      </c>
      <c r="E229" s="353">
        <f>+IFERROR(VLOOKUP($A229,Data_Loss!$A$2:$V$1180,7,FALSE),0)</f>
        <v>0</v>
      </c>
      <c r="F229" s="353">
        <f>+IFERROR(VLOOKUP($A229,Data_Loss!$A$2:$V$1180,8,FALSE),0)</f>
        <v>0</v>
      </c>
      <c r="G229" s="353">
        <f>+IFERROR(VLOOKUP($A229,Data_Loss!$A$2:$V$1180,9,FALSE),0)</f>
        <v>0</v>
      </c>
      <c r="H229" s="353">
        <f>+IFERROR(VLOOKUP($A229,Data_Loss!$A$2:$V$1180,10,FALSE),0)</f>
        <v>0</v>
      </c>
      <c r="I229" s="353">
        <f>+IFERROR(VLOOKUP($A229,Data_Loss!$A$2:$V$1300,12,FALSE),0)</f>
        <v>0</v>
      </c>
      <c r="J229" s="353">
        <f>+IFERROR(VLOOKUP($A229,Data_Loss!$A$2:$V$1300,13,FALSE),0)</f>
        <v>0</v>
      </c>
      <c r="K229" s="353">
        <f>+IFERROR(VLOOKUP($A229,Data_Loss!$A$2:$V$1300,14,FALSE),0)</f>
        <v>0</v>
      </c>
      <c r="L229" s="353">
        <f>+IFERROR(VLOOKUP($A229,Data_Loss!$A$2:$V$1300,15,FALSE),0)</f>
        <v>0</v>
      </c>
      <c r="M229" s="353">
        <f>+IFERROR(VLOOKUP($A229,Data_Loss!$A$2:$V$1300,16,FALSE),0)</f>
        <v>0</v>
      </c>
      <c r="N229" s="353">
        <f>+IFERROR(VLOOKUP($A229,Data_Loss!$A$2:$V$1300,17,FALSE),0)</f>
        <v>0</v>
      </c>
      <c r="O229" s="353">
        <f>+IFERROR(VLOOKUP($A229,Data_Loss!$A$2:$V$1300,18,FALSE),0)</f>
        <v>0</v>
      </c>
      <c r="P229" s="353">
        <f>+IFERROR(VLOOKUP($A229,Data_Loss!$A$2:$V$1300,19,FALSE),0)</f>
        <v>0</v>
      </c>
      <c r="Q229" s="353">
        <f>+IFERROR(VLOOKUP($A229,Data_Loss!$A$2:$V$1300,20,FALSE),0)</f>
        <v>0</v>
      </c>
      <c r="R229" s="353">
        <f>+IFERROR(VLOOKUP($A229,Data_Loss!$A$2:$V$1300,21,FALSE),0)</f>
        <v>0</v>
      </c>
      <c r="S229" s="353">
        <f>+IFERROR(VLOOKUP($A229,Data_Loss!$A$2:$V$1300,22,FALSE),0)</f>
        <v>0</v>
      </c>
      <c r="T229" s="191">
        <f>+$I229*'10k &amp; MO'!C$7+$J229*'10k &amp; MO'!C$13+$K229*'10k &amp; MO'!C$19+$L229*'10k &amp; MO'!C$25+$M229*'10k &amp; MO'!C$31</f>
        <v>0</v>
      </c>
      <c r="U229" s="349">
        <f>+$I229*'10k &amp; MO'!D$7+$J229*'10k &amp; MO'!D$13+$K229*'10k &amp; MO'!D$19+$L229*'10k &amp; MO'!D$25+$M229*'10k &amp; MO'!D$31</f>
        <v>0</v>
      </c>
      <c r="V229" s="349">
        <f>+$I229*'10k &amp; MO'!E$7+$J229*'10k &amp; MO'!E$13+$K229*'10k &amp; MO'!E$19+$L229*'10k &amp; MO'!E$25+$M229*'10k &amp; MO'!E$31</f>
        <v>0</v>
      </c>
      <c r="W229" s="349">
        <f>+$I229*'10k &amp; MO'!F$7+$J229*'10k &amp; MO'!F$13+$K229*'10k &amp; MO'!F$19+$L229*'10k &amp; MO'!F$25+$M229*'10k &amp; MO'!F$31</f>
        <v>0</v>
      </c>
      <c r="X229" s="349">
        <f>+$I229*'10k &amp; MO'!G$7+$J229*'10k &amp; MO'!G$13+$K229*'10k &amp; MO'!G$19+$L229*'10k &amp; MO'!G$25+$M229*'10k &amp; MO'!G$31</f>
        <v>0</v>
      </c>
      <c r="Y229" s="349">
        <f>+$N229*'10k &amp; MO'!H$7+$O229*'10k &amp; MO'!H$13+$P229*'10k &amp; MO'!H$19+$Q229*'10k &amp; MO'!H$25+$R229*'10k &amp; MO'!H$31</f>
        <v>0</v>
      </c>
      <c r="Z229" s="349">
        <f>+$N229*'10k &amp; MO'!I$7+$O229*'10k &amp; MO'!I$13+$P229*'10k &amp; MO'!I$19+$Q229*'10k &amp; MO'!I$25+$R229*'10k &amp; MO'!I$31</f>
        <v>0</v>
      </c>
      <c r="AA229" s="349">
        <f>+$N229*'10k &amp; MO'!J$7+$O229*'10k &amp; MO'!J$13+$P229*'10k &amp; MO'!J$19+$Q229*'10k &amp; MO'!J$25+$R229*'10k &amp; MO'!J$31</f>
        <v>0</v>
      </c>
      <c r="AB229" s="349">
        <f>+$N229*'10k &amp; MO'!K$7+$O229*'10k &amp; MO'!K$13+$P229*'10k &amp; MO'!K$19+$Q229*'10k &amp; MO'!K$25+$R229*'10k &amp; MO'!K$31</f>
        <v>0</v>
      </c>
      <c r="AC229" s="349">
        <f>+$N229*'10k &amp; MO'!L$7+$O229*'10k &amp; MO'!L$13+$P229*'10k &amp; MO'!L$19+$Q229*'10k &amp; MO'!L$25+$R229*'10k &amp; MO'!L$31</f>
        <v>0</v>
      </c>
      <c r="AD229" s="350">
        <f>+S229*'10k &amp; MO'!O$7</f>
        <v>0</v>
      </c>
      <c r="AF229" s="192" t="str">
        <f t="shared" si="27"/>
        <v>22212018</v>
      </c>
      <c r="AG229" s="192">
        <f>+IFERROR(VLOOKUP($AF229,'Limited Loss'!$F$5:$P$124,AG$3,FALSE),0)</f>
        <v>0</v>
      </c>
      <c r="AH229" s="193">
        <f>+IFERROR(VLOOKUP($AF229,'Limited Loss'!$F$5:$P$124,AH$3,FALSE),0)</f>
        <v>0</v>
      </c>
      <c r="AI229" s="193">
        <f>+IFERROR(VLOOKUP($AF229,'Limited Loss'!$F$5:$P$124,AI$3,FALSE),0)</f>
        <v>0</v>
      </c>
      <c r="AJ229" s="193">
        <f>+IFERROR(VLOOKUP($AF229,'Limited Loss'!$F$5:$P$124,AJ$3,FALSE),0)</f>
        <v>0</v>
      </c>
      <c r="AK229" s="100">
        <f>+IFERROR(VLOOKUP($AF229,'Limited Loss'!$F$5:$P$124,AK$3,FALSE),0)</f>
        <v>0</v>
      </c>
      <c r="AL229" s="193">
        <f>+IFERROR(VLOOKUP($AF229,'Limited Loss'!$F$5:$P$124,AL$3,FALSE),0)</f>
        <v>0</v>
      </c>
      <c r="AM229" s="193">
        <f>+IFERROR(VLOOKUP($AF229,'Limited Loss'!$F$5:$P$124,AM$3,FALSE),0)</f>
        <v>0</v>
      </c>
      <c r="AN229" s="193">
        <f>+IFERROR(VLOOKUP($AF229,'Limited Loss'!$F$5:$P$124,AN$3,FALSE),0)</f>
        <v>0</v>
      </c>
      <c r="AO229" s="193">
        <f>+IFERROR(VLOOKUP($AF229,'Limited Loss'!$F$5:$P$124,AO$3,FALSE),0)</f>
        <v>0</v>
      </c>
      <c r="AP229" s="100">
        <f>+IFERROR(VLOOKUP($AF229,'Limited Loss'!$F$5:$P$124,AP$3,FALSE),0)</f>
        <v>0</v>
      </c>
      <c r="AQ229" s="353"/>
      <c r="AR229" s="331">
        <f t="shared" si="28"/>
        <v>2221</v>
      </c>
      <c r="AS229" s="332">
        <f t="shared" si="28"/>
        <v>2018</v>
      </c>
      <c r="AT229" s="349">
        <f t="shared" si="35"/>
        <v>0</v>
      </c>
      <c r="AU229" s="349">
        <f t="shared" si="35"/>
        <v>0</v>
      </c>
      <c r="AV229" s="349">
        <f t="shared" si="34"/>
        <v>0</v>
      </c>
      <c r="AW229" s="349">
        <f t="shared" si="34"/>
        <v>0</v>
      </c>
      <c r="AX229" s="350">
        <f t="shared" si="34"/>
        <v>0</v>
      </c>
      <c r="AY229" s="349">
        <f t="shared" si="34"/>
        <v>0</v>
      </c>
      <c r="AZ229" s="349">
        <f t="shared" si="34"/>
        <v>0</v>
      </c>
      <c r="BA229" s="349">
        <f t="shared" si="34"/>
        <v>0</v>
      </c>
      <c r="BB229" s="349">
        <f t="shared" si="34"/>
        <v>0</v>
      </c>
      <c r="BC229" s="349">
        <f t="shared" si="34"/>
        <v>0</v>
      </c>
      <c r="BD229" s="350">
        <f t="shared" si="34"/>
        <v>0</v>
      </c>
      <c r="BE229" s="349">
        <f t="shared" si="30"/>
        <v>0</v>
      </c>
      <c r="BF229" s="375">
        <f t="shared" si="31"/>
        <v>0</v>
      </c>
      <c r="BG229" s="334">
        <f t="shared" si="32"/>
        <v>0</v>
      </c>
      <c r="BI229" s="107">
        <v>925</v>
      </c>
      <c r="BJ229" s="108">
        <v>6012884.9549000002</v>
      </c>
      <c r="BK229" s="108">
        <v>4892863.9572000001</v>
      </c>
      <c r="BL229" s="108">
        <v>475009.04200000002</v>
      </c>
    </row>
    <row r="230" spans="1:64" x14ac:dyDescent="0.2">
      <c r="A230" s="326" t="str">
        <f t="shared" si="29"/>
        <v>22222014</v>
      </c>
      <c r="B230" s="331">
        <v>2222</v>
      </c>
      <c r="C230" s="327">
        <v>2014</v>
      </c>
      <c r="D230" s="353">
        <f>+IFERROR(VLOOKUP($A230,Data_Loss!$A$2:$V$1180,6,FALSE),0)</f>
        <v>0</v>
      </c>
      <c r="E230" s="353">
        <f>+IFERROR(VLOOKUP($A230,Data_Loss!$A$2:$V$1180,7,FALSE),0)</f>
        <v>0</v>
      </c>
      <c r="F230" s="353">
        <f>+IFERROR(VLOOKUP($A230,Data_Loss!$A$2:$V$1180,8,FALSE),0)</f>
        <v>0</v>
      </c>
      <c r="G230" s="353">
        <f>+IFERROR(VLOOKUP($A230,Data_Loss!$A$2:$V$1180,9,FALSE),0)</f>
        <v>0</v>
      </c>
      <c r="H230" s="353">
        <f>+IFERROR(VLOOKUP($A230,Data_Loss!$A$2:$V$1180,10,FALSE),0)</f>
        <v>1</v>
      </c>
      <c r="I230" s="353">
        <f>+IFERROR(VLOOKUP($A230,Data_Loss!$A$2:$V$1300,12,FALSE),0)</f>
        <v>0</v>
      </c>
      <c r="J230" s="353">
        <f>+IFERROR(VLOOKUP($A230,Data_Loss!$A$2:$V$1300,13,FALSE),0)</f>
        <v>0</v>
      </c>
      <c r="K230" s="353">
        <f>+IFERROR(VLOOKUP($A230,Data_Loss!$A$2:$V$1300,14,FALSE),0)</f>
        <v>0</v>
      </c>
      <c r="L230" s="353">
        <f>+IFERROR(VLOOKUP($A230,Data_Loss!$A$2:$V$1300,15,FALSE),0)</f>
        <v>0</v>
      </c>
      <c r="M230" s="353">
        <f>+IFERROR(VLOOKUP($A230,Data_Loss!$A$2:$V$1300,16,FALSE),0)</f>
        <v>1128</v>
      </c>
      <c r="N230" s="353">
        <f>+IFERROR(VLOOKUP($A230,Data_Loss!$A$2:$V$1300,17,FALSE),0)</f>
        <v>0</v>
      </c>
      <c r="O230" s="353">
        <f>+IFERROR(VLOOKUP($A230,Data_Loss!$A$2:$V$1300,18,FALSE),0)</f>
        <v>0</v>
      </c>
      <c r="P230" s="353">
        <f>+IFERROR(VLOOKUP($A230,Data_Loss!$A$2:$V$1300,19,FALSE),0)</f>
        <v>0</v>
      </c>
      <c r="Q230" s="353">
        <f>+IFERROR(VLOOKUP($A230,Data_Loss!$A$2:$V$1300,20,FALSE),0)</f>
        <v>0</v>
      </c>
      <c r="R230" s="353">
        <f>+IFERROR(VLOOKUP($A230,Data_Loss!$A$2:$V$1300,21,FALSE),0)</f>
        <v>1788</v>
      </c>
      <c r="S230" s="353">
        <f>+IFERROR(VLOOKUP($A230,Data_Loss!$A$2:$V$1300,22,FALSE),0)</f>
        <v>454</v>
      </c>
      <c r="T230" s="191">
        <f>+$I230*'10k &amp; MO'!C$3+$J230*'10k &amp; MO'!C$9+$K230*'10k &amp; MO'!C$15+$L230*'10k &amp; MO'!C$21+$M230*'10k &amp; MO'!C$27</f>
        <v>0</v>
      </c>
      <c r="U230" s="349">
        <f>+$I230*'10k &amp; MO'!D$3+$J230*'10k &amp; MO'!D$9+$K230*'10k &amp; MO'!D$15+$L230*'10k &amp; MO'!D$21+$M230*'10k &amp; MO'!D$27</f>
        <v>0</v>
      </c>
      <c r="V230" s="349">
        <f>+$I230*'10k &amp; MO'!E$3+$J230*'10k &amp; MO'!E$9+$K230*'10k &amp; MO'!E$15+$L230*'10k &amp; MO'!E$21+$M230*'10k &amp; MO'!E$27</f>
        <v>0</v>
      </c>
      <c r="W230" s="349">
        <f>+$I230*'10k &amp; MO'!F$3+$J230*'10k &amp; MO'!F$9+$K230*'10k &amp; MO'!F$15+$L230*'10k &amp; MO'!F$21+$M230*'10k &amp; MO'!F$27</f>
        <v>0</v>
      </c>
      <c r="X230" s="349">
        <f>+$I230*'10k &amp; MO'!G$3+$J230*'10k &amp; MO'!G$9+$K230*'10k &amp; MO'!G$15+$L230*'10k &amp; MO'!G$21+$M230*'10k &amp; MO'!G$27</f>
        <v>1276.896</v>
      </c>
      <c r="Y230" s="349">
        <f>+$N230*'10k &amp; MO'!H$3+$O230*'10k &amp; MO'!H$9+$P230*'10k &amp; MO'!H$15+$Q230*'10k &amp; MO'!H$21+$R230*'10k &amp; MO'!H$27</f>
        <v>0</v>
      </c>
      <c r="Z230" s="349">
        <f>+$N230*'10k &amp; MO'!I$3+$O230*'10k &amp; MO'!I$9+$P230*'10k &amp; MO'!I$15+$Q230*'10k &amp; MO'!I$21+$R230*'10k &amp; MO'!I$27</f>
        <v>0</v>
      </c>
      <c r="AA230" s="349">
        <f>+$N230*'10k &amp; MO'!J$3+$O230*'10k &amp; MO'!J$9+$P230*'10k &amp; MO'!J$15+$Q230*'10k &amp; MO'!J$21+$R230*'10k &amp; MO'!J$27</f>
        <v>0</v>
      </c>
      <c r="AB230" s="349">
        <f>+$N230*'10k &amp; MO'!K$3+$O230*'10k &amp; MO'!K$9+$P230*'10k &amp; MO'!K$15+$Q230*'10k &amp; MO'!K$21+$R230*'10k &amp; MO'!K$27</f>
        <v>0</v>
      </c>
      <c r="AC230" s="349">
        <f>+$N230*'10k &amp; MO'!L$3+$O230*'10k &amp; MO'!L$9+$P230*'10k &amp; MO'!L$15+$Q230*'10k &amp; MO'!L$21+$R230*'10k &amp; MO'!L$27</f>
        <v>2757.096</v>
      </c>
      <c r="AD230" s="350">
        <f>+S230*'10k &amp; MO'!O$3</f>
        <v>486.23399999999998</v>
      </c>
      <c r="AF230" s="192" t="str">
        <f t="shared" si="27"/>
        <v>22222014</v>
      </c>
      <c r="AG230" s="192">
        <f>+IFERROR(VLOOKUP($AF230,'Limited Loss'!$F$5:$P$124,AG$3,FALSE),0)</f>
        <v>0</v>
      </c>
      <c r="AH230" s="193">
        <f>+IFERROR(VLOOKUP($AF230,'Limited Loss'!$F$5:$P$124,AH$3,FALSE),0)</f>
        <v>0</v>
      </c>
      <c r="AI230" s="193">
        <f>+IFERROR(VLOOKUP($AF230,'Limited Loss'!$F$5:$P$124,AI$3,FALSE),0)</f>
        <v>0</v>
      </c>
      <c r="AJ230" s="193">
        <f>+IFERROR(VLOOKUP($AF230,'Limited Loss'!$F$5:$P$124,AJ$3,FALSE),0)</f>
        <v>0</v>
      </c>
      <c r="AK230" s="100">
        <f>+IFERROR(VLOOKUP($AF230,'Limited Loss'!$F$5:$P$124,AK$3,FALSE),0)</f>
        <v>0</v>
      </c>
      <c r="AL230" s="193">
        <f>+IFERROR(VLOOKUP($AF230,'Limited Loss'!$F$5:$P$124,AL$3,FALSE),0)</f>
        <v>0</v>
      </c>
      <c r="AM230" s="193">
        <f>+IFERROR(VLOOKUP($AF230,'Limited Loss'!$F$5:$P$124,AM$3,FALSE),0)</f>
        <v>0</v>
      </c>
      <c r="AN230" s="193">
        <f>+IFERROR(VLOOKUP($AF230,'Limited Loss'!$F$5:$P$124,AN$3,FALSE),0)</f>
        <v>0</v>
      </c>
      <c r="AO230" s="193">
        <f>+IFERROR(VLOOKUP($AF230,'Limited Loss'!$F$5:$P$124,AO$3,FALSE),0)</f>
        <v>0</v>
      </c>
      <c r="AP230" s="100">
        <f>+IFERROR(VLOOKUP($AF230,'Limited Loss'!$F$5:$P$124,AP$3,FALSE),0)</f>
        <v>0</v>
      </c>
      <c r="AQ230" s="353"/>
      <c r="AR230" s="331">
        <f t="shared" si="28"/>
        <v>2222</v>
      </c>
      <c r="AS230" s="332">
        <f t="shared" si="28"/>
        <v>2014</v>
      </c>
      <c r="AT230" s="349">
        <f t="shared" si="35"/>
        <v>0</v>
      </c>
      <c r="AU230" s="349">
        <f t="shared" si="35"/>
        <v>0</v>
      </c>
      <c r="AV230" s="349">
        <f t="shared" si="34"/>
        <v>0</v>
      </c>
      <c r="AW230" s="349">
        <f t="shared" si="34"/>
        <v>0</v>
      </c>
      <c r="AX230" s="350">
        <f t="shared" si="34"/>
        <v>1276.896</v>
      </c>
      <c r="AY230" s="349">
        <f t="shared" si="34"/>
        <v>0</v>
      </c>
      <c r="AZ230" s="349">
        <f t="shared" si="34"/>
        <v>0</v>
      </c>
      <c r="BA230" s="349">
        <f t="shared" si="34"/>
        <v>0</v>
      </c>
      <c r="BB230" s="349">
        <f t="shared" si="34"/>
        <v>0</v>
      </c>
      <c r="BC230" s="349">
        <f t="shared" si="34"/>
        <v>2757.096</v>
      </c>
      <c r="BD230" s="350">
        <f t="shared" si="34"/>
        <v>486.23399999999998</v>
      </c>
      <c r="BE230" s="349">
        <f t="shared" si="30"/>
        <v>0</v>
      </c>
      <c r="BF230" s="375">
        <f t="shared" si="31"/>
        <v>4033.9920000000002</v>
      </c>
      <c r="BG230" s="334">
        <f t="shared" si="32"/>
        <v>486.23399999999998</v>
      </c>
      <c r="BI230" s="107">
        <v>926</v>
      </c>
      <c r="BJ230" s="108">
        <v>1632656.5633</v>
      </c>
      <c r="BK230" s="108">
        <v>915019.24800000002</v>
      </c>
      <c r="BL230" s="108">
        <v>128405.269</v>
      </c>
    </row>
    <row r="231" spans="1:64" x14ac:dyDescent="0.2">
      <c r="A231" s="326" t="str">
        <f t="shared" si="29"/>
        <v>22222015</v>
      </c>
      <c r="B231" s="331">
        <v>2222</v>
      </c>
      <c r="C231" s="327">
        <v>2015</v>
      </c>
      <c r="D231" s="353">
        <f>+IFERROR(VLOOKUP($A231,Data_Loss!$A$2:$V$1180,6,FALSE),0)</f>
        <v>0</v>
      </c>
      <c r="E231" s="353">
        <f>+IFERROR(VLOOKUP($A231,Data_Loss!$A$2:$V$1180,7,FALSE),0)</f>
        <v>0</v>
      </c>
      <c r="F231" s="353">
        <f>+IFERROR(VLOOKUP($A231,Data_Loss!$A$2:$V$1180,8,FALSE),0)</f>
        <v>0</v>
      </c>
      <c r="G231" s="353">
        <f>+IFERROR(VLOOKUP($A231,Data_Loss!$A$2:$V$1180,9,FALSE),0)</f>
        <v>0</v>
      </c>
      <c r="H231" s="353">
        <f>+IFERROR(VLOOKUP($A231,Data_Loss!$A$2:$V$1180,10,FALSE),0)</f>
        <v>1</v>
      </c>
      <c r="I231" s="353">
        <f>+IFERROR(VLOOKUP($A231,Data_Loss!$A$2:$V$1300,12,FALSE),0)</f>
        <v>0</v>
      </c>
      <c r="J231" s="353">
        <f>+IFERROR(VLOOKUP($A231,Data_Loss!$A$2:$V$1300,13,FALSE),0)</f>
        <v>0</v>
      </c>
      <c r="K231" s="353">
        <f>+IFERROR(VLOOKUP($A231,Data_Loss!$A$2:$V$1300,14,FALSE),0)</f>
        <v>0</v>
      </c>
      <c r="L231" s="353">
        <f>+IFERROR(VLOOKUP($A231,Data_Loss!$A$2:$V$1300,15,FALSE),0)</f>
        <v>0</v>
      </c>
      <c r="M231" s="353">
        <f>+IFERROR(VLOOKUP($A231,Data_Loss!$A$2:$V$1300,16,FALSE),0)</f>
        <v>317</v>
      </c>
      <c r="N231" s="353">
        <f>+IFERROR(VLOOKUP($A231,Data_Loss!$A$2:$V$1300,17,FALSE),0)</f>
        <v>0</v>
      </c>
      <c r="O231" s="353">
        <f>+IFERROR(VLOOKUP($A231,Data_Loss!$A$2:$V$1300,18,FALSE),0)</f>
        <v>0</v>
      </c>
      <c r="P231" s="353">
        <f>+IFERROR(VLOOKUP($A231,Data_Loss!$A$2:$V$1300,19,FALSE),0)</f>
        <v>0</v>
      </c>
      <c r="Q231" s="353">
        <f>+IFERROR(VLOOKUP($A231,Data_Loss!$A$2:$V$1300,20,FALSE),0)</f>
        <v>0</v>
      </c>
      <c r="R231" s="353">
        <f>+IFERROR(VLOOKUP($A231,Data_Loss!$A$2:$V$1300,21,FALSE),0)</f>
        <v>466</v>
      </c>
      <c r="S231" s="353">
        <f>+IFERROR(VLOOKUP($A231,Data_Loss!$A$2:$V$1300,22,FALSE),0)</f>
        <v>1341</v>
      </c>
      <c r="T231" s="191">
        <f>+$I231*'10k &amp; MO'!C$4+$J231*'10k &amp; MO'!C$10+$K231*'10k &amp; MO'!C$16+$L231*'10k &amp; MO'!C$22+$M231*'10k &amp; MO'!C$28</f>
        <v>0</v>
      </c>
      <c r="U231" s="349">
        <f>+$I231*'10k &amp; MO'!D$4+$J231*'10k &amp; MO'!D$10+$K231*'10k &amp; MO'!D$16+$L231*'10k &amp; MO'!D$22+$M231*'10k &amp; MO'!D$28</f>
        <v>0</v>
      </c>
      <c r="V231" s="349">
        <f>+$I231*'10k &amp; MO'!E$4+$J231*'10k &amp; MO'!E$10+$K231*'10k &amp; MO'!E$16+$L231*'10k &amp; MO'!E$22+$M231*'10k &amp; MO'!E$28</f>
        <v>11.095000000000001</v>
      </c>
      <c r="W231" s="349">
        <f>+$I231*'10k &amp; MO'!F$4+$J231*'10k &amp; MO'!F$10+$K231*'10k &amp; MO'!F$16+$L231*'10k &amp; MO'!F$22+$M231*'10k &amp; MO'!F$28</f>
        <v>6.6252999999999993</v>
      </c>
      <c r="X231" s="349">
        <f>+$I231*'10k &amp; MO'!G$4+$J231*'10k &amp; MO'!G$10+$K231*'10k &amp; MO'!G$16+$L231*'10k &amp; MO'!G$22+$M231*'10k &amp; MO'!G$28</f>
        <v>366.19839999999999</v>
      </c>
      <c r="Y231" s="349">
        <f>+$N231*'10k &amp; MO'!H$4+$O231*'10k &amp; MO'!H$10+$P231*'10k &amp; MO'!H$16+$Q231*'10k &amp; MO'!H$22+$R231*'10k &amp; MO'!H$28</f>
        <v>0</v>
      </c>
      <c r="Z231" s="349">
        <f>+$N231*'10k &amp; MO'!I$4+$O231*'10k &amp; MO'!I$10+$P231*'10k &amp; MO'!I$16+$Q231*'10k &amp; MO'!I$22+$R231*'10k &amp; MO'!I$28</f>
        <v>0</v>
      </c>
      <c r="AA231" s="349">
        <f>+$N231*'10k &amp; MO'!J$4+$O231*'10k &amp; MO'!J$10+$P231*'10k &amp; MO'!J$16+$Q231*'10k &amp; MO'!J$22+$R231*'10k &amp; MO'!J$28</f>
        <v>13.1412</v>
      </c>
      <c r="AB231" s="349">
        <f>+$N231*'10k &amp; MO'!K$4+$O231*'10k &amp; MO'!K$10+$P231*'10k &amp; MO'!K$16+$Q231*'10k &amp; MO'!K$22+$R231*'10k &amp; MO'!K$28</f>
        <v>17.940999999999999</v>
      </c>
      <c r="AC231" s="349">
        <f>+$N231*'10k &amp; MO'!L$4+$O231*'10k &amp; MO'!L$10+$P231*'10k &amp; MO'!L$16+$Q231*'10k &amp; MO'!L$22+$R231*'10k &amp; MO'!L$28</f>
        <v>683.80840000000001</v>
      </c>
      <c r="AD231" s="350">
        <f>+S231*'10k &amp; MO'!O$4</f>
        <v>1625.2919999999999</v>
      </c>
      <c r="AF231" s="192" t="str">
        <f t="shared" si="27"/>
        <v>22222015</v>
      </c>
      <c r="AG231" s="192">
        <f>+IFERROR(VLOOKUP($AF231,'Limited Loss'!$F$5:$P$124,AG$3,FALSE),0)</f>
        <v>0</v>
      </c>
      <c r="AH231" s="193">
        <f>+IFERROR(VLOOKUP($AF231,'Limited Loss'!$F$5:$P$124,AH$3,FALSE),0)</f>
        <v>0</v>
      </c>
      <c r="AI231" s="193">
        <f>+IFERROR(VLOOKUP($AF231,'Limited Loss'!$F$5:$P$124,AI$3,FALSE),0)</f>
        <v>0</v>
      </c>
      <c r="AJ231" s="193">
        <f>+IFERROR(VLOOKUP($AF231,'Limited Loss'!$F$5:$P$124,AJ$3,FALSE),0)</f>
        <v>0</v>
      </c>
      <c r="AK231" s="100">
        <f>+IFERROR(VLOOKUP($AF231,'Limited Loss'!$F$5:$P$124,AK$3,FALSE),0)</f>
        <v>0</v>
      </c>
      <c r="AL231" s="193">
        <f>+IFERROR(VLOOKUP($AF231,'Limited Loss'!$F$5:$P$124,AL$3,FALSE),0)</f>
        <v>0</v>
      </c>
      <c r="AM231" s="193">
        <f>+IFERROR(VLOOKUP($AF231,'Limited Loss'!$F$5:$P$124,AM$3,FALSE),0)</f>
        <v>0</v>
      </c>
      <c r="AN231" s="193">
        <f>+IFERROR(VLOOKUP($AF231,'Limited Loss'!$F$5:$P$124,AN$3,FALSE),0)</f>
        <v>0</v>
      </c>
      <c r="AO231" s="193">
        <f>+IFERROR(VLOOKUP($AF231,'Limited Loss'!$F$5:$P$124,AO$3,FALSE),0)</f>
        <v>0</v>
      </c>
      <c r="AP231" s="100">
        <f>+IFERROR(VLOOKUP($AF231,'Limited Loss'!$F$5:$P$124,AP$3,FALSE),0)</f>
        <v>0</v>
      </c>
      <c r="AQ231" s="353"/>
      <c r="AR231" s="331">
        <f t="shared" si="28"/>
        <v>2222</v>
      </c>
      <c r="AS231" s="332">
        <f t="shared" si="28"/>
        <v>2015</v>
      </c>
      <c r="AT231" s="349">
        <f t="shared" si="35"/>
        <v>0</v>
      </c>
      <c r="AU231" s="349">
        <f t="shared" si="35"/>
        <v>0</v>
      </c>
      <c r="AV231" s="349">
        <f t="shared" si="34"/>
        <v>11.095000000000001</v>
      </c>
      <c r="AW231" s="349">
        <f t="shared" si="34"/>
        <v>6.6252999999999993</v>
      </c>
      <c r="AX231" s="350">
        <f t="shared" si="34"/>
        <v>366.19839999999999</v>
      </c>
      <c r="AY231" s="349">
        <f t="shared" si="34"/>
        <v>0</v>
      </c>
      <c r="AZ231" s="349">
        <f t="shared" si="34"/>
        <v>0</v>
      </c>
      <c r="BA231" s="349">
        <f t="shared" si="34"/>
        <v>13.1412</v>
      </c>
      <c r="BB231" s="349">
        <f t="shared" si="34"/>
        <v>17.940999999999999</v>
      </c>
      <c r="BC231" s="349">
        <f t="shared" si="34"/>
        <v>683.80840000000001</v>
      </c>
      <c r="BD231" s="350">
        <f t="shared" si="34"/>
        <v>1625.2919999999999</v>
      </c>
      <c r="BE231" s="349">
        <f t="shared" si="30"/>
        <v>24.2362</v>
      </c>
      <c r="BF231" s="375">
        <f t="shared" si="31"/>
        <v>1074.5731000000001</v>
      </c>
      <c r="BG231" s="334">
        <f t="shared" si="32"/>
        <v>1625.2919999999999</v>
      </c>
      <c r="BI231" s="107">
        <v>927</v>
      </c>
      <c r="BJ231" s="108">
        <v>1399868.3218</v>
      </c>
      <c r="BK231" s="108">
        <v>1663623.5009000001</v>
      </c>
      <c r="BL231" s="108">
        <v>332157.55800000002</v>
      </c>
    </row>
    <row r="232" spans="1:64" x14ac:dyDescent="0.2">
      <c r="A232" s="326" t="str">
        <f t="shared" si="29"/>
        <v>22222016</v>
      </c>
      <c r="B232" s="331">
        <v>2222</v>
      </c>
      <c r="C232" s="327">
        <v>2016</v>
      </c>
      <c r="D232" s="353">
        <f>+IFERROR(VLOOKUP($A232,Data_Loss!$A$2:$V$1180,6,FALSE),0)</f>
        <v>0</v>
      </c>
      <c r="E232" s="353">
        <f>+IFERROR(VLOOKUP($A232,Data_Loss!$A$2:$V$1180,7,FALSE),0)</f>
        <v>0</v>
      </c>
      <c r="F232" s="353">
        <f>+IFERROR(VLOOKUP($A232,Data_Loss!$A$2:$V$1180,8,FALSE),0)</f>
        <v>0</v>
      </c>
      <c r="G232" s="353">
        <f>+IFERROR(VLOOKUP($A232,Data_Loss!$A$2:$V$1180,9,FALSE),0)</f>
        <v>2</v>
      </c>
      <c r="H232" s="353">
        <f>+IFERROR(VLOOKUP($A232,Data_Loss!$A$2:$V$1180,10,FALSE),0)</f>
        <v>2</v>
      </c>
      <c r="I232" s="353">
        <f>+IFERROR(VLOOKUP($A232,Data_Loss!$A$2:$V$1300,12,FALSE),0)</f>
        <v>0</v>
      </c>
      <c r="J232" s="353">
        <f>+IFERROR(VLOOKUP($A232,Data_Loss!$A$2:$V$1300,13,FALSE),0)</f>
        <v>0</v>
      </c>
      <c r="K232" s="353">
        <f>+IFERROR(VLOOKUP($A232,Data_Loss!$A$2:$V$1300,14,FALSE),0)</f>
        <v>0</v>
      </c>
      <c r="L232" s="353">
        <f>+IFERROR(VLOOKUP($A232,Data_Loss!$A$2:$V$1300,15,FALSE),0)</f>
        <v>33877</v>
      </c>
      <c r="M232" s="353">
        <f>+IFERROR(VLOOKUP($A232,Data_Loss!$A$2:$V$1300,16,FALSE),0)</f>
        <v>35515</v>
      </c>
      <c r="N232" s="353">
        <f>+IFERROR(VLOOKUP($A232,Data_Loss!$A$2:$V$1300,17,FALSE),0)</f>
        <v>0</v>
      </c>
      <c r="O232" s="353">
        <f>+IFERROR(VLOOKUP($A232,Data_Loss!$A$2:$V$1300,18,FALSE),0)</f>
        <v>0</v>
      </c>
      <c r="P232" s="353">
        <f>+IFERROR(VLOOKUP($A232,Data_Loss!$A$2:$V$1300,19,FALSE),0)</f>
        <v>0</v>
      </c>
      <c r="Q232" s="353">
        <f>+IFERROR(VLOOKUP($A232,Data_Loss!$A$2:$V$1300,20,FALSE),0)</f>
        <v>14380</v>
      </c>
      <c r="R232" s="353">
        <f>+IFERROR(VLOOKUP($A232,Data_Loss!$A$2:$V$1300,21,FALSE),0)</f>
        <v>7719</v>
      </c>
      <c r="S232" s="353">
        <f>+IFERROR(VLOOKUP($A232,Data_Loss!$A$2:$V$1300,22,FALSE),0)</f>
        <v>6670</v>
      </c>
      <c r="T232" s="191">
        <f>+$I232*'10k &amp; MO'!C$5+$J232*'10k &amp; MO'!C$11+$K232*'10k &amp; MO'!C$17+$L232*'10k &amp; MO'!C$23+$M232*'10k &amp; MO'!C$29</f>
        <v>0</v>
      </c>
      <c r="U232" s="349">
        <f>+$I232*'10k &amp; MO'!D$5+$J232*'10k &amp; MO'!D$11+$K232*'10k &amp; MO'!D$17+$L232*'10k &amp; MO'!D$23+$M232*'10k &amp; MO'!D$29</f>
        <v>0</v>
      </c>
      <c r="V232" s="349">
        <f>+$I232*'10k &amp; MO'!E$5+$J232*'10k &amp; MO'!E$11+$K232*'10k &amp; MO'!E$17+$L232*'10k &amp; MO'!E$23+$M232*'10k &amp; MO'!E$29</f>
        <v>15030.486800000001</v>
      </c>
      <c r="W232" s="349">
        <f>+$I232*'10k &amp; MO'!F$5+$J232*'10k &amp; MO'!F$11+$K232*'10k &amp; MO'!F$17+$L232*'10k &amp; MO'!F$23+$M232*'10k &amp; MO'!F$29</f>
        <v>39059.115700000002</v>
      </c>
      <c r="X232" s="349">
        <f>+$I232*'10k &amp; MO'!G$5+$J232*'10k &amp; MO'!G$11+$K232*'10k &amp; MO'!G$17+$L232*'10k &amp; MO'!G$23+$M232*'10k &amp; MO'!G$29</f>
        <v>37807.549299999999</v>
      </c>
      <c r="Y232" s="349">
        <f>+$N232*'10k &amp; MO'!H$5+$O232*'10k &amp; MO'!H$11+$P232*'10k &amp; MO'!H$17+$Q232*'10k &amp; MO'!H$23+$R232*'10k &amp; MO'!H$29</f>
        <v>0</v>
      </c>
      <c r="Z232" s="349">
        <f>+$N232*'10k &amp; MO'!I$5+$O232*'10k &amp; MO'!I$11+$P232*'10k &amp; MO'!I$17+$Q232*'10k &amp; MO'!I$23+$R232*'10k &amp; MO'!I$29</f>
        <v>0</v>
      </c>
      <c r="AA232" s="349">
        <f>+$N232*'10k &amp; MO'!J$5+$O232*'10k &amp; MO'!J$11+$P232*'10k &amp; MO'!J$17+$Q232*'10k &amp; MO'!J$23+$R232*'10k &amp; MO'!J$29</f>
        <v>5793.8892999999998</v>
      </c>
      <c r="AB232" s="349">
        <f>+$N232*'10k &amp; MO'!K$5+$O232*'10k &amp; MO'!K$11+$P232*'10k &amp; MO'!K$17+$Q232*'10k &amp; MO'!K$23+$R232*'10k &amp; MO'!K$29</f>
        <v>23489.137899999998</v>
      </c>
      <c r="AC232" s="349">
        <f>+$N232*'10k &amp; MO'!L$5+$O232*'10k &amp; MO'!L$11+$P232*'10k &amp; MO'!L$17+$Q232*'10k &amp; MO'!L$23+$R232*'10k &amp; MO'!L$29</f>
        <v>12324.316800000001</v>
      </c>
      <c r="AD232" s="350">
        <f>+S232*'10k &amp; MO'!O$5</f>
        <v>8991.16</v>
      </c>
      <c r="AF232" s="192" t="str">
        <f t="shared" si="27"/>
        <v>22222016</v>
      </c>
      <c r="AG232" s="192">
        <f>+IFERROR(VLOOKUP($AF232,'Limited Loss'!$F$5:$P$124,AG$3,FALSE),0)</f>
        <v>0</v>
      </c>
      <c r="AH232" s="193">
        <f>+IFERROR(VLOOKUP($AF232,'Limited Loss'!$F$5:$P$124,AH$3,FALSE),0)</f>
        <v>0</v>
      </c>
      <c r="AI232" s="193">
        <f>+IFERROR(VLOOKUP($AF232,'Limited Loss'!$F$5:$P$124,AI$3,FALSE),0)</f>
        <v>0</v>
      </c>
      <c r="AJ232" s="193">
        <f>+IFERROR(VLOOKUP($AF232,'Limited Loss'!$F$5:$P$124,AJ$3,FALSE),0)</f>
        <v>0</v>
      </c>
      <c r="AK232" s="100">
        <f>+IFERROR(VLOOKUP($AF232,'Limited Loss'!$F$5:$P$124,AK$3,FALSE),0)</f>
        <v>0</v>
      </c>
      <c r="AL232" s="193">
        <f>+IFERROR(VLOOKUP($AF232,'Limited Loss'!$F$5:$P$124,AL$3,FALSE),0)</f>
        <v>0</v>
      </c>
      <c r="AM232" s="193">
        <f>+IFERROR(VLOOKUP($AF232,'Limited Loss'!$F$5:$P$124,AM$3,FALSE),0)</f>
        <v>0</v>
      </c>
      <c r="AN232" s="193">
        <f>+IFERROR(VLOOKUP($AF232,'Limited Loss'!$F$5:$P$124,AN$3,FALSE),0)</f>
        <v>0</v>
      </c>
      <c r="AO232" s="193">
        <f>+IFERROR(VLOOKUP($AF232,'Limited Loss'!$F$5:$P$124,AO$3,FALSE),0)</f>
        <v>0</v>
      </c>
      <c r="AP232" s="100">
        <f>+IFERROR(VLOOKUP($AF232,'Limited Loss'!$F$5:$P$124,AP$3,FALSE),0)</f>
        <v>0</v>
      </c>
      <c r="AQ232" s="353"/>
      <c r="AR232" s="331">
        <f t="shared" si="28"/>
        <v>2222</v>
      </c>
      <c r="AS232" s="332">
        <f t="shared" si="28"/>
        <v>2016</v>
      </c>
      <c r="AT232" s="349">
        <f t="shared" si="35"/>
        <v>0</v>
      </c>
      <c r="AU232" s="349">
        <f t="shared" si="35"/>
        <v>0</v>
      </c>
      <c r="AV232" s="349">
        <f t="shared" si="34"/>
        <v>15030.486800000001</v>
      </c>
      <c r="AW232" s="349">
        <f t="shared" si="34"/>
        <v>39059.115700000002</v>
      </c>
      <c r="AX232" s="350">
        <f t="shared" si="34"/>
        <v>37807.549299999999</v>
      </c>
      <c r="AY232" s="349">
        <f t="shared" si="34"/>
        <v>0</v>
      </c>
      <c r="AZ232" s="349">
        <f t="shared" si="34"/>
        <v>0</v>
      </c>
      <c r="BA232" s="349">
        <f t="shared" si="34"/>
        <v>5793.8892999999998</v>
      </c>
      <c r="BB232" s="349">
        <f t="shared" si="34"/>
        <v>23489.137899999998</v>
      </c>
      <c r="BC232" s="349">
        <f t="shared" si="34"/>
        <v>12324.316800000001</v>
      </c>
      <c r="BD232" s="350">
        <f t="shared" si="34"/>
        <v>8991.16</v>
      </c>
      <c r="BE232" s="349">
        <f t="shared" si="30"/>
        <v>20824.376100000001</v>
      </c>
      <c r="BF232" s="375">
        <f t="shared" si="31"/>
        <v>112680.11970000001</v>
      </c>
      <c r="BG232" s="334">
        <f t="shared" si="32"/>
        <v>8991.16</v>
      </c>
      <c r="BI232" s="107">
        <v>928</v>
      </c>
      <c r="BJ232" s="108">
        <v>18162306.347600002</v>
      </c>
      <c r="BK232" s="108">
        <v>16366010.435800001</v>
      </c>
      <c r="BL232" s="108">
        <v>2070125.1379999998</v>
      </c>
    </row>
    <row r="233" spans="1:64" x14ac:dyDescent="0.2">
      <c r="A233" s="326" t="str">
        <f t="shared" si="29"/>
        <v>22222017</v>
      </c>
      <c r="B233" s="331">
        <v>2222</v>
      </c>
      <c r="C233" s="327">
        <v>2017</v>
      </c>
      <c r="D233" s="353">
        <f>+IFERROR(VLOOKUP($A233,Data_Loss!$A$2:$V$1180,6,FALSE),0)</f>
        <v>0</v>
      </c>
      <c r="E233" s="353">
        <f>+IFERROR(VLOOKUP($A233,Data_Loss!$A$2:$V$1180,7,FALSE),0)</f>
        <v>0</v>
      </c>
      <c r="F233" s="353">
        <f>+IFERROR(VLOOKUP($A233,Data_Loss!$A$2:$V$1180,8,FALSE),0)</f>
        <v>0</v>
      </c>
      <c r="G233" s="353">
        <f>+IFERROR(VLOOKUP($A233,Data_Loss!$A$2:$V$1180,9,FALSE),0)</f>
        <v>3</v>
      </c>
      <c r="H233" s="353">
        <f>+IFERROR(VLOOKUP($A233,Data_Loss!$A$2:$V$1180,10,FALSE),0)</f>
        <v>2</v>
      </c>
      <c r="I233" s="353">
        <f>+IFERROR(VLOOKUP($A233,Data_Loss!$A$2:$V$1300,12,FALSE),0)</f>
        <v>0</v>
      </c>
      <c r="J233" s="353">
        <f>+IFERROR(VLOOKUP($A233,Data_Loss!$A$2:$V$1300,13,FALSE),0)</f>
        <v>0</v>
      </c>
      <c r="K233" s="353">
        <f>+IFERROR(VLOOKUP($A233,Data_Loss!$A$2:$V$1300,14,FALSE),0)</f>
        <v>0</v>
      </c>
      <c r="L233" s="353">
        <f>+IFERROR(VLOOKUP($A233,Data_Loss!$A$2:$V$1300,15,FALSE),0)</f>
        <v>54552</v>
      </c>
      <c r="M233" s="353">
        <f>+IFERROR(VLOOKUP($A233,Data_Loss!$A$2:$V$1300,16,FALSE),0)</f>
        <v>4389</v>
      </c>
      <c r="N233" s="353">
        <f>+IFERROR(VLOOKUP($A233,Data_Loss!$A$2:$V$1300,17,FALSE),0)</f>
        <v>0</v>
      </c>
      <c r="O233" s="353">
        <f>+IFERROR(VLOOKUP($A233,Data_Loss!$A$2:$V$1300,18,FALSE),0)</f>
        <v>0</v>
      </c>
      <c r="P233" s="353">
        <f>+IFERROR(VLOOKUP($A233,Data_Loss!$A$2:$V$1300,19,FALSE),0)</f>
        <v>0</v>
      </c>
      <c r="Q233" s="353">
        <f>+IFERROR(VLOOKUP($A233,Data_Loss!$A$2:$V$1300,20,FALSE),0)</f>
        <v>20631</v>
      </c>
      <c r="R233" s="353">
        <f>+IFERROR(VLOOKUP($A233,Data_Loss!$A$2:$V$1300,21,FALSE),0)</f>
        <v>15754</v>
      </c>
      <c r="S233" s="353">
        <f>+IFERROR(VLOOKUP($A233,Data_Loss!$A$2:$V$1300,22,FALSE),0)</f>
        <v>3874</v>
      </c>
      <c r="T233" s="191">
        <f>+$I233*'10k &amp; MO'!C$6+$J233*'10k &amp; MO'!C$12+$K233*'10k &amp; MO'!C$18+$L233*'10k &amp; MO'!C$24+$M233*'10k &amp; MO'!C$30</f>
        <v>0</v>
      </c>
      <c r="U233" s="349">
        <f>+$I233*'10k &amp; MO'!D$6+$J233*'10k &amp; MO'!D$12+$K233*'10k &amp; MO'!D$18+$L233*'10k &amp; MO'!D$24+$M233*'10k &amp; MO'!D$30</f>
        <v>118.5093</v>
      </c>
      <c r="V233" s="349">
        <f>+$I233*'10k &amp; MO'!E$6+$J233*'10k &amp; MO'!E$12+$K233*'10k &amp; MO'!E$18+$L233*'10k &amp; MO'!E$24+$M233*'10k &amp; MO'!E$30</f>
        <v>49603.974899999994</v>
      </c>
      <c r="W233" s="349">
        <f>+$I233*'10k &amp; MO'!F$6+$J233*'10k &amp; MO'!F$12+$K233*'10k &amp; MO'!F$18+$L233*'10k &amp; MO'!F$24+$M233*'10k &amp; MO'!F$30</f>
        <v>49846.126499999991</v>
      </c>
      <c r="X233" s="349">
        <f>+$I233*'10k &amp; MO'!G$6+$J233*'10k &amp; MO'!G$12+$K233*'10k &amp; MO'!G$18+$L233*'10k &amp; MO'!G$24+$M233*'10k &amp; MO'!G$30</f>
        <v>8919.1136999999999</v>
      </c>
      <c r="Y233" s="349">
        <f>+$N233*'10k &amp; MO'!H$6+$O233*'10k &amp; MO'!H$12+$P233*'10k &amp; MO'!H$18+$Q233*'10k &amp; MO'!H$24+$R233*'10k &amp; MO'!H$30</f>
        <v>0</v>
      </c>
      <c r="Z233" s="349">
        <f>+$N233*'10k &amp; MO'!I$6+$O233*'10k &amp; MO'!I$12+$P233*'10k &amp; MO'!I$18+$Q233*'10k &amp; MO'!I$24+$R233*'10k &amp; MO'!I$30</f>
        <v>19.167899999999999</v>
      </c>
      <c r="AA233" s="349">
        <f>+$N233*'10k &amp; MO'!J$6+$O233*'10k &amp; MO'!J$12+$P233*'10k &amp; MO'!J$18+$Q233*'10k &amp; MO'!J$24+$R233*'10k &amp; MO'!J$30</f>
        <v>27762.149100000002</v>
      </c>
      <c r="AB233" s="349">
        <f>+$N233*'10k &amp; MO'!K$6+$O233*'10k &amp; MO'!K$12+$P233*'10k &amp; MO'!K$18+$Q233*'10k &amp; MO'!K$24+$R233*'10k &amp; MO'!K$30</f>
        <v>29264.053500000002</v>
      </c>
      <c r="AC233" s="349">
        <f>+$N233*'10k &amp; MO'!L$6+$O233*'10k &amp; MO'!L$12+$P233*'10k &amp; MO'!L$18+$Q233*'10k &amp; MO'!L$24+$R233*'10k &amp; MO'!L$30</f>
        <v>25274.260700000003</v>
      </c>
      <c r="AD233" s="350">
        <f>+S233*'10k &amp; MO'!O$6</f>
        <v>5214.4040000000005</v>
      </c>
      <c r="AF233" s="192" t="str">
        <f t="shared" si="27"/>
        <v>22222017</v>
      </c>
      <c r="AG233" s="192">
        <f>+IFERROR(VLOOKUP($AF233,'Limited Loss'!$F$5:$P$124,AG$3,FALSE),0)</f>
        <v>0</v>
      </c>
      <c r="AH233" s="193">
        <f>+IFERROR(VLOOKUP($AF233,'Limited Loss'!$F$5:$P$124,AH$3,FALSE),0)</f>
        <v>0</v>
      </c>
      <c r="AI233" s="193">
        <f>+IFERROR(VLOOKUP($AF233,'Limited Loss'!$F$5:$P$124,AI$3,FALSE),0)</f>
        <v>0</v>
      </c>
      <c r="AJ233" s="193">
        <f>+IFERROR(VLOOKUP($AF233,'Limited Loss'!$F$5:$P$124,AJ$3,FALSE),0)</f>
        <v>0</v>
      </c>
      <c r="AK233" s="100">
        <f>+IFERROR(VLOOKUP($AF233,'Limited Loss'!$F$5:$P$124,AK$3,FALSE),0)</f>
        <v>0</v>
      </c>
      <c r="AL233" s="193">
        <f>+IFERROR(VLOOKUP($AF233,'Limited Loss'!$F$5:$P$124,AL$3,FALSE),0)</f>
        <v>0</v>
      </c>
      <c r="AM233" s="193">
        <f>+IFERROR(VLOOKUP($AF233,'Limited Loss'!$F$5:$P$124,AM$3,FALSE),0)</f>
        <v>0</v>
      </c>
      <c r="AN233" s="193">
        <f>+IFERROR(VLOOKUP($AF233,'Limited Loss'!$F$5:$P$124,AN$3,FALSE),0)</f>
        <v>0</v>
      </c>
      <c r="AO233" s="193">
        <f>+IFERROR(VLOOKUP($AF233,'Limited Loss'!$F$5:$P$124,AO$3,FALSE),0)</f>
        <v>0</v>
      </c>
      <c r="AP233" s="100">
        <f>+IFERROR(VLOOKUP($AF233,'Limited Loss'!$F$5:$P$124,AP$3,FALSE),0)</f>
        <v>0</v>
      </c>
      <c r="AQ233" s="353"/>
      <c r="AR233" s="331">
        <f t="shared" si="28"/>
        <v>2222</v>
      </c>
      <c r="AS233" s="332">
        <f t="shared" si="28"/>
        <v>2017</v>
      </c>
      <c r="AT233" s="349">
        <f t="shared" si="35"/>
        <v>0</v>
      </c>
      <c r="AU233" s="349">
        <f t="shared" si="35"/>
        <v>118.5093</v>
      </c>
      <c r="AV233" s="349">
        <f t="shared" si="34"/>
        <v>49603.974899999994</v>
      </c>
      <c r="AW233" s="349">
        <f t="shared" si="34"/>
        <v>49846.126499999991</v>
      </c>
      <c r="AX233" s="350">
        <f t="shared" si="34"/>
        <v>8919.1136999999999</v>
      </c>
      <c r="AY233" s="349">
        <f t="shared" si="34"/>
        <v>0</v>
      </c>
      <c r="AZ233" s="349">
        <f t="shared" si="34"/>
        <v>19.167899999999999</v>
      </c>
      <c r="BA233" s="349">
        <f t="shared" si="34"/>
        <v>27762.149100000002</v>
      </c>
      <c r="BB233" s="349">
        <f t="shared" si="34"/>
        <v>29264.053500000002</v>
      </c>
      <c r="BC233" s="349">
        <f t="shared" si="34"/>
        <v>25274.260700000003</v>
      </c>
      <c r="BD233" s="350">
        <f t="shared" si="34"/>
        <v>5214.4040000000005</v>
      </c>
      <c r="BE233" s="349">
        <f t="shared" si="30"/>
        <v>77503.801199999987</v>
      </c>
      <c r="BF233" s="375">
        <f t="shared" si="31"/>
        <v>113303.55439999999</v>
      </c>
      <c r="BG233" s="334">
        <f t="shared" si="32"/>
        <v>5214.4040000000005</v>
      </c>
      <c r="BI233" s="107">
        <v>929</v>
      </c>
      <c r="BJ233" s="108">
        <v>564151.54980000015</v>
      </c>
      <c r="BK233" s="108">
        <v>255427.5502</v>
      </c>
      <c r="BL233" s="108">
        <v>11288.092000000001</v>
      </c>
    </row>
    <row r="234" spans="1:64" x14ac:dyDescent="0.2">
      <c r="A234" s="326" t="str">
        <f t="shared" si="29"/>
        <v>22222018</v>
      </c>
      <c r="B234" s="331">
        <v>2222</v>
      </c>
      <c r="C234" s="327">
        <v>2018</v>
      </c>
      <c r="D234" s="353">
        <f>+IFERROR(VLOOKUP($A234,Data_Loss!$A$2:$V$1180,6,FALSE),0)</f>
        <v>0</v>
      </c>
      <c r="E234" s="353">
        <f>+IFERROR(VLOOKUP($A234,Data_Loss!$A$2:$V$1180,7,FALSE),0)</f>
        <v>0</v>
      </c>
      <c r="F234" s="353">
        <f>+IFERROR(VLOOKUP($A234,Data_Loss!$A$2:$V$1180,8,FALSE),0)</f>
        <v>0</v>
      </c>
      <c r="G234" s="353">
        <f>+IFERROR(VLOOKUP($A234,Data_Loss!$A$2:$V$1180,9,FALSE),0)</f>
        <v>0</v>
      </c>
      <c r="H234" s="353">
        <f>+IFERROR(VLOOKUP($A234,Data_Loss!$A$2:$V$1180,10,FALSE),0)</f>
        <v>2</v>
      </c>
      <c r="I234" s="353">
        <f>+IFERROR(VLOOKUP($A234,Data_Loss!$A$2:$V$1300,12,FALSE),0)</f>
        <v>0</v>
      </c>
      <c r="J234" s="353">
        <f>+IFERROR(VLOOKUP($A234,Data_Loss!$A$2:$V$1300,13,FALSE),0)</f>
        <v>0</v>
      </c>
      <c r="K234" s="353">
        <f>+IFERROR(VLOOKUP($A234,Data_Loss!$A$2:$V$1300,14,FALSE),0)</f>
        <v>0</v>
      </c>
      <c r="L234" s="353">
        <f>+IFERROR(VLOOKUP($A234,Data_Loss!$A$2:$V$1300,15,FALSE),0)</f>
        <v>0</v>
      </c>
      <c r="M234" s="353">
        <f>+IFERROR(VLOOKUP($A234,Data_Loss!$A$2:$V$1300,16,FALSE),0)</f>
        <v>11376</v>
      </c>
      <c r="N234" s="353">
        <f>+IFERROR(VLOOKUP($A234,Data_Loss!$A$2:$V$1300,17,FALSE),0)</f>
        <v>0</v>
      </c>
      <c r="O234" s="353">
        <f>+IFERROR(VLOOKUP($A234,Data_Loss!$A$2:$V$1300,18,FALSE),0)</f>
        <v>0</v>
      </c>
      <c r="P234" s="353">
        <f>+IFERROR(VLOOKUP($A234,Data_Loss!$A$2:$V$1300,19,FALSE),0)</f>
        <v>0</v>
      </c>
      <c r="Q234" s="353">
        <f>+IFERROR(VLOOKUP($A234,Data_Loss!$A$2:$V$1300,20,FALSE),0)</f>
        <v>0</v>
      </c>
      <c r="R234" s="353">
        <f>+IFERROR(VLOOKUP($A234,Data_Loss!$A$2:$V$1300,21,FALSE),0)</f>
        <v>10123</v>
      </c>
      <c r="S234" s="353">
        <f>+IFERROR(VLOOKUP($A234,Data_Loss!$A$2:$V$1300,22,FALSE),0)</f>
        <v>3917</v>
      </c>
      <c r="T234" s="191">
        <f>+$I234*'10k &amp; MO'!C$7+$J234*'10k &amp; MO'!C$13+$K234*'10k &amp; MO'!C$19+$L234*'10k &amp; MO'!C$25+$M234*'10k &amp; MO'!C$31</f>
        <v>25.027200000000001</v>
      </c>
      <c r="U234" s="349">
        <f>+$I234*'10k &amp; MO'!D$7+$J234*'10k &amp; MO'!D$13+$K234*'10k &amp; MO'!D$19+$L234*'10k &amp; MO'!D$25+$M234*'10k &amp; MO'!D$31</f>
        <v>775.84319999999991</v>
      </c>
      <c r="V234" s="349">
        <f>+$I234*'10k &amp; MO'!E$7+$J234*'10k &amp; MO'!E$13+$K234*'10k &amp; MO'!E$19+$L234*'10k &amp; MO'!E$25+$M234*'10k &amp; MO'!E$31</f>
        <v>15960.528</v>
      </c>
      <c r="W234" s="349">
        <f>+$I234*'10k &amp; MO'!F$7+$J234*'10k &amp; MO'!F$13+$K234*'10k &amp; MO'!F$19+$L234*'10k &amp; MO'!F$25+$M234*'10k &amp; MO'!F$31</f>
        <v>6019.0416000000005</v>
      </c>
      <c r="X234" s="349">
        <f>+$I234*'10k &amp; MO'!G$7+$J234*'10k &amp; MO'!G$13+$K234*'10k &amp; MO'!G$19+$L234*'10k &amp; MO'!G$25+$M234*'10k &amp; MO'!G$31</f>
        <v>7835.7887999999994</v>
      </c>
      <c r="Y234" s="349">
        <f>+$N234*'10k &amp; MO'!H$7+$O234*'10k &amp; MO'!H$13+$P234*'10k &amp; MO'!H$19+$Q234*'10k &amp; MO'!H$25+$R234*'10k &amp; MO'!H$31</f>
        <v>29.356699999999996</v>
      </c>
      <c r="Z234" s="349">
        <f>+$N234*'10k &amp; MO'!I$7+$O234*'10k &amp; MO'!I$13+$P234*'10k &amp; MO'!I$19+$Q234*'10k &amp; MO'!I$25+$R234*'10k &amp; MO'!I$31</f>
        <v>1001.1647</v>
      </c>
      <c r="AA234" s="349">
        <f>+$N234*'10k &amp; MO'!J$7+$O234*'10k &amp; MO'!J$13+$P234*'10k &amp; MO'!J$19+$Q234*'10k &amp; MO'!J$25+$R234*'10k &amp; MO'!J$31</f>
        <v>10297.115600000001</v>
      </c>
      <c r="AB234" s="349">
        <f>+$N234*'10k &amp; MO'!K$7+$O234*'10k &amp; MO'!K$13+$P234*'10k &amp; MO'!K$19+$Q234*'10k &amp; MO'!K$25+$R234*'10k &amp; MO'!K$31</f>
        <v>5444.1493999999993</v>
      </c>
      <c r="AC234" s="349">
        <f>+$N234*'10k &amp; MO'!L$7+$O234*'10k &amp; MO'!L$13+$P234*'10k &amp; MO'!L$19+$Q234*'10k &amp; MO'!L$25+$R234*'10k &amp; MO'!L$31</f>
        <v>8507.369200000001</v>
      </c>
      <c r="AD234" s="350">
        <f>+S234*'10k &amp; MO'!O$7</f>
        <v>5193.942</v>
      </c>
      <c r="AF234" s="192" t="str">
        <f t="shared" si="27"/>
        <v>22222018</v>
      </c>
      <c r="AG234" s="192">
        <f>+IFERROR(VLOOKUP($AF234,'Limited Loss'!$F$5:$P$124,AG$3,FALSE),0)</f>
        <v>0</v>
      </c>
      <c r="AH234" s="193">
        <f>+IFERROR(VLOOKUP($AF234,'Limited Loss'!$F$5:$P$124,AH$3,FALSE),0)</f>
        <v>0</v>
      </c>
      <c r="AI234" s="193">
        <f>+IFERROR(VLOOKUP($AF234,'Limited Loss'!$F$5:$P$124,AI$3,FALSE),0)</f>
        <v>0</v>
      </c>
      <c r="AJ234" s="193">
        <f>+IFERROR(VLOOKUP($AF234,'Limited Loss'!$F$5:$P$124,AJ$3,FALSE),0)</f>
        <v>0</v>
      </c>
      <c r="AK234" s="100">
        <f>+IFERROR(VLOOKUP($AF234,'Limited Loss'!$F$5:$P$124,AK$3,FALSE),0)</f>
        <v>0</v>
      </c>
      <c r="AL234" s="193">
        <f>+IFERROR(VLOOKUP($AF234,'Limited Loss'!$F$5:$P$124,AL$3,FALSE),0)</f>
        <v>0</v>
      </c>
      <c r="AM234" s="193">
        <f>+IFERROR(VLOOKUP($AF234,'Limited Loss'!$F$5:$P$124,AM$3,FALSE),0)</f>
        <v>0</v>
      </c>
      <c r="AN234" s="193">
        <f>+IFERROR(VLOOKUP($AF234,'Limited Loss'!$F$5:$P$124,AN$3,FALSE),0)</f>
        <v>0</v>
      </c>
      <c r="AO234" s="193">
        <f>+IFERROR(VLOOKUP($AF234,'Limited Loss'!$F$5:$P$124,AO$3,FALSE),0)</f>
        <v>0</v>
      </c>
      <c r="AP234" s="100">
        <f>+IFERROR(VLOOKUP($AF234,'Limited Loss'!$F$5:$P$124,AP$3,FALSE),0)</f>
        <v>0</v>
      </c>
      <c r="AQ234" s="353"/>
      <c r="AR234" s="331">
        <f t="shared" si="28"/>
        <v>2222</v>
      </c>
      <c r="AS234" s="332">
        <f t="shared" si="28"/>
        <v>2018</v>
      </c>
      <c r="AT234" s="349">
        <f t="shared" si="35"/>
        <v>25.027200000000001</v>
      </c>
      <c r="AU234" s="349">
        <f t="shared" si="35"/>
        <v>775.84319999999991</v>
      </c>
      <c r="AV234" s="349">
        <f t="shared" si="34"/>
        <v>15960.528</v>
      </c>
      <c r="AW234" s="349">
        <f t="shared" si="34"/>
        <v>6019.0416000000005</v>
      </c>
      <c r="AX234" s="350">
        <f t="shared" si="34"/>
        <v>7835.7887999999994</v>
      </c>
      <c r="AY234" s="349">
        <f t="shared" si="34"/>
        <v>29.356699999999996</v>
      </c>
      <c r="AZ234" s="349">
        <f t="shared" si="34"/>
        <v>1001.1647</v>
      </c>
      <c r="BA234" s="349">
        <f t="shared" si="34"/>
        <v>10297.115600000001</v>
      </c>
      <c r="BB234" s="349">
        <f t="shared" si="34"/>
        <v>5444.1493999999993</v>
      </c>
      <c r="BC234" s="349">
        <f t="shared" si="34"/>
        <v>8507.369200000001</v>
      </c>
      <c r="BD234" s="350">
        <f t="shared" si="34"/>
        <v>5193.942</v>
      </c>
      <c r="BE234" s="349">
        <f t="shared" si="30"/>
        <v>28089.035400000004</v>
      </c>
      <c r="BF234" s="375">
        <f t="shared" si="31"/>
        <v>27806.348999999998</v>
      </c>
      <c r="BG234" s="334">
        <f t="shared" si="32"/>
        <v>5193.942</v>
      </c>
      <c r="BI234" s="107">
        <v>932</v>
      </c>
      <c r="BJ234" s="108">
        <v>145931.34270000001</v>
      </c>
      <c r="BK234" s="108">
        <v>158959.52429999999</v>
      </c>
      <c r="BL234" s="108">
        <v>44848.668999999994</v>
      </c>
    </row>
    <row r="235" spans="1:64" x14ac:dyDescent="0.2">
      <c r="A235" s="326" t="str">
        <f t="shared" si="29"/>
        <v>2812014</v>
      </c>
      <c r="B235" s="331">
        <v>281</v>
      </c>
      <c r="C235" s="327">
        <v>2014</v>
      </c>
      <c r="D235" s="353">
        <f>+IFERROR(VLOOKUP($A235,Data_Loss!$A$2:$V$1180,6,FALSE),0)</f>
        <v>0</v>
      </c>
      <c r="E235" s="353">
        <f>+IFERROR(VLOOKUP($A235,Data_Loss!$A$2:$V$1180,7,FALSE),0)</f>
        <v>0</v>
      </c>
      <c r="F235" s="353">
        <f>+IFERROR(VLOOKUP($A235,Data_Loss!$A$2:$V$1180,8,FALSE),0)</f>
        <v>0</v>
      </c>
      <c r="G235" s="353">
        <f>+IFERROR(VLOOKUP($A235,Data_Loss!$A$2:$V$1180,9,FALSE),0)</f>
        <v>0</v>
      </c>
      <c r="H235" s="353">
        <f>+IFERROR(VLOOKUP($A235,Data_Loss!$A$2:$V$1180,10,FALSE),0)</f>
        <v>0</v>
      </c>
      <c r="I235" s="353">
        <f>+IFERROR(VLOOKUP($A235,Data_Loss!$A$2:$V$1300,12,FALSE),0)</f>
        <v>0</v>
      </c>
      <c r="J235" s="353">
        <f>+IFERROR(VLOOKUP($A235,Data_Loss!$A$2:$V$1300,13,FALSE),0)</f>
        <v>0</v>
      </c>
      <c r="K235" s="353">
        <f>+IFERROR(VLOOKUP($A235,Data_Loss!$A$2:$V$1300,14,FALSE),0)</f>
        <v>0</v>
      </c>
      <c r="L235" s="353">
        <f>+IFERROR(VLOOKUP($A235,Data_Loss!$A$2:$V$1300,15,FALSE),0)</f>
        <v>0</v>
      </c>
      <c r="M235" s="353">
        <f>+IFERROR(VLOOKUP($A235,Data_Loss!$A$2:$V$1300,16,FALSE),0)</f>
        <v>0</v>
      </c>
      <c r="N235" s="353">
        <f>+IFERROR(VLOOKUP($A235,Data_Loss!$A$2:$V$1300,17,FALSE),0)</f>
        <v>0</v>
      </c>
      <c r="O235" s="353">
        <f>+IFERROR(VLOOKUP($A235,Data_Loss!$A$2:$V$1300,18,FALSE),0)</f>
        <v>0</v>
      </c>
      <c r="P235" s="353">
        <f>+IFERROR(VLOOKUP($A235,Data_Loss!$A$2:$V$1300,19,FALSE),0)</f>
        <v>0</v>
      </c>
      <c r="Q235" s="353">
        <f>+IFERROR(VLOOKUP($A235,Data_Loss!$A$2:$V$1300,20,FALSE),0)</f>
        <v>0</v>
      </c>
      <c r="R235" s="353">
        <f>+IFERROR(VLOOKUP($A235,Data_Loss!$A$2:$V$1300,21,FALSE),0)</f>
        <v>0</v>
      </c>
      <c r="S235" s="353">
        <f>+IFERROR(VLOOKUP($A235,Data_Loss!$A$2:$V$1300,22,FALSE),0)</f>
        <v>5138</v>
      </c>
      <c r="T235" s="191">
        <f>+$I235*'10k &amp; MO'!C$3+$J235*'10k &amp; MO'!C$9+$K235*'10k &amp; MO'!C$15+$L235*'10k &amp; MO'!C$21+$M235*'10k &amp; MO'!C$27</f>
        <v>0</v>
      </c>
      <c r="U235" s="349">
        <f>+$I235*'10k &amp; MO'!D$3+$J235*'10k &amp; MO'!D$9+$K235*'10k &amp; MO'!D$15+$L235*'10k &amp; MO'!D$21+$M235*'10k &amp; MO'!D$27</f>
        <v>0</v>
      </c>
      <c r="V235" s="349">
        <f>+$I235*'10k &amp; MO'!E$3+$J235*'10k &amp; MO'!E$9+$K235*'10k &amp; MO'!E$15+$L235*'10k &amp; MO'!E$21+$M235*'10k &amp; MO'!E$27</f>
        <v>0</v>
      </c>
      <c r="W235" s="349">
        <f>+$I235*'10k &amp; MO'!F$3+$J235*'10k &amp; MO'!F$9+$K235*'10k &amp; MO'!F$15+$L235*'10k &amp; MO'!F$21+$M235*'10k &amp; MO'!F$27</f>
        <v>0</v>
      </c>
      <c r="X235" s="349">
        <f>+$I235*'10k &amp; MO'!G$3+$J235*'10k &amp; MO'!G$9+$K235*'10k &amp; MO'!G$15+$L235*'10k &amp; MO'!G$21+$M235*'10k &amp; MO'!G$27</f>
        <v>0</v>
      </c>
      <c r="Y235" s="349">
        <f>+$N235*'10k &amp; MO'!H$3+$O235*'10k &amp; MO'!H$9+$P235*'10k &amp; MO'!H$15+$Q235*'10k &amp; MO'!H$21+$R235*'10k &amp; MO'!H$27</f>
        <v>0</v>
      </c>
      <c r="Z235" s="349">
        <f>+$N235*'10k &amp; MO'!I$3+$O235*'10k &amp; MO'!I$9+$P235*'10k &amp; MO'!I$15+$Q235*'10k &amp; MO'!I$21+$R235*'10k &amp; MO'!I$27</f>
        <v>0</v>
      </c>
      <c r="AA235" s="349">
        <f>+$N235*'10k &amp; MO'!J$3+$O235*'10k &amp; MO'!J$9+$P235*'10k &amp; MO'!J$15+$Q235*'10k &amp; MO'!J$21+$R235*'10k &amp; MO'!J$27</f>
        <v>0</v>
      </c>
      <c r="AB235" s="349">
        <f>+$N235*'10k &amp; MO'!K$3+$O235*'10k &amp; MO'!K$9+$P235*'10k &amp; MO'!K$15+$Q235*'10k &amp; MO'!K$21+$R235*'10k &amp; MO'!K$27</f>
        <v>0</v>
      </c>
      <c r="AC235" s="349">
        <f>+$N235*'10k &amp; MO'!L$3+$O235*'10k &amp; MO'!L$9+$P235*'10k &amp; MO'!L$15+$Q235*'10k &amp; MO'!L$21+$R235*'10k &amp; MO'!L$27</f>
        <v>0</v>
      </c>
      <c r="AD235" s="350">
        <f>+S235*'10k &amp; MO'!O$3</f>
        <v>5502.7979999999998</v>
      </c>
      <c r="AF235" s="192" t="str">
        <f t="shared" si="27"/>
        <v>2812014</v>
      </c>
      <c r="AG235" s="192">
        <f>+IFERROR(VLOOKUP($AF235,'Limited Loss'!$F$5:$P$124,AG$3,FALSE),0)</f>
        <v>0</v>
      </c>
      <c r="AH235" s="193">
        <f>+IFERROR(VLOOKUP($AF235,'Limited Loss'!$F$5:$P$124,AH$3,FALSE),0)</f>
        <v>0</v>
      </c>
      <c r="AI235" s="193">
        <f>+IFERROR(VLOOKUP($AF235,'Limited Loss'!$F$5:$P$124,AI$3,FALSE),0)</f>
        <v>0</v>
      </c>
      <c r="AJ235" s="193">
        <f>+IFERROR(VLOOKUP($AF235,'Limited Loss'!$F$5:$P$124,AJ$3,FALSE),0)</f>
        <v>0</v>
      </c>
      <c r="AK235" s="100">
        <f>+IFERROR(VLOOKUP($AF235,'Limited Loss'!$F$5:$P$124,AK$3,FALSE),0)</f>
        <v>0</v>
      </c>
      <c r="AL235" s="193">
        <f>+IFERROR(VLOOKUP($AF235,'Limited Loss'!$F$5:$P$124,AL$3,FALSE),0)</f>
        <v>0</v>
      </c>
      <c r="AM235" s="193">
        <f>+IFERROR(VLOOKUP($AF235,'Limited Loss'!$F$5:$P$124,AM$3,FALSE),0)</f>
        <v>0</v>
      </c>
      <c r="AN235" s="193">
        <f>+IFERROR(VLOOKUP($AF235,'Limited Loss'!$F$5:$P$124,AN$3,FALSE),0)</f>
        <v>0</v>
      </c>
      <c r="AO235" s="193">
        <f>+IFERROR(VLOOKUP($AF235,'Limited Loss'!$F$5:$P$124,AO$3,FALSE),0)</f>
        <v>0</v>
      </c>
      <c r="AP235" s="100">
        <f>+IFERROR(VLOOKUP($AF235,'Limited Loss'!$F$5:$P$124,AP$3,FALSE),0)</f>
        <v>0</v>
      </c>
      <c r="AQ235" s="353"/>
      <c r="AR235" s="331">
        <f t="shared" si="28"/>
        <v>281</v>
      </c>
      <c r="AS235" s="332">
        <f t="shared" si="28"/>
        <v>2014</v>
      </c>
      <c r="AT235" s="349">
        <f t="shared" si="35"/>
        <v>0</v>
      </c>
      <c r="AU235" s="349">
        <f t="shared" si="35"/>
        <v>0</v>
      </c>
      <c r="AV235" s="349">
        <f t="shared" si="34"/>
        <v>0</v>
      </c>
      <c r="AW235" s="349">
        <f t="shared" si="34"/>
        <v>0</v>
      </c>
      <c r="AX235" s="350">
        <f t="shared" si="34"/>
        <v>0</v>
      </c>
      <c r="AY235" s="349">
        <f t="shared" si="34"/>
        <v>0</v>
      </c>
      <c r="AZ235" s="349">
        <f t="shared" si="34"/>
        <v>0</v>
      </c>
      <c r="BA235" s="349">
        <f t="shared" si="34"/>
        <v>0</v>
      </c>
      <c r="BB235" s="349">
        <f t="shared" si="34"/>
        <v>0</v>
      </c>
      <c r="BC235" s="349">
        <f t="shared" si="34"/>
        <v>0</v>
      </c>
      <c r="BD235" s="350">
        <f t="shared" si="34"/>
        <v>5502.7979999999998</v>
      </c>
      <c r="BE235" s="349">
        <f t="shared" si="30"/>
        <v>0</v>
      </c>
      <c r="BF235" s="375">
        <f t="shared" si="31"/>
        <v>0</v>
      </c>
      <c r="BG235" s="334">
        <f t="shared" si="32"/>
        <v>5502.7979999999998</v>
      </c>
      <c r="BI235" s="107">
        <v>933</v>
      </c>
      <c r="BJ235" s="108">
        <v>54066.997900000002</v>
      </c>
      <c r="BK235" s="108">
        <v>187378.43549999999</v>
      </c>
      <c r="BL235" s="108">
        <v>7294.0920000000006</v>
      </c>
    </row>
    <row r="236" spans="1:64" x14ac:dyDescent="0.2">
      <c r="A236" s="326" t="str">
        <f t="shared" si="29"/>
        <v>2812015</v>
      </c>
      <c r="B236" s="331">
        <v>281</v>
      </c>
      <c r="C236" s="327">
        <v>2015</v>
      </c>
      <c r="D236" s="353">
        <f>+IFERROR(VLOOKUP($A236,Data_Loss!$A$2:$V$1180,6,FALSE),0)</f>
        <v>0</v>
      </c>
      <c r="E236" s="353">
        <f>+IFERROR(VLOOKUP($A236,Data_Loss!$A$2:$V$1180,7,FALSE),0)</f>
        <v>0</v>
      </c>
      <c r="F236" s="353">
        <f>+IFERROR(VLOOKUP($A236,Data_Loss!$A$2:$V$1180,8,FALSE),0)</f>
        <v>0</v>
      </c>
      <c r="G236" s="353">
        <f>+IFERROR(VLOOKUP($A236,Data_Loss!$A$2:$V$1180,9,FALSE),0)</f>
        <v>0</v>
      </c>
      <c r="H236" s="353">
        <f>+IFERROR(VLOOKUP($A236,Data_Loss!$A$2:$V$1180,10,FALSE),0)</f>
        <v>0</v>
      </c>
      <c r="I236" s="353">
        <f>+IFERROR(VLOOKUP($A236,Data_Loss!$A$2:$V$1300,12,FALSE),0)</f>
        <v>0</v>
      </c>
      <c r="J236" s="353">
        <f>+IFERROR(VLOOKUP($A236,Data_Loss!$A$2:$V$1300,13,FALSE),0)</f>
        <v>0</v>
      </c>
      <c r="K236" s="353">
        <f>+IFERROR(VLOOKUP($A236,Data_Loss!$A$2:$V$1300,14,FALSE),0)</f>
        <v>0</v>
      </c>
      <c r="L236" s="353">
        <f>+IFERROR(VLOOKUP($A236,Data_Loss!$A$2:$V$1300,15,FALSE),0)</f>
        <v>0</v>
      </c>
      <c r="M236" s="353">
        <f>+IFERROR(VLOOKUP($A236,Data_Loss!$A$2:$V$1300,16,FALSE),0)</f>
        <v>0</v>
      </c>
      <c r="N236" s="353">
        <f>+IFERROR(VLOOKUP($A236,Data_Loss!$A$2:$V$1300,17,FALSE),0)</f>
        <v>0</v>
      </c>
      <c r="O236" s="353">
        <f>+IFERROR(VLOOKUP($A236,Data_Loss!$A$2:$V$1300,18,FALSE),0)</f>
        <v>0</v>
      </c>
      <c r="P236" s="353">
        <f>+IFERROR(VLOOKUP($A236,Data_Loss!$A$2:$V$1300,19,FALSE),0)</f>
        <v>0</v>
      </c>
      <c r="Q236" s="353">
        <f>+IFERROR(VLOOKUP($A236,Data_Loss!$A$2:$V$1300,20,FALSE),0)</f>
        <v>0</v>
      </c>
      <c r="R236" s="353">
        <f>+IFERROR(VLOOKUP($A236,Data_Loss!$A$2:$V$1300,21,FALSE),0)</f>
        <v>0</v>
      </c>
      <c r="S236" s="353">
        <f>+IFERROR(VLOOKUP($A236,Data_Loss!$A$2:$V$1300,22,FALSE),0)</f>
        <v>4816</v>
      </c>
      <c r="T236" s="191">
        <f>+$I236*'10k &amp; MO'!C$4+$J236*'10k &amp; MO'!C$10+$K236*'10k &amp; MO'!C$16+$L236*'10k &amp; MO'!C$22+$M236*'10k &amp; MO'!C$28</f>
        <v>0</v>
      </c>
      <c r="U236" s="349">
        <f>+$I236*'10k &amp; MO'!D$4+$J236*'10k &amp; MO'!D$10+$K236*'10k &amp; MO'!D$16+$L236*'10k &amp; MO'!D$22+$M236*'10k &amp; MO'!D$28</f>
        <v>0</v>
      </c>
      <c r="V236" s="349">
        <f>+$I236*'10k &amp; MO'!E$4+$J236*'10k &amp; MO'!E$10+$K236*'10k &amp; MO'!E$16+$L236*'10k &amp; MO'!E$22+$M236*'10k &amp; MO'!E$28</f>
        <v>0</v>
      </c>
      <c r="W236" s="349">
        <f>+$I236*'10k &amp; MO'!F$4+$J236*'10k &amp; MO'!F$10+$K236*'10k &amp; MO'!F$16+$L236*'10k &amp; MO'!F$22+$M236*'10k &amp; MO'!F$28</f>
        <v>0</v>
      </c>
      <c r="X236" s="349">
        <f>+$I236*'10k &amp; MO'!G$4+$J236*'10k &amp; MO'!G$10+$K236*'10k &amp; MO'!G$16+$L236*'10k &amp; MO'!G$22+$M236*'10k &amp; MO'!G$28</f>
        <v>0</v>
      </c>
      <c r="Y236" s="349">
        <f>+$N236*'10k &amp; MO'!H$4+$O236*'10k &amp; MO'!H$10+$P236*'10k &amp; MO'!H$16+$Q236*'10k &amp; MO'!H$22+$R236*'10k &amp; MO'!H$28</f>
        <v>0</v>
      </c>
      <c r="Z236" s="349">
        <f>+$N236*'10k &amp; MO'!I$4+$O236*'10k &amp; MO'!I$10+$P236*'10k &amp; MO'!I$16+$Q236*'10k &amp; MO'!I$22+$R236*'10k &amp; MO'!I$28</f>
        <v>0</v>
      </c>
      <c r="AA236" s="349">
        <f>+$N236*'10k &amp; MO'!J$4+$O236*'10k &amp; MO'!J$10+$P236*'10k &amp; MO'!J$16+$Q236*'10k &amp; MO'!J$22+$R236*'10k &amp; MO'!J$28</f>
        <v>0</v>
      </c>
      <c r="AB236" s="349">
        <f>+$N236*'10k &amp; MO'!K$4+$O236*'10k &amp; MO'!K$10+$P236*'10k &amp; MO'!K$16+$Q236*'10k &amp; MO'!K$22+$R236*'10k &amp; MO'!K$28</f>
        <v>0</v>
      </c>
      <c r="AC236" s="349">
        <f>+$N236*'10k &amp; MO'!L$4+$O236*'10k &amp; MO'!L$10+$P236*'10k &amp; MO'!L$16+$Q236*'10k &amp; MO'!L$22+$R236*'10k &amp; MO'!L$28</f>
        <v>0</v>
      </c>
      <c r="AD236" s="350">
        <f>+S236*'10k &amp; MO'!O$4</f>
        <v>5836.9920000000002</v>
      </c>
      <c r="AF236" s="192" t="str">
        <f t="shared" si="27"/>
        <v>2812015</v>
      </c>
      <c r="AG236" s="192">
        <f>+IFERROR(VLOOKUP($AF236,'Limited Loss'!$F$5:$P$124,AG$3,FALSE),0)</f>
        <v>0</v>
      </c>
      <c r="AH236" s="193">
        <f>+IFERROR(VLOOKUP($AF236,'Limited Loss'!$F$5:$P$124,AH$3,FALSE),0)</f>
        <v>0</v>
      </c>
      <c r="AI236" s="193">
        <f>+IFERROR(VLOOKUP($AF236,'Limited Loss'!$F$5:$P$124,AI$3,FALSE),0)</f>
        <v>0</v>
      </c>
      <c r="AJ236" s="193">
        <f>+IFERROR(VLOOKUP($AF236,'Limited Loss'!$F$5:$P$124,AJ$3,FALSE),0)</f>
        <v>0</v>
      </c>
      <c r="AK236" s="100">
        <f>+IFERROR(VLOOKUP($AF236,'Limited Loss'!$F$5:$P$124,AK$3,FALSE),0)</f>
        <v>0</v>
      </c>
      <c r="AL236" s="193">
        <f>+IFERROR(VLOOKUP($AF236,'Limited Loss'!$F$5:$P$124,AL$3,FALSE),0)</f>
        <v>0</v>
      </c>
      <c r="AM236" s="193">
        <f>+IFERROR(VLOOKUP($AF236,'Limited Loss'!$F$5:$P$124,AM$3,FALSE),0)</f>
        <v>0</v>
      </c>
      <c r="AN236" s="193">
        <f>+IFERROR(VLOOKUP($AF236,'Limited Loss'!$F$5:$P$124,AN$3,FALSE),0)</f>
        <v>0</v>
      </c>
      <c r="AO236" s="193">
        <f>+IFERROR(VLOOKUP($AF236,'Limited Loss'!$F$5:$P$124,AO$3,FALSE),0)</f>
        <v>0</v>
      </c>
      <c r="AP236" s="100">
        <f>+IFERROR(VLOOKUP($AF236,'Limited Loss'!$F$5:$P$124,AP$3,FALSE),0)</f>
        <v>0</v>
      </c>
      <c r="AQ236" s="353"/>
      <c r="AR236" s="331">
        <f t="shared" si="28"/>
        <v>281</v>
      </c>
      <c r="AS236" s="332">
        <f t="shared" si="28"/>
        <v>2015</v>
      </c>
      <c r="AT236" s="349">
        <f t="shared" si="35"/>
        <v>0</v>
      </c>
      <c r="AU236" s="349">
        <f t="shared" si="35"/>
        <v>0</v>
      </c>
      <c r="AV236" s="349">
        <f t="shared" si="34"/>
        <v>0</v>
      </c>
      <c r="AW236" s="349">
        <f t="shared" si="34"/>
        <v>0</v>
      </c>
      <c r="AX236" s="350">
        <f t="shared" si="34"/>
        <v>0</v>
      </c>
      <c r="AY236" s="349">
        <f t="shared" si="34"/>
        <v>0</v>
      </c>
      <c r="AZ236" s="349">
        <f t="shared" si="34"/>
        <v>0</v>
      </c>
      <c r="BA236" s="349">
        <f t="shared" si="34"/>
        <v>0</v>
      </c>
      <c r="BB236" s="349">
        <f t="shared" si="34"/>
        <v>0</v>
      </c>
      <c r="BC236" s="349">
        <f t="shared" si="34"/>
        <v>0</v>
      </c>
      <c r="BD236" s="350">
        <f t="shared" si="34"/>
        <v>5836.9920000000002</v>
      </c>
      <c r="BE236" s="349">
        <f t="shared" si="30"/>
        <v>0</v>
      </c>
      <c r="BF236" s="375">
        <f t="shared" si="31"/>
        <v>0</v>
      </c>
      <c r="BG236" s="334">
        <f t="shared" si="32"/>
        <v>5836.9920000000002</v>
      </c>
      <c r="BI236" s="107">
        <v>934</v>
      </c>
      <c r="BJ236" s="108">
        <v>4026575.9369000001</v>
      </c>
      <c r="BK236" s="108">
        <v>2278308.5042999997</v>
      </c>
      <c r="BL236" s="108">
        <v>406256.26300000004</v>
      </c>
    </row>
    <row r="237" spans="1:64" x14ac:dyDescent="0.2">
      <c r="A237" s="326" t="str">
        <f t="shared" si="29"/>
        <v>2812016</v>
      </c>
      <c r="B237" s="331">
        <v>281</v>
      </c>
      <c r="C237" s="327">
        <v>2016</v>
      </c>
      <c r="D237" s="353">
        <f>+IFERROR(VLOOKUP($A237,Data_Loss!$A$2:$V$1180,6,FALSE),0)</f>
        <v>0</v>
      </c>
      <c r="E237" s="353">
        <f>+IFERROR(VLOOKUP($A237,Data_Loss!$A$2:$V$1180,7,FALSE),0)</f>
        <v>0</v>
      </c>
      <c r="F237" s="353">
        <f>+IFERROR(VLOOKUP($A237,Data_Loss!$A$2:$V$1180,8,FALSE),0)</f>
        <v>0</v>
      </c>
      <c r="G237" s="353">
        <f>+IFERROR(VLOOKUP($A237,Data_Loss!$A$2:$V$1180,9,FALSE),0)</f>
        <v>2</v>
      </c>
      <c r="H237" s="353">
        <f>+IFERROR(VLOOKUP($A237,Data_Loss!$A$2:$V$1180,10,FALSE),0)</f>
        <v>0</v>
      </c>
      <c r="I237" s="353">
        <f>+IFERROR(VLOOKUP($A237,Data_Loss!$A$2:$V$1300,12,FALSE),0)</f>
        <v>0</v>
      </c>
      <c r="J237" s="353">
        <f>+IFERROR(VLOOKUP($A237,Data_Loss!$A$2:$V$1300,13,FALSE),0)</f>
        <v>0</v>
      </c>
      <c r="K237" s="353">
        <f>+IFERROR(VLOOKUP($A237,Data_Loss!$A$2:$V$1300,14,FALSE),0)</f>
        <v>0</v>
      </c>
      <c r="L237" s="353">
        <f>+IFERROR(VLOOKUP($A237,Data_Loss!$A$2:$V$1300,15,FALSE),0)</f>
        <v>66322</v>
      </c>
      <c r="M237" s="353">
        <f>+IFERROR(VLOOKUP($A237,Data_Loss!$A$2:$V$1300,16,FALSE),0)</f>
        <v>0</v>
      </c>
      <c r="N237" s="353">
        <f>+IFERROR(VLOOKUP($A237,Data_Loss!$A$2:$V$1300,17,FALSE),0)</f>
        <v>0</v>
      </c>
      <c r="O237" s="353">
        <f>+IFERROR(VLOOKUP($A237,Data_Loss!$A$2:$V$1300,18,FALSE),0)</f>
        <v>0</v>
      </c>
      <c r="P237" s="353">
        <f>+IFERROR(VLOOKUP($A237,Data_Loss!$A$2:$V$1300,19,FALSE),0)</f>
        <v>0</v>
      </c>
      <c r="Q237" s="353">
        <f>+IFERROR(VLOOKUP($A237,Data_Loss!$A$2:$V$1300,20,FALSE),0)</f>
        <v>10105</v>
      </c>
      <c r="R237" s="353">
        <f>+IFERROR(VLOOKUP($A237,Data_Loss!$A$2:$V$1300,21,FALSE),0)</f>
        <v>0</v>
      </c>
      <c r="S237" s="353">
        <f>+IFERROR(VLOOKUP($A237,Data_Loss!$A$2:$V$1300,22,FALSE),0)</f>
        <v>963</v>
      </c>
      <c r="T237" s="191">
        <f>+$I237*'10k &amp; MO'!C$5+$J237*'10k &amp; MO'!C$11+$K237*'10k &amp; MO'!C$17+$L237*'10k &amp; MO'!C$23+$M237*'10k &amp; MO'!C$29</f>
        <v>0</v>
      </c>
      <c r="U237" s="349">
        <f>+$I237*'10k &amp; MO'!D$5+$J237*'10k &amp; MO'!D$11+$K237*'10k &amp; MO'!D$17+$L237*'10k &amp; MO'!D$23+$M237*'10k &amp; MO'!D$29</f>
        <v>0</v>
      </c>
      <c r="V237" s="349">
        <f>+$I237*'10k &amp; MO'!E$5+$J237*'10k &amp; MO'!E$11+$K237*'10k &amp; MO'!E$17+$L237*'10k &amp; MO'!E$23+$M237*'10k &amp; MO'!E$29</f>
        <v>21548.017800000001</v>
      </c>
      <c r="W237" s="349">
        <f>+$I237*'10k &amp; MO'!F$5+$J237*'10k &amp; MO'!F$11+$K237*'10k &amp; MO'!F$17+$L237*'10k &amp; MO'!F$23+$M237*'10k &amp; MO'!F$29</f>
        <v>71767.036200000002</v>
      </c>
      <c r="X237" s="349">
        <f>+$I237*'10k &amp; MO'!G$5+$J237*'10k &amp; MO'!G$11+$K237*'10k &amp; MO'!G$17+$L237*'10k &amp; MO'!G$23+$M237*'10k &amp; MO'!G$29</f>
        <v>1651.4177999999999</v>
      </c>
      <c r="Y237" s="349">
        <f>+$N237*'10k &amp; MO'!H$5+$O237*'10k &amp; MO'!H$11+$P237*'10k &amp; MO'!H$17+$Q237*'10k &amp; MO'!H$23+$R237*'10k &amp; MO'!H$29</f>
        <v>0</v>
      </c>
      <c r="Z237" s="349">
        <f>+$N237*'10k &amp; MO'!I$5+$O237*'10k &amp; MO'!I$11+$P237*'10k &amp; MO'!I$17+$Q237*'10k &amp; MO'!I$23+$R237*'10k &amp; MO'!I$29</f>
        <v>0</v>
      </c>
      <c r="AA237" s="349">
        <f>+$N237*'10k &amp; MO'!J$5+$O237*'10k &amp; MO'!J$11+$P237*'10k &amp; MO'!J$17+$Q237*'10k &amp; MO'!J$23+$R237*'10k &amp; MO'!J$29</f>
        <v>3590.3065000000001</v>
      </c>
      <c r="AB237" s="349">
        <f>+$N237*'10k &amp; MO'!K$5+$O237*'10k &amp; MO'!K$11+$P237*'10k &amp; MO'!K$17+$Q237*'10k &amp; MO'!K$23+$R237*'10k &amp; MO'!K$29</f>
        <v>15973.984</v>
      </c>
      <c r="AC237" s="349">
        <f>+$N237*'10k &amp; MO'!L$5+$O237*'10k &amp; MO'!L$11+$P237*'10k &amp; MO'!L$17+$Q237*'10k &amp; MO'!L$23+$R237*'10k &amp; MO'!L$29</f>
        <v>485.04</v>
      </c>
      <c r="AD237" s="350">
        <f>+S237*'10k &amp; MO'!O$5</f>
        <v>1298.124</v>
      </c>
      <c r="AF237" s="192" t="str">
        <f t="shared" si="27"/>
        <v>2812016</v>
      </c>
      <c r="AG237" s="192">
        <f>+IFERROR(VLOOKUP($AF237,'Limited Loss'!$F$5:$P$124,AG$3,FALSE),0)</f>
        <v>0</v>
      </c>
      <c r="AH237" s="193">
        <f>+IFERROR(VLOOKUP($AF237,'Limited Loss'!$F$5:$P$124,AH$3,FALSE),0)</f>
        <v>0</v>
      </c>
      <c r="AI237" s="193">
        <f>+IFERROR(VLOOKUP($AF237,'Limited Loss'!$F$5:$P$124,AI$3,FALSE),0)</f>
        <v>0</v>
      </c>
      <c r="AJ237" s="193">
        <f>+IFERROR(VLOOKUP($AF237,'Limited Loss'!$F$5:$P$124,AJ$3,FALSE),0)</f>
        <v>0</v>
      </c>
      <c r="AK237" s="100">
        <f>+IFERROR(VLOOKUP($AF237,'Limited Loss'!$F$5:$P$124,AK$3,FALSE),0)</f>
        <v>0</v>
      </c>
      <c r="AL237" s="193">
        <f>+IFERROR(VLOOKUP($AF237,'Limited Loss'!$F$5:$P$124,AL$3,FALSE),0)</f>
        <v>0</v>
      </c>
      <c r="AM237" s="193">
        <f>+IFERROR(VLOOKUP($AF237,'Limited Loss'!$F$5:$P$124,AM$3,FALSE),0)</f>
        <v>0</v>
      </c>
      <c r="AN237" s="193">
        <f>+IFERROR(VLOOKUP($AF237,'Limited Loss'!$F$5:$P$124,AN$3,FALSE),0)</f>
        <v>0</v>
      </c>
      <c r="AO237" s="193">
        <f>+IFERROR(VLOOKUP($AF237,'Limited Loss'!$F$5:$P$124,AO$3,FALSE),0)</f>
        <v>0</v>
      </c>
      <c r="AP237" s="100">
        <f>+IFERROR(VLOOKUP($AF237,'Limited Loss'!$F$5:$P$124,AP$3,FALSE),0)</f>
        <v>0</v>
      </c>
      <c r="AQ237" s="353"/>
      <c r="AR237" s="331">
        <f t="shared" si="28"/>
        <v>281</v>
      </c>
      <c r="AS237" s="332">
        <f t="shared" si="28"/>
        <v>2016</v>
      </c>
      <c r="AT237" s="349">
        <f t="shared" si="35"/>
        <v>0</v>
      </c>
      <c r="AU237" s="349">
        <f t="shared" si="35"/>
        <v>0</v>
      </c>
      <c r="AV237" s="349">
        <f t="shared" si="34"/>
        <v>21548.017800000001</v>
      </c>
      <c r="AW237" s="349">
        <f t="shared" si="34"/>
        <v>71767.036200000002</v>
      </c>
      <c r="AX237" s="350">
        <f t="shared" si="34"/>
        <v>1651.4177999999999</v>
      </c>
      <c r="AY237" s="349">
        <f t="shared" si="34"/>
        <v>0</v>
      </c>
      <c r="AZ237" s="349">
        <f t="shared" si="34"/>
        <v>0</v>
      </c>
      <c r="BA237" s="349">
        <f t="shared" si="34"/>
        <v>3590.3065000000001</v>
      </c>
      <c r="BB237" s="349">
        <f t="shared" si="34"/>
        <v>15973.984</v>
      </c>
      <c r="BC237" s="349">
        <f t="shared" si="34"/>
        <v>485.04</v>
      </c>
      <c r="BD237" s="350">
        <f t="shared" si="34"/>
        <v>1298.124</v>
      </c>
      <c r="BE237" s="349">
        <f t="shared" si="30"/>
        <v>25138.3243</v>
      </c>
      <c r="BF237" s="375">
        <f t="shared" si="31"/>
        <v>89877.477999999988</v>
      </c>
      <c r="BG237" s="334">
        <f t="shared" si="32"/>
        <v>1298.124</v>
      </c>
      <c r="BI237" s="107">
        <v>935</v>
      </c>
      <c r="BJ237" s="108">
        <v>454299.86829999997</v>
      </c>
      <c r="BK237" s="108">
        <v>109162.25509999999</v>
      </c>
      <c r="BL237" s="108">
        <v>14935.041000000001</v>
      </c>
    </row>
    <row r="238" spans="1:64" x14ac:dyDescent="0.2">
      <c r="A238" s="326" t="str">
        <f t="shared" si="29"/>
        <v>2812017</v>
      </c>
      <c r="B238" s="331">
        <v>281</v>
      </c>
      <c r="C238" s="327">
        <v>2017</v>
      </c>
      <c r="D238" s="353">
        <f>+IFERROR(VLOOKUP($A238,Data_Loss!$A$2:$V$1180,6,FALSE),0)</f>
        <v>0</v>
      </c>
      <c r="E238" s="353">
        <f>+IFERROR(VLOOKUP($A238,Data_Loss!$A$2:$V$1180,7,FALSE),0)</f>
        <v>0</v>
      </c>
      <c r="F238" s="353">
        <f>+IFERROR(VLOOKUP($A238,Data_Loss!$A$2:$V$1180,8,FALSE),0)</f>
        <v>0</v>
      </c>
      <c r="G238" s="353">
        <f>+IFERROR(VLOOKUP($A238,Data_Loss!$A$2:$V$1180,9,FALSE),0)</f>
        <v>0</v>
      </c>
      <c r="H238" s="353">
        <f>+IFERROR(VLOOKUP($A238,Data_Loss!$A$2:$V$1180,10,FALSE),0)</f>
        <v>1</v>
      </c>
      <c r="I238" s="353">
        <f>+IFERROR(VLOOKUP($A238,Data_Loss!$A$2:$V$1300,12,FALSE),0)</f>
        <v>0</v>
      </c>
      <c r="J238" s="353">
        <f>+IFERROR(VLOOKUP($A238,Data_Loss!$A$2:$V$1300,13,FALSE),0)</f>
        <v>0</v>
      </c>
      <c r="K238" s="353">
        <f>+IFERROR(VLOOKUP($A238,Data_Loss!$A$2:$V$1300,14,FALSE),0)</f>
        <v>0</v>
      </c>
      <c r="L238" s="353">
        <f>+IFERROR(VLOOKUP($A238,Data_Loss!$A$2:$V$1300,15,FALSE),0)</f>
        <v>0</v>
      </c>
      <c r="M238" s="353">
        <f>+IFERROR(VLOOKUP($A238,Data_Loss!$A$2:$V$1300,16,FALSE),0)</f>
        <v>1276</v>
      </c>
      <c r="N238" s="353">
        <f>+IFERROR(VLOOKUP($A238,Data_Loss!$A$2:$V$1300,17,FALSE),0)</f>
        <v>0</v>
      </c>
      <c r="O238" s="353">
        <f>+IFERROR(VLOOKUP($A238,Data_Loss!$A$2:$V$1300,18,FALSE),0)</f>
        <v>0</v>
      </c>
      <c r="P238" s="353">
        <f>+IFERROR(VLOOKUP($A238,Data_Loss!$A$2:$V$1300,19,FALSE),0)</f>
        <v>0</v>
      </c>
      <c r="Q238" s="353">
        <f>+IFERROR(VLOOKUP($A238,Data_Loss!$A$2:$V$1300,20,FALSE),0)</f>
        <v>0</v>
      </c>
      <c r="R238" s="353">
        <f>+IFERROR(VLOOKUP($A238,Data_Loss!$A$2:$V$1300,21,FALSE),0)</f>
        <v>9105</v>
      </c>
      <c r="S238" s="353">
        <f>+IFERROR(VLOOKUP($A238,Data_Loss!$A$2:$V$1300,22,FALSE),0)</f>
        <v>919</v>
      </c>
      <c r="T238" s="191">
        <f>+$I238*'10k &amp; MO'!C$6+$J238*'10k &amp; MO'!C$12+$K238*'10k &amp; MO'!C$18+$L238*'10k &amp; MO'!C$24+$M238*'10k &amp; MO'!C$30</f>
        <v>0</v>
      </c>
      <c r="U238" s="349">
        <f>+$I238*'10k &amp; MO'!D$6+$J238*'10k &amp; MO'!D$12+$K238*'10k &amp; MO'!D$18+$L238*'10k &amp; MO'!D$24+$M238*'10k &amp; MO'!D$30</f>
        <v>1.1483999999999999</v>
      </c>
      <c r="V238" s="349">
        <f>+$I238*'10k &amp; MO'!E$6+$J238*'10k &amp; MO'!E$12+$K238*'10k &amp; MO'!E$18+$L238*'10k &amp; MO'!E$24+$M238*'10k &amp; MO'!E$30</f>
        <v>507.46519999999998</v>
      </c>
      <c r="W238" s="349">
        <f>+$I238*'10k &amp; MO'!F$6+$J238*'10k &amp; MO'!F$12+$K238*'10k &amp; MO'!F$18+$L238*'10k &amp; MO'!F$24+$M238*'10k &amp; MO'!F$30</f>
        <v>224.19319999999999</v>
      </c>
      <c r="X238" s="349">
        <f>+$I238*'10k &amp; MO'!G$6+$J238*'10k &amp; MO'!G$12+$K238*'10k &amp; MO'!G$18+$L238*'10k &amp; MO'!G$24+$M238*'10k &amp; MO'!G$30</f>
        <v>1394.03</v>
      </c>
      <c r="Y238" s="349">
        <f>+$N238*'10k &amp; MO'!H$6+$O238*'10k &amp; MO'!H$12+$P238*'10k &amp; MO'!H$18+$Q238*'10k &amp; MO'!H$24+$R238*'10k &amp; MO'!H$30</f>
        <v>0</v>
      </c>
      <c r="Z238" s="349">
        <f>+$N238*'10k &amp; MO'!I$6+$O238*'10k &amp; MO'!I$12+$P238*'10k &amp; MO'!I$18+$Q238*'10k &amp; MO'!I$24+$R238*'10k &amp; MO'!I$30</f>
        <v>2.7314999999999996</v>
      </c>
      <c r="AA238" s="349">
        <f>+$N238*'10k &amp; MO'!J$6+$O238*'10k &amp; MO'!J$12+$P238*'10k &amp; MO'!J$18+$Q238*'10k &amp; MO'!J$24+$R238*'10k &amp; MO'!J$30</f>
        <v>3714.8399999999997</v>
      </c>
      <c r="AB238" s="349">
        <f>+$N238*'10k &amp; MO'!K$6+$O238*'10k &amp; MO'!K$12+$P238*'10k &amp; MO'!K$18+$Q238*'10k &amp; MO'!K$24+$R238*'10k &amp; MO'!K$30</f>
        <v>1873.8090000000002</v>
      </c>
      <c r="AC238" s="349">
        <f>+$N238*'10k &amp; MO'!L$6+$O238*'10k &amp; MO'!L$12+$P238*'10k &amp; MO'!L$18+$Q238*'10k &amp; MO'!L$24+$R238*'10k &amp; MO'!L$30</f>
        <v>13339.735500000001</v>
      </c>
      <c r="AD238" s="350">
        <f>+S238*'10k &amp; MO'!O$6</f>
        <v>1236.9740000000002</v>
      </c>
      <c r="AF238" s="192" t="str">
        <f t="shared" si="27"/>
        <v>2812017</v>
      </c>
      <c r="AG238" s="192">
        <f>+IFERROR(VLOOKUP($AF238,'Limited Loss'!$F$5:$P$124,AG$3,FALSE),0)</f>
        <v>0</v>
      </c>
      <c r="AH238" s="193">
        <f>+IFERROR(VLOOKUP($AF238,'Limited Loss'!$F$5:$P$124,AH$3,FALSE),0)</f>
        <v>0</v>
      </c>
      <c r="AI238" s="193">
        <f>+IFERROR(VLOOKUP($AF238,'Limited Loss'!$F$5:$P$124,AI$3,FALSE),0)</f>
        <v>0</v>
      </c>
      <c r="AJ238" s="193">
        <f>+IFERROR(VLOOKUP($AF238,'Limited Loss'!$F$5:$P$124,AJ$3,FALSE),0)</f>
        <v>0</v>
      </c>
      <c r="AK238" s="100">
        <f>+IFERROR(VLOOKUP($AF238,'Limited Loss'!$F$5:$P$124,AK$3,FALSE),0)</f>
        <v>0</v>
      </c>
      <c r="AL238" s="193">
        <f>+IFERROR(VLOOKUP($AF238,'Limited Loss'!$F$5:$P$124,AL$3,FALSE),0)</f>
        <v>0</v>
      </c>
      <c r="AM238" s="193">
        <f>+IFERROR(VLOOKUP($AF238,'Limited Loss'!$F$5:$P$124,AM$3,FALSE),0)</f>
        <v>0</v>
      </c>
      <c r="AN238" s="193">
        <f>+IFERROR(VLOOKUP($AF238,'Limited Loss'!$F$5:$P$124,AN$3,FALSE),0)</f>
        <v>0</v>
      </c>
      <c r="AO238" s="193">
        <f>+IFERROR(VLOOKUP($AF238,'Limited Loss'!$F$5:$P$124,AO$3,FALSE),0)</f>
        <v>0</v>
      </c>
      <c r="AP238" s="100">
        <f>+IFERROR(VLOOKUP($AF238,'Limited Loss'!$F$5:$P$124,AP$3,FALSE),0)</f>
        <v>0</v>
      </c>
      <c r="AQ238" s="353"/>
      <c r="AR238" s="331">
        <f t="shared" si="28"/>
        <v>281</v>
      </c>
      <c r="AS238" s="332">
        <f t="shared" si="28"/>
        <v>2017</v>
      </c>
      <c r="AT238" s="349">
        <f t="shared" si="35"/>
        <v>0</v>
      </c>
      <c r="AU238" s="349">
        <f t="shared" si="35"/>
        <v>1.1483999999999999</v>
      </c>
      <c r="AV238" s="349">
        <f t="shared" si="34"/>
        <v>507.46519999999998</v>
      </c>
      <c r="AW238" s="349">
        <f t="shared" si="34"/>
        <v>224.19319999999999</v>
      </c>
      <c r="AX238" s="350">
        <f t="shared" si="34"/>
        <v>1394.03</v>
      </c>
      <c r="AY238" s="349">
        <f t="shared" si="34"/>
        <v>0</v>
      </c>
      <c r="AZ238" s="349">
        <f t="shared" si="34"/>
        <v>2.7314999999999996</v>
      </c>
      <c r="BA238" s="349">
        <f t="shared" si="34"/>
        <v>3714.8399999999997</v>
      </c>
      <c r="BB238" s="349">
        <f t="shared" si="34"/>
        <v>1873.8090000000002</v>
      </c>
      <c r="BC238" s="349">
        <f t="shared" si="34"/>
        <v>13339.735500000001</v>
      </c>
      <c r="BD238" s="350">
        <f t="shared" si="34"/>
        <v>1236.9740000000002</v>
      </c>
      <c r="BE238" s="349">
        <f t="shared" si="30"/>
        <v>4226.1850999999997</v>
      </c>
      <c r="BF238" s="375">
        <f t="shared" si="31"/>
        <v>16831.7677</v>
      </c>
      <c r="BG238" s="334">
        <f t="shared" si="32"/>
        <v>1236.9740000000002</v>
      </c>
      <c r="BI238" s="107">
        <v>936</v>
      </c>
      <c r="BJ238" s="108">
        <v>1462922.2635999999</v>
      </c>
      <c r="BK238" s="108">
        <v>267857.53260000004</v>
      </c>
      <c r="BL238" s="108">
        <v>11948.280999999999</v>
      </c>
    </row>
    <row r="239" spans="1:64" x14ac:dyDescent="0.2">
      <c r="A239" s="326" t="str">
        <f t="shared" si="29"/>
        <v>2812018</v>
      </c>
      <c r="B239" s="331">
        <v>281</v>
      </c>
      <c r="C239" s="327">
        <v>2018</v>
      </c>
      <c r="D239" s="353">
        <f>+IFERROR(VLOOKUP($A239,Data_Loss!$A$2:$V$1180,6,FALSE),0)</f>
        <v>0</v>
      </c>
      <c r="E239" s="353">
        <f>+IFERROR(VLOOKUP($A239,Data_Loss!$A$2:$V$1180,7,FALSE),0)</f>
        <v>0</v>
      </c>
      <c r="F239" s="353">
        <f>+IFERROR(VLOOKUP($A239,Data_Loss!$A$2:$V$1180,8,FALSE),0)</f>
        <v>0</v>
      </c>
      <c r="G239" s="353">
        <f>+IFERROR(VLOOKUP($A239,Data_Loss!$A$2:$V$1180,9,FALSE),0)</f>
        <v>0</v>
      </c>
      <c r="H239" s="353">
        <f>+IFERROR(VLOOKUP($A239,Data_Loss!$A$2:$V$1180,10,FALSE),0)</f>
        <v>0</v>
      </c>
      <c r="I239" s="353">
        <f>+IFERROR(VLOOKUP($A239,Data_Loss!$A$2:$V$1300,12,FALSE),0)</f>
        <v>0</v>
      </c>
      <c r="J239" s="353">
        <f>+IFERROR(VLOOKUP($A239,Data_Loss!$A$2:$V$1300,13,FALSE),0)</f>
        <v>0</v>
      </c>
      <c r="K239" s="353">
        <f>+IFERROR(VLOOKUP($A239,Data_Loss!$A$2:$V$1300,14,FALSE),0)</f>
        <v>0</v>
      </c>
      <c r="L239" s="353">
        <f>+IFERROR(VLOOKUP($A239,Data_Loss!$A$2:$V$1300,15,FALSE),0)</f>
        <v>0</v>
      </c>
      <c r="M239" s="353">
        <f>+IFERROR(VLOOKUP($A239,Data_Loss!$A$2:$V$1300,16,FALSE),0)</f>
        <v>0</v>
      </c>
      <c r="N239" s="353">
        <f>+IFERROR(VLOOKUP($A239,Data_Loss!$A$2:$V$1300,17,FALSE),0)</f>
        <v>0</v>
      </c>
      <c r="O239" s="353">
        <f>+IFERROR(VLOOKUP($A239,Data_Loss!$A$2:$V$1300,18,FALSE),0)</f>
        <v>0</v>
      </c>
      <c r="P239" s="353">
        <f>+IFERROR(VLOOKUP($A239,Data_Loss!$A$2:$V$1300,19,FALSE),0)</f>
        <v>0</v>
      </c>
      <c r="Q239" s="353">
        <f>+IFERROR(VLOOKUP($A239,Data_Loss!$A$2:$V$1300,20,FALSE),0)</f>
        <v>0</v>
      </c>
      <c r="R239" s="353">
        <f>+IFERROR(VLOOKUP($A239,Data_Loss!$A$2:$V$1300,21,FALSE),0)</f>
        <v>0</v>
      </c>
      <c r="S239" s="353">
        <f>+IFERROR(VLOOKUP($A239,Data_Loss!$A$2:$V$1300,22,FALSE),0)</f>
        <v>0</v>
      </c>
      <c r="T239" s="191">
        <f>+$I239*'10k &amp; MO'!C$7+$J239*'10k &amp; MO'!C$13+$K239*'10k &amp; MO'!C$19+$L239*'10k &amp; MO'!C$25+$M239*'10k &amp; MO'!C$31</f>
        <v>0</v>
      </c>
      <c r="U239" s="349">
        <f>+$I239*'10k &amp; MO'!D$7+$J239*'10k &amp; MO'!D$13+$K239*'10k &amp; MO'!D$19+$L239*'10k &amp; MO'!D$25+$M239*'10k &amp; MO'!D$31</f>
        <v>0</v>
      </c>
      <c r="V239" s="349">
        <f>+$I239*'10k &amp; MO'!E$7+$J239*'10k &amp; MO'!E$13+$K239*'10k &amp; MO'!E$19+$L239*'10k &amp; MO'!E$25+$M239*'10k &amp; MO'!E$31</f>
        <v>0</v>
      </c>
      <c r="W239" s="349">
        <f>+$I239*'10k &amp; MO'!F$7+$J239*'10k &amp; MO'!F$13+$K239*'10k &amp; MO'!F$19+$L239*'10k &amp; MO'!F$25+$M239*'10k &amp; MO'!F$31</f>
        <v>0</v>
      </c>
      <c r="X239" s="349">
        <f>+$I239*'10k &amp; MO'!G$7+$J239*'10k &amp; MO'!G$13+$K239*'10k &amp; MO'!G$19+$L239*'10k &amp; MO'!G$25+$M239*'10k &amp; MO'!G$31</f>
        <v>0</v>
      </c>
      <c r="Y239" s="349">
        <f>+$N239*'10k &amp; MO'!H$7+$O239*'10k &amp; MO'!H$13+$P239*'10k &amp; MO'!H$19+$Q239*'10k &amp; MO'!H$25+$R239*'10k &amp; MO'!H$31</f>
        <v>0</v>
      </c>
      <c r="Z239" s="349">
        <f>+$N239*'10k &amp; MO'!I$7+$O239*'10k &amp; MO'!I$13+$P239*'10k &amp; MO'!I$19+$Q239*'10k &amp; MO'!I$25+$R239*'10k &amp; MO'!I$31</f>
        <v>0</v>
      </c>
      <c r="AA239" s="349">
        <f>+$N239*'10k &amp; MO'!J$7+$O239*'10k &amp; MO'!J$13+$P239*'10k &amp; MO'!J$19+$Q239*'10k &amp; MO'!J$25+$R239*'10k &amp; MO'!J$31</f>
        <v>0</v>
      </c>
      <c r="AB239" s="349">
        <f>+$N239*'10k &amp; MO'!K$7+$O239*'10k &amp; MO'!K$13+$P239*'10k &amp; MO'!K$19+$Q239*'10k &amp; MO'!K$25+$R239*'10k &amp; MO'!K$31</f>
        <v>0</v>
      </c>
      <c r="AC239" s="349">
        <f>+$N239*'10k &amp; MO'!L$7+$O239*'10k &amp; MO'!L$13+$P239*'10k &amp; MO'!L$19+$Q239*'10k &amp; MO'!L$25+$R239*'10k &amp; MO'!L$31</f>
        <v>0</v>
      </c>
      <c r="AD239" s="350">
        <f>+S239*'10k &amp; MO'!O$7</f>
        <v>0</v>
      </c>
      <c r="AF239" s="192" t="str">
        <f t="shared" si="27"/>
        <v>2812018</v>
      </c>
      <c r="AG239" s="192">
        <f>+IFERROR(VLOOKUP($AF239,'Limited Loss'!$F$5:$P$124,AG$3,FALSE),0)</f>
        <v>0</v>
      </c>
      <c r="AH239" s="193">
        <f>+IFERROR(VLOOKUP($AF239,'Limited Loss'!$F$5:$P$124,AH$3,FALSE),0)</f>
        <v>0</v>
      </c>
      <c r="AI239" s="193">
        <f>+IFERROR(VLOOKUP($AF239,'Limited Loss'!$F$5:$P$124,AI$3,FALSE),0)</f>
        <v>0</v>
      </c>
      <c r="AJ239" s="193">
        <f>+IFERROR(VLOOKUP($AF239,'Limited Loss'!$F$5:$P$124,AJ$3,FALSE),0)</f>
        <v>0</v>
      </c>
      <c r="AK239" s="100">
        <f>+IFERROR(VLOOKUP($AF239,'Limited Loss'!$F$5:$P$124,AK$3,FALSE),0)</f>
        <v>0</v>
      </c>
      <c r="AL239" s="193">
        <f>+IFERROR(VLOOKUP($AF239,'Limited Loss'!$F$5:$P$124,AL$3,FALSE),0)</f>
        <v>0</v>
      </c>
      <c r="AM239" s="193">
        <f>+IFERROR(VLOOKUP($AF239,'Limited Loss'!$F$5:$P$124,AM$3,FALSE),0)</f>
        <v>0</v>
      </c>
      <c r="AN239" s="193">
        <f>+IFERROR(VLOOKUP($AF239,'Limited Loss'!$F$5:$P$124,AN$3,FALSE),0)</f>
        <v>0</v>
      </c>
      <c r="AO239" s="193">
        <f>+IFERROR(VLOOKUP($AF239,'Limited Loss'!$F$5:$P$124,AO$3,FALSE),0)</f>
        <v>0</v>
      </c>
      <c r="AP239" s="100">
        <f>+IFERROR(VLOOKUP($AF239,'Limited Loss'!$F$5:$P$124,AP$3,FALSE),0)</f>
        <v>0</v>
      </c>
      <c r="AQ239" s="353"/>
      <c r="AR239" s="331">
        <f t="shared" si="28"/>
        <v>281</v>
      </c>
      <c r="AS239" s="332">
        <f t="shared" si="28"/>
        <v>2018</v>
      </c>
      <c r="AT239" s="349">
        <f t="shared" si="35"/>
        <v>0</v>
      </c>
      <c r="AU239" s="349">
        <f t="shared" si="35"/>
        <v>0</v>
      </c>
      <c r="AV239" s="349">
        <f t="shared" si="34"/>
        <v>0</v>
      </c>
      <c r="AW239" s="349">
        <f t="shared" si="34"/>
        <v>0</v>
      </c>
      <c r="AX239" s="350">
        <f t="shared" si="34"/>
        <v>0</v>
      </c>
      <c r="AY239" s="349">
        <f t="shared" si="34"/>
        <v>0</v>
      </c>
      <c r="AZ239" s="349">
        <f t="shared" si="34"/>
        <v>0</v>
      </c>
      <c r="BA239" s="349">
        <f t="shared" si="34"/>
        <v>0</v>
      </c>
      <c r="BB239" s="349">
        <f t="shared" si="34"/>
        <v>0</v>
      </c>
      <c r="BC239" s="349">
        <f t="shared" si="34"/>
        <v>0</v>
      </c>
      <c r="BD239" s="350">
        <f t="shared" si="34"/>
        <v>0</v>
      </c>
      <c r="BE239" s="349">
        <f t="shared" si="30"/>
        <v>0</v>
      </c>
      <c r="BF239" s="375">
        <f t="shared" si="31"/>
        <v>0</v>
      </c>
      <c r="BG239" s="334">
        <f t="shared" si="32"/>
        <v>0</v>
      </c>
      <c r="BI239" s="107">
        <v>937</v>
      </c>
      <c r="BJ239" s="108">
        <v>847079.3284</v>
      </c>
      <c r="BK239" s="108">
        <v>1749539.9432999999</v>
      </c>
      <c r="BL239" s="108">
        <v>250487.00599999996</v>
      </c>
    </row>
    <row r="240" spans="1:64" x14ac:dyDescent="0.2">
      <c r="A240" s="326" t="str">
        <f t="shared" si="29"/>
        <v>2822014</v>
      </c>
      <c r="B240" s="331">
        <v>282</v>
      </c>
      <c r="C240" s="327">
        <v>2014</v>
      </c>
      <c r="D240" s="353">
        <f>+IFERROR(VLOOKUP($A240,Data_Loss!$A$2:$V$1180,6,FALSE),0)</f>
        <v>0</v>
      </c>
      <c r="E240" s="353">
        <f>+IFERROR(VLOOKUP($A240,Data_Loss!$A$2:$V$1180,7,FALSE),0)</f>
        <v>0</v>
      </c>
      <c r="F240" s="353">
        <f>+IFERROR(VLOOKUP($A240,Data_Loss!$A$2:$V$1180,8,FALSE),0)</f>
        <v>0</v>
      </c>
      <c r="G240" s="353">
        <f>+IFERROR(VLOOKUP($A240,Data_Loss!$A$2:$V$1180,9,FALSE),0)</f>
        <v>1</v>
      </c>
      <c r="H240" s="353">
        <f>+IFERROR(VLOOKUP($A240,Data_Loss!$A$2:$V$1180,10,FALSE),0)</f>
        <v>1</v>
      </c>
      <c r="I240" s="353">
        <f>+IFERROR(VLOOKUP($A240,Data_Loss!$A$2:$V$1300,12,FALSE),0)</f>
        <v>0</v>
      </c>
      <c r="J240" s="353">
        <f>+IFERROR(VLOOKUP($A240,Data_Loss!$A$2:$V$1300,13,FALSE),0)</f>
        <v>0</v>
      </c>
      <c r="K240" s="353">
        <f>+IFERROR(VLOOKUP($A240,Data_Loss!$A$2:$V$1300,14,FALSE),0)</f>
        <v>0</v>
      </c>
      <c r="L240" s="353">
        <f>+IFERROR(VLOOKUP($A240,Data_Loss!$A$2:$V$1300,15,FALSE),0)</f>
        <v>887</v>
      </c>
      <c r="M240" s="353">
        <f>+IFERROR(VLOOKUP($A240,Data_Loss!$A$2:$V$1300,16,FALSE),0)</f>
        <v>4674</v>
      </c>
      <c r="N240" s="353">
        <f>+IFERROR(VLOOKUP($A240,Data_Loss!$A$2:$V$1300,17,FALSE),0)</f>
        <v>0</v>
      </c>
      <c r="O240" s="353">
        <f>+IFERROR(VLOOKUP($A240,Data_Loss!$A$2:$V$1300,18,FALSE),0)</f>
        <v>0</v>
      </c>
      <c r="P240" s="353">
        <f>+IFERROR(VLOOKUP($A240,Data_Loss!$A$2:$V$1300,19,FALSE),0)</f>
        <v>0</v>
      </c>
      <c r="Q240" s="353">
        <f>+IFERROR(VLOOKUP($A240,Data_Loss!$A$2:$V$1300,20,FALSE),0)</f>
        <v>3833</v>
      </c>
      <c r="R240" s="353">
        <f>+IFERROR(VLOOKUP($A240,Data_Loss!$A$2:$V$1300,21,FALSE),0)</f>
        <v>8105</v>
      </c>
      <c r="S240" s="353">
        <f>+IFERROR(VLOOKUP($A240,Data_Loss!$A$2:$V$1300,22,FALSE),0)</f>
        <v>7367</v>
      </c>
      <c r="T240" s="191">
        <f>+$I240*'10k &amp; MO'!C$3+$J240*'10k &amp; MO'!C$9+$K240*'10k &amp; MO'!C$15+$L240*'10k &amp; MO'!C$21+$M240*'10k &amp; MO'!C$27</f>
        <v>0</v>
      </c>
      <c r="U240" s="349">
        <f>+$I240*'10k &amp; MO'!D$3+$J240*'10k &amp; MO'!D$9+$K240*'10k &amp; MO'!D$15+$L240*'10k &amp; MO'!D$21+$M240*'10k &amp; MO'!D$27</f>
        <v>0</v>
      </c>
      <c r="V240" s="349">
        <f>+$I240*'10k &amp; MO'!E$3+$J240*'10k &amp; MO'!E$9+$K240*'10k &amp; MO'!E$15+$L240*'10k &amp; MO'!E$21+$M240*'10k &amp; MO'!E$27</f>
        <v>0</v>
      </c>
      <c r="W240" s="349">
        <f>+$I240*'10k &amp; MO'!F$3+$J240*'10k &amp; MO'!F$9+$K240*'10k &amp; MO'!F$15+$L240*'10k &amp; MO'!F$21+$M240*'10k &amp; MO'!F$27</f>
        <v>1090.123</v>
      </c>
      <c r="X240" s="349">
        <f>+$I240*'10k &amp; MO'!G$3+$J240*'10k &amp; MO'!G$9+$K240*'10k &amp; MO'!G$15+$L240*'10k &amp; MO'!G$21+$M240*'10k &amp; MO'!G$27</f>
        <v>5290.9679999999998</v>
      </c>
      <c r="Y240" s="349">
        <f>+$N240*'10k &amp; MO'!H$3+$O240*'10k &amp; MO'!H$9+$P240*'10k &amp; MO'!H$15+$Q240*'10k &amp; MO'!H$21+$R240*'10k &amp; MO'!H$27</f>
        <v>0</v>
      </c>
      <c r="Z240" s="349">
        <f>+$N240*'10k &amp; MO'!I$3+$O240*'10k &amp; MO'!I$9+$P240*'10k &amp; MO'!I$15+$Q240*'10k &amp; MO'!I$21+$R240*'10k &amp; MO'!I$27</f>
        <v>0</v>
      </c>
      <c r="AA240" s="349">
        <f>+$N240*'10k &amp; MO'!J$3+$O240*'10k &amp; MO'!J$9+$P240*'10k &amp; MO'!J$15+$Q240*'10k &amp; MO'!J$21+$R240*'10k &amp; MO'!J$27</f>
        <v>0</v>
      </c>
      <c r="AB240" s="349">
        <f>+$N240*'10k &amp; MO'!K$3+$O240*'10k &amp; MO'!K$9+$P240*'10k &amp; MO'!K$15+$Q240*'10k &amp; MO'!K$21+$R240*'10k &amp; MO'!K$27</f>
        <v>5370.0330000000004</v>
      </c>
      <c r="AC240" s="349">
        <f>+$N240*'10k &amp; MO'!L$3+$O240*'10k &amp; MO'!L$9+$P240*'10k &amp; MO'!L$15+$Q240*'10k &amp; MO'!L$21+$R240*'10k &amp; MO'!L$27</f>
        <v>12497.91</v>
      </c>
      <c r="AD240" s="350">
        <f>+S240*'10k &amp; MO'!O$3</f>
        <v>7890.0569999999998</v>
      </c>
      <c r="AF240" s="192" t="str">
        <f t="shared" si="27"/>
        <v>2822014</v>
      </c>
      <c r="AG240" s="192">
        <f>+IFERROR(VLOOKUP($AF240,'Limited Loss'!$F$5:$P$124,AG$3,FALSE),0)</f>
        <v>0</v>
      </c>
      <c r="AH240" s="193">
        <f>+IFERROR(VLOOKUP($AF240,'Limited Loss'!$F$5:$P$124,AH$3,FALSE),0)</f>
        <v>0</v>
      </c>
      <c r="AI240" s="193">
        <f>+IFERROR(VLOOKUP($AF240,'Limited Loss'!$F$5:$P$124,AI$3,FALSE),0)</f>
        <v>0</v>
      </c>
      <c r="AJ240" s="193">
        <f>+IFERROR(VLOOKUP($AF240,'Limited Loss'!$F$5:$P$124,AJ$3,FALSE),0)</f>
        <v>0</v>
      </c>
      <c r="AK240" s="100">
        <f>+IFERROR(VLOOKUP($AF240,'Limited Loss'!$F$5:$P$124,AK$3,FALSE),0)</f>
        <v>0</v>
      </c>
      <c r="AL240" s="193">
        <f>+IFERROR(VLOOKUP($AF240,'Limited Loss'!$F$5:$P$124,AL$3,FALSE),0)</f>
        <v>0</v>
      </c>
      <c r="AM240" s="193">
        <f>+IFERROR(VLOOKUP($AF240,'Limited Loss'!$F$5:$P$124,AM$3,FALSE),0)</f>
        <v>0</v>
      </c>
      <c r="AN240" s="193">
        <f>+IFERROR(VLOOKUP($AF240,'Limited Loss'!$F$5:$P$124,AN$3,FALSE),0)</f>
        <v>0</v>
      </c>
      <c r="AO240" s="193">
        <f>+IFERROR(VLOOKUP($AF240,'Limited Loss'!$F$5:$P$124,AO$3,FALSE),0)</f>
        <v>0</v>
      </c>
      <c r="AP240" s="100">
        <f>+IFERROR(VLOOKUP($AF240,'Limited Loss'!$F$5:$P$124,AP$3,FALSE),0)</f>
        <v>0</v>
      </c>
      <c r="AQ240" s="353"/>
      <c r="AR240" s="331">
        <f t="shared" si="28"/>
        <v>282</v>
      </c>
      <c r="AS240" s="332">
        <f t="shared" si="28"/>
        <v>2014</v>
      </c>
      <c r="AT240" s="349">
        <f t="shared" si="35"/>
        <v>0</v>
      </c>
      <c r="AU240" s="349">
        <f t="shared" si="35"/>
        <v>0</v>
      </c>
      <c r="AV240" s="349">
        <f t="shared" si="34"/>
        <v>0</v>
      </c>
      <c r="AW240" s="349">
        <f t="shared" si="34"/>
        <v>1090.123</v>
      </c>
      <c r="AX240" s="350">
        <f t="shared" si="34"/>
        <v>5290.9679999999998</v>
      </c>
      <c r="AY240" s="349">
        <f t="shared" si="34"/>
        <v>0</v>
      </c>
      <c r="AZ240" s="349">
        <f t="shared" si="34"/>
        <v>0</v>
      </c>
      <c r="BA240" s="349">
        <f t="shared" si="34"/>
        <v>0</v>
      </c>
      <c r="BB240" s="349">
        <f t="shared" si="34"/>
        <v>5370.0330000000004</v>
      </c>
      <c r="BC240" s="349">
        <f t="shared" si="34"/>
        <v>12497.91</v>
      </c>
      <c r="BD240" s="350">
        <f t="shared" si="34"/>
        <v>7890.0569999999998</v>
      </c>
      <c r="BE240" s="349">
        <f t="shared" si="30"/>
        <v>0</v>
      </c>
      <c r="BF240" s="375">
        <f t="shared" si="31"/>
        <v>24249.034</v>
      </c>
      <c r="BG240" s="334">
        <f t="shared" si="32"/>
        <v>7890.0569999999998</v>
      </c>
      <c r="BI240" s="107">
        <v>939</v>
      </c>
      <c r="BJ240" s="108">
        <v>0</v>
      </c>
      <c r="BK240" s="108">
        <v>19686.576000000001</v>
      </c>
      <c r="BL240" s="108">
        <v>15251.564999999999</v>
      </c>
    </row>
    <row r="241" spans="1:64" x14ac:dyDescent="0.2">
      <c r="A241" s="326" t="str">
        <f t="shared" si="29"/>
        <v>2822015</v>
      </c>
      <c r="B241" s="331">
        <v>282</v>
      </c>
      <c r="C241" s="327">
        <v>2015</v>
      </c>
      <c r="D241" s="353">
        <f>+IFERROR(VLOOKUP($A241,Data_Loss!$A$2:$V$1180,6,FALSE),0)</f>
        <v>0</v>
      </c>
      <c r="E241" s="353">
        <f>+IFERROR(VLOOKUP($A241,Data_Loss!$A$2:$V$1180,7,FALSE),0)</f>
        <v>0</v>
      </c>
      <c r="F241" s="353">
        <f>+IFERROR(VLOOKUP($A241,Data_Loss!$A$2:$V$1180,8,FALSE),0)</f>
        <v>0</v>
      </c>
      <c r="G241" s="353">
        <f>+IFERROR(VLOOKUP($A241,Data_Loss!$A$2:$V$1180,9,FALSE),0)</f>
        <v>0</v>
      </c>
      <c r="H241" s="353">
        <f>+IFERROR(VLOOKUP($A241,Data_Loss!$A$2:$V$1180,10,FALSE),0)</f>
        <v>0</v>
      </c>
      <c r="I241" s="353">
        <f>+IFERROR(VLOOKUP($A241,Data_Loss!$A$2:$V$1300,12,FALSE),0)</f>
        <v>0</v>
      </c>
      <c r="J241" s="353">
        <f>+IFERROR(VLOOKUP($A241,Data_Loss!$A$2:$V$1300,13,FALSE),0)</f>
        <v>0</v>
      </c>
      <c r="K241" s="353">
        <f>+IFERROR(VLOOKUP($A241,Data_Loss!$A$2:$V$1300,14,FALSE),0)</f>
        <v>0</v>
      </c>
      <c r="L241" s="353">
        <f>+IFERROR(VLOOKUP($A241,Data_Loss!$A$2:$V$1300,15,FALSE),0)</f>
        <v>0</v>
      </c>
      <c r="M241" s="353">
        <f>+IFERROR(VLOOKUP($A241,Data_Loss!$A$2:$V$1300,16,FALSE),0)</f>
        <v>0</v>
      </c>
      <c r="N241" s="353">
        <f>+IFERROR(VLOOKUP($A241,Data_Loss!$A$2:$V$1300,17,FALSE),0)</f>
        <v>0</v>
      </c>
      <c r="O241" s="353">
        <f>+IFERROR(VLOOKUP($A241,Data_Loss!$A$2:$V$1300,18,FALSE),0)</f>
        <v>0</v>
      </c>
      <c r="P241" s="353">
        <f>+IFERROR(VLOOKUP($A241,Data_Loss!$A$2:$V$1300,19,FALSE),0)</f>
        <v>0</v>
      </c>
      <c r="Q241" s="353">
        <f>+IFERROR(VLOOKUP($A241,Data_Loss!$A$2:$V$1300,20,FALSE),0)</f>
        <v>0</v>
      </c>
      <c r="R241" s="353">
        <f>+IFERROR(VLOOKUP($A241,Data_Loss!$A$2:$V$1300,21,FALSE),0)</f>
        <v>0</v>
      </c>
      <c r="S241" s="353">
        <f>+IFERROR(VLOOKUP($A241,Data_Loss!$A$2:$V$1300,22,FALSE),0)</f>
        <v>7209</v>
      </c>
      <c r="T241" s="191">
        <f>+$I241*'10k &amp; MO'!C$4+$J241*'10k &amp; MO'!C$10+$K241*'10k &amp; MO'!C$16+$L241*'10k &amp; MO'!C$22+$M241*'10k &amp; MO'!C$28</f>
        <v>0</v>
      </c>
      <c r="U241" s="349">
        <f>+$I241*'10k &amp; MO'!D$4+$J241*'10k &amp; MO'!D$10+$K241*'10k &amp; MO'!D$16+$L241*'10k &amp; MO'!D$22+$M241*'10k &amp; MO'!D$28</f>
        <v>0</v>
      </c>
      <c r="V241" s="349">
        <f>+$I241*'10k &amp; MO'!E$4+$J241*'10k &amp; MO'!E$10+$K241*'10k &amp; MO'!E$16+$L241*'10k &amp; MO'!E$22+$M241*'10k &amp; MO'!E$28</f>
        <v>0</v>
      </c>
      <c r="W241" s="349">
        <f>+$I241*'10k &amp; MO'!F$4+$J241*'10k &amp; MO'!F$10+$K241*'10k &amp; MO'!F$16+$L241*'10k &amp; MO'!F$22+$M241*'10k &amp; MO'!F$28</f>
        <v>0</v>
      </c>
      <c r="X241" s="349">
        <f>+$I241*'10k &amp; MO'!G$4+$J241*'10k &amp; MO'!G$10+$K241*'10k &amp; MO'!G$16+$L241*'10k &amp; MO'!G$22+$M241*'10k &amp; MO'!G$28</f>
        <v>0</v>
      </c>
      <c r="Y241" s="349">
        <f>+$N241*'10k &amp; MO'!H$4+$O241*'10k &amp; MO'!H$10+$P241*'10k &amp; MO'!H$16+$Q241*'10k &amp; MO'!H$22+$R241*'10k &amp; MO'!H$28</f>
        <v>0</v>
      </c>
      <c r="Z241" s="349">
        <f>+$N241*'10k &amp; MO'!I$4+$O241*'10k &amp; MO'!I$10+$P241*'10k &amp; MO'!I$16+$Q241*'10k &amp; MO'!I$22+$R241*'10k &amp; MO'!I$28</f>
        <v>0</v>
      </c>
      <c r="AA241" s="349">
        <f>+$N241*'10k &amp; MO'!J$4+$O241*'10k &amp; MO'!J$10+$P241*'10k &amp; MO'!J$16+$Q241*'10k &amp; MO'!J$22+$R241*'10k &amp; MO'!J$28</f>
        <v>0</v>
      </c>
      <c r="AB241" s="349">
        <f>+$N241*'10k &amp; MO'!K$4+$O241*'10k &amp; MO'!K$10+$P241*'10k &amp; MO'!K$16+$Q241*'10k &amp; MO'!K$22+$R241*'10k &amp; MO'!K$28</f>
        <v>0</v>
      </c>
      <c r="AC241" s="349">
        <f>+$N241*'10k &amp; MO'!L$4+$O241*'10k &amp; MO'!L$10+$P241*'10k &amp; MO'!L$16+$Q241*'10k &amp; MO'!L$22+$R241*'10k &amp; MO'!L$28</f>
        <v>0</v>
      </c>
      <c r="AD241" s="350">
        <f>+S241*'10k &amp; MO'!O$4</f>
        <v>8737.3079999999991</v>
      </c>
      <c r="AF241" s="192" t="str">
        <f t="shared" si="27"/>
        <v>2822015</v>
      </c>
      <c r="AG241" s="192">
        <f>+IFERROR(VLOOKUP($AF241,'Limited Loss'!$F$5:$P$124,AG$3,FALSE),0)</f>
        <v>0</v>
      </c>
      <c r="AH241" s="193">
        <f>+IFERROR(VLOOKUP($AF241,'Limited Loss'!$F$5:$P$124,AH$3,FALSE),0)</f>
        <v>0</v>
      </c>
      <c r="AI241" s="193">
        <f>+IFERROR(VLOOKUP($AF241,'Limited Loss'!$F$5:$P$124,AI$3,FALSE),0)</f>
        <v>0</v>
      </c>
      <c r="AJ241" s="193">
        <f>+IFERROR(VLOOKUP($AF241,'Limited Loss'!$F$5:$P$124,AJ$3,FALSE),0)</f>
        <v>0</v>
      </c>
      <c r="AK241" s="100">
        <f>+IFERROR(VLOOKUP($AF241,'Limited Loss'!$F$5:$P$124,AK$3,FALSE),0)</f>
        <v>0</v>
      </c>
      <c r="AL241" s="193">
        <f>+IFERROR(VLOOKUP($AF241,'Limited Loss'!$F$5:$P$124,AL$3,FALSE),0)</f>
        <v>0</v>
      </c>
      <c r="AM241" s="193">
        <f>+IFERROR(VLOOKUP($AF241,'Limited Loss'!$F$5:$P$124,AM$3,FALSE),0)</f>
        <v>0</v>
      </c>
      <c r="AN241" s="193">
        <f>+IFERROR(VLOOKUP($AF241,'Limited Loss'!$F$5:$P$124,AN$3,FALSE),0)</f>
        <v>0</v>
      </c>
      <c r="AO241" s="193">
        <f>+IFERROR(VLOOKUP($AF241,'Limited Loss'!$F$5:$P$124,AO$3,FALSE),0)</f>
        <v>0</v>
      </c>
      <c r="AP241" s="100">
        <f>+IFERROR(VLOOKUP($AF241,'Limited Loss'!$F$5:$P$124,AP$3,FALSE),0)</f>
        <v>0</v>
      </c>
      <c r="AQ241" s="353"/>
      <c r="AR241" s="331">
        <f t="shared" si="28"/>
        <v>282</v>
      </c>
      <c r="AS241" s="332">
        <f t="shared" si="28"/>
        <v>2015</v>
      </c>
      <c r="AT241" s="349">
        <f t="shared" si="35"/>
        <v>0</v>
      </c>
      <c r="AU241" s="349">
        <f t="shared" si="35"/>
        <v>0</v>
      </c>
      <c r="AV241" s="349">
        <f t="shared" si="34"/>
        <v>0</v>
      </c>
      <c r="AW241" s="349">
        <f t="shared" si="34"/>
        <v>0</v>
      </c>
      <c r="AX241" s="350">
        <f t="shared" si="34"/>
        <v>0</v>
      </c>
      <c r="AY241" s="349">
        <f t="shared" si="34"/>
        <v>0</v>
      </c>
      <c r="AZ241" s="349">
        <f t="shared" si="34"/>
        <v>0</v>
      </c>
      <c r="BA241" s="349">
        <f t="shared" si="34"/>
        <v>0</v>
      </c>
      <c r="BB241" s="349">
        <f t="shared" si="34"/>
        <v>0</v>
      </c>
      <c r="BC241" s="349">
        <f t="shared" si="34"/>
        <v>0</v>
      </c>
      <c r="BD241" s="350">
        <f t="shared" si="34"/>
        <v>8737.3079999999991</v>
      </c>
      <c r="BE241" s="349">
        <f t="shared" si="30"/>
        <v>0</v>
      </c>
      <c r="BF241" s="375">
        <f t="shared" si="31"/>
        <v>0</v>
      </c>
      <c r="BG241" s="334">
        <f t="shared" si="32"/>
        <v>8737.3079999999991</v>
      </c>
      <c r="BI241" s="107">
        <v>940</v>
      </c>
      <c r="BJ241" s="108">
        <v>105101.05409999999</v>
      </c>
      <c r="BK241" s="108">
        <v>315231.83600000001</v>
      </c>
      <c r="BL241" s="108">
        <v>15475.274999999998</v>
      </c>
    </row>
    <row r="242" spans="1:64" x14ac:dyDescent="0.2">
      <c r="A242" s="326" t="str">
        <f t="shared" si="29"/>
        <v>2822016</v>
      </c>
      <c r="B242" s="331">
        <v>282</v>
      </c>
      <c r="C242" s="327">
        <v>2016</v>
      </c>
      <c r="D242" s="353">
        <f>+IFERROR(VLOOKUP($A242,Data_Loss!$A$2:$V$1180,6,FALSE),0)</f>
        <v>0</v>
      </c>
      <c r="E242" s="353">
        <f>+IFERROR(VLOOKUP($A242,Data_Loss!$A$2:$V$1180,7,FALSE),0)</f>
        <v>0</v>
      </c>
      <c r="F242" s="353">
        <f>+IFERROR(VLOOKUP($A242,Data_Loss!$A$2:$V$1180,8,FALSE),0)</f>
        <v>0</v>
      </c>
      <c r="G242" s="353">
        <f>+IFERROR(VLOOKUP($A242,Data_Loss!$A$2:$V$1180,9,FALSE),0)</f>
        <v>0</v>
      </c>
      <c r="H242" s="353">
        <f>+IFERROR(VLOOKUP($A242,Data_Loss!$A$2:$V$1180,10,FALSE),0)</f>
        <v>1</v>
      </c>
      <c r="I242" s="353">
        <f>+IFERROR(VLOOKUP($A242,Data_Loss!$A$2:$V$1300,12,FALSE),0)</f>
        <v>0</v>
      </c>
      <c r="J242" s="353">
        <f>+IFERROR(VLOOKUP($A242,Data_Loss!$A$2:$V$1300,13,FALSE),0)</f>
        <v>0</v>
      </c>
      <c r="K242" s="353">
        <f>+IFERROR(VLOOKUP($A242,Data_Loss!$A$2:$V$1300,14,FALSE),0)</f>
        <v>0</v>
      </c>
      <c r="L242" s="353">
        <f>+IFERROR(VLOOKUP($A242,Data_Loss!$A$2:$V$1300,15,FALSE),0)</f>
        <v>0</v>
      </c>
      <c r="M242" s="353">
        <f>+IFERROR(VLOOKUP($A242,Data_Loss!$A$2:$V$1300,16,FALSE),0)</f>
        <v>25</v>
      </c>
      <c r="N242" s="353">
        <f>+IFERROR(VLOOKUP($A242,Data_Loss!$A$2:$V$1300,17,FALSE),0)</f>
        <v>0</v>
      </c>
      <c r="O242" s="353">
        <f>+IFERROR(VLOOKUP($A242,Data_Loss!$A$2:$V$1300,18,FALSE),0)</f>
        <v>0</v>
      </c>
      <c r="P242" s="353">
        <f>+IFERROR(VLOOKUP($A242,Data_Loss!$A$2:$V$1300,19,FALSE),0)</f>
        <v>0</v>
      </c>
      <c r="Q242" s="353">
        <f>+IFERROR(VLOOKUP($A242,Data_Loss!$A$2:$V$1300,20,FALSE),0)</f>
        <v>0</v>
      </c>
      <c r="R242" s="353">
        <f>+IFERROR(VLOOKUP($A242,Data_Loss!$A$2:$V$1300,21,FALSE),0)</f>
        <v>325</v>
      </c>
      <c r="S242" s="353">
        <f>+IFERROR(VLOOKUP($A242,Data_Loss!$A$2:$V$1300,22,FALSE),0)</f>
        <v>3144</v>
      </c>
      <c r="T242" s="191">
        <f>+$I242*'10k &amp; MO'!C$5+$J242*'10k &amp; MO'!C$11+$K242*'10k &amp; MO'!C$17+$L242*'10k &amp; MO'!C$23+$M242*'10k &amp; MO'!C$29</f>
        <v>0</v>
      </c>
      <c r="U242" s="349">
        <f>+$I242*'10k &amp; MO'!D$5+$J242*'10k &amp; MO'!D$11+$K242*'10k &amp; MO'!D$17+$L242*'10k &amp; MO'!D$23+$M242*'10k &amp; MO'!D$29</f>
        <v>0</v>
      </c>
      <c r="V242" s="349">
        <f>+$I242*'10k &amp; MO'!E$5+$J242*'10k &amp; MO'!E$11+$K242*'10k &amp; MO'!E$17+$L242*'10k &amp; MO'!E$23+$M242*'10k &amp; MO'!E$29</f>
        <v>2.8325</v>
      </c>
      <c r="W242" s="349">
        <f>+$I242*'10k &amp; MO'!F$5+$J242*'10k &amp; MO'!F$11+$K242*'10k &amp; MO'!F$17+$L242*'10k &amp; MO'!F$23+$M242*'10k &amp; MO'!F$29</f>
        <v>1.69</v>
      </c>
      <c r="X242" s="349">
        <f>+$I242*'10k &amp; MO'!G$5+$J242*'10k &amp; MO'!G$11+$K242*'10k &amp; MO'!G$17+$L242*'10k &amp; MO'!G$23+$M242*'10k &amp; MO'!G$29</f>
        <v>26.02</v>
      </c>
      <c r="Y242" s="349">
        <f>+$N242*'10k &amp; MO'!H$5+$O242*'10k &amp; MO'!H$11+$P242*'10k &amp; MO'!H$17+$Q242*'10k &amp; MO'!H$23+$R242*'10k &amp; MO'!H$29</f>
        <v>0</v>
      </c>
      <c r="Z242" s="349">
        <f>+$N242*'10k &amp; MO'!I$5+$O242*'10k &amp; MO'!I$11+$P242*'10k &amp; MO'!I$17+$Q242*'10k &amp; MO'!I$23+$R242*'10k &amp; MO'!I$29</f>
        <v>0</v>
      </c>
      <c r="AA242" s="349">
        <f>+$N242*'10k &amp; MO'!J$5+$O242*'10k &amp; MO'!J$11+$P242*'10k &amp; MO'!J$17+$Q242*'10k &amp; MO'!J$23+$R242*'10k &amp; MO'!J$29</f>
        <v>28.827500000000001</v>
      </c>
      <c r="AB242" s="349">
        <f>+$N242*'10k &amp; MO'!K$5+$O242*'10k &amp; MO'!K$11+$P242*'10k &amp; MO'!K$17+$Q242*'10k &amp; MO'!K$23+$R242*'10k &amp; MO'!K$29</f>
        <v>31.882500000000004</v>
      </c>
      <c r="AC242" s="349">
        <f>+$N242*'10k &amp; MO'!L$5+$O242*'10k &amp; MO'!L$11+$P242*'10k &amp; MO'!L$17+$Q242*'10k &amp; MO'!L$23+$R242*'10k &amp; MO'!L$29</f>
        <v>489.84000000000003</v>
      </c>
      <c r="AD242" s="350">
        <f>+S242*'10k &amp; MO'!O$5</f>
        <v>4238.1120000000001</v>
      </c>
      <c r="AF242" s="192" t="str">
        <f t="shared" si="27"/>
        <v>2822016</v>
      </c>
      <c r="AG242" s="192">
        <f>+IFERROR(VLOOKUP($AF242,'Limited Loss'!$F$5:$P$124,AG$3,FALSE),0)</f>
        <v>0</v>
      </c>
      <c r="AH242" s="193">
        <f>+IFERROR(VLOOKUP($AF242,'Limited Loss'!$F$5:$P$124,AH$3,FALSE),0)</f>
        <v>0</v>
      </c>
      <c r="AI242" s="193">
        <f>+IFERROR(VLOOKUP($AF242,'Limited Loss'!$F$5:$P$124,AI$3,FALSE),0)</f>
        <v>0</v>
      </c>
      <c r="AJ242" s="193">
        <f>+IFERROR(VLOOKUP($AF242,'Limited Loss'!$F$5:$P$124,AJ$3,FALSE),0)</f>
        <v>0</v>
      </c>
      <c r="AK242" s="100">
        <f>+IFERROR(VLOOKUP($AF242,'Limited Loss'!$F$5:$P$124,AK$3,FALSE),0)</f>
        <v>0</v>
      </c>
      <c r="AL242" s="193">
        <f>+IFERROR(VLOOKUP($AF242,'Limited Loss'!$F$5:$P$124,AL$3,FALSE),0)</f>
        <v>0</v>
      </c>
      <c r="AM242" s="193">
        <f>+IFERROR(VLOOKUP($AF242,'Limited Loss'!$F$5:$P$124,AM$3,FALSE),0)</f>
        <v>0</v>
      </c>
      <c r="AN242" s="193">
        <f>+IFERROR(VLOOKUP($AF242,'Limited Loss'!$F$5:$P$124,AN$3,FALSE),0)</f>
        <v>0</v>
      </c>
      <c r="AO242" s="193">
        <f>+IFERROR(VLOOKUP($AF242,'Limited Loss'!$F$5:$P$124,AO$3,FALSE),0)</f>
        <v>0</v>
      </c>
      <c r="AP242" s="100">
        <f>+IFERROR(VLOOKUP($AF242,'Limited Loss'!$F$5:$P$124,AP$3,FALSE),0)</f>
        <v>0</v>
      </c>
      <c r="AQ242" s="353"/>
      <c r="AR242" s="331">
        <f t="shared" si="28"/>
        <v>282</v>
      </c>
      <c r="AS242" s="332">
        <f t="shared" si="28"/>
        <v>2016</v>
      </c>
      <c r="AT242" s="349">
        <f t="shared" si="35"/>
        <v>0</v>
      </c>
      <c r="AU242" s="349">
        <f t="shared" si="35"/>
        <v>0</v>
      </c>
      <c r="AV242" s="349">
        <f t="shared" si="34"/>
        <v>2.8325</v>
      </c>
      <c r="AW242" s="349">
        <f t="shared" si="34"/>
        <v>1.69</v>
      </c>
      <c r="AX242" s="350">
        <f t="shared" si="34"/>
        <v>26.02</v>
      </c>
      <c r="AY242" s="349">
        <f t="shared" si="34"/>
        <v>0</v>
      </c>
      <c r="AZ242" s="349">
        <f t="shared" si="34"/>
        <v>0</v>
      </c>
      <c r="BA242" s="349">
        <f t="shared" si="34"/>
        <v>28.827500000000001</v>
      </c>
      <c r="BB242" s="349">
        <f t="shared" si="34"/>
        <v>31.882500000000004</v>
      </c>
      <c r="BC242" s="349">
        <f t="shared" si="34"/>
        <v>489.84000000000003</v>
      </c>
      <c r="BD242" s="350">
        <f t="shared" si="34"/>
        <v>4238.1120000000001</v>
      </c>
      <c r="BE242" s="349">
        <f t="shared" si="30"/>
        <v>31.66</v>
      </c>
      <c r="BF242" s="375">
        <f t="shared" si="31"/>
        <v>549.4325</v>
      </c>
      <c r="BG242" s="334">
        <f t="shared" si="32"/>
        <v>4238.1120000000001</v>
      </c>
      <c r="BI242" s="107">
        <v>941</v>
      </c>
      <c r="BJ242" s="108">
        <v>9570399.8228000011</v>
      </c>
      <c r="BK242" s="108">
        <v>10725458.758400001</v>
      </c>
      <c r="BL242" s="108">
        <v>865106.90299999993</v>
      </c>
    </row>
    <row r="243" spans="1:64" x14ac:dyDescent="0.2">
      <c r="A243" s="326" t="str">
        <f t="shared" si="29"/>
        <v>2822017</v>
      </c>
      <c r="B243" s="331">
        <v>282</v>
      </c>
      <c r="C243" s="327">
        <v>2017</v>
      </c>
      <c r="D243" s="353">
        <f>+IFERROR(VLOOKUP($A243,Data_Loss!$A$2:$V$1180,6,FALSE),0)</f>
        <v>0</v>
      </c>
      <c r="E243" s="353">
        <f>+IFERROR(VLOOKUP($A243,Data_Loss!$A$2:$V$1180,7,FALSE),0)</f>
        <v>0</v>
      </c>
      <c r="F243" s="353">
        <f>+IFERROR(VLOOKUP($A243,Data_Loss!$A$2:$V$1180,8,FALSE),0)</f>
        <v>0</v>
      </c>
      <c r="G243" s="353">
        <f>+IFERROR(VLOOKUP($A243,Data_Loss!$A$2:$V$1180,9,FALSE),0)</f>
        <v>1</v>
      </c>
      <c r="H243" s="353">
        <f>+IFERROR(VLOOKUP($A243,Data_Loss!$A$2:$V$1180,10,FALSE),0)</f>
        <v>0</v>
      </c>
      <c r="I243" s="353">
        <f>+IFERROR(VLOOKUP($A243,Data_Loss!$A$2:$V$1300,12,FALSE),0)</f>
        <v>0</v>
      </c>
      <c r="J243" s="353">
        <f>+IFERROR(VLOOKUP($A243,Data_Loss!$A$2:$V$1300,13,FALSE),0)</f>
        <v>0</v>
      </c>
      <c r="K243" s="353">
        <f>+IFERROR(VLOOKUP($A243,Data_Loss!$A$2:$V$1300,14,FALSE),0)</f>
        <v>0</v>
      </c>
      <c r="L243" s="353">
        <f>+IFERROR(VLOOKUP($A243,Data_Loss!$A$2:$V$1300,15,FALSE),0)</f>
        <v>785</v>
      </c>
      <c r="M243" s="353">
        <f>+IFERROR(VLOOKUP($A243,Data_Loss!$A$2:$V$1300,16,FALSE),0)</f>
        <v>0</v>
      </c>
      <c r="N243" s="353">
        <f>+IFERROR(VLOOKUP($A243,Data_Loss!$A$2:$V$1300,17,FALSE),0)</f>
        <v>0</v>
      </c>
      <c r="O243" s="353">
        <f>+IFERROR(VLOOKUP($A243,Data_Loss!$A$2:$V$1300,18,FALSE),0)</f>
        <v>0</v>
      </c>
      <c r="P243" s="353">
        <f>+IFERROR(VLOOKUP($A243,Data_Loss!$A$2:$V$1300,19,FALSE),0)</f>
        <v>0</v>
      </c>
      <c r="Q243" s="353">
        <f>+IFERROR(VLOOKUP($A243,Data_Loss!$A$2:$V$1300,20,FALSE),0)</f>
        <v>1308</v>
      </c>
      <c r="R243" s="353">
        <f>+IFERROR(VLOOKUP($A243,Data_Loss!$A$2:$V$1300,21,FALSE),0)</f>
        <v>0</v>
      </c>
      <c r="S243" s="353">
        <f>+IFERROR(VLOOKUP($A243,Data_Loss!$A$2:$V$1300,22,FALSE),0)</f>
        <v>326</v>
      </c>
      <c r="T243" s="191">
        <f>+$I243*'10k &amp; MO'!C$6+$J243*'10k &amp; MO'!C$12+$K243*'10k &amp; MO'!C$18+$L243*'10k &amp; MO'!C$24+$M243*'10k &amp; MO'!C$30</f>
        <v>0</v>
      </c>
      <c r="U243" s="349">
        <f>+$I243*'10k &amp; MO'!D$6+$J243*'10k &amp; MO'!D$12+$K243*'10k &amp; MO'!D$18+$L243*'10k &amp; MO'!D$24+$M243*'10k &amp; MO'!D$30</f>
        <v>1.6484999999999999</v>
      </c>
      <c r="V243" s="349">
        <f>+$I243*'10k &amp; MO'!E$6+$J243*'10k &amp; MO'!E$12+$K243*'10k &amp; MO'!E$18+$L243*'10k &amp; MO'!E$24+$M243*'10k &amp; MO'!E$30</f>
        <v>688.68049999999994</v>
      </c>
      <c r="W243" s="349">
        <f>+$I243*'10k &amp; MO'!F$6+$J243*'10k &amp; MO'!F$12+$K243*'10k &amp; MO'!F$18+$L243*'10k &amp; MO'!F$24+$M243*'10k &amp; MO'!F$30</f>
        <v>706.18599999999992</v>
      </c>
      <c r="X243" s="349">
        <f>+$I243*'10k &amp; MO'!G$6+$J243*'10k &amp; MO'!G$12+$K243*'10k &amp; MO'!G$18+$L243*'10k &amp; MO'!G$24+$M243*'10k &amp; MO'!G$30</f>
        <v>59.346000000000004</v>
      </c>
      <c r="Y243" s="349">
        <f>+$N243*'10k &amp; MO'!H$6+$O243*'10k &amp; MO'!H$12+$P243*'10k &amp; MO'!H$18+$Q243*'10k &amp; MO'!H$24+$R243*'10k &amp; MO'!H$30</f>
        <v>0</v>
      </c>
      <c r="Z243" s="349">
        <f>+$N243*'10k &amp; MO'!I$6+$O243*'10k &amp; MO'!I$12+$P243*'10k &amp; MO'!I$18+$Q243*'10k &amp; MO'!I$24+$R243*'10k &amp; MO'!I$30</f>
        <v>0.91559999999999997</v>
      </c>
      <c r="AA243" s="349">
        <f>+$N243*'10k &amp; MO'!J$6+$O243*'10k &amp; MO'!J$12+$P243*'10k &amp; MO'!J$18+$Q243*'10k &amp; MO'!J$24+$R243*'10k &amp; MO'!J$30</f>
        <v>1352.6028000000001</v>
      </c>
      <c r="AB243" s="349">
        <f>+$N243*'10k &amp; MO'!K$6+$O243*'10k &amp; MO'!K$12+$P243*'10k &amp; MO'!K$18+$Q243*'10k &amp; MO'!K$24+$R243*'10k &amp; MO'!K$30</f>
        <v>1649.7804000000001</v>
      </c>
      <c r="AC243" s="349">
        <f>+$N243*'10k &amp; MO'!L$6+$O243*'10k &amp; MO'!L$12+$P243*'10k &amp; MO'!L$18+$Q243*'10k &amp; MO'!L$24+$R243*'10k &amp; MO'!L$30</f>
        <v>139.04040000000001</v>
      </c>
      <c r="AD243" s="350">
        <f>+S243*'10k &amp; MO'!O$6</f>
        <v>438.79600000000005</v>
      </c>
      <c r="AF243" s="192" t="str">
        <f t="shared" si="27"/>
        <v>2822017</v>
      </c>
      <c r="AG243" s="192">
        <f>+IFERROR(VLOOKUP($AF243,'Limited Loss'!$F$5:$P$124,AG$3,FALSE),0)</f>
        <v>0</v>
      </c>
      <c r="AH243" s="193">
        <f>+IFERROR(VLOOKUP($AF243,'Limited Loss'!$F$5:$P$124,AH$3,FALSE),0)</f>
        <v>0</v>
      </c>
      <c r="AI243" s="193">
        <f>+IFERROR(VLOOKUP($AF243,'Limited Loss'!$F$5:$P$124,AI$3,FALSE),0)</f>
        <v>0</v>
      </c>
      <c r="AJ243" s="193">
        <f>+IFERROR(VLOOKUP($AF243,'Limited Loss'!$F$5:$P$124,AJ$3,FALSE),0)</f>
        <v>0</v>
      </c>
      <c r="AK243" s="100">
        <f>+IFERROR(VLOOKUP($AF243,'Limited Loss'!$F$5:$P$124,AK$3,FALSE),0)</f>
        <v>0</v>
      </c>
      <c r="AL243" s="193">
        <f>+IFERROR(VLOOKUP($AF243,'Limited Loss'!$F$5:$P$124,AL$3,FALSE),0)</f>
        <v>0</v>
      </c>
      <c r="AM243" s="193">
        <f>+IFERROR(VLOOKUP($AF243,'Limited Loss'!$F$5:$P$124,AM$3,FALSE),0)</f>
        <v>0</v>
      </c>
      <c r="AN243" s="193">
        <f>+IFERROR(VLOOKUP($AF243,'Limited Loss'!$F$5:$P$124,AN$3,FALSE),0)</f>
        <v>0</v>
      </c>
      <c r="AO243" s="193">
        <f>+IFERROR(VLOOKUP($AF243,'Limited Loss'!$F$5:$P$124,AO$3,FALSE),0)</f>
        <v>0</v>
      </c>
      <c r="AP243" s="100">
        <f>+IFERROR(VLOOKUP($AF243,'Limited Loss'!$F$5:$P$124,AP$3,FALSE),0)</f>
        <v>0</v>
      </c>
      <c r="AQ243" s="353"/>
      <c r="AR243" s="331">
        <f t="shared" si="28"/>
        <v>282</v>
      </c>
      <c r="AS243" s="332">
        <f t="shared" si="28"/>
        <v>2017</v>
      </c>
      <c r="AT243" s="349">
        <f t="shared" si="35"/>
        <v>0</v>
      </c>
      <c r="AU243" s="349">
        <f t="shared" si="35"/>
        <v>1.6484999999999999</v>
      </c>
      <c r="AV243" s="349">
        <f t="shared" si="34"/>
        <v>688.68049999999994</v>
      </c>
      <c r="AW243" s="349">
        <f t="shared" si="34"/>
        <v>706.18599999999992</v>
      </c>
      <c r="AX243" s="350">
        <f t="shared" si="34"/>
        <v>59.346000000000004</v>
      </c>
      <c r="AY243" s="349">
        <f t="shared" si="34"/>
        <v>0</v>
      </c>
      <c r="AZ243" s="349">
        <f t="shared" si="34"/>
        <v>0.91559999999999997</v>
      </c>
      <c r="BA243" s="349">
        <f t="shared" si="34"/>
        <v>1352.6028000000001</v>
      </c>
      <c r="BB243" s="349">
        <f t="shared" si="34"/>
        <v>1649.7804000000001</v>
      </c>
      <c r="BC243" s="349">
        <f t="shared" si="34"/>
        <v>139.04040000000001</v>
      </c>
      <c r="BD243" s="350">
        <f t="shared" si="34"/>
        <v>438.79600000000005</v>
      </c>
      <c r="BE243" s="349">
        <f t="shared" si="30"/>
        <v>2043.8474000000001</v>
      </c>
      <c r="BF243" s="375">
        <f t="shared" si="31"/>
        <v>2554.3527999999997</v>
      </c>
      <c r="BG243" s="334">
        <f t="shared" si="32"/>
        <v>438.79600000000005</v>
      </c>
      <c r="BI243" s="107">
        <v>942</v>
      </c>
      <c r="BJ243" s="108">
        <v>3331371.0173000004</v>
      </c>
      <c r="BK243" s="108">
        <v>5823432.0219000001</v>
      </c>
      <c r="BL243" s="108">
        <v>443380.49900000007</v>
      </c>
    </row>
    <row r="244" spans="1:64" x14ac:dyDescent="0.2">
      <c r="A244" s="326" t="str">
        <f t="shared" si="29"/>
        <v>2822018</v>
      </c>
      <c r="B244" s="331">
        <v>282</v>
      </c>
      <c r="C244" s="327">
        <v>2018</v>
      </c>
      <c r="D244" s="353">
        <f>+IFERROR(VLOOKUP($A244,Data_Loss!$A$2:$V$1180,6,FALSE),0)</f>
        <v>0</v>
      </c>
      <c r="E244" s="353">
        <f>+IFERROR(VLOOKUP($A244,Data_Loss!$A$2:$V$1180,7,FALSE),0)</f>
        <v>0</v>
      </c>
      <c r="F244" s="353">
        <f>+IFERROR(VLOOKUP($A244,Data_Loss!$A$2:$V$1180,8,FALSE),0)</f>
        <v>0</v>
      </c>
      <c r="G244" s="353">
        <f>+IFERROR(VLOOKUP($A244,Data_Loss!$A$2:$V$1180,9,FALSE),0)</f>
        <v>0</v>
      </c>
      <c r="H244" s="353">
        <f>+IFERROR(VLOOKUP($A244,Data_Loss!$A$2:$V$1180,10,FALSE),0)</f>
        <v>2</v>
      </c>
      <c r="I244" s="353">
        <f>+IFERROR(VLOOKUP($A244,Data_Loss!$A$2:$V$1300,12,FALSE),0)</f>
        <v>0</v>
      </c>
      <c r="J244" s="353">
        <f>+IFERROR(VLOOKUP($A244,Data_Loss!$A$2:$V$1300,13,FALSE),0)</f>
        <v>0</v>
      </c>
      <c r="K244" s="353">
        <f>+IFERROR(VLOOKUP($A244,Data_Loss!$A$2:$V$1300,14,FALSE),0)</f>
        <v>0</v>
      </c>
      <c r="L244" s="353">
        <f>+IFERROR(VLOOKUP($A244,Data_Loss!$A$2:$V$1300,15,FALSE),0)</f>
        <v>0</v>
      </c>
      <c r="M244" s="353">
        <f>+IFERROR(VLOOKUP($A244,Data_Loss!$A$2:$V$1300,16,FALSE),0)</f>
        <v>6146</v>
      </c>
      <c r="N244" s="353">
        <f>+IFERROR(VLOOKUP($A244,Data_Loss!$A$2:$V$1300,17,FALSE),0)</f>
        <v>0</v>
      </c>
      <c r="O244" s="353">
        <f>+IFERROR(VLOOKUP($A244,Data_Loss!$A$2:$V$1300,18,FALSE),0)</f>
        <v>0</v>
      </c>
      <c r="P244" s="353">
        <f>+IFERROR(VLOOKUP($A244,Data_Loss!$A$2:$V$1300,19,FALSE),0)</f>
        <v>0</v>
      </c>
      <c r="Q244" s="353">
        <f>+IFERROR(VLOOKUP($A244,Data_Loss!$A$2:$V$1300,20,FALSE),0)</f>
        <v>0</v>
      </c>
      <c r="R244" s="353">
        <f>+IFERROR(VLOOKUP($A244,Data_Loss!$A$2:$V$1300,21,FALSE),0)</f>
        <v>6530</v>
      </c>
      <c r="S244" s="353">
        <f>+IFERROR(VLOOKUP($A244,Data_Loss!$A$2:$V$1300,22,FALSE),0)</f>
        <v>3168</v>
      </c>
      <c r="T244" s="191">
        <f>+$I244*'10k &amp; MO'!C$7+$J244*'10k &amp; MO'!C$13+$K244*'10k &amp; MO'!C$19+$L244*'10k &amp; MO'!C$25+$M244*'10k &amp; MO'!C$31</f>
        <v>13.5212</v>
      </c>
      <c r="U244" s="349">
        <f>+$I244*'10k &amp; MO'!D$7+$J244*'10k &amp; MO'!D$13+$K244*'10k &amp; MO'!D$19+$L244*'10k &amp; MO'!D$25+$M244*'10k &amp; MO'!D$31</f>
        <v>419.15719999999999</v>
      </c>
      <c r="V244" s="349">
        <f>+$I244*'10k &amp; MO'!E$7+$J244*'10k &amp; MO'!E$13+$K244*'10k &amp; MO'!E$19+$L244*'10k &amp; MO'!E$25+$M244*'10k &amp; MO'!E$31</f>
        <v>8622.8379999999997</v>
      </c>
      <c r="W244" s="349">
        <f>+$I244*'10k &amp; MO'!F$7+$J244*'10k &amp; MO'!F$13+$K244*'10k &amp; MO'!F$19+$L244*'10k &amp; MO'!F$25+$M244*'10k &amp; MO'!F$31</f>
        <v>3251.8486000000003</v>
      </c>
      <c r="X244" s="349">
        <f>+$I244*'10k &amp; MO'!G$7+$J244*'10k &amp; MO'!G$13+$K244*'10k &amp; MO'!G$19+$L244*'10k &amp; MO'!G$25+$M244*'10k &amp; MO'!G$31</f>
        <v>4233.3647999999994</v>
      </c>
      <c r="Y244" s="349">
        <f>+$N244*'10k &amp; MO'!H$7+$O244*'10k &amp; MO'!H$13+$P244*'10k &amp; MO'!H$19+$Q244*'10k &amp; MO'!H$25+$R244*'10k &amp; MO'!H$31</f>
        <v>18.936999999999998</v>
      </c>
      <c r="Z244" s="349">
        <f>+$N244*'10k &amp; MO'!I$7+$O244*'10k &amp; MO'!I$13+$P244*'10k &amp; MO'!I$19+$Q244*'10k &amp; MO'!I$25+$R244*'10k &amp; MO'!I$31</f>
        <v>645.81700000000001</v>
      </c>
      <c r="AA244" s="349">
        <f>+$N244*'10k &amp; MO'!J$7+$O244*'10k &amp; MO'!J$13+$P244*'10k &amp; MO'!J$19+$Q244*'10k &amp; MO'!J$25+$R244*'10k &amp; MO'!J$31</f>
        <v>6642.3160000000007</v>
      </c>
      <c r="AB244" s="349">
        <f>+$N244*'10k &amp; MO'!K$7+$O244*'10k &amp; MO'!K$13+$P244*'10k &amp; MO'!K$19+$Q244*'10k &amp; MO'!K$25+$R244*'10k &amp; MO'!K$31</f>
        <v>3511.8339999999998</v>
      </c>
      <c r="AC244" s="349">
        <f>+$N244*'10k &amp; MO'!L$7+$O244*'10k &amp; MO'!L$13+$P244*'10k &amp; MO'!L$19+$Q244*'10k &amp; MO'!L$25+$R244*'10k &amp; MO'!L$31</f>
        <v>5487.8119999999999</v>
      </c>
      <c r="AD244" s="350">
        <f>+S244*'10k &amp; MO'!O$7</f>
        <v>4200.768</v>
      </c>
      <c r="AF244" s="192" t="str">
        <f t="shared" si="27"/>
        <v>2822018</v>
      </c>
      <c r="AG244" s="192">
        <f>+IFERROR(VLOOKUP($AF244,'Limited Loss'!$F$5:$P$124,AG$3,FALSE),0)</f>
        <v>0</v>
      </c>
      <c r="AH244" s="193">
        <f>+IFERROR(VLOOKUP($AF244,'Limited Loss'!$F$5:$P$124,AH$3,FALSE),0)</f>
        <v>0</v>
      </c>
      <c r="AI244" s="193">
        <f>+IFERROR(VLOOKUP($AF244,'Limited Loss'!$F$5:$P$124,AI$3,FALSE),0)</f>
        <v>0</v>
      </c>
      <c r="AJ244" s="193">
        <f>+IFERROR(VLOOKUP($AF244,'Limited Loss'!$F$5:$P$124,AJ$3,FALSE),0)</f>
        <v>0</v>
      </c>
      <c r="AK244" s="100">
        <f>+IFERROR(VLOOKUP($AF244,'Limited Loss'!$F$5:$P$124,AK$3,FALSE),0)</f>
        <v>0</v>
      </c>
      <c r="AL244" s="193">
        <f>+IFERROR(VLOOKUP($AF244,'Limited Loss'!$F$5:$P$124,AL$3,FALSE),0)</f>
        <v>0</v>
      </c>
      <c r="AM244" s="193">
        <f>+IFERROR(VLOOKUP($AF244,'Limited Loss'!$F$5:$P$124,AM$3,FALSE),0)</f>
        <v>0</v>
      </c>
      <c r="AN244" s="193">
        <f>+IFERROR(VLOOKUP($AF244,'Limited Loss'!$F$5:$P$124,AN$3,FALSE),0)</f>
        <v>0</v>
      </c>
      <c r="AO244" s="193">
        <f>+IFERROR(VLOOKUP($AF244,'Limited Loss'!$F$5:$P$124,AO$3,FALSE),0)</f>
        <v>0</v>
      </c>
      <c r="AP244" s="100">
        <f>+IFERROR(VLOOKUP($AF244,'Limited Loss'!$F$5:$P$124,AP$3,FALSE),0)</f>
        <v>0</v>
      </c>
      <c r="AQ244" s="353"/>
      <c r="AR244" s="331">
        <f t="shared" si="28"/>
        <v>282</v>
      </c>
      <c r="AS244" s="332">
        <f t="shared" si="28"/>
        <v>2018</v>
      </c>
      <c r="AT244" s="349">
        <f t="shared" si="35"/>
        <v>13.5212</v>
      </c>
      <c r="AU244" s="349">
        <f t="shared" si="35"/>
        <v>419.15719999999999</v>
      </c>
      <c r="AV244" s="349">
        <f t="shared" si="34"/>
        <v>8622.8379999999997</v>
      </c>
      <c r="AW244" s="349">
        <f t="shared" si="34"/>
        <v>3251.8486000000003</v>
      </c>
      <c r="AX244" s="350">
        <f t="shared" si="34"/>
        <v>4233.3647999999994</v>
      </c>
      <c r="AY244" s="349">
        <f t="shared" si="34"/>
        <v>18.936999999999998</v>
      </c>
      <c r="AZ244" s="349">
        <f t="shared" si="34"/>
        <v>645.81700000000001</v>
      </c>
      <c r="BA244" s="349">
        <f t="shared" si="34"/>
        <v>6642.3160000000007</v>
      </c>
      <c r="BB244" s="349">
        <f t="shared" si="34"/>
        <v>3511.8339999999998</v>
      </c>
      <c r="BC244" s="349">
        <f t="shared" si="34"/>
        <v>5487.8119999999999</v>
      </c>
      <c r="BD244" s="350">
        <f t="shared" si="34"/>
        <v>4200.768</v>
      </c>
      <c r="BE244" s="349">
        <f t="shared" si="30"/>
        <v>16362.586400000002</v>
      </c>
      <c r="BF244" s="375">
        <f t="shared" si="31"/>
        <v>16484.859400000001</v>
      </c>
      <c r="BG244" s="334">
        <f t="shared" si="32"/>
        <v>4200.768</v>
      </c>
      <c r="BI244" s="107">
        <v>943</v>
      </c>
      <c r="BJ244" s="108">
        <v>4983614.3630999997</v>
      </c>
      <c r="BK244" s="108">
        <v>3727737.8517999998</v>
      </c>
      <c r="BL244" s="108">
        <v>311589.77500000002</v>
      </c>
    </row>
    <row r="245" spans="1:64" x14ac:dyDescent="0.2">
      <c r="A245" s="326" t="str">
        <f t="shared" si="29"/>
        <v>2852014</v>
      </c>
      <c r="B245" s="331">
        <v>285</v>
      </c>
      <c r="C245" s="327">
        <v>2014</v>
      </c>
      <c r="D245" s="353">
        <f>+IFERROR(VLOOKUP($A245,Data_Loss!$A$2:$V$1180,6,FALSE),0)</f>
        <v>0</v>
      </c>
      <c r="E245" s="353">
        <f>+IFERROR(VLOOKUP($A245,Data_Loss!$A$2:$V$1180,7,FALSE),0)</f>
        <v>0</v>
      </c>
      <c r="F245" s="353">
        <f>+IFERROR(VLOOKUP($A245,Data_Loss!$A$2:$V$1180,8,FALSE),0)</f>
        <v>0</v>
      </c>
      <c r="G245" s="353">
        <f>+IFERROR(VLOOKUP($A245,Data_Loss!$A$2:$V$1180,9,FALSE),0)</f>
        <v>0</v>
      </c>
      <c r="H245" s="353">
        <f>+IFERROR(VLOOKUP($A245,Data_Loss!$A$2:$V$1180,10,FALSE),0)</f>
        <v>2</v>
      </c>
      <c r="I245" s="353">
        <f>+IFERROR(VLOOKUP($A245,Data_Loss!$A$2:$V$1300,12,FALSE),0)</f>
        <v>0</v>
      </c>
      <c r="J245" s="353">
        <f>+IFERROR(VLOOKUP($A245,Data_Loss!$A$2:$V$1300,13,FALSE),0)</f>
        <v>0</v>
      </c>
      <c r="K245" s="353">
        <f>+IFERROR(VLOOKUP($A245,Data_Loss!$A$2:$V$1300,14,FALSE),0)</f>
        <v>0</v>
      </c>
      <c r="L245" s="353">
        <f>+IFERROR(VLOOKUP($A245,Data_Loss!$A$2:$V$1300,15,FALSE),0)</f>
        <v>0</v>
      </c>
      <c r="M245" s="353">
        <f>+IFERROR(VLOOKUP($A245,Data_Loss!$A$2:$V$1300,16,FALSE),0)</f>
        <v>19310</v>
      </c>
      <c r="N245" s="353">
        <f>+IFERROR(VLOOKUP($A245,Data_Loss!$A$2:$V$1300,17,FALSE),0)</f>
        <v>0</v>
      </c>
      <c r="O245" s="353">
        <f>+IFERROR(VLOOKUP($A245,Data_Loss!$A$2:$V$1300,18,FALSE),0)</f>
        <v>0</v>
      </c>
      <c r="P245" s="353">
        <f>+IFERROR(VLOOKUP($A245,Data_Loss!$A$2:$V$1300,19,FALSE),0)</f>
        <v>0</v>
      </c>
      <c r="Q245" s="353">
        <f>+IFERROR(VLOOKUP($A245,Data_Loss!$A$2:$V$1300,20,FALSE),0)</f>
        <v>0</v>
      </c>
      <c r="R245" s="353">
        <f>+IFERROR(VLOOKUP($A245,Data_Loss!$A$2:$V$1300,21,FALSE),0)</f>
        <v>26901</v>
      </c>
      <c r="S245" s="353">
        <f>+IFERROR(VLOOKUP($A245,Data_Loss!$A$2:$V$1300,22,FALSE),0)</f>
        <v>7897</v>
      </c>
      <c r="T245" s="191">
        <f>+$I245*'10k &amp; MO'!C$3+$J245*'10k &amp; MO'!C$9+$K245*'10k &amp; MO'!C$15+$L245*'10k &amp; MO'!C$21+$M245*'10k &amp; MO'!C$27</f>
        <v>0</v>
      </c>
      <c r="U245" s="349">
        <f>+$I245*'10k &amp; MO'!D$3+$J245*'10k &amp; MO'!D$9+$K245*'10k &amp; MO'!D$15+$L245*'10k &amp; MO'!D$21+$M245*'10k &amp; MO'!D$27</f>
        <v>0</v>
      </c>
      <c r="V245" s="349">
        <f>+$I245*'10k &amp; MO'!E$3+$J245*'10k &amp; MO'!E$9+$K245*'10k &amp; MO'!E$15+$L245*'10k &amp; MO'!E$21+$M245*'10k &amp; MO'!E$27</f>
        <v>0</v>
      </c>
      <c r="W245" s="349">
        <f>+$I245*'10k &amp; MO'!F$3+$J245*'10k &amp; MO'!F$9+$K245*'10k &amp; MO'!F$15+$L245*'10k &amp; MO'!F$21+$M245*'10k &amp; MO'!F$27</f>
        <v>0</v>
      </c>
      <c r="X245" s="349">
        <f>+$I245*'10k &amp; MO'!G$3+$J245*'10k &amp; MO'!G$9+$K245*'10k &amp; MO'!G$15+$L245*'10k &amp; MO'!G$21+$M245*'10k &amp; MO'!G$27</f>
        <v>21858.92</v>
      </c>
      <c r="Y245" s="349">
        <f>+$N245*'10k &amp; MO'!H$3+$O245*'10k &amp; MO'!H$9+$P245*'10k &amp; MO'!H$15+$Q245*'10k &amp; MO'!H$21+$R245*'10k &amp; MO'!H$27</f>
        <v>0</v>
      </c>
      <c r="Z245" s="349">
        <f>+$N245*'10k &amp; MO'!I$3+$O245*'10k &amp; MO'!I$9+$P245*'10k &amp; MO'!I$15+$Q245*'10k &amp; MO'!I$21+$R245*'10k &amp; MO'!I$27</f>
        <v>0</v>
      </c>
      <c r="AA245" s="349">
        <f>+$N245*'10k &amp; MO'!J$3+$O245*'10k &amp; MO'!J$9+$P245*'10k &amp; MO'!J$15+$Q245*'10k &amp; MO'!J$21+$R245*'10k &amp; MO'!J$27</f>
        <v>0</v>
      </c>
      <c r="AB245" s="349">
        <f>+$N245*'10k &amp; MO'!K$3+$O245*'10k &amp; MO'!K$9+$P245*'10k &amp; MO'!K$15+$Q245*'10k &amp; MO'!K$21+$R245*'10k &amp; MO'!K$27</f>
        <v>0</v>
      </c>
      <c r="AC245" s="349">
        <f>+$N245*'10k &amp; MO'!L$3+$O245*'10k &amp; MO'!L$9+$P245*'10k &amp; MO'!L$15+$Q245*'10k &amp; MO'!L$21+$R245*'10k &amp; MO'!L$27</f>
        <v>41481.342000000004</v>
      </c>
      <c r="AD245" s="350">
        <f>+S245*'10k &amp; MO'!O$3</f>
        <v>8457.6869999999999</v>
      </c>
      <c r="AF245" s="192" t="str">
        <f t="shared" si="27"/>
        <v>2852014</v>
      </c>
      <c r="AG245" s="192">
        <f>+IFERROR(VLOOKUP($AF245,'Limited Loss'!$F$5:$P$124,AG$3,FALSE),0)</f>
        <v>0</v>
      </c>
      <c r="AH245" s="193">
        <f>+IFERROR(VLOOKUP($AF245,'Limited Loss'!$F$5:$P$124,AH$3,FALSE),0)</f>
        <v>0</v>
      </c>
      <c r="AI245" s="193">
        <f>+IFERROR(VLOOKUP($AF245,'Limited Loss'!$F$5:$P$124,AI$3,FALSE),0)</f>
        <v>0</v>
      </c>
      <c r="AJ245" s="193">
        <f>+IFERROR(VLOOKUP($AF245,'Limited Loss'!$F$5:$P$124,AJ$3,FALSE),0)</f>
        <v>0</v>
      </c>
      <c r="AK245" s="100">
        <f>+IFERROR(VLOOKUP($AF245,'Limited Loss'!$F$5:$P$124,AK$3,FALSE),0)</f>
        <v>0</v>
      </c>
      <c r="AL245" s="193">
        <f>+IFERROR(VLOOKUP($AF245,'Limited Loss'!$F$5:$P$124,AL$3,FALSE),0)</f>
        <v>0</v>
      </c>
      <c r="AM245" s="193">
        <f>+IFERROR(VLOOKUP($AF245,'Limited Loss'!$F$5:$P$124,AM$3,FALSE),0)</f>
        <v>0</v>
      </c>
      <c r="AN245" s="193">
        <f>+IFERROR(VLOOKUP($AF245,'Limited Loss'!$F$5:$P$124,AN$3,FALSE),0)</f>
        <v>0</v>
      </c>
      <c r="AO245" s="193">
        <f>+IFERROR(VLOOKUP($AF245,'Limited Loss'!$F$5:$P$124,AO$3,FALSE),0)</f>
        <v>0</v>
      </c>
      <c r="AP245" s="100">
        <f>+IFERROR(VLOOKUP($AF245,'Limited Loss'!$F$5:$P$124,AP$3,FALSE),0)</f>
        <v>0</v>
      </c>
      <c r="AQ245" s="353"/>
      <c r="AR245" s="331">
        <f t="shared" si="28"/>
        <v>285</v>
      </c>
      <c r="AS245" s="332">
        <f t="shared" si="28"/>
        <v>2014</v>
      </c>
      <c r="AT245" s="349">
        <f t="shared" si="35"/>
        <v>0</v>
      </c>
      <c r="AU245" s="349">
        <f t="shared" si="35"/>
        <v>0</v>
      </c>
      <c r="AV245" s="349">
        <f t="shared" si="34"/>
        <v>0</v>
      </c>
      <c r="AW245" s="349">
        <f t="shared" si="34"/>
        <v>0</v>
      </c>
      <c r="AX245" s="350">
        <f t="shared" si="34"/>
        <v>21858.92</v>
      </c>
      <c r="AY245" s="349">
        <f t="shared" si="34"/>
        <v>0</v>
      </c>
      <c r="AZ245" s="349">
        <f t="shared" si="34"/>
        <v>0</v>
      </c>
      <c r="BA245" s="349">
        <f t="shared" si="34"/>
        <v>0</v>
      </c>
      <c r="BB245" s="349">
        <f t="shared" si="34"/>
        <v>0</v>
      </c>
      <c r="BC245" s="349">
        <f t="shared" si="34"/>
        <v>41481.342000000004</v>
      </c>
      <c r="BD245" s="350">
        <f t="shared" si="34"/>
        <v>8457.6869999999999</v>
      </c>
      <c r="BE245" s="349">
        <f t="shared" si="30"/>
        <v>0</v>
      </c>
      <c r="BF245" s="375">
        <f t="shared" si="31"/>
        <v>63340.262000000002</v>
      </c>
      <c r="BG245" s="334">
        <f t="shared" si="32"/>
        <v>8457.6869999999999</v>
      </c>
      <c r="BI245" s="107">
        <v>944</v>
      </c>
      <c r="BJ245" s="108">
        <v>1530961.3329000003</v>
      </c>
      <c r="BK245" s="108">
        <v>582247.7476</v>
      </c>
      <c r="BL245" s="108">
        <v>210786.89400000003</v>
      </c>
    </row>
    <row r="246" spans="1:64" x14ac:dyDescent="0.2">
      <c r="A246" s="326" t="str">
        <f t="shared" si="29"/>
        <v>2852015</v>
      </c>
      <c r="B246" s="331">
        <v>285</v>
      </c>
      <c r="C246" s="327">
        <v>2015</v>
      </c>
      <c r="D246" s="353">
        <f>+IFERROR(VLOOKUP($A246,Data_Loss!$A$2:$V$1180,6,FALSE),0)</f>
        <v>0</v>
      </c>
      <c r="E246" s="353">
        <f>+IFERROR(VLOOKUP($A246,Data_Loss!$A$2:$V$1180,7,FALSE),0)</f>
        <v>0</v>
      </c>
      <c r="F246" s="353">
        <f>+IFERROR(VLOOKUP($A246,Data_Loss!$A$2:$V$1180,8,FALSE),0)</f>
        <v>0</v>
      </c>
      <c r="G246" s="353">
        <f>+IFERROR(VLOOKUP($A246,Data_Loss!$A$2:$V$1180,9,FALSE),0)</f>
        <v>0</v>
      </c>
      <c r="H246" s="353">
        <f>+IFERROR(VLOOKUP($A246,Data_Loss!$A$2:$V$1180,10,FALSE),0)</f>
        <v>0</v>
      </c>
      <c r="I246" s="353">
        <f>+IFERROR(VLOOKUP($A246,Data_Loss!$A$2:$V$1300,12,FALSE),0)</f>
        <v>0</v>
      </c>
      <c r="J246" s="353">
        <f>+IFERROR(VLOOKUP($A246,Data_Loss!$A$2:$V$1300,13,FALSE),0)</f>
        <v>0</v>
      </c>
      <c r="K246" s="353">
        <f>+IFERROR(VLOOKUP($A246,Data_Loss!$A$2:$V$1300,14,FALSE),0)</f>
        <v>0</v>
      </c>
      <c r="L246" s="353">
        <f>+IFERROR(VLOOKUP($A246,Data_Loss!$A$2:$V$1300,15,FALSE),0)</f>
        <v>0</v>
      </c>
      <c r="M246" s="353">
        <f>+IFERROR(VLOOKUP($A246,Data_Loss!$A$2:$V$1300,16,FALSE),0)</f>
        <v>0</v>
      </c>
      <c r="N246" s="353">
        <f>+IFERROR(VLOOKUP($A246,Data_Loss!$A$2:$V$1300,17,FALSE),0)</f>
        <v>0</v>
      </c>
      <c r="O246" s="353">
        <f>+IFERROR(VLOOKUP($A246,Data_Loss!$A$2:$V$1300,18,FALSE),0)</f>
        <v>0</v>
      </c>
      <c r="P246" s="353">
        <f>+IFERROR(VLOOKUP($A246,Data_Loss!$A$2:$V$1300,19,FALSE),0)</f>
        <v>0</v>
      </c>
      <c r="Q246" s="353">
        <f>+IFERROR(VLOOKUP($A246,Data_Loss!$A$2:$V$1300,20,FALSE),0)</f>
        <v>0</v>
      </c>
      <c r="R246" s="353">
        <f>+IFERROR(VLOOKUP($A246,Data_Loss!$A$2:$V$1300,21,FALSE),0)</f>
        <v>0</v>
      </c>
      <c r="S246" s="353">
        <f>+IFERROR(VLOOKUP($A246,Data_Loss!$A$2:$V$1300,22,FALSE),0)</f>
        <v>1641</v>
      </c>
      <c r="T246" s="191">
        <f>+$I246*'10k &amp; MO'!C$4+$J246*'10k &amp; MO'!C$10+$K246*'10k &amp; MO'!C$16+$L246*'10k &amp; MO'!C$22+$M246*'10k &amp; MO'!C$28</f>
        <v>0</v>
      </c>
      <c r="U246" s="349">
        <f>+$I246*'10k &amp; MO'!D$4+$J246*'10k &amp; MO'!D$10+$K246*'10k &amp; MO'!D$16+$L246*'10k &amp; MO'!D$22+$M246*'10k &amp; MO'!D$28</f>
        <v>0</v>
      </c>
      <c r="V246" s="349">
        <f>+$I246*'10k &amp; MO'!E$4+$J246*'10k &amp; MO'!E$10+$K246*'10k &amp; MO'!E$16+$L246*'10k &amp; MO'!E$22+$M246*'10k &amp; MO'!E$28</f>
        <v>0</v>
      </c>
      <c r="W246" s="349">
        <f>+$I246*'10k &amp; MO'!F$4+$J246*'10k &amp; MO'!F$10+$K246*'10k &amp; MO'!F$16+$L246*'10k &amp; MO'!F$22+$M246*'10k &amp; MO'!F$28</f>
        <v>0</v>
      </c>
      <c r="X246" s="349">
        <f>+$I246*'10k &amp; MO'!G$4+$J246*'10k &amp; MO'!G$10+$K246*'10k &amp; MO'!G$16+$L246*'10k &amp; MO'!G$22+$M246*'10k &amp; MO'!G$28</f>
        <v>0</v>
      </c>
      <c r="Y246" s="349">
        <f>+$N246*'10k &amp; MO'!H$4+$O246*'10k &amp; MO'!H$10+$P246*'10k &amp; MO'!H$16+$Q246*'10k &amp; MO'!H$22+$R246*'10k &amp; MO'!H$28</f>
        <v>0</v>
      </c>
      <c r="Z246" s="349">
        <f>+$N246*'10k &amp; MO'!I$4+$O246*'10k &amp; MO'!I$10+$P246*'10k &amp; MO'!I$16+$Q246*'10k &amp; MO'!I$22+$R246*'10k &amp; MO'!I$28</f>
        <v>0</v>
      </c>
      <c r="AA246" s="349">
        <f>+$N246*'10k &amp; MO'!J$4+$O246*'10k &amp; MO'!J$10+$P246*'10k &amp; MO'!J$16+$Q246*'10k &amp; MO'!J$22+$R246*'10k &amp; MO'!J$28</f>
        <v>0</v>
      </c>
      <c r="AB246" s="349">
        <f>+$N246*'10k &amp; MO'!K$4+$O246*'10k &amp; MO'!K$10+$P246*'10k &amp; MO'!K$16+$Q246*'10k &amp; MO'!K$22+$R246*'10k &amp; MO'!K$28</f>
        <v>0</v>
      </c>
      <c r="AC246" s="349">
        <f>+$N246*'10k &amp; MO'!L$4+$O246*'10k &amp; MO'!L$10+$P246*'10k &amp; MO'!L$16+$Q246*'10k &amp; MO'!L$22+$R246*'10k &amp; MO'!L$28</f>
        <v>0</v>
      </c>
      <c r="AD246" s="350">
        <f>+S246*'10k &amp; MO'!O$4</f>
        <v>1988.8920000000001</v>
      </c>
      <c r="AF246" s="192" t="str">
        <f t="shared" si="27"/>
        <v>2852015</v>
      </c>
      <c r="AG246" s="192">
        <f>+IFERROR(VLOOKUP($AF246,'Limited Loss'!$F$5:$P$124,AG$3,FALSE),0)</f>
        <v>0</v>
      </c>
      <c r="AH246" s="193">
        <f>+IFERROR(VLOOKUP($AF246,'Limited Loss'!$F$5:$P$124,AH$3,FALSE),0)</f>
        <v>0</v>
      </c>
      <c r="AI246" s="193">
        <f>+IFERROR(VLOOKUP($AF246,'Limited Loss'!$F$5:$P$124,AI$3,FALSE),0)</f>
        <v>0</v>
      </c>
      <c r="AJ246" s="193">
        <f>+IFERROR(VLOOKUP($AF246,'Limited Loss'!$F$5:$P$124,AJ$3,FALSE),0)</f>
        <v>0</v>
      </c>
      <c r="AK246" s="100">
        <f>+IFERROR(VLOOKUP($AF246,'Limited Loss'!$F$5:$P$124,AK$3,FALSE),0)</f>
        <v>0</v>
      </c>
      <c r="AL246" s="193">
        <f>+IFERROR(VLOOKUP($AF246,'Limited Loss'!$F$5:$P$124,AL$3,FALSE),0)</f>
        <v>0</v>
      </c>
      <c r="AM246" s="193">
        <f>+IFERROR(VLOOKUP($AF246,'Limited Loss'!$F$5:$P$124,AM$3,FALSE),0)</f>
        <v>0</v>
      </c>
      <c r="AN246" s="193">
        <f>+IFERROR(VLOOKUP($AF246,'Limited Loss'!$F$5:$P$124,AN$3,FALSE),0)</f>
        <v>0</v>
      </c>
      <c r="AO246" s="193">
        <f>+IFERROR(VLOOKUP($AF246,'Limited Loss'!$F$5:$P$124,AO$3,FALSE),0)</f>
        <v>0</v>
      </c>
      <c r="AP246" s="100">
        <f>+IFERROR(VLOOKUP($AF246,'Limited Loss'!$F$5:$P$124,AP$3,FALSE),0)</f>
        <v>0</v>
      </c>
      <c r="AQ246" s="353"/>
      <c r="AR246" s="331">
        <f t="shared" si="28"/>
        <v>285</v>
      </c>
      <c r="AS246" s="332">
        <f t="shared" si="28"/>
        <v>2015</v>
      </c>
      <c r="AT246" s="349">
        <f t="shared" si="35"/>
        <v>0</v>
      </c>
      <c r="AU246" s="349">
        <f t="shared" si="35"/>
        <v>0</v>
      </c>
      <c r="AV246" s="349">
        <f t="shared" si="34"/>
        <v>0</v>
      </c>
      <c r="AW246" s="349">
        <f t="shared" si="34"/>
        <v>0</v>
      </c>
      <c r="AX246" s="350">
        <f t="shared" si="34"/>
        <v>0</v>
      </c>
      <c r="AY246" s="349">
        <f t="shared" si="34"/>
        <v>0</v>
      </c>
      <c r="AZ246" s="349">
        <f t="shared" si="34"/>
        <v>0</v>
      </c>
      <c r="BA246" s="349">
        <f t="shared" si="34"/>
        <v>0</v>
      </c>
      <c r="BB246" s="349">
        <f t="shared" si="34"/>
        <v>0</v>
      </c>
      <c r="BC246" s="349">
        <f t="shared" si="34"/>
        <v>0</v>
      </c>
      <c r="BD246" s="350">
        <f t="shared" si="34"/>
        <v>1988.8920000000001</v>
      </c>
      <c r="BE246" s="349">
        <f t="shared" si="30"/>
        <v>0</v>
      </c>
      <c r="BF246" s="375">
        <f t="shared" si="31"/>
        <v>0</v>
      </c>
      <c r="BG246" s="334">
        <f t="shared" si="32"/>
        <v>1988.8920000000001</v>
      </c>
      <c r="BI246" s="107">
        <v>945</v>
      </c>
      <c r="BJ246" s="108">
        <v>284261.23</v>
      </c>
      <c r="BK246" s="108">
        <v>1292686.6497000002</v>
      </c>
      <c r="BL246" s="108">
        <v>137182.579</v>
      </c>
    </row>
    <row r="247" spans="1:64" x14ac:dyDescent="0.2">
      <c r="A247" s="326" t="str">
        <f t="shared" si="29"/>
        <v>2852016</v>
      </c>
      <c r="B247" s="331">
        <v>285</v>
      </c>
      <c r="C247" s="327">
        <v>2016</v>
      </c>
      <c r="D247" s="353">
        <f>+IFERROR(VLOOKUP($A247,Data_Loss!$A$2:$V$1180,6,FALSE),0)</f>
        <v>0</v>
      </c>
      <c r="E247" s="353">
        <f>+IFERROR(VLOOKUP($A247,Data_Loss!$A$2:$V$1180,7,FALSE),0)</f>
        <v>0</v>
      </c>
      <c r="F247" s="353">
        <f>+IFERROR(VLOOKUP($A247,Data_Loss!$A$2:$V$1180,8,FALSE),0)</f>
        <v>0</v>
      </c>
      <c r="G247" s="353">
        <f>+IFERROR(VLOOKUP($A247,Data_Loss!$A$2:$V$1180,9,FALSE),0)</f>
        <v>0</v>
      </c>
      <c r="H247" s="353">
        <f>+IFERROR(VLOOKUP($A247,Data_Loss!$A$2:$V$1180,10,FALSE),0)</f>
        <v>3</v>
      </c>
      <c r="I247" s="353">
        <f>+IFERROR(VLOOKUP($A247,Data_Loss!$A$2:$V$1300,12,FALSE),0)</f>
        <v>0</v>
      </c>
      <c r="J247" s="353">
        <f>+IFERROR(VLOOKUP($A247,Data_Loss!$A$2:$V$1300,13,FALSE),0)</f>
        <v>0</v>
      </c>
      <c r="K247" s="353">
        <f>+IFERROR(VLOOKUP($A247,Data_Loss!$A$2:$V$1300,14,FALSE),0)</f>
        <v>0</v>
      </c>
      <c r="L247" s="353">
        <f>+IFERROR(VLOOKUP($A247,Data_Loss!$A$2:$V$1300,15,FALSE),0)</f>
        <v>0</v>
      </c>
      <c r="M247" s="353">
        <f>+IFERROR(VLOOKUP($A247,Data_Loss!$A$2:$V$1300,16,FALSE),0)</f>
        <v>13861</v>
      </c>
      <c r="N247" s="353">
        <f>+IFERROR(VLOOKUP($A247,Data_Loss!$A$2:$V$1300,17,FALSE),0)</f>
        <v>0</v>
      </c>
      <c r="O247" s="353">
        <f>+IFERROR(VLOOKUP($A247,Data_Loss!$A$2:$V$1300,18,FALSE),0)</f>
        <v>0</v>
      </c>
      <c r="P247" s="353">
        <f>+IFERROR(VLOOKUP($A247,Data_Loss!$A$2:$V$1300,19,FALSE),0)</f>
        <v>0</v>
      </c>
      <c r="Q247" s="353">
        <f>+IFERROR(VLOOKUP($A247,Data_Loss!$A$2:$V$1300,20,FALSE),0)</f>
        <v>0</v>
      </c>
      <c r="R247" s="353">
        <f>+IFERROR(VLOOKUP($A247,Data_Loss!$A$2:$V$1300,21,FALSE),0)</f>
        <v>60347</v>
      </c>
      <c r="S247" s="353">
        <f>+IFERROR(VLOOKUP($A247,Data_Loss!$A$2:$V$1300,22,FALSE),0)</f>
        <v>11176</v>
      </c>
      <c r="T247" s="191">
        <f>+$I247*'10k &amp; MO'!C$5+$J247*'10k &amp; MO'!C$11+$K247*'10k &amp; MO'!C$17+$L247*'10k &amp; MO'!C$23+$M247*'10k &amp; MO'!C$29</f>
        <v>0</v>
      </c>
      <c r="U247" s="349">
        <f>+$I247*'10k &amp; MO'!D$5+$J247*'10k &amp; MO'!D$11+$K247*'10k &amp; MO'!D$17+$L247*'10k &amp; MO'!D$23+$M247*'10k &amp; MO'!D$29</f>
        <v>0</v>
      </c>
      <c r="V247" s="349">
        <f>+$I247*'10k &amp; MO'!E$5+$J247*'10k &amp; MO'!E$11+$K247*'10k &amp; MO'!E$17+$L247*'10k &amp; MO'!E$23+$M247*'10k &amp; MO'!E$29</f>
        <v>1570.4512999999999</v>
      </c>
      <c r="W247" s="349">
        <f>+$I247*'10k &amp; MO'!F$5+$J247*'10k &amp; MO'!F$11+$K247*'10k &amp; MO'!F$17+$L247*'10k &amp; MO'!F$23+$M247*'10k &amp; MO'!F$29</f>
        <v>937.00359999999989</v>
      </c>
      <c r="X247" s="349">
        <f>+$I247*'10k &amp; MO'!G$5+$J247*'10k &amp; MO'!G$11+$K247*'10k &amp; MO'!G$17+$L247*'10k &amp; MO'!G$23+$M247*'10k &amp; MO'!G$29</f>
        <v>14426.5288</v>
      </c>
      <c r="Y247" s="349">
        <f>+$N247*'10k &amp; MO'!H$5+$O247*'10k &amp; MO'!H$11+$P247*'10k &amp; MO'!H$17+$Q247*'10k &amp; MO'!H$23+$R247*'10k &amp; MO'!H$29</f>
        <v>0</v>
      </c>
      <c r="Z247" s="349">
        <f>+$N247*'10k &amp; MO'!I$5+$O247*'10k &amp; MO'!I$11+$P247*'10k &amp; MO'!I$17+$Q247*'10k &amp; MO'!I$23+$R247*'10k &amp; MO'!I$29</f>
        <v>0</v>
      </c>
      <c r="AA247" s="349">
        <f>+$N247*'10k &amp; MO'!J$5+$O247*'10k &amp; MO'!J$11+$P247*'10k &amp; MO'!J$17+$Q247*'10k &amp; MO'!J$23+$R247*'10k &amp; MO'!J$29</f>
        <v>5352.7789000000002</v>
      </c>
      <c r="AB247" s="349">
        <f>+$N247*'10k &amp; MO'!K$5+$O247*'10k &amp; MO'!K$11+$P247*'10k &amp; MO'!K$17+$Q247*'10k &amp; MO'!K$23+$R247*'10k &amp; MO'!K$29</f>
        <v>5920.0407000000005</v>
      </c>
      <c r="AC247" s="349">
        <f>+$N247*'10k &amp; MO'!L$5+$O247*'10k &amp; MO'!L$11+$P247*'10k &amp; MO'!L$17+$Q247*'10k &amp; MO'!L$23+$R247*'10k &amp; MO'!L$29</f>
        <v>90954.998400000011</v>
      </c>
      <c r="AD247" s="350">
        <f>+S247*'10k &amp; MO'!O$5</f>
        <v>15065.248000000001</v>
      </c>
      <c r="AF247" s="192" t="str">
        <f t="shared" si="27"/>
        <v>2852016</v>
      </c>
      <c r="AG247" s="192">
        <f>+IFERROR(VLOOKUP($AF247,'Limited Loss'!$F$5:$P$124,AG$3,FALSE),0)</f>
        <v>0</v>
      </c>
      <c r="AH247" s="193">
        <f>+IFERROR(VLOOKUP($AF247,'Limited Loss'!$F$5:$P$124,AH$3,FALSE),0)</f>
        <v>0</v>
      </c>
      <c r="AI247" s="193">
        <f>+IFERROR(VLOOKUP($AF247,'Limited Loss'!$F$5:$P$124,AI$3,FALSE),0)</f>
        <v>0</v>
      </c>
      <c r="AJ247" s="193">
        <f>+IFERROR(VLOOKUP($AF247,'Limited Loss'!$F$5:$P$124,AJ$3,FALSE),0)</f>
        <v>0</v>
      </c>
      <c r="AK247" s="100">
        <f>+IFERROR(VLOOKUP($AF247,'Limited Loss'!$F$5:$P$124,AK$3,FALSE),0)</f>
        <v>0</v>
      </c>
      <c r="AL247" s="193">
        <f>+IFERROR(VLOOKUP($AF247,'Limited Loss'!$F$5:$P$124,AL$3,FALSE),0)</f>
        <v>0</v>
      </c>
      <c r="AM247" s="193">
        <f>+IFERROR(VLOOKUP($AF247,'Limited Loss'!$F$5:$P$124,AM$3,FALSE),0)</f>
        <v>0</v>
      </c>
      <c r="AN247" s="193">
        <f>+IFERROR(VLOOKUP($AF247,'Limited Loss'!$F$5:$P$124,AN$3,FALSE),0)</f>
        <v>0</v>
      </c>
      <c r="AO247" s="193">
        <f>+IFERROR(VLOOKUP($AF247,'Limited Loss'!$F$5:$P$124,AO$3,FALSE),0)</f>
        <v>0</v>
      </c>
      <c r="AP247" s="100">
        <f>+IFERROR(VLOOKUP($AF247,'Limited Loss'!$F$5:$P$124,AP$3,FALSE),0)</f>
        <v>0</v>
      </c>
      <c r="AQ247" s="353"/>
      <c r="AR247" s="331">
        <f t="shared" si="28"/>
        <v>285</v>
      </c>
      <c r="AS247" s="332">
        <f t="shared" si="28"/>
        <v>2016</v>
      </c>
      <c r="AT247" s="349">
        <f t="shared" si="35"/>
        <v>0</v>
      </c>
      <c r="AU247" s="349">
        <f t="shared" si="35"/>
        <v>0</v>
      </c>
      <c r="AV247" s="349">
        <f t="shared" si="34"/>
        <v>1570.4512999999999</v>
      </c>
      <c r="AW247" s="349">
        <f t="shared" si="34"/>
        <v>937.00359999999989</v>
      </c>
      <c r="AX247" s="350">
        <f t="shared" si="34"/>
        <v>14426.5288</v>
      </c>
      <c r="AY247" s="349">
        <f t="shared" si="34"/>
        <v>0</v>
      </c>
      <c r="AZ247" s="349">
        <f t="shared" si="34"/>
        <v>0</v>
      </c>
      <c r="BA247" s="349">
        <f t="shared" si="34"/>
        <v>5352.7789000000002</v>
      </c>
      <c r="BB247" s="349">
        <f t="shared" si="34"/>
        <v>5920.0407000000005</v>
      </c>
      <c r="BC247" s="349">
        <f t="shared" si="34"/>
        <v>90954.998400000011</v>
      </c>
      <c r="BD247" s="350">
        <f t="shared" si="34"/>
        <v>15065.248000000001</v>
      </c>
      <c r="BE247" s="349">
        <f t="shared" si="30"/>
        <v>6923.2302</v>
      </c>
      <c r="BF247" s="375">
        <f t="shared" si="31"/>
        <v>112238.57150000002</v>
      </c>
      <c r="BG247" s="334">
        <f t="shared" si="32"/>
        <v>15065.248000000001</v>
      </c>
      <c r="BI247" s="107">
        <v>946</v>
      </c>
      <c r="BJ247" s="108">
        <v>1290249.4620999999</v>
      </c>
      <c r="BK247" s="108">
        <v>664244.67350000003</v>
      </c>
      <c r="BL247" s="108">
        <v>29938.501000000004</v>
      </c>
    </row>
    <row r="248" spans="1:64" x14ac:dyDescent="0.2">
      <c r="A248" s="326" t="str">
        <f t="shared" si="29"/>
        <v>2852017</v>
      </c>
      <c r="B248" s="331">
        <v>285</v>
      </c>
      <c r="C248" s="327">
        <v>2017</v>
      </c>
      <c r="D248" s="353">
        <f>+IFERROR(VLOOKUP($A248,Data_Loss!$A$2:$V$1180,6,FALSE),0)</f>
        <v>0</v>
      </c>
      <c r="E248" s="353">
        <f>+IFERROR(VLOOKUP($A248,Data_Loss!$A$2:$V$1180,7,FALSE),0)</f>
        <v>0</v>
      </c>
      <c r="F248" s="353">
        <f>+IFERROR(VLOOKUP($A248,Data_Loss!$A$2:$V$1180,8,FALSE),0)</f>
        <v>0</v>
      </c>
      <c r="G248" s="353">
        <f>+IFERROR(VLOOKUP($A248,Data_Loss!$A$2:$V$1180,9,FALSE),0)</f>
        <v>0</v>
      </c>
      <c r="H248" s="353">
        <f>+IFERROR(VLOOKUP($A248,Data_Loss!$A$2:$V$1180,10,FALSE),0)</f>
        <v>1</v>
      </c>
      <c r="I248" s="353">
        <f>+IFERROR(VLOOKUP($A248,Data_Loss!$A$2:$V$1300,12,FALSE),0)</f>
        <v>0</v>
      </c>
      <c r="J248" s="353">
        <f>+IFERROR(VLOOKUP($A248,Data_Loss!$A$2:$V$1300,13,FALSE),0)</f>
        <v>0</v>
      </c>
      <c r="K248" s="353">
        <f>+IFERROR(VLOOKUP($A248,Data_Loss!$A$2:$V$1300,14,FALSE),0)</f>
        <v>0</v>
      </c>
      <c r="L248" s="353">
        <f>+IFERROR(VLOOKUP($A248,Data_Loss!$A$2:$V$1300,15,FALSE),0)</f>
        <v>0</v>
      </c>
      <c r="M248" s="353">
        <f>+IFERROR(VLOOKUP($A248,Data_Loss!$A$2:$V$1300,16,FALSE),0)</f>
        <v>4491</v>
      </c>
      <c r="N248" s="353">
        <f>+IFERROR(VLOOKUP($A248,Data_Loss!$A$2:$V$1300,17,FALSE),0)</f>
        <v>0</v>
      </c>
      <c r="O248" s="353">
        <f>+IFERROR(VLOOKUP($A248,Data_Loss!$A$2:$V$1300,18,FALSE),0)</f>
        <v>0</v>
      </c>
      <c r="P248" s="353">
        <f>+IFERROR(VLOOKUP($A248,Data_Loss!$A$2:$V$1300,19,FALSE),0)</f>
        <v>0</v>
      </c>
      <c r="Q248" s="353">
        <f>+IFERROR(VLOOKUP($A248,Data_Loss!$A$2:$V$1300,20,FALSE),0)</f>
        <v>0</v>
      </c>
      <c r="R248" s="353">
        <f>+IFERROR(VLOOKUP($A248,Data_Loss!$A$2:$V$1300,21,FALSE),0)</f>
        <v>3346</v>
      </c>
      <c r="S248" s="353">
        <f>+IFERROR(VLOOKUP($A248,Data_Loss!$A$2:$V$1300,22,FALSE),0)</f>
        <v>5192</v>
      </c>
      <c r="T248" s="191">
        <f>+$I248*'10k &amp; MO'!C$6+$J248*'10k &amp; MO'!C$12+$K248*'10k &amp; MO'!C$18+$L248*'10k &amp; MO'!C$24+$M248*'10k &amp; MO'!C$30</f>
        <v>0</v>
      </c>
      <c r="U248" s="349">
        <f>+$I248*'10k &amp; MO'!D$6+$J248*'10k &amp; MO'!D$12+$K248*'10k &amp; MO'!D$18+$L248*'10k &amp; MO'!D$24+$M248*'10k &amp; MO'!D$30</f>
        <v>4.0419</v>
      </c>
      <c r="V248" s="349">
        <f>+$I248*'10k &amp; MO'!E$6+$J248*'10k &amp; MO'!E$12+$K248*'10k &amp; MO'!E$18+$L248*'10k &amp; MO'!E$24+$M248*'10k &amp; MO'!E$30</f>
        <v>1786.0707</v>
      </c>
      <c r="W248" s="349">
        <f>+$I248*'10k &amp; MO'!F$6+$J248*'10k &amp; MO'!F$12+$K248*'10k &amp; MO'!F$18+$L248*'10k &amp; MO'!F$24+$M248*'10k &amp; MO'!F$30</f>
        <v>789.06869999999992</v>
      </c>
      <c r="X248" s="349">
        <f>+$I248*'10k &amp; MO'!G$6+$J248*'10k &amp; MO'!G$12+$K248*'10k &amp; MO'!G$18+$L248*'10k &amp; MO'!G$24+$M248*'10k &amp; MO'!G$30</f>
        <v>4906.4175000000005</v>
      </c>
      <c r="Y248" s="349">
        <f>+$N248*'10k &amp; MO'!H$6+$O248*'10k &amp; MO'!H$12+$P248*'10k &amp; MO'!H$18+$Q248*'10k &amp; MO'!H$24+$R248*'10k &amp; MO'!H$30</f>
        <v>0</v>
      </c>
      <c r="Z248" s="349">
        <f>+$N248*'10k &amp; MO'!I$6+$O248*'10k &amp; MO'!I$12+$P248*'10k &amp; MO'!I$18+$Q248*'10k &amp; MO'!I$24+$R248*'10k &amp; MO'!I$30</f>
        <v>1.0037999999999998</v>
      </c>
      <c r="AA248" s="349">
        <f>+$N248*'10k &amp; MO'!J$6+$O248*'10k &amp; MO'!J$12+$P248*'10k &amp; MO'!J$18+$Q248*'10k &amp; MO'!J$24+$R248*'10k &amp; MO'!J$30</f>
        <v>1365.1679999999999</v>
      </c>
      <c r="AB248" s="349">
        <f>+$N248*'10k &amp; MO'!K$6+$O248*'10k &amp; MO'!K$12+$P248*'10k &amp; MO'!K$18+$Q248*'10k &amp; MO'!K$24+$R248*'10k &amp; MO'!K$30</f>
        <v>688.60680000000002</v>
      </c>
      <c r="AC248" s="349">
        <f>+$N248*'10k &amp; MO'!L$6+$O248*'10k &amp; MO'!L$12+$P248*'10k &amp; MO'!L$18+$Q248*'10k &amp; MO'!L$24+$R248*'10k &amp; MO'!L$30</f>
        <v>4902.2246000000005</v>
      </c>
      <c r="AD248" s="350">
        <f>+S248*'10k &amp; MO'!O$6</f>
        <v>6988.4320000000007</v>
      </c>
      <c r="AF248" s="192" t="str">
        <f t="shared" si="27"/>
        <v>2852017</v>
      </c>
      <c r="AG248" s="192">
        <f>+IFERROR(VLOOKUP($AF248,'Limited Loss'!$F$5:$P$124,AG$3,FALSE),0)</f>
        <v>0</v>
      </c>
      <c r="AH248" s="193">
        <f>+IFERROR(VLOOKUP($AF248,'Limited Loss'!$F$5:$P$124,AH$3,FALSE),0)</f>
        <v>0</v>
      </c>
      <c r="AI248" s="193">
        <f>+IFERROR(VLOOKUP($AF248,'Limited Loss'!$F$5:$P$124,AI$3,FALSE),0)</f>
        <v>0</v>
      </c>
      <c r="AJ248" s="193">
        <f>+IFERROR(VLOOKUP($AF248,'Limited Loss'!$F$5:$P$124,AJ$3,FALSE),0)</f>
        <v>0</v>
      </c>
      <c r="AK248" s="100">
        <f>+IFERROR(VLOOKUP($AF248,'Limited Loss'!$F$5:$P$124,AK$3,FALSE),0)</f>
        <v>0</v>
      </c>
      <c r="AL248" s="193">
        <f>+IFERROR(VLOOKUP($AF248,'Limited Loss'!$F$5:$P$124,AL$3,FALSE),0)</f>
        <v>0</v>
      </c>
      <c r="AM248" s="193">
        <f>+IFERROR(VLOOKUP($AF248,'Limited Loss'!$F$5:$P$124,AM$3,FALSE),0)</f>
        <v>0</v>
      </c>
      <c r="AN248" s="193">
        <f>+IFERROR(VLOOKUP($AF248,'Limited Loss'!$F$5:$P$124,AN$3,FALSE),0)</f>
        <v>0</v>
      </c>
      <c r="AO248" s="193">
        <f>+IFERROR(VLOOKUP($AF248,'Limited Loss'!$F$5:$P$124,AO$3,FALSE),0)</f>
        <v>0</v>
      </c>
      <c r="AP248" s="100">
        <f>+IFERROR(VLOOKUP($AF248,'Limited Loss'!$F$5:$P$124,AP$3,FALSE),0)</f>
        <v>0</v>
      </c>
      <c r="AQ248" s="353"/>
      <c r="AR248" s="331">
        <f t="shared" si="28"/>
        <v>285</v>
      </c>
      <c r="AS248" s="332">
        <f t="shared" si="28"/>
        <v>2017</v>
      </c>
      <c r="AT248" s="349">
        <f t="shared" si="35"/>
        <v>0</v>
      </c>
      <c r="AU248" s="349">
        <f t="shared" si="35"/>
        <v>4.0419</v>
      </c>
      <c r="AV248" s="349">
        <f t="shared" si="34"/>
        <v>1786.0707</v>
      </c>
      <c r="AW248" s="349">
        <f t="shared" si="34"/>
        <v>789.06869999999992</v>
      </c>
      <c r="AX248" s="350">
        <f t="shared" si="34"/>
        <v>4906.4175000000005</v>
      </c>
      <c r="AY248" s="349">
        <f t="shared" si="34"/>
        <v>0</v>
      </c>
      <c r="AZ248" s="349">
        <f t="shared" si="34"/>
        <v>1.0037999999999998</v>
      </c>
      <c r="BA248" s="349">
        <f t="shared" si="34"/>
        <v>1365.1679999999999</v>
      </c>
      <c r="BB248" s="349">
        <f t="shared" si="34"/>
        <v>688.60680000000002</v>
      </c>
      <c r="BC248" s="349">
        <f t="shared" si="34"/>
        <v>4902.2246000000005</v>
      </c>
      <c r="BD248" s="350">
        <f t="shared" si="34"/>
        <v>6988.4320000000007</v>
      </c>
      <c r="BE248" s="349">
        <f t="shared" si="30"/>
        <v>3156.2843999999996</v>
      </c>
      <c r="BF248" s="375">
        <f t="shared" si="31"/>
        <v>11286.317600000002</v>
      </c>
      <c r="BG248" s="334">
        <f t="shared" si="32"/>
        <v>6988.4320000000007</v>
      </c>
      <c r="BI248" s="107">
        <v>947</v>
      </c>
      <c r="BJ248" s="108">
        <v>344056.51640000002</v>
      </c>
      <c r="BK248" s="108">
        <v>886168.51429999992</v>
      </c>
      <c r="BL248" s="108">
        <v>51276.381999999998</v>
      </c>
    </row>
    <row r="249" spans="1:64" x14ac:dyDescent="0.2">
      <c r="A249" s="326" t="str">
        <f t="shared" si="29"/>
        <v>2852018</v>
      </c>
      <c r="B249" s="331">
        <v>285</v>
      </c>
      <c r="C249" s="327">
        <v>2018</v>
      </c>
      <c r="D249" s="353">
        <f>+IFERROR(VLOOKUP($A249,Data_Loss!$A$2:$V$1180,6,FALSE),0)</f>
        <v>0</v>
      </c>
      <c r="E249" s="353">
        <f>+IFERROR(VLOOKUP($A249,Data_Loss!$A$2:$V$1180,7,FALSE),0)</f>
        <v>0</v>
      </c>
      <c r="F249" s="353">
        <f>+IFERROR(VLOOKUP($A249,Data_Loss!$A$2:$V$1180,8,FALSE),0)</f>
        <v>0</v>
      </c>
      <c r="G249" s="353">
        <f>+IFERROR(VLOOKUP($A249,Data_Loss!$A$2:$V$1180,9,FALSE),0)</f>
        <v>0</v>
      </c>
      <c r="H249" s="353">
        <f>+IFERROR(VLOOKUP($A249,Data_Loss!$A$2:$V$1180,10,FALSE),0)</f>
        <v>1</v>
      </c>
      <c r="I249" s="353">
        <f>+IFERROR(VLOOKUP($A249,Data_Loss!$A$2:$V$1300,12,FALSE),0)</f>
        <v>0</v>
      </c>
      <c r="J249" s="353">
        <f>+IFERROR(VLOOKUP($A249,Data_Loss!$A$2:$V$1300,13,FALSE),0)</f>
        <v>0</v>
      </c>
      <c r="K249" s="353">
        <f>+IFERROR(VLOOKUP($A249,Data_Loss!$A$2:$V$1300,14,FALSE),0)</f>
        <v>0</v>
      </c>
      <c r="L249" s="353">
        <f>+IFERROR(VLOOKUP($A249,Data_Loss!$A$2:$V$1300,15,FALSE),0)</f>
        <v>0</v>
      </c>
      <c r="M249" s="353">
        <f>+IFERROR(VLOOKUP($A249,Data_Loss!$A$2:$V$1300,16,FALSE),0)</f>
        <v>3370</v>
      </c>
      <c r="N249" s="353">
        <f>+IFERROR(VLOOKUP($A249,Data_Loss!$A$2:$V$1300,17,FALSE),0)</f>
        <v>0</v>
      </c>
      <c r="O249" s="353">
        <f>+IFERROR(VLOOKUP($A249,Data_Loss!$A$2:$V$1300,18,FALSE),0)</f>
        <v>0</v>
      </c>
      <c r="P249" s="353">
        <f>+IFERROR(VLOOKUP($A249,Data_Loss!$A$2:$V$1300,19,FALSE),0)</f>
        <v>0</v>
      </c>
      <c r="Q249" s="353">
        <f>+IFERROR(VLOOKUP($A249,Data_Loss!$A$2:$V$1300,20,FALSE),0)</f>
        <v>0</v>
      </c>
      <c r="R249" s="353">
        <f>+IFERROR(VLOOKUP($A249,Data_Loss!$A$2:$V$1300,21,FALSE),0)</f>
        <v>6676</v>
      </c>
      <c r="S249" s="353">
        <f>+IFERROR(VLOOKUP($A249,Data_Loss!$A$2:$V$1300,22,FALSE),0)</f>
        <v>0</v>
      </c>
      <c r="T249" s="191">
        <f>+$I249*'10k &amp; MO'!C$7+$J249*'10k &amp; MO'!C$13+$K249*'10k &amp; MO'!C$19+$L249*'10k &amp; MO'!C$25+$M249*'10k &amp; MO'!C$31</f>
        <v>7.4140000000000006</v>
      </c>
      <c r="U249" s="349">
        <f>+$I249*'10k &amp; MO'!D$7+$J249*'10k &amp; MO'!D$13+$K249*'10k &amp; MO'!D$19+$L249*'10k &amp; MO'!D$25+$M249*'10k &amp; MO'!D$31</f>
        <v>229.834</v>
      </c>
      <c r="V249" s="349">
        <f>+$I249*'10k &amp; MO'!E$7+$J249*'10k &amp; MO'!E$13+$K249*'10k &amp; MO'!E$19+$L249*'10k &amp; MO'!E$25+$M249*'10k &amp; MO'!E$31</f>
        <v>4728.1099999999997</v>
      </c>
      <c r="W249" s="349">
        <f>+$I249*'10k &amp; MO'!F$7+$J249*'10k &amp; MO'!F$13+$K249*'10k &amp; MO'!F$19+$L249*'10k &amp; MO'!F$25+$M249*'10k &amp; MO'!F$31</f>
        <v>1783.067</v>
      </c>
      <c r="X249" s="349">
        <f>+$I249*'10k &amp; MO'!G$7+$J249*'10k &amp; MO'!G$13+$K249*'10k &amp; MO'!G$19+$L249*'10k &amp; MO'!G$25+$M249*'10k &amp; MO'!G$31</f>
        <v>2321.2559999999999</v>
      </c>
      <c r="Y249" s="349">
        <f>+$N249*'10k &amp; MO'!H$7+$O249*'10k &amp; MO'!H$13+$P249*'10k &amp; MO'!H$19+$Q249*'10k &amp; MO'!H$25+$R249*'10k &amp; MO'!H$31</f>
        <v>19.360399999999998</v>
      </c>
      <c r="Z249" s="349">
        <f>+$N249*'10k &amp; MO'!I$7+$O249*'10k &amp; MO'!I$13+$P249*'10k &amp; MO'!I$19+$Q249*'10k &amp; MO'!I$25+$R249*'10k &amp; MO'!I$31</f>
        <v>660.25639999999999</v>
      </c>
      <c r="AA249" s="349">
        <f>+$N249*'10k &amp; MO'!J$7+$O249*'10k &amp; MO'!J$13+$P249*'10k &amp; MO'!J$19+$Q249*'10k &amp; MO'!J$25+$R249*'10k &amp; MO'!J$31</f>
        <v>6790.8272000000006</v>
      </c>
      <c r="AB249" s="349">
        <f>+$N249*'10k &amp; MO'!K$7+$O249*'10k &amp; MO'!K$13+$P249*'10k &amp; MO'!K$19+$Q249*'10k &amp; MO'!K$25+$R249*'10k &amp; MO'!K$31</f>
        <v>3590.3527999999997</v>
      </c>
      <c r="AC249" s="349">
        <f>+$N249*'10k &amp; MO'!L$7+$O249*'10k &amp; MO'!L$13+$P249*'10k &amp; MO'!L$19+$Q249*'10k &amp; MO'!L$25+$R249*'10k &amp; MO'!L$31</f>
        <v>5610.5104000000001</v>
      </c>
      <c r="AD249" s="350">
        <f>+S249*'10k &amp; MO'!O$7</f>
        <v>0</v>
      </c>
      <c r="AF249" s="192" t="str">
        <f t="shared" si="27"/>
        <v>2852018</v>
      </c>
      <c r="AG249" s="192">
        <f>+IFERROR(VLOOKUP($AF249,'Limited Loss'!$F$5:$P$124,AG$3,FALSE),0)</f>
        <v>0</v>
      </c>
      <c r="AH249" s="193">
        <f>+IFERROR(VLOOKUP($AF249,'Limited Loss'!$F$5:$P$124,AH$3,FALSE),0)</f>
        <v>0</v>
      </c>
      <c r="AI249" s="193">
        <f>+IFERROR(VLOOKUP($AF249,'Limited Loss'!$F$5:$P$124,AI$3,FALSE),0)</f>
        <v>0</v>
      </c>
      <c r="AJ249" s="193">
        <f>+IFERROR(VLOOKUP($AF249,'Limited Loss'!$F$5:$P$124,AJ$3,FALSE),0)</f>
        <v>0</v>
      </c>
      <c r="AK249" s="100">
        <f>+IFERROR(VLOOKUP($AF249,'Limited Loss'!$F$5:$P$124,AK$3,FALSE),0)</f>
        <v>0</v>
      </c>
      <c r="AL249" s="193">
        <f>+IFERROR(VLOOKUP($AF249,'Limited Loss'!$F$5:$P$124,AL$3,FALSE),0)</f>
        <v>0</v>
      </c>
      <c r="AM249" s="193">
        <f>+IFERROR(VLOOKUP($AF249,'Limited Loss'!$F$5:$P$124,AM$3,FALSE),0)</f>
        <v>0</v>
      </c>
      <c r="AN249" s="193">
        <f>+IFERROR(VLOOKUP($AF249,'Limited Loss'!$F$5:$P$124,AN$3,FALSE),0)</f>
        <v>0</v>
      </c>
      <c r="AO249" s="193">
        <f>+IFERROR(VLOOKUP($AF249,'Limited Loss'!$F$5:$P$124,AO$3,FALSE),0)</f>
        <v>0</v>
      </c>
      <c r="AP249" s="100">
        <f>+IFERROR(VLOOKUP($AF249,'Limited Loss'!$F$5:$P$124,AP$3,FALSE),0)</f>
        <v>0</v>
      </c>
      <c r="AQ249" s="353"/>
      <c r="AR249" s="331">
        <f t="shared" si="28"/>
        <v>285</v>
      </c>
      <c r="AS249" s="332">
        <f t="shared" si="28"/>
        <v>2018</v>
      </c>
      <c r="AT249" s="349">
        <f t="shared" si="35"/>
        <v>7.4140000000000006</v>
      </c>
      <c r="AU249" s="349">
        <f t="shared" si="35"/>
        <v>229.834</v>
      </c>
      <c r="AV249" s="349">
        <f t="shared" si="34"/>
        <v>4728.1099999999997</v>
      </c>
      <c r="AW249" s="349">
        <f t="shared" si="34"/>
        <v>1783.067</v>
      </c>
      <c r="AX249" s="350">
        <f t="shared" si="34"/>
        <v>2321.2559999999999</v>
      </c>
      <c r="AY249" s="349">
        <f t="shared" si="34"/>
        <v>19.360399999999998</v>
      </c>
      <c r="AZ249" s="349">
        <f t="shared" si="34"/>
        <v>660.25639999999999</v>
      </c>
      <c r="BA249" s="349">
        <f t="shared" si="34"/>
        <v>6790.8272000000006</v>
      </c>
      <c r="BB249" s="349">
        <f t="shared" si="34"/>
        <v>3590.3527999999997</v>
      </c>
      <c r="BC249" s="349">
        <f t="shared" si="34"/>
        <v>5610.5104000000001</v>
      </c>
      <c r="BD249" s="350">
        <f t="shared" si="34"/>
        <v>0</v>
      </c>
      <c r="BE249" s="349">
        <f t="shared" si="30"/>
        <v>12435.802</v>
      </c>
      <c r="BF249" s="375">
        <f t="shared" si="31"/>
        <v>13305.1862</v>
      </c>
      <c r="BG249" s="334">
        <f t="shared" si="32"/>
        <v>0</v>
      </c>
      <c r="BI249" s="107">
        <v>948</v>
      </c>
      <c r="BJ249" s="108">
        <v>1424429.716</v>
      </c>
      <c r="BK249" s="108">
        <v>320707.83779999998</v>
      </c>
      <c r="BL249" s="108">
        <v>55136.82</v>
      </c>
    </row>
    <row r="250" spans="1:64" x14ac:dyDescent="0.2">
      <c r="A250" s="326" t="str">
        <f t="shared" si="29"/>
        <v>22812014</v>
      </c>
      <c r="B250" s="331">
        <v>2281</v>
      </c>
      <c r="C250" s="327">
        <v>2014</v>
      </c>
      <c r="D250" s="353">
        <f>+IFERROR(VLOOKUP($A250,Data_Loss!$A$2:$V$1180,6,FALSE),0)</f>
        <v>0</v>
      </c>
      <c r="E250" s="353">
        <f>+IFERROR(VLOOKUP($A250,Data_Loss!$A$2:$V$1180,7,FALSE),0)</f>
        <v>0</v>
      </c>
      <c r="F250" s="353">
        <f>+IFERROR(VLOOKUP($A250,Data_Loss!$A$2:$V$1180,8,FALSE),0)</f>
        <v>0</v>
      </c>
      <c r="G250" s="353">
        <f>+IFERROR(VLOOKUP($A250,Data_Loss!$A$2:$V$1180,9,FALSE),0)</f>
        <v>0</v>
      </c>
      <c r="H250" s="353">
        <f>+IFERROR(VLOOKUP($A250,Data_Loss!$A$2:$V$1180,10,FALSE),0)</f>
        <v>0</v>
      </c>
      <c r="I250" s="353">
        <f>+IFERROR(VLOOKUP($A250,Data_Loss!$A$2:$V$1300,12,FALSE),0)</f>
        <v>0</v>
      </c>
      <c r="J250" s="353">
        <f>+IFERROR(VLOOKUP($A250,Data_Loss!$A$2:$V$1300,13,FALSE),0)</f>
        <v>0</v>
      </c>
      <c r="K250" s="353">
        <f>+IFERROR(VLOOKUP($A250,Data_Loss!$A$2:$V$1300,14,FALSE),0)</f>
        <v>0</v>
      </c>
      <c r="L250" s="353">
        <f>+IFERROR(VLOOKUP($A250,Data_Loss!$A$2:$V$1300,15,FALSE),0)</f>
        <v>0</v>
      </c>
      <c r="M250" s="353">
        <f>+IFERROR(VLOOKUP($A250,Data_Loss!$A$2:$V$1300,16,FALSE),0)</f>
        <v>0</v>
      </c>
      <c r="N250" s="353">
        <f>+IFERROR(VLOOKUP($A250,Data_Loss!$A$2:$V$1300,17,FALSE),0)</f>
        <v>0</v>
      </c>
      <c r="O250" s="353">
        <f>+IFERROR(VLOOKUP($A250,Data_Loss!$A$2:$V$1300,18,FALSE),0)</f>
        <v>0</v>
      </c>
      <c r="P250" s="353">
        <f>+IFERROR(VLOOKUP($A250,Data_Loss!$A$2:$V$1300,19,FALSE),0)</f>
        <v>0</v>
      </c>
      <c r="Q250" s="353">
        <f>+IFERROR(VLOOKUP($A250,Data_Loss!$A$2:$V$1300,20,FALSE),0)</f>
        <v>0</v>
      </c>
      <c r="R250" s="353">
        <f>+IFERROR(VLOOKUP($A250,Data_Loss!$A$2:$V$1300,21,FALSE),0)</f>
        <v>0</v>
      </c>
      <c r="S250" s="353">
        <f>+IFERROR(VLOOKUP($A250,Data_Loss!$A$2:$V$1300,22,FALSE),0)</f>
        <v>1460</v>
      </c>
      <c r="T250" s="191">
        <f>+$I250*'10k &amp; MO'!C$3+$J250*'10k &amp; MO'!C$9+$K250*'10k &amp; MO'!C$15+$L250*'10k &amp; MO'!C$21+$M250*'10k &amp; MO'!C$27</f>
        <v>0</v>
      </c>
      <c r="U250" s="349">
        <f>+$I250*'10k &amp; MO'!D$3+$J250*'10k &amp; MO'!D$9+$K250*'10k &amp; MO'!D$15+$L250*'10k &amp; MO'!D$21+$M250*'10k &amp; MO'!D$27</f>
        <v>0</v>
      </c>
      <c r="V250" s="349">
        <f>+$I250*'10k &amp; MO'!E$3+$J250*'10k &amp; MO'!E$9+$K250*'10k &amp; MO'!E$15+$L250*'10k &amp; MO'!E$21+$M250*'10k &amp; MO'!E$27</f>
        <v>0</v>
      </c>
      <c r="W250" s="349">
        <f>+$I250*'10k &amp; MO'!F$3+$J250*'10k &amp; MO'!F$9+$K250*'10k &amp; MO'!F$15+$L250*'10k &amp; MO'!F$21+$M250*'10k &amp; MO'!F$27</f>
        <v>0</v>
      </c>
      <c r="X250" s="349">
        <f>+$I250*'10k &amp; MO'!G$3+$J250*'10k &amp; MO'!G$9+$K250*'10k &amp; MO'!G$15+$L250*'10k &amp; MO'!G$21+$M250*'10k &amp; MO'!G$27</f>
        <v>0</v>
      </c>
      <c r="Y250" s="349">
        <f>+$N250*'10k &amp; MO'!H$3+$O250*'10k &amp; MO'!H$9+$P250*'10k &amp; MO'!H$15+$Q250*'10k &amp; MO'!H$21+$R250*'10k &amp; MO'!H$27</f>
        <v>0</v>
      </c>
      <c r="Z250" s="349">
        <f>+$N250*'10k &amp; MO'!I$3+$O250*'10k &amp; MO'!I$9+$P250*'10k &amp; MO'!I$15+$Q250*'10k &amp; MO'!I$21+$R250*'10k &amp; MO'!I$27</f>
        <v>0</v>
      </c>
      <c r="AA250" s="349">
        <f>+$N250*'10k &amp; MO'!J$3+$O250*'10k &amp; MO'!J$9+$P250*'10k &amp; MO'!J$15+$Q250*'10k &amp; MO'!J$21+$R250*'10k &amp; MO'!J$27</f>
        <v>0</v>
      </c>
      <c r="AB250" s="349">
        <f>+$N250*'10k &amp; MO'!K$3+$O250*'10k &amp; MO'!K$9+$P250*'10k &amp; MO'!K$15+$Q250*'10k &amp; MO'!K$21+$R250*'10k &amp; MO'!K$27</f>
        <v>0</v>
      </c>
      <c r="AC250" s="349">
        <f>+$N250*'10k &amp; MO'!L$3+$O250*'10k &amp; MO'!L$9+$P250*'10k &amp; MO'!L$15+$Q250*'10k &amp; MO'!L$21+$R250*'10k &amp; MO'!L$27</f>
        <v>0</v>
      </c>
      <c r="AD250" s="350">
        <f>+S250*'10k &amp; MO'!O$3</f>
        <v>1563.6599999999999</v>
      </c>
      <c r="AF250" s="192" t="str">
        <f t="shared" si="27"/>
        <v>22812014</v>
      </c>
      <c r="AG250" s="192">
        <f>+IFERROR(VLOOKUP($AF250,'Limited Loss'!$F$5:$P$124,AG$3,FALSE),0)</f>
        <v>0</v>
      </c>
      <c r="AH250" s="193">
        <f>+IFERROR(VLOOKUP($AF250,'Limited Loss'!$F$5:$P$124,AH$3,FALSE),0)</f>
        <v>0</v>
      </c>
      <c r="AI250" s="193">
        <f>+IFERROR(VLOOKUP($AF250,'Limited Loss'!$F$5:$P$124,AI$3,FALSE),0)</f>
        <v>0</v>
      </c>
      <c r="AJ250" s="193">
        <f>+IFERROR(VLOOKUP($AF250,'Limited Loss'!$F$5:$P$124,AJ$3,FALSE),0)</f>
        <v>0</v>
      </c>
      <c r="AK250" s="100">
        <f>+IFERROR(VLOOKUP($AF250,'Limited Loss'!$F$5:$P$124,AK$3,FALSE),0)</f>
        <v>0</v>
      </c>
      <c r="AL250" s="193">
        <f>+IFERROR(VLOOKUP($AF250,'Limited Loss'!$F$5:$P$124,AL$3,FALSE),0)</f>
        <v>0</v>
      </c>
      <c r="AM250" s="193">
        <f>+IFERROR(VLOOKUP($AF250,'Limited Loss'!$F$5:$P$124,AM$3,FALSE),0)</f>
        <v>0</v>
      </c>
      <c r="AN250" s="193">
        <f>+IFERROR(VLOOKUP($AF250,'Limited Loss'!$F$5:$P$124,AN$3,FALSE),0)</f>
        <v>0</v>
      </c>
      <c r="AO250" s="193">
        <f>+IFERROR(VLOOKUP($AF250,'Limited Loss'!$F$5:$P$124,AO$3,FALSE),0)</f>
        <v>0</v>
      </c>
      <c r="AP250" s="100">
        <f>+IFERROR(VLOOKUP($AF250,'Limited Loss'!$F$5:$P$124,AP$3,FALSE),0)</f>
        <v>0</v>
      </c>
      <c r="AQ250" s="353"/>
      <c r="AR250" s="331">
        <f t="shared" si="28"/>
        <v>2281</v>
      </c>
      <c r="AS250" s="332">
        <f t="shared" si="28"/>
        <v>2014</v>
      </c>
      <c r="AT250" s="349">
        <f t="shared" si="35"/>
        <v>0</v>
      </c>
      <c r="AU250" s="349">
        <f t="shared" si="35"/>
        <v>0</v>
      </c>
      <c r="AV250" s="349">
        <f t="shared" si="34"/>
        <v>0</v>
      </c>
      <c r="AW250" s="349">
        <f t="shared" si="34"/>
        <v>0</v>
      </c>
      <c r="AX250" s="350">
        <f t="shared" si="34"/>
        <v>0</v>
      </c>
      <c r="AY250" s="349">
        <f t="shared" ref="AY250:BD292" si="36">+Y250-AL250</f>
        <v>0</v>
      </c>
      <c r="AZ250" s="349">
        <f t="shared" si="36"/>
        <v>0</v>
      </c>
      <c r="BA250" s="349">
        <f t="shared" si="36"/>
        <v>0</v>
      </c>
      <c r="BB250" s="349">
        <f t="shared" si="36"/>
        <v>0</v>
      </c>
      <c r="BC250" s="349">
        <f t="shared" si="36"/>
        <v>0</v>
      </c>
      <c r="BD250" s="350">
        <f t="shared" si="36"/>
        <v>1563.6599999999999</v>
      </c>
      <c r="BE250" s="349">
        <f t="shared" si="30"/>
        <v>0</v>
      </c>
      <c r="BF250" s="375">
        <f t="shared" si="31"/>
        <v>0</v>
      </c>
      <c r="BG250" s="334">
        <f t="shared" si="32"/>
        <v>1563.6599999999999</v>
      </c>
      <c r="BI250" s="107">
        <v>949</v>
      </c>
      <c r="BJ250" s="108">
        <v>39732.1276</v>
      </c>
      <c r="BK250" s="108">
        <v>125147.35669999999</v>
      </c>
      <c r="BL250" s="108">
        <v>224.91</v>
      </c>
    </row>
    <row r="251" spans="1:64" x14ac:dyDescent="0.2">
      <c r="A251" s="326" t="str">
        <f t="shared" si="29"/>
        <v>22812015</v>
      </c>
      <c r="B251" s="331">
        <v>2281</v>
      </c>
      <c r="C251" s="327">
        <v>2015</v>
      </c>
      <c r="D251" s="353">
        <f>+IFERROR(VLOOKUP($A251,Data_Loss!$A$2:$V$1180,6,FALSE),0)</f>
        <v>0</v>
      </c>
      <c r="E251" s="353">
        <f>+IFERROR(VLOOKUP($A251,Data_Loss!$A$2:$V$1180,7,FALSE),0)</f>
        <v>0</v>
      </c>
      <c r="F251" s="353">
        <f>+IFERROR(VLOOKUP($A251,Data_Loss!$A$2:$V$1180,8,FALSE),0)</f>
        <v>0</v>
      </c>
      <c r="G251" s="353">
        <f>+IFERROR(VLOOKUP($A251,Data_Loss!$A$2:$V$1180,9,FALSE),0)</f>
        <v>0</v>
      </c>
      <c r="H251" s="353">
        <f>+IFERROR(VLOOKUP($A251,Data_Loss!$A$2:$V$1180,10,FALSE),0)</f>
        <v>0</v>
      </c>
      <c r="I251" s="353">
        <f>+IFERROR(VLOOKUP($A251,Data_Loss!$A$2:$V$1300,12,FALSE),0)</f>
        <v>0</v>
      </c>
      <c r="J251" s="353">
        <f>+IFERROR(VLOOKUP($A251,Data_Loss!$A$2:$V$1300,13,FALSE),0)</f>
        <v>0</v>
      </c>
      <c r="K251" s="353">
        <f>+IFERROR(VLOOKUP($A251,Data_Loss!$A$2:$V$1300,14,FALSE),0)</f>
        <v>0</v>
      </c>
      <c r="L251" s="353">
        <f>+IFERROR(VLOOKUP($A251,Data_Loss!$A$2:$V$1300,15,FALSE),0)</f>
        <v>0</v>
      </c>
      <c r="M251" s="353">
        <f>+IFERROR(VLOOKUP($A251,Data_Loss!$A$2:$V$1300,16,FALSE),0)</f>
        <v>0</v>
      </c>
      <c r="N251" s="353">
        <f>+IFERROR(VLOOKUP($A251,Data_Loss!$A$2:$V$1300,17,FALSE),0)</f>
        <v>0</v>
      </c>
      <c r="O251" s="353">
        <f>+IFERROR(VLOOKUP($A251,Data_Loss!$A$2:$V$1300,18,FALSE),0)</f>
        <v>0</v>
      </c>
      <c r="P251" s="353">
        <f>+IFERROR(VLOOKUP($A251,Data_Loss!$A$2:$V$1300,19,FALSE),0)</f>
        <v>0</v>
      </c>
      <c r="Q251" s="353">
        <f>+IFERROR(VLOOKUP($A251,Data_Loss!$A$2:$V$1300,20,FALSE),0)</f>
        <v>0</v>
      </c>
      <c r="R251" s="353">
        <f>+IFERROR(VLOOKUP($A251,Data_Loss!$A$2:$V$1300,21,FALSE),0)</f>
        <v>0</v>
      </c>
      <c r="S251" s="353">
        <f>+IFERROR(VLOOKUP($A251,Data_Loss!$A$2:$V$1300,22,FALSE),0)</f>
        <v>0</v>
      </c>
      <c r="T251" s="191">
        <f>+$I251*'10k &amp; MO'!C$4+$J251*'10k &amp; MO'!C$10+$K251*'10k &amp; MO'!C$16+$L251*'10k &amp; MO'!C$22+$M251*'10k &amp; MO'!C$28</f>
        <v>0</v>
      </c>
      <c r="U251" s="349">
        <f>+$I251*'10k &amp; MO'!D$4+$J251*'10k &amp; MO'!D$10+$K251*'10k &amp; MO'!D$16+$L251*'10k &amp; MO'!D$22+$M251*'10k &amp; MO'!D$28</f>
        <v>0</v>
      </c>
      <c r="V251" s="349">
        <f>+$I251*'10k &amp; MO'!E$4+$J251*'10k &amp; MO'!E$10+$K251*'10k &amp; MO'!E$16+$L251*'10k &amp; MO'!E$22+$M251*'10k &amp; MO'!E$28</f>
        <v>0</v>
      </c>
      <c r="W251" s="349">
        <f>+$I251*'10k &amp; MO'!F$4+$J251*'10k &amp; MO'!F$10+$K251*'10k &amp; MO'!F$16+$L251*'10k &amp; MO'!F$22+$M251*'10k &amp; MO'!F$28</f>
        <v>0</v>
      </c>
      <c r="X251" s="349">
        <f>+$I251*'10k &amp; MO'!G$4+$J251*'10k &amp; MO'!G$10+$K251*'10k &amp; MO'!G$16+$L251*'10k &amp; MO'!G$22+$M251*'10k &amp; MO'!G$28</f>
        <v>0</v>
      </c>
      <c r="Y251" s="349">
        <f>+$N251*'10k &amp; MO'!H$4+$O251*'10k &amp; MO'!H$10+$P251*'10k &amp; MO'!H$16+$Q251*'10k &amp; MO'!H$22+$R251*'10k &amp; MO'!H$28</f>
        <v>0</v>
      </c>
      <c r="Z251" s="349">
        <f>+$N251*'10k &amp; MO'!I$4+$O251*'10k &amp; MO'!I$10+$P251*'10k &amp; MO'!I$16+$Q251*'10k &amp; MO'!I$22+$R251*'10k &amp; MO'!I$28</f>
        <v>0</v>
      </c>
      <c r="AA251" s="349">
        <f>+$N251*'10k &amp; MO'!J$4+$O251*'10k &amp; MO'!J$10+$P251*'10k &amp; MO'!J$16+$Q251*'10k &amp; MO'!J$22+$R251*'10k &amp; MO'!J$28</f>
        <v>0</v>
      </c>
      <c r="AB251" s="349">
        <f>+$N251*'10k &amp; MO'!K$4+$O251*'10k &amp; MO'!K$10+$P251*'10k &amp; MO'!K$16+$Q251*'10k &amp; MO'!K$22+$R251*'10k &amp; MO'!K$28</f>
        <v>0</v>
      </c>
      <c r="AC251" s="349">
        <f>+$N251*'10k &amp; MO'!L$4+$O251*'10k &amp; MO'!L$10+$P251*'10k &amp; MO'!L$16+$Q251*'10k &amp; MO'!L$22+$R251*'10k &amp; MO'!L$28</f>
        <v>0</v>
      </c>
      <c r="AD251" s="350">
        <f>+S251*'10k &amp; MO'!O$4</f>
        <v>0</v>
      </c>
      <c r="AF251" s="192" t="str">
        <f t="shared" si="27"/>
        <v>22812015</v>
      </c>
      <c r="AG251" s="192">
        <f>+IFERROR(VLOOKUP($AF251,'Limited Loss'!$F$5:$P$124,AG$3,FALSE),0)</f>
        <v>0</v>
      </c>
      <c r="AH251" s="193">
        <f>+IFERROR(VLOOKUP($AF251,'Limited Loss'!$F$5:$P$124,AH$3,FALSE),0)</f>
        <v>0</v>
      </c>
      <c r="AI251" s="193">
        <f>+IFERROR(VLOOKUP($AF251,'Limited Loss'!$F$5:$P$124,AI$3,FALSE),0)</f>
        <v>0</v>
      </c>
      <c r="AJ251" s="193">
        <f>+IFERROR(VLOOKUP($AF251,'Limited Loss'!$F$5:$P$124,AJ$3,FALSE),0)</f>
        <v>0</v>
      </c>
      <c r="AK251" s="100">
        <f>+IFERROR(VLOOKUP($AF251,'Limited Loss'!$F$5:$P$124,AK$3,FALSE),0)</f>
        <v>0</v>
      </c>
      <c r="AL251" s="193">
        <f>+IFERROR(VLOOKUP($AF251,'Limited Loss'!$F$5:$P$124,AL$3,FALSE),0)</f>
        <v>0</v>
      </c>
      <c r="AM251" s="193">
        <f>+IFERROR(VLOOKUP($AF251,'Limited Loss'!$F$5:$P$124,AM$3,FALSE),0)</f>
        <v>0</v>
      </c>
      <c r="AN251" s="193">
        <f>+IFERROR(VLOOKUP($AF251,'Limited Loss'!$F$5:$P$124,AN$3,FALSE),0)</f>
        <v>0</v>
      </c>
      <c r="AO251" s="193">
        <f>+IFERROR(VLOOKUP($AF251,'Limited Loss'!$F$5:$P$124,AO$3,FALSE),0)</f>
        <v>0</v>
      </c>
      <c r="AP251" s="100">
        <f>+IFERROR(VLOOKUP($AF251,'Limited Loss'!$F$5:$P$124,AP$3,FALSE),0)</f>
        <v>0</v>
      </c>
      <c r="AQ251" s="353"/>
      <c r="AR251" s="331">
        <f t="shared" si="28"/>
        <v>2281</v>
      </c>
      <c r="AS251" s="332">
        <f t="shared" si="28"/>
        <v>2015</v>
      </c>
      <c r="AT251" s="349">
        <f t="shared" si="35"/>
        <v>0</v>
      </c>
      <c r="AU251" s="349">
        <f t="shared" si="35"/>
        <v>0</v>
      </c>
      <c r="AV251" s="349">
        <f t="shared" si="35"/>
        <v>0</v>
      </c>
      <c r="AW251" s="349">
        <f t="shared" si="35"/>
        <v>0</v>
      </c>
      <c r="AX251" s="350">
        <f t="shared" si="35"/>
        <v>0</v>
      </c>
      <c r="AY251" s="349">
        <f t="shared" si="36"/>
        <v>0</v>
      </c>
      <c r="AZ251" s="349">
        <f t="shared" si="36"/>
        <v>0</v>
      </c>
      <c r="BA251" s="349">
        <f t="shared" si="36"/>
        <v>0</v>
      </c>
      <c r="BB251" s="349">
        <f t="shared" si="36"/>
        <v>0</v>
      </c>
      <c r="BC251" s="349">
        <f t="shared" si="36"/>
        <v>0</v>
      </c>
      <c r="BD251" s="350">
        <f t="shared" si="36"/>
        <v>0</v>
      </c>
      <c r="BE251" s="349">
        <f t="shared" si="30"/>
        <v>0</v>
      </c>
      <c r="BF251" s="375">
        <f t="shared" si="31"/>
        <v>0</v>
      </c>
      <c r="BG251" s="334">
        <f t="shared" si="32"/>
        <v>0</v>
      </c>
      <c r="BI251" s="107">
        <v>951</v>
      </c>
      <c r="BJ251" s="108">
        <v>13218398.8399</v>
      </c>
      <c r="BK251" s="108">
        <v>7198961.3399999999</v>
      </c>
      <c r="BL251" s="108">
        <v>1204247.9569999999</v>
      </c>
    </row>
    <row r="252" spans="1:64" x14ac:dyDescent="0.2">
      <c r="A252" s="326" t="str">
        <f t="shared" si="29"/>
        <v>22812016</v>
      </c>
      <c r="B252" s="331">
        <v>2281</v>
      </c>
      <c r="C252" s="327">
        <v>2016</v>
      </c>
      <c r="D252" s="353">
        <f>+IFERROR(VLOOKUP($A252,Data_Loss!$A$2:$V$1180,6,FALSE),0)</f>
        <v>0</v>
      </c>
      <c r="E252" s="353">
        <f>+IFERROR(VLOOKUP($A252,Data_Loss!$A$2:$V$1180,7,FALSE),0)</f>
        <v>0</v>
      </c>
      <c r="F252" s="353">
        <f>+IFERROR(VLOOKUP($A252,Data_Loss!$A$2:$V$1180,8,FALSE),0)</f>
        <v>0</v>
      </c>
      <c r="G252" s="353">
        <f>+IFERROR(VLOOKUP($A252,Data_Loss!$A$2:$V$1180,9,FALSE),0)</f>
        <v>0</v>
      </c>
      <c r="H252" s="353">
        <f>+IFERROR(VLOOKUP($A252,Data_Loss!$A$2:$V$1180,10,FALSE),0)</f>
        <v>0</v>
      </c>
      <c r="I252" s="353">
        <f>+IFERROR(VLOOKUP($A252,Data_Loss!$A$2:$V$1300,12,FALSE),0)</f>
        <v>0</v>
      </c>
      <c r="J252" s="353">
        <f>+IFERROR(VLOOKUP($A252,Data_Loss!$A$2:$V$1300,13,FALSE),0)</f>
        <v>0</v>
      </c>
      <c r="K252" s="353">
        <f>+IFERROR(VLOOKUP($A252,Data_Loss!$A$2:$V$1300,14,FALSE),0)</f>
        <v>0</v>
      </c>
      <c r="L252" s="353">
        <f>+IFERROR(VLOOKUP($A252,Data_Loss!$A$2:$V$1300,15,FALSE),0)</f>
        <v>0</v>
      </c>
      <c r="M252" s="353">
        <f>+IFERROR(VLOOKUP($A252,Data_Loss!$A$2:$V$1300,16,FALSE),0)</f>
        <v>0</v>
      </c>
      <c r="N252" s="353">
        <f>+IFERROR(VLOOKUP($A252,Data_Loss!$A$2:$V$1300,17,FALSE),0)</f>
        <v>0</v>
      </c>
      <c r="O252" s="353">
        <f>+IFERROR(VLOOKUP($A252,Data_Loss!$A$2:$V$1300,18,FALSE),0)</f>
        <v>0</v>
      </c>
      <c r="P252" s="353">
        <f>+IFERROR(VLOOKUP($A252,Data_Loss!$A$2:$V$1300,19,FALSE),0)</f>
        <v>0</v>
      </c>
      <c r="Q252" s="353">
        <f>+IFERROR(VLOOKUP($A252,Data_Loss!$A$2:$V$1300,20,FALSE),0)</f>
        <v>0</v>
      </c>
      <c r="R252" s="353">
        <f>+IFERROR(VLOOKUP($A252,Data_Loss!$A$2:$V$1300,21,FALSE),0)</f>
        <v>0</v>
      </c>
      <c r="S252" s="353">
        <f>+IFERROR(VLOOKUP($A252,Data_Loss!$A$2:$V$1300,22,FALSE),0)</f>
        <v>1329</v>
      </c>
      <c r="T252" s="191">
        <f>+$I252*'10k &amp; MO'!C$5+$J252*'10k &amp; MO'!C$11+$K252*'10k &amp; MO'!C$17+$L252*'10k &amp; MO'!C$23+$M252*'10k &amp; MO'!C$29</f>
        <v>0</v>
      </c>
      <c r="U252" s="349">
        <f>+$I252*'10k &amp; MO'!D$5+$J252*'10k &amp; MO'!D$11+$K252*'10k &amp; MO'!D$17+$L252*'10k &amp; MO'!D$23+$M252*'10k &amp; MO'!D$29</f>
        <v>0</v>
      </c>
      <c r="V252" s="349">
        <f>+$I252*'10k &amp; MO'!E$5+$J252*'10k &amp; MO'!E$11+$K252*'10k &amp; MO'!E$17+$L252*'10k &amp; MO'!E$23+$M252*'10k &amp; MO'!E$29</f>
        <v>0</v>
      </c>
      <c r="W252" s="349">
        <f>+$I252*'10k &amp; MO'!F$5+$J252*'10k &amp; MO'!F$11+$K252*'10k &amp; MO'!F$17+$L252*'10k &amp; MO'!F$23+$M252*'10k &amp; MO'!F$29</f>
        <v>0</v>
      </c>
      <c r="X252" s="349">
        <f>+$I252*'10k &amp; MO'!G$5+$J252*'10k &amp; MO'!G$11+$K252*'10k &amp; MO'!G$17+$L252*'10k &amp; MO'!G$23+$M252*'10k &amp; MO'!G$29</f>
        <v>0</v>
      </c>
      <c r="Y252" s="349">
        <f>+$N252*'10k &amp; MO'!H$5+$O252*'10k &amp; MO'!H$11+$P252*'10k &amp; MO'!H$17+$Q252*'10k &amp; MO'!H$23+$R252*'10k &amp; MO'!H$29</f>
        <v>0</v>
      </c>
      <c r="Z252" s="349">
        <f>+$N252*'10k &amp; MO'!I$5+$O252*'10k &amp; MO'!I$11+$P252*'10k &amp; MO'!I$17+$Q252*'10k &amp; MO'!I$23+$R252*'10k &amp; MO'!I$29</f>
        <v>0</v>
      </c>
      <c r="AA252" s="349">
        <f>+$N252*'10k &amp; MO'!J$5+$O252*'10k &amp; MO'!J$11+$P252*'10k &amp; MO'!J$17+$Q252*'10k &amp; MO'!J$23+$R252*'10k &amp; MO'!J$29</f>
        <v>0</v>
      </c>
      <c r="AB252" s="349">
        <f>+$N252*'10k &amp; MO'!K$5+$O252*'10k &amp; MO'!K$11+$P252*'10k &amp; MO'!K$17+$Q252*'10k &amp; MO'!K$23+$R252*'10k &amp; MO'!K$29</f>
        <v>0</v>
      </c>
      <c r="AC252" s="349">
        <f>+$N252*'10k &amp; MO'!L$5+$O252*'10k &amp; MO'!L$11+$P252*'10k &amp; MO'!L$17+$Q252*'10k &amp; MO'!L$23+$R252*'10k &amp; MO'!L$29</f>
        <v>0</v>
      </c>
      <c r="AD252" s="350">
        <f>+S252*'10k &amp; MO'!O$5</f>
        <v>1791.4920000000002</v>
      </c>
      <c r="AF252" s="192" t="str">
        <f t="shared" si="27"/>
        <v>22812016</v>
      </c>
      <c r="AG252" s="192">
        <f>+IFERROR(VLOOKUP($AF252,'Limited Loss'!$F$5:$P$124,AG$3,FALSE),0)</f>
        <v>0</v>
      </c>
      <c r="AH252" s="193">
        <f>+IFERROR(VLOOKUP($AF252,'Limited Loss'!$F$5:$P$124,AH$3,FALSE),0)</f>
        <v>0</v>
      </c>
      <c r="AI252" s="193">
        <f>+IFERROR(VLOOKUP($AF252,'Limited Loss'!$F$5:$P$124,AI$3,FALSE),0)</f>
        <v>0</v>
      </c>
      <c r="AJ252" s="193">
        <f>+IFERROR(VLOOKUP($AF252,'Limited Loss'!$F$5:$P$124,AJ$3,FALSE),0)</f>
        <v>0</v>
      </c>
      <c r="AK252" s="100">
        <f>+IFERROR(VLOOKUP($AF252,'Limited Loss'!$F$5:$P$124,AK$3,FALSE),0)</f>
        <v>0</v>
      </c>
      <c r="AL252" s="193">
        <f>+IFERROR(VLOOKUP($AF252,'Limited Loss'!$F$5:$P$124,AL$3,FALSE),0)</f>
        <v>0</v>
      </c>
      <c r="AM252" s="193">
        <f>+IFERROR(VLOOKUP($AF252,'Limited Loss'!$F$5:$P$124,AM$3,FALSE),0)</f>
        <v>0</v>
      </c>
      <c r="AN252" s="193">
        <f>+IFERROR(VLOOKUP($AF252,'Limited Loss'!$F$5:$P$124,AN$3,FALSE),0)</f>
        <v>0</v>
      </c>
      <c r="AO252" s="193">
        <f>+IFERROR(VLOOKUP($AF252,'Limited Loss'!$F$5:$P$124,AO$3,FALSE),0)</f>
        <v>0</v>
      </c>
      <c r="AP252" s="100">
        <f>+IFERROR(VLOOKUP($AF252,'Limited Loss'!$F$5:$P$124,AP$3,FALSE),0)</f>
        <v>0</v>
      </c>
      <c r="AQ252" s="353"/>
      <c r="AR252" s="331">
        <f t="shared" si="28"/>
        <v>2281</v>
      </c>
      <c r="AS252" s="332">
        <f t="shared" si="28"/>
        <v>2016</v>
      </c>
      <c r="AT252" s="349">
        <f t="shared" si="35"/>
        <v>0</v>
      </c>
      <c r="AU252" s="349">
        <f t="shared" si="35"/>
        <v>0</v>
      </c>
      <c r="AV252" s="349">
        <f t="shared" si="35"/>
        <v>0</v>
      </c>
      <c r="AW252" s="349">
        <f t="shared" si="35"/>
        <v>0</v>
      </c>
      <c r="AX252" s="350">
        <f t="shared" si="35"/>
        <v>0</v>
      </c>
      <c r="AY252" s="349">
        <f t="shared" si="36"/>
        <v>0</v>
      </c>
      <c r="AZ252" s="349">
        <f t="shared" si="36"/>
        <v>0</v>
      </c>
      <c r="BA252" s="349">
        <f t="shared" si="36"/>
        <v>0</v>
      </c>
      <c r="BB252" s="349">
        <f t="shared" si="36"/>
        <v>0</v>
      </c>
      <c r="BC252" s="349">
        <f t="shared" si="36"/>
        <v>0</v>
      </c>
      <c r="BD252" s="350">
        <f t="shared" si="36"/>
        <v>1791.4920000000002</v>
      </c>
      <c r="BE252" s="349">
        <f t="shared" si="30"/>
        <v>0</v>
      </c>
      <c r="BF252" s="375">
        <f t="shared" si="31"/>
        <v>0</v>
      </c>
      <c r="BG252" s="334">
        <f t="shared" si="32"/>
        <v>1791.4920000000002</v>
      </c>
      <c r="BI252" s="107">
        <v>952</v>
      </c>
      <c r="BJ252" s="108">
        <v>814315.15229999996</v>
      </c>
      <c r="BK252" s="108">
        <v>589198.10990000004</v>
      </c>
      <c r="BL252" s="108">
        <v>140099.193</v>
      </c>
    </row>
    <row r="253" spans="1:64" x14ac:dyDescent="0.2">
      <c r="A253" s="326" t="str">
        <f t="shared" si="29"/>
        <v>22812017</v>
      </c>
      <c r="B253" s="331">
        <v>2281</v>
      </c>
      <c r="C253" s="327">
        <v>2017</v>
      </c>
      <c r="D253" s="353">
        <f>+IFERROR(VLOOKUP($A253,Data_Loss!$A$2:$V$1180,6,FALSE),0)</f>
        <v>0</v>
      </c>
      <c r="E253" s="353">
        <f>+IFERROR(VLOOKUP($A253,Data_Loss!$A$2:$V$1180,7,FALSE),0)</f>
        <v>0</v>
      </c>
      <c r="F253" s="353">
        <f>+IFERROR(VLOOKUP($A253,Data_Loss!$A$2:$V$1180,8,FALSE),0)</f>
        <v>0</v>
      </c>
      <c r="G253" s="353">
        <f>+IFERROR(VLOOKUP($A253,Data_Loss!$A$2:$V$1180,9,FALSE),0)</f>
        <v>0</v>
      </c>
      <c r="H253" s="353">
        <f>+IFERROR(VLOOKUP($A253,Data_Loss!$A$2:$V$1180,10,FALSE),0)</f>
        <v>0</v>
      </c>
      <c r="I253" s="353">
        <f>+IFERROR(VLOOKUP($A253,Data_Loss!$A$2:$V$1300,12,FALSE),0)</f>
        <v>0</v>
      </c>
      <c r="J253" s="353">
        <f>+IFERROR(VLOOKUP($A253,Data_Loss!$A$2:$V$1300,13,FALSE),0)</f>
        <v>0</v>
      </c>
      <c r="K253" s="353">
        <f>+IFERROR(VLOOKUP($A253,Data_Loss!$A$2:$V$1300,14,FALSE),0)</f>
        <v>0</v>
      </c>
      <c r="L253" s="353">
        <f>+IFERROR(VLOOKUP($A253,Data_Loss!$A$2:$V$1300,15,FALSE),0)</f>
        <v>0</v>
      </c>
      <c r="M253" s="353">
        <f>+IFERROR(VLOOKUP($A253,Data_Loss!$A$2:$V$1300,16,FALSE),0)</f>
        <v>0</v>
      </c>
      <c r="N253" s="353">
        <f>+IFERROR(VLOOKUP($A253,Data_Loss!$A$2:$V$1300,17,FALSE),0)</f>
        <v>0</v>
      </c>
      <c r="O253" s="353">
        <f>+IFERROR(VLOOKUP($A253,Data_Loss!$A$2:$V$1300,18,FALSE),0)</f>
        <v>0</v>
      </c>
      <c r="P253" s="353">
        <f>+IFERROR(VLOOKUP($A253,Data_Loss!$A$2:$V$1300,19,FALSE),0)</f>
        <v>0</v>
      </c>
      <c r="Q253" s="353">
        <f>+IFERROR(VLOOKUP($A253,Data_Loss!$A$2:$V$1300,20,FALSE),0)</f>
        <v>0</v>
      </c>
      <c r="R253" s="353">
        <f>+IFERROR(VLOOKUP($A253,Data_Loss!$A$2:$V$1300,21,FALSE),0)</f>
        <v>0</v>
      </c>
      <c r="S253" s="353">
        <f>+IFERROR(VLOOKUP($A253,Data_Loss!$A$2:$V$1300,22,FALSE),0)</f>
        <v>0</v>
      </c>
      <c r="T253" s="191">
        <f>+$I253*'10k &amp; MO'!C$6+$J253*'10k &amp; MO'!C$12+$K253*'10k &amp; MO'!C$18+$L253*'10k &amp; MO'!C$24+$M253*'10k &amp; MO'!C$30</f>
        <v>0</v>
      </c>
      <c r="U253" s="349">
        <f>+$I253*'10k &amp; MO'!D$6+$J253*'10k &amp; MO'!D$12+$K253*'10k &amp; MO'!D$18+$L253*'10k &amp; MO'!D$24+$M253*'10k &amp; MO'!D$30</f>
        <v>0</v>
      </c>
      <c r="V253" s="349">
        <f>+$I253*'10k &amp; MO'!E$6+$J253*'10k &amp; MO'!E$12+$K253*'10k &amp; MO'!E$18+$L253*'10k &amp; MO'!E$24+$M253*'10k &amp; MO'!E$30</f>
        <v>0</v>
      </c>
      <c r="W253" s="349">
        <f>+$I253*'10k &amp; MO'!F$6+$J253*'10k &amp; MO'!F$12+$K253*'10k &amp; MO'!F$18+$L253*'10k &amp; MO'!F$24+$M253*'10k &amp; MO'!F$30</f>
        <v>0</v>
      </c>
      <c r="X253" s="349">
        <f>+$I253*'10k &amp; MO'!G$6+$J253*'10k &amp; MO'!G$12+$K253*'10k &amp; MO'!G$18+$L253*'10k &amp; MO'!G$24+$M253*'10k &amp; MO'!G$30</f>
        <v>0</v>
      </c>
      <c r="Y253" s="349">
        <f>+$N253*'10k &amp; MO'!H$6+$O253*'10k &amp; MO'!H$12+$P253*'10k &amp; MO'!H$18+$Q253*'10k &amp; MO'!H$24+$R253*'10k &amp; MO'!H$30</f>
        <v>0</v>
      </c>
      <c r="Z253" s="349">
        <f>+$N253*'10k &amp; MO'!I$6+$O253*'10k &amp; MO'!I$12+$P253*'10k &amp; MO'!I$18+$Q253*'10k &amp; MO'!I$24+$R253*'10k &amp; MO'!I$30</f>
        <v>0</v>
      </c>
      <c r="AA253" s="349">
        <f>+$N253*'10k &amp; MO'!J$6+$O253*'10k &amp; MO'!J$12+$P253*'10k &amp; MO'!J$18+$Q253*'10k &amp; MO'!J$24+$R253*'10k &amp; MO'!J$30</f>
        <v>0</v>
      </c>
      <c r="AB253" s="349">
        <f>+$N253*'10k &amp; MO'!K$6+$O253*'10k &amp; MO'!K$12+$P253*'10k &amp; MO'!K$18+$Q253*'10k &amp; MO'!K$24+$R253*'10k &amp; MO'!K$30</f>
        <v>0</v>
      </c>
      <c r="AC253" s="349">
        <f>+$N253*'10k &amp; MO'!L$6+$O253*'10k &amp; MO'!L$12+$P253*'10k &amp; MO'!L$18+$Q253*'10k &amp; MO'!L$24+$R253*'10k &amp; MO'!L$30</f>
        <v>0</v>
      </c>
      <c r="AD253" s="350">
        <f>+S253*'10k &amp; MO'!O$6</f>
        <v>0</v>
      </c>
      <c r="AF253" s="192" t="str">
        <f t="shared" si="27"/>
        <v>22812017</v>
      </c>
      <c r="AG253" s="192">
        <f>+IFERROR(VLOOKUP($AF253,'Limited Loss'!$F$5:$P$124,AG$3,FALSE),0)</f>
        <v>0</v>
      </c>
      <c r="AH253" s="193">
        <f>+IFERROR(VLOOKUP($AF253,'Limited Loss'!$F$5:$P$124,AH$3,FALSE),0)</f>
        <v>0</v>
      </c>
      <c r="AI253" s="193">
        <f>+IFERROR(VLOOKUP($AF253,'Limited Loss'!$F$5:$P$124,AI$3,FALSE),0)</f>
        <v>0</v>
      </c>
      <c r="AJ253" s="193">
        <f>+IFERROR(VLOOKUP($AF253,'Limited Loss'!$F$5:$P$124,AJ$3,FALSE),0)</f>
        <v>0</v>
      </c>
      <c r="AK253" s="100">
        <f>+IFERROR(VLOOKUP($AF253,'Limited Loss'!$F$5:$P$124,AK$3,FALSE),0)</f>
        <v>0</v>
      </c>
      <c r="AL253" s="193">
        <f>+IFERROR(VLOOKUP($AF253,'Limited Loss'!$F$5:$P$124,AL$3,FALSE),0)</f>
        <v>0</v>
      </c>
      <c r="AM253" s="193">
        <f>+IFERROR(VLOOKUP($AF253,'Limited Loss'!$F$5:$P$124,AM$3,FALSE),0)</f>
        <v>0</v>
      </c>
      <c r="AN253" s="193">
        <f>+IFERROR(VLOOKUP($AF253,'Limited Loss'!$F$5:$P$124,AN$3,FALSE),0)</f>
        <v>0</v>
      </c>
      <c r="AO253" s="193">
        <f>+IFERROR(VLOOKUP($AF253,'Limited Loss'!$F$5:$P$124,AO$3,FALSE),0)</f>
        <v>0</v>
      </c>
      <c r="AP253" s="100">
        <f>+IFERROR(VLOOKUP($AF253,'Limited Loss'!$F$5:$P$124,AP$3,FALSE),0)</f>
        <v>0</v>
      </c>
      <c r="AQ253" s="353"/>
      <c r="AR253" s="331">
        <f t="shared" si="28"/>
        <v>2281</v>
      </c>
      <c r="AS253" s="332">
        <f t="shared" si="28"/>
        <v>2017</v>
      </c>
      <c r="AT253" s="349">
        <f t="shared" si="35"/>
        <v>0</v>
      </c>
      <c r="AU253" s="349">
        <f t="shared" si="35"/>
        <v>0</v>
      </c>
      <c r="AV253" s="349">
        <f t="shared" si="35"/>
        <v>0</v>
      </c>
      <c r="AW253" s="349">
        <f t="shared" si="35"/>
        <v>0</v>
      </c>
      <c r="AX253" s="350">
        <f t="shared" si="35"/>
        <v>0</v>
      </c>
      <c r="AY253" s="349">
        <f t="shared" si="36"/>
        <v>0</v>
      </c>
      <c r="AZ253" s="349">
        <f t="shared" si="36"/>
        <v>0</v>
      </c>
      <c r="BA253" s="349">
        <f t="shared" si="36"/>
        <v>0</v>
      </c>
      <c r="BB253" s="349">
        <f t="shared" si="36"/>
        <v>0</v>
      </c>
      <c r="BC253" s="349">
        <f t="shared" si="36"/>
        <v>0</v>
      </c>
      <c r="BD253" s="350">
        <f t="shared" si="36"/>
        <v>0</v>
      </c>
      <c r="BE253" s="349">
        <f t="shared" si="30"/>
        <v>0</v>
      </c>
      <c r="BF253" s="375">
        <f t="shared" si="31"/>
        <v>0</v>
      </c>
      <c r="BG253" s="334">
        <f t="shared" si="32"/>
        <v>0</v>
      </c>
      <c r="BI253" s="107">
        <v>953</v>
      </c>
      <c r="BJ253" s="108">
        <v>17081499.636500001</v>
      </c>
      <c r="BK253" s="108">
        <v>13560847.945600003</v>
      </c>
      <c r="BL253" s="108">
        <v>2602943.8359999997</v>
      </c>
    </row>
    <row r="254" spans="1:64" x14ac:dyDescent="0.2">
      <c r="A254" s="326" t="str">
        <f t="shared" si="29"/>
        <v>22812018</v>
      </c>
      <c r="B254" s="331">
        <v>2281</v>
      </c>
      <c r="C254" s="327">
        <v>2018</v>
      </c>
      <c r="D254" s="353">
        <f>+IFERROR(VLOOKUP($A254,Data_Loss!$A$2:$V$1180,6,FALSE),0)</f>
        <v>0</v>
      </c>
      <c r="E254" s="353">
        <f>+IFERROR(VLOOKUP($A254,Data_Loss!$A$2:$V$1180,7,FALSE),0)</f>
        <v>0</v>
      </c>
      <c r="F254" s="353">
        <f>+IFERROR(VLOOKUP($A254,Data_Loss!$A$2:$V$1180,8,FALSE),0)</f>
        <v>0</v>
      </c>
      <c r="G254" s="353">
        <f>+IFERROR(VLOOKUP($A254,Data_Loss!$A$2:$V$1180,9,FALSE),0)</f>
        <v>0</v>
      </c>
      <c r="H254" s="353">
        <f>+IFERROR(VLOOKUP($A254,Data_Loss!$A$2:$V$1180,10,FALSE),0)</f>
        <v>0</v>
      </c>
      <c r="I254" s="353">
        <f>+IFERROR(VLOOKUP($A254,Data_Loss!$A$2:$V$1300,12,FALSE),0)</f>
        <v>0</v>
      </c>
      <c r="J254" s="353">
        <f>+IFERROR(VLOOKUP($A254,Data_Loss!$A$2:$V$1300,13,FALSE),0)</f>
        <v>0</v>
      </c>
      <c r="K254" s="353">
        <f>+IFERROR(VLOOKUP($A254,Data_Loss!$A$2:$V$1300,14,FALSE),0)</f>
        <v>0</v>
      </c>
      <c r="L254" s="353">
        <f>+IFERROR(VLOOKUP($A254,Data_Loss!$A$2:$V$1300,15,FALSE),0)</f>
        <v>0</v>
      </c>
      <c r="M254" s="353">
        <f>+IFERROR(VLOOKUP($A254,Data_Loss!$A$2:$V$1300,16,FALSE),0)</f>
        <v>0</v>
      </c>
      <c r="N254" s="353">
        <f>+IFERROR(VLOOKUP($A254,Data_Loss!$A$2:$V$1300,17,FALSE),0)</f>
        <v>0</v>
      </c>
      <c r="O254" s="353">
        <f>+IFERROR(VLOOKUP($A254,Data_Loss!$A$2:$V$1300,18,FALSE),0)</f>
        <v>0</v>
      </c>
      <c r="P254" s="353">
        <f>+IFERROR(VLOOKUP($A254,Data_Loss!$A$2:$V$1300,19,FALSE),0)</f>
        <v>0</v>
      </c>
      <c r="Q254" s="353">
        <f>+IFERROR(VLOOKUP($A254,Data_Loss!$A$2:$V$1300,20,FALSE),0)</f>
        <v>0</v>
      </c>
      <c r="R254" s="353">
        <f>+IFERROR(VLOOKUP($A254,Data_Loss!$A$2:$V$1300,21,FALSE),0)</f>
        <v>0</v>
      </c>
      <c r="S254" s="353">
        <f>+IFERROR(VLOOKUP($A254,Data_Loss!$A$2:$V$1300,22,FALSE),0)</f>
        <v>0</v>
      </c>
      <c r="T254" s="191">
        <f>+$I254*'10k &amp; MO'!C$7+$J254*'10k &amp; MO'!C$13+$K254*'10k &amp; MO'!C$19+$L254*'10k &amp; MO'!C$25+$M254*'10k &amp; MO'!C$31</f>
        <v>0</v>
      </c>
      <c r="U254" s="349">
        <f>+$I254*'10k &amp; MO'!D$7+$J254*'10k &amp; MO'!D$13+$K254*'10k &amp; MO'!D$19+$L254*'10k &amp; MO'!D$25+$M254*'10k &amp; MO'!D$31</f>
        <v>0</v>
      </c>
      <c r="V254" s="349">
        <f>+$I254*'10k &amp; MO'!E$7+$J254*'10k &amp; MO'!E$13+$K254*'10k &amp; MO'!E$19+$L254*'10k &amp; MO'!E$25+$M254*'10k &amp; MO'!E$31</f>
        <v>0</v>
      </c>
      <c r="W254" s="349">
        <f>+$I254*'10k &amp; MO'!F$7+$J254*'10k &amp; MO'!F$13+$K254*'10k &amp; MO'!F$19+$L254*'10k &amp; MO'!F$25+$M254*'10k &amp; MO'!F$31</f>
        <v>0</v>
      </c>
      <c r="X254" s="349">
        <f>+$I254*'10k &amp; MO'!G$7+$J254*'10k &amp; MO'!G$13+$K254*'10k &amp; MO'!G$19+$L254*'10k &amp; MO'!G$25+$M254*'10k &amp; MO'!G$31</f>
        <v>0</v>
      </c>
      <c r="Y254" s="349">
        <f>+$N254*'10k &amp; MO'!H$7+$O254*'10k &amp; MO'!H$13+$P254*'10k &amp; MO'!H$19+$Q254*'10k &amp; MO'!H$25+$R254*'10k &amp; MO'!H$31</f>
        <v>0</v>
      </c>
      <c r="Z254" s="349">
        <f>+$N254*'10k &amp; MO'!I$7+$O254*'10k &amp; MO'!I$13+$P254*'10k &amp; MO'!I$19+$Q254*'10k &amp; MO'!I$25+$R254*'10k &amp; MO'!I$31</f>
        <v>0</v>
      </c>
      <c r="AA254" s="349">
        <f>+$N254*'10k &amp; MO'!J$7+$O254*'10k &amp; MO'!J$13+$P254*'10k &amp; MO'!J$19+$Q254*'10k &amp; MO'!J$25+$R254*'10k &amp; MO'!J$31</f>
        <v>0</v>
      </c>
      <c r="AB254" s="349">
        <f>+$N254*'10k &amp; MO'!K$7+$O254*'10k &amp; MO'!K$13+$P254*'10k &amp; MO'!K$19+$Q254*'10k &amp; MO'!K$25+$R254*'10k &amp; MO'!K$31</f>
        <v>0</v>
      </c>
      <c r="AC254" s="349">
        <f>+$N254*'10k &amp; MO'!L$7+$O254*'10k &amp; MO'!L$13+$P254*'10k &amp; MO'!L$19+$Q254*'10k &amp; MO'!L$25+$R254*'10k &amp; MO'!L$31</f>
        <v>0</v>
      </c>
      <c r="AD254" s="350">
        <f>+S254*'10k &amp; MO'!O$7</f>
        <v>0</v>
      </c>
      <c r="AF254" s="192" t="str">
        <f t="shared" si="27"/>
        <v>22812018</v>
      </c>
      <c r="AG254" s="192">
        <f>+IFERROR(VLOOKUP($AF254,'Limited Loss'!$F$5:$P$124,AG$3,FALSE),0)</f>
        <v>0</v>
      </c>
      <c r="AH254" s="193">
        <f>+IFERROR(VLOOKUP($AF254,'Limited Loss'!$F$5:$P$124,AH$3,FALSE),0)</f>
        <v>0</v>
      </c>
      <c r="AI254" s="193">
        <f>+IFERROR(VLOOKUP($AF254,'Limited Loss'!$F$5:$P$124,AI$3,FALSE),0)</f>
        <v>0</v>
      </c>
      <c r="AJ254" s="193">
        <f>+IFERROR(VLOOKUP($AF254,'Limited Loss'!$F$5:$P$124,AJ$3,FALSE),0)</f>
        <v>0</v>
      </c>
      <c r="AK254" s="100">
        <f>+IFERROR(VLOOKUP($AF254,'Limited Loss'!$F$5:$P$124,AK$3,FALSE),0)</f>
        <v>0</v>
      </c>
      <c r="AL254" s="193">
        <f>+IFERROR(VLOOKUP($AF254,'Limited Loss'!$F$5:$P$124,AL$3,FALSE),0)</f>
        <v>0</v>
      </c>
      <c r="AM254" s="193">
        <f>+IFERROR(VLOOKUP($AF254,'Limited Loss'!$F$5:$P$124,AM$3,FALSE),0)</f>
        <v>0</v>
      </c>
      <c r="AN254" s="193">
        <f>+IFERROR(VLOOKUP($AF254,'Limited Loss'!$F$5:$P$124,AN$3,FALSE),0)</f>
        <v>0</v>
      </c>
      <c r="AO254" s="193">
        <f>+IFERROR(VLOOKUP($AF254,'Limited Loss'!$F$5:$P$124,AO$3,FALSE),0)</f>
        <v>0</v>
      </c>
      <c r="AP254" s="100">
        <f>+IFERROR(VLOOKUP($AF254,'Limited Loss'!$F$5:$P$124,AP$3,FALSE),0)</f>
        <v>0</v>
      </c>
      <c r="AQ254" s="353"/>
      <c r="AR254" s="331">
        <f t="shared" si="28"/>
        <v>2281</v>
      </c>
      <c r="AS254" s="332">
        <f t="shared" si="28"/>
        <v>2018</v>
      </c>
      <c r="AT254" s="349">
        <f t="shared" si="35"/>
        <v>0</v>
      </c>
      <c r="AU254" s="349">
        <f t="shared" si="35"/>
        <v>0</v>
      </c>
      <c r="AV254" s="349">
        <f t="shared" si="35"/>
        <v>0</v>
      </c>
      <c r="AW254" s="349">
        <f t="shared" si="35"/>
        <v>0</v>
      </c>
      <c r="AX254" s="350">
        <f t="shared" si="35"/>
        <v>0</v>
      </c>
      <c r="AY254" s="349">
        <f t="shared" si="36"/>
        <v>0</v>
      </c>
      <c r="AZ254" s="349">
        <f t="shared" si="36"/>
        <v>0</v>
      </c>
      <c r="BA254" s="349">
        <f t="shared" si="36"/>
        <v>0</v>
      </c>
      <c r="BB254" s="349">
        <f t="shared" si="36"/>
        <v>0</v>
      </c>
      <c r="BC254" s="349">
        <f t="shared" si="36"/>
        <v>0</v>
      </c>
      <c r="BD254" s="350">
        <f t="shared" si="36"/>
        <v>0</v>
      </c>
      <c r="BE254" s="349">
        <f t="shared" si="30"/>
        <v>0</v>
      </c>
      <c r="BF254" s="375">
        <f t="shared" si="31"/>
        <v>0</v>
      </c>
      <c r="BG254" s="334">
        <f t="shared" si="32"/>
        <v>0</v>
      </c>
      <c r="BI254" s="107">
        <v>954</v>
      </c>
      <c r="BJ254" s="108">
        <v>3603049.6112000002</v>
      </c>
      <c r="BK254" s="108">
        <v>1836644.9171000002</v>
      </c>
      <c r="BL254" s="108">
        <v>133439.35499999998</v>
      </c>
    </row>
    <row r="255" spans="1:64" x14ac:dyDescent="0.2">
      <c r="A255" s="326" t="str">
        <f t="shared" si="29"/>
        <v>3052014</v>
      </c>
      <c r="B255" s="331">
        <v>305</v>
      </c>
      <c r="C255" s="327">
        <v>2014</v>
      </c>
      <c r="D255" s="353">
        <f>+IFERROR(VLOOKUP($A255,Data_Loss!$A$2:$V$1180,6,FALSE),0)</f>
        <v>0</v>
      </c>
      <c r="E255" s="353">
        <f>+IFERROR(VLOOKUP($A255,Data_Loss!$A$2:$V$1180,7,FALSE),0)</f>
        <v>0</v>
      </c>
      <c r="F255" s="353">
        <f>+IFERROR(VLOOKUP($A255,Data_Loss!$A$2:$V$1180,8,FALSE),0)</f>
        <v>1</v>
      </c>
      <c r="G255" s="353">
        <f>+IFERROR(VLOOKUP($A255,Data_Loss!$A$2:$V$1180,9,FALSE),0)</f>
        <v>2</v>
      </c>
      <c r="H255" s="353">
        <f>+IFERROR(VLOOKUP($A255,Data_Loss!$A$2:$V$1180,10,FALSE),0)</f>
        <v>6</v>
      </c>
      <c r="I255" s="353">
        <f>+IFERROR(VLOOKUP($A255,Data_Loss!$A$2:$V$1300,12,FALSE),0)</f>
        <v>0</v>
      </c>
      <c r="J255" s="353">
        <f>+IFERROR(VLOOKUP($A255,Data_Loss!$A$2:$V$1300,13,FALSE),0)</f>
        <v>0</v>
      </c>
      <c r="K255" s="353">
        <f>+IFERROR(VLOOKUP($A255,Data_Loss!$A$2:$V$1300,14,FALSE),0)</f>
        <v>125560</v>
      </c>
      <c r="L255" s="353">
        <f>+IFERROR(VLOOKUP($A255,Data_Loss!$A$2:$V$1300,15,FALSE),0)</f>
        <v>15266</v>
      </c>
      <c r="M255" s="353">
        <f>+IFERROR(VLOOKUP($A255,Data_Loss!$A$2:$V$1300,16,FALSE),0)</f>
        <v>16903</v>
      </c>
      <c r="N255" s="353">
        <f>+IFERROR(VLOOKUP($A255,Data_Loss!$A$2:$V$1300,17,FALSE),0)</f>
        <v>0</v>
      </c>
      <c r="O255" s="353">
        <f>+IFERROR(VLOOKUP($A255,Data_Loss!$A$2:$V$1300,18,FALSE),0)</f>
        <v>0</v>
      </c>
      <c r="P255" s="353">
        <f>+IFERROR(VLOOKUP($A255,Data_Loss!$A$2:$V$1300,19,FALSE),0)</f>
        <v>42894</v>
      </c>
      <c r="Q255" s="353">
        <f>+IFERROR(VLOOKUP($A255,Data_Loss!$A$2:$V$1300,20,FALSE),0)</f>
        <v>80749</v>
      </c>
      <c r="R255" s="353">
        <f>+IFERROR(VLOOKUP($A255,Data_Loss!$A$2:$V$1300,21,FALSE),0)</f>
        <v>45169</v>
      </c>
      <c r="S255" s="353">
        <f>+IFERROR(VLOOKUP($A255,Data_Loss!$A$2:$V$1300,22,FALSE),0)</f>
        <v>27359</v>
      </c>
      <c r="T255" s="191">
        <f>+$I255*'10k &amp; MO'!C$3+$J255*'10k &amp; MO'!C$9+$K255*'10k &amp; MO'!C$15+$L255*'10k &amp; MO'!C$21+$M255*'10k &amp; MO'!C$27</f>
        <v>0</v>
      </c>
      <c r="U255" s="349">
        <f>+$I255*'10k &amp; MO'!D$3+$J255*'10k &amp; MO'!D$9+$K255*'10k &amp; MO'!D$15+$L255*'10k &amp; MO'!D$21+$M255*'10k &amp; MO'!D$27</f>
        <v>0</v>
      </c>
      <c r="V255" s="349">
        <f>+$I255*'10k &amp; MO'!E$3+$J255*'10k &amp; MO'!E$9+$K255*'10k &amp; MO'!E$15+$L255*'10k &amp; MO'!E$21+$M255*'10k &amp; MO'!E$27</f>
        <v>188842.23999999999</v>
      </c>
      <c r="W255" s="349">
        <f>+$I255*'10k &amp; MO'!F$3+$J255*'10k &amp; MO'!F$9+$K255*'10k &amp; MO'!F$15+$L255*'10k &amp; MO'!F$21+$M255*'10k &amp; MO'!F$27</f>
        <v>18761.914000000001</v>
      </c>
      <c r="X255" s="349">
        <f>+$I255*'10k &amp; MO'!G$3+$J255*'10k &amp; MO'!G$9+$K255*'10k &amp; MO'!G$15+$L255*'10k &amp; MO'!G$21+$M255*'10k &amp; MO'!G$27</f>
        <v>19134.196</v>
      </c>
      <c r="Y255" s="349">
        <f>+$N255*'10k &amp; MO'!H$3+$O255*'10k &amp; MO'!H$9+$P255*'10k &amp; MO'!H$15+$Q255*'10k &amp; MO'!H$21+$R255*'10k &amp; MO'!H$27</f>
        <v>0</v>
      </c>
      <c r="Z255" s="349">
        <f>+$N255*'10k &amp; MO'!I$3+$O255*'10k &amp; MO'!I$9+$P255*'10k &amp; MO'!I$15+$Q255*'10k &amp; MO'!I$21+$R255*'10k &amp; MO'!I$27</f>
        <v>0</v>
      </c>
      <c r="AA255" s="349">
        <f>+$N255*'10k &amp; MO'!J$3+$O255*'10k &amp; MO'!J$9+$P255*'10k &amp; MO'!J$15+$Q255*'10k &amp; MO'!J$21+$R255*'10k &amp; MO'!J$27</f>
        <v>89691.354000000007</v>
      </c>
      <c r="AB255" s="349">
        <f>+$N255*'10k &amp; MO'!K$3+$O255*'10k &amp; MO'!K$9+$P255*'10k &amp; MO'!K$15+$Q255*'10k &amp; MO'!K$21+$R255*'10k &amp; MO'!K$27</f>
        <v>113129.349</v>
      </c>
      <c r="AC255" s="349">
        <f>+$N255*'10k &amp; MO'!L$3+$O255*'10k &amp; MO'!L$9+$P255*'10k &amp; MO'!L$15+$Q255*'10k &amp; MO'!L$21+$R255*'10k &amp; MO'!L$27</f>
        <v>69650.597999999998</v>
      </c>
      <c r="AD255" s="350">
        <f>+S255*'10k &amp; MO'!O$3</f>
        <v>29301.488999999998</v>
      </c>
      <c r="AF255" s="192" t="str">
        <f t="shared" si="27"/>
        <v>3052014</v>
      </c>
      <c r="AG255" s="192">
        <f>+IFERROR(VLOOKUP($AF255,'Limited Loss'!$F$5:$P$124,AG$3,FALSE),0)</f>
        <v>0</v>
      </c>
      <c r="AH255" s="193">
        <f>+IFERROR(VLOOKUP($AF255,'Limited Loss'!$F$5:$P$124,AH$3,FALSE),0)</f>
        <v>0</v>
      </c>
      <c r="AI255" s="193">
        <f>+IFERROR(VLOOKUP($AF255,'Limited Loss'!$F$5:$P$124,AI$3,FALSE),0)</f>
        <v>0</v>
      </c>
      <c r="AJ255" s="193">
        <f>+IFERROR(VLOOKUP($AF255,'Limited Loss'!$F$5:$P$124,AJ$3,FALSE),0)</f>
        <v>0</v>
      </c>
      <c r="AK255" s="100">
        <f>+IFERROR(VLOOKUP($AF255,'Limited Loss'!$F$5:$P$124,AK$3,FALSE),0)</f>
        <v>0</v>
      </c>
      <c r="AL255" s="193">
        <f>+IFERROR(VLOOKUP($AF255,'Limited Loss'!$F$5:$P$124,AL$3,FALSE),0)</f>
        <v>0</v>
      </c>
      <c r="AM255" s="193">
        <f>+IFERROR(VLOOKUP($AF255,'Limited Loss'!$F$5:$P$124,AM$3,FALSE),0)</f>
        <v>0</v>
      </c>
      <c r="AN255" s="193">
        <f>+IFERROR(VLOOKUP($AF255,'Limited Loss'!$F$5:$P$124,AN$3,FALSE),0)</f>
        <v>0</v>
      </c>
      <c r="AO255" s="193">
        <f>+IFERROR(VLOOKUP($AF255,'Limited Loss'!$F$5:$P$124,AO$3,FALSE),0)</f>
        <v>0</v>
      </c>
      <c r="AP255" s="100">
        <f>+IFERROR(VLOOKUP($AF255,'Limited Loss'!$F$5:$P$124,AP$3,FALSE),0)</f>
        <v>0</v>
      </c>
      <c r="AQ255" s="353"/>
      <c r="AR255" s="331">
        <f t="shared" si="28"/>
        <v>305</v>
      </c>
      <c r="AS255" s="332">
        <f t="shared" si="28"/>
        <v>2014</v>
      </c>
      <c r="AT255" s="349">
        <f t="shared" si="35"/>
        <v>0</v>
      </c>
      <c r="AU255" s="349">
        <f t="shared" si="35"/>
        <v>0</v>
      </c>
      <c r="AV255" s="349">
        <f t="shared" si="35"/>
        <v>188842.23999999999</v>
      </c>
      <c r="AW255" s="349">
        <f t="shared" si="35"/>
        <v>18761.914000000001</v>
      </c>
      <c r="AX255" s="350">
        <f t="shared" si="35"/>
        <v>19134.196</v>
      </c>
      <c r="AY255" s="349">
        <f t="shared" si="36"/>
        <v>0</v>
      </c>
      <c r="AZ255" s="349">
        <f t="shared" si="36"/>
        <v>0</v>
      </c>
      <c r="BA255" s="349">
        <f t="shared" si="36"/>
        <v>89691.354000000007</v>
      </c>
      <c r="BB255" s="349">
        <f t="shared" si="36"/>
        <v>113129.349</v>
      </c>
      <c r="BC255" s="349">
        <f t="shared" si="36"/>
        <v>69650.597999999998</v>
      </c>
      <c r="BD255" s="350">
        <f t="shared" si="36"/>
        <v>29301.488999999998</v>
      </c>
      <c r="BE255" s="349">
        <f t="shared" si="30"/>
        <v>278533.59399999998</v>
      </c>
      <c r="BF255" s="375">
        <f t="shared" si="31"/>
        <v>220676.057</v>
      </c>
      <c r="BG255" s="334">
        <f t="shared" si="32"/>
        <v>29301.488999999998</v>
      </c>
      <c r="BI255" s="107">
        <v>955</v>
      </c>
      <c r="BJ255" s="108">
        <v>1841334.2603000002</v>
      </c>
      <c r="BK255" s="108">
        <v>1208082.1631</v>
      </c>
      <c r="BL255" s="108">
        <v>328005.79499999998</v>
      </c>
    </row>
    <row r="256" spans="1:64" x14ac:dyDescent="0.2">
      <c r="A256" s="326" t="str">
        <f t="shared" si="29"/>
        <v>3052015</v>
      </c>
      <c r="B256" s="331">
        <v>305</v>
      </c>
      <c r="C256" s="327">
        <v>2015</v>
      </c>
      <c r="D256" s="353">
        <f>+IFERROR(VLOOKUP($A256,Data_Loss!$A$2:$V$1180,6,FALSE),0)</f>
        <v>0</v>
      </c>
      <c r="E256" s="353">
        <f>+IFERROR(VLOOKUP($A256,Data_Loss!$A$2:$V$1180,7,FALSE),0)</f>
        <v>0</v>
      </c>
      <c r="F256" s="353">
        <f>+IFERROR(VLOOKUP($A256,Data_Loss!$A$2:$V$1180,8,FALSE),0)</f>
        <v>1</v>
      </c>
      <c r="G256" s="353">
        <f>+IFERROR(VLOOKUP($A256,Data_Loss!$A$2:$V$1180,9,FALSE),0)</f>
        <v>2</v>
      </c>
      <c r="H256" s="353">
        <f>+IFERROR(VLOOKUP($A256,Data_Loss!$A$2:$V$1180,10,FALSE),0)</f>
        <v>2</v>
      </c>
      <c r="I256" s="353">
        <f>+IFERROR(VLOOKUP($A256,Data_Loss!$A$2:$V$1300,12,FALSE),0)</f>
        <v>0</v>
      </c>
      <c r="J256" s="353">
        <f>+IFERROR(VLOOKUP($A256,Data_Loss!$A$2:$V$1300,13,FALSE),0)</f>
        <v>0</v>
      </c>
      <c r="K256" s="353">
        <f>+IFERROR(VLOOKUP($A256,Data_Loss!$A$2:$V$1300,14,FALSE),0)</f>
        <v>193540</v>
      </c>
      <c r="L256" s="353">
        <f>+IFERROR(VLOOKUP($A256,Data_Loss!$A$2:$V$1300,15,FALSE),0)</f>
        <v>21627</v>
      </c>
      <c r="M256" s="353">
        <f>+IFERROR(VLOOKUP($A256,Data_Loss!$A$2:$V$1300,16,FALSE),0)</f>
        <v>6533</v>
      </c>
      <c r="N256" s="353">
        <f>+IFERROR(VLOOKUP($A256,Data_Loss!$A$2:$V$1300,17,FALSE),0)</f>
        <v>0</v>
      </c>
      <c r="O256" s="353">
        <f>+IFERROR(VLOOKUP($A256,Data_Loss!$A$2:$V$1300,18,FALSE),0)</f>
        <v>0</v>
      </c>
      <c r="P256" s="353">
        <f>+IFERROR(VLOOKUP($A256,Data_Loss!$A$2:$V$1300,19,FALSE),0)</f>
        <v>198773</v>
      </c>
      <c r="Q256" s="353">
        <f>+IFERROR(VLOOKUP($A256,Data_Loss!$A$2:$V$1300,20,FALSE),0)</f>
        <v>70075</v>
      </c>
      <c r="R256" s="353">
        <f>+IFERROR(VLOOKUP($A256,Data_Loss!$A$2:$V$1300,21,FALSE),0)</f>
        <v>19355</v>
      </c>
      <c r="S256" s="353">
        <f>+IFERROR(VLOOKUP($A256,Data_Loss!$A$2:$V$1300,22,FALSE),0)</f>
        <v>23954</v>
      </c>
      <c r="T256" s="191">
        <f>+$I256*'10k &amp; MO'!C$4+$J256*'10k &amp; MO'!C$10+$K256*'10k &amp; MO'!C$16+$L256*'10k &amp; MO'!C$22+$M256*'10k &amp; MO'!C$28</f>
        <v>0</v>
      </c>
      <c r="U256" s="349">
        <f>+$I256*'10k &amp; MO'!D$4+$J256*'10k &amp; MO'!D$10+$K256*'10k &amp; MO'!D$16+$L256*'10k &amp; MO'!D$22+$M256*'10k &amp; MO'!D$28</f>
        <v>0</v>
      </c>
      <c r="V256" s="349">
        <f>+$I256*'10k &amp; MO'!E$4+$J256*'10k &amp; MO'!E$10+$K256*'10k &amp; MO'!E$16+$L256*'10k &amp; MO'!E$22+$M256*'10k &amp; MO'!E$28</f>
        <v>343059.71049999999</v>
      </c>
      <c r="W256" s="349">
        <f>+$I256*'10k &amp; MO'!F$4+$J256*'10k &amp; MO'!F$10+$K256*'10k &amp; MO'!F$16+$L256*'10k &amp; MO'!F$22+$M256*'10k &amp; MO'!F$28</f>
        <v>25633.386200000001</v>
      </c>
      <c r="X256" s="349">
        <f>+$I256*'10k &amp; MO'!G$4+$J256*'10k &amp; MO'!G$10+$K256*'10k &amp; MO'!G$16+$L256*'10k &amp; MO'!G$22+$M256*'10k &amp; MO'!G$28</f>
        <v>8636.0636999999988</v>
      </c>
      <c r="Y256" s="349">
        <f>+$N256*'10k &amp; MO'!H$4+$O256*'10k &amp; MO'!H$10+$P256*'10k &amp; MO'!H$16+$Q256*'10k &amp; MO'!H$22+$R256*'10k &amp; MO'!H$28</f>
        <v>0</v>
      </c>
      <c r="Z256" s="349">
        <f>+$N256*'10k &amp; MO'!I$4+$O256*'10k &amp; MO'!I$10+$P256*'10k &amp; MO'!I$16+$Q256*'10k &amp; MO'!I$22+$R256*'10k &amp; MO'!I$28</f>
        <v>0</v>
      </c>
      <c r="AA256" s="349">
        <f>+$N256*'10k &amp; MO'!J$4+$O256*'10k &amp; MO'!J$10+$P256*'10k &amp; MO'!J$16+$Q256*'10k &amp; MO'!J$22+$R256*'10k &amp; MO'!J$28</f>
        <v>566797.63079999993</v>
      </c>
      <c r="AB256" s="349">
        <f>+$N256*'10k &amp; MO'!K$4+$O256*'10k &amp; MO'!K$10+$P256*'10k &amp; MO'!K$16+$Q256*'10k &amp; MO'!K$22+$R256*'10k &amp; MO'!K$28</f>
        <v>114635.30949999999</v>
      </c>
      <c r="AC256" s="349">
        <f>+$N256*'10k &amp; MO'!L$4+$O256*'10k &amp; MO'!L$10+$P256*'10k &amp; MO'!L$16+$Q256*'10k &amp; MO'!L$22+$R256*'10k &amp; MO'!L$28</f>
        <v>31042.154500000001</v>
      </c>
      <c r="AD256" s="350">
        <f>+S256*'10k &amp; MO'!O$4</f>
        <v>29032.248</v>
      </c>
      <c r="AF256" s="192" t="str">
        <f t="shared" si="27"/>
        <v>3052015</v>
      </c>
      <c r="AG256" s="192">
        <f>+IFERROR(VLOOKUP($AF256,'Limited Loss'!$F$5:$P$124,AG$3,FALSE),0)</f>
        <v>0</v>
      </c>
      <c r="AH256" s="193">
        <f>+IFERROR(VLOOKUP($AF256,'Limited Loss'!$F$5:$P$124,AH$3,FALSE),0)</f>
        <v>0</v>
      </c>
      <c r="AI256" s="193">
        <f>+IFERROR(VLOOKUP($AF256,'Limited Loss'!$F$5:$P$124,AI$3,FALSE),0)</f>
        <v>0</v>
      </c>
      <c r="AJ256" s="193">
        <f>+IFERROR(VLOOKUP($AF256,'Limited Loss'!$F$5:$P$124,AJ$3,FALSE),0)</f>
        <v>0</v>
      </c>
      <c r="AK256" s="100">
        <f>+IFERROR(VLOOKUP($AF256,'Limited Loss'!$F$5:$P$124,AK$3,FALSE),0)</f>
        <v>0</v>
      </c>
      <c r="AL256" s="193">
        <f>+IFERROR(VLOOKUP($AF256,'Limited Loss'!$F$5:$P$124,AL$3,FALSE),0)</f>
        <v>0</v>
      </c>
      <c r="AM256" s="193">
        <f>+IFERROR(VLOOKUP($AF256,'Limited Loss'!$F$5:$P$124,AM$3,FALSE),0)</f>
        <v>0</v>
      </c>
      <c r="AN256" s="193">
        <f>+IFERROR(VLOOKUP($AF256,'Limited Loss'!$F$5:$P$124,AN$3,FALSE),0)</f>
        <v>0</v>
      </c>
      <c r="AO256" s="193">
        <f>+IFERROR(VLOOKUP($AF256,'Limited Loss'!$F$5:$P$124,AO$3,FALSE),0)</f>
        <v>0</v>
      </c>
      <c r="AP256" s="100">
        <f>+IFERROR(VLOOKUP($AF256,'Limited Loss'!$F$5:$P$124,AP$3,FALSE),0)</f>
        <v>0</v>
      </c>
      <c r="AQ256" s="353"/>
      <c r="AR256" s="331">
        <f t="shared" si="28"/>
        <v>305</v>
      </c>
      <c r="AS256" s="332">
        <f t="shared" si="28"/>
        <v>2015</v>
      </c>
      <c r="AT256" s="349">
        <f t="shared" si="35"/>
        <v>0</v>
      </c>
      <c r="AU256" s="349">
        <f t="shared" si="35"/>
        <v>0</v>
      </c>
      <c r="AV256" s="349">
        <f t="shared" si="35"/>
        <v>343059.71049999999</v>
      </c>
      <c r="AW256" s="349">
        <f t="shared" si="35"/>
        <v>25633.386200000001</v>
      </c>
      <c r="AX256" s="350">
        <f t="shared" si="35"/>
        <v>8636.0636999999988</v>
      </c>
      <c r="AY256" s="349">
        <f t="shared" si="36"/>
        <v>0</v>
      </c>
      <c r="AZ256" s="349">
        <f t="shared" si="36"/>
        <v>0</v>
      </c>
      <c r="BA256" s="349">
        <f t="shared" si="36"/>
        <v>566797.63079999993</v>
      </c>
      <c r="BB256" s="349">
        <f t="shared" si="36"/>
        <v>114635.30949999999</v>
      </c>
      <c r="BC256" s="349">
        <f t="shared" si="36"/>
        <v>31042.154500000001</v>
      </c>
      <c r="BD256" s="350">
        <f t="shared" si="36"/>
        <v>29032.248</v>
      </c>
      <c r="BE256" s="349">
        <f t="shared" si="30"/>
        <v>909857.34129999997</v>
      </c>
      <c r="BF256" s="375">
        <f t="shared" si="31"/>
        <v>179946.91389999999</v>
      </c>
      <c r="BG256" s="334">
        <f t="shared" si="32"/>
        <v>29032.248</v>
      </c>
      <c r="BI256" s="107">
        <v>956</v>
      </c>
      <c r="BJ256" s="108">
        <v>1391241.7655000002</v>
      </c>
      <c r="BK256" s="108">
        <v>447323.44429999997</v>
      </c>
      <c r="BL256" s="108">
        <v>96906.796999999991</v>
      </c>
    </row>
    <row r="257" spans="1:64" x14ac:dyDescent="0.2">
      <c r="A257" s="326" t="str">
        <f t="shared" si="29"/>
        <v>3052016</v>
      </c>
      <c r="B257" s="331">
        <v>305</v>
      </c>
      <c r="C257" s="327">
        <v>2016</v>
      </c>
      <c r="D257" s="353">
        <f>+IFERROR(VLOOKUP($A257,Data_Loss!$A$2:$V$1180,6,FALSE),0)</f>
        <v>0</v>
      </c>
      <c r="E257" s="353">
        <f>+IFERROR(VLOOKUP($A257,Data_Loss!$A$2:$V$1180,7,FALSE),0)</f>
        <v>0</v>
      </c>
      <c r="F257" s="353">
        <f>+IFERROR(VLOOKUP($A257,Data_Loss!$A$2:$V$1180,8,FALSE),0)</f>
        <v>1</v>
      </c>
      <c r="G257" s="353">
        <f>+IFERROR(VLOOKUP($A257,Data_Loss!$A$2:$V$1180,9,FALSE),0)</f>
        <v>3</v>
      </c>
      <c r="H257" s="353">
        <f>+IFERROR(VLOOKUP($A257,Data_Loss!$A$2:$V$1180,10,FALSE),0)</f>
        <v>3</v>
      </c>
      <c r="I257" s="353">
        <f>+IFERROR(VLOOKUP($A257,Data_Loss!$A$2:$V$1300,12,FALSE),0)</f>
        <v>0</v>
      </c>
      <c r="J257" s="353">
        <f>+IFERROR(VLOOKUP($A257,Data_Loss!$A$2:$V$1300,13,FALSE),0)</f>
        <v>0</v>
      </c>
      <c r="K257" s="353">
        <f>+IFERROR(VLOOKUP($A257,Data_Loss!$A$2:$V$1300,14,FALSE),0)</f>
        <v>101268</v>
      </c>
      <c r="L257" s="353">
        <f>+IFERROR(VLOOKUP($A257,Data_Loss!$A$2:$V$1300,15,FALSE),0)</f>
        <v>94490</v>
      </c>
      <c r="M257" s="353">
        <f>+IFERROR(VLOOKUP($A257,Data_Loss!$A$2:$V$1300,16,FALSE),0)</f>
        <v>20675</v>
      </c>
      <c r="N257" s="353">
        <f>+IFERROR(VLOOKUP($A257,Data_Loss!$A$2:$V$1300,17,FALSE),0)</f>
        <v>0</v>
      </c>
      <c r="O257" s="353">
        <f>+IFERROR(VLOOKUP($A257,Data_Loss!$A$2:$V$1300,18,FALSE),0)</f>
        <v>0</v>
      </c>
      <c r="P257" s="353">
        <f>+IFERROR(VLOOKUP($A257,Data_Loss!$A$2:$V$1300,19,FALSE),0)</f>
        <v>82914</v>
      </c>
      <c r="Q257" s="353">
        <f>+IFERROR(VLOOKUP($A257,Data_Loss!$A$2:$V$1300,20,FALSE),0)</f>
        <v>104456</v>
      </c>
      <c r="R257" s="353">
        <f>+IFERROR(VLOOKUP($A257,Data_Loss!$A$2:$V$1300,21,FALSE),0)</f>
        <v>50107</v>
      </c>
      <c r="S257" s="353">
        <f>+IFERROR(VLOOKUP($A257,Data_Loss!$A$2:$V$1300,22,FALSE),0)</f>
        <v>32021</v>
      </c>
      <c r="T257" s="191">
        <f>+$I257*'10k &amp; MO'!C$5+$J257*'10k &amp; MO'!C$11+$K257*'10k &amp; MO'!C$17+$L257*'10k &amp; MO'!C$23+$M257*'10k &amp; MO'!C$29</f>
        <v>0</v>
      </c>
      <c r="U257" s="349">
        <f>+$I257*'10k &amp; MO'!D$5+$J257*'10k &amp; MO'!D$11+$K257*'10k &amp; MO'!D$17+$L257*'10k &amp; MO'!D$23+$M257*'10k &amp; MO'!D$29</f>
        <v>597.48119999999994</v>
      </c>
      <c r="V257" s="349">
        <f>+$I257*'10k &amp; MO'!E$5+$J257*'10k &amp; MO'!E$11+$K257*'10k &amp; MO'!E$17+$L257*'10k &amp; MO'!E$23+$M257*'10k &amp; MO'!E$29</f>
        <v>191354.5429</v>
      </c>
      <c r="W257" s="349">
        <f>+$I257*'10k &amp; MO'!F$5+$J257*'10k &amp; MO'!F$11+$K257*'10k &amp; MO'!F$17+$L257*'10k &amp; MO'!F$23+$M257*'10k &amp; MO'!F$29</f>
        <v>106663.0454</v>
      </c>
      <c r="X257" s="349">
        <f>+$I257*'10k &amp; MO'!G$5+$J257*'10k &amp; MO'!G$11+$K257*'10k &amp; MO'!G$17+$L257*'10k &amp; MO'!G$23+$M257*'10k &amp; MO'!G$29</f>
        <v>25015.669399999999</v>
      </c>
      <c r="Y257" s="349">
        <f>+$N257*'10k &amp; MO'!H$5+$O257*'10k &amp; MO'!H$11+$P257*'10k &amp; MO'!H$17+$Q257*'10k &amp; MO'!H$23+$R257*'10k &amp; MO'!H$29</f>
        <v>0</v>
      </c>
      <c r="Z257" s="349">
        <f>+$N257*'10k &amp; MO'!I$5+$O257*'10k &amp; MO'!I$11+$P257*'10k &amp; MO'!I$17+$Q257*'10k &amp; MO'!I$23+$R257*'10k &amp; MO'!I$29</f>
        <v>273.61619999999999</v>
      </c>
      <c r="AA257" s="349">
        <f>+$N257*'10k &amp; MO'!J$5+$O257*'10k &amp; MO'!J$11+$P257*'10k &amp; MO'!J$17+$Q257*'10k &amp; MO'!J$23+$R257*'10k &amp; MO'!J$29</f>
        <v>199226.97010000001</v>
      </c>
      <c r="AB257" s="349">
        <f>+$N257*'10k &amp; MO'!K$5+$O257*'10k &amp; MO'!K$11+$P257*'10k &amp; MO'!K$17+$Q257*'10k &amp; MO'!K$23+$R257*'10k &amp; MO'!K$29</f>
        <v>177203.31109999999</v>
      </c>
      <c r="AC257" s="349">
        <f>+$N257*'10k &amp; MO'!L$5+$O257*'10k &amp; MO'!L$11+$P257*'10k &amp; MO'!L$17+$Q257*'10k &amp; MO'!L$23+$R257*'10k &amp; MO'!L$29</f>
        <v>82193.438400000014</v>
      </c>
      <c r="AD257" s="350">
        <f>+S257*'10k &amp; MO'!O$5</f>
        <v>43164.308000000005</v>
      </c>
      <c r="AF257" s="192" t="str">
        <f t="shared" si="27"/>
        <v>3052016</v>
      </c>
      <c r="AG257" s="192">
        <f>+IFERROR(VLOOKUP($AF257,'Limited Loss'!$F$5:$P$124,AG$3,FALSE),0)</f>
        <v>0</v>
      </c>
      <c r="AH257" s="193">
        <f>+IFERROR(VLOOKUP($AF257,'Limited Loss'!$F$5:$P$124,AH$3,FALSE),0)</f>
        <v>0</v>
      </c>
      <c r="AI257" s="193">
        <f>+IFERROR(VLOOKUP($AF257,'Limited Loss'!$F$5:$P$124,AI$3,FALSE),0)</f>
        <v>0</v>
      </c>
      <c r="AJ257" s="193">
        <f>+IFERROR(VLOOKUP($AF257,'Limited Loss'!$F$5:$P$124,AJ$3,FALSE),0)</f>
        <v>0</v>
      </c>
      <c r="AK257" s="100">
        <f>+IFERROR(VLOOKUP($AF257,'Limited Loss'!$F$5:$P$124,AK$3,FALSE),0)</f>
        <v>0</v>
      </c>
      <c r="AL257" s="193">
        <f>+IFERROR(VLOOKUP($AF257,'Limited Loss'!$F$5:$P$124,AL$3,FALSE),0)</f>
        <v>0</v>
      </c>
      <c r="AM257" s="193">
        <f>+IFERROR(VLOOKUP($AF257,'Limited Loss'!$F$5:$P$124,AM$3,FALSE),0)</f>
        <v>0</v>
      </c>
      <c r="AN257" s="193">
        <f>+IFERROR(VLOOKUP($AF257,'Limited Loss'!$F$5:$P$124,AN$3,FALSE),0)</f>
        <v>0</v>
      </c>
      <c r="AO257" s="193">
        <f>+IFERROR(VLOOKUP($AF257,'Limited Loss'!$F$5:$P$124,AO$3,FALSE),0)</f>
        <v>0</v>
      </c>
      <c r="AP257" s="100">
        <f>+IFERROR(VLOOKUP($AF257,'Limited Loss'!$F$5:$P$124,AP$3,FALSE),0)</f>
        <v>0</v>
      </c>
      <c r="AQ257" s="353"/>
      <c r="AR257" s="331">
        <f t="shared" si="28"/>
        <v>305</v>
      </c>
      <c r="AS257" s="332">
        <f t="shared" si="28"/>
        <v>2016</v>
      </c>
      <c r="AT257" s="349">
        <f t="shared" si="35"/>
        <v>0</v>
      </c>
      <c r="AU257" s="349">
        <f t="shared" si="35"/>
        <v>597.48119999999994</v>
      </c>
      <c r="AV257" s="349">
        <f t="shared" si="35"/>
        <v>191354.5429</v>
      </c>
      <c r="AW257" s="349">
        <f t="shared" si="35"/>
        <v>106663.0454</v>
      </c>
      <c r="AX257" s="350">
        <f t="shared" si="35"/>
        <v>25015.669399999999</v>
      </c>
      <c r="AY257" s="349">
        <f t="shared" si="36"/>
        <v>0</v>
      </c>
      <c r="AZ257" s="349">
        <f t="shared" si="36"/>
        <v>273.61619999999999</v>
      </c>
      <c r="BA257" s="349">
        <f t="shared" si="36"/>
        <v>199226.97010000001</v>
      </c>
      <c r="BB257" s="349">
        <f t="shared" si="36"/>
        <v>177203.31109999999</v>
      </c>
      <c r="BC257" s="349">
        <f t="shared" si="36"/>
        <v>82193.438400000014</v>
      </c>
      <c r="BD257" s="350">
        <f t="shared" si="36"/>
        <v>43164.308000000005</v>
      </c>
      <c r="BE257" s="349">
        <f t="shared" si="30"/>
        <v>391452.61040000001</v>
      </c>
      <c r="BF257" s="375">
        <f t="shared" si="31"/>
        <v>391075.46429999999</v>
      </c>
      <c r="BG257" s="334">
        <f t="shared" si="32"/>
        <v>43164.308000000005</v>
      </c>
      <c r="BI257" s="107">
        <v>957</v>
      </c>
      <c r="BJ257" s="108">
        <v>15110988.535099998</v>
      </c>
      <c r="BK257" s="108">
        <v>11169310.723200001</v>
      </c>
      <c r="BL257" s="108">
        <v>1558489.0930000001</v>
      </c>
    </row>
    <row r="258" spans="1:64" x14ac:dyDescent="0.2">
      <c r="A258" s="326" t="str">
        <f t="shared" si="29"/>
        <v>3052017</v>
      </c>
      <c r="B258" s="331">
        <v>305</v>
      </c>
      <c r="C258" s="327">
        <v>2017</v>
      </c>
      <c r="D258" s="353">
        <f>+IFERROR(VLOOKUP($A258,Data_Loss!$A$2:$V$1180,6,FALSE),0)</f>
        <v>0</v>
      </c>
      <c r="E258" s="353">
        <f>+IFERROR(VLOOKUP($A258,Data_Loss!$A$2:$V$1180,7,FALSE),0)</f>
        <v>0</v>
      </c>
      <c r="F258" s="353">
        <f>+IFERROR(VLOOKUP($A258,Data_Loss!$A$2:$V$1180,8,FALSE),0)</f>
        <v>0</v>
      </c>
      <c r="G258" s="353">
        <f>+IFERROR(VLOOKUP($A258,Data_Loss!$A$2:$V$1180,9,FALSE),0)</f>
        <v>0</v>
      </c>
      <c r="H258" s="353">
        <f>+IFERROR(VLOOKUP($A258,Data_Loss!$A$2:$V$1180,10,FALSE),0)</f>
        <v>4</v>
      </c>
      <c r="I258" s="353">
        <f>+IFERROR(VLOOKUP($A258,Data_Loss!$A$2:$V$1300,12,FALSE),0)</f>
        <v>0</v>
      </c>
      <c r="J258" s="353">
        <f>+IFERROR(VLOOKUP($A258,Data_Loss!$A$2:$V$1300,13,FALSE),0)</f>
        <v>0</v>
      </c>
      <c r="K258" s="353">
        <f>+IFERROR(VLOOKUP($A258,Data_Loss!$A$2:$V$1300,14,FALSE),0)</f>
        <v>0</v>
      </c>
      <c r="L258" s="353">
        <f>+IFERROR(VLOOKUP($A258,Data_Loss!$A$2:$V$1300,15,FALSE),0)</f>
        <v>0</v>
      </c>
      <c r="M258" s="353">
        <f>+IFERROR(VLOOKUP($A258,Data_Loss!$A$2:$V$1300,16,FALSE),0)</f>
        <v>23138</v>
      </c>
      <c r="N258" s="353">
        <f>+IFERROR(VLOOKUP($A258,Data_Loss!$A$2:$V$1300,17,FALSE),0)</f>
        <v>0</v>
      </c>
      <c r="O258" s="353">
        <f>+IFERROR(VLOOKUP($A258,Data_Loss!$A$2:$V$1300,18,FALSE),0)</f>
        <v>0</v>
      </c>
      <c r="P258" s="353">
        <f>+IFERROR(VLOOKUP($A258,Data_Loss!$A$2:$V$1300,19,FALSE),0)</f>
        <v>0</v>
      </c>
      <c r="Q258" s="353">
        <f>+IFERROR(VLOOKUP($A258,Data_Loss!$A$2:$V$1300,20,FALSE),0)</f>
        <v>0</v>
      </c>
      <c r="R258" s="353">
        <f>+IFERROR(VLOOKUP($A258,Data_Loss!$A$2:$V$1300,21,FALSE),0)</f>
        <v>28783</v>
      </c>
      <c r="S258" s="353">
        <f>+IFERROR(VLOOKUP($A258,Data_Loss!$A$2:$V$1300,22,FALSE),0)</f>
        <v>30142</v>
      </c>
      <c r="T258" s="191">
        <f>+$I258*'10k &amp; MO'!C$6+$J258*'10k &amp; MO'!C$12+$K258*'10k &amp; MO'!C$18+$L258*'10k &amp; MO'!C$24+$M258*'10k &amp; MO'!C$30</f>
        <v>0</v>
      </c>
      <c r="U258" s="349">
        <f>+$I258*'10k &amp; MO'!D$6+$J258*'10k &amp; MO'!D$12+$K258*'10k &amp; MO'!D$18+$L258*'10k &amp; MO'!D$24+$M258*'10k &amp; MO'!D$30</f>
        <v>20.824200000000001</v>
      </c>
      <c r="V258" s="349">
        <f>+$I258*'10k &amp; MO'!E$6+$J258*'10k &amp; MO'!E$12+$K258*'10k &amp; MO'!E$18+$L258*'10k &amp; MO'!E$24+$M258*'10k &amp; MO'!E$30</f>
        <v>9201.9825999999994</v>
      </c>
      <c r="W258" s="349">
        <f>+$I258*'10k &amp; MO'!F$6+$J258*'10k &amp; MO'!F$12+$K258*'10k &amp; MO'!F$18+$L258*'10k &amp; MO'!F$24+$M258*'10k &amp; MO'!F$30</f>
        <v>4065.3465999999999</v>
      </c>
      <c r="X258" s="349">
        <f>+$I258*'10k &amp; MO'!G$6+$J258*'10k &amp; MO'!G$12+$K258*'10k &amp; MO'!G$18+$L258*'10k &amp; MO'!G$24+$M258*'10k &amp; MO'!G$30</f>
        <v>25278.264999999999</v>
      </c>
      <c r="Y258" s="349">
        <f>+$N258*'10k &amp; MO'!H$6+$O258*'10k &amp; MO'!H$12+$P258*'10k &amp; MO'!H$18+$Q258*'10k &amp; MO'!H$24+$R258*'10k &amp; MO'!H$30</f>
        <v>0</v>
      </c>
      <c r="Z258" s="349">
        <f>+$N258*'10k &amp; MO'!I$6+$O258*'10k &amp; MO'!I$12+$P258*'10k &amp; MO'!I$18+$Q258*'10k &amp; MO'!I$24+$R258*'10k &amp; MO'!I$30</f>
        <v>8.6349</v>
      </c>
      <c r="AA258" s="349">
        <f>+$N258*'10k &amp; MO'!J$6+$O258*'10k &amp; MO'!J$12+$P258*'10k &amp; MO'!J$18+$Q258*'10k &amp; MO'!J$24+$R258*'10k &amp; MO'!J$30</f>
        <v>11743.464</v>
      </c>
      <c r="AB258" s="349">
        <f>+$N258*'10k &amp; MO'!K$6+$O258*'10k &amp; MO'!K$12+$P258*'10k &amp; MO'!K$18+$Q258*'10k &amp; MO'!K$24+$R258*'10k &amp; MO'!K$30</f>
        <v>5923.5414000000001</v>
      </c>
      <c r="AC258" s="349">
        <f>+$N258*'10k &amp; MO'!L$6+$O258*'10k &amp; MO'!L$12+$P258*'10k &amp; MO'!L$18+$Q258*'10k &amp; MO'!L$24+$R258*'10k &amp; MO'!L$30</f>
        <v>42169.973300000005</v>
      </c>
      <c r="AD258" s="350">
        <f>+S258*'10k &amp; MO'!O$6</f>
        <v>40571.132000000005</v>
      </c>
      <c r="AF258" s="192" t="str">
        <f t="shared" si="27"/>
        <v>3052017</v>
      </c>
      <c r="AG258" s="192">
        <f>+IFERROR(VLOOKUP($AF258,'Limited Loss'!$F$5:$P$124,AG$3,FALSE),0)</f>
        <v>0</v>
      </c>
      <c r="AH258" s="193">
        <f>+IFERROR(VLOOKUP($AF258,'Limited Loss'!$F$5:$P$124,AH$3,FALSE),0)</f>
        <v>0</v>
      </c>
      <c r="AI258" s="193">
        <f>+IFERROR(VLOOKUP($AF258,'Limited Loss'!$F$5:$P$124,AI$3,FALSE),0)</f>
        <v>0</v>
      </c>
      <c r="AJ258" s="193">
        <f>+IFERROR(VLOOKUP($AF258,'Limited Loss'!$F$5:$P$124,AJ$3,FALSE),0)</f>
        <v>0</v>
      </c>
      <c r="AK258" s="100">
        <f>+IFERROR(VLOOKUP($AF258,'Limited Loss'!$F$5:$P$124,AK$3,FALSE),0)</f>
        <v>0</v>
      </c>
      <c r="AL258" s="193">
        <f>+IFERROR(VLOOKUP($AF258,'Limited Loss'!$F$5:$P$124,AL$3,FALSE),0)</f>
        <v>0</v>
      </c>
      <c r="AM258" s="193">
        <f>+IFERROR(VLOOKUP($AF258,'Limited Loss'!$F$5:$P$124,AM$3,FALSE),0)</f>
        <v>0</v>
      </c>
      <c r="AN258" s="193">
        <f>+IFERROR(VLOOKUP($AF258,'Limited Loss'!$F$5:$P$124,AN$3,FALSE),0)</f>
        <v>0</v>
      </c>
      <c r="AO258" s="193">
        <f>+IFERROR(VLOOKUP($AF258,'Limited Loss'!$F$5:$P$124,AO$3,FALSE),0)</f>
        <v>0</v>
      </c>
      <c r="AP258" s="100">
        <f>+IFERROR(VLOOKUP($AF258,'Limited Loss'!$F$5:$P$124,AP$3,FALSE),0)</f>
        <v>0</v>
      </c>
      <c r="AQ258" s="353"/>
      <c r="AR258" s="331">
        <f t="shared" si="28"/>
        <v>305</v>
      </c>
      <c r="AS258" s="332">
        <f t="shared" si="28"/>
        <v>2017</v>
      </c>
      <c r="AT258" s="349">
        <f t="shared" si="35"/>
        <v>0</v>
      </c>
      <c r="AU258" s="349">
        <f t="shared" si="35"/>
        <v>20.824200000000001</v>
      </c>
      <c r="AV258" s="349">
        <f t="shared" si="35"/>
        <v>9201.9825999999994</v>
      </c>
      <c r="AW258" s="349">
        <f t="shared" si="35"/>
        <v>4065.3465999999999</v>
      </c>
      <c r="AX258" s="350">
        <f t="shared" si="35"/>
        <v>25278.264999999999</v>
      </c>
      <c r="AY258" s="349">
        <f t="shared" si="36"/>
        <v>0</v>
      </c>
      <c r="AZ258" s="349">
        <f t="shared" si="36"/>
        <v>8.6349</v>
      </c>
      <c r="BA258" s="349">
        <f t="shared" si="36"/>
        <v>11743.464</v>
      </c>
      <c r="BB258" s="349">
        <f t="shared" si="36"/>
        <v>5923.5414000000001</v>
      </c>
      <c r="BC258" s="349">
        <f t="shared" si="36"/>
        <v>42169.973300000005</v>
      </c>
      <c r="BD258" s="350">
        <f t="shared" si="36"/>
        <v>40571.132000000005</v>
      </c>
      <c r="BE258" s="349">
        <f t="shared" si="30"/>
        <v>20974.905699999996</v>
      </c>
      <c r="BF258" s="375">
        <f t="shared" si="31"/>
        <v>77437.126300000004</v>
      </c>
      <c r="BG258" s="334">
        <f t="shared" si="32"/>
        <v>40571.132000000005</v>
      </c>
      <c r="BI258" s="107">
        <v>958</v>
      </c>
      <c r="BJ258" s="108">
        <v>2849906.8282000003</v>
      </c>
      <c r="BK258" s="108">
        <v>1403151.6468</v>
      </c>
      <c r="BL258" s="108">
        <v>440286.36499999999</v>
      </c>
    </row>
    <row r="259" spans="1:64" x14ac:dyDescent="0.2">
      <c r="A259" s="326" t="str">
        <f t="shared" si="29"/>
        <v>3052018</v>
      </c>
      <c r="B259" s="331">
        <v>305</v>
      </c>
      <c r="C259" s="327">
        <v>2018</v>
      </c>
      <c r="D259" s="353">
        <f>+IFERROR(VLOOKUP($A259,Data_Loss!$A$2:$V$1180,6,FALSE),0)</f>
        <v>0</v>
      </c>
      <c r="E259" s="353">
        <f>+IFERROR(VLOOKUP($A259,Data_Loss!$A$2:$V$1180,7,FALSE),0)</f>
        <v>0</v>
      </c>
      <c r="F259" s="353">
        <f>+IFERROR(VLOOKUP($A259,Data_Loss!$A$2:$V$1180,8,FALSE),0)</f>
        <v>0</v>
      </c>
      <c r="G259" s="353">
        <f>+IFERROR(VLOOKUP($A259,Data_Loss!$A$2:$V$1180,9,FALSE),0)</f>
        <v>0</v>
      </c>
      <c r="H259" s="353">
        <f>+IFERROR(VLOOKUP($A259,Data_Loss!$A$2:$V$1180,10,FALSE),0)</f>
        <v>2</v>
      </c>
      <c r="I259" s="353">
        <f>+IFERROR(VLOOKUP($A259,Data_Loss!$A$2:$V$1300,12,FALSE),0)</f>
        <v>0</v>
      </c>
      <c r="J259" s="353">
        <f>+IFERROR(VLOOKUP($A259,Data_Loss!$A$2:$V$1300,13,FALSE),0)</f>
        <v>0</v>
      </c>
      <c r="K259" s="353">
        <f>+IFERROR(VLOOKUP($A259,Data_Loss!$A$2:$V$1300,14,FALSE),0)</f>
        <v>0</v>
      </c>
      <c r="L259" s="353">
        <f>+IFERROR(VLOOKUP($A259,Data_Loss!$A$2:$V$1300,15,FALSE),0)</f>
        <v>0</v>
      </c>
      <c r="M259" s="353">
        <f>+IFERROR(VLOOKUP($A259,Data_Loss!$A$2:$V$1300,16,FALSE),0)</f>
        <v>7207</v>
      </c>
      <c r="N259" s="353">
        <f>+IFERROR(VLOOKUP($A259,Data_Loss!$A$2:$V$1300,17,FALSE),0)</f>
        <v>0</v>
      </c>
      <c r="O259" s="353">
        <f>+IFERROR(VLOOKUP($A259,Data_Loss!$A$2:$V$1300,18,FALSE),0)</f>
        <v>0</v>
      </c>
      <c r="P259" s="353">
        <f>+IFERROR(VLOOKUP($A259,Data_Loss!$A$2:$V$1300,19,FALSE),0)</f>
        <v>0</v>
      </c>
      <c r="Q259" s="353">
        <f>+IFERROR(VLOOKUP($A259,Data_Loss!$A$2:$V$1300,20,FALSE),0)</f>
        <v>0</v>
      </c>
      <c r="R259" s="353">
        <f>+IFERROR(VLOOKUP($A259,Data_Loss!$A$2:$V$1300,21,FALSE),0)</f>
        <v>28823</v>
      </c>
      <c r="S259" s="353">
        <f>+IFERROR(VLOOKUP($A259,Data_Loss!$A$2:$V$1300,22,FALSE),0)</f>
        <v>10255</v>
      </c>
      <c r="T259" s="191">
        <f>+$I259*'10k &amp; MO'!C$7+$J259*'10k &amp; MO'!C$13+$K259*'10k &amp; MO'!C$19+$L259*'10k &amp; MO'!C$25+$M259*'10k &amp; MO'!C$31</f>
        <v>15.855400000000001</v>
      </c>
      <c r="U259" s="349">
        <f>+$I259*'10k &amp; MO'!D$7+$J259*'10k &amp; MO'!D$13+$K259*'10k &amp; MO'!D$19+$L259*'10k &amp; MO'!D$25+$M259*'10k &amp; MO'!D$31</f>
        <v>491.51739999999995</v>
      </c>
      <c r="V259" s="349">
        <f>+$I259*'10k &amp; MO'!E$7+$J259*'10k &amp; MO'!E$13+$K259*'10k &amp; MO'!E$19+$L259*'10k &amp; MO'!E$25+$M259*'10k &amp; MO'!E$31</f>
        <v>10111.421</v>
      </c>
      <c r="W259" s="349">
        <f>+$I259*'10k &amp; MO'!F$7+$J259*'10k &amp; MO'!F$13+$K259*'10k &amp; MO'!F$19+$L259*'10k &amp; MO'!F$25+$M259*'10k &amp; MO'!F$31</f>
        <v>3813.2237</v>
      </c>
      <c r="X259" s="349">
        <f>+$I259*'10k &amp; MO'!G$7+$J259*'10k &amp; MO'!G$13+$K259*'10k &amp; MO'!G$19+$L259*'10k &amp; MO'!G$25+$M259*'10k &amp; MO'!G$31</f>
        <v>4964.1815999999999</v>
      </c>
      <c r="Y259" s="349">
        <f>+$N259*'10k &amp; MO'!H$7+$O259*'10k &amp; MO'!H$13+$P259*'10k &amp; MO'!H$19+$Q259*'10k &amp; MO'!H$25+$R259*'10k &amp; MO'!H$31</f>
        <v>83.586699999999993</v>
      </c>
      <c r="Z259" s="349">
        <f>+$N259*'10k &amp; MO'!I$7+$O259*'10k &amp; MO'!I$13+$P259*'10k &amp; MO'!I$19+$Q259*'10k &amp; MO'!I$25+$R259*'10k &amp; MO'!I$31</f>
        <v>2850.5947000000001</v>
      </c>
      <c r="AA259" s="349">
        <f>+$N259*'10k &amp; MO'!J$7+$O259*'10k &amp; MO'!J$13+$P259*'10k &amp; MO'!J$19+$Q259*'10k &amp; MO'!J$25+$R259*'10k &amp; MO'!J$31</f>
        <v>29318.755600000004</v>
      </c>
      <c r="AB259" s="349">
        <f>+$N259*'10k &amp; MO'!K$7+$O259*'10k &amp; MO'!K$13+$P259*'10k &amp; MO'!K$19+$Q259*'10k &amp; MO'!K$25+$R259*'10k &amp; MO'!K$31</f>
        <v>15501.009399999999</v>
      </c>
      <c r="AC259" s="349">
        <f>+$N259*'10k &amp; MO'!L$7+$O259*'10k &amp; MO'!L$13+$P259*'10k &amp; MO'!L$19+$Q259*'10k &amp; MO'!L$25+$R259*'10k &amp; MO'!L$31</f>
        <v>24222.849200000001</v>
      </c>
      <c r="AD259" s="350">
        <f>+S259*'10k &amp; MO'!O$7</f>
        <v>13598.130000000001</v>
      </c>
      <c r="AF259" s="192" t="str">
        <f t="shared" si="27"/>
        <v>3052018</v>
      </c>
      <c r="AG259" s="192">
        <f>+IFERROR(VLOOKUP($AF259,'Limited Loss'!$F$5:$P$124,AG$3,FALSE),0)</f>
        <v>0</v>
      </c>
      <c r="AH259" s="193">
        <f>+IFERROR(VLOOKUP($AF259,'Limited Loss'!$F$5:$P$124,AH$3,FALSE),0)</f>
        <v>0</v>
      </c>
      <c r="AI259" s="193">
        <f>+IFERROR(VLOOKUP($AF259,'Limited Loss'!$F$5:$P$124,AI$3,FALSE),0)</f>
        <v>0</v>
      </c>
      <c r="AJ259" s="193">
        <f>+IFERROR(VLOOKUP($AF259,'Limited Loss'!$F$5:$P$124,AJ$3,FALSE),0)</f>
        <v>0</v>
      </c>
      <c r="AK259" s="100">
        <f>+IFERROR(VLOOKUP($AF259,'Limited Loss'!$F$5:$P$124,AK$3,FALSE),0)</f>
        <v>0</v>
      </c>
      <c r="AL259" s="193">
        <f>+IFERROR(VLOOKUP($AF259,'Limited Loss'!$F$5:$P$124,AL$3,FALSE),0)</f>
        <v>0</v>
      </c>
      <c r="AM259" s="193">
        <f>+IFERROR(VLOOKUP($AF259,'Limited Loss'!$F$5:$P$124,AM$3,FALSE),0)</f>
        <v>0</v>
      </c>
      <c r="AN259" s="193">
        <f>+IFERROR(VLOOKUP($AF259,'Limited Loss'!$F$5:$P$124,AN$3,FALSE),0)</f>
        <v>0</v>
      </c>
      <c r="AO259" s="193">
        <f>+IFERROR(VLOOKUP($AF259,'Limited Loss'!$F$5:$P$124,AO$3,FALSE),0)</f>
        <v>0</v>
      </c>
      <c r="AP259" s="100">
        <f>+IFERROR(VLOOKUP($AF259,'Limited Loss'!$F$5:$P$124,AP$3,FALSE),0)</f>
        <v>0</v>
      </c>
      <c r="AQ259" s="353"/>
      <c r="AR259" s="331">
        <f t="shared" si="28"/>
        <v>305</v>
      </c>
      <c r="AS259" s="332">
        <f t="shared" si="28"/>
        <v>2018</v>
      </c>
      <c r="AT259" s="349">
        <f t="shared" si="35"/>
        <v>15.855400000000001</v>
      </c>
      <c r="AU259" s="349">
        <f t="shared" si="35"/>
        <v>491.51739999999995</v>
      </c>
      <c r="AV259" s="349">
        <f t="shared" si="35"/>
        <v>10111.421</v>
      </c>
      <c r="AW259" s="349">
        <f t="shared" si="35"/>
        <v>3813.2237</v>
      </c>
      <c r="AX259" s="350">
        <f t="shared" si="35"/>
        <v>4964.1815999999999</v>
      </c>
      <c r="AY259" s="349">
        <f t="shared" si="36"/>
        <v>83.586699999999993</v>
      </c>
      <c r="AZ259" s="349">
        <f t="shared" si="36"/>
        <v>2850.5947000000001</v>
      </c>
      <c r="BA259" s="349">
        <f t="shared" si="36"/>
        <v>29318.755600000004</v>
      </c>
      <c r="BB259" s="349">
        <f t="shared" si="36"/>
        <v>15501.009399999999</v>
      </c>
      <c r="BC259" s="349">
        <f t="shared" si="36"/>
        <v>24222.849200000001</v>
      </c>
      <c r="BD259" s="350">
        <f t="shared" si="36"/>
        <v>13598.130000000001</v>
      </c>
      <c r="BE259" s="349">
        <f t="shared" si="30"/>
        <v>42871.730800000005</v>
      </c>
      <c r="BF259" s="375">
        <f t="shared" si="31"/>
        <v>48501.263900000005</v>
      </c>
      <c r="BG259" s="334">
        <f t="shared" si="32"/>
        <v>13598.130000000001</v>
      </c>
      <c r="BI259" s="107">
        <v>959</v>
      </c>
      <c r="BJ259" s="108">
        <v>1565975.1085000001</v>
      </c>
      <c r="BK259" s="108">
        <v>1255038.3119000001</v>
      </c>
      <c r="BL259" s="108">
        <v>580201.35600000003</v>
      </c>
    </row>
    <row r="260" spans="1:64" x14ac:dyDescent="0.2">
      <c r="A260" s="326" t="str">
        <f t="shared" si="29"/>
        <v>3062014</v>
      </c>
      <c r="B260" s="331">
        <v>306</v>
      </c>
      <c r="C260" s="327">
        <v>2014</v>
      </c>
      <c r="D260" s="353">
        <f>+IFERROR(VLOOKUP($A260,Data_Loss!$A$2:$V$1180,6,FALSE),0)</f>
        <v>0</v>
      </c>
      <c r="E260" s="353">
        <f>+IFERROR(VLOOKUP($A260,Data_Loss!$A$2:$V$1180,7,FALSE),0)</f>
        <v>0</v>
      </c>
      <c r="F260" s="353">
        <f>+IFERROR(VLOOKUP($A260,Data_Loss!$A$2:$V$1180,8,FALSE),0)</f>
        <v>0</v>
      </c>
      <c r="G260" s="353">
        <f>+IFERROR(VLOOKUP($A260,Data_Loss!$A$2:$V$1180,9,FALSE),0)</f>
        <v>0</v>
      </c>
      <c r="H260" s="353">
        <f>+IFERROR(VLOOKUP($A260,Data_Loss!$A$2:$V$1180,10,FALSE),0)</f>
        <v>0</v>
      </c>
      <c r="I260" s="353">
        <f>+IFERROR(VLOOKUP($A260,Data_Loss!$A$2:$V$1300,12,FALSE),0)</f>
        <v>0</v>
      </c>
      <c r="J260" s="353">
        <f>+IFERROR(VLOOKUP($A260,Data_Loss!$A$2:$V$1300,13,FALSE),0)</f>
        <v>0</v>
      </c>
      <c r="K260" s="353">
        <f>+IFERROR(VLOOKUP($A260,Data_Loss!$A$2:$V$1300,14,FALSE),0)</f>
        <v>0</v>
      </c>
      <c r="L260" s="353">
        <f>+IFERROR(VLOOKUP($A260,Data_Loss!$A$2:$V$1300,15,FALSE),0)</f>
        <v>0</v>
      </c>
      <c r="M260" s="353">
        <f>+IFERROR(VLOOKUP($A260,Data_Loss!$A$2:$V$1300,16,FALSE),0)</f>
        <v>0</v>
      </c>
      <c r="N260" s="353">
        <f>+IFERROR(VLOOKUP($A260,Data_Loss!$A$2:$V$1300,17,FALSE),0)</f>
        <v>0</v>
      </c>
      <c r="O260" s="353">
        <f>+IFERROR(VLOOKUP($A260,Data_Loss!$A$2:$V$1300,18,FALSE),0)</f>
        <v>0</v>
      </c>
      <c r="P260" s="353">
        <f>+IFERROR(VLOOKUP($A260,Data_Loss!$A$2:$V$1300,19,FALSE),0)</f>
        <v>0</v>
      </c>
      <c r="Q260" s="353">
        <f>+IFERROR(VLOOKUP($A260,Data_Loss!$A$2:$V$1300,20,FALSE),0)</f>
        <v>0</v>
      </c>
      <c r="R260" s="353">
        <f>+IFERROR(VLOOKUP($A260,Data_Loss!$A$2:$V$1300,21,FALSE),0)</f>
        <v>0</v>
      </c>
      <c r="S260" s="353">
        <f>+IFERROR(VLOOKUP($A260,Data_Loss!$A$2:$V$1300,22,FALSE),0)</f>
        <v>0</v>
      </c>
      <c r="T260" s="191">
        <f>+$I260*'10k &amp; MO'!C$3+$J260*'10k &amp; MO'!C$9+$K260*'10k &amp; MO'!C$15+$L260*'10k &amp; MO'!C$21+$M260*'10k &amp; MO'!C$27</f>
        <v>0</v>
      </c>
      <c r="U260" s="349">
        <f>+$I260*'10k &amp; MO'!D$3+$J260*'10k &amp; MO'!D$9+$K260*'10k &amp; MO'!D$15+$L260*'10k &amp; MO'!D$21+$M260*'10k &amp; MO'!D$27</f>
        <v>0</v>
      </c>
      <c r="V260" s="349">
        <f>+$I260*'10k &amp; MO'!E$3+$J260*'10k &amp; MO'!E$9+$K260*'10k &amp; MO'!E$15+$L260*'10k &amp; MO'!E$21+$M260*'10k &amp; MO'!E$27</f>
        <v>0</v>
      </c>
      <c r="W260" s="349">
        <f>+$I260*'10k &amp; MO'!F$3+$J260*'10k &amp; MO'!F$9+$K260*'10k &amp; MO'!F$15+$L260*'10k &amp; MO'!F$21+$M260*'10k &amp; MO'!F$27</f>
        <v>0</v>
      </c>
      <c r="X260" s="349">
        <f>+$I260*'10k &amp; MO'!G$3+$J260*'10k &amp; MO'!G$9+$K260*'10k &amp; MO'!G$15+$L260*'10k &amp; MO'!G$21+$M260*'10k &amp; MO'!G$27</f>
        <v>0</v>
      </c>
      <c r="Y260" s="349">
        <f>+$N260*'10k &amp; MO'!H$3+$O260*'10k &amp; MO'!H$9+$P260*'10k &amp; MO'!H$15+$Q260*'10k &amp; MO'!H$21+$R260*'10k &amp; MO'!H$27</f>
        <v>0</v>
      </c>
      <c r="Z260" s="349">
        <f>+$N260*'10k &amp; MO'!I$3+$O260*'10k &amp; MO'!I$9+$P260*'10k &amp; MO'!I$15+$Q260*'10k &amp; MO'!I$21+$R260*'10k &amp; MO'!I$27</f>
        <v>0</v>
      </c>
      <c r="AA260" s="349">
        <f>+$N260*'10k &amp; MO'!J$3+$O260*'10k &amp; MO'!J$9+$P260*'10k &amp; MO'!J$15+$Q260*'10k &amp; MO'!J$21+$R260*'10k &amp; MO'!J$27</f>
        <v>0</v>
      </c>
      <c r="AB260" s="349">
        <f>+$N260*'10k &amp; MO'!K$3+$O260*'10k &amp; MO'!K$9+$P260*'10k &amp; MO'!K$15+$Q260*'10k &amp; MO'!K$21+$R260*'10k &amp; MO'!K$27</f>
        <v>0</v>
      </c>
      <c r="AC260" s="349">
        <f>+$N260*'10k &amp; MO'!L$3+$O260*'10k &amp; MO'!L$9+$P260*'10k &amp; MO'!L$15+$Q260*'10k &amp; MO'!L$21+$R260*'10k &amp; MO'!L$27</f>
        <v>0</v>
      </c>
      <c r="AD260" s="350">
        <f>+S260*'10k &amp; MO'!O$3</f>
        <v>0</v>
      </c>
      <c r="AF260" s="192" t="str">
        <f t="shared" si="27"/>
        <v>3062014</v>
      </c>
      <c r="AG260" s="192">
        <f>+IFERROR(VLOOKUP($AF260,'Limited Loss'!$F$5:$P$124,AG$3,FALSE),0)</f>
        <v>0</v>
      </c>
      <c r="AH260" s="193">
        <f>+IFERROR(VLOOKUP($AF260,'Limited Loss'!$F$5:$P$124,AH$3,FALSE),0)</f>
        <v>0</v>
      </c>
      <c r="AI260" s="193">
        <f>+IFERROR(VLOOKUP($AF260,'Limited Loss'!$F$5:$P$124,AI$3,FALSE),0)</f>
        <v>0</v>
      </c>
      <c r="AJ260" s="193">
        <f>+IFERROR(VLOOKUP($AF260,'Limited Loss'!$F$5:$P$124,AJ$3,FALSE),0)</f>
        <v>0</v>
      </c>
      <c r="AK260" s="100">
        <f>+IFERROR(VLOOKUP($AF260,'Limited Loss'!$F$5:$P$124,AK$3,FALSE),0)</f>
        <v>0</v>
      </c>
      <c r="AL260" s="193">
        <f>+IFERROR(VLOOKUP($AF260,'Limited Loss'!$F$5:$P$124,AL$3,FALSE),0)</f>
        <v>0</v>
      </c>
      <c r="AM260" s="193">
        <f>+IFERROR(VLOOKUP($AF260,'Limited Loss'!$F$5:$P$124,AM$3,FALSE),0)</f>
        <v>0</v>
      </c>
      <c r="AN260" s="193">
        <f>+IFERROR(VLOOKUP($AF260,'Limited Loss'!$F$5:$P$124,AN$3,FALSE),0)</f>
        <v>0</v>
      </c>
      <c r="AO260" s="193">
        <f>+IFERROR(VLOOKUP($AF260,'Limited Loss'!$F$5:$P$124,AO$3,FALSE),0)</f>
        <v>0</v>
      </c>
      <c r="AP260" s="100">
        <f>+IFERROR(VLOOKUP($AF260,'Limited Loss'!$F$5:$P$124,AP$3,FALSE),0)</f>
        <v>0</v>
      </c>
      <c r="AQ260" s="353"/>
      <c r="AR260" s="331">
        <f t="shared" si="28"/>
        <v>306</v>
      </c>
      <c r="AS260" s="332">
        <f t="shared" si="28"/>
        <v>2014</v>
      </c>
      <c r="AT260" s="349">
        <f t="shared" si="35"/>
        <v>0</v>
      </c>
      <c r="AU260" s="349">
        <f t="shared" si="35"/>
        <v>0</v>
      </c>
      <c r="AV260" s="349">
        <f t="shared" si="35"/>
        <v>0</v>
      </c>
      <c r="AW260" s="349">
        <f t="shared" si="35"/>
        <v>0</v>
      </c>
      <c r="AX260" s="350">
        <f t="shared" si="35"/>
        <v>0</v>
      </c>
      <c r="AY260" s="349">
        <f t="shared" si="36"/>
        <v>0</v>
      </c>
      <c r="AZ260" s="349">
        <f t="shared" si="36"/>
        <v>0</v>
      </c>
      <c r="BA260" s="349">
        <f t="shared" si="36"/>
        <v>0</v>
      </c>
      <c r="BB260" s="349">
        <f t="shared" si="36"/>
        <v>0</v>
      </c>
      <c r="BC260" s="349">
        <f t="shared" si="36"/>
        <v>0</v>
      </c>
      <c r="BD260" s="350">
        <f t="shared" si="36"/>
        <v>0</v>
      </c>
      <c r="BE260" s="349">
        <f t="shared" si="30"/>
        <v>0</v>
      </c>
      <c r="BF260" s="375">
        <f t="shared" si="31"/>
        <v>0</v>
      </c>
      <c r="BG260" s="334">
        <f t="shared" si="32"/>
        <v>0</v>
      </c>
      <c r="BI260" s="107">
        <v>960</v>
      </c>
      <c r="BJ260" s="108">
        <v>12905969.4417</v>
      </c>
      <c r="BK260" s="108">
        <v>11741083.0539</v>
      </c>
      <c r="BL260" s="108">
        <v>1467315.1</v>
      </c>
    </row>
    <row r="261" spans="1:64" x14ac:dyDescent="0.2">
      <c r="A261" s="326" t="str">
        <f t="shared" si="29"/>
        <v>3062015</v>
      </c>
      <c r="B261" s="331">
        <v>306</v>
      </c>
      <c r="C261" s="327">
        <v>2015</v>
      </c>
      <c r="D261" s="353">
        <f>+IFERROR(VLOOKUP($A261,Data_Loss!$A$2:$V$1180,6,FALSE),0)</f>
        <v>0</v>
      </c>
      <c r="E261" s="353">
        <f>+IFERROR(VLOOKUP($A261,Data_Loss!$A$2:$V$1180,7,FALSE),0)</f>
        <v>0</v>
      </c>
      <c r="F261" s="353">
        <f>+IFERROR(VLOOKUP($A261,Data_Loss!$A$2:$V$1180,8,FALSE),0)</f>
        <v>0</v>
      </c>
      <c r="G261" s="353">
        <f>+IFERROR(VLOOKUP($A261,Data_Loss!$A$2:$V$1180,9,FALSE),0)</f>
        <v>0</v>
      </c>
      <c r="H261" s="353">
        <f>+IFERROR(VLOOKUP($A261,Data_Loss!$A$2:$V$1180,10,FALSE),0)</f>
        <v>0</v>
      </c>
      <c r="I261" s="353">
        <f>+IFERROR(VLOOKUP($A261,Data_Loss!$A$2:$V$1300,12,FALSE),0)</f>
        <v>0</v>
      </c>
      <c r="J261" s="353">
        <f>+IFERROR(VLOOKUP($A261,Data_Loss!$A$2:$V$1300,13,FALSE),0)</f>
        <v>0</v>
      </c>
      <c r="K261" s="353">
        <f>+IFERROR(VLOOKUP($A261,Data_Loss!$A$2:$V$1300,14,FALSE),0)</f>
        <v>0</v>
      </c>
      <c r="L261" s="353">
        <f>+IFERROR(VLOOKUP($A261,Data_Loss!$A$2:$V$1300,15,FALSE),0)</f>
        <v>0</v>
      </c>
      <c r="M261" s="353">
        <f>+IFERROR(VLOOKUP($A261,Data_Loss!$A$2:$V$1300,16,FALSE),0)</f>
        <v>0</v>
      </c>
      <c r="N261" s="353">
        <f>+IFERROR(VLOOKUP($A261,Data_Loss!$A$2:$V$1300,17,FALSE),0)</f>
        <v>0</v>
      </c>
      <c r="O261" s="353">
        <f>+IFERROR(VLOOKUP($A261,Data_Loss!$A$2:$V$1300,18,FALSE),0)</f>
        <v>0</v>
      </c>
      <c r="P261" s="353">
        <f>+IFERROR(VLOOKUP($A261,Data_Loss!$A$2:$V$1300,19,FALSE),0)</f>
        <v>0</v>
      </c>
      <c r="Q261" s="353">
        <f>+IFERROR(VLOOKUP($A261,Data_Loss!$A$2:$V$1300,20,FALSE),0)</f>
        <v>0</v>
      </c>
      <c r="R261" s="353">
        <f>+IFERROR(VLOOKUP($A261,Data_Loss!$A$2:$V$1300,21,FALSE),0)</f>
        <v>0</v>
      </c>
      <c r="S261" s="353">
        <f>+IFERROR(VLOOKUP($A261,Data_Loss!$A$2:$V$1300,22,FALSE),0)</f>
        <v>0</v>
      </c>
      <c r="T261" s="191">
        <f>+$I261*'10k &amp; MO'!C$4+$J261*'10k &amp; MO'!C$10+$K261*'10k &amp; MO'!C$16+$L261*'10k &amp; MO'!C$22+$M261*'10k &amp; MO'!C$28</f>
        <v>0</v>
      </c>
      <c r="U261" s="349">
        <f>+$I261*'10k &amp; MO'!D$4+$J261*'10k &amp; MO'!D$10+$K261*'10k &amp; MO'!D$16+$L261*'10k &amp; MO'!D$22+$M261*'10k &amp; MO'!D$28</f>
        <v>0</v>
      </c>
      <c r="V261" s="349">
        <f>+$I261*'10k &amp; MO'!E$4+$J261*'10k &amp; MO'!E$10+$K261*'10k &amp; MO'!E$16+$L261*'10k &amp; MO'!E$22+$M261*'10k &amp; MO'!E$28</f>
        <v>0</v>
      </c>
      <c r="W261" s="349">
        <f>+$I261*'10k &amp; MO'!F$4+$J261*'10k &amp; MO'!F$10+$K261*'10k &amp; MO'!F$16+$L261*'10k &amp; MO'!F$22+$M261*'10k &amp; MO'!F$28</f>
        <v>0</v>
      </c>
      <c r="X261" s="349">
        <f>+$I261*'10k &amp; MO'!G$4+$J261*'10k &amp; MO'!G$10+$K261*'10k &amp; MO'!G$16+$L261*'10k &amp; MO'!G$22+$M261*'10k &amp; MO'!G$28</f>
        <v>0</v>
      </c>
      <c r="Y261" s="349">
        <f>+$N261*'10k &amp; MO'!H$4+$O261*'10k &amp; MO'!H$10+$P261*'10k &amp; MO'!H$16+$Q261*'10k &amp; MO'!H$22+$R261*'10k &amp; MO'!H$28</f>
        <v>0</v>
      </c>
      <c r="Z261" s="349">
        <f>+$N261*'10k &amp; MO'!I$4+$O261*'10k &amp; MO'!I$10+$P261*'10k &amp; MO'!I$16+$Q261*'10k &amp; MO'!I$22+$R261*'10k &amp; MO'!I$28</f>
        <v>0</v>
      </c>
      <c r="AA261" s="349">
        <f>+$N261*'10k &amp; MO'!J$4+$O261*'10k &amp; MO'!J$10+$P261*'10k &amp; MO'!J$16+$Q261*'10k &amp; MO'!J$22+$R261*'10k &amp; MO'!J$28</f>
        <v>0</v>
      </c>
      <c r="AB261" s="349">
        <f>+$N261*'10k &amp; MO'!K$4+$O261*'10k &amp; MO'!K$10+$P261*'10k &amp; MO'!K$16+$Q261*'10k &amp; MO'!K$22+$R261*'10k &amp; MO'!K$28</f>
        <v>0</v>
      </c>
      <c r="AC261" s="349">
        <f>+$N261*'10k &amp; MO'!L$4+$O261*'10k &amp; MO'!L$10+$P261*'10k &amp; MO'!L$16+$Q261*'10k &amp; MO'!L$22+$R261*'10k &amp; MO'!L$28</f>
        <v>0</v>
      </c>
      <c r="AD261" s="350">
        <f>+S261*'10k &amp; MO'!O$4</f>
        <v>0</v>
      </c>
      <c r="AF261" s="192" t="str">
        <f t="shared" ref="AF261:AF324" si="37">+B261&amp;C261</f>
        <v>3062015</v>
      </c>
      <c r="AG261" s="192">
        <f>+IFERROR(VLOOKUP($AF261,'Limited Loss'!$F$5:$P$124,AG$3,FALSE),0)</f>
        <v>0</v>
      </c>
      <c r="AH261" s="193">
        <f>+IFERROR(VLOOKUP($AF261,'Limited Loss'!$F$5:$P$124,AH$3,FALSE),0)</f>
        <v>0</v>
      </c>
      <c r="AI261" s="193">
        <f>+IFERROR(VLOOKUP($AF261,'Limited Loss'!$F$5:$P$124,AI$3,FALSE),0)</f>
        <v>0</v>
      </c>
      <c r="AJ261" s="193">
        <f>+IFERROR(VLOOKUP($AF261,'Limited Loss'!$F$5:$P$124,AJ$3,FALSE),0)</f>
        <v>0</v>
      </c>
      <c r="AK261" s="100">
        <f>+IFERROR(VLOOKUP($AF261,'Limited Loss'!$F$5:$P$124,AK$3,FALSE),0)</f>
        <v>0</v>
      </c>
      <c r="AL261" s="193">
        <f>+IFERROR(VLOOKUP($AF261,'Limited Loss'!$F$5:$P$124,AL$3,FALSE),0)</f>
        <v>0</v>
      </c>
      <c r="AM261" s="193">
        <f>+IFERROR(VLOOKUP($AF261,'Limited Loss'!$F$5:$P$124,AM$3,FALSE),0)</f>
        <v>0</v>
      </c>
      <c r="AN261" s="193">
        <f>+IFERROR(VLOOKUP($AF261,'Limited Loss'!$F$5:$P$124,AN$3,FALSE),0)</f>
        <v>0</v>
      </c>
      <c r="AO261" s="193">
        <f>+IFERROR(VLOOKUP($AF261,'Limited Loss'!$F$5:$P$124,AO$3,FALSE),0)</f>
        <v>0</v>
      </c>
      <c r="AP261" s="100">
        <f>+IFERROR(VLOOKUP($AF261,'Limited Loss'!$F$5:$P$124,AP$3,FALSE),0)</f>
        <v>0</v>
      </c>
      <c r="AQ261" s="353"/>
      <c r="AR261" s="331">
        <f t="shared" ref="AR261:AS324" si="38">+B261</f>
        <v>306</v>
      </c>
      <c r="AS261" s="332">
        <f t="shared" si="38"/>
        <v>2015</v>
      </c>
      <c r="AT261" s="349">
        <f t="shared" si="35"/>
        <v>0</v>
      </c>
      <c r="AU261" s="349">
        <f t="shared" si="35"/>
        <v>0</v>
      </c>
      <c r="AV261" s="349">
        <f t="shared" si="35"/>
        <v>0</v>
      </c>
      <c r="AW261" s="349">
        <f t="shared" si="35"/>
        <v>0</v>
      </c>
      <c r="AX261" s="350">
        <f t="shared" si="35"/>
        <v>0</v>
      </c>
      <c r="AY261" s="349">
        <f t="shared" si="36"/>
        <v>0</v>
      </c>
      <c r="AZ261" s="349">
        <f t="shared" si="36"/>
        <v>0</v>
      </c>
      <c r="BA261" s="349">
        <f t="shared" si="36"/>
        <v>0</v>
      </c>
      <c r="BB261" s="349">
        <f t="shared" si="36"/>
        <v>0</v>
      </c>
      <c r="BC261" s="349">
        <f t="shared" si="36"/>
        <v>0</v>
      </c>
      <c r="BD261" s="350">
        <f t="shared" si="36"/>
        <v>0</v>
      </c>
      <c r="BE261" s="349">
        <f t="shared" si="30"/>
        <v>0</v>
      </c>
      <c r="BF261" s="375">
        <f t="shared" si="31"/>
        <v>0</v>
      </c>
      <c r="BG261" s="334">
        <f t="shared" si="32"/>
        <v>0</v>
      </c>
      <c r="BI261" s="107">
        <v>961</v>
      </c>
      <c r="BJ261" s="108">
        <v>7871136.4489000002</v>
      </c>
      <c r="BK261" s="108">
        <v>4393272.9794999994</v>
      </c>
      <c r="BL261" s="108">
        <v>435410.864</v>
      </c>
    </row>
    <row r="262" spans="1:64" x14ac:dyDescent="0.2">
      <c r="A262" s="326" t="str">
        <f t="shared" ref="A262:A325" si="39">+B262&amp;C262</f>
        <v>3062016</v>
      </c>
      <c r="B262" s="331">
        <v>306</v>
      </c>
      <c r="C262" s="327">
        <v>2016</v>
      </c>
      <c r="D262" s="353">
        <f>+IFERROR(VLOOKUP($A262,Data_Loss!$A$2:$V$1180,6,FALSE),0)</f>
        <v>0</v>
      </c>
      <c r="E262" s="353">
        <f>+IFERROR(VLOOKUP($A262,Data_Loss!$A$2:$V$1180,7,FALSE),0)</f>
        <v>0</v>
      </c>
      <c r="F262" s="353">
        <f>+IFERROR(VLOOKUP($A262,Data_Loss!$A$2:$V$1180,8,FALSE),0)</f>
        <v>0</v>
      </c>
      <c r="G262" s="353">
        <f>+IFERROR(VLOOKUP($A262,Data_Loss!$A$2:$V$1180,9,FALSE),0)</f>
        <v>0</v>
      </c>
      <c r="H262" s="353">
        <f>+IFERROR(VLOOKUP($A262,Data_Loss!$A$2:$V$1180,10,FALSE),0)</f>
        <v>0</v>
      </c>
      <c r="I262" s="353">
        <f>+IFERROR(VLOOKUP($A262,Data_Loss!$A$2:$V$1300,12,FALSE),0)</f>
        <v>0</v>
      </c>
      <c r="J262" s="353">
        <f>+IFERROR(VLOOKUP($A262,Data_Loss!$A$2:$V$1300,13,FALSE),0)</f>
        <v>0</v>
      </c>
      <c r="K262" s="353">
        <f>+IFERROR(VLOOKUP($A262,Data_Loss!$A$2:$V$1300,14,FALSE),0)</f>
        <v>0</v>
      </c>
      <c r="L262" s="353">
        <f>+IFERROR(VLOOKUP($A262,Data_Loss!$A$2:$V$1300,15,FALSE),0)</f>
        <v>0</v>
      </c>
      <c r="M262" s="353">
        <f>+IFERROR(VLOOKUP($A262,Data_Loss!$A$2:$V$1300,16,FALSE),0)</f>
        <v>0</v>
      </c>
      <c r="N262" s="353">
        <f>+IFERROR(VLOOKUP($A262,Data_Loss!$A$2:$V$1300,17,FALSE),0)</f>
        <v>0</v>
      </c>
      <c r="O262" s="353">
        <f>+IFERROR(VLOOKUP($A262,Data_Loss!$A$2:$V$1300,18,FALSE),0)</f>
        <v>0</v>
      </c>
      <c r="P262" s="353">
        <f>+IFERROR(VLOOKUP($A262,Data_Loss!$A$2:$V$1300,19,FALSE),0)</f>
        <v>0</v>
      </c>
      <c r="Q262" s="353">
        <f>+IFERROR(VLOOKUP($A262,Data_Loss!$A$2:$V$1300,20,FALSE),0)</f>
        <v>0</v>
      </c>
      <c r="R262" s="353">
        <f>+IFERROR(VLOOKUP($A262,Data_Loss!$A$2:$V$1300,21,FALSE),0)</f>
        <v>0</v>
      </c>
      <c r="S262" s="353">
        <f>+IFERROR(VLOOKUP($A262,Data_Loss!$A$2:$V$1300,22,FALSE),0)</f>
        <v>161</v>
      </c>
      <c r="T262" s="191">
        <f>+$I262*'10k &amp; MO'!C$5+$J262*'10k &amp; MO'!C$11+$K262*'10k &amp; MO'!C$17+$L262*'10k &amp; MO'!C$23+$M262*'10k &amp; MO'!C$29</f>
        <v>0</v>
      </c>
      <c r="U262" s="349">
        <f>+$I262*'10k &amp; MO'!D$5+$J262*'10k &amp; MO'!D$11+$K262*'10k &amp; MO'!D$17+$L262*'10k &amp; MO'!D$23+$M262*'10k &amp; MO'!D$29</f>
        <v>0</v>
      </c>
      <c r="V262" s="349">
        <f>+$I262*'10k &amp; MO'!E$5+$J262*'10k &amp; MO'!E$11+$K262*'10k &amp; MO'!E$17+$L262*'10k &amp; MO'!E$23+$M262*'10k &amp; MO'!E$29</f>
        <v>0</v>
      </c>
      <c r="W262" s="349">
        <f>+$I262*'10k &amp; MO'!F$5+$J262*'10k &amp; MO'!F$11+$K262*'10k &amp; MO'!F$17+$L262*'10k &amp; MO'!F$23+$M262*'10k &amp; MO'!F$29</f>
        <v>0</v>
      </c>
      <c r="X262" s="349">
        <f>+$I262*'10k &amp; MO'!G$5+$J262*'10k &amp; MO'!G$11+$K262*'10k &amp; MO'!G$17+$L262*'10k &amp; MO'!G$23+$M262*'10k &amp; MO'!G$29</f>
        <v>0</v>
      </c>
      <c r="Y262" s="349">
        <f>+$N262*'10k &amp; MO'!H$5+$O262*'10k &amp; MO'!H$11+$P262*'10k &amp; MO'!H$17+$Q262*'10k &amp; MO'!H$23+$R262*'10k &amp; MO'!H$29</f>
        <v>0</v>
      </c>
      <c r="Z262" s="349">
        <f>+$N262*'10k &amp; MO'!I$5+$O262*'10k &amp; MO'!I$11+$P262*'10k &amp; MO'!I$17+$Q262*'10k &amp; MO'!I$23+$R262*'10k &amp; MO'!I$29</f>
        <v>0</v>
      </c>
      <c r="AA262" s="349">
        <f>+$N262*'10k &amp; MO'!J$5+$O262*'10k &amp; MO'!J$11+$P262*'10k &amp; MO'!J$17+$Q262*'10k &amp; MO'!J$23+$R262*'10k &amp; MO'!J$29</f>
        <v>0</v>
      </c>
      <c r="AB262" s="349">
        <f>+$N262*'10k &amp; MO'!K$5+$O262*'10k &amp; MO'!K$11+$P262*'10k &amp; MO'!K$17+$Q262*'10k &amp; MO'!K$23+$R262*'10k &amp; MO'!K$29</f>
        <v>0</v>
      </c>
      <c r="AC262" s="349">
        <f>+$N262*'10k &amp; MO'!L$5+$O262*'10k &amp; MO'!L$11+$P262*'10k &amp; MO'!L$17+$Q262*'10k &amp; MO'!L$23+$R262*'10k &amp; MO'!L$29</f>
        <v>0</v>
      </c>
      <c r="AD262" s="350">
        <f>+S262*'10k &amp; MO'!O$5</f>
        <v>217.02800000000002</v>
      </c>
      <c r="AF262" s="192" t="str">
        <f t="shared" si="37"/>
        <v>3062016</v>
      </c>
      <c r="AG262" s="192">
        <f>+IFERROR(VLOOKUP($AF262,'Limited Loss'!$F$5:$P$124,AG$3,FALSE),0)</f>
        <v>0</v>
      </c>
      <c r="AH262" s="193">
        <f>+IFERROR(VLOOKUP($AF262,'Limited Loss'!$F$5:$P$124,AH$3,FALSE),0)</f>
        <v>0</v>
      </c>
      <c r="AI262" s="193">
        <f>+IFERROR(VLOOKUP($AF262,'Limited Loss'!$F$5:$P$124,AI$3,FALSE),0)</f>
        <v>0</v>
      </c>
      <c r="AJ262" s="193">
        <f>+IFERROR(VLOOKUP($AF262,'Limited Loss'!$F$5:$P$124,AJ$3,FALSE),0)</f>
        <v>0</v>
      </c>
      <c r="AK262" s="100">
        <f>+IFERROR(VLOOKUP($AF262,'Limited Loss'!$F$5:$P$124,AK$3,FALSE),0)</f>
        <v>0</v>
      </c>
      <c r="AL262" s="193">
        <f>+IFERROR(VLOOKUP($AF262,'Limited Loss'!$F$5:$P$124,AL$3,FALSE),0)</f>
        <v>0</v>
      </c>
      <c r="AM262" s="193">
        <f>+IFERROR(VLOOKUP($AF262,'Limited Loss'!$F$5:$P$124,AM$3,FALSE),0)</f>
        <v>0</v>
      </c>
      <c r="AN262" s="193">
        <f>+IFERROR(VLOOKUP($AF262,'Limited Loss'!$F$5:$P$124,AN$3,FALSE),0)</f>
        <v>0</v>
      </c>
      <c r="AO262" s="193">
        <f>+IFERROR(VLOOKUP($AF262,'Limited Loss'!$F$5:$P$124,AO$3,FALSE),0)</f>
        <v>0</v>
      </c>
      <c r="AP262" s="100">
        <f>+IFERROR(VLOOKUP($AF262,'Limited Loss'!$F$5:$P$124,AP$3,FALSE),0)</f>
        <v>0</v>
      </c>
      <c r="AQ262" s="353"/>
      <c r="AR262" s="331">
        <f t="shared" si="38"/>
        <v>306</v>
      </c>
      <c r="AS262" s="332">
        <f t="shared" si="38"/>
        <v>2016</v>
      </c>
      <c r="AT262" s="349">
        <f t="shared" si="35"/>
        <v>0</v>
      </c>
      <c r="AU262" s="349">
        <f t="shared" si="35"/>
        <v>0</v>
      </c>
      <c r="AV262" s="349">
        <f t="shared" si="35"/>
        <v>0</v>
      </c>
      <c r="AW262" s="349">
        <f t="shared" si="35"/>
        <v>0</v>
      </c>
      <c r="AX262" s="350">
        <f t="shared" si="35"/>
        <v>0</v>
      </c>
      <c r="AY262" s="349">
        <f t="shared" si="36"/>
        <v>0</v>
      </c>
      <c r="AZ262" s="349">
        <f t="shared" si="36"/>
        <v>0</v>
      </c>
      <c r="BA262" s="349">
        <f t="shared" si="36"/>
        <v>0</v>
      </c>
      <c r="BB262" s="349">
        <f t="shared" si="36"/>
        <v>0</v>
      </c>
      <c r="BC262" s="349">
        <f t="shared" si="36"/>
        <v>0</v>
      </c>
      <c r="BD262" s="350">
        <f t="shared" si="36"/>
        <v>217.02800000000002</v>
      </c>
      <c r="BE262" s="349">
        <f t="shared" ref="BE262:BE325" si="40">+AT262+AU262+AV262+AY262+AZ262+BA262</f>
        <v>0</v>
      </c>
      <c r="BF262" s="375">
        <f t="shared" ref="BF262:BF325" si="41">+AW262+AX262+BB262+BC262</f>
        <v>0</v>
      </c>
      <c r="BG262" s="334">
        <f t="shared" ref="BG262:BG325" si="42">+BD262</f>
        <v>217.02800000000002</v>
      </c>
      <c r="BI262" s="107">
        <v>962</v>
      </c>
      <c r="BJ262" s="108">
        <v>27484.835800000001</v>
      </c>
      <c r="BK262" s="108">
        <v>35764.4228</v>
      </c>
      <c r="BL262" s="108">
        <v>4627.4240000000009</v>
      </c>
    </row>
    <row r="263" spans="1:64" x14ac:dyDescent="0.2">
      <c r="A263" s="326" t="str">
        <f t="shared" si="39"/>
        <v>3062017</v>
      </c>
      <c r="B263" s="331">
        <v>306</v>
      </c>
      <c r="C263" s="327">
        <v>2017</v>
      </c>
      <c r="D263" s="353">
        <f>+IFERROR(VLOOKUP($A263,Data_Loss!$A$2:$V$1180,6,FALSE),0)</f>
        <v>0</v>
      </c>
      <c r="E263" s="353">
        <f>+IFERROR(VLOOKUP($A263,Data_Loss!$A$2:$V$1180,7,FALSE),0)</f>
        <v>0</v>
      </c>
      <c r="F263" s="353">
        <f>+IFERROR(VLOOKUP($A263,Data_Loss!$A$2:$V$1180,8,FALSE),0)</f>
        <v>0</v>
      </c>
      <c r="G263" s="353">
        <f>+IFERROR(VLOOKUP($A263,Data_Loss!$A$2:$V$1180,9,FALSE),0)</f>
        <v>0</v>
      </c>
      <c r="H263" s="353">
        <f>+IFERROR(VLOOKUP($A263,Data_Loss!$A$2:$V$1180,10,FALSE),0)</f>
        <v>0</v>
      </c>
      <c r="I263" s="353">
        <f>+IFERROR(VLOOKUP($A263,Data_Loss!$A$2:$V$1300,12,FALSE),0)</f>
        <v>0</v>
      </c>
      <c r="J263" s="353">
        <f>+IFERROR(VLOOKUP($A263,Data_Loss!$A$2:$V$1300,13,FALSE),0)</f>
        <v>0</v>
      </c>
      <c r="K263" s="353">
        <f>+IFERROR(VLOOKUP($A263,Data_Loss!$A$2:$V$1300,14,FALSE),0)</f>
        <v>0</v>
      </c>
      <c r="L263" s="353">
        <f>+IFERROR(VLOOKUP($A263,Data_Loss!$A$2:$V$1300,15,FALSE),0)</f>
        <v>0</v>
      </c>
      <c r="M263" s="353">
        <f>+IFERROR(VLOOKUP($A263,Data_Loss!$A$2:$V$1300,16,FALSE),0)</f>
        <v>0</v>
      </c>
      <c r="N263" s="353">
        <f>+IFERROR(VLOOKUP($A263,Data_Loss!$A$2:$V$1300,17,FALSE),0)</f>
        <v>0</v>
      </c>
      <c r="O263" s="353">
        <f>+IFERROR(VLOOKUP($A263,Data_Loss!$A$2:$V$1300,18,FALSE),0)</f>
        <v>0</v>
      </c>
      <c r="P263" s="353">
        <f>+IFERROR(VLOOKUP($A263,Data_Loss!$A$2:$V$1300,19,FALSE),0)</f>
        <v>0</v>
      </c>
      <c r="Q263" s="353">
        <f>+IFERROR(VLOOKUP($A263,Data_Loss!$A$2:$V$1300,20,FALSE),0)</f>
        <v>0</v>
      </c>
      <c r="R263" s="353">
        <f>+IFERROR(VLOOKUP($A263,Data_Loss!$A$2:$V$1300,21,FALSE),0)</f>
        <v>0</v>
      </c>
      <c r="S263" s="353">
        <f>+IFERROR(VLOOKUP($A263,Data_Loss!$A$2:$V$1300,22,FALSE),0)</f>
        <v>0</v>
      </c>
      <c r="T263" s="191">
        <f>+$I263*'10k &amp; MO'!C$6+$J263*'10k &amp; MO'!C$12+$K263*'10k &amp; MO'!C$18+$L263*'10k &amp; MO'!C$24+$M263*'10k &amp; MO'!C$30</f>
        <v>0</v>
      </c>
      <c r="U263" s="349">
        <f>+$I263*'10k &amp; MO'!D$6+$J263*'10k &amp; MO'!D$12+$K263*'10k &amp; MO'!D$18+$L263*'10k &amp; MO'!D$24+$M263*'10k &amp; MO'!D$30</f>
        <v>0</v>
      </c>
      <c r="V263" s="349">
        <f>+$I263*'10k &amp; MO'!E$6+$J263*'10k &amp; MO'!E$12+$K263*'10k &amp; MO'!E$18+$L263*'10k &amp; MO'!E$24+$M263*'10k &amp; MO'!E$30</f>
        <v>0</v>
      </c>
      <c r="W263" s="349">
        <f>+$I263*'10k &amp; MO'!F$6+$J263*'10k &amp; MO'!F$12+$K263*'10k &amp; MO'!F$18+$L263*'10k &amp; MO'!F$24+$M263*'10k &amp; MO'!F$30</f>
        <v>0</v>
      </c>
      <c r="X263" s="349">
        <f>+$I263*'10k &amp; MO'!G$6+$J263*'10k &amp; MO'!G$12+$K263*'10k &amp; MO'!G$18+$L263*'10k &amp; MO'!G$24+$M263*'10k &amp; MO'!G$30</f>
        <v>0</v>
      </c>
      <c r="Y263" s="349">
        <f>+$N263*'10k &amp; MO'!H$6+$O263*'10k &amp; MO'!H$12+$P263*'10k &amp; MO'!H$18+$Q263*'10k &amp; MO'!H$24+$R263*'10k &amp; MO'!H$30</f>
        <v>0</v>
      </c>
      <c r="Z263" s="349">
        <f>+$N263*'10k &amp; MO'!I$6+$O263*'10k &amp; MO'!I$12+$P263*'10k &amp; MO'!I$18+$Q263*'10k &amp; MO'!I$24+$R263*'10k &amp; MO'!I$30</f>
        <v>0</v>
      </c>
      <c r="AA263" s="349">
        <f>+$N263*'10k &amp; MO'!J$6+$O263*'10k &amp; MO'!J$12+$P263*'10k &amp; MO'!J$18+$Q263*'10k &amp; MO'!J$24+$R263*'10k &amp; MO'!J$30</f>
        <v>0</v>
      </c>
      <c r="AB263" s="349">
        <f>+$N263*'10k &amp; MO'!K$6+$O263*'10k &amp; MO'!K$12+$P263*'10k &amp; MO'!K$18+$Q263*'10k &amp; MO'!K$24+$R263*'10k &amp; MO'!K$30</f>
        <v>0</v>
      </c>
      <c r="AC263" s="349">
        <f>+$N263*'10k &amp; MO'!L$6+$O263*'10k &amp; MO'!L$12+$P263*'10k &amp; MO'!L$18+$Q263*'10k &amp; MO'!L$24+$R263*'10k &amp; MO'!L$30</f>
        <v>0</v>
      </c>
      <c r="AD263" s="350">
        <f>+S263*'10k &amp; MO'!O$6</f>
        <v>0</v>
      </c>
      <c r="AF263" s="192" t="str">
        <f t="shared" si="37"/>
        <v>3062017</v>
      </c>
      <c r="AG263" s="192">
        <f>+IFERROR(VLOOKUP($AF263,'Limited Loss'!$F$5:$P$124,AG$3,FALSE),0)</f>
        <v>0</v>
      </c>
      <c r="AH263" s="193">
        <f>+IFERROR(VLOOKUP($AF263,'Limited Loss'!$F$5:$P$124,AH$3,FALSE),0)</f>
        <v>0</v>
      </c>
      <c r="AI263" s="193">
        <f>+IFERROR(VLOOKUP($AF263,'Limited Loss'!$F$5:$P$124,AI$3,FALSE),0)</f>
        <v>0</v>
      </c>
      <c r="AJ263" s="193">
        <f>+IFERROR(VLOOKUP($AF263,'Limited Loss'!$F$5:$P$124,AJ$3,FALSE),0)</f>
        <v>0</v>
      </c>
      <c r="AK263" s="100">
        <f>+IFERROR(VLOOKUP($AF263,'Limited Loss'!$F$5:$P$124,AK$3,FALSE),0)</f>
        <v>0</v>
      </c>
      <c r="AL263" s="193">
        <f>+IFERROR(VLOOKUP($AF263,'Limited Loss'!$F$5:$P$124,AL$3,FALSE),0)</f>
        <v>0</v>
      </c>
      <c r="AM263" s="193">
        <f>+IFERROR(VLOOKUP($AF263,'Limited Loss'!$F$5:$P$124,AM$3,FALSE),0)</f>
        <v>0</v>
      </c>
      <c r="AN263" s="193">
        <f>+IFERROR(VLOOKUP($AF263,'Limited Loss'!$F$5:$P$124,AN$3,FALSE),0)</f>
        <v>0</v>
      </c>
      <c r="AO263" s="193">
        <f>+IFERROR(VLOOKUP($AF263,'Limited Loss'!$F$5:$P$124,AO$3,FALSE),0)</f>
        <v>0</v>
      </c>
      <c r="AP263" s="100">
        <f>+IFERROR(VLOOKUP($AF263,'Limited Loss'!$F$5:$P$124,AP$3,FALSE),0)</f>
        <v>0</v>
      </c>
      <c r="AQ263" s="353"/>
      <c r="AR263" s="331">
        <f t="shared" si="38"/>
        <v>306</v>
      </c>
      <c r="AS263" s="332">
        <f t="shared" si="38"/>
        <v>2017</v>
      </c>
      <c r="AT263" s="349">
        <f t="shared" si="35"/>
        <v>0</v>
      </c>
      <c r="AU263" s="349">
        <f t="shared" si="35"/>
        <v>0</v>
      </c>
      <c r="AV263" s="349">
        <f t="shared" si="35"/>
        <v>0</v>
      </c>
      <c r="AW263" s="349">
        <f t="shared" si="35"/>
        <v>0</v>
      </c>
      <c r="AX263" s="350">
        <f t="shared" si="35"/>
        <v>0</v>
      </c>
      <c r="AY263" s="349">
        <f t="shared" si="36"/>
        <v>0</v>
      </c>
      <c r="AZ263" s="349">
        <f t="shared" si="36"/>
        <v>0</v>
      </c>
      <c r="BA263" s="349">
        <f t="shared" si="36"/>
        <v>0</v>
      </c>
      <c r="BB263" s="349">
        <f t="shared" si="36"/>
        <v>0</v>
      </c>
      <c r="BC263" s="349">
        <f t="shared" si="36"/>
        <v>0</v>
      </c>
      <c r="BD263" s="350">
        <f t="shared" si="36"/>
        <v>0</v>
      </c>
      <c r="BE263" s="349">
        <f t="shared" si="40"/>
        <v>0</v>
      </c>
      <c r="BF263" s="375">
        <f t="shared" si="41"/>
        <v>0</v>
      </c>
      <c r="BG263" s="334">
        <f t="shared" si="42"/>
        <v>0</v>
      </c>
      <c r="BI263" s="107">
        <v>963</v>
      </c>
      <c r="BJ263" s="108">
        <v>1298219.7916000001</v>
      </c>
      <c r="BK263" s="108">
        <v>1097882.0578999999</v>
      </c>
      <c r="BL263" s="108">
        <v>160688.23699999999</v>
      </c>
    </row>
    <row r="264" spans="1:64" x14ac:dyDescent="0.2">
      <c r="A264" s="326" t="str">
        <f t="shared" si="39"/>
        <v>3062018</v>
      </c>
      <c r="B264" s="331">
        <v>306</v>
      </c>
      <c r="C264" s="327">
        <v>2018</v>
      </c>
      <c r="D264" s="353">
        <f>+IFERROR(VLOOKUP($A264,Data_Loss!$A$2:$V$1180,6,FALSE),0)</f>
        <v>0</v>
      </c>
      <c r="E264" s="353">
        <f>+IFERROR(VLOOKUP($A264,Data_Loss!$A$2:$V$1180,7,FALSE),0)</f>
        <v>0</v>
      </c>
      <c r="F264" s="353">
        <f>+IFERROR(VLOOKUP($A264,Data_Loss!$A$2:$V$1180,8,FALSE),0)</f>
        <v>0</v>
      </c>
      <c r="G264" s="353">
        <f>+IFERROR(VLOOKUP($A264,Data_Loss!$A$2:$V$1180,9,FALSE),0)</f>
        <v>0</v>
      </c>
      <c r="H264" s="353">
        <f>+IFERROR(VLOOKUP($A264,Data_Loss!$A$2:$V$1180,10,FALSE),0)</f>
        <v>0</v>
      </c>
      <c r="I264" s="353">
        <f>+IFERROR(VLOOKUP($A264,Data_Loss!$A$2:$V$1300,12,FALSE),0)</f>
        <v>0</v>
      </c>
      <c r="J264" s="353">
        <f>+IFERROR(VLOOKUP($A264,Data_Loss!$A$2:$V$1300,13,FALSE),0)</f>
        <v>0</v>
      </c>
      <c r="K264" s="353">
        <f>+IFERROR(VLOOKUP($A264,Data_Loss!$A$2:$V$1300,14,FALSE),0)</f>
        <v>0</v>
      </c>
      <c r="L264" s="353">
        <f>+IFERROR(VLOOKUP($A264,Data_Loss!$A$2:$V$1300,15,FALSE),0)</f>
        <v>0</v>
      </c>
      <c r="M264" s="353">
        <f>+IFERROR(VLOOKUP($A264,Data_Loss!$A$2:$V$1300,16,FALSE),0)</f>
        <v>0</v>
      </c>
      <c r="N264" s="353">
        <f>+IFERROR(VLOOKUP($A264,Data_Loss!$A$2:$V$1300,17,FALSE),0)</f>
        <v>0</v>
      </c>
      <c r="O264" s="353">
        <f>+IFERROR(VLOOKUP($A264,Data_Loss!$A$2:$V$1300,18,FALSE),0)</f>
        <v>0</v>
      </c>
      <c r="P264" s="353">
        <f>+IFERROR(VLOOKUP($A264,Data_Loss!$A$2:$V$1300,19,FALSE),0)</f>
        <v>0</v>
      </c>
      <c r="Q264" s="353">
        <f>+IFERROR(VLOOKUP($A264,Data_Loss!$A$2:$V$1300,20,FALSE),0)</f>
        <v>0</v>
      </c>
      <c r="R264" s="353">
        <f>+IFERROR(VLOOKUP($A264,Data_Loss!$A$2:$V$1300,21,FALSE),0)</f>
        <v>0</v>
      </c>
      <c r="S264" s="353">
        <f>+IFERROR(VLOOKUP($A264,Data_Loss!$A$2:$V$1300,22,FALSE),0)</f>
        <v>0</v>
      </c>
      <c r="T264" s="191">
        <f>+$I264*'10k &amp; MO'!C$7+$J264*'10k &amp; MO'!C$13+$K264*'10k &amp; MO'!C$19+$L264*'10k &amp; MO'!C$25+$M264*'10k &amp; MO'!C$31</f>
        <v>0</v>
      </c>
      <c r="U264" s="349">
        <f>+$I264*'10k &amp; MO'!D$7+$J264*'10k &amp; MO'!D$13+$K264*'10k &amp; MO'!D$19+$L264*'10k &amp; MO'!D$25+$M264*'10k &amp; MO'!D$31</f>
        <v>0</v>
      </c>
      <c r="V264" s="349">
        <f>+$I264*'10k &amp; MO'!E$7+$J264*'10k &amp; MO'!E$13+$K264*'10k &amp; MO'!E$19+$L264*'10k &amp; MO'!E$25+$M264*'10k &amp; MO'!E$31</f>
        <v>0</v>
      </c>
      <c r="W264" s="349">
        <f>+$I264*'10k &amp; MO'!F$7+$J264*'10k &amp; MO'!F$13+$K264*'10k &amp; MO'!F$19+$L264*'10k &amp; MO'!F$25+$M264*'10k &amp; MO'!F$31</f>
        <v>0</v>
      </c>
      <c r="X264" s="349">
        <f>+$I264*'10k &amp; MO'!G$7+$J264*'10k &amp; MO'!G$13+$K264*'10k &amp; MO'!G$19+$L264*'10k &amp; MO'!G$25+$M264*'10k &amp; MO'!G$31</f>
        <v>0</v>
      </c>
      <c r="Y264" s="349">
        <f>+$N264*'10k &amp; MO'!H$7+$O264*'10k &amp; MO'!H$13+$P264*'10k &amp; MO'!H$19+$Q264*'10k &amp; MO'!H$25+$R264*'10k &amp; MO'!H$31</f>
        <v>0</v>
      </c>
      <c r="Z264" s="349">
        <f>+$N264*'10k &amp; MO'!I$7+$O264*'10k &amp; MO'!I$13+$P264*'10k &amp; MO'!I$19+$Q264*'10k &amp; MO'!I$25+$R264*'10k &amp; MO'!I$31</f>
        <v>0</v>
      </c>
      <c r="AA264" s="349">
        <f>+$N264*'10k &amp; MO'!J$7+$O264*'10k &amp; MO'!J$13+$P264*'10k &amp; MO'!J$19+$Q264*'10k &amp; MO'!J$25+$R264*'10k &amp; MO'!J$31</f>
        <v>0</v>
      </c>
      <c r="AB264" s="349">
        <f>+$N264*'10k &amp; MO'!K$7+$O264*'10k &amp; MO'!K$13+$P264*'10k &amp; MO'!K$19+$Q264*'10k &amp; MO'!K$25+$R264*'10k &amp; MO'!K$31</f>
        <v>0</v>
      </c>
      <c r="AC264" s="349">
        <f>+$N264*'10k &amp; MO'!L$7+$O264*'10k &amp; MO'!L$13+$P264*'10k &amp; MO'!L$19+$Q264*'10k &amp; MO'!L$25+$R264*'10k &amp; MO'!L$31</f>
        <v>0</v>
      </c>
      <c r="AD264" s="350">
        <f>+S264*'10k &amp; MO'!O$7</f>
        <v>0</v>
      </c>
      <c r="AF264" s="192" t="str">
        <f t="shared" si="37"/>
        <v>3062018</v>
      </c>
      <c r="AG264" s="192">
        <f>+IFERROR(VLOOKUP($AF264,'Limited Loss'!$F$5:$P$124,AG$3,FALSE),0)</f>
        <v>0</v>
      </c>
      <c r="AH264" s="193">
        <f>+IFERROR(VLOOKUP($AF264,'Limited Loss'!$F$5:$P$124,AH$3,FALSE),0)</f>
        <v>0</v>
      </c>
      <c r="AI264" s="193">
        <f>+IFERROR(VLOOKUP($AF264,'Limited Loss'!$F$5:$P$124,AI$3,FALSE),0)</f>
        <v>0</v>
      </c>
      <c r="AJ264" s="193">
        <f>+IFERROR(VLOOKUP($AF264,'Limited Loss'!$F$5:$P$124,AJ$3,FALSE),0)</f>
        <v>0</v>
      </c>
      <c r="AK264" s="100">
        <f>+IFERROR(VLOOKUP($AF264,'Limited Loss'!$F$5:$P$124,AK$3,FALSE),0)</f>
        <v>0</v>
      </c>
      <c r="AL264" s="193">
        <f>+IFERROR(VLOOKUP($AF264,'Limited Loss'!$F$5:$P$124,AL$3,FALSE),0)</f>
        <v>0</v>
      </c>
      <c r="AM264" s="193">
        <f>+IFERROR(VLOOKUP($AF264,'Limited Loss'!$F$5:$P$124,AM$3,FALSE),0)</f>
        <v>0</v>
      </c>
      <c r="AN264" s="193">
        <f>+IFERROR(VLOOKUP($AF264,'Limited Loss'!$F$5:$P$124,AN$3,FALSE),0)</f>
        <v>0</v>
      </c>
      <c r="AO264" s="193">
        <f>+IFERROR(VLOOKUP($AF264,'Limited Loss'!$F$5:$P$124,AO$3,FALSE),0)</f>
        <v>0</v>
      </c>
      <c r="AP264" s="100">
        <f>+IFERROR(VLOOKUP($AF264,'Limited Loss'!$F$5:$P$124,AP$3,FALSE),0)</f>
        <v>0</v>
      </c>
      <c r="AQ264" s="353"/>
      <c r="AR264" s="331">
        <f t="shared" si="38"/>
        <v>306</v>
      </c>
      <c r="AS264" s="332">
        <f t="shared" si="38"/>
        <v>2018</v>
      </c>
      <c r="AT264" s="349">
        <f t="shared" si="35"/>
        <v>0</v>
      </c>
      <c r="AU264" s="349">
        <f t="shared" si="35"/>
        <v>0</v>
      </c>
      <c r="AV264" s="349">
        <f t="shared" si="35"/>
        <v>0</v>
      </c>
      <c r="AW264" s="349">
        <f t="shared" si="35"/>
        <v>0</v>
      </c>
      <c r="AX264" s="350">
        <f t="shared" si="35"/>
        <v>0</v>
      </c>
      <c r="AY264" s="349">
        <f t="shared" si="36"/>
        <v>0</v>
      </c>
      <c r="AZ264" s="349">
        <f t="shared" si="36"/>
        <v>0</v>
      </c>
      <c r="BA264" s="349">
        <f t="shared" si="36"/>
        <v>0</v>
      </c>
      <c r="BB264" s="349">
        <f t="shared" si="36"/>
        <v>0</v>
      </c>
      <c r="BC264" s="349">
        <f t="shared" si="36"/>
        <v>0</v>
      </c>
      <c r="BD264" s="350">
        <f t="shared" si="36"/>
        <v>0</v>
      </c>
      <c r="BE264" s="349">
        <f t="shared" si="40"/>
        <v>0</v>
      </c>
      <c r="BF264" s="375">
        <f t="shared" si="41"/>
        <v>0</v>
      </c>
      <c r="BG264" s="334">
        <f t="shared" si="42"/>
        <v>0</v>
      </c>
      <c r="BI264" s="107">
        <v>964</v>
      </c>
      <c r="BJ264" s="108">
        <v>575223.47660000005</v>
      </c>
      <c r="BK264" s="108">
        <v>916122.20039999997</v>
      </c>
      <c r="BL264" s="108">
        <v>149966.96299999999</v>
      </c>
    </row>
    <row r="265" spans="1:64" x14ac:dyDescent="0.2">
      <c r="A265" s="326" t="str">
        <f t="shared" si="39"/>
        <v>3112014</v>
      </c>
      <c r="B265" s="331">
        <v>311</v>
      </c>
      <c r="C265" s="327">
        <v>2014</v>
      </c>
      <c r="D265" s="353">
        <f>+IFERROR(VLOOKUP($A265,Data_Loss!$A$2:$V$1180,6,FALSE),0)</f>
        <v>0</v>
      </c>
      <c r="E265" s="353">
        <f>+IFERROR(VLOOKUP($A265,Data_Loss!$A$2:$V$1180,7,FALSE),0)</f>
        <v>0</v>
      </c>
      <c r="F265" s="353">
        <f>+IFERROR(VLOOKUP($A265,Data_Loss!$A$2:$V$1180,8,FALSE),0)</f>
        <v>0</v>
      </c>
      <c r="G265" s="353">
        <f>+IFERROR(VLOOKUP($A265,Data_Loss!$A$2:$V$1180,9,FALSE),0)</f>
        <v>0</v>
      </c>
      <c r="H265" s="353">
        <f>+IFERROR(VLOOKUP($A265,Data_Loss!$A$2:$V$1180,10,FALSE),0)</f>
        <v>1</v>
      </c>
      <c r="I265" s="353">
        <f>+IFERROR(VLOOKUP($A265,Data_Loss!$A$2:$V$1300,12,FALSE),0)</f>
        <v>0</v>
      </c>
      <c r="J265" s="353">
        <f>+IFERROR(VLOOKUP($A265,Data_Loss!$A$2:$V$1300,13,FALSE),0)</f>
        <v>0</v>
      </c>
      <c r="K265" s="353">
        <f>+IFERROR(VLOOKUP($A265,Data_Loss!$A$2:$V$1300,14,FALSE),0)</f>
        <v>0</v>
      </c>
      <c r="L265" s="353">
        <f>+IFERROR(VLOOKUP($A265,Data_Loss!$A$2:$V$1300,15,FALSE),0)</f>
        <v>0</v>
      </c>
      <c r="M265" s="353">
        <f>+IFERROR(VLOOKUP($A265,Data_Loss!$A$2:$V$1300,16,FALSE),0)</f>
        <v>186</v>
      </c>
      <c r="N265" s="353">
        <f>+IFERROR(VLOOKUP($A265,Data_Loss!$A$2:$V$1300,17,FALSE),0)</f>
        <v>0</v>
      </c>
      <c r="O265" s="353">
        <f>+IFERROR(VLOOKUP($A265,Data_Loss!$A$2:$V$1300,18,FALSE),0)</f>
        <v>0</v>
      </c>
      <c r="P265" s="353">
        <f>+IFERROR(VLOOKUP($A265,Data_Loss!$A$2:$V$1300,19,FALSE),0)</f>
        <v>0</v>
      </c>
      <c r="Q265" s="353">
        <f>+IFERROR(VLOOKUP($A265,Data_Loss!$A$2:$V$1300,20,FALSE),0)</f>
        <v>0</v>
      </c>
      <c r="R265" s="353">
        <f>+IFERROR(VLOOKUP($A265,Data_Loss!$A$2:$V$1300,21,FALSE),0)</f>
        <v>3104</v>
      </c>
      <c r="S265" s="353">
        <f>+IFERROR(VLOOKUP($A265,Data_Loss!$A$2:$V$1300,22,FALSE),0)</f>
        <v>3349</v>
      </c>
      <c r="T265" s="191">
        <f>+$I265*'10k &amp; MO'!C$3+$J265*'10k &amp; MO'!C$9+$K265*'10k &amp; MO'!C$15+$L265*'10k &amp; MO'!C$21+$M265*'10k &amp; MO'!C$27</f>
        <v>0</v>
      </c>
      <c r="U265" s="349">
        <f>+$I265*'10k &amp; MO'!D$3+$J265*'10k &amp; MO'!D$9+$K265*'10k &amp; MO'!D$15+$L265*'10k &amp; MO'!D$21+$M265*'10k &amp; MO'!D$27</f>
        <v>0</v>
      </c>
      <c r="V265" s="349">
        <f>+$I265*'10k &amp; MO'!E$3+$J265*'10k &amp; MO'!E$9+$K265*'10k &amp; MO'!E$15+$L265*'10k &amp; MO'!E$21+$M265*'10k &amp; MO'!E$27</f>
        <v>0</v>
      </c>
      <c r="W265" s="349">
        <f>+$I265*'10k &amp; MO'!F$3+$J265*'10k &amp; MO'!F$9+$K265*'10k &amp; MO'!F$15+$L265*'10k &amp; MO'!F$21+$M265*'10k &amp; MO'!F$27</f>
        <v>0</v>
      </c>
      <c r="X265" s="349">
        <f>+$I265*'10k &amp; MO'!G$3+$J265*'10k &amp; MO'!G$9+$K265*'10k &amp; MO'!G$15+$L265*'10k &amp; MO'!G$21+$M265*'10k &amp; MO'!G$27</f>
        <v>210.55199999999999</v>
      </c>
      <c r="Y265" s="349">
        <f>+$N265*'10k &amp; MO'!H$3+$O265*'10k &amp; MO'!H$9+$P265*'10k &amp; MO'!H$15+$Q265*'10k &amp; MO'!H$21+$R265*'10k &amp; MO'!H$27</f>
        <v>0</v>
      </c>
      <c r="Z265" s="349">
        <f>+$N265*'10k &amp; MO'!I$3+$O265*'10k &amp; MO'!I$9+$P265*'10k &amp; MO'!I$15+$Q265*'10k &amp; MO'!I$21+$R265*'10k &amp; MO'!I$27</f>
        <v>0</v>
      </c>
      <c r="AA265" s="349">
        <f>+$N265*'10k &amp; MO'!J$3+$O265*'10k &amp; MO'!J$9+$P265*'10k &amp; MO'!J$15+$Q265*'10k &amp; MO'!J$21+$R265*'10k &amp; MO'!J$27</f>
        <v>0</v>
      </c>
      <c r="AB265" s="349">
        <f>+$N265*'10k &amp; MO'!K$3+$O265*'10k &amp; MO'!K$9+$P265*'10k &amp; MO'!K$15+$Q265*'10k &amp; MO'!K$21+$R265*'10k &amp; MO'!K$27</f>
        <v>0</v>
      </c>
      <c r="AC265" s="349">
        <f>+$N265*'10k &amp; MO'!L$3+$O265*'10k &amp; MO'!L$9+$P265*'10k &amp; MO'!L$15+$Q265*'10k &amp; MO'!L$21+$R265*'10k &amp; MO'!L$27</f>
        <v>4786.3680000000004</v>
      </c>
      <c r="AD265" s="350">
        <f>+S265*'10k &amp; MO'!O$3</f>
        <v>3586.779</v>
      </c>
      <c r="AF265" s="192" t="str">
        <f t="shared" si="37"/>
        <v>3112014</v>
      </c>
      <c r="AG265" s="192">
        <f>+IFERROR(VLOOKUP($AF265,'Limited Loss'!$F$5:$P$124,AG$3,FALSE),0)</f>
        <v>0</v>
      </c>
      <c r="AH265" s="193">
        <f>+IFERROR(VLOOKUP($AF265,'Limited Loss'!$F$5:$P$124,AH$3,FALSE),0)</f>
        <v>0</v>
      </c>
      <c r="AI265" s="193">
        <f>+IFERROR(VLOOKUP($AF265,'Limited Loss'!$F$5:$P$124,AI$3,FALSE),0)</f>
        <v>0</v>
      </c>
      <c r="AJ265" s="193">
        <f>+IFERROR(VLOOKUP($AF265,'Limited Loss'!$F$5:$P$124,AJ$3,FALSE),0)</f>
        <v>0</v>
      </c>
      <c r="AK265" s="100">
        <f>+IFERROR(VLOOKUP($AF265,'Limited Loss'!$F$5:$P$124,AK$3,FALSE),0)</f>
        <v>0</v>
      </c>
      <c r="AL265" s="193">
        <f>+IFERROR(VLOOKUP($AF265,'Limited Loss'!$F$5:$P$124,AL$3,FALSE),0)</f>
        <v>0</v>
      </c>
      <c r="AM265" s="193">
        <f>+IFERROR(VLOOKUP($AF265,'Limited Loss'!$F$5:$P$124,AM$3,FALSE),0)</f>
        <v>0</v>
      </c>
      <c r="AN265" s="193">
        <f>+IFERROR(VLOOKUP($AF265,'Limited Loss'!$F$5:$P$124,AN$3,FALSE),0)</f>
        <v>0</v>
      </c>
      <c r="AO265" s="193">
        <f>+IFERROR(VLOOKUP($AF265,'Limited Loss'!$F$5:$P$124,AO$3,FALSE),0)</f>
        <v>0</v>
      </c>
      <c r="AP265" s="100">
        <f>+IFERROR(VLOOKUP($AF265,'Limited Loss'!$F$5:$P$124,AP$3,FALSE),0)</f>
        <v>0</v>
      </c>
      <c r="AQ265" s="353"/>
      <c r="AR265" s="331">
        <f t="shared" si="38"/>
        <v>311</v>
      </c>
      <c r="AS265" s="332">
        <f t="shared" si="38"/>
        <v>2014</v>
      </c>
      <c r="AT265" s="349">
        <f t="shared" si="35"/>
        <v>0</v>
      </c>
      <c r="AU265" s="349">
        <f t="shared" si="35"/>
        <v>0</v>
      </c>
      <c r="AV265" s="349">
        <f t="shared" si="35"/>
        <v>0</v>
      </c>
      <c r="AW265" s="349">
        <f t="shared" si="35"/>
        <v>0</v>
      </c>
      <c r="AX265" s="350">
        <f t="shared" si="35"/>
        <v>210.55199999999999</v>
      </c>
      <c r="AY265" s="349">
        <f t="shared" si="36"/>
        <v>0</v>
      </c>
      <c r="AZ265" s="349">
        <f t="shared" si="36"/>
        <v>0</v>
      </c>
      <c r="BA265" s="349">
        <f t="shared" si="36"/>
        <v>0</v>
      </c>
      <c r="BB265" s="349">
        <f t="shared" si="36"/>
        <v>0</v>
      </c>
      <c r="BC265" s="349">
        <f t="shared" si="36"/>
        <v>4786.3680000000004</v>
      </c>
      <c r="BD265" s="350">
        <f t="shared" si="36"/>
        <v>3586.779</v>
      </c>
      <c r="BE265" s="349">
        <f t="shared" si="40"/>
        <v>0</v>
      </c>
      <c r="BF265" s="375">
        <f t="shared" si="41"/>
        <v>4996.92</v>
      </c>
      <c r="BG265" s="334">
        <f t="shared" si="42"/>
        <v>3586.779</v>
      </c>
      <c r="BI265" s="107">
        <v>965</v>
      </c>
      <c r="BJ265" s="108">
        <v>2091340.9135</v>
      </c>
      <c r="BK265" s="108">
        <v>2274378.8774000001</v>
      </c>
      <c r="BL265" s="108">
        <v>873311.37600000005</v>
      </c>
    </row>
    <row r="266" spans="1:64" x14ac:dyDescent="0.2">
      <c r="A266" s="326" t="str">
        <f t="shared" si="39"/>
        <v>3112015</v>
      </c>
      <c r="B266" s="331">
        <v>311</v>
      </c>
      <c r="C266" s="327">
        <v>2015</v>
      </c>
      <c r="D266" s="353">
        <f>+IFERROR(VLOOKUP($A266,Data_Loss!$A$2:$V$1180,6,FALSE),0)</f>
        <v>0</v>
      </c>
      <c r="E266" s="353">
        <f>+IFERROR(VLOOKUP($A266,Data_Loss!$A$2:$V$1180,7,FALSE),0)</f>
        <v>0</v>
      </c>
      <c r="F266" s="353">
        <f>+IFERROR(VLOOKUP($A266,Data_Loss!$A$2:$V$1180,8,FALSE),0)</f>
        <v>0</v>
      </c>
      <c r="G266" s="353">
        <f>+IFERROR(VLOOKUP($A266,Data_Loss!$A$2:$V$1180,9,FALSE),0)</f>
        <v>0</v>
      </c>
      <c r="H266" s="353">
        <f>+IFERROR(VLOOKUP($A266,Data_Loss!$A$2:$V$1180,10,FALSE),0)</f>
        <v>1</v>
      </c>
      <c r="I266" s="353">
        <f>+IFERROR(VLOOKUP($A266,Data_Loss!$A$2:$V$1300,12,FALSE),0)</f>
        <v>0</v>
      </c>
      <c r="J266" s="353">
        <f>+IFERROR(VLOOKUP($A266,Data_Loss!$A$2:$V$1300,13,FALSE),0)</f>
        <v>0</v>
      </c>
      <c r="K266" s="353">
        <f>+IFERROR(VLOOKUP($A266,Data_Loss!$A$2:$V$1300,14,FALSE),0)</f>
        <v>0</v>
      </c>
      <c r="L266" s="353">
        <f>+IFERROR(VLOOKUP($A266,Data_Loss!$A$2:$V$1300,15,FALSE),0)</f>
        <v>0</v>
      </c>
      <c r="M266" s="353">
        <f>+IFERROR(VLOOKUP($A266,Data_Loss!$A$2:$V$1300,16,FALSE),0)</f>
        <v>4291</v>
      </c>
      <c r="N266" s="353">
        <f>+IFERROR(VLOOKUP($A266,Data_Loss!$A$2:$V$1300,17,FALSE),0)</f>
        <v>0</v>
      </c>
      <c r="O266" s="353">
        <f>+IFERROR(VLOOKUP($A266,Data_Loss!$A$2:$V$1300,18,FALSE),0)</f>
        <v>0</v>
      </c>
      <c r="P266" s="353">
        <f>+IFERROR(VLOOKUP($A266,Data_Loss!$A$2:$V$1300,19,FALSE),0)</f>
        <v>0</v>
      </c>
      <c r="Q266" s="353">
        <f>+IFERROR(VLOOKUP($A266,Data_Loss!$A$2:$V$1300,20,FALSE),0)</f>
        <v>0</v>
      </c>
      <c r="R266" s="353">
        <f>+IFERROR(VLOOKUP($A266,Data_Loss!$A$2:$V$1300,21,FALSE),0)</f>
        <v>2417</v>
      </c>
      <c r="S266" s="353">
        <f>+IFERROR(VLOOKUP($A266,Data_Loss!$A$2:$V$1300,22,FALSE),0)</f>
        <v>1237</v>
      </c>
      <c r="T266" s="191">
        <f>+$I266*'10k &amp; MO'!C$4+$J266*'10k &amp; MO'!C$10+$K266*'10k &amp; MO'!C$16+$L266*'10k &amp; MO'!C$22+$M266*'10k &amp; MO'!C$28</f>
        <v>0</v>
      </c>
      <c r="U266" s="349">
        <f>+$I266*'10k &amp; MO'!D$4+$J266*'10k &amp; MO'!D$10+$K266*'10k &amp; MO'!D$16+$L266*'10k &amp; MO'!D$22+$M266*'10k &amp; MO'!D$28</f>
        <v>0</v>
      </c>
      <c r="V266" s="349">
        <f>+$I266*'10k &amp; MO'!E$4+$J266*'10k &amp; MO'!E$10+$K266*'10k &amp; MO'!E$16+$L266*'10k &amp; MO'!E$22+$M266*'10k &amp; MO'!E$28</f>
        <v>150.185</v>
      </c>
      <c r="W266" s="349">
        <f>+$I266*'10k &amp; MO'!F$4+$J266*'10k &amp; MO'!F$10+$K266*'10k &amp; MO'!F$16+$L266*'10k &amp; MO'!F$22+$M266*'10k &amp; MO'!F$28</f>
        <v>89.681899999999999</v>
      </c>
      <c r="X266" s="349">
        <f>+$I266*'10k &amp; MO'!G$4+$J266*'10k &amp; MO'!G$10+$K266*'10k &amp; MO'!G$16+$L266*'10k &amp; MO'!G$22+$M266*'10k &amp; MO'!G$28</f>
        <v>4956.9632000000001</v>
      </c>
      <c r="Y266" s="349">
        <f>+$N266*'10k &amp; MO'!H$4+$O266*'10k &amp; MO'!H$10+$P266*'10k &amp; MO'!H$16+$Q266*'10k &amp; MO'!H$22+$R266*'10k &amp; MO'!H$28</f>
        <v>0</v>
      </c>
      <c r="Z266" s="349">
        <f>+$N266*'10k &amp; MO'!I$4+$O266*'10k &amp; MO'!I$10+$P266*'10k &amp; MO'!I$16+$Q266*'10k &amp; MO'!I$22+$R266*'10k &amp; MO'!I$28</f>
        <v>0</v>
      </c>
      <c r="AA266" s="349">
        <f>+$N266*'10k &amp; MO'!J$4+$O266*'10k &amp; MO'!J$10+$P266*'10k &amp; MO'!J$16+$Q266*'10k &amp; MO'!J$22+$R266*'10k &amp; MO'!J$28</f>
        <v>68.159400000000005</v>
      </c>
      <c r="AB266" s="349">
        <f>+$N266*'10k &amp; MO'!K$4+$O266*'10k &amp; MO'!K$10+$P266*'10k &amp; MO'!K$16+$Q266*'10k &amp; MO'!K$22+$R266*'10k &amp; MO'!K$28</f>
        <v>93.054500000000004</v>
      </c>
      <c r="AC266" s="349">
        <f>+$N266*'10k &amp; MO'!L$4+$O266*'10k &amp; MO'!L$10+$P266*'10k &amp; MO'!L$16+$Q266*'10k &amp; MO'!L$22+$R266*'10k &amp; MO'!L$28</f>
        <v>3546.7058000000002</v>
      </c>
      <c r="AD266" s="350">
        <f>+S266*'10k &amp; MO'!O$4</f>
        <v>1499.2439999999999</v>
      </c>
      <c r="AF266" s="192" t="str">
        <f t="shared" si="37"/>
        <v>3112015</v>
      </c>
      <c r="AG266" s="192">
        <f>+IFERROR(VLOOKUP($AF266,'Limited Loss'!$F$5:$P$124,AG$3,FALSE),0)</f>
        <v>0</v>
      </c>
      <c r="AH266" s="193">
        <f>+IFERROR(VLOOKUP($AF266,'Limited Loss'!$F$5:$P$124,AH$3,FALSE),0)</f>
        <v>0</v>
      </c>
      <c r="AI266" s="193">
        <f>+IFERROR(VLOOKUP($AF266,'Limited Loss'!$F$5:$P$124,AI$3,FALSE),0)</f>
        <v>0</v>
      </c>
      <c r="AJ266" s="193">
        <f>+IFERROR(VLOOKUP($AF266,'Limited Loss'!$F$5:$P$124,AJ$3,FALSE),0)</f>
        <v>0</v>
      </c>
      <c r="AK266" s="100">
        <f>+IFERROR(VLOOKUP($AF266,'Limited Loss'!$F$5:$P$124,AK$3,FALSE),0)</f>
        <v>0</v>
      </c>
      <c r="AL266" s="193">
        <f>+IFERROR(VLOOKUP($AF266,'Limited Loss'!$F$5:$P$124,AL$3,FALSE),0)</f>
        <v>0</v>
      </c>
      <c r="AM266" s="193">
        <f>+IFERROR(VLOOKUP($AF266,'Limited Loss'!$F$5:$P$124,AM$3,FALSE),0)</f>
        <v>0</v>
      </c>
      <c r="AN266" s="193">
        <f>+IFERROR(VLOOKUP($AF266,'Limited Loss'!$F$5:$P$124,AN$3,FALSE),0)</f>
        <v>0</v>
      </c>
      <c r="AO266" s="193">
        <f>+IFERROR(VLOOKUP($AF266,'Limited Loss'!$F$5:$P$124,AO$3,FALSE),0)</f>
        <v>0</v>
      </c>
      <c r="AP266" s="100">
        <f>+IFERROR(VLOOKUP($AF266,'Limited Loss'!$F$5:$P$124,AP$3,FALSE),0)</f>
        <v>0</v>
      </c>
      <c r="AQ266" s="353"/>
      <c r="AR266" s="331">
        <f t="shared" si="38"/>
        <v>311</v>
      </c>
      <c r="AS266" s="332">
        <f t="shared" si="38"/>
        <v>2015</v>
      </c>
      <c r="AT266" s="349">
        <f t="shared" si="35"/>
        <v>0</v>
      </c>
      <c r="AU266" s="349">
        <f t="shared" si="35"/>
        <v>0</v>
      </c>
      <c r="AV266" s="349">
        <f t="shared" si="35"/>
        <v>150.185</v>
      </c>
      <c r="AW266" s="349">
        <f t="shared" si="35"/>
        <v>89.681899999999999</v>
      </c>
      <c r="AX266" s="350">
        <f t="shared" si="35"/>
        <v>4956.9632000000001</v>
      </c>
      <c r="AY266" s="349">
        <f t="shared" si="36"/>
        <v>0</v>
      </c>
      <c r="AZ266" s="349">
        <f t="shared" si="36"/>
        <v>0</v>
      </c>
      <c r="BA266" s="349">
        <f t="shared" si="36"/>
        <v>68.159400000000005</v>
      </c>
      <c r="BB266" s="349">
        <f t="shared" si="36"/>
        <v>93.054500000000004</v>
      </c>
      <c r="BC266" s="349">
        <f t="shared" si="36"/>
        <v>3546.7058000000002</v>
      </c>
      <c r="BD266" s="350">
        <f t="shared" si="36"/>
        <v>1499.2439999999999</v>
      </c>
      <c r="BE266" s="349">
        <f t="shared" si="40"/>
        <v>218.34440000000001</v>
      </c>
      <c r="BF266" s="375">
        <f t="shared" si="41"/>
        <v>8686.4053999999996</v>
      </c>
      <c r="BG266" s="334">
        <f t="shared" si="42"/>
        <v>1499.2439999999999</v>
      </c>
      <c r="BI266" s="107">
        <v>966</v>
      </c>
      <c r="BJ266" s="108">
        <v>404022.53140000004</v>
      </c>
      <c r="BK266" s="108">
        <v>255375.4259</v>
      </c>
      <c r="BL266" s="108">
        <v>20251.651000000002</v>
      </c>
    </row>
    <row r="267" spans="1:64" x14ac:dyDescent="0.2">
      <c r="A267" s="326" t="str">
        <f t="shared" si="39"/>
        <v>3112016</v>
      </c>
      <c r="B267" s="331">
        <v>311</v>
      </c>
      <c r="C267" s="327">
        <v>2016</v>
      </c>
      <c r="D267" s="353">
        <f>+IFERROR(VLOOKUP($A267,Data_Loss!$A$2:$V$1180,6,FALSE),0)</f>
        <v>0</v>
      </c>
      <c r="E267" s="353">
        <f>+IFERROR(VLOOKUP($A267,Data_Loss!$A$2:$V$1180,7,FALSE),0)</f>
        <v>0</v>
      </c>
      <c r="F267" s="353">
        <f>+IFERROR(VLOOKUP($A267,Data_Loss!$A$2:$V$1180,8,FALSE),0)</f>
        <v>0</v>
      </c>
      <c r="G267" s="353">
        <f>+IFERROR(VLOOKUP($A267,Data_Loss!$A$2:$V$1180,9,FALSE),0)</f>
        <v>0</v>
      </c>
      <c r="H267" s="353">
        <f>+IFERROR(VLOOKUP($A267,Data_Loss!$A$2:$V$1180,10,FALSE),0)</f>
        <v>1</v>
      </c>
      <c r="I267" s="353">
        <f>+IFERROR(VLOOKUP($A267,Data_Loss!$A$2:$V$1300,12,FALSE),0)</f>
        <v>0</v>
      </c>
      <c r="J267" s="353">
        <f>+IFERROR(VLOOKUP($A267,Data_Loss!$A$2:$V$1300,13,FALSE),0)</f>
        <v>0</v>
      </c>
      <c r="K267" s="353">
        <f>+IFERROR(VLOOKUP($A267,Data_Loss!$A$2:$V$1300,14,FALSE),0)</f>
        <v>0</v>
      </c>
      <c r="L267" s="353">
        <f>+IFERROR(VLOOKUP($A267,Data_Loss!$A$2:$V$1300,15,FALSE),0)</f>
        <v>0</v>
      </c>
      <c r="M267" s="353">
        <f>+IFERROR(VLOOKUP($A267,Data_Loss!$A$2:$V$1300,16,FALSE),0)</f>
        <v>127</v>
      </c>
      <c r="N267" s="353">
        <f>+IFERROR(VLOOKUP($A267,Data_Loss!$A$2:$V$1300,17,FALSE),0)</f>
        <v>0</v>
      </c>
      <c r="O267" s="353">
        <f>+IFERROR(VLOOKUP($A267,Data_Loss!$A$2:$V$1300,18,FALSE),0)</f>
        <v>0</v>
      </c>
      <c r="P267" s="353">
        <f>+IFERROR(VLOOKUP($A267,Data_Loss!$A$2:$V$1300,19,FALSE),0)</f>
        <v>0</v>
      </c>
      <c r="Q267" s="353">
        <f>+IFERROR(VLOOKUP($A267,Data_Loss!$A$2:$V$1300,20,FALSE),0)</f>
        <v>0</v>
      </c>
      <c r="R267" s="353">
        <f>+IFERROR(VLOOKUP($A267,Data_Loss!$A$2:$V$1300,21,FALSE),0)</f>
        <v>1046</v>
      </c>
      <c r="S267" s="353">
        <f>+IFERROR(VLOOKUP($A267,Data_Loss!$A$2:$V$1300,22,FALSE),0)</f>
        <v>0</v>
      </c>
      <c r="T267" s="191">
        <f>+$I267*'10k &amp; MO'!C$5+$J267*'10k &amp; MO'!C$11+$K267*'10k &amp; MO'!C$17+$L267*'10k &amp; MO'!C$23+$M267*'10k &amp; MO'!C$29</f>
        <v>0</v>
      </c>
      <c r="U267" s="349">
        <f>+$I267*'10k &amp; MO'!D$5+$J267*'10k &amp; MO'!D$11+$K267*'10k &amp; MO'!D$17+$L267*'10k &amp; MO'!D$23+$M267*'10k &amp; MO'!D$29</f>
        <v>0</v>
      </c>
      <c r="V267" s="349">
        <f>+$I267*'10k &amp; MO'!E$5+$J267*'10k &amp; MO'!E$11+$K267*'10k &amp; MO'!E$17+$L267*'10k &amp; MO'!E$23+$M267*'10k &amp; MO'!E$29</f>
        <v>14.389099999999999</v>
      </c>
      <c r="W267" s="349">
        <f>+$I267*'10k &amp; MO'!F$5+$J267*'10k &amp; MO'!F$11+$K267*'10k &amp; MO'!F$17+$L267*'10k &amp; MO'!F$23+$M267*'10k &amp; MO'!F$29</f>
        <v>8.5851999999999986</v>
      </c>
      <c r="X267" s="349">
        <f>+$I267*'10k &amp; MO'!G$5+$J267*'10k &amp; MO'!G$11+$K267*'10k &amp; MO'!G$17+$L267*'10k &amp; MO'!G$23+$M267*'10k &amp; MO'!G$29</f>
        <v>132.1816</v>
      </c>
      <c r="Y267" s="349">
        <f>+$N267*'10k &amp; MO'!H$5+$O267*'10k &amp; MO'!H$11+$P267*'10k &amp; MO'!H$17+$Q267*'10k &amp; MO'!H$23+$R267*'10k &amp; MO'!H$29</f>
        <v>0</v>
      </c>
      <c r="Z267" s="349">
        <f>+$N267*'10k &amp; MO'!I$5+$O267*'10k &amp; MO'!I$11+$P267*'10k &amp; MO'!I$17+$Q267*'10k &amp; MO'!I$23+$R267*'10k &amp; MO'!I$29</f>
        <v>0</v>
      </c>
      <c r="AA267" s="349">
        <f>+$N267*'10k &amp; MO'!J$5+$O267*'10k &amp; MO'!J$11+$P267*'10k &amp; MO'!J$17+$Q267*'10k &amp; MO'!J$23+$R267*'10k &amp; MO'!J$29</f>
        <v>92.780200000000008</v>
      </c>
      <c r="AB267" s="349">
        <f>+$N267*'10k &amp; MO'!K$5+$O267*'10k &amp; MO'!K$11+$P267*'10k &amp; MO'!K$17+$Q267*'10k &amp; MO'!K$23+$R267*'10k &amp; MO'!K$29</f>
        <v>102.6126</v>
      </c>
      <c r="AC267" s="349">
        <f>+$N267*'10k &amp; MO'!L$5+$O267*'10k &amp; MO'!L$11+$P267*'10k &amp; MO'!L$17+$Q267*'10k &amp; MO'!L$23+$R267*'10k &amp; MO'!L$29</f>
        <v>1576.5312000000001</v>
      </c>
      <c r="AD267" s="350">
        <f>+S267*'10k &amp; MO'!O$5</f>
        <v>0</v>
      </c>
      <c r="AF267" s="192" t="str">
        <f t="shared" si="37"/>
        <v>3112016</v>
      </c>
      <c r="AG267" s="192">
        <f>+IFERROR(VLOOKUP($AF267,'Limited Loss'!$F$5:$P$124,AG$3,FALSE),0)</f>
        <v>0</v>
      </c>
      <c r="AH267" s="193">
        <f>+IFERROR(VLOOKUP($AF267,'Limited Loss'!$F$5:$P$124,AH$3,FALSE),0)</f>
        <v>0</v>
      </c>
      <c r="AI267" s="193">
        <f>+IFERROR(VLOOKUP($AF267,'Limited Loss'!$F$5:$P$124,AI$3,FALSE),0)</f>
        <v>0</v>
      </c>
      <c r="AJ267" s="193">
        <f>+IFERROR(VLOOKUP($AF267,'Limited Loss'!$F$5:$P$124,AJ$3,FALSE),0)</f>
        <v>0</v>
      </c>
      <c r="AK267" s="100">
        <f>+IFERROR(VLOOKUP($AF267,'Limited Loss'!$F$5:$P$124,AK$3,FALSE),0)</f>
        <v>0</v>
      </c>
      <c r="AL267" s="193">
        <f>+IFERROR(VLOOKUP($AF267,'Limited Loss'!$F$5:$P$124,AL$3,FALSE),0)</f>
        <v>0</v>
      </c>
      <c r="AM267" s="193">
        <f>+IFERROR(VLOOKUP($AF267,'Limited Loss'!$F$5:$P$124,AM$3,FALSE),0)</f>
        <v>0</v>
      </c>
      <c r="AN267" s="193">
        <f>+IFERROR(VLOOKUP($AF267,'Limited Loss'!$F$5:$P$124,AN$3,FALSE),0)</f>
        <v>0</v>
      </c>
      <c r="AO267" s="193">
        <f>+IFERROR(VLOOKUP($AF267,'Limited Loss'!$F$5:$P$124,AO$3,FALSE),0)</f>
        <v>0</v>
      </c>
      <c r="AP267" s="100">
        <f>+IFERROR(VLOOKUP($AF267,'Limited Loss'!$F$5:$P$124,AP$3,FALSE),0)</f>
        <v>0</v>
      </c>
      <c r="AQ267" s="353"/>
      <c r="AR267" s="331">
        <f t="shared" si="38"/>
        <v>311</v>
      </c>
      <c r="AS267" s="332">
        <f t="shared" si="38"/>
        <v>2016</v>
      </c>
      <c r="AT267" s="349">
        <f t="shared" si="35"/>
        <v>0</v>
      </c>
      <c r="AU267" s="349">
        <f t="shared" si="35"/>
        <v>0</v>
      </c>
      <c r="AV267" s="349">
        <f t="shared" si="35"/>
        <v>14.389099999999999</v>
      </c>
      <c r="AW267" s="349">
        <f t="shared" si="35"/>
        <v>8.5851999999999986</v>
      </c>
      <c r="AX267" s="350">
        <f t="shared" si="35"/>
        <v>132.1816</v>
      </c>
      <c r="AY267" s="349">
        <f t="shared" si="36"/>
        <v>0</v>
      </c>
      <c r="AZ267" s="349">
        <f t="shared" si="36"/>
        <v>0</v>
      </c>
      <c r="BA267" s="349">
        <f t="shared" si="36"/>
        <v>92.780200000000008</v>
      </c>
      <c r="BB267" s="349">
        <f t="shared" si="36"/>
        <v>102.6126</v>
      </c>
      <c r="BC267" s="349">
        <f t="shared" si="36"/>
        <v>1576.5312000000001</v>
      </c>
      <c r="BD267" s="350">
        <f t="shared" si="36"/>
        <v>0</v>
      </c>
      <c r="BE267" s="349">
        <f t="shared" si="40"/>
        <v>107.16930000000001</v>
      </c>
      <c r="BF267" s="375">
        <f t="shared" si="41"/>
        <v>1819.9106000000002</v>
      </c>
      <c r="BG267" s="334">
        <f t="shared" si="42"/>
        <v>0</v>
      </c>
      <c r="BI267" s="107">
        <v>967</v>
      </c>
      <c r="BJ267" s="108">
        <v>137263.54149999999</v>
      </c>
      <c r="BK267" s="108">
        <v>369449.52680000005</v>
      </c>
      <c r="BL267" s="108">
        <v>71520.089000000007</v>
      </c>
    </row>
    <row r="268" spans="1:64" x14ac:dyDescent="0.2">
      <c r="A268" s="326" t="str">
        <f t="shared" si="39"/>
        <v>3112017</v>
      </c>
      <c r="B268" s="331">
        <v>311</v>
      </c>
      <c r="C268" s="327">
        <v>2017</v>
      </c>
      <c r="D268" s="353">
        <f>+IFERROR(VLOOKUP($A268,Data_Loss!$A$2:$V$1180,6,FALSE),0)</f>
        <v>0</v>
      </c>
      <c r="E268" s="353">
        <f>+IFERROR(VLOOKUP($A268,Data_Loss!$A$2:$V$1180,7,FALSE),0)</f>
        <v>0</v>
      </c>
      <c r="F268" s="353">
        <f>+IFERROR(VLOOKUP($A268,Data_Loss!$A$2:$V$1180,8,FALSE),0)</f>
        <v>0</v>
      </c>
      <c r="G268" s="353">
        <f>+IFERROR(VLOOKUP($A268,Data_Loss!$A$2:$V$1180,9,FALSE),0)</f>
        <v>1</v>
      </c>
      <c r="H268" s="353">
        <f>+IFERROR(VLOOKUP($A268,Data_Loss!$A$2:$V$1180,10,FALSE),0)</f>
        <v>1</v>
      </c>
      <c r="I268" s="353">
        <f>+IFERROR(VLOOKUP($A268,Data_Loss!$A$2:$V$1300,12,FALSE),0)</f>
        <v>0</v>
      </c>
      <c r="J268" s="353">
        <f>+IFERROR(VLOOKUP($A268,Data_Loss!$A$2:$V$1300,13,FALSE),0)</f>
        <v>0</v>
      </c>
      <c r="K268" s="353">
        <f>+IFERROR(VLOOKUP($A268,Data_Loss!$A$2:$V$1300,14,FALSE),0)</f>
        <v>0</v>
      </c>
      <c r="L268" s="353">
        <f>+IFERROR(VLOOKUP($A268,Data_Loss!$A$2:$V$1300,15,FALSE),0)</f>
        <v>6449</v>
      </c>
      <c r="M268" s="353">
        <f>+IFERROR(VLOOKUP($A268,Data_Loss!$A$2:$V$1300,16,FALSE),0)</f>
        <v>12366</v>
      </c>
      <c r="N268" s="353">
        <f>+IFERROR(VLOOKUP($A268,Data_Loss!$A$2:$V$1300,17,FALSE),0)</f>
        <v>0</v>
      </c>
      <c r="O268" s="353">
        <f>+IFERROR(VLOOKUP($A268,Data_Loss!$A$2:$V$1300,18,FALSE),0)</f>
        <v>0</v>
      </c>
      <c r="P268" s="353">
        <f>+IFERROR(VLOOKUP($A268,Data_Loss!$A$2:$V$1300,19,FALSE),0)</f>
        <v>0</v>
      </c>
      <c r="Q268" s="353">
        <f>+IFERROR(VLOOKUP($A268,Data_Loss!$A$2:$V$1300,20,FALSE),0)</f>
        <v>14759</v>
      </c>
      <c r="R268" s="353">
        <f>+IFERROR(VLOOKUP($A268,Data_Loss!$A$2:$V$1300,21,FALSE),0)</f>
        <v>23120</v>
      </c>
      <c r="S268" s="353">
        <f>+IFERROR(VLOOKUP($A268,Data_Loss!$A$2:$V$1300,22,FALSE),0)</f>
        <v>47468</v>
      </c>
      <c r="T268" s="191">
        <f>+$I268*'10k &amp; MO'!C$6+$J268*'10k &amp; MO'!C$12+$K268*'10k &amp; MO'!C$18+$L268*'10k &amp; MO'!C$24+$M268*'10k &amp; MO'!C$30</f>
        <v>0</v>
      </c>
      <c r="U268" s="349">
        <f>+$I268*'10k &amp; MO'!D$6+$J268*'10k &amp; MO'!D$12+$K268*'10k &amp; MO'!D$18+$L268*'10k &amp; MO'!D$24+$M268*'10k &amp; MO'!D$30</f>
        <v>24.6723</v>
      </c>
      <c r="V268" s="349">
        <f>+$I268*'10k &amp; MO'!E$6+$J268*'10k &amp; MO'!E$12+$K268*'10k &amp; MO'!E$18+$L268*'10k &amp; MO'!E$24+$M268*'10k &amp; MO'!E$30</f>
        <v>10575.6659</v>
      </c>
      <c r="W268" s="349">
        <f>+$I268*'10k &amp; MO'!F$6+$J268*'10k &amp; MO'!F$12+$K268*'10k &amp; MO'!F$18+$L268*'10k &amp; MO'!F$24+$M268*'10k &amp; MO'!F$30</f>
        <v>7974.2266</v>
      </c>
      <c r="X268" s="349">
        <f>+$I268*'10k &amp; MO'!G$6+$J268*'10k &amp; MO'!G$12+$K268*'10k &amp; MO'!G$18+$L268*'10k &amp; MO'!G$24+$M268*'10k &amp; MO'!G$30</f>
        <v>13997.3994</v>
      </c>
      <c r="Y268" s="349">
        <f>+$N268*'10k &amp; MO'!H$6+$O268*'10k &amp; MO'!H$12+$P268*'10k &amp; MO'!H$18+$Q268*'10k &amp; MO'!H$24+$R268*'10k &amp; MO'!H$30</f>
        <v>0</v>
      </c>
      <c r="Z268" s="349">
        <f>+$N268*'10k &amp; MO'!I$6+$O268*'10k &amp; MO'!I$12+$P268*'10k &amp; MO'!I$18+$Q268*'10k &amp; MO'!I$24+$R268*'10k &amp; MO'!I$30</f>
        <v>17.267299999999999</v>
      </c>
      <c r="AA268" s="349">
        <f>+$N268*'10k &amp; MO'!J$6+$O268*'10k &amp; MO'!J$12+$P268*'10k &amp; MO'!J$18+$Q268*'10k &amp; MO'!J$24+$R268*'10k &amp; MO'!J$30</f>
        <v>24695.241900000001</v>
      </c>
      <c r="AB268" s="349">
        <f>+$N268*'10k &amp; MO'!K$6+$O268*'10k &amp; MO'!K$12+$P268*'10k &amp; MO'!K$18+$Q268*'10k &amp; MO'!K$24+$R268*'10k &amp; MO'!K$30</f>
        <v>23373.622700000004</v>
      </c>
      <c r="AC268" s="349">
        <f>+$N268*'10k &amp; MO'!L$6+$O268*'10k &amp; MO'!L$12+$P268*'10k &amp; MO'!L$18+$Q268*'10k &amp; MO'!L$24+$R268*'10k &amp; MO'!L$30</f>
        <v>35441.993699999999</v>
      </c>
      <c r="AD268" s="350">
        <f>+S268*'10k &amp; MO'!O$6</f>
        <v>63891.928000000007</v>
      </c>
      <c r="AF268" s="192" t="str">
        <f t="shared" si="37"/>
        <v>3112017</v>
      </c>
      <c r="AG268" s="192">
        <f>+IFERROR(VLOOKUP($AF268,'Limited Loss'!$F$5:$P$124,AG$3,FALSE),0)</f>
        <v>0</v>
      </c>
      <c r="AH268" s="193">
        <f>+IFERROR(VLOOKUP($AF268,'Limited Loss'!$F$5:$P$124,AH$3,FALSE),0)</f>
        <v>0</v>
      </c>
      <c r="AI268" s="193">
        <f>+IFERROR(VLOOKUP($AF268,'Limited Loss'!$F$5:$P$124,AI$3,FALSE),0)</f>
        <v>0</v>
      </c>
      <c r="AJ268" s="193">
        <f>+IFERROR(VLOOKUP($AF268,'Limited Loss'!$F$5:$P$124,AJ$3,FALSE),0)</f>
        <v>0</v>
      </c>
      <c r="AK268" s="100">
        <f>+IFERROR(VLOOKUP($AF268,'Limited Loss'!$F$5:$P$124,AK$3,FALSE),0)</f>
        <v>0</v>
      </c>
      <c r="AL268" s="193">
        <f>+IFERROR(VLOOKUP($AF268,'Limited Loss'!$F$5:$P$124,AL$3,FALSE),0)</f>
        <v>0</v>
      </c>
      <c r="AM268" s="193">
        <f>+IFERROR(VLOOKUP($AF268,'Limited Loss'!$F$5:$P$124,AM$3,FALSE),0)</f>
        <v>0</v>
      </c>
      <c r="AN268" s="193">
        <f>+IFERROR(VLOOKUP($AF268,'Limited Loss'!$F$5:$P$124,AN$3,FALSE),0)</f>
        <v>0</v>
      </c>
      <c r="AO268" s="193">
        <f>+IFERROR(VLOOKUP($AF268,'Limited Loss'!$F$5:$P$124,AO$3,FALSE),0)</f>
        <v>0</v>
      </c>
      <c r="AP268" s="100">
        <f>+IFERROR(VLOOKUP($AF268,'Limited Loss'!$F$5:$P$124,AP$3,FALSE),0)</f>
        <v>0</v>
      </c>
      <c r="AQ268" s="353"/>
      <c r="AR268" s="331">
        <f t="shared" si="38"/>
        <v>311</v>
      </c>
      <c r="AS268" s="332">
        <f t="shared" si="38"/>
        <v>2017</v>
      </c>
      <c r="AT268" s="349">
        <f t="shared" si="35"/>
        <v>0</v>
      </c>
      <c r="AU268" s="349">
        <f t="shared" si="35"/>
        <v>24.6723</v>
      </c>
      <c r="AV268" s="349">
        <f t="shared" si="35"/>
        <v>10575.6659</v>
      </c>
      <c r="AW268" s="349">
        <f t="shared" si="35"/>
        <v>7974.2266</v>
      </c>
      <c r="AX268" s="350">
        <f t="shared" si="35"/>
        <v>13997.3994</v>
      </c>
      <c r="AY268" s="349">
        <f t="shared" si="36"/>
        <v>0</v>
      </c>
      <c r="AZ268" s="349">
        <f t="shared" si="36"/>
        <v>17.267299999999999</v>
      </c>
      <c r="BA268" s="349">
        <f t="shared" si="36"/>
        <v>24695.241900000001</v>
      </c>
      <c r="BB268" s="349">
        <f t="shared" si="36"/>
        <v>23373.622700000004</v>
      </c>
      <c r="BC268" s="349">
        <f t="shared" si="36"/>
        <v>35441.993699999999</v>
      </c>
      <c r="BD268" s="350">
        <f t="shared" si="36"/>
        <v>63891.928000000007</v>
      </c>
      <c r="BE268" s="349">
        <f t="shared" si="40"/>
        <v>35312.847399999999</v>
      </c>
      <c r="BF268" s="375">
        <f t="shared" si="41"/>
        <v>80787.242400000003</v>
      </c>
      <c r="BG268" s="334">
        <f t="shared" si="42"/>
        <v>63891.928000000007</v>
      </c>
      <c r="BI268" s="107">
        <v>968</v>
      </c>
      <c r="BJ268" s="108">
        <v>627568.82179999992</v>
      </c>
      <c r="BK268" s="108">
        <v>174231.40050000002</v>
      </c>
      <c r="BL268" s="108">
        <v>19994.962</v>
      </c>
    </row>
    <row r="269" spans="1:64" x14ac:dyDescent="0.2">
      <c r="A269" s="326" t="str">
        <f t="shared" si="39"/>
        <v>3112018</v>
      </c>
      <c r="B269" s="331">
        <v>311</v>
      </c>
      <c r="C269" s="327">
        <v>2018</v>
      </c>
      <c r="D269" s="353">
        <f>+IFERROR(VLOOKUP($A269,Data_Loss!$A$2:$V$1180,6,FALSE),0)</f>
        <v>0</v>
      </c>
      <c r="E269" s="353">
        <f>+IFERROR(VLOOKUP($A269,Data_Loss!$A$2:$V$1180,7,FALSE),0)</f>
        <v>0</v>
      </c>
      <c r="F269" s="353">
        <f>+IFERROR(VLOOKUP($A269,Data_Loss!$A$2:$V$1180,8,FALSE),0)</f>
        <v>0</v>
      </c>
      <c r="G269" s="353">
        <f>+IFERROR(VLOOKUP($A269,Data_Loss!$A$2:$V$1180,9,FALSE),0)</f>
        <v>0</v>
      </c>
      <c r="H269" s="353">
        <f>+IFERROR(VLOOKUP($A269,Data_Loss!$A$2:$V$1180,10,FALSE),0)</f>
        <v>0</v>
      </c>
      <c r="I269" s="353">
        <f>+IFERROR(VLOOKUP($A269,Data_Loss!$A$2:$V$1300,12,FALSE),0)</f>
        <v>0</v>
      </c>
      <c r="J269" s="353">
        <f>+IFERROR(VLOOKUP($A269,Data_Loss!$A$2:$V$1300,13,FALSE),0)</f>
        <v>0</v>
      </c>
      <c r="K269" s="353">
        <f>+IFERROR(VLOOKUP($A269,Data_Loss!$A$2:$V$1300,14,FALSE),0)</f>
        <v>0</v>
      </c>
      <c r="L269" s="353">
        <f>+IFERROR(VLOOKUP($A269,Data_Loss!$A$2:$V$1300,15,FALSE),0)</f>
        <v>0</v>
      </c>
      <c r="M269" s="353">
        <f>+IFERROR(VLOOKUP($A269,Data_Loss!$A$2:$V$1300,16,FALSE),0)</f>
        <v>0</v>
      </c>
      <c r="N269" s="353">
        <f>+IFERROR(VLOOKUP($A269,Data_Loss!$A$2:$V$1300,17,FALSE),0)</f>
        <v>0</v>
      </c>
      <c r="O269" s="353">
        <f>+IFERROR(VLOOKUP($A269,Data_Loss!$A$2:$V$1300,18,FALSE),0)</f>
        <v>0</v>
      </c>
      <c r="P269" s="353">
        <f>+IFERROR(VLOOKUP($A269,Data_Loss!$A$2:$V$1300,19,FALSE),0)</f>
        <v>0</v>
      </c>
      <c r="Q269" s="353">
        <f>+IFERROR(VLOOKUP($A269,Data_Loss!$A$2:$V$1300,20,FALSE),0)</f>
        <v>0</v>
      </c>
      <c r="R269" s="353">
        <f>+IFERROR(VLOOKUP($A269,Data_Loss!$A$2:$V$1300,21,FALSE),0)</f>
        <v>0</v>
      </c>
      <c r="S269" s="353">
        <f>+IFERROR(VLOOKUP($A269,Data_Loss!$A$2:$V$1300,22,FALSE),0)</f>
        <v>1184</v>
      </c>
      <c r="T269" s="191">
        <f>+$I269*'10k &amp; MO'!C$7+$J269*'10k &amp; MO'!C$13+$K269*'10k &amp; MO'!C$19+$L269*'10k &amp; MO'!C$25+$M269*'10k &amp; MO'!C$31</f>
        <v>0</v>
      </c>
      <c r="U269" s="349">
        <f>+$I269*'10k &amp; MO'!D$7+$J269*'10k &amp; MO'!D$13+$K269*'10k &amp; MO'!D$19+$L269*'10k &amp; MO'!D$25+$M269*'10k &amp; MO'!D$31</f>
        <v>0</v>
      </c>
      <c r="V269" s="349">
        <f>+$I269*'10k &amp; MO'!E$7+$J269*'10k &amp; MO'!E$13+$K269*'10k &amp; MO'!E$19+$L269*'10k &amp; MO'!E$25+$M269*'10k &amp; MO'!E$31</f>
        <v>0</v>
      </c>
      <c r="W269" s="349">
        <f>+$I269*'10k &amp; MO'!F$7+$J269*'10k &amp; MO'!F$13+$K269*'10k &amp; MO'!F$19+$L269*'10k &amp; MO'!F$25+$M269*'10k &amp; MO'!F$31</f>
        <v>0</v>
      </c>
      <c r="X269" s="349">
        <f>+$I269*'10k &amp; MO'!G$7+$J269*'10k &amp; MO'!G$13+$K269*'10k &amp; MO'!G$19+$L269*'10k &amp; MO'!G$25+$M269*'10k &amp; MO'!G$31</f>
        <v>0</v>
      </c>
      <c r="Y269" s="349">
        <f>+$N269*'10k &amp; MO'!H$7+$O269*'10k &amp; MO'!H$13+$P269*'10k &amp; MO'!H$19+$Q269*'10k &amp; MO'!H$25+$R269*'10k &amp; MO'!H$31</f>
        <v>0</v>
      </c>
      <c r="Z269" s="349">
        <f>+$N269*'10k &amp; MO'!I$7+$O269*'10k &amp; MO'!I$13+$P269*'10k &amp; MO'!I$19+$Q269*'10k &amp; MO'!I$25+$R269*'10k &amp; MO'!I$31</f>
        <v>0</v>
      </c>
      <c r="AA269" s="349">
        <f>+$N269*'10k &amp; MO'!J$7+$O269*'10k &amp; MO'!J$13+$P269*'10k &amp; MO'!J$19+$Q269*'10k &amp; MO'!J$25+$R269*'10k &amp; MO'!J$31</f>
        <v>0</v>
      </c>
      <c r="AB269" s="349">
        <f>+$N269*'10k &amp; MO'!K$7+$O269*'10k &amp; MO'!K$13+$P269*'10k &amp; MO'!K$19+$Q269*'10k &amp; MO'!K$25+$R269*'10k &amp; MO'!K$31</f>
        <v>0</v>
      </c>
      <c r="AC269" s="349">
        <f>+$N269*'10k &amp; MO'!L$7+$O269*'10k &amp; MO'!L$13+$P269*'10k &amp; MO'!L$19+$Q269*'10k &amp; MO'!L$25+$R269*'10k &amp; MO'!L$31</f>
        <v>0</v>
      </c>
      <c r="AD269" s="350">
        <f>+S269*'10k &amp; MO'!O$7</f>
        <v>1569.9840000000002</v>
      </c>
      <c r="AF269" s="192" t="str">
        <f t="shared" si="37"/>
        <v>3112018</v>
      </c>
      <c r="AG269" s="192">
        <f>+IFERROR(VLOOKUP($AF269,'Limited Loss'!$F$5:$P$124,AG$3,FALSE),0)</f>
        <v>0</v>
      </c>
      <c r="AH269" s="193">
        <f>+IFERROR(VLOOKUP($AF269,'Limited Loss'!$F$5:$P$124,AH$3,FALSE),0)</f>
        <v>0</v>
      </c>
      <c r="AI269" s="193">
        <f>+IFERROR(VLOOKUP($AF269,'Limited Loss'!$F$5:$P$124,AI$3,FALSE),0)</f>
        <v>0</v>
      </c>
      <c r="AJ269" s="193">
        <f>+IFERROR(VLOOKUP($AF269,'Limited Loss'!$F$5:$P$124,AJ$3,FALSE),0)</f>
        <v>0</v>
      </c>
      <c r="AK269" s="100">
        <f>+IFERROR(VLOOKUP($AF269,'Limited Loss'!$F$5:$P$124,AK$3,FALSE),0)</f>
        <v>0</v>
      </c>
      <c r="AL269" s="193">
        <f>+IFERROR(VLOOKUP($AF269,'Limited Loss'!$F$5:$P$124,AL$3,FALSE),0)</f>
        <v>0</v>
      </c>
      <c r="AM269" s="193">
        <f>+IFERROR(VLOOKUP($AF269,'Limited Loss'!$F$5:$P$124,AM$3,FALSE),0)</f>
        <v>0</v>
      </c>
      <c r="AN269" s="193">
        <f>+IFERROR(VLOOKUP($AF269,'Limited Loss'!$F$5:$P$124,AN$3,FALSE),0)</f>
        <v>0</v>
      </c>
      <c r="AO269" s="193">
        <f>+IFERROR(VLOOKUP($AF269,'Limited Loss'!$F$5:$P$124,AO$3,FALSE),0)</f>
        <v>0</v>
      </c>
      <c r="AP269" s="100">
        <f>+IFERROR(VLOOKUP($AF269,'Limited Loss'!$F$5:$P$124,AP$3,FALSE),0)</f>
        <v>0</v>
      </c>
      <c r="AQ269" s="353"/>
      <c r="AR269" s="331">
        <f t="shared" si="38"/>
        <v>311</v>
      </c>
      <c r="AS269" s="332">
        <f t="shared" si="38"/>
        <v>2018</v>
      </c>
      <c r="AT269" s="349">
        <f t="shared" si="35"/>
        <v>0</v>
      </c>
      <c r="AU269" s="349">
        <f t="shared" si="35"/>
        <v>0</v>
      </c>
      <c r="AV269" s="349">
        <f t="shared" si="35"/>
        <v>0</v>
      </c>
      <c r="AW269" s="349">
        <f t="shared" si="35"/>
        <v>0</v>
      </c>
      <c r="AX269" s="350">
        <f t="shared" si="35"/>
        <v>0</v>
      </c>
      <c r="AY269" s="349">
        <f t="shared" si="36"/>
        <v>0</v>
      </c>
      <c r="AZ269" s="349">
        <f t="shared" si="36"/>
        <v>0</v>
      </c>
      <c r="BA269" s="349">
        <f t="shared" si="36"/>
        <v>0</v>
      </c>
      <c r="BB269" s="349">
        <f t="shared" si="36"/>
        <v>0</v>
      </c>
      <c r="BC269" s="349">
        <f t="shared" si="36"/>
        <v>0</v>
      </c>
      <c r="BD269" s="350">
        <f t="shared" si="36"/>
        <v>1569.9840000000002</v>
      </c>
      <c r="BE269" s="349">
        <f t="shared" si="40"/>
        <v>0</v>
      </c>
      <c r="BF269" s="375">
        <f t="shared" si="41"/>
        <v>0</v>
      </c>
      <c r="BG269" s="334">
        <f t="shared" si="42"/>
        <v>1569.9840000000002</v>
      </c>
      <c r="BI269" s="107">
        <v>969</v>
      </c>
      <c r="BJ269" s="108">
        <v>1113503.1538</v>
      </c>
      <c r="BK269" s="108">
        <v>1082995.4070000001</v>
      </c>
      <c r="BL269" s="108">
        <v>190276.052</v>
      </c>
    </row>
    <row r="270" spans="1:64" x14ac:dyDescent="0.2">
      <c r="A270" s="326" t="str">
        <f t="shared" si="39"/>
        <v>3192014</v>
      </c>
      <c r="B270" s="331">
        <v>319</v>
      </c>
      <c r="C270" s="327">
        <v>2014</v>
      </c>
      <c r="D270" s="353">
        <f>+IFERROR(VLOOKUP($A270,Data_Loss!$A$2:$V$1180,6,FALSE),0)</f>
        <v>0</v>
      </c>
      <c r="E270" s="353">
        <f>+IFERROR(VLOOKUP($A270,Data_Loss!$A$2:$V$1180,7,FALSE),0)</f>
        <v>0</v>
      </c>
      <c r="F270" s="353">
        <f>+IFERROR(VLOOKUP($A270,Data_Loss!$A$2:$V$1180,8,FALSE),0)</f>
        <v>0</v>
      </c>
      <c r="G270" s="353">
        <f>+IFERROR(VLOOKUP($A270,Data_Loss!$A$2:$V$1180,9,FALSE),0)</f>
        <v>0</v>
      </c>
      <c r="H270" s="353">
        <f>+IFERROR(VLOOKUP($A270,Data_Loss!$A$2:$V$1180,10,FALSE),0)</f>
        <v>0</v>
      </c>
      <c r="I270" s="353">
        <f>+IFERROR(VLOOKUP($A270,Data_Loss!$A$2:$V$1300,12,FALSE),0)</f>
        <v>0</v>
      </c>
      <c r="J270" s="353">
        <f>+IFERROR(VLOOKUP($A270,Data_Loss!$A$2:$V$1300,13,FALSE),0)</f>
        <v>0</v>
      </c>
      <c r="K270" s="353">
        <f>+IFERROR(VLOOKUP($A270,Data_Loss!$A$2:$V$1300,14,FALSE),0)</f>
        <v>0</v>
      </c>
      <c r="L270" s="353">
        <f>+IFERROR(VLOOKUP($A270,Data_Loss!$A$2:$V$1300,15,FALSE),0)</f>
        <v>0</v>
      </c>
      <c r="M270" s="353">
        <f>+IFERROR(VLOOKUP($A270,Data_Loss!$A$2:$V$1300,16,FALSE),0)</f>
        <v>0</v>
      </c>
      <c r="N270" s="353">
        <f>+IFERROR(VLOOKUP($A270,Data_Loss!$A$2:$V$1300,17,FALSE),0)</f>
        <v>0</v>
      </c>
      <c r="O270" s="353">
        <f>+IFERROR(VLOOKUP($A270,Data_Loss!$A$2:$V$1300,18,FALSE),0)</f>
        <v>0</v>
      </c>
      <c r="P270" s="353">
        <f>+IFERROR(VLOOKUP($A270,Data_Loss!$A$2:$V$1300,19,FALSE),0)</f>
        <v>0</v>
      </c>
      <c r="Q270" s="353">
        <f>+IFERROR(VLOOKUP($A270,Data_Loss!$A$2:$V$1300,20,FALSE),0)</f>
        <v>0</v>
      </c>
      <c r="R270" s="353">
        <f>+IFERROR(VLOOKUP($A270,Data_Loss!$A$2:$V$1300,21,FALSE),0)</f>
        <v>0</v>
      </c>
      <c r="S270" s="353">
        <f>+IFERROR(VLOOKUP($A270,Data_Loss!$A$2:$V$1300,22,FALSE),0)</f>
        <v>0</v>
      </c>
      <c r="T270" s="191">
        <f>+$I270*'10k &amp; MO'!C$3+$J270*'10k &amp; MO'!C$9+$K270*'10k &amp; MO'!C$15+$L270*'10k &amp; MO'!C$21+$M270*'10k &amp; MO'!C$27</f>
        <v>0</v>
      </c>
      <c r="U270" s="349">
        <f>+$I270*'10k &amp; MO'!D$3+$J270*'10k &amp; MO'!D$9+$K270*'10k &amp; MO'!D$15+$L270*'10k &amp; MO'!D$21+$M270*'10k &amp; MO'!D$27</f>
        <v>0</v>
      </c>
      <c r="V270" s="349">
        <f>+$I270*'10k &amp; MO'!E$3+$J270*'10k &amp; MO'!E$9+$K270*'10k &amp; MO'!E$15+$L270*'10k &amp; MO'!E$21+$M270*'10k &amp; MO'!E$27</f>
        <v>0</v>
      </c>
      <c r="W270" s="349">
        <f>+$I270*'10k &amp; MO'!F$3+$J270*'10k &amp; MO'!F$9+$K270*'10k &amp; MO'!F$15+$L270*'10k &amp; MO'!F$21+$M270*'10k &amp; MO'!F$27</f>
        <v>0</v>
      </c>
      <c r="X270" s="349">
        <f>+$I270*'10k &amp; MO'!G$3+$J270*'10k &amp; MO'!G$9+$K270*'10k &amp; MO'!G$15+$L270*'10k &amp; MO'!G$21+$M270*'10k &amp; MO'!G$27</f>
        <v>0</v>
      </c>
      <c r="Y270" s="349">
        <f>+$N270*'10k &amp; MO'!H$3+$O270*'10k &amp; MO'!H$9+$P270*'10k &amp; MO'!H$15+$Q270*'10k &amp; MO'!H$21+$R270*'10k &amp; MO'!H$27</f>
        <v>0</v>
      </c>
      <c r="Z270" s="349">
        <f>+$N270*'10k &amp; MO'!I$3+$O270*'10k &amp; MO'!I$9+$P270*'10k &amp; MO'!I$15+$Q270*'10k &amp; MO'!I$21+$R270*'10k &amp; MO'!I$27</f>
        <v>0</v>
      </c>
      <c r="AA270" s="349">
        <f>+$N270*'10k &amp; MO'!J$3+$O270*'10k &amp; MO'!J$9+$P270*'10k &amp; MO'!J$15+$Q270*'10k &amp; MO'!J$21+$R270*'10k &amp; MO'!J$27</f>
        <v>0</v>
      </c>
      <c r="AB270" s="349">
        <f>+$N270*'10k &amp; MO'!K$3+$O270*'10k &amp; MO'!K$9+$P270*'10k &amp; MO'!K$15+$Q270*'10k &amp; MO'!K$21+$R270*'10k &amp; MO'!K$27</f>
        <v>0</v>
      </c>
      <c r="AC270" s="349">
        <f>+$N270*'10k &amp; MO'!L$3+$O270*'10k &amp; MO'!L$9+$P270*'10k &amp; MO'!L$15+$Q270*'10k &amp; MO'!L$21+$R270*'10k &amp; MO'!L$27</f>
        <v>0</v>
      </c>
      <c r="AD270" s="350">
        <f>+S270*'10k &amp; MO'!O$3</f>
        <v>0</v>
      </c>
      <c r="AF270" s="192" t="str">
        <f t="shared" si="37"/>
        <v>3192014</v>
      </c>
      <c r="AG270" s="192">
        <f>+IFERROR(VLOOKUP($AF270,'Limited Loss'!$F$5:$P$124,AG$3,FALSE),0)</f>
        <v>0</v>
      </c>
      <c r="AH270" s="193">
        <f>+IFERROR(VLOOKUP($AF270,'Limited Loss'!$F$5:$P$124,AH$3,FALSE),0)</f>
        <v>0</v>
      </c>
      <c r="AI270" s="193">
        <f>+IFERROR(VLOOKUP($AF270,'Limited Loss'!$F$5:$P$124,AI$3,FALSE),0)</f>
        <v>0</v>
      </c>
      <c r="AJ270" s="193">
        <f>+IFERROR(VLOOKUP($AF270,'Limited Loss'!$F$5:$P$124,AJ$3,FALSE),0)</f>
        <v>0</v>
      </c>
      <c r="AK270" s="100">
        <f>+IFERROR(VLOOKUP($AF270,'Limited Loss'!$F$5:$P$124,AK$3,FALSE),0)</f>
        <v>0</v>
      </c>
      <c r="AL270" s="193">
        <f>+IFERROR(VLOOKUP($AF270,'Limited Loss'!$F$5:$P$124,AL$3,FALSE),0)</f>
        <v>0</v>
      </c>
      <c r="AM270" s="193">
        <f>+IFERROR(VLOOKUP($AF270,'Limited Loss'!$F$5:$P$124,AM$3,FALSE),0)</f>
        <v>0</v>
      </c>
      <c r="AN270" s="193">
        <f>+IFERROR(VLOOKUP($AF270,'Limited Loss'!$F$5:$P$124,AN$3,FALSE),0)</f>
        <v>0</v>
      </c>
      <c r="AO270" s="193">
        <f>+IFERROR(VLOOKUP($AF270,'Limited Loss'!$F$5:$P$124,AO$3,FALSE),0)</f>
        <v>0</v>
      </c>
      <c r="AP270" s="100">
        <f>+IFERROR(VLOOKUP($AF270,'Limited Loss'!$F$5:$P$124,AP$3,FALSE),0)</f>
        <v>0</v>
      </c>
      <c r="AQ270" s="353"/>
      <c r="AR270" s="331">
        <f t="shared" si="38"/>
        <v>319</v>
      </c>
      <c r="AS270" s="332">
        <f t="shared" si="38"/>
        <v>2014</v>
      </c>
      <c r="AT270" s="349">
        <f t="shared" si="35"/>
        <v>0</v>
      </c>
      <c r="AU270" s="349">
        <f t="shared" si="35"/>
        <v>0</v>
      </c>
      <c r="AV270" s="349">
        <f t="shared" si="35"/>
        <v>0</v>
      </c>
      <c r="AW270" s="349">
        <f t="shared" si="35"/>
        <v>0</v>
      </c>
      <c r="AX270" s="350">
        <f t="shared" si="35"/>
        <v>0</v>
      </c>
      <c r="AY270" s="349">
        <f t="shared" si="36"/>
        <v>0</v>
      </c>
      <c r="AZ270" s="349">
        <f t="shared" si="36"/>
        <v>0</v>
      </c>
      <c r="BA270" s="349">
        <f t="shared" si="36"/>
        <v>0</v>
      </c>
      <c r="BB270" s="349">
        <f t="shared" si="36"/>
        <v>0</v>
      </c>
      <c r="BC270" s="349">
        <f t="shared" si="36"/>
        <v>0</v>
      </c>
      <c r="BD270" s="350">
        <f t="shared" si="36"/>
        <v>0</v>
      </c>
      <c r="BE270" s="349">
        <f t="shared" si="40"/>
        <v>0</v>
      </c>
      <c r="BF270" s="375">
        <f t="shared" si="41"/>
        <v>0</v>
      </c>
      <c r="BG270" s="334">
        <f t="shared" si="42"/>
        <v>0</v>
      </c>
      <c r="BI270" s="107">
        <v>971</v>
      </c>
      <c r="BJ270" s="108">
        <v>8645768.2699000016</v>
      </c>
      <c r="BK270" s="108">
        <v>9674180.0023999996</v>
      </c>
      <c r="BL270" s="108">
        <v>959518.85699999984</v>
      </c>
    </row>
    <row r="271" spans="1:64" x14ac:dyDescent="0.2">
      <c r="A271" s="326" t="str">
        <f t="shared" si="39"/>
        <v>3192015</v>
      </c>
      <c r="B271" s="331">
        <v>319</v>
      </c>
      <c r="C271" s="327">
        <v>2015</v>
      </c>
      <c r="D271" s="353">
        <f>+IFERROR(VLOOKUP($A271,Data_Loss!$A$2:$V$1180,6,FALSE),0)</f>
        <v>0</v>
      </c>
      <c r="E271" s="353">
        <f>+IFERROR(VLOOKUP($A271,Data_Loss!$A$2:$V$1180,7,FALSE),0)</f>
        <v>0</v>
      </c>
      <c r="F271" s="353">
        <f>+IFERROR(VLOOKUP($A271,Data_Loss!$A$2:$V$1180,8,FALSE),0)</f>
        <v>0</v>
      </c>
      <c r="G271" s="353">
        <f>+IFERROR(VLOOKUP($A271,Data_Loss!$A$2:$V$1180,9,FALSE),0)</f>
        <v>0</v>
      </c>
      <c r="H271" s="353">
        <f>+IFERROR(VLOOKUP($A271,Data_Loss!$A$2:$V$1180,10,FALSE),0)</f>
        <v>0</v>
      </c>
      <c r="I271" s="353">
        <f>+IFERROR(VLOOKUP($A271,Data_Loss!$A$2:$V$1300,12,FALSE),0)</f>
        <v>0</v>
      </c>
      <c r="J271" s="353">
        <f>+IFERROR(VLOOKUP($A271,Data_Loss!$A$2:$V$1300,13,FALSE),0)</f>
        <v>0</v>
      </c>
      <c r="K271" s="353">
        <f>+IFERROR(VLOOKUP($A271,Data_Loss!$A$2:$V$1300,14,FALSE),0)</f>
        <v>0</v>
      </c>
      <c r="L271" s="353">
        <f>+IFERROR(VLOOKUP($A271,Data_Loss!$A$2:$V$1300,15,FALSE),0)</f>
        <v>0</v>
      </c>
      <c r="M271" s="353">
        <f>+IFERROR(VLOOKUP($A271,Data_Loss!$A$2:$V$1300,16,FALSE),0)</f>
        <v>0</v>
      </c>
      <c r="N271" s="353">
        <f>+IFERROR(VLOOKUP($A271,Data_Loss!$A$2:$V$1300,17,FALSE),0)</f>
        <v>0</v>
      </c>
      <c r="O271" s="353">
        <f>+IFERROR(VLOOKUP($A271,Data_Loss!$A$2:$V$1300,18,FALSE),0)</f>
        <v>0</v>
      </c>
      <c r="P271" s="353">
        <f>+IFERROR(VLOOKUP($A271,Data_Loss!$A$2:$V$1300,19,FALSE),0)</f>
        <v>0</v>
      </c>
      <c r="Q271" s="353">
        <f>+IFERROR(VLOOKUP($A271,Data_Loss!$A$2:$V$1300,20,FALSE),0)</f>
        <v>0</v>
      </c>
      <c r="R271" s="353">
        <f>+IFERROR(VLOOKUP($A271,Data_Loss!$A$2:$V$1300,21,FALSE),0)</f>
        <v>0</v>
      </c>
      <c r="S271" s="353">
        <f>+IFERROR(VLOOKUP($A271,Data_Loss!$A$2:$V$1300,22,FALSE),0)</f>
        <v>0</v>
      </c>
      <c r="T271" s="191">
        <f>+$I271*'10k &amp; MO'!C$4+$J271*'10k &amp; MO'!C$10+$K271*'10k &amp; MO'!C$16+$L271*'10k &amp; MO'!C$22+$M271*'10k &amp; MO'!C$28</f>
        <v>0</v>
      </c>
      <c r="U271" s="349">
        <f>+$I271*'10k &amp; MO'!D$4+$J271*'10k &amp; MO'!D$10+$K271*'10k &amp; MO'!D$16+$L271*'10k &amp; MO'!D$22+$M271*'10k &amp; MO'!D$28</f>
        <v>0</v>
      </c>
      <c r="V271" s="349">
        <f>+$I271*'10k &amp; MO'!E$4+$J271*'10k &amp; MO'!E$10+$K271*'10k &amp; MO'!E$16+$L271*'10k &amp; MO'!E$22+$M271*'10k &amp; MO'!E$28</f>
        <v>0</v>
      </c>
      <c r="W271" s="349">
        <f>+$I271*'10k &amp; MO'!F$4+$J271*'10k &amp; MO'!F$10+$K271*'10k &amp; MO'!F$16+$L271*'10k &amp; MO'!F$22+$M271*'10k &amp; MO'!F$28</f>
        <v>0</v>
      </c>
      <c r="X271" s="349">
        <f>+$I271*'10k &amp; MO'!G$4+$J271*'10k &amp; MO'!G$10+$K271*'10k &amp; MO'!G$16+$L271*'10k &amp; MO'!G$22+$M271*'10k &amp; MO'!G$28</f>
        <v>0</v>
      </c>
      <c r="Y271" s="349">
        <f>+$N271*'10k &amp; MO'!H$4+$O271*'10k &amp; MO'!H$10+$P271*'10k &amp; MO'!H$16+$Q271*'10k &amp; MO'!H$22+$R271*'10k &amp; MO'!H$28</f>
        <v>0</v>
      </c>
      <c r="Z271" s="349">
        <f>+$N271*'10k &amp; MO'!I$4+$O271*'10k &amp; MO'!I$10+$P271*'10k &amp; MO'!I$16+$Q271*'10k &amp; MO'!I$22+$R271*'10k &amp; MO'!I$28</f>
        <v>0</v>
      </c>
      <c r="AA271" s="349">
        <f>+$N271*'10k &amp; MO'!J$4+$O271*'10k &amp; MO'!J$10+$P271*'10k &amp; MO'!J$16+$Q271*'10k &amp; MO'!J$22+$R271*'10k &amp; MO'!J$28</f>
        <v>0</v>
      </c>
      <c r="AB271" s="349">
        <f>+$N271*'10k &amp; MO'!K$4+$O271*'10k &amp; MO'!K$10+$P271*'10k &amp; MO'!K$16+$Q271*'10k &amp; MO'!K$22+$R271*'10k &amp; MO'!K$28</f>
        <v>0</v>
      </c>
      <c r="AC271" s="349">
        <f>+$N271*'10k &amp; MO'!L$4+$O271*'10k &amp; MO'!L$10+$P271*'10k &amp; MO'!L$16+$Q271*'10k &amp; MO'!L$22+$R271*'10k &amp; MO'!L$28</f>
        <v>0</v>
      </c>
      <c r="AD271" s="350">
        <f>+S271*'10k &amp; MO'!O$4</f>
        <v>0</v>
      </c>
      <c r="AF271" s="192" t="str">
        <f t="shared" si="37"/>
        <v>3192015</v>
      </c>
      <c r="AG271" s="192">
        <f>+IFERROR(VLOOKUP($AF271,'Limited Loss'!$F$5:$P$124,AG$3,FALSE),0)</f>
        <v>0</v>
      </c>
      <c r="AH271" s="193">
        <f>+IFERROR(VLOOKUP($AF271,'Limited Loss'!$F$5:$P$124,AH$3,FALSE),0)</f>
        <v>0</v>
      </c>
      <c r="AI271" s="193">
        <f>+IFERROR(VLOOKUP($AF271,'Limited Loss'!$F$5:$P$124,AI$3,FALSE),0)</f>
        <v>0</v>
      </c>
      <c r="AJ271" s="193">
        <f>+IFERROR(VLOOKUP($AF271,'Limited Loss'!$F$5:$P$124,AJ$3,FALSE),0)</f>
        <v>0</v>
      </c>
      <c r="AK271" s="100">
        <f>+IFERROR(VLOOKUP($AF271,'Limited Loss'!$F$5:$P$124,AK$3,FALSE),0)</f>
        <v>0</v>
      </c>
      <c r="AL271" s="193">
        <f>+IFERROR(VLOOKUP($AF271,'Limited Loss'!$F$5:$P$124,AL$3,FALSE),0)</f>
        <v>0</v>
      </c>
      <c r="AM271" s="193">
        <f>+IFERROR(VLOOKUP($AF271,'Limited Loss'!$F$5:$P$124,AM$3,FALSE),0)</f>
        <v>0</v>
      </c>
      <c r="AN271" s="193">
        <f>+IFERROR(VLOOKUP($AF271,'Limited Loss'!$F$5:$P$124,AN$3,FALSE),0)</f>
        <v>0</v>
      </c>
      <c r="AO271" s="193">
        <f>+IFERROR(VLOOKUP($AF271,'Limited Loss'!$F$5:$P$124,AO$3,FALSE),0)</f>
        <v>0</v>
      </c>
      <c r="AP271" s="100">
        <f>+IFERROR(VLOOKUP($AF271,'Limited Loss'!$F$5:$P$124,AP$3,FALSE),0)</f>
        <v>0</v>
      </c>
      <c r="AQ271" s="353"/>
      <c r="AR271" s="331">
        <f t="shared" si="38"/>
        <v>319</v>
      </c>
      <c r="AS271" s="332">
        <f t="shared" si="38"/>
        <v>2015</v>
      </c>
      <c r="AT271" s="349">
        <f t="shared" si="35"/>
        <v>0</v>
      </c>
      <c r="AU271" s="349">
        <f t="shared" si="35"/>
        <v>0</v>
      </c>
      <c r="AV271" s="349">
        <f t="shared" si="35"/>
        <v>0</v>
      </c>
      <c r="AW271" s="349">
        <f t="shared" si="35"/>
        <v>0</v>
      </c>
      <c r="AX271" s="350">
        <f t="shared" si="35"/>
        <v>0</v>
      </c>
      <c r="AY271" s="349">
        <f t="shared" si="36"/>
        <v>0</v>
      </c>
      <c r="AZ271" s="349">
        <f t="shared" si="36"/>
        <v>0</v>
      </c>
      <c r="BA271" s="349">
        <f t="shared" si="36"/>
        <v>0</v>
      </c>
      <c r="BB271" s="349">
        <f t="shared" si="36"/>
        <v>0</v>
      </c>
      <c r="BC271" s="349">
        <f t="shared" si="36"/>
        <v>0</v>
      </c>
      <c r="BD271" s="350">
        <f t="shared" si="36"/>
        <v>0</v>
      </c>
      <c r="BE271" s="349">
        <f t="shared" si="40"/>
        <v>0</v>
      </c>
      <c r="BF271" s="375">
        <f t="shared" si="41"/>
        <v>0</v>
      </c>
      <c r="BG271" s="334">
        <f t="shared" si="42"/>
        <v>0</v>
      </c>
      <c r="BI271" s="107">
        <v>973</v>
      </c>
      <c r="BJ271" s="108">
        <v>1526511.6044999999</v>
      </c>
      <c r="BK271" s="108">
        <v>3589722.7537000002</v>
      </c>
      <c r="BL271" s="108">
        <v>334326.897</v>
      </c>
    </row>
    <row r="272" spans="1:64" x14ac:dyDescent="0.2">
      <c r="A272" s="326" t="str">
        <f t="shared" si="39"/>
        <v>3192016</v>
      </c>
      <c r="B272" s="331">
        <v>319</v>
      </c>
      <c r="C272" s="327">
        <v>2016</v>
      </c>
      <c r="D272" s="353">
        <f>+IFERROR(VLOOKUP($A272,Data_Loss!$A$2:$V$1180,6,FALSE),0)</f>
        <v>0</v>
      </c>
      <c r="E272" s="353">
        <f>+IFERROR(VLOOKUP($A272,Data_Loss!$A$2:$V$1180,7,FALSE),0)</f>
        <v>0</v>
      </c>
      <c r="F272" s="353">
        <f>+IFERROR(VLOOKUP($A272,Data_Loss!$A$2:$V$1180,8,FALSE),0)</f>
        <v>0</v>
      </c>
      <c r="G272" s="353">
        <f>+IFERROR(VLOOKUP($A272,Data_Loss!$A$2:$V$1180,9,FALSE),0)</f>
        <v>0</v>
      </c>
      <c r="H272" s="353">
        <f>+IFERROR(VLOOKUP($A272,Data_Loss!$A$2:$V$1180,10,FALSE),0)</f>
        <v>0</v>
      </c>
      <c r="I272" s="353">
        <f>+IFERROR(VLOOKUP($A272,Data_Loss!$A$2:$V$1300,12,FALSE),0)</f>
        <v>0</v>
      </c>
      <c r="J272" s="353">
        <f>+IFERROR(VLOOKUP($A272,Data_Loss!$A$2:$V$1300,13,FALSE),0)</f>
        <v>0</v>
      </c>
      <c r="K272" s="353">
        <f>+IFERROR(VLOOKUP($A272,Data_Loss!$A$2:$V$1300,14,FALSE),0)</f>
        <v>0</v>
      </c>
      <c r="L272" s="353">
        <f>+IFERROR(VLOOKUP($A272,Data_Loss!$A$2:$V$1300,15,FALSE),0)</f>
        <v>0</v>
      </c>
      <c r="M272" s="353">
        <f>+IFERROR(VLOOKUP($A272,Data_Loss!$A$2:$V$1300,16,FALSE),0)</f>
        <v>0</v>
      </c>
      <c r="N272" s="353">
        <f>+IFERROR(VLOOKUP($A272,Data_Loss!$A$2:$V$1300,17,FALSE),0)</f>
        <v>0</v>
      </c>
      <c r="O272" s="353">
        <f>+IFERROR(VLOOKUP($A272,Data_Loss!$A$2:$V$1300,18,FALSE),0)</f>
        <v>0</v>
      </c>
      <c r="P272" s="353">
        <f>+IFERROR(VLOOKUP($A272,Data_Loss!$A$2:$V$1300,19,FALSE),0)</f>
        <v>0</v>
      </c>
      <c r="Q272" s="353">
        <f>+IFERROR(VLOOKUP($A272,Data_Loss!$A$2:$V$1300,20,FALSE),0)</f>
        <v>0</v>
      </c>
      <c r="R272" s="353">
        <f>+IFERROR(VLOOKUP($A272,Data_Loss!$A$2:$V$1300,21,FALSE),0)</f>
        <v>0</v>
      </c>
      <c r="S272" s="353">
        <f>+IFERROR(VLOOKUP($A272,Data_Loss!$A$2:$V$1300,22,FALSE),0)</f>
        <v>0</v>
      </c>
      <c r="T272" s="191">
        <f>+$I272*'10k &amp; MO'!C$5+$J272*'10k &amp; MO'!C$11+$K272*'10k &amp; MO'!C$17+$L272*'10k &amp; MO'!C$23+$M272*'10k &amp; MO'!C$29</f>
        <v>0</v>
      </c>
      <c r="U272" s="349">
        <f>+$I272*'10k &amp; MO'!D$5+$J272*'10k &amp; MO'!D$11+$K272*'10k &amp; MO'!D$17+$L272*'10k &amp; MO'!D$23+$M272*'10k &amp; MO'!D$29</f>
        <v>0</v>
      </c>
      <c r="V272" s="349">
        <f>+$I272*'10k &amp; MO'!E$5+$J272*'10k &amp; MO'!E$11+$K272*'10k &amp; MO'!E$17+$L272*'10k &amp; MO'!E$23+$M272*'10k &amp; MO'!E$29</f>
        <v>0</v>
      </c>
      <c r="W272" s="349">
        <f>+$I272*'10k &amp; MO'!F$5+$J272*'10k &amp; MO'!F$11+$K272*'10k &amp; MO'!F$17+$L272*'10k &amp; MO'!F$23+$M272*'10k &amp; MO'!F$29</f>
        <v>0</v>
      </c>
      <c r="X272" s="349">
        <f>+$I272*'10k &amp; MO'!G$5+$J272*'10k &amp; MO'!G$11+$K272*'10k &amp; MO'!G$17+$L272*'10k &amp; MO'!G$23+$M272*'10k &amp; MO'!G$29</f>
        <v>0</v>
      </c>
      <c r="Y272" s="349">
        <f>+$N272*'10k &amp; MO'!H$5+$O272*'10k &amp; MO'!H$11+$P272*'10k &amp; MO'!H$17+$Q272*'10k &amp; MO'!H$23+$R272*'10k &amp; MO'!H$29</f>
        <v>0</v>
      </c>
      <c r="Z272" s="349">
        <f>+$N272*'10k &amp; MO'!I$5+$O272*'10k &amp; MO'!I$11+$P272*'10k &amp; MO'!I$17+$Q272*'10k &amp; MO'!I$23+$R272*'10k &amp; MO'!I$29</f>
        <v>0</v>
      </c>
      <c r="AA272" s="349">
        <f>+$N272*'10k &amp; MO'!J$5+$O272*'10k &amp; MO'!J$11+$P272*'10k &amp; MO'!J$17+$Q272*'10k &amp; MO'!J$23+$R272*'10k &amp; MO'!J$29</f>
        <v>0</v>
      </c>
      <c r="AB272" s="349">
        <f>+$N272*'10k &amp; MO'!K$5+$O272*'10k &amp; MO'!K$11+$P272*'10k &amp; MO'!K$17+$Q272*'10k &amp; MO'!K$23+$R272*'10k &amp; MO'!K$29</f>
        <v>0</v>
      </c>
      <c r="AC272" s="349">
        <f>+$N272*'10k &amp; MO'!L$5+$O272*'10k &amp; MO'!L$11+$P272*'10k &amp; MO'!L$17+$Q272*'10k &amp; MO'!L$23+$R272*'10k &amp; MO'!L$29</f>
        <v>0</v>
      </c>
      <c r="AD272" s="350">
        <f>+S272*'10k &amp; MO'!O$5</f>
        <v>0</v>
      </c>
      <c r="AF272" s="192" t="str">
        <f t="shared" si="37"/>
        <v>3192016</v>
      </c>
      <c r="AG272" s="192">
        <f>+IFERROR(VLOOKUP($AF272,'Limited Loss'!$F$5:$P$124,AG$3,FALSE),0)</f>
        <v>0</v>
      </c>
      <c r="AH272" s="193">
        <f>+IFERROR(VLOOKUP($AF272,'Limited Loss'!$F$5:$P$124,AH$3,FALSE),0)</f>
        <v>0</v>
      </c>
      <c r="AI272" s="193">
        <f>+IFERROR(VLOOKUP($AF272,'Limited Loss'!$F$5:$P$124,AI$3,FALSE),0)</f>
        <v>0</v>
      </c>
      <c r="AJ272" s="193">
        <f>+IFERROR(VLOOKUP($AF272,'Limited Loss'!$F$5:$P$124,AJ$3,FALSE),0)</f>
        <v>0</v>
      </c>
      <c r="AK272" s="100">
        <f>+IFERROR(VLOOKUP($AF272,'Limited Loss'!$F$5:$P$124,AK$3,FALSE),0)</f>
        <v>0</v>
      </c>
      <c r="AL272" s="193">
        <f>+IFERROR(VLOOKUP($AF272,'Limited Loss'!$F$5:$P$124,AL$3,FALSE),0)</f>
        <v>0</v>
      </c>
      <c r="AM272" s="193">
        <f>+IFERROR(VLOOKUP($AF272,'Limited Loss'!$F$5:$P$124,AM$3,FALSE),0)</f>
        <v>0</v>
      </c>
      <c r="AN272" s="193">
        <f>+IFERROR(VLOOKUP($AF272,'Limited Loss'!$F$5:$P$124,AN$3,FALSE),0)</f>
        <v>0</v>
      </c>
      <c r="AO272" s="193">
        <f>+IFERROR(VLOOKUP($AF272,'Limited Loss'!$F$5:$P$124,AO$3,FALSE),0)</f>
        <v>0</v>
      </c>
      <c r="AP272" s="100">
        <f>+IFERROR(VLOOKUP($AF272,'Limited Loss'!$F$5:$P$124,AP$3,FALSE),0)</f>
        <v>0</v>
      </c>
      <c r="AQ272" s="353"/>
      <c r="AR272" s="331">
        <f t="shared" si="38"/>
        <v>319</v>
      </c>
      <c r="AS272" s="332">
        <f t="shared" si="38"/>
        <v>2016</v>
      </c>
      <c r="AT272" s="349">
        <f t="shared" si="35"/>
        <v>0</v>
      </c>
      <c r="AU272" s="349">
        <f t="shared" si="35"/>
        <v>0</v>
      </c>
      <c r="AV272" s="349">
        <f t="shared" si="35"/>
        <v>0</v>
      </c>
      <c r="AW272" s="349">
        <f t="shared" si="35"/>
        <v>0</v>
      </c>
      <c r="AX272" s="350">
        <f t="shared" si="35"/>
        <v>0</v>
      </c>
      <c r="AY272" s="349">
        <f t="shared" si="36"/>
        <v>0</v>
      </c>
      <c r="AZ272" s="349">
        <f t="shared" si="36"/>
        <v>0</v>
      </c>
      <c r="BA272" s="349">
        <f t="shared" si="36"/>
        <v>0</v>
      </c>
      <c r="BB272" s="349">
        <f t="shared" si="36"/>
        <v>0</v>
      </c>
      <c r="BC272" s="349">
        <f t="shared" si="36"/>
        <v>0</v>
      </c>
      <c r="BD272" s="350">
        <f t="shared" si="36"/>
        <v>0</v>
      </c>
      <c r="BE272" s="349">
        <f t="shared" si="40"/>
        <v>0</v>
      </c>
      <c r="BF272" s="375">
        <f t="shared" si="41"/>
        <v>0</v>
      </c>
      <c r="BG272" s="334">
        <f t="shared" si="42"/>
        <v>0</v>
      </c>
      <c r="BI272" s="107">
        <v>974</v>
      </c>
      <c r="BJ272" s="108">
        <v>3476784.1463000001</v>
      </c>
      <c r="BK272" s="108">
        <v>2459364.6028999998</v>
      </c>
      <c r="BL272" s="108">
        <v>275736.46399999998</v>
      </c>
    </row>
    <row r="273" spans="1:64" x14ac:dyDescent="0.2">
      <c r="A273" s="326" t="str">
        <f t="shared" si="39"/>
        <v>3192017</v>
      </c>
      <c r="B273" s="331">
        <v>319</v>
      </c>
      <c r="C273" s="327">
        <v>2017</v>
      </c>
      <c r="D273" s="353">
        <f>+IFERROR(VLOOKUP($A273,Data_Loss!$A$2:$V$1180,6,FALSE),0)</f>
        <v>0</v>
      </c>
      <c r="E273" s="353">
        <f>+IFERROR(VLOOKUP($A273,Data_Loss!$A$2:$V$1180,7,FALSE),0)</f>
        <v>0</v>
      </c>
      <c r="F273" s="353">
        <f>+IFERROR(VLOOKUP($A273,Data_Loss!$A$2:$V$1180,8,FALSE),0)</f>
        <v>0</v>
      </c>
      <c r="G273" s="353">
        <f>+IFERROR(VLOOKUP($A273,Data_Loss!$A$2:$V$1180,9,FALSE),0)</f>
        <v>0</v>
      </c>
      <c r="H273" s="353">
        <f>+IFERROR(VLOOKUP($A273,Data_Loss!$A$2:$V$1180,10,FALSE),0)</f>
        <v>0</v>
      </c>
      <c r="I273" s="353">
        <f>+IFERROR(VLOOKUP($A273,Data_Loss!$A$2:$V$1300,12,FALSE),0)</f>
        <v>0</v>
      </c>
      <c r="J273" s="353">
        <f>+IFERROR(VLOOKUP($A273,Data_Loss!$A$2:$V$1300,13,FALSE),0)</f>
        <v>0</v>
      </c>
      <c r="K273" s="353">
        <f>+IFERROR(VLOOKUP($A273,Data_Loss!$A$2:$V$1300,14,FALSE),0)</f>
        <v>0</v>
      </c>
      <c r="L273" s="353">
        <f>+IFERROR(VLOOKUP($A273,Data_Loss!$A$2:$V$1300,15,FALSE),0)</f>
        <v>0</v>
      </c>
      <c r="M273" s="353">
        <f>+IFERROR(VLOOKUP($A273,Data_Loss!$A$2:$V$1300,16,FALSE),0)</f>
        <v>0</v>
      </c>
      <c r="N273" s="353">
        <f>+IFERROR(VLOOKUP($A273,Data_Loss!$A$2:$V$1300,17,FALSE),0)</f>
        <v>0</v>
      </c>
      <c r="O273" s="353">
        <f>+IFERROR(VLOOKUP($A273,Data_Loss!$A$2:$V$1300,18,FALSE),0)</f>
        <v>0</v>
      </c>
      <c r="P273" s="353">
        <f>+IFERROR(VLOOKUP($A273,Data_Loss!$A$2:$V$1300,19,FALSE),0)</f>
        <v>0</v>
      </c>
      <c r="Q273" s="353">
        <f>+IFERROR(VLOOKUP($A273,Data_Loss!$A$2:$V$1300,20,FALSE),0)</f>
        <v>0</v>
      </c>
      <c r="R273" s="353">
        <f>+IFERROR(VLOOKUP($A273,Data_Loss!$A$2:$V$1300,21,FALSE),0)</f>
        <v>0</v>
      </c>
      <c r="S273" s="353">
        <f>+IFERROR(VLOOKUP($A273,Data_Loss!$A$2:$V$1300,22,FALSE),0)</f>
        <v>0</v>
      </c>
      <c r="T273" s="191">
        <f>+$I273*'10k &amp; MO'!C$6+$J273*'10k &amp; MO'!C$12+$K273*'10k &amp; MO'!C$18+$L273*'10k &amp; MO'!C$24+$M273*'10k &amp; MO'!C$30</f>
        <v>0</v>
      </c>
      <c r="U273" s="349">
        <f>+$I273*'10k &amp; MO'!D$6+$J273*'10k &amp; MO'!D$12+$K273*'10k &amp; MO'!D$18+$L273*'10k &amp; MO'!D$24+$M273*'10k &amp; MO'!D$30</f>
        <v>0</v>
      </c>
      <c r="V273" s="349">
        <f>+$I273*'10k &amp; MO'!E$6+$J273*'10k &amp; MO'!E$12+$K273*'10k &amp; MO'!E$18+$L273*'10k &amp; MO'!E$24+$M273*'10k &amp; MO'!E$30</f>
        <v>0</v>
      </c>
      <c r="W273" s="349">
        <f>+$I273*'10k &amp; MO'!F$6+$J273*'10k &amp; MO'!F$12+$K273*'10k &amp; MO'!F$18+$L273*'10k &amp; MO'!F$24+$M273*'10k &amp; MO'!F$30</f>
        <v>0</v>
      </c>
      <c r="X273" s="349">
        <f>+$I273*'10k &amp; MO'!G$6+$J273*'10k &amp; MO'!G$12+$K273*'10k &amp; MO'!G$18+$L273*'10k &amp; MO'!G$24+$M273*'10k &amp; MO'!G$30</f>
        <v>0</v>
      </c>
      <c r="Y273" s="349">
        <f>+$N273*'10k &amp; MO'!H$6+$O273*'10k &amp; MO'!H$12+$P273*'10k &amp; MO'!H$18+$Q273*'10k &amp; MO'!H$24+$R273*'10k &amp; MO'!H$30</f>
        <v>0</v>
      </c>
      <c r="Z273" s="349">
        <f>+$N273*'10k &amp; MO'!I$6+$O273*'10k &amp; MO'!I$12+$P273*'10k &amp; MO'!I$18+$Q273*'10k &amp; MO'!I$24+$R273*'10k &amp; MO'!I$30</f>
        <v>0</v>
      </c>
      <c r="AA273" s="349">
        <f>+$N273*'10k &amp; MO'!J$6+$O273*'10k &amp; MO'!J$12+$P273*'10k &amp; MO'!J$18+$Q273*'10k &amp; MO'!J$24+$R273*'10k &amp; MO'!J$30</f>
        <v>0</v>
      </c>
      <c r="AB273" s="349">
        <f>+$N273*'10k &amp; MO'!K$6+$O273*'10k &amp; MO'!K$12+$P273*'10k &amp; MO'!K$18+$Q273*'10k &amp; MO'!K$24+$R273*'10k &amp; MO'!K$30</f>
        <v>0</v>
      </c>
      <c r="AC273" s="349">
        <f>+$N273*'10k &amp; MO'!L$6+$O273*'10k &amp; MO'!L$12+$P273*'10k &amp; MO'!L$18+$Q273*'10k &amp; MO'!L$24+$R273*'10k &amp; MO'!L$30</f>
        <v>0</v>
      </c>
      <c r="AD273" s="350">
        <f>+S273*'10k &amp; MO'!O$6</f>
        <v>0</v>
      </c>
      <c r="AF273" s="192" t="str">
        <f t="shared" si="37"/>
        <v>3192017</v>
      </c>
      <c r="AG273" s="192">
        <f>+IFERROR(VLOOKUP($AF273,'Limited Loss'!$F$5:$P$124,AG$3,FALSE),0)</f>
        <v>0</v>
      </c>
      <c r="AH273" s="193">
        <f>+IFERROR(VLOOKUP($AF273,'Limited Loss'!$F$5:$P$124,AH$3,FALSE),0)</f>
        <v>0</v>
      </c>
      <c r="AI273" s="193">
        <f>+IFERROR(VLOOKUP($AF273,'Limited Loss'!$F$5:$P$124,AI$3,FALSE),0)</f>
        <v>0</v>
      </c>
      <c r="AJ273" s="193">
        <f>+IFERROR(VLOOKUP($AF273,'Limited Loss'!$F$5:$P$124,AJ$3,FALSE),0)</f>
        <v>0</v>
      </c>
      <c r="AK273" s="100">
        <f>+IFERROR(VLOOKUP($AF273,'Limited Loss'!$F$5:$P$124,AK$3,FALSE),0)</f>
        <v>0</v>
      </c>
      <c r="AL273" s="193">
        <f>+IFERROR(VLOOKUP($AF273,'Limited Loss'!$F$5:$P$124,AL$3,FALSE),0)</f>
        <v>0</v>
      </c>
      <c r="AM273" s="193">
        <f>+IFERROR(VLOOKUP($AF273,'Limited Loss'!$F$5:$P$124,AM$3,FALSE),0)</f>
        <v>0</v>
      </c>
      <c r="AN273" s="193">
        <f>+IFERROR(VLOOKUP($AF273,'Limited Loss'!$F$5:$P$124,AN$3,FALSE),0)</f>
        <v>0</v>
      </c>
      <c r="AO273" s="193">
        <f>+IFERROR(VLOOKUP($AF273,'Limited Loss'!$F$5:$P$124,AO$3,FALSE),0)</f>
        <v>0</v>
      </c>
      <c r="AP273" s="100">
        <f>+IFERROR(VLOOKUP($AF273,'Limited Loss'!$F$5:$P$124,AP$3,FALSE),0)</f>
        <v>0</v>
      </c>
      <c r="AQ273" s="353"/>
      <c r="AR273" s="331">
        <f t="shared" si="38"/>
        <v>319</v>
      </c>
      <c r="AS273" s="332">
        <f t="shared" si="38"/>
        <v>2017</v>
      </c>
      <c r="AT273" s="349">
        <f t="shared" si="35"/>
        <v>0</v>
      </c>
      <c r="AU273" s="349">
        <f t="shared" si="35"/>
        <v>0</v>
      </c>
      <c r="AV273" s="349">
        <f t="shared" si="35"/>
        <v>0</v>
      </c>
      <c r="AW273" s="349">
        <f t="shared" si="35"/>
        <v>0</v>
      </c>
      <c r="AX273" s="350">
        <f t="shared" si="35"/>
        <v>0</v>
      </c>
      <c r="AY273" s="349">
        <f t="shared" si="36"/>
        <v>0</v>
      </c>
      <c r="AZ273" s="349">
        <f t="shared" si="36"/>
        <v>0</v>
      </c>
      <c r="BA273" s="349">
        <f t="shared" si="36"/>
        <v>0</v>
      </c>
      <c r="BB273" s="349">
        <f t="shared" si="36"/>
        <v>0</v>
      </c>
      <c r="BC273" s="349">
        <f t="shared" si="36"/>
        <v>0</v>
      </c>
      <c r="BD273" s="350">
        <f t="shared" si="36"/>
        <v>0</v>
      </c>
      <c r="BE273" s="349">
        <f t="shared" si="40"/>
        <v>0</v>
      </c>
      <c r="BF273" s="375">
        <f t="shared" si="41"/>
        <v>0</v>
      </c>
      <c r="BG273" s="334">
        <f t="shared" si="42"/>
        <v>0</v>
      </c>
      <c r="BI273" s="107">
        <v>975</v>
      </c>
      <c r="BJ273" s="108">
        <v>7245271.0700999992</v>
      </c>
      <c r="BK273" s="108">
        <v>10905574.338599999</v>
      </c>
      <c r="BL273" s="108">
        <v>1637096.2690000003</v>
      </c>
    </row>
    <row r="274" spans="1:64" x14ac:dyDescent="0.2">
      <c r="A274" s="326" t="str">
        <f t="shared" si="39"/>
        <v>3192018</v>
      </c>
      <c r="B274" s="331">
        <v>319</v>
      </c>
      <c r="C274" s="327">
        <v>2018</v>
      </c>
      <c r="D274" s="353">
        <f>+IFERROR(VLOOKUP($A274,Data_Loss!$A$2:$V$1180,6,FALSE),0)</f>
        <v>0</v>
      </c>
      <c r="E274" s="353">
        <f>+IFERROR(VLOOKUP($A274,Data_Loss!$A$2:$V$1180,7,FALSE),0)</f>
        <v>0</v>
      </c>
      <c r="F274" s="353">
        <f>+IFERROR(VLOOKUP($A274,Data_Loss!$A$2:$V$1180,8,FALSE),0)</f>
        <v>0</v>
      </c>
      <c r="G274" s="353">
        <f>+IFERROR(VLOOKUP($A274,Data_Loss!$A$2:$V$1180,9,FALSE),0)</f>
        <v>0</v>
      </c>
      <c r="H274" s="353">
        <f>+IFERROR(VLOOKUP($A274,Data_Loss!$A$2:$V$1180,10,FALSE),0)</f>
        <v>0</v>
      </c>
      <c r="I274" s="353">
        <f>+IFERROR(VLOOKUP($A274,Data_Loss!$A$2:$V$1300,12,FALSE),0)</f>
        <v>0</v>
      </c>
      <c r="J274" s="353">
        <f>+IFERROR(VLOOKUP($A274,Data_Loss!$A$2:$V$1300,13,FALSE),0)</f>
        <v>0</v>
      </c>
      <c r="K274" s="353">
        <f>+IFERROR(VLOOKUP($A274,Data_Loss!$A$2:$V$1300,14,FALSE),0)</f>
        <v>0</v>
      </c>
      <c r="L274" s="353">
        <f>+IFERROR(VLOOKUP($A274,Data_Loss!$A$2:$V$1300,15,FALSE),0)</f>
        <v>0</v>
      </c>
      <c r="M274" s="353">
        <f>+IFERROR(VLOOKUP($A274,Data_Loss!$A$2:$V$1300,16,FALSE),0)</f>
        <v>0</v>
      </c>
      <c r="N274" s="353">
        <f>+IFERROR(VLOOKUP($A274,Data_Loss!$A$2:$V$1300,17,FALSE),0)</f>
        <v>0</v>
      </c>
      <c r="O274" s="353">
        <f>+IFERROR(VLOOKUP($A274,Data_Loss!$A$2:$V$1300,18,FALSE),0)</f>
        <v>0</v>
      </c>
      <c r="P274" s="353">
        <f>+IFERROR(VLOOKUP($A274,Data_Loss!$A$2:$V$1300,19,FALSE),0)</f>
        <v>0</v>
      </c>
      <c r="Q274" s="353">
        <f>+IFERROR(VLOOKUP($A274,Data_Loss!$A$2:$V$1300,20,FALSE),0)</f>
        <v>0</v>
      </c>
      <c r="R274" s="353">
        <f>+IFERROR(VLOOKUP($A274,Data_Loss!$A$2:$V$1300,21,FALSE),0)</f>
        <v>0</v>
      </c>
      <c r="S274" s="353">
        <f>+IFERROR(VLOOKUP($A274,Data_Loss!$A$2:$V$1300,22,FALSE),0)</f>
        <v>0</v>
      </c>
      <c r="T274" s="191">
        <f>+$I274*'10k &amp; MO'!C$7+$J274*'10k &amp; MO'!C$13+$K274*'10k &amp; MO'!C$19+$L274*'10k &amp; MO'!C$25+$M274*'10k &amp; MO'!C$31</f>
        <v>0</v>
      </c>
      <c r="U274" s="349">
        <f>+$I274*'10k &amp; MO'!D$7+$J274*'10k &amp; MO'!D$13+$K274*'10k &amp; MO'!D$19+$L274*'10k &amp; MO'!D$25+$M274*'10k &amp; MO'!D$31</f>
        <v>0</v>
      </c>
      <c r="V274" s="349">
        <f>+$I274*'10k &amp; MO'!E$7+$J274*'10k &amp; MO'!E$13+$K274*'10k &amp; MO'!E$19+$L274*'10k &amp; MO'!E$25+$M274*'10k &amp; MO'!E$31</f>
        <v>0</v>
      </c>
      <c r="W274" s="349">
        <f>+$I274*'10k &amp; MO'!F$7+$J274*'10k &amp; MO'!F$13+$K274*'10k &amp; MO'!F$19+$L274*'10k &amp; MO'!F$25+$M274*'10k &amp; MO'!F$31</f>
        <v>0</v>
      </c>
      <c r="X274" s="349">
        <f>+$I274*'10k &amp; MO'!G$7+$J274*'10k &amp; MO'!G$13+$K274*'10k &amp; MO'!G$19+$L274*'10k &amp; MO'!G$25+$M274*'10k &amp; MO'!G$31</f>
        <v>0</v>
      </c>
      <c r="Y274" s="349">
        <f>+$N274*'10k &amp; MO'!H$7+$O274*'10k &amp; MO'!H$13+$P274*'10k &amp; MO'!H$19+$Q274*'10k &amp; MO'!H$25+$R274*'10k &amp; MO'!H$31</f>
        <v>0</v>
      </c>
      <c r="Z274" s="349">
        <f>+$N274*'10k &amp; MO'!I$7+$O274*'10k &amp; MO'!I$13+$P274*'10k &amp; MO'!I$19+$Q274*'10k &amp; MO'!I$25+$R274*'10k &amp; MO'!I$31</f>
        <v>0</v>
      </c>
      <c r="AA274" s="349">
        <f>+$N274*'10k &amp; MO'!J$7+$O274*'10k &amp; MO'!J$13+$P274*'10k &amp; MO'!J$19+$Q274*'10k &amp; MO'!J$25+$R274*'10k &amp; MO'!J$31</f>
        <v>0</v>
      </c>
      <c r="AB274" s="349">
        <f>+$N274*'10k &amp; MO'!K$7+$O274*'10k &amp; MO'!K$13+$P274*'10k &amp; MO'!K$19+$Q274*'10k &amp; MO'!K$25+$R274*'10k &amp; MO'!K$31</f>
        <v>0</v>
      </c>
      <c r="AC274" s="349">
        <f>+$N274*'10k &amp; MO'!L$7+$O274*'10k &amp; MO'!L$13+$P274*'10k &amp; MO'!L$19+$Q274*'10k &amp; MO'!L$25+$R274*'10k &amp; MO'!L$31</f>
        <v>0</v>
      </c>
      <c r="AD274" s="350">
        <f>+S274*'10k &amp; MO'!O$7</f>
        <v>0</v>
      </c>
      <c r="AF274" s="192" t="str">
        <f t="shared" si="37"/>
        <v>3192018</v>
      </c>
      <c r="AG274" s="192">
        <f>+IFERROR(VLOOKUP($AF274,'Limited Loss'!$F$5:$P$124,AG$3,FALSE),0)</f>
        <v>0</v>
      </c>
      <c r="AH274" s="193">
        <f>+IFERROR(VLOOKUP($AF274,'Limited Loss'!$F$5:$P$124,AH$3,FALSE),0)</f>
        <v>0</v>
      </c>
      <c r="AI274" s="193">
        <f>+IFERROR(VLOOKUP($AF274,'Limited Loss'!$F$5:$P$124,AI$3,FALSE),0)</f>
        <v>0</v>
      </c>
      <c r="AJ274" s="193">
        <f>+IFERROR(VLOOKUP($AF274,'Limited Loss'!$F$5:$P$124,AJ$3,FALSE),0)</f>
        <v>0</v>
      </c>
      <c r="AK274" s="100">
        <f>+IFERROR(VLOOKUP($AF274,'Limited Loss'!$F$5:$P$124,AK$3,FALSE),0)</f>
        <v>0</v>
      </c>
      <c r="AL274" s="193">
        <f>+IFERROR(VLOOKUP($AF274,'Limited Loss'!$F$5:$P$124,AL$3,FALSE),0)</f>
        <v>0</v>
      </c>
      <c r="AM274" s="193">
        <f>+IFERROR(VLOOKUP($AF274,'Limited Loss'!$F$5:$P$124,AM$3,FALSE),0)</f>
        <v>0</v>
      </c>
      <c r="AN274" s="193">
        <f>+IFERROR(VLOOKUP($AF274,'Limited Loss'!$F$5:$P$124,AN$3,FALSE),0)</f>
        <v>0</v>
      </c>
      <c r="AO274" s="193">
        <f>+IFERROR(VLOOKUP($AF274,'Limited Loss'!$F$5:$P$124,AO$3,FALSE),0)</f>
        <v>0</v>
      </c>
      <c r="AP274" s="100">
        <f>+IFERROR(VLOOKUP($AF274,'Limited Loss'!$F$5:$P$124,AP$3,FALSE),0)</f>
        <v>0</v>
      </c>
      <c r="AQ274" s="353"/>
      <c r="AR274" s="331">
        <f t="shared" si="38"/>
        <v>319</v>
      </c>
      <c r="AS274" s="332">
        <f t="shared" si="38"/>
        <v>2018</v>
      </c>
      <c r="AT274" s="349">
        <f t="shared" si="35"/>
        <v>0</v>
      </c>
      <c r="AU274" s="349">
        <f t="shared" si="35"/>
        <v>0</v>
      </c>
      <c r="AV274" s="349">
        <f t="shared" si="35"/>
        <v>0</v>
      </c>
      <c r="AW274" s="349">
        <f t="shared" si="35"/>
        <v>0</v>
      </c>
      <c r="AX274" s="350">
        <f t="shared" si="35"/>
        <v>0</v>
      </c>
      <c r="AY274" s="349">
        <f t="shared" si="36"/>
        <v>0</v>
      </c>
      <c r="AZ274" s="349">
        <f t="shared" si="36"/>
        <v>0</v>
      </c>
      <c r="BA274" s="349">
        <f t="shared" si="36"/>
        <v>0</v>
      </c>
      <c r="BB274" s="349">
        <f t="shared" si="36"/>
        <v>0</v>
      </c>
      <c r="BC274" s="349">
        <f t="shared" si="36"/>
        <v>0</v>
      </c>
      <c r="BD274" s="350">
        <f t="shared" si="36"/>
        <v>0</v>
      </c>
      <c r="BE274" s="349">
        <f t="shared" si="40"/>
        <v>0</v>
      </c>
      <c r="BF274" s="375">
        <f t="shared" si="41"/>
        <v>0</v>
      </c>
      <c r="BG274" s="334">
        <f t="shared" si="42"/>
        <v>0</v>
      </c>
      <c r="BI274" s="107">
        <v>976</v>
      </c>
      <c r="BJ274" s="108">
        <v>1993013.0395999998</v>
      </c>
      <c r="BK274" s="108">
        <v>3301037.6921000006</v>
      </c>
      <c r="BL274" s="108">
        <v>416726.22100000002</v>
      </c>
    </row>
    <row r="275" spans="1:64" x14ac:dyDescent="0.2">
      <c r="A275" s="326" t="str">
        <f t="shared" si="39"/>
        <v>3232014</v>
      </c>
      <c r="B275" s="331">
        <v>323</v>
      </c>
      <c r="C275" s="327">
        <v>2014</v>
      </c>
      <c r="D275" s="353">
        <f>+IFERROR(VLOOKUP($A275,Data_Loss!$A$2:$V$1180,6,FALSE),0)</f>
        <v>0</v>
      </c>
      <c r="E275" s="353">
        <f>+IFERROR(VLOOKUP($A275,Data_Loss!$A$2:$V$1180,7,FALSE),0)</f>
        <v>0</v>
      </c>
      <c r="F275" s="353">
        <f>+IFERROR(VLOOKUP($A275,Data_Loss!$A$2:$V$1180,8,FALSE),0)</f>
        <v>0</v>
      </c>
      <c r="G275" s="353">
        <f>+IFERROR(VLOOKUP($A275,Data_Loss!$A$2:$V$1180,9,FALSE),0)</f>
        <v>0</v>
      </c>
      <c r="H275" s="353">
        <f>+IFERROR(VLOOKUP($A275,Data_Loss!$A$2:$V$1180,10,FALSE),0)</f>
        <v>0</v>
      </c>
      <c r="I275" s="353">
        <f>+IFERROR(VLOOKUP($A275,Data_Loss!$A$2:$V$1300,12,FALSE),0)</f>
        <v>0</v>
      </c>
      <c r="J275" s="353">
        <f>+IFERROR(VLOOKUP($A275,Data_Loss!$A$2:$V$1300,13,FALSE),0)</f>
        <v>0</v>
      </c>
      <c r="K275" s="353">
        <f>+IFERROR(VLOOKUP($A275,Data_Loss!$A$2:$V$1300,14,FALSE),0)</f>
        <v>0</v>
      </c>
      <c r="L275" s="353">
        <f>+IFERROR(VLOOKUP($A275,Data_Loss!$A$2:$V$1300,15,FALSE),0)</f>
        <v>0</v>
      </c>
      <c r="M275" s="353">
        <f>+IFERROR(VLOOKUP($A275,Data_Loss!$A$2:$V$1300,16,FALSE),0)</f>
        <v>0</v>
      </c>
      <c r="N275" s="353">
        <f>+IFERROR(VLOOKUP($A275,Data_Loss!$A$2:$V$1300,17,FALSE),0)</f>
        <v>0</v>
      </c>
      <c r="O275" s="353">
        <f>+IFERROR(VLOOKUP($A275,Data_Loss!$A$2:$V$1300,18,FALSE),0)</f>
        <v>0</v>
      </c>
      <c r="P275" s="353">
        <f>+IFERROR(VLOOKUP($A275,Data_Loss!$A$2:$V$1300,19,FALSE),0)</f>
        <v>0</v>
      </c>
      <c r="Q275" s="353">
        <f>+IFERROR(VLOOKUP($A275,Data_Loss!$A$2:$V$1300,20,FALSE),0)</f>
        <v>0</v>
      </c>
      <c r="R275" s="353">
        <f>+IFERROR(VLOOKUP($A275,Data_Loss!$A$2:$V$1300,21,FALSE),0)</f>
        <v>0</v>
      </c>
      <c r="S275" s="353">
        <f>+IFERROR(VLOOKUP($A275,Data_Loss!$A$2:$V$1300,22,FALSE),0)</f>
        <v>0</v>
      </c>
      <c r="T275" s="191">
        <f>+$I275*'10k &amp; MO'!C$3+$J275*'10k &amp; MO'!C$9+$K275*'10k &amp; MO'!C$15+$L275*'10k &amp; MO'!C$21+$M275*'10k &amp; MO'!C$27</f>
        <v>0</v>
      </c>
      <c r="U275" s="349">
        <f>+$I275*'10k &amp; MO'!D$3+$J275*'10k &amp; MO'!D$9+$K275*'10k &amp; MO'!D$15+$L275*'10k &amp; MO'!D$21+$M275*'10k &amp; MO'!D$27</f>
        <v>0</v>
      </c>
      <c r="V275" s="349">
        <f>+$I275*'10k &amp; MO'!E$3+$J275*'10k &amp; MO'!E$9+$K275*'10k &amp; MO'!E$15+$L275*'10k &amp; MO'!E$21+$M275*'10k &amp; MO'!E$27</f>
        <v>0</v>
      </c>
      <c r="W275" s="349">
        <f>+$I275*'10k &amp; MO'!F$3+$J275*'10k &amp; MO'!F$9+$K275*'10k &amp; MO'!F$15+$L275*'10k &amp; MO'!F$21+$M275*'10k &amp; MO'!F$27</f>
        <v>0</v>
      </c>
      <c r="X275" s="349">
        <f>+$I275*'10k &amp; MO'!G$3+$J275*'10k &amp; MO'!G$9+$K275*'10k &amp; MO'!G$15+$L275*'10k &amp; MO'!G$21+$M275*'10k &amp; MO'!G$27</f>
        <v>0</v>
      </c>
      <c r="Y275" s="349">
        <f>+$N275*'10k &amp; MO'!H$3+$O275*'10k &amp; MO'!H$9+$P275*'10k &amp; MO'!H$15+$Q275*'10k &amp; MO'!H$21+$R275*'10k &amp; MO'!H$27</f>
        <v>0</v>
      </c>
      <c r="Z275" s="349">
        <f>+$N275*'10k &amp; MO'!I$3+$O275*'10k &amp; MO'!I$9+$P275*'10k &amp; MO'!I$15+$Q275*'10k &amp; MO'!I$21+$R275*'10k &amp; MO'!I$27</f>
        <v>0</v>
      </c>
      <c r="AA275" s="349">
        <f>+$N275*'10k &amp; MO'!J$3+$O275*'10k &amp; MO'!J$9+$P275*'10k &amp; MO'!J$15+$Q275*'10k &amp; MO'!J$21+$R275*'10k &amp; MO'!J$27</f>
        <v>0</v>
      </c>
      <c r="AB275" s="349">
        <f>+$N275*'10k &amp; MO'!K$3+$O275*'10k &amp; MO'!K$9+$P275*'10k &amp; MO'!K$15+$Q275*'10k &amp; MO'!K$21+$R275*'10k &amp; MO'!K$27</f>
        <v>0</v>
      </c>
      <c r="AC275" s="349">
        <f>+$N275*'10k &amp; MO'!L$3+$O275*'10k &amp; MO'!L$9+$P275*'10k &amp; MO'!L$15+$Q275*'10k &amp; MO'!L$21+$R275*'10k &amp; MO'!L$27</f>
        <v>0</v>
      </c>
      <c r="AD275" s="350">
        <f>+S275*'10k &amp; MO'!O$3</f>
        <v>0</v>
      </c>
      <c r="AF275" s="192" t="str">
        <f t="shared" si="37"/>
        <v>3232014</v>
      </c>
      <c r="AG275" s="192">
        <f>+IFERROR(VLOOKUP($AF275,'Limited Loss'!$F$5:$P$124,AG$3,FALSE),0)</f>
        <v>0</v>
      </c>
      <c r="AH275" s="193">
        <f>+IFERROR(VLOOKUP($AF275,'Limited Loss'!$F$5:$P$124,AH$3,FALSE),0)</f>
        <v>0</v>
      </c>
      <c r="AI275" s="193">
        <f>+IFERROR(VLOOKUP($AF275,'Limited Loss'!$F$5:$P$124,AI$3,FALSE),0)</f>
        <v>0</v>
      </c>
      <c r="AJ275" s="193">
        <f>+IFERROR(VLOOKUP($AF275,'Limited Loss'!$F$5:$P$124,AJ$3,FALSE),0)</f>
        <v>0</v>
      </c>
      <c r="AK275" s="100">
        <f>+IFERROR(VLOOKUP($AF275,'Limited Loss'!$F$5:$P$124,AK$3,FALSE),0)</f>
        <v>0</v>
      </c>
      <c r="AL275" s="193">
        <f>+IFERROR(VLOOKUP($AF275,'Limited Loss'!$F$5:$P$124,AL$3,FALSE),0)</f>
        <v>0</v>
      </c>
      <c r="AM275" s="193">
        <f>+IFERROR(VLOOKUP($AF275,'Limited Loss'!$F$5:$P$124,AM$3,FALSE),0)</f>
        <v>0</v>
      </c>
      <c r="AN275" s="193">
        <f>+IFERROR(VLOOKUP($AF275,'Limited Loss'!$F$5:$P$124,AN$3,FALSE),0)</f>
        <v>0</v>
      </c>
      <c r="AO275" s="193">
        <f>+IFERROR(VLOOKUP($AF275,'Limited Loss'!$F$5:$P$124,AO$3,FALSE),0)</f>
        <v>0</v>
      </c>
      <c r="AP275" s="100">
        <f>+IFERROR(VLOOKUP($AF275,'Limited Loss'!$F$5:$P$124,AP$3,FALSE),0)</f>
        <v>0</v>
      </c>
      <c r="AQ275" s="353"/>
      <c r="AR275" s="331">
        <f t="shared" si="38"/>
        <v>323</v>
      </c>
      <c r="AS275" s="332">
        <f t="shared" si="38"/>
        <v>2014</v>
      </c>
      <c r="AT275" s="349">
        <f t="shared" si="35"/>
        <v>0</v>
      </c>
      <c r="AU275" s="349">
        <f t="shared" si="35"/>
        <v>0</v>
      </c>
      <c r="AV275" s="349">
        <f t="shared" si="35"/>
        <v>0</v>
      </c>
      <c r="AW275" s="349">
        <f t="shared" si="35"/>
        <v>0</v>
      </c>
      <c r="AX275" s="350">
        <f t="shared" si="35"/>
        <v>0</v>
      </c>
      <c r="AY275" s="349">
        <f t="shared" si="36"/>
        <v>0</v>
      </c>
      <c r="AZ275" s="349">
        <f t="shared" si="36"/>
        <v>0</v>
      </c>
      <c r="BA275" s="349">
        <f t="shared" si="36"/>
        <v>0</v>
      </c>
      <c r="BB275" s="349">
        <f t="shared" si="36"/>
        <v>0</v>
      </c>
      <c r="BC275" s="349">
        <f t="shared" si="36"/>
        <v>0</v>
      </c>
      <c r="BD275" s="350">
        <f t="shared" si="36"/>
        <v>0</v>
      </c>
      <c r="BE275" s="349">
        <f t="shared" si="40"/>
        <v>0</v>
      </c>
      <c r="BF275" s="375">
        <f t="shared" si="41"/>
        <v>0</v>
      </c>
      <c r="BG275" s="334">
        <f t="shared" si="42"/>
        <v>0</v>
      </c>
      <c r="BI275" s="107">
        <v>977</v>
      </c>
      <c r="BJ275" s="108">
        <v>317314.90090000001</v>
      </c>
      <c r="BK275" s="108">
        <v>466342.48489999998</v>
      </c>
      <c r="BL275" s="108">
        <v>31577.059000000001</v>
      </c>
    </row>
    <row r="276" spans="1:64" x14ac:dyDescent="0.2">
      <c r="A276" s="326" t="str">
        <f t="shared" si="39"/>
        <v>3232015</v>
      </c>
      <c r="B276" s="331">
        <v>323</v>
      </c>
      <c r="C276" s="327">
        <v>2015</v>
      </c>
      <c r="D276" s="353">
        <f>+IFERROR(VLOOKUP($A276,Data_Loss!$A$2:$V$1180,6,FALSE),0)</f>
        <v>0</v>
      </c>
      <c r="E276" s="353">
        <f>+IFERROR(VLOOKUP($A276,Data_Loss!$A$2:$V$1180,7,FALSE),0)</f>
        <v>0</v>
      </c>
      <c r="F276" s="353">
        <f>+IFERROR(VLOOKUP($A276,Data_Loss!$A$2:$V$1180,8,FALSE),0)</f>
        <v>0</v>
      </c>
      <c r="G276" s="353">
        <f>+IFERROR(VLOOKUP($A276,Data_Loss!$A$2:$V$1180,9,FALSE),0)</f>
        <v>0</v>
      </c>
      <c r="H276" s="353">
        <f>+IFERROR(VLOOKUP($A276,Data_Loss!$A$2:$V$1180,10,FALSE),0)</f>
        <v>0</v>
      </c>
      <c r="I276" s="353">
        <f>+IFERROR(VLOOKUP($A276,Data_Loss!$A$2:$V$1300,12,FALSE),0)</f>
        <v>0</v>
      </c>
      <c r="J276" s="353">
        <f>+IFERROR(VLOOKUP($A276,Data_Loss!$A$2:$V$1300,13,FALSE),0)</f>
        <v>0</v>
      </c>
      <c r="K276" s="353">
        <f>+IFERROR(VLOOKUP($A276,Data_Loss!$A$2:$V$1300,14,FALSE),0)</f>
        <v>0</v>
      </c>
      <c r="L276" s="353">
        <f>+IFERROR(VLOOKUP($A276,Data_Loss!$A$2:$V$1300,15,FALSE),0)</f>
        <v>0</v>
      </c>
      <c r="M276" s="353">
        <f>+IFERROR(VLOOKUP($A276,Data_Loss!$A$2:$V$1300,16,FALSE),0)</f>
        <v>0</v>
      </c>
      <c r="N276" s="353">
        <f>+IFERROR(VLOOKUP($A276,Data_Loss!$A$2:$V$1300,17,FALSE),0)</f>
        <v>0</v>
      </c>
      <c r="O276" s="353">
        <f>+IFERROR(VLOOKUP($A276,Data_Loss!$A$2:$V$1300,18,FALSE),0)</f>
        <v>0</v>
      </c>
      <c r="P276" s="353">
        <f>+IFERROR(VLOOKUP($A276,Data_Loss!$A$2:$V$1300,19,FALSE),0)</f>
        <v>0</v>
      </c>
      <c r="Q276" s="353">
        <f>+IFERROR(VLOOKUP($A276,Data_Loss!$A$2:$V$1300,20,FALSE),0)</f>
        <v>0</v>
      </c>
      <c r="R276" s="353">
        <f>+IFERROR(VLOOKUP($A276,Data_Loss!$A$2:$V$1300,21,FALSE),0)</f>
        <v>0</v>
      </c>
      <c r="S276" s="353">
        <f>+IFERROR(VLOOKUP($A276,Data_Loss!$A$2:$V$1300,22,FALSE),0)</f>
        <v>0</v>
      </c>
      <c r="T276" s="191">
        <f>+$I276*'10k &amp; MO'!C$4+$J276*'10k &amp; MO'!C$10+$K276*'10k &amp; MO'!C$16+$L276*'10k &amp; MO'!C$22+$M276*'10k &amp; MO'!C$28</f>
        <v>0</v>
      </c>
      <c r="U276" s="349">
        <f>+$I276*'10k &amp; MO'!D$4+$J276*'10k &amp; MO'!D$10+$K276*'10k &amp; MO'!D$16+$L276*'10k &amp; MO'!D$22+$M276*'10k &amp; MO'!D$28</f>
        <v>0</v>
      </c>
      <c r="V276" s="349">
        <f>+$I276*'10k &amp; MO'!E$4+$J276*'10k &amp; MO'!E$10+$K276*'10k &amp; MO'!E$16+$L276*'10k &amp; MO'!E$22+$M276*'10k &amp; MO'!E$28</f>
        <v>0</v>
      </c>
      <c r="W276" s="349">
        <f>+$I276*'10k &amp; MO'!F$4+$J276*'10k &amp; MO'!F$10+$K276*'10k &amp; MO'!F$16+$L276*'10k &amp; MO'!F$22+$M276*'10k &amp; MO'!F$28</f>
        <v>0</v>
      </c>
      <c r="X276" s="349">
        <f>+$I276*'10k &amp; MO'!G$4+$J276*'10k &amp; MO'!G$10+$K276*'10k &amp; MO'!G$16+$L276*'10k &amp; MO'!G$22+$M276*'10k &amp; MO'!G$28</f>
        <v>0</v>
      </c>
      <c r="Y276" s="349">
        <f>+$N276*'10k &amp; MO'!H$4+$O276*'10k &amp; MO'!H$10+$P276*'10k &amp; MO'!H$16+$Q276*'10k &amp; MO'!H$22+$R276*'10k &amp; MO'!H$28</f>
        <v>0</v>
      </c>
      <c r="Z276" s="349">
        <f>+$N276*'10k &amp; MO'!I$4+$O276*'10k &amp; MO'!I$10+$P276*'10k &amp; MO'!I$16+$Q276*'10k &amp; MO'!I$22+$R276*'10k &amp; MO'!I$28</f>
        <v>0</v>
      </c>
      <c r="AA276" s="349">
        <f>+$N276*'10k &amp; MO'!J$4+$O276*'10k &amp; MO'!J$10+$P276*'10k &amp; MO'!J$16+$Q276*'10k &amp; MO'!J$22+$R276*'10k &amp; MO'!J$28</f>
        <v>0</v>
      </c>
      <c r="AB276" s="349">
        <f>+$N276*'10k &amp; MO'!K$4+$O276*'10k &amp; MO'!K$10+$P276*'10k &amp; MO'!K$16+$Q276*'10k &amp; MO'!K$22+$R276*'10k &amp; MO'!K$28</f>
        <v>0</v>
      </c>
      <c r="AC276" s="349">
        <f>+$N276*'10k &amp; MO'!L$4+$O276*'10k &amp; MO'!L$10+$P276*'10k &amp; MO'!L$16+$Q276*'10k &amp; MO'!L$22+$R276*'10k &amp; MO'!L$28</f>
        <v>0</v>
      </c>
      <c r="AD276" s="350">
        <f>+S276*'10k &amp; MO'!O$4</f>
        <v>0</v>
      </c>
      <c r="AF276" s="192" t="str">
        <f t="shared" si="37"/>
        <v>3232015</v>
      </c>
      <c r="AG276" s="192">
        <f>+IFERROR(VLOOKUP($AF276,'Limited Loss'!$F$5:$P$124,AG$3,FALSE),0)</f>
        <v>0</v>
      </c>
      <c r="AH276" s="193">
        <f>+IFERROR(VLOOKUP($AF276,'Limited Loss'!$F$5:$P$124,AH$3,FALSE),0)</f>
        <v>0</v>
      </c>
      <c r="AI276" s="193">
        <f>+IFERROR(VLOOKUP($AF276,'Limited Loss'!$F$5:$P$124,AI$3,FALSE),0)</f>
        <v>0</v>
      </c>
      <c r="AJ276" s="193">
        <f>+IFERROR(VLOOKUP($AF276,'Limited Loss'!$F$5:$P$124,AJ$3,FALSE),0)</f>
        <v>0</v>
      </c>
      <c r="AK276" s="100">
        <f>+IFERROR(VLOOKUP($AF276,'Limited Loss'!$F$5:$P$124,AK$3,FALSE),0)</f>
        <v>0</v>
      </c>
      <c r="AL276" s="193">
        <f>+IFERROR(VLOOKUP($AF276,'Limited Loss'!$F$5:$P$124,AL$3,FALSE),0)</f>
        <v>0</v>
      </c>
      <c r="AM276" s="193">
        <f>+IFERROR(VLOOKUP($AF276,'Limited Loss'!$F$5:$P$124,AM$3,FALSE),0)</f>
        <v>0</v>
      </c>
      <c r="AN276" s="193">
        <f>+IFERROR(VLOOKUP($AF276,'Limited Loss'!$F$5:$P$124,AN$3,FALSE),0)</f>
        <v>0</v>
      </c>
      <c r="AO276" s="193">
        <f>+IFERROR(VLOOKUP($AF276,'Limited Loss'!$F$5:$P$124,AO$3,FALSE),0)</f>
        <v>0</v>
      </c>
      <c r="AP276" s="100">
        <f>+IFERROR(VLOOKUP($AF276,'Limited Loss'!$F$5:$P$124,AP$3,FALSE),0)</f>
        <v>0</v>
      </c>
      <c r="AQ276" s="353"/>
      <c r="AR276" s="331">
        <f t="shared" si="38"/>
        <v>323</v>
      </c>
      <c r="AS276" s="332">
        <f t="shared" si="38"/>
        <v>2015</v>
      </c>
      <c r="AT276" s="349">
        <f t="shared" si="35"/>
        <v>0</v>
      </c>
      <c r="AU276" s="349">
        <f t="shared" si="35"/>
        <v>0</v>
      </c>
      <c r="AV276" s="349">
        <f t="shared" si="35"/>
        <v>0</v>
      </c>
      <c r="AW276" s="349">
        <f t="shared" si="35"/>
        <v>0</v>
      </c>
      <c r="AX276" s="350">
        <f t="shared" si="35"/>
        <v>0</v>
      </c>
      <c r="AY276" s="349">
        <f t="shared" si="36"/>
        <v>0</v>
      </c>
      <c r="AZ276" s="349">
        <f t="shared" si="36"/>
        <v>0</v>
      </c>
      <c r="BA276" s="349">
        <f t="shared" si="36"/>
        <v>0</v>
      </c>
      <c r="BB276" s="349">
        <f t="shared" si="36"/>
        <v>0</v>
      </c>
      <c r="BC276" s="349">
        <f t="shared" si="36"/>
        <v>0</v>
      </c>
      <c r="BD276" s="350">
        <f t="shared" si="36"/>
        <v>0</v>
      </c>
      <c r="BE276" s="349">
        <f t="shared" si="40"/>
        <v>0</v>
      </c>
      <c r="BF276" s="375">
        <f t="shared" si="41"/>
        <v>0</v>
      </c>
      <c r="BG276" s="334">
        <f t="shared" si="42"/>
        <v>0</v>
      </c>
      <c r="BI276" s="107">
        <v>978</v>
      </c>
      <c r="BJ276" s="108">
        <v>34255.746800000001</v>
      </c>
      <c r="BK276" s="108">
        <v>306596.56410000002</v>
      </c>
      <c r="BL276" s="108">
        <v>17809.345999999998</v>
      </c>
    </row>
    <row r="277" spans="1:64" x14ac:dyDescent="0.2">
      <c r="A277" s="326" t="str">
        <f t="shared" si="39"/>
        <v>3232016</v>
      </c>
      <c r="B277" s="331">
        <v>323</v>
      </c>
      <c r="C277" s="327">
        <v>2016</v>
      </c>
      <c r="D277" s="353">
        <f>+IFERROR(VLOOKUP($A277,Data_Loss!$A$2:$V$1180,6,FALSE),0)</f>
        <v>0</v>
      </c>
      <c r="E277" s="353">
        <f>+IFERROR(VLOOKUP($A277,Data_Loss!$A$2:$V$1180,7,FALSE),0)</f>
        <v>0</v>
      </c>
      <c r="F277" s="353">
        <f>+IFERROR(VLOOKUP($A277,Data_Loss!$A$2:$V$1180,8,FALSE),0)</f>
        <v>0</v>
      </c>
      <c r="G277" s="353">
        <f>+IFERROR(VLOOKUP($A277,Data_Loss!$A$2:$V$1180,9,FALSE),0)</f>
        <v>0</v>
      </c>
      <c r="H277" s="353">
        <f>+IFERROR(VLOOKUP($A277,Data_Loss!$A$2:$V$1180,10,FALSE),0)</f>
        <v>0</v>
      </c>
      <c r="I277" s="353">
        <f>+IFERROR(VLOOKUP($A277,Data_Loss!$A$2:$V$1300,12,FALSE),0)</f>
        <v>0</v>
      </c>
      <c r="J277" s="353">
        <f>+IFERROR(VLOOKUP($A277,Data_Loss!$A$2:$V$1300,13,FALSE),0)</f>
        <v>0</v>
      </c>
      <c r="K277" s="353">
        <f>+IFERROR(VLOOKUP($A277,Data_Loss!$A$2:$V$1300,14,FALSE),0)</f>
        <v>0</v>
      </c>
      <c r="L277" s="353">
        <f>+IFERROR(VLOOKUP($A277,Data_Loss!$A$2:$V$1300,15,FALSE),0)</f>
        <v>0</v>
      </c>
      <c r="M277" s="353">
        <f>+IFERROR(VLOOKUP($A277,Data_Loss!$A$2:$V$1300,16,FALSE),0)</f>
        <v>0</v>
      </c>
      <c r="N277" s="353">
        <f>+IFERROR(VLOOKUP($A277,Data_Loss!$A$2:$V$1300,17,FALSE),0)</f>
        <v>0</v>
      </c>
      <c r="O277" s="353">
        <f>+IFERROR(VLOOKUP($A277,Data_Loss!$A$2:$V$1300,18,FALSE),0)</f>
        <v>0</v>
      </c>
      <c r="P277" s="353">
        <f>+IFERROR(VLOOKUP($A277,Data_Loss!$A$2:$V$1300,19,FALSE),0)</f>
        <v>0</v>
      </c>
      <c r="Q277" s="353">
        <f>+IFERROR(VLOOKUP($A277,Data_Loss!$A$2:$V$1300,20,FALSE),0)</f>
        <v>0</v>
      </c>
      <c r="R277" s="353">
        <f>+IFERROR(VLOOKUP($A277,Data_Loss!$A$2:$V$1300,21,FALSE),0)</f>
        <v>0</v>
      </c>
      <c r="S277" s="353">
        <f>+IFERROR(VLOOKUP($A277,Data_Loss!$A$2:$V$1300,22,FALSE),0)</f>
        <v>0</v>
      </c>
      <c r="T277" s="191">
        <f>+$I277*'10k &amp; MO'!C$5+$J277*'10k &amp; MO'!C$11+$K277*'10k &amp; MO'!C$17+$L277*'10k &amp; MO'!C$23+$M277*'10k &amp; MO'!C$29</f>
        <v>0</v>
      </c>
      <c r="U277" s="349">
        <f>+$I277*'10k &amp; MO'!D$5+$J277*'10k &amp; MO'!D$11+$K277*'10k &amp; MO'!D$17+$L277*'10k &amp; MO'!D$23+$M277*'10k &amp; MO'!D$29</f>
        <v>0</v>
      </c>
      <c r="V277" s="349">
        <f>+$I277*'10k &amp; MO'!E$5+$J277*'10k &amp; MO'!E$11+$K277*'10k &amp; MO'!E$17+$L277*'10k &amp; MO'!E$23+$M277*'10k &amp; MO'!E$29</f>
        <v>0</v>
      </c>
      <c r="W277" s="349">
        <f>+$I277*'10k &amp; MO'!F$5+$J277*'10k &amp; MO'!F$11+$K277*'10k &amp; MO'!F$17+$L277*'10k &amp; MO'!F$23+$M277*'10k &amp; MO'!F$29</f>
        <v>0</v>
      </c>
      <c r="X277" s="349">
        <f>+$I277*'10k &amp; MO'!G$5+$J277*'10k &amp; MO'!G$11+$K277*'10k &amp; MO'!G$17+$L277*'10k &amp; MO'!G$23+$M277*'10k &amp; MO'!G$29</f>
        <v>0</v>
      </c>
      <c r="Y277" s="349">
        <f>+$N277*'10k &amp; MO'!H$5+$O277*'10k &amp; MO'!H$11+$P277*'10k &amp; MO'!H$17+$Q277*'10k &amp; MO'!H$23+$R277*'10k &amp; MO'!H$29</f>
        <v>0</v>
      </c>
      <c r="Z277" s="349">
        <f>+$N277*'10k &amp; MO'!I$5+$O277*'10k &amp; MO'!I$11+$P277*'10k &amp; MO'!I$17+$Q277*'10k &amp; MO'!I$23+$R277*'10k &amp; MO'!I$29</f>
        <v>0</v>
      </c>
      <c r="AA277" s="349">
        <f>+$N277*'10k &amp; MO'!J$5+$O277*'10k &amp; MO'!J$11+$P277*'10k &amp; MO'!J$17+$Q277*'10k &amp; MO'!J$23+$R277*'10k &amp; MO'!J$29</f>
        <v>0</v>
      </c>
      <c r="AB277" s="349">
        <f>+$N277*'10k &amp; MO'!K$5+$O277*'10k &amp; MO'!K$11+$P277*'10k &amp; MO'!K$17+$Q277*'10k &amp; MO'!K$23+$R277*'10k &amp; MO'!K$29</f>
        <v>0</v>
      </c>
      <c r="AC277" s="349">
        <f>+$N277*'10k &amp; MO'!L$5+$O277*'10k &amp; MO'!L$11+$P277*'10k &amp; MO'!L$17+$Q277*'10k &amp; MO'!L$23+$R277*'10k &amp; MO'!L$29</f>
        <v>0</v>
      </c>
      <c r="AD277" s="350">
        <f>+S277*'10k &amp; MO'!O$5</f>
        <v>0</v>
      </c>
      <c r="AF277" s="192" t="str">
        <f t="shared" si="37"/>
        <v>3232016</v>
      </c>
      <c r="AG277" s="192">
        <f>+IFERROR(VLOOKUP($AF277,'Limited Loss'!$F$5:$P$124,AG$3,FALSE),0)</f>
        <v>0</v>
      </c>
      <c r="AH277" s="193">
        <f>+IFERROR(VLOOKUP($AF277,'Limited Loss'!$F$5:$P$124,AH$3,FALSE),0)</f>
        <v>0</v>
      </c>
      <c r="AI277" s="193">
        <f>+IFERROR(VLOOKUP($AF277,'Limited Loss'!$F$5:$P$124,AI$3,FALSE),0)</f>
        <v>0</v>
      </c>
      <c r="AJ277" s="193">
        <f>+IFERROR(VLOOKUP($AF277,'Limited Loss'!$F$5:$P$124,AJ$3,FALSE),0)</f>
        <v>0</v>
      </c>
      <c r="AK277" s="100">
        <f>+IFERROR(VLOOKUP($AF277,'Limited Loss'!$F$5:$P$124,AK$3,FALSE),0)</f>
        <v>0</v>
      </c>
      <c r="AL277" s="193">
        <f>+IFERROR(VLOOKUP($AF277,'Limited Loss'!$F$5:$P$124,AL$3,FALSE),0)</f>
        <v>0</v>
      </c>
      <c r="AM277" s="193">
        <f>+IFERROR(VLOOKUP($AF277,'Limited Loss'!$F$5:$P$124,AM$3,FALSE),0)</f>
        <v>0</v>
      </c>
      <c r="AN277" s="193">
        <f>+IFERROR(VLOOKUP($AF277,'Limited Loss'!$F$5:$P$124,AN$3,FALSE),0)</f>
        <v>0</v>
      </c>
      <c r="AO277" s="193">
        <f>+IFERROR(VLOOKUP($AF277,'Limited Loss'!$F$5:$P$124,AO$3,FALSE),0)</f>
        <v>0</v>
      </c>
      <c r="AP277" s="100">
        <f>+IFERROR(VLOOKUP($AF277,'Limited Loss'!$F$5:$P$124,AP$3,FALSE),0)</f>
        <v>0</v>
      </c>
      <c r="AQ277" s="353"/>
      <c r="AR277" s="331">
        <f t="shared" si="38"/>
        <v>323</v>
      </c>
      <c r="AS277" s="332">
        <f t="shared" si="38"/>
        <v>2016</v>
      </c>
      <c r="AT277" s="349">
        <f t="shared" si="35"/>
        <v>0</v>
      </c>
      <c r="AU277" s="349">
        <f t="shared" si="35"/>
        <v>0</v>
      </c>
      <c r="AV277" s="349">
        <f t="shared" si="35"/>
        <v>0</v>
      </c>
      <c r="AW277" s="349">
        <f t="shared" si="35"/>
        <v>0</v>
      </c>
      <c r="AX277" s="350">
        <f t="shared" si="35"/>
        <v>0</v>
      </c>
      <c r="AY277" s="349">
        <f t="shared" si="36"/>
        <v>0</v>
      </c>
      <c r="AZ277" s="349">
        <f t="shared" si="36"/>
        <v>0</v>
      </c>
      <c r="BA277" s="349">
        <f t="shared" si="36"/>
        <v>0</v>
      </c>
      <c r="BB277" s="349">
        <f t="shared" si="36"/>
        <v>0</v>
      </c>
      <c r="BC277" s="349">
        <f t="shared" si="36"/>
        <v>0</v>
      </c>
      <c r="BD277" s="350">
        <f t="shared" si="36"/>
        <v>0</v>
      </c>
      <c r="BE277" s="349">
        <f t="shared" si="40"/>
        <v>0</v>
      </c>
      <c r="BF277" s="375">
        <f t="shared" si="41"/>
        <v>0</v>
      </c>
      <c r="BG277" s="334">
        <f t="shared" si="42"/>
        <v>0</v>
      </c>
      <c r="BI277" s="107">
        <v>979</v>
      </c>
      <c r="BJ277" s="108">
        <v>899229.54640000011</v>
      </c>
      <c r="BK277" s="108">
        <v>1552313.4271000002</v>
      </c>
      <c r="BL277" s="108">
        <v>198715.04700000002</v>
      </c>
    </row>
    <row r="278" spans="1:64" x14ac:dyDescent="0.2">
      <c r="A278" s="326" t="str">
        <f t="shared" si="39"/>
        <v>3232017</v>
      </c>
      <c r="B278" s="331">
        <v>323</v>
      </c>
      <c r="C278" s="327">
        <v>2017</v>
      </c>
      <c r="D278" s="353">
        <f>+IFERROR(VLOOKUP($A278,Data_Loss!$A$2:$V$1180,6,FALSE),0)</f>
        <v>0</v>
      </c>
      <c r="E278" s="353">
        <f>+IFERROR(VLOOKUP($A278,Data_Loss!$A$2:$V$1180,7,FALSE),0)</f>
        <v>0</v>
      </c>
      <c r="F278" s="353">
        <f>+IFERROR(VLOOKUP($A278,Data_Loss!$A$2:$V$1180,8,FALSE),0)</f>
        <v>0</v>
      </c>
      <c r="G278" s="353">
        <f>+IFERROR(VLOOKUP($A278,Data_Loss!$A$2:$V$1180,9,FALSE),0)</f>
        <v>0</v>
      </c>
      <c r="H278" s="353">
        <f>+IFERROR(VLOOKUP($A278,Data_Loss!$A$2:$V$1180,10,FALSE),0)</f>
        <v>0</v>
      </c>
      <c r="I278" s="353">
        <f>+IFERROR(VLOOKUP($A278,Data_Loss!$A$2:$V$1300,12,FALSE),0)</f>
        <v>0</v>
      </c>
      <c r="J278" s="353">
        <f>+IFERROR(VLOOKUP($A278,Data_Loss!$A$2:$V$1300,13,FALSE),0)</f>
        <v>0</v>
      </c>
      <c r="K278" s="353">
        <f>+IFERROR(VLOOKUP($A278,Data_Loss!$A$2:$V$1300,14,FALSE),0)</f>
        <v>0</v>
      </c>
      <c r="L278" s="353">
        <f>+IFERROR(VLOOKUP($A278,Data_Loss!$A$2:$V$1300,15,FALSE),0)</f>
        <v>0</v>
      </c>
      <c r="M278" s="353">
        <f>+IFERROR(VLOOKUP($A278,Data_Loss!$A$2:$V$1300,16,FALSE),0)</f>
        <v>0</v>
      </c>
      <c r="N278" s="353">
        <f>+IFERROR(VLOOKUP($A278,Data_Loss!$A$2:$V$1300,17,FALSE),0)</f>
        <v>0</v>
      </c>
      <c r="O278" s="353">
        <f>+IFERROR(VLOOKUP($A278,Data_Loss!$A$2:$V$1300,18,FALSE),0)</f>
        <v>0</v>
      </c>
      <c r="P278" s="353">
        <f>+IFERROR(VLOOKUP($A278,Data_Loss!$A$2:$V$1300,19,FALSE),0)</f>
        <v>0</v>
      </c>
      <c r="Q278" s="353">
        <f>+IFERROR(VLOOKUP($A278,Data_Loss!$A$2:$V$1300,20,FALSE),0)</f>
        <v>0</v>
      </c>
      <c r="R278" s="353">
        <f>+IFERROR(VLOOKUP($A278,Data_Loss!$A$2:$V$1300,21,FALSE),0)</f>
        <v>0</v>
      </c>
      <c r="S278" s="353">
        <f>+IFERROR(VLOOKUP($A278,Data_Loss!$A$2:$V$1300,22,FALSE),0)</f>
        <v>0</v>
      </c>
      <c r="T278" s="191">
        <f>+$I278*'10k &amp; MO'!C$6+$J278*'10k &amp; MO'!C$12+$K278*'10k &amp; MO'!C$18+$L278*'10k &amp; MO'!C$24+$M278*'10k &amp; MO'!C$30</f>
        <v>0</v>
      </c>
      <c r="U278" s="349">
        <f>+$I278*'10k &amp; MO'!D$6+$J278*'10k &amp; MO'!D$12+$K278*'10k &amp; MO'!D$18+$L278*'10k &amp; MO'!D$24+$M278*'10k &amp; MO'!D$30</f>
        <v>0</v>
      </c>
      <c r="V278" s="349">
        <f>+$I278*'10k &amp; MO'!E$6+$J278*'10k &amp; MO'!E$12+$K278*'10k &amp; MO'!E$18+$L278*'10k &amp; MO'!E$24+$M278*'10k &amp; MO'!E$30</f>
        <v>0</v>
      </c>
      <c r="W278" s="349">
        <f>+$I278*'10k &amp; MO'!F$6+$J278*'10k &amp; MO'!F$12+$K278*'10k &amp; MO'!F$18+$L278*'10k &amp; MO'!F$24+$M278*'10k &amp; MO'!F$30</f>
        <v>0</v>
      </c>
      <c r="X278" s="349">
        <f>+$I278*'10k &amp; MO'!G$6+$J278*'10k &amp; MO'!G$12+$K278*'10k &amp; MO'!G$18+$L278*'10k &amp; MO'!G$24+$M278*'10k &amp; MO'!G$30</f>
        <v>0</v>
      </c>
      <c r="Y278" s="349">
        <f>+$N278*'10k &amp; MO'!H$6+$O278*'10k &amp; MO'!H$12+$P278*'10k &amp; MO'!H$18+$Q278*'10k &amp; MO'!H$24+$R278*'10k &amp; MO'!H$30</f>
        <v>0</v>
      </c>
      <c r="Z278" s="349">
        <f>+$N278*'10k &amp; MO'!I$6+$O278*'10k &amp; MO'!I$12+$P278*'10k &amp; MO'!I$18+$Q278*'10k &amp; MO'!I$24+$R278*'10k &amp; MO'!I$30</f>
        <v>0</v>
      </c>
      <c r="AA278" s="349">
        <f>+$N278*'10k &amp; MO'!J$6+$O278*'10k &amp; MO'!J$12+$P278*'10k &amp; MO'!J$18+$Q278*'10k &amp; MO'!J$24+$R278*'10k &amp; MO'!J$30</f>
        <v>0</v>
      </c>
      <c r="AB278" s="349">
        <f>+$N278*'10k &amp; MO'!K$6+$O278*'10k &amp; MO'!K$12+$P278*'10k &amp; MO'!K$18+$Q278*'10k &amp; MO'!K$24+$R278*'10k &amp; MO'!K$30</f>
        <v>0</v>
      </c>
      <c r="AC278" s="349">
        <f>+$N278*'10k &amp; MO'!L$6+$O278*'10k &amp; MO'!L$12+$P278*'10k &amp; MO'!L$18+$Q278*'10k &amp; MO'!L$24+$R278*'10k &amp; MO'!L$30</f>
        <v>0</v>
      </c>
      <c r="AD278" s="350">
        <f>+S278*'10k &amp; MO'!O$6</f>
        <v>0</v>
      </c>
      <c r="AF278" s="192" t="str">
        <f t="shared" si="37"/>
        <v>3232017</v>
      </c>
      <c r="AG278" s="192">
        <f>+IFERROR(VLOOKUP($AF278,'Limited Loss'!$F$5:$P$124,AG$3,FALSE),0)</f>
        <v>0</v>
      </c>
      <c r="AH278" s="193">
        <f>+IFERROR(VLOOKUP($AF278,'Limited Loss'!$F$5:$P$124,AH$3,FALSE),0)</f>
        <v>0</v>
      </c>
      <c r="AI278" s="193">
        <f>+IFERROR(VLOOKUP($AF278,'Limited Loss'!$F$5:$P$124,AI$3,FALSE),0)</f>
        <v>0</v>
      </c>
      <c r="AJ278" s="193">
        <f>+IFERROR(VLOOKUP($AF278,'Limited Loss'!$F$5:$P$124,AJ$3,FALSE),0)</f>
        <v>0</v>
      </c>
      <c r="AK278" s="100">
        <f>+IFERROR(VLOOKUP($AF278,'Limited Loss'!$F$5:$P$124,AK$3,FALSE),0)</f>
        <v>0</v>
      </c>
      <c r="AL278" s="193">
        <f>+IFERROR(VLOOKUP($AF278,'Limited Loss'!$F$5:$P$124,AL$3,FALSE),0)</f>
        <v>0</v>
      </c>
      <c r="AM278" s="193">
        <f>+IFERROR(VLOOKUP($AF278,'Limited Loss'!$F$5:$P$124,AM$3,FALSE),0)</f>
        <v>0</v>
      </c>
      <c r="AN278" s="193">
        <f>+IFERROR(VLOOKUP($AF278,'Limited Loss'!$F$5:$P$124,AN$3,FALSE),0)</f>
        <v>0</v>
      </c>
      <c r="AO278" s="193">
        <f>+IFERROR(VLOOKUP($AF278,'Limited Loss'!$F$5:$P$124,AO$3,FALSE),0)</f>
        <v>0</v>
      </c>
      <c r="AP278" s="100">
        <f>+IFERROR(VLOOKUP($AF278,'Limited Loss'!$F$5:$P$124,AP$3,FALSE),0)</f>
        <v>0</v>
      </c>
      <c r="AQ278" s="353"/>
      <c r="AR278" s="331">
        <f t="shared" si="38"/>
        <v>323</v>
      </c>
      <c r="AS278" s="332">
        <f t="shared" si="38"/>
        <v>2017</v>
      </c>
      <c r="AT278" s="349">
        <f t="shared" si="35"/>
        <v>0</v>
      </c>
      <c r="AU278" s="349">
        <f t="shared" si="35"/>
        <v>0</v>
      </c>
      <c r="AV278" s="349">
        <f t="shared" si="35"/>
        <v>0</v>
      </c>
      <c r="AW278" s="349">
        <f t="shared" si="35"/>
        <v>0</v>
      </c>
      <c r="AX278" s="350">
        <f t="shared" si="35"/>
        <v>0</v>
      </c>
      <c r="AY278" s="349">
        <f t="shared" si="36"/>
        <v>0</v>
      </c>
      <c r="AZ278" s="349">
        <f t="shared" si="36"/>
        <v>0</v>
      </c>
      <c r="BA278" s="349">
        <f t="shared" si="36"/>
        <v>0</v>
      </c>
      <c r="BB278" s="349">
        <f t="shared" si="36"/>
        <v>0</v>
      </c>
      <c r="BC278" s="349">
        <f t="shared" si="36"/>
        <v>0</v>
      </c>
      <c r="BD278" s="350">
        <f t="shared" si="36"/>
        <v>0</v>
      </c>
      <c r="BE278" s="349">
        <f t="shared" si="40"/>
        <v>0</v>
      </c>
      <c r="BF278" s="375">
        <f t="shared" si="41"/>
        <v>0</v>
      </c>
      <c r="BG278" s="334">
        <f t="shared" si="42"/>
        <v>0</v>
      </c>
      <c r="BI278" s="107">
        <v>980</v>
      </c>
      <c r="BJ278" s="108">
        <v>141923.55560000002</v>
      </c>
      <c r="BK278" s="108">
        <v>1139127.5488999998</v>
      </c>
      <c r="BL278" s="108">
        <v>242772.34400000001</v>
      </c>
    </row>
    <row r="279" spans="1:64" x14ac:dyDescent="0.2">
      <c r="A279" s="326" t="str">
        <f t="shared" si="39"/>
        <v>3232018</v>
      </c>
      <c r="B279" s="331">
        <v>323</v>
      </c>
      <c r="C279" s="327">
        <v>2018</v>
      </c>
      <c r="D279" s="353">
        <f>+IFERROR(VLOOKUP($A279,Data_Loss!$A$2:$V$1180,6,FALSE),0)</f>
        <v>0</v>
      </c>
      <c r="E279" s="353">
        <f>+IFERROR(VLOOKUP($A279,Data_Loss!$A$2:$V$1180,7,FALSE),0)</f>
        <v>0</v>
      </c>
      <c r="F279" s="353">
        <f>+IFERROR(VLOOKUP($A279,Data_Loss!$A$2:$V$1180,8,FALSE),0)</f>
        <v>0</v>
      </c>
      <c r="G279" s="353">
        <f>+IFERROR(VLOOKUP($A279,Data_Loss!$A$2:$V$1180,9,FALSE),0)</f>
        <v>0</v>
      </c>
      <c r="H279" s="353">
        <f>+IFERROR(VLOOKUP($A279,Data_Loss!$A$2:$V$1180,10,FALSE),0)</f>
        <v>0</v>
      </c>
      <c r="I279" s="353">
        <f>+IFERROR(VLOOKUP($A279,Data_Loss!$A$2:$V$1300,12,FALSE),0)</f>
        <v>0</v>
      </c>
      <c r="J279" s="353">
        <f>+IFERROR(VLOOKUP($A279,Data_Loss!$A$2:$V$1300,13,FALSE),0)</f>
        <v>0</v>
      </c>
      <c r="K279" s="353">
        <f>+IFERROR(VLOOKUP($A279,Data_Loss!$A$2:$V$1300,14,FALSE),0)</f>
        <v>0</v>
      </c>
      <c r="L279" s="353">
        <f>+IFERROR(VLOOKUP($A279,Data_Loss!$A$2:$V$1300,15,FALSE),0)</f>
        <v>0</v>
      </c>
      <c r="M279" s="353">
        <f>+IFERROR(VLOOKUP($A279,Data_Loss!$A$2:$V$1300,16,FALSE),0)</f>
        <v>0</v>
      </c>
      <c r="N279" s="353">
        <f>+IFERROR(VLOOKUP($A279,Data_Loss!$A$2:$V$1300,17,FALSE),0)</f>
        <v>0</v>
      </c>
      <c r="O279" s="353">
        <f>+IFERROR(VLOOKUP($A279,Data_Loss!$A$2:$V$1300,18,FALSE),0)</f>
        <v>0</v>
      </c>
      <c r="P279" s="353">
        <f>+IFERROR(VLOOKUP($A279,Data_Loss!$A$2:$V$1300,19,FALSE),0)</f>
        <v>0</v>
      </c>
      <c r="Q279" s="353">
        <f>+IFERROR(VLOOKUP($A279,Data_Loss!$A$2:$V$1300,20,FALSE),0)</f>
        <v>0</v>
      </c>
      <c r="R279" s="353">
        <f>+IFERROR(VLOOKUP($A279,Data_Loss!$A$2:$V$1300,21,FALSE),0)</f>
        <v>0</v>
      </c>
      <c r="S279" s="353">
        <f>+IFERROR(VLOOKUP($A279,Data_Loss!$A$2:$V$1300,22,FALSE),0)</f>
        <v>0</v>
      </c>
      <c r="T279" s="191">
        <f>+$I279*'10k &amp; MO'!C$7+$J279*'10k &amp; MO'!C$13+$K279*'10k &amp; MO'!C$19+$L279*'10k &amp; MO'!C$25+$M279*'10k &amp; MO'!C$31</f>
        <v>0</v>
      </c>
      <c r="U279" s="349">
        <f>+$I279*'10k &amp; MO'!D$7+$J279*'10k &amp; MO'!D$13+$K279*'10k &amp; MO'!D$19+$L279*'10k &amp; MO'!D$25+$M279*'10k &amp; MO'!D$31</f>
        <v>0</v>
      </c>
      <c r="V279" s="349">
        <f>+$I279*'10k &amp; MO'!E$7+$J279*'10k &amp; MO'!E$13+$K279*'10k &amp; MO'!E$19+$L279*'10k &amp; MO'!E$25+$M279*'10k &amp; MO'!E$31</f>
        <v>0</v>
      </c>
      <c r="W279" s="349">
        <f>+$I279*'10k &amp; MO'!F$7+$J279*'10k &amp; MO'!F$13+$K279*'10k &amp; MO'!F$19+$L279*'10k &amp; MO'!F$25+$M279*'10k &amp; MO'!F$31</f>
        <v>0</v>
      </c>
      <c r="X279" s="349">
        <f>+$I279*'10k &amp; MO'!G$7+$J279*'10k &amp; MO'!G$13+$K279*'10k &amp; MO'!G$19+$L279*'10k &amp; MO'!G$25+$M279*'10k &amp; MO'!G$31</f>
        <v>0</v>
      </c>
      <c r="Y279" s="349">
        <f>+$N279*'10k &amp; MO'!H$7+$O279*'10k &amp; MO'!H$13+$P279*'10k &amp; MO'!H$19+$Q279*'10k &amp; MO'!H$25+$R279*'10k &amp; MO'!H$31</f>
        <v>0</v>
      </c>
      <c r="Z279" s="349">
        <f>+$N279*'10k &amp; MO'!I$7+$O279*'10k &amp; MO'!I$13+$P279*'10k &amp; MO'!I$19+$Q279*'10k &amp; MO'!I$25+$R279*'10k &amp; MO'!I$31</f>
        <v>0</v>
      </c>
      <c r="AA279" s="349">
        <f>+$N279*'10k &amp; MO'!J$7+$O279*'10k &amp; MO'!J$13+$P279*'10k &amp; MO'!J$19+$Q279*'10k &amp; MO'!J$25+$R279*'10k &amp; MO'!J$31</f>
        <v>0</v>
      </c>
      <c r="AB279" s="349">
        <f>+$N279*'10k &amp; MO'!K$7+$O279*'10k &amp; MO'!K$13+$P279*'10k &amp; MO'!K$19+$Q279*'10k &amp; MO'!K$25+$R279*'10k &amp; MO'!K$31</f>
        <v>0</v>
      </c>
      <c r="AC279" s="349">
        <f>+$N279*'10k &amp; MO'!L$7+$O279*'10k &amp; MO'!L$13+$P279*'10k &amp; MO'!L$19+$Q279*'10k &amp; MO'!L$25+$R279*'10k &amp; MO'!L$31</f>
        <v>0</v>
      </c>
      <c r="AD279" s="350">
        <f>+S279*'10k &amp; MO'!O$7</f>
        <v>0</v>
      </c>
      <c r="AF279" s="192" t="str">
        <f t="shared" si="37"/>
        <v>3232018</v>
      </c>
      <c r="AG279" s="192">
        <f>+IFERROR(VLOOKUP($AF279,'Limited Loss'!$F$5:$P$124,AG$3,FALSE),0)</f>
        <v>0</v>
      </c>
      <c r="AH279" s="193">
        <f>+IFERROR(VLOOKUP($AF279,'Limited Loss'!$F$5:$P$124,AH$3,FALSE),0)</f>
        <v>0</v>
      </c>
      <c r="AI279" s="193">
        <f>+IFERROR(VLOOKUP($AF279,'Limited Loss'!$F$5:$P$124,AI$3,FALSE),0)</f>
        <v>0</v>
      </c>
      <c r="AJ279" s="193">
        <f>+IFERROR(VLOOKUP($AF279,'Limited Loss'!$F$5:$P$124,AJ$3,FALSE),0)</f>
        <v>0</v>
      </c>
      <c r="AK279" s="100">
        <f>+IFERROR(VLOOKUP($AF279,'Limited Loss'!$F$5:$P$124,AK$3,FALSE),0)</f>
        <v>0</v>
      </c>
      <c r="AL279" s="193">
        <f>+IFERROR(VLOOKUP($AF279,'Limited Loss'!$F$5:$P$124,AL$3,FALSE),0)</f>
        <v>0</v>
      </c>
      <c r="AM279" s="193">
        <f>+IFERROR(VLOOKUP($AF279,'Limited Loss'!$F$5:$P$124,AM$3,FALSE),0)</f>
        <v>0</v>
      </c>
      <c r="AN279" s="193">
        <f>+IFERROR(VLOOKUP($AF279,'Limited Loss'!$F$5:$P$124,AN$3,FALSE),0)</f>
        <v>0</v>
      </c>
      <c r="AO279" s="193">
        <f>+IFERROR(VLOOKUP($AF279,'Limited Loss'!$F$5:$P$124,AO$3,FALSE),0)</f>
        <v>0</v>
      </c>
      <c r="AP279" s="100">
        <f>+IFERROR(VLOOKUP($AF279,'Limited Loss'!$F$5:$P$124,AP$3,FALSE),0)</f>
        <v>0</v>
      </c>
      <c r="AQ279" s="353"/>
      <c r="AR279" s="331">
        <f t="shared" si="38"/>
        <v>323</v>
      </c>
      <c r="AS279" s="332">
        <f t="shared" si="38"/>
        <v>2018</v>
      </c>
      <c r="AT279" s="349">
        <f t="shared" si="35"/>
        <v>0</v>
      </c>
      <c r="AU279" s="349">
        <f t="shared" si="35"/>
        <v>0</v>
      </c>
      <c r="AV279" s="349">
        <f t="shared" si="35"/>
        <v>0</v>
      </c>
      <c r="AW279" s="349">
        <f t="shared" si="35"/>
        <v>0</v>
      </c>
      <c r="AX279" s="350">
        <f t="shared" si="35"/>
        <v>0</v>
      </c>
      <c r="AY279" s="349">
        <f t="shared" si="36"/>
        <v>0</v>
      </c>
      <c r="AZ279" s="349">
        <f t="shared" si="36"/>
        <v>0</v>
      </c>
      <c r="BA279" s="349">
        <f t="shared" si="36"/>
        <v>0</v>
      </c>
      <c r="BB279" s="349">
        <f t="shared" si="36"/>
        <v>0</v>
      </c>
      <c r="BC279" s="349">
        <f t="shared" si="36"/>
        <v>0</v>
      </c>
      <c r="BD279" s="350">
        <f t="shared" si="36"/>
        <v>0</v>
      </c>
      <c r="BE279" s="349">
        <f t="shared" si="40"/>
        <v>0</v>
      </c>
      <c r="BF279" s="375">
        <f t="shared" si="41"/>
        <v>0</v>
      </c>
      <c r="BG279" s="334">
        <f t="shared" si="42"/>
        <v>0</v>
      </c>
      <c r="BI279" s="107">
        <v>981</v>
      </c>
      <c r="BJ279" s="108">
        <v>887399.08849999995</v>
      </c>
      <c r="BK279" s="108">
        <v>1527464.0917</v>
      </c>
      <c r="BL279" s="108">
        <v>259871.22700000001</v>
      </c>
    </row>
    <row r="280" spans="1:64" x14ac:dyDescent="0.2">
      <c r="A280" s="326" t="str">
        <f t="shared" si="39"/>
        <v>3272014</v>
      </c>
      <c r="B280" s="331">
        <v>327</v>
      </c>
      <c r="C280" s="327">
        <v>2014</v>
      </c>
      <c r="D280" s="353">
        <f>+IFERROR(VLOOKUP($A280,Data_Loss!$A$2:$V$1180,6,FALSE),0)</f>
        <v>0</v>
      </c>
      <c r="E280" s="353">
        <f>+IFERROR(VLOOKUP($A280,Data_Loss!$A$2:$V$1180,7,FALSE),0)</f>
        <v>0</v>
      </c>
      <c r="F280" s="353">
        <f>+IFERROR(VLOOKUP($A280,Data_Loss!$A$2:$V$1180,8,FALSE),0)</f>
        <v>0</v>
      </c>
      <c r="G280" s="353">
        <f>+IFERROR(VLOOKUP($A280,Data_Loss!$A$2:$V$1180,9,FALSE),0)</f>
        <v>0</v>
      </c>
      <c r="H280" s="353">
        <f>+IFERROR(VLOOKUP($A280,Data_Loss!$A$2:$V$1180,10,FALSE),0)</f>
        <v>0</v>
      </c>
      <c r="I280" s="353">
        <f>+IFERROR(VLOOKUP($A280,Data_Loss!$A$2:$V$1300,12,FALSE),0)</f>
        <v>0</v>
      </c>
      <c r="J280" s="353">
        <f>+IFERROR(VLOOKUP($A280,Data_Loss!$A$2:$V$1300,13,FALSE),0)</f>
        <v>0</v>
      </c>
      <c r="K280" s="353">
        <f>+IFERROR(VLOOKUP($A280,Data_Loss!$A$2:$V$1300,14,FALSE),0)</f>
        <v>0</v>
      </c>
      <c r="L280" s="353">
        <f>+IFERROR(VLOOKUP($A280,Data_Loss!$A$2:$V$1300,15,FALSE),0)</f>
        <v>0</v>
      </c>
      <c r="M280" s="353">
        <f>+IFERROR(VLOOKUP($A280,Data_Loss!$A$2:$V$1300,16,FALSE),0)</f>
        <v>0</v>
      </c>
      <c r="N280" s="353">
        <f>+IFERROR(VLOOKUP($A280,Data_Loss!$A$2:$V$1300,17,FALSE),0)</f>
        <v>0</v>
      </c>
      <c r="O280" s="353">
        <f>+IFERROR(VLOOKUP($A280,Data_Loss!$A$2:$V$1300,18,FALSE),0)</f>
        <v>0</v>
      </c>
      <c r="P280" s="353">
        <f>+IFERROR(VLOOKUP($A280,Data_Loss!$A$2:$V$1300,19,FALSE),0)</f>
        <v>0</v>
      </c>
      <c r="Q280" s="353">
        <f>+IFERROR(VLOOKUP($A280,Data_Loss!$A$2:$V$1300,20,FALSE),0)</f>
        <v>0</v>
      </c>
      <c r="R280" s="353">
        <f>+IFERROR(VLOOKUP($A280,Data_Loss!$A$2:$V$1300,21,FALSE),0)</f>
        <v>0</v>
      </c>
      <c r="S280" s="353">
        <f>+IFERROR(VLOOKUP($A280,Data_Loss!$A$2:$V$1300,22,FALSE),0)</f>
        <v>18364</v>
      </c>
      <c r="T280" s="191">
        <f>+$I280*'10k &amp; MO'!C$3+$J280*'10k &amp; MO'!C$9+$K280*'10k &amp; MO'!C$15+$L280*'10k &amp; MO'!C$21+$M280*'10k &amp; MO'!C$27</f>
        <v>0</v>
      </c>
      <c r="U280" s="349">
        <f>+$I280*'10k &amp; MO'!D$3+$J280*'10k &amp; MO'!D$9+$K280*'10k &amp; MO'!D$15+$L280*'10k &amp; MO'!D$21+$M280*'10k &amp; MO'!D$27</f>
        <v>0</v>
      </c>
      <c r="V280" s="349">
        <f>+$I280*'10k &amp; MO'!E$3+$J280*'10k &amp; MO'!E$9+$K280*'10k &amp; MO'!E$15+$L280*'10k &amp; MO'!E$21+$M280*'10k &amp; MO'!E$27</f>
        <v>0</v>
      </c>
      <c r="W280" s="349">
        <f>+$I280*'10k &amp; MO'!F$3+$J280*'10k &amp; MO'!F$9+$K280*'10k &amp; MO'!F$15+$L280*'10k &amp; MO'!F$21+$M280*'10k &amp; MO'!F$27</f>
        <v>0</v>
      </c>
      <c r="X280" s="349">
        <f>+$I280*'10k &amp; MO'!G$3+$J280*'10k &amp; MO'!G$9+$K280*'10k &amp; MO'!G$15+$L280*'10k &amp; MO'!G$21+$M280*'10k &amp; MO'!G$27</f>
        <v>0</v>
      </c>
      <c r="Y280" s="349">
        <f>+$N280*'10k &amp; MO'!H$3+$O280*'10k &amp; MO'!H$9+$P280*'10k &amp; MO'!H$15+$Q280*'10k &amp; MO'!H$21+$R280*'10k &amp; MO'!H$27</f>
        <v>0</v>
      </c>
      <c r="Z280" s="349">
        <f>+$N280*'10k &amp; MO'!I$3+$O280*'10k &amp; MO'!I$9+$P280*'10k &amp; MO'!I$15+$Q280*'10k &amp; MO'!I$21+$R280*'10k &amp; MO'!I$27</f>
        <v>0</v>
      </c>
      <c r="AA280" s="349">
        <f>+$N280*'10k &amp; MO'!J$3+$O280*'10k &amp; MO'!J$9+$P280*'10k &amp; MO'!J$15+$Q280*'10k &amp; MO'!J$21+$R280*'10k &amp; MO'!J$27</f>
        <v>0</v>
      </c>
      <c r="AB280" s="349">
        <f>+$N280*'10k &amp; MO'!K$3+$O280*'10k &amp; MO'!K$9+$P280*'10k &amp; MO'!K$15+$Q280*'10k &amp; MO'!K$21+$R280*'10k &amp; MO'!K$27</f>
        <v>0</v>
      </c>
      <c r="AC280" s="349">
        <f>+$N280*'10k &amp; MO'!L$3+$O280*'10k &amp; MO'!L$9+$P280*'10k &amp; MO'!L$15+$Q280*'10k &amp; MO'!L$21+$R280*'10k &amp; MO'!L$27</f>
        <v>0</v>
      </c>
      <c r="AD280" s="350">
        <f>+S280*'10k &amp; MO'!O$3</f>
        <v>19667.843999999997</v>
      </c>
      <c r="AF280" s="192" t="str">
        <f t="shared" si="37"/>
        <v>3272014</v>
      </c>
      <c r="AG280" s="192">
        <f>+IFERROR(VLOOKUP($AF280,'Limited Loss'!$F$5:$P$124,AG$3,FALSE),0)</f>
        <v>0</v>
      </c>
      <c r="AH280" s="193">
        <f>+IFERROR(VLOOKUP($AF280,'Limited Loss'!$F$5:$P$124,AH$3,FALSE),0)</f>
        <v>0</v>
      </c>
      <c r="AI280" s="193">
        <f>+IFERROR(VLOOKUP($AF280,'Limited Loss'!$F$5:$P$124,AI$3,FALSE),0)</f>
        <v>0</v>
      </c>
      <c r="AJ280" s="193">
        <f>+IFERROR(VLOOKUP($AF280,'Limited Loss'!$F$5:$P$124,AJ$3,FALSE),0)</f>
        <v>0</v>
      </c>
      <c r="AK280" s="100">
        <f>+IFERROR(VLOOKUP($AF280,'Limited Loss'!$F$5:$P$124,AK$3,FALSE),0)</f>
        <v>0</v>
      </c>
      <c r="AL280" s="193">
        <f>+IFERROR(VLOOKUP($AF280,'Limited Loss'!$F$5:$P$124,AL$3,FALSE),0)</f>
        <v>0</v>
      </c>
      <c r="AM280" s="193">
        <f>+IFERROR(VLOOKUP($AF280,'Limited Loss'!$F$5:$P$124,AM$3,FALSE),0)</f>
        <v>0</v>
      </c>
      <c r="AN280" s="193">
        <f>+IFERROR(VLOOKUP($AF280,'Limited Loss'!$F$5:$P$124,AN$3,FALSE),0)</f>
        <v>0</v>
      </c>
      <c r="AO280" s="193">
        <f>+IFERROR(VLOOKUP($AF280,'Limited Loss'!$F$5:$P$124,AO$3,FALSE),0)</f>
        <v>0</v>
      </c>
      <c r="AP280" s="100">
        <f>+IFERROR(VLOOKUP($AF280,'Limited Loss'!$F$5:$P$124,AP$3,FALSE),0)</f>
        <v>0</v>
      </c>
      <c r="AQ280" s="353"/>
      <c r="AR280" s="331">
        <f t="shared" si="38"/>
        <v>327</v>
      </c>
      <c r="AS280" s="332">
        <f t="shared" si="38"/>
        <v>2014</v>
      </c>
      <c r="AT280" s="349">
        <f t="shared" si="35"/>
        <v>0</v>
      </c>
      <c r="AU280" s="349">
        <f t="shared" si="35"/>
        <v>0</v>
      </c>
      <c r="AV280" s="349">
        <f t="shared" si="35"/>
        <v>0</v>
      </c>
      <c r="AW280" s="349">
        <f t="shared" si="35"/>
        <v>0</v>
      </c>
      <c r="AX280" s="350">
        <f t="shared" si="35"/>
        <v>0</v>
      </c>
      <c r="AY280" s="349">
        <f t="shared" si="36"/>
        <v>0</v>
      </c>
      <c r="AZ280" s="349">
        <f t="shared" si="36"/>
        <v>0</v>
      </c>
      <c r="BA280" s="349">
        <f t="shared" si="36"/>
        <v>0</v>
      </c>
      <c r="BB280" s="349">
        <f t="shared" si="36"/>
        <v>0</v>
      </c>
      <c r="BC280" s="349">
        <f t="shared" si="36"/>
        <v>0</v>
      </c>
      <c r="BD280" s="350">
        <f t="shared" si="36"/>
        <v>19667.843999999997</v>
      </c>
      <c r="BE280" s="349">
        <f t="shared" si="40"/>
        <v>0</v>
      </c>
      <c r="BF280" s="375">
        <f t="shared" si="41"/>
        <v>0</v>
      </c>
      <c r="BG280" s="334">
        <f t="shared" si="42"/>
        <v>19667.843999999997</v>
      </c>
      <c r="BI280" s="107">
        <v>983</v>
      </c>
      <c r="BJ280" s="108">
        <v>1065659.8523000001</v>
      </c>
      <c r="BK280" s="108">
        <v>605165.92749999999</v>
      </c>
      <c r="BL280" s="108">
        <v>56524.033000000003</v>
      </c>
    </row>
    <row r="281" spans="1:64" x14ac:dyDescent="0.2">
      <c r="A281" s="326" t="str">
        <f t="shared" si="39"/>
        <v>3272015</v>
      </c>
      <c r="B281" s="331">
        <v>327</v>
      </c>
      <c r="C281" s="327">
        <v>2015</v>
      </c>
      <c r="D281" s="353">
        <f>+IFERROR(VLOOKUP($A281,Data_Loss!$A$2:$V$1180,6,FALSE),0)</f>
        <v>0</v>
      </c>
      <c r="E281" s="353">
        <f>+IFERROR(VLOOKUP($A281,Data_Loss!$A$2:$V$1180,7,FALSE),0)</f>
        <v>0</v>
      </c>
      <c r="F281" s="353">
        <f>+IFERROR(VLOOKUP($A281,Data_Loss!$A$2:$V$1180,8,FALSE),0)</f>
        <v>0</v>
      </c>
      <c r="G281" s="353">
        <f>+IFERROR(VLOOKUP($A281,Data_Loss!$A$2:$V$1180,9,FALSE),0)</f>
        <v>0</v>
      </c>
      <c r="H281" s="353">
        <f>+IFERROR(VLOOKUP($A281,Data_Loss!$A$2:$V$1180,10,FALSE),0)</f>
        <v>0</v>
      </c>
      <c r="I281" s="353">
        <f>+IFERROR(VLOOKUP($A281,Data_Loss!$A$2:$V$1300,12,FALSE),0)</f>
        <v>0</v>
      </c>
      <c r="J281" s="353">
        <f>+IFERROR(VLOOKUP($A281,Data_Loss!$A$2:$V$1300,13,FALSE),0)</f>
        <v>0</v>
      </c>
      <c r="K281" s="353">
        <f>+IFERROR(VLOOKUP($A281,Data_Loss!$A$2:$V$1300,14,FALSE),0)</f>
        <v>0</v>
      </c>
      <c r="L281" s="353">
        <f>+IFERROR(VLOOKUP($A281,Data_Loss!$A$2:$V$1300,15,FALSE),0)</f>
        <v>0</v>
      </c>
      <c r="M281" s="353">
        <f>+IFERROR(VLOOKUP($A281,Data_Loss!$A$2:$V$1300,16,FALSE),0)</f>
        <v>0</v>
      </c>
      <c r="N281" s="353">
        <f>+IFERROR(VLOOKUP($A281,Data_Loss!$A$2:$V$1300,17,FALSE),0)</f>
        <v>0</v>
      </c>
      <c r="O281" s="353">
        <f>+IFERROR(VLOOKUP($A281,Data_Loss!$A$2:$V$1300,18,FALSE),0)</f>
        <v>0</v>
      </c>
      <c r="P281" s="353">
        <f>+IFERROR(VLOOKUP($A281,Data_Loss!$A$2:$V$1300,19,FALSE),0)</f>
        <v>0</v>
      </c>
      <c r="Q281" s="353">
        <f>+IFERROR(VLOOKUP($A281,Data_Loss!$A$2:$V$1300,20,FALSE),0)</f>
        <v>0</v>
      </c>
      <c r="R281" s="353">
        <f>+IFERROR(VLOOKUP($A281,Data_Loss!$A$2:$V$1300,21,FALSE),0)</f>
        <v>0</v>
      </c>
      <c r="S281" s="353">
        <f>+IFERROR(VLOOKUP($A281,Data_Loss!$A$2:$V$1300,22,FALSE),0)</f>
        <v>9037</v>
      </c>
      <c r="T281" s="191">
        <f>+$I281*'10k &amp; MO'!C$4+$J281*'10k &amp; MO'!C$10+$K281*'10k &amp; MO'!C$16+$L281*'10k &amp; MO'!C$22+$M281*'10k &amp; MO'!C$28</f>
        <v>0</v>
      </c>
      <c r="U281" s="349">
        <f>+$I281*'10k &amp; MO'!D$4+$J281*'10k &amp; MO'!D$10+$K281*'10k &amp; MO'!D$16+$L281*'10k &amp; MO'!D$22+$M281*'10k &amp; MO'!D$28</f>
        <v>0</v>
      </c>
      <c r="V281" s="349">
        <f>+$I281*'10k &amp; MO'!E$4+$J281*'10k &amp; MO'!E$10+$K281*'10k &amp; MO'!E$16+$L281*'10k &amp; MO'!E$22+$M281*'10k &amp; MO'!E$28</f>
        <v>0</v>
      </c>
      <c r="W281" s="349">
        <f>+$I281*'10k &amp; MO'!F$4+$J281*'10k &amp; MO'!F$10+$K281*'10k &amp; MO'!F$16+$L281*'10k &amp; MO'!F$22+$M281*'10k &amp; MO'!F$28</f>
        <v>0</v>
      </c>
      <c r="X281" s="349">
        <f>+$I281*'10k &amp; MO'!G$4+$J281*'10k &amp; MO'!G$10+$K281*'10k &amp; MO'!G$16+$L281*'10k &amp; MO'!G$22+$M281*'10k &amp; MO'!G$28</f>
        <v>0</v>
      </c>
      <c r="Y281" s="349">
        <f>+$N281*'10k &amp; MO'!H$4+$O281*'10k &amp; MO'!H$10+$P281*'10k &amp; MO'!H$16+$Q281*'10k &amp; MO'!H$22+$R281*'10k &amp; MO'!H$28</f>
        <v>0</v>
      </c>
      <c r="Z281" s="349">
        <f>+$N281*'10k &amp; MO'!I$4+$O281*'10k &amp; MO'!I$10+$P281*'10k &amp; MO'!I$16+$Q281*'10k &amp; MO'!I$22+$R281*'10k &amp; MO'!I$28</f>
        <v>0</v>
      </c>
      <c r="AA281" s="349">
        <f>+$N281*'10k &amp; MO'!J$4+$O281*'10k &amp; MO'!J$10+$P281*'10k &amp; MO'!J$16+$Q281*'10k &amp; MO'!J$22+$R281*'10k &amp; MO'!J$28</f>
        <v>0</v>
      </c>
      <c r="AB281" s="349">
        <f>+$N281*'10k &amp; MO'!K$4+$O281*'10k &amp; MO'!K$10+$P281*'10k &amp; MO'!K$16+$Q281*'10k &amp; MO'!K$22+$R281*'10k &amp; MO'!K$28</f>
        <v>0</v>
      </c>
      <c r="AC281" s="349">
        <f>+$N281*'10k &amp; MO'!L$4+$O281*'10k &amp; MO'!L$10+$P281*'10k &amp; MO'!L$16+$Q281*'10k &amp; MO'!L$22+$R281*'10k &amp; MO'!L$28</f>
        <v>0</v>
      </c>
      <c r="AD281" s="350">
        <f>+S281*'10k &amp; MO'!O$4</f>
        <v>10952.843999999999</v>
      </c>
      <c r="AF281" s="192" t="str">
        <f t="shared" si="37"/>
        <v>3272015</v>
      </c>
      <c r="AG281" s="192">
        <f>+IFERROR(VLOOKUP($AF281,'Limited Loss'!$F$5:$P$124,AG$3,FALSE),0)</f>
        <v>0</v>
      </c>
      <c r="AH281" s="193">
        <f>+IFERROR(VLOOKUP($AF281,'Limited Loss'!$F$5:$P$124,AH$3,FALSE),0)</f>
        <v>0</v>
      </c>
      <c r="AI281" s="193">
        <f>+IFERROR(VLOOKUP($AF281,'Limited Loss'!$F$5:$P$124,AI$3,FALSE),0)</f>
        <v>0</v>
      </c>
      <c r="AJ281" s="193">
        <f>+IFERROR(VLOOKUP($AF281,'Limited Loss'!$F$5:$P$124,AJ$3,FALSE),0)</f>
        <v>0</v>
      </c>
      <c r="AK281" s="100">
        <f>+IFERROR(VLOOKUP($AF281,'Limited Loss'!$F$5:$P$124,AK$3,FALSE),0)</f>
        <v>0</v>
      </c>
      <c r="AL281" s="193">
        <f>+IFERROR(VLOOKUP($AF281,'Limited Loss'!$F$5:$P$124,AL$3,FALSE),0)</f>
        <v>0</v>
      </c>
      <c r="AM281" s="193">
        <f>+IFERROR(VLOOKUP($AF281,'Limited Loss'!$F$5:$P$124,AM$3,FALSE),0)</f>
        <v>0</v>
      </c>
      <c r="AN281" s="193">
        <f>+IFERROR(VLOOKUP($AF281,'Limited Loss'!$F$5:$P$124,AN$3,FALSE),0)</f>
        <v>0</v>
      </c>
      <c r="AO281" s="193">
        <f>+IFERROR(VLOOKUP($AF281,'Limited Loss'!$F$5:$P$124,AO$3,FALSE),0)</f>
        <v>0</v>
      </c>
      <c r="AP281" s="100">
        <f>+IFERROR(VLOOKUP($AF281,'Limited Loss'!$F$5:$P$124,AP$3,FALSE),0)</f>
        <v>0</v>
      </c>
      <c r="AQ281" s="353"/>
      <c r="AR281" s="331">
        <f t="shared" si="38"/>
        <v>327</v>
      </c>
      <c r="AS281" s="332">
        <f t="shared" si="38"/>
        <v>2015</v>
      </c>
      <c r="AT281" s="349">
        <f t="shared" si="35"/>
        <v>0</v>
      </c>
      <c r="AU281" s="349">
        <f t="shared" si="35"/>
        <v>0</v>
      </c>
      <c r="AV281" s="349">
        <f t="shared" si="35"/>
        <v>0</v>
      </c>
      <c r="AW281" s="349">
        <f t="shared" si="35"/>
        <v>0</v>
      </c>
      <c r="AX281" s="350">
        <f t="shared" si="35"/>
        <v>0</v>
      </c>
      <c r="AY281" s="349">
        <f t="shared" si="36"/>
        <v>0</v>
      </c>
      <c r="AZ281" s="349">
        <f t="shared" si="36"/>
        <v>0</v>
      </c>
      <c r="BA281" s="349">
        <f t="shared" si="36"/>
        <v>0</v>
      </c>
      <c r="BB281" s="349">
        <f t="shared" si="36"/>
        <v>0</v>
      </c>
      <c r="BC281" s="349">
        <f t="shared" si="36"/>
        <v>0</v>
      </c>
      <c r="BD281" s="350">
        <f t="shared" si="36"/>
        <v>10952.843999999999</v>
      </c>
      <c r="BE281" s="349">
        <f t="shared" si="40"/>
        <v>0</v>
      </c>
      <c r="BF281" s="375">
        <f t="shared" si="41"/>
        <v>0</v>
      </c>
      <c r="BG281" s="334">
        <f t="shared" si="42"/>
        <v>10952.843999999999</v>
      </c>
      <c r="BI281" s="107">
        <v>984</v>
      </c>
      <c r="BJ281" s="108">
        <v>693851.13870000001</v>
      </c>
      <c r="BK281" s="108">
        <v>1227217.9642</v>
      </c>
      <c r="BL281" s="108">
        <v>199867.4</v>
      </c>
    </row>
    <row r="282" spans="1:64" x14ac:dyDescent="0.2">
      <c r="A282" s="326" t="str">
        <f t="shared" si="39"/>
        <v>3272016</v>
      </c>
      <c r="B282" s="331">
        <v>327</v>
      </c>
      <c r="C282" s="327">
        <v>2016</v>
      </c>
      <c r="D282" s="353">
        <f>+IFERROR(VLOOKUP($A282,Data_Loss!$A$2:$V$1180,6,FALSE),0)</f>
        <v>0</v>
      </c>
      <c r="E282" s="353">
        <f>+IFERROR(VLOOKUP($A282,Data_Loss!$A$2:$V$1180,7,FALSE),0)</f>
        <v>0</v>
      </c>
      <c r="F282" s="353">
        <f>+IFERROR(VLOOKUP($A282,Data_Loss!$A$2:$V$1180,8,FALSE),0)</f>
        <v>0</v>
      </c>
      <c r="G282" s="353">
        <f>+IFERROR(VLOOKUP($A282,Data_Loss!$A$2:$V$1180,9,FALSE),0)</f>
        <v>0</v>
      </c>
      <c r="H282" s="353">
        <f>+IFERROR(VLOOKUP($A282,Data_Loss!$A$2:$V$1180,10,FALSE),0)</f>
        <v>1</v>
      </c>
      <c r="I282" s="353">
        <f>+IFERROR(VLOOKUP($A282,Data_Loss!$A$2:$V$1300,12,FALSE),0)</f>
        <v>0</v>
      </c>
      <c r="J282" s="353">
        <f>+IFERROR(VLOOKUP($A282,Data_Loss!$A$2:$V$1300,13,FALSE),0)</f>
        <v>0</v>
      </c>
      <c r="K282" s="353">
        <f>+IFERROR(VLOOKUP($A282,Data_Loss!$A$2:$V$1300,14,FALSE),0)</f>
        <v>0</v>
      </c>
      <c r="L282" s="353">
        <f>+IFERROR(VLOOKUP($A282,Data_Loss!$A$2:$V$1300,15,FALSE),0)</f>
        <v>0</v>
      </c>
      <c r="M282" s="353">
        <f>+IFERROR(VLOOKUP($A282,Data_Loss!$A$2:$V$1300,16,FALSE),0)</f>
        <v>128</v>
      </c>
      <c r="N282" s="353">
        <f>+IFERROR(VLOOKUP($A282,Data_Loss!$A$2:$V$1300,17,FALSE),0)</f>
        <v>0</v>
      </c>
      <c r="O282" s="353">
        <f>+IFERROR(VLOOKUP($A282,Data_Loss!$A$2:$V$1300,18,FALSE),0)</f>
        <v>0</v>
      </c>
      <c r="P282" s="353">
        <f>+IFERROR(VLOOKUP($A282,Data_Loss!$A$2:$V$1300,19,FALSE),0)</f>
        <v>0</v>
      </c>
      <c r="Q282" s="353">
        <f>+IFERROR(VLOOKUP($A282,Data_Loss!$A$2:$V$1300,20,FALSE),0)</f>
        <v>0</v>
      </c>
      <c r="R282" s="353">
        <f>+IFERROR(VLOOKUP($A282,Data_Loss!$A$2:$V$1300,21,FALSE),0)</f>
        <v>1843</v>
      </c>
      <c r="S282" s="353">
        <f>+IFERROR(VLOOKUP($A282,Data_Loss!$A$2:$V$1300,22,FALSE),0)</f>
        <v>2449</v>
      </c>
      <c r="T282" s="191">
        <f>+$I282*'10k &amp; MO'!C$5+$J282*'10k &amp; MO'!C$11+$K282*'10k &amp; MO'!C$17+$L282*'10k &amp; MO'!C$23+$M282*'10k &amp; MO'!C$29</f>
        <v>0</v>
      </c>
      <c r="U282" s="349">
        <f>+$I282*'10k &amp; MO'!D$5+$J282*'10k &amp; MO'!D$11+$K282*'10k &amp; MO'!D$17+$L282*'10k &amp; MO'!D$23+$M282*'10k &amp; MO'!D$29</f>
        <v>0</v>
      </c>
      <c r="V282" s="349">
        <f>+$I282*'10k &amp; MO'!E$5+$J282*'10k &amp; MO'!E$11+$K282*'10k &amp; MO'!E$17+$L282*'10k &amp; MO'!E$23+$M282*'10k &amp; MO'!E$29</f>
        <v>14.5024</v>
      </c>
      <c r="W282" s="349">
        <f>+$I282*'10k &amp; MO'!F$5+$J282*'10k &amp; MO'!F$11+$K282*'10k &amp; MO'!F$17+$L282*'10k &amp; MO'!F$23+$M282*'10k &amp; MO'!F$29</f>
        <v>8.6527999999999992</v>
      </c>
      <c r="X282" s="349">
        <f>+$I282*'10k &amp; MO'!G$5+$J282*'10k &amp; MO'!G$11+$K282*'10k &amp; MO'!G$17+$L282*'10k &amp; MO'!G$23+$M282*'10k &amp; MO'!G$29</f>
        <v>133.22239999999999</v>
      </c>
      <c r="Y282" s="349">
        <f>+$N282*'10k &amp; MO'!H$5+$O282*'10k &amp; MO'!H$11+$P282*'10k &amp; MO'!H$17+$Q282*'10k &amp; MO'!H$23+$R282*'10k &amp; MO'!H$29</f>
        <v>0</v>
      </c>
      <c r="Z282" s="349">
        <f>+$N282*'10k &amp; MO'!I$5+$O282*'10k &amp; MO'!I$11+$P282*'10k &amp; MO'!I$17+$Q282*'10k &amp; MO'!I$23+$R282*'10k &amp; MO'!I$29</f>
        <v>0</v>
      </c>
      <c r="AA282" s="349">
        <f>+$N282*'10k &amp; MO'!J$5+$O282*'10k &amp; MO'!J$11+$P282*'10k &amp; MO'!J$17+$Q282*'10k &amp; MO'!J$23+$R282*'10k &amp; MO'!J$29</f>
        <v>163.47409999999999</v>
      </c>
      <c r="AB282" s="349">
        <f>+$N282*'10k &amp; MO'!K$5+$O282*'10k &amp; MO'!K$11+$P282*'10k &amp; MO'!K$17+$Q282*'10k &amp; MO'!K$23+$R282*'10k &amp; MO'!K$29</f>
        <v>180.79830000000001</v>
      </c>
      <c r="AC282" s="349">
        <f>+$N282*'10k &amp; MO'!L$5+$O282*'10k &amp; MO'!L$11+$P282*'10k &amp; MO'!L$17+$Q282*'10k &amp; MO'!L$23+$R282*'10k &amp; MO'!L$29</f>
        <v>2777.7696000000001</v>
      </c>
      <c r="AD282" s="350">
        <f>+S282*'10k &amp; MO'!O$5</f>
        <v>3301.2520000000004</v>
      </c>
      <c r="AF282" s="192" t="str">
        <f t="shared" si="37"/>
        <v>3272016</v>
      </c>
      <c r="AG282" s="192">
        <f>+IFERROR(VLOOKUP($AF282,'Limited Loss'!$F$5:$P$124,AG$3,FALSE),0)</f>
        <v>0</v>
      </c>
      <c r="AH282" s="193">
        <f>+IFERROR(VLOOKUP($AF282,'Limited Loss'!$F$5:$P$124,AH$3,FALSE),0)</f>
        <v>0</v>
      </c>
      <c r="AI282" s="193">
        <f>+IFERROR(VLOOKUP($AF282,'Limited Loss'!$F$5:$P$124,AI$3,FALSE),0)</f>
        <v>0</v>
      </c>
      <c r="AJ282" s="193">
        <f>+IFERROR(VLOOKUP($AF282,'Limited Loss'!$F$5:$P$124,AJ$3,FALSE),0)</f>
        <v>0</v>
      </c>
      <c r="AK282" s="100">
        <f>+IFERROR(VLOOKUP($AF282,'Limited Loss'!$F$5:$P$124,AK$3,FALSE),0)</f>
        <v>0</v>
      </c>
      <c r="AL282" s="193">
        <f>+IFERROR(VLOOKUP($AF282,'Limited Loss'!$F$5:$P$124,AL$3,FALSE),0)</f>
        <v>0</v>
      </c>
      <c r="AM282" s="193">
        <f>+IFERROR(VLOOKUP($AF282,'Limited Loss'!$F$5:$P$124,AM$3,FALSE),0)</f>
        <v>0</v>
      </c>
      <c r="AN282" s="193">
        <f>+IFERROR(VLOOKUP($AF282,'Limited Loss'!$F$5:$P$124,AN$3,FALSE),0)</f>
        <v>0</v>
      </c>
      <c r="AO282" s="193">
        <f>+IFERROR(VLOOKUP($AF282,'Limited Loss'!$F$5:$P$124,AO$3,FALSE),0)</f>
        <v>0</v>
      </c>
      <c r="AP282" s="100">
        <f>+IFERROR(VLOOKUP($AF282,'Limited Loss'!$F$5:$P$124,AP$3,FALSE),0)</f>
        <v>0</v>
      </c>
      <c r="AQ282" s="353"/>
      <c r="AR282" s="331">
        <f t="shared" si="38"/>
        <v>327</v>
      </c>
      <c r="AS282" s="332">
        <f t="shared" si="38"/>
        <v>2016</v>
      </c>
      <c r="AT282" s="349">
        <f t="shared" si="35"/>
        <v>0</v>
      </c>
      <c r="AU282" s="349">
        <f t="shared" si="35"/>
        <v>0</v>
      </c>
      <c r="AV282" s="349">
        <f t="shared" si="35"/>
        <v>14.5024</v>
      </c>
      <c r="AW282" s="349">
        <f t="shared" si="35"/>
        <v>8.6527999999999992</v>
      </c>
      <c r="AX282" s="350">
        <f t="shared" si="35"/>
        <v>133.22239999999999</v>
      </c>
      <c r="AY282" s="349">
        <f t="shared" si="36"/>
        <v>0</v>
      </c>
      <c r="AZ282" s="349">
        <f t="shared" si="36"/>
        <v>0</v>
      </c>
      <c r="BA282" s="349">
        <f t="shared" si="36"/>
        <v>163.47409999999999</v>
      </c>
      <c r="BB282" s="349">
        <f t="shared" si="36"/>
        <v>180.79830000000001</v>
      </c>
      <c r="BC282" s="349">
        <f t="shared" si="36"/>
        <v>2777.7696000000001</v>
      </c>
      <c r="BD282" s="350">
        <f t="shared" si="36"/>
        <v>3301.2520000000004</v>
      </c>
      <c r="BE282" s="349">
        <f t="shared" si="40"/>
        <v>177.97649999999999</v>
      </c>
      <c r="BF282" s="375">
        <f t="shared" si="41"/>
        <v>3100.4431</v>
      </c>
      <c r="BG282" s="334">
        <f t="shared" si="42"/>
        <v>3301.2520000000004</v>
      </c>
      <c r="BI282" s="107">
        <v>985</v>
      </c>
      <c r="BJ282" s="108">
        <v>799990.48829999985</v>
      </c>
      <c r="BK282" s="108">
        <v>510952.50719999999</v>
      </c>
      <c r="BL282" s="108">
        <v>218473.09600000005</v>
      </c>
    </row>
    <row r="283" spans="1:64" x14ac:dyDescent="0.2">
      <c r="A283" s="326" t="str">
        <f t="shared" si="39"/>
        <v>3272017</v>
      </c>
      <c r="B283" s="331">
        <v>327</v>
      </c>
      <c r="C283" s="327">
        <v>2017</v>
      </c>
      <c r="D283" s="353">
        <f>+IFERROR(VLOOKUP($A283,Data_Loss!$A$2:$V$1180,6,FALSE),0)</f>
        <v>0</v>
      </c>
      <c r="E283" s="353">
        <f>+IFERROR(VLOOKUP($A283,Data_Loss!$A$2:$V$1180,7,FALSE),0)</f>
        <v>0</v>
      </c>
      <c r="F283" s="353">
        <f>+IFERROR(VLOOKUP($A283,Data_Loss!$A$2:$V$1180,8,FALSE),0)</f>
        <v>0</v>
      </c>
      <c r="G283" s="353">
        <f>+IFERROR(VLOOKUP($A283,Data_Loss!$A$2:$V$1180,9,FALSE),0)</f>
        <v>0</v>
      </c>
      <c r="H283" s="353">
        <f>+IFERROR(VLOOKUP($A283,Data_Loss!$A$2:$V$1180,10,FALSE),0)</f>
        <v>0</v>
      </c>
      <c r="I283" s="353">
        <f>+IFERROR(VLOOKUP($A283,Data_Loss!$A$2:$V$1300,12,FALSE),0)</f>
        <v>0</v>
      </c>
      <c r="J283" s="353">
        <f>+IFERROR(VLOOKUP($A283,Data_Loss!$A$2:$V$1300,13,FALSE),0)</f>
        <v>0</v>
      </c>
      <c r="K283" s="353">
        <f>+IFERROR(VLOOKUP($A283,Data_Loss!$A$2:$V$1300,14,FALSE),0)</f>
        <v>0</v>
      </c>
      <c r="L283" s="353">
        <f>+IFERROR(VLOOKUP($A283,Data_Loss!$A$2:$V$1300,15,FALSE),0)</f>
        <v>0</v>
      </c>
      <c r="M283" s="353">
        <f>+IFERROR(VLOOKUP($A283,Data_Loss!$A$2:$V$1300,16,FALSE),0)</f>
        <v>0</v>
      </c>
      <c r="N283" s="353">
        <f>+IFERROR(VLOOKUP($A283,Data_Loss!$A$2:$V$1300,17,FALSE),0)</f>
        <v>0</v>
      </c>
      <c r="O283" s="353">
        <f>+IFERROR(VLOOKUP($A283,Data_Loss!$A$2:$V$1300,18,FALSE),0)</f>
        <v>0</v>
      </c>
      <c r="P283" s="353">
        <f>+IFERROR(VLOOKUP($A283,Data_Loss!$A$2:$V$1300,19,FALSE),0)</f>
        <v>0</v>
      </c>
      <c r="Q283" s="353">
        <f>+IFERROR(VLOOKUP($A283,Data_Loss!$A$2:$V$1300,20,FALSE),0)</f>
        <v>0</v>
      </c>
      <c r="R283" s="353">
        <f>+IFERROR(VLOOKUP($A283,Data_Loss!$A$2:$V$1300,21,FALSE),0)</f>
        <v>0</v>
      </c>
      <c r="S283" s="353">
        <f>+IFERROR(VLOOKUP($A283,Data_Loss!$A$2:$V$1300,22,FALSE),0)</f>
        <v>0</v>
      </c>
      <c r="T283" s="191">
        <f>+$I283*'10k &amp; MO'!C$6+$J283*'10k &amp; MO'!C$12+$K283*'10k &amp; MO'!C$18+$L283*'10k &amp; MO'!C$24+$M283*'10k &amp; MO'!C$30</f>
        <v>0</v>
      </c>
      <c r="U283" s="349">
        <f>+$I283*'10k &amp; MO'!D$6+$J283*'10k &amp; MO'!D$12+$K283*'10k &amp; MO'!D$18+$L283*'10k &amp; MO'!D$24+$M283*'10k &amp; MO'!D$30</f>
        <v>0</v>
      </c>
      <c r="V283" s="349">
        <f>+$I283*'10k &amp; MO'!E$6+$J283*'10k &amp; MO'!E$12+$K283*'10k &amp; MO'!E$18+$L283*'10k &amp; MO'!E$24+$M283*'10k &amp; MO'!E$30</f>
        <v>0</v>
      </c>
      <c r="W283" s="349">
        <f>+$I283*'10k &amp; MO'!F$6+$J283*'10k &amp; MO'!F$12+$K283*'10k &amp; MO'!F$18+$L283*'10k &amp; MO'!F$24+$M283*'10k &amp; MO'!F$30</f>
        <v>0</v>
      </c>
      <c r="X283" s="349">
        <f>+$I283*'10k &amp; MO'!G$6+$J283*'10k &amp; MO'!G$12+$K283*'10k &amp; MO'!G$18+$L283*'10k &amp; MO'!G$24+$M283*'10k &amp; MO'!G$30</f>
        <v>0</v>
      </c>
      <c r="Y283" s="349">
        <f>+$N283*'10k &amp; MO'!H$6+$O283*'10k &amp; MO'!H$12+$P283*'10k &amp; MO'!H$18+$Q283*'10k &amp; MO'!H$24+$R283*'10k &amp; MO'!H$30</f>
        <v>0</v>
      </c>
      <c r="Z283" s="349">
        <f>+$N283*'10k &amp; MO'!I$6+$O283*'10k &amp; MO'!I$12+$P283*'10k &amp; MO'!I$18+$Q283*'10k &amp; MO'!I$24+$R283*'10k &amp; MO'!I$30</f>
        <v>0</v>
      </c>
      <c r="AA283" s="349">
        <f>+$N283*'10k &amp; MO'!J$6+$O283*'10k &amp; MO'!J$12+$P283*'10k &amp; MO'!J$18+$Q283*'10k &amp; MO'!J$24+$R283*'10k &amp; MO'!J$30</f>
        <v>0</v>
      </c>
      <c r="AB283" s="349">
        <f>+$N283*'10k &amp; MO'!K$6+$O283*'10k &amp; MO'!K$12+$P283*'10k &amp; MO'!K$18+$Q283*'10k &amp; MO'!K$24+$R283*'10k &amp; MO'!K$30</f>
        <v>0</v>
      </c>
      <c r="AC283" s="349">
        <f>+$N283*'10k &amp; MO'!L$6+$O283*'10k &amp; MO'!L$12+$P283*'10k &amp; MO'!L$18+$Q283*'10k &amp; MO'!L$24+$R283*'10k &amp; MO'!L$30</f>
        <v>0</v>
      </c>
      <c r="AD283" s="350">
        <f>+S283*'10k &amp; MO'!O$6</f>
        <v>0</v>
      </c>
      <c r="AF283" s="192" t="str">
        <f t="shared" si="37"/>
        <v>3272017</v>
      </c>
      <c r="AG283" s="192">
        <f>+IFERROR(VLOOKUP($AF283,'Limited Loss'!$F$5:$P$124,AG$3,FALSE),0)</f>
        <v>0</v>
      </c>
      <c r="AH283" s="193">
        <f>+IFERROR(VLOOKUP($AF283,'Limited Loss'!$F$5:$P$124,AH$3,FALSE),0)</f>
        <v>0</v>
      </c>
      <c r="AI283" s="193">
        <f>+IFERROR(VLOOKUP($AF283,'Limited Loss'!$F$5:$P$124,AI$3,FALSE),0)</f>
        <v>0</v>
      </c>
      <c r="AJ283" s="193">
        <f>+IFERROR(VLOOKUP($AF283,'Limited Loss'!$F$5:$P$124,AJ$3,FALSE),0)</f>
        <v>0</v>
      </c>
      <c r="AK283" s="100">
        <f>+IFERROR(VLOOKUP($AF283,'Limited Loss'!$F$5:$P$124,AK$3,FALSE),0)</f>
        <v>0</v>
      </c>
      <c r="AL283" s="193">
        <f>+IFERROR(VLOOKUP($AF283,'Limited Loss'!$F$5:$P$124,AL$3,FALSE),0)</f>
        <v>0</v>
      </c>
      <c r="AM283" s="193">
        <f>+IFERROR(VLOOKUP($AF283,'Limited Loss'!$F$5:$P$124,AM$3,FALSE),0)</f>
        <v>0</v>
      </c>
      <c r="AN283" s="193">
        <f>+IFERROR(VLOOKUP($AF283,'Limited Loss'!$F$5:$P$124,AN$3,FALSE),0)</f>
        <v>0</v>
      </c>
      <c r="AO283" s="193">
        <f>+IFERROR(VLOOKUP($AF283,'Limited Loss'!$F$5:$P$124,AO$3,FALSE),0)</f>
        <v>0</v>
      </c>
      <c r="AP283" s="100">
        <f>+IFERROR(VLOOKUP($AF283,'Limited Loss'!$F$5:$P$124,AP$3,FALSE),0)</f>
        <v>0</v>
      </c>
      <c r="AQ283" s="353"/>
      <c r="AR283" s="331">
        <f t="shared" si="38"/>
        <v>327</v>
      </c>
      <c r="AS283" s="332">
        <f t="shared" si="38"/>
        <v>2017</v>
      </c>
      <c r="AT283" s="349">
        <f t="shared" si="35"/>
        <v>0</v>
      </c>
      <c r="AU283" s="349">
        <f t="shared" si="35"/>
        <v>0</v>
      </c>
      <c r="AV283" s="349">
        <f t="shared" si="35"/>
        <v>0</v>
      </c>
      <c r="AW283" s="349">
        <f t="shared" si="35"/>
        <v>0</v>
      </c>
      <c r="AX283" s="350">
        <f t="shared" si="35"/>
        <v>0</v>
      </c>
      <c r="AY283" s="349">
        <f t="shared" si="36"/>
        <v>0</v>
      </c>
      <c r="AZ283" s="349">
        <f t="shared" si="36"/>
        <v>0</v>
      </c>
      <c r="BA283" s="349">
        <f t="shared" si="36"/>
        <v>0</v>
      </c>
      <c r="BB283" s="349">
        <f t="shared" si="36"/>
        <v>0</v>
      </c>
      <c r="BC283" s="349">
        <f t="shared" si="36"/>
        <v>0</v>
      </c>
      <c r="BD283" s="350">
        <f t="shared" si="36"/>
        <v>0</v>
      </c>
      <c r="BE283" s="349">
        <f t="shared" si="40"/>
        <v>0</v>
      </c>
      <c r="BF283" s="375">
        <f t="shared" si="41"/>
        <v>0</v>
      </c>
      <c r="BG283" s="334">
        <f t="shared" si="42"/>
        <v>0</v>
      </c>
      <c r="BI283" s="107">
        <v>986</v>
      </c>
      <c r="BJ283" s="108">
        <v>1634735.6080000002</v>
      </c>
      <c r="BK283" s="108">
        <v>601502.0503</v>
      </c>
      <c r="BL283" s="108">
        <v>66801.791000000012</v>
      </c>
    </row>
    <row r="284" spans="1:64" x14ac:dyDescent="0.2">
      <c r="A284" s="326" t="str">
        <f t="shared" si="39"/>
        <v>3272018</v>
      </c>
      <c r="B284" s="331">
        <v>327</v>
      </c>
      <c r="C284" s="327">
        <v>2018</v>
      </c>
      <c r="D284" s="353">
        <f>+IFERROR(VLOOKUP($A284,Data_Loss!$A$2:$V$1180,6,FALSE),0)</f>
        <v>0</v>
      </c>
      <c r="E284" s="353">
        <f>+IFERROR(VLOOKUP($A284,Data_Loss!$A$2:$V$1180,7,FALSE),0)</f>
        <v>0</v>
      </c>
      <c r="F284" s="353">
        <f>+IFERROR(VLOOKUP($A284,Data_Loss!$A$2:$V$1180,8,FALSE),0)</f>
        <v>0</v>
      </c>
      <c r="G284" s="353">
        <f>+IFERROR(VLOOKUP($A284,Data_Loss!$A$2:$V$1180,9,FALSE),0)</f>
        <v>0</v>
      </c>
      <c r="H284" s="353">
        <f>+IFERROR(VLOOKUP($A284,Data_Loss!$A$2:$V$1180,10,FALSE),0)</f>
        <v>0</v>
      </c>
      <c r="I284" s="353">
        <f>+IFERROR(VLOOKUP($A284,Data_Loss!$A$2:$V$1300,12,FALSE),0)</f>
        <v>0</v>
      </c>
      <c r="J284" s="353">
        <f>+IFERROR(VLOOKUP($A284,Data_Loss!$A$2:$V$1300,13,FALSE),0)</f>
        <v>0</v>
      </c>
      <c r="K284" s="353">
        <f>+IFERROR(VLOOKUP($A284,Data_Loss!$A$2:$V$1300,14,FALSE),0)</f>
        <v>0</v>
      </c>
      <c r="L284" s="353">
        <f>+IFERROR(VLOOKUP($A284,Data_Loss!$A$2:$V$1300,15,FALSE),0)</f>
        <v>0</v>
      </c>
      <c r="M284" s="353">
        <f>+IFERROR(VLOOKUP($A284,Data_Loss!$A$2:$V$1300,16,FALSE),0)</f>
        <v>0</v>
      </c>
      <c r="N284" s="353">
        <f>+IFERROR(VLOOKUP($A284,Data_Loss!$A$2:$V$1300,17,FALSE),0)</f>
        <v>0</v>
      </c>
      <c r="O284" s="353">
        <f>+IFERROR(VLOOKUP($A284,Data_Loss!$A$2:$V$1300,18,FALSE),0)</f>
        <v>0</v>
      </c>
      <c r="P284" s="353">
        <f>+IFERROR(VLOOKUP($A284,Data_Loss!$A$2:$V$1300,19,FALSE),0)</f>
        <v>0</v>
      </c>
      <c r="Q284" s="353">
        <f>+IFERROR(VLOOKUP($A284,Data_Loss!$A$2:$V$1300,20,FALSE),0)</f>
        <v>0</v>
      </c>
      <c r="R284" s="353">
        <f>+IFERROR(VLOOKUP($A284,Data_Loss!$A$2:$V$1300,21,FALSE),0)</f>
        <v>0</v>
      </c>
      <c r="S284" s="353">
        <f>+IFERROR(VLOOKUP($A284,Data_Loss!$A$2:$V$1300,22,FALSE),0)</f>
        <v>0</v>
      </c>
      <c r="T284" s="191">
        <f>+$I284*'10k &amp; MO'!C$7+$J284*'10k &amp; MO'!C$13+$K284*'10k &amp; MO'!C$19+$L284*'10k &amp; MO'!C$25+$M284*'10k &amp; MO'!C$31</f>
        <v>0</v>
      </c>
      <c r="U284" s="349">
        <f>+$I284*'10k &amp; MO'!D$7+$J284*'10k &amp; MO'!D$13+$K284*'10k &amp; MO'!D$19+$L284*'10k &amp; MO'!D$25+$M284*'10k &amp; MO'!D$31</f>
        <v>0</v>
      </c>
      <c r="V284" s="349">
        <f>+$I284*'10k &amp; MO'!E$7+$J284*'10k &amp; MO'!E$13+$K284*'10k &amp; MO'!E$19+$L284*'10k &amp; MO'!E$25+$M284*'10k &amp; MO'!E$31</f>
        <v>0</v>
      </c>
      <c r="W284" s="349">
        <f>+$I284*'10k &amp; MO'!F$7+$J284*'10k &amp; MO'!F$13+$K284*'10k &amp; MO'!F$19+$L284*'10k &amp; MO'!F$25+$M284*'10k &amp; MO'!F$31</f>
        <v>0</v>
      </c>
      <c r="X284" s="349">
        <f>+$I284*'10k &amp; MO'!G$7+$J284*'10k &amp; MO'!G$13+$K284*'10k &amp; MO'!G$19+$L284*'10k &amp; MO'!G$25+$M284*'10k &amp; MO'!G$31</f>
        <v>0</v>
      </c>
      <c r="Y284" s="349">
        <f>+$N284*'10k &amp; MO'!H$7+$O284*'10k &amp; MO'!H$13+$P284*'10k &amp; MO'!H$19+$Q284*'10k &amp; MO'!H$25+$R284*'10k &amp; MO'!H$31</f>
        <v>0</v>
      </c>
      <c r="Z284" s="349">
        <f>+$N284*'10k &amp; MO'!I$7+$O284*'10k &amp; MO'!I$13+$P284*'10k &amp; MO'!I$19+$Q284*'10k &amp; MO'!I$25+$R284*'10k &amp; MO'!I$31</f>
        <v>0</v>
      </c>
      <c r="AA284" s="349">
        <f>+$N284*'10k &amp; MO'!J$7+$O284*'10k &amp; MO'!J$13+$P284*'10k &amp; MO'!J$19+$Q284*'10k &amp; MO'!J$25+$R284*'10k &amp; MO'!J$31</f>
        <v>0</v>
      </c>
      <c r="AB284" s="349">
        <f>+$N284*'10k &amp; MO'!K$7+$O284*'10k &amp; MO'!K$13+$P284*'10k &amp; MO'!K$19+$Q284*'10k &amp; MO'!K$25+$R284*'10k &amp; MO'!K$31</f>
        <v>0</v>
      </c>
      <c r="AC284" s="349">
        <f>+$N284*'10k &amp; MO'!L$7+$O284*'10k &amp; MO'!L$13+$P284*'10k &amp; MO'!L$19+$Q284*'10k &amp; MO'!L$25+$R284*'10k &amp; MO'!L$31</f>
        <v>0</v>
      </c>
      <c r="AD284" s="350">
        <f>+S284*'10k &amp; MO'!O$7</f>
        <v>0</v>
      </c>
      <c r="AF284" s="192" t="str">
        <f t="shared" si="37"/>
        <v>3272018</v>
      </c>
      <c r="AG284" s="192">
        <f>+IFERROR(VLOOKUP($AF284,'Limited Loss'!$F$5:$P$124,AG$3,FALSE),0)</f>
        <v>0</v>
      </c>
      <c r="AH284" s="193">
        <f>+IFERROR(VLOOKUP($AF284,'Limited Loss'!$F$5:$P$124,AH$3,FALSE),0)</f>
        <v>0</v>
      </c>
      <c r="AI284" s="193">
        <f>+IFERROR(VLOOKUP($AF284,'Limited Loss'!$F$5:$P$124,AI$3,FALSE),0)</f>
        <v>0</v>
      </c>
      <c r="AJ284" s="193">
        <f>+IFERROR(VLOOKUP($AF284,'Limited Loss'!$F$5:$P$124,AJ$3,FALSE),0)</f>
        <v>0</v>
      </c>
      <c r="AK284" s="100">
        <f>+IFERROR(VLOOKUP($AF284,'Limited Loss'!$F$5:$P$124,AK$3,FALSE),0)</f>
        <v>0</v>
      </c>
      <c r="AL284" s="193">
        <f>+IFERROR(VLOOKUP($AF284,'Limited Loss'!$F$5:$P$124,AL$3,FALSE),0)</f>
        <v>0</v>
      </c>
      <c r="AM284" s="193">
        <f>+IFERROR(VLOOKUP($AF284,'Limited Loss'!$F$5:$P$124,AM$3,FALSE),0)</f>
        <v>0</v>
      </c>
      <c r="AN284" s="193">
        <f>+IFERROR(VLOOKUP($AF284,'Limited Loss'!$F$5:$P$124,AN$3,FALSE),0)</f>
        <v>0</v>
      </c>
      <c r="AO284" s="193">
        <f>+IFERROR(VLOOKUP($AF284,'Limited Loss'!$F$5:$P$124,AO$3,FALSE),0)</f>
        <v>0</v>
      </c>
      <c r="AP284" s="100">
        <f>+IFERROR(VLOOKUP($AF284,'Limited Loss'!$F$5:$P$124,AP$3,FALSE),0)</f>
        <v>0</v>
      </c>
      <c r="AQ284" s="353"/>
      <c r="AR284" s="331">
        <f t="shared" si="38"/>
        <v>327</v>
      </c>
      <c r="AS284" s="332">
        <f t="shared" si="38"/>
        <v>2018</v>
      </c>
      <c r="AT284" s="349">
        <f t="shared" si="35"/>
        <v>0</v>
      </c>
      <c r="AU284" s="349">
        <f t="shared" si="35"/>
        <v>0</v>
      </c>
      <c r="AV284" s="349">
        <f t="shared" si="35"/>
        <v>0</v>
      </c>
      <c r="AW284" s="349">
        <f t="shared" si="35"/>
        <v>0</v>
      </c>
      <c r="AX284" s="350">
        <f t="shared" si="35"/>
        <v>0</v>
      </c>
      <c r="AY284" s="349">
        <f t="shared" si="36"/>
        <v>0</v>
      </c>
      <c r="AZ284" s="349">
        <f t="shared" si="36"/>
        <v>0</v>
      </c>
      <c r="BA284" s="349">
        <f t="shared" si="36"/>
        <v>0</v>
      </c>
      <c r="BB284" s="349">
        <f t="shared" si="36"/>
        <v>0</v>
      </c>
      <c r="BC284" s="349">
        <f t="shared" si="36"/>
        <v>0</v>
      </c>
      <c r="BD284" s="350">
        <f t="shared" si="36"/>
        <v>0</v>
      </c>
      <c r="BE284" s="349">
        <f t="shared" si="40"/>
        <v>0</v>
      </c>
      <c r="BF284" s="375">
        <f t="shared" si="41"/>
        <v>0</v>
      </c>
      <c r="BG284" s="334">
        <f t="shared" si="42"/>
        <v>0</v>
      </c>
      <c r="BI284" s="107">
        <v>988</v>
      </c>
      <c r="BJ284" s="108">
        <v>2801553.9187000003</v>
      </c>
      <c r="BK284" s="108">
        <v>3709246.2771999999</v>
      </c>
      <c r="BL284" s="108">
        <v>706061.31700000004</v>
      </c>
    </row>
    <row r="285" spans="1:64" x14ac:dyDescent="0.2">
      <c r="A285" s="326" t="str">
        <f t="shared" si="39"/>
        <v>4022014</v>
      </c>
      <c r="B285" s="331">
        <v>402</v>
      </c>
      <c r="C285" s="327">
        <v>2014</v>
      </c>
      <c r="D285" s="353">
        <f>+IFERROR(VLOOKUP($A285,Data_Loss!$A$2:$V$1180,6,FALSE),0)</f>
        <v>0</v>
      </c>
      <c r="E285" s="353">
        <f>+IFERROR(VLOOKUP($A285,Data_Loss!$A$2:$V$1180,7,FALSE),0)</f>
        <v>0</v>
      </c>
      <c r="F285" s="353">
        <f>+IFERROR(VLOOKUP($A285,Data_Loss!$A$2:$V$1180,8,FALSE),0)</f>
        <v>1</v>
      </c>
      <c r="G285" s="353">
        <f>+IFERROR(VLOOKUP($A285,Data_Loss!$A$2:$V$1180,9,FALSE),0)</f>
        <v>0</v>
      </c>
      <c r="H285" s="353">
        <f>+IFERROR(VLOOKUP($A285,Data_Loss!$A$2:$V$1180,10,FALSE),0)</f>
        <v>0</v>
      </c>
      <c r="I285" s="353">
        <f>+IFERROR(VLOOKUP($A285,Data_Loss!$A$2:$V$1300,12,FALSE),0)</f>
        <v>0</v>
      </c>
      <c r="J285" s="353">
        <f>+IFERROR(VLOOKUP($A285,Data_Loss!$A$2:$V$1300,13,FALSE),0)</f>
        <v>0</v>
      </c>
      <c r="K285" s="353">
        <f>+IFERROR(VLOOKUP($A285,Data_Loss!$A$2:$V$1300,14,FALSE),0)</f>
        <v>147293</v>
      </c>
      <c r="L285" s="353">
        <f>+IFERROR(VLOOKUP($A285,Data_Loss!$A$2:$V$1300,15,FALSE),0)</f>
        <v>0</v>
      </c>
      <c r="M285" s="353">
        <f>+IFERROR(VLOOKUP($A285,Data_Loss!$A$2:$V$1300,16,FALSE),0)</f>
        <v>0</v>
      </c>
      <c r="N285" s="353">
        <f>+IFERROR(VLOOKUP($A285,Data_Loss!$A$2:$V$1300,17,FALSE),0)</f>
        <v>0</v>
      </c>
      <c r="O285" s="353">
        <f>+IFERROR(VLOOKUP($A285,Data_Loss!$A$2:$V$1300,18,FALSE),0)</f>
        <v>0</v>
      </c>
      <c r="P285" s="353">
        <f>+IFERROR(VLOOKUP($A285,Data_Loss!$A$2:$V$1300,19,FALSE),0)</f>
        <v>40341</v>
      </c>
      <c r="Q285" s="353">
        <f>+IFERROR(VLOOKUP($A285,Data_Loss!$A$2:$V$1300,20,FALSE),0)</f>
        <v>0</v>
      </c>
      <c r="R285" s="353">
        <f>+IFERROR(VLOOKUP($A285,Data_Loss!$A$2:$V$1300,21,FALSE),0)</f>
        <v>0</v>
      </c>
      <c r="S285" s="353">
        <f>+IFERROR(VLOOKUP($A285,Data_Loss!$A$2:$V$1300,22,FALSE),0)</f>
        <v>0</v>
      </c>
      <c r="T285" s="191">
        <f>+$I285*'10k &amp; MO'!C$3+$J285*'10k &amp; MO'!C$9+$K285*'10k &amp; MO'!C$15+$L285*'10k &amp; MO'!C$21+$M285*'10k &amp; MO'!C$27</f>
        <v>0</v>
      </c>
      <c r="U285" s="349">
        <f>+$I285*'10k &amp; MO'!D$3+$J285*'10k &amp; MO'!D$9+$K285*'10k &amp; MO'!D$15+$L285*'10k &amp; MO'!D$21+$M285*'10k &amp; MO'!D$27</f>
        <v>0</v>
      </c>
      <c r="V285" s="349">
        <f>+$I285*'10k &amp; MO'!E$3+$J285*'10k &amp; MO'!E$9+$K285*'10k &amp; MO'!E$15+$L285*'10k &amp; MO'!E$21+$M285*'10k &amp; MO'!E$27</f>
        <v>221528.67199999999</v>
      </c>
      <c r="W285" s="349">
        <f>+$I285*'10k &amp; MO'!F$3+$J285*'10k &amp; MO'!F$9+$K285*'10k &amp; MO'!F$15+$L285*'10k &amp; MO'!F$21+$M285*'10k &amp; MO'!F$27</f>
        <v>0</v>
      </c>
      <c r="X285" s="349">
        <f>+$I285*'10k &amp; MO'!G$3+$J285*'10k &amp; MO'!G$9+$K285*'10k &amp; MO'!G$15+$L285*'10k &amp; MO'!G$21+$M285*'10k &amp; MO'!G$27</f>
        <v>0</v>
      </c>
      <c r="Y285" s="349">
        <f>+$N285*'10k &amp; MO'!H$3+$O285*'10k &amp; MO'!H$9+$P285*'10k &amp; MO'!H$15+$Q285*'10k &amp; MO'!H$21+$R285*'10k &amp; MO'!H$27</f>
        <v>0</v>
      </c>
      <c r="Z285" s="349">
        <f>+$N285*'10k &amp; MO'!I$3+$O285*'10k &amp; MO'!I$9+$P285*'10k &amp; MO'!I$15+$Q285*'10k &amp; MO'!I$21+$R285*'10k &amp; MO'!I$27</f>
        <v>0</v>
      </c>
      <c r="AA285" s="349">
        <f>+$N285*'10k &amp; MO'!J$3+$O285*'10k &amp; MO'!J$9+$P285*'10k &amp; MO'!J$15+$Q285*'10k &amp; MO'!J$21+$R285*'10k &amp; MO'!J$27</f>
        <v>84353.031000000003</v>
      </c>
      <c r="AB285" s="349">
        <f>+$N285*'10k &amp; MO'!K$3+$O285*'10k &amp; MO'!K$9+$P285*'10k &amp; MO'!K$15+$Q285*'10k &amp; MO'!K$21+$R285*'10k &amp; MO'!K$27</f>
        <v>0</v>
      </c>
      <c r="AC285" s="349">
        <f>+$N285*'10k &amp; MO'!L$3+$O285*'10k &amp; MO'!L$9+$P285*'10k &amp; MO'!L$15+$Q285*'10k &amp; MO'!L$21+$R285*'10k &amp; MO'!L$27</f>
        <v>0</v>
      </c>
      <c r="AD285" s="350">
        <f>+S285*'10k &amp; MO'!O$3</f>
        <v>0</v>
      </c>
      <c r="AF285" s="192" t="str">
        <f t="shared" si="37"/>
        <v>4022014</v>
      </c>
      <c r="AG285" s="192">
        <f>+IFERROR(VLOOKUP($AF285,'Limited Loss'!$F$5:$P$124,AG$3,FALSE),0)</f>
        <v>0</v>
      </c>
      <c r="AH285" s="193">
        <f>+IFERROR(VLOOKUP($AF285,'Limited Loss'!$F$5:$P$124,AH$3,FALSE),0)</f>
        <v>0</v>
      </c>
      <c r="AI285" s="193">
        <f>+IFERROR(VLOOKUP($AF285,'Limited Loss'!$F$5:$P$124,AI$3,FALSE),0)</f>
        <v>0</v>
      </c>
      <c r="AJ285" s="193">
        <f>+IFERROR(VLOOKUP($AF285,'Limited Loss'!$F$5:$P$124,AJ$3,FALSE),0)</f>
        <v>0</v>
      </c>
      <c r="AK285" s="100">
        <f>+IFERROR(VLOOKUP($AF285,'Limited Loss'!$F$5:$P$124,AK$3,FALSE),0)</f>
        <v>0</v>
      </c>
      <c r="AL285" s="193">
        <f>+IFERROR(VLOOKUP($AF285,'Limited Loss'!$F$5:$P$124,AL$3,FALSE),0)</f>
        <v>0</v>
      </c>
      <c r="AM285" s="193">
        <f>+IFERROR(VLOOKUP($AF285,'Limited Loss'!$F$5:$P$124,AM$3,FALSE),0)</f>
        <v>0</v>
      </c>
      <c r="AN285" s="193">
        <f>+IFERROR(VLOOKUP($AF285,'Limited Loss'!$F$5:$P$124,AN$3,FALSE),0)</f>
        <v>0</v>
      </c>
      <c r="AO285" s="193">
        <f>+IFERROR(VLOOKUP($AF285,'Limited Loss'!$F$5:$P$124,AO$3,FALSE),0)</f>
        <v>0</v>
      </c>
      <c r="AP285" s="100">
        <f>+IFERROR(VLOOKUP($AF285,'Limited Loss'!$F$5:$P$124,AP$3,FALSE),0)</f>
        <v>0</v>
      </c>
      <c r="AQ285" s="353"/>
      <c r="AR285" s="331">
        <f t="shared" si="38"/>
        <v>402</v>
      </c>
      <c r="AS285" s="332">
        <f t="shared" si="38"/>
        <v>2014</v>
      </c>
      <c r="AT285" s="349">
        <f t="shared" si="35"/>
        <v>0</v>
      </c>
      <c r="AU285" s="349">
        <f t="shared" si="35"/>
        <v>0</v>
      </c>
      <c r="AV285" s="349">
        <f t="shared" si="35"/>
        <v>221528.67199999999</v>
      </c>
      <c r="AW285" s="349">
        <f t="shared" si="35"/>
        <v>0</v>
      </c>
      <c r="AX285" s="350">
        <f t="shared" si="35"/>
        <v>0</v>
      </c>
      <c r="AY285" s="349">
        <f t="shared" si="36"/>
        <v>0</v>
      </c>
      <c r="AZ285" s="349">
        <f t="shared" si="36"/>
        <v>0</v>
      </c>
      <c r="BA285" s="349">
        <f t="shared" si="36"/>
        <v>84353.031000000003</v>
      </c>
      <c r="BB285" s="349">
        <f t="shared" si="36"/>
        <v>0</v>
      </c>
      <c r="BC285" s="349">
        <f t="shared" si="36"/>
        <v>0</v>
      </c>
      <c r="BD285" s="350">
        <f t="shared" si="36"/>
        <v>0</v>
      </c>
      <c r="BE285" s="349">
        <f t="shared" si="40"/>
        <v>305881.70299999998</v>
      </c>
      <c r="BF285" s="375">
        <f t="shared" si="41"/>
        <v>0</v>
      </c>
      <c r="BG285" s="334">
        <f t="shared" si="42"/>
        <v>0</v>
      </c>
      <c r="BI285" s="107">
        <v>991</v>
      </c>
      <c r="BJ285" s="108">
        <v>415023.36819999997</v>
      </c>
      <c r="BK285" s="108">
        <v>189231.02910000004</v>
      </c>
      <c r="BL285" s="108">
        <v>116211.62700000001</v>
      </c>
    </row>
    <row r="286" spans="1:64" x14ac:dyDescent="0.2">
      <c r="A286" s="326" t="str">
        <f t="shared" si="39"/>
        <v>4022015</v>
      </c>
      <c r="B286" s="331">
        <v>402</v>
      </c>
      <c r="C286" s="327">
        <v>2015</v>
      </c>
      <c r="D286" s="353">
        <f>+IFERROR(VLOOKUP($A286,Data_Loss!$A$2:$V$1180,6,FALSE),0)</f>
        <v>0</v>
      </c>
      <c r="E286" s="353">
        <f>+IFERROR(VLOOKUP($A286,Data_Loss!$A$2:$V$1180,7,FALSE),0)</f>
        <v>0</v>
      </c>
      <c r="F286" s="353">
        <f>+IFERROR(VLOOKUP($A286,Data_Loss!$A$2:$V$1180,8,FALSE),0)</f>
        <v>0</v>
      </c>
      <c r="G286" s="353">
        <f>+IFERROR(VLOOKUP($A286,Data_Loss!$A$2:$V$1180,9,FALSE),0)</f>
        <v>0</v>
      </c>
      <c r="H286" s="353">
        <f>+IFERROR(VLOOKUP($A286,Data_Loss!$A$2:$V$1180,10,FALSE),0)</f>
        <v>0</v>
      </c>
      <c r="I286" s="353">
        <f>+IFERROR(VLOOKUP($A286,Data_Loss!$A$2:$V$1300,12,FALSE),0)</f>
        <v>0</v>
      </c>
      <c r="J286" s="353">
        <f>+IFERROR(VLOOKUP($A286,Data_Loss!$A$2:$V$1300,13,FALSE),0)</f>
        <v>0</v>
      </c>
      <c r="K286" s="353">
        <f>+IFERROR(VLOOKUP($A286,Data_Loss!$A$2:$V$1300,14,FALSE),0)</f>
        <v>0</v>
      </c>
      <c r="L286" s="353">
        <f>+IFERROR(VLOOKUP($A286,Data_Loss!$A$2:$V$1300,15,FALSE),0)</f>
        <v>0</v>
      </c>
      <c r="M286" s="353">
        <f>+IFERROR(VLOOKUP($A286,Data_Loss!$A$2:$V$1300,16,FALSE),0)</f>
        <v>0</v>
      </c>
      <c r="N286" s="353">
        <f>+IFERROR(VLOOKUP($A286,Data_Loss!$A$2:$V$1300,17,FALSE),0)</f>
        <v>0</v>
      </c>
      <c r="O286" s="353">
        <f>+IFERROR(VLOOKUP($A286,Data_Loss!$A$2:$V$1300,18,FALSE),0)</f>
        <v>0</v>
      </c>
      <c r="P286" s="353">
        <f>+IFERROR(VLOOKUP($A286,Data_Loss!$A$2:$V$1300,19,FALSE),0)</f>
        <v>0</v>
      </c>
      <c r="Q286" s="353">
        <f>+IFERROR(VLOOKUP($A286,Data_Loss!$A$2:$V$1300,20,FALSE),0)</f>
        <v>0</v>
      </c>
      <c r="R286" s="353">
        <f>+IFERROR(VLOOKUP($A286,Data_Loss!$A$2:$V$1300,21,FALSE),0)</f>
        <v>0</v>
      </c>
      <c r="S286" s="353">
        <f>+IFERROR(VLOOKUP($A286,Data_Loss!$A$2:$V$1300,22,FALSE),0)</f>
        <v>0</v>
      </c>
      <c r="T286" s="191">
        <f>+$I286*'10k &amp; MO'!C$4+$J286*'10k &amp; MO'!C$10+$K286*'10k &amp; MO'!C$16+$L286*'10k &amp; MO'!C$22+$M286*'10k &amp; MO'!C$28</f>
        <v>0</v>
      </c>
      <c r="U286" s="349">
        <f>+$I286*'10k &amp; MO'!D$4+$J286*'10k &amp; MO'!D$10+$K286*'10k &amp; MO'!D$16+$L286*'10k &amp; MO'!D$22+$M286*'10k &amp; MO'!D$28</f>
        <v>0</v>
      </c>
      <c r="V286" s="349">
        <f>+$I286*'10k &amp; MO'!E$4+$J286*'10k &amp; MO'!E$10+$K286*'10k &amp; MO'!E$16+$L286*'10k &amp; MO'!E$22+$M286*'10k &amp; MO'!E$28</f>
        <v>0</v>
      </c>
      <c r="W286" s="349">
        <f>+$I286*'10k &amp; MO'!F$4+$J286*'10k &amp; MO'!F$10+$K286*'10k &amp; MO'!F$16+$L286*'10k &amp; MO'!F$22+$M286*'10k &amp; MO'!F$28</f>
        <v>0</v>
      </c>
      <c r="X286" s="349">
        <f>+$I286*'10k &amp; MO'!G$4+$J286*'10k &amp; MO'!G$10+$K286*'10k &amp; MO'!G$16+$L286*'10k &amp; MO'!G$22+$M286*'10k &amp; MO'!G$28</f>
        <v>0</v>
      </c>
      <c r="Y286" s="349">
        <f>+$N286*'10k &amp; MO'!H$4+$O286*'10k &amp; MO'!H$10+$P286*'10k &amp; MO'!H$16+$Q286*'10k &amp; MO'!H$22+$R286*'10k &amp; MO'!H$28</f>
        <v>0</v>
      </c>
      <c r="Z286" s="349">
        <f>+$N286*'10k &amp; MO'!I$4+$O286*'10k &amp; MO'!I$10+$P286*'10k &amp; MO'!I$16+$Q286*'10k &amp; MO'!I$22+$R286*'10k &amp; MO'!I$28</f>
        <v>0</v>
      </c>
      <c r="AA286" s="349">
        <f>+$N286*'10k &amp; MO'!J$4+$O286*'10k &amp; MO'!J$10+$P286*'10k &amp; MO'!J$16+$Q286*'10k &amp; MO'!J$22+$R286*'10k &amp; MO'!J$28</f>
        <v>0</v>
      </c>
      <c r="AB286" s="349">
        <f>+$N286*'10k &amp; MO'!K$4+$O286*'10k &amp; MO'!K$10+$P286*'10k &amp; MO'!K$16+$Q286*'10k &amp; MO'!K$22+$R286*'10k &amp; MO'!K$28</f>
        <v>0</v>
      </c>
      <c r="AC286" s="349">
        <f>+$N286*'10k &amp; MO'!L$4+$O286*'10k &amp; MO'!L$10+$P286*'10k &amp; MO'!L$16+$Q286*'10k &amp; MO'!L$22+$R286*'10k &amp; MO'!L$28</f>
        <v>0</v>
      </c>
      <c r="AD286" s="350">
        <f>+S286*'10k &amp; MO'!O$4</f>
        <v>0</v>
      </c>
      <c r="AF286" s="192" t="str">
        <f t="shared" si="37"/>
        <v>4022015</v>
      </c>
      <c r="AG286" s="192">
        <f>+IFERROR(VLOOKUP($AF286,'Limited Loss'!$F$5:$P$124,AG$3,FALSE),0)</f>
        <v>0</v>
      </c>
      <c r="AH286" s="193">
        <f>+IFERROR(VLOOKUP($AF286,'Limited Loss'!$F$5:$P$124,AH$3,FALSE),0)</f>
        <v>0</v>
      </c>
      <c r="AI286" s="193">
        <f>+IFERROR(VLOOKUP($AF286,'Limited Loss'!$F$5:$P$124,AI$3,FALSE),0)</f>
        <v>0</v>
      </c>
      <c r="AJ286" s="193">
        <f>+IFERROR(VLOOKUP($AF286,'Limited Loss'!$F$5:$P$124,AJ$3,FALSE),0)</f>
        <v>0</v>
      </c>
      <c r="AK286" s="100">
        <f>+IFERROR(VLOOKUP($AF286,'Limited Loss'!$F$5:$P$124,AK$3,FALSE),0)</f>
        <v>0</v>
      </c>
      <c r="AL286" s="193">
        <f>+IFERROR(VLOOKUP($AF286,'Limited Loss'!$F$5:$P$124,AL$3,FALSE),0)</f>
        <v>0</v>
      </c>
      <c r="AM286" s="193">
        <f>+IFERROR(VLOOKUP($AF286,'Limited Loss'!$F$5:$P$124,AM$3,FALSE),0)</f>
        <v>0</v>
      </c>
      <c r="AN286" s="193">
        <f>+IFERROR(VLOOKUP($AF286,'Limited Loss'!$F$5:$P$124,AN$3,FALSE),0)</f>
        <v>0</v>
      </c>
      <c r="AO286" s="193">
        <f>+IFERROR(VLOOKUP($AF286,'Limited Loss'!$F$5:$P$124,AO$3,FALSE),0)</f>
        <v>0</v>
      </c>
      <c r="AP286" s="100">
        <f>+IFERROR(VLOOKUP($AF286,'Limited Loss'!$F$5:$P$124,AP$3,FALSE),0)</f>
        <v>0</v>
      </c>
      <c r="AQ286" s="353"/>
      <c r="AR286" s="331">
        <f t="shared" si="38"/>
        <v>402</v>
      </c>
      <c r="AS286" s="332">
        <f t="shared" si="38"/>
        <v>2015</v>
      </c>
      <c r="AT286" s="349">
        <f t="shared" si="35"/>
        <v>0</v>
      </c>
      <c r="AU286" s="349">
        <f t="shared" si="35"/>
        <v>0</v>
      </c>
      <c r="AV286" s="349">
        <f t="shared" si="35"/>
        <v>0</v>
      </c>
      <c r="AW286" s="349">
        <f t="shared" si="35"/>
        <v>0</v>
      </c>
      <c r="AX286" s="350">
        <f t="shared" si="35"/>
        <v>0</v>
      </c>
      <c r="AY286" s="349">
        <f t="shared" si="36"/>
        <v>0</v>
      </c>
      <c r="AZ286" s="349">
        <f t="shared" si="36"/>
        <v>0</v>
      </c>
      <c r="BA286" s="349">
        <f t="shared" si="36"/>
        <v>0</v>
      </c>
      <c r="BB286" s="349">
        <f t="shared" si="36"/>
        <v>0</v>
      </c>
      <c r="BC286" s="349">
        <f t="shared" si="36"/>
        <v>0</v>
      </c>
      <c r="BD286" s="350">
        <f t="shared" si="36"/>
        <v>0</v>
      </c>
      <c r="BE286" s="349">
        <f t="shared" si="40"/>
        <v>0</v>
      </c>
      <c r="BF286" s="375">
        <f t="shared" si="41"/>
        <v>0</v>
      </c>
      <c r="BG286" s="334">
        <f t="shared" si="42"/>
        <v>0</v>
      </c>
      <c r="BI286" s="107">
        <v>992</v>
      </c>
      <c r="BJ286" s="108">
        <v>315000.22870000004</v>
      </c>
      <c r="BK286" s="108">
        <v>20091.786800000002</v>
      </c>
      <c r="BL286" s="108">
        <v>90880.888000000006</v>
      </c>
    </row>
    <row r="287" spans="1:64" x14ac:dyDescent="0.2">
      <c r="A287" s="326" t="str">
        <f t="shared" si="39"/>
        <v>4022016</v>
      </c>
      <c r="B287" s="331">
        <v>402</v>
      </c>
      <c r="C287" s="327">
        <v>2016</v>
      </c>
      <c r="D287" s="353">
        <f>+IFERROR(VLOOKUP($A287,Data_Loss!$A$2:$V$1180,6,FALSE),0)</f>
        <v>0</v>
      </c>
      <c r="E287" s="353">
        <f>+IFERROR(VLOOKUP($A287,Data_Loss!$A$2:$V$1180,7,FALSE),0)</f>
        <v>0</v>
      </c>
      <c r="F287" s="353">
        <f>+IFERROR(VLOOKUP($A287,Data_Loss!$A$2:$V$1180,8,FALSE),0)</f>
        <v>0</v>
      </c>
      <c r="G287" s="353">
        <f>+IFERROR(VLOOKUP($A287,Data_Loss!$A$2:$V$1180,9,FALSE),0)</f>
        <v>0</v>
      </c>
      <c r="H287" s="353">
        <f>+IFERROR(VLOOKUP($A287,Data_Loss!$A$2:$V$1180,10,FALSE),0)</f>
        <v>0</v>
      </c>
      <c r="I287" s="353">
        <f>+IFERROR(VLOOKUP($A287,Data_Loss!$A$2:$V$1300,12,FALSE),0)</f>
        <v>0</v>
      </c>
      <c r="J287" s="353">
        <f>+IFERROR(VLOOKUP($A287,Data_Loss!$A$2:$V$1300,13,FALSE),0)</f>
        <v>0</v>
      </c>
      <c r="K287" s="353">
        <f>+IFERROR(VLOOKUP($A287,Data_Loss!$A$2:$V$1300,14,FALSE),0)</f>
        <v>0</v>
      </c>
      <c r="L287" s="353">
        <f>+IFERROR(VLOOKUP($A287,Data_Loss!$A$2:$V$1300,15,FALSE),0)</f>
        <v>0</v>
      </c>
      <c r="M287" s="353">
        <f>+IFERROR(VLOOKUP($A287,Data_Loss!$A$2:$V$1300,16,FALSE),0)</f>
        <v>0</v>
      </c>
      <c r="N287" s="353">
        <f>+IFERROR(VLOOKUP($A287,Data_Loss!$A$2:$V$1300,17,FALSE),0)</f>
        <v>0</v>
      </c>
      <c r="O287" s="353">
        <f>+IFERROR(VLOOKUP($A287,Data_Loss!$A$2:$V$1300,18,FALSE),0)</f>
        <v>0</v>
      </c>
      <c r="P287" s="353">
        <f>+IFERROR(VLOOKUP($A287,Data_Loss!$A$2:$V$1300,19,FALSE),0)</f>
        <v>0</v>
      </c>
      <c r="Q287" s="353">
        <f>+IFERROR(VLOOKUP($A287,Data_Loss!$A$2:$V$1300,20,FALSE),0)</f>
        <v>0</v>
      </c>
      <c r="R287" s="353">
        <f>+IFERROR(VLOOKUP($A287,Data_Loss!$A$2:$V$1300,21,FALSE),0)</f>
        <v>0</v>
      </c>
      <c r="S287" s="353">
        <f>+IFERROR(VLOOKUP($A287,Data_Loss!$A$2:$V$1300,22,FALSE),0)</f>
        <v>2004</v>
      </c>
      <c r="T287" s="191">
        <f>+$I287*'10k &amp; MO'!C$5+$J287*'10k &amp; MO'!C$11+$K287*'10k &amp; MO'!C$17+$L287*'10k &amp; MO'!C$23+$M287*'10k &amp; MO'!C$29</f>
        <v>0</v>
      </c>
      <c r="U287" s="349">
        <f>+$I287*'10k &amp; MO'!D$5+$J287*'10k &amp; MO'!D$11+$K287*'10k &amp; MO'!D$17+$L287*'10k &amp; MO'!D$23+$M287*'10k &amp; MO'!D$29</f>
        <v>0</v>
      </c>
      <c r="V287" s="349">
        <f>+$I287*'10k &amp; MO'!E$5+$J287*'10k &amp; MO'!E$11+$K287*'10k &amp; MO'!E$17+$L287*'10k &amp; MO'!E$23+$M287*'10k &amp; MO'!E$29</f>
        <v>0</v>
      </c>
      <c r="W287" s="349">
        <f>+$I287*'10k &amp; MO'!F$5+$J287*'10k &amp; MO'!F$11+$K287*'10k &amp; MO'!F$17+$L287*'10k &amp; MO'!F$23+$M287*'10k &amp; MO'!F$29</f>
        <v>0</v>
      </c>
      <c r="X287" s="349">
        <f>+$I287*'10k &amp; MO'!G$5+$J287*'10k &amp; MO'!G$11+$K287*'10k &amp; MO'!G$17+$L287*'10k &amp; MO'!G$23+$M287*'10k &amp; MO'!G$29</f>
        <v>0</v>
      </c>
      <c r="Y287" s="349">
        <f>+$N287*'10k &amp; MO'!H$5+$O287*'10k &amp; MO'!H$11+$P287*'10k &amp; MO'!H$17+$Q287*'10k &amp; MO'!H$23+$R287*'10k &amp; MO'!H$29</f>
        <v>0</v>
      </c>
      <c r="Z287" s="349">
        <f>+$N287*'10k &amp; MO'!I$5+$O287*'10k &amp; MO'!I$11+$P287*'10k &amp; MO'!I$17+$Q287*'10k &amp; MO'!I$23+$R287*'10k &amp; MO'!I$29</f>
        <v>0</v>
      </c>
      <c r="AA287" s="349">
        <f>+$N287*'10k &amp; MO'!J$5+$O287*'10k &amp; MO'!J$11+$P287*'10k &amp; MO'!J$17+$Q287*'10k &amp; MO'!J$23+$R287*'10k &amp; MO'!J$29</f>
        <v>0</v>
      </c>
      <c r="AB287" s="349">
        <f>+$N287*'10k &amp; MO'!K$5+$O287*'10k &amp; MO'!K$11+$P287*'10k &amp; MO'!K$17+$Q287*'10k &amp; MO'!K$23+$R287*'10k &amp; MO'!K$29</f>
        <v>0</v>
      </c>
      <c r="AC287" s="349">
        <f>+$N287*'10k &amp; MO'!L$5+$O287*'10k &amp; MO'!L$11+$P287*'10k &amp; MO'!L$17+$Q287*'10k &amp; MO'!L$23+$R287*'10k &amp; MO'!L$29</f>
        <v>0</v>
      </c>
      <c r="AD287" s="350">
        <f>+S287*'10k &amp; MO'!O$5</f>
        <v>2701.3920000000003</v>
      </c>
      <c r="AF287" s="192" t="str">
        <f t="shared" si="37"/>
        <v>4022016</v>
      </c>
      <c r="AG287" s="192">
        <f>+IFERROR(VLOOKUP($AF287,'Limited Loss'!$F$5:$P$124,AG$3,FALSE),0)</f>
        <v>0</v>
      </c>
      <c r="AH287" s="193">
        <f>+IFERROR(VLOOKUP($AF287,'Limited Loss'!$F$5:$P$124,AH$3,FALSE),0)</f>
        <v>0</v>
      </c>
      <c r="AI287" s="193">
        <f>+IFERROR(VLOOKUP($AF287,'Limited Loss'!$F$5:$P$124,AI$3,FALSE),0)</f>
        <v>0</v>
      </c>
      <c r="AJ287" s="193">
        <f>+IFERROR(VLOOKUP($AF287,'Limited Loss'!$F$5:$P$124,AJ$3,FALSE),0)</f>
        <v>0</v>
      </c>
      <c r="AK287" s="100">
        <f>+IFERROR(VLOOKUP($AF287,'Limited Loss'!$F$5:$P$124,AK$3,FALSE),0)</f>
        <v>0</v>
      </c>
      <c r="AL287" s="193">
        <f>+IFERROR(VLOOKUP($AF287,'Limited Loss'!$F$5:$P$124,AL$3,FALSE),0)</f>
        <v>0</v>
      </c>
      <c r="AM287" s="193">
        <f>+IFERROR(VLOOKUP($AF287,'Limited Loss'!$F$5:$P$124,AM$3,FALSE),0)</f>
        <v>0</v>
      </c>
      <c r="AN287" s="193">
        <f>+IFERROR(VLOOKUP($AF287,'Limited Loss'!$F$5:$P$124,AN$3,FALSE),0)</f>
        <v>0</v>
      </c>
      <c r="AO287" s="193">
        <f>+IFERROR(VLOOKUP($AF287,'Limited Loss'!$F$5:$P$124,AO$3,FALSE),0)</f>
        <v>0</v>
      </c>
      <c r="AP287" s="100">
        <f>+IFERROR(VLOOKUP($AF287,'Limited Loss'!$F$5:$P$124,AP$3,FALSE),0)</f>
        <v>0</v>
      </c>
      <c r="AQ287" s="353"/>
      <c r="AR287" s="331">
        <f t="shared" si="38"/>
        <v>402</v>
      </c>
      <c r="AS287" s="332">
        <f t="shared" si="38"/>
        <v>2016</v>
      </c>
      <c r="AT287" s="349">
        <f t="shared" ref="AT287:BA321" si="43">+T287-AG287</f>
        <v>0</v>
      </c>
      <c r="AU287" s="349">
        <f t="shared" si="43"/>
        <v>0</v>
      </c>
      <c r="AV287" s="349">
        <f t="shared" si="43"/>
        <v>0</v>
      </c>
      <c r="AW287" s="349">
        <f t="shared" si="43"/>
        <v>0</v>
      </c>
      <c r="AX287" s="350">
        <f t="shared" si="43"/>
        <v>0</v>
      </c>
      <c r="AY287" s="349">
        <f t="shared" si="36"/>
        <v>0</v>
      </c>
      <c r="AZ287" s="349">
        <f t="shared" si="36"/>
        <v>0</v>
      </c>
      <c r="BA287" s="349">
        <f t="shared" si="36"/>
        <v>0</v>
      </c>
      <c r="BB287" s="349">
        <f t="shared" si="36"/>
        <v>0</v>
      </c>
      <c r="BC287" s="349">
        <f t="shared" si="36"/>
        <v>0</v>
      </c>
      <c r="BD287" s="350">
        <f t="shared" si="36"/>
        <v>2701.3920000000003</v>
      </c>
      <c r="BE287" s="349">
        <f t="shared" si="40"/>
        <v>0</v>
      </c>
      <c r="BF287" s="375">
        <f t="shared" si="41"/>
        <v>0</v>
      </c>
      <c r="BG287" s="334">
        <f t="shared" si="42"/>
        <v>2701.3920000000003</v>
      </c>
      <c r="BI287" s="107">
        <v>995</v>
      </c>
      <c r="BJ287" s="108">
        <v>6590668.6554000005</v>
      </c>
      <c r="BK287" s="108">
        <v>3094389.6664</v>
      </c>
      <c r="BL287" s="108">
        <v>128627.07299999999</v>
      </c>
    </row>
    <row r="288" spans="1:64" x14ac:dyDescent="0.2">
      <c r="A288" s="326" t="str">
        <f t="shared" si="39"/>
        <v>4022017</v>
      </c>
      <c r="B288" s="331">
        <v>402</v>
      </c>
      <c r="C288" s="327">
        <v>2017</v>
      </c>
      <c r="D288" s="353">
        <f>+IFERROR(VLOOKUP($A288,Data_Loss!$A$2:$V$1180,6,FALSE),0)</f>
        <v>0</v>
      </c>
      <c r="E288" s="353">
        <f>+IFERROR(VLOOKUP($A288,Data_Loss!$A$2:$V$1180,7,FALSE),0)</f>
        <v>0</v>
      </c>
      <c r="F288" s="353">
        <f>+IFERROR(VLOOKUP($A288,Data_Loss!$A$2:$V$1180,8,FALSE),0)</f>
        <v>0</v>
      </c>
      <c r="G288" s="353">
        <f>+IFERROR(VLOOKUP($A288,Data_Loss!$A$2:$V$1180,9,FALSE),0)</f>
        <v>1</v>
      </c>
      <c r="H288" s="353">
        <f>+IFERROR(VLOOKUP($A288,Data_Loss!$A$2:$V$1180,10,FALSE),0)</f>
        <v>1</v>
      </c>
      <c r="I288" s="353">
        <f>+IFERROR(VLOOKUP($A288,Data_Loss!$A$2:$V$1300,12,FALSE),0)</f>
        <v>0</v>
      </c>
      <c r="J288" s="353">
        <f>+IFERROR(VLOOKUP($A288,Data_Loss!$A$2:$V$1300,13,FALSE),0)</f>
        <v>0</v>
      </c>
      <c r="K288" s="353">
        <f>+IFERROR(VLOOKUP($A288,Data_Loss!$A$2:$V$1300,14,FALSE),0)</f>
        <v>0</v>
      </c>
      <c r="L288" s="353">
        <f>+IFERROR(VLOOKUP($A288,Data_Loss!$A$2:$V$1300,15,FALSE),0)</f>
        <v>41431</v>
      </c>
      <c r="M288" s="353">
        <f>+IFERROR(VLOOKUP($A288,Data_Loss!$A$2:$V$1300,16,FALSE),0)</f>
        <v>1269</v>
      </c>
      <c r="N288" s="353">
        <f>+IFERROR(VLOOKUP($A288,Data_Loss!$A$2:$V$1300,17,FALSE),0)</f>
        <v>0</v>
      </c>
      <c r="O288" s="353">
        <f>+IFERROR(VLOOKUP($A288,Data_Loss!$A$2:$V$1300,18,FALSE),0)</f>
        <v>0</v>
      </c>
      <c r="P288" s="353">
        <f>+IFERROR(VLOOKUP($A288,Data_Loss!$A$2:$V$1300,19,FALSE),0)</f>
        <v>0</v>
      </c>
      <c r="Q288" s="353">
        <f>+IFERROR(VLOOKUP($A288,Data_Loss!$A$2:$V$1300,20,FALSE),0)</f>
        <v>28526</v>
      </c>
      <c r="R288" s="353">
        <f>+IFERROR(VLOOKUP($A288,Data_Loss!$A$2:$V$1300,21,FALSE),0)</f>
        <v>2511</v>
      </c>
      <c r="S288" s="353">
        <f>+IFERROR(VLOOKUP($A288,Data_Loss!$A$2:$V$1300,22,FALSE),0)</f>
        <v>0</v>
      </c>
      <c r="T288" s="191">
        <f>+$I288*'10k &amp; MO'!C$6+$J288*'10k &amp; MO'!C$12+$K288*'10k &amp; MO'!C$18+$L288*'10k &amp; MO'!C$24+$M288*'10k &amp; MO'!C$30</f>
        <v>0</v>
      </c>
      <c r="U288" s="349">
        <f>+$I288*'10k &amp; MO'!D$6+$J288*'10k &amp; MO'!D$12+$K288*'10k &amp; MO'!D$18+$L288*'10k &amp; MO'!D$24+$M288*'10k &amp; MO'!D$30</f>
        <v>88.147199999999998</v>
      </c>
      <c r="V288" s="349">
        <f>+$I288*'10k &amp; MO'!E$6+$J288*'10k &amp; MO'!E$12+$K288*'10k &amp; MO'!E$18+$L288*'10k &amp; MO'!E$24+$M288*'10k &amp; MO'!E$30</f>
        <v>36852.097599999994</v>
      </c>
      <c r="W288" s="349">
        <f>+$I288*'10k &amp; MO'!F$6+$J288*'10k &amp; MO'!F$12+$K288*'10k &amp; MO'!F$18+$L288*'10k &amp; MO'!F$24+$M288*'10k &amp; MO'!F$30</f>
        <v>37494.2909</v>
      </c>
      <c r="X288" s="349">
        <f>+$I288*'10k &amp; MO'!G$6+$J288*'10k &amp; MO'!G$12+$K288*'10k &amp; MO'!G$18+$L288*'10k &amp; MO'!G$24+$M288*'10k &amp; MO'!G$30</f>
        <v>4518.5661</v>
      </c>
      <c r="Y288" s="349">
        <f>+$N288*'10k &amp; MO'!H$6+$O288*'10k &amp; MO'!H$12+$P288*'10k &amp; MO'!H$18+$Q288*'10k &amp; MO'!H$24+$R288*'10k &amp; MO'!H$30</f>
        <v>0</v>
      </c>
      <c r="Z288" s="349">
        <f>+$N288*'10k &amp; MO'!I$6+$O288*'10k &amp; MO'!I$12+$P288*'10k &amp; MO'!I$18+$Q288*'10k &amp; MO'!I$24+$R288*'10k &amp; MO'!I$30</f>
        <v>20.721499999999999</v>
      </c>
      <c r="AA288" s="349">
        <f>+$N288*'10k &amp; MO'!J$6+$O288*'10k &amp; MO'!J$12+$P288*'10k &amp; MO'!J$18+$Q288*'10k &amp; MO'!J$24+$R288*'10k &amp; MO'!J$30</f>
        <v>30523.224600000001</v>
      </c>
      <c r="AB288" s="349">
        <f>+$N288*'10k &amp; MO'!K$6+$O288*'10k &amp; MO'!K$12+$P288*'10k &amp; MO'!K$18+$Q288*'10k &amp; MO'!K$24+$R288*'10k &amp; MO'!K$30</f>
        <v>36496.607600000003</v>
      </c>
      <c r="AC288" s="349">
        <f>+$N288*'10k &amp; MO'!L$6+$O288*'10k &amp; MO'!L$12+$P288*'10k &amp; MO'!L$18+$Q288*'10k &amp; MO'!L$24+$R288*'10k &amp; MO'!L$30</f>
        <v>6711.179900000001</v>
      </c>
      <c r="AD288" s="350">
        <f>+S288*'10k &amp; MO'!O$6</f>
        <v>0</v>
      </c>
      <c r="AF288" s="192" t="str">
        <f t="shared" si="37"/>
        <v>4022017</v>
      </c>
      <c r="AG288" s="192">
        <f>+IFERROR(VLOOKUP($AF288,'Limited Loss'!$F$5:$P$124,AG$3,FALSE),0)</f>
        <v>0</v>
      </c>
      <c r="AH288" s="193">
        <f>+IFERROR(VLOOKUP($AF288,'Limited Loss'!$F$5:$P$124,AH$3,FALSE),0)</f>
        <v>0</v>
      </c>
      <c r="AI288" s="193">
        <f>+IFERROR(VLOOKUP($AF288,'Limited Loss'!$F$5:$P$124,AI$3,FALSE),0)</f>
        <v>0</v>
      </c>
      <c r="AJ288" s="193">
        <f>+IFERROR(VLOOKUP($AF288,'Limited Loss'!$F$5:$P$124,AJ$3,FALSE),0)</f>
        <v>0</v>
      </c>
      <c r="AK288" s="100">
        <f>+IFERROR(VLOOKUP($AF288,'Limited Loss'!$F$5:$P$124,AK$3,FALSE),0)</f>
        <v>0</v>
      </c>
      <c r="AL288" s="193">
        <f>+IFERROR(VLOOKUP($AF288,'Limited Loss'!$F$5:$P$124,AL$3,FALSE),0)</f>
        <v>0</v>
      </c>
      <c r="AM288" s="193">
        <f>+IFERROR(VLOOKUP($AF288,'Limited Loss'!$F$5:$P$124,AM$3,FALSE),0)</f>
        <v>0</v>
      </c>
      <c r="AN288" s="193">
        <f>+IFERROR(VLOOKUP($AF288,'Limited Loss'!$F$5:$P$124,AN$3,FALSE),0)</f>
        <v>0</v>
      </c>
      <c r="AO288" s="193">
        <f>+IFERROR(VLOOKUP($AF288,'Limited Loss'!$F$5:$P$124,AO$3,FALSE),0)</f>
        <v>0</v>
      </c>
      <c r="AP288" s="100">
        <f>+IFERROR(VLOOKUP($AF288,'Limited Loss'!$F$5:$P$124,AP$3,FALSE),0)</f>
        <v>0</v>
      </c>
      <c r="AQ288" s="353"/>
      <c r="AR288" s="331">
        <f t="shared" si="38"/>
        <v>402</v>
      </c>
      <c r="AS288" s="332">
        <f t="shared" si="38"/>
        <v>2017</v>
      </c>
      <c r="AT288" s="349">
        <f t="shared" si="43"/>
        <v>0</v>
      </c>
      <c r="AU288" s="349">
        <f t="shared" si="43"/>
        <v>88.147199999999998</v>
      </c>
      <c r="AV288" s="349">
        <f t="shared" si="43"/>
        <v>36852.097599999994</v>
      </c>
      <c r="AW288" s="349">
        <f t="shared" si="43"/>
        <v>37494.2909</v>
      </c>
      <c r="AX288" s="350">
        <f t="shared" si="43"/>
        <v>4518.5661</v>
      </c>
      <c r="AY288" s="349">
        <f t="shared" si="36"/>
        <v>0</v>
      </c>
      <c r="AZ288" s="349">
        <f t="shared" si="36"/>
        <v>20.721499999999999</v>
      </c>
      <c r="BA288" s="349">
        <f t="shared" si="36"/>
        <v>30523.224600000001</v>
      </c>
      <c r="BB288" s="349">
        <f t="shared" si="36"/>
        <v>36496.607600000003</v>
      </c>
      <c r="BC288" s="349">
        <f t="shared" si="36"/>
        <v>6711.179900000001</v>
      </c>
      <c r="BD288" s="350">
        <f t="shared" si="36"/>
        <v>0</v>
      </c>
      <c r="BE288" s="349">
        <f t="shared" si="40"/>
        <v>67484.190899999987</v>
      </c>
      <c r="BF288" s="375">
        <f t="shared" si="41"/>
        <v>85220.644500000009</v>
      </c>
      <c r="BG288" s="334">
        <f t="shared" si="42"/>
        <v>0</v>
      </c>
      <c r="BI288" s="107">
        <v>997</v>
      </c>
      <c r="BJ288" s="108">
        <v>46070.343099999998</v>
      </c>
      <c r="BK288" s="108">
        <v>264091.86500000005</v>
      </c>
      <c r="BL288" s="108">
        <v>42580.22</v>
      </c>
    </row>
    <row r="289" spans="1:64" x14ac:dyDescent="0.2">
      <c r="A289" s="326" t="str">
        <f t="shared" si="39"/>
        <v>4022018</v>
      </c>
      <c r="B289" s="331">
        <v>402</v>
      </c>
      <c r="C289" s="327">
        <v>2018</v>
      </c>
      <c r="D289" s="353">
        <f>+IFERROR(VLOOKUP($A289,Data_Loss!$A$2:$V$1180,6,FALSE),0)</f>
        <v>0</v>
      </c>
      <c r="E289" s="353">
        <f>+IFERROR(VLOOKUP($A289,Data_Loss!$A$2:$V$1180,7,FALSE),0)</f>
        <v>0</v>
      </c>
      <c r="F289" s="353">
        <f>+IFERROR(VLOOKUP($A289,Data_Loss!$A$2:$V$1180,8,FALSE),0)</f>
        <v>0</v>
      </c>
      <c r="G289" s="353">
        <f>+IFERROR(VLOOKUP($A289,Data_Loss!$A$2:$V$1180,9,FALSE),0)</f>
        <v>0</v>
      </c>
      <c r="H289" s="353">
        <f>+IFERROR(VLOOKUP($A289,Data_Loss!$A$2:$V$1180,10,FALSE),0)</f>
        <v>0</v>
      </c>
      <c r="I289" s="353">
        <f>+IFERROR(VLOOKUP($A289,Data_Loss!$A$2:$V$1300,12,FALSE),0)</f>
        <v>0</v>
      </c>
      <c r="J289" s="353">
        <f>+IFERROR(VLOOKUP($A289,Data_Loss!$A$2:$V$1300,13,FALSE),0)</f>
        <v>0</v>
      </c>
      <c r="K289" s="353">
        <f>+IFERROR(VLOOKUP($A289,Data_Loss!$A$2:$V$1300,14,FALSE),0)</f>
        <v>0</v>
      </c>
      <c r="L289" s="353">
        <f>+IFERROR(VLOOKUP($A289,Data_Loss!$A$2:$V$1300,15,FALSE),0)</f>
        <v>0</v>
      </c>
      <c r="M289" s="353">
        <f>+IFERROR(VLOOKUP($A289,Data_Loss!$A$2:$V$1300,16,FALSE),0)</f>
        <v>0</v>
      </c>
      <c r="N289" s="353">
        <f>+IFERROR(VLOOKUP($A289,Data_Loss!$A$2:$V$1300,17,FALSE),0)</f>
        <v>0</v>
      </c>
      <c r="O289" s="353">
        <f>+IFERROR(VLOOKUP($A289,Data_Loss!$A$2:$V$1300,18,FALSE),0)</f>
        <v>0</v>
      </c>
      <c r="P289" s="353">
        <f>+IFERROR(VLOOKUP($A289,Data_Loss!$A$2:$V$1300,19,FALSE),0)</f>
        <v>0</v>
      </c>
      <c r="Q289" s="353">
        <f>+IFERROR(VLOOKUP($A289,Data_Loss!$A$2:$V$1300,20,FALSE),0)</f>
        <v>0</v>
      </c>
      <c r="R289" s="353">
        <f>+IFERROR(VLOOKUP($A289,Data_Loss!$A$2:$V$1300,21,FALSE),0)</f>
        <v>0</v>
      </c>
      <c r="S289" s="353">
        <f>+IFERROR(VLOOKUP($A289,Data_Loss!$A$2:$V$1300,22,FALSE),0)</f>
        <v>5014</v>
      </c>
      <c r="T289" s="191">
        <f>+$I289*'10k &amp; MO'!C$7+$J289*'10k &amp; MO'!C$13+$K289*'10k &amp; MO'!C$19+$L289*'10k &amp; MO'!C$25+$M289*'10k &amp; MO'!C$31</f>
        <v>0</v>
      </c>
      <c r="U289" s="349">
        <f>+$I289*'10k &amp; MO'!D$7+$J289*'10k &amp; MO'!D$13+$K289*'10k &amp; MO'!D$19+$L289*'10k &amp; MO'!D$25+$M289*'10k &amp; MO'!D$31</f>
        <v>0</v>
      </c>
      <c r="V289" s="349">
        <f>+$I289*'10k &amp; MO'!E$7+$J289*'10k &amp; MO'!E$13+$K289*'10k &amp; MO'!E$19+$L289*'10k &amp; MO'!E$25+$M289*'10k &amp; MO'!E$31</f>
        <v>0</v>
      </c>
      <c r="W289" s="349">
        <f>+$I289*'10k &amp; MO'!F$7+$J289*'10k &amp; MO'!F$13+$K289*'10k &amp; MO'!F$19+$L289*'10k &amp; MO'!F$25+$M289*'10k &amp; MO'!F$31</f>
        <v>0</v>
      </c>
      <c r="X289" s="349">
        <f>+$I289*'10k &amp; MO'!G$7+$J289*'10k &amp; MO'!G$13+$K289*'10k &amp; MO'!G$19+$L289*'10k &amp; MO'!G$25+$M289*'10k &amp; MO'!G$31</f>
        <v>0</v>
      </c>
      <c r="Y289" s="349">
        <f>+$N289*'10k &amp; MO'!H$7+$O289*'10k &amp; MO'!H$13+$P289*'10k &amp; MO'!H$19+$Q289*'10k &amp; MO'!H$25+$R289*'10k &amp; MO'!H$31</f>
        <v>0</v>
      </c>
      <c r="Z289" s="349">
        <f>+$N289*'10k &amp; MO'!I$7+$O289*'10k &amp; MO'!I$13+$P289*'10k &amp; MO'!I$19+$Q289*'10k &amp; MO'!I$25+$R289*'10k &amp; MO'!I$31</f>
        <v>0</v>
      </c>
      <c r="AA289" s="349">
        <f>+$N289*'10k &amp; MO'!J$7+$O289*'10k &amp; MO'!J$13+$P289*'10k &amp; MO'!J$19+$Q289*'10k &amp; MO'!J$25+$R289*'10k &amp; MO'!J$31</f>
        <v>0</v>
      </c>
      <c r="AB289" s="349">
        <f>+$N289*'10k &amp; MO'!K$7+$O289*'10k &amp; MO'!K$13+$P289*'10k &amp; MO'!K$19+$Q289*'10k &amp; MO'!K$25+$R289*'10k &amp; MO'!K$31</f>
        <v>0</v>
      </c>
      <c r="AC289" s="349">
        <f>+$N289*'10k &amp; MO'!L$7+$O289*'10k &amp; MO'!L$13+$P289*'10k &amp; MO'!L$19+$Q289*'10k &amp; MO'!L$25+$R289*'10k &amp; MO'!L$31</f>
        <v>0</v>
      </c>
      <c r="AD289" s="350">
        <f>+S289*'10k &amp; MO'!O$7</f>
        <v>6648.5640000000003</v>
      </c>
      <c r="AF289" s="192" t="str">
        <f t="shared" si="37"/>
        <v>4022018</v>
      </c>
      <c r="AG289" s="192">
        <f>+IFERROR(VLOOKUP($AF289,'Limited Loss'!$F$5:$P$124,AG$3,FALSE),0)</f>
        <v>0</v>
      </c>
      <c r="AH289" s="193">
        <f>+IFERROR(VLOOKUP($AF289,'Limited Loss'!$F$5:$P$124,AH$3,FALSE),0)</f>
        <v>0</v>
      </c>
      <c r="AI289" s="193">
        <f>+IFERROR(VLOOKUP($AF289,'Limited Loss'!$F$5:$P$124,AI$3,FALSE),0)</f>
        <v>0</v>
      </c>
      <c r="AJ289" s="193">
        <f>+IFERROR(VLOOKUP($AF289,'Limited Loss'!$F$5:$P$124,AJ$3,FALSE),0)</f>
        <v>0</v>
      </c>
      <c r="AK289" s="100">
        <f>+IFERROR(VLOOKUP($AF289,'Limited Loss'!$F$5:$P$124,AK$3,FALSE),0)</f>
        <v>0</v>
      </c>
      <c r="AL289" s="193">
        <f>+IFERROR(VLOOKUP($AF289,'Limited Loss'!$F$5:$P$124,AL$3,FALSE),0)</f>
        <v>0</v>
      </c>
      <c r="AM289" s="193">
        <f>+IFERROR(VLOOKUP($AF289,'Limited Loss'!$F$5:$P$124,AM$3,FALSE),0)</f>
        <v>0</v>
      </c>
      <c r="AN289" s="193">
        <f>+IFERROR(VLOOKUP($AF289,'Limited Loss'!$F$5:$P$124,AN$3,FALSE),0)</f>
        <v>0</v>
      </c>
      <c r="AO289" s="193">
        <f>+IFERROR(VLOOKUP($AF289,'Limited Loss'!$F$5:$P$124,AO$3,FALSE),0)</f>
        <v>0</v>
      </c>
      <c r="AP289" s="100">
        <f>+IFERROR(VLOOKUP($AF289,'Limited Loss'!$F$5:$P$124,AP$3,FALSE),0)</f>
        <v>0</v>
      </c>
      <c r="AQ289" s="353"/>
      <c r="AR289" s="331">
        <f t="shared" si="38"/>
        <v>402</v>
      </c>
      <c r="AS289" s="332">
        <f t="shared" si="38"/>
        <v>2018</v>
      </c>
      <c r="AT289" s="349">
        <f t="shared" si="43"/>
        <v>0</v>
      </c>
      <c r="AU289" s="349">
        <f t="shared" si="43"/>
        <v>0</v>
      </c>
      <c r="AV289" s="349">
        <f t="shared" si="43"/>
        <v>0</v>
      </c>
      <c r="AW289" s="349">
        <f t="shared" si="43"/>
        <v>0</v>
      </c>
      <c r="AX289" s="350">
        <f t="shared" si="43"/>
        <v>0</v>
      </c>
      <c r="AY289" s="349">
        <f t="shared" si="36"/>
        <v>0</v>
      </c>
      <c r="AZ289" s="349">
        <f t="shared" si="36"/>
        <v>0</v>
      </c>
      <c r="BA289" s="349">
        <f t="shared" si="36"/>
        <v>0</v>
      </c>
      <c r="BB289" s="349">
        <f t="shared" si="36"/>
        <v>0</v>
      </c>
      <c r="BC289" s="349">
        <f t="shared" si="36"/>
        <v>0</v>
      </c>
      <c r="BD289" s="350">
        <f t="shared" si="36"/>
        <v>6648.5640000000003</v>
      </c>
      <c r="BE289" s="349">
        <f t="shared" si="40"/>
        <v>0</v>
      </c>
      <c r="BF289" s="375">
        <f t="shared" si="41"/>
        <v>0</v>
      </c>
      <c r="BG289" s="334">
        <f t="shared" si="42"/>
        <v>6648.5640000000003</v>
      </c>
      <c r="BI289" s="107">
        <v>999</v>
      </c>
      <c r="BJ289" s="108">
        <v>132200.83240000001</v>
      </c>
      <c r="BK289" s="108">
        <v>335949.07760000002</v>
      </c>
      <c r="BL289" s="108">
        <v>12154.097</v>
      </c>
    </row>
    <row r="290" spans="1:64" x14ac:dyDescent="0.2">
      <c r="A290" s="326" t="str">
        <f t="shared" si="39"/>
        <v>4042014</v>
      </c>
      <c r="B290" s="331">
        <v>404</v>
      </c>
      <c r="C290" s="327">
        <v>2014</v>
      </c>
      <c r="D290" s="353">
        <f>+IFERROR(VLOOKUP($A290,Data_Loss!$A$2:$V$1180,6,FALSE),0)</f>
        <v>0</v>
      </c>
      <c r="E290" s="353">
        <f>+IFERROR(VLOOKUP($A290,Data_Loss!$A$2:$V$1180,7,FALSE),0)</f>
        <v>0</v>
      </c>
      <c r="F290" s="353">
        <f>+IFERROR(VLOOKUP($A290,Data_Loss!$A$2:$V$1180,8,FALSE),0)</f>
        <v>0</v>
      </c>
      <c r="G290" s="353">
        <f>+IFERROR(VLOOKUP($A290,Data_Loss!$A$2:$V$1180,9,FALSE),0)</f>
        <v>0</v>
      </c>
      <c r="H290" s="353">
        <f>+IFERROR(VLOOKUP($A290,Data_Loss!$A$2:$V$1180,10,FALSE),0)</f>
        <v>0</v>
      </c>
      <c r="I290" s="353">
        <f>+IFERROR(VLOOKUP($A290,Data_Loss!$A$2:$V$1300,12,FALSE),0)</f>
        <v>0</v>
      </c>
      <c r="J290" s="353">
        <f>+IFERROR(VLOOKUP($A290,Data_Loss!$A$2:$V$1300,13,FALSE),0)</f>
        <v>0</v>
      </c>
      <c r="K290" s="353">
        <f>+IFERROR(VLOOKUP($A290,Data_Loss!$A$2:$V$1300,14,FALSE),0)</f>
        <v>0</v>
      </c>
      <c r="L290" s="353">
        <f>+IFERROR(VLOOKUP($A290,Data_Loss!$A$2:$V$1300,15,FALSE),0)</f>
        <v>0</v>
      </c>
      <c r="M290" s="353">
        <f>+IFERROR(VLOOKUP($A290,Data_Loss!$A$2:$V$1300,16,FALSE),0)</f>
        <v>0</v>
      </c>
      <c r="N290" s="353">
        <f>+IFERROR(VLOOKUP($A290,Data_Loss!$A$2:$V$1300,17,FALSE),0)</f>
        <v>0</v>
      </c>
      <c r="O290" s="353">
        <f>+IFERROR(VLOOKUP($A290,Data_Loss!$A$2:$V$1300,18,FALSE),0)</f>
        <v>0</v>
      </c>
      <c r="P290" s="353">
        <f>+IFERROR(VLOOKUP($A290,Data_Loss!$A$2:$V$1300,19,FALSE),0)</f>
        <v>0</v>
      </c>
      <c r="Q290" s="353">
        <f>+IFERROR(VLOOKUP($A290,Data_Loss!$A$2:$V$1300,20,FALSE),0)</f>
        <v>0</v>
      </c>
      <c r="R290" s="353">
        <f>+IFERROR(VLOOKUP($A290,Data_Loss!$A$2:$V$1300,21,FALSE),0)</f>
        <v>0</v>
      </c>
      <c r="S290" s="353">
        <f>+IFERROR(VLOOKUP($A290,Data_Loss!$A$2:$V$1300,22,FALSE),0)</f>
        <v>0</v>
      </c>
      <c r="T290" s="191">
        <f>+$I290*'10k &amp; MO'!C$3+$J290*'10k &amp; MO'!C$9+$K290*'10k &amp; MO'!C$15+$L290*'10k &amp; MO'!C$21+$M290*'10k &amp; MO'!C$27</f>
        <v>0</v>
      </c>
      <c r="U290" s="349">
        <f>+$I290*'10k &amp; MO'!D$3+$J290*'10k &amp; MO'!D$9+$K290*'10k &amp; MO'!D$15+$L290*'10k &amp; MO'!D$21+$M290*'10k &amp; MO'!D$27</f>
        <v>0</v>
      </c>
      <c r="V290" s="349">
        <f>+$I290*'10k &amp; MO'!E$3+$J290*'10k &amp; MO'!E$9+$K290*'10k &amp; MO'!E$15+$L290*'10k &amp; MO'!E$21+$M290*'10k &amp; MO'!E$27</f>
        <v>0</v>
      </c>
      <c r="W290" s="349">
        <f>+$I290*'10k &amp; MO'!F$3+$J290*'10k &amp; MO'!F$9+$K290*'10k &amp; MO'!F$15+$L290*'10k &amp; MO'!F$21+$M290*'10k &amp; MO'!F$27</f>
        <v>0</v>
      </c>
      <c r="X290" s="349">
        <f>+$I290*'10k &amp; MO'!G$3+$J290*'10k &amp; MO'!G$9+$K290*'10k &amp; MO'!G$15+$L290*'10k &amp; MO'!G$21+$M290*'10k &amp; MO'!G$27</f>
        <v>0</v>
      </c>
      <c r="Y290" s="349">
        <f>+$N290*'10k &amp; MO'!H$3+$O290*'10k &amp; MO'!H$9+$P290*'10k &amp; MO'!H$15+$Q290*'10k &amp; MO'!H$21+$R290*'10k &amp; MO'!H$27</f>
        <v>0</v>
      </c>
      <c r="Z290" s="349">
        <f>+$N290*'10k &amp; MO'!I$3+$O290*'10k &amp; MO'!I$9+$P290*'10k &amp; MO'!I$15+$Q290*'10k &amp; MO'!I$21+$R290*'10k &amp; MO'!I$27</f>
        <v>0</v>
      </c>
      <c r="AA290" s="349">
        <f>+$N290*'10k &amp; MO'!J$3+$O290*'10k &amp; MO'!J$9+$P290*'10k &amp; MO'!J$15+$Q290*'10k &amp; MO'!J$21+$R290*'10k &amp; MO'!J$27</f>
        <v>0</v>
      </c>
      <c r="AB290" s="349">
        <f>+$N290*'10k &amp; MO'!K$3+$O290*'10k &amp; MO'!K$9+$P290*'10k &amp; MO'!K$15+$Q290*'10k &amp; MO'!K$21+$R290*'10k &amp; MO'!K$27</f>
        <v>0</v>
      </c>
      <c r="AC290" s="349">
        <f>+$N290*'10k &amp; MO'!L$3+$O290*'10k &amp; MO'!L$9+$P290*'10k &amp; MO'!L$15+$Q290*'10k &amp; MO'!L$21+$R290*'10k &amp; MO'!L$27</f>
        <v>0</v>
      </c>
      <c r="AD290" s="350">
        <f>+S290*'10k &amp; MO'!O$3</f>
        <v>0</v>
      </c>
      <c r="AF290" s="192" t="str">
        <f t="shared" si="37"/>
        <v>4042014</v>
      </c>
      <c r="AG290" s="192">
        <f>+IFERROR(VLOOKUP($AF290,'Limited Loss'!$F$5:$P$124,AG$3,FALSE),0)</f>
        <v>0</v>
      </c>
      <c r="AH290" s="193">
        <f>+IFERROR(VLOOKUP($AF290,'Limited Loss'!$F$5:$P$124,AH$3,FALSE),0)</f>
        <v>0</v>
      </c>
      <c r="AI290" s="193">
        <f>+IFERROR(VLOOKUP($AF290,'Limited Loss'!$F$5:$P$124,AI$3,FALSE),0)</f>
        <v>0</v>
      </c>
      <c r="AJ290" s="193">
        <f>+IFERROR(VLOOKUP($AF290,'Limited Loss'!$F$5:$P$124,AJ$3,FALSE),0)</f>
        <v>0</v>
      </c>
      <c r="AK290" s="100">
        <f>+IFERROR(VLOOKUP($AF290,'Limited Loss'!$F$5:$P$124,AK$3,FALSE),0)</f>
        <v>0</v>
      </c>
      <c r="AL290" s="193">
        <f>+IFERROR(VLOOKUP($AF290,'Limited Loss'!$F$5:$P$124,AL$3,FALSE),0)</f>
        <v>0</v>
      </c>
      <c r="AM290" s="193">
        <f>+IFERROR(VLOOKUP($AF290,'Limited Loss'!$F$5:$P$124,AM$3,FALSE),0)</f>
        <v>0</v>
      </c>
      <c r="AN290" s="193">
        <f>+IFERROR(VLOOKUP($AF290,'Limited Loss'!$F$5:$P$124,AN$3,FALSE),0)</f>
        <v>0</v>
      </c>
      <c r="AO290" s="193">
        <f>+IFERROR(VLOOKUP($AF290,'Limited Loss'!$F$5:$P$124,AO$3,FALSE),0)</f>
        <v>0</v>
      </c>
      <c r="AP290" s="100">
        <f>+IFERROR(VLOOKUP($AF290,'Limited Loss'!$F$5:$P$124,AP$3,FALSE),0)</f>
        <v>0</v>
      </c>
      <c r="AQ290" s="353"/>
      <c r="AR290" s="331">
        <f t="shared" si="38"/>
        <v>404</v>
      </c>
      <c r="AS290" s="332">
        <f t="shared" si="38"/>
        <v>2014</v>
      </c>
      <c r="AT290" s="349">
        <f t="shared" si="43"/>
        <v>0</v>
      </c>
      <c r="AU290" s="349">
        <f t="shared" si="43"/>
        <v>0</v>
      </c>
      <c r="AV290" s="349">
        <f t="shared" si="43"/>
        <v>0</v>
      </c>
      <c r="AW290" s="349">
        <f t="shared" si="43"/>
        <v>0</v>
      </c>
      <c r="AX290" s="350">
        <f t="shared" si="43"/>
        <v>0</v>
      </c>
      <c r="AY290" s="349">
        <f t="shared" si="36"/>
        <v>0</v>
      </c>
      <c r="AZ290" s="349">
        <f t="shared" si="36"/>
        <v>0</v>
      </c>
      <c r="BA290" s="349">
        <f t="shared" si="36"/>
        <v>0</v>
      </c>
      <c r="BB290" s="349">
        <f t="shared" si="36"/>
        <v>0</v>
      </c>
      <c r="BC290" s="349">
        <f t="shared" si="36"/>
        <v>0</v>
      </c>
      <c r="BD290" s="350">
        <f t="shared" si="36"/>
        <v>0</v>
      </c>
      <c r="BE290" s="349">
        <f t="shared" si="40"/>
        <v>0</v>
      </c>
      <c r="BF290" s="375">
        <f t="shared" si="41"/>
        <v>0</v>
      </c>
      <c r="BG290" s="334">
        <f t="shared" si="42"/>
        <v>0</v>
      </c>
      <c r="BI290" s="107">
        <v>4777</v>
      </c>
      <c r="BJ290" s="108">
        <v>0</v>
      </c>
      <c r="BK290" s="108">
        <v>0</v>
      </c>
      <c r="BL290" s="108">
        <v>0</v>
      </c>
    </row>
    <row r="291" spans="1:64" x14ac:dyDescent="0.2">
      <c r="A291" s="326" t="str">
        <f t="shared" si="39"/>
        <v>4042015</v>
      </c>
      <c r="B291" s="331">
        <v>404</v>
      </c>
      <c r="C291" s="327">
        <v>2015</v>
      </c>
      <c r="D291" s="353">
        <f>+IFERROR(VLOOKUP($A291,Data_Loss!$A$2:$V$1180,6,FALSE),0)</f>
        <v>0</v>
      </c>
      <c r="E291" s="353">
        <f>+IFERROR(VLOOKUP($A291,Data_Loss!$A$2:$V$1180,7,FALSE),0)</f>
        <v>0</v>
      </c>
      <c r="F291" s="353">
        <f>+IFERROR(VLOOKUP($A291,Data_Loss!$A$2:$V$1180,8,FALSE),0)</f>
        <v>0</v>
      </c>
      <c r="G291" s="353">
        <f>+IFERROR(VLOOKUP($A291,Data_Loss!$A$2:$V$1180,9,FALSE),0)</f>
        <v>0</v>
      </c>
      <c r="H291" s="353">
        <f>+IFERROR(VLOOKUP($A291,Data_Loss!$A$2:$V$1180,10,FALSE),0)</f>
        <v>0</v>
      </c>
      <c r="I291" s="353">
        <f>+IFERROR(VLOOKUP($A291,Data_Loss!$A$2:$V$1300,12,FALSE),0)</f>
        <v>0</v>
      </c>
      <c r="J291" s="353">
        <f>+IFERROR(VLOOKUP($A291,Data_Loss!$A$2:$V$1300,13,FALSE),0)</f>
        <v>0</v>
      </c>
      <c r="K291" s="353">
        <f>+IFERROR(VLOOKUP($A291,Data_Loss!$A$2:$V$1300,14,FALSE),0)</f>
        <v>0</v>
      </c>
      <c r="L291" s="353">
        <f>+IFERROR(VLOOKUP($A291,Data_Loss!$A$2:$V$1300,15,FALSE),0)</f>
        <v>0</v>
      </c>
      <c r="M291" s="353">
        <f>+IFERROR(VLOOKUP($A291,Data_Loss!$A$2:$V$1300,16,FALSE),0)</f>
        <v>0</v>
      </c>
      <c r="N291" s="353">
        <f>+IFERROR(VLOOKUP($A291,Data_Loss!$A$2:$V$1300,17,FALSE),0)</f>
        <v>0</v>
      </c>
      <c r="O291" s="353">
        <f>+IFERROR(VLOOKUP($A291,Data_Loss!$A$2:$V$1300,18,FALSE),0)</f>
        <v>0</v>
      </c>
      <c r="P291" s="353">
        <f>+IFERROR(VLOOKUP($A291,Data_Loss!$A$2:$V$1300,19,FALSE),0)</f>
        <v>0</v>
      </c>
      <c r="Q291" s="353">
        <f>+IFERROR(VLOOKUP($A291,Data_Loss!$A$2:$V$1300,20,FALSE),0)</f>
        <v>0</v>
      </c>
      <c r="R291" s="353">
        <f>+IFERROR(VLOOKUP($A291,Data_Loss!$A$2:$V$1300,21,FALSE),0)</f>
        <v>0</v>
      </c>
      <c r="S291" s="353">
        <f>+IFERROR(VLOOKUP($A291,Data_Loss!$A$2:$V$1300,22,FALSE),0)</f>
        <v>0</v>
      </c>
      <c r="T291" s="191">
        <f>+$I291*'10k &amp; MO'!C$4+$J291*'10k &amp; MO'!C$10+$K291*'10k &amp; MO'!C$16+$L291*'10k &amp; MO'!C$22+$M291*'10k &amp; MO'!C$28</f>
        <v>0</v>
      </c>
      <c r="U291" s="349">
        <f>+$I291*'10k &amp; MO'!D$4+$J291*'10k &amp; MO'!D$10+$K291*'10k &amp; MO'!D$16+$L291*'10k &amp; MO'!D$22+$M291*'10k &amp; MO'!D$28</f>
        <v>0</v>
      </c>
      <c r="V291" s="349">
        <f>+$I291*'10k &amp; MO'!E$4+$J291*'10k &amp; MO'!E$10+$K291*'10k &amp; MO'!E$16+$L291*'10k &amp; MO'!E$22+$M291*'10k &amp; MO'!E$28</f>
        <v>0</v>
      </c>
      <c r="W291" s="349">
        <f>+$I291*'10k &amp; MO'!F$4+$J291*'10k &amp; MO'!F$10+$K291*'10k &amp; MO'!F$16+$L291*'10k &amp; MO'!F$22+$M291*'10k &amp; MO'!F$28</f>
        <v>0</v>
      </c>
      <c r="X291" s="349">
        <f>+$I291*'10k &amp; MO'!G$4+$J291*'10k &amp; MO'!G$10+$K291*'10k &amp; MO'!G$16+$L291*'10k &amp; MO'!G$22+$M291*'10k &amp; MO'!G$28</f>
        <v>0</v>
      </c>
      <c r="Y291" s="349">
        <f>+$N291*'10k &amp; MO'!H$4+$O291*'10k &amp; MO'!H$10+$P291*'10k &amp; MO'!H$16+$Q291*'10k &amp; MO'!H$22+$R291*'10k &amp; MO'!H$28</f>
        <v>0</v>
      </c>
      <c r="Z291" s="349">
        <f>+$N291*'10k &amp; MO'!I$4+$O291*'10k &amp; MO'!I$10+$P291*'10k &amp; MO'!I$16+$Q291*'10k &amp; MO'!I$22+$R291*'10k &amp; MO'!I$28</f>
        <v>0</v>
      </c>
      <c r="AA291" s="349">
        <f>+$N291*'10k &amp; MO'!J$4+$O291*'10k &amp; MO'!J$10+$P291*'10k &amp; MO'!J$16+$Q291*'10k &amp; MO'!J$22+$R291*'10k &amp; MO'!J$28</f>
        <v>0</v>
      </c>
      <c r="AB291" s="349">
        <f>+$N291*'10k &amp; MO'!K$4+$O291*'10k &amp; MO'!K$10+$P291*'10k &amp; MO'!K$16+$Q291*'10k &amp; MO'!K$22+$R291*'10k &amp; MO'!K$28</f>
        <v>0</v>
      </c>
      <c r="AC291" s="349">
        <f>+$N291*'10k &amp; MO'!L$4+$O291*'10k &amp; MO'!L$10+$P291*'10k &amp; MO'!L$16+$Q291*'10k &amp; MO'!L$22+$R291*'10k &amp; MO'!L$28</f>
        <v>0</v>
      </c>
      <c r="AD291" s="350">
        <f>+S291*'10k &amp; MO'!O$4</f>
        <v>0</v>
      </c>
      <c r="AF291" s="192" t="str">
        <f t="shared" si="37"/>
        <v>4042015</v>
      </c>
      <c r="AG291" s="192">
        <f>+IFERROR(VLOOKUP($AF291,'Limited Loss'!$F$5:$P$124,AG$3,FALSE),0)</f>
        <v>0</v>
      </c>
      <c r="AH291" s="193">
        <f>+IFERROR(VLOOKUP($AF291,'Limited Loss'!$F$5:$P$124,AH$3,FALSE),0)</f>
        <v>0</v>
      </c>
      <c r="AI291" s="193">
        <f>+IFERROR(VLOOKUP($AF291,'Limited Loss'!$F$5:$P$124,AI$3,FALSE),0)</f>
        <v>0</v>
      </c>
      <c r="AJ291" s="193">
        <f>+IFERROR(VLOOKUP($AF291,'Limited Loss'!$F$5:$P$124,AJ$3,FALSE),0)</f>
        <v>0</v>
      </c>
      <c r="AK291" s="100">
        <f>+IFERROR(VLOOKUP($AF291,'Limited Loss'!$F$5:$P$124,AK$3,FALSE),0)</f>
        <v>0</v>
      </c>
      <c r="AL291" s="193">
        <f>+IFERROR(VLOOKUP($AF291,'Limited Loss'!$F$5:$P$124,AL$3,FALSE),0)</f>
        <v>0</v>
      </c>
      <c r="AM291" s="193">
        <f>+IFERROR(VLOOKUP($AF291,'Limited Loss'!$F$5:$P$124,AM$3,FALSE),0)</f>
        <v>0</v>
      </c>
      <c r="AN291" s="193">
        <f>+IFERROR(VLOOKUP($AF291,'Limited Loss'!$F$5:$P$124,AN$3,FALSE),0)</f>
        <v>0</v>
      </c>
      <c r="AO291" s="193">
        <f>+IFERROR(VLOOKUP($AF291,'Limited Loss'!$F$5:$P$124,AO$3,FALSE),0)</f>
        <v>0</v>
      </c>
      <c r="AP291" s="100">
        <f>+IFERROR(VLOOKUP($AF291,'Limited Loss'!$F$5:$P$124,AP$3,FALSE),0)</f>
        <v>0</v>
      </c>
      <c r="AQ291" s="353"/>
      <c r="AR291" s="331">
        <f t="shared" si="38"/>
        <v>404</v>
      </c>
      <c r="AS291" s="332">
        <f t="shared" si="38"/>
        <v>2015</v>
      </c>
      <c r="AT291" s="349">
        <f t="shared" si="43"/>
        <v>0</v>
      </c>
      <c r="AU291" s="349">
        <f t="shared" si="43"/>
        <v>0</v>
      </c>
      <c r="AV291" s="349">
        <f t="shared" si="43"/>
        <v>0</v>
      </c>
      <c r="AW291" s="349">
        <f t="shared" si="43"/>
        <v>0</v>
      </c>
      <c r="AX291" s="350">
        <f t="shared" si="43"/>
        <v>0</v>
      </c>
      <c r="AY291" s="349">
        <f t="shared" si="36"/>
        <v>0</v>
      </c>
      <c r="AZ291" s="349">
        <f t="shared" si="36"/>
        <v>0</v>
      </c>
      <c r="BA291" s="349">
        <f t="shared" si="36"/>
        <v>0</v>
      </c>
      <c r="BB291" s="349">
        <f t="shared" si="36"/>
        <v>0</v>
      </c>
      <c r="BC291" s="349">
        <f t="shared" si="36"/>
        <v>0</v>
      </c>
      <c r="BD291" s="350">
        <f t="shared" si="36"/>
        <v>0</v>
      </c>
      <c r="BE291" s="349">
        <f t="shared" si="40"/>
        <v>0</v>
      </c>
      <c r="BF291" s="375">
        <f t="shared" si="41"/>
        <v>0</v>
      </c>
      <c r="BG291" s="334">
        <f t="shared" si="42"/>
        <v>0</v>
      </c>
      <c r="BI291" s="107">
        <v>7405</v>
      </c>
      <c r="BJ291" s="108">
        <v>0</v>
      </c>
      <c r="BK291" s="108">
        <v>0</v>
      </c>
      <c r="BL291" s="108">
        <v>0</v>
      </c>
    </row>
    <row r="292" spans="1:64" x14ac:dyDescent="0.2">
      <c r="A292" s="326" t="str">
        <f t="shared" si="39"/>
        <v>4042016</v>
      </c>
      <c r="B292" s="331">
        <v>404</v>
      </c>
      <c r="C292" s="327">
        <v>2016</v>
      </c>
      <c r="D292" s="353">
        <f>+IFERROR(VLOOKUP($A292,Data_Loss!$A$2:$V$1180,6,FALSE),0)</f>
        <v>0</v>
      </c>
      <c r="E292" s="353">
        <f>+IFERROR(VLOOKUP($A292,Data_Loss!$A$2:$V$1180,7,FALSE),0)</f>
        <v>0</v>
      </c>
      <c r="F292" s="353">
        <f>+IFERROR(VLOOKUP($A292,Data_Loss!$A$2:$V$1180,8,FALSE),0)</f>
        <v>0</v>
      </c>
      <c r="G292" s="353">
        <f>+IFERROR(VLOOKUP($A292,Data_Loss!$A$2:$V$1180,9,FALSE),0)</f>
        <v>0</v>
      </c>
      <c r="H292" s="353">
        <f>+IFERROR(VLOOKUP($A292,Data_Loss!$A$2:$V$1180,10,FALSE),0)</f>
        <v>0</v>
      </c>
      <c r="I292" s="353">
        <f>+IFERROR(VLOOKUP($A292,Data_Loss!$A$2:$V$1300,12,FALSE),0)</f>
        <v>0</v>
      </c>
      <c r="J292" s="353">
        <f>+IFERROR(VLOOKUP($A292,Data_Loss!$A$2:$V$1300,13,FALSE),0)</f>
        <v>0</v>
      </c>
      <c r="K292" s="353">
        <f>+IFERROR(VLOOKUP($A292,Data_Loss!$A$2:$V$1300,14,FALSE),0)</f>
        <v>0</v>
      </c>
      <c r="L292" s="353">
        <f>+IFERROR(VLOOKUP($A292,Data_Loss!$A$2:$V$1300,15,FALSE),0)</f>
        <v>0</v>
      </c>
      <c r="M292" s="353">
        <f>+IFERROR(VLOOKUP($A292,Data_Loss!$A$2:$V$1300,16,FALSE),0)</f>
        <v>0</v>
      </c>
      <c r="N292" s="353">
        <f>+IFERROR(VLOOKUP($A292,Data_Loss!$A$2:$V$1300,17,FALSE),0)</f>
        <v>0</v>
      </c>
      <c r="O292" s="353">
        <f>+IFERROR(VLOOKUP($A292,Data_Loss!$A$2:$V$1300,18,FALSE),0)</f>
        <v>0</v>
      </c>
      <c r="P292" s="353">
        <f>+IFERROR(VLOOKUP($A292,Data_Loss!$A$2:$V$1300,19,FALSE),0)</f>
        <v>0</v>
      </c>
      <c r="Q292" s="353">
        <f>+IFERROR(VLOOKUP($A292,Data_Loss!$A$2:$V$1300,20,FALSE),0)</f>
        <v>0</v>
      </c>
      <c r="R292" s="353">
        <f>+IFERROR(VLOOKUP($A292,Data_Loss!$A$2:$V$1300,21,FALSE),0)</f>
        <v>0</v>
      </c>
      <c r="S292" s="353">
        <f>+IFERROR(VLOOKUP($A292,Data_Loss!$A$2:$V$1300,22,FALSE),0)</f>
        <v>0</v>
      </c>
      <c r="T292" s="191">
        <f>+$I292*'10k &amp; MO'!C$5+$J292*'10k &amp; MO'!C$11+$K292*'10k &amp; MO'!C$17+$L292*'10k &amp; MO'!C$23+$M292*'10k &amp; MO'!C$29</f>
        <v>0</v>
      </c>
      <c r="U292" s="349">
        <f>+$I292*'10k &amp; MO'!D$5+$J292*'10k &amp; MO'!D$11+$K292*'10k &amp; MO'!D$17+$L292*'10k &amp; MO'!D$23+$M292*'10k &amp; MO'!D$29</f>
        <v>0</v>
      </c>
      <c r="V292" s="349">
        <f>+$I292*'10k &amp; MO'!E$5+$J292*'10k &amp; MO'!E$11+$K292*'10k &amp; MO'!E$17+$L292*'10k &amp; MO'!E$23+$M292*'10k &amp; MO'!E$29</f>
        <v>0</v>
      </c>
      <c r="W292" s="349">
        <f>+$I292*'10k &amp; MO'!F$5+$J292*'10k &amp; MO'!F$11+$K292*'10k &amp; MO'!F$17+$L292*'10k &amp; MO'!F$23+$M292*'10k &amp; MO'!F$29</f>
        <v>0</v>
      </c>
      <c r="X292" s="349">
        <f>+$I292*'10k &amp; MO'!G$5+$J292*'10k &amp; MO'!G$11+$K292*'10k &amp; MO'!G$17+$L292*'10k &amp; MO'!G$23+$M292*'10k &amp; MO'!G$29</f>
        <v>0</v>
      </c>
      <c r="Y292" s="349">
        <f>+$N292*'10k &amp; MO'!H$5+$O292*'10k &amp; MO'!H$11+$P292*'10k &amp; MO'!H$17+$Q292*'10k &amp; MO'!H$23+$R292*'10k &amp; MO'!H$29</f>
        <v>0</v>
      </c>
      <c r="Z292" s="349">
        <f>+$N292*'10k &amp; MO'!I$5+$O292*'10k &amp; MO'!I$11+$P292*'10k &amp; MO'!I$17+$Q292*'10k &amp; MO'!I$23+$R292*'10k &amp; MO'!I$29</f>
        <v>0</v>
      </c>
      <c r="AA292" s="349">
        <f>+$N292*'10k &amp; MO'!J$5+$O292*'10k &amp; MO'!J$11+$P292*'10k &amp; MO'!J$17+$Q292*'10k &amp; MO'!J$23+$R292*'10k &amp; MO'!J$29</f>
        <v>0</v>
      </c>
      <c r="AB292" s="349">
        <f>+$N292*'10k &amp; MO'!K$5+$O292*'10k &amp; MO'!K$11+$P292*'10k &amp; MO'!K$17+$Q292*'10k &amp; MO'!K$23+$R292*'10k &amp; MO'!K$29</f>
        <v>0</v>
      </c>
      <c r="AC292" s="349">
        <f>+$N292*'10k &amp; MO'!L$5+$O292*'10k &amp; MO'!L$11+$P292*'10k &amp; MO'!L$17+$Q292*'10k &amp; MO'!L$23+$R292*'10k &amp; MO'!L$29</f>
        <v>0</v>
      </c>
      <c r="AD292" s="350">
        <f>+S292*'10k &amp; MO'!O$5</f>
        <v>0</v>
      </c>
      <c r="AF292" s="192" t="str">
        <f t="shared" si="37"/>
        <v>4042016</v>
      </c>
      <c r="AG292" s="192">
        <f>+IFERROR(VLOOKUP($AF292,'Limited Loss'!$F$5:$P$124,AG$3,FALSE),0)</f>
        <v>0</v>
      </c>
      <c r="AH292" s="193">
        <f>+IFERROR(VLOOKUP($AF292,'Limited Loss'!$F$5:$P$124,AH$3,FALSE),0)</f>
        <v>0</v>
      </c>
      <c r="AI292" s="193">
        <f>+IFERROR(VLOOKUP($AF292,'Limited Loss'!$F$5:$P$124,AI$3,FALSE),0)</f>
        <v>0</v>
      </c>
      <c r="AJ292" s="193">
        <f>+IFERROR(VLOOKUP($AF292,'Limited Loss'!$F$5:$P$124,AJ$3,FALSE),0)</f>
        <v>0</v>
      </c>
      <c r="AK292" s="100">
        <f>+IFERROR(VLOOKUP($AF292,'Limited Loss'!$F$5:$P$124,AK$3,FALSE),0)</f>
        <v>0</v>
      </c>
      <c r="AL292" s="193">
        <f>+IFERROR(VLOOKUP($AF292,'Limited Loss'!$F$5:$P$124,AL$3,FALSE),0)</f>
        <v>0</v>
      </c>
      <c r="AM292" s="193">
        <f>+IFERROR(VLOOKUP($AF292,'Limited Loss'!$F$5:$P$124,AM$3,FALSE),0)</f>
        <v>0</v>
      </c>
      <c r="AN292" s="193">
        <f>+IFERROR(VLOOKUP($AF292,'Limited Loss'!$F$5:$P$124,AN$3,FALSE),0)</f>
        <v>0</v>
      </c>
      <c r="AO292" s="193">
        <f>+IFERROR(VLOOKUP($AF292,'Limited Loss'!$F$5:$P$124,AO$3,FALSE),0)</f>
        <v>0</v>
      </c>
      <c r="AP292" s="100">
        <f>+IFERROR(VLOOKUP($AF292,'Limited Loss'!$F$5:$P$124,AP$3,FALSE),0)</f>
        <v>0</v>
      </c>
      <c r="AQ292" s="353"/>
      <c r="AR292" s="331">
        <f t="shared" si="38"/>
        <v>404</v>
      </c>
      <c r="AS292" s="332">
        <f t="shared" si="38"/>
        <v>2016</v>
      </c>
      <c r="AT292" s="349">
        <f t="shared" si="43"/>
        <v>0</v>
      </c>
      <c r="AU292" s="349">
        <f t="shared" si="43"/>
        <v>0</v>
      </c>
      <c r="AV292" s="349">
        <f t="shared" si="43"/>
        <v>0</v>
      </c>
      <c r="AW292" s="349">
        <f t="shared" si="43"/>
        <v>0</v>
      </c>
      <c r="AX292" s="350">
        <f t="shared" si="43"/>
        <v>0</v>
      </c>
      <c r="AY292" s="349">
        <f t="shared" si="36"/>
        <v>0</v>
      </c>
      <c r="AZ292" s="349">
        <f t="shared" si="36"/>
        <v>0</v>
      </c>
      <c r="BA292" s="349">
        <f t="shared" si="36"/>
        <v>0</v>
      </c>
      <c r="BB292" s="349">
        <f t="shared" ref="BB292:BD355" si="44">+AB292-AO292</f>
        <v>0</v>
      </c>
      <c r="BC292" s="349">
        <f t="shared" si="44"/>
        <v>0</v>
      </c>
      <c r="BD292" s="350">
        <f t="shared" si="44"/>
        <v>0</v>
      </c>
      <c r="BE292" s="349">
        <f t="shared" si="40"/>
        <v>0</v>
      </c>
      <c r="BF292" s="375">
        <f t="shared" si="41"/>
        <v>0</v>
      </c>
      <c r="BG292" s="334">
        <f t="shared" si="42"/>
        <v>0</v>
      </c>
      <c r="BI292" s="107">
        <v>7413</v>
      </c>
      <c r="BJ292" s="108">
        <v>0</v>
      </c>
      <c r="BK292" s="108">
        <v>0</v>
      </c>
      <c r="BL292" s="108">
        <v>0</v>
      </c>
    </row>
    <row r="293" spans="1:64" x14ac:dyDescent="0.2">
      <c r="A293" s="326" t="str">
        <f t="shared" si="39"/>
        <v>4042017</v>
      </c>
      <c r="B293" s="331">
        <v>404</v>
      </c>
      <c r="C293" s="327">
        <v>2017</v>
      </c>
      <c r="D293" s="353">
        <f>+IFERROR(VLOOKUP($A293,Data_Loss!$A$2:$V$1180,6,FALSE),0)</f>
        <v>0</v>
      </c>
      <c r="E293" s="353">
        <f>+IFERROR(VLOOKUP($A293,Data_Loss!$A$2:$V$1180,7,FALSE),0)</f>
        <v>0</v>
      </c>
      <c r="F293" s="353">
        <f>+IFERROR(VLOOKUP($A293,Data_Loss!$A$2:$V$1180,8,FALSE),0)</f>
        <v>0</v>
      </c>
      <c r="G293" s="353">
        <f>+IFERROR(VLOOKUP($A293,Data_Loss!$A$2:$V$1180,9,FALSE),0)</f>
        <v>0</v>
      </c>
      <c r="H293" s="353">
        <f>+IFERROR(VLOOKUP($A293,Data_Loss!$A$2:$V$1180,10,FALSE),0)</f>
        <v>0</v>
      </c>
      <c r="I293" s="353">
        <f>+IFERROR(VLOOKUP($A293,Data_Loss!$A$2:$V$1300,12,FALSE),0)</f>
        <v>0</v>
      </c>
      <c r="J293" s="353">
        <f>+IFERROR(VLOOKUP($A293,Data_Loss!$A$2:$V$1300,13,FALSE),0)</f>
        <v>0</v>
      </c>
      <c r="K293" s="353">
        <f>+IFERROR(VLOOKUP($A293,Data_Loss!$A$2:$V$1300,14,FALSE),0)</f>
        <v>0</v>
      </c>
      <c r="L293" s="353">
        <f>+IFERROR(VLOOKUP($A293,Data_Loss!$A$2:$V$1300,15,FALSE),0)</f>
        <v>0</v>
      </c>
      <c r="M293" s="353">
        <f>+IFERROR(VLOOKUP($A293,Data_Loss!$A$2:$V$1300,16,FALSE),0)</f>
        <v>0</v>
      </c>
      <c r="N293" s="353">
        <f>+IFERROR(VLOOKUP($A293,Data_Loss!$A$2:$V$1300,17,FALSE),0)</f>
        <v>0</v>
      </c>
      <c r="O293" s="353">
        <f>+IFERROR(VLOOKUP($A293,Data_Loss!$A$2:$V$1300,18,FALSE),0)</f>
        <v>0</v>
      </c>
      <c r="P293" s="353">
        <f>+IFERROR(VLOOKUP($A293,Data_Loss!$A$2:$V$1300,19,FALSE),0)</f>
        <v>0</v>
      </c>
      <c r="Q293" s="353">
        <f>+IFERROR(VLOOKUP($A293,Data_Loss!$A$2:$V$1300,20,FALSE),0)</f>
        <v>0</v>
      </c>
      <c r="R293" s="353">
        <f>+IFERROR(VLOOKUP($A293,Data_Loss!$A$2:$V$1300,21,FALSE),0)</f>
        <v>0</v>
      </c>
      <c r="S293" s="353">
        <f>+IFERROR(VLOOKUP($A293,Data_Loss!$A$2:$V$1300,22,FALSE),0)</f>
        <v>0</v>
      </c>
      <c r="T293" s="191">
        <f>+$I293*'10k &amp; MO'!C$6+$J293*'10k &amp; MO'!C$12+$K293*'10k &amp; MO'!C$18+$L293*'10k &amp; MO'!C$24+$M293*'10k &amp; MO'!C$30</f>
        <v>0</v>
      </c>
      <c r="U293" s="349">
        <f>+$I293*'10k &amp; MO'!D$6+$J293*'10k &amp; MO'!D$12+$K293*'10k &amp; MO'!D$18+$L293*'10k &amp; MO'!D$24+$M293*'10k &amp; MO'!D$30</f>
        <v>0</v>
      </c>
      <c r="V293" s="349">
        <f>+$I293*'10k &amp; MO'!E$6+$J293*'10k &amp; MO'!E$12+$K293*'10k &amp; MO'!E$18+$L293*'10k &amp; MO'!E$24+$M293*'10k &amp; MO'!E$30</f>
        <v>0</v>
      </c>
      <c r="W293" s="349">
        <f>+$I293*'10k &amp; MO'!F$6+$J293*'10k &amp; MO'!F$12+$K293*'10k &amp; MO'!F$18+$L293*'10k &amp; MO'!F$24+$M293*'10k &amp; MO'!F$30</f>
        <v>0</v>
      </c>
      <c r="X293" s="349">
        <f>+$I293*'10k &amp; MO'!G$6+$J293*'10k &amp; MO'!G$12+$K293*'10k &amp; MO'!G$18+$L293*'10k &amp; MO'!G$24+$M293*'10k &amp; MO'!G$30</f>
        <v>0</v>
      </c>
      <c r="Y293" s="349">
        <f>+$N293*'10k &amp; MO'!H$6+$O293*'10k &amp; MO'!H$12+$P293*'10k &amp; MO'!H$18+$Q293*'10k &amp; MO'!H$24+$R293*'10k &amp; MO'!H$30</f>
        <v>0</v>
      </c>
      <c r="Z293" s="349">
        <f>+$N293*'10k &amp; MO'!I$6+$O293*'10k &amp; MO'!I$12+$P293*'10k &amp; MO'!I$18+$Q293*'10k &amp; MO'!I$24+$R293*'10k &amp; MO'!I$30</f>
        <v>0</v>
      </c>
      <c r="AA293" s="349">
        <f>+$N293*'10k &amp; MO'!J$6+$O293*'10k &amp; MO'!J$12+$P293*'10k &amp; MO'!J$18+$Q293*'10k &amp; MO'!J$24+$R293*'10k &amp; MO'!J$30</f>
        <v>0</v>
      </c>
      <c r="AB293" s="349">
        <f>+$N293*'10k &amp; MO'!K$6+$O293*'10k &amp; MO'!K$12+$P293*'10k &amp; MO'!K$18+$Q293*'10k &amp; MO'!K$24+$R293*'10k &amp; MO'!K$30</f>
        <v>0</v>
      </c>
      <c r="AC293" s="349">
        <f>+$N293*'10k &amp; MO'!L$6+$O293*'10k &amp; MO'!L$12+$P293*'10k &amp; MO'!L$18+$Q293*'10k &amp; MO'!L$24+$R293*'10k &amp; MO'!L$30</f>
        <v>0</v>
      </c>
      <c r="AD293" s="350">
        <f>+S293*'10k &amp; MO'!O$6</f>
        <v>0</v>
      </c>
      <c r="AF293" s="192" t="str">
        <f t="shared" si="37"/>
        <v>4042017</v>
      </c>
      <c r="AG293" s="192">
        <f>+IFERROR(VLOOKUP($AF293,'Limited Loss'!$F$5:$P$124,AG$3,FALSE),0)</f>
        <v>0</v>
      </c>
      <c r="AH293" s="193">
        <f>+IFERROR(VLOOKUP($AF293,'Limited Loss'!$F$5:$P$124,AH$3,FALSE),0)</f>
        <v>0</v>
      </c>
      <c r="AI293" s="193">
        <f>+IFERROR(VLOOKUP($AF293,'Limited Loss'!$F$5:$P$124,AI$3,FALSE),0)</f>
        <v>0</v>
      </c>
      <c r="AJ293" s="193">
        <f>+IFERROR(VLOOKUP($AF293,'Limited Loss'!$F$5:$P$124,AJ$3,FALSE),0)</f>
        <v>0</v>
      </c>
      <c r="AK293" s="100">
        <f>+IFERROR(VLOOKUP($AF293,'Limited Loss'!$F$5:$P$124,AK$3,FALSE),0)</f>
        <v>0</v>
      </c>
      <c r="AL293" s="193">
        <f>+IFERROR(VLOOKUP($AF293,'Limited Loss'!$F$5:$P$124,AL$3,FALSE),0)</f>
        <v>0</v>
      </c>
      <c r="AM293" s="193">
        <f>+IFERROR(VLOOKUP($AF293,'Limited Loss'!$F$5:$P$124,AM$3,FALSE),0)</f>
        <v>0</v>
      </c>
      <c r="AN293" s="193">
        <f>+IFERROR(VLOOKUP($AF293,'Limited Loss'!$F$5:$P$124,AN$3,FALSE),0)</f>
        <v>0</v>
      </c>
      <c r="AO293" s="193">
        <f>+IFERROR(VLOOKUP($AF293,'Limited Loss'!$F$5:$P$124,AO$3,FALSE),0)</f>
        <v>0</v>
      </c>
      <c r="AP293" s="100">
        <f>+IFERROR(VLOOKUP($AF293,'Limited Loss'!$F$5:$P$124,AP$3,FALSE),0)</f>
        <v>0</v>
      </c>
      <c r="AQ293" s="353"/>
      <c r="AR293" s="331">
        <f t="shared" si="38"/>
        <v>404</v>
      </c>
      <c r="AS293" s="332">
        <f t="shared" si="38"/>
        <v>2017</v>
      </c>
      <c r="AT293" s="349">
        <f t="shared" si="43"/>
        <v>0</v>
      </c>
      <c r="AU293" s="349">
        <f t="shared" si="43"/>
        <v>0</v>
      </c>
      <c r="AV293" s="349">
        <f t="shared" si="43"/>
        <v>0</v>
      </c>
      <c r="AW293" s="349">
        <f t="shared" si="43"/>
        <v>0</v>
      </c>
      <c r="AX293" s="350">
        <f t="shared" si="43"/>
        <v>0</v>
      </c>
      <c r="AY293" s="349">
        <f t="shared" si="43"/>
        <v>0</v>
      </c>
      <c r="AZ293" s="349">
        <f t="shared" si="43"/>
        <v>0</v>
      </c>
      <c r="BA293" s="349">
        <f t="shared" si="43"/>
        <v>0</v>
      </c>
      <c r="BB293" s="349">
        <f t="shared" si="44"/>
        <v>0</v>
      </c>
      <c r="BC293" s="349">
        <f t="shared" si="44"/>
        <v>0</v>
      </c>
      <c r="BD293" s="350">
        <f t="shared" si="44"/>
        <v>0</v>
      </c>
      <c r="BE293" s="349">
        <f t="shared" si="40"/>
        <v>0</v>
      </c>
      <c r="BF293" s="375">
        <f t="shared" si="41"/>
        <v>0</v>
      </c>
      <c r="BG293" s="334">
        <f t="shared" si="42"/>
        <v>0</v>
      </c>
      <c r="BI293" s="107">
        <v>7421</v>
      </c>
      <c r="BJ293" s="108">
        <v>550303.37700000009</v>
      </c>
      <c r="BK293" s="108">
        <v>0</v>
      </c>
      <c r="BL293" s="108">
        <v>0</v>
      </c>
    </row>
    <row r="294" spans="1:64" x14ac:dyDescent="0.2">
      <c r="A294" s="326" t="str">
        <f t="shared" si="39"/>
        <v>4042018</v>
      </c>
      <c r="B294" s="331">
        <v>404</v>
      </c>
      <c r="C294" s="327">
        <v>2018</v>
      </c>
      <c r="D294" s="353">
        <f>+IFERROR(VLOOKUP($A294,Data_Loss!$A$2:$V$1180,6,FALSE),0)</f>
        <v>0</v>
      </c>
      <c r="E294" s="353">
        <f>+IFERROR(VLOOKUP($A294,Data_Loss!$A$2:$V$1180,7,FALSE),0)</f>
        <v>0</v>
      </c>
      <c r="F294" s="353">
        <f>+IFERROR(VLOOKUP($A294,Data_Loss!$A$2:$V$1180,8,FALSE),0)</f>
        <v>0</v>
      </c>
      <c r="G294" s="353">
        <f>+IFERROR(VLOOKUP($A294,Data_Loss!$A$2:$V$1180,9,FALSE),0)</f>
        <v>0</v>
      </c>
      <c r="H294" s="353">
        <f>+IFERROR(VLOOKUP($A294,Data_Loss!$A$2:$V$1180,10,FALSE),0)</f>
        <v>0</v>
      </c>
      <c r="I294" s="353">
        <f>+IFERROR(VLOOKUP($A294,Data_Loss!$A$2:$V$1300,12,FALSE),0)</f>
        <v>0</v>
      </c>
      <c r="J294" s="353">
        <f>+IFERROR(VLOOKUP($A294,Data_Loss!$A$2:$V$1300,13,FALSE),0)</f>
        <v>0</v>
      </c>
      <c r="K294" s="353">
        <f>+IFERROR(VLOOKUP($A294,Data_Loss!$A$2:$V$1300,14,FALSE),0)</f>
        <v>0</v>
      </c>
      <c r="L294" s="353">
        <f>+IFERROR(VLOOKUP($A294,Data_Loss!$A$2:$V$1300,15,FALSE),0)</f>
        <v>0</v>
      </c>
      <c r="M294" s="353">
        <f>+IFERROR(VLOOKUP($A294,Data_Loss!$A$2:$V$1300,16,FALSE),0)</f>
        <v>0</v>
      </c>
      <c r="N294" s="353">
        <f>+IFERROR(VLOOKUP($A294,Data_Loss!$A$2:$V$1300,17,FALSE),0)</f>
        <v>0</v>
      </c>
      <c r="O294" s="353">
        <f>+IFERROR(VLOOKUP($A294,Data_Loss!$A$2:$V$1300,18,FALSE),0)</f>
        <v>0</v>
      </c>
      <c r="P294" s="353">
        <f>+IFERROR(VLOOKUP($A294,Data_Loss!$A$2:$V$1300,19,FALSE),0)</f>
        <v>0</v>
      </c>
      <c r="Q294" s="353">
        <f>+IFERROR(VLOOKUP($A294,Data_Loss!$A$2:$V$1300,20,FALSE),0)</f>
        <v>0</v>
      </c>
      <c r="R294" s="353">
        <f>+IFERROR(VLOOKUP($A294,Data_Loss!$A$2:$V$1300,21,FALSE),0)</f>
        <v>0</v>
      </c>
      <c r="S294" s="353">
        <f>+IFERROR(VLOOKUP($A294,Data_Loss!$A$2:$V$1300,22,FALSE),0)</f>
        <v>0</v>
      </c>
      <c r="T294" s="191">
        <f>+$I294*'10k &amp; MO'!C$7+$J294*'10k &amp; MO'!C$13+$K294*'10k &amp; MO'!C$19+$L294*'10k &amp; MO'!C$25+$M294*'10k &amp; MO'!C$31</f>
        <v>0</v>
      </c>
      <c r="U294" s="349">
        <f>+$I294*'10k &amp; MO'!D$7+$J294*'10k &amp; MO'!D$13+$K294*'10k &amp; MO'!D$19+$L294*'10k &amp; MO'!D$25+$M294*'10k &amp; MO'!D$31</f>
        <v>0</v>
      </c>
      <c r="V294" s="349">
        <f>+$I294*'10k &amp; MO'!E$7+$J294*'10k &amp; MO'!E$13+$K294*'10k &amp; MO'!E$19+$L294*'10k &amp; MO'!E$25+$M294*'10k &amp; MO'!E$31</f>
        <v>0</v>
      </c>
      <c r="W294" s="349">
        <f>+$I294*'10k &amp; MO'!F$7+$J294*'10k &amp; MO'!F$13+$K294*'10k &amp; MO'!F$19+$L294*'10k &amp; MO'!F$25+$M294*'10k &amp; MO'!F$31</f>
        <v>0</v>
      </c>
      <c r="X294" s="349">
        <f>+$I294*'10k &amp; MO'!G$7+$J294*'10k &amp; MO'!G$13+$K294*'10k &amp; MO'!G$19+$L294*'10k &amp; MO'!G$25+$M294*'10k &amp; MO'!G$31</f>
        <v>0</v>
      </c>
      <c r="Y294" s="349">
        <f>+$N294*'10k &amp; MO'!H$7+$O294*'10k &amp; MO'!H$13+$P294*'10k &amp; MO'!H$19+$Q294*'10k &amp; MO'!H$25+$R294*'10k &amp; MO'!H$31</f>
        <v>0</v>
      </c>
      <c r="Z294" s="349">
        <f>+$N294*'10k &amp; MO'!I$7+$O294*'10k &amp; MO'!I$13+$P294*'10k &amp; MO'!I$19+$Q294*'10k &amp; MO'!I$25+$R294*'10k &amp; MO'!I$31</f>
        <v>0</v>
      </c>
      <c r="AA294" s="349">
        <f>+$N294*'10k &amp; MO'!J$7+$O294*'10k &amp; MO'!J$13+$P294*'10k &amp; MO'!J$19+$Q294*'10k &amp; MO'!J$25+$R294*'10k &amp; MO'!J$31</f>
        <v>0</v>
      </c>
      <c r="AB294" s="349">
        <f>+$N294*'10k &amp; MO'!K$7+$O294*'10k &amp; MO'!K$13+$P294*'10k &amp; MO'!K$19+$Q294*'10k &amp; MO'!K$25+$R294*'10k &amp; MO'!K$31</f>
        <v>0</v>
      </c>
      <c r="AC294" s="349">
        <f>+$N294*'10k &amp; MO'!L$7+$O294*'10k &amp; MO'!L$13+$P294*'10k &amp; MO'!L$19+$Q294*'10k &amp; MO'!L$25+$R294*'10k &amp; MO'!L$31</f>
        <v>0</v>
      </c>
      <c r="AD294" s="350">
        <f>+S294*'10k &amp; MO'!O$7</f>
        <v>0</v>
      </c>
      <c r="AF294" s="192" t="str">
        <f t="shared" si="37"/>
        <v>4042018</v>
      </c>
      <c r="AG294" s="192">
        <f>+IFERROR(VLOOKUP($AF294,'Limited Loss'!$F$5:$P$124,AG$3,FALSE),0)</f>
        <v>0</v>
      </c>
      <c r="AH294" s="193">
        <f>+IFERROR(VLOOKUP($AF294,'Limited Loss'!$F$5:$P$124,AH$3,FALSE),0)</f>
        <v>0</v>
      </c>
      <c r="AI294" s="193">
        <f>+IFERROR(VLOOKUP($AF294,'Limited Loss'!$F$5:$P$124,AI$3,FALSE),0)</f>
        <v>0</v>
      </c>
      <c r="AJ294" s="193">
        <f>+IFERROR(VLOOKUP($AF294,'Limited Loss'!$F$5:$P$124,AJ$3,FALSE),0)</f>
        <v>0</v>
      </c>
      <c r="AK294" s="100">
        <f>+IFERROR(VLOOKUP($AF294,'Limited Loss'!$F$5:$P$124,AK$3,FALSE),0)</f>
        <v>0</v>
      </c>
      <c r="AL294" s="193">
        <f>+IFERROR(VLOOKUP($AF294,'Limited Loss'!$F$5:$P$124,AL$3,FALSE),0)</f>
        <v>0</v>
      </c>
      <c r="AM294" s="193">
        <f>+IFERROR(VLOOKUP($AF294,'Limited Loss'!$F$5:$P$124,AM$3,FALSE),0)</f>
        <v>0</v>
      </c>
      <c r="AN294" s="193">
        <f>+IFERROR(VLOOKUP($AF294,'Limited Loss'!$F$5:$P$124,AN$3,FALSE),0)</f>
        <v>0</v>
      </c>
      <c r="AO294" s="193">
        <f>+IFERROR(VLOOKUP($AF294,'Limited Loss'!$F$5:$P$124,AO$3,FALSE),0)</f>
        <v>0</v>
      </c>
      <c r="AP294" s="100">
        <f>+IFERROR(VLOOKUP($AF294,'Limited Loss'!$F$5:$P$124,AP$3,FALSE),0)</f>
        <v>0</v>
      </c>
      <c r="AQ294" s="353"/>
      <c r="AR294" s="331">
        <f t="shared" si="38"/>
        <v>404</v>
      </c>
      <c r="AS294" s="332">
        <f t="shared" si="38"/>
        <v>2018</v>
      </c>
      <c r="AT294" s="349">
        <f t="shared" si="43"/>
        <v>0</v>
      </c>
      <c r="AU294" s="349">
        <f t="shared" si="43"/>
        <v>0</v>
      </c>
      <c r="AV294" s="349">
        <f t="shared" si="43"/>
        <v>0</v>
      </c>
      <c r="AW294" s="349">
        <f t="shared" si="43"/>
        <v>0</v>
      </c>
      <c r="AX294" s="350">
        <f t="shared" si="43"/>
        <v>0</v>
      </c>
      <c r="AY294" s="349">
        <f t="shared" si="43"/>
        <v>0</v>
      </c>
      <c r="AZ294" s="349">
        <f t="shared" si="43"/>
        <v>0</v>
      </c>
      <c r="BA294" s="349">
        <f t="shared" si="43"/>
        <v>0</v>
      </c>
      <c r="BB294" s="349">
        <f t="shared" si="44"/>
        <v>0</v>
      </c>
      <c r="BC294" s="349">
        <f t="shared" si="44"/>
        <v>0</v>
      </c>
      <c r="BD294" s="350">
        <f t="shared" si="44"/>
        <v>0</v>
      </c>
      <c r="BE294" s="349">
        <f t="shared" si="40"/>
        <v>0</v>
      </c>
      <c r="BF294" s="375">
        <f t="shared" si="41"/>
        <v>0</v>
      </c>
      <c r="BG294" s="334">
        <f t="shared" si="42"/>
        <v>0</v>
      </c>
      <c r="BI294" s="107">
        <v>7424</v>
      </c>
      <c r="BJ294" s="108">
        <v>67140.75940000001</v>
      </c>
      <c r="BK294" s="108">
        <v>68541.008000000002</v>
      </c>
      <c r="BL294" s="108">
        <v>8795.8900000000012</v>
      </c>
    </row>
    <row r="295" spans="1:64" x14ac:dyDescent="0.2">
      <c r="A295" s="326" t="str">
        <f t="shared" si="39"/>
        <v>4072014</v>
      </c>
      <c r="B295" s="331">
        <v>407</v>
      </c>
      <c r="C295" s="327">
        <v>2014</v>
      </c>
      <c r="D295" s="353">
        <f>+IFERROR(VLOOKUP($A295,Data_Loss!$A$2:$V$1180,6,FALSE),0)</f>
        <v>0</v>
      </c>
      <c r="E295" s="353">
        <f>+IFERROR(VLOOKUP($A295,Data_Loss!$A$2:$V$1180,7,FALSE),0)</f>
        <v>0</v>
      </c>
      <c r="F295" s="353">
        <f>+IFERROR(VLOOKUP($A295,Data_Loss!$A$2:$V$1180,8,FALSE),0)</f>
        <v>1</v>
      </c>
      <c r="G295" s="353">
        <f>+IFERROR(VLOOKUP($A295,Data_Loss!$A$2:$V$1180,9,FALSE),0)</f>
        <v>1</v>
      </c>
      <c r="H295" s="353">
        <f>+IFERROR(VLOOKUP($A295,Data_Loss!$A$2:$V$1180,10,FALSE),0)</f>
        <v>2</v>
      </c>
      <c r="I295" s="353">
        <f>+IFERROR(VLOOKUP($A295,Data_Loss!$A$2:$V$1300,12,FALSE),0)</f>
        <v>0</v>
      </c>
      <c r="J295" s="353">
        <f>+IFERROR(VLOOKUP($A295,Data_Loss!$A$2:$V$1300,13,FALSE),0)</f>
        <v>0</v>
      </c>
      <c r="K295" s="353">
        <f>+IFERROR(VLOOKUP($A295,Data_Loss!$A$2:$V$1300,14,FALSE),0)</f>
        <v>119239</v>
      </c>
      <c r="L295" s="353">
        <f>+IFERROR(VLOOKUP($A295,Data_Loss!$A$2:$V$1300,15,FALSE),0)</f>
        <v>41334</v>
      </c>
      <c r="M295" s="353">
        <f>+IFERROR(VLOOKUP($A295,Data_Loss!$A$2:$V$1300,16,FALSE),0)</f>
        <v>16390</v>
      </c>
      <c r="N295" s="353">
        <f>+IFERROR(VLOOKUP($A295,Data_Loss!$A$2:$V$1300,17,FALSE),0)</f>
        <v>0</v>
      </c>
      <c r="O295" s="353">
        <f>+IFERROR(VLOOKUP($A295,Data_Loss!$A$2:$V$1300,18,FALSE),0)</f>
        <v>0</v>
      </c>
      <c r="P295" s="353">
        <f>+IFERROR(VLOOKUP($A295,Data_Loss!$A$2:$V$1300,19,FALSE),0)</f>
        <v>52700</v>
      </c>
      <c r="Q295" s="353">
        <f>+IFERROR(VLOOKUP($A295,Data_Loss!$A$2:$V$1300,20,FALSE),0)</f>
        <v>50473</v>
      </c>
      <c r="R295" s="353">
        <f>+IFERROR(VLOOKUP($A295,Data_Loss!$A$2:$V$1300,21,FALSE),0)</f>
        <v>16826</v>
      </c>
      <c r="S295" s="353">
        <f>+IFERROR(VLOOKUP($A295,Data_Loss!$A$2:$V$1300,22,FALSE),0)</f>
        <v>6206</v>
      </c>
      <c r="T295" s="191">
        <f>+$I295*'10k &amp; MO'!C$3+$J295*'10k &amp; MO'!C$9+$K295*'10k &amp; MO'!C$15+$L295*'10k &amp; MO'!C$21+$M295*'10k &amp; MO'!C$27</f>
        <v>0</v>
      </c>
      <c r="U295" s="349">
        <f>+$I295*'10k &amp; MO'!D$3+$J295*'10k &amp; MO'!D$9+$K295*'10k &amp; MO'!D$15+$L295*'10k &amp; MO'!D$21+$M295*'10k &amp; MO'!D$27</f>
        <v>0</v>
      </c>
      <c r="V295" s="349">
        <f>+$I295*'10k &amp; MO'!E$3+$J295*'10k &amp; MO'!E$9+$K295*'10k &amp; MO'!E$15+$L295*'10k &amp; MO'!E$21+$M295*'10k &amp; MO'!E$27</f>
        <v>179335.45600000001</v>
      </c>
      <c r="W295" s="349">
        <f>+$I295*'10k &amp; MO'!F$3+$J295*'10k &amp; MO'!F$9+$K295*'10k &amp; MO'!F$15+$L295*'10k &amp; MO'!F$21+$M295*'10k &amp; MO'!F$27</f>
        <v>50799.486000000004</v>
      </c>
      <c r="X295" s="349">
        <f>+$I295*'10k &amp; MO'!G$3+$J295*'10k &amp; MO'!G$9+$K295*'10k &amp; MO'!G$15+$L295*'10k &amp; MO'!G$21+$M295*'10k &amp; MO'!G$27</f>
        <v>18553.48</v>
      </c>
      <c r="Y295" s="349">
        <f>+$N295*'10k &amp; MO'!H$3+$O295*'10k &amp; MO'!H$9+$P295*'10k &amp; MO'!H$15+$Q295*'10k &amp; MO'!H$21+$R295*'10k &amp; MO'!H$27</f>
        <v>0</v>
      </c>
      <c r="Z295" s="349">
        <f>+$N295*'10k &amp; MO'!I$3+$O295*'10k &amp; MO'!I$9+$P295*'10k &amp; MO'!I$15+$Q295*'10k &amp; MO'!I$21+$R295*'10k &amp; MO'!I$27</f>
        <v>0</v>
      </c>
      <c r="AA295" s="349">
        <f>+$N295*'10k &amp; MO'!J$3+$O295*'10k &amp; MO'!J$9+$P295*'10k &amp; MO'!J$15+$Q295*'10k &amp; MO'!J$21+$R295*'10k &amp; MO'!J$27</f>
        <v>110195.70000000001</v>
      </c>
      <c r="AB295" s="349">
        <f>+$N295*'10k &amp; MO'!K$3+$O295*'10k &amp; MO'!K$9+$P295*'10k &amp; MO'!K$15+$Q295*'10k &amp; MO'!K$21+$R295*'10k &amp; MO'!K$27</f>
        <v>70712.672999999995</v>
      </c>
      <c r="AC295" s="349">
        <f>+$N295*'10k &amp; MO'!L$3+$O295*'10k &amp; MO'!L$9+$P295*'10k &amp; MO'!L$15+$Q295*'10k &amp; MO'!L$21+$R295*'10k &amp; MO'!L$27</f>
        <v>25945.691999999999</v>
      </c>
      <c r="AD295" s="350">
        <f>+S295*'10k &amp; MO'!O$3</f>
        <v>6646.6259999999993</v>
      </c>
      <c r="AF295" s="192" t="str">
        <f t="shared" si="37"/>
        <v>4072014</v>
      </c>
      <c r="AG295" s="192">
        <f>+IFERROR(VLOOKUP($AF295,'Limited Loss'!$F$5:$P$124,AG$3,FALSE),0)</f>
        <v>0</v>
      </c>
      <c r="AH295" s="193">
        <f>+IFERROR(VLOOKUP($AF295,'Limited Loss'!$F$5:$P$124,AH$3,FALSE),0)</f>
        <v>0</v>
      </c>
      <c r="AI295" s="193">
        <f>+IFERROR(VLOOKUP($AF295,'Limited Loss'!$F$5:$P$124,AI$3,FALSE),0)</f>
        <v>0</v>
      </c>
      <c r="AJ295" s="193">
        <f>+IFERROR(VLOOKUP($AF295,'Limited Loss'!$F$5:$P$124,AJ$3,FALSE),0)</f>
        <v>0</v>
      </c>
      <c r="AK295" s="100">
        <f>+IFERROR(VLOOKUP($AF295,'Limited Loss'!$F$5:$P$124,AK$3,FALSE),0)</f>
        <v>0</v>
      </c>
      <c r="AL295" s="193">
        <f>+IFERROR(VLOOKUP($AF295,'Limited Loss'!$F$5:$P$124,AL$3,FALSE),0)</f>
        <v>0</v>
      </c>
      <c r="AM295" s="193">
        <f>+IFERROR(VLOOKUP($AF295,'Limited Loss'!$F$5:$P$124,AM$3,FALSE),0)</f>
        <v>0</v>
      </c>
      <c r="AN295" s="193">
        <f>+IFERROR(VLOOKUP($AF295,'Limited Loss'!$F$5:$P$124,AN$3,FALSE),0)</f>
        <v>0</v>
      </c>
      <c r="AO295" s="193">
        <f>+IFERROR(VLOOKUP($AF295,'Limited Loss'!$F$5:$P$124,AO$3,FALSE),0)</f>
        <v>0</v>
      </c>
      <c r="AP295" s="100">
        <f>+IFERROR(VLOOKUP($AF295,'Limited Loss'!$F$5:$P$124,AP$3,FALSE),0)</f>
        <v>0</v>
      </c>
      <c r="AQ295" s="353"/>
      <c r="AR295" s="331">
        <f t="shared" si="38"/>
        <v>407</v>
      </c>
      <c r="AS295" s="332">
        <f t="shared" si="38"/>
        <v>2014</v>
      </c>
      <c r="AT295" s="349">
        <f t="shared" si="43"/>
        <v>0</v>
      </c>
      <c r="AU295" s="349">
        <f t="shared" si="43"/>
        <v>0</v>
      </c>
      <c r="AV295" s="349">
        <f t="shared" si="43"/>
        <v>179335.45600000001</v>
      </c>
      <c r="AW295" s="349">
        <f t="shared" si="43"/>
        <v>50799.486000000004</v>
      </c>
      <c r="AX295" s="350">
        <f t="shared" si="43"/>
        <v>18553.48</v>
      </c>
      <c r="AY295" s="349">
        <f t="shared" si="43"/>
        <v>0</v>
      </c>
      <c r="AZ295" s="349">
        <f t="shared" si="43"/>
        <v>0</v>
      </c>
      <c r="BA295" s="349">
        <f t="shared" si="43"/>
        <v>110195.70000000001</v>
      </c>
      <c r="BB295" s="349">
        <f t="shared" si="44"/>
        <v>70712.672999999995</v>
      </c>
      <c r="BC295" s="349">
        <f t="shared" si="44"/>
        <v>25945.691999999999</v>
      </c>
      <c r="BD295" s="350">
        <f t="shared" si="44"/>
        <v>6646.6259999999993</v>
      </c>
      <c r="BE295" s="349">
        <f t="shared" si="40"/>
        <v>289531.15600000002</v>
      </c>
      <c r="BF295" s="375">
        <f t="shared" si="41"/>
        <v>166011.33100000001</v>
      </c>
      <c r="BG295" s="334">
        <f t="shared" si="42"/>
        <v>6646.6259999999993</v>
      </c>
      <c r="BI295" s="107">
        <v>7428</v>
      </c>
      <c r="BJ295" s="108">
        <v>2738859.0805000002</v>
      </c>
      <c r="BK295" s="108">
        <v>1385185.2585</v>
      </c>
      <c r="BL295" s="108">
        <v>199142.36199999999</v>
      </c>
    </row>
    <row r="296" spans="1:64" x14ac:dyDescent="0.2">
      <c r="A296" s="326" t="str">
        <f t="shared" si="39"/>
        <v>4072015</v>
      </c>
      <c r="B296" s="331">
        <v>407</v>
      </c>
      <c r="C296" s="327">
        <v>2015</v>
      </c>
      <c r="D296" s="353">
        <f>+IFERROR(VLOOKUP($A296,Data_Loss!$A$2:$V$1180,6,FALSE),0)</f>
        <v>0</v>
      </c>
      <c r="E296" s="353">
        <f>+IFERROR(VLOOKUP($A296,Data_Loss!$A$2:$V$1180,7,FALSE),0)</f>
        <v>0</v>
      </c>
      <c r="F296" s="353">
        <f>+IFERROR(VLOOKUP($A296,Data_Loss!$A$2:$V$1180,8,FALSE),0)</f>
        <v>0</v>
      </c>
      <c r="G296" s="353">
        <f>+IFERROR(VLOOKUP($A296,Data_Loss!$A$2:$V$1180,9,FALSE),0)</f>
        <v>0</v>
      </c>
      <c r="H296" s="353">
        <f>+IFERROR(VLOOKUP($A296,Data_Loss!$A$2:$V$1180,10,FALSE),0)</f>
        <v>1</v>
      </c>
      <c r="I296" s="353">
        <f>+IFERROR(VLOOKUP($A296,Data_Loss!$A$2:$V$1300,12,FALSE),0)</f>
        <v>0</v>
      </c>
      <c r="J296" s="353">
        <f>+IFERROR(VLOOKUP($A296,Data_Loss!$A$2:$V$1300,13,FALSE),0)</f>
        <v>0</v>
      </c>
      <c r="K296" s="353">
        <f>+IFERROR(VLOOKUP($A296,Data_Loss!$A$2:$V$1300,14,FALSE),0)</f>
        <v>0</v>
      </c>
      <c r="L296" s="353">
        <f>+IFERROR(VLOOKUP($A296,Data_Loss!$A$2:$V$1300,15,FALSE),0)</f>
        <v>0</v>
      </c>
      <c r="M296" s="353">
        <f>+IFERROR(VLOOKUP($A296,Data_Loss!$A$2:$V$1300,16,FALSE),0)</f>
        <v>5280</v>
      </c>
      <c r="N296" s="353">
        <f>+IFERROR(VLOOKUP($A296,Data_Loss!$A$2:$V$1300,17,FALSE),0)</f>
        <v>0</v>
      </c>
      <c r="O296" s="353">
        <f>+IFERROR(VLOOKUP($A296,Data_Loss!$A$2:$V$1300,18,FALSE),0)</f>
        <v>0</v>
      </c>
      <c r="P296" s="353">
        <f>+IFERROR(VLOOKUP($A296,Data_Loss!$A$2:$V$1300,19,FALSE),0)</f>
        <v>0</v>
      </c>
      <c r="Q296" s="353">
        <f>+IFERROR(VLOOKUP($A296,Data_Loss!$A$2:$V$1300,20,FALSE),0)</f>
        <v>0</v>
      </c>
      <c r="R296" s="353">
        <f>+IFERROR(VLOOKUP($A296,Data_Loss!$A$2:$V$1300,21,FALSE),0)</f>
        <v>11960</v>
      </c>
      <c r="S296" s="353">
        <f>+IFERROR(VLOOKUP($A296,Data_Loss!$A$2:$V$1300,22,FALSE),0)</f>
        <v>33332</v>
      </c>
      <c r="T296" s="191">
        <f>+$I296*'10k &amp; MO'!C$4+$J296*'10k &amp; MO'!C$10+$K296*'10k &amp; MO'!C$16+$L296*'10k &amp; MO'!C$22+$M296*'10k &amp; MO'!C$28</f>
        <v>0</v>
      </c>
      <c r="U296" s="349">
        <f>+$I296*'10k &amp; MO'!D$4+$J296*'10k &amp; MO'!D$10+$K296*'10k &amp; MO'!D$16+$L296*'10k &amp; MO'!D$22+$M296*'10k &amp; MO'!D$28</f>
        <v>0</v>
      </c>
      <c r="V296" s="349">
        <f>+$I296*'10k &amp; MO'!E$4+$J296*'10k &amp; MO'!E$10+$K296*'10k &amp; MO'!E$16+$L296*'10k &amp; MO'!E$22+$M296*'10k &amp; MO'!E$28</f>
        <v>184.8</v>
      </c>
      <c r="W296" s="349">
        <f>+$I296*'10k &amp; MO'!F$4+$J296*'10k &amp; MO'!F$10+$K296*'10k &amp; MO'!F$16+$L296*'10k &amp; MO'!F$22+$M296*'10k &amp; MO'!F$28</f>
        <v>110.35199999999999</v>
      </c>
      <c r="X296" s="349">
        <f>+$I296*'10k &amp; MO'!G$4+$J296*'10k &amp; MO'!G$10+$K296*'10k &amp; MO'!G$16+$L296*'10k &amp; MO'!G$22+$M296*'10k &amp; MO'!G$28</f>
        <v>6099.4560000000001</v>
      </c>
      <c r="Y296" s="349">
        <f>+$N296*'10k &amp; MO'!H$4+$O296*'10k &amp; MO'!H$10+$P296*'10k &amp; MO'!H$16+$Q296*'10k &amp; MO'!H$22+$R296*'10k &amp; MO'!H$28</f>
        <v>0</v>
      </c>
      <c r="Z296" s="349">
        <f>+$N296*'10k &amp; MO'!I$4+$O296*'10k &amp; MO'!I$10+$P296*'10k &amp; MO'!I$16+$Q296*'10k &amp; MO'!I$22+$R296*'10k &amp; MO'!I$28</f>
        <v>0</v>
      </c>
      <c r="AA296" s="349">
        <f>+$N296*'10k &amp; MO'!J$4+$O296*'10k &amp; MO'!J$10+$P296*'10k &amp; MO'!J$16+$Q296*'10k &amp; MO'!J$22+$R296*'10k &amp; MO'!J$28</f>
        <v>337.27199999999999</v>
      </c>
      <c r="AB296" s="349">
        <f>+$N296*'10k &amp; MO'!K$4+$O296*'10k &amp; MO'!K$10+$P296*'10k &amp; MO'!K$16+$Q296*'10k &amp; MO'!K$22+$R296*'10k &amp; MO'!K$28</f>
        <v>460.46</v>
      </c>
      <c r="AC296" s="349">
        <f>+$N296*'10k &amp; MO'!L$4+$O296*'10k &amp; MO'!L$10+$P296*'10k &amp; MO'!L$16+$Q296*'10k &amp; MO'!L$22+$R296*'10k &amp; MO'!L$28</f>
        <v>17550.103999999999</v>
      </c>
      <c r="AD296" s="350">
        <f>+S296*'10k &amp; MO'!O$4</f>
        <v>40398.383999999998</v>
      </c>
      <c r="AF296" s="192" t="str">
        <f t="shared" si="37"/>
        <v>4072015</v>
      </c>
      <c r="AG296" s="192">
        <f>+IFERROR(VLOOKUP($AF296,'Limited Loss'!$F$5:$P$124,AG$3,FALSE),0)</f>
        <v>0</v>
      </c>
      <c r="AH296" s="193">
        <f>+IFERROR(VLOOKUP($AF296,'Limited Loss'!$F$5:$P$124,AH$3,FALSE),0)</f>
        <v>0</v>
      </c>
      <c r="AI296" s="193">
        <f>+IFERROR(VLOOKUP($AF296,'Limited Loss'!$F$5:$P$124,AI$3,FALSE),0)</f>
        <v>0</v>
      </c>
      <c r="AJ296" s="193">
        <f>+IFERROR(VLOOKUP($AF296,'Limited Loss'!$F$5:$P$124,AJ$3,FALSE),0)</f>
        <v>0</v>
      </c>
      <c r="AK296" s="100">
        <f>+IFERROR(VLOOKUP($AF296,'Limited Loss'!$F$5:$P$124,AK$3,FALSE),0)</f>
        <v>0</v>
      </c>
      <c r="AL296" s="193">
        <f>+IFERROR(VLOOKUP($AF296,'Limited Loss'!$F$5:$P$124,AL$3,FALSE),0)</f>
        <v>0</v>
      </c>
      <c r="AM296" s="193">
        <f>+IFERROR(VLOOKUP($AF296,'Limited Loss'!$F$5:$P$124,AM$3,FALSE),0)</f>
        <v>0</v>
      </c>
      <c r="AN296" s="193">
        <f>+IFERROR(VLOOKUP($AF296,'Limited Loss'!$F$5:$P$124,AN$3,FALSE),0)</f>
        <v>0</v>
      </c>
      <c r="AO296" s="193">
        <f>+IFERROR(VLOOKUP($AF296,'Limited Loss'!$F$5:$P$124,AO$3,FALSE),0)</f>
        <v>0</v>
      </c>
      <c r="AP296" s="100">
        <f>+IFERROR(VLOOKUP($AF296,'Limited Loss'!$F$5:$P$124,AP$3,FALSE),0)</f>
        <v>0</v>
      </c>
      <c r="AQ296" s="353"/>
      <c r="AR296" s="331">
        <f t="shared" si="38"/>
        <v>407</v>
      </c>
      <c r="AS296" s="332">
        <f t="shared" si="38"/>
        <v>2015</v>
      </c>
      <c r="AT296" s="349">
        <f t="shared" si="43"/>
        <v>0</v>
      </c>
      <c r="AU296" s="349">
        <f t="shared" si="43"/>
        <v>0</v>
      </c>
      <c r="AV296" s="349">
        <f t="shared" si="43"/>
        <v>184.8</v>
      </c>
      <c r="AW296" s="349">
        <f t="shared" si="43"/>
        <v>110.35199999999999</v>
      </c>
      <c r="AX296" s="350">
        <f t="shared" si="43"/>
        <v>6099.4560000000001</v>
      </c>
      <c r="AY296" s="349">
        <f t="shared" si="43"/>
        <v>0</v>
      </c>
      <c r="AZ296" s="349">
        <f t="shared" si="43"/>
        <v>0</v>
      </c>
      <c r="BA296" s="349">
        <f t="shared" si="43"/>
        <v>337.27199999999999</v>
      </c>
      <c r="BB296" s="349">
        <f t="shared" si="44"/>
        <v>460.46</v>
      </c>
      <c r="BC296" s="349">
        <f t="shared" si="44"/>
        <v>17550.103999999999</v>
      </c>
      <c r="BD296" s="350">
        <f t="shared" si="44"/>
        <v>40398.383999999998</v>
      </c>
      <c r="BE296" s="349">
        <f t="shared" si="40"/>
        <v>522.072</v>
      </c>
      <c r="BF296" s="375">
        <f t="shared" si="41"/>
        <v>24220.371999999999</v>
      </c>
      <c r="BG296" s="334">
        <f t="shared" si="42"/>
        <v>40398.383999999998</v>
      </c>
      <c r="BI296" s="107">
        <v>7445</v>
      </c>
      <c r="BJ296" s="108">
        <v>0</v>
      </c>
      <c r="BK296" s="108">
        <v>0</v>
      </c>
      <c r="BL296" s="108">
        <v>0</v>
      </c>
    </row>
    <row r="297" spans="1:64" x14ac:dyDescent="0.2">
      <c r="A297" s="326" t="str">
        <f t="shared" si="39"/>
        <v>4072016</v>
      </c>
      <c r="B297" s="331">
        <v>407</v>
      </c>
      <c r="C297" s="327">
        <v>2016</v>
      </c>
      <c r="D297" s="353">
        <f>+IFERROR(VLOOKUP($A297,Data_Loss!$A$2:$V$1180,6,FALSE),0)</f>
        <v>0</v>
      </c>
      <c r="E297" s="353">
        <f>+IFERROR(VLOOKUP($A297,Data_Loss!$A$2:$V$1180,7,FALSE),0)</f>
        <v>0</v>
      </c>
      <c r="F297" s="353">
        <f>+IFERROR(VLOOKUP($A297,Data_Loss!$A$2:$V$1180,8,FALSE),0)</f>
        <v>0</v>
      </c>
      <c r="G297" s="353">
        <f>+IFERROR(VLOOKUP($A297,Data_Loss!$A$2:$V$1180,9,FALSE),0)</f>
        <v>0</v>
      </c>
      <c r="H297" s="353">
        <f>+IFERROR(VLOOKUP($A297,Data_Loss!$A$2:$V$1180,10,FALSE),0)</f>
        <v>1</v>
      </c>
      <c r="I297" s="353">
        <f>+IFERROR(VLOOKUP($A297,Data_Loss!$A$2:$V$1300,12,FALSE),0)</f>
        <v>0</v>
      </c>
      <c r="J297" s="353">
        <f>+IFERROR(VLOOKUP($A297,Data_Loss!$A$2:$V$1300,13,FALSE),0)</f>
        <v>0</v>
      </c>
      <c r="K297" s="353">
        <f>+IFERROR(VLOOKUP($A297,Data_Loss!$A$2:$V$1300,14,FALSE),0)</f>
        <v>0</v>
      </c>
      <c r="L297" s="353">
        <f>+IFERROR(VLOOKUP($A297,Data_Loss!$A$2:$V$1300,15,FALSE),0)</f>
        <v>0</v>
      </c>
      <c r="M297" s="353">
        <f>+IFERROR(VLOOKUP($A297,Data_Loss!$A$2:$V$1300,16,FALSE),0)</f>
        <v>6000</v>
      </c>
      <c r="N297" s="353">
        <f>+IFERROR(VLOOKUP($A297,Data_Loss!$A$2:$V$1300,17,FALSE),0)</f>
        <v>0</v>
      </c>
      <c r="O297" s="353">
        <f>+IFERROR(VLOOKUP($A297,Data_Loss!$A$2:$V$1300,18,FALSE),0)</f>
        <v>0</v>
      </c>
      <c r="P297" s="353">
        <f>+IFERROR(VLOOKUP($A297,Data_Loss!$A$2:$V$1300,19,FALSE),0)</f>
        <v>0</v>
      </c>
      <c r="Q297" s="353">
        <f>+IFERROR(VLOOKUP($A297,Data_Loss!$A$2:$V$1300,20,FALSE),0)</f>
        <v>0</v>
      </c>
      <c r="R297" s="353">
        <f>+IFERROR(VLOOKUP($A297,Data_Loss!$A$2:$V$1300,21,FALSE),0)</f>
        <v>1409</v>
      </c>
      <c r="S297" s="353">
        <f>+IFERROR(VLOOKUP($A297,Data_Loss!$A$2:$V$1300,22,FALSE),0)</f>
        <v>3155</v>
      </c>
      <c r="T297" s="191">
        <f>+$I297*'10k &amp; MO'!C$5+$J297*'10k &amp; MO'!C$11+$K297*'10k &amp; MO'!C$17+$L297*'10k &amp; MO'!C$23+$M297*'10k &amp; MO'!C$29</f>
        <v>0</v>
      </c>
      <c r="U297" s="349">
        <f>+$I297*'10k &amp; MO'!D$5+$J297*'10k &amp; MO'!D$11+$K297*'10k &amp; MO'!D$17+$L297*'10k &amp; MO'!D$23+$M297*'10k &amp; MO'!D$29</f>
        <v>0</v>
      </c>
      <c r="V297" s="349">
        <f>+$I297*'10k &amp; MO'!E$5+$J297*'10k &amp; MO'!E$11+$K297*'10k &amp; MO'!E$17+$L297*'10k &amp; MO'!E$23+$M297*'10k &amp; MO'!E$29</f>
        <v>679.8</v>
      </c>
      <c r="W297" s="349">
        <f>+$I297*'10k &amp; MO'!F$5+$J297*'10k &amp; MO'!F$11+$K297*'10k &amp; MO'!F$17+$L297*'10k &amp; MO'!F$23+$M297*'10k &amp; MO'!F$29</f>
        <v>405.59999999999997</v>
      </c>
      <c r="X297" s="349">
        <f>+$I297*'10k &amp; MO'!G$5+$J297*'10k &amp; MO'!G$11+$K297*'10k &amp; MO'!G$17+$L297*'10k &amp; MO'!G$23+$M297*'10k &amp; MO'!G$29</f>
        <v>6244.7999999999993</v>
      </c>
      <c r="Y297" s="349">
        <f>+$N297*'10k &amp; MO'!H$5+$O297*'10k &amp; MO'!H$11+$P297*'10k &amp; MO'!H$17+$Q297*'10k &amp; MO'!H$23+$R297*'10k &amp; MO'!H$29</f>
        <v>0</v>
      </c>
      <c r="Z297" s="349">
        <f>+$N297*'10k &amp; MO'!I$5+$O297*'10k &amp; MO'!I$11+$P297*'10k &amp; MO'!I$17+$Q297*'10k &amp; MO'!I$23+$R297*'10k &amp; MO'!I$29</f>
        <v>0</v>
      </c>
      <c r="AA297" s="349">
        <f>+$N297*'10k &amp; MO'!J$5+$O297*'10k &amp; MO'!J$11+$P297*'10k &amp; MO'!J$17+$Q297*'10k &amp; MO'!J$23+$R297*'10k &amp; MO'!J$29</f>
        <v>124.9783</v>
      </c>
      <c r="AB297" s="349">
        <f>+$N297*'10k &amp; MO'!K$5+$O297*'10k &amp; MO'!K$11+$P297*'10k &amp; MO'!K$17+$Q297*'10k &amp; MO'!K$23+$R297*'10k &amp; MO'!K$29</f>
        <v>138.22290000000001</v>
      </c>
      <c r="AC297" s="349">
        <f>+$N297*'10k &amp; MO'!L$5+$O297*'10k &amp; MO'!L$11+$P297*'10k &amp; MO'!L$17+$Q297*'10k &amp; MO'!L$23+$R297*'10k &amp; MO'!L$29</f>
        <v>2123.6448</v>
      </c>
      <c r="AD297" s="350">
        <f>+S297*'10k &amp; MO'!O$5</f>
        <v>4252.9400000000005</v>
      </c>
      <c r="AF297" s="192" t="str">
        <f t="shared" si="37"/>
        <v>4072016</v>
      </c>
      <c r="AG297" s="192">
        <f>+IFERROR(VLOOKUP($AF297,'Limited Loss'!$F$5:$P$124,AG$3,FALSE),0)</f>
        <v>0</v>
      </c>
      <c r="AH297" s="193">
        <f>+IFERROR(VLOOKUP($AF297,'Limited Loss'!$F$5:$P$124,AH$3,FALSE),0)</f>
        <v>0</v>
      </c>
      <c r="AI297" s="193">
        <f>+IFERROR(VLOOKUP($AF297,'Limited Loss'!$F$5:$P$124,AI$3,FALSE),0)</f>
        <v>0</v>
      </c>
      <c r="AJ297" s="193">
        <f>+IFERROR(VLOOKUP($AF297,'Limited Loss'!$F$5:$P$124,AJ$3,FALSE),0)</f>
        <v>0</v>
      </c>
      <c r="AK297" s="100">
        <f>+IFERROR(VLOOKUP($AF297,'Limited Loss'!$F$5:$P$124,AK$3,FALSE),0)</f>
        <v>0</v>
      </c>
      <c r="AL297" s="193">
        <f>+IFERROR(VLOOKUP($AF297,'Limited Loss'!$F$5:$P$124,AL$3,FALSE),0)</f>
        <v>0</v>
      </c>
      <c r="AM297" s="193">
        <f>+IFERROR(VLOOKUP($AF297,'Limited Loss'!$F$5:$P$124,AM$3,FALSE),0)</f>
        <v>0</v>
      </c>
      <c r="AN297" s="193">
        <f>+IFERROR(VLOOKUP($AF297,'Limited Loss'!$F$5:$P$124,AN$3,FALSE),0)</f>
        <v>0</v>
      </c>
      <c r="AO297" s="193">
        <f>+IFERROR(VLOOKUP($AF297,'Limited Loss'!$F$5:$P$124,AO$3,FALSE),0)</f>
        <v>0</v>
      </c>
      <c r="AP297" s="100">
        <f>+IFERROR(VLOOKUP($AF297,'Limited Loss'!$F$5:$P$124,AP$3,FALSE),0)</f>
        <v>0</v>
      </c>
      <c r="AQ297" s="353"/>
      <c r="AR297" s="331">
        <f t="shared" si="38"/>
        <v>407</v>
      </c>
      <c r="AS297" s="332">
        <f t="shared" si="38"/>
        <v>2016</v>
      </c>
      <c r="AT297" s="349">
        <f t="shared" si="43"/>
        <v>0</v>
      </c>
      <c r="AU297" s="349">
        <f t="shared" si="43"/>
        <v>0</v>
      </c>
      <c r="AV297" s="349">
        <f t="shared" si="43"/>
        <v>679.8</v>
      </c>
      <c r="AW297" s="349">
        <f t="shared" si="43"/>
        <v>405.59999999999997</v>
      </c>
      <c r="AX297" s="350">
        <f t="shared" si="43"/>
        <v>6244.7999999999993</v>
      </c>
      <c r="AY297" s="349">
        <f t="shared" si="43"/>
        <v>0</v>
      </c>
      <c r="AZ297" s="349">
        <f t="shared" si="43"/>
        <v>0</v>
      </c>
      <c r="BA297" s="349">
        <f t="shared" si="43"/>
        <v>124.9783</v>
      </c>
      <c r="BB297" s="349">
        <f t="shared" si="44"/>
        <v>138.22290000000001</v>
      </c>
      <c r="BC297" s="349">
        <f t="shared" si="44"/>
        <v>2123.6448</v>
      </c>
      <c r="BD297" s="350">
        <f t="shared" si="44"/>
        <v>4252.9400000000005</v>
      </c>
      <c r="BE297" s="349">
        <f t="shared" si="40"/>
        <v>804.77829999999994</v>
      </c>
      <c r="BF297" s="375">
        <f t="shared" si="41"/>
        <v>8912.2677000000003</v>
      </c>
      <c r="BG297" s="334">
        <f t="shared" si="42"/>
        <v>4252.9400000000005</v>
      </c>
      <c r="BI297" s="107">
        <v>7453</v>
      </c>
      <c r="BJ297" s="108">
        <v>0</v>
      </c>
      <c r="BK297" s="108">
        <v>0</v>
      </c>
      <c r="BL297" s="108">
        <v>0</v>
      </c>
    </row>
    <row r="298" spans="1:64" x14ac:dyDescent="0.2">
      <c r="A298" s="326" t="str">
        <f t="shared" si="39"/>
        <v>4072017</v>
      </c>
      <c r="B298" s="331">
        <v>407</v>
      </c>
      <c r="C298" s="327">
        <v>2017</v>
      </c>
      <c r="D298" s="353">
        <f>+IFERROR(VLOOKUP($A298,Data_Loss!$A$2:$V$1180,6,FALSE),0)</f>
        <v>0</v>
      </c>
      <c r="E298" s="353">
        <f>+IFERROR(VLOOKUP($A298,Data_Loss!$A$2:$V$1180,7,FALSE),0)</f>
        <v>0</v>
      </c>
      <c r="F298" s="353">
        <f>+IFERROR(VLOOKUP($A298,Data_Loss!$A$2:$V$1180,8,FALSE),0)</f>
        <v>0</v>
      </c>
      <c r="G298" s="353">
        <f>+IFERROR(VLOOKUP($A298,Data_Loss!$A$2:$V$1180,9,FALSE),0)</f>
        <v>0</v>
      </c>
      <c r="H298" s="353">
        <f>+IFERROR(VLOOKUP($A298,Data_Loss!$A$2:$V$1180,10,FALSE),0)</f>
        <v>0</v>
      </c>
      <c r="I298" s="353">
        <f>+IFERROR(VLOOKUP($A298,Data_Loss!$A$2:$V$1300,12,FALSE),0)</f>
        <v>0</v>
      </c>
      <c r="J298" s="353">
        <f>+IFERROR(VLOOKUP($A298,Data_Loss!$A$2:$V$1300,13,FALSE),0)</f>
        <v>0</v>
      </c>
      <c r="K298" s="353">
        <f>+IFERROR(VLOOKUP($A298,Data_Loss!$A$2:$V$1300,14,FALSE),0)</f>
        <v>0</v>
      </c>
      <c r="L298" s="353">
        <f>+IFERROR(VLOOKUP($A298,Data_Loss!$A$2:$V$1300,15,FALSE),0)</f>
        <v>0</v>
      </c>
      <c r="M298" s="353">
        <f>+IFERROR(VLOOKUP($A298,Data_Loss!$A$2:$V$1300,16,FALSE),0)</f>
        <v>0</v>
      </c>
      <c r="N298" s="353">
        <f>+IFERROR(VLOOKUP($A298,Data_Loss!$A$2:$V$1300,17,FALSE),0)</f>
        <v>0</v>
      </c>
      <c r="O298" s="353">
        <f>+IFERROR(VLOOKUP($A298,Data_Loss!$A$2:$V$1300,18,FALSE),0)</f>
        <v>0</v>
      </c>
      <c r="P298" s="353">
        <f>+IFERROR(VLOOKUP($A298,Data_Loss!$A$2:$V$1300,19,FALSE),0)</f>
        <v>0</v>
      </c>
      <c r="Q298" s="353">
        <f>+IFERROR(VLOOKUP($A298,Data_Loss!$A$2:$V$1300,20,FALSE),0)</f>
        <v>0</v>
      </c>
      <c r="R298" s="353">
        <f>+IFERROR(VLOOKUP($A298,Data_Loss!$A$2:$V$1300,21,FALSE),0)</f>
        <v>0</v>
      </c>
      <c r="S298" s="353">
        <f>+IFERROR(VLOOKUP($A298,Data_Loss!$A$2:$V$1300,22,FALSE),0)</f>
        <v>0</v>
      </c>
      <c r="T298" s="191">
        <f>+$I298*'10k &amp; MO'!C$6+$J298*'10k &amp; MO'!C$12+$K298*'10k &amp; MO'!C$18+$L298*'10k &amp; MO'!C$24+$M298*'10k &amp; MO'!C$30</f>
        <v>0</v>
      </c>
      <c r="U298" s="349">
        <f>+$I298*'10k &amp; MO'!D$6+$J298*'10k &amp; MO'!D$12+$K298*'10k &amp; MO'!D$18+$L298*'10k &amp; MO'!D$24+$M298*'10k &amp; MO'!D$30</f>
        <v>0</v>
      </c>
      <c r="V298" s="349">
        <f>+$I298*'10k &amp; MO'!E$6+$J298*'10k &amp; MO'!E$12+$K298*'10k &amp; MO'!E$18+$L298*'10k &amp; MO'!E$24+$M298*'10k &amp; MO'!E$30</f>
        <v>0</v>
      </c>
      <c r="W298" s="349">
        <f>+$I298*'10k &amp; MO'!F$6+$J298*'10k &amp; MO'!F$12+$K298*'10k &amp; MO'!F$18+$L298*'10k &amp; MO'!F$24+$M298*'10k &amp; MO'!F$30</f>
        <v>0</v>
      </c>
      <c r="X298" s="349">
        <f>+$I298*'10k &amp; MO'!G$6+$J298*'10k &amp; MO'!G$12+$K298*'10k &amp; MO'!G$18+$L298*'10k &amp; MO'!G$24+$M298*'10k &amp; MO'!G$30</f>
        <v>0</v>
      </c>
      <c r="Y298" s="349">
        <f>+$N298*'10k &amp; MO'!H$6+$O298*'10k &amp; MO'!H$12+$P298*'10k &amp; MO'!H$18+$Q298*'10k &amp; MO'!H$24+$R298*'10k &amp; MO'!H$30</f>
        <v>0</v>
      </c>
      <c r="Z298" s="349">
        <f>+$N298*'10k &amp; MO'!I$6+$O298*'10k &amp; MO'!I$12+$P298*'10k &amp; MO'!I$18+$Q298*'10k &amp; MO'!I$24+$R298*'10k &amp; MO'!I$30</f>
        <v>0</v>
      </c>
      <c r="AA298" s="349">
        <f>+$N298*'10k &amp; MO'!J$6+$O298*'10k &amp; MO'!J$12+$P298*'10k &amp; MO'!J$18+$Q298*'10k &amp; MO'!J$24+$R298*'10k &amp; MO'!J$30</f>
        <v>0</v>
      </c>
      <c r="AB298" s="349">
        <f>+$N298*'10k &amp; MO'!K$6+$O298*'10k &amp; MO'!K$12+$P298*'10k &amp; MO'!K$18+$Q298*'10k &amp; MO'!K$24+$R298*'10k &amp; MO'!K$30</f>
        <v>0</v>
      </c>
      <c r="AC298" s="349">
        <f>+$N298*'10k &amp; MO'!L$6+$O298*'10k &amp; MO'!L$12+$P298*'10k &amp; MO'!L$18+$Q298*'10k &amp; MO'!L$24+$R298*'10k &amp; MO'!L$30</f>
        <v>0</v>
      </c>
      <c r="AD298" s="350">
        <f>+S298*'10k &amp; MO'!O$6</f>
        <v>0</v>
      </c>
      <c r="AF298" s="192" t="str">
        <f t="shared" si="37"/>
        <v>4072017</v>
      </c>
      <c r="AG298" s="192">
        <f>+IFERROR(VLOOKUP($AF298,'Limited Loss'!$F$5:$P$124,AG$3,FALSE),0)</f>
        <v>0</v>
      </c>
      <c r="AH298" s="193">
        <f>+IFERROR(VLOOKUP($AF298,'Limited Loss'!$F$5:$P$124,AH$3,FALSE),0)</f>
        <v>0</v>
      </c>
      <c r="AI298" s="193">
        <f>+IFERROR(VLOOKUP($AF298,'Limited Loss'!$F$5:$P$124,AI$3,FALSE),0)</f>
        <v>0</v>
      </c>
      <c r="AJ298" s="193">
        <f>+IFERROR(VLOOKUP($AF298,'Limited Loss'!$F$5:$P$124,AJ$3,FALSE),0)</f>
        <v>0</v>
      </c>
      <c r="AK298" s="100">
        <f>+IFERROR(VLOOKUP($AF298,'Limited Loss'!$F$5:$P$124,AK$3,FALSE),0)</f>
        <v>0</v>
      </c>
      <c r="AL298" s="193">
        <f>+IFERROR(VLOOKUP($AF298,'Limited Loss'!$F$5:$P$124,AL$3,FALSE),0)</f>
        <v>0</v>
      </c>
      <c r="AM298" s="193">
        <f>+IFERROR(VLOOKUP($AF298,'Limited Loss'!$F$5:$P$124,AM$3,FALSE),0)</f>
        <v>0</v>
      </c>
      <c r="AN298" s="193">
        <f>+IFERROR(VLOOKUP($AF298,'Limited Loss'!$F$5:$P$124,AN$3,FALSE),0)</f>
        <v>0</v>
      </c>
      <c r="AO298" s="193">
        <f>+IFERROR(VLOOKUP($AF298,'Limited Loss'!$F$5:$P$124,AO$3,FALSE),0)</f>
        <v>0</v>
      </c>
      <c r="AP298" s="100">
        <f>+IFERROR(VLOOKUP($AF298,'Limited Loss'!$F$5:$P$124,AP$3,FALSE),0)</f>
        <v>0</v>
      </c>
      <c r="AQ298" s="353"/>
      <c r="AR298" s="331">
        <f t="shared" si="38"/>
        <v>407</v>
      </c>
      <c r="AS298" s="332">
        <f t="shared" si="38"/>
        <v>2017</v>
      </c>
      <c r="AT298" s="349">
        <f t="shared" si="43"/>
        <v>0</v>
      </c>
      <c r="AU298" s="349">
        <f t="shared" si="43"/>
        <v>0</v>
      </c>
      <c r="AV298" s="349">
        <f t="shared" si="43"/>
        <v>0</v>
      </c>
      <c r="AW298" s="349">
        <f t="shared" si="43"/>
        <v>0</v>
      </c>
      <c r="AX298" s="350">
        <f t="shared" si="43"/>
        <v>0</v>
      </c>
      <c r="AY298" s="349">
        <f t="shared" si="43"/>
        <v>0</v>
      </c>
      <c r="AZ298" s="349">
        <f t="shared" si="43"/>
        <v>0</v>
      </c>
      <c r="BA298" s="349">
        <f t="shared" si="43"/>
        <v>0</v>
      </c>
      <c r="BB298" s="349">
        <f t="shared" si="44"/>
        <v>0</v>
      </c>
      <c r="BC298" s="349">
        <f t="shared" si="44"/>
        <v>0</v>
      </c>
      <c r="BD298" s="350">
        <f t="shared" si="44"/>
        <v>0</v>
      </c>
      <c r="BE298" s="349">
        <f t="shared" si="40"/>
        <v>0</v>
      </c>
      <c r="BF298" s="375">
        <f t="shared" si="41"/>
        <v>0</v>
      </c>
      <c r="BG298" s="334">
        <f t="shared" si="42"/>
        <v>0</v>
      </c>
      <c r="BI298" s="107">
        <v>9108</v>
      </c>
      <c r="BJ298" s="108">
        <v>0</v>
      </c>
      <c r="BK298" s="108">
        <v>0</v>
      </c>
      <c r="BL298" s="108">
        <v>0</v>
      </c>
    </row>
    <row r="299" spans="1:64" x14ac:dyDescent="0.2">
      <c r="A299" s="326" t="str">
        <f t="shared" si="39"/>
        <v>4072018</v>
      </c>
      <c r="B299" s="331">
        <v>407</v>
      </c>
      <c r="C299" s="327">
        <v>2018</v>
      </c>
      <c r="D299" s="353">
        <f>+IFERROR(VLOOKUP($A299,Data_Loss!$A$2:$V$1180,6,FALSE),0)</f>
        <v>0</v>
      </c>
      <c r="E299" s="353">
        <f>+IFERROR(VLOOKUP($A299,Data_Loss!$A$2:$V$1180,7,FALSE),0)</f>
        <v>0</v>
      </c>
      <c r="F299" s="353">
        <f>+IFERROR(VLOOKUP($A299,Data_Loss!$A$2:$V$1180,8,FALSE),0)</f>
        <v>0</v>
      </c>
      <c r="G299" s="353">
        <f>+IFERROR(VLOOKUP($A299,Data_Loss!$A$2:$V$1180,9,FALSE),0)</f>
        <v>0</v>
      </c>
      <c r="H299" s="353">
        <f>+IFERROR(VLOOKUP($A299,Data_Loss!$A$2:$V$1180,10,FALSE),0)</f>
        <v>0</v>
      </c>
      <c r="I299" s="353">
        <f>+IFERROR(VLOOKUP($A299,Data_Loss!$A$2:$V$1300,12,FALSE),0)</f>
        <v>0</v>
      </c>
      <c r="J299" s="353">
        <f>+IFERROR(VLOOKUP($A299,Data_Loss!$A$2:$V$1300,13,FALSE),0)</f>
        <v>0</v>
      </c>
      <c r="K299" s="353">
        <f>+IFERROR(VLOOKUP($A299,Data_Loss!$A$2:$V$1300,14,FALSE),0)</f>
        <v>0</v>
      </c>
      <c r="L299" s="353">
        <f>+IFERROR(VLOOKUP($A299,Data_Loss!$A$2:$V$1300,15,FALSE),0)</f>
        <v>0</v>
      </c>
      <c r="M299" s="353">
        <f>+IFERROR(VLOOKUP($A299,Data_Loss!$A$2:$V$1300,16,FALSE),0)</f>
        <v>0</v>
      </c>
      <c r="N299" s="353">
        <f>+IFERROR(VLOOKUP($A299,Data_Loss!$A$2:$V$1300,17,FALSE),0)</f>
        <v>0</v>
      </c>
      <c r="O299" s="353">
        <f>+IFERROR(VLOOKUP($A299,Data_Loss!$A$2:$V$1300,18,FALSE),0)</f>
        <v>0</v>
      </c>
      <c r="P299" s="353">
        <f>+IFERROR(VLOOKUP($A299,Data_Loss!$A$2:$V$1300,19,FALSE),0)</f>
        <v>0</v>
      </c>
      <c r="Q299" s="353">
        <f>+IFERROR(VLOOKUP($A299,Data_Loss!$A$2:$V$1300,20,FALSE),0)</f>
        <v>0</v>
      </c>
      <c r="R299" s="353">
        <f>+IFERROR(VLOOKUP($A299,Data_Loss!$A$2:$V$1300,21,FALSE),0)</f>
        <v>0</v>
      </c>
      <c r="S299" s="353">
        <f>+IFERROR(VLOOKUP($A299,Data_Loss!$A$2:$V$1300,22,FALSE),0)</f>
        <v>0</v>
      </c>
      <c r="T299" s="191">
        <f>+$I299*'10k &amp; MO'!C$7+$J299*'10k &amp; MO'!C$13+$K299*'10k &amp; MO'!C$19+$L299*'10k &amp; MO'!C$25+$M299*'10k &amp; MO'!C$31</f>
        <v>0</v>
      </c>
      <c r="U299" s="349">
        <f>+$I299*'10k &amp; MO'!D$7+$J299*'10k &amp; MO'!D$13+$K299*'10k &amp; MO'!D$19+$L299*'10k &amp; MO'!D$25+$M299*'10k &amp; MO'!D$31</f>
        <v>0</v>
      </c>
      <c r="V299" s="349">
        <f>+$I299*'10k &amp; MO'!E$7+$J299*'10k &amp; MO'!E$13+$K299*'10k &amp; MO'!E$19+$L299*'10k &amp; MO'!E$25+$M299*'10k &amp; MO'!E$31</f>
        <v>0</v>
      </c>
      <c r="W299" s="349">
        <f>+$I299*'10k &amp; MO'!F$7+$J299*'10k &amp; MO'!F$13+$K299*'10k &amp; MO'!F$19+$L299*'10k &amp; MO'!F$25+$M299*'10k &amp; MO'!F$31</f>
        <v>0</v>
      </c>
      <c r="X299" s="349">
        <f>+$I299*'10k &amp; MO'!G$7+$J299*'10k &amp; MO'!G$13+$K299*'10k &amp; MO'!G$19+$L299*'10k &amp; MO'!G$25+$M299*'10k &amp; MO'!G$31</f>
        <v>0</v>
      </c>
      <c r="Y299" s="349">
        <f>+$N299*'10k &amp; MO'!H$7+$O299*'10k &amp; MO'!H$13+$P299*'10k &amp; MO'!H$19+$Q299*'10k &amp; MO'!H$25+$R299*'10k &amp; MO'!H$31</f>
        <v>0</v>
      </c>
      <c r="Z299" s="349">
        <f>+$N299*'10k &amp; MO'!I$7+$O299*'10k &amp; MO'!I$13+$P299*'10k &amp; MO'!I$19+$Q299*'10k &amp; MO'!I$25+$R299*'10k &amp; MO'!I$31</f>
        <v>0</v>
      </c>
      <c r="AA299" s="349">
        <f>+$N299*'10k &amp; MO'!J$7+$O299*'10k &amp; MO'!J$13+$P299*'10k &amp; MO'!J$19+$Q299*'10k &amp; MO'!J$25+$R299*'10k &amp; MO'!J$31</f>
        <v>0</v>
      </c>
      <c r="AB299" s="349">
        <f>+$N299*'10k &amp; MO'!K$7+$O299*'10k &amp; MO'!K$13+$P299*'10k &amp; MO'!K$19+$Q299*'10k &amp; MO'!K$25+$R299*'10k &amp; MO'!K$31</f>
        <v>0</v>
      </c>
      <c r="AC299" s="349">
        <f>+$N299*'10k &amp; MO'!L$7+$O299*'10k &amp; MO'!L$13+$P299*'10k &amp; MO'!L$19+$Q299*'10k &amp; MO'!L$25+$R299*'10k &amp; MO'!L$31</f>
        <v>0</v>
      </c>
      <c r="AD299" s="350">
        <f>+S299*'10k &amp; MO'!O$7</f>
        <v>0</v>
      </c>
      <c r="AF299" s="192" t="str">
        <f t="shared" si="37"/>
        <v>4072018</v>
      </c>
      <c r="AG299" s="192">
        <f>+IFERROR(VLOOKUP($AF299,'Limited Loss'!$F$5:$P$124,AG$3,FALSE),0)</f>
        <v>0</v>
      </c>
      <c r="AH299" s="193">
        <f>+IFERROR(VLOOKUP($AF299,'Limited Loss'!$F$5:$P$124,AH$3,FALSE),0)</f>
        <v>0</v>
      </c>
      <c r="AI299" s="193">
        <f>+IFERROR(VLOOKUP($AF299,'Limited Loss'!$F$5:$P$124,AI$3,FALSE),0)</f>
        <v>0</v>
      </c>
      <c r="AJ299" s="193">
        <f>+IFERROR(VLOOKUP($AF299,'Limited Loss'!$F$5:$P$124,AJ$3,FALSE),0)</f>
        <v>0</v>
      </c>
      <c r="AK299" s="100">
        <f>+IFERROR(VLOOKUP($AF299,'Limited Loss'!$F$5:$P$124,AK$3,FALSE),0)</f>
        <v>0</v>
      </c>
      <c r="AL299" s="193">
        <f>+IFERROR(VLOOKUP($AF299,'Limited Loss'!$F$5:$P$124,AL$3,FALSE),0)</f>
        <v>0</v>
      </c>
      <c r="AM299" s="193">
        <f>+IFERROR(VLOOKUP($AF299,'Limited Loss'!$F$5:$P$124,AM$3,FALSE),0)</f>
        <v>0</v>
      </c>
      <c r="AN299" s="193">
        <f>+IFERROR(VLOOKUP($AF299,'Limited Loss'!$F$5:$P$124,AN$3,FALSE),0)</f>
        <v>0</v>
      </c>
      <c r="AO299" s="193">
        <f>+IFERROR(VLOOKUP($AF299,'Limited Loss'!$F$5:$P$124,AO$3,FALSE),0)</f>
        <v>0</v>
      </c>
      <c r="AP299" s="100">
        <f>+IFERROR(VLOOKUP($AF299,'Limited Loss'!$F$5:$P$124,AP$3,FALSE),0)</f>
        <v>0</v>
      </c>
      <c r="AQ299" s="353"/>
      <c r="AR299" s="331">
        <f t="shared" si="38"/>
        <v>407</v>
      </c>
      <c r="AS299" s="332">
        <f t="shared" si="38"/>
        <v>2018</v>
      </c>
      <c r="AT299" s="349">
        <f t="shared" si="43"/>
        <v>0</v>
      </c>
      <c r="AU299" s="349">
        <f t="shared" si="43"/>
        <v>0</v>
      </c>
      <c r="AV299" s="349">
        <f t="shared" si="43"/>
        <v>0</v>
      </c>
      <c r="AW299" s="349">
        <f t="shared" si="43"/>
        <v>0</v>
      </c>
      <c r="AX299" s="350">
        <f t="shared" si="43"/>
        <v>0</v>
      </c>
      <c r="AY299" s="349">
        <f t="shared" si="43"/>
        <v>0</v>
      </c>
      <c r="AZ299" s="349">
        <f t="shared" si="43"/>
        <v>0</v>
      </c>
      <c r="BA299" s="349">
        <f t="shared" si="43"/>
        <v>0</v>
      </c>
      <c r="BB299" s="349">
        <f t="shared" si="44"/>
        <v>0</v>
      </c>
      <c r="BC299" s="349">
        <f t="shared" si="44"/>
        <v>0</v>
      </c>
      <c r="BD299" s="350">
        <f t="shared" si="44"/>
        <v>0</v>
      </c>
      <c r="BE299" s="349">
        <f t="shared" si="40"/>
        <v>0</v>
      </c>
      <c r="BF299" s="375">
        <f t="shared" si="41"/>
        <v>0</v>
      </c>
      <c r="BG299" s="334">
        <f t="shared" si="42"/>
        <v>0</v>
      </c>
      <c r="BI299" s="107">
        <v>2104</v>
      </c>
      <c r="BJ299" s="108">
        <v>3081.5277999999998</v>
      </c>
      <c r="BK299" s="108">
        <v>10795.6194</v>
      </c>
      <c r="BL299" s="108">
        <v>0</v>
      </c>
    </row>
    <row r="300" spans="1:64" x14ac:dyDescent="0.2">
      <c r="A300" s="326" t="str">
        <f t="shared" si="39"/>
        <v>4112014</v>
      </c>
      <c r="B300" s="331">
        <v>411</v>
      </c>
      <c r="C300" s="327">
        <v>2014</v>
      </c>
      <c r="D300" s="353">
        <f>+IFERROR(VLOOKUP($A300,Data_Loss!$A$2:$V$1180,6,FALSE),0)</f>
        <v>0</v>
      </c>
      <c r="E300" s="353">
        <f>+IFERROR(VLOOKUP($A300,Data_Loss!$A$2:$V$1180,7,FALSE),0)</f>
        <v>0</v>
      </c>
      <c r="F300" s="353">
        <f>+IFERROR(VLOOKUP($A300,Data_Loss!$A$2:$V$1180,8,FALSE),0)</f>
        <v>0</v>
      </c>
      <c r="G300" s="353">
        <f>+IFERROR(VLOOKUP($A300,Data_Loss!$A$2:$V$1180,9,FALSE),0)</f>
        <v>0</v>
      </c>
      <c r="H300" s="353">
        <f>+IFERROR(VLOOKUP($A300,Data_Loss!$A$2:$V$1180,10,FALSE),0)</f>
        <v>1</v>
      </c>
      <c r="I300" s="353">
        <f>+IFERROR(VLOOKUP($A300,Data_Loss!$A$2:$V$1300,12,FALSE),0)</f>
        <v>0</v>
      </c>
      <c r="J300" s="353">
        <f>+IFERROR(VLOOKUP($A300,Data_Loss!$A$2:$V$1300,13,FALSE),0)</f>
        <v>0</v>
      </c>
      <c r="K300" s="353">
        <f>+IFERROR(VLOOKUP($A300,Data_Loss!$A$2:$V$1300,14,FALSE),0)</f>
        <v>0</v>
      </c>
      <c r="L300" s="353">
        <f>+IFERROR(VLOOKUP($A300,Data_Loss!$A$2:$V$1300,15,FALSE),0)</f>
        <v>0</v>
      </c>
      <c r="M300" s="353">
        <f>+IFERROR(VLOOKUP($A300,Data_Loss!$A$2:$V$1300,16,FALSE),0)</f>
        <v>570</v>
      </c>
      <c r="N300" s="353">
        <f>+IFERROR(VLOOKUP($A300,Data_Loss!$A$2:$V$1300,17,FALSE),0)</f>
        <v>0</v>
      </c>
      <c r="O300" s="353">
        <f>+IFERROR(VLOOKUP($A300,Data_Loss!$A$2:$V$1300,18,FALSE),0)</f>
        <v>0</v>
      </c>
      <c r="P300" s="353">
        <f>+IFERROR(VLOOKUP($A300,Data_Loss!$A$2:$V$1300,19,FALSE),0)</f>
        <v>0</v>
      </c>
      <c r="Q300" s="353">
        <f>+IFERROR(VLOOKUP($A300,Data_Loss!$A$2:$V$1300,20,FALSE),0)</f>
        <v>0</v>
      </c>
      <c r="R300" s="353">
        <f>+IFERROR(VLOOKUP($A300,Data_Loss!$A$2:$V$1300,21,FALSE),0)</f>
        <v>1149</v>
      </c>
      <c r="S300" s="353">
        <f>+IFERROR(VLOOKUP($A300,Data_Loss!$A$2:$V$1300,22,FALSE),0)</f>
        <v>6020</v>
      </c>
      <c r="T300" s="191">
        <f>+$I300*'10k &amp; MO'!C$3+$J300*'10k &amp; MO'!C$9+$K300*'10k &amp; MO'!C$15+$L300*'10k &amp; MO'!C$21+$M300*'10k &amp; MO'!C$27</f>
        <v>0</v>
      </c>
      <c r="U300" s="349">
        <f>+$I300*'10k &amp; MO'!D$3+$J300*'10k &amp; MO'!D$9+$K300*'10k &amp; MO'!D$15+$L300*'10k &amp; MO'!D$21+$M300*'10k &amp; MO'!D$27</f>
        <v>0</v>
      </c>
      <c r="V300" s="349">
        <f>+$I300*'10k &amp; MO'!E$3+$J300*'10k &amp; MO'!E$9+$K300*'10k &amp; MO'!E$15+$L300*'10k &amp; MO'!E$21+$M300*'10k &amp; MO'!E$27</f>
        <v>0</v>
      </c>
      <c r="W300" s="349">
        <f>+$I300*'10k &amp; MO'!F$3+$J300*'10k &amp; MO'!F$9+$K300*'10k &amp; MO'!F$15+$L300*'10k &amp; MO'!F$21+$M300*'10k &amp; MO'!F$27</f>
        <v>0</v>
      </c>
      <c r="X300" s="349">
        <f>+$I300*'10k &amp; MO'!G$3+$J300*'10k &amp; MO'!G$9+$K300*'10k &amp; MO'!G$15+$L300*'10k &amp; MO'!G$21+$M300*'10k &amp; MO'!G$27</f>
        <v>645.2399999999999</v>
      </c>
      <c r="Y300" s="349">
        <f>+$N300*'10k &amp; MO'!H$3+$O300*'10k &amp; MO'!H$9+$P300*'10k &amp; MO'!H$15+$Q300*'10k &amp; MO'!H$21+$R300*'10k &amp; MO'!H$27</f>
        <v>0</v>
      </c>
      <c r="Z300" s="349">
        <f>+$N300*'10k &amp; MO'!I$3+$O300*'10k &amp; MO'!I$9+$P300*'10k &amp; MO'!I$15+$Q300*'10k &amp; MO'!I$21+$R300*'10k &amp; MO'!I$27</f>
        <v>0</v>
      </c>
      <c r="AA300" s="349">
        <f>+$N300*'10k &amp; MO'!J$3+$O300*'10k &amp; MO'!J$9+$P300*'10k &amp; MO'!J$15+$Q300*'10k &amp; MO'!J$21+$R300*'10k &amp; MO'!J$27</f>
        <v>0</v>
      </c>
      <c r="AB300" s="349">
        <f>+$N300*'10k &amp; MO'!K$3+$O300*'10k &amp; MO'!K$9+$P300*'10k &amp; MO'!K$15+$Q300*'10k &amp; MO'!K$21+$R300*'10k &amp; MO'!K$27</f>
        <v>0</v>
      </c>
      <c r="AC300" s="349">
        <f>+$N300*'10k &amp; MO'!L$3+$O300*'10k &amp; MO'!L$9+$P300*'10k &amp; MO'!L$15+$Q300*'10k &amp; MO'!L$21+$R300*'10k &amp; MO'!L$27</f>
        <v>1771.758</v>
      </c>
      <c r="AD300" s="350">
        <f>+S300*'10k &amp; MO'!O$3</f>
        <v>6447.42</v>
      </c>
      <c r="AF300" s="192" t="str">
        <f t="shared" si="37"/>
        <v>4112014</v>
      </c>
      <c r="AG300" s="192">
        <f>+IFERROR(VLOOKUP($AF300,'Limited Loss'!$F$5:$P$124,AG$3,FALSE),0)</f>
        <v>0</v>
      </c>
      <c r="AH300" s="193">
        <f>+IFERROR(VLOOKUP($AF300,'Limited Loss'!$F$5:$P$124,AH$3,FALSE),0)</f>
        <v>0</v>
      </c>
      <c r="AI300" s="193">
        <f>+IFERROR(VLOOKUP($AF300,'Limited Loss'!$F$5:$P$124,AI$3,FALSE),0)</f>
        <v>0</v>
      </c>
      <c r="AJ300" s="193">
        <f>+IFERROR(VLOOKUP($AF300,'Limited Loss'!$F$5:$P$124,AJ$3,FALSE),0)</f>
        <v>0</v>
      </c>
      <c r="AK300" s="100">
        <f>+IFERROR(VLOOKUP($AF300,'Limited Loss'!$F$5:$P$124,AK$3,FALSE),0)</f>
        <v>0</v>
      </c>
      <c r="AL300" s="193">
        <f>+IFERROR(VLOOKUP($AF300,'Limited Loss'!$F$5:$P$124,AL$3,FALSE),0)</f>
        <v>0</v>
      </c>
      <c r="AM300" s="193">
        <f>+IFERROR(VLOOKUP($AF300,'Limited Loss'!$F$5:$P$124,AM$3,FALSE),0)</f>
        <v>0</v>
      </c>
      <c r="AN300" s="193">
        <f>+IFERROR(VLOOKUP($AF300,'Limited Loss'!$F$5:$P$124,AN$3,FALSE),0)</f>
        <v>0</v>
      </c>
      <c r="AO300" s="193">
        <f>+IFERROR(VLOOKUP($AF300,'Limited Loss'!$F$5:$P$124,AO$3,FALSE),0)</f>
        <v>0</v>
      </c>
      <c r="AP300" s="100">
        <f>+IFERROR(VLOOKUP($AF300,'Limited Loss'!$F$5:$P$124,AP$3,FALSE),0)</f>
        <v>0</v>
      </c>
      <c r="AQ300" s="353"/>
      <c r="AR300" s="331">
        <f t="shared" si="38"/>
        <v>411</v>
      </c>
      <c r="AS300" s="332">
        <f t="shared" si="38"/>
        <v>2014</v>
      </c>
      <c r="AT300" s="349">
        <f t="shared" si="43"/>
        <v>0</v>
      </c>
      <c r="AU300" s="349">
        <f t="shared" si="43"/>
        <v>0</v>
      </c>
      <c r="AV300" s="349">
        <f t="shared" si="43"/>
        <v>0</v>
      </c>
      <c r="AW300" s="349">
        <f t="shared" si="43"/>
        <v>0</v>
      </c>
      <c r="AX300" s="350">
        <f t="shared" si="43"/>
        <v>645.2399999999999</v>
      </c>
      <c r="AY300" s="349">
        <f t="shared" si="43"/>
        <v>0</v>
      </c>
      <c r="AZ300" s="349">
        <f t="shared" si="43"/>
        <v>0</v>
      </c>
      <c r="BA300" s="349">
        <f t="shared" si="43"/>
        <v>0</v>
      </c>
      <c r="BB300" s="349">
        <f t="shared" si="44"/>
        <v>0</v>
      </c>
      <c r="BC300" s="349">
        <f t="shared" si="44"/>
        <v>1771.758</v>
      </c>
      <c r="BD300" s="350">
        <f t="shared" si="44"/>
        <v>6447.42</v>
      </c>
      <c r="BE300" s="349">
        <f t="shared" si="40"/>
        <v>0</v>
      </c>
      <c r="BF300" s="375">
        <f t="shared" si="41"/>
        <v>2416.998</v>
      </c>
      <c r="BG300" s="334">
        <f t="shared" si="42"/>
        <v>6447.42</v>
      </c>
      <c r="BI300" s="107">
        <v>2221</v>
      </c>
      <c r="BJ300" s="108">
        <v>24280.574199999999</v>
      </c>
      <c r="BK300" s="108">
        <v>116062.7494</v>
      </c>
      <c r="BL300" s="108">
        <v>11652.240000000002</v>
      </c>
    </row>
    <row r="301" spans="1:64" x14ac:dyDescent="0.2">
      <c r="A301" s="326" t="str">
        <f t="shared" si="39"/>
        <v>4112015</v>
      </c>
      <c r="B301" s="331">
        <v>411</v>
      </c>
      <c r="C301" s="327">
        <v>2015</v>
      </c>
      <c r="D301" s="353">
        <f>+IFERROR(VLOOKUP($A301,Data_Loss!$A$2:$V$1180,6,FALSE),0)</f>
        <v>0</v>
      </c>
      <c r="E301" s="353">
        <f>+IFERROR(VLOOKUP($A301,Data_Loss!$A$2:$V$1180,7,FALSE),0)</f>
        <v>0</v>
      </c>
      <c r="F301" s="353">
        <f>+IFERROR(VLOOKUP($A301,Data_Loss!$A$2:$V$1180,8,FALSE),0)</f>
        <v>1</v>
      </c>
      <c r="G301" s="353">
        <f>+IFERROR(VLOOKUP($A301,Data_Loss!$A$2:$V$1180,9,FALSE),0)</f>
        <v>3</v>
      </c>
      <c r="H301" s="353">
        <f>+IFERROR(VLOOKUP($A301,Data_Loss!$A$2:$V$1180,10,FALSE),0)</f>
        <v>5</v>
      </c>
      <c r="I301" s="353">
        <f>+IFERROR(VLOOKUP($A301,Data_Loss!$A$2:$V$1300,12,FALSE),0)</f>
        <v>0</v>
      </c>
      <c r="J301" s="353">
        <f>+IFERROR(VLOOKUP($A301,Data_Loss!$A$2:$V$1300,13,FALSE),0)</f>
        <v>0</v>
      </c>
      <c r="K301" s="353">
        <f>+IFERROR(VLOOKUP($A301,Data_Loss!$A$2:$V$1300,14,FALSE),0)</f>
        <v>130000</v>
      </c>
      <c r="L301" s="353">
        <f>+IFERROR(VLOOKUP($A301,Data_Loss!$A$2:$V$1300,15,FALSE),0)</f>
        <v>22916</v>
      </c>
      <c r="M301" s="353">
        <f>+IFERROR(VLOOKUP($A301,Data_Loss!$A$2:$V$1300,16,FALSE),0)</f>
        <v>84264</v>
      </c>
      <c r="N301" s="353">
        <f>+IFERROR(VLOOKUP($A301,Data_Loss!$A$2:$V$1300,17,FALSE),0)</f>
        <v>0</v>
      </c>
      <c r="O301" s="353">
        <f>+IFERROR(VLOOKUP($A301,Data_Loss!$A$2:$V$1300,18,FALSE),0)</f>
        <v>0</v>
      </c>
      <c r="P301" s="353">
        <f>+IFERROR(VLOOKUP($A301,Data_Loss!$A$2:$V$1300,19,FALSE),0)</f>
        <v>1543</v>
      </c>
      <c r="Q301" s="353">
        <f>+IFERROR(VLOOKUP($A301,Data_Loss!$A$2:$V$1300,20,FALSE),0)</f>
        <v>27378</v>
      </c>
      <c r="R301" s="353">
        <f>+IFERROR(VLOOKUP($A301,Data_Loss!$A$2:$V$1300,21,FALSE),0)</f>
        <v>47607</v>
      </c>
      <c r="S301" s="353">
        <f>+IFERROR(VLOOKUP($A301,Data_Loss!$A$2:$V$1300,22,FALSE),0)</f>
        <v>20818</v>
      </c>
      <c r="T301" s="191">
        <f>+$I301*'10k &amp; MO'!C$4+$J301*'10k &amp; MO'!C$10+$K301*'10k &amp; MO'!C$16+$L301*'10k &amp; MO'!C$22+$M301*'10k &amp; MO'!C$28</f>
        <v>0</v>
      </c>
      <c r="U301" s="349">
        <f>+$I301*'10k &amp; MO'!D$4+$J301*'10k &amp; MO'!D$10+$K301*'10k &amp; MO'!D$16+$L301*'10k &amp; MO'!D$22+$M301*'10k &amp; MO'!D$28</f>
        <v>0</v>
      </c>
      <c r="V301" s="349">
        <f>+$I301*'10k &amp; MO'!E$4+$J301*'10k &amp; MO'!E$10+$K301*'10k &amp; MO'!E$16+$L301*'10k &amp; MO'!E$22+$M301*'10k &amp; MO'!E$28</f>
        <v>234456.43399999998</v>
      </c>
      <c r="W301" s="349">
        <f>+$I301*'10k &amp; MO'!F$4+$J301*'10k &amp; MO'!F$10+$K301*'10k &amp; MO'!F$16+$L301*'10k &amp; MO'!F$22+$M301*'10k &amp; MO'!F$28</f>
        <v>28094.427599999999</v>
      </c>
      <c r="X301" s="349">
        <f>+$I301*'10k &amp; MO'!G$4+$J301*'10k &amp; MO'!G$10+$K301*'10k &amp; MO'!G$16+$L301*'10k &amp; MO'!G$22+$M301*'10k &amp; MO'!G$28</f>
        <v>98142.975600000005</v>
      </c>
      <c r="Y301" s="349">
        <f>+$N301*'10k &amp; MO'!H$4+$O301*'10k &amp; MO'!H$10+$P301*'10k &amp; MO'!H$16+$Q301*'10k &amp; MO'!H$22+$R301*'10k &amp; MO'!H$28</f>
        <v>0</v>
      </c>
      <c r="Z301" s="349">
        <f>+$N301*'10k &amp; MO'!I$4+$O301*'10k &amp; MO'!I$10+$P301*'10k &amp; MO'!I$16+$Q301*'10k &amp; MO'!I$22+$R301*'10k &amp; MO'!I$28</f>
        <v>0</v>
      </c>
      <c r="AA301" s="349">
        <f>+$N301*'10k &amp; MO'!J$4+$O301*'10k &amp; MO'!J$10+$P301*'10k &amp; MO'!J$16+$Q301*'10k &amp; MO'!J$22+$R301*'10k &amp; MO'!J$28</f>
        <v>10772.182000000001</v>
      </c>
      <c r="AB301" s="349">
        <f>+$N301*'10k &amp; MO'!K$4+$O301*'10k &amp; MO'!K$10+$P301*'10k &amp; MO'!K$16+$Q301*'10k &amp; MO'!K$22+$R301*'10k &amp; MO'!K$28</f>
        <v>44121.870500000005</v>
      </c>
      <c r="AC301" s="349">
        <f>+$N301*'10k &amp; MO'!L$4+$O301*'10k &amp; MO'!L$10+$P301*'10k &amp; MO'!L$16+$Q301*'10k &amp; MO'!L$22+$R301*'10k &amp; MO'!L$28</f>
        <v>70509.609800000006</v>
      </c>
      <c r="AD301" s="350">
        <f>+S301*'10k &amp; MO'!O$4</f>
        <v>25231.416000000001</v>
      </c>
      <c r="AF301" s="192" t="str">
        <f t="shared" si="37"/>
        <v>4112015</v>
      </c>
      <c r="AG301" s="192">
        <f>+IFERROR(VLOOKUP($AF301,'Limited Loss'!$F$5:$P$124,AG$3,FALSE),0)</f>
        <v>0</v>
      </c>
      <c r="AH301" s="193">
        <f>+IFERROR(VLOOKUP($AF301,'Limited Loss'!$F$5:$P$124,AH$3,FALSE),0)</f>
        <v>0</v>
      </c>
      <c r="AI301" s="193">
        <f>+IFERROR(VLOOKUP($AF301,'Limited Loss'!$F$5:$P$124,AI$3,FALSE),0)</f>
        <v>0</v>
      </c>
      <c r="AJ301" s="193">
        <f>+IFERROR(VLOOKUP($AF301,'Limited Loss'!$F$5:$P$124,AJ$3,FALSE),0)</f>
        <v>0</v>
      </c>
      <c r="AK301" s="100">
        <f>+IFERROR(VLOOKUP($AF301,'Limited Loss'!$F$5:$P$124,AK$3,FALSE),0)</f>
        <v>0</v>
      </c>
      <c r="AL301" s="193">
        <f>+IFERROR(VLOOKUP($AF301,'Limited Loss'!$F$5:$P$124,AL$3,FALSE),0)</f>
        <v>0</v>
      </c>
      <c r="AM301" s="193">
        <f>+IFERROR(VLOOKUP($AF301,'Limited Loss'!$F$5:$P$124,AM$3,FALSE),0)</f>
        <v>0</v>
      </c>
      <c r="AN301" s="193">
        <f>+IFERROR(VLOOKUP($AF301,'Limited Loss'!$F$5:$P$124,AN$3,FALSE),0)</f>
        <v>0</v>
      </c>
      <c r="AO301" s="193">
        <f>+IFERROR(VLOOKUP($AF301,'Limited Loss'!$F$5:$P$124,AO$3,FALSE),0)</f>
        <v>0</v>
      </c>
      <c r="AP301" s="100">
        <f>+IFERROR(VLOOKUP($AF301,'Limited Loss'!$F$5:$P$124,AP$3,FALSE),0)</f>
        <v>0</v>
      </c>
      <c r="AQ301" s="353"/>
      <c r="AR301" s="331">
        <f t="shared" si="38"/>
        <v>411</v>
      </c>
      <c r="AS301" s="332">
        <f t="shared" si="38"/>
        <v>2015</v>
      </c>
      <c r="AT301" s="349">
        <f t="shared" si="43"/>
        <v>0</v>
      </c>
      <c r="AU301" s="349">
        <f t="shared" si="43"/>
        <v>0</v>
      </c>
      <c r="AV301" s="349">
        <f t="shared" si="43"/>
        <v>234456.43399999998</v>
      </c>
      <c r="AW301" s="349">
        <f t="shared" si="43"/>
        <v>28094.427599999999</v>
      </c>
      <c r="AX301" s="350">
        <f t="shared" si="43"/>
        <v>98142.975600000005</v>
      </c>
      <c r="AY301" s="349">
        <f t="shared" si="43"/>
        <v>0</v>
      </c>
      <c r="AZ301" s="349">
        <f t="shared" si="43"/>
        <v>0</v>
      </c>
      <c r="BA301" s="349">
        <f t="shared" si="43"/>
        <v>10772.182000000001</v>
      </c>
      <c r="BB301" s="349">
        <f t="shared" si="44"/>
        <v>44121.870500000005</v>
      </c>
      <c r="BC301" s="349">
        <f t="shared" si="44"/>
        <v>70509.609800000006</v>
      </c>
      <c r="BD301" s="350">
        <f t="shared" si="44"/>
        <v>25231.416000000001</v>
      </c>
      <c r="BE301" s="349">
        <f t="shared" si="40"/>
        <v>245228.61599999998</v>
      </c>
      <c r="BF301" s="375">
        <f t="shared" si="41"/>
        <v>240868.88350000003</v>
      </c>
      <c r="BG301" s="334">
        <f t="shared" si="42"/>
        <v>25231.416000000001</v>
      </c>
      <c r="BI301" s="107">
        <v>2222</v>
      </c>
      <c r="BJ301" s="108">
        <v>126441.4489</v>
      </c>
      <c r="BK301" s="108">
        <v>258898.5882</v>
      </c>
      <c r="BL301" s="108">
        <v>21511.031999999999</v>
      </c>
    </row>
    <row r="302" spans="1:64" x14ac:dyDescent="0.2">
      <c r="A302" s="326" t="str">
        <f t="shared" si="39"/>
        <v>4112016</v>
      </c>
      <c r="B302" s="331">
        <v>411</v>
      </c>
      <c r="C302" s="327">
        <v>2016</v>
      </c>
      <c r="D302" s="353">
        <f>+IFERROR(VLOOKUP($A302,Data_Loss!$A$2:$V$1180,6,FALSE),0)</f>
        <v>0</v>
      </c>
      <c r="E302" s="353">
        <f>+IFERROR(VLOOKUP($A302,Data_Loss!$A$2:$V$1180,7,FALSE),0)</f>
        <v>0</v>
      </c>
      <c r="F302" s="353">
        <f>+IFERROR(VLOOKUP($A302,Data_Loss!$A$2:$V$1180,8,FALSE),0)</f>
        <v>0</v>
      </c>
      <c r="G302" s="353">
        <f>+IFERROR(VLOOKUP($A302,Data_Loss!$A$2:$V$1180,9,FALSE),0)</f>
        <v>2</v>
      </c>
      <c r="H302" s="353">
        <f>+IFERROR(VLOOKUP($A302,Data_Loss!$A$2:$V$1180,10,FALSE),0)</f>
        <v>5</v>
      </c>
      <c r="I302" s="353">
        <f>+IFERROR(VLOOKUP($A302,Data_Loss!$A$2:$V$1300,12,FALSE),0)</f>
        <v>0</v>
      </c>
      <c r="J302" s="353">
        <f>+IFERROR(VLOOKUP($A302,Data_Loss!$A$2:$V$1300,13,FALSE),0)</f>
        <v>0</v>
      </c>
      <c r="K302" s="353">
        <f>+IFERROR(VLOOKUP($A302,Data_Loss!$A$2:$V$1300,14,FALSE),0)</f>
        <v>0</v>
      </c>
      <c r="L302" s="353">
        <f>+IFERROR(VLOOKUP($A302,Data_Loss!$A$2:$V$1300,15,FALSE),0)</f>
        <v>4218</v>
      </c>
      <c r="M302" s="353">
        <f>+IFERROR(VLOOKUP($A302,Data_Loss!$A$2:$V$1300,16,FALSE),0)</f>
        <v>47335</v>
      </c>
      <c r="N302" s="353">
        <f>+IFERROR(VLOOKUP($A302,Data_Loss!$A$2:$V$1300,17,FALSE),0)</f>
        <v>0</v>
      </c>
      <c r="O302" s="353">
        <f>+IFERROR(VLOOKUP($A302,Data_Loss!$A$2:$V$1300,18,FALSE),0)</f>
        <v>0</v>
      </c>
      <c r="P302" s="353">
        <f>+IFERROR(VLOOKUP($A302,Data_Loss!$A$2:$V$1300,19,FALSE),0)</f>
        <v>0</v>
      </c>
      <c r="Q302" s="353">
        <f>+IFERROR(VLOOKUP($A302,Data_Loss!$A$2:$V$1300,20,FALSE),0)</f>
        <v>6321</v>
      </c>
      <c r="R302" s="353">
        <f>+IFERROR(VLOOKUP($A302,Data_Loss!$A$2:$V$1300,21,FALSE),0)</f>
        <v>46295</v>
      </c>
      <c r="S302" s="353">
        <f>+IFERROR(VLOOKUP($A302,Data_Loss!$A$2:$V$1300,22,FALSE),0)</f>
        <v>23869</v>
      </c>
      <c r="T302" s="191">
        <f>+$I302*'10k &amp; MO'!C$5+$J302*'10k &amp; MO'!C$11+$K302*'10k &amp; MO'!C$17+$L302*'10k &amp; MO'!C$23+$M302*'10k &amp; MO'!C$29</f>
        <v>0</v>
      </c>
      <c r="U302" s="349">
        <f>+$I302*'10k &amp; MO'!D$5+$J302*'10k &amp; MO'!D$11+$K302*'10k &amp; MO'!D$17+$L302*'10k &amp; MO'!D$23+$M302*'10k &amp; MO'!D$29</f>
        <v>0</v>
      </c>
      <c r="V302" s="349">
        <f>+$I302*'10k &amp; MO'!E$5+$J302*'10k &amp; MO'!E$11+$K302*'10k &amp; MO'!E$17+$L302*'10k &amp; MO'!E$23+$M302*'10k &amp; MO'!E$29</f>
        <v>6733.4836999999998</v>
      </c>
      <c r="W302" s="349">
        <f>+$I302*'10k &amp; MO'!F$5+$J302*'10k &amp; MO'!F$11+$K302*'10k &amp; MO'!F$17+$L302*'10k &amp; MO'!F$23+$M302*'10k &amp; MO'!F$29</f>
        <v>7764.1437999999998</v>
      </c>
      <c r="X302" s="349">
        <f>+$I302*'10k &amp; MO'!G$5+$J302*'10k &amp; MO'!G$11+$K302*'10k &amp; MO'!G$17+$L302*'10k &amp; MO'!G$23+$M302*'10k &amp; MO'!G$29</f>
        <v>49371.296199999997</v>
      </c>
      <c r="Y302" s="349">
        <f>+$N302*'10k &amp; MO'!H$5+$O302*'10k &amp; MO'!H$11+$P302*'10k &amp; MO'!H$17+$Q302*'10k &amp; MO'!H$23+$R302*'10k &amp; MO'!H$29</f>
        <v>0</v>
      </c>
      <c r="Z302" s="349">
        <f>+$N302*'10k &amp; MO'!I$5+$O302*'10k &amp; MO'!I$11+$P302*'10k &amp; MO'!I$17+$Q302*'10k &amp; MO'!I$23+$R302*'10k &amp; MO'!I$29</f>
        <v>0</v>
      </c>
      <c r="AA302" s="349">
        <f>+$N302*'10k &amp; MO'!J$5+$O302*'10k &amp; MO'!J$11+$P302*'10k &amp; MO'!J$17+$Q302*'10k &amp; MO'!J$23+$R302*'10k &amp; MO'!J$29</f>
        <v>6352.2178000000004</v>
      </c>
      <c r="AB302" s="349">
        <f>+$N302*'10k &amp; MO'!K$5+$O302*'10k &amp; MO'!K$11+$P302*'10k &amp; MO'!K$17+$Q302*'10k &amp; MO'!K$23+$R302*'10k &amp; MO'!K$29</f>
        <v>14533.776300000001</v>
      </c>
      <c r="AC302" s="349">
        <f>+$N302*'10k &amp; MO'!L$5+$O302*'10k &amp; MO'!L$11+$P302*'10k &amp; MO'!L$17+$Q302*'10k &amp; MO'!L$23+$R302*'10k &amp; MO'!L$29</f>
        <v>70079.232000000004</v>
      </c>
      <c r="AD302" s="350">
        <f>+S302*'10k &amp; MO'!O$5</f>
        <v>32175.412</v>
      </c>
      <c r="AF302" s="192" t="str">
        <f t="shared" si="37"/>
        <v>4112016</v>
      </c>
      <c r="AG302" s="192">
        <f>+IFERROR(VLOOKUP($AF302,'Limited Loss'!$F$5:$P$124,AG$3,FALSE),0)</f>
        <v>0</v>
      </c>
      <c r="AH302" s="193">
        <f>+IFERROR(VLOOKUP($AF302,'Limited Loss'!$F$5:$P$124,AH$3,FALSE),0)</f>
        <v>0</v>
      </c>
      <c r="AI302" s="193">
        <f>+IFERROR(VLOOKUP($AF302,'Limited Loss'!$F$5:$P$124,AI$3,FALSE),0)</f>
        <v>0</v>
      </c>
      <c r="AJ302" s="193">
        <f>+IFERROR(VLOOKUP($AF302,'Limited Loss'!$F$5:$P$124,AJ$3,FALSE),0)</f>
        <v>0</v>
      </c>
      <c r="AK302" s="100">
        <f>+IFERROR(VLOOKUP($AF302,'Limited Loss'!$F$5:$P$124,AK$3,FALSE),0)</f>
        <v>0</v>
      </c>
      <c r="AL302" s="193">
        <f>+IFERROR(VLOOKUP($AF302,'Limited Loss'!$F$5:$P$124,AL$3,FALSE),0)</f>
        <v>0</v>
      </c>
      <c r="AM302" s="193">
        <f>+IFERROR(VLOOKUP($AF302,'Limited Loss'!$F$5:$P$124,AM$3,FALSE),0)</f>
        <v>0</v>
      </c>
      <c r="AN302" s="193">
        <f>+IFERROR(VLOOKUP($AF302,'Limited Loss'!$F$5:$P$124,AN$3,FALSE),0)</f>
        <v>0</v>
      </c>
      <c r="AO302" s="193">
        <f>+IFERROR(VLOOKUP($AF302,'Limited Loss'!$F$5:$P$124,AO$3,FALSE),0)</f>
        <v>0</v>
      </c>
      <c r="AP302" s="100">
        <f>+IFERROR(VLOOKUP($AF302,'Limited Loss'!$F$5:$P$124,AP$3,FALSE),0)</f>
        <v>0</v>
      </c>
      <c r="AQ302" s="353"/>
      <c r="AR302" s="331">
        <f t="shared" si="38"/>
        <v>411</v>
      </c>
      <c r="AS302" s="332">
        <f t="shared" si="38"/>
        <v>2016</v>
      </c>
      <c r="AT302" s="349">
        <f t="shared" si="43"/>
        <v>0</v>
      </c>
      <c r="AU302" s="349">
        <f t="shared" si="43"/>
        <v>0</v>
      </c>
      <c r="AV302" s="349">
        <f t="shared" si="43"/>
        <v>6733.4836999999998</v>
      </c>
      <c r="AW302" s="349">
        <f t="shared" si="43"/>
        <v>7764.1437999999998</v>
      </c>
      <c r="AX302" s="350">
        <f t="shared" si="43"/>
        <v>49371.296199999997</v>
      </c>
      <c r="AY302" s="349">
        <f t="shared" si="43"/>
        <v>0</v>
      </c>
      <c r="AZ302" s="349">
        <f t="shared" si="43"/>
        <v>0</v>
      </c>
      <c r="BA302" s="349">
        <f t="shared" si="43"/>
        <v>6352.2178000000004</v>
      </c>
      <c r="BB302" s="349">
        <f t="shared" si="44"/>
        <v>14533.776300000001</v>
      </c>
      <c r="BC302" s="349">
        <f t="shared" si="44"/>
        <v>70079.232000000004</v>
      </c>
      <c r="BD302" s="350">
        <f t="shared" si="44"/>
        <v>32175.412</v>
      </c>
      <c r="BE302" s="349">
        <f t="shared" si="40"/>
        <v>13085.701499999999</v>
      </c>
      <c r="BF302" s="375">
        <f t="shared" si="41"/>
        <v>141748.44829999999</v>
      </c>
      <c r="BG302" s="334">
        <f t="shared" si="42"/>
        <v>32175.412</v>
      </c>
      <c r="BI302" s="107">
        <v>2281</v>
      </c>
      <c r="BJ302" s="108">
        <v>0</v>
      </c>
      <c r="BK302" s="108">
        <v>0</v>
      </c>
      <c r="BL302" s="108">
        <v>3355.152</v>
      </c>
    </row>
    <row r="303" spans="1:64" x14ac:dyDescent="0.2">
      <c r="A303" s="326" t="str">
        <f t="shared" si="39"/>
        <v>4112017</v>
      </c>
      <c r="B303" s="331">
        <v>411</v>
      </c>
      <c r="C303" s="327">
        <v>2017</v>
      </c>
      <c r="D303" s="353">
        <f>+IFERROR(VLOOKUP($A303,Data_Loss!$A$2:$V$1180,6,FALSE),0)</f>
        <v>0</v>
      </c>
      <c r="E303" s="353">
        <f>+IFERROR(VLOOKUP($A303,Data_Loss!$A$2:$V$1180,7,FALSE),0)</f>
        <v>0</v>
      </c>
      <c r="F303" s="353">
        <f>+IFERROR(VLOOKUP($A303,Data_Loss!$A$2:$V$1180,8,FALSE),0)</f>
        <v>0</v>
      </c>
      <c r="G303" s="353">
        <f>+IFERROR(VLOOKUP($A303,Data_Loss!$A$2:$V$1180,9,FALSE),0)</f>
        <v>2</v>
      </c>
      <c r="H303" s="353">
        <f>+IFERROR(VLOOKUP($A303,Data_Loss!$A$2:$V$1180,10,FALSE),0)</f>
        <v>1</v>
      </c>
      <c r="I303" s="353">
        <f>+IFERROR(VLOOKUP($A303,Data_Loss!$A$2:$V$1300,12,FALSE),0)</f>
        <v>0</v>
      </c>
      <c r="J303" s="353">
        <f>+IFERROR(VLOOKUP($A303,Data_Loss!$A$2:$V$1300,13,FALSE),0)</f>
        <v>0</v>
      </c>
      <c r="K303" s="353">
        <f>+IFERROR(VLOOKUP($A303,Data_Loss!$A$2:$V$1300,14,FALSE),0)</f>
        <v>0</v>
      </c>
      <c r="L303" s="353">
        <f>+IFERROR(VLOOKUP($A303,Data_Loss!$A$2:$V$1300,15,FALSE),0)</f>
        <v>61610</v>
      </c>
      <c r="M303" s="353">
        <f>+IFERROR(VLOOKUP($A303,Data_Loss!$A$2:$V$1300,16,FALSE),0)</f>
        <v>64411</v>
      </c>
      <c r="N303" s="353">
        <f>+IFERROR(VLOOKUP($A303,Data_Loss!$A$2:$V$1300,17,FALSE),0)</f>
        <v>0</v>
      </c>
      <c r="O303" s="353">
        <f>+IFERROR(VLOOKUP($A303,Data_Loss!$A$2:$V$1300,18,FALSE),0)</f>
        <v>0</v>
      </c>
      <c r="P303" s="353">
        <f>+IFERROR(VLOOKUP($A303,Data_Loss!$A$2:$V$1300,19,FALSE),0)</f>
        <v>0</v>
      </c>
      <c r="Q303" s="353">
        <f>+IFERROR(VLOOKUP($A303,Data_Loss!$A$2:$V$1300,20,FALSE),0)</f>
        <v>45655</v>
      </c>
      <c r="R303" s="353">
        <f>+IFERROR(VLOOKUP($A303,Data_Loss!$A$2:$V$1300,21,FALSE),0)</f>
        <v>3219</v>
      </c>
      <c r="S303" s="353">
        <f>+IFERROR(VLOOKUP($A303,Data_Loss!$A$2:$V$1300,22,FALSE),0)</f>
        <v>35328</v>
      </c>
      <c r="T303" s="191">
        <f>+$I303*'10k &amp; MO'!C$6+$J303*'10k &amp; MO'!C$12+$K303*'10k &amp; MO'!C$18+$L303*'10k &amp; MO'!C$24+$M303*'10k &amp; MO'!C$30</f>
        <v>0</v>
      </c>
      <c r="U303" s="349">
        <f>+$I303*'10k &amp; MO'!D$6+$J303*'10k &amp; MO'!D$12+$K303*'10k &amp; MO'!D$18+$L303*'10k &amp; MO'!D$24+$M303*'10k &amp; MO'!D$30</f>
        <v>187.3509</v>
      </c>
      <c r="V303" s="349">
        <f>+$I303*'10k &amp; MO'!E$6+$J303*'10k &amp; MO'!E$12+$K303*'10k &amp; MO'!E$18+$L303*'10k &amp; MO'!E$24+$M303*'10k &amp; MO'!E$30</f>
        <v>79666.707699999999</v>
      </c>
      <c r="W303" s="349">
        <f>+$I303*'10k &amp; MO'!F$6+$J303*'10k &amp; MO'!F$12+$K303*'10k &amp; MO'!F$18+$L303*'10k &amp; MO'!F$24+$M303*'10k &amp; MO'!F$30</f>
        <v>66741.368699999992</v>
      </c>
      <c r="X303" s="349">
        <f>+$I303*'10k &amp; MO'!G$6+$J303*'10k &amp; MO'!G$12+$K303*'10k &amp; MO'!G$18+$L303*'10k &amp; MO'!G$24+$M303*'10k &amp; MO'!G$30</f>
        <v>75026.733500000002</v>
      </c>
      <c r="Y303" s="349">
        <f>+$N303*'10k &amp; MO'!H$6+$O303*'10k &amp; MO'!H$12+$P303*'10k &amp; MO'!H$18+$Q303*'10k &amp; MO'!H$24+$R303*'10k &amp; MO'!H$30</f>
        <v>0</v>
      </c>
      <c r="Z303" s="349">
        <f>+$N303*'10k &amp; MO'!I$6+$O303*'10k &amp; MO'!I$12+$P303*'10k &amp; MO'!I$18+$Q303*'10k &amp; MO'!I$24+$R303*'10k &amp; MO'!I$30</f>
        <v>32.924199999999999</v>
      </c>
      <c r="AA303" s="349">
        <f>+$N303*'10k &amp; MO'!J$6+$O303*'10k &amp; MO'!J$12+$P303*'10k &amp; MO'!J$18+$Q303*'10k &amp; MO'!J$24+$R303*'10k &amp; MO'!J$30</f>
        <v>48525.1875</v>
      </c>
      <c r="AB303" s="349">
        <f>+$N303*'10k &amp; MO'!K$6+$O303*'10k &amp; MO'!K$12+$P303*'10k &amp; MO'!K$18+$Q303*'10k &amp; MO'!K$24+$R303*'10k &amp; MO'!K$30</f>
        <v>58247.121700000011</v>
      </c>
      <c r="AC303" s="349">
        <f>+$N303*'10k &amp; MO'!L$6+$O303*'10k &amp; MO'!L$12+$P303*'10k &amp; MO'!L$18+$Q303*'10k &amp; MO'!L$24+$R303*'10k &amp; MO'!L$30</f>
        <v>9569.2834000000003</v>
      </c>
      <c r="AD303" s="350">
        <f>+S303*'10k &amp; MO'!O$6</f>
        <v>47551.488000000005</v>
      </c>
      <c r="AF303" s="192" t="str">
        <f t="shared" si="37"/>
        <v>4112017</v>
      </c>
      <c r="AG303" s="192">
        <f>+IFERROR(VLOOKUP($AF303,'Limited Loss'!$F$5:$P$124,AG$3,FALSE),0)</f>
        <v>0</v>
      </c>
      <c r="AH303" s="193">
        <f>+IFERROR(VLOOKUP($AF303,'Limited Loss'!$F$5:$P$124,AH$3,FALSE),0)</f>
        <v>0</v>
      </c>
      <c r="AI303" s="193">
        <f>+IFERROR(VLOOKUP($AF303,'Limited Loss'!$F$5:$P$124,AI$3,FALSE),0)</f>
        <v>0</v>
      </c>
      <c r="AJ303" s="193">
        <f>+IFERROR(VLOOKUP($AF303,'Limited Loss'!$F$5:$P$124,AJ$3,FALSE),0)</f>
        <v>0</v>
      </c>
      <c r="AK303" s="100">
        <f>+IFERROR(VLOOKUP($AF303,'Limited Loss'!$F$5:$P$124,AK$3,FALSE),0)</f>
        <v>0</v>
      </c>
      <c r="AL303" s="193">
        <f>+IFERROR(VLOOKUP($AF303,'Limited Loss'!$F$5:$P$124,AL$3,FALSE),0)</f>
        <v>0</v>
      </c>
      <c r="AM303" s="193">
        <f>+IFERROR(VLOOKUP($AF303,'Limited Loss'!$F$5:$P$124,AM$3,FALSE),0)</f>
        <v>0</v>
      </c>
      <c r="AN303" s="193">
        <f>+IFERROR(VLOOKUP($AF303,'Limited Loss'!$F$5:$P$124,AN$3,FALSE),0)</f>
        <v>0</v>
      </c>
      <c r="AO303" s="193">
        <f>+IFERROR(VLOOKUP($AF303,'Limited Loss'!$F$5:$P$124,AO$3,FALSE),0)</f>
        <v>0</v>
      </c>
      <c r="AP303" s="100">
        <f>+IFERROR(VLOOKUP($AF303,'Limited Loss'!$F$5:$P$124,AP$3,FALSE),0)</f>
        <v>0</v>
      </c>
      <c r="AQ303" s="353"/>
      <c r="AR303" s="331">
        <f t="shared" si="38"/>
        <v>411</v>
      </c>
      <c r="AS303" s="332">
        <f t="shared" si="38"/>
        <v>2017</v>
      </c>
      <c r="AT303" s="349">
        <f t="shared" si="43"/>
        <v>0</v>
      </c>
      <c r="AU303" s="349">
        <f t="shared" si="43"/>
        <v>187.3509</v>
      </c>
      <c r="AV303" s="349">
        <f t="shared" si="43"/>
        <v>79666.707699999999</v>
      </c>
      <c r="AW303" s="349">
        <f t="shared" si="43"/>
        <v>66741.368699999992</v>
      </c>
      <c r="AX303" s="350">
        <f t="shared" si="43"/>
        <v>75026.733500000002</v>
      </c>
      <c r="AY303" s="349">
        <f t="shared" si="43"/>
        <v>0</v>
      </c>
      <c r="AZ303" s="349">
        <f t="shared" si="43"/>
        <v>32.924199999999999</v>
      </c>
      <c r="BA303" s="349">
        <f t="shared" si="43"/>
        <v>48525.1875</v>
      </c>
      <c r="BB303" s="349">
        <f t="shared" si="44"/>
        <v>58247.121700000011</v>
      </c>
      <c r="BC303" s="349">
        <f t="shared" si="44"/>
        <v>9569.2834000000003</v>
      </c>
      <c r="BD303" s="350">
        <f t="shared" si="44"/>
        <v>47551.488000000005</v>
      </c>
      <c r="BE303" s="349">
        <f t="shared" si="40"/>
        <v>128412.1703</v>
      </c>
      <c r="BF303" s="375">
        <f t="shared" si="41"/>
        <v>209584.5073</v>
      </c>
      <c r="BG303" s="334">
        <f t="shared" si="42"/>
        <v>47551.488000000005</v>
      </c>
      <c r="BI303" s="107">
        <v>2563</v>
      </c>
      <c r="BJ303" s="108">
        <v>0</v>
      </c>
      <c r="BK303" s="108">
        <v>0</v>
      </c>
      <c r="BL303" s="108">
        <v>191.49599999999998</v>
      </c>
    </row>
    <row r="304" spans="1:64" x14ac:dyDescent="0.2">
      <c r="A304" s="326" t="str">
        <f t="shared" si="39"/>
        <v>4112018</v>
      </c>
      <c r="B304" s="331">
        <v>411</v>
      </c>
      <c r="C304" s="327">
        <v>2018</v>
      </c>
      <c r="D304" s="353">
        <f>+IFERROR(VLOOKUP($A304,Data_Loss!$A$2:$V$1180,6,FALSE),0)</f>
        <v>0</v>
      </c>
      <c r="E304" s="353">
        <f>+IFERROR(VLOOKUP($A304,Data_Loss!$A$2:$V$1180,7,FALSE),0)</f>
        <v>0</v>
      </c>
      <c r="F304" s="353">
        <f>+IFERROR(VLOOKUP($A304,Data_Loss!$A$2:$V$1180,8,FALSE),0)</f>
        <v>0</v>
      </c>
      <c r="G304" s="353">
        <f>+IFERROR(VLOOKUP($A304,Data_Loss!$A$2:$V$1180,9,FALSE),0)</f>
        <v>0</v>
      </c>
      <c r="H304" s="353">
        <f>+IFERROR(VLOOKUP($A304,Data_Loss!$A$2:$V$1180,10,FALSE),0)</f>
        <v>6</v>
      </c>
      <c r="I304" s="353">
        <f>+IFERROR(VLOOKUP($A304,Data_Loss!$A$2:$V$1300,12,FALSE),0)</f>
        <v>0</v>
      </c>
      <c r="J304" s="353">
        <f>+IFERROR(VLOOKUP($A304,Data_Loss!$A$2:$V$1300,13,FALSE),0)</f>
        <v>0</v>
      </c>
      <c r="K304" s="353">
        <f>+IFERROR(VLOOKUP($A304,Data_Loss!$A$2:$V$1300,14,FALSE),0)</f>
        <v>0</v>
      </c>
      <c r="L304" s="353">
        <f>+IFERROR(VLOOKUP($A304,Data_Loss!$A$2:$V$1300,15,FALSE),0)</f>
        <v>0</v>
      </c>
      <c r="M304" s="353">
        <f>+IFERROR(VLOOKUP($A304,Data_Loss!$A$2:$V$1300,16,FALSE),0)</f>
        <v>52229</v>
      </c>
      <c r="N304" s="353">
        <f>+IFERROR(VLOOKUP($A304,Data_Loss!$A$2:$V$1300,17,FALSE),0)</f>
        <v>0</v>
      </c>
      <c r="O304" s="353">
        <f>+IFERROR(VLOOKUP($A304,Data_Loss!$A$2:$V$1300,18,FALSE),0)</f>
        <v>0</v>
      </c>
      <c r="P304" s="353">
        <f>+IFERROR(VLOOKUP($A304,Data_Loss!$A$2:$V$1300,19,FALSE),0)</f>
        <v>0</v>
      </c>
      <c r="Q304" s="353">
        <f>+IFERROR(VLOOKUP($A304,Data_Loss!$A$2:$V$1300,20,FALSE),0)</f>
        <v>0</v>
      </c>
      <c r="R304" s="353">
        <f>+IFERROR(VLOOKUP($A304,Data_Loss!$A$2:$V$1300,21,FALSE),0)</f>
        <v>83469</v>
      </c>
      <c r="S304" s="353">
        <f>+IFERROR(VLOOKUP($A304,Data_Loss!$A$2:$V$1300,22,FALSE),0)</f>
        <v>26400</v>
      </c>
      <c r="T304" s="191">
        <f>+$I304*'10k &amp; MO'!C$7+$J304*'10k &amp; MO'!C$13+$K304*'10k &amp; MO'!C$19+$L304*'10k &amp; MO'!C$25+$M304*'10k &amp; MO'!C$31</f>
        <v>114.9038</v>
      </c>
      <c r="U304" s="349">
        <f>+$I304*'10k &amp; MO'!D$7+$J304*'10k &amp; MO'!D$13+$K304*'10k &amp; MO'!D$19+$L304*'10k &amp; MO'!D$25+$M304*'10k &amp; MO'!D$31</f>
        <v>3562.0177999999996</v>
      </c>
      <c r="V304" s="349">
        <f>+$I304*'10k &amp; MO'!E$7+$J304*'10k &amp; MO'!E$13+$K304*'10k &amp; MO'!E$19+$L304*'10k &amp; MO'!E$25+$M304*'10k &amp; MO'!E$31</f>
        <v>73277.286999999997</v>
      </c>
      <c r="W304" s="349">
        <f>+$I304*'10k &amp; MO'!F$7+$J304*'10k &amp; MO'!F$13+$K304*'10k &amp; MO'!F$19+$L304*'10k &amp; MO'!F$25+$M304*'10k &amp; MO'!F$31</f>
        <v>27634.3639</v>
      </c>
      <c r="X304" s="349">
        <f>+$I304*'10k &amp; MO'!G$7+$J304*'10k &amp; MO'!G$13+$K304*'10k &amp; MO'!G$19+$L304*'10k &amp; MO'!G$25+$M304*'10k &amp; MO'!G$31</f>
        <v>35975.335200000001</v>
      </c>
      <c r="Y304" s="349">
        <f>+$N304*'10k &amp; MO'!H$7+$O304*'10k &amp; MO'!H$13+$P304*'10k &amp; MO'!H$19+$Q304*'10k &amp; MO'!H$25+$R304*'10k &amp; MO'!H$31</f>
        <v>242.06009999999998</v>
      </c>
      <c r="Z304" s="349">
        <f>+$N304*'10k &amp; MO'!I$7+$O304*'10k &amp; MO'!I$13+$P304*'10k &amp; MO'!I$19+$Q304*'10k &amp; MO'!I$25+$R304*'10k &amp; MO'!I$31</f>
        <v>8255.0841</v>
      </c>
      <c r="AA304" s="349">
        <f>+$N304*'10k &amp; MO'!J$7+$O304*'10k &amp; MO'!J$13+$P304*'10k &amp; MO'!J$19+$Q304*'10k &amp; MO'!J$25+$R304*'10k &amp; MO'!J$31</f>
        <v>84904.666800000006</v>
      </c>
      <c r="AB304" s="349">
        <f>+$N304*'10k &amp; MO'!K$7+$O304*'10k &amp; MO'!K$13+$P304*'10k &amp; MO'!K$19+$Q304*'10k &amp; MO'!K$25+$R304*'10k &amp; MO'!K$31</f>
        <v>44889.628199999992</v>
      </c>
      <c r="AC304" s="349">
        <f>+$N304*'10k &amp; MO'!L$7+$O304*'10k &amp; MO'!L$13+$P304*'10k &amp; MO'!L$19+$Q304*'10k &amp; MO'!L$25+$R304*'10k &amp; MO'!L$31</f>
        <v>70147.347600000008</v>
      </c>
      <c r="AD304" s="350">
        <f>+S304*'10k &amp; MO'!O$7</f>
        <v>35006.400000000001</v>
      </c>
      <c r="AF304" s="192" t="str">
        <f t="shared" si="37"/>
        <v>4112018</v>
      </c>
      <c r="AG304" s="192">
        <f>+IFERROR(VLOOKUP($AF304,'Limited Loss'!$F$5:$P$124,AG$3,FALSE),0)</f>
        <v>0</v>
      </c>
      <c r="AH304" s="193">
        <f>+IFERROR(VLOOKUP($AF304,'Limited Loss'!$F$5:$P$124,AH$3,FALSE),0)</f>
        <v>0</v>
      </c>
      <c r="AI304" s="193">
        <f>+IFERROR(VLOOKUP($AF304,'Limited Loss'!$F$5:$P$124,AI$3,FALSE),0)</f>
        <v>0</v>
      </c>
      <c r="AJ304" s="193">
        <f>+IFERROR(VLOOKUP($AF304,'Limited Loss'!$F$5:$P$124,AJ$3,FALSE),0)</f>
        <v>0</v>
      </c>
      <c r="AK304" s="100">
        <f>+IFERROR(VLOOKUP($AF304,'Limited Loss'!$F$5:$P$124,AK$3,FALSE),0)</f>
        <v>0</v>
      </c>
      <c r="AL304" s="193">
        <f>+IFERROR(VLOOKUP($AF304,'Limited Loss'!$F$5:$P$124,AL$3,FALSE),0)</f>
        <v>0</v>
      </c>
      <c r="AM304" s="193">
        <f>+IFERROR(VLOOKUP($AF304,'Limited Loss'!$F$5:$P$124,AM$3,FALSE),0)</f>
        <v>0</v>
      </c>
      <c r="AN304" s="193">
        <f>+IFERROR(VLOOKUP($AF304,'Limited Loss'!$F$5:$P$124,AN$3,FALSE),0)</f>
        <v>0</v>
      </c>
      <c r="AO304" s="193">
        <f>+IFERROR(VLOOKUP($AF304,'Limited Loss'!$F$5:$P$124,AO$3,FALSE),0)</f>
        <v>0</v>
      </c>
      <c r="AP304" s="100">
        <f>+IFERROR(VLOOKUP($AF304,'Limited Loss'!$F$5:$P$124,AP$3,FALSE),0)</f>
        <v>0</v>
      </c>
      <c r="AQ304" s="353"/>
      <c r="AR304" s="331">
        <f t="shared" si="38"/>
        <v>411</v>
      </c>
      <c r="AS304" s="332">
        <f t="shared" si="38"/>
        <v>2018</v>
      </c>
      <c r="AT304" s="349">
        <f t="shared" si="43"/>
        <v>114.9038</v>
      </c>
      <c r="AU304" s="349">
        <f t="shared" si="43"/>
        <v>3562.0177999999996</v>
      </c>
      <c r="AV304" s="349">
        <f t="shared" si="43"/>
        <v>73277.286999999997</v>
      </c>
      <c r="AW304" s="349">
        <f t="shared" si="43"/>
        <v>27634.3639</v>
      </c>
      <c r="AX304" s="350">
        <f t="shared" si="43"/>
        <v>35975.335200000001</v>
      </c>
      <c r="AY304" s="349">
        <f t="shared" si="43"/>
        <v>242.06009999999998</v>
      </c>
      <c r="AZ304" s="349">
        <f t="shared" si="43"/>
        <v>8255.0841</v>
      </c>
      <c r="BA304" s="349">
        <f t="shared" si="43"/>
        <v>84904.666800000006</v>
      </c>
      <c r="BB304" s="349">
        <f t="shared" si="44"/>
        <v>44889.628199999992</v>
      </c>
      <c r="BC304" s="349">
        <f t="shared" si="44"/>
        <v>70147.347600000008</v>
      </c>
      <c r="BD304" s="350">
        <f t="shared" si="44"/>
        <v>35006.400000000001</v>
      </c>
      <c r="BE304" s="349">
        <f t="shared" si="40"/>
        <v>170356.0196</v>
      </c>
      <c r="BF304" s="375">
        <f t="shared" si="41"/>
        <v>178646.67489999998</v>
      </c>
      <c r="BG304" s="334">
        <f t="shared" si="42"/>
        <v>35006.400000000001</v>
      </c>
      <c r="BI304" s="107">
        <v>2609</v>
      </c>
      <c r="BJ304" s="108">
        <v>1661.2698999999998</v>
      </c>
      <c r="BK304" s="108">
        <v>5740.3137000000006</v>
      </c>
      <c r="BL304" s="108">
        <v>455.30700000000002</v>
      </c>
    </row>
    <row r="305" spans="1:64" x14ac:dyDescent="0.2">
      <c r="A305" s="326" t="str">
        <f t="shared" si="39"/>
        <v>4132014</v>
      </c>
      <c r="B305" s="331">
        <v>413</v>
      </c>
      <c r="C305" s="327">
        <v>2014</v>
      </c>
      <c r="D305" s="353">
        <f>+IFERROR(VLOOKUP($A305,Data_Loss!$A$2:$V$1180,6,FALSE),0)</f>
        <v>0</v>
      </c>
      <c r="E305" s="353">
        <f>+IFERROR(VLOOKUP($A305,Data_Loss!$A$2:$V$1180,7,FALSE),0)</f>
        <v>0</v>
      </c>
      <c r="F305" s="353">
        <f>+IFERROR(VLOOKUP($A305,Data_Loss!$A$2:$V$1180,8,FALSE),0)</f>
        <v>0</v>
      </c>
      <c r="G305" s="353">
        <f>+IFERROR(VLOOKUP($A305,Data_Loss!$A$2:$V$1180,9,FALSE),0)</f>
        <v>0</v>
      </c>
      <c r="H305" s="353">
        <f>+IFERROR(VLOOKUP($A305,Data_Loss!$A$2:$V$1180,10,FALSE),0)</f>
        <v>1</v>
      </c>
      <c r="I305" s="353">
        <f>+IFERROR(VLOOKUP($A305,Data_Loss!$A$2:$V$1300,12,FALSE),0)</f>
        <v>0</v>
      </c>
      <c r="J305" s="353">
        <f>+IFERROR(VLOOKUP($A305,Data_Loss!$A$2:$V$1300,13,FALSE),0)</f>
        <v>0</v>
      </c>
      <c r="K305" s="353">
        <f>+IFERROR(VLOOKUP($A305,Data_Loss!$A$2:$V$1300,14,FALSE),0)</f>
        <v>0</v>
      </c>
      <c r="L305" s="353">
        <f>+IFERROR(VLOOKUP($A305,Data_Loss!$A$2:$V$1300,15,FALSE),0)</f>
        <v>0</v>
      </c>
      <c r="M305" s="353">
        <f>+IFERROR(VLOOKUP($A305,Data_Loss!$A$2:$V$1300,16,FALSE),0)</f>
        <v>3825</v>
      </c>
      <c r="N305" s="353">
        <f>+IFERROR(VLOOKUP($A305,Data_Loss!$A$2:$V$1300,17,FALSE),0)</f>
        <v>0</v>
      </c>
      <c r="O305" s="353">
        <f>+IFERROR(VLOOKUP($A305,Data_Loss!$A$2:$V$1300,18,FALSE),0)</f>
        <v>0</v>
      </c>
      <c r="P305" s="353">
        <f>+IFERROR(VLOOKUP($A305,Data_Loss!$A$2:$V$1300,19,FALSE),0)</f>
        <v>0</v>
      </c>
      <c r="Q305" s="353">
        <f>+IFERROR(VLOOKUP($A305,Data_Loss!$A$2:$V$1300,20,FALSE),0)</f>
        <v>0</v>
      </c>
      <c r="R305" s="353">
        <f>+IFERROR(VLOOKUP($A305,Data_Loss!$A$2:$V$1300,21,FALSE),0)</f>
        <v>16724</v>
      </c>
      <c r="S305" s="353">
        <f>+IFERROR(VLOOKUP($A305,Data_Loss!$A$2:$V$1300,22,FALSE),0)</f>
        <v>5774</v>
      </c>
      <c r="T305" s="191">
        <f>+$I305*'10k &amp; MO'!C$3+$J305*'10k &amp; MO'!C$9+$K305*'10k &amp; MO'!C$15+$L305*'10k &amp; MO'!C$21+$M305*'10k &amp; MO'!C$27</f>
        <v>0</v>
      </c>
      <c r="U305" s="349">
        <f>+$I305*'10k &amp; MO'!D$3+$J305*'10k &amp; MO'!D$9+$K305*'10k &amp; MO'!D$15+$L305*'10k &amp; MO'!D$21+$M305*'10k &amp; MO'!D$27</f>
        <v>0</v>
      </c>
      <c r="V305" s="349">
        <f>+$I305*'10k &amp; MO'!E$3+$J305*'10k &amp; MO'!E$9+$K305*'10k &amp; MO'!E$15+$L305*'10k &amp; MO'!E$21+$M305*'10k &amp; MO'!E$27</f>
        <v>0</v>
      </c>
      <c r="W305" s="349">
        <f>+$I305*'10k &amp; MO'!F$3+$J305*'10k &amp; MO'!F$9+$K305*'10k &amp; MO'!F$15+$L305*'10k &amp; MO'!F$21+$M305*'10k &amp; MO'!F$27</f>
        <v>0</v>
      </c>
      <c r="X305" s="349">
        <f>+$I305*'10k &amp; MO'!G$3+$J305*'10k &amp; MO'!G$9+$K305*'10k &amp; MO'!G$15+$L305*'10k &amp; MO'!G$21+$M305*'10k &amp; MO'!G$27</f>
        <v>4329.8999999999996</v>
      </c>
      <c r="Y305" s="349">
        <f>+$N305*'10k &amp; MO'!H$3+$O305*'10k &amp; MO'!H$9+$P305*'10k &amp; MO'!H$15+$Q305*'10k &amp; MO'!H$21+$R305*'10k &amp; MO'!H$27</f>
        <v>0</v>
      </c>
      <c r="Z305" s="349">
        <f>+$N305*'10k &amp; MO'!I$3+$O305*'10k &amp; MO'!I$9+$P305*'10k &amp; MO'!I$15+$Q305*'10k &amp; MO'!I$21+$R305*'10k &amp; MO'!I$27</f>
        <v>0</v>
      </c>
      <c r="AA305" s="349">
        <f>+$N305*'10k &amp; MO'!J$3+$O305*'10k &amp; MO'!J$9+$P305*'10k &amp; MO'!J$15+$Q305*'10k &amp; MO'!J$21+$R305*'10k &amp; MO'!J$27</f>
        <v>0</v>
      </c>
      <c r="AB305" s="349">
        <f>+$N305*'10k &amp; MO'!K$3+$O305*'10k &amp; MO'!K$9+$P305*'10k &amp; MO'!K$15+$Q305*'10k &amp; MO'!K$21+$R305*'10k &amp; MO'!K$27</f>
        <v>0</v>
      </c>
      <c r="AC305" s="349">
        <f>+$N305*'10k &amp; MO'!L$3+$O305*'10k &amp; MO'!L$9+$P305*'10k &amp; MO'!L$15+$Q305*'10k &amp; MO'!L$21+$R305*'10k &amp; MO'!L$27</f>
        <v>25788.407999999999</v>
      </c>
      <c r="AD305" s="350">
        <f>+S305*'10k &amp; MO'!O$3</f>
        <v>6183.9539999999997</v>
      </c>
      <c r="AF305" s="192" t="str">
        <f t="shared" si="37"/>
        <v>4132014</v>
      </c>
      <c r="AG305" s="192">
        <f>+IFERROR(VLOOKUP($AF305,'Limited Loss'!$F$5:$P$124,AG$3,FALSE),0)</f>
        <v>0</v>
      </c>
      <c r="AH305" s="193">
        <f>+IFERROR(VLOOKUP($AF305,'Limited Loss'!$F$5:$P$124,AH$3,FALSE),0)</f>
        <v>0</v>
      </c>
      <c r="AI305" s="193">
        <f>+IFERROR(VLOOKUP($AF305,'Limited Loss'!$F$5:$P$124,AI$3,FALSE),0)</f>
        <v>0</v>
      </c>
      <c r="AJ305" s="193">
        <f>+IFERROR(VLOOKUP($AF305,'Limited Loss'!$F$5:$P$124,AJ$3,FALSE),0)</f>
        <v>0</v>
      </c>
      <c r="AK305" s="100">
        <f>+IFERROR(VLOOKUP($AF305,'Limited Loss'!$F$5:$P$124,AK$3,FALSE),0)</f>
        <v>0</v>
      </c>
      <c r="AL305" s="193">
        <f>+IFERROR(VLOOKUP($AF305,'Limited Loss'!$F$5:$P$124,AL$3,FALSE),0)</f>
        <v>0</v>
      </c>
      <c r="AM305" s="193">
        <f>+IFERROR(VLOOKUP($AF305,'Limited Loss'!$F$5:$P$124,AM$3,FALSE),0)</f>
        <v>0</v>
      </c>
      <c r="AN305" s="193">
        <f>+IFERROR(VLOOKUP($AF305,'Limited Loss'!$F$5:$P$124,AN$3,FALSE),0)</f>
        <v>0</v>
      </c>
      <c r="AO305" s="193">
        <f>+IFERROR(VLOOKUP($AF305,'Limited Loss'!$F$5:$P$124,AO$3,FALSE),0)</f>
        <v>0</v>
      </c>
      <c r="AP305" s="100">
        <f>+IFERROR(VLOOKUP($AF305,'Limited Loss'!$F$5:$P$124,AP$3,FALSE),0)</f>
        <v>0</v>
      </c>
      <c r="AQ305" s="353"/>
      <c r="AR305" s="331">
        <f t="shared" si="38"/>
        <v>413</v>
      </c>
      <c r="AS305" s="332">
        <f t="shared" si="38"/>
        <v>2014</v>
      </c>
      <c r="AT305" s="349">
        <f t="shared" si="43"/>
        <v>0</v>
      </c>
      <c r="AU305" s="349">
        <f t="shared" si="43"/>
        <v>0</v>
      </c>
      <c r="AV305" s="349">
        <f t="shared" si="43"/>
        <v>0</v>
      </c>
      <c r="AW305" s="349">
        <f t="shared" si="43"/>
        <v>0</v>
      </c>
      <c r="AX305" s="350">
        <f t="shared" si="43"/>
        <v>4329.8999999999996</v>
      </c>
      <c r="AY305" s="349">
        <f t="shared" si="43"/>
        <v>0</v>
      </c>
      <c r="AZ305" s="349">
        <f t="shared" si="43"/>
        <v>0</v>
      </c>
      <c r="BA305" s="349">
        <f t="shared" si="43"/>
        <v>0</v>
      </c>
      <c r="BB305" s="349">
        <f t="shared" si="44"/>
        <v>0</v>
      </c>
      <c r="BC305" s="349">
        <f t="shared" si="44"/>
        <v>25788.407999999999</v>
      </c>
      <c r="BD305" s="350">
        <f t="shared" si="44"/>
        <v>6183.9539999999997</v>
      </c>
      <c r="BE305" s="349">
        <f t="shared" si="40"/>
        <v>0</v>
      </c>
      <c r="BF305" s="375">
        <f t="shared" si="41"/>
        <v>30118.307999999997</v>
      </c>
      <c r="BG305" s="334">
        <f t="shared" si="42"/>
        <v>6183.9539999999997</v>
      </c>
      <c r="BI305" s="107">
        <v>2651</v>
      </c>
      <c r="BJ305" s="108">
        <v>1518014.6146</v>
      </c>
      <c r="BK305" s="108">
        <v>144158.77310000002</v>
      </c>
      <c r="BL305" s="108">
        <v>239.58800000000002</v>
      </c>
    </row>
    <row r="306" spans="1:64" x14ac:dyDescent="0.2">
      <c r="A306" s="326" t="str">
        <f t="shared" si="39"/>
        <v>4132015</v>
      </c>
      <c r="B306" s="331">
        <v>413</v>
      </c>
      <c r="C306" s="327">
        <v>2015</v>
      </c>
      <c r="D306" s="353">
        <f>+IFERROR(VLOOKUP($A306,Data_Loss!$A$2:$V$1180,6,FALSE),0)</f>
        <v>0</v>
      </c>
      <c r="E306" s="353">
        <f>+IFERROR(VLOOKUP($A306,Data_Loss!$A$2:$V$1180,7,FALSE),0)</f>
        <v>0</v>
      </c>
      <c r="F306" s="353">
        <f>+IFERROR(VLOOKUP($A306,Data_Loss!$A$2:$V$1180,8,FALSE),0)</f>
        <v>0</v>
      </c>
      <c r="G306" s="353">
        <f>+IFERROR(VLOOKUP($A306,Data_Loss!$A$2:$V$1180,9,FALSE),0)</f>
        <v>1</v>
      </c>
      <c r="H306" s="353">
        <f>+IFERROR(VLOOKUP($A306,Data_Loss!$A$2:$V$1180,10,FALSE),0)</f>
        <v>0</v>
      </c>
      <c r="I306" s="353">
        <f>+IFERROR(VLOOKUP($A306,Data_Loss!$A$2:$V$1300,12,FALSE),0)</f>
        <v>0</v>
      </c>
      <c r="J306" s="353">
        <f>+IFERROR(VLOOKUP($A306,Data_Loss!$A$2:$V$1300,13,FALSE),0)</f>
        <v>0</v>
      </c>
      <c r="K306" s="353">
        <f>+IFERROR(VLOOKUP($A306,Data_Loss!$A$2:$V$1300,14,FALSE),0)</f>
        <v>0</v>
      </c>
      <c r="L306" s="353">
        <f>+IFERROR(VLOOKUP($A306,Data_Loss!$A$2:$V$1300,15,FALSE),0)</f>
        <v>4005</v>
      </c>
      <c r="M306" s="353">
        <f>+IFERROR(VLOOKUP($A306,Data_Loss!$A$2:$V$1300,16,FALSE),0)</f>
        <v>0</v>
      </c>
      <c r="N306" s="353">
        <f>+IFERROR(VLOOKUP($A306,Data_Loss!$A$2:$V$1300,17,FALSE),0)</f>
        <v>0</v>
      </c>
      <c r="O306" s="353">
        <f>+IFERROR(VLOOKUP($A306,Data_Loss!$A$2:$V$1300,18,FALSE),0)</f>
        <v>0</v>
      </c>
      <c r="P306" s="353">
        <f>+IFERROR(VLOOKUP($A306,Data_Loss!$A$2:$V$1300,19,FALSE),0)</f>
        <v>0</v>
      </c>
      <c r="Q306" s="353">
        <f>+IFERROR(VLOOKUP($A306,Data_Loss!$A$2:$V$1300,20,FALSE),0)</f>
        <v>78261</v>
      </c>
      <c r="R306" s="353">
        <f>+IFERROR(VLOOKUP($A306,Data_Loss!$A$2:$V$1300,21,FALSE),0)</f>
        <v>0</v>
      </c>
      <c r="S306" s="353">
        <f>+IFERROR(VLOOKUP($A306,Data_Loss!$A$2:$V$1300,22,FALSE),0)</f>
        <v>0</v>
      </c>
      <c r="T306" s="191">
        <f>+$I306*'10k &amp; MO'!C$4+$J306*'10k &amp; MO'!C$10+$K306*'10k &amp; MO'!C$16+$L306*'10k &amp; MO'!C$22+$M306*'10k &amp; MO'!C$28</f>
        <v>0</v>
      </c>
      <c r="U306" s="349">
        <f>+$I306*'10k &amp; MO'!D$4+$J306*'10k &amp; MO'!D$10+$K306*'10k &amp; MO'!D$16+$L306*'10k &amp; MO'!D$22+$M306*'10k &amp; MO'!D$28</f>
        <v>0</v>
      </c>
      <c r="V306" s="349">
        <f>+$I306*'10k &amp; MO'!E$4+$J306*'10k &amp; MO'!E$10+$K306*'10k &amp; MO'!E$16+$L306*'10k &amp; MO'!E$22+$M306*'10k &amp; MO'!E$28</f>
        <v>586.73249999999996</v>
      </c>
      <c r="W306" s="349">
        <f>+$I306*'10k &amp; MO'!F$4+$J306*'10k &amp; MO'!F$10+$K306*'10k &amp; MO'!F$16+$L306*'10k &amp; MO'!F$22+$M306*'10k &amp; MO'!F$28</f>
        <v>4395.4874999999993</v>
      </c>
      <c r="X306" s="349">
        <f>+$I306*'10k &amp; MO'!G$4+$J306*'10k &amp; MO'!G$10+$K306*'10k &amp; MO'!G$16+$L306*'10k &amp; MO'!G$22+$M306*'10k &amp; MO'!G$28</f>
        <v>33.241500000000002</v>
      </c>
      <c r="Y306" s="349">
        <f>+$N306*'10k &amp; MO'!H$4+$O306*'10k &amp; MO'!H$10+$P306*'10k &amp; MO'!H$16+$Q306*'10k &amp; MO'!H$22+$R306*'10k &amp; MO'!H$28</f>
        <v>0</v>
      </c>
      <c r="Z306" s="349">
        <f>+$N306*'10k &amp; MO'!I$4+$O306*'10k &amp; MO'!I$10+$P306*'10k &amp; MO'!I$16+$Q306*'10k &amp; MO'!I$22+$R306*'10k &amp; MO'!I$28</f>
        <v>0</v>
      </c>
      <c r="AA306" s="349">
        <f>+$N306*'10k &amp; MO'!J$4+$O306*'10k &amp; MO'!J$10+$P306*'10k &amp; MO'!J$16+$Q306*'10k &amp; MO'!J$22+$R306*'10k &amp; MO'!J$28</f>
        <v>14681.763599999998</v>
      </c>
      <c r="AB306" s="349">
        <f>+$N306*'10k &amp; MO'!K$4+$O306*'10k &amp; MO'!K$10+$P306*'10k &amp; MO'!K$16+$Q306*'10k &amp; MO'!K$22+$R306*'10k &amp; MO'!K$28</f>
        <v>120756.723</v>
      </c>
      <c r="AC306" s="349">
        <f>+$N306*'10k &amp; MO'!L$4+$O306*'10k &amp; MO'!L$10+$P306*'10k &amp; MO'!L$16+$Q306*'10k &amp; MO'!L$22+$R306*'10k &amp; MO'!L$28</f>
        <v>1839.1334999999999</v>
      </c>
      <c r="AD306" s="350">
        <f>+S306*'10k &amp; MO'!O$4</f>
        <v>0</v>
      </c>
      <c r="AF306" s="192" t="str">
        <f t="shared" si="37"/>
        <v>4132015</v>
      </c>
      <c r="AG306" s="192">
        <f>+IFERROR(VLOOKUP($AF306,'Limited Loss'!$F$5:$P$124,AG$3,FALSE),0)</f>
        <v>0</v>
      </c>
      <c r="AH306" s="193">
        <f>+IFERROR(VLOOKUP($AF306,'Limited Loss'!$F$5:$P$124,AH$3,FALSE),0)</f>
        <v>0</v>
      </c>
      <c r="AI306" s="193">
        <f>+IFERROR(VLOOKUP($AF306,'Limited Loss'!$F$5:$P$124,AI$3,FALSE),0)</f>
        <v>0</v>
      </c>
      <c r="AJ306" s="193">
        <f>+IFERROR(VLOOKUP($AF306,'Limited Loss'!$F$5:$P$124,AJ$3,FALSE),0)</f>
        <v>0</v>
      </c>
      <c r="AK306" s="100">
        <f>+IFERROR(VLOOKUP($AF306,'Limited Loss'!$F$5:$P$124,AK$3,FALSE),0)</f>
        <v>0</v>
      </c>
      <c r="AL306" s="193">
        <f>+IFERROR(VLOOKUP($AF306,'Limited Loss'!$F$5:$P$124,AL$3,FALSE),0)</f>
        <v>0</v>
      </c>
      <c r="AM306" s="193">
        <f>+IFERROR(VLOOKUP($AF306,'Limited Loss'!$F$5:$P$124,AM$3,FALSE),0)</f>
        <v>0</v>
      </c>
      <c r="AN306" s="193">
        <f>+IFERROR(VLOOKUP($AF306,'Limited Loss'!$F$5:$P$124,AN$3,FALSE),0)</f>
        <v>0</v>
      </c>
      <c r="AO306" s="193">
        <f>+IFERROR(VLOOKUP($AF306,'Limited Loss'!$F$5:$P$124,AO$3,FALSE),0)</f>
        <v>0</v>
      </c>
      <c r="AP306" s="100">
        <f>+IFERROR(VLOOKUP($AF306,'Limited Loss'!$F$5:$P$124,AP$3,FALSE),0)</f>
        <v>0</v>
      </c>
      <c r="AQ306" s="353"/>
      <c r="AR306" s="331">
        <f t="shared" si="38"/>
        <v>413</v>
      </c>
      <c r="AS306" s="332">
        <f t="shared" si="38"/>
        <v>2015</v>
      </c>
      <c r="AT306" s="349">
        <f t="shared" si="43"/>
        <v>0</v>
      </c>
      <c r="AU306" s="349">
        <f t="shared" si="43"/>
        <v>0</v>
      </c>
      <c r="AV306" s="349">
        <f t="shared" si="43"/>
        <v>586.73249999999996</v>
      </c>
      <c r="AW306" s="349">
        <f t="shared" si="43"/>
        <v>4395.4874999999993</v>
      </c>
      <c r="AX306" s="350">
        <f t="shared" si="43"/>
        <v>33.241500000000002</v>
      </c>
      <c r="AY306" s="349">
        <f t="shared" si="43"/>
        <v>0</v>
      </c>
      <c r="AZ306" s="349">
        <f t="shared" si="43"/>
        <v>0</v>
      </c>
      <c r="BA306" s="349">
        <f t="shared" si="43"/>
        <v>14681.763599999998</v>
      </c>
      <c r="BB306" s="349">
        <f t="shared" si="44"/>
        <v>120756.723</v>
      </c>
      <c r="BC306" s="349">
        <f t="shared" si="44"/>
        <v>1839.1334999999999</v>
      </c>
      <c r="BD306" s="350">
        <f t="shared" si="44"/>
        <v>0</v>
      </c>
      <c r="BE306" s="349">
        <f t="shared" si="40"/>
        <v>15268.496099999998</v>
      </c>
      <c r="BF306" s="375">
        <f t="shared" si="41"/>
        <v>127024.58549999999</v>
      </c>
      <c r="BG306" s="334">
        <f t="shared" si="42"/>
        <v>0</v>
      </c>
      <c r="BI306" s="107">
        <v>2661</v>
      </c>
      <c r="BJ306" s="108">
        <v>39342.577699999994</v>
      </c>
      <c r="BK306" s="108">
        <v>829570.40289999987</v>
      </c>
      <c r="BL306" s="108">
        <v>832.32</v>
      </c>
    </row>
    <row r="307" spans="1:64" x14ac:dyDescent="0.2">
      <c r="A307" s="326" t="str">
        <f t="shared" si="39"/>
        <v>4132016</v>
      </c>
      <c r="B307" s="331">
        <v>413</v>
      </c>
      <c r="C307" s="327">
        <v>2016</v>
      </c>
      <c r="D307" s="353">
        <f>+IFERROR(VLOOKUP($A307,Data_Loss!$A$2:$V$1180,6,FALSE),0)</f>
        <v>0</v>
      </c>
      <c r="E307" s="353">
        <f>+IFERROR(VLOOKUP($A307,Data_Loss!$A$2:$V$1180,7,FALSE),0)</f>
        <v>0</v>
      </c>
      <c r="F307" s="353">
        <f>+IFERROR(VLOOKUP($A307,Data_Loss!$A$2:$V$1180,8,FALSE),0)</f>
        <v>0</v>
      </c>
      <c r="G307" s="353">
        <f>+IFERROR(VLOOKUP($A307,Data_Loss!$A$2:$V$1180,9,FALSE),0)</f>
        <v>1</v>
      </c>
      <c r="H307" s="353">
        <f>+IFERROR(VLOOKUP($A307,Data_Loss!$A$2:$V$1180,10,FALSE),0)</f>
        <v>6</v>
      </c>
      <c r="I307" s="353">
        <f>+IFERROR(VLOOKUP($A307,Data_Loss!$A$2:$V$1300,12,FALSE),0)</f>
        <v>0</v>
      </c>
      <c r="J307" s="353">
        <f>+IFERROR(VLOOKUP($A307,Data_Loss!$A$2:$V$1300,13,FALSE),0)</f>
        <v>0</v>
      </c>
      <c r="K307" s="353">
        <f>+IFERROR(VLOOKUP($A307,Data_Loss!$A$2:$V$1300,14,FALSE),0)</f>
        <v>0</v>
      </c>
      <c r="L307" s="353">
        <f>+IFERROR(VLOOKUP($A307,Data_Loss!$A$2:$V$1300,15,FALSE),0)</f>
        <v>7500</v>
      </c>
      <c r="M307" s="353">
        <f>+IFERROR(VLOOKUP($A307,Data_Loss!$A$2:$V$1300,16,FALSE),0)</f>
        <v>64223</v>
      </c>
      <c r="N307" s="353">
        <f>+IFERROR(VLOOKUP($A307,Data_Loss!$A$2:$V$1300,17,FALSE),0)</f>
        <v>0</v>
      </c>
      <c r="O307" s="353">
        <f>+IFERROR(VLOOKUP($A307,Data_Loss!$A$2:$V$1300,18,FALSE),0)</f>
        <v>0</v>
      </c>
      <c r="P307" s="353">
        <f>+IFERROR(VLOOKUP($A307,Data_Loss!$A$2:$V$1300,19,FALSE),0)</f>
        <v>0</v>
      </c>
      <c r="Q307" s="353">
        <f>+IFERROR(VLOOKUP($A307,Data_Loss!$A$2:$V$1300,20,FALSE),0)</f>
        <v>0</v>
      </c>
      <c r="R307" s="353">
        <f>+IFERROR(VLOOKUP($A307,Data_Loss!$A$2:$V$1300,21,FALSE),0)</f>
        <v>71292</v>
      </c>
      <c r="S307" s="353">
        <f>+IFERROR(VLOOKUP($A307,Data_Loss!$A$2:$V$1300,22,FALSE),0)</f>
        <v>6706</v>
      </c>
      <c r="T307" s="191">
        <f>+$I307*'10k &amp; MO'!C$5+$J307*'10k &amp; MO'!C$11+$K307*'10k &amp; MO'!C$17+$L307*'10k &amp; MO'!C$23+$M307*'10k &amp; MO'!C$29</f>
        <v>0</v>
      </c>
      <c r="U307" s="349">
        <f>+$I307*'10k &amp; MO'!D$5+$J307*'10k &amp; MO'!D$11+$K307*'10k &amp; MO'!D$17+$L307*'10k &amp; MO'!D$23+$M307*'10k &amp; MO'!D$29</f>
        <v>0</v>
      </c>
      <c r="V307" s="349">
        <f>+$I307*'10k &amp; MO'!E$5+$J307*'10k &amp; MO'!E$11+$K307*'10k &amp; MO'!E$17+$L307*'10k &amp; MO'!E$23+$M307*'10k &amp; MO'!E$29</f>
        <v>9713.2158999999992</v>
      </c>
      <c r="W307" s="349">
        <f>+$I307*'10k &amp; MO'!F$5+$J307*'10k &amp; MO'!F$11+$K307*'10k &amp; MO'!F$17+$L307*'10k &amp; MO'!F$23+$M307*'10k &amp; MO'!F$29</f>
        <v>12457.2248</v>
      </c>
      <c r="X307" s="349">
        <f>+$I307*'10k &amp; MO'!G$5+$J307*'10k &amp; MO'!G$11+$K307*'10k &amp; MO'!G$17+$L307*'10k &amp; MO'!G$23+$M307*'10k &amp; MO'!G$29</f>
        <v>67030.0484</v>
      </c>
      <c r="Y307" s="349">
        <f>+$N307*'10k &amp; MO'!H$5+$O307*'10k &amp; MO'!H$11+$P307*'10k &amp; MO'!H$17+$Q307*'10k &amp; MO'!H$23+$R307*'10k &amp; MO'!H$29</f>
        <v>0</v>
      </c>
      <c r="Z307" s="349">
        <f>+$N307*'10k &amp; MO'!I$5+$O307*'10k &amp; MO'!I$11+$P307*'10k &amp; MO'!I$17+$Q307*'10k &amp; MO'!I$23+$R307*'10k &amp; MO'!I$29</f>
        <v>0</v>
      </c>
      <c r="AA307" s="349">
        <f>+$N307*'10k &amp; MO'!J$5+$O307*'10k &amp; MO'!J$11+$P307*'10k &amp; MO'!J$17+$Q307*'10k &amp; MO'!J$23+$R307*'10k &amp; MO'!J$29</f>
        <v>6323.6004000000003</v>
      </c>
      <c r="AB307" s="349">
        <f>+$N307*'10k &amp; MO'!K$5+$O307*'10k &amp; MO'!K$11+$P307*'10k &amp; MO'!K$17+$Q307*'10k &amp; MO'!K$23+$R307*'10k &amp; MO'!K$29</f>
        <v>6993.7452000000003</v>
      </c>
      <c r="AC307" s="349">
        <f>+$N307*'10k &amp; MO'!L$5+$O307*'10k &amp; MO'!L$11+$P307*'10k &amp; MO'!L$17+$Q307*'10k &amp; MO'!L$23+$R307*'10k &amp; MO'!L$29</f>
        <v>107451.3024</v>
      </c>
      <c r="AD307" s="350">
        <f>+S307*'10k &amp; MO'!O$5</f>
        <v>9039.6880000000001</v>
      </c>
      <c r="AF307" s="192" t="str">
        <f t="shared" si="37"/>
        <v>4132016</v>
      </c>
      <c r="AG307" s="192">
        <f>+IFERROR(VLOOKUP($AF307,'Limited Loss'!$F$5:$P$124,AG$3,FALSE),0)</f>
        <v>0</v>
      </c>
      <c r="AH307" s="193">
        <f>+IFERROR(VLOOKUP($AF307,'Limited Loss'!$F$5:$P$124,AH$3,FALSE),0)</f>
        <v>0</v>
      </c>
      <c r="AI307" s="193">
        <f>+IFERROR(VLOOKUP($AF307,'Limited Loss'!$F$5:$P$124,AI$3,FALSE),0)</f>
        <v>0</v>
      </c>
      <c r="AJ307" s="193">
        <f>+IFERROR(VLOOKUP($AF307,'Limited Loss'!$F$5:$P$124,AJ$3,FALSE),0)</f>
        <v>0</v>
      </c>
      <c r="AK307" s="100">
        <f>+IFERROR(VLOOKUP($AF307,'Limited Loss'!$F$5:$P$124,AK$3,FALSE),0)</f>
        <v>0</v>
      </c>
      <c r="AL307" s="193">
        <f>+IFERROR(VLOOKUP($AF307,'Limited Loss'!$F$5:$P$124,AL$3,FALSE),0)</f>
        <v>0</v>
      </c>
      <c r="AM307" s="193">
        <f>+IFERROR(VLOOKUP($AF307,'Limited Loss'!$F$5:$P$124,AM$3,FALSE),0)</f>
        <v>0</v>
      </c>
      <c r="AN307" s="193">
        <f>+IFERROR(VLOOKUP($AF307,'Limited Loss'!$F$5:$P$124,AN$3,FALSE),0)</f>
        <v>0</v>
      </c>
      <c r="AO307" s="193">
        <f>+IFERROR(VLOOKUP($AF307,'Limited Loss'!$F$5:$P$124,AO$3,FALSE),0)</f>
        <v>0</v>
      </c>
      <c r="AP307" s="100">
        <f>+IFERROR(VLOOKUP($AF307,'Limited Loss'!$F$5:$P$124,AP$3,FALSE),0)</f>
        <v>0</v>
      </c>
      <c r="AQ307" s="353"/>
      <c r="AR307" s="331">
        <f t="shared" si="38"/>
        <v>413</v>
      </c>
      <c r="AS307" s="332">
        <f t="shared" si="38"/>
        <v>2016</v>
      </c>
      <c r="AT307" s="349">
        <f t="shared" si="43"/>
        <v>0</v>
      </c>
      <c r="AU307" s="349">
        <f t="shared" si="43"/>
        <v>0</v>
      </c>
      <c r="AV307" s="349">
        <f t="shared" si="43"/>
        <v>9713.2158999999992</v>
      </c>
      <c r="AW307" s="349">
        <f t="shared" si="43"/>
        <v>12457.2248</v>
      </c>
      <c r="AX307" s="350">
        <f t="shared" si="43"/>
        <v>67030.0484</v>
      </c>
      <c r="AY307" s="349">
        <f t="shared" si="43"/>
        <v>0</v>
      </c>
      <c r="AZ307" s="349">
        <f t="shared" si="43"/>
        <v>0</v>
      </c>
      <c r="BA307" s="349">
        <f t="shared" si="43"/>
        <v>6323.6004000000003</v>
      </c>
      <c r="BB307" s="349">
        <f t="shared" si="44"/>
        <v>6993.7452000000003</v>
      </c>
      <c r="BC307" s="349">
        <f t="shared" si="44"/>
        <v>107451.3024</v>
      </c>
      <c r="BD307" s="350">
        <f t="shared" si="44"/>
        <v>9039.6880000000001</v>
      </c>
      <c r="BE307" s="349">
        <f t="shared" si="40"/>
        <v>16036.816299999999</v>
      </c>
      <c r="BF307" s="375">
        <f t="shared" si="41"/>
        <v>193932.32079999999</v>
      </c>
      <c r="BG307" s="334">
        <f t="shared" si="42"/>
        <v>9039.6880000000001</v>
      </c>
      <c r="BI307" s="107">
        <v>2813</v>
      </c>
      <c r="BJ307" s="108">
        <v>322342.80310000002</v>
      </c>
      <c r="BK307" s="108">
        <v>749886.93310000002</v>
      </c>
      <c r="BL307" s="108">
        <v>70801.563999999998</v>
      </c>
    </row>
    <row r="308" spans="1:64" x14ac:dyDescent="0.2">
      <c r="A308" s="326" t="str">
        <f t="shared" si="39"/>
        <v>4132017</v>
      </c>
      <c r="B308" s="331">
        <v>413</v>
      </c>
      <c r="C308" s="327">
        <v>2017</v>
      </c>
      <c r="D308" s="353">
        <f>+IFERROR(VLOOKUP($A308,Data_Loss!$A$2:$V$1180,6,FALSE),0)</f>
        <v>0</v>
      </c>
      <c r="E308" s="353">
        <f>+IFERROR(VLOOKUP($A308,Data_Loss!$A$2:$V$1180,7,FALSE),0)</f>
        <v>0</v>
      </c>
      <c r="F308" s="353">
        <f>+IFERROR(VLOOKUP($A308,Data_Loss!$A$2:$V$1180,8,FALSE),0)</f>
        <v>1</v>
      </c>
      <c r="G308" s="353">
        <f>+IFERROR(VLOOKUP($A308,Data_Loss!$A$2:$V$1180,9,FALSE),0)</f>
        <v>1</v>
      </c>
      <c r="H308" s="353">
        <f>+IFERROR(VLOOKUP($A308,Data_Loss!$A$2:$V$1180,10,FALSE),0)</f>
        <v>3</v>
      </c>
      <c r="I308" s="353">
        <f>+IFERROR(VLOOKUP($A308,Data_Loss!$A$2:$V$1300,12,FALSE),0)</f>
        <v>0</v>
      </c>
      <c r="J308" s="353">
        <f>+IFERROR(VLOOKUP($A308,Data_Loss!$A$2:$V$1300,13,FALSE),0)</f>
        <v>0</v>
      </c>
      <c r="K308" s="353">
        <f>+IFERROR(VLOOKUP($A308,Data_Loss!$A$2:$V$1300,14,FALSE),0)</f>
        <v>132492</v>
      </c>
      <c r="L308" s="353">
        <f>+IFERROR(VLOOKUP($A308,Data_Loss!$A$2:$V$1300,15,FALSE),0)</f>
        <v>32106</v>
      </c>
      <c r="M308" s="353">
        <f>+IFERROR(VLOOKUP($A308,Data_Loss!$A$2:$V$1300,16,FALSE),0)</f>
        <v>15414</v>
      </c>
      <c r="N308" s="353">
        <f>+IFERROR(VLOOKUP($A308,Data_Loss!$A$2:$V$1300,17,FALSE),0)</f>
        <v>0</v>
      </c>
      <c r="O308" s="353">
        <f>+IFERROR(VLOOKUP($A308,Data_Loss!$A$2:$V$1300,18,FALSE),0)</f>
        <v>0</v>
      </c>
      <c r="P308" s="353">
        <f>+IFERROR(VLOOKUP($A308,Data_Loss!$A$2:$V$1300,19,FALSE),0)</f>
        <v>151794</v>
      </c>
      <c r="Q308" s="353">
        <f>+IFERROR(VLOOKUP($A308,Data_Loss!$A$2:$V$1300,20,FALSE),0)</f>
        <v>13864</v>
      </c>
      <c r="R308" s="353">
        <f>+IFERROR(VLOOKUP($A308,Data_Loss!$A$2:$V$1300,21,FALSE),0)</f>
        <v>59014</v>
      </c>
      <c r="S308" s="353">
        <f>+IFERROR(VLOOKUP($A308,Data_Loss!$A$2:$V$1300,22,FALSE),0)</f>
        <v>17572</v>
      </c>
      <c r="T308" s="191">
        <f>+$I308*'10k &amp; MO'!C$6+$J308*'10k &amp; MO'!C$12+$K308*'10k &amp; MO'!C$18+$L308*'10k &amp; MO'!C$24+$M308*'10k &amp; MO'!C$30</f>
        <v>0</v>
      </c>
      <c r="U308" s="349">
        <f>+$I308*'10k &amp; MO'!D$6+$J308*'10k &amp; MO'!D$12+$K308*'10k &amp; MO'!D$18+$L308*'10k &amp; MO'!D$24+$M308*'10k &amp; MO'!D$30</f>
        <v>7659.8375999999998</v>
      </c>
      <c r="V308" s="349">
        <f>+$I308*'10k &amp; MO'!E$6+$J308*'10k &amp; MO'!E$12+$K308*'10k &amp; MO'!E$18+$L308*'10k &amp; MO'!E$24+$M308*'10k &amp; MO'!E$30</f>
        <v>258287.71680000002</v>
      </c>
      <c r="W308" s="349">
        <f>+$I308*'10k &amp; MO'!F$6+$J308*'10k &amp; MO'!F$12+$K308*'10k &amp; MO'!F$18+$L308*'10k &amp; MO'!F$24+$M308*'10k &amp; MO'!F$30</f>
        <v>38414.135400000006</v>
      </c>
      <c r="X308" s="349">
        <f>+$I308*'10k &amp; MO'!G$6+$J308*'10k &amp; MO'!G$12+$K308*'10k &amp; MO'!G$18+$L308*'10k &amp; MO'!G$24+$M308*'10k &amp; MO'!G$30</f>
        <v>22725.049800000001</v>
      </c>
      <c r="Y308" s="349">
        <f>+$N308*'10k &amp; MO'!H$6+$O308*'10k &amp; MO'!H$12+$P308*'10k &amp; MO'!H$18+$Q308*'10k &amp; MO'!H$24+$R308*'10k &amp; MO'!H$30</f>
        <v>0</v>
      </c>
      <c r="Z308" s="349">
        <f>+$N308*'10k &amp; MO'!I$6+$O308*'10k &amp; MO'!I$12+$P308*'10k &amp; MO'!I$18+$Q308*'10k &amp; MO'!I$24+$R308*'10k &amp; MO'!I$30</f>
        <v>14599.633</v>
      </c>
      <c r="AA308" s="349">
        <f>+$N308*'10k &amp; MO'!J$6+$O308*'10k &amp; MO'!J$12+$P308*'10k &amp; MO'!J$18+$Q308*'10k &amp; MO'!J$24+$R308*'10k &amp; MO'!J$30</f>
        <v>474063.25440000003</v>
      </c>
      <c r="AB308" s="349">
        <f>+$N308*'10k &amp; MO'!K$6+$O308*'10k &amp; MO'!K$12+$P308*'10k &amp; MO'!K$18+$Q308*'10k &amp; MO'!K$24+$R308*'10k &amp; MO'!K$30</f>
        <v>50928.442600000009</v>
      </c>
      <c r="AC308" s="349">
        <f>+$N308*'10k &amp; MO'!L$6+$O308*'10k &amp; MO'!L$12+$P308*'10k &amp; MO'!L$18+$Q308*'10k &amp; MO'!L$24+$R308*'10k &amp; MO'!L$30</f>
        <v>94082.811600000001</v>
      </c>
      <c r="AD308" s="350">
        <f>+S308*'10k &amp; MO'!O$6</f>
        <v>23651.912</v>
      </c>
      <c r="AF308" s="192" t="str">
        <f t="shared" si="37"/>
        <v>4132017</v>
      </c>
      <c r="AG308" s="192">
        <f>+IFERROR(VLOOKUP($AF308,'Limited Loss'!$F$5:$P$124,AG$3,FALSE),0)</f>
        <v>0</v>
      </c>
      <c r="AH308" s="193">
        <f>+IFERROR(VLOOKUP($AF308,'Limited Loss'!$F$5:$P$124,AH$3,FALSE),0)</f>
        <v>0</v>
      </c>
      <c r="AI308" s="193">
        <f>+IFERROR(VLOOKUP($AF308,'Limited Loss'!$F$5:$P$124,AI$3,FALSE),0)</f>
        <v>0</v>
      </c>
      <c r="AJ308" s="193">
        <f>+IFERROR(VLOOKUP($AF308,'Limited Loss'!$F$5:$P$124,AJ$3,FALSE),0)</f>
        <v>0</v>
      </c>
      <c r="AK308" s="100">
        <f>+IFERROR(VLOOKUP($AF308,'Limited Loss'!$F$5:$P$124,AK$3,FALSE),0)</f>
        <v>0</v>
      </c>
      <c r="AL308" s="193">
        <f>+IFERROR(VLOOKUP($AF308,'Limited Loss'!$F$5:$P$124,AL$3,FALSE),0)</f>
        <v>0</v>
      </c>
      <c r="AM308" s="193">
        <f>+IFERROR(VLOOKUP($AF308,'Limited Loss'!$F$5:$P$124,AM$3,FALSE),0)</f>
        <v>0</v>
      </c>
      <c r="AN308" s="193">
        <f>+IFERROR(VLOOKUP($AF308,'Limited Loss'!$F$5:$P$124,AN$3,FALSE),0)</f>
        <v>0</v>
      </c>
      <c r="AO308" s="193">
        <f>+IFERROR(VLOOKUP($AF308,'Limited Loss'!$F$5:$P$124,AO$3,FALSE),0)</f>
        <v>0</v>
      </c>
      <c r="AP308" s="100">
        <f>+IFERROR(VLOOKUP($AF308,'Limited Loss'!$F$5:$P$124,AP$3,FALSE),0)</f>
        <v>0</v>
      </c>
      <c r="AQ308" s="353"/>
      <c r="AR308" s="331">
        <f t="shared" si="38"/>
        <v>413</v>
      </c>
      <c r="AS308" s="332">
        <f t="shared" si="38"/>
        <v>2017</v>
      </c>
      <c r="AT308" s="349">
        <f t="shared" si="43"/>
        <v>0</v>
      </c>
      <c r="AU308" s="349">
        <f t="shared" si="43"/>
        <v>7659.8375999999998</v>
      </c>
      <c r="AV308" s="349">
        <f t="shared" si="43"/>
        <v>258287.71680000002</v>
      </c>
      <c r="AW308" s="349">
        <f t="shared" si="43"/>
        <v>38414.135400000006</v>
      </c>
      <c r="AX308" s="350">
        <f t="shared" si="43"/>
        <v>22725.049800000001</v>
      </c>
      <c r="AY308" s="349">
        <f t="shared" si="43"/>
        <v>0</v>
      </c>
      <c r="AZ308" s="349">
        <f t="shared" si="43"/>
        <v>14599.633</v>
      </c>
      <c r="BA308" s="349">
        <f t="shared" si="43"/>
        <v>474063.25440000003</v>
      </c>
      <c r="BB308" s="349">
        <f t="shared" si="44"/>
        <v>50928.442600000009</v>
      </c>
      <c r="BC308" s="349">
        <f t="shared" si="44"/>
        <v>94082.811600000001</v>
      </c>
      <c r="BD308" s="350">
        <f t="shared" si="44"/>
        <v>23651.912</v>
      </c>
      <c r="BE308" s="349">
        <f t="shared" si="40"/>
        <v>754610.44180000003</v>
      </c>
      <c r="BF308" s="375">
        <f t="shared" si="41"/>
        <v>206150.43940000003</v>
      </c>
      <c r="BG308" s="334">
        <f t="shared" si="42"/>
        <v>23651.912</v>
      </c>
      <c r="BI308" s="107">
        <v>2921</v>
      </c>
      <c r="BJ308" s="108">
        <v>3246.9348</v>
      </c>
      <c r="BK308" s="108">
        <v>30417.962199999998</v>
      </c>
      <c r="BL308" s="108">
        <v>6408.9000000000005</v>
      </c>
    </row>
    <row r="309" spans="1:64" x14ac:dyDescent="0.2">
      <c r="A309" s="326" t="str">
        <f t="shared" si="39"/>
        <v>4132018</v>
      </c>
      <c r="B309" s="331">
        <v>413</v>
      </c>
      <c r="C309" s="327">
        <v>2018</v>
      </c>
      <c r="D309" s="353">
        <f>+IFERROR(VLOOKUP($A309,Data_Loss!$A$2:$V$1180,6,FALSE),0)</f>
        <v>0</v>
      </c>
      <c r="E309" s="353">
        <f>+IFERROR(VLOOKUP($A309,Data_Loss!$A$2:$V$1180,7,FALSE),0)</f>
        <v>0</v>
      </c>
      <c r="F309" s="353">
        <f>+IFERROR(VLOOKUP($A309,Data_Loss!$A$2:$V$1180,8,FALSE),0)</f>
        <v>0</v>
      </c>
      <c r="G309" s="353">
        <f>+IFERROR(VLOOKUP($A309,Data_Loss!$A$2:$V$1180,9,FALSE),0)</f>
        <v>1</v>
      </c>
      <c r="H309" s="353">
        <f>+IFERROR(VLOOKUP($A309,Data_Loss!$A$2:$V$1180,10,FALSE),0)</f>
        <v>0</v>
      </c>
      <c r="I309" s="353">
        <f>+IFERROR(VLOOKUP($A309,Data_Loss!$A$2:$V$1300,12,FALSE),0)</f>
        <v>0</v>
      </c>
      <c r="J309" s="353">
        <f>+IFERROR(VLOOKUP($A309,Data_Loss!$A$2:$V$1300,13,FALSE),0)</f>
        <v>0</v>
      </c>
      <c r="K309" s="353">
        <f>+IFERROR(VLOOKUP($A309,Data_Loss!$A$2:$V$1300,14,FALSE),0)</f>
        <v>0</v>
      </c>
      <c r="L309" s="353">
        <f>+IFERROR(VLOOKUP($A309,Data_Loss!$A$2:$V$1300,15,FALSE),0)</f>
        <v>6000</v>
      </c>
      <c r="M309" s="353">
        <f>+IFERROR(VLOOKUP($A309,Data_Loss!$A$2:$V$1300,16,FALSE),0)</f>
        <v>0</v>
      </c>
      <c r="N309" s="353">
        <f>+IFERROR(VLOOKUP($A309,Data_Loss!$A$2:$V$1300,17,FALSE),0)</f>
        <v>0</v>
      </c>
      <c r="O309" s="353">
        <f>+IFERROR(VLOOKUP($A309,Data_Loss!$A$2:$V$1300,18,FALSE),0)</f>
        <v>0</v>
      </c>
      <c r="P309" s="353">
        <f>+IFERROR(VLOOKUP($A309,Data_Loss!$A$2:$V$1300,19,FALSE),0)</f>
        <v>0</v>
      </c>
      <c r="Q309" s="353">
        <f>+IFERROR(VLOOKUP($A309,Data_Loss!$A$2:$V$1300,20,FALSE),0)</f>
        <v>955</v>
      </c>
      <c r="R309" s="353">
        <f>+IFERROR(VLOOKUP($A309,Data_Loss!$A$2:$V$1300,21,FALSE),0)</f>
        <v>0</v>
      </c>
      <c r="S309" s="353">
        <f>+IFERROR(VLOOKUP($A309,Data_Loss!$A$2:$V$1300,22,FALSE),0)</f>
        <v>13567</v>
      </c>
      <c r="T309" s="191">
        <f>+$I309*'10k &amp; MO'!C$7+$J309*'10k &amp; MO'!C$13+$K309*'10k &amp; MO'!C$19+$L309*'10k &amp; MO'!C$25+$M309*'10k &amp; MO'!C$31</f>
        <v>0</v>
      </c>
      <c r="U309" s="349">
        <f>+$I309*'10k &amp; MO'!D$7+$J309*'10k &amp; MO'!D$13+$K309*'10k &amp; MO'!D$19+$L309*'10k &amp; MO'!D$25+$M309*'10k &amp; MO'!D$31</f>
        <v>184.8</v>
      </c>
      <c r="V309" s="349">
        <f>+$I309*'10k &amp; MO'!E$7+$J309*'10k &amp; MO'!E$13+$K309*'10k &amp; MO'!E$19+$L309*'10k &amp; MO'!E$25+$M309*'10k &amp; MO'!E$31</f>
        <v>9444</v>
      </c>
      <c r="W309" s="349">
        <f>+$I309*'10k &amp; MO'!F$7+$J309*'10k &amp; MO'!F$13+$K309*'10k &amp; MO'!F$19+$L309*'10k &amp; MO'!F$25+$M309*'10k &amp; MO'!F$31</f>
        <v>4689.5999999999995</v>
      </c>
      <c r="X309" s="349">
        <f>+$I309*'10k &amp; MO'!G$7+$J309*'10k &amp; MO'!G$13+$K309*'10k &amp; MO'!G$19+$L309*'10k &amp; MO'!G$25+$M309*'10k &amp; MO'!G$31</f>
        <v>625.80000000000007</v>
      </c>
      <c r="Y309" s="349">
        <f>+$N309*'10k &amp; MO'!H$7+$O309*'10k &amp; MO'!H$13+$P309*'10k &amp; MO'!H$19+$Q309*'10k &amp; MO'!H$25+$R309*'10k &amp; MO'!H$31</f>
        <v>0</v>
      </c>
      <c r="Z309" s="349">
        <f>+$N309*'10k &amp; MO'!I$7+$O309*'10k &amp; MO'!I$13+$P309*'10k &amp; MO'!I$19+$Q309*'10k &amp; MO'!I$25+$R309*'10k &amp; MO'!I$31</f>
        <v>27.122</v>
      </c>
      <c r="AA309" s="349">
        <f>+$N309*'10k &amp; MO'!J$7+$O309*'10k &amp; MO'!J$13+$P309*'10k &amp; MO'!J$19+$Q309*'10k &amp; MO'!J$25+$R309*'10k &amp; MO'!J$31</f>
        <v>1360.5885000000001</v>
      </c>
      <c r="AB309" s="349">
        <f>+$N309*'10k &amp; MO'!K$7+$O309*'10k &amp; MO'!K$13+$P309*'10k &amp; MO'!K$19+$Q309*'10k &amp; MO'!K$25+$R309*'10k &amp; MO'!K$31</f>
        <v>928.73750000000007</v>
      </c>
      <c r="AC309" s="349">
        <f>+$N309*'10k &amp; MO'!L$7+$O309*'10k &amp; MO'!L$13+$P309*'10k &amp; MO'!L$19+$Q309*'10k &amp; MO'!L$25+$R309*'10k &amp; MO'!L$31</f>
        <v>160.44</v>
      </c>
      <c r="AD309" s="350">
        <f>+S309*'10k &amp; MO'!O$7</f>
        <v>17989.842000000001</v>
      </c>
      <c r="AF309" s="192" t="str">
        <f t="shared" si="37"/>
        <v>4132018</v>
      </c>
      <c r="AG309" s="192">
        <f>+IFERROR(VLOOKUP($AF309,'Limited Loss'!$F$5:$P$124,AG$3,FALSE),0)</f>
        <v>0</v>
      </c>
      <c r="AH309" s="193">
        <f>+IFERROR(VLOOKUP($AF309,'Limited Loss'!$F$5:$P$124,AH$3,FALSE),0)</f>
        <v>0</v>
      </c>
      <c r="AI309" s="193">
        <f>+IFERROR(VLOOKUP($AF309,'Limited Loss'!$F$5:$P$124,AI$3,FALSE),0)</f>
        <v>0</v>
      </c>
      <c r="AJ309" s="193">
        <f>+IFERROR(VLOOKUP($AF309,'Limited Loss'!$F$5:$P$124,AJ$3,FALSE),0)</f>
        <v>0</v>
      </c>
      <c r="AK309" s="100">
        <f>+IFERROR(VLOOKUP($AF309,'Limited Loss'!$F$5:$P$124,AK$3,FALSE),0)</f>
        <v>0</v>
      </c>
      <c r="AL309" s="193">
        <f>+IFERROR(VLOOKUP($AF309,'Limited Loss'!$F$5:$P$124,AL$3,FALSE),0)</f>
        <v>0</v>
      </c>
      <c r="AM309" s="193">
        <f>+IFERROR(VLOOKUP($AF309,'Limited Loss'!$F$5:$P$124,AM$3,FALSE),0)</f>
        <v>0</v>
      </c>
      <c r="AN309" s="193">
        <f>+IFERROR(VLOOKUP($AF309,'Limited Loss'!$F$5:$P$124,AN$3,FALSE),0)</f>
        <v>0</v>
      </c>
      <c r="AO309" s="193">
        <f>+IFERROR(VLOOKUP($AF309,'Limited Loss'!$F$5:$P$124,AO$3,FALSE),0)</f>
        <v>0</v>
      </c>
      <c r="AP309" s="100">
        <f>+IFERROR(VLOOKUP($AF309,'Limited Loss'!$F$5:$P$124,AP$3,FALSE),0)</f>
        <v>0</v>
      </c>
      <c r="AQ309" s="353"/>
      <c r="AR309" s="331">
        <f t="shared" si="38"/>
        <v>413</v>
      </c>
      <c r="AS309" s="332">
        <f t="shared" si="38"/>
        <v>2018</v>
      </c>
      <c r="AT309" s="349">
        <f t="shared" si="43"/>
        <v>0</v>
      </c>
      <c r="AU309" s="349">
        <f t="shared" si="43"/>
        <v>184.8</v>
      </c>
      <c r="AV309" s="349">
        <f t="shared" si="43"/>
        <v>9444</v>
      </c>
      <c r="AW309" s="349">
        <f t="shared" si="43"/>
        <v>4689.5999999999995</v>
      </c>
      <c r="AX309" s="350">
        <f t="shared" si="43"/>
        <v>625.80000000000007</v>
      </c>
      <c r="AY309" s="349">
        <f t="shared" si="43"/>
        <v>0</v>
      </c>
      <c r="AZ309" s="349">
        <f t="shared" si="43"/>
        <v>27.122</v>
      </c>
      <c r="BA309" s="349">
        <f t="shared" si="43"/>
        <v>1360.5885000000001</v>
      </c>
      <c r="BB309" s="349">
        <f t="shared" si="44"/>
        <v>928.73750000000007</v>
      </c>
      <c r="BC309" s="349">
        <f t="shared" si="44"/>
        <v>160.44</v>
      </c>
      <c r="BD309" s="350">
        <f t="shared" si="44"/>
        <v>17989.842000000001</v>
      </c>
      <c r="BE309" s="349">
        <f t="shared" si="40"/>
        <v>11016.510499999999</v>
      </c>
      <c r="BF309" s="375">
        <f t="shared" si="41"/>
        <v>6404.5774999999994</v>
      </c>
      <c r="BG309" s="334">
        <f t="shared" si="42"/>
        <v>17989.842000000001</v>
      </c>
      <c r="BI309" s="107">
        <v>2923</v>
      </c>
      <c r="BJ309" s="108">
        <v>84269.392900000006</v>
      </c>
      <c r="BK309" s="108">
        <v>299115.66110000003</v>
      </c>
      <c r="BL309" s="108">
        <v>29172.19</v>
      </c>
    </row>
    <row r="310" spans="1:64" x14ac:dyDescent="0.2">
      <c r="A310" s="326" t="str">
        <f t="shared" si="39"/>
        <v>4152014</v>
      </c>
      <c r="B310" s="331">
        <v>415</v>
      </c>
      <c r="C310" s="327">
        <v>2014</v>
      </c>
      <c r="D310" s="353">
        <f>+IFERROR(VLOOKUP($A310,Data_Loss!$A$2:$V$1180,6,FALSE),0)</f>
        <v>0</v>
      </c>
      <c r="E310" s="353">
        <f>+IFERROR(VLOOKUP($A310,Data_Loss!$A$2:$V$1180,7,FALSE),0)</f>
        <v>0</v>
      </c>
      <c r="F310" s="353">
        <f>+IFERROR(VLOOKUP($A310,Data_Loss!$A$2:$V$1180,8,FALSE),0)</f>
        <v>0</v>
      </c>
      <c r="G310" s="353">
        <f>+IFERROR(VLOOKUP($A310,Data_Loss!$A$2:$V$1180,9,FALSE),0)</f>
        <v>0</v>
      </c>
      <c r="H310" s="353">
        <f>+IFERROR(VLOOKUP($A310,Data_Loss!$A$2:$V$1180,10,FALSE),0)</f>
        <v>0</v>
      </c>
      <c r="I310" s="353">
        <f>+IFERROR(VLOOKUP($A310,Data_Loss!$A$2:$V$1300,12,FALSE),0)</f>
        <v>0</v>
      </c>
      <c r="J310" s="353">
        <f>+IFERROR(VLOOKUP($A310,Data_Loss!$A$2:$V$1300,13,FALSE),0)</f>
        <v>0</v>
      </c>
      <c r="K310" s="353">
        <f>+IFERROR(VLOOKUP($A310,Data_Loss!$A$2:$V$1300,14,FALSE),0)</f>
        <v>0</v>
      </c>
      <c r="L310" s="353">
        <f>+IFERROR(VLOOKUP($A310,Data_Loss!$A$2:$V$1300,15,FALSE),0)</f>
        <v>0</v>
      </c>
      <c r="M310" s="353">
        <f>+IFERROR(VLOOKUP($A310,Data_Loss!$A$2:$V$1300,16,FALSE),0)</f>
        <v>0</v>
      </c>
      <c r="N310" s="353">
        <f>+IFERROR(VLOOKUP($A310,Data_Loss!$A$2:$V$1300,17,FALSE),0)</f>
        <v>0</v>
      </c>
      <c r="O310" s="353">
        <f>+IFERROR(VLOOKUP($A310,Data_Loss!$A$2:$V$1300,18,FALSE),0)</f>
        <v>0</v>
      </c>
      <c r="P310" s="353">
        <f>+IFERROR(VLOOKUP($A310,Data_Loss!$A$2:$V$1300,19,FALSE),0)</f>
        <v>0</v>
      </c>
      <c r="Q310" s="353">
        <f>+IFERROR(VLOOKUP($A310,Data_Loss!$A$2:$V$1300,20,FALSE),0)</f>
        <v>0</v>
      </c>
      <c r="R310" s="353">
        <f>+IFERROR(VLOOKUP($A310,Data_Loss!$A$2:$V$1300,21,FALSE),0)</f>
        <v>0</v>
      </c>
      <c r="S310" s="353">
        <f>+IFERROR(VLOOKUP($A310,Data_Loss!$A$2:$V$1300,22,FALSE),0)</f>
        <v>0</v>
      </c>
      <c r="T310" s="191">
        <f>+$I310*'10k &amp; MO'!C$3+$J310*'10k &amp; MO'!C$9+$K310*'10k &amp; MO'!C$15+$L310*'10k &amp; MO'!C$21+$M310*'10k &amp; MO'!C$27</f>
        <v>0</v>
      </c>
      <c r="U310" s="349">
        <f>+$I310*'10k &amp; MO'!D$3+$J310*'10k &amp; MO'!D$9+$K310*'10k &amp; MO'!D$15+$L310*'10k &amp; MO'!D$21+$M310*'10k &amp; MO'!D$27</f>
        <v>0</v>
      </c>
      <c r="V310" s="349">
        <f>+$I310*'10k &amp; MO'!E$3+$J310*'10k &amp; MO'!E$9+$K310*'10k &amp; MO'!E$15+$L310*'10k &amp; MO'!E$21+$M310*'10k &amp; MO'!E$27</f>
        <v>0</v>
      </c>
      <c r="W310" s="349">
        <f>+$I310*'10k &amp; MO'!F$3+$J310*'10k &amp; MO'!F$9+$K310*'10k &amp; MO'!F$15+$L310*'10k &amp; MO'!F$21+$M310*'10k &amp; MO'!F$27</f>
        <v>0</v>
      </c>
      <c r="X310" s="349">
        <f>+$I310*'10k &amp; MO'!G$3+$J310*'10k &amp; MO'!G$9+$K310*'10k &amp; MO'!G$15+$L310*'10k &amp; MO'!G$21+$M310*'10k &amp; MO'!G$27</f>
        <v>0</v>
      </c>
      <c r="Y310" s="349">
        <f>+$N310*'10k &amp; MO'!H$3+$O310*'10k &amp; MO'!H$9+$P310*'10k &amp; MO'!H$15+$Q310*'10k &amp; MO'!H$21+$R310*'10k &amp; MO'!H$27</f>
        <v>0</v>
      </c>
      <c r="Z310" s="349">
        <f>+$N310*'10k &amp; MO'!I$3+$O310*'10k &amp; MO'!I$9+$P310*'10k &amp; MO'!I$15+$Q310*'10k &amp; MO'!I$21+$R310*'10k &amp; MO'!I$27</f>
        <v>0</v>
      </c>
      <c r="AA310" s="349">
        <f>+$N310*'10k &amp; MO'!J$3+$O310*'10k &amp; MO'!J$9+$P310*'10k &amp; MO'!J$15+$Q310*'10k &amp; MO'!J$21+$R310*'10k &amp; MO'!J$27</f>
        <v>0</v>
      </c>
      <c r="AB310" s="349">
        <f>+$N310*'10k &amp; MO'!K$3+$O310*'10k &amp; MO'!K$9+$P310*'10k &amp; MO'!K$15+$Q310*'10k &amp; MO'!K$21+$R310*'10k &amp; MO'!K$27</f>
        <v>0</v>
      </c>
      <c r="AC310" s="349">
        <f>+$N310*'10k &amp; MO'!L$3+$O310*'10k &amp; MO'!L$9+$P310*'10k &amp; MO'!L$15+$Q310*'10k &amp; MO'!L$21+$R310*'10k &amp; MO'!L$27</f>
        <v>0</v>
      </c>
      <c r="AD310" s="350">
        <f>+S310*'10k &amp; MO'!O$3</f>
        <v>0</v>
      </c>
      <c r="AF310" s="192" t="str">
        <f t="shared" si="37"/>
        <v>4152014</v>
      </c>
      <c r="AG310" s="192">
        <f>+IFERROR(VLOOKUP($AF310,'Limited Loss'!$F$5:$P$124,AG$3,FALSE),0)</f>
        <v>0</v>
      </c>
      <c r="AH310" s="193">
        <f>+IFERROR(VLOOKUP($AF310,'Limited Loss'!$F$5:$P$124,AH$3,FALSE),0)</f>
        <v>0</v>
      </c>
      <c r="AI310" s="193">
        <f>+IFERROR(VLOOKUP($AF310,'Limited Loss'!$F$5:$P$124,AI$3,FALSE),0)</f>
        <v>0</v>
      </c>
      <c r="AJ310" s="193">
        <f>+IFERROR(VLOOKUP($AF310,'Limited Loss'!$F$5:$P$124,AJ$3,FALSE),0)</f>
        <v>0</v>
      </c>
      <c r="AK310" s="100">
        <f>+IFERROR(VLOOKUP($AF310,'Limited Loss'!$F$5:$P$124,AK$3,FALSE),0)</f>
        <v>0</v>
      </c>
      <c r="AL310" s="193">
        <f>+IFERROR(VLOOKUP($AF310,'Limited Loss'!$F$5:$P$124,AL$3,FALSE),0)</f>
        <v>0</v>
      </c>
      <c r="AM310" s="193">
        <f>+IFERROR(VLOOKUP($AF310,'Limited Loss'!$F$5:$P$124,AM$3,FALSE),0)</f>
        <v>0</v>
      </c>
      <c r="AN310" s="193">
        <f>+IFERROR(VLOOKUP($AF310,'Limited Loss'!$F$5:$P$124,AN$3,FALSE),0)</f>
        <v>0</v>
      </c>
      <c r="AO310" s="193">
        <f>+IFERROR(VLOOKUP($AF310,'Limited Loss'!$F$5:$P$124,AO$3,FALSE),0)</f>
        <v>0</v>
      </c>
      <c r="AP310" s="100">
        <f>+IFERROR(VLOOKUP($AF310,'Limited Loss'!$F$5:$P$124,AP$3,FALSE),0)</f>
        <v>0</v>
      </c>
      <c r="AQ310" s="353"/>
      <c r="AR310" s="331">
        <f t="shared" si="38"/>
        <v>415</v>
      </c>
      <c r="AS310" s="332">
        <f t="shared" si="38"/>
        <v>2014</v>
      </c>
      <c r="AT310" s="349">
        <f t="shared" si="43"/>
        <v>0</v>
      </c>
      <c r="AU310" s="349">
        <f t="shared" si="43"/>
        <v>0</v>
      </c>
      <c r="AV310" s="349">
        <f t="shared" si="43"/>
        <v>0</v>
      </c>
      <c r="AW310" s="349">
        <f t="shared" si="43"/>
        <v>0</v>
      </c>
      <c r="AX310" s="350">
        <f t="shared" si="43"/>
        <v>0</v>
      </c>
      <c r="AY310" s="349">
        <f t="shared" si="43"/>
        <v>0</v>
      </c>
      <c r="AZ310" s="349">
        <f t="shared" si="43"/>
        <v>0</v>
      </c>
      <c r="BA310" s="349">
        <f t="shared" si="43"/>
        <v>0</v>
      </c>
      <c r="BB310" s="349">
        <f t="shared" si="44"/>
        <v>0</v>
      </c>
      <c r="BC310" s="349">
        <f t="shared" si="44"/>
        <v>0</v>
      </c>
      <c r="BD310" s="350">
        <f t="shared" si="44"/>
        <v>0</v>
      </c>
      <c r="BE310" s="349">
        <f t="shared" si="40"/>
        <v>0</v>
      </c>
      <c r="BF310" s="375">
        <f t="shared" si="41"/>
        <v>0</v>
      </c>
      <c r="BG310" s="334">
        <f t="shared" si="42"/>
        <v>0</v>
      </c>
      <c r="BI310" s="107">
        <v>2926</v>
      </c>
      <c r="BJ310" s="108">
        <v>0</v>
      </c>
      <c r="BK310" s="108">
        <v>0</v>
      </c>
      <c r="BL310" s="108">
        <v>425.99099999999999</v>
      </c>
    </row>
    <row r="311" spans="1:64" x14ac:dyDescent="0.2">
      <c r="A311" s="326" t="str">
        <f t="shared" si="39"/>
        <v>4152015</v>
      </c>
      <c r="B311" s="331">
        <v>415</v>
      </c>
      <c r="C311" s="327">
        <v>2015</v>
      </c>
      <c r="D311" s="353">
        <f>+IFERROR(VLOOKUP($A311,Data_Loss!$A$2:$V$1180,6,FALSE),0)</f>
        <v>0</v>
      </c>
      <c r="E311" s="353">
        <f>+IFERROR(VLOOKUP($A311,Data_Loss!$A$2:$V$1180,7,FALSE),0)</f>
        <v>0</v>
      </c>
      <c r="F311" s="353">
        <f>+IFERROR(VLOOKUP($A311,Data_Loss!$A$2:$V$1180,8,FALSE),0)</f>
        <v>0</v>
      </c>
      <c r="G311" s="353">
        <f>+IFERROR(VLOOKUP($A311,Data_Loss!$A$2:$V$1180,9,FALSE),0)</f>
        <v>0</v>
      </c>
      <c r="H311" s="353">
        <f>+IFERROR(VLOOKUP($A311,Data_Loss!$A$2:$V$1180,10,FALSE),0)</f>
        <v>0</v>
      </c>
      <c r="I311" s="353">
        <f>+IFERROR(VLOOKUP($A311,Data_Loss!$A$2:$V$1300,12,FALSE),0)</f>
        <v>0</v>
      </c>
      <c r="J311" s="353">
        <f>+IFERROR(VLOOKUP($A311,Data_Loss!$A$2:$V$1300,13,FALSE),0)</f>
        <v>0</v>
      </c>
      <c r="K311" s="353">
        <f>+IFERROR(VLOOKUP($A311,Data_Loss!$A$2:$V$1300,14,FALSE),0)</f>
        <v>0</v>
      </c>
      <c r="L311" s="353">
        <f>+IFERROR(VLOOKUP($A311,Data_Loss!$A$2:$V$1300,15,FALSE),0)</f>
        <v>0</v>
      </c>
      <c r="M311" s="353">
        <f>+IFERROR(VLOOKUP($A311,Data_Loss!$A$2:$V$1300,16,FALSE),0)</f>
        <v>0</v>
      </c>
      <c r="N311" s="353">
        <f>+IFERROR(VLOOKUP($A311,Data_Loss!$A$2:$V$1300,17,FALSE),0)</f>
        <v>0</v>
      </c>
      <c r="O311" s="353">
        <f>+IFERROR(VLOOKUP($A311,Data_Loss!$A$2:$V$1300,18,FALSE),0)</f>
        <v>0</v>
      </c>
      <c r="P311" s="353">
        <f>+IFERROR(VLOOKUP($A311,Data_Loss!$A$2:$V$1300,19,FALSE),0)</f>
        <v>0</v>
      </c>
      <c r="Q311" s="353">
        <f>+IFERROR(VLOOKUP($A311,Data_Loss!$A$2:$V$1300,20,FALSE),0)</f>
        <v>0</v>
      </c>
      <c r="R311" s="353">
        <f>+IFERROR(VLOOKUP($A311,Data_Loss!$A$2:$V$1300,21,FALSE),0)</f>
        <v>0</v>
      </c>
      <c r="S311" s="353">
        <f>+IFERROR(VLOOKUP($A311,Data_Loss!$A$2:$V$1300,22,FALSE),0)</f>
        <v>175</v>
      </c>
      <c r="T311" s="191">
        <f>+$I311*'10k &amp; MO'!C$4+$J311*'10k &amp; MO'!C$10+$K311*'10k &amp; MO'!C$16+$L311*'10k &amp; MO'!C$22+$M311*'10k &amp; MO'!C$28</f>
        <v>0</v>
      </c>
      <c r="U311" s="349">
        <f>+$I311*'10k &amp; MO'!D$4+$J311*'10k &amp; MO'!D$10+$K311*'10k &amp; MO'!D$16+$L311*'10k &amp; MO'!D$22+$M311*'10k &amp; MO'!D$28</f>
        <v>0</v>
      </c>
      <c r="V311" s="349">
        <f>+$I311*'10k &amp; MO'!E$4+$J311*'10k &amp; MO'!E$10+$K311*'10k &amp; MO'!E$16+$L311*'10k &amp; MO'!E$22+$M311*'10k &amp; MO'!E$28</f>
        <v>0</v>
      </c>
      <c r="W311" s="349">
        <f>+$I311*'10k &amp; MO'!F$4+$J311*'10k &amp; MO'!F$10+$K311*'10k &amp; MO'!F$16+$L311*'10k &amp; MO'!F$22+$M311*'10k &amp; MO'!F$28</f>
        <v>0</v>
      </c>
      <c r="X311" s="349">
        <f>+$I311*'10k &amp; MO'!G$4+$J311*'10k &amp; MO'!G$10+$K311*'10k &amp; MO'!G$16+$L311*'10k &amp; MO'!G$22+$M311*'10k &amp; MO'!G$28</f>
        <v>0</v>
      </c>
      <c r="Y311" s="349">
        <f>+$N311*'10k &amp; MO'!H$4+$O311*'10k &amp; MO'!H$10+$P311*'10k &amp; MO'!H$16+$Q311*'10k &amp; MO'!H$22+$R311*'10k &amp; MO'!H$28</f>
        <v>0</v>
      </c>
      <c r="Z311" s="349">
        <f>+$N311*'10k &amp; MO'!I$4+$O311*'10k &amp; MO'!I$10+$P311*'10k &amp; MO'!I$16+$Q311*'10k &amp; MO'!I$22+$R311*'10k &amp; MO'!I$28</f>
        <v>0</v>
      </c>
      <c r="AA311" s="349">
        <f>+$N311*'10k &amp; MO'!J$4+$O311*'10k &amp; MO'!J$10+$P311*'10k &amp; MO'!J$16+$Q311*'10k &amp; MO'!J$22+$R311*'10k &amp; MO'!J$28</f>
        <v>0</v>
      </c>
      <c r="AB311" s="349">
        <f>+$N311*'10k &amp; MO'!K$4+$O311*'10k &amp; MO'!K$10+$P311*'10k &amp; MO'!K$16+$Q311*'10k &amp; MO'!K$22+$R311*'10k &amp; MO'!K$28</f>
        <v>0</v>
      </c>
      <c r="AC311" s="349">
        <f>+$N311*'10k &amp; MO'!L$4+$O311*'10k &amp; MO'!L$10+$P311*'10k &amp; MO'!L$16+$Q311*'10k &amp; MO'!L$22+$R311*'10k &amp; MO'!L$28</f>
        <v>0</v>
      </c>
      <c r="AD311" s="350">
        <f>+S311*'10k &amp; MO'!O$4</f>
        <v>212.1</v>
      </c>
      <c r="AF311" s="192" t="str">
        <f t="shared" si="37"/>
        <v>4152015</v>
      </c>
      <c r="AG311" s="192">
        <f>+IFERROR(VLOOKUP($AF311,'Limited Loss'!$F$5:$P$124,AG$3,FALSE),0)</f>
        <v>0</v>
      </c>
      <c r="AH311" s="193">
        <f>+IFERROR(VLOOKUP($AF311,'Limited Loss'!$F$5:$P$124,AH$3,FALSE),0)</f>
        <v>0</v>
      </c>
      <c r="AI311" s="193">
        <f>+IFERROR(VLOOKUP($AF311,'Limited Loss'!$F$5:$P$124,AI$3,FALSE),0)</f>
        <v>0</v>
      </c>
      <c r="AJ311" s="193">
        <f>+IFERROR(VLOOKUP($AF311,'Limited Loss'!$F$5:$P$124,AJ$3,FALSE),0)</f>
        <v>0</v>
      </c>
      <c r="AK311" s="100">
        <f>+IFERROR(VLOOKUP($AF311,'Limited Loss'!$F$5:$P$124,AK$3,FALSE),0)</f>
        <v>0</v>
      </c>
      <c r="AL311" s="193">
        <f>+IFERROR(VLOOKUP($AF311,'Limited Loss'!$F$5:$P$124,AL$3,FALSE),0)</f>
        <v>0</v>
      </c>
      <c r="AM311" s="193">
        <f>+IFERROR(VLOOKUP($AF311,'Limited Loss'!$F$5:$P$124,AM$3,FALSE),0)</f>
        <v>0</v>
      </c>
      <c r="AN311" s="193">
        <f>+IFERROR(VLOOKUP($AF311,'Limited Loss'!$F$5:$P$124,AN$3,FALSE),0)</f>
        <v>0</v>
      </c>
      <c r="AO311" s="193">
        <f>+IFERROR(VLOOKUP($AF311,'Limited Loss'!$F$5:$P$124,AO$3,FALSE),0)</f>
        <v>0</v>
      </c>
      <c r="AP311" s="100">
        <f>+IFERROR(VLOOKUP($AF311,'Limited Loss'!$F$5:$P$124,AP$3,FALSE),0)</f>
        <v>0</v>
      </c>
      <c r="AQ311" s="353"/>
      <c r="AR311" s="331">
        <f t="shared" si="38"/>
        <v>415</v>
      </c>
      <c r="AS311" s="332">
        <f t="shared" si="38"/>
        <v>2015</v>
      </c>
      <c r="AT311" s="349">
        <f t="shared" si="43"/>
        <v>0</v>
      </c>
      <c r="AU311" s="349">
        <f t="shared" si="43"/>
        <v>0</v>
      </c>
      <c r="AV311" s="349">
        <f t="shared" si="43"/>
        <v>0</v>
      </c>
      <c r="AW311" s="349">
        <f t="shared" si="43"/>
        <v>0</v>
      </c>
      <c r="AX311" s="350">
        <f t="shared" si="43"/>
        <v>0</v>
      </c>
      <c r="AY311" s="349">
        <f t="shared" si="43"/>
        <v>0</v>
      </c>
      <c r="AZ311" s="349">
        <f t="shared" si="43"/>
        <v>0</v>
      </c>
      <c r="BA311" s="349">
        <f t="shared" si="43"/>
        <v>0</v>
      </c>
      <c r="BB311" s="349">
        <f t="shared" si="44"/>
        <v>0</v>
      </c>
      <c r="BC311" s="349">
        <f t="shared" si="44"/>
        <v>0</v>
      </c>
      <c r="BD311" s="350">
        <f t="shared" si="44"/>
        <v>212.1</v>
      </c>
      <c r="BE311" s="349">
        <f t="shared" si="40"/>
        <v>0</v>
      </c>
      <c r="BF311" s="375">
        <f t="shared" si="41"/>
        <v>0</v>
      </c>
      <c r="BG311" s="334">
        <f t="shared" si="42"/>
        <v>212.1</v>
      </c>
      <c r="BI311" s="107">
        <v>2928</v>
      </c>
      <c r="BJ311" s="108">
        <v>44263.656099999993</v>
      </c>
      <c r="BK311" s="108">
        <v>66533.649199999985</v>
      </c>
      <c r="BL311" s="108">
        <v>8431.844000000001</v>
      </c>
    </row>
    <row r="312" spans="1:64" x14ac:dyDescent="0.2">
      <c r="A312" s="326" t="str">
        <f t="shared" si="39"/>
        <v>4152016</v>
      </c>
      <c r="B312" s="331">
        <v>415</v>
      </c>
      <c r="C312" s="327">
        <v>2016</v>
      </c>
      <c r="D312" s="353">
        <f>+IFERROR(VLOOKUP($A312,Data_Loss!$A$2:$V$1180,6,FALSE),0)</f>
        <v>0</v>
      </c>
      <c r="E312" s="353">
        <f>+IFERROR(VLOOKUP($A312,Data_Loss!$A$2:$V$1180,7,FALSE),0)</f>
        <v>0</v>
      </c>
      <c r="F312" s="353">
        <f>+IFERROR(VLOOKUP($A312,Data_Loss!$A$2:$V$1180,8,FALSE),0)</f>
        <v>0</v>
      </c>
      <c r="G312" s="353">
        <f>+IFERROR(VLOOKUP($A312,Data_Loss!$A$2:$V$1180,9,FALSE),0)</f>
        <v>0</v>
      </c>
      <c r="H312" s="353">
        <f>+IFERROR(VLOOKUP($A312,Data_Loss!$A$2:$V$1180,10,FALSE),0)</f>
        <v>0</v>
      </c>
      <c r="I312" s="353">
        <f>+IFERROR(VLOOKUP($A312,Data_Loss!$A$2:$V$1300,12,FALSE),0)</f>
        <v>0</v>
      </c>
      <c r="J312" s="353">
        <f>+IFERROR(VLOOKUP($A312,Data_Loss!$A$2:$V$1300,13,FALSE),0)</f>
        <v>0</v>
      </c>
      <c r="K312" s="353">
        <f>+IFERROR(VLOOKUP($A312,Data_Loss!$A$2:$V$1300,14,FALSE),0)</f>
        <v>0</v>
      </c>
      <c r="L312" s="353">
        <f>+IFERROR(VLOOKUP($A312,Data_Loss!$A$2:$V$1300,15,FALSE),0)</f>
        <v>0</v>
      </c>
      <c r="M312" s="353">
        <f>+IFERROR(VLOOKUP($A312,Data_Loss!$A$2:$V$1300,16,FALSE),0)</f>
        <v>0</v>
      </c>
      <c r="N312" s="353">
        <f>+IFERROR(VLOOKUP($A312,Data_Loss!$A$2:$V$1300,17,FALSE),0)</f>
        <v>0</v>
      </c>
      <c r="O312" s="353">
        <f>+IFERROR(VLOOKUP($A312,Data_Loss!$A$2:$V$1300,18,FALSE),0)</f>
        <v>0</v>
      </c>
      <c r="P312" s="353">
        <f>+IFERROR(VLOOKUP($A312,Data_Loss!$A$2:$V$1300,19,FALSE),0)</f>
        <v>0</v>
      </c>
      <c r="Q312" s="353">
        <f>+IFERROR(VLOOKUP($A312,Data_Loss!$A$2:$V$1300,20,FALSE),0)</f>
        <v>0</v>
      </c>
      <c r="R312" s="353">
        <f>+IFERROR(VLOOKUP($A312,Data_Loss!$A$2:$V$1300,21,FALSE),0)</f>
        <v>0</v>
      </c>
      <c r="S312" s="353">
        <f>+IFERROR(VLOOKUP($A312,Data_Loss!$A$2:$V$1300,22,FALSE),0)</f>
        <v>117</v>
      </c>
      <c r="T312" s="191">
        <f>+$I312*'10k &amp; MO'!C$5+$J312*'10k &amp; MO'!C$11+$K312*'10k &amp; MO'!C$17+$L312*'10k &amp; MO'!C$23+$M312*'10k &amp; MO'!C$29</f>
        <v>0</v>
      </c>
      <c r="U312" s="349">
        <f>+$I312*'10k &amp; MO'!D$5+$J312*'10k &amp; MO'!D$11+$K312*'10k &amp; MO'!D$17+$L312*'10k &amp; MO'!D$23+$M312*'10k &amp; MO'!D$29</f>
        <v>0</v>
      </c>
      <c r="V312" s="349">
        <f>+$I312*'10k &amp; MO'!E$5+$J312*'10k &amp; MO'!E$11+$K312*'10k &amp; MO'!E$17+$L312*'10k &amp; MO'!E$23+$M312*'10k &amp; MO'!E$29</f>
        <v>0</v>
      </c>
      <c r="W312" s="349">
        <f>+$I312*'10k &amp; MO'!F$5+$J312*'10k &amp; MO'!F$11+$K312*'10k &amp; MO'!F$17+$L312*'10k &amp; MO'!F$23+$M312*'10k &amp; MO'!F$29</f>
        <v>0</v>
      </c>
      <c r="X312" s="349">
        <f>+$I312*'10k &amp; MO'!G$5+$J312*'10k &amp; MO'!G$11+$K312*'10k &amp; MO'!G$17+$L312*'10k &amp; MO'!G$23+$M312*'10k &amp; MO'!G$29</f>
        <v>0</v>
      </c>
      <c r="Y312" s="349">
        <f>+$N312*'10k &amp; MO'!H$5+$O312*'10k &amp; MO'!H$11+$P312*'10k &amp; MO'!H$17+$Q312*'10k &amp; MO'!H$23+$R312*'10k &amp; MO'!H$29</f>
        <v>0</v>
      </c>
      <c r="Z312" s="349">
        <f>+$N312*'10k &amp; MO'!I$5+$O312*'10k &amp; MO'!I$11+$P312*'10k &amp; MO'!I$17+$Q312*'10k &amp; MO'!I$23+$R312*'10k &amp; MO'!I$29</f>
        <v>0</v>
      </c>
      <c r="AA312" s="349">
        <f>+$N312*'10k &amp; MO'!J$5+$O312*'10k &amp; MO'!J$11+$P312*'10k &amp; MO'!J$17+$Q312*'10k &amp; MO'!J$23+$R312*'10k &amp; MO'!J$29</f>
        <v>0</v>
      </c>
      <c r="AB312" s="349">
        <f>+$N312*'10k &amp; MO'!K$5+$O312*'10k &amp; MO'!K$11+$P312*'10k &amp; MO'!K$17+$Q312*'10k &amp; MO'!K$23+$R312*'10k &amp; MO'!K$29</f>
        <v>0</v>
      </c>
      <c r="AC312" s="349">
        <f>+$N312*'10k &amp; MO'!L$5+$O312*'10k &amp; MO'!L$11+$P312*'10k &amp; MO'!L$17+$Q312*'10k &amp; MO'!L$23+$R312*'10k &amp; MO'!L$29</f>
        <v>0</v>
      </c>
      <c r="AD312" s="350">
        <f>+S312*'10k &amp; MO'!O$5</f>
        <v>157.71600000000001</v>
      </c>
      <c r="AF312" s="192" t="str">
        <f t="shared" si="37"/>
        <v>4152016</v>
      </c>
      <c r="AG312" s="192">
        <f>+IFERROR(VLOOKUP($AF312,'Limited Loss'!$F$5:$P$124,AG$3,FALSE),0)</f>
        <v>0</v>
      </c>
      <c r="AH312" s="193">
        <f>+IFERROR(VLOOKUP($AF312,'Limited Loss'!$F$5:$P$124,AH$3,FALSE),0)</f>
        <v>0</v>
      </c>
      <c r="AI312" s="193">
        <f>+IFERROR(VLOOKUP($AF312,'Limited Loss'!$F$5:$P$124,AI$3,FALSE),0)</f>
        <v>0</v>
      </c>
      <c r="AJ312" s="193">
        <f>+IFERROR(VLOOKUP($AF312,'Limited Loss'!$F$5:$P$124,AJ$3,FALSE),0)</f>
        <v>0</v>
      </c>
      <c r="AK312" s="100">
        <f>+IFERROR(VLOOKUP($AF312,'Limited Loss'!$F$5:$P$124,AK$3,FALSE),0)</f>
        <v>0</v>
      </c>
      <c r="AL312" s="193">
        <f>+IFERROR(VLOOKUP($AF312,'Limited Loss'!$F$5:$P$124,AL$3,FALSE),0)</f>
        <v>0</v>
      </c>
      <c r="AM312" s="193">
        <f>+IFERROR(VLOOKUP($AF312,'Limited Loss'!$F$5:$P$124,AM$3,FALSE),0)</f>
        <v>0</v>
      </c>
      <c r="AN312" s="193">
        <f>+IFERROR(VLOOKUP($AF312,'Limited Loss'!$F$5:$P$124,AN$3,FALSE),0)</f>
        <v>0</v>
      </c>
      <c r="AO312" s="193">
        <f>+IFERROR(VLOOKUP($AF312,'Limited Loss'!$F$5:$P$124,AO$3,FALSE),0)</f>
        <v>0</v>
      </c>
      <c r="AP312" s="100">
        <f>+IFERROR(VLOOKUP($AF312,'Limited Loss'!$F$5:$P$124,AP$3,FALSE),0)</f>
        <v>0</v>
      </c>
      <c r="AQ312" s="353"/>
      <c r="AR312" s="331">
        <f t="shared" si="38"/>
        <v>415</v>
      </c>
      <c r="AS312" s="332">
        <f t="shared" si="38"/>
        <v>2016</v>
      </c>
      <c r="AT312" s="349">
        <f t="shared" si="43"/>
        <v>0</v>
      </c>
      <c r="AU312" s="349">
        <f t="shared" si="43"/>
        <v>0</v>
      </c>
      <c r="AV312" s="349">
        <f t="shared" si="43"/>
        <v>0</v>
      </c>
      <c r="AW312" s="349">
        <f t="shared" si="43"/>
        <v>0</v>
      </c>
      <c r="AX312" s="350">
        <f t="shared" si="43"/>
        <v>0</v>
      </c>
      <c r="AY312" s="349">
        <f t="shared" si="43"/>
        <v>0</v>
      </c>
      <c r="AZ312" s="349">
        <f t="shared" si="43"/>
        <v>0</v>
      </c>
      <c r="BA312" s="349">
        <f t="shared" si="43"/>
        <v>0</v>
      </c>
      <c r="BB312" s="349">
        <f t="shared" si="44"/>
        <v>0</v>
      </c>
      <c r="BC312" s="349">
        <f t="shared" si="44"/>
        <v>0</v>
      </c>
      <c r="BD312" s="350">
        <f t="shared" si="44"/>
        <v>157.71600000000001</v>
      </c>
      <c r="BE312" s="349">
        <f t="shared" si="40"/>
        <v>0</v>
      </c>
      <c r="BF312" s="375">
        <f t="shared" si="41"/>
        <v>0</v>
      </c>
      <c r="BG312" s="334">
        <f t="shared" si="42"/>
        <v>157.71600000000001</v>
      </c>
      <c r="BI312" s="107">
        <v>2965</v>
      </c>
      <c r="BJ312" s="108">
        <v>353179.21650000004</v>
      </c>
      <c r="BK312" s="108">
        <v>719082.52430000005</v>
      </c>
      <c r="BL312" s="108">
        <v>18928.634999999998</v>
      </c>
    </row>
    <row r="313" spans="1:64" x14ac:dyDescent="0.2">
      <c r="A313" s="326" t="str">
        <f t="shared" si="39"/>
        <v>4152017</v>
      </c>
      <c r="B313" s="331">
        <v>415</v>
      </c>
      <c r="C313" s="327">
        <v>2017</v>
      </c>
      <c r="D313" s="353">
        <f>+IFERROR(VLOOKUP($A313,Data_Loss!$A$2:$V$1180,6,FALSE),0)</f>
        <v>0</v>
      </c>
      <c r="E313" s="353">
        <f>+IFERROR(VLOOKUP($A313,Data_Loss!$A$2:$V$1180,7,FALSE),0)</f>
        <v>0</v>
      </c>
      <c r="F313" s="353">
        <f>+IFERROR(VLOOKUP($A313,Data_Loss!$A$2:$V$1180,8,FALSE),0)</f>
        <v>0</v>
      </c>
      <c r="G313" s="353">
        <f>+IFERROR(VLOOKUP($A313,Data_Loss!$A$2:$V$1180,9,FALSE),0)</f>
        <v>0</v>
      </c>
      <c r="H313" s="353">
        <f>+IFERROR(VLOOKUP($A313,Data_Loss!$A$2:$V$1180,10,FALSE),0)</f>
        <v>2</v>
      </c>
      <c r="I313" s="353">
        <f>+IFERROR(VLOOKUP($A313,Data_Loss!$A$2:$V$1300,12,FALSE),0)</f>
        <v>0</v>
      </c>
      <c r="J313" s="353">
        <f>+IFERROR(VLOOKUP($A313,Data_Loss!$A$2:$V$1300,13,FALSE),0)</f>
        <v>0</v>
      </c>
      <c r="K313" s="353">
        <f>+IFERROR(VLOOKUP($A313,Data_Loss!$A$2:$V$1300,14,FALSE),0)</f>
        <v>0</v>
      </c>
      <c r="L313" s="353">
        <f>+IFERROR(VLOOKUP($A313,Data_Loss!$A$2:$V$1300,15,FALSE),0)</f>
        <v>0</v>
      </c>
      <c r="M313" s="353">
        <f>+IFERROR(VLOOKUP($A313,Data_Loss!$A$2:$V$1300,16,FALSE),0)</f>
        <v>10780</v>
      </c>
      <c r="N313" s="353">
        <f>+IFERROR(VLOOKUP($A313,Data_Loss!$A$2:$V$1300,17,FALSE),0)</f>
        <v>0</v>
      </c>
      <c r="O313" s="353">
        <f>+IFERROR(VLOOKUP($A313,Data_Loss!$A$2:$V$1300,18,FALSE),0)</f>
        <v>0</v>
      </c>
      <c r="P313" s="353">
        <f>+IFERROR(VLOOKUP($A313,Data_Loss!$A$2:$V$1300,19,FALSE),0)</f>
        <v>0</v>
      </c>
      <c r="Q313" s="353">
        <f>+IFERROR(VLOOKUP($A313,Data_Loss!$A$2:$V$1300,20,FALSE),0)</f>
        <v>0</v>
      </c>
      <c r="R313" s="353">
        <f>+IFERROR(VLOOKUP($A313,Data_Loss!$A$2:$V$1300,21,FALSE),0)</f>
        <v>11999</v>
      </c>
      <c r="S313" s="353">
        <f>+IFERROR(VLOOKUP($A313,Data_Loss!$A$2:$V$1300,22,FALSE),0)</f>
        <v>0</v>
      </c>
      <c r="T313" s="191">
        <f>+$I313*'10k &amp; MO'!C$6+$J313*'10k &amp; MO'!C$12+$K313*'10k &amp; MO'!C$18+$L313*'10k &amp; MO'!C$24+$M313*'10k &amp; MO'!C$30</f>
        <v>0</v>
      </c>
      <c r="U313" s="349">
        <f>+$I313*'10k &amp; MO'!D$6+$J313*'10k &amp; MO'!D$12+$K313*'10k &amp; MO'!D$18+$L313*'10k &amp; MO'!D$24+$M313*'10k &amp; MO'!D$30</f>
        <v>9.702</v>
      </c>
      <c r="V313" s="349">
        <f>+$I313*'10k &amp; MO'!E$6+$J313*'10k &amp; MO'!E$12+$K313*'10k &amp; MO'!E$18+$L313*'10k &amp; MO'!E$24+$M313*'10k &amp; MO'!E$30</f>
        <v>4287.2060000000001</v>
      </c>
      <c r="W313" s="349">
        <f>+$I313*'10k &amp; MO'!F$6+$J313*'10k &amp; MO'!F$12+$K313*'10k &amp; MO'!F$18+$L313*'10k &amp; MO'!F$24+$M313*'10k &amp; MO'!F$30</f>
        <v>1894.046</v>
      </c>
      <c r="X313" s="349">
        <f>+$I313*'10k &amp; MO'!G$6+$J313*'10k &amp; MO'!G$12+$K313*'10k &amp; MO'!G$18+$L313*'10k &amp; MO'!G$24+$M313*'10k &amp; MO'!G$30</f>
        <v>11777.15</v>
      </c>
      <c r="Y313" s="349">
        <f>+$N313*'10k &amp; MO'!H$6+$O313*'10k &amp; MO'!H$12+$P313*'10k &amp; MO'!H$18+$Q313*'10k &amp; MO'!H$24+$R313*'10k &amp; MO'!H$30</f>
        <v>0</v>
      </c>
      <c r="Z313" s="349">
        <f>+$N313*'10k &amp; MO'!I$6+$O313*'10k &amp; MO'!I$12+$P313*'10k &amp; MO'!I$18+$Q313*'10k &amp; MO'!I$24+$R313*'10k &amp; MO'!I$30</f>
        <v>3.5996999999999999</v>
      </c>
      <c r="AA313" s="349">
        <f>+$N313*'10k &amp; MO'!J$6+$O313*'10k &amp; MO'!J$12+$P313*'10k &amp; MO'!J$18+$Q313*'10k &amp; MO'!J$24+$R313*'10k &amp; MO'!J$30</f>
        <v>4895.5919999999996</v>
      </c>
      <c r="AB313" s="349">
        <f>+$N313*'10k &amp; MO'!K$6+$O313*'10k &amp; MO'!K$12+$P313*'10k &amp; MO'!K$18+$Q313*'10k &amp; MO'!K$24+$R313*'10k &amp; MO'!K$30</f>
        <v>2469.3942000000002</v>
      </c>
      <c r="AC313" s="349">
        <f>+$N313*'10k &amp; MO'!L$6+$O313*'10k &amp; MO'!L$12+$P313*'10k &amp; MO'!L$18+$Q313*'10k &amp; MO'!L$24+$R313*'10k &amp; MO'!L$30</f>
        <v>17579.734899999999</v>
      </c>
      <c r="AD313" s="350">
        <f>+S313*'10k &amp; MO'!O$6</f>
        <v>0</v>
      </c>
      <c r="AF313" s="192" t="str">
        <f t="shared" si="37"/>
        <v>4152017</v>
      </c>
      <c r="AG313" s="192">
        <f>+IFERROR(VLOOKUP($AF313,'Limited Loss'!$F$5:$P$124,AG$3,FALSE),0)</f>
        <v>0</v>
      </c>
      <c r="AH313" s="193">
        <f>+IFERROR(VLOOKUP($AF313,'Limited Loss'!$F$5:$P$124,AH$3,FALSE),0)</f>
        <v>0</v>
      </c>
      <c r="AI313" s="193">
        <f>+IFERROR(VLOOKUP($AF313,'Limited Loss'!$F$5:$P$124,AI$3,FALSE),0)</f>
        <v>0</v>
      </c>
      <c r="AJ313" s="193">
        <f>+IFERROR(VLOOKUP($AF313,'Limited Loss'!$F$5:$P$124,AJ$3,FALSE),0)</f>
        <v>0</v>
      </c>
      <c r="AK313" s="100">
        <f>+IFERROR(VLOOKUP($AF313,'Limited Loss'!$F$5:$P$124,AK$3,FALSE),0)</f>
        <v>0</v>
      </c>
      <c r="AL313" s="193">
        <f>+IFERROR(VLOOKUP($AF313,'Limited Loss'!$F$5:$P$124,AL$3,FALSE),0)</f>
        <v>0</v>
      </c>
      <c r="AM313" s="193">
        <f>+IFERROR(VLOOKUP($AF313,'Limited Loss'!$F$5:$P$124,AM$3,FALSE),0)</f>
        <v>0</v>
      </c>
      <c r="AN313" s="193">
        <f>+IFERROR(VLOOKUP($AF313,'Limited Loss'!$F$5:$P$124,AN$3,FALSE),0)</f>
        <v>0</v>
      </c>
      <c r="AO313" s="193">
        <f>+IFERROR(VLOOKUP($AF313,'Limited Loss'!$F$5:$P$124,AO$3,FALSE),0)</f>
        <v>0</v>
      </c>
      <c r="AP313" s="100">
        <f>+IFERROR(VLOOKUP($AF313,'Limited Loss'!$F$5:$P$124,AP$3,FALSE),0)</f>
        <v>0</v>
      </c>
      <c r="AQ313" s="353"/>
      <c r="AR313" s="331">
        <f t="shared" si="38"/>
        <v>415</v>
      </c>
      <c r="AS313" s="332">
        <f t="shared" si="38"/>
        <v>2017</v>
      </c>
      <c r="AT313" s="349">
        <f t="shared" si="43"/>
        <v>0</v>
      </c>
      <c r="AU313" s="349">
        <f t="shared" si="43"/>
        <v>9.702</v>
      </c>
      <c r="AV313" s="349">
        <f t="shared" si="43"/>
        <v>4287.2060000000001</v>
      </c>
      <c r="AW313" s="349">
        <f t="shared" si="43"/>
        <v>1894.046</v>
      </c>
      <c r="AX313" s="350">
        <f t="shared" si="43"/>
        <v>11777.15</v>
      </c>
      <c r="AY313" s="349">
        <f t="shared" si="43"/>
        <v>0</v>
      </c>
      <c r="AZ313" s="349">
        <f t="shared" si="43"/>
        <v>3.5996999999999999</v>
      </c>
      <c r="BA313" s="349">
        <f t="shared" si="43"/>
        <v>4895.5919999999996</v>
      </c>
      <c r="BB313" s="349">
        <f t="shared" si="44"/>
        <v>2469.3942000000002</v>
      </c>
      <c r="BC313" s="349">
        <f t="shared" si="44"/>
        <v>17579.734899999999</v>
      </c>
      <c r="BD313" s="350">
        <f t="shared" si="44"/>
        <v>0</v>
      </c>
      <c r="BE313" s="349">
        <f t="shared" si="40"/>
        <v>9196.0996999999988</v>
      </c>
      <c r="BF313" s="375">
        <f t="shared" si="41"/>
        <v>33720.325100000002</v>
      </c>
      <c r="BG313" s="334">
        <f t="shared" si="42"/>
        <v>0</v>
      </c>
      <c r="BI313" s="107">
        <v>2107</v>
      </c>
      <c r="BJ313" s="108">
        <v>0</v>
      </c>
      <c r="BK313" s="108">
        <v>0</v>
      </c>
      <c r="BL313" s="108">
        <v>0</v>
      </c>
    </row>
    <row r="314" spans="1:64" x14ac:dyDescent="0.2">
      <c r="A314" s="326" t="str">
        <f t="shared" si="39"/>
        <v>4152018</v>
      </c>
      <c r="B314" s="331">
        <v>415</v>
      </c>
      <c r="C314" s="327">
        <v>2018</v>
      </c>
      <c r="D314" s="353">
        <f>+IFERROR(VLOOKUP($A314,Data_Loss!$A$2:$V$1180,6,FALSE),0)</f>
        <v>0</v>
      </c>
      <c r="E314" s="353">
        <f>+IFERROR(VLOOKUP($A314,Data_Loss!$A$2:$V$1180,7,FALSE),0)</f>
        <v>0</v>
      </c>
      <c r="F314" s="353">
        <f>+IFERROR(VLOOKUP($A314,Data_Loss!$A$2:$V$1180,8,FALSE),0)</f>
        <v>0</v>
      </c>
      <c r="G314" s="353">
        <f>+IFERROR(VLOOKUP($A314,Data_Loss!$A$2:$V$1180,9,FALSE),0)</f>
        <v>0</v>
      </c>
      <c r="H314" s="353">
        <f>+IFERROR(VLOOKUP($A314,Data_Loss!$A$2:$V$1180,10,FALSE),0)</f>
        <v>0</v>
      </c>
      <c r="I314" s="353">
        <f>+IFERROR(VLOOKUP($A314,Data_Loss!$A$2:$V$1300,12,FALSE),0)</f>
        <v>0</v>
      </c>
      <c r="J314" s="353">
        <f>+IFERROR(VLOOKUP($A314,Data_Loss!$A$2:$V$1300,13,FALSE),0)</f>
        <v>0</v>
      </c>
      <c r="K314" s="353">
        <f>+IFERROR(VLOOKUP($A314,Data_Loss!$A$2:$V$1300,14,FALSE),0)</f>
        <v>0</v>
      </c>
      <c r="L314" s="353">
        <f>+IFERROR(VLOOKUP($A314,Data_Loss!$A$2:$V$1300,15,FALSE),0)</f>
        <v>0</v>
      </c>
      <c r="M314" s="353">
        <f>+IFERROR(VLOOKUP($A314,Data_Loss!$A$2:$V$1300,16,FALSE),0)</f>
        <v>0</v>
      </c>
      <c r="N314" s="353">
        <f>+IFERROR(VLOOKUP($A314,Data_Loss!$A$2:$V$1300,17,FALSE),0)</f>
        <v>0</v>
      </c>
      <c r="O314" s="353">
        <f>+IFERROR(VLOOKUP($A314,Data_Loss!$A$2:$V$1300,18,FALSE),0)</f>
        <v>0</v>
      </c>
      <c r="P314" s="353">
        <f>+IFERROR(VLOOKUP($A314,Data_Loss!$A$2:$V$1300,19,FALSE),0)</f>
        <v>0</v>
      </c>
      <c r="Q314" s="353">
        <f>+IFERROR(VLOOKUP($A314,Data_Loss!$A$2:$V$1300,20,FALSE),0)</f>
        <v>0</v>
      </c>
      <c r="R314" s="353">
        <f>+IFERROR(VLOOKUP($A314,Data_Loss!$A$2:$V$1300,21,FALSE),0)</f>
        <v>0</v>
      </c>
      <c r="S314" s="353">
        <f>+IFERROR(VLOOKUP($A314,Data_Loss!$A$2:$V$1300,22,FALSE),0)</f>
        <v>0</v>
      </c>
      <c r="T314" s="191">
        <f>+$I314*'10k &amp; MO'!C$7+$J314*'10k &amp; MO'!C$13+$K314*'10k &amp; MO'!C$19+$L314*'10k &amp; MO'!C$25+$M314*'10k &amp; MO'!C$31</f>
        <v>0</v>
      </c>
      <c r="U314" s="349">
        <f>+$I314*'10k &amp; MO'!D$7+$J314*'10k &amp; MO'!D$13+$K314*'10k &amp; MO'!D$19+$L314*'10k &amp; MO'!D$25+$M314*'10k &amp; MO'!D$31</f>
        <v>0</v>
      </c>
      <c r="V314" s="349">
        <f>+$I314*'10k &amp; MO'!E$7+$J314*'10k &amp; MO'!E$13+$K314*'10k &amp; MO'!E$19+$L314*'10k &amp; MO'!E$25+$M314*'10k &amp; MO'!E$31</f>
        <v>0</v>
      </c>
      <c r="W314" s="349">
        <f>+$I314*'10k &amp; MO'!F$7+$J314*'10k &amp; MO'!F$13+$K314*'10k &amp; MO'!F$19+$L314*'10k &amp; MO'!F$25+$M314*'10k &amp; MO'!F$31</f>
        <v>0</v>
      </c>
      <c r="X314" s="349">
        <f>+$I314*'10k &amp; MO'!G$7+$J314*'10k &amp; MO'!G$13+$K314*'10k &amp; MO'!G$19+$L314*'10k &amp; MO'!G$25+$M314*'10k &amp; MO'!G$31</f>
        <v>0</v>
      </c>
      <c r="Y314" s="349">
        <f>+$N314*'10k &amp; MO'!H$7+$O314*'10k &amp; MO'!H$13+$P314*'10k &amp; MO'!H$19+$Q314*'10k &amp; MO'!H$25+$R314*'10k &amp; MO'!H$31</f>
        <v>0</v>
      </c>
      <c r="Z314" s="349">
        <f>+$N314*'10k &amp; MO'!I$7+$O314*'10k &amp; MO'!I$13+$P314*'10k &amp; MO'!I$19+$Q314*'10k &amp; MO'!I$25+$R314*'10k &amp; MO'!I$31</f>
        <v>0</v>
      </c>
      <c r="AA314" s="349">
        <f>+$N314*'10k &amp; MO'!J$7+$O314*'10k &amp; MO'!J$13+$P314*'10k &amp; MO'!J$19+$Q314*'10k &amp; MO'!J$25+$R314*'10k &amp; MO'!J$31</f>
        <v>0</v>
      </c>
      <c r="AB314" s="349">
        <f>+$N314*'10k &amp; MO'!K$7+$O314*'10k &amp; MO'!K$13+$P314*'10k &amp; MO'!K$19+$Q314*'10k &amp; MO'!K$25+$R314*'10k &amp; MO'!K$31</f>
        <v>0</v>
      </c>
      <c r="AC314" s="349">
        <f>+$N314*'10k &amp; MO'!L$7+$O314*'10k &amp; MO'!L$13+$P314*'10k &amp; MO'!L$19+$Q314*'10k &amp; MO'!L$25+$R314*'10k &amp; MO'!L$31</f>
        <v>0</v>
      </c>
      <c r="AD314" s="350">
        <f>+S314*'10k &amp; MO'!O$7</f>
        <v>0</v>
      </c>
      <c r="AF314" s="192" t="str">
        <f t="shared" si="37"/>
        <v>4152018</v>
      </c>
      <c r="AG314" s="192">
        <f>+IFERROR(VLOOKUP($AF314,'Limited Loss'!$F$5:$P$124,AG$3,FALSE),0)</f>
        <v>0</v>
      </c>
      <c r="AH314" s="193">
        <f>+IFERROR(VLOOKUP($AF314,'Limited Loss'!$F$5:$P$124,AH$3,FALSE),0)</f>
        <v>0</v>
      </c>
      <c r="AI314" s="193">
        <f>+IFERROR(VLOOKUP($AF314,'Limited Loss'!$F$5:$P$124,AI$3,FALSE),0)</f>
        <v>0</v>
      </c>
      <c r="AJ314" s="193">
        <f>+IFERROR(VLOOKUP($AF314,'Limited Loss'!$F$5:$P$124,AJ$3,FALSE),0)</f>
        <v>0</v>
      </c>
      <c r="AK314" s="100">
        <f>+IFERROR(VLOOKUP($AF314,'Limited Loss'!$F$5:$P$124,AK$3,FALSE),0)</f>
        <v>0</v>
      </c>
      <c r="AL314" s="193">
        <f>+IFERROR(VLOOKUP($AF314,'Limited Loss'!$F$5:$P$124,AL$3,FALSE),0)</f>
        <v>0</v>
      </c>
      <c r="AM314" s="193">
        <f>+IFERROR(VLOOKUP($AF314,'Limited Loss'!$F$5:$P$124,AM$3,FALSE),0)</f>
        <v>0</v>
      </c>
      <c r="AN314" s="193">
        <f>+IFERROR(VLOOKUP($AF314,'Limited Loss'!$F$5:$P$124,AN$3,FALSE),0)</f>
        <v>0</v>
      </c>
      <c r="AO314" s="193">
        <f>+IFERROR(VLOOKUP($AF314,'Limited Loss'!$F$5:$P$124,AO$3,FALSE),0)</f>
        <v>0</v>
      </c>
      <c r="AP314" s="100">
        <f>+IFERROR(VLOOKUP($AF314,'Limited Loss'!$F$5:$P$124,AP$3,FALSE),0)</f>
        <v>0</v>
      </c>
      <c r="AQ314" s="353"/>
      <c r="AR314" s="331">
        <f t="shared" si="38"/>
        <v>415</v>
      </c>
      <c r="AS314" s="332">
        <f t="shared" si="38"/>
        <v>2018</v>
      </c>
      <c r="AT314" s="349">
        <f t="shared" si="43"/>
        <v>0</v>
      </c>
      <c r="AU314" s="349">
        <f t="shared" si="43"/>
        <v>0</v>
      </c>
      <c r="AV314" s="349">
        <f t="shared" si="43"/>
        <v>0</v>
      </c>
      <c r="AW314" s="349">
        <f t="shared" si="43"/>
        <v>0</v>
      </c>
      <c r="AX314" s="350">
        <f t="shared" si="43"/>
        <v>0</v>
      </c>
      <c r="AY314" s="349">
        <f t="shared" si="43"/>
        <v>0</v>
      </c>
      <c r="AZ314" s="349">
        <f t="shared" si="43"/>
        <v>0</v>
      </c>
      <c r="BA314" s="349">
        <f t="shared" si="43"/>
        <v>0</v>
      </c>
      <c r="BB314" s="349">
        <f t="shared" si="44"/>
        <v>0</v>
      </c>
      <c r="BC314" s="349">
        <f t="shared" si="44"/>
        <v>0</v>
      </c>
      <c r="BD314" s="350">
        <f t="shared" si="44"/>
        <v>0</v>
      </c>
      <c r="BE314" s="349">
        <f t="shared" si="40"/>
        <v>0</v>
      </c>
      <c r="BF314" s="375">
        <f t="shared" si="41"/>
        <v>0</v>
      </c>
      <c r="BG314" s="334">
        <f t="shared" si="42"/>
        <v>0</v>
      </c>
      <c r="BI314" s="107">
        <v>2161</v>
      </c>
      <c r="BJ314" s="108">
        <v>0</v>
      </c>
      <c r="BK314" s="108">
        <v>0</v>
      </c>
      <c r="BL314" s="108">
        <v>0</v>
      </c>
    </row>
    <row r="315" spans="1:64" x14ac:dyDescent="0.2">
      <c r="A315" s="326" t="str">
        <f t="shared" si="39"/>
        <v>4162014</v>
      </c>
      <c r="B315" s="331">
        <v>416</v>
      </c>
      <c r="C315" s="327">
        <v>2014</v>
      </c>
      <c r="D315" s="353">
        <f>+IFERROR(VLOOKUP($A315,Data_Loss!$A$2:$V$1180,6,FALSE),0)</f>
        <v>0</v>
      </c>
      <c r="E315" s="353">
        <f>+IFERROR(VLOOKUP($A315,Data_Loss!$A$2:$V$1180,7,FALSE),0)</f>
        <v>0</v>
      </c>
      <c r="F315" s="353">
        <f>+IFERROR(VLOOKUP($A315,Data_Loss!$A$2:$V$1180,8,FALSE),0)</f>
        <v>0</v>
      </c>
      <c r="G315" s="353">
        <f>+IFERROR(VLOOKUP($A315,Data_Loss!$A$2:$V$1180,9,FALSE),0)</f>
        <v>0</v>
      </c>
      <c r="H315" s="353">
        <f>+IFERROR(VLOOKUP($A315,Data_Loss!$A$2:$V$1180,10,FALSE),0)</f>
        <v>2</v>
      </c>
      <c r="I315" s="353">
        <f>+IFERROR(VLOOKUP($A315,Data_Loss!$A$2:$V$1300,12,FALSE),0)</f>
        <v>0</v>
      </c>
      <c r="J315" s="353">
        <f>+IFERROR(VLOOKUP($A315,Data_Loss!$A$2:$V$1300,13,FALSE),0)</f>
        <v>0</v>
      </c>
      <c r="K315" s="353">
        <f>+IFERROR(VLOOKUP($A315,Data_Loss!$A$2:$V$1300,14,FALSE),0)</f>
        <v>0</v>
      </c>
      <c r="L315" s="353">
        <f>+IFERROR(VLOOKUP($A315,Data_Loss!$A$2:$V$1300,15,FALSE),0)</f>
        <v>0</v>
      </c>
      <c r="M315" s="353">
        <f>+IFERROR(VLOOKUP($A315,Data_Loss!$A$2:$V$1300,16,FALSE),0)</f>
        <v>14892</v>
      </c>
      <c r="N315" s="353">
        <f>+IFERROR(VLOOKUP($A315,Data_Loss!$A$2:$V$1300,17,FALSE),0)</f>
        <v>0</v>
      </c>
      <c r="O315" s="353">
        <f>+IFERROR(VLOOKUP($A315,Data_Loss!$A$2:$V$1300,18,FALSE),0)</f>
        <v>0</v>
      </c>
      <c r="P315" s="353">
        <f>+IFERROR(VLOOKUP($A315,Data_Loss!$A$2:$V$1300,19,FALSE),0)</f>
        <v>0</v>
      </c>
      <c r="Q315" s="353">
        <f>+IFERROR(VLOOKUP($A315,Data_Loss!$A$2:$V$1300,20,FALSE),0)</f>
        <v>0</v>
      </c>
      <c r="R315" s="353">
        <f>+IFERROR(VLOOKUP($A315,Data_Loss!$A$2:$V$1300,21,FALSE),0)</f>
        <v>63382</v>
      </c>
      <c r="S315" s="353">
        <f>+IFERROR(VLOOKUP($A315,Data_Loss!$A$2:$V$1300,22,FALSE),0)</f>
        <v>0</v>
      </c>
      <c r="T315" s="191">
        <f>+$I315*'10k &amp; MO'!C$3+$J315*'10k &amp; MO'!C$9+$K315*'10k &amp; MO'!C$15+$L315*'10k &amp; MO'!C$21+$M315*'10k &amp; MO'!C$27</f>
        <v>0</v>
      </c>
      <c r="U315" s="349">
        <f>+$I315*'10k &amp; MO'!D$3+$J315*'10k &amp; MO'!D$9+$K315*'10k &amp; MO'!D$15+$L315*'10k &amp; MO'!D$21+$M315*'10k &amp; MO'!D$27</f>
        <v>0</v>
      </c>
      <c r="V315" s="349">
        <f>+$I315*'10k &amp; MO'!E$3+$J315*'10k &amp; MO'!E$9+$K315*'10k &amp; MO'!E$15+$L315*'10k &amp; MO'!E$21+$M315*'10k &amp; MO'!E$27</f>
        <v>0</v>
      </c>
      <c r="W315" s="349">
        <f>+$I315*'10k &amp; MO'!F$3+$J315*'10k &amp; MO'!F$9+$K315*'10k &amp; MO'!F$15+$L315*'10k &amp; MO'!F$21+$M315*'10k &amp; MO'!F$27</f>
        <v>0</v>
      </c>
      <c r="X315" s="349">
        <f>+$I315*'10k &amp; MO'!G$3+$J315*'10k &amp; MO'!G$9+$K315*'10k &amp; MO'!G$15+$L315*'10k &amp; MO'!G$21+$M315*'10k &amp; MO'!G$27</f>
        <v>16857.743999999999</v>
      </c>
      <c r="Y315" s="349">
        <f>+$N315*'10k &amp; MO'!H$3+$O315*'10k &amp; MO'!H$9+$P315*'10k &amp; MO'!H$15+$Q315*'10k &amp; MO'!H$21+$R315*'10k &amp; MO'!H$27</f>
        <v>0</v>
      </c>
      <c r="Z315" s="349">
        <f>+$N315*'10k &amp; MO'!I$3+$O315*'10k &amp; MO'!I$9+$P315*'10k &amp; MO'!I$15+$Q315*'10k &amp; MO'!I$21+$R315*'10k &amp; MO'!I$27</f>
        <v>0</v>
      </c>
      <c r="AA315" s="349">
        <f>+$N315*'10k &amp; MO'!J$3+$O315*'10k &amp; MO'!J$9+$P315*'10k &amp; MO'!J$15+$Q315*'10k &amp; MO'!J$21+$R315*'10k &amp; MO'!J$27</f>
        <v>0</v>
      </c>
      <c r="AB315" s="349">
        <f>+$N315*'10k &amp; MO'!K$3+$O315*'10k &amp; MO'!K$9+$P315*'10k &amp; MO'!K$15+$Q315*'10k &amp; MO'!K$21+$R315*'10k &amp; MO'!K$27</f>
        <v>0</v>
      </c>
      <c r="AC315" s="349">
        <f>+$N315*'10k &amp; MO'!L$3+$O315*'10k &amp; MO'!L$9+$P315*'10k &amp; MO'!L$15+$Q315*'10k &amp; MO'!L$21+$R315*'10k &amp; MO'!L$27</f>
        <v>97735.044000000009</v>
      </c>
      <c r="AD315" s="350">
        <f>+S315*'10k &amp; MO'!O$3</f>
        <v>0</v>
      </c>
      <c r="AF315" s="192" t="str">
        <f t="shared" si="37"/>
        <v>4162014</v>
      </c>
      <c r="AG315" s="192">
        <f>+IFERROR(VLOOKUP($AF315,'Limited Loss'!$F$5:$P$124,AG$3,FALSE),0)</f>
        <v>0</v>
      </c>
      <c r="AH315" s="193">
        <f>+IFERROR(VLOOKUP($AF315,'Limited Loss'!$F$5:$P$124,AH$3,FALSE),0)</f>
        <v>0</v>
      </c>
      <c r="AI315" s="193">
        <f>+IFERROR(VLOOKUP($AF315,'Limited Loss'!$F$5:$P$124,AI$3,FALSE),0)</f>
        <v>0</v>
      </c>
      <c r="AJ315" s="193">
        <f>+IFERROR(VLOOKUP($AF315,'Limited Loss'!$F$5:$P$124,AJ$3,FALSE),0)</f>
        <v>0</v>
      </c>
      <c r="AK315" s="100">
        <f>+IFERROR(VLOOKUP($AF315,'Limited Loss'!$F$5:$P$124,AK$3,FALSE),0)</f>
        <v>0</v>
      </c>
      <c r="AL315" s="193">
        <f>+IFERROR(VLOOKUP($AF315,'Limited Loss'!$F$5:$P$124,AL$3,FALSE),0)</f>
        <v>0</v>
      </c>
      <c r="AM315" s="193">
        <f>+IFERROR(VLOOKUP($AF315,'Limited Loss'!$F$5:$P$124,AM$3,FALSE),0)</f>
        <v>0</v>
      </c>
      <c r="AN315" s="193">
        <f>+IFERROR(VLOOKUP($AF315,'Limited Loss'!$F$5:$P$124,AN$3,FALSE),0)</f>
        <v>0</v>
      </c>
      <c r="AO315" s="193">
        <f>+IFERROR(VLOOKUP($AF315,'Limited Loss'!$F$5:$P$124,AO$3,FALSE),0)</f>
        <v>0</v>
      </c>
      <c r="AP315" s="100">
        <f>+IFERROR(VLOOKUP($AF315,'Limited Loss'!$F$5:$P$124,AP$3,FALSE),0)</f>
        <v>0</v>
      </c>
      <c r="AQ315" s="353"/>
      <c r="AR315" s="331">
        <f t="shared" si="38"/>
        <v>416</v>
      </c>
      <c r="AS315" s="332">
        <f t="shared" si="38"/>
        <v>2014</v>
      </c>
      <c r="AT315" s="349">
        <f t="shared" si="43"/>
        <v>0</v>
      </c>
      <c r="AU315" s="349">
        <f t="shared" si="43"/>
        <v>0</v>
      </c>
      <c r="AV315" s="349">
        <f t="shared" si="43"/>
        <v>0</v>
      </c>
      <c r="AW315" s="349">
        <f t="shared" si="43"/>
        <v>0</v>
      </c>
      <c r="AX315" s="350">
        <f t="shared" si="43"/>
        <v>16857.743999999999</v>
      </c>
      <c r="AY315" s="349">
        <f t="shared" si="43"/>
        <v>0</v>
      </c>
      <c r="AZ315" s="349">
        <f t="shared" si="43"/>
        <v>0</v>
      </c>
      <c r="BA315" s="349">
        <f t="shared" si="43"/>
        <v>0</v>
      </c>
      <c r="BB315" s="349">
        <f t="shared" si="44"/>
        <v>0</v>
      </c>
      <c r="BC315" s="349">
        <f t="shared" si="44"/>
        <v>97735.044000000009</v>
      </c>
      <c r="BD315" s="350">
        <f t="shared" si="44"/>
        <v>0</v>
      </c>
      <c r="BE315" s="349">
        <f t="shared" si="40"/>
        <v>0</v>
      </c>
      <c r="BF315" s="375">
        <f t="shared" si="41"/>
        <v>114592.788</v>
      </c>
      <c r="BG315" s="334">
        <f t="shared" si="42"/>
        <v>0</v>
      </c>
      <c r="BI315" s="107">
        <v>2403</v>
      </c>
      <c r="BJ315" s="108">
        <v>0</v>
      </c>
      <c r="BK315" s="108">
        <v>0</v>
      </c>
      <c r="BL315" s="108">
        <v>0</v>
      </c>
    </row>
    <row r="316" spans="1:64" x14ac:dyDescent="0.2">
      <c r="A316" s="326" t="str">
        <f t="shared" si="39"/>
        <v>4162015</v>
      </c>
      <c r="B316" s="331">
        <v>416</v>
      </c>
      <c r="C316" s="327">
        <v>2015</v>
      </c>
      <c r="D316" s="353">
        <f>+IFERROR(VLOOKUP($A316,Data_Loss!$A$2:$V$1180,6,FALSE),0)</f>
        <v>0</v>
      </c>
      <c r="E316" s="353">
        <f>+IFERROR(VLOOKUP($A316,Data_Loss!$A$2:$V$1180,7,FALSE),0)</f>
        <v>0</v>
      </c>
      <c r="F316" s="353">
        <f>+IFERROR(VLOOKUP($A316,Data_Loss!$A$2:$V$1180,8,FALSE),0)</f>
        <v>0</v>
      </c>
      <c r="G316" s="353">
        <f>+IFERROR(VLOOKUP($A316,Data_Loss!$A$2:$V$1180,9,FALSE),0)</f>
        <v>0</v>
      </c>
      <c r="H316" s="353">
        <f>+IFERROR(VLOOKUP($A316,Data_Loss!$A$2:$V$1180,10,FALSE),0)</f>
        <v>2</v>
      </c>
      <c r="I316" s="353">
        <f>+IFERROR(VLOOKUP($A316,Data_Loss!$A$2:$V$1300,12,FALSE),0)</f>
        <v>0</v>
      </c>
      <c r="J316" s="353">
        <f>+IFERROR(VLOOKUP($A316,Data_Loss!$A$2:$V$1300,13,FALSE),0)</f>
        <v>0</v>
      </c>
      <c r="K316" s="353">
        <f>+IFERROR(VLOOKUP($A316,Data_Loss!$A$2:$V$1300,14,FALSE),0)</f>
        <v>0</v>
      </c>
      <c r="L316" s="353">
        <f>+IFERROR(VLOOKUP($A316,Data_Loss!$A$2:$V$1300,15,FALSE),0)</f>
        <v>0</v>
      </c>
      <c r="M316" s="353">
        <f>+IFERROR(VLOOKUP($A316,Data_Loss!$A$2:$V$1300,16,FALSE),0)</f>
        <v>25443</v>
      </c>
      <c r="N316" s="353">
        <f>+IFERROR(VLOOKUP($A316,Data_Loss!$A$2:$V$1300,17,FALSE),0)</f>
        <v>0</v>
      </c>
      <c r="O316" s="353">
        <f>+IFERROR(VLOOKUP($A316,Data_Loss!$A$2:$V$1300,18,FALSE),0)</f>
        <v>0</v>
      </c>
      <c r="P316" s="353">
        <f>+IFERROR(VLOOKUP($A316,Data_Loss!$A$2:$V$1300,19,FALSE),0)</f>
        <v>0</v>
      </c>
      <c r="Q316" s="353">
        <f>+IFERROR(VLOOKUP($A316,Data_Loss!$A$2:$V$1300,20,FALSE),0)</f>
        <v>0</v>
      </c>
      <c r="R316" s="353">
        <f>+IFERROR(VLOOKUP($A316,Data_Loss!$A$2:$V$1300,21,FALSE),0)</f>
        <v>41268</v>
      </c>
      <c r="S316" s="353">
        <f>+IFERROR(VLOOKUP($A316,Data_Loss!$A$2:$V$1300,22,FALSE),0)</f>
        <v>0</v>
      </c>
      <c r="T316" s="191">
        <f>+$I316*'10k &amp; MO'!C$4+$J316*'10k &amp; MO'!C$10+$K316*'10k &amp; MO'!C$16+$L316*'10k &amp; MO'!C$22+$M316*'10k &amp; MO'!C$28</f>
        <v>0</v>
      </c>
      <c r="U316" s="349">
        <f>+$I316*'10k &amp; MO'!D$4+$J316*'10k &amp; MO'!D$10+$K316*'10k &amp; MO'!D$16+$L316*'10k &amp; MO'!D$22+$M316*'10k &amp; MO'!D$28</f>
        <v>0</v>
      </c>
      <c r="V316" s="349">
        <f>+$I316*'10k &amp; MO'!E$4+$J316*'10k &amp; MO'!E$10+$K316*'10k &amp; MO'!E$16+$L316*'10k &amp; MO'!E$22+$M316*'10k &amp; MO'!E$28</f>
        <v>890.50500000000011</v>
      </c>
      <c r="W316" s="349">
        <f>+$I316*'10k &amp; MO'!F$4+$J316*'10k &amp; MO'!F$10+$K316*'10k &amp; MO'!F$16+$L316*'10k &amp; MO'!F$22+$M316*'10k &amp; MO'!F$28</f>
        <v>531.75869999999998</v>
      </c>
      <c r="X316" s="349">
        <f>+$I316*'10k &amp; MO'!G$4+$J316*'10k &amp; MO'!G$10+$K316*'10k &amp; MO'!G$16+$L316*'10k &amp; MO'!G$22+$M316*'10k &amp; MO'!G$28</f>
        <v>29391.7536</v>
      </c>
      <c r="Y316" s="349">
        <f>+$N316*'10k &amp; MO'!H$4+$O316*'10k &amp; MO'!H$10+$P316*'10k &amp; MO'!H$16+$Q316*'10k &amp; MO'!H$22+$R316*'10k &amp; MO'!H$28</f>
        <v>0</v>
      </c>
      <c r="Z316" s="349">
        <f>+$N316*'10k &amp; MO'!I$4+$O316*'10k &amp; MO'!I$10+$P316*'10k &amp; MO'!I$16+$Q316*'10k &amp; MO'!I$22+$R316*'10k &amp; MO'!I$28</f>
        <v>0</v>
      </c>
      <c r="AA316" s="349">
        <f>+$N316*'10k &amp; MO'!J$4+$O316*'10k &amp; MO'!J$10+$P316*'10k &amp; MO'!J$16+$Q316*'10k &amp; MO'!J$22+$R316*'10k &amp; MO'!J$28</f>
        <v>1163.7575999999999</v>
      </c>
      <c r="AB316" s="349">
        <f>+$N316*'10k &amp; MO'!K$4+$O316*'10k &amp; MO'!K$10+$P316*'10k &amp; MO'!K$16+$Q316*'10k &amp; MO'!K$22+$R316*'10k &amp; MO'!K$28</f>
        <v>1588.818</v>
      </c>
      <c r="AC316" s="349">
        <f>+$N316*'10k &amp; MO'!L$4+$O316*'10k &amp; MO'!L$10+$P316*'10k &amp; MO'!L$16+$Q316*'10k &amp; MO'!L$22+$R316*'10k &amp; MO'!L$28</f>
        <v>60556.663200000003</v>
      </c>
      <c r="AD316" s="350">
        <f>+S316*'10k &amp; MO'!O$4</f>
        <v>0</v>
      </c>
      <c r="AF316" s="192" t="str">
        <f t="shared" si="37"/>
        <v>4162015</v>
      </c>
      <c r="AG316" s="192">
        <f>+IFERROR(VLOOKUP($AF316,'Limited Loss'!$F$5:$P$124,AG$3,FALSE),0)</f>
        <v>0</v>
      </c>
      <c r="AH316" s="193">
        <f>+IFERROR(VLOOKUP($AF316,'Limited Loss'!$F$5:$P$124,AH$3,FALSE),0)</f>
        <v>0</v>
      </c>
      <c r="AI316" s="193">
        <f>+IFERROR(VLOOKUP($AF316,'Limited Loss'!$F$5:$P$124,AI$3,FALSE),0)</f>
        <v>0</v>
      </c>
      <c r="AJ316" s="193">
        <f>+IFERROR(VLOOKUP($AF316,'Limited Loss'!$F$5:$P$124,AJ$3,FALSE),0)</f>
        <v>0</v>
      </c>
      <c r="AK316" s="100">
        <f>+IFERROR(VLOOKUP($AF316,'Limited Loss'!$F$5:$P$124,AK$3,FALSE),0)</f>
        <v>0</v>
      </c>
      <c r="AL316" s="193">
        <f>+IFERROR(VLOOKUP($AF316,'Limited Loss'!$F$5:$P$124,AL$3,FALSE),0)</f>
        <v>0</v>
      </c>
      <c r="AM316" s="193">
        <f>+IFERROR(VLOOKUP($AF316,'Limited Loss'!$F$5:$P$124,AM$3,FALSE),0)</f>
        <v>0</v>
      </c>
      <c r="AN316" s="193">
        <f>+IFERROR(VLOOKUP($AF316,'Limited Loss'!$F$5:$P$124,AN$3,FALSE),0)</f>
        <v>0</v>
      </c>
      <c r="AO316" s="193">
        <f>+IFERROR(VLOOKUP($AF316,'Limited Loss'!$F$5:$P$124,AO$3,FALSE),0)</f>
        <v>0</v>
      </c>
      <c r="AP316" s="100">
        <f>+IFERROR(VLOOKUP($AF316,'Limited Loss'!$F$5:$P$124,AP$3,FALSE),0)</f>
        <v>0</v>
      </c>
      <c r="AQ316" s="353"/>
      <c r="AR316" s="331">
        <f t="shared" si="38"/>
        <v>416</v>
      </c>
      <c r="AS316" s="332">
        <f t="shared" si="38"/>
        <v>2015</v>
      </c>
      <c r="AT316" s="349">
        <f t="shared" si="43"/>
        <v>0</v>
      </c>
      <c r="AU316" s="349">
        <f t="shared" si="43"/>
        <v>0</v>
      </c>
      <c r="AV316" s="349">
        <f t="shared" si="43"/>
        <v>890.50500000000011</v>
      </c>
      <c r="AW316" s="349">
        <f t="shared" si="43"/>
        <v>531.75869999999998</v>
      </c>
      <c r="AX316" s="350">
        <f t="shared" si="43"/>
        <v>29391.7536</v>
      </c>
      <c r="AY316" s="349">
        <f t="shared" si="43"/>
        <v>0</v>
      </c>
      <c r="AZ316" s="349">
        <f t="shared" si="43"/>
        <v>0</v>
      </c>
      <c r="BA316" s="349">
        <f t="shared" si="43"/>
        <v>1163.7575999999999</v>
      </c>
      <c r="BB316" s="349">
        <f t="shared" si="44"/>
        <v>1588.818</v>
      </c>
      <c r="BC316" s="349">
        <f t="shared" si="44"/>
        <v>60556.663200000003</v>
      </c>
      <c r="BD316" s="350">
        <f t="shared" si="44"/>
        <v>0</v>
      </c>
      <c r="BE316" s="349">
        <f t="shared" si="40"/>
        <v>2054.2626</v>
      </c>
      <c r="BF316" s="375">
        <f t="shared" si="41"/>
        <v>92068.993499999997</v>
      </c>
      <c r="BG316" s="334">
        <f t="shared" si="42"/>
        <v>0</v>
      </c>
      <c r="BI316" s="107">
        <v>2451</v>
      </c>
      <c r="BJ316" s="108">
        <v>0</v>
      </c>
      <c r="BK316" s="108">
        <v>0</v>
      </c>
      <c r="BL316" s="108">
        <v>0</v>
      </c>
    </row>
    <row r="317" spans="1:64" x14ac:dyDescent="0.2">
      <c r="A317" s="326" t="str">
        <f t="shared" si="39"/>
        <v>4162016</v>
      </c>
      <c r="B317" s="331">
        <v>416</v>
      </c>
      <c r="C317" s="327">
        <v>2016</v>
      </c>
      <c r="D317" s="353">
        <f>+IFERROR(VLOOKUP($A317,Data_Loss!$A$2:$V$1180,6,FALSE),0)</f>
        <v>0</v>
      </c>
      <c r="E317" s="353">
        <f>+IFERROR(VLOOKUP($A317,Data_Loss!$A$2:$V$1180,7,FALSE),0)</f>
        <v>0</v>
      </c>
      <c r="F317" s="353">
        <f>+IFERROR(VLOOKUP($A317,Data_Loss!$A$2:$V$1180,8,FALSE),0)</f>
        <v>0</v>
      </c>
      <c r="G317" s="353">
        <f>+IFERROR(VLOOKUP($A317,Data_Loss!$A$2:$V$1180,9,FALSE),0)</f>
        <v>0</v>
      </c>
      <c r="H317" s="353">
        <f>+IFERROR(VLOOKUP($A317,Data_Loss!$A$2:$V$1180,10,FALSE),0)</f>
        <v>0</v>
      </c>
      <c r="I317" s="353">
        <f>+IFERROR(VLOOKUP($A317,Data_Loss!$A$2:$V$1300,12,FALSE),0)</f>
        <v>0</v>
      </c>
      <c r="J317" s="353">
        <f>+IFERROR(VLOOKUP($A317,Data_Loss!$A$2:$V$1300,13,FALSE),0)</f>
        <v>0</v>
      </c>
      <c r="K317" s="353">
        <f>+IFERROR(VLOOKUP($A317,Data_Loss!$A$2:$V$1300,14,FALSE),0)</f>
        <v>0</v>
      </c>
      <c r="L317" s="353">
        <f>+IFERROR(VLOOKUP($A317,Data_Loss!$A$2:$V$1300,15,FALSE),0)</f>
        <v>0</v>
      </c>
      <c r="M317" s="353">
        <f>+IFERROR(VLOOKUP($A317,Data_Loss!$A$2:$V$1300,16,FALSE),0)</f>
        <v>0</v>
      </c>
      <c r="N317" s="353">
        <f>+IFERROR(VLOOKUP($A317,Data_Loss!$A$2:$V$1300,17,FALSE),0)</f>
        <v>0</v>
      </c>
      <c r="O317" s="353">
        <f>+IFERROR(VLOOKUP($A317,Data_Loss!$A$2:$V$1300,18,FALSE),0)</f>
        <v>0</v>
      </c>
      <c r="P317" s="353">
        <f>+IFERROR(VLOOKUP($A317,Data_Loss!$A$2:$V$1300,19,FALSE),0)</f>
        <v>0</v>
      </c>
      <c r="Q317" s="353">
        <f>+IFERROR(VLOOKUP($A317,Data_Loss!$A$2:$V$1300,20,FALSE),0)</f>
        <v>0</v>
      </c>
      <c r="R317" s="353">
        <f>+IFERROR(VLOOKUP($A317,Data_Loss!$A$2:$V$1300,21,FALSE),0)</f>
        <v>0</v>
      </c>
      <c r="S317" s="353">
        <f>+IFERROR(VLOOKUP($A317,Data_Loss!$A$2:$V$1300,22,FALSE),0)</f>
        <v>393</v>
      </c>
      <c r="T317" s="191">
        <f>+$I317*'10k &amp; MO'!C$5+$J317*'10k &amp; MO'!C$11+$K317*'10k &amp; MO'!C$17+$L317*'10k &amp; MO'!C$23+$M317*'10k &amp; MO'!C$29</f>
        <v>0</v>
      </c>
      <c r="U317" s="349">
        <f>+$I317*'10k &amp; MO'!D$5+$J317*'10k &amp; MO'!D$11+$K317*'10k &amp; MO'!D$17+$L317*'10k &amp; MO'!D$23+$M317*'10k &amp; MO'!D$29</f>
        <v>0</v>
      </c>
      <c r="V317" s="349">
        <f>+$I317*'10k &amp; MO'!E$5+$J317*'10k &amp; MO'!E$11+$K317*'10k &amp; MO'!E$17+$L317*'10k &amp; MO'!E$23+$M317*'10k &amp; MO'!E$29</f>
        <v>0</v>
      </c>
      <c r="W317" s="349">
        <f>+$I317*'10k &amp; MO'!F$5+$J317*'10k &amp; MO'!F$11+$K317*'10k &amp; MO'!F$17+$L317*'10k &amp; MO'!F$23+$M317*'10k &amp; MO'!F$29</f>
        <v>0</v>
      </c>
      <c r="X317" s="349">
        <f>+$I317*'10k &amp; MO'!G$5+$J317*'10k &amp; MO'!G$11+$K317*'10k &amp; MO'!G$17+$L317*'10k &amp; MO'!G$23+$M317*'10k &amp; MO'!G$29</f>
        <v>0</v>
      </c>
      <c r="Y317" s="349">
        <f>+$N317*'10k &amp; MO'!H$5+$O317*'10k &amp; MO'!H$11+$P317*'10k &amp; MO'!H$17+$Q317*'10k &amp; MO'!H$23+$R317*'10k &amp; MO'!H$29</f>
        <v>0</v>
      </c>
      <c r="Z317" s="349">
        <f>+$N317*'10k &amp; MO'!I$5+$O317*'10k &amp; MO'!I$11+$P317*'10k &amp; MO'!I$17+$Q317*'10k &amp; MO'!I$23+$R317*'10k &amp; MO'!I$29</f>
        <v>0</v>
      </c>
      <c r="AA317" s="349">
        <f>+$N317*'10k &amp; MO'!J$5+$O317*'10k &amp; MO'!J$11+$P317*'10k &amp; MO'!J$17+$Q317*'10k &amp; MO'!J$23+$R317*'10k &amp; MO'!J$29</f>
        <v>0</v>
      </c>
      <c r="AB317" s="349">
        <f>+$N317*'10k &amp; MO'!K$5+$O317*'10k &amp; MO'!K$11+$P317*'10k &amp; MO'!K$17+$Q317*'10k &amp; MO'!K$23+$R317*'10k &amp; MO'!K$29</f>
        <v>0</v>
      </c>
      <c r="AC317" s="349">
        <f>+$N317*'10k &amp; MO'!L$5+$O317*'10k &amp; MO'!L$11+$P317*'10k &amp; MO'!L$17+$Q317*'10k &amp; MO'!L$23+$R317*'10k &amp; MO'!L$29</f>
        <v>0</v>
      </c>
      <c r="AD317" s="350">
        <f>+S317*'10k &amp; MO'!O$5</f>
        <v>529.76400000000001</v>
      </c>
      <c r="AF317" s="192" t="str">
        <f t="shared" si="37"/>
        <v>4162016</v>
      </c>
      <c r="AG317" s="192">
        <f>+IFERROR(VLOOKUP($AF317,'Limited Loss'!$F$5:$P$124,AG$3,FALSE),0)</f>
        <v>0</v>
      </c>
      <c r="AH317" s="193">
        <f>+IFERROR(VLOOKUP($AF317,'Limited Loss'!$F$5:$P$124,AH$3,FALSE),0)</f>
        <v>0</v>
      </c>
      <c r="AI317" s="193">
        <f>+IFERROR(VLOOKUP($AF317,'Limited Loss'!$F$5:$P$124,AI$3,FALSE),0)</f>
        <v>0</v>
      </c>
      <c r="AJ317" s="193">
        <f>+IFERROR(VLOOKUP($AF317,'Limited Loss'!$F$5:$P$124,AJ$3,FALSE),0)</f>
        <v>0</v>
      </c>
      <c r="AK317" s="100">
        <f>+IFERROR(VLOOKUP($AF317,'Limited Loss'!$F$5:$P$124,AK$3,FALSE),0)</f>
        <v>0</v>
      </c>
      <c r="AL317" s="193">
        <f>+IFERROR(VLOOKUP($AF317,'Limited Loss'!$F$5:$P$124,AL$3,FALSE),0)</f>
        <v>0</v>
      </c>
      <c r="AM317" s="193">
        <f>+IFERROR(VLOOKUP($AF317,'Limited Loss'!$F$5:$P$124,AM$3,FALSE),0)</f>
        <v>0</v>
      </c>
      <c r="AN317" s="193">
        <f>+IFERROR(VLOOKUP($AF317,'Limited Loss'!$F$5:$P$124,AN$3,FALSE),0)</f>
        <v>0</v>
      </c>
      <c r="AO317" s="193">
        <f>+IFERROR(VLOOKUP($AF317,'Limited Loss'!$F$5:$P$124,AO$3,FALSE),0)</f>
        <v>0</v>
      </c>
      <c r="AP317" s="100">
        <f>+IFERROR(VLOOKUP($AF317,'Limited Loss'!$F$5:$P$124,AP$3,FALSE),0)</f>
        <v>0</v>
      </c>
      <c r="AQ317" s="353"/>
      <c r="AR317" s="331">
        <f t="shared" si="38"/>
        <v>416</v>
      </c>
      <c r="AS317" s="332">
        <f t="shared" si="38"/>
        <v>2016</v>
      </c>
      <c r="AT317" s="349">
        <f t="shared" si="43"/>
        <v>0</v>
      </c>
      <c r="AU317" s="349">
        <f t="shared" si="43"/>
        <v>0</v>
      </c>
      <c r="AV317" s="349">
        <f t="shared" si="43"/>
        <v>0</v>
      </c>
      <c r="AW317" s="349">
        <f t="shared" si="43"/>
        <v>0</v>
      </c>
      <c r="AX317" s="350">
        <f t="shared" si="43"/>
        <v>0</v>
      </c>
      <c r="AY317" s="349">
        <f t="shared" si="43"/>
        <v>0</v>
      </c>
      <c r="AZ317" s="349">
        <f t="shared" si="43"/>
        <v>0</v>
      </c>
      <c r="BA317" s="349">
        <f t="shared" si="43"/>
        <v>0</v>
      </c>
      <c r="BB317" s="349">
        <f t="shared" si="44"/>
        <v>0</v>
      </c>
      <c r="BC317" s="349">
        <f t="shared" si="44"/>
        <v>0</v>
      </c>
      <c r="BD317" s="350">
        <f t="shared" si="44"/>
        <v>529.76400000000001</v>
      </c>
      <c r="BE317" s="349">
        <f t="shared" si="40"/>
        <v>0</v>
      </c>
      <c r="BF317" s="375">
        <f t="shared" si="41"/>
        <v>0</v>
      </c>
      <c r="BG317" s="334">
        <f t="shared" si="42"/>
        <v>529.76400000000001</v>
      </c>
      <c r="BI317" s="107">
        <v>2472</v>
      </c>
      <c r="BJ317" s="108">
        <v>0</v>
      </c>
      <c r="BK317" s="108">
        <v>0</v>
      </c>
      <c r="BL317" s="108">
        <v>0</v>
      </c>
    </row>
    <row r="318" spans="1:64" x14ac:dyDescent="0.2">
      <c r="A318" s="326" t="str">
        <f t="shared" si="39"/>
        <v>4162017</v>
      </c>
      <c r="B318" s="331">
        <v>416</v>
      </c>
      <c r="C318" s="327">
        <v>2017</v>
      </c>
      <c r="D318" s="353">
        <f>+IFERROR(VLOOKUP($A318,Data_Loss!$A$2:$V$1180,6,FALSE),0)</f>
        <v>0</v>
      </c>
      <c r="E318" s="353">
        <f>+IFERROR(VLOOKUP($A318,Data_Loss!$A$2:$V$1180,7,FALSE),0)</f>
        <v>0</v>
      </c>
      <c r="F318" s="353">
        <f>+IFERROR(VLOOKUP($A318,Data_Loss!$A$2:$V$1180,8,FALSE),0)</f>
        <v>0</v>
      </c>
      <c r="G318" s="353">
        <f>+IFERROR(VLOOKUP($A318,Data_Loss!$A$2:$V$1180,9,FALSE),0)</f>
        <v>1</v>
      </c>
      <c r="H318" s="353">
        <f>+IFERROR(VLOOKUP($A318,Data_Loss!$A$2:$V$1180,10,FALSE),0)</f>
        <v>0</v>
      </c>
      <c r="I318" s="353">
        <f>+IFERROR(VLOOKUP($A318,Data_Loss!$A$2:$V$1300,12,FALSE),0)</f>
        <v>0</v>
      </c>
      <c r="J318" s="353">
        <f>+IFERROR(VLOOKUP($A318,Data_Loss!$A$2:$V$1300,13,FALSE),0)</f>
        <v>0</v>
      </c>
      <c r="K318" s="353">
        <f>+IFERROR(VLOOKUP($A318,Data_Loss!$A$2:$V$1300,14,FALSE),0)</f>
        <v>0</v>
      </c>
      <c r="L318" s="353">
        <f>+IFERROR(VLOOKUP($A318,Data_Loss!$A$2:$V$1300,15,FALSE),0)</f>
        <v>61372</v>
      </c>
      <c r="M318" s="353">
        <f>+IFERROR(VLOOKUP($A318,Data_Loss!$A$2:$V$1300,16,FALSE),0)</f>
        <v>0</v>
      </c>
      <c r="N318" s="353">
        <f>+IFERROR(VLOOKUP($A318,Data_Loss!$A$2:$V$1300,17,FALSE),0)</f>
        <v>0</v>
      </c>
      <c r="O318" s="353">
        <f>+IFERROR(VLOOKUP($A318,Data_Loss!$A$2:$V$1300,18,FALSE),0)</f>
        <v>0</v>
      </c>
      <c r="P318" s="353">
        <f>+IFERROR(VLOOKUP($A318,Data_Loss!$A$2:$V$1300,19,FALSE),0)</f>
        <v>0</v>
      </c>
      <c r="Q318" s="353">
        <f>+IFERROR(VLOOKUP($A318,Data_Loss!$A$2:$V$1300,20,FALSE),0)</f>
        <v>65000</v>
      </c>
      <c r="R318" s="353">
        <f>+IFERROR(VLOOKUP($A318,Data_Loss!$A$2:$V$1300,21,FALSE),0)</f>
        <v>0</v>
      </c>
      <c r="S318" s="353">
        <f>+IFERROR(VLOOKUP($A318,Data_Loss!$A$2:$V$1300,22,FALSE),0)</f>
        <v>446</v>
      </c>
      <c r="T318" s="191">
        <f>+$I318*'10k &amp; MO'!C$6+$J318*'10k &amp; MO'!C$12+$K318*'10k &amp; MO'!C$18+$L318*'10k &amp; MO'!C$24+$M318*'10k &amp; MO'!C$30</f>
        <v>0</v>
      </c>
      <c r="U318" s="349">
        <f>+$I318*'10k &amp; MO'!D$6+$J318*'10k &amp; MO'!D$12+$K318*'10k &amp; MO'!D$18+$L318*'10k &amp; MO'!D$24+$M318*'10k &amp; MO'!D$30</f>
        <v>128.88119999999998</v>
      </c>
      <c r="V318" s="349">
        <f>+$I318*'10k &amp; MO'!E$6+$J318*'10k &amp; MO'!E$12+$K318*'10k &amp; MO'!E$18+$L318*'10k &amp; MO'!E$24+$M318*'10k &amp; MO'!E$30</f>
        <v>53841.655599999998</v>
      </c>
      <c r="W318" s="349">
        <f>+$I318*'10k &amp; MO'!F$6+$J318*'10k &amp; MO'!F$12+$K318*'10k &amp; MO'!F$18+$L318*'10k &amp; MO'!F$24+$M318*'10k &amp; MO'!F$30</f>
        <v>55210.251199999999</v>
      </c>
      <c r="X318" s="349">
        <f>+$I318*'10k &amp; MO'!G$6+$J318*'10k &amp; MO'!G$12+$K318*'10k &amp; MO'!G$18+$L318*'10k &amp; MO'!G$24+$M318*'10k &amp; MO'!G$30</f>
        <v>4639.7232000000004</v>
      </c>
      <c r="Y318" s="349">
        <f>+$N318*'10k &amp; MO'!H$6+$O318*'10k &amp; MO'!H$12+$P318*'10k &amp; MO'!H$18+$Q318*'10k &amp; MO'!H$24+$R318*'10k &amp; MO'!H$30</f>
        <v>0</v>
      </c>
      <c r="Z318" s="349">
        <f>+$N318*'10k &amp; MO'!I$6+$O318*'10k &amp; MO'!I$12+$P318*'10k &amp; MO'!I$18+$Q318*'10k &amp; MO'!I$24+$R318*'10k &amp; MO'!I$30</f>
        <v>45.5</v>
      </c>
      <c r="AA318" s="349">
        <f>+$N318*'10k &amp; MO'!J$6+$O318*'10k &amp; MO'!J$12+$P318*'10k &amp; MO'!J$18+$Q318*'10k &amp; MO'!J$24+$R318*'10k &amp; MO'!J$30</f>
        <v>67216.5</v>
      </c>
      <c r="AB318" s="349">
        <f>+$N318*'10k &amp; MO'!K$6+$O318*'10k &amp; MO'!K$12+$P318*'10k &amp; MO'!K$18+$Q318*'10k &amp; MO'!K$24+$R318*'10k &amp; MO'!K$30</f>
        <v>81984.5</v>
      </c>
      <c r="AC318" s="349">
        <f>+$N318*'10k &amp; MO'!L$6+$O318*'10k &amp; MO'!L$12+$P318*'10k &amp; MO'!L$18+$Q318*'10k &amp; MO'!L$24+$R318*'10k &amp; MO'!L$30</f>
        <v>6909.5</v>
      </c>
      <c r="AD318" s="350">
        <f>+S318*'10k &amp; MO'!O$6</f>
        <v>600.31600000000003</v>
      </c>
      <c r="AF318" s="192" t="str">
        <f t="shared" si="37"/>
        <v>4162017</v>
      </c>
      <c r="AG318" s="192">
        <f>+IFERROR(VLOOKUP($AF318,'Limited Loss'!$F$5:$P$124,AG$3,FALSE),0)</f>
        <v>0</v>
      </c>
      <c r="AH318" s="193">
        <f>+IFERROR(VLOOKUP($AF318,'Limited Loss'!$F$5:$P$124,AH$3,FALSE),0)</f>
        <v>0</v>
      </c>
      <c r="AI318" s="193">
        <f>+IFERROR(VLOOKUP($AF318,'Limited Loss'!$F$5:$P$124,AI$3,FALSE),0)</f>
        <v>0</v>
      </c>
      <c r="AJ318" s="193">
        <f>+IFERROR(VLOOKUP($AF318,'Limited Loss'!$F$5:$P$124,AJ$3,FALSE),0)</f>
        <v>0</v>
      </c>
      <c r="AK318" s="100">
        <f>+IFERROR(VLOOKUP($AF318,'Limited Loss'!$F$5:$P$124,AK$3,FALSE),0)</f>
        <v>0</v>
      </c>
      <c r="AL318" s="193">
        <f>+IFERROR(VLOOKUP($AF318,'Limited Loss'!$F$5:$P$124,AL$3,FALSE),0)</f>
        <v>0</v>
      </c>
      <c r="AM318" s="193">
        <f>+IFERROR(VLOOKUP($AF318,'Limited Loss'!$F$5:$P$124,AM$3,FALSE),0)</f>
        <v>0</v>
      </c>
      <c r="AN318" s="193">
        <f>+IFERROR(VLOOKUP($AF318,'Limited Loss'!$F$5:$P$124,AN$3,FALSE),0)</f>
        <v>0</v>
      </c>
      <c r="AO318" s="193">
        <f>+IFERROR(VLOOKUP($AF318,'Limited Loss'!$F$5:$P$124,AO$3,FALSE),0)</f>
        <v>0</v>
      </c>
      <c r="AP318" s="100">
        <f>+IFERROR(VLOOKUP($AF318,'Limited Loss'!$F$5:$P$124,AP$3,FALSE),0)</f>
        <v>0</v>
      </c>
      <c r="AQ318" s="353"/>
      <c r="AR318" s="331">
        <f t="shared" si="38"/>
        <v>416</v>
      </c>
      <c r="AS318" s="332">
        <f t="shared" si="38"/>
        <v>2017</v>
      </c>
      <c r="AT318" s="349">
        <f t="shared" si="43"/>
        <v>0</v>
      </c>
      <c r="AU318" s="349">
        <f t="shared" si="43"/>
        <v>128.88119999999998</v>
      </c>
      <c r="AV318" s="349">
        <f t="shared" si="43"/>
        <v>53841.655599999998</v>
      </c>
      <c r="AW318" s="349">
        <f t="shared" si="43"/>
        <v>55210.251199999999</v>
      </c>
      <c r="AX318" s="350">
        <f t="shared" si="43"/>
        <v>4639.7232000000004</v>
      </c>
      <c r="AY318" s="349">
        <f t="shared" si="43"/>
        <v>0</v>
      </c>
      <c r="AZ318" s="349">
        <f t="shared" si="43"/>
        <v>45.5</v>
      </c>
      <c r="BA318" s="349">
        <f t="shared" si="43"/>
        <v>67216.5</v>
      </c>
      <c r="BB318" s="349">
        <f t="shared" si="44"/>
        <v>81984.5</v>
      </c>
      <c r="BC318" s="349">
        <f t="shared" si="44"/>
        <v>6909.5</v>
      </c>
      <c r="BD318" s="350">
        <f t="shared" si="44"/>
        <v>600.31600000000003</v>
      </c>
      <c r="BE318" s="349">
        <f t="shared" si="40"/>
        <v>121232.5368</v>
      </c>
      <c r="BF318" s="375">
        <f t="shared" si="41"/>
        <v>148743.97440000001</v>
      </c>
      <c r="BG318" s="334">
        <f t="shared" si="42"/>
        <v>600.31600000000003</v>
      </c>
      <c r="BI318" s="107">
        <v>2475</v>
      </c>
      <c r="BJ318" s="108">
        <v>0</v>
      </c>
      <c r="BK318" s="108">
        <v>0</v>
      </c>
      <c r="BL318" s="108">
        <v>0</v>
      </c>
    </row>
    <row r="319" spans="1:64" x14ac:dyDescent="0.2">
      <c r="A319" s="326" t="str">
        <f t="shared" si="39"/>
        <v>4162018</v>
      </c>
      <c r="B319" s="331">
        <v>416</v>
      </c>
      <c r="C319" s="327">
        <v>2018</v>
      </c>
      <c r="D319" s="353">
        <f>+IFERROR(VLOOKUP($A319,Data_Loss!$A$2:$V$1180,6,FALSE),0)</f>
        <v>0</v>
      </c>
      <c r="E319" s="353">
        <f>+IFERROR(VLOOKUP($A319,Data_Loss!$A$2:$V$1180,7,FALSE),0)</f>
        <v>0</v>
      </c>
      <c r="F319" s="353">
        <f>+IFERROR(VLOOKUP($A319,Data_Loss!$A$2:$V$1180,8,FALSE),0)</f>
        <v>0</v>
      </c>
      <c r="G319" s="353">
        <f>+IFERROR(VLOOKUP($A319,Data_Loss!$A$2:$V$1180,9,FALSE),0)</f>
        <v>0</v>
      </c>
      <c r="H319" s="353">
        <f>+IFERROR(VLOOKUP($A319,Data_Loss!$A$2:$V$1180,10,FALSE),0)</f>
        <v>1</v>
      </c>
      <c r="I319" s="353">
        <f>+IFERROR(VLOOKUP($A319,Data_Loss!$A$2:$V$1300,12,FALSE),0)</f>
        <v>0</v>
      </c>
      <c r="J319" s="353">
        <f>+IFERROR(VLOOKUP($A319,Data_Loss!$A$2:$V$1300,13,FALSE),0)</f>
        <v>0</v>
      </c>
      <c r="K319" s="353">
        <f>+IFERROR(VLOOKUP($A319,Data_Loss!$A$2:$V$1300,14,FALSE),0)</f>
        <v>0</v>
      </c>
      <c r="L319" s="353">
        <f>+IFERROR(VLOOKUP($A319,Data_Loss!$A$2:$V$1300,15,FALSE),0)</f>
        <v>0</v>
      </c>
      <c r="M319" s="353">
        <f>+IFERROR(VLOOKUP($A319,Data_Loss!$A$2:$V$1300,16,FALSE),0)</f>
        <v>14000</v>
      </c>
      <c r="N319" s="353">
        <f>+IFERROR(VLOOKUP($A319,Data_Loss!$A$2:$V$1300,17,FALSE),0)</f>
        <v>0</v>
      </c>
      <c r="O319" s="353">
        <f>+IFERROR(VLOOKUP($A319,Data_Loss!$A$2:$V$1300,18,FALSE),0)</f>
        <v>0</v>
      </c>
      <c r="P319" s="353">
        <f>+IFERROR(VLOOKUP($A319,Data_Loss!$A$2:$V$1300,19,FALSE),0)</f>
        <v>0</v>
      </c>
      <c r="Q319" s="353">
        <f>+IFERROR(VLOOKUP($A319,Data_Loss!$A$2:$V$1300,20,FALSE),0)</f>
        <v>0</v>
      </c>
      <c r="R319" s="353">
        <f>+IFERROR(VLOOKUP($A319,Data_Loss!$A$2:$V$1300,21,FALSE),0)</f>
        <v>35000</v>
      </c>
      <c r="S319" s="353">
        <f>+IFERROR(VLOOKUP($A319,Data_Loss!$A$2:$V$1300,22,FALSE),0)</f>
        <v>12438</v>
      </c>
      <c r="T319" s="191">
        <f>+$I319*'10k &amp; MO'!C$7+$J319*'10k &amp; MO'!C$13+$K319*'10k &amp; MO'!C$19+$L319*'10k &amp; MO'!C$25+$M319*'10k &amp; MO'!C$31</f>
        <v>30.8</v>
      </c>
      <c r="U319" s="349">
        <f>+$I319*'10k &amp; MO'!D$7+$J319*'10k &amp; MO'!D$13+$K319*'10k &amp; MO'!D$19+$L319*'10k &amp; MO'!D$25+$M319*'10k &amp; MO'!D$31</f>
        <v>954.8</v>
      </c>
      <c r="V319" s="349">
        <f>+$I319*'10k &amp; MO'!E$7+$J319*'10k &amp; MO'!E$13+$K319*'10k &amp; MO'!E$19+$L319*'10k &amp; MO'!E$25+$M319*'10k &amp; MO'!E$31</f>
        <v>19642</v>
      </c>
      <c r="W319" s="349">
        <f>+$I319*'10k &amp; MO'!F$7+$J319*'10k &amp; MO'!F$13+$K319*'10k &amp; MO'!F$19+$L319*'10k &amp; MO'!F$25+$M319*'10k &amp; MO'!F$31</f>
        <v>7407.4000000000005</v>
      </c>
      <c r="X319" s="349">
        <f>+$I319*'10k &amp; MO'!G$7+$J319*'10k &amp; MO'!G$13+$K319*'10k &amp; MO'!G$19+$L319*'10k &amp; MO'!G$25+$M319*'10k &amp; MO'!G$31</f>
        <v>9643.1999999999989</v>
      </c>
      <c r="Y319" s="349">
        <f>+$N319*'10k &amp; MO'!H$7+$O319*'10k &amp; MO'!H$13+$P319*'10k &amp; MO'!H$19+$Q319*'10k &amp; MO'!H$25+$R319*'10k &amp; MO'!H$31</f>
        <v>101.5</v>
      </c>
      <c r="Z319" s="349">
        <f>+$N319*'10k &amp; MO'!I$7+$O319*'10k &amp; MO'!I$13+$P319*'10k &amp; MO'!I$19+$Q319*'10k &amp; MO'!I$25+$R319*'10k &amp; MO'!I$31</f>
        <v>3461.5</v>
      </c>
      <c r="AA319" s="349">
        <f>+$N319*'10k &amp; MO'!J$7+$O319*'10k &amp; MO'!J$13+$P319*'10k &amp; MO'!J$19+$Q319*'10k &amp; MO'!J$25+$R319*'10k &amp; MO'!J$31</f>
        <v>35602.000000000007</v>
      </c>
      <c r="AB319" s="349">
        <f>+$N319*'10k &amp; MO'!K$7+$O319*'10k &amp; MO'!K$13+$P319*'10k &amp; MO'!K$19+$Q319*'10k &amp; MO'!K$25+$R319*'10k &amp; MO'!K$31</f>
        <v>18822.999999999996</v>
      </c>
      <c r="AC319" s="349">
        <f>+$N319*'10k &amp; MO'!L$7+$O319*'10k &amp; MO'!L$13+$P319*'10k &amp; MO'!L$19+$Q319*'10k &amp; MO'!L$25+$R319*'10k &amp; MO'!L$31</f>
        <v>29414</v>
      </c>
      <c r="AD319" s="350">
        <f>+S319*'10k &amp; MO'!O$7</f>
        <v>16492.788</v>
      </c>
      <c r="AF319" s="192" t="str">
        <f t="shared" si="37"/>
        <v>4162018</v>
      </c>
      <c r="AG319" s="192">
        <f>+IFERROR(VLOOKUP($AF319,'Limited Loss'!$F$5:$P$124,AG$3,FALSE),0)</f>
        <v>0</v>
      </c>
      <c r="AH319" s="193">
        <f>+IFERROR(VLOOKUP($AF319,'Limited Loss'!$F$5:$P$124,AH$3,FALSE),0)</f>
        <v>0</v>
      </c>
      <c r="AI319" s="193">
        <f>+IFERROR(VLOOKUP($AF319,'Limited Loss'!$F$5:$P$124,AI$3,FALSE),0)</f>
        <v>0</v>
      </c>
      <c r="AJ319" s="193">
        <f>+IFERROR(VLOOKUP($AF319,'Limited Loss'!$F$5:$P$124,AJ$3,FALSE),0)</f>
        <v>0</v>
      </c>
      <c r="AK319" s="100">
        <f>+IFERROR(VLOOKUP($AF319,'Limited Loss'!$F$5:$P$124,AK$3,FALSE),0)</f>
        <v>0</v>
      </c>
      <c r="AL319" s="193">
        <f>+IFERROR(VLOOKUP($AF319,'Limited Loss'!$F$5:$P$124,AL$3,FALSE),0)</f>
        <v>0</v>
      </c>
      <c r="AM319" s="193">
        <f>+IFERROR(VLOOKUP($AF319,'Limited Loss'!$F$5:$P$124,AM$3,FALSE),0)</f>
        <v>0</v>
      </c>
      <c r="AN319" s="193">
        <f>+IFERROR(VLOOKUP($AF319,'Limited Loss'!$F$5:$P$124,AN$3,FALSE),0)</f>
        <v>0</v>
      </c>
      <c r="AO319" s="193">
        <f>+IFERROR(VLOOKUP($AF319,'Limited Loss'!$F$5:$P$124,AO$3,FALSE),0)</f>
        <v>0</v>
      </c>
      <c r="AP319" s="100">
        <f>+IFERROR(VLOOKUP($AF319,'Limited Loss'!$F$5:$P$124,AP$3,FALSE),0)</f>
        <v>0</v>
      </c>
      <c r="AQ319" s="353"/>
      <c r="AR319" s="331">
        <f t="shared" si="38"/>
        <v>416</v>
      </c>
      <c r="AS319" s="332">
        <f t="shared" si="38"/>
        <v>2018</v>
      </c>
      <c r="AT319" s="349">
        <f t="shared" si="43"/>
        <v>30.8</v>
      </c>
      <c r="AU319" s="349">
        <f t="shared" si="43"/>
        <v>954.8</v>
      </c>
      <c r="AV319" s="349">
        <f t="shared" si="43"/>
        <v>19642</v>
      </c>
      <c r="AW319" s="349">
        <f t="shared" si="43"/>
        <v>7407.4000000000005</v>
      </c>
      <c r="AX319" s="350">
        <f t="shared" si="43"/>
        <v>9643.1999999999989</v>
      </c>
      <c r="AY319" s="349">
        <f t="shared" si="43"/>
        <v>101.5</v>
      </c>
      <c r="AZ319" s="349">
        <f t="shared" si="43"/>
        <v>3461.5</v>
      </c>
      <c r="BA319" s="349">
        <f t="shared" si="43"/>
        <v>35602.000000000007</v>
      </c>
      <c r="BB319" s="349">
        <f t="shared" si="44"/>
        <v>18822.999999999996</v>
      </c>
      <c r="BC319" s="349">
        <f t="shared" si="44"/>
        <v>29414</v>
      </c>
      <c r="BD319" s="350">
        <f t="shared" si="44"/>
        <v>16492.788</v>
      </c>
      <c r="BE319" s="349">
        <f t="shared" si="40"/>
        <v>59792.600000000006</v>
      </c>
      <c r="BF319" s="375">
        <f t="shared" si="41"/>
        <v>65287.599999999991</v>
      </c>
      <c r="BG319" s="334">
        <f t="shared" si="42"/>
        <v>16492.788</v>
      </c>
      <c r="BI319" s="107">
        <v>2914</v>
      </c>
      <c r="BJ319" s="108">
        <v>0</v>
      </c>
      <c r="BK319" s="108">
        <v>0</v>
      </c>
      <c r="BL319" s="108">
        <v>0</v>
      </c>
    </row>
    <row r="320" spans="1:64" x14ac:dyDescent="0.2">
      <c r="A320" s="326" t="str">
        <f t="shared" si="39"/>
        <v>4332014</v>
      </c>
      <c r="B320" s="331">
        <v>433</v>
      </c>
      <c r="C320" s="327">
        <v>2014</v>
      </c>
      <c r="D320" s="353">
        <f>+IFERROR(VLOOKUP($A320,Data_Loss!$A$2:$V$1180,6,FALSE),0)</f>
        <v>0</v>
      </c>
      <c r="E320" s="353">
        <f>+IFERROR(VLOOKUP($A320,Data_Loss!$A$2:$V$1180,7,FALSE),0)</f>
        <v>0</v>
      </c>
      <c r="F320" s="353">
        <f>+IFERROR(VLOOKUP($A320,Data_Loss!$A$2:$V$1180,8,FALSE),0)</f>
        <v>0</v>
      </c>
      <c r="G320" s="353">
        <f>+IFERROR(VLOOKUP($A320,Data_Loss!$A$2:$V$1180,9,FALSE),0)</f>
        <v>0</v>
      </c>
      <c r="H320" s="353">
        <f>+IFERROR(VLOOKUP($A320,Data_Loss!$A$2:$V$1180,10,FALSE),0)</f>
        <v>0</v>
      </c>
      <c r="I320" s="353">
        <f>+IFERROR(VLOOKUP($A320,Data_Loss!$A$2:$V$1300,12,FALSE),0)</f>
        <v>0</v>
      </c>
      <c r="J320" s="353">
        <f>+IFERROR(VLOOKUP($A320,Data_Loss!$A$2:$V$1300,13,FALSE),0)</f>
        <v>0</v>
      </c>
      <c r="K320" s="353">
        <f>+IFERROR(VLOOKUP($A320,Data_Loss!$A$2:$V$1300,14,FALSE),0)</f>
        <v>0</v>
      </c>
      <c r="L320" s="353">
        <f>+IFERROR(VLOOKUP($A320,Data_Loss!$A$2:$V$1300,15,FALSE),0)</f>
        <v>0</v>
      </c>
      <c r="M320" s="353">
        <f>+IFERROR(VLOOKUP($A320,Data_Loss!$A$2:$V$1300,16,FALSE),0)</f>
        <v>0</v>
      </c>
      <c r="N320" s="353">
        <f>+IFERROR(VLOOKUP($A320,Data_Loss!$A$2:$V$1300,17,FALSE),0)</f>
        <v>0</v>
      </c>
      <c r="O320" s="353">
        <f>+IFERROR(VLOOKUP($A320,Data_Loss!$A$2:$V$1300,18,FALSE),0)</f>
        <v>0</v>
      </c>
      <c r="P320" s="353">
        <f>+IFERROR(VLOOKUP($A320,Data_Loss!$A$2:$V$1300,19,FALSE),0)</f>
        <v>0</v>
      </c>
      <c r="Q320" s="353">
        <f>+IFERROR(VLOOKUP($A320,Data_Loss!$A$2:$V$1300,20,FALSE),0)</f>
        <v>0</v>
      </c>
      <c r="R320" s="353">
        <f>+IFERROR(VLOOKUP($A320,Data_Loss!$A$2:$V$1300,21,FALSE),0)</f>
        <v>0</v>
      </c>
      <c r="S320" s="353">
        <f>+IFERROR(VLOOKUP($A320,Data_Loss!$A$2:$V$1300,22,FALSE),0)</f>
        <v>0</v>
      </c>
      <c r="T320" s="191">
        <f>+$I320*'10k &amp; MO'!C$3+$J320*'10k &amp; MO'!C$9+$K320*'10k &amp; MO'!C$15+$L320*'10k &amp; MO'!C$21+$M320*'10k &amp; MO'!C$27</f>
        <v>0</v>
      </c>
      <c r="U320" s="349">
        <f>+$I320*'10k &amp; MO'!D$3+$J320*'10k &amp; MO'!D$9+$K320*'10k &amp; MO'!D$15+$L320*'10k &amp; MO'!D$21+$M320*'10k &amp; MO'!D$27</f>
        <v>0</v>
      </c>
      <c r="V320" s="349">
        <f>+$I320*'10k &amp; MO'!E$3+$J320*'10k &amp; MO'!E$9+$K320*'10k &amp; MO'!E$15+$L320*'10k &amp; MO'!E$21+$M320*'10k &amp; MO'!E$27</f>
        <v>0</v>
      </c>
      <c r="W320" s="349">
        <f>+$I320*'10k &amp; MO'!F$3+$J320*'10k &amp; MO'!F$9+$K320*'10k &amp; MO'!F$15+$L320*'10k &amp; MO'!F$21+$M320*'10k &amp; MO'!F$27</f>
        <v>0</v>
      </c>
      <c r="X320" s="349">
        <f>+$I320*'10k &amp; MO'!G$3+$J320*'10k &amp; MO'!G$9+$K320*'10k &amp; MO'!G$15+$L320*'10k &amp; MO'!G$21+$M320*'10k &amp; MO'!G$27</f>
        <v>0</v>
      </c>
      <c r="Y320" s="349">
        <f>+$N320*'10k &amp; MO'!H$3+$O320*'10k &amp; MO'!H$9+$P320*'10k &amp; MO'!H$15+$Q320*'10k &amp; MO'!H$21+$R320*'10k &amp; MO'!H$27</f>
        <v>0</v>
      </c>
      <c r="Z320" s="349">
        <f>+$N320*'10k &amp; MO'!I$3+$O320*'10k &amp; MO'!I$9+$P320*'10k &amp; MO'!I$15+$Q320*'10k &amp; MO'!I$21+$R320*'10k &amp; MO'!I$27</f>
        <v>0</v>
      </c>
      <c r="AA320" s="349">
        <f>+$N320*'10k &amp; MO'!J$3+$O320*'10k &amp; MO'!J$9+$P320*'10k &amp; MO'!J$15+$Q320*'10k &amp; MO'!J$21+$R320*'10k &amp; MO'!J$27</f>
        <v>0</v>
      </c>
      <c r="AB320" s="349">
        <f>+$N320*'10k &amp; MO'!K$3+$O320*'10k &amp; MO'!K$9+$P320*'10k &amp; MO'!K$15+$Q320*'10k &amp; MO'!K$21+$R320*'10k &amp; MO'!K$27</f>
        <v>0</v>
      </c>
      <c r="AC320" s="349">
        <f>+$N320*'10k &amp; MO'!L$3+$O320*'10k &amp; MO'!L$9+$P320*'10k &amp; MO'!L$15+$Q320*'10k &amp; MO'!L$21+$R320*'10k &amp; MO'!L$27</f>
        <v>0</v>
      </c>
      <c r="AD320" s="350">
        <f>+S320*'10k &amp; MO'!O$3</f>
        <v>0</v>
      </c>
      <c r="AF320" s="192" t="str">
        <f t="shared" si="37"/>
        <v>4332014</v>
      </c>
      <c r="AG320" s="192">
        <f>+IFERROR(VLOOKUP($AF320,'Limited Loss'!$F$5:$P$124,AG$3,FALSE),0)</f>
        <v>0</v>
      </c>
      <c r="AH320" s="193">
        <f>+IFERROR(VLOOKUP($AF320,'Limited Loss'!$F$5:$P$124,AH$3,FALSE),0)</f>
        <v>0</v>
      </c>
      <c r="AI320" s="193">
        <f>+IFERROR(VLOOKUP($AF320,'Limited Loss'!$F$5:$P$124,AI$3,FALSE),0)</f>
        <v>0</v>
      </c>
      <c r="AJ320" s="193">
        <f>+IFERROR(VLOOKUP($AF320,'Limited Loss'!$F$5:$P$124,AJ$3,FALSE),0)</f>
        <v>0</v>
      </c>
      <c r="AK320" s="100">
        <f>+IFERROR(VLOOKUP($AF320,'Limited Loss'!$F$5:$P$124,AK$3,FALSE),0)</f>
        <v>0</v>
      </c>
      <c r="AL320" s="193">
        <f>+IFERROR(VLOOKUP($AF320,'Limited Loss'!$F$5:$P$124,AL$3,FALSE),0)</f>
        <v>0</v>
      </c>
      <c r="AM320" s="193">
        <f>+IFERROR(VLOOKUP($AF320,'Limited Loss'!$F$5:$P$124,AM$3,FALSE),0)</f>
        <v>0</v>
      </c>
      <c r="AN320" s="193">
        <f>+IFERROR(VLOOKUP($AF320,'Limited Loss'!$F$5:$P$124,AN$3,FALSE),0)</f>
        <v>0</v>
      </c>
      <c r="AO320" s="193">
        <f>+IFERROR(VLOOKUP($AF320,'Limited Loss'!$F$5:$P$124,AO$3,FALSE),0)</f>
        <v>0</v>
      </c>
      <c r="AP320" s="100">
        <f>+IFERROR(VLOOKUP($AF320,'Limited Loss'!$F$5:$P$124,AP$3,FALSE),0)</f>
        <v>0</v>
      </c>
      <c r="AQ320" s="353"/>
      <c r="AR320" s="331">
        <f t="shared" si="38"/>
        <v>433</v>
      </c>
      <c r="AS320" s="332">
        <f t="shared" si="38"/>
        <v>2014</v>
      </c>
      <c r="AT320" s="349">
        <f t="shared" si="43"/>
        <v>0</v>
      </c>
      <c r="AU320" s="349">
        <f t="shared" si="43"/>
        <v>0</v>
      </c>
      <c r="AV320" s="349">
        <f t="shared" si="43"/>
        <v>0</v>
      </c>
      <c r="AW320" s="349">
        <f t="shared" si="43"/>
        <v>0</v>
      </c>
      <c r="AX320" s="350">
        <f t="shared" si="43"/>
        <v>0</v>
      </c>
      <c r="AY320" s="349">
        <f t="shared" si="43"/>
        <v>0</v>
      </c>
      <c r="AZ320" s="349">
        <f t="shared" si="43"/>
        <v>0</v>
      </c>
      <c r="BA320" s="349">
        <f t="shared" si="43"/>
        <v>0</v>
      </c>
      <c r="BB320" s="349">
        <f t="shared" si="44"/>
        <v>0</v>
      </c>
      <c r="BC320" s="349">
        <f t="shared" si="44"/>
        <v>0</v>
      </c>
      <c r="BD320" s="350">
        <f t="shared" si="44"/>
        <v>0</v>
      </c>
      <c r="BE320" s="349">
        <f t="shared" si="40"/>
        <v>0</v>
      </c>
      <c r="BF320" s="375">
        <f t="shared" si="41"/>
        <v>0</v>
      </c>
      <c r="BG320" s="334">
        <f t="shared" si="42"/>
        <v>0</v>
      </c>
      <c r="BI320" s="107" t="s">
        <v>781</v>
      </c>
      <c r="BJ320" s="108">
        <v>542128099.47949982</v>
      </c>
      <c r="BK320" s="108">
        <v>374465207.31150007</v>
      </c>
      <c r="BL320" s="108">
        <v>45404634.492000006</v>
      </c>
    </row>
    <row r="321" spans="1:64" x14ac:dyDescent="0.2">
      <c r="A321" s="326" t="str">
        <f t="shared" si="39"/>
        <v>4332015</v>
      </c>
      <c r="B321" s="331">
        <v>433</v>
      </c>
      <c r="C321" s="327">
        <v>2015</v>
      </c>
      <c r="D321" s="353">
        <f>+IFERROR(VLOOKUP($A321,Data_Loss!$A$2:$V$1180,6,FALSE),0)</f>
        <v>0</v>
      </c>
      <c r="E321" s="353">
        <f>+IFERROR(VLOOKUP($A321,Data_Loss!$A$2:$V$1180,7,FALSE),0)</f>
        <v>0</v>
      </c>
      <c r="F321" s="353">
        <f>+IFERROR(VLOOKUP($A321,Data_Loss!$A$2:$V$1180,8,FALSE),0)</f>
        <v>0</v>
      </c>
      <c r="G321" s="353">
        <f>+IFERROR(VLOOKUP($A321,Data_Loss!$A$2:$V$1180,9,FALSE),0)</f>
        <v>0</v>
      </c>
      <c r="H321" s="353">
        <f>+IFERROR(VLOOKUP($A321,Data_Loss!$A$2:$V$1180,10,FALSE),0)</f>
        <v>0</v>
      </c>
      <c r="I321" s="353">
        <f>+IFERROR(VLOOKUP($A321,Data_Loss!$A$2:$V$1300,12,FALSE),0)</f>
        <v>0</v>
      </c>
      <c r="J321" s="353">
        <f>+IFERROR(VLOOKUP($A321,Data_Loss!$A$2:$V$1300,13,FALSE),0)</f>
        <v>0</v>
      </c>
      <c r="K321" s="353">
        <f>+IFERROR(VLOOKUP($A321,Data_Loss!$A$2:$V$1300,14,FALSE),0)</f>
        <v>0</v>
      </c>
      <c r="L321" s="353">
        <f>+IFERROR(VLOOKUP($A321,Data_Loss!$A$2:$V$1300,15,FALSE),0)</f>
        <v>0</v>
      </c>
      <c r="M321" s="353">
        <f>+IFERROR(VLOOKUP($A321,Data_Loss!$A$2:$V$1300,16,FALSE),0)</f>
        <v>0</v>
      </c>
      <c r="N321" s="353">
        <f>+IFERROR(VLOOKUP($A321,Data_Loss!$A$2:$V$1300,17,FALSE),0)</f>
        <v>0</v>
      </c>
      <c r="O321" s="353">
        <f>+IFERROR(VLOOKUP($A321,Data_Loss!$A$2:$V$1300,18,FALSE),0)</f>
        <v>0</v>
      </c>
      <c r="P321" s="353">
        <f>+IFERROR(VLOOKUP($A321,Data_Loss!$A$2:$V$1300,19,FALSE),0)</f>
        <v>0</v>
      </c>
      <c r="Q321" s="353">
        <f>+IFERROR(VLOOKUP($A321,Data_Loss!$A$2:$V$1300,20,FALSE),0)</f>
        <v>0</v>
      </c>
      <c r="R321" s="353">
        <f>+IFERROR(VLOOKUP($A321,Data_Loss!$A$2:$V$1300,21,FALSE),0)</f>
        <v>0</v>
      </c>
      <c r="S321" s="353">
        <f>+IFERROR(VLOOKUP($A321,Data_Loss!$A$2:$V$1300,22,FALSE),0)</f>
        <v>987</v>
      </c>
      <c r="T321" s="191">
        <f>+$I321*'10k &amp; MO'!C$4+$J321*'10k &amp; MO'!C$10+$K321*'10k &amp; MO'!C$16+$L321*'10k &amp; MO'!C$22+$M321*'10k &amp; MO'!C$28</f>
        <v>0</v>
      </c>
      <c r="U321" s="349">
        <f>+$I321*'10k &amp; MO'!D$4+$J321*'10k &amp; MO'!D$10+$K321*'10k &amp; MO'!D$16+$L321*'10k &amp; MO'!D$22+$M321*'10k &amp; MO'!D$28</f>
        <v>0</v>
      </c>
      <c r="V321" s="349">
        <f>+$I321*'10k &amp; MO'!E$4+$J321*'10k &amp; MO'!E$10+$K321*'10k &amp; MO'!E$16+$L321*'10k &amp; MO'!E$22+$M321*'10k &amp; MO'!E$28</f>
        <v>0</v>
      </c>
      <c r="W321" s="349">
        <f>+$I321*'10k &amp; MO'!F$4+$J321*'10k &amp; MO'!F$10+$K321*'10k &amp; MO'!F$16+$L321*'10k &amp; MO'!F$22+$M321*'10k &amp; MO'!F$28</f>
        <v>0</v>
      </c>
      <c r="X321" s="349">
        <f>+$I321*'10k &amp; MO'!G$4+$J321*'10k &amp; MO'!G$10+$K321*'10k &amp; MO'!G$16+$L321*'10k &amp; MO'!G$22+$M321*'10k &amp; MO'!G$28</f>
        <v>0</v>
      </c>
      <c r="Y321" s="349">
        <f>+$N321*'10k &amp; MO'!H$4+$O321*'10k &amp; MO'!H$10+$P321*'10k &amp; MO'!H$16+$Q321*'10k &amp; MO'!H$22+$R321*'10k &amp; MO'!H$28</f>
        <v>0</v>
      </c>
      <c r="Z321" s="349">
        <f>+$N321*'10k &amp; MO'!I$4+$O321*'10k &amp; MO'!I$10+$P321*'10k &amp; MO'!I$16+$Q321*'10k &amp; MO'!I$22+$R321*'10k &amp; MO'!I$28</f>
        <v>0</v>
      </c>
      <c r="AA321" s="349">
        <f>+$N321*'10k &amp; MO'!J$4+$O321*'10k &amp; MO'!J$10+$P321*'10k &amp; MO'!J$16+$Q321*'10k &amp; MO'!J$22+$R321*'10k &amp; MO'!J$28</f>
        <v>0</v>
      </c>
      <c r="AB321" s="349">
        <f>+$N321*'10k &amp; MO'!K$4+$O321*'10k &amp; MO'!K$10+$P321*'10k &amp; MO'!K$16+$Q321*'10k &amp; MO'!K$22+$R321*'10k &amp; MO'!K$28</f>
        <v>0</v>
      </c>
      <c r="AC321" s="349">
        <f>+$N321*'10k &amp; MO'!L$4+$O321*'10k &amp; MO'!L$10+$P321*'10k &amp; MO'!L$16+$Q321*'10k &amp; MO'!L$22+$R321*'10k &amp; MO'!L$28</f>
        <v>0</v>
      </c>
      <c r="AD321" s="350">
        <f>+S321*'10k &amp; MO'!O$4</f>
        <v>1196.2439999999999</v>
      </c>
      <c r="AF321" s="192" t="str">
        <f t="shared" si="37"/>
        <v>4332015</v>
      </c>
      <c r="AG321" s="192">
        <f>+IFERROR(VLOOKUP($AF321,'Limited Loss'!$F$5:$P$124,AG$3,FALSE),0)</f>
        <v>0</v>
      </c>
      <c r="AH321" s="193">
        <f>+IFERROR(VLOOKUP($AF321,'Limited Loss'!$F$5:$P$124,AH$3,FALSE),0)</f>
        <v>0</v>
      </c>
      <c r="AI321" s="193">
        <f>+IFERROR(VLOOKUP($AF321,'Limited Loss'!$F$5:$P$124,AI$3,FALSE),0)</f>
        <v>0</v>
      </c>
      <c r="AJ321" s="193">
        <f>+IFERROR(VLOOKUP($AF321,'Limited Loss'!$F$5:$P$124,AJ$3,FALSE),0)</f>
        <v>0</v>
      </c>
      <c r="AK321" s="100">
        <f>+IFERROR(VLOOKUP($AF321,'Limited Loss'!$F$5:$P$124,AK$3,FALSE),0)</f>
        <v>0</v>
      </c>
      <c r="AL321" s="193">
        <f>+IFERROR(VLOOKUP($AF321,'Limited Loss'!$F$5:$P$124,AL$3,FALSE),0)</f>
        <v>0</v>
      </c>
      <c r="AM321" s="193">
        <f>+IFERROR(VLOOKUP($AF321,'Limited Loss'!$F$5:$P$124,AM$3,FALSE),0)</f>
        <v>0</v>
      </c>
      <c r="AN321" s="193">
        <f>+IFERROR(VLOOKUP($AF321,'Limited Loss'!$F$5:$P$124,AN$3,FALSE),0)</f>
        <v>0</v>
      </c>
      <c r="AO321" s="193">
        <f>+IFERROR(VLOOKUP($AF321,'Limited Loss'!$F$5:$P$124,AO$3,FALSE),0)</f>
        <v>0</v>
      </c>
      <c r="AP321" s="100">
        <f>+IFERROR(VLOOKUP($AF321,'Limited Loss'!$F$5:$P$124,AP$3,FALSE),0)</f>
        <v>0</v>
      </c>
      <c r="AQ321" s="353"/>
      <c r="AR321" s="331">
        <f t="shared" si="38"/>
        <v>433</v>
      </c>
      <c r="AS321" s="332">
        <f t="shared" si="38"/>
        <v>2015</v>
      </c>
      <c r="AT321" s="349">
        <f t="shared" si="43"/>
        <v>0</v>
      </c>
      <c r="AU321" s="349">
        <f t="shared" ref="AU321:BD356" si="45">+U321-AH321</f>
        <v>0</v>
      </c>
      <c r="AV321" s="349">
        <f t="shared" si="45"/>
        <v>0</v>
      </c>
      <c r="AW321" s="349">
        <f t="shared" si="45"/>
        <v>0</v>
      </c>
      <c r="AX321" s="350">
        <f t="shared" si="45"/>
        <v>0</v>
      </c>
      <c r="AY321" s="349">
        <f t="shared" si="45"/>
        <v>0</v>
      </c>
      <c r="AZ321" s="349">
        <f t="shared" si="45"/>
        <v>0</v>
      </c>
      <c r="BA321" s="349">
        <f t="shared" si="45"/>
        <v>0</v>
      </c>
      <c r="BB321" s="349">
        <f t="shared" si="44"/>
        <v>0</v>
      </c>
      <c r="BC321" s="349">
        <f t="shared" si="44"/>
        <v>0</v>
      </c>
      <c r="BD321" s="350">
        <f t="shared" si="44"/>
        <v>1196.2439999999999</v>
      </c>
      <c r="BE321" s="349">
        <f t="shared" si="40"/>
        <v>0</v>
      </c>
      <c r="BF321" s="375">
        <f t="shared" si="41"/>
        <v>0</v>
      </c>
      <c r="BG321" s="334">
        <f t="shared" si="42"/>
        <v>1196.2439999999999</v>
      </c>
      <c r="BI321"/>
      <c r="BJ321"/>
      <c r="BK321"/>
      <c r="BL321"/>
    </row>
    <row r="322" spans="1:64" x14ac:dyDescent="0.2">
      <c r="A322" s="326" t="str">
        <f t="shared" si="39"/>
        <v>4332016</v>
      </c>
      <c r="B322" s="331">
        <v>433</v>
      </c>
      <c r="C322" s="327">
        <v>2016</v>
      </c>
      <c r="D322" s="353">
        <f>+IFERROR(VLOOKUP($A322,Data_Loss!$A$2:$V$1180,6,FALSE),0)</f>
        <v>0</v>
      </c>
      <c r="E322" s="353">
        <f>+IFERROR(VLOOKUP($A322,Data_Loss!$A$2:$V$1180,7,FALSE),0)</f>
        <v>0</v>
      </c>
      <c r="F322" s="353">
        <f>+IFERROR(VLOOKUP($A322,Data_Loss!$A$2:$V$1180,8,FALSE),0)</f>
        <v>0</v>
      </c>
      <c r="G322" s="353">
        <f>+IFERROR(VLOOKUP($A322,Data_Loss!$A$2:$V$1180,9,FALSE),0)</f>
        <v>0</v>
      </c>
      <c r="H322" s="353">
        <f>+IFERROR(VLOOKUP($A322,Data_Loss!$A$2:$V$1180,10,FALSE),0)</f>
        <v>0</v>
      </c>
      <c r="I322" s="353">
        <f>+IFERROR(VLOOKUP($A322,Data_Loss!$A$2:$V$1300,12,FALSE),0)</f>
        <v>0</v>
      </c>
      <c r="J322" s="353">
        <f>+IFERROR(VLOOKUP($A322,Data_Loss!$A$2:$V$1300,13,FALSE),0)</f>
        <v>0</v>
      </c>
      <c r="K322" s="353">
        <f>+IFERROR(VLOOKUP($A322,Data_Loss!$A$2:$V$1300,14,FALSE),0)</f>
        <v>0</v>
      </c>
      <c r="L322" s="353">
        <f>+IFERROR(VLOOKUP($A322,Data_Loss!$A$2:$V$1300,15,FALSE),0)</f>
        <v>0</v>
      </c>
      <c r="M322" s="353">
        <f>+IFERROR(VLOOKUP($A322,Data_Loss!$A$2:$V$1300,16,FALSE),0)</f>
        <v>0</v>
      </c>
      <c r="N322" s="353">
        <f>+IFERROR(VLOOKUP($A322,Data_Loss!$A$2:$V$1300,17,FALSE),0)</f>
        <v>0</v>
      </c>
      <c r="O322" s="353">
        <f>+IFERROR(VLOOKUP($A322,Data_Loss!$A$2:$V$1300,18,FALSE),0)</f>
        <v>0</v>
      </c>
      <c r="P322" s="353">
        <f>+IFERROR(VLOOKUP($A322,Data_Loss!$A$2:$V$1300,19,FALSE),0)</f>
        <v>0</v>
      </c>
      <c r="Q322" s="353">
        <f>+IFERROR(VLOOKUP($A322,Data_Loss!$A$2:$V$1300,20,FALSE),0)</f>
        <v>0</v>
      </c>
      <c r="R322" s="353">
        <f>+IFERROR(VLOOKUP($A322,Data_Loss!$A$2:$V$1300,21,FALSE),0)</f>
        <v>0</v>
      </c>
      <c r="S322" s="353">
        <f>+IFERROR(VLOOKUP($A322,Data_Loss!$A$2:$V$1300,22,FALSE),0)</f>
        <v>987</v>
      </c>
      <c r="T322" s="191">
        <f>+$I322*'10k &amp; MO'!C$5+$J322*'10k &amp; MO'!C$11+$K322*'10k &amp; MO'!C$17+$L322*'10k &amp; MO'!C$23+$M322*'10k &amp; MO'!C$29</f>
        <v>0</v>
      </c>
      <c r="U322" s="349">
        <f>+$I322*'10k &amp; MO'!D$5+$J322*'10k &amp; MO'!D$11+$K322*'10k &amp; MO'!D$17+$L322*'10k &amp; MO'!D$23+$M322*'10k &amp; MO'!D$29</f>
        <v>0</v>
      </c>
      <c r="V322" s="349">
        <f>+$I322*'10k &amp; MO'!E$5+$J322*'10k &amp; MO'!E$11+$K322*'10k &amp; MO'!E$17+$L322*'10k &amp; MO'!E$23+$M322*'10k &amp; MO'!E$29</f>
        <v>0</v>
      </c>
      <c r="W322" s="349">
        <f>+$I322*'10k &amp; MO'!F$5+$J322*'10k &amp; MO'!F$11+$K322*'10k &amp; MO'!F$17+$L322*'10k &amp; MO'!F$23+$M322*'10k &amp; MO'!F$29</f>
        <v>0</v>
      </c>
      <c r="X322" s="349">
        <f>+$I322*'10k &amp; MO'!G$5+$J322*'10k &amp; MO'!G$11+$K322*'10k &amp; MO'!G$17+$L322*'10k &amp; MO'!G$23+$M322*'10k &amp; MO'!G$29</f>
        <v>0</v>
      </c>
      <c r="Y322" s="349">
        <f>+$N322*'10k &amp; MO'!H$5+$O322*'10k &amp; MO'!H$11+$P322*'10k &amp; MO'!H$17+$Q322*'10k &amp; MO'!H$23+$R322*'10k &amp; MO'!H$29</f>
        <v>0</v>
      </c>
      <c r="Z322" s="349">
        <f>+$N322*'10k &amp; MO'!I$5+$O322*'10k &amp; MO'!I$11+$P322*'10k &amp; MO'!I$17+$Q322*'10k &amp; MO'!I$23+$R322*'10k &amp; MO'!I$29</f>
        <v>0</v>
      </c>
      <c r="AA322" s="349">
        <f>+$N322*'10k &amp; MO'!J$5+$O322*'10k &amp; MO'!J$11+$P322*'10k &amp; MO'!J$17+$Q322*'10k &amp; MO'!J$23+$R322*'10k &amp; MO'!J$29</f>
        <v>0</v>
      </c>
      <c r="AB322" s="349">
        <f>+$N322*'10k &amp; MO'!K$5+$O322*'10k &amp; MO'!K$11+$P322*'10k &amp; MO'!K$17+$Q322*'10k &amp; MO'!K$23+$R322*'10k &amp; MO'!K$29</f>
        <v>0</v>
      </c>
      <c r="AC322" s="349">
        <f>+$N322*'10k &amp; MO'!L$5+$O322*'10k &amp; MO'!L$11+$P322*'10k &amp; MO'!L$17+$Q322*'10k &amp; MO'!L$23+$R322*'10k &amp; MO'!L$29</f>
        <v>0</v>
      </c>
      <c r="AD322" s="350">
        <f>+S322*'10k &amp; MO'!O$5</f>
        <v>1330.4760000000001</v>
      </c>
      <c r="AF322" s="192" t="str">
        <f t="shared" si="37"/>
        <v>4332016</v>
      </c>
      <c r="AG322" s="192">
        <f>+IFERROR(VLOOKUP($AF322,'Limited Loss'!$F$5:$P$124,AG$3,FALSE),0)</f>
        <v>0</v>
      </c>
      <c r="AH322" s="193">
        <f>+IFERROR(VLOOKUP($AF322,'Limited Loss'!$F$5:$P$124,AH$3,FALSE),0)</f>
        <v>0</v>
      </c>
      <c r="AI322" s="193">
        <f>+IFERROR(VLOOKUP($AF322,'Limited Loss'!$F$5:$P$124,AI$3,FALSE),0)</f>
        <v>0</v>
      </c>
      <c r="AJ322" s="193">
        <f>+IFERROR(VLOOKUP($AF322,'Limited Loss'!$F$5:$P$124,AJ$3,FALSE),0)</f>
        <v>0</v>
      </c>
      <c r="AK322" s="100">
        <f>+IFERROR(VLOOKUP($AF322,'Limited Loss'!$F$5:$P$124,AK$3,FALSE),0)</f>
        <v>0</v>
      </c>
      <c r="AL322" s="193">
        <f>+IFERROR(VLOOKUP($AF322,'Limited Loss'!$F$5:$P$124,AL$3,FALSE),0)</f>
        <v>0</v>
      </c>
      <c r="AM322" s="193">
        <f>+IFERROR(VLOOKUP($AF322,'Limited Loss'!$F$5:$P$124,AM$3,FALSE),0)</f>
        <v>0</v>
      </c>
      <c r="AN322" s="193">
        <f>+IFERROR(VLOOKUP($AF322,'Limited Loss'!$F$5:$P$124,AN$3,FALSE),0)</f>
        <v>0</v>
      </c>
      <c r="AO322" s="193">
        <f>+IFERROR(VLOOKUP($AF322,'Limited Loss'!$F$5:$P$124,AO$3,FALSE),0)</f>
        <v>0</v>
      </c>
      <c r="AP322" s="100">
        <f>+IFERROR(VLOOKUP($AF322,'Limited Loss'!$F$5:$P$124,AP$3,FALSE),0)</f>
        <v>0</v>
      </c>
      <c r="AQ322" s="353"/>
      <c r="AR322" s="331">
        <f t="shared" si="38"/>
        <v>433</v>
      </c>
      <c r="AS322" s="332">
        <f t="shared" si="38"/>
        <v>2016</v>
      </c>
      <c r="AT322" s="349">
        <f t="shared" ref="AT322:BD376" si="46">+T322-AG322</f>
        <v>0</v>
      </c>
      <c r="AU322" s="349">
        <f t="shared" si="45"/>
        <v>0</v>
      </c>
      <c r="AV322" s="349">
        <f t="shared" si="45"/>
        <v>0</v>
      </c>
      <c r="AW322" s="349">
        <f t="shared" si="45"/>
        <v>0</v>
      </c>
      <c r="AX322" s="350">
        <f t="shared" si="45"/>
        <v>0</v>
      </c>
      <c r="AY322" s="349">
        <f t="shared" si="45"/>
        <v>0</v>
      </c>
      <c r="AZ322" s="349">
        <f t="shared" si="45"/>
        <v>0</v>
      </c>
      <c r="BA322" s="349">
        <f t="shared" si="45"/>
        <v>0</v>
      </c>
      <c r="BB322" s="349">
        <f t="shared" si="44"/>
        <v>0</v>
      </c>
      <c r="BC322" s="349">
        <f t="shared" si="44"/>
        <v>0</v>
      </c>
      <c r="BD322" s="350">
        <f t="shared" si="44"/>
        <v>1330.4760000000001</v>
      </c>
      <c r="BE322" s="349">
        <f t="shared" si="40"/>
        <v>0</v>
      </c>
      <c r="BF322" s="375">
        <f t="shared" si="41"/>
        <v>0</v>
      </c>
      <c r="BG322" s="334">
        <f t="shared" si="42"/>
        <v>1330.4760000000001</v>
      </c>
    </row>
    <row r="323" spans="1:64" x14ac:dyDescent="0.2">
      <c r="A323" s="326" t="str">
        <f t="shared" si="39"/>
        <v>4332017</v>
      </c>
      <c r="B323" s="331">
        <v>433</v>
      </c>
      <c r="C323" s="327">
        <v>2017</v>
      </c>
      <c r="D323" s="353">
        <f>+IFERROR(VLOOKUP($A323,Data_Loss!$A$2:$V$1180,6,FALSE),0)</f>
        <v>0</v>
      </c>
      <c r="E323" s="353">
        <f>+IFERROR(VLOOKUP($A323,Data_Loss!$A$2:$V$1180,7,FALSE),0)</f>
        <v>0</v>
      </c>
      <c r="F323" s="353">
        <f>+IFERROR(VLOOKUP($A323,Data_Loss!$A$2:$V$1180,8,FALSE),0)</f>
        <v>0</v>
      </c>
      <c r="G323" s="353">
        <f>+IFERROR(VLOOKUP($A323,Data_Loss!$A$2:$V$1180,9,FALSE),0)</f>
        <v>0</v>
      </c>
      <c r="H323" s="353">
        <f>+IFERROR(VLOOKUP($A323,Data_Loss!$A$2:$V$1180,10,FALSE),0)</f>
        <v>0</v>
      </c>
      <c r="I323" s="353">
        <f>+IFERROR(VLOOKUP($A323,Data_Loss!$A$2:$V$1300,12,FALSE),0)</f>
        <v>0</v>
      </c>
      <c r="J323" s="353">
        <f>+IFERROR(VLOOKUP($A323,Data_Loss!$A$2:$V$1300,13,FALSE),0)</f>
        <v>0</v>
      </c>
      <c r="K323" s="353">
        <f>+IFERROR(VLOOKUP($A323,Data_Loss!$A$2:$V$1300,14,FALSE),0)</f>
        <v>0</v>
      </c>
      <c r="L323" s="353">
        <f>+IFERROR(VLOOKUP($A323,Data_Loss!$A$2:$V$1300,15,FALSE),0)</f>
        <v>0</v>
      </c>
      <c r="M323" s="353">
        <f>+IFERROR(VLOOKUP($A323,Data_Loss!$A$2:$V$1300,16,FALSE),0)</f>
        <v>0</v>
      </c>
      <c r="N323" s="353">
        <f>+IFERROR(VLOOKUP($A323,Data_Loss!$A$2:$V$1300,17,FALSE),0)</f>
        <v>0</v>
      </c>
      <c r="O323" s="353">
        <f>+IFERROR(VLOOKUP($A323,Data_Loss!$A$2:$V$1300,18,FALSE),0)</f>
        <v>0</v>
      </c>
      <c r="P323" s="353">
        <f>+IFERROR(VLOOKUP($A323,Data_Loss!$A$2:$V$1300,19,FALSE),0)</f>
        <v>0</v>
      </c>
      <c r="Q323" s="353">
        <f>+IFERROR(VLOOKUP($A323,Data_Loss!$A$2:$V$1300,20,FALSE),0)</f>
        <v>0</v>
      </c>
      <c r="R323" s="353">
        <f>+IFERROR(VLOOKUP($A323,Data_Loss!$A$2:$V$1300,21,FALSE),0)</f>
        <v>0</v>
      </c>
      <c r="S323" s="353">
        <f>+IFERROR(VLOOKUP($A323,Data_Loss!$A$2:$V$1300,22,FALSE),0)</f>
        <v>0</v>
      </c>
      <c r="T323" s="191">
        <f>+$I323*'10k &amp; MO'!C$6+$J323*'10k &amp; MO'!C$12+$K323*'10k &amp; MO'!C$18+$L323*'10k &amp; MO'!C$24+$M323*'10k &amp; MO'!C$30</f>
        <v>0</v>
      </c>
      <c r="U323" s="349">
        <f>+$I323*'10k &amp; MO'!D$6+$J323*'10k &amp; MO'!D$12+$K323*'10k &amp; MO'!D$18+$L323*'10k &amp; MO'!D$24+$M323*'10k &amp; MO'!D$30</f>
        <v>0</v>
      </c>
      <c r="V323" s="349">
        <f>+$I323*'10k &amp; MO'!E$6+$J323*'10k &amp; MO'!E$12+$K323*'10k &amp; MO'!E$18+$L323*'10k &amp; MO'!E$24+$M323*'10k &amp; MO'!E$30</f>
        <v>0</v>
      </c>
      <c r="W323" s="349">
        <f>+$I323*'10k &amp; MO'!F$6+$J323*'10k &amp; MO'!F$12+$K323*'10k &amp; MO'!F$18+$L323*'10k &amp; MO'!F$24+$M323*'10k &amp; MO'!F$30</f>
        <v>0</v>
      </c>
      <c r="X323" s="349">
        <f>+$I323*'10k &amp; MO'!G$6+$J323*'10k &amp; MO'!G$12+$K323*'10k &amp; MO'!G$18+$L323*'10k &amp; MO'!G$24+$M323*'10k &amp; MO'!G$30</f>
        <v>0</v>
      </c>
      <c r="Y323" s="349">
        <f>+$N323*'10k &amp; MO'!H$6+$O323*'10k &amp; MO'!H$12+$P323*'10k &amp; MO'!H$18+$Q323*'10k &amp; MO'!H$24+$R323*'10k &amp; MO'!H$30</f>
        <v>0</v>
      </c>
      <c r="Z323" s="349">
        <f>+$N323*'10k &amp; MO'!I$6+$O323*'10k &amp; MO'!I$12+$P323*'10k &amp; MO'!I$18+$Q323*'10k &amp; MO'!I$24+$R323*'10k &amp; MO'!I$30</f>
        <v>0</v>
      </c>
      <c r="AA323" s="349">
        <f>+$N323*'10k &amp; MO'!J$6+$O323*'10k &amp; MO'!J$12+$P323*'10k &amp; MO'!J$18+$Q323*'10k &amp; MO'!J$24+$R323*'10k &amp; MO'!J$30</f>
        <v>0</v>
      </c>
      <c r="AB323" s="349">
        <f>+$N323*'10k &amp; MO'!K$6+$O323*'10k &amp; MO'!K$12+$P323*'10k &amp; MO'!K$18+$Q323*'10k &amp; MO'!K$24+$R323*'10k &amp; MO'!K$30</f>
        <v>0</v>
      </c>
      <c r="AC323" s="349">
        <f>+$N323*'10k &amp; MO'!L$6+$O323*'10k &amp; MO'!L$12+$P323*'10k &amp; MO'!L$18+$Q323*'10k &amp; MO'!L$24+$R323*'10k &amp; MO'!L$30</f>
        <v>0</v>
      </c>
      <c r="AD323" s="350">
        <f>+S323*'10k &amp; MO'!O$6</f>
        <v>0</v>
      </c>
      <c r="AF323" s="192" t="str">
        <f t="shared" si="37"/>
        <v>4332017</v>
      </c>
      <c r="AG323" s="192">
        <f>+IFERROR(VLOOKUP($AF323,'Limited Loss'!$F$5:$P$124,AG$3,FALSE),0)</f>
        <v>0</v>
      </c>
      <c r="AH323" s="193">
        <f>+IFERROR(VLOOKUP($AF323,'Limited Loss'!$F$5:$P$124,AH$3,FALSE),0)</f>
        <v>0</v>
      </c>
      <c r="AI323" s="193">
        <f>+IFERROR(VLOOKUP($AF323,'Limited Loss'!$F$5:$P$124,AI$3,FALSE),0)</f>
        <v>0</v>
      </c>
      <c r="AJ323" s="193">
        <f>+IFERROR(VLOOKUP($AF323,'Limited Loss'!$F$5:$P$124,AJ$3,FALSE),0)</f>
        <v>0</v>
      </c>
      <c r="AK323" s="100">
        <f>+IFERROR(VLOOKUP($AF323,'Limited Loss'!$F$5:$P$124,AK$3,FALSE),0)</f>
        <v>0</v>
      </c>
      <c r="AL323" s="193">
        <f>+IFERROR(VLOOKUP($AF323,'Limited Loss'!$F$5:$P$124,AL$3,FALSE),0)</f>
        <v>0</v>
      </c>
      <c r="AM323" s="193">
        <f>+IFERROR(VLOOKUP($AF323,'Limited Loss'!$F$5:$P$124,AM$3,FALSE),0)</f>
        <v>0</v>
      </c>
      <c r="AN323" s="193">
        <f>+IFERROR(VLOOKUP($AF323,'Limited Loss'!$F$5:$P$124,AN$3,FALSE),0)</f>
        <v>0</v>
      </c>
      <c r="AO323" s="193">
        <f>+IFERROR(VLOOKUP($AF323,'Limited Loss'!$F$5:$P$124,AO$3,FALSE),0)</f>
        <v>0</v>
      </c>
      <c r="AP323" s="100">
        <f>+IFERROR(VLOOKUP($AF323,'Limited Loss'!$F$5:$P$124,AP$3,FALSE),0)</f>
        <v>0</v>
      </c>
      <c r="AQ323" s="353"/>
      <c r="AR323" s="331">
        <f t="shared" si="38"/>
        <v>433</v>
      </c>
      <c r="AS323" s="332">
        <f t="shared" si="38"/>
        <v>2017</v>
      </c>
      <c r="AT323" s="349">
        <f t="shared" si="46"/>
        <v>0</v>
      </c>
      <c r="AU323" s="349">
        <f t="shared" si="45"/>
        <v>0</v>
      </c>
      <c r="AV323" s="349">
        <f t="shared" si="45"/>
        <v>0</v>
      </c>
      <c r="AW323" s="349">
        <f t="shared" si="45"/>
        <v>0</v>
      </c>
      <c r="AX323" s="350">
        <f t="shared" si="45"/>
        <v>0</v>
      </c>
      <c r="AY323" s="349">
        <f t="shared" si="45"/>
        <v>0</v>
      </c>
      <c r="AZ323" s="349">
        <f t="shared" si="45"/>
        <v>0</v>
      </c>
      <c r="BA323" s="349">
        <f t="shared" si="45"/>
        <v>0</v>
      </c>
      <c r="BB323" s="349">
        <f t="shared" si="44"/>
        <v>0</v>
      </c>
      <c r="BC323" s="349">
        <f t="shared" si="44"/>
        <v>0</v>
      </c>
      <c r="BD323" s="350">
        <f t="shared" si="44"/>
        <v>0</v>
      </c>
      <c r="BE323" s="349">
        <f t="shared" si="40"/>
        <v>0</v>
      </c>
      <c r="BF323" s="375">
        <f t="shared" si="41"/>
        <v>0</v>
      </c>
      <c r="BG323" s="334">
        <f t="shared" si="42"/>
        <v>0</v>
      </c>
    </row>
    <row r="324" spans="1:64" x14ac:dyDescent="0.2">
      <c r="A324" s="326" t="str">
        <f t="shared" si="39"/>
        <v>4332018</v>
      </c>
      <c r="B324" s="331">
        <v>433</v>
      </c>
      <c r="C324" s="327">
        <v>2018</v>
      </c>
      <c r="D324" s="353">
        <f>+IFERROR(VLOOKUP($A324,Data_Loss!$A$2:$V$1180,6,FALSE),0)</f>
        <v>0</v>
      </c>
      <c r="E324" s="353">
        <f>+IFERROR(VLOOKUP($A324,Data_Loss!$A$2:$V$1180,7,FALSE),0)</f>
        <v>0</v>
      </c>
      <c r="F324" s="353">
        <f>+IFERROR(VLOOKUP($A324,Data_Loss!$A$2:$V$1180,8,FALSE),0)</f>
        <v>0</v>
      </c>
      <c r="G324" s="353">
        <f>+IFERROR(VLOOKUP($A324,Data_Loss!$A$2:$V$1180,9,FALSE),0)</f>
        <v>0</v>
      </c>
      <c r="H324" s="353">
        <f>+IFERROR(VLOOKUP($A324,Data_Loss!$A$2:$V$1180,10,FALSE),0)</f>
        <v>0</v>
      </c>
      <c r="I324" s="353">
        <f>+IFERROR(VLOOKUP($A324,Data_Loss!$A$2:$V$1300,12,FALSE),0)</f>
        <v>0</v>
      </c>
      <c r="J324" s="353">
        <f>+IFERROR(VLOOKUP($A324,Data_Loss!$A$2:$V$1300,13,FALSE),0)</f>
        <v>0</v>
      </c>
      <c r="K324" s="353">
        <f>+IFERROR(VLOOKUP($A324,Data_Loss!$A$2:$V$1300,14,FALSE),0)</f>
        <v>0</v>
      </c>
      <c r="L324" s="353">
        <f>+IFERROR(VLOOKUP($A324,Data_Loss!$A$2:$V$1300,15,FALSE),0)</f>
        <v>0</v>
      </c>
      <c r="M324" s="353">
        <f>+IFERROR(VLOOKUP($A324,Data_Loss!$A$2:$V$1300,16,FALSE),0)</f>
        <v>0</v>
      </c>
      <c r="N324" s="353">
        <f>+IFERROR(VLOOKUP($A324,Data_Loss!$A$2:$V$1300,17,FALSE),0)</f>
        <v>0</v>
      </c>
      <c r="O324" s="353">
        <f>+IFERROR(VLOOKUP($A324,Data_Loss!$A$2:$V$1300,18,FALSE),0)</f>
        <v>0</v>
      </c>
      <c r="P324" s="353">
        <f>+IFERROR(VLOOKUP($A324,Data_Loss!$A$2:$V$1300,19,FALSE),0)</f>
        <v>0</v>
      </c>
      <c r="Q324" s="353">
        <f>+IFERROR(VLOOKUP($A324,Data_Loss!$A$2:$V$1300,20,FALSE),0)</f>
        <v>0</v>
      </c>
      <c r="R324" s="353">
        <f>+IFERROR(VLOOKUP($A324,Data_Loss!$A$2:$V$1300,21,FALSE),0)</f>
        <v>0</v>
      </c>
      <c r="S324" s="353">
        <f>+IFERROR(VLOOKUP($A324,Data_Loss!$A$2:$V$1300,22,FALSE),0)</f>
        <v>0</v>
      </c>
      <c r="T324" s="191">
        <f>+$I324*'10k &amp; MO'!C$7+$J324*'10k &amp; MO'!C$13+$K324*'10k &amp; MO'!C$19+$L324*'10k &amp; MO'!C$25+$M324*'10k &amp; MO'!C$31</f>
        <v>0</v>
      </c>
      <c r="U324" s="349">
        <f>+$I324*'10k &amp; MO'!D$7+$J324*'10k &amp; MO'!D$13+$K324*'10k &amp; MO'!D$19+$L324*'10k &amp; MO'!D$25+$M324*'10k &amp; MO'!D$31</f>
        <v>0</v>
      </c>
      <c r="V324" s="349">
        <f>+$I324*'10k &amp; MO'!E$7+$J324*'10k &amp; MO'!E$13+$K324*'10k &amp; MO'!E$19+$L324*'10k &amp; MO'!E$25+$M324*'10k &amp; MO'!E$31</f>
        <v>0</v>
      </c>
      <c r="W324" s="349">
        <f>+$I324*'10k &amp; MO'!F$7+$J324*'10k &amp; MO'!F$13+$K324*'10k &amp; MO'!F$19+$L324*'10k &amp; MO'!F$25+$M324*'10k &amp; MO'!F$31</f>
        <v>0</v>
      </c>
      <c r="X324" s="349">
        <f>+$I324*'10k &amp; MO'!G$7+$J324*'10k &amp; MO'!G$13+$K324*'10k &amp; MO'!G$19+$L324*'10k &amp; MO'!G$25+$M324*'10k &amp; MO'!G$31</f>
        <v>0</v>
      </c>
      <c r="Y324" s="349">
        <f>+$N324*'10k &amp; MO'!H$7+$O324*'10k &amp; MO'!H$13+$P324*'10k &amp; MO'!H$19+$Q324*'10k &amp; MO'!H$25+$R324*'10k &amp; MO'!H$31</f>
        <v>0</v>
      </c>
      <c r="Z324" s="349">
        <f>+$N324*'10k &amp; MO'!I$7+$O324*'10k &amp; MO'!I$13+$P324*'10k &amp; MO'!I$19+$Q324*'10k &amp; MO'!I$25+$R324*'10k &amp; MO'!I$31</f>
        <v>0</v>
      </c>
      <c r="AA324" s="349">
        <f>+$N324*'10k &amp; MO'!J$7+$O324*'10k &amp; MO'!J$13+$P324*'10k &amp; MO'!J$19+$Q324*'10k &amp; MO'!J$25+$R324*'10k &amp; MO'!J$31</f>
        <v>0</v>
      </c>
      <c r="AB324" s="349">
        <f>+$N324*'10k &amp; MO'!K$7+$O324*'10k &amp; MO'!K$13+$P324*'10k &amp; MO'!K$19+$Q324*'10k &amp; MO'!K$25+$R324*'10k &amp; MO'!K$31</f>
        <v>0</v>
      </c>
      <c r="AC324" s="349">
        <f>+$N324*'10k &amp; MO'!L$7+$O324*'10k &amp; MO'!L$13+$P324*'10k &amp; MO'!L$19+$Q324*'10k &amp; MO'!L$25+$R324*'10k &amp; MO'!L$31</f>
        <v>0</v>
      </c>
      <c r="AD324" s="350">
        <f>+S324*'10k &amp; MO'!O$7</f>
        <v>0</v>
      </c>
      <c r="AF324" s="192" t="str">
        <f t="shared" si="37"/>
        <v>4332018</v>
      </c>
      <c r="AG324" s="192">
        <f>+IFERROR(VLOOKUP($AF324,'Limited Loss'!$F$5:$P$124,AG$3,FALSE),0)</f>
        <v>0</v>
      </c>
      <c r="AH324" s="193">
        <f>+IFERROR(VLOOKUP($AF324,'Limited Loss'!$F$5:$P$124,AH$3,FALSE),0)</f>
        <v>0</v>
      </c>
      <c r="AI324" s="193">
        <f>+IFERROR(VLOOKUP($AF324,'Limited Loss'!$F$5:$P$124,AI$3,FALSE),0)</f>
        <v>0</v>
      </c>
      <c r="AJ324" s="193">
        <f>+IFERROR(VLOOKUP($AF324,'Limited Loss'!$F$5:$P$124,AJ$3,FALSE),0)</f>
        <v>0</v>
      </c>
      <c r="AK324" s="100">
        <f>+IFERROR(VLOOKUP($AF324,'Limited Loss'!$F$5:$P$124,AK$3,FALSE),0)</f>
        <v>0</v>
      </c>
      <c r="AL324" s="193">
        <f>+IFERROR(VLOOKUP($AF324,'Limited Loss'!$F$5:$P$124,AL$3,FALSE),0)</f>
        <v>0</v>
      </c>
      <c r="AM324" s="193">
        <f>+IFERROR(VLOOKUP($AF324,'Limited Loss'!$F$5:$P$124,AM$3,FALSE),0)</f>
        <v>0</v>
      </c>
      <c r="AN324" s="193">
        <f>+IFERROR(VLOOKUP($AF324,'Limited Loss'!$F$5:$P$124,AN$3,FALSE),0)</f>
        <v>0</v>
      </c>
      <c r="AO324" s="193">
        <f>+IFERROR(VLOOKUP($AF324,'Limited Loss'!$F$5:$P$124,AO$3,FALSE),0)</f>
        <v>0</v>
      </c>
      <c r="AP324" s="100">
        <f>+IFERROR(VLOOKUP($AF324,'Limited Loss'!$F$5:$P$124,AP$3,FALSE),0)</f>
        <v>0</v>
      </c>
      <c r="AQ324" s="353"/>
      <c r="AR324" s="331">
        <f t="shared" si="38"/>
        <v>433</v>
      </c>
      <c r="AS324" s="332">
        <f t="shared" si="38"/>
        <v>2018</v>
      </c>
      <c r="AT324" s="349">
        <f t="shared" si="46"/>
        <v>0</v>
      </c>
      <c r="AU324" s="349">
        <f t="shared" si="45"/>
        <v>0</v>
      </c>
      <c r="AV324" s="349">
        <f t="shared" si="45"/>
        <v>0</v>
      </c>
      <c r="AW324" s="349">
        <f t="shared" si="45"/>
        <v>0</v>
      </c>
      <c r="AX324" s="350">
        <f t="shared" si="45"/>
        <v>0</v>
      </c>
      <c r="AY324" s="349">
        <f t="shared" si="45"/>
        <v>0</v>
      </c>
      <c r="AZ324" s="349">
        <f t="shared" si="45"/>
        <v>0</v>
      </c>
      <c r="BA324" s="349">
        <f t="shared" si="45"/>
        <v>0</v>
      </c>
      <c r="BB324" s="349">
        <f t="shared" si="44"/>
        <v>0</v>
      </c>
      <c r="BC324" s="349">
        <f t="shared" si="44"/>
        <v>0</v>
      </c>
      <c r="BD324" s="350">
        <f t="shared" si="44"/>
        <v>0</v>
      </c>
      <c r="BE324" s="349">
        <f t="shared" si="40"/>
        <v>0</v>
      </c>
      <c r="BF324" s="375">
        <f t="shared" si="41"/>
        <v>0</v>
      </c>
      <c r="BG324" s="334">
        <f t="shared" si="42"/>
        <v>0</v>
      </c>
    </row>
    <row r="325" spans="1:64" x14ac:dyDescent="0.2">
      <c r="A325" s="326" t="str">
        <f t="shared" si="39"/>
        <v>4412014</v>
      </c>
      <c r="B325" s="331">
        <v>441</v>
      </c>
      <c r="C325" s="327">
        <v>2014</v>
      </c>
      <c r="D325" s="353">
        <f>+IFERROR(VLOOKUP($A325,Data_Loss!$A$2:$V$1180,6,FALSE),0)</f>
        <v>0</v>
      </c>
      <c r="E325" s="353">
        <f>+IFERROR(VLOOKUP($A325,Data_Loss!$A$2:$V$1180,7,FALSE),0)</f>
        <v>0</v>
      </c>
      <c r="F325" s="353">
        <f>+IFERROR(VLOOKUP($A325,Data_Loss!$A$2:$V$1180,8,FALSE),0)</f>
        <v>0</v>
      </c>
      <c r="G325" s="353">
        <f>+IFERROR(VLOOKUP($A325,Data_Loss!$A$2:$V$1180,9,FALSE),0)</f>
        <v>0</v>
      </c>
      <c r="H325" s="353">
        <f>+IFERROR(VLOOKUP($A325,Data_Loss!$A$2:$V$1180,10,FALSE),0)</f>
        <v>0</v>
      </c>
      <c r="I325" s="353">
        <f>+IFERROR(VLOOKUP($A325,Data_Loss!$A$2:$V$1300,12,FALSE),0)</f>
        <v>0</v>
      </c>
      <c r="J325" s="353">
        <f>+IFERROR(VLOOKUP($A325,Data_Loss!$A$2:$V$1300,13,FALSE),0)</f>
        <v>0</v>
      </c>
      <c r="K325" s="353">
        <f>+IFERROR(VLOOKUP($A325,Data_Loss!$A$2:$V$1300,14,FALSE),0)</f>
        <v>0</v>
      </c>
      <c r="L325" s="353">
        <f>+IFERROR(VLOOKUP($A325,Data_Loss!$A$2:$V$1300,15,FALSE),0)</f>
        <v>0</v>
      </c>
      <c r="M325" s="353">
        <f>+IFERROR(VLOOKUP($A325,Data_Loss!$A$2:$V$1300,16,FALSE),0)</f>
        <v>0</v>
      </c>
      <c r="N325" s="353">
        <f>+IFERROR(VLOOKUP($A325,Data_Loss!$A$2:$V$1300,17,FALSE),0)</f>
        <v>0</v>
      </c>
      <c r="O325" s="353">
        <f>+IFERROR(VLOOKUP($A325,Data_Loss!$A$2:$V$1300,18,FALSE),0)</f>
        <v>0</v>
      </c>
      <c r="P325" s="353">
        <f>+IFERROR(VLOOKUP($A325,Data_Loss!$A$2:$V$1300,19,FALSE),0)</f>
        <v>0</v>
      </c>
      <c r="Q325" s="353">
        <f>+IFERROR(VLOOKUP($A325,Data_Loss!$A$2:$V$1300,20,FALSE),0)</f>
        <v>0</v>
      </c>
      <c r="R325" s="353">
        <f>+IFERROR(VLOOKUP($A325,Data_Loss!$A$2:$V$1300,21,FALSE),0)</f>
        <v>0</v>
      </c>
      <c r="S325" s="353">
        <f>+IFERROR(VLOOKUP($A325,Data_Loss!$A$2:$V$1300,22,FALSE),0)</f>
        <v>0</v>
      </c>
      <c r="T325" s="191">
        <f>+$I325*'10k &amp; MO'!C$3+$J325*'10k &amp; MO'!C$9+$K325*'10k &amp; MO'!C$15+$L325*'10k &amp; MO'!C$21+$M325*'10k &amp; MO'!C$27</f>
        <v>0</v>
      </c>
      <c r="U325" s="349">
        <f>+$I325*'10k &amp; MO'!D$3+$J325*'10k &amp; MO'!D$9+$K325*'10k &amp; MO'!D$15+$L325*'10k &amp; MO'!D$21+$M325*'10k &amp; MO'!D$27</f>
        <v>0</v>
      </c>
      <c r="V325" s="349">
        <f>+$I325*'10k &amp; MO'!E$3+$J325*'10k &amp; MO'!E$9+$K325*'10k &amp; MO'!E$15+$L325*'10k &amp; MO'!E$21+$M325*'10k &amp; MO'!E$27</f>
        <v>0</v>
      </c>
      <c r="W325" s="349">
        <f>+$I325*'10k &amp; MO'!F$3+$J325*'10k &amp; MO'!F$9+$K325*'10k &amp; MO'!F$15+$L325*'10k &amp; MO'!F$21+$M325*'10k &amp; MO'!F$27</f>
        <v>0</v>
      </c>
      <c r="X325" s="349">
        <f>+$I325*'10k &amp; MO'!G$3+$J325*'10k &amp; MO'!G$9+$K325*'10k &amp; MO'!G$15+$L325*'10k &amp; MO'!G$21+$M325*'10k &amp; MO'!G$27</f>
        <v>0</v>
      </c>
      <c r="Y325" s="349">
        <f>+$N325*'10k &amp; MO'!H$3+$O325*'10k &amp; MO'!H$9+$P325*'10k &amp; MO'!H$15+$Q325*'10k &amp; MO'!H$21+$R325*'10k &amp; MO'!H$27</f>
        <v>0</v>
      </c>
      <c r="Z325" s="349">
        <f>+$N325*'10k &amp; MO'!I$3+$O325*'10k &amp; MO'!I$9+$P325*'10k &amp; MO'!I$15+$Q325*'10k &amp; MO'!I$21+$R325*'10k &amp; MO'!I$27</f>
        <v>0</v>
      </c>
      <c r="AA325" s="349">
        <f>+$N325*'10k &amp; MO'!J$3+$O325*'10k &amp; MO'!J$9+$P325*'10k &amp; MO'!J$15+$Q325*'10k &amp; MO'!J$21+$R325*'10k &amp; MO'!J$27</f>
        <v>0</v>
      </c>
      <c r="AB325" s="349">
        <f>+$N325*'10k &amp; MO'!K$3+$O325*'10k &amp; MO'!K$9+$P325*'10k &amp; MO'!K$15+$Q325*'10k &amp; MO'!K$21+$R325*'10k &amp; MO'!K$27</f>
        <v>0</v>
      </c>
      <c r="AC325" s="349">
        <f>+$N325*'10k &amp; MO'!L$3+$O325*'10k &amp; MO'!L$9+$P325*'10k &amp; MO'!L$15+$Q325*'10k &amp; MO'!L$21+$R325*'10k &amp; MO'!L$27</f>
        <v>0</v>
      </c>
      <c r="AD325" s="350">
        <f>+S325*'10k &amp; MO'!O$3</f>
        <v>0</v>
      </c>
      <c r="AF325" s="192" t="str">
        <f t="shared" ref="AF325:AF388" si="47">+B325&amp;C325</f>
        <v>4412014</v>
      </c>
      <c r="AG325" s="192">
        <f>+IFERROR(VLOOKUP($AF325,'Limited Loss'!$F$5:$P$124,AG$3,FALSE),0)</f>
        <v>0</v>
      </c>
      <c r="AH325" s="193">
        <f>+IFERROR(VLOOKUP($AF325,'Limited Loss'!$F$5:$P$124,AH$3,FALSE),0)</f>
        <v>0</v>
      </c>
      <c r="AI325" s="193">
        <f>+IFERROR(VLOOKUP($AF325,'Limited Loss'!$F$5:$P$124,AI$3,FALSE),0)</f>
        <v>0</v>
      </c>
      <c r="AJ325" s="193">
        <f>+IFERROR(VLOOKUP($AF325,'Limited Loss'!$F$5:$P$124,AJ$3,FALSE),0)</f>
        <v>0</v>
      </c>
      <c r="AK325" s="100">
        <f>+IFERROR(VLOOKUP($AF325,'Limited Loss'!$F$5:$P$124,AK$3,FALSE),0)</f>
        <v>0</v>
      </c>
      <c r="AL325" s="193">
        <f>+IFERROR(VLOOKUP($AF325,'Limited Loss'!$F$5:$P$124,AL$3,FALSE),0)</f>
        <v>0</v>
      </c>
      <c r="AM325" s="193">
        <f>+IFERROR(VLOOKUP($AF325,'Limited Loss'!$F$5:$P$124,AM$3,FALSE),0)</f>
        <v>0</v>
      </c>
      <c r="AN325" s="193">
        <f>+IFERROR(VLOOKUP($AF325,'Limited Loss'!$F$5:$P$124,AN$3,FALSE),0)</f>
        <v>0</v>
      </c>
      <c r="AO325" s="193">
        <f>+IFERROR(VLOOKUP($AF325,'Limited Loss'!$F$5:$P$124,AO$3,FALSE),0)</f>
        <v>0</v>
      </c>
      <c r="AP325" s="100">
        <f>+IFERROR(VLOOKUP($AF325,'Limited Loss'!$F$5:$P$124,AP$3,FALSE),0)</f>
        <v>0</v>
      </c>
      <c r="AQ325" s="353"/>
      <c r="AR325" s="331">
        <f t="shared" ref="AR325:AS388" si="48">+B325</f>
        <v>441</v>
      </c>
      <c r="AS325" s="332">
        <f t="shared" si="48"/>
        <v>2014</v>
      </c>
      <c r="AT325" s="349">
        <f t="shared" si="46"/>
        <v>0</v>
      </c>
      <c r="AU325" s="349">
        <f t="shared" si="45"/>
        <v>0</v>
      </c>
      <c r="AV325" s="349">
        <f t="shared" si="45"/>
        <v>0</v>
      </c>
      <c r="AW325" s="349">
        <f t="shared" si="45"/>
        <v>0</v>
      </c>
      <c r="AX325" s="350">
        <f t="shared" si="45"/>
        <v>0</v>
      </c>
      <c r="AY325" s="349">
        <f t="shared" si="45"/>
        <v>0</v>
      </c>
      <c r="AZ325" s="349">
        <f t="shared" si="45"/>
        <v>0</v>
      </c>
      <c r="BA325" s="349">
        <f t="shared" si="45"/>
        <v>0</v>
      </c>
      <c r="BB325" s="349">
        <f t="shared" si="44"/>
        <v>0</v>
      </c>
      <c r="BC325" s="349">
        <f t="shared" si="44"/>
        <v>0</v>
      </c>
      <c r="BD325" s="350">
        <f t="shared" si="44"/>
        <v>0</v>
      </c>
      <c r="BE325" s="349">
        <f t="shared" si="40"/>
        <v>0</v>
      </c>
      <c r="BF325" s="375">
        <f t="shared" si="41"/>
        <v>0</v>
      </c>
      <c r="BG325" s="334">
        <f t="shared" si="42"/>
        <v>0</v>
      </c>
    </row>
    <row r="326" spans="1:64" x14ac:dyDescent="0.2">
      <c r="A326" s="326" t="str">
        <f t="shared" ref="A326:A389" si="49">+B326&amp;C326</f>
        <v>4412015</v>
      </c>
      <c r="B326" s="331">
        <v>441</v>
      </c>
      <c r="C326" s="327">
        <v>2015</v>
      </c>
      <c r="D326" s="353">
        <f>+IFERROR(VLOOKUP($A326,Data_Loss!$A$2:$V$1180,6,FALSE),0)</f>
        <v>0</v>
      </c>
      <c r="E326" s="353">
        <f>+IFERROR(VLOOKUP($A326,Data_Loss!$A$2:$V$1180,7,FALSE),0)</f>
        <v>0</v>
      </c>
      <c r="F326" s="353">
        <f>+IFERROR(VLOOKUP($A326,Data_Loss!$A$2:$V$1180,8,FALSE),0)</f>
        <v>0</v>
      </c>
      <c r="G326" s="353">
        <f>+IFERROR(VLOOKUP($A326,Data_Loss!$A$2:$V$1180,9,FALSE),0)</f>
        <v>0</v>
      </c>
      <c r="H326" s="353">
        <f>+IFERROR(VLOOKUP($A326,Data_Loss!$A$2:$V$1180,10,FALSE),0)</f>
        <v>0</v>
      </c>
      <c r="I326" s="353">
        <f>+IFERROR(VLOOKUP($A326,Data_Loss!$A$2:$V$1300,12,FALSE),0)</f>
        <v>0</v>
      </c>
      <c r="J326" s="353">
        <f>+IFERROR(VLOOKUP($A326,Data_Loss!$A$2:$V$1300,13,FALSE),0)</f>
        <v>0</v>
      </c>
      <c r="K326" s="353">
        <f>+IFERROR(VLOOKUP($A326,Data_Loss!$A$2:$V$1300,14,FALSE),0)</f>
        <v>0</v>
      </c>
      <c r="L326" s="353">
        <f>+IFERROR(VLOOKUP($A326,Data_Loss!$A$2:$V$1300,15,FALSE),0)</f>
        <v>0</v>
      </c>
      <c r="M326" s="353">
        <f>+IFERROR(VLOOKUP($A326,Data_Loss!$A$2:$V$1300,16,FALSE),0)</f>
        <v>0</v>
      </c>
      <c r="N326" s="353">
        <f>+IFERROR(VLOOKUP($A326,Data_Loss!$A$2:$V$1300,17,FALSE),0)</f>
        <v>0</v>
      </c>
      <c r="O326" s="353">
        <f>+IFERROR(VLOOKUP($A326,Data_Loss!$A$2:$V$1300,18,FALSE),0)</f>
        <v>0</v>
      </c>
      <c r="P326" s="353">
        <f>+IFERROR(VLOOKUP($A326,Data_Loss!$A$2:$V$1300,19,FALSE),0)</f>
        <v>0</v>
      </c>
      <c r="Q326" s="353">
        <f>+IFERROR(VLOOKUP($A326,Data_Loss!$A$2:$V$1300,20,FALSE),0)</f>
        <v>0</v>
      </c>
      <c r="R326" s="353">
        <f>+IFERROR(VLOOKUP($A326,Data_Loss!$A$2:$V$1300,21,FALSE),0)</f>
        <v>0</v>
      </c>
      <c r="S326" s="353">
        <f>+IFERROR(VLOOKUP($A326,Data_Loss!$A$2:$V$1300,22,FALSE),0)</f>
        <v>0</v>
      </c>
      <c r="T326" s="191">
        <f>+$I326*'10k &amp; MO'!C$4+$J326*'10k &amp; MO'!C$10+$K326*'10k &amp; MO'!C$16+$L326*'10k &amp; MO'!C$22+$M326*'10k &amp; MO'!C$28</f>
        <v>0</v>
      </c>
      <c r="U326" s="349">
        <f>+$I326*'10k &amp; MO'!D$4+$J326*'10k &amp; MO'!D$10+$K326*'10k &amp; MO'!D$16+$L326*'10k &amp; MO'!D$22+$M326*'10k &amp; MO'!D$28</f>
        <v>0</v>
      </c>
      <c r="V326" s="349">
        <f>+$I326*'10k &amp; MO'!E$4+$J326*'10k &amp; MO'!E$10+$K326*'10k &amp; MO'!E$16+$L326*'10k &amp; MO'!E$22+$M326*'10k &amp; MO'!E$28</f>
        <v>0</v>
      </c>
      <c r="W326" s="349">
        <f>+$I326*'10k &amp; MO'!F$4+$J326*'10k &amp; MO'!F$10+$K326*'10k &amp; MO'!F$16+$L326*'10k &amp; MO'!F$22+$M326*'10k &amp; MO'!F$28</f>
        <v>0</v>
      </c>
      <c r="X326" s="349">
        <f>+$I326*'10k &amp; MO'!G$4+$J326*'10k &amp; MO'!G$10+$K326*'10k &amp; MO'!G$16+$L326*'10k &amp; MO'!G$22+$M326*'10k &amp; MO'!G$28</f>
        <v>0</v>
      </c>
      <c r="Y326" s="349">
        <f>+$N326*'10k &amp; MO'!H$4+$O326*'10k &amp; MO'!H$10+$P326*'10k &amp; MO'!H$16+$Q326*'10k &amp; MO'!H$22+$R326*'10k &amp; MO'!H$28</f>
        <v>0</v>
      </c>
      <c r="Z326" s="349">
        <f>+$N326*'10k &amp; MO'!I$4+$O326*'10k &amp; MO'!I$10+$P326*'10k &amp; MO'!I$16+$Q326*'10k &amp; MO'!I$22+$R326*'10k &amp; MO'!I$28</f>
        <v>0</v>
      </c>
      <c r="AA326" s="349">
        <f>+$N326*'10k &amp; MO'!J$4+$O326*'10k &amp; MO'!J$10+$P326*'10k &amp; MO'!J$16+$Q326*'10k &amp; MO'!J$22+$R326*'10k &amp; MO'!J$28</f>
        <v>0</v>
      </c>
      <c r="AB326" s="349">
        <f>+$N326*'10k &amp; MO'!K$4+$O326*'10k &amp; MO'!K$10+$P326*'10k &amp; MO'!K$16+$Q326*'10k &amp; MO'!K$22+$R326*'10k &amp; MO'!K$28</f>
        <v>0</v>
      </c>
      <c r="AC326" s="349">
        <f>+$N326*'10k &amp; MO'!L$4+$O326*'10k &amp; MO'!L$10+$P326*'10k &amp; MO'!L$16+$Q326*'10k &amp; MO'!L$22+$R326*'10k &amp; MO'!L$28</f>
        <v>0</v>
      </c>
      <c r="AD326" s="350">
        <f>+S326*'10k &amp; MO'!O$4</f>
        <v>0</v>
      </c>
      <c r="AF326" s="192" t="str">
        <f t="shared" si="47"/>
        <v>4412015</v>
      </c>
      <c r="AG326" s="192">
        <f>+IFERROR(VLOOKUP($AF326,'Limited Loss'!$F$5:$P$124,AG$3,FALSE),0)</f>
        <v>0</v>
      </c>
      <c r="AH326" s="193">
        <f>+IFERROR(VLOOKUP($AF326,'Limited Loss'!$F$5:$P$124,AH$3,FALSE),0)</f>
        <v>0</v>
      </c>
      <c r="AI326" s="193">
        <f>+IFERROR(VLOOKUP($AF326,'Limited Loss'!$F$5:$P$124,AI$3,FALSE),0)</f>
        <v>0</v>
      </c>
      <c r="AJ326" s="193">
        <f>+IFERROR(VLOOKUP($AF326,'Limited Loss'!$F$5:$P$124,AJ$3,FALSE),0)</f>
        <v>0</v>
      </c>
      <c r="AK326" s="100">
        <f>+IFERROR(VLOOKUP($AF326,'Limited Loss'!$F$5:$P$124,AK$3,FALSE),0)</f>
        <v>0</v>
      </c>
      <c r="AL326" s="193">
        <f>+IFERROR(VLOOKUP($AF326,'Limited Loss'!$F$5:$P$124,AL$3,FALSE),0)</f>
        <v>0</v>
      </c>
      <c r="AM326" s="193">
        <f>+IFERROR(VLOOKUP($AF326,'Limited Loss'!$F$5:$P$124,AM$3,FALSE),0)</f>
        <v>0</v>
      </c>
      <c r="AN326" s="193">
        <f>+IFERROR(VLOOKUP($AF326,'Limited Loss'!$F$5:$P$124,AN$3,FALSE),0)</f>
        <v>0</v>
      </c>
      <c r="AO326" s="193">
        <f>+IFERROR(VLOOKUP($AF326,'Limited Loss'!$F$5:$P$124,AO$3,FALSE),0)</f>
        <v>0</v>
      </c>
      <c r="AP326" s="100">
        <f>+IFERROR(VLOOKUP($AF326,'Limited Loss'!$F$5:$P$124,AP$3,FALSE),0)</f>
        <v>0</v>
      </c>
      <c r="AQ326" s="353"/>
      <c r="AR326" s="331">
        <f t="shared" si="48"/>
        <v>441</v>
      </c>
      <c r="AS326" s="332">
        <f t="shared" si="48"/>
        <v>2015</v>
      </c>
      <c r="AT326" s="349">
        <f t="shared" si="46"/>
        <v>0</v>
      </c>
      <c r="AU326" s="349">
        <f t="shared" si="45"/>
        <v>0</v>
      </c>
      <c r="AV326" s="349">
        <f t="shared" si="45"/>
        <v>0</v>
      </c>
      <c r="AW326" s="349">
        <f t="shared" si="45"/>
        <v>0</v>
      </c>
      <c r="AX326" s="350">
        <f t="shared" si="45"/>
        <v>0</v>
      </c>
      <c r="AY326" s="349">
        <f t="shared" si="45"/>
        <v>0</v>
      </c>
      <c r="AZ326" s="349">
        <f t="shared" si="45"/>
        <v>0</v>
      </c>
      <c r="BA326" s="349">
        <f t="shared" si="45"/>
        <v>0</v>
      </c>
      <c r="BB326" s="349">
        <f t="shared" si="44"/>
        <v>0</v>
      </c>
      <c r="BC326" s="349">
        <f t="shared" si="44"/>
        <v>0</v>
      </c>
      <c r="BD326" s="350">
        <f t="shared" si="44"/>
        <v>0</v>
      </c>
      <c r="BE326" s="349">
        <f t="shared" ref="BE326:BE389" si="50">+AT326+AU326+AV326+AY326+AZ326+BA326</f>
        <v>0</v>
      </c>
      <c r="BF326" s="375">
        <f t="shared" ref="BF326:BF389" si="51">+AW326+AX326+BB326+BC326</f>
        <v>0</v>
      </c>
      <c r="BG326" s="334">
        <f t="shared" ref="BG326:BG389" si="52">+BD326</f>
        <v>0</v>
      </c>
    </row>
    <row r="327" spans="1:64" x14ac:dyDescent="0.2">
      <c r="A327" s="326" t="str">
        <f t="shared" si="49"/>
        <v>4412016</v>
      </c>
      <c r="B327" s="331">
        <v>441</v>
      </c>
      <c r="C327" s="327">
        <v>2016</v>
      </c>
      <c r="D327" s="353">
        <f>+IFERROR(VLOOKUP($A327,Data_Loss!$A$2:$V$1180,6,FALSE),0)</f>
        <v>0</v>
      </c>
      <c r="E327" s="353">
        <f>+IFERROR(VLOOKUP($A327,Data_Loss!$A$2:$V$1180,7,FALSE),0)</f>
        <v>0</v>
      </c>
      <c r="F327" s="353">
        <f>+IFERROR(VLOOKUP($A327,Data_Loss!$A$2:$V$1180,8,FALSE),0)</f>
        <v>0</v>
      </c>
      <c r="G327" s="353">
        <f>+IFERROR(VLOOKUP($A327,Data_Loss!$A$2:$V$1180,9,FALSE),0)</f>
        <v>0</v>
      </c>
      <c r="H327" s="353">
        <f>+IFERROR(VLOOKUP($A327,Data_Loss!$A$2:$V$1180,10,FALSE),0)</f>
        <v>0</v>
      </c>
      <c r="I327" s="353">
        <f>+IFERROR(VLOOKUP($A327,Data_Loss!$A$2:$V$1300,12,FALSE),0)</f>
        <v>0</v>
      </c>
      <c r="J327" s="353">
        <f>+IFERROR(VLOOKUP($A327,Data_Loss!$A$2:$V$1300,13,FALSE),0)</f>
        <v>0</v>
      </c>
      <c r="K327" s="353">
        <f>+IFERROR(VLOOKUP($A327,Data_Loss!$A$2:$V$1300,14,FALSE),0)</f>
        <v>0</v>
      </c>
      <c r="L327" s="353">
        <f>+IFERROR(VLOOKUP($A327,Data_Loss!$A$2:$V$1300,15,FALSE),0)</f>
        <v>0</v>
      </c>
      <c r="M327" s="353">
        <f>+IFERROR(VLOOKUP($A327,Data_Loss!$A$2:$V$1300,16,FALSE),0)</f>
        <v>0</v>
      </c>
      <c r="N327" s="353">
        <f>+IFERROR(VLOOKUP($A327,Data_Loss!$A$2:$V$1300,17,FALSE),0)</f>
        <v>0</v>
      </c>
      <c r="O327" s="353">
        <f>+IFERROR(VLOOKUP($A327,Data_Loss!$A$2:$V$1300,18,FALSE),0)</f>
        <v>0</v>
      </c>
      <c r="P327" s="353">
        <f>+IFERROR(VLOOKUP($A327,Data_Loss!$A$2:$V$1300,19,FALSE),0)</f>
        <v>0</v>
      </c>
      <c r="Q327" s="353">
        <f>+IFERROR(VLOOKUP($A327,Data_Loss!$A$2:$V$1300,20,FALSE),0)</f>
        <v>0</v>
      </c>
      <c r="R327" s="353">
        <f>+IFERROR(VLOOKUP($A327,Data_Loss!$A$2:$V$1300,21,FALSE),0)</f>
        <v>0</v>
      </c>
      <c r="S327" s="353">
        <f>+IFERROR(VLOOKUP($A327,Data_Loss!$A$2:$V$1300,22,FALSE),0)</f>
        <v>340</v>
      </c>
      <c r="T327" s="191">
        <f>+$I327*'10k &amp; MO'!C$5+$J327*'10k &amp; MO'!C$11+$K327*'10k &amp; MO'!C$17+$L327*'10k &amp; MO'!C$23+$M327*'10k &amp; MO'!C$29</f>
        <v>0</v>
      </c>
      <c r="U327" s="349">
        <f>+$I327*'10k &amp; MO'!D$5+$J327*'10k &amp; MO'!D$11+$K327*'10k &amp; MO'!D$17+$L327*'10k &amp; MO'!D$23+$M327*'10k &amp; MO'!D$29</f>
        <v>0</v>
      </c>
      <c r="V327" s="349">
        <f>+$I327*'10k &amp; MO'!E$5+$J327*'10k &amp; MO'!E$11+$K327*'10k &amp; MO'!E$17+$L327*'10k &amp; MO'!E$23+$M327*'10k &amp; MO'!E$29</f>
        <v>0</v>
      </c>
      <c r="W327" s="349">
        <f>+$I327*'10k &amp; MO'!F$5+$J327*'10k &amp; MO'!F$11+$K327*'10k &amp; MO'!F$17+$L327*'10k &amp; MO'!F$23+$M327*'10k &amp; MO'!F$29</f>
        <v>0</v>
      </c>
      <c r="X327" s="349">
        <f>+$I327*'10k &amp; MO'!G$5+$J327*'10k &amp; MO'!G$11+$K327*'10k &amp; MO'!G$17+$L327*'10k &amp; MO'!G$23+$M327*'10k &amp; MO'!G$29</f>
        <v>0</v>
      </c>
      <c r="Y327" s="349">
        <f>+$N327*'10k &amp; MO'!H$5+$O327*'10k &amp; MO'!H$11+$P327*'10k &amp; MO'!H$17+$Q327*'10k &amp; MO'!H$23+$R327*'10k &amp; MO'!H$29</f>
        <v>0</v>
      </c>
      <c r="Z327" s="349">
        <f>+$N327*'10k &amp; MO'!I$5+$O327*'10k &amp; MO'!I$11+$P327*'10k &amp; MO'!I$17+$Q327*'10k &amp; MO'!I$23+$R327*'10k &amp; MO'!I$29</f>
        <v>0</v>
      </c>
      <c r="AA327" s="349">
        <f>+$N327*'10k &amp; MO'!J$5+$O327*'10k &amp; MO'!J$11+$P327*'10k &amp; MO'!J$17+$Q327*'10k &amp; MO'!J$23+$R327*'10k &amp; MO'!J$29</f>
        <v>0</v>
      </c>
      <c r="AB327" s="349">
        <f>+$N327*'10k &amp; MO'!K$5+$O327*'10k &amp; MO'!K$11+$P327*'10k &amp; MO'!K$17+$Q327*'10k &amp; MO'!K$23+$R327*'10k &amp; MO'!K$29</f>
        <v>0</v>
      </c>
      <c r="AC327" s="349">
        <f>+$N327*'10k &amp; MO'!L$5+$O327*'10k &amp; MO'!L$11+$P327*'10k &amp; MO'!L$17+$Q327*'10k &amp; MO'!L$23+$R327*'10k &amp; MO'!L$29</f>
        <v>0</v>
      </c>
      <c r="AD327" s="350">
        <f>+S327*'10k &amp; MO'!O$5</f>
        <v>458.32000000000005</v>
      </c>
      <c r="AF327" s="192" t="str">
        <f t="shared" si="47"/>
        <v>4412016</v>
      </c>
      <c r="AG327" s="192">
        <f>+IFERROR(VLOOKUP($AF327,'Limited Loss'!$F$5:$P$124,AG$3,FALSE),0)</f>
        <v>0</v>
      </c>
      <c r="AH327" s="193">
        <f>+IFERROR(VLOOKUP($AF327,'Limited Loss'!$F$5:$P$124,AH$3,FALSE),0)</f>
        <v>0</v>
      </c>
      <c r="AI327" s="193">
        <f>+IFERROR(VLOOKUP($AF327,'Limited Loss'!$F$5:$P$124,AI$3,FALSE),0)</f>
        <v>0</v>
      </c>
      <c r="AJ327" s="193">
        <f>+IFERROR(VLOOKUP($AF327,'Limited Loss'!$F$5:$P$124,AJ$3,FALSE),0)</f>
        <v>0</v>
      </c>
      <c r="AK327" s="100">
        <f>+IFERROR(VLOOKUP($AF327,'Limited Loss'!$F$5:$P$124,AK$3,FALSE),0)</f>
        <v>0</v>
      </c>
      <c r="AL327" s="193">
        <f>+IFERROR(VLOOKUP($AF327,'Limited Loss'!$F$5:$P$124,AL$3,FALSE),0)</f>
        <v>0</v>
      </c>
      <c r="AM327" s="193">
        <f>+IFERROR(VLOOKUP($AF327,'Limited Loss'!$F$5:$P$124,AM$3,FALSE),0)</f>
        <v>0</v>
      </c>
      <c r="AN327" s="193">
        <f>+IFERROR(VLOOKUP($AF327,'Limited Loss'!$F$5:$P$124,AN$3,FALSE),0)</f>
        <v>0</v>
      </c>
      <c r="AO327" s="193">
        <f>+IFERROR(VLOOKUP($AF327,'Limited Loss'!$F$5:$P$124,AO$3,FALSE),0)</f>
        <v>0</v>
      </c>
      <c r="AP327" s="100">
        <f>+IFERROR(VLOOKUP($AF327,'Limited Loss'!$F$5:$P$124,AP$3,FALSE),0)</f>
        <v>0</v>
      </c>
      <c r="AQ327" s="353"/>
      <c r="AR327" s="331">
        <f t="shared" si="48"/>
        <v>441</v>
      </c>
      <c r="AS327" s="332">
        <f t="shared" si="48"/>
        <v>2016</v>
      </c>
      <c r="AT327" s="349">
        <f t="shared" si="46"/>
        <v>0</v>
      </c>
      <c r="AU327" s="349">
        <f t="shared" si="45"/>
        <v>0</v>
      </c>
      <c r="AV327" s="349">
        <f t="shared" si="45"/>
        <v>0</v>
      </c>
      <c r="AW327" s="349">
        <f t="shared" si="45"/>
        <v>0</v>
      </c>
      <c r="AX327" s="350">
        <f t="shared" si="45"/>
        <v>0</v>
      </c>
      <c r="AY327" s="349">
        <f t="shared" si="45"/>
        <v>0</v>
      </c>
      <c r="AZ327" s="349">
        <f t="shared" si="45"/>
        <v>0</v>
      </c>
      <c r="BA327" s="349">
        <f t="shared" si="45"/>
        <v>0</v>
      </c>
      <c r="BB327" s="349">
        <f t="shared" si="44"/>
        <v>0</v>
      </c>
      <c r="BC327" s="349">
        <f t="shared" si="44"/>
        <v>0</v>
      </c>
      <c r="BD327" s="350">
        <f t="shared" si="44"/>
        <v>458.32000000000005</v>
      </c>
      <c r="BE327" s="349">
        <f t="shared" si="50"/>
        <v>0</v>
      </c>
      <c r="BF327" s="375">
        <f t="shared" si="51"/>
        <v>0</v>
      </c>
      <c r="BG327" s="334">
        <f t="shared" si="52"/>
        <v>458.32000000000005</v>
      </c>
    </row>
    <row r="328" spans="1:64" x14ac:dyDescent="0.2">
      <c r="A328" s="326" t="str">
        <f t="shared" si="49"/>
        <v>4412017</v>
      </c>
      <c r="B328" s="331">
        <v>441</v>
      </c>
      <c r="C328" s="327">
        <v>2017</v>
      </c>
      <c r="D328" s="353">
        <f>+IFERROR(VLOOKUP($A328,Data_Loss!$A$2:$V$1180,6,FALSE),0)</f>
        <v>0</v>
      </c>
      <c r="E328" s="353">
        <f>+IFERROR(VLOOKUP($A328,Data_Loss!$A$2:$V$1180,7,FALSE),0)</f>
        <v>0</v>
      </c>
      <c r="F328" s="353">
        <f>+IFERROR(VLOOKUP($A328,Data_Loss!$A$2:$V$1180,8,FALSE),0)</f>
        <v>0</v>
      </c>
      <c r="G328" s="353">
        <f>+IFERROR(VLOOKUP($A328,Data_Loss!$A$2:$V$1180,9,FALSE),0)</f>
        <v>0</v>
      </c>
      <c r="H328" s="353">
        <f>+IFERROR(VLOOKUP($A328,Data_Loss!$A$2:$V$1180,10,FALSE),0)</f>
        <v>0</v>
      </c>
      <c r="I328" s="353">
        <f>+IFERROR(VLOOKUP($A328,Data_Loss!$A$2:$V$1300,12,FALSE),0)</f>
        <v>0</v>
      </c>
      <c r="J328" s="353">
        <f>+IFERROR(VLOOKUP($A328,Data_Loss!$A$2:$V$1300,13,FALSE),0)</f>
        <v>0</v>
      </c>
      <c r="K328" s="353">
        <f>+IFERROR(VLOOKUP($A328,Data_Loss!$A$2:$V$1300,14,FALSE),0)</f>
        <v>0</v>
      </c>
      <c r="L328" s="353">
        <f>+IFERROR(VLOOKUP($A328,Data_Loss!$A$2:$V$1300,15,FALSE),0)</f>
        <v>0</v>
      </c>
      <c r="M328" s="353">
        <f>+IFERROR(VLOOKUP($A328,Data_Loss!$A$2:$V$1300,16,FALSE),0)</f>
        <v>0</v>
      </c>
      <c r="N328" s="353">
        <f>+IFERROR(VLOOKUP($A328,Data_Loss!$A$2:$V$1300,17,FALSE),0)</f>
        <v>0</v>
      </c>
      <c r="O328" s="353">
        <f>+IFERROR(VLOOKUP($A328,Data_Loss!$A$2:$V$1300,18,FALSE),0)</f>
        <v>0</v>
      </c>
      <c r="P328" s="353">
        <f>+IFERROR(VLOOKUP($A328,Data_Loss!$A$2:$V$1300,19,FALSE),0)</f>
        <v>0</v>
      </c>
      <c r="Q328" s="353">
        <f>+IFERROR(VLOOKUP($A328,Data_Loss!$A$2:$V$1300,20,FALSE),0)</f>
        <v>0</v>
      </c>
      <c r="R328" s="353">
        <f>+IFERROR(VLOOKUP($A328,Data_Loss!$A$2:$V$1300,21,FALSE),0)</f>
        <v>0</v>
      </c>
      <c r="S328" s="353">
        <f>+IFERROR(VLOOKUP($A328,Data_Loss!$A$2:$V$1300,22,FALSE),0)</f>
        <v>0</v>
      </c>
      <c r="T328" s="191">
        <f>+$I328*'10k &amp; MO'!C$6+$J328*'10k &amp; MO'!C$12+$K328*'10k &amp; MO'!C$18+$L328*'10k &amp; MO'!C$24+$M328*'10k &amp; MO'!C$30</f>
        <v>0</v>
      </c>
      <c r="U328" s="349">
        <f>+$I328*'10k &amp; MO'!D$6+$J328*'10k &amp; MO'!D$12+$K328*'10k &amp; MO'!D$18+$L328*'10k &amp; MO'!D$24+$M328*'10k &amp; MO'!D$30</f>
        <v>0</v>
      </c>
      <c r="V328" s="349">
        <f>+$I328*'10k &amp; MO'!E$6+$J328*'10k &amp; MO'!E$12+$K328*'10k &amp; MO'!E$18+$L328*'10k &amp; MO'!E$24+$M328*'10k &amp; MO'!E$30</f>
        <v>0</v>
      </c>
      <c r="W328" s="349">
        <f>+$I328*'10k &amp; MO'!F$6+$J328*'10k &amp; MO'!F$12+$K328*'10k &amp; MO'!F$18+$L328*'10k &amp; MO'!F$24+$M328*'10k &amp; MO'!F$30</f>
        <v>0</v>
      </c>
      <c r="X328" s="349">
        <f>+$I328*'10k &amp; MO'!G$6+$J328*'10k &amp; MO'!G$12+$K328*'10k &amp; MO'!G$18+$L328*'10k &amp; MO'!G$24+$M328*'10k &amp; MO'!G$30</f>
        <v>0</v>
      </c>
      <c r="Y328" s="349">
        <f>+$N328*'10k &amp; MO'!H$6+$O328*'10k &amp; MO'!H$12+$P328*'10k &amp; MO'!H$18+$Q328*'10k &amp; MO'!H$24+$R328*'10k &amp; MO'!H$30</f>
        <v>0</v>
      </c>
      <c r="Z328" s="349">
        <f>+$N328*'10k &amp; MO'!I$6+$O328*'10k &amp; MO'!I$12+$P328*'10k &amp; MO'!I$18+$Q328*'10k &amp; MO'!I$24+$R328*'10k &amp; MO'!I$30</f>
        <v>0</v>
      </c>
      <c r="AA328" s="349">
        <f>+$N328*'10k &amp; MO'!J$6+$O328*'10k &amp; MO'!J$12+$P328*'10k &amp; MO'!J$18+$Q328*'10k &amp; MO'!J$24+$R328*'10k &amp; MO'!J$30</f>
        <v>0</v>
      </c>
      <c r="AB328" s="349">
        <f>+$N328*'10k &amp; MO'!K$6+$O328*'10k &amp; MO'!K$12+$P328*'10k &amp; MO'!K$18+$Q328*'10k &amp; MO'!K$24+$R328*'10k &amp; MO'!K$30</f>
        <v>0</v>
      </c>
      <c r="AC328" s="349">
        <f>+$N328*'10k &amp; MO'!L$6+$O328*'10k &amp; MO'!L$12+$P328*'10k &amp; MO'!L$18+$Q328*'10k &amp; MO'!L$24+$R328*'10k &amp; MO'!L$30</f>
        <v>0</v>
      </c>
      <c r="AD328" s="350">
        <f>+S328*'10k &amp; MO'!O$6</f>
        <v>0</v>
      </c>
      <c r="AF328" s="192" t="str">
        <f t="shared" si="47"/>
        <v>4412017</v>
      </c>
      <c r="AG328" s="192">
        <f>+IFERROR(VLOOKUP($AF328,'Limited Loss'!$F$5:$P$124,AG$3,FALSE),0)</f>
        <v>0</v>
      </c>
      <c r="AH328" s="193">
        <f>+IFERROR(VLOOKUP($AF328,'Limited Loss'!$F$5:$P$124,AH$3,FALSE),0)</f>
        <v>0</v>
      </c>
      <c r="AI328" s="193">
        <f>+IFERROR(VLOOKUP($AF328,'Limited Loss'!$F$5:$P$124,AI$3,FALSE),0)</f>
        <v>0</v>
      </c>
      <c r="AJ328" s="193">
        <f>+IFERROR(VLOOKUP($AF328,'Limited Loss'!$F$5:$P$124,AJ$3,FALSE),0)</f>
        <v>0</v>
      </c>
      <c r="AK328" s="100">
        <f>+IFERROR(VLOOKUP($AF328,'Limited Loss'!$F$5:$P$124,AK$3,FALSE),0)</f>
        <v>0</v>
      </c>
      <c r="AL328" s="193">
        <f>+IFERROR(VLOOKUP($AF328,'Limited Loss'!$F$5:$P$124,AL$3,FALSE),0)</f>
        <v>0</v>
      </c>
      <c r="AM328" s="193">
        <f>+IFERROR(VLOOKUP($AF328,'Limited Loss'!$F$5:$P$124,AM$3,FALSE),0)</f>
        <v>0</v>
      </c>
      <c r="AN328" s="193">
        <f>+IFERROR(VLOOKUP($AF328,'Limited Loss'!$F$5:$P$124,AN$3,FALSE),0)</f>
        <v>0</v>
      </c>
      <c r="AO328" s="193">
        <f>+IFERROR(VLOOKUP($AF328,'Limited Loss'!$F$5:$P$124,AO$3,FALSE),0)</f>
        <v>0</v>
      </c>
      <c r="AP328" s="100">
        <f>+IFERROR(VLOOKUP($AF328,'Limited Loss'!$F$5:$P$124,AP$3,FALSE),0)</f>
        <v>0</v>
      </c>
      <c r="AQ328" s="353"/>
      <c r="AR328" s="331">
        <f t="shared" si="48"/>
        <v>441</v>
      </c>
      <c r="AS328" s="332">
        <f t="shared" si="48"/>
        <v>2017</v>
      </c>
      <c r="AT328" s="349">
        <f t="shared" si="46"/>
        <v>0</v>
      </c>
      <c r="AU328" s="349">
        <f t="shared" si="45"/>
        <v>0</v>
      </c>
      <c r="AV328" s="349">
        <f t="shared" si="45"/>
        <v>0</v>
      </c>
      <c r="AW328" s="349">
        <f t="shared" si="45"/>
        <v>0</v>
      </c>
      <c r="AX328" s="350">
        <f t="shared" si="45"/>
        <v>0</v>
      </c>
      <c r="AY328" s="349">
        <f t="shared" si="45"/>
        <v>0</v>
      </c>
      <c r="AZ328" s="349">
        <f t="shared" si="45"/>
        <v>0</v>
      </c>
      <c r="BA328" s="349">
        <f t="shared" si="45"/>
        <v>0</v>
      </c>
      <c r="BB328" s="349">
        <f t="shared" si="44"/>
        <v>0</v>
      </c>
      <c r="BC328" s="349">
        <f t="shared" si="44"/>
        <v>0</v>
      </c>
      <c r="BD328" s="350">
        <f t="shared" si="44"/>
        <v>0</v>
      </c>
      <c r="BE328" s="349">
        <f t="shared" si="50"/>
        <v>0</v>
      </c>
      <c r="BF328" s="375">
        <f t="shared" si="51"/>
        <v>0</v>
      </c>
      <c r="BG328" s="334">
        <f t="shared" si="52"/>
        <v>0</v>
      </c>
    </row>
    <row r="329" spans="1:64" x14ac:dyDescent="0.2">
      <c r="A329" s="326" t="str">
        <f t="shared" si="49"/>
        <v>4412018</v>
      </c>
      <c r="B329" s="331">
        <v>441</v>
      </c>
      <c r="C329" s="327">
        <v>2018</v>
      </c>
      <c r="D329" s="353">
        <f>+IFERROR(VLOOKUP($A329,Data_Loss!$A$2:$V$1180,6,FALSE),0)</f>
        <v>0</v>
      </c>
      <c r="E329" s="353">
        <f>+IFERROR(VLOOKUP($A329,Data_Loss!$A$2:$V$1180,7,FALSE),0)</f>
        <v>0</v>
      </c>
      <c r="F329" s="353">
        <f>+IFERROR(VLOOKUP($A329,Data_Loss!$A$2:$V$1180,8,FALSE),0)</f>
        <v>0</v>
      </c>
      <c r="G329" s="353">
        <f>+IFERROR(VLOOKUP($A329,Data_Loss!$A$2:$V$1180,9,FALSE),0)</f>
        <v>0</v>
      </c>
      <c r="H329" s="353">
        <f>+IFERROR(VLOOKUP($A329,Data_Loss!$A$2:$V$1180,10,FALSE),0)</f>
        <v>0</v>
      </c>
      <c r="I329" s="353">
        <f>+IFERROR(VLOOKUP($A329,Data_Loss!$A$2:$V$1300,12,FALSE),0)</f>
        <v>0</v>
      </c>
      <c r="J329" s="353">
        <f>+IFERROR(VLOOKUP($A329,Data_Loss!$A$2:$V$1300,13,FALSE),0)</f>
        <v>0</v>
      </c>
      <c r="K329" s="353">
        <f>+IFERROR(VLOOKUP($A329,Data_Loss!$A$2:$V$1300,14,FALSE),0)</f>
        <v>0</v>
      </c>
      <c r="L329" s="353">
        <f>+IFERROR(VLOOKUP($A329,Data_Loss!$A$2:$V$1300,15,FALSE),0)</f>
        <v>0</v>
      </c>
      <c r="M329" s="353">
        <f>+IFERROR(VLOOKUP($A329,Data_Loss!$A$2:$V$1300,16,FALSE),0)</f>
        <v>0</v>
      </c>
      <c r="N329" s="353">
        <f>+IFERROR(VLOOKUP($A329,Data_Loss!$A$2:$V$1300,17,FALSE),0)</f>
        <v>0</v>
      </c>
      <c r="O329" s="353">
        <f>+IFERROR(VLOOKUP($A329,Data_Loss!$A$2:$V$1300,18,FALSE),0)</f>
        <v>0</v>
      </c>
      <c r="P329" s="353">
        <f>+IFERROR(VLOOKUP($A329,Data_Loss!$A$2:$V$1300,19,FALSE),0)</f>
        <v>0</v>
      </c>
      <c r="Q329" s="353">
        <f>+IFERROR(VLOOKUP($A329,Data_Loss!$A$2:$V$1300,20,FALSE),0)</f>
        <v>0</v>
      </c>
      <c r="R329" s="353">
        <f>+IFERROR(VLOOKUP($A329,Data_Loss!$A$2:$V$1300,21,FALSE),0)</f>
        <v>0</v>
      </c>
      <c r="S329" s="353">
        <f>+IFERROR(VLOOKUP($A329,Data_Loss!$A$2:$V$1300,22,FALSE),0)</f>
        <v>3525</v>
      </c>
      <c r="T329" s="191">
        <f>+$I329*'10k &amp; MO'!C$7+$J329*'10k &amp; MO'!C$13+$K329*'10k &amp; MO'!C$19+$L329*'10k &amp; MO'!C$25+$M329*'10k &amp; MO'!C$31</f>
        <v>0</v>
      </c>
      <c r="U329" s="349">
        <f>+$I329*'10k &amp; MO'!D$7+$J329*'10k &amp; MO'!D$13+$K329*'10k &amp; MO'!D$19+$L329*'10k &amp; MO'!D$25+$M329*'10k &amp; MO'!D$31</f>
        <v>0</v>
      </c>
      <c r="V329" s="349">
        <f>+$I329*'10k &amp; MO'!E$7+$J329*'10k &amp; MO'!E$13+$K329*'10k &amp; MO'!E$19+$L329*'10k &amp; MO'!E$25+$M329*'10k &amp; MO'!E$31</f>
        <v>0</v>
      </c>
      <c r="W329" s="349">
        <f>+$I329*'10k &amp; MO'!F$7+$J329*'10k &amp; MO'!F$13+$K329*'10k &amp; MO'!F$19+$L329*'10k &amp; MO'!F$25+$M329*'10k &amp; MO'!F$31</f>
        <v>0</v>
      </c>
      <c r="X329" s="349">
        <f>+$I329*'10k &amp; MO'!G$7+$J329*'10k &amp; MO'!G$13+$K329*'10k &amp; MO'!G$19+$L329*'10k &amp; MO'!G$25+$M329*'10k &amp; MO'!G$31</f>
        <v>0</v>
      </c>
      <c r="Y329" s="349">
        <f>+$N329*'10k &amp; MO'!H$7+$O329*'10k &amp; MO'!H$13+$P329*'10k &amp; MO'!H$19+$Q329*'10k &amp; MO'!H$25+$R329*'10k &amp; MO'!H$31</f>
        <v>0</v>
      </c>
      <c r="Z329" s="349">
        <f>+$N329*'10k &amp; MO'!I$7+$O329*'10k &amp; MO'!I$13+$P329*'10k &amp; MO'!I$19+$Q329*'10k &amp; MO'!I$25+$R329*'10k &amp; MO'!I$31</f>
        <v>0</v>
      </c>
      <c r="AA329" s="349">
        <f>+$N329*'10k &amp; MO'!J$7+$O329*'10k &amp; MO'!J$13+$P329*'10k &amp; MO'!J$19+$Q329*'10k &amp; MO'!J$25+$R329*'10k &amp; MO'!J$31</f>
        <v>0</v>
      </c>
      <c r="AB329" s="349">
        <f>+$N329*'10k &amp; MO'!K$7+$O329*'10k &amp; MO'!K$13+$P329*'10k &amp; MO'!K$19+$Q329*'10k &amp; MO'!K$25+$R329*'10k &amp; MO'!K$31</f>
        <v>0</v>
      </c>
      <c r="AC329" s="349">
        <f>+$N329*'10k &amp; MO'!L$7+$O329*'10k &amp; MO'!L$13+$P329*'10k &amp; MO'!L$19+$Q329*'10k &amp; MO'!L$25+$R329*'10k &amp; MO'!L$31</f>
        <v>0</v>
      </c>
      <c r="AD329" s="350">
        <f>+S329*'10k &amp; MO'!O$7</f>
        <v>4674.1500000000005</v>
      </c>
      <c r="AF329" s="192" t="str">
        <f t="shared" si="47"/>
        <v>4412018</v>
      </c>
      <c r="AG329" s="192">
        <f>+IFERROR(VLOOKUP($AF329,'Limited Loss'!$F$5:$P$124,AG$3,FALSE),0)</f>
        <v>0</v>
      </c>
      <c r="AH329" s="193">
        <f>+IFERROR(VLOOKUP($AF329,'Limited Loss'!$F$5:$P$124,AH$3,FALSE),0)</f>
        <v>0</v>
      </c>
      <c r="AI329" s="193">
        <f>+IFERROR(VLOOKUP($AF329,'Limited Loss'!$F$5:$P$124,AI$3,FALSE),0)</f>
        <v>0</v>
      </c>
      <c r="AJ329" s="193">
        <f>+IFERROR(VLOOKUP($AF329,'Limited Loss'!$F$5:$P$124,AJ$3,FALSE),0)</f>
        <v>0</v>
      </c>
      <c r="AK329" s="100">
        <f>+IFERROR(VLOOKUP($AF329,'Limited Loss'!$F$5:$P$124,AK$3,FALSE),0)</f>
        <v>0</v>
      </c>
      <c r="AL329" s="193">
        <f>+IFERROR(VLOOKUP($AF329,'Limited Loss'!$F$5:$P$124,AL$3,FALSE),0)</f>
        <v>0</v>
      </c>
      <c r="AM329" s="193">
        <f>+IFERROR(VLOOKUP($AF329,'Limited Loss'!$F$5:$P$124,AM$3,FALSE),0)</f>
        <v>0</v>
      </c>
      <c r="AN329" s="193">
        <f>+IFERROR(VLOOKUP($AF329,'Limited Loss'!$F$5:$P$124,AN$3,FALSE),0)</f>
        <v>0</v>
      </c>
      <c r="AO329" s="193">
        <f>+IFERROR(VLOOKUP($AF329,'Limited Loss'!$F$5:$P$124,AO$3,FALSE),0)</f>
        <v>0</v>
      </c>
      <c r="AP329" s="100">
        <f>+IFERROR(VLOOKUP($AF329,'Limited Loss'!$F$5:$P$124,AP$3,FALSE),0)</f>
        <v>0</v>
      </c>
      <c r="AQ329" s="353"/>
      <c r="AR329" s="331">
        <f t="shared" si="48"/>
        <v>441</v>
      </c>
      <c r="AS329" s="332">
        <f t="shared" si="48"/>
        <v>2018</v>
      </c>
      <c r="AT329" s="349">
        <f t="shared" si="46"/>
        <v>0</v>
      </c>
      <c r="AU329" s="349">
        <f t="shared" si="45"/>
        <v>0</v>
      </c>
      <c r="AV329" s="349">
        <f t="shared" si="45"/>
        <v>0</v>
      </c>
      <c r="AW329" s="349">
        <f t="shared" si="45"/>
        <v>0</v>
      </c>
      <c r="AX329" s="350">
        <f t="shared" si="45"/>
        <v>0</v>
      </c>
      <c r="AY329" s="349">
        <f t="shared" si="45"/>
        <v>0</v>
      </c>
      <c r="AZ329" s="349">
        <f t="shared" si="45"/>
        <v>0</v>
      </c>
      <c r="BA329" s="349">
        <f t="shared" si="45"/>
        <v>0</v>
      </c>
      <c r="BB329" s="349">
        <f t="shared" si="44"/>
        <v>0</v>
      </c>
      <c r="BC329" s="349">
        <f t="shared" si="44"/>
        <v>0</v>
      </c>
      <c r="BD329" s="350">
        <f t="shared" si="44"/>
        <v>4674.1500000000005</v>
      </c>
      <c r="BE329" s="349">
        <f t="shared" si="50"/>
        <v>0</v>
      </c>
      <c r="BF329" s="375">
        <f t="shared" si="51"/>
        <v>0</v>
      </c>
      <c r="BG329" s="334">
        <f t="shared" si="52"/>
        <v>4674.1500000000005</v>
      </c>
    </row>
    <row r="330" spans="1:64" x14ac:dyDescent="0.2">
      <c r="A330" s="326" t="str">
        <f t="shared" si="49"/>
        <v>4452014</v>
      </c>
      <c r="B330" s="331">
        <v>445</v>
      </c>
      <c r="C330" s="327">
        <v>2014</v>
      </c>
      <c r="D330" s="353">
        <f>+IFERROR(VLOOKUP($A330,Data_Loss!$A$2:$V$1180,6,FALSE),0)</f>
        <v>0</v>
      </c>
      <c r="E330" s="353">
        <f>+IFERROR(VLOOKUP($A330,Data_Loss!$A$2:$V$1180,7,FALSE),0)</f>
        <v>0</v>
      </c>
      <c r="F330" s="353">
        <f>+IFERROR(VLOOKUP($A330,Data_Loss!$A$2:$V$1180,8,FALSE),0)</f>
        <v>0</v>
      </c>
      <c r="G330" s="353">
        <f>+IFERROR(VLOOKUP($A330,Data_Loss!$A$2:$V$1180,9,FALSE),0)</f>
        <v>2</v>
      </c>
      <c r="H330" s="353">
        <f>+IFERROR(VLOOKUP($A330,Data_Loss!$A$2:$V$1180,10,FALSE),0)</f>
        <v>0</v>
      </c>
      <c r="I330" s="353">
        <f>+IFERROR(VLOOKUP($A330,Data_Loss!$A$2:$V$1300,12,FALSE),0)</f>
        <v>0</v>
      </c>
      <c r="J330" s="353">
        <f>+IFERROR(VLOOKUP($A330,Data_Loss!$A$2:$V$1300,13,FALSE),0)</f>
        <v>0</v>
      </c>
      <c r="K330" s="353">
        <f>+IFERROR(VLOOKUP($A330,Data_Loss!$A$2:$V$1300,14,FALSE),0)</f>
        <v>0</v>
      </c>
      <c r="L330" s="353">
        <f>+IFERROR(VLOOKUP($A330,Data_Loss!$A$2:$V$1300,15,FALSE),0)</f>
        <v>51281</v>
      </c>
      <c r="M330" s="353">
        <f>+IFERROR(VLOOKUP($A330,Data_Loss!$A$2:$V$1300,16,FALSE),0)</f>
        <v>0</v>
      </c>
      <c r="N330" s="353">
        <f>+IFERROR(VLOOKUP($A330,Data_Loss!$A$2:$V$1300,17,FALSE),0)</f>
        <v>0</v>
      </c>
      <c r="O330" s="353">
        <f>+IFERROR(VLOOKUP($A330,Data_Loss!$A$2:$V$1300,18,FALSE),0)</f>
        <v>0</v>
      </c>
      <c r="P330" s="353">
        <f>+IFERROR(VLOOKUP($A330,Data_Loss!$A$2:$V$1300,19,FALSE),0)</f>
        <v>0</v>
      </c>
      <c r="Q330" s="353">
        <f>+IFERROR(VLOOKUP($A330,Data_Loss!$A$2:$V$1300,20,FALSE),0)</f>
        <v>36120</v>
      </c>
      <c r="R330" s="353">
        <f>+IFERROR(VLOOKUP($A330,Data_Loss!$A$2:$V$1300,21,FALSE),0)</f>
        <v>0</v>
      </c>
      <c r="S330" s="353">
        <f>+IFERROR(VLOOKUP($A330,Data_Loss!$A$2:$V$1300,22,FALSE),0)</f>
        <v>3458</v>
      </c>
      <c r="T330" s="191">
        <f>+$I330*'10k &amp; MO'!C$3+$J330*'10k &amp; MO'!C$9+$K330*'10k &amp; MO'!C$15+$L330*'10k &amp; MO'!C$21+$M330*'10k &amp; MO'!C$27</f>
        <v>0</v>
      </c>
      <c r="U330" s="349">
        <f>+$I330*'10k &amp; MO'!D$3+$J330*'10k &amp; MO'!D$9+$K330*'10k &amp; MO'!D$15+$L330*'10k &amp; MO'!D$21+$M330*'10k &amp; MO'!D$27</f>
        <v>0</v>
      </c>
      <c r="V330" s="349">
        <f>+$I330*'10k &amp; MO'!E$3+$J330*'10k &amp; MO'!E$9+$K330*'10k &amp; MO'!E$15+$L330*'10k &amp; MO'!E$21+$M330*'10k &amp; MO'!E$27</f>
        <v>0</v>
      </c>
      <c r="W330" s="349">
        <f>+$I330*'10k &amp; MO'!F$3+$J330*'10k &amp; MO'!F$9+$K330*'10k &amp; MO'!F$15+$L330*'10k &amp; MO'!F$21+$M330*'10k &amp; MO'!F$27</f>
        <v>63024.349000000002</v>
      </c>
      <c r="X330" s="349">
        <f>+$I330*'10k &amp; MO'!G$3+$J330*'10k &amp; MO'!G$9+$K330*'10k &amp; MO'!G$15+$L330*'10k &amp; MO'!G$21+$M330*'10k &amp; MO'!G$27</f>
        <v>0</v>
      </c>
      <c r="Y330" s="349">
        <f>+$N330*'10k &amp; MO'!H$3+$O330*'10k &amp; MO'!H$9+$P330*'10k &amp; MO'!H$15+$Q330*'10k &amp; MO'!H$21+$R330*'10k &amp; MO'!H$27</f>
        <v>0</v>
      </c>
      <c r="Z330" s="349">
        <f>+$N330*'10k &amp; MO'!I$3+$O330*'10k &amp; MO'!I$9+$P330*'10k &amp; MO'!I$15+$Q330*'10k &amp; MO'!I$21+$R330*'10k &amp; MO'!I$27</f>
        <v>0</v>
      </c>
      <c r="AA330" s="349">
        <f>+$N330*'10k &amp; MO'!J$3+$O330*'10k &amp; MO'!J$9+$P330*'10k &amp; MO'!J$15+$Q330*'10k &amp; MO'!J$21+$R330*'10k &amp; MO'!J$27</f>
        <v>0</v>
      </c>
      <c r="AB330" s="349">
        <f>+$N330*'10k &amp; MO'!K$3+$O330*'10k &amp; MO'!K$9+$P330*'10k &amp; MO'!K$15+$Q330*'10k &amp; MO'!K$21+$R330*'10k &amp; MO'!K$27</f>
        <v>50604.12</v>
      </c>
      <c r="AC330" s="349">
        <f>+$N330*'10k &amp; MO'!L$3+$O330*'10k &amp; MO'!L$9+$P330*'10k &amp; MO'!L$15+$Q330*'10k &amp; MO'!L$21+$R330*'10k &amp; MO'!L$27</f>
        <v>0</v>
      </c>
      <c r="AD330" s="350">
        <f>+S330*'10k &amp; MO'!O$3</f>
        <v>3703.518</v>
      </c>
      <c r="AF330" s="192" t="str">
        <f t="shared" si="47"/>
        <v>4452014</v>
      </c>
      <c r="AG330" s="192">
        <f>+IFERROR(VLOOKUP($AF330,'Limited Loss'!$F$5:$P$124,AG$3,FALSE),0)</f>
        <v>0</v>
      </c>
      <c r="AH330" s="193">
        <f>+IFERROR(VLOOKUP($AF330,'Limited Loss'!$F$5:$P$124,AH$3,FALSE),0)</f>
        <v>0</v>
      </c>
      <c r="AI330" s="193">
        <f>+IFERROR(VLOOKUP($AF330,'Limited Loss'!$F$5:$P$124,AI$3,FALSE),0)</f>
        <v>0</v>
      </c>
      <c r="AJ330" s="193">
        <f>+IFERROR(VLOOKUP($AF330,'Limited Loss'!$F$5:$P$124,AJ$3,FALSE),0)</f>
        <v>0</v>
      </c>
      <c r="AK330" s="100">
        <f>+IFERROR(VLOOKUP($AF330,'Limited Loss'!$F$5:$P$124,AK$3,FALSE),0)</f>
        <v>0</v>
      </c>
      <c r="AL330" s="193">
        <f>+IFERROR(VLOOKUP($AF330,'Limited Loss'!$F$5:$P$124,AL$3,FALSE),0)</f>
        <v>0</v>
      </c>
      <c r="AM330" s="193">
        <f>+IFERROR(VLOOKUP($AF330,'Limited Loss'!$F$5:$P$124,AM$3,FALSE),0)</f>
        <v>0</v>
      </c>
      <c r="AN330" s="193">
        <f>+IFERROR(VLOOKUP($AF330,'Limited Loss'!$F$5:$P$124,AN$3,FALSE),0)</f>
        <v>0</v>
      </c>
      <c r="AO330" s="193">
        <f>+IFERROR(VLOOKUP($AF330,'Limited Loss'!$F$5:$P$124,AO$3,FALSE),0)</f>
        <v>0</v>
      </c>
      <c r="AP330" s="100">
        <f>+IFERROR(VLOOKUP($AF330,'Limited Loss'!$F$5:$P$124,AP$3,FALSE),0)</f>
        <v>0</v>
      </c>
      <c r="AQ330" s="353"/>
      <c r="AR330" s="331">
        <f t="shared" si="48"/>
        <v>445</v>
      </c>
      <c r="AS330" s="332">
        <f t="shared" si="48"/>
        <v>2014</v>
      </c>
      <c r="AT330" s="349">
        <f t="shared" si="46"/>
        <v>0</v>
      </c>
      <c r="AU330" s="349">
        <f t="shared" si="45"/>
        <v>0</v>
      </c>
      <c r="AV330" s="349">
        <f t="shared" si="45"/>
        <v>0</v>
      </c>
      <c r="AW330" s="349">
        <f t="shared" si="45"/>
        <v>63024.349000000002</v>
      </c>
      <c r="AX330" s="350">
        <f t="shared" si="45"/>
        <v>0</v>
      </c>
      <c r="AY330" s="349">
        <f t="shared" si="45"/>
        <v>0</v>
      </c>
      <c r="AZ330" s="349">
        <f t="shared" si="45"/>
        <v>0</v>
      </c>
      <c r="BA330" s="349">
        <f t="shared" si="45"/>
        <v>0</v>
      </c>
      <c r="BB330" s="349">
        <f t="shared" si="44"/>
        <v>50604.12</v>
      </c>
      <c r="BC330" s="349">
        <f t="shared" si="44"/>
        <v>0</v>
      </c>
      <c r="BD330" s="350">
        <f t="shared" si="44"/>
        <v>3703.518</v>
      </c>
      <c r="BE330" s="349">
        <f t="shared" si="50"/>
        <v>0</v>
      </c>
      <c r="BF330" s="375">
        <f t="shared" si="51"/>
        <v>113628.46900000001</v>
      </c>
      <c r="BG330" s="334">
        <f t="shared" si="52"/>
        <v>3703.518</v>
      </c>
    </row>
    <row r="331" spans="1:64" x14ac:dyDescent="0.2">
      <c r="A331" s="326" t="str">
        <f t="shared" si="49"/>
        <v>4452015</v>
      </c>
      <c r="B331" s="331">
        <v>445</v>
      </c>
      <c r="C331" s="327">
        <v>2015</v>
      </c>
      <c r="D331" s="353">
        <f>+IFERROR(VLOOKUP($A331,Data_Loss!$A$2:$V$1180,6,FALSE),0)</f>
        <v>0</v>
      </c>
      <c r="E331" s="353">
        <f>+IFERROR(VLOOKUP($A331,Data_Loss!$A$2:$V$1180,7,FALSE),0)</f>
        <v>0</v>
      </c>
      <c r="F331" s="353">
        <f>+IFERROR(VLOOKUP($A331,Data_Loss!$A$2:$V$1180,8,FALSE),0)</f>
        <v>0</v>
      </c>
      <c r="G331" s="353">
        <f>+IFERROR(VLOOKUP($A331,Data_Loss!$A$2:$V$1180,9,FALSE),0)</f>
        <v>0</v>
      </c>
      <c r="H331" s="353">
        <f>+IFERROR(VLOOKUP($A331,Data_Loss!$A$2:$V$1180,10,FALSE),0)</f>
        <v>3</v>
      </c>
      <c r="I331" s="353">
        <f>+IFERROR(VLOOKUP($A331,Data_Loss!$A$2:$V$1300,12,FALSE),0)</f>
        <v>0</v>
      </c>
      <c r="J331" s="353">
        <f>+IFERROR(VLOOKUP($A331,Data_Loss!$A$2:$V$1300,13,FALSE),0)</f>
        <v>0</v>
      </c>
      <c r="K331" s="353">
        <f>+IFERROR(VLOOKUP($A331,Data_Loss!$A$2:$V$1300,14,FALSE),0)</f>
        <v>0</v>
      </c>
      <c r="L331" s="353">
        <f>+IFERROR(VLOOKUP($A331,Data_Loss!$A$2:$V$1300,15,FALSE),0)</f>
        <v>0</v>
      </c>
      <c r="M331" s="353">
        <f>+IFERROR(VLOOKUP($A331,Data_Loss!$A$2:$V$1300,16,FALSE),0)</f>
        <v>12419</v>
      </c>
      <c r="N331" s="353">
        <f>+IFERROR(VLOOKUP($A331,Data_Loss!$A$2:$V$1300,17,FALSE),0)</f>
        <v>0</v>
      </c>
      <c r="O331" s="353">
        <f>+IFERROR(VLOOKUP($A331,Data_Loss!$A$2:$V$1300,18,FALSE),0)</f>
        <v>0</v>
      </c>
      <c r="P331" s="353">
        <f>+IFERROR(VLOOKUP($A331,Data_Loss!$A$2:$V$1300,19,FALSE),0)</f>
        <v>0</v>
      </c>
      <c r="Q331" s="353">
        <f>+IFERROR(VLOOKUP($A331,Data_Loss!$A$2:$V$1300,20,FALSE),0)</f>
        <v>0</v>
      </c>
      <c r="R331" s="353">
        <f>+IFERROR(VLOOKUP($A331,Data_Loss!$A$2:$V$1300,21,FALSE),0)</f>
        <v>22195</v>
      </c>
      <c r="S331" s="353">
        <f>+IFERROR(VLOOKUP($A331,Data_Loss!$A$2:$V$1300,22,FALSE),0)</f>
        <v>9019</v>
      </c>
      <c r="T331" s="191">
        <f>+$I331*'10k &amp; MO'!C$4+$J331*'10k &amp; MO'!C$10+$K331*'10k &amp; MO'!C$16+$L331*'10k &amp; MO'!C$22+$M331*'10k &amp; MO'!C$28</f>
        <v>0</v>
      </c>
      <c r="U331" s="349">
        <f>+$I331*'10k &amp; MO'!D$4+$J331*'10k &amp; MO'!D$10+$K331*'10k &amp; MO'!D$16+$L331*'10k &amp; MO'!D$22+$M331*'10k &amp; MO'!D$28</f>
        <v>0</v>
      </c>
      <c r="V331" s="349">
        <f>+$I331*'10k &amp; MO'!E$4+$J331*'10k &amp; MO'!E$10+$K331*'10k &amp; MO'!E$16+$L331*'10k &amp; MO'!E$22+$M331*'10k &amp; MO'!E$28</f>
        <v>434.66500000000002</v>
      </c>
      <c r="W331" s="349">
        <f>+$I331*'10k &amp; MO'!F$4+$J331*'10k &amp; MO'!F$10+$K331*'10k &amp; MO'!F$16+$L331*'10k &amp; MO'!F$22+$M331*'10k &amp; MO'!F$28</f>
        <v>259.55709999999999</v>
      </c>
      <c r="X331" s="349">
        <f>+$I331*'10k &amp; MO'!G$4+$J331*'10k &amp; MO'!G$10+$K331*'10k &amp; MO'!G$16+$L331*'10k &amp; MO'!G$22+$M331*'10k &amp; MO'!G$28</f>
        <v>14346.4288</v>
      </c>
      <c r="Y331" s="349">
        <f>+$N331*'10k &amp; MO'!H$4+$O331*'10k &amp; MO'!H$10+$P331*'10k &amp; MO'!H$16+$Q331*'10k &amp; MO'!H$22+$R331*'10k &amp; MO'!H$28</f>
        <v>0</v>
      </c>
      <c r="Z331" s="349">
        <f>+$N331*'10k &amp; MO'!I$4+$O331*'10k &amp; MO'!I$10+$P331*'10k &amp; MO'!I$16+$Q331*'10k &amp; MO'!I$22+$R331*'10k &amp; MO'!I$28</f>
        <v>0</v>
      </c>
      <c r="AA331" s="349">
        <f>+$N331*'10k &amp; MO'!J$4+$O331*'10k &amp; MO'!J$10+$P331*'10k &amp; MO'!J$16+$Q331*'10k &amp; MO'!J$22+$R331*'10k &amp; MO'!J$28</f>
        <v>625.899</v>
      </c>
      <c r="AB331" s="349">
        <f>+$N331*'10k &amp; MO'!K$4+$O331*'10k &amp; MO'!K$10+$P331*'10k &amp; MO'!K$16+$Q331*'10k &amp; MO'!K$22+$R331*'10k &amp; MO'!K$28</f>
        <v>854.50749999999994</v>
      </c>
      <c r="AC331" s="349">
        <f>+$N331*'10k &amp; MO'!L$4+$O331*'10k &amp; MO'!L$10+$P331*'10k &amp; MO'!L$16+$Q331*'10k &amp; MO'!L$22+$R331*'10k &amp; MO'!L$28</f>
        <v>32568.942999999999</v>
      </c>
      <c r="AD331" s="350">
        <f>+S331*'10k &amp; MO'!O$4</f>
        <v>10931.028</v>
      </c>
      <c r="AF331" s="192" t="str">
        <f t="shared" si="47"/>
        <v>4452015</v>
      </c>
      <c r="AG331" s="192">
        <f>+IFERROR(VLOOKUP($AF331,'Limited Loss'!$F$5:$P$124,AG$3,FALSE),0)</f>
        <v>0</v>
      </c>
      <c r="AH331" s="193">
        <f>+IFERROR(VLOOKUP($AF331,'Limited Loss'!$F$5:$P$124,AH$3,FALSE),0)</f>
        <v>0</v>
      </c>
      <c r="AI331" s="193">
        <f>+IFERROR(VLOOKUP($AF331,'Limited Loss'!$F$5:$P$124,AI$3,FALSE),0)</f>
        <v>0</v>
      </c>
      <c r="AJ331" s="193">
        <f>+IFERROR(VLOOKUP($AF331,'Limited Loss'!$F$5:$P$124,AJ$3,FALSE),0)</f>
        <v>0</v>
      </c>
      <c r="AK331" s="100">
        <f>+IFERROR(VLOOKUP($AF331,'Limited Loss'!$F$5:$P$124,AK$3,FALSE),0)</f>
        <v>0</v>
      </c>
      <c r="AL331" s="193">
        <f>+IFERROR(VLOOKUP($AF331,'Limited Loss'!$F$5:$P$124,AL$3,FALSE),0)</f>
        <v>0</v>
      </c>
      <c r="AM331" s="193">
        <f>+IFERROR(VLOOKUP($AF331,'Limited Loss'!$F$5:$P$124,AM$3,FALSE),0)</f>
        <v>0</v>
      </c>
      <c r="AN331" s="193">
        <f>+IFERROR(VLOOKUP($AF331,'Limited Loss'!$F$5:$P$124,AN$3,FALSE),0)</f>
        <v>0</v>
      </c>
      <c r="AO331" s="193">
        <f>+IFERROR(VLOOKUP($AF331,'Limited Loss'!$F$5:$P$124,AO$3,FALSE),0)</f>
        <v>0</v>
      </c>
      <c r="AP331" s="100">
        <f>+IFERROR(VLOOKUP($AF331,'Limited Loss'!$F$5:$P$124,AP$3,FALSE),0)</f>
        <v>0</v>
      </c>
      <c r="AQ331" s="353"/>
      <c r="AR331" s="331">
        <f t="shared" si="48"/>
        <v>445</v>
      </c>
      <c r="AS331" s="332">
        <f t="shared" si="48"/>
        <v>2015</v>
      </c>
      <c r="AT331" s="349">
        <f t="shared" si="46"/>
        <v>0</v>
      </c>
      <c r="AU331" s="349">
        <f t="shared" si="45"/>
        <v>0</v>
      </c>
      <c r="AV331" s="349">
        <f t="shared" si="45"/>
        <v>434.66500000000002</v>
      </c>
      <c r="AW331" s="349">
        <f t="shared" si="45"/>
        <v>259.55709999999999</v>
      </c>
      <c r="AX331" s="350">
        <f t="shared" si="45"/>
        <v>14346.4288</v>
      </c>
      <c r="AY331" s="349">
        <f t="shared" si="45"/>
        <v>0</v>
      </c>
      <c r="AZ331" s="349">
        <f t="shared" si="45"/>
        <v>0</v>
      </c>
      <c r="BA331" s="349">
        <f t="shared" si="45"/>
        <v>625.899</v>
      </c>
      <c r="BB331" s="349">
        <f t="shared" si="44"/>
        <v>854.50749999999994</v>
      </c>
      <c r="BC331" s="349">
        <f t="shared" si="44"/>
        <v>32568.942999999999</v>
      </c>
      <c r="BD331" s="350">
        <f t="shared" si="44"/>
        <v>10931.028</v>
      </c>
      <c r="BE331" s="349">
        <f t="shared" si="50"/>
        <v>1060.5640000000001</v>
      </c>
      <c r="BF331" s="375">
        <f t="shared" si="51"/>
        <v>48029.436399999999</v>
      </c>
      <c r="BG331" s="334">
        <f t="shared" si="52"/>
        <v>10931.028</v>
      </c>
    </row>
    <row r="332" spans="1:64" x14ac:dyDescent="0.2">
      <c r="A332" s="326" t="str">
        <f t="shared" si="49"/>
        <v>4452016</v>
      </c>
      <c r="B332" s="331">
        <v>445</v>
      </c>
      <c r="C332" s="327">
        <v>2016</v>
      </c>
      <c r="D332" s="353">
        <f>+IFERROR(VLOOKUP($A332,Data_Loss!$A$2:$V$1180,6,FALSE),0)</f>
        <v>0</v>
      </c>
      <c r="E332" s="353">
        <f>+IFERROR(VLOOKUP($A332,Data_Loss!$A$2:$V$1180,7,FALSE),0)</f>
        <v>0</v>
      </c>
      <c r="F332" s="353">
        <f>+IFERROR(VLOOKUP($A332,Data_Loss!$A$2:$V$1180,8,FALSE),0)</f>
        <v>0</v>
      </c>
      <c r="G332" s="353">
        <f>+IFERROR(VLOOKUP($A332,Data_Loss!$A$2:$V$1180,9,FALSE),0)</f>
        <v>1</v>
      </c>
      <c r="H332" s="353">
        <f>+IFERROR(VLOOKUP($A332,Data_Loss!$A$2:$V$1180,10,FALSE),0)</f>
        <v>0</v>
      </c>
      <c r="I332" s="353">
        <f>+IFERROR(VLOOKUP($A332,Data_Loss!$A$2:$V$1300,12,FALSE),0)</f>
        <v>0</v>
      </c>
      <c r="J332" s="353">
        <f>+IFERROR(VLOOKUP($A332,Data_Loss!$A$2:$V$1300,13,FALSE),0)</f>
        <v>0</v>
      </c>
      <c r="K332" s="353">
        <f>+IFERROR(VLOOKUP($A332,Data_Loss!$A$2:$V$1300,14,FALSE),0)</f>
        <v>0</v>
      </c>
      <c r="L332" s="353">
        <f>+IFERROR(VLOOKUP($A332,Data_Loss!$A$2:$V$1300,15,FALSE),0)</f>
        <v>4000</v>
      </c>
      <c r="M332" s="353">
        <f>+IFERROR(VLOOKUP($A332,Data_Loss!$A$2:$V$1300,16,FALSE),0)</f>
        <v>0</v>
      </c>
      <c r="N332" s="353">
        <f>+IFERROR(VLOOKUP($A332,Data_Loss!$A$2:$V$1300,17,FALSE),0)</f>
        <v>0</v>
      </c>
      <c r="O332" s="353">
        <f>+IFERROR(VLOOKUP($A332,Data_Loss!$A$2:$V$1300,18,FALSE),0)</f>
        <v>0</v>
      </c>
      <c r="P332" s="353">
        <f>+IFERROR(VLOOKUP($A332,Data_Loss!$A$2:$V$1300,19,FALSE),0)</f>
        <v>0</v>
      </c>
      <c r="Q332" s="353">
        <f>+IFERROR(VLOOKUP($A332,Data_Loss!$A$2:$V$1300,20,FALSE),0)</f>
        <v>288</v>
      </c>
      <c r="R332" s="353">
        <f>+IFERROR(VLOOKUP($A332,Data_Loss!$A$2:$V$1300,21,FALSE),0)</f>
        <v>0</v>
      </c>
      <c r="S332" s="353">
        <f>+IFERROR(VLOOKUP($A332,Data_Loss!$A$2:$V$1300,22,FALSE),0)</f>
        <v>2329</v>
      </c>
      <c r="T332" s="191">
        <f>+$I332*'10k &amp; MO'!C$5+$J332*'10k &amp; MO'!C$11+$K332*'10k &amp; MO'!C$17+$L332*'10k &amp; MO'!C$23+$M332*'10k &amp; MO'!C$29</f>
        <v>0</v>
      </c>
      <c r="U332" s="349">
        <f>+$I332*'10k &amp; MO'!D$5+$J332*'10k &amp; MO'!D$11+$K332*'10k &amp; MO'!D$17+$L332*'10k &amp; MO'!D$23+$M332*'10k &amp; MO'!D$29</f>
        <v>0</v>
      </c>
      <c r="V332" s="349">
        <f>+$I332*'10k &amp; MO'!E$5+$J332*'10k &amp; MO'!E$11+$K332*'10k &amp; MO'!E$17+$L332*'10k &amp; MO'!E$23+$M332*'10k &amp; MO'!E$29</f>
        <v>1299.6000000000001</v>
      </c>
      <c r="W332" s="349">
        <f>+$I332*'10k &amp; MO'!F$5+$J332*'10k &amp; MO'!F$11+$K332*'10k &amp; MO'!F$17+$L332*'10k &amp; MO'!F$23+$M332*'10k &amp; MO'!F$29</f>
        <v>4328.4000000000005</v>
      </c>
      <c r="X332" s="349">
        <f>+$I332*'10k &amp; MO'!G$5+$J332*'10k &amp; MO'!G$11+$K332*'10k &amp; MO'!G$17+$L332*'10k &amp; MO'!G$23+$M332*'10k &amp; MO'!G$29</f>
        <v>99.6</v>
      </c>
      <c r="Y332" s="349">
        <f>+$N332*'10k &amp; MO'!H$5+$O332*'10k &amp; MO'!H$11+$P332*'10k &amp; MO'!H$17+$Q332*'10k &amp; MO'!H$23+$R332*'10k &amp; MO'!H$29</f>
        <v>0</v>
      </c>
      <c r="Z332" s="349">
        <f>+$N332*'10k &amp; MO'!I$5+$O332*'10k &amp; MO'!I$11+$P332*'10k &amp; MO'!I$17+$Q332*'10k &amp; MO'!I$23+$R332*'10k &amp; MO'!I$29</f>
        <v>0</v>
      </c>
      <c r="AA332" s="349">
        <f>+$N332*'10k &amp; MO'!J$5+$O332*'10k &amp; MO'!J$11+$P332*'10k &amp; MO'!J$17+$Q332*'10k &amp; MO'!J$23+$R332*'10k &amp; MO'!J$29</f>
        <v>102.32640000000001</v>
      </c>
      <c r="AB332" s="349">
        <f>+$N332*'10k &amp; MO'!K$5+$O332*'10k &amp; MO'!K$11+$P332*'10k &amp; MO'!K$17+$Q332*'10k &amp; MO'!K$23+$R332*'10k &amp; MO'!K$29</f>
        <v>455.2704</v>
      </c>
      <c r="AC332" s="349">
        <f>+$N332*'10k &amp; MO'!L$5+$O332*'10k &amp; MO'!L$11+$P332*'10k &amp; MO'!L$17+$Q332*'10k &amp; MO'!L$23+$R332*'10k &amp; MO'!L$29</f>
        <v>13.824</v>
      </c>
      <c r="AD332" s="350">
        <f>+S332*'10k &amp; MO'!O$5</f>
        <v>3139.4920000000002</v>
      </c>
      <c r="AF332" s="192" t="str">
        <f t="shared" si="47"/>
        <v>4452016</v>
      </c>
      <c r="AG332" s="192">
        <f>+IFERROR(VLOOKUP($AF332,'Limited Loss'!$F$5:$P$124,AG$3,FALSE),0)</f>
        <v>0</v>
      </c>
      <c r="AH332" s="193">
        <f>+IFERROR(VLOOKUP($AF332,'Limited Loss'!$F$5:$P$124,AH$3,FALSE),0)</f>
        <v>0</v>
      </c>
      <c r="AI332" s="193">
        <f>+IFERROR(VLOOKUP($AF332,'Limited Loss'!$F$5:$P$124,AI$3,FALSE),0)</f>
        <v>0</v>
      </c>
      <c r="AJ332" s="193">
        <f>+IFERROR(VLOOKUP($AF332,'Limited Loss'!$F$5:$P$124,AJ$3,FALSE),0)</f>
        <v>0</v>
      </c>
      <c r="AK332" s="100">
        <f>+IFERROR(VLOOKUP($AF332,'Limited Loss'!$F$5:$P$124,AK$3,FALSE),0)</f>
        <v>0</v>
      </c>
      <c r="AL332" s="193">
        <f>+IFERROR(VLOOKUP($AF332,'Limited Loss'!$F$5:$P$124,AL$3,FALSE),0)</f>
        <v>0</v>
      </c>
      <c r="AM332" s="193">
        <f>+IFERROR(VLOOKUP($AF332,'Limited Loss'!$F$5:$P$124,AM$3,FALSE),0)</f>
        <v>0</v>
      </c>
      <c r="AN332" s="193">
        <f>+IFERROR(VLOOKUP($AF332,'Limited Loss'!$F$5:$P$124,AN$3,FALSE),0)</f>
        <v>0</v>
      </c>
      <c r="AO332" s="193">
        <f>+IFERROR(VLOOKUP($AF332,'Limited Loss'!$F$5:$P$124,AO$3,FALSE),0)</f>
        <v>0</v>
      </c>
      <c r="AP332" s="100">
        <f>+IFERROR(VLOOKUP($AF332,'Limited Loss'!$F$5:$P$124,AP$3,FALSE),0)</f>
        <v>0</v>
      </c>
      <c r="AQ332" s="353"/>
      <c r="AR332" s="331">
        <f t="shared" si="48"/>
        <v>445</v>
      </c>
      <c r="AS332" s="332">
        <f t="shared" si="48"/>
        <v>2016</v>
      </c>
      <c r="AT332" s="349">
        <f t="shared" si="46"/>
        <v>0</v>
      </c>
      <c r="AU332" s="349">
        <f t="shared" si="45"/>
        <v>0</v>
      </c>
      <c r="AV332" s="349">
        <f t="shared" si="45"/>
        <v>1299.6000000000001</v>
      </c>
      <c r="AW332" s="349">
        <f t="shared" si="45"/>
        <v>4328.4000000000005</v>
      </c>
      <c r="AX332" s="350">
        <f t="shared" si="45"/>
        <v>99.6</v>
      </c>
      <c r="AY332" s="349">
        <f t="shared" si="45"/>
        <v>0</v>
      </c>
      <c r="AZ332" s="349">
        <f t="shared" si="45"/>
        <v>0</v>
      </c>
      <c r="BA332" s="349">
        <f t="shared" si="45"/>
        <v>102.32640000000001</v>
      </c>
      <c r="BB332" s="349">
        <f t="shared" si="44"/>
        <v>455.2704</v>
      </c>
      <c r="BC332" s="349">
        <f t="shared" si="44"/>
        <v>13.824</v>
      </c>
      <c r="BD332" s="350">
        <f t="shared" si="44"/>
        <v>3139.4920000000002</v>
      </c>
      <c r="BE332" s="349">
        <f t="shared" si="50"/>
        <v>1401.9264000000001</v>
      </c>
      <c r="BF332" s="375">
        <f t="shared" si="51"/>
        <v>4897.0944000000009</v>
      </c>
      <c r="BG332" s="334">
        <f t="shared" si="52"/>
        <v>3139.4920000000002</v>
      </c>
    </row>
    <row r="333" spans="1:64" x14ac:dyDescent="0.2">
      <c r="A333" s="326" t="str">
        <f t="shared" si="49"/>
        <v>4452017</v>
      </c>
      <c r="B333" s="331">
        <v>445</v>
      </c>
      <c r="C333" s="327">
        <v>2017</v>
      </c>
      <c r="D333" s="353">
        <f>+IFERROR(VLOOKUP($A333,Data_Loss!$A$2:$V$1180,6,FALSE),0)</f>
        <v>0</v>
      </c>
      <c r="E333" s="353">
        <f>+IFERROR(VLOOKUP($A333,Data_Loss!$A$2:$V$1180,7,FALSE),0)</f>
        <v>0</v>
      </c>
      <c r="F333" s="353">
        <f>+IFERROR(VLOOKUP($A333,Data_Loss!$A$2:$V$1180,8,FALSE),0)</f>
        <v>1</v>
      </c>
      <c r="G333" s="353">
        <f>+IFERROR(VLOOKUP($A333,Data_Loss!$A$2:$V$1180,9,FALSE),0)</f>
        <v>0</v>
      </c>
      <c r="H333" s="353">
        <f>+IFERROR(VLOOKUP($A333,Data_Loss!$A$2:$V$1180,10,FALSE),0)</f>
        <v>1</v>
      </c>
      <c r="I333" s="353">
        <f>+IFERROR(VLOOKUP($A333,Data_Loss!$A$2:$V$1300,12,FALSE),0)</f>
        <v>0</v>
      </c>
      <c r="J333" s="353">
        <f>+IFERROR(VLOOKUP($A333,Data_Loss!$A$2:$V$1300,13,FALSE),0)</f>
        <v>0</v>
      </c>
      <c r="K333" s="353">
        <f>+IFERROR(VLOOKUP($A333,Data_Loss!$A$2:$V$1300,14,FALSE),0)</f>
        <v>280587</v>
      </c>
      <c r="L333" s="353">
        <f>+IFERROR(VLOOKUP($A333,Data_Loss!$A$2:$V$1300,15,FALSE),0)</f>
        <v>0</v>
      </c>
      <c r="M333" s="353">
        <f>+IFERROR(VLOOKUP($A333,Data_Loss!$A$2:$V$1300,16,FALSE),0)</f>
        <v>16750</v>
      </c>
      <c r="N333" s="353">
        <f>+IFERROR(VLOOKUP($A333,Data_Loss!$A$2:$V$1300,17,FALSE),0)</f>
        <v>0</v>
      </c>
      <c r="O333" s="353">
        <f>+IFERROR(VLOOKUP($A333,Data_Loss!$A$2:$V$1300,18,FALSE),0)</f>
        <v>0</v>
      </c>
      <c r="P333" s="353">
        <f>+IFERROR(VLOOKUP($A333,Data_Loss!$A$2:$V$1300,19,FALSE),0)</f>
        <v>229601</v>
      </c>
      <c r="Q333" s="353">
        <f>+IFERROR(VLOOKUP($A333,Data_Loss!$A$2:$V$1300,20,FALSE),0)</f>
        <v>0</v>
      </c>
      <c r="R333" s="353">
        <f>+IFERROR(VLOOKUP($A333,Data_Loss!$A$2:$V$1300,21,FALSE),0)</f>
        <v>3606</v>
      </c>
      <c r="S333" s="353">
        <f>+IFERROR(VLOOKUP($A333,Data_Loss!$A$2:$V$1300,22,FALSE),0)</f>
        <v>2950</v>
      </c>
      <c r="T333" s="191">
        <f>+$I333*'10k &amp; MO'!C$6+$J333*'10k &amp; MO'!C$12+$K333*'10k &amp; MO'!C$18+$L333*'10k &amp; MO'!C$24+$M333*'10k &amp; MO'!C$30</f>
        <v>0</v>
      </c>
      <c r="U333" s="349">
        <f>+$I333*'10k &amp; MO'!D$6+$J333*'10k &amp; MO'!D$12+$K333*'10k &amp; MO'!D$18+$L333*'10k &amp; MO'!D$24+$M333*'10k &amp; MO'!D$30</f>
        <v>16064.651400000001</v>
      </c>
      <c r="V333" s="349">
        <f>+$I333*'10k &amp; MO'!E$6+$J333*'10k &amp; MO'!E$12+$K333*'10k &amp; MO'!E$18+$L333*'10k &amp; MO'!E$24+$M333*'10k &amp; MO'!E$30</f>
        <v>481021.85720000003</v>
      </c>
      <c r="W333" s="349">
        <f>+$I333*'10k &amp; MO'!F$6+$J333*'10k &amp; MO'!F$12+$K333*'10k &amp; MO'!F$18+$L333*'10k &amp; MO'!F$24+$M333*'10k &amp; MO'!F$30</f>
        <v>17393.2055</v>
      </c>
      <c r="X333" s="349">
        <f>+$I333*'10k &amp; MO'!G$6+$J333*'10k &amp; MO'!G$12+$K333*'10k &amp; MO'!G$18+$L333*'10k &amp; MO'!G$24+$M333*'10k &amp; MO'!G$30</f>
        <v>25622.6957</v>
      </c>
      <c r="Y333" s="349">
        <f>+$N333*'10k &amp; MO'!H$6+$O333*'10k &amp; MO'!H$12+$P333*'10k &amp; MO'!H$18+$Q333*'10k &amp; MO'!H$24+$R333*'10k &amp; MO'!H$30</f>
        <v>0</v>
      </c>
      <c r="Z333" s="349">
        <f>+$N333*'10k &amp; MO'!I$6+$O333*'10k &amp; MO'!I$12+$P333*'10k &amp; MO'!I$18+$Q333*'10k &amp; MO'!I$24+$R333*'10k &amp; MO'!I$30</f>
        <v>22042.7778</v>
      </c>
      <c r="AA333" s="349">
        <f>+$N333*'10k &amp; MO'!J$6+$O333*'10k &amp; MO'!J$12+$P333*'10k &amp; MO'!J$18+$Q333*'10k &amp; MO'!J$24+$R333*'10k &amp; MO'!J$30</f>
        <v>660426.11800000002</v>
      </c>
      <c r="AB333" s="349">
        <f>+$N333*'10k &amp; MO'!K$6+$O333*'10k &amp; MO'!K$12+$P333*'10k &amp; MO'!K$18+$Q333*'10k &amp; MO'!K$24+$R333*'10k &amp; MO'!K$30</f>
        <v>32955.1351</v>
      </c>
      <c r="AC333" s="349">
        <f>+$N333*'10k &amp; MO'!L$6+$O333*'10k &amp; MO'!L$12+$P333*'10k &amp; MO'!L$18+$Q333*'10k &amp; MO'!L$24+$R333*'10k &amp; MO'!L$30</f>
        <v>14581.991099999999</v>
      </c>
      <c r="AD333" s="350">
        <f>+S333*'10k &amp; MO'!O$6</f>
        <v>3970.7000000000003</v>
      </c>
      <c r="AF333" s="192" t="str">
        <f t="shared" si="47"/>
        <v>4452017</v>
      </c>
      <c r="AG333" s="192">
        <f>+IFERROR(VLOOKUP($AF333,'Limited Loss'!$F$5:$P$124,AG$3,FALSE),0)</f>
        <v>0</v>
      </c>
      <c r="AH333" s="193">
        <f>+IFERROR(VLOOKUP($AF333,'Limited Loss'!$F$5:$P$124,AH$3,FALSE),0)</f>
        <v>3206</v>
      </c>
      <c r="AI333" s="193">
        <f>+IFERROR(VLOOKUP($AF333,'Limited Loss'!$F$5:$P$124,AI$3,FALSE),0)</f>
        <v>94708</v>
      </c>
      <c r="AJ333" s="193">
        <f>+IFERROR(VLOOKUP($AF333,'Limited Loss'!$F$5:$P$124,AJ$3,FALSE),0)</f>
        <v>2883</v>
      </c>
      <c r="AK333" s="100">
        <f>+IFERROR(VLOOKUP($AF333,'Limited Loss'!$F$5:$P$124,AK$3,FALSE),0)</f>
        <v>1460</v>
      </c>
      <c r="AL333" s="193">
        <f>+IFERROR(VLOOKUP($AF333,'Limited Loss'!$F$5:$P$124,AL$3,FALSE),0)</f>
        <v>0</v>
      </c>
      <c r="AM333" s="193">
        <f>+IFERROR(VLOOKUP($AF333,'Limited Loss'!$F$5:$P$124,AM$3,FALSE),0)</f>
        <v>4402</v>
      </c>
      <c r="AN333" s="193">
        <f>+IFERROR(VLOOKUP($AF333,'Limited Loss'!$F$5:$P$124,AN$3,FALSE),0)</f>
        <v>131566</v>
      </c>
      <c r="AO333" s="193">
        <f>+IFERROR(VLOOKUP($AF333,'Limited Loss'!$F$5:$P$124,AO$3,FALSE),0)</f>
        <v>6433</v>
      </c>
      <c r="AP333" s="100">
        <f>+IFERROR(VLOOKUP($AF333,'Limited Loss'!$F$5:$P$124,AP$3,FALSE),0)</f>
        <v>1856</v>
      </c>
      <c r="AQ333" s="353"/>
      <c r="AR333" s="331">
        <f t="shared" si="48"/>
        <v>445</v>
      </c>
      <c r="AS333" s="332">
        <f t="shared" si="48"/>
        <v>2017</v>
      </c>
      <c r="AT333" s="349">
        <f t="shared" si="46"/>
        <v>0</v>
      </c>
      <c r="AU333" s="349">
        <f t="shared" si="45"/>
        <v>12858.651400000001</v>
      </c>
      <c r="AV333" s="349">
        <f t="shared" si="45"/>
        <v>386313.85720000003</v>
      </c>
      <c r="AW333" s="349">
        <f t="shared" si="45"/>
        <v>14510.2055</v>
      </c>
      <c r="AX333" s="350">
        <f t="shared" si="45"/>
        <v>24162.6957</v>
      </c>
      <c r="AY333" s="349">
        <f t="shared" si="45"/>
        <v>0</v>
      </c>
      <c r="AZ333" s="349">
        <f t="shared" si="45"/>
        <v>17640.7778</v>
      </c>
      <c r="BA333" s="349">
        <f t="shared" si="45"/>
        <v>528860.11800000002</v>
      </c>
      <c r="BB333" s="349">
        <f t="shared" si="44"/>
        <v>26522.1351</v>
      </c>
      <c r="BC333" s="349">
        <f t="shared" si="44"/>
        <v>12725.991099999999</v>
      </c>
      <c r="BD333" s="350">
        <f t="shared" si="44"/>
        <v>3970.7000000000003</v>
      </c>
      <c r="BE333" s="349">
        <f t="shared" si="50"/>
        <v>945673.4044</v>
      </c>
      <c r="BF333" s="375">
        <f t="shared" si="51"/>
        <v>77921.027399999992</v>
      </c>
      <c r="BG333" s="334">
        <f t="shared" si="52"/>
        <v>3970.7000000000003</v>
      </c>
    </row>
    <row r="334" spans="1:64" x14ac:dyDescent="0.2">
      <c r="A334" s="326" t="str">
        <f t="shared" si="49"/>
        <v>4452018</v>
      </c>
      <c r="B334" s="331">
        <v>445</v>
      </c>
      <c r="C334" s="327">
        <v>2018</v>
      </c>
      <c r="D334" s="353">
        <f>+IFERROR(VLOOKUP($A334,Data_Loss!$A$2:$V$1180,6,FALSE),0)</f>
        <v>0</v>
      </c>
      <c r="E334" s="353">
        <f>+IFERROR(VLOOKUP($A334,Data_Loss!$A$2:$V$1180,7,FALSE),0)</f>
        <v>0</v>
      </c>
      <c r="F334" s="353">
        <f>+IFERROR(VLOOKUP($A334,Data_Loss!$A$2:$V$1180,8,FALSE),0)</f>
        <v>0</v>
      </c>
      <c r="G334" s="353">
        <f>+IFERROR(VLOOKUP($A334,Data_Loss!$A$2:$V$1180,9,FALSE),0)</f>
        <v>0</v>
      </c>
      <c r="H334" s="353">
        <f>+IFERROR(VLOOKUP($A334,Data_Loss!$A$2:$V$1180,10,FALSE),0)</f>
        <v>0</v>
      </c>
      <c r="I334" s="353">
        <f>+IFERROR(VLOOKUP($A334,Data_Loss!$A$2:$V$1300,12,FALSE),0)</f>
        <v>0</v>
      </c>
      <c r="J334" s="353">
        <f>+IFERROR(VLOOKUP($A334,Data_Loss!$A$2:$V$1300,13,FALSE),0)</f>
        <v>0</v>
      </c>
      <c r="K334" s="353">
        <f>+IFERROR(VLOOKUP($A334,Data_Loss!$A$2:$V$1300,14,FALSE),0)</f>
        <v>0</v>
      </c>
      <c r="L334" s="353">
        <f>+IFERROR(VLOOKUP($A334,Data_Loss!$A$2:$V$1300,15,FALSE),0)</f>
        <v>0</v>
      </c>
      <c r="M334" s="353">
        <f>+IFERROR(VLOOKUP($A334,Data_Loss!$A$2:$V$1300,16,FALSE),0)</f>
        <v>0</v>
      </c>
      <c r="N334" s="353">
        <f>+IFERROR(VLOOKUP($A334,Data_Loss!$A$2:$V$1300,17,FALSE),0)</f>
        <v>0</v>
      </c>
      <c r="O334" s="353">
        <f>+IFERROR(VLOOKUP($A334,Data_Loss!$A$2:$V$1300,18,FALSE),0)</f>
        <v>0</v>
      </c>
      <c r="P334" s="353">
        <f>+IFERROR(VLOOKUP($A334,Data_Loss!$A$2:$V$1300,19,FALSE),0)</f>
        <v>0</v>
      </c>
      <c r="Q334" s="353">
        <f>+IFERROR(VLOOKUP($A334,Data_Loss!$A$2:$V$1300,20,FALSE),0)</f>
        <v>0</v>
      </c>
      <c r="R334" s="353">
        <f>+IFERROR(VLOOKUP($A334,Data_Loss!$A$2:$V$1300,21,FALSE),0)</f>
        <v>0</v>
      </c>
      <c r="S334" s="353">
        <f>+IFERROR(VLOOKUP($A334,Data_Loss!$A$2:$V$1300,22,FALSE),0)</f>
        <v>630</v>
      </c>
      <c r="T334" s="191">
        <f>+$I334*'10k &amp; MO'!C$7+$J334*'10k &amp; MO'!C$13+$K334*'10k &amp; MO'!C$19+$L334*'10k &amp; MO'!C$25+$M334*'10k &amp; MO'!C$31</f>
        <v>0</v>
      </c>
      <c r="U334" s="349">
        <f>+$I334*'10k &amp; MO'!D$7+$J334*'10k &amp; MO'!D$13+$K334*'10k &amp; MO'!D$19+$L334*'10k &amp; MO'!D$25+$M334*'10k &amp; MO'!D$31</f>
        <v>0</v>
      </c>
      <c r="V334" s="349">
        <f>+$I334*'10k &amp; MO'!E$7+$J334*'10k &amp; MO'!E$13+$K334*'10k &amp; MO'!E$19+$L334*'10k &amp; MO'!E$25+$M334*'10k &amp; MO'!E$31</f>
        <v>0</v>
      </c>
      <c r="W334" s="349">
        <f>+$I334*'10k &amp; MO'!F$7+$J334*'10k &amp; MO'!F$13+$K334*'10k &amp; MO'!F$19+$L334*'10k &amp; MO'!F$25+$M334*'10k &amp; MO'!F$31</f>
        <v>0</v>
      </c>
      <c r="X334" s="349">
        <f>+$I334*'10k &amp; MO'!G$7+$J334*'10k &amp; MO'!G$13+$K334*'10k &amp; MO'!G$19+$L334*'10k &amp; MO'!G$25+$M334*'10k &amp; MO'!G$31</f>
        <v>0</v>
      </c>
      <c r="Y334" s="349">
        <f>+$N334*'10k &amp; MO'!H$7+$O334*'10k &amp; MO'!H$13+$P334*'10k &amp; MO'!H$19+$Q334*'10k &amp; MO'!H$25+$R334*'10k &amp; MO'!H$31</f>
        <v>0</v>
      </c>
      <c r="Z334" s="349">
        <f>+$N334*'10k &amp; MO'!I$7+$O334*'10k &amp; MO'!I$13+$P334*'10k &amp; MO'!I$19+$Q334*'10k &amp; MO'!I$25+$R334*'10k &amp; MO'!I$31</f>
        <v>0</v>
      </c>
      <c r="AA334" s="349">
        <f>+$N334*'10k &amp; MO'!J$7+$O334*'10k &amp; MO'!J$13+$P334*'10k &amp; MO'!J$19+$Q334*'10k &amp; MO'!J$25+$R334*'10k &amp; MO'!J$31</f>
        <v>0</v>
      </c>
      <c r="AB334" s="349">
        <f>+$N334*'10k &amp; MO'!K$7+$O334*'10k &amp; MO'!K$13+$P334*'10k &amp; MO'!K$19+$Q334*'10k &amp; MO'!K$25+$R334*'10k &amp; MO'!K$31</f>
        <v>0</v>
      </c>
      <c r="AC334" s="349">
        <f>+$N334*'10k &amp; MO'!L$7+$O334*'10k &amp; MO'!L$13+$P334*'10k &amp; MO'!L$19+$Q334*'10k &amp; MO'!L$25+$R334*'10k &amp; MO'!L$31</f>
        <v>0</v>
      </c>
      <c r="AD334" s="350">
        <f>+S334*'10k &amp; MO'!O$7</f>
        <v>835.38</v>
      </c>
      <c r="AF334" s="192" t="str">
        <f t="shared" si="47"/>
        <v>4452018</v>
      </c>
      <c r="AG334" s="192">
        <f>+IFERROR(VLOOKUP($AF334,'Limited Loss'!$F$5:$P$124,AG$3,FALSE),0)</f>
        <v>0</v>
      </c>
      <c r="AH334" s="193">
        <f>+IFERROR(VLOOKUP($AF334,'Limited Loss'!$F$5:$P$124,AH$3,FALSE),0)</f>
        <v>0</v>
      </c>
      <c r="AI334" s="193">
        <f>+IFERROR(VLOOKUP($AF334,'Limited Loss'!$F$5:$P$124,AI$3,FALSE),0)</f>
        <v>0</v>
      </c>
      <c r="AJ334" s="193">
        <f>+IFERROR(VLOOKUP($AF334,'Limited Loss'!$F$5:$P$124,AJ$3,FALSE),0)</f>
        <v>0</v>
      </c>
      <c r="AK334" s="100">
        <f>+IFERROR(VLOOKUP($AF334,'Limited Loss'!$F$5:$P$124,AK$3,FALSE),0)</f>
        <v>0</v>
      </c>
      <c r="AL334" s="193">
        <f>+IFERROR(VLOOKUP($AF334,'Limited Loss'!$F$5:$P$124,AL$3,FALSE),0)</f>
        <v>0</v>
      </c>
      <c r="AM334" s="193">
        <f>+IFERROR(VLOOKUP($AF334,'Limited Loss'!$F$5:$P$124,AM$3,FALSE),0)</f>
        <v>0</v>
      </c>
      <c r="AN334" s="193">
        <f>+IFERROR(VLOOKUP($AF334,'Limited Loss'!$F$5:$P$124,AN$3,FALSE),0)</f>
        <v>0</v>
      </c>
      <c r="AO334" s="193">
        <f>+IFERROR(VLOOKUP($AF334,'Limited Loss'!$F$5:$P$124,AO$3,FALSE),0)</f>
        <v>0</v>
      </c>
      <c r="AP334" s="100">
        <f>+IFERROR(VLOOKUP($AF334,'Limited Loss'!$F$5:$P$124,AP$3,FALSE),0)</f>
        <v>0</v>
      </c>
      <c r="AQ334" s="353"/>
      <c r="AR334" s="331">
        <f t="shared" si="48"/>
        <v>445</v>
      </c>
      <c r="AS334" s="332">
        <f t="shared" si="48"/>
        <v>2018</v>
      </c>
      <c r="AT334" s="349">
        <f t="shared" si="46"/>
        <v>0</v>
      </c>
      <c r="AU334" s="349">
        <f t="shared" si="45"/>
        <v>0</v>
      </c>
      <c r="AV334" s="349">
        <f t="shared" si="45"/>
        <v>0</v>
      </c>
      <c r="AW334" s="349">
        <f t="shared" si="45"/>
        <v>0</v>
      </c>
      <c r="AX334" s="350">
        <f t="shared" si="45"/>
        <v>0</v>
      </c>
      <c r="AY334" s="349">
        <f t="shared" si="45"/>
        <v>0</v>
      </c>
      <c r="AZ334" s="349">
        <f t="shared" si="45"/>
        <v>0</v>
      </c>
      <c r="BA334" s="349">
        <f t="shared" si="45"/>
        <v>0</v>
      </c>
      <c r="BB334" s="349">
        <f t="shared" si="44"/>
        <v>0</v>
      </c>
      <c r="BC334" s="349">
        <f t="shared" si="44"/>
        <v>0</v>
      </c>
      <c r="BD334" s="350">
        <f t="shared" si="44"/>
        <v>835.38</v>
      </c>
      <c r="BE334" s="349">
        <f t="shared" si="50"/>
        <v>0</v>
      </c>
      <c r="BF334" s="375">
        <f t="shared" si="51"/>
        <v>0</v>
      </c>
      <c r="BG334" s="334">
        <f t="shared" si="52"/>
        <v>835.38</v>
      </c>
    </row>
    <row r="335" spans="1:64" x14ac:dyDescent="0.2">
      <c r="A335" s="326" t="str">
        <f t="shared" si="49"/>
        <v>4462014</v>
      </c>
      <c r="B335" s="331">
        <v>446</v>
      </c>
      <c r="C335" s="327">
        <v>2014</v>
      </c>
      <c r="D335" s="353">
        <f>+IFERROR(VLOOKUP($A335,Data_Loss!$A$2:$V$1180,6,FALSE),0)</f>
        <v>0</v>
      </c>
      <c r="E335" s="353">
        <f>+IFERROR(VLOOKUP($A335,Data_Loss!$A$2:$V$1180,7,FALSE),0)</f>
        <v>0</v>
      </c>
      <c r="F335" s="353">
        <f>+IFERROR(VLOOKUP($A335,Data_Loss!$A$2:$V$1180,8,FALSE),0)</f>
        <v>1</v>
      </c>
      <c r="G335" s="353">
        <f>+IFERROR(VLOOKUP($A335,Data_Loss!$A$2:$V$1180,9,FALSE),0)</f>
        <v>0</v>
      </c>
      <c r="H335" s="353">
        <f>+IFERROR(VLOOKUP($A335,Data_Loss!$A$2:$V$1180,10,FALSE),0)</f>
        <v>0</v>
      </c>
      <c r="I335" s="353">
        <f>+IFERROR(VLOOKUP($A335,Data_Loss!$A$2:$V$1300,12,FALSE),0)</f>
        <v>0</v>
      </c>
      <c r="J335" s="353">
        <f>+IFERROR(VLOOKUP($A335,Data_Loss!$A$2:$V$1300,13,FALSE),0)</f>
        <v>0</v>
      </c>
      <c r="K335" s="353">
        <f>+IFERROR(VLOOKUP($A335,Data_Loss!$A$2:$V$1300,14,FALSE),0)</f>
        <v>160282</v>
      </c>
      <c r="L335" s="353">
        <f>+IFERROR(VLOOKUP($A335,Data_Loss!$A$2:$V$1300,15,FALSE),0)</f>
        <v>0</v>
      </c>
      <c r="M335" s="353">
        <f>+IFERROR(VLOOKUP($A335,Data_Loss!$A$2:$V$1300,16,FALSE),0)</f>
        <v>0</v>
      </c>
      <c r="N335" s="353">
        <f>+IFERROR(VLOOKUP($A335,Data_Loss!$A$2:$V$1300,17,FALSE),0)</f>
        <v>0</v>
      </c>
      <c r="O335" s="353">
        <f>+IFERROR(VLOOKUP($A335,Data_Loss!$A$2:$V$1300,18,FALSE),0)</f>
        <v>0</v>
      </c>
      <c r="P335" s="353">
        <f>+IFERROR(VLOOKUP($A335,Data_Loss!$A$2:$V$1300,19,FALSE),0)</f>
        <v>231882</v>
      </c>
      <c r="Q335" s="353">
        <f>+IFERROR(VLOOKUP($A335,Data_Loss!$A$2:$V$1300,20,FALSE),0)</f>
        <v>0</v>
      </c>
      <c r="R335" s="353">
        <f>+IFERROR(VLOOKUP($A335,Data_Loss!$A$2:$V$1300,21,FALSE),0)</f>
        <v>0</v>
      </c>
      <c r="S335" s="353">
        <f>+IFERROR(VLOOKUP($A335,Data_Loss!$A$2:$V$1300,22,FALSE),0)</f>
        <v>181</v>
      </c>
      <c r="T335" s="191">
        <f>+$I335*'10k &amp; MO'!C$3+$J335*'10k &amp; MO'!C$9+$K335*'10k &amp; MO'!C$15+$L335*'10k &amp; MO'!C$21+$M335*'10k &amp; MO'!C$27</f>
        <v>0</v>
      </c>
      <c r="U335" s="349">
        <f>+$I335*'10k &amp; MO'!D$3+$J335*'10k &amp; MO'!D$9+$K335*'10k &amp; MO'!D$15+$L335*'10k &amp; MO'!D$21+$M335*'10k &amp; MO'!D$27</f>
        <v>0</v>
      </c>
      <c r="V335" s="349">
        <f>+$I335*'10k &amp; MO'!E$3+$J335*'10k &amp; MO'!E$9+$K335*'10k &amp; MO'!E$15+$L335*'10k &amp; MO'!E$21+$M335*'10k &amp; MO'!E$27</f>
        <v>241064.128</v>
      </c>
      <c r="W335" s="349">
        <f>+$I335*'10k &amp; MO'!F$3+$J335*'10k &amp; MO'!F$9+$K335*'10k &amp; MO'!F$15+$L335*'10k &amp; MO'!F$21+$M335*'10k &amp; MO'!F$27</f>
        <v>0</v>
      </c>
      <c r="X335" s="349">
        <f>+$I335*'10k &amp; MO'!G$3+$J335*'10k &amp; MO'!G$9+$K335*'10k &amp; MO'!G$15+$L335*'10k &amp; MO'!G$21+$M335*'10k &amp; MO'!G$27</f>
        <v>0</v>
      </c>
      <c r="Y335" s="349">
        <f>+$N335*'10k &amp; MO'!H$3+$O335*'10k &amp; MO'!H$9+$P335*'10k &amp; MO'!H$15+$Q335*'10k &amp; MO'!H$21+$R335*'10k &amp; MO'!H$27</f>
        <v>0</v>
      </c>
      <c r="Z335" s="349">
        <f>+$N335*'10k &amp; MO'!I$3+$O335*'10k &amp; MO'!I$9+$P335*'10k &amp; MO'!I$15+$Q335*'10k &amp; MO'!I$21+$R335*'10k &amp; MO'!I$27</f>
        <v>0</v>
      </c>
      <c r="AA335" s="349">
        <f>+$N335*'10k &amp; MO'!J$3+$O335*'10k &amp; MO'!J$9+$P335*'10k &amp; MO'!J$15+$Q335*'10k &amp; MO'!J$21+$R335*'10k &amp; MO'!J$27</f>
        <v>484865.26200000005</v>
      </c>
      <c r="AB335" s="349">
        <f>+$N335*'10k &amp; MO'!K$3+$O335*'10k &amp; MO'!K$9+$P335*'10k &amp; MO'!K$15+$Q335*'10k &amp; MO'!K$21+$R335*'10k &amp; MO'!K$27</f>
        <v>0</v>
      </c>
      <c r="AC335" s="349">
        <f>+$N335*'10k &amp; MO'!L$3+$O335*'10k &amp; MO'!L$9+$P335*'10k &amp; MO'!L$15+$Q335*'10k &amp; MO'!L$21+$R335*'10k &amp; MO'!L$27</f>
        <v>0</v>
      </c>
      <c r="AD335" s="350">
        <f>+S335*'10k &amp; MO'!O$3</f>
        <v>193.851</v>
      </c>
      <c r="AF335" s="192" t="str">
        <f t="shared" si="47"/>
        <v>4462014</v>
      </c>
      <c r="AG335" s="192">
        <f>+IFERROR(VLOOKUP($AF335,'Limited Loss'!$F$5:$P$124,AG$3,FALSE),0)</f>
        <v>0</v>
      </c>
      <c r="AH335" s="193">
        <f>+IFERROR(VLOOKUP($AF335,'Limited Loss'!$F$5:$P$124,AH$3,FALSE),0)</f>
        <v>0</v>
      </c>
      <c r="AI335" s="193">
        <f>+IFERROR(VLOOKUP($AF335,'Limited Loss'!$F$5:$P$124,AI$3,FALSE),0)</f>
        <v>0</v>
      </c>
      <c r="AJ335" s="193">
        <f>+IFERROR(VLOOKUP($AF335,'Limited Loss'!$F$5:$P$124,AJ$3,FALSE),0)</f>
        <v>0</v>
      </c>
      <c r="AK335" s="100">
        <f>+IFERROR(VLOOKUP($AF335,'Limited Loss'!$F$5:$P$124,AK$3,FALSE),0)</f>
        <v>0</v>
      </c>
      <c r="AL335" s="193">
        <f>+IFERROR(VLOOKUP($AF335,'Limited Loss'!$F$5:$P$124,AL$3,FALSE),0)</f>
        <v>0</v>
      </c>
      <c r="AM335" s="193">
        <f>+IFERROR(VLOOKUP($AF335,'Limited Loss'!$F$5:$P$124,AM$3,FALSE),0)</f>
        <v>0</v>
      </c>
      <c r="AN335" s="193">
        <f>+IFERROR(VLOOKUP($AF335,'Limited Loss'!$F$5:$P$124,AN$3,FALSE),0)</f>
        <v>0</v>
      </c>
      <c r="AO335" s="193">
        <f>+IFERROR(VLOOKUP($AF335,'Limited Loss'!$F$5:$P$124,AO$3,FALSE),0)</f>
        <v>0</v>
      </c>
      <c r="AP335" s="100">
        <f>+IFERROR(VLOOKUP($AF335,'Limited Loss'!$F$5:$P$124,AP$3,FALSE),0)</f>
        <v>0</v>
      </c>
      <c r="AQ335" s="353"/>
      <c r="AR335" s="331">
        <f t="shared" si="48"/>
        <v>446</v>
      </c>
      <c r="AS335" s="332">
        <f t="shared" si="48"/>
        <v>2014</v>
      </c>
      <c r="AT335" s="349">
        <f t="shared" si="46"/>
        <v>0</v>
      </c>
      <c r="AU335" s="349">
        <f t="shared" si="45"/>
        <v>0</v>
      </c>
      <c r="AV335" s="349">
        <f t="shared" si="45"/>
        <v>241064.128</v>
      </c>
      <c r="AW335" s="349">
        <f t="shared" si="45"/>
        <v>0</v>
      </c>
      <c r="AX335" s="350">
        <f t="shared" si="45"/>
        <v>0</v>
      </c>
      <c r="AY335" s="349">
        <f t="shared" si="45"/>
        <v>0</v>
      </c>
      <c r="AZ335" s="349">
        <f t="shared" si="45"/>
        <v>0</v>
      </c>
      <c r="BA335" s="349">
        <f t="shared" si="45"/>
        <v>484865.26200000005</v>
      </c>
      <c r="BB335" s="349">
        <f t="shared" si="44"/>
        <v>0</v>
      </c>
      <c r="BC335" s="349">
        <f t="shared" si="44"/>
        <v>0</v>
      </c>
      <c r="BD335" s="350">
        <f t="shared" si="44"/>
        <v>193.851</v>
      </c>
      <c r="BE335" s="349">
        <f t="shared" si="50"/>
        <v>725929.39</v>
      </c>
      <c r="BF335" s="375">
        <f t="shared" si="51"/>
        <v>0</v>
      </c>
      <c r="BG335" s="334">
        <f t="shared" si="52"/>
        <v>193.851</v>
      </c>
    </row>
    <row r="336" spans="1:64" x14ac:dyDescent="0.2">
      <c r="A336" s="326" t="str">
        <f t="shared" si="49"/>
        <v>4462015</v>
      </c>
      <c r="B336" s="331">
        <v>446</v>
      </c>
      <c r="C336" s="327">
        <v>2015</v>
      </c>
      <c r="D336" s="353">
        <f>+IFERROR(VLOOKUP($A336,Data_Loss!$A$2:$V$1180,6,FALSE),0)</f>
        <v>0</v>
      </c>
      <c r="E336" s="353">
        <f>+IFERROR(VLOOKUP($A336,Data_Loss!$A$2:$V$1180,7,FALSE),0)</f>
        <v>0</v>
      </c>
      <c r="F336" s="353">
        <f>+IFERROR(VLOOKUP($A336,Data_Loss!$A$2:$V$1180,8,FALSE),0)</f>
        <v>0</v>
      </c>
      <c r="G336" s="353">
        <f>+IFERROR(VLOOKUP($A336,Data_Loss!$A$2:$V$1180,9,FALSE),0)</f>
        <v>0</v>
      </c>
      <c r="H336" s="353">
        <f>+IFERROR(VLOOKUP($A336,Data_Loss!$A$2:$V$1180,10,FALSE),0)</f>
        <v>1</v>
      </c>
      <c r="I336" s="353">
        <f>+IFERROR(VLOOKUP($A336,Data_Loss!$A$2:$V$1300,12,FALSE),0)</f>
        <v>0</v>
      </c>
      <c r="J336" s="353">
        <f>+IFERROR(VLOOKUP($A336,Data_Loss!$A$2:$V$1300,13,FALSE),0)</f>
        <v>0</v>
      </c>
      <c r="K336" s="353">
        <f>+IFERROR(VLOOKUP($A336,Data_Loss!$A$2:$V$1300,14,FALSE),0)</f>
        <v>0</v>
      </c>
      <c r="L336" s="353">
        <f>+IFERROR(VLOOKUP($A336,Data_Loss!$A$2:$V$1300,15,FALSE),0)</f>
        <v>0</v>
      </c>
      <c r="M336" s="353">
        <f>+IFERROR(VLOOKUP($A336,Data_Loss!$A$2:$V$1300,16,FALSE),0)</f>
        <v>2223</v>
      </c>
      <c r="N336" s="353">
        <f>+IFERROR(VLOOKUP($A336,Data_Loss!$A$2:$V$1300,17,FALSE),0)</f>
        <v>0</v>
      </c>
      <c r="O336" s="353">
        <f>+IFERROR(VLOOKUP($A336,Data_Loss!$A$2:$V$1300,18,FALSE),0)</f>
        <v>0</v>
      </c>
      <c r="P336" s="353">
        <f>+IFERROR(VLOOKUP($A336,Data_Loss!$A$2:$V$1300,19,FALSE),0)</f>
        <v>0</v>
      </c>
      <c r="Q336" s="353">
        <f>+IFERROR(VLOOKUP($A336,Data_Loss!$A$2:$V$1300,20,FALSE),0)</f>
        <v>0</v>
      </c>
      <c r="R336" s="353">
        <f>+IFERROR(VLOOKUP($A336,Data_Loss!$A$2:$V$1300,21,FALSE),0)</f>
        <v>1374</v>
      </c>
      <c r="S336" s="353">
        <f>+IFERROR(VLOOKUP($A336,Data_Loss!$A$2:$V$1300,22,FALSE),0)</f>
        <v>496</v>
      </c>
      <c r="T336" s="191">
        <f>+$I336*'10k &amp; MO'!C$4+$J336*'10k &amp; MO'!C$10+$K336*'10k &amp; MO'!C$16+$L336*'10k &amp; MO'!C$22+$M336*'10k &amp; MO'!C$28</f>
        <v>0</v>
      </c>
      <c r="U336" s="349">
        <f>+$I336*'10k &amp; MO'!D$4+$J336*'10k &amp; MO'!D$10+$K336*'10k &amp; MO'!D$16+$L336*'10k &amp; MO'!D$22+$M336*'10k &amp; MO'!D$28</f>
        <v>0</v>
      </c>
      <c r="V336" s="349">
        <f>+$I336*'10k &amp; MO'!E$4+$J336*'10k &amp; MO'!E$10+$K336*'10k &amp; MO'!E$16+$L336*'10k &amp; MO'!E$22+$M336*'10k &amp; MO'!E$28</f>
        <v>77.805000000000007</v>
      </c>
      <c r="W336" s="349">
        <f>+$I336*'10k &amp; MO'!F$4+$J336*'10k &amp; MO'!F$10+$K336*'10k &amp; MO'!F$16+$L336*'10k &amp; MO'!F$22+$M336*'10k &amp; MO'!F$28</f>
        <v>46.460699999999996</v>
      </c>
      <c r="X336" s="349">
        <f>+$I336*'10k &amp; MO'!G$4+$J336*'10k &amp; MO'!G$10+$K336*'10k &amp; MO'!G$16+$L336*'10k &amp; MO'!G$22+$M336*'10k &amp; MO'!G$28</f>
        <v>2568.0095999999999</v>
      </c>
      <c r="Y336" s="349">
        <f>+$N336*'10k &amp; MO'!H$4+$O336*'10k &amp; MO'!H$10+$P336*'10k &amp; MO'!H$16+$Q336*'10k &amp; MO'!H$22+$R336*'10k &amp; MO'!H$28</f>
        <v>0</v>
      </c>
      <c r="Z336" s="349">
        <f>+$N336*'10k &amp; MO'!I$4+$O336*'10k &amp; MO'!I$10+$P336*'10k &amp; MO'!I$16+$Q336*'10k &amp; MO'!I$22+$R336*'10k &amp; MO'!I$28</f>
        <v>0</v>
      </c>
      <c r="AA336" s="349">
        <f>+$N336*'10k &amp; MO'!J$4+$O336*'10k &amp; MO'!J$10+$P336*'10k &amp; MO'!J$16+$Q336*'10k &amp; MO'!J$22+$R336*'10k &amp; MO'!J$28</f>
        <v>38.7468</v>
      </c>
      <c r="AB336" s="349">
        <f>+$N336*'10k &amp; MO'!K$4+$O336*'10k &amp; MO'!K$10+$P336*'10k &amp; MO'!K$16+$Q336*'10k &amp; MO'!K$22+$R336*'10k &amp; MO'!K$28</f>
        <v>52.899000000000001</v>
      </c>
      <c r="AC336" s="349">
        <f>+$N336*'10k &amp; MO'!L$4+$O336*'10k &amp; MO'!L$10+$P336*'10k &amp; MO'!L$16+$Q336*'10k &amp; MO'!L$22+$R336*'10k &amp; MO'!L$28</f>
        <v>2016.2076</v>
      </c>
      <c r="AD336" s="350">
        <f>+S336*'10k &amp; MO'!O$4</f>
        <v>601.15199999999993</v>
      </c>
      <c r="AF336" s="192" t="str">
        <f t="shared" si="47"/>
        <v>4462015</v>
      </c>
      <c r="AG336" s="192">
        <f>+IFERROR(VLOOKUP($AF336,'Limited Loss'!$F$5:$P$124,AG$3,FALSE),0)</f>
        <v>0</v>
      </c>
      <c r="AH336" s="193">
        <f>+IFERROR(VLOOKUP($AF336,'Limited Loss'!$F$5:$P$124,AH$3,FALSE),0)</f>
        <v>0</v>
      </c>
      <c r="AI336" s="193">
        <f>+IFERROR(VLOOKUP($AF336,'Limited Loss'!$F$5:$P$124,AI$3,FALSE),0)</f>
        <v>0</v>
      </c>
      <c r="AJ336" s="193">
        <f>+IFERROR(VLOOKUP($AF336,'Limited Loss'!$F$5:$P$124,AJ$3,FALSE),0)</f>
        <v>0</v>
      </c>
      <c r="AK336" s="100">
        <f>+IFERROR(VLOOKUP($AF336,'Limited Loss'!$F$5:$P$124,AK$3,FALSE),0)</f>
        <v>0</v>
      </c>
      <c r="AL336" s="193">
        <f>+IFERROR(VLOOKUP($AF336,'Limited Loss'!$F$5:$P$124,AL$3,FALSE),0)</f>
        <v>0</v>
      </c>
      <c r="AM336" s="193">
        <f>+IFERROR(VLOOKUP($AF336,'Limited Loss'!$F$5:$P$124,AM$3,FALSE),0)</f>
        <v>0</v>
      </c>
      <c r="AN336" s="193">
        <f>+IFERROR(VLOOKUP($AF336,'Limited Loss'!$F$5:$P$124,AN$3,FALSE),0)</f>
        <v>0</v>
      </c>
      <c r="AO336" s="193">
        <f>+IFERROR(VLOOKUP($AF336,'Limited Loss'!$F$5:$P$124,AO$3,FALSE),0)</f>
        <v>0</v>
      </c>
      <c r="AP336" s="100">
        <f>+IFERROR(VLOOKUP($AF336,'Limited Loss'!$F$5:$P$124,AP$3,FALSE),0)</f>
        <v>0</v>
      </c>
      <c r="AQ336" s="353"/>
      <c r="AR336" s="331">
        <f t="shared" si="48"/>
        <v>446</v>
      </c>
      <c r="AS336" s="332">
        <f t="shared" si="48"/>
        <v>2015</v>
      </c>
      <c r="AT336" s="349">
        <f t="shared" si="46"/>
        <v>0</v>
      </c>
      <c r="AU336" s="349">
        <f t="shared" si="45"/>
        <v>0</v>
      </c>
      <c r="AV336" s="349">
        <f t="shared" si="45"/>
        <v>77.805000000000007</v>
      </c>
      <c r="AW336" s="349">
        <f t="shared" si="45"/>
        <v>46.460699999999996</v>
      </c>
      <c r="AX336" s="350">
        <f t="shared" si="45"/>
        <v>2568.0095999999999</v>
      </c>
      <c r="AY336" s="349">
        <f t="shared" si="45"/>
        <v>0</v>
      </c>
      <c r="AZ336" s="349">
        <f t="shared" si="45"/>
        <v>0</v>
      </c>
      <c r="BA336" s="349">
        <f t="shared" si="45"/>
        <v>38.7468</v>
      </c>
      <c r="BB336" s="349">
        <f t="shared" si="44"/>
        <v>52.899000000000001</v>
      </c>
      <c r="BC336" s="349">
        <f t="shared" si="44"/>
        <v>2016.2076</v>
      </c>
      <c r="BD336" s="350">
        <f t="shared" si="44"/>
        <v>601.15199999999993</v>
      </c>
      <c r="BE336" s="349">
        <f t="shared" si="50"/>
        <v>116.55180000000001</v>
      </c>
      <c r="BF336" s="375">
        <f t="shared" si="51"/>
        <v>4683.5769</v>
      </c>
      <c r="BG336" s="334">
        <f t="shared" si="52"/>
        <v>601.15199999999993</v>
      </c>
    </row>
    <row r="337" spans="1:59" x14ac:dyDescent="0.2">
      <c r="A337" s="326" t="str">
        <f t="shared" si="49"/>
        <v>4462016</v>
      </c>
      <c r="B337" s="331">
        <v>446</v>
      </c>
      <c r="C337" s="327">
        <v>2016</v>
      </c>
      <c r="D337" s="353">
        <f>+IFERROR(VLOOKUP($A337,Data_Loss!$A$2:$V$1180,6,FALSE),0)</f>
        <v>0</v>
      </c>
      <c r="E337" s="353">
        <f>+IFERROR(VLOOKUP($A337,Data_Loss!$A$2:$V$1180,7,FALSE),0)</f>
        <v>0</v>
      </c>
      <c r="F337" s="353">
        <f>+IFERROR(VLOOKUP($A337,Data_Loss!$A$2:$V$1180,8,FALSE),0)</f>
        <v>0</v>
      </c>
      <c r="G337" s="353">
        <f>+IFERROR(VLOOKUP($A337,Data_Loss!$A$2:$V$1180,9,FALSE),0)</f>
        <v>0</v>
      </c>
      <c r="H337" s="353">
        <f>+IFERROR(VLOOKUP($A337,Data_Loss!$A$2:$V$1180,10,FALSE),0)</f>
        <v>0</v>
      </c>
      <c r="I337" s="353">
        <f>+IFERROR(VLOOKUP($A337,Data_Loss!$A$2:$V$1300,12,FALSE),0)</f>
        <v>0</v>
      </c>
      <c r="J337" s="353">
        <f>+IFERROR(VLOOKUP($A337,Data_Loss!$A$2:$V$1300,13,FALSE),0)</f>
        <v>0</v>
      </c>
      <c r="K337" s="353">
        <f>+IFERROR(VLOOKUP($A337,Data_Loss!$A$2:$V$1300,14,FALSE),0)</f>
        <v>0</v>
      </c>
      <c r="L337" s="353">
        <f>+IFERROR(VLOOKUP($A337,Data_Loss!$A$2:$V$1300,15,FALSE),0)</f>
        <v>0</v>
      </c>
      <c r="M337" s="353">
        <f>+IFERROR(VLOOKUP($A337,Data_Loss!$A$2:$V$1300,16,FALSE),0)</f>
        <v>0</v>
      </c>
      <c r="N337" s="353">
        <f>+IFERROR(VLOOKUP($A337,Data_Loss!$A$2:$V$1300,17,FALSE),0)</f>
        <v>0</v>
      </c>
      <c r="O337" s="353">
        <f>+IFERROR(VLOOKUP($A337,Data_Loss!$A$2:$V$1300,18,FALSE),0)</f>
        <v>0</v>
      </c>
      <c r="P337" s="353">
        <f>+IFERROR(VLOOKUP($A337,Data_Loss!$A$2:$V$1300,19,FALSE),0)</f>
        <v>0</v>
      </c>
      <c r="Q337" s="353">
        <f>+IFERROR(VLOOKUP($A337,Data_Loss!$A$2:$V$1300,20,FALSE),0)</f>
        <v>0</v>
      </c>
      <c r="R337" s="353">
        <f>+IFERROR(VLOOKUP($A337,Data_Loss!$A$2:$V$1300,21,FALSE),0)</f>
        <v>0</v>
      </c>
      <c r="S337" s="353">
        <f>+IFERROR(VLOOKUP($A337,Data_Loss!$A$2:$V$1300,22,FALSE),0)</f>
        <v>3626</v>
      </c>
      <c r="T337" s="191">
        <f>+$I337*'10k &amp; MO'!C$5+$J337*'10k &amp; MO'!C$11+$K337*'10k &amp; MO'!C$17+$L337*'10k &amp; MO'!C$23+$M337*'10k &amp; MO'!C$29</f>
        <v>0</v>
      </c>
      <c r="U337" s="349">
        <f>+$I337*'10k &amp; MO'!D$5+$J337*'10k &amp; MO'!D$11+$K337*'10k &amp; MO'!D$17+$L337*'10k &amp; MO'!D$23+$M337*'10k &amp; MO'!D$29</f>
        <v>0</v>
      </c>
      <c r="V337" s="349">
        <f>+$I337*'10k &amp; MO'!E$5+$J337*'10k &amp; MO'!E$11+$K337*'10k &amp; MO'!E$17+$L337*'10k &amp; MO'!E$23+$M337*'10k &amp; MO'!E$29</f>
        <v>0</v>
      </c>
      <c r="W337" s="349">
        <f>+$I337*'10k &amp; MO'!F$5+$J337*'10k &amp; MO'!F$11+$K337*'10k &amp; MO'!F$17+$L337*'10k &amp; MO'!F$23+$M337*'10k &amp; MO'!F$29</f>
        <v>0</v>
      </c>
      <c r="X337" s="349">
        <f>+$I337*'10k &amp; MO'!G$5+$J337*'10k &amp; MO'!G$11+$K337*'10k &amp; MO'!G$17+$L337*'10k &amp; MO'!G$23+$M337*'10k &amp; MO'!G$29</f>
        <v>0</v>
      </c>
      <c r="Y337" s="349">
        <f>+$N337*'10k &amp; MO'!H$5+$O337*'10k &amp; MO'!H$11+$P337*'10k &amp; MO'!H$17+$Q337*'10k &amp; MO'!H$23+$R337*'10k &amp; MO'!H$29</f>
        <v>0</v>
      </c>
      <c r="Z337" s="349">
        <f>+$N337*'10k &amp; MO'!I$5+$O337*'10k &amp; MO'!I$11+$P337*'10k &amp; MO'!I$17+$Q337*'10k &amp; MO'!I$23+$R337*'10k &amp; MO'!I$29</f>
        <v>0</v>
      </c>
      <c r="AA337" s="349">
        <f>+$N337*'10k &amp; MO'!J$5+$O337*'10k &amp; MO'!J$11+$P337*'10k &amp; MO'!J$17+$Q337*'10k &amp; MO'!J$23+$R337*'10k &amp; MO'!J$29</f>
        <v>0</v>
      </c>
      <c r="AB337" s="349">
        <f>+$N337*'10k &amp; MO'!K$5+$O337*'10k &amp; MO'!K$11+$P337*'10k &amp; MO'!K$17+$Q337*'10k &amp; MO'!K$23+$R337*'10k &amp; MO'!K$29</f>
        <v>0</v>
      </c>
      <c r="AC337" s="349">
        <f>+$N337*'10k &amp; MO'!L$5+$O337*'10k &amp; MO'!L$11+$P337*'10k &amp; MO'!L$17+$Q337*'10k &amp; MO'!L$23+$R337*'10k &amp; MO'!L$29</f>
        <v>0</v>
      </c>
      <c r="AD337" s="350">
        <f>+S337*'10k &amp; MO'!O$5</f>
        <v>4887.848</v>
      </c>
      <c r="AF337" s="192" t="str">
        <f t="shared" si="47"/>
        <v>4462016</v>
      </c>
      <c r="AG337" s="192">
        <f>+IFERROR(VLOOKUP($AF337,'Limited Loss'!$F$5:$P$124,AG$3,FALSE),0)</f>
        <v>0</v>
      </c>
      <c r="AH337" s="193">
        <f>+IFERROR(VLOOKUP($AF337,'Limited Loss'!$F$5:$P$124,AH$3,FALSE),0)</f>
        <v>0</v>
      </c>
      <c r="AI337" s="193">
        <f>+IFERROR(VLOOKUP($AF337,'Limited Loss'!$F$5:$P$124,AI$3,FALSE),0)</f>
        <v>0</v>
      </c>
      <c r="AJ337" s="193">
        <f>+IFERROR(VLOOKUP($AF337,'Limited Loss'!$F$5:$P$124,AJ$3,FALSE),0)</f>
        <v>0</v>
      </c>
      <c r="AK337" s="100">
        <f>+IFERROR(VLOOKUP($AF337,'Limited Loss'!$F$5:$P$124,AK$3,FALSE),0)</f>
        <v>0</v>
      </c>
      <c r="AL337" s="193">
        <f>+IFERROR(VLOOKUP($AF337,'Limited Loss'!$F$5:$P$124,AL$3,FALSE),0)</f>
        <v>0</v>
      </c>
      <c r="AM337" s="193">
        <f>+IFERROR(VLOOKUP($AF337,'Limited Loss'!$F$5:$P$124,AM$3,FALSE),0)</f>
        <v>0</v>
      </c>
      <c r="AN337" s="193">
        <f>+IFERROR(VLOOKUP($AF337,'Limited Loss'!$F$5:$P$124,AN$3,FALSE),0)</f>
        <v>0</v>
      </c>
      <c r="AO337" s="193">
        <f>+IFERROR(VLOOKUP($AF337,'Limited Loss'!$F$5:$P$124,AO$3,FALSE),0)</f>
        <v>0</v>
      </c>
      <c r="AP337" s="100">
        <f>+IFERROR(VLOOKUP($AF337,'Limited Loss'!$F$5:$P$124,AP$3,FALSE),0)</f>
        <v>0</v>
      </c>
      <c r="AQ337" s="353"/>
      <c r="AR337" s="331">
        <f t="shared" si="48"/>
        <v>446</v>
      </c>
      <c r="AS337" s="332">
        <f t="shared" si="48"/>
        <v>2016</v>
      </c>
      <c r="AT337" s="349">
        <f t="shared" si="46"/>
        <v>0</v>
      </c>
      <c r="AU337" s="349">
        <f t="shared" si="45"/>
        <v>0</v>
      </c>
      <c r="AV337" s="349">
        <f t="shared" si="45"/>
        <v>0</v>
      </c>
      <c r="AW337" s="349">
        <f t="shared" si="45"/>
        <v>0</v>
      </c>
      <c r="AX337" s="350">
        <f t="shared" si="45"/>
        <v>0</v>
      </c>
      <c r="AY337" s="349">
        <f t="shared" si="45"/>
        <v>0</v>
      </c>
      <c r="AZ337" s="349">
        <f t="shared" si="45"/>
        <v>0</v>
      </c>
      <c r="BA337" s="349">
        <f t="shared" si="45"/>
        <v>0</v>
      </c>
      <c r="BB337" s="349">
        <f t="shared" si="44"/>
        <v>0</v>
      </c>
      <c r="BC337" s="349">
        <f t="shared" si="44"/>
        <v>0</v>
      </c>
      <c r="BD337" s="350">
        <f t="shared" si="44"/>
        <v>4887.848</v>
      </c>
      <c r="BE337" s="349">
        <f t="shared" si="50"/>
        <v>0</v>
      </c>
      <c r="BF337" s="375">
        <f t="shared" si="51"/>
        <v>0</v>
      </c>
      <c r="BG337" s="334">
        <f t="shared" si="52"/>
        <v>4887.848</v>
      </c>
    </row>
    <row r="338" spans="1:59" x14ac:dyDescent="0.2">
      <c r="A338" s="326" t="str">
        <f t="shared" si="49"/>
        <v>4462017</v>
      </c>
      <c r="B338" s="331">
        <v>446</v>
      </c>
      <c r="C338" s="327">
        <v>2017</v>
      </c>
      <c r="D338" s="353">
        <f>+IFERROR(VLOOKUP($A338,Data_Loss!$A$2:$V$1180,6,FALSE),0)</f>
        <v>0</v>
      </c>
      <c r="E338" s="353">
        <f>+IFERROR(VLOOKUP($A338,Data_Loss!$A$2:$V$1180,7,FALSE),0)</f>
        <v>0</v>
      </c>
      <c r="F338" s="353">
        <f>+IFERROR(VLOOKUP($A338,Data_Loss!$A$2:$V$1180,8,FALSE),0)</f>
        <v>0</v>
      </c>
      <c r="G338" s="353">
        <f>+IFERROR(VLOOKUP($A338,Data_Loss!$A$2:$V$1180,9,FALSE),0)</f>
        <v>0</v>
      </c>
      <c r="H338" s="353">
        <f>+IFERROR(VLOOKUP($A338,Data_Loss!$A$2:$V$1180,10,FALSE),0)</f>
        <v>0</v>
      </c>
      <c r="I338" s="353">
        <f>+IFERROR(VLOOKUP($A338,Data_Loss!$A$2:$V$1300,12,FALSE),0)</f>
        <v>0</v>
      </c>
      <c r="J338" s="353">
        <f>+IFERROR(VLOOKUP($A338,Data_Loss!$A$2:$V$1300,13,FALSE),0)</f>
        <v>0</v>
      </c>
      <c r="K338" s="353">
        <f>+IFERROR(VLOOKUP($A338,Data_Loss!$A$2:$V$1300,14,FALSE),0)</f>
        <v>0</v>
      </c>
      <c r="L338" s="353">
        <f>+IFERROR(VLOOKUP($A338,Data_Loss!$A$2:$V$1300,15,FALSE),0)</f>
        <v>0</v>
      </c>
      <c r="M338" s="353">
        <f>+IFERROR(VLOOKUP($A338,Data_Loss!$A$2:$V$1300,16,FALSE),0)</f>
        <v>0</v>
      </c>
      <c r="N338" s="353">
        <f>+IFERROR(VLOOKUP($A338,Data_Loss!$A$2:$V$1300,17,FALSE),0)</f>
        <v>0</v>
      </c>
      <c r="O338" s="353">
        <f>+IFERROR(VLOOKUP($A338,Data_Loss!$A$2:$V$1300,18,FALSE),0)</f>
        <v>0</v>
      </c>
      <c r="P338" s="353">
        <f>+IFERROR(VLOOKUP($A338,Data_Loss!$A$2:$V$1300,19,FALSE),0)</f>
        <v>0</v>
      </c>
      <c r="Q338" s="353">
        <f>+IFERROR(VLOOKUP($A338,Data_Loss!$A$2:$V$1300,20,FALSE),0)</f>
        <v>0</v>
      </c>
      <c r="R338" s="353">
        <f>+IFERROR(VLOOKUP($A338,Data_Loss!$A$2:$V$1300,21,FALSE),0)</f>
        <v>0</v>
      </c>
      <c r="S338" s="353">
        <f>+IFERROR(VLOOKUP($A338,Data_Loss!$A$2:$V$1300,22,FALSE),0)</f>
        <v>357</v>
      </c>
      <c r="T338" s="191">
        <f>+$I338*'10k &amp; MO'!C$6+$J338*'10k &amp; MO'!C$12+$K338*'10k &amp; MO'!C$18+$L338*'10k &amp; MO'!C$24+$M338*'10k &amp; MO'!C$30</f>
        <v>0</v>
      </c>
      <c r="U338" s="349">
        <f>+$I338*'10k &amp; MO'!D$6+$J338*'10k &amp; MO'!D$12+$K338*'10k &amp; MO'!D$18+$L338*'10k &amp; MO'!D$24+$M338*'10k &amp; MO'!D$30</f>
        <v>0</v>
      </c>
      <c r="V338" s="349">
        <f>+$I338*'10k &amp; MO'!E$6+$J338*'10k &amp; MO'!E$12+$K338*'10k &amp; MO'!E$18+$L338*'10k &amp; MO'!E$24+$M338*'10k &amp; MO'!E$30</f>
        <v>0</v>
      </c>
      <c r="W338" s="349">
        <f>+$I338*'10k &amp; MO'!F$6+$J338*'10k &amp; MO'!F$12+$K338*'10k &amp; MO'!F$18+$L338*'10k &amp; MO'!F$24+$M338*'10k &amp; MO'!F$30</f>
        <v>0</v>
      </c>
      <c r="X338" s="349">
        <f>+$I338*'10k &amp; MO'!G$6+$J338*'10k &amp; MO'!G$12+$K338*'10k &amp; MO'!G$18+$L338*'10k &amp; MO'!G$24+$M338*'10k &amp; MO'!G$30</f>
        <v>0</v>
      </c>
      <c r="Y338" s="349">
        <f>+$N338*'10k &amp; MO'!H$6+$O338*'10k &amp; MO'!H$12+$P338*'10k &amp; MO'!H$18+$Q338*'10k &amp; MO'!H$24+$R338*'10k &amp; MO'!H$30</f>
        <v>0</v>
      </c>
      <c r="Z338" s="349">
        <f>+$N338*'10k &amp; MO'!I$6+$O338*'10k &amp; MO'!I$12+$P338*'10k &amp; MO'!I$18+$Q338*'10k &amp; MO'!I$24+$R338*'10k &amp; MO'!I$30</f>
        <v>0</v>
      </c>
      <c r="AA338" s="349">
        <f>+$N338*'10k &amp; MO'!J$6+$O338*'10k &amp; MO'!J$12+$P338*'10k &amp; MO'!J$18+$Q338*'10k &amp; MO'!J$24+$R338*'10k &amp; MO'!J$30</f>
        <v>0</v>
      </c>
      <c r="AB338" s="349">
        <f>+$N338*'10k &amp; MO'!K$6+$O338*'10k &amp; MO'!K$12+$P338*'10k &amp; MO'!K$18+$Q338*'10k &amp; MO'!K$24+$R338*'10k &amp; MO'!K$30</f>
        <v>0</v>
      </c>
      <c r="AC338" s="349">
        <f>+$N338*'10k &amp; MO'!L$6+$O338*'10k &amp; MO'!L$12+$P338*'10k &amp; MO'!L$18+$Q338*'10k &amp; MO'!L$24+$R338*'10k &amp; MO'!L$30</f>
        <v>0</v>
      </c>
      <c r="AD338" s="350">
        <f>+S338*'10k &amp; MO'!O$6</f>
        <v>480.52200000000005</v>
      </c>
      <c r="AF338" s="192" t="str">
        <f t="shared" si="47"/>
        <v>4462017</v>
      </c>
      <c r="AG338" s="192">
        <f>+IFERROR(VLOOKUP($AF338,'Limited Loss'!$F$5:$P$124,AG$3,FALSE),0)</f>
        <v>0</v>
      </c>
      <c r="AH338" s="193">
        <f>+IFERROR(VLOOKUP($AF338,'Limited Loss'!$F$5:$P$124,AH$3,FALSE),0)</f>
        <v>0</v>
      </c>
      <c r="AI338" s="193">
        <f>+IFERROR(VLOOKUP($AF338,'Limited Loss'!$F$5:$P$124,AI$3,FALSE),0)</f>
        <v>0</v>
      </c>
      <c r="AJ338" s="193">
        <f>+IFERROR(VLOOKUP($AF338,'Limited Loss'!$F$5:$P$124,AJ$3,FALSE),0)</f>
        <v>0</v>
      </c>
      <c r="AK338" s="100">
        <f>+IFERROR(VLOOKUP($AF338,'Limited Loss'!$F$5:$P$124,AK$3,FALSE),0)</f>
        <v>0</v>
      </c>
      <c r="AL338" s="193">
        <f>+IFERROR(VLOOKUP($AF338,'Limited Loss'!$F$5:$P$124,AL$3,FALSE),0)</f>
        <v>0</v>
      </c>
      <c r="AM338" s="193">
        <f>+IFERROR(VLOOKUP($AF338,'Limited Loss'!$F$5:$P$124,AM$3,FALSE),0)</f>
        <v>0</v>
      </c>
      <c r="AN338" s="193">
        <f>+IFERROR(VLOOKUP($AF338,'Limited Loss'!$F$5:$P$124,AN$3,FALSE),0)</f>
        <v>0</v>
      </c>
      <c r="AO338" s="193">
        <f>+IFERROR(VLOOKUP($AF338,'Limited Loss'!$F$5:$P$124,AO$3,FALSE),0)</f>
        <v>0</v>
      </c>
      <c r="AP338" s="100">
        <f>+IFERROR(VLOOKUP($AF338,'Limited Loss'!$F$5:$P$124,AP$3,FALSE),0)</f>
        <v>0</v>
      </c>
      <c r="AQ338" s="353"/>
      <c r="AR338" s="331">
        <f t="shared" si="48"/>
        <v>446</v>
      </c>
      <c r="AS338" s="332">
        <f t="shared" si="48"/>
        <v>2017</v>
      </c>
      <c r="AT338" s="349">
        <f t="shared" si="46"/>
        <v>0</v>
      </c>
      <c r="AU338" s="349">
        <f t="shared" si="45"/>
        <v>0</v>
      </c>
      <c r="AV338" s="349">
        <f t="shared" si="45"/>
        <v>0</v>
      </c>
      <c r="AW338" s="349">
        <f t="shared" si="45"/>
        <v>0</v>
      </c>
      <c r="AX338" s="350">
        <f t="shared" si="45"/>
        <v>0</v>
      </c>
      <c r="AY338" s="349">
        <f t="shared" si="45"/>
        <v>0</v>
      </c>
      <c r="AZ338" s="349">
        <f t="shared" si="45"/>
        <v>0</v>
      </c>
      <c r="BA338" s="349">
        <f t="shared" si="45"/>
        <v>0</v>
      </c>
      <c r="BB338" s="349">
        <f t="shared" si="44"/>
        <v>0</v>
      </c>
      <c r="BC338" s="349">
        <f t="shared" si="44"/>
        <v>0</v>
      </c>
      <c r="BD338" s="350">
        <f t="shared" si="44"/>
        <v>480.52200000000005</v>
      </c>
      <c r="BE338" s="349">
        <f t="shared" si="50"/>
        <v>0</v>
      </c>
      <c r="BF338" s="375">
        <f t="shared" si="51"/>
        <v>0</v>
      </c>
      <c r="BG338" s="334">
        <f t="shared" si="52"/>
        <v>480.52200000000005</v>
      </c>
    </row>
    <row r="339" spans="1:59" x14ac:dyDescent="0.2">
      <c r="A339" s="326" t="str">
        <f t="shared" si="49"/>
        <v>4462018</v>
      </c>
      <c r="B339" s="331">
        <v>446</v>
      </c>
      <c r="C339" s="327">
        <v>2018</v>
      </c>
      <c r="D339" s="353">
        <f>+IFERROR(VLOOKUP($A339,Data_Loss!$A$2:$V$1180,6,FALSE),0)</f>
        <v>0</v>
      </c>
      <c r="E339" s="353">
        <f>+IFERROR(VLOOKUP($A339,Data_Loss!$A$2:$V$1180,7,FALSE),0)</f>
        <v>0</v>
      </c>
      <c r="F339" s="353">
        <f>+IFERROR(VLOOKUP($A339,Data_Loss!$A$2:$V$1180,8,FALSE),0)</f>
        <v>0</v>
      </c>
      <c r="G339" s="353">
        <f>+IFERROR(VLOOKUP($A339,Data_Loss!$A$2:$V$1180,9,FALSE),0)</f>
        <v>0</v>
      </c>
      <c r="H339" s="353">
        <f>+IFERROR(VLOOKUP($A339,Data_Loss!$A$2:$V$1180,10,FALSE),0)</f>
        <v>0</v>
      </c>
      <c r="I339" s="353">
        <f>+IFERROR(VLOOKUP($A339,Data_Loss!$A$2:$V$1300,12,FALSE),0)</f>
        <v>0</v>
      </c>
      <c r="J339" s="353">
        <f>+IFERROR(VLOOKUP($A339,Data_Loss!$A$2:$V$1300,13,FALSE),0)</f>
        <v>0</v>
      </c>
      <c r="K339" s="353">
        <f>+IFERROR(VLOOKUP($A339,Data_Loss!$A$2:$V$1300,14,FALSE),0)</f>
        <v>0</v>
      </c>
      <c r="L339" s="353">
        <f>+IFERROR(VLOOKUP($A339,Data_Loss!$A$2:$V$1300,15,FALSE),0)</f>
        <v>0</v>
      </c>
      <c r="M339" s="353">
        <f>+IFERROR(VLOOKUP($A339,Data_Loss!$A$2:$V$1300,16,FALSE),0)</f>
        <v>0</v>
      </c>
      <c r="N339" s="353">
        <f>+IFERROR(VLOOKUP($A339,Data_Loss!$A$2:$V$1300,17,FALSE),0)</f>
        <v>0</v>
      </c>
      <c r="O339" s="353">
        <f>+IFERROR(VLOOKUP($A339,Data_Loss!$A$2:$V$1300,18,FALSE),0)</f>
        <v>0</v>
      </c>
      <c r="P339" s="353">
        <f>+IFERROR(VLOOKUP($A339,Data_Loss!$A$2:$V$1300,19,FALSE),0)</f>
        <v>0</v>
      </c>
      <c r="Q339" s="353">
        <f>+IFERROR(VLOOKUP($A339,Data_Loss!$A$2:$V$1300,20,FALSE),0)</f>
        <v>0</v>
      </c>
      <c r="R339" s="353">
        <f>+IFERROR(VLOOKUP($A339,Data_Loss!$A$2:$V$1300,21,FALSE),0)</f>
        <v>0</v>
      </c>
      <c r="S339" s="353">
        <f>+IFERROR(VLOOKUP($A339,Data_Loss!$A$2:$V$1300,22,FALSE),0)</f>
        <v>0</v>
      </c>
      <c r="T339" s="191">
        <f>+$I339*'10k &amp; MO'!C$7+$J339*'10k &amp; MO'!C$13+$K339*'10k &amp; MO'!C$19+$L339*'10k &amp; MO'!C$25+$M339*'10k &amp; MO'!C$31</f>
        <v>0</v>
      </c>
      <c r="U339" s="349">
        <f>+$I339*'10k &amp; MO'!D$7+$J339*'10k &amp; MO'!D$13+$K339*'10k &amp; MO'!D$19+$L339*'10k &amp; MO'!D$25+$M339*'10k &amp; MO'!D$31</f>
        <v>0</v>
      </c>
      <c r="V339" s="349">
        <f>+$I339*'10k &amp; MO'!E$7+$J339*'10k &amp; MO'!E$13+$K339*'10k &amp; MO'!E$19+$L339*'10k &amp; MO'!E$25+$M339*'10k &amp; MO'!E$31</f>
        <v>0</v>
      </c>
      <c r="W339" s="349">
        <f>+$I339*'10k &amp; MO'!F$7+$J339*'10k &amp; MO'!F$13+$K339*'10k &amp; MO'!F$19+$L339*'10k &amp; MO'!F$25+$M339*'10k &amp; MO'!F$31</f>
        <v>0</v>
      </c>
      <c r="X339" s="349">
        <f>+$I339*'10k &amp; MO'!G$7+$J339*'10k &amp; MO'!G$13+$K339*'10k &amp; MO'!G$19+$L339*'10k &amp; MO'!G$25+$M339*'10k &amp; MO'!G$31</f>
        <v>0</v>
      </c>
      <c r="Y339" s="349">
        <f>+$N339*'10k &amp; MO'!H$7+$O339*'10k &amp; MO'!H$13+$P339*'10k &amp; MO'!H$19+$Q339*'10k &amp; MO'!H$25+$R339*'10k &amp; MO'!H$31</f>
        <v>0</v>
      </c>
      <c r="Z339" s="349">
        <f>+$N339*'10k &amp; MO'!I$7+$O339*'10k &amp; MO'!I$13+$P339*'10k &amp; MO'!I$19+$Q339*'10k &amp; MO'!I$25+$R339*'10k &amp; MO'!I$31</f>
        <v>0</v>
      </c>
      <c r="AA339" s="349">
        <f>+$N339*'10k &amp; MO'!J$7+$O339*'10k &amp; MO'!J$13+$P339*'10k &amp; MO'!J$19+$Q339*'10k &amp; MO'!J$25+$R339*'10k &amp; MO'!J$31</f>
        <v>0</v>
      </c>
      <c r="AB339" s="349">
        <f>+$N339*'10k &amp; MO'!K$7+$O339*'10k &amp; MO'!K$13+$P339*'10k &amp; MO'!K$19+$Q339*'10k &amp; MO'!K$25+$R339*'10k &amp; MO'!K$31</f>
        <v>0</v>
      </c>
      <c r="AC339" s="349">
        <f>+$N339*'10k &amp; MO'!L$7+$O339*'10k &amp; MO'!L$13+$P339*'10k &amp; MO'!L$19+$Q339*'10k &amp; MO'!L$25+$R339*'10k &amp; MO'!L$31</f>
        <v>0</v>
      </c>
      <c r="AD339" s="350">
        <f>+S339*'10k &amp; MO'!O$7</f>
        <v>0</v>
      </c>
      <c r="AF339" s="192" t="str">
        <f t="shared" si="47"/>
        <v>4462018</v>
      </c>
      <c r="AG339" s="192">
        <f>+IFERROR(VLOOKUP($AF339,'Limited Loss'!$F$5:$P$124,AG$3,FALSE),0)</f>
        <v>0</v>
      </c>
      <c r="AH339" s="193">
        <f>+IFERROR(VLOOKUP($AF339,'Limited Loss'!$F$5:$P$124,AH$3,FALSE),0)</f>
        <v>0</v>
      </c>
      <c r="AI339" s="193">
        <f>+IFERROR(VLOOKUP($AF339,'Limited Loss'!$F$5:$P$124,AI$3,FALSE),0)</f>
        <v>0</v>
      </c>
      <c r="AJ339" s="193">
        <f>+IFERROR(VLOOKUP($AF339,'Limited Loss'!$F$5:$P$124,AJ$3,FALSE),0)</f>
        <v>0</v>
      </c>
      <c r="AK339" s="100">
        <f>+IFERROR(VLOOKUP($AF339,'Limited Loss'!$F$5:$P$124,AK$3,FALSE),0)</f>
        <v>0</v>
      </c>
      <c r="AL339" s="193">
        <f>+IFERROR(VLOOKUP($AF339,'Limited Loss'!$F$5:$P$124,AL$3,FALSE),0)</f>
        <v>0</v>
      </c>
      <c r="AM339" s="193">
        <f>+IFERROR(VLOOKUP($AF339,'Limited Loss'!$F$5:$P$124,AM$3,FALSE),0)</f>
        <v>0</v>
      </c>
      <c r="AN339" s="193">
        <f>+IFERROR(VLOOKUP($AF339,'Limited Loss'!$F$5:$P$124,AN$3,FALSE),0)</f>
        <v>0</v>
      </c>
      <c r="AO339" s="193">
        <f>+IFERROR(VLOOKUP($AF339,'Limited Loss'!$F$5:$P$124,AO$3,FALSE),0)</f>
        <v>0</v>
      </c>
      <c r="AP339" s="100">
        <f>+IFERROR(VLOOKUP($AF339,'Limited Loss'!$F$5:$P$124,AP$3,FALSE),0)</f>
        <v>0</v>
      </c>
      <c r="AQ339" s="353"/>
      <c r="AR339" s="331">
        <f t="shared" si="48"/>
        <v>446</v>
      </c>
      <c r="AS339" s="332">
        <f t="shared" si="48"/>
        <v>2018</v>
      </c>
      <c r="AT339" s="349">
        <f t="shared" si="46"/>
        <v>0</v>
      </c>
      <c r="AU339" s="349">
        <f t="shared" si="45"/>
        <v>0</v>
      </c>
      <c r="AV339" s="349">
        <f t="shared" si="45"/>
        <v>0</v>
      </c>
      <c r="AW339" s="349">
        <f t="shared" si="45"/>
        <v>0</v>
      </c>
      <c r="AX339" s="350">
        <f t="shared" si="45"/>
        <v>0</v>
      </c>
      <c r="AY339" s="349">
        <f t="shared" si="45"/>
        <v>0</v>
      </c>
      <c r="AZ339" s="349">
        <f t="shared" si="45"/>
        <v>0</v>
      </c>
      <c r="BA339" s="349">
        <f t="shared" si="45"/>
        <v>0</v>
      </c>
      <c r="BB339" s="349">
        <f t="shared" si="44"/>
        <v>0</v>
      </c>
      <c r="BC339" s="349">
        <f t="shared" si="44"/>
        <v>0</v>
      </c>
      <c r="BD339" s="350">
        <f t="shared" si="44"/>
        <v>0</v>
      </c>
      <c r="BE339" s="349">
        <f t="shared" si="50"/>
        <v>0</v>
      </c>
      <c r="BF339" s="375">
        <f t="shared" si="51"/>
        <v>0</v>
      </c>
      <c r="BG339" s="334">
        <f t="shared" si="52"/>
        <v>0</v>
      </c>
    </row>
    <row r="340" spans="1:59" x14ac:dyDescent="0.2">
      <c r="A340" s="326" t="str">
        <f t="shared" si="49"/>
        <v>4492014</v>
      </c>
      <c r="B340" s="331">
        <v>449</v>
      </c>
      <c r="C340" s="327">
        <v>2014</v>
      </c>
      <c r="D340" s="353">
        <f>+IFERROR(VLOOKUP($A340,Data_Loss!$A$2:$V$1180,6,FALSE),0)</f>
        <v>0</v>
      </c>
      <c r="E340" s="353">
        <f>+IFERROR(VLOOKUP($A340,Data_Loss!$A$2:$V$1180,7,FALSE),0)</f>
        <v>0</v>
      </c>
      <c r="F340" s="353">
        <f>+IFERROR(VLOOKUP($A340,Data_Loss!$A$2:$V$1180,8,FALSE),0)</f>
        <v>0</v>
      </c>
      <c r="G340" s="353">
        <f>+IFERROR(VLOOKUP($A340,Data_Loss!$A$2:$V$1180,9,FALSE),0)</f>
        <v>0</v>
      </c>
      <c r="H340" s="353">
        <f>+IFERROR(VLOOKUP($A340,Data_Loss!$A$2:$V$1180,10,FALSE),0)</f>
        <v>0</v>
      </c>
      <c r="I340" s="353">
        <f>+IFERROR(VLOOKUP($A340,Data_Loss!$A$2:$V$1300,12,FALSE),0)</f>
        <v>0</v>
      </c>
      <c r="J340" s="353">
        <f>+IFERROR(VLOOKUP($A340,Data_Loss!$A$2:$V$1300,13,FALSE),0)</f>
        <v>0</v>
      </c>
      <c r="K340" s="353">
        <f>+IFERROR(VLOOKUP($A340,Data_Loss!$A$2:$V$1300,14,FALSE),0)</f>
        <v>0</v>
      </c>
      <c r="L340" s="353">
        <f>+IFERROR(VLOOKUP($A340,Data_Loss!$A$2:$V$1300,15,FALSE),0)</f>
        <v>0</v>
      </c>
      <c r="M340" s="353">
        <f>+IFERROR(VLOOKUP($A340,Data_Loss!$A$2:$V$1300,16,FALSE),0)</f>
        <v>0</v>
      </c>
      <c r="N340" s="353">
        <f>+IFERROR(VLOOKUP($A340,Data_Loss!$A$2:$V$1300,17,FALSE),0)</f>
        <v>0</v>
      </c>
      <c r="O340" s="353">
        <f>+IFERROR(VLOOKUP($A340,Data_Loss!$A$2:$V$1300,18,FALSE),0)</f>
        <v>0</v>
      </c>
      <c r="P340" s="353">
        <f>+IFERROR(VLOOKUP($A340,Data_Loss!$A$2:$V$1300,19,FALSE),0)</f>
        <v>0</v>
      </c>
      <c r="Q340" s="353">
        <f>+IFERROR(VLOOKUP($A340,Data_Loss!$A$2:$V$1300,20,FALSE),0)</f>
        <v>0</v>
      </c>
      <c r="R340" s="353">
        <f>+IFERROR(VLOOKUP($A340,Data_Loss!$A$2:$V$1300,21,FALSE),0)</f>
        <v>0</v>
      </c>
      <c r="S340" s="353">
        <f>+IFERROR(VLOOKUP($A340,Data_Loss!$A$2:$V$1300,22,FALSE),0)</f>
        <v>0</v>
      </c>
      <c r="T340" s="191">
        <f>+$I340*'10k &amp; MO'!C$3+$J340*'10k &amp; MO'!C$9+$K340*'10k &amp; MO'!C$15+$L340*'10k &amp; MO'!C$21+$M340*'10k &amp; MO'!C$27</f>
        <v>0</v>
      </c>
      <c r="U340" s="349">
        <f>+$I340*'10k &amp; MO'!D$3+$J340*'10k &amp; MO'!D$9+$K340*'10k &amp; MO'!D$15+$L340*'10k &amp; MO'!D$21+$M340*'10k &amp; MO'!D$27</f>
        <v>0</v>
      </c>
      <c r="V340" s="349">
        <f>+$I340*'10k &amp; MO'!E$3+$J340*'10k &amp; MO'!E$9+$K340*'10k &amp; MO'!E$15+$L340*'10k &amp; MO'!E$21+$M340*'10k &amp; MO'!E$27</f>
        <v>0</v>
      </c>
      <c r="W340" s="349">
        <f>+$I340*'10k &amp; MO'!F$3+$J340*'10k &amp; MO'!F$9+$K340*'10k &amp; MO'!F$15+$L340*'10k &amp; MO'!F$21+$M340*'10k &amp; MO'!F$27</f>
        <v>0</v>
      </c>
      <c r="X340" s="349">
        <f>+$I340*'10k &amp; MO'!G$3+$J340*'10k &amp; MO'!G$9+$K340*'10k &amp; MO'!G$15+$L340*'10k &amp; MO'!G$21+$M340*'10k &amp; MO'!G$27</f>
        <v>0</v>
      </c>
      <c r="Y340" s="349">
        <f>+$N340*'10k &amp; MO'!H$3+$O340*'10k &amp; MO'!H$9+$P340*'10k &amp; MO'!H$15+$Q340*'10k &amp; MO'!H$21+$R340*'10k &amp; MO'!H$27</f>
        <v>0</v>
      </c>
      <c r="Z340" s="349">
        <f>+$N340*'10k &amp; MO'!I$3+$O340*'10k &amp; MO'!I$9+$P340*'10k &amp; MO'!I$15+$Q340*'10k &amp; MO'!I$21+$R340*'10k &amp; MO'!I$27</f>
        <v>0</v>
      </c>
      <c r="AA340" s="349">
        <f>+$N340*'10k &amp; MO'!J$3+$O340*'10k &amp; MO'!J$9+$P340*'10k &amp; MO'!J$15+$Q340*'10k &amp; MO'!J$21+$R340*'10k &amp; MO'!J$27</f>
        <v>0</v>
      </c>
      <c r="AB340" s="349">
        <f>+$N340*'10k &amp; MO'!K$3+$O340*'10k &amp; MO'!K$9+$P340*'10k &amp; MO'!K$15+$Q340*'10k &amp; MO'!K$21+$R340*'10k &amp; MO'!K$27</f>
        <v>0</v>
      </c>
      <c r="AC340" s="349">
        <f>+$N340*'10k &amp; MO'!L$3+$O340*'10k &amp; MO'!L$9+$P340*'10k &amp; MO'!L$15+$Q340*'10k &amp; MO'!L$21+$R340*'10k &amp; MO'!L$27</f>
        <v>0</v>
      </c>
      <c r="AD340" s="350">
        <f>+S340*'10k &amp; MO'!O$3</f>
        <v>0</v>
      </c>
      <c r="AF340" s="192" t="str">
        <f t="shared" si="47"/>
        <v>4492014</v>
      </c>
      <c r="AG340" s="192">
        <f>+IFERROR(VLOOKUP($AF340,'Limited Loss'!$F$5:$P$124,AG$3,FALSE),0)</f>
        <v>0</v>
      </c>
      <c r="AH340" s="193">
        <f>+IFERROR(VLOOKUP($AF340,'Limited Loss'!$F$5:$P$124,AH$3,FALSE),0)</f>
        <v>0</v>
      </c>
      <c r="AI340" s="193">
        <f>+IFERROR(VLOOKUP($AF340,'Limited Loss'!$F$5:$P$124,AI$3,FALSE),0)</f>
        <v>0</v>
      </c>
      <c r="AJ340" s="193">
        <f>+IFERROR(VLOOKUP($AF340,'Limited Loss'!$F$5:$P$124,AJ$3,FALSE),0)</f>
        <v>0</v>
      </c>
      <c r="AK340" s="100">
        <f>+IFERROR(VLOOKUP($AF340,'Limited Loss'!$F$5:$P$124,AK$3,FALSE),0)</f>
        <v>0</v>
      </c>
      <c r="AL340" s="193">
        <f>+IFERROR(VLOOKUP($AF340,'Limited Loss'!$F$5:$P$124,AL$3,FALSE),0)</f>
        <v>0</v>
      </c>
      <c r="AM340" s="193">
        <f>+IFERROR(VLOOKUP($AF340,'Limited Loss'!$F$5:$P$124,AM$3,FALSE),0)</f>
        <v>0</v>
      </c>
      <c r="AN340" s="193">
        <f>+IFERROR(VLOOKUP($AF340,'Limited Loss'!$F$5:$P$124,AN$3,FALSE),0)</f>
        <v>0</v>
      </c>
      <c r="AO340" s="193">
        <f>+IFERROR(VLOOKUP($AF340,'Limited Loss'!$F$5:$P$124,AO$3,FALSE),0)</f>
        <v>0</v>
      </c>
      <c r="AP340" s="100">
        <f>+IFERROR(VLOOKUP($AF340,'Limited Loss'!$F$5:$P$124,AP$3,FALSE),0)</f>
        <v>0</v>
      </c>
      <c r="AQ340" s="353"/>
      <c r="AR340" s="331">
        <f t="shared" si="48"/>
        <v>449</v>
      </c>
      <c r="AS340" s="332">
        <f t="shared" si="48"/>
        <v>2014</v>
      </c>
      <c r="AT340" s="349">
        <f t="shared" si="46"/>
        <v>0</v>
      </c>
      <c r="AU340" s="349">
        <f t="shared" si="45"/>
        <v>0</v>
      </c>
      <c r="AV340" s="349">
        <f t="shared" si="45"/>
        <v>0</v>
      </c>
      <c r="AW340" s="349">
        <f t="shared" si="45"/>
        <v>0</v>
      </c>
      <c r="AX340" s="350">
        <f t="shared" si="45"/>
        <v>0</v>
      </c>
      <c r="AY340" s="349">
        <f t="shared" si="45"/>
        <v>0</v>
      </c>
      <c r="AZ340" s="349">
        <f t="shared" si="45"/>
        <v>0</v>
      </c>
      <c r="BA340" s="349">
        <f t="shared" si="45"/>
        <v>0</v>
      </c>
      <c r="BB340" s="349">
        <f t="shared" si="44"/>
        <v>0</v>
      </c>
      <c r="BC340" s="349">
        <f t="shared" si="44"/>
        <v>0</v>
      </c>
      <c r="BD340" s="350">
        <f t="shared" si="44"/>
        <v>0</v>
      </c>
      <c r="BE340" s="349">
        <f t="shared" si="50"/>
        <v>0</v>
      </c>
      <c r="BF340" s="375">
        <f t="shared" si="51"/>
        <v>0</v>
      </c>
      <c r="BG340" s="334">
        <f t="shared" si="52"/>
        <v>0</v>
      </c>
    </row>
    <row r="341" spans="1:59" x14ac:dyDescent="0.2">
      <c r="A341" s="326" t="str">
        <f t="shared" si="49"/>
        <v>4492015</v>
      </c>
      <c r="B341" s="331">
        <v>449</v>
      </c>
      <c r="C341" s="327">
        <v>2015</v>
      </c>
      <c r="D341" s="353">
        <f>+IFERROR(VLOOKUP($A341,Data_Loss!$A$2:$V$1180,6,FALSE),0)</f>
        <v>0</v>
      </c>
      <c r="E341" s="353">
        <f>+IFERROR(VLOOKUP($A341,Data_Loss!$A$2:$V$1180,7,FALSE),0)</f>
        <v>0</v>
      </c>
      <c r="F341" s="353">
        <f>+IFERROR(VLOOKUP($A341,Data_Loss!$A$2:$V$1180,8,FALSE),0)</f>
        <v>0</v>
      </c>
      <c r="G341" s="353">
        <f>+IFERROR(VLOOKUP($A341,Data_Loss!$A$2:$V$1180,9,FALSE),0)</f>
        <v>0</v>
      </c>
      <c r="H341" s="353">
        <f>+IFERROR(VLOOKUP($A341,Data_Loss!$A$2:$V$1180,10,FALSE),0)</f>
        <v>0</v>
      </c>
      <c r="I341" s="353">
        <f>+IFERROR(VLOOKUP($A341,Data_Loss!$A$2:$V$1300,12,FALSE),0)</f>
        <v>0</v>
      </c>
      <c r="J341" s="353">
        <f>+IFERROR(VLOOKUP($A341,Data_Loss!$A$2:$V$1300,13,FALSE),0)</f>
        <v>0</v>
      </c>
      <c r="K341" s="353">
        <f>+IFERROR(VLOOKUP($A341,Data_Loss!$A$2:$V$1300,14,FALSE),0)</f>
        <v>0</v>
      </c>
      <c r="L341" s="353">
        <f>+IFERROR(VLOOKUP($A341,Data_Loss!$A$2:$V$1300,15,FALSE),0)</f>
        <v>0</v>
      </c>
      <c r="M341" s="353">
        <f>+IFERROR(VLOOKUP($A341,Data_Loss!$A$2:$V$1300,16,FALSE),0)</f>
        <v>0</v>
      </c>
      <c r="N341" s="353">
        <f>+IFERROR(VLOOKUP($A341,Data_Loss!$A$2:$V$1300,17,FALSE),0)</f>
        <v>0</v>
      </c>
      <c r="O341" s="353">
        <f>+IFERROR(VLOOKUP($A341,Data_Loss!$A$2:$V$1300,18,FALSE),0)</f>
        <v>0</v>
      </c>
      <c r="P341" s="353">
        <f>+IFERROR(VLOOKUP($A341,Data_Loss!$A$2:$V$1300,19,FALSE),0)</f>
        <v>0</v>
      </c>
      <c r="Q341" s="353">
        <f>+IFERROR(VLOOKUP($A341,Data_Loss!$A$2:$V$1300,20,FALSE),0)</f>
        <v>0</v>
      </c>
      <c r="R341" s="353">
        <f>+IFERROR(VLOOKUP($A341,Data_Loss!$A$2:$V$1300,21,FALSE),0)</f>
        <v>0</v>
      </c>
      <c r="S341" s="353">
        <f>+IFERROR(VLOOKUP($A341,Data_Loss!$A$2:$V$1300,22,FALSE),0)</f>
        <v>0</v>
      </c>
      <c r="T341" s="191">
        <f>+$I341*'10k &amp; MO'!C$4+$J341*'10k &amp; MO'!C$10+$K341*'10k &amp; MO'!C$16+$L341*'10k &amp; MO'!C$22+$M341*'10k &amp; MO'!C$28</f>
        <v>0</v>
      </c>
      <c r="U341" s="349">
        <f>+$I341*'10k &amp; MO'!D$4+$J341*'10k &amp; MO'!D$10+$K341*'10k &amp; MO'!D$16+$L341*'10k &amp; MO'!D$22+$M341*'10k &amp; MO'!D$28</f>
        <v>0</v>
      </c>
      <c r="V341" s="349">
        <f>+$I341*'10k &amp; MO'!E$4+$J341*'10k &amp; MO'!E$10+$K341*'10k &amp; MO'!E$16+$L341*'10k &amp; MO'!E$22+$M341*'10k &amp; MO'!E$28</f>
        <v>0</v>
      </c>
      <c r="W341" s="349">
        <f>+$I341*'10k &amp; MO'!F$4+$J341*'10k &amp; MO'!F$10+$K341*'10k &amp; MO'!F$16+$L341*'10k &amp; MO'!F$22+$M341*'10k &amp; MO'!F$28</f>
        <v>0</v>
      </c>
      <c r="X341" s="349">
        <f>+$I341*'10k &amp; MO'!G$4+$J341*'10k &amp; MO'!G$10+$K341*'10k &amp; MO'!G$16+$L341*'10k &amp; MO'!G$22+$M341*'10k &amp; MO'!G$28</f>
        <v>0</v>
      </c>
      <c r="Y341" s="349">
        <f>+$N341*'10k &amp; MO'!H$4+$O341*'10k &amp; MO'!H$10+$P341*'10k &amp; MO'!H$16+$Q341*'10k &amp; MO'!H$22+$R341*'10k &amp; MO'!H$28</f>
        <v>0</v>
      </c>
      <c r="Z341" s="349">
        <f>+$N341*'10k &amp; MO'!I$4+$O341*'10k &amp; MO'!I$10+$P341*'10k &amp; MO'!I$16+$Q341*'10k &amp; MO'!I$22+$R341*'10k &amp; MO'!I$28</f>
        <v>0</v>
      </c>
      <c r="AA341" s="349">
        <f>+$N341*'10k &amp; MO'!J$4+$O341*'10k &amp; MO'!J$10+$P341*'10k &amp; MO'!J$16+$Q341*'10k &amp; MO'!J$22+$R341*'10k &amp; MO'!J$28</f>
        <v>0</v>
      </c>
      <c r="AB341" s="349">
        <f>+$N341*'10k &amp; MO'!K$4+$O341*'10k &amp; MO'!K$10+$P341*'10k &amp; MO'!K$16+$Q341*'10k &amp; MO'!K$22+$R341*'10k &amp; MO'!K$28</f>
        <v>0</v>
      </c>
      <c r="AC341" s="349">
        <f>+$N341*'10k &amp; MO'!L$4+$O341*'10k &amp; MO'!L$10+$P341*'10k &amp; MO'!L$16+$Q341*'10k &amp; MO'!L$22+$R341*'10k &amp; MO'!L$28</f>
        <v>0</v>
      </c>
      <c r="AD341" s="350">
        <f>+S341*'10k &amp; MO'!O$4</f>
        <v>0</v>
      </c>
      <c r="AF341" s="192" t="str">
        <f t="shared" si="47"/>
        <v>4492015</v>
      </c>
      <c r="AG341" s="192">
        <f>+IFERROR(VLOOKUP($AF341,'Limited Loss'!$F$5:$P$124,AG$3,FALSE),0)</f>
        <v>0</v>
      </c>
      <c r="AH341" s="193">
        <f>+IFERROR(VLOOKUP($AF341,'Limited Loss'!$F$5:$P$124,AH$3,FALSE),0)</f>
        <v>0</v>
      </c>
      <c r="AI341" s="193">
        <f>+IFERROR(VLOOKUP($AF341,'Limited Loss'!$F$5:$P$124,AI$3,FALSE),0)</f>
        <v>0</v>
      </c>
      <c r="AJ341" s="193">
        <f>+IFERROR(VLOOKUP($AF341,'Limited Loss'!$F$5:$P$124,AJ$3,FALSE),0)</f>
        <v>0</v>
      </c>
      <c r="AK341" s="100">
        <f>+IFERROR(VLOOKUP($AF341,'Limited Loss'!$F$5:$P$124,AK$3,FALSE),0)</f>
        <v>0</v>
      </c>
      <c r="AL341" s="193">
        <f>+IFERROR(VLOOKUP($AF341,'Limited Loss'!$F$5:$P$124,AL$3,FALSE),0)</f>
        <v>0</v>
      </c>
      <c r="AM341" s="193">
        <f>+IFERROR(VLOOKUP($AF341,'Limited Loss'!$F$5:$P$124,AM$3,FALSE),0)</f>
        <v>0</v>
      </c>
      <c r="AN341" s="193">
        <f>+IFERROR(VLOOKUP($AF341,'Limited Loss'!$F$5:$P$124,AN$3,FALSE),0)</f>
        <v>0</v>
      </c>
      <c r="AO341" s="193">
        <f>+IFERROR(VLOOKUP($AF341,'Limited Loss'!$F$5:$P$124,AO$3,FALSE),0)</f>
        <v>0</v>
      </c>
      <c r="AP341" s="100">
        <f>+IFERROR(VLOOKUP($AF341,'Limited Loss'!$F$5:$P$124,AP$3,FALSE),0)</f>
        <v>0</v>
      </c>
      <c r="AQ341" s="353"/>
      <c r="AR341" s="331">
        <f t="shared" si="48"/>
        <v>449</v>
      </c>
      <c r="AS341" s="332">
        <f t="shared" si="48"/>
        <v>2015</v>
      </c>
      <c r="AT341" s="349">
        <f t="shared" si="46"/>
        <v>0</v>
      </c>
      <c r="AU341" s="349">
        <f t="shared" si="45"/>
        <v>0</v>
      </c>
      <c r="AV341" s="349">
        <f t="shared" si="45"/>
        <v>0</v>
      </c>
      <c r="AW341" s="349">
        <f t="shared" si="45"/>
        <v>0</v>
      </c>
      <c r="AX341" s="350">
        <f t="shared" si="45"/>
        <v>0</v>
      </c>
      <c r="AY341" s="349">
        <f t="shared" si="45"/>
        <v>0</v>
      </c>
      <c r="AZ341" s="349">
        <f t="shared" si="45"/>
        <v>0</v>
      </c>
      <c r="BA341" s="349">
        <f t="shared" si="45"/>
        <v>0</v>
      </c>
      <c r="BB341" s="349">
        <f t="shared" si="44"/>
        <v>0</v>
      </c>
      <c r="BC341" s="349">
        <f t="shared" si="44"/>
        <v>0</v>
      </c>
      <c r="BD341" s="350">
        <f t="shared" si="44"/>
        <v>0</v>
      </c>
      <c r="BE341" s="349">
        <f t="shared" si="50"/>
        <v>0</v>
      </c>
      <c r="BF341" s="375">
        <f t="shared" si="51"/>
        <v>0</v>
      </c>
      <c r="BG341" s="334">
        <f t="shared" si="52"/>
        <v>0</v>
      </c>
    </row>
    <row r="342" spans="1:59" x14ac:dyDescent="0.2">
      <c r="A342" s="326" t="str">
        <f t="shared" si="49"/>
        <v>4492016</v>
      </c>
      <c r="B342" s="331">
        <v>449</v>
      </c>
      <c r="C342" s="327">
        <v>2016</v>
      </c>
      <c r="D342" s="353">
        <f>+IFERROR(VLOOKUP($A342,Data_Loss!$A$2:$V$1180,6,FALSE),0)</f>
        <v>0</v>
      </c>
      <c r="E342" s="353">
        <f>+IFERROR(VLOOKUP($A342,Data_Loss!$A$2:$V$1180,7,FALSE),0)</f>
        <v>0</v>
      </c>
      <c r="F342" s="353">
        <f>+IFERROR(VLOOKUP($A342,Data_Loss!$A$2:$V$1180,8,FALSE),0)</f>
        <v>0</v>
      </c>
      <c r="G342" s="353">
        <f>+IFERROR(VLOOKUP($A342,Data_Loss!$A$2:$V$1180,9,FALSE),0)</f>
        <v>0</v>
      </c>
      <c r="H342" s="353">
        <f>+IFERROR(VLOOKUP($A342,Data_Loss!$A$2:$V$1180,10,FALSE),0)</f>
        <v>0</v>
      </c>
      <c r="I342" s="353">
        <f>+IFERROR(VLOOKUP($A342,Data_Loss!$A$2:$V$1300,12,FALSE),0)</f>
        <v>0</v>
      </c>
      <c r="J342" s="353">
        <f>+IFERROR(VLOOKUP($A342,Data_Loss!$A$2:$V$1300,13,FALSE),0)</f>
        <v>0</v>
      </c>
      <c r="K342" s="353">
        <f>+IFERROR(VLOOKUP($A342,Data_Loss!$A$2:$V$1300,14,FALSE),0)</f>
        <v>0</v>
      </c>
      <c r="L342" s="353">
        <f>+IFERROR(VLOOKUP($A342,Data_Loss!$A$2:$V$1300,15,FALSE),0)</f>
        <v>0</v>
      </c>
      <c r="M342" s="353">
        <f>+IFERROR(VLOOKUP($A342,Data_Loss!$A$2:$V$1300,16,FALSE),0)</f>
        <v>0</v>
      </c>
      <c r="N342" s="353">
        <f>+IFERROR(VLOOKUP($A342,Data_Loss!$A$2:$V$1300,17,FALSE),0)</f>
        <v>0</v>
      </c>
      <c r="O342" s="353">
        <f>+IFERROR(VLOOKUP($A342,Data_Loss!$A$2:$V$1300,18,FALSE),0)</f>
        <v>0</v>
      </c>
      <c r="P342" s="353">
        <f>+IFERROR(VLOOKUP($A342,Data_Loss!$A$2:$V$1300,19,FALSE),0)</f>
        <v>0</v>
      </c>
      <c r="Q342" s="353">
        <f>+IFERROR(VLOOKUP($A342,Data_Loss!$A$2:$V$1300,20,FALSE),0)</f>
        <v>0</v>
      </c>
      <c r="R342" s="353">
        <f>+IFERROR(VLOOKUP($A342,Data_Loss!$A$2:$V$1300,21,FALSE),0)</f>
        <v>0</v>
      </c>
      <c r="S342" s="353">
        <f>+IFERROR(VLOOKUP($A342,Data_Loss!$A$2:$V$1300,22,FALSE),0)</f>
        <v>0</v>
      </c>
      <c r="T342" s="191">
        <f>+$I342*'10k &amp; MO'!C$5+$J342*'10k &amp; MO'!C$11+$K342*'10k &amp; MO'!C$17+$L342*'10k &amp; MO'!C$23+$M342*'10k &amp; MO'!C$29</f>
        <v>0</v>
      </c>
      <c r="U342" s="349">
        <f>+$I342*'10k &amp; MO'!D$5+$J342*'10k &amp; MO'!D$11+$K342*'10k &amp; MO'!D$17+$L342*'10k &amp; MO'!D$23+$M342*'10k &amp; MO'!D$29</f>
        <v>0</v>
      </c>
      <c r="V342" s="349">
        <f>+$I342*'10k &amp; MO'!E$5+$J342*'10k &amp; MO'!E$11+$K342*'10k &amp; MO'!E$17+$L342*'10k &amp; MO'!E$23+$M342*'10k &amp; MO'!E$29</f>
        <v>0</v>
      </c>
      <c r="W342" s="349">
        <f>+$I342*'10k &amp; MO'!F$5+$J342*'10k &amp; MO'!F$11+$K342*'10k &amp; MO'!F$17+$L342*'10k &amp; MO'!F$23+$M342*'10k &amp; MO'!F$29</f>
        <v>0</v>
      </c>
      <c r="X342" s="349">
        <f>+$I342*'10k &amp; MO'!G$5+$J342*'10k &amp; MO'!G$11+$K342*'10k &amp; MO'!G$17+$L342*'10k &amp; MO'!G$23+$M342*'10k &amp; MO'!G$29</f>
        <v>0</v>
      </c>
      <c r="Y342" s="349">
        <f>+$N342*'10k &amp; MO'!H$5+$O342*'10k &amp; MO'!H$11+$P342*'10k &amp; MO'!H$17+$Q342*'10k &amp; MO'!H$23+$R342*'10k &amp; MO'!H$29</f>
        <v>0</v>
      </c>
      <c r="Z342" s="349">
        <f>+$N342*'10k &amp; MO'!I$5+$O342*'10k &amp; MO'!I$11+$P342*'10k &amp; MO'!I$17+$Q342*'10k &amp; MO'!I$23+$R342*'10k &amp; MO'!I$29</f>
        <v>0</v>
      </c>
      <c r="AA342" s="349">
        <f>+$N342*'10k &amp; MO'!J$5+$O342*'10k &amp; MO'!J$11+$P342*'10k &amp; MO'!J$17+$Q342*'10k &amp; MO'!J$23+$R342*'10k &amp; MO'!J$29</f>
        <v>0</v>
      </c>
      <c r="AB342" s="349">
        <f>+$N342*'10k &amp; MO'!K$5+$O342*'10k &amp; MO'!K$11+$P342*'10k &amp; MO'!K$17+$Q342*'10k &amp; MO'!K$23+$R342*'10k &amp; MO'!K$29</f>
        <v>0</v>
      </c>
      <c r="AC342" s="349">
        <f>+$N342*'10k &amp; MO'!L$5+$O342*'10k &amp; MO'!L$11+$P342*'10k &amp; MO'!L$17+$Q342*'10k &amp; MO'!L$23+$R342*'10k &amp; MO'!L$29</f>
        <v>0</v>
      </c>
      <c r="AD342" s="350">
        <f>+S342*'10k &amp; MO'!O$5</f>
        <v>0</v>
      </c>
      <c r="AF342" s="192" t="str">
        <f t="shared" si="47"/>
        <v>4492016</v>
      </c>
      <c r="AG342" s="192">
        <f>+IFERROR(VLOOKUP($AF342,'Limited Loss'!$F$5:$P$124,AG$3,FALSE),0)</f>
        <v>0</v>
      </c>
      <c r="AH342" s="193">
        <f>+IFERROR(VLOOKUP($AF342,'Limited Loss'!$F$5:$P$124,AH$3,FALSE),0)</f>
        <v>0</v>
      </c>
      <c r="AI342" s="193">
        <f>+IFERROR(VLOOKUP($AF342,'Limited Loss'!$F$5:$P$124,AI$3,FALSE),0)</f>
        <v>0</v>
      </c>
      <c r="AJ342" s="193">
        <f>+IFERROR(VLOOKUP($AF342,'Limited Loss'!$F$5:$P$124,AJ$3,FALSE),0)</f>
        <v>0</v>
      </c>
      <c r="AK342" s="100">
        <f>+IFERROR(VLOOKUP($AF342,'Limited Loss'!$F$5:$P$124,AK$3,FALSE),0)</f>
        <v>0</v>
      </c>
      <c r="AL342" s="193">
        <f>+IFERROR(VLOOKUP($AF342,'Limited Loss'!$F$5:$P$124,AL$3,FALSE),0)</f>
        <v>0</v>
      </c>
      <c r="AM342" s="193">
        <f>+IFERROR(VLOOKUP($AF342,'Limited Loss'!$F$5:$P$124,AM$3,FALSE),0)</f>
        <v>0</v>
      </c>
      <c r="AN342" s="193">
        <f>+IFERROR(VLOOKUP($AF342,'Limited Loss'!$F$5:$P$124,AN$3,FALSE),0)</f>
        <v>0</v>
      </c>
      <c r="AO342" s="193">
        <f>+IFERROR(VLOOKUP($AF342,'Limited Loss'!$F$5:$P$124,AO$3,FALSE),0)</f>
        <v>0</v>
      </c>
      <c r="AP342" s="100">
        <f>+IFERROR(VLOOKUP($AF342,'Limited Loss'!$F$5:$P$124,AP$3,FALSE),0)</f>
        <v>0</v>
      </c>
      <c r="AQ342" s="353"/>
      <c r="AR342" s="331">
        <f t="shared" si="48"/>
        <v>449</v>
      </c>
      <c r="AS342" s="332">
        <f t="shared" si="48"/>
        <v>2016</v>
      </c>
      <c r="AT342" s="349">
        <f t="shared" si="46"/>
        <v>0</v>
      </c>
      <c r="AU342" s="349">
        <f t="shared" si="45"/>
        <v>0</v>
      </c>
      <c r="AV342" s="349">
        <f t="shared" si="45"/>
        <v>0</v>
      </c>
      <c r="AW342" s="349">
        <f t="shared" si="45"/>
        <v>0</v>
      </c>
      <c r="AX342" s="350">
        <f t="shared" si="45"/>
        <v>0</v>
      </c>
      <c r="AY342" s="349">
        <f t="shared" si="45"/>
        <v>0</v>
      </c>
      <c r="AZ342" s="349">
        <f t="shared" si="45"/>
        <v>0</v>
      </c>
      <c r="BA342" s="349">
        <f t="shared" si="45"/>
        <v>0</v>
      </c>
      <c r="BB342" s="349">
        <f t="shared" si="44"/>
        <v>0</v>
      </c>
      <c r="BC342" s="349">
        <f t="shared" si="44"/>
        <v>0</v>
      </c>
      <c r="BD342" s="350">
        <f t="shared" si="44"/>
        <v>0</v>
      </c>
      <c r="BE342" s="349">
        <f t="shared" si="50"/>
        <v>0</v>
      </c>
      <c r="BF342" s="375">
        <f t="shared" si="51"/>
        <v>0</v>
      </c>
      <c r="BG342" s="334">
        <f t="shared" si="52"/>
        <v>0</v>
      </c>
    </row>
    <row r="343" spans="1:59" x14ac:dyDescent="0.2">
      <c r="A343" s="326" t="str">
        <f t="shared" si="49"/>
        <v>4492017</v>
      </c>
      <c r="B343" s="331">
        <v>449</v>
      </c>
      <c r="C343" s="327">
        <v>2017</v>
      </c>
      <c r="D343" s="353">
        <f>+IFERROR(VLOOKUP($A343,Data_Loss!$A$2:$V$1180,6,FALSE),0)</f>
        <v>0</v>
      </c>
      <c r="E343" s="353">
        <f>+IFERROR(VLOOKUP($A343,Data_Loss!$A$2:$V$1180,7,FALSE),0)</f>
        <v>0</v>
      </c>
      <c r="F343" s="353">
        <f>+IFERROR(VLOOKUP($A343,Data_Loss!$A$2:$V$1180,8,FALSE),0)</f>
        <v>0</v>
      </c>
      <c r="G343" s="353">
        <f>+IFERROR(VLOOKUP($A343,Data_Loss!$A$2:$V$1180,9,FALSE),0)</f>
        <v>0</v>
      </c>
      <c r="H343" s="353">
        <f>+IFERROR(VLOOKUP($A343,Data_Loss!$A$2:$V$1180,10,FALSE),0)</f>
        <v>0</v>
      </c>
      <c r="I343" s="353">
        <f>+IFERROR(VLOOKUP($A343,Data_Loss!$A$2:$V$1300,12,FALSE),0)</f>
        <v>0</v>
      </c>
      <c r="J343" s="353">
        <f>+IFERROR(VLOOKUP($A343,Data_Loss!$A$2:$V$1300,13,FALSE),0)</f>
        <v>0</v>
      </c>
      <c r="K343" s="353">
        <f>+IFERROR(VLOOKUP($A343,Data_Loss!$A$2:$V$1300,14,FALSE),0)</f>
        <v>0</v>
      </c>
      <c r="L343" s="353">
        <f>+IFERROR(VLOOKUP($A343,Data_Loss!$A$2:$V$1300,15,FALSE),0)</f>
        <v>0</v>
      </c>
      <c r="M343" s="353">
        <f>+IFERROR(VLOOKUP($A343,Data_Loss!$A$2:$V$1300,16,FALSE),0)</f>
        <v>0</v>
      </c>
      <c r="N343" s="353">
        <f>+IFERROR(VLOOKUP($A343,Data_Loss!$A$2:$V$1300,17,FALSE),0)</f>
        <v>0</v>
      </c>
      <c r="O343" s="353">
        <f>+IFERROR(VLOOKUP($A343,Data_Loss!$A$2:$V$1300,18,FALSE),0)</f>
        <v>0</v>
      </c>
      <c r="P343" s="353">
        <f>+IFERROR(VLOOKUP($A343,Data_Loss!$A$2:$V$1300,19,FALSE),0)</f>
        <v>0</v>
      </c>
      <c r="Q343" s="353">
        <f>+IFERROR(VLOOKUP($A343,Data_Loss!$A$2:$V$1300,20,FALSE),0)</f>
        <v>0</v>
      </c>
      <c r="R343" s="353">
        <f>+IFERROR(VLOOKUP($A343,Data_Loss!$A$2:$V$1300,21,FALSE),0)</f>
        <v>0</v>
      </c>
      <c r="S343" s="353">
        <f>+IFERROR(VLOOKUP($A343,Data_Loss!$A$2:$V$1300,22,FALSE),0)</f>
        <v>0</v>
      </c>
      <c r="T343" s="191">
        <f>+$I343*'10k &amp; MO'!C$6+$J343*'10k &amp; MO'!C$12+$K343*'10k &amp; MO'!C$18+$L343*'10k &amp; MO'!C$24+$M343*'10k &amp; MO'!C$30</f>
        <v>0</v>
      </c>
      <c r="U343" s="349">
        <f>+$I343*'10k &amp; MO'!D$6+$J343*'10k &amp; MO'!D$12+$K343*'10k &amp; MO'!D$18+$L343*'10k &amp; MO'!D$24+$M343*'10k &amp; MO'!D$30</f>
        <v>0</v>
      </c>
      <c r="V343" s="349">
        <f>+$I343*'10k &amp; MO'!E$6+$J343*'10k &amp; MO'!E$12+$K343*'10k &amp; MO'!E$18+$L343*'10k &amp; MO'!E$24+$M343*'10k &amp; MO'!E$30</f>
        <v>0</v>
      </c>
      <c r="W343" s="349">
        <f>+$I343*'10k &amp; MO'!F$6+$J343*'10k &amp; MO'!F$12+$K343*'10k &amp; MO'!F$18+$L343*'10k &amp; MO'!F$24+$M343*'10k &amp; MO'!F$30</f>
        <v>0</v>
      </c>
      <c r="X343" s="349">
        <f>+$I343*'10k &amp; MO'!G$6+$J343*'10k &amp; MO'!G$12+$K343*'10k &amp; MO'!G$18+$L343*'10k &amp; MO'!G$24+$M343*'10k &amp; MO'!G$30</f>
        <v>0</v>
      </c>
      <c r="Y343" s="349">
        <f>+$N343*'10k &amp; MO'!H$6+$O343*'10k &amp; MO'!H$12+$P343*'10k &amp; MO'!H$18+$Q343*'10k &amp; MO'!H$24+$R343*'10k &amp; MO'!H$30</f>
        <v>0</v>
      </c>
      <c r="Z343" s="349">
        <f>+$N343*'10k &amp; MO'!I$6+$O343*'10k &amp; MO'!I$12+$P343*'10k &amp; MO'!I$18+$Q343*'10k &amp; MO'!I$24+$R343*'10k &amp; MO'!I$30</f>
        <v>0</v>
      </c>
      <c r="AA343" s="349">
        <f>+$N343*'10k &amp; MO'!J$6+$O343*'10k &amp; MO'!J$12+$P343*'10k &amp; MO'!J$18+$Q343*'10k &amp; MO'!J$24+$R343*'10k &amp; MO'!J$30</f>
        <v>0</v>
      </c>
      <c r="AB343" s="349">
        <f>+$N343*'10k &amp; MO'!K$6+$O343*'10k &amp; MO'!K$12+$P343*'10k &amp; MO'!K$18+$Q343*'10k &amp; MO'!K$24+$R343*'10k &amp; MO'!K$30</f>
        <v>0</v>
      </c>
      <c r="AC343" s="349">
        <f>+$N343*'10k &amp; MO'!L$6+$O343*'10k &amp; MO'!L$12+$P343*'10k &amp; MO'!L$18+$Q343*'10k &amp; MO'!L$24+$R343*'10k &amp; MO'!L$30</f>
        <v>0</v>
      </c>
      <c r="AD343" s="350">
        <f>+S343*'10k &amp; MO'!O$6</f>
        <v>0</v>
      </c>
      <c r="AF343" s="192" t="str">
        <f t="shared" si="47"/>
        <v>4492017</v>
      </c>
      <c r="AG343" s="192">
        <f>+IFERROR(VLOOKUP($AF343,'Limited Loss'!$F$5:$P$124,AG$3,FALSE),0)</f>
        <v>0</v>
      </c>
      <c r="AH343" s="193">
        <f>+IFERROR(VLOOKUP($AF343,'Limited Loss'!$F$5:$P$124,AH$3,FALSE),0)</f>
        <v>0</v>
      </c>
      <c r="AI343" s="193">
        <f>+IFERROR(VLOOKUP($AF343,'Limited Loss'!$F$5:$P$124,AI$3,FALSE),0)</f>
        <v>0</v>
      </c>
      <c r="AJ343" s="193">
        <f>+IFERROR(VLOOKUP($AF343,'Limited Loss'!$F$5:$P$124,AJ$3,FALSE),0)</f>
        <v>0</v>
      </c>
      <c r="AK343" s="100">
        <f>+IFERROR(VLOOKUP($AF343,'Limited Loss'!$F$5:$P$124,AK$3,FALSE),0)</f>
        <v>0</v>
      </c>
      <c r="AL343" s="193">
        <f>+IFERROR(VLOOKUP($AF343,'Limited Loss'!$F$5:$P$124,AL$3,FALSE),0)</f>
        <v>0</v>
      </c>
      <c r="AM343" s="193">
        <f>+IFERROR(VLOOKUP($AF343,'Limited Loss'!$F$5:$P$124,AM$3,FALSE),0)</f>
        <v>0</v>
      </c>
      <c r="AN343" s="193">
        <f>+IFERROR(VLOOKUP($AF343,'Limited Loss'!$F$5:$P$124,AN$3,FALSE),0)</f>
        <v>0</v>
      </c>
      <c r="AO343" s="193">
        <f>+IFERROR(VLOOKUP($AF343,'Limited Loss'!$F$5:$P$124,AO$3,FALSE),0)</f>
        <v>0</v>
      </c>
      <c r="AP343" s="100">
        <f>+IFERROR(VLOOKUP($AF343,'Limited Loss'!$F$5:$P$124,AP$3,FALSE),0)</f>
        <v>0</v>
      </c>
      <c r="AQ343" s="353"/>
      <c r="AR343" s="331">
        <f t="shared" si="48"/>
        <v>449</v>
      </c>
      <c r="AS343" s="332">
        <f t="shared" si="48"/>
        <v>2017</v>
      </c>
      <c r="AT343" s="349">
        <f t="shared" si="46"/>
        <v>0</v>
      </c>
      <c r="AU343" s="349">
        <f t="shared" si="45"/>
        <v>0</v>
      </c>
      <c r="AV343" s="349">
        <f t="shared" si="45"/>
        <v>0</v>
      </c>
      <c r="AW343" s="349">
        <f t="shared" si="45"/>
        <v>0</v>
      </c>
      <c r="AX343" s="350">
        <f t="shared" si="45"/>
        <v>0</v>
      </c>
      <c r="AY343" s="349">
        <f t="shared" si="45"/>
        <v>0</v>
      </c>
      <c r="AZ343" s="349">
        <f t="shared" si="45"/>
        <v>0</v>
      </c>
      <c r="BA343" s="349">
        <f t="shared" si="45"/>
        <v>0</v>
      </c>
      <c r="BB343" s="349">
        <f t="shared" si="44"/>
        <v>0</v>
      </c>
      <c r="BC343" s="349">
        <f t="shared" si="44"/>
        <v>0</v>
      </c>
      <c r="BD343" s="350">
        <f t="shared" si="44"/>
        <v>0</v>
      </c>
      <c r="BE343" s="349">
        <f t="shared" si="50"/>
        <v>0</v>
      </c>
      <c r="BF343" s="375">
        <f t="shared" si="51"/>
        <v>0</v>
      </c>
      <c r="BG343" s="334">
        <f t="shared" si="52"/>
        <v>0</v>
      </c>
    </row>
    <row r="344" spans="1:59" x14ac:dyDescent="0.2">
      <c r="A344" s="326" t="str">
        <f t="shared" si="49"/>
        <v>4492018</v>
      </c>
      <c r="B344" s="331">
        <v>449</v>
      </c>
      <c r="C344" s="327">
        <v>2018</v>
      </c>
      <c r="D344" s="353">
        <f>+IFERROR(VLOOKUP($A344,Data_Loss!$A$2:$V$1180,6,FALSE),0)</f>
        <v>0</v>
      </c>
      <c r="E344" s="353">
        <f>+IFERROR(VLOOKUP($A344,Data_Loss!$A$2:$V$1180,7,FALSE),0)</f>
        <v>0</v>
      </c>
      <c r="F344" s="353">
        <f>+IFERROR(VLOOKUP($A344,Data_Loss!$A$2:$V$1180,8,FALSE),0)</f>
        <v>0</v>
      </c>
      <c r="G344" s="353">
        <f>+IFERROR(VLOOKUP($A344,Data_Loss!$A$2:$V$1180,9,FALSE),0)</f>
        <v>0</v>
      </c>
      <c r="H344" s="353">
        <f>+IFERROR(VLOOKUP($A344,Data_Loss!$A$2:$V$1180,10,FALSE),0)</f>
        <v>0</v>
      </c>
      <c r="I344" s="353">
        <f>+IFERROR(VLOOKUP($A344,Data_Loss!$A$2:$V$1300,12,FALSE),0)</f>
        <v>0</v>
      </c>
      <c r="J344" s="353">
        <f>+IFERROR(VLOOKUP($A344,Data_Loss!$A$2:$V$1300,13,FALSE),0)</f>
        <v>0</v>
      </c>
      <c r="K344" s="353">
        <f>+IFERROR(VLOOKUP($A344,Data_Loss!$A$2:$V$1300,14,FALSE),0)</f>
        <v>0</v>
      </c>
      <c r="L344" s="353">
        <f>+IFERROR(VLOOKUP($A344,Data_Loss!$A$2:$V$1300,15,FALSE),0)</f>
        <v>0</v>
      </c>
      <c r="M344" s="353">
        <f>+IFERROR(VLOOKUP($A344,Data_Loss!$A$2:$V$1300,16,FALSE),0)</f>
        <v>0</v>
      </c>
      <c r="N344" s="353">
        <f>+IFERROR(VLOOKUP($A344,Data_Loss!$A$2:$V$1300,17,FALSE),0)</f>
        <v>0</v>
      </c>
      <c r="O344" s="353">
        <f>+IFERROR(VLOOKUP($A344,Data_Loss!$A$2:$V$1300,18,FALSE),0)</f>
        <v>0</v>
      </c>
      <c r="P344" s="353">
        <f>+IFERROR(VLOOKUP($A344,Data_Loss!$A$2:$V$1300,19,FALSE),0)</f>
        <v>0</v>
      </c>
      <c r="Q344" s="353">
        <f>+IFERROR(VLOOKUP($A344,Data_Loss!$A$2:$V$1300,20,FALSE),0)</f>
        <v>0</v>
      </c>
      <c r="R344" s="353">
        <f>+IFERROR(VLOOKUP($A344,Data_Loss!$A$2:$V$1300,21,FALSE),0)</f>
        <v>0</v>
      </c>
      <c r="S344" s="353">
        <f>+IFERROR(VLOOKUP($A344,Data_Loss!$A$2:$V$1300,22,FALSE),0)</f>
        <v>0</v>
      </c>
      <c r="T344" s="191">
        <f>+$I344*'10k &amp; MO'!C$7+$J344*'10k &amp; MO'!C$13+$K344*'10k &amp; MO'!C$19+$L344*'10k &amp; MO'!C$25+$M344*'10k &amp; MO'!C$31</f>
        <v>0</v>
      </c>
      <c r="U344" s="349">
        <f>+$I344*'10k &amp; MO'!D$7+$J344*'10k &amp; MO'!D$13+$K344*'10k &amp; MO'!D$19+$L344*'10k &amp; MO'!D$25+$M344*'10k &amp; MO'!D$31</f>
        <v>0</v>
      </c>
      <c r="V344" s="349">
        <f>+$I344*'10k &amp; MO'!E$7+$J344*'10k &amp; MO'!E$13+$K344*'10k &amp; MO'!E$19+$L344*'10k &amp; MO'!E$25+$M344*'10k &amp; MO'!E$31</f>
        <v>0</v>
      </c>
      <c r="W344" s="349">
        <f>+$I344*'10k &amp; MO'!F$7+$J344*'10k &amp; MO'!F$13+$K344*'10k &amp; MO'!F$19+$L344*'10k &amp; MO'!F$25+$M344*'10k &amp; MO'!F$31</f>
        <v>0</v>
      </c>
      <c r="X344" s="349">
        <f>+$I344*'10k &amp; MO'!G$7+$J344*'10k &amp; MO'!G$13+$K344*'10k &amp; MO'!G$19+$L344*'10k &amp; MO'!G$25+$M344*'10k &amp; MO'!G$31</f>
        <v>0</v>
      </c>
      <c r="Y344" s="349">
        <f>+$N344*'10k &amp; MO'!H$7+$O344*'10k &amp; MO'!H$13+$P344*'10k &amp; MO'!H$19+$Q344*'10k &amp; MO'!H$25+$R344*'10k &amp; MO'!H$31</f>
        <v>0</v>
      </c>
      <c r="Z344" s="349">
        <f>+$N344*'10k &amp; MO'!I$7+$O344*'10k &amp; MO'!I$13+$P344*'10k &amp; MO'!I$19+$Q344*'10k &amp; MO'!I$25+$R344*'10k &amp; MO'!I$31</f>
        <v>0</v>
      </c>
      <c r="AA344" s="349">
        <f>+$N344*'10k &amp; MO'!J$7+$O344*'10k &amp; MO'!J$13+$P344*'10k &amp; MO'!J$19+$Q344*'10k &amp; MO'!J$25+$R344*'10k &amp; MO'!J$31</f>
        <v>0</v>
      </c>
      <c r="AB344" s="349">
        <f>+$N344*'10k &amp; MO'!K$7+$O344*'10k &amp; MO'!K$13+$P344*'10k &amp; MO'!K$19+$Q344*'10k &amp; MO'!K$25+$R344*'10k &amp; MO'!K$31</f>
        <v>0</v>
      </c>
      <c r="AC344" s="349">
        <f>+$N344*'10k &amp; MO'!L$7+$O344*'10k &amp; MO'!L$13+$P344*'10k &amp; MO'!L$19+$Q344*'10k &amp; MO'!L$25+$R344*'10k &amp; MO'!L$31</f>
        <v>0</v>
      </c>
      <c r="AD344" s="350">
        <f>+S344*'10k &amp; MO'!O$7</f>
        <v>0</v>
      </c>
      <c r="AF344" s="192" t="str">
        <f t="shared" si="47"/>
        <v>4492018</v>
      </c>
      <c r="AG344" s="192">
        <f>+IFERROR(VLOOKUP($AF344,'Limited Loss'!$F$5:$P$124,AG$3,FALSE),0)</f>
        <v>0</v>
      </c>
      <c r="AH344" s="193">
        <f>+IFERROR(VLOOKUP($AF344,'Limited Loss'!$F$5:$P$124,AH$3,FALSE),0)</f>
        <v>0</v>
      </c>
      <c r="AI344" s="193">
        <f>+IFERROR(VLOOKUP($AF344,'Limited Loss'!$F$5:$P$124,AI$3,FALSE),0)</f>
        <v>0</v>
      </c>
      <c r="AJ344" s="193">
        <f>+IFERROR(VLOOKUP($AF344,'Limited Loss'!$F$5:$P$124,AJ$3,FALSE),0)</f>
        <v>0</v>
      </c>
      <c r="AK344" s="100">
        <f>+IFERROR(VLOOKUP($AF344,'Limited Loss'!$F$5:$P$124,AK$3,FALSE),0)</f>
        <v>0</v>
      </c>
      <c r="AL344" s="193">
        <f>+IFERROR(VLOOKUP($AF344,'Limited Loss'!$F$5:$P$124,AL$3,FALSE),0)</f>
        <v>0</v>
      </c>
      <c r="AM344" s="193">
        <f>+IFERROR(VLOOKUP($AF344,'Limited Loss'!$F$5:$P$124,AM$3,FALSE),0)</f>
        <v>0</v>
      </c>
      <c r="AN344" s="193">
        <f>+IFERROR(VLOOKUP($AF344,'Limited Loss'!$F$5:$P$124,AN$3,FALSE),0)</f>
        <v>0</v>
      </c>
      <c r="AO344" s="193">
        <f>+IFERROR(VLOOKUP($AF344,'Limited Loss'!$F$5:$P$124,AO$3,FALSE),0)</f>
        <v>0</v>
      </c>
      <c r="AP344" s="100">
        <f>+IFERROR(VLOOKUP($AF344,'Limited Loss'!$F$5:$P$124,AP$3,FALSE),0)</f>
        <v>0</v>
      </c>
      <c r="AQ344" s="353"/>
      <c r="AR344" s="331">
        <f t="shared" si="48"/>
        <v>449</v>
      </c>
      <c r="AS344" s="332">
        <f t="shared" si="48"/>
        <v>2018</v>
      </c>
      <c r="AT344" s="349">
        <f t="shared" si="46"/>
        <v>0</v>
      </c>
      <c r="AU344" s="349">
        <f t="shared" si="45"/>
        <v>0</v>
      </c>
      <c r="AV344" s="349">
        <f t="shared" si="45"/>
        <v>0</v>
      </c>
      <c r="AW344" s="349">
        <f t="shared" si="45"/>
        <v>0</v>
      </c>
      <c r="AX344" s="350">
        <f t="shared" si="45"/>
        <v>0</v>
      </c>
      <c r="AY344" s="349">
        <f t="shared" si="45"/>
        <v>0</v>
      </c>
      <c r="AZ344" s="349">
        <f t="shared" si="45"/>
        <v>0</v>
      </c>
      <c r="BA344" s="349">
        <f t="shared" si="45"/>
        <v>0</v>
      </c>
      <c r="BB344" s="349">
        <f t="shared" si="44"/>
        <v>0</v>
      </c>
      <c r="BC344" s="349">
        <f t="shared" si="44"/>
        <v>0</v>
      </c>
      <c r="BD344" s="350">
        <f t="shared" si="44"/>
        <v>0</v>
      </c>
      <c r="BE344" s="349">
        <f t="shared" si="50"/>
        <v>0</v>
      </c>
      <c r="BF344" s="375">
        <f t="shared" si="51"/>
        <v>0</v>
      </c>
      <c r="BG344" s="334">
        <f t="shared" si="52"/>
        <v>0</v>
      </c>
    </row>
    <row r="345" spans="1:59" x14ac:dyDescent="0.2">
      <c r="A345" s="326" t="str">
        <f t="shared" si="49"/>
        <v>4512014</v>
      </c>
      <c r="B345" s="331">
        <v>451</v>
      </c>
      <c r="C345" s="327">
        <v>2014</v>
      </c>
      <c r="D345" s="353">
        <f>+IFERROR(VLOOKUP($A345,Data_Loss!$A$2:$V$1180,6,FALSE),0)</f>
        <v>0</v>
      </c>
      <c r="E345" s="353">
        <f>+IFERROR(VLOOKUP($A345,Data_Loss!$A$2:$V$1180,7,FALSE),0)</f>
        <v>0</v>
      </c>
      <c r="F345" s="353">
        <f>+IFERROR(VLOOKUP($A345,Data_Loss!$A$2:$V$1180,8,FALSE),0)</f>
        <v>0</v>
      </c>
      <c r="G345" s="353">
        <f>+IFERROR(VLOOKUP($A345,Data_Loss!$A$2:$V$1180,9,FALSE),0)</f>
        <v>0</v>
      </c>
      <c r="H345" s="353">
        <f>+IFERROR(VLOOKUP($A345,Data_Loss!$A$2:$V$1180,10,FALSE),0)</f>
        <v>0</v>
      </c>
      <c r="I345" s="353">
        <f>+IFERROR(VLOOKUP($A345,Data_Loss!$A$2:$V$1300,12,FALSE),0)</f>
        <v>0</v>
      </c>
      <c r="J345" s="353">
        <f>+IFERROR(VLOOKUP($A345,Data_Loss!$A$2:$V$1300,13,FALSE),0)</f>
        <v>0</v>
      </c>
      <c r="K345" s="353">
        <f>+IFERROR(VLOOKUP($A345,Data_Loss!$A$2:$V$1300,14,FALSE),0)</f>
        <v>0</v>
      </c>
      <c r="L345" s="353">
        <f>+IFERROR(VLOOKUP($A345,Data_Loss!$A$2:$V$1300,15,FALSE),0)</f>
        <v>0</v>
      </c>
      <c r="M345" s="353">
        <f>+IFERROR(VLOOKUP($A345,Data_Loss!$A$2:$V$1300,16,FALSE),0)</f>
        <v>0</v>
      </c>
      <c r="N345" s="353">
        <f>+IFERROR(VLOOKUP($A345,Data_Loss!$A$2:$V$1300,17,FALSE),0)</f>
        <v>0</v>
      </c>
      <c r="O345" s="353">
        <f>+IFERROR(VLOOKUP($A345,Data_Loss!$A$2:$V$1300,18,FALSE),0)</f>
        <v>0</v>
      </c>
      <c r="P345" s="353">
        <f>+IFERROR(VLOOKUP($A345,Data_Loss!$A$2:$V$1300,19,FALSE),0)</f>
        <v>0</v>
      </c>
      <c r="Q345" s="353">
        <f>+IFERROR(VLOOKUP($A345,Data_Loss!$A$2:$V$1300,20,FALSE),0)</f>
        <v>0</v>
      </c>
      <c r="R345" s="353">
        <f>+IFERROR(VLOOKUP($A345,Data_Loss!$A$2:$V$1300,21,FALSE),0)</f>
        <v>0</v>
      </c>
      <c r="S345" s="353">
        <f>+IFERROR(VLOOKUP($A345,Data_Loss!$A$2:$V$1300,22,FALSE),0)</f>
        <v>0</v>
      </c>
      <c r="T345" s="191">
        <f>+$I345*'10k &amp; MO'!C$3+$J345*'10k &amp; MO'!C$9+$K345*'10k &amp; MO'!C$15+$L345*'10k &amp; MO'!C$21+$M345*'10k &amp; MO'!C$27</f>
        <v>0</v>
      </c>
      <c r="U345" s="349">
        <f>+$I345*'10k &amp; MO'!D$3+$J345*'10k &amp; MO'!D$9+$K345*'10k &amp; MO'!D$15+$L345*'10k &amp; MO'!D$21+$M345*'10k &amp; MO'!D$27</f>
        <v>0</v>
      </c>
      <c r="V345" s="349">
        <f>+$I345*'10k &amp; MO'!E$3+$J345*'10k &amp; MO'!E$9+$K345*'10k &amp; MO'!E$15+$L345*'10k &amp; MO'!E$21+$M345*'10k &amp; MO'!E$27</f>
        <v>0</v>
      </c>
      <c r="W345" s="349">
        <f>+$I345*'10k &amp; MO'!F$3+$J345*'10k &amp; MO'!F$9+$K345*'10k &amp; MO'!F$15+$L345*'10k &amp; MO'!F$21+$M345*'10k &amp; MO'!F$27</f>
        <v>0</v>
      </c>
      <c r="X345" s="349">
        <f>+$I345*'10k &amp; MO'!G$3+$J345*'10k &amp; MO'!G$9+$K345*'10k &amp; MO'!G$15+$L345*'10k &amp; MO'!G$21+$M345*'10k &amp; MO'!G$27</f>
        <v>0</v>
      </c>
      <c r="Y345" s="349">
        <f>+$N345*'10k &amp; MO'!H$3+$O345*'10k &amp; MO'!H$9+$P345*'10k &amp; MO'!H$15+$Q345*'10k &amp; MO'!H$21+$R345*'10k &amp; MO'!H$27</f>
        <v>0</v>
      </c>
      <c r="Z345" s="349">
        <f>+$N345*'10k &amp; MO'!I$3+$O345*'10k &amp; MO'!I$9+$P345*'10k &amp; MO'!I$15+$Q345*'10k &amp; MO'!I$21+$R345*'10k &amp; MO'!I$27</f>
        <v>0</v>
      </c>
      <c r="AA345" s="349">
        <f>+$N345*'10k &amp; MO'!J$3+$O345*'10k &amp; MO'!J$9+$P345*'10k &amp; MO'!J$15+$Q345*'10k &amp; MO'!J$21+$R345*'10k &amp; MO'!J$27</f>
        <v>0</v>
      </c>
      <c r="AB345" s="349">
        <f>+$N345*'10k &amp; MO'!K$3+$O345*'10k &amp; MO'!K$9+$P345*'10k &amp; MO'!K$15+$Q345*'10k &amp; MO'!K$21+$R345*'10k &amp; MO'!K$27</f>
        <v>0</v>
      </c>
      <c r="AC345" s="349">
        <f>+$N345*'10k &amp; MO'!L$3+$O345*'10k &amp; MO'!L$9+$P345*'10k &amp; MO'!L$15+$Q345*'10k &amp; MO'!L$21+$R345*'10k &amp; MO'!L$27</f>
        <v>0</v>
      </c>
      <c r="AD345" s="350">
        <f>+S345*'10k &amp; MO'!O$3</f>
        <v>0</v>
      </c>
      <c r="AF345" s="192" t="str">
        <f t="shared" si="47"/>
        <v>4512014</v>
      </c>
      <c r="AG345" s="192">
        <f>+IFERROR(VLOOKUP($AF345,'Limited Loss'!$F$5:$P$124,AG$3,FALSE),0)</f>
        <v>0</v>
      </c>
      <c r="AH345" s="193">
        <f>+IFERROR(VLOOKUP($AF345,'Limited Loss'!$F$5:$P$124,AH$3,FALSE),0)</f>
        <v>0</v>
      </c>
      <c r="AI345" s="193">
        <f>+IFERROR(VLOOKUP($AF345,'Limited Loss'!$F$5:$P$124,AI$3,FALSE),0)</f>
        <v>0</v>
      </c>
      <c r="AJ345" s="193">
        <f>+IFERROR(VLOOKUP($AF345,'Limited Loss'!$F$5:$P$124,AJ$3,FALSE),0)</f>
        <v>0</v>
      </c>
      <c r="AK345" s="100">
        <f>+IFERROR(VLOOKUP($AF345,'Limited Loss'!$F$5:$P$124,AK$3,FALSE),0)</f>
        <v>0</v>
      </c>
      <c r="AL345" s="193">
        <f>+IFERROR(VLOOKUP($AF345,'Limited Loss'!$F$5:$P$124,AL$3,FALSE),0)</f>
        <v>0</v>
      </c>
      <c r="AM345" s="193">
        <f>+IFERROR(VLOOKUP($AF345,'Limited Loss'!$F$5:$P$124,AM$3,FALSE),0)</f>
        <v>0</v>
      </c>
      <c r="AN345" s="193">
        <f>+IFERROR(VLOOKUP($AF345,'Limited Loss'!$F$5:$P$124,AN$3,FALSE),0)</f>
        <v>0</v>
      </c>
      <c r="AO345" s="193">
        <f>+IFERROR(VLOOKUP($AF345,'Limited Loss'!$F$5:$P$124,AO$3,FALSE),0)</f>
        <v>0</v>
      </c>
      <c r="AP345" s="100">
        <f>+IFERROR(VLOOKUP($AF345,'Limited Loss'!$F$5:$P$124,AP$3,FALSE),0)</f>
        <v>0</v>
      </c>
      <c r="AQ345" s="353"/>
      <c r="AR345" s="331">
        <f t="shared" si="48"/>
        <v>451</v>
      </c>
      <c r="AS345" s="332">
        <f t="shared" si="48"/>
        <v>2014</v>
      </c>
      <c r="AT345" s="349">
        <f t="shared" si="46"/>
        <v>0</v>
      </c>
      <c r="AU345" s="349">
        <f t="shared" si="45"/>
        <v>0</v>
      </c>
      <c r="AV345" s="349">
        <f t="shared" si="45"/>
        <v>0</v>
      </c>
      <c r="AW345" s="349">
        <f t="shared" si="45"/>
        <v>0</v>
      </c>
      <c r="AX345" s="350">
        <f t="shared" si="45"/>
        <v>0</v>
      </c>
      <c r="AY345" s="349">
        <f t="shared" si="45"/>
        <v>0</v>
      </c>
      <c r="AZ345" s="349">
        <f t="shared" si="45"/>
        <v>0</v>
      </c>
      <c r="BA345" s="349">
        <f t="shared" si="45"/>
        <v>0</v>
      </c>
      <c r="BB345" s="349">
        <f t="shared" si="44"/>
        <v>0</v>
      </c>
      <c r="BC345" s="349">
        <f t="shared" si="44"/>
        <v>0</v>
      </c>
      <c r="BD345" s="350">
        <f t="shared" si="44"/>
        <v>0</v>
      </c>
      <c r="BE345" s="349">
        <f t="shared" si="50"/>
        <v>0</v>
      </c>
      <c r="BF345" s="375">
        <f t="shared" si="51"/>
        <v>0</v>
      </c>
      <c r="BG345" s="334">
        <f t="shared" si="52"/>
        <v>0</v>
      </c>
    </row>
    <row r="346" spans="1:59" x14ac:dyDescent="0.2">
      <c r="A346" s="326" t="str">
        <f t="shared" si="49"/>
        <v>4512015</v>
      </c>
      <c r="B346" s="331">
        <v>451</v>
      </c>
      <c r="C346" s="327">
        <v>2015</v>
      </c>
      <c r="D346" s="353">
        <f>+IFERROR(VLOOKUP($A346,Data_Loss!$A$2:$V$1180,6,FALSE),0)</f>
        <v>0</v>
      </c>
      <c r="E346" s="353">
        <f>+IFERROR(VLOOKUP($A346,Data_Loss!$A$2:$V$1180,7,FALSE),0)</f>
        <v>0</v>
      </c>
      <c r="F346" s="353">
        <f>+IFERROR(VLOOKUP($A346,Data_Loss!$A$2:$V$1180,8,FALSE),0)</f>
        <v>0</v>
      </c>
      <c r="G346" s="353">
        <f>+IFERROR(VLOOKUP($A346,Data_Loss!$A$2:$V$1180,9,FALSE),0)</f>
        <v>0</v>
      </c>
      <c r="H346" s="353">
        <f>+IFERROR(VLOOKUP($A346,Data_Loss!$A$2:$V$1180,10,FALSE),0)</f>
        <v>0</v>
      </c>
      <c r="I346" s="353">
        <f>+IFERROR(VLOOKUP($A346,Data_Loss!$A$2:$V$1300,12,FALSE),0)</f>
        <v>0</v>
      </c>
      <c r="J346" s="353">
        <f>+IFERROR(VLOOKUP($A346,Data_Loss!$A$2:$V$1300,13,FALSE),0)</f>
        <v>0</v>
      </c>
      <c r="K346" s="353">
        <f>+IFERROR(VLOOKUP($A346,Data_Loss!$A$2:$V$1300,14,FALSE),0)</f>
        <v>0</v>
      </c>
      <c r="L346" s="353">
        <f>+IFERROR(VLOOKUP($A346,Data_Loss!$A$2:$V$1300,15,FALSE),0)</f>
        <v>0</v>
      </c>
      <c r="M346" s="353">
        <f>+IFERROR(VLOOKUP($A346,Data_Loss!$A$2:$V$1300,16,FALSE),0)</f>
        <v>0</v>
      </c>
      <c r="N346" s="353">
        <f>+IFERROR(VLOOKUP($A346,Data_Loss!$A$2:$V$1300,17,FALSE),0)</f>
        <v>0</v>
      </c>
      <c r="O346" s="353">
        <f>+IFERROR(VLOOKUP($A346,Data_Loss!$A$2:$V$1300,18,FALSE),0)</f>
        <v>0</v>
      </c>
      <c r="P346" s="353">
        <f>+IFERROR(VLOOKUP($A346,Data_Loss!$A$2:$V$1300,19,FALSE),0)</f>
        <v>0</v>
      </c>
      <c r="Q346" s="353">
        <f>+IFERROR(VLOOKUP($A346,Data_Loss!$A$2:$V$1300,20,FALSE),0)</f>
        <v>0</v>
      </c>
      <c r="R346" s="353">
        <f>+IFERROR(VLOOKUP($A346,Data_Loss!$A$2:$V$1300,21,FALSE),0)</f>
        <v>0</v>
      </c>
      <c r="S346" s="353">
        <f>+IFERROR(VLOOKUP($A346,Data_Loss!$A$2:$V$1300,22,FALSE),0)</f>
        <v>0</v>
      </c>
      <c r="T346" s="191">
        <f>+$I346*'10k &amp; MO'!C$4+$J346*'10k &amp; MO'!C$10+$K346*'10k &amp; MO'!C$16+$L346*'10k &amp; MO'!C$22+$M346*'10k &amp; MO'!C$28</f>
        <v>0</v>
      </c>
      <c r="U346" s="349">
        <f>+$I346*'10k &amp; MO'!D$4+$J346*'10k &amp; MO'!D$10+$K346*'10k &amp; MO'!D$16+$L346*'10k &amp; MO'!D$22+$M346*'10k &amp; MO'!D$28</f>
        <v>0</v>
      </c>
      <c r="V346" s="349">
        <f>+$I346*'10k &amp; MO'!E$4+$J346*'10k &amp; MO'!E$10+$K346*'10k &amp; MO'!E$16+$L346*'10k &amp; MO'!E$22+$M346*'10k &amp; MO'!E$28</f>
        <v>0</v>
      </c>
      <c r="W346" s="349">
        <f>+$I346*'10k &amp; MO'!F$4+$J346*'10k &amp; MO'!F$10+$K346*'10k &amp; MO'!F$16+$L346*'10k &amp; MO'!F$22+$M346*'10k &amp; MO'!F$28</f>
        <v>0</v>
      </c>
      <c r="X346" s="349">
        <f>+$I346*'10k &amp; MO'!G$4+$J346*'10k &amp; MO'!G$10+$K346*'10k &amp; MO'!G$16+$L346*'10k &amp; MO'!G$22+$M346*'10k &amp; MO'!G$28</f>
        <v>0</v>
      </c>
      <c r="Y346" s="349">
        <f>+$N346*'10k &amp; MO'!H$4+$O346*'10k &amp; MO'!H$10+$P346*'10k &amp; MO'!H$16+$Q346*'10k &amp; MO'!H$22+$R346*'10k &amp; MO'!H$28</f>
        <v>0</v>
      </c>
      <c r="Z346" s="349">
        <f>+$N346*'10k &amp; MO'!I$4+$O346*'10k &amp; MO'!I$10+$P346*'10k &amp; MO'!I$16+$Q346*'10k &amp; MO'!I$22+$R346*'10k &amp; MO'!I$28</f>
        <v>0</v>
      </c>
      <c r="AA346" s="349">
        <f>+$N346*'10k &amp; MO'!J$4+$O346*'10k &amp; MO'!J$10+$P346*'10k &amp; MO'!J$16+$Q346*'10k &amp; MO'!J$22+$R346*'10k &amp; MO'!J$28</f>
        <v>0</v>
      </c>
      <c r="AB346" s="349">
        <f>+$N346*'10k &amp; MO'!K$4+$O346*'10k &amp; MO'!K$10+$P346*'10k &amp; MO'!K$16+$Q346*'10k &amp; MO'!K$22+$R346*'10k &amp; MO'!K$28</f>
        <v>0</v>
      </c>
      <c r="AC346" s="349">
        <f>+$N346*'10k &amp; MO'!L$4+$O346*'10k &amp; MO'!L$10+$P346*'10k &amp; MO'!L$16+$Q346*'10k &amp; MO'!L$22+$R346*'10k &amp; MO'!L$28</f>
        <v>0</v>
      </c>
      <c r="AD346" s="350">
        <f>+S346*'10k &amp; MO'!O$4</f>
        <v>0</v>
      </c>
      <c r="AF346" s="192" t="str">
        <f t="shared" si="47"/>
        <v>4512015</v>
      </c>
      <c r="AG346" s="192">
        <f>+IFERROR(VLOOKUP($AF346,'Limited Loss'!$F$5:$P$124,AG$3,FALSE),0)</f>
        <v>0</v>
      </c>
      <c r="AH346" s="193">
        <f>+IFERROR(VLOOKUP($AF346,'Limited Loss'!$F$5:$P$124,AH$3,FALSE),0)</f>
        <v>0</v>
      </c>
      <c r="AI346" s="193">
        <f>+IFERROR(VLOOKUP($AF346,'Limited Loss'!$F$5:$P$124,AI$3,FALSE),0)</f>
        <v>0</v>
      </c>
      <c r="AJ346" s="193">
        <f>+IFERROR(VLOOKUP($AF346,'Limited Loss'!$F$5:$P$124,AJ$3,FALSE),0)</f>
        <v>0</v>
      </c>
      <c r="AK346" s="100">
        <f>+IFERROR(VLOOKUP($AF346,'Limited Loss'!$F$5:$P$124,AK$3,FALSE),0)</f>
        <v>0</v>
      </c>
      <c r="AL346" s="193">
        <f>+IFERROR(VLOOKUP($AF346,'Limited Loss'!$F$5:$P$124,AL$3,FALSE),0)</f>
        <v>0</v>
      </c>
      <c r="AM346" s="193">
        <f>+IFERROR(VLOOKUP($AF346,'Limited Loss'!$F$5:$P$124,AM$3,FALSE),0)</f>
        <v>0</v>
      </c>
      <c r="AN346" s="193">
        <f>+IFERROR(VLOOKUP($AF346,'Limited Loss'!$F$5:$P$124,AN$3,FALSE),0)</f>
        <v>0</v>
      </c>
      <c r="AO346" s="193">
        <f>+IFERROR(VLOOKUP($AF346,'Limited Loss'!$F$5:$P$124,AO$3,FALSE),0)</f>
        <v>0</v>
      </c>
      <c r="AP346" s="100">
        <f>+IFERROR(VLOOKUP($AF346,'Limited Loss'!$F$5:$P$124,AP$3,FALSE),0)</f>
        <v>0</v>
      </c>
      <c r="AQ346" s="353"/>
      <c r="AR346" s="331">
        <f t="shared" si="48"/>
        <v>451</v>
      </c>
      <c r="AS346" s="332">
        <f t="shared" si="48"/>
        <v>2015</v>
      </c>
      <c r="AT346" s="349">
        <f t="shared" si="46"/>
        <v>0</v>
      </c>
      <c r="AU346" s="349">
        <f t="shared" si="45"/>
        <v>0</v>
      </c>
      <c r="AV346" s="349">
        <f t="shared" si="45"/>
        <v>0</v>
      </c>
      <c r="AW346" s="349">
        <f t="shared" si="45"/>
        <v>0</v>
      </c>
      <c r="AX346" s="350">
        <f t="shared" si="45"/>
        <v>0</v>
      </c>
      <c r="AY346" s="349">
        <f t="shared" si="45"/>
        <v>0</v>
      </c>
      <c r="AZ346" s="349">
        <f t="shared" si="45"/>
        <v>0</v>
      </c>
      <c r="BA346" s="349">
        <f t="shared" si="45"/>
        <v>0</v>
      </c>
      <c r="BB346" s="349">
        <f t="shared" si="44"/>
        <v>0</v>
      </c>
      <c r="BC346" s="349">
        <f t="shared" si="44"/>
        <v>0</v>
      </c>
      <c r="BD346" s="350">
        <f t="shared" si="44"/>
        <v>0</v>
      </c>
      <c r="BE346" s="349">
        <f t="shared" si="50"/>
        <v>0</v>
      </c>
      <c r="BF346" s="375">
        <f t="shared" si="51"/>
        <v>0</v>
      </c>
      <c r="BG346" s="334">
        <f t="shared" si="52"/>
        <v>0</v>
      </c>
    </row>
    <row r="347" spans="1:59" x14ac:dyDescent="0.2">
      <c r="A347" s="326" t="str">
        <f t="shared" si="49"/>
        <v>4512016</v>
      </c>
      <c r="B347" s="331">
        <v>451</v>
      </c>
      <c r="C347" s="327">
        <v>2016</v>
      </c>
      <c r="D347" s="353">
        <f>+IFERROR(VLOOKUP($A347,Data_Loss!$A$2:$V$1180,6,FALSE),0)</f>
        <v>0</v>
      </c>
      <c r="E347" s="353">
        <f>+IFERROR(VLOOKUP($A347,Data_Loss!$A$2:$V$1180,7,FALSE),0)</f>
        <v>0</v>
      </c>
      <c r="F347" s="353">
        <f>+IFERROR(VLOOKUP($A347,Data_Loss!$A$2:$V$1180,8,FALSE),0)</f>
        <v>0</v>
      </c>
      <c r="G347" s="353">
        <f>+IFERROR(VLOOKUP($A347,Data_Loss!$A$2:$V$1180,9,FALSE),0)</f>
        <v>0</v>
      </c>
      <c r="H347" s="353">
        <f>+IFERROR(VLOOKUP($A347,Data_Loss!$A$2:$V$1180,10,FALSE),0)</f>
        <v>0</v>
      </c>
      <c r="I347" s="353">
        <f>+IFERROR(VLOOKUP($A347,Data_Loss!$A$2:$V$1300,12,FALSE),0)</f>
        <v>0</v>
      </c>
      <c r="J347" s="353">
        <f>+IFERROR(VLOOKUP($A347,Data_Loss!$A$2:$V$1300,13,FALSE),0)</f>
        <v>0</v>
      </c>
      <c r="K347" s="353">
        <f>+IFERROR(VLOOKUP($A347,Data_Loss!$A$2:$V$1300,14,FALSE),0)</f>
        <v>0</v>
      </c>
      <c r="L347" s="353">
        <f>+IFERROR(VLOOKUP($A347,Data_Loss!$A$2:$V$1300,15,FALSE),0)</f>
        <v>0</v>
      </c>
      <c r="M347" s="353">
        <f>+IFERROR(VLOOKUP($A347,Data_Loss!$A$2:$V$1300,16,FALSE),0)</f>
        <v>0</v>
      </c>
      <c r="N347" s="353">
        <f>+IFERROR(VLOOKUP($A347,Data_Loss!$A$2:$V$1300,17,FALSE),0)</f>
        <v>0</v>
      </c>
      <c r="O347" s="353">
        <f>+IFERROR(VLOOKUP($A347,Data_Loss!$A$2:$V$1300,18,FALSE),0)</f>
        <v>0</v>
      </c>
      <c r="P347" s="353">
        <f>+IFERROR(VLOOKUP($A347,Data_Loss!$A$2:$V$1300,19,FALSE),0)</f>
        <v>0</v>
      </c>
      <c r="Q347" s="353">
        <f>+IFERROR(VLOOKUP($A347,Data_Loss!$A$2:$V$1300,20,FALSE),0)</f>
        <v>0</v>
      </c>
      <c r="R347" s="353">
        <f>+IFERROR(VLOOKUP($A347,Data_Loss!$A$2:$V$1300,21,FALSE),0)</f>
        <v>0</v>
      </c>
      <c r="S347" s="353">
        <f>+IFERROR(VLOOKUP($A347,Data_Loss!$A$2:$V$1300,22,FALSE),0)</f>
        <v>57</v>
      </c>
      <c r="T347" s="191">
        <f>+$I347*'10k &amp; MO'!C$5+$J347*'10k &amp; MO'!C$11+$K347*'10k &amp; MO'!C$17+$L347*'10k &amp; MO'!C$23+$M347*'10k &amp; MO'!C$29</f>
        <v>0</v>
      </c>
      <c r="U347" s="349">
        <f>+$I347*'10k &amp; MO'!D$5+$J347*'10k &amp; MO'!D$11+$K347*'10k &amp; MO'!D$17+$L347*'10k &amp; MO'!D$23+$M347*'10k &amp; MO'!D$29</f>
        <v>0</v>
      </c>
      <c r="V347" s="349">
        <f>+$I347*'10k &amp; MO'!E$5+$J347*'10k &amp; MO'!E$11+$K347*'10k &amp; MO'!E$17+$L347*'10k &amp; MO'!E$23+$M347*'10k &amp; MO'!E$29</f>
        <v>0</v>
      </c>
      <c r="W347" s="349">
        <f>+$I347*'10k &amp; MO'!F$5+$J347*'10k &amp; MO'!F$11+$K347*'10k &amp; MO'!F$17+$L347*'10k &amp; MO'!F$23+$M347*'10k &amp; MO'!F$29</f>
        <v>0</v>
      </c>
      <c r="X347" s="349">
        <f>+$I347*'10k &amp; MO'!G$5+$J347*'10k &amp; MO'!G$11+$K347*'10k &amp; MO'!G$17+$L347*'10k &amp; MO'!G$23+$M347*'10k &amp; MO'!G$29</f>
        <v>0</v>
      </c>
      <c r="Y347" s="349">
        <f>+$N347*'10k &amp; MO'!H$5+$O347*'10k &amp; MO'!H$11+$P347*'10k &amp; MO'!H$17+$Q347*'10k &amp; MO'!H$23+$R347*'10k &amp; MO'!H$29</f>
        <v>0</v>
      </c>
      <c r="Z347" s="349">
        <f>+$N347*'10k &amp; MO'!I$5+$O347*'10k &amp; MO'!I$11+$P347*'10k &amp; MO'!I$17+$Q347*'10k &amp; MO'!I$23+$R347*'10k &amp; MO'!I$29</f>
        <v>0</v>
      </c>
      <c r="AA347" s="349">
        <f>+$N347*'10k &amp; MO'!J$5+$O347*'10k &amp; MO'!J$11+$P347*'10k &amp; MO'!J$17+$Q347*'10k &amp; MO'!J$23+$R347*'10k &amp; MO'!J$29</f>
        <v>0</v>
      </c>
      <c r="AB347" s="349">
        <f>+$N347*'10k &amp; MO'!K$5+$O347*'10k &amp; MO'!K$11+$P347*'10k &amp; MO'!K$17+$Q347*'10k &amp; MO'!K$23+$R347*'10k &amp; MO'!K$29</f>
        <v>0</v>
      </c>
      <c r="AC347" s="349">
        <f>+$N347*'10k &amp; MO'!L$5+$O347*'10k &amp; MO'!L$11+$P347*'10k &amp; MO'!L$17+$Q347*'10k &amp; MO'!L$23+$R347*'10k &amp; MO'!L$29</f>
        <v>0</v>
      </c>
      <c r="AD347" s="350">
        <f>+S347*'10k &amp; MO'!O$5</f>
        <v>76.835999999999999</v>
      </c>
      <c r="AF347" s="192" t="str">
        <f t="shared" si="47"/>
        <v>4512016</v>
      </c>
      <c r="AG347" s="192">
        <f>+IFERROR(VLOOKUP($AF347,'Limited Loss'!$F$5:$P$124,AG$3,FALSE),0)</f>
        <v>0</v>
      </c>
      <c r="AH347" s="193">
        <f>+IFERROR(VLOOKUP($AF347,'Limited Loss'!$F$5:$P$124,AH$3,FALSE),0)</f>
        <v>0</v>
      </c>
      <c r="AI347" s="193">
        <f>+IFERROR(VLOOKUP($AF347,'Limited Loss'!$F$5:$P$124,AI$3,FALSE),0)</f>
        <v>0</v>
      </c>
      <c r="AJ347" s="193">
        <f>+IFERROR(VLOOKUP($AF347,'Limited Loss'!$F$5:$P$124,AJ$3,FALSE),0)</f>
        <v>0</v>
      </c>
      <c r="AK347" s="100">
        <f>+IFERROR(VLOOKUP($AF347,'Limited Loss'!$F$5:$P$124,AK$3,FALSE),0)</f>
        <v>0</v>
      </c>
      <c r="AL347" s="193">
        <f>+IFERROR(VLOOKUP($AF347,'Limited Loss'!$F$5:$P$124,AL$3,FALSE),0)</f>
        <v>0</v>
      </c>
      <c r="AM347" s="193">
        <f>+IFERROR(VLOOKUP($AF347,'Limited Loss'!$F$5:$P$124,AM$3,FALSE),0)</f>
        <v>0</v>
      </c>
      <c r="AN347" s="193">
        <f>+IFERROR(VLOOKUP($AF347,'Limited Loss'!$F$5:$P$124,AN$3,FALSE),0)</f>
        <v>0</v>
      </c>
      <c r="AO347" s="193">
        <f>+IFERROR(VLOOKUP($AF347,'Limited Loss'!$F$5:$P$124,AO$3,FALSE),0)</f>
        <v>0</v>
      </c>
      <c r="AP347" s="100">
        <f>+IFERROR(VLOOKUP($AF347,'Limited Loss'!$F$5:$P$124,AP$3,FALSE),0)</f>
        <v>0</v>
      </c>
      <c r="AQ347" s="353"/>
      <c r="AR347" s="331">
        <f t="shared" si="48"/>
        <v>451</v>
      </c>
      <c r="AS347" s="332">
        <f t="shared" si="48"/>
        <v>2016</v>
      </c>
      <c r="AT347" s="349">
        <f t="shared" si="46"/>
        <v>0</v>
      </c>
      <c r="AU347" s="349">
        <f t="shared" si="45"/>
        <v>0</v>
      </c>
      <c r="AV347" s="349">
        <f t="shared" si="45"/>
        <v>0</v>
      </c>
      <c r="AW347" s="349">
        <f t="shared" si="45"/>
        <v>0</v>
      </c>
      <c r="AX347" s="350">
        <f t="shared" si="45"/>
        <v>0</v>
      </c>
      <c r="AY347" s="349">
        <f t="shared" si="45"/>
        <v>0</v>
      </c>
      <c r="AZ347" s="349">
        <f t="shared" si="45"/>
        <v>0</v>
      </c>
      <c r="BA347" s="349">
        <f t="shared" si="45"/>
        <v>0</v>
      </c>
      <c r="BB347" s="349">
        <f t="shared" si="44"/>
        <v>0</v>
      </c>
      <c r="BC347" s="349">
        <f t="shared" si="44"/>
        <v>0</v>
      </c>
      <c r="BD347" s="350">
        <f t="shared" si="44"/>
        <v>76.835999999999999</v>
      </c>
      <c r="BE347" s="349">
        <f t="shared" si="50"/>
        <v>0</v>
      </c>
      <c r="BF347" s="375">
        <f t="shared" si="51"/>
        <v>0</v>
      </c>
      <c r="BG347" s="334">
        <f t="shared" si="52"/>
        <v>76.835999999999999</v>
      </c>
    </row>
    <row r="348" spans="1:59" x14ac:dyDescent="0.2">
      <c r="A348" s="326" t="str">
        <f t="shared" si="49"/>
        <v>4512017</v>
      </c>
      <c r="B348" s="331">
        <v>451</v>
      </c>
      <c r="C348" s="327">
        <v>2017</v>
      </c>
      <c r="D348" s="353">
        <f>+IFERROR(VLOOKUP($A348,Data_Loss!$A$2:$V$1180,6,FALSE),0)</f>
        <v>0</v>
      </c>
      <c r="E348" s="353">
        <f>+IFERROR(VLOOKUP($A348,Data_Loss!$A$2:$V$1180,7,FALSE),0)</f>
        <v>0</v>
      </c>
      <c r="F348" s="353">
        <f>+IFERROR(VLOOKUP($A348,Data_Loss!$A$2:$V$1180,8,FALSE),0)</f>
        <v>0</v>
      </c>
      <c r="G348" s="353">
        <f>+IFERROR(VLOOKUP($A348,Data_Loss!$A$2:$V$1180,9,FALSE),0)</f>
        <v>0</v>
      </c>
      <c r="H348" s="353">
        <f>+IFERROR(VLOOKUP($A348,Data_Loss!$A$2:$V$1180,10,FALSE),0)</f>
        <v>0</v>
      </c>
      <c r="I348" s="353">
        <f>+IFERROR(VLOOKUP($A348,Data_Loss!$A$2:$V$1300,12,FALSE),0)</f>
        <v>0</v>
      </c>
      <c r="J348" s="353">
        <f>+IFERROR(VLOOKUP($A348,Data_Loss!$A$2:$V$1300,13,FALSE),0)</f>
        <v>0</v>
      </c>
      <c r="K348" s="353">
        <f>+IFERROR(VLOOKUP($A348,Data_Loss!$A$2:$V$1300,14,FALSE),0)</f>
        <v>0</v>
      </c>
      <c r="L348" s="353">
        <f>+IFERROR(VLOOKUP($A348,Data_Loss!$A$2:$V$1300,15,FALSE),0)</f>
        <v>0</v>
      </c>
      <c r="M348" s="353">
        <f>+IFERROR(VLOOKUP($A348,Data_Loss!$A$2:$V$1300,16,FALSE),0)</f>
        <v>0</v>
      </c>
      <c r="N348" s="353">
        <f>+IFERROR(VLOOKUP($A348,Data_Loss!$A$2:$V$1300,17,FALSE),0)</f>
        <v>0</v>
      </c>
      <c r="O348" s="353">
        <f>+IFERROR(VLOOKUP($A348,Data_Loss!$A$2:$V$1300,18,FALSE),0)</f>
        <v>0</v>
      </c>
      <c r="P348" s="353">
        <f>+IFERROR(VLOOKUP($A348,Data_Loss!$A$2:$V$1300,19,FALSE),0)</f>
        <v>0</v>
      </c>
      <c r="Q348" s="353">
        <f>+IFERROR(VLOOKUP($A348,Data_Loss!$A$2:$V$1300,20,FALSE),0)</f>
        <v>0</v>
      </c>
      <c r="R348" s="353">
        <f>+IFERROR(VLOOKUP($A348,Data_Loss!$A$2:$V$1300,21,FALSE),0)</f>
        <v>0</v>
      </c>
      <c r="S348" s="353">
        <f>+IFERROR(VLOOKUP($A348,Data_Loss!$A$2:$V$1300,22,FALSE),0)</f>
        <v>922</v>
      </c>
      <c r="T348" s="191">
        <f>+$I348*'10k &amp; MO'!C$6+$J348*'10k &amp; MO'!C$12+$K348*'10k &amp; MO'!C$18+$L348*'10k &amp; MO'!C$24+$M348*'10k &amp; MO'!C$30</f>
        <v>0</v>
      </c>
      <c r="U348" s="349">
        <f>+$I348*'10k &amp; MO'!D$6+$J348*'10k &amp; MO'!D$12+$K348*'10k &amp; MO'!D$18+$L348*'10k &amp; MO'!D$24+$M348*'10k &amp; MO'!D$30</f>
        <v>0</v>
      </c>
      <c r="V348" s="349">
        <f>+$I348*'10k &amp; MO'!E$6+$J348*'10k &amp; MO'!E$12+$K348*'10k &amp; MO'!E$18+$L348*'10k &amp; MO'!E$24+$M348*'10k &amp; MO'!E$30</f>
        <v>0</v>
      </c>
      <c r="W348" s="349">
        <f>+$I348*'10k &amp; MO'!F$6+$J348*'10k &amp; MO'!F$12+$K348*'10k &amp; MO'!F$18+$L348*'10k &amp; MO'!F$24+$M348*'10k &amp; MO'!F$30</f>
        <v>0</v>
      </c>
      <c r="X348" s="349">
        <f>+$I348*'10k &amp; MO'!G$6+$J348*'10k &amp; MO'!G$12+$K348*'10k &amp; MO'!G$18+$L348*'10k &amp; MO'!G$24+$M348*'10k &amp; MO'!G$30</f>
        <v>0</v>
      </c>
      <c r="Y348" s="349">
        <f>+$N348*'10k &amp; MO'!H$6+$O348*'10k &amp; MO'!H$12+$P348*'10k &amp; MO'!H$18+$Q348*'10k &amp; MO'!H$24+$R348*'10k &amp; MO'!H$30</f>
        <v>0</v>
      </c>
      <c r="Z348" s="349">
        <f>+$N348*'10k &amp; MO'!I$6+$O348*'10k &amp; MO'!I$12+$P348*'10k &amp; MO'!I$18+$Q348*'10k &amp; MO'!I$24+$R348*'10k &amp; MO'!I$30</f>
        <v>0</v>
      </c>
      <c r="AA348" s="349">
        <f>+$N348*'10k &amp; MO'!J$6+$O348*'10k &amp; MO'!J$12+$P348*'10k &amp; MO'!J$18+$Q348*'10k &amp; MO'!J$24+$R348*'10k &amp; MO'!J$30</f>
        <v>0</v>
      </c>
      <c r="AB348" s="349">
        <f>+$N348*'10k &amp; MO'!K$6+$O348*'10k &amp; MO'!K$12+$P348*'10k &amp; MO'!K$18+$Q348*'10k &amp; MO'!K$24+$R348*'10k &amp; MO'!K$30</f>
        <v>0</v>
      </c>
      <c r="AC348" s="349">
        <f>+$N348*'10k &amp; MO'!L$6+$O348*'10k &amp; MO'!L$12+$P348*'10k &amp; MO'!L$18+$Q348*'10k &amp; MO'!L$24+$R348*'10k &amp; MO'!L$30</f>
        <v>0</v>
      </c>
      <c r="AD348" s="350">
        <f>+S348*'10k &amp; MO'!O$6</f>
        <v>1241.0120000000002</v>
      </c>
      <c r="AF348" s="192" t="str">
        <f t="shared" si="47"/>
        <v>4512017</v>
      </c>
      <c r="AG348" s="192">
        <f>+IFERROR(VLOOKUP($AF348,'Limited Loss'!$F$5:$P$124,AG$3,FALSE),0)</f>
        <v>0</v>
      </c>
      <c r="AH348" s="193">
        <f>+IFERROR(VLOOKUP($AF348,'Limited Loss'!$F$5:$P$124,AH$3,FALSE),0)</f>
        <v>0</v>
      </c>
      <c r="AI348" s="193">
        <f>+IFERROR(VLOOKUP($AF348,'Limited Loss'!$F$5:$P$124,AI$3,FALSE),0)</f>
        <v>0</v>
      </c>
      <c r="AJ348" s="193">
        <f>+IFERROR(VLOOKUP($AF348,'Limited Loss'!$F$5:$P$124,AJ$3,FALSE),0)</f>
        <v>0</v>
      </c>
      <c r="AK348" s="100">
        <f>+IFERROR(VLOOKUP($AF348,'Limited Loss'!$F$5:$P$124,AK$3,FALSE),0)</f>
        <v>0</v>
      </c>
      <c r="AL348" s="193">
        <f>+IFERROR(VLOOKUP($AF348,'Limited Loss'!$F$5:$P$124,AL$3,FALSE),0)</f>
        <v>0</v>
      </c>
      <c r="AM348" s="193">
        <f>+IFERROR(VLOOKUP($AF348,'Limited Loss'!$F$5:$P$124,AM$3,FALSE),0)</f>
        <v>0</v>
      </c>
      <c r="AN348" s="193">
        <f>+IFERROR(VLOOKUP($AF348,'Limited Loss'!$F$5:$P$124,AN$3,FALSE),0)</f>
        <v>0</v>
      </c>
      <c r="AO348" s="193">
        <f>+IFERROR(VLOOKUP($AF348,'Limited Loss'!$F$5:$P$124,AO$3,FALSE),0)</f>
        <v>0</v>
      </c>
      <c r="AP348" s="100">
        <f>+IFERROR(VLOOKUP($AF348,'Limited Loss'!$F$5:$P$124,AP$3,FALSE),0)</f>
        <v>0</v>
      </c>
      <c r="AQ348" s="353"/>
      <c r="AR348" s="331">
        <f t="shared" si="48"/>
        <v>451</v>
      </c>
      <c r="AS348" s="332">
        <f t="shared" si="48"/>
        <v>2017</v>
      </c>
      <c r="AT348" s="349">
        <f t="shared" si="46"/>
        <v>0</v>
      </c>
      <c r="AU348" s="349">
        <f t="shared" si="45"/>
        <v>0</v>
      </c>
      <c r="AV348" s="349">
        <f t="shared" si="45"/>
        <v>0</v>
      </c>
      <c r="AW348" s="349">
        <f t="shared" si="45"/>
        <v>0</v>
      </c>
      <c r="AX348" s="350">
        <f t="shared" si="45"/>
        <v>0</v>
      </c>
      <c r="AY348" s="349">
        <f t="shared" si="45"/>
        <v>0</v>
      </c>
      <c r="AZ348" s="349">
        <f t="shared" si="45"/>
        <v>0</v>
      </c>
      <c r="BA348" s="349">
        <f t="shared" si="45"/>
        <v>0</v>
      </c>
      <c r="BB348" s="349">
        <f t="shared" si="44"/>
        <v>0</v>
      </c>
      <c r="BC348" s="349">
        <f t="shared" si="44"/>
        <v>0</v>
      </c>
      <c r="BD348" s="350">
        <f t="shared" si="44"/>
        <v>1241.0120000000002</v>
      </c>
      <c r="BE348" s="349">
        <f t="shared" si="50"/>
        <v>0</v>
      </c>
      <c r="BF348" s="375">
        <f t="shared" si="51"/>
        <v>0</v>
      </c>
      <c r="BG348" s="334">
        <f t="shared" si="52"/>
        <v>1241.0120000000002</v>
      </c>
    </row>
    <row r="349" spans="1:59" x14ac:dyDescent="0.2">
      <c r="A349" s="326" t="str">
        <f t="shared" si="49"/>
        <v>4512018</v>
      </c>
      <c r="B349" s="331">
        <v>451</v>
      </c>
      <c r="C349" s="327">
        <v>2018</v>
      </c>
      <c r="D349" s="353">
        <f>+IFERROR(VLOOKUP($A349,Data_Loss!$A$2:$V$1180,6,FALSE),0)</f>
        <v>0</v>
      </c>
      <c r="E349" s="353">
        <f>+IFERROR(VLOOKUP($A349,Data_Loss!$A$2:$V$1180,7,FALSE),0)</f>
        <v>0</v>
      </c>
      <c r="F349" s="353">
        <f>+IFERROR(VLOOKUP($A349,Data_Loss!$A$2:$V$1180,8,FALSE),0)</f>
        <v>0</v>
      </c>
      <c r="G349" s="353">
        <f>+IFERROR(VLOOKUP($A349,Data_Loss!$A$2:$V$1180,9,FALSE),0)</f>
        <v>0</v>
      </c>
      <c r="H349" s="353">
        <f>+IFERROR(VLOOKUP($A349,Data_Loss!$A$2:$V$1180,10,FALSE),0)</f>
        <v>1</v>
      </c>
      <c r="I349" s="353">
        <f>+IFERROR(VLOOKUP($A349,Data_Loss!$A$2:$V$1300,12,FALSE),0)</f>
        <v>0</v>
      </c>
      <c r="J349" s="353">
        <f>+IFERROR(VLOOKUP($A349,Data_Loss!$A$2:$V$1300,13,FALSE),0)</f>
        <v>0</v>
      </c>
      <c r="K349" s="353">
        <f>+IFERROR(VLOOKUP($A349,Data_Loss!$A$2:$V$1300,14,FALSE),0)</f>
        <v>0</v>
      </c>
      <c r="L349" s="353">
        <f>+IFERROR(VLOOKUP($A349,Data_Loss!$A$2:$V$1300,15,FALSE),0)</f>
        <v>0</v>
      </c>
      <c r="M349" s="353">
        <f>+IFERROR(VLOOKUP($A349,Data_Loss!$A$2:$V$1300,16,FALSE),0)</f>
        <v>1685</v>
      </c>
      <c r="N349" s="353">
        <f>+IFERROR(VLOOKUP($A349,Data_Loss!$A$2:$V$1300,17,FALSE),0)</f>
        <v>0</v>
      </c>
      <c r="O349" s="353">
        <f>+IFERROR(VLOOKUP($A349,Data_Loss!$A$2:$V$1300,18,FALSE),0)</f>
        <v>0</v>
      </c>
      <c r="P349" s="353">
        <f>+IFERROR(VLOOKUP($A349,Data_Loss!$A$2:$V$1300,19,FALSE),0)</f>
        <v>0</v>
      </c>
      <c r="Q349" s="353">
        <f>+IFERROR(VLOOKUP($A349,Data_Loss!$A$2:$V$1300,20,FALSE),0)</f>
        <v>0</v>
      </c>
      <c r="R349" s="353">
        <f>+IFERROR(VLOOKUP($A349,Data_Loss!$A$2:$V$1300,21,FALSE),0)</f>
        <v>8380</v>
      </c>
      <c r="S349" s="353">
        <f>+IFERROR(VLOOKUP($A349,Data_Loss!$A$2:$V$1300,22,FALSE),0)</f>
        <v>1144</v>
      </c>
      <c r="T349" s="191">
        <f>+$I349*'10k &amp; MO'!C$7+$J349*'10k &amp; MO'!C$13+$K349*'10k &amp; MO'!C$19+$L349*'10k &amp; MO'!C$25+$M349*'10k &amp; MO'!C$31</f>
        <v>3.7070000000000003</v>
      </c>
      <c r="U349" s="349">
        <f>+$I349*'10k &amp; MO'!D$7+$J349*'10k &amp; MO'!D$13+$K349*'10k &amp; MO'!D$19+$L349*'10k &amp; MO'!D$25+$M349*'10k &amp; MO'!D$31</f>
        <v>114.917</v>
      </c>
      <c r="V349" s="349">
        <f>+$I349*'10k &amp; MO'!E$7+$J349*'10k &amp; MO'!E$13+$K349*'10k &amp; MO'!E$19+$L349*'10k &amp; MO'!E$25+$M349*'10k &amp; MO'!E$31</f>
        <v>2364.0549999999998</v>
      </c>
      <c r="W349" s="349">
        <f>+$I349*'10k &amp; MO'!F$7+$J349*'10k &amp; MO'!F$13+$K349*'10k &amp; MO'!F$19+$L349*'10k &amp; MO'!F$25+$M349*'10k &amp; MO'!F$31</f>
        <v>891.5335</v>
      </c>
      <c r="X349" s="349">
        <f>+$I349*'10k &amp; MO'!G$7+$J349*'10k &amp; MO'!G$13+$K349*'10k &amp; MO'!G$19+$L349*'10k &amp; MO'!G$25+$M349*'10k &amp; MO'!G$31</f>
        <v>1160.6279999999999</v>
      </c>
      <c r="Y349" s="349">
        <f>+$N349*'10k &amp; MO'!H$7+$O349*'10k &amp; MO'!H$13+$P349*'10k &amp; MO'!H$19+$Q349*'10k &amp; MO'!H$25+$R349*'10k &amp; MO'!H$31</f>
        <v>24.302</v>
      </c>
      <c r="Z349" s="349">
        <f>+$N349*'10k &amp; MO'!I$7+$O349*'10k &amp; MO'!I$13+$P349*'10k &amp; MO'!I$19+$Q349*'10k &amp; MO'!I$25+$R349*'10k &amp; MO'!I$31</f>
        <v>828.78200000000004</v>
      </c>
      <c r="AA349" s="349">
        <f>+$N349*'10k &amp; MO'!J$7+$O349*'10k &amp; MO'!J$13+$P349*'10k &amp; MO'!J$19+$Q349*'10k &amp; MO'!J$25+$R349*'10k &amp; MO'!J$31</f>
        <v>8524.1360000000004</v>
      </c>
      <c r="AB349" s="349">
        <f>+$N349*'10k &amp; MO'!K$7+$O349*'10k &amp; MO'!K$13+$P349*'10k &amp; MO'!K$19+$Q349*'10k &amp; MO'!K$25+$R349*'10k &amp; MO'!K$31</f>
        <v>4506.7639999999992</v>
      </c>
      <c r="AC349" s="349">
        <f>+$N349*'10k &amp; MO'!L$7+$O349*'10k &amp; MO'!L$13+$P349*'10k &amp; MO'!L$19+$Q349*'10k &amp; MO'!L$25+$R349*'10k &amp; MO'!L$31</f>
        <v>7042.5520000000006</v>
      </c>
      <c r="AD349" s="350">
        <f>+S349*'10k &amp; MO'!O$7</f>
        <v>1516.9440000000002</v>
      </c>
      <c r="AF349" s="192" t="str">
        <f t="shared" si="47"/>
        <v>4512018</v>
      </c>
      <c r="AG349" s="192">
        <f>+IFERROR(VLOOKUP($AF349,'Limited Loss'!$F$5:$P$124,AG$3,FALSE),0)</f>
        <v>0</v>
      </c>
      <c r="AH349" s="193">
        <f>+IFERROR(VLOOKUP($AF349,'Limited Loss'!$F$5:$P$124,AH$3,FALSE),0)</f>
        <v>0</v>
      </c>
      <c r="AI349" s="193">
        <f>+IFERROR(VLOOKUP($AF349,'Limited Loss'!$F$5:$P$124,AI$3,FALSE),0)</f>
        <v>0</v>
      </c>
      <c r="AJ349" s="193">
        <f>+IFERROR(VLOOKUP($AF349,'Limited Loss'!$F$5:$P$124,AJ$3,FALSE),0)</f>
        <v>0</v>
      </c>
      <c r="AK349" s="100">
        <f>+IFERROR(VLOOKUP($AF349,'Limited Loss'!$F$5:$P$124,AK$3,FALSE),0)</f>
        <v>0</v>
      </c>
      <c r="AL349" s="193">
        <f>+IFERROR(VLOOKUP($AF349,'Limited Loss'!$F$5:$P$124,AL$3,FALSE),0)</f>
        <v>0</v>
      </c>
      <c r="AM349" s="193">
        <f>+IFERROR(VLOOKUP($AF349,'Limited Loss'!$F$5:$P$124,AM$3,FALSE),0)</f>
        <v>0</v>
      </c>
      <c r="AN349" s="193">
        <f>+IFERROR(VLOOKUP($AF349,'Limited Loss'!$F$5:$P$124,AN$3,FALSE),0)</f>
        <v>0</v>
      </c>
      <c r="AO349" s="193">
        <f>+IFERROR(VLOOKUP($AF349,'Limited Loss'!$F$5:$P$124,AO$3,FALSE),0)</f>
        <v>0</v>
      </c>
      <c r="AP349" s="100">
        <f>+IFERROR(VLOOKUP($AF349,'Limited Loss'!$F$5:$P$124,AP$3,FALSE),0)</f>
        <v>0</v>
      </c>
      <c r="AQ349" s="353"/>
      <c r="AR349" s="331">
        <f t="shared" si="48"/>
        <v>451</v>
      </c>
      <c r="AS349" s="332">
        <f t="shared" si="48"/>
        <v>2018</v>
      </c>
      <c r="AT349" s="349">
        <f t="shared" si="46"/>
        <v>3.7070000000000003</v>
      </c>
      <c r="AU349" s="349">
        <f t="shared" si="45"/>
        <v>114.917</v>
      </c>
      <c r="AV349" s="349">
        <f t="shared" si="45"/>
        <v>2364.0549999999998</v>
      </c>
      <c r="AW349" s="349">
        <f t="shared" si="45"/>
        <v>891.5335</v>
      </c>
      <c r="AX349" s="350">
        <f t="shared" si="45"/>
        <v>1160.6279999999999</v>
      </c>
      <c r="AY349" s="349">
        <f t="shared" si="45"/>
        <v>24.302</v>
      </c>
      <c r="AZ349" s="349">
        <f t="shared" si="45"/>
        <v>828.78200000000004</v>
      </c>
      <c r="BA349" s="349">
        <f t="shared" si="45"/>
        <v>8524.1360000000004</v>
      </c>
      <c r="BB349" s="349">
        <f t="shared" si="44"/>
        <v>4506.7639999999992</v>
      </c>
      <c r="BC349" s="349">
        <f t="shared" si="44"/>
        <v>7042.5520000000006</v>
      </c>
      <c r="BD349" s="350">
        <f t="shared" si="44"/>
        <v>1516.9440000000002</v>
      </c>
      <c r="BE349" s="349">
        <f t="shared" si="50"/>
        <v>11859.899000000001</v>
      </c>
      <c r="BF349" s="375">
        <f t="shared" si="51"/>
        <v>13601.477500000001</v>
      </c>
      <c r="BG349" s="334">
        <f t="shared" si="52"/>
        <v>1516.9440000000002</v>
      </c>
    </row>
    <row r="350" spans="1:59" x14ac:dyDescent="0.2">
      <c r="A350" s="326" t="str">
        <f t="shared" si="49"/>
        <v>4542014</v>
      </c>
      <c r="B350" s="331">
        <v>454</v>
      </c>
      <c r="C350" s="327">
        <v>2014</v>
      </c>
      <c r="D350" s="353">
        <f>+IFERROR(VLOOKUP($A350,Data_Loss!$A$2:$V$1180,6,FALSE),0)</f>
        <v>0</v>
      </c>
      <c r="E350" s="353">
        <f>+IFERROR(VLOOKUP($A350,Data_Loss!$A$2:$V$1180,7,FALSE),0)</f>
        <v>0</v>
      </c>
      <c r="F350" s="353">
        <f>+IFERROR(VLOOKUP($A350,Data_Loss!$A$2:$V$1180,8,FALSE),0)</f>
        <v>1</v>
      </c>
      <c r="G350" s="353">
        <f>+IFERROR(VLOOKUP($A350,Data_Loss!$A$2:$V$1180,9,FALSE),0)</f>
        <v>1</v>
      </c>
      <c r="H350" s="353">
        <f>+IFERROR(VLOOKUP($A350,Data_Loss!$A$2:$V$1180,10,FALSE),0)</f>
        <v>2</v>
      </c>
      <c r="I350" s="353">
        <f>+IFERROR(VLOOKUP($A350,Data_Loss!$A$2:$V$1300,12,FALSE),0)</f>
        <v>0</v>
      </c>
      <c r="J350" s="353">
        <f>+IFERROR(VLOOKUP($A350,Data_Loss!$A$2:$V$1300,13,FALSE),0)</f>
        <v>0</v>
      </c>
      <c r="K350" s="353">
        <f>+IFERROR(VLOOKUP($A350,Data_Loss!$A$2:$V$1300,14,FALSE),0)</f>
        <v>87131</v>
      </c>
      <c r="L350" s="353">
        <f>+IFERROR(VLOOKUP($A350,Data_Loss!$A$2:$V$1300,15,FALSE),0)</f>
        <v>8953</v>
      </c>
      <c r="M350" s="353">
        <f>+IFERROR(VLOOKUP($A350,Data_Loss!$A$2:$V$1300,16,FALSE),0)</f>
        <v>19869</v>
      </c>
      <c r="N350" s="353">
        <f>+IFERROR(VLOOKUP($A350,Data_Loss!$A$2:$V$1300,17,FALSE),0)</f>
        <v>0</v>
      </c>
      <c r="O350" s="353">
        <f>+IFERROR(VLOOKUP($A350,Data_Loss!$A$2:$V$1300,18,FALSE),0)</f>
        <v>0</v>
      </c>
      <c r="P350" s="353">
        <f>+IFERROR(VLOOKUP($A350,Data_Loss!$A$2:$V$1300,19,FALSE),0)</f>
        <v>180773</v>
      </c>
      <c r="Q350" s="353">
        <f>+IFERROR(VLOOKUP($A350,Data_Loss!$A$2:$V$1300,20,FALSE),0)</f>
        <v>8918</v>
      </c>
      <c r="R350" s="353">
        <f>+IFERROR(VLOOKUP($A350,Data_Loss!$A$2:$V$1300,21,FALSE),0)</f>
        <v>28357</v>
      </c>
      <c r="S350" s="353">
        <f>+IFERROR(VLOOKUP($A350,Data_Loss!$A$2:$V$1300,22,FALSE),0)</f>
        <v>54137</v>
      </c>
      <c r="T350" s="191">
        <f>+$I350*'10k &amp; MO'!C$3+$J350*'10k &amp; MO'!C$9+$K350*'10k &amp; MO'!C$15+$L350*'10k &amp; MO'!C$21+$M350*'10k &amp; MO'!C$27</f>
        <v>0</v>
      </c>
      <c r="U350" s="349">
        <f>+$I350*'10k &amp; MO'!D$3+$J350*'10k &amp; MO'!D$9+$K350*'10k &amp; MO'!D$15+$L350*'10k &amp; MO'!D$21+$M350*'10k &amp; MO'!D$27</f>
        <v>0</v>
      </c>
      <c r="V350" s="349">
        <f>+$I350*'10k &amp; MO'!E$3+$J350*'10k &amp; MO'!E$9+$K350*'10k &amp; MO'!E$15+$L350*'10k &amp; MO'!E$21+$M350*'10k &amp; MO'!E$27</f>
        <v>131045.024</v>
      </c>
      <c r="W350" s="349">
        <f>+$I350*'10k &amp; MO'!F$3+$J350*'10k &amp; MO'!F$9+$K350*'10k &amp; MO'!F$15+$L350*'10k &amp; MO'!F$21+$M350*'10k &amp; MO'!F$27</f>
        <v>11003.237000000001</v>
      </c>
      <c r="X350" s="349">
        <f>+$I350*'10k &amp; MO'!G$3+$J350*'10k &amp; MO'!G$9+$K350*'10k &amp; MO'!G$15+$L350*'10k &amp; MO'!G$21+$M350*'10k &amp; MO'!G$27</f>
        <v>22491.707999999999</v>
      </c>
      <c r="Y350" s="349">
        <f>+$N350*'10k &amp; MO'!H$3+$O350*'10k &amp; MO'!H$9+$P350*'10k &amp; MO'!H$15+$Q350*'10k &amp; MO'!H$21+$R350*'10k &amp; MO'!H$27</f>
        <v>0</v>
      </c>
      <c r="Z350" s="349">
        <f>+$N350*'10k &amp; MO'!I$3+$O350*'10k &amp; MO'!I$9+$P350*'10k &amp; MO'!I$15+$Q350*'10k &amp; MO'!I$21+$R350*'10k &amp; MO'!I$27</f>
        <v>0</v>
      </c>
      <c r="AA350" s="349">
        <f>+$N350*'10k &amp; MO'!J$3+$O350*'10k &amp; MO'!J$9+$P350*'10k &amp; MO'!J$15+$Q350*'10k &amp; MO'!J$21+$R350*'10k &amp; MO'!J$27</f>
        <v>377996.34300000005</v>
      </c>
      <c r="AB350" s="349">
        <f>+$N350*'10k &amp; MO'!K$3+$O350*'10k &amp; MO'!K$9+$P350*'10k &amp; MO'!K$15+$Q350*'10k &amp; MO'!K$21+$R350*'10k &amp; MO'!K$27</f>
        <v>12494.118</v>
      </c>
      <c r="AC350" s="349">
        <f>+$N350*'10k &amp; MO'!L$3+$O350*'10k &amp; MO'!L$9+$P350*'10k &amp; MO'!L$15+$Q350*'10k &amp; MO'!L$21+$R350*'10k &amp; MO'!L$27</f>
        <v>43726.493999999999</v>
      </c>
      <c r="AD350" s="350">
        <f>+S350*'10k &amp; MO'!O$3</f>
        <v>57980.726999999999</v>
      </c>
      <c r="AF350" s="192" t="str">
        <f t="shared" si="47"/>
        <v>4542014</v>
      </c>
      <c r="AG350" s="192">
        <f>+IFERROR(VLOOKUP($AF350,'Limited Loss'!$F$5:$P$124,AG$3,FALSE),0)</f>
        <v>0</v>
      </c>
      <c r="AH350" s="193">
        <f>+IFERROR(VLOOKUP($AF350,'Limited Loss'!$F$5:$P$124,AH$3,FALSE),0)</f>
        <v>0</v>
      </c>
      <c r="AI350" s="193">
        <f>+IFERROR(VLOOKUP($AF350,'Limited Loss'!$F$5:$P$124,AI$3,FALSE),0)</f>
        <v>0</v>
      </c>
      <c r="AJ350" s="193">
        <f>+IFERROR(VLOOKUP($AF350,'Limited Loss'!$F$5:$P$124,AJ$3,FALSE),0)</f>
        <v>0</v>
      </c>
      <c r="AK350" s="100">
        <f>+IFERROR(VLOOKUP($AF350,'Limited Loss'!$F$5:$P$124,AK$3,FALSE),0)</f>
        <v>0</v>
      </c>
      <c r="AL350" s="193">
        <f>+IFERROR(VLOOKUP($AF350,'Limited Loss'!$F$5:$P$124,AL$3,FALSE),0)</f>
        <v>0</v>
      </c>
      <c r="AM350" s="193">
        <f>+IFERROR(VLOOKUP($AF350,'Limited Loss'!$F$5:$P$124,AM$3,FALSE),0)</f>
        <v>0</v>
      </c>
      <c r="AN350" s="193">
        <f>+IFERROR(VLOOKUP($AF350,'Limited Loss'!$F$5:$P$124,AN$3,FALSE),0)</f>
        <v>0</v>
      </c>
      <c r="AO350" s="193">
        <f>+IFERROR(VLOOKUP($AF350,'Limited Loss'!$F$5:$P$124,AO$3,FALSE),0)</f>
        <v>0</v>
      </c>
      <c r="AP350" s="100">
        <f>+IFERROR(VLOOKUP($AF350,'Limited Loss'!$F$5:$P$124,AP$3,FALSE),0)</f>
        <v>0</v>
      </c>
      <c r="AQ350" s="353"/>
      <c r="AR350" s="331">
        <f t="shared" si="48"/>
        <v>454</v>
      </c>
      <c r="AS350" s="332">
        <f t="shared" si="48"/>
        <v>2014</v>
      </c>
      <c r="AT350" s="349">
        <f t="shared" si="46"/>
        <v>0</v>
      </c>
      <c r="AU350" s="349">
        <f t="shared" si="45"/>
        <v>0</v>
      </c>
      <c r="AV350" s="349">
        <f t="shared" si="45"/>
        <v>131045.024</v>
      </c>
      <c r="AW350" s="349">
        <f t="shared" si="45"/>
        <v>11003.237000000001</v>
      </c>
      <c r="AX350" s="350">
        <f t="shared" si="45"/>
        <v>22491.707999999999</v>
      </c>
      <c r="AY350" s="349">
        <f t="shared" si="45"/>
        <v>0</v>
      </c>
      <c r="AZ350" s="349">
        <f t="shared" si="45"/>
        <v>0</v>
      </c>
      <c r="BA350" s="349">
        <f t="shared" si="45"/>
        <v>377996.34300000005</v>
      </c>
      <c r="BB350" s="349">
        <f t="shared" si="44"/>
        <v>12494.118</v>
      </c>
      <c r="BC350" s="349">
        <f t="shared" si="44"/>
        <v>43726.493999999999</v>
      </c>
      <c r="BD350" s="350">
        <f t="shared" si="44"/>
        <v>57980.726999999999</v>
      </c>
      <c r="BE350" s="349">
        <f t="shared" si="50"/>
        <v>509041.36700000009</v>
      </c>
      <c r="BF350" s="375">
        <f t="shared" si="51"/>
        <v>89715.557000000001</v>
      </c>
      <c r="BG350" s="334">
        <f t="shared" si="52"/>
        <v>57980.726999999999</v>
      </c>
    </row>
    <row r="351" spans="1:59" x14ac:dyDescent="0.2">
      <c r="A351" s="326" t="str">
        <f t="shared" si="49"/>
        <v>4542015</v>
      </c>
      <c r="B351" s="331">
        <v>454</v>
      </c>
      <c r="C351" s="327">
        <v>2015</v>
      </c>
      <c r="D351" s="353">
        <f>+IFERROR(VLOOKUP($A351,Data_Loss!$A$2:$V$1180,6,FALSE),0)</f>
        <v>0</v>
      </c>
      <c r="E351" s="353">
        <f>+IFERROR(VLOOKUP($A351,Data_Loss!$A$2:$V$1180,7,FALSE),0)</f>
        <v>0</v>
      </c>
      <c r="F351" s="353">
        <f>+IFERROR(VLOOKUP($A351,Data_Loss!$A$2:$V$1180,8,FALSE),0)</f>
        <v>2</v>
      </c>
      <c r="G351" s="353">
        <f>+IFERROR(VLOOKUP($A351,Data_Loss!$A$2:$V$1180,9,FALSE),0)</f>
        <v>0</v>
      </c>
      <c r="H351" s="353">
        <f>+IFERROR(VLOOKUP($A351,Data_Loss!$A$2:$V$1180,10,FALSE),0)</f>
        <v>1</v>
      </c>
      <c r="I351" s="353">
        <f>+IFERROR(VLOOKUP($A351,Data_Loss!$A$2:$V$1300,12,FALSE),0)</f>
        <v>0</v>
      </c>
      <c r="J351" s="353">
        <f>+IFERROR(VLOOKUP($A351,Data_Loss!$A$2:$V$1300,13,FALSE),0)</f>
        <v>0</v>
      </c>
      <c r="K351" s="353">
        <f>+IFERROR(VLOOKUP($A351,Data_Loss!$A$2:$V$1300,14,FALSE),0)</f>
        <v>196665</v>
      </c>
      <c r="L351" s="353">
        <f>+IFERROR(VLOOKUP($A351,Data_Loss!$A$2:$V$1300,15,FALSE),0)</f>
        <v>0</v>
      </c>
      <c r="M351" s="353">
        <f>+IFERROR(VLOOKUP($A351,Data_Loss!$A$2:$V$1300,16,FALSE),0)</f>
        <v>7762</v>
      </c>
      <c r="N351" s="353">
        <f>+IFERROR(VLOOKUP($A351,Data_Loss!$A$2:$V$1300,17,FALSE),0)</f>
        <v>0</v>
      </c>
      <c r="O351" s="353">
        <f>+IFERROR(VLOOKUP($A351,Data_Loss!$A$2:$V$1300,18,FALSE),0)</f>
        <v>0</v>
      </c>
      <c r="P351" s="353">
        <f>+IFERROR(VLOOKUP($A351,Data_Loss!$A$2:$V$1300,19,FALSE),0)</f>
        <v>259063</v>
      </c>
      <c r="Q351" s="353">
        <f>+IFERROR(VLOOKUP($A351,Data_Loss!$A$2:$V$1300,20,FALSE),0)</f>
        <v>0</v>
      </c>
      <c r="R351" s="353">
        <f>+IFERROR(VLOOKUP($A351,Data_Loss!$A$2:$V$1300,21,FALSE),0)</f>
        <v>8255</v>
      </c>
      <c r="S351" s="353">
        <f>+IFERROR(VLOOKUP($A351,Data_Loss!$A$2:$V$1300,22,FALSE),0)</f>
        <v>60400</v>
      </c>
      <c r="T351" s="191">
        <f>+$I351*'10k &amp; MO'!C$4+$J351*'10k &amp; MO'!C$10+$K351*'10k &amp; MO'!C$16+$L351*'10k &amp; MO'!C$22+$M351*'10k &amp; MO'!C$28</f>
        <v>0</v>
      </c>
      <c r="U351" s="349">
        <f>+$I351*'10k &amp; MO'!D$4+$J351*'10k &amp; MO'!D$10+$K351*'10k &amp; MO'!D$16+$L351*'10k &amp; MO'!D$22+$M351*'10k &amp; MO'!D$28</f>
        <v>0</v>
      </c>
      <c r="V351" s="349">
        <f>+$I351*'10k &amp; MO'!E$4+$J351*'10k &amp; MO'!E$10+$K351*'10k &amp; MO'!E$16+$L351*'10k &amp; MO'!E$22+$M351*'10k &amp; MO'!E$28</f>
        <v>345418.74499999994</v>
      </c>
      <c r="W351" s="349">
        <f>+$I351*'10k &amp; MO'!F$4+$J351*'10k &amp; MO'!F$10+$K351*'10k &amp; MO'!F$16+$L351*'10k &amp; MO'!F$22+$M351*'10k &amp; MO'!F$28</f>
        <v>1951.8773000000001</v>
      </c>
      <c r="X351" s="349">
        <f>+$I351*'10k &amp; MO'!G$4+$J351*'10k &amp; MO'!G$10+$K351*'10k &amp; MO'!G$16+$L351*'10k &amp; MO'!G$22+$M351*'10k &amp; MO'!G$28</f>
        <v>9890.9879000000001</v>
      </c>
      <c r="Y351" s="349">
        <f>+$N351*'10k &amp; MO'!H$4+$O351*'10k &amp; MO'!H$10+$P351*'10k &amp; MO'!H$16+$Q351*'10k &amp; MO'!H$22+$R351*'10k &amp; MO'!H$28</f>
        <v>0</v>
      </c>
      <c r="Z351" s="349">
        <f>+$N351*'10k &amp; MO'!I$4+$O351*'10k &amp; MO'!I$10+$P351*'10k &amp; MO'!I$16+$Q351*'10k &amp; MO'!I$22+$R351*'10k &amp; MO'!I$28</f>
        <v>0</v>
      </c>
      <c r="AA351" s="349">
        <f>+$N351*'10k &amp; MO'!J$4+$O351*'10k &amp; MO'!J$10+$P351*'10k &amp; MO'!J$16+$Q351*'10k &amp; MO'!J$22+$R351*'10k &amp; MO'!J$28</f>
        <v>721101.49479999999</v>
      </c>
      <c r="AB351" s="349">
        <f>+$N351*'10k &amp; MO'!K$4+$O351*'10k &amp; MO'!K$10+$P351*'10k &amp; MO'!K$16+$Q351*'10k &amp; MO'!K$22+$R351*'10k &amp; MO'!K$28</f>
        <v>7830.6445000000003</v>
      </c>
      <c r="AC351" s="349">
        <f>+$N351*'10k &amp; MO'!L$4+$O351*'10k &amp; MO'!L$10+$P351*'10k &amp; MO'!L$16+$Q351*'10k &amp; MO'!L$22+$R351*'10k &amp; MO'!L$28</f>
        <v>13408.702000000001</v>
      </c>
      <c r="AD351" s="350">
        <f>+S351*'10k &amp; MO'!O$4</f>
        <v>73204.800000000003</v>
      </c>
      <c r="AF351" s="192" t="str">
        <f t="shared" si="47"/>
        <v>4542015</v>
      </c>
      <c r="AG351" s="192">
        <f>+IFERROR(VLOOKUP($AF351,'Limited Loss'!$F$5:$P$124,AG$3,FALSE),0)</f>
        <v>0</v>
      </c>
      <c r="AH351" s="193">
        <f>+IFERROR(VLOOKUP($AF351,'Limited Loss'!$F$5:$P$124,AH$3,FALSE),0)</f>
        <v>0</v>
      </c>
      <c r="AI351" s="193">
        <f>+IFERROR(VLOOKUP($AF351,'Limited Loss'!$F$5:$P$124,AI$3,FALSE),0)</f>
        <v>0</v>
      </c>
      <c r="AJ351" s="193">
        <f>+IFERROR(VLOOKUP($AF351,'Limited Loss'!$F$5:$P$124,AJ$3,FALSE),0)</f>
        <v>0</v>
      </c>
      <c r="AK351" s="100">
        <f>+IFERROR(VLOOKUP($AF351,'Limited Loss'!$F$5:$P$124,AK$3,FALSE),0)</f>
        <v>0</v>
      </c>
      <c r="AL351" s="193">
        <f>+IFERROR(VLOOKUP($AF351,'Limited Loss'!$F$5:$P$124,AL$3,FALSE),0)</f>
        <v>0</v>
      </c>
      <c r="AM351" s="193">
        <f>+IFERROR(VLOOKUP($AF351,'Limited Loss'!$F$5:$P$124,AM$3,FALSE),0)</f>
        <v>0</v>
      </c>
      <c r="AN351" s="193">
        <f>+IFERROR(VLOOKUP($AF351,'Limited Loss'!$F$5:$P$124,AN$3,FALSE),0)</f>
        <v>0</v>
      </c>
      <c r="AO351" s="193">
        <f>+IFERROR(VLOOKUP($AF351,'Limited Loss'!$F$5:$P$124,AO$3,FALSE),0)</f>
        <v>0</v>
      </c>
      <c r="AP351" s="100">
        <f>+IFERROR(VLOOKUP($AF351,'Limited Loss'!$F$5:$P$124,AP$3,FALSE),0)</f>
        <v>0</v>
      </c>
      <c r="AQ351" s="353"/>
      <c r="AR351" s="331">
        <f t="shared" si="48"/>
        <v>454</v>
      </c>
      <c r="AS351" s="332">
        <f t="shared" si="48"/>
        <v>2015</v>
      </c>
      <c r="AT351" s="349">
        <f t="shared" si="46"/>
        <v>0</v>
      </c>
      <c r="AU351" s="349">
        <f t="shared" si="45"/>
        <v>0</v>
      </c>
      <c r="AV351" s="349">
        <f t="shared" si="45"/>
        <v>345418.74499999994</v>
      </c>
      <c r="AW351" s="349">
        <f t="shared" si="45"/>
        <v>1951.8773000000001</v>
      </c>
      <c r="AX351" s="350">
        <f t="shared" si="45"/>
        <v>9890.9879000000001</v>
      </c>
      <c r="AY351" s="349">
        <f t="shared" si="45"/>
        <v>0</v>
      </c>
      <c r="AZ351" s="349">
        <f t="shared" si="45"/>
        <v>0</v>
      </c>
      <c r="BA351" s="349">
        <f t="shared" si="45"/>
        <v>721101.49479999999</v>
      </c>
      <c r="BB351" s="349">
        <f t="shared" si="44"/>
        <v>7830.6445000000003</v>
      </c>
      <c r="BC351" s="349">
        <f t="shared" si="44"/>
        <v>13408.702000000001</v>
      </c>
      <c r="BD351" s="350">
        <f t="shared" si="44"/>
        <v>73204.800000000003</v>
      </c>
      <c r="BE351" s="349">
        <f t="shared" si="50"/>
        <v>1066520.2397999999</v>
      </c>
      <c r="BF351" s="375">
        <f t="shared" si="51"/>
        <v>33082.2117</v>
      </c>
      <c r="BG351" s="334">
        <f t="shared" si="52"/>
        <v>73204.800000000003</v>
      </c>
    </row>
    <row r="352" spans="1:59" x14ac:dyDescent="0.2">
      <c r="A352" s="326" t="str">
        <f t="shared" si="49"/>
        <v>4542016</v>
      </c>
      <c r="B352" s="331">
        <v>454</v>
      </c>
      <c r="C352" s="327">
        <v>2016</v>
      </c>
      <c r="D352" s="353">
        <f>+IFERROR(VLOOKUP($A352,Data_Loss!$A$2:$V$1180,6,FALSE),0)</f>
        <v>0</v>
      </c>
      <c r="E352" s="353">
        <f>+IFERROR(VLOOKUP($A352,Data_Loss!$A$2:$V$1180,7,FALSE),0)</f>
        <v>0</v>
      </c>
      <c r="F352" s="353">
        <f>+IFERROR(VLOOKUP($A352,Data_Loss!$A$2:$V$1180,8,FALSE),0)</f>
        <v>0</v>
      </c>
      <c r="G352" s="353">
        <f>+IFERROR(VLOOKUP($A352,Data_Loss!$A$2:$V$1180,9,FALSE),0)</f>
        <v>2</v>
      </c>
      <c r="H352" s="353">
        <f>+IFERROR(VLOOKUP($A352,Data_Loss!$A$2:$V$1180,10,FALSE),0)</f>
        <v>7</v>
      </c>
      <c r="I352" s="353">
        <f>+IFERROR(VLOOKUP($A352,Data_Loss!$A$2:$V$1300,12,FALSE),0)</f>
        <v>0</v>
      </c>
      <c r="J352" s="353">
        <f>+IFERROR(VLOOKUP($A352,Data_Loss!$A$2:$V$1300,13,FALSE),0)</f>
        <v>0</v>
      </c>
      <c r="K352" s="353">
        <f>+IFERROR(VLOOKUP($A352,Data_Loss!$A$2:$V$1300,14,FALSE),0)</f>
        <v>0</v>
      </c>
      <c r="L352" s="353">
        <f>+IFERROR(VLOOKUP($A352,Data_Loss!$A$2:$V$1300,15,FALSE),0)</f>
        <v>91120</v>
      </c>
      <c r="M352" s="353">
        <f>+IFERROR(VLOOKUP($A352,Data_Loss!$A$2:$V$1300,16,FALSE),0)</f>
        <v>39903</v>
      </c>
      <c r="N352" s="353">
        <f>+IFERROR(VLOOKUP($A352,Data_Loss!$A$2:$V$1300,17,FALSE),0)</f>
        <v>0</v>
      </c>
      <c r="O352" s="353">
        <f>+IFERROR(VLOOKUP($A352,Data_Loss!$A$2:$V$1300,18,FALSE),0)</f>
        <v>0</v>
      </c>
      <c r="P352" s="353">
        <f>+IFERROR(VLOOKUP($A352,Data_Loss!$A$2:$V$1300,19,FALSE),0)</f>
        <v>0</v>
      </c>
      <c r="Q352" s="353">
        <f>+IFERROR(VLOOKUP($A352,Data_Loss!$A$2:$V$1300,20,FALSE),0)</f>
        <v>63756</v>
      </c>
      <c r="R352" s="353">
        <f>+IFERROR(VLOOKUP($A352,Data_Loss!$A$2:$V$1300,21,FALSE),0)</f>
        <v>157196</v>
      </c>
      <c r="S352" s="353">
        <f>+IFERROR(VLOOKUP($A352,Data_Loss!$A$2:$V$1300,22,FALSE),0)</f>
        <v>26010</v>
      </c>
      <c r="T352" s="191">
        <f>+$I352*'10k &amp; MO'!C$5+$J352*'10k &amp; MO'!C$11+$K352*'10k &amp; MO'!C$17+$L352*'10k &amp; MO'!C$23+$M352*'10k &amp; MO'!C$29</f>
        <v>0</v>
      </c>
      <c r="U352" s="349">
        <f>+$I352*'10k &amp; MO'!D$5+$J352*'10k &amp; MO'!D$11+$K352*'10k &amp; MO'!D$17+$L352*'10k &amp; MO'!D$23+$M352*'10k &amp; MO'!D$29</f>
        <v>0</v>
      </c>
      <c r="V352" s="349">
        <f>+$I352*'10k &amp; MO'!E$5+$J352*'10k &amp; MO'!E$11+$K352*'10k &amp; MO'!E$17+$L352*'10k &amp; MO'!E$23+$M352*'10k &amp; MO'!E$29</f>
        <v>34125.897900000004</v>
      </c>
      <c r="W352" s="349">
        <f>+$I352*'10k &amp; MO'!F$5+$J352*'10k &amp; MO'!F$11+$K352*'10k &amp; MO'!F$17+$L352*'10k &amp; MO'!F$23+$M352*'10k &amp; MO'!F$29</f>
        <v>101298.39480000001</v>
      </c>
      <c r="X352" s="349">
        <f>+$I352*'10k &amp; MO'!G$5+$J352*'10k &amp; MO'!G$11+$K352*'10k &amp; MO'!G$17+$L352*'10k &amp; MO'!G$23+$M352*'10k &amp; MO'!G$29</f>
        <v>43799.930399999997</v>
      </c>
      <c r="Y352" s="349">
        <f>+$N352*'10k &amp; MO'!H$5+$O352*'10k &amp; MO'!H$11+$P352*'10k &amp; MO'!H$17+$Q352*'10k &amp; MO'!H$23+$R352*'10k &amp; MO'!H$29</f>
        <v>0</v>
      </c>
      <c r="Z352" s="349">
        <f>+$N352*'10k &amp; MO'!I$5+$O352*'10k &amp; MO'!I$11+$P352*'10k &amp; MO'!I$17+$Q352*'10k &amp; MO'!I$23+$R352*'10k &amp; MO'!I$29</f>
        <v>0</v>
      </c>
      <c r="AA352" s="349">
        <f>+$N352*'10k &amp; MO'!J$5+$O352*'10k &amp; MO'!J$11+$P352*'10k &amp; MO'!J$17+$Q352*'10k &amp; MO'!J$23+$R352*'10k &amp; MO'!J$29</f>
        <v>36595.792000000001</v>
      </c>
      <c r="AB352" s="349">
        <f>+$N352*'10k &amp; MO'!K$5+$O352*'10k &amp; MO'!K$11+$P352*'10k &amp; MO'!K$17+$Q352*'10k &amp; MO'!K$23+$R352*'10k &amp; MO'!K$29</f>
        <v>116206.4124</v>
      </c>
      <c r="AC352" s="349">
        <f>+$N352*'10k &amp; MO'!L$5+$O352*'10k &amp; MO'!L$11+$P352*'10k &amp; MO'!L$17+$Q352*'10k &amp; MO'!L$23+$R352*'10k &amp; MO'!L$29</f>
        <v>239986.09920000003</v>
      </c>
      <c r="AD352" s="350">
        <f>+S352*'10k &amp; MO'!O$5</f>
        <v>35061.480000000003</v>
      </c>
      <c r="AF352" s="192" t="str">
        <f t="shared" si="47"/>
        <v>4542016</v>
      </c>
      <c r="AG352" s="192">
        <f>+IFERROR(VLOOKUP($AF352,'Limited Loss'!$F$5:$P$124,AG$3,FALSE),0)</f>
        <v>0</v>
      </c>
      <c r="AH352" s="193">
        <f>+IFERROR(VLOOKUP($AF352,'Limited Loss'!$F$5:$P$124,AH$3,FALSE),0)</f>
        <v>0</v>
      </c>
      <c r="AI352" s="193">
        <f>+IFERROR(VLOOKUP($AF352,'Limited Loss'!$F$5:$P$124,AI$3,FALSE),0)</f>
        <v>0</v>
      </c>
      <c r="AJ352" s="193">
        <f>+IFERROR(VLOOKUP($AF352,'Limited Loss'!$F$5:$P$124,AJ$3,FALSE),0)</f>
        <v>0</v>
      </c>
      <c r="AK352" s="100">
        <f>+IFERROR(VLOOKUP($AF352,'Limited Loss'!$F$5:$P$124,AK$3,FALSE),0)</f>
        <v>0</v>
      </c>
      <c r="AL352" s="193">
        <f>+IFERROR(VLOOKUP($AF352,'Limited Loss'!$F$5:$P$124,AL$3,FALSE),0)</f>
        <v>0</v>
      </c>
      <c r="AM352" s="193">
        <f>+IFERROR(VLOOKUP($AF352,'Limited Loss'!$F$5:$P$124,AM$3,FALSE),0)</f>
        <v>0</v>
      </c>
      <c r="AN352" s="193">
        <f>+IFERROR(VLOOKUP($AF352,'Limited Loss'!$F$5:$P$124,AN$3,FALSE),0)</f>
        <v>0</v>
      </c>
      <c r="AO352" s="193">
        <f>+IFERROR(VLOOKUP($AF352,'Limited Loss'!$F$5:$P$124,AO$3,FALSE),0)</f>
        <v>0</v>
      </c>
      <c r="AP352" s="100">
        <f>+IFERROR(VLOOKUP($AF352,'Limited Loss'!$F$5:$P$124,AP$3,FALSE),0)</f>
        <v>0</v>
      </c>
      <c r="AQ352" s="353"/>
      <c r="AR352" s="331">
        <f t="shared" si="48"/>
        <v>454</v>
      </c>
      <c r="AS352" s="332">
        <f t="shared" si="48"/>
        <v>2016</v>
      </c>
      <c r="AT352" s="349">
        <f t="shared" si="46"/>
        <v>0</v>
      </c>
      <c r="AU352" s="349">
        <f t="shared" si="45"/>
        <v>0</v>
      </c>
      <c r="AV352" s="349">
        <f t="shared" si="45"/>
        <v>34125.897900000004</v>
      </c>
      <c r="AW352" s="349">
        <f t="shared" si="45"/>
        <v>101298.39480000001</v>
      </c>
      <c r="AX352" s="350">
        <f t="shared" si="45"/>
        <v>43799.930399999997</v>
      </c>
      <c r="AY352" s="349">
        <f t="shared" si="45"/>
        <v>0</v>
      </c>
      <c r="AZ352" s="349">
        <f t="shared" si="45"/>
        <v>0</v>
      </c>
      <c r="BA352" s="349">
        <f t="shared" si="45"/>
        <v>36595.792000000001</v>
      </c>
      <c r="BB352" s="349">
        <f t="shared" si="44"/>
        <v>116206.4124</v>
      </c>
      <c r="BC352" s="349">
        <f t="shared" si="44"/>
        <v>239986.09920000003</v>
      </c>
      <c r="BD352" s="350">
        <f t="shared" si="44"/>
        <v>35061.480000000003</v>
      </c>
      <c r="BE352" s="349">
        <f t="shared" si="50"/>
        <v>70721.689899999998</v>
      </c>
      <c r="BF352" s="375">
        <f t="shared" si="51"/>
        <v>501290.83680000005</v>
      </c>
      <c r="BG352" s="334">
        <f t="shared" si="52"/>
        <v>35061.480000000003</v>
      </c>
    </row>
    <row r="353" spans="1:59" x14ac:dyDescent="0.2">
      <c r="A353" s="326" t="str">
        <f t="shared" si="49"/>
        <v>4542017</v>
      </c>
      <c r="B353" s="331">
        <v>454</v>
      </c>
      <c r="C353" s="327">
        <v>2017</v>
      </c>
      <c r="D353" s="353">
        <f>+IFERROR(VLOOKUP($A353,Data_Loss!$A$2:$V$1180,6,FALSE),0)</f>
        <v>0</v>
      </c>
      <c r="E353" s="353">
        <f>+IFERROR(VLOOKUP($A353,Data_Loss!$A$2:$V$1180,7,FALSE),0)</f>
        <v>0</v>
      </c>
      <c r="F353" s="353">
        <f>+IFERROR(VLOOKUP($A353,Data_Loss!$A$2:$V$1180,8,FALSE),0)</f>
        <v>0</v>
      </c>
      <c r="G353" s="353">
        <f>+IFERROR(VLOOKUP($A353,Data_Loss!$A$2:$V$1180,9,FALSE),0)</f>
        <v>0</v>
      </c>
      <c r="H353" s="353">
        <f>+IFERROR(VLOOKUP($A353,Data_Loss!$A$2:$V$1180,10,FALSE),0)</f>
        <v>5</v>
      </c>
      <c r="I353" s="353">
        <f>+IFERROR(VLOOKUP($A353,Data_Loss!$A$2:$V$1300,12,FALSE),0)</f>
        <v>0</v>
      </c>
      <c r="J353" s="353">
        <f>+IFERROR(VLOOKUP($A353,Data_Loss!$A$2:$V$1300,13,FALSE),0)</f>
        <v>0</v>
      </c>
      <c r="K353" s="353">
        <f>+IFERROR(VLOOKUP($A353,Data_Loss!$A$2:$V$1300,14,FALSE),0)</f>
        <v>0</v>
      </c>
      <c r="L353" s="353">
        <f>+IFERROR(VLOOKUP($A353,Data_Loss!$A$2:$V$1300,15,FALSE),0)</f>
        <v>0</v>
      </c>
      <c r="M353" s="353">
        <f>+IFERROR(VLOOKUP($A353,Data_Loss!$A$2:$V$1300,16,FALSE),0)</f>
        <v>41696</v>
      </c>
      <c r="N353" s="353">
        <f>+IFERROR(VLOOKUP($A353,Data_Loss!$A$2:$V$1300,17,FALSE),0)</f>
        <v>0</v>
      </c>
      <c r="O353" s="353">
        <f>+IFERROR(VLOOKUP($A353,Data_Loss!$A$2:$V$1300,18,FALSE),0)</f>
        <v>0</v>
      </c>
      <c r="P353" s="353">
        <f>+IFERROR(VLOOKUP($A353,Data_Loss!$A$2:$V$1300,19,FALSE),0)</f>
        <v>0</v>
      </c>
      <c r="Q353" s="353">
        <f>+IFERROR(VLOOKUP($A353,Data_Loss!$A$2:$V$1300,20,FALSE),0)</f>
        <v>0</v>
      </c>
      <c r="R353" s="353">
        <f>+IFERROR(VLOOKUP($A353,Data_Loss!$A$2:$V$1300,21,FALSE),0)</f>
        <v>40749</v>
      </c>
      <c r="S353" s="353">
        <f>+IFERROR(VLOOKUP($A353,Data_Loss!$A$2:$V$1300,22,FALSE),0)</f>
        <v>36536</v>
      </c>
      <c r="T353" s="191">
        <f>+$I353*'10k &amp; MO'!C$6+$J353*'10k &amp; MO'!C$12+$K353*'10k &amp; MO'!C$18+$L353*'10k &amp; MO'!C$24+$M353*'10k &amp; MO'!C$30</f>
        <v>0</v>
      </c>
      <c r="U353" s="349">
        <f>+$I353*'10k &amp; MO'!D$6+$J353*'10k &amp; MO'!D$12+$K353*'10k &amp; MO'!D$18+$L353*'10k &amp; MO'!D$24+$M353*'10k &amp; MO'!D$30</f>
        <v>37.526400000000002</v>
      </c>
      <c r="V353" s="349">
        <f>+$I353*'10k &amp; MO'!E$6+$J353*'10k &amp; MO'!E$12+$K353*'10k &amp; MO'!E$18+$L353*'10k &amp; MO'!E$24+$M353*'10k &amp; MO'!E$30</f>
        <v>16582.499199999998</v>
      </c>
      <c r="W353" s="349">
        <f>+$I353*'10k &amp; MO'!F$6+$J353*'10k &amp; MO'!F$12+$K353*'10k &amp; MO'!F$18+$L353*'10k &amp; MO'!F$24+$M353*'10k &amp; MO'!F$30</f>
        <v>7325.9871999999996</v>
      </c>
      <c r="X353" s="349">
        <f>+$I353*'10k &amp; MO'!G$6+$J353*'10k &amp; MO'!G$12+$K353*'10k &amp; MO'!G$18+$L353*'10k &amp; MO'!G$24+$M353*'10k &amp; MO'!G$30</f>
        <v>45552.880000000005</v>
      </c>
      <c r="Y353" s="349">
        <f>+$N353*'10k &amp; MO'!H$6+$O353*'10k &amp; MO'!H$12+$P353*'10k &amp; MO'!H$18+$Q353*'10k &amp; MO'!H$24+$R353*'10k &amp; MO'!H$30</f>
        <v>0</v>
      </c>
      <c r="Z353" s="349">
        <f>+$N353*'10k &amp; MO'!I$6+$O353*'10k &amp; MO'!I$12+$P353*'10k &amp; MO'!I$18+$Q353*'10k &amp; MO'!I$24+$R353*'10k &amp; MO'!I$30</f>
        <v>12.224699999999999</v>
      </c>
      <c r="AA353" s="349">
        <f>+$N353*'10k &amp; MO'!J$6+$O353*'10k &amp; MO'!J$12+$P353*'10k &amp; MO'!J$18+$Q353*'10k &amp; MO'!J$24+$R353*'10k &amp; MO'!J$30</f>
        <v>16625.592000000001</v>
      </c>
      <c r="AB353" s="349">
        <f>+$N353*'10k &amp; MO'!K$6+$O353*'10k &amp; MO'!K$12+$P353*'10k &amp; MO'!K$18+$Q353*'10k &amp; MO'!K$24+$R353*'10k &amp; MO'!K$30</f>
        <v>8386.1442000000006</v>
      </c>
      <c r="AC353" s="349">
        <f>+$N353*'10k &amp; MO'!L$6+$O353*'10k &amp; MO'!L$12+$P353*'10k &amp; MO'!L$18+$Q353*'10k &amp; MO'!L$24+$R353*'10k &amp; MO'!L$30</f>
        <v>59701.359900000003</v>
      </c>
      <c r="AD353" s="350">
        <f>+S353*'10k &amp; MO'!O$6</f>
        <v>49177.456000000006</v>
      </c>
      <c r="AF353" s="192" t="str">
        <f t="shared" si="47"/>
        <v>4542017</v>
      </c>
      <c r="AG353" s="192">
        <f>+IFERROR(VLOOKUP($AF353,'Limited Loss'!$F$5:$P$124,AG$3,FALSE),0)</f>
        <v>0</v>
      </c>
      <c r="AH353" s="193">
        <f>+IFERROR(VLOOKUP($AF353,'Limited Loss'!$F$5:$P$124,AH$3,FALSE),0)</f>
        <v>0</v>
      </c>
      <c r="AI353" s="193">
        <f>+IFERROR(VLOOKUP($AF353,'Limited Loss'!$F$5:$P$124,AI$3,FALSE),0)</f>
        <v>0</v>
      </c>
      <c r="AJ353" s="193">
        <f>+IFERROR(VLOOKUP($AF353,'Limited Loss'!$F$5:$P$124,AJ$3,FALSE),0)</f>
        <v>0</v>
      </c>
      <c r="AK353" s="100">
        <f>+IFERROR(VLOOKUP($AF353,'Limited Loss'!$F$5:$P$124,AK$3,FALSE),0)</f>
        <v>0</v>
      </c>
      <c r="AL353" s="193">
        <f>+IFERROR(VLOOKUP($AF353,'Limited Loss'!$F$5:$P$124,AL$3,FALSE),0)</f>
        <v>0</v>
      </c>
      <c r="AM353" s="193">
        <f>+IFERROR(VLOOKUP($AF353,'Limited Loss'!$F$5:$P$124,AM$3,FALSE),0)</f>
        <v>0</v>
      </c>
      <c r="AN353" s="193">
        <f>+IFERROR(VLOOKUP($AF353,'Limited Loss'!$F$5:$P$124,AN$3,FALSE),0)</f>
        <v>0</v>
      </c>
      <c r="AO353" s="193">
        <f>+IFERROR(VLOOKUP($AF353,'Limited Loss'!$F$5:$P$124,AO$3,FALSE),0)</f>
        <v>0</v>
      </c>
      <c r="AP353" s="100">
        <f>+IFERROR(VLOOKUP($AF353,'Limited Loss'!$F$5:$P$124,AP$3,FALSE),0)</f>
        <v>0</v>
      </c>
      <c r="AQ353" s="353"/>
      <c r="AR353" s="331">
        <f t="shared" si="48"/>
        <v>454</v>
      </c>
      <c r="AS353" s="332">
        <f t="shared" si="48"/>
        <v>2017</v>
      </c>
      <c r="AT353" s="349">
        <f t="shared" si="46"/>
        <v>0</v>
      </c>
      <c r="AU353" s="349">
        <f t="shared" si="45"/>
        <v>37.526400000000002</v>
      </c>
      <c r="AV353" s="349">
        <f t="shared" si="45"/>
        <v>16582.499199999998</v>
      </c>
      <c r="AW353" s="349">
        <f t="shared" si="45"/>
        <v>7325.9871999999996</v>
      </c>
      <c r="AX353" s="350">
        <f t="shared" si="45"/>
        <v>45552.880000000005</v>
      </c>
      <c r="AY353" s="349">
        <f t="shared" si="45"/>
        <v>0</v>
      </c>
      <c r="AZ353" s="349">
        <f t="shared" si="45"/>
        <v>12.224699999999999</v>
      </c>
      <c r="BA353" s="349">
        <f t="shared" si="45"/>
        <v>16625.592000000001</v>
      </c>
      <c r="BB353" s="349">
        <f t="shared" si="44"/>
        <v>8386.1442000000006</v>
      </c>
      <c r="BC353" s="349">
        <f t="shared" si="44"/>
        <v>59701.359900000003</v>
      </c>
      <c r="BD353" s="350">
        <f t="shared" si="44"/>
        <v>49177.456000000006</v>
      </c>
      <c r="BE353" s="349">
        <f t="shared" si="50"/>
        <v>33257.842299999997</v>
      </c>
      <c r="BF353" s="375">
        <f t="shared" si="51"/>
        <v>120966.37130000001</v>
      </c>
      <c r="BG353" s="334">
        <f t="shared" si="52"/>
        <v>49177.456000000006</v>
      </c>
    </row>
    <row r="354" spans="1:59" x14ac:dyDescent="0.2">
      <c r="A354" s="326" t="str">
        <f t="shared" si="49"/>
        <v>4542018</v>
      </c>
      <c r="B354" s="331">
        <v>454</v>
      </c>
      <c r="C354" s="327">
        <v>2018</v>
      </c>
      <c r="D354" s="353">
        <f>+IFERROR(VLOOKUP($A354,Data_Loss!$A$2:$V$1180,6,FALSE),0)</f>
        <v>0</v>
      </c>
      <c r="E354" s="353">
        <f>+IFERROR(VLOOKUP($A354,Data_Loss!$A$2:$V$1180,7,FALSE),0)</f>
        <v>0</v>
      </c>
      <c r="F354" s="353">
        <f>+IFERROR(VLOOKUP($A354,Data_Loss!$A$2:$V$1180,8,FALSE),0)</f>
        <v>0</v>
      </c>
      <c r="G354" s="353">
        <f>+IFERROR(VLOOKUP($A354,Data_Loss!$A$2:$V$1180,9,FALSE),0)</f>
        <v>1</v>
      </c>
      <c r="H354" s="353">
        <f>+IFERROR(VLOOKUP($A354,Data_Loss!$A$2:$V$1180,10,FALSE),0)</f>
        <v>4</v>
      </c>
      <c r="I354" s="353">
        <f>+IFERROR(VLOOKUP($A354,Data_Loss!$A$2:$V$1300,12,FALSE),0)</f>
        <v>0</v>
      </c>
      <c r="J354" s="353">
        <f>+IFERROR(VLOOKUP($A354,Data_Loss!$A$2:$V$1300,13,FALSE),0)</f>
        <v>0</v>
      </c>
      <c r="K354" s="353">
        <f>+IFERROR(VLOOKUP($A354,Data_Loss!$A$2:$V$1300,14,FALSE),0)</f>
        <v>0</v>
      </c>
      <c r="L354" s="353">
        <f>+IFERROR(VLOOKUP($A354,Data_Loss!$A$2:$V$1300,15,FALSE),0)</f>
        <v>15253</v>
      </c>
      <c r="M354" s="353">
        <f>+IFERROR(VLOOKUP($A354,Data_Loss!$A$2:$V$1300,16,FALSE),0)</f>
        <v>92299</v>
      </c>
      <c r="N354" s="353">
        <f>+IFERROR(VLOOKUP($A354,Data_Loss!$A$2:$V$1300,17,FALSE),0)</f>
        <v>0</v>
      </c>
      <c r="O354" s="353">
        <f>+IFERROR(VLOOKUP($A354,Data_Loss!$A$2:$V$1300,18,FALSE),0)</f>
        <v>0</v>
      </c>
      <c r="P354" s="353">
        <f>+IFERROR(VLOOKUP($A354,Data_Loss!$A$2:$V$1300,19,FALSE),0)</f>
        <v>0</v>
      </c>
      <c r="Q354" s="353">
        <f>+IFERROR(VLOOKUP($A354,Data_Loss!$A$2:$V$1300,20,FALSE),0)</f>
        <v>91406</v>
      </c>
      <c r="R354" s="353">
        <f>+IFERROR(VLOOKUP($A354,Data_Loss!$A$2:$V$1300,21,FALSE),0)</f>
        <v>139373</v>
      </c>
      <c r="S354" s="353">
        <f>+IFERROR(VLOOKUP($A354,Data_Loss!$A$2:$V$1300,22,FALSE),0)</f>
        <v>56269</v>
      </c>
      <c r="T354" s="191">
        <f>+$I354*'10k &amp; MO'!C$7+$J354*'10k &amp; MO'!C$13+$K354*'10k &amp; MO'!C$19+$L354*'10k &amp; MO'!C$25+$M354*'10k &amp; MO'!C$31</f>
        <v>203.05780000000001</v>
      </c>
      <c r="U354" s="349">
        <f>+$I354*'10k &amp; MO'!D$7+$J354*'10k &amp; MO'!D$13+$K354*'10k &amp; MO'!D$19+$L354*'10k &amp; MO'!D$25+$M354*'10k &amp; MO'!D$31</f>
        <v>6764.5842000000002</v>
      </c>
      <c r="V354" s="349">
        <f>+$I354*'10k &amp; MO'!E$7+$J354*'10k &amp; MO'!E$13+$K354*'10k &amp; MO'!E$19+$L354*'10k &amp; MO'!E$25+$M354*'10k &amp; MO'!E$31</f>
        <v>153503.71900000001</v>
      </c>
      <c r="W354" s="349">
        <f>+$I354*'10k &amp; MO'!F$7+$J354*'10k &amp; MO'!F$13+$K354*'10k &amp; MO'!F$19+$L354*'10k &amp; MO'!F$25+$M354*'10k &amp; MO'!F$31</f>
        <v>60757.145700000001</v>
      </c>
      <c r="X354" s="349">
        <f>+$I354*'10k &amp; MO'!G$7+$J354*'10k &amp; MO'!G$13+$K354*'10k &amp; MO'!G$19+$L354*'10k &amp; MO'!G$25+$M354*'10k &amp; MO'!G$31</f>
        <v>65166.439099999996</v>
      </c>
      <c r="Y354" s="349">
        <f>+$N354*'10k &amp; MO'!H$7+$O354*'10k &amp; MO'!H$13+$P354*'10k &amp; MO'!H$19+$Q354*'10k &amp; MO'!H$25+$R354*'10k &amp; MO'!H$31</f>
        <v>404.18169999999998</v>
      </c>
      <c r="Z354" s="349">
        <f>+$N354*'10k &amp; MO'!I$7+$O354*'10k &amp; MO'!I$13+$P354*'10k &amp; MO'!I$19+$Q354*'10k &amp; MO'!I$25+$R354*'10k &amp; MO'!I$31</f>
        <v>16379.920099999999</v>
      </c>
      <c r="AA354" s="349">
        <f>+$N354*'10k &amp; MO'!J$7+$O354*'10k &amp; MO'!J$13+$P354*'10k &amp; MO'!J$19+$Q354*'10k &amp; MO'!J$25+$R354*'10k &amp; MO'!J$31</f>
        <v>271996.34380000003</v>
      </c>
      <c r="AB354" s="349">
        <f>+$N354*'10k &amp; MO'!K$7+$O354*'10k &amp; MO'!K$13+$P354*'10k &amp; MO'!K$19+$Q354*'10k &amp; MO'!K$25+$R354*'10k &amp; MO'!K$31</f>
        <v>163847.13439999998</v>
      </c>
      <c r="AC354" s="349">
        <f>+$N354*'10k &amp; MO'!L$7+$O354*'10k &amp; MO'!L$13+$P354*'10k &amp; MO'!L$19+$Q354*'10k &amp; MO'!L$25+$R354*'10k &amp; MO'!L$31</f>
        <v>132485.27720000001</v>
      </c>
      <c r="AD354" s="350">
        <f>+S354*'10k &amp; MO'!O$7</f>
        <v>74612.694000000003</v>
      </c>
      <c r="AF354" s="192" t="str">
        <f t="shared" si="47"/>
        <v>4542018</v>
      </c>
      <c r="AG354" s="192">
        <f>+IFERROR(VLOOKUP($AF354,'Limited Loss'!$F$5:$P$124,AG$3,FALSE),0)</f>
        <v>0</v>
      </c>
      <c r="AH354" s="193">
        <f>+IFERROR(VLOOKUP($AF354,'Limited Loss'!$F$5:$P$124,AH$3,FALSE),0)</f>
        <v>0</v>
      </c>
      <c r="AI354" s="193">
        <f>+IFERROR(VLOOKUP($AF354,'Limited Loss'!$F$5:$P$124,AI$3,FALSE),0)</f>
        <v>0</v>
      </c>
      <c r="AJ354" s="193">
        <f>+IFERROR(VLOOKUP($AF354,'Limited Loss'!$F$5:$P$124,AJ$3,FALSE),0)</f>
        <v>0</v>
      </c>
      <c r="AK354" s="100">
        <f>+IFERROR(VLOOKUP($AF354,'Limited Loss'!$F$5:$P$124,AK$3,FALSE),0)</f>
        <v>0</v>
      </c>
      <c r="AL354" s="193">
        <f>+IFERROR(VLOOKUP($AF354,'Limited Loss'!$F$5:$P$124,AL$3,FALSE),0)</f>
        <v>0</v>
      </c>
      <c r="AM354" s="193">
        <f>+IFERROR(VLOOKUP($AF354,'Limited Loss'!$F$5:$P$124,AM$3,FALSE),0)</f>
        <v>0</v>
      </c>
      <c r="AN354" s="193">
        <f>+IFERROR(VLOOKUP($AF354,'Limited Loss'!$F$5:$P$124,AN$3,FALSE),0)</f>
        <v>0</v>
      </c>
      <c r="AO354" s="193">
        <f>+IFERROR(VLOOKUP($AF354,'Limited Loss'!$F$5:$P$124,AO$3,FALSE),0)</f>
        <v>0</v>
      </c>
      <c r="AP354" s="100">
        <f>+IFERROR(VLOOKUP($AF354,'Limited Loss'!$F$5:$P$124,AP$3,FALSE),0)</f>
        <v>0</v>
      </c>
      <c r="AQ354" s="353"/>
      <c r="AR354" s="331">
        <f t="shared" si="48"/>
        <v>454</v>
      </c>
      <c r="AS354" s="332">
        <f t="shared" si="48"/>
        <v>2018</v>
      </c>
      <c r="AT354" s="349">
        <f t="shared" si="46"/>
        <v>203.05780000000001</v>
      </c>
      <c r="AU354" s="349">
        <f t="shared" si="45"/>
        <v>6764.5842000000002</v>
      </c>
      <c r="AV354" s="349">
        <f t="shared" si="45"/>
        <v>153503.71900000001</v>
      </c>
      <c r="AW354" s="349">
        <f t="shared" si="45"/>
        <v>60757.145700000001</v>
      </c>
      <c r="AX354" s="350">
        <f t="shared" si="45"/>
        <v>65166.439099999996</v>
      </c>
      <c r="AY354" s="349">
        <f t="shared" si="45"/>
        <v>404.18169999999998</v>
      </c>
      <c r="AZ354" s="349">
        <f t="shared" si="45"/>
        <v>16379.920099999999</v>
      </c>
      <c r="BA354" s="349">
        <f t="shared" si="45"/>
        <v>271996.34380000003</v>
      </c>
      <c r="BB354" s="349">
        <f t="shared" si="44"/>
        <v>163847.13439999998</v>
      </c>
      <c r="BC354" s="349">
        <f t="shared" si="44"/>
        <v>132485.27720000001</v>
      </c>
      <c r="BD354" s="350">
        <f t="shared" si="44"/>
        <v>74612.694000000003</v>
      </c>
      <c r="BE354" s="349">
        <f t="shared" si="50"/>
        <v>449251.80660000001</v>
      </c>
      <c r="BF354" s="375">
        <f t="shared" si="51"/>
        <v>422255.9964</v>
      </c>
      <c r="BG354" s="334">
        <f t="shared" si="52"/>
        <v>74612.694000000003</v>
      </c>
    </row>
    <row r="355" spans="1:59" x14ac:dyDescent="0.2">
      <c r="A355" s="326" t="str">
        <f t="shared" si="49"/>
        <v>4562014</v>
      </c>
      <c r="B355" s="331">
        <v>456</v>
      </c>
      <c r="C355" s="327">
        <v>2014</v>
      </c>
      <c r="D355" s="353">
        <f>+IFERROR(VLOOKUP($A355,Data_Loss!$A$2:$V$1180,6,FALSE),0)</f>
        <v>0</v>
      </c>
      <c r="E355" s="353">
        <f>+IFERROR(VLOOKUP($A355,Data_Loss!$A$2:$V$1180,7,FALSE),0)</f>
        <v>0</v>
      </c>
      <c r="F355" s="353">
        <f>+IFERROR(VLOOKUP($A355,Data_Loss!$A$2:$V$1180,8,FALSE),0)</f>
        <v>0</v>
      </c>
      <c r="G355" s="353">
        <f>+IFERROR(VLOOKUP($A355,Data_Loss!$A$2:$V$1180,9,FALSE),0)</f>
        <v>0</v>
      </c>
      <c r="H355" s="353">
        <f>+IFERROR(VLOOKUP($A355,Data_Loss!$A$2:$V$1180,10,FALSE),0)</f>
        <v>1</v>
      </c>
      <c r="I355" s="353">
        <f>+IFERROR(VLOOKUP($A355,Data_Loss!$A$2:$V$1300,12,FALSE),0)</f>
        <v>0</v>
      </c>
      <c r="J355" s="353">
        <f>+IFERROR(VLOOKUP($A355,Data_Loss!$A$2:$V$1300,13,FALSE),0)</f>
        <v>0</v>
      </c>
      <c r="K355" s="353">
        <f>+IFERROR(VLOOKUP($A355,Data_Loss!$A$2:$V$1300,14,FALSE),0)</f>
        <v>0</v>
      </c>
      <c r="L355" s="353">
        <f>+IFERROR(VLOOKUP($A355,Data_Loss!$A$2:$V$1300,15,FALSE),0)</f>
        <v>0</v>
      </c>
      <c r="M355" s="353">
        <f>+IFERROR(VLOOKUP($A355,Data_Loss!$A$2:$V$1300,16,FALSE),0)</f>
        <v>675</v>
      </c>
      <c r="N355" s="353">
        <f>+IFERROR(VLOOKUP($A355,Data_Loss!$A$2:$V$1300,17,FALSE),0)</f>
        <v>0</v>
      </c>
      <c r="O355" s="353">
        <f>+IFERROR(VLOOKUP($A355,Data_Loss!$A$2:$V$1300,18,FALSE),0)</f>
        <v>0</v>
      </c>
      <c r="P355" s="353">
        <f>+IFERROR(VLOOKUP($A355,Data_Loss!$A$2:$V$1300,19,FALSE),0)</f>
        <v>0</v>
      </c>
      <c r="Q355" s="353">
        <f>+IFERROR(VLOOKUP($A355,Data_Loss!$A$2:$V$1300,20,FALSE),0)</f>
        <v>0</v>
      </c>
      <c r="R355" s="353">
        <f>+IFERROR(VLOOKUP($A355,Data_Loss!$A$2:$V$1300,21,FALSE),0)</f>
        <v>24804</v>
      </c>
      <c r="S355" s="353">
        <f>+IFERROR(VLOOKUP($A355,Data_Loss!$A$2:$V$1300,22,FALSE),0)</f>
        <v>20876</v>
      </c>
      <c r="T355" s="191">
        <f>+$I355*'10k &amp; MO'!C$3+$J355*'10k &amp; MO'!C$9+$K355*'10k &amp; MO'!C$15+$L355*'10k &amp; MO'!C$21+$M355*'10k &amp; MO'!C$27</f>
        <v>0</v>
      </c>
      <c r="U355" s="349">
        <f>+$I355*'10k &amp; MO'!D$3+$J355*'10k &amp; MO'!D$9+$K355*'10k &amp; MO'!D$15+$L355*'10k &amp; MO'!D$21+$M355*'10k &amp; MO'!D$27</f>
        <v>0</v>
      </c>
      <c r="V355" s="349">
        <f>+$I355*'10k &amp; MO'!E$3+$J355*'10k &amp; MO'!E$9+$K355*'10k &amp; MO'!E$15+$L355*'10k &amp; MO'!E$21+$M355*'10k &amp; MO'!E$27</f>
        <v>0</v>
      </c>
      <c r="W355" s="349">
        <f>+$I355*'10k &amp; MO'!F$3+$J355*'10k &amp; MO'!F$9+$K355*'10k &amp; MO'!F$15+$L355*'10k &amp; MO'!F$21+$M355*'10k &amp; MO'!F$27</f>
        <v>0</v>
      </c>
      <c r="X355" s="349">
        <f>+$I355*'10k &amp; MO'!G$3+$J355*'10k &amp; MO'!G$9+$K355*'10k &amp; MO'!G$15+$L355*'10k &amp; MO'!G$21+$M355*'10k &amp; MO'!G$27</f>
        <v>764.09999999999991</v>
      </c>
      <c r="Y355" s="349">
        <f>+$N355*'10k &amp; MO'!H$3+$O355*'10k &amp; MO'!H$9+$P355*'10k &amp; MO'!H$15+$Q355*'10k &amp; MO'!H$21+$R355*'10k &amp; MO'!H$27</f>
        <v>0</v>
      </c>
      <c r="Z355" s="349">
        <f>+$N355*'10k &amp; MO'!I$3+$O355*'10k &amp; MO'!I$9+$P355*'10k &amp; MO'!I$15+$Q355*'10k &amp; MO'!I$21+$R355*'10k &amp; MO'!I$27</f>
        <v>0</v>
      </c>
      <c r="AA355" s="349">
        <f>+$N355*'10k &amp; MO'!J$3+$O355*'10k &amp; MO'!J$9+$P355*'10k &amp; MO'!J$15+$Q355*'10k &amp; MO'!J$21+$R355*'10k &amp; MO'!J$27</f>
        <v>0</v>
      </c>
      <c r="AB355" s="349">
        <f>+$N355*'10k &amp; MO'!K$3+$O355*'10k &amp; MO'!K$9+$P355*'10k &amp; MO'!K$15+$Q355*'10k &amp; MO'!K$21+$R355*'10k &amp; MO'!K$27</f>
        <v>0</v>
      </c>
      <c r="AC355" s="349">
        <f>+$N355*'10k &amp; MO'!L$3+$O355*'10k &amp; MO'!L$9+$P355*'10k &amp; MO'!L$15+$Q355*'10k &amp; MO'!L$21+$R355*'10k &amp; MO'!L$27</f>
        <v>38247.768000000004</v>
      </c>
      <c r="AD355" s="350">
        <f>+S355*'10k &amp; MO'!O$3</f>
        <v>22358.196</v>
      </c>
      <c r="AF355" s="192" t="str">
        <f t="shared" si="47"/>
        <v>4562014</v>
      </c>
      <c r="AG355" s="192">
        <f>+IFERROR(VLOOKUP($AF355,'Limited Loss'!$F$5:$P$124,AG$3,FALSE),0)</f>
        <v>0</v>
      </c>
      <c r="AH355" s="193">
        <f>+IFERROR(VLOOKUP($AF355,'Limited Loss'!$F$5:$P$124,AH$3,FALSE),0)</f>
        <v>0</v>
      </c>
      <c r="AI355" s="193">
        <f>+IFERROR(VLOOKUP($AF355,'Limited Loss'!$F$5:$P$124,AI$3,FALSE),0)</f>
        <v>0</v>
      </c>
      <c r="AJ355" s="193">
        <f>+IFERROR(VLOOKUP($AF355,'Limited Loss'!$F$5:$P$124,AJ$3,FALSE),0)</f>
        <v>0</v>
      </c>
      <c r="AK355" s="100">
        <f>+IFERROR(VLOOKUP($AF355,'Limited Loss'!$F$5:$P$124,AK$3,FALSE),0)</f>
        <v>0</v>
      </c>
      <c r="AL355" s="193">
        <f>+IFERROR(VLOOKUP($AF355,'Limited Loss'!$F$5:$P$124,AL$3,FALSE),0)</f>
        <v>0</v>
      </c>
      <c r="AM355" s="193">
        <f>+IFERROR(VLOOKUP($AF355,'Limited Loss'!$F$5:$P$124,AM$3,FALSE),0)</f>
        <v>0</v>
      </c>
      <c r="AN355" s="193">
        <f>+IFERROR(VLOOKUP($AF355,'Limited Loss'!$F$5:$P$124,AN$3,FALSE),0)</f>
        <v>0</v>
      </c>
      <c r="AO355" s="193">
        <f>+IFERROR(VLOOKUP($AF355,'Limited Loss'!$F$5:$P$124,AO$3,FALSE),0)</f>
        <v>0</v>
      </c>
      <c r="AP355" s="100">
        <f>+IFERROR(VLOOKUP($AF355,'Limited Loss'!$F$5:$P$124,AP$3,FALSE),0)</f>
        <v>0</v>
      </c>
      <c r="AQ355" s="353"/>
      <c r="AR355" s="331">
        <f t="shared" si="48"/>
        <v>456</v>
      </c>
      <c r="AS355" s="332">
        <f t="shared" si="48"/>
        <v>2014</v>
      </c>
      <c r="AT355" s="349">
        <f t="shared" si="46"/>
        <v>0</v>
      </c>
      <c r="AU355" s="349">
        <f t="shared" si="45"/>
        <v>0</v>
      </c>
      <c r="AV355" s="349">
        <f t="shared" si="45"/>
        <v>0</v>
      </c>
      <c r="AW355" s="349">
        <f t="shared" si="45"/>
        <v>0</v>
      </c>
      <c r="AX355" s="350">
        <f t="shared" si="45"/>
        <v>764.09999999999991</v>
      </c>
      <c r="AY355" s="349">
        <f t="shared" si="45"/>
        <v>0</v>
      </c>
      <c r="AZ355" s="349">
        <f t="shared" si="45"/>
        <v>0</v>
      </c>
      <c r="BA355" s="349">
        <f t="shared" si="45"/>
        <v>0</v>
      </c>
      <c r="BB355" s="349">
        <f t="shared" si="44"/>
        <v>0</v>
      </c>
      <c r="BC355" s="349">
        <f t="shared" si="44"/>
        <v>38247.768000000004</v>
      </c>
      <c r="BD355" s="350">
        <f t="shared" si="44"/>
        <v>22358.196</v>
      </c>
      <c r="BE355" s="349">
        <f t="shared" si="50"/>
        <v>0</v>
      </c>
      <c r="BF355" s="375">
        <f t="shared" si="51"/>
        <v>39011.868000000002</v>
      </c>
      <c r="BG355" s="334">
        <f t="shared" si="52"/>
        <v>22358.196</v>
      </c>
    </row>
    <row r="356" spans="1:59" x14ac:dyDescent="0.2">
      <c r="A356" s="326" t="str">
        <f t="shared" si="49"/>
        <v>4562015</v>
      </c>
      <c r="B356" s="331">
        <v>456</v>
      </c>
      <c r="C356" s="327">
        <v>2015</v>
      </c>
      <c r="D356" s="353">
        <f>+IFERROR(VLOOKUP($A356,Data_Loss!$A$2:$V$1180,6,FALSE),0)</f>
        <v>0</v>
      </c>
      <c r="E356" s="353">
        <f>+IFERROR(VLOOKUP($A356,Data_Loss!$A$2:$V$1180,7,FALSE),0)</f>
        <v>0</v>
      </c>
      <c r="F356" s="353">
        <f>+IFERROR(VLOOKUP($A356,Data_Loss!$A$2:$V$1180,8,FALSE),0)</f>
        <v>0</v>
      </c>
      <c r="G356" s="353">
        <f>+IFERROR(VLOOKUP($A356,Data_Loss!$A$2:$V$1180,9,FALSE),0)</f>
        <v>0</v>
      </c>
      <c r="H356" s="353">
        <f>+IFERROR(VLOOKUP($A356,Data_Loss!$A$2:$V$1180,10,FALSE),0)</f>
        <v>0</v>
      </c>
      <c r="I356" s="353">
        <f>+IFERROR(VLOOKUP($A356,Data_Loss!$A$2:$V$1300,12,FALSE),0)</f>
        <v>0</v>
      </c>
      <c r="J356" s="353">
        <f>+IFERROR(VLOOKUP($A356,Data_Loss!$A$2:$V$1300,13,FALSE),0)</f>
        <v>0</v>
      </c>
      <c r="K356" s="353">
        <f>+IFERROR(VLOOKUP($A356,Data_Loss!$A$2:$V$1300,14,FALSE),0)</f>
        <v>0</v>
      </c>
      <c r="L356" s="353">
        <f>+IFERROR(VLOOKUP($A356,Data_Loss!$A$2:$V$1300,15,FALSE),0)</f>
        <v>0</v>
      </c>
      <c r="M356" s="353">
        <f>+IFERROR(VLOOKUP($A356,Data_Loss!$A$2:$V$1300,16,FALSE),0)</f>
        <v>0</v>
      </c>
      <c r="N356" s="353">
        <f>+IFERROR(VLOOKUP($A356,Data_Loss!$A$2:$V$1300,17,FALSE),0)</f>
        <v>0</v>
      </c>
      <c r="O356" s="353">
        <f>+IFERROR(VLOOKUP($A356,Data_Loss!$A$2:$V$1300,18,FALSE),0)</f>
        <v>0</v>
      </c>
      <c r="P356" s="353">
        <f>+IFERROR(VLOOKUP($A356,Data_Loss!$A$2:$V$1300,19,FALSE),0)</f>
        <v>0</v>
      </c>
      <c r="Q356" s="353">
        <f>+IFERROR(VLOOKUP($A356,Data_Loss!$A$2:$V$1300,20,FALSE),0)</f>
        <v>0</v>
      </c>
      <c r="R356" s="353">
        <f>+IFERROR(VLOOKUP($A356,Data_Loss!$A$2:$V$1300,21,FALSE),0)</f>
        <v>0</v>
      </c>
      <c r="S356" s="353">
        <f>+IFERROR(VLOOKUP($A356,Data_Loss!$A$2:$V$1300,22,FALSE),0)</f>
        <v>14978</v>
      </c>
      <c r="T356" s="191">
        <f>+$I356*'10k &amp; MO'!C$4+$J356*'10k &amp; MO'!C$10+$K356*'10k &amp; MO'!C$16+$L356*'10k &amp; MO'!C$22+$M356*'10k &amp; MO'!C$28</f>
        <v>0</v>
      </c>
      <c r="U356" s="349">
        <f>+$I356*'10k &amp; MO'!D$4+$J356*'10k &amp; MO'!D$10+$K356*'10k &amp; MO'!D$16+$L356*'10k &amp; MO'!D$22+$M356*'10k &amp; MO'!D$28</f>
        <v>0</v>
      </c>
      <c r="V356" s="349">
        <f>+$I356*'10k &amp; MO'!E$4+$J356*'10k &amp; MO'!E$10+$K356*'10k &amp; MO'!E$16+$L356*'10k &amp; MO'!E$22+$M356*'10k &amp; MO'!E$28</f>
        <v>0</v>
      </c>
      <c r="W356" s="349">
        <f>+$I356*'10k &amp; MO'!F$4+$J356*'10k &amp; MO'!F$10+$K356*'10k &amp; MO'!F$16+$L356*'10k &amp; MO'!F$22+$M356*'10k &amp; MO'!F$28</f>
        <v>0</v>
      </c>
      <c r="X356" s="349">
        <f>+$I356*'10k &amp; MO'!G$4+$J356*'10k &amp; MO'!G$10+$K356*'10k &amp; MO'!G$16+$L356*'10k &amp; MO'!G$22+$M356*'10k &amp; MO'!G$28</f>
        <v>0</v>
      </c>
      <c r="Y356" s="349">
        <f>+$N356*'10k &amp; MO'!H$4+$O356*'10k &amp; MO'!H$10+$P356*'10k &amp; MO'!H$16+$Q356*'10k &amp; MO'!H$22+$R356*'10k &amp; MO'!H$28</f>
        <v>0</v>
      </c>
      <c r="Z356" s="349">
        <f>+$N356*'10k &amp; MO'!I$4+$O356*'10k &amp; MO'!I$10+$P356*'10k &amp; MO'!I$16+$Q356*'10k &amp; MO'!I$22+$R356*'10k &amp; MO'!I$28</f>
        <v>0</v>
      </c>
      <c r="AA356" s="349">
        <f>+$N356*'10k &amp; MO'!J$4+$O356*'10k &amp; MO'!J$10+$P356*'10k &amp; MO'!J$16+$Q356*'10k &amp; MO'!J$22+$R356*'10k &amp; MO'!J$28</f>
        <v>0</v>
      </c>
      <c r="AB356" s="349">
        <f>+$N356*'10k &amp; MO'!K$4+$O356*'10k &amp; MO'!K$10+$P356*'10k &amp; MO'!K$16+$Q356*'10k &amp; MO'!K$22+$R356*'10k &amp; MO'!K$28</f>
        <v>0</v>
      </c>
      <c r="AC356" s="349">
        <f>+$N356*'10k &amp; MO'!L$4+$O356*'10k &amp; MO'!L$10+$P356*'10k &amp; MO'!L$16+$Q356*'10k &amp; MO'!L$22+$R356*'10k &amp; MO'!L$28</f>
        <v>0</v>
      </c>
      <c r="AD356" s="350">
        <f>+S356*'10k &amp; MO'!O$4</f>
        <v>18153.335999999999</v>
      </c>
      <c r="AF356" s="192" t="str">
        <f t="shared" si="47"/>
        <v>4562015</v>
      </c>
      <c r="AG356" s="192">
        <f>+IFERROR(VLOOKUP($AF356,'Limited Loss'!$F$5:$P$124,AG$3,FALSE),0)</f>
        <v>0</v>
      </c>
      <c r="AH356" s="193">
        <f>+IFERROR(VLOOKUP($AF356,'Limited Loss'!$F$5:$P$124,AH$3,FALSE),0)</f>
        <v>0</v>
      </c>
      <c r="AI356" s="193">
        <f>+IFERROR(VLOOKUP($AF356,'Limited Loss'!$F$5:$P$124,AI$3,FALSE),0)</f>
        <v>0</v>
      </c>
      <c r="AJ356" s="193">
        <f>+IFERROR(VLOOKUP($AF356,'Limited Loss'!$F$5:$P$124,AJ$3,FALSE),0)</f>
        <v>0</v>
      </c>
      <c r="AK356" s="100">
        <f>+IFERROR(VLOOKUP($AF356,'Limited Loss'!$F$5:$P$124,AK$3,FALSE),0)</f>
        <v>0</v>
      </c>
      <c r="AL356" s="193">
        <f>+IFERROR(VLOOKUP($AF356,'Limited Loss'!$F$5:$P$124,AL$3,FALSE),0)</f>
        <v>0</v>
      </c>
      <c r="AM356" s="193">
        <f>+IFERROR(VLOOKUP($AF356,'Limited Loss'!$F$5:$P$124,AM$3,FALSE),0)</f>
        <v>0</v>
      </c>
      <c r="AN356" s="193">
        <f>+IFERROR(VLOOKUP($AF356,'Limited Loss'!$F$5:$P$124,AN$3,FALSE),0)</f>
        <v>0</v>
      </c>
      <c r="AO356" s="193">
        <f>+IFERROR(VLOOKUP($AF356,'Limited Loss'!$F$5:$P$124,AO$3,FALSE),0)</f>
        <v>0</v>
      </c>
      <c r="AP356" s="100">
        <f>+IFERROR(VLOOKUP($AF356,'Limited Loss'!$F$5:$P$124,AP$3,FALSE),0)</f>
        <v>0</v>
      </c>
      <c r="AQ356" s="353"/>
      <c r="AR356" s="331">
        <f t="shared" si="48"/>
        <v>456</v>
      </c>
      <c r="AS356" s="332">
        <f t="shared" si="48"/>
        <v>2015</v>
      </c>
      <c r="AT356" s="349">
        <f t="shared" si="46"/>
        <v>0</v>
      </c>
      <c r="AU356" s="349">
        <f t="shared" si="45"/>
        <v>0</v>
      </c>
      <c r="AV356" s="349">
        <f t="shared" si="45"/>
        <v>0</v>
      </c>
      <c r="AW356" s="349">
        <f t="shared" si="45"/>
        <v>0</v>
      </c>
      <c r="AX356" s="350">
        <f t="shared" si="45"/>
        <v>0</v>
      </c>
      <c r="AY356" s="349">
        <f t="shared" si="45"/>
        <v>0</v>
      </c>
      <c r="AZ356" s="349">
        <f t="shared" si="45"/>
        <v>0</v>
      </c>
      <c r="BA356" s="349">
        <f t="shared" si="45"/>
        <v>0</v>
      </c>
      <c r="BB356" s="349">
        <f t="shared" si="45"/>
        <v>0</v>
      </c>
      <c r="BC356" s="349">
        <f t="shared" si="45"/>
        <v>0</v>
      </c>
      <c r="BD356" s="350">
        <f t="shared" si="45"/>
        <v>18153.335999999999</v>
      </c>
      <c r="BE356" s="349">
        <f t="shared" si="50"/>
        <v>0</v>
      </c>
      <c r="BF356" s="375">
        <f t="shared" si="51"/>
        <v>0</v>
      </c>
      <c r="BG356" s="334">
        <f t="shared" si="52"/>
        <v>18153.335999999999</v>
      </c>
    </row>
    <row r="357" spans="1:59" x14ac:dyDescent="0.2">
      <c r="A357" s="326" t="str">
        <f t="shared" si="49"/>
        <v>4562016</v>
      </c>
      <c r="B357" s="331">
        <v>456</v>
      </c>
      <c r="C357" s="327">
        <v>2016</v>
      </c>
      <c r="D357" s="353">
        <f>+IFERROR(VLOOKUP($A357,Data_Loss!$A$2:$V$1180,6,FALSE),0)</f>
        <v>0</v>
      </c>
      <c r="E357" s="353">
        <f>+IFERROR(VLOOKUP($A357,Data_Loss!$A$2:$V$1180,7,FALSE),0)</f>
        <v>0</v>
      </c>
      <c r="F357" s="353">
        <f>+IFERROR(VLOOKUP($A357,Data_Loss!$A$2:$V$1180,8,FALSE),0)</f>
        <v>2</v>
      </c>
      <c r="G357" s="353">
        <f>+IFERROR(VLOOKUP($A357,Data_Loss!$A$2:$V$1180,9,FALSE),0)</f>
        <v>2</v>
      </c>
      <c r="H357" s="353">
        <f>+IFERROR(VLOOKUP($A357,Data_Loss!$A$2:$V$1180,10,FALSE),0)</f>
        <v>3</v>
      </c>
      <c r="I357" s="353">
        <f>+IFERROR(VLOOKUP($A357,Data_Loss!$A$2:$V$1300,12,FALSE),0)</f>
        <v>0</v>
      </c>
      <c r="J357" s="353">
        <f>+IFERROR(VLOOKUP($A357,Data_Loss!$A$2:$V$1300,13,FALSE),0)</f>
        <v>0</v>
      </c>
      <c r="K357" s="353">
        <f>+IFERROR(VLOOKUP($A357,Data_Loss!$A$2:$V$1300,14,FALSE),0)</f>
        <v>187919</v>
      </c>
      <c r="L357" s="353">
        <f>+IFERROR(VLOOKUP($A357,Data_Loss!$A$2:$V$1300,15,FALSE),0)</f>
        <v>26006</v>
      </c>
      <c r="M357" s="353">
        <f>+IFERROR(VLOOKUP($A357,Data_Loss!$A$2:$V$1300,16,FALSE),0)</f>
        <v>57856</v>
      </c>
      <c r="N357" s="353">
        <f>+IFERROR(VLOOKUP($A357,Data_Loss!$A$2:$V$1300,17,FALSE),0)</f>
        <v>0</v>
      </c>
      <c r="O357" s="353">
        <f>+IFERROR(VLOOKUP($A357,Data_Loss!$A$2:$V$1300,18,FALSE),0)</f>
        <v>0</v>
      </c>
      <c r="P357" s="353">
        <f>+IFERROR(VLOOKUP($A357,Data_Loss!$A$2:$V$1300,19,FALSE),0)</f>
        <v>67076</v>
      </c>
      <c r="Q357" s="353">
        <f>+IFERROR(VLOOKUP($A357,Data_Loss!$A$2:$V$1300,20,FALSE),0)</f>
        <v>46314</v>
      </c>
      <c r="R357" s="353">
        <f>+IFERROR(VLOOKUP($A357,Data_Loss!$A$2:$V$1300,21,FALSE),0)</f>
        <v>40424</v>
      </c>
      <c r="S357" s="353">
        <f>+IFERROR(VLOOKUP($A357,Data_Loss!$A$2:$V$1300,22,FALSE),0)</f>
        <v>30349</v>
      </c>
      <c r="T357" s="191">
        <f>+$I357*'10k &amp; MO'!C$5+$J357*'10k &amp; MO'!C$11+$K357*'10k &amp; MO'!C$17+$L357*'10k &amp; MO'!C$23+$M357*'10k &amp; MO'!C$29</f>
        <v>0</v>
      </c>
      <c r="U357" s="349">
        <f>+$I357*'10k &amp; MO'!D$5+$J357*'10k &amp; MO'!D$11+$K357*'10k &amp; MO'!D$17+$L357*'10k &amp; MO'!D$23+$M357*'10k &amp; MO'!D$29</f>
        <v>1108.7221</v>
      </c>
      <c r="V357" s="349">
        <f>+$I357*'10k &amp; MO'!E$5+$J357*'10k &amp; MO'!E$11+$K357*'10k &amp; MO'!E$17+$L357*'10k &amp; MO'!E$23+$M357*'10k &amp; MO'!E$29</f>
        <v>308778.20689999999</v>
      </c>
      <c r="W357" s="349">
        <f>+$I357*'10k &amp; MO'!F$5+$J357*'10k &amp; MO'!F$11+$K357*'10k &amp; MO'!F$17+$L357*'10k &amp; MO'!F$23+$M357*'10k &amp; MO'!F$29</f>
        <v>37652.144400000005</v>
      </c>
      <c r="X357" s="349">
        <f>+$I357*'10k &amp; MO'!G$5+$J357*'10k &amp; MO'!G$11+$K357*'10k &amp; MO'!G$17+$L357*'10k &amp; MO'!G$23+$M357*'10k &amp; MO'!G$29</f>
        <v>62987.558899999996</v>
      </c>
      <c r="Y357" s="349">
        <f>+$N357*'10k &amp; MO'!H$5+$O357*'10k &amp; MO'!H$11+$P357*'10k &amp; MO'!H$17+$Q357*'10k &amp; MO'!H$23+$R357*'10k &amp; MO'!H$29</f>
        <v>0</v>
      </c>
      <c r="Z357" s="349">
        <f>+$N357*'10k &amp; MO'!I$5+$O357*'10k &amp; MO'!I$11+$P357*'10k &amp; MO'!I$17+$Q357*'10k &amp; MO'!I$23+$R357*'10k &amp; MO'!I$29</f>
        <v>221.35079999999999</v>
      </c>
      <c r="AA357" s="349">
        <f>+$N357*'10k &amp; MO'!J$5+$O357*'10k &amp; MO'!J$11+$P357*'10k &amp; MO'!J$17+$Q357*'10k &amp; MO'!J$23+$R357*'10k &amp; MO'!J$29</f>
        <v>147592.69459999999</v>
      </c>
      <c r="AB357" s="349">
        <f>+$N357*'10k &amp; MO'!K$5+$O357*'10k &amp; MO'!K$11+$P357*'10k &amp; MO'!K$17+$Q357*'10k &amp; MO'!K$23+$R357*'10k &amp; MO'!K$29</f>
        <v>82974.131999999998</v>
      </c>
      <c r="AC357" s="349">
        <f>+$N357*'10k &amp; MO'!L$5+$O357*'10k &amp; MO'!L$11+$P357*'10k &amp; MO'!L$17+$Q357*'10k &amp; MO'!L$23+$R357*'10k &amp; MO'!L$29</f>
        <v>64491.644800000002</v>
      </c>
      <c r="AD357" s="350">
        <f>+S357*'10k &amp; MO'!O$5</f>
        <v>40910.452000000005</v>
      </c>
      <c r="AF357" s="192" t="str">
        <f t="shared" si="47"/>
        <v>4562016</v>
      </c>
      <c r="AG357" s="192">
        <f>+IFERROR(VLOOKUP($AF357,'Limited Loss'!$F$5:$P$124,AG$3,FALSE),0)</f>
        <v>0</v>
      </c>
      <c r="AH357" s="193">
        <f>+IFERROR(VLOOKUP($AF357,'Limited Loss'!$F$5:$P$124,AH$3,FALSE),0)</f>
        <v>0</v>
      </c>
      <c r="AI357" s="193">
        <f>+IFERROR(VLOOKUP($AF357,'Limited Loss'!$F$5:$P$124,AI$3,FALSE),0)</f>
        <v>0</v>
      </c>
      <c r="AJ357" s="193">
        <f>+IFERROR(VLOOKUP($AF357,'Limited Loss'!$F$5:$P$124,AJ$3,FALSE),0)</f>
        <v>0</v>
      </c>
      <c r="AK357" s="100">
        <f>+IFERROR(VLOOKUP($AF357,'Limited Loss'!$F$5:$P$124,AK$3,FALSE),0)</f>
        <v>0</v>
      </c>
      <c r="AL357" s="193">
        <f>+IFERROR(VLOOKUP($AF357,'Limited Loss'!$F$5:$P$124,AL$3,FALSE),0)</f>
        <v>0</v>
      </c>
      <c r="AM357" s="193">
        <f>+IFERROR(VLOOKUP($AF357,'Limited Loss'!$F$5:$P$124,AM$3,FALSE),0)</f>
        <v>0</v>
      </c>
      <c r="AN357" s="193">
        <f>+IFERROR(VLOOKUP($AF357,'Limited Loss'!$F$5:$P$124,AN$3,FALSE),0)</f>
        <v>0</v>
      </c>
      <c r="AO357" s="193">
        <f>+IFERROR(VLOOKUP($AF357,'Limited Loss'!$F$5:$P$124,AO$3,FALSE),0)</f>
        <v>0</v>
      </c>
      <c r="AP357" s="100">
        <f>+IFERROR(VLOOKUP($AF357,'Limited Loss'!$F$5:$P$124,AP$3,FALSE),0)</f>
        <v>0</v>
      </c>
      <c r="AQ357" s="353"/>
      <c r="AR357" s="331">
        <f t="shared" si="48"/>
        <v>456</v>
      </c>
      <c r="AS357" s="332">
        <f t="shared" si="48"/>
        <v>2016</v>
      </c>
      <c r="AT357" s="349">
        <f t="shared" si="46"/>
        <v>0</v>
      </c>
      <c r="AU357" s="349">
        <f t="shared" si="46"/>
        <v>1108.7221</v>
      </c>
      <c r="AV357" s="349">
        <f t="shared" si="46"/>
        <v>308778.20689999999</v>
      </c>
      <c r="AW357" s="349">
        <f t="shared" si="46"/>
        <v>37652.144400000005</v>
      </c>
      <c r="AX357" s="350">
        <f t="shared" si="46"/>
        <v>62987.558899999996</v>
      </c>
      <c r="AY357" s="349">
        <f t="shared" si="46"/>
        <v>0</v>
      </c>
      <c r="AZ357" s="349">
        <f t="shared" si="46"/>
        <v>221.35079999999999</v>
      </c>
      <c r="BA357" s="349">
        <f t="shared" si="46"/>
        <v>147592.69459999999</v>
      </c>
      <c r="BB357" s="349">
        <f t="shared" si="46"/>
        <v>82974.131999999998</v>
      </c>
      <c r="BC357" s="349">
        <f t="shared" si="46"/>
        <v>64491.644800000002</v>
      </c>
      <c r="BD357" s="350">
        <f t="shared" si="46"/>
        <v>40910.452000000005</v>
      </c>
      <c r="BE357" s="349">
        <f t="shared" si="50"/>
        <v>457700.97440000001</v>
      </c>
      <c r="BF357" s="375">
        <f t="shared" si="51"/>
        <v>248105.48009999999</v>
      </c>
      <c r="BG357" s="334">
        <f t="shared" si="52"/>
        <v>40910.452000000005</v>
      </c>
    </row>
    <row r="358" spans="1:59" x14ac:dyDescent="0.2">
      <c r="A358" s="326" t="str">
        <f t="shared" si="49"/>
        <v>4562017</v>
      </c>
      <c r="B358" s="331">
        <v>456</v>
      </c>
      <c r="C358" s="327">
        <v>2017</v>
      </c>
      <c r="D358" s="353">
        <f>+IFERROR(VLOOKUP($A358,Data_Loss!$A$2:$V$1180,6,FALSE),0)</f>
        <v>0</v>
      </c>
      <c r="E358" s="353">
        <f>+IFERROR(VLOOKUP($A358,Data_Loss!$A$2:$V$1180,7,FALSE),0)</f>
        <v>0</v>
      </c>
      <c r="F358" s="353">
        <f>+IFERROR(VLOOKUP($A358,Data_Loss!$A$2:$V$1180,8,FALSE),0)</f>
        <v>0</v>
      </c>
      <c r="G358" s="353">
        <f>+IFERROR(VLOOKUP($A358,Data_Loss!$A$2:$V$1180,9,FALSE),0)</f>
        <v>1</v>
      </c>
      <c r="H358" s="353">
        <f>+IFERROR(VLOOKUP($A358,Data_Loss!$A$2:$V$1180,10,FALSE),0)</f>
        <v>0</v>
      </c>
      <c r="I358" s="353">
        <f>+IFERROR(VLOOKUP($A358,Data_Loss!$A$2:$V$1300,12,FALSE),0)</f>
        <v>0</v>
      </c>
      <c r="J358" s="353">
        <f>+IFERROR(VLOOKUP($A358,Data_Loss!$A$2:$V$1300,13,FALSE),0)</f>
        <v>0</v>
      </c>
      <c r="K358" s="353">
        <f>+IFERROR(VLOOKUP($A358,Data_Loss!$A$2:$V$1300,14,FALSE),0)</f>
        <v>0</v>
      </c>
      <c r="L358" s="353">
        <f>+IFERROR(VLOOKUP($A358,Data_Loss!$A$2:$V$1300,15,FALSE),0)</f>
        <v>24369</v>
      </c>
      <c r="M358" s="353">
        <f>+IFERROR(VLOOKUP($A358,Data_Loss!$A$2:$V$1300,16,FALSE),0)</f>
        <v>0</v>
      </c>
      <c r="N358" s="353">
        <f>+IFERROR(VLOOKUP($A358,Data_Loss!$A$2:$V$1300,17,FALSE),0)</f>
        <v>0</v>
      </c>
      <c r="O358" s="353">
        <f>+IFERROR(VLOOKUP($A358,Data_Loss!$A$2:$V$1300,18,FALSE),0)</f>
        <v>0</v>
      </c>
      <c r="P358" s="353">
        <f>+IFERROR(VLOOKUP($A358,Data_Loss!$A$2:$V$1300,19,FALSE),0)</f>
        <v>0</v>
      </c>
      <c r="Q358" s="353">
        <f>+IFERROR(VLOOKUP($A358,Data_Loss!$A$2:$V$1300,20,FALSE),0)</f>
        <v>46513</v>
      </c>
      <c r="R358" s="353">
        <f>+IFERROR(VLOOKUP($A358,Data_Loss!$A$2:$V$1300,21,FALSE),0)</f>
        <v>0</v>
      </c>
      <c r="S358" s="353">
        <f>+IFERROR(VLOOKUP($A358,Data_Loss!$A$2:$V$1300,22,FALSE),0)</f>
        <v>10987</v>
      </c>
      <c r="T358" s="191">
        <f>+$I358*'10k &amp; MO'!C$6+$J358*'10k &amp; MO'!C$12+$K358*'10k &amp; MO'!C$18+$L358*'10k &amp; MO'!C$24+$M358*'10k &amp; MO'!C$30</f>
        <v>0</v>
      </c>
      <c r="U358" s="349">
        <f>+$I358*'10k &amp; MO'!D$6+$J358*'10k &amp; MO'!D$12+$K358*'10k &amp; MO'!D$18+$L358*'10k &amp; MO'!D$24+$M358*'10k &amp; MO'!D$30</f>
        <v>51.174899999999994</v>
      </c>
      <c r="V358" s="349">
        <f>+$I358*'10k &amp; MO'!E$6+$J358*'10k &amp; MO'!E$12+$K358*'10k &amp; MO'!E$18+$L358*'10k &amp; MO'!E$24+$M358*'10k &amp; MO'!E$30</f>
        <v>21378.923699999999</v>
      </c>
      <c r="W358" s="349">
        <f>+$I358*'10k &amp; MO'!F$6+$J358*'10k &amp; MO'!F$12+$K358*'10k &amp; MO'!F$18+$L358*'10k &amp; MO'!F$24+$M358*'10k &amp; MO'!F$30</f>
        <v>21922.3524</v>
      </c>
      <c r="X358" s="349">
        <f>+$I358*'10k &amp; MO'!G$6+$J358*'10k &amp; MO'!G$12+$K358*'10k &amp; MO'!G$18+$L358*'10k &amp; MO'!G$24+$M358*'10k &amp; MO'!G$30</f>
        <v>1842.2963999999999</v>
      </c>
      <c r="Y358" s="349">
        <f>+$N358*'10k &amp; MO'!H$6+$O358*'10k &amp; MO'!H$12+$P358*'10k &amp; MO'!H$18+$Q358*'10k &amp; MO'!H$24+$R358*'10k &amp; MO'!H$30</f>
        <v>0</v>
      </c>
      <c r="Z358" s="349">
        <f>+$N358*'10k &amp; MO'!I$6+$O358*'10k &amp; MO'!I$12+$P358*'10k &amp; MO'!I$18+$Q358*'10k &amp; MO'!I$24+$R358*'10k &amp; MO'!I$30</f>
        <v>32.559100000000001</v>
      </c>
      <c r="AA358" s="349">
        <f>+$N358*'10k &amp; MO'!J$6+$O358*'10k &amp; MO'!J$12+$P358*'10k &amp; MO'!J$18+$Q358*'10k &amp; MO'!J$24+$R358*'10k &amp; MO'!J$30</f>
        <v>48099.0933</v>
      </c>
      <c r="AB358" s="349">
        <f>+$N358*'10k &amp; MO'!K$6+$O358*'10k &amp; MO'!K$12+$P358*'10k &amp; MO'!K$18+$Q358*'10k &amp; MO'!K$24+$R358*'10k &amp; MO'!K$30</f>
        <v>58666.846900000004</v>
      </c>
      <c r="AC358" s="349">
        <f>+$N358*'10k &amp; MO'!L$6+$O358*'10k &amp; MO'!L$12+$P358*'10k &amp; MO'!L$18+$Q358*'10k &amp; MO'!L$24+$R358*'10k &amp; MO'!L$30</f>
        <v>4944.3319000000001</v>
      </c>
      <c r="AD358" s="350">
        <f>+S358*'10k &amp; MO'!O$6</f>
        <v>14788.502</v>
      </c>
      <c r="AF358" s="192" t="str">
        <f t="shared" si="47"/>
        <v>4562017</v>
      </c>
      <c r="AG358" s="192">
        <f>+IFERROR(VLOOKUP($AF358,'Limited Loss'!$F$5:$P$124,AG$3,FALSE),0)</f>
        <v>0</v>
      </c>
      <c r="AH358" s="193">
        <f>+IFERROR(VLOOKUP($AF358,'Limited Loss'!$F$5:$P$124,AH$3,FALSE),0)</f>
        <v>0</v>
      </c>
      <c r="AI358" s="193">
        <f>+IFERROR(VLOOKUP($AF358,'Limited Loss'!$F$5:$P$124,AI$3,FALSE),0)</f>
        <v>0</v>
      </c>
      <c r="AJ358" s="193">
        <f>+IFERROR(VLOOKUP($AF358,'Limited Loss'!$F$5:$P$124,AJ$3,FALSE),0)</f>
        <v>0</v>
      </c>
      <c r="AK358" s="100">
        <f>+IFERROR(VLOOKUP($AF358,'Limited Loss'!$F$5:$P$124,AK$3,FALSE),0)</f>
        <v>0</v>
      </c>
      <c r="AL358" s="193">
        <f>+IFERROR(VLOOKUP($AF358,'Limited Loss'!$F$5:$P$124,AL$3,FALSE),0)</f>
        <v>0</v>
      </c>
      <c r="AM358" s="193">
        <f>+IFERROR(VLOOKUP($AF358,'Limited Loss'!$F$5:$P$124,AM$3,FALSE),0)</f>
        <v>0</v>
      </c>
      <c r="AN358" s="193">
        <f>+IFERROR(VLOOKUP($AF358,'Limited Loss'!$F$5:$P$124,AN$3,FALSE),0)</f>
        <v>0</v>
      </c>
      <c r="AO358" s="193">
        <f>+IFERROR(VLOOKUP($AF358,'Limited Loss'!$F$5:$P$124,AO$3,FALSE),0)</f>
        <v>0</v>
      </c>
      <c r="AP358" s="100">
        <f>+IFERROR(VLOOKUP($AF358,'Limited Loss'!$F$5:$P$124,AP$3,FALSE),0)</f>
        <v>0</v>
      </c>
      <c r="AQ358" s="353"/>
      <c r="AR358" s="331">
        <f t="shared" si="48"/>
        <v>456</v>
      </c>
      <c r="AS358" s="332">
        <f t="shared" si="48"/>
        <v>2017</v>
      </c>
      <c r="AT358" s="349">
        <f t="shared" si="46"/>
        <v>0</v>
      </c>
      <c r="AU358" s="349">
        <f t="shared" si="46"/>
        <v>51.174899999999994</v>
      </c>
      <c r="AV358" s="349">
        <f t="shared" si="46"/>
        <v>21378.923699999999</v>
      </c>
      <c r="AW358" s="349">
        <f t="shared" si="46"/>
        <v>21922.3524</v>
      </c>
      <c r="AX358" s="350">
        <f t="shared" si="46"/>
        <v>1842.2963999999999</v>
      </c>
      <c r="AY358" s="349">
        <f t="shared" si="46"/>
        <v>0</v>
      </c>
      <c r="AZ358" s="349">
        <f t="shared" si="46"/>
        <v>32.559100000000001</v>
      </c>
      <c r="BA358" s="349">
        <f t="shared" si="46"/>
        <v>48099.0933</v>
      </c>
      <c r="BB358" s="349">
        <f t="shared" si="46"/>
        <v>58666.846900000004</v>
      </c>
      <c r="BC358" s="349">
        <f t="shared" si="46"/>
        <v>4944.3319000000001</v>
      </c>
      <c r="BD358" s="350">
        <f t="shared" si="46"/>
        <v>14788.502</v>
      </c>
      <c r="BE358" s="349">
        <f t="shared" si="50"/>
        <v>69561.751000000004</v>
      </c>
      <c r="BF358" s="375">
        <f t="shared" si="51"/>
        <v>87375.827600000004</v>
      </c>
      <c r="BG358" s="334">
        <f t="shared" si="52"/>
        <v>14788.502</v>
      </c>
    </row>
    <row r="359" spans="1:59" x14ac:dyDescent="0.2">
      <c r="A359" s="326" t="str">
        <f t="shared" si="49"/>
        <v>4562018</v>
      </c>
      <c r="B359" s="331">
        <v>456</v>
      </c>
      <c r="C359" s="327">
        <v>2018</v>
      </c>
      <c r="D359" s="353">
        <f>+IFERROR(VLOOKUP($A359,Data_Loss!$A$2:$V$1180,6,FALSE),0)</f>
        <v>0</v>
      </c>
      <c r="E359" s="353">
        <f>+IFERROR(VLOOKUP($A359,Data_Loss!$A$2:$V$1180,7,FALSE),0)</f>
        <v>0</v>
      </c>
      <c r="F359" s="353">
        <f>+IFERROR(VLOOKUP($A359,Data_Loss!$A$2:$V$1180,8,FALSE),0)</f>
        <v>0</v>
      </c>
      <c r="G359" s="353">
        <f>+IFERROR(VLOOKUP($A359,Data_Loss!$A$2:$V$1180,9,FALSE),0)</f>
        <v>1</v>
      </c>
      <c r="H359" s="353">
        <f>+IFERROR(VLOOKUP($A359,Data_Loss!$A$2:$V$1180,10,FALSE),0)</f>
        <v>3</v>
      </c>
      <c r="I359" s="353">
        <f>+IFERROR(VLOOKUP($A359,Data_Loss!$A$2:$V$1300,12,FALSE),0)</f>
        <v>0</v>
      </c>
      <c r="J359" s="353">
        <f>+IFERROR(VLOOKUP($A359,Data_Loss!$A$2:$V$1300,13,FALSE),0)</f>
        <v>0</v>
      </c>
      <c r="K359" s="353">
        <f>+IFERROR(VLOOKUP($A359,Data_Loss!$A$2:$V$1300,14,FALSE),0)</f>
        <v>0</v>
      </c>
      <c r="L359" s="353">
        <f>+IFERROR(VLOOKUP($A359,Data_Loss!$A$2:$V$1300,15,FALSE),0)</f>
        <v>10352</v>
      </c>
      <c r="M359" s="353">
        <f>+IFERROR(VLOOKUP($A359,Data_Loss!$A$2:$V$1300,16,FALSE),0)</f>
        <v>31709</v>
      </c>
      <c r="N359" s="353">
        <f>+IFERROR(VLOOKUP($A359,Data_Loss!$A$2:$V$1300,17,FALSE),0)</f>
        <v>0</v>
      </c>
      <c r="O359" s="353">
        <f>+IFERROR(VLOOKUP($A359,Data_Loss!$A$2:$V$1300,18,FALSE),0)</f>
        <v>0</v>
      </c>
      <c r="P359" s="353">
        <f>+IFERROR(VLOOKUP($A359,Data_Loss!$A$2:$V$1300,19,FALSE),0)</f>
        <v>0</v>
      </c>
      <c r="Q359" s="353">
        <f>+IFERROR(VLOOKUP($A359,Data_Loss!$A$2:$V$1300,20,FALSE),0)</f>
        <v>40541</v>
      </c>
      <c r="R359" s="353">
        <f>+IFERROR(VLOOKUP($A359,Data_Loss!$A$2:$V$1300,21,FALSE),0)</f>
        <v>37976</v>
      </c>
      <c r="S359" s="353">
        <f>+IFERROR(VLOOKUP($A359,Data_Loss!$A$2:$V$1300,22,FALSE),0)</f>
        <v>4928</v>
      </c>
      <c r="T359" s="191">
        <f>+$I359*'10k &amp; MO'!C$7+$J359*'10k &amp; MO'!C$13+$K359*'10k &amp; MO'!C$19+$L359*'10k &amp; MO'!C$25+$M359*'10k &amp; MO'!C$31</f>
        <v>69.759799999999998</v>
      </c>
      <c r="U359" s="349">
        <f>+$I359*'10k &amp; MO'!D$7+$J359*'10k &amp; MO'!D$13+$K359*'10k &amp; MO'!D$19+$L359*'10k &amp; MO'!D$25+$M359*'10k &amp; MO'!D$31</f>
        <v>2481.3953999999999</v>
      </c>
      <c r="V359" s="349">
        <f>+$I359*'10k &amp; MO'!E$7+$J359*'10k &amp; MO'!E$13+$K359*'10k &amp; MO'!E$19+$L359*'10k &amp; MO'!E$25+$M359*'10k &amp; MO'!E$31</f>
        <v>60781.775000000001</v>
      </c>
      <c r="W359" s="349">
        <f>+$I359*'10k &amp; MO'!F$7+$J359*'10k &amp; MO'!F$13+$K359*'10k &amp; MO'!F$19+$L359*'10k &amp; MO'!F$25+$M359*'10k &amp; MO'!F$31</f>
        <v>24868.355100000001</v>
      </c>
      <c r="X359" s="349">
        <f>+$I359*'10k &amp; MO'!G$7+$J359*'10k &amp; MO'!G$13+$K359*'10k &amp; MO'!G$19+$L359*'10k &amp; MO'!G$25+$M359*'10k &amp; MO'!G$31</f>
        <v>22920.872799999997</v>
      </c>
      <c r="Y359" s="349">
        <f>+$N359*'10k &amp; MO'!H$7+$O359*'10k &amp; MO'!H$13+$P359*'10k &amp; MO'!H$19+$Q359*'10k &amp; MO'!H$25+$R359*'10k &amp; MO'!H$31</f>
        <v>110.13039999999999</v>
      </c>
      <c r="Z359" s="349">
        <f>+$N359*'10k &amp; MO'!I$7+$O359*'10k &amp; MO'!I$13+$P359*'10k &amp; MO'!I$19+$Q359*'10k &amp; MO'!I$25+$R359*'10k &amp; MO'!I$31</f>
        <v>4907.1908000000003</v>
      </c>
      <c r="AA359" s="349">
        <f>+$N359*'10k &amp; MO'!J$7+$O359*'10k &amp; MO'!J$13+$P359*'10k &amp; MO'!J$19+$Q359*'10k &amp; MO'!J$25+$R359*'10k &amp; MO'!J$31</f>
        <v>96387.949900000007</v>
      </c>
      <c r="AB359" s="349">
        <f>+$N359*'10k &amp; MO'!K$7+$O359*'10k &amp; MO'!K$13+$P359*'10k &amp; MO'!K$19+$Q359*'10k &amp; MO'!K$25+$R359*'10k &amp; MO'!K$31</f>
        <v>59849.61529999999</v>
      </c>
      <c r="AC359" s="349">
        <f>+$N359*'10k &amp; MO'!L$7+$O359*'10k &amp; MO'!L$13+$P359*'10k &amp; MO'!L$19+$Q359*'10k &amp; MO'!L$25+$R359*'10k &amp; MO'!L$31</f>
        <v>38725.918400000002</v>
      </c>
      <c r="AD359" s="350">
        <f>+S359*'10k &amp; MO'!O$7</f>
        <v>6534.5280000000002</v>
      </c>
      <c r="AF359" s="192" t="str">
        <f t="shared" si="47"/>
        <v>4562018</v>
      </c>
      <c r="AG359" s="192">
        <f>+IFERROR(VLOOKUP($AF359,'Limited Loss'!$F$5:$P$124,AG$3,FALSE),0)</f>
        <v>0</v>
      </c>
      <c r="AH359" s="193">
        <f>+IFERROR(VLOOKUP($AF359,'Limited Loss'!$F$5:$P$124,AH$3,FALSE),0)</f>
        <v>0</v>
      </c>
      <c r="AI359" s="193">
        <f>+IFERROR(VLOOKUP($AF359,'Limited Loss'!$F$5:$P$124,AI$3,FALSE),0)</f>
        <v>0</v>
      </c>
      <c r="AJ359" s="193">
        <f>+IFERROR(VLOOKUP($AF359,'Limited Loss'!$F$5:$P$124,AJ$3,FALSE),0)</f>
        <v>0</v>
      </c>
      <c r="AK359" s="100">
        <f>+IFERROR(VLOOKUP($AF359,'Limited Loss'!$F$5:$P$124,AK$3,FALSE),0)</f>
        <v>0</v>
      </c>
      <c r="AL359" s="193">
        <f>+IFERROR(VLOOKUP($AF359,'Limited Loss'!$F$5:$P$124,AL$3,FALSE),0)</f>
        <v>0</v>
      </c>
      <c r="AM359" s="193">
        <f>+IFERROR(VLOOKUP($AF359,'Limited Loss'!$F$5:$P$124,AM$3,FALSE),0)</f>
        <v>0</v>
      </c>
      <c r="AN359" s="193">
        <f>+IFERROR(VLOOKUP($AF359,'Limited Loss'!$F$5:$P$124,AN$3,FALSE),0)</f>
        <v>0</v>
      </c>
      <c r="AO359" s="193">
        <f>+IFERROR(VLOOKUP($AF359,'Limited Loss'!$F$5:$P$124,AO$3,FALSE),0)</f>
        <v>0</v>
      </c>
      <c r="AP359" s="100">
        <f>+IFERROR(VLOOKUP($AF359,'Limited Loss'!$F$5:$P$124,AP$3,FALSE),0)</f>
        <v>0</v>
      </c>
      <c r="AQ359" s="353"/>
      <c r="AR359" s="331">
        <f t="shared" si="48"/>
        <v>456</v>
      </c>
      <c r="AS359" s="332">
        <f t="shared" si="48"/>
        <v>2018</v>
      </c>
      <c r="AT359" s="349">
        <f t="shared" si="46"/>
        <v>69.759799999999998</v>
      </c>
      <c r="AU359" s="349">
        <f t="shared" si="46"/>
        <v>2481.3953999999999</v>
      </c>
      <c r="AV359" s="349">
        <f t="shared" si="46"/>
        <v>60781.775000000001</v>
      </c>
      <c r="AW359" s="349">
        <f t="shared" si="46"/>
        <v>24868.355100000001</v>
      </c>
      <c r="AX359" s="350">
        <f t="shared" si="46"/>
        <v>22920.872799999997</v>
      </c>
      <c r="AY359" s="349">
        <f t="shared" si="46"/>
        <v>110.13039999999999</v>
      </c>
      <c r="AZ359" s="349">
        <f t="shared" si="46"/>
        <v>4907.1908000000003</v>
      </c>
      <c r="BA359" s="349">
        <f t="shared" si="46"/>
        <v>96387.949900000007</v>
      </c>
      <c r="BB359" s="349">
        <f t="shared" si="46"/>
        <v>59849.61529999999</v>
      </c>
      <c r="BC359" s="349">
        <f t="shared" si="46"/>
        <v>38725.918400000002</v>
      </c>
      <c r="BD359" s="350">
        <f t="shared" si="46"/>
        <v>6534.5280000000002</v>
      </c>
      <c r="BE359" s="349">
        <f t="shared" si="50"/>
        <v>164738.20130000002</v>
      </c>
      <c r="BF359" s="375">
        <f t="shared" si="51"/>
        <v>146364.7616</v>
      </c>
      <c r="BG359" s="334">
        <f t="shared" si="52"/>
        <v>6534.5280000000002</v>
      </c>
    </row>
    <row r="360" spans="1:59" x14ac:dyDescent="0.2">
      <c r="A360" s="326" t="str">
        <f t="shared" si="49"/>
        <v>4572014</v>
      </c>
      <c r="B360" s="331">
        <v>457</v>
      </c>
      <c r="C360" s="327">
        <v>2014</v>
      </c>
      <c r="D360" s="353">
        <f>+IFERROR(VLOOKUP($A360,Data_Loss!$A$2:$V$1180,6,FALSE),0)</f>
        <v>0</v>
      </c>
      <c r="E360" s="353">
        <f>+IFERROR(VLOOKUP($A360,Data_Loss!$A$2:$V$1180,7,FALSE),0)</f>
        <v>0</v>
      </c>
      <c r="F360" s="353">
        <f>+IFERROR(VLOOKUP($A360,Data_Loss!$A$2:$V$1180,8,FALSE),0)</f>
        <v>0</v>
      </c>
      <c r="G360" s="353">
        <f>+IFERROR(VLOOKUP($A360,Data_Loss!$A$2:$V$1180,9,FALSE),0)</f>
        <v>0</v>
      </c>
      <c r="H360" s="353">
        <f>+IFERROR(VLOOKUP($A360,Data_Loss!$A$2:$V$1180,10,FALSE),0)</f>
        <v>0</v>
      </c>
      <c r="I360" s="353">
        <f>+IFERROR(VLOOKUP($A360,Data_Loss!$A$2:$V$1300,12,FALSE),0)</f>
        <v>0</v>
      </c>
      <c r="J360" s="353">
        <f>+IFERROR(VLOOKUP($A360,Data_Loss!$A$2:$V$1300,13,FALSE),0)</f>
        <v>0</v>
      </c>
      <c r="K360" s="353">
        <f>+IFERROR(VLOOKUP($A360,Data_Loss!$A$2:$V$1300,14,FALSE),0)</f>
        <v>0</v>
      </c>
      <c r="L360" s="353">
        <f>+IFERROR(VLOOKUP($A360,Data_Loss!$A$2:$V$1300,15,FALSE),0)</f>
        <v>0</v>
      </c>
      <c r="M360" s="353">
        <f>+IFERROR(VLOOKUP($A360,Data_Loss!$A$2:$V$1300,16,FALSE),0)</f>
        <v>0</v>
      </c>
      <c r="N360" s="353">
        <f>+IFERROR(VLOOKUP($A360,Data_Loss!$A$2:$V$1300,17,FALSE),0)</f>
        <v>0</v>
      </c>
      <c r="O360" s="353">
        <f>+IFERROR(VLOOKUP($A360,Data_Loss!$A$2:$V$1300,18,FALSE),0)</f>
        <v>0</v>
      </c>
      <c r="P360" s="353">
        <f>+IFERROR(VLOOKUP($A360,Data_Loss!$A$2:$V$1300,19,FALSE),0)</f>
        <v>0</v>
      </c>
      <c r="Q360" s="353">
        <f>+IFERROR(VLOOKUP($A360,Data_Loss!$A$2:$V$1300,20,FALSE),0)</f>
        <v>0</v>
      </c>
      <c r="R360" s="353">
        <f>+IFERROR(VLOOKUP($A360,Data_Loss!$A$2:$V$1300,21,FALSE),0)</f>
        <v>0</v>
      </c>
      <c r="S360" s="353">
        <f>+IFERROR(VLOOKUP($A360,Data_Loss!$A$2:$V$1300,22,FALSE),0)</f>
        <v>892</v>
      </c>
      <c r="T360" s="191">
        <f>+$I360*'10k &amp; MO'!C$3+$J360*'10k &amp; MO'!C$9+$K360*'10k &amp; MO'!C$15+$L360*'10k &amp; MO'!C$21+$M360*'10k &amp; MO'!C$27</f>
        <v>0</v>
      </c>
      <c r="U360" s="349">
        <f>+$I360*'10k &amp; MO'!D$3+$J360*'10k &amp; MO'!D$9+$K360*'10k &amp; MO'!D$15+$L360*'10k &amp; MO'!D$21+$M360*'10k &amp; MO'!D$27</f>
        <v>0</v>
      </c>
      <c r="V360" s="349">
        <f>+$I360*'10k &amp; MO'!E$3+$J360*'10k &amp; MO'!E$9+$K360*'10k &amp; MO'!E$15+$L360*'10k &amp; MO'!E$21+$M360*'10k &amp; MO'!E$27</f>
        <v>0</v>
      </c>
      <c r="W360" s="349">
        <f>+$I360*'10k &amp; MO'!F$3+$J360*'10k &amp; MO'!F$9+$K360*'10k &amp; MO'!F$15+$L360*'10k &amp; MO'!F$21+$M360*'10k &amp; MO'!F$27</f>
        <v>0</v>
      </c>
      <c r="X360" s="349">
        <f>+$I360*'10k &amp; MO'!G$3+$J360*'10k &amp; MO'!G$9+$K360*'10k &amp; MO'!G$15+$L360*'10k &amp; MO'!G$21+$M360*'10k &amp; MO'!G$27</f>
        <v>0</v>
      </c>
      <c r="Y360" s="349">
        <f>+$N360*'10k &amp; MO'!H$3+$O360*'10k &amp; MO'!H$9+$P360*'10k &amp; MO'!H$15+$Q360*'10k &amp; MO'!H$21+$R360*'10k &amp; MO'!H$27</f>
        <v>0</v>
      </c>
      <c r="Z360" s="349">
        <f>+$N360*'10k &amp; MO'!I$3+$O360*'10k &amp; MO'!I$9+$P360*'10k &amp; MO'!I$15+$Q360*'10k &amp; MO'!I$21+$R360*'10k &amp; MO'!I$27</f>
        <v>0</v>
      </c>
      <c r="AA360" s="349">
        <f>+$N360*'10k &amp; MO'!J$3+$O360*'10k &amp; MO'!J$9+$P360*'10k &amp; MO'!J$15+$Q360*'10k &amp; MO'!J$21+$R360*'10k &amp; MO'!J$27</f>
        <v>0</v>
      </c>
      <c r="AB360" s="349">
        <f>+$N360*'10k &amp; MO'!K$3+$O360*'10k &amp; MO'!K$9+$P360*'10k &amp; MO'!K$15+$Q360*'10k &amp; MO'!K$21+$R360*'10k &amp; MO'!K$27</f>
        <v>0</v>
      </c>
      <c r="AC360" s="349">
        <f>+$N360*'10k &amp; MO'!L$3+$O360*'10k &amp; MO'!L$9+$P360*'10k &amp; MO'!L$15+$Q360*'10k &amp; MO'!L$21+$R360*'10k &amp; MO'!L$27</f>
        <v>0</v>
      </c>
      <c r="AD360" s="350">
        <f>+S360*'10k &amp; MO'!O$3</f>
        <v>955.33199999999999</v>
      </c>
      <c r="AF360" s="192" t="str">
        <f t="shared" si="47"/>
        <v>4572014</v>
      </c>
      <c r="AG360" s="192">
        <f>+IFERROR(VLOOKUP($AF360,'Limited Loss'!$F$5:$P$124,AG$3,FALSE),0)</f>
        <v>0</v>
      </c>
      <c r="AH360" s="193">
        <f>+IFERROR(VLOOKUP($AF360,'Limited Loss'!$F$5:$P$124,AH$3,FALSE),0)</f>
        <v>0</v>
      </c>
      <c r="AI360" s="193">
        <f>+IFERROR(VLOOKUP($AF360,'Limited Loss'!$F$5:$P$124,AI$3,FALSE),0)</f>
        <v>0</v>
      </c>
      <c r="AJ360" s="193">
        <f>+IFERROR(VLOOKUP($AF360,'Limited Loss'!$F$5:$P$124,AJ$3,FALSE),0)</f>
        <v>0</v>
      </c>
      <c r="AK360" s="100">
        <f>+IFERROR(VLOOKUP($AF360,'Limited Loss'!$F$5:$P$124,AK$3,FALSE),0)</f>
        <v>0</v>
      </c>
      <c r="AL360" s="193">
        <f>+IFERROR(VLOOKUP($AF360,'Limited Loss'!$F$5:$P$124,AL$3,FALSE),0)</f>
        <v>0</v>
      </c>
      <c r="AM360" s="193">
        <f>+IFERROR(VLOOKUP($AF360,'Limited Loss'!$F$5:$P$124,AM$3,FALSE),0)</f>
        <v>0</v>
      </c>
      <c r="AN360" s="193">
        <f>+IFERROR(VLOOKUP($AF360,'Limited Loss'!$F$5:$P$124,AN$3,FALSE),0)</f>
        <v>0</v>
      </c>
      <c r="AO360" s="193">
        <f>+IFERROR(VLOOKUP($AF360,'Limited Loss'!$F$5:$P$124,AO$3,FALSE),0)</f>
        <v>0</v>
      </c>
      <c r="AP360" s="100">
        <f>+IFERROR(VLOOKUP($AF360,'Limited Loss'!$F$5:$P$124,AP$3,FALSE),0)</f>
        <v>0</v>
      </c>
      <c r="AQ360" s="353"/>
      <c r="AR360" s="331">
        <f t="shared" si="48"/>
        <v>457</v>
      </c>
      <c r="AS360" s="332">
        <f t="shared" si="48"/>
        <v>2014</v>
      </c>
      <c r="AT360" s="349">
        <f t="shared" si="46"/>
        <v>0</v>
      </c>
      <c r="AU360" s="349">
        <f t="shared" si="46"/>
        <v>0</v>
      </c>
      <c r="AV360" s="349">
        <f t="shared" si="46"/>
        <v>0</v>
      </c>
      <c r="AW360" s="349">
        <f t="shared" si="46"/>
        <v>0</v>
      </c>
      <c r="AX360" s="350">
        <f t="shared" si="46"/>
        <v>0</v>
      </c>
      <c r="AY360" s="349">
        <f t="shared" si="46"/>
        <v>0</v>
      </c>
      <c r="AZ360" s="349">
        <f t="shared" si="46"/>
        <v>0</v>
      </c>
      <c r="BA360" s="349">
        <f t="shared" si="46"/>
        <v>0</v>
      </c>
      <c r="BB360" s="349">
        <f t="shared" si="46"/>
        <v>0</v>
      </c>
      <c r="BC360" s="349">
        <f t="shared" si="46"/>
        <v>0</v>
      </c>
      <c r="BD360" s="350">
        <f t="shared" si="46"/>
        <v>955.33199999999999</v>
      </c>
      <c r="BE360" s="349">
        <f t="shared" si="50"/>
        <v>0</v>
      </c>
      <c r="BF360" s="375">
        <f t="shared" si="51"/>
        <v>0</v>
      </c>
      <c r="BG360" s="334">
        <f t="shared" si="52"/>
        <v>955.33199999999999</v>
      </c>
    </row>
    <row r="361" spans="1:59" x14ac:dyDescent="0.2">
      <c r="A361" s="326" t="str">
        <f t="shared" si="49"/>
        <v>4572015</v>
      </c>
      <c r="B361" s="331">
        <v>457</v>
      </c>
      <c r="C361" s="327">
        <v>2015</v>
      </c>
      <c r="D361" s="353">
        <f>+IFERROR(VLOOKUP($A361,Data_Loss!$A$2:$V$1180,6,FALSE),0)</f>
        <v>0</v>
      </c>
      <c r="E361" s="353">
        <f>+IFERROR(VLOOKUP($A361,Data_Loss!$A$2:$V$1180,7,FALSE),0)</f>
        <v>0</v>
      </c>
      <c r="F361" s="353">
        <f>+IFERROR(VLOOKUP($A361,Data_Loss!$A$2:$V$1180,8,FALSE),0)</f>
        <v>0</v>
      </c>
      <c r="G361" s="353">
        <f>+IFERROR(VLOOKUP($A361,Data_Loss!$A$2:$V$1180,9,FALSE),0)</f>
        <v>0</v>
      </c>
      <c r="H361" s="353">
        <f>+IFERROR(VLOOKUP($A361,Data_Loss!$A$2:$V$1180,10,FALSE),0)</f>
        <v>0</v>
      </c>
      <c r="I361" s="353">
        <f>+IFERROR(VLOOKUP($A361,Data_Loss!$A$2:$V$1300,12,FALSE),0)</f>
        <v>0</v>
      </c>
      <c r="J361" s="353">
        <f>+IFERROR(VLOOKUP($A361,Data_Loss!$A$2:$V$1300,13,FALSE),0)</f>
        <v>0</v>
      </c>
      <c r="K361" s="353">
        <f>+IFERROR(VLOOKUP($A361,Data_Loss!$A$2:$V$1300,14,FALSE),0)</f>
        <v>0</v>
      </c>
      <c r="L361" s="353">
        <f>+IFERROR(VLOOKUP($A361,Data_Loss!$A$2:$V$1300,15,FALSE),0)</f>
        <v>0</v>
      </c>
      <c r="M361" s="353">
        <f>+IFERROR(VLOOKUP($A361,Data_Loss!$A$2:$V$1300,16,FALSE),0)</f>
        <v>0</v>
      </c>
      <c r="N361" s="353">
        <f>+IFERROR(VLOOKUP($A361,Data_Loss!$A$2:$V$1300,17,FALSE),0)</f>
        <v>0</v>
      </c>
      <c r="O361" s="353">
        <f>+IFERROR(VLOOKUP($A361,Data_Loss!$A$2:$V$1300,18,FALSE),0)</f>
        <v>0</v>
      </c>
      <c r="P361" s="353">
        <f>+IFERROR(VLOOKUP($A361,Data_Loss!$A$2:$V$1300,19,FALSE),0)</f>
        <v>0</v>
      </c>
      <c r="Q361" s="353">
        <f>+IFERROR(VLOOKUP($A361,Data_Loss!$A$2:$V$1300,20,FALSE),0)</f>
        <v>0</v>
      </c>
      <c r="R361" s="353">
        <f>+IFERROR(VLOOKUP($A361,Data_Loss!$A$2:$V$1300,21,FALSE),0)</f>
        <v>0</v>
      </c>
      <c r="S361" s="353">
        <f>+IFERROR(VLOOKUP($A361,Data_Loss!$A$2:$V$1300,22,FALSE),0)</f>
        <v>0</v>
      </c>
      <c r="T361" s="191">
        <f>+$I361*'10k &amp; MO'!C$4+$J361*'10k &amp; MO'!C$10+$K361*'10k &amp; MO'!C$16+$L361*'10k &amp; MO'!C$22+$M361*'10k &amp; MO'!C$28</f>
        <v>0</v>
      </c>
      <c r="U361" s="349">
        <f>+$I361*'10k &amp; MO'!D$4+$J361*'10k &amp; MO'!D$10+$K361*'10k &amp; MO'!D$16+$L361*'10k &amp; MO'!D$22+$M361*'10k &amp; MO'!D$28</f>
        <v>0</v>
      </c>
      <c r="V361" s="349">
        <f>+$I361*'10k &amp; MO'!E$4+$J361*'10k &amp; MO'!E$10+$K361*'10k &amp; MO'!E$16+$L361*'10k &amp; MO'!E$22+$M361*'10k &amp; MO'!E$28</f>
        <v>0</v>
      </c>
      <c r="W361" s="349">
        <f>+$I361*'10k &amp; MO'!F$4+$J361*'10k &amp; MO'!F$10+$K361*'10k &amp; MO'!F$16+$L361*'10k &amp; MO'!F$22+$M361*'10k &amp; MO'!F$28</f>
        <v>0</v>
      </c>
      <c r="X361" s="349">
        <f>+$I361*'10k &amp; MO'!G$4+$J361*'10k &amp; MO'!G$10+$K361*'10k &amp; MO'!G$16+$L361*'10k &amp; MO'!G$22+$M361*'10k &amp; MO'!G$28</f>
        <v>0</v>
      </c>
      <c r="Y361" s="349">
        <f>+$N361*'10k &amp; MO'!H$4+$O361*'10k &amp; MO'!H$10+$P361*'10k &amp; MO'!H$16+$Q361*'10k &amp; MO'!H$22+$R361*'10k &amp; MO'!H$28</f>
        <v>0</v>
      </c>
      <c r="Z361" s="349">
        <f>+$N361*'10k &amp; MO'!I$4+$O361*'10k &amp; MO'!I$10+$P361*'10k &amp; MO'!I$16+$Q361*'10k &amp; MO'!I$22+$R361*'10k &amp; MO'!I$28</f>
        <v>0</v>
      </c>
      <c r="AA361" s="349">
        <f>+$N361*'10k &amp; MO'!J$4+$O361*'10k &amp; MO'!J$10+$P361*'10k &amp; MO'!J$16+$Q361*'10k &amp; MO'!J$22+$R361*'10k &amp; MO'!J$28</f>
        <v>0</v>
      </c>
      <c r="AB361" s="349">
        <f>+$N361*'10k &amp; MO'!K$4+$O361*'10k &amp; MO'!K$10+$P361*'10k &amp; MO'!K$16+$Q361*'10k &amp; MO'!K$22+$R361*'10k &amp; MO'!K$28</f>
        <v>0</v>
      </c>
      <c r="AC361" s="349">
        <f>+$N361*'10k &amp; MO'!L$4+$O361*'10k &amp; MO'!L$10+$P361*'10k &amp; MO'!L$16+$Q361*'10k &amp; MO'!L$22+$R361*'10k &amp; MO'!L$28</f>
        <v>0</v>
      </c>
      <c r="AD361" s="350">
        <f>+S361*'10k &amp; MO'!O$4</f>
        <v>0</v>
      </c>
      <c r="AF361" s="192" t="str">
        <f t="shared" si="47"/>
        <v>4572015</v>
      </c>
      <c r="AG361" s="192">
        <f>+IFERROR(VLOOKUP($AF361,'Limited Loss'!$F$5:$P$124,AG$3,FALSE),0)</f>
        <v>0</v>
      </c>
      <c r="AH361" s="193">
        <f>+IFERROR(VLOOKUP($AF361,'Limited Loss'!$F$5:$P$124,AH$3,FALSE),0)</f>
        <v>0</v>
      </c>
      <c r="AI361" s="193">
        <f>+IFERROR(VLOOKUP($AF361,'Limited Loss'!$F$5:$P$124,AI$3,FALSE),0)</f>
        <v>0</v>
      </c>
      <c r="AJ361" s="193">
        <f>+IFERROR(VLOOKUP($AF361,'Limited Loss'!$F$5:$P$124,AJ$3,FALSE),0)</f>
        <v>0</v>
      </c>
      <c r="AK361" s="100">
        <f>+IFERROR(VLOOKUP($AF361,'Limited Loss'!$F$5:$P$124,AK$3,FALSE),0)</f>
        <v>0</v>
      </c>
      <c r="AL361" s="193">
        <f>+IFERROR(VLOOKUP($AF361,'Limited Loss'!$F$5:$P$124,AL$3,FALSE),0)</f>
        <v>0</v>
      </c>
      <c r="AM361" s="193">
        <f>+IFERROR(VLOOKUP($AF361,'Limited Loss'!$F$5:$P$124,AM$3,FALSE),0)</f>
        <v>0</v>
      </c>
      <c r="AN361" s="193">
        <f>+IFERROR(VLOOKUP($AF361,'Limited Loss'!$F$5:$P$124,AN$3,FALSE),0)</f>
        <v>0</v>
      </c>
      <c r="AO361" s="193">
        <f>+IFERROR(VLOOKUP($AF361,'Limited Loss'!$F$5:$P$124,AO$3,FALSE),0)</f>
        <v>0</v>
      </c>
      <c r="AP361" s="100">
        <f>+IFERROR(VLOOKUP($AF361,'Limited Loss'!$F$5:$P$124,AP$3,FALSE),0)</f>
        <v>0</v>
      </c>
      <c r="AQ361" s="353"/>
      <c r="AR361" s="331">
        <f t="shared" si="48"/>
        <v>457</v>
      </c>
      <c r="AS361" s="332">
        <f t="shared" si="48"/>
        <v>2015</v>
      </c>
      <c r="AT361" s="349">
        <f t="shared" si="46"/>
        <v>0</v>
      </c>
      <c r="AU361" s="349">
        <f t="shared" si="46"/>
        <v>0</v>
      </c>
      <c r="AV361" s="349">
        <f t="shared" si="46"/>
        <v>0</v>
      </c>
      <c r="AW361" s="349">
        <f t="shared" si="46"/>
        <v>0</v>
      </c>
      <c r="AX361" s="350">
        <f t="shared" si="46"/>
        <v>0</v>
      </c>
      <c r="AY361" s="349">
        <f t="shared" si="46"/>
        <v>0</v>
      </c>
      <c r="AZ361" s="349">
        <f t="shared" si="46"/>
        <v>0</v>
      </c>
      <c r="BA361" s="349">
        <f t="shared" si="46"/>
        <v>0</v>
      </c>
      <c r="BB361" s="349">
        <f t="shared" si="46"/>
        <v>0</v>
      </c>
      <c r="BC361" s="349">
        <f t="shared" si="46"/>
        <v>0</v>
      </c>
      <c r="BD361" s="350">
        <f t="shared" si="46"/>
        <v>0</v>
      </c>
      <c r="BE361" s="349">
        <f t="shared" si="50"/>
        <v>0</v>
      </c>
      <c r="BF361" s="375">
        <f t="shared" si="51"/>
        <v>0</v>
      </c>
      <c r="BG361" s="334">
        <f t="shared" si="52"/>
        <v>0</v>
      </c>
    </row>
    <row r="362" spans="1:59" x14ac:dyDescent="0.2">
      <c r="A362" s="326" t="str">
        <f t="shared" si="49"/>
        <v>4572016</v>
      </c>
      <c r="B362" s="331">
        <v>457</v>
      </c>
      <c r="C362" s="327">
        <v>2016</v>
      </c>
      <c r="D362" s="353">
        <f>+IFERROR(VLOOKUP($A362,Data_Loss!$A$2:$V$1180,6,FALSE),0)</f>
        <v>0</v>
      </c>
      <c r="E362" s="353">
        <f>+IFERROR(VLOOKUP($A362,Data_Loss!$A$2:$V$1180,7,FALSE),0)</f>
        <v>0</v>
      </c>
      <c r="F362" s="353">
        <f>+IFERROR(VLOOKUP($A362,Data_Loss!$A$2:$V$1180,8,FALSE),0)</f>
        <v>0</v>
      </c>
      <c r="G362" s="353">
        <f>+IFERROR(VLOOKUP($A362,Data_Loss!$A$2:$V$1180,9,FALSE),0)</f>
        <v>0</v>
      </c>
      <c r="H362" s="353">
        <f>+IFERROR(VLOOKUP($A362,Data_Loss!$A$2:$V$1180,10,FALSE),0)</f>
        <v>0</v>
      </c>
      <c r="I362" s="353">
        <f>+IFERROR(VLOOKUP($A362,Data_Loss!$A$2:$V$1300,12,FALSE),0)</f>
        <v>0</v>
      </c>
      <c r="J362" s="353">
        <f>+IFERROR(VLOOKUP($A362,Data_Loss!$A$2:$V$1300,13,FALSE),0)</f>
        <v>0</v>
      </c>
      <c r="K362" s="353">
        <f>+IFERROR(VLOOKUP($A362,Data_Loss!$A$2:$V$1300,14,FALSE),0)</f>
        <v>0</v>
      </c>
      <c r="L362" s="353">
        <f>+IFERROR(VLOOKUP($A362,Data_Loss!$A$2:$V$1300,15,FALSE),0)</f>
        <v>0</v>
      </c>
      <c r="M362" s="353">
        <f>+IFERROR(VLOOKUP($A362,Data_Loss!$A$2:$V$1300,16,FALSE),0)</f>
        <v>0</v>
      </c>
      <c r="N362" s="353">
        <f>+IFERROR(VLOOKUP($A362,Data_Loss!$A$2:$V$1300,17,FALSE),0)</f>
        <v>0</v>
      </c>
      <c r="O362" s="353">
        <f>+IFERROR(VLOOKUP($A362,Data_Loss!$A$2:$V$1300,18,FALSE),0)</f>
        <v>0</v>
      </c>
      <c r="P362" s="353">
        <f>+IFERROR(VLOOKUP($A362,Data_Loss!$A$2:$V$1300,19,FALSE),0)</f>
        <v>0</v>
      </c>
      <c r="Q362" s="353">
        <f>+IFERROR(VLOOKUP($A362,Data_Loss!$A$2:$V$1300,20,FALSE),0)</f>
        <v>0</v>
      </c>
      <c r="R362" s="353">
        <f>+IFERROR(VLOOKUP($A362,Data_Loss!$A$2:$V$1300,21,FALSE),0)</f>
        <v>0</v>
      </c>
      <c r="S362" s="353">
        <f>+IFERROR(VLOOKUP($A362,Data_Loss!$A$2:$V$1300,22,FALSE),0)</f>
        <v>973</v>
      </c>
      <c r="T362" s="191">
        <f>+$I362*'10k &amp; MO'!C$5+$J362*'10k &amp; MO'!C$11+$K362*'10k &amp; MO'!C$17+$L362*'10k &amp; MO'!C$23+$M362*'10k &amp; MO'!C$29</f>
        <v>0</v>
      </c>
      <c r="U362" s="349">
        <f>+$I362*'10k &amp; MO'!D$5+$J362*'10k &amp; MO'!D$11+$K362*'10k &amp; MO'!D$17+$L362*'10k &amp; MO'!D$23+$M362*'10k &amp; MO'!D$29</f>
        <v>0</v>
      </c>
      <c r="V362" s="349">
        <f>+$I362*'10k &amp; MO'!E$5+$J362*'10k &amp; MO'!E$11+$K362*'10k &amp; MO'!E$17+$L362*'10k &amp; MO'!E$23+$M362*'10k &amp; MO'!E$29</f>
        <v>0</v>
      </c>
      <c r="W362" s="349">
        <f>+$I362*'10k &amp; MO'!F$5+$J362*'10k &amp; MO'!F$11+$K362*'10k &amp; MO'!F$17+$L362*'10k &amp; MO'!F$23+$M362*'10k &amp; MO'!F$29</f>
        <v>0</v>
      </c>
      <c r="X362" s="349">
        <f>+$I362*'10k &amp; MO'!G$5+$J362*'10k &amp; MO'!G$11+$K362*'10k &amp; MO'!G$17+$L362*'10k &amp; MO'!G$23+$M362*'10k &amp; MO'!G$29</f>
        <v>0</v>
      </c>
      <c r="Y362" s="349">
        <f>+$N362*'10k &amp; MO'!H$5+$O362*'10k &amp; MO'!H$11+$P362*'10k &amp; MO'!H$17+$Q362*'10k &amp; MO'!H$23+$R362*'10k &amp; MO'!H$29</f>
        <v>0</v>
      </c>
      <c r="Z362" s="349">
        <f>+$N362*'10k &amp; MO'!I$5+$O362*'10k &amp; MO'!I$11+$P362*'10k &amp; MO'!I$17+$Q362*'10k &amp; MO'!I$23+$R362*'10k &amp; MO'!I$29</f>
        <v>0</v>
      </c>
      <c r="AA362" s="349">
        <f>+$N362*'10k &amp; MO'!J$5+$O362*'10k &amp; MO'!J$11+$P362*'10k &amp; MO'!J$17+$Q362*'10k &amp; MO'!J$23+$R362*'10k &amp; MO'!J$29</f>
        <v>0</v>
      </c>
      <c r="AB362" s="349">
        <f>+$N362*'10k &amp; MO'!K$5+$O362*'10k &amp; MO'!K$11+$P362*'10k &amp; MO'!K$17+$Q362*'10k &amp; MO'!K$23+$R362*'10k &amp; MO'!K$29</f>
        <v>0</v>
      </c>
      <c r="AC362" s="349">
        <f>+$N362*'10k &amp; MO'!L$5+$O362*'10k &amp; MO'!L$11+$P362*'10k &amp; MO'!L$17+$Q362*'10k &amp; MO'!L$23+$R362*'10k &amp; MO'!L$29</f>
        <v>0</v>
      </c>
      <c r="AD362" s="350">
        <f>+S362*'10k &amp; MO'!O$5</f>
        <v>1311.604</v>
      </c>
      <c r="AF362" s="192" t="str">
        <f t="shared" si="47"/>
        <v>4572016</v>
      </c>
      <c r="AG362" s="192">
        <f>+IFERROR(VLOOKUP($AF362,'Limited Loss'!$F$5:$P$124,AG$3,FALSE),0)</f>
        <v>0</v>
      </c>
      <c r="AH362" s="193">
        <f>+IFERROR(VLOOKUP($AF362,'Limited Loss'!$F$5:$P$124,AH$3,FALSE),0)</f>
        <v>0</v>
      </c>
      <c r="AI362" s="193">
        <f>+IFERROR(VLOOKUP($AF362,'Limited Loss'!$F$5:$P$124,AI$3,FALSE),0)</f>
        <v>0</v>
      </c>
      <c r="AJ362" s="193">
        <f>+IFERROR(VLOOKUP($AF362,'Limited Loss'!$F$5:$P$124,AJ$3,FALSE),0)</f>
        <v>0</v>
      </c>
      <c r="AK362" s="100">
        <f>+IFERROR(VLOOKUP($AF362,'Limited Loss'!$F$5:$P$124,AK$3,FALSE),0)</f>
        <v>0</v>
      </c>
      <c r="AL362" s="193">
        <f>+IFERROR(VLOOKUP($AF362,'Limited Loss'!$F$5:$P$124,AL$3,FALSE),0)</f>
        <v>0</v>
      </c>
      <c r="AM362" s="193">
        <f>+IFERROR(VLOOKUP($AF362,'Limited Loss'!$F$5:$P$124,AM$3,FALSE),0)</f>
        <v>0</v>
      </c>
      <c r="AN362" s="193">
        <f>+IFERROR(VLOOKUP($AF362,'Limited Loss'!$F$5:$P$124,AN$3,FALSE),0)</f>
        <v>0</v>
      </c>
      <c r="AO362" s="193">
        <f>+IFERROR(VLOOKUP($AF362,'Limited Loss'!$F$5:$P$124,AO$3,FALSE),0)</f>
        <v>0</v>
      </c>
      <c r="AP362" s="100">
        <f>+IFERROR(VLOOKUP($AF362,'Limited Loss'!$F$5:$P$124,AP$3,FALSE),0)</f>
        <v>0</v>
      </c>
      <c r="AQ362" s="353"/>
      <c r="AR362" s="331">
        <f t="shared" si="48"/>
        <v>457</v>
      </c>
      <c r="AS362" s="332">
        <f t="shared" si="48"/>
        <v>2016</v>
      </c>
      <c r="AT362" s="349">
        <f t="shared" si="46"/>
        <v>0</v>
      </c>
      <c r="AU362" s="349">
        <f t="shared" si="46"/>
        <v>0</v>
      </c>
      <c r="AV362" s="349">
        <f t="shared" si="46"/>
        <v>0</v>
      </c>
      <c r="AW362" s="349">
        <f t="shared" si="46"/>
        <v>0</v>
      </c>
      <c r="AX362" s="350">
        <f t="shared" si="46"/>
        <v>0</v>
      </c>
      <c r="AY362" s="349">
        <f t="shared" si="46"/>
        <v>0</v>
      </c>
      <c r="AZ362" s="349">
        <f t="shared" si="46"/>
        <v>0</v>
      </c>
      <c r="BA362" s="349">
        <f t="shared" si="46"/>
        <v>0</v>
      </c>
      <c r="BB362" s="349">
        <f t="shared" si="46"/>
        <v>0</v>
      </c>
      <c r="BC362" s="349">
        <f t="shared" si="46"/>
        <v>0</v>
      </c>
      <c r="BD362" s="350">
        <f t="shared" si="46"/>
        <v>1311.604</v>
      </c>
      <c r="BE362" s="349">
        <f t="shared" si="50"/>
        <v>0</v>
      </c>
      <c r="BF362" s="375">
        <f t="shared" si="51"/>
        <v>0</v>
      </c>
      <c r="BG362" s="334">
        <f t="shared" si="52"/>
        <v>1311.604</v>
      </c>
    </row>
    <row r="363" spans="1:59" x14ac:dyDescent="0.2">
      <c r="A363" s="326" t="str">
        <f t="shared" si="49"/>
        <v>4572017</v>
      </c>
      <c r="B363" s="331">
        <v>457</v>
      </c>
      <c r="C363" s="327">
        <v>2017</v>
      </c>
      <c r="D363" s="353">
        <f>+IFERROR(VLOOKUP($A363,Data_Loss!$A$2:$V$1180,6,FALSE),0)</f>
        <v>0</v>
      </c>
      <c r="E363" s="353">
        <f>+IFERROR(VLOOKUP($A363,Data_Loss!$A$2:$V$1180,7,FALSE),0)</f>
        <v>0</v>
      </c>
      <c r="F363" s="353">
        <f>+IFERROR(VLOOKUP($A363,Data_Loss!$A$2:$V$1180,8,FALSE),0)</f>
        <v>0</v>
      </c>
      <c r="G363" s="353">
        <f>+IFERROR(VLOOKUP($A363,Data_Loss!$A$2:$V$1180,9,FALSE),0)</f>
        <v>0</v>
      </c>
      <c r="H363" s="353">
        <f>+IFERROR(VLOOKUP($A363,Data_Loss!$A$2:$V$1180,10,FALSE),0)</f>
        <v>0</v>
      </c>
      <c r="I363" s="353">
        <f>+IFERROR(VLOOKUP($A363,Data_Loss!$A$2:$V$1300,12,FALSE),0)</f>
        <v>0</v>
      </c>
      <c r="J363" s="353">
        <f>+IFERROR(VLOOKUP($A363,Data_Loss!$A$2:$V$1300,13,FALSE),0)</f>
        <v>0</v>
      </c>
      <c r="K363" s="353">
        <f>+IFERROR(VLOOKUP($A363,Data_Loss!$A$2:$V$1300,14,FALSE),0)</f>
        <v>0</v>
      </c>
      <c r="L363" s="353">
        <f>+IFERROR(VLOOKUP($A363,Data_Loss!$A$2:$V$1300,15,FALSE),0)</f>
        <v>0</v>
      </c>
      <c r="M363" s="353">
        <f>+IFERROR(VLOOKUP($A363,Data_Loss!$A$2:$V$1300,16,FALSE),0)</f>
        <v>0</v>
      </c>
      <c r="N363" s="353">
        <f>+IFERROR(VLOOKUP($A363,Data_Loss!$A$2:$V$1300,17,FALSE),0)</f>
        <v>0</v>
      </c>
      <c r="O363" s="353">
        <f>+IFERROR(VLOOKUP($A363,Data_Loss!$A$2:$V$1300,18,FALSE),0)</f>
        <v>0</v>
      </c>
      <c r="P363" s="353">
        <f>+IFERROR(VLOOKUP($A363,Data_Loss!$A$2:$V$1300,19,FALSE),0)</f>
        <v>0</v>
      </c>
      <c r="Q363" s="353">
        <f>+IFERROR(VLOOKUP($A363,Data_Loss!$A$2:$V$1300,20,FALSE),0)</f>
        <v>0</v>
      </c>
      <c r="R363" s="353">
        <f>+IFERROR(VLOOKUP($A363,Data_Loss!$A$2:$V$1300,21,FALSE),0)</f>
        <v>0</v>
      </c>
      <c r="S363" s="353">
        <f>+IFERROR(VLOOKUP($A363,Data_Loss!$A$2:$V$1300,22,FALSE),0)</f>
        <v>812</v>
      </c>
      <c r="T363" s="191">
        <f>+$I363*'10k &amp; MO'!C$6+$J363*'10k &amp; MO'!C$12+$K363*'10k &amp; MO'!C$18+$L363*'10k &amp; MO'!C$24+$M363*'10k &amp; MO'!C$30</f>
        <v>0</v>
      </c>
      <c r="U363" s="349">
        <f>+$I363*'10k &amp; MO'!D$6+$J363*'10k &amp; MO'!D$12+$K363*'10k &amp; MO'!D$18+$L363*'10k &amp; MO'!D$24+$M363*'10k &amp; MO'!D$30</f>
        <v>0</v>
      </c>
      <c r="V363" s="349">
        <f>+$I363*'10k &amp; MO'!E$6+$J363*'10k &amp; MO'!E$12+$K363*'10k &amp; MO'!E$18+$L363*'10k &amp; MO'!E$24+$M363*'10k &amp; MO'!E$30</f>
        <v>0</v>
      </c>
      <c r="W363" s="349">
        <f>+$I363*'10k &amp; MO'!F$6+$J363*'10k &amp; MO'!F$12+$K363*'10k &amp; MO'!F$18+$L363*'10k &amp; MO'!F$24+$M363*'10k &amp; MO'!F$30</f>
        <v>0</v>
      </c>
      <c r="X363" s="349">
        <f>+$I363*'10k &amp; MO'!G$6+$J363*'10k &amp; MO'!G$12+$K363*'10k &amp; MO'!G$18+$L363*'10k &amp; MO'!G$24+$M363*'10k &amp; MO'!G$30</f>
        <v>0</v>
      </c>
      <c r="Y363" s="349">
        <f>+$N363*'10k &amp; MO'!H$6+$O363*'10k &amp; MO'!H$12+$P363*'10k &amp; MO'!H$18+$Q363*'10k &amp; MO'!H$24+$R363*'10k &amp; MO'!H$30</f>
        <v>0</v>
      </c>
      <c r="Z363" s="349">
        <f>+$N363*'10k &amp; MO'!I$6+$O363*'10k &amp; MO'!I$12+$P363*'10k &amp; MO'!I$18+$Q363*'10k &amp; MO'!I$24+$R363*'10k &amp; MO'!I$30</f>
        <v>0</v>
      </c>
      <c r="AA363" s="349">
        <f>+$N363*'10k &amp; MO'!J$6+$O363*'10k &amp; MO'!J$12+$P363*'10k &amp; MO'!J$18+$Q363*'10k &amp; MO'!J$24+$R363*'10k &amp; MO'!J$30</f>
        <v>0</v>
      </c>
      <c r="AB363" s="349">
        <f>+$N363*'10k &amp; MO'!K$6+$O363*'10k &amp; MO'!K$12+$P363*'10k &amp; MO'!K$18+$Q363*'10k &amp; MO'!K$24+$R363*'10k &amp; MO'!K$30</f>
        <v>0</v>
      </c>
      <c r="AC363" s="349">
        <f>+$N363*'10k &amp; MO'!L$6+$O363*'10k &amp; MO'!L$12+$P363*'10k &amp; MO'!L$18+$Q363*'10k &amp; MO'!L$24+$R363*'10k &amp; MO'!L$30</f>
        <v>0</v>
      </c>
      <c r="AD363" s="350">
        <f>+S363*'10k &amp; MO'!O$6</f>
        <v>1092.952</v>
      </c>
      <c r="AF363" s="192" t="str">
        <f t="shared" si="47"/>
        <v>4572017</v>
      </c>
      <c r="AG363" s="192">
        <f>+IFERROR(VLOOKUP($AF363,'Limited Loss'!$F$5:$P$124,AG$3,FALSE),0)</f>
        <v>0</v>
      </c>
      <c r="AH363" s="193">
        <f>+IFERROR(VLOOKUP($AF363,'Limited Loss'!$F$5:$P$124,AH$3,FALSE),0)</f>
        <v>0</v>
      </c>
      <c r="AI363" s="193">
        <f>+IFERROR(VLOOKUP($AF363,'Limited Loss'!$F$5:$P$124,AI$3,FALSE),0)</f>
        <v>0</v>
      </c>
      <c r="AJ363" s="193">
        <f>+IFERROR(VLOOKUP($AF363,'Limited Loss'!$F$5:$P$124,AJ$3,FALSE),0)</f>
        <v>0</v>
      </c>
      <c r="AK363" s="100">
        <f>+IFERROR(VLOOKUP($AF363,'Limited Loss'!$F$5:$P$124,AK$3,FALSE),0)</f>
        <v>0</v>
      </c>
      <c r="AL363" s="193">
        <f>+IFERROR(VLOOKUP($AF363,'Limited Loss'!$F$5:$P$124,AL$3,FALSE),0)</f>
        <v>0</v>
      </c>
      <c r="AM363" s="193">
        <f>+IFERROR(VLOOKUP($AF363,'Limited Loss'!$F$5:$P$124,AM$3,FALSE),0)</f>
        <v>0</v>
      </c>
      <c r="AN363" s="193">
        <f>+IFERROR(VLOOKUP($AF363,'Limited Loss'!$F$5:$P$124,AN$3,FALSE),0)</f>
        <v>0</v>
      </c>
      <c r="AO363" s="193">
        <f>+IFERROR(VLOOKUP($AF363,'Limited Loss'!$F$5:$P$124,AO$3,FALSE),0)</f>
        <v>0</v>
      </c>
      <c r="AP363" s="100">
        <f>+IFERROR(VLOOKUP($AF363,'Limited Loss'!$F$5:$P$124,AP$3,FALSE),0)</f>
        <v>0</v>
      </c>
      <c r="AQ363" s="353"/>
      <c r="AR363" s="331">
        <f t="shared" si="48"/>
        <v>457</v>
      </c>
      <c r="AS363" s="332">
        <f t="shared" si="48"/>
        <v>2017</v>
      </c>
      <c r="AT363" s="349">
        <f t="shared" si="46"/>
        <v>0</v>
      </c>
      <c r="AU363" s="349">
        <f t="shared" si="46"/>
        <v>0</v>
      </c>
      <c r="AV363" s="349">
        <f t="shared" si="46"/>
        <v>0</v>
      </c>
      <c r="AW363" s="349">
        <f t="shared" si="46"/>
        <v>0</v>
      </c>
      <c r="AX363" s="350">
        <f t="shared" si="46"/>
        <v>0</v>
      </c>
      <c r="AY363" s="349">
        <f t="shared" si="46"/>
        <v>0</v>
      </c>
      <c r="AZ363" s="349">
        <f t="shared" si="46"/>
        <v>0</v>
      </c>
      <c r="BA363" s="349">
        <f t="shared" si="46"/>
        <v>0</v>
      </c>
      <c r="BB363" s="349">
        <f t="shared" si="46"/>
        <v>0</v>
      </c>
      <c r="BC363" s="349">
        <f t="shared" si="46"/>
        <v>0</v>
      </c>
      <c r="BD363" s="350">
        <f t="shared" si="46"/>
        <v>1092.952</v>
      </c>
      <c r="BE363" s="349">
        <f t="shared" si="50"/>
        <v>0</v>
      </c>
      <c r="BF363" s="375">
        <f t="shared" si="51"/>
        <v>0</v>
      </c>
      <c r="BG363" s="334">
        <f t="shared" si="52"/>
        <v>1092.952</v>
      </c>
    </row>
    <row r="364" spans="1:59" x14ac:dyDescent="0.2">
      <c r="A364" s="326" t="str">
        <f t="shared" si="49"/>
        <v>4572018</v>
      </c>
      <c r="B364" s="331">
        <v>457</v>
      </c>
      <c r="C364" s="327">
        <v>2018</v>
      </c>
      <c r="D364" s="353">
        <f>+IFERROR(VLOOKUP($A364,Data_Loss!$A$2:$V$1180,6,FALSE),0)</f>
        <v>0</v>
      </c>
      <c r="E364" s="353">
        <f>+IFERROR(VLOOKUP($A364,Data_Loss!$A$2:$V$1180,7,FALSE),0)</f>
        <v>0</v>
      </c>
      <c r="F364" s="353">
        <f>+IFERROR(VLOOKUP($A364,Data_Loss!$A$2:$V$1180,8,FALSE),0)</f>
        <v>0</v>
      </c>
      <c r="G364" s="353">
        <f>+IFERROR(VLOOKUP($A364,Data_Loss!$A$2:$V$1180,9,FALSE),0)</f>
        <v>0</v>
      </c>
      <c r="H364" s="353">
        <f>+IFERROR(VLOOKUP($A364,Data_Loss!$A$2:$V$1180,10,FALSE),0)</f>
        <v>0</v>
      </c>
      <c r="I364" s="353">
        <f>+IFERROR(VLOOKUP($A364,Data_Loss!$A$2:$V$1300,12,FALSE),0)</f>
        <v>0</v>
      </c>
      <c r="J364" s="353">
        <f>+IFERROR(VLOOKUP($A364,Data_Loss!$A$2:$V$1300,13,FALSE),0)</f>
        <v>0</v>
      </c>
      <c r="K364" s="353">
        <f>+IFERROR(VLOOKUP($A364,Data_Loss!$A$2:$V$1300,14,FALSE),0)</f>
        <v>0</v>
      </c>
      <c r="L364" s="353">
        <f>+IFERROR(VLOOKUP($A364,Data_Loss!$A$2:$V$1300,15,FALSE),0)</f>
        <v>0</v>
      </c>
      <c r="M364" s="353">
        <f>+IFERROR(VLOOKUP($A364,Data_Loss!$A$2:$V$1300,16,FALSE),0)</f>
        <v>0</v>
      </c>
      <c r="N364" s="353">
        <f>+IFERROR(VLOOKUP($A364,Data_Loss!$A$2:$V$1300,17,FALSE),0)</f>
        <v>0</v>
      </c>
      <c r="O364" s="353">
        <f>+IFERROR(VLOOKUP($A364,Data_Loss!$A$2:$V$1300,18,FALSE),0)</f>
        <v>0</v>
      </c>
      <c r="P364" s="353">
        <f>+IFERROR(VLOOKUP($A364,Data_Loss!$A$2:$V$1300,19,FALSE),0)</f>
        <v>0</v>
      </c>
      <c r="Q364" s="353">
        <f>+IFERROR(VLOOKUP($A364,Data_Loss!$A$2:$V$1300,20,FALSE),0)</f>
        <v>0</v>
      </c>
      <c r="R364" s="353">
        <f>+IFERROR(VLOOKUP($A364,Data_Loss!$A$2:$V$1300,21,FALSE),0)</f>
        <v>0</v>
      </c>
      <c r="S364" s="353">
        <f>+IFERROR(VLOOKUP($A364,Data_Loss!$A$2:$V$1300,22,FALSE),0)</f>
        <v>0</v>
      </c>
      <c r="T364" s="191">
        <f>+$I364*'10k &amp; MO'!C$7+$J364*'10k &amp; MO'!C$13+$K364*'10k &amp; MO'!C$19+$L364*'10k &amp; MO'!C$25+$M364*'10k &amp; MO'!C$31</f>
        <v>0</v>
      </c>
      <c r="U364" s="349">
        <f>+$I364*'10k &amp; MO'!D$7+$J364*'10k &amp; MO'!D$13+$K364*'10k &amp; MO'!D$19+$L364*'10k &amp; MO'!D$25+$M364*'10k &amp; MO'!D$31</f>
        <v>0</v>
      </c>
      <c r="V364" s="349">
        <f>+$I364*'10k &amp; MO'!E$7+$J364*'10k &amp; MO'!E$13+$K364*'10k &amp; MO'!E$19+$L364*'10k &amp; MO'!E$25+$M364*'10k &amp; MO'!E$31</f>
        <v>0</v>
      </c>
      <c r="W364" s="349">
        <f>+$I364*'10k &amp; MO'!F$7+$J364*'10k &amp; MO'!F$13+$K364*'10k &amp; MO'!F$19+$L364*'10k &amp; MO'!F$25+$M364*'10k &amp; MO'!F$31</f>
        <v>0</v>
      </c>
      <c r="X364" s="349">
        <f>+$I364*'10k &amp; MO'!G$7+$J364*'10k &amp; MO'!G$13+$K364*'10k &amp; MO'!G$19+$L364*'10k &amp; MO'!G$25+$M364*'10k &amp; MO'!G$31</f>
        <v>0</v>
      </c>
      <c r="Y364" s="349">
        <f>+$N364*'10k &amp; MO'!H$7+$O364*'10k &amp; MO'!H$13+$P364*'10k &amp; MO'!H$19+$Q364*'10k &amp; MO'!H$25+$R364*'10k &amp; MO'!H$31</f>
        <v>0</v>
      </c>
      <c r="Z364" s="349">
        <f>+$N364*'10k &amp; MO'!I$7+$O364*'10k &amp; MO'!I$13+$P364*'10k &amp; MO'!I$19+$Q364*'10k &amp; MO'!I$25+$R364*'10k &amp; MO'!I$31</f>
        <v>0</v>
      </c>
      <c r="AA364" s="349">
        <f>+$N364*'10k &amp; MO'!J$7+$O364*'10k &amp; MO'!J$13+$P364*'10k &amp; MO'!J$19+$Q364*'10k &amp; MO'!J$25+$R364*'10k &amp; MO'!J$31</f>
        <v>0</v>
      </c>
      <c r="AB364" s="349">
        <f>+$N364*'10k &amp; MO'!K$7+$O364*'10k &amp; MO'!K$13+$P364*'10k &amp; MO'!K$19+$Q364*'10k &amp; MO'!K$25+$R364*'10k &amp; MO'!K$31</f>
        <v>0</v>
      </c>
      <c r="AC364" s="349">
        <f>+$N364*'10k &amp; MO'!L$7+$O364*'10k &amp; MO'!L$13+$P364*'10k &amp; MO'!L$19+$Q364*'10k &amp; MO'!L$25+$R364*'10k &amp; MO'!L$31</f>
        <v>0</v>
      </c>
      <c r="AD364" s="350">
        <f>+S364*'10k &amp; MO'!O$7</f>
        <v>0</v>
      </c>
      <c r="AF364" s="192" t="str">
        <f t="shared" si="47"/>
        <v>4572018</v>
      </c>
      <c r="AG364" s="192">
        <f>+IFERROR(VLOOKUP($AF364,'Limited Loss'!$F$5:$P$124,AG$3,FALSE),0)</f>
        <v>0</v>
      </c>
      <c r="AH364" s="193">
        <f>+IFERROR(VLOOKUP($AF364,'Limited Loss'!$F$5:$P$124,AH$3,FALSE),0)</f>
        <v>0</v>
      </c>
      <c r="AI364" s="193">
        <f>+IFERROR(VLOOKUP($AF364,'Limited Loss'!$F$5:$P$124,AI$3,FALSE),0)</f>
        <v>0</v>
      </c>
      <c r="AJ364" s="193">
        <f>+IFERROR(VLOOKUP($AF364,'Limited Loss'!$F$5:$P$124,AJ$3,FALSE),0)</f>
        <v>0</v>
      </c>
      <c r="AK364" s="100">
        <f>+IFERROR(VLOOKUP($AF364,'Limited Loss'!$F$5:$P$124,AK$3,FALSE),0)</f>
        <v>0</v>
      </c>
      <c r="AL364" s="193">
        <f>+IFERROR(VLOOKUP($AF364,'Limited Loss'!$F$5:$P$124,AL$3,FALSE),0)</f>
        <v>0</v>
      </c>
      <c r="AM364" s="193">
        <f>+IFERROR(VLOOKUP($AF364,'Limited Loss'!$F$5:$P$124,AM$3,FALSE),0)</f>
        <v>0</v>
      </c>
      <c r="AN364" s="193">
        <f>+IFERROR(VLOOKUP($AF364,'Limited Loss'!$F$5:$P$124,AN$3,FALSE),0)</f>
        <v>0</v>
      </c>
      <c r="AO364" s="193">
        <f>+IFERROR(VLOOKUP($AF364,'Limited Loss'!$F$5:$P$124,AO$3,FALSE),0)</f>
        <v>0</v>
      </c>
      <c r="AP364" s="100">
        <f>+IFERROR(VLOOKUP($AF364,'Limited Loss'!$F$5:$P$124,AP$3,FALSE),0)</f>
        <v>0</v>
      </c>
      <c r="AQ364" s="353"/>
      <c r="AR364" s="331">
        <f t="shared" si="48"/>
        <v>457</v>
      </c>
      <c r="AS364" s="332">
        <f t="shared" si="48"/>
        <v>2018</v>
      </c>
      <c r="AT364" s="349">
        <f t="shared" si="46"/>
        <v>0</v>
      </c>
      <c r="AU364" s="349">
        <f t="shared" si="46"/>
        <v>0</v>
      </c>
      <c r="AV364" s="349">
        <f t="shared" si="46"/>
        <v>0</v>
      </c>
      <c r="AW364" s="349">
        <f t="shared" si="46"/>
        <v>0</v>
      </c>
      <c r="AX364" s="350">
        <f t="shared" si="46"/>
        <v>0</v>
      </c>
      <c r="AY364" s="349">
        <f t="shared" si="46"/>
        <v>0</v>
      </c>
      <c r="AZ364" s="349">
        <f t="shared" si="46"/>
        <v>0</v>
      </c>
      <c r="BA364" s="349">
        <f t="shared" si="46"/>
        <v>0</v>
      </c>
      <c r="BB364" s="349">
        <f t="shared" si="46"/>
        <v>0</v>
      </c>
      <c r="BC364" s="349">
        <f t="shared" si="46"/>
        <v>0</v>
      </c>
      <c r="BD364" s="350">
        <f t="shared" si="46"/>
        <v>0</v>
      </c>
      <c r="BE364" s="349">
        <f t="shared" si="50"/>
        <v>0</v>
      </c>
      <c r="BF364" s="375">
        <f t="shared" si="51"/>
        <v>0</v>
      </c>
      <c r="BG364" s="334">
        <f t="shared" si="52"/>
        <v>0</v>
      </c>
    </row>
    <row r="365" spans="1:59" x14ac:dyDescent="0.2">
      <c r="A365" s="326" t="str">
        <f t="shared" si="49"/>
        <v>4582014</v>
      </c>
      <c r="B365" s="331">
        <v>458</v>
      </c>
      <c r="C365" s="327">
        <v>2014</v>
      </c>
      <c r="D365" s="353">
        <f>+IFERROR(VLOOKUP($A365,Data_Loss!$A$2:$V$1180,6,FALSE),0)</f>
        <v>0</v>
      </c>
      <c r="E365" s="353">
        <f>+IFERROR(VLOOKUP($A365,Data_Loss!$A$2:$V$1180,7,FALSE),0)</f>
        <v>0</v>
      </c>
      <c r="F365" s="353">
        <f>+IFERROR(VLOOKUP($A365,Data_Loss!$A$2:$V$1180,8,FALSE),0)</f>
        <v>0</v>
      </c>
      <c r="G365" s="353">
        <f>+IFERROR(VLOOKUP($A365,Data_Loss!$A$2:$V$1180,9,FALSE),0)</f>
        <v>0</v>
      </c>
      <c r="H365" s="353">
        <f>+IFERROR(VLOOKUP($A365,Data_Loss!$A$2:$V$1180,10,FALSE),0)</f>
        <v>0</v>
      </c>
      <c r="I365" s="353">
        <f>+IFERROR(VLOOKUP($A365,Data_Loss!$A$2:$V$1300,12,FALSE),0)</f>
        <v>0</v>
      </c>
      <c r="J365" s="353">
        <f>+IFERROR(VLOOKUP($A365,Data_Loss!$A$2:$V$1300,13,FALSE),0)</f>
        <v>0</v>
      </c>
      <c r="K365" s="353">
        <f>+IFERROR(VLOOKUP($A365,Data_Loss!$A$2:$V$1300,14,FALSE),0)</f>
        <v>0</v>
      </c>
      <c r="L365" s="353">
        <f>+IFERROR(VLOOKUP($A365,Data_Loss!$A$2:$V$1300,15,FALSE),0)</f>
        <v>0</v>
      </c>
      <c r="M365" s="353">
        <f>+IFERROR(VLOOKUP($A365,Data_Loss!$A$2:$V$1300,16,FALSE),0)</f>
        <v>0</v>
      </c>
      <c r="N365" s="353">
        <f>+IFERROR(VLOOKUP($A365,Data_Loss!$A$2:$V$1300,17,FALSE),0)</f>
        <v>0</v>
      </c>
      <c r="O365" s="353">
        <f>+IFERROR(VLOOKUP($A365,Data_Loss!$A$2:$V$1300,18,FALSE),0)</f>
        <v>0</v>
      </c>
      <c r="P365" s="353">
        <f>+IFERROR(VLOOKUP($A365,Data_Loss!$A$2:$V$1300,19,FALSE),0)</f>
        <v>0</v>
      </c>
      <c r="Q365" s="353">
        <f>+IFERROR(VLOOKUP($A365,Data_Loss!$A$2:$V$1300,20,FALSE),0)</f>
        <v>0</v>
      </c>
      <c r="R365" s="353">
        <f>+IFERROR(VLOOKUP($A365,Data_Loss!$A$2:$V$1300,21,FALSE),0)</f>
        <v>0</v>
      </c>
      <c r="S365" s="353">
        <f>+IFERROR(VLOOKUP($A365,Data_Loss!$A$2:$V$1300,22,FALSE),0)</f>
        <v>0</v>
      </c>
      <c r="T365" s="191">
        <f>+$I365*'10k &amp; MO'!C$3+$J365*'10k &amp; MO'!C$9+$K365*'10k &amp; MO'!C$15+$L365*'10k &amp; MO'!C$21+$M365*'10k &amp; MO'!C$27</f>
        <v>0</v>
      </c>
      <c r="U365" s="349">
        <f>+$I365*'10k &amp; MO'!D$3+$J365*'10k &amp; MO'!D$9+$K365*'10k &amp; MO'!D$15+$L365*'10k &amp; MO'!D$21+$M365*'10k &amp; MO'!D$27</f>
        <v>0</v>
      </c>
      <c r="V365" s="349">
        <f>+$I365*'10k &amp; MO'!E$3+$J365*'10k &amp; MO'!E$9+$K365*'10k &amp; MO'!E$15+$L365*'10k &amp; MO'!E$21+$M365*'10k &amp; MO'!E$27</f>
        <v>0</v>
      </c>
      <c r="W365" s="349">
        <f>+$I365*'10k &amp; MO'!F$3+$J365*'10k &amp; MO'!F$9+$K365*'10k &amp; MO'!F$15+$L365*'10k &amp; MO'!F$21+$M365*'10k &amp; MO'!F$27</f>
        <v>0</v>
      </c>
      <c r="X365" s="349">
        <f>+$I365*'10k &amp; MO'!G$3+$J365*'10k &amp; MO'!G$9+$K365*'10k &amp; MO'!G$15+$L365*'10k &amp; MO'!G$21+$M365*'10k &amp; MO'!G$27</f>
        <v>0</v>
      </c>
      <c r="Y365" s="349">
        <f>+$N365*'10k &amp; MO'!H$3+$O365*'10k &amp; MO'!H$9+$P365*'10k &amp; MO'!H$15+$Q365*'10k &amp; MO'!H$21+$R365*'10k &amp; MO'!H$27</f>
        <v>0</v>
      </c>
      <c r="Z365" s="349">
        <f>+$N365*'10k &amp; MO'!I$3+$O365*'10k &amp; MO'!I$9+$P365*'10k &amp; MO'!I$15+$Q365*'10k &amp; MO'!I$21+$R365*'10k &amp; MO'!I$27</f>
        <v>0</v>
      </c>
      <c r="AA365" s="349">
        <f>+$N365*'10k &amp; MO'!J$3+$O365*'10k &amp; MO'!J$9+$P365*'10k &amp; MO'!J$15+$Q365*'10k &amp; MO'!J$21+$R365*'10k &amp; MO'!J$27</f>
        <v>0</v>
      </c>
      <c r="AB365" s="349">
        <f>+$N365*'10k &amp; MO'!K$3+$O365*'10k &amp; MO'!K$9+$P365*'10k &amp; MO'!K$15+$Q365*'10k &amp; MO'!K$21+$R365*'10k &amp; MO'!K$27</f>
        <v>0</v>
      </c>
      <c r="AC365" s="349">
        <f>+$N365*'10k &amp; MO'!L$3+$O365*'10k &amp; MO'!L$9+$P365*'10k &amp; MO'!L$15+$Q365*'10k &amp; MO'!L$21+$R365*'10k &amp; MO'!L$27</f>
        <v>0</v>
      </c>
      <c r="AD365" s="350">
        <f>+S365*'10k &amp; MO'!O$3</f>
        <v>0</v>
      </c>
      <c r="AF365" s="192" t="str">
        <f t="shared" si="47"/>
        <v>4582014</v>
      </c>
      <c r="AG365" s="192">
        <f>+IFERROR(VLOOKUP($AF365,'Limited Loss'!$F$5:$P$124,AG$3,FALSE),0)</f>
        <v>0</v>
      </c>
      <c r="AH365" s="193">
        <f>+IFERROR(VLOOKUP($AF365,'Limited Loss'!$F$5:$P$124,AH$3,FALSE),0)</f>
        <v>0</v>
      </c>
      <c r="AI365" s="193">
        <f>+IFERROR(VLOOKUP($AF365,'Limited Loss'!$F$5:$P$124,AI$3,FALSE),0)</f>
        <v>0</v>
      </c>
      <c r="AJ365" s="193">
        <f>+IFERROR(VLOOKUP($AF365,'Limited Loss'!$F$5:$P$124,AJ$3,FALSE),0)</f>
        <v>0</v>
      </c>
      <c r="AK365" s="100">
        <f>+IFERROR(VLOOKUP($AF365,'Limited Loss'!$F$5:$P$124,AK$3,FALSE),0)</f>
        <v>0</v>
      </c>
      <c r="AL365" s="193">
        <f>+IFERROR(VLOOKUP($AF365,'Limited Loss'!$F$5:$P$124,AL$3,FALSE),0)</f>
        <v>0</v>
      </c>
      <c r="AM365" s="193">
        <f>+IFERROR(VLOOKUP($AF365,'Limited Loss'!$F$5:$P$124,AM$3,FALSE),0)</f>
        <v>0</v>
      </c>
      <c r="AN365" s="193">
        <f>+IFERROR(VLOOKUP($AF365,'Limited Loss'!$F$5:$P$124,AN$3,FALSE),0)</f>
        <v>0</v>
      </c>
      <c r="AO365" s="193">
        <f>+IFERROR(VLOOKUP($AF365,'Limited Loss'!$F$5:$P$124,AO$3,FALSE),0)</f>
        <v>0</v>
      </c>
      <c r="AP365" s="100">
        <f>+IFERROR(VLOOKUP($AF365,'Limited Loss'!$F$5:$P$124,AP$3,FALSE),0)</f>
        <v>0</v>
      </c>
      <c r="AQ365" s="353"/>
      <c r="AR365" s="331">
        <f t="shared" si="48"/>
        <v>458</v>
      </c>
      <c r="AS365" s="332">
        <f t="shared" si="48"/>
        <v>2014</v>
      </c>
      <c r="AT365" s="349">
        <f t="shared" si="46"/>
        <v>0</v>
      </c>
      <c r="AU365" s="349">
        <f t="shared" si="46"/>
        <v>0</v>
      </c>
      <c r="AV365" s="349">
        <f t="shared" si="46"/>
        <v>0</v>
      </c>
      <c r="AW365" s="349">
        <f t="shared" si="46"/>
        <v>0</v>
      </c>
      <c r="AX365" s="350">
        <f t="shared" si="46"/>
        <v>0</v>
      </c>
      <c r="AY365" s="349">
        <f t="shared" si="46"/>
        <v>0</v>
      </c>
      <c r="AZ365" s="349">
        <f t="shared" si="46"/>
        <v>0</v>
      </c>
      <c r="BA365" s="349">
        <f t="shared" si="46"/>
        <v>0</v>
      </c>
      <c r="BB365" s="349">
        <f t="shared" si="46"/>
        <v>0</v>
      </c>
      <c r="BC365" s="349">
        <f t="shared" si="46"/>
        <v>0</v>
      </c>
      <c r="BD365" s="350">
        <f t="shared" si="46"/>
        <v>0</v>
      </c>
      <c r="BE365" s="349">
        <f t="shared" si="50"/>
        <v>0</v>
      </c>
      <c r="BF365" s="375">
        <f t="shared" si="51"/>
        <v>0</v>
      </c>
      <c r="BG365" s="334">
        <f t="shared" si="52"/>
        <v>0</v>
      </c>
    </row>
    <row r="366" spans="1:59" x14ac:dyDescent="0.2">
      <c r="A366" s="326" t="str">
        <f t="shared" si="49"/>
        <v>4582015</v>
      </c>
      <c r="B366" s="331">
        <v>458</v>
      </c>
      <c r="C366" s="327">
        <v>2015</v>
      </c>
      <c r="D366" s="353">
        <f>+IFERROR(VLOOKUP($A366,Data_Loss!$A$2:$V$1180,6,FALSE),0)</f>
        <v>0</v>
      </c>
      <c r="E366" s="353">
        <f>+IFERROR(VLOOKUP($A366,Data_Loss!$A$2:$V$1180,7,FALSE),0)</f>
        <v>0</v>
      </c>
      <c r="F366" s="353">
        <f>+IFERROR(VLOOKUP($A366,Data_Loss!$A$2:$V$1180,8,FALSE),0)</f>
        <v>0</v>
      </c>
      <c r="G366" s="353">
        <f>+IFERROR(VLOOKUP($A366,Data_Loss!$A$2:$V$1180,9,FALSE),0)</f>
        <v>0</v>
      </c>
      <c r="H366" s="353">
        <f>+IFERROR(VLOOKUP($A366,Data_Loss!$A$2:$V$1180,10,FALSE),0)</f>
        <v>0</v>
      </c>
      <c r="I366" s="353">
        <f>+IFERROR(VLOOKUP($A366,Data_Loss!$A$2:$V$1300,12,FALSE),0)</f>
        <v>0</v>
      </c>
      <c r="J366" s="353">
        <f>+IFERROR(VLOOKUP($A366,Data_Loss!$A$2:$V$1300,13,FALSE),0)</f>
        <v>0</v>
      </c>
      <c r="K366" s="353">
        <f>+IFERROR(VLOOKUP($A366,Data_Loss!$A$2:$V$1300,14,FALSE),0)</f>
        <v>0</v>
      </c>
      <c r="L366" s="353">
        <f>+IFERROR(VLOOKUP($A366,Data_Loss!$A$2:$V$1300,15,FALSE),0)</f>
        <v>0</v>
      </c>
      <c r="M366" s="353">
        <f>+IFERROR(VLOOKUP($A366,Data_Loss!$A$2:$V$1300,16,FALSE),0)</f>
        <v>0</v>
      </c>
      <c r="N366" s="353">
        <f>+IFERROR(VLOOKUP($A366,Data_Loss!$A$2:$V$1300,17,FALSE),0)</f>
        <v>0</v>
      </c>
      <c r="O366" s="353">
        <f>+IFERROR(VLOOKUP($A366,Data_Loss!$A$2:$V$1300,18,FALSE),0)</f>
        <v>0</v>
      </c>
      <c r="P366" s="353">
        <f>+IFERROR(VLOOKUP($A366,Data_Loss!$A$2:$V$1300,19,FALSE),0)</f>
        <v>0</v>
      </c>
      <c r="Q366" s="353">
        <f>+IFERROR(VLOOKUP($A366,Data_Loss!$A$2:$V$1300,20,FALSE),0)</f>
        <v>0</v>
      </c>
      <c r="R366" s="353">
        <f>+IFERROR(VLOOKUP($A366,Data_Loss!$A$2:$V$1300,21,FALSE),0)</f>
        <v>0</v>
      </c>
      <c r="S366" s="353">
        <f>+IFERROR(VLOOKUP($A366,Data_Loss!$A$2:$V$1300,22,FALSE),0)</f>
        <v>0</v>
      </c>
      <c r="T366" s="191">
        <f>+$I366*'10k &amp; MO'!C$4+$J366*'10k &amp; MO'!C$10+$K366*'10k &amp; MO'!C$16+$L366*'10k &amp; MO'!C$22+$M366*'10k &amp; MO'!C$28</f>
        <v>0</v>
      </c>
      <c r="U366" s="349">
        <f>+$I366*'10k &amp; MO'!D$4+$J366*'10k &amp; MO'!D$10+$K366*'10k &amp; MO'!D$16+$L366*'10k &amp; MO'!D$22+$M366*'10k &amp; MO'!D$28</f>
        <v>0</v>
      </c>
      <c r="V366" s="349">
        <f>+$I366*'10k &amp; MO'!E$4+$J366*'10k &amp; MO'!E$10+$K366*'10k &amp; MO'!E$16+$L366*'10k &amp; MO'!E$22+$M366*'10k &amp; MO'!E$28</f>
        <v>0</v>
      </c>
      <c r="W366" s="349">
        <f>+$I366*'10k &amp; MO'!F$4+$J366*'10k &amp; MO'!F$10+$K366*'10k &amp; MO'!F$16+$L366*'10k &amp; MO'!F$22+$M366*'10k &amp; MO'!F$28</f>
        <v>0</v>
      </c>
      <c r="X366" s="349">
        <f>+$I366*'10k &amp; MO'!G$4+$J366*'10k &amp; MO'!G$10+$K366*'10k &amp; MO'!G$16+$L366*'10k &amp; MO'!G$22+$M366*'10k &amp; MO'!G$28</f>
        <v>0</v>
      </c>
      <c r="Y366" s="349">
        <f>+$N366*'10k &amp; MO'!H$4+$O366*'10k &amp; MO'!H$10+$P366*'10k &amp; MO'!H$16+$Q366*'10k &amp; MO'!H$22+$R366*'10k &amp; MO'!H$28</f>
        <v>0</v>
      </c>
      <c r="Z366" s="349">
        <f>+$N366*'10k &amp; MO'!I$4+$O366*'10k &amp; MO'!I$10+$P366*'10k &amp; MO'!I$16+$Q366*'10k &amp; MO'!I$22+$R366*'10k &amp; MO'!I$28</f>
        <v>0</v>
      </c>
      <c r="AA366" s="349">
        <f>+$N366*'10k &amp; MO'!J$4+$O366*'10k &amp; MO'!J$10+$P366*'10k &amp; MO'!J$16+$Q366*'10k &amp; MO'!J$22+$R366*'10k &amp; MO'!J$28</f>
        <v>0</v>
      </c>
      <c r="AB366" s="349">
        <f>+$N366*'10k &amp; MO'!K$4+$O366*'10k &amp; MO'!K$10+$P366*'10k &amp; MO'!K$16+$Q366*'10k &amp; MO'!K$22+$R366*'10k &amp; MO'!K$28</f>
        <v>0</v>
      </c>
      <c r="AC366" s="349">
        <f>+$N366*'10k &amp; MO'!L$4+$O366*'10k &amp; MO'!L$10+$P366*'10k &amp; MO'!L$16+$Q366*'10k &amp; MO'!L$22+$R366*'10k &amp; MO'!L$28</f>
        <v>0</v>
      </c>
      <c r="AD366" s="350">
        <f>+S366*'10k &amp; MO'!O$4</f>
        <v>0</v>
      </c>
      <c r="AF366" s="192" t="str">
        <f t="shared" si="47"/>
        <v>4582015</v>
      </c>
      <c r="AG366" s="192">
        <f>+IFERROR(VLOOKUP($AF366,'Limited Loss'!$F$5:$P$124,AG$3,FALSE),0)</f>
        <v>0</v>
      </c>
      <c r="AH366" s="193">
        <f>+IFERROR(VLOOKUP($AF366,'Limited Loss'!$F$5:$P$124,AH$3,FALSE),0)</f>
        <v>0</v>
      </c>
      <c r="AI366" s="193">
        <f>+IFERROR(VLOOKUP($AF366,'Limited Loss'!$F$5:$P$124,AI$3,FALSE),0)</f>
        <v>0</v>
      </c>
      <c r="AJ366" s="193">
        <f>+IFERROR(VLOOKUP($AF366,'Limited Loss'!$F$5:$P$124,AJ$3,FALSE),0)</f>
        <v>0</v>
      </c>
      <c r="AK366" s="100">
        <f>+IFERROR(VLOOKUP($AF366,'Limited Loss'!$F$5:$P$124,AK$3,FALSE),0)</f>
        <v>0</v>
      </c>
      <c r="AL366" s="193">
        <f>+IFERROR(VLOOKUP($AF366,'Limited Loss'!$F$5:$P$124,AL$3,FALSE),0)</f>
        <v>0</v>
      </c>
      <c r="AM366" s="193">
        <f>+IFERROR(VLOOKUP($AF366,'Limited Loss'!$F$5:$P$124,AM$3,FALSE),0)</f>
        <v>0</v>
      </c>
      <c r="AN366" s="193">
        <f>+IFERROR(VLOOKUP($AF366,'Limited Loss'!$F$5:$P$124,AN$3,FALSE),0)</f>
        <v>0</v>
      </c>
      <c r="AO366" s="193">
        <f>+IFERROR(VLOOKUP($AF366,'Limited Loss'!$F$5:$P$124,AO$3,FALSE),0)</f>
        <v>0</v>
      </c>
      <c r="AP366" s="100">
        <f>+IFERROR(VLOOKUP($AF366,'Limited Loss'!$F$5:$P$124,AP$3,FALSE),0)</f>
        <v>0</v>
      </c>
      <c r="AQ366" s="353"/>
      <c r="AR366" s="331">
        <f t="shared" si="48"/>
        <v>458</v>
      </c>
      <c r="AS366" s="332">
        <f t="shared" si="48"/>
        <v>2015</v>
      </c>
      <c r="AT366" s="349">
        <f t="shared" si="46"/>
        <v>0</v>
      </c>
      <c r="AU366" s="349">
        <f t="shared" si="46"/>
        <v>0</v>
      </c>
      <c r="AV366" s="349">
        <f t="shared" si="46"/>
        <v>0</v>
      </c>
      <c r="AW366" s="349">
        <f t="shared" si="46"/>
        <v>0</v>
      </c>
      <c r="AX366" s="350">
        <f t="shared" si="46"/>
        <v>0</v>
      </c>
      <c r="AY366" s="349">
        <f t="shared" si="46"/>
        <v>0</v>
      </c>
      <c r="AZ366" s="349">
        <f t="shared" si="46"/>
        <v>0</v>
      </c>
      <c r="BA366" s="349">
        <f t="shared" si="46"/>
        <v>0</v>
      </c>
      <c r="BB366" s="349">
        <f t="shared" si="46"/>
        <v>0</v>
      </c>
      <c r="BC366" s="349">
        <f t="shared" si="46"/>
        <v>0</v>
      </c>
      <c r="BD366" s="350">
        <f t="shared" si="46"/>
        <v>0</v>
      </c>
      <c r="BE366" s="349">
        <f t="shared" si="50"/>
        <v>0</v>
      </c>
      <c r="BF366" s="375">
        <f t="shared" si="51"/>
        <v>0</v>
      </c>
      <c r="BG366" s="334">
        <f t="shared" si="52"/>
        <v>0</v>
      </c>
    </row>
    <row r="367" spans="1:59" x14ac:dyDescent="0.2">
      <c r="A367" s="326" t="str">
        <f t="shared" si="49"/>
        <v>4582016</v>
      </c>
      <c r="B367" s="331">
        <v>458</v>
      </c>
      <c r="C367" s="327">
        <v>2016</v>
      </c>
      <c r="D367" s="353">
        <f>+IFERROR(VLOOKUP($A367,Data_Loss!$A$2:$V$1180,6,FALSE),0)</f>
        <v>0</v>
      </c>
      <c r="E367" s="353">
        <f>+IFERROR(VLOOKUP($A367,Data_Loss!$A$2:$V$1180,7,FALSE),0)</f>
        <v>0</v>
      </c>
      <c r="F367" s="353">
        <f>+IFERROR(VLOOKUP($A367,Data_Loss!$A$2:$V$1180,8,FALSE),0)</f>
        <v>0</v>
      </c>
      <c r="G367" s="353">
        <f>+IFERROR(VLOOKUP($A367,Data_Loss!$A$2:$V$1180,9,FALSE),0)</f>
        <v>0</v>
      </c>
      <c r="H367" s="353">
        <f>+IFERROR(VLOOKUP($A367,Data_Loss!$A$2:$V$1180,10,FALSE),0)</f>
        <v>0</v>
      </c>
      <c r="I367" s="353">
        <f>+IFERROR(VLOOKUP($A367,Data_Loss!$A$2:$V$1300,12,FALSE),0)</f>
        <v>0</v>
      </c>
      <c r="J367" s="353">
        <f>+IFERROR(VLOOKUP($A367,Data_Loss!$A$2:$V$1300,13,FALSE),0)</f>
        <v>0</v>
      </c>
      <c r="K367" s="353">
        <f>+IFERROR(VLOOKUP($A367,Data_Loss!$A$2:$V$1300,14,FALSE),0)</f>
        <v>0</v>
      </c>
      <c r="L367" s="353">
        <f>+IFERROR(VLOOKUP($A367,Data_Loss!$A$2:$V$1300,15,FALSE),0)</f>
        <v>0</v>
      </c>
      <c r="M367" s="353">
        <f>+IFERROR(VLOOKUP($A367,Data_Loss!$A$2:$V$1300,16,FALSE),0)</f>
        <v>0</v>
      </c>
      <c r="N367" s="353">
        <f>+IFERROR(VLOOKUP($A367,Data_Loss!$A$2:$V$1300,17,FALSE),0)</f>
        <v>0</v>
      </c>
      <c r="O367" s="353">
        <f>+IFERROR(VLOOKUP($A367,Data_Loss!$A$2:$V$1300,18,FALSE),0)</f>
        <v>0</v>
      </c>
      <c r="P367" s="353">
        <f>+IFERROR(VLOOKUP($A367,Data_Loss!$A$2:$V$1300,19,FALSE),0)</f>
        <v>0</v>
      </c>
      <c r="Q367" s="353">
        <f>+IFERROR(VLOOKUP($A367,Data_Loss!$A$2:$V$1300,20,FALSE),0)</f>
        <v>0</v>
      </c>
      <c r="R367" s="353">
        <f>+IFERROR(VLOOKUP($A367,Data_Loss!$A$2:$V$1300,21,FALSE),0)</f>
        <v>0</v>
      </c>
      <c r="S367" s="353">
        <f>+IFERROR(VLOOKUP($A367,Data_Loss!$A$2:$V$1300,22,FALSE),0)</f>
        <v>0</v>
      </c>
      <c r="T367" s="191">
        <f>+$I367*'10k &amp; MO'!C$5+$J367*'10k &amp; MO'!C$11+$K367*'10k &amp; MO'!C$17+$L367*'10k &amp; MO'!C$23+$M367*'10k &amp; MO'!C$29</f>
        <v>0</v>
      </c>
      <c r="U367" s="349">
        <f>+$I367*'10k &amp; MO'!D$5+$J367*'10k &amp; MO'!D$11+$K367*'10k &amp; MO'!D$17+$L367*'10k &amp; MO'!D$23+$M367*'10k &amp; MO'!D$29</f>
        <v>0</v>
      </c>
      <c r="V367" s="349">
        <f>+$I367*'10k &amp; MO'!E$5+$J367*'10k &amp; MO'!E$11+$K367*'10k &amp; MO'!E$17+$L367*'10k &amp; MO'!E$23+$M367*'10k &amp; MO'!E$29</f>
        <v>0</v>
      </c>
      <c r="W367" s="349">
        <f>+$I367*'10k &amp; MO'!F$5+$J367*'10k &amp; MO'!F$11+$K367*'10k &amp; MO'!F$17+$L367*'10k &amp; MO'!F$23+$M367*'10k &amp; MO'!F$29</f>
        <v>0</v>
      </c>
      <c r="X367" s="349">
        <f>+$I367*'10k &amp; MO'!G$5+$J367*'10k &amp; MO'!G$11+$K367*'10k &amp; MO'!G$17+$L367*'10k &amp; MO'!G$23+$M367*'10k &amp; MO'!G$29</f>
        <v>0</v>
      </c>
      <c r="Y367" s="349">
        <f>+$N367*'10k &amp; MO'!H$5+$O367*'10k &amp; MO'!H$11+$P367*'10k &amp; MO'!H$17+$Q367*'10k &amp; MO'!H$23+$R367*'10k &amp; MO'!H$29</f>
        <v>0</v>
      </c>
      <c r="Z367" s="349">
        <f>+$N367*'10k &amp; MO'!I$5+$O367*'10k &amp; MO'!I$11+$P367*'10k &amp; MO'!I$17+$Q367*'10k &amp; MO'!I$23+$R367*'10k &amp; MO'!I$29</f>
        <v>0</v>
      </c>
      <c r="AA367" s="349">
        <f>+$N367*'10k &amp; MO'!J$5+$O367*'10k &amp; MO'!J$11+$P367*'10k &amp; MO'!J$17+$Q367*'10k &amp; MO'!J$23+$R367*'10k &amp; MO'!J$29</f>
        <v>0</v>
      </c>
      <c r="AB367" s="349">
        <f>+$N367*'10k &amp; MO'!K$5+$O367*'10k &amp; MO'!K$11+$P367*'10k &amp; MO'!K$17+$Q367*'10k &amp; MO'!K$23+$R367*'10k &amp; MO'!K$29</f>
        <v>0</v>
      </c>
      <c r="AC367" s="349">
        <f>+$N367*'10k &amp; MO'!L$5+$O367*'10k &amp; MO'!L$11+$P367*'10k &amp; MO'!L$17+$Q367*'10k &amp; MO'!L$23+$R367*'10k &amp; MO'!L$29</f>
        <v>0</v>
      </c>
      <c r="AD367" s="350">
        <f>+S367*'10k &amp; MO'!O$5</f>
        <v>0</v>
      </c>
      <c r="AF367" s="192" t="str">
        <f t="shared" si="47"/>
        <v>4582016</v>
      </c>
      <c r="AG367" s="192">
        <f>+IFERROR(VLOOKUP($AF367,'Limited Loss'!$F$5:$P$124,AG$3,FALSE),0)</f>
        <v>0</v>
      </c>
      <c r="AH367" s="193">
        <f>+IFERROR(VLOOKUP($AF367,'Limited Loss'!$F$5:$P$124,AH$3,FALSE),0)</f>
        <v>0</v>
      </c>
      <c r="AI367" s="193">
        <f>+IFERROR(VLOOKUP($AF367,'Limited Loss'!$F$5:$P$124,AI$3,FALSE),0)</f>
        <v>0</v>
      </c>
      <c r="AJ367" s="193">
        <f>+IFERROR(VLOOKUP($AF367,'Limited Loss'!$F$5:$P$124,AJ$3,FALSE),0)</f>
        <v>0</v>
      </c>
      <c r="AK367" s="100">
        <f>+IFERROR(VLOOKUP($AF367,'Limited Loss'!$F$5:$P$124,AK$3,FALSE),0)</f>
        <v>0</v>
      </c>
      <c r="AL367" s="193">
        <f>+IFERROR(VLOOKUP($AF367,'Limited Loss'!$F$5:$P$124,AL$3,FALSE),0)</f>
        <v>0</v>
      </c>
      <c r="AM367" s="193">
        <f>+IFERROR(VLOOKUP($AF367,'Limited Loss'!$F$5:$P$124,AM$3,FALSE),0)</f>
        <v>0</v>
      </c>
      <c r="AN367" s="193">
        <f>+IFERROR(VLOOKUP($AF367,'Limited Loss'!$F$5:$P$124,AN$3,FALSE),0)</f>
        <v>0</v>
      </c>
      <c r="AO367" s="193">
        <f>+IFERROR(VLOOKUP($AF367,'Limited Loss'!$F$5:$P$124,AO$3,FALSE),0)</f>
        <v>0</v>
      </c>
      <c r="AP367" s="100">
        <f>+IFERROR(VLOOKUP($AF367,'Limited Loss'!$F$5:$P$124,AP$3,FALSE),0)</f>
        <v>0</v>
      </c>
      <c r="AQ367" s="353"/>
      <c r="AR367" s="331">
        <f t="shared" si="48"/>
        <v>458</v>
      </c>
      <c r="AS367" s="332">
        <f t="shared" si="48"/>
        <v>2016</v>
      </c>
      <c r="AT367" s="349">
        <f t="shared" si="46"/>
        <v>0</v>
      </c>
      <c r="AU367" s="349">
        <f t="shared" si="46"/>
        <v>0</v>
      </c>
      <c r="AV367" s="349">
        <f t="shared" si="46"/>
        <v>0</v>
      </c>
      <c r="AW367" s="349">
        <f t="shared" si="46"/>
        <v>0</v>
      </c>
      <c r="AX367" s="350">
        <f t="shared" si="46"/>
        <v>0</v>
      </c>
      <c r="AY367" s="349">
        <f t="shared" si="46"/>
        <v>0</v>
      </c>
      <c r="AZ367" s="349">
        <f t="shared" si="46"/>
        <v>0</v>
      </c>
      <c r="BA367" s="349">
        <f t="shared" si="46"/>
        <v>0</v>
      </c>
      <c r="BB367" s="349">
        <f t="shared" si="46"/>
        <v>0</v>
      </c>
      <c r="BC367" s="349">
        <f t="shared" si="46"/>
        <v>0</v>
      </c>
      <c r="BD367" s="350">
        <f t="shared" si="46"/>
        <v>0</v>
      </c>
      <c r="BE367" s="349">
        <f t="shared" si="50"/>
        <v>0</v>
      </c>
      <c r="BF367" s="375">
        <f t="shared" si="51"/>
        <v>0</v>
      </c>
      <c r="BG367" s="334">
        <f t="shared" si="52"/>
        <v>0</v>
      </c>
    </row>
    <row r="368" spans="1:59" x14ac:dyDescent="0.2">
      <c r="A368" s="326" t="str">
        <f t="shared" si="49"/>
        <v>4582017</v>
      </c>
      <c r="B368" s="331">
        <v>458</v>
      </c>
      <c r="C368" s="327">
        <v>2017</v>
      </c>
      <c r="D368" s="353">
        <f>+IFERROR(VLOOKUP($A368,Data_Loss!$A$2:$V$1180,6,FALSE),0)</f>
        <v>0</v>
      </c>
      <c r="E368" s="353">
        <f>+IFERROR(VLOOKUP($A368,Data_Loss!$A$2:$V$1180,7,FALSE),0)</f>
        <v>0</v>
      </c>
      <c r="F368" s="353">
        <f>+IFERROR(VLOOKUP($A368,Data_Loss!$A$2:$V$1180,8,FALSE),0)</f>
        <v>0</v>
      </c>
      <c r="G368" s="353">
        <f>+IFERROR(VLOOKUP($A368,Data_Loss!$A$2:$V$1180,9,FALSE),0)</f>
        <v>0</v>
      </c>
      <c r="H368" s="353">
        <f>+IFERROR(VLOOKUP($A368,Data_Loss!$A$2:$V$1180,10,FALSE),0)</f>
        <v>0</v>
      </c>
      <c r="I368" s="353">
        <f>+IFERROR(VLOOKUP($A368,Data_Loss!$A$2:$V$1300,12,FALSE),0)</f>
        <v>0</v>
      </c>
      <c r="J368" s="353">
        <f>+IFERROR(VLOOKUP($A368,Data_Loss!$A$2:$V$1300,13,FALSE),0)</f>
        <v>0</v>
      </c>
      <c r="K368" s="353">
        <f>+IFERROR(VLOOKUP($A368,Data_Loss!$A$2:$V$1300,14,FALSE),0)</f>
        <v>0</v>
      </c>
      <c r="L368" s="353">
        <f>+IFERROR(VLOOKUP($A368,Data_Loss!$A$2:$V$1300,15,FALSE),0)</f>
        <v>0</v>
      </c>
      <c r="M368" s="353">
        <f>+IFERROR(VLOOKUP($A368,Data_Loss!$A$2:$V$1300,16,FALSE),0)</f>
        <v>0</v>
      </c>
      <c r="N368" s="353">
        <f>+IFERROR(VLOOKUP($A368,Data_Loss!$A$2:$V$1300,17,FALSE),0)</f>
        <v>0</v>
      </c>
      <c r="O368" s="353">
        <f>+IFERROR(VLOOKUP($A368,Data_Loss!$A$2:$V$1300,18,FALSE),0)</f>
        <v>0</v>
      </c>
      <c r="P368" s="353">
        <f>+IFERROR(VLOOKUP($A368,Data_Loss!$A$2:$V$1300,19,FALSE),0)</f>
        <v>0</v>
      </c>
      <c r="Q368" s="353">
        <f>+IFERROR(VLOOKUP($A368,Data_Loss!$A$2:$V$1300,20,FALSE),0)</f>
        <v>0</v>
      </c>
      <c r="R368" s="353">
        <f>+IFERROR(VLOOKUP($A368,Data_Loss!$A$2:$V$1300,21,FALSE),0)</f>
        <v>0</v>
      </c>
      <c r="S368" s="353">
        <f>+IFERROR(VLOOKUP($A368,Data_Loss!$A$2:$V$1300,22,FALSE),0)</f>
        <v>0</v>
      </c>
      <c r="T368" s="191">
        <f>+$I368*'10k &amp; MO'!C$6+$J368*'10k &amp; MO'!C$12+$K368*'10k &amp; MO'!C$18+$L368*'10k &amp; MO'!C$24+$M368*'10k &amp; MO'!C$30</f>
        <v>0</v>
      </c>
      <c r="U368" s="349">
        <f>+$I368*'10k &amp; MO'!D$6+$J368*'10k &amp; MO'!D$12+$K368*'10k &amp; MO'!D$18+$L368*'10k &amp; MO'!D$24+$M368*'10k &amp; MO'!D$30</f>
        <v>0</v>
      </c>
      <c r="V368" s="349">
        <f>+$I368*'10k &amp; MO'!E$6+$J368*'10k &amp; MO'!E$12+$K368*'10k &amp; MO'!E$18+$L368*'10k &amp; MO'!E$24+$M368*'10k &amp; MO'!E$30</f>
        <v>0</v>
      </c>
      <c r="W368" s="349">
        <f>+$I368*'10k &amp; MO'!F$6+$J368*'10k &amp; MO'!F$12+$K368*'10k &amp; MO'!F$18+$L368*'10k &amp; MO'!F$24+$M368*'10k &amp; MO'!F$30</f>
        <v>0</v>
      </c>
      <c r="X368" s="349">
        <f>+$I368*'10k &amp; MO'!G$6+$J368*'10k &amp; MO'!G$12+$K368*'10k &amp; MO'!G$18+$L368*'10k &amp; MO'!G$24+$M368*'10k &amp; MO'!G$30</f>
        <v>0</v>
      </c>
      <c r="Y368" s="349">
        <f>+$N368*'10k &amp; MO'!H$6+$O368*'10k &amp; MO'!H$12+$P368*'10k &amp; MO'!H$18+$Q368*'10k &amp; MO'!H$24+$R368*'10k &amp; MO'!H$30</f>
        <v>0</v>
      </c>
      <c r="Z368" s="349">
        <f>+$N368*'10k &amp; MO'!I$6+$O368*'10k &amp; MO'!I$12+$P368*'10k &amp; MO'!I$18+$Q368*'10k &amp; MO'!I$24+$R368*'10k &amp; MO'!I$30</f>
        <v>0</v>
      </c>
      <c r="AA368" s="349">
        <f>+$N368*'10k &amp; MO'!J$6+$O368*'10k &amp; MO'!J$12+$P368*'10k &amp; MO'!J$18+$Q368*'10k &amp; MO'!J$24+$R368*'10k &amp; MO'!J$30</f>
        <v>0</v>
      </c>
      <c r="AB368" s="349">
        <f>+$N368*'10k &amp; MO'!K$6+$O368*'10k &amp; MO'!K$12+$P368*'10k &amp; MO'!K$18+$Q368*'10k &amp; MO'!K$24+$R368*'10k &amp; MO'!K$30</f>
        <v>0</v>
      </c>
      <c r="AC368" s="349">
        <f>+$N368*'10k &amp; MO'!L$6+$O368*'10k &amp; MO'!L$12+$P368*'10k &amp; MO'!L$18+$Q368*'10k &amp; MO'!L$24+$R368*'10k &amp; MO'!L$30</f>
        <v>0</v>
      </c>
      <c r="AD368" s="350">
        <f>+S368*'10k &amp; MO'!O$6</f>
        <v>0</v>
      </c>
      <c r="AF368" s="192" t="str">
        <f t="shared" si="47"/>
        <v>4582017</v>
      </c>
      <c r="AG368" s="192">
        <f>+IFERROR(VLOOKUP($AF368,'Limited Loss'!$F$5:$P$124,AG$3,FALSE),0)</f>
        <v>0</v>
      </c>
      <c r="AH368" s="193">
        <f>+IFERROR(VLOOKUP($AF368,'Limited Loss'!$F$5:$P$124,AH$3,FALSE),0)</f>
        <v>0</v>
      </c>
      <c r="AI368" s="193">
        <f>+IFERROR(VLOOKUP($AF368,'Limited Loss'!$F$5:$P$124,AI$3,FALSE),0)</f>
        <v>0</v>
      </c>
      <c r="AJ368" s="193">
        <f>+IFERROR(VLOOKUP($AF368,'Limited Loss'!$F$5:$P$124,AJ$3,FALSE),0)</f>
        <v>0</v>
      </c>
      <c r="AK368" s="100">
        <f>+IFERROR(VLOOKUP($AF368,'Limited Loss'!$F$5:$P$124,AK$3,FALSE),0)</f>
        <v>0</v>
      </c>
      <c r="AL368" s="193">
        <f>+IFERROR(VLOOKUP($AF368,'Limited Loss'!$F$5:$P$124,AL$3,FALSE),0)</f>
        <v>0</v>
      </c>
      <c r="AM368" s="193">
        <f>+IFERROR(VLOOKUP($AF368,'Limited Loss'!$F$5:$P$124,AM$3,FALSE),0)</f>
        <v>0</v>
      </c>
      <c r="AN368" s="193">
        <f>+IFERROR(VLOOKUP($AF368,'Limited Loss'!$F$5:$P$124,AN$3,FALSE),0)</f>
        <v>0</v>
      </c>
      <c r="AO368" s="193">
        <f>+IFERROR(VLOOKUP($AF368,'Limited Loss'!$F$5:$P$124,AO$3,FALSE),0)</f>
        <v>0</v>
      </c>
      <c r="AP368" s="100">
        <f>+IFERROR(VLOOKUP($AF368,'Limited Loss'!$F$5:$P$124,AP$3,FALSE),0)</f>
        <v>0</v>
      </c>
      <c r="AQ368" s="353"/>
      <c r="AR368" s="331">
        <f t="shared" si="48"/>
        <v>458</v>
      </c>
      <c r="AS368" s="332">
        <f t="shared" si="48"/>
        <v>2017</v>
      </c>
      <c r="AT368" s="349">
        <f t="shared" si="46"/>
        <v>0</v>
      </c>
      <c r="AU368" s="349">
        <f t="shared" si="46"/>
        <v>0</v>
      </c>
      <c r="AV368" s="349">
        <f t="shared" si="46"/>
        <v>0</v>
      </c>
      <c r="AW368" s="349">
        <f t="shared" si="46"/>
        <v>0</v>
      </c>
      <c r="AX368" s="350">
        <f t="shared" si="46"/>
        <v>0</v>
      </c>
      <c r="AY368" s="349">
        <f t="shared" si="46"/>
        <v>0</v>
      </c>
      <c r="AZ368" s="349">
        <f t="shared" si="46"/>
        <v>0</v>
      </c>
      <c r="BA368" s="349">
        <f t="shared" si="46"/>
        <v>0</v>
      </c>
      <c r="BB368" s="349">
        <f t="shared" si="46"/>
        <v>0</v>
      </c>
      <c r="BC368" s="349">
        <f t="shared" si="46"/>
        <v>0</v>
      </c>
      <c r="BD368" s="350">
        <f t="shared" si="46"/>
        <v>0</v>
      </c>
      <c r="BE368" s="349">
        <f t="shared" si="50"/>
        <v>0</v>
      </c>
      <c r="BF368" s="375">
        <f t="shared" si="51"/>
        <v>0</v>
      </c>
      <c r="BG368" s="334">
        <f t="shared" si="52"/>
        <v>0</v>
      </c>
    </row>
    <row r="369" spans="1:59" x14ac:dyDescent="0.2">
      <c r="A369" s="326" t="str">
        <f t="shared" si="49"/>
        <v>4582018</v>
      </c>
      <c r="B369" s="331">
        <v>458</v>
      </c>
      <c r="C369" s="327">
        <v>2018</v>
      </c>
      <c r="D369" s="353">
        <f>+IFERROR(VLOOKUP($A369,Data_Loss!$A$2:$V$1180,6,FALSE),0)</f>
        <v>0</v>
      </c>
      <c r="E369" s="353">
        <f>+IFERROR(VLOOKUP($A369,Data_Loss!$A$2:$V$1180,7,FALSE),0)</f>
        <v>0</v>
      </c>
      <c r="F369" s="353">
        <f>+IFERROR(VLOOKUP($A369,Data_Loss!$A$2:$V$1180,8,FALSE),0)</f>
        <v>0</v>
      </c>
      <c r="G369" s="353">
        <f>+IFERROR(VLOOKUP($A369,Data_Loss!$A$2:$V$1180,9,FALSE),0)</f>
        <v>0</v>
      </c>
      <c r="H369" s="353">
        <f>+IFERROR(VLOOKUP($A369,Data_Loss!$A$2:$V$1180,10,FALSE),0)</f>
        <v>0</v>
      </c>
      <c r="I369" s="353">
        <f>+IFERROR(VLOOKUP($A369,Data_Loss!$A$2:$V$1300,12,FALSE),0)</f>
        <v>0</v>
      </c>
      <c r="J369" s="353">
        <f>+IFERROR(VLOOKUP($A369,Data_Loss!$A$2:$V$1300,13,FALSE),0)</f>
        <v>0</v>
      </c>
      <c r="K369" s="353">
        <f>+IFERROR(VLOOKUP($A369,Data_Loss!$A$2:$V$1300,14,FALSE),0)</f>
        <v>0</v>
      </c>
      <c r="L369" s="353">
        <f>+IFERROR(VLOOKUP($A369,Data_Loss!$A$2:$V$1300,15,FALSE),0)</f>
        <v>0</v>
      </c>
      <c r="M369" s="353">
        <f>+IFERROR(VLOOKUP($A369,Data_Loss!$A$2:$V$1300,16,FALSE),0)</f>
        <v>0</v>
      </c>
      <c r="N369" s="353">
        <f>+IFERROR(VLOOKUP($A369,Data_Loss!$A$2:$V$1300,17,FALSE),0)</f>
        <v>0</v>
      </c>
      <c r="O369" s="353">
        <f>+IFERROR(VLOOKUP($A369,Data_Loss!$A$2:$V$1300,18,FALSE),0)</f>
        <v>0</v>
      </c>
      <c r="P369" s="353">
        <f>+IFERROR(VLOOKUP($A369,Data_Loss!$A$2:$V$1300,19,FALSE),0)</f>
        <v>0</v>
      </c>
      <c r="Q369" s="353">
        <f>+IFERROR(VLOOKUP($A369,Data_Loss!$A$2:$V$1300,20,FALSE),0)</f>
        <v>0</v>
      </c>
      <c r="R369" s="353">
        <f>+IFERROR(VLOOKUP($A369,Data_Loss!$A$2:$V$1300,21,FALSE),0)</f>
        <v>0</v>
      </c>
      <c r="S369" s="353">
        <f>+IFERROR(VLOOKUP($A369,Data_Loss!$A$2:$V$1300,22,FALSE),0)</f>
        <v>0</v>
      </c>
      <c r="T369" s="191">
        <f>+$I369*'10k &amp; MO'!C$7+$J369*'10k &amp; MO'!C$13+$K369*'10k &amp; MO'!C$19+$L369*'10k &amp; MO'!C$25+$M369*'10k &amp; MO'!C$31</f>
        <v>0</v>
      </c>
      <c r="U369" s="349">
        <f>+$I369*'10k &amp; MO'!D$7+$J369*'10k &amp; MO'!D$13+$K369*'10k &amp; MO'!D$19+$L369*'10k &amp; MO'!D$25+$M369*'10k &amp; MO'!D$31</f>
        <v>0</v>
      </c>
      <c r="V369" s="349">
        <f>+$I369*'10k &amp; MO'!E$7+$J369*'10k &amp; MO'!E$13+$K369*'10k &amp; MO'!E$19+$L369*'10k &amp; MO'!E$25+$M369*'10k &amp; MO'!E$31</f>
        <v>0</v>
      </c>
      <c r="W369" s="349">
        <f>+$I369*'10k &amp; MO'!F$7+$J369*'10k &amp; MO'!F$13+$K369*'10k &amp; MO'!F$19+$L369*'10k &amp; MO'!F$25+$M369*'10k &amp; MO'!F$31</f>
        <v>0</v>
      </c>
      <c r="X369" s="349">
        <f>+$I369*'10k &amp; MO'!G$7+$J369*'10k &amp; MO'!G$13+$K369*'10k &amp; MO'!G$19+$L369*'10k &amp; MO'!G$25+$M369*'10k &amp; MO'!G$31</f>
        <v>0</v>
      </c>
      <c r="Y369" s="349">
        <f>+$N369*'10k &amp; MO'!H$7+$O369*'10k &amp; MO'!H$13+$P369*'10k &amp; MO'!H$19+$Q369*'10k &amp; MO'!H$25+$R369*'10k &amp; MO'!H$31</f>
        <v>0</v>
      </c>
      <c r="Z369" s="349">
        <f>+$N369*'10k &amp; MO'!I$7+$O369*'10k &amp; MO'!I$13+$P369*'10k &amp; MO'!I$19+$Q369*'10k &amp; MO'!I$25+$R369*'10k &amp; MO'!I$31</f>
        <v>0</v>
      </c>
      <c r="AA369" s="349">
        <f>+$N369*'10k &amp; MO'!J$7+$O369*'10k &amp; MO'!J$13+$P369*'10k &amp; MO'!J$19+$Q369*'10k &amp; MO'!J$25+$R369*'10k &amp; MO'!J$31</f>
        <v>0</v>
      </c>
      <c r="AB369" s="349">
        <f>+$N369*'10k &amp; MO'!K$7+$O369*'10k &amp; MO'!K$13+$P369*'10k &amp; MO'!K$19+$Q369*'10k &amp; MO'!K$25+$R369*'10k &amp; MO'!K$31</f>
        <v>0</v>
      </c>
      <c r="AC369" s="349">
        <f>+$N369*'10k &amp; MO'!L$7+$O369*'10k &amp; MO'!L$13+$P369*'10k &amp; MO'!L$19+$Q369*'10k &amp; MO'!L$25+$R369*'10k &amp; MO'!L$31</f>
        <v>0</v>
      </c>
      <c r="AD369" s="350">
        <f>+S369*'10k &amp; MO'!O$7</f>
        <v>0</v>
      </c>
      <c r="AF369" s="192" t="str">
        <f t="shared" si="47"/>
        <v>4582018</v>
      </c>
      <c r="AG369" s="192">
        <f>+IFERROR(VLOOKUP($AF369,'Limited Loss'!$F$5:$P$124,AG$3,FALSE),0)</f>
        <v>0</v>
      </c>
      <c r="AH369" s="193">
        <f>+IFERROR(VLOOKUP($AF369,'Limited Loss'!$F$5:$P$124,AH$3,FALSE),0)</f>
        <v>0</v>
      </c>
      <c r="AI369" s="193">
        <f>+IFERROR(VLOOKUP($AF369,'Limited Loss'!$F$5:$P$124,AI$3,FALSE),0)</f>
        <v>0</v>
      </c>
      <c r="AJ369" s="193">
        <f>+IFERROR(VLOOKUP($AF369,'Limited Loss'!$F$5:$P$124,AJ$3,FALSE),0)</f>
        <v>0</v>
      </c>
      <c r="AK369" s="100">
        <f>+IFERROR(VLOOKUP($AF369,'Limited Loss'!$F$5:$P$124,AK$3,FALSE),0)</f>
        <v>0</v>
      </c>
      <c r="AL369" s="193">
        <f>+IFERROR(VLOOKUP($AF369,'Limited Loss'!$F$5:$P$124,AL$3,FALSE),0)</f>
        <v>0</v>
      </c>
      <c r="AM369" s="193">
        <f>+IFERROR(VLOOKUP($AF369,'Limited Loss'!$F$5:$P$124,AM$3,FALSE),0)</f>
        <v>0</v>
      </c>
      <c r="AN369" s="193">
        <f>+IFERROR(VLOOKUP($AF369,'Limited Loss'!$F$5:$P$124,AN$3,FALSE),0)</f>
        <v>0</v>
      </c>
      <c r="AO369" s="193">
        <f>+IFERROR(VLOOKUP($AF369,'Limited Loss'!$F$5:$P$124,AO$3,FALSE),0)</f>
        <v>0</v>
      </c>
      <c r="AP369" s="100">
        <f>+IFERROR(VLOOKUP($AF369,'Limited Loss'!$F$5:$P$124,AP$3,FALSE),0)</f>
        <v>0</v>
      </c>
      <c r="AQ369" s="353"/>
      <c r="AR369" s="331">
        <f t="shared" si="48"/>
        <v>458</v>
      </c>
      <c r="AS369" s="332">
        <f t="shared" si="48"/>
        <v>2018</v>
      </c>
      <c r="AT369" s="349">
        <f t="shared" si="46"/>
        <v>0</v>
      </c>
      <c r="AU369" s="349">
        <f t="shared" si="46"/>
        <v>0</v>
      </c>
      <c r="AV369" s="349">
        <f t="shared" si="46"/>
        <v>0</v>
      </c>
      <c r="AW369" s="349">
        <f t="shared" si="46"/>
        <v>0</v>
      </c>
      <c r="AX369" s="350">
        <f t="shared" si="46"/>
        <v>0</v>
      </c>
      <c r="AY369" s="349">
        <f t="shared" si="46"/>
        <v>0</v>
      </c>
      <c r="AZ369" s="349">
        <f t="shared" si="46"/>
        <v>0</v>
      </c>
      <c r="BA369" s="349">
        <f t="shared" si="46"/>
        <v>0</v>
      </c>
      <c r="BB369" s="349">
        <f t="shared" si="46"/>
        <v>0</v>
      </c>
      <c r="BC369" s="349">
        <f t="shared" si="46"/>
        <v>0</v>
      </c>
      <c r="BD369" s="350">
        <f t="shared" si="46"/>
        <v>0</v>
      </c>
      <c r="BE369" s="349">
        <f t="shared" si="50"/>
        <v>0</v>
      </c>
      <c r="BF369" s="375">
        <f t="shared" si="51"/>
        <v>0</v>
      </c>
      <c r="BG369" s="334">
        <f t="shared" si="52"/>
        <v>0</v>
      </c>
    </row>
    <row r="370" spans="1:59" x14ac:dyDescent="0.2">
      <c r="A370" s="326" t="str">
        <f t="shared" si="49"/>
        <v>4592014</v>
      </c>
      <c r="B370" s="331">
        <v>459</v>
      </c>
      <c r="C370" s="327">
        <v>2014</v>
      </c>
      <c r="D370" s="353">
        <f>+IFERROR(VLOOKUP($A370,Data_Loss!$A$2:$V$1180,6,FALSE),0)</f>
        <v>0</v>
      </c>
      <c r="E370" s="353">
        <f>+IFERROR(VLOOKUP($A370,Data_Loss!$A$2:$V$1180,7,FALSE),0)</f>
        <v>0</v>
      </c>
      <c r="F370" s="353">
        <f>+IFERROR(VLOOKUP($A370,Data_Loss!$A$2:$V$1180,8,FALSE),0)</f>
        <v>0</v>
      </c>
      <c r="G370" s="353">
        <f>+IFERROR(VLOOKUP($A370,Data_Loss!$A$2:$V$1180,9,FALSE),0)</f>
        <v>0</v>
      </c>
      <c r="H370" s="353">
        <f>+IFERROR(VLOOKUP($A370,Data_Loss!$A$2:$V$1180,10,FALSE),0)</f>
        <v>0</v>
      </c>
      <c r="I370" s="353">
        <f>+IFERROR(VLOOKUP($A370,Data_Loss!$A$2:$V$1300,12,FALSE),0)</f>
        <v>0</v>
      </c>
      <c r="J370" s="353">
        <f>+IFERROR(VLOOKUP($A370,Data_Loss!$A$2:$V$1300,13,FALSE),0)</f>
        <v>0</v>
      </c>
      <c r="K370" s="353">
        <f>+IFERROR(VLOOKUP($A370,Data_Loss!$A$2:$V$1300,14,FALSE),0)</f>
        <v>0</v>
      </c>
      <c r="L370" s="353">
        <f>+IFERROR(VLOOKUP($A370,Data_Loss!$A$2:$V$1300,15,FALSE),0)</f>
        <v>0</v>
      </c>
      <c r="M370" s="353">
        <f>+IFERROR(VLOOKUP($A370,Data_Loss!$A$2:$V$1300,16,FALSE),0)</f>
        <v>0</v>
      </c>
      <c r="N370" s="353">
        <f>+IFERROR(VLOOKUP($A370,Data_Loss!$A$2:$V$1300,17,FALSE),0)</f>
        <v>0</v>
      </c>
      <c r="O370" s="353">
        <f>+IFERROR(VLOOKUP($A370,Data_Loss!$A$2:$V$1300,18,FALSE),0)</f>
        <v>0</v>
      </c>
      <c r="P370" s="353">
        <f>+IFERROR(VLOOKUP($A370,Data_Loss!$A$2:$V$1300,19,FALSE),0)</f>
        <v>0</v>
      </c>
      <c r="Q370" s="353">
        <f>+IFERROR(VLOOKUP($A370,Data_Loss!$A$2:$V$1300,20,FALSE),0)</f>
        <v>0</v>
      </c>
      <c r="R370" s="353">
        <f>+IFERROR(VLOOKUP($A370,Data_Loss!$A$2:$V$1300,21,FALSE),0)</f>
        <v>0</v>
      </c>
      <c r="S370" s="353">
        <f>+IFERROR(VLOOKUP($A370,Data_Loss!$A$2:$V$1300,22,FALSE),0)</f>
        <v>325</v>
      </c>
      <c r="T370" s="191">
        <f>+$I370*'10k &amp; MO'!C$3+$J370*'10k &amp; MO'!C$9+$K370*'10k &amp; MO'!C$15+$L370*'10k &amp; MO'!C$21+$M370*'10k &amp; MO'!C$27</f>
        <v>0</v>
      </c>
      <c r="U370" s="349">
        <f>+$I370*'10k &amp; MO'!D$3+$J370*'10k &amp; MO'!D$9+$K370*'10k &amp; MO'!D$15+$L370*'10k &amp; MO'!D$21+$M370*'10k &amp; MO'!D$27</f>
        <v>0</v>
      </c>
      <c r="V370" s="349">
        <f>+$I370*'10k &amp; MO'!E$3+$J370*'10k &amp; MO'!E$9+$K370*'10k &amp; MO'!E$15+$L370*'10k &amp; MO'!E$21+$M370*'10k &amp; MO'!E$27</f>
        <v>0</v>
      </c>
      <c r="W370" s="349">
        <f>+$I370*'10k &amp; MO'!F$3+$J370*'10k &amp; MO'!F$9+$K370*'10k &amp; MO'!F$15+$L370*'10k &amp; MO'!F$21+$M370*'10k &amp; MO'!F$27</f>
        <v>0</v>
      </c>
      <c r="X370" s="349">
        <f>+$I370*'10k &amp; MO'!G$3+$J370*'10k &amp; MO'!G$9+$K370*'10k &amp; MO'!G$15+$L370*'10k &amp; MO'!G$21+$M370*'10k &amp; MO'!G$27</f>
        <v>0</v>
      </c>
      <c r="Y370" s="349">
        <f>+$N370*'10k &amp; MO'!H$3+$O370*'10k &amp; MO'!H$9+$P370*'10k &amp; MO'!H$15+$Q370*'10k &amp; MO'!H$21+$R370*'10k &amp; MO'!H$27</f>
        <v>0</v>
      </c>
      <c r="Z370" s="349">
        <f>+$N370*'10k &amp; MO'!I$3+$O370*'10k &amp; MO'!I$9+$P370*'10k &amp; MO'!I$15+$Q370*'10k &amp; MO'!I$21+$R370*'10k &amp; MO'!I$27</f>
        <v>0</v>
      </c>
      <c r="AA370" s="349">
        <f>+$N370*'10k &amp; MO'!J$3+$O370*'10k &amp; MO'!J$9+$P370*'10k &amp; MO'!J$15+$Q370*'10k &amp; MO'!J$21+$R370*'10k &amp; MO'!J$27</f>
        <v>0</v>
      </c>
      <c r="AB370" s="349">
        <f>+$N370*'10k &amp; MO'!K$3+$O370*'10k &amp; MO'!K$9+$P370*'10k &amp; MO'!K$15+$Q370*'10k &amp; MO'!K$21+$R370*'10k &amp; MO'!K$27</f>
        <v>0</v>
      </c>
      <c r="AC370" s="349">
        <f>+$N370*'10k &amp; MO'!L$3+$O370*'10k &amp; MO'!L$9+$P370*'10k &amp; MO'!L$15+$Q370*'10k &amp; MO'!L$21+$R370*'10k &amp; MO'!L$27</f>
        <v>0</v>
      </c>
      <c r="AD370" s="350">
        <f>+S370*'10k &amp; MO'!O$3</f>
        <v>348.07499999999999</v>
      </c>
      <c r="AF370" s="192" t="str">
        <f t="shared" si="47"/>
        <v>4592014</v>
      </c>
      <c r="AG370" s="192">
        <f>+IFERROR(VLOOKUP($AF370,'Limited Loss'!$F$5:$P$124,AG$3,FALSE),0)</f>
        <v>0</v>
      </c>
      <c r="AH370" s="193">
        <f>+IFERROR(VLOOKUP($AF370,'Limited Loss'!$F$5:$P$124,AH$3,FALSE),0)</f>
        <v>0</v>
      </c>
      <c r="AI370" s="193">
        <f>+IFERROR(VLOOKUP($AF370,'Limited Loss'!$F$5:$P$124,AI$3,FALSE),0)</f>
        <v>0</v>
      </c>
      <c r="AJ370" s="193">
        <f>+IFERROR(VLOOKUP($AF370,'Limited Loss'!$F$5:$P$124,AJ$3,FALSE),0)</f>
        <v>0</v>
      </c>
      <c r="AK370" s="100">
        <f>+IFERROR(VLOOKUP($AF370,'Limited Loss'!$F$5:$P$124,AK$3,FALSE),0)</f>
        <v>0</v>
      </c>
      <c r="AL370" s="193">
        <f>+IFERROR(VLOOKUP($AF370,'Limited Loss'!$F$5:$P$124,AL$3,FALSE),0)</f>
        <v>0</v>
      </c>
      <c r="AM370" s="193">
        <f>+IFERROR(VLOOKUP($AF370,'Limited Loss'!$F$5:$P$124,AM$3,FALSE),0)</f>
        <v>0</v>
      </c>
      <c r="AN370" s="193">
        <f>+IFERROR(VLOOKUP($AF370,'Limited Loss'!$F$5:$P$124,AN$3,FALSE),0)</f>
        <v>0</v>
      </c>
      <c r="AO370" s="193">
        <f>+IFERROR(VLOOKUP($AF370,'Limited Loss'!$F$5:$P$124,AO$3,FALSE),0)</f>
        <v>0</v>
      </c>
      <c r="AP370" s="100">
        <f>+IFERROR(VLOOKUP($AF370,'Limited Loss'!$F$5:$P$124,AP$3,FALSE),0)</f>
        <v>0</v>
      </c>
      <c r="AQ370" s="353"/>
      <c r="AR370" s="331">
        <f t="shared" si="48"/>
        <v>459</v>
      </c>
      <c r="AS370" s="332">
        <f t="shared" si="48"/>
        <v>2014</v>
      </c>
      <c r="AT370" s="349">
        <f t="shared" si="46"/>
        <v>0</v>
      </c>
      <c r="AU370" s="349">
        <f t="shared" si="46"/>
        <v>0</v>
      </c>
      <c r="AV370" s="349">
        <f t="shared" si="46"/>
        <v>0</v>
      </c>
      <c r="AW370" s="349">
        <f t="shared" si="46"/>
        <v>0</v>
      </c>
      <c r="AX370" s="350">
        <f t="shared" si="46"/>
        <v>0</v>
      </c>
      <c r="AY370" s="349">
        <f t="shared" si="46"/>
        <v>0</v>
      </c>
      <c r="AZ370" s="349">
        <f t="shared" si="46"/>
        <v>0</v>
      </c>
      <c r="BA370" s="349">
        <f t="shared" si="46"/>
        <v>0</v>
      </c>
      <c r="BB370" s="349">
        <f t="shared" si="46"/>
        <v>0</v>
      </c>
      <c r="BC370" s="349">
        <f t="shared" si="46"/>
        <v>0</v>
      </c>
      <c r="BD370" s="350">
        <f t="shared" si="46"/>
        <v>348.07499999999999</v>
      </c>
      <c r="BE370" s="349">
        <f t="shared" si="50"/>
        <v>0</v>
      </c>
      <c r="BF370" s="375">
        <f t="shared" si="51"/>
        <v>0</v>
      </c>
      <c r="BG370" s="334">
        <f t="shared" si="52"/>
        <v>348.07499999999999</v>
      </c>
    </row>
    <row r="371" spans="1:59" x14ac:dyDescent="0.2">
      <c r="A371" s="326" t="str">
        <f t="shared" si="49"/>
        <v>4592015</v>
      </c>
      <c r="B371" s="331">
        <v>459</v>
      </c>
      <c r="C371" s="327">
        <v>2015</v>
      </c>
      <c r="D371" s="353">
        <f>+IFERROR(VLOOKUP($A371,Data_Loss!$A$2:$V$1180,6,FALSE),0)</f>
        <v>0</v>
      </c>
      <c r="E371" s="353">
        <f>+IFERROR(VLOOKUP($A371,Data_Loss!$A$2:$V$1180,7,FALSE),0)</f>
        <v>0</v>
      </c>
      <c r="F371" s="353">
        <f>+IFERROR(VLOOKUP($A371,Data_Loss!$A$2:$V$1180,8,FALSE),0)</f>
        <v>0</v>
      </c>
      <c r="G371" s="353">
        <f>+IFERROR(VLOOKUP($A371,Data_Loss!$A$2:$V$1180,9,FALSE),0)</f>
        <v>0</v>
      </c>
      <c r="H371" s="353">
        <f>+IFERROR(VLOOKUP($A371,Data_Loss!$A$2:$V$1180,10,FALSE),0)</f>
        <v>0</v>
      </c>
      <c r="I371" s="353">
        <f>+IFERROR(VLOOKUP($A371,Data_Loss!$A$2:$V$1300,12,FALSE),0)</f>
        <v>0</v>
      </c>
      <c r="J371" s="353">
        <f>+IFERROR(VLOOKUP($A371,Data_Loss!$A$2:$V$1300,13,FALSE),0)</f>
        <v>0</v>
      </c>
      <c r="K371" s="353">
        <f>+IFERROR(VLOOKUP($A371,Data_Loss!$A$2:$V$1300,14,FALSE),0)</f>
        <v>0</v>
      </c>
      <c r="L371" s="353">
        <f>+IFERROR(VLOOKUP($A371,Data_Loss!$A$2:$V$1300,15,FALSE),0)</f>
        <v>0</v>
      </c>
      <c r="M371" s="353">
        <f>+IFERROR(VLOOKUP($A371,Data_Loss!$A$2:$V$1300,16,FALSE),0)</f>
        <v>0</v>
      </c>
      <c r="N371" s="353">
        <f>+IFERROR(VLOOKUP($A371,Data_Loss!$A$2:$V$1300,17,FALSE),0)</f>
        <v>0</v>
      </c>
      <c r="O371" s="353">
        <f>+IFERROR(VLOOKUP($A371,Data_Loss!$A$2:$V$1300,18,FALSE),0)</f>
        <v>0</v>
      </c>
      <c r="P371" s="353">
        <f>+IFERROR(VLOOKUP($A371,Data_Loss!$A$2:$V$1300,19,FALSE),0)</f>
        <v>0</v>
      </c>
      <c r="Q371" s="353">
        <f>+IFERROR(VLOOKUP($A371,Data_Loss!$A$2:$V$1300,20,FALSE),0)</f>
        <v>0</v>
      </c>
      <c r="R371" s="353">
        <f>+IFERROR(VLOOKUP($A371,Data_Loss!$A$2:$V$1300,21,FALSE),0)</f>
        <v>0</v>
      </c>
      <c r="S371" s="353">
        <f>+IFERROR(VLOOKUP($A371,Data_Loss!$A$2:$V$1300,22,FALSE),0)</f>
        <v>3200</v>
      </c>
      <c r="T371" s="191">
        <f>+$I371*'10k &amp; MO'!C$4+$J371*'10k &amp; MO'!C$10+$K371*'10k &amp; MO'!C$16+$L371*'10k &amp; MO'!C$22+$M371*'10k &amp; MO'!C$28</f>
        <v>0</v>
      </c>
      <c r="U371" s="349">
        <f>+$I371*'10k &amp; MO'!D$4+$J371*'10k &amp; MO'!D$10+$K371*'10k &amp; MO'!D$16+$L371*'10k &amp; MO'!D$22+$M371*'10k &amp; MO'!D$28</f>
        <v>0</v>
      </c>
      <c r="V371" s="349">
        <f>+$I371*'10k &amp; MO'!E$4+$J371*'10k &amp; MO'!E$10+$K371*'10k &amp; MO'!E$16+$L371*'10k &amp; MO'!E$22+$M371*'10k &amp; MO'!E$28</f>
        <v>0</v>
      </c>
      <c r="W371" s="349">
        <f>+$I371*'10k &amp; MO'!F$4+$J371*'10k &amp; MO'!F$10+$K371*'10k &amp; MO'!F$16+$L371*'10k &amp; MO'!F$22+$M371*'10k &amp; MO'!F$28</f>
        <v>0</v>
      </c>
      <c r="X371" s="349">
        <f>+$I371*'10k &amp; MO'!G$4+$J371*'10k &amp; MO'!G$10+$K371*'10k &amp; MO'!G$16+$L371*'10k &amp; MO'!G$22+$M371*'10k &amp; MO'!G$28</f>
        <v>0</v>
      </c>
      <c r="Y371" s="349">
        <f>+$N371*'10k &amp; MO'!H$4+$O371*'10k &amp; MO'!H$10+$P371*'10k &amp; MO'!H$16+$Q371*'10k &amp; MO'!H$22+$R371*'10k &amp; MO'!H$28</f>
        <v>0</v>
      </c>
      <c r="Z371" s="349">
        <f>+$N371*'10k &amp; MO'!I$4+$O371*'10k &amp; MO'!I$10+$P371*'10k &amp; MO'!I$16+$Q371*'10k &amp; MO'!I$22+$R371*'10k &amp; MO'!I$28</f>
        <v>0</v>
      </c>
      <c r="AA371" s="349">
        <f>+$N371*'10k &amp; MO'!J$4+$O371*'10k &amp; MO'!J$10+$P371*'10k &amp; MO'!J$16+$Q371*'10k &amp; MO'!J$22+$R371*'10k &amp; MO'!J$28</f>
        <v>0</v>
      </c>
      <c r="AB371" s="349">
        <f>+$N371*'10k &amp; MO'!K$4+$O371*'10k &amp; MO'!K$10+$P371*'10k &amp; MO'!K$16+$Q371*'10k &amp; MO'!K$22+$R371*'10k &amp; MO'!K$28</f>
        <v>0</v>
      </c>
      <c r="AC371" s="349">
        <f>+$N371*'10k &amp; MO'!L$4+$O371*'10k &amp; MO'!L$10+$P371*'10k &amp; MO'!L$16+$Q371*'10k &amp; MO'!L$22+$R371*'10k &amp; MO'!L$28</f>
        <v>0</v>
      </c>
      <c r="AD371" s="350">
        <f>+S371*'10k &amp; MO'!O$4</f>
        <v>3878.4</v>
      </c>
      <c r="AF371" s="192" t="str">
        <f t="shared" si="47"/>
        <v>4592015</v>
      </c>
      <c r="AG371" s="192">
        <f>+IFERROR(VLOOKUP($AF371,'Limited Loss'!$F$5:$P$124,AG$3,FALSE),0)</f>
        <v>0</v>
      </c>
      <c r="AH371" s="193">
        <f>+IFERROR(VLOOKUP($AF371,'Limited Loss'!$F$5:$P$124,AH$3,FALSE),0)</f>
        <v>0</v>
      </c>
      <c r="AI371" s="193">
        <f>+IFERROR(VLOOKUP($AF371,'Limited Loss'!$F$5:$P$124,AI$3,FALSE),0)</f>
        <v>0</v>
      </c>
      <c r="AJ371" s="193">
        <f>+IFERROR(VLOOKUP($AF371,'Limited Loss'!$F$5:$P$124,AJ$3,FALSE),0)</f>
        <v>0</v>
      </c>
      <c r="AK371" s="100">
        <f>+IFERROR(VLOOKUP($AF371,'Limited Loss'!$F$5:$P$124,AK$3,FALSE),0)</f>
        <v>0</v>
      </c>
      <c r="AL371" s="193">
        <f>+IFERROR(VLOOKUP($AF371,'Limited Loss'!$F$5:$P$124,AL$3,FALSE),0)</f>
        <v>0</v>
      </c>
      <c r="AM371" s="193">
        <f>+IFERROR(VLOOKUP($AF371,'Limited Loss'!$F$5:$P$124,AM$3,FALSE),0)</f>
        <v>0</v>
      </c>
      <c r="AN371" s="193">
        <f>+IFERROR(VLOOKUP($AF371,'Limited Loss'!$F$5:$P$124,AN$3,FALSE),0)</f>
        <v>0</v>
      </c>
      <c r="AO371" s="193">
        <f>+IFERROR(VLOOKUP($AF371,'Limited Loss'!$F$5:$P$124,AO$3,FALSE),0)</f>
        <v>0</v>
      </c>
      <c r="AP371" s="100">
        <f>+IFERROR(VLOOKUP($AF371,'Limited Loss'!$F$5:$P$124,AP$3,FALSE),0)</f>
        <v>0</v>
      </c>
      <c r="AQ371" s="353"/>
      <c r="AR371" s="331">
        <f t="shared" si="48"/>
        <v>459</v>
      </c>
      <c r="AS371" s="332">
        <f t="shared" si="48"/>
        <v>2015</v>
      </c>
      <c r="AT371" s="349">
        <f t="shared" si="46"/>
        <v>0</v>
      </c>
      <c r="AU371" s="349">
        <f t="shared" si="46"/>
        <v>0</v>
      </c>
      <c r="AV371" s="349">
        <f t="shared" si="46"/>
        <v>0</v>
      </c>
      <c r="AW371" s="349">
        <f t="shared" si="46"/>
        <v>0</v>
      </c>
      <c r="AX371" s="350">
        <f t="shared" si="46"/>
        <v>0</v>
      </c>
      <c r="AY371" s="349">
        <f t="shared" si="46"/>
        <v>0</v>
      </c>
      <c r="AZ371" s="349">
        <f t="shared" si="46"/>
        <v>0</v>
      </c>
      <c r="BA371" s="349">
        <f t="shared" si="46"/>
        <v>0</v>
      </c>
      <c r="BB371" s="349">
        <f t="shared" si="46"/>
        <v>0</v>
      </c>
      <c r="BC371" s="349">
        <f t="shared" si="46"/>
        <v>0</v>
      </c>
      <c r="BD371" s="350">
        <f t="shared" si="46"/>
        <v>3878.4</v>
      </c>
      <c r="BE371" s="349">
        <f t="shared" si="50"/>
        <v>0</v>
      </c>
      <c r="BF371" s="375">
        <f t="shared" si="51"/>
        <v>0</v>
      </c>
      <c r="BG371" s="334">
        <f t="shared" si="52"/>
        <v>3878.4</v>
      </c>
    </row>
    <row r="372" spans="1:59" x14ac:dyDescent="0.2">
      <c r="A372" s="326" t="str">
        <f t="shared" si="49"/>
        <v>4592016</v>
      </c>
      <c r="B372" s="331">
        <v>459</v>
      </c>
      <c r="C372" s="327">
        <v>2016</v>
      </c>
      <c r="D372" s="353">
        <f>+IFERROR(VLOOKUP($A372,Data_Loss!$A$2:$V$1180,6,FALSE),0)</f>
        <v>0</v>
      </c>
      <c r="E372" s="353">
        <f>+IFERROR(VLOOKUP($A372,Data_Loss!$A$2:$V$1180,7,FALSE),0)</f>
        <v>0</v>
      </c>
      <c r="F372" s="353">
        <f>+IFERROR(VLOOKUP($A372,Data_Loss!$A$2:$V$1180,8,FALSE),0)</f>
        <v>0</v>
      </c>
      <c r="G372" s="353">
        <f>+IFERROR(VLOOKUP($A372,Data_Loss!$A$2:$V$1180,9,FALSE),0)</f>
        <v>0</v>
      </c>
      <c r="H372" s="353">
        <f>+IFERROR(VLOOKUP($A372,Data_Loss!$A$2:$V$1180,10,FALSE),0)</f>
        <v>1</v>
      </c>
      <c r="I372" s="353">
        <f>+IFERROR(VLOOKUP($A372,Data_Loss!$A$2:$V$1300,12,FALSE),0)</f>
        <v>0</v>
      </c>
      <c r="J372" s="353">
        <f>+IFERROR(VLOOKUP($A372,Data_Loss!$A$2:$V$1300,13,FALSE),0)</f>
        <v>0</v>
      </c>
      <c r="K372" s="353">
        <f>+IFERROR(VLOOKUP($A372,Data_Loss!$A$2:$V$1300,14,FALSE),0)</f>
        <v>0</v>
      </c>
      <c r="L372" s="353">
        <f>+IFERROR(VLOOKUP($A372,Data_Loss!$A$2:$V$1300,15,FALSE),0)</f>
        <v>0</v>
      </c>
      <c r="M372" s="353">
        <f>+IFERROR(VLOOKUP($A372,Data_Loss!$A$2:$V$1300,16,FALSE),0)</f>
        <v>99</v>
      </c>
      <c r="N372" s="353">
        <f>+IFERROR(VLOOKUP($A372,Data_Loss!$A$2:$V$1300,17,FALSE),0)</f>
        <v>0</v>
      </c>
      <c r="O372" s="353">
        <f>+IFERROR(VLOOKUP($A372,Data_Loss!$A$2:$V$1300,18,FALSE),0)</f>
        <v>0</v>
      </c>
      <c r="P372" s="353">
        <f>+IFERROR(VLOOKUP($A372,Data_Loss!$A$2:$V$1300,19,FALSE),0)</f>
        <v>0</v>
      </c>
      <c r="Q372" s="353">
        <f>+IFERROR(VLOOKUP($A372,Data_Loss!$A$2:$V$1300,20,FALSE),0)</f>
        <v>0</v>
      </c>
      <c r="R372" s="353">
        <f>+IFERROR(VLOOKUP($A372,Data_Loss!$A$2:$V$1300,21,FALSE),0)</f>
        <v>19531</v>
      </c>
      <c r="S372" s="353">
        <f>+IFERROR(VLOOKUP($A372,Data_Loss!$A$2:$V$1300,22,FALSE),0)</f>
        <v>0</v>
      </c>
      <c r="T372" s="191">
        <f>+$I372*'10k &amp; MO'!C$5+$J372*'10k &amp; MO'!C$11+$K372*'10k &amp; MO'!C$17+$L372*'10k &amp; MO'!C$23+$M372*'10k &amp; MO'!C$29</f>
        <v>0</v>
      </c>
      <c r="U372" s="349">
        <f>+$I372*'10k &amp; MO'!D$5+$J372*'10k &amp; MO'!D$11+$K372*'10k &amp; MO'!D$17+$L372*'10k &amp; MO'!D$23+$M372*'10k &amp; MO'!D$29</f>
        <v>0</v>
      </c>
      <c r="V372" s="349">
        <f>+$I372*'10k &amp; MO'!E$5+$J372*'10k &amp; MO'!E$11+$K372*'10k &amp; MO'!E$17+$L372*'10k &amp; MO'!E$23+$M372*'10k &amp; MO'!E$29</f>
        <v>11.216699999999999</v>
      </c>
      <c r="W372" s="349">
        <f>+$I372*'10k &amp; MO'!F$5+$J372*'10k &amp; MO'!F$11+$K372*'10k &amp; MO'!F$17+$L372*'10k &amp; MO'!F$23+$M372*'10k &amp; MO'!F$29</f>
        <v>6.6923999999999992</v>
      </c>
      <c r="X372" s="349">
        <f>+$I372*'10k &amp; MO'!G$5+$J372*'10k &amp; MO'!G$11+$K372*'10k &amp; MO'!G$17+$L372*'10k &amp; MO'!G$23+$M372*'10k &amp; MO'!G$29</f>
        <v>103.03919999999999</v>
      </c>
      <c r="Y372" s="349">
        <f>+$N372*'10k &amp; MO'!H$5+$O372*'10k &amp; MO'!H$11+$P372*'10k &amp; MO'!H$17+$Q372*'10k &amp; MO'!H$23+$R372*'10k &amp; MO'!H$29</f>
        <v>0</v>
      </c>
      <c r="Z372" s="349">
        <f>+$N372*'10k &amp; MO'!I$5+$O372*'10k &amp; MO'!I$11+$P372*'10k &amp; MO'!I$17+$Q372*'10k &amp; MO'!I$23+$R372*'10k &amp; MO'!I$29</f>
        <v>0</v>
      </c>
      <c r="AA372" s="349">
        <f>+$N372*'10k &amp; MO'!J$5+$O372*'10k &amp; MO'!J$11+$P372*'10k &amp; MO'!J$17+$Q372*'10k &amp; MO'!J$23+$R372*'10k &amp; MO'!J$29</f>
        <v>1732.3996999999999</v>
      </c>
      <c r="AB372" s="349">
        <f>+$N372*'10k &amp; MO'!K$5+$O372*'10k &amp; MO'!K$11+$P372*'10k &amp; MO'!K$17+$Q372*'10k &amp; MO'!K$23+$R372*'10k &amp; MO'!K$29</f>
        <v>1915.9911000000002</v>
      </c>
      <c r="AC372" s="349">
        <f>+$N372*'10k &amp; MO'!L$5+$O372*'10k &amp; MO'!L$11+$P372*'10k &amp; MO'!L$17+$Q372*'10k &amp; MO'!L$23+$R372*'10k &amp; MO'!L$29</f>
        <v>29437.123200000002</v>
      </c>
      <c r="AD372" s="350">
        <f>+S372*'10k &amp; MO'!O$5</f>
        <v>0</v>
      </c>
      <c r="AF372" s="192" t="str">
        <f t="shared" si="47"/>
        <v>4592016</v>
      </c>
      <c r="AG372" s="192">
        <f>+IFERROR(VLOOKUP($AF372,'Limited Loss'!$F$5:$P$124,AG$3,FALSE),0)</f>
        <v>0</v>
      </c>
      <c r="AH372" s="193">
        <f>+IFERROR(VLOOKUP($AF372,'Limited Loss'!$F$5:$P$124,AH$3,FALSE),0)</f>
        <v>0</v>
      </c>
      <c r="AI372" s="193">
        <f>+IFERROR(VLOOKUP($AF372,'Limited Loss'!$F$5:$P$124,AI$3,FALSE),0)</f>
        <v>0</v>
      </c>
      <c r="AJ372" s="193">
        <f>+IFERROR(VLOOKUP($AF372,'Limited Loss'!$F$5:$P$124,AJ$3,FALSE),0)</f>
        <v>0</v>
      </c>
      <c r="AK372" s="100">
        <f>+IFERROR(VLOOKUP($AF372,'Limited Loss'!$F$5:$P$124,AK$3,FALSE),0)</f>
        <v>0</v>
      </c>
      <c r="AL372" s="193">
        <f>+IFERROR(VLOOKUP($AF372,'Limited Loss'!$F$5:$P$124,AL$3,FALSE),0)</f>
        <v>0</v>
      </c>
      <c r="AM372" s="193">
        <f>+IFERROR(VLOOKUP($AF372,'Limited Loss'!$F$5:$P$124,AM$3,FALSE),0)</f>
        <v>0</v>
      </c>
      <c r="AN372" s="193">
        <f>+IFERROR(VLOOKUP($AF372,'Limited Loss'!$F$5:$P$124,AN$3,FALSE),0)</f>
        <v>0</v>
      </c>
      <c r="AO372" s="193">
        <f>+IFERROR(VLOOKUP($AF372,'Limited Loss'!$F$5:$P$124,AO$3,FALSE),0)</f>
        <v>0</v>
      </c>
      <c r="AP372" s="100">
        <f>+IFERROR(VLOOKUP($AF372,'Limited Loss'!$F$5:$P$124,AP$3,FALSE),0)</f>
        <v>0</v>
      </c>
      <c r="AQ372" s="353"/>
      <c r="AR372" s="331">
        <f t="shared" si="48"/>
        <v>459</v>
      </c>
      <c r="AS372" s="332">
        <f t="shared" si="48"/>
        <v>2016</v>
      </c>
      <c r="AT372" s="349">
        <f t="shared" si="46"/>
        <v>0</v>
      </c>
      <c r="AU372" s="349">
        <f t="shared" si="46"/>
        <v>0</v>
      </c>
      <c r="AV372" s="349">
        <f t="shared" si="46"/>
        <v>11.216699999999999</v>
      </c>
      <c r="AW372" s="349">
        <f t="shared" si="46"/>
        <v>6.6923999999999992</v>
      </c>
      <c r="AX372" s="350">
        <f t="shared" si="46"/>
        <v>103.03919999999999</v>
      </c>
      <c r="AY372" s="349">
        <f t="shared" si="46"/>
        <v>0</v>
      </c>
      <c r="AZ372" s="349">
        <f t="shared" si="46"/>
        <v>0</v>
      </c>
      <c r="BA372" s="349">
        <f t="shared" si="46"/>
        <v>1732.3996999999999</v>
      </c>
      <c r="BB372" s="349">
        <f t="shared" si="46"/>
        <v>1915.9911000000002</v>
      </c>
      <c r="BC372" s="349">
        <f t="shared" si="46"/>
        <v>29437.123200000002</v>
      </c>
      <c r="BD372" s="350">
        <f t="shared" si="46"/>
        <v>0</v>
      </c>
      <c r="BE372" s="349">
        <f t="shared" si="50"/>
        <v>1743.6163999999999</v>
      </c>
      <c r="BF372" s="375">
        <f t="shared" si="51"/>
        <v>31462.8459</v>
      </c>
      <c r="BG372" s="334">
        <f t="shared" si="52"/>
        <v>0</v>
      </c>
    </row>
    <row r="373" spans="1:59" x14ac:dyDescent="0.2">
      <c r="A373" s="326" t="str">
        <f t="shared" si="49"/>
        <v>4592017</v>
      </c>
      <c r="B373" s="331">
        <v>459</v>
      </c>
      <c r="C373" s="327">
        <v>2017</v>
      </c>
      <c r="D373" s="353">
        <f>+IFERROR(VLOOKUP($A373,Data_Loss!$A$2:$V$1180,6,FALSE),0)</f>
        <v>0</v>
      </c>
      <c r="E373" s="353">
        <f>+IFERROR(VLOOKUP($A373,Data_Loss!$A$2:$V$1180,7,FALSE),0)</f>
        <v>0</v>
      </c>
      <c r="F373" s="353">
        <f>+IFERROR(VLOOKUP($A373,Data_Loss!$A$2:$V$1180,8,FALSE),0)</f>
        <v>0</v>
      </c>
      <c r="G373" s="353">
        <f>+IFERROR(VLOOKUP($A373,Data_Loss!$A$2:$V$1180,9,FALSE),0)</f>
        <v>0</v>
      </c>
      <c r="H373" s="353">
        <f>+IFERROR(VLOOKUP($A373,Data_Loss!$A$2:$V$1180,10,FALSE),0)</f>
        <v>0</v>
      </c>
      <c r="I373" s="353">
        <f>+IFERROR(VLOOKUP($A373,Data_Loss!$A$2:$V$1300,12,FALSE),0)</f>
        <v>0</v>
      </c>
      <c r="J373" s="353">
        <f>+IFERROR(VLOOKUP($A373,Data_Loss!$A$2:$V$1300,13,FALSE),0)</f>
        <v>0</v>
      </c>
      <c r="K373" s="353">
        <f>+IFERROR(VLOOKUP($A373,Data_Loss!$A$2:$V$1300,14,FALSE),0)</f>
        <v>0</v>
      </c>
      <c r="L373" s="353">
        <f>+IFERROR(VLOOKUP($A373,Data_Loss!$A$2:$V$1300,15,FALSE),0)</f>
        <v>0</v>
      </c>
      <c r="M373" s="353">
        <f>+IFERROR(VLOOKUP($A373,Data_Loss!$A$2:$V$1300,16,FALSE),0)</f>
        <v>0</v>
      </c>
      <c r="N373" s="353">
        <f>+IFERROR(VLOOKUP($A373,Data_Loss!$A$2:$V$1300,17,FALSE),0)</f>
        <v>0</v>
      </c>
      <c r="O373" s="353">
        <f>+IFERROR(VLOOKUP($A373,Data_Loss!$A$2:$V$1300,18,FALSE),0)</f>
        <v>0</v>
      </c>
      <c r="P373" s="353">
        <f>+IFERROR(VLOOKUP($A373,Data_Loss!$A$2:$V$1300,19,FALSE),0)</f>
        <v>0</v>
      </c>
      <c r="Q373" s="353">
        <f>+IFERROR(VLOOKUP($A373,Data_Loss!$A$2:$V$1300,20,FALSE),0)</f>
        <v>0</v>
      </c>
      <c r="R373" s="353">
        <f>+IFERROR(VLOOKUP($A373,Data_Loss!$A$2:$V$1300,21,FALSE),0)</f>
        <v>0</v>
      </c>
      <c r="S373" s="353">
        <f>+IFERROR(VLOOKUP($A373,Data_Loss!$A$2:$V$1300,22,FALSE),0)</f>
        <v>153</v>
      </c>
      <c r="T373" s="191">
        <f>+$I373*'10k &amp; MO'!C$6+$J373*'10k &amp; MO'!C$12+$K373*'10k &amp; MO'!C$18+$L373*'10k &amp; MO'!C$24+$M373*'10k &amp; MO'!C$30</f>
        <v>0</v>
      </c>
      <c r="U373" s="349">
        <f>+$I373*'10k &amp; MO'!D$6+$J373*'10k &amp; MO'!D$12+$K373*'10k &amp; MO'!D$18+$L373*'10k &amp; MO'!D$24+$M373*'10k &amp; MO'!D$30</f>
        <v>0</v>
      </c>
      <c r="V373" s="349">
        <f>+$I373*'10k &amp; MO'!E$6+$J373*'10k &amp; MO'!E$12+$K373*'10k &amp; MO'!E$18+$L373*'10k &amp; MO'!E$24+$M373*'10k &amp; MO'!E$30</f>
        <v>0</v>
      </c>
      <c r="W373" s="349">
        <f>+$I373*'10k &amp; MO'!F$6+$J373*'10k &amp; MO'!F$12+$K373*'10k &amp; MO'!F$18+$L373*'10k &amp; MO'!F$24+$M373*'10k &amp; MO'!F$30</f>
        <v>0</v>
      </c>
      <c r="X373" s="349">
        <f>+$I373*'10k &amp; MO'!G$6+$J373*'10k &amp; MO'!G$12+$K373*'10k &amp; MO'!G$18+$L373*'10k &amp; MO'!G$24+$M373*'10k &amp; MO'!G$30</f>
        <v>0</v>
      </c>
      <c r="Y373" s="349">
        <f>+$N373*'10k &amp; MO'!H$6+$O373*'10k &amp; MO'!H$12+$P373*'10k &amp; MO'!H$18+$Q373*'10k &amp; MO'!H$24+$R373*'10k &amp; MO'!H$30</f>
        <v>0</v>
      </c>
      <c r="Z373" s="349">
        <f>+$N373*'10k &amp; MO'!I$6+$O373*'10k &amp; MO'!I$12+$P373*'10k &amp; MO'!I$18+$Q373*'10k &amp; MO'!I$24+$R373*'10k &amp; MO'!I$30</f>
        <v>0</v>
      </c>
      <c r="AA373" s="349">
        <f>+$N373*'10k &amp; MO'!J$6+$O373*'10k &amp; MO'!J$12+$P373*'10k &amp; MO'!J$18+$Q373*'10k &amp; MO'!J$24+$R373*'10k &amp; MO'!J$30</f>
        <v>0</v>
      </c>
      <c r="AB373" s="349">
        <f>+$N373*'10k &amp; MO'!K$6+$O373*'10k &amp; MO'!K$12+$P373*'10k &amp; MO'!K$18+$Q373*'10k &amp; MO'!K$24+$R373*'10k &amp; MO'!K$30</f>
        <v>0</v>
      </c>
      <c r="AC373" s="349">
        <f>+$N373*'10k &amp; MO'!L$6+$O373*'10k &amp; MO'!L$12+$P373*'10k &amp; MO'!L$18+$Q373*'10k &amp; MO'!L$24+$R373*'10k &amp; MO'!L$30</f>
        <v>0</v>
      </c>
      <c r="AD373" s="350">
        <f>+S373*'10k &amp; MO'!O$6</f>
        <v>205.93800000000002</v>
      </c>
      <c r="AF373" s="192" t="str">
        <f t="shared" si="47"/>
        <v>4592017</v>
      </c>
      <c r="AG373" s="192">
        <f>+IFERROR(VLOOKUP($AF373,'Limited Loss'!$F$5:$P$124,AG$3,FALSE),0)</f>
        <v>0</v>
      </c>
      <c r="AH373" s="193">
        <f>+IFERROR(VLOOKUP($AF373,'Limited Loss'!$F$5:$P$124,AH$3,FALSE),0)</f>
        <v>0</v>
      </c>
      <c r="AI373" s="193">
        <f>+IFERROR(VLOOKUP($AF373,'Limited Loss'!$F$5:$P$124,AI$3,FALSE),0)</f>
        <v>0</v>
      </c>
      <c r="AJ373" s="193">
        <f>+IFERROR(VLOOKUP($AF373,'Limited Loss'!$F$5:$P$124,AJ$3,FALSE),0)</f>
        <v>0</v>
      </c>
      <c r="AK373" s="100">
        <f>+IFERROR(VLOOKUP($AF373,'Limited Loss'!$F$5:$P$124,AK$3,FALSE),0)</f>
        <v>0</v>
      </c>
      <c r="AL373" s="193">
        <f>+IFERROR(VLOOKUP($AF373,'Limited Loss'!$F$5:$P$124,AL$3,FALSE),0)</f>
        <v>0</v>
      </c>
      <c r="AM373" s="193">
        <f>+IFERROR(VLOOKUP($AF373,'Limited Loss'!$F$5:$P$124,AM$3,FALSE),0)</f>
        <v>0</v>
      </c>
      <c r="AN373" s="193">
        <f>+IFERROR(VLOOKUP($AF373,'Limited Loss'!$F$5:$P$124,AN$3,FALSE),0)</f>
        <v>0</v>
      </c>
      <c r="AO373" s="193">
        <f>+IFERROR(VLOOKUP($AF373,'Limited Loss'!$F$5:$P$124,AO$3,FALSE),0)</f>
        <v>0</v>
      </c>
      <c r="AP373" s="100">
        <f>+IFERROR(VLOOKUP($AF373,'Limited Loss'!$F$5:$P$124,AP$3,FALSE),0)</f>
        <v>0</v>
      </c>
      <c r="AQ373" s="353"/>
      <c r="AR373" s="331">
        <f t="shared" si="48"/>
        <v>459</v>
      </c>
      <c r="AS373" s="332">
        <f t="shared" si="48"/>
        <v>2017</v>
      </c>
      <c r="AT373" s="349">
        <f t="shared" si="46"/>
        <v>0</v>
      </c>
      <c r="AU373" s="349">
        <f t="shared" si="46"/>
        <v>0</v>
      </c>
      <c r="AV373" s="349">
        <f t="shared" si="46"/>
        <v>0</v>
      </c>
      <c r="AW373" s="349">
        <f t="shared" si="46"/>
        <v>0</v>
      </c>
      <c r="AX373" s="350">
        <f t="shared" si="46"/>
        <v>0</v>
      </c>
      <c r="AY373" s="349">
        <f t="shared" si="46"/>
        <v>0</v>
      </c>
      <c r="AZ373" s="349">
        <f t="shared" si="46"/>
        <v>0</v>
      </c>
      <c r="BA373" s="349">
        <f t="shared" si="46"/>
        <v>0</v>
      </c>
      <c r="BB373" s="349">
        <f t="shared" si="46"/>
        <v>0</v>
      </c>
      <c r="BC373" s="349">
        <f t="shared" si="46"/>
        <v>0</v>
      </c>
      <c r="BD373" s="350">
        <f t="shared" si="46"/>
        <v>205.93800000000002</v>
      </c>
      <c r="BE373" s="349">
        <f t="shared" si="50"/>
        <v>0</v>
      </c>
      <c r="BF373" s="375">
        <f t="shared" si="51"/>
        <v>0</v>
      </c>
      <c r="BG373" s="334">
        <f t="shared" si="52"/>
        <v>205.93800000000002</v>
      </c>
    </row>
    <row r="374" spans="1:59" x14ac:dyDescent="0.2">
      <c r="A374" s="326" t="str">
        <f t="shared" si="49"/>
        <v>4592018</v>
      </c>
      <c r="B374" s="331">
        <v>459</v>
      </c>
      <c r="C374" s="327">
        <v>2018</v>
      </c>
      <c r="D374" s="353">
        <f>+IFERROR(VLOOKUP($A374,Data_Loss!$A$2:$V$1180,6,FALSE),0)</f>
        <v>0</v>
      </c>
      <c r="E374" s="353">
        <f>+IFERROR(VLOOKUP($A374,Data_Loss!$A$2:$V$1180,7,FALSE),0)</f>
        <v>0</v>
      </c>
      <c r="F374" s="353">
        <f>+IFERROR(VLOOKUP($A374,Data_Loss!$A$2:$V$1180,8,FALSE),0)</f>
        <v>0</v>
      </c>
      <c r="G374" s="353">
        <f>+IFERROR(VLOOKUP($A374,Data_Loss!$A$2:$V$1180,9,FALSE),0)</f>
        <v>0</v>
      </c>
      <c r="H374" s="353">
        <f>+IFERROR(VLOOKUP($A374,Data_Loss!$A$2:$V$1180,10,FALSE),0)</f>
        <v>0</v>
      </c>
      <c r="I374" s="353">
        <f>+IFERROR(VLOOKUP($A374,Data_Loss!$A$2:$V$1300,12,FALSE),0)</f>
        <v>0</v>
      </c>
      <c r="J374" s="353">
        <f>+IFERROR(VLOOKUP($A374,Data_Loss!$A$2:$V$1300,13,FALSE),0)</f>
        <v>0</v>
      </c>
      <c r="K374" s="353">
        <f>+IFERROR(VLOOKUP($A374,Data_Loss!$A$2:$V$1300,14,FALSE),0)</f>
        <v>0</v>
      </c>
      <c r="L374" s="353">
        <f>+IFERROR(VLOOKUP($A374,Data_Loss!$A$2:$V$1300,15,FALSE),0)</f>
        <v>0</v>
      </c>
      <c r="M374" s="353">
        <f>+IFERROR(VLOOKUP($A374,Data_Loss!$A$2:$V$1300,16,FALSE),0)</f>
        <v>0</v>
      </c>
      <c r="N374" s="353">
        <f>+IFERROR(VLOOKUP($A374,Data_Loss!$A$2:$V$1300,17,FALSE),0)</f>
        <v>0</v>
      </c>
      <c r="O374" s="353">
        <f>+IFERROR(VLOOKUP($A374,Data_Loss!$A$2:$V$1300,18,FALSE),0)</f>
        <v>0</v>
      </c>
      <c r="P374" s="353">
        <f>+IFERROR(VLOOKUP($A374,Data_Loss!$A$2:$V$1300,19,FALSE),0)</f>
        <v>0</v>
      </c>
      <c r="Q374" s="353">
        <f>+IFERROR(VLOOKUP($A374,Data_Loss!$A$2:$V$1300,20,FALSE),0)</f>
        <v>0</v>
      </c>
      <c r="R374" s="353">
        <f>+IFERROR(VLOOKUP($A374,Data_Loss!$A$2:$V$1300,21,FALSE),0)</f>
        <v>0</v>
      </c>
      <c r="S374" s="353">
        <f>+IFERROR(VLOOKUP($A374,Data_Loss!$A$2:$V$1300,22,FALSE),0)</f>
        <v>0</v>
      </c>
      <c r="T374" s="191">
        <f>+$I374*'10k &amp; MO'!C$7+$J374*'10k &amp; MO'!C$13+$K374*'10k &amp; MO'!C$19+$L374*'10k &amp; MO'!C$25+$M374*'10k &amp; MO'!C$31</f>
        <v>0</v>
      </c>
      <c r="U374" s="349">
        <f>+$I374*'10k &amp; MO'!D$7+$J374*'10k &amp; MO'!D$13+$K374*'10k &amp; MO'!D$19+$L374*'10k &amp; MO'!D$25+$M374*'10k &amp; MO'!D$31</f>
        <v>0</v>
      </c>
      <c r="V374" s="349">
        <f>+$I374*'10k &amp; MO'!E$7+$J374*'10k &amp; MO'!E$13+$K374*'10k &amp; MO'!E$19+$L374*'10k &amp; MO'!E$25+$M374*'10k &amp; MO'!E$31</f>
        <v>0</v>
      </c>
      <c r="W374" s="349">
        <f>+$I374*'10k &amp; MO'!F$7+$J374*'10k &amp; MO'!F$13+$K374*'10k &amp; MO'!F$19+$L374*'10k &amp; MO'!F$25+$M374*'10k &amp; MO'!F$31</f>
        <v>0</v>
      </c>
      <c r="X374" s="349">
        <f>+$I374*'10k &amp; MO'!G$7+$J374*'10k &amp; MO'!G$13+$K374*'10k &amp; MO'!G$19+$L374*'10k &amp; MO'!G$25+$M374*'10k &amp; MO'!G$31</f>
        <v>0</v>
      </c>
      <c r="Y374" s="349">
        <f>+$N374*'10k &amp; MO'!H$7+$O374*'10k &amp; MO'!H$13+$P374*'10k &amp; MO'!H$19+$Q374*'10k &amp; MO'!H$25+$R374*'10k &amp; MO'!H$31</f>
        <v>0</v>
      </c>
      <c r="Z374" s="349">
        <f>+$N374*'10k &amp; MO'!I$7+$O374*'10k &amp; MO'!I$13+$P374*'10k &amp; MO'!I$19+$Q374*'10k &amp; MO'!I$25+$R374*'10k &amp; MO'!I$31</f>
        <v>0</v>
      </c>
      <c r="AA374" s="349">
        <f>+$N374*'10k &amp; MO'!J$7+$O374*'10k &amp; MO'!J$13+$P374*'10k &amp; MO'!J$19+$Q374*'10k &amp; MO'!J$25+$R374*'10k &amp; MO'!J$31</f>
        <v>0</v>
      </c>
      <c r="AB374" s="349">
        <f>+$N374*'10k &amp; MO'!K$7+$O374*'10k &amp; MO'!K$13+$P374*'10k &amp; MO'!K$19+$Q374*'10k &amp; MO'!K$25+$R374*'10k &amp; MO'!K$31</f>
        <v>0</v>
      </c>
      <c r="AC374" s="349">
        <f>+$N374*'10k &amp; MO'!L$7+$O374*'10k &amp; MO'!L$13+$P374*'10k &amp; MO'!L$19+$Q374*'10k &amp; MO'!L$25+$R374*'10k &amp; MO'!L$31</f>
        <v>0</v>
      </c>
      <c r="AD374" s="350">
        <f>+S374*'10k &amp; MO'!O$7</f>
        <v>0</v>
      </c>
      <c r="AF374" s="192" t="str">
        <f t="shared" si="47"/>
        <v>4592018</v>
      </c>
      <c r="AG374" s="192">
        <f>+IFERROR(VLOOKUP($AF374,'Limited Loss'!$F$5:$P$124,AG$3,FALSE),0)</f>
        <v>0</v>
      </c>
      <c r="AH374" s="193">
        <f>+IFERROR(VLOOKUP($AF374,'Limited Loss'!$F$5:$P$124,AH$3,FALSE),0)</f>
        <v>0</v>
      </c>
      <c r="AI374" s="193">
        <f>+IFERROR(VLOOKUP($AF374,'Limited Loss'!$F$5:$P$124,AI$3,FALSE),0)</f>
        <v>0</v>
      </c>
      <c r="AJ374" s="193">
        <f>+IFERROR(VLOOKUP($AF374,'Limited Loss'!$F$5:$P$124,AJ$3,FALSE),0)</f>
        <v>0</v>
      </c>
      <c r="AK374" s="100">
        <f>+IFERROR(VLOOKUP($AF374,'Limited Loss'!$F$5:$P$124,AK$3,FALSE),0)</f>
        <v>0</v>
      </c>
      <c r="AL374" s="193">
        <f>+IFERROR(VLOOKUP($AF374,'Limited Loss'!$F$5:$P$124,AL$3,FALSE),0)</f>
        <v>0</v>
      </c>
      <c r="AM374" s="193">
        <f>+IFERROR(VLOOKUP($AF374,'Limited Loss'!$F$5:$P$124,AM$3,FALSE),0)</f>
        <v>0</v>
      </c>
      <c r="AN374" s="193">
        <f>+IFERROR(VLOOKUP($AF374,'Limited Loss'!$F$5:$P$124,AN$3,FALSE),0)</f>
        <v>0</v>
      </c>
      <c r="AO374" s="193">
        <f>+IFERROR(VLOOKUP($AF374,'Limited Loss'!$F$5:$P$124,AO$3,FALSE),0)</f>
        <v>0</v>
      </c>
      <c r="AP374" s="100">
        <f>+IFERROR(VLOOKUP($AF374,'Limited Loss'!$F$5:$P$124,AP$3,FALSE),0)</f>
        <v>0</v>
      </c>
      <c r="AQ374" s="353"/>
      <c r="AR374" s="331">
        <f t="shared" si="48"/>
        <v>459</v>
      </c>
      <c r="AS374" s="332">
        <f t="shared" si="48"/>
        <v>2018</v>
      </c>
      <c r="AT374" s="349">
        <f t="shared" si="46"/>
        <v>0</v>
      </c>
      <c r="AU374" s="349">
        <f t="shared" si="46"/>
        <v>0</v>
      </c>
      <c r="AV374" s="349">
        <f t="shared" si="46"/>
        <v>0</v>
      </c>
      <c r="AW374" s="349">
        <f t="shared" si="46"/>
        <v>0</v>
      </c>
      <c r="AX374" s="350">
        <f t="shared" si="46"/>
        <v>0</v>
      </c>
      <c r="AY374" s="349">
        <f t="shared" si="46"/>
        <v>0</v>
      </c>
      <c r="AZ374" s="349">
        <f t="shared" si="46"/>
        <v>0</v>
      </c>
      <c r="BA374" s="349">
        <f t="shared" si="46"/>
        <v>0</v>
      </c>
      <c r="BB374" s="349">
        <f t="shared" si="46"/>
        <v>0</v>
      </c>
      <c r="BC374" s="349">
        <f t="shared" si="46"/>
        <v>0</v>
      </c>
      <c r="BD374" s="350">
        <f t="shared" si="46"/>
        <v>0</v>
      </c>
      <c r="BE374" s="349">
        <f t="shared" si="50"/>
        <v>0</v>
      </c>
      <c r="BF374" s="375">
        <f t="shared" si="51"/>
        <v>0</v>
      </c>
      <c r="BG374" s="334">
        <f t="shared" si="52"/>
        <v>0</v>
      </c>
    </row>
    <row r="375" spans="1:59" x14ac:dyDescent="0.2">
      <c r="A375" s="326" t="str">
        <f t="shared" si="49"/>
        <v>4612014</v>
      </c>
      <c r="B375" s="331">
        <v>461</v>
      </c>
      <c r="C375" s="327">
        <v>2014</v>
      </c>
      <c r="D375" s="353">
        <f>+IFERROR(VLOOKUP($A375,Data_Loss!$A$2:$V$1180,6,FALSE),0)</f>
        <v>0</v>
      </c>
      <c r="E375" s="353">
        <f>+IFERROR(VLOOKUP($A375,Data_Loss!$A$2:$V$1180,7,FALSE),0)</f>
        <v>0</v>
      </c>
      <c r="F375" s="353">
        <f>+IFERROR(VLOOKUP($A375,Data_Loss!$A$2:$V$1180,8,FALSE),0)</f>
        <v>0</v>
      </c>
      <c r="G375" s="353">
        <f>+IFERROR(VLOOKUP($A375,Data_Loss!$A$2:$V$1180,9,FALSE),0)</f>
        <v>1</v>
      </c>
      <c r="H375" s="353">
        <f>+IFERROR(VLOOKUP($A375,Data_Loss!$A$2:$V$1180,10,FALSE),0)</f>
        <v>3</v>
      </c>
      <c r="I375" s="353">
        <f>+IFERROR(VLOOKUP($A375,Data_Loss!$A$2:$V$1300,12,FALSE),0)</f>
        <v>0</v>
      </c>
      <c r="J375" s="353">
        <f>+IFERROR(VLOOKUP($A375,Data_Loss!$A$2:$V$1300,13,FALSE),0)</f>
        <v>0</v>
      </c>
      <c r="K375" s="353">
        <f>+IFERROR(VLOOKUP($A375,Data_Loss!$A$2:$V$1300,14,FALSE),0)</f>
        <v>0</v>
      </c>
      <c r="L375" s="353">
        <f>+IFERROR(VLOOKUP($A375,Data_Loss!$A$2:$V$1300,15,FALSE),0)</f>
        <v>40394</v>
      </c>
      <c r="M375" s="353">
        <f>+IFERROR(VLOOKUP($A375,Data_Loss!$A$2:$V$1300,16,FALSE),0)</f>
        <v>65662</v>
      </c>
      <c r="N375" s="353">
        <f>+IFERROR(VLOOKUP($A375,Data_Loss!$A$2:$V$1300,17,FALSE),0)</f>
        <v>0</v>
      </c>
      <c r="O375" s="353">
        <f>+IFERROR(VLOOKUP($A375,Data_Loss!$A$2:$V$1300,18,FALSE),0)</f>
        <v>0</v>
      </c>
      <c r="P375" s="353">
        <f>+IFERROR(VLOOKUP($A375,Data_Loss!$A$2:$V$1300,19,FALSE),0)</f>
        <v>0</v>
      </c>
      <c r="Q375" s="353">
        <f>+IFERROR(VLOOKUP($A375,Data_Loss!$A$2:$V$1300,20,FALSE),0)</f>
        <v>41285</v>
      </c>
      <c r="R375" s="353">
        <f>+IFERROR(VLOOKUP($A375,Data_Loss!$A$2:$V$1300,21,FALSE),0)</f>
        <v>8818</v>
      </c>
      <c r="S375" s="353">
        <f>+IFERROR(VLOOKUP($A375,Data_Loss!$A$2:$V$1300,22,FALSE),0)</f>
        <v>30552</v>
      </c>
      <c r="T375" s="191">
        <f>+$I375*'10k &amp; MO'!C$3+$J375*'10k &amp; MO'!C$9+$K375*'10k &amp; MO'!C$15+$L375*'10k &amp; MO'!C$21+$M375*'10k &amp; MO'!C$27</f>
        <v>0</v>
      </c>
      <c r="U375" s="349">
        <f>+$I375*'10k &amp; MO'!D$3+$J375*'10k &amp; MO'!D$9+$K375*'10k &amp; MO'!D$15+$L375*'10k &amp; MO'!D$21+$M375*'10k &amp; MO'!D$27</f>
        <v>0</v>
      </c>
      <c r="V375" s="349">
        <f>+$I375*'10k &amp; MO'!E$3+$J375*'10k &amp; MO'!E$9+$K375*'10k &amp; MO'!E$15+$L375*'10k &amp; MO'!E$21+$M375*'10k &amp; MO'!E$27</f>
        <v>0</v>
      </c>
      <c r="W375" s="349">
        <f>+$I375*'10k &amp; MO'!F$3+$J375*'10k &amp; MO'!F$9+$K375*'10k &amp; MO'!F$15+$L375*'10k &amp; MO'!F$21+$M375*'10k &amp; MO'!F$27</f>
        <v>49644.226000000002</v>
      </c>
      <c r="X375" s="349">
        <f>+$I375*'10k &amp; MO'!G$3+$J375*'10k &amp; MO'!G$9+$K375*'10k &amp; MO'!G$15+$L375*'10k &amp; MO'!G$21+$M375*'10k &amp; MO'!G$27</f>
        <v>74329.383999999991</v>
      </c>
      <c r="Y375" s="349">
        <f>+$N375*'10k &amp; MO'!H$3+$O375*'10k &amp; MO'!H$9+$P375*'10k &amp; MO'!H$15+$Q375*'10k &amp; MO'!H$21+$R375*'10k &amp; MO'!H$27</f>
        <v>0</v>
      </c>
      <c r="Z375" s="349">
        <f>+$N375*'10k &amp; MO'!I$3+$O375*'10k &amp; MO'!I$9+$P375*'10k &amp; MO'!I$15+$Q375*'10k &amp; MO'!I$21+$R375*'10k &amp; MO'!I$27</f>
        <v>0</v>
      </c>
      <c r="AA375" s="349">
        <f>+$N375*'10k &amp; MO'!J$3+$O375*'10k &amp; MO'!J$9+$P375*'10k &amp; MO'!J$15+$Q375*'10k &amp; MO'!J$21+$R375*'10k &amp; MO'!J$27</f>
        <v>0</v>
      </c>
      <c r="AB375" s="349">
        <f>+$N375*'10k &amp; MO'!K$3+$O375*'10k &amp; MO'!K$9+$P375*'10k &amp; MO'!K$15+$Q375*'10k &amp; MO'!K$21+$R375*'10k &amp; MO'!K$27</f>
        <v>57840.285000000003</v>
      </c>
      <c r="AC375" s="349">
        <f>+$N375*'10k &amp; MO'!L$3+$O375*'10k &amp; MO'!L$9+$P375*'10k &amp; MO'!L$15+$Q375*'10k &amp; MO'!L$21+$R375*'10k &amp; MO'!L$27</f>
        <v>13597.356</v>
      </c>
      <c r="AD375" s="350">
        <f>+S375*'10k &amp; MO'!O$3</f>
        <v>32721.191999999999</v>
      </c>
      <c r="AF375" s="192" t="str">
        <f t="shared" si="47"/>
        <v>4612014</v>
      </c>
      <c r="AG375" s="192">
        <f>+IFERROR(VLOOKUP($AF375,'Limited Loss'!$F$5:$P$124,AG$3,FALSE),0)</f>
        <v>0</v>
      </c>
      <c r="AH375" s="193">
        <f>+IFERROR(VLOOKUP($AF375,'Limited Loss'!$F$5:$P$124,AH$3,FALSE),0)</f>
        <v>0</v>
      </c>
      <c r="AI375" s="193">
        <f>+IFERROR(VLOOKUP($AF375,'Limited Loss'!$F$5:$P$124,AI$3,FALSE),0)</f>
        <v>0</v>
      </c>
      <c r="AJ375" s="193">
        <f>+IFERROR(VLOOKUP($AF375,'Limited Loss'!$F$5:$P$124,AJ$3,FALSE),0)</f>
        <v>0</v>
      </c>
      <c r="AK375" s="100">
        <f>+IFERROR(VLOOKUP($AF375,'Limited Loss'!$F$5:$P$124,AK$3,FALSE),0)</f>
        <v>0</v>
      </c>
      <c r="AL375" s="193">
        <f>+IFERROR(VLOOKUP($AF375,'Limited Loss'!$F$5:$P$124,AL$3,FALSE),0)</f>
        <v>0</v>
      </c>
      <c r="AM375" s="193">
        <f>+IFERROR(VLOOKUP($AF375,'Limited Loss'!$F$5:$P$124,AM$3,FALSE),0)</f>
        <v>0</v>
      </c>
      <c r="AN375" s="193">
        <f>+IFERROR(VLOOKUP($AF375,'Limited Loss'!$F$5:$P$124,AN$3,FALSE),0)</f>
        <v>0</v>
      </c>
      <c r="AO375" s="193">
        <f>+IFERROR(VLOOKUP($AF375,'Limited Loss'!$F$5:$P$124,AO$3,FALSE),0)</f>
        <v>0</v>
      </c>
      <c r="AP375" s="100">
        <f>+IFERROR(VLOOKUP($AF375,'Limited Loss'!$F$5:$P$124,AP$3,FALSE),0)</f>
        <v>0</v>
      </c>
      <c r="AQ375" s="353"/>
      <c r="AR375" s="331">
        <f t="shared" si="48"/>
        <v>461</v>
      </c>
      <c r="AS375" s="332">
        <f t="shared" si="48"/>
        <v>2014</v>
      </c>
      <c r="AT375" s="349">
        <f t="shared" si="46"/>
        <v>0</v>
      </c>
      <c r="AU375" s="349">
        <f t="shared" si="46"/>
        <v>0</v>
      </c>
      <c r="AV375" s="349">
        <f t="shared" si="46"/>
        <v>0</v>
      </c>
      <c r="AW375" s="349">
        <f t="shared" si="46"/>
        <v>49644.226000000002</v>
      </c>
      <c r="AX375" s="350">
        <f t="shared" si="46"/>
        <v>74329.383999999991</v>
      </c>
      <c r="AY375" s="349">
        <f t="shared" si="46"/>
        <v>0</v>
      </c>
      <c r="AZ375" s="349">
        <f t="shared" si="46"/>
        <v>0</v>
      </c>
      <c r="BA375" s="349">
        <f t="shared" si="46"/>
        <v>0</v>
      </c>
      <c r="BB375" s="349">
        <f t="shared" si="46"/>
        <v>57840.285000000003</v>
      </c>
      <c r="BC375" s="349">
        <f t="shared" si="46"/>
        <v>13597.356</v>
      </c>
      <c r="BD375" s="350">
        <f t="shared" si="46"/>
        <v>32721.191999999999</v>
      </c>
      <c r="BE375" s="349">
        <f t="shared" si="50"/>
        <v>0</v>
      </c>
      <c r="BF375" s="375">
        <f t="shared" si="51"/>
        <v>195411.25099999999</v>
      </c>
      <c r="BG375" s="334">
        <f t="shared" si="52"/>
        <v>32721.191999999999</v>
      </c>
    </row>
    <row r="376" spans="1:59" x14ac:dyDescent="0.2">
      <c r="A376" s="326" t="str">
        <f t="shared" si="49"/>
        <v>4612015</v>
      </c>
      <c r="B376" s="331">
        <v>461</v>
      </c>
      <c r="C376" s="327">
        <v>2015</v>
      </c>
      <c r="D376" s="353">
        <f>+IFERROR(VLOOKUP($A376,Data_Loss!$A$2:$V$1180,6,FALSE),0)</f>
        <v>0</v>
      </c>
      <c r="E376" s="353">
        <f>+IFERROR(VLOOKUP($A376,Data_Loss!$A$2:$V$1180,7,FALSE),0)</f>
        <v>0</v>
      </c>
      <c r="F376" s="353">
        <f>+IFERROR(VLOOKUP($A376,Data_Loss!$A$2:$V$1180,8,FALSE),0)</f>
        <v>1</v>
      </c>
      <c r="G376" s="353">
        <f>+IFERROR(VLOOKUP($A376,Data_Loss!$A$2:$V$1180,9,FALSE),0)</f>
        <v>0</v>
      </c>
      <c r="H376" s="353">
        <f>+IFERROR(VLOOKUP($A376,Data_Loss!$A$2:$V$1180,10,FALSE),0)</f>
        <v>8</v>
      </c>
      <c r="I376" s="353">
        <f>+IFERROR(VLOOKUP($A376,Data_Loss!$A$2:$V$1300,12,FALSE),0)</f>
        <v>0</v>
      </c>
      <c r="J376" s="353">
        <f>+IFERROR(VLOOKUP($A376,Data_Loss!$A$2:$V$1300,13,FALSE),0)</f>
        <v>0</v>
      </c>
      <c r="K376" s="353">
        <f>+IFERROR(VLOOKUP($A376,Data_Loss!$A$2:$V$1300,14,FALSE),0)</f>
        <v>99601</v>
      </c>
      <c r="L376" s="353">
        <f>+IFERROR(VLOOKUP($A376,Data_Loss!$A$2:$V$1300,15,FALSE),0)</f>
        <v>0</v>
      </c>
      <c r="M376" s="353">
        <f>+IFERROR(VLOOKUP($A376,Data_Loss!$A$2:$V$1300,16,FALSE),0)</f>
        <v>45362</v>
      </c>
      <c r="N376" s="353">
        <f>+IFERROR(VLOOKUP($A376,Data_Loss!$A$2:$V$1300,17,FALSE),0)</f>
        <v>0</v>
      </c>
      <c r="O376" s="353">
        <f>+IFERROR(VLOOKUP($A376,Data_Loss!$A$2:$V$1300,18,FALSE),0)</f>
        <v>0</v>
      </c>
      <c r="P376" s="353">
        <f>+IFERROR(VLOOKUP($A376,Data_Loss!$A$2:$V$1300,19,FALSE),0)</f>
        <v>138537</v>
      </c>
      <c r="Q376" s="353">
        <f>+IFERROR(VLOOKUP($A376,Data_Loss!$A$2:$V$1300,20,FALSE),0)</f>
        <v>0</v>
      </c>
      <c r="R376" s="353">
        <f>+IFERROR(VLOOKUP($A376,Data_Loss!$A$2:$V$1300,21,FALSE),0)</f>
        <v>84776</v>
      </c>
      <c r="S376" s="353">
        <f>+IFERROR(VLOOKUP($A376,Data_Loss!$A$2:$V$1300,22,FALSE),0)</f>
        <v>21980</v>
      </c>
      <c r="T376" s="191">
        <f>+$I376*'10k &amp; MO'!C$4+$J376*'10k &amp; MO'!C$10+$K376*'10k &amp; MO'!C$16+$L376*'10k &amp; MO'!C$22+$M376*'10k &amp; MO'!C$28</f>
        <v>0</v>
      </c>
      <c r="U376" s="349">
        <f>+$I376*'10k &amp; MO'!D$4+$J376*'10k &amp; MO'!D$10+$K376*'10k &amp; MO'!D$16+$L376*'10k &amp; MO'!D$22+$M376*'10k &amp; MO'!D$28</f>
        <v>0</v>
      </c>
      <c r="V376" s="349">
        <f>+$I376*'10k &amp; MO'!E$4+$J376*'10k &amp; MO'!E$10+$K376*'10k &amp; MO'!E$16+$L376*'10k &amp; MO'!E$22+$M376*'10k &amp; MO'!E$28</f>
        <v>176387.42499999999</v>
      </c>
      <c r="W376" s="349">
        <f>+$I376*'10k &amp; MO'!F$4+$J376*'10k &amp; MO'!F$10+$K376*'10k &amp; MO'!F$16+$L376*'10k &amp; MO'!F$22+$M376*'10k &amp; MO'!F$28</f>
        <v>1854.4349</v>
      </c>
      <c r="X376" s="349">
        <f>+$I376*'10k &amp; MO'!G$4+$J376*'10k &amp; MO'!G$10+$K376*'10k &amp; MO'!G$16+$L376*'10k &amp; MO'!G$22+$M376*'10k &amp; MO'!G$28</f>
        <v>52870.307099999998</v>
      </c>
      <c r="Y376" s="349">
        <f>+$N376*'10k &amp; MO'!H$4+$O376*'10k &amp; MO'!H$10+$P376*'10k &amp; MO'!H$16+$Q376*'10k &amp; MO'!H$22+$R376*'10k &amp; MO'!H$28</f>
        <v>0</v>
      </c>
      <c r="Z376" s="349">
        <f>+$N376*'10k &amp; MO'!I$4+$O376*'10k &amp; MO'!I$10+$P376*'10k &amp; MO'!I$16+$Q376*'10k &amp; MO'!I$22+$R376*'10k &amp; MO'!I$28</f>
        <v>0</v>
      </c>
      <c r="AA376" s="349">
        <f>+$N376*'10k &amp; MO'!J$4+$O376*'10k &amp; MO'!J$10+$P376*'10k &amp; MO'!J$16+$Q376*'10k &amp; MO'!J$22+$R376*'10k &amp; MO'!J$28</f>
        <v>387883.73940000002</v>
      </c>
      <c r="AB376" s="349">
        <f>+$N376*'10k &amp; MO'!K$4+$O376*'10k &amp; MO'!K$10+$P376*'10k &amp; MO'!K$16+$Q376*'10k &amp; MO'!K$22+$R376*'10k &amp; MO'!K$28</f>
        <v>7281.4490000000005</v>
      </c>
      <c r="AC376" s="349">
        <f>+$N376*'10k &amp; MO'!L$4+$O376*'10k &amp; MO'!L$10+$P376*'10k &amp; MO'!L$16+$Q376*'10k &amp; MO'!L$22+$R376*'10k &amp; MO'!L$28</f>
        <v>125092.9874</v>
      </c>
      <c r="AD376" s="350">
        <f>+S376*'10k &amp; MO'!O$4</f>
        <v>26639.759999999998</v>
      </c>
      <c r="AF376" s="192" t="str">
        <f t="shared" si="47"/>
        <v>4612015</v>
      </c>
      <c r="AG376" s="192">
        <f>+IFERROR(VLOOKUP($AF376,'Limited Loss'!$F$5:$P$124,AG$3,FALSE),0)</f>
        <v>0</v>
      </c>
      <c r="AH376" s="193">
        <f>+IFERROR(VLOOKUP($AF376,'Limited Loss'!$F$5:$P$124,AH$3,FALSE),0)</f>
        <v>0</v>
      </c>
      <c r="AI376" s="193">
        <f>+IFERROR(VLOOKUP($AF376,'Limited Loss'!$F$5:$P$124,AI$3,FALSE),0)</f>
        <v>0</v>
      </c>
      <c r="AJ376" s="193">
        <f>+IFERROR(VLOOKUP($AF376,'Limited Loss'!$F$5:$P$124,AJ$3,FALSE),0)</f>
        <v>0</v>
      </c>
      <c r="AK376" s="100">
        <f>+IFERROR(VLOOKUP($AF376,'Limited Loss'!$F$5:$P$124,AK$3,FALSE),0)</f>
        <v>0</v>
      </c>
      <c r="AL376" s="193">
        <f>+IFERROR(VLOOKUP($AF376,'Limited Loss'!$F$5:$P$124,AL$3,FALSE),0)</f>
        <v>0</v>
      </c>
      <c r="AM376" s="193">
        <f>+IFERROR(VLOOKUP($AF376,'Limited Loss'!$F$5:$P$124,AM$3,FALSE),0)</f>
        <v>0</v>
      </c>
      <c r="AN376" s="193">
        <f>+IFERROR(VLOOKUP($AF376,'Limited Loss'!$F$5:$P$124,AN$3,FALSE),0)</f>
        <v>0</v>
      </c>
      <c r="AO376" s="193">
        <f>+IFERROR(VLOOKUP($AF376,'Limited Loss'!$F$5:$P$124,AO$3,FALSE),0)</f>
        <v>0</v>
      </c>
      <c r="AP376" s="100">
        <f>+IFERROR(VLOOKUP($AF376,'Limited Loss'!$F$5:$P$124,AP$3,FALSE),0)</f>
        <v>0</v>
      </c>
      <c r="AQ376" s="353"/>
      <c r="AR376" s="331">
        <f t="shared" si="48"/>
        <v>461</v>
      </c>
      <c r="AS376" s="332">
        <f t="shared" si="48"/>
        <v>2015</v>
      </c>
      <c r="AT376" s="349">
        <f t="shared" si="46"/>
        <v>0</v>
      </c>
      <c r="AU376" s="349">
        <f t="shared" si="46"/>
        <v>0</v>
      </c>
      <c r="AV376" s="349">
        <f t="shared" si="46"/>
        <v>176387.42499999999</v>
      </c>
      <c r="AW376" s="349">
        <f t="shared" si="46"/>
        <v>1854.4349</v>
      </c>
      <c r="AX376" s="350">
        <f t="shared" si="46"/>
        <v>52870.307099999998</v>
      </c>
      <c r="AY376" s="349">
        <f t="shared" si="46"/>
        <v>0</v>
      </c>
      <c r="AZ376" s="349">
        <f t="shared" si="46"/>
        <v>0</v>
      </c>
      <c r="BA376" s="349">
        <f t="shared" si="46"/>
        <v>387883.73940000002</v>
      </c>
      <c r="BB376" s="349">
        <f t="shared" si="46"/>
        <v>7281.4490000000005</v>
      </c>
      <c r="BC376" s="349">
        <f t="shared" si="46"/>
        <v>125092.9874</v>
      </c>
      <c r="BD376" s="350">
        <f t="shared" si="46"/>
        <v>26639.759999999998</v>
      </c>
      <c r="BE376" s="349">
        <f t="shared" si="50"/>
        <v>564271.16440000001</v>
      </c>
      <c r="BF376" s="375">
        <f t="shared" si="51"/>
        <v>187099.1784</v>
      </c>
      <c r="BG376" s="334">
        <f t="shared" si="52"/>
        <v>26639.759999999998</v>
      </c>
    </row>
    <row r="377" spans="1:59" x14ac:dyDescent="0.2">
      <c r="A377" s="326" t="str">
        <f t="shared" si="49"/>
        <v>4612016</v>
      </c>
      <c r="B377" s="331">
        <v>461</v>
      </c>
      <c r="C377" s="327">
        <v>2016</v>
      </c>
      <c r="D377" s="353">
        <f>+IFERROR(VLOOKUP($A377,Data_Loss!$A$2:$V$1180,6,FALSE),0)</f>
        <v>0</v>
      </c>
      <c r="E377" s="353">
        <f>+IFERROR(VLOOKUP($A377,Data_Loss!$A$2:$V$1180,7,FALSE),0)</f>
        <v>0</v>
      </c>
      <c r="F377" s="353">
        <f>+IFERROR(VLOOKUP($A377,Data_Loss!$A$2:$V$1180,8,FALSE),0)</f>
        <v>0</v>
      </c>
      <c r="G377" s="353">
        <f>+IFERROR(VLOOKUP($A377,Data_Loss!$A$2:$V$1180,9,FALSE),0)</f>
        <v>0</v>
      </c>
      <c r="H377" s="353">
        <f>+IFERROR(VLOOKUP($A377,Data_Loss!$A$2:$V$1180,10,FALSE),0)</f>
        <v>3</v>
      </c>
      <c r="I377" s="353">
        <f>+IFERROR(VLOOKUP($A377,Data_Loss!$A$2:$V$1300,12,FALSE),0)</f>
        <v>0</v>
      </c>
      <c r="J377" s="353">
        <f>+IFERROR(VLOOKUP($A377,Data_Loss!$A$2:$V$1300,13,FALSE),0)</f>
        <v>0</v>
      </c>
      <c r="K377" s="353">
        <f>+IFERROR(VLOOKUP($A377,Data_Loss!$A$2:$V$1300,14,FALSE),0)</f>
        <v>0</v>
      </c>
      <c r="L377" s="353">
        <f>+IFERROR(VLOOKUP($A377,Data_Loss!$A$2:$V$1300,15,FALSE),0)</f>
        <v>0</v>
      </c>
      <c r="M377" s="353">
        <f>+IFERROR(VLOOKUP($A377,Data_Loss!$A$2:$V$1300,16,FALSE),0)</f>
        <v>12627</v>
      </c>
      <c r="N377" s="353">
        <f>+IFERROR(VLOOKUP($A377,Data_Loss!$A$2:$V$1300,17,FALSE),0)</f>
        <v>0</v>
      </c>
      <c r="O377" s="353">
        <f>+IFERROR(VLOOKUP($A377,Data_Loss!$A$2:$V$1300,18,FALSE),0)</f>
        <v>0</v>
      </c>
      <c r="P377" s="353">
        <f>+IFERROR(VLOOKUP($A377,Data_Loss!$A$2:$V$1300,19,FALSE),0)</f>
        <v>0</v>
      </c>
      <c r="Q377" s="353">
        <f>+IFERROR(VLOOKUP($A377,Data_Loss!$A$2:$V$1300,20,FALSE),0)</f>
        <v>0</v>
      </c>
      <c r="R377" s="353">
        <f>+IFERROR(VLOOKUP($A377,Data_Loss!$A$2:$V$1300,21,FALSE),0)</f>
        <v>9931</v>
      </c>
      <c r="S377" s="353">
        <f>+IFERROR(VLOOKUP($A377,Data_Loss!$A$2:$V$1300,22,FALSE),0)</f>
        <v>6832</v>
      </c>
      <c r="T377" s="191">
        <f>+$I377*'10k &amp; MO'!C$5+$J377*'10k &amp; MO'!C$11+$K377*'10k &amp; MO'!C$17+$L377*'10k &amp; MO'!C$23+$M377*'10k &amp; MO'!C$29</f>
        <v>0</v>
      </c>
      <c r="U377" s="349">
        <f>+$I377*'10k &amp; MO'!D$5+$J377*'10k &amp; MO'!D$11+$K377*'10k &amp; MO'!D$17+$L377*'10k &amp; MO'!D$23+$M377*'10k &amp; MO'!D$29</f>
        <v>0</v>
      </c>
      <c r="V377" s="349">
        <f>+$I377*'10k &amp; MO'!E$5+$J377*'10k &amp; MO'!E$11+$K377*'10k &amp; MO'!E$17+$L377*'10k &amp; MO'!E$23+$M377*'10k &amp; MO'!E$29</f>
        <v>1430.6390999999999</v>
      </c>
      <c r="W377" s="349">
        <f>+$I377*'10k &amp; MO'!F$5+$J377*'10k &amp; MO'!F$11+$K377*'10k &amp; MO'!F$17+$L377*'10k &amp; MO'!F$23+$M377*'10k &amp; MO'!F$29</f>
        <v>853.58519999999987</v>
      </c>
      <c r="X377" s="349">
        <f>+$I377*'10k &amp; MO'!G$5+$J377*'10k &amp; MO'!G$11+$K377*'10k &amp; MO'!G$17+$L377*'10k &amp; MO'!G$23+$M377*'10k &amp; MO'!G$29</f>
        <v>13142.1816</v>
      </c>
      <c r="Y377" s="349">
        <f>+$N377*'10k &amp; MO'!H$5+$O377*'10k &amp; MO'!H$11+$P377*'10k &amp; MO'!H$17+$Q377*'10k &amp; MO'!H$23+$R377*'10k &amp; MO'!H$29</f>
        <v>0</v>
      </c>
      <c r="Z377" s="349">
        <f>+$N377*'10k &amp; MO'!I$5+$O377*'10k &amp; MO'!I$11+$P377*'10k &amp; MO'!I$17+$Q377*'10k &amp; MO'!I$23+$R377*'10k &amp; MO'!I$29</f>
        <v>0</v>
      </c>
      <c r="AA377" s="349">
        <f>+$N377*'10k &amp; MO'!J$5+$O377*'10k &amp; MO'!J$11+$P377*'10k &amp; MO'!J$17+$Q377*'10k &amp; MO'!J$23+$R377*'10k &amp; MO'!J$29</f>
        <v>880.87969999999996</v>
      </c>
      <c r="AB377" s="349">
        <f>+$N377*'10k &amp; MO'!K$5+$O377*'10k &amp; MO'!K$11+$P377*'10k &amp; MO'!K$17+$Q377*'10k &amp; MO'!K$23+$R377*'10k &amp; MO'!K$29</f>
        <v>974.23110000000008</v>
      </c>
      <c r="AC377" s="349">
        <f>+$N377*'10k &amp; MO'!L$5+$O377*'10k &amp; MO'!L$11+$P377*'10k &amp; MO'!L$17+$Q377*'10k &amp; MO'!L$23+$R377*'10k &amp; MO'!L$29</f>
        <v>14968.003200000001</v>
      </c>
      <c r="AD377" s="350">
        <f>+S377*'10k &amp; MO'!O$5</f>
        <v>9209.5360000000001</v>
      </c>
      <c r="AF377" s="192" t="str">
        <f t="shared" si="47"/>
        <v>4612016</v>
      </c>
      <c r="AG377" s="192">
        <f>+IFERROR(VLOOKUP($AF377,'Limited Loss'!$F$5:$P$124,AG$3,FALSE),0)</f>
        <v>0</v>
      </c>
      <c r="AH377" s="193">
        <f>+IFERROR(VLOOKUP($AF377,'Limited Loss'!$F$5:$P$124,AH$3,FALSE),0)</f>
        <v>0</v>
      </c>
      <c r="AI377" s="193">
        <f>+IFERROR(VLOOKUP($AF377,'Limited Loss'!$F$5:$P$124,AI$3,FALSE),0)</f>
        <v>0</v>
      </c>
      <c r="AJ377" s="193">
        <f>+IFERROR(VLOOKUP($AF377,'Limited Loss'!$F$5:$P$124,AJ$3,FALSE),0)</f>
        <v>0</v>
      </c>
      <c r="AK377" s="100">
        <f>+IFERROR(VLOOKUP($AF377,'Limited Loss'!$F$5:$P$124,AK$3,FALSE),0)</f>
        <v>0</v>
      </c>
      <c r="AL377" s="193">
        <f>+IFERROR(VLOOKUP($AF377,'Limited Loss'!$F$5:$P$124,AL$3,FALSE),0)</f>
        <v>0</v>
      </c>
      <c r="AM377" s="193">
        <f>+IFERROR(VLOOKUP($AF377,'Limited Loss'!$F$5:$P$124,AM$3,FALSE),0)</f>
        <v>0</v>
      </c>
      <c r="AN377" s="193">
        <f>+IFERROR(VLOOKUP($AF377,'Limited Loss'!$F$5:$P$124,AN$3,FALSE),0)</f>
        <v>0</v>
      </c>
      <c r="AO377" s="193">
        <f>+IFERROR(VLOOKUP($AF377,'Limited Loss'!$F$5:$P$124,AO$3,FALSE),0)</f>
        <v>0</v>
      </c>
      <c r="AP377" s="100">
        <f>+IFERROR(VLOOKUP($AF377,'Limited Loss'!$F$5:$P$124,AP$3,FALSE),0)</f>
        <v>0</v>
      </c>
      <c r="AQ377" s="353"/>
      <c r="AR377" s="331">
        <f t="shared" si="48"/>
        <v>461</v>
      </c>
      <c r="AS377" s="332">
        <f t="shared" si="48"/>
        <v>2016</v>
      </c>
      <c r="AT377" s="349">
        <f t="shared" ref="AT377:BD400" si="53">+T377-AG377</f>
        <v>0</v>
      </c>
      <c r="AU377" s="349">
        <f t="shared" si="53"/>
        <v>0</v>
      </c>
      <c r="AV377" s="349">
        <f t="shared" si="53"/>
        <v>1430.6390999999999</v>
      </c>
      <c r="AW377" s="349">
        <f t="shared" si="53"/>
        <v>853.58519999999987</v>
      </c>
      <c r="AX377" s="350">
        <f t="shared" si="53"/>
        <v>13142.1816</v>
      </c>
      <c r="AY377" s="349">
        <f t="shared" si="53"/>
        <v>0</v>
      </c>
      <c r="AZ377" s="349">
        <f t="shared" si="53"/>
        <v>0</v>
      </c>
      <c r="BA377" s="349">
        <f t="shared" si="53"/>
        <v>880.87969999999996</v>
      </c>
      <c r="BB377" s="349">
        <f t="shared" si="53"/>
        <v>974.23110000000008</v>
      </c>
      <c r="BC377" s="349">
        <f t="shared" si="53"/>
        <v>14968.003200000001</v>
      </c>
      <c r="BD377" s="350">
        <f t="shared" si="53"/>
        <v>9209.5360000000001</v>
      </c>
      <c r="BE377" s="349">
        <f t="shared" si="50"/>
        <v>2311.5187999999998</v>
      </c>
      <c r="BF377" s="375">
        <f t="shared" si="51"/>
        <v>29938.001100000001</v>
      </c>
      <c r="BG377" s="334">
        <f t="shared" si="52"/>
        <v>9209.5360000000001</v>
      </c>
    </row>
    <row r="378" spans="1:59" x14ac:dyDescent="0.2">
      <c r="A378" s="326" t="str">
        <f t="shared" si="49"/>
        <v>4612017</v>
      </c>
      <c r="B378" s="331">
        <v>461</v>
      </c>
      <c r="C378" s="327">
        <v>2017</v>
      </c>
      <c r="D378" s="353">
        <f>+IFERROR(VLOOKUP($A378,Data_Loss!$A$2:$V$1180,6,FALSE),0)</f>
        <v>0</v>
      </c>
      <c r="E378" s="353">
        <f>+IFERROR(VLOOKUP($A378,Data_Loss!$A$2:$V$1180,7,FALSE),0)</f>
        <v>0</v>
      </c>
      <c r="F378" s="353">
        <f>+IFERROR(VLOOKUP($A378,Data_Loss!$A$2:$V$1180,8,FALSE),0)</f>
        <v>0</v>
      </c>
      <c r="G378" s="353">
        <f>+IFERROR(VLOOKUP($A378,Data_Loss!$A$2:$V$1180,9,FALSE),0)</f>
        <v>3</v>
      </c>
      <c r="H378" s="353">
        <f>+IFERROR(VLOOKUP($A378,Data_Loss!$A$2:$V$1180,10,FALSE),0)</f>
        <v>5</v>
      </c>
      <c r="I378" s="353">
        <f>+IFERROR(VLOOKUP($A378,Data_Loss!$A$2:$V$1300,12,FALSE),0)</f>
        <v>0</v>
      </c>
      <c r="J378" s="353">
        <f>+IFERROR(VLOOKUP($A378,Data_Loss!$A$2:$V$1300,13,FALSE),0)</f>
        <v>0</v>
      </c>
      <c r="K378" s="353">
        <f>+IFERROR(VLOOKUP($A378,Data_Loss!$A$2:$V$1300,14,FALSE),0)</f>
        <v>0</v>
      </c>
      <c r="L378" s="353">
        <f>+IFERROR(VLOOKUP($A378,Data_Loss!$A$2:$V$1300,15,FALSE),0)</f>
        <v>68174</v>
      </c>
      <c r="M378" s="353">
        <f>+IFERROR(VLOOKUP($A378,Data_Loss!$A$2:$V$1300,16,FALSE),0)</f>
        <v>12679</v>
      </c>
      <c r="N378" s="353">
        <f>+IFERROR(VLOOKUP($A378,Data_Loss!$A$2:$V$1300,17,FALSE),0)</f>
        <v>0</v>
      </c>
      <c r="O378" s="353">
        <f>+IFERROR(VLOOKUP($A378,Data_Loss!$A$2:$V$1300,18,FALSE),0)</f>
        <v>0</v>
      </c>
      <c r="P378" s="353">
        <f>+IFERROR(VLOOKUP($A378,Data_Loss!$A$2:$V$1300,19,FALSE),0)</f>
        <v>0</v>
      </c>
      <c r="Q378" s="353">
        <f>+IFERROR(VLOOKUP($A378,Data_Loss!$A$2:$V$1300,20,FALSE),0)</f>
        <v>64555</v>
      </c>
      <c r="R378" s="353">
        <f>+IFERROR(VLOOKUP($A378,Data_Loss!$A$2:$V$1300,21,FALSE),0)</f>
        <v>34379</v>
      </c>
      <c r="S378" s="353">
        <f>+IFERROR(VLOOKUP($A378,Data_Loss!$A$2:$V$1300,22,FALSE),0)</f>
        <v>66001</v>
      </c>
      <c r="T378" s="191">
        <f>+$I378*'10k &amp; MO'!C$6+$J378*'10k &amp; MO'!C$12+$K378*'10k &amp; MO'!C$18+$L378*'10k &amp; MO'!C$24+$M378*'10k &amp; MO'!C$30</f>
        <v>0</v>
      </c>
      <c r="U378" s="349">
        <f>+$I378*'10k &amp; MO'!D$6+$J378*'10k &amp; MO'!D$12+$K378*'10k &amp; MO'!D$18+$L378*'10k &amp; MO'!D$24+$M378*'10k &amp; MO'!D$30</f>
        <v>154.57650000000001</v>
      </c>
      <c r="V378" s="349">
        <f>+$I378*'10k &amp; MO'!E$6+$J378*'10k &amp; MO'!E$12+$K378*'10k &amp; MO'!E$18+$L378*'10k &amp; MO'!E$24+$M378*'10k &amp; MO'!E$30</f>
        <v>64851.488499999999</v>
      </c>
      <c r="W378" s="349">
        <f>+$I378*'10k &amp; MO'!F$6+$J378*'10k &amp; MO'!F$12+$K378*'10k &amp; MO'!F$18+$L378*'10k &amp; MO'!F$24+$M378*'10k &amp; MO'!F$30</f>
        <v>63557.030699999996</v>
      </c>
      <c r="X378" s="349">
        <f>+$I378*'10k &amp; MO'!G$6+$J378*'10k &amp; MO'!G$12+$K378*'10k &amp; MO'!G$18+$L378*'10k &amp; MO'!G$24+$M378*'10k &amp; MO'!G$30</f>
        <v>19005.761900000001</v>
      </c>
      <c r="Y378" s="349">
        <f>+$N378*'10k &amp; MO'!H$6+$O378*'10k &amp; MO'!H$12+$P378*'10k &amp; MO'!H$18+$Q378*'10k &amp; MO'!H$24+$R378*'10k &amp; MO'!H$30</f>
        <v>0</v>
      </c>
      <c r="Z378" s="349">
        <f>+$N378*'10k &amp; MO'!I$6+$O378*'10k &amp; MO'!I$12+$P378*'10k &amp; MO'!I$18+$Q378*'10k &amp; MO'!I$24+$R378*'10k &amp; MO'!I$30</f>
        <v>55.502199999999995</v>
      </c>
      <c r="AA378" s="349">
        <f>+$N378*'10k &amp; MO'!J$6+$O378*'10k &amp; MO'!J$12+$P378*'10k &amp; MO'!J$18+$Q378*'10k &amp; MO'!J$24+$R378*'10k &amp; MO'!J$30</f>
        <v>80782.957500000004</v>
      </c>
      <c r="AB378" s="349">
        <f>+$N378*'10k &amp; MO'!K$6+$O378*'10k &amp; MO'!K$12+$P378*'10k &amp; MO'!K$18+$Q378*'10k &amp; MO'!K$24+$R378*'10k &amp; MO'!K$30</f>
        <v>88498.419699999999</v>
      </c>
      <c r="AC378" s="349">
        <f>+$N378*'10k &amp; MO'!L$6+$O378*'10k &amp; MO'!L$12+$P378*'10k &amp; MO'!L$18+$Q378*'10k &amp; MO'!L$24+$R378*'10k &amp; MO'!L$30</f>
        <v>57230.869400000003</v>
      </c>
      <c r="AD378" s="350">
        <f>+S378*'10k &amp; MO'!O$6</f>
        <v>88837.346000000005</v>
      </c>
      <c r="AF378" s="192" t="str">
        <f t="shared" si="47"/>
        <v>4612017</v>
      </c>
      <c r="AG378" s="192">
        <f>+IFERROR(VLOOKUP($AF378,'Limited Loss'!$F$5:$P$124,AG$3,FALSE),0)</f>
        <v>0</v>
      </c>
      <c r="AH378" s="193">
        <f>+IFERROR(VLOOKUP($AF378,'Limited Loss'!$F$5:$P$124,AH$3,FALSE),0)</f>
        <v>0</v>
      </c>
      <c r="AI378" s="193">
        <f>+IFERROR(VLOOKUP($AF378,'Limited Loss'!$F$5:$P$124,AI$3,FALSE),0)</f>
        <v>0</v>
      </c>
      <c r="AJ378" s="193">
        <f>+IFERROR(VLOOKUP($AF378,'Limited Loss'!$F$5:$P$124,AJ$3,FALSE),0)</f>
        <v>0</v>
      </c>
      <c r="AK378" s="100">
        <f>+IFERROR(VLOOKUP($AF378,'Limited Loss'!$F$5:$P$124,AK$3,FALSE),0)</f>
        <v>0</v>
      </c>
      <c r="AL378" s="193">
        <f>+IFERROR(VLOOKUP($AF378,'Limited Loss'!$F$5:$P$124,AL$3,FALSE),0)</f>
        <v>0</v>
      </c>
      <c r="AM378" s="193">
        <f>+IFERROR(VLOOKUP($AF378,'Limited Loss'!$F$5:$P$124,AM$3,FALSE),0)</f>
        <v>0</v>
      </c>
      <c r="AN378" s="193">
        <f>+IFERROR(VLOOKUP($AF378,'Limited Loss'!$F$5:$P$124,AN$3,FALSE),0)</f>
        <v>0</v>
      </c>
      <c r="AO378" s="193">
        <f>+IFERROR(VLOOKUP($AF378,'Limited Loss'!$F$5:$P$124,AO$3,FALSE),0)</f>
        <v>0</v>
      </c>
      <c r="AP378" s="100">
        <f>+IFERROR(VLOOKUP($AF378,'Limited Loss'!$F$5:$P$124,AP$3,FALSE),0)</f>
        <v>0</v>
      </c>
      <c r="AQ378" s="353"/>
      <c r="AR378" s="331">
        <f t="shared" si="48"/>
        <v>461</v>
      </c>
      <c r="AS378" s="332">
        <f t="shared" si="48"/>
        <v>2017</v>
      </c>
      <c r="AT378" s="349">
        <f t="shared" si="53"/>
        <v>0</v>
      </c>
      <c r="AU378" s="349">
        <f t="shared" si="53"/>
        <v>154.57650000000001</v>
      </c>
      <c r="AV378" s="349">
        <f t="shared" si="53"/>
        <v>64851.488499999999</v>
      </c>
      <c r="AW378" s="349">
        <f t="shared" si="53"/>
        <v>63557.030699999996</v>
      </c>
      <c r="AX378" s="350">
        <f t="shared" si="53"/>
        <v>19005.761900000001</v>
      </c>
      <c r="AY378" s="349">
        <f t="shared" si="53"/>
        <v>0</v>
      </c>
      <c r="AZ378" s="349">
        <f t="shared" si="53"/>
        <v>55.502199999999995</v>
      </c>
      <c r="BA378" s="349">
        <f t="shared" si="53"/>
        <v>80782.957500000004</v>
      </c>
      <c r="BB378" s="349">
        <f t="shared" si="53"/>
        <v>88498.419699999999</v>
      </c>
      <c r="BC378" s="349">
        <f t="shared" si="53"/>
        <v>57230.869400000003</v>
      </c>
      <c r="BD378" s="350">
        <f t="shared" si="53"/>
        <v>88837.346000000005</v>
      </c>
      <c r="BE378" s="349">
        <f t="shared" si="50"/>
        <v>145844.52470000001</v>
      </c>
      <c r="BF378" s="375">
        <f t="shared" si="51"/>
        <v>228292.08170000001</v>
      </c>
      <c r="BG378" s="334">
        <f t="shared" si="52"/>
        <v>88837.346000000005</v>
      </c>
    </row>
    <row r="379" spans="1:59" x14ac:dyDescent="0.2">
      <c r="A379" s="326" t="str">
        <f t="shared" si="49"/>
        <v>4612018</v>
      </c>
      <c r="B379" s="331">
        <v>461</v>
      </c>
      <c r="C379" s="327">
        <v>2018</v>
      </c>
      <c r="D379" s="353">
        <f>+IFERROR(VLOOKUP($A379,Data_Loss!$A$2:$V$1180,6,FALSE),0)</f>
        <v>0</v>
      </c>
      <c r="E379" s="353">
        <f>+IFERROR(VLOOKUP($A379,Data_Loss!$A$2:$V$1180,7,FALSE),0)</f>
        <v>0</v>
      </c>
      <c r="F379" s="353">
        <f>+IFERROR(VLOOKUP($A379,Data_Loss!$A$2:$V$1180,8,FALSE),0)</f>
        <v>0</v>
      </c>
      <c r="G379" s="353">
        <f>+IFERROR(VLOOKUP($A379,Data_Loss!$A$2:$V$1180,9,FALSE),0)</f>
        <v>3</v>
      </c>
      <c r="H379" s="353">
        <f>+IFERROR(VLOOKUP($A379,Data_Loss!$A$2:$V$1180,10,FALSE),0)</f>
        <v>10</v>
      </c>
      <c r="I379" s="353">
        <f>+IFERROR(VLOOKUP($A379,Data_Loss!$A$2:$V$1300,12,FALSE),0)</f>
        <v>0</v>
      </c>
      <c r="J379" s="353">
        <f>+IFERROR(VLOOKUP($A379,Data_Loss!$A$2:$V$1300,13,FALSE),0)</f>
        <v>0</v>
      </c>
      <c r="K379" s="353">
        <f>+IFERROR(VLOOKUP($A379,Data_Loss!$A$2:$V$1300,14,FALSE),0)</f>
        <v>0</v>
      </c>
      <c r="L379" s="353">
        <f>+IFERROR(VLOOKUP($A379,Data_Loss!$A$2:$V$1300,15,FALSE),0)</f>
        <v>65167</v>
      </c>
      <c r="M379" s="353">
        <f>+IFERROR(VLOOKUP($A379,Data_Loss!$A$2:$V$1300,16,FALSE),0)</f>
        <v>22217</v>
      </c>
      <c r="N379" s="353">
        <f>+IFERROR(VLOOKUP($A379,Data_Loss!$A$2:$V$1300,17,FALSE),0)</f>
        <v>0</v>
      </c>
      <c r="O379" s="353">
        <f>+IFERROR(VLOOKUP($A379,Data_Loss!$A$2:$V$1300,18,FALSE),0)</f>
        <v>0</v>
      </c>
      <c r="P379" s="353">
        <f>+IFERROR(VLOOKUP($A379,Data_Loss!$A$2:$V$1300,19,FALSE),0)</f>
        <v>0</v>
      </c>
      <c r="Q379" s="353">
        <f>+IFERROR(VLOOKUP($A379,Data_Loss!$A$2:$V$1300,20,FALSE),0)</f>
        <v>81759</v>
      </c>
      <c r="R379" s="353">
        <f>+IFERROR(VLOOKUP($A379,Data_Loss!$A$2:$V$1300,21,FALSE),0)</f>
        <v>67861</v>
      </c>
      <c r="S379" s="353">
        <f>+IFERROR(VLOOKUP($A379,Data_Loss!$A$2:$V$1300,22,FALSE),0)</f>
        <v>76228</v>
      </c>
      <c r="T379" s="191">
        <f>+$I379*'10k &amp; MO'!C$7+$J379*'10k &amp; MO'!C$13+$K379*'10k &amp; MO'!C$19+$L379*'10k &amp; MO'!C$25+$M379*'10k &amp; MO'!C$31</f>
        <v>48.877400000000002</v>
      </c>
      <c r="U379" s="349">
        <f>+$I379*'10k &amp; MO'!D$7+$J379*'10k &amp; MO'!D$13+$K379*'10k &amp; MO'!D$19+$L379*'10k &amp; MO'!D$25+$M379*'10k &amp; MO'!D$31</f>
        <v>3522.3429999999998</v>
      </c>
      <c r="V379" s="349">
        <f>+$I379*'10k &amp; MO'!E$7+$J379*'10k &amp; MO'!E$13+$K379*'10k &amp; MO'!E$19+$L379*'10k &amp; MO'!E$25+$M379*'10k &amp; MO'!E$31</f>
        <v>133743.30900000001</v>
      </c>
      <c r="W379" s="349">
        <f>+$I379*'10k &amp; MO'!F$7+$J379*'10k &amp; MO'!F$13+$K379*'10k &amp; MO'!F$19+$L379*'10k &amp; MO'!F$25+$M379*'10k &amp; MO'!F$31</f>
        <v>62689.541899999997</v>
      </c>
      <c r="X379" s="349">
        <f>+$I379*'10k &amp; MO'!G$7+$J379*'10k &amp; MO'!G$13+$K379*'10k &amp; MO'!G$19+$L379*'10k &amp; MO'!G$25+$M379*'10k &amp; MO'!G$31</f>
        <v>22099.987699999998</v>
      </c>
      <c r="Y379" s="349">
        <f>+$N379*'10k &amp; MO'!H$7+$O379*'10k &amp; MO'!H$13+$P379*'10k &amp; MO'!H$19+$Q379*'10k &amp; MO'!H$25+$R379*'10k &amp; MO'!H$31</f>
        <v>196.79689999999999</v>
      </c>
      <c r="Z379" s="349">
        <f>+$N379*'10k &amp; MO'!I$7+$O379*'10k &amp; MO'!I$13+$P379*'10k &amp; MO'!I$19+$Q379*'10k &amp; MO'!I$25+$R379*'10k &amp; MO'!I$31</f>
        <v>9033.4085000000014</v>
      </c>
      <c r="AA379" s="349">
        <f>+$N379*'10k &amp; MO'!J$7+$O379*'10k &amp; MO'!J$13+$P379*'10k &amp; MO'!J$19+$Q379*'10k &amp; MO'!J$25+$R379*'10k &amp; MO'!J$31</f>
        <v>185510.25650000002</v>
      </c>
      <c r="AB379" s="349">
        <f>+$N379*'10k &amp; MO'!K$7+$O379*'10k &amp; MO'!K$13+$P379*'10k &amp; MO'!K$19+$Q379*'10k &amp; MO'!K$25+$R379*'10k &amp; MO'!K$31</f>
        <v>116006.2733</v>
      </c>
      <c r="AC379" s="349">
        <f>+$N379*'10k &amp; MO'!L$7+$O379*'10k &amp; MO'!L$13+$P379*'10k &amp; MO'!L$19+$Q379*'10k &amp; MO'!L$25+$R379*'10k &amp; MO'!L$31</f>
        <v>70765.896399999998</v>
      </c>
      <c r="AD379" s="350">
        <f>+S379*'10k &amp; MO'!O$7</f>
        <v>101078.32800000001</v>
      </c>
      <c r="AF379" s="192" t="str">
        <f t="shared" si="47"/>
        <v>4612018</v>
      </c>
      <c r="AG379" s="192">
        <f>+IFERROR(VLOOKUP($AF379,'Limited Loss'!$F$5:$P$124,AG$3,FALSE),0)</f>
        <v>0</v>
      </c>
      <c r="AH379" s="193">
        <f>+IFERROR(VLOOKUP($AF379,'Limited Loss'!$F$5:$P$124,AH$3,FALSE),0)</f>
        <v>0</v>
      </c>
      <c r="AI379" s="193">
        <f>+IFERROR(VLOOKUP($AF379,'Limited Loss'!$F$5:$P$124,AI$3,FALSE),0)</f>
        <v>0</v>
      </c>
      <c r="AJ379" s="193">
        <f>+IFERROR(VLOOKUP($AF379,'Limited Loss'!$F$5:$P$124,AJ$3,FALSE),0)</f>
        <v>0</v>
      </c>
      <c r="AK379" s="100">
        <f>+IFERROR(VLOOKUP($AF379,'Limited Loss'!$F$5:$P$124,AK$3,FALSE),0)</f>
        <v>0</v>
      </c>
      <c r="AL379" s="193">
        <f>+IFERROR(VLOOKUP($AF379,'Limited Loss'!$F$5:$P$124,AL$3,FALSE),0)</f>
        <v>0</v>
      </c>
      <c r="AM379" s="193">
        <f>+IFERROR(VLOOKUP($AF379,'Limited Loss'!$F$5:$P$124,AM$3,FALSE),0)</f>
        <v>0</v>
      </c>
      <c r="AN379" s="193">
        <f>+IFERROR(VLOOKUP($AF379,'Limited Loss'!$F$5:$P$124,AN$3,FALSE),0)</f>
        <v>0</v>
      </c>
      <c r="AO379" s="193">
        <f>+IFERROR(VLOOKUP($AF379,'Limited Loss'!$F$5:$P$124,AO$3,FALSE),0)</f>
        <v>0</v>
      </c>
      <c r="AP379" s="100">
        <f>+IFERROR(VLOOKUP($AF379,'Limited Loss'!$F$5:$P$124,AP$3,FALSE),0)</f>
        <v>0</v>
      </c>
      <c r="AQ379" s="353"/>
      <c r="AR379" s="331">
        <f t="shared" si="48"/>
        <v>461</v>
      </c>
      <c r="AS379" s="332">
        <f t="shared" si="48"/>
        <v>2018</v>
      </c>
      <c r="AT379" s="349">
        <f t="shared" si="53"/>
        <v>48.877400000000002</v>
      </c>
      <c r="AU379" s="349">
        <f t="shared" si="53"/>
        <v>3522.3429999999998</v>
      </c>
      <c r="AV379" s="349">
        <f t="shared" si="53"/>
        <v>133743.30900000001</v>
      </c>
      <c r="AW379" s="349">
        <f t="shared" si="53"/>
        <v>62689.541899999997</v>
      </c>
      <c r="AX379" s="350">
        <f t="shared" si="53"/>
        <v>22099.987699999998</v>
      </c>
      <c r="AY379" s="349">
        <f t="shared" si="53"/>
        <v>196.79689999999999</v>
      </c>
      <c r="AZ379" s="349">
        <f t="shared" si="53"/>
        <v>9033.4085000000014</v>
      </c>
      <c r="BA379" s="349">
        <f t="shared" si="53"/>
        <v>185510.25650000002</v>
      </c>
      <c r="BB379" s="349">
        <f t="shared" si="53"/>
        <v>116006.2733</v>
      </c>
      <c r="BC379" s="349">
        <f t="shared" si="53"/>
        <v>70765.896399999998</v>
      </c>
      <c r="BD379" s="350">
        <f t="shared" si="53"/>
        <v>101078.32800000001</v>
      </c>
      <c r="BE379" s="349">
        <f t="shared" si="50"/>
        <v>332054.99129999999</v>
      </c>
      <c r="BF379" s="375">
        <f t="shared" si="51"/>
        <v>271561.69929999998</v>
      </c>
      <c r="BG379" s="334">
        <f t="shared" si="52"/>
        <v>101078.32800000001</v>
      </c>
    </row>
    <row r="380" spans="1:59" x14ac:dyDescent="0.2">
      <c r="A380" s="326" t="str">
        <f t="shared" si="49"/>
        <v>4632014</v>
      </c>
      <c r="B380" s="331">
        <v>463</v>
      </c>
      <c r="C380" s="327">
        <v>2014</v>
      </c>
      <c r="D380" s="353">
        <f>+IFERROR(VLOOKUP($A380,Data_Loss!$A$2:$V$1180,6,FALSE),0)</f>
        <v>0</v>
      </c>
      <c r="E380" s="353">
        <f>+IFERROR(VLOOKUP($A380,Data_Loss!$A$2:$V$1180,7,FALSE),0)</f>
        <v>0</v>
      </c>
      <c r="F380" s="353">
        <f>+IFERROR(VLOOKUP($A380,Data_Loss!$A$2:$V$1180,8,FALSE),0)</f>
        <v>0</v>
      </c>
      <c r="G380" s="353">
        <f>+IFERROR(VLOOKUP($A380,Data_Loss!$A$2:$V$1180,9,FALSE),0)</f>
        <v>0</v>
      </c>
      <c r="H380" s="353">
        <f>+IFERROR(VLOOKUP($A380,Data_Loss!$A$2:$V$1180,10,FALSE),0)</f>
        <v>0</v>
      </c>
      <c r="I380" s="353">
        <f>+IFERROR(VLOOKUP($A380,Data_Loss!$A$2:$V$1300,12,FALSE),0)</f>
        <v>0</v>
      </c>
      <c r="J380" s="353">
        <f>+IFERROR(VLOOKUP($A380,Data_Loss!$A$2:$V$1300,13,FALSE),0)</f>
        <v>0</v>
      </c>
      <c r="K380" s="353">
        <f>+IFERROR(VLOOKUP($A380,Data_Loss!$A$2:$V$1300,14,FALSE),0)</f>
        <v>0</v>
      </c>
      <c r="L380" s="353">
        <f>+IFERROR(VLOOKUP($A380,Data_Loss!$A$2:$V$1300,15,FALSE),0)</f>
        <v>0</v>
      </c>
      <c r="M380" s="353">
        <f>+IFERROR(VLOOKUP($A380,Data_Loss!$A$2:$V$1300,16,FALSE),0)</f>
        <v>0</v>
      </c>
      <c r="N380" s="353">
        <f>+IFERROR(VLOOKUP($A380,Data_Loss!$A$2:$V$1300,17,FALSE),0)</f>
        <v>0</v>
      </c>
      <c r="O380" s="353">
        <f>+IFERROR(VLOOKUP($A380,Data_Loss!$A$2:$V$1300,18,FALSE),0)</f>
        <v>0</v>
      </c>
      <c r="P380" s="353">
        <f>+IFERROR(VLOOKUP($A380,Data_Loss!$A$2:$V$1300,19,FALSE),0)</f>
        <v>0</v>
      </c>
      <c r="Q380" s="353">
        <f>+IFERROR(VLOOKUP($A380,Data_Loss!$A$2:$V$1300,20,FALSE),0)</f>
        <v>0</v>
      </c>
      <c r="R380" s="353">
        <f>+IFERROR(VLOOKUP($A380,Data_Loss!$A$2:$V$1300,21,FALSE),0)</f>
        <v>0</v>
      </c>
      <c r="S380" s="353">
        <f>+IFERROR(VLOOKUP($A380,Data_Loss!$A$2:$V$1300,22,FALSE),0)</f>
        <v>0</v>
      </c>
      <c r="T380" s="191">
        <f>+$I380*'10k &amp; MO'!C$3+$J380*'10k &amp; MO'!C$9+$K380*'10k &amp; MO'!C$15+$L380*'10k &amp; MO'!C$21+$M380*'10k &amp; MO'!C$27</f>
        <v>0</v>
      </c>
      <c r="U380" s="349">
        <f>+$I380*'10k &amp; MO'!D$3+$J380*'10k &amp; MO'!D$9+$K380*'10k &amp; MO'!D$15+$L380*'10k &amp; MO'!D$21+$M380*'10k &amp; MO'!D$27</f>
        <v>0</v>
      </c>
      <c r="V380" s="349">
        <f>+$I380*'10k &amp; MO'!E$3+$J380*'10k &amp; MO'!E$9+$K380*'10k &amp; MO'!E$15+$L380*'10k &amp; MO'!E$21+$M380*'10k &amp; MO'!E$27</f>
        <v>0</v>
      </c>
      <c r="W380" s="349">
        <f>+$I380*'10k &amp; MO'!F$3+$J380*'10k &amp; MO'!F$9+$K380*'10k &amp; MO'!F$15+$L380*'10k &amp; MO'!F$21+$M380*'10k &amp; MO'!F$27</f>
        <v>0</v>
      </c>
      <c r="X380" s="349">
        <f>+$I380*'10k &amp; MO'!G$3+$J380*'10k &amp; MO'!G$9+$K380*'10k &amp; MO'!G$15+$L380*'10k &amp; MO'!G$21+$M380*'10k &amp; MO'!G$27</f>
        <v>0</v>
      </c>
      <c r="Y380" s="349">
        <f>+$N380*'10k &amp; MO'!H$3+$O380*'10k &amp; MO'!H$9+$P380*'10k &amp; MO'!H$15+$Q380*'10k &amp; MO'!H$21+$R380*'10k &amp; MO'!H$27</f>
        <v>0</v>
      </c>
      <c r="Z380" s="349">
        <f>+$N380*'10k &amp; MO'!I$3+$O380*'10k &amp; MO'!I$9+$P380*'10k &amp; MO'!I$15+$Q380*'10k &amp; MO'!I$21+$R380*'10k &amp; MO'!I$27</f>
        <v>0</v>
      </c>
      <c r="AA380" s="349">
        <f>+$N380*'10k &amp; MO'!J$3+$O380*'10k &amp; MO'!J$9+$P380*'10k &amp; MO'!J$15+$Q380*'10k &amp; MO'!J$21+$R380*'10k &amp; MO'!J$27</f>
        <v>0</v>
      </c>
      <c r="AB380" s="349">
        <f>+$N380*'10k &amp; MO'!K$3+$O380*'10k &amp; MO'!K$9+$P380*'10k &amp; MO'!K$15+$Q380*'10k &amp; MO'!K$21+$R380*'10k &amp; MO'!K$27</f>
        <v>0</v>
      </c>
      <c r="AC380" s="349">
        <f>+$N380*'10k &amp; MO'!L$3+$O380*'10k &amp; MO'!L$9+$P380*'10k &amp; MO'!L$15+$Q380*'10k &amp; MO'!L$21+$R380*'10k &amp; MO'!L$27</f>
        <v>0</v>
      </c>
      <c r="AD380" s="350">
        <f>+S380*'10k &amp; MO'!O$3</f>
        <v>0</v>
      </c>
      <c r="AF380" s="192" t="str">
        <f t="shared" si="47"/>
        <v>4632014</v>
      </c>
      <c r="AG380" s="192">
        <f>+IFERROR(VLOOKUP($AF380,'Limited Loss'!$F$5:$P$124,AG$3,FALSE),0)</f>
        <v>0</v>
      </c>
      <c r="AH380" s="193">
        <f>+IFERROR(VLOOKUP($AF380,'Limited Loss'!$F$5:$P$124,AH$3,FALSE),0)</f>
        <v>0</v>
      </c>
      <c r="AI380" s="193">
        <f>+IFERROR(VLOOKUP($AF380,'Limited Loss'!$F$5:$P$124,AI$3,FALSE),0)</f>
        <v>0</v>
      </c>
      <c r="AJ380" s="193">
        <f>+IFERROR(VLOOKUP($AF380,'Limited Loss'!$F$5:$P$124,AJ$3,FALSE),0)</f>
        <v>0</v>
      </c>
      <c r="AK380" s="100">
        <f>+IFERROR(VLOOKUP($AF380,'Limited Loss'!$F$5:$P$124,AK$3,FALSE),0)</f>
        <v>0</v>
      </c>
      <c r="AL380" s="193">
        <f>+IFERROR(VLOOKUP($AF380,'Limited Loss'!$F$5:$P$124,AL$3,FALSE),0)</f>
        <v>0</v>
      </c>
      <c r="AM380" s="193">
        <f>+IFERROR(VLOOKUP($AF380,'Limited Loss'!$F$5:$P$124,AM$3,FALSE),0)</f>
        <v>0</v>
      </c>
      <c r="AN380" s="193">
        <f>+IFERROR(VLOOKUP($AF380,'Limited Loss'!$F$5:$P$124,AN$3,FALSE),0)</f>
        <v>0</v>
      </c>
      <c r="AO380" s="193">
        <f>+IFERROR(VLOOKUP($AF380,'Limited Loss'!$F$5:$P$124,AO$3,FALSE),0)</f>
        <v>0</v>
      </c>
      <c r="AP380" s="100">
        <f>+IFERROR(VLOOKUP($AF380,'Limited Loss'!$F$5:$P$124,AP$3,FALSE),0)</f>
        <v>0</v>
      </c>
      <c r="AQ380" s="353"/>
      <c r="AR380" s="331">
        <f t="shared" si="48"/>
        <v>463</v>
      </c>
      <c r="AS380" s="332">
        <f t="shared" si="48"/>
        <v>2014</v>
      </c>
      <c r="AT380" s="349">
        <f t="shared" si="53"/>
        <v>0</v>
      </c>
      <c r="AU380" s="349">
        <f t="shared" si="53"/>
        <v>0</v>
      </c>
      <c r="AV380" s="349">
        <f t="shared" si="53"/>
        <v>0</v>
      </c>
      <c r="AW380" s="349">
        <f t="shared" si="53"/>
        <v>0</v>
      </c>
      <c r="AX380" s="350">
        <f t="shared" si="53"/>
        <v>0</v>
      </c>
      <c r="AY380" s="349">
        <f t="shared" si="53"/>
        <v>0</v>
      </c>
      <c r="AZ380" s="349">
        <f t="shared" si="53"/>
        <v>0</v>
      </c>
      <c r="BA380" s="349">
        <f t="shared" si="53"/>
        <v>0</v>
      </c>
      <c r="BB380" s="349">
        <f t="shared" si="53"/>
        <v>0</v>
      </c>
      <c r="BC380" s="349">
        <f t="shared" si="53"/>
        <v>0</v>
      </c>
      <c r="BD380" s="350">
        <f t="shared" si="53"/>
        <v>0</v>
      </c>
      <c r="BE380" s="349">
        <f t="shared" si="50"/>
        <v>0</v>
      </c>
      <c r="BF380" s="375">
        <f t="shared" si="51"/>
        <v>0</v>
      </c>
      <c r="BG380" s="334">
        <f t="shared" si="52"/>
        <v>0</v>
      </c>
    </row>
    <row r="381" spans="1:59" x14ac:dyDescent="0.2">
      <c r="A381" s="326" t="str">
        <f t="shared" si="49"/>
        <v>4632015</v>
      </c>
      <c r="B381" s="331">
        <v>463</v>
      </c>
      <c r="C381" s="327">
        <v>2015</v>
      </c>
      <c r="D381" s="353">
        <f>+IFERROR(VLOOKUP($A381,Data_Loss!$A$2:$V$1180,6,FALSE),0)</f>
        <v>0</v>
      </c>
      <c r="E381" s="353">
        <f>+IFERROR(VLOOKUP($A381,Data_Loss!$A$2:$V$1180,7,FALSE),0)</f>
        <v>0</v>
      </c>
      <c r="F381" s="353">
        <f>+IFERROR(VLOOKUP($A381,Data_Loss!$A$2:$V$1180,8,FALSE),0)</f>
        <v>0</v>
      </c>
      <c r="G381" s="353">
        <f>+IFERROR(VLOOKUP($A381,Data_Loss!$A$2:$V$1180,9,FALSE),0)</f>
        <v>0</v>
      </c>
      <c r="H381" s="353">
        <f>+IFERROR(VLOOKUP($A381,Data_Loss!$A$2:$V$1180,10,FALSE),0)</f>
        <v>0</v>
      </c>
      <c r="I381" s="353">
        <f>+IFERROR(VLOOKUP($A381,Data_Loss!$A$2:$V$1300,12,FALSE),0)</f>
        <v>0</v>
      </c>
      <c r="J381" s="353">
        <f>+IFERROR(VLOOKUP($A381,Data_Loss!$A$2:$V$1300,13,FALSE),0)</f>
        <v>0</v>
      </c>
      <c r="K381" s="353">
        <f>+IFERROR(VLOOKUP($A381,Data_Loss!$A$2:$V$1300,14,FALSE),0)</f>
        <v>0</v>
      </c>
      <c r="L381" s="353">
        <f>+IFERROR(VLOOKUP($A381,Data_Loss!$A$2:$V$1300,15,FALSE),0)</f>
        <v>0</v>
      </c>
      <c r="M381" s="353">
        <f>+IFERROR(VLOOKUP($A381,Data_Loss!$A$2:$V$1300,16,FALSE),0)</f>
        <v>0</v>
      </c>
      <c r="N381" s="353">
        <f>+IFERROR(VLOOKUP($A381,Data_Loss!$A$2:$V$1300,17,FALSE),0)</f>
        <v>0</v>
      </c>
      <c r="O381" s="353">
        <f>+IFERROR(VLOOKUP($A381,Data_Loss!$A$2:$V$1300,18,FALSE),0)</f>
        <v>0</v>
      </c>
      <c r="P381" s="353">
        <f>+IFERROR(VLOOKUP($A381,Data_Loss!$A$2:$V$1300,19,FALSE),0)</f>
        <v>0</v>
      </c>
      <c r="Q381" s="353">
        <f>+IFERROR(VLOOKUP($A381,Data_Loss!$A$2:$V$1300,20,FALSE),0)</f>
        <v>0</v>
      </c>
      <c r="R381" s="353">
        <f>+IFERROR(VLOOKUP($A381,Data_Loss!$A$2:$V$1300,21,FALSE),0)</f>
        <v>0</v>
      </c>
      <c r="S381" s="353">
        <f>+IFERROR(VLOOKUP($A381,Data_Loss!$A$2:$V$1300,22,FALSE),0)</f>
        <v>0</v>
      </c>
      <c r="T381" s="191">
        <f>+$I381*'10k &amp; MO'!C$4+$J381*'10k &amp; MO'!C$10+$K381*'10k &amp; MO'!C$16+$L381*'10k &amp; MO'!C$22+$M381*'10k &amp; MO'!C$28</f>
        <v>0</v>
      </c>
      <c r="U381" s="349">
        <f>+$I381*'10k &amp; MO'!D$4+$J381*'10k &amp; MO'!D$10+$K381*'10k &amp; MO'!D$16+$L381*'10k &amp; MO'!D$22+$M381*'10k &amp; MO'!D$28</f>
        <v>0</v>
      </c>
      <c r="V381" s="349">
        <f>+$I381*'10k &amp; MO'!E$4+$J381*'10k &amp; MO'!E$10+$K381*'10k &amp; MO'!E$16+$L381*'10k &amp; MO'!E$22+$M381*'10k &amp; MO'!E$28</f>
        <v>0</v>
      </c>
      <c r="W381" s="349">
        <f>+$I381*'10k &amp; MO'!F$4+$J381*'10k &amp; MO'!F$10+$K381*'10k &amp; MO'!F$16+$L381*'10k &amp; MO'!F$22+$M381*'10k &amp; MO'!F$28</f>
        <v>0</v>
      </c>
      <c r="X381" s="349">
        <f>+$I381*'10k &amp; MO'!G$4+$J381*'10k &amp; MO'!G$10+$K381*'10k &amp; MO'!G$16+$L381*'10k &amp; MO'!G$22+$M381*'10k &amp; MO'!G$28</f>
        <v>0</v>
      </c>
      <c r="Y381" s="349">
        <f>+$N381*'10k &amp; MO'!H$4+$O381*'10k &amp; MO'!H$10+$P381*'10k &amp; MO'!H$16+$Q381*'10k &amp; MO'!H$22+$R381*'10k &amp; MO'!H$28</f>
        <v>0</v>
      </c>
      <c r="Z381" s="349">
        <f>+$N381*'10k &amp; MO'!I$4+$O381*'10k &amp; MO'!I$10+$P381*'10k &amp; MO'!I$16+$Q381*'10k &amp; MO'!I$22+$R381*'10k &amp; MO'!I$28</f>
        <v>0</v>
      </c>
      <c r="AA381" s="349">
        <f>+$N381*'10k &amp; MO'!J$4+$O381*'10k &amp; MO'!J$10+$P381*'10k &amp; MO'!J$16+$Q381*'10k &amp; MO'!J$22+$R381*'10k &amp; MO'!J$28</f>
        <v>0</v>
      </c>
      <c r="AB381" s="349">
        <f>+$N381*'10k &amp; MO'!K$4+$O381*'10k &amp; MO'!K$10+$P381*'10k &amp; MO'!K$16+$Q381*'10k &amp; MO'!K$22+$R381*'10k &amp; MO'!K$28</f>
        <v>0</v>
      </c>
      <c r="AC381" s="349">
        <f>+$N381*'10k &amp; MO'!L$4+$O381*'10k &amp; MO'!L$10+$P381*'10k &amp; MO'!L$16+$Q381*'10k &amp; MO'!L$22+$R381*'10k &amp; MO'!L$28</f>
        <v>0</v>
      </c>
      <c r="AD381" s="350">
        <f>+S381*'10k &amp; MO'!O$4</f>
        <v>0</v>
      </c>
      <c r="AF381" s="192" t="str">
        <f t="shared" si="47"/>
        <v>4632015</v>
      </c>
      <c r="AG381" s="192">
        <f>+IFERROR(VLOOKUP($AF381,'Limited Loss'!$F$5:$P$124,AG$3,FALSE),0)</f>
        <v>0</v>
      </c>
      <c r="AH381" s="193">
        <f>+IFERROR(VLOOKUP($AF381,'Limited Loss'!$F$5:$P$124,AH$3,FALSE),0)</f>
        <v>0</v>
      </c>
      <c r="AI381" s="193">
        <f>+IFERROR(VLOOKUP($AF381,'Limited Loss'!$F$5:$P$124,AI$3,FALSE),0)</f>
        <v>0</v>
      </c>
      <c r="AJ381" s="193">
        <f>+IFERROR(VLOOKUP($AF381,'Limited Loss'!$F$5:$P$124,AJ$3,FALSE),0)</f>
        <v>0</v>
      </c>
      <c r="AK381" s="100">
        <f>+IFERROR(VLOOKUP($AF381,'Limited Loss'!$F$5:$P$124,AK$3,FALSE),0)</f>
        <v>0</v>
      </c>
      <c r="AL381" s="193">
        <f>+IFERROR(VLOOKUP($AF381,'Limited Loss'!$F$5:$P$124,AL$3,FALSE),0)</f>
        <v>0</v>
      </c>
      <c r="AM381" s="193">
        <f>+IFERROR(VLOOKUP($AF381,'Limited Loss'!$F$5:$P$124,AM$3,FALSE),0)</f>
        <v>0</v>
      </c>
      <c r="AN381" s="193">
        <f>+IFERROR(VLOOKUP($AF381,'Limited Loss'!$F$5:$P$124,AN$3,FALSE),0)</f>
        <v>0</v>
      </c>
      <c r="AO381" s="193">
        <f>+IFERROR(VLOOKUP($AF381,'Limited Loss'!$F$5:$P$124,AO$3,FALSE),0)</f>
        <v>0</v>
      </c>
      <c r="AP381" s="100">
        <f>+IFERROR(VLOOKUP($AF381,'Limited Loss'!$F$5:$P$124,AP$3,FALSE),0)</f>
        <v>0</v>
      </c>
      <c r="AQ381" s="353"/>
      <c r="AR381" s="331">
        <f t="shared" si="48"/>
        <v>463</v>
      </c>
      <c r="AS381" s="332">
        <f t="shared" si="48"/>
        <v>2015</v>
      </c>
      <c r="AT381" s="349">
        <f t="shared" si="53"/>
        <v>0</v>
      </c>
      <c r="AU381" s="349">
        <f t="shared" si="53"/>
        <v>0</v>
      </c>
      <c r="AV381" s="349">
        <f t="shared" si="53"/>
        <v>0</v>
      </c>
      <c r="AW381" s="349">
        <f t="shared" si="53"/>
        <v>0</v>
      </c>
      <c r="AX381" s="350">
        <f t="shared" si="53"/>
        <v>0</v>
      </c>
      <c r="AY381" s="349">
        <f t="shared" si="53"/>
        <v>0</v>
      </c>
      <c r="AZ381" s="349">
        <f t="shared" si="53"/>
        <v>0</v>
      </c>
      <c r="BA381" s="349">
        <f t="shared" si="53"/>
        <v>0</v>
      </c>
      <c r="BB381" s="349">
        <f t="shared" si="53"/>
        <v>0</v>
      </c>
      <c r="BC381" s="349">
        <f t="shared" si="53"/>
        <v>0</v>
      </c>
      <c r="BD381" s="350">
        <f t="shared" si="53"/>
        <v>0</v>
      </c>
      <c r="BE381" s="349">
        <f t="shared" si="50"/>
        <v>0</v>
      </c>
      <c r="BF381" s="375">
        <f t="shared" si="51"/>
        <v>0</v>
      </c>
      <c r="BG381" s="334">
        <f t="shared" si="52"/>
        <v>0</v>
      </c>
    </row>
    <row r="382" spans="1:59" x14ac:dyDescent="0.2">
      <c r="A382" s="326" t="str">
        <f t="shared" si="49"/>
        <v>4632016</v>
      </c>
      <c r="B382" s="331">
        <v>463</v>
      </c>
      <c r="C382" s="327">
        <v>2016</v>
      </c>
      <c r="D382" s="353">
        <f>+IFERROR(VLOOKUP($A382,Data_Loss!$A$2:$V$1180,6,FALSE),0)</f>
        <v>0</v>
      </c>
      <c r="E382" s="353">
        <f>+IFERROR(VLOOKUP($A382,Data_Loss!$A$2:$V$1180,7,FALSE),0)</f>
        <v>0</v>
      </c>
      <c r="F382" s="353">
        <f>+IFERROR(VLOOKUP($A382,Data_Loss!$A$2:$V$1180,8,FALSE),0)</f>
        <v>0</v>
      </c>
      <c r="G382" s="353">
        <f>+IFERROR(VLOOKUP($A382,Data_Loss!$A$2:$V$1180,9,FALSE),0)</f>
        <v>0</v>
      </c>
      <c r="H382" s="353">
        <f>+IFERROR(VLOOKUP($A382,Data_Loss!$A$2:$V$1180,10,FALSE),0)</f>
        <v>0</v>
      </c>
      <c r="I382" s="353">
        <f>+IFERROR(VLOOKUP($A382,Data_Loss!$A$2:$V$1300,12,FALSE),0)</f>
        <v>0</v>
      </c>
      <c r="J382" s="353">
        <f>+IFERROR(VLOOKUP($A382,Data_Loss!$A$2:$V$1300,13,FALSE),0)</f>
        <v>0</v>
      </c>
      <c r="K382" s="353">
        <f>+IFERROR(VLOOKUP($A382,Data_Loss!$A$2:$V$1300,14,FALSE),0)</f>
        <v>0</v>
      </c>
      <c r="L382" s="353">
        <f>+IFERROR(VLOOKUP($A382,Data_Loss!$A$2:$V$1300,15,FALSE),0)</f>
        <v>0</v>
      </c>
      <c r="M382" s="353">
        <f>+IFERROR(VLOOKUP($A382,Data_Loss!$A$2:$V$1300,16,FALSE),0)</f>
        <v>0</v>
      </c>
      <c r="N382" s="353">
        <f>+IFERROR(VLOOKUP($A382,Data_Loss!$A$2:$V$1300,17,FALSE),0)</f>
        <v>0</v>
      </c>
      <c r="O382" s="353">
        <f>+IFERROR(VLOOKUP($A382,Data_Loss!$A$2:$V$1300,18,FALSE),0)</f>
        <v>0</v>
      </c>
      <c r="P382" s="353">
        <f>+IFERROR(VLOOKUP($A382,Data_Loss!$A$2:$V$1300,19,FALSE),0)</f>
        <v>0</v>
      </c>
      <c r="Q382" s="353">
        <f>+IFERROR(VLOOKUP($A382,Data_Loss!$A$2:$V$1300,20,FALSE),0)</f>
        <v>0</v>
      </c>
      <c r="R382" s="353">
        <f>+IFERROR(VLOOKUP($A382,Data_Loss!$A$2:$V$1300,21,FALSE),0)</f>
        <v>0</v>
      </c>
      <c r="S382" s="353">
        <f>+IFERROR(VLOOKUP($A382,Data_Loss!$A$2:$V$1300,22,FALSE),0)</f>
        <v>0</v>
      </c>
      <c r="T382" s="191">
        <f>+$I382*'10k &amp; MO'!C$5+$J382*'10k &amp; MO'!C$11+$K382*'10k &amp; MO'!C$17+$L382*'10k &amp; MO'!C$23+$M382*'10k &amp; MO'!C$29</f>
        <v>0</v>
      </c>
      <c r="U382" s="349">
        <f>+$I382*'10k &amp; MO'!D$5+$J382*'10k &amp; MO'!D$11+$K382*'10k &amp; MO'!D$17+$L382*'10k &amp; MO'!D$23+$M382*'10k &amp; MO'!D$29</f>
        <v>0</v>
      </c>
      <c r="V382" s="349">
        <f>+$I382*'10k &amp; MO'!E$5+$J382*'10k &amp; MO'!E$11+$K382*'10k &amp; MO'!E$17+$L382*'10k &amp; MO'!E$23+$M382*'10k &amp; MO'!E$29</f>
        <v>0</v>
      </c>
      <c r="W382" s="349">
        <f>+$I382*'10k &amp; MO'!F$5+$J382*'10k &amp; MO'!F$11+$K382*'10k &amp; MO'!F$17+$L382*'10k &amp; MO'!F$23+$M382*'10k &amp; MO'!F$29</f>
        <v>0</v>
      </c>
      <c r="X382" s="349">
        <f>+$I382*'10k &amp; MO'!G$5+$J382*'10k &amp; MO'!G$11+$K382*'10k &amp; MO'!G$17+$L382*'10k &amp; MO'!G$23+$M382*'10k &amp; MO'!G$29</f>
        <v>0</v>
      </c>
      <c r="Y382" s="349">
        <f>+$N382*'10k &amp; MO'!H$5+$O382*'10k &amp; MO'!H$11+$P382*'10k &amp; MO'!H$17+$Q382*'10k &amp; MO'!H$23+$R382*'10k &amp; MO'!H$29</f>
        <v>0</v>
      </c>
      <c r="Z382" s="349">
        <f>+$N382*'10k &amp; MO'!I$5+$O382*'10k &amp; MO'!I$11+$P382*'10k &amp; MO'!I$17+$Q382*'10k &amp; MO'!I$23+$R382*'10k &amp; MO'!I$29</f>
        <v>0</v>
      </c>
      <c r="AA382" s="349">
        <f>+$N382*'10k &amp; MO'!J$5+$O382*'10k &amp; MO'!J$11+$P382*'10k &amp; MO'!J$17+$Q382*'10k &amp; MO'!J$23+$R382*'10k &amp; MO'!J$29</f>
        <v>0</v>
      </c>
      <c r="AB382" s="349">
        <f>+$N382*'10k &amp; MO'!K$5+$O382*'10k &amp; MO'!K$11+$P382*'10k &amp; MO'!K$17+$Q382*'10k &amp; MO'!K$23+$R382*'10k &amp; MO'!K$29</f>
        <v>0</v>
      </c>
      <c r="AC382" s="349">
        <f>+$N382*'10k &amp; MO'!L$5+$O382*'10k &amp; MO'!L$11+$P382*'10k &amp; MO'!L$17+$Q382*'10k &amp; MO'!L$23+$R382*'10k &amp; MO'!L$29</f>
        <v>0</v>
      </c>
      <c r="AD382" s="350">
        <f>+S382*'10k &amp; MO'!O$5</f>
        <v>0</v>
      </c>
      <c r="AF382" s="192" t="str">
        <f t="shared" si="47"/>
        <v>4632016</v>
      </c>
      <c r="AG382" s="192">
        <f>+IFERROR(VLOOKUP($AF382,'Limited Loss'!$F$5:$P$124,AG$3,FALSE),0)</f>
        <v>0</v>
      </c>
      <c r="AH382" s="193">
        <f>+IFERROR(VLOOKUP($AF382,'Limited Loss'!$F$5:$P$124,AH$3,FALSE),0)</f>
        <v>0</v>
      </c>
      <c r="AI382" s="193">
        <f>+IFERROR(VLOOKUP($AF382,'Limited Loss'!$F$5:$P$124,AI$3,FALSE),0)</f>
        <v>0</v>
      </c>
      <c r="AJ382" s="193">
        <f>+IFERROR(VLOOKUP($AF382,'Limited Loss'!$F$5:$P$124,AJ$3,FALSE),0)</f>
        <v>0</v>
      </c>
      <c r="AK382" s="100">
        <f>+IFERROR(VLOOKUP($AF382,'Limited Loss'!$F$5:$P$124,AK$3,FALSE),0)</f>
        <v>0</v>
      </c>
      <c r="AL382" s="193">
        <f>+IFERROR(VLOOKUP($AF382,'Limited Loss'!$F$5:$P$124,AL$3,FALSE),0)</f>
        <v>0</v>
      </c>
      <c r="AM382" s="193">
        <f>+IFERROR(VLOOKUP($AF382,'Limited Loss'!$F$5:$P$124,AM$3,FALSE),0)</f>
        <v>0</v>
      </c>
      <c r="AN382" s="193">
        <f>+IFERROR(VLOOKUP($AF382,'Limited Loss'!$F$5:$P$124,AN$3,FALSE),0)</f>
        <v>0</v>
      </c>
      <c r="AO382" s="193">
        <f>+IFERROR(VLOOKUP($AF382,'Limited Loss'!$F$5:$P$124,AO$3,FALSE),0)</f>
        <v>0</v>
      </c>
      <c r="AP382" s="100">
        <f>+IFERROR(VLOOKUP($AF382,'Limited Loss'!$F$5:$P$124,AP$3,FALSE),0)</f>
        <v>0</v>
      </c>
      <c r="AQ382" s="353"/>
      <c r="AR382" s="331">
        <f t="shared" si="48"/>
        <v>463</v>
      </c>
      <c r="AS382" s="332">
        <f t="shared" si="48"/>
        <v>2016</v>
      </c>
      <c r="AT382" s="349">
        <f t="shared" si="53"/>
        <v>0</v>
      </c>
      <c r="AU382" s="349">
        <f t="shared" si="53"/>
        <v>0</v>
      </c>
      <c r="AV382" s="349">
        <f t="shared" si="53"/>
        <v>0</v>
      </c>
      <c r="AW382" s="349">
        <f t="shared" si="53"/>
        <v>0</v>
      </c>
      <c r="AX382" s="350">
        <f t="shared" si="53"/>
        <v>0</v>
      </c>
      <c r="AY382" s="349">
        <f t="shared" si="53"/>
        <v>0</v>
      </c>
      <c r="AZ382" s="349">
        <f t="shared" si="53"/>
        <v>0</v>
      </c>
      <c r="BA382" s="349">
        <f t="shared" si="53"/>
        <v>0</v>
      </c>
      <c r="BB382" s="349">
        <f t="shared" si="53"/>
        <v>0</v>
      </c>
      <c r="BC382" s="349">
        <f t="shared" si="53"/>
        <v>0</v>
      </c>
      <c r="BD382" s="350">
        <f t="shared" si="53"/>
        <v>0</v>
      </c>
      <c r="BE382" s="349">
        <f t="shared" si="50"/>
        <v>0</v>
      </c>
      <c r="BF382" s="375">
        <f t="shared" si="51"/>
        <v>0</v>
      </c>
      <c r="BG382" s="334">
        <f t="shared" si="52"/>
        <v>0</v>
      </c>
    </row>
    <row r="383" spans="1:59" x14ac:dyDescent="0.2">
      <c r="A383" s="326" t="str">
        <f t="shared" si="49"/>
        <v>4632017</v>
      </c>
      <c r="B383" s="331">
        <v>463</v>
      </c>
      <c r="C383" s="327">
        <v>2017</v>
      </c>
      <c r="D383" s="353">
        <f>+IFERROR(VLOOKUP($A383,Data_Loss!$A$2:$V$1180,6,FALSE),0)</f>
        <v>0</v>
      </c>
      <c r="E383" s="353">
        <f>+IFERROR(VLOOKUP($A383,Data_Loss!$A$2:$V$1180,7,FALSE),0)</f>
        <v>0</v>
      </c>
      <c r="F383" s="353">
        <f>+IFERROR(VLOOKUP($A383,Data_Loss!$A$2:$V$1180,8,FALSE),0)</f>
        <v>0</v>
      </c>
      <c r="G383" s="353">
        <f>+IFERROR(VLOOKUP($A383,Data_Loss!$A$2:$V$1180,9,FALSE),0)</f>
        <v>0</v>
      </c>
      <c r="H383" s="353">
        <f>+IFERROR(VLOOKUP($A383,Data_Loss!$A$2:$V$1180,10,FALSE),0)</f>
        <v>0</v>
      </c>
      <c r="I383" s="353">
        <f>+IFERROR(VLOOKUP($A383,Data_Loss!$A$2:$V$1300,12,FALSE),0)</f>
        <v>0</v>
      </c>
      <c r="J383" s="353">
        <f>+IFERROR(VLOOKUP($A383,Data_Loss!$A$2:$V$1300,13,FALSE),0)</f>
        <v>0</v>
      </c>
      <c r="K383" s="353">
        <f>+IFERROR(VLOOKUP($A383,Data_Loss!$A$2:$V$1300,14,FALSE),0)</f>
        <v>0</v>
      </c>
      <c r="L383" s="353">
        <f>+IFERROR(VLOOKUP($A383,Data_Loss!$A$2:$V$1300,15,FALSE),0)</f>
        <v>0</v>
      </c>
      <c r="M383" s="353">
        <f>+IFERROR(VLOOKUP($A383,Data_Loss!$A$2:$V$1300,16,FALSE),0)</f>
        <v>0</v>
      </c>
      <c r="N383" s="353">
        <f>+IFERROR(VLOOKUP($A383,Data_Loss!$A$2:$V$1300,17,FALSE),0)</f>
        <v>0</v>
      </c>
      <c r="O383" s="353">
        <f>+IFERROR(VLOOKUP($A383,Data_Loss!$A$2:$V$1300,18,FALSE),0)</f>
        <v>0</v>
      </c>
      <c r="P383" s="353">
        <f>+IFERROR(VLOOKUP($A383,Data_Loss!$A$2:$V$1300,19,FALSE),0)</f>
        <v>0</v>
      </c>
      <c r="Q383" s="353">
        <f>+IFERROR(VLOOKUP($A383,Data_Loss!$A$2:$V$1300,20,FALSE),0)</f>
        <v>0</v>
      </c>
      <c r="R383" s="353">
        <f>+IFERROR(VLOOKUP($A383,Data_Loss!$A$2:$V$1300,21,FALSE),0)</f>
        <v>0</v>
      </c>
      <c r="S383" s="353">
        <f>+IFERROR(VLOOKUP($A383,Data_Loss!$A$2:$V$1300,22,FALSE),0)</f>
        <v>0</v>
      </c>
      <c r="T383" s="191">
        <f>+$I383*'10k &amp; MO'!C$6+$J383*'10k &amp; MO'!C$12+$K383*'10k &amp; MO'!C$18+$L383*'10k &amp; MO'!C$24+$M383*'10k &amp; MO'!C$30</f>
        <v>0</v>
      </c>
      <c r="U383" s="349">
        <f>+$I383*'10k &amp; MO'!D$6+$J383*'10k &amp; MO'!D$12+$K383*'10k &amp; MO'!D$18+$L383*'10k &amp; MO'!D$24+$M383*'10k &amp; MO'!D$30</f>
        <v>0</v>
      </c>
      <c r="V383" s="349">
        <f>+$I383*'10k &amp; MO'!E$6+$J383*'10k &amp; MO'!E$12+$K383*'10k &amp; MO'!E$18+$L383*'10k &amp; MO'!E$24+$M383*'10k &amp; MO'!E$30</f>
        <v>0</v>
      </c>
      <c r="W383" s="349">
        <f>+$I383*'10k &amp; MO'!F$6+$J383*'10k &amp; MO'!F$12+$K383*'10k &amp; MO'!F$18+$L383*'10k &amp; MO'!F$24+$M383*'10k &amp; MO'!F$30</f>
        <v>0</v>
      </c>
      <c r="X383" s="349">
        <f>+$I383*'10k &amp; MO'!G$6+$J383*'10k &amp; MO'!G$12+$K383*'10k &amp; MO'!G$18+$L383*'10k &amp; MO'!G$24+$M383*'10k &amp; MO'!G$30</f>
        <v>0</v>
      </c>
      <c r="Y383" s="349">
        <f>+$N383*'10k &amp; MO'!H$6+$O383*'10k &amp; MO'!H$12+$P383*'10k &amp; MO'!H$18+$Q383*'10k &amp; MO'!H$24+$R383*'10k &amp; MO'!H$30</f>
        <v>0</v>
      </c>
      <c r="Z383" s="349">
        <f>+$N383*'10k &amp; MO'!I$6+$O383*'10k &amp; MO'!I$12+$P383*'10k &amp; MO'!I$18+$Q383*'10k &amp; MO'!I$24+$R383*'10k &amp; MO'!I$30</f>
        <v>0</v>
      </c>
      <c r="AA383" s="349">
        <f>+$N383*'10k &amp; MO'!J$6+$O383*'10k &amp; MO'!J$12+$P383*'10k &amp; MO'!J$18+$Q383*'10k &amp; MO'!J$24+$R383*'10k &amp; MO'!J$30</f>
        <v>0</v>
      </c>
      <c r="AB383" s="349">
        <f>+$N383*'10k &amp; MO'!K$6+$O383*'10k &amp; MO'!K$12+$P383*'10k &amp; MO'!K$18+$Q383*'10k &amp; MO'!K$24+$R383*'10k &amp; MO'!K$30</f>
        <v>0</v>
      </c>
      <c r="AC383" s="349">
        <f>+$N383*'10k &amp; MO'!L$6+$O383*'10k &amp; MO'!L$12+$P383*'10k &amp; MO'!L$18+$Q383*'10k &amp; MO'!L$24+$R383*'10k &amp; MO'!L$30</f>
        <v>0</v>
      </c>
      <c r="AD383" s="350">
        <f>+S383*'10k &amp; MO'!O$6</f>
        <v>0</v>
      </c>
      <c r="AF383" s="192" t="str">
        <f t="shared" si="47"/>
        <v>4632017</v>
      </c>
      <c r="AG383" s="192">
        <f>+IFERROR(VLOOKUP($AF383,'Limited Loss'!$F$5:$P$124,AG$3,FALSE),0)</f>
        <v>0</v>
      </c>
      <c r="AH383" s="193">
        <f>+IFERROR(VLOOKUP($AF383,'Limited Loss'!$F$5:$P$124,AH$3,FALSE),0)</f>
        <v>0</v>
      </c>
      <c r="AI383" s="193">
        <f>+IFERROR(VLOOKUP($AF383,'Limited Loss'!$F$5:$P$124,AI$3,FALSE),0)</f>
        <v>0</v>
      </c>
      <c r="AJ383" s="193">
        <f>+IFERROR(VLOOKUP($AF383,'Limited Loss'!$F$5:$P$124,AJ$3,FALSE),0)</f>
        <v>0</v>
      </c>
      <c r="AK383" s="100">
        <f>+IFERROR(VLOOKUP($AF383,'Limited Loss'!$F$5:$P$124,AK$3,FALSE),0)</f>
        <v>0</v>
      </c>
      <c r="AL383" s="193">
        <f>+IFERROR(VLOOKUP($AF383,'Limited Loss'!$F$5:$P$124,AL$3,FALSE),0)</f>
        <v>0</v>
      </c>
      <c r="AM383" s="193">
        <f>+IFERROR(VLOOKUP($AF383,'Limited Loss'!$F$5:$P$124,AM$3,FALSE),0)</f>
        <v>0</v>
      </c>
      <c r="AN383" s="193">
        <f>+IFERROR(VLOOKUP($AF383,'Limited Loss'!$F$5:$P$124,AN$3,FALSE),0)</f>
        <v>0</v>
      </c>
      <c r="AO383" s="193">
        <f>+IFERROR(VLOOKUP($AF383,'Limited Loss'!$F$5:$P$124,AO$3,FALSE),0)</f>
        <v>0</v>
      </c>
      <c r="AP383" s="100">
        <f>+IFERROR(VLOOKUP($AF383,'Limited Loss'!$F$5:$P$124,AP$3,FALSE),0)</f>
        <v>0</v>
      </c>
      <c r="AQ383" s="353"/>
      <c r="AR383" s="331">
        <f t="shared" si="48"/>
        <v>463</v>
      </c>
      <c r="AS383" s="332">
        <f t="shared" si="48"/>
        <v>2017</v>
      </c>
      <c r="AT383" s="349">
        <f t="shared" si="53"/>
        <v>0</v>
      </c>
      <c r="AU383" s="349">
        <f t="shared" si="53"/>
        <v>0</v>
      </c>
      <c r="AV383" s="349">
        <f t="shared" si="53"/>
        <v>0</v>
      </c>
      <c r="AW383" s="349">
        <f t="shared" si="53"/>
        <v>0</v>
      </c>
      <c r="AX383" s="350">
        <f t="shared" si="53"/>
        <v>0</v>
      </c>
      <c r="AY383" s="349">
        <f t="shared" si="53"/>
        <v>0</v>
      </c>
      <c r="AZ383" s="349">
        <f t="shared" si="53"/>
        <v>0</v>
      </c>
      <c r="BA383" s="349">
        <f t="shared" si="53"/>
        <v>0</v>
      </c>
      <c r="BB383" s="349">
        <f t="shared" si="53"/>
        <v>0</v>
      </c>
      <c r="BC383" s="349">
        <f t="shared" si="53"/>
        <v>0</v>
      </c>
      <c r="BD383" s="350">
        <f t="shared" si="53"/>
        <v>0</v>
      </c>
      <c r="BE383" s="349">
        <f t="shared" si="50"/>
        <v>0</v>
      </c>
      <c r="BF383" s="375">
        <f t="shared" si="51"/>
        <v>0</v>
      </c>
      <c r="BG383" s="334">
        <f t="shared" si="52"/>
        <v>0</v>
      </c>
    </row>
    <row r="384" spans="1:59" x14ac:dyDescent="0.2">
      <c r="A384" s="326" t="str">
        <f t="shared" si="49"/>
        <v>4632018</v>
      </c>
      <c r="B384" s="331">
        <v>463</v>
      </c>
      <c r="C384" s="327">
        <v>2018</v>
      </c>
      <c r="D384" s="353">
        <f>+IFERROR(VLOOKUP($A384,Data_Loss!$A$2:$V$1180,6,FALSE),0)</f>
        <v>0</v>
      </c>
      <c r="E384" s="353">
        <f>+IFERROR(VLOOKUP($A384,Data_Loss!$A$2:$V$1180,7,FALSE),0)</f>
        <v>0</v>
      </c>
      <c r="F384" s="353">
        <f>+IFERROR(VLOOKUP($A384,Data_Loss!$A$2:$V$1180,8,FALSE),0)</f>
        <v>0</v>
      </c>
      <c r="G384" s="353">
        <f>+IFERROR(VLOOKUP($A384,Data_Loss!$A$2:$V$1180,9,FALSE),0)</f>
        <v>0</v>
      </c>
      <c r="H384" s="353">
        <f>+IFERROR(VLOOKUP($A384,Data_Loss!$A$2:$V$1180,10,FALSE),0)</f>
        <v>0</v>
      </c>
      <c r="I384" s="353">
        <f>+IFERROR(VLOOKUP($A384,Data_Loss!$A$2:$V$1300,12,FALSE),0)</f>
        <v>0</v>
      </c>
      <c r="J384" s="353">
        <f>+IFERROR(VLOOKUP($A384,Data_Loss!$A$2:$V$1300,13,FALSE),0)</f>
        <v>0</v>
      </c>
      <c r="K384" s="353">
        <f>+IFERROR(VLOOKUP($A384,Data_Loss!$A$2:$V$1300,14,FALSE),0)</f>
        <v>0</v>
      </c>
      <c r="L384" s="353">
        <f>+IFERROR(VLOOKUP($A384,Data_Loss!$A$2:$V$1300,15,FALSE),0)</f>
        <v>0</v>
      </c>
      <c r="M384" s="353">
        <f>+IFERROR(VLOOKUP($A384,Data_Loss!$A$2:$V$1300,16,FALSE),0)</f>
        <v>0</v>
      </c>
      <c r="N384" s="353">
        <f>+IFERROR(VLOOKUP($A384,Data_Loss!$A$2:$V$1300,17,FALSE),0)</f>
        <v>0</v>
      </c>
      <c r="O384" s="353">
        <f>+IFERROR(VLOOKUP($A384,Data_Loss!$A$2:$V$1300,18,FALSE),0)</f>
        <v>0</v>
      </c>
      <c r="P384" s="353">
        <f>+IFERROR(VLOOKUP($A384,Data_Loss!$A$2:$V$1300,19,FALSE),0)</f>
        <v>0</v>
      </c>
      <c r="Q384" s="353">
        <f>+IFERROR(VLOOKUP($A384,Data_Loss!$A$2:$V$1300,20,FALSE),0)</f>
        <v>0</v>
      </c>
      <c r="R384" s="353">
        <f>+IFERROR(VLOOKUP($A384,Data_Loss!$A$2:$V$1300,21,FALSE),0)</f>
        <v>0</v>
      </c>
      <c r="S384" s="353">
        <f>+IFERROR(VLOOKUP($A384,Data_Loss!$A$2:$V$1300,22,FALSE),0)</f>
        <v>0</v>
      </c>
      <c r="T384" s="191">
        <f>+$I384*'10k &amp; MO'!C$7+$J384*'10k &amp; MO'!C$13+$K384*'10k &amp; MO'!C$19+$L384*'10k &amp; MO'!C$25+$M384*'10k &amp; MO'!C$31</f>
        <v>0</v>
      </c>
      <c r="U384" s="349">
        <f>+$I384*'10k &amp; MO'!D$7+$J384*'10k &amp; MO'!D$13+$K384*'10k &amp; MO'!D$19+$L384*'10k &amp; MO'!D$25+$M384*'10k &amp; MO'!D$31</f>
        <v>0</v>
      </c>
      <c r="V384" s="349">
        <f>+$I384*'10k &amp; MO'!E$7+$J384*'10k &amp; MO'!E$13+$K384*'10k &amp; MO'!E$19+$L384*'10k &amp; MO'!E$25+$M384*'10k &amp; MO'!E$31</f>
        <v>0</v>
      </c>
      <c r="W384" s="349">
        <f>+$I384*'10k &amp; MO'!F$7+$J384*'10k &amp; MO'!F$13+$K384*'10k &amp; MO'!F$19+$L384*'10k &amp; MO'!F$25+$M384*'10k &amp; MO'!F$31</f>
        <v>0</v>
      </c>
      <c r="X384" s="349">
        <f>+$I384*'10k &amp; MO'!G$7+$J384*'10k &amp; MO'!G$13+$K384*'10k &amp; MO'!G$19+$L384*'10k &amp; MO'!G$25+$M384*'10k &amp; MO'!G$31</f>
        <v>0</v>
      </c>
      <c r="Y384" s="349">
        <f>+$N384*'10k &amp; MO'!H$7+$O384*'10k &amp; MO'!H$13+$P384*'10k &amp; MO'!H$19+$Q384*'10k &amp; MO'!H$25+$R384*'10k &amp; MO'!H$31</f>
        <v>0</v>
      </c>
      <c r="Z384" s="349">
        <f>+$N384*'10k &amp; MO'!I$7+$O384*'10k &amp; MO'!I$13+$P384*'10k &amp; MO'!I$19+$Q384*'10k &amp; MO'!I$25+$R384*'10k &amp; MO'!I$31</f>
        <v>0</v>
      </c>
      <c r="AA384" s="349">
        <f>+$N384*'10k &amp; MO'!J$7+$O384*'10k &amp; MO'!J$13+$P384*'10k &amp; MO'!J$19+$Q384*'10k &amp; MO'!J$25+$R384*'10k &amp; MO'!J$31</f>
        <v>0</v>
      </c>
      <c r="AB384" s="349">
        <f>+$N384*'10k &amp; MO'!K$7+$O384*'10k &amp; MO'!K$13+$P384*'10k &amp; MO'!K$19+$Q384*'10k &amp; MO'!K$25+$R384*'10k &amp; MO'!K$31</f>
        <v>0</v>
      </c>
      <c r="AC384" s="349">
        <f>+$N384*'10k &amp; MO'!L$7+$O384*'10k &amp; MO'!L$13+$P384*'10k &amp; MO'!L$19+$Q384*'10k &amp; MO'!L$25+$R384*'10k &amp; MO'!L$31</f>
        <v>0</v>
      </c>
      <c r="AD384" s="350">
        <f>+S384*'10k &amp; MO'!O$7</f>
        <v>0</v>
      </c>
      <c r="AF384" s="192" t="str">
        <f t="shared" si="47"/>
        <v>4632018</v>
      </c>
      <c r="AG384" s="192">
        <f>+IFERROR(VLOOKUP($AF384,'Limited Loss'!$F$5:$P$124,AG$3,FALSE),0)</f>
        <v>0</v>
      </c>
      <c r="AH384" s="193">
        <f>+IFERROR(VLOOKUP($AF384,'Limited Loss'!$F$5:$P$124,AH$3,FALSE),0)</f>
        <v>0</v>
      </c>
      <c r="AI384" s="193">
        <f>+IFERROR(VLOOKUP($AF384,'Limited Loss'!$F$5:$P$124,AI$3,FALSE),0)</f>
        <v>0</v>
      </c>
      <c r="AJ384" s="193">
        <f>+IFERROR(VLOOKUP($AF384,'Limited Loss'!$F$5:$P$124,AJ$3,FALSE),0)</f>
        <v>0</v>
      </c>
      <c r="AK384" s="100">
        <f>+IFERROR(VLOOKUP($AF384,'Limited Loss'!$F$5:$P$124,AK$3,FALSE),0)</f>
        <v>0</v>
      </c>
      <c r="AL384" s="193">
        <f>+IFERROR(VLOOKUP($AF384,'Limited Loss'!$F$5:$P$124,AL$3,FALSE),0)</f>
        <v>0</v>
      </c>
      <c r="AM384" s="193">
        <f>+IFERROR(VLOOKUP($AF384,'Limited Loss'!$F$5:$P$124,AM$3,FALSE),0)</f>
        <v>0</v>
      </c>
      <c r="AN384" s="193">
        <f>+IFERROR(VLOOKUP($AF384,'Limited Loss'!$F$5:$P$124,AN$3,FALSE),0)</f>
        <v>0</v>
      </c>
      <c r="AO384" s="193">
        <f>+IFERROR(VLOOKUP($AF384,'Limited Loss'!$F$5:$P$124,AO$3,FALSE),0)</f>
        <v>0</v>
      </c>
      <c r="AP384" s="100">
        <f>+IFERROR(VLOOKUP($AF384,'Limited Loss'!$F$5:$P$124,AP$3,FALSE),0)</f>
        <v>0</v>
      </c>
      <c r="AQ384" s="353"/>
      <c r="AR384" s="331">
        <f t="shared" si="48"/>
        <v>463</v>
      </c>
      <c r="AS384" s="332">
        <f t="shared" si="48"/>
        <v>2018</v>
      </c>
      <c r="AT384" s="349">
        <f t="shared" si="53"/>
        <v>0</v>
      </c>
      <c r="AU384" s="349">
        <f t="shared" si="53"/>
        <v>0</v>
      </c>
      <c r="AV384" s="349">
        <f t="shared" si="53"/>
        <v>0</v>
      </c>
      <c r="AW384" s="349">
        <f t="shared" si="53"/>
        <v>0</v>
      </c>
      <c r="AX384" s="350">
        <f t="shared" si="53"/>
        <v>0</v>
      </c>
      <c r="AY384" s="349">
        <f t="shared" si="53"/>
        <v>0</v>
      </c>
      <c r="AZ384" s="349">
        <f t="shared" si="53"/>
        <v>0</v>
      </c>
      <c r="BA384" s="349">
        <f t="shared" si="53"/>
        <v>0</v>
      </c>
      <c r="BB384" s="349">
        <f t="shared" si="53"/>
        <v>0</v>
      </c>
      <c r="BC384" s="349">
        <f t="shared" si="53"/>
        <v>0</v>
      </c>
      <c r="BD384" s="350">
        <f t="shared" si="53"/>
        <v>0</v>
      </c>
      <c r="BE384" s="349">
        <f t="shared" si="50"/>
        <v>0</v>
      </c>
      <c r="BF384" s="375">
        <f t="shared" si="51"/>
        <v>0</v>
      </c>
      <c r="BG384" s="334">
        <f t="shared" si="52"/>
        <v>0</v>
      </c>
    </row>
    <row r="385" spans="1:59" x14ac:dyDescent="0.2">
      <c r="A385" s="326" t="str">
        <f t="shared" si="49"/>
        <v>4642014</v>
      </c>
      <c r="B385" s="331">
        <v>464</v>
      </c>
      <c r="C385" s="327">
        <v>2014</v>
      </c>
      <c r="D385" s="353">
        <f>+IFERROR(VLOOKUP($A385,Data_Loss!$A$2:$V$1180,6,FALSE),0)</f>
        <v>0</v>
      </c>
      <c r="E385" s="353">
        <f>+IFERROR(VLOOKUP($A385,Data_Loss!$A$2:$V$1180,7,FALSE),0)</f>
        <v>0</v>
      </c>
      <c r="F385" s="353">
        <f>+IFERROR(VLOOKUP($A385,Data_Loss!$A$2:$V$1180,8,FALSE),0)</f>
        <v>0</v>
      </c>
      <c r="G385" s="353">
        <f>+IFERROR(VLOOKUP($A385,Data_Loss!$A$2:$V$1180,9,FALSE),0)</f>
        <v>0</v>
      </c>
      <c r="H385" s="353">
        <f>+IFERROR(VLOOKUP($A385,Data_Loss!$A$2:$V$1180,10,FALSE),0)</f>
        <v>0</v>
      </c>
      <c r="I385" s="353">
        <f>+IFERROR(VLOOKUP($A385,Data_Loss!$A$2:$V$1300,12,FALSE),0)</f>
        <v>0</v>
      </c>
      <c r="J385" s="353">
        <f>+IFERROR(VLOOKUP($A385,Data_Loss!$A$2:$V$1300,13,FALSE),0)</f>
        <v>0</v>
      </c>
      <c r="K385" s="353">
        <f>+IFERROR(VLOOKUP($A385,Data_Loss!$A$2:$V$1300,14,FALSE),0)</f>
        <v>0</v>
      </c>
      <c r="L385" s="353">
        <f>+IFERROR(VLOOKUP($A385,Data_Loss!$A$2:$V$1300,15,FALSE),0)</f>
        <v>0</v>
      </c>
      <c r="M385" s="353">
        <f>+IFERROR(VLOOKUP($A385,Data_Loss!$A$2:$V$1300,16,FALSE),0)</f>
        <v>0</v>
      </c>
      <c r="N385" s="353">
        <f>+IFERROR(VLOOKUP($A385,Data_Loss!$A$2:$V$1300,17,FALSE),0)</f>
        <v>0</v>
      </c>
      <c r="O385" s="353">
        <f>+IFERROR(VLOOKUP($A385,Data_Loss!$A$2:$V$1300,18,FALSE),0)</f>
        <v>0</v>
      </c>
      <c r="P385" s="353">
        <f>+IFERROR(VLOOKUP($A385,Data_Loss!$A$2:$V$1300,19,FALSE),0)</f>
        <v>0</v>
      </c>
      <c r="Q385" s="353">
        <f>+IFERROR(VLOOKUP($A385,Data_Loss!$A$2:$V$1300,20,FALSE),0)</f>
        <v>0</v>
      </c>
      <c r="R385" s="353">
        <f>+IFERROR(VLOOKUP($A385,Data_Loss!$A$2:$V$1300,21,FALSE),0)</f>
        <v>0</v>
      </c>
      <c r="S385" s="353">
        <f>+IFERROR(VLOOKUP($A385,Data_Loss!$A$2:$V$1300,22,FALSE),0)</f>
        <v>0</v>
      </c>
      <c r="T385" s="191">
        <f>+$I385*'10k &amp; MO'!C$3+$J385*'10k &amp; MO'!C$9+$K385*'10k &amp; MO'!C$15+$L385*'10k &amp; MO'!C$21+$M385*'10k &amp; MO'!C$27</f>
        <v>0</v>
      </c>
      <c r="U385" s="349">
        <f>+$I385*'10k &amp; MO'!D$3+$J385*'10k &amp; MO'!D$9+$K385*'10k &amp; MO'!D$15+$L385*'10k &amp; MO'!D$21+$M385*'10k &amp; MO'!D$27</f>
        <v>0</v>
      </c>
      <c r="V385" s="349">
        <f>+$I385*'10k &amp; MO'!E$3+$J385*'10k &amp; MO'!E$9+$K385*'10k &amp; MO'!E$15+$L385*'10k &amp; MO'!E$21+$M385*'10k &amp; MO'!E$27</f>
        <v>0</v>
      </c>
      <c r="W385" s="349">
        <f>+$I385*'10k &amp; MO'!F$3+$J385*'10k &amp; MO'!F$9+$K385*'10k &amp; MO'!F$15+$L385*'10k &amp; MO'!F$21+$M385*'10k &amp; MO'!F$27</f>
        <v>0</v>
      </c>
      <c r="X385" s="349">
        <f>+$I385*'10k &amp; MO'!G$3+$J385*'10k &amp; MO'!G$9+$K385*'10k &amp; MO'!G$15+$L385*'10k &amp; MO'!G$21+$M385*'10k &amp; MO'!G$27</f>
        <v>0</v>
      </c>
      <c r="Y385" s="349">
        <f>+$N385*'10k &amp; MO'!H$3+$O385*'10k &amp; MO'!H$9+$P385*'10k &amp; MO'!H$15+$Q385*'10k &amp; MO'!H$21+$R385*'10k &amp; MO'!H$27</f>
        <v>0</v>
      </c>
      <c r="Z385" s="349">
        <f>+$N385*'10k &amp; MO'!I$3+$O385*'10k &amp; MO'!I$9+$P385*'10k &amp; MO'!I$15+$Q385*'10k &amp; MO'!I$21+$R385*'10k &amp; MO'!I$27</f>
        <v>0</v>
      </c>
      <c r="AA385" s="349">
        <f>+$N385*'10k &amp; MO'!J$3+$O385*'10k &amp; MO'!J$9+$P385*'10k &amp; MO'!J$15+$Q385*'10k &amp; MO'!J$21+$R385*'10k &amp; MO'!J$27</f>
        <v>0</v>
      </c>
      <c r="AB385" s="349">
        <f>+$N385*'10k &amp; MO'!K$3+$O385*'10k &amp; MO'!K$9+$P385*'10k &amp; MO'!K$15+$Q385*'10k &amp; MO'!K$21+$R385*'10k &amp; MO'!K$27</f>
        <v>0</v>
      </c>
      <c r="AC385" s="349">
        <f>+$N385*'10k &amp; MO'!L$3+$O385*'10k &amp; MO'!L$9+$P385*'10k &amp; MO'!L$15+$Q385*'10k &amp; MO'!L$21+$R385*'10k &amp; MO'!L$27</f>
        <v>0</v>
      </c>
      <c r="AD385" s="350">
        <f>+S385*'10k &amp; MO'!O$3</f>
        <v>0</v>
      </c>
      <c r="AF385" s="192" t="str">
        <f t="shared" si="47"/>
        <v>4642014</v>
      </c>
      <c r="AG385" s="192">
        <f>+IFERROR(VLOOKUP($AF385,'Limited Loss'!$F$5:$P$124,AG$3,FALSE),0)</f>
        <v>0</v>
      </c>
      <c r="AH385" s="193">
        <f>+IFERROR(VLOOKUP($AF385,'Limited Loss'!$F$5:$P$124,AH$3,FALSE),0)</f>
        <v>0</v>
      </c>
      <c r="AI385" s="193">
        <f>+IFERROR(VLOOKUP($AF385,'Limited Loss'!$F$5:$P$124,AI$3,FALSE),0)</f>
        <v>0</v>
      </c>
      <c r="AJ385" s="193">
        <f>+IFERROR(VLOOKUP($AF385,'Limited Loss'!$F$5:$P$124,AJ$3,FALSE),0)</f>
        <v>0</v>
      </c>
      <c r="AK385" s="100">
        <f>+IFERROR(VLOOKUP($AF385,'Limited Loss'!$F$5:$P$124,AK$3,FALSE),0)</f>
        <v>0</v>
      </c>
      <c r="AL385" s="193">
        <f>+IFERROR(VLOOKUP($AF385,'Limited Loss'!$F$5:$P$124,AL$3,FALSE),0)</f>
        <v>0</v>
      </c>
      <c r="AM385" s="193">
        <f>+IFERROR(VLOOKUP($AF385,'Limited Loss'!$F$5:$P$124,AM$3,FALSE),0)</f>
        <v>0</v>
      </c>
      <c r="AN385" s="193">
        <f>+IFERROR(VLOOKUP($AF385,'Limited Loss'!$F$5:$P$124,AN$3,FALSE),0)</f>
        <v>0</v>
      </c>
      <c r="AO385" s="193">
        <f>+IFERROR(VLOOKUP($AF385,'Limited Loss'!$F$5:$P$124,AO$3,FALSE),0)</f>
        <v>0</v>
      </c>
      <c r="AP385" s="100">
        <f>+IFERROR(VLOOKUP($AF385,'Limited Loss'!$F$5:$P$124,AP$3,FALSE),0)</f>
        <v>0</v>
      </c>
      <c r="AQ385" s="353"/>
      <c r="AR385" s="331">
        <f t="shared" si="48"/>
        <v>464</v>
      </c>
      <c r="AS385" s="332">
        <f t="shared" si="48"/>
        <v>2014</v>
      </c>
      <c r="AT385" s="349">
        <f t="shared" si="53"/>
        <v>0</v>
      </c>
      <c r="AU385" s="349">
        <f t="shared" si="53"/>
        <v>0</v>
      </c>
      <c r="AV385" s="349">
        <f t="shared" si="53"/>
        <v>0</v>
      </c>
      <c r="AW385" s="349">
        <f t="shared" si="53"/>
        <v>0</v>
      </c>
      <c r="AX385" s="350">
        <f t="shared" si="53"/>
        <v>0</v>
      </c>
      <c r="AY385" s="349">
        <f t="shared" si="53"/>
        <v>0</v>
      </c>
      <c r="AZ385" s="349">
        <f t="shared" si="53"/>
        <v>0</v>
      </c>
      <c r="BA385" s="349">
        <f t="shared" si="53"/>
        <v>0</v>
      </c>
      <c r="BB385" s="349">
        <f t="shared" si="53"/>
        <v>0</v>
      </c>
      <c r="BC385" s="349">
        <f t="shared" si="53"/>
        <v>0</v>
      </c>
      <c r="BD385" s="350">
        <f t="shared" si="53"/>
        <v>0</v>
      </c>
      <c r="BE385" s="349">
        <f t="shared" si="50"/>
        <v>0</v>
      </c>
      <c r="BF385" s="375">
        <f t="shared" si="51"/>
        <v>0</v>
      </c>
      <c r="BG385" s="334">
        <f t="shared" si="52"/>
        <v>0</v>
      </c>
    </row>
    <row r="386" spans="1:59" x14ac:dyDescent="0.2">
      <c r="A386" s="326" t="str">
        <f t="shared" si="49"/>
        <v>4642015</v>
      </c>
      <c r="B386" s="331">
        <v>464</v>
      </c>
      <c r="C386" s="327">
        <v>2015</v>
      </c>
      <c r="D386" s="353">
        <f>+IFERROR(VLOOKUP($A386,Data_Loss!$A$2:$V$1180,6,FALSE),0)</f>
        <v>0</v>
      </c>
      <c r="E386" s="353">
        <f>+IFERROR(VLOOKUP($A386,Data_Loss!$A$2:$V$1180,7,FALSE),0)</f>
        <v>0</v>
      </c>
      <c r="F386" s="353">
        <f>+IFERROR(VLOOKUP($A386,Data_Loss!$A$2:$V$1180,8,FALSE),0)</f>
        <v>0</v>
      </c>
      <c r="G386" s="353">
        <f>+IFERROR(VLOOKUP($A386,Data_Loss!$A$2:$V$1180,9,FALSE),0)</f>
        <v>0</v>
      </c>
      <c r="H386" s="353">
        <f>+IFERROR(VLOOKUP($A386,Data_Loss!$A$2:$V$1180,10,FALSE),0)</f>
        <v>0</v>
      </c>
      <c r="I386" s="353">
        <f>+IFERROR(VLOOKUP($A386,Data_Loss!$A$2:$V$1300,12,FALSE),0)</f>
        <v>0</v>
      </c>
      <c r="J386" s="353">
        <f>+IFERROR(VLOOKUP($A386,Data_Loss!$A$2:$V$1300,13,FALSE),0)</f>
        <v>0</v>
      </c>
      <c r="K386" s="353">
        <f>+IFERROR(VLOOKUP($A386,Data_Loss!$A$2:$V$1300,14,FALSE),0)</f>
        <v>0</v>
      </c>
      <c r="L386" s="353">
        <f>+IFERROR(VLOOKUP($A386,Data_Loss!$A$2:$V$1300,15,FALSE),0)</f>
        <v>0</v>
      </c>
      <c r="M386" s="353">
        <f>+IFERROR(VLOOKUP($A386,Data_Loss!$A$2:$V$1300,16,FALSE),0)</f>
        <v>0</v>
      </c>
      <c r="N386" s="353">
        <f>+IFERROR(VLOOKUP($A386,Data_Loss!$A$2:$V$1300,17,FALSE),0)</f>
        <v>0</v>
      </c>
      <c r="O386" s="353">
        <f>+IFERROR(VLOOKUP($A386,Data_Loss!$A$2:$V$1300,18,FALSE),0)</f>
        <v>0</v>
      </c>
      <c r="P386" s="353">
        <f>+IFERROR(VLOOKUP($A386,Data_Loss!$A$2:$V$1300,19,FALSE),0)</f>
        <v>0</v>
      </c>
      <c r="Q386" s="353">
        <f>+IFERROR(VLOOKUP($A386,Data_Loss!$A$2:$V$1300,20,FALSE),0)</f>
        <v>0</v>
      </c>
      <c r="R386" s="353">
        <f>+IFERROR(VLOOKUP($A386,Data_Loss!$A$2:$V$1300,21,FALSE),0)</f>
        <v>0</v>
      </c>
      <c r="S386" s="353">
        <f>+IFERROR(VLOOKUP($A386,Data_Loss!$A$2:$V$1300,22,FALSE),0)</f>
        <v>0</v>
      </c>
      <c r="T386" s="191">
        <f>+$I386*'10k &amp; MO'!C$4+$J386*'10k &amp; MO'!C$10+$K386*'10k &amp; MO'!C$16+$L386*'10k &amp; MO'!C$22+$M386*'10k &amp; MO'!C$28</f>
        <v>0</v>
      </c>
      <c r="U386" s="349">
        <f>+$I386*'10k &amp; MO'!D$4+$J386*'10k &amp; MO'!D$10+$K386*'10k &amp; MO'!D$16+$L386*'10k &amp; MO'!D$22+$M386*'10k &amp; MO'!D$28</f>
        <v>0</v>
      </c>
      <c r="V386" s="349">
        <f>+$I386*'10k &amp; MO'!E$4+$J386*'10k &amp; MO'!E$10+$K386*'10k &amp; MO'!E$16+$L386*'10k &amp; MO'!E$22+$M386*'10k &amp; MO'!E$28</f>
        <v>0</v>
      </c>
      <c r="W386" s="349">
        <f>+$I386*'10k &amp; MO'!F$4+$J386*'10k &amp; MO'!F$10+$K386*'10k &amp; MO'!F$16+$L386*'10k &amp; MO'!F$22+$M386*'10k &amp; MO'!F$28</f>
        <v>0</v>
      </c>
      <c r="X386" s="349">
        <f>+$I386*'10k &amp; MO'!G$4+$J386*'10k &amp; MO'!G$10+$K386*'10k &amp; MO'!G$16+$L386*'10k &amp; MO'!G$22+$M386*'10k &amp; MO'!G$28</f>
        <v>0</v>
      </c>
      <c r="Y386" s="349">
        <f>+$N386*'10k &amp; MO'!H$4+$O386*'10k &amp; MO'!H$10+$P386*'10k &amp; MO'!H$16+$Q386*'10k &amp; MO'!H$22+$R386*'10k &amp; MO'!H$28</f>
        <v>0</v>
      </c>
      <c r="Z386" s="349">
        <f>+$N386*'10k &amp; MO'!I$4+$O386*'10k &amp; MO'!I$10+$P386*'10k &amp; MO'!I$16+$Q386*'10k &amp; MO'!I$22+$R386*'10k &amp; MO'!I$28</f>
        <v>0</v>
      </c>
      <c r="AA386" s="349">
        <f>+$N386*'10k &amp; MO'!J$4+$O386*'10k &amp; MO'!J$10+$P386*'10k &amp; MO'!J$16+$Q386*'10k &amp; MO'!J$22+$R386*'10k &amp; MO'!J$28</f>
        <v>0</v>
      </c>
      <c r="AB386" s="349">
        <f>+$N386*'10k &amp; MO'!K$4+$O386*'10k &amp; MO'!K$10+$P386*'10k &amp; MO'!K$16+$Q386*'10k &amp; MO'!K$22+$R386*'10k &amp; MO'!K$28</f>
        <v>0</v>
      </c>
      <c r="AC386" s="349">
        <f>+$N386*'10k &amp; MO'!L$4+$O386*'10k &amp; MO'!L$10+$P386*'10k &amp; MO'!L$16+$Q386*'10k &amp; MO'!L$22+$R386*'10k &amp; MO'!L$28</f>
        <v>0</v>
      </c>
      <c r="AD386" s="350">
        <f>+S386*'10k &amp; MO'!O$4</f>
        <v>0</v>
      </c>
      <c r="AF386" s="192" t="str">
        <f t="shared" si="47"/>
        <v>4642015</v>
      </c>
      <c r="AG386" s="192">
        <f>+IFERROR(VLOOKUP($AF386,'Limited Loss'!$F$5:$P$124,AG$3,FALSE),0)</f>
        <v>0</v>
      </c>
      <c r="AH386" s="193">
        <f>+IFERROR(VLOOKUP($AF386,'Limited Loss'!$F$5:$P$124,AH$3,FALSE),0)</f>
        <v>0</v>
      </c>
      <c r="AI386" s="193">
        <f>+IFERROR(VLOOKUP($AF386,'Limited Loss'!$F$5:$P$124,AI$3,FALSE),0)</f>
        <v>0</v>
      </c>
      <c r="AJ386" s="193">
        <f>+IFERROR(VLOOKUP($AF386,'Limited Loss'!$F$5:$P$124,AJ$3,FALSE),0)</f>
        <v>0</v>
      </c>
      <c r="AK386" s="100">
        <f>+IFERROR(VLOOKUP($AF386,'Limited Loss'!$F$5:$P$124,AK$3,FALSE),0)</f>
        <v>0</v>
      </c>
      <c r="AL386" s="193">
        <f>+IFERROR(VLOOKUP($AF386,'Limited Loss'!$F$5:$P$124,AL$3,FALSE),0)</f>
        <v>0</v>
      </c>
      <c r="AM386" s="193">
        <f>+IFERROR(VLOOKUP($AF386,'Limited Loss'!$F$5:$P$124,AM$3,FALSE),0)</f>
        <v>0</v>
      </c>
      <c r="AN386" s="193">
        <f>+IFERROR(VLOOKUP($AF386,'Limited Loss'!$F$5:$P$124,AN$3,FALSE),0)</f>
        <v>0</v>
      </c>
      <c r="AO386" s="193">
        <f>+IFERROR(VLOOKUP($AF386,'Limited Loss'!$F$5:$P$124,AO$3,FALSE),0)</f>
        <v>0</v>
      </c>
      <c r="AP386" s="100">
        <f>+IFERROR(VLOOKUP($AF386,'Limited Loss'!$F$5:$P$124,AP$3,FALSE),0)</f>
        <v>0</v>
      </c>
      <c r="AQ386" s="353"/>
      <c r="AR386" s="331">
        <f t="shared" si="48"/>
        <v>464</v>
      </c>
      <c r="AS386" s="332">
        <f t="shared" si="48"/>
        <v>2015</v>
      </c>
      <c r="AT386" s="349">
        <f t="shared" si="53"/>
        <v>0</v>
      </c>
      <c r="AU386" s="349">
        <f t="shared" si="53"/>
        <v>0</v>
      </c>
      <c r="AV386" s="349">
        <f t="shared" si="53"/>
        <v>0</v>
      </c>
      <c r="AW386" s="349">
        <f t="shared" si="53"/>
        <v>0</v>
      </c>
      <c r="AX386" s="350">
        <f t="shared" si="53"/>
        <v>0</v>
      </c>
      <c r="AY386" s="349">
        <f t="shared" si="53"/>
        <v>0</v>
      </c>
      <c r="AZ386" s="349">
        <f t="shared" si="53"/>
        <v>0</v>
      </c>
      <c r="BA386" s="349">
        <f t="shared" si="53"/>
        <v>0</v>
      </c>
      <c r="BB386" s="349">
        <f t="shared" si="53"/>
        <v>0</v>
      </c>
      <c r="BC386" s="349">
        <f t="shared" si="53"/>
        <v>0</v>
      </c>
      <c r="BD386" s="350">
        <f t="shared" si="53"/>
        <v>0</v>
      </c>
      <c r="BE386" s="349">
        <f t="shared" si="50"/>
        <v>0</v>
      </c>
      <c r="BF386" s="375">
        <f t="shared" si="51"/>
        <v>0</v>
      </c>
      <c r="BG386" s="334">
        <f t="shared" si="52"/>
        <v>0</v>
      </c>
    </row>
    <row r="387" spans="1:59" x14ac:dyDescent="0.2">
      <c r="A387" s="326" t="str">
        <f t="shared" si="49"/>
        <v>4642016</v>
      </c>
      <c r="B387" s="331">
        <v>464</v>
      </c>
      <c r="C387" s="327">
        <v>2016</v>
      </c>
      <c r="D387" s="353">
        <f>+IFERROR(VLOOKUP($A387,Data_Loss!$A$2:$V$1180,6,FALSE),0)</f>
        <v>0</v>
      </c>
      <c r="E387" s="353">
        <f>+IFERROR(VLOOKUP($A387,Data_Loss!$A$2:$V$1180,7,FALSE),0)</f>
        <v>0</v>
      </c>
      <c r="F387" s="353">
        <f>+IFERROR(VLOOKUP($A387,Data_Loss!$A$2:$V$1180,8,FALSE),0)</f>
        <v>0</v>
      </c>
      <c r="G387" s="353">
        <f>+IFERROR(VLOOKUP($A387,Data_Loss!$A$2:$V$1180,9,FALSE),0)</f>
        <v>0</v>
      </c>
      <c r="H387" s="353">
        <f>+IFERROR(VLOOKUP($A387,Data_Loss!$A$2:$V$1180,10,FALSE),0)</f>
        <v>0</v>
      </c>
      <c r="I387" s="353">
        <f>+IFERROR(VLOOKUP($A387,Data_Loss!$A$2:$V$1300,12,FALSE),0)</f>
        <v>0</v>
      </c>
      <c r="J387" s="353">
        <f>+IFERROR(VLOOKUP($A387,Data_Loss!$A$2:$V$1300,13,FALSE),0)</f>
        <v>0</v>
      </c>
      <c r="K387" s="353">
        <f>+IFERROR(VLOOKUP($A387,Data_Loss!$A$2:$V$1300,14,FALSE),0)</f>
        <v>0</v>
      </c>
      <c r="L387" s="353">
        <f>+IFERROR(VLOOKUP($A387,Data_Loss!$A$2:$V$1300,15,FALSE),0)</f>
        <v>0</v>
      </c>
      <c r="M387" s="353">
        <f>+IFERROR(VLOOKUP($A387,Data_Loss!$A$2:$V$1300,16,FALSE),0)</f>
        <v>0</v>
      </c>
      <c r="N387" s="353">
        <f>+IFERROR(VLOOKUP($A387,Data_Loss!$A$2:$V$1300,17,FALSE),0)</f>
        <v>0</v>
      </c>
      <c r="O387" s="353">
        <f>+IFERROR(VLOOKUP($A387,Data_Loss!$A$2:$V$1300,18,FALSE),0)</f>
        <v>0</v>
      </c>
      <c r="P387" s="353">
        <f>+IFERROR(VLOOKUP($A387,Data_Loss!$A$2:$V$1300,19,FALSE),0)</f>
        <v>0</v>
      </c>
      <c r="Q387" s="353">
        <f>+IFERROR(VLOOKUP($A387,Data_Loss!$A$2:$V$1300,20,FALSE),0)</f>
        <v>0</v>
      </c>
      <c r="R387" s="353">
        <f>+IFERROR(VLOOKUP($A387,Data_Loss!$A$2:$V$1300,21,FALSE),0)</f>
        <v>0</v>
      </c>
      <c r="S387" s="353">
        <f>+IFERROR(VLOOKUP($A387,Data_Loss!$A$2:$V$1300,22,FALSE),0)</f>
        <v>0</v>
      </c>
      <c r="T387" s="191">
        <f>+$I387*'10k &amp; MO'!C$5+$J387*'10k &amp; MO'!C$11+$K387*'10k &amp; MO'!C$17+$L387*'10k &amp; MO'!C$23+$M387*'10k &amp; MO'!C$29</f>
        <v>0</v>
      </c>
      <c r="U387" s="349">
        <f>+$I387*'10k &amp; MO'!D$5+$J387*'10k &amp; MO'!D$11+$K387*'10k &amp; MO'!D$17+$L387*'10k &amp; MO'!D$23+$M387*'10k &amp; MO'!D$29</f>
        <v>0</v>
      </c>
      <c r="V387" s="349">
        <f>+$I387*'10k &amp; MO'!E$5+$J387*'10k &amp; MO'!E$11+$K387*'10k &amp; MO'!E$17+$L387*'10k &amp; MO'!E$23+$M387*'10k &amp; MO'!E$29</f>
        <v>0</v>
      </c>
      <c r="W387" s="349">
        <f>+$I387*'10k &amp; MO'!F$5+$J387*'10k &amp; MO'!F$11+$K387*'10k &amp; MO'!F$17+$L387*'10k &amp; MO'!F$23+$M387*'10k &amp; MO'!F$29</f>
        <v>0</v>
      </c>
      <c r="X387" s="349">
        <f>+$I387*'10k &amp; MO'!G$5+$J387*'10k &amp; MO'!G$11+$K387*'10k &amp; MO'!G$17+$L387*'10k &amp; MO'!G$23+$M387*'10k &amp; MO'!G$29</f>
        <v>0</v>
      </c>
      <c r="Y387" s="349">
        <f>+$N387*'10k &amp; MO'!H$5+$O387*'10k &amp; MO'!H$11+$P387*'10k &amp; MO'!H$17+$Q387*'10k &amp; MO'!H$23+$R387*'10k &amp; MO'!H$29</f>
        <v>0</v>
      </c>
      <c r="Z387" s="349">
        <f>+$N387*'10k &amp; MO'!I$5+$O387*'10k &amp; MO'!I$11+$P387*'10k &amp; MO'!I$17+$Q387*'10k &amp; MO'!I$23+$R387*'10k &amp; MO'!I$29</f>
        <v>0</v>
      </c>
      <c r="AA387" s="349">
        <f>+$N387*'10k &amp; MO'!J$5+$O387*'10k &amp; MO'!J$11+$P387*'10k &amp; MO'!J$17+$Q387*'10k &amp; MO'!J$23+$R387*'10k &amp; MO'!J$29</f>
        <v>0</v>
      </c>
      <c r="AB387" s="349">
        <f>+$N387*'10k &amp; MO'!K$5+$O387*'10k &amp; MO'!K$11+$P387*'10k &amp; MO'!K$17+$Q387*'10k &amp; MO'!K$23+$R387*'10k &amp; MO'!K$29</f>
        <v>0</v>
      </c>
      <c r="AC387" s="349">
        <f>+$N387*'10k &amp; MO'!L$5+$O387*'10k &amp; MO'!L$11+$P387*'10k &amp; MO'!L$17+$Q387*'10k &amp; MO'!L$23+$R387*'10k &amp; MO'!L$29</f>
        <v>0</v>
      </c>
      <c r="AD387" s="350">
        <f>+S387*'10k &amp; MO'!O$5</f>
        <v>0</v>
      </c>
      <c r="AF387" s="192" t="str">
        <f t="shared" si="47"/>
        <v>4642016</v>
      </c>
      <c r="AG387" s="192">
        <f>+IFERROR(VLOOKUP($AF387,'Limited Loss'!$F$5:$P$124,AG$3,FALSE),0)</f>
        <v>0</v>
      </c>
      <c r="AH387" s="193">
        <f>+IFERROR(VLOOKUP($AF387,'Limited Loss'!$F$5:$P$124,AH$3,FALSE),0)</f>
        <v>0</v>
      </c>
      <c r="AI387" s="193">
        <f>+IFERROR(VLOOKUP($AF387,'Limited Loss'!$F$5:$P$124,AI$3,FALSE),0)</f>
        <v>0</v>
      </c>
      <c r="AJ387" s="193">
        <f>+IFERROR(VLOOKUP($AF387,'Limited Loss'!$F$5:$P$124,AJ$3,FALSE),0)</f>
        <v>0</v>
      </c>
      <c r="AK387" s="100">
        <f>+IFERROR(VLOOKUP($AF387,'Limited Loss'!$F$5:$P$124,AK$3,FALSE),0)</f>
        <v>0</v>
      </c>
      <c r="AL387" s="193">
        <f>+IFERROR(VLOOKUP($AF387,'Limited Loss'!$F$5:$P$124,AL$3,FALSE),0)</f>
        <v>0</v>
      </c>
      <c r="AM387" s="193">
        <f>+IFERROR(VLOOKUP($AF387,'Limited Loss'!$F$5:$P$124,AM$3,FALSE),0)</f>
        <v>0</v>
      </c>
      <c r="AN387" s="193">
        <f>+IFERROR(VLOOKUP($AF387,'Limited Loss'!$F$5:$P$124,AN$3,FALSE),0)</f>
        <v>0</v>
      </c>
      <c r="AO387" s="193">
        <f>+IFERROR(VLOOKUP($AF387,'Limited Loss'!$F$5:$P$124,AO$3,FALSE),0)</f>
        <v>0</v>
      </c>
      <c r="AP387" s="100">
        <f>+IFERROR(VLOOKUP($AF387,'Limited Loss'!$F$5:$P$124,AP$3,FALSE),0)</f>
        <v>0</v>
      </c>
      <c r="AQ387" s="353"/>
      <c r="AR387" s="331">
        <f t="shared" si="48"/>
        <v>464</v>
      </c>
      <c r="AS387" s="332">
        <f t="shared" si="48"/>
        <v>2016</v>
      </c>
      <c r="AT387" s="349">
        <f t="shared" si="53"/>
        <v>0</v>
      </c>
      <c r="AU387" s="349">
        <f t="shared" si="53"/>
        <v>0</v>
      </c>
      <c r="AV387" s="349">
        <f t="shared" si="53"/>
        <v>0</v>
      </c>
      <c r="AW387" s="349">
        <f t="shared" si="53"/>
        <v>0</v>
      </c>
      <c r="AX387" s="350">
        <f t="shared" si="53"/>
        <v>0</v>
      </c>
      <c r="AY387" s="349">
        <f t="shared" si="53"/>
        <v>0</v>
      </c>
      <c r="AZ387" s="349">
        <f t="shared" si="53"/>
        <v>0</v>
      </c>
      <c r="BA387" s="349">
        <f t="shared" si="53"/>
        <v>0</v>
      </c>
      <c r="BB387" s="349">
        <f t="shared" si="53"/>
        <v>0</v>
      </c>
      <c r="BC387" s="349">
        <f t="shared" si="53"/>
        <v>0</v>
      </c>
      <c r="BD387" s="350">
        <f t="shared" si="53"/>
        <v>0</v>
      </c>
      <c r="BE387" s="349">
        <f t="shared" si="50"/>
        <v>0</v>
      </c>
      <c r="BF387" s="375">
        <f t="shared" si="51"/>
        <v>0</v>
      </c>
      <c r="BG387" s="334">
        <f t="shared" si="52"/>
        <v>0</v>
      </c>
    </row>
    <row r="388" spans="1:59" x14ac:dyDescent="0.2">
      <c r="A388" s="326" t="str">
        <f t="shared" si="49"/>
        <v>4642017</v>
      </c>
      <c r="B388" s="331">
        <v>464</v>
      </c>
      <c r="C388" s="327">
        <v>2017</v>
      </c>
      <c r="D388" s="353">
        <f>+IFERROR(VLOOKUP($A388,Data_Loss!$A$2:$V$1180,6,FALSE),0)</f>
        <v>0</v>
      </c>
      <c r="E388" s="353">
        <f>+IFERROR(VLOOKUP($A388,Data_Loss!$A$2:$V$1180,7,FALSE),0)</f>
        <v>0</v>
      </c>
      <c r="F388" s="353">
        <f>+IFERROR(VLOOKUP($A388,Data_Loss!$A$2:$V$1180,8,FALSE),0)</f>
        <v>0</v>
      </c>
      <c r="G388" s="353">
        <f>+IFERROR(VLOOKUP($A388,Data_Loss!$A$2:$V$1180,9,FALSE),0)</f>
        <v>0</v>
      </c>
      <c r="H388" s="353">
        <f>+IFERROR(VLOOKUP($A388,Data_Loss!$A$2:$V$1180,10,FALSE),0)</f>
        <v>0</v>
      </c>
      <c r="I388" s="353">
        <f>+IFERROR(VLOOKUP($A388,Data_Loss!$A$2:$V$1300,12,FALSE),0)</f>
        <v>0</v>
      </c>
      <c r="J388" s="353">
        <f>+IFERROR(VLOOKUP($A388,Data_Loss!$A$2:$V$1300,13,FALSE),0)</f>
        <v>0</v>
      </c>
      <c r="K388" s="353">
        <f>+IFERROR(VLOOKUP($A388,Data_Loss!$A$2:$V$1300,14,FALSE),0)</f>
        <v>0</v>
      </c>
      <c r="L388" s="353">
        <f>+IFERROR(VLOOKUP($A388,Data_Loss!$A$2:$V$1300,15,FALSE),0)</f>
        <v>0</v>
      </c>
      <c r="M388" s="353">
        <f>+IFERROR(VLOOKUP($A388,Data_Loss!$A$2:$V$1300,16,FALSE),0)</f>
        <v>0</v>
      </c>
      <c r="N388" s="353">
        <f>+IFERROR(VLOOKUP($A388,Data_Loss!$A$2:$V$1300,17,FALSE),0)</f>
        <v>0</v>
      </c>
      <c r="O388" s="353">
        <f>+IFERROR(VLOOKUP($A388,Data_Loss!$A$2:$V$1300,18,FALSE),0)</f>
        <v>0</v>
      </c>
      <c r="P388" s="353">
        <f>+IFERROR(VLOOKUP($A388,Data_Loss!$A$2:$V$1300,19,FALSE),0)</f>
        <v>0</v>
      </c>
      <c r="Q388" s="353">
        <f>+IFERROR(VLOOKUP($A388,Data_Loss!$A$2:$V$1300,20,FALSE),0)</f>
        <v>0</v>
      </c>
      <c r="R388" s="353">
        <f>+IFERROR(VLOOKUP($A388,Data_Loss!$A$2:$V$1300,21,FALSE),0)</f>
        <v>0</v>
      </c>
      <c r="S388" s="353">
        <f>+IFERROR(VLOOKUP($A388,Data_Loss!$A$2:$V$1300,22,FALSE),0)</f>
        <v>5939</v>
      </c>
      <c r="T388" s="191">
        <f>+$I388*'10k &amp; MO'!C$6+$J388*'10k &amp; MO'!C$12+$K388*'10k &amp; MO'!C$18+$L388*'10k &amp; MO'!C$24+$M388*'10k &amp; MO'!C$30</f>
        <v>0</v>
      </c>
      <c r="U388" s="349">
        <f>+$I388*'10k &amp; MO'!D$6+$J388*'10k &amp; MO'!D$12+$K388*'10k &amp; MO'!D$18+$L388*'10k &amp; MO'!D$24+$M388*'10k &amp; MO'!D$30</f>
        <v>0</v>
      </c>
      <c r="V388" s="349">
        <f>+$I388*'10k &amp; MO'!E$6+$J388*'10k &amp; MO'!E$12+$K388*'10k &amp; MO'!E$18+$L388*'10k &amp; MO'!E$24+$M388*'10k &amp; MO'!E$30</f>
        <v>0</v>
      </c>
      <c r="W388" s="349">
        <f>+$I388*'10k &amp; MO'!F$6+$J388*'10k &amp; MO'!F$12+$K388*'10k &amp; MO'!F$18+$L388*'10k &amp; MO'!F$24+$M388*'10k &amp; MO'!F$30</f>
        <v>0</v>
      </c>
      <c r="X388" s="349">
        <f>+$I388*'10k &amp; MO'!G$6+$J388*'10k &amp; MO'!G$12+$K388*'10k &amp; MO'!G$18+$L388*'10k &amp; MO'!G$24+$M388*'10k &amp; MO'!G$30</f>
        <v>0</v>
      </c>
      <c r="Y388" s="349">
        <f>+$N388*'10k &amp; MO'!H$6+$O388*'10k &amp; MO'!H$12+$P388*'10k &amp; MO'!H$18+$Q388*'10k &amp; MO'!H$24+$R388*'10k &amp; MO'!H$30</f>
        <v>0</v>
      </c>
      <c r="Z388" s="349">
        <f>+$N388*'10k &amp; MO'!I$6+$O388*'10k &amp; MO'!I$12+$P388*'10k &amp; MO'!I$18+$Q388*'10k &amp; MO'!I$24+$R388*'10k &amp; MO'!I$30</f>
        <v>0</v>
      </c>
      <c r="AA388" s="349">
        <f>+$N388*'10k &amp; MO'!J$6+$O388*'10k &amp; MO'!J$12+$P388*'10k &amp; MO'!J$18+$Q388*'10k &amp; MO'!J$24+$R388*'10k &amp; MO'!J$30</f>
        <v>0</v>
      </c>
      <c r="AB388" s="349">
        <f>+$N388*'10k &amp; MO'!K$6+$O388*'10k &amp; MO'!K$12+$P388*'10k &amp; MO'!K$18+$Q388*'10k &amp; MO'!K$24+$R388*'10k &amp; MO'!K$30</f>
        <v>0</v>
      </c>
      <c r="AC388" s="349">
        <f>+$N388*'10k &amp; MO'!L$6+$O388*'10k &amp; MO'!L$12+$P388*'10k &amp; MO'!L$18+$Q388*'10k &amp; MO'!L$24+$R388*'10k &amp; MO'!L$30</f>
        <v>0</v>
      </c>
      <c r="AD388" s="350">
        <f>+S388*'10k &amp; MO'!O$6</f>
        <v>7993.8940000000002</v>
      </c>
      <c r="AF388" s="192" t="str">
        <f t="shared" si="47"/>
        <v>4642017</v>
      </c>
      <c r="AG388" s="192">
        <f>+IFERROR(VLOOKUP($AF388,'Limited Loss'!$F$5:$P$124,AG$3,FALSE),0)</f>
        <v>0</v>
      </c>
      <c r="AH388" s="193">
        <f>+IFERROR(VLOOKUP($AF388,'Limited Loss'!$F$5:$P$124,AH$3,FALSE),0)</f>
        <v>0</v>
      </c>
      <c r="AI388" s="193">
        <f>+IFERROR(VLOOKUP($AF388,'Limited Loss'!$F$5:$P$124,AI$3,FALSE),0)</f>
        <v>0</v>
      </c>
      <c r="AJ388" s="193">
        <f>+IFERROR(VLOOKUP($AF388,'Limited Loss'!$F$5:$P$124,AJ$3,FALSE),0)</f>
        <v>0</v>
      </c>
      <c r="AK388" s="100">
        <f>+IFERROR(VLOOKUP($AF388,'Limited Loss'!$F$5:$P$124,AK$3,FALSE),0)</f>
        <v>0</v>
      </c>
      <c r="AL388" s="193">
        <f>+IFERROR(VLOOKUP($AF388,'Limited Loss'!$F$5:$P$124,AL$3,FALSE),0)</f>
        <v>0</v>
      </c>
      <c r="AM388" s="193">
        <f>+IFERROR(VLOOKUP($AF388,'Limited Loss'!$F$5:$P$124,AM$3,FALSE),0)</f>
        <v>0</v>
      </c>
      <c r="AN388" s="193">
        <f>+IFERROR(VLOOKUP($AF388,'Limited Loss'!$F$5:$P$124,AN$3,FALSE),0)</f>
        <v>0</v>
      </c>
      <c r="AO388" s="193">
        <f>+IFERROR(VLOOKUP($AF388,'Limited Loss'!$F$5:$P$124,AO$3,FALSE),0)</f>
        <v>0</v>
      </c>
      <c r="AP388" s="100">
        <f>+IFERROR(VLOOKUP($AF388,'Limited Loss'!$F$5:$P$124,AP$3,FALSE),0)</f>
        <v>0</v>
      </c>
      <c r="AQ388" s="353"/>
      <c r="AR388" s="331">
        <f t="shared" si="48"/>
        <v>464</v>
      </c>
      <c r="AS388" s="332">
        <f t="shared" si="48"/>
        <v>2017</v>
      </c>
      <c r="AT388" s="349">
        <f t="shared" si="53"/>
        <v>0</v>
      </c>
      <c r="AU388" s="349">
        <f t="shared" si="53"/>
        <v>0</v>
      </c>
      <c r="AV388" s="349">
        <f t="shared" si="53"/>
        <v>0</v>
      </c>
      <c r="AW388" s="349">
        <f t="shared" si="53"/>
        <v>0</v>
      </c>
      <c r="AX388" s="350">
        <f t="shared" si="53"/>
        <v>0</v>
      </c>
      <c r="AY388" s="349">
        <f t="shared" si="53"/>
        <v>0</v>
      </c>
      <c r="AZ388" s="349">
        <f t="shared" si="53"/>
        <v>0</v>
      </c>
      <c r="BA388" s="349">
        <f t="shared" si="53"/>
        <v>0</v>
      </c>
      <c r="BB388" s="349">
        <f t="shared" si="53"/>
        <v>0</v>
      </c>
      <c r="BC388" s="349">
        <f t="shared" si="53"/>
        <v>0</v>
      </c>
      <c r="BD388" s="350">
        <f t="shared" si="53"/>
        <v>7993.8940000000002</v>
      </c>
      <c r="BE388" s="349">
        <f t="shared" si="50"/>
        <v>0</v>
      </c>
      <c r="BF388" s="375">
        <f t="shared" si="51"/>
        <v>0</v>
      </c>
      <c r="BG388" s="334">
        <f t="shared" si="52"/>
        <v>7993.8940000000002</v>
      </c>
    </row>
    <row r="389" spans="1:59" x14ac:dyDescent="0.2">
      <c r="A389" s="326" t="str">
        <f t="shared" si="49"/>
        <v>4642018</v>
      </c>
      <c r="B389" s="331">
        <v>464</v>
      </c>
      <c r="C389" s="327">
        <v>2018</v>
      </c>
      <c r="D389" s="353">
        <f>+IFERROR(VLOOKUP($A389,Data_Loss!$A$2:$V$1180,6,FALSE),0)</f>
        <v>0</v>
      </c>
      <c r="E389" s="353">
        <f>+IFERROR(VLOOKUP($A389,Data_Loss!$A$2:$V$1180,7,FALSE),0)</f>
        <v>0</v>
      </c>
      <c r="F389" s="353">
        <f>+IFERROR(VLOOKUP($A389,Data_Loss!$A$2:$V$1180,8,FALSE),0)</f>
        <v>0</v>
      </c>
      <c r="G389" s="353">
        <f>+IFERROR(VLOOKUP($A389,Data_Loss!$A$2:$V$1180,9,FALSE),0)</f>
        <v>0</v>
      </c>
      <c r="H389" s="353">
        <f>+IFERROR(VLOOKUP($A389,Data_Loss!$A$2:$V$1180,10,FALSE),0)</f>
        <v>0</v>
      </c>
      <c r="I389" s="353">
        <f>+IFERROR(VLOOKUP($A389,Data_Loss!$A$2:$V$1300,12,FALSE),0)</f>
        <v>0</v>
      </c>
      <c r="J389" s="353">
        <f>+IFERROR(VLOOKUP($A389,Data_Loss!$A$2:$V$1300,13,FALSE),0)</f>
        <v>0</v>
      </c>
      <c r="K389" s="353">
        <f>+IFERROR(VLOOKUP($A389,Data_Loss!$A$2:$V$1300,14,FALSE),0)</f>
        <v>0</v>
      </c>
      <c r="L389" s="353">
        <f>+IFERROR(VLOOKUP($A389,Data_Loss!$A$2:$V$1300,15,FALSE),0)</f>
        <v>0</v>
      </c>
      <c r="M389" s="353">
        <f>+IFERROR(VLOOKUP($A389,Data_Loss!$A$2:$V$1300,16,FALSE),0)</f>
        <v>0</v>
      </c>
      <c r="N389" s="353">
        <f>+IFERROR(VLOOKUP($A389,Data_Loss!$A$2:$V$1300,17,FALSE),0)</f>
        <v>0</v>
      </c>
      <c r="O389" s="353">
        <f>+IFERROR(VLOOKUP($A389,Data_Loss!$A$2:$V$1300,18,FALSE),0)</f>
        <v>0</v>
      </c>
      <c r="P389" s="353">
        <f>+IFERROR(VLOOKUP($A389,Data_Loss!$A$2:$V$1300,19,FALSE),0)</f>
        <v>0</v>
      </c>
      <c r="Q389" s="353">
        <f>+IFERROR(VLOOKUP($A389,Data_Loss!$A$2:$V$1300,20,FALSE),0)</f>
        <v>0</v>
      </c>
      <c r="R389" s="353">
        <f>+IFERROR(VLOOKUP($A389,Data_Loss!$A$2:$V$1300,21,FALSE),0)</f>
        <v>0</v>
      </c>
      <c r="S389" s="353">
        <f>+IFERROR(VLOOKUP($A389,Data_Loss!$A$2:$V$1300,22,FALSE),0)</f>
        <v>197</v>
      </c>
      <c r="T389" s="191">
        <f>+$I389*'10k &amp; MO'!C$7+$J389*'10k &amp; MO'!C$13+$K389*'10k &amp; MO'!C$19+$L389*'10k &amp; MO'!C$25+$M389*'10k &amp; MO'!C$31</f>
        <v>0</v>
      </c>
      <c r="U389" s="349">
        <f>+$I389*'10k &amp; MO'!D$7+$J389*'10k &amp; MO'!D$13+$K389*'10k &amp; MO'!D$19+$L389*'10k &amp; MO'!D$25+$M389*'10k &amp; MO'!D$31</f>
        <v>0</v>
      </c>
      <c r="V389" s="349">
        <f>+$I389*'10k &amp; MO'!E$7+$J389*'10k &amp; MO'!E$13+$K389*'10k &amp; MO'!E$19+$L389*'10k &amp; MO'!E$25+$M389*'10k &amp; MO'!E$31</f>
        <v>0</v>
      </c>
      <c r="W389" s="349">
        <f>+$I389*'10k &amp; MO'!F$7+$J389*'10k &amp; MO'!F$13+$K389*'10k &amp; MO'!F$19+$L389*'10k &amp; MO'!F$25+$M389*'10k &amp; MO'!F$31</f>
        <v>0</v>
      </c>
      <c r="X389" s="349">
        <f>+$I389*'10k &amp; MO'!G$7+$J389*'10k &amp; MO'!G$13+$K389*'10k &amp; MO'!G$19+$L389*'10k &amp; MO'!G$25+$M389*'10k &amp; MO'!G$31</f>
        <v>0</v>
      </c>
      <c r="Y389" s="349">
        <f>+$N389*'10k &amp; MO'!H$7+$O389*'10k &amp; MO'!H$13+$P389*'10k &amp; MO'!H$19+$Q389*'10k &amp; MO'!H$25+$R389*'10k &amp; MO'!H$31</f>
        <v>0</v>
      </c>
      <c r="Z389" s="349">
        <f>+$N389*'10k &amp; MO'!I$7+$O389*'10k &amp; MO'!I$13+$P389*'10k &amp; MO'!I$19+$Q389*'10k &amp; MO'!I$25+$R389*'10k &amp; MO'!I$31</f>
        <v>0</v>
      </c>
      <c r="AA389" s="349">
        <f>+$N389*'10k &amp; MO'!J$7+$O389*'10k &amp; MO'!J$13+$P389*'10k &amp; MO'!J$19+$Q389*'10k &amp; MO'!J$25+$R389*'10k &amp; MO'!J$31</f>
        <v>0</v>
      </c>
      <c r="AB389" s="349">
        <f>+$N389*'10k &amp; MO'!K$7+$O389*'10k &amp; MO'!K$13+$P389*'10k &amp; MO'!K$19+$Q389*'10k &amp; MO'!K$25+$R389*'10k &amp; MO'!K$31</f>
        <v>0</v>
      </c>
      <c r="AC389" s="349">
        <f>+$N389*'10k &amp; MO'!L$7+$O389*'10k &amp; MO'!L$13+$P389*'10k &amp; MO'!L$19+$Q389*'10k &amp; MO'!L$25+$R389*'10k &amp; MO'!L$31</f>
        <v>0</v>
      </c>
      <c r="AD389" s="350">
        <f>+S389*'10k &amp; MO'!O$7</f>
        <v>261.22200000000004</v>
      </c>
      <c r="AF389" s="192" t="str">
        <f t="shared" ref="AF389:AF452" si="54">+B389&amp;C389</f>
        <v>4642018</v>
      </c>
      <c r="AG389" s="192">
        <f>+IFERROR(VLOOKUP($AF389,'Limited Loss'!$F$5:$P$124,AG$3,FALSE),0)</f>
        <v>0</v>
      </c>
      <c r="AH389" s="193">
        <f>+IFERROR(VLOOKUP($AF389,'Limited Loss'!$F$5:$P$124,AH$3,FALSE),0)</f>
        <v>0</v>
      </c>
      <c r="AI389" s="193">
        <f>+IFERROR(VLOOKUP($AF389,'Limited Loss'!$F$5:$P$124,AI$3,FALSE),0)</f>
        <v>0</v>
      </c>
      <c r="AJ389" s="193">
        <f>+IFERROR(VLOOKUP($AF389,'Limited Loss'!$F$5:$P$124,AJ$3,FALSE),0)</f>
        <v>0</v>
      </c>
      <c r="AK389" s="100">
        <f>+IFERROR(VLOOKUP($AF389,'Limited Loss'!$F$5:$P$124,AK$3,FALSE),0)</f>
        <v>0</v>
      </c>
      <c r="AL389" s="193">
        <f>+IFERROR(VLOOKUP($AF389,'Limited Loss'!$F$5:$P$124,AL$3,FALSE),0)</f>
        <v>0</v>
      </c>
      <c r="AM389" s="193">
        <f>+IFERROR(VLOOKUP($AF389,'Limited Loss'!$F$5:$P$124,AM$3,FALSE),0)</f>
        <v>0</v>
      </c>
      <c r="AN389" s="193">
        <f>+IFERROR(VLOOKUP($AF389,'Limited Loss'!$F$5:$P$124,AN$3,FALSE),0)</f>
        <v>0</v>
      </c>
      <c r="AO389" s="193">
        <f>+IFERROR(VLOOKUP($AF389,'Limited Loss'!$F$5:$P$124,AO$3,FALSE),0)</f>
        <v>0</v>
      </c>
      <c r="AP389" s="100">
        <f>+IFERROR(VLOOKUP($AF389,'Limited Loss'!$F$5:$P$124,AP$3,FALSE),0)</f>
        <v>0</v>
      </c>
      <c r="AQ389" s="353"/>
      <c r="AR389" s="331">
        <f t="shared" ref="AR389:AS452" si="55">+B389</f>
        <v>464</v>
      </c>
      <c r="AS389" s="332">
        <f t="shared" si="55"/>
        <v>2018</v>
      </c>
      <c r="AT389" s="349">
        <f t="shared" si="53"/>
        <v>0</v>
      </c>
      <c r="AU389" s="349">
        <f t="shared" si="53"/>
        <v>0</v>
      </c>
      <c r="AV389" s="349">
        <f t="shared" si="53"/>
        <v>0</v>
      </c>
      <c r="AW389" s="349">
        <f t="shared" si="53"/>
        <v>0</v>
      </c>
      <c r="AX389" s="350">
        <f t="shared" si="53"/>
        <v>0</v>
      </c>
      <c r="AY389" s="349">
        <f t="shared" si="53"/>
        <v>0</v>
      </c>
      <c r="AZ389" s="349">
        <f t="shared" si="53"/>
        <v>0</v>
      </c>
      <c r="BA389" s="349">
        <f t="shared" si="53"/>
        <v>0</v>
      </c>
      <c r="BB389" s="349">
        <f t="shared" si="53"/>
        <v>0</v>
      </c>
      <c r="BC389" s="349">
        <f t="shared" si="53"/>
        <v>0</v>
      </c>
      <c r="BD389" s="350">
        <f t="shared" si="53"/>
        <v>261.22200000000004</v>
      </c>
      <c r="BE389" s="349">
        <f t="shared" si="50"/>
        <v>0</v>
      </c>
      <c r="BF389" s="375">
        <f t="shared" si="51"/>
        <v>0</v>
      </c>
      <c r="BG389" s="334">
        <f t="shared" si="52"/>
        <v>261.22200000000004</v>
      </c>
    </row>
    <row r="390" spans="1:59" x14ac:dyDescent="0.2">
      <c r="A390" s="326" t="str">
        <f t="shared" ref="A390:A453" si="56">+B390&amp;C390</f>
        <v>4652014</v>
      </c>
      <c r="B390" s="331">
        <v>465</v>
      </c>
      <c r="C390" s="327">
        <v>2014</v>
      </c>
      <c r="D390" s="353">
        <f>+IFERROR(VLOOKUP($A390,Data_Loss!$A$2:$V$1180,6,FALSE),0)</f>
        <v>0</v>
      </c>
      <c r="E390" s="353">
        <f>+IFERROR(VLOOKUP($A390,Data_Loss!$A$2:$V$1180,7,FALSE),0)</f>
        <v>0</v>
      </c>
      <c r="F390" s="353">
        <f>+IFERROR(VLOOKUP($A390,Data_Loss!$A$2:$V$1180,8,FALSE),0)</f>
        <v>0</v>
      </c>
      <c r="G390" s="353">
        <f>+IFERROR(VLOOKUP($A390,Data_Loss!$A$2:$V$1180,9,FALSE),0)</f>
        <v>0</v>
      </c>
      <c r="H390" s="353">
        <f>+IFERROR(VLOOKUP($A390,Data_Loss!$A$2:$V$1180,10,FALSE),0)</f>
        <v>0</v>
      </c>
      <c r="I390" s="353">
        <f>+IFERROR(VLOOKUP($A390,Data_Loss!$A$2:$V$1300,12,FALSE),0)</f>
        <v>0</v>
      </c>
      <c r="J390" s="353">
        <f>+IFERROR(VLOOKUP($A390,Data_Loss!$A$2:$V$1300,13,FALSE),0)</f>
        <v>0</v>
      </c>
      <c r="K390" s="353">
        <f>+IFERROR(VLOOKUP($A390,Data_Loss!$A$2:$V$1300,14,FALSE),0)</f>
        <v>0</v>
      </c>
      <c r="L390" s="353">
        <f>+IFERROR(VLOOKUP($A390,Data_Loss!$A$2:$V$1300,15,FALSE),0)</f>
        <v>0</v>
      </c>
      <c r="M390" s="353">
        <f>+IFERROR(VLOOKUP($A390,Data_Loss!$A$2:$V$1300,16,FALSE),0)</f>
        <v>0</v>
      </c>
      <c r="N390" s="353">
        <f>+IFERROR(VLOOKUP($A390,Data_Loss!$A$2:$V$1300,17,FALSE),0)</f>
        <v>0</v>
      </c>
      <c r="O390" s="353">
        <f>+IFERROR(VLOOKUP($A390,Data_Loss!$A$2:$V$1300,18,FALSE),0)</f>
        <v>0</v>
      </c>
      <c r="P390" s="353">
        <f>+IFERROR(VLOOKUP($A390,Data_Loss!$A$2:$V$1300,19,FALSE),0)</f>
        <v>0</v>
      </c>
      <c r="Q390" s="353">
        <f>+IFERROR(VLOOKUP($A390,Data_Loss!$A$2:$V$1300,20,FALSE),0)</f>
        <v>0</v>
      </c>
      <c r="R390" s="353">
        <f>+IFERROR(VLOOKUP($A390,Data_Loss!$A$2:$V$1300,21,FALSE),0)</f>
        <v>0</v>
      </c>
      <c r="S390" s="353">
        <f>+IFERROR(VLOOKUP($A390,Data_Loss!$A$2:$V$1300,22,FALSE),0)</f>
        <v>0</v>
      </c>
      <c r="T390" s="191">
        <f>+$I390*'10k &amp; MO'!C$3+$J390*'10k &amp; MO'!C$9+$K390*'10k &amp; MO'!C$15+$L390*'10k &amp; MO'!C$21+$M390*'10k &amp; MO'!C$27</f>
        <v>0</v>
      </c>
      <c r="U390" s="349">
        <f>+$I390*'10k &amp; MO'!D$3+$J390*'10k &amp; MO'!D$9+$K390*'10k &amp; MO'!D$15+$L390*'10k &amp; MO'!D$21+$M390*'10k &amp; MO'!D$27</f>
        <v>0</v>
      </c>
      <c r="V390" s="349">
        <f>+$I390*'10k &amp; MO'!E$3+$J390*'10k &amp; MO'!E$9+$K390*'10k &amp; MO'!E$15+$L390*'10k &amp; MO'!E$21+$M390*'10k &amp; MO'!E$27</f>
        <v>0</v>
      </c>
      <c r="W390" s="349">
        <f>+$I390*'10k &amp; MO'!F$3+$J390*'10k &amp; MO'!F$9+$K390*'10k &amp; MO'!F$15+$L390*'10k &amp; MO'!F$21+$M390*'10k &amp; MO'!F$27</f>
        <v>0</v>
      </c>
      <c r="X390" s="349">
        <f>+$I390*'10k &amp; MO'!G$3+$J390*'10k &amp; MO'!G$9+$K390*'10k &amp; MO'!G$15+$L390*'10k &amp; MO'!G$21+$M390*'10k &amp; MO'!G$27</f>
        <v>0</v>
      </c>
      <c r="Y390" s="349">
        <f>+$N390*'10k &amp; MO'!H$3+$O390*'10k &amp; MO'!H$9+$P390*'10k &amp; MO'!H$15+$Q390*'10k &amp; MO'!H$21+$R390*'10k &amp; MO'!H$27</f>
        <v>0</v>
      </c>
      <c r="Z390" s="349">
        <f>+$N390*'10k &amp; MO'!I$3+$O390*'10k &amp; MO'!I$9+$P390*'10k &amp; MO'!I$15+$Q390*'10k &amp; MO'!I$21+$R390*'10k &amp; MO'!I$27</f>
        <v>0</v>
      </c>
      <c r="AA390" s="349">
        <f>+$N390*'10k &amp; MO'!J$3+$O390*'10k &amp; MO'!J$9+$P390*'10k &amp; MO'!J$15+$Q390*'10k &amp; MO'!J$21+$R390*'10k &amp; MO'!J$27</f>
        <v>0</v>
      </c>
      <c r="AB390" s="349">
        <f>+$N390*'10k &amp; MO'!K$3+$O390*'10k &amp; MO'!K$9+$P390*'10k &amp; MO'!K$15+$Q390*'10k &amp; MO'!K$21+$R390*'10k &amp; MO'!K$27</f>
        <v>0</v>
      </c>
      <c r="AC390" s="349">
        <f>+$N390*'10k &amp; MO'!L$3+$O390*'10k &amp; MO'!L$9+$P390*'10k &amp; MO'!L$15+$Q390*'10k &amp; MO'!L$21+$R390*'10k &amp; MO'!L$27</f>
        <v>0</v>
      </c>
      <c r="AD390" s="350">
        <f>+S390*'10k &amp; MO'!O$3</f>
        <v>0</v>
      </c>
      <c r="AF390" s="192" t="str">
        <f t="shared" si="54"/>
        <v>4652014</v>
      </c>
      <c r="AG390" s="192">
        <f>+IFERROR(VLOOKUP($AF390,'Limited Loss'!$F$5:$P$124,AG$3,FALSE),0)</f>
        <v>0</v>
      </c>
      <c r="AH390" s="193">
        <f>+IFERROR(VLOOKUP($AF390,'Limited Loss'!$F$5:$P$124,AH$3,FALSE),0)</f>
        <v>0</v>
      </c>
      <c r="AI390" s="193">
        <f>+IFERROR(VLOOKUP($AF390,'Limited Loss'!$F$5:$P$124,AI$3,FALSE),0)</f>
        <v>0</v>
      </c>
      <c r="AJ390" s="193">
        <f>+IFERROR(VLOOKUP($AF390,'Limited Loss'!$F$5:$P$124,AJ$3,FALSE),0)</f>
        <v>0</v>
      </c>
      <c r="AK390" s="100">
        <f>+IFERROR(VLOOKUP($AF390,'Limited Loss'!$F$5:$P$124,AK$3,FALSE),0)</f>
        <v>0</v>
      </c>
      <c r="AL390" s="193">
        <f>+IFERROR(VLOOKUP($AF390,'Limited Loss'!$F$5:$P$124,AL$3,FALSE),0)</f>
        <v>0</v>
      </c>
      <c r="AM390" s="193">
        <f>+IFERROR(VLOOKUP($AF390,'Limited Loss'!$F$5:$P$124,AM$3,FALSE),0)</f>
        <v>0</v>
      </c>
      <c r="AN390" s="193">
        <f>+IFERROR(VLOOKUP($AF390,'Limited Loss'!$F$5:$P$124,AN$3,FALSE),0)</f>
        <v>0</v>
      </c>
      <c r="AO390" s="193">
        <f>+IFERROR(VLOOKUP($AF390,'Limited Loss'!$F$5:$P$124,AO$3,FALSE),0)</f>
        <v>0</v>
      </c>
      <c r="AP390" s="100">
        <f>+IFERROR(VLOOKUP($AF390,'Limited Loss'!$F$5:$P$124,AP$3,FALSE),0)</f>
        <v>0</v>
      </c>
      <c r="AQ390" s="353"/>
      <c r="AR390" s="331">
        <f t="shared" si="55"/>
        <v>465</v>
      </c>
      <c r="AS390" s="332">
        <f t="shared" si="55"/>
        <v>2014</v>
      </c>
      <c r="AT390" s="349">
        <f t="shared" si="53"/>
        <v>0</v>
      </c>
      <c r="AU390" s="349">
        <f t="shared" si="53"/>
        <v>0</v>
      </c>
      <c r="AV390" s="349">
        <f t="shared" si="53"/>
        <v>0</v>
      </c>
      <c r="AW390" s="349">
        <f t="shared" si="53"/>
        <v>0</v>
      </c>
      <c r="AX390" s="350">
        <f t="shared" si="53"/>
        <v>0</v>
      </c>
      <c r="AY390" s="349">
        <f t="shared" si="53"/>
        <v>0</v>
      </c>
      <c r="AZ390" s="349">
        <f t="shared" si="53"/>
        <v>0</v>
      </c>
      <c r="BA390" s="349">
        <f t="shared" si="53"/>
        <v>0</v>
      </c>
      <c r="BB390" s="349">
        <f t="shared" si="53"/>
        <v>0</v>
      </c>
      <c r="BC390" s="349">
        <f t="shared" si="53"/>
        <v>0</v>
      </c>
      <c r="BD390" s="350">
        <f t="shared" si="53"/>
        <v>0</v>
      </c>
      <c r="BE390" s="349">
        <f t="shared" ref="BE390:BE453" si="57">+AT390+AU390+AV390+AY390+AZ390+BA390</f>
        <v>0</v>
      </c>
      <c r="BF390" s="375">
        <f t="shared" ref="BF390:BF453" si="58">+AW390+AX390+BB390+BC390</f>
        <v>0</v>
      </c>
      <c r="BG390" s="334">
        <f t="shared" ref="BG390:BG453" si="59">+BD390</f>
        <v>0</v>
      </c>
    </row>
    <row r="391" spans="1:59" x14ac:dyDescent="0.2">
      <c r="A391" s="326" t="str">
        <f t="shared" si="56"/>
        <v>4652015</v>
      </c>
      <c r="B391" s="331">
        <v>465</v>
      </c>
      <c r="C391" s="327">
        <v>2015</v>
      </c>
      <c r="D391" s="353">
        <f>+IFERROR(VLOOKUP($A391,Data_Loss!$A$2:$V$1180,6,FALSE),0)</f>
        <v>0</v>
      </c>
      <c r="E391" s="353">
        <f>+IFERROR(VLOOKUP($A391,Data_Loss!$A$2:$V$1180,7,FALSE),0)</f>
        <v>0</v>
      </c>
      <c r="F391" s="353">
        <f>+IFERROR(VLOOKUP($A391,Data_Loss!$A$2:$V$1180,8,FALSE),0)</f>
        <v>0</v>
      </c>
      <c r="G391" s="353">
        <f>+IFERROR(VLOOKUP($A391,Data_Loss!$A$2:$V$1180,9,FALSE),0)</f>
        <v>0</v>
      </c>
      <c r="H391" s="353">
        <f>+IFERROR(VLOOKUP($A391,Data_Loss!$A$2:$V$1180,10,FALSE),0)</f>
        <v>0</v>
      </c>
      <c r="I391" s="353">
        <f>+IFERROR(VLOOKUP($A391,Data_Loss!$A$2:$V$1300,12,FALSE),0)</f>
        <v>0</v>
      </c>
      <c r="J391" s="353">
        <f>+IFERROR(VLOOKUP($A391,Data_Loss!$A$2:$V$1300,13,FALSE),0)</f>
        <v>0</v>
      </c>
      <c r="K391" s="353">
        <f>+IFERROR(VLOOKUP($A391,Data_Loss!$A$2:$V$1300,14,FALSE),0)</f>
        <v>0</v>
      </c>
      <c r="L391" s="353">
        <f>+IFERROR(VLOOKUP($A391,Data_Loss!$A$2:$V$1300,15,FALSE),0)</f>
        <v>0</v>
      </c>
      <c r="M391" s="353">
        <f>+IFERROR(VLOOKUP($A391,Data_Loss!$A$2:$V$1300,16,FALSE),0)</f>
        <v>0</v>
      </c>
      <c r="N391" s="353">
        <f>+IFERROR(VLOOKUP($A391,Data_Loss!$A$2:$V$1300,17,FALSE),0)</f>
        <v>0</v>
      </c>
      <c r="O391" s="353">
        <f>+IFERROR(VLOOKUP($A391,Data_Loss!$A$2:$V$1300,18,FALSE),0)</f>
        <v>0</v>
      </c>
      <c r="P391" s="353">
        <f>+IFERROR(VLOOKUP($A391,Data_Loss!$A$2:$V$1300,19,FALSE),0)</f>
        <v>0</v>
      </c>
      <c r="Q391" s="353">
        <f>+IFERROR(VLOOKUP($A391,Data_Loss!$A$2:$V$1300,20,FALSE),0)</f>
        <v>0</v>
      </c>
      <c r="R391" s="353">
        <f>+IFERROR(VLOOKUP($A391,Data_Loss!$A$2:$V$1300,21,FALSE),0)</f>
        <v>0</v>
      </c>
      <c r="S391" s="353">
        <f>+IFERROR(VLOOKUP($A391,Data_Loss!$A$2:$V$1300,22,FALSE),0)</f>
        <v>0</v>
      </c>
      <c r="T391" s="191">
        <f>+$I391*'10k &amp; MO'!C$4+$J391*'10k &amp; MO'!C$10+$K391*'10k &amp; MO'!C$16+$L391*'10k &amp; MO'!C$22+$M391*'10k &amp; MO'!C$28</f>
        <v>0</v>
      </c>
      <c r="U391" s="349">
        <f>+$I391*'10k &amp; MO'!D$4+$J391*'10k &amp; MO'!D$10+$K391*'10k &amp; MO'!D$16+$L391*'10k &amp; MO'!D$22+$M391*'10k &amp; MO'!D$28</f>
        <v>0</v>
      </c>
      <c r="V391" s="349">
        <f>+$I391*'10k &amp; MO'!E$4+$J391*'10k &amp; MO'!E$10+$K391*'10k &amp; MO'!E$16+$L391*'10k &amp; MO'!E$22+$M391*'10k &amp; MO'!E$28</f>
        <v>0</v>
      </c>
      <c r="W391" s="349">
        <f>+$I391*'10k &amp; MO'!F$4+$J391*'10k &amp; MO'!F$10+$K391*'10k &amp; MO'!F$16+$L391*'10k &amp; MO'!F$22+$M391*'10k &amp; MO'!F$28</f>
        <v>0</v>
      </c>
      <c r="X391" s="349">
        <f>+$I391*'10k &amp; MO'!G$4+$J391*'10k &amp; MO'!G$10+$K391*'10k &amp; MO'!G$16+$L391*'10k &amp; MO'!G$22+$M391*'10k &amp; MO'!G$28</f>
        <v>0</v>
      </c>
      <c r="Y391" s="349">
        <f>+$N391*'10k &amp; MO'!H$4+$O391*'10k &amp; MO'!H$10+$P391*'10k &amp; MO'!H$16+$Q391*'10k &amp; MO'!H$22+$R391*'10k &amp; MO'!H$28</f>
        <v>0</v>
      </c>
      <c r="Z391" s="349">
        <f>+$N391*'10k &amp; MO'!I$4+$O391*'10k &amp; MO'!I$10+$P391*'10k &amp; MO'!I$16+$Q391*'10k &amp; MO'!I$22+$R391*'10k &amp; MO'!I$28</f>
        <v>0</v>
      </c>
      <c r="AA391" s="349">
        <f>+$N391*'10k &amp; MO'!J$4+$O391*'10k &amp; MO'!J$10+$P391*'10k &amp; MO'!J$16+$Q391*'10k &amp; MO'!J$22+$R391*'10k &amp; MO'!J$28</f>
        <v>0</v>
      </c>
      <c r="AB391" s="349">
        <f>+$N391*'10k &amp; MO'!K$4+$O391*'10k &amp; MO'!K$10+$P391*'10k &amp; MO'!K$16+$Q391*'10k &amp; MO'!K$22+$R391*'10k &amp; MO'!K$28</f>
        <v>0</v>
      </c>
      <c r="AC391" s="349">
        <f>+$N391*'10k &amp; MO'!L$4+$O391*'10k &amp; MO'!L$10+$P391*'10k &amp; MO'!L$16+$Q391*'10k &amp; MO'!L$22+$R391*'10k &amp; MO'!L$28</f>
        <v>0</v>
      </c>
      <c r="AD391" s="350">
        <f>+S391*'10k &amp; MO'!O$4</f>
        <v>0</v>
      </c>
      <c r="AF391" s="192" t="str">
        <f t="shared" si="54"/>
        <v>4652015</v>
      </c>
      <c r="AG391" s="192">
        <f>+IFERROR(VLOOKUP($AF391,'Limited Loss'!$F$5:$P$124,AG$3,FALSE),0)</f>
        <v>0</v>
      </c>
      <c r="AH391" s="193">
        <f>+IFERROR(VLOOKUP($AF391,'Limited Loss'!$F$5:$P$124,AH$3,FALSE),0)</f>
        <v>0</v>
      </c>
      <c r="AI391" s="193">
        <f>+IFERROR(VLOOKUP($AF391,'Limited Loss'!$F$5:$P$124,AI$3,FALSE),0)</f>
        <v>0</v>
      </c>
      <c r="AJ391" s="193">
        <f>+IFERROR(VLOOKUP($AF391,'Limited Loss'!$F$5:$P$124,AJ$3,FALSE),0)</f>
        <v>0</v>
      </c>
      <c r="AK391" s="100">
        <f>+IFERROR(VLOOKUP($AF391,'Limited Loss'!$F$5:$P$124,AK$3,FALSE),0)</f>
        <v>0</v>
      </c>
      <c r="AL391" s="193">
        <f>+IFERROR(VLOOKUP($AF391,'Limited Loss'!$F$5:$P$124,AL$3,FALSE),0)</f>
        <v>0</v>
      </c>
      <c r="AM391" s="193">
        <f>+IFERROR(VLOOKUP($AF391,'Limited Loss'!$F$5:$P$124,AM$3,FALSE),0)</f>
        <v>0</v>
      </c>
      <c r="AN391" s="193">
        <f>+IFERROR(VLOOKUP($AF391,'Limited Loss'!$F$5:$P$124,AN$3,FALSE),0)</f>
        <v>0</v>
      </c>
      <c r="AO391" s="193">
        <f>+IFERROR(VLOOKUP($AF391,'Limited Loss'!$F$5:$P$124,AO$3,FALSE),0)</f>
        <v>0</v>
      </c>
      <c r="AP391" s="100">
        <f>+IFERROR(VLOOKUP($AF391,'Limited Loss'!$F$5:$P$124,AP$3,FALSE),0)</f>
        <v>0</v>
      </c>
      <c r="AQ391" s="353"/>
      <c r="AR391" s="331">
        <f t="shared" si="55"/>
        <v>465</v>
      </c>
      <c r="AS391" s="332">
        <f t="shared" si="55"/>
        <v>2015</v>
      </c>
      <c r="AT391" s="349">
        <f t="shared" si="53"/>
        <v>0</v>
      </c>
      <c r="AU391" s="349">
        <f t="shared" si="53"/>
        <v>0</v>
      </c>
      <c r="AV391" s="349">
        <f t="shared" si="53"/>
        <v>0</v>
      </c>
      <c r="AW391" s="349">
        <f t="shared" si="53"/>
        <v>0</v>
      </c>
      <c r="AX391" s="350">
        <f t="shared" si="53"/>
        <v>0</v>
      </c>
      <c r="AY391" s="349">
        <f t="shared" si="53"/>
        <v>0</v>
      </c>
      <c r="AZ391" s="349">
        <f t="shared" si="53"/>
        <v>0</v>
      </c>
      <c r="BA391" s="349">
        <f t="shared" si="53"/>
        <v>0</v>
      </c>
      <c r="BB391" s="349">
        <f t="shared" si="53"/>
        <v>0</v>
      </c>
      <c r="BC391" s="349">
        <f t="shared" si="53"/>
        <v>0</v>
      </c>
      <c r="BD391" s="350">
        <f t="shared" si="53"/>
        <v>0</v>
      </c>
      <c r="BE391" s="349">
        <f t="shared" si="57"/>
        <v>0</v>
      </c>
      <c r="BF391" s="375">
        <f t="shared" si="58"/>
        <v>0</v>
      </c>
      <c r="BG391" s="334">
        <f t="shared" si="59"/>
        <v>0</v>
      </c>
    </row>
    <row r="392" spans="1:59" x14ac:dyDescent="0.2">
      <c r="A392" s="326" t="str">
        <f t="shared" si="56"/>
        <v>4652016</v>
      </c>
      <c r="B392" s="331">
        <v>465</v>
      </c>
      <c r="C392" s="327">
        <v>2016</v>
      </c>
      <c r="D392" s="353">
        <f>+IFERROR(VLOOKUP($A392,Data_Loss!$A$2:$V$1180,6,FALSE),0)</f>
        <v>0</v>
      </c>
      <c r="E392" s="353">
        <f>+IFERROR(VLOOKUP($A392,Data_Loss!$A$2:$V$1180,7,FALSE),0)</f>
        <v>0</v>
      </c>
      <c r="F392" s="353">
        <f>+IFERROR(VLOOKUP($A392,Data_Loss!$A$2:$V$1180,8,FALSE),0)</f>
        <v>0</v>
      </c>
      <c r="G392" s="353">
        <f>+IFERROR(VLOOKUP($A392,Data_Loss!$A$2:$V$1180,9,FALSE),0)</f>
        <v>0</v>
      </c>
      <c r="H392" s="353">
        <f>+IFERROR(VLOOKUP($A392,Data_Loss!$A$2:$V$1180,10,FALSE),0)</f>
        <v>0</v>
      </c>
      <c r="I392" s="353">
        <f>+IFERROR(VLOOKUP($A392,Data_Loss!$A$2:$V$1300,12,FALSE),0)</f>
        <v>0</v>
      </c>
      <c r="J392" s="353">
        <f>+IFERROR(VLOOKUP($A392,Data_Loss!$A$2:$V$1300,13,FALSE),0)</f>
        <v>0</v>
      </c>
      <c r="K392" s="353">
        <f>+IFERROR(VLOOKUP($A392,Data_Loss!$A$2:$V$1300,14,FALSE),0)</f>
        <v>0</v>
      </c>
      <c r="L392" s="353">
        <f>+IFERROR(VLOOKUP($A392,Data_Loss!$A$2:$V$1300,15,FALSE),0)</f>
        <v>0</v>
      </c>
      <c r="M392" s="353">
        <f>+IFERROR(VLOOKUP($A392,Data_Loss!$A$2:$V$1300,16,FALSE),0)</f>
        <v>0</v>
      </c>
      <c r="N392" s="353">
        <f>+IFERROR(VLOOKUP($A392,Data_Loss!$A$2:$V$1300,17,FALSE),0)</f>
        <v>0</v>
      </c>
      <c r="O392" s="353">
        <f>+IFERROR(VLOOKUP($A392,Data_Loss!$A$2:$V$1300,18,FALSE),0)</f>
        <v>0</v>
      </c>
      <c r="P392" s="353">
        <f>+IFERROR(VLOOKUP($A392,Data_Loss!$A$2:$V$1300,19,FALSE),0)</f>
        <v>0</v>
      </c>
      <c r="Q392" s="353">
        <f>+IFERROR(VLOOKUP($A392,Data_Loss!$A$2:$V$1300,20,FALSE),0)</f>
        <v>0</v>
      </c>
      <c r="R392" s="353">
        <f>+IFERROR(VLOOKUP($A392,Data_Loss!$A$2:$V$1300,21,FALSE),0)</f>
        <v>0</v>
      </c>
      <c r="S392" s="353">
        <f>+IFERROR(VLOOKUP($A392,Data_Loss!$A$2:$V$1300,22,FALSE),0)</f>
        <v>0</v>
      </c>
      <c r="T392" s="191">
        <f>+$I392*'10k &amp; MO'!C$5+$J392*'10k &amp; MO'!C$11+$K392*'10k &amp; MO'!C$17+$L392*'10k &amp; MO'!C$23+$M392*'10k &amp; MO'!C$29</f>
        <v>0</v>
      </c>
      <c r="U392" s="349">
        <f>+$I392*'10k &amp; MO'!D$5+$J392*'10k &amp; MO'!D$11+$K392*'10k &amp; MO'!D$17+$L392*'10k &amp; MO'!D$23+$M392*'10k &amp; MO'!D$29</f>
        <v>0</v>
      </c>
      <c r="V392" s="349">
        <f>+$I392*'10k &amp; MO'!E$5+$J392*'10k &amp; MO'!E$11+$K392*'10k &amp; MO'!E$17+$L392*'10k &amp; MO'!E$23+$M392*'10k &amp; MO'!E$29</f>
        <v>0</v>
      </c>
      <c r="W392" s="349">
        <f>+$I392*'10k &amp; MO'!F$5+$J392*'10k &amp; MO'!F$11+$K392*'10k &amp; MO'!F$17+$L392*'10k &amp; MO'!F$23+$M392*'10k &amp; MO'!F$29</f>
        <v>0</v>
      </c>
      <c r="X392" s="349">
        <f>+$I392*'10k &amp; MO'!G$5+$J392*'10k &amp; MO'!G$11+$K392*'10k &amp; MO'!G$17+$L392*'10k &amp; MO'!G$23+$M392*'10k &amp; MO'!G$29</f>
        <v>0</v>
      </c>
      <c r="Y392" s="349">
        <f>+$N392*'10k &amp; MO'!H$5+$O392*'10k &amp; MO'!H$11+$P392*'10k &amp; MO'!H$17+$Q392*'10k &amp; MO'!H$23+$R392*'10k &amp; MO'!H$29</f>
        <v>0</v>
      </c>
      <c r="Z392" s="349">
        <f>+$N392*'10k &amp; MO'!I$5+$O392*'10k &amp; MO'!I$11+$P392*'10k &amp; MO'!I$17+$Q392*'10k &amp; MO'!I$23+$R392*'10k &amp; MO'!I$29</f>
        <v>0</v>
      </c>
      <c r="AA392" s="349">
        <f>+$N392*'10k &amp; MO'!J$5+$O392*'10k &amp; MO'!J$11+$P392*'10k &amp; MO'!J$17+$Q392*'10k &amp; MO'!J$23+$R392*'10k &amp; MO'!J$29</f>
        <v>0</v>
      </c>
      <c r="AB392" s="349">
        <f>+$N392*'10k &amp; MO'!K$5+$O392*'10k &amp; MO'!K$11+$P392*'10k &amp; MO'!K$17+$Q392*'10k &amp; MO'!K$23+$R392*'10k &amp; MO'!K$29</f>
        <v>0</v>
      </c>
      <c r="AC392" s="349">
        <f>+$N392*'10k &amp; MO'!L$5+$O392*'10k &amp; MO'!L$11+$P392*'10k &amp; MO'!L$17+$Q392*'10k &amp; MO'!L$23+$R392*'10k &amp; MO'!L$29</f>
        <v>0</v>
      </c>
      <c r="AD392" s="350">
        <f>+S392*'10k &amp; MO'!O$5</f>
        <v>0</v>
      </c>
      <c r="AF392" s="192" t="str">
        <f t="shared" si="54"/>
        <v>4652016</v>
      </c>
      <c r="AG392" s="192">
        <f>+IFERROR(VLOOKUP($AF392,'Limited Loss'!$F$5:$P$124,AG$3,FALSE),0)</f>
        <v>0</v>
      </c>
      <c r="AH392" s="193">
        <f>+IFERROR(VLOOKUP($AF392,'Limited Loss'!$F$5:$P$124,AH$3,FALSE),0)</f>
        <v>0</v>
      </c>
      <c r="AI392" s="193">
        <f>+IFERROR(VLOOKUP($AF392,'Limited Loss'!$F$5:$P$124,AI$3,FALSE),0)</f>
        <v>0</v>
      </c>
      <c r="AJ392" s="193">
        <f>+IFERROR(VLOOKUP($AF392,'Limited Loss'!$F$5:$P$124,AJ$3,FALSE),0)</f>
        <v>0</v>
      </c>
      <c r="AK392" s="100">
        <f>+IFERROR(VLOOKUP($AF392,'Limited Loss'!$F$5:$P$124,AK$3,FALSE),0)</f>
        <v>0</v>
      </c>
      <c r="AL392" s="193">
        <f>+IFERROR(VLOOKUP($AF392,'Limited Loss'!$F$5:$P$124,AL$3,FALSE),0)</f>
        <v>0</v>
      </c>
      <c r="AM392" s="193">
        <f>+IFERROR(VLOOKUP($AF392,'Limited Loss'!$F$5:$P$124,AM$3,FALSE),0)</f>
        <v>0</v>
      </c>
      <c r="AN392" s="193">
        <f>+IFERROR(VLOOKUP($AF392,'Limited Loss'!$F$5:$P$124,AN$3,FALSE),0)</f>
        <v>0</v>
      </c>
      <c r="AO392" s="193">
        <f>+IFERROR(VLOOKUP($AF392,'Limited Loss'!$F$5:$P$124,AO$3,FALSE),0)</f>
        <v>0</v>
      </c>
      <c r="AP392" s="100">
        <f>+IFERROR(VLOOKUP($AF392,'Limited Loss'!$F$5:$P$124,AP$3,FALSE),0)</f>
        <v>0</v>
      </c>
      <c r="AQ392" s="353"/>
      <c r="AR392" s="331">
        <f t="shared" si="55"/>
        <v>465</v>
      </c>
      <c r="AS392" s="332">
        <f t="shared" si="55"/>
        <v>2016</v>
      </c>
      <c r="AT392" s="349">
        <f t="shared" si="53"/>
        <v>0</v>
      </c>
      <c r="AU392" s="349">
        <f t="shared" si="53"/>
        <v>0</v>
      </c>
      <c r="AV392" s="349">
        <f t="shared" si="53"/>
        <v>0</v>
      </c>
      <c r="AW392" s="349">
        <f t="shared" si="53"/>
        <v>0</v>
      </c>
      <c r="AX392" s="350">
        <f t="shared" si="53"/>
        <v>0</v>
      </c>
      <c r="AY392" s="349">
        <f t="shared" si="53"/>
        <v>0</v>
      </c>
      <c r="AZ392" s="349">
        <f t="shared" si="53"/>
        <v>0</v>
      </c>
      <c r="BA392" s="349">
        <f t="shared" si="53"/>
        <v>0</v>
      </c>
      <c r="BB392" s="349">
        <f t="shared" si="53"/>
        <v>0</v>
      </c>
      <c r="BC392" s="349">
        <f t="shared" si="53"/>
        <v>0</v>
      </c>
      <c r="BD392" s="350">
        <f t="shared" si="53"/>
        <v>0</v>
      </c>
      <c r="BE392" s="349">
        <f t="shared" si="57"/>
        <v>0</v>
      </c>
      <c r="BF392" s="375">
        <f t="shared" si="58"/>
        <v>0</v>
      </c>
      <c r="BG392" s="334">
        <f t="shared" si="59"/>
        <v>0</v>
      </c>
    </row>
    <row r="393" spans="1:59" x14ac:dyDescent="0.2">
      <c r="A393" s="326" t="str">
        <f t="shared" si="56"/>
        <v>4652017</v>
      </c>
      <c r="B393" s="331">
        <v>465</v>
      </c>
      <c r="C393" s="327">
        <v>2017</v>
      </c>
      <c r="D393" s="353">
        <f>+IFERROR(VLOOKUP($A393,Data_Loss!$A$2:$V$1180,6,FALSE),0)</f>
        <v>0</v>
      </c>
      <c r="E393" s="353">
        <f>+IFERROR(VLOOKUP($A393,Data_Loss!$A$2:$V$1180,7,FALSE),0)</f>
        <v>0</v>
      </c>
      <c r="F393" s="353">
        <f>+IFERROR(VLOOKUP($A393,Data_Loss!$A$2:$V$1180,8,FALSE),0)</f>
        <v>0</v>
      </c>
      <c r="G393" s="353">
        <f>+IFERROR(VLOOKUP($A393,Data_Loss!$A$2:$V$1180,9,FALSE),0)</f>
        <v>0</v>
      </c>
      <c r="H393" s="353">
        <f>+IFERROR(VLOOKUP($A393,Data_Loss!$A$2:$V$1180,10,FALSE),0)</f>
        <v>0</v>
      </c>
      <c r="I393" s="353">
        <f>+IFERROR(VLOOKUP($A393,Data_Loss!$A$2:$V$1300,12,FALSE),0)</f>
        <v>0</v>
      </c>
      <c r="J393" s="353">
        <f>+IFERROR(VLOOKUP($A393,Data_Loss!$A$2:$V$1300,13,FALSE),0)</f>
        <v>0</v>
      </c>
      <c r="K393" s="353">
        <f>+IFERROR(VLOOKUP($A393,Data_Loss!$A$2:$V$1300,14,FALSE),0)</f>
        <v>0</v>
      </c>
      <c r="L393" s="353">
        <f>+IFERROR(VLOOKUP($A393,Data_Loss!$A$2:$V$1300,15,FALSE),0)</f>
        <v>0</v>
      </c>
      <c r="M393" s="353">
        <f>+IFERROR(VLOOKUP($A393,Data_Loss!$A$2:$V$1300,16,FALSE),0)</f>
        <v>0</v>
      </c>
      <c r="N393" s="353">
        <f>+IFERROR(VLOOKUP($A393,Data_Loss!$A$2:$V$1300,17,FALSE),0)</f>
        <v>0</v>
      </c>
      <c r="O393" s="353">
        <f>+IFERROR(VLOOKUP($A393,Data_Loss!$A$2:$V$1300,18,FALSE),0)</f>
        <v>0</v>
      </c>
      <c r="P393" s="353">
        <f>+IFERROR(VLOOKUP($A393,Data_Loss!$A$2:$V$1300,19,FALSE),0)</f>
        <v>0</v>
      </c>
      <c r="Q393" s="353">
        <f>+IFERROR(VLOOKUP($A393,Data_Loss!$A$2:$V$1300,20,FALSE),0)</f>
        <v>0</v>
      </c>
      <c r="R393" s="353">
        <f>+IFERROR(VLOOKUP($A393,Data_Loss!$A$2:$V$1300,21,FALSE),0)</f>
        <v>0</v>
      </c>
      <c r="S393" s="353">
        <f>+IFERROR(VLOOKUP($A393,Data_Loss!$A$2:$V$1300,22,FALSE),0)</f>
        <v>0</v>
      </c>
      <c r="T393" s="191">
        <f>+$I393*'10k &amp; MO'!C$6+$J393*'10k &amp; MO'!C$12+$K393*'10k &amp; MO'!C$18+$L393*'10k &amp; MO'!C$24+$M393*'10k &amp; MO'!C$30</f>
        <v>0</v>
      </c>
      <c r="U393" s="349">
        <f>+$I393*'10k &amp; MO'!D$6+$J393*'10k &amp; MO'!D$12+$K393*'10k &amp; MO'!D$18+$L393*'10k &amp; MO'!D$24+$M393*'10k &amp; MO'!D$30</f>
        <v>0</v>
      </c>
      <c r="V393" s="349">
        <f>+$I393*'10k &amp; MO'!E$6+$J393*'10k &amp; MO'!E$12+$K393*'10k &amp; MO'!E$18+$L393*'10k &amp; MO'!E$24+$M393*'10k &amp; MO'!E$30</f>
        <v>0</v>
      </c>
      <c r="W393" s="349">
        <f>+$I393*'10k &amp; MO'!F$6+$J393*'10k &amp; MO'!F$12+$K393*'10k &amp; MO'!F$18+$L393*'10k &amp; MO'!F$24+$M393*'10k &amp; MO'!F$30</f>
        <v>0</v>
      </c>
      <c r="X393" s="349">
        <f>+$I393*'10k &amp; MO'!G$6+$J393*'10k &amp; MO'!G$12+$K393*'10k &amp; MO'!G$18+$L393*'10k &amp; MO'!G$24+$M393*'10k &amp; MO'!G$30</f>
        <v>0</v>
      </c>
      <c r="Y393" s="349">
        <f>+$N393*'10k &amp; MO'!H$6+$O393*'10k &amp; MO'!H$12+$P393*'10k &amp; MO'!H$18+$Q393*'10k &amp; MO'!H$24+$R393*'10k &amp; MO'!H$30</f>
        <v>0</v>
      </c>
      <c r="Z393" s="349">
        <f>+$N393*'10k &amp; MO'!I$6+$O393*'10k &amp; MO'!I$12+$P393*'10k &amp; MO'!I$18+$Q393*'10k &amp; MO'!I$24+$R393*'10k &amp; MO'!I$30</f>
        <v>0</v>
      </c>
      <c r="AA393" s="349">
        <f>+$N393*'10k &amp; MO'!J$6+$O393*'10k &amp; MO'!J$12+$P393*'10k &amp; MO'!J$18+$Q393*'10k &amp; MO'!J$24+$R393*'10k &amp; MO'!J$30</f>
        <v>0</v>
      </c>
      <c r="AB393" s="349">
        <f>+$N393*'10k &amp; MO'!K$6+$O393*'10k &amp; MO'!K$12+$P393*'10k &amp; MO'!K$18+$Q393*'10k &amp; MO'!K$24+$R393*'10k &amp; MO'!K$30</f>
        <v>0</v>
      </c>
      <c r="AC393" s="349">
        <f>+$N393*'10k &amp; MO'!L$6+$O393*'10k &amp; MO'!L$12+$P393*'10k &amp; MO'!L$18+$Q393*'10k &amp; MO'!L$24+$R393*'10k &amp; MO'!L$30</f>
        <v>0</v>
      </c>
      <c r="AD393" s="350">
        <f>+S393*'10k &amp; MO'!O$6</f>
        <v>0</v>
      </c>
      <c r="AF393" s="192" t="str">
        <f t="shared" si="54"/>
        <v>4652017</v>
      </c>
      <c r="AG393" s="192">
        <f>+IFERROR(VLOOKUP($AF393,'Limited Loss'!$F$5:$P$124,AG$3,FALSE),0)</f>
        <v>0</v>
      </c>
      <c r="AH393" s="193">
        <f>+IFERROR(VLOOKUP($AF393,'Limited Loss'!$F$5:$P$124,AH$3,FALSE),0)</f>
        <v>0</v>
      </c>
      <c r="AI393" s="193">
        <f>+IFERROR(VLOOKUP($AF393,'Limited Loss'!$F$5:$P$124,AI$3,FALSE),0)</f>
        <v>0</v>
      </c>
      <c r="AJ393" s="193">
        <f>+IFERROR(VLOOKUP($AF393,'Limited Loss'!$F$5:$P$124,AJ$3,FALSE),0)</f>
        <v>0</v>
      </c>
      <c r="AK393" s="100">
        <f>+IFERROR(VLOOKUP($AF393,'Limited Loss'!$F$5:$P$124,AK$3,FALSE),0)</f>
        <v>0</v>
      </c>
      <c r="AL393" s="193">
        <f>+IFERROR(VLOOKUP($AF393,'Limited Loss'!$F$5:$P$124,AL$3,FALSE),0)</f>
        <v>0</v>
      </c>
      <c r="AM393" s="193">
        <f>+IFERROR(VLOOKUP($AF393,'Limited Loss'!$F$5:$P$124,AM$3,FALSE),0)</f>
        <v>0</v>
      </c>
      <c r="AN393" s="193">
        <f>+IFERROR(VLOOKUP($AF393,'Limited Loss'!$F$5:$P$124,AN$3,FALSE),0)</f>
        <v>0</v>
      </c>
      <c r="AO393" s="193">
        <f>+IFERROR(VLOOKUP($AF393,'Limited Loss'!$F$5:$P$124,AO$3,FALSE),0)</f>
        <v>0</v>
      </c>
      <c r="AP393" s="100">
        <f>+IFERROR(VLOOKUP($AF393,'Limited Loss'!$F$5:$P$124,AP$3,FALSE),0)</f>
        <v>0</v>
      </c>
      <c r="AQ393" s="353"/>
      <c r="AR393" s="331">
        <f t="shared" si="55"/>
        <v>465</v>
      </c>
      <c r="AS393" s="332">
        <f t="shared" si="55"/>
        <v>2017</v>
      </c>
      <c r="AT393" s="349">
        <f t="shared" si="53"/>
        <v>0</v>
      </c>
      <c r="AU393" s="349">
        <f t="shared" si="53"/>
        <v>0</v>
      </c>
      <c r="AV393" s="349">
        <f t="shared" si="53"/>
        <v>0</v>
      </c>
      <c r="AW393" s="349">
        <f t="shared" si="53"/>
        <v>0</v>
      </c>
      <c r="AX393" s="350">
        <f t="shared" si="53"/>
        <v>0</v>
      </c>
      <c r="AY393" s="349">
        <f t="shared" si="53"/>
        <v>0</v>
      </c>
      <c r="AZ393" s="349">
        <f t="shared" si="53"/>
        <v>0</v>
      </c>
      <c r="BA393" s="349">
        <f t="shared" si="53"/>
        <v>0</v>
      </c>
      <c r="BB393" s="349">
        <f t="shared" si="53"/>
        <v>0</v>
      </c>
      <c r="BC393" s="349">
        <f t="shared" si="53"/>
        <v>0</v>
      </c>
      <c r="BD393" s="350">
        <f t="shared" si="53"/>
        <v>0</v>
      </c>
      <c r="BE393" s="349">
        <f t="shared" si="57"/>
        <v>0</v>
      </c>
      <c r="BF393" s="375">
        <f t="shared" si="58"/>
        <v>0</v>
      </c>
      <c r="BG393" s="334">
        <f t="shared" si="59"/>
        <v>0</v>
      </c>
    </row>
    <row r="394" spans="1:59" x14ac:dyDescent="0.2">
      <c r="A394" s="326" t="str">
        <f t="shared" si="56"/>
        <v>4652018</v>
      </c>
      <c r="B394" s="331">
        <v>465</v>
      </c>
      <c r="C394" s="327">
        <v>2018</v>
      </c>
      <c r="D394" s="353">
        <f>+IFERROR(VLOOKUP($A394,Data_Loss!$A$2:$V$1180,6,FALSE),0)</f>
        <v>0</v>
      </c>
      <c r="E394" s="353">
        <f>+IFERROR(VLOOKUP($A394,Data_Loss!$A$2:$V$1180,7,FALSE),0)</f>
        <v>0</v>
      </c>
      <c r="F394" s="353">
        <f>+IFERROR(VLOOKUP($A394,Data_Loss!$A$2:$V$1180,8,FALSE),0)</f>
        <v>0</v>
      </c>
      <c r="G394" s="353">
        <f>+IFERROR(VLOOKUP($A394,Data_Loss!$A$2:$V$1180,9,FALSE),0)</f>
        <v>0</v>
      </c>
      <c r="H394" s="353">
        <f>+IFERROR(VLOOKUP($A394,Data_Loss!$A$2:$V$1180,10,FALSE),0)</f>
        <v>0</v>
      </c>
      <c r="I394" s="353">
        <f>+IFERROR(VLOOKUP($A394,Data_Loss!$A$2:$V$1300,12,FALSE),0)</f>
        <v>0</v>
      </c>
      <c r="J394" s="353">
        <f>+IFERROR(VLOOKUP($A394,Data_Loss!$A$2:$V$1300,13,FALSE),0)</f>
        <v>0</v>
      </c>
      <c r="K394" s="353">
        <f>+IFERROR(VLOOKUP($A394,Data_Loss!$A$2:$V$1300,14,FALSE),0)</f>
        <v>0</v>
      </c>
      <c r="L394" s="353">
        <f>+IFERROR(VLOOKUP($A394,Data_Loss!$A$2:$V$1300,15,FALSE),0)</f>
        <v>0</v>
      </c>
      <c r="M394" s="353">
        <f>+IFERROR(VLOOKUP($A394,Data_Loss!$A$2:$V$1300,16,FALSE),0)</f>
        <v>0</v>
      </c>
      <c r="N394" s="353">
        <f>+IFERROR(VLOOKUP($A394,Data_Loss!$A$2:$V$1300,17,FALSE),0)</f>
        <v>0</v>
      </c>
      <c r="O394" s="353">
        <f>+IFERROR(VLOOKUP($A394,Data_Loss!$A$2:$V$1300,18,FALSE),0)</f>
        <v>0</v>
      </c>
      <c r="P394" s="353">
        <f>+IFERROR(VLOOKUP($A394,Data_Loss!$A$2:$V$1300,19,FALSE),0)</f>
        <v>0</v>
      </c>
      <c r="Q394" s="353">
        <f>+IFERROR(VLOOKUP($A394,Data_Loss!$A$2:$V$1300,20,FALSE),0)</f>
        <v>0</v>
      </c>
      <c r="R394" s="353">
        <f>+IFERROR(VLOOKUP($A394,Data_Loss!$A$2:$V$1300,21,FALSE),0)</f>
        <v>0</v>
      </c>
      <c r="S394" s="353">
        <f>+IFERROR(VLOOKUP($A394,Data_Loss!$A$2:$V$1300,22,FALSE),0)</f>
        <v>0</v>
      </c>
      <c r="T394" s="191">
        <f>+$I394*'10k &amp; MO'!C$7+$J394*'10k &amp; MO'!C$13+$K394*'10k &amp; MO'!C$19+$L394*'10k &amp; MO'!C$25+$M394*'10k &amp; MO'!C$31</f>
        <v>0</v>
      </c>
      <c r="U394" s="349">
        <f>+$I394*'10k &amp; MO'!D$7+$J394*'10k &amp; MO'!D$13+$K394*'10k &amp; MO'!D$19+$L394*'10k &amp; MO'!D$25+$M394*'10k &amp; MO'!D$31</f>
        <v>0</v>
      </c>
      <c r="V394" s="349">
        <f>+$I394*'10k &amp; MO'!E$7+$J394*'10k &amp; MO'!E$13+$K394*'10k &amp; MO'!E$19+$L394*'10k &amp; MO'!E$25+$M394*'10k &amp; MO'!E$31</f>
        <v>0</v>
      </c>
      <c r="W394" s="349">
        <f>+$I394*'10k &amp; MO'!F$7+$J394*'10k &amp; MO'!F$13+$K394*'10k &amp; MO'!F$19+$L394*'10k &amp; MO'!F$25+$M394*'10k &amp; MO'!F$31</f>
        <v>0</v>
      </c>
      <c r="X394" s="349">
        <f>+$I394*'10k &amp; MO'!G$7+$J394*'10k &amp; MO'!G$13+$K394*'10k &amp; MO'!G$19+$L394*'10k &amp; MO'!G$25+$M394*'10k &amp; MO'!G$31</f>
        <v>0</v>
      </c>
      <c r="Y394" s="349">
        <f>+$N394*'10k &amp; MO'!H$7+$O394*'10k &amp; MO'!H$13+$P394*'10k &amp; MO'!H$19+$Q394*'10k &amp; MO'!H$25+$R394*'10k &amp; MO'!H$31</f>
        <v>0</v>
      </c>
      <c r="Z394" s="349">
        <f>+$N394*'10k &amp; MO'!I$7+$O394*'10k &amp; MO'!I$13+$P394*'10k &amp; MO'!I$19+$Q394*'10k &amp; MO'!I$25+$R394*'10k &amp; MO'!I$31</f>
        <v>0</v>
      </c>
      <c r="AA394" s="349">
        <f>+$N394*'10k &amp; MO'!J$7+$O394*'10k &amp; MO'!J$13+$P394*'10k &amp; MO'!J$19+$Q394*'10k &amp; MO'!J$25+$R394*'10k &amp; MO'!J$31</f>
        <v>0</v>
      </c>
      <c r="AB394" s="349">
        <f>+$N394*'10k &amp; MO'!K$7+$O394*'10k &amp; MO'!K$13+$P394*'10k &amp; MO'!K$19+$Q394*'10k &amp; MO'!K$25+$R394*'10k &amp; MO'!K$31</f>
        <v>0</v>
      </c>
      <c r="AC394" s="349">
        <f>+$N394*'10k &amp; MO'!L$7+$O394*'10k &amp; MO'!L$13+$P394*'10k &amp; MO'!L$19+$Q394*'10k &amp; MO'!L$25+$R394*'10k &amp; MO'!L$31</f>
        <v>0</v>
      </c>
      <c r="AD394" s="350">
        <f>+S394*'10k &amp; MO'!O$7</f>
        <v>0</v>
      </c>
      <c r="AF394" s="192" t="str">
        <f t="shared" si="54"/>
        <v>4652018</v>
      </c>
      <c r="AG394" s="192">
        <f>+IFERROR(VLOOKUP($AF394,'Limited Loss'!$F$5:$P$124,AG$3,FALSE),0)</f>
        <v>0</v>
      </c>
      <c r="AH394" s="193">
        <f>+IFERROR(VLOOKUP($AF394,'Limited Loss'!$F$5:$P$124,AH$3,FALSE),0)</f>
        <v>0</v>
      </c>
      <c r="AI394" s="193">
        <f>+IFERROR(VLOOKUP($AF394,'Limited Loss'!$F$5:$P$124,AI$3,FALSE),0)</f>
        <v>0</v>
      </c>
      <c r="AJ394" s="193">
        <f>+IFERROR(VLOOKUP($AF394,'Limited Loss'!$F$5:$P$124,AJ$3,FALSE),0)</f>
        <v>0</v>
      </c>
      <c r="AK394" s="100">
        <f>+IFERROR(VLOOKUP($AF394,'Limited Loss'!$F$5:$P$124,AK$3,FALSE),0)</f>
        <v>0</v>
      </c>
      <c r="AL394" s="193">
        <f>+IFERROR(VLOOKUP($AF394,'Limited Loss'!$F$5:$P$124,AL$3,FALSE),0)</f>
        <v>0</v>
      </c>
      <c r="AM394" s="193">
        <f>+IFERROR(VLOOKUP($AF394,'Limited Loss'!$F$5:$P$124,AM$3,FALSE),0)</f>
        <v>0</v>
      </c>
      <c r="AN394" s="193">
        <f>+IFERROR(VLOOKUP($AF394,'Limited Loss'!$F$5:$P$124,AN$3,FALSE),0)</f>
        <v>0</v>
      </c>
      <c r="AO394" s="193">
        <f>+IFERROR(VLOOKUP($AF394,'Limited Loss'!$F$5:$P$124,AO$3,FALSE),0)</f>
        <v>0</v>
      </c>
      <c r="AP394" s="100">
        <f>+IFERROR(VLOOKUP($AF394,'Limited Loss'!$F$5:$P$124,AP$3,FALSE),0)</f>
        <v>0</v>
      </c>
      <c r="AQ394" s="353"/>
      <c r="AR394" s="331">
        <f t="shared" si="55"/>
        <v>465</v>
      </c>
      <c r="AS394" s="332">
        <f t="shared" si="55"/>
        <v>2018</v>
      </c>
      <c r="AT394" s="349">
        <f t="shared" si="53"/>
        <v>0</v>
      </c>
      <c r="AU394" s="349">
        <f t="shared" si="53"/>
        <v>0</v>
      </c>
      <c r="AV394" s="349">
        <f t="shared" si="53"/>
        <v>0</v>
      </c>
      <c r="AW394" s="349">
        <f t="shared" si="53"/>
        <v>0</v>
      </c>
      <c r="AX394" s="350">
        <f t="shared" si="53"/>
        <v>0</v>
      </c>
      <c r="AY394" s="349">
        <f t="shared" si="53"/>
        <v>0</v>
      </c>
      <c r="AZ394" s="349">
        <f t="shared" si="53"/>
        <v>0</v>
      </c>
      <c r="BA394" s="349">
        <f t="shared" si="53"/>
        <v>0</v>
      </c>
      <c r="BB394" s="349">
        <f t="shared" si="53"/>
        <v>0</v>
      </c>
      <c r="BC394" s="349">
        <f t="shared" si="53"/>
        <v>0</v>
      </c>
      <c r="BD394" s="350">
        <f t="shared" si="53"/>
        <v>0</v>
      </c>
      <c r="BE394" s="349">
        <f t="shared" si="57"/>
        <v>0</v>
      </c>
      <c r="BF394" s="375">
        <f t="shared" si="58"/>
        <v>0</v>
      </c>
      <c r="BG394" s="334">
        <f t="shared" si="59"/>
        <v>0</v>
      </c>
    </row>
    <row r="395" spans="1:59" x14ac:dyDescent="0.2">
      <c r="A395" s="326" t="str">
        <f t="shared" si="56"/>
        <v>4712014</v>
      </c>
      <c r="B395" s="331">
        <v>471</v>
      </c>
      <c r="C395" s="327">
        <v>2014</v>
      </c>
      <c r="D395" s="353">
        <f>+IFERROR(VLOOKUP($A395,Data_Loss!$A$2:$V$1180,6,FALSE),0)</f>
        <v>0</v>
      </c>
      <c r="E395" s="353">
        <f>+IFERROR(VLOOKUP($A395,Data_Loss!$A$2:$V$1180,7,FALSE),0)</f>
        <v>0</v>
      </c>
      <c r="F395" s="353">
        <f>+IFERROR(VLOOKUP($A395,Data_Loss!$A$2:$V$1180,8,FALSE),0)</f>
        <v>0</v>
      </c>
      <c r="G395" s="353">
        <f>+IFERROR(VLOOKUP($A395,Data_Loss!$A$2:$V$1180,9,FALSE),0)</f>
        <v>0</v>
      </c>
      <c r="H395" s="353">
        <f>+IFERROR(VLOOKUP($A395,Data_Loss!$A$2:$V$1180,10,FALSE),0)</f>
        <v>0</v>
      </c>
      <c r="I395" s="353">
        <f>+IFERROR(VLOOKUP($A395,Data_Loss!$A$2:$V$1300,12,FALSE),0)</f>
        <v>0</v>
      </c>
      <c r="J395" s="353">
        <f>+IFERROR(VLOOKUP($A395,Data_Loss!$A$2:$V$1300,13,FALSE),0)</f>
        <v>0</v>
      </c>
      <c r="K395" s="353">
        <f>+IFERROR(VLOOKUP($A395,Data_Loss!$A$2:$V$1300,14,FALSE),0)</f>
        <v>0</v>
      </c>
      <c r="L395" s="353">
        <f>+IFERROR(VLOOKUP($A395,Data_Loss!$A$2:$V$1300,15,FALSE),0)</f>
        <v>0</v>
      </c>
      <c r="M395" s="353">
        <f>+IFERROR(VLOOKUP($A395,Data_Loss!$A$2:$V$1300,16,FALSE),0)</f>
        <v>0</v>
      </c>
      <c r="N395" s="353">
        <f>+IFERROR(VLOOKUP($A395,Data_Loss!$A$2:$V$1300,17,FALSE),0)</f>
        <v>0</v>
      </c>
      <c r="O395" s="353">
        <f>+IFERROR(VLOOKUP($A395,Data_Loss!$A$2:$V$1300,18,FALSE),0)</f>
        <v>0</v>
      </c>
      <c r="P395" s="353">
        <f>+IFERROR(VLOOKUP($A395,Data_Loss!$A$2:$V$1300,19,FALSE),0)</f>
        <v>0</v>
      </c>
      <c r="Q395" s="353">
        <f>+IFERROR(VLOOKUP($A395,Data_Loss!$A$2:$V$1300,20,FALSE),0)</f>
        <v>0</v>
      </c>
      <c r="R395" s="353">
        <f>+IFERROR(VLOOKUP($A395,Data_Loss!$A$2:$V$1300,21,FALSE),0)</f>
        <v>0</v>
      </c>
      <c r="S395" s="353">
        <f>+IFERROR(VLOOKUP($A395,Data_Loss!$A$2:$V$1300,22,FALSE),0)</f>
        <v>0</v>
      </c>
      <c r="T395" s="191">
        <f>+$I395*'10k &amp; MO'!C$3+$J395*'10k &amp; MO'!C$9+$K395*'10k &amp; MO'!C$15+$L395*'10k &amp; MO'!C$21+$M395*'10k &amp; MO'!C$27</f>
        <v>0</v>
      </c>
      <c r="U395" s="349">
        <f>+$I395*'10k &amp; MO'!D$3+$J395*'10k &amp; MO'!D$9+$K395*'10k &amp; MO'!D$15+$L395*'10k &amp; MO'!D$21+$M395*'10k &amp; MO'!D$27</f>
        <v>0</v>
      </c>
      <c r="V395" s="349">
        <f>+$I395*'10k &amp; MO'!E$3+$J395*'10k &amp; MO'!E$9+$K395*'10k &amp; MO'!E$15+$L395*'10k &amp; MO'!E$21+$M395*'10k &amp; MO'!E$27</f>
        <v>0</v>
      </c>
      <c r="W395" s="349">
        <f>+$I395*'10k &amp; MO'!F$3+$J395*'10k &amp; MO'!F$9+$K395*'10k &amp; MO'!F$15+$L395*'10k &amp; MO'!F$21+$M395*'10k &amp; MO'!F$27</f>
        <v>0</v>
      </c>
      <c r="X395" s="349">
        <f>+$I395*'10k &amp; MO'!G$3+$J395*'10k &amp; MO'!G$9+$K395*'10k &amp; MO'!G$15+$L395*'10k &amp; MO'!G$21+$M395*'10k &amp; MO'!G$27</f>
        <v>0</v>
      </c>
      <c r="Y395" s="349">
        <f>+$N395*'10k &amp; MO'!H$3+$O395*'10k &amp; MO'!H$9+$P395*'10k &amp; MO'!H$15+$Q395*'10k &amp; MO'!H$21+$R395*'10k &amp; MO'!H$27</f>
        <v>0</v>
      </c>
      <c r="Z395" s="349">
        <f>+$N395*'10k &amp; MO'!I$3+$O395*'10k &amp; MO'!I$9+$P395*'10k &amp; MO'!I$15+$Q395*'10k &amp; MO'!I$21+$R395*'10k &amp; MO'!I$27</f>
        <v>0</v>
      </c>
      <c r="AA395" s="349">
        <f>+$N395*'10k &amp; MO'!J$3+$O395*'10k &amp; MO'!J$9+$P395*'10k &amp; MO'!J$15+$Q395*'10k &amp; MO'!J$21+$R395*'10k &amp; MO'!J$27</f>
        <v>0</v>
      </c>
      <c r="AB395" s="349">
        <f>+$N395*'10k &amp; MO'!K$3+$O395*'10k &amp; MO'!K$9+$P395*'10k &amp; MO'!K$15+$Q395*'10k &amp; MO'!K$21+$R395*'10k &amp; MO'!K$27</f>
        <v>0</v>
      </c>
      <c r="AC395" s="349">
        <f>+$N395*'10k &amp; MO'!L$3+$O395*'10k &amp; MO'!L$9+$P395*'10k &amp; MO'!L$15+$Q395*'10k &amp; MO'!L$21+$R395*'10k &amp; MO'!L$27</f>
        <v>0</v>
      </c>
      <c r="AD395" s="350">
        <f>+S395*'10k &amp; MO'!O$3</f>
        <v>0</v>
      </c>
      <c r="AF395" s="192" t="str">
        <f t="shared" si="54"/>
        <v>4712014</v>
      </c>
      <c r="AG395" s="192">
        <f>+IFERROR(VLOOKUP($AF395,'Limited Loss'!$F$5:$P$124,AG$3,FALSE),0)</f>
        <v>0</v>
      </c>
      <c r="AH395" s="193">
        <f>+IFERROR(VLOOKUP($AF395,'Limited Loss'!$F$5:$P$124,AH$3,FALSE),0)</f>
        <v>0</v>
      </c>
      <c r="AI395" s="193">
        <f>+IFERROR(VLOOKUP($AF395,'Limited Loss'!$F$5:$P$124,AI$3,FALSE),0)</f>
        <v>0</v>
      </c>
      <c r="AJ395" s="193">
        <f>+IFERROR(VLOOKUP($AF395,'Limited Loss'!$F$5:$P$124,AJ$3,FALSE),0)</f>
        <v>0</v>
      </c>
      <c r="AK395" s="100">
        <f>+IFERROR(VLOOKUP($AF395,'Limited Loss'!$F$5:$P$124,AK$3,FALSE),0)</f>
        <v>0</v>
      </c>
      <c r="AL395" s="193">
        <f>+IFERROR(VLOOKUP($AF395,'Limited Loss'!$F$5:$P$124,AL$3,FALSE),0)</f>
        <v>0</v>
      </c>
      <c r="AM395" s="193">
        <f>+IFERROR(VLOOKUP($AF395,'Limited Loss'!$F$5:$P$124,AM$3,FALSE),0)</f>
        <v>0</v>
      </c>
      <c r="AN395" s="193">
        <f>+IFERROR(VLOOKUP($AF395,'Limited Loss'!$F$5:$P$124,AN$3,FALSE),0)</f>
        <v>0</v>
      </c>
      <c r="AO395" s="193">
        <f>+IFERROR(VLOOKUP($AF395,'Limited Loss'!$F$5:$P$124,AO$3,FALSE),0)</f>
        <v>0</v>
      </c>
      <c r="AP395" s="100">
        <f>+IFERROR(VLOOKUP($AF395,'Limited Loss'!$F$5:$P$124,AP$3,FALSE),0)</f>
        <v>0</v>
      </c>
      <c r="AQ395" s="353"/>
      <c r="AR395" s="331">
        <f t="shared" si="55"/>
        <v>471</v>
      </c>
      <c r="AS395" s="332">
        <f t="shared" si="55"/>
        <v>2014</v>
      </c>
      <c r="AT395" s="349">
        <f t="shared" si="53"/>
        <v>0</v>
      </c>
      <c r="AU395" s="349">
        <f t="shared" si="53"/>
        <v>0</v>
      </c>
      <c r="AV395" s="349">
        <f t="shared" si="53"/>
        <v>0</v>
      </c>
      <c r="AW395" s="349">
        <f t="shared" si="53"/>
        <v>0</v>
      </c>
      <c r="AX395" s="350">
        <f t="shared" si="53"/>
        <v>0</v>
      </c>
      <c r="AY395" s="349">
        <f t="shared" si="53"/>
        <v>0</v>
      </c>
      <c r="AZ395" s="349">
        <f t="shared" si="53"/>
        <v>0</v>
      </c>
      <c r="BA395" s="349">
        <f t="shared" si="53"/>
        <v>0</v>
      </c>
      <c r="BB395" s="349">
        <f t="shared" si="53"/>
        <v>0</v>
      </c>
      <c r="BC395" s="349">
        <f t="shared" si="53"/>
        <v>0</v>
      </c>
      <c r="BD395" s="350">
        <f t="shared" si="53"/>
        <v>0</v>
      </c>
      <c r="BE395" s="349">
        <f t="shared" si="57"/>
        <v>0</v>
      </c>
      <c r="BF395" s="375">
        <f t="shared" si="58"/>
        <v>0</v>
      </c>
      <c r="BG395" s="334">
        <f t="shared" si="59"/>
        <v>0</v>
      </c>
    </row>
    <row r="396" spans="1:59" x14ac:dyDescent="0.2">
      <c r="A396" s="326" t="str">
        <f t="shared" si="56"/>
        <v>4712015</v>
      </c>
      <c r="B396" s="331">
        <v>471</v>
      </c>
      <c r="C396" s="327">
        <v>2015</v>
      </c>
      <c r="D396" s="353">
        <f>+IFERROR(VLOOKUP($A396,Data_Loss!$A$2:$V$1180,6,FALSE),0)</f>
        <v>0</v>
      </c>
      <c r="E396" s="353">
        <f>+IFERROR(VLOOKUP($A396,Data_Loss!$A$2:$V$1180,7,FALSE),0)</f>
        <v>0</v>
      </c>
      <c r="F396" s="353">
        <f>+IFERROR(VLOOKUP($A396,Data_Loss!$A$2:$V$1180,8,FALSE),0)</f>
        <v>0</v>
      </c>
      <c r="G396" s="353">
        <f>+IFERROR(VLOOKUP($A396,Data_Loss!$A$2:$V$1180,9,FALSE),0)</f>
        <v>0</v>
      </c>
      <c r="H396" s="353">
        <f>+IFERROR(VLOOKUP($A396,Data_Loss!$A$2:$V$1180,10,FALSE),0)</f>
        <v>1</v>
      </c>
      <c r="I396" s="353">
        <f>+IFERROR(VLOOKUP($A396,Data_Loss!$A$2:$V$1300,12,FALSE),0)</f>
        <v>0</v>
      </c>
      <c r="J396" s="353">
        <f>+IFERROR(VLOOKUP($A396,Data_Loss!$A$2:$V$1300,13,FALSE),0)</f>
        <v>0</v>
      </c>
      <c r="K396" s="353">
        <f>+IFERROR(VLOOKUP($A396,Data_Loss!$A$2:$V$1300,14,FALSE),0)</f>
        <v>0</v>
      </c>
      <c r="L396" s="353">
        <f>+IFERROR(VLOOKUP($A396,Data_Loss!$A$2:$V$1300,15,FALSE),0)</f>
        <v>0</v>
      </c>
      <c r="M396" s="353">
        <f>+IFERROR(VLOOKUP($A396,Data_Loss!$A$2:$V$1300,16,FALSE),0)</f>
        <v>858</v>
      </c>
      <c r="N396" s="353">
        <f>+IFERROR(VLOOKUP($A396,Data_Loss!$A$2:$V$1300,17,FALSE),0)</f>
        <v>0</v>
      </c>
      <c r="O396" s="353">
        <f>+IFERROR(VLOOKUP($A396,Data_Loss!$A$2:$V$1300,18,FALSE),0)</f>
        <v>0</v>
      </c>
      <c r="P396" s="353">
        <f>+IFERROR(VLOOKUP($A396,Data_Loss!$A$2:$V$1300,19,FALSE),0)</f>
        <v>0</v>
      </c>
      <c r="Q396" s="353">
        <f>+IFERROR(VLOOKUP($A396,Data_Loss!$A$2:$V$1300,20,FALSE),0)</f>
        <v>0</v>
      </c>
      <c r="R396" s="353">
        <f>+IFERROR(VLOOKUP($A396,Data_Loss!$A$2:$V$1300,21,FALSE),0)</f>
        <v>1569</v>
      </c>
      <c r="S396" s="353">
        <f>+IFERROR(VLOOKUP($A396,Data_Loss!$A$2:$V$1300,22,FALSE),0)</f>
        <v>73</v>
      </c>
      <c r="T396" s="191">
        <f>+$I396*'10k &amp; MO'!C$4+$J396*'10k &amp; MO'!C$10+$K396*'10k &amp; MO'!C$16+$L396*'10k &amp; MO'!C$22+$M396*'10k &amp; MO'!C$28</f>
        <v>0</v>
      </c>
      <c r="U396" s="349">
        <f>+$I396*'10k &amp; MO'!D$4+$J396*'10k &amp; MO'!D$10+$K396*'10k &amp; MO'!D$16+$L396*'10k &amp; MO'!D$22+$M396*'10k &amp; MO'!D$28</f>
        <v>0</v>
      </c>
      <c r="V396" s="349">
        <f>+$I396*'10k &amp; MO'!E$4+$J396*'10k &amp; MO'!E$10+$K396*'10k &amp; MO'!E$16+$L396*'10k &amp; MO'!E$22+$M396*'10k &amp; MO'!E$28</f>
        <v>30.03</v>
      </c>
      <c r="W396" s="349">
        <f>+$I396*'10k &amp; MO'!F$4+$J396*'10k &amp; MO'!F$10+$K396*'10k &amp; MO'!F$16+$L396*'10k &amp; MO'!F$22+$M396*'10k &amp; MO'!F$28</f>
        <v>17.932199999999998</v>
      </c>
      <c r="X396" s="349">
        <f>+$I396*'10k &amp; MO'!G$4+$J396*'10k &amp; MO'!G$10+$K396*'10k &amp; MO'!G$16+$L396*'10k &amp; MO'!G$22+$M396*'10k &amp; MO'!G$28</f>
        <v>991.16160000000002</v>
      </c>
      <c r="Y396" s="349">
        <f>+$N396*'10k &amp; MO'!H$4+$O396*'10k &amp; MO'!H$10+$P396*'10k &amp; MO'!H$16+$Q396*'10k &amp; MO'!H$22+$R396*'10k &amp; MO'!H$28</f>
        <v>0</v>
      </c>
      <c r="Z396" s="349">
        <f>+$N396*'10k &amp; MO'!I$4+$O396*'10k &amp; MO'!I$10+$P396*'10k &amp; MO'!I$16+$Q396*'10k &amp; MO'!I$22+$R396*'10k &amp; MO'!I$28</f>
        <v>0</v>
      </c>
      <c r="AA396" s="349">
        <f>+$N396*'10k &amp; MO'!J$4+$O396*'10k &amp; MO'!J$10+$P396*'10k &amp; MO'!J$16+$Q396*'10k &amp; MO'!J$22+$R396*'10k &amp; MO'!J$28</f>
        <v>44.245799999999996</v>
      </c>
      <c r="AB396" s="349">
        <f>+$N396*'10k &amp; MO'!K$4+$O396*'10k &amp; MO'!K$10+$P396*'10k &amp; MO'!K$16+$Q396*'10k &amp; MO'!K$22+$R396*'10k &amp; MO'!K$28</f>
        <v>60.406500000000001</v>
      </c>
      <c r="AC396" s="349">
        <f>+$N396*'10k &amp; MO'!L$4+$O396*'10k &amp; MO'!L$10+$P396*'10k &amp; MO'!L$16+$Q396*'10k &amp; MO'!L$22+$R396*'10k &amp; MO'!L$28</f>
        <v>2302.3506000000002</v>
      </c>
      <c r="AD396" s="350">
        <f>+S396*'10k &amp; MO'!O$4</f>
        <v>88.475999999999999</v>
      </c>
      <c r="AF396" s="192" t="str">
        <f t="shared" si="54"/>
        <v>4712015</v>
      </c>
      <c r="AG396" s="192">
        <f>+IFERROR(VLOOKUP($AF396,'Limited Loss'!$F$5:$P$124,AG$3,FALSE),0)</f>
        <v>0</v>
      </c>
      <c r="AH396" s="193">
        <f>+IFERROR(VLOOKUP($AF396,'Limited Loss'!$F$5:$P$124,AH$3,FALSE),0)</f>
        <v>0</v>
      </c>
      <c r="AI396" s="193">
        <f>+IFERROR(VLOOKUP($AF396,'Limited Loss'!$F$5:$P$124,AI$3,FALSE),0)</f>
        <v>0</v>
      </c>
      <c r="AJ396" s="193">
        <f>+IFERROR(VLOOKUP($AF396,'Limited Loss'!$F$5:$P$124,AJ$3,FALSE),0)</f>
        <v>0</v>
      </c>
      <c r="AK396" s="100">
        <f>+IFERROR(VLOOKUP($AF396,'Limited Loss'!$F$5:$P$124,AK$3,FALSE),0)</f>
        <v>0</v>
      </c>
      <c r="AL396" s="193">
        <f>+IFERROR(VLOOKUP($AF396,'Limited Loss'!$F$5:$P$124,AL$3,FALSE),0)</f>
        <v>0</v>
      </c>
      <c r="AM396" s="193">
        <f>+IFERROR(VLOOKUP($AF396,'Limited Loss'!$F$5:$P$124,AM$3,FALSE),0)</f>
        <v>0</v>
      </c>
      <c r="AN396" s="193">
        <f>+IFERROR(VLOOKUP($AF396,'Limited Loss'!$F$5:$P$124,AN$3,FALSE),0)</f>
        <v>0</v>
      </c>
      <c r="AO396" s="193">
        <f>+IFERROR(VLOOKUP($AF396,'Limited Loss'!$F$5:$P$124,AO$3,FALSE),0)</f>
        <v>0</v>
      </c>
      <c r="AP396" s="100">
        <f>+IFERROR(VLOOKUP($AF396,'Limited Loss'!$F$5:$P$124,AP$3,FALSE),0)</f>
        <v>0</v>
      </c>
      <c r="AQ396" s="353"/>
      <c r="AR396" s="331">
        <f t="shared" si="55"/>
        <v>471</v>
      </c>
      <c r="AS396" s="332">
        <f t="shared" si="55"/>
        <v>2015</v>
      </c>
      <c r="AT396" s="349">
        <f t="shared" si="53"/>
        <v>0</v>
      </c>
      <c r="AU396" s="349">
        <f t="shared" si="53"/>
        <v>0</v>
      </c>
      <c r="AV396" s="349">
        <f t="shared" si="53"/>
        <v>30.03</v>
      </c>
      <c r="AW396" s="349">
        <f t="shared" si="53"/>
        <v>17.932199999999998</v>
      </c>
      <c r="AX396" s="350">
        <f t="shared" si="53"/>
        <v>991.16160000000002</v>
      </c>
      <c r="AY396" s="349">
        <f t="shared" si="53"/>
        <v>0</v>
      </c>
      <c r="AZ396" s="349">
        <f t="shared" si="53"/>
        <v>0</v>
      </c>
      <c r="BA396" s="349">
        <f t="shared" si="53"/>
        <v>44.245799999999996</v>
      </c>
      <c r="BB396" s="349">
        <f t="shared" si="53"/>
        <v>60.406500000000001</v>
      </c>
      <c r="BC396" s="349">
        <f t="shared" si="53"/>
        <v>2302.3506000000002</v>
      </c>
      <c r="BD396" s="350">
        <f t="shared" si="53"/>
        <v>88.475999999999999</v>
      </c>
      <c r="BE396" s="349">
        <f t="shared" si="57"/>
        <v>74.275800000000004</v>
      </c>
      <c r="BF396" s="375">
        <f t="shared" si="58"/>
        <v>3371.8509000000004</v>
      </c>
      <c r="BG396" s="334">
        <f t="shared" si="59"/>
        <v>88.475999999999999</v>
      </c>
    </row>
    <row r="397" spans="1:59" x14ac:dyDescent="0.2">
      <c r="A397" s="326" t="str">
        <f t="shared" si="56"/>
        <v>4712016</v>
      </c>
      <c r="B397" s="331">
        <v>471</v>
      </c>
      <c r="C397" s="327">
        <v>2016</v>
      </c>
      <c r="D397" s="353">
        <f>+IFERROR(VLOOKUP($A397,Data_Loss!$A$2:$V$1180,6,FALSE),0)</f>
        <v>0</v>
      </c>
      <c r="E397" s="353">
        <f>+IFERROR(VLOOKUP($A397,Data_Loss!$A$2:$V$1180,7,FALSE),0)</f>
        <v>0</v>
      </c>
      <c r="F397" s="353">
        <f>+IFERROR(VLOOKUP($A397,Data_Loss!$A$2:$V$1180,8,FALSE),0)</f>
        <v>0</v>
      </c>
      <c r="G397" s="353">
        <f>+IFERROR(VLOOKUP($A397,Data_Loss!$A$2:$V$1180,9,FALSE),0)</f>
        <v>0</v>
      </c>
      <c r="H397" s="353">
        <f>+IFERROR(VLOOKUP($A397,Data_Loss!$A$2:$V$1180,10,FALSE),0)</f>
        <v>0</v>
      </c>
      <c r="I397" s="353">
        <f>+IFERROR(VLOOKUP($A397,Data_Loss!$A$2:$V$1300,12,FALSE),0)</f>
        <v>0</v>
      </c>
      <c r="J397" s="353">
        <f>+IFERROR(VLOOKUP($A397,Data_Loss!$A$2:$V$1300,13,FALSE),0)</f>
        <v>0</v>
      </c>
      <c r="K397" s="353">
        <f>+IFERROR(VLOOKUP($A397,Data_Loss!$A$2:$V$1300,14,FALSE),0)</f>
        <v>0</v>
      </c>
      <c r="L397" s="353">
        <f>+IFERROR(VLOOKUP($A397,Data_Loss!$A$2:$V$1300,15,FALSE),0)</f>
        <v>0</v>
      </c>
      <c r="M397" s="353">
        <f>+IFERROR(VLOOKUP($A397,Data_Loss!$A$2:$V$1300,16,FALSE),0)</f>
        <v>0</v>
      </c>
      <c r="N397" s="353">
        <f>+IFERROR(VLOOKUP($A397,Data_Loss!$A$2:$V$1300,17,FALSE),0)</f>
        <v>0</v>
      </c>
      <c r="O397" s="353">
        <f>+IFERROR(VLOOKUP($A397,Data_Loss!$A$2:$V$1300,18,FALSE),0)</f>
        <v>0</v>
      </c>
      <c r="P397" s="353">
        <f>+IFERROR(VLOOKUP($A397,Data_Loss!$A$2:$V$1300,19,FALSE),0)</f>
        <v>0</v>
      </c>
      <c r="Q397" s="353">
        <f>+IFERROR(VLOOKUP($A397,Data_Loss!$A$2:$V$1300,20,FALSE),0)</f>
        <v>0</v>
      </c>
      <c r="R397" s="353">
        <f>+IFERROR(VLOOKUP($A397,Data_Loss!$A$2:$V$1300,21,FALSE),0)</f>
        <v>0</v>
      </c>
      <c r="S397" s="353">
        <f>+IFERROR(VLOOKUP($A397,Data_Loss!$A$2:$V$1300,22,FALSE),0)</f>
        <v>0</v>
      </c>
      <c r="T397" s="191">
        <f>+$I397*'10k &amp; MO'!C$5+$J397*'10k &amp; MO'!C$11+$K397*'10k &amp; MO'!C$17+$L397*'10k &amp; MO'!C$23+$M397*'10k &amp; MO'!C$29</f>
        <v>0</v>
      </c>
      <c r="U397" s="349">
        <f>+$I397*'10k &amp; MO'!D$5+$J397*'10k &amp; MO'!D$11+$K397*'10k &amp; MO'!D$17+$L397*'10k &amp; MO'!D$23+$M397*'10k &amp; MO'!D$29</f>
        <v>0</v>
      </c>
      <c r="V397" s="349">
        <f>+$I397*'10k &amp; MO'!E$5+$J397*'10k &amp; MO'!E$11+$K397*'10k &amp; MO'!E$17+$L397*'10k &amp; MO'!E$23+$M397*'10k &amp; MO'!E$29</f>
        <v>0</v>
      </c>
      <c r="W397" s="349">
        <f>+$I397*'10k &amp; MO'!F$5+$J397*'10k &amp; MO'!F$11+$K397*'10k &amp; MO'!F$17+$L397*'10k &amp; MO'!F$23+$M397*'10k &amp; MO'!F$29</f>
        <v>0</v>
      </c>
      <c r="X397" s="349">
        <f>+$I397*'10k &amp; MO'!G$5+$J397*'10k &amp; MO'!G$11+$K397*'10k &amp; MO'!G$17+$L397*'10k &amp; MO'!G$23+$M397*'10k &amp; MO'!G$29</f>
        <v>0</v>
      </c>
      <c r="Y397" s="349">
        <f>+$N397*'10k &amp; MO'!H$5+$O397*'10k &amp; MO'!H$11+$P397*'10k &amp; MO'!H$17+$Q397*'10k &amp; MO'!H$23+$R397*'10k &amp; MO'!H$29</f>
        <v>0</v>
      </c>
      <c r="Z397" s="349">
        <f>+$N397*'10k &amp; MO'!I$5+$O397*'10k &amp; MO'!I$11+$P397*'10k &amp; MO'!I$17+$Q397*'10k &amp; MO'!I$23+$R397*'10k &amp; MO'!I$29</f>
        <v>0</v>
      </c>
      <c r="AA397" s="349">
        <f>+$N397*'10k &amp; MO'!J$5+$O397*'10k &amp; MO'!J$11+$P397*'10k &amp; MO'!J$17+$Q397*'10k &amp; MO'!J$23+$R397*'10k &amp; MO'!J$29</f>
        <v>0</v>
      </c>
      <c r="AB397" s="349">
        <f>+$N397*'10k &amp; MO'!K$5+$O397*'10k &amp; MO'!K$11+$P397*'10k &amp; MO'!K$17+$Q397*'10k &amp; MO'!K$23+$R397*'10k &amp; MO'!K$29</f>
        <v>0</v>
      </c>
      <c r="AC397" s="349">
        <f>+$N397*'10k &amp; MO'!L$5+$O397*'10k &amp; MO'!L$11+$P397*'10k &amp; MO'!L$17+$Q397*'10k &amp; MO'!L$23+$R397*'10k &amp; MO'!L$29</f>
        <v>0</v>
      </c>
      <c r="AD397" s="350">
        <f>+S397*'10k &amp; MO'!O$5</f>
        <v>0</v>
      </c>
      <c r="AF397" s="192" t="str">
        <f t="shared" si="54"/>
        <v>4712016</v>
      </c>
      <c r="AG397" s="192">
        <f>+IFERROR(VLOOKUP($AF397,'Limited Loss'!$F$5:$P$124,AG$3,FALSE),0)</f>
        <v>0</v>
      </c>
      <c r="AH397" s="193">
        <f>+IFERROR(VLOOKUP($AF397,'Limited Loss'!$F$5:$P$124,AH$3,FALSE),0)</f>
        <v>0</v>
      </c>
      <c r="AI397" s="193">
        <f>+IFERROR(VLOOKUP($AF397,'Limited Loss'!$F$5:$P$124,AI$3,FALSE),0)</f>
        <v>0</v>
      </c>
      <c r="AJ397" s="193">
        <f>+IFERROR(VLOOKUP($AF397,'Limited Loss'!$F$5:$P$124,AJ$3,FALSE),0)</f>
        <v>0</v>
      </c>
      <c r="AK397" s="100">
        <f>+IFERROR(VLOOKUP($AF397,'Limited Loss'!$F$5:$P$124,AK$3,FALSE),0)</f>
        <v>0</v>
      </c>
      <c r="AL397" s="193">
        <f>+IFERROR(VLOOKUP($AF397,'Limited Loss'!$F$5:$P$124,AL$3,FALSE),0)</f>
        <v>0</v>
      </c>
      <c r="AM397" s="193">
        <f>+IFERROR(VLOOKUP($AF397,'Limited Loss'!$F$5:$P$124,AM$3,FALSE),0)</f>
        <v>0</v>
      </c>
      <c r="AN397" s="193">
        <f>+IFERROR(VLOOKUP($AF397,'Limited Loss'!$F$5:$P$124,AN$3,FALSE),0)</f>
        <v>0</v>
      </c>
      <c r="AO397" s="193">
        <f>+IFERROR(VLOOKUP($AF397,'Limited Loss'!$F$5:$P$124,AO$3,FALSE),0)</f>
        <v>0</v>
      </c>
      <c r="AP397" s="100">
        <f>+IFERROR(VLOOKUP($AF397,'Limited Loss'!$F$5:$P$124,AP$3,FALSE),0)</f>
        <v>0</v>
      </c>
      <c r="AQ397" s="353"/>
      <c r="AR397" s="331">
        <f t="shared" si="55"/>
        <v>471</v>
      </c>
      <c r="AS397" s="332">
        <f t="shared" si="55"/>
        <v>2016</v>
      </c>
      <c r="AT397" s="349">
        <f t="shared" si="53"/>
        <v>0</v>
      </c>
      <c r="AU397" s="349">
        <f t="shared" si="53"/>
        <v>0</v>
      </c>
      <c r="AV397" s="349">
        <f t="shared" si="53"/>
        <v>0</v>
      </c>
      <c r="AW397" s="349">
        <f t="shared" si="53"/>
        <v>0</v>
      </c>
      <c r="AX397" s="350">
        <f t="shared" si="53"/>
        <v>0</v>
      </c>
      <c r="AY397" s="349">
        <f t="shared" si="53"/>
        <v>0</v>
      </c>
      <c r="AZ397" s="349">
        <f t="shared" si="53"/>
        <v>0</v>
      </c>
      <c r="BA397" s="349">
        <f t="shared" si="53"/>
        <v>0</v>
      </c>
      <c r="BB397" s="349">
        <f t="shared" si="53"/>
        <v>0</v>
      </c>
      <c r="BC397" s="349">
        <f t="shared" si="53"/>
        <v>0</v>
      </c>
      <c r="BD397" s="350">
        <f t="shared" si="53"/>
        <v>0</v>
      </c>
      <c r="BE397" s="349">
        <f t="shared" si="57"/>
        <v>0</v>
      </c>
      <c r="BF397" s="375">
        <f t="shared" si="58"/>
        <v>0</v>
      </c>
      <c r="BG397" s="334">
        <f t="shared" si="59"/>
        <v>0</v>
      </c>
    </row>
    <row r="398" spans="1:59" x14ac:dyDescent="0.2">
      <c r="A398" s="326" t="str">
        <f t="shared" si="56"/>
        <v>4712017</v>
      </c>
      <c r="B398" s="331">
        <v>471</v>
      </c>
      <c r="C398" s="327">
        <v>2017</v>
      </c>
      <c r="D398" s="353">
        <f>+IFERROR(VLOOKUP($A398,Data_Loss!$A$2:$V$1180,6,FALSE),0)</f>
        <v>0</v>
      </c>
      <c r="E398" s="353">
        <f>+IFERROR(VLOOKUP($A398,Data_Loss!$A$2:$V$1180,7,FALSE),0)</f>
        <v>0</v>
      </c>
      <c r="F398" s="353">
        <f>+IFERROR(VLOOKUP($A398,Data_Loss!$A$2:$V$1180,8,FALSE),0)</f>
        <v>0</v>
      </c>
      <c r="G398" s="353">
        <f>+IFERROR(VLOOKUP($A398,Data_Loss!$A$2:$V$1180,9,FALSE),0)</f>
        <v>0</v>
      </c>
      <c r="H398" s="353">
        <f>+IFERROR(VLOOKUP($A398,Data_Loss!$A$2:$V$1180,10,FALSE),0)</f>
        <v>0</v>
      </c>
      <c r="I398" s="353">
        <f>+IFERROR(VLOOKUP($A398,Data_Loss!$A$2:$V$1300,12,FALSE),0)</f>
        <v>0</v>
      </c>
      <c r="J398" s="353">
        <f>+IFERROR(VLOOKUP($A398,Data_Loss!$A$2:$V$1300,13,FALSE),0)</f>
        <v>0</v>
      </c>
      <c r="K398" s="353">
        <f>+IFERROR(VLOOKUP($A398,Data_Loss!$A$2:$V$1300,14,FALSE),0)</f>
        <v>0</v>
      </c>
      <c r="L398" s="353">
        <f>+IFERROR(VLOOKUP($A398,Data_Loss!$A$2:$V$1300,15,FALSE),0)</f>
        <v>0</v>
      </c>
      <c r="M398" s="353">
        <f>+IFERROR(VLOOKUP($A398,Data_Loss!$A$2:$V$1300,16,FALSE),0)</f>
        <v>0</v>
      </c>
      <c r="N398" s="353">
        <f>+IFERROR(VLOOKUP($A398,Data_Loss!$A$2:$V$1300,17,FALSE),0)</f>
        <v>0</v>
      </c>
      <c r="O398" s="353">
        <f>+IFERROR(VLOOKUP($A398,Data_Loss!$A$2:$V$1300,18,FALSE),0)</f>
        <v>0</v>
      </c>
      <c r="P398" s="353">
        <f>+IFERROR(VLOOKUP($A398,Data_Loss!$A$2:$V$1300,19,FALSE),0)</f>
        <v>0</v>
      </c>
      <c r="Q398" s="353">
        <f>+IFERROR(VLOOKUP($A398,Data_Loss!$A$2:$V$1300,20,FALSE),0)</f>
        <v>0</v>
      </c>
      <c r="R398" s="353">
        <f>+IFERROR(VLOOKUP($A398,Data_Loss!$A$2:$V$1300,21,FALSE),0)</f>
        <v>0</v>
      </c>
      <c r="S398" s="353">
        <f>+IFERROR(VLOOKUP($A398,Data_Loss!$A$2:$V$1300,22,FALSE),0)</f>
        <v>0</v>
      </c>
      <c r="T398" s="191">
        <f>+$I398*'10k &amp; MO'!C$6+$J398*'10k &amp; MO'!C$12+$K398*'10k &amp; MO'!C$18+$L398*'10k &amp; MO'!C$24+$M398*'10k &amp; MO'!C$30</f>
        <v>0</v>
      </c>
      <c r="U398" s="349">
        <f>+$I398*'10k &amp; MO'!D$6+$J398*'10k &amp; MO'!D$12+$K398*'10k &amp; MO'!D$18+$L398*'10k &amp; MO'!D$24+$M398*'10k &amp; MO'!D$30</f>
        <v>0</v>
      </c>
      <c r="V398" s="349">
        <f>+$I398*'10k &amp; MO'!E$6+$J398*'10k &amp; MO'!E$12+$K398*'10k &amp; MO'!E$18+$L398*'10k &amp; MO'!E$24+$M398*'10k &amp; MO'!E$30</f>
        <v>0</v>
      </c>
      <c r="W398" s="349">
        <f>+$I398*'10k &amp; MO'!F$6+$J398*'10k &amp; MO'!F$12+$K398*'10k &amp; MO'!F$18+$L398*'10k &amp; MO'!F$24+$M398*'10k &amp; MO'!F$30</f>
        <v>0</v>
      </c>
      <c r="X398" s="349">
        <f>+$I398*'10k &amp; MO'!G$6+$J398*'10k &amp; MO'!G$12+$K398*'10k &amp; MO'!G$18+$L398*'10k &amp; MO'!G$24+$M398*'10k &amp; MO'!G$30</f>
        <v>0</v>
      </c>
      <c r="Y398" s="349">
        <f>+$N398*'10k &amp; MO'!H$6+$O398*'10k &amp; MO'!H$12+$P398*'10k &amp; MO'!H$18+$Q398*'10k &amp; MO'!H$24+$R398*'10k &amp; MO'!H$30</f>
        <v>0</v>
      </c>
      <c r="Z398" s="349">
        <f>+$N398*'10k &amp; MO'!I$6+$O398*'10k &amp; MO'!I$12+$P398*'10k &amp; MO'!I$18+$Q398*'10k &amp; MO'!I$24+$R398*'10k &amp; MO'!I$30</f>
        <v>0</v>
      </c>
      <c r="AA398" s="349">
        <f>+$N398*'10k &amp; MO'!J$6+$O398*'10k &amp; MO'!J$12+$P398*'10k &amp; MO'!J$18+$Q398*'10k &amp; MO'!J$24+$R398*'10k &amp; MO'!J$30</f>
        <v>0</v>
      </c>
      <c r="AB398" s="349">
        <f>+$N398*'10k &amp; MO'!K$6+$O398*'10k &amp; MO'!K$12+$P398*'10k &amp; MO'!K$18+$Q398*'10k &amp; MO'!K$24+$R398*'10k &amp; MO'!K$30</f>
        <v>0</v>
      </c>
      <c r="AC398" s="349">
        <f>+$N398*'10k &amp; MO'!L$6+$O398*'10k &amp; MO'!L$12+$P398*'10k &amp; MO'!L$18+$Q398*'10k &amp; MO'!L$24+$R398*'10k &amp; MO'!L$30</f>
        <v>0</v>
      </c>
      <c r="AD398" s="350">
        <f>+S398*'10k &amp; MO'!O$6</f>
        <v>0</v>
      </c>
      <c r="AF398" s="192" t="str">
        <f t="shared" si="54"/>
        <v>4712017</v>
      </c>
      <c r="AG398" s="192">
        <f>+IFERROR(VLOOKUP($AF398,'Limited Loss'!$F$5:$P$124,AG$3,FALSE),0)</f>
        <v>0</v>
      </c>
      <c r="AH398" s="193">
        <f>+IFERROR(VLOOKUP($AF398,'Limited Loss'!$F$5:$P$124,AH$3,FALSE),0)</f>
        <v>0</v>
      </c>
      <c r="AI398" s="193">
        <f>+IFERROR(VLOOKUP($AF398,'Limited Loss'!$F$5:$P$124,AI$3,FALSE),0)</f>
        <v>0</v>
      </c>
      <c r="AJ398" s="193">
        <f>+IFERROR(VLOOKUP($AF398,'Limited Loss'!$F$5:$P$124,AJ$3,FALSE),0)</f>
        <v>0</v>
      </c>
      <c r="AK398" s="100">
        <f>+IFERROR(VLOOKUP($AF398,'Limited Loss'!$F$5:$P$124,AK$3,FALSE),0)</f>
        <v>0</v>
      </c>
      <c r="AL398" s="193">
        <f>+IFERROR(VLOOKUP($AF398,'Limited Loss'!$F$5:$P$124,AL$3,FALSE),0)</f>
        <v>0</v>
      </c>
      <c r="AM398" s="193">
        <f>+IFERROR(VLOOKUP($AF398,'Limited Loss'!$F$5:$P$124,AM$3,FALSE),0)</f>
        <v>0</v>
      </c>
      <c r="AN398" s="193">
        <f>+IFERROR(VLOOKUP($AF398,'Limited Loss'!$F$5:$P$124,AN$3,FALSE),0)</f>
        <v>0</v>
      </c>
      <c r="AO398" s="193">
        <f>+IFERROR(VLOOKUP($AF398,'Limited Loss'!$F$5:$P$124,AO$3,FALSE),0)</f>
        <v>0</v>
      </c>
      <c r="AP398" s="100">
        <f>+IFERROR(VLOOKUP($AF398,'Limited Loss'!$F$5:$P$124,AP$3,FALSE),0)</f>
        <v>0</v>
      </c>
      <c r="AQ398" s="353"/>
      <c r="AR398" s="331">
        <f t="shared" si="55"/>
        <v>471</v>
      </c>
      <c r="AS398" s="332">
        <f t="shared" si="55"/>
        <v>2017</v>
      </c>
      <c r="AT398" s="349">
        <f t="shared" si="53"/>
        <v>0</v>
      </c>
      <c r="AU398" s="349">
        <f t="shared" si="53"/>
        <v>0</v>
      </c>
      <c r="AV398" s="349">
        <f t="shared" si="53"/>
        <v>0</v>
      </c>
      <c r="AW398" s="349">
        <f t="shared" si="53"/>
        <v>0</v>
      </c>
      <c r="AX398" s="350">
        <f t="shared" si="53"/>
        <v>0</v>
      </c>
      <c r="AY398" s="349">
        <f t="shared" si="53"/>
        <v>0</v>
      </c>
      <c r="AZ398" s="349">
        <f t="shared" si="53"/>
        <v>0</v>
      </c>
      <c r="BA398" s="349">
        <f t="shared" si="53"/>
        <v>0</v>
      </c>
      <c r="BB398" s="349">
        <f t="shared" si="53"/>
        <v>0</v>
      </c>
      <c r="BC398" s="349">
        <f t="shared" si="53"/>
        <v>0</v>
      </c>
      <c r="BD398" s="350">
        <f t="shared" si="53"/>
        <v>0</v>
      </c>
      <c r="BE398" s="349">
        <f t="shared" si="57"/>
        <v>0</v>
      </c>
      <c r="BF398" s="375">
        <f t="shared" si="58"/>
        <v>0</v>
      </c>
      <c r="BG398" s="334">
        <f t="shared" si="59"/>
        <v>0</v>
      </c>
    </row>
    <row r="399" spans="1:59" x14ac:dyDescent="0.2">
      <c r="A399" s="326" t="str">
        <f t="shared" si="56"/>
        <v>4712018</v>
      </c>
      <c r="B399" s="331">
        <v>471</v>
      </c>
      <c r="C399" s="327">
        <v>2018</v>
      </c>
      <c r="D399" s="353">
        <f>+IFERROR(VLOOKUP($A399,Data_Loss!$A$2:$V$1180,6,FALSE),0)</f>
        <v>0</v>
      </c>
      <c r="E399" s="353">
        <f>+IFERROR(VLOOKUP($A399,Data_Loss!$A$2:$V$1180,7,FALSE),0)</f>
        <v>0</v>
      </c>
      <c r="F399" s="353">
        <f>+IFERROR(VLOOKUP($A399,Data_Loss!$A$2:$V$1180,8,FALSE),0)</f>
        <v>0</v>
      </c>
      <c r="G399" s="353">
        <f>+IFERROR(VLOOKUP($A399,Data_Loss!$A$2:$V$1180,9,FALSE),0)</f>
        <v>0</v>
      </c>
      <c r="H399" s="353">
        <f>+IFERROR(VLOOKUP($A399,Data_Loss!$A$2:$V$1180,10,FALSE),0)</f>
        <v>0</v>
      </c>
      <c r="I399" s="353">
        <f>+IFERROR(VLOOKUP($A399,Data_Loss!$A$2:$V$1300,12,FALSE),0)</f>
        <v>0</v>
      </c>
      <c r="J399" s="353">
        <f>+IFERROR(VLOOKUP($A399,Data_Loss!$A$2:$V$1300,13,FALSE),0)</f>
        <v>0</v>
      </c>
      <c r="K399" s="353">
        <f>+IFERROR(VLOOKUP($A399,Data_Loss!$A$2:$V$1300,14,FALSE),0)</f>
        <v>0</v>
      </c>
      <c r="L399" s="353">
        <f>+IFERROR(VLOOKUP($A399,Data_Loss!$A$2:$V$1300,15,FALSE),0)</f>
        <v>0</v>
      </c>
      <c r="M399" s="353">
        <f>+IFERROR(VLOOKUP($A399,Data_Loss!$A$2:$V$1300,16,FALSE),0)</f>
        <v>0</v>
      </c>
      <c r="N399" s="353">
        <f>+IFERROR(VLOOKUP($A399,Data_Loss!$A$2:$V$1300,17,FALSE),0)</f>
        <v>0</v>
      </c>
      <c r="O399" s="353">
        <f>+IFERROR(VLOOKUP($A399,Data_Loss!$A$2:$V$1300,18,FALSE),0)</f>
        <v>0</v>
      </c>
      <c r="P399" s="353">
        <f>+IFERROR(VLOOKUP($A399,Data_Loss!$A$2:$V$1300,19,FALSE),0)</f>
        <v>0</v>
      </c>
      <c r="Q399" s="353">
        <f>+IFERROR(VLOOKUP($A399,Data_Loss!$A$2:$V$1300,20,FALSE),0)</f>
        <v>0</v>
      </c>
      <c r="R399" s="353">
        <f>+IFERROR(VLOOKUP($A399,Data_Loss!$A$2:$V$1300,21,FALSE),0)</f>
        <v>0</v>
      </c>
      <c r="S399" s="353">
        <f>+IFERROR(VLOOKUP($A399,Data_Loss!$A$2:$V$1300,22,FALSE),0)</f>
        <v>0</v>
      </c>
      <c r="T399" s="191">
        <f>+$I399*'10k &amp; MO'!C$7+$J399*'10k &amp; MO'!C$13+$K399*'10k &amp; MO'!C$19+$L399*'10k &amp; MO'!C$25+$M399*'10k &amp; MO'!C$31</f>
        <v>0</v>
      </c>
      <c r="U399" s="349">
        <f>+$I399*'10k &amp; MO'!D$7+$J399*'10k &amp; MO'!D$13+$K399*'10k &amp; MO'!D$19+$L399*'10k &amp; MO'!D$25+$M399*'10k &amp; MO'!D$31</f>
        <v>0</v>
      </c>
      <c r="V399" s="349">
        <f>+$I399*'10k &amp; MO'!E$7+$J399*'10k &amp; MO'!E$13+$K399*'10k &amp; MO'!E$19+$L399*'10k &amp; MO'!E$25+$M399*'10k &amp; MO'!E$31</f>
        <v>0</v>
      </c>
      <c r="W399" s="349">
        <f>+$I399*'10k &amp; MO'!F$7+$J399*'10k &amp; MO'!F$13+$K399*'10k &amp; MO'!F$19+$L399*'10k &amp; MO'!F$25+$M399*'10k &amp; MO'!F$31</f>
        <v>0</v>
      </c>
      <c r="X399" s="349">
        <f>+$I399*'10k &amp; MO'!G$7+$J399*'10k &amp; MO'!G$13+$K399*'10k &amp; MO'!G$19+$L399*'10k &amp; MO'!G$25+$M399*'10k &amp; MO'!G$31</f>
        <v>0</v>
      </c>
      <c r="Y399" s="349">
        <f>+$N399*'10k &amp; MO'!H$7+$O399*'10k &amp; MO'!H$13+$P399*'10k &amp; MO'!H$19+$Q399*'10k &amp; MO'!H$25+$R399*'10k &amp; MO'!H$31</f>
        <v>0</v>
      </c>
      <c r="Z399" s="349">
        <f>+$N399*'10k &amp; MO'!I$7+$O399*'10k &amp; MO'!I$13+$P399*'10k &amp; MO'!I$19+$Q399*'10k &amp; MO'!I$25+$R399*'10k &amp; MO'!I$31</f>
        <v>0</v>
      </c>
      <c r="AA399" s="349">
        <f>+$N399*'10k &amp; MO'!J$7+$O399*'10k &amp; MO'!J$13+$P399*'10k &amp; MO'!J$19+$Q399*'10k &amp; MO'!J$25+$R399*'10k &amp; MO'!J$31</f>
        <v>0</v>
      </c>
      <c r="AB399" s="349">
        <f>+$N399*'10k &amp; MO'!K$7+$O399*'10k &amp; MO'!K$13+$P399*'10k &amp; MO'!K$19+$Q399*'10k &amp; MO'!K$25+$R399*'10k &amp; MO'!K$31</f>
        <v>0</v>
      </c>
      <c r="AC399" s="349">
        <f>+$N399*'10k &amp; MO'!L$7+$O399*'10k &amp; MO'!L$13+$P399*'10k &amp; MO'!L$19+$Q399*'10k &amp; MO'!L$25+$R399*'10k &amp; MO'!L$31</f>
        <v>0</v>
      </c>
      <c r="AD399" s="350">
        <f>+S399*'10k &amp; MO'!O$7</f>
        <v>0</v>
      </c>
      <c r="AF399" s="192" t="str">
        <f t="shared" si="54"/>
        <v>4712018</v>
      </c>
      <c r="AG399" s="192">
        <f>+IFERROR(VLOOKUP($AF399,'Limited Loss'!$F$5:$P$124,AG$3,FALSE),0)</f>
        <v>0</v>
      </c>
      <c r="AH399" s="193">
        <f>+IFERROR(VLOOKUP($AF399,'Limited Loss'!$F$5:$P$124,AH$3,FALSE),0)</f>
        <v>0</v>
      </c>
      <c r="AI399" s="193">
        <f>+IFERROR(VLOOKUP($AF399,'Limited Loss'!$F$5:$P$124,AI$3,FALSE),0)</f>
        <v>0</v>
      </c>
      <c r="AJ399" s="193">
        <f>+IFERROR(VLOOKUP($AF399,'Limited Loss'!$F$5:$P$124,AJ$3,FALSE),0)</f>
        <v>0</v>
      </c>
      <c r="AK399" s="100">
        <f>+IFERROR(VLOOKUP($AF399,'Limited Loss'!$F$5:$P$124,AK$3,FALSE),0)</f>
        <v>0</v>
      </c>
      <c r="AL399" s="193">
        <f>+IFERROR(VLOOKUP($AF399,'Limited Loss'!$F$5:$P$124,AL$3,FALSE),0)</f>
        <v>0</v>
      </c>
      <c r="AM399" s="193">
        <f>+IFERROR(VLOOKUP($AF399,'Limited Loss'!$F$5:$P$124,AM$3,FALSE),0)</f>
        <v>0</v>
      </c>
      <c r="AN399" s="193">
        <f>+IFERROR(VLOOKUP($AF399,'Limited Loss'!$F$5:$P$124,AN$3,FALSE),0)</f>
        <v>0</v>
      </c>
      <c r="AO399" s="193">
        <f>+IFERROR(VLOOKUP($AF399,'Limited Loss'!$F$5:$P$124,AO$3,FALSE),0)</f>
        <v>0</v>
      </c>
      <c r="AP399" s="100">
        <f>+IFERROR(VLOOKUP($AF399,'Limited Loss'!$F$5:$P$124,AP$3,FALSE),0)</f>
        <v>0</v>
      </c>
      <c r="AQ399" s="353"/>
      <c r="AR399" s="331">
        <f t="shared" si="55"/>
        <v>471</v>
      </c>
      <c r="AS399" s="332">
        <f t="shared" si="55"/>
        <v>2018</v>
      </c>
      <c r="AT399" s="349">
        <f t="shared" si="53"/>
        <v>0</v>
      </c>
      <c r="AU399" s="349">
        <f t="shared" si="53"/>
        <v>0</v>
      </c>
      <c r="AV399" s="349">
        <f t="shared" si="53"/>
        <v>0</v>
      </c>
      <c r="AW399" s="349">
        <f t="shared" si="53"/>
        <v>0</v>
      </c>
      <c r="AX399" s="350">
        <f t="shared" si="53"/>
        <v>0</v>
      </c>
      <c r="AY399" s="349">
        <f t="shared" si="53"/>
        <v>0</v>
      </c>
      <c r="AZ399" s="349">
        <f t="shared" si="53"/>
        <v>0</v>
      </c>
      <c r="BA399" s="349">
        <f t="shared" si="53"/>
        <v>0</v>
      </c>
      <c r="BB399" s="349">
        <f t="shared" si="53"/>
        <v>0</v>
      </c>
      <c r="BC399" s="349">
        <f t="shared" si="53"/>
        <v>0</v>
      </c>
      <c r="BD399" s="350">
        <f t="shared" si="53"/>
        <v>0</v>
      </c>
      <c r="BE399" s="349">
        <f t="shared" si="57"/>
        <v>0</v>
      </c>
      <c r="BF399" s="375">
        <f t="shared" si="58"/>
        <v>0</v>
      </c>
      <c r="BG399" s="334">
        <f t="shared" si="59"/>
        <v>0</v>
      </c>
    </row>
    <row r="400" spans="1:59" x14ac:dyDescent="0.2">
      <c r="A400" s="326" t="str">
        <f t="shared" si="56"/>
        <v>4722014</v>
      </c>
      <c r="B400" s="331">
        <v>472</v>
      </c>
      <c r="C400" s="327">
        <v>2014</v>
      </c>
      <c r="D400" s="353">
        <f>+IFERROR(VLOOKUP($A400,Data_Loss!$A$2:$V$1180,6,FALSE),0)</f>
        <v>0</v>
      </c>
      <c r="E400" s="353">
        <f>+IFERROR(VLOOKUP($A400,Data_Loss!$A$2:$V$1180,7,FALSE),0)</f>
        <v>0</v>
      </c>
      <c r="F400" s="353">
        <f>+IFERROR(VLOOKUP($A400,Data_Loss!$A$2:$V$1180,8,FALSE),0)</f>
        <v>0</v>
      </c>
      <c r="G400" s="353">
        <f>+IFERROR(VLOOKUP($A400,Data_Loss!$A$2:$V$1180,9,FALSE),0)</f>
        <v>0</v>
      </c>
      <c r="H400" s="353">
        <f>+IFERROR(VLOOKUP($A400,Data_Loss!$A$2:$V$1180,10,FALSE),0)</f>
        <v>0</v>
      </c>
      <c r="I400" s="353">
        <f>+IFERROR(VLOOKUP($A400,Data_Loss!$A$2:$V$1300,12,FALSE),0)</f>
        <v>0</v>
      </c>
      <c r="J400" s="353">
        <f>+IFERROR(VLOOKUP($A400,Data_Loss!$A$2:$V$1300,13,FALSE),0)</f>
        <v>0</v>
      </c>
      <c r="K400" s="353">
        <f>+IFERROR(VLOOKUP($A400,Data_Loss!$A$2:$V$1300,14,FALSE),0)</f>
        <v>0</v>
      </c>
      <c r="L400" s="353">
        <f>+IFERROR(VLOOKUP($A400,Data_Loss!$A$2:$V$1300,15,FALSE),0)</f>
        <v>0</v>
      </c>
      <c r="M400" s="353">
        <f>+IFERROR(VLOOKUP($A400,Data_Loss!$A$2:$V$1300,16,FALSE),0)</f>
        <v>0</v>
      </c>
      <c r="N400" s="353">
        <f>+IFERROR(VLOOKUP($A400,Data_Loss!$A$2:$V$1300,17,FALSE),0)</f>
        <v>0</v>
      </c>
      <c r="O400" s="353">
        <f>+IFERROR(VLOOKUP($A400,Data_Loss!$A$2:$V$1300,18,FALSE),0)</f>
        <v>0</v>
      </c>
      <c r="P400" s="353">
        <f>+IFERROR(VLOOKUP($A400,Data_Loss!$A$2:$V$1300,19,FALSE),0)</f>
        <v>0</v>
      </c>
      <c r="Q400" s="353">
        <f>+IFERROR(VLOOKUP($A400,Data_Loss!$A$2:$V$1300,20,FALSE),0)</f>
        <v>0</v>
      </c>
      <c r="R400" s="353">
        <f>+IFERROR(VLOOKUP($A400,Data_Loss!$A$2:$V$1300,21,FALSE),0)</f>
        <v>0</v>
      </c>
      <c r="S400" s="353">
        <f>+IFERROR(VLOOKUP($A400,Data_Loss!$A$2:$V$1300,22,FALSE),0)</f>
        <v>5180</v>
      </c>
      <c r="T400" s="191">
        <f>+$I400*'10k &amp; MO'!C$3+$J400*'10k &amp; MO'!C$9+$K400*'10k &amp; MO'!C$15+$L400*'10k &amp; MO'!C$21+$M400*'10k &amp; MO'!C$27</f>
        <v>0</v>
      </c>
      <c r="U400" s="349">
        <f>+$I400*'10k &amp; MO'!D$3+$J400*'10k &amp; MO'!D$9+$K400*'10k &amp; MO'!D$15+$L400*'10k &amp; MO'!D$21+$M400*'10k &amp; MO'!D$27</f>
        <v>0</v>
      </c>
      <c r="V400" s="349">
        <f>+$I400*'10k &amp; MO'!E$3+$J400*'10k &amp; MO'!E$9+$K400*'10k &amp; MO'!E$15+$L400*'10k &amp; MO'!E$21+$M400*'10k &amp; MO'!E$27</f>
        <v>0</v>
      </c>
      <c r="W400" s="349">
        <f>+$I400*'10k &amp; MO'!F$3+$J400*'10k &amp; MO'!F$9+$K400*'10k &amp; MO'!F$15+$L400*'10k &amp; MO'!F$21+$M400*'10k &amp; MO'!F$27</f>
        <v>0</v>
      </c>
      <c r="X400" s="349">
        <f>+$I400*'10k &amp; MO'!G$3+$J400*'10k &amp; MO'!G$9+$K400*'10k &amp; MO'!G$15+$L400*'10k &amp; MO'!G$21+$M400*'10k &amp; MO'!G$27</f>
        <v>0</v>
      </c>
      <c r="Y400" s="349">
        <f>+$N400*'10k &amp; MO'!H$3+$O400*'10k &amp; MO'!H$9+$P400*'10k &amp; MO'!H$15+$Q400*'10k &amp; MO'!H$21+$R400*'10k &amp; MO'!H$27</f>
        <v>0</v>
      </c>
      <c r="Z400" s="349">
        <f>+$N400*'10k &amp; MO'!I$3+$O400*'10k &amp; MO'!I$9+$P400*'10k &amp; MO'!I$15+$Q400*'10k &amp; MO'!I$21+$R400*'10k &amp; MO'!I$27</f>
        <v>0</v>
      </c>
      <c r="AA400" s="349">
        <f>+$N400*'10k &amp; MO'!J$3+$O400*'10k &amp; MO'!J$9+$P400*'10k &amp; MO'!J$15+$Q400*'10k &amp; MO'!J$21+$R400*'10k &amp; MO'!J$27</f>
        <v>0</v>
      </c>
      <c r="AB400" s="349">
        <f>+$N400*'10k &amp; MO'!K$3+$O400*'10k &amp; MO'!K$9+$P400*'10k &amp; MO'!K$15+$Q400*'10k &amp; MO'!K$21+$R400*'10k &amp; MO'!K$27</f>
        <v>0</v>
      </c>
      <c r="AC400" s="349">
        <f>+$N400*'10k &amp; MO'!L$3+$O400*'10k &amp; MO'!L$9+$P400*'10k &amp; MO'!L$15+$Q400*'10k &amp; MO'!L$21+$R400*'10k &amp; MO'!L$27</f>
        <v>0</v>
      </c>
      <c r="AD400" s="350">
        <f>+S400*'10k &amp; MO'!O$3</f>
        <v>5547.78</v>
      </c>
      <c r="AF400" s="192" t="str">
        <f t="shared" si="54"/>
        <v>4722014</v>
      </c>
      <c r="AG400" s="192">
        <f>+IFERROR(VLOOKUP($AF400,'Limited Loss'!$F$5:$P$124,AG$3,FALSE),0)</f>
        <v>0</v>
      </c>
      <c r="AH400" s="193">
        <f>+IFERROR(VLOOKUP($AF400,'Limited Loss'!$F$5:$P$124,AH$3,FALSE),0)</f>
        <v>0</v>
      </c>
      <c r="AI400" s="193">
        <f>+IFERROR(VLOOKUP($AF400,'Limited Loss'!$F$5:$P$124,AI$3,FALSE),0)</f>
        <v>0</v>
      </c>
      <c r="AJ400" s="193">
        <f>+IFERROR(VLOOKUP($AF400,'Limited Loss'!$F$5:$P$124,AJ$3,FALSE),0)</f>
        <v>0</v>
      </c>
      <c r="AK400" s="100">
        <f>+IFERROR(VLOOKUP($AF400,'Limited Loss'!$F$5:$P$124,AK$3,FALSE),0)</f>
        <v>0</v>
      </c>
      <c r="AL400" s="193">
        <f>+IFERROR(VLOOKUP($AF400,'Limited Loss'!$F$5:$P$124,AL$3,FALSE),0)</f>
        <v>0</v>
      </c>
      <c r="AM400" s="193">
        <f>+IFERROR(VLOOKUP($AF400,'Limited Loss'!$F$5:$P$124,AM$3,FALSE),0)</f>
        <v>0</v>
      </c>
      <c r="AN400" s="193">
        <f>+IFERROR(VLOOKUP($AF400,'Limited Loss'!$F$5:$P$124,AN$3,FALSE),0)</f>
        <v>0</v>
      </c>
      <c r="AO400" s="193">
        <f>+IFERROR(VLOOKUP($AF400,'Limited Loss'!$F$5:$P$124,AO$3,FALSE),0)</f>
        <v>0</v>
      </c>
      <c r="AP400" s="100">
        <f>+IFERROR(VLOOKUP($AF400,'Limited Loss'!$F$5:$P$124,AP$3,FALSE),0)</f>
        <v>0</v>
      </c>
      <c r="AQ400" s="353"/>
      <c r="AR400" s="331">
        <f t="shared" si="55"/>
        <v>472</v>
      </c>
      <c r="AS400" s="332">
        <f t="shared" si="55"/>
        <v>2014</v>
      </c>
      <c r="AT400" s="349">
        <f t="shared" si="53"/>
        <v>0</v>
      </c>
      <c r="AU400" s="349">
        <f t="shared" si="53"/>
        <v>0</v>
      </c>
      <c r="AV400" s="349">
        <f t="shared" ref="AV400:BD428" si="60">+V400-AI400</f>
        <v>0</v>
      </c>
      <c r="AW400" s="349">
        <f t="shared" si="60"/>
        <v>0</v>
      </c>
      <c r="AX400" s="350">
        <f t="shared" si="60"/>
        <v>0</v>
      </c>
      <c r="AY400" s="349">
        <f t="shared" si="60"/>
        <v>0</v>
      </c>
      <c r="AZ400" s="349">
        <f t="shared" si="60"/>
        <v>0</v>
      </c>
      <c r="BA400" s="349">
        <f t="shared" si="60"/>
        <v>0</v>
      </c>
      <c r="BB400" s="349">
        <f t="shared" si="60"/>
        <v>0</v>
      </c>
      <c r="BC400" s="349">
        <f t="shared" si="60"/>
        <v>0</v>
      </c>
      <c r="BD400" s="350">
        <f t="shared" si="60"/>
        <v>5547.78</v>
      </c>
      <c r="BE400" s="349">
        <f t="shared" si="57"/>
        <v>0</v>
      </c>
      <c r="BF400" s="375">
        <f t="shared" si="58"/>
        <v>0</v>
      </c>
      <c r="BG400" s="334">
        <f t="shared" si="59"/>
        <v>5547.78</v>
      </c>
    </row>
    <row r="401" spans="1:59" x14ac:dyDescent="0.2">
      <c r="A401" s="326" t="str">
        <f t="shared" si="56"/>
        <v>4722015</v>
      </c>
      <c r="B401" s="331">
        <v>472</v>
      </c>
      <c r="C401" s="327">
        <v>2015</v>
      </c>
      <c r="D401" s="353">
        <f>+IFERROR(VLOOKUP($A401,Data_Loss!$A$2:$V$1180,6,FALSE),0)</f>
        <v>0</v>
      </c>
      <c r="E401" s="353">
        <f>+IFERROR(VLOOKUP($A401,Data_Loss!$A$2:$V$1180,7,FALSE),0)</f>
        <v>0</v>
      </c>
      <c r="F401" s="353">
        <f>+IFERROR(VLOOKUP($A401,Data_Loss!$A$2:$V$1180,8,FALSE),0)</f>
        <v>0</v>
      </c>
      <c r="G401" s="353">
        <f>+IFERROR(VLOOKUP($A401,Data_Loss!$A$2:$V$1180,9,FALSE),0)</f>
        <v>0</v>
      </c>
      <c r="H401" s="353">
        <f>+IFERROR(VLOOKUP($A401,Data_Loss!$A$2:$V$1180,10,FALSE),0)</f>
        <v>0</v>
      </c>
      <c r="I401" s="353">
        <f>+IFERROR(VLOOKUP($A401,Data_Loss!$A$2:$V$1300,12,FALSE),0)</f>
        <v>0</v>
      </c>
      <c r="J401" s="353">
        <f>+IFERROR(VLOOKUP($A401,Data_Loss!$A$2:$V$1300,13,FALSE),0)</f>
        <v>0</v>
      </c>
      <c r="K401" s="353">
        <f>+IFERROR(VLOOKUP($A401,Data_Loss!$A$2:$V$1300,14,FALSE),0)</f>
        <v>0</v>
      </c>
      <c r="L401" s="353">
        <f>+IFERROR(VLOOKUP($A401,Data_Loss!$A$2:$V$1300,15,FALSE),0)</f>
        <v>0</v>
      </c>
      <c r="M401" s="353">
        <f>+IFERROR(VLOOKUP($A401,Data_Loss!$A$2:$V$1300,16,FALSE),0)</f>
        <v>0</v>
      </c>
      <c r="N401" s="353">
        <f>+IFERROR(VLOOKUP($A401,Data_Loss!$A$2:$V$1300,17,FALSE),0)</f>
        <v>0</v>
      </c>
      <c r="O401" s="353">
        <f>+IFERROR(VLOOKUP($A401,Data_Loss!$A$2:$V$1300,18,FALSE),0)</f>
        <v>0</v>
      </c>
      <c r="P401" s="353">
        <f>+IFERROR(VLOOKUP($A401,Data_Loss!$A$2:$V$1300,19,FALSE),0)</f>
        <v>0</v>
      </c>
      <c r="Q401" s="353">
        <f>+IFERROR(VLOOKUP($A401,Data_Loss!$A$2:$V$1300,20,FALSE),0)</f>
        <v>0</v>
      </c>
      <c r="R401" s="353">
        <f>+IFERROR(VLOOKUP($A401,Data_Loss!$A$2:$V$1300,21,FALSE),0)</f>
        <v>0</v>
      </c>
      <c r="S401" s="353">
        <f>+IFERROR(VLOOKUP($A401,Data_Loss!$A$2:$V$1300,22,FALSE),0)</f>
        <v>0</v>
      </c>
      <c r="T401" s="191">
        <f>+$I401*'10k &amp; MO'!C$4+$J401*'10k &amp; MO'!C$10+$K401*'10k &amp; MO'!C$16+$L401*'10k &amp; MO'!C$22+$M401*'10k &amp; MO'!C$28</f>
        <v>0</v>
      </c>
      <c r="U401" s="349">
        <f>+$I401*'10k &amp; MO'!D$4+$J401*'10k &amp; MO'!D$10+$K401*'10k &amp; MO'!D$16+$L401*'10k &amp; MO'!D$22+$M401*'10k &amp; MO'!D$28</f>
        <v>0</v>
      </c>
      <c r="V401" s="349">
        <f>+$I401*'10k &amp; MO'!E$4+$J401*'10k &amp; MO'!E$10+$K401*'10k &amp; MO'!E$16+$L401*'10k &amp; MO'!E$22+$M401*'10k &amp; MO'!E$28</f>
        <v>0</v>
      </c>
      <c r="W401" s="349">
        <f>+$I401*'10k &amp; MO'!F$4+$J401*'10k &amp; MO'!F$10+$K401*'10k &amp; MO'!F$16+$L401*'10k &amp; MO'!F$22+$M401*'10k &amp; MO'!F$28</f>
        <v>0</v>
      </c>
      <c r="X401" s="349">
        <f>+$I401*'10k &amp; MO'!G$4+$J401*'10k &amp; MO'!G$10+$K401*'10k &amp; MO'!G$16+$L401*'10k &amp; MO'!G$22+$M401*'10k &amp; MO'!G$28</f>
        <v>0</v>
      </c>
      <c r="Y401" s="349">
        <f>+$N401*'10k &amp; MO'!H$4+$O401*'10k &amp; MO'!H$10+$P401*'10k &amp; MO'!H$16+$Q401*'10k &amp; MO'!H$22+$R401*'10k &amp; MO'!H$28</f>
        <v>0</v>
      </c>
      <c r="Z401" s="349">
        <f>+$N401*'10k &amp; MO'!I$4+$O401*'10k &amp; MO'!I$10+$P401*'10k &amp; MO'!I$16+$Q401*'10k &amp; MO'!I$22+$R401*'10k &amp; MO'!I$28</f>
        <v>0</v>
      </c>
      <c r="AA401" s="349">
        <f>+$N401*'10k &amp; MO'!J$4+$O401*'10k &amp; MO'!J$10+$P401*'10k &amp; MO'!J$16+$Q401*'10k &amp; MO'!J$22+$R401*'10k &amp; MO'!J$28</f>
        <v>0</v>
      </c>
      <c r="AB401" s="349">
        <f>+$N401*'10k &amp; MO'!K$4+$O401*'10k &amp; MO'!K$10+$P401*'10k &amp; MO'!K$16+$Q401*'10k &amp; MO'!K$22+$R401*'10k &amp; MO'!K$28</f>
        <v>0</v>
      </c>
      <c r="AC401" s="349">
        <f>+$N401*'10k &amp; MO'!L$4+$O401*'10k &amp; MO'!L$10+$P401*'10k &amp; MO'!L$16+$Q401*'10k &amp; MO'!L$22+$R401*'10k &amp; MO'!L$28</f>
        <v>0</v>
      </c>
      <c r="AD401" s="350">
        <f>+S401*'10k &amp; MO'!O$4</f>
        <v>0</v>
      </c>
      <c r="AF401" s="192" t="str">
        <f t="shared" si="54"/>
        <v>4722015</v>
      </c>
      <c r="AG401" s="192">
        <f>+IFERROR(VLOOKUP($AF401,'Limited Loss'!$F$5:$P$124,AG$3,FALSE),0)</f>
        <v>0</v>
      </c>
      <c r="AH401" s="193">
        <f>+IFERROR(VLOOKUP($AF401,'Limited Loss'!$F$5:$P$124,AH$3,FALSE),0)</f>
        <v>0</v>
      </c>
      <c r="AI401" s="193">
        <f>+IFERROR(VLOOKUP($AF401,'Limited Loss'!$F$5:$P$124,AI$3,FALSE),0)</f>
        <v>0</v>
      </c>
      <c r="AJ401" s="193">
        <f>+IFERROR(VLOOKUP($AF401,'Limited Loss'!$F$5:$P$124,AJ$3,FALSE),0)</f>
        <v>0</v>
      </c>
      <c r="AK401" s="100">
        <f>+IFERROR(VLOOKUP($AF401,'Limited Loss'!$F$5:$P$124,AK$3,FALSE),0)</f>
        <v>0</v>
      </c>
      <c r="AL401" s="193">
        <f>+IFERROR(VLOOKUP($AF401,'Limited Loss'!$F$5:$P$124,AL$3,FALSE),0)</f>
        <v>0</v>
      </c>
      <c r="AM401" s="193">
        <f>+IFERROR(VLOOKUP($AF401,'Limited Loss'!$F$5:$P$124,AM$3,FALSE),0)</f>
        <v>0</v>
      </c>
      <c r="AN401" s="193">
        <f>+IFERROR(VLOOKUP($AF401,'Limited Loss'!$F$5:$P$124,AN$3,FALSE),0)</f>
        <v>0</v>
      </c>
      <c r="AO401" s="193">
        <f>+IFERROR(VLOOKUP($AF401,'Limited Loss'!$F$5:$P$124,AO$3,FALSE),0)</f>
        <v>0</v>
      </c>
      <c r="AP401" s="100">
        <f>+IFERROR(VLOOKUP($AF401,'Limited Loss'!$F$5:$P$124,AP$3,FALSE),0)</f>
        <v>0</v>
      </c>
      <c r="AQ401" s="353"/>
      <c r="AR401" s="331">
        <f t="shared" si="55"/>
        <v>472</v>
      </c>
      <c r="AS401" s="332">
        <f t="shared" si="55"/>
        <v>2015</v>
      </c>
      <c r="AT401" s="349">
        <f t="shared" ref="AT401:AX464" si="61">+T401-AG401</f>
        <v>0</v>
      </c>
      <c r="AU401" s="349">
        <f t="shared" si="61"/>
        <v>0</v>
      </c>
      <c r="AV401" s="349">
        <f t="shared" si="60"/>
        <v>0</v>
      </c>
      <c r="AW401" s="349">
        <f t="shared" si="60"/>
        <v>0</v>
      </c>
      <c r="AX401" s="350">
        <f t="shared" si="60"/>
        <v>0</v>
      </c>
      <c r="AY401" s="349">
        <f t="shared" si="60"/>
        <v>0</v>
      </c>
      <c r="AZ401" s="349">
        <f t="shared" si="60"/>
        <v>0</v>
      </c>
      <c r="BA401" s="349">
        <f t="shared" si="60"/>
        <v>0</v>
      </c>
      <c r="BB401" s="349">
        <f t="shared" si="60"/>
        <v>0</v>
      </c>
      <c r="BC401" s="349">
        <f t="shared" si="60"/>
        <v>0</v>
      </c>
      <c r="BD401" s="350">
        <f t="shared" si="60"/>
        <v>0</v>
      </c>
      <c r="BE401" s="349">
        <f t="shared" si="57"/>
        <v>0</v>
      </c>
      <c r="BF401" s="375">
        <f t="shared" si="58"/>
        <v>0</v>
      </c>
      <c r="BG401" s="334">
        <f t="shared" si="59"/>
        <v>0</v>
      </c>
    </row>
    <row r="402" spans="1:59" x14ac:dyDescent="0.2">
      <c r="A402" s="326" t="str">
        <f t="shared" si="56"/>
        <v>4722016</v>
      </c>
      <c r="B402" s="331">
        <v>472</v>
      </c>
      <c r="C402" s="327">
        <v>2016</v>
      </c>
      <c r="D402" s="353">
        <f>+IFERROR(VLOOKUP($A402,Data_Loss!$A$2:$V$1180,6,FALSE),0)</f>
        <v>0</v>
      </c>
      <c r="E402" s="353">
        <f>+IFERROR(VLOOKUP($A402,Data_Loss!$A$2:$V$1180,7,FALSE),0)</f>
        <v>0</v>
      </c>
      <c r="F402" s="353">
        <f>+IFERROR(VLOOKUP($A402,Data_Loss!$A$2:$V$1180,8,FALSE),0)</f>
        <v>0</v>
      </c>
      <c r="G402" s="353">
        <f>+IFERROR(VLOOKUP($A402,Data_Loss!$A$2:$V$1180,9,FALSE),0)</f>
        <v>0</v>
      </c>
      <c r="H402" s="353">
        <f>+IFERROR(VLOOKUP($A402,Data_Loss!$A$2:$V$1180,10,FALSE),0)</f>
        <v>0</v>
      </c>
      <c r="I402" s="353">
        <f>+IFERROR(VLOOKUP($A402,Data_Loss!$A$2:$V$1300,12,FALSE),0)</f>
        <v>0</v>
      </c>
      <c r="J402" s="353">
        <f>+IFERROR(VLOOKUP($A402,Data_Loss!$A$2:$V$1300,13,FALSE),0)</f>
        <v>0</v>
      </c>
      <c r="K402" s="353">
        <f>+IFERROR(VLOOKUP($A402,Data_Loss!$A$2:$V$1300,14,FALSE),0)</f>
        <v>0</v>
      </c>
      <c r="L402" s="353">
        <f>+IFERROR(VLOOKUP($A402,Data_Loss!$A$2:$V$1300,15,FALSE),0)</f>
        <v>0</v>
      </c>
      <c r="M402" s="353">
        <f>+IFERROR(VLOOKUP($A402,Data_Loss!$A$2:$V$1300,16,FALSE),0)</f>
        <v>0</v>
      </c>
      <c r="N402" s="353">
        <f>+IFERROR(VLOOKUP($A402,Data_Loss!$A$2:$V$1300,17,FALSE),0)</f>
        <v>0</v>
      </c>
      <c r="O402" s="353">
        <f>+IFERROR(VLOOKUP($A402,Data_Loss!$A$2:$V$1300,18,FALSE),0)</f>
        <v>0</v>
      </c>
      <c r="P402" s="353">
        <f>+IFERROR(VLOOKUP($A402,Data_Loss!$A$2:$V$1300,19,FALSE),0)</f>
        <v>0</v>
      </c>
      <c r="Q402" s="353">
        <f>+IFERROR(VLOOKUP($A402,Data_Loss!$A$2:$V$1300,20,FALSE),0)</f>
        <v>0</v>
      </c>
      <c r="R402" s="353">
        <f>+IFERROR(VLOOKUP($A402,Data_Loss!$A$2:$V$1300,21,FALSE),0)</f>
        <v>0</v>
      </c>
      <c r="S402" s="353">
        <f>+IFERROR(VLOOKUP($A402,Data_Loss!$A$2:$V$1300,22,FALSE),0)</f>
        <v>0</v>
      </c>
      <c r="T402" s="191">
        <f>+$I402*'10k &amp; MO'!C$5+$J402*'10k &amp; MO'!C$11+$K402*'10k &amp; MO'!C$17+$L402*'10k &amp; MO'!C$23+$M402*'10k &amp; MO'!C$29</f>
        <v>0</v>
      </c>
      <c r="U402" s="349">
        <f>+$I402*'10k &amp; MO'!D$5+$J402*'10k &amp; MO'!D$11+$K402*'10k &amp; MO'!D$17+$L402*'10k &amp; MO'!D$23+$M402*'10k &amp; MO'!D$29</f>
        <v>0</v>
      </c>
      <c r="V402" s="349">
        <f>+$I402*'10k &amp; MO'!E$5+$J402*'10k &amp; MO'!E$11+$K402*'10k &amp; MO'!E$17+$L402*'10k &amp; MO'!E$23+$M402*'10k &amp; MO'!E$29</f>
        <v>0</v>
      </c>
      <c r="W402" s="349">
        <f>+$I402*'10k &amp; MO'!F$5+$J402*'10k &amp; MO'!F$11+$K402*'10k &amp; MO'!F$17+$L402*'10k &amp; MO'!F$23+$M402*'10k &amp; MO'!F$29</f>
        <v>0</v>
      </c>
      <c r="X402" s="349">
        <f>+$I402*'10k &amp; MO'!G$5+$J402*'10k &amp; MO'!G$11+$K402*'10k &amp; MO'!G$17+$L402*'10k &amp; MO'!G$23+$M402*'10k &amp; MO'!G$29</f>
        <v>0</v>
      </c>
      <c r="Y402" s="349">
        <f>+$N402*'10k &amp; MO'!H$5+$O402*'10k &amp; MO'!H$11+$P402*'10k &amp; MO'!H$17+$Q402*'10k &amp; MO'!H$23+$R402*'10k &amp; MO'!H$29</f>
        <v>0</v>
      </c>
      <c r="Z402" s="349">
        <f>+$N402*'10k &amp; MO'!I$5+$O402*'10k &amp; MO'!I$11+$P402*'10k &amp; MO'!I$17+$Q402*'10k &amp; MO'!I$23+$R402*'10k &amp; MO'!I$29</f>
        <v>0</v>
      </c>
      <c r="AA402" s="349">
        <f>+$N402*'10k &amp; MO'!J$5+$O402*'10k &amp; MO'!J$11+$P402*'10k &amp; MO'!J$17+$Q402*'10k &amp; MO'!J$23+$R402*'10k &amp; MO'!J$29</f>
        <v>0</v>
      </c>
      <c r="AB402" s="349">
        <f>+$N402*'10k &amp; MO'!K$5+$O402*'10k &amp; MO'!K$11+$P402*'10k &amp; MO'!K$17+$Q402*'10k &amp; MO'!K$23+$R402*'10k &amp; MO'!K$29</f>
        <v>0</v>
      </c>
      <c r="AC402" s="349">
        <f>+$N402*'10k &amp; MO'!L$5+$O402*'10k &amp; MO'!L$11+$P402*'10k &amp; MO'!L$17+$Q402*'10k &amp; MO'!L$23+$R402*'10k &amp; MO'!L$29</f>
        <v>0</v>
      </c>
      <c r="AD402" s="350">
        <f>+S402*'10k &amp; MO'!O$5</f>
        <v>0</v>
      </c>
      <c r="AF402" s="192" t="str">
        <f t="shared" si="54"/>
        <v>4722016</v>
      </c>
      <c r="AG402" s="192">
        <f>+IFERROR(VLOOKUP($AF402,'Limited Loss'!$F$5:$P$124,AG$3,FALSE),0)</f>
        <v>0</v>
      </c>
      <c r="AH402" s="193">
        <f>+IFERROR(VLOOKUP($AF402,'Limited Loss'!$F$5:$P$124,AH$3,FALSE),0)</f>
        <v>0</v>
      </c>
      <c r="AI402" s="193">
        <f>+IFERROR(VLOOKUP($AF402,'Limited Loss'!$F$5:$P$124,AI$3,FALSE),0)</f>
        <v>0</v>
      </c>
      <c r="AJ402" s="193">
        <f>+IFERROR(VLOOKUP($AF402,'Limited Loss'!$F$5:$P$124,AJ$3,FALSE),0)</f>
        <v>0</v>
      </c>
      <c r="AK402" s="100">
        <f>+IFERROR(VLOOKUP($AF402,'Limited Loss'!$F$5:$P$124,AK$3,FALSE),0)</f>
        <v>0</v>
      </c>
      <c r="AL402" s="193">
        <f>+IFERROR(VLOOKUP($AF402,'Limited Loss'!$F$5:$P$124,AL$3,FALSE),0)</f>
        <v>0</v>
      </c>
      <c r="AM402" s="193">
        <f>+IFERROR(VLOOKUP($AF402,'Limited Loss'!$F$5:$P$124,AM$3,FALSE),0)</f>
        <v>0</v>
      </c>
      <c r="AN402" s="193">
        <f>+IFERROR(VLOOKUP($AF402,'Limited Loss'!$F$5:$P$124,AN$3,FALSE),0)</f>
        <v>0</v>
      </c>
      <c r="AO402" s="193">
        <f>+IFERROR(VLOOKUP($AF402,'Limited Loss'!$F$5:$P$124,AO$3,FALSE),0)</f>
        <v>0</v>
      </c>
      <c r="AP402" s="100">
        <f>+IFERROR(VLOOKUP($AF402,'Limited Loss'!$F$5:$P$124,AP$3,FALSE),0)</f>
        <v>0</v>
      </c>
      <c r="AQ402" s="353"/>
      <c r="AR402" s="331">
        <f t="shared" si="55"/>
        <v>472</v>
      </c>
      <c r="AS402" s="332">
        <f t="shared" si="55"/>
        <v>2016</v>
      </c>
      <c r="AT402" s="349">
        <f t="shared" si="61"/>
        <v>0</v>
      </c>
      <c r="AU402" s="349">
        <f t="shared" si="61"/>
        <v>0</v>
      </c>
      <c r="AV402" s="349">
        <f t="shared" si="60"/>
        <v>0</v>
      </c>
      <c r="AW402" s="349">
        <f t="shared" si="60"/>
        <v>0</v>
      </c>
      <c r="AX402" s="350">
        <f t="shared" si="60"/>
        <v>0</v>
      </c>
      <c r="AY402" s="349">
        <f t="shared" si="60"/>
        <v>0</v>
      </c>
      <c r="AZ402" s="349">
        <f t="shared" si="60"/>
        <v>0</v>
      </c>
      <c r="BA402" s="349">
        <f t="shared" si="60"/>
        <v>0</v>
      </c>
      <c r="BB402" s="349">
        <f t="shared" si="60"/>
        <v>0</v>
      </c>
      <c r="BC402" s="349">
        <f t="shared" si="60"/>
        <v>0</v>
      </c>
      <c r="BD402" s="350">
        <f t="shared" si="60"/>
        <v>0</v>
      </c>
      <c r="BE402" s="349">
        <f t="shared" si="57"/>
        <v>0</v>
      </c>
      <c r="BF402" s="375">
        <f t="shared" si="58"/>
        <v>0</v>
      </c>
      <c r="BG402" s="334">
        <f t="shared" si="59"/>
        <v>0</v>
      </c>
    </row>
    <row r="403" spans="1:59" x14ac:dyDescent="0.2">
      <c r="A403" s="326" t="str">
        <f t="shared" si="56"/>
        <v>4722017</v>
      </c>
      <c r="B403" s="331">
        <v>472</v>
      </c>
      <c r="C403" s="327">
        <v>2017</v>
      </c>
      <c r="D403" s="353">
        <f>+IFERROR(VLOOKUP($A403,Data_Loss!$A$2:$V$1180,6,FALSE),0)</f>
        <v>0</v>
      </c>
      <c r="E403" s="353">
        <f>+IFERROR(VLOOKUP($A403,Data_Loss!$A$2:$V$1180,7,FALSE),0)</f>
        <v>0</v>
      </c>
      <c r="F403" s="353">
        <f>+IFERROR(VLOOKUP($A403,Data_Loss!$A$2:$V$1180,8,FALSE),0)</f>
        <v>0</v>
      </c>
      <c r="G403" s="353">
        <f>+IFERROR(VLOOKUP($A403,Data_Loss!$A$2:$V$1180,9,FALSE),0)</f>
        <v>0</v>
      </c>
      <c r="H403" s="353">
        <f>+IFERROR(VLOOKUP($A403,Data_Loss!$A$2:$V$1180,10,FALSE),0)</f>
        <v>0</v>
      </c>
      <c r="I403" s="353">
        <f>+IFERROR(VLOOKUP($A403,Data_Loss!$A$2:$V$1300,12,FALSE),0)</f>
        <v>0</v>
      </c>
      <c r="J403" s="353">
        <f>+IFERROR(VLOOKUP($A403,Data_Loss!$A$2:$V$1300,13,FALSE),0)</f>
        <v>0</v>
      </c>
      <c r="K403" s="353">
        <f>+IFERROR(VLOOKUP($A403,Data_Loss!$A$2:$V$1300,14,FALSE),0)</f>
        <v>0</v>
      </c>
      <c r="L403" s="353">
        <f>+IFERROR(VLOOKUP($A403,Data_Loss!$A$2:$V$1300,15,FALSE),0)</f>
        <v>0</v>
      </c>
      <c r="M403" s="353">
        <f>+IFERROR(VLOOKUP($A403,Data_Loss!$A$2:$V$1300,16,FALSE),0)</f>
        <v>0</v>
      </c>
      <c r="N403" s="353">
        <f>+IFERROR(VLOOKUP($A403,Data_Loss!$A$2:$V$1300,17,FALSE),0)</f>
        <v>0</v>
      </c>
      <c r="O403" s="353">
        <f>+IFERROR(VLOOKUP($A403,Data_Loss!$A$2:$V$1300,18,FALSE),0)</f>
        <v>0</v>
      </c>
      <c r="P403" s="353">
        <f>+IFERROR(VLOOKUP($A403,Data_Loss!$A$2:$V$1300,19,FALSE),0)</f>
        <v>0</v>
      </c>
      <c r="Q403" s="353">
        <f>+IFERROR(VLOOKUP($A403,Data_Loss!$A$2:$V$1300,20,FALSE),0)</f>
        <v>0</v>
      </c>
      <c r="R403" s="353">
        <f>+IFERROR(VLOOKUP($A403,Data_Loss!$A$2:$V$1300,21,FALSE),0)</f>
        <v>0</v>
      </c>
      <c r="S403" s="353">
        <f>+IFERROR(VLOOKUP($A403,Data_Loss!$A$2:$V$1300,22,FALSE),0)</f>
        <v>0</v>
      </c>
      <c r="T403" s="191">
        <f>+$I403*'10k &amp; MO'!C$6+$J403*'10k &amp; MO'!C$12+$K403*'10k &amp; MO'!C$18+$L403*'10k &amp; MO'!C$24+$M403*'10k &amp; MO'!C$30</f>
        <v>0</v>
      </c>
      <c r="U403" s="349">
        <f>+$I403*'10k &amp; MO'!D$6+$J403*'10k &amp; MO'!D$12+$K403*'10k &amp; MO'!D$18+$L403*'10k &amp; MO'!D$24+$M403*'10k &amp; MO'!D$30</f>
        <v>0</v>
      </c>
      <c r="V403" s="349">
        <f>+$I403*'10k &amp; MO'!E$6+$J403*'10k &amp; MO'!E$12+$K403*'10k &amp; MO'!E$18+$L403*'10k &amp; MO'!E$24+$M403*'10k &amp; MO'!E$30</f>
        <v>0</v>
      </c>
      <c r="W403" s="349">
        <f>+$I403*'10k &amp; MO'!F$6+$J403*'10k &amp; MO'!F$12+$K403*'10k &amp; MO'!F$18+$L403*'10k &amp; MO'!F$24+$M403*'10k &amp; MO'!F$30</f>
        <v>0</v>
      </c>
      <c r="X403" s="349">
        <f>+$I403*'10k &amp; MO'!G$6+$J403*'10k &amp; MO'!G$12+$K403*'10k &amp; MO'!G$18+$L403*'10k &amp; MO'!G$24+$M403*'10k &amp; MO'!G$30</f>
        <v>0</v>
      </c>
      <c r="Y403" s="349">
        <f>+$N403*'10k &amp; MO'!H$6+$O403*'10k &amp; MO'!H$12+$P403*'10k &amp; MO'!H$18+$Q403*'10k &amp; MO'!H$24+$R403*'10k &amp; MO'!H$30</f>
        <v>0</v>
      </c>
      <c r="Z403" s="349">
        <f>+$N403*'10k &amp; MO'!I$6+$O403*'10k &amp; MO'!I$12+$P403*'10k &amp; MO'!I$18+$Q403*'10k &amp; MO'!I$24+$R403*'10k &amp; MO'!I$30</f>
        <v>0</v>
      </c>
      <c r="AA403" s="349">
        <f>+$N403*'10k &amp; MO'!J$6+$O403*'10k &amp; MO'!J$12+$P403*'10k &amp; MO'!J$18+$Q403*'10k &amp; MO'!J$24+$R403*'10k &amp; MO'!J$30</f>
        <v>0</v>
      </c>
      <c r="AB403" s="349">
        <f>+$N403*'10k &amp; MO'!K$6+$O403*'10k &amp; MO'!K$12+$P403*'10k &amp; MO'!K$18+$Q403*'10k &amp; MO'!K$24+$R403*'10k &amp; MO'!K$30</f>
        <v>0</v>
      </c>
      <c r="AC403" s="349">
        <f>+$N403*'10k &amp; MO'!L$6+$O403*'10k &amp; MO'!L$12+$P403*'10k &amp; MO'!L$18+$Q403*'10k &amp; MO'!L$24+$R403*'10k &amp; MO'!L$30</f>
        <v>0</v>
      </c>
      <c r="AD403" s="350">
        <f>+S403*'10k &amp; MO'!O$6</f>
        <v>0</v>
      </c>
      <c r="AF403" s="192" t="str">
        <f t="shared" si="54"/>
        <v>4722017</v>
      </c>
      <c r="AG403" s="192">
        <f>+IFERROR(VLOOKUP($AF403,'Limited Loss'!$F$5:$P$124,AG$3,FALSE),0)</f>
        <v>0</v>
      </c>
      <c r="AH403" s="193">
        <f>+IFERROR(VLOOKUP($AF403,'Limited Loss'!$F$5:$P$124,AH$3,FALSE),0)</f>
        <v>0</v>
      </c>
      <c r="AI403" s="193">
        <f>+IFERROR(VLOOKUP($AF403,'Limited Loss'!$F$5:$P$124,AI$3,FALSE),0)</f>
        <v>0</v>
      </c>
      <c r="AJ403" s="193">
        <f>+IFERROR(VLOOKUP($AF403,'Limited Loss'!$F$5:$P$124,AJ$3,FALSE),0)</f>
        <v>0</v>
      </c>
      <c r="AK403" s="100">
        <f>+IFERROR(VLOOKUP($AF403,'Limited Loss'!$F$5:$P$124,AK$3,FALSE),0)</f>
        <v>0</v>
      </c>
      <c r="AL403" s="193">
        <f>+IFERROR(VLOOKUP($AF403,'Limited Loss'!$F$5:$P$124,AL$3,FALSE),0)</f>
        <v>0</v>
      </c>
      <c r="AM403" s="193">
        <f>+IFERROR(VLOOKUP($AF403,'Limited Loss'!$F$5:$P$124,AM$3,FALSE),0)</f>
        <v>0</v>
      </c>
      <c r="AN403" s="193">
        <f>+IFERROR(VLOOKUP($AF403,'Limited Loss'!$F$5:$P$124,AN$3,FALSE),0)</f>
        <v>0</v>
      </c>
      <c r="AO403" s="193">
        <f>+IFERROR(VLOOKUP($AF403,'Limited Loss'!$F$5:$P$124,AO$3,FALSE),0)</f>
        <v>0</v>
      </c>
      <c r="AP403" s="100">
        <f>+IFERROR(VLOOKUP($AF403,'Limited Loss'!$F$5:$P$124,AP$3,FALSE),0)</f>
        <v>0</v>
      </c>
      <c r="AQ403" s="353"/>
      <c r="AR403" s="331">
        <f t="shared" si="55"/>
        <v>472</v>
      </c>
      <c r="AS403" s="332">
        <f t="shared" si="55"/>
        <v>2017</v>
      </c>
      <c r="AT403" s="349">
        <f t="shared" si="61"/>
        <v>0</v>
      </c>
      <c r="AU403" s="349">
        <f t="shared" si="61"/>
        <v>0</v>
      </c>
      <c r="AV403" s="349">
        <f t="shared" si="60"/>
        <v>0</v>
      </c>
      <c r="AW403" s="349">
        <f t="shared" si="60"/>
        <v>0</v>
      </c>
      <c r="AX403" s="350">
        <f t="shared" si="60"/>
        <v>0</v>
      </c>
      <c r="AY403" s="349">
        <f t="shared" si="60"/>
        <v>0</v>
      </c>
      <c r="AZ403" s="349">
        <f t="shared" si="60"/>
        <v>0</v>
      </c>
      <c r="BA403" s="349">
        <f t="shared" si="60"/>
        <v>0</v>
      </c>
      <c r="BB403" s="349">
        <f t="shared" si="60"/>
        <v>0</v>
      </c>
      <c r="BC403" s="349">
        <f t="shared" si="60"/>
        <v>0</v>
      </c>
      <c r="BD403" s="350">
        <f t="shared" si="60"/>
        <v>0</v>
      </c>
      <c r="BE403" s="349">
        <f t="shared" si="57"/>
        <v>0</v>
      </c>
      <c r="BF403" s="375">
        <f t="shared" si="58"/>
        <v>0</v>
      </c>
      <c r="BG403" s="334">
        <f t="shared" si="59"/>
        <v>0</v>
      </c>
    </row>
    <row r="404" spans="1:59" x14ac:dyDescent="0.2">
      <c r="A404" s="326" t="str">
        <f t="shared" si="56"/>
        <v>4722018</v>
      </c>
      <c r="B404" s="331">
        <v>472</v>
      </c>
      <c r="C404" s="327">
        <v>2018</v>
      </c>
      <c r="D404" s="353">
        <f>+IFERROR(VLOOKUP($A404,Data_Loss!$A$2:$V$1180,6,FALSE),0)</f>
        <v>0</v>
      </c>
      <c r="E404" s="353">
        <f>+IFERROR(VLOOKUP($A404,Data_Loss!$A$2:$V$1180,7,FALSE),0)</f>
        <v>0</v>
      </c>
      <c r="F404" s="353">
        <f>+IFERROR(VLOOKUP($A404,Data_Loss!$A$2:$V$1180,8,FALSE),0)</f>
        <v>0</v>
      </c>
      <c r="G404" s="353">
        <f>+IFERROR(VLOOKUP($A404,Data_Loss!$A$2:$V$1180,9,FALSE),0)</f>
        <v>0</v>
      </c>
      <c r="H404" s="353">
        <f>+IFERROR(VLOOKUP($A404,Data_Loss!$A$2:$V$1180,10,FALSE),0)</f>
        <v>0</v>
      </c>
      <c r="I404" s="353">
        <f>+IFERROR(VLOOKUP($A404,Data_Loss!$A$2:$V$1300,12,FALSE),0)</f>
        <v>0</v>
      </c>
      <c r="J404" s="353">
        <f>+IFERROR(VLOOKUP($A404,Data_Loss!$A$2:$V$1300,13,FALSE),0)</f>
        <v>0</v>
      </c>
      <c r="K404" s="353">
        <f>+IFERROR(VLOOKUP($A404,Data_Loss!$A$2:$V$1300,14,FALSE),0)</f>
        <v>0</v>
      </c>
      <c r="L404" s="353">
        <f>+IFERROR(VLOOKUP($A404,Data_Loss!$A$2:$V$1300,15,FALSE),0)</f>
        <v>0</v>
      </c>
      <c r="M404" s="353">
        <f>+IFERROR(VLOOKUP($A404,Data_Loss!$A$2:$V$1300,16,FALSE),0)</f>
        <v>0</v>
      </c>
      <c r="N404" s="353">
        <f>+IFERROR(VLOOKUP($A404,Data_Loss!$A$2:$V$1300,17,FALSE),0)</f>
        <v>0</v>
      </c>
      <c r="O404" s="353">
        <f>+IFERROR(VLOOKUP($A404,Data_Loss!$A$2:$V$1300,18,FALSE),0)</f>
        <v>0</v>
      </c>
      <c r="P404" s="353">
        <f>+IFERROR(VLOOKUP($A404,Data_Loss!$A$2:$V$1300,19,FALSE),0)</f>
        <v>0</v>
      </c>
      <c r="Q404" s="353">
        <f>+IFERROR(VLOOKUP($A404,Data_Loss!$A$2:$V$1300,20,FALSE),0)</f>
        <v>0</v>
      </c>
      <c r="R404" s="353">
        <f>+IFERROR(VLOOKUP($A404,Data_Loss!$A$2:$V$1300,21,FALSE),0)</f>
        <v>0</v>
      </c>
      <c r="S404" s="353">
        <f>+IFERROR(VLOOKUP($A404,Data_Loss!$A$2:$V$1300,22,FALSE),0)</f>
        <v>0</v>
      </c>
      <c r="T404" s="191">
        <f>+$I404*'10k &amp; MO'!C$7+$J404*'10k &amp; MO'!C$13+$K404*'10k &amp; MO'!C$19+$L404*'10k &amp; MO'!C$25+$M404*'10k &amp; MO'!C$31</f>
        <v>0</v>
      </c>
      <c r="U404" s="349">
        <f>+$I404*'10k &amp; MO'!D$7+$J404*'10k &amp; MO'!D$13+$K404*'10k &amp; MO'!D$19+$L404*'10k &amp; MO'!D$25+$M404*'10k &amp; MO'!D$31</f>
        <v>0</v>
      </c>
      <c r="V404" s="349">
        <f>+$I404*'10k &amp; MO'!E$7+$J404*'10k &amp; MO'!E$13+$K404*'10k &amp; MO'!E$19+$L404*'10k &amp; MO'!E$25+$M404*'10k &amp; MO'!E$31</f>
        <v>0</v>
      </c>
      <c r="W404" s="349">
        <f>+$I404*'10k &amp; MO'!F$7+$J404*'10k &amp; MO'!F$13+$K404*'10k &amp; MO'!F$19+$L404*'10k &amp; MO'!F$25+$M404*'10k &amp; MO'!F$31</f>
        <v>0</v>
      </c>
      <c r="X404" s="349">
        <f>+$I404*'10k &amp; MO'!G$7+$J404*'10k &amp; MO'!G$13+$K404*'10k &amp; MO'!G$19+$L404*'10k &amp; MO'!G$25+$M404*'10k &amp; MO'!G$31</f>
        <v>0</v>
      </c>
      <c r="Y404" s="349">
        <f>+$N404*'10k &amp; MO'!H$7+$O404*'10k &amp; MO'!H$13+$P404*'10k &amp; MO'!H$19+$Q404*'10k &amp; MO'!H$25+$R404*'10k &amp; MO'!H$31</f>
        <v>0</v>
      </c>
      <c r="Z404" s="349">
        <f>+$N404*'10k &amp; MO'!I$7+$O404*'10k &amp; MO'!I$13+$P404*'10k &amp; MO'!I$19+$Q404*'10k &amp; MO'!I$25+$R404*'10k &amp; MO'!I$31</f>
        <v>0</v>
      </c>
      <c r="AA404" s="349">
        <f>+$N404*'10k &amp; MO'!J$7+$O404*'10k &amp; MO'!J$13+$P404*'10k &amp; MO'!J$19+$Q404*'10k &amp; MO'!J$25+$R404*'10k &amp; MO'!J$31</f>
        <v>0</v>
      </c>
      <c r="AB404" s="349">
        <f>+$N404*'10k &amp; MO'!K$7+$O404*'10k &amp; MO'!K$13+$P404*'10k &amp; MO'!K$19+$Q404*'10k &amp; MO'!K$25+$R404*'10k &amp; MO'!K$31</f>
        <v>0</v>
      </c>
      <c r="AC404" s="349">
        <f>+$N404*'10k &amp; MO'!L$7+$O404*'10k &amp; MO'!L$13+$P404*'10k &amp; MO'!L$19+$Q404*'10k &amp; MO'!L$25+$R404*'10k &amp; MO'!L$31</f>
        <v>0</v>
      </c>
      <c r="AD404" s="350">
        <f>+S404*'10k &amp; MO'!O$7</f>
        <v>0</v>
      </c>
      <c r="AF404" s="192" t="str">
        <f t="shared" si="54"/>
        <v>4722018</v>
      </c>
      <c r="AG404" s="192">
        <f>+IFERROR(VLOOKUP($AF404,'Limited Loss'!$F$5:$P$124,AG$3,FALSE),0)</f>
        <v>0</v>
      </c>
      <c r="AH404" s="193">
        <f>+IFERROR(VLOOKUP($AF404,'Limited Loss'!$F$5:$P$124,AH$3,FALSE),0)</f>
        <v>0</v>
      </c>
      <c r="AI404" s="193">
        <f>+IFERROR(VLOOKUP($AF404,'Limited Loss'!$F$5:$P$124,AI$3,FALSE),0)</f>
        <v>0</v>
      </c>
      <c r="AJ404" s="193">
        <f>+IFERROR(VLOOKUP($AF404,'Limited Loss'!$F$5:$P$124,AJ$3,FALSE),0)</f>
        <v>0</v>
      </c>
      <c r="AK404" s="100">
        <f>+IFERROR(VLOOKUP($AF404,'Limited Loss'!$F$5:$P$124,AK$3,FALSE),0)</f>
        <v>0</v>
      </c>
      <c r="AL404" s="193">
        <f>+IFERROR(VLOOKUP($AF404,'Limited Loss'!$F$5:$P$124,AL$3,FALSE),0)</f>
        <v>0</v>
      </c>
      <c r="AM404" s="193">
        <f>+IFERROR(VLOOKUP($AF404,'Limited Loss'!$F$5:$P$124,AM$3,FALSE),0)</f>
        <v>0</v>
      </c>
      <c r="AN404" s="193">
        <f>+IFERROR(VLOOKUP($AF404,'Limited Loss'!$F$5:$P$124,AN$3,FALSE),0)</f>
        <v>0</v>
      </c>
      <c r="AO404" s="193">
        <f>+IFERROR(VLOOKUP($AF404,'Limited Loss'!$F$5:$P$124,AO$3,FALSE),0)</f>
        <v>0</v>
      </c>
      <c r="AP404" s="100">
        <f>+IFERROR(VLOOKUP($AF404,'Limited Loss'!$F$5:$P$124,AP$3,FALSE),0)</f>
        <v>0</v>
      </c>
      <c r="AQ404" s="353"/>
      <c r="AR404" s="331">
        <f t="shared" si="55"/>
        <v>472</v>
      </c>
      <c r="AS404" s="332">
        <f t="shared" si="55"/>
        <v>2018</v>
      </c>
      <c r="AT404" s="349">
        <f t="shared" si="61"/>
        <v>0</v>
      </c>
      <c r="AU404" s="349">
        <f t="shared" si="61"/>
        <v>0</v>
      </c>
      <c r="AV404" s="349">
        <f t="shared" si="60"/>
        <v>0</v>
      </c>
      <c r="AW404" s="349">
        <f t="shared" si="60"/>
        <v>0</v>
      </c>
      <c r="AX404" s="350">
        <f t="shared" si="60"/>
        <v>0</v>
      </c>
      <c r="AY404" s="349">
        <f t="shared" si="60"/>
        <v>0</v>
      </c>
      <c r="AZ404" s="349">
        <f t="shared" si="60"/>
        <v>0</v>
      </c>
      <c r="BA404" s="349">
        <f t="shared" si="60"/>
        <v>0</v>
      </c>
      <c r="BB404" s="349">
        <f t="shared" si="60"/>
        <v>0</v>
      </c>
      <c r="BC404" s="349">
        <f t="shared" si="60"/>
        <v>0</v>
      </c>
      <c r="BD404" s="350">
        <f t="shared" si="60"/>
        <v>0</v>
      </c>
      <c r="BE404" s="349">
        <f t="shared" si="57"/>
        <v>0</v>
      </c>
      <c r="BF404" s="375">
        <f t="shared" si="58"/>
        <v>0</v>
      </c>
      <c r="BG404" s="334">
        <f t="shared" si="59"/>
        <v>0</v>
      </c>
    </row>
    <row r="405" spans="1:59" x14ac:dyDescent="0.2">
      <c r="A405" s="326" t="str">
        <f t="shared" si="56"/>
        <v>4732014</v>
      </c>
      <c r="B405" s="331">
        <v>473</v>
      </c>
      <c r="C405" s="327">
        <v>2014</v>
      </c>
      <c r="D405" s="353">
        <f>+IFERROR(VLOOKUP($A405,Data_Loss!$A$2:$V$1180,6,FALSE),0)</f>
        <v>0</v>
      </c>
      <c r="E405" s="353">
        <f>+IFERROR(VLOOKUP($A405,Data_Loss!$A$2:$V$1180,7,FALSE),0)</f>
        <v>0</v>
      </c>
      <c r="F405" s="353">
        <f>+IFERROR(VLOOKUP($A405,Data_Loss!$A$2:$V$1180,8,FALSE),0)</f>
        <v>0</v>
      </c>
      <c r="G405" s="353">
        <f>+IFERROR(VLOOKUP($A405,Data_Loss!$A$2:$V$1180,9,FALSE),0)</f>
        <v>0</v>
      </c>
      <c r="H405" s="353">
        <f>+IFERROR(VLOOKUP($A405,Data_Loss!$A$2:$V$1180,10,FALSE),0)</f>
        <v>2</v>
      </c>
      <c r="I405" s="353">
        <f>+IFERROR(VLOOKUP($A405,Data_Loss!$A$2:$V$1300,12,FALSE),0)</f>
        <v>0</v>
      </c>
      <c r="J405" s="353">
        <f>+IFERROR(VLOOKUP($A405,Data_Loss!$A$2:$V$1300,13,FALSE),0)</f>
        <v>0</v>
      </c>
      <c r="K405" s="353">
        <f>+IFERROR(VLOOKUP($A405,Data_Loss!$A$2:$V$1300,14,FALSE),0)</f>
        <v>0</v>
      </c>
      <c r="L405" s="353">
        <f>+IFERROR(VLOOKUP($A405,Data_Loss!$A$2:$V$1300,15,FALSE),0)</f>
        <v>0</v>
      </c>
      <c r="M405" s="353">
        <f>+IFERROR(VLOOKUP($A405,Data_Loss!$A$2:$V$1300,16,FALSE),0)</f>
        <v>916</v>
      </c>
      <c r="N405" s="353">
        <f>+IFERROR(VLOOKUP($A405,Data_Loss!$A$2:$V$1300,17,FALSE),0)</f>
        <v>0</v>
      </c>
      <c r="O405" s="353">
        <f>+IFERROR(VLOOKUP($A405,Data_Loss!$A$2:$V$1300,18,FALSE),0)</f>
        <v>0</v>
      </c>
      <c r="P405" s="353">
        <f>+IFERROR(VLOOKUP($A405,Data_Loss!$A$2:$V$1300,19,FALSE),0)</f>
        <v>0</v>
      </c>
      <c r="Q405" s="353">
        <f>+IFERROR(VLOOKUP($A405,Data_Loss!$A$2:$V$1300,20,FALSE),0)</f>
        <v>0</v>
      </c>
      <c r="R405" s="353">
        <f>+IFERROR(VLOOKUP($A405,Data_Loss!$A$2:$V$1300,21,FALSE),0)</f>
        <v>13147</v>
      </c>
      <c r="S405" s="353">
        <f>+IFERROR(VLOOKUP($A405,Data_Loss!$A$2:$V$1300,22,FALSE),0)</f>
        <v>1740</v>
      </c>
      <c r="T405" s="191">
        <f>+$I405*'10k &amp; MO'!C$3+$J405*'10k &amp; MO'!C$9+$K405*'10k &amp; MO'!C$15+$L405*'10k &amp; MO'!C$21+$M405*'10k &amp; MO'!C$27</f>
        <v>0</v>
      </c>
      <c r="U405" s="349">
        <f>+$I405*'10k &amp; MO'!D$3+$J405*'10k &amp; MO'!D$9+$K405*'10k &amp; MO'!D$15+$L405*'10k &amp; MO'!D$21+$M405*'10k &amp; MO'!D$27</f>
        <v>0</v>
      </c>
      <c r="V405" s="349">
        <f>+$I405*'10k &amp; MO'!E$3+$J405*'10k &amp; MO'!E$9+$K405*'10k &amp; MO'!E$15+$L405*'10k &amp; MO'!E$21+$M405*'10k &amp; MO'!E$27</f>
        <v>0</v>
      </c>
      <c r="W405" s="349">
        <f>+$I405*'10k &amp; MO'!F$3+$J405*'10k &amp; MO'!F$9+$K405*'10k &amp; MO'!F$15+$L405*'10k &amp; MO'!F$21+$M405*'10k &amp; MO'!F$27</f>
        <v>0</v>
      </c>
      <c r="X405" s="349">
        <f>+$I405*'10k &amp; MO'!G$3+$J405*'10k &amp; MO'!G$9+$K405*'10k &amp; MO'!G$15+$L405*'10k &amp; MO'!G$21+$M405*'10k &amp; MO'!G$27</f>
        <v>1036.9119999999998</v>
      </c>
      <c r="Y405" s="349">
        <f>+$N405*'10k &amp; MO'!H$3+$O405*'10k &amp; MO'!H$9+$P405*'10k &amp; MO'!H$15+$Q405*'10k &amp; MO'!H$21+$R405*'10k &amp; MO'!H$27</f>
        <v>0</v>
      </c>
      <c r="Z405" s="349">
        <f>+$N405*'10k &amp; MO'!I$3+$O405*'10k &amp; MO'!I$9+$P405*'10k &amp; MO'!I$15+$Q405*'10k &amp; MO'!I$21+$R405*'10k &amp; MO'!I$27</f>
        <v>0</v>
      </c>
      <c r="AA405" s="349">
        <f>+$N405*'10k &amp; MO'!J$3+$O405*'10k &amp; MO'!J$9+$P405*'10k &amp; MO'!J$15+$Q405*'10k &amp; MO'!J$21+$R405*'10k &amp; MO'!J$27</f>
        <v>0</v>
      </c>
      <c r="AB405" s="349">
        <f>+$N405*'10k &amp; MO'!K$3+$O405*'10k &amp; MO'!K$9+$P405*'10k &amp; MO'!K$15+$Q405*'10k &amp; MO'!K$21+$R405*'10k &amp; MO'!K$27</f>
        <v>0</v>
      </c>
      <c r="AC405" s="349">
        <f>+$N405*'10k &amp; MO'!L$3+$O405*'10k &amp; MO'!L$9+$P405*'10k &amp; MO'!L$15+$Q405*'10k &amp; MO'!L$21+$R405*'10k &amp; MO'!L$27</f>
        <v>20272.673999999999</v>
      </c>
      <c r="AD405" s="350">
        <f>+S405*'10k &amp; MO'!O$3</f>
        <v>1863.54</v>
      </c>
      <c r="AF405" s="192" t="str">
        <f t="shared" si="54"/>
        <v>4732014</v>
      </c>
      <c r="AG405" s="192">
        <f>+IFERROR(VLOOKUP($AF405,'Limited Loss'!$F$5:$P$124,AG$3,FALSE),0)</f>
        <v>0</v>
      </c>
      <c r="AH405" s="193">
        <f>+IFERROR(VLOOKUP($AF405,'Limited Loss'!$F$5:$P$124,AH$3,FALSE),0)</f>
        <v>0</v>
      </c>
      <c r="AI405" s="193">
        <f>+IFERROR(VLOOKUP($AF405,'Limited Loss'!$F$5:$P$124,AI$3,FALSE),0)</f>
        <v>0</v>
      </c>
      <c r="AJ405" s="193">
        <f>+IFERROR(VLOOKUP($AF405,'Limited Loss'!$F$5:$P$124,AJ$3,FALSE),0)</f>
        <v>0</v>
      </c>
      <c r="AK405" s="100">
        <f>+IFERROR(VLOOKUP($AF405,'Limited Loss'!$F$5:$P$124,AK$3,FALSE),0)</f>
        <v>0</v>
      </c>
      <c r="AL405" s="193">
        <f>+IFERROR(VLOOKUP($AF405,'Limited Loss'!$F$5:$P$124,AL$3,FALSE),0)</f>
        <v>0</v>
      </c>
      <c r="AM405" s="193">
        <f>+IFERROR(VLOOKUP($AF405,'Limited Loss'!$F$5:$P$124,AM$3,FALSE),0)</f>
        <v>0</v>
      </c>
      <c r="AN405" s="193">
        <f>+IFERROR(VLOOKUP($AF405,'Limited Loss'!$F$5:$P$124,AN$3,FALSE),0)</f>
        <v>0</v>
      </c>
      <c r="AO405" s="193">
        <f>+IFERROR(VLOOKUP($AF405,'Limited Loss'!$F$5:$P$124,AO$3,FALSE),0)</f>
        <v>0</v>
      </c>
      <c r="AP405" s="100">
        <f>+IFERROR(VLOOKUP($AF405,'Limited Loss'!$F$5:$P$124,AP$3,FALSE),0)</f>
        <v>0</v>
      </c>
      <c r="AQ405" s="353"/>
      <c r="AR405" s="331">
        <f t="shared" si="55"/>
        <v>473</v>
      </c>
      <c r="AS405" s="332">
        <f t="shared" si="55"/>
        <v>2014</v>
      </c>
      <c r="AT405" s="349">
        <f t="shared" si="61"/>
        <v>0</v>
      </c>
      <c r="AU405" s="349">
        <f t="shared" si="61"/>
        <v>0</v>
      </c>
      <c r="AV405" s="349">
        <f t="shared" si="60"/>
        <v>0</v>
      </c>
      <c r="AW405" s="349">
        <f t="shared" si="60"/>
        <v>0</v>
      </c>
      <c r="AX405" s="350">
        <f t="shared" si="60"/>
        <v>1036.9119999999998</v>
      </c>
      <c r="AY405" s="349">
        <f t="shared" si="60"/>
        <v>0</v>
      </c>
      <c r="AZ405" s="349">
        <f t="shared" si="60"/>
        <v>0</v>
      </c>
      <c r="BA405" s="349">
        <f t="shared" si="60"/>
        <v>0</v>
      </c>
      <c r="BB405" s="349">
        <f t="shared" si="60"/>
        <v>0</v>
      </c>
      <c r="BC405" s="349">
        <f t="shared" si="60"/>
        <v>20272.673999999999</v>
      </c>
      <c r="BD405" s="350">
        <f t="shared" si="60"/>
        <v>1863.54</v>
      </c>
      <c r="BE405" s="349">
        <f t="shared" si="57"/>
        <v>0</v>
      </c>
      <c r="BF405" s="375">
        <f t="shared" si="58"/>
        <v>21309.585999999999</v>
      </c>
      <c r="BG405" s="334">
        <f t="shared" si="59"/>
        <v>1863.54</v>
      </c>
    </row>
    <row r="406" spans="1:59" x14ac:dyDescent="0.2">
      <c r="A406" s="326" t="str">
        <f t="shared" si="56"/>
        <v>4732015</v>
      </c>
      <c r="B406" s="331">
        <v>473</v>
      </c>
      <c r="C406" s="327">
        <v>2015</v>
      </c>
      <c r="D406" s="353">
        <f>+IFERROR(VLOOKUP($A406,Data_Loss!$A$2:$V$1180,6,FALSE),0)</f>
        <v>0</v>
      </c>
      <c r="E406" s="353">
        <f>+IFERROR(VLOOKUP($A406,Data_Loss!$A$2:$V$1180,7,FALSE),0)</f>
        <v>0</v>
      </c>
      <c r="F406" s="353">
        <f>+IFERROR(VLOOKUP($A406,Data_Loss!$A$2:$V$1180,8,FALSE),0)</f>
        <v>0</v>
      </c>
      <c r="G406" s="353">
        <f>+IFERROR(VLOOKUP($A406,Data_Loss!$A$2:$V$1180,9,FALSE),0)</f>
        <v>0</v>
      </c>
      <c r="H406" s="353">
        <f>+IFERROR(VLOOKUP($A406,Data_Loss!$A$2:$V$1180,10,FALSE),0)</f>
        <v>0</v>
      </c>
      <c r="I406" s="353">
        <f>+IFERROR(VLOOKUP($A406,Data_Loss!$A$2:$V$1300,12,FALSE),0)</f>
        <v>0</v>
      </c>
      <c r="J406" s="353">
        <f>+IFERROR(VLOOKUP($A406,Data_Loss!$A$2:$V$1300,13,FALSE),0)</f>
        <v>0</v>
      </c>
      <c r="K406" s="353">
        <f>+IFERROR(VLOOKUP($A406,Data_Loss!$A$2:$V$1300,14,FALSE),0)</f>
        <v>0</v>
      </c>
      <c r="L406" s="353">
        <f>+IFERROR(VLOOKUP($A406,Data_Loss!$A$2:$V$1300,15,FALSE),0)</f>
        <v>0</v>
      </c>
      <c r="M406" s="353">
        <f>+IFERROR(VLOOKUP($A406,Data_Loss!$A$2:$V$1300,16,FALSE),0)</f>
        <v>0</v>
      </c>
      <c r="N406" s="353">
        <f>+IFERROR(VLOOKUP($A406,Data_Loss!$A$2:$V$1300,17,FALSE),0)</f>
        <v>0</v>
      </c>
      <c r="O406" s="353">
        <f>+IFERROR(VLOOKUP($A406,Data_Loss!$A$2:$V$1300,18,FALSE),0)</f>
        <v>0</v>
      </c>
      <c r="P406" s="353">
        <f>+IFERROR(VLOOKUP($A406,Data_Loss!$A$2:$V$1300,19,FALSE),0)</f>
        <v>0</v>
      </c>
      <c r="Q406" s="353">
        <f>+IFERROR(VLOOKUP($A406,Data_Loss!$A$2:$V$1300,20,FALSE),0)</f>
        <v>0</v>
      </c>
      <c r="R406" s="353">
        <f>+IFERROR(VLOOKUP($A406,Data_Loss!$A$2:$V$1300,21,FALSE),0)</f>
        <v>0</v>
      </c>
      <c r="S406" s="353">
        <f>+IFERROR(VLOOKUP($A406,Data_Loss!$A$2:$V$1300,22,FALSE),0)</f>
        <v>7920</v>
      </c>
      <c r="T406" s="191">
        <f>+$I406*'10k &amp; MO'!C$4+$J406*'10k &amp; MO'!C$10+$K406*'10k &amp; MO'!C$16+$L406*'10k &amp; MO'!C$22+$M406*'10k &amp; MO'!C$28</f>
        <v>0</v>
      </c>
      <c r="U406" s="349">
        <f>+$I406*'10k &amp; MO'!D$4+$J406*'10k &amp; MO'!D$10+$K406*'10k &amp; MO'!D$16+$L406*'10k &amp; MO'!D$22+$M406*'10k &amp; MO'!D$28</f>
        <v>0</v>
      </c>
      <c r="V406" s="349">
        <f>+$I406*'10k &amp; MO'!E$4+$J406*'10k &amp; MO'!E$10+$K406*'10k &amp; MO'!E$16+$L406*'10k &amp; MO'!E$22+$M406*'10k &amp; MO'!E$28</f>
        <v>0</v>
      </c>
      <c r="W406" s="349">
        <f>+$I406*'10k &amp; MO'!F$4+$J406*'10k &amp; MO'!F$10+$K406*'10k &amp; MO'!F$16+$L406*'10k &amp; MO'!F$22+$M406*'10k &amp; MO'!F$28</f>
        <v>0</v>
      </c>
      <c r="X406" s="349">
        <f>+$I406*'10k &amp; MO'!G$4+$J406*'10k &amp; MO'!G$10+$K406*'10k &amp; MO'!G$16+$L406*'10k &amp; MO'!G$22+$M406*'10k &amp; MO'!G$28</f>
        <v>0</v>
      </c>
      <c r="Y406" s="349">
        <f>+$N406*'10k &amp; MO'!H$4+$O406*'10k &amp; MO'!H$10+$P406*'10k &amp; MO'!H$16+$Q406*'10k &amp; MO'!H$22+$R406*'10k &amp; MO'!H$28</f>
        <v>0</v>
      </c>
      <c r="Z406" s="349">
        <f>+$N406*'10k &amp; MO'!I$4+$O406*'10k &amp; MO'!I$10+$P406*'10k &amp; MO'!I$16+$Q406*'10k &amp; MO'!I$22+$R406*'10k &amp; MO'!I$28</f>
        <v>0</v>
      </c>
      <c r="AA406" s="349">
        <f>+$N406*'10k &amp; MO'!J$4+$O406*'10k &amp; MO'!J$10+$P406*'10k &amp; MO'!J$16+$Q406*'10k &amp; MO'!J$22+$R406*'10k &amp; MO'!J$28</f>
        <v>0</v>
      </c>
      <c r="AB406" s="349">
        <f>+$N406*'10k &amp; MO'!K$4+$O406*'10k &amp; MO'!K$10+$P406*'10k &amp; MO'!K$16+$Q406*'10k &amp; MO'!K$22+$R406*'10k &amp; MO'!K$28</f>
        <v>0</v>
      </c>
      <c r="AC406" s="349">
        <f>+$N406*'10k &amp; MO'!L$4+$O406*'10k &amp; MO'!L$10+$P406*'10k &amp; MO'!L$16+$Q406*'10k &amp; MO'!L$22+$R406*'10k &amp; MO'!L$28</f>
        <v>0</v>
      </c>
      <c r="AD406" s="350">
        <f>+S406*'10k &amp; MO'!O$4</f>
        <v>9599.0399999999991</v>
      </c>
      <c r="AF406" s="192" t="str">
        <f t="shared" si="54"/>
        <v>4732015</v>
      </c>
      <c r="AG406" s="192">
        <f>+IFERROR(VLOOKUP($AF406,'Limited Loss'!$F$5:$P$124,AG$3,FALSE),0)</f>
        <v>0</v>
      </c>
      <c r="AH406" s="193">
        <f>+IFERROR(VLOOKUP($AF406,'Limited Loss'!$F$5:$P$124,AH$3,FALSE),0)</f>
        <v>0</v>
      </c>
      <c r="AI406" s="193">
        <f>+IFERROR(VLOOKUP($AF406,'Limited Loss'!$F$5:$P$124,AI$3,FALSE),0)</f>
        <v>0</v>
      </c>
      <c r="AJ406" s="193">
        <f>+IFERROR(VLOOKUP($AF406,'Limited Loss'!$F$5:$P$124,AJ$3,FALSE),0)</f>
        <v>0</v>
      </c>
      <c r="AK406" s="100">
        <f>+IFERROR(VLOOKUP($AF406,'Limited Loss'!$F$5:$P$124,AK$3,FALSE),0)</f>
        <v>0</v>
      </c>
      <c r="AL406" s="193">
        <f>+IFERROR(VLOOKUP($AF406,'Limited Loss'!$F$5:$P$124,AL$3,FALSE),0)</f>
        <v>0</v>
      </c>
      <c r="AM406" s="193">
        <f>+IFERROR(VLOOKUP($AF406,'Limited Loss'!$F$5:$P$124,AM$3,FALSE),0)</f>
        <v>0</v>
      </c>
      <c r="AN406" s="193">
        <f>+IFERROR(VLOOKUP($AF406,'Limited Loss'!$F$5:$P$124,AN$3,FALSE),0)</f>
        <v>0</v>
      </c>
      <c r="AO406" s="193">
        <f>+IFERROR(VLOOKUP($AF406,'Limited Loss'!$F$5:$P$124,AO$3,FALSE),0)</f>
        <v>0</v>
      </c>
      <c r="AP406" s="100">
        <f>+IFERROR(VLOOKUP($AF406,'Limited Loss'!$F$5:$P$124,AP$3,FALSE),0)</f>
        <v>0</v>
      </c>
      <c r="AQ406" s="353"/>
      <c r="AR406" s="331">
        <f t="shared" si="55"/>
        <v>473</v>
      </c>
      <c r="AS406" s="332">
        <f t="shared" si="55"/>
        <v>2015</v>
      </c>
      <c r="AT406" s="349">
        <f t="shared" si="61"/>
        <v>0</v>
      </c>
      <c r="AU406" s="349">
        <f t="shared" si="61"/>
        <v>0</v>
      </c>
      <c r="AV406" s="349">
        <f t="shared" si="60"/>
        <v>0</v>
      </c>
      <c r="AW406" s="349">
        <f t="shared" si="60"/>
        <v>0</v>
      </c>
      <c r="AX406" s="350">
        <f t="shared" si="60"/>
        <v>0</v>
      </c>
      <c r="AY406" s="349">
        <f t="shared" si="60"/>
        <v>0</v>
      </c>
      <c r="AZ406" s="349">
        <f t="shared" si="60"/>
        <v>0</v>
      </c>
      <c r="BA406" s="349">
        <f t="shared" si="60"/>
        <v>0</v>
      </c>
      <c r="BB406" s="349">
        <f t="shared" si="60"/>
        <v>0</v>
      </c>
      <c r="BC406" s="349">
        <f t="shared" si="60"/>
        <v>0</v>
      </c>
      <c r="BD406" s="350">
        <f t="shared" si="60"/>
        <v>9599.0399999999991</v>
      </c>
      <c r="BE406" s="349">
        <f t="shared" si="57"/>
        <v>0</v>
      </c>
      <c r="BF406" s="375">
        <f t="shared" si="58"/>
        <v>0</v>
      </c>
      <c r="BG406" s="334">
        <f t="shared" si="59"/>
        <v>9599.0399999999991</v>
      </c>
    </row>
    <row r="407" spans="1:59" x14ac:dyDescent="0.2">
      <c r="A407" s="326" t="str">
        <f t="shared" si="56"/>
        <v>4732016</v>
      </c>
      <c r="B407" s="331">
        <v>473</v>
      </c>
      <c r="C407" s="327">
        <v>2016</v>
      </c>
      <c r="D407" s="353">
        <f>+IFERROR(VLOOKUP($A407,Data_Loss!$A$2:$V$1180,6,FALSE),0)</f>
        <v>0</v>
      </c>
      <c r="E407" s="353">
        <f>+IFERROR(VLOOKUP($A407,Data_Loss!$A$2:$V$1180,7,FALSE),0)</f>
        <v>0</v>
      </c>
      <c r="F407" s="353">
        <f>+IFERROR(VLOOKUP($A407,Data_Loss!$A$2:$V$1180,8,FALSE),0)</f>
        <v>3</v>
      </c>
      <c r="G407" s="353">
        <f>+IFERROR(VLOOKUP($A407,Data_Loss!$A$2:$V$1180,9,FALSE),0)</f>
        <v>2</v>
      </c>
      <c r="H407" s="353">
        <f>+IFERROR(VLOOKUP($A407,Data_Loss!$A$2:$V$1180,10,FALSE),0)</f>
        <v>2</v>
      </c>
      <c r="I407" s="353">
        <f>+IFERROR(VLOOKUP($A407,Data_Loss!$A$2:$V$1300,12,FALSE),0)</f>
        <v>0</v>
      </c>
      <c r="J407" s="353">
        <f>+IFERROR(VLOOKUP($A407,Data_Loss!$A$2:$V$1300,13,FALSE),0)</f>
        <v>0</v>
      </c>
      <c r="K407" s="353">
        <f>+IFERROR(VLOOKUP($A407,Data_Loss!$A$2:$V$1300,14,FALSE),0)</f>
        <v>497521</v>
      </c>
      <c r="L407" s="353">
        <f>+IFERROR(VLOOKUP($A407,Data_Loss!$A$2:$V$1300,15,FALSE),0)</f>
        <v>105519</v>
      </c>
      <c r="M407" s="353">
        <f>+IFERROR(VLOOKUP($A407,Data_Loss!$A$2:$V$1300,16,FALSE),0)</f>
        <v>20226</v>
      </c>
      <c r="N407" s="353">
        <f>+IFERROR(VLOOKUP($A407,Data_Loss!$A$2:$V$1300,17,FALSE),0)</f>
        <v>0</v>
      </c>
      <c r="O407" s="353">
        <f>+IFERROR(VLOOKUP($A407,Data_Loss!$A$2:$V$1300,18,FALSE),0)</f>
        <v>0</v>
      </c>
      <c r="P407" s="353">
        <f>+IFERROR(VLOOKUP($A407,Data_Loss!$A$2:$V$1300,19,FALSE),0)</f>
        <v>340324</v>
      </c>
      <c r="Q407" s="353">
        <f>+IFERROR(VLOOKUP($A407,Data_Loss!$A$2:$V$1300,20,FALSE),0)</f>
        <v>76699</v>
      </c>
      <c r="R407" s="353">
        <f>+IFERROR(VLOOKUP($A407,Data_Loss!$A$2:$V$1300,21,FALSE),0)</f>
        <v>5096</v>
      </c>
      <c r="S407" s="353">
        <f>+IFERROR(VLOOKUP($A407,Data_Loss!$A$2:$V$1300,22,FALSE),0)</f>
        <v>1087</v>
      </c>
      <c r="T407" s="191">
        <f>+$I407*'10k &amp; MO'!C$5+$J407*'10k &amp; MO'!C$11+$K407*'10k &amp; MO'!C$17+$L407*'10k &amp; MO'!C$23+$M407*'10k &amp; MO'!C$29</f>
        <v>0</v>
      </c>
      <c r="U407" s="349">
        <f>+$I407*'10k &amp; MO'!D$5+$J407*'10k &amp; MO'!D$11+$K407*'10k &amp; MO'!D$17+$L407*'10k &amp; MO'!D$23+$M407*'10k &amp; MO'!D$29</f>
        <v>2935.3739</v>
      </c>
      <c r="V407" s="349">
        <f>+$I407*'10k &amp; MO'!E$5+$J407*'10k &amp; MO'!E$11+$K407*'10k &amp; MO'!E$17+$L407*'10k &amp; MO'!E$23+$M407*'10k &amp; MO'!E$29</f>
        <v>814349.30819999997</v>
      </c>
      <c r="W407" s="349">
        <f>+$I407*'10k &amp; MO'!F$5+$J407*'10k &amp; MO'!F$11+$K407*'10k &amp; MO'!F$17+$L407*'10k &amp; MO'!F$23+$M407*'10k &amp; MO'!F$29</f>
        <v>130375.51330000001</v>
      </c>
      <c r="X407" s="349">
        <f>+$I407*'10k &amp; MO'!G$5+$J407*'10k &amp; MO'!G$11+$K407*'10k &amp; MO'!G$17+$L407*'10k &amp; MO'!G$23+$M407*'10k &amp; MO'!G$29</f>
        <v>29300.6312</v>
      </c>
      <c r="Y407" s="349">
        <f>+$N407*'10k &amp; MO'!H$5+$O407*'10k &amp; MO'!H$11+$P407*'10k &amp; MO'!H$17+$Q407*'10k &amp; MO'!H$23+$R407*'10k &amp; MO'!H$29</f>
        <v>0</v>
      </c>
      <c r="Z407" s="349">
        <f>+$N407*'10k &amp; MO'!I$5+$O407*'10k &amp; MO'!I$11+$P407*'10k &amp; MO'!I$17+$Q407*'10k &amp; MO'!I$23+$R407*'10k &amp; MO'!I$29</f>
        <v>1123.0691999999999</v>
      </c>
      <c r="AA407" s="349">
        <f>+$N407*'10k &amp; MO'!J$5+$O407*'10k &amp; MO'!J$11+$P407*'10k &amp; MO'!J$17+$Q407*'10k &amp; MO'!J$23+$R407*'10k &amp; MO'!J$29</f>
        <v>674863.28830000001</v>
      </c>
      <c r="AB407" s="349">
        <f>+$N407*'10k &amp; MO'!K$5+$O407*'10k &amp; MO'!K$11+$P407*'10k &amp; MO'!K$17+$Q407*'10k &amp; MO'!K$23+$R407*'10k &amp; MO'!K$29</f>
        <v>151149.69039999999</v>
      </c>
      <c r="AC407" s="349">
        <f>+$N407*'10k &amp; MO'!L$5+$O407*'10k &amp; MO'!L$11+$P407*'10k &amp; MO'!L$17+$Q407*'10k &amp; MO'!L$23+$R407*'10k &amp; MO'!L$29</f>
        <v>18168.7232</v>
      </c>
      <c r="AD407" s="350">
        <f>+S407*'10k &amp; MO'!O$5</f>
        <v>1465.2760000000001</v>
      </c>
      <c r="AF407" s="192" t="str">
        <f t="shared" si="54"/>
        <v>4732016</v>
      </c>
      <c r="AG407" s="192">
        <f>+IFERROR(VLOOKUP($AF407,'Limited Loss'!$F$5:$P$124,AG$3,FALSE),0)</f>
        <v>0</v>
      </c>
      <c r="AH407" s="193">
        <f>+IFERROR(VLOOKUP($AF407,'Limited Loss'!$F$5:$P$124,AH$3,FALSE),0)</f>
        <v>0</v>
      </c>
      <c r="AI407" s="193">
        <f>+IFERROR(VLOOKUP($AF407,'Limited Loss'!$F$5:$P$124,AI$3,FALSE),0)</f>
        <v>0</v>
      </c>
      <c r="AJ407" s="193">
        <f>+IFERROR(VLOOKUP($AF407,'Limited Loss'!$F$5:$P$124,AJ$3,FALSE),0)</f>
        <v>0</v>
      </c>
      <c r="AK407" s="100">
        <f>+IFERROR(VLOOKUP($AF407,'Limited Loss'!$F$5:$P$124,AK$3,FALSE),0)</f>
        <v>0</v>
      </c>
      <c r="AL407" s="193">
        <f>+IFERROR(VLOOKUP($AF407,'Limited Loss'!$F$5:$P$124,AL$3,FALSE),0)</f>
        <v>0</v>
      </c>
      <c r="AM407" s="193">
        <f>+IFERROR(VLOOKUP($AF407,'Limited Loss'!$F$5:$P$124,AM$3,FALSE),0)</f>
        <v>0</v>
      </c>
      <c r="AN407" s="193">
        <f>+IFERROR(VLOOKUP($AF407,'Limited Loss'!$F$5:$P$124,AN$3,FALSE),0)</f>
        <v>0</v>
      </c>
      <c r="AO407" s="193">
        <f>+IFERROR(VLOOKUP($AF407,'Limited Loss'!$F$5:$P$124,AO$3,FALSE),0)</f>
        <v>0</v>
      </c>
      <c r="AP407" s="100">
        <f>+IFERROR(VLOOKUP($AF407,'Limited Loss'!$F$5:$P$124,AP$3,FALSE),0)</f>
        <v>0</v>
      </c>
      <c r="AQ407" s="353"/>
      <c r="AR407" s="331">
        <f t="shared" si="55"/>
        <v>473</v>
      </c>
      <c r="AS407" s="332">
        <f t="shared" si="55"/>
        <v>2016</v>
      </c>
      <c r="AT407" s="349">
        <f t="shared" si="61"/>
        <v>0</v>
      </c>
      <c r="AU407" s="349">
        <f t="shared" si="61"/>
        <v>2935.3739</v>
      </c>
      <c r="AV407" s="349">
        <f t="shared" si="60"/>
        <v>814349.30819999997</v>
      </c>
      <c r="AW407" s="349">
        <f t="shared" si="60"/>
        <v>130375.51330000001</v>
      </c>
      <c r="AX407" s="350">
        <f t="shared" si="60"/>
        <v>29300.6312</v>
      </c>
      <c r="AY407" s="349">
        <f t="shared" si="60"/>
        <v>0</v>
      </c>
      <c r="AZ407" s="349">
        <f t="shared" si="60"/>
        <v>1123.0691999999999</v>
      </c>
      <c r="BA407" s="349">
        <f t="shared" si="60"/>
        <v>674863.28830000001</v>
      </c>
      <c r="BB407" s="349">
        <f t="shared" si="60"/>
        <v>151149.69039999999</v>
      </c>
      <c r="BC407" s="349">
        <f t="shared" si="60"/>
        <v>18168.7232</v>
      </c>
      <c r="BD407" s="350">
        <f t="shared" si="60"/>
        <v>1465.2760000000001</v>
      </c>
      <c r="BE407" s="349">
        <f t="shared" si="57"/>
        <v>1493271.0396</v>
      </c>
      <c r="BF407" s="375">
        <f t="shared" si="58"/>
        <v>328994.55810000002</v>
      </c>
      <c r="BG407" s="334">
        <f t="shared" si="59"/>
        <v>1465.2760000000001</v>
      </c>
    </row>
    <row r="408" spans="1:59" x14ac:dyDescent="0.2">
      <c r="A408" s="326" t="str">
        <f t="shared" si="56"/>
        <v>4732017</v>
      </c>
      <c r="B408" s="331">
        <v>473</v>
      </c>
      <c r="C408" s="327">
        <v>2017</v>
      </c>
      <c r="D408" s="353">
        <f>+IFERROR(VLOOKUP($A408,Data_Loss!$A$2:$V$1180,6,FALSE),0)</f>
        <v>0</v>
      </c>
      <c r="E408" s="353">
        <f>+IFERROR(VLOOKUP($A408,Data_Loss!$A$2:$V$1180,7,FALSE),0)</f>
        <v>0</v>
      </c>
      <c r="F408" s="353">
        <f>+IFERROR(VLOOKUP($A408,Data_Loss!$A$2:$V$1180,8,FALSE),0)</f>
        <v>1</v>
      </c>
      <c r="G408" s="353">
        <f>+IFERROR(VLOOKUP($A408,Data_Loss!$A$2:$V$1180,9,FALSE),0)</f>
        <v>0</v>
      </c>
      <c r="H408" s="353">
        <f>+IFERROR(VLOOKUP($A408,Data_Loss!$A$2:$V$1180,10,FALSE),0)</f>
        <v>1</v>
      </c>
      <c r="I408" s="353">
        <f>+IFERROR(VLOOKUP($A408,Data_Loss!$A$2:$V$1300,12,FALSE),0)</f>
        <v>0</v>
      </c>
      <c r="J408" s="353">
        <f>+IFERROR(VLOOKUP($A408,Data_Loss!$A$2:$V$1300,13,FALSE),0)</f>
        <v>0</v>
      </c>
      <c r="K408" s="353">
        <f>+IFERROR(VLOOKUP($A408,Data_Loss!$A$2:$V$1300,14,FALSE),0)</f>
        <v>167005</v>
      </c>
      <c r="L408" s="353">
        <f>+IFERROR(VLOOKUP($A408,Data_Loss!$A$2:$V$1300,15,FALSE),0)</f>
        <v>0</v>
      </c>
      <c r="M408" s="353">
        <f>+IFERROR(VLOOKUP($A408,Data_Loss!$A$2:$V$1300,16,FALSE),0)</f>
        <v>8406</v>
      </c>
      <c r="N408" s="353">
        <f>+IFERROR(VLOOKUP($A408,Data_Loss!$A$2:$V$1300,17,FALSE),0)</f>
        <v>0</v>
      </c>
      <c r="O408" s="353">
        <f>+IFERROR(VLOOKUP($A408,Data_Loss!$A$2:$V$1300,18,FALSE),0)</f>
        <v>0</v>
      </c>
      <c r="P408" s="353">
        <f>+IFERROR(VLOOKUP($A408,Data_Loss!$A$2:$V$1300,19,FALSE),0)</f>
        <v>58621</v>
      </c>
      <c r="Q408" s="353">
        <f>+IFERROR(VLOOKUP($A408,Data_Loss!$A$2:$V$1300,20,FALSE),0)</f>
        <v>0</v>
      </c>
      <c r="R408" s="353">
        <f>+IFERROR(VLOOKUP($A408,Data_Loss!$A$2:$V$1300,21,FALSE),0)</f>
        <v>4348</v>
      </c>
      <c r="S408" s="353">
        <f>+IFERROR(VLOOKUP($A408,Data_Loss!$A$2:$V$1300,22,FALSE),0)</f>
        <v>7388</v>
      </c>
      <c r="T408" s="191">
        <f>+$I408*'10k &amp; MO'!C$6+$J408*'10k &amp; MO'!C$12+$K408*'10k &amp; MO'!C$18+$L408*'10k &amp; MO'!C$24+$M408*'10k &amp; MO'!C$30</f>
        <v>0</v>
      </c>
      <c r="U408" s="349">
        <f>+$I408*'10k &amp; MO'!D$6+$J408*'10k &amp; MO'!D$12+$K408*'10k &amp; MO'!D$18+$L408*'10k &amp; MO'!D$24+$M408*'10k &amp; MO'!D$30</f>
        <v>9560.2513999999992</v>
      </c>
      <c r="V408" s="349">
        <f>+$I408*'10k &amp; MO'!E$6+$J408*'10k &amp; MO'!E$12+$K408*'10k &amp; MO'!E$18+$L408*'10k &amp; MO'!E$24+$M408*'10k &amp; MO'!E$30</f>
        <v>285681.71919999999</v>
      </c>
      <c r="W408" s="349">
        <f>+$I408*'10k &amp; MO'!F$6+$J408*'10k &amp; MO'!F$12+$K408*'10k &amp; MO'!F$18+$L408*'10k &amp; MO'!F$24+$M408*'10k &amp; MO'!F$30</f>
        <v>10077.691699999999</v>
      </c>
      <c r="X408" s="349">
        <f>+$I408*'10k &amp; MO'!G$6+$J408*'10k &amp; MO'!G$12+$K408*'10k &amp; MO'!G$18+$L408*'10k &amp; MO'!G$24+$M408*'10k &amp; MO'!G$30</f>
        <v>13542.3855</v>
      </c>
      <c r="Y408" s="349">
        <f>+$N408*'10k &amp; MO'!H$6+$O408*'10k &amp; MO'!H$12+$P408*'10k &amp; MO'!H$18+$Q408*'10k &amp; MO'!H$24+$R408*'10k &amp; MO'!H$30</f>
        <v>0</v>
      </c>
      <c r="Z408" s="349">
        <f>+$N408*'10k &amp; MO'!I$6+$O408*'10k &amp; MO'!I$12+$P408*'10k &amp; MO'!I$18+$Q408*'10k &amp; MO'!I$24+$R408*'10k &amp; MO'!I$30</f>
        <v>5628.9204</v>
      </c>
      <c r="AA408" s="349">
        <f>+$N408*'10k &amp; MO'!J$6+$O408*'10k &amp; MO'!J$12+$P408*'10k &amp; MO'!J$18+$Q408*'10k &amp; MO'!J$24+$R408*'10k &amp; MO'!J$30</f>
        <v>170016.25400000002</v>
      </c>
      <c r="AB408" s="349">
        <f>+$N408*'10k &amp; MO'!K$6+$O408*'10k &amp; MO'!K$12+$P408*'10k &amp; MO'!K$18+$Q408*'10k &amp; MO'!K$24+$R408*'10k &amp; MO'!K$30</f>
        <v>9119.3447000000015</v>
      </c>
      <c r="AC408" s="349">
        <f>+$N408*'10k &amp; MO'!L$6+$O408*'10k &amp; MO'!L$12+$P408*'10k &amp; MO'!L$18+$Q408*'10k &amp; MO'!L$24+$R408*'10k &amp; MO'!L$30</f>
        <v>8744.4053000000004</v>
      </c>
      <c r="AD408" s="350">
        <f>+S408*'10k &amp; MO'!O$6</f>
        <v>9944.2480000000014</v>
      </c>
      <c r="AF408" s="192" t="str">
        <f t="shared" si="54"/>
        <v>4732017</v>
      </c>
      <c r="AG408" s="192">
        <f>+IFERROR(VLOOKUP($AF408,'Limited Loss'!$F$5:$P$124,AG$3,FALSE),0)</f>
        <v>0</v>
      </c>
      <c r="AH408" s="193">
        <f>+IFERROR(VLOOKUP($AF408,'Limited Loss'!$F$5:$P$124,AH$3,FALSE),0)</f>
        <v>0</v>
      </c>
      <c r="AI408" s="193">
        <f>+IFERROR(VLOOKUP($AF408,'Limited Loss'!$F$5:$P$124,AI$3,FALSE),0)</f>
        <v>0</v>
      </c>
      <c r="AJ408" s="193">
        <f>+IFERROR(VLOOKUP($AF408,'Limited Loss'!$F$5:$P$124,AJ$3,FALSE),0)</f>
        <v>0</v>
      </c>
      <c r="AK408" s="100">
        <f>+IFERROR(VLOOKUP($AF408,'Limited Loss'!$F$5:$P$124,AK$3,FALSE),0)</f>
        <v>0</v>
      </c>
      <c r="AL408" s="193">
        <f>+IFERROR(VLOOKUP($AF408,'Limited Loss'!$F$5:$P$124,AL$3,FALSE),0)</f>
        <v>0</v>
      </c>
      <c r="AM408" s="193">
        <f>+IFERROR(VLOOKUP($AF408,'Limited Loss'!$F$5:$P$124,AM$3,FALSE),0)</f>
        <v>0</v>
      </c>
      <c r="AN408" s="193">
        <f>+IFERROR(VLOOKUP($AF408,'Limited Loss'!$F$5:$P$124,AN$3,FALSE),0)</f>
        <v>0</v>
      </c>
      <c r="AO408" s="193">
        <f>+IFERROR(VLOOKUP($AF408,'Limited Loss'!$F$5:$P$124,AO$3,FALSE),0)</f>
        <v>0</v>
      </c>
      <c r="AP408" s="100">
        <f>+IFERROR(VLOOKUP($AF408,'Limited Loss'!$F$5:$P$124,AP$3,FALSE),0)</f>
        <v>0</v>
      </c>
      <c r="AQ408" s="353"/>
      <c r="AR408" s="331">
        <f t="shared" si="55"/>
        <v>473</v>
      </c>
      <c r="AS408" s="332">
        <f t="shared" si="55"/>
        <v>2017</v>
      </c>
      <c r="AT408" s="349">
        <f t="shared" si="61"/>
        <v>0</v>
      </c>
      <c r="AU408" s="349">
        <f t="shared" si="61"/>
        <v>9560.2513999999992</v>
      </c>
      <c r="AV408" s="349">
        <f t="shared" si="60"/>
        <v>285681.71919999999</v>
      </c>
      <c r="AW408" s="349">
        <f t="shared" si="60"/>
        <v>10077.691699999999</v>
      </c>
      <c r="AX408" s="350">
        <f t="shared" si="60"/>
        <v>13542.3855</v>
      </c>
      <c r="AY408" s="349">
        <f t="shared" si="60"/>
        <v>0</v>
      </c>
      <c r="AZ408" s="349">
        <f t="shared" si="60"/>
        <v>5628.9204</v>
      </c>
      <c r="BA408" s="349">
        <f t="shared" si="60"/>
        <v>170016.25400000002</v>
      </c>
      <c r="BB408" s="349">
        <f t="shared" si="60"/>
        <v>9119.3447000000015</v>
      </c>
      <c r="BC408" s="349">
        <f t="shared" si="60"/>
        <v>8744.4053000000004</v>
      </c>
      <c r="BD408" s="350">
        <f t="shared" si="60"/>
        <v>9944.2480000000014</v>
      </c>
      <c r="BE408" s="349">
        <f t="shared" si="57"/>
        <v>470887.14500000002</v>
      </c>
      <c r="BF408" s="375">
        <f t="shared" si="58"/>
        <v>41483.8272</v>
      </c>
      <c r="BG408" s="334">
        <f t="shared" si="59"/>
        <v>9944.2480000000014</v>
      </c>
    </row>
    <row r="409" spans="1:59" x14ac:dyDescent="0.2">
      <c r="A409" s="326" t="str">
        <f t="shared" si="56"/>
        <v>4732018</v>
      </c>
      <c r="B409" s="331">
        <v>473</v>
      </c>
      <c r="C409" s="327">
        <v>2018</v>
      </c>
      <c r="D409" s="353">
        <f>+IFERROR(VLOOKUP($A409,Data_Loss!$A$2:$V$1180,6,FALSE),0)</f>
        <v>0</v>
      </c>
      <c r="E409" s="353">
        <f>+IFERROR(VLOOKUP($A409,Data_Loss!$A$2:$V$1180,7,FALSE),0)</f>
        <v>0</v>
      </c>
      <c r="F409" s="353">
        <f>+IFERROR(VLOOKUP($A409,Data_Loss!$A$2:$V$1180,8,FALSE),0)</f>
        <v>0</v>
      </c>
      <c r="G409" s="353">
        <f>+IFERROR(VLOOKUP($A409,Data_Loss!$A$2:$V$1180,9,FALSE),0)</f>
        <v>0</v>
      </c>
      <c r="H409" s="353">
        <f>+IFERROR(VLOOKUP($A409,Data_Loss!$A$2:$V$1180,10,FALSE),0)</f>
        <v>3</v>
      </c>
      <c r="I409" s="353">
        <f>+IFERROR(VLOOKUP($A409,Data_Loss!$A$2:$V$1300,12,FALSE),0)</f>
        <v>0</v>
      </c>
      <c r="J409" s="353">
        <f>+IFERROR(VLOOKUP($A409,Data_Loss!$A$2:$V$1300,13,FALSE),0)</f>
        <v>0</v>
      </c>
      <c r="K409" s="353">
        <f>+IFERROR(VLOOKUP($A409,Data_Loss!$A$2:$V$1300,14,FALSE),0)</f>
        <v>0</v>
      </c>
      <c r="L409" s="353">
        <f>+IFERROR(VLOOKUP($A409,Data_Loss!$A$2:$V$1300,15,FALSE),0)</f>
        <v>0</v>
      </c>
      <c r="M409" s="353">
        <f>+IFERROR(VLOOKUP($A409,Data_Loss!$A$2:$V$1300,16,FALSE),0)</f>
        <v>8437</v>
      </c>
      <c r="N409" s="353">
        <f>+IFERROR(VLOOKUP($A409,Data_Loss!$A$2:$V$1300,17,FALSE),0)</f>
        <v>0</v>
      </c>
      <c r="O409" s="353">
        <f>+IFERROR(VLOOKUP($A409,Data_Loss!$A$2:$V$1300,18,FALSE),0)</f>
        <v>0</v>
      </c>
      <c r="P409" s="353">
        <f>+IFERROR(VLOOKUP($A409,Data_Loss!$A$2:$V$1300,19,FALSE),0)</f>
        <v>0</v>
      </c>
      <c r="Q409" s="353">
        <f>+IFERROR(VLOOKUP($A409,Data_Loss!$A$2:$V$1300,20,FALSE),0)</f>
        <v>0</v>
      </c>
      <c r="R409" s="353">
        <f>+IFERROR(VLOOKUP($A409,Data_Loss!$A$2:$V$1300,21,FALSE),0)</f>
        <v>62796</v>
      </c>
      <c r="S409" s="353">
        <f>+IFERROR(VLOOKUP($A409,Data_Loss!$A$2:$V$1300,22,FALSE),0)</f>
        <v>2224</v>
      </c>
      <c r="T409" s="191">
        <f>+$I409*'10k &amp; MO'!C$7+$J409*'10k &amp; MO'!C$13+$K409*'10k &amp; MO'!C$19+$L409*'10k &amp; MO'!C$25+$M409*'10k &amp; MO'!C$31</f>
        <v>18.561400000000003</v>
      </c>
      <c r="U409" s="349">
        <f>+$I409*'10k &amp; MO'!D$7+$J409*'10k &amp; MO'!D$13+$K409*'10k &amp; MO'!D$19+$L409*'10k &amp; MO'!D$25+$M409*'10k &amp; MO'!D$31</f>
        <v>575.40339999999992</v>
      </c>
      <c r="V409" s="349">
        <f>+$I409*'10k &amp; MO'!E$7+$J409*'10k &amp; MO'!E$13+$K409*'10k &amp; MO'!E$19+$L409*'10k &amp; MO'!E$25+$M409*'10k &amp; MO'!E$31</f>
        <v>11837.111000000001</v>
      </c>
      <c r="W409" s="349">
        <f>+$I409*'10k &amp; MO'!F$7+$J409*'10k &amp; MO'!F$13+$K409*'10k &amp; MO'!F$19+$L409*'10k &amp; MO'!F$25+$M409*'10k &amp; MO'!F$31</f>
        <v>4464.0167000000001</v>
      </c>
      <c r="X409" s="349">
        <f>+$I409*'10k &amp; MO'!G$7+$J409*'10k &amp; MO'!G$13+$K409*'10k &amp; MO'!G$19+$L409*'10k &amp; MO'!G$25+$M409*'10k &amp; MO'!G$31</f>
        <v>5811.4056</v>
      </c>
      <c r="Y409" s="349">
        <f>+$N409*'10k &amp; MO'!H$7+$O409*'10k &amp; MO'!H$13+$P409*'10k &amp; MO'!H$19+$Q409*'10k &amp; MO'!H$25+$R409*'10k &amp; MO'!H$31</f>
        <v>182.10839999999999</v>
      </c>
      <c r="Z409" s="349">
        <f>+$N409*'10k &amp; MO'!I$7+$O409*'10k &amp; MO'!I$13+$P409*'10k &amp; MO'!I$19+$Q409*'10k &amp; MO'!I$25+$R409*'10k &amp; MO'!I$31</f>
        <v>6210.5244000000002</v>
      </c>
      <c r="AA409" s="349">
        <f>+$N409*'10k &amp; MO'!J$7+$O409*'10k &amp; MO'!J$13+$P409*'10k &amp; MO'!J$19+$Q409*'10k &amp; MO'!J$25+$R409*'10k &amp; MO'!J$31</f>
        <v>63876.09120000001</v>
      </c>
      <c r="AB409" s="349">
        <f>+$N409*'10k &amp; MO'!K$7+$O409*'10k &amp; MO'!K$13+$P409*'10k &amp; MO'!K$19+$Q409*'10k &amp; MO'!K$25+$R409*'10k &amp; MO'!K$31</f>
        <v>33771.688799999996</v>
      </c>
      <c r="AC409" s="349">
        <f>+$N409*'10k &amp; MO'!L$7+$O409*'10k &amp; MO'!L$13+$P409*'10k &amp; MO'!L$19+$Q409*'10k &amp; MO'!L$25+$R409*'10k &amp; MO'!L$31</f>
        <v>52773.758399999999</v>
      </c>
      <c r="AD409" s="350">
        <f>+S409*'10k &amp; MO'!O$7</f>
        <v>2949.0240000000003</v>
      </c>
      <c r="AF409" s="192" t="str">
        <f t="shared" si="54"/>
        <v>4732018</v>
      </c>
      <c r="AG409" s="192">
        <f>+IFERROR(VLOOKUP($AF409,'Limited Loss'!$F$5:$P$124,AG$3,FALSE),0)</f>
        <v>0</v>
      </c>
      <c r="AH409" s="193">
        <f>+IFERROR(VLOOKUP($AF409,'Limited Loss'!$F$5:$P$124,AH$3,FALSE),0)</f>
        <v>0</v>
      </c>
      <c r="AI409" s="193">
        <f>+IFERROR(VLOOKUP($AF409,'Limited Loss'!$F$5:$P$124,AI$3,FALSE),0)</f>
        <v>0</v>
      </c>
      <c r="AJ409" s="193">
        <f>+IFERROR(VLOOKUP($AF409,'Limited Loss'!$F$5:$P$124,AJ$3,FALSE),0)</f>
        <v>0</v>
      </c>
      <c r="AK409" s="100">
        <f>+IFERROR(VLOOKUP($AF409,'Limited Loss'!$F$5:$P$124,AK$3,FALSE),0)</f>
        <v>0</v>
      </c>
      <c r="AL409" s="193">
        <f>+IFERROR(VLOOKUP($AF409,'Limited Loss'!$F$5:$P$124,AL$3,FALSE),0)</f>
        <v>0</v>
      </c>
      <c r="AM409" s="193">
        <f>+IFERROR(VLOOKUP($AF409,'Limited Loss'!$F$5:$P$124,AM$3,FALSE),0)</f>
        <v>0</v>
      </c>
      <c r="AN409" s="193">
        <f>+IFERROR(VLOOKUP($AF409,'Limited Loss'!$F$5:$P$124,AN$3,FALSE),0)</f>
        <v>0</v>
      </c>
      <c r="AO409" s="193">
        <f>+IFERROR(VLOOKUP($AF409,'Limited Loss'!$F$5:$P$124,AO$3,FALSE),0)</f>
        <v>0</v>
      </c>
      <c r="AP409" s="100">
        <f>+IFERROR(VLOOKUP($AF409,'Limited Loss'!$F$5:$P$124,AP$3,FALSE),0)</f>
        <v>0</v>
      </c>
      <c r="AQ409" s="353"/>
      <c r="AR409" s="331">
        <f t="shared" si="55"/>
        <v>473</v>
      </c>
      <c r="AS409" s="332">
        <f t="shared" si="55"/>
        <v>2018</v>
      </c>
      <c r="AT409" s="349">
        <f t="shared" si="61"/>
        <v>18.561400000000003</v>
      </c>
      <c r="AU409" s="349">
        <f t="shared" si="61"/>
        <v>575.40339999999992</v>
      </c>
      <c r="AV409" s="349">
        <f t="shared" si="60"/>
        <v>11837.111000000001</v>
      </c>
      <c r="AW409" s="349">
        <f t="shared" si="60"/>
        <v>4464.0167000000001</v>
      </c>
      <c r="AX409" s="350">
        <f t="shared" si="60"/>
        <v>5811.4056</v>
      </c>
      <c r="AY409" s="349">
        <f t="shared" si="60"/>
        <v>182.10839999999999</v>
      </c>
      <c r="AZ409" s="349">
        <f t="shared" si="60"/>
        <v>6210.5244000000002</v>
      </c>
      <c r="BA409" s="349">
        <f t="shared" si="60"/>
        <v>63876.09120000001</v>
      </c>
      <c r="BB409" s="349">
        <f t="shared" si="60"/>
        <v>33771.688799999996</v>
      </c>
      <c r="BC409" s="349">
        <f t="shared" si="60"/>
        <v>52773.758399999999</v>
      </c>
      <c r="BD409" s="350">
        <f t="shared" si="60"/>
        <v>2949.0240000000003</v>
      </c>
      <c r="BE409" s="349">
        <f t="shared" si="57"/>
        <v>82699.799800000008</v>
      </c>
      <c r="BF409" s="375">
        <f t="shared" si="58"/>
        <v>96820.869500000001</v>
      </c>
      <c r="BG409" s="334">
        <f t="shared" si="59"/>
        <v>2949.0240000000003</v>
      </c>
    </row>
    <row r="410" spans="1:59" x14ac:dyDescent="0.2">
      <c r="A410" s="326" t="str">
        <f t="shared" si="56"/>
        <v>4742014</v>
      </c>
      <c r="B410" s="331">
        <v>474</v>
      </c>
      <c r="C410" s="327">
        <v>2014</v>
      </c>
      <c r="D410" s="353">
        <f>+IFERROR(VLOOKUP($A410,Data_Loss!$A$2:$V$1180,6,FALSE),0)</f>
        <v>0</v>
      </c>
      <c r="E410" s="353">
        <f>+IFERROR(VLOOKUP($A410,Data_Loss!$A$2:$V$1180,7,FALSE),0)</f>
        <v>0</v>
      </c>
      <c r="F410" s="353">
        <f>+IFERROR(VLOOKUP($A410,Data_Loss!$A$2:$V$1180,8,FALSE),0)</f>
        <v>0</v>
      </c>
      <c r="G410" s="353">
        <f>+IFERROR(VLOOKUP($A410,Data_Loss!$A$2:$V$1180,9,FALSE),0)</f>
        <v>0</v>
      </c>
      <c r="H410" s="353">
        <f>+IFERROR(VLOOKUP($A410,Data_Loss!$A$2:$V$1180,10,FALSE),0)</f>
        <v>1</v>
      </c>
      <c r="I410" s="353">
        <f>+IFERROR(VLOOKUP($A410,Data_Loss!$A$2:$V$1300,12,FALSE),0)</f>
        <v>0</v>
      </c>
      <c r="J410" s="353">
        <f>+IFERROR(VLOOKUP($A410,Data_Loss!$A$2:$V$1300,13,FALSE),0)</f>
        <v>0</v>
      </c>
      <c r="K410" s="353">
        <f>+IFERROR(VLOOKUP($A410,Data_Loss!$A$2:$V$1300,14,FALSE),0)</f>
        <v>0</v>
      </c>
      <c r="L410" s="353">
        <f>+IFERROR(VLOOKUP($A410,Data_Loss!$A$2:$V$1300,15,FALSE),0)</f>
        <v>0</v>
      </c>
      <c r="M410" s="353">
        <f>+IFERROR(VLOOKUP($A410,Data_Loss!$A$2:$V$1300,16,FALSE),0)</f>
        <v>5949</v>
      </c>
      <c r="N410" s="353">
        <f>+IFERROR(VLOOKUP($A410,Data_Loss!$A$2:$V$1300,17,FALSE),0)</f>
        <v>0</v>
      </c>
      <c r="O410" s="353">
        <f>+IFERROR(VLOOKUP($A410,Data_Loss!$A$2:$V$1300,18,FALSE),0)</f>
        <v>0</v>
      </c>
      <c r="P410" s="353">
        <f>+IFERROR(VLOOKUP($A410,Data_Loss!$A$2:$V$1300,19,FALSE),0)</f>
        <v>0</v>
      </c>
      <c r="Q410" s="353">
        <f>+IFERROR(VLOOKUP($A410,Data_Loss!$A$2:$V$1300,20,FALSE),0)</f>
        <v>0</v>
      </c>
      <c r="R410" s="353">
        <f>+IFERROR(VLOOKUP($A410,Data_Loss!$A$2:$V$1300,21,FALSE),0)</f>
        <v>7453</v>
      </c>
      <c r="S410" s="353">
        <f>+IFERROR(VLOOKUP($A410,Data_Loss!$A$2:$V$1300,22,FALSE),0)</f>
        <v>0</v>
      </c>
      <c r="T410" s="191">
        <f>+$I410*'10k &amp; MO'!C$3+$J410*'10k &amp; MO'!C$9+$K410*'10k &amp; MO'!C$15+$L410*'10k &amp; MO'!C$21+$M410*'10k &amp; MO'!C$27</f>
        <v>0</v>
      </c>
      <c r="U410" s="349">
        <f>+$I410*'10k &amp; MO'!D$3+$J410*'10k &amp; MO'!D$9+$K410*'10k &amp; MO'!D$15+$L410*'10k &amp; MO'!D$21+$M410*'10k &amp; MO'!D$27</f>
        <v>0</v>
      </c>
      <c r="V410" s="349">
        <f>+$I410*'10k &amp; MO'!E$3+$J410*'10k &amp; MO'!E$9+$K410*'10k &amp; MO'!E$15+$L410*'10k &amp; MO'!E$21+$M410*'10k &amp; MO'!E$27</f>
        <v>0</v>
      </c>
      <c r="W410" s="349">
        <f>+$I410*'10k &amp; MO'!F$3+$J410*'10k &amp; MO'!F$9+$K410*'10k &amp; MO'!F$15+$L410*'10k &amp; MO'!F$21+$M410*'10k &amp; MO'!F$27</f>
        <v>0</v>
      </c>
      <c r="X410" s="349">
        <f>+$I410*'10k &amp; MO'!G$3+$J410*'10k &amp; MO'!G$9+$K410*'10k &amp; MO'!G$15+$L410*'10k &amp; MO'!G$21+$M410*'10k &amp; MO'!G$27</f>
        <v>6734.2679999999991</v>
      </c>
      <c r="Y410" s="349">
        <f>+$N410*'10k &amp; MO'!H$3+$O410*'10k &amp; MO'!H$9+$P410*'10k &amp; MO'!H$15+$Q410*'10k &amp; MO'!H$21+$R410*'10k &amp; MO'!H$27</f>
        <v>0</v>
      </c>
      <c r="Z410" s="349">
        <f>+$N410*'10k &amp; MO'!I$3+$O410*'10k &amp; MO'!I$9+$P410*'10k &amp; MO'!I$15+$Q410*'10k &amp; MO'!I$21+$R410*'10k &amp; MO'!I$27</f>
        <v>0</v>
      </c>
      <c r="AA410" s="349">
        <f>+$N410*'10k &amp; MO'!J$3+$O410*'10k &amp; MO'!J$9+$P410*'10k &amp; MO'!J$15+$Q410*'10k &amp; MO'!J$21+$R410*'10k &amp; MO'!J$27</f>
        <v>0</v>
      </c>
      <c r="AB410" s="349">
        <f>+$N410*'10k &amp; MO'!K$3+$O410*'10k &amp; MO'!K$9+$P410*'10k &amp; MO'!K$15+$Q410*'10k &amp; MO'!K$21+$R410*'10k &amp; MO'!K$27</f>
        <v>0</v>
      </c>
      <c r="AC410" s="349">
        <f>+$N410*'10k &amp; MO'!L$3+$O410*'10k &amp; MO'!L$9+$P410*'10k &amp; MO'!L$15+$Q410*'10k &amp; MO'!L$21+$R410*'10k &amp; MO'!L$27</f>
        <v>11492.526</v>
      </c>
      <c r="AD410" s="350">
        <f>+S410*'10k &amp; MO'!O$3</f>
        <v>0</v>
      </c>
      <c r="AF410" s="192" t="str">
        <f t="shared" si="54"/>
        <v>4742014</v>
      </c>
      <c r="AG410" s="192">
        <f>+IFERROR(VLOOKUP($AF410,'Limited Loss'!$F$5:$P$124,AG$3,FALSE),0)</f>
        <v>0</v>
      </c>
      <c r="AH410" s="193">
        <f>+IFERROR(VLOOKUP($AF410,'Limited Loss'!$F$5:$P$124,AH$3,FALSE),0)</f>
        <v>0</v>
      </c>
      <c r="AI410" s="193">
        <f>+IFERROR(VLOOKUP($AF410,'Limited Loss'!$F$5:$P$124,AI$3,FALSE),0)</f>
        <v>0</v>
      </c>
      <c r="AJ410" s="193">
        <f>+IFERROR(VLOOKUP($AF410,'Limited Loss'!$F$5:$P$124,AJ$3,FALSE),0)</f>
        <v>0</v>
      </c>
      <c r="AK410" s="100">
        <f>+IFERROR(VLOOKUP($AF410,'Limited Loss'!$F$5:$P$124,AK$3,FALSE),0)</f>
        <v>0</v>
      </c>
      <c r="AL410" s="193">
        <f>+IFERROR(VLOOKUP($AF410,'Limited Loss'!$F$5:$P$124,AL$3,FALSE),0)</f>
        <v>0</v>
      </c>
      <c r="AM410" s="193">
        <f>+IFERROR(VLOOKUP($AF410,'Limited Loss'!$F$5:$P$124,AM$3,FALSE),0)</f>
        <v>0</v>
      </c>
      <c r="AN410" s="193">
        <f>+IFERROR(VLOOKUP($AF410,'Limited Loss'!$F$5:$P$124,AN$3,FALSE),0)</f>
        <v>0</v>
      </c>
      <c r="AO410" s="193">
        <f>+IFERROR(VLOOKUP($AF410,'Limited Loss'!$F$5:$P$124,AO$3,FALSE),0)</f>
        <v>0</v>
      </c>
      <c r="AP410" s="100">
        <f>+IFERROR(VLOOKUP($AF410,'Limited Loss'!$F$5:$P$124,AP$3,FALSE),0)</f>
        <v>0</v>
      </c>
      <c r="AQ410" s="353"/>
      <c r="AR410" s="331">
        <f t="shared" si="55"/>
        <v>474</v>
      </c>
      <c r="AS410" s="332">
        <f t="shared" si="55"/>
        <v>2014</v>
      </c>
      <c r="AT410" s="349">
        <f t="shared" si="61"/>
        <v>0</v>
      </c>
      <c r="AU410" s="349">
        <f t="shared" si="61"/>
        <v>0</v>
      </c>
      <c r="AV410" s="349">
        <f t="shared" si="60"/>
        <v>0</v>
      </c>
      <c r="AW410" s="349">
        <f t="shared" si="60"/>
        <v>0</v>
      </c>
      <c r="AX410" s="350">
        <f t="shared" si="60"/>
        <v>6734.2679999999991</v>
      </c>
      <c r="AY410" s="349">
        <f t="shared" si="60"/>
        <v>0</v>
      </c>
      <c r="AZ410" s="349">
        <f t="shared" si="60"/>
        <v>0</v>
      </c>
      <c r="BA410" s="349">
        <f t="shared" si="60"/>
        <v>0</v>
      </c>
      <c r="BB410" s="349">
        <f t="shared" si="60"/>
        <v>0</v>
      </c>
      <c r="BC410" s="349">
        <f t="shared" si="60"/>
        <v>11492.526</v>
      </c>
      <c r="BD410" s="350">
        <f t="shared" si="60"/>
        <v>0</v>
      </c>
      <c r="BE410" s="349">
        <f t="shared" si="57"/>
        <v>0</v>
      </c>
      <c r="BF410" s="375">
        <f t="shared" si="58"/>
        <v>18226.793999999998</v>
      </c>
      <c r="BG410" s="334">
        <f t="shared" si="59"/>
        <v>0</v>
      </c>
    </row>
    <row r="411" spans="1:59" x14ac:dyDescent="0.2">
      <c r="A411" s="326" t="str">
        <f t="shared" si="56"/>
        <v>4742015</v>
      </c>
      <c r="B411" s="331">
        <v>474</v>
      </c>
      <c r="C411" s="327">
        <v>2015</v>
      </c>
      <c r="D411" s="353">
        <f>+IFERROR(VLOOKUP($A411,Data_Loss!$A$2:$V$1180,6,FALSE),0)</f>
        <v>0</v>
      </c>
      <c r="E411" s="353">
        <f>+IFERROR(VLOOKUP($A411,Data_Loss!$A$2:$V$1180,7,FALSE),0)</f>
        <v>0</v>
      </c>
      <c r="F411" s="353">
        <f>+IFERROR(VLOOKUP($A411,Data_Loss!$A$2:$V$1180,8,FALSE),0)</f>
        <v>0</v>
      </c>
      <c r="G411" s="353">
        <f>+IFERROR(VLOOKUP($A411,Data_Loss!$A$2:$V$1180,9,FALSE),0)</f>
        <v>0</v>
      </c>
      <c r="H411" s="353">
        <f>+IFERROR(VLOOKUP($A411,Data_Loss!$A$2:$V$1180,10,FALSE),0)</f>
        <v>0</v>
      </c>
      <c r="I411" s="353">
        <f>+IFERROR(VLOOKUP($A411,Data_Loss!$A$2:$V$1300,12,FALSE),0)</f>
        <v>0</v>
      </c>
      <c r="J411" s="353">
        <f>+IFERROR(VLOOKUP($A411,Data_Loss!$A$2:$V$1300,13,FALSE),0)</f>
        <v>0</v>
      </c>
      <c r="K411" s="353">
        <f>+IFERROR(VLOOKUP($A411,Data_Loss!$A$2:$V$1300,14,FALSE),0)</f>
        <v>0</v>
      </c>
      <c r="L411" s="353">
        <f>+IFERROR(VLOOKUP($A411,Data_Loss!$A$2:$V$1300,15,FALSE),0)</f>
        <v>0</v>
      </c>
      <c r="M411" s="353">
        <f>+IFERROR(VLOOKUP($A411,Data_Loss!$A$2:$V$1300,16,FALSE),0)</f>
        <v>0</v>
      </c>
      <c r="N411" s="353">
        <f>+IFERROR(VLOOKUP($A411,Data_Loss!$A$2:$V$1300,17,FALSE),0)</f>
        <v>0</v>
      </c>
      <c r="O411" s="353">
        <f>+IFERROR(VLOOKUP($A411,Data_Loss!$A$2:$V$1300,18,FALSE),0)</f>
        <v>0</v>
      </c>
      <c r="P411" s="353">
        <f>+IFERROR(VLOOKUP($A411,Data_Loss!$A$2:$V$1300,19,FALSE),0)</f>
        <v>0</v>
      </c>
      <c r="Q411" s="353">
        <f>+IFERROR(VLOOKUP($A411,Data_Loss!$A$2:$V$1300,20,FALSE),0)</f>
        <v>0</v>
      </c>
      <c r="R411" s="353">
        <f>+IFERROR(VLOOKUP($A411,Data_Loss!$A$2:$V$1300,21,FALSE),0)</f>
        <v>0</v>
      </c>
      <c r="S411" s="353">
        <f>+IFERROR(VLOOKUP($A411,Data_Loss!$A$2:$V$1300,22,FALSE),0)</f>
        <v>0</v>
      </c>
      <c r="T411" s="191">
        <f>+$I411*'10k &amp; MO'!C$4+$J411*'10k &amp; MO'!C$10+$K411*'10k &amp; MO'!C$16+$L411*'10k &amp; MO'!C$22+$M411*'10k &amp; MO'!C$28</f>
        <v>0</v>
      </c>
      <c r="U411" s="349">
        <f>+$I411*'10k &amp; MO'!D$4+$J411*'10k &amp; MO'!D$10+$K411*'10k &amp; MO'!D$16+$L411*'10k &amp; MO'!D$22+$M411*'10k &amp; MO'!D$28</f>
        <v>0</v>
      </c>
      <c r="V411" s="349">
        <f>+$I411*'10k &amp; MO'!E$4+$J411*'10k &amp; MO'!E$10+$K411*'10k &amp; MO'!E$16+$L411*'10k &amp; MO'!E$22+$M411*'10k &amp; MO'!E$28</f>
        <v>0</v>
      </c>
      <c r="W411" s="349">
        <f>+$I411*'10k &amp; MO'!F$4+$J411*'10k &amp; MO'!F$10+$K411*'10k &amp; MO'!F$16+$L411*'10k &amp; MO'!F$22+$M411*'10k &amp; MO'!F$28</f>
        <v>0</v>
      </c>
      <c r="X411" s="349">
        <f>+$I411*'10k &amp; MO'!G$4+$J411*'10k &amp; MO'!G$10+$K411*'10k &amp; MO'!G$16+$L411*'10k &amp; MO'!G$22+$M411*'10k &amp; MO'!G$28</f>
        <v>0</v>
      </c>
      <c r="Y411" s="349">
        <f>+$N411*'10k &amp; MO'!H$4+$O411*'10k &amp; MO'!H$10+$P411*'10k &amp; MO'!H$16+$Q411*'10k &amp; MO'!H$22+$R411*'10k &amp; MO'!H$28</f>
        <v>0</v>
      </c>
      <c r="Z411" s="349">
        <f>+$N411*'10k &amp; MO'!I$4+$O411*'10k &amp; MO'!I$10+$P411*'10k &amp; MO'!I$16+$Q411*'10k &amp; MO'!I$22+$R411*'10k &amp; MO'!I$28</f>
        <v>0</v>
      </c>
      <c r="AA411" s="349">
        <f>+$N411*'10k &amp; MO'!J$4+$O411*'10k &amp; MO'!J$10+$P411*'10k &amp; MO'!J$16+$Q411*'10k &amp; MO'!J$22+$R411*'10k &amp; MO'!J$28</f>
        <v>0</v>
      </c>
      <c r="AB411" s="349">
        <f>+$N411*'10k &amp; MO'!K$4+$O411*'10k &amp; MO'!K$10+$P411*'10k &amp; MO'!K$16+$Q411*'10k &amp; MO'!K$22+$R411*'10k &amp; MO'!K$28</f>
        <v>0</v>
      </c>
      <c r="AC411" s="349">
        <f>+$N411*'10k &amp; MO'!L$4+$O411*'10k &amp; MO'!L$10+$P411*'10k &amp; MO'!L$16+$Q411*'10k &amp; MO'!L$22+$R411*'10k &amp; MO'!L$28</f>
        <v>0</v>
      </c>
      <c r="AD411" s="350">
        <f>+S411*'10k &amp; MO'!O$4</f>
        <v>0</v>
      </c>
      <c r="AF411" s="192" t="str">
        <f t="shared" si="54"/>
        <v>4742015</v>
      </c>
      <c r="AG411" s="192">
        <f>+IFERROR(VLOOKUP($AF411,'Limited Loss'!$F$5:$P$124,AG$3,FALSE),0)</f>
        <v>0</v>
      </c>
      <c r="AH411" s="193">
        <f>+IFERROR(VLOOKUP($AF411,'Limited Loss'!$F$5:$P$124,AH$3,FALSE),0)</f>
        <v>0</v>
      </c>
      <c r="AI411" s="193">
        <f>+IFERROR(VLOOKUP($AF411,'Limited Loss'!$F$5:$P$124,AI$3,FALSE),0)</f>
        <v>0</v>
      </c>
      <c r="AJ411" s="193">
        <f>+IFERROR(VLOOKUP($AF411,'Limited Loss'!$F$5:$P$124,AJ$3,FALSE),0)</f>
        <v>0</v>
      </c>
      <c r="AK411" s="100">
        <f>+IFERROR(VLOOKUP($AF411,'Limited Loss'!$F$5:$P$124,AK$3,FALSE),0)</f>
        <v>0</v>
      </c>
      <c r="AL411" s="193">
        <f>+IFERROR(VLOOKUP($AF411,'Limited Loss'!$F$5:$P$124,AL$3,FALSE),0)</f>
        <v>0</v>
      </c>
      <c r="AM411" s="193">
        <f>+IFERROR(VLOOKUP($AF411,'Limited Loss'!$F$5:$P$124,AM$3,FALSE),0)</f>
        <v>0</v>
      </c>
      <c r="AN411" s="193">
        <f>+IFERROR(VLOOKUP($AF411,'Limited Loss'!$F$5:$P$124,AN$3,FALSE),0)</f>
        <v>0</v>
      </c>
      <c r="AO411" s="193">
        <f>+IFERROR(VLOOKUP($AF411,'Limited Loss'!$F$5:$P$124,AO$3,FALSE),0)</f>
        <v>0</v>
      </c>
      <c r="AP411" s="100">
        <f>+IFERROR(VLOOKUP($AF411,'Limited Loss'!$F$5:$P$124,AP$3,FALSE),0)</f>
        <v>0</v>
      </c>
      <c r="AQ411" s="353"/>
      <c r="AR411" s="331">
        <f t="shared" si="55"/>
        <v>474</v>
      </c>
      <c r="AS411" s="332">
        <f t="shared" si="55"/>
        <v>2015</v>
      </c>
      <c r="AT411" s="349">
        <f t="shared" si="61"/>
        <v>0</v>
      </c>
      <c r="AU411" s="349">
        <f t="shared" si="61"/>
        <v>0</v>
      </c>
      <c r="AV411" s="349">
        <f t="shared" si="60"/>
        <v>0</v>
      </c>
      <c r="AW411" s="349">
        <f t="shared" si="60"/>
        <v>0</v>
      </c>
      <c r="AX411" s="350">
        <f t="shared" si="60"/>
        <v>0</v>
      </c>
      <c r="AY411" s="349">
        <f t="shared" si="60"/>
        <v>0</v>
      </c>
      <c r="AZ411" s="349">
        <f t="shared" si="60"/>
        <v>0</v>
      </c>
      <c r="BA411" s="349">
        <f t="shared" si="60"/>
        <v>0</v>
      </c>
      <c r="BB411" s="349">
        <f t="shared" si="60"/>
        <v>0</v>
      </c>
      <c r="BC411" s="349">
        <f t="shared" si="60"/>
        <v>0</v>
      </c>
      <c r="BD411" s="350">
        <f t="shared" si="60"/>
        <v>0</v>
      </c>
      <c r="BE411" s="349">
        <f t="shared" si="57"/>
        <v>0</v>
      </c>
      <c r="BF411" s="375">
        <f t="shared" si="58"/>
        <v>0</v>
      </c>
      <c r="BG411" s="334">
        <f t="shared" si="59"/>
        <v>0</v>
      </c>
    </row>
    <row r="412" spans="1:59" x14ac:dyDescent="0.2">
      <c r="A412" s="326" t="str">
        <f t="shared" si="56"/>
        <v>4742016</v>
      </c>
      <c r="B412" s="331">
        <v>474</v>
      </c>
      <c r="C412" s="327">
        <v>2016</v>
      </c>
      <c r="D412" s="353">
        <f>+IFERROR(VLOOKUP($A412,Data_Loss!$A$2:$V$1180,6,FALSE),0)</f>
        <v>0</v>
      </c>
      <c r="E412" s="353">
        <f>+IFERROR(VLOOKUP($A412,Data_Loss!$A$2:$V$1180,7,FALSE),0)</f>
        <v>0</v>
      </c>
      <c r="F412" s="353">
        <f>+IFERROR(VLOOKUP($A412,Data_Loss!$A$2:$V$1180,8,FALSE),0)</f>
        <v>0</v>
      </c>
      <c r="G412" s="353">
        <f>+IFERROR(VLOOKUP($A412,Data_Loss!$A$2:$V$1180,9,FALSE),0)</f>
        <v>0</v>
      </c>
      <c r="H412" s="353">
        <f>+IFERROR(VLOOKUP($A412,Data_Loss!$A$2:$V$1180,10,FALSE),0)</f>
        <v>0</v>
      </c>
      <c r="I412" s="353">
        <f>+IFERROR(VLOOKUP($A412,Data_Loss!$A$2:$V$1300,12,FALSE),0)</f>
        <v>0</v>
      </c>
      <c r="J412" s="353">
        <f>+IFERROR(VLOOKUP($A412,Data_Loss!$A$2:$V$1300,13,FALSE),0)</f>
        <v>0</v>
      </c>
      <c r="K412" s="353">
        <f>+IFERROR(VLOOKUP($A412,Data_Loss!$A$2:$V$1300,14,FALSE),0)</f>
        <v>0</v>
      </c>
      <c r="L412" s="353">
        <f>+IFERROR(VLOOKUP($A412,Data_Loss!$A$2:$V$1300,15,FALSE),0)</f>
        <v>0</v>
      </c>
      <c r="M412" s="353">
        <f>+IFERROR(VLOOKUP($A412,Data_Loss!$A$2:$V$1300,16,FALSE),0)</f>
        <v>0</v>
      </c>
      <c r="N412" s="353">
        <f>+IFERROR(VLOOKUP($A412,Data_Loss!$A$2:$V$1300,17,FALSE),0)</f>
        <v>0</v>
      </c>
      <c r="O412" s="353">
        <f>+IFERROR(VLOOKUP($A412,Data_Loss!$A$2:$V$1300,18,FALSE),0)</f>
        <v>0</v>
      </c>
      <c r="P412" s="353">
        <f>+IFERROR(VLOOKUP($A412,Data_Loss!$A$2:$V$1300,19,FALSE),0)</f>
        <v>0</v>
      </c>
      <c r="Q412" s="353">
        <f>+IFERROR(VLOOKUP($A412,Data_Loss!$A$2:$V$1300,20,FALSE),0)</f>
        <v>0</v>
      </c>
      <c r="R412" s="353">
        <f>+IFERROR(VLOOKUP($A412,Data_Loss!$A$2:$V$1300,21,FALSE),0)</f>
        <v>0</v>
      </c>
      <c r="S412" s="353">
        <f>+IFERROR(VLOOKUP($A412,Data_Loss!$A$2:$V$1300,22,FALSE),0)</f>
        <v>1845</v>
      </c>
      <c r="T412" s="191">
        <f>+$I412*'10k &amp; MO'!C$5+$J412*'10k &amp; MO'!C$11+$K412*'10k &amp; MO'!C$17+$L412*'10k &amp; MO'!C$23+$M412*'10k &amp; MO'!C$29</f>
        <v>0</v>
      </c>
      <c r="U412" s="349">
        <f>+$I412*'10k &amp; MO'!D$5+$J412*'10k &amp; MO'!D$11+$K412*'10k &amp; MO'!D$17+$L412*'10k &amp; MO'!D$23+$M412*'10k &amp; MO'!D$29</f>
        <v>0</v>
      </c>
      <c r="V412" s="349">
        <f>+$I412*'10k &amp; MO'!E$5+$J412*'10k &amp; MO'!E$11+$K412*'10k &amp; MO'!E$17+$L412*'10k &amp; MO'!E$23+$M412*'10k &amp; MO'!E$29</f>
        <v>0</v>
      </c>
      <c r="W412" s="349">
        <f>+$I412*'10k &amp; MO'!F$5+$J412*'10k &amp; MO'!F$11+$K412*'10k &amp; MO'!F$17+$L412*'10k &amp; MO'!F$23+$M412*'10k &amp; MO'!F$29</f>
        <v>0</v>
      </c>
      <c r="X412" s="349">
        <f>+$I412*'10k &amp; MO'!G$5+$J412*'10k &amp; MO'!G$11+$K412*'10k &amp; MO'!G$17+$L412*'10k &amp; MO'!G$23+$M412*'10k &amp; MO'!G$29</f>
        <v>0</v>
      </c>
      <c r="Y412" s="349">
        <f>+$N412*'10k &amp; MO'!H$5+$O412*'10k &amp; MO'!H$11+$P412*'10k &amp; MO'!H$17+$Q412*'10k &amp; MO'!H$23+$R412*'10k &amp; MO'!H$29</f>
        <v>0</v>
      </c>
      <c r="Z412" s="349">
        <f>+$N412*'10k &amp; MO'!I$5+$O412*'10k &amp; MO'!I$11+$P412*'10k &amp; MO'!I$17+$Q412*'10k &amp; MO'!I$23+$R412*'10k &amp; MO'!I$29</f>
        <v>0</v>
      </c>
      <c r="AA412" s="349">
        <f>+$N412*'10k &amp; MO'!J$5+$O412*'10k &amp; MO'!J$11+$P412*'10k &amp; MO'!J$17+$Q412*'10k &amp; MO'!J$23+$R412*'10k &amp; MO'!J$29</f>
        <v>0</v>
      </c>
      <c r="AB412" s="349">
        <f>+$N412*'10k &amp; MO'!K$5+$O412*'10k &amp; MO'!K$11+$P412*'10k &amp; MO'!K$17+$Q412*'10k &amp; MO'!K$23+$R412*'10k &amp; MO'!K$29</f>
        <v>0</v>
      </c>
      <c r="AC412" s="349">
        <f>+$N412*'10k &amp; MO'!L$5+$O412*'10k &amp; MO'!L$11+$P412*'10k &amp; MO'!L$17+$Q412*'10k &amp; MO'!L$23+$R412*'10k &amp; MO'!L$29</f>
        <v>0</v>
      </c>
      <c r="AD412" s="350">
        <f>+S412*'10k &amp; MO'!O$5</f>
        <v>2487.06</v>
      </c>
      <c r="AF412" s="192" t="str">
        <f t="shared" si="54"/>
        <v>4742016</v>
      </c>
      <c r="AG412" s="192">
        <f>+IFERROR(VLOOKUP($AF412,'Limited Loss'!$F$5:$P$124,AG$3,FALSE),0)</f>
        <v>0</v>
      </c>
      <c r="AH412" s="193">
        <f>+IFERROR(VLOOKUP($AF412,'Limited Loss'!$F$5:$P$124,AH$3,FALSE),0)</f>
        <v>0</v>
      </c>
      <c r="AI412" s="193">
        <f>+IFERROR(VLOOKUP($AF412,'Limited Loss'!$F$5:$P$124,AI$3,FALSE),0)</f>
        <v>0</v>
      </c>
      <c r="AJ412" s="193">
        <f>+IFERROR(VLOOKUP($AF412,'Limited Loss'!$F$5:$P$124,AJ$3,FALSE),0)</f>
        <v>0</v>
      </c>
      <c r="AK412" s="100">
        <f>+IFERROR(VLOOKUP($AF412,'Limited Loss'!$F$5:$P$124,AK$3,FALSE),0)</f>
        <v>0</v>
      </c>
      <c r="AL412" s="193">
        <f>+IFERROR(VLOOKUP($AF412,'Limited Loss'!$F$5:$P$124,AL$3,FALSE),0)</f>
        <v>0</v>
      </c>
      <c r="AM412" s="193">
        <f>+IFERROR(VLOOKUP($AF412,'Limited Loss'!$F$5:$P$124,AM$3,FALSE),0)</f>
        <v>0</v>
      </c>
      <c r="AN412" s="193">
        <f>+IFERROR(VLOOKUP($AF412,'Limited Loss'!$F$5:$P$124,AN$3,FALSE),0)</f>
        <v>0</v>
      </c>
      <c r="AO412" s="193">
        <f>+IFERROR(VLOOKUP($AF412,'Limited Loss'!$F$5:$P$124,AO$3,FALSE),0)</f>
        <v>0</v>
      </c>
      <c r="AP412" s="100">
        <f>+IFERROR(VLOOKUP($AF412,'Limited Loss'!$F$5:$P$124,AP$3,FALSE),0)</f>
        <v>0</v>
      </c>
      <c r="AQ412" s="353"/>
      <c r="AR412" s="331">
        <f t="shared" si="55"/>
        <v>474</v>
      </c>
      <c r="AS412" s="332">
        <f t="shared" si="55"/>
        <v>2016</v>
      </c>
      <c r="AT412" s="349">
        <f t="shared" si="61"/>
        <v>0</v>
      </c>
      <c r="AU412" s="349">
        <f t="shared" si="61"/>
        <v>0</v>
      </c>
      <c r="AV412" s="349">
        <f t="shared" si="60"/>
        <v>0</v>
      </c>
      <c r="AW412" s="349">
        <f t="shared" si="60"/>
        <v>0</v>
      </c>
      <c r="AX412" s="350">
        <f t="shared" si="60"/>
        <v>0</v>
      </c>
      <c r="AY412" s="349">
        <f t="shared" si="60"/>
        <v>0</v>
      </c>
      <c r="AZ412" s="349">
        <f t="shared" si="60"/>
        <v>0</v>
      </c>
      <c r="BA412" s="349">
        <f t="shared" si="60"/>
        <v>0</v>
      </c>
      <c r="BB412" s="349">
        <f t="shared" si="60"/>
        <v>0</v>
      </c>
      <c r="BC412" s="349">
        <f t="shared" si="60"/>
        <v>0</v>
      </c>
      <c r="BD412" s="350">
        <f t="shared" si="60"/>
        <v>2487.06</v>
      </c>
      <c r="BE412" s="349">
        <f t="shared" si="57"/>
        <v>0</v>
      </c>
      <c r="BF412" s="375">
        <f t="shared" si="58"/>
        <v>0</v>
      </c>
      <c r="BG412" s="334">
        <f t="shared" si="59"/>
        <v>2487.06</v>
      </c>
    </row>
    <row r="413" spans="1:59" x14ac:dyDescent="0.2">
      <c r="A413" s="326" t="str">
        <f t="shared" si="56"/>
        <v>4742017</v>
      </c>
      <c r="B413" s="331">
        <v>474</v>
      </c>
      <c r="C413" s="327">
        <v>2017</v>
      </c>
      <c r="D413" s="353">
        <f>+IFERROR(VLOOKUP($A413,Data_Loss!$A$2:$V$1180,6,FALSE),0)</f>
        <v>0</v>
      </c>
      <c r="E413" s="353">
        <f>+IFERROR(VLOOKUP($A413,Data_Loss!$A$2:$V$1180,7,FALSE),0)</f>
        <v>0</v>
      </c>
      <c r="F413" s="353">
        <f>+IFERROR(VLOOKUP($A413,Data_Loss!$A$2:$V$1180,8,FALSE),0)</f>
        <v>0</v>
      </c>
      <c r="G413" s="353">
        <f>+IFERROR(VLOOKUP($A413,Data_Loss!$A$2:$V$1180,9,FALSE),0)</f>
        <v>0</v>
      </c>
      <c r="H413" s="353">
        <f>+IFERROR(VLOOKUP($A413,Data_Loss!$A$2:$V$1180,10,FALSE),0)</f>
        <v>0</v>
      </c>
      <c r="I413" s="353">
        <f>+IFERROR(VLOOKUP($A413,Data_Loss!$A$2:$V$1300,12,FALSE),0)</f>
        <v>0</v>
      </c>
      <c r="J413" s="353">
        <f>+IFERROR(VLOOKUP($A413,Data_Loss!$A$2:$V$1300,13,FALSE),0)</f>
        <v>0</v>
      </c>
      <c r="K413" s="353">
        <f>+IFERROR(VLOOKUP($A413,Data_Loss!$A$2:$V$1300,14,FALSE),0)</f>
        <v>0</v>
      </c>
      <c r="L413" s="353">
        <f>+IFERROR(VLOOKUP($A413,Data_Loss!$A$2:$V$1300,15,FALSE),0)</f>
        <v>0</v>
      </c>
      <c r="M413" s="353">
        <f>+IFERROR(VLOOKUP($A413,Data_Loss!$A$2:$V$1300,16,FALSE),0)</f>
        <v>0</v>
      </c>
      <c r="N413" s="353">
        <f>+IFERROR(VLOOKUP($A413,Data_Loss!$A$2:$V$1300,17,FALSE),0)</f>
        <v>0</v>
      </c>
      <c r="O413" s="353">
        <f>+IFERROR(VLOOKUP($A413,Data_Loss!$A$2:$V$1300,18,FALSE),0)</f>
        <v>0</v>
      </c>
      <c r="P413" s="353">
        <f>+IFERROR(VLOOKUP($A413,Data_Loss!$A$2:$V$1300,19,FALSE),0)</f>
        <v>0</v>
      </c>
      <c r="Q413" s="353">
        <f>+IFERROR(VLOOKUP($A413,Data_Loss!$A$2:$V$1300,20,FALSE),0)</f>
        <v>0</v>
      </c>
      <c r="R413" s="353">
        <f>+IFERROR(VLOOKUP($A413,Data_Loss!$A$2:$V$1300,21,FALSE),0)</f>
        <v>0</v>
      </c>
      <c r="S413" s="353">
        <f>+IFERROR(VLOOKUP($A413,Data_Loss!$A$2:$V$1300,22,FALSE),0)</f>
        <v>0</v>
      </c>
      <c r="T413" s="191">
        <f>+$I413*'10k &amp; MO'!C$6+$J413*'10k &amp; MO'!C$12+$K413*'10k &amp; MO'!C$18+$L413*'10k &amp; MO'!C$24+$M413*'10k &amp; MO'!C$30</f>
        <v>0</v>
      </c>
      <c r="U413" s="349">
        <f>+$I413*'10k &amp; MO'!D$6+$J413*'10k &amp; MO'!D$12+$K413*'10k &amp; MO'!D$18+$L413*'10k &amp; MO'!D$24+$M413*'10k &amp; MO'!D$30</f>
        <v>0</v>
      </c>
      <c r="V413" s="349">
        <f>+$I413*'10k &amp; MO'!E$6+$J413*'10k &amp; MO'!E$12+$K413*'10k &amp; MO'!E$18+$L413*'10k &amp; MO'!E$24+$M413*'10k &amp; MO'!E$30</f>
        <v>0</v>
      </c>
      <c r="W413" s="349">
        <f>+$I413*'10k &amp; MO'!F$6+$J413*'10k &amp; MO'!F$12+$K413*'10k &amp; MO'!F$18+$L413*'10k &amp; MO'!F$24+$M413*'10k &amp; MO'!F$30</f>
        <v>0</v>
      </c>
      <c r="X413" s="349">
        <f>+$I413*'10k &amp; MO'!G$6+$J413*'10k &amp; MO'!G$12+$K413*'10k &amp; MO'!G$18+$L413*'10k &amp; MO'!G$24+$M413*'10k &amp; MO'!G$30</f>
        <v>0</v>
      </c>
      <c r="Y413" s="349">
        <f>+$N413*'10k &amp; MO'!H$6+$O413*'10k &amp; MO'!H$12+$P413*'10k &amp; MO'!H$18+$Q413*'10k &amp; MO'!H$24+$R413*'10k &amp; MO'!H$30</f>
        <v>0</v>
      </c>
      <c r="Z413" s="349">
        <f>+$N413*'10k &amp; MO'!I$6+$O413*'10k &amp; MO'!I$12+$P413*'10k &amp; MO'!I$18+$Q413*'10k &amp; MO'!I$24+$R413*'10k &amp; MO'!I$30</f>
        <v>0</v>
      </c>
      <c r="AA413" s="349">
        <f>+$N413*'10k &amp; MO'!J$6+$O413*'10k &amp; MO'!J$12+$P413*'10k &amp; MO'!J$18+$Q413*'10k &amp; MO'!J$24+$R413*'10k &amp; MO'!J$30</f>
        <v>0</v>
      </c>
      <c r="AB413" s="349">
        <f>+$N413*'10k &amp; MO'!K$6+$O413*'10k &amp; MO'!K$12+$P413*'10k &amp; MO'!K$18+$Q413*'10k &amp; MO'!K$24+$R413*'10k &amp; MO'!K$30</f>
        <v>0</v>
      </c>
      <c r="AC413" s="349">
        <f>+$N413*'10k &amp; MO'!L$6+$O413*'10k &amp; MO'!L$12+$P413*'10k &amp; MO'!L$18+$Q413*'10k &amp; MO'!L$24+$R413*'10k &amp; MO'!L$30</f>
        <v>0</v>
      </c>
      <c r="AD413" s="350">
        <f>+S413*'10k &amp; MO'!O$6</f>
        <v>0</v>
      </c>
      <c r="AF413" s="192" t="str">
        <f t="shared" si="54"/>
        <v>4742017</v>
      </c>
      <c r="AG413" s="192">
        <f>+IFERROR(VLOOKUP($AF413,'Limited Loss'!$F$5:$P$124,AG$3,FALSE),0)</f>
        <v>0</v>
      </c>
      <c r="AH413" s="193">
        <f>+IFERROR(VLOOKUP($AF413,'Limited Loss'!$F$5:$P$124,AH$3,FALSE),0)</f>
        <v>0</v>
      </c>
      <c r="AI413" s="193">
        <f>+IFERROR(VLOOKUP($AF413,'Limited Loss'!$F$5:$P$124,AI$3,FALSE),0)</f>
        <v>0</v>
      </c>
      <c r="AJ413" s="193">
        <f>+IFERROR(VLOOKUP($AF413,'Limited Loss'!$F$5:$P$124,AJ$3,FALSE),0)</f>
        <v>0</v>
      </c>
      <c r="AK413" s="100">
        <f>+IFERROR(VLOOKUP($AF413,'Limited Loss'!$F$5:$P$124,AK$3,FALSE),0)</f>
        <v>0</v>
      </c>
      <c r="AL413" s="193">
        <f>+IFERROR(VLOOKUP($AF413,'Limited Loss'!$F$5:$P$124,AL$3,FALSE),0)</f>
        <v>0</v>
      </c>
      <c r="AM413" s="193">
        <f>+IFERROR(VLOOKUP($AF413,'Limited Loss'!$F$5:$P$124,AM$3,FALSE),0)</f>
        <v>0</v>
      </c>
      <c r="AN413" s="193">
        <f>+IFERROR(VLOOKUP($AF413,'Limited Loss'!$F$5:$P$124,AN$3,FALSE),0)</f>
        <v>0</v>
      </c>
      <c r="AO413" s="193">
        <f>+IFERROR(VLOOKUP($AF413,'Limited Loss'!$F$5:$P$124,AO$3,FALSE),0)</f>
        <v>0</v>
      </c>
      <c r="AP413" s="100">
        <f>+IFERROR(VLOOKUP($AF413,'Limited Loss'!$F$5:$P$124,AP$3,FALSE),0)</f>
        <v>0</v>
      </c>
      <c r="AQ413" s="353"/>
      <c r="AR413" s="331">
        <f t="shared" si="55"/>
        <v>474</v>
      </c>
      <c r="AS413" s="332">
        <f t="shared" si="55"/>
        <v>2017</v>
      </c>
      <c r="AT413" s="349">
        <f t="shared" si="61"/>
        <v>0</v>
      </c>
      <c r="AU413" s="349">
        <f t="shared" si="61"/>
        <v>0</v>
      </c>
      <c r="AV413" s="349">
        <f t="shared" si="60"/>
        <v>0</v>
      </c>
      <c r="AW413" s="349">
        <f t="shared" si="60"/>
        <v>0</v>
      </c>
      <c r="AX413" s="350">
        <f t="shared" si="60"/>
        <v>0</v>
      </c>
      <c r="AY413" s="349">
        <f t="shared" si="60"/>
        <v>0</v>
      </c>
      <c r="AZ413" s="349">
        <f t="shared" si="60"/>
        <v>0</v>
      </c>
      <c r="BA413" s="349">
        <f t="shared" si="60"/>
        <v>0</v>
      </c>
      <c r="BB413" s="349">
        <f t="shared" si="60"/>
        <v>0</v>
      </c>
      <c r="BC413" s="349">
        <f t="shared" si="60"/>
        <v>0</v>
      </c>
      <c r="BD413" s="350">
        <f t="shared" si="60"/>
        <v>0</v>
      </c>
      <c r="BE413" s="349">
        <f t="shared" si="57"/>
        <v>0</v>
      </c>
      <c r="BF413" s="375">
        <f t="shared" si="58"/>
        <v>0</v>
      </c>
      <c r="BG413" s="334">
        <f t="shared" si="59"/>
        <v>0</v>
      </c>
    </row>
    <row r="414" spans="1:59" x14ac:dyDescent="0.2">
      <c r="A414" s="326" t="str">
        <f t="shared" si="56"/>
        <v>4742018</v>
      </c>
      <c r="B414" s="331">
        <v>474</v>
      </c>
      <c r="C414" s="327">
        <v>2018</v>
      </c>
      <c r="D414" s="353">
        <f>+IFERROR(VLOOKUP($A414,Data_Loss!$A$2:$V$1180,6,FALSE),0)</f>
        <v>0</v>
      </c>
      <c r="E414" s="353">
        <f>+IFERROR(VLOOKUP($A414,Data_Loss!$A$2:$V$1180,7,FALSE),0)</f>
        <v>0</v>
      </c>
      <c r="F414" s="353">
        <f>+IFERROR(VLOOKUP($A414,Data_Loss!$A$2:$V$1180,8,FALSE),0)</f>
        <v>0</v>
      </c>
      <c r="G414" s="353">
        <f>+IFERROR(VLOOKUP($A414,Data_Loss!$A$2:$V$1180,9,FALSE),0)</f>
        <v>0</v>
      </c>
      <c r="H414" s="353">
        <f>+IFERROR(VLOOKUP($A414,Data_Loss!$A$2:$V$1180,10,FALSE),0)</f>
        <v>0</v>
      </c>
      <c r="I414" s="353">
        <f>+IFERROR(VLOOKUP($A414,Data_Loss!$A$2:$V$1300,12,FALSE),0)</f>
        <v>0</v>
      </c>
      <c r="J414" s="353">
        <f>+IFERROR(VLOOKUP($A414,Data_Loss!$A$2:$V$1300,13,FALSE),0)</f>
        <v>0</v>
      </c>
      <c r="K414" s="353">
        <f>+IFERROR(VLOOKUP($A414,Data_Loss!$A$2:$V$1300,14,FALSE),0)</f>
        <v>0</v>
      </c>
      <c r="L414" s="353">
        <f>+IFERROR(VLOOKUP($A414,Data_Loss!$A$2:$V$1300,15,FALSE),0)</f>
        <v>0</v>
      </c>
      <c r="M414" s="353">
        <f>+IFERROR(VLOOKUP($A414,Data_Loss!$A$2:$V$1300,16,FALSE),0)</f>
        <v>0</v>
      </c>
      <c r="N414" s="353">
        <f>+IFERROR(VLOOKUP($A414,Data_Loss!$A$2:$V$1300,17,FALSE),0)</f>
        <v>0</v>
      </c>
      <c r="O414" s="353">
        <f>+IFERROR(VLOOKUP($A414,Data_Loss!$A$2:$V$1300,18,FALSE),0)</f>
        <v>0</v>
      </c>
      <c r="P414" s="353">
        <f>+IFERROR(VLOOKUP($A414,Data_Loss!$A$2:$V$1300,19,FALSE),0)</f>
        <v>0</v>
      </c>
      <c r="Q414" s="353">
        <f>+IFERROR(VLOOKUP($A414,Data_Loss!$A$2:$V$1300,20,FALSE),0)</f>
        <v>0</v>
      </c>
      <c r="R414" s="353">
        <f>+IFERROR(VLOOKUP($A414,Data_Loss!$A$2:$V$1300,21,FALSE),0)</f>
        <v>0</v>
      </c>
      <c r="S414" s="353">
        <f>+IFERROR(VLOOKUP($A414,Data_Loss!$A$2:$V$1300,22,FALSE),0)</f>
        <v>0</v>
      </c>
      <c r="T414" s="191">
        <f>+$I414*'10k &amp; MO'!C$7+$J414*'10k &amp; MO'!C$13+$K414*'10k &amp; MO'!C$19+$L414*'10k &amp; MO'!C$25+$M414*'10k &amp; MO'!C$31</f>
        <v>0</v>
      </c>
      <c r="U414" s="349">
        <f>+$I414*'10k &amp; MO'!D$7+$J414*'10k &amp; MO'!D$13+$K414*'10k &amp; MO'!D$19+$L414*'10k &amp; MO'!D$25+$M414*'10k &amp; MO'!D$31</f>
        <v>0</v>
      </c>
      <c r="V414" s="349">
        <f>+$I414*'10k &amp; MO'!E$7+$J414*'10k &amp; MO'!E$13+$K414*'10k &amp; MO'!E$19+$L414*'10k &amp; MO'!E$25+$M414*'10k &amp; MO'!E$31</f>
        <v>0</v>
      </c>
      <c r="W414" s="349">
        <f>+$I414*'10k &amp; MO'!F$7+$J414*'10k &amp; MO'!F$13+$K414*'10k &amp; MO'!F$19+$L414*'10k &amp; MO'!F$25+$M414*'10k &amp; MO'!F$31</f>
        <v>0</v>
      </c>
      <c r="X414" s="349">
        <f>+$I414*'10k &amp; MO'!G$7+$J414*'10k &amp; MO'!G$13+$K414*'10k &amp; MO'!G$19+$L414*'10k &amp; MO'!G$25+$M414*'10k &amp; MO'!G$31</f>
        <v>0</v>
      </c>
      <c r="Y414" s="349">
        <f>+$N414*'10k &amp; MO'!H$7+$O414*'10k &amp; MO'!H$13+$P414*'10k &amp; MO'!H$19+$Q414*'10k &amp; MO'!H$25+$R414*'10k &amp; MO'!H$31</f>
        <v>0</v>
      </c>
      <c r="Z414" s="349">
        <f>+$N414*'10k &amp; MO'!I$7+$O414*'10k &amp; MO'!I$13+$P414*'10k &amp; MO'!I$19+$Q414*'10k &amp; MO'!I$25+$R414*'10k &amp; MO'!I$31</f>
        <v>0</v>
      </c>
      <c r="AA414" s="349">
        <f>+$N414*'10k &amp; MO'!J$7+$O414*'10k &amp; MO'!J$13+$P414*'10k &amp; MO'!J$19+$Q414*'10k &amp; MO'!J$25+$R414*'10k &amp; MO'!J$31</f>
        <v>0</v>
      </c>
      <c r="AB414" s="349">
        <f>+$N414*'10k &amp; MO'!K$7+$O414*'10k &amp; MO'!K$13+$P414*'10k &amp; MO'!K$19+$Q414*'10k &amp; MO'!K$25+$R414*'10k &amp; MO'!K$31</f>
        <v>0</v>
      </c>
      <c r="AC414" s="349">
        <f>+$N414*'10k &amp; MO'!L$7+$O414*'10k &amp; MO'!L$13+$P414*'10k &amp; MO'!L$19+$Q414*'10k &amp; MO'!L$25+$R414*'10k &amp; MO'!L$31</f>
        <v>0</v>
      </c>
      <c r="AD414" s="350">
        <f>+S414*'10k &amp; MO'!O$7</f>
        <v>0</v>
      </c>
      <c r="AF414" s="192" t="str">
        <f t="shared" si="54"/>
        <v>4742018</v>
      </c>
      <c r="AG414" s="192">
        <f>+IFERROR(VLOOKUP($AF414,'Limited Loss'!$F$5:$P$124,AG$3,FALSE),0)</f>
        <v>0</v>
      </c>
      <c r="AH414" s="193">
        <f>+IFERROR(VLOOKUP($AF414,'Limited Loss'!$F$5:$P$124,AH$3,FALSE),0)</f>
        <v>0</v>
      </c>
      <c r="AI414" s="193">
        <f>+IFERROR(VLOOKUP($AF414,'Limited Loss'!$F$5:$P$124,AI$3,FALSE),0)</f>
        <v>0</v>
      </c>
      <c r="AJ414" s="193">
        <f>+IFERROR(VLOOKUP($AF414,'Limited Loss'!$F$5:$P$124,AJ$3,FALSE),0)</f>
        <v>0</v>
      </c>
      <c r="AK414" s="100">
        <f>+IFERROR(VLOOKUP($AF414,'Limited Loss'!$F$5:$P$124,AK$3,FALSE),0)</f>
        <v>0</v>
      </c>
      <c r="AL414" s="193">
        <f>+IFERROR(VLOOKUP($AF414,'Limited Loss'!$F$5:$P$124,AL$3,FALSE),0)</f>
        <v>0</v>
      </c>
      <c r="AM414" s="193">
        <f>+IFERROR(VLOOKUP($AF414,'Limited Loss'!$F$5:$P$124,AM$3,FALSE),0)</f>
        <v>0</v>
      </c>
      <c r="AN414" s="193">
        <f>+IFERROR(VLOOKUP($AF414,'Limited Loss'!$F$5:$P$124,AN$3,FALSE),0)</f>
        <v>0</v>
      </c>
      <c r="AO414" s="193">
        <f>+IFERROR(VLOOKUP($AF414,'Limited Loss'!$F$5:$P$124,AO$3,FALSE),0)</f>
        <v>0</v>
      </c>
      <c r="AP414" s="100">
        <f>+IFERROR(VLOOKUP($AF414,'Limited Loss'!$F$5:$P$124,AP$3,FALSE),0)</f>
        <v>0</v>
      </c>
      <c r="AQ414" s="353"/>
      <c r="AR414" s="331">
        <f t="shared" si="55"/>
        <v>474</v>
      </c>
      <c r="AS414" s="332">
        <f t="shared" si="55"/>
        <v>2018</v>
      </c>
      <c r="AT414" s="349">
        <f t="shared" si="61"/>
        <v>0</v>
      </c>
      <c r="AU414" s="349">
        <f t="shared" si="61"/>
        <v>0</v>
      </c>
      <c r="AV414" s="349">
        <f t="shared" si="60"/>
        <v>0</v>
      </c>
      <c r="AW414" s="349">
        <f t="shared" si="60"/>
        <v>0</v>
      </c>
      <c r="AX414" s="350">
        <f t="shared" si="60"/>
        <v>0</v>
      </c>
      <c r="AY414" s="349">
        <f t="shared" si="60"/>
        <v>0</v>
      </c>
      <c r="AZ414" s="349">
        <f t="shared" si="60"/>
        <v>0</v>
      </c>
      <c r="BA414" s="349">
        <f t="shared" si="60"/>
        <v>0</v>
      </c>
      <c r="BB414" s="349">
        <f t="shared" si="60"/>
        <v>0</v>
      </c>
      <c r="BC414" s="349">
        <f t="shared" si="60"/>
        <v>0</v>
      </c>
      <c r="BD414" s="350">
        <f t="shared" si="60"/>
        <v>0</v>
      </c>
      <c r="BE414" s="349">
        <f t="shared" si="57"/>
        <v>0</v>
      </c>
      <c r="BF414" s="375">
        <f t="shared" si="58"/>
        <v>0</v>
      </c>
      <c r="BG414" s="334">
        <f t="shared" si="59"/>
        <v>0</v>
      </c>
    </row>
    <row r="415" spans="1:59" x14ac:dyDescent="0.2">
      <c r="A415" s="326" t="str">
        <f t="shared" si="56"/>
        <v>4752014</v>
      </c>
      <c r="B415" s="331">
        <v>475</v>
      </c>
      <c r="C415" s="327">
        <v>2014</v>
      </c>
      <c r="D415" s="353">
        <f>+IFERROR(VLOOKUP($A415,Data_Loss!$A$2:$V$1180,6,FALSE),0)</f>
        <v>0</v>
      </c>
      <c r="E415" s="353">
        <f>+IFERROR(VLOOKUP($A415,Data_Loss!$A$2:$V$1180,7,FALSE),0)</f>
        <v>0</v>
      </c>
      <c r="F415" s="353">
        <f>+IFERROR(VLOOKUP($A415,Data_Loss!$A$2:$V$1180,8,FALSE),0)</f>
        <v>0</v>
      </c>
      <c r="G415" s="353">
        <f>+IFERROR(VLOOKUP($A415,Data_Loss!$A$2:$V$1180,9,FALSE),0)</f>
        <v>1</v>
      </c>
      <c r="H415" s="353">
        <f>+IFERROR(VLOOKUP($A415,Data_Loss!$A$2:$V$1180,10,FALSE),0)</f>
        <v>0</v>
      </c>
      <c r="I415" s="353">
        <f>+IFERROR(VLOOKUP($A415,Data_Loss!$A$2:$V$1300,12,FALSE),0)</f>
        <v>0</v>
      </c>
      <c r="J415" s="353">
        <f>+IFERROR(VLOOKUP($A415,Data_Loss!$A$2:$V$1300,13,FALSE),0)</f>
        <v>0</v>
      </c>
      <c r="K415" s="353">
        <f>+IFERROR(VLOOKUP($A415,Data_Loss!$A$2:$V$1300,14,FALSE),0)</f>
        <v>0</v>
      </c>
      <c r="L415" s="353">
        <f>+IFERROR(VLOOKUP($A415,Data_Loss!$A$2:$V$1300,15,FALSE),0)</f>
        <v>22002</v>
      </c>
      <c r="M415" s="353">
        <f>+IFERROR(VLOOKUP($A415,Data_Loss!$A$2:$V$1300,16,FALSE),0)</f>
        <v>0</v>
      </c>
      <c r="N415" s="353">
        <f>+IFERROR(VLOOKUP($A415,Data_Loss!$A$2:$V$1300,17,FALSE),0)</f>
        <v>0</v>
      </c>
      <c r="O415" s="353">
        <f>+IFERROR(VLOOKUP($A415,Data_Loss!$A$2:$V$1300,18,FALSE),0)</f>
        <v>0</v>
      </c>
      <c r="P415" s="353">
        <f>+IFERROR(VLOOKUP($A415,Data_Loss!$A$2:$V$1300,19,FALSE),0)</f>
        <v>0</v>
      </c>
      <c r="Q415" s="353">
        <f>+IFERROR(VLOOKUP($A415,Data_Loss!$A$2:$V$1300,20,FALSE),0)</f>
        <v>17290</v>
      </c>
      <c r="R415" s="353">
        <f>+IFERROR(VLOOKUP($A415,Data_Loss!$A$2:$V$1300,21,FALSE),0)</f>
        <v>0</v>
      </c>
      <c r="S415" s="353">
        <f>+IFERROR(VLOOKUP($A415,Data_Loss!$A$2:$V$1300,22,FALSE),0)</f>
        <v>8106</v>
      </c>
      <c r="T415" s="191">
        <f>+$I415*'10k &amp; MO'!C$3+$J415*'10k &amp; MO'!C$9+$K415*'10k &amp; MO'!C$15+$L415*'10k &amp; MO'!C$21+$M415*'10k &amp; MO'!C$27</f>
        <v>0</v>
      </c>
      <c r="U415" s="349">
        <f>+$I415*'10k &amp; MO'!D$3+$J415*'10k &amp; MO'!D$9+$K415*'10k &amp; MO'!D$15+$L415*'10k &amp; MO'!D$21+$M415*'10k &amp; MO'!D$27</f>
        <v>0</v>
      </c>
      <c r="V415" s="349">
        <f>+$I415*'10k &amp; MO'!E$3+$J415*'10k &amp; MO'!E$9+$K415*'10k &amp; MO'!E$15+$L415*'10k &amp; MO'!E$21+$M415*'10k &amp; MO'!E$27</f>
        <v>0</v>
      </c>
      <c r="W415" s="349">
        <f>+$I415*'10k &amp; MO'!F$3+$J415*'10k &amp; MO'!F$9+$K415*'10k &amp; MO'!F$15+$L415*'10k &amp; MO'!F$21+$M415*'10k &amp; MO'!F$27</f>
        <v>27040.458000000002</v>
      </c>
      <c r="X415" s="349">
        <f>+$I415*'10k &amp; MO'!G$3+$J415*'10k &amp; MO'!G$9+$K415*'10k &amp; MO'!G$15+$L415*'10k &amp; MO'!G$21+$M415*'10k &amp; MO'!G$27</f>
        <v>0</v>
      </c>
      <c r="Y415" s="349">
        <f>+$N415*'10k &amp; MO'!H$3+$O415*'10k &amp; MO'!H$9+$P415*'10k &amp; MO'!H$15+$Q415*'10k &amp; MO'!H$21+$R415*'10k &amp; MO'!H$27</f>
        <v>0</v>
      </c>
      <c r="Z415" s="349">
        <f>+$N415*'10k &amp; MO'!I$3+$O415*'10k &amp; MO'!I$9+$P415*'10k &amp; MO'!I$15+$Q415*'10k &amp; MO'!I$21+$R415*'10k &amp; MO'!I$27</f>
        <v>0</v>
      </c>
      <c r="AA415" s="349">
        <f>+$N415*'10k &amp; MO'!J$3+$O415*'10k &amp; MO'!J$9+$P415*'10k &amp; MO'!J$15+$Q415*'10k &amp; MO'!J$21+$R415*'10k &amp; MO'!J$27</f>
        <v>0</v>
      </c>
      <c r="AB415" s="349">
        <f>+$N415*'10k &amp; MO'!K$3+$O415*'10k &amp; MO'!K$9+$P415*'10k &amp; MO'!K$15+$Q415*'10k &amp; MO'!K$21+$R415*'10k &amp; MO'!K$27</f>
        <v>24223.29</v>
      </c>
      <c r="AC415" s="349">
        <f>+$N415*'10k &amp; MO'!L$3+$O415*'10k &amp; MO'!L$9+$P415*'10k &amp; MO'!L$15+$Q415*'10k &amp; MO'!L$21+$R415*'10k &amp; MO'!L$27</f>
        <v>0</v>
      </c>
      <c r="AD415" s="350">
        <f>+S415*'10k &amp; MO'!O$3</f>
        <v>8681.5259999999998</v>
      </c>
      <c r="AF415" s="192" t="str">
        <f t="shared" si="54"/>
        <v>4752014</v>
      </c>
      <c r="AG415" s="192">
        <f>+IFERROR(VLOOKUP($AF415,'Limited Loss'!$F$5:$P$124,AG$3,FALSE),0)</f>
        <v>0</v>
      </c>
      <c r="AH415" s="193">
        <f>+IFERROR(VLOOKUP($AF415,'Limited Loss'!$F$5:$P$124,AH$3,FALSE),0)</f>
        <v>0</v>
      </c>
      <c r="AI415" s="193">
        <f>+IFERROR(VLOOKUP($AF415,'Limited Loss'!$F$5:$P$124,AI$3,FALSE),0)</f>
        <v>0</v>
      </c>
      <c r="AJ415" s="193">
        <f>+IFERROR(VLOOKUP($AF415,'Limited Loss'!$F$5:$P$124,AJ$3,FALSE),0)</f>
        <v>0</v>
      </c>
      <c r="AK415" s="100">
        <f>+IFERROR(VLOOKUP($AF415,'Limited Loss'!$F$5:$P$124,AK$3,FALSE),0)</f>
        <v>0</v>
      </c>
      <c r="AL415" s="193">
        <f>+IFERROR(VLOOKUP($AF415,'Limited Loss'!$F$5:$P$124,AL$3,FALSE),0)</f>
        <v>0</v>
      </c>
      <c r="AM415" s="193">
        <f>+IFERROR(VLOOKUP($AF415,'Limited Loss'!$F$5:$P$124,AM$3,FALSE),0)</f>
        <v>0</v>
      </c>
      <c r="AN415" s="193">
        <f>+IFERROR(VLOOKUP($AF415,'Limited Loss'!$F$5:$P$124,AN$3,FALSE),0)</f>
        <v>0</v>
      </c>
      <c r="AO415" s="193">
        <f>+IFERROR(VLOOKUP($AF415,'Limited Loss'!$F$5:$P$124,AO$3,FALSE),0)</f>
        <v>0</v>
      </c>
      <c r="AP415" s="100">
        <f>+IFERROR(VLOOKUP($AF415,'Limited Loss'!$F$5:$P$124,AP$3,FALSE),0)</f>
        <v>0</v>
      </c>
      <c r="AQ415" s="353"/>
      <c r="AR415" s="331">
        <f t="shared" si="55"/>
        <v>475</v>
      </c>
      <c r="AS415" s="332">
        <f t="shared" si="55"/>
        <v>2014</v>
      </c>
      <c r="AT415" s="349">
        <f t="shared" si="61"/>
        <v>0</v>
      </c>
      <c r="AU415" s="349">
        <f t="shared" si="61"/>
        <v>0</v>
      </c>
      <c r="AV415" s="349">
        <f t="shared" si="60"/>
        <v>0</v>
      </c>
      <c r="AW415" s="349">
        <f t="shared" si="60"/>
        <v>27040.458000000002</v>
      </c>
      <c r="AX415" s="350">
        <f t="shared" si="60"/>
        <v>0</v>
      </c>
      <c r="AY415" s="349">
        <f t="shared" si="60"/>
        <v>0</v>
      </c>
      <c r="AZ415" s="349">
        <f t="shared" si="60"/>
        <v>0</v>
      </c>
      <c r="BA415" s="349">
        <f t="shared" si="60"/>
        <v>0</v>
      </c>
      <c r="BB415" s="349">
        <f t="shared" si="60"/>
        <v>24223.29</v>
      </c>
      <c r="BC415" s="349">
        <f t="shared" si="60"/>
        <v>0</v>
      </c>
      <c r="BD415" s="350">
        <f t="shared" si="60"/>
        <v>8681.5259999999998</v>
      </c>
      <c r="BE415" s="349">
        <f t="shared" si="57"/>
        <v>0</v>
      </c>
      <c r="BF415" s="375">
        <f t="shared" si="58"/>
        <v>51263.748000000007</v>
      </c>
      <c r="BG415" s="334">
        <f t="shared" si="59"/>
        <v>8681.5259999999998</v>
      </c>
    </row>
    <row r="416" spans="1:59" x14ac:dyDescent="0.2">
      <c r="A416" s="326" t="str">
        <f t="shared" si="56"/>
        <v>4752015</v>
      </c>
      <c r="B416" s="331">
        <v>475</v>
      </c>
      <c r="C416" s="327">
        <v>2015</v>
      </c>
      <c r="D416" s="353">
        <f>+IFERROR(VLOOKUP($A416,Data_Loss!$A$2:$V$1180,6,FALSE),0)</f>
        <v>0</v>
      </c>
      <c r="E416" s="353">
        <f>+IFERROR(VLOOKUP($A416,Data_Loss!$A$2:$V$1180,7,FALSE),0)</f>
        <v>0</v>
      </c>
      <c r="F416" s="353">
        <f>+IFERROR(VLOOKUP($A416,Data_Loss!$A$2:$V$1180,8,FALSE),0)</f>
        <v>0</v>
      </c>
      <c r="G416" s="353">
        <f>+IFERROR(VLOOKUP($A416,Data_Loss!$A$2:$V$1180,9,FALSE),0)</f>
        <v>1</v>
      </c>
      <c r="H416" s="353">
        <f>+IFERROR(VLOOKUP($A416,Data_Loss!$A$2:$V$1180,10,FALSE),0)</f>
        <v>0</v>
      </c>
      <c r="I416" s="353">
        <f>+IFERROR(VLOOKUP($A416,Data_Loss!$A$2:$V$1300,12,FALSE),0)</f>
        <v>0</v>
      </c>
      <c r="J416" s="353">
        <f>+IFERROR(VLOOKUP($A416,Data_Loss!$A$2:$V$1300,13,FALSE),0)</f>
        <v>0</v>
      </c>
      <c r="K416" s="353">
        <f>+IFERROR(VLOOKUP($A416,Data_Loss!$A$2:$V$1300,14,FALSE),0)</f>
        <v>0</v>
      </c>
      <c r="L416" s="353">
        <f>+IFERROR(VLOOKUP($A416,Data_Loss!$A$2:$V$1300,15,FALSE),0)</f>
        <v>4388</v>
      </c>
      <c r="M416" s="353">
        <f>+IFERROR(VLOOKUP($A416,Data_Loss!$A$2:$V$1300,16,FALSE),0)</f>
        <v>0</v>
      </c>
      <c r="N416" s="353">
        <f>+IFERROR(VLOOKUP($A416,Data_Loss!$A$2:$V$1300,17,FALSE),0)</f>
        <v>0</v>
      </c>
      <c r="O416" s="353">
        <f>+IFERROR(VLOOKUP($A416,Data_Loss!$A$2:$V$1300,18,FALSE),0)</f>
        <v>0</v>
      </c>
      <c r="P416" s="353">
        <f>+IFERROR(VLOOKUP($A416,Data_Loss!$A$2:$V$1300,19,FALSE),0)</f>
        <v>0</v>
      </c>
      <c r="Q416" s="353">
        <f>+IFERROR(VLOOKUP($A416,Data_Loss!$A$2:$V$1300,20,FALSE),0)</f>
        <v>21443</v>
      </c>
      <c r="R416" s="353">
        <f>+IFERROR(VLOOKUP($A416,Data_Loss!$A$2:$V$1300,21,FALSE),0)</f>
        <v>0</v>
      </c>
      <c r="S416" s="353">
        <f>+IFERROR(VLOOKUP($A416,Data_Loss!$A$2:$V$1300,22,FALSE),0)</f>
        <v>22033</v>
      </c>
      <c r="T416" s="191">
        <f>+$I416*'10k &amp; MO'!C$4+$J416*'10k &amp; MO'!C$10+$K416*'10k &amp; MO'!C$16+$L416*'10k &amp; MO'!C$22+$M416*'10k &amp; MO'!C$28</f>
        <v>0</v>
      </c>
      <c r="U416" s="349">
        <f>+$I416*'10k &amp; MO'!D$4+$J416*'10k &amp; MO'!D$10+$K416*'10k &amp; MO'!D$16+$L416*'10k &amp; MO'!D$22+$M416*'10k &amp; MO'!D$28</f>
        <v>0</v>
      </c>
      <c r="V416" s="349">
        <f>+$I416*'10k &amp; MO'!E$4+$J416*'10k &amp; MO'!E$10+$K416*'10k &amp; MO'!E$16+$L416*'10k &amp; MO'!E$22+$M416*'10k &amp; MO'!E$28</f>
        <v>642.84199999999998</v>
      </c>
      <c r="W416" s="349">
        <f>+$I416*'10k &amp; MO'!F$4+$J416*'10k &amp; MO'!F$10+$K416*'10k &amp; MO'!F$16+$L416*'10k &amp; MO'!F$22+$M416*'10k &amp; MO'!F$28</f>
        <v>4815.83</v>
      </c>
      <c r="X416" s="349">
        <f>+$I416*'10k &amp; MO'!G$4+$J416*'10k &amp; MO'!G$10+$K416*'10k &amp; MO'!G$16+$L416*'10k &amp; MO'!G$22+$M416*'10k &amp; MO'!G$28</f>
        <v>36.420400000000001</v>
      </c>
      <c r="Y416" s="349">
        <f>+$N416*'10k &amp; MO'!H$4+$O416*'10k &amp; MO'!H$10+$P416*'10k &amp; MO'!H$16+$Q416*'10k &amp; MO'!H$22+$R416*'10k &amp; MO'!H$28</f>
        <v>0</v>
      </c>
      <c r="Z416" s="349">
        <f>+$N416*'10k &amp; MO'!I$4+$O416*'10k &amp; MO'!I$10+$P416*'10k &amp; MO'!I$16+$Q416*'10k &amp; MO'!I$22+$R416*'10k &amp; MO'!I$28</f>
        <v>0</v>
      </c>
      <c r="AA416" s="349">
        <f>+$N416*'10k &amp; MO'!J$4+$O416*'10k &amp; MO'!J$10+$P416*'10k &amp; MO'!J$16+$Q416*'10k &amp; MO'!J$22+$R416*'10k &amp; MO'!J$28</f>
        <v>4022.7067999999999</v>
      </c>
      <c r="AB416" s="349">
        <f>+$N416*'10k &amp; MO'!K$4+$O416*'10k &amp; MO'!K$10+$P416*'10k &amp; MO'!K$16+$Q416*'10k &amp; MO'!K$22+$R416*'10k &amp; MO'!K$28</f>
        <v>33086.548999999999</v>
      </c>
      <c r="AC416" s="349">
        <f>+$N416*'10k &amp; MO'!L$4+$O416*'10k &amp; MO'!L$10+$P416*'10k &amp; MO'!L$16+$Q416*'10k &amp; MO'!L$22+$R416*'10k &amp; MO'!L$28</f>
        <v>503.91050000000001</v>
      </c>
      <c r="AD416" s="350">
        <f>+S416*'10k &amp; MO'!O$4</f>
        <v>26703.995999999999</v>
      </c>
      <c r="AF416" s="192" t="str">
        <f t="shared" si="54"/>
        <v>4752015</v>
      </c>
      <c r="AG416" s="192">
        <f>+IFERROR(VLOOKUP($AF416,'Limited Loss'!$F$5:$P$124,AG$3,FALSE),0)</f>
        <v>0</v>
      </c>
      <c r="AH416" s="193">
        <f>+IFERROR(VLOOKUP($AF416,'Limited Loss'!$F$5:$P$124,AH$3,FALSE),0)</f>
        <v>0</v>
      </c>
      <c r="AI416" s="193">
        <f>+IFERROR(VLOOKUP($AF416,'Limited Loss'!$F$5:$P$124,AI$3,FALSE),0)</f>
        <v>0</v>
      </c>
      <c r="AJ416" s="193">
        <f>+IFERROR(VLOOKUP($AF416,'Limited Loss'!$F$5:$P$124,AJ$3,FALSE),0)</f>
        <v>0</v>
      </c>
      <c r="AK416" s="100">
        <f>+IFERROR(VLOOKUP($AF416,'Limited Loss'!$F$5:$P$124,AK$3,FALSE),0)</f>
        <v>0</v>
      </c>
      <c r="AL416" s="193">
        <f>+IFERROR(VLOOKUP($AF416,'Limited Loss'!$F$5:$P$124,AL$3,FALSE),0)</f>
        <v>0</v>
      </c>
      <c r="AM416" s="193">
        <f>+IFERROR(VLOOKUP($AF416,'Limited Loss'!$F$5:$P$124,AM$3,FALSE),0)</f>
        <v>0</v>
      </c>
      <c r="AN416" s="193">
        <f>+IFERROR(VLOOKUP($AF416,'Limited Loss'!$F$5:$P$124,AN$3,FALSE),0)</f>
        <v>0</v>
      </c>
      <c r="AO416" s="193">
        <f>+IFERROR(VLOOKUP($AF416,'Limited Loss'!$F$5:$P$124,AO$3,FALSE),0)</f>
        <v>0</v>
      </c>
      <c r="AP416" s="100">
        <f>+IFERROR(VLOOKUP($AF416,'Limited Loss'!$F$5:$P$124,AP$3,FALSE),0)</f>
        <v>0</v>
      </c>
      <c r="AQ416" s="353"/>
      <c r="AR416" s="331">
        <f t="shared" si="55"/>
        <v>475</v>
      </c>
      <c r="AS416" s="332">
        <f t="shared" si="55"/>
        <v>2015</v>
      </c>
      <c r="AT416" s="349">
        <f t="shared" si="61"/>
        <v>0</v>
      </c>
      <c r="AU416" s="349">
        <f t="shared" si="61"/>
        <v>0</v>
      </c>
      <c r="AV416" s="349">
        <f t="shared" si="60"/>
        <v>642.84199999999998</v>
      </c>
      <c r="AW416" s="349">
        <f t="shared" si="60"/>
        <v>4815.83</v>
      </c>
      <c r="AX416" s="350">
        <f t="shared" si="60"/>
        <v>36.420400000000001</v>
      </c>
      <c r="AY416" s="349">
        <f t="shared" si="60"/>
        <v>0</v>
      </c>
      <c r="AZ416" s="349">
        <f t="shared" si="60"/>
        <v>0</v>
      </c>
      <c r="BA416" s="349">
        <f t="shared" si="60"/>
        <v>4022.7067999999999</v>
      </c>
      <c r="BB416" s="349">
        <f t="shared" si="60"/>
        <v>33086.548999999999</v>
      </c>
      <c r="BC416" s="349">
        <f t="shared" si="60"/>
        <v>503.91050000000001</v>
      </c>
      <c r="BD416" s="350">
        <f t="shared" si="60"/>
        <v>26703.995999999999</v>
      </c>
      <c r="BE416" s="349">
        <f t="shared" si="57"/>
        <v>4665.5487999999996</v>
      </c>
      <c r="BF416" s="375">
        <f t="shared" si="58"/>
        <v>38442.709899999994</v>
      </c>
      <c r="BG416" s="334">
        <f t="shared" si="59"/>
        <v>26703.995999999999</v>
      </c>
    </row>
    <row r="417" spans="1:59" x14ac:dyDescent="0.2">
      <c r="A417" s="326" t="str">
        <f t="shared" si="56"/>
        <v>4752016</v>
      </c>
      <c r="B417" s="331">
        <v>475</v>
      </c>
      <c r="C417" s="327">
        <v>2016</v>
      </c>
      <c r="D417" s="353">
        <f>+IFERROR(VLOOKUP($A417,Data_Loss!$A$2:$V$1180,6,FALSE),0)</f>
        <v>0</v>
      </c>
      <c r="E417" s="353">
        <f>+IFERROR(VLOOKUP($A417,Data_Loss!$A$2:$V$1180,7,FALSE),0)</f>
        <v>0</v>
      </c>
      <c r="F417" s="353">
        <f>+IFERROR(VLOOKUP($A417,Data_Loss!$A$2:$V$1180,8,FALSE),0)</f>
        <v>0</v>
      </c>
      <c r="G417" s="353">
        <f>+IFERROR(VLOOKUP($A417,Data_Loss!$A$2:$V$1180,9,FALSE),0)</f>
        <v>0</v>
      </c>
      <c r="H417" s="353">
        <f>+IFERROR(VLOOKUP($A417,Data_Loss!$A$2:$V$1180,10,FALSE),0)</f>
        <v>0</v>
      </c>
      <c r="I417" s="353">
        <f>+IFERROR(VLOOKUP($A417,Data_Loss!$A$2:$V$1300,12,FALSE),0)</f>
        <v>0</v>
      </c>
      <c r="J417" s="353">
        <f>+IFERROR(VLOOKUP($A417,Data_Loss!$A$2:$V$1300,13,FALSE),0)</f>
        <v>0</v>
      </c>
      <c r="K417" s="353">
        <f>+IFERROR(VLOOKUP($A417,Data_Loss!$A$2:$V$1300,14,FALSE),0)</f>
        <v>0</v>
      </c>
      <c r="L417" s="353">
        <f>+IFERROR(VLOOKUP($A417,Data_Loss!$A$2:$V$1300,15,FALSE),0)</f>
        <v>0</v>
      </c>
      <c r="M417" s="353">
        <f>+IFERROR(VLOOKUP($A417,Data_Loss!$A$2:$V$1300,16,FALSE),0)</f>
        <v>0</v>
      </c>
      <c r="N417" s="353">
        <f>+IFERROR(VLOOKUP($A417,Data_Loss!$A$2:$V$1300,17,FALSE),0)</f>
        <v>0</v>
      </c>
      <c r="O417" s="353">
        <f>+IFERROR(VLOOKUP($A417,Data_Loss!$A$2:$V$1300,18,FALSE),0)</f>
        <v>0</v>
      </c>
      <c r="P417" s="353">
        <f>+IFERROR(VLOOKUP($A417,Data_Loss!$A$2:$V$1300,19,FALSE),0)</f>
        <v>0</v>
      </c>
      <c r="Q417" s="353">
        <f>+IFERROR(VLOOKUP($A417,Data_Loss!$A$2:$V$1300,20,FALSE),0)</f>
        <v>0</v>
      </c>
      <c r="R417" s="353">
        <f>+IFERROR(VLOOKUP($A417,Data_Loss!$A$2:$V$1300,21,FALSE),0)</f>
        <v>0</v>
      </c>
      <c r="S417" s="353">
        <f>+IFERROR(VLOOKUP($A417,Data_Loss!$A$2:$V$1300,22,FALSE),0)</f>
        <v>1492</v>
      </c>
      <c r="T417" s="191">
        <f>+$I417*'10k &amp; MO'!C$5+$J417*'10k &amp; MO'!C$11+$K417*'10k &amp; MO'!C$17+$L417*'10k &amp; MO'!C$23+$M417*'10k &amp; MO'!C$29</f>
        <v>0</v>
      </c>
      <c r="U417" s="349">
        <f>+$I417*'10k &amp; MO'!D$5+$J417*'10k &amp; MO'!D$11+$K417*'10k &amp; MO'!D$17+$L417*'10k &amp; MO'!D$23+$M417*'10k &amp; MO'!D$29</f>
        <v>0</v>
      </c>
      <c r="V417" s="349">
        <f>+$I417*'10k &amp; MO'!E$5+$J417*'10k &amp; MO'!E$11+$K417*'10k &amp; MO'!E$17+$L417*'10k &amp; MO'!E$23+$M417*'10k &amp; MO'!E$29</f>
        <v>0</v>
      </c>
      <c r="W417" s="349">
        <f>+$I417*'10k &amp; MO'!F$5+$J417*'10k &amp; MO'!F$11+$K417*'10k &amp; MO'!F$17+$L417*'10k &amp; MO'!F$23+$M417*'10k &amp; MO'!F$29</f>
        <v>0</v>
      </c>
      <c r="X417" s="349">
        <f>+$I417*'10k &amp; MO'!G$5+$J417*'10k &amp; MO'!G$11+$K417*'10k &amp; MO'!G$17+$L417*'10k &amp; MO'!G$23+$M417*'10k &amp; MO'!G$29</f>
        <v>0</v>
      </c>
      <c r="Y417" s="349">
        <f>+$N417*'10k &amp; MO'!H$5+$O417*'10k &amp; MO'!H$11+$P417*'10k &amp; MO'!H$17+$Q417*'10k &amp; MO'!H$23+$R417*'10k &amp; MO'!H$29</f>
        <v>0</v>
      </c>
      <c r="Z417" s="349">
        <f>+$N417*'10k &amp; MO'!I$5+$O417*'10k &amp; MO'!I$11+$P417*'10k &amp; MO'!I$17+$Q417*'10k &amp; MO'!I$23+$R417*'10k &amp; MO'!I$29</f>
        <v>0</v>
      </c>
      <c r="AA417" s="349">
        <f>+$N417*'10k &amp; MO'!J$5+$O417*'10k &amp; MO'!J$11+$P417*'10k &amp; MO'!J$17+$Q417*'10k &amp; MO'!J$23+$R417*'10k &amp; MO'!J$29</f>
        <v>0</v>
      </c>
      <c r="AB417" s="349">
        <f>+$N417*'10k &amp; MO'!K$5+$O417*'10k &amp; MO'!K$11+$P417*'10k &amp; MO'!K$17+$Q417*'10k &amp; MO'!K$23+$R417*'10k &amp; MO'!K$29</f>
        <v>0</v>
      </c>
      <c r="AC417" s="349">
        <f>+$N417*'10k &amp; MO'!L$5+$O417*'10k &amp; MO'!L$11+$P417*'10k &amp; MO'!L$17+$Q417*'10k &amp; MO'!L$23+$R417*'10k &amp; MO'!L$29</f>
        <v>0</v>
      </c>
      <c r="AD417" s="350">
        <f>+S417*'10k &amp; MO'!O$5</f>
        <v>2011.2160000000001</v>
      </c>
      <c r="AF417" s="192" t="str">
        <f t="shared" si="54"/>
        <v>4752016</v>
      </c>
      <c r="AG417" s="192">
        <f>+IFERROR(VLOOKUP($AF417,'Limited Loss'!$F$5:$P$124,AG$3,FALSE),0)</f>
        <v>0</v>
      </c>
      <c r="AH417" s="193">
        <f>+IFERROR(VLOOKUP($AF417,'Limited Loss'!$F$5:$P$124,AH$3,FALSE),0)</f>
        <v>0</v>
      </c>
      <c r="AI417" s="193">
        <f>+IFERROR(VLOOKUP($AF417,'Limited Loss'!$F$5:$P$124,AI$3,FALSE),0)</f>
        <v>0</v>
      </c>
      <c r="AJ417" s="193">
        <f>+IFERROR(VLOOKUP($AF417,'Limited Loss'!$F$5:$P$124,AJ$3,FALSE),0)</f>
        <v>0</v>
      </c>
      <c r="AK417" s="100">
        <f>+IFERROR(VLOOKUP($AF417,'Limited Loss'!$F$5:$P$124,AK$3,FALSE),0)</f>
        <v>0</v>
      </c>
      <c r="AL417" s="193">
        <f>+IFERROR(VLOOKUP($AF417,'Limited Loss'!$F$5:$P$124,AL$3,FALSE),0)</f>
        <v>0</v>
      </c>
      <c r="AM417" s="193">
        <f>+IFERROR(VLOOKUP($AF417,'Limited Loss'!$F$5:$P$124,AM$3,FALSE),0)</f>
        <v>0</v>
      </c>
      <c r="AN417" s="193">
        <f>+IFERROR(VLOOKUP($AF417,'Limited Loss'!$F$5:$P$124,AN$3,FALSE),0)</f>
        <v>0</v>
      </c>
      <c r="AO417" s="193">
        <f>+IFERROR(VLOOKUP($AF417,'Limited Loss'!$F$5:$P$124,AO$3,FALSE),0)</f>
        <v>0</v>
      </c>
      <c r="AP417" s="100">
        <f>+IFERROR(VLOOKUP($AF417,'Limited Loss'!$F$5:$P$124,AP$3,FALSE),0)</f>
        <v>0</v>
      </c>
      <c r="AQ417" s="353"/>
      <c r="AR417" s="331">
        <f t="shared" si="55"/>
        <v>475</v>
      </c>
      <c r="AS417" s="332">
        <f t="shared" si="55"/>
        <v>2016</v>
      </c>
      <c r="AT417" s="349">
        <f t="shared" si="61"/>
        <v>0</v>
      </c>
      <c r="AU417" s="349">
        <f t="shared" si="61"/>
        <v>0</v>
      </c>
      <c r="AV417" s="349">
        <f t="shared" si="60"/>
        <v>0</v>
      </c>
      <c r="AW417" s="349">
        <f t="shared" si="60"/>
        <v>0</v>
      </c>
      <c r="AX417" s="350">
        <f t="shared" si="60"/>
        <v>0</v>
      </c>
      <c r="AY417" s="349">
        <f t="shared" si="60"/>
        <v>0</v>
      </c>
      <c r="AZ417" s="349">
        <f t="shared" si="60"/>
        <v>0</v>
      </c>
      <c r="BA417" s="349">
        <f t="shared" si="60"/>
        <v>0</v>
      </c>
      <c r="BB417" s="349">
        <f t="shared" si="60"/>
        <v>0</v>
      </c>
      <c r="BC417" s="349">
        <f t="shared" si="60"/>
        <v>0</v>
      </c>
      <c r="BD417" s="350">
        <f t="shared" si="60"/>
        <v>2011.2160000000001</v>
      </c>
      <c r="BE417" s="349">
        <f t="shared" si="57"/>
        <v>0</v>
      </c>
      <c r="BF417" s="375">
        <f t="shared" si="58"/>
        <v>0</v>
      </c>
      <c r="BG417" s="334">
        <f t="shared" si="59"/>
        <v>2011.2160000000001</v>
      </c>
    </row>
    <row r="418" spans="1:59" x14ac:dyDescent="0.2">
      <c r="A418" s="326" t="str">
        <f t="shared" si="56"/>
        <v>4752017</v>
      </c>
      <c r="B418" s="331">
        <v>475</v>
      </c>
      <c r="C418" s="327">
        <v>2017</v>
      </c>
      <c r="D418" s="353">
        <f>+IFERROR(VLOOKUP($A418,Data_Loss!$A$2:$V$1180,6,FALSE),0)</f>
        <v>0</v>
      </c>
      <c r="E418" s="353">
        <f>+IFERROR(VLOOKUP($A418,Data_Loss!$A$2:$V$1180,7,FALSE),0)</f>
        <v>0</v>
      </c>
      <c r="F418" s="353">
        <f>+IFERROR(VLOOKUP($A418,Data_Loss!$A$2:$V$1180,8,FALSE),0)</f>
        <v>0</v>
      </c>
      <c r="G418" s="353">
        <f>+IFERROR(VLOOKUP($A418,Data_Loss!$A$2:$V$1180,9,FALSE),0)</f>
        <v>3</v>
      </c>
      <c r="H418" s="353">
        <f>+IFERROR(VLOOKUP($A418,Data_Loss!$A$2:$V$1180,10,FALSE),0)</f>
        <v>1</v>
      </c>
      <c r="I418" s="353">
        <f>+IFERROR(VLOOKUP($A418,Data_Loss!$A$2:$V$1300,12,FALSE),0)</f>
        <v>0</v>
      </c>
      <c r="J418" s="353">
        <f>+IFERROR(VLOOKUP($A418,Data_Loss!$A$2:$V$1300,13,FALSE),0)</f>
        <v>0</v>
      </c>
      <c r="K418" s="353">
        <f>+IFERROR(VLOOKUP($A418,Data_Loss!$A$2:$V$1300,14,FALSE),0)</f>
        <v>0</v>
      </c>
      <c r="L418" s="353">
        <f>+IFERROR(VLOOKUP($A418,Data_Loss!$A$2:$V$1300,15,FALSE),0)</f>
        <v>109967</v>
      </c>
      <c r="M418" s="353">
        <f>+IFERROR(VLOOKUP($A418,Data_Loss!$A$2:$V$1300,16,FALSE),0)</f>
        <v>15403</v>
      </c>
      <c r="N418" s="353">
        <f>+IFERROR(VLOOKUP($A418,Data_Loss!$A$2:$V$1300,17,FALSE),0)</f>
        <v>0</v>
      </c>
      <c r="O418" s="353">
        <f>+IFERROR(VLOOKUP($A418,Data_Loss!$A$2:$V$1300,18,FALSE),0)</f>
        <v>0</v>
      </c>
      <c r="P418" s="353">
        <f>+IFERROR(VLOOKUP($A418,Data_Loss!$A$2:$V$1300,19,FALSE),0)</f>
        <v>0</v>
      </c>
      <c r="Q418" s="353">
        <f>+IFERROR(VLOOKUP($A418,Data_Loss!$A$2:$V$1300,20,FALSE),0)</f>
        <v>35760</v>
      </c>
      <c r="R418" s="353">
        <f>+IFERROR(VLOOKUP($A418,Data_Loss!$A$2:$V$1300,21,FALSE),0)</f>
        <v>7006</v>
      </c>
      <c r="S418" s="353">
        <f>+IFERROR(VLOOKUP($A418,Data_Loss!$A$2:$V$1300,22,FALSE),0)</f>
        <v>5590</v>
      </c>
      <c r="T418" s="191">
        <f>+$I418*'10k &amp; MO'!C$6+$J418*'10k &amp; MO'!C$12+$K418*'10k &amp; MO'!C$18+$L418*'10k &amp; MO'!C$24+$M418*'10k &amp; MO'!C$30</f>
        <v>0</v>
      </c>
      <c r="U418" s="349">
        <f>+$I418*'10k &amp; MO'!D$6+$J418*'10k &amp; MO'!D$12+$K418*'10k &amp; MO'!D$18+$L418*'10k &amp; MO'!D$24+$M418*'10k &amp; MO'!D$30</f>
        <v>244.79339999999996</v>
      </c>
      <c r="V418" s="349">
        <f>+$I418*'10k &amp; MO'!E$6+$J418*'10k &amp; MO'!E$12+$K418*'10k &amp; MO'!E$18+$L418*'10k &amp; MO'!E$24+$M418*'10k &amp; MO'!E$30</f>
        <v>102599.82220000001</v>
      </c>
      <c r="W418" s="349">
        <f>+$I418*'10k &amp; MO'!F$6+$J418*'10k &amp; MO'!F$12+$K418*'10k &amp; MO'!F$18+$L418*'10k &amp; MO'!F$24+$M418*'10k &amp; MO'!F$30</f>
        <v>101632.6203</v>
      </c>
      <c r="X418" s="349">
        <f>+$I418*'10k &amp; MO'!G$6+$J418*'10k &amp; MO'!G$12+$K418*'10k &amp; MO'!G$18+$L418*'10k &amp; MO'!G$24+$M418*'10k &amp; MO'!G$30</f>
        <v>25141.2827</v>
      </c>
      <c r="Y418" s="349">
        <f>+$N418*'10k &amp; MO'!H$6+$O418*'10k &amp; MO'!H$12+$P418*'10k &amp; MO'!H$18+$Q418*'10k &amp; MO'!H$24+$R418*'10k &amp; MO'!H$30</f>
        <v>0</v>
      </c>
      <c r="Z418" s="349">
        <f>+$N418*'10k &amp; MO'!I$6+$O418*'10k &amp; MO'!I$12+$P418*'10k &amp; MO'!I$18+$Q418*'10k &amp; MO'!I$24+$R418*'10k &amp; MO'!I$30</f>
        <v>27.133800000000001</v>
      </c>
      <c r="AA418" s="349">
        <f>+$N418*'10k &amp; MO'!J$6+$O418*'10k &amp; MO'!J$12+$P418*'10k &amp; MO'!J$18+$Q418*'10k &amp; MO'!J$24+$R418*'10k &amp; MO'!J$30</f>
        <v>39837.863999999994</v>
      </c>
      <c r="AB418" s="349">
        <f>+$N418*'10k &amp; MO'!K$6+$O418*'10k &amp; MO'!K$12+$P418*'10k &amp; MO'!K$18+$Q418*'10k &amp; MO'!K$24+$R418*'10k &amp; MO'!K$30</f>
        <v>46545.9228</v>
      </c>
      <c r="AC418" s="349">
        <f>+$N418*'10k &amp; MO'!L$6+$O418*'10k &amp; MO'!L$12+$P418*'10k &amp; MO'!L$18+$Q418*'10k &amp; MO'!L$24+$R418*'10k &amp; MO'!L$30</f>
        <v>14065.778600000001</v>
      </c>
      <c r="AD418" s="350">
        <f>+S418*'10k &amp; MO'!O$6</f>
        <v>7524.14</v>
      </c>
      <c r="AF418" s="192" t="str">
        <f t="shared" si="54"/>
        <v>4752017</v>
      </c>
      <c r="AG418" s="192">
        <f>+IFERROR(VLOOKUP($AF418,'Limited Loss'!$F$5:$P$124,AG$3,FALSE),0)</f>
        <v>0</v>
      </c>
      <c r="AH418" s="193">
        <f>+IFERROR(VLOOKUP($AF418,'Limited Loss'!$F$5:$P$124,AH$3,FALSE),0)</f>
        <v>0</v>
      </c>
      <c r="AI418" s="193">
        <f>+IFERROR(VLOOKUP($AF418,'Limited Loss'!$F$5:$P$124,AI$3,FALSE),0)</f>
        <v>0</v>
      </c>
      <c r="AJ418" s="193">
        <f>+IFERROR(VLOOKUP($AF418,'Limited Loss'!$F$5:$P$124,AJ$3,FALSE),0)</f>
        <v>0</v>
      </c>
      <c r="AK418" s="100">
        <f>+IFERROR(VLOOKUP($AF418,'Limited Loss'!$F$5:$P$124,AK$3,FALSE),0)</f>
        <v>0</v>
      </c>
      <c r="AL418" s="193">
        <f>+IFERROR(VLOOKUP($AF418,'Limited Loss'!$F$5:$P$124,AL$3,FALSE),0)</f>
        <v>0</v>
      </c>
      <c r="AM418" s="193">
        <f>+IFERROR(VLOOKUP($AF418,'Limited Loss'!$F$5:$P$124,AM$3,FALSE),0)</f>
        <v>0</v>
      </c>
      <c r="AN418" s="193">
        <f>+IFERROR(VLOOKUP($AF418,'Limited Loss'!$F$5:$P$124,AN$3,FALSE),0)</f>
        <v>0</v>
      </c>
      <c r="AO418" s="193">
        <f>+IFERROR(VLOOKUP($AF418,'Limited Loss'!$F$5:$P$124,AO$3,FALSE),0)</f>
        <v>0</v>
      </c>
      <c r="AP418" s="100">
        <f>+IFERROR(VLOOKUP($AF418,'Limited Loss'!$F$5:$P$124,AP$3,FALSE),0)</f>
        <v>0</v>
      </c>
      <c r="AQ418" s="353"/>
      <c r="AR418" s="331">
        <f t="shared" si="55"/>
        <v>475</v>
      </c>
      <c r="AS418" s="332">
        <f t="shared" si="55"/>
        <v>2017</v>
      </c>
      <c r="AT418" s="349">
        <f t="shared" si="61"/>
        <v>0</v>
      </c>
      <c r="AU418" s="349">
        <f t="shared" si="61"/>
        <v>244.79339999999996</v>
      </c>
      <c r="AV418" s="349">
        <f t="shared" si="60"/>
        <v>102599.82220000001</v>
      </c>
      <c r="AW418" s="349">
        <f t="shared" si="60"/>
        <v>101632.6203</v>
      </c>
      <c r="AX418" s="350">
        <f t="shared" si="60"/>
        <v>25141.2827</v>
      </c>
      <c r="AY418" s="349">
        <f t="shared" si="60"/>
        <v>0</v>
      </c>
      <c r="AZ418" s="349">
        <f t="shared" si="60"/>
        <v>27.133800000000001</v>
      </c>
      <c r="BA418" s="349">
        <f t="shared" si="60"/>
        <v>39837.863999999994</v>
      </c>
      <c r="BB418" s="349">
        <f t="shared" si="60"/>
        <v>46545.9228</v>
      </c>
      <c r="BC418" s="349">
        <f t="shared" si="60"/>
        <v>14065.778600000001</v>
      </c>
      <c r="BD418" s="350">
        <f t="shared" si="60"/>
        <v>7524.14</v>
      </c>
      <c r="BE418" s="349">
        <f t="shared" si="57"/>
        <v>142709.6134</v>
      </c>
      <c r="BF418" s="375">
        <f t="shared" si="58"/>
        <v>187385.60439999998</v>
      </c>
      <c r="BG418" s="334">
        <f t="shared" si="59"/>
        <v>7524.14</v>
      </c>
    </row>
    <row r="419" spans="1:59" x14ac:dyDescent="0.2">
      <c r="A419" s="326" t="str">
        <f t="shared" si="56"/>
        <v>4752018</v>
      </c>
      <c r="B419" s="331">
        <v>475</v>
      </c>
      <c r="C419" s="327">
        <v>2018</v>
      </c>
      <c r="D419" s="353">
        <f>+IFERROR(VLOOKUP($A419,Data_Loss!$A$2:$V$1180,6,FALSE),0)</f>
        <v>0</v>
      </c>
      <c r="E419" s="353">
        <f>+IFERROR(VLOOKUP($A419,Data_Loss!$A$2:$V$1180,7,FALSE),0)</f>
        <v>0</v>
      </c>
      <c r="F419" s="353">
        <f>+IFERROR(VLOOKUP($A419,Data_Loss!$A$2:$V$1180,8,FALSE),0)</f>
        <v>0</v>
      </c>
      <c r="G419" s="353">
        <f>+IFERROR(VLOOKUP($A419,Data_Loss!$A$2:$V$1180,9,FALSE),0)</f>
        <v>0</v>
      </c>
      <c r="H419" s="353">
        <f>+IFERROR(VLOOKUP($A419,Data_Loss!$A$2:$V$1180,10,FALSE),0)</f>
        <v>1</v>
      </c>
      <c r="I419" s="353">
        <f>+IFERROR(VLOOKUP($A419,Data_Loss!$A$2:$V$1300,12,FALSE),0)</f>
        <v>0</v>
      </c>
      <c r="J419" s="353">
        <f>+IFERROR(VLOOKUP($A419,Data_Loss!$A$2:$V$1300,13,FALSE),0)</f>
        <v>0</v>
      </c>
      <c r="K419" s="353">
        <f>+IFERROR(VLOOKUP($A419,Data_Loss!$A$2:$V$1300,14,FALSE),0)</f>
        <v>0</v>
      </c>
      <c r="L419" s="353">
        <f>+IFERROR(VLOOKUP($A419,Data_Loss!$A$2:$V$1300,15,FALSE),0)</f>
        <v>0</v>
      </c>
      <c r="M419" s="353">
        <f>+IFERROR(VLOOKUP($A419,Data_Loss!$A$2:$V$1300,16,FALSE),0)</f>
        <v>1121</v>
      </c>
      <c r="N419" s="353">
        <f>+IFERROR(VLOOKUP($A419,Data_Loss!$A$2:$V$1300,17,FALSE),0)</f>
        <v>0</v>
      </c>
      <c r="O419" s="353">
        <f>+IFERROR(VLOOKUP($A419,Data_Loss!$A$2:$V$1300,18,FALSE),0)</f>
        <v>0</v>
      </c>
      <c r="P419" s="353">
        <f>+IFERROR(VLOOKUP($A419,Data_Loss!$A$2:$V$1300,19,FALSE),0)</f>
        <v>0</v>
      </c>
      <c r="Q419" s="353">
        <f>+IFERROR(VLOOKUP($A419,Data_Loss!$A$2:$V$1300,20,FALSE),0)</f>
        <v>0</v>
      </c>
      <c r="R419" s="353">
        <f>+IFERROR(VLOOKUP($A419,Data_Loss!$A$2:$V$1300,21,FALSE),0)</f>
        <v>1216</v>
      </c>
      <c r="S419" s="353">
        <f>+IFERROR(VLOOKUP($A419,Data_Loss!$A$2:$V$1300,22,FALSE),0)</f>
        <v>1707</v>
      </c>
      <c r="T419" s="191">
        <f>+$I419*'10k &amp; MO'!C$7+$J419*'10k &amp; MO'!C$13+$K419*'10k &amp; MO'!C$19+$L419*'10k &amp; MO'!C$25+$M419*'10k &amp; MO'!C$31</f>
        <v>2.4662000000000002</v>
      </c>
      <c r="U419" s="349">
        <f>+$I419*'10k &amp; MO'!D$7+$J419*'10k &amp; MO'!D$13+$K419*'10k &amp; MO'!D$19+$L419*'10k &amp; MO'!D$25+$M419*'10k &amp; MO'!D$31</f>
        <v>76.452199999999991</v>
      </c>
      <c r="V419" s="349">
        <f>+$I419*'10k &amp; MO'!E$7+$J419*'10k &amp; MO'!E$13+$K419*'10k &amp; MO'!E$19+$L419*'10k &amp; MO'!E$25+$M419*'10k &amp; MO'!E$31</f>
        <v>1572.7629999999999</v>
      </c>
      <c r="W419" s="349">
        <f>+$I419*'10k &amp; MO'!F$7+$J419*'10k &amp; MO'!F$13+$K419*'10k &amp; MO'!F$19+$L419*'10k &amp; MO'!F$25+$M419*'10k &amp; MO'!F$31</f>
        <v>593.12110000000007</v>
      </c>
      <c r="X419" s="349">
        <f>+$I419*'10k &amp; MO'!G$7+$J419*'10k &amp; MO'!G$13+$K419*'10k &amp; MO'!G$19+$L419*'10k &amp; MO'!G$25+$M419*'10k &amp; MO'!G$31</f>
        <v>772.14479999999992</v>
      </c>
      <c r="Y419" s="349">
        <f>+$N419*'10k &amp; MO'!H$7+$O419*'10k &amp; MO'!H$13+$P419*'10k &amp; MO'!H$19+$Q419*'10k &amp; MO'!H$25+$R419*'10k &amp; MO'!H$31</f>
        <v>3.5263999999999998</v>
      </c>
      <c r="Z419" s="349">
        <f>+$N419*'10k &amp; MO'!I$7+$O419*'10k &amp; MO'!I$13+$P419*'10k &amp; MO'!I$19+$Q419*'10k &amp; MO'!I$25+$R419*'10k &amp; MO'!I$31</f>
        <v>120.2624</v>
      </c>
      <c r="AA419" s="349">
        <f>+$N419*'10k &amp; MO'!J$7+$O419*'10k &amp; MO'!J$13+$P419*'10k &amp; MO'!J$19+$Q419*'10k &amp; MO'!J$25+$R419*'10k &amp; MO'!J$31</f>
        <v>1236.9152000000001</v>
      </c>
      <c r="AB419" s="349">
        <f>+$N419*'10k &amp; MO'!K$7+$O419*'10k &amp; MO'!K$13+$P419*'10k &amp; MO'!K$19+$Q419*'10k &amp; MO'!K$25+$R419*'10k &amp; MO'!K$31</f>
        <v>653.96479999999997</v>
      </c>
      <c r="AC419" s="349">
        <f>+$N419*'10k &amp; MO'!L$7+$O419*'10k &amp; MO'!L$13+$P419*'10k &amp; MO'!L$19+$Q419*'10k &amp; MO'!L$25+$R419*'10k &amp; MO'!L$31</f>
        <v>1021.9264000000001</v>
      </c>
      <c r="AD419" s="350">
        <f>+S419*'10k &amp; MO'!O$7</f>
        <v>2263.482</v>
      </c>
      <c r="AF419" s="192" t="str">
        <f t="shared" si="54"/>
        <v>4752018</v>
      </c>
      <c r="AG419" s="192">
        <f>+IFERROR(VLOOKUP($AF419,'Limited Loss'!$F$5:$P$124,AG$3,FALSE),0)</f>
        <v>0</v>
      </c>
      <c r="AH419" s="193">
        <f>+IFERROR(VLOOKUP($AF419,'Limited Loss'!$F$5:$P$124,AH$3,FALSE),0)</f>
        <v>0</v>
      </c>
      <c r="AI419" s="193">
        <f>+IFERROR(VLOOKUP($AF419,'Limited Loss'!$F$5:$P$124,AI$3,FALSE),0)</f>
        <v>0</v>
      </c>
      <c r="AJ419" s="193">
        <f>+IFERROR(VLOOKUP($AF419,'Limited Loss'!$F$5:$P$124,AJ$3,FALSE),0)</f>
        <v>0</v>
      </c>
      <c r="AK419" s="100">
        <f>+IFERROR(VLOOKUP($AF419,'Limited Loss'!$F$5:$P$124,AK$3,FALSE),0)</f>
        <v>0</v>
      </c>
      <c r="AL419" s="193">
        <f>+IFERROR(VLOOKUP($AF419,'Limited Loss'!$F$5:$P$124,AL$3,FALSE),0)</f>
        <v>0</v>
      </c>
      <c r="AM419" s="193">
        <f>+IFERROR(VLOOKUP($AF419,'Limited Loss'!$F$5:$P$124,AM$3,FALSE),0)</f>
        <v>0</v>
      </c>
      <c r="AN419" s="193">
        <f>+IFERROR(VLOOKUP($AF419,'Limited Loss'!$F$5:$P$124,AN$3,FALSE),0)</f>
        <v>0</v>
      </c>
      <c r="AO419" s="193">
        <f>+IFERROR(VLOOKUP($AF419,'Limited Loss'!$F$5:$P$124,AO$3,FALSE),0)</f>
        <v>0</v>
      </c>
      <c r="AP419" s="100">
        <f>+IFERROR(VLOOKUP($AF419,'Limited Loss'!$F$5:$P$124,AP$3,FALSE),0)</f>
        <v>0</v>
      </c>
      <c r="AQ419" s="353"/>
      <c r="AR419" s="331">
        <f t="shared" si="55"/>
        <v>475</v>
      </c>
      <c r="AS419" s="332">
        <f t="shared" si="55"/>
        <v>2018</v>
      </c>
      <c r="AT419" s="349">
        <f t="shared" si="61"/>
        <v>2.4662000000000002</v>
      </c>
      <c r="AU419" s="349">
        <f t="shared" si="61"/>
        <v>76.452199999999991</v>
      </c>
      <c r="AV419" s="349">
        <f t="shared" si="60"/>
        <v>1572.7629999999999</v>
      </c>
      <c r="AW419" s="349">
        <f t="shared" si="60"/>
        <v>593.12110000000007</v>
      </c>
      <c r="AX419" s="350">
        <f t="shared" si="60"/>
        <v>772.14479999999992</v>
      </c>
      <c r="AY419" s="349">
        <f t="shared" si="60"/>
        <v>3.5263999999999998</v>
      </c>
      <c r="AZ419" s="349">
        <f t="shared" si="60"/>
        <v>120.2624</v>
      </c>
      <c r="BA419" s="349">
        <f t="shared" si="60"/>
        <v>1236.9152000000001</v>
      </c>
      <c r="BB419" s="349">
        <f t="shared" si="60"/>
        <v>653.96479999999997</v>
      </c>
      <c r="BC419" s="349">
        <f t="shared" si="60"/>
        <v>1021.9264000000001</v>
      </c>
      <c r="BD419" s="350">
        <f t="shared" si="60"/>
        <v>2263.482</v>
      </c>
      <c r="BE419" s="349">
        <f t="shared" si="57"/>
        <v>3012.3854000000001</v>
      </c>
      <c r="BF419" s="375">
        <f t="shared" si="58"/>
        <v>3041.1570999999999</v>
      </c>
      <c r="BG419" s="334">
        <f t="shared" si="59"/>
        <v>2263.482</v>
      </c>
    </row>
    <row r="420" spans="1:59" x14ac:dyDescent="0.2">
      <c r="A420" s="326" t="str">
        <f t="shared" si="56"/>
        <v>4762014</v>
      </c>
      <c r="B420" s="331">
        <v>476</v>
      </c>
      <c r="C420" s="327">
        <v>2014</v>
      </c>
      <c r="D420" s="353">
        <f>+IFERROR(VLOOKUP($A420,Data_Loss!$A$2:$V$1180,6,FALSE),0)</f>
        <v>0</v>
      </c>
      <c r="E420" s="353">
        <f>+IFERROR(VLOOKUP($A420,Data_Loss!$A$2:$V$1180,7,FALSE),0)</f>
        <v>0</v>
      </c>
      <c r="F420" s="353">
        <f>+IFERROR(VLOOKUP($A420,Data_Loss!$A$2:$V$1180,8,FALSE),0)</f>
        <v>0</v>
      </c>
      <c r="G420" s="353">
        <f>+IFERROR(VLOOKUP($A420,Data_Loss!$A$2:$V$1180,9,FALSE),0)</f>
        <v>0</v>
      </c>
      <c r="H420" s="353">
        <f>+IFERROR(VLOOKUP($A420,Data_Loss!$A$2:$V$1180,10,FALSE),0)</f>
        <v>0</v>
      </c>
      <c r="I420" s="353">
        <f>+IFERROR(VLOOKUP($A420,Data_Loss!$A$2:$V$1300,12,FALSE),0)</f>
        <v>0</v>
      </c>
      <c r="J420" s="353">
        <f>+IFERROR(VLOOKUP($A420,Data_Loss!$A$2:$V$1300,13,FALSE),0)</f>
        <v>0</v>
      </c>
      <c r="K420" s="353">
        <f>+IFERROR(VLOOKUP($A420,Data_Loss!$A$2:$V$1300,14,FALSE),0)</f>
        <v>0</v>
      </c>
      <c r="L420" s="353">
        <f>+IFERROR(VLOOKUP($A420,Data_Loss!$A$2:$V$1300,15,FALSE),0)</f>
        <v>0</v>
      </c>
      <c r="M420" s="353">
        <f>+IFERROR(VLOOKUP($A420,Data_Loss!$A$2:$V$1300,16,FALSE),0)</f>
        <v>0</v>
      </c>
      <c r="N420" s="353">
        <f>+IFERROR(VLOOKUP($A420,Data_Loss!$A$2:$V$1300,17,FALSE),0)</f>
        <v>0</v>
      </c>
      <c r="O420" s="353">
        <f>+IFERROR(VLOOKUP($A420,Data_Loss!$A$2:$V$1300,18,FALSE),0)</f>
        <v>0</v>
      </c>
      <c r="P420" s="353">
        <f>+IFERROR(VLOOKUP($A420,Data_Loss!$A$2:$V$1300,19,FALSE),0)</f>
        <v>0</v>
      </c>
      <c r="Q420" s="353">
        <f>+IFERROR(VLOOKUP($A420,Data_Loss!$A$2:$V$1300,20,FALSE),0)</f>
        <v>0</v>
      </c>
      <c r="R420" s="353">
        <f>+IFERROR(VLOOKUP($A420,Data_Loss!$A$2:$V$1300,21,FALSE),0)</f>
        <v>0</v>
      </c>
      <c r="S420" s="353">
        <f>+IFERROR(VLOOKUP($A420,Data_Loss!$A$2:$V$1300,22,FALSE),0)</f>
        <v>783</v>
      </c>
      <c r="T420" s="191">
        <f>+$I420*'10k &amp; MO'!C$3+$J420*'10k &amp; MO'!C$9+$K420*'10k &amp; MO'!C$15+$L420*'10k &amp; MO'!C$21+$M420*'10k &amp; MO'!C$27</f>
        <v>0</v>
      </c>
      <c r="U420" s="349">
        <f>+$I420*'10k &amp; MO'!D$3+$J420*'10k &amp; MO'!D$9+$K420*'10k &amp; MO'!D$15+$L420*'10k &amp; MO'!D$21+$M420*'10k &amp; MO'!D$27</f>
        <v>0</v>
      </c>
      <c r="V420" s="349">
        <f>+$I420*'10k &amp; MO'!E$3+$J420*'10k &amp; MO'!E$9+$K420*'10k &amp; MO'!E$15+$L420*'10k &amp; MO'!E$21+$M420*'10k &amp; MO'!E$27</f>
        <v>0</v>
      </c>
      <c r="W420" s="349">
        <f>+$I420*'10k &amp; MO'!F$3+$J420*'10k &amp; MO'!F$9+$K420*'10k &amp; MO'!F$15+$L420*'10k &amp; MO'!F$21+$M420*'10k &amp; MO'!F$27</f>
        <v>0</v>
      </c>
      <c r="X420" s="349">
        <f>+$I420*'10k &amp; MO'!G$3+$J420*'10k &amp; MO'!G$9+$K420*'10k &amp; MO'!G$15+$L420*'10k &amp; MO'!G$21+$M420*'10k &amp; MO'!G$27</f>
        <v>0</v>
      </c>
      <c r="Y420" s="349">
        <f>+$N420*'10k &amp; MO'!H$3+$O420*'10k &amp; MO'!H$9+$P420*'10k &amp; MO'!H$15+$Q420*'10k &amp; MO'!H$21+$R420*'10k &amp; MO'!H$27</f>
        <v>0</v>
      </c>
      <c r="Z420" s="349">
        <f>+$N420*'10k &amp; MO'!I$3+$O420*'10k &amp; MO'!I$9+$P420*'10k &amp; MO'!I$15+$Q420*'10k &amp; MO'!I$21+$R420*'10k &amp; MO'!I$27</f>
        <v>0</v>
      </c>
      <c r="AA420" s="349">
        <f>+$N420*'10k &amp; MO'!J$3+$O420*'10k &amp; MO'!J$9+$P420*'10k &amp; MO'!J$15+$Q420*'10k &amp; MO'!J$21+$R420*'10k &amp; MO'!J$27</f>
        <v>0</v>
      </c>
      <c r="AB420" s="349">
        <f>+$N420*'10k &amp; MO'!K$3+$O420*'10k &amp; MO'!K$9+$P420*'10k &amp; MO'!K$15+$Q420*'10k &amp; MO'!K$21+$R420*'10k &amp; MO'!K$27</f>
        <v>0</v>
      </c>
      <c r="AC420" s="349">
        <f>+$N420*'10k &amp; MO'!L$3+$O420*'10k &amp; MO'!L$9+$P420*'10k &amp; MO'!L$15+$Q420*'10k &amp; MO'!L$21+$R420*'10k &amp; MO'!L$27</f>
        <v>0</v>
      </c>
      <c r="AD420" s="350">
        <f>+S420*'10k &amp; MO'!O$3</f>
        <v>838.59299999999996</v>
      </c>
      <c r="AF420" s="192" t="str">
        <f t="shared" si="54"/>
        <v>4762014</v>
      </c>
      <c r="AG420" s="192">
        <f>+IFERROR(VLOOKUP($AF420,'Limited Loss'!$F$5:$P$124,AG$3,FALSE),0)</f>
        <v>0</v>
      </c>
      <c r="AH420" s="193">
        <f>+IFERROR(VLOOKUP($AF420,'Limited Loss'!$F$5:$P$124,AH$3,FALSE),0)</f>
        <v>0</v>
      </c>
      <c r="AI420" s="193">
        <f>+IFERROR(VLOOKUP($AF420,'Limited Loss'!$F$5:$P$124,AI$3,FALSE),0)</f>
        <v>0</v>
      </c>
      <c r="AJ420" s="193">
        <f>+IFERROR(VLOOKUP($AF420,'Limited Loss'!$F$5:$P$124,AJ$3,FALSE),0)</f>
        <v>0</v>
      </c>
      <c r="AK420" s="100">
        <f>+IFERROR(VLOOKUP($AF420,'Limited Loss'!$F$5:$P$124,AK$3,FALSE),0)</f>
        <v>0</v>
      </c>
      <c r="AL420" s="193">
        <f>+IFERROR(VLOOKUP($AF420,'Limited Loss'!$F$5:$P$124,AL$3,FALSE),0)</f>
        <v>0</v>
      </c>
      <c r="AM420" s="193">
        <f>+IFERROR(VLOOKUP($AF420,'Limited Loss'!$F$5:$P$124,AM$3,FALSE),0)</f>
        <v>0</v>
      </c>
      <c r="AN420" s="193">
        <f>+IFERROR(VLOOKUP($AF420,'Limited Loss'!$F$5:$P$124,AN$3,FALSE),0)</f>
        <v>0</v>
      </c>
      <c r="AO420" s="193">
        <f>+IFERROR(VLOOKUP($AF420,'Limited Loss'!$F$5:$P$124,AO$3,FALSE),0)</f>
        <v>0</v>
      </c>
      <c r="AP420" s="100">
        <f>+IFERROR(VLOOKUP($AF420,'Limited Loss'!$F$5:$P$124,AP$3,FALSE),0)</f>
        <v>0</v>
      </c>
      <c r="AQ420" s="353"/>
      <c r="AR420" s="331">
        <f t="shared" si="55"/>
        <v>476</v>
      </c>
      <c r="AS420" s="332">
        <f t="shared" si="55"/>
        <v>2014</v>
      </c>
      <c r="AT420" s="349">
        <f t="shared" si="61"/>
        <v>0</v>
      </c>
      <c r="AU420" s="349">
        <f t="shared" si="61"/>
        <v>0</v>
      </c>
      <c r="AV420" s="349">
        <f t="shared" si="60"/>
        <v>0</v>
      </c>
      <c r="AW420" s="349">
        <f t="shared" si="60"/>
        <v>0</v>
      </c>
      <c r="AX420" s="350">
        <f t="shared" si="60"/>
        <v>0</v>
      </c>
      <c r="AY420" s="349">
        <f t="shared" si="60"/>
        <v>0</v>
      </c>
      <c r="AZ420" s="349">
        <f t="shared" si="60"/>
        <v>0</v>
      </c>
      <c r="BA420" s="349">
        <f t="shared" si="60"/>
        <v>0</v>
      </c>
      <c r="BB420" s="349">
        <f t="shared" si="60"/>
        <v>0</v>
      </c>
      <c r="BC420" s="349">
        <f t="shared" si="60"/>
        <v>0</v>
      </c>
      <c r="BD420" s="350">
        <f t="shared" si="60"/>
        <v>838.59299999999996</v>
      </c>
      <c r="BE420" s="349">
        <f t="shared" si="57"/>
        <v>0</v>
      </c>
      <c r="BF420" s="375">
        <f t="shared" si="58"/>
        <v>0</v>
      </c>
      <c r="BG420" s="334">
        <f t="shared" si="59"/>
        <v>838.59299999999996</v>
      </c>
    </row>
    <row r="421" spans="1:59" x14ac:dyDescent="0.2">
      <c r="A421" s="326" t="str">
        <f t="shared" si="56"/>
        <v>4762015</v>
      </c>
      <c r="B421" s="331">
        <v>476</v>
      </c>
      <c r="C421" s="327">
        <v>2015</v>
      </c>
      <c r="D421" s="353">
        <f>+IFERROR(VLOOKUP($A421,Data_Loss!$A$2:$V$1180,6,FALSE),0)</f>
        <v>0</v>
      </c>
      <c r="E421" s="353">
        <f>+IFERROR(VLOOKUP($A421,Data_Loss!$A$2:$V$1180,7,FALSE),0)</f>
        <v>0</v>
      </c>
      <c r="F421" s="353">
        <f>+IFERROR(VLOOKUP($A421,Data_Loss!$A$2:$V$1180,8,FALSE),0)</f>
        <v>0</v>
      </c>
      <c r="G421" s="353">
        <f>+IFERROR(VLOOKUP($A421,Data_Loss!$A$2:$V$1180,9,FALSE),0)</f>
        <v>0</v>
      </c>
      <c r="H421" s="353">
        <f>+IFERROR(VLOOKUP($A421,Data_Loss!$A$2:$V$1180,10,FALSE),0)</f>
        <v>0</v>
      </c>
      <c r="I421" s="353">
        <f>+IFERROR(VLOOKUP($A421,Data_Loss!$A$2:$V$1300,12,FALSE),0)</f>
        <v>0</v>
      </c>
      <c r="J421" s="353">
        <f>+IFERROR(VLOOKUP($A421,Data_Loss!$A$2:$V$1300,13,FALSE),0)</f>
        <v>0</v>
      </c>
      <c r="K421" s="353">
        <f>+IFERROR(VLOOKUP($A421,Data_Loss!$A$2:$V$1300,14,FALSE),0)</f>
        <v>0</v>
      </c>
      <c r="L421" s="353">
        <f>+IFERROR(VLOOKUP($A421,Data_Loss!$A$2:$V$1300,15,FALSE),0)</f>
        <v>0</v>
      </c>
      <c r="M421" s="353">
        <f>+IFERROR(VLOOKUP($A421,Data_Loss!$A$2:$V$1300,16,FALSE),0)</f>
        <v>0</v>
      </c>
      <c r="N421" s="353">
        <f>+IFERROR(VLOOKUP($A421,Data_Loss!$A$2:$V$1300,17,FALSE),0)</f>
        <v>0</v>
      </c>
      <c r="O421" s="353">
        <f>+IFERROR(VLOOKUP($A421,Data_Loss!$A$2:$V$1300,18,FALSE),0)</f>
        <v>0</v>
      </c>
      <c r="P421" s="353">
        <f>+IFERROR(VLOOKUP($A421,Data_Loss!$A$2:$V$1300,19,FALSE),0)</f>
        <v>0</v>
      </c>
      <c r="Q421" s="353">
        <f>+IFERROR(VLOOKUP($A421,Data_Loss!$A$2:$V$1300,20,FALSE),0)</f>
        <v>0</v>
      </c>
      <c r="R421" s="353">
        <f>+IFERROR(VLOOKUP($A421,Data_Loss!$A$2:$V$1300,21,FALSE),0)</f>
        <v>0</v>
      </c>
      <c r="S421" s="353">
        <f>+IFERROR(VLOOKUP($A421,Data_Loss!$A$2:$V$1300,22,FALSE),0)</f>
        <v>196</v>
      </c>
      <c r="T421" s="191">
        <f>+$I421*'10k &amp; MO'!C$4+$J421*'10k &amp; MO'!C$10+$K421*'10k &amp; MO'!C$16+$L421*'10k &amp; MO'!C$22+$M421*'10k &amp; MO'!C$28</f>
        <v>0</v>
      </c>
      <c r="U421" s="349">
        <f>+$I421*'10k &amp; MO'!D$4+$J421*'10k &amp; MO'!D$10+$K421*'10k &amp; MO'!D$16+$L421*'10k &amp; MO'!D$22+$M421*'10k &amp; MO'!D$28</f>
        <v>0</v>
      </c>
      <c r="V421" s="349">
        <f>+$I421*'10k &amp; MO'!E$4+$J421*'10k &amp; MO'!E$10+$K421*'10k &amp; MO'!E$16+$L421*'10k &amp; MO'!E$22+$M421*'10k &amp; MO'!E$28</f>
        <v>0</v>
      </c>
      <c r="W421" s="349">
        <f>+$I421*'10k &amp; MO'!F$4+$J421*'10k &amp; MO'!F$10+$K421*'10k &amp; MO'!F$16+$L421*'10k &amp; MO'!F$22+$M421*'10k &amp; MO'!F$28</f>
        <v>0</v>
      </c>
      <c r="X421" s="349">
        <f>+$I421*'10k &amp; MO'!G$4+$J421*'10k &amp; MO'!G$10+$K421*'10k &amp; MO'!G$16+$L421*'10k &amp; MO'!G$22+$M421*'10k &amp; MO'!G$28</f>
        <v>0</v>
      </c>
      <c r="Y421" s="349">
        <f>+$N421*'10k &amp; MO'!H$4+$O421*'10k &amp; MO'!H$10+$P421*'10k &amp; MO'!H$16+$Q421*'10k &amp; MO'!H$22+$R421*'10k &amp; MO'!H$28</f>
        <v>0</v>
      </c>
      <c r="Z421" s="349">
        <f>+$N421*'10k &amp; MO'!I$4+$O421*'10k &amp; MO'!I$10+$P421*'10k &amp; MO'!I$16+$Q421*'10k &amp; MO'!I$22+$R421*'10k &amp; MO'!I$28</f>
        <v>0</v>
      </c>
      <c r="AA421" s="349">
        <f>+$N421*'10k &amp; MO'!J$4+$O421*'10k &amp; MO'!J$10+$P421*'10k &amp; MO'!J$16+$Q421*'10k &amp; MO'!J$22+$R421*'10k &amp; MO'!J$28</f>
        <v>0</v>
      </c>
      <c r="AB421" s="349">
        <f>+$N421*'10k &amp; MO'!K$4+$O421*'10k &amp; MO'!K$10+$P421*'10k &amp; MO'!K$16+$Q421*'10k &amp; MO'!K$22+$R421*'10k &amp; MO'!K$28</f>
        <v>0</v>
      </c>
      <c r="AC421" s="349">
        <f>+$N421*'10k &amp; MO'!L$4+$O421*'10k &amp; MO'!L$10+$P421*'10k &amp; MO'!L$16+$Q421*'10k &amp; MO'!L$22+$R421*'10k &amp; MO'!L$28</f>
        <v>0</v>
      </c>
      <c r="AD421" s="350">
        <f>+S421*'10k &amp; MO'!O$4</f>
        <v>237.55199999999999</v>
      </c>
      <c r="AF421" s="192" t="str">
        <f t="shared" si="54"/>
        <v>4762015</v>
      </c>
      <c r="AG421" s="192">
        <f>+IFERROR(VLOOKUP($AF421,'Limited Loss'!$F$5:$P$124,AG$3,FALSE),0)</f>
        <v>0</v>
      </c>
      <c r="AH421" s="193">
        <f>+IFERROR(VLOOKUP($AF421,'Limited Loss'!$F$5:$P$124,AH$3,FALSE),0)</f>
        <v>0</v>
      </c>
      <c r="AI421" s="193">
        <f>+IFERROR(VLOOKUP($AF421,'Limited Loss'!$F$5:$P$124,AI$3,FALSE),0)</f>
        <v>0</v>
      </c>
      <c r="AJ421" s="193">
        <f>+IFERROR(VLOOKUP($AF421,'Limited Loss'!$F$5:$P$124,AJ$3,FALSE),0)</f>
        <v>0</v>
      </c>
      <c r="AK421" s="100">
        <f>+IFERROR(VLOOKUP($AF421,'Limited Loss'!$F$5:$P$124,AK$3,FALSE),0)</f>
        <v>0</v>
      </c>
      <c r="AL421" s="193">
        <f>+IFERROR(VLOOKUP($AF421,'Limited Loss'!$F$5:$P$124,AL$3,FALSE),0)</f>
        <v>0</v>
      </c>
      <c r="AM421" s="193">
        <f>+IFERROR(VLOOKUP($AF421,'Limited Loss'!$F$5:$P$124,AM$3,FALSE),0)</f>
        <v>0</v>
      </c>
      <c r="AN421" s="193">
        <f>+IFERROR(VLOOKUP($AF421,'Limited Loss'!$F$5:$P$124,AN$3,FALSE),0)</f>
        <v>0</v>
      </c>
      <c r="AO421" s="193">
        <f>+IFERROR(VLOOKUP($AF421,'Limited Loss'!$F$5:$P$124,AO$3,FALSE),0)</f>
        <v>0</v>
      </c>
      <c r="AP421" s="100">
        <f>+IFERROR(VLOOKUP($AF421,'Limited Loss'!$F$5:$P$124,AP$3,FALSE),0)</f>
        <v>0</v>
      </c>
      <c r="AQ421" s="353"/>
      <c r="AR421" s="331">
        <f t="shared" si="55"/>
        <v>476</v>
      </c>
      <c r="AS421" s="332">
        <f t="shared" si="55"/>
        <v>2015</v>
      </c>
      <c r="AT421" s="349">
        <f t="shared" si="61"/>
        <v>0</v>
      </c>
      <c r="AU421" s="349">
        <f t="shared" si="61"/>
        <v>0</v>
      </c>
      <c r="AV421" s="349">
        <f t="shared" si="60"/>
        <v>0</v>
      </c>
      <c r="AW421" s="349">
        <f t="shared" si="60"/>
        <v>0</v>
      </c>
      <c r="AX421" s="350">
        <f t="shared" si="60"/>
        <v>0</v>
      </c>
      <c r="AY421" s="349">
        <f t="shared" si="60"/>
        <v>0</v>
      </c>
      <c r="AZ421" s="349">
        <f t="shared" si="60"/>
        <v>0</v>
      </c>
      <c r="BA421" s="349">
        <f t="shared" si="60"/>
        <v>0</v>
      </c>
      <c r="BB421" s="349">
        <f t="shared" si="60"/>
        <v>0</v>
      </c>
      <c r="BC421" s="349">
        <f t="shared" si="60"/>
        <v>0</v>
      </c>
      <c r="BD421" s="350">
        <f t="shared" si="60"/>
        <v>237.55199999999999</v>
      </c>
      <c r="BE421" s="349">
        <f t="shared" si="57"/>
        <v>0</v>
      </c>
      <c r="BF421" s="375">
        <f t="shared" si="58"/>
        <v>0</v>
      </c>
      <c r="BG421" s="334">
        <f t="shared" si="59"/>
        <v>237.55199999999999</v>
      </c>
    </row>
    <row r="422" spans="1:59" x14ac:dyDescent="0.2">
      <c r="A422" s="326" t="str">
        <f t="shared" si="56"/>
        <v>4762016</v>
      </c>
      <c r="B422" s="331">
        <v>476</v>
      </c>
      <c r="C422" s="327">
        <v>2016</v>
      </c>
      <c r="D422" s="353">
        <f>+IFERROR(VLOOKUP($A422,Data_Loss!$A$2:$V$1180,6,FALSE),0)</f>
        <v>0</v>
      </c>
      <c r="E422" s="353">
        <f>+IFERROR(VLOOKUP($A422,Data_Loss!$A$2:$V$1180,7,FALSE),0)</f>
        <v>0</v>
      </c>
      <c r="F422" s="353">
        <f>+IFERROR(VLOOKUP($A422,Data_Loss!$A$2:$V$1180,8,FALSE),0)</f>
        <v>0</v>
      </c>
      <c r="G422" s="353">
        <f>+IFERROR(VLOOKUP($A422,Data_Loss!$A$2:$V$1180,9,FALSE),0)</f>
        <v>0</v>
      </c>
      <c r="H422" s="353">
        <f>+IFERROR(VLOOKUP($A422,Data_Loss!$A$2:$V$1180,10,FALSE),0)</f>
        <v>0</v>
      </c>
      <c r="I422" s="353">
        <f>+IFERROR(VLOOKUP($A422,Data_Loss!$A$2:$V$1300,12,FALSE),0)</f>
        <v>0</v>
      </c>
      <c r="J422" s="353">
        <f>+IFERROR(VLOOKUP($A422,Data_Loss!$A$2:$V$1300,13,FALSE),0)</f>
        <v>0</v>
      </c>
      <c r="K422" s="353">
        <f>+IFERROR(VLOOKUP($A422,Data_Loss!$A$2:$V$1300,14,FALSE),0)</f>
        <v>0</v>
      </c>
      <c r="L422" s="353">
        <f>+IFERROR(VLOOKUP($A422,Data_Loss!$A$2:$V$1300,15,FALSE),0)</f>
        <v>0</v>
      </c>
      <c r="M422" s="353">
        <f>+IFERROR(VLOOKUP($A422,Data_Loss!$A$2:$V$1300,16,FALSE),0)</f>
        <v>0</v>
      </c>
      <c r="N422" s="353">
        <f>+IFERROR(VLOOKUP($A422,Data_Loss!$A$2:$V$1300,17,FALSE),0)</f>
        <v>0</v>
      </c>
      <c r="O422" s="353">
        <f>+IFERROR(VLOOKUP($A422,Data_Loss!$A$2:$V$1300,18,FALSE),0)</f>
        <v>0</v>
      </c>
      <c r="P422" s="353">
        <f>+IFERROR(VLOOKUP($A422,Data_Loss!$A$2:$V$1300,19,FALSE),0)</f>
        <v>0</v>
      </c>
      <c r="Q422" s="353">
        <f>+IFERROR(VLOOKUP($A422,Data_Loss!$A$2:$V$1300,20,FALSE),0)</f>
        <v>0</v>
      </c>
      <c r="R422" s="353">
        <f>+IFERROR(VLOOKUP($A422,Data_Loss!$A$2:$V$1300,21,FALSE),0)</f>
        <v>0</v>
      </c>
      <c r="S422" s="353">
        <f>+IFERROR(VLOOKUP($A422,Data_Loss!$A$2:$V$1300,22,FALSE),0)</f>
        <v>146</v>
      </c>
      <c r="T422" s="191">
        <f>+$I422*'10k &amp; MO'!C$5+$J422*'10k &amp; MO'!C$11+$K422*'10k &amp; MO'!C$17+$L422*'10k &amp; MO'!C$23+$M422*'10k &amp; MO'!C$29</f>
        <v>0</v>
      </c>
      <c r="U422" s="349">
        <f>+$I422*'10k &amp; MO'!D$5+$J422*'10k &amp; MO'!D$11+$K422*'10k &amp; MO'!D$17+$L422*'10k &amp; MO'!D$23+$M422*'10k &amp; MO'!D$29</f>
        <v>0</v>
      </c>
      <c r="V422" s="349">
        <f>+$I422*'10k &amp; MO'!E$5+$J422*'10k &amp; MO'!E$11+$K422*'10k &amp; MO'!E$17+$L422*'10k &amp; MO'!E$23+$M422*'10k &amp; MO'!E$29</f>
        <v>0</v>
      </c>
      <c r="W422" s="349">
        <f>+$I422*'10k &amp; MO'!F$5+$J422*'10k &amp; MO'!F$11+$K422*'10k &amp; MO'!F$17+$L422*'10k &amp; MO'!F$23+$M422*'10k &amp; MO'!F$29</f>
        <v>0</v>
      </c>
      <c r="X422" s="349">
        <f>+$I422*'10k &amp; MO'!G$5+$J422*'10k &amp; MO'!G$11+$K422*'10k &amp; MO'!G$17+$L422*'10k &amp; MO'!G$23+$M422*'10k &amp; MO'!G$29</f>
        <v>0</v>
      </c>
      <c r="Y422" s="349">
        <f>+$N422*'10k &amp; MO'!H$5+$O422*'10k &amp; MO'!H$11+$P422*'10k &amp; MO'!H$17+$Q422*'10k &amp; MO'!H$23+$R422*'10k &amp; MO'!H$29</f>
        <v>0</v>
      </c>
      <c r="Z422" s="349">
        <f>+$N422*'10k &amp; MO'!I$5+$O422*'10k &amp; MO'!I$11+$P422*'10k &amp; MO'!I$17+$Q422*'10k &amp; MO'!I$23+$R422*'10k &amp; MO'!I$29</f>
        <v>0</v>
      </c>
      <c r="AA422" s="349">
        <f>+$N422*'10k &amp; MO'!J$5+$O422*'10k &amp; MO'!J$11+$P422*'10k &amp; MO'!J$17+$Q422*'10k &amp; MO'!J$23+$R422*'10k &amp; MO'!J$29</f>
        <v>0</v>
      </c>
      <c r="AB422" s="349">
        <f>+$N422*'10k &amp; MO'!K$5+$O422*'10k &amp; MO'!K$11+$P422*'10k &amp; MO'!K$17+$Q422*'10k &amp; MO'!K$23+$R422*'10k &amp; MO'!K$29</f>
        <v>0</v>
      </c>
      <c r="AC422" s="349">
        <f>+$N422*'10k &amp; MO'!L$5+$O422*'10k &amp; MO'!L$11+$P422*'10k &amp; MO'!L$17+$Q422*'10k &amp; MO'!L$23+$R422*'10k &amp; MO'!L$29</f>
        <v>0</v>
      </c>
      <c r="AD422" s="350">
        <f>+S422*'10k &amp; MO'!O$5</f>
        <v>196.80800000000002</v>
      </c>
      <c r="AF422" s="192" t="str">
        <f t="shared" si="54"/>
        <v>4762016</v>
      </c>
      <c r="AG422" s="192">
        <f>+IFERROR(VLOOKUP($AF422,'Limited Loss'!$F$5:$P$124,AG$3,FALSE),0)</f>
        <v>0</v>
      </c>
      <c r="AH422" s="193">
        <f>+IFERROR(VLOOKUP($AF422,'Limited Loss'!$F$5:$P$124,AH$3,FALSE),0)</f>
        <v>0</v>
      </c>
      <c r="AI422" s="193">
        <f>+IFERROR(VLOOKUP($AF422,'Limited Loss'!$F$5:$P$124,AI$3,FALSE),0)</f>
        <v>0</v>
      </c>
      <c r="AJ422" s="193">
        <f>+IFERROR(VLOOKUP($AF422,'Limited Loss'!$F$5:$P$124,AJ$3,FALSE),0)</f>
        <v>0</v>
      </c>
      <c r="AK422" s="100">
        <f>+IFERROR(VLOOKUP($AF422,'Limited Loss'!$F$5:$P$124,AK$3,FALSE),0)</f>
        <v>0</v>
      </c>
      <c r="AL422" s="193">
        <f>+IFERROR(VLOOKUP($AF422,'Limited Loss'!$F$5:$P$124,AL$3,FALSE),0)</f>
        <v>0</v>
      </c>
      <c r="AM422" s="193">
        <f>+IFERROR(VLOOKUP($AF422,'Limited Loss'!$F$5:$P$124,AM$3,FALSE),0)</f>
        <v>0</v>
      </c>
      <c r="AN422" s="193">
        <f>+IFERROR(VLOOKUP($AF422,'Limited Loss'!$F$5:$P$124,AN$3,FALSE),0)</f>
        <v>0</v>
      </c>
      <c r="AO422" s="193">
        <f>+IFERROR(VLOOKUP($AF422,'Limited Loss'!$F$5:$P$124,AO$3,FALSE),0)</f>
        <v>0</v>
      </c>
      <c r="AP422" s="100">
        <f>+IFERROR(VLOOKUP($AF422,'Limited Loss'!$F$5:$P$124,AP$3,FALSE),0)</f>
        <v>0</v>
      </c>
      <c r="AQ422" s="353"/>
      <c r="AR422" s="331">
        <f t="shared" si="55"/>
        <v>476</v>
      </c>
      <c r="AS422" s="332">
        <f t="shared" si="55"/>
        <v>2016</v>
      </c>
      <c r="AT422" s="349">
        <f t="shared" si="61"/>
        <v>0</v>
      </c>
      <c r="AU422" s="349">
        <f t="shared" si="61"/>
        <v>0</v>
      </c>
      <c r="AV422" s="349">
        <f t="shared" si="60"/>
        <v>0</v>
      </c>
      <c r="AW422" s="349">
        <f t="shared" si="60"/>
        <v>0</v>
      </c>
      <c r="AX422" s="350">
        <f t="shared" si="60"/>
        <v>0</v>
      </c>
      <c r="AY422" s="349">
        <f t="shared" si="60"/>
        <v>0</v>
      </c>
      <c r="AZ422" s="349">
        <f t="shared" si="60"/>
        <v>0</v>
      </c>
      <c r="BA422" s="349">
        <f t="shared" si="60"/>
        <v>0</v>
      </c>
      <c r="BB422" s="349">
        <f t="shared" si="60"/>
        <v>0</v>
      </c>
      <c r="BC422" s="349">
        <f t="shared" si="60"/>
        <v>0</v>
      </c>
      <c r="BD422" s="350">
        <f t="shared" si="60"/>
        <v>196.80800000000002</v>
      </c>
      <c r="BE422" s="349">
        <f t="shared" si="57"/>
        <v>0</v>
      </c>
      <c r="BF422" s="375">
        <f t="shared" si="58"/>
        <v>0</v>
      </c>
      <c r="BG422" s="334">
        <f t="shared" si="59"/>
        <v>196.80800000000002</v>
      </c>
    </row>
    <row r="423" spans="1:59" x14ac:dyDescent="0.2">
      <c r="A423" s="326" t="str">
        <f t="shared" si="56"/>
        <v>4762017</v>
      </c>
      <c r="B423" s="331">
        <v>476</v>
      </c>
      <c r="C423" s="327">
        <v>2017</v>
      </c>
      <c r="D423" s="353">
        <f>+IFERROR(VLOOKUP($A423,Data_Loss!$A$2:$V$1180,6,FALSE),0)</f>
        <v>0</v>
      </c>
      <c r="E423" s="353">
        <f>+IFERROR(VLOOKUP($A423,Data_Loss!$A$2:$V$1180,7,FALSE),0)</f>
        <v>0</v>
      </c>
      <c r="F423" s="353">
        <f>+IFERROR(VLOOKUP($A423,Data_Loss!$A$2:$V$1180,8,FALSE),0)</f>
        <v>0</v>
      </c>
      <c r="G423" s="353">
        <f>+IFERROR(VLOOKUP($A423,Data_Loss!$A$2:$V$1180,9,FALSE),0)</f>
        <v>0</v>
      </c>
      <c r="H423" s="353">
        <f>+IFERROR(VLOOKUP($A423,Data_Loss!$A$2:$V$1180,10,FALSE),0)</f>
        <v>0</v>
      </c>
      <c r="I423" s="353">
        <f>+IFERROR(VLOOKUP($A423,Data_Loss!$A$2:$V$1300,12,FALSE),0)</f>
        <v>0</v>
      </c>
      <c r="J423" s="353">
        <f>+IFERROR(VLOOKUP($A423,Data_Loss!$A$2:$V$1300,13,FALSE),0)</f>
        <v>0</v>
      </c>
      <c r="K423" s="353">
        <f>+IFERROR(VLOOKUP($A423,Data_Loss!$A$2:$V$1300,14,FALSE),0)</f>
        <v>0</v>
      </c>
      <c r="L423" s="353">
        <f>+IFERROR(VLOOKUP($A423,Data_Loss!$A$2:$V$1300,15,FALSE),0)</f>
        <v>0</v>
      </c>
      <c r="M423" s="353">
        <f>+IFERROR(VLOOKUP($A423,Data_Loss!$A$2:$V$1300,16,FALSE),0)</f>
        <v>0</v>
      </c>
      <c r="N423" s="353">
        <f>+IFERROR(VLOOKUP($A423,Data_Loss!$A$2:$V$1300,17,FALSE),0)</f>
        <v>0</v>
      </c>
      <c r="O423" s="353">
        <f>+IFERROR(VLOOKUP($A423,Data_Loss!$A$2:$V$1300,18,FALSE),0)</f>
        <v>0</v>
      </c>
      <c r="P423" s="353">
        <f>+IFERROR(VLOOKUP($A423,Data_Loss!$A$2:$V$1300,19,FALSE),0)</f>
        <v>0</v>
      </c>
      <c r="Q423" s="353">
        <f>+IFERROR(VLOOKUP($A423,Data_Loss!$A$2:$V$1300,20,FALSE),0)</f>
        <v>0</v>
      </c>
      <c r="R423" s="353">
        <f>+IFERROR(VLOOKUP($A423,Data_Loss!$A$2:$V$1300,21,FALSE),0)</f>
        <v>0</v>
      </c>
      <c r="S423" s="353">
        <f>+IFERROR(VLOOKUP($A423,Data_Loss!$A$2:$V$1300,22,FALSE),0)</f>
        <v>879</v>
      </c>
      <c r="T423" s="191">
        <f>+$I423*'10k &amp; MO'!C$6+$J423*'10k &amp; MO'!C$12+$K423*'10k &amp; MO'!C$18+$L423*'10k &amp; MO'!C$24+$M423*'10k &amp; MO'!C$30</f>
        <v>0</v>
      </c>
      <c r="U423" s="349">
        <f>+$I423*'10k &amp; MO'!D$6+$J423*'10k &amp; MO'!D$12+$K423*'10k &amp; MO'!D$18+$L423*'10k &amp; MO'!D$24+$M423*'10k &amp; MO'!D$30</f>
        <v>0</v>
      </c>
      <c r="V423" s="349">
        <f>+$I423*'10k &amp; MO'!E$6+$J423*'10k &amp; MO'!E$12+$K423*'10k &amp; MO'!E$18+$L423*'10k &amp; MO'!E$24+$M423*'10k &amp; MO'!E$30</f>
        <v>0</v>
      </c>
      <c r="W423" s="349">
        <f>+$I423*'10k &amp; MO'!F$6+$J423*'10k &amp; MO'!F$12+$K423*'10k &amp; MO'!F$18+$L423*'10k &amp; MO'!F$24+$M423*'10k &amp; MO'!F$30</f>
        <v>0</v>
      </c>
      <c r="X423" s="349">
        <f>+$I423*'10k &amp; MO'!G$6+$J423*'10k &amp; MO'!G$12+$K423*'10k &amp; MO'!G$18+$L423*'10k &amp; MO'!G$24+$M423*'10k &amp; MO'!G$30</f>
        <v>0</v>
      </c>
      <c r="Y423" s="349">
        <f>+$N423*'10k &amp; MO'!H$6+$O423*'10k &amp; MO'!H$12+$P423*'10k &amp; MO'!H$18+$Q423*'10k &amp; MO'!H$24+$R423*'10k &amp; MO'!H$30</f>
        <v>0</v>
      </c>
      <c r="Z423" s="349">
        <f>+$N423*'10k &amp; MO'!I$6+$O423*'10k &amp; MO'!I$12+$P423*'10k &amp; MO'!I$18+$Q423*'10k &amp; MO'!I$24+$R423*'10k &amp; MO'!I$30</f>
        <v>0</v>
      </c>
      <c r="AA423" s="349">
        <f>+$N423*'10k &amp; MO'!J$6+$O423*'10k &amp; MO'!J$12+$P423*'10k &amp; MO'!J$18+$Q423*'10k &amp; MO'!J$24+$R423*'10k &amp; MO'!J$30</f>
        <v>0</v>
      </c>
      <c r="AB423" s="349">
        <f>+$N423*'10k &amp; MO'!K$6+$O423*'10k &amp; MO'!K$12+$P423*'10k &amp; MO'!K$18+$Q423*'10k &amp; MO'!K$24+$R423*'10k &amp; MO'!K$30</f>
        <v>0</v>
      </c>
      <c r="AC423" s="349">
        <f>+$N423*'10k &amp; MO'!L$6+$O423*'10k &amp; MO'!L$12+$P423*'10k &amp; MO'!L$18+$Q423*'10k &amp; MO'!L$24+$R423*'10k &amp; MO'!L$30</f>
        <v>0</v>
      </c>
      <c r="AD423" s="350">
        <f>+S423*'10k &amp; MO'!O$6</f>
        <v>1183.134</v>
      </c>
      <c r="AF423" s="192" t="str">
        <f t="shared" si="54"/>
        <v>4762017</v>
      </c>
      <c r="AG423" s="192">
        <f>+IFERROR(VLOOKUP($AF423,'Limited Loss'!$F$5:$P$124,AG$3,FALSE),0)</f>
        <v>0</v>
      </c>
      <c r="AH423" s="193">
        <f>+IFERROR(VLOOKUP($AF423,'Limited Loss'!$F$5:$P$124,AH$3,FALSE),0)</f>
        <v>0</v>
      </c>
      <c r="AI423" s="193">
        <f>+IFERROR(VLOOKUP($AF423,'Limited Loss'!$F$5:$P$124,AI$3,FALSE),0)</f>
        <v>0</v>
      </c>
      <c r="AJ423" s="193">
        <f>+IFERROR(VLOOKUP($AF423,'Limited Loss'!$F$5:$P$124,AJ$3,FALSE),0)</f>
        <v>0</v>
      </c>
      <c r="AK423" s="100">
        <f>+IFERROR(VLOOKUP($AF423,'Limited Loss'!$F$5:$P$124,AK$3,FALSE),0)</f>
        <v>0</v>
      </c>
      <c r="AL423" s="193">
        <f>+IFERROR(VLOOKUP($AF423,'Limited Loss'!$F$5:$P$124,AL$3,FALSE),0)</f>
        <v>0</v>
      </c>
      <c r="AM423" s="193">
        <f>+IFERROR(VLOOKUP($AF423,'Limited Loss'!$F$5:$P$124,AM$3,FALSE),0)</f>
        <v>0</v>
      </c>
      <c r="AN423" s="193">
        <f>+IFERROR(VLOOKUP($AF423,'Limited Loss'!$F$5:$P$124,AN$3,FALSE),0)</f>
        <v>0</v>
      </c>
      <c r="AO423" s="193">
        <f>+IFERROR(VLOOKUP($AF423,'Limited Loss'!$F$5:$P$124,AO$3,FALSE),0)</f>
        <v>0</v>
      </c>
      <c r="AP423" s="100">
        <f>+IFERROR(VLOOKUP($AF423,'Limited Loss'!$F$5:$P$124,AP$3,FALSE),0)</f>
        <v>0</v>
      </c>
      <c r="AQ423" s="353"/>
      <c r="AR423" s="331">
        <f t="shared" si="55"/>
        <v>476</v>
      </c>
      <c r="AS423" s="332">
        <f t="shared" si="55"/>
        <v>2017</v>
      </c>
      <c r="AT423" s="349">
        <f t="shared" si="61"/>
        <v>0</v>
      </c>
      <c r="AU423" s="349">
        <f t="shared" si="61"/>
        <v>0</v>
      </c>
      <c r="AV423" s="349">
        <f t="shared" si="60"/>
        <v>0</v>
      </c>
      <c r="AW423" s="349">
        <f t="shared" si="60"/>
        <v>0</v>
      </c>
      <c r="AX423" s="350">
        <f t="shared" si="60"/>
        <v>0</v>
      </c>
      <c r="AY423" s="349">
        <f t="shared" si="60"/>
        <v>0</v>
      </c>
      <c r="AZ423" s="349">
        <f t="shared" si="60"/>
        <v>0</v>
      </c>
      <c r="BA423" s="349">
        <f t="shared" si="60"/>
        <v>0</v>
      </c>
      <c r="BB423" s="349">
        <f t="shared" si="60"/>
        <v>0</v>
      </c>
      <c r="BC423" s="349">
        <f t="shared" si="60"/>
        <v>0</v>
      </c>
      <c r="BD423" s="350">
        <f t="shared" si="60"/>
        <v>1183.134</v>
      </c>
      <c r="BE423" s="349">
        <f t="shared" si="57"/>
        <v>0</v>
      </c>
      <c r="BF423" s="375">
        <f t="shared" si="58"/>
        <v>0</v>
      </c>
      <c r="BG423" s="334">
        <f t="shared" si="59"/>
        <v>1183.134</v>
      </c>
    </row>
    <row r="424" spans="1:59" x14ac:dyDescent="0.2">
      <c r="A424" s="326" t="str">
        <f t="shared" si="56"/>
        <v>4762018</v>
      </c>
      <c r="B424" s="331">
        <v>476</v>
      </c>
      <c r="C424" s="327">
        <v>2018</v>
      </c>
      <c r="D424" s="353">
        <f>+IFERROR(VLOOKUP($A424,Data_Loss!$A$2:$V$1180,6,FALSE),0)</f>
        <v>0</v>
      </c>
      <c r="E424" s="353">
        <f>+IFERROR(VLOOKUP($A424,Data_Loss!$A$2:$V$1180,7,FALSE),0)</f>
        <v>0</v>
      </c>
      <c r="F424" s="353">
        <f>+IFERROR(VLOOKUP($A424,Data_Loss!$A$2:$V$1180,8,FALSE),0)</f>
        <v>0</v>
      </c>
      <c r="G424" s="353">
        <f>+IFERROR(VLOOKUP($A424,Data_Loss!$A$2:$V$1180,9,FALSE),0)</f>
        <v>0</v>
      </c>
      <c r="H424" s="353">
        <f>+IFERROR(VLOOKUP($A424,Data_Loss!$A$2:$V$1180,10,FALSE),0)</f>
        <v>1</v>
      </c>
      <c r="I424" s="353">
        <f>+IFERROR(VLOOKUP($A424,Data_Loss!$A$2:$V$1300,12,FALSE),0)</f>
        <v>0</v>
      </c>
      <c r="J424" s="353">
        <f>+IFERROR(VLOOKUP($A424,Data_Loss!$A$2:$V$1300,13,FALSE),0)</f>
        <v>0</v>
      </c>
      <c r="K424" s="353">
        <f>+IFERROR(VLOOKUP($A424,Data_Loss!$A$2:$V$1300,14,FALSE),0)</f>
        <v>0</v>
      </c>
      <c r="L424" s="353">
        <f>+IFERROR(VLOOKUP($A424,Data_Loss!$A$2:$V$1300,15,FALSE),0)</f>
        <v>0</v>
      </c>
      <c r="M424" s="353">
        <f>+IFERROR(VLOOKUP($A424,Data_Loss!$A$2:$V$1300,16,FALSE),0)</f>
        <v>373</v>
      </c>
      <c r="N424" s="353">
        <f>+IFERROR(VLOOKUP($A424,Data_Loss!$A$2:$V$1300,17,FALSE),0)</f>
        <v>0</v>
      </c>
      <c r="O424" s="353">
        <f>+IFERROR(VLOOKUP($A424,Data_Loss!$A$2:$V$1300,18,FALSE),0)</f>
        <v>0</v>
      </c>
      <c r="P424" s="353">
        <f>+IFERROR(VLOOKUP($A424,Data_Loss!$A$2:$V$1300,19,FALSE),0)</f>
        <v>0</v>
      </c>
      <c r="Q424" s="353">
        <f>+IFERROR(VLOOKUP($A424,Data_Loss!$A$2:$V$1300,20,FALSE),0)</f>
        <v>0</v>
      </c>
      <c r="R424" s="353">
        <f>+IFERROR(VLOOKUP($A424,Data_Loss!$A$2:$V$1300,21,FALSE),0)</f>
        <v>1204</v>
      </c>
      <c r="S424" s="353">
        <f>+IFERROR(VLOOKUP($A424,Data_Loss!$A$2:$V$1300,22,FALSE),0)</f>
        <v>0</v>
      </c>
      <c r="T424" s="191">
        <f>+$I424*'10k &amp; MO'!C$7+$J424*'10k &amp; MO'!C$13+$K424*'10k &amp; MO'!C$19+$L424*'10k &amp; MO'!C$25+$M424*'10k &amp; MO'!C$31</f>
        <v>0.8206</v>
      </c>
      <c r="U424" s="349">
        <f>+$I424*'10k &amp; MO'!D$7+$J424*'10k &amp; MO'!D$13+$K424*'10k &amp; MO'!D$19+$L424*'10k &amp; MO'!D$25+$M424*'10k &amp; MO'!D$31</f>
        <v>25.438599999999997</v>
      </c>
      <c r="V424" s="349">
        <f>+$I424*'10k &amp; MO'!E$7+$J424*'10k &amp; MO'!E$13+$K424*'10k &amp; MO'!E$19+$L424*'10k &amp; MO'!E$25+$M424*'10k &amp; MO'!E$31</f>
        <v>523.31899999999996</v>
      </c>
      <c r="W424" s="349">
        <f>+$I424*'10k &amp; MO'!F$7+$J424*'10k &amp; MO'!F$13+$K424*'10k &amp; MO'!F$19+$L424*'10k &amp; MO'!F$25+$M424*'10k &amp; MO'!F$31</f>
        <v>197.35429999999999</v>
      </c>
      <c r="X424" s="349">
        <f>+$I424*'10k &amp; MO'!G$7+$J424*'10k &amp; MO'!G$13+$K424*'10k &amp; MO'!G$19+$L424*'10k &amp; MO'!G$25+$M424*'10k &amp; MO'!G$31</f>
        <v>256.92239999999998</v>
      </c>
      <c r="Y424" s="349">
        <f>+$N424*'10k &amp; MO'!H$7+$O424*'10k &amp; MO'!H$13+$P424*'10k &amp; MO'!H$19+$Q424*'10k &amp; MO'!H$25+$R424*'10k &amp; MO'!H$31</f>
        <v>3.4915999999999996</v>
      </c>
      <c r="Z424" s="349">
        <f>+$N424*'10k &amp; MO'!I$7+$O424*'10k &amp; MO'!I$13+$P424*'10k &amp; MO'!I$19+$Q424*'10k &amp; MO'!I$25+$R424*'10k &amp; MO'!I$31</f>
        <v>119.07560000000001</v>
      </c>
      <c r="AA424" s="349">
        <f>+$N424*'10k &amp; MO'!J$7+$O424*'10k &amp; MO'!J$13+$P424*'10k &amp; MO'!J$19+$Q424*'10k &amp; MO'!J$25+$R424*'10k &amp; MO'!J$31</f>
        <v>1224.7088000000001</v>
      </c>
      <c r="AB424" s="349">
        <f>+$N424*'10k &amp; MO'!K$7+$O424*'10k &amp; MO'!K$13+$P424*'10k &amp; MO'!K$19+$Q424*'10k &amp; MO'!K$25+$R424*'10k &amp; MO'!K$31</f>
        <v>647.51119999999992</v>
      </c>
      <c r="AC424" s="349">
        <f>+$N424*'10k &amp; MO'!L$7+$O424*'10k &amp; MO'!L$13+$P424*'10k &amp; MO'!L$19+$Q424*'10k &amp; MO'!L$25+$R424*'10k &amp; MO'!L$31</f>
        <v>1011.8416000000001</v>
      </c>
      <c r="AD424" s="350">
        <f>+S424*'10k &amp; MO'!O$7</f>
        <v>0</v>
      </c>
      <c r="AF424" s="192" t="str">
        <f t="shared" si="54"/>
        <v>4762018</v>
      </c>
      <c r="AG424" s="192">
        <f>+IFERROR(VLOOKUP($AF424,'Limited Loss'!$F$5:$P$124,AG$3,FALSE),0)</f>
        <v>0</v>
      </c>
      <c r="AH424" s="193">
        <f>+IFERROR(VLOOKUP($AF424,'Limited Loss'!$F$5:$P$124,AH$3,FALSE),0)</f>
        <v>0</v>
      </c>
      <c r="AI424" s="193">
        <f>+IFERROR(VLOOKUP($AF424,'Limited Loss'!$F$5:$P$124,AI$3,FALSE),0)</f>
        <v>0</v>
      </c>
      <c r="AJ424" s="193">
        <f>+IFERROR(VLOOKUP($AF424,'Limited Loss'!$F$5:$P$124,AJ$3,FALSE),0)</f>
        <v>0</v>
      </c>
      <c r="AK424" s="100">
        <f>+IFERROR(VLOOKUP($AF424,'Limited Loss'!$F$5:$P$124,AK$3,FALSE),0)</f>
        <v>0</v>
      </c>
      <c r="AL424" s="193">
        <f>+IFERROR(VLOOKUP($AF424,'Limited Loss'!$F$5:$P$124,AL$3,FALSE),0)</f>
        <v>0</v>
      </c>
      <c r="AM424" s="193">
        <f>+IFERROR(VLOOKUP($AF424,'Limited Loss'!$F$5:$P$124,AM$3,FALSE),0)</f>
        <v>0</v>
      </c>
      <c r="AN424" s="193">
        <f>+IFERROR(VLOOKUP($AF424,'Limited Loss'!$F$5:$P$124,AN$3,FALSE),0)</f>
        <v>0</v>
      </c>
      <c r="AO424" s="193">
        <f>+IFERROR(VLOOKUP($AF424,'Limited Loss'!$F$5:$P$124,AO$3,FALSE),0)</f>
        <v>0</v>
      </c>
      <c r="AP424" s="100">
        <f>+IFERROR(VLOOKUP($AF424,'Limited Loss'!$F$5:$P$124,AP$3,FALSE),0)</f>
        <v>0</v>
      </c>
      <c r="AQ424" s="353"/>
      <c r="AR424" s="331">
        <f t="shared" si="55"/>
        <v>476</v>
      </c>
      <c r="AS424" s="332">
        <f t="shared" si="55"/>
        <v>2018</v>
      </c>
      <c r="AT424" s="349">
        <f t="shared" si="61"/>
        <v>0.8206</v>
      </c>
      <c r="AU424" s="349">
        <f t="shared" si="61"/>
        <v>25.438599999999997</v>
      </c>
      <c r="AV424" s="349">
        <f t="shared" si="60"/>
        <v>523.31899999999996</v>
      </c>
      <c r="AW424" s="349">
        <f t="shared" si="60"/>
        <v>197.35429999999999</v>
      </c>
      <c r="AX424" s="350">
        <f t="shared" si="60"/>
        <v>256.92239999999998</v>
      </c>
      <c r="AY424" s="349">
        <f t="shared" si="60"/>
        <v>3.4915999999999996</v>
      </c>
      <c r="AZ424" s="349">
        <f t="shared" si="60"/>
        <v>119.07560000000001</v>
      </c>
      <c r="BA424" s="349">
        <f t="shared" si="60"/>
        <v>1224.7088000000001</v>
      </c>
      <c r="BB424" s="349">
        <f t="shared" si="60"/>
        <v>647.51119999999992</v>
      </c>
      <c r="BC424" s="349">
        <f t="shared" si="60"/>
        <v>1011.8416000000001</v>
      </c>
      <c r="BD424" s="350">
        <f t="shared" si="60"/>
        <v>0</v>
      </c>
      <c r="BE424" s="349">
        <f t="shared" si="57"/>
        <v>1896.8542</v>
      </c>
      <c r="BF424" s="375">
        <f t="shared" si="58"/>
        <v>2113.6295</v>
      </c>
      <c r="BG424" s="334">
        <f t="shared" si="59"/>
        <v>0</v>
      </c>
    </row>
    <row r="425" spans="1:59" x14ac:dyDescent="0.2">
      <c r="A425" s="326" t="str">
        <f t="shared" si="56"/>
        <v>4772014</v>
      </c>
      <c r="B425" s="331">
        <v>477</v>
      </c>
      <c r="C425" s="327">
        <v>2014</v>
      </c>
      <c r="D425" s="353">
        <f>+IFERROR(VLOOKUP($A425,Data_Loss!$A$2:$V$1180,6,FALSE),0)</f>
        <v>0</v>
      </c>
      <c r="E425" s="353">
        <f>+IFERROR(VLOOKUP($A425,Data_Loss!$A$2:$V$1180,7,FALSE),0)</f>
        <v>0</v>
      </c>
      <c r="F425" s="353">
        <f>+IFERROR(VLOOKUP($A425,Data_Loss!$A$2:$V$1180,8,FALSE),0)</f>
        <v>0</v>
      </c>
      <c r="G425" s="353">
        <f>+IFERROR(VLOOKUP($A425,Data_Loss!$A$2:$V$1180,9,FALSE),0)</f>
        <v>0</v>
      </c>
      <c r="H425" s="353">
        <f>+IFERROR(VLOOKUP($A425,Data_Loss!$A$2:$V$1180,10,FALSE),0)</f>
        <v>0</v>
      </c>
      <c r="I425" s="353">
        <f>+IFERROR(VLOOKUP($A425,Data_Loss!$A$2:$V$1300,12,FALSE),0)</f>
        <v>0</v>
      </c>
      <c r="J425" s="353">
        <f>+IFERROR(VLOOKUP($A425,Data_Loss!$A$2:$V$1300,13,FALSE),0)</f>
        <v>0</v>
      </c>
      <c r="K425" s="353">
        <f>+IFERROR(VLOOKUP($A425,Data_Loss!$A$2:$V$1300,14,FALSE),0)</f>
        <v>0</v>
      </c>
      <c r="L425" s="353">
        <f>+IFERROR(VLOOKUP($A425,Data_Loss!$A$2:$V$1300,15,FALSE),0)</f>
        <v>0</v>
      </c>
      <c r="M425" s="353">
        <f>+IFERROR(VLOOKUP($A425,Data_Loss!$A$2:$V$1300,16,FALSE),0)</f>
        <v>0</v>
      </c>
      <c r="N425" s="353">
        <f>+IFERROR(VLOOKUP($A425,Data_Loss!$A$2:$V$1300,17,FALSE),0)</f>
        <v>0</v>
      </c>
      <c r="O425" s="353">
        <f>+IFERROR(VLOOKUP($A425,Data_Loss!$A$2:$V$1300,18,FALSE),0)</f>
        <v>0</v>
      </c>
      <c r="P425" s="353">
        <f>+IFERROR(VLOOKUP($A425,Data_Loss!$A$2:$V$1300,19,FALSE),0)</f>
        <v>0</v>
      </c>
      <c r="Q425" s="353">
        <f>+IFERROR(VLOOKUP($A425,Data_Loss!$A$2:$V$1300,20,FALSE),0)</f>
        <v>0</v>
      </c>
      <c r="R425" s="353">
        <f>+IFERROR(VLOOKUP($A425,Data_Loss!$A$2:$V$1300,21,FALSE),0)</f>
        <v>0</v>
      </c>
      <c r="S425" s="353">
        <f>+IFERROR(VLOOKUP($A425,Data_Loss!$A$2:$V$1300,22,FALSE),0)</f>
        <v>1897</v>
      </c>
      <c r="T425" s="191">
        <f>+$I425*'10k &amp; MO'!C$3+$J425*'10k &amp; MO'!C$9+$K425*'10k &amp; MO'!C$15+$L425*'10k &amp; MO'!C$21+$M425*'10k &amp; MO'!C$27</f>
        <v>0</v>
      </c>
      <c r="U425" s="349">
        <f>+$I425*'10k &amp; MO'!D$3+$J425*'10k &amp; MO'!D$9+$K425*'10k &amp; MO'!D$15+$L425*'10k &amp; MO'!D$21+$M425*'10k &amp; MO'!D$27</f>
        <v>0</v>
      </c>
      <c r="V425" s="349">
        <f>+$I425*'10k &amp; MO'!E$3+$J425*'10k &amp; MO'!E$9+$K425*'10k &amp; MO'!E$15+$L425*'10k &amp; MO'!E$21+$M425*'10k &amp; MO'!E$27</f>
        <v>0</v>
      </c>
      <c r="W425" s="349">
        <f>+$I425*'10k &amp; MO'!F$3+$J425*'10k &amp; MO'!F$9+$K425*'10k &amp; MO'!F$15+$L425*'10k &amp; MO'!F$21+$M425*'10k &amp; MO'!F$27</f>
        <v>0</v>
      </c>
      <c r="X425" s="349">
        <f>+$I425*'10k &amp; MO'!G$3+$J425*'10k &amp; MO'!G$9+$K425*'10k &amp; MO'!G$15+$L425*'10k &amp; MO'!G$21+$M425*'10k &amp; MO'!G$27</f>
        <v>0</v>
      </c>
      <c r="Y425" s="349">
        <f>+$N425*'10k &amp; MO'!H$3+$O425*'10k &amp; MO'!H$9+$P425*'10k &amp; MO'!H$15+$Q425*'10k &amp; MO'!H$21+$R425*'10k &amp; MO'!H$27</f>
        <v>0</v>
      </c>
      <c r="Z425" s="349">
        <f>+$N425*'10k &amp; MO'!I$3+$O425*'10k &amp; MO'!I$9+$P425*'10k &amp; MO'!I$15+$Q425*'10k &amp; MO'!I$21+$R425*'10k &amp; MO'!I$27</f>
        <v>0</v>
      </c>
      <c r="AA425" s="349">
        <f>+$N425*'10k &amp; MO'!J$3+$O425*'10k &amp; MO'!J$9+$P425*'10k &amp; MO'!J$15+$Q425*'10k &amp; MO'!J$21+$R425*'10k &amp; MO'!J$27</f>
        <v>0</v>
      </c>
      <c r="AB425" s="349">
        <f>+$N425*'10k &amp; MO'!K$3+$O425*'10k &amp; MO'!K$9+$P425*'10k &amp; MO'!K$15+$Q425*'10k &amp; MO'!K$21+$R425*'10k &amp; MO'!K$27</f>
        <v>0</v>
      </c>
      <c r="AC425" s="349">
        <f>+$N425*'10k &amp; MO'!L$3+$O425*'10k &amp; MO'!L$9+$P425*'10k &amp; MO'!L$15+$Q425*'10k &amp; MO'!L$21+$R425*'10k &amp; MO'!L$27</f>
        <v>0</v>
      </c>
      <c r="AD425" s="350">
        <f>+S425*'10k &amp; MO'!O$3</f>
        <v>2031.6869999999999</v>
      </c>
      <c r="AF425" s="192" t="str">
        <f t="shared" si="54"/>
        <v>4772014</v>
      </c>
      <c r="AG425" s="192">
        <f>+IFERROR(VLOOKUP($AF425,'Limited Loss'!$F$5:$P$124,AG$3,FALSE),0)</f>
        <v>0</v>
      </c>
      <c r="AH425" s="193">
        <f>+IFERROR(VLOOKUP($AF425,'Limited Loss'!$F$5:$P$124,AH$3,FALSE),0)</f>
        <v>0</v>
      </c>
      <c r="AI425" s="193">
        <f>+IFERROR(VLOOKUP($AF425,'Limited Loss'!$F$5:$P$124,AI$3,FALSE),0)</f>
        <v>0</v>
      </c>
      <c r="AJ425" s="193">
        <f>+IFERROR(VLOOKUP($AF425,'Limited Loss'!$F$5:$P$124,AJ$3,FALSE),0)</f>
        <v>0</v>
      </c>
      <c r="AK425" s="100">
        <f>+IFERROR(VLOOKUP($AF425,'Limited Loss'!$F$5:$P$124,AK$3,FALSE),0)</f>
        <v>0</v>
      </c>
      <c r="AL425" s="193">
        <f>+IFERROR(VLOOKUP($AF425,'Limited Loss'!$F$5:$P$124,AL$3,FALSE),0)</f>
        <v>0</v>
      </c>
      <c r="AM425" s="193">
        <f>+IFERROR(VLOOKUP($AF425,'Limited Loss'!$F$5:$P$124,AM$3,FALSE),0)</f>
        <v>0</v>
      </c>
      <c r="AN425" s="193">
        <f>+IFERROR(VLOOKUP($AF425,'Limited Loss'!$F$5:$P$124,AN$3,FALSE),0)</f>
        <v>0</v>
      </c>
      <c r="AO425" s="193">
        <f>+IFERROR(VLOOKUP($AF425,'Limited Loss'!$F$5:$P$124,AO$3,FALSE),0)</f>
        <v>0</v>
      </c>
      <c r="AP425" s="100">
        <f>+IFERROR(VLOOKUP($AF425,'Limited Loss'!$F$5:$P$124,AP$3,FALSE),0)</f>
        <v>0</v>
      </c>
      <c r="AQ425" s="353"/>
      <c r="AR425" s="331">
        <f t="shared" si="55"/>
        <v>477</v>
      </c>
      <c r="AS425" s="332">
        <f t="shared" si="55"/>
        <v>2014</v>
      </c>
      <c r="AT425" s="349">
        <f t="shared" si="61"/>
        <v>0</v>
      </c>
      <c r="AU425" s="349">
        <f t="shared" si="61"/>
        <v>0</v>
      </c>
      <c r="AV425" s="349">
        <f t="shared" si="60"/>
        <v>0</v>
      </c>
      <c r="AW425" s="349">
        <f t="shared" si="60"/>
        <v>0</v>
      </c>
      <c r="AX425" s="350">
        <f t="shared" si="60"/>
        <v>0</v>
      </c>
      <c r="AY425" s="349">
        <f t="shared" si="60"/>
        <v>0</v>
      </c>
      <c r="AZ425" s="349">
        <f t="shared" si="60"/>
        <v>0</v>
      </c>
      <c r="BA425" s="349">
        <f t="shared" si="60"/>
        <v>0</v>
      </c>
      <c r="BB425" s="349">
        <f t="shared" si="60"/>
        <v>0</v>
      </c>
      <c r="BC425" s="349">
        <f t="shared" si="60"/>
        <v>0</v>
      </c>
      <c r="BD425" s="350">
        <f t="shared" si="60"/>
        <v>2031.6869999999999</v>
      </c>
      <c r="BE425" s="349">
        <f t="shared" si="57"/>
        <v>0</v>
      </c>
      <c r="BF425" s="375">
        <f t="shared" si="58"/>
        <v>0</v>
      </c>
      <c r="BG425" s="334">
        <f t="shared" si="59"/>
        <v>2031.6869999999999</v>
      </c>
    </row>
    <row r="426" spans="1:59" x14ac:dyDescent="0.2">
      <c r="A426" s="326" t="str">
        <f t="shared" si="56"/>
        <v>4772015</v>
      </c>
      <c r="B426" s="331">
        <v>477</v>
      </c>
      <c r="C426" s="327">
        <v>2015</v>
      </c>
      <c r="D426" s="353">
        <f>+IFERROR(VLOOKUP($A426,Data_Loss!$A$2:$V$1180,6,FALSE),0)</f>
        <v>0</v>
      </c>
      <c r="E426" s="353">
        <f>+IFERROR(VLOOKUP($A426,Data_Loss!$A$2:$V$1180,7,FALSE),0)</f>
        <v>0</v>
      </c>
      <c r="F426" s="353">
        <f>+IFERROR(VLOOKUP($A426,Data_Loss!$A$2:$V$1180,8,FALSE),0)</f>
        <v>0</v>
      </c>
      <c r="G426" s="353">
        <f>+IFERROR(VLOOKUP($A426,Data_Loss!$A$2:$V$1180,9,FALSE),0)</f>
        <v>0</v>
      </c>
      <c r="H426" s="353">
        <f>+IFERROR(VLOOKUP($A426,Data_Loss!$A$2:$V$1180,10,FALSE),0)</f>
        <v>0</v>
      </c>
      <c r="I426" s="353">
        <f>+IFERROR(VLOOKUP($A426,Data_Loss!$A$2:$V$1300,12,FALSE),0)</f>
        <v>0</v>
      </c>
      <c r="J426" s="353">
        <f>+IFERROR(VLOOKUP($A426,Data_Loss!$A$2:$V$1300,13,FALSE),0)</f>
        <v>0</v>
      </c>
      <c r="K426" s="353">
        <f>+IFERROR(VLOOKUP($A426,Data_Loss!$A$2:$V$1300,14,FALSE),0)</f>
        <v>0</v>
      </c>
      <c r="L426" s="353">
        <f>+IFERROR(VLOOKUP($A426,Data_Loss!$A$2:$V$1300,15,FALSE),0)</f>
        <v>0</v>
      </c>
      <c r="M426" s="353">
        <f>+IFERROR(VLOOKUP($A426,Data_Loss!$A$2:$V$1300,16,FALSE),0)</f>
        <v>0</v>
      </c>
      <c r="N426" s="353">
        <f>+IFERROR(VLOOKUP($A426,Data_Loss!$A$2:$V$1300,17,FALSE),0)</f>
        <v>0</v>
      </c>
      <c r="O426" s="353">
        <f>+IFERROR(VLOOKUP($A426,Data_Loss!$A$2:$V$1300,18,FALSE),0)</f>
        <v>0</v>
      </c>
      <c r="P426" s="353">
        <f>+IFERROR(VLOOKUP($A426,Data_Loss!$A$2:$V$1300,19,FALSE),0)</f>
        <v>0</v>
      </c>
      <c r="Q426" s="353">
        <f>+IFERROR(VLOOKUP($A426,Data_Loss!$A$2:$V$1300,20,FALSE),0)</f>
        <v>0</v>
      </c>
      <c r="R426" s="353">
        <f>+IFERROR(VLOOKUP($A426,Data_Loss!$A$2:$V$1300,21,FALSE),0)</f>
        <v>0</v>
      </c>
      <c r="S426" s="353">
        <f>+IFERROR(VLOOKUP($A426,Data_Loss!$A$2:$V$1300,22,FALSE),0)</f>
        <v>0</v>
      </c>
      <c r="T426" s="191">
        <f>+$I426*'10k &amp; MO'!C$4+$J426*'10k &amp; MO'!C$10+$K426*'10k &amp; MO'!C$16+$L426*'10k &amp; MO'!C$22+$M426*'10k &amp; MO'!C$28</f>
        <v>0</v>
      </c>
      <c r="U426" s="349">
        <f>+$I426*'10k &amp; MO'!D$4+$J426*'10k &amp; MO'!D$10+$K426*'10k &amp; MO'!D$16+$L426*'10k &amp; MO'!D$22+$M426*'10k &amp; MO'!D$28</f>
        <v>0</v>
      </c>
      <c r="V426" s="349">
        <f>+$I426*'10k &amp; MO'!E$4+$J426*'10k &amp; MO'!E$10+$K426*'10k &amp; MO'!E$16+$L426*'10k &amp; MO'!E$22+$M426*'10k &amp; MO'!E$28</f>
        <v>0</v>
      </c>
      <c r="W426" s="349">
        <f>+$I426*'10k &amp; MO'!F$4+$J426*'10k &amp; MO'!F$10+$K426*'10k &amp; MO'!F$16+$L426*'10k &amp; MO'!F$22+$M426*'10k &amp; MO'!F$28</f>
        <v>0</v>
      </c>
      <c r="X426" s="349">
        <f>+$I426*'10k &amp; MO'!G$4+$J426*'10k &amp; MO'!G$10+$K426*'10k &amp; MO'!G$16+$L426*'10k &amp; MO'!G$22+$M426*'10k &amp; MO'!G$28</f>
        <v>0</v>
      </c>
      <c r="Y426" s="349">
        <f>+$N426*'10k &amp; MO'!H$4+$O426*'10k &amp; MO'!H$10+$P426*'10k &amp; MO'!H$16+$Q426*'10k &amp; MO'!H$22+$R426*'10k &amp; MO'!H$28</f>
        <v>0</v>
      </c>
      <c r="Z426" s="349">
        <f>+$N426*'10k &amp; MO'!I$4+$O426*'10k &amp; MO'!I$10+$P426*'10k &amp; MO'!I$16+$Q426*'10k &amp; MO'!I$22+$R426*'10k &amp; MO'!I$28</f>
        <v>0</v>
      </c>
      <c r="AA426" s="349">
        <f>+$N426*'10k &amp; MO'!J$4+$O426*'10k &amp; MO'!J$10+$P426*'10k &amp; MO'!J$16+$Q426*'10k &amp; MO'!J$22+$R426*'10k &amp; MO'!J$28</f>
        <v>0</v>
      </c>
      <c r="AB426" s="349">
        <f>+$N426*'10k &amp; MO'!K$4+$O426*'10k &amp; MO'!K$10+$P426*'10k &amp; MO'!K$16+$Q426*'10k &amp; MO'!K$22+$R426*'10k &amp; MO'!K$28</f>
        <v>0</v>
      </c>
      <c r="AC426" s="349">
        <f>+$N426*'10k &amp; MO'!L$4+$O426*'10k &amp; MO'!L$10+$P426*'10k &amp; MO'!L$16+$Q426*'10k &amp; MO'!L$22+$R426*'10k &amp; MO'!L$28</f>
        <v>0</v>
      </c>
      <c r="AD426" s="350">
        <f>+S426*'10k &amp; MO'!O$4</f>
        <v>0</v>
      </c>
      <c r="AF426" s="192" t="str">
        <f t="shared" si="54"/>
        <v>4772015</v>
      </c>
      <c r="AG426" s="192">
        <f>+IFERROR(VLOOKUP($AF426,'Limited Loss'!$F$5:$P$124,AG$3,FALSE),0)</f>
        <v>0</v>
      </c>
      <c r="AH426" s="193">
        <f>+IFERROR(VLOOKUP($AF426,'Limited Loss'!$F$5:$P$124,AH$3,FALSE),0)</f>
        <v>0</v>
      </c>
      <c r="AI426" s="193">
        <f>+IFERROR(VLOOKUP($AF426,'Limited Loss'!$F$5:$P$124,AI$3,FALSE),0)</f>
        <v>0</v>
      </c>
      <c r="AJ426" s="193">
        <f>+IFERROR(VLOOKUP($AF426,'Limited Loss'!$F$5:$P$124,AJ$3,FALSE),0)</f>
        <v>0</v>
      </c>
      <c r="AK426" s="100">
        <f>+IFERROR(VLOOKUP($AF426,'Limited Loss'!$F$5:$P$124,AK$3,FALSE),0)</f>
        <v>0</v>
      </c>
      <c r="AL426" s="193">
        <f>+IFERROR(VLOOKUP($AF426,'Limited Loss'!$F$5:$P$124,AL$3,FALSE),0)</f>
        <v>0</v>
      </c>
      <c r="AM426" s="193">
        <f>+IFERROR(VLOOKUP($AF426,'Limited Loss'!$F$5:$P$124,AM$3,FALSE),0)</f>
        <v>0</v>
      </c>
      <c r="AN426" s="193">
        <f>+IFERROR(VLOOKUP($AF426,'Limited Loss'!$F$5:$P$124,AN$3,FALSE),0)</f>
        <v>0</v>
      </c>
      <c r="AO426" s="193">
        <f>+IFERROR(VLOOKUP($AF426,'Limited Loss'!$F$5:$P$124,AO$3,FALSE),0)</f>
        <v>0</v>
      </c>
      <c r="AP426" s="100">
        <f>+IFERROR(VLOOKUP($AF426,'Limited Loss'!$F$5:$P$124,AP$3,FALSE),0)</f>
        <v>0</v>
      </c>
      <c r="AQ426" s="353"/>
      <c r="AR426" s="331">
        <f t="shared" si="55"/>
        <v>477</v>
      </c>
      <c r="AS426" s="332">
        <f t="shared" si="55"/>
        <v>2015</v>
      </c>
      <c r="AT426" s="349">
        <f t="shared" si="61"/>
        <v>0</v>
      </c>
      <c r="AU426" s="349">
        <f t="shared" si="61"/>
        <v>0</v>
      </c>
      <c r="AV426" s="349">
        <f t="shared" si="60"/>
        <v>0</v>
      </c>
      <c r="AW426" s="349">
        <f t="shared" si="60"/>
        <v>0</v>
      </c>
      <c r="AX426" s="350">
        <f t="shared" si="60"/>
        <v>0</v>
      </c>
      <c r="AY426" s="349">
        <f t="shared" si="60"/>
        <v>0</v>
      </c>
      <c r="AZ426" s="349">
        <f t="shared" si="60"/>
        <v>0</v>
      </c>
      <c r="BA426" s="349">
        <f t="shared" si="60"/>
        <v>0</v>
      </c>
      <c r="BB426" s="349">
        <f t="shared" si="60"/>
        <v>0</v>
      </c>
      <c r="BC426" s="349">
        <f t="shared" si="60"/>
        <v>0</v>
      </c>
      <c r="BD426" s="350">
        <f t="shared" si="60"/>
        <v>0</v>
      </c>
      <c r="BE426" s="349">
        <f t="shared" si="57"/>
        <v>0</v>
      </c>
      <c r="BF426" s="375">
        <f t="shared" si="58"/>
        <v>0</v>
      </c>
      <c r="BG426" s="334">
        <f t="shared" si="59"/>
        <v>0</v>
      </c>
    </row>
    <row r="427" spans="1:59" x14ac:dyDescent="0.2">
      <c r="A427" s="326" t="str">
        <f t="shared" si="56"/>
        <v>4772016</v>
      </c>
      <c r="B427" s="331">
        <v>477</v>
      </c>
      <c r="C427" s="327">
        <v>2016</v>
      </c>
      <c r="D427" s="353">
        <f>+IFERROR(VLOOKUP($A427,Data_Loss!$A$2:$V$1180,6,FALSE),0)</f>
        <v>0</v>
      </c>
      <c r="E427" s="353">
        <f>+IFERROR(VLOOKUP($A427,Data_Loss!$A$2:$V$1180,7,FALSE),0)</f>
        <v>0</v>
      </c>
      <c r="F427" s="353">
        <f>+IFERROR(VLOOKUP($A427,Data_Loss!$A$2:$V$1180,8,FALSE),0)</f>
        <v>0</v>
      </c>
      <c r="G427" s="353">
        <f>+IFERROR(VLOOKUP($A427,Data_Loss!$A$2:$V$1180,9,FALSE),0)</f>
        <v>0</v>
      </c>
      <c r="H427" s="353">
        <f>+IFERROR(VLOOKUP($A427,Data_Loss!$A$2:$V$1180,10,FALSE),0)</f>
        <v>0</v>
      </c>
      <c r="I427" s="353">
        <f>+IFERROR(VLOOKUP($A427,Data_Loss!$A$2:$V$1300,12,FALSE),0)</f>
        <v>0</v>
      </c>
      <c r="J427" s="353">
        <f>+IFERROR(VLOOKUP($A427,Data_Loss!$A$2:$V$1300,13,FALSE),0)</f>
        <v>0</v>
      </c>
      <c r="K427" s="353">
        <f>+IFERROR(VLOOKUP($A427,Data_Loss!$A$2:$V$1300,14,FALSE),0)</f>
        <v>0</v>
      </c>
      <c r="L427" s="353">
        <f>+IFERROR(VLOOKUP($A427,Data_Loss!$A$2:$V$1300,15,FALSE),0)</f>
        <v>0</v>
      </c>
      <c r="M427" s="353">
        <f>+IFERROR(VLOOKUP($A427,Data_Loss!$A$2:$V$1300,16,FALSE),0)</f>
        <v>0</v>
      </c>
      <c r="N427" s="353">
        <f>+IFERROR(VLOOKUP($A427,Data_Loss!$A$2:$V$1300,17,FALSE),0)</f>
        <v>0</v>
      </c>
      <c r="O427" s="353">
        <f>+IFERROR(VLOOKUP($A427,Data_Loss!$A$2:$V$1300,18,FALSE),0)</f>
        <v>0</v>
      </c>
      <c r="P427" s="353">
        <f>+IFERROR(VLOOKUP($A427,Data_Loss!$A$2:$V$1300,19,FALSE),0)</f>
        <v>0</v>
      </c>
      <c r="Q427" s="353">
        <f>+IFERROR(VLOOKUP($A427,Data_Loss!$A$2:$V$1300,20,FALSE),0)</f>
        <v>0</v>
      </c>
      <c r="R427" s="353">
        <f>+IFERROR(VLOOKUP($A427,Data_Loss!$A$2:$V$1300,21,FALSE),0)</f>
        <v>0</v>
      </c>
      <c r="S427" s="353">
        <f>+IFERROR(VLOOKUP($A427,Data_Loss!$A$2:$V$1300,22,FALSE),0)</f>
        <v>0</v>
      </c>
      <c r="T427" s="191">
        <f>+$I427*'10k &amp; MO'!C$5+$J427*'10k &amp; MO'!C$11+$K427*'10k &amp; MO'!C$17+$L427*'10k &amp; MO'!C$23+$M427*'10k &amp; MO'!C$29</f>
        <v>0</v>
      </c>
      <c r="U427" s="349">
        <f>+$I427*'10k &amp; MO'!D$5+$J427*'10k &amp; MO'!D$11+$K427*'10k &amp; MO'!D$17+$L427*'10k &amp; MO'!D$23+$M427*'10k &amp; MO'!D$29</f>
        <v>0</v>
      </c>
      <c r="V427" s="349">
        <f>+$I427*'10k &amp; MO'!E$5+$J427*'10k &amp; MO'!E$11+$K427*'10k &amp; MO'!E$17+$L427*'10k &amp; MO'!E$23+$M427*'10k &amp; MO'!E$29</f>
        <v>0</v>
      </c>
      <c r="W427" s="349">
        <f>+$I427*'10k &amp; MO'!F$5+$J427*'10k &amp; MO'!F$11+$K427*'10k &amp; MO'!F$17+$L427*'10k &amp; MO'!F$23+$M427*'10k &amp; MO'!F$29</f>
        <v>0</v>
      </c>
      <c r="X427" s="349">
        <f>+$I427*'10k &amp; MO'!G$5+$J427*'10k &amp; MO'!G$11+$K427*'10k &amp; MO'!G$17+$L427*'10k &amp; MO'!G$23+$M427*'10k &amp; MO'!G$29</f>
        <v>0</v>
      </c>
      <c r="Y427" s="349">
        <f>+$N427*'10k &amp; MO'!H$5+$O427*'10k &amp; MO'!H$11+$P427*'10k &amp; MO'!H$17+$Q427*'10k &amp; MO'!H$23+$R427*'10k &amp; MO'!H$29</f>
        <v>0</v>
      </c>
      <c r="Z427" s="349">
        <f>+$N427*'10k &amp; MO'!I$5+$O427*'10k &amp; MO'!I$11+$P427*'10k &amp; MO'!I$17+$Q427*'10k &amp; MO'!I$23+$R427*'10k &amp; MO'!I$29</f>
        <v>0</v>
      </c>
      <c r="AA427" s="349">
        <f>+$N427*'10k &amp; MO'!J$5+$O427*'10k &amp; MO'!J$11+$P427*'10k &amp; MO'!J$17+$Q427*'10k &amp; MO'!J$23+$R427*'10k &amp; MO'!J$29</f>
        <v>0</v>
      </c>
      <c r="AB427" s="349">
        <f>+$N427*'10k &amp; MO'!K$5+$O427*'10k &amp; MO'!K$11+$P427*'10k &amp; MO'!K$17+$Q427*'10k &amp; MO'!K$23+$R427*'10k &amp; MO'!K$29</f>
        <v>0</v>
      </c>
      <c r="AC427" s="349">
        <f>+$N427*'10k &amp; MO'!L$5+$O427*'10k &amp; MO'!L$11+$P427*'10k &amp; MO'!L$17+$Q427*'10k &amp; MO'!L$23+$R427*'10k &amp; MO'!L$29</f>
        <v>0</v>
      </c>
      <c r="AD427" s="350">
        <f>+S427*'10k &amp; MO'!O$5</f>
        <v>0</v>
      </c>
      <c r="AF427" s="192" t="str">
        <f t="shared" si="54"/>
        <v>4772016</v>
      </c>
      <c r="AG427" s="192">
        <f>+IFERROR(VLOOKUP($AF427,'Limited Loss'!$F$5:$P$124,AG$3,FALSE),0)</f>
        <v>0</v>
      </c>
      <c r="AH427" s="193">
        <f>+IFERROR(VLOOKUP($AF427,'Limited Loss'!$F$5:$P$124,AH$3,FALSE),0)</f>
        <v>0</v>
      </c>
      <c r="AI427" s="193">
        <f>+IFERROR(VLOOKUP($AF427,'Limited Loss'!$F$5:$P$124,AI$3,FALSE),0)</f>
        <v>0</v>
      </c>
      <c r="AJ427" s="193">
        <f>+IFERROR(VLOOKUP($AF427,'Limited Loss'!$F$5:$P$124,AJ$3,FALSE),0)</f>
        <v>0</v>
      </c>
      <c r="AK427" s="100">
        <f>+IFERROR(VLOOKUP($AF427,'Limited Loss'!$F$5:$P$124,AK$3,FALSE),0)</f>
        <v>0</v>
      </c>
      <c r="AL427" s="193">
        <f>+IFERROR(VLOOKUP($AF427,'Limited Loss'!$F$5:$P$124,AL$3,FALSE),0)</f>
        <v>0</v>
      </c>
      <c r="AM427" s="193">
        <f>+IFERROR(VLOOKUP($AF427,'Limited Loss'!$F$5:$P$124,AM$3,FALSE),0)</f>
        <v>0</v>
      </c>
      <c r="AN427" s="193">
        <f>+IFERROR(VLOOKUP($AF427,'Limited Loss'!$F$5:$P$124,AN$3,FALSE),0)</f>
        <v>0</v>
      </c>
      <c r="AO427" s="193">
        <f>+IFERROR(VLOOKUP($AF427,'Limited Loss'!$F$5:$P$124,AO$3,FALSE),0)</f>
        <v>0</v>
      </c>
      <c r="AP427" s="100">
        <f>+IFERROR(VLOOKUP($AF427,'Limited Loss'!$F$5:$P$124,AP$3,FALSE),0)</f>
        <v>0</v>
      </c>
      <c r="AQ427" s="353"/>
      <c r="AR427" s="331">
        <f t="shared" si="55"/>
        <v>477</v>
      </c>
      <c r="AS427" s="332">
        <f t="shared" si="55"/>
        <v>2016</v>
      </c>
      <c r="AT427" s="349">
        <f t="shared" si="61"/>
        <v>0</v>
      </c>
      <c r="AU427" s="349">
        <f t="shared" si="61"/>
        <v>0</v>
      </c>
      <c r="AV427" s="349">
        <f t="shared" si="60"/>
        <v>0</v>
      </c>
      <c r="AW427" s="349">
        <f t="shared" si="60"/>
        <v>0</v>
      </c>
      <c r="AX427" s="350">
        <f t="shared" si="60"/>
        <v>0</v>
      </c>
      <c r="AY427" s="349">
        <f t="shared" si="60"/>
        <v>0</v>
      </c>
      <c r="AZ427" s="349">
        <f t="shared" si="60"/>
        <v>0</v>
      </c>
      <c r="BA427" s="349">
        <f t="shared" si="60"/>
        <v>0</v>
      </c>
      <c r="BB427" s="349">
        <f t="shared" si="60"/>
        <v>0</v>
      </c>
      <c r="BC427" s="349">
        <f t="shared" si="60"/>
        <v>0</v>
      </c>
      <c r="BD427" s="350">
        <f t="shared" si="60"/>
        <v>0</v>
      </c>
      <c r="BE427" s="349">
        <f t="shared" si="57"/>
        <v>0</v>
      </c>
      <c r="BF427" s="375">
        <f t="shared" si="58"/>
        <v>0</v>
      </c>
      <c r="BG427" s="334">
        <f t="shared" si="59"/>
        <v>0</v>
      </c>
    </row>
    <row r="428" spans="1:59" x14ac:dyDescent="0.2">
      <c r="A428" s="326" t="str">
        <f t="shared" si="56"/>
        <v>4772017</v>
      </c>
      <c r="B428" s="331">
        <v>477</v>
      </c>
      <c r="C428" s="327">
        <v>2017</v>
      </c>
      <c r="D428" s="353">
        <f>+IFERROR(VLOOKUP($A428,Data_Loss!$A$2:$V$1180,6,FALSE),0)</f>
        <v>0</v>
      </c>
      <c r="E428" s="353">
        <f>+IFERROR(VLOOKUP($A428,Data_Loss!$A$2:$V$1180,7,FALSE),0)</f>
        <v>0</v>
      </c>
      <c r="F428" s="353">
        <f>+IFERROR(VLOOKUP($A428,Data_Loss!$A$2:$V$1180,8,FALSE),0)</f>
        <v>0</v>
      </c>
      <c r="G428" s="353">
        <f>+IFERROR(VLOOKUP($A428,Data_Loss!$A$2:$V$1180,9,FALSE),0)</f>
        <v>0</v>
      </c>
      <c r="H428" s="353">
        <f>+IFERROR(VLOOKUP($A428,Data_Loss!$A$2:$V$1180,10,FALSE),0)</f>
        <v>0</v>
      </c>
      <c r="I428" s="353">
        <f>+IFERROR(VLOOKUP($A428,Data_Loss!$A$2:$V$1300,12,FALSE),0)</f>
        <v>0</v>
      </c>
      <c r="J428" s="353">
        <f>+IFERROR(VLOOKUP($A428,Data_Loss!$A$2:$V$1300,13,FALSE),0)</f>
        <v>0</v>
      </c>
      <c r="K428" s="353">
        <f>+IFERROR(VLOOKUP($A428,Data_Loss!$A$2:$V$1300,14,FALSE),0)</f>
        <v>0</v>
      </c>
      <c r="L428" s="353">
        <f>+IFERROR(VLOOKUP($A428,Data_Loss!$A$2:$V$1300,15,FALSE),0)</f>
        <v>0</v>
      </c>
      <c r="M428" s="353">
        <f>+IFERROR(VLOOKUP($A428,Data_Loss!$A$2:$V$1300,16,FALSE),0)</f>
        <v>0</v>
      </c>
      <c r="N428" s="353">
        <f>+IFERROR(VLOOKUP($A428,Data_Loss!$A$2:$V$1300,17,FALSE),0)</f>
        <v>0</v>
      </c>
      <c r="O428" s="353">
        <f>+IFERROR(VLOOKUP($A428,Data_Loss!$A$2:$V$1300,18,FALSE),0)</f>
        <v>0</v>
      </c>
      <c r="P428" s="353">
        <f>+IFERROR(VLOOKUP($A428,Data_Loss!$A$2:$V$1300,19,FALSE),0)</f>
        <v>0</v>
      </c>
      <c r="Q428" s="353">
        <f>+IFERROR(VLOOKUP($A428,Data_Loss!$A$2:$V$1300,20,FALSE),0)</f>
        <v>0</v>
      </c>
      <c r="R428" s="353">
        <f>+IFERROR(VLOOKUP($A428,Data_Loss!$A$2:$V$1300,21,FALSE),0)</f>
        <v>0</v>
      </c>
      <c r="S428" s="353">
        <f>+IFERROR(VLOOKUP($A428,Data_Loss!$A$2:$V$1300,22,FALSE),0)</f>
        <v>0</v>
      </c>
      <c r="T428" s="191">
        <f>+$I428*'10k &amp; MO'!C$6+$J428*'10k &amp; MO'!C$12+$K428*'10k &amp; MO'!C$18+$L428*'10k &amp; MO'!C$24+$M428*'10k &amp; MO'!C$30</f>
        <v>0</v>
      </c>
      <c r="U428" s="349">
        <f>+$I428*'10k &amp; MO'!D$6+$J428*'10k &amp; MO'!D$12+$K428*'10k &amp; MO'!D$18+$L428*'10k &amp; MO'!D$24+$M428*'10k &amp; MO'!D$30</f>
        <v>0</v>
      </c>
      <c r="V428" s="349">
        <f>+$I428*'10k &amp; MO'!E$6+$J428*'10k &amp; MO'!E$12+$K428*'10k &amp; MO'!E$18+$L428*'10k &amp; MO'!E$24+$M428*'10k &amp; MO'!E$30</f>
        <v>0</v>
      </c>
      <c r="W428" s="349">
        <f>+$I428*'10k &amp; MO'!F$6+$J428*'10k &amp; MO'!F$12+$K428*'10k &amp; MO'!F$18+$L428*'10k &amp; MO'!F$24+$M428*'10k &amp; MO'!F$30</f>
        <v>0</v>
      </c>
      <c r="X428" s="349">
        <f>+$I428*'10k &amp; MO'!G$6+$J428*'10k &amp; MO'!G$12+$K428*'10k &amp; MO'!G$18+$L428*'10k &amp; MO'!G$24+$M428*'10k &amp; MO'!G$30</f>
        <v>0</v>
      </c>
      <c r="Y428" s="349">
        <f>+$N428*'10k &amp; MO'!H$6+$O428*'10k &amp; MO'!H$12+$P428*'10k &amp; MO'!H$18+$Q428*'10k &amp; MO'!H$24+$R428*'10k &amp; MO'!H$30</f>
        <v>0</v>
      </c>
      <c r="Z428" s="349">
        <f>+$N428*'10k &amp; MO'!I$6+$O428*'10k &amp; MO'!I$12+$P428*'10k &amp; MO'!I$18+$Q428*'10k &amp; MO'!I$24+$R428*'10k &amp; MO'!I$30</f>
        <v>0</v>
      </c>
      <c r="AA428" s="349">
        <f>+$N428*'10k &amp; MO'!J$6+$O428*'10k &amp; MO'!J$12+$P428*'10k &amp; MO'!J$18+$Q428*'10k &amp; MO'!J$24+$R428*'10k &amp; MO'!J$30</f>
        <v>0</v>
      </c>
      <c r="AB428" s="349">
        <f>+$N428*'10k &amp; MO'!K$6+$O428*'10k &amp; MO'!K$12+$P428*'10k &amp; MO'!K$18+$Q428*'10k &amp; MO'!K$24+$R428*'10k &amp; MO'!K$30</f>
        <v>0</v>
      </c>
      <c r="AC428" s="349">
        <f>+$N428*'10k &amp; MO'!L$6+$O428*'10k &amp; MO'!L$12+$P428*'10k &amp; MO'!L$18+$Q428*'10k &amp; MO'!L$24+$R428*'10k &amp; MO'!L$30</f>
        <v>0</v>
      </c>
      <c r="AD428" s="350">
        <f>+S428*'10k &amp; MO'!O$6</f>
        <v>0</v>
      </c>
      <c r="AF428" s="192" t="str">
        <f t="shared" si="54"/>
        <v>4772017</v>
      </c>
      <c r="AG428" s="192">
        <f>+IFERROR(VLOOKUP($AF428,'Limited Loss'!$F$5:$P$124,AG$3,FALSE),0)</f>
        <v>0</v>
      </c>
      <c r="AH428" s="193">
        <f>+IFERROR(VLOOKUP($AF428,'Limited Loss'!$F$5:$P$124,AH$3,FALSE),0)</f>
        <v>0</v>
      </c>
      <c r="AI428" s="193">
        <f>+IFERROR(VLOOKUP($AF428,'Limited Loss'!$F$5:$P$124,AI$3,FALSE),0)</f>
        <v>0</v>
      </c>
      <c r="AJ428" s="193">
        <f>+IFERROR(VLOOKUP($AF428,'Limited Loss'!$F$5:$P$124,AJ$3,FALSE),0)</f>
        <v>0</v>
      </c>
      <c r="AK428" s="100">
        <f>+IFERROR(VLOOKUP($AF428,'Limited Loss'!$F$5:$P$124,AK$3,FALSE),0)</f>
        <v>0</v>
      </c>
      <c r="AL428" s="193">
        <f>+IFERROR(VLOOKUP($AF428,'Limited Loss'!$F$5:$P$124,AL$3,FALSE),0)</f>
        <v>0</v>
      </c>
      <c r="AM428" s="193">
        <f>+IFERROR(VLOOKUP($AF428,'Limited Loss'!$F$5:$P$124,AM$3,FALSE),0)</f>
        <v>0</v>
      </c>
      <c r="AN428" s="193">
        <f>+IFERROR(VLOOKUP($AF428,'Limited Loss'!$F$5:$P$124,AN$3,FALSE),0)</f>
        <v>0</v>
      </c>
      <c r="AO428" s="193">
        <f>+IFERROR(VLOOKUP($AF428,'Limited Loss'!$F$5:$P$124,AO$3,FALSE),0)</f>
        <v>0</v>
      </c>
      <c r="AP428" s="100">
        <f>+IFERROR(VLOOKUP($AF428,'Limited Loss'!$F$5:$P$124,AP$3,FALSE),0)</f>
        <v>0</v>
      </c>
      <c r="AQ428" s="353"/>
      <c r="AR428" s="331">
        <f t="shared" si="55"/>
        <v>477</v>
      </c>
      <c r="AS428" s="332">
        <f t="shared" si="55"/>
        <v>2017</v>
      </c>
      <c r="AT428" s="349">
        <f t="shared" si="61"/>
        <v>0</v>
      </c>
      <c r="AU428" s="349">
        <f t="shared" si="61"/>
        <v>0</v>
      </c>
      <c r="AV428" s="349">
        <f t="shared" si="60"/>
        <v>0</v>
      </c>
      <c r="AW428" s="349">
        <f t="shared" si="60"/>
        <v>0</v>
      </c>
      <c r="AX428" s="350">
        <f t="shared" si="60"/>
        <v>0</v>
      </c>
      <c r="AY428" s="349">
        <f t="shared" ref="AY428:BD470" si="62">+Y428-AL428</f>
        <v>0</v>
      </c>
      <c r="AZ428" s="349">
        <f t="shared" si="62"/>
        <v>0</v>
      </c>
      <c r="BA428" s="349">
        <f t="shared" si="62"/>
        <v>0</v>
      </c>
      <c r="BB428" s="349">
        <f t="shared" si="62"/>
        <v>0</v>
      </c>
      <c r="BC428" s="349">
        <f t="shared" si="62"/>
        <v>0</v>
      </c>
      <c r="BD428" s="350">
        <f t="shared" si="62"/>
        <v>0</v>
      </c>
      <c r="BE428" s="349">
        <f t="shared" si="57"/>
        <v>0</v>
      </c>
      <c r="BF428" s="375">
        <f t="shared" si="58"/>
        <v>0</v>
      </c>
      <c r="BG428" s="334">
        <f t="shared" si="59"/>
        <v>0</v>
      </c>
    </row>
    <row r="429" spans="1:59" x14ac:dyDescent="0.2">
      <c r="A429" s="326" t="str">
        <f t="shared" si="56"/>
        <v>4772018</v>
      </c>
      <c r="B429" s="331">
        <v>477</v>
      </c>
      <c r="C429" s="327">
        <v>2018</v>
      </c>
      <c r="D429" s="353">
        <f>+IFERROR(VLOOKUP($A429,Data_Loss!$A$2:$V$1180,6,FALSE),0)</f>
        <v>0</v>
      </c>
      <c r="E429" s="353">
        <f>+IFERROR(VLOOKUP($A429,Data_Loss!$A$2:$V$1180,7,FALSE),0)</f>
        <v>0</v>
      </c>
      <c r="F429" s="353">
        <f>+IFERROR(VLOOKUP($A429,Data_Loss!$A$2:$V$1180,8,FALSE),0)</f>
        <v>0</v>
      </c>
      <c r="G429" s="353">
        <f>+IFERROR(VLOOKUP($A429,Data_Loss!$A$2:$V$1180,9,FALSE),0)</f>
        <v>0</v>
      </c>
      <c r="H429" s="353">
        <f>+IFERROR(VLOOKUP($A429,Data_Loss!$A$2:$V$1180,10,FALSE),0)</f>
        <v>0</v>
      </c>
      <c r="I429" s="353">
        <f>+IFERROR(VLOOKUP($A429,Data_Loss!$A$2:$V$1300,12,FALSE),0)</f>
        <v>0</v>
      </c>
      <c r="J429" s="353">
        <f>+IFERROR(VLOOKUP($A429,Data_Loss!$A$2:$V$1300,13,FALSE),0)</f>
        <v>0</v>
      </c>
      <c r="K429" s="353">
        <f>+IFERROR(VLOOKUP($A429,Data_Loss!$A$2:$V$1300,14,FALSE),0)</f>
        <v>0</v>
      </c>
      <c r="L429" s="353">
        <f>+IFERROR(VLOOKUP($A429,Data_Loss!$A$2:$V$1300,15,FALSE),0)</f>
        <v>0</v>
      </c>
      <c r="M429" s="353">
        <f>+IFERROR(VLOOKUP($A429,Data_Loss!$A$2:$V$1300,16,FALSE),0)</f>
        <v>0</v>
      </c>
      <c r="N429" s="353">
        <f>+IFERROR(VLOOKUP($A429,Data_Loss!$A$2:$V$1300,17,FALSE),0)</f>
        <v>0</v>
      </c>
      <c r="O429" s="353">
        <f>+IFERROR(VLOOKUP($A429,Data_Loss!$A$2:$V$1300,18,FALSE),0)</f>
        <v>0</v>
      </c>
      <c r="P429" s="353">
        <f>+IFERROR(VLOOKUP($A429,Data_Loss!$A$2:$V$1300,19,FALSE),0)</f>
        <v>0</v>
      </c>
      <c r="Q429" s="353">
        <f>+IFERROR(VLOOKUP($A429,Data_Loss!$A$2:$V$1300,20,FALSE),0)</f>
        <v>0</v>
      </c>
      <c r="R429" s="353">
        <f>+IFERROR(VLOOKUP($A429,Data_Loss!$A$2:$V$1300,21,FALSE),0)</f>
        <v>0</v>
      </c>
      <c r="S429" s="353">
        <f>+IFERROR(VLOOKUP($A429,Data_Loss!$A$2:$V$1300,22,FALSE),0)</f>
        <v>2556</v>
      </c>
      <c r="T429" s="191">
        <f>+$I429*'10k &amp; MO'!C$7+$J429*'10k &amp; MO'!C$13+$K429*'10k &amp; MO'!C$19+$L429*'10k &amp; MO'!C$25+$M429*'10k &amp; MO'!C$31</f>
        <v>0</v>
      </c>
      <c r="U429" s="349">
        <f>+$I429*'10k &amp; MO'!D$7+$J429*'10k &amp; MO'!D$13+$K429*'10k &amp; MO'!D$19+$L429*'10k &amp; MO'!D$25+$M429*'10k &amp; MO'!D$31</f>
        <v>0</v>
      </c>
      <c r="V429" s="349">
        <f>+$I429*'10k &amp; MO'!E$7+$J429*'10k &amp; MO'!E$13+$K429*'10k &amp; MO'!E$19+$L429*'10k &amp; MO'!E$25+$M429*'10k &amp; MO'!E$31</f>
        <v>0</v>
      </c>
      <c r="W429" s="349">
        <f>+$I429*'10k &amp; MO'!F$7+$J429*'10k &amp; MO'!F$13+$K429*'10k &amp; MO'!F$19+$L429*'10k &amp; MO'!F$25+$M429*'10k &amp; MO'!F$31</f>
        <v>0</v>
      </c>
      <c r="X429" s="349">
        <f>+$I429*'10k &amp; MO'!G$7+$J429*'10k &amp; MO'!G$13+$K429*'10k &amp; MO'!G$19+$L429*'10k &amp; MO'!G$25+$M429*'10k &amp; MO'!G$31</f>
        <v>0</v>
      </c>
      <c r="Y429" s="349">
        <f>+$N429*'10k &amp; MO'!H$7+$O429*'10k &amp; MO'!H$13+$P429*'10k &amp; MO'!H$19+$Q429*'10k &amp; MO'!H$25+$R429*'10k &amp; MO'!H$31</f>
        <v>0</v>
      </c>
      <c r="Z429" s="349">
        <f>+$N429*'10k &amp; MO'!I$7+$O429*'10k &amp; MO'!I$13+$P429*'10k &amp; MO'!I$19+$Q429*'10k &amp; MO'!I$25+$R429*'10k &amp; MO'!I$31</f>
        <v>0</v>
      </c>
      <c r="AA429" s="349">
        <f>+$N429*'10k &amp; MO'!J$7+$O429*'10k &amp; MO'!J$13+$P429*'10k &amp; MO'!J$19+$Q429*'10k &amp; MO'!J$25+$R429*'10k &amp; MO'!J$31</f>
        <v>0</v>
      </c>
      <c r="AB429" s="349">
        <f>+$N429*'10k &amp; MO'!K$7+$O429*'10k &amp; MO'!K$13+$P429*'10k &amp; MO'!K$19+$Q429*'10k &amp; MO'!K$25+$R429*'10k &amp; MO'!K$31</f>
        <v>0</v>
      </c>
      <c r="AC429" s="349">
        <f>+$N429*'10k &amp; MO'!L$7+$O429*'10k &amp; MO'!L$13+$P429*'10k &amp; MO'!L$19+$Q429*'10k &amp; MO'!L$25+$R429*'10k &amp; MO'!L$31</f>
        <v>0</v>
      </c>
      <c r="AD429" s="350">
        <f>+S429*'10k &amp; MO'!O$7</f>
        <v>3389.2560000000003</v>
      </c>
      <c r="AF429" s="192" t="str">
        <f t="shared" si="54"/>
        <v>4772018</v>
      </c>
      <c r="AG429" s="192">
        <f>+IFERROR(VLOOKUP($AF429,'Limited Loss'!$F$5:$P$124,AG$3,FALSE),0)</f>
        <v>0</v>
      </c>
      <c r="AH429" s="193">
        <f>+IFERROR(VLOOKUP($AF429,'Limited Loss'!$F$5:$P$124,AH$3,FALSE),0)</f>
        <v>0</v>
      </c>
      <c r="AI429" s="193">
        <f>+IFERROR(VLOOKUP($AF429,'Limited Loss'!$F$5:$P$124,AI$3,FALSE),0)</f>
        <v>0</v>
      </c>
      <c r="AJ429" s="193">
        <f>+IFERROR(VLOOKUP($AF429,'Limited Loss'!$F$5:$P$124,AJ$3,FALSE),0)</f>
        <v>0</v>
      </c>
      <c r="AK429" s="100">
        <f>+IFERROR(VLOOKUP($AF429,'Limited Loss'!$F$5:$P$124,AK$3,FALSE),0)</f>
        <v>0</v>
      </c>
      <c r="AL429" s="193">
        <f>+IFERROR(VLOOKUP($AF429,'Limited Loss'!$F$5:$P$124,AL$3,FALSE),0)</f>
        <v>0</v>
      </c>
      <c r="AM429" s="193">
        <f>+IFERROR(VLOOKUP($AF429,'Limited Loss'!$F$5:$P$124,AM$3,FALSE),0)</f>
        <v>0</v>
      </c>
      <c r="AN429" s="193">
        <f>+IFERROR(VLOOKUP($AF429,'Limited Loss'!$F$5:$P$124,AN$3,FALSE),0)</f>
        <v>0</v>
      </c>
      <c r="AO429" s="193">
        <f>+IFERROR(VLOOKUP($AF429,'Limited Loss'!$F$5:$P$124,AO$3,FALSE),0)</f>
        <v>0</v>
      </c>
      <c r="AP429" s="100">
        <f>+IFERROR(VLOOKUP($AF429,'Limited Loss'!$F$5:$P$124,AP$3,FALSE),0)</f>
        <v>0</v>
      </c>
      <c r="AQ429" s="353"/>
      <c r="AR429" s="331">
        <f t="shared" si="55"/>
        <v>477</v>
      </c>
      <c r="AS429" s="332">
        <f t="shared" si="55"/>
        <v>2018</v>
      </c>
      <c r="AT429" s="349">
        <f t="shared" si="61"/>
        <v>0</v>
      </c>
      <c r="AU429" s="349">
        <f t="shared" si="61"/>
        <v>0</v>
      </c>
      <c r="AV429" s="349">
        <f t="shared" si="61"/>
        <v>0</v>
      </c>
      <c r="AW429" s="349">
        <f t="shared" si="61"/>
        <v>0</v>
      </c>
      <c r="AX429" s="350">
        <f t="shared" si="61"/>
        <v>0</v>
      </c>
      <c r="AY429" s="349">
        <f t="shared" si="62"/>
        <v>0</v>
      </c>
      <c r="AZ429" s="349">
        <f t="shared" si="62"/>
        <v>0</v>
      </c>
      <c r="BA429" s="349">
        <f t="shared" si="62"/>
        <v>0</v>
      </c>
      <c r="BB429" s="349">
        <f t="shared" si="62"/>
        <v>0</v>
      </c>
      <c r="BC429" s="349">
        <f t="shared" si="62"/>
        <v>0</v>
      </c>
      <c r="BD429" s="350">
        <f t="shared" si="62"/>
        <v>3389.2560000000003</v>
      </c>
      <c r="BE429" s="349">
        <f t="shared" si="57"/>
        <v>0</v>
      </c>
      <c r="BF429" s="375">
        <f t="shared" si="58"/>
        <v>0</v>
      </c>
      <c r="BG429" s="334">
        <f t="shared" si="59"/>
        <v>3389.2560000000003</v>
      </c>
    </row>
    <row r="430" spans="1:59" x14ac:dyDescent="0.2">
      <c r="A430" s="326" t="str">
        <f t="shared" si="56"/>
        <v>4832014</v>
      </c>
      <c r="B430" s="331">
        <v>483</v>
      </c>
      <c r="C430" s="327">
        <v>2014</v>
      </c>
      <c r="D430" s="353">
        <f>+IFERROR(VLOOKUP($A430,Data_Loss!$A$2:$V$1180,6,FALSE),0)</f>
        <v>0</v>
      </c>
      <c r="E430" s="353">
        <f>+IFERROR(VLOOKUP($A430,Data_Loss!$A$2:$V$1180,7,FALSE),0)</f>
        <v>0</v>
      </c>
      <c r="F430" s="353">
        <f>+IFERROR(VLOOKUP($A430,Data_Loss!$A$2:$V$1180,8,FALSE),0)</f>
        <v>0</v>
      </c>
      <c r="G430" s="353">
        <f>+IFERROR(VLOOKUP($A430,Data_Loss!$A$2:$V$1180,9,FALSE),0)</f>
        <v>0</v>
      </c>
      <c r="H430" s="353">
        <f>+IFERROR(VLOOKUP($A430,Data_Loss!$A$2:$V$1180,10,FALSE),0)</f>
        <v>0</v>
      </c>
      <c r="I430" s="353">
        <f>+IFERROR(VLOOKUP($A430,Data_Loss!$A$2:$V$1300,12,FALSE),0)</f>
        <v>0</v>
      </c>
      <c r="J430" s="353">
        <f>+IFERROR(VLOOKUP($A430,Data_Loss!$A$2:$V$1300,13,FALSE),0)</f>
        <v>0</v>
      </c>
      <c r="K430" s="353">
        <f>+IFERROR(VLOOKUP($A430,Data_Loss!$A$2:$V$1300,14,FALSE),0)</f>
        <v>0</v>
      </c>
      <c r="L430" s="353">
        <f>+IFERROR(VLOOKUP($A430,Data_Loss!$A$2:$V$1300,15,FALSE),0)</f>
        <v>0</v>
      </c>
      <c r="M430" s="353">
        <f>+IFERROR(VLOOKUP($A430,Data_Loss!$A$2:$V$1300,16,FALSE),0)</f>
        <v>0</v>
      </c>
      <c r="N430" s="353">
        <f>+IFERROR(VLOOKUP($A430,Data_Loss!$A$2:$V$1300,17,FALSE),0)</f>
        <v>0</v>
      </c>
      <c r="O430" s="353">
        <f>+IFERROR(VLOOKUP($A430,Data_Loss!$A$2:$V$1300,18,FALSE),0)</f>
        <v>0</v>
      </c>
      <c r="P430" s="353">
        <f>+IFERROR(VLOOKUP($A430,Data_Loss!$A$2:$V$1300,19,FALSE),0)</f>
        <v>0</v>
      </c>
      <c r="Q430" s="353">
        <f>+IFERROR(VLOOKUP($A430,Data_Loss!$A$2:$V$1300,20,FALSE),0)</f>
        <v>0</v>
      </c>
      <c r="R430" s="353">
        <f>+IFERROR(VLOOKUP($A430,Data_Loss!$A$2:$V$1300,21,FALSE),0)</f>
        <v>0</v>
      </c>
      <c r="S430" s="353">
        <f>+IFERROR(VLOOKUP($A430,Data_Loss!$A$2:$V$1300,22,FALSE),0)</f>
        <v>0</v>
      </c>
      <c r="T430" s="191">
        <f>+$I430*'10k &amp; MO'!C$3+$J430*'10k &amp; MO'!C$9+$K430*'10k &amp; MO'!C$15+$L430*'10k &amp; MO'!C$21+$M430*'10k &amp; MO'!C$27</f>
        <v>0</v>
      </c>
      <c r="U430" s="349">
        <f>+$I430*'10k &amp; MO'!D$3+$J430*'10k &amp; MO'!D$9+$K430*'10k &amp; MO'!D$15+$L430*'10k &amp; MO'!D$21+$M430*'10k &amp; MO'!D$27</f>
        <v>0</v>
      </c>
      <c r="V430" s="349">
        <f>+$I430*'10k &amp; MO'!E$3+$J430*'10k &amp; MO'!E$9+$K430*'10k &amp; MO'!E$15+$L430*'10k &amp; MO'!E$21+$M430*'10k &amp; MO'!E$27</f>
        <v>0</v>
      </c>
      <c r="W430" s="349">
        <f>+$I430*'10k &amp; MO'!F$3+$J430*'10k &amp; MO'!F$9+$K430*'10k &amp; MO'!F$15+$L430*'10k &amp; MO'!F$21+$M430*'10k &amp; MO'!F$27</f>
        <v>0</v>
      </c>
      <c r="X430" s="349">
        <f>+$I430*'10k &amp; MO'!G$3+$J430*'10k &amp; MO'!G$9+$K430*'10k &amp; MO'!G$15+$L430*'10k &amp; MO'!G$21+$M430*'10k &amp; MO'!G$27</f>
        <v>0</v>
      </c>
      <c r="Y430" s="349">
        <f>+$N430*'10k &amp; MO'!H$3+$O430*'10k &amp; MO'!H$9+$P430*'10k &amp; MO'!H$15+$Q430*'10k &amp; MO'!H$21+$R430*'10k &amp; MO'!H$27</f>
        <v>0</v>
      </c>
      <c r="Z430" s="349">
        <f>+$N430*'10k &amp; MO'!I$3+$O430*'10k &amp; MO'!I$9+$P430*'10k &amp; MO'!I$15+$Q430*'10k &amp; MO'!I$21+$R430*'10k &amp; MO'!I$27</f>
        <v>0</v>
      </c>
      <c r="AA430" s="349">
        <f>+$N430*'10k &amp; MO'!J$3+$O430*'10k &amp; MO'!J$9+$P430*'10k &amp; MO'!J$15+$Q430*'10k &amp; MO'!J$21+$R430*'10k &amp; MO'!J$27</f>
        <v>0</v>
      </c>
      <c r="AB430" s="349">
        <f>+$N430*'10k &amp; MO'!K$3+$O430*'10k &amp; MO'!K$9+$P430*'10k &amp; MO'!K$15+$Q430*'10k &amp; MO'!K$21+$R430*'10k &amp; MO'!K$27</f>
        <v>0</v>
      </c>
      <c r="AC430" s="349">
        <f>+$N430*'10k &amp; MO'!L$3+$O430*'10k &amp; MO'!L$9+$P430*'10k &amp; MO'!L$15+$Q430*'10k &amp; MO'!L$21+$R430*'10k &amp; MO'!L$27</f>
        <v>0</v>
      </c>
      <c r="AD430" s="350">
        <f>+S430*'10k &amp; MO'!O$3</f>
        <v>0</v>
      </c>
      <c r="AF430" s="192" t="str">
        <f t="shared" si="54"/>
        <v>4832014</v>
      </c>
      <c r="AG430" s="192">
        <f>+IFERROR(VLOOKUP($AF430,'Limited Loss'!$F$5:$P$124,AG$3,FALSE),0)</f>
        <v>0</v>
      </c>
      <c r="AH430" s="193">
        <f>+IFERROR(VLOOKUP($AF430,'Limited Loss'!$F$5:$P$124,AH$3,FALSE),0)</f>
        <v>0</v>
      </c>
      <c r="AI430" s="193">
        <f>+IFERROR(VLOOKUP($AF430,'Limited Loss'!$F$5:$P$124,AI$3,FALSE),0)</f>
        <v>0</v>
      </c>
      <c r="AJ430" s="193">
        <f>+IFERROR(VLOOKUP($AF430,'Limited Loss'!$F$5:$P$124,AJ$3,FALSE),0)</f>
        <v>0</v>
      </c>
      <c r="AK430" s="100">
        <f>+IFERROR(VLOOKUP($AF430,'Limited Loss'!$F$5:$P$124,AK$3,FALSE),0)</f>
        <v>0</v>
      </c>
      <c r="AL430" s="193">
        <f>+IFERROR(VLOOKUP($AF430,'Limited Loss'!$F$5:$P$124,AL$3,FALSE),0)</f>
        <v>0</v>
      </c>
      <c r="AM430" s="193">
        <f>+IFERROR(VLOOKUP($AF430,'Limited Loss'!$F$5:$P$124,AM$3,FALSE),0)</f>
        <v>0</v>
      </c>
      <c r="AN430" s="193">
        <f>+IFERROR(VLOOKUP($AF430,'Limited Loss'!$F$5:$P$124,AN$3,FALSE),0)</f>
        <v>0</v>
      </c>
      <c r="AO430" s="193">
        <f>+IFERROR(VLOOKUP($AF430,'Limited Loss'!$F$5:$P$124,AO$3,FALSE),0)</f>
        <v>0</v>
      </c>
      <c r="AP430" s="100">
        <f>+IFERROR(VLOOKUP($AF430,'Limited Loss'!$F$5:$P$124,AP$3,FALSE),0)</f>
        <v>0</v>
      </c>
      <c r="AQ430" s="353"/>
      <c r="AR430" s="331">
        <f t="shared" si="55"/>
        <v>483</v>
      </c>
      <c r="AS430" s="332">
        <f t="shared" si="55"/>
        <v>2014</v>
      </c>
      <c r="AT430" s="349">
        <f t="shared" si="61"/>
        <v>0</v>
      </c>
      <c r="AU430" s="349">
        <f t="shared" si="61"/>
        <v>0</v>
      </c>
      <c r="AV430" s="349">
        <f t="shared" si="61"/>
        <v>0</v>
      </c>
      <c r="AW430" s="349">
        <f t="shared" si="61"/>
        <v>0</v>
      </c>
      <c r="AX430" s="350">
        <f t="shared" si="61"/>
        <v>0</v>
      </c>
      <c r="AY430" s="349">
        <f t="shared" si="62"/>
        <v>0</v>
      </c>
      <c r="AZ430" s="349">
        <f t="shared" si="62"/>
        <v>0</v>
      </c>
      <c r="BA430" s="349">
        <f t="shared" si="62"/>
        <v>0</v>
      </c>
      <c r="BB430" s="349">
        <f t="shared" si="62"/>
        <v>0</v>
      </c>
      <c r="BC430" s="349">
        <f t="shared" si="62"/>
        <v>0</v>
      </c>
      <c r="BD430" s="350">
        <f t="shared" si="62"/>
        <v>0</v>
      </c>
      <c r="BE430" s="349">
        <f t="shared" si="57"/>
        <v>0</v>
      </c>
      <c r="BF430" s="375">
        <f t="shared" si="58"/>
        <v>0</v>
      </c>
      <c r="BG430" s="334">
        <f t="shared" si="59"/>
        <v>0</v>
      </c>
    </row>
    <row r="431" spans="1:59" x14ac:dyDescent="0.2">
      <c r="A431" s="326" t="str">
        <f t="shared" si="56"/>
        <v>4832015</v>
      </c>
      <c r="B431" s="331">
        <v>483</v>
      </c>
      <c r="C431" s="327">
        <v>2015</v>
      </c>
      <c r="D431" s="353">
        <f>+IFERROR(VLOOKUP($A431,Data_Loss!$A$2:$V$1180,6,FALSE),0)</f>
        <v>0</v>
      </c>
      <c r="E431" s="353">
        <f>+IFERROR(VLOOKUP($A431,Data_Loss!$A$2:$V$1180,7,FALSE),0)</f>
        <v>0</v>
      </c>
      <c r="F431" s="353">
        <f>+IFERROR(VLOOKUP($A431,Data_Loss!$A$2:$V$1180,8,FALSE),0)</f>
        <v>0</v>
      </c>
      <c r="G431" s="353">
        <f>+IFERROR(VLOOKUP($A431,Data_Loss!$A$2:$V$1180,9,FALSE),0)</f>
        <v>0</v>
      </c>
      <c r="H431" s="353">
        <f>+IFERROR(VLOOKUP($A431,Data_Loss!$A$2:$V$1180,10,FALSE),0)</f>
        <v>0</v>
      </c>
      <c r="I431" s="353">
        <f>+IFERROR(VLOOKUP($A431,Data_Loss!$A$2:$V$1300,12,FALSE),0)</f>
        <v>0</v>
      </c>
      <c r="J431" s="353">
        <f>+IFERROR(VLOOKUP($A431,Data_Loss!$A$2:$V$1300,13,FALSE),0)</f>
        <v>0</v>
      </c>
      <c r="K431" s="353">
        <f>+IFERROR(VLOOKUP($A431,Data_Loss!$A$2:$V$1300,14,FALSE),0)</f>
        <v>0</v>
      </c>
      <c r="L431" s="353">
        <f>+IFERROR(VLOOKUP($A431,Data_Loss!$A$2:$V$1300,15,FALSE),0)</f>
        <v>0</v>
      </c>
      <c r="M431" s="353">
        <f>+IFERROR(VLOOKUP($A431,Data_Loss!$A$2:$V$1300,16,FALSE),0)</f>
        <v>0</v>
      </c>
      <c r="N431" s="353">
        <f>+IFERROR(VLOOKUP($A431,Data_Loss!$A$2:$V$1300,17,FALSE),0)</f>
        <v>0</v>
      </c>
      <c r="O431" s="353">
        <f>+IFERROR(VLOOKUP($A431,Data_Loss!$A$2:$V$1300,18,FALSE),0)</f>
        <v>0</v>
      </c>
      <c r="P431" s="353">
        <f>+IFERROR(VLOOKUP($A431,Data_Loss!$A$2:$V$1300,19,FALSE),0)</f>
        <v>0</v>
      </c>
      <c r="Q431" s="353">
        <f>+IFERROR(VLOOKUP($A431,Data_Loss!$A$2:$V$1300,20,FALSE),0)</f>
        <v>0</v>
      </c>
      <c r="R431" s="353">
        <f>+IFERROR(VLOOKUP($A431,Data_Loss!$A$2:$V$1300,21,FALSE),0)</f>
        <v>0</v>
      </c>
      <c r="S431" s="353">
        <f>+IFERROR(VLOOKUP($A431,Data_Loss!$A$2:$V$1300,22,FALSE),0)</f>
        <v>0</v>
      </c>
      <c r="T431" s="191">
        <f>+$I431*'10k &amp; MO'!C$4+$J431*'10k &amp; MO'!C$10+$K431*'10k &amp; MO'!C$16+$L431*'10k &amp; MO'!C$22+$M431*'10k &amp; MO'!C$28</f>
        <v>0</v>
      </c>
      <c r="U431" s="349">
        <f>+$I431*'10k &amp; MO'!D$4+$J431*'10k &amp; MO'!D$10+$K431*'10k &amp; MO'!D$16+$L431*'10k &amp; MO'!D$22+$M431*'10k &amp; MO'!D$28</f>
        <v>0</v>
      </c>
      <c r="V431" s="349">
        <f>+$I431*'10k &amp; MO'!E$4+$J431*'10k &amp; MO'!E$10+$K431*'10k &amp; MO'!E$16+$L431*'10k &amp; MO'!E$22+$M431*'10k &amp; MO'!E$28</f>
        <v>0</v>
      </c>
      <c r="W431" s="349">
        <f>+$I431*'10k &amp; MO'!F$4+$J431*'10k &amp; MO'!F$10+$K431*'10k &amp; MO'!F$16+$L431*'10k &amp; MO'!F$22+$M431*'10k &amp; MO'!F$28</f>
        <v>0</v>
      </c>
      <c r="X431" s="349">
        <f>+$I431*'10k &amp; MO'!G$4+$J431*'10k &amp; MO'!G$10+$K431*'10k &amp; MO'!G$16+$L431*'10k &amp; MO'!G$22+$M431*'10k &amp; MO'!G$28</f>
        <v>0</v>
      </c>
      <c r="Y431" s="349">
        <f>+$N431*'10k &amp; MO'!H$4+$O431*'10k &amp; MO'!H$10+$P431*'10k &amp; MO'!H$16+$Q431*'10k &amp; MO'!H$22+$R431*'10k &amp; MO'!H$28</f>
        <v>0</v>
      </c>
      <c r="Z431" s="349">
        <f>+$N431*'10k &amp; MO'!I$4+$O431*'10k &amp; MO'!I$10+$P431*'10k &amp; MO'!I$16+$Q431*'10k &amp; MO'!I$22+$R431*'10k &amp; MO'!I$28</f>
        <v>0</v>
      </c>
      <c r="AA431" s="349">
        <f>+$N431*'10k &amp; MO'!J$4+$O431*'10k &amp; MO'!J$10+$P431*'10k &amp; MO'!J$16+$Q431*'10k &amp; MO'!J$22+$R431*'10k &amp; MO'!J$28</f>
        <v>0</v>
      </c>
      <c r="AB431" s="349">
        <f>+$N431*'10k &amp; MO'!K$4+$O431*'10k &amp; MO'!K$10+$P431*'10k &amp; MO'!K$16+$Q431*'10k &amp; MO'!K$22+$R431*'10k &amp; MO'!K$28</f>
        <v>0</v>
      </c>
      <c r="AC431" s="349">
        <f>+$N431*'10k &amp; MO'!L$4+$O431*'10k &amp; MO'!L$10+$P431*'10k &amp; MO'!L$16+$Q431*'10k &amp; MO'!L$22+$R431*'10k &amp; MO'!L$28</f>
        <v>0</v>
      </c>
      <c r="AD431" s="350">
        <f>+S431*'10k &amp; MO'!O$4</f>
        <v>0</v>
      </c>
      <c r="AF431" s="192" t="str">
        <f t="shared" si="54"/>
        <v>4832015</v>
      </c>
      <c r="AG431" s="192">
        <f>+IFERROR(VLOOKUP($AF431,'Limited Loss'!$F$5:$P$124,AG$3,FALSE),0)</f>
        <v>0</v>
      </c>
      <c r="AH431" s="193">
        <f>+IFERROR(VLOOKUP($AF431,'Limited Loss'!$F$5:$P$124,AH$3,FALSE),0)</f>
        <v>0</v>
      </c>
      <c r="AI431" s="193">
        <f>+IFERROR(VLOOKUP($AF431,'Limited Loss'!$F$5:$P$124,AI$3,FALSE),0)</f>
        <v>0</v>
      </c>
      <c r="AJ431" s="193">
        <f>+IFERROR(VLOOKUP($AF431,'Limited Loss'!$F$5:$P$124,AJ$3,FALSE),0)</f>
        <v>0</v>
      </c>
      <c r="AK431" s="100">
        <f>+IFERROR(VLOOKUP($AF431,'Limited Loss'!$F$5:$P$124,AK$3,FALSE),0)</f>
        <v>0</v>
      </c>
      <c r="AL431" s="193">
        <f>+IFERROR(VLOOKUP($AF431,'Limited Loss'!$F$5:$P$124,AL$3,FALSE),0)</f>
        <v>0</v>
      </c>
      <c r="AM431" s="193">
        <f>+IFERROR(VLOOKUP($AF431,'Limited Loss'!$F$5:$P$124,AM$3,FALSE),0)</f>
        <v>0</v>
      </c>
      <c r="AN431" s="193">
        <f>+IFERROR(VLOOKUP($AF431,'Limited Loss'!$F$5:$P$124,AN$3,FALSE),0)</f>
        <v>0</v>
      </c>
      <c r="AO431" s="193">
        <f>+IFERROR(VLOOKUP($AF431,'Limited Loss'!$F$5:$P$124,AO$3,FALSE),0)</f>
        <v>0</v>
      </c>
      <c r="AP431" s="100">
        <f>+IFERROR(VLOOKUP($AF431,'Limited Loss'!$F$5:$P$124,AP$3,FALSE),0)</f>
        <v>0</v>
      </c>
      <c r="AQ431" s="353"/>
      <c r="AR431" s="331">
        <f t="shared" si="55"/>
        <v>483</v>
      </c>
      <c r="AS431" s="332">
        <f t="shared" si="55"/>
        <v>2015</v>
      </c>
      <c r="AT431" s="349">
        <f t="shared" si="61"/>
        <v>0</v>
      </c>
      <c r="AU431" s="349">
        <f t="shared" si="61"/>
        <v>0</v>
      </c>
      <c r="AV431" s="349">
        <f t="shared" si="61"/>
        <v>0</v>
      </c>
      <c r="AW431" s="349">
        <f t="shared" si="61"/>
        <v>0</v>
      </c>
      <c r="AX431" s="350">
        <f t="shared" si="61"/>
        <v>0</v>
      </c>
      <c r="AY431" s="349">
        <f t="shared" si="62"/>
        <v>0</v>
      </c>
      <c r="AZ431" s="349">
        <f t="shared" si="62"/>
        <v>0</v>
      </c>
      <c r="BA431" s="349">
        <f t="shared" si="62"/>
        <v>0</v>
      </c>
      <c r="BB431" s="349">
        <f t="shared" si="62"/>
        <v>0</v>
      </c>
      <c r="BC431" s="349">
        <f t="shared" si="62"/>
        <v>0</v>
      </c>
      <c r="BD431" s="350">
        <f t="shared" si="62"/>
        <v>0</v>
      </c>
      <c r="BE431" s="349">
        <f t="shared" si="57"/>
        <v>0</v>
      </c>
      <c r="BF431" s="375">
        <f t="shared" si="58"/>
        <v>0</v>
      </c>
      <c r="BG431" s="334">
        <f t="shared" si="59"/>
        <v>0</v>
      </c>
    </row>
    <row r="432" spans="1:59" x14ac:dyDescent="0.2">
      <c r="A432" s="326" t="str">
        <f t="shared" si="56"/>
        <v>4832016</v>
      </c>
      <c r="B432" s="331">
        <v>483</v>
      </c>
      <c r="C432" s="327">
        <v>2016</v>
      </c>
      <c r="D432" s="353">
        <f>+IFERROR(VLOOKUP($A432,Data_Loss!$A$2:$V$1180,6,FALSE),0)</f>
        <v>0</v>
      </c>
      <c r="E432" s="353">
        <f>+IFERROR(VLOOKUP($A432,Data_Loss!$A$2:$V$1180,7,FALSE),0)</f>
        <v>0</v>
      </c>
      <c r="F432" s="353">
        <f>+IFERROR(VLOOKUP($A432,Data_Loss!$A$2:$V$1180,8,FALSE),0)</f>
        <v>0</v>
      </c>
      <c r="G432" s="353">
        <f>+IFERROR(VLOOKUP($A432,Data_Loss!$A$2:$V$1180,9,FALSE),0)</f>
        <v>0</v>
      </c>
      <c r="H432" s="353">
        <f>+IFERROR(VLOOKUP($A432,Data_Loss!$A$2:$V$1180,10,FALSE),0)</f>
        <v>0</v>
      </c>
      <c r="I432" s="353">
        <f>+IFERROR(VLOOKUP($A432,Data_Loss!$A$2:$V$1300,12,FALSE),0)</f>
        <v>0</v>
      </c>
      <c r="J432" s="353">
        <f>+IFERROR(VLOOKUP($A432,Data_Loss!$A$2:$V$1300,13,FALSE),0)</f>
        <v>0</v>
      </c>
      <c r="K432" s="353">
        <f>+IFERROR(VLOOKUP($A432,Data_Loss!$A$2:$V$1300,14,FALSE),0)</f>
        <v>0</v>
      </c>
      <c r="L432" s="353">
        <f>+IFERROR(VLOOKUP($A432,Data_Loss!$A$2:$V$1300,15,FALSE),0)</f>
        <v>0</v>
      </c>
      <c r="M432" s="353">
        <f>+IFERROR(VLOOKUP($A432,Data_Loss!$A$2:$V$1300,16,FALSE),0)</f>
        <v>0</v>
      </c>
      <c r="N432" s="353">
        <f>+IFERROR(VLOOKUP($A432,Data_Loss!$A$2:$V$1300,17,FALSE),0)</f>
        <v>0</v>
      </c>
      <c r="O432" s="353">
        <f>+IFERROR(VLOOKUP($A432,Data_Loss!$A$2:$V$1300,18,FALSE),0)</f>
        <v>0</v>
      </c>
      <c r="P432" s="353">
        <f>+IFERROR(VLOOKUP($A432,Data_Loss!$A$2:$V$1300,19,FALSE),0)</f>
        <v>0</v>
      </c>
      <c r="Q432" s="353">
        <f>+IFERROR(VLOOKUP($A432,Data_Loss!$A$2:$V$1300,20,FALSE),0)</f>
        <v>0</v>
      </c>
      <c r="R432" s="353">
        <f>+IFERROR(VLOOKUP($A432,Data_Loss!$A$2:$V$1300,21,FALSE),0)</f>
        <v>0</v>
      </c>
      <c r="S432" s="353">
        <f>+IFERROR(VLOOKUP($A432,Data_Loss!$A$2:$V$1300,22,FALSE),0)</f>
        <v>0</v>
      </c>
      <c r="T432" s="191">
        <f>+$I432*'10k &amp; MO'!C$5+$J432*'10k &amp; MO'!C$11+$K432*'10k &amp; MO'!C$17+$L432*'10k &amp; MO'!C$23+$M432*'10k &amp; MO'!C$29</f>
        <v>0</v>
      </c>
      <c r="U432" s="349">
        <f>+$I432*'10k &amp; MO'!D$5+$J432*'10k &amp; MO'!D$11+$K432*'10k &amp; MO'!D$17+$L432*'10k &amp; MO'!D$23+$M432*'10k &amp; MO'!D$29</f>
        <v>0</v>
      </c>
      <c r="V432" s="349">
        <f>+$I432*'10k &amp; MO'!E$5+$J432*'10k &amp; MO'!E$11+$K432*'10k &amp; MO'!E$17+$L432*'10k &amp; MO'!E$23+$M432*'10k &amp; MO'!E$29</f>
        <v>0</v>
      </c>
      <c r="W432" s="349">
        <f>+$I432*'10k &amp; MO'!F$5+$J432*'10k &amp; MO'!F$11+$K432*'10k &amp; MO'!F$17+$L432*'10k &amp; MO'!F$23+$M432*'10k &amp; MO'!F$29</f>
        <v>0</v>
      </c>
      <c r="X432" s="349">
        <f>+$I432*'10k &amp; MO'!G$5+$J432*'10k &amp; MO'!G$11+$K432*'10k &amp; MO'!G$17+$L432*'10k &amp; MO'!G$23+$M432*'10k &amp; MO'!G$29</f>
        <v>0</v>
      </c>
      <c r="Y432" s="349">
        <f>+$N432*'10k &amp; MO'!H$5+$O432*'10k &amp; MO'!H$11+$P432*'10k &amp; MO'!H$17+$Q432*'10k &amp; MO'!H$23+$R432*'10k &amp; MO'!H$29</f>
        <v>0</v>
      </c>
      <c r="Z432" s="349">
        <f>+$N432*'10k &amp; MO'!I$5+$O432*'10k &amp; MO'!I$11+$P432*'10k &amp; MO'!I$17+$Q432*'10k &amp; MO'!I$23+$R432*'10k &amp; MO'!I$29</f>
        <v>0</v>
      </c>
      <c r="AA432" s="349">
        <f>+$N432*'10k &amp; MO'!J$5+$O432*'10k &amp; MO'!J$11+$P432*'10k &amp; MO'!J$17+$Q432*'10k &amp; MO'!J$23+$R432*'10k &amp; MO'!J$29</f>
        <v>0</v>
      </c>
      <c r="AB432" s="349">
        <f>+$N432*'10k &amp; MO'!K$5+$O432*'10k &amp; MO'!K$11+$P432*'10k &amp; MO'!K$17+$Q432*'10k &amp; MO'!K$23+$R432*'10k &amp; MO'!K$29</f>
        <v>0</v>
      </c>
      <c r="AC432" s="349">
        <f>+$N432*'10k &amp; MO'!L$5+$O432*'10k &amp; MO'!L$11+$P432*'10k &amp; MO'!L$17+$Q432*'10k &amp; MO'!L$23+$R432*'10k &amp; MO'!L$29</f>
        <v>0</v>
      </c>
      <c r="AD432" s="350">
        <f>+S432*'10k &amp; MO'!O$5</f>
        <v>0</v>
      </c>
      <c r="AF432" s="192" t="str">
        <f t="shared" si="54"/>
        <v>4832016</v>
      </c>
      <c r="AG432" s="192">
        <f>+IFERROR(VLOOKUP($AF432,'Limited Loss'!$F$5:$P$124,AG$3,FALSE),0)</f>
        <v>0</v>
      </c>
      <c r="AH432" s="193">
        <f>+IFERROR(VLOOKUP($AF432,'Limited Loss'!$F$5:$P$124,AH$3,FALSE),0)</f>
        <v>0</v>
      </c>
      <c r="AI432" s="193">
        <f>+IFERROR(VLOOKUP($AF432,'Limited Loss'!$F$5:$P$124,AI$3,FALSE),0)</f>
        <v>0</v>
      </c>
      <c r="AJ432" s="193">
        <f>+IFERROR(VLOOKUP($AF432,'Limited Loss'!$F$5:$P$124,AJ$3,FALSE),0)</f>
        <v>0</v>
      </c>
      <c r="AK432" s="100">
        <f>+IFERROR(VLOOKUP($AF432,'Limited Loss'!$F$5:$P$124,AK$3,FALSE),0)</f>
        <v>0</v>
      </c>
      <c r="AL432" s="193">
        <f>+IFERROR(VLOOKUP($AF432,'Limited Loss'!$F$5:$P$124,AL$3,FALSE),0)</f>
        <v>0</v>
      </c>
      <c r="AM432" s="193">
        <f>+IFERROR(VLOOKUP($AF432,'Limited Loss'!$F$5:$P$124,AM$3,FALSE),0)</f>
        <v>0</v>
      </c>
      <c r="AN432" s="193">
        <f>+IFERROR(VLOOKUP($AF432,'Limited Loss'!$F$5:$P$124,AN$3,FALSE),0)</f>
        <v>0</v>
      </c>
      <c r="AO432" s="193">
        <f>+IFERROR(VLOOKUP($AF432,'Limited Loss'!$F$5:$P$124,AO$3,FALSE),0)</f>
        <v>0</v>
      </c>
      <c r="AP432" s="100">
        <f>+IFERROR(VLOOKUP($AF432,'Limited Loss'!$F$5:$P$124,AP$3,FALSE),0)</f>
        <v>0</v>
      </c>
      <c r="AQ432" s="353"/>
      <c r="AR432" s="331">
        <f t="shared" si="55"/>
        <v>483</v>
      </c>
      <c r="AS432" s="332">
        <f t="shared" si="55"/>
        <v>2016</v>
      </c>
      <c r="AT432" s="349">
        <f t="shared" si="61"/>
        <v>0</v>
      </c>
      <c r="AU432" s="349">
        <f t="shared" si="61"/>
        <v>0</v>
      </c>
      <c r="AV432" s="349">
        <f t="shared" si="61"/>
        <v>0</v>
      </c>
      <c r="AW432" s="349">
        <f t="shared" si="61"/>
        <v>0</v>
      </c>
      <c r="AX432" s="350">
        <f t="shared" si="61"/>
        <v>0</v>
      </c>
      <c r="AY432" s="349">
        <f t="shared" si="62"/>
        <v>0</v>
      </c>
      <c r="AZ432" s="349">
        <f t="shared" si="62"/>
        <v>0</v>
      </c>
      <c r="BA432" s="349">
        <f t="shared" si="62"/>
        <v>0</v>
      </c>
      <c r="BB432" s="349">
        <f t="shared" si="62"/>
        <v>0</v>
      </c>
      <c r="BC432" s="349">
        <f t="shared" si="62"/>
        <v>0</v>
      </c>
      <c r="BD432" s="350">
        <f t="shared" si="62"/>
        <v>0</v>
      </c>
      <c r="BE432" s="349">
        <f t="shared" si="57"/>
        <v>0</v>
      </c>
      <c r="BF432" s="375">
        <f t="shared" si="58"/>
        <v>0</v>
      </c>
      <c r="BG432" s="334">
        <f t="shared" si="59"/>
        <v>0</v>
      </c>
    </row>
    <row r="433" spans="1:59" x14ac:dyDescent="0.2">
      <c r="A433" s="326" t="str">
        <f t="shared" si="56"/>
        <v>4832017</v>
      </c>
      <c r="B433" s="331">
        <v>483</v>
      </c>
      <c r="C433" s="327">
        <v>2017</v>
      </c>
      <c r="D433" s="353">
        <f>+IFERROR(VLOOKUP($A433,Data_Loss!$A$2:$V$1180,6,FALSE),0)</f>
        <v>0</v>
      </c>
      <c r="E433" s="353">
        <f>+IFERROR(VLOOKUP($A433,Data_Loss!$A$2:$V$1180,7,FALSE),0)</f>
        <v>0</v>
      </c>
      <c r="F433" s="353">
        <f>+IFERROR(VLOOKUP($A433,Data_Loss!$A$2:$V$1180,8,FALSE),0)</f>
        <v>0</v>
      </c>
      <c r="G433" s="353">
        <f>+IFERROR(VLOOKUP($A433,Data_Loss!$A$2:$V$1180,9,FALSE),0)</f>
        <v>0</v>
      </c>
      <c r="H433" s="353">
        <f>+IFERROR(VLOOKUP($A433,Data_Loss!$A$2:$V$1180,10,FALSE),0)</f>
        <v>0</v>
      </c>
      <c r="I433" s="353">
        <f>+IFERROR(VLOOKUP($A433,Data_Loss!$A$2:$V$1300,12,FALSE),0)</f>
        <v>0</v>
      </c>
      <c r="J433" s="353">
        <f>+IFERROR(VLOOKUP($A433,Data_Loss!$A$2:$V$1300,13,FALSE),0)</f>
        <v>0</v>
      </c>
      <c r="K433" s="353">
        <f>+IFERROR(VLOOKUP($A433,Data_Loss!$A$2:$V$1300,14,FALSE),0)</f>
        <v>0</v>
      </c>
      <c r="L433" s="353">
        <f>+IFERROR(VLOOKUP($A433,Data_Loss!$A$2:$V$1300,15,FALSE),0)</f>
        <v>0</v>
      </c>
      <c r="M433" s="353">
        <f>+IFERROR(VLOOKUP($A433,Data_Loss!$A$2:$V$1300,16,FALSE),0)</f>
        <v>0</v>
      </c>
      <c r="N433" s="353">
        <f>+IFERROR(VLOOKUP($A433,Data_Loss!$A$2:$V$1300,17,FALSE),0)</f>
        <v>0</v>
      </c>
      <c r="O433" s="353">
        <f>+IFERROR(VLOOKUP($A433,Data_Loss!$A$2:$V$1300,18,FALSE),0)</f>
        <v>0</v>
      </c>
      <c r="P433" s="353">
        <f>+IFERROR(VLOOKUP($A433,Data_Loss!$A$2:$V$1300,19,FALSE),0)</f>
        <v>0</v>
      </c>
      <c r="Q433" s="353">
        <f>+IFERROR(VLOOKUP($A433,Data_Loss!$A$2:$V$1300,20,FALSE),0)</f>
        <v>0</v>
      </c>
      <c r="R433" s="353">
        <f>+IFERROR(VLOOKUP($A433,Data_Loss!$A$2:$V$1300,21,FALSE),0)</f>
        <v>0</v>
      </c>
      <c r="S433" s="353">
        <f>+IFERROR(VLOOKUP($A433,Data_Loss!$A$2:$V$1300,22,FALSE),0)</f>
        <v>0</v>
      </c>
      <c r="T433" s="191">
        <f>+$I433*'10k &amp; MO'!C$6+$J433*'10k &amp; MO'!C$12+$K433*'10k &amp; MO'!C$18+$L433*'10k &amp; MO'!C$24+$M433*'10k &amp; MO'!C$30</f>
        <v>0</v>
      </c>
      <c r="U433" s="349">
        <f>+$I433*'10k &amp; MO'!D$6+$J433*'10k &amp; MO'!D$12+$K433*'10k &amp; MO'!D$18+$L433*'10k &amp; MO'!D$24+$M433*'10k &amp; MO'!D$30</f>
        <v>0</v>
      </c>
      <c r="V433" s="349">
        <f>+$I433*'10k &amp; MO'!E$6+$J433*'10k &amp; MO'!E$12+$K433*'10k &amp; MO'!E$18+$L433*'10k &amp; MO'!E$24+$M433*'10k &amp; MO'!E$30</f>
        <v>0</v>
      </c>
      <c r="W433" s="349">
        <f>+$I433*'10k &amp; MO'!F$6+$J433*'10k &amp; MO'!F$12+$K433*'10k &amp; MO'!F$18+$L433*'10k &amp; MO'!F$24+$M433*'10k &amp; MO'!F$30</f>
        <v>0</v>
      </c>
      <c r="X433" s="349">
        <f>+$I433*'10k &amp; MO'!G$6+$J433*'10k &amp; MO'!G$12+$K433*'10k &amp; MO'!G$18+$L433*'10k &amp; MO'!G$24+$M433*'10k &amp; MO'!G$30</f>
        <v>0</v>
      </c>
      <c r="Y433" s="349">
        <f>+$N433*'10k &amp; MO'!H$6+$O433*'10k &amp; MO'!H$12+$P433*'10k &amp; MO'!H$18+$Q433*'10k &amp; MO'!H$24+$R433*'10k &amp; MO'!H$30</f>
        <v>0</v>
      </c>
      <c r="Z433" s="349">
        <f>+$N433*'10k &amp; MO'!I$6+$O433*'10k &amp; MO'!I$12+$P433*'10k &amp; MO'!I$18+$Q433*'10k &amp; MO'!I$24+$R433*'10k &amp; MO'!I$30</f>
        <v>0</v>
      </c>
      <c r="AA433" s="349">
        <f>+$N433*'10k &amp; MO'!J$6+$O433*'10k &amp; MO'!J$12+$P433*'10k &amp; MO'!J$18+$Q433*'10k &amp; MO'!J$24+$R433*'10k &amp; MO'!J$30</f>
        <v>0</v>
      </c>
      <c r="AB433" s="349">
        <f>+$N433*'10k &amp; MO'!K$6+$O433*'10k &amp; MO'!K$12+$P433*'10k &amp; MO'!K$18+$Q433*'10k &amp; MO'!K$24+$R433*'10k &amp; MO'!K$30</f>
        <v>0</v>
      </c>
      <c r="AC433" s="349">
        <f>+$N433*'10k &amp; MO'!L$6+$O433*'10k &amp; MO'!L$12+$P433*'10k &amp; MO'!L$18+$Q433*'10k &amp; MO'!L$24+$R433*'10k &amp; MO'!L$30</f>
        <v>0</v>
      </c>
      <c r="AD433" s="350">
        <f>+S433*'10k &amp; MO'!O$6</f>
        <v>0</v>
      </c>
      <c r="AF433" s="192" t="str">
        <f t="shared" si="54"/>
        <v>4832017</v>
      </c>
      <c r="AG433" s="192">
        <f>+IFERROR(VLOOKUP($AF433,'Limited Loss'!$F$5:$P$124,AG$3,FALSE),0)</f>
        <v>0</v>
      </c>
      <c r="AH433" s="193">
        <f>+IFERROR(VLOOKUP($AF433,'Limited Loss'!$F$5:$P$124,AH$3,FALSE),0)</f>
        <v>0</v>
      </c>
      <c r="AI433" s="193">
        <f>+IFERROR(VLOOKUP($AF433,'Limited Loss'!$F$5:$P$124,AI$3,FALSE),0)</f>
        <v>0</v>
      </c>
      <c r="AJ433" s="193">
        <f>+IFERROR(VLOOKUP($AF433,'Limited Loss'!$F$5:$P$124,AJ$3,FALSE),0)</f>
        <v>0</v>
      </c>
      <c r="AK433" s="100">
        <f>+IFERROR(VLOOKUP($AF433,'Limited Loss'!$F$5:$P$124,AK$3,FALSE),0)</f>
        <v>0</v>
      </c>
      <c r="AL433" s="193">
        <f>+IFERROR(VLOOKUP($AF433,'Limited Loss'!$F$5:$P$124,AL$3,FALSE),0)</f>
        <v>0</v>
      </c>
      <c r="AM433" s="193">
        <f>+IFERROR(VLOOKUP($AF433,'Limited Loss'!$F$5:$P$124,AM$3,FALSE),0)</f>
        <v>0</v>
      </c>
      <c r="AN433" s="193">
        <f>+IFERROR(VLOOKUP($AF433,'Limited Loss'!$F$5:$P$124,AN$3,FALSE),0)</f>
        <v>0</v>
      </c>
      <c r="AO433" s="193">
        <f>+IFERROR(VLOOKUP($AF433,'Limited Loss'!$F$5:$P$124,AO$3,FALSE),0)</f>
        <v>0</v>
      </c>
      <c r="AP433" s="100">
        <f>+IFERROR(VLOOKUP($AF433,'Limited Loss'!$F$5:$P$124,AP$3,FALSE),0)</f>
        <v>0</v>
      </c>
      <c r="AQ433" s="353"/>
      <c r="AR433" s="331">
        <f t="shared" si="55"/>
        <v>483</v>
      </c>
      <c r="AS433" s="332">
        <f t="shared" si="55"/>
        <v>2017</v>
      </c>
      <c r="AT433" s="349">
        <f t="shared" si="61"/>
        <v>0</v>
      </c>
      <c r="AU433" s="349">
        <f t="shared" si="61"/>
        <v>0</v>
      </c>
      <c r="AV433" s="349">
        <f t="shared" si="61"/>
        <v>0</v>
      </c>
      <c r="AW433" s="349">
        <f t="shared" si="61"/>
        <v>0</v>
      </c>
      <c r="AX433" s="350">
        <f t="shared" si="61"/>
        <v>0</v>
      </c>
      <c r="AY433" s="349">
        <f t="shared" si="62"/>
        <v>0</v>
      </c>
      <c r="AZ433" s="349">
        <f t="shared" si="62"/>
        <v>0</v>
      </c>
      <c r="BA433" s="349">
        <f t="shared" si="62"/>
        <v>0</v>
      </c>
      <c r="BB433" s="349">
        <f t="shared" si="62"/>
        <v>0</v>
      </c>
      <c r="BC433" s="349">
        <f t="shared" si="62"/>
        <v>0</v>
      </c>
      <c r="BD433" s="350">
        <f t="shared" si="62"/>
        <v>0</v>
      </c>
      <c r="BE433" s="349">
        <f t="shared" si="57"/>
        <v>0</v>
      </c>
      <c r="BF433" s="375">
        <f t="shared" si="58"/>
        <v>0</v>
      </c>
      <c r="BG433" s="334">
        <f t="shared" si="59"/>
        <v>0</v>
      </c>
    </row>
    <row r="434" spans="1:59" x14ac:dyDescent="0.2">
      <c r="A434" s="326" t="str">
        <f t="shared" si="56"/>
        <v>4832018</v>
      </c>
      <c r="B434" s="331">
        <v>483</v>
      </c>
      <c r="C434" s="327">
        <v>2018</v>
      </c>
      <c r="D434" s="353">
        <f>+IFERROR(VLOOKUP($A434,Data_Loss!$A$2:$V$1180,6,FALSE),0)</f>
        <v>0</v>
      </c>
      <c r="E434" s="353">
        <f>+IFERROR(VLOOKUP($A434,Data_Loss!$A$2:$V$1180,7,FALSE),0)</f>
        <v>0</v>
      </c>
      <c r="F434" s="353">
        <f>+IFERROR(VLOOKUP($A434,Data_Loss!$A$2:$V$1180,8,FALSE),0)</f>
        <v>0</v>
      </c>
      <c r="G434" s="353">
        <f>+IFERROR(VLOOKUP($A434,Data_Loss!$A$2:$V$1180,9,FALSE),0)</f>
        <v>0</v>
      </c>
      <c r="H434" s="353">
        <f>+IFERROR(VLOOKUP($A434,Data_Loss!$A$2:$V$1180,10,FALSE),0)</f>
        <v>0</v>
      </c>
      <c r="I434" s="353">
        <f>+IFERROR(VLOOKUP($A434,Data_Loss!$A$2:$V$1300,12,FALSE),0)</f>
        <v>0</v>
      </c>
      <c r="J434" s="353">
        <f>+IFERROR(VLOOKUP($A434,Data_Loss!$A$2:$V$1300,13,FALSE),0)</f>
        <v>0</v>
      </c>
      <c r="K434" s="353">
        <f>+IFERROR(VLOOKUP($A434,Data_Loss!$A$2:$V$1300,14,FALSE),0)</f>
        <v>0</v>
      </c>
      <c r="L434" s="353">
        <f>+IFERROR(VLOOKUP($A434,Data_Loss!$A$2:$V$1300,15,FALSE),0)</f>
        <v>0</v>
      </c>
      <c r="M434" s="353">
        <f>+IFERROR(VLOOKUP($A434,Data_Loss!$A$2:$V$1300,16,FALSE),0)</f>
        <v>0</v>
      </c>
      <c r="N434" s="353">
        <f>+IFERROR(VLOOKUP($A434,Data_Loss!$A$2:$V$1300,17,FALSE),0)</f>
        <v>0</v>
      </c>
      <c r="O434" s="353">
        <f>+IFERROR(VLOOKUP($A434,Data_Loss!$A$2:$V$1300,18,FALSE),0)</f>
        <v>0</v>
      </c>
      <c r="P434" s="353">
        <f>+IFERROR(VLOOKUP($A434,Data_Loss!$A$2:$V$1300,19,FALSE),0)</f>
        <v>0</v>
      </c>
      <c r="Q434" s="353">
        <f>+IFERROR(VLOOKUP($A434,Data_Loss!$A$2:$V$1300,20,FALSE),0)</f>
        <v>0</v>
      </c>
      <c r="R434" s="353">
        <f>+IFERROR(VLOOKUP($A434,Data_Loss!$A$2:$V$1300,21,FALSE),0)</f>
        <v>0</v>
      </c>
      <c r="S434" s="353">
        <f>+IFERROR(VLOOKUP($A434,Data_Loss!$A$2:$V$1300,22,FALSE),0)</f>
        <v>0</v>
      </c>
      <c r="T434" s="191">
        <f>+$I434*'10k &amp; MO'!C$7+$J434*'10k &amp; MO'!C$13+$K434*'10k &amp; MO'!C$19+$L434*'10k &amp; MO'!C$25+$M434*'10k &amp; MO'!C$31</f>
        <v>0</v>
      </c>
      <c r="U434" s="349">
        <f>+$I434*'10k &amp; MO'!D$7+$J434*'10k &amp; MO'!D$13+$K434*'10k &amp; MO'!D$19+$L434*'10k &amp; MO'!D$25+$M434*'10k &amp; MO'!D$31</f>
        <v>0</v>
      </c>
      <c r="V434" s="349">
        <f>+$I434*'10k &amp; MO'!E$7+$J434*'10k &amp; MO'!E$13+$K434*'10k &amp; MO'!E$19+$L434*'10k &amp; MO'!E$25+$M434*'10k &amp; MO'!E$31</f>
        <v>0</v>
      </c>
      <c r="W434" s="349">
        <f>+$I434*'10k &amp; MO'!F$7+$J434*'10k &amp; MO'!F$13+$K434*'10k &amp; MO'!F$19+$L434*'10k &amp; MO'!F$25+$M434*'10k &amp; MO'!F$31</f>
        <v>0</v>
      </c>
      <c r="X434" s="349">
        <f>+$I434*'10k &amp; MO'!G$7+$J434*'10k &amp; MO'!G$13+$K434*'10k &amp; MO'!G$19+$L434*'10k &amp; MO'!G$25+$M434*'10k &amp; MO'!G$31</f>
        <v>0</v>
      </c>
      <c r="Y434" s="349">
        <f>+$N434*'10k &amp; MO'!H$7+$O434*'10k &amp; MO'!H$13+$P434*'10k &amp; MO'!H$19+$Q434*'10k &amp; MO'!H$25+$R434*'10k &amp; MO'!H$31</f>
        <v>0</v>
      </c>
      <c r="Z434" s="349">
        <f>+$N434*'10k &amp; MO'!I$7+$O434*'10k &amp; MO'!I$13+$P434*'10k &amp; MO'!I$19+$Q434*'10k &amp; MO'!I$25+$R434*'10k &amp; MO'!I$31</f>
        <v>0</v>
      </c>
      <c r="AA434" s="349">
        <f>+$N434*'10k &amp; MO'!J$7+$O434*'10k &amp; MO'!J$13+$P434*'10k &amp; MO'!J$19+$Q434*'10k &amp; MO'!J$25+$R434*'10k &amp; MO'!J$31</f>
        <v>0</v>
      </c>
      <c r="AB434" s="349">
        <f>+$N434*'10k &amp; MO'!K$7+$O434*'10k &amp; MO'!K$13+$P434*'10k &amp; MO'!K$19+$Q434*'10k &amp; MO'!K$25+$R434*'10k &amp; MO'!K$31</f>
        <v>0</v>
      </c>
      <c r="AC434" s="349">
        <f>+$N434*'10k &amp; MO'!L$7+$O434*'10k &amp; MO'!L$13+$P434*'10k &amp; MO'!L$19+$Q434*'10k &amp; MO'!L$25+$R434*'10k &amp; MO'!L$31</f>
        <v>0</v>
      </c>
      <c r="AD434" s="350">
        <f>+S434*'10k &amp; MO'!O$7</f>
        <v>0</v>
      </c>
      <c r="AF434" s="192" t="str">
        <f t="shared" si="54"/>
        <v>4832018</v>
      </c>
      <c r="AG434" s="192">
        <f>+IFERROR(VLOOKUP($AF434,'Limited Loss'!$F$5:$P$124,AG$3,FALSE),0)</f>
        <v>0</v>
      </c>
      <c r="AH434" s="193">
        <f>+IFERROR(VLOOKUP($AF434,'Limited Loss'!$F$5:$P$124,AH$3,FALSE),0)</f>
        <v>0</v>
      </c>
      <c r="AI434" s="193">
        <f>+IFERROR(VLOOKUP($AF434,'Limited Loss'!$F$5:$P$124,AI$3,FALSE),0)</f>
        <v>0</v>
      </c>
      <c r="AJ434" s="193">
        <f>+IFERROR(VLOOKUP($AF434,'Limited Loss'!$F$5:$P$124,AJ$3,FALSE),0)</f>
        <v>0</v>
      </c>
      <c r="AK434" s="100">
        <f>+IFERROR(VLOOKUP($AF434,'Limited Loss'!$F$5:$P$124,AK$3,FALSE),0)</f>
        <v>0</v>
      </c>
      <c r="AL434" s="193">
        <f>+IFERROR(VLOOKUP($AF434,'Limited Loss'!$F$5:$P$124,AL$3,FALSE),0)</f>
        <v>0</v>
      </c>
      <c r="AM434" s="193">
        <f>+IFERROR(VLOOKUP($AF434,'Limited Loss'!$F$5:$P$124,AM$3,FALSE),0)</f>
        <v>0</v>
      </c>
      <c r="AN434" s="193">
        <f>+IFERROR(VLOOKUP($AF434,'Limited Loss'!$F$5:$P$124,AN$3,FALSE),0)</f>
        <v>0</v>
      </c>
      <c r="AO434" s="193">
        <f>+IFERROR(VLOOKUP($AF434,'Limited Loss'!$F$5:$P$124,AO$3,FALSE),0)</f>
        <v>0</v>
      </c>
      <c r="AP434" s="100">
        <f>+IFERROR(VLOOKUP($AF434,'Limited Loss'!$F$5:$P$124,AP$3,FALSE),0)</f>
        <v>0</v>
      </c>
      <c r="AQ434" s="353"/>
      <c r="AR434" s="331">
        <f t="shared" si="55"/>
        <v>483</v>
      </c>
      <c r="AS434" s="332">
        <f t="shared" si="55"/>
        <v>2018</v>
      </c>
      <c r="AT434" s="349">
        <f t="shared" si="61"/>
        <v>0</v>
      </c>
      <c r="AU434" s="349">
        <f t="shared" si="61"/>
        <v>0</v>
      </c>
      <c r="AV434" s="349">
        <f t="shared" si="61"/>
        <v>0</v>
      </c>
      <c r="AW434" s="349">
        <f t="shared" si="61"/>
        <v>0</v>
      </c>
      <c r="AX434" s="350">
        <f t="shared" si="61"/>
        <v>0</v>
      </c>
      <c r="AY434" s="349">
        <f t="shared" si="62"/>
        <v>0</v>
      </c>
      <c r="AZ434" s="349">
        <f t="shared" si="62"/>
        <v>0</v>
      </c>
      <c r="BA434" s="349">
        <f t="shared" si="62"/>
        <v>0</v>
      </c>
      <c r="BB434" s="349">
        <f t="shared" si="62"/>
        <v>0</v>
      </c>
      <c r="BC434" s="349">
        <f t="shared" si="62"/>
        <v>0</v>
      </c>
      <c r="BD434" s="350">
        <f t="shared" si="62"/>
        <v>0</v>
      </c>
      <c r="BE434" s="349">
        <f t="shared" si="57"/>
        <v>0</v>
      </c>
      <c r="BF434" s="375">
        <f t="shared" si="58"/>
        <v>0</v>
      </c>
      <c r="BG434" s="334">
        <f t="shared" si="59"/>
        <v>0</v>
      </c>
    </row>
    <row r="435" spans="1:59" x14ac:dyDescent="0.2">
      <c r="A435" s="326" t="str">
        <f t="shared" si="56"/>
        <v>4852014</v>
      </c>
      <c r="B435" s="331">
        <v>485</v>
      </c>
      <c r="C435" s="327">
        <v>2014</v>
      </c>
      <c r="D435" s="353">
        <f>+IFERROR(VLOOKUP($A435,Data_Loss!$A$2:$V$1180,6,FALSE),0)</f>
        <v>0</v>
      </c>
      <c r="E435" s="353">
        <f>+IFERROR(VLOOKUP($A435,Data_Loss!$A$2:$V$1180,7,FALSE),0)</f>
        <v>0</v>
      </c>
      <c r="F435" s="353">
        <f>+IFERROR(VLOOKUP($A435,Data_Loss!$A$2:$V$1180,8,FALSE),0)</f>
        <v>0</v>
      </c>
      <c r="G435" s="353">
        <f>+IFERROR(VLOOKUP($A435,Data_Loss!$A$2:$V$1180,9,FALSE),0)</f>
        <v>0</v>
      </c>
      <c r="H435" s="353">
        <f>+IFERROR(VLOOKUP($A435,Data_Loss!$A$2:$V$1180,10,FALSE),0)</f>
        <v>0</v>
      </c>
      <c r="I435" s="353">
        <f>+IFERROR(VLOOKUP($A435,Data_Loss!$A$2:$V$1300,12,FALSE),0)</f>
        <v>0</v>
      </c>
      <c r="J435" s="353">
        <f>+IFERROR(VLOOKUP($A435,Data_Loss!$A$2:$V$1300,13,FALSE),0)</f>
        <v>0</v>
      </c>
      <c r="K435" s="353">
        <f>+IFERROR(VLOOKUP($A435,Data_Loss!$A$2:$V$1300,14,FALSE),0)</f>
        <v>0</v>
      </c>
      <c r="L435" s="353">
        <f>+IFERROR(VLOOKUP($A435,Data_Loss!$A$2:$V$1300,15,FALSE),0)</f>
        <v>0</v>
      </c>
      <c r="M435" s="353">
        <f>+IFERROR(VLOOKUP($A435,Data_Loss!$A$2:$V$1300,16,FALSE),0)</f>
        <v>0</v>
      </c>
      <c r="N435" s="353">
        <f>+IFERROR(VLOOKUP($A435,Data_Loss!$A$2:$V$1300,17,FALSE),0)</f>
        <v>0</v>
      </c>
      <c r="O435" s="353">
        <f>+IFERROR(VLOOKUP($A435,Data_Loss!$A$2:$V$1300,18,FALSE),0)</f>
        <v>0</v>
      </c>
      <c r="P435" s="353">
        <f>+IFERROR(VLOOKUP($A435,Data_Loss!$A$2:$V$1300,19,FALSE),0)</f>
        <v>0</v>
      </c>
      <c r="Q435" s="353">
        <f>+IFERROR(VLOOKUP($A435,Data_Loss!$A$2:$V$1300,20,FALSE),0)</f>
        <v>0</v>
      </c>
      <c r="R435" s="353">
        <f>+IFERROR(VLOOKUP($A435,Data_Loss!$A$2:$V$1300,21,FALSE),0)</f>
        <v>0</v>
      </c>
      <c r="S435" s="353">
        <f>+IFERROR(VLOOKUP($A435,Data_Loss!$A$2:$V$1300,22,FALSE),0)</f>
        <v>0</v>
      </c>
      <c r="T435" s="191">
        <f>+$I435*'10k &amp; MO'!C$3+$J435*'10k &amp; MO'!C$9+$K435*'10k &amp; MO'!C$15+$L435*'10k &amp; MO'!C$21+$M435*'10k &amp; MO'!C$27</f>
        <v>0</v>
      </c>
      <c r="U435" s="349">
        <f>+$I435*'10k &amp; MO'!D$3+$J435*'10k &amp; MO'!D$9+$K435*'10k &amp; MO'!D$15+$L435*'10k &amp; MO'!D$21+$M435*'10k &amp; MO'!D$27</f>
        <v>0</v>
      </c>
      <c r="V435" s="349">
        <f>+$I435*'10k &amp; MO'!E$3+$J435*'10k &amp; MO'!E$9+$K435*'10k &amp; MO'!E$15+$L435*'10k &amp; MO'!E$21+$M435*'10k &amp; MO'!E$27</f>
        <v>0</v>
      </c>
      <c r="W435" s="349">
        <f>+$I435*'10k &amp; MO'!F$3+$J435*'10k &amp; MO'!F$9+$K435*'10k &amp; MO'!F$15+$L435*'10k &amp; MO'!F$21+$M435*'10k &amp; MO'!F$27</f>
        <v>0</v>
      </c>
      <c r="X435" s="349">
        <f>+$I435*'10k &amp; MO'!G$3+$J435*'10k &amp; MO'!G$9+$K435*'10k &amp; MO'!G$15+$L435*'10k &amp; MO'!G$21+$M435*'10k &amp; MO'!G$27</f>
        <v>0</v>
      </c>
      <c r="Y435" s="349">
        <f>+$N435*'10k &amp; MO'!H$3+$O435*'10k &amp; MO'!H$9+$P435*'10k &amp; MO'!H$15+$Q435*'10k &amp; MO'!H$21+$R435*'10k &amp; MO'!H$27</f>
        <v>0</v>
      </c>
      <c r="Z435" s="349">
        <f>+$N435*'10k &amp; MO'!I$3+$O435*'10k &amp; MO'!I$9+$P435*'10k &amp; MO'!I$15+$Q435*'10k &amp; MO'!I$21+$R435*'10k &amp; MO'!I$27</f>
        <v>0</v>
      </c>
      <c r="AA435" s="349">
        <f>+$N435*'10k &amp; MO'!J$3+$O435*'10k &amp; MO'!J$9+$P435*'10k &amp; MO'!J$15+$Q435*'10k &amp; MO'!J$21+$R435*'10k &amp; MO'!J$27</f>
        <v>0</v>
      </c>
      <c r="AB435" s="349">
        <f>+$N435*'10k &amp; MO'!K$3+$O435*'10k &amp; MO'!K$9+$P435*'10k &amp; MO'!K$15+$Q435*'10k &amp; MO'!K$21+$R435*'10k &amp; MO'!K$27</f>
        <v>0</v>
      </c>
      <c r="AC435" s="349">
        <f>+$N435*'10k &amp; MO'!L$3+$O435*'10k &amp; MO'!L$9+$P435*'10k &amp; MO'!L$15+$Q435*'10k &amp; MO'!L$21+$R435*'10k &amp; MO'!L$27</f>
        <v>0</v>
      </c>
      <c r="AD435" s="350">
        <f>+S435*'10k &amp; MO'!O$3</f>
        <v>0</v>
      </c>
      <c r="AF435" s="192" t="str">
        <f t="shared" si="54"/>
        <v>4852014</v>
      </c>
      <c r="AG435" s="192">
        <f>+IFERROR(VLOOKUP($AF435,'Limited Loss'!$F$5:$P$124,AG$3,FALSE),0)</f>
        <v>0</v>
      </c>
      <c r="AH435" s="193">
        <f>+IFERROR(VLOOKUP($AF435,'Limited Loss'!$F$5:$P$124,AH$3,FALSE),0)</f>
        <v>0</v>
      </c>
      <c r="AI435" s="193">
        <f>+IFERROR(VLOOKUP($AF435,'Limited Loss'!$F$5:$P$124,AI$3,FALSE),0)</f>
        <v>0</v>
      </c>
      <c r="AJ435" s="193">
        <f>+IFERROR(VLOOKUP($AF435,'Limited Loss'!$F$5:$P$124,AJ$3,FALSE),0)</f>
        <v>0</v>
      </c>
      <c r="AK435" s="100">
        <f>+IFERROR(VLOOKUP($AF435,'Limited Loss'!$F$5:$P$124,AK$3,FALSE),0)</f>
        <v>0</v>
      </c>
      <c r="AL435" s="193">
        <f>+IFERROR(VLOOKUP($AF435,'Limited Loss'!$F$5:$P$124,AL$3,FALSE),0)</f>
        <v>0</v>
      </c>
      <c r="AM435" s="193">
        <f>+IFERROR(VLOOKUP($AF435,'Limited Loss'!$F$5:$P$124,AM$3,FALSE),0)</f>
        <v>0</v>
      </c>
      <c r="AN435" s="193">
        <f>+IFERROR(VLOOKUP($AF435,'Limited Loss'!$F$5:$P$124,AN$3,FALSE),0)</f>
        <v>0</v>
      </c>
      <c r="AO435" s="193">
        <f>+IFERROR(VLOOKUP($AF435,'Limited Loss'!$F$5:$P$124,AO$3,FALSE),0)</f>
        <v>0</v>
      </c>
      <c r="AP435" s="100">
        <f>+IFERROR(VLOOKUP($AF435,'Limited Loss'!$F$5:$P$124,AP$3,FALSE),0)</f>
        <v>0</v>
      </c>
      <c r="AQ435" s="353"/>
      <c r="AR435" s="331">
        <f t="shared" si="55"/>
        <v>485</v>
      </c>
      <c r="AS435" s="332">
        <f t="shared" si="55"/>
        <v>2014</v>
      </c>
      <c r="AT435" s="349">
        <f t="shared" si="61"/>
        <v>0</v>
      </c>
      <c r="AU435" s="349">
        <f t="shared" si="61"/>
        <v>0</v>
      </c>
      <c r="AV435" s="349">
        <f t="shared" si="61"/>
        <v>0</v>
      </c>
      <c r="AW435" s="349">
        <f t="shared" si="61"/>
        <v>0</v>
      </c>
      <c r="AX435" s="350">
        <f t="shared" si="61"/>
        <v>0</v>
      </c>
      <c r="AY435" s="349">
        <f t="shared" si="62"/>
        <v>0</v>
      </c>
      <c r="AZ435" s="349">
        <f t="shared" si="62"/>
        <v>0</v>
      </c>
      <c r="BA435" s="349">
        <f t="shared" si="62"/>
        <v>0</v>
      </c>
      <c r="BB435" s="349">
        <f t="shared" si="62"/>
        <v>0</v>
      </c>
      <c r="BC435" s="349">
        <f t="shared" si="62"/>
        <v>0</v>
      </c>
      <c r="BD435" s="350">
        <f t="shared" si="62"/>
        <v>0</v>
      </c>
      <c r="BE435" s="349">
        <f t="shared" si="57"/>
        <v>0</v>
      </c>
      <c r="BF435" s="375">
        <f t="shared" si="58"/>
        <v>0</v>
      </c>
      <c r="BG435" s="334">
        <f t="shared" si="59"/>
        <v>0</v>
      </c>
    </row>
    <row r="436" spans="1:59" x14ac:dyDescent="0.2">
      <c r="A436" s="326" t="str">
        <f t="shared" si="56"/>
        <v>4852015</v>
      </c>
      <c r="B436" s="331">
        <v>485</v>
      </c>
      <c r="C436" s="327">
        <v>2015</v>
      </c>
      <c r="D436" s="353">
        <f>+IFERROR(VLOOKUP($A436,Data_Loss!$A$2:$V$1180,6,FALSE),0)</f>
        <v>0</v>
      </c>
      <c r="E436" s="353">
        <f>+IFERROR(VLOOKUP($A436,Data_Loss!$A$2:$V$1180,7,FALSE),0)</f>
        <v>0</v>
      </c>
      <c r="F436" s="353">
        <f>+IFERROR(VLOOKUP($A436,Data_Loss!$A$2:$V$1180,8,FALSE),0)</f>
        <v>0</v>
      </c>
      <c r="G436" s="353">
        <f>+IFERROR(VLOOKUP($A436,Data_Loss!$A$2:$V$1180,9,FALSE),0)</f>
        <v>0</v>
      </c>
      <c r="H436" s="353">
        <f>+IFERROR(VLOOKUP($A436,Data_Loss!$A$2:$V$1180,10,FALSE),0)</f>
        <v>0</v>
      </c>
      <c r="I436" s="353">
        <f>+IFERROR(VLOOKUP($A436,Data_Loss!$A$2:$V$1300,12,FALSE),0)</f>
        <v>0</v>
      </c>
      <c r="J436" s="353">
        <f>+IFERROR(VLOOKUP($A436,Data_Loss!$A$2:$V$1300,13,FALSE),0)</f>
        <v>0</v>
      </c>
      <c r="K436" s="353">
        <f>+IFERROR(VLOOKUP($A436,Data_Loss!$A$2:$V$1300,14,FALSE),0)</f>
        <v>0</v>
      </c>
      <c r="L436" s="353">
        <f>+IFERROR(VLOOKUP($A436,Data_Loss!$A$2:$V$1300,15,FALSE),0)</f>
        <v>0</v>
      </c>
      <c r="M436" s="353">
        <f>+IFERROR(VLOOKUP($A436,Data_Loss!$A$2:$V$1300,16,FALSE),0)</f>
        <v>0</v>
      </c>
      <c r="N436" s="353">
        <f>+IFERROR(VLOOKUP($A436,Data_Loss!$A$2:$V$1300,17,FALSE),0)</f>
        <v>0</v>
      </c>
      <c r="O436" s="353">
        <f>+IFERROR(VLOOKUP($A436,Data_Loss!$A$2:$V$1300,18,FALSE),0)</f>
        <v>0</v>
      </c>
      <c r="P436" s="353">
        <f>+IFERROR(VLOOKUP($A436,Data_Loss!$A$2:$V$1300,19,FALSE),0)</f>
        <v>0</v>
      </c>
      <c r="Q436" s="353">
        <f>+IFERROR(VLOOKUP($A436,Data_Loss!$A$2:$V$1300,20,FALSE),0)</f>
        <v>0</v>
      </c>
      <c r="R436" s="353">
        <f>+IFERROR(VLOOKUP($A436,Data_Loss!$A$2:$V$1300,21,FALSE),0)</f>
        <v>0</v>
      </c>
      <c r="S436" s="353">
        <f>+IFERROR(VLOOKUP($A436,Data_Loss!$A$2:$V$1300,22,FALSE),0)</f>
        <v>0</v>
      </c>
      <c r="T436" s="191">
        <f>+$I436*'10k &amp; MO'!C$4+$J436*'10k &amp; MO'!C$10+$K436*'10k &amp; MO'!C$16+$L436*'10k &amp; MO'!C$22+$M436*'10k &amp; MO'!C$28</f>
        <v>0</v>
      </c>
      <c r="U436" s="349">
        <f>+$I436*'10k &amp; MO'!D$4+$J436*'10k &amp; MO'!D$10+$K436*'10k &amp; MO'!D$16+$L436*'10k &amp; MO'!D$22+$M436*'10k &amp; MO'!D$28</f>
        <v>0</v>
      </c>
      <c r="V436" s="349">
        <f>+$I436*'10k &amp; MO'!E$4+$J436*'10k &amp; MO'!E$10+$K436*'10k &amp; MO'!E$16+$L436*'10k &amp; MO'!E$22+$M436*'10k &amp; MO'!E$28</f>
        <v>0</v>
      </c>
      <c r="W436" s="349">
        <f>+$I436*'10k &amp; MO'!F$4+$J436*'10k &amp; MO'!F$10+$K436*'10k &amp; MO'!F$16+$L436*'10k &amp; MO'!F$22+$M436*'10k &amp; MO'!F$28</f>
        <v>0</v>
      </c>
      <c r="X436" s="349">
        <f>+$I436*'10k &amp; MO'!G$4+$J436*'10k &amp; MO'!G$10+$K436*'10k &amp; MO'!G$16+$L436*'10k &amp; MO'!G$22+$M436*'10k &amp; MO'!G$28</f>
        <v>0</v>
      </c>
      <c r="Y436" s="349">
        <f>+$N436*'10k &amp; MO'!H$4+$O436*'10k &amp; MO'!H$10+$P436*'10k &amp; MO'!H$16+$Q436*'10k &amp; MO'!H$22+$R436*'10k &amp; MO'!H$28</f>
        <v>0</v>
      </c>
      <c r="Z436" s="349">
        <f>+$N436*'10k &amp; MO'!I$4+$O436*'10k &amp; MO'!I$10+$P436*'10k &amp; MO'!I$16+$Q436*'10k &amp; MO'!I$22+$R436*'10k &amp; MO'!I$28</f>
        <v>0</v>
      </c>
      <c r="AA436" s="349">
        <f>+$N436*'10k &amp; MO'!J$4+$O436*'10k &amp; MO'!J$10+$P436*'10k &amp; MO'!J$16+$Q436*'10k &amp; MO'!J$22+$R436*'10k &amp; MO'!J$28</f>
        <v>0</v>
      </c>
      <c r="AB436" s="349">
        <f>+$N436*'10k &amp; MO'!K$4+$O436*'10k &amp; MO'!K$10+$P436*'10k &amp; MO'!K$16+$Q436*'10k &amp; MO'!K$22+$R436*'10k &amp; MO'!K$28</f>
        <v>0</v>
      </c>
      <c r="AC436" s="349">
        <f>+$N436*'10k &amp; MO'!L$4+$O436*'10k &amp; MO'!L$10+$P436*'10k &amp; MO'!L$16+$Q436*'10k &amp; MO'!L$22+$R436*'10k &amp; MO'!L$28</f>
        <v>0</v>
      </c>
      <c r="AD436" s="350">
        <f>+S436*'10k &amp; MO'!O$4</f>
        <v>0</v>
      </c>
      <c r="AF436" s="192" t="str">
        <f t="shared" si="54"/>
        <v>4852015</v>
      </c>
      <c r="AG436" s="192">
        <f>+IFERROR(VLOOKUP($AF436,'Limited Loss'!$F$5:$P$124,AG$3,FALSE),0)</f>
        <v>0</v>
      </c>
      <c r="AH436" s="193">
        <f>+IFERROR(VLOOKUP($AF436,'Limited Loss'!$F$5:$P$124,AH$3,FALSE),0)</f>
        <v>0</v>
      </c>
      <c r="AI436" s="193">
        <f>+IFERROR(VLOOKUP($AF436,'Limited Loss'!$F$5:$P$124,AI$3,FALSE),0)</f>
        <v>0</v>
      </c>
      <c r="AJ436" s="193">
        <f>+IFERROR(VLOOKUP($AF436,'Limited Loss'!$F$5:$P$124,AJ$3,FALSE),0)</f>
        <v>0</v>
      </c>
      <c r="AK436" s="100">
        <f>+IFERROR(VLOOKUP($AF436,'Limited Loss'!$F$5:$P$124,AK$3,FALSE),0)</f>
        <v>0</v>
      </c>
      <c r="AL436" s="193">
        <f>+IFERROR(VLOOKUP($AF436,'Limited Loss'!$F$5:$P$124,AL$3,FALSE),0)</f>
        <v>0</v>
      </c>
      <c r="AM436" s="193">
        <f>+IFERROR(VLOOKUP($AF436,'Limited Loss'!$F$5:$P$124,AM$3,FALSE),0)</f>
        <v>0</v>
      </c>
      <c r="AN436" s="193">
        <f>+IFERROR(VLOOKUP($AF436,'Limited Loss'!$F$5:$P$124,AN$3,FALSE),0)</f>
        <v>0</v>
      </c>
      <c r="AO436" s="193">
        <f>+IFERROR(VLOOKUP($AF436,'Limited Loss'!$F$5:$P$124,AO$3,FALSE),0)</f>
        <v>0</v>
      </c>
      <c r="AP436" s="100">
        <f>+IFERROR(VLOOKUP($AF436,'Limited Loss'!$F$5:$P$124,AP$3,FALSE),0)</f>
        <v>0</v>
      </c>
      <c r="AQ436" s="353"/>
      <c r="AR436" s="331">
        <f t="shared" si="55"/>
        <v>485</v>
      </c>
      <c r="AS436" s="332">
        <f t="shared" si="55"/>
        <v>2015</v>
      </c>
      <c r="AT436" s="349">
        <f t="shared" si="61"/>
        <v>0</v>
      </c>
      <c r="AU436" s="349">
        <f t="shared" si="61"/>
        <v>0</v>
      </c>
      <c r="AV436" s="349">
        <f t="shared" si="61"/>
        <v>0</v>
      </c>
      <c r="AW436" s="349">
        <f t="shared" si="61"/>
        <v>0</v>
      </c>
      <c r="AX436" s="350">
        <f t="shared" si="61"/>
        <v>0</v>
      </c>
      <c r="AY436" s="349">
        <f t="shared" si="62"/>
        <v>0</v>
      </c>
      <c r="AZ436" s="349">
        <f t="shared" si="62"/>
        <v>0</v>
      </c>
      <c r="BA436" s="349">
        <f t="shared" si="62"/>
        <v>0</v>
      </c>
      <c r="BB436" s="349">
        <f t="shared" si="62"/>
        <v>0</v>
      </c>
      <c r="BC436" s="349">
        <f t="shared" si="62"/>
        <v>0</v>
      </c>
      <c r="BD436" s="350">
        <f t="shared" si="62"/>
        <v>0</v>
      </c>
      <c r="BE436" s="349">
        <f t="shared" si="57"/>
        <v>0</v>
      </c>
      <c r="BF436" s="375">
        <f t="shared" si="58"/>
        <v>0</v>
      </c>
      <c r="BG436" s="334">
        <f t="shared" si="59"/>
        <v>0</v>
      </c>
    </row>
    <row r="437" spans="1:59" x14ac:dyDescent="0.2">
      <c r="A437" s="326" t="str">
        <f t="shared" si="56"/>
        <v>4852016</v>
      </c>
      <c r="B437" s="331">
        <v>485</v>
      </c>
      <c r="C437" s="327">
        <v>2016</v>
      </c>
      <c r="D437" s="353">
        <f>+IFERROR(VLOOKUP($A437,Data_Loss!$A$2:$V$1180,6,FALSE),0)</f>
        <v>0</v>
      </c>
      <c r="E437" s="353">
        <f>+IFERROR(VLOOKUP($A437,Data_Loss!$A$2:$V$1180,7,FALSE),0)</f>
        <v>0</v>
      </c>
      <c r="F437" s="353">
        <f>+IFERROR(VLOOKUP($A437,Data_Loss!$A$2:$V$1180,8,FALSE),0)</f>
        <v>0</v>
      </c>
      <c r="G437" s="353">
        <f>+IFERROR(VLOOKUP($A437,Data_Loss!$A$2:$V$1180,9,FALSE),0)</f>
        <v>0</v>
      </c>
      <c r="H437" s="353">
        <f>+IFERROR(VLOOKUP($A437,Data_Loss!$A$2:$V$1180,10,FALSE),0)</f>
        <v>0</v>
      </c>
      <c r="I437" s="353">
        <f>+IFERROR(VLOOKUP($A437,Data_Loss!$A$2:$V$1300,12,FALSE),0)</f>
        <v>0</v>
      </c>
      <c r="J437" s="353">
        <f>+IFERROR(VLOOKUP($A437,Data_Loss!$A$2:$V$1300,13,FALSE),0)</f>
        <v>0</v>
      </c>
      <c r="K437" s="353">
        <f>+IFERROR(VLOOKUP($A437,Data_Loss!$A$2:$V$1300,14,FALSE),0)</f>
        <v>0</v>
      </c>
      <c r="L437" s="353">
        <f>+IFERROR(VLOOKUP($A437,Data_Loss!$A$2:$V$1300,15,FALSE),0)</f>
        <v>0</v>
      </c>
      <c r="M437" s="353">
        <f>+IFERROR(VLOOKUP($A437,Data_Loss!$A$2:$V$1300,16,FALSE),0)</f>
        <v>0</v>
      </c>
      <c r="N437" s="353">
        <f>+IFERROR(VLOOKUP($A437,Data_Loss!$A$2:$V$1300,17,FALSE),0)</f>
        <v>0</v>
      </c>
      <c r="O437" s="353">
        <f>+IFERROR(VLOOKUP($A437,Data_Loss!$A$2:$V$1300,18,FALSE),0)</f>
        <v>0</v>
      </c>
      <c r="P437" s="353">
        <f>+IFERROR(VLOOKUP($A437,Data_Loss!$A$2:$V$1300,19,FALSE),0)</f>
        <v>0</v>
      </c>
      <c r="Q437" s="353">
        <f>+IFERROR(VLOOKUP($A437,Data_Loss!$A$2:$V$1300,20,FALSE),0)</f>
        <v>0</v>
      </c>
      <c r="R437" s="353">
        <f>+IFERROR(VLOOKUP($A437,Data_Loss!$A$2:$V$1300,21,FALSE),0)</f>
        <v>0</v>
      </c>
      <c r="S437" s="353">
        <f>+IFERROR(VLOOKUP($A437,Data_Loss!$A$2:$V$1300,22,FALSE),0)</f>
        <v>0</v>
      </c>
      <c r="T437" s="191">
        <f>+$I437*'10k &amp; MO'!C$5+$J437*'10k &amp; MO'!C$11+$K437*'10k &amp; MO'!C$17+$L437*'10k &amp; MO'!C$23+$M437*'10k &amp; MO'!C$29</f>
        <v>0</v>
      </c>
      <c r="U437" s="349">
        <f>+$I437*'10k &amp; MO'!D$5+$J437*'10k &amp; MO'!D$11+$K437*'10k &amp; MO'!D$17+$L437*'10k &amp; MO'!D$23+$M437*'10k &amp; MO'!D$29</f>
        <v>0</v>
      </c>
      <c r="V437" s="349">
        <f>+$I437*'10k &amp; MO'!E$5+$J437*'10k &amp; MO'!E$11+$K437*'10k &amp; MO'!E$17+$L437*'10k &amp; MO'!E$23+$M437*'10k &amp; MO'!E$29</f>
        <v>0</v>
      </c>
      <c r="W437" s="349">
        <f>+$I437*'10k &amp; MO'!F$5+$J437*'10k &amp; MO'!F$11+$K437*'10k &amp; MO'!F$17+$L437*'10k &amp; MO'!F$23+$M437*'10k &amp; MO'!F$29</f>
        <v>0</v>
      </c>
      <c r="X437" s="349">
        <f>+$I437*'10k &amp; MO'!G$5+$J437*'10k &amp; MO'!G$11+$K437*'10k &amp; MO'!G$17+$L437*'10k &amp; MO'!G$23+$M437*'10k &amp; MO'!G$29</f>
        <v>0</v>
      </c>
      <c r="Y437" s="349">
        <f>+$N437*'10k &amp; MO'!H$5+$O437*'10k &amp; MO'!H$11+$P437*'10k &amp; MO'!H$17+$Q437*'10k &amp; MO'!H$23+$R437*'10k &amp; MO'!H$29</f>
        <v>0</v>
      </c>
      <c r="Z437" s="349">
        <f>+$N437*'10k &amp; MO'!I$5+$O437*'10k &amp; MO'!I$11+$P437*'10k &amp; MO'!I$17+$Q437*'10k &amp; MO'!I$23+$R437*'10k &amp; MO'!I$29</f>
        <v>0</v>
      </c>
      <c r="AA437" s="349">
        <f>+$N437*'10k &amp; MO'!J$5+$O437*'10k &amp; MO'!J$11+$P437*'10k &amp; MO'!J$17+$Q437*'10k &amp; MO'!J$23+$R437*'10k &amp; MO'!J$29</f>
        <v>0</v>
      </c>
      <c r="AB437" s="349">
        <f>+$N437*'10k &amp; MO'!K$5+$O437*'10k &amp; MO'!K$11+$P437*'10k &amp; MO'!K$17+$Q437*'10k &amp; MO'!K$23+$R437*'10k &amp; MO'!K$29</f>
        <v>0</v>
      </c>
      <c r="AC437" s="349">
        <f>+$N437*'10k &amp; MO'!L$5+$O437*'10k &amp; MO'!L$11+$P437*'10k &amp; MO'!L$17+$Q437*'10k &amp; MO'!L$23+$R437*'10k &amp; MO'!L$29</f>
        <v>0</v>
      </c>
      <c r="AD437" s="350">
        <f>+S437*'10k &amp; MO'!O$5</f>
        <v>0</v>
      </c>
      <c r="AF437" s="192" t="str">
        <f t="shared" si="54"/>
        <v>4852016</v>
      </c>
      <c r="AG437" s="192">
        <f>+IFERROR(VLOOKUP($AF437,'Limited Loss'!$F$5:$P$124,AG$3,FALSE),0)</f>
        <v>0</v>
      </c>
      <c r="AH437" s="193">
        <f>+IFERROR(VLOOKUP($AF437,'Limited Loss'!$F$5:$P$124,AH$3,FALSE),0)</f>
        <v>0</v>
      </c>
      <c r="AI437" s="193">
        <f>+IFERROR(VLOOKUP($AF437,'Limited Loss'!$F$5:$P$124,AI$3,FALSE),0)</f>
        <v>0</v>
      </c>
      <c r="AJ437" s="193">
        <f>+IFERROR(VLOOKUP($AF437,'Limited Loss'!$F$5:$P$124,AJ$3,FALSE),0)</f>
        <v>0</v>
      </c>
      <c r="AK437" s="100">
        <f>+IFERROR(VLOOKUP($AF437,'Limited Loss'!$F$5:$P$124,AK$3,FALSE),0)</f>
        <v>0</v>
      </c>
      <c r="AL437" s="193">
        <f>+IFERROR(VLOOKUP($AF437,'Limited Loss'!$F$5:$P$124,AL$3,FALSE),0)</f>
        <v>0</v>
      </c>
      <c r="AM437" s="193">
        <f>+IFERROR(VLOOKUP($AF437,'Limited Loss'!$F$5:$P$124,AM$3,FALSE),0)</f>
        <v>0</v>
      </c>
      <c r="AN437" s="193">
        <f>+IFERROR(VLOOKUP($AF437,'Limited Loss'!$F$5:$P$124,AN$3,FALSE),0)</f>
        <v>0</v>
      </c>
      <c r="AO437" s="193">
        <f>+IFERROR(VLOOKUP($AF437,'Limited Loss'!$F$5:$P$124,AO$3,FALSE),0)</f>
        <v>0</v>
      </c>
      <c r="AP437" s="100">
        <f>+IFERROR(VLOOKUP($AF437,'Limited Loss'!$F$5:$P$124,AP$3,FALSE),0)</f>
        <v>0</v>
      </c>
      <c r="AQ437" s="353"/>
      <c r="AR437" s="331">
        <f t="shared" si="55"/>
        <v>485</v>
      </c>
      <c r="AS437" s="332">
        <f t="shared" si="55"/>
        <v>2016</v>
      </c>
      <c r="AT437" s="349">
        <f t="shared" si="61"/>
        <v>0</v>
      </c>
      <c r="AU437" s="349">
        <f t="shared" si="61"/>
        <v>0</v>
      </c>
      <c r="AV437" s="349">
        <f t="shared" si="61"/>
        <v>0</v>
      </c>
      <c r="AW437" s="349">
        <f t="shared" si="61"/>
        <v>0</v>
      </c>
      <c r="AX437" s="350">
        <f t="shared" si="61"/>
        <v>0</v>
      </c>
      <c r="AY437" s="349">
        <f t="shared" si="62"/>
        <v>0</v>
      </c>
      <c r="AZ437" s="349">
        <f t="shared" si="62"/>
        <v>0</v>
      </c>
      <c r="BA437" s="349">
        <f t="shared" si="62"/>
        <v>0</v>
      </c>
      <c r="BB437" s="349">
        <f t="shared" si="62"/>
        <v>0</v>
      </c>
      <c r="BC437" s="349">
        <f t="shared" si="62"/>
        <v>0</v>
      </c>
      <c r="BD437" s="350">
        <f t="shared" si="62"/>
        <v>0</v>
      </c>
      <c r="BE437" s="349">
        <f t="shared" si="57"/>
        <v>0</v>
      </c>
      <c r="BF437" s="375">
        <f t="shared" si="58"/>
        <v>0</v>
      </c>
      <c r="BG437" s="334">
        <f t="shared" si="59"/>
        <v>0</v>
      </c>
    </row>
    <row r="438" spans="1:59" x14ac:dyDescent="0.2">
      <c r="A438" s="326" t="str">
        <f t="shared" si="56"/>
        <v>4852017</v>
      </c>
      <c r="B438" s="331">
        <v>485</v>
      </c>
      <c r="C438" s="327">
        <v>2017</v>
      </c>
      <c r="D438" s="353">
        <f>+IFERROR(VLOOKUP($A438,Data_Loss!$A$2:$V$1180,6,FALSE),0)</f>
        <v>0</v>
      </c>
      <c r="E438" s="353">
        <f>+IFERROR(VLOOKUP($A438,Data_Loss!$A$2:$V$1180,7,FALSE),0)</f>
        <v>0</v>
      </c>
      <c r="F438" s="353">
        <f>+IFERROR(VLOOKUP($A438,Data_Loss!$A$2:$V$1180,8,FALSE),0)</f>
        <v>0</v>
      </c>
      <c r="G438" s="353">
        <f>+IFERROR(VLOOKUP($A438,Data_Loss!$A$2:$V$1180,9,FALSE),0)</f>
        <v>0</v>
      </c>
      <c r="H438" s="353">
        <f>+IFERROR(VLOOKUP($A438,Data_Loss!$A$2:$V$1180,10,FALSE),0)</f>
        <v>0</v>
      </c>
      <c r="I438" s="353">
        <f>+IFERROR(VLOOKUP($A438,Data_Loss!$A$2:$V$1300,12,FALSE),0)</f>
        <v>0</v>
      </c>
      <c r="J438" s="353">
        <f>+IFERROR(VLOOKUP($A438,Data_Loss!$A$2:$V$1300,13,FALSE),0)</f>
        <v>0</v>
      </c>
      <c r="K438" s="353">
        <f>+IFERROR(VLOOKUP($A438,Data_Loss!$A$2:$V$1300,14,FALSE),0)</f>
        <v>0</v>
      </c>
      <c r="L438" s="353">
        <f>+IFERROR(VLOOKUP($A438,Data_Loss!$A$2:$V$1300,15,FALSE),0)</f>
        <v>0</v>
      </c>
      <c r="M438" s="353">
        <f>+IFERROR(VLOOKUP($A438,Data_Loss!$A$2:$V$1300,16,FALSE),0)</f>
        <v>0</v>
      </c>
      <c r="N438" s="353">
        <f>+IFERROR(VLOOKUP($A438,Data_Loss!$A$2:$V$1300,17,FALSE),0)</f>
        <v>0</v>
      </c>
      <c r="O438" s="353">
        <f>+IFERROR(VLOOKUP($A438,Data_Loss!$A$2:$V$1300,18,FALSE),0)</f>
        <v>0</v>
      </c>
      <c r="P438" s="353">
        <f>+IFERROR(VLOOKUP($A438,Data_Loss!$A$2:$V$1300,19,FALSE),0)</f>
        <v>0</v>
      </c>
      <c r="Q438" s="353">
        <f>+IFERROR(VLOOKUP($A438,Data_Loss!$A$2:$V$1300,20,FALSE),0)</f>
        <v>0</v>
      </c>
      <c r="R438" s="353">
        <f>+IFERROR(VLOOKUP($A438,Data_Loss!$A$2:$V$1300,21,FALSE),0)</f>
        <v>0</v>
      </c>
      <c r="S438" s="353">
        <f>+IFERROR(VLOOKUP($A438,Data_Loss!$A$2:$V$1300,22,FALSE),0)</f>
        <v>0</v>
      </c>
      <c r="T438" s="191">
        <f>+$I438*'10k &amp; MO'!C$6+$J438*'10k &amp; MO'!C$12+$K438*'10k &amp; MO'!C$18+$L438*'10k &amp; MO'!C$24+$M438*'10k &amp; MO'!C$30</f>
        <v>0</v>
      </c>
      <c r="U438" s="349">
        <f>+$I438*'10k &amp; MO'!D$6+$J438*'10k &amp; MO'!D$12+$K438*'10k &amp; MO'!D$18+$L438*'10k &amp; MO'!D$24+$M438*'10k &amp; MO'!D$30</f>
        <v>0</v>
      </c>
      <c r="V438" s="349">
        <f>+$I438*'10k &amp; MO'!E$6+$J438*'10k &amp; MO'!E$12+$K438*'10k &amp; MO'!E$18+$L438*'10k &amp; MO'!E$24+$M438*'10k &amp; MO'!E$30</f>
        <v>0</v>
      </c>
      <c r="W438" s="349">
        <f>+$I438*'10k &amp; MO'!F$6+$J438*'10k &amp; MO'!F$12+$K438*'10k &amp; MO'!F$18+$L438*'10k &amp; MO'!F$24+$M438*'10k &amp; MO'!F$30</f>
        <v>0</v>
      </c>
      <c r="X438" s="349">
        <f>+$I438*'10k &amp; MO'!G$6+$J438*'10k &amp; MO'!G$12+$K438*'10k &amp; MO'!G$18+$L438*'10k &amp; MO'!G$24+$M438*'10k &amp; MO'!G$30</f>
        <v>0</v>
      </c>
      <c r="Y438" s="349">
        <f>+$N438*'10k &amp; MO'!H$6+$O438*'10k &amp; MO'!H$12+$P438*'10k &amp; MO'!H$18+$Q438*'10k &amp; MO'!H$24+$R438*'10k &amp; MO'!H$30</f>
        <v>0</v>
      </c>
      <c r="Z438" s="349">
        <f>+$N438*'10k &amp; MO'!I$6+$O438*'10k &amp; MO'!I$12+$P438*'10k &amp; MO'!I$18+$Q438*'10k &amp; MO'!I$24+$R438*'10k &amp; MO'!I$30</f>
        <v>0</v>
      </c>
      <c r="AA438" s="349">
        <f>+$N438*'10k &amp; MO'!J$6+$O438*'10k &amp; MO'!J$12+$P438*'10k &amp; MO'!J$18+$Q438*'10k &amp; MO'!J$24+$R438*'10k &amp; MO'!J$30</f>
        <v>0</v>
      </c>
      <c r="AB438" s="349">
        <f>+$N438*'10k &amp; MO'!K$6+$O438*'10k &amp; MO'!K$12+$P438*'10k &amp; MO'!K$18+$Q438*'10k &amp; MO'!K$24+$R438*'10k &amp; MO'!K$30</f>
        <v>0</v>
      </c>
      <c r="AC438" s="349">
        <f>+$N438*'10k &amp; MO'!L$6+$O438*'10k &amp; MO'!L$12+$P438*'10k &amp; MO'!L$18+$Q438*'10k &amp; MO'!L$24+$R438*'10k &amp; MO'!L$30</f>
        <v>0</v>
      </c>
      <c r="AD438" s="350">
        <f>+S438*'10k &amp; MO'!O$6</f>
        <v>0</v>
      </c>
      <c r="AF438" s="192" t="str">
        <f t="shared" si="54"/>
        <v>4852017</v>
      </c>
      <c r="AG438" s="192">
        <f>+IFERROR(VLOOKUP($AF438,'Limited Loss'!$F$5:$P$124,AG$3,FALSE),0)</f>
        <v>0</v>
      </c>
      <c r="AH438" s="193">
        <f>+IFERROR(VLOOKUP($AF438,'Limited Loss'!$F$5:$P$124,AH$3,FALSE),0)</f>
        <v>0</v>
      </c>
      <c r="AI438" s="193">
        <f>+IFERROR(VLOOKUP($AF438,'Limited Loss'!$F$5:$P$124,AI$3,FALSE),0)</f>
        <v>0</v>
      </c>
      <c r="AJ438" s="193">
        <f>+IFERROR(VLOOKUP($AF438,'Limited Loss'!$F$5:$P$124,AJ$3,FALSE),0)</f>
        <v>0</v>
      </c>
      <c r="AK438" s="100">
        <f>+IFERROR(VLOOKUP($AF438,'Limited Loss'!$F$5:$P$124,AK$3,FALSE),0)</f>
        <v>0</v>
      </c>
      <c r="AL438" s="193">
        <f>+IFERROR(VLOOKUP($AF438,'Limited Loss'!$F$5:$P$124,AL$3,FALSE),0)</f>
        <v>0</v>
      </c>
      <c r="AM438" s="193">
        <f>+IFERROR(VLOOKUP($AF438,'Limited Loss'!$F$5:$P$124,AM$3,FALSE),0)</f>
        <v>0</v>
      </c>
      <c r="AN438" s="193">
        <f>+IFERROR(VLOOKUP($AF438,'Limited Loss'!$F$5:$P$124,AN$3,FALSE),0)</f>
        <v>0</v>
      </c>
      <c r="AO438" s="193">
        <f>+IFERROR(VLOOKUP($AF438,'Limited Loss'!$F$5:$P$124,AO$3,FALSE),0)</f>
        <v>0</v>
      </c>
      <c r="AP438" s="100">
        <f>+IFERROR(VLOOKUP($AF438,'Limited Loss'!$F$5:$P$124,AP$3,FALSE),0)</f>
        <v>0</v>
      </c>
      <c r="AQ438" s="353"/>
      <c r="AR438" s="331">
        <f t="shared" si="55"/>
        <v>485</v>
      </c>
      <c r="AS438" s="332">
        <f t="shared" si="55"/>
        <v>2017</v>
      </c>
      <c r="AT438" s="349">
        <f t="shared" si="61"/>
        <v>0</v>
      </c>
      <c r="AU438" s="349">
        <f t="shared" si="61"/>
        <v>0</v>
      </c>
      <c r="AV438" s="349">
        <f t="shared" si="61"/>
        <v>0</v>
      </c>
      <c r="AW438" s="349">
        <f t="shared" si="61"/>
        <v>0</v>
      </c>
      <c r="AX438" s="350">
        <f t="shared" si="61"/>
        <v>0</v>
      </c>
      <c r="AY438" s="349">
        <f t="shared" si="62"/>
        <v>0</v>
      </c>
      <c r="AZ438" s="349">
        <f t="shared" si="62"/>
        <v>0</v>
      </c>
      <c r="BA438" s="349">
        <f t="shared" si="62"/>
        <v>0</v>
      </c>
      <c r="BB438" s="349">
        <f t="shared" si="62"/>
        <v>0</v>
      </c>
      <c r="BC438" s="349">
        <f t="shared" si="62"/>
        <v>0</v>
      </c>
      <c r="BD438" s="350">
        <f t="shared" si="62"/>
        <v>0</v>
      </c>
      <c r="BE438" s="349">
        <f t="shared" si="57"/>
        <v>0</v>
      </c>
      <c r="BF438" s="375">
        <f t="shared" si="58"/>
        <v>0</v>
      </c>
      <c r="BG438" s="334">
        <f t="shared" si="59"/>
        <v>0</v>
      </c>
    </row>
    <row r="439" spans="1:59" x14ac:dyDescent="0.2">
      <c r="A439" s="326" t="str">
        <f t="shared" si="56"/>
        <v>4852018</v>
      </c>
      <c r="B439" s="331">
        <v>485</v>
      </c>
      <c r="C439" s="327">
        <v>2018</v>
      </c>
      <c r="D439" s="353">
        <f>+IFERROR(VLOOKUP($A439,Data_Loss!$A$2:$V$1180,6,FALSE),0)</f>
        <v>0</v>
      </c>
      <c r="E439" s="353">
        <f>+IFERROR(VLOOKUP($A439,Data_Loss!$A$2:$V$1180,7,FALSE),0)</f>
        <v>0</v>
      </c>
      <c r="F439" s="353">
        <f>+IFERROR(VLOOKUP($A439,Data_Loss!$A$2:$V$1180,8,FALSE),0)</f>
        <v>0</v>
      </c>
      <c r="G439" s="353">
        <f>+IFERROR(VLOOKUP($A439,Data_Loss!$A$2:$V$1180,9,FALSE),0)</f>
        <v>0</v>
      </c>
      <c r="H439" s="353">
        <f>+IFERROR(VLOOKUP($A439,Data_Loss!$A$2:$V$1180,10,FALSE),0)</f>
        <v>0</v>
      </c>
      <c r="I439" s="353">
        <f>+IFERROR(VLOOKUP($A439,Data_Loss!$A$2:$V$1300,12,FALSE),0)</f>
        <v>0</v>
      </c>
      <c r="J439" s="353">
        <f>+IFERROR(VLOOKUP($A439,Data_Loss!$A$2:$V$1300,13,FALSE),0)</f>
        <v>0</v>
      </c>
      <c r="K439" s="353">
        <f>+IFERROR(VLOOKUP($A439,Data_Loss!$A$2:$V$1300,14,FALSE),0)</f>
        <v>0</v>
      </c>
      <c r="L439" s="353">
        <f>+IFERROR(VLOOKUP($A439,Data_Loss!$A$2:$V$1300,15,FALSE),0)</f>
        <v>0</v>
      </c>
      <c r="M439" s="353">
        <f>+IFERROR(VLOOKUP($A439,Data_Loss!$A$2:$V$1300,16,FALSE),0)</f>
        <v>0</v>
      </c>
      <c r="N439" s="353">
        <f>+IFERROR(VLOOKUP($A439,Data_Loss!$A$2:$V$1300,17,FALSE),0)</f>
        <v>0</v>
      </c>
      <c r="O439" s="353">
        <f>+IFERROR(VLOOKUP($A439,Data_Loss!$A$2:$V$1300,18,FALSE),0)</f>
        <v>0</v>
      </c>
      <c r="P439" s="353">
        <f>+IFERROR(VLOOKUP($A439,Data_Loss!$A$2:$V$1300,19,FALSE),0)</f>
        <v>0</v>
      </c>
      <c r="Q439" s="353">
        <f>+IFERROR(VLOOKUP($A439,Data_Loss!$A$2:$V$1300,20,FALSE),0)</f>
        <v>0</v>
      </c>
      <c r="R439" s="353">
        <f>+IFERROR(VLOOKUP($A439,Data_Loss!$A$2:$V$1300,21,FALSE),0)</f>
        <v>0</v>
      </c>
      <c r="S439" s="353">
        <f>+IFERROR(VLOOKUP($A439,Data_Loss!$A$2:$V$1300,22,FALSE),0)</f>
        <v>0</v>
      </c>
      <c r="T439" s="191">
        <f>+$I439*'10k &amp; MO'!C$7+$J439*'10k &amp; MO'!C$13+$K439*'10k &amp; MO'!C$19+$L439*'10k &amp; MO'!C$25+$M439*'10k &amp; MO'!C$31</f>
        <v>0</v>
      </c>
      <c r="U439" s="349">
        <f>+$I439*'10k &amp; MO'!D$7+$J439*'10k &amp; MO'!D$13+$K439*'10k &amp; MO'!D$19+$L439*'10k &amp; MO'!D$25+$M439*'10k &amp; MO'!D$31</f>
        <v>0</v>
      </c>
      <c r="V439" s="349">
        <f>+$I439*'10k &amp; MO'!E$7+$J439*'10k &amp; MO'!E$13+$K439*'10k &amp; MO'!E$19+$L439*'10k &amp; MO'!E$25+$M439*'10k &amp; MO'!E$31</f>
        <v>0</v>
      </c>
      <c r="W439" s="349">
        <f>+$I439*'10k &amp; MO'!F$7+$J439*'10k &amp; MO'!F$13+$K439*'10k &amp; MO'!F$19+$L439*'10k &amp; MO'!F$25+$M439*'10k &amp; MO'!F$31</f>
        <v>0</v>
      </c>
      <c r="X439" s="349">
        <f>+$I439*'10k &amp; MO'!G$7+$J439*'10k &amp; MO'!G$13+$K439*'10k &amp; MO'!G$19+$L439*'10k &amp; MO'!G$25+$M439*'10k &amp; MO'!G$31</f>
        <v>0</v>
      </c>
      <c r="Y439" s="349">
        <f>+$N439*'10k &amp; MO'!H$7+$O439*'10k &amp; MO'!H$13+$P439*'10k &amp; MO'!H$19+$Q439*'10k &amp; MO'!H$25+$R439*'10k &amp; MO'!H$31</f>
        <v>0</v>
      </c>
      <c r="Z439" s="349">
        <f>+$N439*'10k &amp; MO'!I$7+$O439*'10k &amp; MO'!I$13+$P439*'10k &amp; MO'!I$19+$Q439*'10k &amp; MO'!I$25+$R439*'10k &amp; MO'!I$31</f>
        <v>0</v>
      </c>
      <c r="AA439" s="349">
        <f>+$N439*'10k &amp; MO'!J$7+$O439*'10k &amp; MO'!J$13+$P439*'10k &amp; MO'!J$19+$Q439*'10k &amp; MO'!J$25+$R439*'10k &amp; MO'!J$31</f>
        <v>0</v>
      </c>
      <c r="AB439" s="349">
        <f>+$N439*'10k &amp; MO'!K$7+$O439*'10k &amp; MO'!K$13+$P439*'10k &amp; MO'!K$19+$Q439*'10k &amp; MO'!K$25+$R439*'10k &amp; MO'!K$31</f>
        <v>0</v>
      </c>
      <c r="AC439" s="349">
        <f>+$N439*'10k &amp; MO'!L$7+$O439*'10k &amp; MO'!L$13+$P439*'10k &amp; MO'!L$19+$Q439*'10k &amp; MO'!L$25+$R439*'10k &amp; MO'!L$31</f>
        <v>0</v>
      </c>
      <c r="AD439" s="350">
        <f>+S439*'10k &amp; MO'!O$7</f>
        <v>0</v>
      </c>
      <c r="AF439" s="192" t="str">
        <f t="shared" si="54"/>
        <v>4852018</v>
      </c>
      <c r="AG439" s="192">
        <f>+IFERROR(VLOOKUP($AF439,'Limited Loss'!$F$5:$P$124,AG$3,FALSE),0)</f>
        <v>0</v>
      </c>
      <c r="AH439" s="193">
        <f>+IFERROR(VLOOKUP($AF439,'Limited Loss'!$F$5:$P$124,AH$3,FALSE),0)</f>
        <v>0</v>
      </c>
      <c r="AI439" s="193">
        <f>+IFERROR(VLOOKUP($AF439,'Limited Loss'!$F$5:$P$124,AI$3,FALSE),0)</f>
        <v>0</v>
      </c>
      <c r="AJ439" s="193">
        <f>+IFERROR(VLOOKUP($AF439,'Limited Loss'!$F$5:$P$124,AJ$3,FALSE),0)</f>
        <v>0</v>
      </c>
      <c r="AK439" s="100">
        <f>+IFERROR(VLOOKUP($AF439,'Limited Loss'!$F$5:$P$124,AK$3,FALSE),0)</f>
        <v>0</v>
      </c>
      <c r="AL439" s="193">
        <f>+IFERROR(VLOOKUP($AF439,'Limited Loss'!$F$5:$P$124,AL$3,FALSE),0)</f>
        <v>0</v>
      </c>
      <c r="AM439" s="193">
        <f>+IFERROR(VLOOKUP($AF439,'Limited Loss'!$F$5:$P$124,AM$3,FALSE),0)</f>
        <v>0</v>
      </c>
      <c r="AN439" s="193">
        <f>+IFERROR(VLOOKUP($AF439,'Limited Loss'!$F$5:$P$124,AN$3,FALSE),0)</f>
        <v>0</v>
      </c>
      <c r="AO439" s="193">
        <f>+IFERROR(VLOOKUP($AF439,'Limited Loss'!$F$5:$P$124,AO$3,FALSE),0)</f>
        <v>0</v>
      </c>
      <c r="AP439" s="100">
        <f>+IFERROR(VLOOKUP($AF439,'Limited Loss'!$F$5:$P$124,AP$3,FALSE),0)</f>
        <v>0</v>
      </c>
      <c r="AQ439" s="353"/>
      <c r="AR439" s="331">
        <f t="shared" si="55"/>
        <v>485</v>
      </c>
      <c r="AS439" s="332">
        <f t="shared" si="55"/>
        <v>2018</v>
      </c>
      <c r="AT439" s="349">
        <f t="shared" si="61"/>
        <v>0</v>
      </c>
      <c r="AU439" s="349">
        <f t="shared" si="61"/>
        <v>0</v>
      </c>
      <c r="AV439" s="349">
        <f t="shared" si="61"/>
        <v>0</v>
      </c>
      <c r="AW439" s="349">
        <f t="shared" si="61"/>
        <v>0</v>
      </c>
      <c r="AX439" s="350">
        <f t="shared" si="61"/>
        <v>0</v>
      </c>
      <c r="AY439" s="349">
        <f t="shared" si="62"/>
        <v>0</v>
      </c>
      <c r="AZ439" s="349">
        <f t="shared" si="62"/>
        <v>0</v>
      </c>
      <c r="BA439" s="349">
        <f t="shared" si="62"/>
        <v>0</v>
      </c>
      <c r="BB439" s="349">
        <f t="shared" si="62"/>
        <v>0</v>
      </c>
      <c r="BC439" s="349">
        <f t="shared" si="62"/>
        <v>0</v>
      </c>
      <c r="BD439" s="350">
        <f t="shared" si="62"/>
        <v>0</v>
      </c>
      <c r="BE439" s="349">
        <f t="shared" si="57"/>
        <v>0</v>
      </c>
      <c r="BF439" s="375">
        <f t="shared" si="58"/>
        <v>0</v>
      </c>
      <c r="BG439" s="334">
        <f t="shared" si="59"/>
        <v>0</v>
      </c>
    </row>
    <row r="440" spans="1:59" x14ac:dyDescent="0.2">
      <c r="A440" s="326" t="str">
        <f t="shared" si="56"/>
        <v>4862014</v>
      </c>
      <c r="B440" s="331">
        <v>486</v>
      </c>
      <c r="C440" s="327">
        <v>2014</v>
      </c>
      <c r="D440" s="353">
        <f>+IFERROR(VLOOKUP($A440,Data_Loss!$A$2:$V$1180,6,FALSE),0)</f>
        <v>0</v>
      </c>
      <c r="E440" s="353">
        <f>+IFERROR(VLOOKUP($A440,Data_Loss!$A$2:$V$1180,7,FALSE),0)</f>
        <v>0</v>
      </c>
      <c r="F440" s="353">
        <f>+IFERROR(VLOOKUP($A440,Data_Loss!$A$2:$V$1180,8,FALSE),0)</f>
        <v>0</v>
      </c>
      <c r="G440" s="353">
        <f>+IFERROR(VLOOKUP($A440,Data_Loss!$A$2:$V$1180,9,FALSE),0)</f>
        <v>0</v>
      </c>
      <c r="H440" s="353">
        <f>+IFERROR(VLOOKUP($A440,Data_Loss!$A$2:$V$1180,10,FALSE),0)</f>
        <v>0</v>
      </c>
      <c r="I440" s="353">
        <f>+IFERROR(VLOOKUP($A440,Data_Loss!$A$2:$V$1300,12,FALSE),0)</f>
        <v>0</v>
      </c>
      <c r="J440" s="353">
        <f>+IFERROR(VLOOKUP($A440,Data_Loss!$A$2:$V$1300,13,FALSE),0)</f>
        <v>0</v>
      </c>
      <c r="K440" s="353">
        <f>+IFERROR(VLOOKUP($A440,Data_Loss!$A$2:$V$1300,14,FALSE),0)</f>
        <v>0</v>
      </c>
      <c r="L440" s="353">
        <f>+IFERROR(VLOOKUP($A440,Data_Loss!$A$2:$V$1300,15,FALSE),0)</f>
        <v>0</v>
      </c>
      <c r="M440" s="353">
        <f>+IFERROR(VLOOKUP($A440,Data_Loss!$A$2:$V$1300,16,FALSE),0)</f>
        <v>0</v>
      </c>
      <c r="N440" s="353">
        <f>+IFERROR(VLOOKUP($A440,Data_Loss!$A$2:$V$1300,17,FALSE),0)</f>
        <v>0</v>
      </c>
      <c r="O440" s="353">
        <f>+IFERROR(VLOOKUP($A440,Data_Loss!$A$2:$V$1300,18,FALSE),0)</f>
        <v>0</v>
      </c>
      <c r="P440" s="353">
        <f>+IFERROR(VLOOKUP($A440,Data_Loss!$A$2:$V$1300,19,FALSE),0)</f>
        <v>0</v>
      </c>
      <c r="Q440" s="353">
        <f>+IFERROR(VLOOKUP($A440,Data_Loss!$A$2:$V$1300,20,FALSE),0)</f>
        <v>0</v>
      </c>
      <c r="R440" s="353">
        <f>+IFERROR(VLOOKUP($A440,Data_Loss!$A$2:$V$1300,21,FALSE),0)</f>
        <v>0</v>
      </c>
      <c r="S440" s="353">
        <f>+IFERROR(VLOOKUP($A440,Data_Loss!$A$2:$V$1300,22,FALSE),0)</f>
        <v>0</v>
      </c>
      <c r="T440" s="191">
        <f>+$I440*'10k &amp; MO'!C$3+$J440*'10k &amp; MO'!C$9+$K440*'10k &amp; MO'!C$15+$L440*'10k &amp; MO'!C$21+$M440*'10k &amp; MO'!C$27</f>
        <v>0</v>
      </c>
      <c r="U440" s="349">
        <f>+$I440*'10k &amp; MO'!D$3+$J440*'10k &amp; MO'!D$9+$K440*'10k &amp; MO'!D$15+$L440*'10k &amp; MO'!D$21+$M440*'10k &amp; MO'!D$27</f>
        <v>0</v>
      </c>
      <c r="V440" s="349">
        <f>+$I440*'10k &amp; MO'!E$3+$J440*'10k &amp; MO'!E$9+$K440*'10k &amp; MO'!E$15+$L440*'10k &amp; MO'!E$21+$M440*'10k &amp; MO'!E$27</f>
        <v>0</v>
      </c>
      <c r="W440" s="349">
        <f>+$I440*'10k &amp; MO'!F$3+$J440*'10k &amp; MO'!F$9+$K440*'10k &amp; MO'!F$15+$L440*'10k &amp; MO'!F$21+$M440*'10k &amp; MO'!F$27</f>
        <v>0</v>
      </c>
      <c r="X440" s="349">
        <f>+$I440*'10k &amp; MO'!G$3+$J440*'10k &amp; MO'!G$9+$K440*'10k &amp; MO'!G$15+$L440*'10k &amp; MO'!G$21+$M440*'10k &amp; MO'!G$27</f>
        <v>0</v>
      </c>
      <c r="Y440" s="349">
        <f>+$N440*'10k &amp; MO'!H$3+$O440*'10k &amp; MO'!H$9+$P440*'10k &amp; MO'!H$15+$Q440*'10k &amp; MO'!H$21+$R440*'10k &amp; MO'!H$27</f>
        <v>0</v>
      </c>
      <c r="Z440" s="349">
        <f>+$N440*'10k &amp; MO'!I$3+$O440*'10k &amp; MO'!I$9+$P440*'10k &amp; MO'!I$15+$Q440*'10k &amp; MO'!I$21+$R440*'10k &amp; MO'!I$27</f>
        <v>0</v>
      </c>
      <c r="AA440" s="349">
        <f>+$N440*'10k &amp; MO'!J$3+$O440*'10k &amp; MO'!J$9+$P440*'10k &amp; MO'!J$15+$Q440*'10k &amp; MO'!J$21+$R440*'10k &amp; MO'!J$27</f>
        <v>0</v>
      </c>
      <c r="AB440" s="349">
        <f>+$N440*'10k &amp; MO'!K$3+$O440*'10k &amp; MO'!K$9+$P440*'10k &amp; MO'!K$15+$Q440*'10k &amp; MO'!K$21+$R440*'10k &amp; MO'!K$27</f>
        <v>0</v>
      </c>
      <c r="AC440" s="349">
        <f>+$N440*'10k &amp; MO'!L$3+$O440*'10k &amp; MO'!L$9+$P440*'10k &amp; MO'!L$15+$Q440*'10k &amp; MO'!L$21+$R440*'10k &amp; MO'!L$27</f>
        <v>0</v>
      </c>
      <c r="AD440" s="350">
        <f>+S440*'10k &amp; MO'!O$3</f>
        <v>0</v>
      </c>
      <c r="AF440" s="192" t="str">
        <f t="shared" si="54"/>
        <v>4862014</v>
      </c>
      <c r="AG440" s="192">
        <f>+IFERROR(VLOOKUP($AF440,'Limited Loss'!$F$5:$P$124,AG$3,FALSE),0)</f>
        <v>0</v>
      </c>
      <c r="AH440" s="193">
        <f>+IFERROR(VLOOKUP($AF440,'Limited Loss'!$F$5:$P$124,AH$3,FALSE),0)</f>
        <v>0</v>
      </c>
      <c r="AI440" s="193">
        <f>+IFERROR(VLOOKUP($AF440,'Limited Loss'!$F$5:$P$124,AI$3,FALSE),0)</f>
        <v>0</v>
      </c>
      <c r="AJ440" s="193">
        <f>+IFERROR(VLOOKUP($AF440,'Limited Loss'!$F$5:$P$124,AJ$3,FALSE),0)</f>
        <v>0</v>
      </c>
      <c r="AK440" s="100">
        <f>+IFERROR(VLOOKUP($AF440,'Limited Loss'!$F$5:$P$124,AK$3,FALSE),0)</f>
        <v>0</v>
      </c>
      <c r="AL440" s="193">
        <f>+IFERROR(VLOOKUP($AF440,'Limited Loss'!$F$5:$P$124,AL$3,FALSE),0)</f>
        <v>0</v>
      </c>
      <c r="AM440" s="193">
        <f>+IFERROR(VLOOKUP($AF440,'Limited Loss'!$F$5:$P$124,AM$3,FALSE),0)</f>
        <v>0</v>
      </c>
      <c r="AN440" s="193">
        <f>+IFERROR(VLOOKUP($AF440,'Limited Loss'!$F$5:$P$124,AN$3,FALSE),0)</f>
        <v>0</v>
      </c>
      <c r="AO440" s="193">
        <f>+IFERROR(VLOOKUP($AF440,'Limited Loss'!$F$5:$P$124,AO$3,FALSE),0)</f>
        <v>0</v>
      </c>
      <c r="AP440" s="100">
        <f>+IFERROR(VLOOKUP($AF440,'Limited Loss'!$F$5:$P$124,AP$3,FALSE),0)</f>
        <v>0</v>
      </c>
      <c r="AQ440" s="353"/>
      <c r="AR440" s="331">
        <f t="shared" si="55"/>
        <v>486</v>
      </c>
      <c r="AS440" s="332">
        <f t="shared" si="55"/>
        <v>2014</v>
      </c>
      <c r="AT440" s="349">
        <f t="shared" si="61"/>
        <v>0</v>
      </c>
      <c r="AU440" s="349">
        <f t="shared" si="61"/>
        <v>0</v>
      </c>
      <c r="AV440" s="349">
        <f t="shared" si="61"/>
        <v>0</v>
      </c>
      <c r="AW440" s="349">
        <f t="shared" si="61"/>
        <v>0</v>
      </c>
      <c r="AX440" s="350">
        <f t="shared" si="61"/>
        <v>0</v>
      </c>
      <c r="AY440" s="349">
        <f t="shared" si="62"/>
        <v>0</v>
      </c>
      <c r="AZ440" s="349">
        <f t="shared" si="62"/>
        <v>0</v>
      </c>
      <c r="BA440" s="349">
        <f t="shared" si="62"/>
        <v>0</v>
      </c>
      <c r="BB440" s="349">
        <f t="shared" si="62"/>
        <v>0</v>
      </c>
      <c r="BC440" s="349">
        <f t="shared" si="62"/>
        <v>0</v>
      </c>
      <c r="BD440" s="350">
        <f t="shared" si="62"/>
        <v>0</v>
      </c>
      <c r="BE440" s="349">
        <f t="shared" si="57"/>
        <v>0</v>
      </c>
      <c r="BF440" s="375">
        <f t="shared" si="58"/>
        <v>0</v>
      </c>
      <c r="BG440" s="334">
        <f t="shared" si="59"/>
        <v>0</v>
      </c>
    </row>
    <row r="441" spans="1:59" x14ac:dyDescent="0.2">
      <c r="A441" s="326" t="str">
        <f t="shared" si="56"/>
        <v>4862015</v>
      </c>
      <c r="B441" s="331">
        <v>486</v>
      </c>
      <c r="C441" s="327">
        <v>2015</v>
      </c>
      <c r="D441" s="353">
        <f>+IFERROR(VLOOKUP($A441,Data_Loss!$A$2:$V$1180,6,FALSE),0)</f>
        <v>0</v>
      </c>
      <c r="E441" s="353">
        <f>+IFERROR(VLOOKUP($A441,Data_Loss!$A$2:$V$1180,7,FALSE),0)</f>
        <v>0</v>
      </c>
      <c r="F441" s="353">
        <f>+IFERROR(VLOOKUP($A441,Data_Loss!$A$2:$V$1180,8,FALSE),0)</f>
        <v>0</v>
      </c>
      <c r="G441" s="353">
        <f>+IFERROR(VLOOKUP($A441,Data_Loss!$A$2:$V$1180,9,FALSE),0)</f>
        <v>0</v>
      </c>
      <c r="H441" s="353">
        <f>+IFERROR(VLOOKUP($A441,Data_Loss!$A$2:$V$1180,10,FALSE),0)</f>
        <v>0</v>
      </c>
      <c r="I441" s="353">
        <f>+IFERROR(VLOOKUP($A441,Data_Loss!$A$2:$V$1300,12,FALSE),0)</f>
        <v>0</v>
      </c>
      <c r="J441" s="353">
        <f>+IFERROR(VLOOKUP($A441,Data_Loss!$A$2:$V$1300,13,FALSE),0)</f>
        <v>0</v>
      </c>
      <c r="K441" s="353">
        <f>+IFERROR(VLOOKUP($A441,Data_Loss!$A$2:$V$1300,14,FALSE),0)</f>
        <v>0</v>
      </c>
      <c r="L441" s="353">
        <f>+IFERROR(VLOOKUP($A441,Data_Loss!$A$2:$V$1300,15,FALSE),0)</f>
        <v>0</v>
      </c>
      <c r="M441" s="353">
        <f>+IFERROR(VLOOKUP($A441,Data_Loss!$A$2:$V$1300,16,FALSE),0)</f>
        <v>0</v>
      </c>
      <c r="N441" s="353">
        <f>+IFERROR(VLOOKUP($A441,Data_Loss!$A$2:$V$1300,17,FALSE),0)</f>
        <v>0</v>
      </c>
      <c r="O441" s="353">
        <f>+IFERROR(VLOOKUP($A441,Data_Loss!$A$2:$V$1300,18,FALSE),0)</f>
        <v>0</v>
      </c>
      <c r="P441" s="353">
        <f>+IFERROR(VLOOKUP($A441,Data_Loss!$A$2:$V$1300,19,FALSE),0)</f>
        <v>0</v>
      </c>
      <c r="Q441" s="353">
        <f>+IFERROR(VLOOKUP($A441,Data_Loss!$A$2:$V$1300,20,FALSE),0)</f>
        <v>0</v>
      </c>
      <c r="R441" s="353">
        <f>+IFERROR(VLOOKUP($A441,Data_Loss!$A$2:$V$1300,21,FALSE),0)</f>
        <v>0</v>
      </c>
      <c r="S441" s="353">
        <f>+IFERROR(VLOOKUP($A441,Data_Loss!$A$2:$V$1300,22,FALSE),0)</f>
        <v>0</v>
      </c>
      <c r="T441" s="191">
        <f>+$I441*'10k &amp; MO'!C$4+$J441*'10k &amp; MO'!C$10+$K441*'10k &amp; MO'!C$16+$L441*'10k &amp; MO'!C$22+$M441*'10k &amp; MO'!C$28</f>
        <v>0</v>
      </c>
      <c r="U441" s="349">
        <f>+$I441*'10k &amp; MO'!D$4+$J441*'10k &amp; MO'!D$10+$K441*'10k &amp; MO'!D$16+$L441*'10k &amp; MO'!D$22+$M441*'10k &amp; MO'!D$28</f>
        <v>0</v>
      </c>
      <c r="V441" s="349">
        <f>+$I441*'10k &amp; MO'!E$4+$J441*'10k &amp; MO'!E$10+$K441*'10k &amp; MO'!E$16+$L441*'10k &amp; MO'!E$22+$M441*'10k &amp; MO'!E$28</f>
        <v>0</v>
      </c>
      <c r="W441" s="349">
        <f>+$I441*'10k &amp; MO'!F$4+$J441*'10k &amp; MO'!F$10+$K441*'10k &amp; MO'!F$16+$L441*'10k &amp; MO'!F$22+$M441*'10k &amp; MO'!F$28</f>
        <v>0</v>
      </c>
      <c r="X441" s="349">
        <f>+$I441*'10k &amp; MO'!G$4+$J441*'10k &amp; MO'!G$10+$K441*'10k &amp; MO'!G$16+$L441*'10k &amp; MO'!G$22+$M441*'10k &amp; MO'!G$28</f>
        <v>0</v>
      </c>
      <c r="Y441" s="349">
        <f>+$N441*'10k &amp; MO'!H$4+$O441*'10k &amp; MO'!H$10+$P441*'10k &amp; MO'!H$16+$Q441*'10k &amp; MO'!H$22+$R441*'10k &amp; MO'!H$28</f>
        <v>0</v>
      </c>
      <c r="Z441" s="349">
        <f>+$N441*'10k &amp; MO'!I$4+$O441*'10k &amp; MO'!I$10+$P441*'10k &amp; MO'!I$16+$Q441*'10k &amp; MO'!I$22+$R441*'10k &amp; MO'!I$28</f>
        <v>0</v>
      </c>
      <c r="AA441" s="349">
        <f>+$N441*'10k &amp; MO'!J$4+$O441*'10k &amp; MO'!J$10+$P441*'10k &amp; MO'!J$16+$Q441*'10k &amp; MO'!J$22+$R441*'10k &amp; MO'!J$28</f>
        <v>0</v>
      </c>
      <c r="AB441" s="349">
        <f>+$N441*'10k &amp; MO'!K$4+$O441*'10k &amp; MO'!K$10+$P441*'10k &amp; MO'!K$16+$Q441*'10k &amp; MO'!K$22+$R441*'10k &amp; MO'!K$28</f>
        <v>0</v>
      </c>
      <c r="AC441" s="349">
        <f>+$N441*'10k &amp; MO'!L$4+$O441*'10k &amp; MO'!L$10+$P441*'10k &amp; MO'!L$16+$Q441*'10k &amp; MO'!L$22+$R441*'10k &amp; MO'!L$28</f>
        <v>0</v>
      </c>
      <c r="AD441" s="350">
        <f>+S441*'10k &amp; MO'!O$4</f>
        <v>0</v>
      </c>
      <c r="AF441" s="192" t="str">
        <f t="shared" si="54"/>
        <v>4862015</v>
      </c>
      <c r="AG441" s="192">
        <f>+IFERROR(VLOOKUP($AF441,'Limited Loss'!$F$5:$P$124,AG$3,FALSE),0)</f>
        <v>0</v>
      </c>
      <c r="AH441" s="193">
        <f>+IFERROR(VLOOKUP($AF441,'Limited Loss'!$F$5:$P$124,AH$3,FALSE),0)</f>
        <v>0</v>
      </c>
      <c r="AI441" s="193">
        <f>+IFERROR(VLOOKUP($AF441,'Limited Loss'!$F$5:$P$124,AI$3,FALSE),0)</f>
        <v>0</v>
      </c>
      <c r="AJ441" s="193">
        <f>+IFERROR(VLOOKUP($AF441,'Limited Loss'!$F$5:$P$124,AJ$3,FALSE),0)</f>
        <v>0</v>
      </c>
      <c r="AK441" s="100">
        <f>+IFERROR(VLOOKUP($AF441,'Limited Loss'!$F$5:$P$124,AK$3,FALSE),0)</f>
        <v>0</v>
      </c>
      <c r="AL441" s="193">
        <f>+IFERROR(VLOOKUP($AF441,'Limited Loss'!$F$5:$P$124,AL$3,FALSE),0)</f>
        <v>0</v>
      </c>
      <c r="AM441" s="193">
        <f>+IFERROR(VLOOKUP($AF441,'Limited Loss'!$F$5:$P$124,AM$3,FALSE),0)</f>
        <v>0</v>
      </c>
      <c r="AN441" s="193">
        <f>+IFERROR(VLOOKUP($AF441,'Limited Loss'!$F$5:$P$124,AN$3,FALSE),0)</f>
        <v>0</v>
      </c>
      <c r="AO441" s="193">
        <f>+IFERROR(VLOOKUP($AF441,'Limited Loss'!$F$5:$P$124,AO$3,FALSE),0)</f>
        <v>0</v>
      </c>
      <c r="AP441" s="100">
        <f>+IFERROR(VLOOKUP($AF441,'Limited Loss'!$F$5:$P$124,AP$3,FALSE),0)</f>
        <v>0</v>
      </c>
      <c r="AQ441" s="353"/>
      <c r="AR441" s="331">
        <f t="shared" si="55"/>
        <v>486</v>
      </c>
      <c r="AS441" s="332">
        <f t="shared" si="55"/>
        <v>2015</v>
      </c>
      <c r="AT441" s="349">
        <f t="shared" si="61"/>
        <v>0</v>
      </c>
      <c r="AU441" s="349">
        <f t="shared" si="61"/>
        <v>0</v>
      </c>
      <c r="AV441" s="349">
        <f t="shared" si="61"/>
        <v>0</v>
      </c>
      <c r="AW441" s="349">
        <f t="shared" si="61"/>
        <v>0</v>
      </c>
      <c r="AX441" s="350">
        <f t="shared" si="61"/>
        <v>0</v>
      </c>
      <c r="AY441" s="349">
        <f t="shared" si="62"/>
        <v>0</v>
      </c>
      <c r="AZ441" s="349">
        <f t="shared" si="62"/>
        <v>0</v>
      </c>
      <c r="BA441" s="349">
        <f t="shared" si="62"/>
        <v>0</v>
      </c>
      <c r="BB441" s="349">
        <f t="shared" si="62"/>
        <v>0</v>
      </c>
      <c r="BC441" s="349">
        <f t="shared" si="62"/>
        <v>0</v>
      </c>
      <c r="BD441" s="350">
        <f t="shared" si="62"/>
        <v>0</v>
      </c>
      <c r="BE441" s="349">
        <f t="shared" si="57"/>
        <v>0</v>
      </c>
      <c r="BF441" s="375">
        <f t="shared" si="58"/>
        <v>0</v>
      </c>
      <c r="BG441" s="334">
        <f t="shared" si="59"/>
        <v>0</v>
      </c>
    </row>
    <row r="442" spans="1:59" x14ac:dyDescent="0.2">
      <c r="A442" s="326" t="str">
        <f t="shared" si="56"/>
        <v>4862016</v>
      </c>
      <c r="B442" s="331">
        <v>486</v>
      </c>
      <c r="C442" s="327">
        <v>2016</v>
      </c>
      <c r="D442" s="353">
        <f>+IFERROR(VLOOKUP($A442,Data_Loss!$A$2:$V$1180,6,FALSE),0)</f>
        <v>0</v>
      </c>
      <c r="E442" s="353">
        <f>+IFERROR(VLOOKUP($A442,Data_Loss!$A$2:$V$1180,7,FALSE),0)</f>
        <v>0</v>
      </c>
      <c r="F442" s="353">
        <f>+IFERROR(VLOOKUP($A442,Data_Loss!$A$2:$V$1180,8,FALSE),0)</f>
        <v>0</v>
      </c>
      <c r="G442" s="353">
        <f>+IFERROR(VLOOKUP($A442,Data_Loss!$A$2:$V$1180,9,FALSE),0)</f>
        <v>0</v>
      </c>
      <c r="H442" s="353">
        <f>+IFERROR(VLOOKUP($A442,Data_Loss!$A$2:$V$1180,10,FALSE),0)</f>
        <v>0</v>
      </c>
      <c r="I442" s="353">
        <f>+IFERROR(VLOOKUP($A442,Data_Loss!$A$2:$V$1300,12,FALSE),0)</f>
        <v>0</v>
      </c>
      <c r="J442" s="353">
        <f>+IFERROR(VLOOKUP($A442,Data_Loss!$A$2:$V$1300,13,FALSE),0)</f>
        <v>0</v>
      </c>
      <c r="K442" s="353">
        <f>+IFERROR(VLOOKUP($A442,Data_Loss!$A$2:$V$1300,14,FALSE),0)</f>
        <v>0</v>
      </c>
      <c r="L442" s="353">
        <f>+IFERROR(VLOOKUP($A442,Data_Loss!$A$2:$V$1300,15,FALSE),0)</f>
        <v>0</v>
      </c>
      <c r="M442" s="353">
        <f>+IFERROR(VLOOKUP($A442,Data_Loss!$A$2:$V$1300,16,FALSE),0)</f>
        <v>0</v>
      </c>
      <c r="N442" s="353">
        <f>+IFERROR(VLOOKUP($A442,Data_Loss!$A$2:$V$1300,17,FALSE),0)</f>
        <v>0</v>
      </c>
      <c r="O442" s="353">
        <f>+IFERROR(VLOOKUP($A442,Data_Loss!$A$2:$V$1300,18,FALSE),0)</f>
        <v>0</v>
      </c>
      <c r="P442" s="353">
        <f>+IFERROR(VLOOKUP($A442,Data_Loss!$A$2:$V$1300,19,FALSE),0)</f>
        <v>0</v>
      </c>
      <c r="Q442" s="353">
        <f>+IFERROR(VLOOKUP($A442,Data_Loss!$A$2:$V$1300,20,FALSE),0)</f>
        <v>0</v>
      </c>
      <c r="R442" s="353">
        <f>+IFERROR(VLOOKUP($A442,Data_Loss!$A$2:$V$1300,21,FALSE),0)</f>
        <v>0</v>
      </c>
      <c r="S442" s="353">
        <f>+IFERROR(VLOOKUP($A442,Data_Loss!$A$2:$V$1300,22,FALSE),0)</f>
        <v>0</v>
      </c>
      <c r="T442" s="191">
        <f>+$I442*'10k &amp; MO'!C$5+$J442*'10k &amp; MO'!C$11+$K442*'10k &amp; MO'!C$17+$L442*'10k &amp; MO'!C$23+$M442*'10k &amp; MO'!C$29</f>
        <v>0</v>
      </c>
      <c r="U442" s="349">
        <f>+$I442*'10k &amp; MO'!D$5+$J442*'10k &amp; MO'!D$11+$K442*'10k &amp; MO'!D$17+$L442*'10k &amp; MO'!D$23+$M442*'10k &amp; MO'!D$29</f>
        <v>0</v>
      </c>
      <c r="V442" s="349">
        <f>+$I442*'10k &amp; MO'!E$5+$J442*'10k &amp; MO'!E$11+$K442*'10k &amp; MO'!E$17+$L442*'10k &amp; MO'!E$23+$M442*'10k &amp; MO'!E$29</f>
        <v>0</v>
      </c>
      <c r="W442" s="349">
        <f>+$I442*'10k &amp; MO'!F$5+$J442*'10k &amp; MO'!F$11+$K442*'10k &amp; MO'!F$17+$L442*'10k &amp; MO'!F$23+$M442*'10k &amp; MO'!F$29</f>
        <v>0</v>
      </c>
      <c r="X442" s="349">
        <f>+$I442*'10k &amp; MO'!G$5+$J442*'10k &amp; MO'!G$11+$K442*'10k &amp; MO'!G$17+$L442*'10k &amp; MO'!G$23+$M442*'10k &amp; MO'!G$29</f>
        <v>0</v>
      </c>
      <c r="Y442" s="349">
        <f>+$N442*'10k &amp; MO'!H$5+$O442*'10k &amp; MO'!H$11+$P442*'10k &amp; MO'!H$17+$Q442*'10k &amp; MO'!H$23+$R442*'10k &amp; MO'!H$29</f>
        <v>0</v>
      </c>
      <c r="Z442" s="349">
        <f>+$N442*'10k &amp; MO'!I$5+$O442*'10k &amp; MO'!I$11+$P442*'10k &amp; MO'!I$17+$Q442*'10k &amp; MO'!I$23+$R442*'10k &amp; MO'!I$29</f>
        <v>0</v>
      </c>
      <c r="AA442" s="349">
        <f>+$N442*'10k &amp; MO'!J$5+$O442*'10k &amp; MO'!J$11+$P442*'10k &amp; MO'!J$17+$Q442*'10k &amp; MO'!J$23+$R442*'10k &amp; MO'!J$29</f>
        <v>0</v>
      </c>
      <c r="AB442" s="349">
        <f>+$N442*'10k &amp; MO'!K$5+$O442*'10k &amp; MO'!K$11+$P442*'10k &amp; MO'!K$17+$Q442*'10k &amp; MO'!K$23+$R442*'10k &amp; MO'!K$29</f>
        <v>0</v>
      </c>
      <c r="AC442" s="349">
        <f>+$N442*'10k &amp; MO'!L$5+$O442*'10k &amp; MO'!L$11+$P442*'10k &amp; MO'!L$17+$Q442*'10k &amp; MO'!L$23+$R442*'10k &amp; MO'!L$29</f>
        <v>0</v>
      </c>
      <c r="AD442" s="350">
        <f>+S442*'10k &amp; MO'!O$5</f>
        <v>0</v>
      </c>
      <c r="AF442" s="192" t="str">
        <f t="shared" si="54"/>
        <v>4862016</v>
      </c>
      <c r="AG442" s="192">
        <f>+IFERROR(VLOOKUP($AF442,'Limited Loss'!$F$5:$P$124,AG$3,FALSE),0)</f>
        <v>0</v>
      </c>
      <c r="AH442" s="193">
        <f>+IFERROR(VLOOKUP($AF442,'Limited Loss'!$F$5:$P$124,AH$3,FALSE),0)</f>
        <v>0</v>
      </c>
      <c r="AI442" s="193">
        <f>+IFERROR(VLOOKUP($AF442,'Limited Loss'!$F$5:$P$124,AI$3,FALSE),0)</f>
        <v>0</v>
      </c>
      <c r="AJ442" s="193">
        <f>+IFERROR(VLOOKUP($AF442,'Limited Loss'!$F$5:$P$124,AJ$3,FALSE),0)</f>
        <v>0</v>
      </c>
      <c r="AK442" s="100">
        <f>+IFERROR(VLOOKUP($AF442,'Limited Loss'!$F$5:$P$124,AK$3,FALSE),0)</f>
        <v>0</v>
      </c>
      <c r="AL442" s="193">
        <f>+IFERROR(VLOOKUP($AF442,'Limited Loss'!$F$5:$P$124,AL$3,FALSE),0)</f>
        <v>0</v>
      </c>
      <c r="AM442" s="193">
        <f>+IFERROR(VLOOKUP($AF442,'Limited Loss'!$F$5:$P$124,AM$3,FALSE),0)</f>
        <v>0</v>
      </c>
      <c r="AN442" s="193">
        <f>+IFERROR(VLOOKUP($AF442,'Limited Loss'!$F$5:$P$124,AN$3,FALSE),0)</f>
        <v>0</v>
      </c>
      <c r="AO442" s="193">
        <f>+IFERROR(VLOOKUP($AF442,'Limited Loss'!$F$5:$P$124,AO$3,FALSE),0)</f>
        <v>0</v>
      </c>
      <c r="AP442" s="100">
        <f>+IFERROR(VLOOKUP($AF442,'Limited Loss'!$F$5:$P$124,AP$3,FALSE),0)</f>
        <v>0</v>
      </c>
      <c r="AQ442" s="353"/>
      <c r="AR442" s="331">
        <f t="shared" si="55"/>
        <v>486</v>
      </c>
      <c r="AS442" s="332">
        <f t="shared" si="55"/>
        <v>2016</v>
      </c>
      <c r="AT442" s="349">
        <f t="shared" si="61"/>
        <v>0</v>
      </c>
      <c r="AU442" s="349">
        <f t="shared" si="61"/>
        <v>0</v>
      </c>
      <c r="AV442" s="349">
        <f t="shared" si="61"/>
        <v>0</v>
      </c>
      <c r="AW442" s="349">
        <f t="shared" si="61"/>
        <v>0</v>
      </c>
      <c r="AX442" s="350">
        <f t="shared" si="61"/>
        <v>0</v>
      </c>
      <c r="AY442" s="349">
        <f t="shared" si="62"/>
        <v>0</v>
      </c>
      <c r="AZ442" s="349">
        <f t="shared" si="62"/>
        <v>0</v>
      </c>
      <c r="BA442" s="349">
        <f t="shared" si="62"/>
        <v>0</v>
      </c>
      <c r="BB442" s="349">
        <f t="shared" si="62"/>
        <v>0</v>
      </c>
      <c r="BC442" s="349">
        <f t="shared" si="62"/>
        <v>0</v>
      </c>
      <c r="BD442" s="350">
        <f t="shared" si="62"/>
        <v>0</v>
      </c>
      <c r="BE442" s="349">
        <f t="shared" si="57"/>
        <v>0</v>
      </c>
      <c r="BF442" s="375">
        <f t="shared" si="58"/>
        <v>0</v>
      </c>
      <c r="BG442" s="334">
        <f t="shared" si="59"/>
        <v>0</v>
      </c>
    </row>
    <row r="443" spans="1:59" x14ac:dyDescent="0.2">
      <c r="A443" s="326" t="str">
        <f t="shared" si="56"/>
        <v>4862017</v>
      </c>
      <c r="B443" s="331">
        <v>486</v>
      </c>
      <c r="C443" s="327">
        <v>2017</v>
      </c>
      <c r="D443" s="353">
        <f>+IFERROR(VLOOKUP($A443,Data_Loss!$A$2:$V$1180,6,FALSE),0)</f>
        <v>0</v>
      </c>
      <c r="E443" s="353">
        <f>+IFERROR(VLOOKUP($A443,Data_Loss!$A$2:$V$1180,7,FALSE),0)</f>
        <v>0</v>
      </c>
      <c r="F443" s="353">
        <f>+IFERROR(VLOOKUP($A443,Data_Loss!$A$2:$V$1180,8,FALSE),0)</f>
        <v>0</v>
      </c>
      <c r="G443" s="353">
        <f>+IFERROR(VLOOKUP($A443,Data_Loss!$A$2:$V$1180,9,FALSE),0)</f>
        <v>0</v>
      </c>
      <c r="H443" s="353">
        <f>+IFERROR(VLOOKUP($A443,Data_Loss!$A$2:$V$1180,10,FALSE),0)</f>
        <v>0</v>
      </c>
      <c r="I443" s="353">
        <f>+IFERROR(VLOOKUP($A443,Data_Loss!$A$2:$V$1300,12,FALSE),0)</f>
        <v>0</v>
      </c>
      <c r="J443" s="353">
        <f>+IFERROR(VLOOKUP($A443,Data_Loss!$A$2:$V$1300,13,FALSE),0)</f>
        <v>0</v>
      </c>
      <c r="K443" s="353">
        <f>+IFERROR(VLOOKUP($A443,Data_Loss!$A$2:$V$1300,14,FALSE),0)</f>
        <v>0</v>
      </c>
      <c r="L443" s="353">
        <f>+IFERROR(VLOOKUP($A443,Data_Loss!$A$2:$V$1300,15,FALSE),0)</f>
        <v>0</v>
      </c>
      <c r="M443" s="353">
        <f>+IFERROR(VLOOKUP($A443,Data_Loss!$A$2:$V$1300,16,FALSE),0)</f>
        <v>0</v>
      </c>
      <c r="N443" s="353">
        <f>+IFERROR(VLOOKUP($A443,Data_Loss!$A$2:$V$1300,17,FALSE),0)</f>
        <v>0</v>
      </c>
      <c r="O443" s="353">
        <f>+IFERROR(VLOOKUP($A443,Data_Loss!$A$2:$V$1300,18,FALSE),0)</f>
        <v>0</v>
      </c>
      <c r="P443" s="353">
        <f>+IFERROR(VLOOKUP($A443,Data_Loss!$A$2:$V$1300,19,FALSE),0)</f>
        <v>0</v>
      </c>
      <c r="Q443" s="353">
        <f>+IFERROR(VLOOKUP($A443,Data_Loss!$A$2:$V$1300,20,FALSE),0)</f>
        <v>0</v>
      </c>
      <c r="R443" s="353">
        <f>+IFERROR(VLOOKUP($A443,Data_Loss!$A$2:$V$1300,21,FALSE),0)</f>
        <v>0</v>
      </c>
      <c r="S443" s="353">
        <f>+IFERROR(VLOOKUP($A443,Data_Loss!$A$2:$V$1300,22,FALSE),0)</f>
        <v>0</v>
      </c>
      <c r="T443" s="191">
        <f>+$I443*'10k &amp; MO'!C$6+$J443*'10k &amp; MO'!C$12+$K443*'10k &amp; MO'!C$18+$L443*'10k &amp; MO'!C$24+$M443*'10k &amp; MO'!C$30</f>
        <v>0</v>
      </c>
      <c r="U443" s="349">
        <f>+$I443*'10k &amp; MO'!D$6+$J443*'10k &amp; MO'!D$12+$K443*'10k &amp; MO'!D$18+$L443*'10k &amp; MO'!D$24+$M443*'10k &amp; MO'!D$30</f>
        <v>0</v>
      </c>
      <c r="V443" s="349">
        <f>+$I443*'10k &amp; MO'!E$6+$J443*'10k &amp; MO'!E$12+$K443*'10k &amp; MO'!E$18+$L443*'10k &amp; MO'!E$24+$M443*'10k &amp; MO'!E$30</f>
        <v>0</v>
      </c>
      <c r="W443" s="349">
        <f>+$I443*'10k &amp; MO'!F$6+$J443*'10k &amp; MO'!F$12+$K443*'10k &amp; MO'!F$18+$L443*'10k &amp; MO'!F$24+$M443*'10k &amp; MO'!F$30</f>
        <v>0</v>
      </c>
      <c r="X443" s="349">
        <f>+$I443*'10k &amp; MO'!G$6+$J443*'10k &amp; MO'!G$12+$K443*'10k &amp; MO'!G$18+$L443*'10k &amp; MO'!G$24+$M443*'10k &amp; MO'!G$30</f>
        <v>0</v>
      </c>
      <c r="Y443" s="349">
        <f>+$N443*'10k &amp; MO'!H$6+$O443*'10k &amp; MO'!H$12+$P443*'10k &amp; MO'!H$18+$Q443*'10k &amp; MO'!H$24+$R443*'10k &amp; MO'!H$30</f>
        <v>0</v>
      </c>
      <c r="Z443" s="349">
        <f>+$N443*'10k &amp; MO'!I$6+$O443*'10k &amp; MO'!I$12+$P443*'10k &amp; MO'!I$18+$Q443*'10k &amp; MO'!I$24+$R443*'10k &amp; MO'!I$30</f>
        <v>0</v>
      </c>
      <c r="AA443" s="349">
        <f>+$N443*'10k &amp; MO'!J$6+$O443*'10k &amp; MO'!J$12+$P443*'10k &amp; MO'!J$18+$Q443*'10k &amp; MO'!J$24+$R443*'10k &amp; MO'!J$30</f>
        <v>0</v>
      </c>
      <c r="AB443" s="349">
        <f>+$N443*'10k &amp; MO'!K$6+$O443*'10k &amp; MO'!K$12+$P443*'10k &amp; MO'!K$18+$Q443*'10k &amp; MO'!K$24+$R443*'10k &amp; MO'!K$30</f>
        <v>0</v>
      </c>
      <c r="AC443" s="349">
        <f>+$N443*'10k &amp; MO'!L$6+$O443*'10k &amp; MO'!L$12+$P443*'10k &amp; MO'!L$18+$Q443*'10k &amp; MO'!L$24+$R443*'10k &amp; MO'!L$30</f>
        <v>0</v>
      </c>
      <c r="AD443" s="350">
        <f>+S443*'10k &amp; MO'!O$6</f>
        <v>0</v>
      </c>
      <c r="AF443" s="192" t="str">
        <f t="shared" si="54"/>
        <v>4862017</v>
      </c>
      <c r="AG443" s="192">
        <f>+IFERROR(VLOOKUP($AF443,'Limited Loss'!$F$5:$P$124,AG$3,FALSE),0)</f>
        <v>0</v>
      </c>
      <c r="AH443" s="193">
        <f>+IFERROR(VLOOKUP($AF443,'Limited Loss'!$F$5:$P$124,AH$3,FALSE),0)</f>
        <v>0</v>
      </c>
      <c r="AI443" s="193">
        <f>+IFERROR(VLOOKUP($AF443,'Limited Loss'!$F$5:$P$124,AI$3,FALSE),0)</f>
        <v>0</v>
      </c>
      <c r="AJ443" s="193">
        <f>+IFERROR(VLOOKUP($AF443,'Limited Loss'!$F$5:$P$124,AJ$3,FALSE),0)</f>
        <v>0</v>
      </c>
      <c r="AK443" s="100">
        <f>+IFERROR(VLOOKUP($AF443,'Limited Loss'!$F$5:$P$124,AK$3,FALSE),0)</f>
        <v>0</v>
      </c>
      <c r="AL443" s="193">
        <f>+IFERROR(VLOOKUP($AF443,'Limited Loss'!$F$5:$P$124,AL$3,FALSE),0)</f>
        <v>0</v>
      </c>
      <c r="AM443" s="193">
        <f>+IFERROR(VLOOKUP($AF443,'Limited Loss'!$F$5:$P$124,AM$3,FALSE),0)</f>
        <v>0</v>
      </c>
      <c r="AN443" s="193">
        <f>+IFERROR(VLOOKUP($AF443,'Limited Loss'!$F$5:$P$124,AN$3,FALSE),0)</f>
        <v>0</v>
      </c>
      <c r="AO443" s="193">
        <f>+IFERROR(VLOOKUP($AF443,'Limited Loss'!$F$5:$P$124,AO$3,FALSE),0)</f>
        <v>0</v>
      </c>
      <c r="AP443" s="100">
        <f>+IFERROR(VLOOKUP($AF443,'Limited Loss'!$F$5:$P$124,AP$3,FALSE),0)</f>
        <v>0</v>
      </c>
      <c r="AQ443" s="353"/>
      <c r="AR443" s="331">
        <f t="shared" si="55"/>
        <v>486</v>
      </c>
      <c r="AS443" s="332">
        <f t="shared" si="55"/>
        <v>2017</v>
      </c>
      <c r="AT443" s="349">
        <f t="shared" si="61"/>
        <v>0</v>
      </c>
      <c r="AU443" s="349">
        <f t="shared" si="61"/>
        <v>0</v>
      </c>
      <c r="AV443" s="349">
        <f t="shared" si="61"/>
        <v>0</v>
      </c>
      <c r="AW443" s="349">
        <f t="shared" si="61"/>
        <v>0</v>
      </c>
      <c r="AX443" s="350">
        <f t="shared" si="61"/>
        <v>0</v>
      </c>
      <c r="AY443" s="349">
        <f t="shared" si="62"/>
        <v>0</v>
      </c>
      <c r="AZ443" s="349">
        <f t="shared" si="62"/>
        <v>0</v>
      </c>
      <c r="BA443" s="349">
        <f t="shared" si="62"/>
        <v>0</v>
      </c>
      <c r="BB443" s="349">
        <f t="shared" si="62"/>
        <v>0</v>
      </c>
      <c r="BC443" s="349">
        <f t="shared" si="62"/>
        <v>0</v>
      </c>
      <c r="BD443" s="350">
        <f t="shared" si="62"/>
        <v>0</v>
      </c>
      <c r="BE443" s="349">
        <f t="shared" si="57"/>
        <v>0</v>
      </c>
      <c r="BF443" s="375">
        <f t="shared" si="58"/>
        <v>0</v>
      </c>
      <c r="BG443" s="334">
        <f t="shared" si="59"/>
        <v>0</v>
      </c>
    </row>
    <row r="444" spans="1:59" x14ac:dyDescent="0.2">
      <c r="A444" s="326" t="str">
        <f t="shared" si="56"/>
        <v>4862018</v>
      </c>
      <c r="B444" s="331">
        <v>486</v>
      </c>
      <c r="C444" s="327">
        <v>2018</v>
      </c>
      <c r="D444" s="353">
        <f>+IFERROR(VLOOKUP($A444,Data_Loss!$A$2:$V$1180,6,FALSE),0)</f>
        <v>0</v>
      </c>
      <c r="E444" s="353">
        <f>+IFERROR(VLOOKUP($A444,Data_Loss!$A$2:$V$1180,7,FALSE),0)</f>
        <v>0</v>
      </c>
      <c r="F444" s="353">
        <f>+IFERROR(VLOOKUP($A444,Data_Loss!$A$2:$V$1180,8,FALSE),0)</f>
        <v>0</v>
      </c>
      <c r="G444" s="353">
        <f>+IFERROR(VLOOKUP($A444,Data_Loss!$A$2:$V$1180,9,FALSE),0)</f>
        <v>0</v>
      </c>
      <c r="H444" s="353">
        <f>+IFERROR(VLOOKUP($A444,Data_Loss!$A$2:$V$1180,10,FALSE),0)</f>
        <v>0</v>
      </c>
      <c r="I444" s="353">
        <f>+IFERROR(VLOOKUP($A444,Data_Loss!$A$2:$V$1300,12,FALSE),0)</f>
        <v>0</v>
      </c>
      <c r="J444" s="353">
        <f>+IFERROR(VLOOKUP($A444,Data_Loss!$A$2:$V$1300,13,FALSE),0)</f>
        <v>0</v>
      </c>
      <c r="K444" s="353">
        <f>+IFERROR(VLOOKUP($A444,Data_Loss!$A$2:$V$1300,14,FALSE),0)</f>
        <v>0</v>
      </c>
      <c r="L444" s="353">
        <f>+IFERROR(VLOOKUP($A444,Data_Loss!$A$2:$V$1300,15,FALSE),0)</f>
        <v>0</v>
      </c>
      <c r="M444" s="353">
        <f>+IFERROR(VLOOKUP($A444,Data_Loss!$A$2:$V$1300,16,FALSE),0)</f>
        <v>0</v>
      </c>
      <c r="N444" s="353">
        <f>+IFERROR(VLOOKUP($A444,Data_Loss!$A$2:$V$1300,17,FALSE),0)</f>
        <v>0</v>
      </c>
      <c r="O444" s="353">
        <f>+IFERROR(VLOOKUP($A444,Data_Loss!$A$2:$V$1300,18,FALSE),0)</f>
        <v>0</v>
      </c>
      <c r="P444" s="353">
        <f>+IFERROR(VLOOKUP($A444,Data_Loss!$A$2:$V$1300,19,FALSE),0)</f>
        <v>0</v>
      </c>
      <c r="Q444" s="353">
        <f>+IFERROR(VLOOKUP($A444,Data_Loss!$A$2:$V$1300,20,FALSE),0)</f>
        <v>0</v>
      </c>
      <c r="R444" s="353">
        <f>+IFERROR(VLOOKUP($A444,Data_Loss!$A$2:$V$1300,21,FALSE),0)</f>
        <v>0</v>
      </c>
      <c r="S444" s="353">
        <f>+IFERROR(VLOOKUP($A444,Data_Loss!$A$2:$V$1300,22,FALSE),0)</f>
        <v>0</v>
      </c>
      <c r="T444" s="191">
        <f>+$I444*'10k &amp; MO'!C$7+$J444*'10k &amp; MO'!C$13+$K444*'10k &amp; MO'!C$19+$L444*'10k &amp; MO'!C$25+$M444*'10k &amp; MO'!C$31</f>
        <v>0</v>
      </c>
      <c r="U444" s="349">
        <f>+$I444*'10k &amp; MO'!D$7+$J444*'10k &amp; MO'!D$13+$K444*'10k &amp; MO'!D$19+$L444*'10k &amp; MO'!D$25+$M444*'10k &amp; MO'!D$31</f>
        <v>0</v>
      </c>
      <c r="V444" s="349">
        <f>+$I444*'10k &amp; MO'!E$7+$J444*'10k &amp; MO'!E$13+$K444*'10k &amp; MO'!E$19+$L444*'10k &amp; MO'!E$25+$M444*'10k &amp; MO'!E$31</f>
        <v>0</v>
      </c>
      <c r="W444" s="349">
        <f>+$I444*'10k &amp; MO'!F$7+$J444*'10k &amp; MO'!F$13+$K444*'10k &amp; MO'!F$19+$L444*'10k &amp; MO'!F$25+$M444*'10k &amp; MO'!F$31</f>
        <v>0</v>
      </c>
      <c r="X444" s="349">
        <f>+$I444*'10k &amp; MO'!G$7+$J444*'10k &amp; MO'!G$13+$K444*'10k &amp; MO'!G$19+$L444*'10k &amp; MO'!G$25+$M444*'10k &amp; MO'!G$31</f>
        <v>0</v>
      </c>
      <c r="Y444" s="349">
        <f>+$N444*'10k &amp; MO'!H$7+$O444*'10k &amp; MO'!H$13+$P444*'10k &amp; MO'!H$19+$Q444*'10k &amp; MO'!H$25+$R444*'10k &amp; MO'!H$31</f>
        <v>0</v>
      </c>
      <c r="Z444" s="349">
        <f>+$N444*'10k &amp; MO'!I$7+$O444*'10k &amp; MO'!I$13+$P444*'10k &amp; MO'!I$19+$Q444*'10k &amp; MO'!I$25+$R444*'10k &amp; MO'!I$31</f>
        <v>0</v>
      </c>
      <c r="AA444" s="349">
        <f>+$N444*'10k &amp; MO'!J$7+$O444*'10k &amp; MO'!J$13+$P444*'10k &amp; MO'!J$19+$Q444*'10k &amp; MO'!J$25+$R444*'10k &amp; MO'!J$31</f>
        <v>0</v>
      </c>
      <c r="AB444" s="349">
        <f>+$N444*'10k &amp; MO'!K$7+$O444*'10k &amp; MO'!K$13+$P444*'10k &amp; MO'!K$19+$Q444*'10k &amp; MO'!K$25+$R444*'10k &amp; MO'!K$31</f>
        <v>0</v>
      </c>
      <c r="AC444" s="349">
        <f>+$N444*'10k &amp; MO'!L$7+$O444*'10k &amp; MO'!L$13+$P444*'10k &amp; MO'!L$19+$Q444*'10k &amp; MO'!L$25+$R444*'10k &amp; MO'!L$31</f>
        <v>0</v>
      </c>
      <c r="AD444" s="350">
        <f>+S444*'10k &amp; MO'!O$7</f>
        <v>0</v>
      </c>
      <c r="AF444" s="192" t="str">
        <f t="shared" si="54"/>
        <v>4862018</v>
      </c>
      <c r="AG444" s="192">
        <f>+IFERROR(VLOOKUP($AF444,'Limited Loss'!$F$5:$P$124,AG$3,FALSE),0)</f>
        <v>0</v>
      </c>
      <c r="AH444" s="193">
        <f>+IFERROR(VLOOKUP($AF444,'Limited Loss'!$F$5:$P$124,AH$3,FALSE),0)</f>
        <v>0</v>
      </c>
      <c r="AI444" s="193">
        <f>+IFERROR(VLOOKUP($AF444,'Limited Loss'!$F$5:$P$124,AI$3,FALSE),0)</f>
        <v>0</v>
      </c>
      <c r="AJ444" s="193">
        <f>+IFERROR(VLOOKUP($AF444,'Limited Loss'!$F$5:$P$124,AJ$3,FALSE),0)</f>
        <v>0</v>
      </c>
      <c r="AK444" s="100">
        <f>+IFERROR(VLOOKUP($AF444,'Limited Loss'!$F$5:$P$124,AK$3,FALSE),0)</f>
        <v>0</v>
      </c>
      <c r="AL444" s="193">
        <f>+IFERROR(VLOOKUP($AF444,'Limited Loss'!$F$5:$P$124,AL$3,FALSE),0)</f>
        <v>0</v>
      </c>
      <c r="AM444" s="193">
        <f>+IFERROR(VLOOKUP($AF444,'Limited Loss'!$F$5:$P$124,AM$3,FALSE),0)</f>
        <v>0</v>
      </c>
      <c r="AN444" s="193">
        <f>+IFERROR(VLOOKUP($AF444,'Limited Loss'!$F$5:$P$124,AN$3,FALSE),0)</f>
        <v>0</v>
      </c>
      <c r="AO444" s="193">
        <f>+IFERROR(VLOOKUP($AF444,'Limited Loss'!$F$5:$P$124,AO$3,FALSE),0)</f>
        <v>0</v>
      </c>
      <c r="AP444" s="100">
        <f>+IFERROR(VLOOKUP($AF444,'Limited Loss'!$F$5:$P$124,AP$3,FALSE),0)</f>
        <v>0</v>
      </c>
      <c r="AQ444" s="353"/>
      <c r="AR444" s="331">
        <f t="shared" si="55"/>
        <v>486</v>
      </c>
      <c r="AS444" s="332">
        <f t="shared" si="55"/>
        <v>2018</v>
      </c>
      <c r="AT444" s="349">
        <f t="shared" si="61"/>
        <v>0</v>
      </c>
      <c r="AU444" s="349">
        <f t="shared" si="61"/>
        <v>0</v>
      </c>
      <c r="AV444" s="349">
        <f t="shared" si="61"/>
        <v>0</v>
      </c>
      <c r="AW444" s="349">
        <f t="shared" si="61"/>
        <v>0</v>
      </c>
      <c r="AX444" s="350">
        <f t="shared" si="61"/>
        <v>0</v>
      </c>
      <c r="AY444" s="349">
        <f t="shared" si="62"/>
        <v>0</v>
      </c>
      <c r="AZ444" s="349">
        <f t="shared" si="62"/>
        <v>0</v>
      </c>
      <c r="BA444" s="349">
        <f t="shared" si="62"/>
        <v>0</v>
      </c>
      <c r="BB444" s="349">
        <f t="shared" si="62"/>
        <v>0</v>
      </c>
      <c r="BC444" s="349">
        <f t="shared" si="62"/>
        <v>0</v>
      </c>
      <c r="BD444" s="350">
        <f t="shared" si="62"/>
        <v>0</v>
      </c>
      <c r="BE444" s="349">
        <f t="shared" si="57"/>
        <v>0</v>
      </c>
      <c r="BF444" s="375">
        <f t="shared" si="58"/>
        <v>0</v>
      </c>
      <c r="BG444" s="334">
        <f t="shared" si="59"/>
        <v>0</v>
      </c>
    </row>
    <row r="445" spans="1:59" x14ac:dyDescent="0.2">
      <c r="A445" s="326" t="str">
        <f t="shared" si="56"/>
        <v>4872014</v>
      </c>
      <c r="B445" s="331">
        <v>487</v>
      </c>
      <c r="C445" s="327">
        <v>2014</v>
      </c>
      <c r="D445" s="353">
        <f>+IFERROR(VLOOKUP($A445,Data_Loss!$A$2:$V$1180,6,FALSE),0)</f>
        <v>0</v>
      </c>
      <c r="E445" s="353">
        <f>+IFERROR(VLOOKUP($A445,Data_Loss!$A$2:$V$1180,7,FALSE),0)</f>
        <v>0</v>
      </c>
      <c r="F445" s="353">
        <f>+IFERROR(VLOOKUP($A445,Data_Loss!$A$2:$V$1180,8,FALSE),0)</f>
        <v>0</v>
      </c>
      <c r="G445" s="353">
        <f>+IFERROR(VLOOKUP($A445,Data_Loss!$A$2:$V$1180,9,FALSE),0)</f>
        <v>0</v>
      </c>
      <c r="H445" s="353">
        <f>+IFERROR(VLOOKUP($A445,Data_Loss!$A$2:$V$1180,10,FALSE),0)</f>
        <v>0</v>
      </c>
      <c r="I445" s="353">
        <f>+IFERROR(VLOOKUP($A445,Data_Loss!$A$2:$V$1300,12,FALSE),0)</f>
        <v>0</v>
      </c>
      <c r="J445" s="353">
        <f>+IFERROR(VLOOKUP($A445,Data_Loss!$A$2:$V$1300,13,FALSE),0)</f>
        <v>0</v>
      </c>
      <c r="K445" s="353">
        <f>+IFERROR(VLOOKUP($A445,Data_Loss!$A$2:$V$1300,14,FALSE),0)</f>
        <v>0</v>
      </c>
      <c r="L445" s="353">
        <f>+IFERROR(VLOOKUP($A445,Data_Loss!$A$2:$V$1300,15,FALSE),0)</f>
        <v>0</v>
      </c>
      <c r="M445" s="353">
        <f>+IFERROR(VLOOKUP($A445,Data_Loss!$A$2:$V$1300,16,FALSE),0)</f>
        <v>0</v>
      </c>
      <c r="N445" s="353">
        <f>+IFERROR(VLOOKUP($A445,Data_Loss!$A$2:$V$1300,17,FALSE),0)</f>
        <v>0</v>
      </c>
      <c r="O445" s="353">
        <f>+IFERROR(VLOOKUP($A445,Data_Loss!$A$2:$V$1300,18,FALSE),0)</f>
        <v>0</v>
      </c>
      <c r="P445" s="353">
        <f>+IFERROR(VLOOKUP($A445,Data_Loss!$A$2:$V$1300,19,FALSE),0)</f>
        <v>0</v>
      </c>
      <c r="Q445" s="353">
        <f>+IFERROR(VLOOKUP($A445,Data_Loss!$A$2:$V$1300,20,FALSE),0)</f>
        <v>0</v>
      </c>
      <c r="R445" s="353">
        <f>+IFERROR(VLOOKUP($A445,Data_Loss!$A$2:$V$1300,21,FALSE),0)</f>
        <v>0</v>
      </c>
      <c r="S445" s="353">
        <f>+IFERROR(VLOOKUP($A445,Data_Loss!$A$2:$V$1300,22,FALSE),0)</f>
        <v>0</v>
      </c>
      <c r="T445" s="191">
        <f>+$I445*'10k &amp; MO'!C$3+$J445*'10k &amp; MO'!C$9+$K445*'10k &amp; MO'!C$15+$L445*'10k &amp; MO'!C$21+$M445*'10k &amp; MO'!C$27</f>
        <v>0</v>
      </c>
      <c r="U445" s="349">
        <f>+$I445*'10k &amp; MO'!D$3+$J445*'10k &amp; MO'!D$9+$K445*'10k &amp; MO'!D$15+$L445*'10k &amp; MO'!D$21+$M445*'10k &amp; MO'!D$27</f>
        <v>0</v>
      </c>
      <c r="V445" s="349">
        <f>+$I445*'10k &amp; MO'!E$3+$J445*'10k &amp; MO'!E$9+$K445*'10k &amp; MO'!E$15+$L445*'10k &amp; MO'!E$21+$M445*'10k &amp; MO'!E$27</f>
        <v>0</v>
      </c>
      <c r="W445" s="349">
        <f>+$I445*'10k &amp; MO'!F$3+$J445*'10k &amp; MO'!F$9+$K445*'10k &amp; MO'!F$15+$L445*'10k &amp; MO'!F$21+$M445*'10k &amp; MO'!F$27</f>
        <v>0</v>
      </c>
      <c r="X445" s="349">
        <f>+$I445*'10k &amp; MO'!G$3+$J445*'10k &amp; MO'!G$9+$K445*'10k &amp; MO'!G$15+$L445*'10k &amp; MO'!G$21+$M445*'10k &amp; MO'!G$27</f>
        <v>0</v>
      </c>
      <c r="Y445" s="349">
        <f>+$N445*'10k &amp; MO'!H$3+$O445*'10k &amp; MO'!H$9+$P445*'10k &amp; MO'!H$15+$Q445*'10k &amp; MO'!H$21+$R445*'10k &amp; MO'!H$27</f>
        <v>0</v>
      </c>
      <c r="Z445" s="349">
        <f>+$N445*'10k &amp; MO'!I$3+$O445*'10k &amp; MO'!I$9+$P445*'10k &amp; MO'!I$15+$Q445*'10k &amp; MO'!I$21+$R445*'10k &amp; MO'!I$27</f>
        <v>0</v>
      </c>
      <c r="AA445" s="349">
        <f>+$N445*'10k &amp; MO'!J$3+$O445*'10k &amp; MO'!J$9+$P445*'10k &amp; MO'!J$15+$Q445*'10k &amp; MO'!J$21+$R445*'10k &amp; MO'!J$27</f>
        <v>0</v>
      </c>
      <c r="AB445" s="349">
        <f>+$N445*'10k &amp; MO'!K$3+$O445*'10k &amp; MO'!K$9+$P445*'10k &amp; MO'!K$15+$Q445*'10k &amp; MO'!K$21+$R445*'10k &amp; MO'!K$27</f>
        <v>0</v>
      </c>
      <c r="AC445" s="349">
        <f>+$N445*'10k &amp; MO'!L$3+$O445*'10k &amp; MO'!L$9+$P445*'10k &amp; MO'!L$15+$Q445*'10k &amp; MO'!L$21+$R445*'10k &amp; MO'!L$27</f>
        <v>0</v>
      </c>
      <c r="AD445" s="350">
        <f>+S445*'10k &amp; MO'!O$3</f>
        <v>0</v>
      </c>
      <c r="AF445" s="192" t="str">
        <f t="shared" si="54"/>
        <v>4872014</v>
      </c>
      <c r="AG445" s="192">
        <f>+IFERROR(VLOOKUP($AF445,'Limited Loss'!$F$5:$P$124,AG$3,FALSE),0)</f>
        <v>0</v>
      </c>
      <c r="AH445" s="193">
        <f>+IFERROR(VLOOKUP($AF445,'Limited Loss'!$F$5:$P$124,AH$3,FALSE),0)</f>
        <v>0</v>
      </c>
      <c r="AI445" s="193">
        <f>+IFERROR(VLOOKUP($AF445,'Limited Loss'!$F$5:$P$124,AI$3,FALSE),0)</f>
        <v>0</v>
      </c>
      <c r="AJ445" s="193">
        <f>+IFERROR(VLOOKUP($AF445,'Limited Loss'!$F$5:$P$124,AJ$3,FALSE),0)</f>
        <v>0</v>
      </c>
      <c r="AK445" s="100">
        <f>+IFERROR(VLOOKUP($AF445,'Limited Loss'!$F$5:$P$124,AK$3,FALSE),0)</f>
        <v>0</v>
      </c>
      <c r="AL445" s="193">
        <f>+IFERROR(VLOOKUP($AF445,'Limited Loss'!$F$5:$P$124,AL$3,FALSE),0)</f>
        <v>0</v>
      </c>
      <c r="AM445" s="193">
        <f>+IFERROR(VLOOKUP($AF445,'Limited Loss'!$F$5:$P$124,AM$3,FALSE),0)</f>
        <v>0</v>
      </c>
      <c r="AN445" s="193">
        <f>+IFERROR(VLOOKUP($AF445,'Limited Loss'!$F$5:$P$124,AN$3,FALSE),0)</f>
        <v>0</v>
      </c>
      <c r="AO445" s="193">
        <f>+IFERROR(VLOOKUP($AF445,'Limited Loss'!$F$5:$P$124,AO$3,FALSE),0)</f>
        <v>0</v>
      </c>
      <c r="AP445" s="100">
        <f>+IFERROR(VLOOKUP($AF445,'Limited Loss'!$F$5:$P$124,AP$3,FALSE),0)</f>
        <v>0</v>
      </c>
      <c r="AQ445" s="353"/>
      <c r="AR445" s="331">
        <f t="shared" si="55"/>
        <v>487</v>
      </c>
      <c r="AS445" s="332">
        <f t="shared" si="55"/>
        <v>2014</v>
      </c>
      <c r="AT445" s="349">
        <f t="shared" si="61"/>
        <v>0</v>
      </c>
      <c r="AU445" s="349">
        <f t="shared" si="61"/>
        <v>0</v>
      </c>
      <c r="AV445" s="349">
        <f t="shared" si="61"/>
        <v>0</v>
      </c>
      <c r="AW445" s="349">
        <f t="shared" si="61"/>
        <v>0</v>
      </c>
      <c r="AX445" s="350">
        <f t="shared" si="61"/>
        <v>0</v>
      </c>
      <c r="AY445" s="349">
        <f t="shared" si="62"/>
        <v>0</v>
      </c>
      <c r="AZ445" s="349">
        <f t="shared" si="62"/>
        <v>0</v>
      </c>
      <c r="BA445" s="349">
        <f t="shared" si="62"/>
        <v>0</v>
      </c>
      <c r="BB445" s="349">
        <f t="shared" si="62"/>
        <v>0</v>
      </c>
      <c r="BC445" s="349">
        <f t="shared" si="62"/>
        <v>0</v>
      </c>
      <c r="BD445" s="350">
        <f t="shared" si="62"/>
        <v>0</v>
      </c>
      <c r="BE445" s="349">
        <f t="shared" si="57"/>
        <v>0</v>
      </c>
      <c r="BF445" s="375">
        <f t="shared" si="58"/>
        <v>0</v>
      </c>
      <c r="BG445" s="334">
        <f t="shared" si="59"/>
        <v>0</v>
      </c>
    </row>
    <row r="446" spans="1:59" x14ac:dyDescent="0.2">
      <c r="A446" s="326" t="str">
        <f t="shared" si="56"/>
        <v>4872015</v>
      </c>
      <c r="B446" s="331">
        <v>487</v>
      </c>
      <c r="C446" s="327">
        <v>2015</v>
      </c>
      <c r="D446" s="353">
        <f>+IFERROR(VLOOKUP($A446,Data_Loss!$A$2:$V$1180,6,FALSE),0)</f>
        <v>0</v>
      </c>
      <c r="E446" s="353">
        <f>+IFERROR(VLOOKUP($A446,Data_Loss!$A$2:$V$1180,7,FALSE),0)</f>
        <v>0</v>
      </c>
      <c r="F446" s="353">
        <f>+IFERROR(VLOOKUP($A446,Data_Loss!$A$2:$V$1180,8,FALSE),0)</f>
        <v>0</v>
      </c>
      <c r="G446" s="353">
        <f>+IFERROR(VLOOKUP($A446,Data_Loss!$A$2:$V$1180,9,FALSE),0)</f>
        <v>0</v>
      </c>
      <c r="H446" s="353">
        <f>+IFERROR(VLOOKUP($A446,Data_Loss!$A$2:$V$1180,10,FALSE),0)</f>
        <v>0</v>
      </c>
      <c r="I446" s="353">
        <f>+IFERROR(VLOOKUP($A446,Data_Loss!$A$2:$V$1300,12,FALSE),0)</f>
        <v>0</v>
      </c>
      <c r="J446" s="353">
        <f>+IFERROR(VLOOKUP($A446,Data_Loss!$A$2:$V$1300,13,FALSE),0)</f>
        <v>0</v>
      </c>
      <c r="K446" s="353">
        <f>+IFERROR(VLOOKUP($A446,Data_Loss!$A$2:$V$1300,14,FALSE),0)</f>
        <v>0</v>
      </c>
      <c r="L446" s="353">
        <f>+IFERROR(VLOOKUP($A446,Data_Loss!$A$2:$V$1300,15,FALSE),0)</f>
        <v>0</v>
      </c>
      <c r="M446" s="353">
        <f>+IFERROR(VLOOKUP($A446,Data_Loss!$A$2:$V$1300,16,FALSE),0)</f>
        <v>0</v>
      </c>
      <c r="N446" s="353">
        <f>+IFERROR(VLOOKUP($A446,Data_Loss!$A$2:$V$1300,17,FALSE),0)</f>
        <v>0</v>
      </c>
      <c r="O446" s="353">
        <f>+IFERROR(VLOOKUP($A446,Data_Loss!$A$2:$V$1300,18,FALSE),0)</f>
        <v>0</v>
      </c>
      <c r="P446" s="353">
        <f>+IFERROR(VLOOKUP($A446,Data_Loss!$A$2:$V$1300,19,FALSE),0)</f>
        <v>0</v>
      </c>
      <c r="Q446" s="353">
        <f>+IFERROR(VLOOKUP($A446,Data_Loss!$A$2:$V$1300,20,FALSE),0)</f>
        <v>0</v>
      </c>
      <c r="R446" s="353">
        <f>+IFERROR(VLOOKUP($A446,Data_Loss!$A$2:$V$1300,21,FALSE),0)</f>
        <v>0</v>
      </c>
      <c r="S446" s="353">
        <f>+IFERROR(VLOOKUP($A446,Data_Loss!$A$2:$V$1300,22,FALSE),0)</f>
        <v>0</v>
      </c>
      <c r="T446" s="191">
        <f>+$I446*'10k &amp; MO'!C$4+$J446*'10k &amp; MO'!C$10+$K446*'10k &amp; MO'!C$16+$L446*'10k &amp; MO'!C$22+$M446*'10k &amp; MO'!C$28</f>
        <v>0</v>
      </c>
      <c r="U446" s="349">
        <f>+$I446*'10k &amp; MO'!D$4+$J446*'10k &amp; MO'!D$10+$K446*'10k &amp; MO'!D$16+$L446*'10k &amp; MO'!D$22+$M446*'10k &amp; MO'!D$28</f>
        <v>0</v>
      </c>
      <c r="V446" s="349">
        <f>+$I446*'10k &amp; MO'!E$4+$J446*'10k &amp; MO'!E$10+$K446*'10k &amp; MO'!E$16+$L446*'10k &amp; MO'!E$22+$M446*'10k &amp; MO'!E$28</f>
        <v>0</v>
      </c>
      <c r="W446" s="349">
        <f>+$I446*'10k &amp; MO'!F$4+$J446*'10k &amp; MO'!F$10+$K446*'10k &amp; MO'!F$16+$L446*'10k &amp; MO'!F$22+$M446*'10k &amp; MO'!F$28</f>
        <v>0</v>
      </c>
      <c r="X446" s="349">
        <f>+$I446*'10k &amp; MO'!G$4+$J446*'10k &amp; MO'!G$10+$K446*'10k &amp; MO'!G$16+$L446*'10k &amp; MO'!G$22+$M446*'10k &amp; MO'!G$28</f>
        <v>0</v>
      </c>
      <c r="Y446" s="349">
        <f>+$N446*'10k &amp; MO'!H$4+$O446*'10k &amp; MO'!H$10+$P446*'10k &amp; MO'!H$16+$Q446*'10k &amp; MO'!H$22+$R446*'10k &amp; MO'!H$28</f>
        <v>0</v>
      </c>
      <c r="Z446" s="349">
        <f>+$N446*'10k &amp; MO'!I$4+$O446*'10k &amp; MO'!I$10+$P446*'10k &amp; MO'!I$16+$Q446*'10k &amp; MO'!I$22+$R446*'10k &amp; MO'!I$28</f>
        <v>0</v>
      </c>
      <c r="AA446" s="349">
        <f>+$N446*'10k &amp; MO'!J$4+$O446*'10k &amp; MO'!J$10+$P446*'10k &amp; MO'!J$16+$Q446*'10k &amp; MO'!J$22+$R446*'10k &amp; MO'!J$28</f>
        <v>0</v>
      </c>
      <c r="AB446" s="349">
        <f>+$N446*'10k &amp; MO'!K$4+$O446*'10k &amp; MO'!K$10+$P446*'10k &amp; MO'!K$16+$Q446*'10k &amp; MO'!K$22+$R446*'10k &amp; MO'!K$28</f>
        <v>0</v>
      </c>
      <c r="AC446" s="349">
        <f>+$N446*'10k &amp; MO'!L$4+$O446*'10k &amp; MO'!L$10+$P446*'10k &amp; MO'!L$16+$Q446*'10k &amp; MO'!L$22+$R446*'10k &amp; MO'!L$28</f>
        <v>0</v>
      </c>
      <c r="AD446" s="350">
        <f>+S446*'10k &amp; MO'!O$4</f>
        <v>0</v>
      </c>
      <c r="AF446" s="192" t="str">
        <f t="shared" si="54"/>
        <v>4872015</v>
      </c>
      <c r="AG446" s="192">
        <f>+IFERROR(VLOOKUP($AF446,'Limited Loss'!$F$5:$P$124,AG$3,FALSE),0)</f>
        <v>0</v>
      </c>
      <c r="AH446" s="193">
        <f>+IFERROR(VLOOKUP($AF446,'Limited Loss'!$F$5:$P$124,AH$3,FALSE),0)</f>
        <v>0</v>
      </c>
      <c r="AI446" s="193">
        <f>+IFERROR(VLOOKUP($AF446,'Limited Loss'!$F$5:$P$124,AI$3,FALSE),0)</f>
        <v>0</v>
      </c>
      <c r="AJ446" s="193">
        <f>+IFERROR(VLOOKUP($AF446,'Limited Loss'!$F$5:$P$124,AJ$3,FALSE),0)</f>
        <v>0</v>
      </c>
      <c r="AK446" s="100">
        <f>+IFERROR(VLOOKUP($AF446,'Limited Loss'!$F$5:$P$124,AK$3,FALSE),0)</f>
        <v>0</v>
      </c>
      <c r="AL446" s="193">
        <f>+IFERROR(VLOOKUP($AF446,'Limited Loss'!$F$5:$P$124,AL$3,FALSE),0)</f>
        <v>0</v>
      </c>
      <c r="AM446" s="193">
        <f>+IFERROR(VLOOKUP($AF446,'Limited Loss'!$F$5:$P$124,AM$3,FALSE),0)</f>
        <v>0</v>
      </c>
      <c r="AN446" s="193">
        <f>+IFERROR(VLOOKUP($AF446,'Limited Loss'!$F$5:$P$124,AN$3,FALSE),0)</f>
        <v>0</v>
      </c>
      <c r="AO446" s="193">
        <f>+IFERROR(VLOOKUP($AF446,'Limited Loss'!$F$5:$P$124,AO$3,FALSE),0)</f>
        <v>0</v>
      </c>
      <c r="AP446" s="100">
        <f>+IFERROR(VLOOKUP($AF446,'Limited Loss'!$F$5:$P$124,AP$3,FALSE),0)</f>
        <v>0</v>
      </c>
      <c r="AQ446" s="353"/>
      <c r="AR446" s="331">
        <f t="shared" si="55"/>
        <v>487</v>
      </c>
      <c r="AS446" s="332">
        <f t="shared" si="55"/>
        <v>2015</v>
      </c>
      <c r="AT446" s="349">
        <f t="shared" si="61"/>
        <v>0</v>
      </c>
      <c r="AU446" s="349">
        <f t="shared" si="61"/>
        <v>0</v>
      </c>
      <c r="AV446" s="349">
        <f t="shared" si="61"/>
        <v>0</v>
      </c>
      <c r="AW446" s="349">
        <f t="shared" si="61"/>
        <v>0</v>
      </c>
      <c r="AX446" s="350">
        <f t="shared" si="61"/>
        <v>0</v>
      </c>
      <c r="AY446" s="349">
        <f t="shared" si="62"/>
        <v>0</v>
      </c>
      <c r="AZ446" s="349">
        <f t="shared" si="62"/>
        <v>0</v>
      </c>
      <c r="BA446" s="349">
        <f t="shared" si="62"/>
        <v>0</v>
      </c>
      <c r="BB446" s="349">
        <f t="shared" si="62"/>
        <v>0</v>
      </c>
      <c r="BC446" s="349">
        <f t="shared" si="62"/>
        <v>0</v>
      </c>
      <c r="BD446" s="350">
        <f t="shared" si="62"/>
        <v>0</v>
      </c>
      <c r="BE446" s="349">
        <f t="shared" si="57"/>
        <v>0</v>
      </c>
      <c r="BF446" s="375">
        <f t="shared" si="58"/>
        <v>0</v>
      </c>
      <c r="BG446" s="334">
        <f t="shared" si="59"/>
        <v>0</v>
      </c>
    </row>
    <row r="447" spans="1:59" x14ac:dyDescent="0.2">
      <c r="A447" s="326" t="str">
        <f t="shared" si="56"/>
        <v>4872016</v>
      </c>
      <c r="B447" s="331">
        <v>487</v>
      </c>
      <c r="C447" s="327">
        <v>2016</v>
      </c>
      <c r="D447" s="353">
        <f>+IFERROR(VLOOKUP($A447,Data_Loss!$A$2:$V$1180,6,FALSE),0)</f>
        <v>0</v>
      </c>
      <c r="E447" s="353">
        <f>+IFERROR(VLOOKUP($A447,Data_Loss!$A$2:$V$1180,7,FALSE),0)</f>
        <v>0</v>
      </c>
      <c r="F447" s="353">
        <f>+IFERROR(VLOOKUP($A447,Data_Loss!$A$2:$V$1180,8,FALSE),0)</f>
        <v>0</v>
      </c>
      <c r="G447" s="353">
        <f>+IFERROR(VLOOKUP($A447,Data_Loss!$A$2:$V$1180,9,FALSE),0)</f>
        <v>1</v>
      </c>
      <c r="H447" s="353">
        <f>+IFERROR(VLOOKUP($A447,Data_Loss!$A$2:$V$1180,10,FALSE),0)</f>
        <v>0</v>
      </c>
      <c r="I447" s="353">
        <f>+IFERROR(VLOOKUP($A447,Data_Loss!$A$2:$V$1300,12,FALSE),0)</f>
        <v>0</v>
      </c>
      <c r="J447" s="353">
        <f>+IFERROR(VLOOKUP($A447,Data_Loss!$A$2:$V$1300,13,FALSE),0)</f>
        <v>0</v>
      </c>
      <c r="K447" s="353">
        <f>+IFERROR(VLOOKUP($A447,Data_Loss!$A$2:$V$1300,14,FALSE),0)</f>
        <v>0</v>
      </c>
      <c r="L447" s="353">
        <f>+IFERROR(VLOOKUP($A447,Data_Loss!$A$2:$V$1300,15,FALSE),0)</f>
        <v>20000</v>
      </c>
      <c r="M447" s="353">
        <f>+IFERROR(VLOOKUP($A447,Data_Loss!$A$2:$V$1300,16,FALSE),0)</f>
        <v>0</v>
      </c>
      <c r="N447" s="353">
        <f>+IFERROR(VLOOKUP($A447,Data_Loss!$A$2:$V$1300,17,FALSE),0)</f>
        <v>0</v>
      </c>
      <c r="O447" s="353">
        <f>+IFERROR(VLOOKUP($A447,Data_Loss!$A$2:$V$1300,18,FALSE),0)</f>
        <v>0</v>
      </c>
      <c r="P447" s="353">
        <f>+IFERROR(VLOOKUP($A447,Data_Loss!$A$2:$V$1300,19,FALSE),0)</f>
        <v>0</v>
      </c>
      <c r="Q447" s="353">
        <f>+IFERROR(VLOOKUP($A447,Data_Loss!$A$2:$V$1300,20,FALSE),0)</f>
        <v>0</v>
      </c>
      <c r="R447" s="353">
        <f>+IFERROR(VLOOKUP($A447,Data_Loss!$A$2:$V$1300,21,FALSE),0)</f>
        <v>0</v>
      </c>
      <c r="S447" s="353">
        <f>+IFERROR(VLOOKUP($A447,Data_Loss!$A$2:$V$1300,22,FALSE),0)</f>
        <v>0</v>
      </c>
      <c r="T447" s="191">
        <f>+$I447*'10k &amp; MO'!C$5+$J447*'10k &amp; MO'!C$11+$K447*'10k &amp; MO'!C$17+$L447*'10k &amp; MO'!C$23+$M447*'10k &amp; MO'!C$29</f>
        <v>0</v>
      </c>
      <c r="U447" s="349">
        <f>+$I447*'10k &amp; MO'!D$5+$J447*'10k &amp; MO'!D$11+$K447*'10k &amp; MO'!D$17+$L447*'10k &amp; MO'!D$23+$M447*'10k &amp; MO'!D$29</f>
        <v>0</v>
      </c>
      <c r="V447" s="349">
        <f>+$I447*'10k &amp; MO'!E$5+$J447*'10k &amp; MO'!E$11+$K447*'10k &amp; MO'!E$17+$L447*'10k &amp; MO'!E$23+$M447*'10k &amp; MO'!E$29</f>
        <v>6498</v>
      </c>
      <c r="W447" s="349">
        <f>+$I447*'10k &amp; MO'!F$5+$J447*'10k &amp; MO'!F$11+$K447*'10k &amp; MO'!F$17+$L447*'10k &amp; MO'!F$23+$M447*'10k &amp; MO'!F$29</f>
        <v>21642</v>
      </c>
      <c r="X447" s="349">
        <f>+$I447*'10k &amp; MO'!G$5+$J447*'10k &amp; MO'!G$11+$K447*'10k &amp; MO'!G$17+$L447*'10k &amp; MO'!G$23+$M447*'10k &amp; MO'!G$29</f>
        <v>497.99999999999994</v>
      </c>
      <c r="Y447" s="349">
        <f>+$N447*'10k &amp; MO'!H$5+$O447*'10k &amp; MO'!H$11+$P447*'10k &amp; MO'!H$17+$Q447*'10k &amp; MO'!H$23+$R447*'10k &amp; MO'!H$29</f>
        <v>0</v>
      </c>
      <c r="Z447" s="349">
        <f>+$N447*'10k &amp; MO'!I$5+$O447*'10k &amp; MO'!I$11+$P447*'10k &amp; MO'!I$17+$Q447*'10k &amp; MO'!I$23+$R447*'10k &amp; MO'!I$29</f>
        <v>0</v>
      </c>
      <c r="AA447" s="349">
        <f>+$N447*'10k &amp; MO'!J$5+$O447*'10k &amp; MO'!J$11+$P447*'10k &amp; MO'!J$17+$Q447*'10k &amp; MO'!J$23+$R447*'10k &amp; MO'!J$29</f>
        <v>0</v>
      </c>
      <c r="AB447" s="349">
        <f>+$N447*'10k &amp; MO'!K$5+$O447*'10k &amp; MO'!K$11+$P447*'10k &amp; MO'!K$17+$Q447*'10k &amp; MO'!K$23+$R447*'10k &amp; MO'!K$29</f>
        <v>0</v>
      </c>
      <c r="AC447" s="349">
        <f>+$N447*'10k &amp; MO'!L$5+$O447*'10k &amp; MO'!L$11+$P447*'10k &amp; MO'!L$17+$Q447*'10k &amp; MO'!L$23+$R447*'10k &amp; MO'!L$29</f>
        <v>0</v>
      </c>
      <c r="AD447" s="350">
        <f>+S447*'10k &amp; MO'!O$5</f>
        <v>0</v>
      </c>
      <c r="AF447" s="192" t="str">
        <f t="shared" si="54"/>
        <v>4872016</v>
      </c>
      <c r="AG447" s="192">
        <f>+IFERROR(VLOOKUP($AF447,'Limited Loss'!$F$5:$P$124,AG$3,FALSE),0)</f>
        <v>0</v>
      </c>
      <c r="AH447" s="193">
        <f>+IFERROR(VLOOKUP($AF447,'Limited Loss'!$F$5:$P$124,AH$3,FALSE),0)</f>
        <v>0</v>
      </c>
      <c r="AI447" s="193">
        <f>+IFERROR(VLOOKUP($AF447,'Limited Loss'!$F$5:$P$124,AI$3,FALSE),0)</f>
        <v>0</v>
      </c>
      <c r="AJ447" s="193">
        <f>+IFERROR(VLOOKUP($AF447,'Limited Loss'!$F$5:$P$124,AJ$3,FALSE),0)</f>
        <v>0</v>
      </c>
      <c r="AK447" s="100">
        <f>+IFERROR(VLOOKUP($AF447,'Limited Loss'!$F$5:$P$124,AK$3,FALSE),0)</f>
        <v>0</v>
      </c>
      <c r="AL447" s="193">
        <f>+IFERROR(VLOOKUP($AF447,'Limited Loss'!$F$5:$P$124,AL$3,FALSE),0)</f>
        <v>0</v>
      </c>
      <c r="AM447" s="193">
        <f>+IFERROR(VLOOKUP($AF447,'Limited Loss'!$F$5:$P$124,AM$3,FALSE),0)</f>
        <v>0</v>
      </c>
      <c r="AN447" s="193">
        <f>+IFERROR(VLOOKUP($AF447,'Limited Loss'!$F$5:$P$124,AN$3,FALSE),0)</f>
        <v>0</v>
      </c>
      <c r="AO447" s="193">
        <f>+IFERROR(VLOOKUP($AF447,'Limited Loss'!$F$5:$P$124,AO$3,FALSE),0)</f>
        <v>0</v>
      </c>
      <c r="AP447" s="100">
        <f>+IFERROR(VLOOKUP($AF447,'Limited Loss'!$F$5:$P$124,AP$3,FALSE),0)</f>
        <v>0</v>
      </c>
      <c r="AQ447" s="353"/>
      <c r="AR447" s="331">
        <f t="shared" si="55"/>
        <v>487</v>
      </c>
      <c r="AS447" s="332">
        <f t="shared" si="55"/>
        <v>2016</v>
      </c>
      <c r="AT447" s="349">
        <f t="shared" si="61"/>
        <v>0</v>
      </c>
      <c r="AU447" s="349">
        <f t="shared" si="61"/>
        <v>0</v>
      </c>
      <c r="AV447" s="349">
        <f t="shared" si="61"/>
        <v>6498</v>
      </c>
      <c r="AW447" s="349">
        <f t="shared" si="61"/>
        <v>21642</v>
      </c>
      <c r="AX447" s="350">
        <f t="shared" si="61"/>
        <v>497.99999999999994</v>
      </c>
      <c r="AY447" s="349">
        <f t="shared" si="62"/>
        <v>0</v>
      </c>
      <c r="AZ447" s="349">
        <f t="shared" si="62"/>
        <v>0</v>
      </c>
      <c r="BA447" s="349">
        <f t="shared" si="62"/>
        <v>0</v>
      </c>
      <c r="BB447" s="349">
        <f t="shared" si="62"/>
        <v>0</v>
      </c>
      <c r="BC447" s="349">
        <f t="shared" si="62"/>
        <v>0</v>
      </c>
      <c r="BD447" s="350">
        <f t="shared" si="62"/>
        <v>0</v>
      </c>
      <c r="BE447" s="349">
        <f t="shared" si="57"/>
        <v>6498</v>
      </c>
      <c r="BF447" s="375">
        <f t="shared" si="58"/>
        <v>22140</v>
      </c>
      <c r="BG447" s="334">
        <f t="shared" si="59"/>
        <v>0</v>
      </c>
    </row>
    <row r="448" spans="1:59" x14ac:dyDescent="0.2">
      <c r="A448" s="326" t="str">
        <f t="shared" si="56"/>
        <v>4872017</v>
      </c>
      <c r="B448" s="331">
        <v>487</v>
      </c>
      <c r="C448" s="327">
        <v>2017</v>
      </c>
      <c r="D448" s="353">
        <f>+IFERROR(VLOOKUP($A448,Data_Loss!$A$2:$V$1180,6,FALSE),0)</f>
        <v>0</v>
      </c>
      <c r="E448" s="353">
        <f>+IFERROR(VLOOKUP($A448,Data_Loss!$A$2:$V$1180,7,FALSE),0)</f>
        <v>0</v>
      </c>
      <c r="F448" s="353">
        <f>+IFERROR(VLOOKUP($A448,Data_Loss!$A$2:$V$1180,8,FALSE),0)</f>
        <v>0</v>
      </c>
      <c r="G448" s="353">
        <f>+IFERROR(VLOOKUP($A448,Data_Loss!$A$2:$V$1180,9,FALSE),0)</f>
        <v>0</v>
      </c>
      <c r="H448" s="353">
        <f>+IFERROR(VLOOKUP($A448,Data_Loss!$A$2:$V$1180,10,FALSE),0)</f>
        <v>0</v>
      </c>
      <c r="I448" s="353">
        <f>+IFERROR(VLOOKUP($A448,Data_Loss!$A$2:$V$1300,12,FALSE),0)</f>
        <v>0</v>
      </c>
      <c r="J448" s="353">
        <f>+IFERROR(VLOOKUP($A448,Data_Loss!$A$2:$V$1300,13,FALSE),0)</f>
        <v>0</v>
      </c>
      <c r="K448" s="353">
        <f>+IFERROR(VLOOKUP($A448,Data_Loss!$A$2:$V$1300,14,FALSE),0)</f>
        <v>0</v>
      </c>
      <c r="L448" s="353">
        <f>+IFERROR(VLOOKUP($A448,Data_Loss!$A$2:$V$1300,15,FALSE),0)</f>
        <v>0</v>
      </c>
      <c r="M448" s="353">
        <f>+IFERROR(VLOOKUP($A448,Data_Loss!$A$2:$V$1300,16,FALSE),0)</f>
        <v>0</v>
      </c>
      <c r="N448" s="353">
        <f>+IFERROR(VLOOKUP($A448,Data_Loss!$A$2:$V$1300,17,FALSE),0)</f>
        <v>0</v>
      </c>
      <c r="O448" s="353">
        <f>+IFERROR(VLOOKUP($A448,Data_Loss!$A$2:$V$1300,18,FALSE),0)</f>
        <v>0</v>
      </c>
      <c r="P448" s="353">
        <f>+IFERROR(VLOOKUP($A448,Data_Loss!$A$2:$V$1300,19,FALSE),0)</f>
        <v>0</v>
      </c>
      <c r="Q448" s="353">
        <f>+IFERROR(VLOOKUP($A448,Data_Loss!$A$2:$V$1300,20,FALSE),0)</f>
        <v>0</v>
      </c>
      <c r="R448" s="353">
        <f>+IFERROR(VLOOKUP($A448,Data_Loss!$A$2:$V$1300,21,FALSE),0)</f>
        <v>0</v>
      </c>
      <c r="S448" s="353">
        <f>+IFERROR(VLOOKUP($A448,Data_Loss!$A$2:$V$1300,22,FALSE),0)</f>
        <v>0</v>
      </c>
      <c r="T448" s="191">
        <f>+$I448*'10k &amp; MO'!C$6+$J448*'10k &amp; MO'!C$12+$K448*'10k &amp; MO'!C$18+$L448*'10k &amp; MO'!C$24+$M448*'10k &amp; MO'!C$30</f>
        <v>0</v>
      </c>
      <c r="U448" s="349">
        <f>+$I448*'10k &amp; MO'!D$6+$J448*'10k &amp; MO'!D$12+$K448*'10k &amp; MO'!D$18+$L448*'10k &amp; MO'!D$24+$M448*'10k &amp; MO'!D$30</f>
        <v>0</v>
      </c>
      <c r="V448" s="349">
        <f>+$I448*'10k &amp; MO'!E$6+$J448*'10k &amp; MO'!E$12+$K448*'10k &amp; MO'!E$18+$L448*'10k &amp; MO'!E$24+$M448*'10k &amp; MO'!E$30</f>
        <v>0</v>
      </c>
      <c r="W448" s="349">
        <f>+$I448*'10k &amp; MO'!F$6+$J448*'10k &amp; MO'!F$12+$K448*'10k &amp; MO'!F$18+$L448*'10k &amp; MO'!F$24+$M448*'10k &amp; MO'!F$30</f>
        <v>0</v>
      </c>
      <c r="X448" s="349">
        <f>+$I448*'10k &amp; MO'!G$6+$J448*'10k &amp; MO'!G$12+$K448*'10k &amp; MO'!G$18+$L448*'10k &amp; MO'!G$24+$M448*'10k &amp; MO'!G$30</f>
        <v>0</v>
      </c>
      <c r="Y448" s="349">
        <f>+$N448*'10k &amp; MO'!H$6+$O448*'10k &amp; MO'!H$12+$P448*'10k &amp; MO'!H$18+$Q448*'10k &amp; MO'!H$24+$R448*'10k &amp; MO'!H$30</f>
        <v>0</v>
      </c>
      <c r="Z448" s="349">
        <f>+$N448*'10k &amp; MO'!I$6+$O448*'10k &amp; MO'!I$12+$P448*'10k &amp; MO'!I$18+$Q448*'10k &amp; MO'!I$24+$R448*'10k &amp; MO'!I$30</f>
        <v>0</v>
      </c>
      <c r="AA448" s="349">
        <f>+$N448*'10k &amp; MO'!J$6+$O448*'10k &amp; MO'!J$12+$P448*'10k &amp; MO'!J$18+$Q448*'10k &amp; MO'!J$24+$R448*'10k &amp; MO'!J$30</f>
        <v>0</v>
      </c>
      <c r="AB448" s="349">
        <f>+$N448*'10k &amp; MO'!K$6+$O448*'10k &amp; MO'!K$12+$P448*'10k &amp; MO'!K$18+$Q448*'10k &amp; MO'!K$24+$R448*'10k &amp; MO'!K$30</f>
        <v>0</v>
      </c>
      <c r="AC448" s="349">
        <f>+$N448*'10k &amp; MO'!L$6+$O448*'10k &amp; MO'!L$12+$P448*'10k &amp; MO'!L$18+$Q448*'10k &amp; MO'!L$24+$R448*'10k &amp; MO'!L$30</f>
        <v>0</v>
      </c>
      <c r="AD448" s="350">
        <f>+S448*'10k &amp; MO'!O$6</f>
        <v>0</v>
      </c>
      <c r="AF448" s="192" t="str">
        <f t="shared" si="54"/>
        <v>4872017</v>
      </c>
      <c r="AG448" s="192">
        <f>+IFERROR(VLOOKUP($AF448,'Limited Loss'!$F$5:$P$124,AG$3,FALSE),0)</f>
        <v>0</v>
      </c>
      <c r="AH448" s="193">
        <f>+IFERROR(VLOOKUP($AF448,'Limited Loss'!$F$5:$P$124,AH$3,FALSE),0)</f>
        <v>0</v>
      </c>
      <c r="AI448" s="193">
        <f>+IFERROR(VLOOKUP($AF448,'Limited Loss'!$F$5:$P$124,AI$3,FALSE),0)</f>
        <v>0</v>
      </c>
      <c r="AJ448" s="193">
        <f>+IFERROR(VLOOKUP($AF448,'Limited Loss'!$F$5:$P$124,AJ$3,FALSE),0)</f>
        <v>0</v>
      </c>
      <c r="AK448" s="100">
        <f>+IFERROR(VLOOKUP($AF448,'Limited Loss'!$F$5:$P$124,AK$3,FALSE),0)</f>
        <v>0</v>
      </c>
      <c r="AL448" s="193">
        <f>+IFERROR(VLOOKUP($AF448,'Limited Loss'!$F$5:$P$124,AL$3,FALSE),0)</f>
        <v>0</v>
      </c>
      <c r="AM448" s="193">
        <f>+IFERROR(VLOOKUP($AF448,'Limited Loss'!$F$5:$P$124,AM$3,FALSE),0)</f>
        <v>0</v>
      </c>
      <c r="AN448" s="193">
        <f>+IFERROR(VLOOKUP($AF448,'Limited Loss'!$F$5:$P$124,AN$3,FALSE),0)</f>
        <v>0</v>
      </c>
      <c r="AO448" s="193">
        <f>+IFERROR(VLOOKUP($AF448,'Limited Loss'!$F$5:$P$124,AO$3,FALSE),0)</f>
        <v>0</v>
      </c>
      <c r="AP448" s="100">
        <f>+IFERROR(VLOOKUP($AF448,'Limited Loss'!$F$5:$P$124,AP$3,FALSE),0)</f>
        <v>0</v>
      </c>
      <c r="AQ448" s="353"/>
      <c r="AR448" s="331">
        <f t="shared" si="55"/>
        <v>487</v>
      </c>
      <c r="AS448" s="332">
        <f t="shared" si="55"/>
        <v>2017</v>
      </c>
      <c r="AT448" s="349">
        <f t="shared" si="61"/>
        <v>0</v>
      </c>
      <c r="AU448" s="349">
        <f t="shared" si="61"/>
        <v>0</v>
      </c>
      <c r="AV448" s="349">
        <f t="shared" si="61"/>
        <v>0</v>
      </c>
      <c r="AW448" s="349">
        <f t="shared" si="61"/>
        <v>0</v>
      </c>
      <c r="AX448" s="350">
        <f t="shared" si="61"/>
        <v>0</v>
      </c>
      <c r="AY448" s="349">
        <f t="shared" si="62"/>
        <v>0</v>
      </c>
      <c r="AZ448" s="349">
        <f t="shared" si="62"/>
        <v>0</v>
      </c>
      <c r="BA448" s="349">
        <f t="shared" si="62"/>
        <v>0</v>
      </c>
      <c r="BB448" s="349">
        <f t="shared" si="62"/>
        <v>0</v>
      </c>
      <c r="BC448" s="349">
        <f t="shared" si="62"/>
        <v>0</v>
      </c>
      <c r="BD448" s="350">
        <f t="shared" si="62"/>
        <v>0</v>
      </c>
      <c r="BE448" s="349">
        <f t="shared" si="57"/>
        <v>0</v>
      </c>
      <c r="BF448" s="375">
        <f t="shared" si="58"/>
        <v>0</v>
      </c>
      <c r="BG448" s="334">
        <f t="shared" si="59"/>
        <v>0</v>
      </c>
    </row>
    <row r="449" spans="1:59" x14ac:dyDescent="0.2">
      <c r="A449" s="326" t="str">
        <f t="shared" si="56"/>
        <v>4872018</v>
      </c>
      <c r="B449" s="331">
        <v>487</v>
      </c>
      <c r="C449" s="327">
        <v>2018</v>
      </c>
      <c r="D449" s="353">
        <f>+IFERROR(VLOOKUP($A449,Data_Loss!$A$2:$V$1180,6,FALSE),0)</f>
        <v>0</v>
      </c>
      <c r="E449" s="353">
        <f>+IFERROR(VLOOKUP($A449,Data_Loss!$A$2:$V$1180,7,FALSE),0)</f>
        <v>0</v>
      </c>
      <c r="F449" s="353">
        <f>+IFERROR(VLOOKUP($A449,Data_Loss!$A$2:$V$1180,8,FALSE),0)</f>
        <v>0</v>
      </c>
      <c r="G449" s="353">
        <f>+IFERROR(VLOOKUP($A449,Data_Loss!$A$2:$V$1180,9,FALSE),0)</f>
        <v>0</v>
      </c>
      <c r="H449" s="353">
        <f>+IFERROR(VLOOKUP($A449,Data_Loss!$A$2:$V$1180,10,FALSE),0)</f>
        <v>0</v>
      </c>
      <c r="I449" s="353">
        <f>+IFERROR(VLOOKUP($A449,Data_Loss!$A$2:$V$1300,12,FALSE),0)</f>
        <v>0</v>
      </c>
      <c r="J449" s="353">
        <f>+IFERROR(VLOOKUP($A449,Data_Loss!$A$2:$V$1300,13,FALSE),0)</f>
        <v>0</v>
      </c>
      <c r="K449" s="353">
        <f>+IFERROR(VLOOKUP($A449,Data_Loss!$A$2:$V$1300,14,FALSE),0)</f>
        <v>0</v>
      </c>
      <c r="L449" s="353">
        <f>+IFERROR(VLOOKUP($A449,Data_Loss!$A$2:$V$1300,15,FALSE),0)</f>
        <v>0</v>
      </c>
      <c r="M449" s="353">
        <f>+IFERROR(VLOOKUP($A449,Data_Loss!$A$2:$V$1300,16,FALSE),0)</f>
        <v>0</v>
      </c>
      <c r="N449" s="353">
        <f>+IFERROR(VLOOKUP($A449,Data_Loss!$A$2:$V$1300,17,FALSE),0)</f>
        <v>0</v>
      </c>
      <c r="O449" s="353">
        <f>+IFERROR(VLOOKUP($A449,Data_Loss!$A$2:$V$1300,18,FALSE),0)</f>
        <v>0</v>
      </c>
      <c r="P449" s="353">
        <f>+IFERROR(VLOOKUP($A449,Data_Loss!$A$2:$V$1300,19,FALSE),0)</f>
        <v>0</v>
      </c>
      <c r="Q449" s="353">
        <f>+IFERROR(VLOOKUP($A449,Data_Loss!$A$2:$V$1300,20,FALSE),0)</f>
        <v>0</v>
      </c>
      <c r="R449" s="353">
        <f>+IFERROR(VLOOKUP($A449,Data_Loss!$A$2:$V$1300,21,FALSE),0)</f>
        <v>0</v>
      </c>
      <c r="S449" s="353">
        <f>+IFERROR(VLOOKUP($A449,Data_Loss!$A$2:$V$1300,22,FALSE),0)</f>
        <v>0</v>
      </c>
      <c r="T449" s="191">
        <f>+$I449*'10k &amp; MO'!C$7+$J449*'10k &amp; MO'!C$13+$K449*'10k &amp; MO'!C$19+$L449*'10k &amp; MO'!C$25+$M449*'10k &amp; MO'!C$31</f>
        <v>0</v>
      </c>
      <c r="U449" s="349">
        <f>+$I449*'10k &amp; MO'!D$7+$J449*'10k &amp; MO'!D$13+$K449*'10k &amp; MO'!D$19+$L449*'10k &amp; MO'!D$25+$M449*'10k &amp; MO'!D$31</f>
        <v>0</v>
      </c>
      <c r="V449" s="349">
        <f>+$I449*'10k &amp; MO'!E$7+$J449*'10k &amp; MO'!E$13+$K449*'10k &amp; MO'!E$19+$L449*'10k &amp; MO'!E$25+$M449*'10k &amp; MO'!E$31</f>
        <v>0</v>
      </c>
      <c r="W449" s="349">
        <f>+$I449*'10k &amp; MO'!F$7+$J449*'10k &amp; MO'!F$13+$K449*'10k &amp; MO'!F$19+$L449*'10k &amp; MO'!F$25+$M449*'10k &amp; MO'!F$31</f>
        <v>0</v>
      </c>
      <c r="X449" s="349">
        <f>+$I449*'10k &amp; MO'!G$7+$J449*'10k &amp; MO'!G$13+$K449*'10k &amp; MO'!G$19+$L449*'10k &amp; MO'!G$25+$M449*'10k &amp; MO'!G$31</f>
        <v>0</v>
      </c>
      <c r="Y449" s="349">
        <f>+$N449*'10k &amp; MO'!H$7+$O449*'10k &amp; MO'!H$13+$P449*'10k &amp; MO'!H$19+$Q449*'10k &amp; MO'!H$25+$R449*'10k &amp; MO'!H$31</f>
        <v>0</v>
      </c>
      <c r="Z449" s="349">
        <f>+$N449*'10k &amp; MO'!I$7+$O449*'10k &amp; MO'!I$13+$P449*'10k &amp; MO'!I$19+$Q449*'10k &amp; MO'!I$25+$R449*'10k &amp; MO'!I$31</f>
        <v>0</v>
      </c>
      <c r="AA449" s="349">
        <f>+$N449*'10k &amp; MO'!J$7+$O449*'10k &amp; MO'!J$13+$P449*'10k &amp; MO'!J$19+$Q449*'10k &amp; MO'!J$25+$R449*'10k &amp; MO'!J$31</f>
        <v>0</v>
      </c>
      <c r="AB449" s="349">
        <f>+$N449*'10k &amp; MO'!K$7+$O449*'10k &amp; MO'!K$13+$P449*'10k &amp; MO'!K$19+$Q449*'10k &amp; MO'!K$25+$R449*'10k &amp; MO'!K$31</f>
        <v>0</v>
      </c>
      <c r="AC449" s="349">
        <f>+$N449*'10k &amp; MO'!L$7+$O449*'10k &amp; MO'!L$13+$P449*'10k &amp; MO'!L$19+$Q449*'10k &amp; MO'!L$25+$R449*'10k &amp; MO'!L$31</f>
        <v>0</v>
      </c>
      <c r="AD449" s="350">
        <f>+S449*'10k &amp; MO'!O$7</f>
        <v>0</v>
      </c>
      <c r="AF449" s="192" t="str">
        <f t="shared" si="54"/>
        <v>4872018</v>
      </c>
      <c r="AG449" s="192">
        <f>+IFERROR(VLOOKUP($AF449,'Limited Loss'!$F$5:$P$124,AG$3,FALSE),0)</f>
        <v>0</v>
      </c>
      <c r="AH449" s="193">
        <f>+IFERROR(VLOOKUP($AF449,'Limited Loss'!$F$5:$P$124,AH$3,FALSE),0)</f>
        <v>0</v>
      </c>
      <c r="AI449" s="193">
        <f>+IFERROR(VLOOKUP($AF449,'Limited Loss'!$F$5:$P$124,AI$3,FALSE),0)</f>
        <v>0</v>
      </c>
      <c r="AJ449" s="193">
        <f>+IFERROR(VLOOKUP($AF449,'Limited Loss'!$F$5:$P$124,AJ$3,FALSE),0)</f>
        <v>0</v>
      </c>
      <c r="AK449" s="100">
        <f>+IFERROR(VLOOKUP($AF449,'Limited Loss'!$F$5:$P$124,AK$3,FALSE),0)</f>
        <v>0</v>
      </c>
      <c r="AL449" s="193">
        <f>+IFERROR(VLOOKUP($AF449,'Limited Loss'!$F$5:$P$124,AL$3,FALSE),0)</f>
        <v>0</v>
      </c>
      <c r="AM449" s="193">
        <f>+IFERROR(VLOOKUP($AF449,'Limited Loss'!$F$5:$P$124,AM$3,FALSE),0)</f>
        <v>0</v>
      </c>
      <c r="AN449" s="193">
        <f>+IFERROR(VLOOKUP($AF449,'Limited Loss'!$F$5:$P$124,AN$3,FALSE),0)</f>
        <v>0</v>
      </c>
      <c r="AO449" s="193">
        <f>+IFERROR(VLOOKUP($AF449,'Limited Loss'!$F$5:$P$124,AO$3,FALSE),0)</f>
        <v>0</v>
      </c>
      <c r="AP449" s="100">
        <f>+IFERROR(VLOOKUP($AF449,'Limited Loss'!$F$5:$P$124,AP$3,FALSE),0)</f>
        <v>0</v>
      </c>
      <c r="AQ449" s="353"/>
      <c r="AR449" s="331">
        <f t="shared" si="55"/>
        <v>487</v>
      </c>
      <c r="AS449" s="332">
        <f t="shared" si="55"/>
        <v>2018</v>
      </c>
      <c r="AT449" s="349">
        <f t="shared" si="61"/>
        <v>0</v>
      </c>
      <c r="AU449" s="349">
        <f t="shared" si="61"/>
        <v>0</v>
      </c>
      <c r="AV449" s="349">
        <f t="shared" si="61"/>
        <v>0</v>
      </c>
      <c r="AW449" s="349">
        <f t="shared" si="61"/>
        <v>0</v>
      </c>
      <c r="AX449" s="350">
        <f t="shared" si="61"/>
        <v>0</v>
      </c>
      <c r="AY449" s="349">
        <f t="shared" si="62"/>
        <v>0</v>
      </c>
      <c r="AZ449" s="349">
        <f t="shared" si="62"/>
        <v>0</v>
      </c>
      <c r="BA449" s="349">
        <f t="shared" si="62"/>
        <v>0</v>
      </c>
      <c r="BB449" s="349">
        <f t="shared" si="62"/>
        <v>0</v>
      </c>
      <c r="BC449" s="349">
        <f t="shared" si="62"/>
        <v>0</v>
      </c>
      <c r="BD449" s="350">
        <f t="shared" si="62"/>
        <v>0</v>
      </c>
      <c r="BE449" s="349">
        <f t="shared" si="57"/>
        <v>0</v>
      </c>
      <c r="BF449" s="375">
        <f t="shared" si="58"/>
        <v>0</v>
      </c>
      <c r="BG449" s="334">
        <f t="shared" si="59"/>
        <v>0</v>
      </c>
    </row>
    <row r="450" spans="1:59" x14ac:dyDescent="0.2">
      <c r="A450" s="326" t="str">
        <f t="shared" si="56"/>
        <v>4882014</v>
      </c>
      <c r="B450" s="331">
        <v>488</v>
      </c>
      <c r="C450" s="327">
        <v>2014</v>
      </c>
      <c r="D450" s="353">
        <f>+IFERROR(VLOOKUP($A450,Data_Loss!$A$2:$V$1180,6,FALSE),0)</f>
        <v>0</v>
      </c>
      <c r="E450" s="353">
        <f>+IFERROR(VLOOKUP($A450,Data_Loss!$A$2:$V$1180,7,FALSE),0)</f>
        <v>0</v>
      </c>
      <c r="F450" s="353">
        <f>+IFERROR(VLOOKUP($A450,Data_Loss!$A$2:$V$1180,8,FALSE),0)</f>
        <v>1</v>
      </c>
      <c r="G450" s="353">
        <f>+IFERROR(VLOOKUP($A450,Data_Loss!$A$2:$V$1180,9,FALSE),0)</f>
        <v>0</v>
      </c>
      <c r="H450" s="353">
        <f>+IFERROR(VLOOKUP($A450,Data_Loss!$A$2:$V$1180,10,FALSE),0)</f>
        <v>1</v>
      </c>
      <c r="I450" s="353">
        <f>+IFERROR(VLOOKUP($A450,Data_Loss!$A$2:$V$1300,12,FALSE),0)</f>
        <v>0</v>
      </c>
      <c r="J450" s="353">
        <f>+IFERROR(VLOOKUP($A450,Data_Loss!$A$2:$V$1300,13,FALSE),0)</f>
        <v>0</v>
      </c>
      <c r="K450" s="353">
        <f>+IFERROR(VLOOKUP($A450,Data_Loss!$A$2:$V$1300,14,FALSE),0)</f>
        <v>169005</v>
      </c>
      <c r="L450" s="353">
        <f>+IFERROR(VLOOKUP($A450,Data_Loss!$A$2:$V$1300,15,FALSE),0)</f>
        <v>0</v>
      </c>
      <c r="M450" s="353">
        <f>+IFERROR(VLOOKUP($A450,Data_Loss!$A$2:$V$1300,16,FALSE),0)</f>
        <v>3733</v>
      </c>
      <c r="N450" s="353">
        <f>+IFERROR(VLOOKUP($A450,Data_Loss!$A$2:$V$1300,17,FALSE),0)</f>
        <v>0</v>
      </c>
      <c r="O450" s="353">
        <f>+IFERROR(VLOOKUP($A450,Data_Loss!$A$2:$V$1300,18,FALSE),0)</f>
        <v>0</v>
      </c>
      <c r="P450" s="353">
        <f>+IFERROR(VLOOKUP($A450,Data_Loss!$A$2:$V$1300,19,FALSE),0)</f>
        <v>26172</v>
      </c>
      <c r="Q450" s="353">
        <f>+IFERROR(VLOOKUP($A450,Data_Loss!$A$2:$V$1300,20,FALSE),0)</f>
        <v>0</v>
      </c>
      <c r="R450" s="353">
        <f>+IFERROR(VLOOKUP($A450,Data_Loss!$A$2:$V$1300,21,FALSE),0)</f>
        <v>4637</v>
      </c>
      <c r="S450" s="353">
        <f>+IFERROR(VLOOKUP($A450,Data_Loss!$A$2:$V$1300,22,FALSE),0)</f>
        <v>24682</v>
      </c>
      <c r="T450" s="191">
        <f>+$I450*'10k &amp; MO'!C$3+$J450*'10k &amp; MO'!C$9+$K450*'10k &amp; MO'!C$15+$L450*'10k &amp; MO'!C$21+$M450*'10k &amp; MO'!C$27</f>
        <v>0</v>
      </c>
      <c r="U450" s="349">
        <f>+$I450*'10k &amp; MO'!D$3+$J450*'10k &amp; MO'!D$9+$K450*'10k &amp; MO'!D$15+$L450*'10k &amp; MO'!D$21+$M450*'10k &amp; MO'!D$27</f>
        <v>0</v>
      </c>
      <c r="V450" s="349">
        <f>+$I450*'10k &amp; MO'!E$3+$J450*'10k &amp; MO'!E$9+$K450*'10k &amp; MO'!E$15+$L450*'10k &amp; MO'!E$21+$M450*'10k &amp; MO'!E$27</f>
        <v>254183.52</v>
      </c>
      <c r="W450" s="349">
        <f>+$I450*'10k &amp; MO'!F$3+$J450*'10k &amp; MO'!F$9+$K450*'10k &amp; MO'!F$15+$L450*'10k &amp; MO'!F$21+$M450*'10k &amp; MO'!F$27</f>
        <v>0</v>
      </c>
      <c r="X450" s="349">
        <f>+$I450*'10k &amp; MO'!G$3+$J450*'10k &amp; MO'!G$9+$K450*'10k &amp; MO'!G$15+$L450*'10k &amp; MO'!G$21+$M450*'10k &amp; MO'!G$27</f>
        <v>4225.7559999999994</v>
      </c>
      <c r="Y450" s="349">
        <f>+$N450*'10k &amp; MO'!H$3+$O450*'10k &amp; MO'!H$9+$P450*'10k &amp; MO'!H$15+$Q450*'10k &amp; MO'!H$21+$R450*'10k &amp; MO'!H$27</f>
        <v>0</v>
      </c>
      <c r="Z450" s="349">
        <f>+$N450*'10k &amp; MO'!I$3+$O450*'10k &amp; MO'!I$9+$P450*'10k &amp; MO'!I$15+$Q450*'10k &amp; MO'!I$21+$R450*'10k &amp; MO'!I$27</f>
        <v>0</v>
      </c>
      <c r="AA450" s="349">
        <f>+$N450*'10k &amp; MO'!J$3+$O450*'10k &amp; MO'!J$9+$P450*'10k &amp; MO'!J$15+$Q450*'10k &amp; MO'!J$21+$R450*'10k &amp; MO'!J$27</f>
        <v>54725.652000000002</v>
      </c>
      <c r="AB450" s="349">
        <f>+$N450*'10k &amp; MO'!K$3+$O450*'10k &amp; MO'!K$9+$P450*'10k &amp; MO'!K$15+$Q450*'10k &amp; MO'!K$21+$R450*'10k &amp; MO'!K$27</f>
        <v>0</v>
      </c>
      <c r="AC450" s="349">
        <f>+$N450*'10k &amp; MO'!L$3+$O450*'10k &amp; MO'!L$9+$P450*'10k &amp; MO'!L$15+$Q450*'10k &amp; MO'!L$21+$R450*'10k &amp; MO'!L$27</f>
        <v>7150.2539999999999</v>
      </c>
      <c r="AD450" s="350">
        <f>+S450*'10k &amp; MO'!O$3</f>
        <v>26434.421999999999</v>
      </c>
      <c r="AF450" s="192" t="str">
        <f t="shared" si="54"/>
        <v>4882014</v>
      </c>
      <c r="AG450" s="192">
        <f>+IFERROR(VLOOKUP($AF450,'Limited Loss'!$F$5:$P$124,AG$3,FALSE),0)</f>
        <v>0</v>
      </c>
      <c r="AH450" s="193">
        <f>+IFERROR(VLOOKUP($AF450,'Limited Loss'!$F$5:$P$124,AH$3,FALSE),0)</f>
        <v>0</v>
      </c>
      <c r="AI450" s="193">
        <f>+IFERROR(VLOOKUP($AF450,'Limited Loss'!$F$5:$P$124,AI$3,FALSE),0)</f>
        <v>0</v>
      </c>
      <c r="AJ450" s="193">
        <f>+IFERROR(VLOOKUP($AF450,'Limited Loss'!$F$5:$P$124,AJ$3,FALSE),0)</f>
        <v>0</v>
      </c>
      <c r="AK450" s="100">
        <f>+IFERROR(VLOOKUP($AF450,'Limited Loss'!$F$5:$P$124,AK$3,FALSE),0)</f>
        <v>0</v>
      </c>
      <c r="AL450" s="193">
        <f>+IFERROR(VLOOKUP($AF450,'Limited Loss'!$F$5:$P$124,AL$3,FALSE),0)</f>
        <v>0</v>
      </c>
      <c r="AM450" s="193">
        <f>+IFERROR(VLOOKUP($AF450,'Limited Loss'!$F$5:$P$124,AM$3,FALSE),0)</f>
        <v>0</v>
      </c>
      <c r="AN450" s="193">
        <f>+IFERROR(VLOOKUP($AF450,'Limited Loss'!$F$5:$P$124,AN$3,FALSE),0)</f>
        <v>0</v>
      </c>
      <c r="AO450" s="193">
        <f>+IFERROR(VLOOKUP($AF450,'Limited Loss'!$F$5:$P$124,AO$3,FALSE),0)</f>
        <v>0</v>
      </c>
      <c r="AP450" s="100">
        <f>+IFERROR(VLOOKUP($AF450,'Limited Loss'!$F$5:$P$124,AP$3,FALSE),0)</f>
        <v>0</v>
      </c>
      <c r="AQ450" s="353"/>
      <c r="AR450" s="331">
        <f t="shared" si="55"/>
        <v>488</v>
      </c>
      <c r="AS450" s="332">
        <f t="shared" si="55"/>
        <v>2014</v>
      </c>
      <c r="AT450" s="349">
        <f t="shared" si="61"/>
        <v>0</v>
      </c>
      <c r="AU450" s="349">
        <f t="shared" si="61"/>
        <v>0</v>
      </c>
      <c r="AV450" s="349">
        <f t="shared" si="61"/>
        <v>254183.52</v>
      </c>
      <c r="AW450" s="349">
        <f t="shared" si="61"/>
        <v>0</v>
      </c>
      <c r="AX450" s="350">
        <f t="shared" si="61"/>
        <v>4225.7559999999994</v>
      </c>
      <c r="AY450" s="349">
        <f t="shared" si="62"/>
        <v>0</v>
      </c>
      <c r="AZ450" s="349">
        <f t="shared" si="62"/>
        <v>0</v>
      </c>
      <c r="BA450" s="349">
        <f t="shared" si="62"/>
        <v>54725.652000000002</v>
      </c>
      <c r="BB450" s="349">
        <f t="shared" si="62"/>
        <v>0</v>
      </c>
      <c r="BC450" s="349">
        <f t="shared" si="62"/>
        <v>7150.2539999999999</v>
      </c>
      <c r="BD450" s="350">
        <f t="shared" si="62"/>
        <v>26434.421999999999</v>
      </c>
      <c r="BE450" s="349">
        <f t="shared" si="57"/>
        <v>308909.17200000002</v>
      </c>
      <c r="BF450" s="375">
        <f t="shared" si="58"/>
        <v>11376.009999999998</v>
      </c>
      <c r="BG450" s="334">
        <f t="shared" si="59"/>
        <v>26434.421999999999</v>
      </c>
    </row>
    <row r="451" spans="1:59" x14ac:dyDescent="0.2">
      <c r="A451" s="326" t="str">
        <f t="shared" si="56"/>
        <v>4882015</v>
      </c>
      <c r="B451" s="331">
        <v>488</v>
      </c>
      <c r="C451" s="327">
        <v>2015</v>
      </c>
      <c r="D451" s="353">
        <f>+IFERROR(VLOOKUP($A451,Data_Loss!$A$2:$V$1180,6,FALSE),0)</f>
        <v>0</v>
      </c>
      <c r="E451" s="353">
        <f>+IFERROR(VLOOKUP($A451,Data_Loss!$A$2:$V$1180,7,FALSE),0)</f>
        <v>0</v>
      </c>
      <c r="F451" s="353">
        <f>+IFERROR(VLOOKUP($A451,Data_Loss!$A$2:$V$1180,8,FALSE),0)</f>
        <v>2</v>
      </c>
      <c r="G451" s="353">
        <f>+IFERROR(VLOOKUP($A451,Data_Loss!$A$2:$V$1180,9,FALSE),0)</f>
        <v>0</v>
      </c>
      <c r="H451" s="353">
        <f>+IFERROR(VLOOKUP($A451,Data_Loss!$A$2:$V$1180,10,FALSE),0)</f>
        <v>2</v>
      </c>
      <c r="I451" s="353">
        <f>+IFERROR(VLOOKUP($A451,Data_Loss!$A$2:$V$1300,12,FALSE),0)</f>
        <v>0</v>
      </c>
      <c r="J451" s="353">
        <f>+IFERROR(VLOOKUP($A451,Data_Loss!$A$2:$V$1300,13,FALSE),0)</f>
        <v>0</v>
      </c>
      <c r="K451" s="353">
        <f>+IFERROR(VLOOKUP($A451,Data_Loss!$A$2:$V$1300,14,FALSE),0)</f>
        <v>415546</v>
      </c>
      <c r="L451" s="353">
        <f>+IFERROR(VLOOKUP($A451,Data_Loss!$A$2:$V$1300,15,FALSE),0)</f>
        <v>0</v>
      </c>
      <c r="M451" s="353">
        <f>+IFERROR(VLOOKUP($A451,Data_Loss!$A$2:$V$1300,16,FALSE),0)</f>
        <v>3207</v>
      </c>
      <c r="N451" s="353">
        <f>+IFERROR(VLOOKUP($A451,Data_Loss!$A$2:$V$1300,17,FALSE),0)</f>
        <v>0</v>
      </c>
      <c r="O451" s="353">
        <f>+IFERROR(VLOOKUP($A451,Data_Loss!$A$2:$V$1300,18,FALSE),0)</f>
        <v>0</v>
      </c>
      <c r="P451" s="353">
        <f>+IFERROR(VLOOKUP($A451,Data_Loss!$A$2:$V$1300,19,FALSE),0)</f>
        <v>55477</v>
      </c>
      <c r="Q451" s="353">
        <f>+IFERROR(VLOOKUP($A451,Data_Loss!$A$2:$V$1300,20,FALSE),0)</f>
        <v>0</v>
      </c>
      <c r="R451" s="353">
        <f>+IFERROR(VLOOKUP($A451,Data_Loss!$A$2:$V$1300,21,FALSE),0)</f>
        <v>86492</v>
      </c>
      <c r="S451" s="353">
        <f>+IFERROR(VLOOKUP($A451,Data_Loss!$A$2:$V$1300,22,FALSE),0)</f>
        <v>4789</v>
      </c>
      <c r="T451" s="191">
        <f>+$I451*'10k &amp; MO'!C$4+$J451*'10k &amp; MO'!C$10+$K451*'10k &amp; MO'!C$16+$L451*'10k &amp; MO'!C$22+$M451*'10k &amp; MO'!C$28</f>
        <v>0</v>
      </c>
      <c r="U451" s="349">
        <f>+$I451*'10k &amp; MO'!D$4+$J451*'10k &amp; MO'!D$10+$K451*'10k &amp; MO'!D$16+$L451*'10k &amp; MO'!D$22+$M451*'10k &amp; MO'!D$28</f>
        <v>0</v>
      </c>
      <c r="V451" s="349">
        <f>+$I451*'10k &amp; MO'!E$4+$J451*'10k &amp; MO'!E$10+$K451*'10k &amp; MO'!E$16+$L451*'10k &amp; MO'!E$22+$M451*'10k &amp; MO'!E$28</f>
        <v>729395.47499999998</v>
      </c>
      <c r="W451" s="349">
        <f>+$I451*'10k &amp; MO'!F$4+$J451*'10k &amp; MO'!F$10+$K451*'10k &amp; MO'!F$16+$L451*'10k &amp; MO'!F$22+$M451*'10k &amp; MO'!F$28</f>
        <v>3848.4949000000001</v>
      </c>
      <c r="X451" s="349">
        <f>+$I451*'10k &amp; MO'!G$4+$J451*'10k &amp; MO'!G$10+$K451*'10k &amp; MO'!G$16+$L451*'10k &amp; MO'!G$22+$M451*'10k &amp; MO'!G$28</f>
        <v>5657.7925999999998</v>
      </c>
      <c r="Y451" s="349">
        <f>+$N451*'10k &amp; MO'!H$4+$O451*'10k &amp; MO'!H$10+$P451*'10k &amp; MO'!H$16+$Q451*'10k &amp; MO'!H$22+$R451*'10k &amp; MO'!H$28</f>
        <v>0</v>
      </c>
      <c r="Z451" s="349">
        <f>+$N451*'10k &amp; MO'!I$4+$O451*'10k &amp; MO'!I$10+$P451*'10k &amp; MO'!I$16+$Q451*'10k &amp; MO'!I$22+$R451*'10k &amp; MO'!I$28</f>
        <v>0</v>
      </c>
      <c r="AA451" s="349">
        <f>+$N451*'10k &amp; MO'!J$4+$O451*'10k &amp; MO'!J$10+$P451*'10k &amp; MO'!J$16+$Q451*'10k &amp; MO'!J$22+$R451*'10k &amp; MO'!J$28</f>
        <v>156809.37460000001</v>
      </c>
      <c r="AB451" s="349">
        <f>+$N451*'10k &amp; MO'!K$4+$O451*'10k &amp; MO'!K$10+$P451*'10k &amp; MO'!K$16+$Q451*'10k &amp; MO'!K$22+$R451*'10k &amp; MO'!K$28</f>
        <v>4938.7749999999996</v>
      </c>
      <c r="AC451" s="349">
        <f>+$N451*'10k &amp; MO'!L$4+$O451*'10k &amp; MO'!L$10+$P451*'10k &amp; MO'!L$16+$Q451*'10k &amp; MO'!L$22+$R451*'10k &amp; MO'!L$28</f>
        <v>127195.7458</v>
      </c>
      <c r="AD451" s="350">
        <f>+S451*'10k &amp; MO'!O$4</f>
        <v>5804.268</v>
      </c>
      <c r="AF451" s="192" t="str">
        <f t="shared" si="54"/>
        <v>4882015</v>
      </c>
      <c r="AG451" s="192">
        <f>+IFERROR(VLOOKUP($AF451,'Limited Loss'!$F$5:$P$124,AG$3,FALSE),0)</f>
        <v>0</v>
      </c>
      <c r="AH451" s="193">
        <f>+IFERROR(VLOOKUP($AF451,'Limited Loss'!$F$5:$P$124,AH$3,FALSE),0)</f>
        <v>0</v>
      </c>
      <c r="AI451" s="193">
        <f>+IFERROR(VLOOKUP($AF451,'Limited Loss'!$F$5:$P$124,AI$3,FALSE),0)</f>
        <v>0</v>
      </c>
      <c r="AJ451" s="193">
        <f>+IFERROR(VLOOKUP($AF451,'Limited Loss'!$F$5:$P$124,AJ$3,FALSE),0)</f>
        <v>0</v>
      </c>
      <c r="AK451" s="100">
        <f>+IFERROR(VLOOKUP($AF451,'Limited Loss'!$F$5:$P$124,AK$3,FALSE),0)</f>
        <v>0</v>
      </c>
      <c r="AL451" s="193">
        <f>+IFERROR(VLOOKUP($AF451,'Limited Loss'!$F$5:$P$124,AL$3,FALSE),0)</f>
        <v>0</v>
      </c>
      <c r="AM451" s="193">
        <f>+IFERROR(VLOOKUP($AF451,'Limited Loss'!$F$5:$P$124,AM$3,FALSE),0)</f>
        <v>0</v>
      </c>
      <c r="AN451" s="193">
        <f>+IFERROR(VLOOKUP($AF451,'Limited Loss'!$F$5:$P$124,AN$3,FALSE),0)</f>
        <v>0</v>
      </c>
      <c r="AO451" s="193">
        <f>+IFERROR(VLOOKUP($AF451,'Limited Loss'!$F$5:$P$124,AO$3,FALSE),0)</f>
        <v>0</v>
      </c>
      <c r="AP451" s="100">
        <f>+IFERROR(VLOOKUP($AF451,'Limited Loss'!$F$5:$P$124,AP$3,FALSE),0)</f>
        <v>0</v>
      </c>
      <c r="AQ451" s="353"/>
      <c r="AR451" s="331">
        <f t="shared" si="55"/>
        <v>488</v>
      </c>
      <c r="AS451" s="332">
        <f t="shared" si="55"/>
        <v>2015</v>
      </c>
      <c r="AT451" s="349">
        <f t="shared" si="61"/>
        <v>0</v>
      </c>
      <c r="AU451" s="349">
        <f t="shared" si="61"/>
        <v>0</v>
      </c>
      <c r="AV451" s="349">
        <f t="shared" si="61"/>
        <v>729395.47499999998</v>
      </c>
      <c r="AW451" s="349">
        <f t="shared" si="61"/>
        <v>3848.4949000000001</v>
      </c>
      <c r="AX451" s="350">
        <f t="shared" si="61"/>
        <v>5657.7925999999998</v>
      </c>
      <c r="AY451" s="349">
        <f t="shared" si="62"/>
        <v>0</v>
      </c>
      <c r="AZ451" s="349">
        <f t="shared" si="62"/>
        <v>0</v>
      </c>
      <c r="BA451" s="349">
        <f t="shared" si="62"/>
        <v>156809.37460000001</v>
      </c>
      <c r="BB451" s="349">
        <f t="shared" si="62"/>
        <v>4938.7749999999996</v>
      </c>
      <c r="BC451" s="349">
        <f t="shared" si="62"/>
        <v>127195.7458</v>
      </c>
      <c r="BD451" s="350">
        <f t="shared" si="62"/>
        <v>5804.268</v>
      </c>
      <c r="BE451" s="349">
        <f t="shared" si="57"/>
        <v>886204.84959999996</v>
      </c>
      <c r="BF451" s="375">
        <f t="shared" si="58"/>
        <v>141640.8083</v>
      </c>
      <c r="BG451" s="334">
        <f t="shared" si="59"/>
        <v>5804.268</v>
      </c>
    </row>
    <row r="452" spans="1:59" x14ac:dyDescent="0.2">
      <c r="A452" s="326" t="str">
        <f t="shared" si="56"/>
        <v>4882016</v>
      </c>
      <c r="B452" s="331">
        <v>488</v>
      </c>
      <c r="C452" s="327">
        <v>2016</v>
      </c>
      <c r="D452" s="353">
        <f>+IFERROR(VLOOKUP($A452,Data_Loss!$A$2:$V$1180,6,FALSE),0)</f>
        <v>0</v>
      </c>
      <c r="E452" s="353">
        <f>+IFERROR(VLOOKUP($A452,Data_Loss!$A$2:$V$1180,7,FALSE),0)</f>
        <v>0</v>
      </c>
      <c r="F452" s="353">
        <f>+IFERROR(VLOOKUP($A452,Data_Loss!$A$2:$V$1180,8,FALSE),0)</f>
        <v>1</v>
      </c>
      <c r="G452" s="353">
        <f>+IFERROR(VLOOKUP($A452,Data_Loss!$A$2:$V$1180,9,FALSE),0)</f>
        <v>1</v>
      </c>
      <c r="H452" s="353">
        <f>+IFERROR(VLOOKUP($A452,Data_Loss!$A$2:$V$1180,10,FALSE),0)</f>
        <v>2</v>
      </c>
      <c r="I452" s="353">
        <f>+IFERROR(VLOOKUP($A452,Data_Loss!$A$2:$V$1300,12,FALSE),0)</f>
        <v>0</v>
      </c>
      <c r="J452" s="353">
        <f>+IFERROR(VLOOKUP($A452,Data_Loss!$A$2:$V$1300,13,FALSE),0)</f>
        <v>0</v>
      </c>
      <c r="K452" s="353">
        <f>+IFERROR(VLOOKUP($A452,Data_Loss!$A$2:$V$1300,14,FALSE),0)</f>
        <v>267980</v>
      </c>
      <c r="L452" s="353">
        <f>+IFERROR(VLOOKUP($A452,Data_Loss!$A$2:$V$1300,15,FALSE),0)</f>
        <v>70137</v>
      </c>
      <c r="M452" s="353">
        <f>+IFERROR(VLOOKUP($A452,Data_Loss!$A$2:$V$1300,16,FALSE),0)</f>
        <v>17409</v>
      </c>
      <c r="N452" s="353">
        <f>+IFERROR(VLOOKUP($A452,Data_Loss!$A$2:$V$1300,17,FALSE),0)</f>
        <v>0</v>
      </c>
      <c r="O452" s="353">
        <f>+IFERROR(VLOOKUP($A452,Data_Loss!$A$2:$V$1300,18,FALSE),0)</f>
        <v>0</v>
      </c>
      <c r="P452" s="353">
        <f>+IFERROR(VLOOKUP($A452,Data_Loss!$A$2:$V$1300,19,FALSE),0)</f>
        <v>127189</v>
      </c>
      <c r="Q452" s="353">
        <f>+IFERROR(VLOOKUP($A452,Data_Loss!$A$2:$V$1300,20,FALSE),0)</f>
        <v>55253</v>
      </c>
      <c r="R452" s="353">
        <f>+IFERROR(VLOOKUP($A452,Data_Loss!$A$2:$V$1300,21,FALSE),0)</f>
        <v>14585</v>
      </c>
      <c r="S452" s="353">
        <f>+IFERROR(VLOOKUP($A452,Data_Loss!$A$2:$V$1300,22,FALSE),0)</f>
        <v>7975</v>
      </c>
      <c r="T452" s="191">
        <f>+$I452*'10k &amp; MO'!C$5+$J452*'10k &amp; MO'!C$11+$K452*'10k &amp; MO'!C$17+$L452*'10k &amp; MO'!C$23+$M452*'10k &amp; MO'!C$29</f>
        <v>0</v>
      </c>
      <c r="U452" s="349">
        <f>+$I452*'10k &amp; MO'!D$5+$J452*'10k &amp; MO'!D$11+$K452*'10k &amp; MO'!D$17+$L452*'10k &amp; MO'!D$23+$M452*'10k &amp; MO'!D$29</f>
        <v>1581.0819999999999</v>
      </c>
      <c r="V452" s="349">
        <f>+$I452*'10k &amp; MO'!E$5+$J452*'10k &amp; MO'!E$11+$K452*'10k &amp; MO'!E$17+$L452*'10k &amp; MO'!E$23+$M452*'10k &amp; MO'!E$29</f>
        <v>443693.08499999996</v>
      </c>
      <c r="W452" s="349">
        <f>+$I452*'10k &amp; MO'!F$5+$J452*'10k &amp; MO'!F$11+$K452*'10k &amp; MO'!F$17+$L452*'10k &amp; MO'!F$23+$M452*'10k &amp; MO'!F$29</f>
        <v>85057.900100000013</v>
      </c>
      <c r="X452" s="349">
        <f>+$I452*'10k &amp; MO'!G$5+$J452*'10k &amp; MO'!G$11+$K452*'10k &amp; MO'!G$17+$L452*'10k &amp; MO'!G$23+$M452*'10k &amp; MO'!G$29</f>
        <v>22893.872499999998</v>
      </c>
      <c r="Y452" s="349">
        <f>+$N452*'10k &amp; MO'!H$5+$O452*'10k &amp; MO'!H$11+$P452*'10k &amp; MO'!H$17+$Q452*'10k &amp; MO'!H$23+$R452*'10k &amp; MO'!H$29</f>
        <v>0</v>
      </c>
      <c r="Z452" s="349">
        <f>+$N452*'10k &amp; MO'!I$5+$O452*'10k &amp; MO'!I$11+$P452*'10k &amp; MO'!I$17+$Q452*'10k &amp; MO'!I$23+$R452*'10k &amp; MO'!I$29</f>
        <v>419.72370000000001</v>
      </c>
      <c r="AA452" s="349">
        <f>+$N452*'10k &amp; MO'!J$5+$O452*'10k &amp; MO'!J$11+$P452*'10k &amp; MO'!J$17+$Q452*'10k &amp; MO'!J$23+$R452*'10k &amp; MO'!J$29</f>
        <v>262787.68280000001</v>
      </c>
      <c r="AB452" s="349">
        <f>+$N452*'10k &amp; MO'!K$5+$O452*'10k &amp; MO'!K$11+$P452*'10k &amp; MO'!K$17+$Q452*'10k &amp; MO'!K$23+$R452*'10k &amp; MO'!K$29</f>
        <v>99763.860499999995</v>
      </c>
      <c r="AC452" s="349">
        <f>+$N452*'10k &amp; MO'!L$5+$O452*'10k &amp; MO'!L$11+$P452*'10k &amp; MO'!L$17+$Q452*'10k &amp; MO'!L$23+$R452*'10k &amp; MO'!L$29</f>
        <v>27178.436000000002</v>
      </c>
      <c r="AD452" s="350">
        <f>+S452*'10k &amp; MO'!O$5</f>
        <v>10750.300000000001</v>
      </c>
      <c r="AF452" s="192" t="str">
        <f t="shared" si="54"/>
        <v>4882016</v>
      </c>
      <c r="AG452" s="192">
        <f>+IFERROR(VLOOKUP($AF452,'Limited Loss'!$F$5:$P$124,AG$3,FALSE),0)</f>
        <v>0</v>
      </c>
      <c r="AH452" s="193">
        <f>+IFERROR(VLOOKUP($AF452,'Limited Loss'!$F$5:$P$124,AH$3,FALSE),0)</f>
        <v>0</v>
      </c>
      <c r="AI452" s="193">
        <f>+IFERROR(VLOOKUP($AF452,'Limited Loss'!$F$5:$P$124,AI$3,FALSE),0)</f>
        <v>0</v>
      </c>
      <c r="AJ452" s="193">
        <f>+IFERROR(VLOOKUP($AF452,'Limited Loss'!$F$5:$P$124,AJ$3,FALSE),0)</f>
        <v>0</v>
      </c>
      <c r="AK452" s="100">
        <f>+IFERROR(VLOOKUP($AF452,'Limited Loss'!$F$5:$P$124,AK$3,FALSE),0)</f>
        <v>0</v>
      </c>
      <c r="AL452" s="193">
        <f>+IFERROR(VLOOKUP($AF452,'Limited Loss'!$F$5:$P$124,AL$3,FALSE),0)</f>
        <v>0</v>
      </c>
      <c r="AM452" s="193">
        <f>+IFERROR(VLOOKUP($AF452,'Limited Loss'!$F$5:$P$124,AM$3,FALSE),0)</f>
        <v>0</v>
      </c>
      <c r="AN452" s="193">
        <f>+IFERROR(VLOOKUP($AF452,'Limited Loss'!$F$5:$P$124,AN$3,FALSE),0)</f>
        <v>0</v>
      </c>
      <c r="AO452" s="193">
        <f>+IFERROR(VLOOKUP($AF452,'Limited Loss'!$F$5:$P$124,AO$3,FALSE),0)</f>
        <v>0</v>
      </c>
      <c r="AP452" s="100">
        <f>+IFERROR(VLOOKUP($AF452,'Limited Loss'!$F$5:$P$124,AP$3,FALSE),0)</f>
        <v>0</v>
      </c>
      <c r="AQ452" s="353"/>
      <c r="AR452" s="331">
        <f t="shared" si="55"/>
        <v>488</v>
      </c>
      <c r="AS452" s="332">
        <f t="shared" si="55"/>
        <v>2016</v>
      </c>
      <c r="AT452" s="349">
        <f t="shared" si="61"/>
        <v>0</v>
      </c>
      <c r="AU452" s="349">
        <f t="shared" si="61"/>
        <v>1581.0819999999999</v>
      </c>
      <c r="AV452" s="349">
        <f t="shared" si="61"/>
        <v>443693.08499999996</v>
      </c>
      <c r="AW452" s="349">
        <f t="shared" si="61"/>
        <v>85057.900100000013</v>
      </c>
      <c r="AX452" s="350">
        <f t="shared" si="61"/>
        <v>22893.872499999998</v>
      </c>
      <c r="AY452" s="349">
        <f t="shared" si="62"/>
        <v>0</v>
      </c>
      <c r="AZ452" s="349">
        <f t="shared" si="62"/>
        <v>419.72370000000001</v>
      </c>
      <c r="BA452" s="349">
        <f t="shared" si="62"/>
        <v>262787.68280000001</v>
      </c>
      <c r="BB452" s="349">
        <f t="shared" si="62"/>
        <v>99763.860499999995</v>
      </c>
      <c r="BC452" s="349">
        <f t="shared" si="62"/>
        <v>27178.436000000002</v>
      </c>
      <c r="BD452" s="350">
        <f t="shared" si="62"/>
        <v>10750.300000000001</v>
      </c>
      <c r="BE452" s="349">
        <f t="shared" si="57"/>
        <v>708481.57349999994</v>
      </c>
      <c r="BF452" s="375">
        <f t="shared" si="58"/>
        <v>234894.06910000002</v>
      </c>
      <c r="BG452" s="334">
        <f t="shared" si="59"/>
        <v>10750.300000000001</v>
      </c>
    </row>
    <row r="453" spans="1:59" x14ac:dyDescent="0.2">
      <c r="A453" s="326" t="str">
        <f t="shared" si="56"/>
        <v>4882017</v>
      </c>
      <c r="B453" s="331">
        <v>488</v>
      </c>
      <c r="C453" s="327">
        <v>2017</v>
      </c>
      <c r="D453" s="353">
        <f>+IFERROR(VLOOKUP($A453,Data_Loss!$A$2:$V$1180,6,FALSE),0)</f>
        <v>0</v>
      </c>
      <c r="E453" s="353">
        <f>+IFERROR(VLOOKUP($A453,Data_Loss!$A$2:$V$1180,7,FALSE),0)</f>
        <v>0</v>
      </c>
      <c r="F453" s="353">
        <f>+IFERROR(VLOOKUP($A453,Data_Loss!$A$2:$V$1180,8,FALSE),0)</f>
        <v>0</v>
      </c>
      <c r="G453" s="353">
        <f>+IFERROR(VLOOKUP($A453,Data_Loss!$A$2:$V$1180,9,FALSE),0)</f>
        <v>0</v>
      </c>
      <c r="H453" s="353">
        <f>+IFERROR(VLOOKUP($A453,Data_Loss!$A$2:$V$1180,10,FALSE),0)</f>
        <v>2</v>
      </c>
      <c r="I453" s="353">
        <f>+IFERROR(VLOOKUP($A453,Data_Loss!$A$2:$V$1300,12,FALSE),0)</f>
        <v>0</v>
      </c>
      <c r="J453" s="353">
        <f>+IFERROR(VLOOKUP($A453,Data_Loss!$A$2:$V$1300,13,FALSE),0)</f>
        <v>0</v>
      </c>
      <c r="K453" s="353">
        <f>+IFERROR(VLOOKUP($A453,Data_Loss!$A$2:$V$1300,14,FALSE),0)</f>
        <v>0</v>
      </c>
      <c r="L453" s="353">
        <f>+IFERROR(VLOOKUP($A453,Data_Loss!$A$2:$V$1300,15,FALSE),0)</f>
        <v>0</v>
      </c>
      <c r="M453" s="353">
        <f>+IFERROR(VLOOKUP($A453,Data_Loss!$A$2:$V$1300,16,FALSE),0)</f>
        <v>32065</v>
      </c>
      <c r="N453" s="353">
        <f>+IFERROR(VLOOKUP($A453,Data_Loss!$A$2:$V$1300,17,FALSE),0)</f>
        <v>0</v>
      </c>
      <c r="O453" s="353">
        <f>+IFERROR(VLOOKUP($A453,Data_Loss!$A$2:$V$1300,18,FALSE),0)</f>
        <v>0</v>
      </c>
      <c r="P453" s="353">
        <f>+IFERROR(VLOOKUP($A453,Data_Loss!$A$2:$V$1300,19,FALSE),0)</f>
        <v>0</v>
      </c>
      <c r="Q453" s="353">
        <f>+IFERROR(VLOOKUP($A453,Data_Loss!$A$2:$V$1300,20,FALSE),0)</f>
        <v>0</v>
      </c>
      <c r="R453" s="353">
        <f>+IFERROR(VLOOKUP($A453,Data_Loss!$A$2:$V$1300,21,FALSE),0)</f>
        <v>24362</v>
      </c>
      <c r="S453" s="353">
        <f>+IFERROR(VLOOKUP($A453,Data_Loss!$A$2:$V$1300,22,FALSE),0)</f>
        <v>20106</v>
      </c>
      <c r="T453" s="191">
        <f>+$I453*'10k &amp; MO'!C$6+$J453*'10k &amp; MO'!C$12+$K453*'10k &amp; MO'!C$18+$L453*'10k &amp; MO'!C$24+$M453*'10k &amp; MO'!C$30</f>
        <v>0</v>
      </c>
      <c r="U453" s="349">
        <f>+$I453*'10k &amp; MO'!D$6+$J453*'10k &amp; MO'!D$12+$K453*'10k &amp; MO'!D$18+$L453*'10k &amp; MO'!D$24+$M453*'10k &amp; MO'!D$30</f>
        <v>28.858499999999999</v>
      </c>
      <c r="V453" s="349">
        <f>+$I453*'10k &amp; MO'!E$6+$J453*'10k &amp; MO'!E$12+$K453*'10k &amp; MO'!E$18+$L453*'10k &amp; MO'!E$24+$M453*'10k &amp; MO'!E$30</f>
        <v>12752.2505</v>
      </c>
      <c r="W453" s="349">
        <f>+$I453*'10k &amp; MO'!F$6+$J453*'10k &amp; MO'!F$12+$K453*'10k &amp; MO'!F$18+$L453*'10k &amp; MO'!F$24+$M453*'10k &amp; MO'!F$30</f>
        <v>5633.8204999999998</v>
      </c>
      <c r="X453" s="349">
        <f>+$I453*'10k &amp; MO'!G$6+$J453*'10k &amp; MO'!G$12+$K453*'10k &amp; MO'!G$18+$L453*'10k &amp; MO'!G$24+$M453*'10k &amp; MO'!G$30</f>
        <v>35031.012500000004</v>
      </c>
      <c r="Y453" s="349">
        <f>+$N453*'10k &amp; MO'!H$6+$O453*'10k &amp; MO'!H$12+$P453*'10k &amp; MO'!H$18+$Q453*'10k &amp; MO'!H$24+$R453*'10k &amp; MO'!H$30</f>
        <v>0</v>
      </c>
      <c r="Z453" s="349">
        <f>+$N453*'10k &amp; MO'!I$6+$O453*'10k &amp; MO'!I$12+$P453*'10k &amp; MO'!I$18+$Q453*'10k &amp; MO'!I$24+$R453*'10k &amp; MO'!I$30</f>
        <v>7.3085999999999993</v>
      </c>
      <c r="AA453" s="349">
        <f>+$N453*'10k &amp; MO'!J$6+$O453*'10k &amp; MO'!J$12+$P453*'10k &amp; MO'!J$18+$Q453*'10k &amp; MO'!J$24+$R453*'10k &amp; MO'!J$30</f>
        <v>9939.6959999999999</v>
      </c>
      <c r="AB453" s="349">
        <f>+$N453*'10k &amp; MO'!K$6+$O453*'10k &amp; MO'!K$12+$P453*'10k &amp; MO'!K$18+$Q453*'10k &amp; MO'!K$24+$R453*'10k &amp; MO'!K$30</f>
        <v>5013.6995999999999</v>
      </c>
      <c r="AC453" s="349">
        <f>+$N453*'10k &amp; MO'!L$6+$O453*'10k &amp; MO'!L$12+$P453*'10k &amp; MO'!L$18+$Q453*'10k &amp; MO'!L$24+$R453*'10k &amp; MO'!L$30</f>
        <v>35692.766199999998</v>
      </c>
      <c r="AD453" s="350">
        <f>+S453*'10k &amp; MO'!O$6</f>
        <v>27062.676000000003</v>
      </c>
      <c r="AF453" s="192" t="str">
        <f t="shared" ref="AF453:AF516" si="63">+B453&amp;C453</f>
        <v>4882017</v>
      </c>
      <c r="AG453" s="192">
        <f>+IFERROR(VLOOKUP($AF453,'Limited Loss'!$F$5:$P$124,AG$3,FALSE),0)</f>
        <v>0</v>
      </c>
      <c r="AH453" s="193">
        <f>+IFERROR(VLOOKUP($AF453,'Limited Loss'!$F$5:$P$124,AH$3,FALSE),0)</f>
        <v>0</v>
      </c>
      <c r="AI453" s="193">
        <f>+IFERROR(VLOOKUP($AF453,'Limited Loss'!$F$5:$P$124,AI$3,FALSE),0)</f>
        <v>0</v>
      </c>
      <c r="AJ453" s="193">
        <f>+IFERROR(VLOOKUP($AF453,'Limited Loss'!$F$5:$P$124,AJ$3,FALSE),0)</f>
        <v>0</v>
      </c>
      <c r="AK453" s="100">
        <f>+IFERROR(VLOOKUP($AF453,'Limited Loss'!$F$5:$P$124,AK$3,FALSE),0)</f>
        <v>0</v>
      </c>
      <c r="AL453" s="193">
        <f>+IFERROR(VLOOKUP($AF453,'Limited Loss'!$F$5:$P$124,AL$3,FALSE),0)</f>
        <v>0</v>
      </c>
      <c r="AM453" s="193">
        <f>+IFERROR(VLOOKUP($AF453,'Limited Loss'!$F$5:$P$124,AM$3,FALSE),0)</f>
        <v>0</v>
      </c>
      <c r="AN453" s="193">
        <f>+IFERROR(VLOOKUP($AF453,'Limited Loss'!$F$5:$P$124,AN$3,FALSE),0)</f>
        <v>0</v>
      </c>
      <c r="AO453" s="193">
        <f>+IFERROR(VLOOKUP($AF453,'Limited Loss'!$F$5:$P$124,AO$3,FALSE),0)</f>
        <v>0</v>
      </c>
      <c r="AP453" s="100">
        <f>+IFERROR(VLOOKUP($AF453,'Limited Loss'!$F$5:$P$124,AP$3,FALSE),0)</f>
        <v>0</v>
      </c>
      <c r="AQ453" s="353"/>
      <c r="AR453" s="331">
        <f t="shared" ref="AR453:AS516" si="64">+B453</f>
        <v>488</v>
      </c>
      <c r="AS453" s="332">
        <f t="shared" si="64"/>
        <v>2017</v>
      </c>
      <c r="AT453" s="349">
        <f t="shared" si="61"/>
        <v>0</v>
      </c>
      <c r="AU453" s="349">
        <f t="shared" si="61"/>
        <v>28.858499999999999</v>
      </c>
      <c r="AV453" s="349">
        <f t="shared" si="61"/>
        <v>12752.2505</v>
      </c>
      <c r="AW453" s="349">
        <f t="shared" si="61"/>
        <v>5633.8204999999998</v>
      </c>
      <c r="AX453" s="350">
        <f t="shared" si="61"/>
        <v>35031.012500000004</v>
      </c>
      <c r="AY453" s="349">
        <f t="shared" si="62"/>
        <v>0</v>
      </c>
      <c r="AZ453" s="349">
        <f t="shared" si="62"/>
        <v>7.3085999999999993</v>
      </c>
      <c r="BA453" s="349">
        <f t="shared" si="62"/>
        <v>9939.6959999999999</v>
      </c>
      <c r="BB453" s="349">
        <f t="shared" si="62"/>
        <v>5013.6995999999999</v>
      </c>
      <c r="BC453" s="349">
        <f t="shared" si="62"/>
        <v>35692.766199999998</v>
      </c>
      <c r="BD453" s="350">
        <f t="shared" si="62"/>
        <v>27062.676000000003</v>
      </c>
      <c r="BE453" s="349">
        <f t="shared" si="57"/>
        <v>22728.113600000001</v>
      </c>
      <c r="BF453" s="375">
        <f t="shared" si="58"/>
        <v>81371.298800000004</v>
      </c>
      <c r="BG453" s="334">
        <f t="shared" si="59"/>
        <v>27062.676000000003</v>
      </c>
    </row>
    <row r="454" spans="1:59" x14ac:dyDescent="0.2">
      <c r="A454" s="326" t="str">
        <f t="shared" ref="A454:A517" si="65">+B454&amp;C454</f>
        <v>4882018</v>
      </c>
      <c r="B454" s="331">
        <v>488</v>
      </c>
      <c r="C454" s="327">
        <v>2018</v>
      </c>
      <c r="D454" s="353">
        <f>+IFERROR(VLOOKUP($A454,Data_Loss!$A$2:$V$1180,6,FALSE),0)</f>
        <v>0</v>
      </c>
      <c r="E454" s="353">
        <f>+IFERROR(VLOOKUP($A454,Data_Loss!$A$2:$V$1180,7,FALSE),0)</f>
        <v>0</v>
      </c>
      <c r="F454" s="353">
        <f>+IFERROR(VLOOKUP($A454,Data_Loss!$A$2:$V$1180,8,FALSE),0)</f>
        <v>0</v>
      </c>
      <c r="G454" s="353">
        <f>+IFERROR(VLOOKUP($A454,Data_Loss!$A$2:$V$1180,9,FALSE),0)</f>
        <v>0</v>
      </c>
      <c r="H454" s="353">
        <f>+IFERROR(VLOOKUP($A454,Data_Loss!$A$2:$V$1180,10,FALSE),0)</f>
        <v>1</v>
      </c>
      <c r="I454" s="353">
        <f>+IFERROR(VLOOKUP($A454,Data_Loss!$A$2:$V$1300,12,FALSE),0)</f>
        <v>0</v>
      </c>
      <c r="J454" s="353">
        <f>+IFERROR(VLOOKUP($A454,Data_Loss!$A$2:$V$1300,13,FALSE),0)</f>
        <v>0</v>
      </c>
      <c r="K454" s="353">
        <f>+IFERROR(VLOOKUP($A454,Data_Loss!$A$2:$V$1300,14,FALSE),0)</f>
        <v>0</v>
      </c>
      <c r="L454" s="353">
        <f>+IFERROR(VLOOKUP($A454,Data_Loss!$A$2:$V$1300,15,FALSE),0)</f>
        <v>0</v>
      </c>
      <c r="M454" s="353">
        <f>+IFERROR(VLOOKUP($A454,Data_Loss!$A$2:$V$1300,16,FALSE),0)</f>
        <v>11614</v>
      </c>
      <c r="N454" s="353">
        <f>+IFERROR(VLOOKUP($A454,Data_Loss!$A$2:$V$1300,17,FALSE),0)</f>
        <v>0</v>
      </c>
      <c r="O454" s="353">
        <f>+IFERROR(VLOOKUP($A454,Data_Loss!$A$2:$V$1300,18,FALSE),0)</f>
        <v>0</v>
      </c>
      <c r="P454" s="353">
        <f>+IFERROR(VLOOKUP($A454,Data_Loss!$A$2:$V$1300,19,FALSE),0)</f>
        <v>0</v>
      </c>
      <c r="Q454" s="353">
        <f>+IFERROR(VLOOKUP($A454,Data_Loss!$A$2:$V$1300,20,FALSE),0)</f>
        <v>0</v>
      </c>
      <c r="R454" s="353">
        <f>+IFERROR(VLOOKUP($A454,Data_Loss!$A$2:$V$1300,21,FALSE),0)</f>
        <v>9834</v>
      </c>
      <c r="S454" s="353">
        <f>+IFERROR(VLOOKUP($A454,Data_Loss!$A$2:$V$1300,22,FALSE),0)</f>
        <v>9347</v>
      </c>
      <c r="T454" s="191">
        <f>+$I454*'10k &amp; MO'!C$7+$J454*'10k &amp; MO'!C$13+$K454*'10k &amp; MO'!C$19+$L454*'10k &amp; MO'!C$25+$M454*'10k &amp; MO'!C$31</f>
        <v>25.550800000000002</v>
      </c>
      <c r="U454" s="349">
        <f>+$I454*'10k &amp; MO'!D$7+$J454*'10k &amp; MO'!D$13+$K454*'10k &amp; MO'!D$19+$L454*'10k &amp; MO'!D$25+$M454*'10k &amp; MO'!D$31</f>
        <v>792.07479999999998</v>
      </c>
      <c r="V454" s="349">
        <f>+$I454*'10k &amp; MO'!E$7+$J454*'10k &amp; MO'!E$13+$K454*'10k &amp; MO'!E$19+$L454*'10k &amp; MO'!E$25+$M454*'10k &amp; MO'!E$31</f>
        <v>16294.442000000001</v>
      </c>
      <c r="W454" s="349">
        <f>+$I454*'10k &amp; MO'!F$7+$J454*'10k &amp; MO'!F$13+$K454*'10k &amp; MO'!F$19+$L454*'10k &amp; MO'!F$25+$M454*'10k &amp; MO'!F$31</f>
        <v>6144.9674000000005</v>
      </c>
      <c r="X454" s="349">
        <f>+$I454*'10k &amp; MO'!G$7+$J454*'10k &amp; MO'!G$13+$K454*'10k &amp; MO'!G$19+$L454*'10k &amp; MO'!G$25+$M454*'10k &amp; MO'!G$31</f>
        <v>7999.7231999999995</v>
      </c>
      <c r="Y454" s="349">
        <f>+$N454*'10k &amp; MO'!H$7+$O454*'10k &amp; MO'!H$13+$P454*'10k &amp; MO'!H$19+$Q454*'10k &amp; MO'!H$25+$R454*'10k &amp; MO'!H$31</f>
        <v>28.518599999999999</v>
      </c>
      <c r="Z454" s="349">
        <f>+$N454*'10k &amp; MO'!I$7+$O454*'10k &amp; MO'!I$13+$P454*'10k &amp; MO'!I$19+$Q454*'10k &amp; MO'!I$25+$R454*'10k &amp; MO'!I$31</f>
        <v>972.58260000000007</v>
      </c>
      <c r="AA454" s="349">
        <f>+$N454*'10k &amp; MO'!J$7+$O454*'10k &amp; MO'!J$13+$P454*'10k &amp; MO'!J$19+$Q454*'10k &amp; MO'!J$25+$R454*'10k &amp; MO'!J$31</f>
        <v>10003.144800000002</v>
      </c>
      <c r="AB454" s="349">
        <f>+$N454*'10k &amp; MO'!K$7+$O454*'10k &amp; MO'!K$13+$P454*'10k &amp; MO'!K$19+$Q454*'10k &amp; MO'!K$25+$R454*'10k &amp; MO'!K$31</f>
        <v>5288.7251999999999</v>
      </c>
      <c r="AC454" s="349">
        <f>+$N454*'10k &amp; MO'!L$7+$O454*'10k &amp; MO'!L$13+$P454*'10k &amp; MO'!L$19+$Q454*'10k &amp; MO'!L$25+$R454*'10k &amp; MO'!L$31</f>
        <v>8264.4935999999998</v>
      </c>
      <c r="AD454" s="350">
        <f>+S454*'10k &amp; MO'!O$7</f>
        <v>12394.122000000001</v>
      </c>
      <c r="AF454" s="192" t="str">
        <f t="shared" si="63"/>
        <v>4882018</v>
      </c>
      <c r="AG454" s="192">
        <f>+IFERROR(VLOOKUP($AF454,'Limited Loss'!$F$5:$P$124,AG$3,FALSE),0)</f>
        <v>0</v>
      </c>
      <c r="AH454" s="193">
        <f>+IFERROR(VLOOKUP($AF454,'Limited Loss'!$F$5:$P$124,AH$3,FALSE),0)</f>
        <v>0</v>
      </c>
      <c r="AI454" s="193">
        <f>+IFERROR(VLOOKUP($AF454,'Limited Loss'!$F$5:$P$124,AI$3,FALSE),0)</f>
        <v>0</v>
      </c>
      <c r="AJ454" s="193">
        <f>+IFERROR(VLOOKUP($AF454,'Limited Loss'!$F$5:$P$124,AJ$3,FALSE),0)</f>
        <v>0</v>
      </c>
      <c r="AK454" s="100">
        <f>+IFERROR(VLOOKUP($AF454,'Limited Loss'!$F$5:$P$124,AK$3,FALSE),0)</f>
        <v>0</v>
      </c>
      <c r="AL454" s="193">
        <f>+IFERROR(VLOOKUP($AF454,'Limited Loss'!$F$5:$P$124,AL$3,FALSE),0)</f>
        <v>0</v>
      </c>
      <c r="AM454" s="193">
        <f>+IFERROR(VLOOKUP($AF454,'Limited Loss'!$F$5:$P$124,AM$3,FALSE),0)</f>
        <v>0</v>
      </c>
      <c r="AN454" s="193">
        <f>+IFERROR(VLOOKUP($AF454,'Limited Loss'!$F$5:$P$124,AN$3,FALSE),0)</f>
        <v>0</v>
      </c>
      <c r="AO454" s="193">
        <f>+IFERROR(VLOOKUP($AF454,'Limited Loss'!$F$5:$P$124,AO$3,FALSE),0)</f>
        <v>0</v>
      </c>
      <c r="AP454" s="100">
        <f>+IFERROR(VLOOKUP($AF454,'Limited Loss'!$F$5:$P$124,AP$3,FALSE),0)</f>
        <v>0</v>
      </c>
      <c r="AQ454" s="353"/>
      <c r="AR454" s="331">
        <f t="shared" si="64"/>
        <v>488</v>
      </c>
      <c r="AS454" s="332">
        <f t="shared" si="64"/>
        <v>2018</v>
      </c>
      <c r="AT454" s="349">
        <f t="shared" si="61"/>
        <v>25.550800000000002</v>
      </c>
      <c r="AU454" s="349">
        <f t="shared" si="61"/>
        <v>792.07479999999998</v>
      </c>
      <c r="AV454" s="349">
        <f t="shared" si="61"/>
        <v>16294.442000000001</v>
      </c>
      <c r="AW454" s="349">
        <f t="shared" si="61"/>
        <v>6144.9674000000005</v>
      </c>
      <c r="AX454" s="350">
        <f t="shared" si="61"/>
        <v>7999.7231999999995</v>
      </c>
      <c r="AY454" s="349">
        <f t="shared" si="62"/>
        <v>28.518599999999999</v>
      </c>
      <c r="AZ454" s="349">
        <f t="shared" si="62"/>
        <v>972.58260000000007</v>
      </c>
      <c r="BA454" s="349">
        <f t="shared" si="62"/>
        <v>10003.144800000002</v>
      </c>
      <c r="BB454" s="349">
        <f t="shared" si="62"/>
        <v>5288.7251999999999</v>
      </c>
      <c r="BC454" s="349">
        <f t="shared" si="62"/>
        <v>8264.4935999999998</v>
      </c>
      <c r="BD454" s="350">
        <f t="shared" si="62"/>
        <v>12394.122000000001</v>
      </c>
      <c r="BE454" s="349">
        <f t="shared" ref="BE454:BE517" si="66">+AT454+AU454+AV454+AY454+AZ454+BA454</f>
        <v>28116.313600000005</v>
      </c>
      <c r="BF454" s="375">
        <f t="shared" ref="BF454:BF517" si="67">+AW454+AX454+BB454+BC454</f>
        <v>27697.909399999997</v>
      </c>
      <c r="BG454" s="334">
        <f t="shared" ref="BG454:BG517" si="68">+BD454</f>
        <v>12394.122000000001</v>
      </c>
    </row>
    <row r="455" spans="1:59" x14ac:dyDescent="0.2">
      <c r="A455" s="326" t="str">
        <f t="shared" si="65"/>
        <v>4892014</v>
      </c>
      <c r="B455" s="331">
        <v>489</v>
      </c>
      <c r="C455" s="327">
        <v>2014</v>
      </c>
      <c r="D455" s="353">
        <f>+IFERROR(VLOOKUP($A455,Data_Loss!$A$2:$V$1180,6,FALSE),0)</f>
        <v>0</v>
      </c>
      <c r="E455" s="353">
        <f>+IFERROR(VLOOKUP($A455,Data_Loss!$A$2:$V$1180,7,FALSE),0)</f>
        <v>0</v>
      </c>
      <c r="F455" s="353">
        <f>+IFERROR(VLOOKUP($A455,Data_Loss!$A$2:$V$1180,8,FALSE),0)</f>
        <v>0</v>
      </c>
      <c r="G455" s="353">
        <f>+IFERROR(VLOOKUP($A455,Data_Loss!$A$2:$V$1180,9,FALSE),0)</f>
        <v>0</v>
      </c>
      <c r="H455" s="353">
        <f>+IFERROR(VLOOKUP($A455,Data_Loss!$A$2:$V$1180,10,FALSE),0)</f>
        <v>0</v>
      </c>
      <c r="I455" s="353">
        <f>+IFERROR(VLOOKUP($A455,Data_Loss!$A$2:$V$1300,12,FALSE),0)</f>
        <v>0</v>
      </c>
      <c r="J455" s="353">
        <f>+IFERROR(VLOOKUP($A455,Data_Loss!$A$2:$V$1300,13,FALSE),0)</f>
        <v>0</v>
      </c>
      <c r="K455" s="353">
        <f>+IFERROR(VLOOKUP($A455,Data_Loss!$A$2:$V$1300,14,FALSE),0)</f>
        <v>0</v>
      </c>
      <c r="L455" s="353">
        <f>+IFERROR(VLOOKUP($A455,Data_Loss!$A$2:$V$1300,15,FALSE),0)</f>
        <v>0</v>
      </c>
      <c r="M455" s="353">
        <f>+IFERROR(VLOOKUP($A455,Data_Loss!$A$2:$V$1300,16,FALSE),0)</f>
        <v>0</v>
      </c>
      <c r="N455" s="353">
        <f>+IFERROR(VLOOKUP($A455,Data_Loss!$A$2:$V$1300,17,FALSE),0)</f>
        <v>0</v>
      </c>
      <c r="O455" s="353">
        <f>+IFERROR(VLOOKUP($A455,Data_Loss!$A$2:$V$1300,18,FALSE),0)</f>
        <v>0</v>
      </c>
      <c r="P455" s="353">
        <f>+IFERROR(VLOOKUP($A455,Data_Loss!$A$2:$V$1300,19,FALSE),0)</f>
        <v>0</v>
      </c>
      <c r="Q455" s="353">
        <f>+IFERROR(VLOOKUP($A455,Data_Loss!$A$2:$V$1300,20,FALSE),0)</f>
        <v>0</v>
      </c>
      <c r="R455" s="353">
        <f>+IFERROR(VLOOKUP($A455,Data_Loss!$A$2:$V$1300,21,FALSE),0)</f>
        <v>0</v>
      </c>
      <c r="S455" s="353">
        <f>+IFERROR(VLOOKUP($A455,Data_Loss!$A$2:$V$1300,22,FALSE),0)</f>
        <v>120</v>
      </c>
      <c r="T455" s="191">
        <f>+$I455*'10k &amp; MO'!C$3+$J455*'10k &amp; MO'!C$9+$K455*'10k &amp; MO'!C$15+$L455*'10k &amp; MO'!C$21+$M455*'10k &amp; MO'!C$27</f>
        <v>0</v>
      </c>
      <c r="U455" s="349">
        <f>+$I455*'10k &amp; MO'!D$3+$J455*'10k &amp; MO'!D$9+$K455*'10k &amp; MO'!D$15+$L455*'10k &amp; MO'!D$21+$M455*'10k &amp; MO'!D$27</f>
        <v>0</v>
      </c>
      <c r="V455" s="349">
        <f>+$I455*'10k &amp; MO'!E$3+$J455*'10k &amp; MO'!E$9+$K455*'10k &amp; MO'!E$15+$L455*'10k &amp; MO'!E$21+$M455*'10k &amp; MO'!E$27</f>
        <v>0</v>
      </c>
      <c r="W455" s="349">
        <f>+$I455*'10k &amp; MO'!F$3+$J455*'10k &amp; MO'!F$9+$K455*'10k &amp; MO'!F$15+$L455*'10k &amp; MO'!F$21+$M455*'10k &amp; MO'!F$27</f>
        <v>0</v>
      </c>
      <c r="X455" s="349">
        <f>+$I455*'10k &amp; MO'!G$3+$J455*'10k &amp; MO'!G$9+$K455*'10k &amp; MO'!G$15+$L455*'10k &amp; MO'!G$21+$M455*'10k &amp; MO'!G$27</f>
        <v>0</v>
      </c>
      <c r="Y455" s="349">
        <f>+$N455*'10k &amp; MO'!H$3+$O455*'10k &amp; MO'!H$9+$P455*'10k &amp; MO'!H$15+$Q455*'10k &amp; MO'!H$21+$R455*'10k &amp; MO'!H$27</f>
        <v>0</v>
      </c>
      <c r="Z455" s="349">
        <f>+$N455*'10k &amp; MO'!I$3+$O455*'10k &amp; MO'!I$9+$P455*'10k &amp; MO'!I$15+$Q455*'10k &amp; MO'!I$21+$R455*'10k &amp; MO'!I$27</f>
        <v>0</v>
      </c>
      <c r="AA455" s="349">
        <f>+$N455*'10k &amp; MO'!J$3+$O455*'10k &amp; MO'!J$9+$P455*'10k &amp; MO'!J$15+$Q455*'10k &amp; MO'!J$21+$R455*'10k &amp; MO'!J$27</f>
        <v>0</v>
      </c>
      <c r="AB455" s="349">
        <f>+$N455*'10k &amp; MO'!K$3+$O455*'10k &amp; MO'!K$9+$P455*'10k &amp; MO'!K$15+$Q455*'10k &amp; MO'!K$21+$R455*'10k &amp; MO'!K$27</f>
        <v>0</v>
      </c>
      <c r="AC455" s="349">
        <f>+$N455*'10k &amp; MO'!L$3+$O455*'10k &amp; MO'!L$9+$P455*'10k &amp; MO'!L$15+$Q455*'10k &amp; MO'!L$21+$R455*'10k &amp; MO'!L$27</f>
        <v>0</v>
      </c>
      <c r="AD455" s="350">
        <f>+S455*'10k &amp; MO'!O$3</f>
        <v>128.51999999999998</v>
      </c>
      <c r="AF455" s="192" t="str">
        <f t="shared" si="63"/>
        <v>4892014</v>
      </c>
      <c r="AG455" s="192">
        <f>+IFERROR(VLOOKUP($AF455,'Limited Loss'!$F$5:$P$124,AG$3,FALSE),0)</f>
        <v>0</v>
      </c>
      <c r="AH455" s="193">
        <f>+IFERROR(VLOOKUP($AF455,'Limited Loss'!$F$5:$P$124,AH$3,FALSE),0)</f>
        <v>0</v>
      </c>
      <c r="AI455" s="193">
        <f>+IFERROR(VLOOKUP($AF455,'Limited Loss'!$F$5:$P$124,AI$3,FALSE),0)</f>
        <v>0</v>
      </c>
      <c r="AJ455" s="193">
        <f>+IFERROR(VLOOKUP($AF455,'Limited Loss'!$F$5:$P$124,AJ$3,FALSE),0)</f>
        <v>0</v>
      </c>
      <c r="AK455" s="100">
        <f>+IFERROR(VLOOKUP($AF455,'Limited Loss'!$F$5:$P$124,AK$3,FALSE),0)</f>
        <v>0</v>
      </c>
      <c r="AL455" s="193">
        <f>+IFERROR(VLOOKUP($AF455,'Limited Loss'!$F$5:$P$124,AL$3,FALSE),0)</f>
        <v>0</v>
      </c>
      <c r="AM455" s="193">
        <f>+IFERROR(VLOOKUP($AF455,'Limited Loss'!$F$5:$P$124,AM$3,FALSE),0)</f>
        <v>0</v>
      </c>
      <c r="AN455" s="193">
        <f>+IFERROR(VLOOKUP($AF455,'Limited Loss'!$F$5:$P$124,AN$3,FALSE),0)</f>
        <v>0</v>
      </c>
      <c r="AO455" s="193">
        <f>+IFERROR(VLOOKUP($AF455,'Limited Loss'!$F$5:$P$124,AO$3,FALSE),0)</f>
        <v>0</v>
      </c>
      <c r="AP455" s="100">
        <f>+IFERROR(VLOOKUP($AF455,'Limited Loss'!$F$5:$P$124,AP$3,FALSE),0)</f>
        <v>0</v>
      </c>
      <c r="AQ455" s="353"/>
      <c r="AR455" s="331">
        <f t="shared" si="64"/>
        <v>489</v>
      </c>
      <c r="AS455" s="332">
        <f t="shared" si="64"/>
        <v>2014</v>
      </c>
      <c r="AT455" s="349">
        <f t="shared" si="61"/>
        <v>0</v>
      </c>
      <c r="AU455" s="349">
        <f t="shared" si="61"/>
        <v>0</v>
      </c>
      <c r="AV455" s="349">
        <f t="shared" si="61"/>
        <v>0</v>
      </c>
      <c r="AW455" s="349">
        <f t="shared" si="61"/>
        <v>0</v>
      </c>
      <c r="AX455" s="350">
        <f t="shared" si="61"/>
        <v>0</v>
      </c>
      <c r="AY455" s="349">
        <f t="shared" si="62"/>
        <v>0</v>
      </c>
      <c r="AZ455" s="349">
        <f t="shared" si="62"/>
        <v>0</v>
      </c>
      <c r="BA455" s="349">
        <f t="shared" si="62"/>
        <v>0</v>
      </c>
      <c r="BB455" s="349">
        <f t="shared" si="62"/>
        <v>0</v>
      </c>
      <c r="BC455" s="349">
        <f t="shared" si="62"/>
        <v>0</v>
      </c>
      <c r="BD455" s="350">
        <f t="shared" si="62"/>
        <v>128.51999999999998</v>
      </c>
      <c r="BE455" s="349">
        <f t="shared" si="66"/>
        <v>0</v>
      </c>
      <c r="BF455" s="375">
        <f t="shared" si="67"/>
        <v>0</v>
      </c>
      <c r="BG455" s="334">
        <f t="shared" si="68"/>
        <v>128.51999999999998</v>
      </c>
    </row>
    <row r="456" spans="1:59" x14ac:dyDescent="0.2">
      <c r="A456" s="326" t="str">
        <f t="shared" si="65"/>
        <v>4892015</v>
      </c>
      <c r="B456" s="331">
        <v>489</v>
      </c>
      <c r="C456" s="327">
        <v>2015</v>
      </c>
      <c r="D456" s="353">
        <f>+IFERROR(VLOOKUP($A456,Data_Loss!$A$2:$V$1180,6,FALSE),0)</f>
        <v>0</v>
      </c>
      <c r="E456" s="353">
        <f>+IFERROR(VLOOKUP($A456,Data_Loss!$A$2:$V$1180,7,FALSE),0)</f>
        <v>0</v>
      </c>
      <c r="F456" s="353">
        <f>+IFERROR(VLOOKUP($A456,Data_Loss!$A$2:$V$1180,8,FALSE),0)</f>
        <v>0</v>
      </c>
      <c r="G456" s="353">
        <f>+IFERROR(VLOOKUP($A456,Data_Loss!$A$2:$V$1180,9,FALSE),0)</f>
        <v>0</v>
      </c>
      <c r="H456" s="353">
        <f>+IFERROR(VLOOKUP($A456,Data_Loss!$A$2:$V$1180,10,FALSE),0)</f>
        <v>0</v>
      </c>
      <c r="I456" s="353">
        <f>+IFERROR(VLOOKUP($A456,Data_Loss!$A$2:$V$1300,12,FALSE),0)</f>
        <v>0</v>
      </c>
      <c r="J456" s="353">
        <f>+IFERROR(VLOOKUP($A456,Data_Loss!$A$2:$V$1300,13,FALSE),0)</f>
        <v>0</v>
      </c>
      <c r="K456" s="353">
        <f>+IFERROR(VLOOKUP($A456,Data_Loss!$A$2:$V$1300,14,FALSE),0)</f>
        <v>0</v>
      </c>
      <c r="L456" s="353">
        <f>+IFERROR(VLOOKUP($A456,Data_Loss!$A$2:$V$1300,15,FALSE),0)</f>
        <v>0</v>
      </c>
      <c r="M456" s="353">
        <f>+IFERROR(VLOOKUP($A456,Data_Loss!$A$2:$V$1300,16,FALSE),0)</f>
        <v>0</v>
      </c>
      <c r="N456" s="353">
        <f>+IFERROR(VLOOKUP($A456,Data_Loss!$A$2:$V$1300,17,FALSE),0)</f>
        <v>0</v>
      </c>
      <c r="O456" s="353">
        <f>+IFERROR(VLOOKUP($A456,Data_Loss!$A$2:$V$1300,18,FALSE),0)</f>
        <v>0</v>
      </c>
      <c r="P456" s="353">
        <f>+IFERROR(VLOOKUP($A456,Data_Loss!$A$2:$V$1300,19,FALSE),0)</f>
        <v>0</v>
      </c>
      <c r="Q456" s="353">
        <f>+IFERROR(VLOOKUP($A456,Data_Loss!$A$2:$V$1300,20,FALSE),0)</f>
        <v>0</v>
      </c>
      <c r="R456" s="353">
        <f>+IFERROR(VLOOKUP($A456,Data_Loss!$A$2:$V$1300,21,FALSE),0)</f>
        <v>0</v>
      </c>
      <c r="S456" s="353">
        <f>+IFERROR(VLOOKUP($A456,Data_Loss!$A$2:$V$1300,22,FALSE),0)</f>
        <v>120</v>
      </c>
      <c r="T456" s="191">
        <f>+$I456*'10k &amp; MO'!C$4+$J456*'10k &amp; MO'!C$10+$K456*'10k &amp; MO'!C$16+$L456*'10k &amp; MO'!C$22+$M456*'10k &amp; MO'!C$28</f>
        <v>0</v>
      </c>
      <c r="U456" s="349">
        <f>+$I456*'10k &amp; MO'!D$4+$J456*'10k &amp; MO'!D$10+$K456*'10k &amp; MO'!D$16+$L456*'10k &amp; MO'!D$22+$M456*'10k &amp; MO'!D$28</f>
        <v>0</v>
      </c>
      <c r="V456" s="349">
        <f>+$I456*'10k &amp; MO'!E$4+$J456*'10k &amp; MO'!E$10+$K456*'10k &amp; MO'!E$16+$L456*'10k &amp; MO'!E$22+$M456*'10k &amp; MO'!E$28</f>
        <v>0</v>
      </c>
      <c r="W456" s="349">
        <f>+$I456*'10k &amp; MO'!F$4+$J456*'10k &amp; MO'!F$10+$K456*'10k &amp; MO'!F$16+$L456*'10k &amp; MO'!F$22+$M456*'10k &amp; MO'!F$28</f>
        <v>0</v>
      </c>
      <c r="X456" s="349">
        <f>+$I456*'10k &amp; MO'!G$4+$J456*'10k &amp; MO'!G$10+$K456*'10k &amp; MO'!G$16+$L456*'10k &amp; MO'!G$22+$M456*'10k &amp; MO'!G$28</f>
        <v>0</v>
      </c>
      <c r="Y456" s="349">
        <f>+$N456*'10k &amp; MO'!H$4+$O456*'10k &amp; MO'!H$10+$P456*'10k &amp; MO'!H$16+$Q456*'10k &amp; MO'!H$22+$R456*'10k &amp; MO'!H$28</f>
        <v>0</v>
      </c>
      <c r="Z456" s="349">
        <f>+$N456*'10k &amp; MO'!I$4+$O456*'10k &amp; MO'!I$10+$P456*'10k &amp; MO'!I$16+$Q456*'10k &amp; MO'!I$22+$R456*'10k &amp; MO'!I$28</f>
        <v>0</v>
      </c>
      <c r="AA456" s="349">
        <f>+$N456*'10k &amp; MO'!J$4+$O456*'10k &amp; MO'!J$10+$P456*'10k &amp; MO'!J$16+$Q456*'10k &amp; MO'!J$22+$R456*'10k &amp; MO'!J$28</f>
        <v>0</v>
      </c>
      <c r="AB456" s="349">
        <f>+$N456*'10k &amp; MO'!K$4+$O456*'10k &amp; MO'!K$10+$P456*'10k &amp; MO'!K$16+$Q456*'10k &amp; MO'!K$22+$R456*'10k &amp; MO'!K$28</f>
        <v>0</v>
      </c>
      <c r="AC456" s="349">
        <f>+$N456*'10k &amp; MO'!L$4+$O456*'10k &amp; MO'!L$10+$P456*'10k &amp; MO'!L$16+$Q456*'10k &amp; MO'!L$22+$R456*'10k &amp; MO'!L$28</f>
        <v>0</v>
      </c>
      <c r="AD456" s="350">
        <f>+S456*'10k &amp; MO'!O$4</f>
        <v>145.44</v>
      </c>
      <c r="AF456" s="192" t="str">
        <f t="shared" si="63"/>
        <v>4892015</v>
      </c>
      <c r="AG456" s="192">
        <f>+IFERROR(VLOOKUP($AF456,'Limited Loss'!$F$5:$P$124,AG$3,FALSE),0)</f>
        <v>0</v>
      </c>
      <c r="AH456" s="193">
        <f>+IFERROR(VLOOKUP($AF456,'Limited Loss'!$F$5:$P$124,AH$3,FALSE),0)</f>
        <v>0</v>
      </c>
      <c r="AI456" s="193">
        <f>+IFERROR(VLOOKUP($AF456,'Limited Loss'!$F$5:$P$124,AI$3,FALSE),0)</f>
        <v>0</v>
      </c>
      <c r="AJ456" s="193">
        <f>+IFERROR(VLOOKUP($AF456,'Limited Loss'!$F$5:$P$124,AJ$3,FALSE),0)</f>
        <v>0</v>
      </c>
      <c r="AK456" s="100">
        <f>+IFERROR(VLOOKUP($AF456,'Limited Loss'!$F$5:$P$124,AK$3,FALSE),0)</f>
        <v>0</v>
      </c>
      <c r="AL456" s="193">
        <f>+IFERROR(VLOOKUP($AF456,'Limited Loss'!$F$5:$P$124,AL$3,FALSE),0)</f>
        <v>0</v>
      </c>
      <c r="AM456" s="193">
        <f>+IFERROR(VLOOKUP($AF456,'Limited Loss'!$F$5:$P$124,AM$3,FALSE),0)</f>
        <v>0</v>
      </c>
      <c r="AN456" s="193">
        <f>+IFERROR(VLOOKUP($AF456,'Limited Loss'!$F$5:$P$124,AN$3,FALSE),0)</f>
        <v>0</v>
      </c>
      <c r="AO456" s="193">
        <f>+IFERROR(VLOOKUP($AF456,'Limited Loss'!$F$5:$P$124,AO$3,FALSE),0)</f>
        <v>0</v>
      </c>
      <c r="AP456" s="100">
        <f>+IFERROR(VLOOKUP($AF456,'Limited Loss'!$F$5:$P$124,AP$3,FALSE),0)</f>
        <v>0</v>
      </c>
      <c r="AQ456" s="353"/>
      <c r="AR456" s="331">
        <f t="shared" si="64"/>
        <v>489</v>
      </c>
      <c r="AS456" s="332">
        <f t="shared" si="64"/>
        <v>2015</v>
      </c>
      <c r="AT456" s="349">
        <f t="shared" si="61"/>
        <v>0</v>
      </c>
      <c r="AU456" s="349">
        <f t="shared" si="61"/>
        <v>0</v>
      </c>
      <c r="AV456" s="349">
        <f t="shared" si="61"/>
        <v>0</v>
      </c>
      <c r="AW456" s="349">
        <f t="shared" si="61"/>
        <v>0</v>
      </c>
      <c r="AX456" s="350">
        <f t="shared" si="61"/>
        <v>0</v>
      </c>
      <c r="AY456" s="349">
        <f t="shared" si="62"/>
        <v>0</v>
      </c>
      <c r="AZ456" s="349">
        <f t="shared" si="62"/>
        <v>0</v>
      </c>
      <c r="BA456" s="349">
        <f t="shared" si="62"/>
        <v>0</v>
      </c>
      <c r="BB456" s="349">
        <f t="shared" si="62"/>
        <v>0</v>
      </c>
      <c r="BC456" s="349">
        <f t="shared" si="62"/>
        <v>0</v>
      </c>
      <c r="BD456" s="350">
        <f t="shared" si="62"/>
        <v>145.44</v>
      </c>
      <c r="BE456" s="349">
        <f t="shared" si="66"/>
        <v>0</v>
      </c>
      <c r="BF456" s="375">
        <f t="shared" si="67"/>
        <v>0</v>
      </c>
      <c r="BG456" s="334">
        <f t="shared" si="68"/>
        <v>145.44</v>
      </c>
    </row>
    <row r="457" spans="1:59" x14ac:dyDescent="0.2">
      <c r="A457" s="326" t="str">
        <f t="shared" si="65"/>
        <v>4892016</v>
      </c>
      <c r="B457" s="331">
        <v>489</v>
      </c>
      <c r="C457" s="327">
        <v>2016</v>
      </c>
      <c r="D457" s="353">
        <f>+IFERROR(VLOOKUP($A457,Data_Loss!$A$2:$V$1180,6,FALSE),0)</f>
        <v>0</v>
      </c>
      <c r="E457" s="353">
        <f>+IFERROR(VLOOKUP($A457,Data_Loss!$A$2:$V$1180,7,FALSE),0)</f>
        <v>0</v>
      </c>
      <c r="F457" s="353">
        <f>+IFERROR(VLOOKUP($A457,Data_Loss!$A$2:$V$1180,8,FALSE),0)</f>
        <v>0</v>
      </c>
      <c r="G457" s="353">
        <f>+IFERROR(VLOOKUP($A457,Data_Loss!$A$2:$V$1180,9,FALSE),0)</f>
        <v>1</v>
      </c>
      <c r="H457" s="353">
        <f>+IFERROR(VLOOKUP($A457,Data_Loss!$A$2:$V$1180,10,FALSE),0)</f>
        <v>0</v>
      </c>
      <c r="I457" s="353">
        <f>+IFERROR(VLOOKUP($A457,Data_Loss!$A$2:$V$1300,12,FALSE),0)</f>
        <v>0</v>
      </c>
      <c r="J457" s="353">
        <f>+IFERROR(VLOOKUP($A457,Data_Loss!$A$2:$V$1300,13,FALSE),0)</f>
        <v>0</v>
      </c>
      <c r="K457" s="353">
        <f>+IFERROR(VLOOKUP($A457,Data_Loss!$A$2:$V$1300,14,FALSE),0)</f>
        <v>0</v>
      </c>
      <c r="L457" s="353">
        <f>+IFERROR(VLOOKUP($A457,Data_Loss!$A$2:$V$1300,15,FALSE),0)</f>
        <v>52179</v>
      </c>
      <c r="M457" s="353">
        <f>+IFERROR(VLOOKUP($A457,Data_Loss!$A$2:$V$1300,16,FALSE),0)</f>
        <v>0</v>
      </c>
      <c r="N457" s="353">
        <f>+IFERROR(VLOOKUP($A457,Data_Loss!$A$2:$V$1300,17,FALSE),0)</f>
        <v>0</v>
      </c>
      <c r="O457" s="353">
        <f>+IFERROR(VLOOKUP($A457,Data_Loss!$A$2:$V$1300,18,FALSE),0)</f>
        <v>0</v>
      </c>
      <c r="P457" s="353">
        <f>+IFERROR(VLOOKUP($A457,Data_Loss!$A$2:$V$1300,19,FALSE),0)</f>
        <v>0</v>
      </c>
      <c r="Q457" s="353">
        <f>+IFERROR(VLOOKUP($A457,Data_Loss!$A$2:$V$1300,20,FALSE),0)</f>
        <v>36119</v>
      </c>
      <c r="R457" s="353">
        <f>+IFERROR(VLOOKUP($A457,Data_Loss!$A$2:$V$1300,21,FALSE),0)</f>
        <v>0</v>
      </c>
      <c r="S457" s="353">
        <f>+IFERROR(VLOOKUP($A457,Data_Loss!$A$2:$V$1300,22,FALSE),0)</f>
        <v>341</v>
      </c>
      <c r="T457" s="191">
        <f>+$I457*'10k &amp; MO'!C$5+$J457*'10k &amp; MO'!C$11+$K457*'10k &amp; MO'!C$17+$L457*'10k &amp; MO'!C$23+$M457*'10k &amp; MO'!C$29</f>
        <v>0</v>
      </c>
      <c r="U457" s="349">
        <f>+$I457*'10k &amp; MO'!D$5+$J457*'10k &amp; MO'!D$11+$K457*'10k &amp; MO'!D$17+$L457*'10k &amp; MO'!D$23+$M457*'10k &amp; MO'!D$29</f>
        <v>0</v>
      </c>
      <c r="V457" s="349">
        <f>+$I457*'10k &amp; MO'!E$5+$J457*'10k &amp; MO'!E$11+$K457*'10k &amp; MO'!E$17+$L457*'10k &amp; MO'!E$23+$M457*'10k &amp; MO'!E$29</f>
        <v>16952.9571</v>
      </c>
      <c r="W457" s="349">
        <f>+$I457*'10k &amp; MO'!F$5+$J457*'10k &amp; MO'!F$11+$K457*'10k &amp; MO'!F$17+$L457*'10k &amp; MO'!F$23+$M457*'10k &amp; MO'!F$29</f>
        <v>56462.895900000003</v>
      </c>
      <c r="X457" s="349">
        <f>+$I457*'10k &amp; MO'!G$5+$J457*'10k &amp; MO'!G$11+$K457*'10k &amp; MO'!G$17+$L457*'10k &amp; MO'!G$23+$M457*'10k &amp; MO'!G$29</f>
        <v>1299.2570999999998</v>
      </c>
      <c r="Y457" s="349">
        <f>+$N457*'10k &amp; MO'!H$5+$O457*'10k &amp; MO'!H$11+$P457*'10k &amp; MO'!H$17+$Q457*'10k &amp; MO'!H$23+$R457*'10k &amp; MO'!H$29</f>
        <v>0</v>
      </c>
      <c r="Z457" s="349">
        <f>+$N457*'10k &amp; MO'!I$5+$O457*'10k &amp; MO'!I$11+$P457*'10k &amp; MO'!I$17+$Q457*'10k &amp; MO'!I$23+$R457*'10k &amp; MO'!I$29</f>
        <v>0</v>
      </c>
      <c r="AA457" s="349">
        <f>+$N457*'10k &amp; MO'!J$5+$O457*'10k &amp; MO'!J$11+$P457*'10k &amp; MO'!J$17+$Q457*'10k &amp; MO'!J$23+$R457*'10k &amp; MO'!J$29</f>
        <v>12833.0807</v>
      </c>
      <c r="AB457" s="349">
        <f>+$N457*'10k &amp; MO'!K$5+$O457*'10k &amp; MO'!K$11+$P457*'10k &amp; MO'!K$17+$Q457*'10k &amp; MO'!K$23+$R457*'10k &amp; MO'!K$29</f>
        <v>57096.915199999996</v>
      </c>
      <c r="AC457" s="349">
        <f>+$N457*'10k &amp; MO'!L$5+$O457*'10k &amp; MO'!L$11+$P457*'10k &amp; MO'!L$17+$Q457*'10k &amp; MO'!L$23+$R457*'10k &amp; MO'!L$29</f>
        <v>1733.712</v>
      </c>
      <c r="AD457" s="350">
        <f>+S457*'10k &amp; MO'!O$5</f>
        <v>459.66800000000001</v>
      </c>
      <c r="AF457" s="192" t="str">
        <f t="shared" si="63"/>
        <v>4892016</v>
      </c>
      <c r="AG457" s="192">
        <f>+IFERROR(VLOOKUP($AF457,'Limited Loss'!$F$5:$P$124,AG$3,FALSE),0)</f>
        <v>0</v>
      </c>
      <c r="AH457" s="193">
        <f>+IFERROR(VLOOKUP($AF457,'Limited Loss'!$F$5:$P$124,AH$3,FALSE),0)</f>
        <v>0</v>
      </c>
      <c r="AI457" s="193">
        <f>+IFERROR(VLOOKUP($AF457,'Limited Loss'!$F$5:$P$124,AI$3,FALSE),0)</f>
        <v>0</v>
      </c>
      <c r="AJ457" s="193">
        <f>+IFERROR(VLOOKUP($AF457,'Limited Loss'!$F$5:$P$124,AJ$3,FALSE),0)</f>
        <v>0</v>
      </c>
      <c r="AK457" s="100">
        <f>+IFERROR(VLOOKUP($AF457,'Limited Loss'!$F$5:$P$124,AK$3,FALSE),0)</f>
        <v>0</v>
      </c>
      <c r="AL457" s="193">
        <f>+IFERROR(VLOOKUP($AF457,'Limited Loss'!$F$5:$P$124,AL$3,FALSE),0)</f>
        <v>0</v>
      </c>
      <c r="AM457" s="193">
        <f>+IFERROR(VLOOKUP($AF457,'Limited Loss'!$F$5:$P$124,AM$3,FALSE),0)</f>
        <v>0</v>
      </c>
      <c r="AN457" s="193">
        <f>+IFERROR(VLOOKUP($AF457,'Limited Loss'!$F$5:$P$124,AN$3,FALSE),0)</f>
        <v>0</v>
      </c>
      <c r="AO457" s="193">
        <f>+IFERROR(VLOOKUP($AF457,'Limited Loss'!$F$5:$P$124,AO$3,FALSE),0)</f>
        <v>0</v>
      </c>
      <c r="AP457" s="100">
        <f>+IFERROR(VLOOKUP($AF457,'Limited Loss'!$F$5:$P$124,AP$3,FALSE),0)</f>
        <v>0</v>
      </c>
      <c r="AQ457" s="353"/>
      <c r="AR457" s="331">
        <f t="shared" si="64"/>
        <v>489</v>
      </c>
      <c r="AS457" s="332">
        <f t="shared" si="64"/>
        <v>2016</v>
      </c>
      <c r="AT457" s="349">
        <f t="shared" si="61"/>
        <v>0</v>
      </c>
      <c r="AU457" s="349">
        <f t="shared" si="61"/>
        <v>0</v>
      </c>
      <c r="AV457" s="349">
        <f t="shared" si="61"/>
        <v>16952.9571</v>
      </c>
      <c r="AW457" s="349">
        <f t="shared" si="61"/>
        <v>56462.895900000003</v>
      </c>
      <c r="AX457" s="350">
        <f t="shared" si="61"/>
        <v>1299.2570999999998</v>
      </c>
      <c r="AY457" s="349">
        <f t="shared" si="62"/>
        <v>0</v>
      </c>
      <c r="AZ457" s="349">
        <f t="shared" si="62"/>
        <v>0</v>
      </c>
      <c r="BA457" s="349">
        <f t="shared" si="62"/>
        <v>12833.0807</v>
      </c>
      <c r="BB457" s="349">
        <f t="shared" si="62"/>
        <v>57096.915199999996</v>
      </c>
      <c r="BC457" s="349">
        <f t="shared" si="62"/>
        <v>1733.712</v>
      </c>
      <c r="BD457" s="350">
        <f t="shared" si="62"/>
        <v>459.66800000000001</v>
      </c>
      <c r="BE457" s="349">
        <f t="shared" si="66"/>
        <v>29786.037799999998</v>
      </c>
      <c r="BF457" s="375">
        <f t="shared" si="67"/>
        <v>116592.78020000001</v>
      </c>
      <c r="BG457" s="334">
        <f t="shared" si="68"/>
        <v>459.66800000000001</v>
      </c>
    </row>
    <row r="458" spans="1:59" x14ac:dyDescent="0.2">
      <c r="A458" s="326" t="str">
        <f t="shared" si="65"/>
        <v>4892017</v>
      </c>
      <c r="B458" s="331">
        <v>489</v>
      </c>
      <c r="C458" s="327">
        <v>2017</v>
      </c>
      <c r="D458" s="353">
        <f>+IFERROR(VLOOKUP($A458,Data_Loss!$A$2:$V$1180,6,FALSE),0)</f>
        <v>0</v>
      </c>
      <c r="E458" s="353">
        <f>+IFERROR(VLOOKUP($A458,Data_Loss!$A$2:$V$1180,7,FALSE),0)</f>
        <v>0</v>
      </c>
      <c r="F458" s="353">
        <f>+IFERROR(VLOOKUP($A458,Data_Loss!$A$2:$V$1180,8,FALSE),0)</f>
        <v>0</v>
      </c>
      <c r="G458" s="353">
        <f>+IFERROR(VLOOKUP($A458,Data_Loss!$A$2:$V$1180,9,FALSE),0)</f>
        <v>0</v>
      </c>
      <c r="H458" s="353">
        <f>+IFERROR(VLOOKUP($A458,Data_Loss!$A$2:$V$1180,10,FALSE),0)</f>
        <v>0</v>
      </c>
      <c r="I458" s="353">
        <f>+IFERROR(VLOOKUP($A458,Data_Loss!$A$2:$V$1300,12,FALSE),0)</f>
        <v>0</v>
      </c>
      <c r="J458" s="353">
        <f>+IFERROR(VLOOKUP($A458,Data_Loss!$A$2:$V$1300,13,FALSE),0)</f>
        <v>0</v>
      </c>
      <c r="K458" s="353">
        <f>+IFERROR(VLOOKUP($A458,Data_Loss!$A$2:$V$1300,14,FALSE),0)</f>
        <v>0</v>
      </c>
      <c r="L458" s="353">
        <f>+IFERROR(VLOOKUP($A458,Data_Loss!$A$2:$V$1300,15,FALSE),0)</f>
        <v>0</v>
      </c>
      <c r="M458" s="353">
        <f>+IFERROR(VLOOKUP($A458,Data_Loss!$A$2:$V$1300,16,FALSE),0)</f>
        <v>0</v>
      </c>
      <c r="N458" s="353">
        <f>+IFERROR(VLOOKUP($A458,Data_Loss!$A$2:$V$1300,17,FALSE),0)</f>
        <v>0</v>
      </c>
      <c r="O458" s="353">
        <f>+IFERROR(VLOOKUP($A458,Data_Loss!$A$2:$V$1300,18,FALSE),0)</f>
        <v>0</v>
      </c>
      <c r="P458" s="353">
        <f>+IFERROR(VLOOKUP($A458,Data_Loss!$A$2:$V$1300,19,FALSE),0)</f>
        <v>0</v>
      </c>
      <c r="Q458" s="353">
        <f>+IFERROR(VLOOKUP($A458,Data_Loss!$A$2:$V$1300,20,FALSE),0)</f>
        <v>0</v>
      </c>
      <c r="R458" s="353">
        <f>+IFERROR(VLOOKUP($A458,Data_Loss!$A$2:$V$1300,21,FALSE),0)</f>
        <v>0</v>
      </c>
      <c r="S458" s="353">
        <f>+IFERROR(VLOOKUP($A458,Data_Loss!$A$2:$V$1300,22,FALSE),0)</f>
        <v>363</v>
      </c>
      <c r="T458" s="191">
        <f>+$I458*'10k &amp; MO'!C$6+$J458*'10k &amp; MO'!C$12+$K458*'10k &amp; MO'!C$18+$L458*'10k &amp; MO'!C$24+$M458*'10k &amp; MO'!C$30</f>
        <v>0</v>
      </c>
      <c r="U458" s="349">
        <f>+$I458*'10k &amp; MO'!D$6+$J458*'10k &amp; MO'!D$12+$K458*'10k &amp; MO'!D$18+$L458*'10k &amp; MO'!D$24+$M458*'10k &amp; MO'!D$30</f>
        <v>0</v>
      </c>
      <c r="V458" s="349">
        <f>+$I458*'10k &amp; MO'!E$6+$J458*'10k &amp; MO'!E$12+$K458*'10k &amp; MO'!E$18+$L458*'10k &amp; MO'!E$24+$M458*'10k &amp; MO'!E$30</f>
        <v>0</v>
      </c>
      <c r="W458" s="349">
        <f>+$I458*'10k &amp; MO'!F$6+$J458*'10k &amp; MO'!F$12+$K458*'10k &amp; MO'!F$18+$L458*'10k &amp; MO'!F$24+$M458*'10k &amp; MO'!F$30</f>
        <v>0</v>
      </c>
      <c r="X458" s="349">
        <f>+$I458*'10k &amp; MO'!G$6+$J458*'10k &amp; MO'!G$12+$K458*'10k &amp; MO'!G$18+$L458*'10k &amp; MO'!G$24+$M458*'10k &amp; MO'!G$30</f>
        <v>0</v>
      </c>
      <c r="Y458" s="349">
        <f>+$N458*'10k &amp; MO'!H$6+$O458*'10k &amp; MO'!H$12+$P458*'10k &amp; MO'!H$18+$Q458*'10k &amp; MO'!H$24+$R458*'10k &amp; MO'!H$30</f>
        <v>0</v>
      </c>
      <c r="Z458" s="349">
        <f>+$N458*'10k &amp; MO'!I$6+$O458*'10k &amp; MO'!I$12+$P458*'10k &amp; MO'!I$18+$Q458*'10k &amp; MO'!I$24+$R458*'10k &amp; MO'!I$30</f>
        <v>0</v>
      </c>
      <c r="AA458" s="349">
        <f>+$N458*'10k &amp; MO'!J$6+$O458*'10k &amp; MO'!J$12+$P458*'10k &amp; MO'!J$18+$Q458*'10k &amp; MO'!J$24+$R458*'10k &amp; MO'!J$30</f>
        <v>0</v>
      </c>
      <c r="AB458" s="349">
        <f>+$N458*'10k &amp; MO'!K$6+$O458*'10k &amp; MO'!K$12+$P458*'10k &amp; MO'!K$18+$Q458*'10k &amp; MO'!K$24+$R458*'10k &amp; MO'!K$30</f>
        <v>0</v>
      </c>
      <c r="AC458" s="349">
        <f>+$N458*'10k &amp; MO'!L$6+$O458*'10k &amp; MO'!L$12+$P458*'10k &amp; MO'!L$18+$Q458*'10k &amp; MO'!L$24+$R458*'10k &amp; MO'!L$30</f>
        <v>0</v>
      </c>
      <c r="AD458" s="350">
        <f>+S458*'10k &amp; MO'!O$6</f>
        <v>488.59800000000001</v>
      </c>
      <c r="AF458" s="192" t="str">
        <f t="shared" si="63"/>
        <v>4892017</v>
      </c>
      <c r="AG458" s="192">
        <f>+IFERROR(VLOOKUP($AF458,'Limited Loss'!$F$5:$P$124,AG$3,FALSE),0)</f>
        <v>0</v>
      </c>
      <c r="AH458" s="193">
        <f>+IFERROR(VLOOKUP($AF458,'Limited Loss'!$F$5:$P$124,AH$3,FALSE),0)</f>
        <v>0</v>
      </c>
      <c r="AI458" s="193">
        <f>+IFERROR(VLOOKUP($AF458,'Limited Loss'!$F$5:$P$124,AI$3,FALSE),0)</f>
        <v>0</v>
      </c>
      <c r="AJ458" s="193">
        <f>+IFERROR(VLOOKUP($AF458,'Limited Loss'!$F$5:$P$124,AJ$3,FALSE),0)</f>
        <v>0</v>
      </c>
      <c r="AK458" s="100">
        <f>+IFERROR(VLOOKUP($AF458,'Limited Loss'!$F$5:$P$124,AK$3,FALSE),0)</f>
        <v>0</v>
      </c>
      <c r="AL458" s="193">
        <f>+IFERROR(VLOOKUP($AF458,'Limited Loss'!$F$5:$P$124,AL$3,FALSE),0)</f>
        <v>0</v>
      </c>
      <c r="AM458" s="193">
        <f>+IFERROR(VLOOKUP($AF458,'Limited Loss'!$F$5:$P$124,AM$3,FALSE),0)</f>
        <v>0</v>
      </c>
      <c r="AN458" s="193">
        <f>+IFERROR(VLOOKUP($AF458,'Limited Loss'!$F$5:$P$124,AN$3,FALSE),0)</f>
        <v>0</v>
      </c>
      <c r="AO458" s="193">
        <f>+IFERROR(VLOOKUP($AF458,'Limited Loss'!$F$5:$P$124,AO$3,FALSE),0)</f>
        <v>0</v>
      </c>
      <c r="AP458" s="100">
        <f>+IFERROR(VLOOKUP($AF458,'Limited Loss'!$F$5:$P$124,AP$3,FALSE),0)</f>
        <v>0</v>
      </c>
      <c r="AQ458" s="353"/>
      <c r="AR458" s="331">
        <f t="shared" si="64"/>
        <v>489</v>
      </c>
      <c r="AS458" s="332">
        <f t="shared" si="64"/>
        <v>2017</v>
      </c>
      <c r="AT458" s="349">
        <f t="shared" si="61"/>
        <v>0</v>
      </c>
      <c r="AU458" s="349">
        <f t="shared" si="61"/>
        <v>0</v>
      </c>
      <c r="AV458" s="349">
        <f t="shared" si="61"/>
        <v>0</v>
      </c>
      <c r="AW458" s="349">
        <f t="shared" si="61"/>
        <v>0</v>
      </c>
      <c r="AX458" s="350">
        <f t="shared" si="61"/>
        <v>0</v>
      </c>
      <c r="AY458" s="349">
        <f t="shared" si="62"/>
        <v>0</v>
      </c>
      <c r="AZ458" s="349">
        <f t="shared" si="62"/>
        <v>0</v>
      </c>
      <c r="BA458" s="349">
        <f t="shared" si="62"/>
        <v>0</v>
      </c>
      <c r="BB458" s="349">
        <f t="shared" si="62"/>
        <v>0</v>
      </c>
      <c r="BC458" s="349">
        <f t="shared" si="62"/>
        <v>0</v>
      </c>
      <c r="BD458" s="350">
        <f t="shared" si="62"/>
        <v>488.59800000000001</v>
      </c>
      <c r="BE458" s="349">
        <f t="shared" si="66"/>
        <v>0</v>
      </c>
      <c r="BF458" s="375">
        <f t="shared" si="67"/>
        <v>0</v>
      </c>
      <c r="BG458" s="334">
        <f t="shared" si="68"/>
        <v>488.59800000000001</v>
      </c>
    </row>
    <row r="459" spans="1:59" x14ac:dyDescent="0.2">
      <c r="A459" s="326" t="str">
        <f t="shared" si="65"/>
        <v>4892018</v>
      </c>
      <c r="B459" s="331">
        <v>489</v>
      </c>
      <c r="C459" s="327">
        <v>2018</v>
      </c>
      <c r="D459" s="353">
        <f>+IFERROR(VLOOKUP($A459,Data_Loss!$A$2:$V$1180,6,FALSE),0)</f>
        <v>0</v>
      </c>
      <c r="E459" s="353">
        <f>+IFERROR(VLOOKUP($A459,Data_Loss!$A$2:$V$1180,7,FALSE),0)</f>
        <v>0</v>
      </c>
      <c r="F459" s="353">
        <f>+IFERROR(VLOOKUP($A459,Data_Loss!$A$2:$V$1180,8,FALSE),0)</f>
        <v>0</v>
      </c>
      <c r="G459" s="353">
        <f>+IFERROR(VLOOKUP($A459,Data_Loss!$A$2:$V$1180,9,FALSE),0)</f>
        <v>0</v>
      </c>
      <c r="H459" s="353">
        <f>+IFERROR(VLOOKUP($A459,Data_Loss!$A$2:$V$1180,10,FALSE),0)</f>
        <v>0</v>
      </c>
      <c r="I459" s="353">
        <f>+IFERROR(VLOOKUP($A459,Data_Loss!$A$2:$V$1300,12,FALSE),0)</f>
        <v>0</v>
      </c>
      <c r="J459" s="353">
        <f>+IFERROR(VLOOKUP($A459,Data_Loss!$A$2:$V$1300,13,FALSE),0)</f>
        <v>0</v>
      </c>
      <c r="K459" s="353">
        <f>+IFERROR(VLOOKUP($A459,Data_Loss!$A$2:$V$1300,14,FALSE),0)</f>
        <v>0</v>
      </c>
      <c r="L459" s="353">
        <f>+IFERROR(VLOOKUP($A459,Data_Loss!$A$2:$V$1300,15,FALSE),0)</f>
        <v>0</v>
      </c>
      <c r="M459" s="353">
        <f>+IFERROR(VLOOKUP($A459,Data_Loss!$A$2:$V$1300,16,FALSE),0)</f>
        <v>0</v>
      </c>
      <c r="N459" s="353">
        <f>+IFERROR(VLOOKUP($A459,Data_Loss!$A$2:$V$1300,17,FALSE),0)</f>
        <v>0</v>
      </c>
      <c r="O459" s="353">
        <f>+IFERROR(VLOOKUP($A459,Data_Loss!$A$2:$V$1300,18,FALSE),0)</f>
        <v>0</v>
      </c>
      <c r="P459" s="353">
        <f>+IFERROR(VLOOKUP($A459,Data_Loss!$A$2:$V$1300,19,FALSE),0)</f>
        <v>0</v>
      </c>
      <c r="Q459" s="353">
        <f>+IFERROR(VLOOKUP($A459,Data_Loss!$A$2:$V$1300,20,FALSE),0)</f>
        <v>0</v>
      </c>
      <c r="R459" s="353">
        <f>+IFERROR(VLOOKUP($A459,Data_Loss!$A$2:$V$1300,21,FALSE),0)</f>
        <v>0</v>
      </c>
      <c r="S459" s="353">
        <f>+IFERROR(VLOOKUP($A459,Data_Loss!$A$2:$V$1300,22,FALSE),0)</f>
        <v>0</v>
      </c>
      <c r="T459" s="191">
        <f>+$I459*'10k &amp; MO'!C$7+$J459*'10k &amp; MO'!C$13+$K459*'10k &amp; MO'!C$19+$L459*'10k &amp; MO'!C$25+$M459*'10k &amp; MO'!C$31</f>
        <v>0</v>
      </c>
      <c r="U459" s="349">
        <f>+$I459*'10k &amp; MO'!D$7+$J459*'10k &amp; MO'!D$13+$K459*'10k &amp; MO'!D$19+$L459*'10k &amp; MO'!D$25+$M459*'10k &amp; MO'!D$31</f>
        <v>0</v>
      </c>
      <c r="V459" s="349">
        <f>+$I459*'10k &amp; MO'!E$7+$J459*'10k &amp; MO'!E$13+$K459*'10k &amp; MO'!E$19+$L459*'10k &amp; MO'!E$25+$M459*'10k &amp; MO'!E$31</f>
        <v>0</v>
      </c>
      <c r="W459" s="349">
        <f>+$I459*'10k &amp; MO'!F$7+$J459*'10k &amp; MO'!F$13+$K459*'10k &amp; MO'!F$19+$L459*'10k &amp; MO'!F$25+$M459*'10k &amp; MO'!F$31</f>
        <v>0</v>
      </c>
      <c r="X459" s="349">
        <f>+$I459*'10k &amp; MO'!G$7+$J459*'10k &amp; MO'!G$13+$K459*'10k &amp; MO'!G$19+$L459*'10k &amp; MO'!G$25+$M459*'10k &amp; MO'!G$31</f>
        <v>0</v>
      </c>
      <c r="Y459" s="349">
        <f>+$N459*'10k &amp; MO'!H$7+$O459*'10k &amp; MO'!H$13+$P459*'10k &amp; MO'!H$19+$Q459*'10k &amp; MO'!H$25+$R459*'10k &amp; MO'!H$31</f>
        <v>0</v>
      </c>
      <c r="Z459" s="349">
        <f>+$N459*'10k &amp; MO'!I$7+$O459*'10k &amp; MO'!I$13+$P459*'10k &amp; MO'!I$19+$Q459*'10k &amp; MO'!I$25+$R459*'10k &amp; MO'!I$31</f>
        <v>0</v>
      </c>
      <c r="AA459" s="349">
        <f>+$N459*'10k &amp; MO'!J$7+$O459*'10k &amp; MO'!J$13+$P459*'10k &amp; MO'!J$19+$Q459*'10k &amp; MO'!J$25+$R459*'10k &amp; MO'!J$31</f>
        <v>0</v>
      </c>
      <c r="AB459" s="349">
        <f>+$N459*'10k &amp; MO'!K$7+$O459*'10k &amp; MO'!K$13+$P459*'10k &amp; MO'!K$19+$Q459*'10k &amp; MO'!K$25+$R459*'10k &amp; MO'!K$31</f>
        <v>0</v>
      </c>
      <c r="AC459" s="349">
        <f>+$N459*'10k &amp; MO'!L$7+$O459*'10k &amp; MO'!L$13+$P459*'10k &amp; MO'!L$19+$Q459*'10k &amp; MO'!L$25+$R459*'10k &amp; MO'!L$31</f>
        <v>0</v>
      </c>
      <c r="AD459" s="350">
        <f>+S459*'10k &amp; MO'!O$7</f>
        <v>0</v>
      </c>
      <c r="AF459" s="192" t="str">
        <f t="shared" si="63"/>
        <v>4892018</v>
      </c>
      <c r="AG459" s="192">
        <f>+IFERROR(VLOOKUP($AF459,'Limited Loss'!$F$5:$P$124,AG$3,FALSE),0)</f>
        <v>0</v>
      </c>
      <c r="AH459" s="193">
        <f>+IFERROR(VLOOKUP($AF459,'Limited Loss'!$F$5:$P$124,AH$3,FALSE),0)</f>
        <v>0</v>
      </c>
      <c r="AI459" s="193">
        <f>+IFERROR(VLOOKUP($AF459,'Limited Loss'!$F$5:$P$124,AI$3,FALSE),0)</f>
        <v>0</v>
      </c>
      <c r="AJ459" s="193">
        <f>+IFERROR(VLOOKUP($AF459,'Limited Loss'!$F$5:$P$124,AJ$3,FALSE),0)</f>
        <v>0</v>
      </c>
      <c r="AK459" s="100">
        <f>+IFERROR(VLOOKUP($AF459,'Limited Loss'!$F$5:$P$124,AK$3,FALSE),0)</f>
        <v>0</v>
      </c>
      <c r="AL459" s="193">
        <f>+IFERROR(VLOOKUP($AF459,'Limited Loss'!$F$5:$P$124,AL$3,FALSE),0)</f>
        <v>0</v>
      </c>
      <c r="AM459" s="193">
        <f>+IFERROR(VLOOKUP($AF459,'Limited Loss'!$F$5:$P$124,AM$3,FALSE),0)</f>
        <v>0</v>
      </c>
      <c r="AN459" s="193">
        <f>+IFERROR(VLOOKUP($AF459,'Limited Loss'!$F$5:$P$124,AN$3,FALSE),0)</f>
        <v>0</v>
      </c>
      <c r="AO459" s="193">
        <f>+IFERROR(VLOOKUP($AF459,'Limited Loss'!$F$5:$P$124,AO$3,FALSE),0)</f>
        <v>0</v>
      </c>
      <c r="AP459" s="100">
        <f>+IFERROR(VLOOKUP($AF459,'Limited Loss'!$F$5:$P$124,AP$3,FALSE),0)</f>
        <v>0</v>
      </c>
      <c r="AQ459" s="353"/>
      <c r="AR459" s="331">
        <f t="shared" si="64"/>
        <v>489</v>
      </c>
      <c r="AS459" s="332">
        <f t="shared" si="64"/>
        <v>2018</v>
      </c>
      <c r="AT459" s="349">
        <f t="shared" si="61"/>
        <v>0</v>
      </c>
      <c r="AU459" s="349">
        <f t="shared" si="61"/>
        <v>0</v>
      </c>
      <c r="AV459" s="349">
        <f t="shared" si="61"/>
        <v>0</v>
      </c>
      <c r="AW459" s="349">
        <f t="shared" si="61"/>
        <v>0</v>
      </c>
      <c r="AX459" s="350">
        <f t="shared" si="61"/>
        <v>0</v>
      </c>
      <c r="AY459" s="349">
        <f t="shared" si="62"/>
        <v>0</v>
      </c>
      <c r="AZ459" s="349">
        <f t="shared" si="62"/>
        <v>0</v>
      </c>
      <c r="BA459" s="349">
        <f t="shared" si="62"/>
        <v>0</v>
      </c>
      <c r="BB459" s="349">
        <f t="shared" si="62"/>
        <v>0</v>
      </c>
      <c r="BC459" s="349">
        <f t="shared" si="62"/>
        <v>0</v>
      </c>
      <c r="BD459" s="350">
        <f t="shared" si="62"/>
        <v>0</v>
      </c>
      <c r="BE459" s="349">
        <f t="shared" si="66"/>
        <v>0</v>
      </c>
      <c r="BF459" s="375">
        <f t="shared" si="67"/>
        <v>0</v>
      </c>
      <c r="BG459" s="334">
        <f t="shared" si="68"/>
        <v>0</v>
      </c>
    </row>
    <row r="460" spans="1:59" x14ac:dyDescent="0.2">
      <c r="A460" s="326" t="str">
        <f t="shared" si="65"/>
        <v>24032014</v>
      </c>
      <c r="B460" s="331">
        <v>2403</v>
      </c>
      <c r="C460" s="327">
        <v>2014</v>
      </c>
      <c r="D460" s="353">
        <f>+IFERROR(VLOOKUP($A460,Data_Loss!$A$2:$V$1180,6,FALSE),0)</f>
        <v>0</v>
      </c>
      <c r="E460" s="353">
        <f>+IFERROR(VLOOKUP($A460,Data_Loss!$A$2:$V$1180,7,FALSE),0)</f>
        <v>0</v>
      </c>
      <c r="F460" s="353">
        <f>+IFERROR(VLOOKUP($A460,Data_Loss!$A$2:$V$1180,8,FALSE),0)</f>
        <v>0</v>
      </c>
      <c r="G460" s="353">
        <f>+IFERROR(VLOOKUP($A460,Data_Loss!$A$2:$V$1180,9,FALSE),0)</f>
        <v>0</v>
      </c>
      <c r="H460" s="353">
        <f>+IFERROR(VLOOKUP($A460,Data_Loss!$A$2:$V$1180,10,FALSE),0)</f>
        <v>0</v>
      </c>
      <c r="I460" s="353">
        <f>+IFERROR(VLOOKUP($A460,Data_Loss!$A$2:$V$1300,12,FALSE),0)</f>
        <v>0</v>
      </c>
      <c r="J460" s="353">
        <f>+IFERROR(VLOOKUP($A460,Data_Loss!$A$2:$V$1300,13,FALSE),0)</f>
        <v>0</v>
      </c>
      <c r="K460" s="353">
        <f>+IFERROR(VLOOKUP($A460,Data_Loss!$A$2:$V$1300,14,FALSE),0)</f>
        <v>0</v>
      </c>
      <c r="L460" s="353">
        <f>+IFERROR(VLOOKUP($A460,Data_Loss!$A$2:$V$1300,15,FALSE),0)</f>
        <v>0</v>
      </c>
      <c r="M460" s="353">
        <f>+IFERROR(VLOOKUP($A460,Data_Loss!$A$2:$V$1300,16,FALSE),0)</f>
        <v>0</v>
      </c>
      <c r="N460" s="353">
        <f>+IFERROR(VLOOKUP($A460,Data_Loss!$A$2:$V$1300,17,FALSE),0)</f>
        <v>0</v>
      </c>
      <c r="O460" s="353">
        <f>+IFERROR(VLOOKUP($A460,Data_Loss!$A$2:$V$1300,18,FALSE),0)</f>
        <v>0</v>
      </c>
      <c r="P460" s="353">
        <f>+IFERROR(VLOOKUP($A460,Data_Loss!$A$2:$V$1300,19,FALSE),0)</f>
        <v>0</v>
      </c>
      <c r="Q460" s="353">
        <f>+IFERROR(VLOOKUP($A460,Data_Loss!$A$2:$V$1300,20,FALSE),0)</f>
        <v>0</v>
      </c>
      <c r="R460" s="353">
        <f>+IFERROR(VLOOKUP($A460,Data_Loss!$A$2:$V$1300,21,FALSE),0)</f>
        <v>0</v>
      </c>
      <c r="S460" s="353">
        <f>+IFERROR(VLOOKUP($A460,Data_Loss!$A$2:$V$1300,22,FALSE),0)</f>
        <v>0</v>
      </c>
      <c r="T460" s="191">
        <f>+$I460*'10k &amp; MO'!C$3+$J460*'10k &amp; MO'!C$9+$K460*'10k &amp; MO'!C$15+$L460*'10k &amp; MO'!C$21+$M460*'10k &amp; MO'!C$27</f>
        <v>0</v>
      </c>
      <c r="U460" s="349">
        <f>+$I460*'10k &amp; MO'!D$3+$J460*'10k &amp; MO'!D$9+$K460*'10k &amp; MO'!D$15+$L460*'10k &amp; MO'!D$21+$M460*'10k &amp; MO'!D$27</f>
        <v>0</v>
      </c>
      <c r="V460" s="349">
        <f>+$I460*'10k &amp; MO'!E$3+$J460*'10k &amp; MO'!E$9+$K460*'10k &amp; MO'!E$15+$L460*'10k &amp; MO'!E$21+$M460*'10k &amp; MO'!E$27</f>
        <v>0</v>
      </c>
      <c r="W460" s="349">
        <f>+$I460*'10k &amp; MO'!F$3+$J460*'10k &amp; MO'!F$9+$K460*'10k &amp; MO'!F$15+$L460*'10k &amp; MO'!F$21+$M460*'10k &amp; MO'!F$27</f>
        <v>0</v>
      </c>
      <c r="X460" s="349">
        <f>+$I460*'10k &amp; MO'!G$3+$J460*'10k &amp; MO'!G$9+$K460*'10k &amp; MO'!G$15+$L460*'10k &amp; MO'!G$21+$M460*'10k &amp; MO'!G$27</f>
        <v>0</v>
      </c>
      <c r="Y460" s="349">
        <f>+$N460*'10k &amp; MO'!H$3+$O460*'10k &amp; MO'!H$9+$P460*'10k &amp; MO'!H$15+$Q460*'10k &amp; MO'!H$21+$R460*'10k &amp; MO'!H$27</f>
        <v>0</v>
      </c>
      <c r="Z460" s="349">
        <f>+$N460*'10k &amp; MO'!I$3+$O460*'10k &amp; MO'!I$9+$P460*'10k &amp; MO'!I$15+$Q460*'10k &amp; MO'!I$21+$R460*'10k &amp; MO'!I$27</f>
        <v>0</v>
      </c>
      <c r="AA460" s="349">
        <f>+$N460*'10k &amp; MO'!J$3+$O460*'10k &amp; MO'!J$9+$P460*'10k &amp; MO'!J$15+$Q460*'10k &amp; MO'!J$21+$R460*'10k &amp; MO'!J$27</f>
        <v>0</v>
      </c>
      <c r="AB460" s="349">
        <f>+$N460*'10k &amp; MO'!K$3+$O460*'10k &amp; MO'!K$9+$P460*'10k &amp; MO'!K$15+$Q460*'10k &amp; MO'!K$21+$R460*'10k &amp; MO'!K$27</f>
        <v>0</v>
      </c>
      <c r="AC460" s="349">
        <f>+$N460*'10k &amp; MO'!L$3+$O460*'10k &amp; MO'!L$9+$P460*'10k &amp; MO'!L$15+$Q460*'10k &amp; MO'!L$21+$R460*'10k &amp; MO'!L$27</f>
        <v>0</v>
      </c>
      <c r="AD460" s="350">
        <f>+S460*'10k &amp; MO'!O$3</f>
        <v>0</v>
      </c>
      <c r="AF460" s="192" t="str">
        <f t="shared" si="63"/>
        <v>24032014</v>
      </c>
      <c r="AG460" s="192">
        <f>+IFERROR(VLOOKUP($AF460,'Limited Loss'!$F$5:$P$124,AG$3,FALSE),0)</f>
        <v>0</v>
      </c>
      <c r="AH460" s="193">
        <f>+IFERROR(VLOOKUP($AF460,'Limited Loss'!$F$5:$P$124,AH$3,FALSE),0)</f>
        <v>0</v>
      </c>
      <c r="AI460" s="193">
        <f>+IFERROR(VLOOKUP($AF460,'Limited Loss'!$F$5:$P$124,AI$3,FALSE),0)</f>
        <v>0</v>
      </c>
      <c r="AJ460" s="193">
        <f>+IFERROR(VLOOKUP($AF460,'Limited Loss'!$F$5:$P$124,AJ$3,FALSE),0)</f>
        <v>0</v>
      </c>
      <c r="AK460" s="100">
        <f>+IFERROR(VLOOKUP($AF460,'Limited Loss'!$F$5:$P$124,AK$3,FALSE),0)</f>
        <v>0</v>
      </c>
      <c r="AL460" s="193">
        <f>+IFERROR(VLOOKUP($AF460,'Limited Loss'!$F$5:$P$124,AL$3,FALSE),0)</f>
        <v>0</v>
      </c>
      <c r="AM460" s="193">
        <f>+IFERROR(VLOOKUP($AF460,'Limited Loss'!$F$5:$P$124,AM$3,FALSE),0)</f>
        <v>0</v>
      </c>
      <c r="AN460" s="193">
        <f>+IFERROR(VLOOKUP($AF460,'Limited Loss'!$F$5:$P$124,AN$3,FALSE),0)</f>
        <v>0</v>
      </c>
      <c r="AO460" s="193">
        <f>+IFERROR(VLOOKUP($AF460,'Limited Loss'!$F$5:$P$124,AO$3,FALSE),0)</f>
        <v>0</v>
      </c>
      <c r="AP460" s="100">
        <f>+IFERROR(VLOOKUP($AF460,'Limited Loss'!$F$5:$P$124,AP$3,FALSE),0)</f>
        <v>0</v>
      </c>
      <c r="AQ460" s="353"/>
      <c r="AR460" s="331">
        <f t="shared" si="64"/>
        <v>2403</v>
      </c>
      <c r="AS460" s="332">
        <f t="shared" si="64"/>
        <v>2014</v>
      </c>
      <c r="AT460" s="349">
        <f t="shared" si="61"/>
        <v>0</v>
      </c>
      <c r="AU460" s="349">
        <f t="shared" si="61"/>
        <v>0</v>
      </c>
      <c r="AV460" s="349">
        <f t="shared" si="61"/>
        <v>0</v>
      </c>
      <c r="AW460" s="349">
        <f t="shared" si="61"/>
        <v>0</v>
      </c>
      <c r="AX460" s="350">
        <f t="shared" si="61"/>
        <v>0</v>
      </c>
      <c r="AY460" s="349">
        <f t="shared" si="62"/>
        <v>0</v>
      </c>
      <c r="AZ460" s="349">
        <f t="shared" si="62"/>
        <v>0</v>
      </c>
      <c r="BA460" s="349">
        <f t="shared" si="62"/>
        <v>0</v>
      </c>
      <c r="BB460" s="349">
        <f t="shared" si="62"/>
        <v>0</v>
      </c>
      <c r="BC460" s="349">
        <f t="shared" si="62"/>
        <v>0</v>
      </c>
      <c r="BD460" s="350">
        <f t="shared" si="62"/>
        <v>0</v>
      </c>
      <c r="BE460" s="349">
        <f t="shared" si="66"/>
        <v>0</v>
      </c>
      <c r="BF460" s="375">
        <f t="shared" si="67"/>
        <v>0</v>
      </c>
      <c r="BG460" s="334">
        <f t="shared" si="68"/>
        <v>0</v>
      </c>
    </row>
    <row r="461" spans="1:59" x14ac:dyDescent="0.2">
      <c r="A461" s="326" t="str">
        <f t="shared" si="65"/>
        <v>24032015</v>
      </c>
      <c r="B461" s="331">
        <v>2403</v>
      </c>
      <c r="C461" s="327">
        <v>2015</v>
      </c>
      <c r="D461" s="353">
        <f>+IFERROR(VLOOKUP($A461,Data_Loss!$A$2:$V$1180,6,FALSE),0)</f>
        <v>0</v>
      </c>
      <c r="E461" s="353">
        <f>+IFERROR(VLOOKUP($A461,Data_Loss!$A$2:$V$1180,7,FALSE),0)</f>
        <v>0</v>
      </c>
      <c r="F461" s="353">
        <f>+IFERROR(VLOOKUP($A461,Data_Loss!$A$2:$V$1180,8,FALSE),0)</f>
        <v>0</v>
      </c>
      <c r="G461" s="353">
        <f>+IFERROR(VLOOKUP($A461,Data_Loss!$A$2:$V$1180,9,FALSE),0)</f>
        <v>0</v>
      </c>
      <c r="H461" s="353">
        <f>+IFERROR(VLOOKUP($A461,Data_Loss!$A$2:$V$1180,10,FALSE),0)</f>
        <v>0</v>
      </c>
      <c r="I461" s="353">
        <f>+IFERROR(VLOOKUP($A461,Data_Loss!$A$2:$V$1300,12,FALSE),0)</f>
        <v>0</v>
      </c>
      <c r="J461" s="353">
        <f>+IFERROR(VLOOKUP($A461,Data_Loss!$A$2:$V$1300,13,FALSE),0)</f>
        <v>0</v>
      </c>
      <c r="K461" s="353">
        <f>+IFERROR(VLOOKUP($A461,Data_Loss!$A$2:$V$1300,14,FALSE),0)</f>
        <v>0</v>
      </c>
      <c r="L461" s="353">
        <f>+IFERROR(VLOOKUP($A461,Data_Loss!$A$2:$V$1300,15,FALSE),0)</f>
        <v>0</v>
      </c>
      <c r="M461" s="353">
        <f>+IFERROR(VLOOKUP($A461,Data_Loss!$A$2:$V$1300,16,FALSE),0)</f>
        <v>0</v>
      </c>
      <c r="N461" s="353">
        <f>+IFERROR(VLOOKUP($A461,Data_Loss!$A$2:$V$1300,17,FALSE),0)</f>
        <v>0</v>
      </c>
      <c r="O461" s="353">
        <f>+IFERROR(VLOOKUP($A461,Data_Loss!$A$2:$V$1300,18,FALSE),0)</f>
        <v>0</v>
      </c>
      <c r="P461" s="353">
        <f>+IFERROR(VLOOKUP($A461,Data_Loss!$A$2:$V$1300,19,FALSE),0)</f>
        <v>0</v>
      </c>
      <c r="Q461" s="353">
        <f>+IFERROR(VLOOKUP($A461,Data_Loss!$A$2:$V$1300,20,FALSE),0)</f>
        <v>0</v>
      </c>
      <c r="R461" s="353">
        <f>+IFERROR(VLOOKUP($A461,Data_Loss!$A$2:$V$1300,21,FALSE),0)</f>
        <v>0</v>
      </c>
      <c r="S461" s="353">
        <f>+IFERROR(VLOOKUP($A461,Data_Loss!$A$2:$V$1300,22,FALSE),0)</f>
        <v>0</v>
      </c>
      <c r="T461" s="191">
        <f>+$I461*'10k &amp; MO'!C$4+$J461*'10k &amp; MO'!C$10+$K461*'10k &amp; MO'!C$16+$L461*'10k &amp; MO'!C$22+$M461*'10k &amp; MO'!C$28</f>
        <v>0</v>
      </c>
      <c r="U461" s="349">
        <f>+$I461*'10k &amp; MO'!D$4+$J461*'10k &amp; MO'!D$10+$K461*'10k &amp; MO'!D$16+$L461*'10k &amp; MO'!D$22+$M461*'10k &amp; MO'!D$28</f>
        <v>0</v>
      </c>
      <c r="V461" s="349">
        <f>+$I461*'10k &amp; MO'!E$4+$J461*'10k &amp; MO'!E$10+$K461*'10k &amp; MO'!E$16+$L461*'10k &amp; MO'!E$22+$M461*'10k &amp; MO'!E$28</f>
        <v>0</v>
      </c>
      <c r="W461" s="349">
        <f>+$I461*'10k &amp; MO'!F$4+$J461*'10k &amp; MO'!F$10+$K461*'10k &amp; MO'!F$16+$L461*'10k &amp; MO'!F$22+$M461*'10k &amp; MO'!F$28</f>
        <v>0</v>
      </c>
      <c r="X461" s="349">
        <f>+$I461*'10k &amp; MO'!G$4+$J461*'10k &amp; MO'!G$10+$K461*'10k &amp; MO'!G$16+$L461*'10k &amp; MO'!G$22+$M461*'10k &amp; MO'!G$28</f>
        <v>0</v>
      </c>
      <c r="Y461" s="349">
        <f>+$N461*'10k &amp; MO'!H$4+$O461*'10k &amp; MO'!H$10+$P461*'10k &amp; MO'!H$16+$Q461*'10k &amp; MO'!H$22+$R461*'10k &amp; MO'!H$28</f>
        <v>0</v>
      </c>
      <c r="Z461" s="349">
        <f>+$N461*'10k &amp; MO'!I$4+$O461*'10k &amp; MO'!I$10+$P461*'10k &amp; MO'!I$16+$Q461*'10k &amp; MO'!I$22+$R461*'10k &amp; MO'!I$28</f>
        <v>0</v>
      </c>
      <c r="AA461" s="349">
        <f>+$N461*'10k &amp; MO'!J$4+$O461*'10k &amp; MO'!J$10+$P461*'10k &amp; MO'!J$16+$Q461*'10k &amp; MO'!J$22+$R461*'10k &amp; MO'!J$28</f>
        <v>0</v>
      </c>
      <c r="AB461" s="349">
        <f>+$N461*'10k &amp; MO'!K$4+$O461*'10k &amp; MO'!K$10+$P461*'10k &amp; MO'!K$16+$Q461*'10k &amp; MO'!K$22+$R461*'10k &amp; MO'!K$28</f>
        <v>0</v>
      </c>
      <c r="AC461" s="349">
        <f>+$N461*'10k &amp; MO'!L$4+$O461*'10k &amp; MO'!L$10+$P461*'10k &amp; MO'!L$16+$Q461*'10k &amp; MO'!L$22+$R461*'10k &amp; MO'!L$28</f>
        <v>0</v>
      </c>
      <c r="AD461" s="350">
        <f>+S461*'10k &amp; MO'!O$4</f>
        <v>0</v>
      </c>
      <c r="AF461" s="192" t="str">
        <f t="shared" si="63"/>
        <v>24032015</v>
      </c>
      <c r="AG461" s="192">
        <f>+IFERROR(VLOOKUP($AF461,'Limited Loss'!$F$5:$P$124,AG$3,FALSE),0)</f>
        <v>0</v>
      </c>
      <c r="AH461" s="193">
        <f>+IFERROR(VLOOKUP($AF461,'Limited Loss'!$F$5:$P$124,AH$3,FALSE),0)</f>
        <v>0</v>
      </c>
      <c r="AI461" s="193">
        <f>+IFERROR(VLOOKUP($AF461,'Limited Loss'!$F$5:$P$124,AI$3,FALSE),0)</f>
        <v>0</v>
      </c>
      <c r="AJ461" s="193">
        <f>+IFERROR(VLOOKUP($AF461,'Limited Loss'!$F$5:$P$124,AJ$3,FALSE),0)</f>
        <v>0</v>
      </c>
      <c r="AK461" s="100">
        <f>+IFERROR(VLOOKUP($AF461,'Limited Loss'!$F$5:$P$124,AK$3,FALSE),0)</f>
        <v>0</v>
      </c>
      <c r="AL461" s="193">
        <f>+IFERROR(VLOOKUP($AF461,'Limited Loss'!$F$5:$P$124,AL$3,FALSE),0)</f>
        <v>0</v>
      </c>
      <c r="AM461" s="193">
        <f>+IFERROR(VLOOKUP($AF461,'Limited Loss'!$F$5:$P$124,AM$3,FALSE),0)</f>
        <v>0</v>
      </c>
      <c r="AN461" s="193">
        <f>+IFERROR(VLOOKUP($AF461,'Limited Loss'!$F$5:$P$124,AN$3,FALSE),0)</f>
        <v>0</v>
      </c>
      <c r="AO461" s="193">
        <f>+IFERROR(VLOOKUP($AF461,'Limited Loss'!$F$5:$P$124,AO$3,FALSE),0)</f>
        <v>0</v>
      </c>
      <c r="AP461" s="100">
        <f>+IFERROR(VLOOKUP($AF461,'Limited Loss'!$F$5:$P$124,AP$3,FALSE),0)</f>
        <v>0</v>
      </c>
      <c r="AQ461" s="353"/>
      <c r="AR461" s="331">
        <f t="shared" si="64"/>
        <v>2403</v>
      </c>
      <c r="AS461" s="332">
        <f t="shared" si="64"/>
        <v>2015</v>
      </c>
      <c r="AT461" s="349">
        <f t="shared" si="61"/>
        <v>0</v>
      </c>
      <c r="AU461" s="349">
        <f t="shared" si="61"/>
        <v>0</v>
      </c>
      <c r="AV461" s="349">
        <f t="shared" si="61"/>
        <v>0</v>
      </c>
      <c r="AW461" s="349">
        <f t="shared" si="61"/>
        <v>0</v>
      </c>
      <c r="AX461" s="350">
        <f t="shared" si="61"/>
        <v>0</v>
      </c>
      <c r="AY461" s="349">
        <f t="shared" si="62"/>
        <v>0</v>
      </c>
      <c r="AZ461" s="349">
        <f t="shared" si="62"/>
        <v>0</v>
      </c>
      <c r="BA461" s="349">
        <f t="shared" si="62"/>
        <v>0</v>
      </c>
      <c r="BB461" s="349">
        <f t="shared" si="62"/>
        <v>0</v>
      </c>
      <c r="BC461" s="349">
        <f t="shared" si="62"/>
        <v>0</v>
      </c>
      <c r="BD461" s="350">
        <f t="shared" si="62"/>
        <v>0</v>
      </c>
      <c r="BE461" s="349">
        <f t="shared" si="66"/>
        <v>0</v>
      </c>
      <c r="BF461" s="375">
        <f t="shared" si="67"/>
        <v>0</v>
      </c>
      <c r="BG461" s="334">
        <f t="shared" si="68"/>
        <v>0</v>
      </c>
    </row>
    <row r="462" spans="1:59" x14ac:dyDescent="0.2">
      <c r="A462" s="326" t="str">
        <f t="shared" si="65"/>
        <v>24032016</v>
      </c>
      <c r="B462" s="331">
        <v>2403</v>
      </c>
      <c r="C462" s="327">
        <v>2016</v>
      </c>
      <c r="D462" s="353">
        <f>+IFERROR(VLOOKUP($A462,Data_Loss!$A$2:$V$1180,6,FALSE),0)</f>
        <v>0</v>
      </c>
      <c r="E462" s="353">
        <f>+IFERROR(VLOOKUP($A462,Data_Loss!$A$2:$V$1180,7,FALSE),0)</f>
        <v>0</v>
      </c>
      <c r="F462" s="353">
        <f>+IFERROR(VLOOKUP($A462,Data_Loss!$A$2:$V$1180,8,FALSE),0)</f>
        <v>0</v>
      </c>
      <c r="G462" s="353">
        <f>+IFERROR(VLOOKUP($A462,Data_Loss!$A$2:$V$1180,9,FALSE),0)</f>
        <v>0</v>
      </c>
      <c r="H462" s="353">
        <f>+IFERROR(VLOOKUP($A462,Data_Loss!$A$2:$V$1180,10,FALSE),0)</f>
        <v>0</v>
      </c>
      <c r="I462" s="353">
        <f>+IFERROR(VLOOKUP($A462,Data_Loss!$A$2:$V$1300,12,FALSE),0)</f>
        <v>0</v>
      </c>
      <c r="J462" s="353">
        <f>+IFERROR(VLOOKUP($A462,Data_Loss!$A$2:$V$1300,13,FALSE),0)</f>
        <v>0</v>
      </c>
      <c r="K462" s="353">
        <f>+IFERROR(VLOOKUP($A462,Data_Loss!$A$2:$V$1300,14,FALSE),0)</f>
        <v>0</v>
      </c>
      <c r="L462" s="353">
        <f>+IFERROR(VLOOKUP($A462,Data_Loss!$A$2:$V$1300,15,FALSE),0)</f>
        <v>0</v>
      </c>
      <c r="M462" s="353">
        <f>+IFERROR(VLOOKUP($A462,Data_Loss!$A$2:$V$1300,16,FALSE),0)</f>
        <v>0</v>
      </c>
      <c r="N462" s="353">
        <f>+IFERROR(VLOOKUP($A462,Data_Loss!$A$2:$V$1300,17,FALSE),0)</f>
        <v>0</v>
      </c>
      <c r="O462" s="353">
        <f>+IFERROR(VLOOKUP($A462,Data_Loss!$A$2:$V$1300,18,FALSE),0)</f>
        <v>0</v>
      </c>
      <c r="P462" s="353">
        <f>+IFERROR(VLOOKUP($A462,Data_Loss!$A$2:$V$1300,19,FALSE),0)</f>
        <v>0</v>
      </c>
      <c r="Q462" s="353">
        <f>+IFERROR(VLOOKUP($A462,Data_Loss!$A$2:$V$1300,20,FALSE),0)</f>
        <v>0</v>
      </c>
      <c r="R462" s="353">
        <f>+IFERROR(VLOOKUP($A462,Data_Loss!$A$2:$V$1300,21,FALSE),0)</f>
        <v>0</v>
      </c>
      <c r="S462" s="353">
        <f>+IFERROR(VLOOKUP($A462,Data_Loss!$A$2:$V$1300,22,FALSE),0)</f>
        <v>0</v>
      </c>
      <c r="T462" s="191">
        <f>+$I462*'10k &amp; MO'!C$5+$J462*'10k &amp; MO'!C$11+$K462*'10k &amp; MO'!C$17+$L462*'10k &amp; MO'!C$23+$M462*'10k &amp; MO'!C$29</f>
        <v>0</v>
      </c>
      <c r="U462" s="349">
        <f>+$I462*'10k &amp; MO'!D$5+$J462*'10k &amp; MO'!D$11+$K462*'10k &amp; MO'!D$17+$L462*'10k &amp; MO'!D$23+$M462*'10k &amp; MO'!D$29</f>
        <v>0</v>
      </c>
      <c r="V462" s="349">
        <f>+$I462*'10k &amp; MO'!E$5+$J462*'10k &amp; MO'!E$11+$K462*'10k &amp; MO'!E$17+$L462*'10k &amp; MO'!E$23+$M462*'10k &amp; MO'!E$29</f>
        <v>0</v>
      </c>
      <c r="W462" s="349">
        <f>+$I462*'10k &amp; MO'!F$5+$J462*'10k &amp; MO'!F$11+$K462*'10k &amp; MO'!F$17+$L462*'10k &amp; MO'!F$23+$M462*'10k &amp; MO'!F$29</f>
        <v>0</v>
      </c>
      <c r="X462" s="349">
        <f>+$I462*'10k &amp; MO'!G$5+$J462*'10k &amp; MO'!G$11+$K462*'10k &amp; MO'!G$17+$L462*'10k &amp; MO'!G$23+$M462*'10k &amp; MO'!G$29</f>
        <v>0</v>
      </c>
      <c r="Y462" s="349">
        <f>+$N462*'10k &amp; MO'!H$5+$O462*'10k &amp; MO'!H$11+$P462*'10k &amp; MO'!H$17+$Q462*'10k &amp; MO'!H$23+$R462*'10k &amp; MO'!H$29</f>
        <v>0</v>
      </c>
      <c r="Z462" s="349">
        <f>+$N462*'10k &amp; MO'!I$5+$O462*'10k &amp; MO'!I$11+$P462*'10k &amp; MO'!I$17+$Q462*'10k &amp; MO'!I$23+$R462*'10k &amp; MO'!I$29</f>
        <v>0</v>
      </c>
      <c r="AA462" s="349">
        <f>+$N462*'10k &amp; MO'!J$5+$O462*'10k &amp; MO'!J$11+$P462*'10k &amp; MO'!J$17+$Q462*'10k &amp; MO'!J$23+$R462*'10k &amp; MO'!J$29</f>
        <v>0</v>
      </c>
      <c r="AB462" s="349">
        <f>+$N462*'10k &amp; MO'!K$5+$O462*'10k &amp; MO'!K$11+$P462*'10k &amp; MO'!K$17+$Q462*'10k &amp; MO'!K$23+$R462*'10k &amp; MO'!K$29</f>
        <v>0</v>
      </c>
      <c r="AC462" s="349">
        <f>+$N462*'10k &amp; MO'!L$5+$O462*'10k &amp; MO'!L$11+$P462*'10k &amp; MO'!L$17+$Q462*'10k &amp; MO'!L$23+$R462*'10k &amp; MO'!L$29</f>
        <v>0</v>
      </c>
      <c r="AD462" s="350">
        <f>+S462*'10k &amp; MO'!O$5</f>
        <v>0</v>
      </c>
      <c r="AF462" s="192" t="str">
        <f t="shared" si="63"/>
        <v>24032016</v>
      </c>
      <c r="AG462" s="192">
        <f>+IFERROR(VLOOKUP($AF462,'Limited Loss'!$F$5:$P$124,AG$3,FALSE),0)</f>
        <v>0</v>
      </c>
      <c r="AH462" s="193">
        <f>+IFERROR(VLOOKUP($AF462,'Limited Loss'!$F$5:$P$124,AH$3,FALSE),0)</f>
        <v>0</v>
      </c>
      <c r="AI462" s="193">
        <f>+IFERROR(VLOOKUP($AF462,'Limited Loss'!$F$5:$P$124,AI$3,FALSE),0)</f>
        <v>0</v>
      </c>
      <c r="AJ462" s="193">
        <f>+IFERROR(VLOOKUP($AF462,'Limited Loss'!$F$5:$P$124,AJ$3,FALSE),0)</f>
        <v>0</v>
      </c>
      <c r="AK462" s="100">
        <f>+IFERROR(VLOOKUP($AF462,'Limited Loss'!$F$5:$P$124,AK$3,FALSE),0)</f>
        <v>0</v>
      </c>
      <c r="AL462" s="193">
        <f>+IFERROR(VLOOKUP($AF462,'Limited Loss'!$F$5:$P$124,AL$3,FALSE),0)</f>
        <v>0</v>
      </c>
      <c r="AM462" s="193">
        <f>+IFERROR(VLOOKUP($AF462,'Limited Loss'!$F$5:$P$124,AM$3,FALSE),0)</f>
        <v>0</v>
      </c>
      <c r="AN462" s="193">
        <f>+IFERROR(VLOOKUP($AF462,'Limited Loss'!$F$5:$P$124,AN$3,FALSE),0)</f>
        <v>0</v>
      </c>
      <c r="AO462" s="193">
        <f>+IFERROR(VLOOKUP($AF462,'Limited Loss'!$F$5:$P$124,AO$3,FALSE),0)</f>
        <v>0</v>
      </c>
      <c r="AP462" s="100">
        <f>+IFERROR(VLOOKUP($AF462,'Limited Loss'!$F$5:$P$124,AP$3,FALSE),0)</f>
        <v>0</v>
      </c>
      <c r="AQ462" s="353"/>
      <c r="AR462" s="331">
        <f t="shared" si="64"/>
        <v>2403</v>
      </c>
      <c r="AS462" s="332">
        <f t="shared" si="64"/>
        <v>2016</v>
      </c>
      <c r="AT462" s="349">
        <f t="shared" si="61"/>
        <v>0</v>
      </c>
      <c r="AU462" s="349">
        <f t="shared" si="61"/>
        <v>0</v>
      </c>
      <c r="AV462" s="349">
        <f t="shared" si="61"/>
        <v>0</v>
      </c>
      <c r="AW462" s="349">
        <f t="shared" si="61"/>
        <v>0</v>
      </c>
      <c r="AX462" s="350">
        <f t="shared" si="61"/>
        <v>0</v>
      </c>
      <c r="AY462" s="349">
        <f t="shared" si="62"/>
        <v>0</v>
      </c>
      <c r="AZ462" s="349">
        <f t="shared" si="62"/>
        <v>0</v>
      </c>
      <c r="BA462" s="349">
        <f t="shared" si="62"/>
        <v>0</v>
      </c>
      <c r="BB462" s="349">
        <f t="shared" si="62"/>
        <v>0</v>
      </c>
      <c r="BC462" s="349">
        <f t="shared" si="62"/>
        <v>0</v>
      </c>
      <c r="BD462" s="350">
        <f t="shared" si="62"/>
        <v>0</v>
      </c>
      <c r="BE462" s="349">
        <f t="shared" si="66"/>
        <v>0</v>
      </c>
      <c r="BF462" s="375">
        <f t="shared" si="67"/>
        <v>0</v>
      </c>
      <c r="BG462" s="334">
        <f t="shared" si="68"/>
        <v>0</v>
      </c>
    </row>
    <row r="463" spans="1:59" x14ac:dyDescent="0.2">
      <c r="A463" s="326" t="str">
        <f t="shared" si="65"/>
        <v>24032017</v>
      </c>
      <c r="B463" s="331">
        <v>2403</v>
      </c>
      <c r="C463" s="327">
        <v>2017</v>
      </c>
      <c r="D463" s="353">
        <f>+IFERROR(VLOOKUP($A463,Data_Loss!$A$2:$V$1180,6,FALSE),0)</f>
        <v>0</v>
      </c>
      <c r="E463" s="353">
        <f>+IFERROR(VLOOKUP($A463,Data_Loss!$A$2:$V$1180,7,FALSE),0)</f>
        <v>0</v>
      </c>
      <c r="F463" s="353">
        <f>+IFERROR(VLOOKUP($A463,Data_Loss!$A$2:$V$1180,8,FALSE),0)</f>
        <v>0</v>
      </c>
      <c r="G463" s="353">
        <f>+IFERROR(VLOOKUP($A463,Data_Loss!$A$2:$V$1180,9,FALSE),0)</f>
        <v>0</v>
      </c>
      <c r="H463" s="353">
        <f>+IFERROR(VLOOKUP($A463,Data_Loss!$A$2:$V$1180,10,FALSE),0)</f>
        <v>0</v>
      </c>
      <c r="I463" s="353">
        <f>+IFERROR(VLOOKUP($A463,Data_Loss!$A$2:$V$1300,12,FALSE),0)</f>
        <v>0</v>
      </c>
      <c r="J463" s="353">
        <f>+IFERROR(VLOOKUP($A463,Data_Loss!$A$2:$V$1300,13,FALSE),0)</f>
        <v>0</v>
      </c>
      <c r="K463" s="353">
        <f>+IFERROR(VLOOKUP($A463,Data_Loss!$A$2:$V$1300,14,FALSE),0)</f>
        <v>0</v>
      </c>
      <c r="L463" s="353">
        <f>+IFERROR(VLOOKUP($A463,Data_Loss!$A$2:$V$1300,15,FALSE),0)</f>
        <v>0</v>
      </c>
      <c r="M463" s="353">
        <f>+IFERROR(VLOOKUP($A463,Data_Loss!$A$2:$V$1300,16,FALSE),0)</f>
        <v>0</v>
      </c>
      <c r="N463" s="353">
        <f>+IFERROR(VLOOKUP($A463,Data_Loss!$A$2:$V$1300,17,FALSE),0)</f>
        <v>0</v>
      </c>
      <c r="O463" s="353">
        <f>+IFERROR(VLOOKUP($A463,Data_Loss!$A$2:$V$1300,18,FALSE),0)</f>
        <v>0</v>
      </c>
      <c r="P463" s="353">
        <f>+IFERROR(VLOOKUP($A463,Data_Loss!$A$2:$V$1300,19,FALSE),0)</f>
        <v>0</v>
      </c>
      <c r="Q463" s="353">
        <f>+IFERROR(VLOOKUP($A463,Data_Loss!$A$2:$V$1300,20,FALSE),0)</f>
        <v>0</v>
      </c>
      <c r="R463" s="353">
        <f>+IFERROR(VLOOKUP($A463,Data_Loss!$A$2:$V$1300,21,FALSE),0)</f>
        <v>0</v>
      </c>
      <c r="S463" s="353">
        <f>+IFERROR(VLOOKUP($A463,Data_Loss!$A$2:$V$1300,22,FALSE),0)</f>
        <v>0</v>
      </c>
      <c r="T463" s="191">
        <f>+$I463*'10k &amp; MO'!C$6+$J463*'10k &amp; MO'!C$12+$K463*'10k &amp; MO'!C$18+$L463*'10k &amp; MO'!C$24+$M463*'10k &amp; MO'!C$30</f>
        <v>0</v>
      </c>
      <c r="U463" s="349">
        <f>+$I463*'10k &amp; MO'!D$6+$J463*'10k &amp; MO'!D$12+$K463*'10k &amp; MO'!D$18+$L463*'10k &amp; MO'!D$24+$M463*'10k &amp; MO'!D$30</f>
        <v>0</v>
      </c>
      <c r="V463" s="349">
        <f>+$I463*'10k &amp; MO'!E$6+$J463*'10k &amp; MO'!E$12+$K463*'10k &amp; MO'!E$18+$L463*'10k &amp; MO'!E$24+$M463*'10k &amp; MO'!E$30</f>
        <v>0</v>
      </c>
      <c r="W463" s="349">
        <f>+$I463*'10k &amp; MO'!F$6+$J463*'10k &amp; MO'!F$12+$K463*'10k &amp; MO'!F$18+$L463*'10k &amp; MO'!F$24+$M463*'10k &amp; MO'!F$30</f>
        <v>0</v>
      </c>
      <c r="X463" s="349">
        <f>+$I463*'10k &amp; MO'!G$6+$J463*'10k &amp; MO'!G$12+$K463*'10k &amp; MO'!G$18+$L463*'10k &amp; MO'!G$24+$M463*'10k &amp; MO'!G$30</f>
        <v>0</v>
      </c>
      <c r="Y463" s="349">
        <f>+$N463*'10k &amp; MO'!H$6+$O463*'10k &amp; MO'!H$12+$P463*'10k &amp; MO'!H$18+$Q463*'10k &amp; MO'!H$24+$R463*'10k &amp; MO'!H$30</f>
        <v>0</v>
      </c>
      <c r="Z463" s="349">
        <f>+$N463*'10k &amp; MO'!I$6+$O463*'10k &amp; MO'!I$12+$P463*'10k &amp; MO'!I$18+$Q463*'10k &amp; MO'!I$24+$R463*'10k &amp; MO'!I$30</f>
        <v>0</v>
      </c>
      <c r="AA463" s="349">
        <f>+$N463*'10k &amp; MO'!J$6+$O463*'10k &amp; MO'!J$12+$P463*'10k &amp; MO'!J$18+$Q463*'10k &amp; MO'!J$24+$R463*'10k &amp; MO'!J$30</f>
        <v>0</v>
      </c>
      <c r="AB463" s="349">
        <f>+$N463*'10k &amp; MO'!K$6+$O463*'10k &amp; MO'!K$12+$P463*'10k &amp; MO'!K$18+$Q463*'10k &amp; MO'!K$24+$R463*'10k &amp; MO'!K$30</f>
        <v>0</v>
      </c>
      <c r="AC463" s="349">
        <f>+$N463*'10k &amp; MO'!L$6+$O463*'10k &amp; MO'!L$12+$P463*'10k &amp; MO'!L$18+$Q463*'10k &amp; MO'!L$24+$R463*'10k &amp; MO'!L$30</f>
        <v>0</v>
      </c>
      <c r="AD463" s="350">
        <f>+S463*'10k &amp; MO'!O$6</f>
        <v>0</v>
      </c>
      <c r="AF463" s="192" t="str">
        <f t="shared" si="63"/>
        <v>24032017</v>
      </c>
      <c r="AG463" s="192">
        <f>+IFERROR(VLOOKUP($AF463,'Limited Loss'!$F$5:$P$124,AG$3,FALSE),0)</f>
        <v>0</v>
      </c>
      <c r="AH463" s="193">
        <f>+IFERROR(VLOOKUP($AF463,'Limited Loss'!$F$5:$P$124,AH$3,FALSE),0)</f>
        <v>0</v>
      </c>
      <c r="AI463" s="193">
        <f>+IFERROR(VLOOKUP($AF463,'Limited Loss'!$F$5:$P$124,AI$3,FALSE),0)</f>
        <v>0</v>
      </c>
      <c r="AJ463" s="193">
        <f>+IFERROR(VLOOKUP($AF463,'Limited Loss'!$F$5:$P$124,AJ$3,FALSE),0)</f>
        <v>0</v>
      </c>
      <c r="AK463" s="100">
        <f>+IFERROR(VLOOKUP($AF463,'Limited Loss'!$F$5:$P$124,AK$3,FALSE),0)</f>
        <v>0</v>
      </c>
      <c r="AL463" s="193">
        <f>+IFERROR(VLOOKUP($AF463,'Limited Loss'!$F$5:$P$124,AL$3,FALSE),0)</f>
        <v>0</v>
      </c>
      <c r="AM463" s="193">
        <f>+IFERROR(VLOOKUP($AF463,'Limited Loss'!$F$5:$P$124,AM$3,FALSE),0)</f>
        <v>0</v>
      </c>
      <c r="AN463" s="193">
        <f>+IFERROR(VLOOKUP($AF463,'Limited Loss'!$F$5:$P$124,AN$3,FALSE),0)</f>
        <v>0</v>
      </c>
      <c r="AO463" s="193">
        <f>+IFERROR(VLOOKUP($AF463,'Limited Loss'!$F$5:$P$124,AO$3,FALSE),0)</f>
        <v>0</v>
      </c>
      <c r="AP463" s="100">
        <f>+IFERROR(VLOOKUP($AF463,'Limited Loss'!$F$5:$P$124,AP$3,FALSE),0)</f>
        <v>0</v>
      </c>
      <c r="AQ463" s="353"/>
      <c r="AR463" s="331">
        <f t="shared" si="64"/>
        <v>2403</v>
      </c>
      <c r="AS463" s="332">
        <f t="shared" si="64"/>
        <v>2017</v>
      </c>
      <c r="AT463" s="349">
        <f t="shared" si="61"/>
        <v>0</v>
      </c>
      <c r="AU463" s="349">
        <f t="shared" si="61"/>
        <v>0</v>
      </c>
      <c r="AV463" s="349">
        <f t="shared" si="61"/>
        <v>0</v>
      </c>
      <c r="AW463" s="349">
        <f t="shared" si="61"/>
        <v>0</v>
      </c>
      <c r="AX463" s="350">
        <f t="shared" si="61"/>
        <v>0</v>
      </c>
      <c r="AY463" s="349">
        <f t="shared" si="62"/>
        <v>0</v>
      </c>
      <c r="AZ463" s="349">
        <f t="shared" si="62"/>
        <v>0</v>
      </c>
      <c r="BA463" s="349">
        <f t="shared" si="62"/>
        <v>0</v>
      </c>
      <c r="BB463" s="349">
        <f t="shared" si="62"/>
        <v>0</v>
      </c>
      <c r="BC463" s="349">
        <f t="shared" si="62"/>
        <v>0</v>
      </c>
      <c r="BD463" s="350">
        <f t="shared" si="62"/>
        <v>0</v>
      </c>
      <c r="BE463" s="349">
        <f t="shared" si="66"/>
        <v>0</v>
      </c>
      <c r="BF463" s="375">
        <f t="shared" si="67"/>
        <v>0</v>
      </c>
      <c r="BG463" s="334">
        <f t="shared" si="68"/>
        <v>0</v>
      </c>
    </row>
    <row r="464" spans="1:59" x14ac:dyDescent="0.2">
      <c r="A464" s="326" t="str">
        <f t="shared" si="65"/>
        <v>24032018</v>
      </c>
      <c r="B464" s="331">
        <v>2403</v>
      </c>
      <c r="C464" s="327">
        <v>2018</v>
      </c>
      <c r="D464" s="353">
        <f>+IFERROR(VLOOKUP($A464,Data_Loss!$A$2:$V$1180,6,FALSE),0)</f>
        <v>0</v>
      </c>
      <c r="E464" s="353">
        <f>+IFERROR(VLOOKUP($A464,Data_Loss!$A$2:$V$1180,7,FALSE),0)</f>
        <v>0</v>
      </c>
      <c r="F464" s="353">
        <f>+IFERROR(VLOOKUP($A464,Data_Loss!$A$2:$V$1180,8,FALSE),0)</f>
        <v>0</v>
      </c>
      <c r="G464" s="353">
        <f>+IFERROR(VLOOKUP($A464,Data_Loss!$A$2:$V$1180,9,FALSE),0)</f>
        <v>0</v>
      </c>
      <c r="H464" s="353">
        <f>+IFERROR(VLOOKUP($A464,Data_Loss!$A$2:$V$1180,10,FALSE),0)</f>
        <v>0</v>
      </c>
      <c r="I464" s="353">
        <f>+IFERROR(VLOOKUP($A464,Data_Loss!$A$2:$V$1300,12,FALSE),0)</f>
        <v>0</v>
      </c>
      <c r="J464" s="353">
        <f>+IFERROR(VLOOKUP($A464,Data_Loss!$A$2:$V$1300,13,FALSE),0)</f>
        <v>0</v>
      </c>
      <c r="K464" s="353">
        <f>+IFERROR(VLOOKUP($A464,Data_Loss!$A$2:$V$1300,14,FALSE),0)</f>
        <v>0</v>
      </c>
      <c r="L464" s="353">
        <f>+IFERROR(VLOOKUP($A464,Data_Loss!$A$2:$V$1300,15,FALSE),0)</f>
        <v>0</v>
      </c>
      <c r="M464" s="353">
        <f>+IFERROR(VLOOKUP($A464,Data_Loss!$A$2:$V$1300,16,FALSE),0)</f>
        <v>0</v>
      </c>
      <c r="N464" s="353">
        <f>+IFERROR(VLOOKUP($A464,Data_Loss!$A$2:$V$1300,17,FALSE),0)</f>
        <v>0</v>
      </c>
      <c r="O464" s="353">
        <f>+IFERROR(VLOOKUP($A464,Data_Loss!$A$2:$V$1300,18,FALSE),0)</f>
        <v>0</v>
      </c>
      <c r="P464" s="353">
        <f>+IFERROR(VLOOKUP($A464,Data_Loss!$A$2:$V$1300,19,FALSE),0)</f>
        <v>0</v>
      </c>
      <c r="Q464" s="353">
        <f>+IFERROR(VLOOKUP($A464,Data_Loss!$A$2:$V$1300,20,FALSE),0)</f>
        <v>0</v>
      </c>
      <c r="R464" s="353">
        <f>+IFERROR(VLOOKUP($A464,Data_Loss!$A$2:$V$1300,21,FALSE),0)</f>
        <v>0</v>
      </c>
      <c r="S464" s="353">
        <f>+IFERROR(VLOOKUP($A464,Data_Loss!$A$2:$V$1300,22,FALSE),0)</f>
        <v>0</v>
      </c>
      <c r="T464" s="191">
        <f>+$I464*'10k &amp; MO'!C$7+$J464*'10k &amp; MO'!C$13+$K464*'10k &amp; MO'!C$19+$L464*'10k &amp; MO'!C$25+$M464*'10k &amp; MO'!C$31</f>
        <v>0</v>
      </c>
      <c r="U464" s="349">
        <f>+$I464*'10k &amp; MO'!D$7+$J464*'10k &amp; MO'!D$13+$K464*'10k &amp; MO'!D$19+$L464*'10k &amp; MO'!D$25+$M464*'10k &amp; MO'!D$31</f>
        <v>0</v>
      </c>
      <c r="V464" s="349">
        <f>+$I464*'10k &amp; MO'!E$7+$J464*'10k &amp; MO'!E$13+$K464*'10k &amp; MO'!E$19+$L464*'10k &amp; MO'!E$25+$M464*'10k &amp; MO'!E$31</f>
        <v>0</v>
      </c>
      <c r="W464" s="349">
        <f>+$I464*'10k &amp; MO'!F$7+$J464*'10k &amp; MO'!F$13+$K464*'10k &amp; MO'!F$19+$L464*'10k &amp; MO'!F$25+$M464*'10k &amp; MO'!F$31</f>
        <v>0</v>
      </c>
      <c r="X464" s="349">
        <f>+$I464*'10k &amp; MO'!G$7+$J464*'10k &amp; MO'!G$13+$K464*'10k &amp; MO'!G$19+$L464*'10k &amp; MO'!G$25+$M464*'10k &amp; MO'!G$31</f>
        <v>0</v>
      </c>
      <c r="Y464" s="349">
        <f>+$N464*'10k &amp; MO'!H$7+$O464*'10k &amp; MO'!H$13+$P464*'10k &amp; MO'!H$19+$Q464*'10k &amp; MO'!H$25+$R464*'10k &amp; MO'!H$31</f>
        <v>0</v>
      </c>
      <c r="Z464" s="349">
        <f>+$N464*'10k &amp; MO'!I$7+$O464*'10k &amp; MO'!I$13+$P464*'10k &amp; MO'!I$19+$Q464*'10k &amp; MO'!I$25+$R464*'10k &amp; MO'!I$31</f>
        <v>0</v>
      </c>
      <c r="AA464" s="349">
        <f>+$N464*'10k &amp; MO'!J$7+$O464*'10k &amp; MO'!J$13+$P464*'10k &amp; MO'!J$19+$Q464*'10k &amp; MO'!J$25+$R464*'10k &amp; MO'!J$31</f>
        <v>0</v>
      </c>
      <c r="AB464" s="349">
        <f>+$N464*'10k &amp; MO'!K$7+$O464*'10k &amp; MO'!K$13+$P464*'10k &amp; MO'!K$19+$Q464*'10k &amp; MO'!K$25+$R464*'10k &amp; MO'!K$31</f>
        <v>0</v>
      </c>
      <c r="AC464" s="349">
        <f>+$N464*'10k &amp; MO'!L$7+$O464*'10k &amp; MO'!L$13+$P464*'10k &amp; MO'!L$19+$Q464*'10k &amp; MO'!L$25+$R464*'10k &amp; MO'!L$31</f>
        <v>0</v>
      </c>
      <c r="AD464" s="350">
        <f>+S464*'10k &amp; MO'!O$7</f>
        <v>0</v>
      </c>
      <c r="AF464" s="192" t="str">
        <f t="shared" si="63"/>
        <v>24032018</v>
      </c>
      <c r="AG464" s="192">
        <f>+IFERROR(VLOOKUP($AF464,'Limited Loss'!$F$5:$P$124,AG$3,FALSE),0)</f>
        <v>0</v>
      </c>
      <c r="AH464" s="193">
        <f>+IFERROR(VLOOKUP($AF464,'Limited Loss'!$F$5:$P$124,AH$3,FALSE),0)</f>
        <v>0</v>
      </c>
      <c r="AI464" s="193">
        <f>+IFERROR(VLOOKUP($AF464,'Limited Loss'!$F$5:$P$124,AI$3,FALSE),0)</f>
        <v>0</v>
      </c>
      <c r="AJ464" s="193">
        <f>+IFERROR(VLOOKUP($AF464,'Limited Loss'!$F$5:$P$124,AJ$3,FALSE),0)</f>
        <v>0</v>
      </c>
      <c r="AK464" s="100">
        <f>+IFERROR(VLOOKUP($AF464,'Limited Loss'!$F$5:$P$124,AK$3,FALSE),0)</f>
        <v>0</v>
      </c>
      <c r="AL464" s="193">
        <f>+IFERROR(VLOOKUP($AF464,'Limited Loss'!$F$5:$P$124,AL$3,FALSE),0)</f>
        <v>0</v>
      </c>
      <c r="AM464" s="193">
        <f>+IFERROR(VLOOKUP($AF464,'Limited Loss'!$F$5:$P$124,AM$3,FALSE),0)</f>
        <v>0</v>
      </c>
      <c r="AN464" s="193">
        <f>+IFERROR(VLOOKUP($AF464,'Limited Loss'!$F$5:$P$124,AN$3,FALSE),0)</f>
        <v>0</v>
      </c>
      <c r="AO464" s="193">
        <f>+IFERROR(VLOOKUP($AF464,'Limited Loss'!$F$5:$P$124,AO$3,FALSE),0)</f>
        <v>0</v>
      </c>
      <c r="AP464" s="100">
        <f>+IFERROR(VLOOKUP($AF464,'Limited Loss'!$F$5:$P$124,AP$3,FALSE),0)</f>
        <v>0</v>
      </c>
      <c r="AQ464" s="353"/>
      <c r="AR464" s="331">
        <f t="shared" si="64"/>
        <v>2403</v>
      </c>
      <c r="AS464" s="332">
        <f t="shared" si="64"/>
        <v>2018</v>
      </c>
      <c r="AT464" s="349">
        <f t="shared" si="61"/>
        <v>0</v>
      </c>
      <c r="AU464" s="349">
        <f t="shared" si="61"/>
        <v>0</v>
      </c>
      <c r="AV464" s="349">
        <f t="shared" si="61"/>
        <v>0</v>
      </c>
      <c r="AW464" s="349">
        <f t="shared" si="61"/>
        <v>0</v>
      </c>
      <c r="AX464" s="350">
        <f t="shared" si="61"/>
        <v>0</v>
      </c>
      <c r="AY464" s="349">
        <f t="shared" si="62"/>
        <v>0</v>
      </c>
      <c r="AZ464" s="349">
        <f t="shared" si="62"/>
        <v>0</v>
      </c>
      <c r="BA464" s="349">
        <f t="shared" si="62"/>
        <v>0</v>
      </c>
      <c r="BB464" s="349">
        <f t="shared" si="62"/>
        <v>0</v>
      </c>
      <c r="BC464" s="349">
        <f t="shared" si="62"/>
        <v>0</v>
      </c>
      <c r="BD464" s="350">
        <f t="shared" si="62"/>
        <v>0</v>
      </c>
      <c r="BE464" s="349">
        <f t="shared" si="66"/>
        <v>0</v>
      </c>
      <c r="BF464" s="375">
        <f t="shared" si="67"/>
        <v>0</v>
      </c>
      <c r="BG464" s="334">
        <f t="shared" si="68"/>
        <v>0</v>
      </c>
    </row>
    <row r="465" spans="1:59" x14ac:dyDescent="0.2">
      <c r="A465" s="326" t="str">
        <f t="shared" si="65"/>
        <v>24512014</v>
      </c>
      <c r="B465" s="331">
        <v>2451</v>
      </c>
      <c r="C465" s="327">
        <v>2014</v>
      </c>
      <c r="D465" s="353">
        <f>+IFERROR(VLOOKUP($A465,Data_Loss!$A$2:$V$1180,6,FALSE),0)</f>
        <v>0</v>
      </c>
      <c r="E465" s="353">
        <f>+IFERROR(VLOOKUP($A465,Data_Loss!$A$2:$V$1180,7,FALSE),0)</f>
        <v>0</v>
      </c>
      <c r="F465" s="353">
        <f>+IFERROR(VLOOKUP($A465,Data_Loss!$A$2:$V$1180,8,FALSE),0)</f>
        <v>0</v>
      </c>
      <c r="G465" s="353">
        <f>+IFERROR(VLOOKUP($A465,Data_Loss!$A$2:$V$1180,9,FALSE),0)</f>
        <v>0</v>
      </c>
      <c r="H465" s="353">
        <f>+IFERROR(VLOOKUP($A465,Data_Loss!$A$2:$V$1180,10,FALSE),0)</f>
        <v>0</v>
      </c>
      <c r="I465" s="353">
        <f>+IFERROR(VLOOKUP($A465,Data_Loss!$A$2:$V$1300,12,FALSE),0)</f>
        <v>0</v>
      </c>
      <c r="J465" s="353">
        <f>+IFERROR(VLOOKUP($A465,Data_Loss!$A$2:$V$1300,13,FALSE),0)</f>
        <v>0</v>
      </c>
      <c r="K465" s="353">
        <f>+IFERROR(VLOOKUP($A465,Data_Loss!$A$2:$V$1300,14,FALSE),0)</f>
        <v>0</v>
      </c>
      <c r="L465" s="353">
        <f>+IFERROR(VLOOKUP($A465,Data_Loss!$A$2:$V$1300,15,FALSE),0)</f>
        <v>0</v>
      </c>
      <c r="M465" s="353">
        <f>+IFERROR(VLOOKUP($A465,Data_Loss!$A$2:$V$1300,16,FALSE),0)</f>
        <v>0</v>
      </c>
      <c r="N465" s="353">
        <f>+IFERROR(VLOOKUP($A465,Data_Loss!$A$2:$V$1300,17,FALSE),0)</f>
        <v>0</v>
      </c>
      <c r="O465" s="353">
        <f>+IFERROR(VLOOKUP($A465,Data_Loss!$A$2:$V$1300,18,FALSE),0)</f>
        <v>0</v>
      </c>
      <c r="P465" s="353">
        <f>+IFERROR(VLOOKUP($A465,Data_Loss!$A$2:$V$1300,19,FALSE),0)</f>
        <v>0</v>
      </c>
      <c r="Q465" s="353">
        <f>+IFERROR(VLOOKUP($A465,Data_Loss!$A$2:$V$1300,20,FALSE),0)</f>
        <v>0</v>
      </c>
      <c r="R465" s="353">
        <f>+IFERROR(VLOOKUP($A465,Data_Loss!$A$2:$V$1300,21,FALSE),0)</f>
        <v>0</v>
      </c>
      <c r="S465" s="353">
        <f>+IFERROR(VLOOKUP($A465,Data_Loss!$A$2:$V$1300,22,FALSE),0)</f>
        <v>0</v>
      </c>
      <c r="T465" s="191">
        <f>+$I465*'10k &amp; MO'!C$3+$J465*'10k &amp; MO'!C$9+$K465*'10k &amp; MO'!C$15+$L465*'10k &amp; MO'!C$21+$M465*'10k &amp; MO'!C$27</f>
        <v>0</v>
      </c>
      <c r="U465" s="349">
        <f>+$I465*'10k &amp; MO'!D$3+$J465*'10k &amp; MO'!D$9+$K465*'10k &amp; MO'!D$15+$L465*'10k &amp; MO'!D$21+$M465*'10k &amp; MO'!D$27</f>
        <v>0</v>
      </c>
      <c r="V465" s="349">
        <f>+$I465*'10k &amp; MO'!E$3+$J465*'10k &amp; MO'!E$9+$K465*'10k &amp; MO'!E$15+$L465*'10k &amp; MO'!E$21+$M465*'10k &amp; MO'!E$27</f>
        <v>0</v>
      </c>
      <c r="W465" s="349">
        <f>+$I465*'10k &amp; MO'!F$3+$J465*'10k &amp; MO'!F$9+$K465*'10k &amp; MO'!F$15+$L465*'10k &amp; MO'!F$21+$M465*'10k &amp; MO'!F$27</f>
        <v>0</v>
      </c>
      <c r="X465" s="349">
        <f>+$I465*'10k &amp; MO'!G$3+$J465*'10k &amp; MO'!G$9+$K465*'10k &amp; MO'!G$15+$L465*'10k &amp; MO'!G$21+$M465*'10k &amp; MO'!G$27</f>
        <v>0</v>
      </c>
      <c r="Y465" s="349">
        <f>+$N465*'10k &amp; MO'!H$3+$O465*'10k &amp; MO'!H$9+$P465*'10k &amp; MO'!H$15+$Q465*'10k &amp; MO'!H$21+$R465*'10k &amp; MO'!H$27</f>
        <v>0</v>
      </c>
      <c r="Z465" s="349">
        <f>+$N465*'10k &amp; MO'!I$3+$O465*'10k &amp; MO'!I$9+$P465*'10k &amp; MO'!I$15+$Q465*'10k &amp; MO'!I$21+$R465*'10k &amp; MO'!I$27</f>
        <v>0</v>
      </c>
      <c r="AA465" s="349">
        <f>+$N465*'10k &amp; MO'!J$3+$O465*'10k &amp; MO'!J$9+$P465*'10k &amp; MO'!J$15+$Q465*'10k &amp; MO'!J$21+$R465*'10k &amp; MO'!J$27</f>
        <v>0</v>
      </c>
      <c r="AB465" s="349">
        <f>+$N465*'10k &amp; MO'!K$3+$O465*'10k &amp; MO'!K$9+$P465*'10k &amp; MO'!K$15+$Q465*'10k &amp; MO'!K$21+$R465*'10k &amp; MO'!K$27</f>
        <v>0</v>
      </c>
      <c r="AC465" s="349">
        <f>+$N465*'10k &amp; MO'!L$3+$O465*'10k &amp; MO'!L$9+$P465*'10k &amp; MO'!L$15+$Q465*'10k &amp; MO'!L$21+$R465*'10k &amp; MO'!L$27</f>
        <v>0</v>
      </c>
      <c r="AD465" s="350">
        <f>+S465*'10k &amp; MO'!O$3</f>
        <v>0</v>
      </c>
      <c r="AF465" s="192" t="str">
        <f t="shared" si="63"/>
        <v>24512014</v>
      </c>
      <c r="AG465" s="192">
        <f>+IFERROR(VLOOKUP($AF465,'Limited Loss'!$F$5:$P$124,AG$3,FALSE),0)</f>
        <v>0</v>
      </c>
      <c r="AH465" s="193">
        <f>+IFERROR(VLOOKUP($AF465,'Limited Loss'!$F$5:$P$124,AH$3,FALSE),0)</f>
        <v>0</v>
      </c>
      <c r="AI465" s="193">
        <f>+IFERROR(VLOOKUP($AF465,'Limited Loss'!$F$5:$P$124,AI$3,FALSE),0)</f>
        <v>0</v>
      </c>
      <c r="AJ465" s="193">
        <f>+IFERROR(VLOOKUP($AF465,'Limited Loss'!$F$5:$P$124,AJ$3,FALSE),0)</f>
        <v>0</v>
      </c>
      <c r="AK465" s="100">
        <f>+IFERROR(VLOOKUP($AF465,'Limited Loss'!$F$5:$P$124,AK$3,FALSE),0)</f>
        <v>0</v>
      </c>
      <c r="AL465" s="193">
        <f>+IFERROR(VLOOKUP($AF465,'Limited Loss'!$F$5:$P$124,AL$3,FALSE),0)</f>
        <v>0</v>
      </c>
      <c r="AM465" s="193">
        <f>+IFERROR(VLOOKUP($AF465,'Limited Loss'!$F$5:$P$124,AM$3,FALSE),0)</f>
        <v>0</v>
      </c>
      <c r="AN465" s="193">
        <f>+IFERROR(VLOOKUP($AF465,'Limited Loss'!$F$5:$P$124,AN$3,FALSE),0)</f>
        <v>0</v>
      </c>
      <c r="AO465" s="193">
        <f>+IFERROR(VLOOKUP($AF465,'Limited Loss'!$F$5:$P$124,AO$3,FALSE),0)</f>
        <v>0</v>
      </c>
      <c r="AP465" s="100">
        <f>+IFERROR(VLOOKUP($AF465,'Limited Loss'!$F$5:$P$124,AP$3,FALSE),0)</f>
        <v>0</v>
      </c>
      <c r="AQ465" s="353"/>
      <c r="AR465" s="331">
        <f t="shared" si="64"/>
        <v>2451</v>
      </c>
      <c r="AS465" s="332">
        <f t="shared" si="64"/>
        <v>2014</v>
      </c>
      <c r="AT465" s="349">
        <f t="shared" ref="AT465:BA499" si="69">+T465-AG465</f>
        <v>0</v>
      </c>
      <c r="AU465" s="349">
        <f t="shared" si="69"/>
        <v>0</v>
      </c>
      <c r="AV465" s="349">
        <f t="shared" si="69"/>
        <v>0</v>
      </c>
      <c r="AW465" s="349">
        <f t="shared" si="69"/>
        <v>0</v>
      </c>
      <c r="AX465" s="350">
        <f t="shared" si="69"/>
        <v>0</v>
      </c>
      <c r="AY465" s="349">
        <f t="shared" si="62"/>
        <v>0</v>
      </c>
      <c r="AZ465" s="349">
        <f t="shared" si="62"/>
        <v>0</v>
      </c>
      <c r="BA465" s="349">
        <f t="shared" si="62"/>
        <v>0</v>
      </c>
      <c r="BB465" s="349">
        <f t="shared" si="62"/>
        <v>0</v>
      </c>
      <c r="BC465" s="349">
        <f t="shared" si="62"/>
        <v>0</v>
      </c>
      <c r="BD465" s="350">
        <f t="shared" si="62"/>
        <v>0</v>
      </c>
      <c r="BE465" s="349">
        <f t="shared" si="66"/>
        <v>0</v>
      </c>
      <c r="BF465" s="375">
        <f t="shared" si="67"/>
        <v>0</v>
      </c>
      <c r="BG465" s="334">
        <f t="shared" si="68"/>
        <v>0</v>
      </c>
    </row>
    <row r="466" spans="1:59" x14ac:dyDescent="0.2">
      <c r="A466" s="326" t="str">
        <f t="shared" si="65"/>
        <v>24512015</v>
      </c>
      <c r="B466" s="331">
        <v>2451</v>
      </c>
      <c r="C466" s="327">
        <v>2015</v>
      </c>
      <c r="D466" s="353">
        <f>+IFERROR(VLOOKUP($A466,Data_Loss!$A$2:$V$1180,6,FALSE),0)</f>
        <v>0</v>
      </c>
      <c r="E466" s="353">
        <f>+IFERROR(VLOOKUP($A466,Data_Loss!$A$2:$V$1180,7,FALSE),0)</f>
        <v>0</v>
      </c>
      <c r="F466" s="353">
        <f>+IFERROR(VLOOKUP($A466,Data_Loss!$A$2:$V$1180,8,FALSE),0)</f>
        <v>0</v>
      </c>
      <c r="G466" s="353">
        <f>+IFERROR(VLOOKUP($A466,Data_Loss!$A$2:$V$1180,9,FALSE),0)</f>
        <v>0</v>
      </c>
      <c r="H466" s="353">
        <f>+IFERROR(VLOOKUP($A466,Data_Loss!$A$2:$V$1180,10,FALSE),0)</f>
        <v>0</v>
      </c>
      <c r="I466" s="353">
        <f>+IFERROR(VLOOKUP($A466,Data_Loss!$A$2:$V$1300,12,FALSE),0)</f>
        <v>0</v>
      </c>
      <c r="J466" s="353">
        <f>+IFERROR(VLOOKUP($A466,Data_Loss!$A$2:$V$1300,13,FALSE),0)</f>
        <v>0</v>
      </c>
      <c r="K466" s="353">
        <f>+IFERROR(VLOOKUP($A466,Data_Loss!$A$2:$V$1300,14,FALSE),0)</f>
        <v>0</v>
      </c>
      <c r="L466" s="353">
        <f>+IFERROR(VLOOKUP($A466,Data_Loss!$A$2:$V$1300,15,FALSE),0)</f>
        <v>0</v>
      </c>
      <c r="M466" s="353">
        <f>+IFERROR(VLOOKUP($A466,Data_Loss!$A$2:$V$1300,16,FALSE),0)</f>
        <v>0</v>
      </c>
      <c r="N466" s="353">
        <f>+IFERROR(VLOOKUP($A466,Data_Loss!$A$2:$V$1300,17,FALSE),0)</f>
        <v>0</v>
      </c>
      <c r="O466" s="353">
        <f>+IFERROR(VLOOKUP($A466,Data_Loss!$A$2:$V$1300,18,FALSE),0)</f>
        <v>0</v>
      </c>
      <c r="P466" s="353">
        <f>+IFERROR(VLOOKUP($A466,Data_Loss!$A$2:$V$1300,19,FALSE),0)</f>
        <v>0</v>
      </c>
      <c r="Q466" s="353">
        <f>+IFERROR(VLOOKUP($A466,Data_Loss!$A$2:$V$1300,20,FALSE),0)</f>
        <v>0</v>
      </c>
      <c r="R466" s="353">
        <f>+IFERROR(VLOOKUP($A466,Data_Loss!$A$2:$V$1300,21,FALSE),0)</f>
        <v>0</v>
      </c>
      <c r="S466" s="353">
        <f>+IFERROR(VLOOKUP($A466,Data_Loss!$A$2:$V$1300,22,FALSE),0)</f>
        <v>0</v>
      </c>
      <c r="T466" s="191">
        <f>+$I466*'10k &amp; MO'!C$4+$J466*'10k &amp; MO'!C$10+$K466*'10k &amp; MO'!C$16+$L466*'10k &amp; MO'!C$22+$M466*'10k &amp; MO'!C$28</f>
        <v>0</v>
      </c>
      <c r="U466" s="349">
        <f>+$I466*'10k &amp; MO'!D$4+$J466*'10k &amp; MO'!D$10+$K466*'10k &amp; MO'!D$16+$L466*'10k &amp; MO'!D$22+$M466*'10k &amp; MO'!D$28</f>
        <v>0</v>
      </c>
      <c r="V466" s="349">
        <f>+$I466*'10k &amp; MO'!E$4+$J466*'10k &amp; MO'!E$10+$K466*'10k &amp; MO'!E$16+$L466*'10k &amp; MO'!E$22+$M466*'10k &amp; MO'!E$28</f>
        <v>0</v>
      </c>
      <c r="W466" s="349">
        <f>+$I466*'10k &amp; MO'!F$4+$J466*'10k &amp; MO'!F$10+$K466*'10k &amp; MO'!F$16+$L466*'10k &amp; MO'!F$22+$M466*'10k &amp; MO'!F$28</f>
        <v>0</v>
      </c>
      <c r="X466" s="349">
        <f>+$I466*'10k &amp; MO'!G$4+$J466*'10k &amp; MO'!G$10+$K466*'10k &amp; MO'!G$16+$L466*'10k &amp; MO'!G$22+$M466*'10k &amp; MO'!G$28</f>
        <v>0</v>
      </c>
      <c r="Y466" s="349">
        <f>+$N466*'10k &amp; MO'!H$4+$O466*'10k &amp; MO'!H$10+$P466*'10k &amp; MO'!H$16+$Q466*'10k &amp; MO'!H$22+$R466*'10k &amp; MO'!H$28</f>
        <v>0</v>
      </c>
      <c r="Z466" s="349">
        <f>+$N466*'10k &amp; MO'!I$4+$O466*'10k &amp; MO'!I$10+$P466*'10k &amp; MO'!I$16+$Q466*'10k &amp; MO'!I$22+$R466*'10k &amp; MO'!I$28</f>
        <v>0</v>
      </c>
      <c r="AA466" s="349">
        <f>+$N466*'10k &amp; MO'!J$4+$O466*'10k &amp; MO'!J$10+$P466*'10k &amp; MO'!J$16+$Q466*'10k &amp; MO'!J$22+$R466*'10k &amp; MO'!J$28</f>
        <v>0</v>
      </c>
      <c r="AB466" s="349">
        <f>+$N466*'10k &amp; MO'!K$4+$O466*'10k &amp; MO'!K$10+$P466*'10k &amp; MO'!K$16+$Q466*'10k &amp; MO'!K$22+$R466*'10k &amp; MO'!K$28</f>
        <v>0</v>
      </c>
      <c r="AC466" s="349">
        <f>+$N466*'10k &amp; MO'!L$4+$O466*'10k &amp; MO'!L$10+$P466*'10k &amp; MO'!L$16+$Q466*'10k &amp; MO'!L$22+$R466*'10k &amp; MO'!L$28</f>
        <v>0</v>
      </c>
      <c r="AD466" s="350">
        <f>+S466*'10k &amp; MO'!O$4</f>
        <v>0</v>
      </c>
      <c r="AF466" s="192" t="str">
        <f t="shared" si="63"/>
        <v>24512015</v>
      </c>
      <c r="AG466" s="192">
        <f>+IFERROR(VLOOKUP($AF466,'Limited Loss'!$F$5:$P$124,AG$3,FALSE),0)</f>
        <v>0</v>
      </c>
      <c r="AH466" s="193">
        <f>+IFERROR(VLOOKUP($AF466,'Limited Loss'!$F$5:$P$124,AH$3,FALSE),0)</f>
        <v>0</v>
      </c>
      <c r="AI466" s="193">
        <f>+IFERROR(VLOOKUP($AF466,'Limited Loss'!$F$5:$P$124,AI$3,FALSE),0)</f>
        <v>0</v>
      </c>
      <c r="AJ466" s="193">
        <f>+IFERROR(VLOOKUP($AF466,'Limited Loss'!$F$5:$P$124,AJ$3,FALSE),0)</f>
        <v>0</v>
      </c>
      <c r="AK466" s="100">
        <f>+IFERROR(VLOOKUP($AF466,'Limited Loss'!$F$5:$P$124,AK$3,FALSE),0)</f>
        <v>0</v>
      </c>
      <c r="AL466" s="193">
        <f>+IFERROR(VLOOKUP($AF466,'Limited Loss'!$F$5:$P$124,AL$3,FALSE),0)</f>
        <v>0</v>
      </c>
      <c r="AM466" s="193">
        <f>+IFERROR(VLOOKUP($AF466,'Limited Loss'!$F$5:$P$124,AM$3,FALSE),0)</f>
        <v>0</v>
      </c>
      <c r="AN466" s="193">
        <f>+IFERROR(VLOOKUP($AF466,'Limited Loss'!$F$5:$P$124,AN$3,FALSE),0)</f>
        <v>0</v>
      </c>
      <c r="AO466" s="193">
        <f>+IFERROR(VLOOKUP($AF466,'Limited Loss'!$F$5:$P$124,AO$3,FALSE),0)</f>
        <v>0</v>
      </c>
      <c r="AP466" s="100">
        <f>+IFERROR(VLOOKUP($AF466,'Limited Loss'!$F$5:$P$124,AP$3,FALSE),0)</f>
        <v>0</v>
      </c>
      <c r="AQ466" s="353"/>
      <c r="AR466" s="331">
        <f t="shared" si="64"/>
        <v>2451</v>
      </c>
      <c r="AS466" s="332">
        <f t="shared" si="64"/>
        <v>2015</v>
      </c>
      <c r="AT466" s="349">
        <f t="shared" si="69"/>
        <v>0</v>
      </c>
      <c r="AU466" s="349">
        <f t="shared" si="69"/>
        <v>0</v>
      </c>
      <c r="AV466" s="349">
        <f t="shared" si="69"/>
        <v>0</v>
      </c>
      <c r="AW466" s="349">
        <f t="shared" si="69"/>
        <v>0</v>
      </c>
      <c r="AX466" s="350">
        <f t="shared" si="69"/>
        <v>0</v>
      </c>
      <c r="AY466" s="349">
        <f t="shared" si="62"/>
        <v>0</v>
      </c>
      <c r="AZ466" s="349">
        <f t="shared" si="62"/>
        <v>0</v>
      </c>
      <c r="BA466" s="349">
        <f t="shared" si="62"/>
        <v>0</v>
      </c>
      <c r="BB466" s="349">
        <f t="shared" si="62"/>
        <v>0</v>
      </c>
      <c r="BC466" s="349">
        <f t="shared" si="62"/>
        <v>0</v>
      </c>
      <c r="BD466" s="350">
        <f t="shared" si="62"/>
        <v>0</v>
      </c>
      <c r="BE466" s="349">
        <f t="shared" si="66"/>
        <v>0</v>
      </c>
      <c r="BF466" s="375">
        <f t="shared" si="67"/>
        <v>0</v>
      </c>
      <c r="BG466" s="334">
        <f t="shared" si="68"/>
        <v>0</v>
      </c>
    </row>
    <row r="467" spans="1:59" x14ac:dyDescent="0.2">
      <c r="A467" s="326" t="str">
        <f t="shared" si="65"/>
        <v>24512016</v>
      </c>
      <c r="B467" s="331">
        <v>2451</v>
      </c>
      <c r="C467" s="327">
        <v>2016</v>
      </c>
      <c r="D467" s="353">
        <f>+IFERROR(VLOOKUP($A467,Data_Loss!$A$2:$V$1180,6,FALSE),0)</f>
        <v>0</v>
      </c>
      <c r="E467" s="353">
        <f>+IFERROR(VLOOKUP($A467,Data_Loss!$A$2:$V$1180,7,FALSE),0)</f>
        <v>0</v>
      </c>
      <c r="F467" s="353">
        <f>+IFERROR(VLOOKUP($A467,Data_Loss!$A$2:$V$1180,8,FALSE),0)</f>
        <v>0</v>
      </c>
      <c r="G467" s="353">
        <f>+IFERROR(VLOOKUP($A467,Data_Loss!$A$2:$V$1180,9,FALSE),0)</f>
        <v>0</v>
      </c>
      <c r="H467" s="353">
        <f>+IFERROR(VLOOKUP($A467,Data_Loss!$A$2:$V$1180,10,FALSE),0)</f>
        <v>0</v>
      </c>
      <c r="I467" s="353">
        <f>+IFERROR(VLOOKUP($A467,Data_Loss!$A$2:$V$1300,12,FALSE),0)</f>
        <v>0</v>
      </c>
      <c r="J467" s="353">
        <f>+IFERROR(VLOOKUP($A467,Data_Loss!$A$2:$V$1300,13,FALSE),0)</f>
        <v>0</v>
      </c>
      <c r="K467" s="353">
        <f>+IFERROR(VLOOKUP($A467,Data_Loss!$A$2:$V$1300,14,FALSE),0)</f>
        <v>0</v>
      </c>
      <c r="L467" s="353">
        <f>+IFERROR(VLOOKUP($A467,Data_Loss!$A$2:$V$1300,15,FALSE),0)</f>
        <v>0</v>
      </c>
      <c r="M467" s="353">
        <f>+IFERROR(VLOOKUP($A467,Data_Loss!$A$2:$V$1300,16,FALSE),0)</f>
        <v>0</v>
      </c>
      <c r="N467" s="353">
        <f>+IFERROR(VLOOKUP($A467,Data_Loss!$A$2:$V$1300,17,FALSE),0)</f>
        <v>0</v>
      </c>
      <c r="O467" s="353">
        <f>+IFERROR(VLOOKUP($A467,Data_Loss!$A$2:$V$1300,18,FALSE),0)</f>
        <v>0</v>
      </c>
      <c r="P467" s="353">
        <f>+IFERROR(VLOOKUP($A467,Data_Loss!$A$2:$V$1300,19,FALSE),0)</f>
        <v>0</v>
      </c>
      <c r="Q467" s="353">
        <f>+IFERROR(VLOOKUP($A467,Data_Loss!$A$2:$V$1300,20,FALSE),0)</f>
        <v>0</v>
      </c>
      <c r="R467" s="353">
        <f>+IFERROR(VLOOKUP($A467,Data_Loss!$A$2:$V$1300,21,FALSE),0)</f>
        <v>0</v>
      </c>
      <c r="S467" s="353">
        <f>+IFERROR(VLOOKUP($A467,Data_Loss!$A$2:$V$1300,22,FALSE),0)</f>
        <v>0</v>
      </c>
      <c r="T467" s="191">
        <f>+$I467*'10k &amp; MO'!C$5+$J467*'10k &amp; MO'!C$11+$K467*'10k &amp; MO'!C$17+$L467*'10k &amp; MO'!C$23+$M467*'10k &amp; MO'!C$29</f>
        <v>0</v>
      </c>
      <c r="U467" s="349">
        <f>+$I467*'10k &amp; MO'!D$5+$J467*'10k &amp; MO'!D$11+$K467*'10k &amp; MO'!D$17+$L467*'10k &amp; MO'!D$23+$M467*'10k &amp; MO'!D$29</f>
        <v>0</v>
      </c>
      <c r="V467" s="349">
        <f>+$I467*'10k &amp; MO'!E$5+$J467*'10k &amp; MO'!E$11+$K467*'10k &amp; MO'!E$17+$L467*'10k &amp; MO'!E$23+$M467*'10k &amp; MO'!E$29</f>
        <v>0</v>
      </c>
      <c r="W467" s="349">
        <f>+$I467*'10k &amp; MO'!F$5+$J467*'10k &amp; MO'!F$11+$K467*'10k &amp; MO'!F$17+$L467*'10k &amp; MO'!F$23+$M467*'10k &amp; MO'!F$29</f>
        <v>0</v>
      </c>
      <c r="X467" s="349">
        <f>+$I467*'10k &amp; MO'!G$5+$J467*'10k &amp; MO'!G$11+$K467*'10k &amp; MO'!G$17+$L467*'10k &amp; MO'!G$23+$M467*'10k &amp; MO'!G$29</f>
        <v>0</v>
      </c>
      <c r="Y467" s="349">
        <f>+$N467*'10k &amp; MO'!H$5+$O467*'10k &amp; MO'!H$11+$P467*'10k &amp; MO'!H$17+$Q467*'10k &amp; MO'!H$23+$R467*'10k &amp; MO'!H$29</f>
        <v>0</v>
      </c>
      <c r="Z467" s="349">
        <f>+$N467*'10k &amp; MO'!I$5+$O467*'10k &amp; MO'!I$11+$P467*'10k &amp; MO'!I$17+$Q467*'10k &amp; MO'!I$23+$R467*'10k &amp; MO'!I$29</f>
        <v>0</v>
      </c>
      <c r="AA467" s="349">
        <f>+$N467*'10k &amp; MO'!J$5+$O467*'10k &amp; MO'!J$11+$P467*'10k &amp; MO'!J$17+$Q467*'10k &amp; MO'!J$23+$R467*'10k &amp; MO'!J$29</f>
        <v>0</v>
      </c>
      <c r="AB467" s="349">
        <f>+$N467*'10k &amp; MO'!K$5+$O467*'10k &amp; MO'!K$11+$P467*'10k &amp; MO'!K$17+$Q467*'10k &amp; MO'!K$23+$R467*'10k &amp; MO'!K$29</f>
        <v>0</v>
      </c>
      <c r="AC467" s="349">
        <f>+$N467*'10k &amp; MO'!L$5+$O467*'10k &amp; MO'!L$11+$P467*'10k &amp; MO'!L$17+$Q467*'10k &amp; MO'!L$23+$R467*'10k &amp; MO'!L$29</f>
        <v>0</v>
      </c>
      <c r="AD467" s="350">
        <f>+S467*'10k &amp; MO'!O$5</f>
        <v>0</v>
      </c>
      <c r="AF467" s="192" t="str">
        <f t="shared" si="63"/>
        <v>24512016</v>
      </c>
      <c r="AG467" s="192">
        <f>+IFERROR(VLOOKUP($AF467,'Limited Loss'!$F$5:$P$124,AG$3,FALSE),0)</f>
        <v>0</v>
      </c>
      <c r="AH467" s="193">
        <f>+IFERROR(VLOOKUP($AF467,'Limited Loss'!$F$5:$P$124,AH$3,FALSE),0)</f>
        <v>0</v>
      </c>
      <c r="AI467" s="193">
        <f>+IFERROR(VLOOKUP($AF467,'Limited Loss'!$F$5:$P$124,AI$3,FALSE),0)</f>
        <v>0</v>
      </c>
      <c r="AJ467" s="193">
        <f>+IFERROR(VLOOKUP($AF467,'Limited Loss'!$F$5:$P$124,AJ$3,FALSE),0)</f>
        <v>0</v>
      </c>
      <c r="AK467" s="100">
        <f>+IFERROR(VLOOKUP($AF467,'Limited Loss'!$F$5:$P$124,AK$3,FALSE),0)</f>
        <v>0</v>
      </c>
      <c r="AL467" s="193">
        <f>+IFERROR(VLOOKUP($AF467,'Limited Loss'!$F$5:$P$124,AL$3,FALSE),0)</f>
        <v>0</v>
      </c>
      <c r="AM467" s="193">
        <f>+IFERROR(VLOOKUP($AF467,'Limited Loss'!$F$5:$P$124,AM$3,FALSE),0)</f>
        <v>0</v>
      </c>
      <c r="AN467" s="193">
        <f>+IFERROR(VLOOKUP($AF467,'Limited Loss'!$F$5:$P$124,AN$3,FALSE),0)</f>
        <v>0</v>
      </c>
      <c r="AO467" s="193">
        <f>+IFERROR(VLOOKUP($AF467,'Limited Loss'!$F$5:$P$124,AO$3,FALSE),0)</f>
        <v>0</v>
      </c>
      <c r="AP467" s="100">
        <f>+IFERROR(VLOOKUP($AF467,'Limited Loss'!$F$5:$P$124,AP$3,FALSE),0)</f>
        <v>0</v>
      </c>
      <c r="AQ467" s="353"/>
      <c r="AR467" s="331">
        <f t="shared" si="64"/>
        <v>2451</v>
      </c>
      <c r="AS467" s="332">
        <f t="shared" si="64"/>
        <v>2016</v>
      </c>
      <c r="AT467" s="349">
        <f t="shared" si="69"/>
        <v>0</v>
      </c>
      <c r="AU467" s="349">
        <f t="shared" si="69"/>
        <v>0</v>
      </c>
      <c r="AV467" s="349">
        <f t="shared" si="69"/>
        <v>0</v>
      </c>
      <c r="AW467" s="349">
        <f t="shared" si="69"/>
        <v>0</v>
      </c>
      <c r="AX467" s="350">
        <f t="shared" si="69"/>
        <v>0</v>
      </c>
      <c r="AY467" s="349">
        <f t="shared" si="62"/>
        <v>0</v>
      </c>
      <c r="AZ467" s="349">
        <f t="shared" si="62"/>
        <v>0</v>
      </c>
      <c r="BA467" s="349">
        <f t="shared" si="62"/>
        <v>0</v>
      </c>
      <c r="BB467" s="349">
        <f t="shared" si="62"/>
        <v>0</v>
      </c>
      <c r="BC467" s="349">
        <f t="shared" si="62"/>
        <v>0</v>
      </c>
      <c r="BD467" s="350">
        <f t="shared" si="62"/>
        <v>0</v>
      </c>
      <c r="BE467" s="349">
        <f t="shared" si="66"/>
        <v>0</v>
      </c>
      <c r="BF467" s="375">
        <f t="shared" si="67"/>
        <v>0</v>
      </c>
      <c r="BG467" s="334">
        <f t="shared" si="68"/>
        <v>0</v>
      </c>
    </row>
    <row r="468" spans="1:59" x14ac:dyDescent="0.2">
      <c r="A468" s="326" t="str">
        <f t="shared" si="65"/>
        <v>24512017</v>
      </c>
      <c r="B468" s="331">
        <v>2451</v>
      </c>
      <c r="C468" s="327">
        <v>2017</v>
      </c>
      <c r="D468" s="353">
        <f>+IFERROR(VLOOKUP($A468,Data_Loss!$A$2:$V$1180,6,FALSE),0)</f>
        <v>0</v>
      </c>
      <c r="E468" s="353">
        <f>+IFERROR(VLOOKUP($A468,Data_Loss!$A$2:$V$1180,7,FALSE),0)</f>
        <v>0</v>
      </c>
      <c r="F468" s="353">
        <f>+IFERROR(VLOOKUP($A468,Data_Loss!$A$2:$V$1180,8,FALSE),0)</f>
        <v>0</v>
      </c>
      <c r="G468" s="353">
        <f>+IFERROR(VLOOKUP($A468,Data_Loss!$A$2:$V$1180,9,FALSE),0)</f>
        <v>0</v>
      </c>
      <c r="H468" s="353">
        <f>+IFERROR(VLOOKUP($A468,Data_Loss!$A$2:$V$1180,10,FALSE),0)</f>
        <v>0</v>
      </c>
      <c r="I468" s="353">
        <f>+IFERROR(VLOOKUP($A468,Data_Loss!$A$2:$V$1300,12,FALSE),0)</f>
        <v>0</v>
      </c>
      <c r="J468" s="353">
        <f>+IFERROR(VLOOKUP($A468,Data_Loss!$A$2:$V$1300,13,FALSE),0)</f>
        <v>0</v>
      </c>
      <c r="K468" s="353">
        <f>+IFERROR(VLOOKUP($A468,Data_Loss!$A$2:$V$1300,14,FALSE),0)</f>
        <v>0</v>
      </c>
      <c r="L468" s="353">
        <f>+IFERROR(VLOOKUP($A468,Data_Loss!$A$2:$V$1300,15,FALSE),0)</f>
        <v>0</v>
      </c>
      <c r="M468" s="353">
        <f>+IFERROR(VLOOKUP($A468,Data_Loss!$A$2:$V$1300,16,FALSE),0)</f>
        <v>0</v>
      </c>
      <c r="N468" s="353">
        <f>+IFERROR(VLOOKUP($A468,Data_Loss!$A$2:$V$1300,17,FALSE),0)</f>
        <v>0</v>
      </c>
      <c r="O468" s="353">
        <f>+IFERROR(VLOOKUP($A468,Data_Loss!$A$2:$V$1300,18,FALSE),0)</f>
        <v>0</v>
      </c>
      <c r="P468" s="353">
        <f>+IFERROR(VLOOKUP($A468,Data_Loss!$A$2:$V$1300,19,FALSE),0)</f>
        <v>0</v>
      </c>
      <c r="Q468" s="353">
        <f>+IFERROR(VLOOKUP($A468,Data_Loss!$A$2:$V$1300,20,FALSE),0)</f>
        <v>0</v>
      </c>
      <c r="R468" s="353">
        <f>+IFERROR(VLOOKUP($A468,Data_Loss!$A$2:$V$1300,21,FALSE),0)</f>
        <v>0</v>
      </c>
      <c r="S468" s="353">
        <f>+IFERROR(VLOOKUP($A468,Data_Loss!$A$2:$V$1300,22,FALSE),0)</f>
        <v>0</v>
      </c>
      <c r="T468" s="191">
        <f>+$I468*'10k &amp; MO'!C$6+$J468*'10k &amp; MO'!C$12+$K468*'10k &amp; MO'!C$18+$L468*'10k &amp; MO'!C$24+$M468*'10k &amp; MO'!C$30</f>
        <v>0</v>
      </c>
      <c r="U468" s="349">
        <f>+$I468*'10k &amp; MO'!D$6+$J468*'10k &amp; MO'!D$12+$K468*'10k &amp; MO'!D$18+$L468*'10k &amp; MO'!D$24+$M468*'10k &amp; MO'!D$30</f>
        <v>0</v>
      </c>
      <c r="V468" s="349">
        <f>+$I468*'10k &amp; MO'!E$6+$J468*'10k &amp; MO'!E$12+$K468*'10k &amp; MO'!E$18+$L468*'10k &amp; MO'!E$24+$M468*'10k &amp; MO'!E$30</f>
        <v>0</v>
      </c>
      <c r="W468" s="349">
        <f>+$I468*'10k &amp; MO'!F$6+$J468*'10k &amp; MO'!F$12+$K468*'10k &amp; MO'!F$18+$L468*'10k &amp; MO'!F$24+$M468*'10k &amp; MO'!F$30</f>
        <v>0</v>
      </c>
      <c r="X468" s="349">
        <f>+$I468*'10k &amp; MO'!G$6+$J468*'10k &amp; MO'!G$12+$K468*'10k &amp; MO'!G$18+$L468*'10k &amp; MO'!G$24+$M468*'10k &amp; MO'!G$30</f>
        <v>0</v>
      </c>
      <c r="Y468" s="349">
        <f>+$N468*'10k &amp; MO'!H$6+$O468*'10k &amp; MO'!H$12+$P468*'10k &amp; MO'!H$18+$Q468*'10k &amp; MO'!H$24+$R468*'10k &amp; MO'!H$30</f>
        <v>0</v>
      </c>
      <c r="Z468" s="349">
        <f>+$N468*'10k &amp; MO'!I$6+$O468*'10k &amp; MO'!I$12+$P468*'10k &amp; MO'!I$18+$Q468*'10k &amp; MO'!I$24+$R468*'10k &amp; MO'!I$30</f>
        <v>0</v>
      </c>
      <c r="AA468" s="349">
        <f>+$N468*'10k &amp; MO'!J$6+$O468*'10k &amp; MO'!J$12+$P468*'10k &amp; MO'!J$18+$Q468*'10k &amp; MO'!J$24+$R468*'10k &amp; MO'!J$30</f>
        <v>0</v>
      </c>
      <c r="AB468" s="349">
        <f>+$N468*'10k &amp; MO'!K$6+$O468*'10k &amp; MO'!K$12+$P468*'10k &amp; MO'!K$18+$Q468*'10k &amp; MO'!K$24+$R468*'10k &amp; MO'!K$30</f>
        <v>0</v>
      </c>
      <c r="AC468" s="349">
        <f>+$N468*'10k &amp; MO'!L$6+$O468*'10k &amp; MO'!L$12+$P468*'10k &amp; MO'!L$18+$Q468*'10k &amp; MO'!L$24+$R468*'10k &amp; MO'!L$30</f>
        <v>0</v>
      </c>
      <c r="AD468" s="350">
        <f>+S468*'10k &amp; MO'!O$6</f>
        <v>0</v>
      </c>
      <c r="AF468" s="192" t="str">
        <f t="shared" si="63"/>
        <v>24512017</v>
      </c>
      <c r="AG468" s="192">
        <f>+IFERROR(VLOOKUP($AF468,'Limited Loss'!$F$5:$P$124,AG$3,FALSE),0)</f>
        <v>0</v>
      </c>
      <c r="AH468" s="193">
        <f>+IFERROR(VLOOKUP($AF468,'Limited Loss'!$F$5:$P$124,AH$3,FALSE),0)</f>
        <v>0</v>
      </c>
      <c r="AI468" s="193">
        <f>+IFERROR(VLOOKUP($AF468,'Limited Loss'!$F$5:$P$124,AI$3,FALSE),0)</f>
        <v>0</v>
      </c>
      <c r="AJ468" s="193">
        <f>+IFERROR(VLOOKUP($AF468,'Limited Loss'!$F$5:$P$124,AJ$3,FALSE),0)</f>
        <v>0</v>
      </c>
      <c r="AK468" s="100">
        <f>+IFERROR(VLOOKUP($AF468,'Limited Loss'!$F$5:$P$124,AK$3,FALSE),0)</f>
        <v>0</v>
      </c>
      <c r="AL468" s="193">
        <f>+IFERROR(VLOOKUP($AF468,'Limited Loss'!$F$5:$P$124,AL$3,FALSE),0)</f>
        <v>0</v>
      </c>
      <c r="AM468" s="193">
        <f>+IFERROR(VLOOKUP($AF468,'Limited Loss'!$F$5:$P$124,AM$3,FALSE),0)</f>
        <v>0</v>
      </c>
      <c r="AN468" s="193">
        <f>+IFERROR(VLOOKUP($AF468,'Limited Loss'!$F$5:$P$124,AN$3,FALSE),0)</f>
        <v>0</v>
      </c>
      <c r="AO468" s="193">
        <f>+IFERROR(VLOOKUP($AF468,'Limited Loss'!$F$5:$P$124,AO$3,FALSE),0)</f>
        <v>0</v>
      </c>
      <c r="AP468" s="100">
        <f>+IFERROR(VLOOKUP($AF468,'Limited Loss'!$F$5:$P$124,AP$3,FALSE),0)</f>
        <v>0</v>
      </c>
      <c r="AQ468" s="353"/>
      <c r="AR468" s="331">
        <f t="shared" si="64"/>
        <v>2451</v>
      </c>
      <c r="AS468" s="332">
        <f t="shared" si="64"/>
        <v>2017</v>
      </c>
      <c r="AT468" s="349">
        <f t="shared" si="69"/>
        <v>0</v>
      </c>
      <c r="AU468" s="349">
        <f t="shared" si="69"/>
        <v>0</v>
      </c>
      <c r="AV468" s="349">
        <f t="shared" si="69"/>
        <v>0</v>
      </c>
      <c r="AW468" s="349">
        <f t="shared" si="69"/>
        <v>0</v>
      </c>
      <c r="AX468" s="350">
        <f t="shared" si="69"/>
        <v>0</v>
      </c>
      <c r="AY468" s="349">
        <f t="shared" si="62"/>
        <v>0</v>
      </c>
      <c r="AZ468" s="349">
        <f t="shared" si="62"/>
        <v>0</v>
      </c>
      <c r="BA468" s="349">
        <f t="shared" si="62"/>
        <v>0</v>
      </c>
      <c r="BB468" s="349">
        <f t="shared" si="62"/>
        <v>0</v>
      </c>
      <c r="BC468" s="349">
        <f t="shared" si="62"/>
        <v>0</v>
      </c>
      <c r="BD468" s="350">
        <f t="shared" si="62"/>
        <v>0</v>
      </c>
      <c r="BE468" s="349">
        <f t="shared" si="66"/>
        <v>0</v>
      </c>
      <c r="BF468" s="375">
        <f t="shared" si="67"/>
        <v>0</v>
      </c>
      <c r="BG468" s="334">
        <f t="shared" si="68"/>
        <v>0</v>
      </c>
    </row>
    <row r="469" spans="1:59" x14ac:dyDescent="0.2">
      <c r="A469" s="326" t="str">
        <f t="shared" si="65"/>
        <v>24512018</v>
      </c>
      <c r="B469" s="331">
        <v>2451</v>
      </c>
      <c r="C469" s="327">
        <v>2018</v>
      </c>
      <c r="D469" s="353">
        <f>+IFERROR(VLOOKUP($A469,Data_Loss!$A$2:$V$1180,6,FALSE),0)</f>
        <v>0</v>
      </c>
      <c r="E469" s="353">
        <f>+IFERROR(VLOOKUP($A469,Data_Loss!$A$2:$V$1180,7,FALSE),0)</f>
        <v>0</v>
      </c>
      <c r="F469" s="353">
        <f>+IFERROR(VLOOKUP($A469,Data_Loss!$A$2:$V$1180,8,FALSE),0)</f>
        <v>0</v>
      </c>
      <c r="G469" s="353">
        <f>+IFERROR(VLOOKUP($A469,Data_Loss!$A$2:$V$1180,9,FALSE),0)</f>
        <v>0</v>
      </c>
      <c r="H469" s="353">
        <f>+IFERROR(VLOOKUP($A469,Data_Loss!$A$2:$V$1180,10,FALSE),0)</f>
        <v>0</v>
      </c>
      <c r="I469" s="353">
        <f>+IFERROR(VLOOKUP($A469,Data_Loss!$A$2:$V$1300,12,FALSE),0)</f>
        <v>0</v>
      </c>
      <c r="J469" s="353">
        <f>+IFERROR(VLOOKUP($A469,Data_Loss!$A$2:$V$1300,13,FALSE),0)</f>
        <v>0</v>
      </c>
      <c r="K469" s="353">
        <f>+IFERROR(VLOOKUP($A469,Data_Loss!$A$2:$V$1300,14,FALSE),0)</f>
        <v>0</v>
      </c>
      <c r="L469" s="353">
        <f>+IFERROR(VLOOKUP($A469,Data_Loss!$A$2:$V$1300,15,FALSE),0)</f>
        <v>0</v>
      </c>
      <c r="M469" s="353">
        <f>+IFERROR(VLOOKUP($A469,Data_Loss!$A$2:$V$1300,16,FALSE),0)</f>
        <v>0</v>
      </c>
      <c r="N469" s="353">
        <f>+IFERROR(VLOOKUP($A469,Data_Loss!$A$2:$V$1300,17,FALSE),0)</f>
        <v>0</v>
      </c>
      <c r="O469" s="353">
        <f>+IFERROR(VLOOKUP($A469,Data_Loss!$A$2:$V$1300,18,FALSE),0)</f>
        <v>0</v>
      </c>
      <c r="P469" s="353">
        <f>+IFERROR(VLOOKUP($A469,Data_Loss!$A$2:$V$1300,19,FALSE),0)</f>
        <v>0</v>
      </c>
      <c r="Q469" s="353">
        <f>+IFERROR(VLOOKUP($A469,Data_Loss!$A$2:$V$1300,20,FALSE),0)</f>
        <v>0</v>
      </c>
      <c r="R469" s="353">
        <f>+IFERROR(VLOOKUP($A469,Data_Loss!$A$2:$V$1300,21,FALSE),0)</f>
        <v>0</v>
      </c>
      <c r="S469" s="353">
        <f>+IFERROR(VLOOKUP($A469,Data_Loss!$A$2:$V$1300,22,FALSE),0)</f>
        <v>0</v>
      </c>
      <c r="T469" s="191">
        <f>+$I469*'10k &amp; MO'!C$7+$J469*'10k &amp; MO'!C$13+$K469*'10k &amp; MO'!C$19+$L469*'10k &amp; MO'!C$25+$M469*'10k &amp; MO'!C$31</f>
        <v>0</v>
      </c>
      <c r="U469" s="349">
        <f>+$I469*'10k &amp; MO'!D$7+$J469*'10k &amp; MO'!D$13+$K469*'10k &amp; MO'!D$19+$L469*'10k &amp; MO'!D$25+$M469*'10k &amp; MO'!D$31</f>
        <v>0</v>
      </c>
      <c r="V469" s="349">
        <f>+$I469*'10k &amp; MO'!E$7+$J469*'10k &amp; MO'!E$13+$K469*'10k &amp; MO'!E$19+$L469*'10k &amp; MO'!E$25+$M469*'10k &amp; MO'!E$31</f>
        <v>0</v>
      </c>
      <c r="W469" s="349">
        <f>+$I469*'10k &amp; MO'!F$7+$J469*'10k &amp; MO'!F$13+$K469*'10k &amp; MO'!F$19+$L469*'10k &amp; MO'!F$25+$M469*'10k &amp; MO'!F$31</f>
        <v>0</v>
      </c>
      <c r="X469" s="349">
        <f>+$I469*'10k &amp; MO'!G$7+$J469*'10k &amp; MO'!G$13+$K469*'10k &amp; MO'!G$19+$L469*'10k &amp; MO'!G$25+$M469*'10k &amp; MO'!G$31</f>
        <v>0</v>
      </c>
      <c r="Y469" s="349">
        <f>+$N469*'10k &amp; MO'!H$7+$O469*'10k &amp; MO'!H$13+$P469*'10k &amp; MO'!H$19+$Q469*'10k &amp; MO'!H$25+$R469*'10k &amp; MO'!H$31</f>
        <v>0</v>
      </c>
      <c r="Z469" s="349">
        <f>+$N469*'10k &amp; MO'!I$7+$O469*'10k &amp; MO'!I$13+$P469*'10k &amp; MO'!I$19+$Q469*'10k &amp; MO'!I$25+$R469*'10k &amp; MO'!I$31</f>
        <v>0</v>
      </c>
      <c r="AA469" s="349">
        <f>+$N469*'10k &amp; MO'!J$7+$O469*'10k &amp; MO'!J$13+$P469*'10k &amp; MO'!J$19+$Q469*'10k &amp; MO'!J$25+$R469*'10k &amp; MO'!J$31</f>
        <v>0</v>
      </c>
      <c r="AB469" s="349">
        <f>+$N469*'10k &amp; MO'!K$7+$O469*'10k &amp; MO'!K$13+$P469*'10k &amp; MO'!K$19+$Q469*'10k &amp; MO'!K$25+$R469*'10k &amp; MO'!K$31</f>
        <v>0</v>
      </c>
      <c r="AC469" s="349">
        <f>+$N469*'10k &amp; MO'!L$7+$O469*'10k &amp; MO'!L$13+$P469*'10k &amp; MO'!L$19+$Q469*'10k &amp; MO'!L$25+$R469*'10k &amp; MO'!L$31</f>
        <v>0</v>
      </c>
      <c r="AD469" s="350">
        <f>+S469*'10k &amp; MO'!O$7</f>
        <v>0</v>
      </c>
      <c r="AF469" s="192" t="str">
        <f t="shared" si="63"/>
        <v>24512018</v>
      </c>
      <c r="AG469" s="192">
        <f>+IFERROR(VLOOKUP($AF469,'Limited Loss'!$F$5:$P$124,AG$3,FALSE),0)</f>
        <v>0</v>
      </c>
      <c r="AH469" s="193">
        <f>+IFERROR(VLOOKUP($AF469,'Limited Loss'!$F$5:$P$124,AH$3,FALSE),0)</f>
        <v>0</v>
      </c>
      <c r="AI469" s="193">
        <f>+IFERROR(VLOOKUP($AF469,'Limited Loss'!$F$5:$P$124,AI$3,FALSE),0)</f>
        <v>0</v>
      </c>
      <c r="AJ469" s="193">
        <f>+IFERROR(VLOOKUP($AF469,'Limited Loss'!$F$5:$P$124,AJ$3,FALSE),0)</f>
        <v>0</v>
      </c>
      <c r="AK469" s="100">
        <f>+IFERROR(VLOOKUP($AF469,'Limited Loss'!$F$5:$P$124,AK$3,FALSE),0)</f>
        <v>0</v>
      </c>
      <c r="AL469" s="193">
        <f>+IFERROR(VLOOKUP($AF469,'Limited Loss'!$F$5:$P$124,AL$3,FALSE),0)</f>
        <v>0</v>
      </c>
      <c r="AM469" s="193">
        <f>+IFERROR(VLOOKUP($AF469,'Limited Loss'!$F$5:$P$124,AM$3,FALSE),0)</f>
        <v>0</v>
      </c>
      <c r="AN469" s="193">
        <f>+IFERROR(VLOOKUP($AF469,'Limited Loss'!$F$5:$P$124,AN$3,FALSE),0)</f>
        <v>0</v>
      </c>
      <c r="AO469" s="193">
        <f>+IFERROR(VLOOKUP($AF469,'Limited Loss'!$F$5:$P$124,AO$3,FALSE),0)</f>
        <v>0</v>
      </c>
      <c r="AP469" s="100">
        <f>+IFERROR(VLOOKUP($AF469,'Limited Loss'!$F$5:$P$124,AP$3,FALSE),0)</f>
        <v>0</v>
      </c>
      <c r="AQ469" s="353"/>
      <c r="AR469" s="331">
        <f t="shared" si="64"/>
        <v>2451</v>
      </c>
      <c r="AS469" s="332">
        <f t="shared" si="64"/>
        <v>2018</v>
      </c>
      <c r="AT469" s="349">
        <f t="shared" si="69"/>
        <v>0</v>
      </c>
      <c r="AU469" s="349">
        <f t="shared" si="69"/>
        <v>0</v>
      </c>
      <c r="AV469" s="349">
        <f t="shared" si="69"/>
        <v>0</v>
      </c>
      <c r="AW469" s="349">
        <f t="shared" si="69"/>
        <v>0</v>
      </c>
      <c r="AX469" s="350">
        <f t="shared" si="69"/>
        <v>0</v>
      </c>
      <c r="AY469" s="349">
        <f t="shared" si="62"/>
        <v>0</v>
      </c>
      <c r="AZ469" s="349">
        <f t="shared" si="62"/>
        <v>0</v>
      </c>
      <c r="BA469" s="349">
        <f t="shared" si="62"/>
        <v>0</v>
      </c>
      <c r="BB469" s="349">
        <f t="shared" si="62"/>
        <v>0</v>
      </c>
      <c r="BC469" s="349">
        <f t="shared" si="62"/>
        <v>0</v>
      </c>
      <c r="BD469" s="350">
        <f t="shared" si="62"/>
        <v>0</v>
      </c>
      <c r="BE469" s="349">
        <f t="shared" si="66"/>
        <v>0</v>
      </c>
      <c r="BF469" s="375">
        <f t="shared" si="67"/>
        <v>0</v>
      </c>
      <c r="BG469" s="334">
        <f t="shared" si="68"/>
        <v>0</v>
      </c>
    </row>
    <row r="470" spans="1:59" x14ac:dyDescent="0.2">
      <c r="A470" s="326" t="str">
        <f t="shared" si="65"/>
        <v>24722014</v>
      </c>
      <c r="B470" s="331">
        <v>2472</v>
      </c>
      <c r="C470" s="327">
        <v>2014</v>
      </c>
      <c r="D470" s="353">
        <f>+IFERROR(VLOOKUP($A470,Data_Loss!$A$2:$V$1180,6,FALSE),0)</f>
        <v>0</v>
      </c>
      <c r="E470" s="353">
        <f>+IFERROR(VLOOKUP($A470,Data_Loss!$A$2:$V$1180,7,FALSE),0)</f>
        <v>0</v>
      </c>
      <c r="F470" s="353">
        <f>+IFERROR(VLOOKUP($A470,Data_Loss!$A$2:$V$1180,8,FALSE),0)</f>
        <v>0</v>
      </c>
      <c r="G470" s="353">
        <f>+IFERROR(VLOOKUP($A470,Data_Loss!$A$2:$V$1180,9,FALSE),0)</f>
        <v>0</v>
      </c>
      <c r="H470" s="353">
        <f>+IFERROR(VLOOKUP($A470,Data_Loss!$A$2:$V$1180,10,FALSE),0)</f>
        <v>0</v>
      </c>
      <c r="I470" s="353">
        <f>+IFERROR(VLOOKUP($A470,Data_Loss!$A$2:$V$1300,12,FALSE),0)</f>
        <v>0</v>
      </c>
      <c r="J470" s="353">
        <f>+IFERROR(VLOOKUP($A470,Data_Loss!$A$2:$V$1300,13,FALSE),0)</f>
        <v>0</v>
      </c>
      <c r="K470" s="353">
        <f>+IFERROR(VLOOKUP($A470,Data_Loss!$A$2:$V$1300,14,FALSE),0)</f>
        <v>0</v>
      </c>
      <c r="L470" s="353">
        <f>+IFERROR(VLOOKUP($A470,Data_Loss!$A$2:$V$1300,15,FALSE),0)</f>
        <v>0</v>
      </c>
      <c r="M470" s="353">
        <f>+IFERROR(VLOOKUP($A470,Data_Loss!$A$2:$V$1300,16,FALSE),0)</f>
        <v>0</v>
      </c>
      <c r="N470" s="353">
        <f>+IFERROR(VLOOKUP($A470,Data_Loss!$A$2:$V$1300,17,FALSE),0)</f>
        <v>0</v>
      </c>
      <c r="O470" s="353">
        <f>+IFERROR(VLOOKUP($A470,Data_Loss!$A$2:$V$1300,18,FALSE),0)</f>
        <v>0</v>
      </c>
      <c r="P470" s="353">
        <f>+IFERROR(VLOOKUP($A470,Data_Loss!$A$2:$V$1300,19,FALSE),0)</f>
        <v>0</v>
      </c>
      <c r="Q470" s="353">
        <f>+IFERROR(VLOOKUP($A470,Data_Loss!$A$2:$V$1300,20,FALSE),0)</f>
        <v>0</v>
      </c>
      <c r="R470" s="353">
        <f>+IFERROR(VLOOKUP($A470,Data_Loss!$A$2:$V$1300,21,FALSE),0)</f>
        <v>0</v>
      </c>
      <c r="S470" s="353">
        <f>+IFERROR(VLOOKUP($A470,Data_Loss!$A$2:$V$1300,22,FALSE),0)</f>
        <v>0</v>
      </c>
      <c r="T470" s="191">
        <f>+$I470*'10k &amp; MO'!C$3+$J470*'10k &amp; MO'!C$9+$K470*'10k &amp; MO'!C$15+$L470*'10k &amp; MO'!C$21+$M470*'10k &amp; MO'!C$27</f>
        <v>0</v>
      </c>
      <c r="U470" s="349">
        <f>+$I470*'10k &amp; MO'!D$3+$J470*'10k &amp; MO'!D$9+$K470*'10k &amp; MO'!D$15+$L470*'10k &amp; MO'!D$21+$M470*'10k &amp; MO'!D$27</f>
        <v>0</v>
      </c>
      <c r="V470" s="349">
        <f>+$I470*'10k &amp; MO'!E$3+$J470*'10k &amp; MO'!E$9+$K470*'10k &amp; MO'!E$15+$L470*'10k &amp; MO'!E$21+$M470*'10k &amp; MO'!E$27</f>
        <v>0</v>
      </c>
      <c r="W470" s="349">
        <f>+$I470*'10k &amp; MO'!F$3+$J470*'10k &amp; MO'!F$9+$K470*'10k &amp; MO'!F$15+$L470*'10k &amp; MO'!F$21+$M470*'10k &amp; MO'!F$27</f>
        <v>0</v>
      </c>
      <c r="X470" s="349">
        <f>+$I470*'10k &amp; MO'!G$3+$J470*'10k &amp; MO'!G$9+$K470*'10k &amp; MO'!G$15+$L470*'10k &amp; MO'!G$21+$M470*'10k &amp; MO'!G$27</f>
        <v>0</v>
      </c>
      <c r="Y470" s="349">
        <f>+$N470*'10k &amp; MO'!H$3+$O470*'10k &amp; MO'!H$9+$P470*'10k &amp; MO'!H$15+$Q470*'10k &amp; MO'!H$21+$R470*'10k &amp; MO'!H$27</f>
        <v>0</v>
      </c>
      <c r="Z470" s="349">
        <f>+$N470*'10k &amp; MO'!I$3+$O470*'10k &amp; MO'!I$9+$P470*'10k &amp; MO'!I$15+$Q470*'10k &amp; MO'!I$21+$R470*'10k &amp; MO'!I$27</f>
        <v>0</v>
      </c>
      <c r="AA470" s="349">
        <f>+$N470*'10k &amp; MO'!J$3+$O470*'10k &amp; MO'!J$9+$P470*'10k &amp; MO'!J$15+$Q470*'10k &amp; MO'!J$21+$R470*'10k &amp; MO'!J$27</f>
        <v>0</v>
      </c>
      <c r="AB470" s="349">
        <f>+$N470*'10k &amp; MO'!K$3+$O470*'10k &amp; MO'!K$9+$P470*'10k &amp; MO'!K$15+$Q470*'10k &amp; MO'!K$21+$R470*'10k &amp; MO'!K$27</f>
        <v>0</v>
      </c>
      <c r="AC470" s="349">
        <f>+$N470*'10k &amp; MO'!L$3+$O470*'10k &amp; MO'!L$9+$P470*'10k &amp; MO'!L$15+$Q470*'10k &amp; MO'!L$21+$R470*'10k &amp; MO'!L$27</f>
        <v>0</v>
      </c>
      <c r="AD470" s="350">
        <f>+S470*'10k &amp; MO'!O$3</f>
        <v>0</v>
      </c>
      <c r="AF470" s="192" t="str">
        <f t="shared" si="63"/>
        <v>24722014</v>
      </c>
      <c r="AG470" s="192">
        <f>+IFERROR(VLOOKUP($AF470,'Limited Loss'!$F$5:$P$124,AG$3,FALSE),0)</f>
        <v>0</v>
      </c>
      <c r="AH470" s="193">
        <f>+IFERROR(VLOOKUP($AF470,'Limited Loss'!$F$5:$P$124,AH$3,FALSE),0)</f>
        <v>0</v>
      </c>
      <c r="AI470" s="193">
        <f>+IFERROR(VLOOKUP($AF470,'Limited Loss'!$F$5:$P$124,AI$3,FALSE),0)</f>
        <v>0</v>
      </c>
      <c r="AJ470" s="193">
        <f>+IFERROR(VLOOKUP($AF470,'Limited Loss'!$F$5:$P$124,AJ$3,FALSE),0)</f>
        <v>0</v>
      </c>
      <c r="AK470" s="100">
        <f>+IFERROR(VLOOKUP($AF470,'Limited Loss'!$F$5:$P$124,AK$3,FALSE),0)</f>
        <v>0</v>
      </c>
      <c r="AL470" s="193">
        <f>+IFERROR(VLOOKUP($AF470,'Limited Loss'!$F$5:$P$124,AL$3,FALSE),0)</f>
        <v>0</v>
      </c>
      <c r="AM470" s="193">
        <f>+IFERROR(VLOOKUP($AF470,'Limited Loss'!$F$5:$P$124,AM$3,FALSE),0)</f>
        <v>0</v>
      </c>
      <c r="AN470" s="193">
        <f>+IFERROR(VLOOKUP($AF470,'Limited Loss'!$F$5:$P$124,AN$3,FALSE),0)</f>
        <v>0</v>
      </c>
      <c r="AO470" s="193">
        <f>+IFERROR(VLOOKUP($AF470,'Limited Loss'!$F$5:$P$124,AO$3,FALSE),0)</f>
        <v>0</v>
      </c>
      <c r="AP470" s="100">
        <f>+IFERROR(VLOOKUP($AF470,'Limited Loss'!$F$5:$P$124,AP$3,FALSE),0)</f>
        <v>0</v>
      </c>
      <c r="AQ470" s="353"/>
      <c r="AR470" s="331">
        <f t="shared" si="64"/>
        <v>2472</v>
      </c>
      <c r="AS470" s="332">
        <f t="shared" si="64"/>
        <v>2014</v>
      </c>
      <c r="AT470" s="349">
        <f t="shared" si="69"/>
        <v>0</v>
      </c>
      <c r="AU470" s="349">
        <f t="shared" si="69"/>
        <v>0</v>
      </c>
      <c r="AV470" s="349">
        <f t="shared" si="69"/>
        <v>0</v>
      </c>
      <c r="AW470" s="349">
        <f t="shared" si="69"/>
        <v>0</v>
      </c>
      <c r="AX470" s="350">
        <f t="shared" si="69"/>
        <v>0</v>
      </c>
      <c r="AY470" s="349">
        <f t="shared" si="62"/>
        <v>0</v>
      </c>
      <c r="AZ470" s="349">
        <f t="shared" si="62"/>
        <v>0</v>
      </c>
      <c r="BA470" s="349">
        <f t="shared" si="62"/>
        <v>0</v>
      </c>
      <c r="BB470" s="349">
        <f t="shared" ref="BB470:BD533" si="70">+AB470-AO470</f>
        <v>0</v>
      </c>
      <c r="BC470" s="349">
        <f t="shared" si="70"/>
        <v>0</v>
      </c>
      <c r="BD470" s="350">
        <f t="shared" si="70"/>
        <v>0</v>
      </c>
      <c r="BE470" s="349">
        <f t="shared" si="66"/>
        <v>0</v>
      </c>
      <c r="BF470" s="375">
        <f t="shared" si="67"/>
        <v>0</v>
      </c>
      <c r="BG470" s="334">
        <f t="shared" si="68"/>
        <v>0</v>
      </c>
    </row>
    <row r="471" spans="1:59" x14ac:dyDescent="0.2">
      <c r="A471" s="326" t="str">
        <f t="shared" si="65"/>
        <v>24722015</v>
      </c>
      <c r="B471" s="331">
        <v>2472</v>
      </c>
      <c r="C471" s="327">
        <v>2015</v>
      </c>
      <c r="D471" s="353">
        <f>+IFERROR(VLOOKUP($A471,Data_Loss!$A$2:$V$1180,6,FALSE),0)</f>
        <v>0</v>
      </c>
      <c r="E471" s="353">
        <f>+IFERROR(VLOOKUP($A471,Data_Loss!$A$2:$V$1180,7,FALSE),0)</f>
        <v>0</v>
      </c>
      <c r="F471" s="353">
        <f>+IFERROR(VLOOKUP($A471,Data_Loss!$A$2:$V$1180,8,FALSE),0)</f>
        <v>0</v>
      </c>
      <c r="G471" s="353">
        <f>+IFERROR(VLOOKUP($A471,Data_Loss!$A$2:$V$1180,9,FALSE),0)</f>
        <v>0</v>
      </c>
      <c r="H471" s="353">
        <f>+IFERROR(VLOOKUP($A471,Data_Loss!$A$2:$V$1180,10,FALSE),0)</f>
        <v>0</v>
      </c>
      <c r="I471" s="353">
        <f>+IFERROR(VLOOKUP($A471,Data_Loss!$A$2:$V$1300,12,FALSE),0)</f>
        <v>0</v>
      </c>
      <c r="J471" s="353">
        <f>+IFERROR(VLOOKUP($A471,Data_Loss!$A$2:$V$1300,13,FALSE),0)</f>
        <v>0</v>
      </c>
      <c r="K471" s="353">
        <f>+IFERROR(VLOOKUP($A471,Data_Loss!$A$2:$V$1300,14,FALSE),0)</f>
        <v>0</v>
      </c>
      <c r="L471" s="353">
        <f>+IFERROR(VLOOKUP($A471,Data_Loss!$A$2:$V$1300,15,FALSE),0)</f>
        <v>0</v>
      </c>
      <c r="M471" s="353">
        <f>+IFERROR(VLOOKUP($A471,Data_Loss!$A$2:$V$1300,16,FALSE),0)</f>
        <v>0</v>
      </c>
      <c r="N471" s="353">
        <f>+IFERROR(VLOOKUP($A471,Data_Loss!$A$2:$V$1300,17,FALSE),0)</f>
        <v>0</v>
      </c>
      <c r="O471" s="353">
        <f>+IFERROR(VLOOKUP($A471,Data_Loss!$A$2:$V$1300,18,FALSE),0)</f>
        <v>0</v>
      </c>
      <c r="P471" s="353">
        <f>+IFERROR(VLOOKUP($A471,Data_Loss!$A$2:$V$1300,19,FALSE),0)</f>
        <v>0</v>
      </c>
      <c r="Q471" s="353">
        <f>+IFERROR(VLOOKUP($A471,Data_Loss!$A$2:$V$1300,20,FALSE),0)</f>
        <v>0</v>
      </c>
      <c r="R471" s="353">
        <f>+IFERROR(VLOOKUP($A471,Data_Loss!$A$2:$V$1300,21,FALSE),0)</f>
        <v>0</v>
      </c>
      <c r="S471" s="353">
        <f>+IFERROR(VLOOKUP($A471,Data_Loss!$A$2:$V$1300,22,FALSE),0)</f>
        <v>0</v>
      </c>
      <c r="T471" s="191">
        <f>+$I471*'10k &amp; MO'!C$4+$J471*'10k &amp; MO'!C$10+$K471*'10k &amp; MO'!C$16+$L471*'10k &amp; MO'!C$22+$M471*'10k &amp; MO'!C$28</f>
        <v>0</v>
      </c>
      <c r="U471" s="349">
        <f>+$I471*'10k &amp; MO'!D$4+$J471*'10k &amp; MO'!D$10+$K471*'10k &amp; MO'!D$16+$L471*'10k &amp; MO'!D$22+$M471*'10k &amp; MO'!D$28</f>
        <v>0</v>
      </c>
      <c r="V471" s="349">
        <f>+$I471*'10k &amp; MO'!E$4+$J471*'10k &amp; MO'!E$10+$K471*'10k &amp; MO'!E$16+$L471*'10k &amp; MO'!E$22+$M471*'10k &amp; MO'!E$28</f>
        <v>0</v>
      </c>
      <c r="W471" s="349">
        <f>+$I471*'10k &amp; MO'!F$4+$J471*'10k &amp; MO'!F$10+$K471*'10k &amp; MO'!F$16+$L471*'10k &amp; MO'!F$22+$M471*'10k &amp; MO'!F$28</f>
        <v>0</v>
      </c>
      <c r="X471" s="349">
        <f>+$I471*'10k &amp; MO'!G$4+$J471*'10k &amp; MO'!G$10+$K471*'10k &amp; MO'!G$16+$L471*'10k &amp; MO'!G$22+$M471*'10k &amp; MO'!G$28</f>
        <v>0</v>
      </c>
      <c r="Y471" s="349">
        <f>+$N471*'10k &amp; MO'!H$4+$O471*'10k &amp; MO'!H$10+$P471*'10k &amp; MO'!H$16+$Q471*'10k &amp; MO'!H$22+$R471*'10k &amp; MO'!H$28</f>
        <v>0</v>
      </c>
      <c r="Z471" s="349">
        <f>+$N471*'10k &amp; MO'!I$4+$O471*'10k &amp; MO'!I$10+$P471*'10k &amp; MO'!I$16+$Q471*'10k &amp; MO'!I$22+$R471*'10k &amp; MO'!I$28</f>
        <v>0</v>
      </c>
      <c r="AA471" s="349">
        <f>+$N471*'10k &amp; MO'!J$4+$O471*'10k &amp; MO'!J$10+$P471*'10k &amp; MO'!J$16+$Q471*'10k &amp; MO'!J$22+$R471*'10k &amp; MO'!J$28</f>
        <v>0</v>
      </c>
      <c r="AB471" s="349">
        <f>+$N471*'10k &amp; MO'!K$4+$O471*'10k &amp; MO'!K$10+$P471*'10k &amp; MO'!K$16+$Q471*'10k &amp; MO'!K$22+$R471*'10k &amp; MO'!K$28</f>
        <v>0</v>
      </c>
      <c r="AC471" s="349">
        <f>+$N471*'10k &amp; MO'!L$4+$O471*'10k &amp; MO'!L$10+$P471*'10k &amp; MO'!L$16+$Q471*'10k &amp; MO'!L$22+$R471*'10k &amp; MO'!L$28</f>
        <v>0</v>
      </c>
      <c r="AD471" s="350">
        <f>+S471*'10k &amp; MO'!O$4</f>
        <v>0</v>
      </c>
      <c r="AF471" s="192" t="str">
        <f t="shared" si="63"/>
        <v>24722015</v>
      </c>
      <c r="AG471" s="192">
        <f>+IFERROR(VLOOKUP($AF471,'Limited Loss'!$F$5:$P$124,AG$3,FALSE),0)</f>
        <v>0</v>
      </c>
      <c r="AH471" s="193">
        <f>+IFERROR(VLOOKUP($AF471,'Limited Loss'!$F$5:$P$124,AH$3,FALSE),0)</f>
        <v>0</v>
      </c>
      <c r="AI471" s="193">
        <f>+IFERROR(VLOOKUP($AF471,'Limited Loss'!$F$5:$P$124,AI$3,FALSE),0)</f>
        <v>0</v>
      </c>
      <c r="AJ471" s="193">
        <f>+IFERROR(VLOOKUP($AF471,'Limited Loss'!$F$5:$P$124,AJ$3,FALSE),0)</f>
        <v>0</v>
      </c>
      <c r="AK471" s="100">
        <f>+IFERROR(VLOOKUP($AF471,'Limited Loss'!$F$5:$P$124,AK$3,FALSE),0)</f>
        <v>0</v>
      </c>
      <c r="AL471" s="193">
        <f>+IFERROR(VLOOKUP($AF471,'Limited Loss'!$F$5:$P$124,AL$3,FALSE),0)</f>
        <v>0</v>
      </c>
      <c r="AM471" s="193">
        <f>+IFERROR(VLOOKUP($AF471,'Limited Loss'!$F$5:$P$124,AM$3,FALSE),0)</f>
        <v>0</v>
      </c>
      <c r="AN471" s="193">
        <f>+IFERROR(VLOOKUP($AF471,'Limited Loss'!$F$5:$P$124,AN$3,FALSE),0)</f>
        <v>0</v>
      </c>
      <c r="AO471" s="193">
        <f>+IFERROR(VLOOKUP($AF471,'Limited Loss'!$F$5:$P$124,AO$3,FALSE),0)</f>
        <v>0</v>
      </c>
      <c r="AP471" s="100">
        <f>+IFERROR(VLOOKUP($AF471,'Limited Loss'!$F$5:$P$124,AP$3,FALSE),0)</f>
        <v>0</v>
      </c>
      <c r="AQ471" s="353"/>
      <c r="AR471" s="331">
        <f t="shared" si="64"/>
        <v>2472</v>
      </c>
      <c r="AS471" s="332">
        <f t="shared" si="64"/>
        <v>2015</v>
      </c>
      <c r="AT471" s="349">
        <f t="shared" si="69"/>
        <v>0</v>
      </c>
      <c r="AU471" s="349">
        <f t="shared" si="69"/>
        <v>0</v>
      </c>
      <c r="AV471" s="349">
        <f t="shared" si="69"/>
        <v>0</v>
      </c>
      <c r="AW471" s="349">
        <f t="shared" si="69"/>
        <v>0</v>
      </c>
      <c r="AX471" s="350">
        <f t="shared" si="69"/>
        <v>0</v>
      </c>
      <c r="AY471" s="349">
        <f t="shared" si="69"/>
        <v>0</v>
      </c>
      <c r="AZ471" s="349">
        <f t="shared" si="69"/>
        <v>0</v>
      </c>
      <c r="BA471" s="349">
        <f t="shared" si="69"/>
        <v>0</v>
      </c>
      <c r="BB471" s="349">
        <f t="shared" si="70"/>
        <v>0</v>
      </c>
      <c r="BC471" s="349">
        <f t="shared" si="70"/>
        <v>0</v>
      </c>
      <c r="BD471" s="350">
        <f t="shared" si="70"/>
        <v>0</v>
      </c>
      <c r="BE471" s="349">
        <f t="shared" si="66"/>
        <v>0</v>
      </c>
      <c r="BF471" s="375">
        <f t="shared" si="67"/>
        <v>0</v>
      </c>
      <c r="BG471" s="334">
        <f t="shared" si="68"/>
        <v>0</v>
      </c>
    </row>
    <row r="472" spans="1:59" x14ac:dyDescent="0.2">
      <c r="A472" s="326" t="str">
        <f t="shared" si="65"/>
        <v>24722016</v>
      </c>
      <c r="B472" s="331">
        <v>2472</v>
      </c>
      <c r="C472" s="327">
        <v>2016</v>
      </c>
      <c r="D472" s="353">
        <f>+IFERROR(VLOOKUP($A472,Data_Loss!$A$2:$V$1180,6,FALSE),0)</f>
        <v>0</v>
      </c>
      <c r="E472" s="353">
        <f>+IFERROR(VLOOKUP($A472,Data_Loss!$A$2:$V$1180,7,FALSE),0)</f>
        <v>0</v>
      </c>
      <c r="F472" s="353">
        <f>+IFERROR(VLOOKUP($A472,Data_Loss!$A$2:$V$1180,8,FALSE),0)</f>
        <v>0</v>
      </c>
      <c r="G472" s="353">
        <f>+IFERROR(VLOOKUP($A472,Data_Loss!$A$2:$V$1180,9,FALSE),0)</f>
        <v>0</v>
      </c>
      <c r="H472" s="353">
        <f>+IFERROR(VLOOKUP($A472,Data_Loss!$A$2:$V$1180,10,FALSE),0)</f>
        <v>0</v>
      </c>
      <c r="I472" s="353">
        <f>+IFERROR(VLOOKUP($A472,Data_Loss!$A$2:$V$1300,12,FALSE),0)</f>
        <v>0</v>
      </c>
      <c r="J472" s="353">
        <f>+IFERROR(VLOOKUP($A472,Data_Loss!$A$2:$V$1300,13,FALSE),0)</f>
        <v>0</v>
      </c>
      <c r="K472" s="353">
        <f>+IFERROR(VLOOKUP($A472,Data_Loss!$A$2:$V$1300,14,FALSE),0)</f>
        <v>0</v>
      </c>
      <c r="L472" s="353">
        <f>+IFERROR(VLOOKUP($A472,Data_Loss!$A$2:$V$1300,15,FALSE),0)</f>
        <v>0</v>
      </c>
      <c r="M472" s="353">
        <f>+IFERROR(VLOOKUP($A472,Data_Loss!$A$2:$V$1300,16,FALSE),0)</f>
        <v>0</v>
      </c>
      <c r="N472" s="353">
        <f>+IFERROR(VLOOKUP($A472,Data_Loss!$A$2:$V$1300,17,FALSE),0)</f>
        <v>0</v>
      </c>
      <c r="O472" s="353">
        <f>+IFERROR(VLOOKUP($A472,Data_Loss!$A$2:$V$1300,18,FALSE),0)</f>
        <v>0</v>
      </c>
      <c r="P472" s="353">
        <f>+IFERROR(VLOOKUP($A472,Data_Loss!$A$2:$V$1300,19,FALSE),0)</f>
        <v>0</v>
      </c>
      <c r="Q472" s="353">
        <f>+IFERROR(VLOOKUP($A472,Data_Loss!$A$2:$V$1300,20,FALSE),0)</f>
        <v>0</v>
      </c>
      <c r="R472" s="353">
        <f>+IFERROR(VLOOKUP($A472,Data_Loss!$A$2:$V$1300,21,FALSE),0)</f>
        <v>0</v>
      </c>
      <c r="S472" s="353">
        <f>+IFERROR(VLOOKUP($A472,Data_Loss!$A$2:$V$1300,22,FALSE),0)</f>
        <v>0</v>
      </c>
      <c r="T472" s="191">
        <f>+$I472*'10k &amp; MO'!C$5+$J472*'10k &amp; MO'!C$11+$K472*'10k &amp; MO'!C$17+$L472*'10k &amp; MO'!C$23+$M472*'10k &amp; MO'!C$29</f>
        <v>0</v>
      </c>
      <c r="U472" s="349">
        <f>+$I472*'10k &amp; MO'!D$5+$J472*'10k &amp; MO'!D$11+$K472*'10k &amp; MO'!D$17+$L472*'10k &amp; MO'!D$23+$M472*'10k &amp; MO'!D$29</f>
        <v>0</v>
      </c>
      <c r="V472" s="349">
        <f>+$I472*'10k &amp; MO'!E$5+$J472*'10k &amp; MO'!E$11+$K472*'10k &amp; MO'!E$17+$L472*'10k &amp; MO'!E$23+$M472*'10k &amp; MO'!E$29</f>
        <v>0</v>
      </c>
      <c r="W472" s="349">
        <f>+$I472*'10k &amp; MO'!F$5+$J472*'10k &amp; MO'!F$11+$K472*'10k &amp; MO'!F$17+$L472*'10k &amp; MO'!F$23+$M472*'10k &amp; MO'!F$29</f>
        <v>0</v>
      </c>
      <c r="X472" s="349">
        <f>+$I472*'10k &amp; MO'!G$5+$J472*'10k &amp; MO'!G$11+$K472*'10k &amp; MO'!G$17+$L472*'10k &amp; MO'!G$23+$M472*'10k &amp; MO'!G$29</f>
        <v>0</v>
      </c>
      <c r="Y472" s="349">
        <f>+$N472*'10k &amp; MO'!H$5+$O472*'10k &amp; MO'!H$11+$P472*'10k &amp; MO'!H$17+$Q472*'10k &amp; MO'!H$23+$R472*'10k &amp; MO'!H$29</f>
        <v>0</v>
      </c>
      <c r="Z472" s="349">
        <f>+$N472*'10k &amp; MO'!I$5+$O472*'10k &amp; MO'!I$11+$P472*'10k &amp; MO'!I$17+$Q472*'10k &amp; MO'!I$23+$R472*'10k &amp; MO'!I$29</f>
        <v>0</v>
      </c>
      <c r="AA472" s="349">
        <f>+$N472*'10k &amp; MO'!J$5+$O472*'10k &amp; MO'!J$11+$P472*'10k &amp; MO'!J$17+$Q472*'10k &amp; MO'!J$23+$R472*'10k &amp; MO'!J$29</f>
        <v>0</v>
      </c>
      <c r="AB472" s="349">
        <f>+$N472*'10k &amp; MO'!K$5+$O472*'10k &amp; MO'!K$11+$P472*'10k &amp; MO'!K$17+$Q472*'10k &amp; MO'!K$23+$R472*'10k &amp; MO'!K$29</f>
        <v>0</v>
      </c>
      <c r="AC472" s="349">
        <f>+$N472*'10k &amp; MO'!L$5+$O472*'10k &amp; MO'!L$11+$P472*'10k &amp; MO'!L$17+$Q472*'10k &amp; MO'!L$23+$R472*'10k &amp; MO'!L$29</f>
        <v>0</v>
      </c>
      <c r="AD472" s="350">
        <f>+S472*'10k &amp; MO'!O$5</f>
        <v>0</v>
      </c>
      <c r="AF472" s="192" t="str">
        <f t="shared" si="63"/>
        <v>24722016</v>
      </c>
      <c r="AG472" s="192">
        <f>+IFERROR(VLOOKUP($AF472,'Limited Loss'!$F$5:$P$124,AG$3,FALSE),0)</f>
        <v>0</v>
      </c>
      <c r="AH472" s="193">
        <f>+IFERROR(VLOOKUP($AF472,'Limited Loss'!$F$5:$P$124,AH$3,FALSE),0)</f>
        <v>0</v>
      </c>
      <c r="AI472" s="193">
        <f>+IFERROR(VLOOKUP($AF472,'Limited Loss'!$F$5:$P$124,AI$3,FALSE),0)</f>
        <v>0</v>
      </c>
      <c r="AJ472" s="193">
        <f>+IFERROR(VLOOKUP($AF472,'Limited Loss'!$F$5:$P$124,AJ$3,FALSE),0)</f>
        <v>0</v>
      </c>
      <c r="AK472" s="100">
        <f>+IFERROR(VLOOKUP($AF472,'Limited Loss'!$F$5:$P$124,AK$3,FALSE),0)</f>
        <v>0</v>
      </c>
      <c r="AL472" s="193">
        <f>+IFERROR(VLOOKUP($AF472,'Limited Loss'!$F$5:$P$124,AL$3,FALSE),0)</f>
        <v>0</v>
      </c>
      <c r="AM472" s="193">
        <f>+IFERROR(VLOOKUP($AF472,'Limited Loss'!$F$5:$P$124,AM$3,FALSE),0)</f>
        <v>0</v>
      </c>
      <c r="AN472" s="193">
        <f>+IFERROR(VLOOKUP($AF472,'Limited Loss'!$F$5:$P$124,AN$3,FALSE),0)</f>
        <v>0</v>
      </c>
      <c r="AO472" s="193">
        <f>+IFERROR(VLOOKUP($AF472,'Limited Loss'!$F$5:$P$124,AO$3,FALSE),0)</f>
        <v>0</v>
      </c>
      <c r="AP472" s="100">
        <f>+IFERROR(VLOOKUP($AF472,'Limited Loss'!$F$5:$P$124,AP$3,FALSE),0)</f>
        <v>0</v>
      </c>
      <c r="AQ472" s="353"/>
      <c r="AR472" s="331">
        <f t="shared" si="64"/>
        <v>2472</v>
      </c>
      <c r="AS472" s="332">
        <f t="shared" si="64"/>
        <v>2016</v>
      </c>
      <c r="AT472" s="349">
        <f t="shared" si="69"/>
        <v>0</v>
      </c>
      <c r="AU472" s="349">
        <f t="shared" si="69"/>
        <v>0</v>
      </c>
      <c r="AV472" s="349">
        <f t="shared" si="69"/>
        <v>0</v>
      </c>
      <c r="AW472" s="349">
        <f t="shared" si="69"/>
        <v>0</v>
      </c>
      <c r="AX472" s="350">
        <f t="shared" si="69"/>
        <v>0</v>
      </c>
      <c r="AY472" s="349">
        <f t="shared" si="69"/>
        <v>0</v>
      </c>
      <c r="AZ472" s="349">
        <f t="shared" si="69"/>
        <v>0</v>
      </c>
      <c r="BA472" s="349">
        <f t="shared" si="69"/>
        <v>0</v>
      </c>
      <c r="BB472" s="349">
        <f t="shared" si="70"/>
        <v>0</v>
      </c>
      <c r="BC472" s="349">
        <f t="shared" si="70"/>
        <v>0</v>
      </c>
      <c r="BD472" s="350">
        <f t="shared" si="70"/>
        <v>0</v>
      </c>
      <c r="BE472" s="349">
        <f t="shared" si="66"/>
        <v>0</v>
      </c>
      <c r="BF472" s="375">
        <f t="shared" si="67"/>
        <v>0</v>
      </c>
      <c r="BG472" s="334">
        <f t="shared" si="68"/>
        <v>0</v>
      </c>
    </row>
    <row r="473" spans="1:59" x14ac:dyDescent="0.2">
      <c r="A473" s="326" t="str">
        <f t="shared" si="65"/>
        <v>24722017</v>
      </c>
      <c r="B473" s="331">
        <v>2472</v>
      </c>
      <c r="C473" s="327">
        <v>2017</v>
      </c>
      <c r="D473" s="353">
        <f>+IFERROR(VLOOKUP($A473,Data_Loss!$A$2:$V$1180,6,FALSE),0)</f>
        <v>0</v>
      </c>
      <c r="E473" s="353">
        <f>+IFERROR(VLOOKUP($A473,Data_Loss!$A$2:$V$1180,7,FALSE),0)</f>
        <v>0</v>
      </c>
      <c r="F473" s="353">
        <f>+IFERROR(VLOOKUP($A473,Data_Loss!$A$2:$V$1180,8,FALSE),0)</f>
        <v>0</v>
      </c>
      <c r="G473" s="353">
        <f>+IFERROR(VLOOKUP($A473,Data_Loss!$A$2:$V$1180,9,FALSE),0)</f>
        <v>0</v>
      </c>
      <c r="H473" s="353">
        <f>+IFERROR(VLOOKUP($A473,Data_Loss!$A$2:$V$1180,10,FALSE),0)</f>
        <v>0</v>
      </c>
      <c r="I473" s="353">
        <f>+IFERROR(VLOOKUP($A473,Data_Loss!$A$2:$V$1300,12,FALSE),0)</f>
        <v>0</v>
      </c>
      <c r="J473" s="353">
        <f>+IFERROR(VLOOKUP($A473,Data_Loss!$A$2:$V$1300,13,FALSE),0)</f>
        <v>0</v>
      </c>
      <c r="K473" s="353">
        <f>+IFERROR(VLOOKUP($A473,Data_Loss!$A$2:$V$1300,14,FALSE),0)</f>
        <v>0</v>
      </c>
      <c r="L473" s="353">
        <f>+IFERROR(VLOOKUP($A473,Data_Loss!$A$2:$V$1300,15,FALSE),0)</f>
        <v>0</v>
      </c>
      <c r="M473" s="353">
        <f>+IFERROR(VLOOKUP($A473,Data_Loss!$A$2:$V$1300,16,FALSE),0)</f>
        <v>0</v>
      </c>
      <c r="N473" s="353">
        <f>+IFERROR(VLOOKUP($A473,Data_Loss!$A$2:$V$1300,17,FALSE),0)</f>
        <v>0</v>
      </c>
      <c r="O473" s="353">
        <f>+IFERROR(VLOOKUP($A473,Data_Loss!$A$2:$V$1300,18,FALSE),0)</f>
        <v>0</v>
      </c>
      <c r="P473" s="353">
        <f>+IFERROR(VLOOKUP($A473,Data_Loss!$A$2:$V$1300,19,FALSE),0)</f>
        <v>0</v>
      </c>
      <c r="Q473" s="353">
        <f>+IFERROR(VLOOKUP($A473,Data_Loss!$A$2:$V$1300,20,FALSE),0)</f>
        <v>0</v>
      </c>
      <c r="R473" s="353">
        <f>+IFERROR(VLOOKUP($A473,Data_Loss!$A$2:$V$1300,21,FALSE),0)</f>
        <v>0</v>
      </c>
      <c r="S473" s="353">
        <f>+IFERROR(VLOOKUP($A473,Data_Loss!$A$2:$V$1300,22,FALSE),0)</f>
        <v>0</v>
      </c>
      <c r="T473" s="191">
        <f>+$I473*'10k &amp; MO'!C$6+$J473*'10k &amp; MO'!C$12+$K473*'10k &amp; MO'!C$18+$L473*'10k &amp; MO'!C$24+$M473*'10k &amp; MO'!C$30</f>
        <v>0</v>
      </c>
      <c r="U473" s="349">
        <f>+$I473*'10k &amp; MO'!D$6+$J473*'10k &amp; MO'!D$12+$K473*'10k &amp; MO'!D$18+$L473*'10k &amp; MO'!D$24+$M473*'10k &amp; MO'!D$30</f>
        <v>0</v>
      </c>
      <c r="V473" s="349">
        <f>+$I473*'10k &amp; MO'!E$6+$J473*'10k &amp; MO'!E$12+$K473*'10k &amp; MO'!E$18+$L473*'10k &amp; MO'!E$24+$M473*'10k &amp; MO'!E$30</f>
        <v>0</v>
      </c>
      <c r="W473" s="349">
        <f>+$I473*'10k &amp; MO'!F$6+$J473*'10k &amp; MO'!F$12+$K473*'10k &amp; MO'!F$18+$L473*'10k &amp; MO'!F$24+$M473*'10k &amp; MO'!F$30</f>
        <v>0</v>
      </c>
      <c r="X473" s="349">
        <f>+$I473*'10k &amp; MO'!G$6+$J473*'10k &amp; MO'!G$12+$K473*'10k &amp; MO'!G$18+$L473*'10k &amp; MO'!G$24+$M473*'10k &amp; MO'!G$30</f>
        <v>0</v>
      </c>
      <c r="Y473" s="349">
        <f>+$N473*'10k &amp; MO'!H$6+$O473*'10k &amp; MO'!H$12+$P473*'10k &amp; MO'!H$18+$Q473*'10k &amp; MO'!H$24+$R473*'10k &amp; MO'!H$30</f>
        <v>0</v>
      </c>
      <c r="Z473" s="349">
        <f>+$N473*'10k &amp; MO'!I$6+$O473*'10k &amp; MO'!I$12+$P473*'10k &amp; MO'!I$18+$Q473*'10k &amp; MO'!I$24+$R473*'10k &amp; MO'!I$30</f>
        <v>0</v>
      </c>
      <c r="AA473" s="349">
        <f>+$N473*'10k &amp; MO'!J$6+$O473*'10k &amp; MO'!J$12+$P473*'10k &amp; MO'!J$18+$Q473*'10k &amp; MO'!J$24+$R473*'10k &amp; MO'!J$30</f>
        <v>0</v>
      </c>
      <c r="AB473" s="349">
        <f>+$N473*'10k &amp; MO'!K$6+$O473*'10k &amp; MO'!K$12+$P473*'10k &amp; MO'!K$18+$Q473*'10k &amp; MO'!K$24+$R473*'10k &amp; MO'!K$30</f>
        <v>0</v>
      </c>
      <c r="AC473" s="349">
        <f>+$N473*'10k &amp; MO'!L$6+$O473*'10k &amp; MO'!L$12+$P473*'10k &amp; MO'!L$18+$Q473*'10k &amp; MO'!L$24+$R473*'10k &amp; MO'!L$30</f>
        <v>0</v>
      </c>
      <c r="AD473" s="350">
        <f>+S473*'10k &amp; MO'!O$6</f>
        <v>0</v>
      </c>
      <c r="AF473" s="192" t="str">
        <f t="shared" si="63"/>
        <v>24722017</v>
      </c>
      <c r="AG473" s="192">
        <f>+IFERROR(VLOOKUP($AF473,'Limited Loss'!$F$5:$P$124,AG$3,FALSE),0)</f>
        <v>0</v>
      </c>
      <c r="AH473" s="193">
        <f>+IFERROR(VLOOKUP($AF473,'Limited Loss'!$F$5:$P$124,AH$3,FALSE),0)</f>
        <v>0</v>
      </c>
      <c r="AI473" s="193">
        <f>+IFERROR(VLOOKUP($AF473,'Limited Loss'!$F$5:$P$124,AI$3,FALSE),0)</f>
        <v>0</v>
      </c>
      <c r="AJ473" s="193">
        <f>+IFERROR(VLOOKUP($AF473,'Limited Loss'!$F$5:$P$124,AJ$3,FALSE),0)</f>
        <v>0</v>
      </c>
      <c r="AK473" s="100">
        <f>+IFERROR(VLOOKUP($AF473,'Limited Loss'!$F$5:$P$124,AK$3,FALSE),0)</f>
        <v>0</v>
      </c>
      <c r="AL473" s="193">
        <f>+IFERROR(VLOOKUP($AF473,'Limited Loss'!$F$5:$P$124,AL$3,FALSE),0)</f>
        <v>0</v>
      </c>
      <c r="AM473" s="193">
        <f>+IFERROR(VLOOKUP($AF473,'Limited Loss'!$F$5:$P$124,AM$3,FALSE),0)</f>
        <v>0</v>
      </c>
      <c r="AN473" s="193">
        <f>+IFERROR(VLOOKUP($AF473,'Limited Loss'!$F$5:$P$124,AN$3,FALSE),0)</f>
        <v>0</v>
      </c>
      <c r="AO473" s="193">
        <f>+IFERROR(VLOOKUP($AF473,'Limited Loss'!$F$5:$P$124,AO$3,FALSE),0)</f>
        <v>0</v>
      </c>
      <c r="AP473" s="100">
        <f>+IFERROR(VLOOKUP($AF473,'Limited Loss'!$F$5:$P$124,AP$3,FALSE),0)</f>
        <v>0</v>
      </c>
      <c r="AQ473" s="353"/>
      <c r="AR473" s="331">
        <f t="shared" si="64"/>
        <v>2472</v>
      </c>
      <c r="AS473" s="332">
        <f t="shared" si="64"/>
        <v>2017</v>
      </c>
      <c r="AT473" s="349">
        <f t="shared" si="69"/>
        <v>0</v>
      </c>
      <c r="AU473" s="349">
        <f t="shared" si="69"/>
        <v>0</v>
      </c>
      <c r="AV473" s="349">
        <f t="shared" si="69"/>
        <v>0</v>
      </c>
      <c r="AW473" s="349">
        <f t="shared" si="69"/>
        <v>0</v>
      </c>
      <c r="AX473" s="350">
        <f t="shared" si="69"/>
        <v>0</v>
      </c>
      <c r="AY473" s="349">
        <f t="shared" si="69"/>
        <v>0</v>
      </c>
      <c r="AZ473" s="349">
        <f t="shared" si="69"/>
        <v>0</v>
      </c>
      <c r="BA473" s="349">
        <f t="shared" si="69"/>
        <v>0</v>
      </c>
      <c r="BB473" s="349">
        <f t="shared" si="70"/>
        <v>0</v>
      </c>
      <c r="BC473" s="349">
        <f t="shared" si="70"/>
        <v>0</v>
      </c>
      <c r="BD473" s="350">
        <f t="shared" si="70"/>
        <v>0</v>
      </c>
      <c r="BE473" s="349">
        <f t="shared" si="66"/>
        <v>0</v>
      </c>
      <c r="BF473" s="375">
        <f t="shared" si="67"/>
        <v>0</v>
      </c>
      <c r="BG473" s="334">
        <f t="shared" si="68"/>
        <v>0</v>
      </c>
    </row>
    <row r="474" spans="1:59" x14ac:dyDescent="0.2">
      <c r="A474" s="326" t="str">
        <f t="shared" si="65"/>
        <v>24722018</v>
      </c>
      <c r="B474" s="331">
        <v>2472</v>
      </c>
      <c r="C474" s="327">
        <v>2018</v>
      </c>
      <c r="D474" s="353">
        <f>+IFERROR(VLOOKUP($A474,Data_Loss!$A$2:$V$1180,6,FALSE),0)</f>
        <v>0</v>
      </c>
      <c r="E474" s="353">
        <f>+IFERROR(VLOOKUP($A474,Data_Loss!$A$2:$V$1180,7,FALSE),0)</f>
        <v>0</v>
      </c>
      <c r="F474" s="353">
        <f>+IFERROR(VLOOKUP($A474,Data_Loss!$A$2:$V$1180,8,FALSE),0)</f>
        <v>0</v>
      </c>
      <c r="G474" s="353">
        <f>+IFERROR(VLOOKUP($A474,Data_Loss!$A$2:$V$1180,9,FALSE),0)</f>
        <v>0</v>
      </c>
      <c r="H474" s="353">
        <f>+IFERROR(VLOOKUP($A474,Data_Loss!$A$2:$V$1180,10,FALSE),0)</f>
        <v>0</v>
      </c>
      <c r="I474" s="353">
        <f>+IFERROR(VLOOKUP($A474,Data_Loss!$A$2:$V$1300,12,FALSE),0)</f>
        <v>0</v>
      </c>
      <c r="J474" s="353">
        <f>+IFERROR(VLOOKUP($A474,Data_Loss!$A$2:$V$1300,13,FALSE),0)</f>
        <v>0</v>
      </c>
      <c r="K474" s="353">
        <f>+IFERROR(VLOOKUP($A474,Data_Loss!$A$2:$V$1300,14,FALSE),0)</f>
        <v>0</v>
      </c>
      <c r="L474" s="353">
        <f>+IFERROR(VLOOKUP($A474,Data_Loss!$A$2:$V$1300,15,FALSE),0)</f>
        <v>0</v>
      </c>
      <c r="M474" s="353">
        <f>+IFERROR(VLOOKUP($A474,Data_Loss!$A$2:$V$1300,16,FALSE),0)</f>
        <v>0</v>
      </c>
      <c r="N474" s="353">
        <f>+IFERROR(VLOOKUP($A474,Data_Loss!$A$2:$V$1300,17,FALSE),0)</f>
        <v>0</v>
      </c>
      <c r="O474" s="353">
        <f>+IFERROR(VLOOKUP($A474,Data_Loss!$A$2:$V$1300,18,FALSE),0)</f>
        <v>0</v>
      </c>
      <c r="P474" s="353">
        <f>+IFERROR(VLOOKUP($A474,Data_Loss!$A$2:$V$1300,19,FALSE),0)</f>
        <v>0</v>
      </c>
      <c r="Q474" s="353">
        <f>+IFERROR(VLOOKUP($A474,Data_Loss!$A$2:$V$1300,20,FALSE),0)</f>
        <v>0</v>
      </c>
      <c r="R474" s="353">
        <f>+IFERROR(VLOOKUP($A474,Data_Loss!$A$2:$V$1300,21,FALSE),0)</f>
        <v>0</v>
      </c>
      <c r="S474" s="353">
        <f>+IFERROR(VLOOKUP($A474,Data_Loss!$A$2:$V$1300,22,FALSE),0)</f>
        <v>0</v>
      </c>
      <c r="T474" s="191">
        <f>+$I474*'10k &amp; MO'!C$7+$J474*'10k &amp; MO'!C$13+$K474*'10k &amp; MO'!C$19+$L474*'10k &amp; MO'!C$25+$M474*'10k &amp; MO'!C$31</f>
        <v>0</v>
      </c>
      <c r="U474" s="349">
        <f>+$I474*'10k &amp; MO'!D$7+$J474*'10k &amp; MO'!D$13+$K474*'10k &amp; MO'!D$19+$L474*'10k &amp; MO'!D$25+$M474*'10k &amp; MO'!D$31</f>
        <v>0</v>
      </c>
      <c r="V474" s="349">
        <f>+$I474*'10k &amp; MO'!E$7+$J474*'10k &amp; MO'!E$13+$K474*'10k &amp; MO'!E$19+$L474*'10k &amp; MO'!E$25+$M474*'10k &amp; MO'!E$31</f>
        <v>0</v>
      </c>
      <c r="W474" s="349">
        <f>+$I474*'10k &amp; MO'!F$7+$J474*'10k &amp; MO'!F$13+$K474*'10k &amp; MO'!F$19+$L474*'10k &amp; MO'!F$25+$M474*'10k &amp; MO'!F$31</f>
        <v>0</v>
      </c>
      <c r="X474" s="349">
        <f>+$I474*'10k &amp; MO'!G$7+$J474*'10k &amp; MO'!G$13+$K474*'10k &amp; MO'!G$19+$L474*'10k &amp; MO'!G$25+$M474*'10k &amp; MO'!G$31</f>
        <v>0</v>
      </c>
      <c r="Y474" s="349">
        <f>+$N474*'10k &amp; MO'!H$7+$O474*'10k &amp; MO'!H$13+$P474*'10k &amp; MO'!H$19+$Q474*'10k &amp; MO'!H$25+$R474*'10k &amp; MO'!H$31</f>
        <v>0</v>
      </c>
      <c r="Z474" s="349">
        <f>+$N474*'10k &amp; MO'!I$7+$O474*'10k &amp; MO'!I$13+$P474*'10k &amp; MO'!I$19+$Q474*'10k &amp; MO'!I$25+$R474*'10k &amp; MO'!I$31</f>
        <v>0</v>
      </c>
      <c r="AA474" s="349">
        <f>+$N474*'10k &amp; MO'!J$7+$O474*'10k &amp; MO'!J$13+$P474*'10k &amp; MO'!J$19+$Q474*'10k &amp; MO'!J$25+$R474*'10k &amp; MO'!J$31</f>
        <v>0</v>
      </c>
      <c r="AB474" s="349">
        <f>+$N474*'10k &amp; MO'!K$7+$O474*'10k &amp; MO'!K$13+$P474*'10k &amp; MO'!K$19+$Q474*'10k &amp; MO'!K$25+$R474*'10k &amp; MO'!K$31</f>
        <v>0</v>
      </c>
      <c r="AC474" s="349">
        <f>+$N474*'10k &amp; MO'!L$7+$O474*'10k &amp; MO'!L$13+$P474*'10k &amp; MO'!L$19+$Q474*'10k &amp; MO'!L$25+$R474*'10k &amp; MO'!L$31</f>
        <v>0</v>
      </c>
      <c r="AD474" s="350">
        <f>+S474*'10k &amp; MO'!O$7</f>
        <v>0</v>
      </c>
      <c r="AF474" s="192" t="str">
        <f t="shared" si="63"/>
        <v>24722018</v>
      </c>
      <c r="AG474" s="192">
        <f>+IFERROR(VLOOKUP($AF474,'Limited Loss'!$F$5:$P$124,AG$3,FALSE),0)</f>
        <v>0</v>
      </c>
      <c r="AH474" s="193">
        <f>+IFERROR(VLOOKUP($AF474,'Limited Loss'!$F$5:$P$124,AH$3,FALSE),0)</f>
        <v>0</v>
      </c>
      <c r="AI474" s="193">
        <f>+IFERROR(VLOOKUP($AF474,'Limited Loss'!$F$5:$P$124,AI$3,FALSE),0)</f>
        <v>0</v>
      </c>
      <c r="AJ474" s="193">
        <f>+IFERROR(VLOOKUP($AF474,'Limited Loss'!$F$5:$P$124,AJ$3,FALSE),0)</f>
        <v>0</v>
      </c>
      <c r="AK474" s="100">
        <f>+IFERROR(VLOOKUP($AF474,'Limited Loss'!$F$5:$P$124,AK$3,FALSE),0)</f>
        <v>0</v>
      </c>
      <c r="AL474" s="193">
        <f>+IFERROR(VLOOKUP($AF474,'Limited Loss'!$F$5:$P$124,AL$3,FALSE),0)</f>
        <v>0</v>
      </c>
      <c r="AM474" s="193">
        <f>+IFERROR(VLOOKUP($AF474,'Limited Loss'!$F$5:$P$124,AM$3,FALSE),0)</f>
        <v>0</v>
      </c>
      <c r="AN474" s="193">
        <f>+IFERROR(VLOOKUP($AF474,'Limited Loss'!$F$5:$P$124,AN$3,FALSE),0)</f>
        <v>0</v>
      </c>
      <c r="AO474" s="193">
        <f>+IFERROR(VLOOKUP($AF474,'Limited Loss'!$F$5:$P$124,AO$3,FALSE),0)</f>
        <v>0</v>
      </c>
      <c r="AP474" s="100">
        <f>+IFERROR(VLOOKUP($AF474,'Limited Loss'!$F$5:$P$124,AP$3,FALSE),0)</f>
        <v>0</v>
      </c>
      <c r="AQ474" s="353"/>
      <c r="AR474" s="331">
        <f t="shared" si="64"/>
        <v>2472</v>
      </c>
      <c r="AS474" s="332">
        <f t="shared" si="64"/>
        <v>2018</v>
      </c>
      <c r="AT474" s="349">
        <f t="shared" si="69"/>
        <v>0</v>
      </c>
      <c r="AU474" s="349">
        <f t="shared" si="69"/>
        <v>0</v>
      </c>
      <c r="AV474" s="349">
        <f t="shared" si="69"/>
        <v>0</v>
      </c>
      <c r="AW474" s="349">
        <f t="shared" si="69"/>
        <v>0</v>
      </c>
      <c r="AX474" s="350">
        <f t="shared" si="69"/>
        <v>0</v>
      </c>
      <c r="AY474" s="349">
        <f t="shared" si="69"/>
        <v>0</v>
      </c>
      <c r="AZ474" s="349">
        <f t="shared" si="69"/>
        <v>0</v>
      </c>
      <c r="BA474" s="349">
        <f t="shared" si="69"/>
        <v>0</v>
      </c>
      <c r="BB474" s="349">
        <f t="shared" si="70"/>
        <v>0</v>
      </c>
      <c r="BC474" s="349">
        <f t="shared" si="70"/>
        <v>0</v>
      </c>
      <c r="BD474" s="350">
        <f t="shared" si="70"/>
        <v>0</v>
      </c>
      <c r="BE474" s="349">
        <f t="shared" si="66"/>
        <v>0</v>
      </c>
      <c r="BF474" s="375">
        <f t="shared" si="67"/>
        <v>0</v>
      </c>
      <c r="BG474" s="334">
        <f t="shared" si="68"/>
        <v>0</v>
      </c>
    </row>
    <row r="475" spans="1:59" x14ac:dyDescent="0.2">
      <c r="A475" s="326" t="str">
        <f t="shared" si="65"/>
        <v>24752014</v>
      </c>
      <c r="B475" s="331">
        <v>2475</v>
      </c>
      <c r="C475" s="327">
        <v>2014</v>
      </c>
      <c r="D475" s="353">
        <f>+IFERROR(VLOOKUP($A475,Data_Loss!$A$2:$V$1180,6,FALSE),0)</f>
        <v>0</v>
      </c>
      <c r="E475" s="353">
        <f>+IFERROR(VLOOKUP($A475,Data_Loss!$A$2:$V$1180,7,FALSE),0)</f>
        <v>0</v>
      </c>
      <c r="F475" s="353">
        <f>+IFERROR(VLOOKUP($A475,Data_Loss!$A$2:$V$1180,8,FALSE),0)</f>
        <v>0</v>
      </c>
      <c r="G475" s="353">
        <f>+IFERROR(VLOOKUP($A475,Data_Loss!$A$2:$V$1180,9,FALSE),0)</f>
        <v>0</v>
      </c>
      <c r="H475" s="353">
        <f>+IFERROR(VLOOKUP($A475,Data_Loss!$A$2:$V$1180,10,FALSE),0)</f>
        <v>0</v>
      </c>
      <c r="I475" s="353">
        <f>+IFERROR(VLOOKUP($A475,Data_Loss!$A$2:$V$1300,12,FALSE),0)</f>
        <v>0</v>
      </c>
      <c r="J475" s="353">
        <f>+IFERROR(VLOOKUP($A475,Data_Loss!$A$2:$V$1300,13,FALSE),0)</f>
        <v>0</v>
      </c>
      <c r="K475" s="353">
        <f>+IFERROR(VLOOKUP($A475,Data_Loss!$A$2:$V$1300,14,FALSE),0)</f>
        <v>0</v>
      </c>
      <c r="L475" s="353">
        <f>+IFERROR(VLOOKUP($A475,Data_Loss!$A$2:$V$1300,15,FALSE),0)</f>
        <v>0</v>
      </c>
      <c r="M475" s="353">
        <f>+IFERROR(VLOOKUP($A475,Data_Loss!$A$2:$V$1300,16,FALSE),0)</f>
        <v>0</v>
      </c>
      <c r="N475" s="353">
        <f>+IFERROR(VLOOKUP($A475,Data_Loss!$A$2:$V$1300,17,FALSE),0)</f>
        <v>0</v>
      </c>
      <c r="O475" s="353">
        <f>+IFERROR(VLOOKUP($A475,Data_Loss!$A$2:$V$1300,18,FALSE),0)</f>
        <v>0</v>
      </c>
      <c r="P475" s="353">
        <f>+IFERROR(VLOOKUP($A475,Data_Loss!$A$2:$V$1300,19,FALSE),0)</f>
        <v>0</v>
      </c>
      <c r="Q475" s="353">
        <f>+IFERROR(VLOOKUP($A475,Data_Loss!$A$2:$V$1300,20,FALSE),0)</f>
        <v>0</v>
      </c>
      <c r="R475" s="353">
        <f>+IFERROR(VLOOKUP($A475,Data_Loss!$A$2:$V$1300,21,FALSE),0)</f>
        <v>0</v>
      </c>
      <c r="S475" s="353">
        <f>+IFERROR(VLOOKUP($A475,Data_Loss!$A$2:$V$1300,22,FALSE),0)</f>
        <v>0</v>
      </c>
      <c r="T475" s="191">
        <f>+$I475*'10k &amp; MO'!C$3+$J475*'10k &amp; MO'!C$9+$K475*'10k &amp; MO'!C$15+$L475*'10k &amp; MO'!C$21+$M475*'10k &amp; MO'!C$27</f>
        <v>0</v>
      </c>
      <c r="U475" s="349">
        <f>+$I475*'10k &amp; MO'!D$3+$J475*'10k &amp; MO'!D$9+$K475*'10k &amp; MO'!D$15+$L475*'10k &amp; MO'!D$21+$M475*'10k &amp; MO'!D$27</f>
        <v>0</v>
      </c>
      <c r="V475" s="349">
        <f>+$I475*'10k &amp; MO'!E$3+$J475*'10k &amp; MO'!E$9+$K475*'10k &amp; MO'!E$15+$L475*'10k &amp; MO'!E$21+$M475*'10k &amp; MO'!E$27</f>
        <v>0</v>
      </c>
      <c r="W475" s="349">
        <f>+$I475*'10k &amp; MO'!F$3+$J475*'10k &amp; MO'!F$9+$K475*'10k &amp; MO'!F$15+$L475*'10k &amp; MO'!F$21+$M475*'10k &amp; MO'!F$27</f>
        <v>0</v>
      </c>
      <c r="X475" s="349">
        <f>+$I475*'10k &amp; MO'!G$3+$J475*'10k &amp; MO'!G$9+$K475*'10k &amp; MO'!G$15+$L475*'10k &amp; MO'!G$21+$M475*'10k &amp; MO'!G$27</f>
        <v>0</v>
      </c>
      <c r="Y475" s="349">
        <f>+$N475*'10k &amp; MO'!H$3+$O475*'10k &amp; MO'!H$9+$P475*'10k &amp; MO'!H$15+$Q475*'10k &amp; MO'!H$21+$R475*'10k &amp; MO'!H$27</f>
        <v>0</v>
      </c>
      <c r="Z475" s="349">
        <f>+$N475*'10k &amp; MO'!I$3+$O475*'10k &amp; MO'!I$9+$P475*'10k &amp; MO'!I$15+$Q475*'10k &amp; MO'!I$21+$R475*'10k &amp; MO'!I$27</f>
        <v>0</v>
      </c>
      <c r="AA475" s="349">
        <f>+$N475*'10k &amp; MO'!J$3+$O475*'10k &amp; MO'!J$9+$P475*'10k &amp; MO'!J$15+$Q475*'10k &amp; MO'!J$21+$R475*'10k &amp; MO'!J$27</f>
        <v>0</v>
      </c>
      <c r="AB475" s="349">
        <f>+$N475*'10k &amp; MO'!K$3+$O475*'10k &amp; MO'!K$9+$P475*'10k &amp; MO'!K$15+$Q475*'10k &amp; MO'!K$21+$R475*'10k &amp; MO'!K$27</f>
        <v>0</v>
      </c>
      <c r="AC475" s="349">
        <f>+$N475*'10k &amp; MO'!L$3+$O475*'10k &amp; MO'!L$9+$P475*'10k &amp; MO'!L$15+$Q475*'10k &amp; MO'!L$21+$R475*'10k &amp; MO'!L$27</f>
        <v>0</v>
      </c>
      <c r="AD475" s="350">
        <f>+S475*'10k &amp; MO'!O$3</f>
        <v>0</v>
      </c>
      <c r="AF475" s="192" t="str">
        <f t="shared" si="63"/>
        <v>24752014</v>
      </c>
      <c r="AG475" s="192">
        <f>+IFERROR(VLOOKUP($AF475,'Limited Loss'!$F$5:$P$124,AG$3,FALSE),0)</f>
        <v>0</v>
      </c>
      <c r="AH475" s="193">
        <f>+IFERROR(VLOOKUP($AF475,'Limited Loss'!$F$5:$P$124,AH$3,FALSE),0)</f>
        <v>0</v>
      </c>
      <c r="AI475" s="193">
        <f>+IFERROR(VLOOKUP($AF475,'Limited Loss'!$F$5:$P$124,AI$3,FALSE),0)</f>
        <v>0</v>
      </c>
      <c r="AJ475" s="193">
        <f>+IFERROR(VLOOKUP($AF475,'Limited Loss'!$F$5:$P$124,AJ$3,FALSE),0)</f>
        <v>0</v>
      </c>
      <c r="AK475" s="100">
        <f>+IFERROR(VLOOKUP($AF475,'Limited Loss'!$F$5:$P$124,AK$3,FALSE),0)</f>
        <v>0</v>
      </c>
      <c r="AL475" s="193">
        <f>+IFERROR(VLOOKUP($AF475,'Limited Loss'!$F$5:$P$124,AL$3,FALSE),0)</f>
        <v>0</v>
      </c>
      <c r="AM475" s="193">
        <f>+IFERROR(VLOOKUP($AF475,'Limited Loss'!$F$5:$P$124,AM$3,FALSE),0)</f>
        <v>0</v>
      </c>
      <c r="AN475" s="193">
        <f>+IFERROR(VLOOKUP($AF475,'Limited Loss'!$F$5:$P$124,AN$3,FALSE),0)</f>
        <v>0</v>
      </c>
      <c r="AO475" s="193">
        <f>+IFERROR(VLOOKUP($AF475,'Limited Loss'!$F$5:$P$124,AO$3,FALSE),0)</f>
        <v>0</v>
      </c>
      <c r="AP475" s="100">
        <f>+IFERROR(VLOOKUP($AF475,'Limited Loss'!$F$5:$P$124,AP$3,FALSE),0)</f>
        <v>0</v>
      </c>
      <c r="AQ475" s="353"/>
      <c r="AR475" s="331">
        <f t="shared" si="64"/>
        <v>2475</v>
      </c>
      <c r="AS475" s="332">
        <f t="shared" si="64"/>
        <v>2014</v>
      </c>
      <c r="AT475" s="349">
        <f t="shared" si="69"/>
        <v>0</v>
      </c>
      <c r="AU475" s="349">
        <f t="shared" si="69"/>
        <v>0</v>
      </c>
      <c r="AV475" s="349">
        <f t="shared" si="69"/>
        <v>0</v>
      </c>
      <c r="AW475" s="349">
        <f t="shared" si="69"/>
        <v>0</v>
      </c>
      <c r="AX475" s="350">
        <f t="shared" si="69"/>
        <v>0</v>
      </c>
      <c r="AY475" s="349">
        <f t="shared" si="69"/>
        <v>0</v>
      </c>
      <c r="AZ475" s="349">
        <f t="shared" si="69"/>
        <v>0</v>
      </c>
      <c r="BA475" s="349">
        <f t="shared" si="69"/>
        <v>0</v>
      </c>
      <c r="BB475" s="349">
        <f t="shared" si="70"/>
        <v>0</v>
      </c>
      <c r="BC475" s="349">
        <f t="shared" si="70"/>
        <v>0</v>
      </c>
      <c r="BD475" s="350">
        <f t="shared" si="70"/>
        <v>0</v>
      </c>
      <c r="BE475" s="349">
        <f t="shared" si="66"/>
        <v>0</v>
      </c>
      <c r="BF475" s="375">
        <f t="shared" si="67"/>
        <v>0</v>
      </c>
      <c r="BG475" s="334">
        <f t="shared" si="68"/>
        <v>0</v>
      </c>
    </row>
    <row r="476" spans="1:59" x14ac:dyDescent="0.2">
      <c r="A476" s="326" t="str">
        <f t="shared" si="65"/>
        <v>24752015</v>
      </c>
      <c r="B476" s="331">
        <v>2475</v>
      </c>
      <c r="C476" s="327">
        <v>2015</v>
      </c>
      <c r="D476" s="353">
        <f>+IFERROR(VLOOKUP($A476,Data_Loss!$A$2:$V$1180,6,FALSE),0)</f>
        <v>0</v>
      </c>
      <c r="E476" s="353">
        <f>+IFERROR(VLOOKUP($A476,Data_Loss!$A$2:$V$1180,7,FALSE),0)</f>
        <v>0</v>
      </c>
      <c r="F476" s="353">
        <f>+IFERROR(VLOOKUP($A476,Data_Loss!$A$2:$V$1180,8,FALSE),0)</f>
        <v>0</v>
      </c>
      <c r="G476" s="353">
        <f>+IFERROR(VLOOKUP($A476,Data_Loss!$A$2:$V$1180,9,FALSE),0)</f>
        <v>0</v>
      </c>
      <c r="H476" s="353">
        <f>+IFERROR(VLOOKUP($A476,Data_Loss!$A$2:$V$1180,10,FALSE),0)</f>
        <v>0</v>
      </c>
      <c r="I476" s="353">
        <f>+IFERROR(VLOOKUP($A476,Data_Loss!$A$2:$V$1300,12,FALSE),0)</f>
        <v>0</v>
      </c>
      <c r="J476" s="353">
        <f>+IFERROR(VLOOKUP($A476,Data_Loss!$A$2:$V$1300,13,FALSE),0)</f>
        <v>0</v>
      </c>
      <c r="K476" s="353">
        <f>+IFERROR(VLOOKUP($A476,Data_Loss!$A$2:$V$1300,14,FALSE),0)</f>
        <v>0</v>
      </c>
      <c r="L476" s="353">
        <f>+IFERROR(VLOOKUP($A476,Data_Loss!$A$2:$V$1300,15,FALSE),0)</f>
        <v>0</v>
      </c>
      <c r="M476" s="353">
        <f>+IFERROR(VLOOKUP($A476,Data_Loss!$A$2:$V$1300,16,FALSE),0)</f>
        <v>0</v>
      </c>
      <c r="N476" s="353">
        <f>+IFERROR(VLOOKUP($A476,Data_Loss!$A$2:$V$1300,17,FALSE),0)</f>
        <v>0</v>
      </c>
      <c r="O476" s="353">
        <f>+IFERROR(VLOOKUP($A476,Data_Loss!$A$2:$V$1300,18,FALSE),0)</f>
        <v>0</v>
      </c>
      <c r="P476" s="353">
        <f>+IFERROR(VLOOKUP($A476,Data_Loss!$A$2:$V$1300,19,FALSE),0)</f>
        <v>0</v>
      </c>
      <c r="Q476" s="353">
        <f>+IFERROR(VLOOKUP($A476,Data_Loss!$A$2:$V$1300,20,FALSE),0)</f>
        <v>0</v>
      </c>
      <c r="R476" s="353">
        <f>+IFERROR(VLOOKUP($A476,Data_Loss!$A$2:$V$1300,21,FALSE),0)</f>
        <v>0</v>
      </c>
      <c r="S476" s="353">
        <f>+IFERROR(VLOOKUP($A476,Data_Loss!$A$2:$V$1300,22,FALSE),0)</f>
        <v>0</v>
      </c>
      <c r="T476" s="191">
        <f>+$I476*'10k &amp; MO'!C$4+$J476*'10k &amp; MO'!C$10+$K476*'10k &amp; MO'!C$16+$L476*'10k &amp; MO'!C$22+$M476*'10k &amp; MO'!C$28</f>
        <v>0</v>
      </c>
      <c r="U476" s="349">
        <f>+$I476*'10k &amp; MO'!D$4+$J476*'10k &amp; MO'!D$10+$K476*'10k &amp; MO'!D$16+$L476*'10k &amp; MO'!D$22+$M476*'10k &amp; MO'!D$28</f>
        <v>0</v>
      </c>
      <c r="V476" s="349">
        <f>+$I476*'10k &amp; MO'!E$4+$J476*'10k &amp; MO'!E$10+$K476*'10k &amp; MO'!E$16+$L476*'10k &amp; MO'!E$22+$M476*'10k &amp; MO'!E$28</f>
        <v>0</v>
      </c>
      <c r="W476" s="349">
        <f>+$I476*'10k &amp; MO'!F$4+$J476*'10k &amp; MO'!F$10+$K476*'10k &amp; MO'!F$16+$L476*'10k &amp; MO'!F$22+$M476*'10k &amp; MO'!F$28</f>
        <v>0</v>
      </c>
      <c r="X476" s="349">
        <f>+$I476*'10k &amp; MO'!G$4+$J476*'10k &amp; MO'!G$10+$K476*'10k &amp; MO'!G$16+$L476*'10k &amp; MO'!G$22+$M476*'10k &amp; MO'!G$28</f>
        <v>0</v>
      </c>
      <c r="Y476" s="349">
        <f>+$N476*'10k &amp; MO'!H$4+$O476*'10k &amp; MO'!H$10+$P476*'10k &amp; MO'!H$16+$Q476*'10k &amp; MO'!H$22+$R476*'10k &amp; MO'!H$28</f>
        <v>0</v>
      </c>
      <c r="Z476" s="349">
        <f>+$N476*'10k &amp; MO'!I$4+$O476*'10k &amp; MO'!I$10+$P476*'10k &amp; MO'!I$16+$Q476*'10k &amp; MO'!I$22+$R476*'10k &amp; MO'!I$28</f>
        <v>0</v>
      </c>
      <c r="AA476" s="349">
        <f>+$N476*'10k &amp; MO'!J$4+$O476*'10k &amp; MO'!J$10+$P476*'10k &amp; MO'!J$16+$Q476*'10k &amp; MO'!J$22+$R476*'10k &amp; MO'!J$28</f>
        <v>0</v>
      </c>
      <c r="AB476" s="349">
        <f>+$N476*'10k &amp; MO'!K$4+$O476*'10k &amp; MO'!K$10+$P476*'10k &amp; MO'!K$16+$Q476*'10k &amp; MO'!K$22+$R476*'10k &amp; MO'!K$28</f>
        <v>0</v>
      </c>
      <c r="AC476" s="349">
        <f>+$N476*'10k &amp; MO'!L$4+$O476*'10k &amp; MO'!L$10+$P476*'10k &amp; MO'!L$16+$Q476*'10k &amp; MO'!L$22+$R476*'10k &amp; MO'!L$28</f>
        <v>0</v>
      </c>
      <c r="AD476" s="350">
        <f>+S476*'10k &amp; MO'!O$4</f>
        <v>0</v>
      </c>
      <c r="AF476" s="192" t="str">
        <f t="shared" si="63"/>
        <v>24752015</v>
      </c>
      <c r="AG476" s="192">
        <f>+IFERROR(VLOOKUP($AF476,'Limited Loss'!$F$5:$P$124,AG$3,FALSE),0)</f>
        <v>0</v>
      </c>
      <c r="AH476" s="193">
        <f>+IFERROR(VLOOKUP($AF476,'Limited Loss'!$F$5:$P$124,AH$3,FALSE),0)</f>
        <v>0</v>
      </c>
      <c r="AI476" s="193">
        <f>+IFERROR(VLOOKUP($AF476,'Limited Loss'!$F$5:$P$124,AI$3,FALSE),0)</f>
        <v>0</v>
      </c>
      <c r="AJ476" s="193">
        <f>+IFERROR(VLOOKUP($AF476,'Limited Loss'!$F$5:$P$124,AJ$3,FALSE),0)</f>
        <v>0</v>
      </c>
      <c r="AK476" s="100">
        <f>+IFERROR(VLOOKUP($AF476,'Limited Loss'!$F$5:$P$124,AK$3,FALSE),0)</f>
        <v>0</v>
      </c>
      <c r="AL476" s="193">
        <f>+IFERROR(VLOOKUP($AF476,'Limited Loss'!$F$5:$P$124,AL$3,FALSE),0)</f>
        <v>0</v>
      </c>
      <c r="AM476" s="193">
        <f>+IFERROR(VLOOKUP($AF476,'Limited Loss'!$F$5:$P$124,AM$3,FALSE),0)</f>
        <v>0</v>
      </c>
      <c r="AN476" s="193">
        <f>+IFERROR(VLOOKUP($AF476,'Limited Loss'!$F$5:$P$124,AN$3,FALSE),0)</f>
        <v>0</v>
      </c>
      <c r="AO476" s="193">
        <f>+IFERROR(VLOOKUP($AF476,'Limited Loss'!$F$5:$P$124,AO$3,FALSE),0)</f>
        <v>0</v>
      </c>
      <c r="AP476" s="100">
        <f>+IFERROR(VLOOKUP($AF476,'Limited Loss'!$F$5:$P$124,AP$3,FALSE),0)</f>
        <v>0</v>
      </c>
      <c r="AQ476" s="353"/>
      <c r="AR476" s="331">
        <f t="shared" si="64"/>
        <v>2475</v>
      </c>
      <c r="AS476" s="332">
        <f t="shared" si="64"/>
        <v>2015</v>
      </c>
      <c r="AT476" s="349">
        <f t="shared" si="69"/>
        <v>0</v>
      </c>
      <c r="AU476" s="349">
        <f t="shared" si="69"/>
        <v>0</v>
      </c>
      <c r="AV476" s="349">
        <f t="shared" si="69"/>
        <v>0</v>
      </c>
      <c r="AW476" s="349">
        <f t="shared" si="69"/>
        <v>0</v>
      </c>
      <c r="AX476" s="350">
        <f t="shared" si="69"/>
        <v>0</v>
      </c>
      <c r="AY476" s="349">
        <f t="shared" si="69"/>
        <v>0</v>
      </c>
      <c r="AZ476" s="349">
        <f t="shared" si="69"/>
        <v>0</v>
      </c>
      <c r="BA476" s="349">
        <f t="shared" si="69"/>
        <v>0</v>
      </c>
      <c r="BB476" s="349">
        <f t="shared" si="70"/>
        <v>0</v>
      </c>
      <c r="BC476" s="349">
        <f t="shared" si="70"/>
        <v>0</v>
      </c>
      <c r="BD476" s="350">
        <f t="shared" si="70"/>
        <v>0</v>
      </c>
      <c r="BE476" s="349">
        <f t="shared" si="66"/>
        <v>0</v>
      </c>
      <c r="BF476" s="375">
        <f t="shared" si="67"/>
        <v>0</v>
      </c>
      <c r="BG476" s="334">
        <f t="shared" si="68"/>
        <v>0</v>
      </c>
    </row>
    <row r="477" spans="1:59" x14ac:dyDescent="0.2">
      <c r="A477" s="326" t="str">
        <f t="shared" si="65"/>
        <v>24752016</v>
      </c>
      <c r="B477" s="331">
        <v>2475</v>
      </c>
      <c r="C477" s="327">
        <v>2016</v>
      </c>
      <c r="D477" s="353">
        <f>+IFERROR(VLOOKUP($A477,Data_Loss!$A$2:$V$1180,6,FALSE),0)</f>
        <v>0</v>
      </c>
      <c r="E477" s="353">
        <f>+IFERROR(VLOOKUP($A477,Data_Loss!$A$2:$V$1180,7,FALSE),0)</f>
        <v>0</v>
      </c>
      <c r="F477" s="353">
        <f>+IFERROR(VLOOKUP($A477,Data_Loss!$A$2:$V$1180,8,FALSE),0)</f>
        <v>0</v>
      </c>
      <c r="G477" s="353">
        <f>+IFERROR(VLOOKUP($A477,Data_Loss!$A$2:$V$1180,9,FALSE),0)</f>
        <v>0</v>
      </c>
      <c r="H477" s="353">
        <f>+IFERROR(VLOOKUP($A477,Data_Loss!$A$2:$V$1180,10,FALSE),0)</f>
        <v>0</v>
      </c>
      <c r="I477" s="353">
        <f>+IFERROR(VLOOKUP($A477,Data_Loss!$A$2:$V$1300,12,FALSE),0)</f>
        <v>0</v>
      </c>
      <c r="J477" s="353">
        <f>+IFERROR(VLOOKUP($A477,Data_Loss!$A$2:$V$1300,13,FALSE),0)</f>
        <v>0</v>
      </c>
      <c r="K477" s="353">
        <f>+IFERROR(VLOOKUP($A477,Data_Loss!$A$2:$V$1300,14,FALSE),0)</f>
        <v>0</v>
      </c>
      <c r="L477" s="353">
        <f>+IFERROR(VLOOKUP($A477,Data_Loss!$A$2:$V$1300,15,FALSE),0)</f>
        <v>0</v>
      </c>
      <c r="M477" s="353">
        <f>+IFERROR(VLOOKUP($A477,Data_Loss!$A$2:$V$1300,16,FALSE),0)</f>
        <v>0</v>
      </c>
      <c r="N477" s="353">
        <f>+IFERROR(VLOOKUP($A477,Data_Loss!$A$2:$V$1300,17,FALSE),0)</f>
        <v>0</v>
      </c>
      <c r="O477" s="353">
        <f>+IFERROR(VLOOKUP($A477,Data_Loss!$A$2:$V$1300,18,FALSE),0)</f>
        <v>0</v>
      </c>
      <c r="P477" s="353">
        <f>+IFERROR(VLOOKUP($A477,Data_Loss!$A$2:$V$1300,19,FALSE),0)</f>
        <v>0</v>
      </c>
      <c r="Q477" s="353">
        <f>+IFERROR(VLOOKUP($A477,Data_Loss!$A$2:$V$1300,20,FALSE),0)</f>
        <v>0</v>
      </c>
      <c r="R477" s="353">
        <f>+IFERROR(VLOOKUP($A477,Data_Loss!$A$2:$V$1300,21,FALSE),0)</f>
        <v>0</v>
      </c>
      <c r="S477" s="353">
        <f>+IFERROR(VLOOKUP($A477,Data_Loss!$A$2:$V$1300,22,FALSE),0)</f>
        <v>0</v>
      </c>
      <c r="T477" s="191">
        <f>+$I477*'10k &amp; MO'!C$5+$J477*'10k &amp; MO'!C$11+$K477*'10k &amp; MO'!C$17+$L477*'10k &amp; MO'!C$23+$M477*'10k &amp; MO'!C$29</f>
        <v>0</v>
      </c>
      <c r="U477" s="349">
        <f>+$I477*'10k &amp; MO'!D$5+$J477*'10k &amp; MO'!D$11+$K477*'10k &amp; MO'!D$17+$L477*'10k &amp; MO'!D$23+$M477*'10k &amp; MO'!D$29</f>
        <v>0</v>
      </c>
      <c r="V477" s="349">
        <f>+$I477*'10k &amp; MO'!E$5+$J477*'10k &amp; MO'!E$11+$K477*'10k &amp; MO'!E$17+$L477*'10k &amp; MO'!E$23+$M477*'10k &amp; MO'!E$29</f>
        <v>0</v>
      </c>
      <c r="W477" s="349">
        <f>+$I477*'10k &amp; MO'!F$5+$J477*'10k &amp; MO'!F$11+$K477*'10k &amp; MO'!F$17+$L477*'10k &amp; MO'!F$23+$M477*'10k &amp; MO'!F$29</f>
        <v>0</v>
      </c>
      <c r="X477" s="349">
        <f>+$I477*'10k &amp; MO'!G$5+$J477*'10k &amp; MO'!G$11+$K477*'10k &amp; MO'!G$17+$L477*'10k &amp; MO'!G$23+$M477*'10k &amp; MO'!G$29</f>
        <v>0</v>
      </c>
      <c r="Y477" s="349">
        <f>+$N477*'10k &amp; MO'!H$5+$O477*'10k &amp; MO'!H$11+$P477*'10k &amp; MO'!H$17+$Q477*'10k &amp; MO'!H$23+$R477*'10k &amp; MO'!H$29</f>
        <v>0</v>
      </c>
      <c r="Z477" s="349">
        <f>+$N477*'10k &amp; MO'!I$5+$O477*'10k &amp; MO'!I$11+$P477*'10k &amp; MO'!I$17+$Q477*'10k &amp; MO'!I$23+$R477*'10k &amp; MO'!I$29</f>
        <v>0</v>
      </c>
      <c r="AA477" s="349">
        <f>+$N477*'10k &amp; MO'!J$5+$O477*'10k &amp; MO'!J$11+$P477*'10k &amp; MO'!J$17+$Q477*'10k &amp; MO'!J$23+$R477*'10k &amp; MO'!J$29</f>
        <v>0</v>
      </c>
      <c r="AB477" s="349">
        <f>+$N477*'10k &amp; MO'!K$5+$O477*'10k &amp; MO'!K$11+$P477*'10k &amp; MO'!K$17+$Q477*'10k &amp; MO'!K$23+$R477*'10k &amp; MO'!K$29</f>
        <v>0</v>
      </c>
      <c r="AC477" s="349">
        <f>+$N477*'10k &amp; MO'!L$5+$O477*'10k &amp; MO'!L$11+$P477*'10k &amp; MO'!L$17+$Q477*'10k &amp; MO'!L$23+$R477*'10k &amp; MO'!L$29</f>
        <v>0</v>
      </c>
      <c r="AD477" s="350">
        <f>+S477*'10k &amp; MO'!O$5</f>
        <v>0</v>
      </c>
      <c r="AF477" s="192" t="str">
        <f t="shared" si="63"/>
        <v>24752016</v>
      </c>
      <c r="AG477" s="192">
        <f>+IFERROR(VLOOKUP($AF477,'Limited Loss'!$F$5:$P$124,AG$3,FALSE),0)</f>
        <v>0</v>
      </c>
      <c r="AH477" s="193">
        <f>+IFERROR(VLOOKUP($AF477,'Limited Loss'!$F$5:$P$124,AH$3,FALSE),0)</f>
        <v>0</v>
      </c>
      <c r="AI477" s="193">
        <f>+IFERROR(VLOOKUP($AF477,'Limited Loss'!$F$5:$P$124,AI$3,FALSE),0)</f>
        <v>0</v>
      </c>
      <c r="AJ477" s="193">
        <f>+IFERROR(VLOOKUP($AF477,'Limited Loss'!$F$5:$P$124,AJ$3,FALSE),0)</f>
        <v>0</v>
      </c>
      <c r="AK477" s="100">
        <f>+IFERROR(VLOOKUP($AF477,'Limited Loss'!$F$5:$P$124,AK$3,FALSE),0)</f>
        <v>0</v>
      </c>
      <c r="AL477" s="193">
        <f>+IFERROR(VLOOKUP($AF477,'Limited Loss'!$F$5:$P$124,AL$3,FALSE),0)</f>
        <v>0</v>
      </c>
      <c r="AM477" s="193">
        <f>+IFERROR(VLOOKUP($AF477,'Limited Loss'!$F$5:$P$124,AM$3,FALSE),0)</f>
        <v>0</v>
      </c>
      <c r="AN477" s="193">
        <f>+IFERROR(VLOOKUP($AF477,'Limited Loss'!$F$5:$P$124,AN$3,FALSE),0)</f>
        <v>0</v>
      </c>
      <c r="AO477" s="193">
        <f>+IFERROR(VLOOKUP($AF477,'Limited Loss'!$F$5:$P$124,AO$3,FALSE),0)</f>
        <v>0</v>
      </c>
      <c r="AP477" s="100">
        <f>+IFERROR(VLOOKUP($AF477,'Limited Loss'!$F$5:$P$124,AP$3,FALSE),0)</f>
        <v>0</v>
      </c>
      <c r="AQ477" s="353"/>
      <c r="AR477" s="331">
        <f t="shared" si="64"/>
        <v>2475</v>
      </c>
      <c r="AS477" s="332">
        <f t="shared" si="64"/>
        <v>2016</v>
      </c>
      <c r="AT477" s="349">
        <f t="shared" si="69"/>
        <v>0</v>
      </c>
      <c r="AU477" s="349">
        <f t="shared" si="69"/>
        <v>0</v>
      </c>
      <c r="AV477" s="349">
        <f t="shared" si="69"/>
        <v>0</v>
      </c>
      <c r="AW477" s="349">
        <f t="shared" si="69"/>
        <v>0</v>
      </c>
      <c r="AX477" s="350">
        <f t="shared" si="69"/>
        <v>0</v>
      </c>
      <c r="AY477" s="349">
        <f t="shared" si="69"/>
        <v>0</v>
      </c>
      <c r="AZ477" s="349">
        <f t="shared" si="69"/>
        <v>0</v>
      </c>
      <c r="BA477" s="349">
        <f t="shared" si="69"/>
        <v>0</v>
      </c>
      <c r="BB477" s="349">
        <f t="shared" si="70"/>
        <v>0</v>
      </c>
      <c r="BC477" s="349">
        <f t="shared" si="70"/>
        <v>0</v>
      </c>
      <c r="BD477" s="350">
        <f t="shared" si="70"/>
        <v>0</v>
      </c>
      <c r="BE477" s="349">
        <f t="shared" si="66"/>
        <v>0</v>
      </c>
      <c r="BF477" s="375">
        <f t="shared" si="67"/>
        <v>0</v>
      </c>
      <c r="BG477" s="334">
        <f t="shared" si="68"/>
        <v>0</v>
      </c>
    </row>
    <row r="478" spans="1:59" x14ac:dyDescent="0.2">
      <c r="A478" s="326" t="str">
        <f t="shared" si="65"/>
        <v>24752017</v>
      </c>
      <c r="B478" s="331">
        <v>2475</v>
      </c>
      <c r="C478" s="327">
        <v>2017</v>
      </c>
      <c r="D478" s="353">
        <f>+IFERROR(VLOOKUP($A478,Data_Loss!$A$2:$V$1180,6,FALSE),0)</f>
        <v>0</v>
      </c>
      <c r="E478" s="353">
        <f>+IFERROR(VLOOKUP($A478,Data_Loss!$A$2:$V$1180,7,FALSE),0)</f>
        <v>0</v>
      </c>
      <c r="F478" s="353">
        <f>+IFERROR(VLOOKUP($A478,Data_Loss!$A$2:$V$1180,8,FALSE),0)</f>
        <v>0</v>
      </c>
      <c r="G478" s="353">
        <f>+IFERROR(VLOOKUP($A478,Data_Loss!$A$2:$V$1180,9,FALSE),0)</f>
        <v>0</v>
      </c>
      <c r="H478" s="353">
        <f>+IFERROR(VLOOKUP($A478,Data_Loss!$A$2:$V$1180,10,FALSE),0)</f>
        <v>0</v>
      </c>
      <c r="I478" s="353">
        <f>+IFERROR(VLOOKUP($A478,Data_Loss!$A$2:$V$1300,12,FALSE),0)</f>
        <v>0</v>
      </c>
      <c r="J478" s="353">
        <f>+IFERROR(VLOOKUP($A478,Data_Loss!$A$2:$V$1300,13,FALSE),0)</f>
        <v>0</v>
      </c>
      <c r="K478" s="353">
        <f>+IFERROR(VLOOKUP($A478,Data_Loss!$A$2:$V$1300,14,FALSE),0)</f>
        <v>0</v>
      </c>
      <c r="L478" s="353">
        <f>+IFERROR(VLOOKUP($A478,Data_Loss!$A$2:$V$1300,15,FALSE),0)</f>
        <v>0</v>
      </c>
      <c r="M478" s="353">
        <f>+IFERROR(VLOOKUP($A478,Data_Loss!$A$2:$V$1300,16,FALSE),0)</f>
        <v>0</v>
      </c>
      <c r="N478" s="353">
        <f>+IFERROR(VLOOKUP($A478,Data_Loss!$A$2:$V$1300,17,FALSE),0)</f>
        <v>0</v>
      </c>
      <c r="O478" s="353">
        <f>+IFERROR(VLOOKUP($A478,Data_Loss!$A$2:$V$1300,18,FALSE),0)</f>
        <v>0</v>
      </c>
      <c r="P478" s="353">
        <f>+IFERROR(VLOOKUP($A478,Data_Loss!$A$2:$V$1300,19,FALSE),0)</f>
        <v>0</v>
      </c>
      <c r="Q478" s="353">
        <f>+IFERROR(VLOOKUP($A478,Data_Loss!$A$2:$V$1300,20,FALSE),0)</f>
        <v>0</v>
      </c>
      <c r="R478" s="353">
        <f>+IFERROR(VLOOKUP($A478,Data_Loss!$A$2:$V$1300,21,FALSE),0)</f>
        <v>0</v>
      </c>
      <c r="S478" s="353">
        <f>+IFERROR(VLOOKUP($A478,Data_Loss!$A$2:$V$1300,22,FALSE),0)</f>
        <v>0</v>
      </c>
      <c r="T478" s="191">
        <f>+$I478*'10k &amp; MO'!C$6+$J478*'10k &amp; MO'!C$12+$K478*'10k &amp; MO'!C$18+$L478*'10k &amp; MO'!C$24+$M478*'10k &amp; MO'!C$30</f>
        <v>0</v>
      </c>
      <c r="U478" s="349">
        <f>+$I478*'10k &amp; MO'!D$6+$J478*'10k &amp; MO'!D$12+$K478*'10k &amp; MO'!D$18+$L478*'10k &amp; MO'!D$24+$M478*'10k &amp; MO'!D$30</f>
        <v>0</v>
      </c>
      <c r="V478" s="349">
        <f>+$I478*'10k &amp; MO'!E$6+$J478*'10k &amp; MO'!E$12+$K478*'10k &amp; MO'!E$18+$L478*'10k &amp; MO'!E$24+$M478*'10k &amp; MO'!E$30</f>
        <v>0</v>
      </c>
      <c r="W478" s="349">
        <f>+$I478*'10k &amp; MO'!F$6+$J478*'10k &amp; MO'!F$12+$K478*'10k &amp; MO'!F$18+$L478*'10k &amp; MO'!F$24+$M478*'10k &amp; MO'!F$30</f>
        <v>0</v>
      </c>
      <c r="X478" s="349">
        <f>+$I478*'10k &amp; MO'!G$6+$J478*'10k &amp; MO'!G$12+$K478*'10k &amp; MO'!G$18+$L478*'10k &amp; MO'!G$24+$M478*'10k &amp; MO'!G$30</f>
        <v>0</v>
      </c>
      <c r="Y478" s="349">
        <f>+$N478*'10k &amp; MO'!H$6+$O478*'10k &amp; MO'!H$12+$P478*'10k &amp; MO'!H$18+$Q478*'10k &amp; MO'!H$24+$R478*'10k &amp; MO'!H$30</f>
        <v>0</v>
      </c>
      <c r="Z478" s="349">
        <f>+$N478*'10k &amp; MO'!I$6+$O478*'10k &amp; MO'!I$12+$P478*'10k &amp; MO'!I$18+$Q478*'10k &amp; MO'!I$24+$R478*'10k &amp; MO'!I$30</f>
        <v>0</v>
      </c>
      <c r="AA478" s="349">
        <f>+$N478*'10k &amp; MO'!J$6+$O478*'10k &amp; MO'!J$12+$P478*'10k &amp; MO'!J$18+$Q478*'10k &amp; MO'!J$24+$R478*'10k &amp; MO'!J$30</f>
        <v>0</v>
      </c>
      <c r="AB478" s="349">
        <f>+$N478*'10k &amp; MO'!K$6+$O478*'10k &amp; MO'!K$12+$P478*'10k &amp; MO'!K$18+$Q478*'10k &amp; MO'!K$24+$R478*'10k &amp; MO'!K$30</f>
        <v>0</v>
      </c>
      <c r="AC478" s="349">
        <f>+$N478*'10k &amp; MO'!L$6+$O478*'10k &amp; MO'!L$12+$P478*'10k &amp; MO'!L$18+$Q478*'10k &amp; MO'!L$24+$R478*'10k &amp; MO'!L$30</f>
        <v>0</v>
      </c>
      <c r="AD478" s="350">
        <f>+S478*'10k &amp; MO'!O$6</f>
        <v>0</v>
      </c>
      <c r="AF478" s="192" t="str">
        <f t="shared" si="63"/>
        <v>24752017</v>
      </c>
      <c r="AG478" s="192">
        <f>+IFERROR(VLOOKUP($AF478,'Limited Loss'!$F$5:$P$124,AG$3,FALSE),0)</f>
        <v>0</v>
      </c>
      <c r="AH478" s="193">
        <f>+IFERROR(VLOOKUP($AF478,'Limited Loss'!$F$5:$P$124,AH$3,FALSE),0)</f>
        <v>0</v>
      </c>
      <c r="AI478" s="193">
        <f>+IFERROR(VLOOKUP($AF478,'Limited Loss'!$F$5:$P$124,AI$3,FALSE),0)</f>
        <v>0</v>
      </c>
      <c r="AJ478" s="193">
        <f>+IFERROR(VLOOKUP($AF478,'Limited Loss'!$F$5:$P$124,AJ$3,FALSE),0)</f>
        <v>0</v>
      </c>
      <c r="AK478" s="100">
        <f>+IFERROR(VLOOKUP($AF478,'Limited Loss'!$F$5:$P$124,AK$3,FALSE),0)</f>
        <v>0</v>
      </c>
      <c r="AL478" s="193">
        <f>+IFERROR(VLOOKUP($AF478,'Limited Loss'!$F$5:$P$124,AL$3,FALSE),0)</f>
        <v>0</v>
      </c>
      <c r="AM478" s="193">
        <f>+IFERROR(VLOOKUP($AF478,'Limited Loss'!$F$5:$P$124,AM$3,FALSE),0)</f>
        <v>0</v>
      </c>
      <c r="AN478" s="193">
        <f>+IFERROR(VLOOKUP($AF478,'Limited Loss'!$F$5:$P$124,AN$3,FALSE),0)</f>
        <v>0</v>
      </c>
      <c r="AO478" s="193">
        <f>+IFERROR(VLOOKUP($AF478,'Limited Loss'!$F$5:$P$124,AO$3,FALSE),0)</f>
        <v>0</v>
      </c>
      <c r="AP478" s="100">
        <f>+IFERROR(VLOOKUP($AF478,'Limited Loss'!$F$5:$P$124,AP$3,FALSE),0)</f>
        <v>0</v>
      </c>
      <c r="AQ478" s="353"/>
      <c r="AR478" s="331">
        <f t="shared" si="64"/>
        <v>2475</v>
      </c>
      <c r="AS478" s="332">
        <f t="shared" si="64"/>
        <v>2017</v>
      </c>
      <c r="AT478" s="349">
        <f t="shared" si="69"/>
        <v>0</v>
      </c>
      <c r="AU478" s="349">
        <f t="shared" si="69"/>
        <v>0</v>
      </c>
      <c r="AV478" s="349">
        <f t="shared" si="69"/>
        <v>0</v>
      </c>
      <c r="AW478" s="349">
        <f t="shared" si="69"/>
        <v>0</v>
      </c>
      <c r="AX478" s="350">
        <f t="shared" si="69"/>
        <v>0</v>
      </c>
      <c r="AY478" s="349">
        <f t="shared" si="69"/>
        <v>0</v>
      </c>
      <c r="AZ478" s="349">
        <f t="shared" si="69"/>
        <v>0</v>
      </c>
      <c r="BA478" s="349">
        <f t="shared" si="69"/>
        <v>0</v>
      </c>
      <c r="BB478" s="349">
        <f t="shared" si="70"/>
        <v>0</v>
      </c>
      <c r="BC478" s="349">
        <f t="shared" si="70"/>
        <v>0</v>
      </c>
      <c r="BD478" s="350">
        <f t="shared" si="70"/>
        <v>0</v>
      </c>
      <c r="BE478" s="349">
        <f t="shared" si="66"/>
        <v>0</v>
      </c>
      <c r="BF478" s="375">
        <f t="shared" si="67"/>
        <v>0</v>
      </c>
      <c r="BG478" s="334">
        <f t="shared" si="68"/>
        <v>0</v>
      </c>
    </row>
    <row r="479" spans="1:59" x14ac:dyDescent="0.2">
      <c r="A479" s="326" t="str">
        <f t="shared" si="65"/>
        <v>24752018</v>
      </c>
      <c r="B479" s="331">
        <v>2475</v>
      </c>
      <c r="C479" s="327">
        <v>2018</v>
      </c>
      <c r="D479" s="353">
        <f>+IFERROR(VLOOKUP($A479,Data_Loss!$A$2:$V$1180,6,FALSE),0)</f>
        <v>0</v>
      </c>
      <c r="E479" s="353">
        <f>+IFERROR(VLOOKUP($A479,Data_Loss!$A$2:$V$1180,7,FALSE),0)</f>
        <v>0</v>
      </c>
      <c r="F479" s="353">
        <f>+IFERROR(VLOOKUP($A479,Data_Loss!$A$2:$V$1180,8,FALSE),0)</f>
        <v>0</v>
      </c>
      <c r="G479" s="353">
        <f>+IFERROR(VLOOKUP($A479,Data_Loss!$A$2:$V$1180,9,FALSE),0)</f>
        <v>0</v>
      </c>
      <c r="H479" s="353">
        <f>+IFERROR(VLOOKUP($A479,Data_Loss!$A$2:$V$1180,10,FALSE),0)</f>
        <v>0</v>
      </c>
      <c r="I479" s="353">
        <f>+IFERROR(VLOOKUP($A479,Data_Loss!$A$2:$V$1300,12,FALSE),0)</f>
        <v>0</v>
      </c>
      <c r="J479" s="353">
        <f>+IFERROR(VLOOKUP($A479,Data_Loss!$A$2:$V$1300,13,FALSE),0)</f>
        <v>0</v>
      </c>
      <c r="K479" s="353">
        <f>+IFERROR(VLOOKUP($A479,Data_Loss!$A$2:$V$1300,14,FALSE),0)</f>
        <v>0</v>
      </c>
      <c r="L479" s="353">
        <f>+IFERROR(VLOOKUP($A479,Data_Loss!$A$2:$V$1300,15,FALSE),0)</f>
        <v>0</v>
      </c>
      <c r="M479" s="353">
        <f>+IFERROR(VLOOKUP($A479,Data_Loss!$A$2:$V$1300,16,FALSE),0)</f>
        <v>0</v>
      </c>
      <c r="N479" s="353">
        <f>+IFERROR(VLOOKUP($A479,Data_Loss!$A$2:$V$1300,17,FALSE),0)</f>
        <v>0</v>
      </c>
      <c r="O479" s="353">
        <f>+IFERROR(VLOOKUP($A479,Data_Loss!$A$2:$V$1300,18,FALSE),0)</f>
        <v>0</v>
      </c>
      <c r="P479" s="353">
        <f>+IFERROR(VLOOKUP($A479,Data_Loss!$A$2:$V$1300,19,FALSE),0)</f>
        <v>0</v>
      </c>
      <c r="Q479" s="353">
        <f>+IFERROR(VLOOKUP($A479,Data_Loss!$A$2:$V$1300,20,FALSE),0)</f>
        <v>0</v>
      </c>
      <c r="R479" s="353">
        <f>+IFERROR(VLOOKUP($A479,Data_Loss!$A$2:$V$1300,21,FALSE),0)</f>
        <v>0</v>
      </c>
      <c r="S479" s="353">
        <f>+IFERROR(VLOOKUP($A479,Data_Loss!$A$2:$V$1300,22,FALSE),0)</f>
        <v>0</v>
      </c>
      <c r="T479" s="191">
        <f>+$I479*'10k &amp; MO'!C$7+$J479*'10k &amp; MO'!C$13+$K479*'10k &amp; MO'!C$19+$L479*'10k &amp; MO'!C$25+$M479*'10k &amp; MO'!C$31</f>
        <v>0</v>
      </c>
      <c r="U479" s="349">
        <f>+$I479*'10k &amp; MO'!D$7+$J479*'10k &amp; MO'!D$13+$K479*'10k &amp; MO'!D$19+$L479*'10k &amp; MO'!D$25+$M479*'10k &amp; MO'!D$31</f>
        <v>0</v>
      </c>
      <c r="V479" s="349">
        <f>+$I479*'10k &amp; MO'!E$7+$J479*'10k &amp; MO'!E$13+$K479*'10k &amp; MO'!E$19+$L479*'10k &amp; MO'!E$25+$M479*'10k &amp; MO'!E$31</f>
        <v>0</v>
      </c>
      <c r="W479" s="349">
        <f>+$I479*'10k &amp; MO'!F$7+$J479*'10k &amp; MO'!F$13+$K479*'10k &amp; MO'!F$19+$L479*'10k &amp; MO'!F$25+$M479*'10k &amp; MO'!F$31</f>
        <v>0</v>
      </c>
      <c r="X479" s="349">
        <f>+$I479*'10k &amp; MO'!G$7+$J479*'10k &amp; MO'!G$13+$K479*'10k &amp; MO'!G$19+$L479*'10k &amp; MO'!G$25+$M479*'10k &amp; MO'!G$31</f>
        <v>0</v>
      </c>
      <c r="Y479" s="349">
        <f>+$N479*'10k &amp; MO'!H$7+$O479*'10k &amp; MO'!H$13+$P479*'10k &amp; MO'!H$19+$Q479*'10k &amp; MO'!H$25+$R479*'10k &amp; MO'!H$31</f>
        <v>0</v>
      </c>
      <c r="Z479" s="349">
        <f>+$N479*'10k &amp; MO'!I$7+$O479*'10k &amp; MO'!I$13+$P479*'10k &amp; MO'!I$19+$Q479*'10k &amp; MO'!I$25+$R479*'10k &amp; MO'!I$31</f>
        <v>0</v>
      </c>
      <c r="AA479" s="349">
        <f>+$N479*'10k &amp; MO'!J$7+$O479*'10k &amp; MO'!J$13+$P479*'10k &amp; MO'!J$19+$Q479*'10k &amp; MO'!J$25+$R479*'10k &amp; MO'!J$31</f>
        <v>0</v>
      </c>
      <c r="AB479" s="349">
        <f>+$N479*'10k &amp; MO'!K$7+$O479*'10k &amp; MO'!K$13+$P479*'10k &amp; MO'!K$19+$Q479*'10k &amp; MO'!K$25+$R479*'10k &amp; MO'!K$31</f>
        <v>0</v>
      </c>
      <c r="AC479" s="349">
        <f>+$N479*'10k &amp; MO'!L$7+$O479*'10k &amp; MO'!L$13+$P479*'10k &amp; MO'!L$19+$Q479*'10k &amp; MO'!L$25+$R479*'10k &amp; MO'!L$31</f>
        <v>0</v>
      </c>
      <c r="AD479" s="350">
        <f>+S479*'10k &amp; MO'!O$7</f>
        <v>0</v>
      </c>
      <c r="AF479" s="192" t="str">
        <f t="shared" si="63"/>
        <v>24752018</v>
      </c>
      <c r="AG479" s="192">
        <f>+IFERROR(VLOOKUP($AF479,'Limited Loss'!$F$5:$P$124,AG$3,FALSE),0)</f>
        <v>0</v>
      </c>
      <c r="AH479" s="193">
        <f>+IFERROR(VLOOKUP($AF479,'Limited Loss'!$F$5:$P$124,AH$3,FALSE),0)</f>
        <v>0</v>
      </c>
      <c r="AI479" s="193">
        <f>+IFERROR(VLOOKUP($AF479,'Limited Loss'!$F$5:$P$124,AI$3,FALSE),0)</f>
        <v>0</v>
      </c>
      <c r="AJ479" s="193">
        <f>+IFERROR(VLOOKUP($AF479,'Limited Loss'!$F$5:$P$124,AJ$3,FALSE),0)</f>
        <v>0</v>
      </c>
      <c r="AK479" s="100">
        <f>+IFERROR(VLOOKUP($AF479,'Limited Loss'!$F$5:$P$124,AK$3,FALSE),0)</f>
        <v>0</v>
      </c>
      <c r="AL479" s="193">
        <f>+IFERROR(VLOOKUP($AF479,'Limited Loss'!$F$5:$P$124,AL$3,FALSE),0)</f>
        <v>0</v>
      </c>
      <c r="AM479" s="193">
        <f>+IFERROR(VLOOKUP($AF479,'Limited Loss'!$F$5:$P$124,AM$3,FALSE),0)</f>
        <v>0</v>
      </c>
      <c r="AN479" s="193">
        <f>+IFERROR(VLOOKUP($AF479,'Limited Loss'!$F$5:$P$124,AN$3,FALSE),0)</f>
        <v>0</v>
      </c>
      <c r="AO479" s="193">
        <f>+IFERROR(VLOOKUP($AF479,'Limited Loss'!$F$5:$P$124,AO$3,FALSE),0)</f>
        <v>0</v>
      </c>
      <c r="AP479" s="100">
        <f>+IFERROR(VLOOKUP($AF479,'Limited Loss'!$F$5:$P$124,AP$3,FALSE),0)</f>
        <v>0</v>
      </c>
      <c r="AQ479" s="353"/>
      <c r="AR479" s="331">
        <f t="shared" si="64"/>
        <v>2475</v>
      </c>
      <c r="AS479" s="332">
        <f t="shared" si="64"/>
        <v>2018</v>
      </c>
      <c r="AT479" s="349">
        <f t="shared" si="69"/>
        <v>0</v>
      </c>
      <c r="AU479" s="349">
        <f t="shared" si="69"/>
        <v>0</v>
      </c>
      <c r="AV479" s="349">
        <f t="shared" si="69"/>
        <v>0</v>
      </c>
      <c r="AW479" s="349">
        <f t="shared" si="69"/>
        <v>0</v>
      </c>
      <c r="AX479" s="350">
        <f t="shared" si="69"/>
        <v>0</v>
      </c>
      <c r="AY479" s="349">
        <f t="shared" si="69"/>
        <v>0</v>
      </c>
      <c r="AZ479" s="349">
        <f t="shared" si="69"/>
        <v>0</v>
      </c>
      <c r="BA479" s="349">
        <f t="shared" si="69"/>
        <v>0</v>
      </c>
      <c r="BB479" s="349">
        <f t="shared" si="70"/>
        <v>0</v>
      </c>
      <c r="BC479" s="349">
        <f t="shared" si="70"/>
        <v>0</v>
      </c>
      <c r="BD479" s="350">
        <f t="shared" si="70"/>
        <v>0</v>
      </c>
      <c r="BE479" s="349">
        <f t="shared" si="66"/>
        <v>0</v>
      </c>
      <c r="BF479" s="375">
        <f t="shared" si="67"/>
        <v>0</v>
      </c>
      <c r="BG479" s="334">
        <f t="shared" si="68"/>
        <v>0</v>
      </c>
    </row>
    <row r="480" spans="1:59" x14ac:dyDescent="0.2">
      <c r="A480" s="326" t="str">
        <f t="shared" si="65"/>
        <v>5012014</v>
      </c>
      <c r="B480" s="331">
        <v>501</v>
      </c>
      <c r="C480" s="327">
        <v>2014</v>
      </c>
      <c r="D480" s="353">
        <f>+IFERROR(VLOOKUP($A480,Data_Loss!$A$2:$V$1180,6,FALSE),0)</f>
        <v>0</v>
      </c>
      <c r="E480" s="353">
        <f>+IFERROR(VLOOKUP($A480,Data_Loss!$A$2:$V$1180,7,FALSE),0)</f>
        <v>0</v>
      </c>
      <c r="F480" s="353">
        <f>+IFERROR(VLOOKUP($A480,Data_Loss!$A$2:$V$1180,8,FALSE),0)</f>
        <v>0</v>
      </c>
      <c r="G480" s="353">
        <f>+IFERROR(VLOOKUP($A480,Data_Loss!$A$2:$V$1180,9,FALSE),0)</f>
        <v>0</v>
      </c>
      <c r="H480" s="353">
        <f>+IFERROR(VLOOKUP($A480,Data_Loss!$A$2:$V$1180,10,FALSE),0)</f>
        <v>0</v>
      </c>
      <c r="I480" s="353">
        <f>+IFERROR(VLOOKUP($A480,Data_Loss!$A$2:$V$1300,12,FALSE),0)</f>
        <v>0</v>
      </c>
      <c r="J480" s="353">
        <f>+IFERROR(VLOOKUP($A480,Data_Loss!$A$2:$V$1300,13,FALSE),0)</f>
        <v>0</v>
      </c>
      <c r="K480" s="353">
        <f>+IFERROR(VLOOKUP($A480,Data_Loss!$A$2:$V$1300,14,FALSE),0)</f>
        <v>0</v>
      </c>
      <c r="L480" s="353">
        <f>+IFERROR(VLOOKUP($A480,Data_Loss!$A$2:$V$1300,15,FALSE),0)</f>
        <v>0</v>
      </c>
      <c r="M480" s="353">
        <f>+IFERROR(VLOOKUP($A480,Data_Loss!$A$2:$V$1300,16,FALSE),0)</f>
        <v>0</v>
      </c>
      <c r="N480" s="353">
        <f>+IFERROR(VLOOKUP($A480,Data_Loss!$A$2:$V$1300,17,FALSE),0)</f>
        <v>0</v>
      </c>
      <c r="O480" s="353">
        <f>+IFERROR(VLOOKUP($A480,Data_Loss!$A$2:$V$1300,18,FALSE),0)</f>
        <v>0</v>
      </c>
      <c r="P480" s="353">
        <f>+IFERROR(VLOOKUP($A480,Data_Loss!$A$2:$V$1300,19,FALSE),0)</f>
        <v>0</v>
      </c>
      <c r="Q480" s="353">
        <f>+IFERROR(VLOOKUP($A480,Data_Loss!$A$2:$V$1300,20,FALSE),0)</f>
        <v>0</v>
      </c>
      <c r="R480" s="353">
        <f>+IFERROR(VLOOKUP($A480,Data_Loss!$A$2:$V$1300,21,FALSE),0)</f>
        <v>0</v>
      </c>
      <c r="S480" s="353">
        <f>+IFERROR(VLOOKUP($A480,Data_Loss!$A$2:$V$1300,22,FALSE),0)</f>
        <v>170</v>
      </c>
      <c r="T480" s="191">
        <f>+$I480*'10k &amp; MO'!C$3+$J480*'10k &amp; MO'!C$9+$K480*'10k &amp; MO'!C$15+$L480*'10k &amp; MO'!C$21+$M480*'10k &amp; MO'!C$27</f>
        <v>0</v>
      </c>
      <c r="U480" s="349">
        <f>+$I480*'10k &amp; MO'!D$3+$J480*'10k &amp; MO'!D$9+$K480*'10k &amp; MO'!D$15+$L480*'10k &amp; MO'!D$21+$M480*'10k &amp; MO'!D$27</f>
        <v>0</v>
      </c>
      <c r="V480" s="349">
        <f>+$I480*'10k &amp; MO'!E$3+$J480*'10k &amp; MO'!E$9+$K480*'10k &amp; MO'!E$15+$L480*'10k &amp; MO'!E$21+$M480*'10k &amp; MO'!E$27</f>
        <v>0</v>
      </c>
      <c r="W480" s="349">
        <f>+$I480*'10k &amp; MO'!F$3+$J480*'10k &amp; MO'!F$9+$K480*'10k &amp; MO'!F$15+$L480*'10k &amp; MO'!F$21+$M480*'10k &amp; MO'!F$27</f>
        <v>0</v>
      </c>
      <c r="X480" s="349">
        <f>+$I480*'10k &amp; MO'!G$3+$J480*'10k &amp; MO'!G$9+$K480*'10k &amp; MO'!G$15+$L480*'10k &amp; MO'!G$21+$M480*'10k &amp; MO'!G$27</f>
        <v>0</v>
      </c>
      <c r="Y480" s="349">
        <f>+$N480*'10k &amp; MO'!H$3+$O480*'10k &amp; MO'!H$9+$P480*'10k &amp; MO'!H$15+$Q480*'10k &amp; MO'!H$21+$R480*'10k &amp; MO'!H$27</f>
        <v>0</v>
      </c>
      <c r="Z480" s="349">
        <f>+$N480*'10k &amp; MO'!I$3+$O480*'10k &amp; MO'!I$9+$P480*'10k &amp; MO'!I$15+$Q480*'10k &amp; MO'!I$21+$R480*'10k &amp; MO'!I$27</f>
        <v>0</v>
      </c>
      <c r="AA480" s="349">
        <f>+$N480*'10k &amp; MO'!J$3+$O480*'10k &amp; MO'!J$9+$P480*'10k &amp; MO'!J$15+$Q480*'10k &amp; MO'!J$21+$R480*'10k &amp; MO'!J$27</f>
        <v>0</v>
      </c>
      <c r="AB480" s="349">
        <f>+$N480*'10k &amp; MO'!K$3+$O480*'10k &amp; MO'!K$9+$P480*'10k &amp; MO'!K$15+$Q480*'10k &amp; MO'!K$21+$R480*'10k &amp; MO'!K$27</f>
        <v>0</v>
      </c>
      <c r="AC480" s="349">
        <f>+$N480*'10k &amp; MO'!L$3+$O480*'10k &amp; MO'!L$9+$P480*'10k &amp; MO'!L$15+$Q480*'10k &amp; MO'!L$21+$R480*'10k &amp; MO'!L$27</f>
        <v>0</v>
      </c>
      <c r="AD480" s="350">
        <f>+S480*'10k &amp; MO'!O$3</f>
        <v>182.07</v>
      </c>
      <c r="AF480" s="192" t="str">
        <f t="shared" si="63"/>
        <v>5012014</v>
      </c>
      <c r="AG480" s="192">
        <f>+IFERROR(VLOOKUP($AF480,'Limited Loss'!$F$5:$P$124,AG$3,FALSE),0)</f>
        <v>0</v>
      </c>
      <c r="AH480" s="193">
        <f>+IFERROR(VLOOKUP($AF480,'Limited Loss'!$F$5:$P$124,AH$3,FALSE),0)</f>
        <v>0</v>
      </c>
      <c r="AI480" s="193">
        <f>+IFERROR(VLOOKUP($AF480,'Limited Loss'!$F$5:$P$124,AI$3,FALSE),0)</f>
        <v>0</v>
      </c>
      <c r="AJ480" s="193">
        <f>+IFERROR(VLOOKUP($AF480,'Limited Loss'!$F$5:$P$124,AJ$3,FALSE),0)</f>
        <v>0</v>
      </c>
      <c r="AK480" s="100">
        <f>+IFERROR(VLOOKUP($AF480,'Limited Loss'!$F$5:$P$124,AK$3,FALSE),0)</f>
        <v>0</v>
      </c>
      <c r="AL480" s="193">
        <f>+IFERROR(VLOOKUP($AF480,'Limited Loss'!$F$5:$P$124,AL$3,FALSE),0)</f>
        <v>0</v>
      </c>
      <c r="AM480" s="193">
        <f>+IFERROR(VLOOKUP($AF480,'Limited Loss'!$F$5:$P$124,AM$3,FALSE),0)</f>
        <v>0</v>
      </c>
      <c r="AN480" s="193">
        <f>+IFERROR(VLOOKUP($AF480,'Limited Loss'!$F$5:$P$124,AN$3,FALSE),0)</f>
        <v>0</v>
      </c>
      <c r="AO480" s="193">
        <f>+IFERROR(VLOOKUP($AF480,'Limited Loss'!$F$5:$P$124,AO$3,FALSE),0)</f>
        <v>0</v>
      </c>
      <c r="AP480" s="100">
        <f>+IFERROR(VLOOKUP($AF480,'Limited Loss'!$F$5:$P$124,AP$3,FALSE),0)</f>
        <v>0</v>
      </c>
      <c r="AQ480" s="353"/>
      <c r="AR480" s="331">
        <f t="shared" si="64"/>
        <v>501</v>
      </c>
      <c r="AS480" s="332">
        <f t="shared" si="64"/>
        <v>2014</v>
      </c>
      <c r="AT480" s="349">
        <f t="shared" si="69"/>
        <v>0</v>
      </c>
      <c r="AU480" s="349">
        <f t="shared" si="69"/>
        <v>0</v>
      </c>
      <c r="AV480" s="349">
        <f t="shared" si="69"/>
        <v>0</v>
      </c>
      <c r="AW480" s="349">
        <f t="shared" si="69"/>
        <v>0</v>
      </c>
      <c r="AX480" s="350">
        <f t="shared" si="69"/>
        <v>0</v>
      </c>
      <c r="AY480" s="349">
        <f t="shared" si="69"/>
        <v>0</v>
      </c>
      <c r="AZ480" s="349">
        <f t="shared" si="69"/>
        <v>0</v>
      </c>
      <c r="BA480" s="349">
        <f t="shared" si="69"/>
        <v>0</v>
      </c>
      <c r="BB480" s="349">
        <f t="shared" si="70"/>
        <v>0</v>
      </c>
      <c r="BC480" s="349">
        <f t="shared" si="70"/>
        <v>0</v>
      </c>
      <c r="BD480" s="350">
        <f t="shared" si="70"/>
        <v>182.07</v>
      </c>
      <c r="BE480" s="349">
        <f t="shared" si="66"/>
        <v>0</v>
      </c>
      <c r="BF480" s="375">
        <f t="shared" si="67"/>
        <v>0</v>
      </c>
      <c r="BG480" s="334">
        <f t="shared" si="68"/>
        <v>182.07</v>
      </c>
    </row>
    <row r="481" spans="1:59" x14ac:dyDescent="0.2">
      <c r="A481" s="326" t="str">
        <f t="shared" si="65"/>
        <v>5012015</v>
      </c>
      <c r="B481" s="331">
        <v>501</v>
      </c>
      <c r="C481" s="327">
        <v>2015</v>
      </c>
      <c r="D481" s="353">
        <f>+IFERROR(VLOOKUP($A481,Data_Loss!$A$2:$V$1180,6,FALSE),0)</f>
        <v>0</v>
      </c>
      <c r="E481" s="353">
        <f>+IFERROR(VLOOKUP($A481,Data_Loss!$A$2:$V$1180,7,FALSE),0)</f>
        <v>0</v>
      </c>
      <c r="F481" s="353">
        <f>+IFERROR(VLOOKUP($A481,Data_Loss!$A$2:$V$1180,8,FALSE),0)</f>
        <v>0</v>
      </c>
      <c r="G481" s="353">
        <f>+IFERROR(VLOOKUP($A481,Data_Loss!$A$2:$V$1180,9,FALSE),0)</f>
        <v>0</v>
      </c>
      <c r="H481" s="353">
        <f>+IFERROR(VLOOKUP($A481,Data_Loss!$A$2:$V$1180,10,FALSE),0)</f>
        <v>0</v>
      </c>
      <c r="I481" s="353">
        <f>+IFERROR(VLOOKUP($A481,Data_Loss!$A$2:$V$1300,12,FALSE),0)</f>
        <v>0</v>
      </c>
      <c r="J481" s="353">
        <f>+IFERROR(VLOOKUP($A481,Data_Loss!$A$2:$V$1300,13,FALSE),0)</f>
        <v>0</v>
      </c>
      <c r="K481" s="353">
        <f>+IFERROR(VLOOKUP($A481,Data_Loss!$A$2:$V$1300,14,FALSE),0)</f>
        <v>0</v>
      </c>
      <c r="L481" s="353">
        <f>+IFERROR(VLOOKUP($A481,Data_Loss!$A$2:$V$1300,15,FALSE),0)</f>
        <v>0</v>
      </c>
      <c r="M481" s="353">
        <f>+IFERROR(VLOOKUP($A481,Data_Loss!$A$2:$V$1300,16,FALSE),0)</f>
        <v>0</v>
      </c>
      <c r="N481" s="353">
        <f>+IFERROR(VLOOKUP($A481,Data_Loss!$A$2:$V$1300,17,FALSE),0)</f>
        <v>0</v>
      </c>
      <c r="O481" s="353">
        <f>+IFERROR(VLOOKUP($A481,Data_Loss!$A$2:$V$1300,18,FALSE),0)</f>
        <v>0</v>
      </c>
      <c r="P481" s="353">
        <f>+IFERROR(VLOOKUP($A481,Data_Loss!$A$2:$V$1300,19,FALSE),0)</f>
        <v>0</v>
      </c>
      <c r="Q481" s="353">
        <f>+IFERROR(VLOOKUP($A481,Data_Loss!$A$2:$V$1300,20,FALSE),0)</f>
        <v>0</v>
      </c>
      <c r="R481" s="353">
        <f>+IFERROR(VLOOKUP($A481,Data_Loss!$A$2:$V$1300,21,FALSE),0)</f>
        <v>0</v>
      </c>
      <c r="S481" s="353">
        <f>+IFERROR(VLOOKUP($A481,Data_Loss!$A$2:$V$1300,22,FALSE),0)</f>
        <v>0</v>
      </c>
      <c r="T481" s="191">
        <f>+$I481*'10k &amp; MO'!C$4+$J481*'10k &amp; MO'!C$10+$K481*'10k &amp; MO'!C$16+$L481*'10k &amp; MO'!C$22+$M481*'10k &amp; MO'!C$28</f>
        <v>0</v>
      </c>
      <c r="U481" s="349">
        <f>+$I481*'10k &amp; MO'!D$4+$J481*'10k &amp; MO'!D$10+$K481*'10k &amp; MO'!D$16+$L481*'10k &amp; MO'!D$22+$M481*'10k &amp; MO'!D$28</f>
        <v>0</v>
      </c>
      <c r="V481" s="349">
        <f>+$I481*'10k &amp; MO'!E$4+$J481*'10k &amp; MO'!E$10+$K481*'10k &amp; MO'!E$16+$L481*'10k &amp; MO'!E$22+$M481*'10k &amp; MO'!E$28</f>
        <v>0</v>
      </c>
      <c r="W481" s="349">
        <f>+$I481*'10k &amp; MO'!F$4+$J481*'10k &amp; MO'!F$10+$K481*'10k &amp; MO'!F$16+$L481*'10k &amp; MO'!F$22+$M481*'10k &amp; MO'!F$28</f>
        <v>0</v>
      </c>
      <c r="X481" s="349">
        <f>+$I481*'10k &amp; MO'!G$4+$J481*'10k &amp; MO'!G$10+$K481*'10k &amp; MO'!G$16+$L481*'10k &amp; MO'!G$22+$M481*'10k &amp; MO'!G$28</f>
        <v>0</v>
      </c>
      <c r="Y481" s="349">
        <f>+$N481*'10k &amp; MO'!H$4+$O481*'10k &amp; MO'!H$10+$P481*'10k &amp; MO'!H$16+$Q481*'10k &amp; MO'!H$22+$R481*'10k &amp; MO'!H$28</f>
        <v>0</v>
      </c>
      <c r="Z481" s="349">
        <f>+$N481*'10k &amp; MO'!I$4+$O481*'10k &amp; MO'!I$10+$P481*'10k &amp; MO'!I$16+$Q481*'10k &amp; MO'!I$22+$R481*'10k &amp; MO'!I$28</f>
        <v>0</v>
      </c>
      <c r="AA481" s="349">
        <f>+$N481*'10k &amp; MO'!J$4+$O481*'10k &amp; MO'!J$10+$P481*'10k &amp; MO'!J$16+$Q481*'10k &amp; MO'!J$22+$R481*'10k &amp; MO'!J$28</f>
        <v>0</v>
      </c>
      <c r="AB481" s="349">
        <f>+$N481*'10k &amp; MO'!K$4+$O481*'10k &amp; MO'!K$10+$P481*'10k &amp; MO'!K$16+$Q481*'10k &amp; MO'!K$22+$R481*'10k &amp; MO'!K$28</f>
        <v>0</v>
      </c>
      <c r="AC481" s="349">
        <f>+$N481*'10k &amp; MO'!L$4+$O481*'10k &amp; MO'!L$10+$P481*'10k &amp; MO'!L$16+$Q481*'10k &amp; MO'!L$22+$R481*'10k &amp; MO'!L$28</f>
        <v>0</v>
      </c>
      <c r="AD481" s="350">
        <f>+S481*'10k &amp; MO'!O$4</f>
        <v>0</v>
      </c>
      <c r="AF481" s="192" t="str">
        <f t="shared" si="63"/>
        <v>5012015</v>
      </c>
      <c r="AG481" s="192">
        <f>+IFERROR(VLOOKUP($AF481,'Limited Loss'!$F$5:$P$124,AG$3,FALSE),0)</f>
        <v>0</v>
      </c>
      <c r="AH481" s="193">
        <f>+IFERROR(VLOOKUP($AF481,'Limited Loss'!$F$5:$P$124,AH$3,FALSE),0)</f>
        <v>0</v>
      </c>
      <c r="AI481" s="193">
        <f>+IFERROR(VLOOKUP($AF481,'Limited Loss'!$F$5:$P$124,AI$3,FALSE),0)</f>
        <v>0</v>
      </c>
      <c r="AJ481" s="193">
        <f>+IFERROR(VLOOKUP($AF481,'Limited Loss'!$F$5:$P$124,AJ$3,FALSE),0)</f>
        <v>0</v>
      </c>
      <c r="AK481" s="100">
        <f>+IFERROR(VLOOKUP($AF481,'Limited Loss'!$F$5:$P$124,AK$3,FALSE),0)</f>
        <v>0</v>
      </c>
      <c r="AL481" s="193">
        <f>+IFERROR(VLOOKUP($AF481,'Limited Loss'!$F$5:$P$124,AL$3,FALSE),0)</f>
        <v>0</v>
      </c>
      <c r="AM481" s="193">
        <f>+IFERROR(VLOOKUP($AF481,'Limited Loss'!$F$5:$P$124,AM$3,FALSE),0)</f>
        <v>0</v>
      </c>
      <c r="AN481" s="193">
        <f>+IFERROR(VLOOKUP($AF481,'Limited Loss'!$F$5:$P$124,AN$3,FALSE),0)</f>
        <v>0</v>
      </c>
      <c r="AO481" s="193">
        <f>+IFERROR(VLOOKUP($AF481,'Limited Loss'!$F$5:$P$124,AO$3,FALSE),0)</f>
        <v>0</v>
      </c>
      <c r="AP481" s="100">
        <f>+IFERROR(VLOOKUP($AF481,'Limited Loss'!$F$5:$P$124,AP$3,FALSE),0)</f>
        <v>0</v>
      </c>
      <c r="AQ481" s="353"/>
      <c r="AR481" s="331">
        <f t="shared" si="64"/>
        <v>501</v>
      </c>
      <c r="AS481" s="332">
        <f t="shared" si="64"/>
        <v>2015</v>
      </c>
      <c r="AT481" s="349">
        <f t="shared" si="69"/>
        <v>0</v>
      </c>
      <c r="AU481" s="349">
        <f t="shared" si="69"/>
        <v>0</v>
      </c>
      <c r="AV481" s="349">
        <f t="shared" si="69"/>
        <v>0</v>
      </c>
      <c r="AW481" s="349">
        <f t="shared" si="69"/>
        <v>0</v>
      </c>
      <c r="AX481" s="350">
        <f t="shared" si="69"/>
        <v>0</v>
      </c>
      <c r="AY481" s="349">
        <f t="shared" si="69"/>
        <v>0</v>
      </c>
      <c r="AZ481" s="349">
        <f t="shared" si="69"/>
        <v>0</v>
      </c>
      <c r="BA481" s="349">
        <f t="shared" si="69"/>
        <v>0</v>
      </c>
      <c r="BB481" s="349">
        <f t="shared" si="70"/>
        <v>0</v>
      </c>
      <c r="BC481" s="349">
        <f t="shared" si="70"/>
        <v>0</v>
      </c>
      <c r="BD481" s="350">
        <f t="shared" si="70"/>
        <v>0</v>
      </c>
      <c r="BE481" s="349">
        <f t="shared" si="66"/>
        <v>0</v>
      </c>
      <c r="BF481" s="375">
        <f t="shared" si="67"/>
        <v>0</v>
      </c>
      <c r="BG481" s="334">
        <f t="shared" si="68"/>
        <v>0</v>
      </c>
    </row>
    <row r="482" spans="1:59" x14ac:dyDescent="0.2">
      <c r="A482" s="326" t="str">
        <f t="shared" si="65"/>
        <v>5012016</v>
      </c>
      <c r="B482" s="331">
        <v>501</v>
      </c>
      <c r="C482" s="327">
        <v>2016</v>
      </c>
      <c r="D482" s="353">
        <f>+IFERROR(VLOOKUP($A482,Data_Loss!$A$2:$V$1180,6,FALSE),0)</f>
        <v>0</v>
      </c>
      <c r="E482" s="353">
        <f>+IFERROR(VLOOKUP($A482,Data_Loss!$A$2:$V$1180,7,FALSE),0)</f>
        <v>0</v>
      </c>
      <c r="F482" s="353">
        <f>+IFERROR(VLOOKUP($A482,Data_Loss!$A$2:$V$1180,8,FALSE),0)</f>
        <v>0</v>
      </c>
      <c r="G482" s="353">
        <f>+IFERROR(VLOOKUP($A482,Data_Loss!$A$2:$V$1180,9,FALSE),0)</f>
        <v>0</v>
      </c>
      <c r="H482" s="353">
        <f>+IFERROR(VLOOKUP($A482,Data_Loss!$A$2:$V$1180,10,FALSE),0)</f>
        <v>0</v>
      </c>
      <c r="I482" s="353">
        <f>+IFERROR(VLOOKUP($A482,Data_Loss!$A$2:$V$1300,12,FALSE),0)</f>
        <v>0</v>
      </c>
      <c r="J482" s="353">
        <f>+IFERROR(VLOOKUP($A482,Data_Loss!$A$2:$V$1300,13,FALSE),0)</f>
        <v>0</v>
      </c>
      <c r="K482" s="353">
        <f>+IFERROR(VLOOKUP($A482,Data_Loss!$A$2:$V$1300,14,FALSE),0)</f>
        <v>0</v>
      </c>
      <c r="L482" s="353">
        <f>+IFERROR(VLOOKUP($A482,Data_Loss!$A$2:$V$1300,15,FALSE),0)</f>
        <v>0</v>
      </c>
      <c r="M482" s="353">
        <f>+IFERROR(VLOOKUP($A482,Data_Loss!$A$2:$V$1300,16,FALSE),0)</f>
        <v>0</v>
      </c>
      <c r="N482" s="353">
        <f>+IFERROR(VLOOKUP($A482,Data_Loss!$A$2:$V$1300,17,FALSE),0)</f>
        <v>0</v>
      </c>
      <c r="O482" s="353">
        <f>+IFERROR(VLOOKUP($A482,Data_Loss!$A$2:$V$1300,18,FALSE),0)</f>
        <v>0</v>
      </c>
      <c r="P482" s="353">
        <f>+IFERROR(VLOOKUP($A482,Data_Loss!$A$2:$V$1300,19,FALSE),0)</f>
        <v>0</v>
      </c>
      <c r="Q482" s="353">
        <f>+IFERROR(VLOOKUP($A482,Data_Loss!$A$2:$V$1300,20,FALSE),0)</f>
        <v>0</v>
      </c>
      <c r="R482" s="353">
        <f>+IFERROR(VLOOKUP($A482,Data_Loss!$A$2:$V$1300,21,FALSE),0)</f>
        <v>0</v>
      </c>
      <c r="S482" s="353">
        <f>+IFERROR(VLOOKUP($A482,Data_Loss!$A$2:$V$1300,22,FALSE),0)</f>
        <v>0</v>
      </c>
      <c r="T482" s="191">
        <f>+$I482*'10k &amp; MO'!C$5+$J482*'10k &amp; MO'!C$11+$K482*'10k &amp; MO'!C$17+$L482*'10k &amp; MO'!C$23+$M482*'10k &amp; MO'!C$29</f>
        <v>0</v>
      </c>
      <c r="U482" s="349">
        <f>+$I482*'10k &amp; MO'!D$5+$J482*'10k &amp; MO'!D$11+$K482*'10k &amp; MO'!D$17+$L482*'10k &amp; MO'!D$23+$M482*'10k &amp; MO'!D$29</f>
        <v>0</v>
      </c>
      <c r="V482" s="349">
        <f>+$I482*'10k &amp; MO'!E$5+$J482*'10k &amp; MO'!E$11+$K482*'10k &amp; MO'!E$17+$L482*'10k &amp; MO'!E$23+$M482*'10k &amp; MO'!E$29</f>
        <v>0</v>
      </c>
      <c r="W482" s="349">
        <f>+$I482*'10k &amp; MO'!F$5+$J482*'10k &amp; MO'!F$11+$K482*'10k &amp; MO'!F$17+$L482*'10k &amp; MO'!F$23+$M482*'10k &amp; MO'!F$29</f>
        <v>0</v>
      </c>
      <c r="X482" s="349">
        <f>+$I482*'10k &amp; MO'!G$5+$J482*'10k &amp; MO'!G$11+$K482*'10k &amp; MO'!G$17+$L482*'10k &amp; MO'!G$23+$M482*'10k &amp; MO'!G$29</f>
        <v>0</v>
      </c>
      <c r="Y482" s="349">
        <f>+$N482*'10k &amp; MO'!H$5+$O482*'10k &amp; MO'!H$11+$P482*'10k &amp; MO'!H$17+$Q482*'10k &amp; MO'!H$23+$R482*'10k &amp; MO'!H$29</f>
        <v>0</v>
      </c>
      <c r="Z482" s="349">
        <f>+$N482*'10k &amp; MO'!I$5+$O482*'10k &amp; MO'!I$11+$P482*'10k &amp; MO'!I$17+$Q482*'10k &amp; MO'!I$23+$R482*'10k &amp; MO'!I$29</f>
        <v>0</v>
      </c>
      <c r="AA482" s="349">
        <f>+$N482*'10k &amp; MO'!J$5+$O482*'10k &amp; MO'!J$11+$P482*'10k &amp; MO'!J$17+$Q482*'10k &amp; MO'!J$23+$R482*'10k &amp; MO'!J$29</f>
        <v>0</v>
      </c>
      <c r="AB482" s="349">
        <f>+$N482*'10k &amp; MO'!K$5+$O482*'10k &amp; MO'!K$11+$P482*'10k &amp; MO'!K$17+$Q482*'10k &amp; MO'!K$23+$R482*'10k &amp; MO'!K$29</f>
        <v>0</v>
      </c>
      <c r="AC482" s="349">
        <f>+$N482*'10k &amp; MO'!L$5+$O482*'10k &amp; MO'!L$11+$P482*'10k &amp; MO'!L$17+$Q482*'10k &amp; MO'!L$23+$R482*'10k &amp; MO'!L$29</f>
        <v>0</v>
      </c>
      <c r="AD482" s="350">
        <f>+S482*'10k &amp; MO'!O$5</f>
        <v>0</v>
      </c>
      <c r="AF482" s="192" t="str">
        <f t="shared" si="63"/>
        <v>5012016</v>
      </c>
      <c r="AG482" s="192">
        <f>+IFERROR(VLOOKUP($AF482,'Limited Loss'!$F$5:$P$124,AG$3,FALSE),0)</f>
        <v>0</v>
      </c>
      <c r="AH482" s="193">
        <f>+IFERROR(VLOOKUP($AF482,'Limited Loss'!$F$5:$P$124,AH$3,FALSE),0)</f>
        <v>0</v>
      </c>
      <c r="AI482" s="193">
        <f>+IFERROR(VLOOKUP($AF482,'Limited Loss'!$F$5:$P$124,AI$3,FALSE),0)</f>
        <v>0</v>
      </c>
      <c r="AJ482" s="193">
        <f>+IFERROR(VLOOKUP($AF482,'Limited Loss'!$F$5:$P$124,AJ$3,FALSE),0)</f>
        <v>0</v>
      </c>
      <c r="AK482" s="100">
        <f>+IFERROR(VLOOKUP($AF482,'Limited Loss'!$F$5:$P$124,AK$3,FALSE),0)</f>
        <v>0</v>
      </c>
      <c r="AL482" s="193">
        <f>+IFERROR(VLOOKUP($AF482,'Limited Loss'!$F$5:$P$124,AL$3,FALSE),0)</f>
        <v>0</v>
      </c>
      <c r="AM482" s="193">
        <f>+IFERROR(VLOOKUP($AF482,'Limited Loss'!$F$5:$P$124,AM$3,FALSE),0)</f>
        <v>0</v>
      </c>
      <c r="AN482" s="193">
        <f>+IFERROR(VLOOKUP($AF482,'Limited Loss'!$F$5:$P$124,AN$3,FALSE),0)</f>
        <v>0</v>
      </c>
      <c r="AO482" s="193">
        <f>+IFERROR(VLOOKUP($AF482,'Limited Loss'!$F$5:$P$124,AO$3,FALSE),0)</f>
        <v>0</v>
      </c>
      <c r="AP482" s="100">
        <f>+IFERROR(VLOOKUP($AF482,'Limited Loss'!$F$5:$P$124,AP$3,FALSE),0)</f>
        <v>0</v>
      </c>
      <c r="AQ482" s="353"/>
      <c r="AR482" s="331">
        <f t="shared" si="64"/>
        <v>501</v>
      </c>
      <c r="AS482" s="332">
        <f t="shared" si="64"/>
        <v>2016</v>
      </c>
      <c r="AT482" s="349">
        <f t="shared" si="69"/>
        <v>0</v>
      </c>
      <c r="AU482" s="349">
        <f t="shared" si="69"/>
        <v>0</v>
      </c>
      <c r="AV482" s="349">
        <f t="shared" si="69"/>
        <v>0</v>
      </c>
      <c r="AW482" s="349">
        <f t="shared" si="69"/>
        <v>0</v>
      </c>
      <c r="AX482" s="350">
        <f t="shared" si="69"/>
        <v>0</v>
      </c>
      <c r="AY482" s="349">
        <f t="shared" si="69"/>
        <v>0</v>
      </c>
      <c r="AZ482" s="349">
        <f t="shared" si="69"/>
        <v>0</v>
      </c>
      <c r="BA482" s="349">
        <f t="shared" si="69"/>
        <v>0</v>
      </c>
      <c r="BB482" s="349">
        <f t="shared" si="70"/>
        <v>0</v>
      </c>
      <c r="BC482" s="349">
        <f t="shared" si="70"/>
        <v>0</v>
      </c>
      <c r="BD482" s="350">
        <f t="shared" si="70"/>
        <v>0</v>
      </c>
      <c r="BE482" s="349">
        <f t="shared" si="66"/>
        <v>0</v>
      </c>
      <c r="BF482" s="375">
        <f t="shared" si="67"/>
        <v>0</v>
      </c>
      <c r="BG482" s="334">
        <f t="shared" si="68"/>
        <v>0</v>
      </c>
    </row>
    <row r="483" spans="1:59" x14ac:dyDescent="0.2">
      <c r="A483" s="326" t="str">
        <f t="shared" si="65"/>
        <v>5012017</v>
      </c>
      <c r="B483" s="331">
        <v>501</v>
      </c>
      <c r="C483" s="327">
        <v>2017</v>
      </c>
      <c r="D483" s="353">
        <f>+IFERROR(VLOOKUP($A483,Data_Loss!$A$2:$V$1180,6,FALSE),0)</f>
        <v>0</v>
      </c>
      <c r="E483" s="353">
        <f>+IFERROR(VLOOKUP($A483,Data_Loss!$A$2:$V$1180,7,FALSE),0)</f>
        <v>0</v>
      </c>
      <c r="F483" s="353">
        <f>+IFERROR(VLOOKUP($A483,Data_Loss!$A$2:$V$1180,8,FALSE),0)</f>
        <v>0</v>
      </c>
      <c r="G483" s="353">
        <f>+IFERROR(VLOOKUP($A483,Data_Loss!$A$2:$V$1180,9,FALSE),0)</f>
        <v>1</v>
      </c>
      <c r="H483" s="353">
        <f>+IFERROR(VLOOKUP($A483,Data_Loss!$A$2:$V$1180,10,FALSE),0)</f>
        <v>0</v>
      </c>
      <c r="I483" s="353">
        <f>+IFERROR(VLOOKUP($A483,Data_Loss!$A$2:$V$1300,12,FALSE),0)</f>
        <v>0</v>
      </c>
      <c r="J483" s="353">
        <f>+IFERROR(VLOOKUP($A483,Data_Loss!$A$2:$V$1300,13,FALSE),0)</f>
        <v>0</v>
      </c>
      <c r="K483" s="353">
        <f>+IFERROR(VLOOKUP($A483,Data_Loss!$A$2:$V$1300,14,FALSE),0)</f>
        <v>0</v>
      </c>
      <c r="L483" s="353">
        <f>+IFERROR(VLOOKUP($A483,Data_Loss!$A$2:$V$1300,15,FALSE),0)</f>
        <v>31331</v>
      </c>
      <c r="M483" s="353">
        <f>+IFERROR(VLOOKUP($A483,Data_Loss!$A$2:$V$1300,16,FALSE),0)</f>
        <v>0</v>
      </c>
      <c r="N483" s="353">
        <f>+IFERROR(VLOOKUP($A483,Data_Loss!$A$2:$V$1300,17,FALSE),0)</f>
        <v>0</v>
      </c>
      <c r="O483" s="353">
        <f>+IFERROR(VLOOKUP($A483,Data_Loss!$A$2:$V$1300,18,FALSE),0)</f>
        <v>0</v>
      </c>
      <c r="P483" s="353">
        <f>+IFERROR(VLOOKUP($A483,Data_Loss!$A$2:$V$1300,19,FALSE),0)</f>
        <v>0</v>
      </c>
      <c r="Q483" s="353">
        <f>+IFERROR(VLOOKUP($A483,Data_Loss!$A$2:$V$1300,20,FALSE),0)</f>
        <v>8945</v>
      </c>
      <c r="R483" s="353">
        <f>+IFERROR(VLOOKUP($A483,Data_Loss!$A$2:$V$1300,21,FALSE),0)</f>
        <v>0</v>
      </c>
      <c r="S483" s="353">
        <f>+IFERROR(VLOOKUP($A483,Data_Loss!$A$2:$V$1300,22,FALSE),0)</f>
        <v>149</v>
      </c>
      <c r="T483" s="191">
        <f>+$I483*'10k &amp; MO'!C$6+$J483*'10k &amp; MO'!C$12+$K483*'10k &amp; MO'!C$18+$L483*'10k &amp; MO'!C$24+$M483*'10k &amp; MO'!C$30</f>
        <v>0</v>
      </c>
      <c r="U483" s="349">
        <f>+$I483*'10k &amp; MO'!D$6+$J483*'10k &amp; MO'!D$12+$K483*'10k &amp; MO'!D$18+$L483*'10k &amp; MO'!D$24+$M483*'10k &amp; MO'!D$30</f>
        <v>65.795099999999991</v>
      </c>
      <c r="V483" s="349">
        <f>+$I483*'10k &amp; MO'!E$6+$J483*'10k &amp; MO'!E$12+$K483*'10k &amp; MO'!E$18+$L483*'10k &amp; MO'!E$24+$M483*'10k &amp; MO'!E$30</f>
        <v>27486.686299999998</v>
      </c>
      <c r="W483" s="349">
        <f>+$I483*'10k &amp; MO'!F$6+$J483*'10k &amp; MO'!F$12+$K483*'10k &amp; MO'!F$18+$L483*'10k &amp; MO'!F$24+$M483*'10k &amp; MO'!F$30</f>
        <v>28185.367599999998</v>
      </c>
      <c r="X483" s="349">
        <f>+$I483*'10k &amp; MO'!G$6+$J483*'10k &amp; MO'!G$12+$K483*'10k &amp; MO'!G$18+$L483*'10k &amp; MO'!G$24+$M483*'10k &amp; MO'!G$30</f>
        <v>2368.6235999999999</v>
      </c>
      <c r="Y483" s="349">
        <f>+$N483*'10k &amp; MO'!H$6+$O483*'10k &amp; MO'!H$12+$P483*'10k &amp; MO'!H$18+$Q483*'10k &amp; MO'!H$24+$R483*'10k &amp; MO'!H$30</f>
        <v>0</v>
      </c>
      <c r="Z483" s="349">
        <f>+$N483*'10k &amp; MO'!I$6+$O483*'10k &amp; MO'!I$12+$P483*'10k &amp; MO'!I$18+$Q483*'10k &amp; MO'!I$24+$R483*'10k &amp; MO'!I$30</f>
        <v>6.2614999999999998</v>
      </c>
      <c r="AA483" s="349">
        <f>+$N483*'10k &amp; MO'!J$6+$O483*'10k &amp; MO'!J$12+$P483*'10k &amp; MO'!J$18+$Q483*'10k &amp; MO'!J$24+$R483*'10k &amp; MO'!J$30</f>
        <v>9250.0244999999995</v>
      </c>
      <c r="AB483" s="349">
        <f>+$N483*'10k &amp; MO'!K$6+$O483*'10k &amp; MO'!K$12+$P483*'10k &amp; MO'!K$18+$Q483*'10k &amp; MO'!K$24+$R483*'10k &amp; MO'!K$30</f>
        <v>11282.328500000001</v>
      </c>
      <c r="AC483" s="349">
        <f>+$N483*'10k &amp; MO'!L$6+$O483*'10k &amp; MO'!L$12+$P483*'10k &amp; MO'!L$18+$Q483*'10k &amp; MO'!L$24+$R483*'10k &amp; MO'!L$30</f>
        <v>950.85350000000005</v>
      </c>
      <c r="AD483" s="350">
        <f>+S483*'10k &amp; MO'!O$6</f>
        <v>200.554</v>
      </c>
      <c r="AF483" s="192" t="str">
        <f t="shared" si="63"/>
        <v>5012017</v>
      </c>
      <c r="AG483" s="192">
        <f>+IFERROR(VLOOKUP($AF483,'Limited Loss'!$F$5:$P$124,AG$3,FALSE),0)</f>
        <v>0</v>
      </c>
      <c r="AH483" s="193">
        <f>+IFERROR(VLOOKUP($AF483,'Limited Loss'!$F$5:$P$124,AH$3,FALSE),0)</f>
        <v>0</v>
      </c>
      <c r="AI483" s="193">
        <f>+IFERROR(VLOOKUP($AF483,'Limited Loss'!$F$5:$P$124,AI$3,FALSE),0)</f>
        <v>0</v>
      </c>
      <c r="AJ483" s="193">
        <f>+IFERROR(VLOOKUP($AF483,'Limited Loss'!$F$5:$P$124,AJ$3,FALSE),0)</f>
        <v>0</v>
      </c>
      <c r="AK483" s="100">
        <f>+IFERROR(VLOOKUP($AF483,'Limited Loss'!$F$5:$P$124,AK$3,FALSE),0)</f>
        <v>0</v>
      </c>
      <c r="AL483" s="193">
        <f>+IFERROR(VLOOKUP($AF483,'Limited Loss'!$F$5:$P$124,AL$3,FALSE),0)</f>
        <v>0</v>
      </c>
      <c r="AM483" s="193">
        <f>+IFERROR(VLOOKUP($AF483,'Limited Loss'!$F$5:$P$124,AM$3,FALSE),0)</f>
        <v>0</v>
      </c>
      <c r="AN483" s="193">
        <f>+IFERROR(VLOOKUP($AF483,'Limited Loss'!$F$5:$P$124,AN$3,FALSE),0)</f>
        <v>0</v>
      </c>
      <c r="AO483" s="193">
        <f>+IFERROR(VLOOKUP($AF483,'Limited Loss'!$F$5:$P$124,AO$3,FALSE),0)</f>
        <v>0</v>
      </c>
      <c r="AP483" s="100">
        <f>+IFERROR(VLOOKUP($AF483,'Limited Loss'!$F$5:$P$124,AP$3,FALSE),0)</f>
        <v>0</v>
      </c>
      <c r="AQ483" s="353"/>
      <c r="AR483" s="331">
        <f t="shared" si="64"/>
        <v>501</v>
      </c>
      <c r="AS483" s="332">
        <f t="shared" si="64"/>
        <v>2017</v>
      </c>
      <c r="AT483" s="349">
        <f t="shared" si="69"/>
        <v>0</v>
      </c>
      <c r="AU483" s="349">
        <f t="shared" si="69"/>
        <v>65.795099999999991</v>
      </c>
      <c r="AV483" s="349">
        <f t="shared" si="69"/>
        <v>27486.686299999998</v>
      </c>
      <c r="AW483" s="349">
        <f t="shared" si="69"/>
        <v>28185.367599999998</v>
      </c>
      <c r="AX483" s="350">
        <f t="shared" si="69"/>
        <v>2368.6235999999999</v>
      </c>
      <c r="AY483" s="349">
        <f t="shared" si="69"/>
        <v>0</v>
      </c>
      <c r="AZ483" s="349">
        <f t="shared" si="69"/>
        <v>6.2614999999999998</v>
      </c>
      <c r="BA483" s="349">
        <f t="shared" si="69"/>
        <v>9250.0244999999995</v>
      </c>
      <c r="BB483" s="349">
        <f t="shared" si="70"/>
        <v>11282.328500000001</v>
      </c>
      <c r="BC483" s="349">
        <f t="shared" si="70"/>
        <v>950.85350000000005</v>
      </c>
      <c r="BD483" s="350">
        <f t="shared" si="70"/>
        <v>200.554</v>
      </c>
      <c r="BE483" s="349">
        <f t="shared" si="66"/>
        <v>36808.767399999997</v>
      </c>
      <c r="BF483" s="375">
        <f t="shared" si="67"/>
        <v>42787.173199999997</v>
      </c>
      <c r="BG483" s="334">
        <f t="shared" si="68"/>
        <v>200.554</v>
      </c>
    </row>
    <row r="484" spans="1:59" x14ac:dyDescent="0.2">
      <c r="A484" s="326" t="str">
        <f t="shared" si="65"/>
        <v>5012018</v>
      </c>
      <c r="B484" s="331">
        <v>501</v>
      </c>
      <c r="C484" s="327">
        <v>2018</v>
      </c>
      <c r="D484" s="353">
        <f>+IFERROR(VLOOKUP($A484,Data_Loss!$A$2:$V$1180,6,FALSE),0)</f>
        <v>0</v>
      </c>
      <c r="E484" s="353">
        <f>+IFERROR(VLOOKUP($A484,Data_Loss!$A$2:$V$1180,7,FALSE),0)</f>
        <v>0</v>
      </c>
      <c r="F484" s="353">
        <f>+IFERROR(VLOOKUP($A484,Data_Loss!$A$2:$V$1180,8,FALSE),0)</f>
        <v>0</v>
      </c>
      <c r="G484" s="353">
        <f>+IFERROR(VLOOKUP($A484,Data_Loss!$A$2:$V$1180,9,FALSE),0)</f>
        <v>0</v>
      </c>
      <c r="H484" s="353">
        <f>+IFERROR(VLOOKUP($A484,Data_Loss!$A$2:$V$1180,10,FALSE),0)</f>
        <v>0</v>
      </c>
      <c r="I484" s="353">
        <f>+IFERROR(VLOOKUP($A484,Data_Loss!$A$2:$V$1300,12,FALSE),0)</f>
        <v>0</v>
      </c>
      <c r="J484" s="353">
        <f>+IFERROR(VLOOKUP($A484,Data_Loss!$A$2:$V$1300,13,FALSE),0)</f>
        <v>0</v>
      </c>
      <c r="K484" s="353">
        <f>+IFERROR(VLOOKUP($A484,Data_Loss!$A$2:$V$1300,14,FALSE),0)</f>
        <v>0</v>
      </c>
      <c r="L484" s="353">
        <f>+IFERROR(VLOOKUP($A484,Data_Loss!$A$2:$V$1300,15,FALSE),0)</f>
        <v>0</v>
      </c>
      <c r="M484" s="353">
        <f>+IFERROR(VLOOKUP($A484,Data_Loss!$A$2:$V$1300,16,FALSE),0)</f>
        <v>0</v>
      </c>
      <c r="N484" s="353">
        <f>+IFERROR(VLOOKUP($A484,Data_Loss!$A$2:$V$1300,17,FALSE),0)</f>
        <v>0</v>
      </c>
      <c r="O484" s="353">
        <f>+IFERROR(VLOOKUP($A484,Data_Loss!$A$2:$V$1300,18,FALSE),0)</f>
        <v>0</v>
      </c>
      <c r="P484" s="353">
        <f>+IFERROR(VLOOKUP($A484,Data_Loss!$A$2:$V$1300,19,FALSE),0)</f>
        <v>0</v>
      </c>
      <c r="Q484" s="353">
        <f>+IFERROR(VLOOKUP($A484,Data_Loss!$A$2:$V$1300,20,FALSE),0)</f>
        <v>0</v>
      </c>
      <c r="R484" s="353">
        <f>+IFERROR(VLOOKUP($A484,Data_Loss!$A$2:$V$1300,21,FALSE),0)</f>
        <v>0</v>
      </c>
      <c r="S484" s="353">
        <f>+IFERROR(VLOOKUP($A484,Data_Loss!$A$2:$V$1300,22,FALSE),0)</f>
        <v>0</v>
      </c>
      <c r="T484" s="191">
        <f>+$I484*'10k &amp; MO'!C$7+$J484*'10k &amp; MO'!C$13+$K484*'10k &amp; MO'!C$19+$L484*'10k &amp; MO'!C$25+$M484*'10k &amp; MO'!C$31</f>
        <v>0</v>
      </c>
      <c r="U484" s="349">
        <f>+$I484*'10k &amp; MO'!D$7+$J484*'10k &amp; MO'!D$13+$K484*'10k &amp; MO'!D$19+$L484*'10k &amp; MO'!D$25+$M484*'10k &amp; MO'!D$31</f>
        <v>0</v>
      </c>
      <c r="V484" s="349">
        <f>+$I484*'10k &amp; MO'!E$7+$J484*'10k &amp; MO'!E$13+$K484*'10k &amp; MO'!E$19+$L484*'10k &amp; MO'!E$25+$M484*'10k &amp; MO'!E$31</f>
        <v>0</v>
      </c>
      <c r="W484" s="349">
        <f>+$I484*'10k &amp; MO'!F$7+$J484*'10k &amp; MO'!F$13+$K484*'10k &amp; MO'!F$19+$L484*'10k &amp; MO'!F$25+$M484*'10k &amp; MO'!F$31</f>
        <v>0</v>
      </c>
      <c r="X484" s="349">
        <f>+$I484*'10k &amp; MO'!G$7+$J484*'10k &amp; MO'!G$13+$K484*'10k &amp; MO'!G$19+$L484*'10k &amp; MO'!G$25+$M484*'10k &amp; MO'!G$31</f>
        <v>0</v>
      </c>
      <c r="Y484" s="349">
        <f>+$N484*'10k &amp; MO'!H$7+$O484*'10k &amp; MO'!H$13+$P484*'10k &amp; MO'!H$19+$Q484*'10k &amp; MO'!H$25+$R484*'10k &amp; MO'!H$31</f>
        <v>0</v>
      </c>
      <c r="Z484" s="349">
        <f>+$N484*'10k &amp; MO'!I$7+$O484*'10k &amp; MO'!I$13+$P484*'10k &amp; MO'!I$19+$Q484*'10k &amp; MO'!I$25+$R484*'10k &amp; MO'!I$31</f>
        <v>0</v>
      </c>
      <c r="AA484" s="349">
        <f>+$N484*'10k &amp; MO'!J$7+$O484*'10k &amp; MO'!J$13+$P484*'10k &amp; MO'!J$19+$Q484*'10k &amp; MO'!J$25+$R484*'10k &amp; MO'!J$31</f>
        <v>0</v>
      </c>
      <c r="AB484" s="349">
        <f>+$N484*'10k &amp; MO'!K$7+$O484*'10k &amp; MO'!K$13+$P484*'10k &amp; MO'!K$19+$Q484*'10k &amp; MO'!K$25+$R484*'10k &amp; MO'!K$31</f>
        <v>0</v>
      </c>
      <c r="AC484" s="349">
        <f>+$N484*'10k &amp; MO'!L$7+$O484*'10k &amp; MO'!L$13+$P484*'10k &amp; MO'!L$19+$Q484*'10k &amp; MO'!L$25+$R484*'10k &amp; MO'!L$31</f>
        <v>0</v>
      </c>
      <c r="AD484" s="350">
        <f>+S484*'10k &amp; MO'!O$7</f>
        <v>0</v>
      </c>
      <c r="AF484" s="192" t="str">
        <f t="shared" si="63"/>
        <v>5012018</v>
      </c>
      <c r="AG484" s="192">
        <f>+IFERROR(VLOOKUP($AF484,'Limited Loss'!$F$5:$P$124,AG$3,FALSE),0)</f>
        <v>0</v>
      </c>
      <c r="AH484" s="193">
        <f>+IFERROR(VLOOKUP($AF484,'Limited Loss'!$F$5:$P$124,AH$3,FALSE),0)</f>
        <v>0</v>
      </c>
      <c r="AI484" s="193">
        <f>+IFERROR(VLOOKUP($AF484,'Limited Loss'!$F$5:$P$124,AI$3,FALSE),0)</f>
        <v>0</v>
      </c>
      <c r="AJ484" s="193">
        <f>+IFERROR(VLOOKUP($AF484,'Limited Loss'!$F$5:$P$124,AJ$3,FALSE),0)</f>
        <v>0</v>
      </c>
      <c r="AK484" s="100">
        <f>+IFERROR(VLOOKUP($AF484,'Limited Loss'!$F$5:$P$124,AK$3,FALSE),0)</f>
        <v>0</v>
      </c>
      <c r="AL484" s="193">
        <f>+IFERROR(VLOOKUP($AF484,'Limited Loss'!$F$5:$P$124,AL$3,FALSE),0)</f>
        <v>0</v>
      </c>
      <c r="AM484" s="193">
        <f>+IFERROR(VLOOKUP($AF484,'Limited Loss'!$F$5:$P$124,AM$3,FALSE),0)</f>
        <v>0</v>
      </c>
      <c r="AN484" s="193">
        <f>+IFERROR(VLOOKUP($AF484,'Limited Loss'!$F$5:$P$124,AN$3,FALSE),0)</f>
        <v>0</v>
      </c>
      <c r="AO484" s="193">
        <f>+IFERROR(VLOOKUP($AF484,'Limited Loss'!$F$5:$P$124,AO$3,FALSE),0)</f>
        <v>0</v>
      </c>
      <c r="AP484" s="100">
        <f>+IFERROR(VLOOKUP($AF484,'Limited Loss'!$F$5:$P$124,AP$3,FALSE),0)</f>
        <v>0</v>
      </c>
      <c r="AQ484" s="353"/>
      <c r="AR484" s="331">
        <f t="shared" si="64"/>
        <v>501</v>
      </c>
      <c r="AS484" s="332">
        <f t="shared" si="64"/>
        <v>2018</v>
      </c>
      <c r="AT484" s="349">
        <f t="shared" si="69"/>
        <v>0</v>
      </c>
      <c r="AU484" s="349">
        <f t="shared" si="69"/>
        <v>0</v>
      </c>
      <c r="AV484" s="349">
        <f t="shared" si="69"/>
        <v>0</v>
      </c>
      <c r="AW484" s="349">
        <f t="shared" si="69"/>
        <v>0</v>
      </c>
      <c r="AX484" s="350">
        <f t="shared" si="69"/>
        <v>0</v>
      </c>
      <c r="AY484" s="349">
        <f t="shared" si="69"/>
        <v>0</v>
      </c>
      <c r="AZ484" s="349">
        <f t="shared" si="69"/>
        <v>0</v>
      </c>
      <c r="BA484" s="349">
        <f t="shared" si="69"/>
        <v>0</v>
      </c>
      <c r="BB484" s="349">
        <f t="shared" si="70"/>
        <v>0</v>
      </c>
      <c r="BC484" s="349">
        <f t="shared" si="70"/>
        <v>0</v>
      </c>
      <c r="BD484" s="350">
        <f t="shared" si="70"/>
        <v>0</v>
      </c>
      <c r="BE484" s="349">
        <f t="shared" si="66"/>
        <v>0</v>
      </c>
      <c r="BF484" s="375">
        <f t="shared" si="67"/>
        <v>0</v>
      </c>
      <c r="BG484" s="334">
        <f t="shared" si="68"/>
        <v>0</v>
      </c>
    </row>
    <row r="485" spans="1:59" x14ac:dyDescent="0.2">
      <c r="A485" s="326" t="str">
        <f t="shared" si="65"/>
        <v>5062014</v>
      </c>
      <c r="B485" s="331">
        <v>506</v>
      </c>
      <c r="C485" s="327">
        <v>2014</v>
      </c>
      <c r="D485" s="353">
        <f>+IFERROR(VLOOKUP($A485,Data_Loss!$A$2:$V$1180,6,FALSE),0)</f>
        <v>0</v>
      </c>
      <c r="E485" s="353">
        <f>+IFERROR(VLOOKUP($A485,Data_Loss!$A$2:$V$1180,7,FALSE),0)</f>
        <v>0</v>
      </c>
      <c r="F485" s="353">
        <f>+IFERROR(VLOOKUP($A485,Data_Loss!$A$2:$V$1180,8,FALSE),0)</f>
        <v>0</v>
      </c>
      <c r="G485" s="353">
        <f>+IFERROR(VLOOKUP($A485,Data_Loss!$A$2:$V$1180,9,FALSE),0)</f>
        <v>0</v>
      </c>
      <c r="H485" s="353">
        <f>+IFERROR(VLOOKUP($A485,Data_Loss!$A$2:$V$1180,10,FALSE),0)</f>
        <v>0</v>
      </c>
      <c r="I485" s="353">
        <f>+IFERROR(VLOOKUP($A485,Data_Loss!$A$2:$V$1300,12,FALSE),0)</f>
        <v>0</v>
      </c>
      <c r="J485" s="353">
        <f>+IFERROR(VLOOKUP($A485,Data_Loss!$A$2:$V$1300,13,FALSE),0)</f>
        <v>0</v>
      </c>
      <c r="K485" s="353">
        <f>+IFERROR(VLOOKUP($A485,Data_Loss!$A$2:$V$1300,14,FALSE),0)</f>
        <v>0</v>
      </c>
      <c r="L485" s="353">
        <f>+IFERROR(VLOOKUP($A485,Data_Loss!$A$2:$V$1300,15,FALSE),0)</f>
        <v>0</v>
      </c>
      <c r="M485" s="353">
        <f>+IFERROR(VLOOKUP($A485,Data_Loss!$A$2:$V$1300,16,FALSE),0)</f>
        <v>0</v>
      </c>
      <c r="N485" s="353">
        <f>+IFERROR(VLOOKUP($A485,Data_Loss!$A$2:$V$1300,17,FALSE),0)</f>
        <v>0</v>
      </c>
      <c r="O485" s="353">
        <f>+IFERROR(VLOOKUP($A485,Data_Loss!$A$2:$V$1300,18,FALSE),0)</f>
        <v>0</v>
      </c>
      <c r="P485" s="353">
        <f>+IFERROR(VLOOKUP($A485,Data_Loss!$A$2:$V$1300,19,FALSE),0)</f>
        <v>0</v>
      </c>
      <c r="Q485" s="353">
        <f>+IFERROR(VLOOKUP($A485,Data_Loss!$A$2:$V$1300,20,FALSE),0)</f>
        <v>0</v>
      </c>
      <c r="R485" s="353">
        <f>+IFERROR(VLOOKUP($A485,Data_Loss!$A$2:$V$1300,21,FALSE),0)</f>
        <v>0</v>
      </c>
      <c r="S485" s="353">
        <f>+IFERROR(VLOOKUP($A485,Data_Loss!$A$2:$V$1300,22,FALSE),0)</f>
        <v>5300</v>
      </c>
      <c r="T485" s="191">
        <f>+$I485*'10k &amp; MO'!C$3+$J485*'10k &amp; MO'!C$9+$K485*'10k &amp; MO'!C$15+$L485*'10k &amp; MO'!C$21+$M485*'10k &amp; MO'!C$27</f>
        <v>0</v>
      </c>
      <c r="U485" s="349">
        <f>+$I485*'10k &amp; MO'!D$3+$J485*'10k &amp; MO'!D$9+$K485*'10k &amp; MO'!D$15+$L485*'10k &amp; MO'!D$21+$M485*'10k &amp; MO'!D$27</f>
        <v>0</v>
      </c>
      <c r="V485" s="349">
        <f>+$I485*'10k &amp; MO'!E$3+$J485*'10k &amp; MO'!E$9+$K485*'10k &amp; MO'!E$15+$L485*'10k &amp; MO'!E$21+$M485*'10k &amp; MO'!E$27</f>
        <v>0</v>
      </c>
      <c r="W485" s="349">
        <f>+$I485*'10k &amp; MO'!F$3+$J485*'10k &amp; MO'!F$9+$K485*'10k &amp; MO'!F$15+$L485*'10k &amp; MO'!F$21+$M485*'10k &amp; MO'!F$27</f>
        <v>0</v>
      </c>
      <c r="X485" s="349">
        <f>+$I485*'10k &amp; MO'!G$3+$J485*'10k &amp; MO'!G$9+$K485*'10k &amp; MO'!G$15+$L485*'10k &amp; MO'!G$21+$M485*'10k &amp; MO'!G$27</f>
        <v>0</v>
      </c>
      <c r="Y485" s="349">
        <f>+$N485*'10k &amp; MO'!H$3+$O485*'10k &amp; MO'!H$9+$P485*'10k &amp; MO'!H$15+$Q485*'10k &amp; MO'!H$21+$R485*'10k &amp; MO'!H$27</f>
        <v>0</v>
      </c>
      <c r="Z485" s="349">
        <f>+$N485*'10k &amp; MO'!I$3+$O485*'10k &amp; MO'!I$9+$P485*'10k &amp; MO'!I$15+$Q485*'10k &amp; MO'!I$21+$R485*'10k &amp; MO'!I$27</f>
        <v>0</v>
      </c>
      <c r="AA485" s="349">
        <f>+$N485*'10k &amp; MO'!J$3+$O485*'10k &amp; MO'!J$9+$P485*'10k &amp; MO'!J$15+$Q485*'10k &amp; MO'!J$21+$R485*'10k &amp; MO'!J$27</f>
        <v>0</v>
      </c>
      <c r="AB485" s="349">
        <f>+$N485*'10k &amp; MO'!K$3+$O485*'10k &amp; MO'!K$9+$P485*'10k &amp; MO'!K$15+$Q485*'10k &amp; MO'!K$21+$R485*'10k &amp; MO'!K$27</f>
        <v>0</v>
      </c>
      <c r="AC485" s="349">
        <f>+$N485*'10k &amp; MO'!L$3+$O485*'10k &amp; MO'!L$9+$P485*'10k &amp; MO'!L$15+$Q485*'10k &amp; MO'!L$21+$R485*'10k &amp; MO'!L$27</f>
        <v>0</v>
      </c>
      <c r="AD485" s="350">
        <f>+S485*'10k &amp; MO'!O$3</f>
        <v>5676.3</v>
      </c>
      <c r="AF485" s="192" t="str">
        <f t="shared" si="63"/>
        <v>5062014</v>
      </c>
      <c r="AG485" s="192">
        <f>+IFERROR(VLOOKUP($AF485,'Limited Loss'!$F$5:$P$124,AG$3,FALSE),0)</f>
        <v>0</v>
      </c>
      <c r="AH485" s="193">
        <f>+IFERROR(VLOOKUP($AF485,'Limited Loss'!$F$5:$P$124,AH$3,FALSE),0)</f>
        <v>0</v>
      </c>
      <c r="AI485" s="193">
        <f>+IFERROR(VLOOKUP($AF485,'Limited Loss'!$F$5:$P$124,AI$3,FALSE),0)</f>
        <v>0</v>
      </c>
      <c r="AJ485" s="193">
        <f>+IFERROR(VLOOKUP($AF485,'Limited Loss'!$F$5:$P$124,AJ$3,FALSE),0)</f>
        <v>0</v>
      </c>
      <c r="AK485" s="100">
        <f>+IFERROR(VLOOKUP($AF485,'Limited Loss'!$F$5:$P$124,AK$3,FALSE),0)</f>
        <v>0</v>
      </c>
      <c r="AL485" s="193">
        <f>+IFERROR(VLOOKUP($AF485,'Limited Loss'!$F$5:$P$124,AL$3,FALSE),0)</f>
        <v>0</v>
      </c>
      <c r="AM485" s="193">
        <f>+IFERROR(VLOOKUP($AF485,'Limited Loss'!$F$5:$P$124,AM$3,FALSE),0)</f>
        <v>0</v>
      </c>
      <c r="AN485" s="193">
        <f>+IFERROR(VLOOKUP($AF485,'Limited Loss'!$F$5:$P$124,AN$3,FALSE),0)</f>
        <v>0</v>
      </c>
      <c r="AO485" s="193">
        <f>+IFERROR(VLOOKUP($AF485,'Limited Loss'!$F$5:$P$124,AO$3,FALSE),0)</f>
        <v>0</v>
      </c>
      <c r="AP485" s="100">
        <f>+IFERROR(VLOOKUP($AF485,'Limited Loss'!$F$5:$P$124,AP$3,FALSE),0)</f>
        <v>0</v>
      </c>
      <c r="AQ485" s="353"/>
      <c r="AR485" s="331">
        <f t="shared" si="64"/>
        <v>506</v>
      </c>
      <c r="AS485" s="332">
        <f t="shared" si="64"/>
        <v>2014</v>
      </c>
      <c r="AT485" s="349">
        <f t="shared" si="69"/>
        <v>0</v>
      </c>
      <c r="AU485" s="349">
        <f t="shared" si="69"/>
        <v>0</v>
      </c>
      <c r="AV485" s="349">
        <f t="shared" si="69"/>
        <v>0</v>
      </c>
      <c r="AW485" s="349">
        <f t="shared" si="69"/>
        <v>0</v>
      </c>
      <c r="AX485" s="350">
        <f t="shared" si="69"/>
        <v>0</v>
      </c>
      <c r="AY485" s="349">
        <f t="shared" si="69"/>
        <v>0</v>
      </c>
      <c r="AZ485" s="349">
        <f t="shared" si="69"/>
        <v>0</v>
      </c>
      <c r="BA485" s="349">
        <f t="shared" si="69"/>
        <v>0</v>
      </c>
      <c r="BB485" s="349">
        <f t="shared" si="70"/>
        <v>0</v>
      </c>
      <c r="BC485" s="349">
        <f t="shared" si="70"/>
        <v>0</v>
      </c>
      <c r="BD485" s="350">
        <f t="shared" si="70"/>
        <v>5676.3</v>
      </c>
      <c r="BE485" s="349">
        <f t="shared" si="66"/>
        <v>0</v>
      </c>
      <c r="BF485" s="375">
        <f t="shared" si="67"/>
        <v>0</v>
      </c>
      <c r="BG485" s="334">
        <f t="shared" si="68"/>
        <v>5676.3</v>
      </c>
    </row>
    <row r="486" spans="1:59" x14ac:dyDescent="0.2">
      <c r="A486" s="326" t="str">
        <f t="shared" si="65"/>
        <v>5062015</v>
      </c>
      <c r="B486" s="331">
        <v>506</v>
      </c>
      <c r="C486" s="327">
        <v>2015</v>
      </c>
      <c r="D486" s="353">
        <f>+IFERROR(VLOOKUP($A486,Data_Loss!$A$2:$V$1180,6,FALSE),0)</f>
        <v>0</v>
      </c>
      <c r="E486" s="353">
        <f>+IFERROR(VLOOKUP($A486,Data_Loss!$A$2:$V$1180,7,FALSE),0)</f>
        <v>0</v>
      </c>
      <c r="F486" s="353">
        <f>+IFERROR(VLOOKUP($A486,Data_Loss!$A$2:$V$1180,8,FALSE),0)</f>
        <v>1</v>
      </c>
      <c r="G486" s="353">
        <f>+IFERROR(VLOOKUP($A486,Data_Loss!$A$2:$V$1180,9,FALSE),0)</f>
        <v>0</v>
      </c>
      <c r="H486" s="353">
        <f>+IFERROR(VLOOKUP($A486,Data_Loss!$A$2:$V$1180,10,FALSE),0)</f>
        <v>1</v>
      </c>
      <c r="I486" s="353">
        <f>+IFERROR(VLOOKUP($A486,Data_Loss!$A$2:$V$1300,12,FALSE),0)</f>
        <v>0</v>
      </c>
      <c r="J486" s="353">
        <f>+IFERROR(VLOOKUP($A486,Data_Loss!$A$2:$V$1300,13,FALSE),0)</f>
        <v>0</v>
      </c>
      <c r="K486" s="353">
        <f>+IFERROR(VLOOKUP($A486,Data_Loss!$A$2:$V$1300,14,FALSE),0)</f>
        <v>135052</v>
      </c>
      <c r="L486" s="353">
        <f>+IFERROR(VLOOKUP($A486,Data_Loss!$A$2:$V$1300,15,FALSE),0)</f>
        <v>0</v>
      </c>
      <c r="M486" s="353">
        <f>+IFERROR(VLOOKUP($A486,Data_Loss!$A$2:$V$1300,16,FALSE),0)</f>
        <v>34361</v>
      </c>
      <c r="N486" s="353">
        <f>+IFERROR(VLOOKUP($A486,Data_Loss!$A$2:$V$1300,17,FALSE),0)</f>
        <v>0</v>
      </c>
      <c r="O486" s="353">
        <f>+IFERROR(VLOOKUP($A486,Data_Loss!$A$2:$V$1300,18,FALSE),0)</f>
        <v>0</v>
      </c>
      <c r="P486" s="353">
        <f>+IFERROR(VLOOKUP($A486,Data_Loss!$A$2:$V$1300,19,FALSE),0)</f>
        <v>309496</v>
      </c>
      <c r="Q486" s="353">
        <f>+IFERROR(VLOOKUP($A486,Data_Loss!$A$2:$V$1300,20,FALSE),0)</f>
        <v>0</v>
      </c>
      <c r="R486" s="353">
        <f>+IFERROR(VLOOKUP($A486,Data_Loss!$A$2:$V$1300,21,FALSE),0)</f>
        <v>17943</v>
      </c>
      <c r="S486" s="353">
        <f>+IFERROR(VLOOKUP($A486,Data_Loss!$A$2:$V$1300,22,FALSE),0)</f>
        <v>104426</v>
      </c>
      <c r="T486" s="191">
        <f>+$I486*'10k &amp; MO'!C$4+$J486*'10k &amp; MO'!C$10+$K486*'10k &amp; MO'!C$16+$L486*'10k &amp; MO'!C$22+$M486*'10k &amp; MO'!C$28</f>
        <v>0</v>
      </c>
      <c r="U486" s="349">
        <f>+$I486*'10k &amp; MO'!D$4+$J486*'10k &amp; MO'!D$10+$K486*'10k &amp; MO'!D$16+$L486*'10k &amp; MO'!D$22+$M486*'10k &amp; MO'!D$28</f>
        <v>0</v>
      </c>
      <c r="V486" s="349">
        <f>+$I486*'10k &amp; MO'!E$4+$J486*'10k &amp; MO'!E$10+$K486*'10k &amp; MO'!E$16+$L486*'10k &amp; MO'!E$22+$M486*'10k &amp; MO'!E$28</f>
        <v>238218.89499999999</v>
      </c>
      <c r="W486" s="349">
        <f>+$I486*'10k &amp; MO'!F$4+$J486*'10k &amp; MO'!F$10+$K486*'10k &amp; MO'!F$16+$L486*'10k &amp; MO'!F$22+$M486*'10k &amp; MO'!F$28</f>
        <v>1947.1181000000001</v>
      </c>
      <c r="X486" s="349">
        <f>+$I486*'10k &amp; MO'!G$4+$J486*'10k &amp; MO'!G$10+$K486*'10k &amp; MO'!G$16+$L486*'10k &amp; MO'!G$22+$M486*'10k &amp; MO'!G$28</f>
        <v>40328.571600000003</v>
      </c>
      <c r="Y486" s="349">
        <f>+$N486*'10k &amp; MO'!H$4+$O486*'10k &amp; MO'!H$10+$P486*'10k &amp; MO'!H$16+$Q486*'10k &amp; MO'!H$22+$R486*'10k &amp; MO'!H$28</f>
        <v>0</v>
      </c>
      <c r="Z486" s="349">
        <f>+$N486*'10k &amp; MO'!I$4+$O486*'10k &amp; MO'!I$10+$P486*'10k &amp; MO'!I$16+$Q486*'10k &amp; MO'!I$22+$R486*'10k &amp; MO'!I$28</f>
        <v>0</v>
      </c>
      <c r="AA486" s="349">
        <f>+$N486*'10k &amp; MO'!J$4+$O486*'10k &amp; MO'!J$10+$P486*'10k &amp; MO'!J$16+$Q486*'10k &amp; MO'!J$22+$R486*'10k &amp; MO'!J$28</f>
        <v>861709.56220000004</v>
      </c>
      <c r="AB486" s="349">
        <f>+$N486*'10k &amp; MO'!K$4+$O486*'10k &amp; MO'!K$10+$P486*'10k &amp; MO'!K$16+$Q486*'10k &amp; MO'!K$22+$R486*'10k &amp; MO'!K$28</f>
        <v>9666.1895000000004</v>
      </c>
      <c r="AC486" s="349">
        <f>+$N486*'10k &amp; MO'!L$4+$O486*'10k &amp; MO'!L$10+$P486*'10k &amp; MO'!L$16+$Q486*'10k &amp; MO'!L$22+$R486*'10k &amp; MO'!L$28</f>
        <v>27877.038199999999</v>
      </c>
      <c r="AD486" s="350">
        <f>+S486*'10k &amp; MO'!O$4</f>
        <v>126564.31199999999</v>
      </c>
      <c r="AF486" s="192" t="str">
        <f t="shared" si="63"/>
        <v>5062015</v>
      </c>
      <c r="AG486" s="192">
        <f>+IFERROR(VLOOKUP($AF486,'Limited Loss'!$F$5:$P$124,AG$3,FALSE),0)</f>
        <v>0</v>
      </c>
      <c r="AH486" s="193">
        <f>+IFERROR(VLOOKUP($AF486,'Limited Loss'!$F$5:$P$124,AH$3,FALSE),0)</f>
        <v>0</v>
      </c>
      <c r="AI486" s="193">
        <f>+IFERROR(VLOOKUP($AF486,'Limited Loss'!$F$5:$P$124,AI$3,FALSE),0)</f>
        <v>26131</v>
      </c>
      <c r="AJ486" s="193">
        <f>+IFERROR(VLOOKUP($AF486,'Limited Loss'!$F$5:$P$124,AJ$3,FALSE),0)</f>
        <v>135</v>
      </c>
      <c r="AK486" s="100">
        <f>+IFERROR(VLOOKUP($AF486,'Limited Loss'!$F$5:$P$124,AK$3,FALSE),0)</f>
        <v>69</v>
      </c>
      <c r="AL486" s="193">
        <f>+IFERROR(VLOOKUP($AF486,'Limited Loss'!$F$5:$P$124,AL$3,FALSE),0)</f>
        <v>0</v>
      </c>
      <c r="AM486" s="193">
        <f>+IFERROR(VLOOKUP($AF486,'Limited Loss'!$F$5:$P$124,AM$3,FALSE),0)</f>
        <v>0</v>
      </c>
      <c r="AN486" s="193">
        <f>+IFERROR(VLOOKUP($AF486,'Limited Loss'!$F$5:$P$124,AN$3,FALSE),0)</f>
        <v>94947</v>
      </c>
      <c r="AO486" s="193">
        <f>+IFERROR(VLOOKUP($AF486,'Limited Loss'!$F$5:$P$124,AO$3,FALSE),0)</f>
        <v>988</v>
      </c>
      <c r="AP486" s="100">
        <f>+IFERROR(VLOOKUP($AF486,'Limited Loss'!$F$5:$P$124,AP$3,FALSE),0)</f>
        <v>171</v>
      </c>
      <c r="AQ486" s="353"/>
      <c r="AR486" s="331">
        <f t="shared" si="64"/>
        <v>506</v>
      </c>
      <c r="AS486" s="332">
        <f t="shared" si="64"/>
        <v>2015</v>
      </c>
      <c r="AT486" s="349">
        <f t="shared" si="69"/>
        <v>0</v>
      </c>
      <c r="AU486" s="349">
        <f t="shared" si="69"/>
        <v>0</v>
      </c>
      <c r="AV486" s="349">
        <f t="shared" si="69"/>
        <v>212087.89499999999</v>
      </c>
      <c r="AW486" s="349">
        <f t="shared" si="69"/>
        <v>1812.1181000000001</v>
      </c>
      <c r="AX486" s="350">
        <f t="shared" si="69"/>
        <v>40259.571600000003</v>
      </c>
      <c r="AY486" s="349">
        <f t="shared" si="69"/>
        <v>0</v>
      </c>
      <c r="AZ486" s="349">
        <f t="shared" si="69"/>
        <v>0</v>
      </c>
      <c r="BA486" s="349">
        <f t="shared" si="69"/>
        <v>766762.56220000004</v>
      </c>
      <c r="BB486" s="349">
        <f t="shared" si="70"/>
        <v>8678.1895000000004</v>
      </c>
      <c r="BC486" s="349">
        <f t="shared" si="70"/>
        <v>27706.038199999999</v>
      </c>
      <c r="BD486" s="350">
        <f t="shared" si="70"/>
        <v>126564.31199999999</v>
      </c>
      <c r="BE486" s="349">
        <f t="shared" si="66"/>
        <v>978850.45720000006</v>
      </c>
      <c r="BF486" s="375">
        <f t="shared" si="67"/>
        <v>78455.917400000006</v>
      </c>
      <c r="BG486" s="334">
        <f t="shared" si="68"/>
        <v>126564.31199999999</v>
      </c>
    </row>
    <row r="487" spans="1:59" x14ac:dyDescent="0.2">
      <c r="A487" s="326" t="str">
        <f t="shared" si="65"/>
        <v>5062016</v>
      </c>
      <c r="B487" s="331">
        <v>506</v>
      </c>
      <c r="C487" s="327">
        <v>2016</v>
      </c>
      <c r="D487" s="353">
        <f>+IFERROR(VLOOKUP($A487,Data_Loss!$A$2:$V$1180,6,FALSE),0)</f>
        <v>0</v>
      </c>
      <c r="E487" s="353">
        <f>+IFERROR(VLOOKUP($A487,Data_Loss!$A$2:$V$1180,7,FALSE),0)</f>
        <v>0</v>
      </c>
      <c r="F487" s="353">
        <f>+IFERROR(VLOOKUP($A487,Data_Loss!$A$2:$V$1180,8,FALSE),0)</f>
        <v>0</v>
      </c>
      <c r="G487" s="353">
        <f>+IFERROR(VLOOKUP($A487,Data_Loss!$A$2:$V$1180,9,FALSE),0)</f>
        <v>0</v>
      </c>
      <c r="H487" s="353">
        <f>+IFERROR(VLOOKUP($A487,Data_Loss!$A$2:$V$1180,10,FALSE),0)</f>
        <v>0</v>
      </c>
      <c r="I487" s="353">
        <f>+IFERROR(VLOOKUP($A487,Data_Loss!$A$2:$V$1300,12,FALSE),0)</f>
        <v>0</v>
      </c>
      <c r="J487" s="353">
        <f>+IFERROR(VLOOKUP($A487,Data_Loss!$A$2:$V$1300,13,FALSE),0)</f>
        <v>0</v>
      </c>
      <c r="K487" s="353">
        <f>+IFERROR(VLOOKUP($A487,Data_Loss!$A$2:$V$1300,14,FALSE),0)</f>
        <v>0</v>
      </c>
      <c r="L487" s="353">
        <f>+IFERROR(VLOOKUP($A487,Data_Loss!$A$2:$V$1300,15,FALSE),0)</f>
        <v>0</v>
      </c>
      <c r="M487" s="353">
        <f>+IFERROR(VLOOKUP($A487,Data_Loss!$A$2:$V$1300,16,FALSE),0)</f>
        <v>0</v>
      </c>
      <c r="N487" s="353">
        <f>+IFERROR(VLOOKUP($A487,Data_Loss!$A$2:$V$1300,17,FALSE),0)</f>
        <v>0</v>
      </c>
      <c r="O487" s="353">
        <f>+IFERROR(VLOOKUP($A487,Data_Loss!$A$2:$V$1300,18,FALSE),0)</f>
        <v>0</v>
      </c>
      <c r="P487" s="353">
        <f>+IFERROR(VLOOKUP($A487,Data_Loss!$A$2:$V$1300,19,FALSE),0)</f>
        <v>0</v>
      </c>
      <c r="Q487" s="353">
        <f>+IFERROR(VLOOKUP($A487,Data_Loss!$A$2:$V$1300,20,FALSE),0)</f>
        <v>0</v>
      </c>
      <c r="R487" s="353">
        <f>+IFERROR(VLOOKUP($A487,Data_Loss!$A$2:$V$1300,21,FALSE),0)</f>
        <v>0</v>
      </c>
      <c r="S487" s="353">
        <f>+IFERROR(VLOOKUP($A487,Data_Loss!$A$2:$V$1300,22,FALSE),0)</f>
        <v>0</v>
      </c>
      <c r="T487" s="191">
        <f>+$I487*'10k &amp; MO'!C$5+$J487*'10k &amp; MO'!C$11+$K487*'10k &amp; MO'!C$17+$L487*'10k &amp; MO'!C$23+$M487*'10k &amp; MO'!C$29</f>
        <v>0</v>
      </c>
      <c r="U487" s="349">
        <f>+$I487*'10k &amp; MO'!D$5+$J487*'10k &amp; MO'!D$11+$K487*'10k &amp; MO'!D$17+$L487*'10k &amp; MO'!D$23+$M487*'10k &amp; MO'!D$29</f>
        <v>0</v>
      </c>
      <c r="V487" s="349">
        <f>+$I487*'10k &amp; MO'!E$5+$J487*'10k &amp; MO'!E$11+$K487*'10k &amp; MO'!E$17+$L487*'10k &amp; MO'!E$23+$M487*'10k &amp; MO'!E$29</f>
        <v>0</v>
      </c>
      <c r="W487" s="349">
        <f>+$I487*'10k &amp; MO'!F$5+$J487*'10k &amp; MO'!F$11+$K487*'10k &amp; MO'!F$17+$L487*'10k &amp; MO'!F$23+$M487*'10k &amp; MO'!F$29</f>
        <v>0</v>
      </c>
      <c r="X487" s="349">
        <f>+$I487*'10k &amp; MO'!G$5+$J487*'10k &amp; MO'!G$11+$K487*'10k &amp; MO'!G$17+$L487*'10k &amp; MO'!G$23+$M487*'10k &amp; MO'!G$29</f>
        <v>0</v>
      </c>
      <c r="Y487" s="349">
        <f>+$N487*'10k &amp; MO'!H$5+$O487*'10k &amp; MO'!H$11+$P487*'10k &amp; MO'!H$17+$Q487*'10k &amp; MO'!H$23+$R487*'10k &amp; MO'!H$29</f>
        <v>0</v>
      </c>
      <c r="Z487" s="349">
        <f>+$N487*'10k &amp; MO'!I$5+$O487*'10k &amp; MO'!I$11+$P487*'10k &amp; MO'!I$17+$Q487*'10k &amp; MO'!I$23+$R487*'10k &amp; MO'!I$29</f>
        <v>0</v>
      </c>
      <c r="AA487" s="349">
        <f>+$N487*'10k &amp; MO'!J$5+$O487*'10k &amp; MO'!J$11+$P487*'10k &amp; MO'!J$17+$Q487*'10k &amp; MO'!J$23+$R487*'10k &amp; MO'!J$29</f>
        <v>0</v>
      </c>
      <c r="AB487" s="349">
        <f>+$N487*'10k &amp; MO'!K$5+$O487*'10k &amp; MO'!K$11+$P487*'10k &amp; MO'!K$17+$Q487*'10k &amp; MO'!K$23+$R487*'10k &amp; MO'!K$29</f>
        <v>0</v>
      </c>
      <c r="AC487" s="349">
        <f>+$N487*'10k &amp; MO'!L$5+$O487*'10k &amp; MO'!L$11+$P487*'10k &amp; MO'!L$17+$Q487*'10k &amp; MO'!L$23+$R487*'10k &amp; MO'!L$29</f>
        <v>0</v>
      </c>
      <c r="AD487" s="350">
        <f>+S487*'10k &amp; MO'!O$5</f>
        <v>0</v>
      </c>
      <c r="AF487" s="192" t="str">
        <f t="shared" si="63"/>
        <v>5062016</v>
      </c>
      <c r="AG487" s="192">
        <f>+IFERROR(VLOOKUP($AF487,'Limited Loss'!$F$5:$P$124,AG$3,FALSE),0)</f>
        <v>0</v>
      </c>
      <c r="AH487" s="193">
        <f>+IFERROR(VLOOKUP($AF487,'Limited Loss'!$F$5:$P$124,AH$3,FALSE),0)</f>
        <v>0</v>
      </c>
      <c r="AI487" s="193">
        <f>+IFERROR(VLOOKUP($AF487,'Limited Loss'!$F$5:$P$124,AI$3,FALSE),0)</f>
        <v>0</v>
      </c>
      <c r="AJ487" s="193">
        <f>+IFERROR(VLOOKUP($AF487,'Limited Loss'!$F$5:$P$124,AJ$3,FALSE),0)</f>
        <v>0</v>
      </c>
      <c r="AK487" s="100">
        <f>+IFERROR(VLOOKUP($AF487,'Limited Loss'!$F$5:$P$124,AK$3,FALSE),0)</f>
        <v>0</v>
      </c>
      <c r="AL487" s="193">
        <f>+IFERROR(VLOOKUP($AF487,'Limited Loss'!$F$5:$P$124,AL$3,FALSE),0)</f>
        <v>0</v>
      </c>
      <c r="AM487" s="193">
        <f>+IFERROR(VLOOKUP($AF487,'Limited Loss'!$F$5:$P$124,AM$3,FALSE),0)</f>
        <v>0</v>
      </c>
      <c r="AN487" s="193">
        <f>+IFERROR(VLOOKUP($AF487,'Limited Loss'!$F$5:$P$124,AN$3,FALSE),0)</f>
        <v>0</v>
      </c>
      <c r="AO487" s="193">
        <f>+IFERROR(VLOOKUP($AF487,'Limited Loss'!$F$5:$P$124,AO$3,FALSE),0)</f>
        <v>0</v>
      </c>
      <c r="AP487" s="100">
        <f>+IFERROR(VLOOKUP($AF487,'Limited Loss'!$F$5:$P$124,AP$3,FALSE),0)</f>
        <v>0</v>
      </c>
      <c r="AQ487" s="353"/>
      <c r="AR487" s="331">
        <f t="shared" si="64"/>
        <v>506</v>
      </c>
      <c r="AS487" s="332">
        <f t="shared" si="64"/>
        <v>2016</v>
      </c>
      <c r="AT487" s="349">
        <f t="shared" si="69"/>
        <v>0</v>
      </c>
      <c r="AU487" s="349">
        <f t="shared" si="69"/>
        <v>0</v>
      </c>
      <c r="AV487" s="349">
        <f t="shared" si="69"/>
        <v>0</v>
      </c>
      <c r="AW487" s="349">
        <f t="shared" si="69"/>
        <v>0</v>
      </c>
      <c r="AX487" s="350">
        <f t="shared" si="69"/>
        <v>0</v>
      </c>
      <c r="AY487" s="349">
        <f t="shared" si="69"/>
        <v>0</v>
      </c>
      <c r="AZ487" s="349">
        <f t="shared" si="69"/>
        <v>0</v>
      </c>
      <c r="BA487" s="349">
        <f t="shared" si="69"/>
        <v>0</v>
      </c>
      <c r="BB487" s="349">
        <f t="shared" si="70"/>
        <v>0</v>
      </c>
      <c r="BC487" s="349">
        <f t="shared" si="70"/>
        <v>0</v>
      </c>
      <c r="BD487" s="350">
        <f t="shared" si="70"/>
        <v>0</v>
      </c>
      <c r="BE487" s="349">
        <f t="shared" si="66"/>
        <v>0</v>
      </c>
      <c r="BF487" s="375">
        <f t="shared" si="67"/>
        <v>0</v>
      </c>
      <c r="BG487" s="334">
        <f t="shared" si="68"/>
        <v>0</v>
      </c>
    </row>
    <row r="488" spans="1:59" x14ac:dyDescent="0.2">
      <c r="A488" s="326" t="str">
        <f t="shared" si="65"/>
        <v>5062017</v>
      </c>
      <c r="B488" s="331">
        <v>506</v>
      </c>
      <c r="C488" s="327">
        <v>2017</v>
      </c>
      <c r="D488" s="353">
        <f>+IFERROR(VLOOKUP($A488,Data_Loss!$A$2:$V$1180,6,FALSE),0)</f>
        <v>0</v>
      </c>
      <c r="E488" s="353">
        <f>+IFERROR(VLOOKUP($A488,Data_Loss!$A$2:$V$1180,7,FALSE),0)</f>
        <v>0</v>
      </c>
      <c r="F488" s="353">
        <f>+IFERROR(VLOOKUP($A488,Data_Loss!$A$2:$V$1180,8,FALSE),0)</f>
        <v>0</v>
      </c>
      <c r="G488" s="353">
        <f>+IFERROR(VLOOKUP($A488,Data_Loss!$A$2:$V$1180,9,FALSE),0)</f>
        <v>1</v>
      </c>
      <c r="H488" s="353">
        <f>+IFERROR(VLOOKUP($A488,Data_Loss!$A$2:$V$1180,10,FALSE),0)</f>
        <v>2</v>
      </c>
      <c r="I488" s="353">
        <f>+IFERROR(VLOOKUP($A488,Data_Loss!$A$2:$V$1300,12,FALSE),0)</f>
        <v>0</v>
      </c>
      <c r="J488" s="353">
        <f>+IFERROR(VLOOKUP($A488,Data_Loss!$A$2:$V$1300,13,FALSE),0)</f>
        <v>0</v>
      </c>
      <c r="K488" s="353">
        <f>+IFERROR(VLOOKUP($A488,Data_Loss!$A$2:$V$1300,14,FALSE),0)</f>
        <v>0</v>
      </c>
      <c r="L488" s="353">
        <f>+IFERROR(VLOOKUP($A488,Data_Loss!$A$2:$V$1300,15,FALSE),0)</f>
        <v>19364</v>
      </c>
      <c r="M488" s="353">
        <f>+IFERROR(VLOOKUP($A488,Data_Loss!$A$2:$V$1300,16,FALSE),0)</f>
        <v>9180</v>
      </c>
      <c r="N488" s="353">
        <f>+IFERROR(VLOOKUP($A488,Data_Loss!$A$2:$V$1300,17,FALSE),0)</f>
        <v>0</v>
      </c>
      <c r="O488" s="353">
        <f>+IFERROR(VLOOKUP($A488,Data_Loss!$A$2:$V$1300,18,FALSE),0)</f>
        <v>0</v>
      </c>
      <c r="P488" s="353">
        <f>+IFERROR(VLOOKUP($A488,Data_Loss!$A$2:$V$1300,19,FALSE),0)</f>
        <v>0</v>
      </c>
      <c r="Q488" s="353">
        <f>+IFERROR(VLOOKUP($A488,Data_Loss!$A$2:$V$1300,20,FALSE),0)</f>
        <v>59068</v>
      </c>
      <c r="R488" s="353">
        <f>+IFERROR(VLOOKUP($A488,Data_Loss!$A$2:$V$1300,21,FALSE),0)</f>
        <v>21059</v>
      </c>
      <c r="S488" s="353">
        <f>+IFERROR(VLOOKUP($A488,Data_Loss!$A$2:$V$1300,22,FALSE),0)</f>
        <v>8893</v>
      </c>
      <c r="T488" s="191">
        <f>+$I488*'10k &amp; MO'!C$6+$J488*'10k &amp; MO'!C$12+$K488*'10k &amp; MO'!C$18+$L488*'10k &amp; MO'!C$24+$M488*'10k &amp; MO'!C$30</f>
        <v>0</v>
      </c>
      <c r="U488" s="349">
        <f>+$I488*'10k &amp; MO'!D$6+$J488*'10k &amp; MO'!D$12+$K488*'10k &amp; MO'!D$18+$L488*'10k &amp; MO'!D$24+$M488*'10k &amp; MO'!D$30</f>
        <v>48.926400000000001</v>
      </c>
      <c r="V488" s="349">
        <f>+$I488*'10k &amp; MO'!E$6+$J488*'10k &amp; MO'!E$12+$K488*'10k &amp; MO'!E$18+$L488*'10k &amp; MO'!E$24+$M488*'10k &amp; MO'!E$30</f>
        <v>20638.923199999997</v>
      </c>
      <c r="W488" s="349">
        <f>+$I488*'10k &amp; MO'!F$6+$J488*'10k &amp; MO'!F$12+$K488*'10k &amp; MO'!F$18+$L488*'10k &amp; MO'!F$24+$M488*'10k &amp; MO'!F$30</f>
        <v>19032.7804</v>
      </c>
      <c r="X488" s="349">
        <f>+$I488*'10k &amp; MO'!G$6+$J488*'10k &amp; MO'!G$12+$K488*'10k &amp; MO'!G$18+$L488*'10k &amp; MO'!G$24+$M488*'10k &amp; MO'!G$30</f>
        <v>11493.0684</v>
      </c>
      <c r="Y488" s="349">
        <f>+$N488*'10k &amp; MO'!H$6+$O488*'10k &amp; MO'!H$12+$P488*'10k &amp; MO'!H$18+$Q488*'10k &amp; MO'!H$24+$R488*'10k &amp; MO'!H$30</f>
        <v>0</v>
      </c>
      <c r="Z488" s="349">
        <f>+$N488*'10k &amp; MO'!I$6+$O488*'10k &amp; MO'!I$12+$P488*'10k &amp; MO'!I$18+$Q488*'10k &amp; MO'!I$24+$R488*'10k &amp; MO'!I$30</f>
        <v>47.665300000000002</v>
      </c>
      <c r="AA488" s="349">
        <f>+$N488*'10k &amp; MO'!J$6+$O488*'10k &amp; MO'!J$12+$P488*'10k &amp; MO'!J$18+$Q488*'10k &amp; MO'!J$24+$R488*'10k &amp; MO'!J$30</f>
        <v>69674.290800000002</v>
      </c>
      <c r="AB488" s="349">
        <f>+$N488*'10k &amp; MO'!K$6+$O488*'10k &amp; MO'!K$12+$P488*'10k &amp; MO'!K$18+$Q488*'10k &amp; MO'!K$24+$R488*'10k &amp; MO'!K$30</f>
        <v>78836.410600000003</v>
      </c>
      <c r="AC488" s="349">
        <f>+$N488*'10k &amp; MO'!L$6+$O488*'10k &amp; MO'!L$12+$P488*'10k &amp; MO'!L$18+$Q488*'10k &amp; MO'!L$24+$R488*'10k &amp; MO'!L$30</f>
        <v>37132.469299999997</v>
      </c>
      <c r="AD488" s="350">
        <f>+S488*'10k &amp; MO'!O$6</f>
        <v>11969.978000000001</v>
      </c>
      <c r="AF488" s="192" t="str">
        <f t="shared" si="63"/>
        <v>5062017</v>
      </c>
      <c r="AG488" s="192">
        <f>+IFERROR(VLOOKUP($AF488,'Limited Loss'!$F$5:$P$124,AG$3,FALSE),0)</f>
        <v>0</v>
      </c>
      <c r="AH488" s="193">
        <f>+IFERROR(VLOOKUP($AF488,'Limited Loss'!$F$5:$P$124,AH$3,FALSE),0)</f>
        <v>0</v>
      </c>
      <c r="AI488" s="193">
        <f>+IFERROR(VLOOKUP($AF488,'Limited Loss'!$F$5:$P$124,AI$3,FALSE),0)</f>
        <v>0</v>
      </c>
      <c r="AJ488" s="193">
        <f>+IFERROR(VLOOKUP($AF488,'Limited Loss'!$F$5:$P$124,AJ$3,FALSE),0)</f>
        <v>0</v>
      </c>
      <c r="AK488" s="100">
        <f>+IFERROR(VLOOKUP($AF488,'Limited Loss'!$F$5:$P$124,AK$3,FALSE),0)</f>
        <v>0</v>
      </c>
      <c r="AL488" s="193">
        <f>+IFERROR(VLOOKUP($AF488,'Limited Loss'!$F$5:$P$124,AL$3,FALSE),0)</f>
        <v>0</v>
      </c>
      <c r="AM488" s="193">
        <f>+IFERROR(VLOOKUP($AF488,'Limited Loss'!$F$5:$P$124,AM$3,FALSE),0)</f>
        <v>0</v>
      </c>
      <c r="AN488" s="193">
        <f>+IFERROR(VLOOKUP($AF488,'Limited Loss'!$F$5:$P$124,AN$3,FALSE),0)</f>
        <v>0</v>
      </c>
      <c r="AO488" s="193">
        <f>+IFERROR(VLOOKUP($AF488,'Limited Loss'!$F$5:$P$124,AO$3,FALSE),0)</f>
        <v>0</v>
      </c>
      <c r="AP488" s="100">
        <f>+IFERROR(VLOOKUP($AF488,'Limited Loss'!$F$5:$P$124,AP$3,FALSE),0)</f>
        <v>0</v>
      </c>
      <c r="AQ488" s="353"/>
      <c r="AR488" s="331">
        <f t="shared" si="64"/>
        <v>506</v>
      </c>
      <c r="AS488" s="332">
        <f t="shared" si="64"/>
        <v>2017</v>
      </c>
      <c r="AT488" s="349">
        <f t="shared" si="69"/>
        <v>0</v>
      </c>
      <c r="AU488" s="349">
        <f t="shared" si="69"/>
        <v>48.926400000000001</v>
      </c>
      <c r="AV488" s="349">
        <f t="shared" si="69"/>
        <v>20638.923199999997</v>
      </c>
      <c r="AW488" s="349">
        <f t="shared" si="69"/>
        <v>19032.7804</v>
      </c>
      <c r="AX488" s="350">
        <f t="shared" si="69"/>
        <v>11493.0684</v>
      </c>
      <c r="AY488" s="349">
        <f t="shared" si="69"/>
        <v>0</v>
      </c>
      <c r="AZ488" s="349">
        <f t="shared" si="69"/>
        <v>47.665300000000002</v>
      </c>
      <c r="BA488" s="349">
        <f t="shared" si="69"/>
        <v>69674.290800000002</v>
      </c>
      <c r="BB488" s="349">
        <f t="shared" si="70"/>
        <v>78836.410600000003</v>
      </c>
      <c r="BC488" s="349">
        <f t="shared" si="70"/>
        <v>37132.469299999997</v>
      </c>
      <c r="BD488" s="350">
        <f t="shared" si="70"/>
        <v>11969.978000000001</v>
      </c>
      <c r="BE488" s="349">
        <f t="shared" si="66"/>
        <v>90409.805699999997</v>
      </c>
      <c r="BF488" s="375">
        <f t="shared" si="67"/>
        <v>146494.72870000001</v>
      </c>
      <c r="BG488" s="334">
        <f t="shared" si="68"/>
        <v>11969.978000000001</v>
      </c>
    </row>
    <row r="489" spans="1:59" x14ac:dyDescent="0.2">
      <c r="A489" s="326" t="str">
        <f t="shared" si="65"/>
        <v>5062018</v>
      </c>
      <c r="B489" s="331">
        <v>506</v>
      </c>
      <c r="C489" s="327">
        <v>2018</v>
      </c>
      <c r="D489" s="353">
        <f>+IFERROR(VLOOKUP($A489,Data_Loss!$A$2:$V$1180,6,FALSE),0)</f>
        <v>0</v>
      </c>
      <c r="E489" s="353">
        <f>+IFERROR(VLOOKUP($A489,Data_Loss!$A$2:$V$1180,7,FALSE),0)</f>
        <v>0</v>
      </c>
      <c r="F489" s="353">
        <f>+IFERROR(VLOOKUP($A489,Data_Loss!$A$2:$V$1180,8,FALSE),0)</f>
        <v>0</v>
      </c>
      <c r="G489" s="353">
        <f>+IFERROR(VLOOKUP($A489,Data_Loss!$A$2:$V$1180,9,FALSE),0)</f>
        <v>0</v>
      </c>
      <c r="H489" s="353">
        <f>+IFERROR(VLOOKUP($A489,Data_Loss!$A$2:$V$1180,10,FALSE),0)</f>
        <v>0</v>
      </c>
      <c r="I489" s="353">
        <f>+IFERROR(VLOOKUP($A489,Data_Loss!$A$2:$V$1300,12,FALSE),0)</f>
        <v>0</v>
      </c>
      <c r="J489" s="353">
        <f>+IFERROR(VLOOKUP($A489,Data_Loss!$A$2:$V$1300,13,FALSE),0)</f>
        <v>0</v>
      </c>
      <c r="K489" s="353">
        <f>+IFERROR(VLOOKUP($A489,Data_Loss!$A$2:$V$1300,14,FALSE),0)</f>
        <v>0</v>
      </c>
      <c r="L489" s="353">
        <f>+IFERROR(VLOOKUP($A489,Data_Loss!$A$2:$V$1300,15,FALSE),0)</f>
        <v>0</v>
      </c>
      <c r="M489" s="353">
        <f>+IFERROR(VLOOKUP($A489,Data_Loss!$A$2:$V$1300,16,FALSE),0)</f>
        <v>0</v>
      </c>
      <c r="N489" s="353">
        <f>+IFERROR(VLOOKUP($A489,Data_Loss!$A$2:$V$1300,17,FALSE),0)</f>
        <v>0</v>
      </c>
      <c r="O489" s="353">
        <f>+IFERROR(VLOOKUP($A489,Data_Loss!$A$2:$V$1300,18,FALSE),0)</f>
        <v>0</v>
      </c>
      <c r="P489" s="353">
        <f>+IFERROR(VLOOKUP($A489,Data_Loss!$A$2:$V$1300,19,FALSE),0)</f>
        <v>0</v>
      </c>
      <c r="Q489" s="353">
        <f>+IFERROR(VLOOKUP($A489,Data_Loss!$A$2:$V$1300,20,FALSE),0)</f>
        <v>0</v>
      </c>
      <c r="R489" s="353">
        <f>+IFERROR(VLOOKUP($A489,Data_Loss!$A$2:$V$1300,21,FALSE),0)</f>
        <v>0</v>
      </c>
      <c r="S489" s="353">
        <f>+IFERROR(VLOOKUP($A489,Data_Loss!$A$2:$V$1300,22,FALSE),0)</f>
        <v>4078</v>
      </c>
      <c r="T489" s="191">
        <f>+$I489*'10k &amp; MO'!C$7+$J489*'10k &amp; MO'!C$13+$K489*'10k &amp; MO'!C$19+$L489*'10k &amp; MO'!C$25+$M489*'10k &amp; MO'!C$31</f>
        <v>0</v>
      </c>
      <c r="U489" s="349">
        <f>+$I489*'10k &amp; MO'!D$7+$J489*'10k &amp; MO'!D$13+$K489*'10k &amp; MO'!D$19+$L489*'10k &amp; MO'!D$25+$M489*'10k &amp; MO'!D$31</f>
        <v>0</v>
      </c>
      <c r="V489" s="349">
        <f>+$I489*'10k &amp; MO'!E$7+$J489*'10k &amp; MO'!E$13+$K489*'10k &amp; MO'!E$19+$L489*'10k &amp; MO'!E$25+$M489*'10k &amp; MO'!E$31</f>
        <v>0</v>
      </c>
      <c r="W489" s="349">
        <f>+$I489*'10k &amp; MO'!F$7+$J489*'10k &amp; MO'!F$13+$K489*'10k &amp; MO'!F$19+$L489*'10k &amp; MO'!F$25+$M489*'10k &amp; MO'!F$31</f>
        <v>0</v>
      </c>
      <c r="X489" s="349">
        <f>+$I489*'10k &amp; MO'!G$7+$J489*'10k &amp; MO'!G$13+$K489*'10k &amp; MO'!G$19+$L489*'10k &amp; MO'!G$25+$M489*'10k &amp; MO'!G$31</f>
        <v>0</v>
      </c>
      <c r="Y489" s="349">
        <f>+$N489*'10k &amp; MO'!H$7+$O489*'10k &amp; MO'!H$13+$P489*'10k &amp; MO'!H$19+$Q489*'10k &amp; MO'!H$25+$R489*'10k &amp; MO'!H$31</f>
        <v>0</v>
      </c>
      <c r="Z489" s="349">
        <f>+$N489*'10k &amp; MO'!I$7+$O489*'10k &amp; MO'!I$13+$P489*'10k &amp; MO'!I$19+$Q489*'10k &amp; MO'!I$25+$R489*'10k &amp; MO'!I$31</f>
        <v>0</v>
      </c>
      <c r="AA489" s="349">
        <f>+$N489*'10k &amp; MO'!J$7+$O489*'10k &amp; MO'!J$13+$P489*'10k &amp; MO'!J$19+$Q489*'10k &amp; MO'!J$25+$R489*'10k &amp; MO'!J$31</f>
        <v>0</v>
      </c>
      <c r="AB489" s="349">
        <f>+$N489*'10k &amp; MO'!K$7+$O489*'10k &amp; MO'!K$13+$P489*'10k &amp; MO'!K$19+$Q489*'10k &amp; MO'!K$25+$R489*'10k &amp; MO'!K$31</f>
        <v>0</v>
      </c>
      <c r="AC489" s="349">
        <f>+$N489*'10k &amp; MO'!L$7+$O489*'10k &amp; MO'!L$13+$P489*'10k &amp; MO'!L$19+$Q489*'10k &amp; MO'!L$25+$R489*'10k &amp; MO'!L$31</f>
        <v>0</v>
      </c>
      <c r="AD489" s="350">
        <f>+S489*'10k &amp; MO'!O$7</f>
        <v>5407.4279999999999</v>
      </c>
      <c r="AF489" s="192" t="str">
        <f t="shared" si="63"/>
        <v>5062018</v>
      </c>
      <c r="AG489" s="192">
        <f>+IFERROR(VLOOKUP($AF489,'Limited Loss'!$F$5:$P$124,AG$3,FALSE),0)</f>
        <v>0</v>
      </c>
      <c r="AH489" s="193">
        <f>+IFERROR(VLOOKUP($AF489,'Limited Loss'!$F$5:$P$124,AH$3,FALSE),0)</f>
        <v>0</v>
      </c>
      <c r="AI489" s="193">
        <f>+IFERROR(VLOOKUP($AF489,'Limited Loss'!$F$5:$P$124,AI$3,FALSE),0)</f>
        <v>0</v>
      </c>
      <c r="AJ489" s="193">
        <f>+IFERROR(VLOOKUP($AF489,'Limited Loss'!$F$5:$P$124,AJ$3,FALSE),0)</f>
        <v>0</v>
      </c>
      <c r="AK489" s="100">
        <f>+IFERROR(VLOOKUP($AF489,'Limited Loss'!$F$5:$P$124,AK$3,FALSE),0)</f>
        <v>0</v>
      </c>
      <c r="AL489" s="193">
        <f>+IFERROR(VLOOKUP($AF489,'Limited Loss'!$F$5:$P$124,AL$3,FALSE),0)</f>
        <v>0</v>
      </c>
      <c r="AM489" s="193">
        <f>+IFERROR(VLOOKUP($AF489,'Limited Loss'!$F$5:$P$124,AM$3,FALSE),0)</f>
        <v>0</v>
      </c>
      <c r="AN489" s="193">
        <f>+IFERROR(VLOOKUP($AF489,'Limited Loss'!$F$5:$P$124,AN$3,FALSE),0)</f>
        <v>0</v>
      </c>
      <c r="AO489" s="193">
        <f>+IFERROR(VLOOKUP($AF489,'Limited Loss'!$F$5:$P$124,AO$3,FALSE),0)</f>
        <v>0</v>
      </c>
      <c r="AP489" s="100">
        <f>+IFERROR(VLOOKUP($AF489,'Limited Loss'!$F$5:$P$124,AP$3,FALSE),0)</f>
        <v>0</v>
      </c>
      <c r="AQ489" s="353"/>
      <c r="AR489" s="331">
        <f t="shared" si="64"/>
        <v>506</v>
      </c>
      <c r="AS489" s="332">
        <f t="shared" si="64"/>
        <v>2018</v>
      </c>
      <c r="AT489" s="349">
        <f t="shared" si="69"/>
        <v>0</v>
      </c>
      <c r="AU489" s="349">
        <f t="shared" si="69"/>
        <v>0</v>
      </c>
      <c r="AV489" s="349">
        <f t="shared" si="69"/>
        <v>0</v>
      </c>
      <c r="AW489" s="349">
        <f t="shared" si="69"/>
        <v>0</v>
      </c>
      <c r="AX489" s="350">
        <f t="shared" si="69"/>
        <v>0</v>
      </c>
      <c r="AY489" s="349">
        <f t="shared" si="69"/>
        <v>0</v>
      </c>
      <c r="AZ489" s="349">
        <f t="shared" si="69"/>
        <v>0</v>
      </c>
      <c r="BA489" s="349">
        <f t="shared" si="69"/>
        <v>0</v>
      </c>
      <c r="BB489" s="349">
        <f t="shared" si="70"/>
        <v>0</v>
      </c>
      <c r="BC489" s="349">
        <f t="shared" si="70"/>
        <v>0</v>
      </c>
      <c r="BD489" s="350">
        <f t="shared" si="70"/>
        <v>5407.4279999999999</v>
      </c>
      <c r="BE489" s="349">
        <f t="shared" si="66"/>
        <v>0</v>
      </c>
      <c r="BF489" s="375">
        <f t="shared" si="67"/>
        <v>0</v>
      </c>
      <c r="BG489" s="334">
        <f t="shared" si="68"/>
        <v>5407.4279999999999</v>
      </c>
    </row>
    <row r="490" spans="1:59" x14ac:dyDescent="0.2">
      <c r="A490" s="326" t="str">
        <f t="shared" si="65"/>
        <v>5072014</v>
      </c>
      <c r="B490" s="331">
        <v>507</v>
      </c>
      <c r="C490" s="327">
        <v>2014</v>
      </c>
      <c r="D490" s="353">
        <f>+IFERROR(VLOOKUP($A490,Data_Loss!$A$2:$V$1180,6,FALSE),0)</f>
        <v>0</v>
      </c>
      <c r="E490" s="353">
        <f>+IFERROR(VLOOKUP($A490,Data_Loss!$A$2:$V$1180,7,FALSE),0)</f>
        <v>0</v>
      </c>
      <c r="F490" s="353">
        <f>+IFERROR(VLOOKUP($A490,Data_Loss!$A$2:$V$1180,8,FALSE),0)</f>
        <v>0</v>
      </c>
      <c r="G490" s="353">
        <f>+IFERROR(VLOOKUP($A490,Data_Loss!$A$2:$V$1180,9,FALSE),0)</f>
        <v>0</v>
      </c>
      <c r="H490" s="353">
        <f>+IFERROR(VLOOKUP($A490,Data_Loss!$A$2:$V$1180,10,FALSE),0)</f>
        <v>0</v>
      </c>
      <c r="I490" s="353">
        <f>+IFERROR(VLOOKUP($A490,Data_Loss!$A$2:$V$1300,12,FALSE),0)</f>
        <v>0</v>
      </c>
      <c r="J490" s="353">
        <f>+IFERROR(VLOOKUP($A490,Data_Loss!$A$2:$V$1300,13,FALSE),0)</f>
        <v>0</v>
      </c>
      <c r="K490" s="353">
        <f>+IFERROR(VLOOKUP($A490,Data_Loss!$A$2:$V$1300,14,FALSE),0)</f>
        <v>0</v>
      </c>
      <c r="L490" s="353">
        <f>+IFERROR(VLOOKUP($A490,Data_Loss!$A$2:$V$1300,15,FALSE),0)</f>
        <v>0</v>
      </c>
      <c r="M490" s="353">
        <f>+IFERROR(VLOOKUP($A490,Data_Loss!$A$2:$V$1300,16,FALSE),0)</f>
        <v>0</v>
      </c>
      <c r="N490" s="353">
        <f>+IFERROR(VLOOKUP($A490,Data_Loss!$A$2:$V$1300,17,FALSE),0)</f>
        <v>0</v>
      </c>
      <c r="O490" s="353">
        <f>+IFERROR(VLOOKUP($A490,Data_Loss!$A$2:$V$1300,18,FALSE),0)</f>
        <v>0</v>
      </c>
      <c r="P490" s="353">
        <f>+IFERROR(VLOOKUP($A490,Data_Loss!$A$2:$V$1300,19,FALSE),0)</f>
        <v>0</v>
      </c>
      <c r="Q490" s="353">
        <f>+IFERROR(VLOOKUP($A490,Data_Loss!$A$2:$V$1300,20,FALSE),0)</f>
        <v>0</v>
      </c>
      <c r="R490" s="353">
        <f>+IFERROR(VLOOKUP($A490,Data_Loss!$A$2:$V$1300,21,FALSE),0)</f>
        <v>0</v>
      </c>
      <c r="S490" s="353">
        <f>+IFERROR(VLOOKUP($A490,Data_Loss!$A$2:$V$1300,22,FALSE),0)</f>
        <v>0</v>
      </c>
      <c r="T490" s="191">
        <f>+$I490*'10k &amp; MO'!C$3+$J490*'10k &amp; MO'!C$9+$K490*'10k &amp; MO'!C$15+$L490*'10k &amp; MO'!C$21+$M490*'10k &amp; MO'!C$27</f>
        <v>0</v>
      </c>
      <c r="U490" s="349">
        <f>+$I490*'10k &amp; MO'!D$3+$J490*'10k &amp; MO'!D$9+$K490*'10k &amp; MO'!D$15+$L490*'10k &amp; MO'!D$21+$M490*'10k &amp; MO'!D$27</f>
        <v>0</v>
      </c>
      <c r="V490" s="349">
        <f>+$I490*'10k &amp; MO'!E$3+$J490*'10k &amp; MO'!E$9+$K490*'10k &amp; MO'!E$15+$L490*'10k &amp; MO'!E$21+$M490*'10k &amp; MO'!E$27</f>
        <v>0</v>
      </c>
      <c r="W490" s="349">
        <f>+$I490*'10k &amp; MO'!F$3+$J490*'10k &amp; MO'!F$9+$K490*'10k &amp; MO'!F$15+$L490*'10k &amp; MO'!F$21+$M490*'10k &amp; MO'!F$27</f>
        <v>0</v>
      </c>
      <c r="X490" s="349">
        <f>+$I490*'10k &amp; MO'!G$3+$J490*'10k &amp; MO'!G$9+$K490*'10k &amp; MO'!G$15+$L490*'10k &amp; MO'!G$21+$M490*'10k &amp; MO'!G$27</f>
        <v>0</v>
      </c>
      <c r="Y490" s="349">
        <f>+$N490*'10k &amp; MO'!H$3+$O490*'10k &amp; MO'!H$9+$P490*'10k &amp; MO'!H$15+$Q490*'10k &amp; MO'!H$21+$R490*'10k &amp; MO'!H$27</f>
        <v>0</v>
      </c>
      <c r="Z490" s="349">
        <f>+$N490*'10k &amp; MO'!I$3+$O490*'10k &amp; MO'!I$9+$P490*'10k &amp; MO'!I$15+$Q490*'10k &amp; MO'!I$21+$R490*'10k &amp; MO'!I$27</f>
        <v>0</v>
      </c>
      <c r="AA490" s="349">
        <f>+$N490*'10k &amp; MO'!J$3+$O490*'10k &amp; MO'!J$9+$P490*'10k &amp; MO'!J$15+$Q490*'10k &amp; MO'!J$21+$R490*'10k &amp; MO'!J$27</f>
        <v>0</v>
      </c>
      <c r="AB490" s="349">
        <f>+$N490*'10k &amp; MO'!K$3+$O490*'10k &amp; MO'!K$9+$P490*'10k &amp; MO'!K$15+$Q490*'10k &amp; MO'!K$21+$R490*'10k &amp; MO'!K$27</f>
        <v>0</v>
      </c>
      <c r="AC490" s="349">
        <f>+$N490*'10k &amp; MO'!L$3+$O490*'10k &amp; MO'!L$9+$P490*'10k &amp; MO'!L$15+$Q490*'10k &amp; MO'!L$21+$R490*'10k &amp; MO'!L$27</f>
        <v>0</v>
      </c>
      <c r="AD490" s="350">
        <f>+S490*'10k &amp; MO'!O$3</f>
        <v>0</v>
      </c>
      <c r="AF490" s="192" t="str">
        <f t="shared" si="63"/>
        <v>5072014</v>
      </c>
      <c r="AG490" s="192">
        <f>+IFERROR(VLOOKUP($AF490,'Limited Loss'!$F$5:$P$124,AG$3,FALSE),0)</f>
        <v>0</v>
      </c>
      <c r="AH490" s="193">
        <f>+IFERROR(VLOOKUP($AF490,'Limited Loss'!$F$5:$P$124,AH$3,FALSE),0)</f>
        <v>0</v>
      </c>
      <c r="AI490" s="193">
        <f>+IFERROR(VLOOKUP($AF490,'Limited Loss'!$F$5:$P$124,AI$3,FALSE),0)</f>
        <v>0</v>
      </c>
      <c r="AJ490" s="193">
        <f>+IFERROR(VLOOKUP($AF490,'Limited Loss'!$F$5:$P$124,AJ$3,FALSE),0)</f>
        <v>0</v>
      </c>
      <c r="AK490" s="100">
        <f>+IFERROR(VLOOKUP($AF490,'Limited Loss'!$F$5:$P$124,AK$3,FALSE),0)</f>
        <v>0</v>
      </c>
      <c r="AL490" s="193">
        <f>+IFERROR(VLOOKUP($AF490,'Limited Loss'!$F$5:$P$124,AL$3,FALSE),0)</f>
        <v>0</v>
      </c>
      <c r="AM490" s="193">
        <f>+IFERROR(VLOOKUP($AF490,'Limited Loss'!$F$5:$P$124,AM$3,FALSE),0)</f>
        <v>0</v>
      </c>
      <c r="AN490" s="193">
        <f>+IFERROR(VLOOKUP($AF490,'Limited Loss'!$F$5:$P$124,AN$3,FALSE),0)</f>
        <v>0</v>
      </c>
      <c r="AO490" s="193">
        <f>+IFERROR(VLOOKUP($AF490,'Limited Loss'!$F$5:$P$124,AO$3,FALSE),0)</f>
        <v>0</v>
      </c>
      <c r="AP490" s="100">
        <f>+IFERROR(VLOOKUP($AF490,'Limited Loss'!$F$5:$P$124,AP$3,FALSE),0)</f>
        <v>0</v>
      </c>
      <c r="AQ490" s="353"/>
      <c r="AR490" s="331">
        <f t="shared" si="64"/>
        <v>507</v>
      </c>
      <c r="AS490" s="332">
        <f t="shared" si="64"/>
        <v>2014</v>
      </c>
      <c r="AT490" s="349">
        <f t="shared" si="69"/>
        <v>0</v>
      </c>
      <c r="AU490" s="349">
        <f t="shared" si="69"/>
        <v>0</v>
      </c>
      <c r="AV490" s="349">
        <f t="shared" si="69"/>
        <v>0</v>
      </c>
      <c r="AW490" s="349">
        <f t="shared" si="69"/>
        <v>0</v>
      </c>
      <c r="AX490" s="350">
        <f t="shared" si="69"/>
        <v>0</v>
      </c>
      <c r="AY490" s="349">
        <f t="shared" si="69"/>
        <v>0</v>
      </c>
      <c r="AZ490" s="349">
        <f t="shared" si="69"/>
        <v>0</v>
      </c>
      <c r="BA490" s="349">
        <f t="shared" si="69"/>
        <v>0</v>
      </c>
      <c r="BB490" s="349">
        <f t="shared" si="70"/>
        <v>0</v>
      </c>
      <c r="BC490" s="349">
        <f t="shared" si="70"/>
        <v>0</v>
      </c>
      <c r="BD490" s="350">
        <f t="shared" si="70"/>
        <v>0</v>
      </c>
      <c r="BE490" s="349">
        <f t="shared" si="66"/>
        <v>0</v>
      </c>
      <c r="BF490" s="375">
        <f t="shared" si="67"/>
        <v>0</v>
      </c>
      <c r="BG490" s="334">
        <f t="shared" si="68"/>
        <v>0</v>
      </c>
    </row>
    <row r="491" spans="1:59" x14ac:dyDescent="0.2">
      <c r="A491" s="326" t="str">
        <f t="shared" si="65"/>
        <v>5072015</v>
      </c>
      <c r="B491" s="331">
        <v>507</v>
      </c>
      <c r="C491" s="327">
        <v>2015</v>
      </c>
      <c r="D491" s="353">
        <f>+IFERROR(VLOOKUP($A491,Data_Loss!$A$2:$V$1180,6,FALSE),0)</f>
        <v>0</v>
      </c>
      <c r="E491" s="353">
        <f>+IFERROR(VLOOKUP($A491,Data_Loss!$A$2:$V$1180,7,FALSE),0)</f>
        <v>0</v>
      </c>
      <c r="F491" s="353">
        <f>+IFERROR(VLOOKUP($A491,Data_Loss!$A$2:$V$1180,8,FALSE),0)</f>
        <v>0</v>
      </c>
      <c r="G491" s="353">
        <f>+IFERROR(VLOOKUP($A491,Data_Loss!$A$2:$V$1180,9,FALSE),0)</f>
        <v>0</v>
      </c>
      <c r="H491" s="353">
        <f>+IFERROR(VLOOKUP($A491,Data_Loss!$A$2:$V$1180,10,FALSE),0)</f>
        <v>0</v>
      </c>
      <c r="I491" s="353">
        <f>+IFERROR(VLOOKUP($A491,Data_Loss!$A$2:$V$1300,12,FALSE),0)</f>
        <v>0</v>
      </c>
      <c r="J491" s="353">
        <f>+IFERROR(VLOOKUP($A491,Data_Loss!$A$2:$V$1300,13,FALSE),0)</f>
        <v>0</v>
      </c>
      <c r="K491" s="353">
        <f>+IFERROR(VLOOKUP($A491,Data_Loss!$A$2:$V$1300,14,FALSE),0)</f>
        <v>0</v>
      </c>
      <c r="L491" s="353">
        <f>+IFERROR(VLOOKUP($A491,Data_Loss!$A$2:$V$1300,15,FALSE),0)</f>
        <v>0</v>
      </c>
      <c r="M491" s="353">
        <f>+IFERROR(VLOOKUP($A491,Data_Loss!$A$2:$V$1300,16,FALSE),0)</f>
        <v>0</v>
      </c>
      <c r="N491" s="353">
        <f>+IFERROR(VLOOKUP($A491,Data_Loss!$A$2:$V$1300,17,FALSE),0)</f>
        <v>0</v>
      </c>
      <c r="O491" s="353">
        <f>+IFERROR(VLOOKUP($A491,Data_Loss!$A$2:$V$1300,18,FALSE),0)</f>
        <v>0</v>
      </c>
      <c r="P491" s="353">
        <f>+IFERROR(VLOOKUP($A491,Data_Loss!$A$2:$V$1300,19,FALSE),0)</f>
        <v>0</v>
      </c>
      <c r="Q491" s="353">
        <f>+IFERROR(VLOOKUP($A491,Data_Loss!$A$2:$V$1300,20,FALSE),0)</f>
        <v>0</v>
      </c>
      <c r="R491" s="353">
        <f>+IFERROR(VLOOKUP($A491,Data_Loss!$A$2:$V$1300,21,FALSE),0)</f>
        <v>0</v>
      </c>
      <c r="S491" s="353">
        <f>+IFERROR(VLOOKUP($A491,Data_Loss!$A$2:$V$1300,22,FALSE),0)</f>
        <v>0</v>
      </c>
      <c r="T491" s="191">
        <f>+$I491*'10k &amp; MO'!C$4+$J491*'10k &amp; MO'!C$10+$K491*'10k &amp; MO'!C$16+$L491*'10k &amp; MO'!C$22+$M491*'10k &amp; MO'!C$28</f>
        <v>0</v>
      </c>
      <c r="U491" s="349">
        <f>+$I491*'10k &amp; MO'!D$4+$J491*'10k &amp; MO'!D$10+$K491*'10k &amp; MO'!D$16+$L491*'10k &amp; MO'!D$22+$M491*'10k &amp; MO'!D$28</f>
        <v>0</v>
      </c>
      <c r="V491" s="349">
        <f>+$I491*'10k &amp; MO'!E$4+$J491*'10k &amp; MO'!E$10+$K491*'10k &amp; MO'!E$16+$L491*'10k &amp; MO'!E$22+$M491*'10k &amp; MO'!E$28</f>
        <v>0</v>
      </c>
      <c r="W491" s="349">
        <f>+$I491*'10k &amp; MO'!F$4+$J491*'10k &amp; MO'!F$10+$K491*'10k &amp; MO'!F$16+$L491*'10k &amp; MO'!F$22+$M491*'10k &amp; MO'!F$28</f>
        <v>0</v>
      </c>
      <c r="X491" s="349">
        <f>+$I491*'10k &amp; MO'!G$4+$J491*'10k &amp; MO'!G$10+$K491*'10k &amp; MO'!G$16+$L491*'10k &amp; MO'!G$22+$M491*'10k &amp; MO'!G$28</f>
        <v>0</v>
      </c>
      <c r="Y491" s="349">
        <f>+$N491*'10k &amp; MO'!H$4+$O491*'10k &amp; MO'!H$10+$P491*'10k &amp; MO'!H$16+$Q491*'10k &amp; MO'!H$22+$R491*'10k &amp; MO'!H$28</f>
        <v>0</v>
      </c>
      <c r="Z491" s="349">
        <f>+$N491*'10k &amp; MO'!I$4+$O491*'10k &amp; MO'!I$10+$P491*'10k &amp; MO'!I$16+$Q491*'10k &amp; MO'!I$22+$R491*'10k &amp; MO'!I$28</f>
        <v>0</v>
      </c>
      <c r="AA491" s="349">
        <f>+$N491*'10k &amp; MO'!J$4+$O491*'10k &amp; MO'!J$10+$P491*'10k &amp; MO'!J$16+$Q491*'10k &amp; MO'!J$22+$R491*'10k &amp; MO'!J$28</f>
        <v>0</v>
      </c>
      <c r="AB491" s="349">
        <f>+$N491*'10k &amp; MO'!K$4+$O491*'10k &amp; MO'!K$10+$P491*'10k &amp; MO'!K$16+$Q491*'10k &amp; MO'!K$22+$R491*'10k &amp; MO'!K$28</f>
        <v>0</v>
      </c>
      <c r="AC491" s="349">
        <f>+$N491*'10k &amp; MO'!L$4+$O491*'10k &amp; MO'!L$10+$P491*'10k &amp; MO'!L$16+$Q491*'10k &amp; MO'!L$22+$R491*'10k &amp; MO'!L$28</f>
        <v>0</v>
      </c>
      <c r="AD491" s="350">
        <f>+S491*'10k &amp; MO'!O$4</f>
        <v>0</v>
      </c>
      <c r="AF491" s="192" t="str">
        <f t="shared" si="63"/>
        <v>5072015</v>
      </c>
      <c r="AG491" s="192">
        <f>+IFERROR(VLOOKUP($AF491,'Limited Loss'!$F$5:$P$124,AG$3,FALSE),0)</f>
        <v>0</v>
      </c>
      <c r="AH491" s="193">
        <f>+IFERROR(VLOOKUP($AF491,'Limited Loss'!$F$5:$P$124,AH$3,FALSE),0)</f>
        <v>0</v>
      </c>
      <c r="AI491" s="193">
        <f>+IFERROR(VLOOKUP($AF491,'Limited Loss'!$F$5:$P$124,AI$3,FALSE),0)</f>
        <v>0</v>
      </c>
      <c r="AJ491" s="193">
        <f>+IFERROR(VLOOKUP($AF491,'Limited Loss'!$F$5:$P$124,AJ$3,FALSE),0)</f>
        <v>0</v>
      </c>
      <c r="AK491" s="100">
        <f>+IFERROR(VLOOKUP($AF491,'Limited Loss'!$F$5:$P$124,AK$3,FALSE),0)</f>
        <v>0</v>
      </c>
      <c r="AL491" s="193">
        <f>+IFERROR(VLOOKUP($AF491,'Limited Loss'!$F$5:$P$124,AL$3,FALSE),0)</f>
        <v>0</v>
      </c>
      <c r="AM491" s="193">
        <f>+IFERROR(VLOOKUP($AF491,'Limited Loss'!$F$5:$P$124,AM$3,FALSE),0)</f>
        <v>0</v>
      </c>
      <c r="AN491" s="193">
        <f>+IFERROR(VLOOKUP($AF491,'Limited Loss'!$F$5:$P$124,AN$3,FALSE),0)</f>
        <v>0</v>
      </c>
      <c r="AO491" s="193">
        <f>+IFERROR(VLOOKUP($AF491,'Limited Loss'!$F$5:$P$124,AO$3,FALSE),0)</f>
        <v>0</v>
      </c>
      <c r="AP491" s="100">
        <f>+IFERROR(VLOOKUP($AF491,'Limited Loss'!$F$5:$P$124,AP$3,FALSE),0)</f>
        <v>0</v>
      </c>
      <c r="AQ491" s="353"/>
      <c r="AR491" s="331">
        <f t="shared" si="64"/>
        <v>507</v>
      </c>
      <c r="AS491" s="332">
        <f t="shared" si="64"/>
        <v>2015</v>
      </c>
      <c r="AT491" s="349">
        <f t="shared" si="69"/>
        <v>0</v>
      </c>
      <c r="AU491" s="349">
        <f t="shared" si="69"/>
        <v>0</v>
      </c>
      <c r="AV491" s="349">
        <f t="shared" si="69"/>
        <v>0</v>
      </c>
      <c r="AW491" s="349">
        <f t="shared" si="69"/>
        <v>0</v>
      </c>
      <c r="AX491" s="350">
        <f t="shared" si="69"/>
        <v>0</v>
      </c>
      <c r="AY491" s="349">
        <f t="shared" si="69"/>
        <v>0</v>
      </c>
      <c r="AZ491" s="349">
        <f t="shared" si="69"/>
        <v>0</v>
      </c>
      <c r="BA491" s="349">
        <f t="shared" si="69"/>
        <v>0</v>
      </c>
      <c r="BB491" s="349">
        <f t="shared" si="70"/>
        <v>0</v>
      </c>
      <c r="BC491" s="349">
        <f t="shared" si="70"/>
        <v>0</v>
      </c>
      <c r="BD491" s="350">
        <f t="shared" si="70"/>
        <v>0</v>
      </c>
      <c r="BE491" s="349">
        <f t="shared" si="66"/>
        <v>0</v>
      </c>
      <c r="BF491" s="375">
        <f t="shared" si="67"/>
        <v>0</v>
      </c>
      <c r="BG491" s="334">
        <f t="shared" si="68"/>
        <v>0</v>
      </c>
    </row>
    <row r="492" spans="1:59" x14ac:dyDescent="0.2">
      <c r="A492" s="326" t="str">
        <f t="shared" si="65"/>
        <v>5072016</v>
      </c>
      <c r="B492" s="331">
        <v>507</v>
      </c>
      <c r="C492" s="327">
        <v>2016</v>
      </c>
      <c r="D492" s="353">
        <f>+IFERROR(VLOOKUP($A492,Data_Loss!$A$2:$V$1180,6,FALSE),0)</f>
        <v>0</v>
      </c>
      <c r="E492" s="353">
        <f>+IFERROR(VLOOKUP($A492,Data_Loss!$A$2:$V$1180,7,FALSE),0)</f>
        <v>0</v>
      </c>
      <c r="F492" s="353">
        <f>+IFERROR(VLOOKUP($A492,Data_Loss!$A$2:$V$1180,8,FALSE),0)</f>
        <v>0</v>
      </c>
      <c r="G492" s="353">
        <f>+IFERROR(VLOOKUP($A492,Data_Loss!$A$2:$V$1180,9,FALSE),0)</f>
        <v>0</v>
      </c>
      <c r="H492" s="353">
        <f>+IFERROR(VLOOKUP($A492,Data_Loss!$A$2:$V$1180,10,FALSE),0)</f>
        <v>0</v>
      </c>
      <c r="I492" s="353">
        <f>+IFERROR(VLOOKUP($A492,Data_Loss!$A$2:$V$1300,12,FALSE),0)</f>
        <v>0</v>
      </c>
      <c r="J492" s="353">
        <f>+IFERROR(VLOOKUP($A492,Data_Loss!$A$2:$V$1300,13,FALSE),0)</f>
        <v>0</v>
      </c>
      <c r="K492" s="353">
        <f>+IFERROR(VLOOKUP($A492,Data_Loss!$A$2:$V$1300,14,FALSE),0)</f>
        <v>0</v>
      </c>
      <c r="L492" s="353">
        <f>+IFERROR(VLOOKUP($A492,Data_Loss!$A$2:$V$1300,15,FALSE),0)</f>
        <v>0</v>
      </c>
      <c r="M492" s="353">
        <f>+IFERROR(VLOOKUP($A492,Data_Loss!$A$2:$V$1300,16,FALSE),0)</f>
        <v>0</v>
      </c>
      <c r="N492" s="353">
        <f>+IFERROR(VLOOKUP($A492,Data_Loss!$A$2:$V$1300,17,FALSE),0)</f>
        <v>0</v>
      </c>
      <c r="O492" s="353">
        <f>+IFERROR(VLOOKUP($A492,Data_Loss!$A$2:$V$1300,18,FALSE),0)</f>
        <v>0</v>
      </c>
      <c r="P492" s="353">
        <f>+IFERROR(VLOOKUP($A492,Data_Loss!$A$2:$V$1300,19,FALSE),0)</f>
        <v>0</v>
      </c>
      <c r="Q492" s="353">
        <f>+IFERROR(VLOOKUP($A492,Data_Loss!$A$2:$V$1300,20,FALSE),0)</f>
        <v>0</v>
      </c>
      <c r="R492" s="353">
        <f>+IFERROR(VLOOKUP($A492,Data_Loss!$A$2:$V$1300,21,FALSE),0)</f>
        <v>0</v>
      </c>
      <c r="S492" s="353">
        <f>+IFERROR(VLOOKUP($A492,Data_Loss!$A$2:$V$1300,22,FALSE),0)</f>
        <v>0</v>
      </c>
      <c r="T492" s="191">
        <f>+$I492*'10k &amp; MO'!C$5+$J492*'10k &amp; MO'!C$11+$K492*'10k &amp; MO'!C$17+$L492*'10k &amp; MO'!C$23+$M492*'10k &amp; MO'!C$29</f>
        <v>0</v>
      </c>
      <c r="U492" s="349">
        <f>+$I492*'10k &amp; MO'!D$5+$J492*'10k &amp; MO'!D$11+$K492*'10k &amp; MO'!D$17+$L492*'10k &amp; MO'!D$23+$M492*'10k &amp; MO'!D$29</f>
        <v>0</v>
      </c>
      <c r="V492" s="349">
        <f>+$I492*'10k &amp; MO'!E$5+$J492*'10k &amp; MO'!E$11+$K492*'10k &amp; MO'!E$17+$L492*'10k &amp; MO'!E$23+$M492*'10k &amp; MO'!E$29</f>
        <v>0</v>
      </c>
      <c r="W492" s="349">
        <f>+$I492*'10k &amp; MO'!F$5+$J492*'10k &amp; MO'!F$11+$K492*'10k &amp; MO'!F$17+$L492*'10k &amp; MO'!F$23+$M492*'10k &amp; MO'!F$29</f>
        <v>0</v>
      </c>
      <c r="X492" s="349">
        <f>+$I492*'10k &amp; MO'!G$5+$J492*'10k &amp; MO'!G$11+$K492*'10k &amp; MO'!G$17+$L492*'10k &amp; MO'!G$23+$M492*'10k &amp; MO'!G$29</f>
        <v>0</v>
      </c>
      <c r="Y492" s="349">
        <f>+$N492*'10k &amp; MO'!H$5+$O492*'10k &amp; MO'!H$11+$P492*'10k &amp; MO'!H$17+$Q492*'10k &amp; MO'!H$23+$R492*'10k &amp; MO'!H$29</f>
        <v>0</v>
      </c>
      <c r="Z492" s="349">
        <f>+$N492*'10k &amp; MO'!I$5+$O492*'10k &amp; MO'!I$11+$P492*'10k &amp; MO'!I$17+$Q492*'10k &amp; MO'!I$23+$R492*'10k &amp; MO'!I$29</f>
        <v>0</v>
      </c>
      <c r="AA492" s="349">
        <f>+$N492*'10k &amp; MO'!J$5+$O492*'10k &amp; MO'!J$11+$P492*'10k &amp; MO'!J$17+$Q492*'10k &amp; MO'!J$23+$R492*'10k &amp; MO'!J$29</f>
        <v>0</v>
      </c>
      <c r="AB492" s="349">
        <f>+$N492*'10k &amp; MO'!K$5+$O492*'10k &amp; MO'!K$11+$P492*'10k &amp; MO'!K$17+$Q492*'10k &amp; MO'!K$23+$R492*'10k &amp; MO'!K$29</f>
        <v>0</v>
      </c>
      <c r="AC492" s="349">
        <f>+$N492*'10k &amp; MO'!L$5+$O492*'10k &amp; MO'!L$11+$P492*'10k &amp; MO'!L$17+$Q492*'10k &amp; MO'!L$23+$R492*'10k &amp; MO'!L$29</f>
        <v>0</v>
      </c>
      <c r="AD492" s="350">
        <f>+S492*'10k &amp; MO'!O$5</f>
        <v>0</v>
      </c>
      <c r="AF492" s="192" t="str">
        <f t="shared" si="63"/>
        <v>5072016</v>
      </c>
      <c r="AG492" s="192">
        <f>+IFERROR(VLOOKUP($AF492,'Limited Loss'!$F$5:$P$124,AG$3,FALSE),0)</f>
        <v>0</v>
      </c>
      <c r="AH492" s="193">
        <f>+IFERROR(VLOOKUP($AF492,'Limited Loss'!$F$5:$P$124,AH$3,FALSE),0)</f>
        <v>0</v>
      </c>
      <c r="AI492" s="193">
        <f>+IFERROR(VLOOKUP($AF492,'Limited Loss'!$F$5:$P$124,AI$3,FALSE),0)</f>
        <v>0</v>
      </c>
      <c r="AJ492" s="193">
        <f>+IFERROR(VLOOKUP($AF492,'Limited Loss'!$F$5:$P$124,AJ$3,FALSE),0)</f>
        <v>0</v>
      </c>
      <c r="AK492" s="100">
        <f>+IFERROR(VLOOKUP($AF492,'Limited Loss'!$F$5:$P$124,AK$3,FALSE),0)</f>
        <v>0</v>
      </c>
      <c r="AL492" s="193">
        <f>+IFERROR(VLOOKUP($AF492,'Limited Loss'!$F$5:$P$124,AL$3,FALSE),0)</f>
        <v>0</v>
      </c>
      <c r="AM492" s="193">
        <f>+IFERROR(VLOOKUP($AF492,'Limited Loss'!$F$5:$P$124,AM$3,FALSE),0)</f>
        <v>0</v>
      </c>
      <c r="AN492" s="193">
        <f>+IFERROR(VLOOKUP($AF492,'Limited Loss'!$F$5:$P$124,AN$3,FALSE),0)</f>
        <v>0</v>
      </c>
      <c r="AO492" s="193">
        <f>+IFERROR(VLOOKUP($AF492,'Limited Loss'!$F$5:$P$124,AO$3,FALSE),0)</f>
        <v>0</v>
      </c>
      <c r="AP492" s="100">
        <f>+IFERROR(VLOOKUP($AF492,'Limited Loss'!$F$5:$P$124,AP$3,FALSE),0)</f>
        <v>0</v>
      </c>
      <c r="AQ492" s="353"/>
      <c r="AR492" s="331">
        <f t="shared" si="64"/>
        <v>507</v>
      </c>
      <c r="AS492" s="332">
        <f t="shared" si="64"/>
        <v>2016</v>
      </c>
      <c r="AT492" s="349">
        <f t="shared" si="69"/>
        <v>0</v>
      </c>
      <c r="AU492" s="349">
        <f t="shared" si="69"/>
        <v>0</v>
      </c>
      <c r="AV492" s="349">
        <f t="shared" si="69"/>
        <v>0</v>
      </c>
      <c r="AW492" s="349">
        <f t="shared" si="69"/>
        <v>0</v>
      </c>
      <c r="AX492" s="350">
        <f t="shared" si="69"/>
        <v>0</v>
      </c>
      <c r="AY492" s="349">
        <f t="shared" si="69"/>
        <v>0</v>
      </c>
      <c r="AZ492" s="349">
        <f t="shared" si="69"/>
        <v>0</v>
      </c>
      <c r="BA492" s="349">
        <f t="shared" si="69"/>
        <v>0</v>
      </c>
      <c r="BB492" s="349">
        <f t="shared" si="70"/>
        <v>0</v>
      </c>
      <c r="BC492" s="349">
        <f t="shared" si="70"/>
        <v>0</v>
      </c>
      <c r="BD492" s="350">
        <f t="shared" si="70"/>
        <v>0</v>
      </c>
      <c r="BE492" s="349">
        <f t="shared" si="66"/>
        <v>0</v>
      </c>
      <c r="BF492" s="375">
        <f t="shared" si="67"/>
        <v>0</v>
      </c>
      <c r="BG492" s="334">
        <f t="shared" si="68"/>
        <v>0</v>
      </c>
    </row>
    <row r="493" spans="1:59" x14ac:dyDescent="0.2">
      <c r="A493" s="326" t="str">
        <f t="shared" si="65"/>
        <v>5072017</v>
      </c>
      <c r="B493" s="331">
        <v>507</v>
      </c>
      <c r="C493" s="327">
        <v>2017</v>
      </c>
      <c r="D493" s="353">
        <f>+IFERROR(VLOOKUP($A493,Data_Loss!$A$2:$V$1180,6,FALSE),0)</f>
        <v>0</v>
      </c>
      <c r="E493" s="353">
        <f>+IFERROR(VLOOKUP($A493,Data_Loss!$A$2:$V$1180,7,FALSE),0)</f>
        <v>0</v>
      </c>
      <c r="F493" s="353">
        <f>+IFERROR(VLOOKUP($A493,Data_Loss!$A$2:$V$1180,8,FALSE),0)</f>
        <v>0</v>
      </c>
      <c r="G493" s="353">
        <f>+IFERROR(VLOOKUP($A493,Data_Loss!$A$2:$V$1180,9,FALSE),0)</f>
        <v>0</v>
      </c>
      <c r="H493" s="353">
        <f>+IFERROR(VLOOKUP($A493,Data_Loss!$A$2:$V$1180,10,FALSE),0)</f>
        <v>0</v>
      </c>
      <c r="I493" s="353">
        <f>+IFERROR(VLOOKUP($A493,Data_Loss!$A$2:$V$1300,12,FALSE),0)</f>
        <v>0</v>
      </c>
      <c r="J493" s="353">
        <f>+IFERROR(VLOOKUP($A493,Data_Loss!$A$2:$V$1300,13,FALSE),0)</f>
        <v>0</v>
      </c>
      <c r="K493" s="353">
        <f>+IFERROR(VLOOKUP($A493,Data_Loss!$A$2:$V$1300,14,FALSE),0)</f>
        <v>0</v>
      </c>
      <c r="L493" s="353">
        <f>+IFERROR(VLOOKUP($A493,Data_Loss!$A$2:$V$1300,15,FALSE),0)</f>
        <v>0</v>
      </c>
      <c r="M493" s="353">
        <f>+IFERROR(VLOOKUP($A493,Data_Loss!$A$2:$V$1300,16,FALSE),0)</f>
        <v>0</v>
      </c>
      <c r="N493" s="353">
        <f>+IFERROR(VLOOKUP($A493,Data_Loss!$A$2:$V$1300,17,FALSE),0)</f>
        <v>0</v>
      </c>
      <c r="O493" s="353">
        <f>+IFERROR(VLOOKUP($A493,Data_Loss!$A$2:$V$1300,18,FALSE),0)</f>
        <v>0</v>
      </c>
      <c r="P493" s="353">
        <f>+IFERROR(VLOOKUP($A493,Data_Loss!$A$2:$V$1300,19,FALSE),0)</f>
        <v>0</v>
      </c>
      <c r="Q493" s="353">
        <f>+IFERROR(VLOOKUP($A493,Data_Loss!$A$2:$V$1300,20,FALSE),0)</f>
        <v>0</v>
      </c>
      <c r="R493" s="353">
        <f>+IFERROR(VLOOKUP($A493,Data_Loss!$A$2:$V$1300,21,FALSE),0)</f>
        <v>0</v>
      </c>
      <c r="S493" s="353">
        <f>+IFERROR(VLOOKUP($A493,Data_Loss!$A$2:$V$1300,22,FALSE),0)</f>
        <v>0</v>
      </c>
      <c r="T493" s="191">
        <f>+$I493*'10k &amp; MO'!C$6+$J493*'10k &amp; MO'!C$12+$K493*'10k &amp; MO'!C$18+$L493*'10k &amp; MO'!C$24+$M493*'10k &amp; MO'!C$30</f>
        <v>0</v>
      </c>
      <c r="U493" s="349">
        <f>+$I493*'10k &amp; MO'!D$6+$J493*'10k &amp; MO'!D$12+$K493*'10k &amp; MO'!D$18+$L493*'10k &amp; MO'!D$24+$M493*'10k &amp; MO'!D$30</f>
        <v>0</v>
      </c>
      <c r="V493" s="349">
        <f>+$I493*'10k &amp; MO'!E$6+$J493*'10k &amp; MO'!E$12+$K493*'10k &amp; MO'!E$18+$L493*'10k &amp; MO'!E$24+$M493*'10k &amp; MO'!E$30</f>
        <v>0</v>
      </c>
      <c r="W493" s="349">
        <f>+$I493*'10k &amp; MO'!F$6+$J493*'10k &amp; MO'!F$12+$K493*'10k &amp; MO'!F$18+$L493*'10k &amp; MO'!F$24+$M493*'10k &amp; MO'!F$30</f>
        <v>0</v>
      </c>
      <c r="X493" s="349">
        <f>+$I493*'10k &amp; MO'!G$6+$J493*'10k &amp; MO'!G$12+$K493*'10k &amp; MO'!G$18+$L493*'10k &amp; MO'!G$24+$M493*'10k &amp; MO'!G$30</f>
        <v>0</v>
      </c>
      <c r="Y493" s="349">
        <f>+$N493*'10k &amp; MO'!H$6+$O493*'10k &amp; MO'!H$12+$P493*'10k &amp; MO'!H$18+$Q493*'10k &amp; MO'!H$24+$R493*'10k &amp; MO'!H$30</f>
        <v>0</v>
      </c>
      <c r="Z493" s="349">
        <f>+$N493*'10k &amp; MO'!I$6+$O493*'10k &amp; MO'!I$12+$P493*'10k &amp; MO'!I$18+$Q493*'10k &amp; MO'!I$24+$R493*'10k &amp; MO'!I$30</f>
        <v>0</v>
      </c>
      <c r="AA493" s="349">
        <f>+$N493*'10k &amp; MO'!J$6+$O493*'10k &amp; MO'!J$12+$P493*'10k &amp; MO'!J$18+$Q493*'10k &amp; MO'!J$24+$R493*'10k &amp; MO'!J$30</f>
        <v>0</v>
      </c>
      <c r="AB493" s="349">
        <f>+$N493*'10k &amp; MO'!K$6+$O493*'10k &amp; MO'!K$12+$P493*'10k &amp; MO'!K$18+$Q493*'10k &amp; MO'!K$24+$R493*'10k &amp; MO'!K$30</f>
        <v>0</v>
      </c>
      <c r="AC493" s="349">
        <f>+$N493*'10k &amp; MO'!L$6+$O493*'10k &amp; MO'!L$12+$P493*'10k &amp; MO'!L$18+$Q493*'10k &amp; MO'!L$24+$R493*'10k &amp; MO'!L$30</f>
        <v>0</v>
      </c>
      <c r="AD493" s="350">
        <f>+S493*'10k &amp; MO'!O$6</f>
        <v>0</v>
      </c>
      <c r="AF493" s="192" t="str">
        <f t="shared" si="63"/>
        <v>5072017</v>
      </c>
      <c r="AG493" s="192">
        <f>+IFERROR(VLOOKUP($AF493,'Limited Loss'!$F$5:$P$124,AG$3,FALSE),0)</f>
        <v>0</v>
      </c>
      <c r="AH493" s="193">
        <f>+IFERROR(VLOOKUP($AF493,'Limited Loss'!$F$5:$P$124,AH$3,FALSE),0)</f>
        <v>0</v>
      </c>
      <c r="AI493" s="193">
        <f>+IFERROR(VLOOKUP($AF493,'Limited Loss'!$F$5:$P$124,AI$3,FALSE),0)</f>
        <v>0</v>
      </c>
      <c r="AJ493" s="193">
        <f>+IFERROR(VLOOKUP($AF493,'Limited Loss'!$F$5:$P$124,AJ$3,FALSE),0)</f>
        <v>0</v>
      </c>
      <c r="AK493" s="100">
        <f>+IFERROR(VLOOKUP($AF493,'Limited Loss'!$F$5:$P$124,AK$3,FALSE),0)</f>
        <v>0</v>
      </c>
      <c r="AL493" s="193">
        <f>+IFERROR(VLOOKUP($AF493,'Limited Loss'!$F$5:$P$124,AL$3,FALSE),0)</f>
        <v>0</v>
      </c>
      <c r="AM493" s="193">
        <f>+IFERROR(VLOOKUP($AF493,'Limited Loss'!$F$5:$P$124,AM$3,FALSE),0)</f>
        <v>0</v>
      </c>
      <c r="AN493" s="193">
        <f>+IFERROR(VLOOKUP($AF493,'Limited Loss'!$F$5:$P$124,AN$3,FALSE),0)</f>
        <v>0</v>
      </c>
      <c r="AO493" s="193">
        <f>+IFERROR(VLOOKUP($AF493,'Limited Loss'!$F$5:$P$124,AO$3,FALSE),0)</f>
        <v>0</v>
      </c>
      <c r="AP493" s="100">
        <f>+IFERROR(VLOOKUP($AF493,'Limited Loss'!$F$5:$P$124,AP$3,FALSE),0)</f>
        <v>0</v>
      </c>
      <c r="AQ493" s="353"/>
      <c r="AR493" s="331">
        <f t="shared" si="64"/>
        <v>507</v>
      </c>
      <c r="AS493" s="332">
        <f t="shared" si="64"/>
        <v>2017</v>
      </c>
      <c r="AT493" s="349">
        <f t="shared" si="69"/>
        <v>0</v>
      </c>
      <c r="AU493" s="349">
        <f t="shared" si="69"/>
        <v>0</v>
      </c>
      <c r="AV493" s="349">
        <f t="shared" si="69"/>
        <v>0</v>
      </c>
      <c r="AW493" s="349">
        <f t="shared" si="69"/>
        <v>0</v>
      </c>
      <c r="AX493" s="350">
        <f t="shared" si="69"/>
        <v>0</v>
      </c>
      <c r="AY493" s="349">
        <f t="shared" si="69"/>
        <v>0</v>
      </c>
      <c r="AZ493" s="349">
        <f t="shared" si="69"/>
        <v>0</v>
      </c>
      <c r="BA493" s="349">
        <f t="shared" si="69"/>
        <v>0</v>
      </c>
      <c r="BB493" s="349">
        <f t="shared" si="70"/>
        <v>0</v>
      </c>
      <c r="BC493" s="349">
        <f t="shared" si="70"/>
        <v>0</v>
      </c>
      <c r="BD493" s="350">
        <f t="shared" si="70"/>
        <v>0</v>
      </c>
      <c r="BE493" s="349">
        <f t="shared" si="66"/>
        <v>0</v>
      </c>
      <c r="BF493" s="375">
        <f t="shared" si="67"/>
        <v>0</v>
      </c>
      <c r="BG493" s="334">
        <f t="shared" si="68"/>
        <v>0</v>
      </c>
    </row>
    <row r="494" spans="1:59" x14ac:dyDescent="0.2">
      <c r="A494" s="326" t="str">
        <f t="shared" si="65"/>
        <v>5072018</v>
      </c>
      <c r="B494" s="331">
        <v>507</v>
      </c>
      <c r="C494" s="327">
        <v>2018</v>
      </c>
      <c r="D494" s="353">
        <f>+IFERROR(VLOOKUP($A494,Data_Loss!$A$2:$V$1180,6,FALSE),0)</f>
        <v>0</v>
      </c>
      <c r="E494" s="353">
        <f>+IFERROR(VLOOKUP($A494,Data_Loss!$A$2:$V$1180,7,FALSE),0)</f>
        <v>0</v>
      </c>
      <c r="F494" s="353">
        <f>+IFERROR(VLOOKUP($A494,Data_Loss!$A$2:$V$1180,8,FALSE),0)</f>
        <v>0</v>
      </c>
      <c r="G494" s="353">
        <f>+IFERROR(VLOOKUP($A494,Data_Loss!$A$2:$V$1180,9,FALSE),0)</f>
        <v>0</v>
      </c>
      <c r="H494" s="353">
        <f>+IFERROR(VLOOKUP($A494,Data_Loss!$A$2:$V$1180,10,FALSE),0)</f>
        <v>0</v>
      </c>
      <c r="I494" s="353">
        <f>+IFERROR(VLOOKUP($A494,Data_Loss!$A$2:$V$1300,12,FALSE),0)</f>
        <v>0</v>
      </c>
      <c r="J494" s="353">
        <f>+IFERROR(VLOOKUP($A494,Data_Loss!$A$2:$V$1300,13,FALSE),0)</f>
        <v>0</v>
      </c>
      <c r="K494" s="353">
        <f>+IFERROR(VLOOKUP($A494,Data_Loss!$A$2:$V$1300,14,FALSE),0)</f>
        <v>0</v>
      </c>
      <c r="L494" s="353">
        <f>+IFERROR(VLOOKUP($A494,Data_Loss!$A$2:$V$1300,15,FALSE),0)</f>
        <v>0</v>
      </c>
      <c r="M494" s="353">
        <f>+IFERROR(VLOOKUP($A494,Data_Loss!$A$2:$V$1300,16,FALSE),0)</f>
        <v>0</v>
      </c>
      <c r="N494" s="353">
        <f>+IFERROR(VLOOKUP($A494,Data_Loss!$A$2:$V$1300,17,FALSE),0)</f>
        <v>0</v>
      </c>
      <c r="O494" s="353">
        <f>+IFERROR(VLOOKUP($A494,Data_Loss!$A$2:$V$1300,18,FALSE),0)</f>
        <v>0</v>
      </c>
      <c r="P494" s="353">
        <f>+IFERROR(VLOOKUP($A494,Data_Loss!$A$2:$V$1300,19,FALSE),0)</f>
        <v>0</v>
      </c>
      <c r="Q494" s="353">
        <f>+IFERROR(VLOOKUP($A494,Data_Loss!$A$2:$V$1300,20,FALSE),0)</f>
        <v>0</v>
      </c>
      <c r="R494" s="353">
        <f>+IFERROR(VLOOKUP($A494,Data_Loss!$A$2:$V$1300,21,FALSE),0)</f>
        <v>0</v>
      </c>
      <c r="S494" s="353">
        <f>+IFERROR(VLOOKUP($A494,Data_Loss!$A$2:$V$1300,22,FALSE),0)</f>
        <v>0</v>
      </c>
      <c r="T494" s="191">
        <f>+$I494*'10k &amp; MO'!C$7+$J494*'10k &amp; MO'!C$13+$K494*'10k &amp; MO'!C$19+$L494*'10k &amp; MO'!C$25+$M494*'10k &amp; MO'!C$31</f>
        <v>0</v>
      </c>
      <c r="U494" s="349">
        <f>+$I494*'10k &amp; MO'!D$7+$J494*'10k &amp; MO'!D$13+$K494*'10k &amp; MO'!D$19+$L494*'10k &amp; MO'!D$25+$M494*'10k &amp; MO'!D$31</f>
        <v>0</v>
      </c>
      <c r="V494" s="349">
        <f>+$I494*'10k &amp; MO'!E$7+$J494*'10k &amp; MO'!E$13+$K494*'10k &amp; MO'!E$19+$L494*'10k &amp; MO'!E$25+$M494*'10k &amp; MO'!E$31</f>
        <v>0</v>
      </c>
      <c r="W494" s="349">
        <f>+$I494*'10k &amp; MO'!F$7+$J494*'10k &amp; MO'!F$13+$K494*'10k &amp; MO'!F$19+$L494*'10k &amp; MO'!F$25+$M494*'10k &amp; MO'!F$31</f>
        <v>0</v>
      </c>
      <c r="X494" s="349">
        <f>+$I494*'10k &amp; MO'!G$7+$J494*'10k &amp; MO'!G$13+$K494*'10k &amp; MO'!G$19+$L494*'10k &amp; MO'!G$25+$M494*'10k &amp; MO'!G$31</f>
        <v>0</v>
      </c>
      <c r="Y494" s="349">
        <f>+$N494*'10k &amp; MO'!H$7+$O494*'10k &amp; MO'!H$13+$P494*'10k &amp; MO'!H$19+$Q494*'10k &amp; MO'!H$25+$R494*'10k &amp; MO'!H$31</f>
        <v>0</v>
      </c>
      <c r="Z494" s="349">
        <f>+$N494*'10k &amp; MO'!I$7+$O494*'10k &amp; MO'!I$13+$P494*'10k &amp; MO'!I$19+$Q494*'10k &amp; MO'!I$25+$R494*'10k &amp; MO'!I$31</f>
        <v>0</v>
      </c>
      <c r="AA494" s="349">
        <f>+$N494*'10k &amp; MO'!J$7+$O494*'10k &amp; MO'!J$13+$P494*'10k &amp; MO'!J$19+$Q494*'10k &amp; MO'!J$25+$R494*'10k &amp; MO'!J$31</f>
        <v>0</v>
      </c>
      <c r="AB494" s="349">
        <f>+$N494*'10k &amp; MO'!K$7+$O494*'10k &amp; MO'!K$13+$P494*'10k &amp; MO'!K$19+$Q494*'10k &amp; MO'!K$25+$R494*'10k &amp; MO'!K$31</f>
        <v>0</v>
      </c>
      <c r="AC494" s="349">
        <f>+$N494*'10k &amp; MO'!L$7+$O494*'10k &amp; MO'!L$13+$P494*'10k &amp; MO'!L$19+$Q494*'10k &amp; MO'!L$25+$R494*'10k &amp; MO'!L$31</f>
        <v>0</v>
      </c>
      <c r="AD494" s="350">
        <f>+S494*'10k &amp; MO'!O$7</f>
        <v>0</v>
      </c>
      <c r="AF494" s="192" t="str">
        <f t="shared" si="63"/>
        <v>5072018</v>
      </c>
      <c r="AG494" s="192">
        <f>+IFERROR(VLOOKUP($AF494,'Limited Loss'!$F$5:$P$124,AG$3,FALSE),0)</f>
        <v>0</v>
      </c>
      <c r="AH494" s="193">
        <f>+IFERROR(VLOOKUP($AF494,'Limited Loss'!$F$5:$P$124,AH$3,FALSE),0)</f>
        <v>0</v>
      </c>
      <c r="AI494" s="193">
        <f>+IFERROR(VLOOKUP($AF494,'Limited Loss'!$F$5:$P$124,AI$3,FALSE),0)</f>
        <v>0</v>
      </c>
      <c r="AJ494" s="193">
        <f>+IFERROR(VLOOKUP($AF494,'Limited Loss'!$F$5:$P$124,AJ$3,FALSE),0)</f>
        <v>0</v>
      </c>
      <c r="AK494" s="100">
        <f>+IFERROR(VLOOKUP($AF494,'Limited Loss'!$F$5:$P$124,AK$3,FALSE),0)</f>
        <v>0</v>
      </c>
      <c r="AL494" s="193">
        <f>+IFERROR(VLOOKUP($AF494,'Limited Loss'!$F$5:$P$124,AL$3,FALSE),0)</f>
        <v>0</v>
      </c>
      <c r="AM494" s="193">
        <f>+IFERROR(VLOOKUP($AF494,'Limited Loss'!$F$5:$P$124,AM$3,FALSE),0)</f>
        <v>0</v>
      </c>
      <c r="AN494" s="193">
        <f>+IFERROR(VLOOKUP($AF494,'Limited Loss'!$F$5:$P$124,AN$3,FALSE),0)</f>
        <v>0</v>
      </c>
      <c r="AO494" s="193">
        <f>+IFERROR(VLOOKUP($AF494,'Limited Loss'!$F$5:$P$124,AO$3,FALSE),0)</f>
        <v>0</v>
      </c>
      <c r="AP494" s="100">
        <f>+IFERROR(VLOOKUP($AF494,'Limited Loss'!$F$5:$P$124,AP$3,FALSE),0)</f>
        <v>0</v>
      </c>
      <c r="AQ494" s="353"/>
      <c r="AR494" s="331">
        <f t="shared" si="64"/>
        <v>507</v>
      </c>
      <c r="AS494" s="332">
        <f t="shared" si="64"/>
        <v>2018</v>
      </c>
      <c r="AT494" s="349">
        <f t="shared" si="69"/>
        <v>0</v>
      </c>
      <c r="AU494" s="349">
        <f t="shared" si="69"/>
        <v>0</v>
      </c>
      <c r="AV494" s="349">
        <f t="shared" si="69"/>
        <v>0</v>
      </c>
      <c r="AW494" s="349">
        <f t="shared" si="69"/>
        <v>0</v>
      </c>
      <c r="AX494" s="350">
        <f t="shared" si="69"/>
        <v>0</v>
      </c>
      <c r="AY494" s="349">
        <f t="shared" si="69"/>
        <v>0</v>
      </c>
      <c r="AZ494" s="349">
        <f t="shared" si="69"/>
        <v>0</v>
      </c>
      <c r="BA494" s="349">
        <f t="shared" si="69"/>
        <v>0</v>
      </c>
      <c r="BB494" s="349">
        <f t="shared" si="70"/>
        <v>0</v>
      </c>
      <c r="BC494" s="349">
        <f t="shared" si="70"/>
        <v>0</v>
      </c>
      <c r="BD494" s="350">
        <f t="shared" si="70"/>
        <v>0</v>
      </c>
      <c r="BE494" s="349">
        <f t="shared" si="66"/>
        <v>0</v>
      </c>
      <c r="BF494" s="375">
        <f t="shared" si="67"/>
        <v>0</v>
      </c>
      <c r="BG494" s="334">
        <f t="shared" si="68"/>
        <v>0</v>
      </c>
    </row>
    <row r="495" spans="1:59" x14ac:dyDescent="0.2">
      <c r="A495" s="326" t="str">
        <f t="shared" si="65"/>
        <v>5112014</v>
      </c>
      <c r="B495" s="331">
        <v>511</v>
      </c>
      <c r="C495" s="327">
        <v>2014</v>
      </c>
      <c r="D495" s="353">
        <f>+IFERROR(VLOOKUP($A495,Data_Loss!$A$2:$V$1180,6,FALSE),0)</f>
        <v>0</v>
      </c>
      <c r="E495" s="353">
        <f>+IFERROR(VLOOKUP($A495,Data_Loss!$A$2:$V$1180,7,FALSE),0)</f>
        <v>0</v>
      </c>
      <c r="F495" s="353">
        <f>+IFERROR(VLOOKUP($A495,Data_Loss!$A$2:$V$1180,8,FALSE),0)</f>
        <v>1</v>
      </c>
      <c r="G495" s="353">
        <f>+IFERROR(VLOOKUP($A495,Data_Loss!$A$2:$V$1180,9,FALSE),0)</f>
        <v>1</v>
      </c>
      <c r="H495" s="353">
        <f>+IFERROR(VLOOKUP($A495,Data_Loss!$A$2:$V$1180,10,FALSE),0)</f>
        <v>4</v>
      </c>
      <c r="I495" s="353">
        <f>+IFERROR(VLOOKUP($A495,Data_Loss!$A$2:$V$1300,12,FALSE),0)</f>
        <v>0</v>
      </c>
      <c r="J495" s="353">
        <f>+IFERROR(VLOOKUP($A495,Data_Loss!$A$2:$V$1300,13,FALSE),0)</f>
        <v>0</v>
      </c>
      <c r="K495" s="353">
        <f>+IFERROR(VLOOKUP($A495,Data_Loss!$A$2:$V$1300,14,FALSE),0)</f>
        <v>241362</v>
      </c>
      <c r="L495" s="353">
        <f>+IFERROR(VLOOKUP($A495,Data_Loss!$A$2:$V$1300,15,FALSE),0)</f>
        <v>5475</v>
      </c>
      <c r="M495" s="353">
        <f>+IFERROR(VLOOKUP($A495,Data_Loss!$A$2:$V$1300,16,FALSE),0)</f>
        <v>11731</v>
      </c>
      <c r="N495" s="353">
        <f>+IFERROR(VLOOKUP($A495,Data_Loss!$A$2:$V$1300,17,FALSE),0)</f>
        <v>0</v>
      </c>
      <c r="O495" s="353">
        <f>+IFERROR(VLOOKUP($A495,Data_Loss!$A$2:$V$1300,18,FALSE),0)</f>
        <v>0</v>
      </c>
      <c r="P495" s="353">
        <f>+IFERROR(VLOOKUP($A495,Data_Loss!$A$2:$V$1300,19,FALSE),0)</f>
        <v>237863</v>
      </c>
      <c r="Q495" s="353">
        <f>+IFERROR(VLOOKUP($A495,Data_Loss!$A$2:$V$1300,20,FALSE),0)</f>
        <v>6597</v>
      </c>
      <c r="R495" s="353">
        <f>+IFERROR(VLOOKUP($A495,Data_Loss!$A$2:$V$1300,21,FALSE),0)</f>
        <v>37819</v>
      </c>
      <c r="S495" s="353">
        <f>+IFERROR(VLOOKUP($A495,Data_Loss!$A$2:$V$1300,22,FALSE),0)</f>
        <v>10518</v>
      </c>
      <c r="T495" s="191">
        <f>+$I495*'10k &amp; MO'!C$3+$J495*'10k &amp; MO'!C$9+$K495*'10k &amp; MO'!C$15+$L495*'10k &amp; MO'!C$21+$M495*'10k &amp; MO'!C$27</f>
        <v>0</v>
      </c>
      <c r="U495" s="349">
        <f>+$I495*'10k &amp; MO'!D$3+$J495*'10k &amp; MO'!D$9+$K495*'10k &amp; MO'!D$15+$L495*'10k &amp; MO'!D$21+$M495*'10k &amp; MO'!D$27</f>
        <v>0</v>
      </c>
      <c r="V495" s="349">
        <f>+$I495*'10k &amp; MO'!E$3+$J495*'10k &amp; MO'!E$9+$K495*'10k &amp; MO'!E$15+$L495*'10k &amp; MO'!E$21+$M495*'10k &amp; MO'!E$27</f>
        <v>363008.44799999997</v>
      </c>
      <c r="W495" s="349">
        <f>+$I495*'10k &amp; MO'!F$3+$J495*'10k &amp; MO'!F$9+$K495*'10k &amp; MO'!F$15+$L495*'10k &amp; MO'!F$21+$M495*'10k &amp; MO'!F$27</f>
        <v>6728.7750000000005</v>
      </c>
      <c r="X495" s="349">
        <f>+$I495*'10k &amp; MO'!G$3+$J495*'10k &amp; MO'!G$9+$K495*'10k &amp; MO'!G$15+$L495*'10k &amp; MO'!G$21+$M495*'10k &amp; MO'!G$27</f>
        <v>13279.491999999998</v>
      </c>
      <c r="Y495" s="349">
        <f>+$N495*'10k &amp; MO'!H$3+$O495*'10k &amp; MO'!H$9+$P495*'10k &amp; MO'!H$15+$Q495*'10k &amp; MO'!H$21+$R495*'10k &amp; MO'!H$27</f>
        <v>0</v>
      </c>
      <c r="Z495" s="349">
        <f>+$N495*'10k &amp; MO'!I$3+$O495*'10k &amp; MO'!I$9+$P495*'10k &amp; MO'!I$15+$Q495*'10k &amp; MO'!I$21+$R495*'10k &amp; MO'!I$27</f>
        <v>0</v>
      </c>
      <c r="AA495" s="349">
        <f>+$N495*'10k &amp; MO'!J$3+$O495*'10k &amp; MO'!J$9+$P495*'10k &amp; MO'!J$15+$Q495*'10k &amp; MO'!J$21+$R495*'10k &amp; MO'!J$27</f>
        <v>497371.53300000005</v>
      </c>
      <c r="AB495" s="349">
        <f>+$N495*'10k &amp; MO'!K$3+$O495*'10k &amp; MO'!K$9+$P495*'10k &amp; MO'!K$15+$Q495*'10k &amp; MO'!K$21+$R495*'10k &amp; MO'!K$27</f>
        <v>9242.3970000000008</v>
      </c>
      <c r="AC495" s="349">
        <f>+$N495*'10k &amp; MO'!L$3+$O495*'10k &amp; MO'!L$9+$P495*'10k &amp; MO'!L$15+$Q495*'10k &amp; MO'!L$21+$R495*'10k &amp; MO'!L$27</f>
        <v>58316.898000000001</v>
      </c>
      <c r="AD495" s="350">
        <f>+S495*'10k &amp; MO'!O$3</f>
        <v>11264.778</v>
      </c>
      <c r="AF495" s="192" t="str">
        <f t="shared" si="63"/>
        <v>5112014</v>
      </c>
      <c r="AG495" s="192">
        <f>+IFERROR(VLOOKUP($AF495,'Limited Loss'!$F$5:$P$124,AG$3,FALSE),0)</f>
        <v>0</v>
      </c>
      <c r="AH495" s="193">
        <f>+IFERROR(VLOOKUP($AF495,'Limited Loss'!$F$5:$P$124,AH$3,FALSE),0)</f>
        <v>0</v>
      </c>
      <c r="AI495" s="193">
        <f>+IFERROR(VLOOKUP($AF495,'Limited Loss'!$F$5:$P$124,AI$3,FALSE),0)</f>
        <v>0</v>
      </c>
      <c r="AJ495" s="193">
        <f>+IFERROR(VLOOKUP($AF495,'Limited Loss'!$F$5:$P$124,AJ$3,FALSE),0)</f>
        <v>0</v>
      </c>
      <c r="AK495" s="100">
        <f>+IFERROR(VLOOKUP($AF495,'Limited Loss'!$F$5:$P$124,AK$3,FALSE),0)</f>
        <v>0</v>
      </c>
      <c r="AL495" s="193">
        <f>+IFERROR(VLOOKUP($AF495,'Limited Loss'!$F$5:$P$124,AL$3,FALSE),0)</f>
        <v>0</v>
      </c>
      <c r="AM495" s="193">
        <f>+IFERROR(VLOOKUP($AF495,'Limited Loss'!$F$5:$P$124,AM$3,FALSE),0)</f>
        <v>0</v>
      </c>
      <c r="AN495" s="193">
        <f>+IFERROR(VLOOKUP($AF495,'Limited Loss'!$F$5:$P$124,AN$3,FALSE),0)</f>
        <v>0</v>
      </c>
      <c r="AO495" s="193">
        <f>+IFERROR(VLOOKUP($AF495,'Limited Loss'!$F$5:$P$124,AO$3,FALSE),0)</f>
        <v>0</v>
      </c>
      <c r="AP495" s="100">
        <f>+IFERROR(VLOOKUP($AF495,'Limited Loss'!$F$5:$P$124,AP$3,FALSE),0)</f>
        <v>0</v>
      </c>
      <c r="AQ495" s="353"/>
      <c r="AR495" s="331">
        <f t="shared" si="64"/>
        <v>511</v>
      </c>
      <c r="AS495" s="332">
        <f t="shared" si="64"/>
        <v>2014</v>
      </c>
      <c r="AT495" s="349">
        <f t="shared" si="69"/>
        <v>0</v>
      </c>
      <c r="AU495" s="349">
        <f t="shared" si="69"/>
        <v>0</v>
      </c>
      <c r="AV495" s="349">
        <f t="shared" si="69"/>
        <v>363008.44799999997</v>
      </c>
      <c r="AW495" s="349">
        <f t="shared" si="69"/>
        <v>6728.7750000000005</v>
      </c>
      <c r="AX495" s="350">
        <f t="shared" si="69"/>
        <v>13279.491999999998</v>
      </c>
      <c r="AY495" s="349">
        <f t="shared" si="69"/>
        <v>0</v>
      </c>
      <c r="AZ495" s="349">
        <f t="shared" si="69"/>
        <v>0</v>
      </c>
      <c r="BA495" s="349">
        <f t="shared" si="69"/>
        <v>497371.53300000005</v>
      </c>
      <c r="BB495" s="349">
        <f t="shared" si="70"/>
        <v>9242.3970000000008</v>
      </c>
      <c r="BC495" s="349">
        <f t="shared" si="70"/>
        <v>58316.898000000001</v>
      </c>
      <c r="BD495" s="350">
        <f t="shared" si="70"/>
        <v>11264.778</v>
      </c>
      <c r="BE495" s="349">
        <f t="shared" si="66"/>
        <v>860379.98100000003</v>
      </c>
      <c r="BF495" s="375">
        <f t="shared" si="67"/>
        <v>87567.562000000005</v>
      </c>
      <c r="BG495" s="334">
        <f t="shared" si="68"/>
        <v>11264.778</v>
      </c>
    </row>
    <row r="496" spans="1:59" x14ac:dyDescent="0.2">
      <c r="A496" s="326" t="str">
        <f t="shared" si="65"/>
        <v>5112015</v>
      </c>
      <c r="B496" s="331">
        <v>511</v>
      </c>
      <c r="C496" s="327">
        <v>2015</v>
      </c>
      <c r="D496" s="353">
        <f>+IFERROR(VLOOKUP($A496,Data_Loss!$A$2:$V$1180,6,FALSE),0)</f>
        <v>0</v>
      </c>
      <c r="E496" s="353">
        <f>+IFERROR(VLOOKUP($A496,Data_Loss!$A$2:$V$1180,7,FALSE),0)</f>
        <v>0</v>
      </c>
      <c r="F496" s="353">
        <f>+IFERROR(VLOOKUP($A496,Data_Loss!$A$2:$V$1180,8,FALSE),0)</f>
        <v>1</v>
      </c>
      <c r="G496" s="353">
        <f>+IFERROR(VLOOKUP($A496,Data_Loss!$A$2:$V$1180,9,FALSE),0)</f>
        <v>1</v>
      </c>
      <c r="H496" s="353">
        <f>+IFERROR(VLOOKUP($A496,Data_Loss!$A$2:$V$1180,10,FALSE),0)</f>
        <v>3</v>
      </c>
      <c r="I496" s="353">
        <f>+IFERROR(VLOOKUP($A496,Data_Loss!$A$2:$V$1300,12,FALSE),0)</f>
        <v>0</v>
      </c>
      <c r="J496" s="353">
        <f>+IFERROR(VLOOKUP($A496,Data_Loss!$A$2:$V$1300,13,FALSE),0)</f>
        <v>0</v>
      </c>
      <c r="K496" s="353">
        <f>+IFERROR(VLOOKUP($A496,Data_Loss!$A$2:$V$1300,14,FALSE),0)</f>
        <v>170198</v>
      </c>
      <c r="L496" s="353">
        <f>+IFERROR(VLOOKUP($A496,Data_Loss!$A$2:$V$1300,15,FALSE),0)</f>
        <v>14241</v>
      </c>
      <c r="M496" s="353">
        <f>+IFERROR(VLOOKUP($A496,Data_Loss!$A$2:$V$1300,16,FALSE),0)</f>
        <v>2797</v>
      </c>
      <c r="N496" s="353">
        <f>+IFERROR(VLOOKUP($A496,Data_Loss!$A$2:$V$1300,17,FALSE),0)</f>
        <v>0</v>
      </c>
      <c r="O496" s="353">
        <f>+IFERROR(VLOOKUP($A496,Data_Loss!$A$2:$V$1300,18,FALSE),0)</f>
        <v>0</v>
      </c>
      <c r="P496" s="353">
        <f>+IFERROR(VLOOKUP($A496,Data_Loss!$A$2:$V$1300,19,FALSE),0)</f>
        <v>29946</v>
      </c>
      <c r="Q496" s="353">
        <f>+IFERROR(VLOOKUP($A496,Data_Loss!$A$2:$V$1300,20,FALSE),0)</f>
        <v>21465</v>
      </c>
      <c r="R496" s="353">
        <f>+IFERROR(VLOOKUP($A496,Data_Loss!$A$2:$V$1300,21,FALSE),0)</f>
        <v>4335</v>
      </c>
      <c r="S496" s="353">
        <f>+IFERROR(VLOOKUP($A496,Data_Loss!$A$2:$V$1300,22,FALSE),0)</f>
        <v>16419</v>
      </c>
      <c r="T496" s="191">
        <f>+$I496*'10k &amp; MO'!C$4+$J496*'10k &amp; MO'!C$10+$K496*'10k &amp; MO'!C$16+$L496*'10k &amp; MO'!C$22+$M496*'10k &amp; MO'!C$28</f>
        <v>0</v>
      </c>
      <c r="U496" s="349">
        <f>+$I496*'10k &amp; MO'!D$4+$J496*'10k &amp; MO'!D$10+$K496*'10k &amp; MO'!D$16+$L496*'10k &amp; MO'!D$22+$M496*'10k &amp; MO'!D$28</f>
        <v>0</v>
      </c>
      <c r="V496" s="349">
        <f>+$I496*'10k &amp; MO'!E$4+$J496*'10k &amp; MO'!E$10+$K496*'10k &amp; MO'!E$16+$L496*'10k &amp; MO'!E$22+$M496*'10k &amp; MO'!E$28</f>
        <v>300881.69150000002</v>
      </c>
      <c r="W496" s="349">
        <f>+$I496*'10k &amp; MO'!F$4+$J496*'10k &amp; MO'!F$10+$K496*'10k &amp; MO'!F$16+$L496*'10k &amp; MO'!F$22+$M496*'10k &amp; MO'!F$28</f>
        <v>17236.756599999997</v>
      </c>
      <c r="X496" s="349">
        <f>+$I496*'10k &amp; MO'!G$4+$J496*'10k &amp; MO'!G$10+$K496*'10k &amp; MO'!G$16+$L496*'10k &amp; MO'!G$22+$M496*'10k &amp; MO'!G$28</f>
        <v>4149.2253000000001</v>
      </c>
      <c r="Y496" s="349">
        <f>+$N496*'10k &amp; MO'!H$4+$O496*'10k &amp; MO'!H$10+$P496*'10k &amp; MO'!H$16+$Q496*'10k &amp; MO'!H$22+$R496*'10k &amp; MO'!H$28</f>
        <v>0</v>
      </c>
      <c r="Z496" s="349">
        <f>+$N496*'10k &amp; MO'!I$4+$O496*'10k &amp; MO'!I$10+$P496*'10k &amp; MO'!I$16+$Q496*'10k &amp; MO'!I$22+$R496*'10k &amp; MO'!I$28</f>
        <v>0</v>
      </c>
      <c r="AA496" s="349">
        <f>+$N496*'10k &amp; MO'!J$4+$O496*'10k &amp; MO'!J$10+$P496*'10k &amp; MO'!J$16+$Q496*'10k &amp; MO'!J$22+$R496*'10k &amp; MO'!J$28</f>
        <v>87476.820600000006</v>
      </c>
      <c r="AB496" s="349">
        <f>+$N496*'10k &amp; MO'!K$4+$O496*'10k &amp; MO'!K$10+$P496*'10k &amp; MO'!K$16+$Q496*'10k &amp; MO'!K$22+$R496*'10k &amp; MO'!K$28</f>
        <v>34155.826499999996</v>
      </c>
      <c r="AC496" s="349">
        <f>+$N496*'10k &amp; MO'!L$4+$O496*'10k &amp; MO'!L$10+$P496*'10k &amp; MO'!L$16+$Q496*'10k &amp; MO'!L$22+$R496*'10k &amp; MO'!L$28</f>
        <v>7015.3365000000003</v>
      </c>
      <c r="AD496" s="350">
        <f>+S496*'10k &amp; MO'!O$4</f>
        <v>19899.827999999998</v>
      </c>
      <c r="AF496" s="192" t="str">
        <f t="shared" si="63"/>
        <v>5112015</v>
      </c>
      <c r="AG496" s="192">
        <f>+IFERROR(VLOOKUP($AF496,'Limited Loss'!$F$5:$P$124,AG$3,FALSE),0)</f>
        <v>0</v>
      </c>
      <c r="AH496" s="193">
        <f>+IFERROR(VLOOKUP($AF496,'Limited Loss'!$F$5:$P$124,AH$3,FALSE),0)</f>
        <v>0</v>
      </c>
      <c r="AI496" s="193">
        <f>+IFERROR(VLOOKUP($AF496,'Limited Loss'!$F$5:$P$124,AI$3,FALSE),0)</f>
        <v>0</v>
      </c>
      <c r="AJ496" s="193">
        <f>+IFERROR(VLOOKUP($AF496,'Limited Loss'!$F$5:$P$124,AJ$3,FALSE),0)</f>
        <v>0</v>
      </c>
      <c r="AK496" s="100">
        <f>+IFERROR(VLOOKUP($AF496,'Limited Loss'!$F$5:$P$124,AK$3,FALSE),0)</f>
        <v>0</v>
      </c>
      <c r="AL496" s="193">
        <f>+IFERROR(VLOOKUP($AF496,'Limited Loss'!$F$5:$P$124,AL$3,FALSE),0)</f>
        <v>0</v>
      </c>
      <c r="AM496" s="193">
        <f>+IFERROR(VLOOKUP($AF496,'Limited Loss'!$F$5:$P$124,AM$3,FALSE),0)</f>
        <v>0</v>
      </c>
      <c r="AN496" s="193">
        <f>+IFERROR(VLOOKUP($AF496,'Limited Loss'!$F$5:$P$124,AN$3,FALSE),0)</f>
        <v>0</v>
      </c>
      <c r="AO496" s="193">
        <f>+IFERROR(VLOOKUP($AF496,'Limited Loss'!$F$5:$P$124,AO$3,FALSE),0)</f>
        <v>0</v>
      </c>
      <c r="AP496" s="100">
        <f>+IFERROR(VLOOKUP($AF496,'Limited Loss'!$F$5:$P$124,AP$3,FALSE),0)</f>
        <v>0</v>
      </c>
      <c r="AQ496" s="353"/>
      <c r="AR496" s="331">
        <f t="shared" si="64"/>
        <v>511</v>
      </c>
      <c r="AS496" s="332">
        <f t="shared" si="64"/>
        <v>2015</v>
      </c>
      <c r="AT496" s="349">
        <f t="shared" si="69"/>
        <v>0</v>
      </c>
      <c r="AU496" s="349">
        <f t="shared" si="69"/>
        <v>0</v>
      </c>
      <c r="AV496" s="349">
        <f t="shared" si="69"/>
        <v>300881.69150000002</v>
      </c>
      <c r="AW496" s="349">
        <f t="shared" si="69"/>
        <v>17236.756599999997</v>
      </c>
      <c r="AX496" s="350">
        <f t="shared" si="69"/>
        <v>4149.2253000000001</v>
      </c>
      <c r="AY496" s="349">
        <f t="shared" si="69"/>
        <v>0</v>
      </c>
      <c r="AZ496" s="349">
        <f t="shared" si="69"/>
        <v>0</v>
      </c>
      <c r="BA496" s="349">
        <f t="shared" si="69"/>
        <v>87476.820600000006</v>
      </c>
      <c r="BB496" s="349">
        <f t="shared" si="70"/>
        <v>34155.826499999996</v>
      </c>
      <c r="BC496" s="349">
        <f t="shared" si="70"/>
        <v>7015.3365000000003</v>
      </c>
      <c r="BD496" s="350">
        <f t="shared" si="70"/>
        <v>19899.827999999998</v>
      </c>
      <c r="BE496" s="349">
        <f t="shared" si="66"/>
        <v>388358.51210000005</v>
      </c>
      <c r="BF496" s="375">
        <f t="shared" si="67"/>
        <v>62557.144899999992</v>
      </c>
      <c r="BG496" s="334">
        <f t="shared" si="68"/>
        <v>19899.827999999998</v>
      </c>
    </row>
    <row r="497" spans="1:59" x14ac:dyDescent="0.2">
      <c r="A497" s="326" t="str">
        <f t="shared" si="65"/>
        <v>5112016</v>
      </c>
      <c r="B497" s="331">
        <v>511</v>
      </c>
      <c r="C497" s="327">
        <v>2016</v>
      </c>
      <c r="D497" s="353">
        <f>+IFERROR(VLOOKUP($A497,Data_Loss!$A$2:$V$1180,6,FALSE),0)</f>
        <v>0</v>
      </c>
      <c r="E497" s="353">
        <f>+IFERROR(VLOOKUP($A497,Data_Loss!$A$2:$V$1180,7,FALSE),0)</f>
        <v>0</v>
      </c>
      <c r="F497" s="353">
        <f>+IFERROR(VLOOKUP($A497,Data_Loss!$A$2:$V$1180,8,FALSE),0)</f>
        <v>0</v>
      </c>
      <c r="G497" s="353">
        <f>+IFERROR(VLOOKUP($A497,Data_Loss!$A$2:$V$1180,9,FALSE),0)</f>
        <v>0</v>
      </c>
      <c r="H497" s="353">
        <f>+IFERROR(VLOOKUP($A497,Data_Loss!$A$2:$V$1180,10,FALSE),0)</f>
        <v>2</v>
      </c>
      <c r="I497" s="353">
        <f>+IFERROR(VLOOKUP($A497,Data_Loss!$A$2:$V$1300,12,FALSE),0)</f>
        <v>0</v>
      </c>
      <c r="J497" s="353">
        <f>+IFERROR(VLOOKUP($A497,Data_Loss!$A$2:$V$1300,13,FALSE),0)</f>
        <v>0</v>
      </c>
      <c r="K497" s="353">
        <f>+IFERROR(VLOOKUP($A497,Data_Loss!$A$2:$V$1300,14,FALSE),0)</f>
        <v>0</v>
      </c>
      <c r="L497" s="353">
        <f>+IFERROR(VLOOKUP($A497,Data_Loss!$A$2:$V$1300,15,FALSE),0)</f>
        <v>0</v>
      </c>
      <c r="M497" s="353">
        <f>+IFERROR(VLOOKUP($A497,Data_Loss!$A$2:$V$1300,16,FALSE),0)</f>
        <v>476</v>
      </c>
      <c r="N497" s="353">
        <f>+IFERROR(VLOOKUP($A497,Data_Loss!$A$2:$V$1300,17,FALSE),0)</f>
        <v>0</v>
      </c>
      <c r="O497" s="353">
        <f>+IFERROR(VLOOKUP($A497,Data_Loss!$A$2:$V$1300,18,FALSE),0)</f>
        <v>0</v>
      </c>
      <c r="P497" s="353">
        <f>+IFERROR(VLOOKUP($A497,Data_Loss!$A$2:$V$1300,19,FALSE),0)</f>
        <v>0</v>
      </c>
      <c r="Q497" s="353">
        <f>+IFERROR(VLOOKUP($A497,Data_Loss!$A$2:$V$1300,20,FALSE),0)</f>
        <v>0</v>
      </c>
      <c r="R497" s="353">
        <f>+IFERROR(VLOOKUP($A497,Data_Loss!$A$2:$V$1300,21,FALSE),0)</f>
        <v>2539</v>
      </c>
      <c r="S497" s="353">
        <f>+IFERROR(VLOOKUP($A497,Data_Loss!$A$2:$V$1300,22,FALSE),0)</f>
        <v>19155</v>
      </c>
      <c r="T497" s="191">
        <f>+$I497*'10k &amp; MO'!C$5+$J497*'10k &amp; MO'!C$11+$K497*'10k &amp; MO'!C$17+$L497*'10k &amp; MO'!C$23+$M497*'10k &amp; MO'!C$29</f>
        <v>0</v>
      </c>
      <c r="U497" s="349">
        <f>+$I497*'10k &amp; MO'!D$5+$J497*'10k &amp; MO'!D$11+$K497*'10k &amp; MO'!D$17+$L497*'10k &amp; MO'!D$23+$M497*'10k &amp; MO'!D$29</f>
        <v>0</v>
      </c>
      <c r="V497" s="349">
        <f>+$I497*'10k &amp; MO'!E$5+$J497*'10k &amp; MO'!E$11+$K497*'10k &amp; MO'!E$17+$L497*'10k &amp; MO'!E$23+$M497*'10k &amp; MO'!E$29</f>
        <v>53.930799999999998</v>
      </c>
      <c r="W497" s="349">
        <f>+$I497*'10k &amp; MO'!F$5+$J497*'10k &amp; MO'!F$11+$K497*'10k &amp; MO'!F$17+$L497*'10k &amp; MO'!F$23+$M497*'10k &amp; MO'!F$29</f>
        <v>32.177599999999998</v>
      </c>
      <c r="X497" s="349">
        <f>+$I497*'10k &amp; MO'!G$5+$J497*'10k &amp; MO'!G$11+$K497*'10k &amp; MO'!G$17+$L497*'10k &amp; MO'!G$23+$M497*'10k &amp; MO'!G$29</f>
        <v>495.42079999999999</v>
      </c>
      <c r="Y497" s="349">
        <f>+$N497*'10k &amp; MO'!H$5+$O497*'10k &amp; MO'!H$11+$P497*'10k &amp; MO'!H$17+$Q497*'10k &amp; MO'!H$23+$R497*'10k &amp; MO'!H$29</f>
        <v>0</v>
      </c>
      <c r="Z497" s="349">
        <f>+$N497*'10k &amp; MO'!I$5+$O497*'10k &amp; MO'!I$11+$P497*'10k &amp; MO'!I$17+$Q497*'10k &amp; MO'!I$23+$R497*'10k &amp; MO'!I$29</f>
        <v>0</v>
      </c>
      <c r="AA497" s="349">
        <f>+$N497*'10k &amp; MO'!J$5+$O497*'10k &amp; MO'!J$11+$P497*'10k &amp; MO'!J$17+$Q497*'10k &amp; MO'!J$23+$R497*'10k &amp; MO'!J$29</f>
        <v>225.20930000000001</v>
      </c>
      <c r="AB497" s="349">
        <f>+$N497*'10k &amp; MO'!K$5+$O497*'10k &amp; MO'!K$11+$P497*'10k &amp; MO'!K$17+$Q497*'10k &amp; MO'!K$23+$R497*'10k &amp; MO'!K$29</f>
        <v>249.07590000000002</v>
      </c>
      <c r="AC497" s="349">
        <f>+$N497*'10k &amp; MO'!L$5+$O497*'10k &amp; MO'!L$11+$P497*'10k &amp; MO'!L$17+$Q497*'10k &amp; MO'!L$23+$R497*'10k &amp; MO'!L$29</f>
        <v>3826.7808000000005</v>
      </c>
      <c r="AD497" s="350">
        <f>+S497*'10k &amp; MO'!O$5</f>
        <v>25820.940000000002</v>
      </c>
      <c r="AF497" s="192" t="str">
        <f t="shared" si="63"/>
        <v>5112016</v>
      </c>
      <c r="AG497" s="192">
        <f>+IFERROR(VLOOKUP($AF497,'Limited Loss'!$F$5:$P$124,AG$3,FALSE),0)</f>
        <v>0</v>
      </c>
      <c r="AH497" s="193">
        <f>+IFERROR(VLOOKUP($AF497,'Limited Loss'!$F$5:$P$124,AH$3,FALSE),0)</f>
        <v>0</v>
      </c>
      <c r="AI497" s="193">
        <f>+IFERROR(VLOOKUP($AF497,'Limited Loss'!$F$5:$P$124,AI$3,FALSE),0)</f>
        <v>0</v>
      </c>
      <c r="AJ497" s="193">
        <f>+IFERROR(VLOOKUP($AF497,'Limited Loss'!$F$5:$P$124,AJ$3,FALSE),0)</f>
        <v>0</v>
      </c>
      <c r="AK497" s="100">
        <f>+IFERROR(VLOOKUP($AF497,'Limited Loss'!$F$5:$P$124,AK$3,FALSE),0)</f>
        <v>0</v>
      </c>
      <c r="AL497" s="193">
        <f>+IFERROR(VLOOKUP($AF497,'Limited Loss'!$F$5:$P$124,AL$3,FALSE),0)</f>
        <v>0</v>
      </c>
      <c r="AM497" s="193">
        <f>+IFERROR(VLOOKUP($AF497,'Limited Loss'!$F$5:$P$124,AM$3,FALSE),0)</f>
        <v>0</v>
      </c>
      <c r="AN497" s="193">
        <f>+IFERROR(VLOOKUP($AF497,'Limited Loss'!$F$5:$P$124,AN$3,FALSE),0)</f>
        <v>0</v>
      </c>
      <c r="AO497" s="193">
        <f>+IFERROR(VLOOKUP($AF497,'Limited Loss'!$F$5:$P$124,AO$3,FALSE),0)</f>
        <v>0</v>
      </c>
      <c r="AP497" s="100">
        <f>+IFERROR(VLOOKUP($AF497,'Limited Loss'!$F$5:$P$124,AP$3,FALSE),0)</f>
        <v>0</v>
      </c>
      <c r="AQ497" s="353"/>
      <c r="AR497" s="331">
        <f t="shared" si="64"/>
        <v>511</v>
      </c>
      <c r="AS497" s="332">
        <f t="shared" si="64"/>
        <v>2016</v>
      </c>
      <c r="AT497" s="349">
        <f t="shared" si="69"/>
        <v>0</v>
      </c>
      <c r="AU497" s="349">
        <f t="shared" si="69"/>
        <v>0</v>
      </c>
      <c r="AV497" s="349">
        <f t="shared" si="69"/>
        <v>53.930799999999998</v>
      </c>
      <c r="AW497" s="349">
        <f t="shared" si="69"/>
        <v>32.177599999999998</v>
      </c>
      <c r="AX497" s="350">
        <f t="shared" si="69"/>
        <v>495.42079999999999</v>
      </c>
      <c r="AY497" s="349">
        <f t="shared" si="69"/>
        <v>0</v>
      </c>
      <c r="AZ497" s="349">
        <f t="shared" si="69"/>
        <v>0</v>
      </c>
      <c r="BA497" s="349">
        <f t="shared" si="69"/>
        <v>225.20930000000001</v>
      </c>
      <c r="BB497" s="349">
        <f t="shared" si="70"/>
        <v>249.07590000000002</v>
      </c>
      <c r="BC497" s="349">
        <f t="shared" si="70"/>
        <v>3826.7808000000005</v>
      </c>
      <c r="BD497" s="350">
        <f t="shared" si="70"/>
        <v>25820.940000000002</v>
      </c>
      <c r="BE497" s="349">
        <f t="shared" si="66"/>
        <v>279.14010000000002</v>
      </c>
      <c r="BF497" s="375">
        <f t="shared" si="67"/>
        <v>4603.4551000000001</v>
      </c>
      <c r="BG497" s="334">
        <f t="shared" si="68"/>
        <v>25820.940000000002</v>
      </c>
    </row>
    <row r="498" spans="1:59" x14ac:dyDescent="0.2">
      <c r="A498" s="326" t="str">
        <f t="shared" si="65"/>
        <v>5112017</v>
      </c>
      <c r="B498" s="331">
        <v>511</v>
      </c>
      <c r="C498" s="327">
        <v>2017</v>
      </c>
      <c r="D498" s="353">
        <f>+IFERROR(VLOOKUP($A498,Data_Loss!$A$2:$V$1180,6,FALSE),0)</f>
        <v>0</v>
      </c>
      <c r="E498" s="353">
        <f>+IFERROR(VLOOKUP($A498,Data_Loss!$A$2:$V$1180,7,FALSE),0)</f>
        <v>0</v>
      </c>
      <c r="F498" s="353">
        <f>+IFERROR(VLOOKUP($A498,Data_Loss!$A$2:$V$1180,8,FALSE),0)</f>
        <v>0</v>
      </c>
      <c r="G498" s="353">
        <f>+IFERROR(VLOOKUP($A498,Data_Loss!$A$2:$V$1180,9,FALSE),0)</f>
        <v>2</v>
      </c>
      <c r="H498" s="353">
        <f>+IFERROR(VLOOKUP($A498,Data_Loss!$A$2:$V$1180,10,FALSE),0)</f>
        <v>2</v>
      </c>
      <c r="I498" s="353">
        <f>+IFERROR(VLOOKUP($A498,Data_Loss!$A$2:$V$1300,12,FALSE),0)</f>
        <v>0</v>
      </c>
      <c r="J498" s="353">
        <f>+IFERROR(VLOOKUP($A498,Data_Loss!$A$2:$V$1300,13,FALSE),0)</f>
        <v>0</v>
      </c>
      <c r="K498" s="353">
        <f>+IFERROR(VLOOKUP($A498,Data_Loss!$A$2:$V$1300,14,FALSE),0)</f>
        <v>0</v>
      </c>
      <c r="L498" s="353">
        <f>+IFERROR(VLOOKUP($A498,Data_Loss!$A$2:$V$1300,15,FALSE),0)</f>
        <v>64027</v>
      </c>
      <c r="M498" s="353">
        <f>+IFERROR(VLOOKUP($A498,Data_Loss!$A$2:$V$1300,16,FALSE),0)</f>
        <v>12101</v>
      </c>
      <c r="N498" s="353">
        <f>+IFERROR(VLOOKUP($A498,Data_Loss!$A$2:$V$1300,17,FALSE),0)</f>
        <v>0</v>
      </c>
      <c r="O498" s="353">
        <f>+IFERROR(VLOOKUP($A498,Data_Loss!$A$2:$V$1300,18,FALSE),0)</f>
        <v>0</v>
      </c>
      <c r="P498" s="353">
        <f>+IFERROR(VLOOKUP($A498,Data_Loss!$A$2:$V$1300,19,FALSE),0)</f>
        <v>0</v>
      </c>
      <c r="Q498" s="353">
        <f>+IFERROR(VLOOKUP($A498,Data_Loss!$A$2:$V$1300,20,FALSE),0)</f>
        <v>116218</v>
      </c>
      <c r="R498" s="353">
        <f>+IFERROR(VLOOKUP($A498,Data_Loss!$A$2:$V$1300,21,FALSE),0)</f>
        <v>8749</v>
      </c>
      <c r="S498" s="353">
        <f>+IFERROR(VLOOKUP($A498,Data_Loss!$A$2:$V$1300,22,FALSE),0)</f>
        <v>8129</v>
      </c>
      <c r="T498" s="191">
        <f>+$I498*'10k &amp; MO'!C$6+$J498*'10k &amp; MO'!C$12+$K498*'10k &amp; MO'!C$18+$L498*'10k &amp; MO'!C$24+$M498*'10k &amp; MO'!C$30</f>
        <v>0</v>
      </c>
      <c r="U498" s="349">
        <f>+$I498*'10k &amp; MO'!D$6+$J498*'10k &amp; MO'!D$12+$K498*'10k &amp; MO'!D$18+$L498*'10k &amp; MO'!D$24+$M498*'10k &amp; MO'!D$30</f>
        <v>145.34759999999997</v>
      </c>
      <c r="V498" s="349">
        <f>+$I498*'10k &amp; MO'!E$6+$J498*'10k &amp; MO'!E$12+$K498*'10k &amp; MO'!E$18+$L498*'10k &amp; MO'!E$24+$M498*'10k &amp; MO'!E$30</f>
        <v>60983.4548</v>
      </c>
      <c r="W498" s="349">
        <f>+$I498*'10k &amp; MO'!F$6+$J498*'10k &amp; MO'!F$12+$K498*'10k &amp; MO'!F$18+$L498*'10k &amp; MO'!F$24+$M498*'10k &amp; MO'!F$30</f>
        <v>59724.834900000002</v>
      </c>
      <c r="X498" s="349">
        <f>+$I498*'10k &amp; MO'!G$6+$J498*'10k &amp; MO'!G$12+$K498*'10k &amp; MO'!G$18+$L498*'10k &amp; MO'!G$24+$M498*'10k &amp; MO'!G$30</f>
        <v>18060.7837</v>
      </c>
      <c r="Y498" s="349">
        <f>+$N498*'10k &amp; MO'!H$6+$O498*'10k &amp; MO'!H$12+$P498*'10k &amp; MO'!H$18+$Q498*'10k &amp; MO'!H$24+$R498*'10k &amp; MO'!H$30</f>
        <v>0</v>
      </c>
      <c r="Z498" s="349">
        <f>+$N498*'10k &amp; MO'!I$6+$O498*'10k &amp; MO'!I$12+$P498*'10k &amp; MO'!I$18+$Q498*'10k &amp; MO'!I$24+$R498*'10k &amp; MO'!I$30</f>
        <v>83.9773</v>
      </c>
      <c r="AA498" s="349">
        <f>+$N498*'10k &amp; MO'!J$6+$O498*'10k &amp; MO'!J$12+$P498*'10k &amp; MO'!J$18+$Q498*'10k &amp; MO'!J$24+$R498*'10k &amp; MO'!J$30</f>
        <v>123750.62580000001</v>
      </c>
      <c r="AB498" s="349">
        <f>+$N498*'10k &amp; MO'!K$6+$O498*'10k &amp; MO'!K$12+$P498*'10k &amp; MO'!K$18+$Q498*'10k &amp; MO'!K$24+$R498*'10k &amp; MO'!K$30</f>
        <v>148386.3076</v>
      </c>
      <c r="AC498" s="349">
        <f>+$N498*'10k &amp; MO'!L$6+$O498*'10k &amp; MO'!L$12+$P498*'10k &amp; MO'!L$18+$Q498*'10k &amp; MO'!L$24+$R498*'10k &amp; MO'!L$30</f>
        <v>25172.133300000001</v>
      </c>
      <c r="AD498" s="350">
        <f>+S498*'10k &amp; MO'!O$6</f>
        <v>10941.634</v>
      </c>
      <c r="AF498" s="192" t="str">
        <f t="shared" si="63"/>
        <v>5112017</v>
      </c>
      <c r="AG498" s="192">
        <f>+IFERROR(VLOOKUP($AF498,'Limited Loss'!$F$5:$P$124,AG$3,FALSE),0)</f>
        <v>0</v>
      </c>
      <c r="AH498" s="193">
        <f>+IFERROR(VLOOKUP($AF498,'Limited Loss'!$F$5:$P$124,AH$3,FALSE),0)</f>
        <v>0</v>
      </c>
      <c r="AI498" s="193">
        <f>+IFERROR(VLOOKUP($AF498,'Limited Loss'!$F$5:$P$124,AI$3,FALSE),0)</f>
        <v>0</v>
      </c>
      <c r="AJ498" s="193">
        <f>+IFERROR(VLOOKUP($AF498,'Limited Loss'!$F$5:$P$124,AJ$3,FALSE),0)</f>
        <v>0</v>
      </c>
      <c r="AK498" s="100">
        <f>+IFERROR(VLOOKUP($AF498,'Limited Loss'!$F$5:$P$124,AK$3,FALSE),0)</f>
        <v>0</v>
      </c>
      <c r="AL498" s="193">
        <f>+IFERROR(VLOOKUP($AF498,'Limited Loss'!$F$5:$P$124,AL$3,FALSE),0)</f>
        <v>0</v>
      </c>
      <c r="AM498" s="193">
        <f>+IFERROR(VLOOKUP($AF498,'Limited Loss'!$F$5:$P$124,AM$3,FALSE),0)</f>
        <v>0</v>
      </c>
      <c r="AN498" s="193">
        <f>+IFERROR(VLOOKUP($AF498,'Limited Loss'!$F$5:$P$124,AN$3,FALSE),0)</f>
        <v>0</v>
      </c>
      <c r="AO498" s="193">
        <f>+IFERROR(VLOOKUP($AF498,'Limited Loss'!$F$5:$P$124,AO$3,FALSE),0)</f>
        <v>0</v>
      </c>
      <c r="AP498" s="100">
        <f>+IFERROR(VLOOKUP($AF498,'Limited Loss'!$F$5:$P$124,AP$3,FALSE),0)</f>
        <v>0</v>
      </c>
      <c r="AQ498" s="353"/>
      <c r="AR498" s="331">
        <f t="shared" si="64"/>
        <v>511</v>
      </c>
      <c r="AS498" s="332">
        <f t="shared" si="64"/>
        <v>2017</v>
      </c>
      <c r="AT498" s="349">
        <f t="shared" si="69"/>
        <v>0</v>
      </c>
      <c r="AU498" s="349">
        <f t="shared" si="69"/>
        <v>145.34759999999997</v>
      </c>
      <c r="AV498" s="349">
        <f t="shared" si="69"/>
        <v>60983.4548</v>
      </c>
      <c r="AW498" s="349">
        <f t="shared" si="69"/>
        <v>59724.834900000002</v>
      </c>
      <c r="AX498" s="350">
        <f t="shared" si="69"/>
        <v>18060.7837</v>
      </c>
      <c r="AY498" s="349">
        <f t="shared" si="69"/>
        <v>0</v>
      </c>
      <c r="AZ498" s="349">
        <f t="shared" si="69"/>
        <v>83.9773</v>
      </c>
      <c r="BA498" s="349">
        <f t="shared" si="69"/>
        <v>123750.62580000001</v>
      </c>
      <c r="BB498" s="349">
        <f t="shared" si="70"/>
        <v>148386.3076</v>
      </c>
      <c r="BC498" s="349">
        <f t="shared" si="70"/>
        <v>25172.133300000001</v>
      </c>
      <c r="BD498" s="350">
        <f t="shared" si="70"/>
        <v>10941.634</v>
      </c>
      <c r="BE498" s="349">
        <f t="shared" si="66"/>
        <v>184963.40549999999</v>
      </c>
      <c r="BF498" s="375">
        <f t="shared" si="67"/>
        <v>251344.05949999997</v>
      </c>
      <c r="BG498" s="334">
        <f t="shared" si="68"/>
        <v>10941.634</v>
      </c>
    </row>
    <row r="499" spans="1:59" x14ac:dyDescent="0.2">
      <c r="A499" s="326" t="str">
        <f t="shared" si="65"/>
        <v>5112018</v>
      </c>
      <c r="B499" s="331">
        <v>511</v>
      </c>
      <c r="C499" s="327">
        <v>2018</v>
      </c>
      <c r="D499" s="353">
        <f>+IFERROR(VLOOKUP($A499,Data_Loss!$A$2:$V$1180,6,FALSE),0)</f>
        <v>0</v>
      </c>
      <c r="E499" s="353">
        <f>+IFERROR(VLOOKUP($A499,Data_Loss!$A$2:$V$1180,7,FALSE),0)</f>
        <v>0</v>
      </c>
      <c r="F499" s="353">
        <f>+IFERROR(VLOOKUP($A499,Data_Loss!$A$2:$V$1180,8,FALSE),0)</f>
        <v>0</v>
      </c>
      <c r="G499" s="353">
        <f>+IFERROR(VLOOKUP($A499,Data_Loss!$A$2:$V$1180,9,FALSE),0)</f>
        <v>0</v>
      </c>
      <c r="H499" s="353">
        <f>+IFERROR(VLOOKUP($A499,Data_Loss!$A$2:$V$1180,10,FALSE),0)</f>
        <v>3</v>
      </c>
      <c r="I499" s="353">
        <f>+IFERROR(VLOOKUP($A499,Data_Loss!$A$2:$V$1300,12,FALSE),0)</f>
        <v>0</v>
      </c>
      <c r="J499" s="353">
        <f>+IFERROR(VLOOKUP($A499,Data_Loss!$A$2:$V$1300,13,FALSE),0)</f>
        <v>0</v>
      </c>
      <c r="K499" s="353">
        <f>+IFERROR(VLOOKUP($A499,Data_Loss!$A$2:$V$1300,14,FALSE),0)</f>
        <v>0</v>
      </c>
      <c r="L499" s="353">
        <f>+IFERROR(VLOOKUP($A499,Data_Loss!$A$2:$V$1300,15,FALSE),0)</f>
        <v>0</v>
      </c>
      <c r="M499" s="353">
        <f>+IFERROR(VLOOKUP($A499,Data_Loss!$A$2:$V$1300,16,FALSE),0)</f>
        <v>40948</v>
      </c>
      <c r="N499" s="353">
        <f>+IFERROR(VLOOKUP($A499,Data_Loss!$A$2:$V$1300,17,FALSE),0)</f>
        <v>0</v>
      </c>
      <c r="O499" s="353">
        <f>+IFERROR(VLOOKUP($A499,Data_Loss!$A$2:$V$1300,18,FALSE),0)</f>
        <v>0</v>
      </c>
      <c r="P499" s="353">
        <f>+IFERROR(VLOOKUP($A499,Data_Loss!$A$2:$V$1300,19,FALSE),0)</f>
        <v>0</v>
      </c>
      <c r="Q499" s="353">
        <f>+IFERROR(VLOOKUP($A499,Data_Loss!$A$2:$V$1300,20,FALSE),0)</f>
        <v>0</v>
      </c>
      <c r="R499" s="353">
        <f>+IFERROR(VLOOKUP($A499,Data_Loss!$A$2:$V$1300,21,FALSE),0)</f>
        <v>135132</v>
      </c>
      <c r="S499" s="353">
        <f>+IFERROR(VLOOKUP($A499,Data_Loss!$A$2:$V$1300,22,FALSE),0)</f>
        <v>48039</v>
      </c>
      <c r="T499" s="191">
        <f>+$I499*'10k &amp; MO'!C$7+$J499*'10k &amp; MO'!C$13+$K499*'10k &amp; MO'!C$19+$L499*'10k &amp; MO'!C$25+$M499*'10k &amp; MO'!C$31</f>
        <v>90.085599999999999</v>
      </c>
      <c r="U499" s="349">
        <f>+$I499*'10k &amp; MO'!D$7+$J499*'10k &amp; MO'!D$13+$K499*'10k &amp; MO'!D$19+$L499*'10k &amp; MO'!D$25+$M499*'10k &amp; MO'!D$31</f>
        <v>2792.6535999999996</v>
      </c>
      <c r="V499" s="349">
        <f>+$I499*'10k &amp; MO'!E$7+$J499*'10k &amp; MO'!E$13+$K499*'10k &amp; MO'!E$19+$L499*'10k &amp; MO'!E$25+$M499*'10k &amp; MO'!E$31</f>
        <v>57450.044000000002</v>
      </c>
      <c r="W499" s="349">
        <f>+$I499*'10k &amp; MO'!F$7+$J499*'10k &amp; MO'!F$13+$K499*'10k &amp; MO'!F$19+$L499*'10k &amp; MO'!F$25+$M499*'10k &amp; MO'!F$31</f>
        <v>21665.586800000001</v>
      </c>
      <c r="X499" s="349">
        <f>+$I499*'10k &amp; MO'!G$7+$J499*'10k &amp; MO'!G$13+$K499*'10k &amp; MO'!G$19+$L499*'10k &amp; MO'!G$25+$M499*'10k &amp; MO'!G$31</f>
        <v>28204.982399999997</v>
      </c>
      <c r="Y499" s="349">
        <f>+$N499*'10k &amp; MO'!H$7+$O499*'10k &amp; MO'!H$13+$P499*'10k &amp; MO'!H$19+$Q499*'10k &amp; MO'!H$25+$R499*'10k &amp; MO'!H$31</f>
        <v>391.88279999999997</v>
      </c>
      <c r="Z499" s="349">
        <f>+$N499*'10k &amp; MO'!I$7+$O499*'10k &amp; MO'!I$13+$P499*'10k &amp; MO'!I$19+$Q499*'10k &amp; MO'!I$25+$R499*'10k &amp; MO'!I$31</f>
        <v>13364.5548</v>
      </c>
      <c r="AA499" s="349">
        <f>+$N499*'10k &amp; MO'!J$7+$O499*'10k &amp; MO'!J$13+$P499*'10k &amp; MO'!J$19+$Q499*'10k &amp; MO'!J$25+$R499*'10k &amp; MO'!J$31</f>
        <v>137456.27040000001</v>
      </c>
      <c r="AB499" s="349">
        <f>+$N499*'10k &amp; MO'!K$7+$O499*'10k &amp; MO'!K$13+$P499*'10k &amp; MO'!K$19+$Q499*'10k &amp; MO'!K$25+$R499*'10k &amp; MO'!K$31</f>
        <v>72673.989599999986</v>
      </c>
      <c r="AC499" s="349">
        <f>+$N499*'10k &amp; MO'!L$7+$O499*'10k &amp; MO'!L$13+$P499*'10k &amp; MO'!L$19+$Q499*'10k &amp; MO'!L$25+$R499*'10k &amp; MO'!L$31</f>
        <v>113564.93280000001</v>
      </c>
      <c r="AD499" s="350">
        <f>+S499*'10k &amp; MO'!O$7</f>
        <v>63699.714</v>
      </c>
      <c r="AF499" s="192" t="str">
        <f t="shared" si="63"/>
        <v>5112018</v>
      </c>
      <c r="AG499" s="192">
        <f>+IFERROR(VLOOKUP($AF499,'Limited Loss'!$F$5:$P$124,AG$3,FALSE),0)</f>
        <v>0</v>
      </c>
      <c r="AH499" s="193">
        <f>+IFERROR(VLOOKUP($AF499,'Limited Loss'!$F$5:$P$124,AH$3,FALSE),0)</f>
        <v>0</v>
      </c>
      <c r="AI499" s="193">
        <f>+IFERROR(VLOOKUP($AF499,'Limited Loss'!$F$5:$P$124,AI$3,FALSE),0)</f>
        <v>0</v>
      </c>
      <c r="AJ499" s="193">
        <f>+IFERROR(VLOOKUP($AF499,'Limited Loss'!$F$5:$P$124,AJ$3,FALSE),0)</f>
        <v>0</v>
      </c>
      <c r="AK499" s="100">
        <f>+IFERROR(VLOOKUP($AF499,'Limited Loss'!$F$5:$P$124,AK$3,FALSE),0)</f>
        <v>0</v>
      </c>
      <c r="AL499" s="193">
        <f>+IFERROR(VLOOKUP($AF499,'Limited Loss'!$F$5:$P$124,AL$3,FALSE),0)</f>
        <v>0</v>
      </c>
      <c r="AM499" s="193">
        <f>+IFERROR(VLOOKUP($AF499,'Limited Loss'!$F$5:$P$124,AM$3,FALSE),0)</f>
        <v>0</v>
      </c>
      <c r="AN499" s="193">
        <f>+IFERROR(VLOOKUP($AF499,'Limited Loss'!$F$5:$P$124,AN$3,FALSE),0)</f>
        <v>0</v>
      </c>
      <c r="AO499" s="193">
        <f>+IFERROR(VLOOKUP($AF499,'Limited Loss'!$F$5:$P$124,AO$3,FALSE),0)</f>
        <v>0</v>
      </c>
      <c r="AP499" s="100">
        <f>+IFERROR(VLOOKUP($AF499,'Limited Loss'!$F$5:$P$124,AP$3,FALSE),0)</f>
        <v>0</v>
      </c>
      <c r="AQ499" s="353"/>
      <c r="AR499" s="331">
        <f t="shared" si="64"/>
        <v>511</v>
      </c>
      <c r="AS499" s="332">
        <f t="shared" si="64"/>
        <v>2018</v>
      </c>
      <c r="AT499" s="349">
        <f t="shared" si="69"/>
        <v>90.085599999999999</v>
      </c>
      <c r="AU499" s="349">
        <f t="shared" ref="AU499:BD534" si="71">+U499-AH499</f>
        <v>2792.6535999999996</v>
      </c>
      <c r="AV499" s="349">
        <f t="shared" si="71"/>
        <v>57450.044000000002</v>
      </c>
      <c r="AW499" s="349">
        <f t="shared" si="71"/>
        <v>21665.586800000001</v>
      </c>
      <c r="AX499" s="350">
        <f t="shared" si="71"/>
        <v>28204.982399999997</v>
      </c>
      <c r="AY499" s="349">
        <f t="shared" si="71"/>
        <v>391.88279999999997</v>
      </c>
      <c r="AZ499" s="349">
        <f t="shared" si="71"/>
        <v>13364.5548</v>
      </c>
      <c r="BA499" s="349">
        <f t="shared" si="71"/>
        <v>137456.27040000001</v>
      </c>
      <c r="BB499" s="349">
        <f t="shared" si="70"/>
        <v>72673.989599999986</v>
      </c>
      <c r="BC499" s="349">
        <f t="shared" si="70"/>
        <v>113564.93280000001</v>
      </c>
      <c r="BD499" s="350">
        <f t="shared" si="70"/>
        <v>63699.714</v>
      </c>
      <c r="BE499" s="349">
        <f t="shared" si="66"/>
        <v>211545.49119999999</v>
      </c>
      <c r="BF499" s="375">
        <f t="shared" si="67"/>
        <v>236109.49160000001</v>
      </c>
      <c r="BG499" s="334">
        <f t="shared" si="68"/>
        <v>63699.714</v>
      </c>
    </row>
    <row r="500" spans="1:59" x14ac:dyDescent="0.2">
      <c r="A500" s="326" t="str">
        <f t="shared" si="65"/>
        <v>5352014</v>
      </c>
      <c r="B500" s="331">
        <v>535</v>
      </c>
      <c r="C500" s="327">
        <v>2014</v>
      </c>
      <c r="D500" s="353">
        <f>+IFERROR(VLOOKUP($A500,Data_Loss!$A$2:$V$1180,6,FALSE),0)</f>
        <v>0</v>
      </c>
      <c r="E500" s="353">
        <f>+IFERROR(VLOOKUP($A500,Data_Loss!$A$2:$V$1180,7,FALSE),0)</f>
        <v>0</v>
      </c>
      <c r="F500" s="353">
        <f>+IFERROR(VLOOKUP($A500,Data_Loss!$A$2:$V$1180,8,FALSE),0)</f>
        <v>0</v>
      </c>
      <c r="G500" s="353">
        <f>+IFERROR(VLOOKUP($A500,Data_Loss!$A$2:$V$1180,9,FALSE),0)</f>
        <v>0</v>
      </c>
      <c r="H500" s="353">
        <f>+IFERROR(VLOOKUP($A500,Data_Loss!$A$2:$V$1180,10,FALSE),0)</f>
        <v>0</v>
      </c>
      <c r="I500" s="353">
        <f>+IFERROR(VLOOKUP($A500,Data_Loss!$A$2:$V$1300,12,FALSE),0)</f>
        <v>0</v>
      </c>
      <c r="J500" s="353">
        <f>+IFERROR(VLOOKUP($A500,Data_Loss!$A$2:$V$1300,13,FALSE),0)</f>
        <v>0</v>
      </c>
      <c r="K500" s="353">
        <f>+IFERROR(VLOOKUP($A500,Data_Loss!$A$2:$V$1300,14,FALSE),0)</f>
        <v>0</v>
      </c>
      <c r="L500" s="353">
        <f>+IFERROR(VLOOKUP($A500,Data_Loss!$A$2:$V$1300,15,FALSE),0)</f>
        <v>0</v>
      </c>
      <c r="M500" s="353">
        <f>+IFERROR(VLOOKUP($A500,Data_Loss!$A$2:$V$1300,16,FALSE),0)</f>
        <v>0</v>
      </c>
      <c r="N500" s="353">
        <f>+IFERROR(VLOOKUP($A500,Data_Loss!$A$2:$V$1300,17,FALSE),0)</f>
        <v>0</v>
      </c>
      <c r="O500" s="353">
        <f>+IFERROR(VLOOKUP($A500,Data_Loss!$A$2:$V$1300,18,FALSE),0)</f>
        <v>0</v>
      </c>
      <c r="P500" s="353">
        <f>+IFERROR(VLOOKUP($A500,Data_Loss!$A$2:$V$1300,19,FALSE),0)</f>
        <v>0</v>
      </c>
      <c r="Q500" s="353">
        <f>+IFERROR(VLOOKUP($A500,Data_Loss!$A$2:$V$1300,20,FALSE),0)</f>
        <v>0</v>
      </c>
      <c r="R500" s="353">
        <f>+IFERROR(VLOOKUP($A500,Data_Loss!$A$2:$V$1300,21,FALSE),0)</f>
        <v>0</v>
      </c>
      <c r="S500" s="353">
        <f>+IFERROR(VLOOKUP($A500,Data_Loss!$A$2:$V$1300,22,FALSE),0)</f>
        <v>0</v>
      </c>
      <c r="T500" s="191">
        <f>+$I500*'10k &amp; MO'!C$3+$J500*'10k &amp; MO'!C$9+$K500*'10k &amp; MO'!C$15+$L500*'10k &amp; MO'!C$21+$M500*'10k &amp; MO'!C$27</f>
        <v>0</v>
      </c>
      <c r="U500" s="349">
        <f>+$I500*'10k &amp; MO'!D$3+$J500*'10k &amp; MO'!D$9+$K500*'10k &amp; MO'!D$15+$L500*'10k &amp; MO'!D$21+$M500*'10k &amp; MO'!D$27</f>
        <v>0</v>
      </c>
      <c r="V500" s="349">
        <f>+$I500*'10k &amp; MO'!E$3+$J500*'10k &amp; MO'!E$9+$K500*'10k &amp; MO'!E$15+$L500*'10k &amp; MO'!E$21+$M500*'10k &amp; MO'!E$27</f>
        <v>0</v>
      </c>
      <c r="W500" s="349">
        <f>+$I500*'10k &amp; MO'!F$3+$J500*'10k &amp; MO'!F$9+$K500*'10k &amp; MO'!F$15+$L500*'10k &amp; MO'!F$21+$M500*'10k &amp; MO'!F$27</f>
        <v>0</v>
      </c>
      <c r="X500" s="349">
        <f>+$I500*'10k &amp; MO'!G$3+$J500*'10k &amp; MO'!G$9+$K500*'10k &amp; MO'!G$15+$L500*'10k &amp; MO'!G$21+$M500*'10k &amp; MO'!G$27</f>
        <v>0</v>
      </c>
      <c r="Y500" s="349">
        <f>+$N500*'10k &amp; MO'!H$3+$O500*'10k &amp; MO'!H$9+$P500*'10k &amp; MO'!H$15+$Q500*'10k &amp; MO'!H$21+$R500*'10k &amp; MO'!H$27</f>
        <v>0</v>
      </c>
      <c r="Z500" s="349">
        <f>+$N500*'10k &amp; MO'!I$3+$O500*'10k &amp; MO'!I$9+$P500*'10k &amp; MO'!I$15+$Q500*'10k &amp; MO'!I$21+$R500*'10k &amp; MO'!I$27</f>
        <v>0</v>
      </c>
      <c r="AA500" s="349">
        <f>+$N500*'10k &amp; MO'!J$3+$O500*'10k &amp; MO'!J$9+$P500*'10k &amp; MO'!J$15+$Q500*'10k &amp; MO'!J$21+$R500*'10k &amp; MO'!J$27</f>
        <v>0</v>
      </c>
      <c r="AB500" s="349">
        <f>+$N500*'10k &amp; MO'!K$3+$O500*'10k &amp; MO'!K$9+$P500*'10k &amp; MO'!K$15+$Q500*'10k &amp; MO'!K$21+$R500*'10k &amp; MO'!K$27</f>
        <v>0</v>
      </c>
      <c r="AC500" s="349">
        <f>+$N500*'10k &amp; MO'!L$3+$O500*'10k &amp; MO'!L$9+$P500*'10k &amp; MO'!L$15+$Q500*'10k &amp; MO'!L$21+$R500*'10k &amp; MO'!L$27</f>
        <v>0</v>
      </c>
      <c r="AD500" s="350">
        <f>+S500*'10k &amp; MO'!O$3</f>
        <v>0</v>
      </c>
      <c r="AF500" s="192" t="str">
        <f t="shared" si="63"/>
        <v>5352014</v>
      </c>
      <c r="AG500" s="192">
        <f>+IFERROR(VLOOKUP($AF500,'Limited Loss'!$F$5:$P$124,AG$3,FALSE),0)</f>
        <v>0</v>
      </c>
      <c r="AH500" s="193">
        <f>+IFERROR(VLOOKUP($AF500,'Limited Loss'!$F$5:$P$124,AH$3,FALSE),0)</f>
        <v>0</v>
      </c>
      <c r="AI500" s="193">
        <f>+IFERROR(VLOOKUP($AF500,'Limited Loss'!$F$5:$P$124,AI$3,FALSE),0)</f>
        <v>0</v>
      </c>
      <c r="AJ500" s="193">
        <f>+IFERROR(VLOOKUP($AF500,'Limited Loss'!$F$5:$P$124,AJ$3,FALSE),0)</f>
        <v>0</v>
      </c>
      <c r="AK500" s="100">
        <f>+IFERROR(VLOOKUP($AF500,'Limited Loss'!$F$5:$P$124,AK$3,FALSE),0)</f>
        <v>0</v>
      </c>
      <c r="AL500" s="193">
        <f>+IFERROR(VLOOKUP($AF500,'Limited Loss'!$F$5:$P$124,AL$3,FALSE),0)</f>
        <v>0</v>
      </c>
      <c r="AM500" s="193">
        <f>+IFERROR(VLOOKUP($AF500,'Limited Loss'!$F$5:$P$124,AM$3,FALSE),0)</f>
        <v>0</v>
      </c>
      <c r="AN500" s="193">
        <f>+IFERROR(VLOOKUP($AF500,'Limited Loss'!$F$5:$P$124,AN$3,FALSE),0)</f>
        <v>0</v>
      </c>
      <c r="AO500" s="193">
        <f>+IFERROR(VLOOKUP($AF500,'Limited Loss'!$F$5:$P$124,AO$3,FALSE),0)</f>
        <v>0</v>
      </c>
      <c r="AP500" s="100">
        <f>+IFERROR(VLOOKUP($AF500,'Limited Loss'!$F$5:$P$124,AP$3,FALSE),0)</f>
        <v>0</v>
      </c>
      <c r="AQ500" s="353"/>
      <c r="AR500" s="331">
        <f t="shared" si="64"/>
        <v>535</v>
      </c>
      <c r="AS500" s="332">
        <f t="shared" si="64"/>
        <v>2014</v>
      </c>
      <c r="AT500" s="349">
        <f t="shared" ref="AT500:BD554" si="72">+T500-AG500</f>
        <v>0</v>
      </c>
      <c r="AU500" s="349">
        <f t="shared" si="71"/>
        <v>0</v>
      </c>
      <c r="AV500" s="349">
        <f t="shared" si="71"/>
        <v>0</v>
      </c>
      <c r="AW500" s="349">
        <f t="shared" si="71"/>
        <v>0</v>
      </c>
      <c r="AX500" s="350">
        <f t="shared" si="71"/>
        <v>0</v>
      </c>
      <c r="AY500" s="349">
        <f t="shared" si="71"/>
        <v>0</v>
      </c>
      <c r="AZ500" s="349">
        <f t="shared" si="71"/>
        <v>0</v>
      </c>
      <c r="BA500" s="349">
        <f t="shared" si="71"/>
        <v>0</v>
      </c>
      <c r="BB500" s="349">
        <f t="shared" si="70"/>
        <v>0</v>
      </c>
      <c r="BC500" s="349">
        <f t="shared" si="70"/>
        <v>0</v>
      </c>
      <c r="BD500" s="350">
        <f t="shared" si="70"/>
        <v>0</v>
      </c>
      <c r="BE500" s="349">
        <f t="shared" si="66"/>
        <v>0</v>
      </c>
      <c r="BF500" s="375">
        <f t="shared" si="67"/>
        <v>0</v>
      </c>
      <c r="BG500" s="334">
        <f t="shared" si="68"/>
        <v>0</v>
      </c>
    </row>
    <row r="501" spans="1:59" x14ac:dyDescent="0.2">
      <c r="A501" s="326" t="str">
        <f t="shared" si="65"/>
        <v>5352015</v>
      </c>
      <c r="B501" s="331">
        <v>535</v>
      </c>
      <c r="C501" s="327">
        <v>2015</v>
      </c>
      <c r="D501" s="353">
        <f>+IFERROR(VLOOKUP($A501,Data_Loss!$A$2:$V$1180,6,FALSE),0)</f>
        <v>0</v>
      </c>
      <c r="E501" s="353">
        <f>+IFERROR(VLOOKUP($A501,Data_Loss!$A$2:$V$1180,7,FALSE),0)</f>
        <v>0</v>
      </c>
      <c r="F501" s="353">
        <f>+IFERROR(VLOOKUP($A501,Data_Loss!$A$2:$V$1180,8,FALSE),0)</f>
        <v>0</v>
      </c>
      <c r="G501" s="353">
        <f>+IFERROR(VLOOKUP($A501,Data_Loss!$A$2:$V$1180,9,FALSE),0)</f>
        <v>0</v>
      </c>
      <c r="H501" s="353">
        <f>+IFERROR(VLOOKUP($A501,Data_Loss!$A$2:$V$1180,10,FALSE),0)</f>
        <v>0</v>
      </c>
      <c r="I501" s="353">
        <f>+IFERROR(VLOOKUP($A501,Data_Loss!$A$2:$V$1300,12,FALSE),0)</f>
        <v>0</v>
      </c>
      <c r="J501" s="353">
        <f>+IFERROR(VLOOKUP($A501,Data_Loss!$A$2:$V$1300,13,FALSE),0)</f>
        <v>0</v>
      </c>
      <c r="K501" s="353">
        <f>+IFERROR(VLOOKUP($A501,Data_Loss!$A$2:$V$1300,14,FALSE),0)</f>
        <v>0</v>
      </c>
      <c r="L501" s="353">
        <f>+IFERROR(VLOOKUP($A501,Data_Loss!$A$2:$V$1300,15,FALSE),0)</f>
        <v>0</v>
      </c>
      <c r="M501" s="353">
        <f>+IFERROR(VLOOKUP($A501,Data_Loss!$A$2:$V$1300,16,FALSE),0)</f>
        <v>0</v>
      </c>
      <c r="N501" s="353">
        <f>+IFERROR(VLOOKUP($A501,Data_Loss!$A$2:$V$1300,17,FALSE),0)</f>
        <v>0</v>
      </c>
      <c r="O501" s="353">
        <f>+IFERROR(VLOOKUP($A501,Data_Loss!$A$2:$V$1300,18,FALSE),0)</f>
        <v>0</v>
      </c>
      <c r="P501" s="353">
        <f>+IFERROR(VLOOKUP($A501,Data_Loss!$A$2:$V$1300,19,FALSE),0)</f>
        <v>0</v>
      </c>
      <c r="Q501" s="353">
        <f>+IFERROR(VLOOKUP($A501,Data_Loss!$A$2:$V$1300,20,FALSE),0)</f>
        <v>0</v>
      </c>
      <c r="R501" s="353">
        <f>+IFERROR(VLOOKUP($A501,Data_Loss!$A$2:$V$1300,21,FALSE),0)</f>
        <v>0</v>
      </c>
      <c r="S501" s="353">
        <f>+IFERROR(VLOOKUP($A501,Data_Loss!$A$2:$V$1300,22,FALSE),0)</f>
        <v>0</v>
      </c>
      <c r="T501" s="191">
        <f>+$I501*'10k &amp; MO'!C$4+$J501*'10k &amp; MO'!C$10+$K501*'10k &amp; MO'!C$16+$L501*'10k &amp; MO'!C$22+$M501*'10k &amp; MO'!C$28</f>
        <v>0</v>
      </c>
      <c r="U501" s="349">
        <f>+$I501*'10k &amp; MO'!D$4+$J501*'10k &amp; MO'!D$10+$K501*'10k &amp; MO'!D$16+$L501*'10k &amp; MO'!D$22+$M501*'10k &amp; MO'!D$28</f>
        <v>0</v>
      </c>
      <c r="V501" s="349">
        <f>+$I501*'10k &amp; MO'!E$4+$J501*'10k &amp; MO'!E$10+$K501*'10k &amp; MO'!E$16+$L501*'10k &amp; MO'!E$22+$M501*'10k &amp; MO'!E$28</f>
        <v>0</v>
      </c>
      <c r="W501" s="349">
        <f>+$I501*'10k &amp; MO'!F$4+$J501*'10k &amp; MO'!F$10+$K501*'10k &amp; MO'!F$16+$L501*'10k &amp; MO'!F$22+$M501*'10k &amp; MO'!F$28</f>
        <v>0</v>
      </c>
      <c r="X501" s="349">
        <f>+$I501*'10k &amp; MO'!G$4+$J501*'10k &amp; MO'!G$10+$K501*'10k &amp; MO'!G$16+$L501*'10k &amp; MO'!G$22+$M501*'10k &amp; MO'!G$28</f>
        <v>0</v>
      </c>
      <c r="Y501" s="349">
        <f>+$N501*'10k &amp; MO'!H$4+$O501*'10k &amp; MO'!H$10+$P501*'10k &amp; MO'!H$16+$Q501*'10k &amp; MO'!H$22+$R501*'10k &amp; MO'!H$28</f>
        <v>0</v>
      </c>
      <c r="Z501" s="349">
        <f>+$N501*'10k &amp; MO'!I$4+$O501*'10k &amp; MO'!I$10+$P501*'10k &amp; MO'!I$16+$Q501*'10k &amp; MO'!I$22+$R501*'10k &amp; MO'!I$28</f>
        <v>0</v>
      </c>
      <c r="AA501" s="349">
        <f>+$N501*'10k &amp; MO'!J$4+$O501*'10k &amp; MO'!J$10+$P501*'10k &amp; MO'!J$16+$Q501*'10k &amp; MO'!J$22+$R501*'10k &amp; MO'!J$28</f>
        <v>0</v>
      </c>
      <c r="AB501" s="349">
        <f>+$N501*'10k &amp; MO'!K$4+$O501*'10k &amp; MO'!K$10+$P501*'10k &amp; MO'!K$16+$Q501*'10k &amp; MO'!K$22+$R501*'10k &amp; MO'!K$28</f>
        <v>0</v>
      </c>
      <c r="AC501" s="349">
        <f>+$N501*'10k &amp; MO'!L$4+$O501*'10k &amp; MO'!L$10+$P501*'10k &amp; MO'!L$16+$Q501*'10k &amp; MO'!L$22+$R501*'10k &amp; MO'!L$28</f>
        <v>0</v>
      </c>
      <c r="AD501" s="350">
        <f>+S501*'10k &amp; MO'!O$4</f>
        <v>0</v>
      </c>
      <c r="AF501" s="192" t="str">
        <f t="shared" si="63"/>
        <v>5352015</v>
      </c>
      <c r="AG501" s="192">
        <f>+IFERROR(VLOOKUP($AF501,'Limited Loss'!$F$5:$P$124,AG$3,FALSE),0)</f>
        <v>0</v>
      </c>
      <c r="AH501" s="193">
        <f>+IFERROR(VLOOKUP($AF501,'Limited Loss'!$F$5:$P$124,AH$3,FALSE),0)</f>
        <v>0</v>
      </c>
      <c r="AI501" s="193">
        <f>+IFERROR(VLOOKUP($AF501,'Limited Loss'!$F$5:$P$124,AI$3,FALSE),0)</f>
        <v>0</v>
      </c>
      <c r="AJ501" s="193">
        <f>+IFERROR(VLOOKUP($AF501,'Limited Loss'!$F$5:$P$124,AJ$3,FALSE),0)</f>
        <v>0</v>
      </c>
      <c r="AK501" s="100">
        <f>+IFERROR(VLOOKUP($AF501,'Limited Loss'!$F$5:$P$124,AK$3,FALSE),0)</f>
        <v>0</v>
      </c>
      <c r="AL501" s="193">
        <f>+IFERROR(VLOOKUP($AF501,'Limited Loss'!$F$5:$P$124,AL$3,FALSE),0)</f>
        <v>0</v>
      </c>
      <c r="AM501" s="193">
        <f>+IFERROR(VLOOKUP($AF501,'Limited Loss'!$F$5:$P$124,AM$3,FALSE),0)</f>
        <v>0</v>
      </c>
      <c r="AN501" s="193">
        <f>+IFERROR(VLOOKUP($AF501,'Limited Loss'!$F$5:$P$124,AN$3,FALSE),0)</f>
        <v>0</v>
      </c>
      <c r="AO501" s="193">
        <f>+IFERROR(VLOOKUP($AF501,'Limited Loss'!$F$5:$P$124,AO$3,FALSE),0)</f>
        <v>0</v>
      </c>
      <c r="AP501" s="100">
        <f>+IFERROR(VLOOKUP($AF501,'Limited Loss'!$F$5:$P$124,AP$3,FALSE),0)</f>
        <v>0</v>
      </c>
      <c r="AQ501" s="353"/>
      <c r="AR501" s="331">
        <f t="shared" si="64"/>
        <v>535</v>
      </c>
      <c r="AS501" s="332">
        <f t="shared" si="64"/>
        <v>2015</v>
      </c>
      <c r="AT501" s="349">
        <f t="shared" si="72"/>
        <v>0</v>
      </c>
      <c r="AU501" s="349">
        <f t="shared" si="71"/>
        <v>0</v>
      </c>
      <c r="AV501" s="349">
        <f t="shared" si="71"/>
        <v>0</v>
      </c>
      <c r="AW501" s="349">
        <f t="shared" si="71"/>
        <v>0</v>
      </c>
      <c r="AX501" s="350">
        <f t="shared" si="71"/>
        <v>0</v>
      </c>
      <c r="AY501" s="349">
        <f t="shared" si="71"/>
        <v>0</v>
      </c>
      <c r="AZ501" s="349">
        <f t="shared" si="71"/>
        <v>0</v>
      </c>
      <c r="BA501" s="349">
        <f t="shared" si="71"/>
        <v>0</v>
      </c>
      <c r="BB501" s="349">
        <f t="shared" si="70"/>
        <v>0</v>
      </c>
      <c r="BC501" s="349">
        <f t="shared" si="70"/>
        <v>0</v>
      </c>
      <c r="BD501" s="350">
        <f t="shared" si="70"/>
        <v>0</v>
      </c>
      <c r="BE501" s="349">
        <f t="shared" si="66"/>
        <v>0</v>
      </c>
      <c r="BF501" s="375">
        <f t="shared" si="67"/>
        <v>0</v>
      </c>
      <c r="BG501" s="334">
        <f t="shared" si="68"/>
        <v>0</v>
      </c>
    </row>
    <row r="502" spans="1:59" x14ac:dyDescent="0.2">
      <c r="A502" s="326" t="str">
        <f t="shared" si="65"/>
        <v>5352016</v>
      </c>
      <c r="B502" s="331">
        <v>535</v>
      </c>
      <c r="C502" s="327">
        <v>2016</v>
      </c>
      <c r="D502" s="353">
        <f>+IFERROR(VLOOKUP($A502,Data_Loss!$A$2:$V$1180,6,FALSE),0)</f>
        <v>0</v>
      </c>
      <c r="E502" s="353">
        <f>+IFERROR(VLOOKUP($A502,Data_Loss!$A$2:$V$1180,7,FALSE),0)</f>
        <v>0</v>
      </c>
      <c r="F502" s="353">
        <f>+IFERROR(VLOOKUP($A502,Data_Loss!$A$2:$V$1180,8,FALSE),0)</f>
        <v>0</v>
      </c>
      <c r="G502" s="353">
        <f>+IFERROR(VLOOKUP($A502,Data_Loss!$A$2:$V$1180,9,FALSE),0)</f>
        <v>0</v>
      </c>
      <c r="H502" s="353">
        <f>+IFERROR(VLOOKUP($A502,Data_Loss!$A$2:$V$1180,10,FALSE),0)</f>
        <v>0</v>
      </c>
      <c r="I502" s="353">
        <f>+IFERROR(VLOOKUP($A502,Data_Loss!$A$2:$V$1300,12,FALSE),0)</f>
        <v>0</v>
      </c>
      <c r="J502" s="353">
        <f>+IFERROR(VLOOKUP($A502,Data_Loss!$A$2:$V$1300,13,FALSE),0)</f>
        <v>0</v>
      </c>
      <c r="K502" s="353">
        <f>+IFERROR(VLOOKUP($A502,Data_Loss!$A$2:$V$1300,14,FALSE),0)</f>
        <v>0</v>
      </c>
      <c r="L502" s="353">
        <f>+IFERROR(VLOOKUP($A502,Data_Loss!$A$2:$V$1300,15,FALSE),0)</f>
        <v>0</v>
      </c>
      <c r="M502" s="353">
        <f>+IFERROR(VLOOKUP($A502,Data_Loss!$A$2:$V$1300,16,FALSE),0)</f>
        <v>0</v>
      </c>
      <c r="N502" s="353">
        <f>+IFERROR(VLOOKUP($A502,Data_Loss!$A$2:$V$1300,17,FALSE),0)</f>
        <v>0</v>
      </c>
      <c r="O502" s="353">
        <f>+IFERROR(VLOOKUP($A502,Data_Loss!$A$2:$V$1300,18,FALSE),0)</f>
        <v>0</v>
      </c>
      <c r="P502" s="353">
        <f>+IFERROR(VLOOKUP($A502,Data_Loss!$A$2:$V$1300,19,FALSE),0)</f>
        <v>0</v>
      </c>
      <c r="Q502" s="353">
        <f>+IFERROR(VLOOKUP($A502,Data_Loss!$A$2:$V$1300,20,FALSE),0)</f>
        <v>0</v>
      </c>
      <c r="R502" s="353">
        <f>+IFERROR(VLOOKUP($A502,Data_Loss!$A$2:$V$1300,21,FALSE),0)</f>
        <v>0</v>
      </c>
      <c r="S502" s="353">
        <f>+IFERROR(VLOOKUP($A502,Data_Loss!$A$2:$V$1300,22,FALSE),0)</f>
        <v>0</v>
      </c>
      <c r="T502" s="191">
        <f>+$I502*'10k &amp; MO'!C$5+$J502*'10k &amp; MO'!C$11+$K502*'10k &amp; MO'!C$17+$L502*'10k &amp; MO'!C$23+$M502*'10k &amp; MO'!C$29</f>
        <v>0</v>
      </c>
      <c r="U502" s="349">
        <f>+$I502*'10k &amp; MO'!D$5+$J502*'10k &amp; MO'!D$11+$K502*'10k &amp; MO'!D$17+$L502*'10k &amp; MO'!D$23+$M502*'10k &amp; MO'!D$29</f>
        <v>0</v>
      </c>
      <c r="V502" s="349">
        <f>+$I502*'10k &amp; MO'!E$5+$J502*'10k &amp; MO'!E$11+$K502*'10k &amp; MO'!E$17+$L502*'10k &amp; MO'!E$23+$M502*'10k &amp; MO'!E$29</f>
        <v>0</v>
      </c>
      <c r="W502" s="349">
        <f>+$I502*'10k &amp; MO'!F$5+$J502*'10k &amp; MO'!F$11+$K502*'10k &amp; MO'!F$17+$L502*'10k &amp; MO'!F$23+$M502*'10k &amp; MO'!F$29</f>
        <v>0</v>
      </c>
      <c r="X502" s="349">
        <f>+$I502*'10k &amp; MO'!G$5+$J502*'10k &amp; MO'!G$11+$K502*'10k &amp; MO'!G$17+$L502*'10k &amp; MO'!G$23+$M502*'10k &amp; MO'!G$29</f>
        <v>0</v>
      </c>
      <c r="Y502" s="349">
        <f>+$N502*'10k &amp; MO'!H$5+$O502*'10k &amp; MO'!H$11+$P502*'10k &amp; MO'!H$17+$Q502*'10k &amp; MO'!H$23+$R502*'10k &amp; MO'!H$29</f>
        <v>0</v>
      </c>
      <c r="Z502" s="349">
        <f>+$N502*'10k &amp; MO'!I$5+$O502*'10k &amp; MO'!I$11+$P502*'10k &amp; MO'!I$17+$Q502*'10k &amp; MO'!I$23+$R502*'10k &amp; MO'!I$29</f>
        <v>0</v>
      </c>
      <c r="AA502" s="349">
        <f>+$N502*'10k &amp; MO'!J$5+$O502*'10k &amp; MO'!J$11+$P502*'10k &amp; MO'!J$17+$Q502*'10k &amp; MO'!J$23+$R502*'10k &amp; MO'!J$29</f>
        <v>0</v>
      </c>
      <c r="AB502" s="349">
        <f>+$N502*'10k &amp; MO'!K$5+$O502*'10k &amp; MO'!K$11+$P502*'10k &amp; MO'!K$17+$Q502*'10k &amp; MO'!K$23+$R502*'10k &amp; MO'!K$29</f>
        <v>0</v>
      </c>
      <c r="AC502" s="349">
        <f>+$N502*'10k &amp; MO'!L$5+$O502*'10k &amp; MO'!L$11+$P502*'10k &amp; MO'!L$17+$Q502*'10k &amp; MO'!L$23+$R502*'10k &amp; MO'!L$29</f>
        <v>0</v>
      </c>
      <c r="AD502" s="350">
        <f>+S502*'10k &amp; MO'!O$5</f>
        <v>0</v>
      </c>
      <c r="AF502" s="192" t="str">
        <f t="shared" si="63"/>
        <v>5352016</v>
      </c>
      <c r="AG502" s="192">
        <f>+IFERROR(VLOOKUP($AF502,'Limited Loss'!$F$5:$P$124,AG$3,FALSE),0)</f>
        <v>0</v>
      </c>
      <c r="AH502" s="193">
        <f>+IFERROR(VLOOKUP($AF502,'Limited Loss'!$F$5:$P$124,AH$3,FALSE),0)</f>
        <v>0</v>
      </c>
      <c r="AI502" s="193">
        <f>+IFERROR(VLOOKUP($AF502,'Limited Loss'!$F$5:$P$124,AI$3,FALSE),0)</f>
        <v>0</v>
      </c>
      <c r="AJ502" s="193">
        <f>+IFERROR(VLOOKUP($AF502,'Limited Loss'!$F$5:$P$124,AJ$3,FALSE),0)</f>
        <v>0</v>
      </c>
      <c r="AK502" s="100">
        <f>+IFERROR(VLOOKUP($AF502,'Limited Loss'!$F$5:$P$124,AK$3,FALSE),0)</f>
        <v>0</v>
      </c>
      <c r="AL502" s="193">
        <f>+IFERROR(VLOOKUP($AF502,'Limited Loss'!$F$5:$P$124,AL$3,FALSE),0)</f>
        <v>0</v>
      </c>
      <c r="AM502" s="193">
        <f>+IFERROR(VLOOKUP($AF502,'Limited Loss'!$F$5:$P$124,AM$3,FALSE),0)</f>
        <v>0</v>
      </c>
      <c r="AN502" s="193">
        <f>+IFERROR(VLOOKUP($AF502,'Limited Loss'!$F$5:$P$124,AN$3,FALSE),0)</f>
        <v>0</v>
      </c>
      <c r="AO502" s="193">
        <f>+IFERROR(VLOOKUP($AF502,'Limited Loss'!$F$5:$P$124,AO$3,FALSE),0)</f>
        <v>0</v>
      </c>
      <c r="AP502" s="100">
        <f>+IFERROR(VLOOKUP($AF502,'Limited Loss'!$F$5:$P$124,AP$3,FALSE),0)</f>
        <v>0</v>
      </c>
      <c r="AQ502" s="353"/>
      <c r="AR502" s="331">
        <f t="shared" si="64"/>
        <v>535</v>
      </c>
      <c r="AS502" s="332">
        <f t="shared" si="64"/>
        <v>2016</v>
      </c>
      <c r="AT502" s="349">
        <f t="shared" si="72"/>
        <v>0</v>
      </c>
      <c r="AU502" s="349">
        <f t="shared" si="71"/>
        <v>0</v>
      </c>
      <c r="AV502" s="349">
        <f t="shared" si="71"/>
        <v>0</v>
      </c>
      <c r="AW502" s="349">
        <f t="shared" si="71"/>
        <v>0</v>
      </c>
      <c r="AX502" s="350">
        <f t="shared" si="71"/>
        <v>0</v>
      </c>
      <c r="AY502" s="349">
        <f t="shared" si="71"/>
        <v>0</v>
      </c>
      <c r="AZ502" s="349">
        <f t="shared" si="71"/>
        <v>0</v>
      </c>
      <c r="BA502" s="349">
        <f t="shared" si="71"/>
        <v>0</v>
      </c>
      <c r="BB502" s="349">
        <f t="shared" si="70"/>
        <v>0</v>
      </c>
      <c r="BC502" s="349">
        <f t="shared" si="70"/>
        <v>0</v>
      </c>
      <c r="BD502" s="350">
        <f t="shared" si="70"/>
        <v>0</v>
      </c>
      <c r="BE502" s="349">
        <f t="shared" si="66"/>
        <v>0</v>
      </c>
      <c r="BF502" s="375">
        <f t="shared" si="67"/>
        <v>0</v>
      </c>
      <c r="BG502" s="334">
        <f t="shared" si="68"/>
        <v>0</v>
      </c>
    </row>
    <row r="503" spans="1:59" x14ac:dyDescent="0.2">
      <c r="A503" s="326" t="str">
        <f t="shared" si="65"/>
        <v>5352017</v>
      </c>
      <c r="B503" s="331">
        <v>535</v>
      </c>
      <c r="C503" s="327">
        <v>2017</v>
      </c>
      <c r="D503" s="353">
        <f>+IFERROR(VLOOKUP($A503,Data_Loss!$A$2:$V$1180,6,FALSE),0)</f>
        <v>0</v>
      </c>
      <c r="E503" s="353">
        <f>+IFERROR(VLOOKUP($A503,Data_Loss!$A$2:$V$1180,7,FALSE),0)</f>
        <v>0</v>
      </c>
      <c r="F503" s="353">
        <f>+IFERROR(VLOOKUP($A503,Data_Loss!$A$2:$V$1180,8,FALSE),0)</f>
        <v>0</v>
      </c>
      <c r="G503" s="353">
        <f>+IFERROR(VLOOKUP($A503,Data_Loss!$A$2:$V$1180,9,FALSE),0)</f>
        <v>0</v>
      </c>
      <c r="H503" s="353">
        <f>+IFERROR(VLOOKUP($A503,Data_Loss!$A$2:$V$1180,10,FALSE),0)</f>
        <v>0</v>
      </c>
      <c r="I503" s="353">
        <f>+IFERROR(VLOOKUP($A503,Data_Loss!$A$2:$V$1300,12,FALSE),0)</f>
        <v>0</v>
      </c>
      <c r="J503" s="353">
        <f>+IFERROR(VLOOKUP($A503,Data_Loss!$A$2:$V$1300,13,FALSE),0)</f>
        <v>0</v>
      </c>
      <c r="K503" s="353">
        <f>+IFERROR(VLOOKUP($A503,Data_Loss!$A$2:$V$1300,14,FALSE),0)</f>
        <v>0</v>
      </c>
      <c r="L503" s="353">
        <f>+IFERROR(VLOOKUP($A503,Data_Loss!$A$2:$V$1300,15,FALSE),0)</f>
        <v>0</v>
      </c>
      <c r="M503" s="353">
        <f>+IFERROR(VLOOKUP($A503,Data_Loss!$A$2:$V$1300,16,FALSE),0)</f>
        <v>0</v>
      </c>
      <c r="N503" s="353">
        <f>+IFERROR(VLOOKUP($A503,Data_Loss!$A$2:$V$1300,17,FALSE),0)</f>
        <v>0</v>
      </c>
      <c r="O503" s="353">
        <f>+IFERROR(VLOOKUP($A503,Data_Loss!$A$2:$V$1300,18,FALSE),0)</f>
        <v>0</v>
      </c>
      <c r="P503" s="353">
        <f>+IFERROR(VLOOKUP($A503,Data_Loss!$A$2:$V$1300,19,FALSE),0)</f>
        <v>0</v>
      </c>
      <c r="Q503" s="353">
        <f>+IFERROR(VLOOKUP($A503,Data_Loss!$A$2:$V$1300,20,FALSE),0)</f>
        <v>0</v>
      </c>
      <c r="R503" s="353">
        <f>+IFERROR(VLOOKUP($A503,Data_Loss!$A$2:$V$1300,21,FALSE),0)</f>
        <v>0</v>
      </c>
      <c r="S503" s="353">
        <f>+IFERROR(VLOOKUP($A503,Data_Loss!$A$2:$V$1300,22,FALSE),0)</f>
        <v>0</v>
      </c>
      <c r="T503" s="191">
        <f>+$I503*'10k &amp; MO'!C$6+$J503*'10k &amp; MO'!C$12+$K503*'10k &amp; MO'!C$18+$L503*'10k &amp; MO'!C$24+$M503*'10k &amp; MO'!C$30</f>
        <v>0</v>
      </c>
      <c r="U503" s="349">
        <f>+$I503*'10k &amp; MO'!D$6+$J503*'10k &amp; MO'!D$12+$K503*'10k &amp; MO'!D$18+$L503*'10k &amp; MO'!D$24+$M503*'10k &amp; MO'!D$30</f>
        <v>0</v>
      </c>
      <c r="V503" s="349">
        <f>+$I503*'10k &amp; MO'!E$6+$J503*'10k &amp; MO'!E$12+$K503*'10k &amp; MO'!E$18+$L503*'10k &amp; MO'!E$24+$M503*'10k &amp; MO'!E$30</f>
        <v>0</v>
      </c>
      <c r="W503" s="349">
        <f>+$I503*'10k &amp; MO'!F$6+$J503*'10k &amp; MO'!F$12+$K503*'10k &amp; MO'!F$18+$L503*'10k &amp; MO'!F$24+$M503*'10k &amp; MO'!F$30</f>
        <v>0</v>
      </c>
      <c r="X503" s="349">
        <f>+$I503*'10k &amp; MO'!G$6+$J503*'10k &amp; MO'!G$12+$K503*'10k &amp; MO'!G$18+$L503*'10k &amp; MO'!G$24+$M503*'10k &amp; MO'!G$30</f>
        <v>0</v>
      </c>
      <c r="Y503" s="349">
        <f>+$N503*'10k &amp; MO'!H$6+$O503*'10k &amp; MO'!H$12+$P503*'10k &amp; MO'!H$18+$Q503*'10k &amp; MO'!H$24+$R503*'10k &amp; MO'!H$30</f>
        <v>0</v>
      </c>
      <c r="Z503" s="349">
        <f>+$N503*'10k &amp; MO'!I$6+$O503*'10k &amp; MO'!I$12+$P503*'10k &amp; MO'!I$18+$Q503*'10k &amp; MO'!I$24+$R503*'10k &amp; MO'!I$30</f>
        <v>0</v>
      </c>
      <c r="AA503" s="349">
        <f>+$N503*'10k &amp; MO'!J$6+$O503*'10k &amp; MO'!J$12+$P503*'10k &amp; MO'!J$18+$Q503*'10k &amp; MO'!J$24+$R503*'10k &amp; MO'!J$30</f>
        <v>0</v>
      </c>
      <c r="AB503" s="349">
        <f>+$N503*'10k &amp; MO'!K$6+$O503*'10k &amp; MO'!K$12+$P503*'10k &amp; MO'!K$18+$Q503*'10k &amp; MO'!K$24+$R503*'10k &amp; MO'!K$30</f>
        <v>0</v>
      </c>
      <c r="AC503" s="349">
        <f>+$N503*'10k &amp; MO'!L$6+$O503*'10k &amp; MO'!L$12+$P503*'10k &amp; MO'!L$18+$Q503*'10k &amp; MO'!L$24+$R503*'10k &amp; MO'!L$30</f>
        <v>0</v>
      </c>
      <c r="AD503" s="350">
        <f>+S503*'10k &amp; MO'!O$6</f>
        <v>0</v>
      </c>
      <c r="AF503" s="192" t="str">
        <f t="shared" si="63"/>
        <v>5352017</v>
      </c>
      <c r="AG503" s="192">
        <f>+IFERROR(VLOOKUP($AF503,'Limited Loss'!$F$5:$P$124,AG$3,FALSE),0)</f>
        <v>0</v>
      </c>
      <c r="AH503" s="193">
        <f>+IFERROR(VLOOKUP($AF503,'Limited Loss'!$F$5:$P$124,AH$3,FALSE),0)</f>
        <v>0</v>
      </c>
      <c r="AI503" s="193">
        <f>+IFERROR(VLOOKUP($AF503,'Limited Loss'!$F$5:$P$124,AI$3,FALSE),0)</f>
        <v>0</v>
      </c>
      <c r="AJ503" s="193">
        <f>+IFERROR(VLOOKUP($AF503,'Limited Loss'!$F$5:$P$124,AJ$3,FALSE),0)</f>
        <v>0</v>
      </c>
      <c r="AK503" s="100">
        <f>+IFERROR(VLOOKUP($AF503,'Limited Loss'!$F$5:$P$124,AK$3,FALSE),0)</f>
        <v>0</v>
      </c>
      <c r="AL503" s="193">
        <f>+IFERROR(VLOOKUP($AF503,'Limited Loss'!$F$5:$P$124,AL$3,FALSE),0)</f>
        <v>0</v>
      </c>
      <c r="AM503" s="193">
        <f>+IFERROR(VLOOKUP($AF503,'Limited Loss'!$F$5:$P$124,AM$3,FALSE),0)</f>
        <v>0</v>
      </c>
      <c r="AN503" s="193">
        <f>+IFERROR(VLOOKUP($AF503,'Limited Loss'!$F$5:$P$124,AN$3,FALSE),0)</f>
        <v>0</v>
      </c>
      <c r="AO503" s="193">
        <f>+IFERROR(VLOOKUP($AF503,'Limited Loss'!$F$5:$P$124,AO$3,FALSE),0)</f>
        <v>0</v>
      </c>
      <c r="AP503" s="100">
        <f>+IFERROR(VLOOKUP($AF503,'Limited Loss'!$F$5:$P$124,AP$3,FALSE),0)</f>
        <v>0</v>
      </c>
      <c r="AQ503" s="353"/>
      <c r="AR503" s="331">
        <f t="shared" si="64"/>
        <v>535</v>
      </c>
      <c r="AS503" s="332">
        <f t="shared" si="64"/>
        <v>2017</v>
      </c>
      <c r="AT503" s="349">
        <f t="shared" si="72"/>
        <v>0</v>
      </c>
      <c r="AU503" s="349">
        <f t="shared" si="71"/>
        <v>0</v>
      </c>
      <c r="AV503" s="349">
        <f t="shared" si="71"/>
        <v>0</v>
      </c>
      <c r="AW503" s="349">
        <f t="shared" si="71"/>
        <v>0</v>
      </c>
      <c r="AX503" s="350">
        <f t="shared" si="71"/>
        <v>0</v>
      </c>
      <c r="AY503" s="349">
        <f t="shared" si="71"/>
        <v>0</v>
      </c>
      <c r="AZ503" s="349">
        <f t="shared" si="71"/>
        <v>0</v>
      </c>
      <c r="BA503" s="349">
        <f t="shared" si="71"/>
        <v>0</v>
      </c>
      <c r="BB503" s="349">
        <f t="shared" si="70"/>
        <v>0</v>
      </c>
      <c r="BC503" s="349">
        <f t="shared" si="70"/>
        <v>0</v>
      </c>
      <c r="BD503" s="350">
        <f t="shared" si="70"/>
        <v>0</v>
      </c>
      <c r="BE503" s="349">
        <f t="shared" si="66"/>
        <v>0</v>
      </c>
      <c r="BF503" s="375">
        <f t="shared" si="67"/>
        <v>0</v>
      </c>
      <c r="BG503" s="334">
        <f t="shared" si="68"/>
        <v>0</v>
      </c>
    </row>
    <row r="504" spans="1:59" x14ac:dyDescent="0.2">
      <c r="A504" s="326" t="str">
        <f t="shared" si="65"/>
        <v>5352018</v>
      </c>
      <c r="B504" s="331">
        <v>535</v>
      </c>
      <c r="C504" s="327">
        <v>2018</v>
      </c>
      <c r="D504" s="353">
        <f>+IFERROR(VLOOKUP($A504,Data_Loss!$A$2:$V$1180,6,FALSE),0)</f>
        <v>0</v>
      </c>
      <c r="E504" s="353">
        <f>+IFERROR(VLOOKUP($A504,Data_Loss!$A$2:$V$1180,7,FALSE),0)</f>
        <v>0</v>
      </c>
      <c r="F504" s="353">
        <f>+IFERROR(VLOOKUP($A504,Data_Loss!$A$2:$V$1180,8,FALSE),0)</f>
        <v>0</v>
      </c>
      <c r="G504" s="353">
        <f>+IFERROR(VLOOKUP($A504,Data_Loss!$A$2:$V$1180,9,FALSE),0)</f>
        <v>0</v>
      </c>
      <c r="H504" s="353">
        <f>+IFERROR(VLOOKUP($A504,Data_Loss!$A$2:$V$1180,10,FALSE),0)</f>
        <v>0</v>
      </c>
      <c r="I504" s="353">
        <f>+IFERROR(VLOOKUP($A504,Data_Loss!$A$2:$V$1300,12,FALSE),0)</f>
        <v>0</v>
      </c>
      <c r="J504" s="353">
        <f>+IFERROR(VLOOKUP($A504,Data_Loss!$A$2:$V$1300,13,FALSE),0)</f>
        <v>0</v>
      </c>
      <c r="K504" s="353">
        <f>+IFERROR(VLOOKUP($A504,Data_Loss!$A$2:$V$1300,14,FALSE),0)</f>
        <v>0</v>
      </c>
      <c r="L504" s="353">
        <f>+IFERROR(VLOOKUP($A504,Data_Loss!$A$2:$V$1300,15,FALSE),0)</f>
        <v>0</v>
      </c>
      <c r="M504" s="353">
        <f>+IFERROR(VLOOKUP($A504,Data_Loss!$A$2:$V$1300,16,FALSE),0)</f>
        <v>0</v>
      </c>
      <c r="N504" s="353">
        <f>+IFERROR(VLOOKUP($A504,Data_Loss!$A$2:$V$1300,17,FALSE),0)</f>
        <v>0</v>
      </c>
      <c r="O504" s="353">
        <f>+IFERROR(VLOOKUP($A504,Data_Loss!$A$2:$V$1300,18,FALSE),0)</f>
        <v>0</v>
      </c>
      <c r="P504" s="353">
        <f>+IFERROR(VLOOKUP($A504,Data_Loss!$A$2:$V$1300,19,FALSE),0)</f>
        <v>0</v>
      </c>
      <c r="Q504" s="353">
        <f>+IFERROR(VLOOKUP($A504,Data_Loss!$A$2:$V$1300,20,FALSE),0)</f>
        <v>0</v>
      </c>
      <c r="R504" s="353">
        <f>+IFERROR(VLOOKUP($A504,Data_Loss!$A$2:$V$1300,21,FALSE),0)</f>
        <v>0</v>
      </c>
      <c r="S504" s="353">
        <f>+IFERROR(VLOOKUP($A504,Data_Loss!$A$2:$V$1300,22,FALSE),0)</f>
        <v>0</v>
      </c>
      <c r="T504" s="191">
        <f>+$I504*'10k &amp; MO'!C$7+$J504*'10k &amp; MO'!C$13+$K504*'10k &amp; MO'!C$19+$L504*'10k &amp; MO'!C$25+$M504*'10k &amp; MO'!C$31</f>
        <v>0</v>
      </c>
      <c r="U504" s="349">
        <f>+$I504*'10k &amp; MO'!D$7+$J504*'10k &amp; MO'!D$13+$K504*'10k &amp; MO'!D$19+$L504*'10k &amp; MO'!D$25+$M504*'10k &amp; MO'!D$31</f>
        <v>0</v>
      </c>
      <c r="V504" s="349">
        <f>+$I504*'10k &amp; MO'!E$7+$J504*'10k &amp; MO'!E$13+$K504*'10k &amp; MO'!E$19+$L504*'10k &amp; MO'!E$25+$M504*'10k &amp; MO'!E$31</f>
        <v>0</v>
      </c>
      <c r="W504" s="349">
        <f>+$I504*'10k &amp; MO'!F$7+$J504*'10k &amp; MO'!F$13+$K504*'10k &amp; MO'!F$19+$L504*'10k &amp; MO'!F$25+$M504*'10k &amp; MO'!F$31</f>
        <v>0</v>
      </c>
      <c r="X504" s="349">
        <f>+$I504*'10k &amp; MO'!G$7+$J504*'10k &amp; MO'!G$13+$K504*'10k &amp; MO'!G$19+$L504*'10k &amp; MO'!G$25+$M504*'10k &amp; MO'!G$31</f>
        <v>0</v>
      </c>
      <c r="Y504" s="349">
        <f>+$N504*'10k &amp; MO'!H$7+$O504*'10k &amp; MO'!H$13+$P504*'10k &amp; MO'!H$19+$Q504*'10k &amp; MO'!H$25+$R504*'10k &amp; MO'!H$31</f>
        <v>0</v>
      </c>
      <c r="Z504" s="349">
        <f>+$N504*'10k &amp; MO'!I$7+$O504*'10k &amp; MO'!I$13+$P504*'10k &amp; MO'!I$19+$Q504*'10k &amp; MO'!I$25+$R504*'10k &amp; MO'!I$31</f>
        <v>0</v>
      </c>
      <c r="AA504" s="349">
        <f>+$N504*'10k &amp; MO'!J$7+$O504*'10k &amp; MO'!J$13+$P504*'10k &amp; MO'!J$19+$Q504*'10k &amp; MO'!J$25+$R504*'10k &amp; MO'!J$31</f>
        <v>0</v>
      </c>
      <c r="AB504" s="349">
        <f>+$N504*'10k &amp; MO'!K$7+$O504*'10k &amp; MO'!K$13+$P504*'10k &amp; MO'!K$19+$Q504*'10k &amp; MO'!K$25+$R504*'10k &amp; MO'!K$31</f>
        <v>0</v>
      </c>
      <c r="AC504" s="349">
        <f>+$N504*'10k &amp; MO'!L$7+$O504*'10k &amp; MO'!L$13+$P504*'10k &amp; MO'!L$19+$Q504*'10k &amp; MO'!L$25+$R504*'10k &amp; MO'!L$31</f>
        <v>0</v>
      </c>
      <c r="AD504" s="350">
        <f>+S504*'10k &amp; MO'!O$7</f>
        <v>0</v>
      </c>
      <c r="AF504" s="192" t="str">
        <f t="shared" si="63"/>
        <v>5352018</v>
      </c>
      <c r="AG504" s="192">
        <f>+IFERROR(VLOOKUP($AF504,'Limited Loss'!$F$5:$P$124,AG$3,FALSE),0)</f>
        <v>0</v>
      </c>
      <c r="AH504" s="193">
        <f>+IFERROR(VLOOKUP($AF504,'Limited Loss'!$F$5:$P$124,AH$3,FALSE),0)</f>
        <v>0</v>
      </c>
      <c r="AI504" s="193">
        <f>+IFERROR(VLOOKUP($AF504,'Limited Loss'!$F$5:$P$124,AI$3,FALSE),0)</f>
        <v>0</v>
      </c>
      <c r="AJ504" s="193">
        <f>+IFERROR(VLOOKUP($AF504,'Limited Loss'!$F$5:$P$124,AJ$3,FALSE),0)</f>
        <v>0</v>
      </c>
      <c r="AK504" s="100">
        <f>+IFERROR(VLOOKUP($AF504,'Limited Loss'!$F$5:$P$124,AK$3,FALSE),0)</f>
        <v>0</v>
      </c>
      <c r="AL504" s="193">
        <f>+IFERROR(VLOOKUP($AF504,'Limited Loss'!$F$5:$P$124,AL$3,FALSE),0)</f>
        <v>0</v>
      </c>
      <c r="AM504" s="193">
        <f>+IFERROR(VLOOKUP($AF504,'Limited Loss'!$F$5:$P$124,AM$3,FALSE),0)</f>
        <v>0</v>
      </c>
      <c r="AN504" s="193">
        <f>+IFERROR(VLOOKUP($AF504,'Limited Loss'!$F$5:$P$124,AN$3,FALSE),0)</f>
        <v>0</v>
      </c>
      <c r="AO504" s="193">
        <f>+IFERROR(VLOOKUP($AF504,'Limited Loss'!$F$5:$P$124,AO$3,FALSE),0)</f>
        <v>0</v>
      </c>
      <c r="AP504" s="100">
        <f>+IFERROR(VLOOKUP($AF504,'Limited Loss'!$F$5:$P$124,AP$3,FALSE),0)</f>
        <v>0</v>
      </c>
      <c r="AQ504" s="353"/>
      <c r="AR504" s="331">
        <f t="shared" si="64"/>
        <v>535</v>
      </c>
      <c r="AS504" s="332">
        <f t="shared" si="64"/>
        <v>2018</v>
      </c>
      <c r="AT504" s="349">
        <f t="shared" si="72"/>
        <v>0</v>
      </c>
      <c r="AU504" s="349">
        <f t="shared" si="71"/>
        <v>0</v>
      </c>
      <c r="AV504" s="349">
        <f t="shared" si="71"/>
        <v>0</v>
      </c>
      <c r="AW504" s="349">
        <f t="shared" si="71"/>
        <v>0</v>
      </c>
      <c r="AX504" s="350">
        <f t="shared" si="71"/>
        <v>0</v>
      </c>
      <c r="AY504" s="349">
        <f t="shared" si="71"/>
        <v>0</v>
      </c>
      <c r="AZ504" s="349">
        <f t="shared" si="71"/>
        <v>0</v>
      </c>
      <c r="BA504" s="349">
        <f t="shared" si="71"/>
        <v>0</v>
      </c>
      <c r="BB504" s="349">
        <f t="shared" si="70"/>
        <v>0</v>
      </c>
      <c r="BC504" s="349">
        <f t="shared" si="70"/>
        <v>0</v>
      </c>
      <c r="BD504" s="350">
        <f t="shared" si="70"/>
        <v>0</v>
      </c>
      <c r="BE504" s="349">
        <f t="shared" si="66"/>
        <v>0</v>
      </c>
      <c r="BF504" s="375">
        <f t="shared" si="67"/>
        <v>0</v>
      </c>
      <c r="BG504" s="334">
        <f t="shared" si="68"/>
        <v>0</v>
      </c>
    </row>
    <row r="505" spans="1:59" x14ac:dyDescent="0.2">
      <c r="A505" s="326" t="str">
        <f t="shared" si="65"/>
        <v>5362014</v>
      </c>
      <c r="B505" s="331">
        <v>536</v>
      </c>
      <c r="C505" s="327">
        <v>2014</v>
      </c>
      <c r="D505" s="353">
        <f>+IFERROR(VLOOKUP($A505,Data_Loss!$A$2:$V$1180,6,FALSE),0)</f>
        <v>0</v>
      </c>
      <c r="E505" s="353">
        <f>+IFERROR(VLOOKUP($A505,Data_Loss!$A$2:$V$1180,7,FALSE),0)</f>
        <v>0</v>
      </c>
      <c r="F505" s="353">
        <f>+IFERROR(VLOOKUP($A505,Data_Loss!$A$2:$V$1180,8,FALSE),0)</f>
        <v>0</v>
      </c>
      <c r="G505" s="353">
        <f>+IFERROR(VLOOKUP($A505,Data_Loss!$A$2:$V$1180,9,FALSE),0)</f>
        <v>0</v>
      </c>
      <c r="H505" s="353">
        <f>+IFERROR(VLOOKUP($A505,Data_Loss!$A$2:$V$1180,10,FALSE),0)</f>
        <v>0</v>
      </c>
      <c r="I505" s="353">
        <f>+IFERROR(VLOOKUP($A505,Data_Loss!$A$2:$V$1300,12,FALSE),0)</f>
        <v>0</v>
      </c>
      <c r="J505" s="353">
        <f>+IFERROR(VLOOKUP($A505,Data_Loss!$A$2:$V$1300,13,FALSE),0)</f>
        <v>0</v>
      </c>
      <c r="K505" s="353">
        <f>+IFERROR(VLOOKUP($A505,Data_Loss!$A$2:$V$1300,14,FALSE),0)</f>
        <v>0</v>
      </c>
      <c r="L505" s="353">
        <f>+IFERROR(VLOOKUP($A505,Data_Loss!$A$2:$V$1300,15,FALSE),0)</f>
        <v>0</v>
      </c>
      <c r="M505" s="353">
        <f>+IFERROR(VLOOKUP($A505,Data_Loss!$A$2:$V$1300,16,FALSE),0)</f>
        <v>0</v>
      </c>
      <c r="N505" s="353">
        <f>+IFERROR(VLOOKUP($A505,Data_Loss!$A$2:$V$1300,17,FALSE),0)</f>
        <v>0</v>
      </c>
      <c r="O505" s="353">
        <f>+IFERROR(VLOOKUP($A505,Data_Loss!$A$2:$V$1300,18,FALSE),0)</f>
        <v>0</v>
      </c>
      <c r="P505" s="353">
        <f>+IFERROR(VLOOKUP($A505,Data_Loss!$A$2:$V$1300,19,FALSE),0)</f>
        <v>0</v>
      </c>
      <c r="Q505" s="353">
        <f>+IFERROR(VLOOKUP($A505,Data_Loss!$A$2:$V$1300,20,FALSE),0)</f>
        <v>0</v>
      </c>
      <c r="R505" s="353">
        <f>+IFERROR(VLOOKUP($A505,Data_Loss!$A$2:$V$1300,21,FALSE),0)</f>
        <v>0</v>
      </c>
      <c r="S505" s="353">
        <f>+IFERROR(VLOOKUP($A505,Data_Loss!$A$2:$V$1300,22,FALSE),0)</f>
        <v>0</v>
      </c>
      <c r="T505" s="191">
        <f>+$I505*'10k &amp; MO'!C$3+$J505*'10k &amp; MO'!C$9+$K505*'10k &amp; MO'!C$15+$L505*'10k &amp; MO'!C$21+$M505*'10k &amp; MO'!C$27</f>
        <v>0</v>
      </c>
      <c r="U505" s="349">
        <f>+$I505*'10k &amp; MO'!D$3+$J505*'10k &amp; MO'!D$9+$K505*'10k &amp; MO'!D$15+$L505*'10k &amp; MO'!D$21+$M505*'10k &amp; MO'!D$27</f>
        <v>0</v>
      </c>
      <c r="V505" s="349">
        <f>+$I505*'10k &amp; MO'!E$3+$J505*'10k &amp; MO'!E$9+$K505*'10k &amp; MO'!E$15+$L505*'10k &amp; MO'!E$21+$M505*'10k &amp; MO'!E$27</f>
        <v>0</v>
      </c>
      <c r="W505" s="349">
        <f>+$I505*'10k &amp; MO'!F$3+$J505*'10k &amp; MO'!F$9+$K505*'10k &amp; MO'!F$15+$L505*'10k &amp; MO'!F$21+$M505*'10k &amp; MO'!F$27</f>
        <v>0</v>
      </c>
      <c r="X505" s="349">
        <f>+$I505*'10k &amp; MO'!G$3+$J505*'10k &amp; MO'!G$9+$K505*'10k &amp; MO'!G$15+$L505*'10k &amp; MO'!G$21+$M505*'10k &amp; MO'!G$27</f>
        <v>0</v>
      </c>
      <c r="Y505" s="349">
        <f>+$N505*'10k &amp; MO'!H$3+$O505*'10k &amp; MO'!H$9+$P505*'10k &amp; MO'!H$15+$Q505*'10k &amp; MO'!H$21+$R505*'10k &amp; MO'!H$27</f>
        <v>0</v>
      </c>
      <c r="Z505" s="349">
        <f>+$N505*'10k &amp; MO'!I$3+$O505*'10k &amp; MO'!I$9+$P505*'10k &amp; MO'!I$15+$Q505*'10k &amp; MO'!I$21+$R505*'10k &amp; MO'!I$27</f>
        <v>0</v>
      </c>
      <c r="AA505" s="349">
        <f>+$N505*'10k &amp; MO'!J$3+$O505*'10k &amp; MO'!J$9+$P505*'10k &amp; MO'!J$15+$Q505*'10k &amp; MO'!J$21+$R505*'10k &amp; MO'!J$27</f>
        <v>0</v>
      </c>
      <c r="AB505" s="349">
        <f>+$N505*'10k &amp; MO'!K$3+$O505*'10k &amp; MO'!K$9+$P505*'10k &amp; MO'!K$15+$Q505*'10k &amp; MO'!K$21+$R505*'10k &amp; MO'!K$27</f>
        <v>0</v>
      </c>
      <c r="AC505" s="349">
        <f>+$N505*'10k &amp; MO'!L$3+$O505*'10k &amp; MO'!L$9+$P505*'10k &amp; MO'!L$15+$Q505*'10k &amp; MO'!L$21+$R505*'10k &amp; MO'!L$27</f>
        <v>0</v>
      </c>
      <c r="AD505" s="350">
        <f>+S505*'10k &amp; MO'!O$3</f>
        <v>0</v>
      </c>
      <c r="AF505" s="192" t="str">
        <f t="shared" si="63"/>
        <v>5362014</v>
      </c>
      <c r="AG505" s="192">
        <f>+IFERROR(VLOOKUP($AF505,'Limited Loss'!$F$5:$P$124,AG$3,FALSE),0)</f>
        <v>0</v>
      </c>
      <c r="AH505" s="193">
        <f>+IFERROR(VLOOKUP($AF505,'Limited Loss'!$F$5:$P$124,AH$3,FALSE),0)</f>
        <v>0</v>
      </c>
      <c r="AI505" s="193">
        <f>+IFERROR(VLOOKUP($AF505,'Limited Loss'!$F$5:$P$124,AI$3,FALSE),0)</f>
        <v>0</v>
      </c>
      <c r="AJ505" s="193">
        <f>+IFERROR(VLOOKUP($AF505,'Limited Loss'!$F$5:$P$124,AJ$3,FALSE),0)</f>
        <v>0</v>
      </c>
      <c r="AK505" s="100">
        <f>+IFERROR(VLOOKUP($AF505,'Limited Loss'!$F$5:$P$124,AK$3,FALSE),0)</f>
        <v>0</v>
      </c>
      <c r="AL505" s="193">
        <f>+IFERROR(VLOOKUP($AF505,'Limited Loss'!$F$5:$P$124,AL$3,FALSE),0)</f>
        <v>0</v>
      </c>
      <c r="AM505" s="193">
        <f>+IFERROR(VLOOKUP($AF505,'Limited Loss'!$F$5:$P$124,AM$3,FALSE),0)</f>
        <v>0</v>
      </c>
      <c r="AN505" s="193">
        <f>+IFERROR(VLOOKUP($AF505,'Limited Loss'!$F$5:$P$124,AN$3,FALSE),0)</f>
        <v>0</v>
      </c>
      <c r="AO505" s="193">
        <f>+IFERROR(VLOOKUP($AF505,'Limited Loss'!$F$5:$P$124,AO$3,FALSE),0)</f>
        <v>0</v>
      </c>
      <c r="AP505" s="100">
        <f>+IFERROR(VLOOKUP($AF505,'Limited Loss'!$F$5:$P$124,AP$3,FALSE),0)</f>
        <v>0</v>
      </c>
      <c r="AQ505" s="353"/>
      <c r="AR505" s="331">
        <f t="shared" si="64"/>
        <v>536</v>
      </c>
      <c r="AS505" s="332">
        <f t="shared" si="64"/>
        <v>2014</v>
      </c>
      <c r="AT505" s="349">
        <f t="shared" si="72"/>
        <v>0</v>
      </c>
      <c r="AU505" s="349">
        <f t="shared" si="71"/>
        <v>0</v>
      </c>
      <c r="AV505" s="349">
        <f t="shared" si="71"/>
        <v>0</v>
      </c>
      <c r="AW505" s="349">
        <f t="shared" si="71"/>
        <v>0</v>
      </c>
      <c r="AX505" s="350">
        <f t="shared" si="71"/>
        <v>0</v>
      </c>
      <c r="AY505" s="349">
        <f t="shared" si="71"/>
        <v>0</v>
      </c>
      <c r="AZ505" s="349">
        <f t="shared" si="71"/>
        <v>0</v>
      </c>
      <c r="BA505" s="349">
        <f t="shared" si="71"/>
        <v>0</v>
      </c>
      <c r="BB505" s="349">
        <f t="shared" si="70"/>
        <v>0</v>
      </c>
      <c r="BC505" s="349">
        <f t="shared" si="70"/>
        <v>0</v>
      </c>
      <c r="BD505" s="350">
        <f t="shared" si="70"/>
        <v>0</v>
      </c>
      <c r="BE505" s="349">
        <f t="shared" si="66"/>
        <v>0</v>
      </c>
      <c r="BF505" s="375">
        <f t="shared" si="67"/>
        <v>0</v>
      </c>
      <c r="BG505" s="334">
        <f t="shared" si="68"/>
        <v>0</v>
      </c>
    </row>
    <row r="506" spans="1:59" x14ac:dyDescent="0.2">
      <c r="A506" s="326" t="str">
        <f t="shared" si="65"/>
        <v>5362015</v>
      </c>
      <c r="B506" s="331">
        <v>536</v>
      </c>
      <c r="C506" s="327">
        <v>2015</v>
      </c>
      <c r="D506" s="353">
        <f>+IFERROR(VLOOKUP($A506,Data_Loss!$A$2:$V$1180,6,FALSE),0)</f>
        <v>0</v>
      </c>
      <c r="E506" s="353">
        <f>+IFERROR(VLOOKUP($A506,Data_Loss!$A$2:$V$1180,7,FALSE),0)</f>
        <v>0</v>
      </c>
      <c r="F506" s="353">
        <f>+IFERROR(VLOOKUP($A506,Data_Loss!$A$2:$V$1180,8,FALSE),0)</f>
        <v>0</v>
      </c>
      <c r="G506" s="353">
        <f>+IFERROR(VLOOKUP($A506,Data_Loss!$A$2:$V$1180,9,FALSE),0)</f>
        <v>0</v>
      </c>
      <c r="H506" s="353">
        <f>+IFERROR(VLOOKUP($A506,Data_Loss!$A$2:$V$1180,10,FALSE),0)</f>
        <v>0</v>
      </c>
      <c r="I506" s="353">
        <f>+IFERROR(VLOOKUP($A506,Data_Loss!$A$2:$V$1300,12,FALSE),0)</f>
        <v>0</v>
      </c>
      <c r="J506" s="353">
        <f>+IFERROR(VLOOKUP($A506,Data_Loss!$A$2:$V$1300,13,FALSE),0)</f>
        <v>0</v>
      </c>
      <c r="K506" s="353">
        <f>+IFERROR(VLOOKUP($A506,Data_Loss!$A$2:$V$1300,14,FALSE),0)</f>
        <v>0</v>
      </c>
      <c r="L506" s="353">
        <f>+IFERROR(VLOOKUP($A506,Data_Loss!$A$2:$V$1300,15,FALSE),0)</f>
        <v>0</v>
      </c>
      <c r="M506" s="353">
        <f>+IFERROR(VLOOKUP($A506,Data_Loss!$A$2:$V$1300,16,FALSE),0)</f>
        <v>0</v>
      </c>
      <c r="N506" s="353">
        <f>+IFERROR(VLOOKUP($A506,Data_Loss!$A$2:$V$1300,17,FALSE),0)</f>
        <v>0</v>
      </c>
      <c r="O506" s="353">
        <f>+IFERROR(VLOOKUP($A506,Data_Loss!$A$2:$V$1300,18,FALSE),0)</f>
        <v>0</v>
      </c>
      <c r="P506" s="353">
        <f>+IFERROR(VLOOKUP($A506,Data_Loss!$A$2:$V$1300,19,FALSE),0)</f>
        <v>0</v>
      </c>
      <c r="Q506" s="353">
        <f>+IFERROR(VLOOKUP($A506,Data_Loss!$A$2:$V$1300,20,FALSE),0)</f>
        <v>0</v>
      </c>
      <c r="R506" s="353">
        <f>+IFERROR(VLOOKUP($A506,Data_Loss!$A$2:$V$1300,21,FALSE),0)</f>
        <v>0</v>
      </c>
      <c r="S506" s="353">
        <f>+IFERROR(VLOOKUP($A506,Data_Loss!$A$2:$V$1300,22,FALSE),0)</f>
        <v>0</v>
      </c>
      <c r="T506" s="191">
        <f>+$I506*'10k &amp; MO'!C$4+$J506*'10k &amp; MO'!C$10+$K506*'10k &amp; MO'!C$16+$L506*'10k &amp; MO'!C$22+$M506*'10k &amp; MO'!C$28</f>
        <v>0</v>
      </c>
      <c r="U506" s="349">
        <f>+$I506*'10k &amp; MO'!D$4+$J506*'10k &amp; MO'!D$10+$K506*'10k &amp; MO'!D$16+$L506*'10k &amp; MO'!D$22+$M506*'10k &amp; MO'!D$28</f>
        <v>0</v>
      </c>
      <c r="V506" s="349">
        <f>+$I506*'10k &amp; MO'!E$4+$J506*'10k &amp; MO'!E$10+$K506*'10k &amp; MO'!E$16+$L506*'10k &amp; MO'!E$22+$M506*'10k &amp; MO'!E$28</f>
        <v>0</v>
      </c>
      <c r="W506" s="349">
        <f>+$I506*'10k &amp; MO'!F$4+$J506*'10k &amp; MO'!F$10+$K506*'10k &amp; MO'!F$16+$L506*'10k &amp; MO'!F$22+$M506*'10k &amp; MO'!F$28</f>
        <v>0</v>
      </c>
      <c r="X506" s="349">
        <f>+$I506*'10k &amp; MO'!G$4+$J506*'10k &amp; MO'!G$10+$K506*'10k &amp; MO'!G$16+$L506*'10k &amp; MO'!G$22+$M506*'10k &amp; MO'!G$28</f>
        <v>0</v>
      </c>
      <c r="Y506" s="349">
        <f>+$N506*'10k &amp; MO'!H$4+$O506*'10k &amp; MO'!H$10+$P506*'10k &amp; MO'!H$16+$Q506*'10k &amp; MO'!H$22+$R506*'10k &amp; MO'!H$28</f>
        <v>0</v>
      </c>
      <c r="Z506" s="349">
        <f>+$N506*'10k &amp; MO'!I$4+$O506*'10k &amp; MO'!I$10+$P506*'10k &amp; MO'!I$16+$Q506*'10k &amp; MO'!I$22+$R506*'10k &amp; MO'!I$28</f>
        <v>0</v>
      </c>
      <c r="AA506" s="349">
        <f>+$N506*'10k &amp; MO'!J$4+$O506*'10k &amp; MO'!J$10+$P506*'10k &amp; MO'!J$16+$Q506*'10k &amp; MO'!J$22+$R506*'10k &amp; MO'!J$28</f>
        <v>0</v>
      </c>
      <c r="AB506" s="349">
        <f>+$N506*'10k &amp; MO'!K$4+$O506*'10k &amp; MO'!K$10+$P506*'10k &amp; MO'!K$16+$Q506*'10k &amp; MO'!K$22+$R506*'10k &amp; MO'!K$28</f>
        <v>0</v>
      </c>
      <c r="AC506" s="349">
        <f>+$N506*'10k &amp; MO'!L$4+$O506*'10k &amp; MO'!L$10+$P506*'10k &amp; MO'!L$16+$Q506*'10k &amp; MO'!L$22+$R506*'10k &amp; MO'!L$28</f>
        <v>0</v>
      </c>
      <c r="AD506" s="350">
        <f>+S506*'10k &amp; MO'!O$4</f>
        <v>0</v>
      </c>
      <c r="AF506" s="192" t="str">
        <f t="shared" si="63"/>
        <v>5362015</v>
      </c>
      <c r="AG506" s="192">
        <f>+IFERROR(VLOOKUP($AF506,'Limited Loss'!$F$5:$P$124,AG$3,FALSE),0)</f>
        <v>0</v>
      </c>
      <c r="AH506" s="193">
        <f>+IFERROR(VLOOKUP($AF506,'Limited Loss'!$F$5:$P$124,AH$3,FALSE),0)</f>
        <v>0</v>
      </c>
      <c r="AI506" s="193">
        <f>+IFERROR(VLOOKUP($AF506,'Limited Loss'!$F$5:$P$124,AI$3,FALSE),0)</f>
        <v>0</v>
      </c>
      <c r="AJ506" s="193">
        <f>+IFERROR(VLOOKUP($AF506,'Limited Loss'!$F$5:$P$124,AJ$3,FALSE),0)</f>
        <v>0</v>
      </c>
      <c r="AK506" s="100">
        <f>+IFERROR(VLOOKUP($AF506,'Limited Loss'!$F$5:$P$124,AK$3,FALSE),0)</f>
        <v>0</v>
      </c>
      <c r="AL506" s="193">
        <f>+IFERROR(VLOOKUP($AF506,'Limited Loss'!$F$5:$P$124,AL$3,FALSE),0)</f>
        <v>0</v>
      </c>
      <c r="AM506" s="193">
        <f>+IFERROR(VLOOKUP($AF506,'Limited Loss'!$F$5:$P$124,AM$3,FALSE),0)</f>
        <v>0</v>
      </c>
      <c r="AN506" s="193">
        <f>+IFERROR(VLOOKUP($AF506,'Limited Loss'!$F$5:$P$124,AN$3,FALSE),0)</f>
        <v>0</v>
      </c>
      <c r="AO506" s="193">
        <f>+IFERROR(VLOOKUP($AF506,'Limited Loss'!$F$5:$P$124,AO$3,FALSE),0)</f>
        <v>0</v>
      </c>
      <c r="AP506" s="100">
        <f>+IFERROR(VLOOKUP($AF506,'Limited Loss'!$F$5:$P$124,AP$3,FALSE),0)</f>
        <v>0</v>
      </c>
      <c r="AQ506" s="353"/>
      <c r="AR506" s="331">
        <f t="shared" si="64"/>
        <v>536</v>
      </c>
      <c r="AS506" s="332">
        <f t="shared" si="64"/>
        <v>2015</v>
      </c>
      <c r="AT506" s="349">
        <f t="shared" si="72"/>
        <v>0</v>
      </c>
      <c r="AU506" s="349">
        <f t="shared" si="71"/>
        <v>0</v>
      </c>
      <c r="AV506" s="349">
        <f t="shared" si="71"/>
        <v>0</v>
      </c>
      <c r="AW506" s="349">
        <f t="shared" si="71"/>
        <v>0</v>
      </c>
      <c r="AX506" s="350">
        <f t="shared" si="71"/>
        <v>0</v>
      </c>
      <c r="AY506" s="349">
        <f t="shared" si="71"/>
        <v>0</v>
      </c>
      <c r="AZ506" s="349">
        <f t="shared" si="71"/>
        <v>0</v>
      </c>
      <c r="BA506" s="349">
        <f t="shared" si="71"/>
        <v>0</v>
      </c>
      <c r="BB506" s="349">
        <f t="shared" si="70"/>
        <v>0</v>
      </c>
      <c r="BC506" s="349">
        <f t="shared" si="70"/>
        <v>0</v>
      </c>
      <c r="BD506" s="350">
        <f t="shared" si="70"/>
        <v>0</v>
      </c>
      <c r="BE506" s="349">
        <f t="shared" si="66"/>
        <v>0</v>
      </c>
      <c r="BF506" s="375">
        <f t="shared" si="67"/>
        <v>0</v>
      </c>
      <c r="BG506" s="334">
        <f t="shared" si="68"/>
        <v>0</v>
      </c>
    </row>
    <row r="507" spans="1:59" x14ac:dyDescent="0.2">
      <c r="A507" s="326" t="str">
        <f t="shared" si="65"/>
        <v>5362016</v>
      </c>
      <c r="B507" s="331">
        <v>536</v>
      </c>
      <c r="C507" s="327">
        <v>2016</v>
      </c>
      <c r="D507" s="353">
        <f>+IFERROR(VLOOKUP($A507,Data_Loss!$A$2:$V$1180,6,FALSE),0)</f>
        <v>0</v>
      </c>
      <c r="E507" s="353">
        <f>+IFERROR(VLOOKUP($A507,Data_Loss!$A$2:$V$1180,7,FALSE),0)</f>
        <v>0</v>
      </c>
      <c r="F507" s="353">
        <f>+IFERROR(VLOOKUP($A507,Data_Loss!$A$2:$V$1180,8,FALSE),0)</f>
        <v>0</v>
      </c>
      <c r="G507" s="353">
        <f>+IFERROR(VLOOKUP($A507,Data_Loss!$A$2:$V$1180,9,FALSE),0)</f>
        <v>0</v>
      </c>
      <c r="H507" s="353">
        <f>+IFERROR(VLOOKUP($A507,Data_Loss!$A$2:$V$1180,10,FALSE),0)</f>
        <v>0</v>
      </c>
      <c r="I507" s="353">
        <f>+IFERROR(VLOOKUP($A507,Data_Loss!$A$2:$V$1300,12,FALSE),0)</f>
        <v>0</v>
      </c>
      <c r="J507" s="353">
        <f>+IFERROR(VLOOKUP($A507,Data_Loss!$A$2:$V$1300,13,FALSE),0)</f>
        <v>0</v>
      </c>
      <c r="K507" s="353">
        <f>+IFERROR(VLOOKUP($A507,Data_Loss!$A$2:$V$1300,14,FALSE),0)</f>
        <v>0</v>
      </c>
      <c r="L507" s="353">
        <f>+IFERROR(VLOOKUP($A507,Data_Loss!$A$2:$V$1300,15,FALSE),0)</f>
        <v>0</v>
      </c>
      <c r="M507" s="353">
        <f>+IFERROR(VLOOKUP($A507,Data_Loss!$A$2:$V$1300,16,FALSE),0)</f>
        <v>0</v>
      </c>
      <c r="N507" s="353">
        <f>+IFERROR(VLOOKUP($A507,Data_Loss!$A$2:$V$1300,17,FALSE),0)</f>
        <v>0</v>
      </c>
      <c r="O507" s="353">
        <f>+IFERROR(VLOOKUP($A507,Data_Loss!$A$2:$V$1300,18,FALSE),0)</f>
        <v>0</v>
      </c>
      <c r="P507" s="353">
        <f>+IFERROR(VLOOKUP($A507,Data_Loss!$A$2:$V$1300,19,FALSE),0)</f>
        <v>0</v>
      </c>
      <c r="Q507" s="353">
        <f>+IFERROR(VLOOKUP($A507,Data_Loss!$A$2:$V$1300,20,FALSE),0)</f>
        <v>0</v>
      </c>
      <c r="R507" s="353">
        <f>+IFERROR(VLOOKUP($A507,Data_Loss!$A$2:$V$1300,21,FALSE),0)</f>
        <v>0</v>
      </c>
      <c r="S507" s="353">
        <f>+IFERROR(VLOOKUP($A507,Data_Loss!$A$2:$V$1300,22,FALSE),0)</f>
        <v>0</v>
      </c>
      <c r="T507" s="191">
        <f>+$I507*'10k &amp; MO'!C$5+$J507*'10k &amp; MO'!C$11+$K507*'10k &amp; MO'!C$17+$L507*'10k &amp; MO'!C$23+$M507*'10k &amp; MO'!C$29</f>
        <v>0</v>
      </c>
      <c r="U507" s="349">
        <f>+$I507*'10k &amp; MO'!D$5+$J507*'10k &amp; MO'!D$11+$K507*'10k &amp; MO'!D$17+$L507*'10k &amp; MO'!D$23+$M507*'10k &amp; MO'!D$29</f>
        <v>0</v>
      </c>
      <c r="V507" s="349">
        <f>+$I507*'10k &amp; MO'!E$5+$J507*'10k &amp; MO'!E$11+$K507*'10k &amp; MO'!E$17+$L507*'10k &amp; MO'!E$23+$M507*'10k &amp; MO'!E$29</f>
        <v>0</v>
      </c>
      <c r="W507" s="349">
        <f>+$I507*'10k &amp; MO'!F$5+$J507*'10k &amp; MO'!F$11+$K507*'10k &amp; MO'!F$17+$L507*'10k &amp; MO'!F$23+$M507*'10k &amp; MO'!F$29</f>
        <v>0</v>
      </c>
      <c r="X507" s="349">
        <f>+$I507*'10k &amp; MO'!G$5+$J507*'10k &amp; MO'!G$11+$K507*'10k &amp; MO'!G$17+$L507*'10k &amp; MO'!G$23+$M507*'10k &amp; MO'!G$29</f>
        <v>0</v>
      </c>
      <c r="Y507" s="349">
        <f>+$N507*'10k &amp; MO'!H$5+$O507*'10k &amp; MO'!H$11+$P507*'10k &amp; MO'!H$17+$Q507*'10k &amp; MO'!H$23+$R507*'10k &amp; MO'!H$29</f>
        <v>0</v>
      </c>
      <c r="Z507" s="349">
        <f>+$N507*'10k &amp; MO'!I$5+$O507*'10k &amp; MO'!I$11+$P507*'10k &amp; MO'!I$17+$Q507*'10k &amp; MO'!I$23+$R507*'10k &amp; MO'!I$29</f>
        <v>0</v>
      </c>
      <c r="AA507" s="349">
        <f>+$N507*'10k &amp; MO'!J$5+$O507*'10k &amp; MO'!J$11+$P507*'10k &amp; MO'!J$17+$Q507*'10k &amp; MO'!J$23+$R507*'10k &amp; MO'!J$29</f>
        <v>0</v>
      </c>
      <c r="AB507" s="349">
        <f>+$N507*'10k &amp; MO'!K$5+$O507*'10k &amp; MO'!K$11+$P507*'10k &amp; MO'!K$17+$Q507*'10k &amp; MO'!K$23+$R507*'10k &amp; MO'!K$29</f>
        <v>0</v>
      </c>
      <c r="AC507" s="349">
        <f>+$N507*'10k &amp; MO'!L$5+$O507*'10k &amp; MO'!L$11+$P507*'10k &amp; MO'!L$17+$Q507*'10k &amp; MO'!L$23+$R507*'10k &amp; MO'!L$29</f>
        <v>0</v>
      </c>
      <c r="AD507" s="350">
        <f>+S507*'10k &amp; MO'!O$5</f>
        <v>0</v>
      </c>
      <c r="AF507" s="192" t="str">
        <f t="shared" si="63"/>
        <v>5362016</v>
      </c>
      <c r="AG507" s="192">
        <f>+IFERROR(VLOOKUP($AF507,'Limited Loss'!$F$5:$P$124,AG$3,FALSE),0)</f>
        <v>0</v>
      </c>
      <c r="AH507" s="193">
        <f>+IFERROR(VLOOKUP($AF507,'Limited Loss'!$F$5:$P$124,AH$3,FALSE),0)</f>
        <v>0</v>
      </c>
      <c r="AI507" s="193">
        <f>+IFERROR(VLOOKUP($AF507,'Limited Loss'!$F$5:$P$124,AI$3,FALSE),0)</f>
        <v>0</v>
      </c>
      <c r="AJ507" s="193">
        <f>+IFERROR(VLOOKUP($AF507,'Limited Loss'!$F$5:$P$124,AJ$3,FALSE),0)</f>
        <v>0</v>
      </c>
      <c r="AK507" s="100">
        <f>+IFERROR(VLOOKUP($AF507,'Limited Loss'!$F$5:$P$124,AK$3,FALSE),0)</f>
        <v>0</v>
      </c>
      <c r="AL507" s="193">
        <f>+IFERROR(VLOOKUP($AF507,'Limited Loss'!$F$5:$P$124,AL$3,FALSE),0)</f>
        <v>0</v>
      </c>
      <c r="AM507" s="193">
        <f>+IFERROR(VLOOKUP($AF507,'Limited Loss'!$F$5:$P$124,AM$3,FALSE),0)</f>
        <v>0</v>
      </c>
      <c r="AN507" s="193">
        <f>+IFERROR(VLOOKUP($AF507,'Limited Loss'!$F$5:$P$124,AN$3,FALSE),0)</f>
        <v>0</v>
      </c>
      <c r="AO507" s="193">
        <f>+IFERROR(VLOOKUP($AF507,'Limited Loss'!$F$5:$P$124,AO$3,FALSE),0)</f>
        <v>0</v>
      </c>
      <c r="AP507" s="100">
        <f>+IFERROR(VLOOKUP($AF507,'Limited Loss'!$F$5:$P$124,AP$3,FALSE),0)</f>
        <v>0</v>
      </c>
      <c r="AQ507" s="353"/>
      <c r="AR507" s="331">
        <f t="shared" si="64"/>
        <v>536</v>
      </c>
      <c r="AS507" s="332">
        <f t="shared" si="64"/>
        <v>2016</v>
      </c>
      <c r="AT507" s="349">
        <f t="shared" si="72"/>
        <v>0</v>
      </c>
      <c r="AU507" s="349">
        <f t="shared" si="71"/>
        <v>0</v>
      </c>
      <c r="AV507" s="349">
        <f t="shared" si="71"/>
        <v>0</v>
      </c>
      <c r="AW507" s="349">
        <f t="shared" si="71"/>
        <v>0</v>
      </c>
      <c r="AX507" s="350">
        <f t="shared" si="71"/>
        <v>0</v>
      </c>
      <c r="AY507" s="349">
        <f t="shared" si="71"/>
        <v>0</v>
      </c>
      <c r="AZ507" s="349">
        <f t="shared" si="71"/>
        <v>0</v>
      </c>
      <c r="BA507" s="349">
        <f t="shared" si="71"/>
        <v>0</v>
      </c>
      <c r="BB507" s="349">
        <f t="shared" si="70"/>
        <v>0</v>
      </c>
      <c r="BC507" s="349">
        <f t="shared" si="70"/>
        <v>0</v>
      </c>
      <c r="BD507" s="350">
        <f t="shared" si="70"/>
        <v>0</v>
      </c>
      <c r="BE507" s="349">
        <f t="shared" si="66"/>
        <v>0</v>
      </c>
      <c r="BF507" s="375">
        <f t="shared" si="67"/>
        <v>0</v>
      </c>
      <c r="BG507" s="334">
        <f t="shared" si="68"/>
        <v>0</v>
      </c>
    </row>
    <row r="508" spans="1:59" x14ac:dyDescent="0.2">
      <c r="A508" s="326" t="str">
        <f t="shared" si="65"/>
        <v>5362017</v>
      </c>
      <c r="B508" s="331">
        <v>536</v>
      </c>
      <c r="C508" s="327">
        <v>2017</v>
      </c>
      <c r="D508" s="353">
        <f>+IFERROR(VLOOKUP($A508,Data_Loss!$A$2:$V$1180,6,FALSE),0)</f>
        <v>0</v>
      </c>
      <c r="E508" s="353">
        <f>+IFERROR(VLOOKUP($A508,Data_Loss!$A$2:$V$1180,7,FALSE),0)</f>
        <v>0</v>
      </c>
      <c r="F508" s="353">
        <f>+IFERROR(VLOOKUP($A508,Data_Loss!$A$2:$V$1180,8,FALSE),0)</f>
        <v>0</v>
      </c>
      <c r="G508" s="353">
        <f>+IFERROR(VLOOKUP($A508,Data_Loss!$A$2:$V$1180,9,FALSE),0)</f>
        <v>0</v>
      </c>
      <c r="H508" s="353">
        <f>+IFERROR(VLOOKUP($A508,Data_Loss!$A$2:$V$1180,10,FALSE),0)</f>
        <v>0</v>
      </c>
      <c r="I508" s="353">
        <f>+IFERROR(VLOOKUP($A508,Data_Loss!$A$2:$V$1300,12,FALSE),0)</f>
        <v>0</v>
      </c>
      <c r="J508" s="353">
        <f>+IFERROR(VLOOKUP($A508,Data_Loss!$A$2:$V$1300,13,FALSE),0)</f>
        <v>0</v>
      </c>
      <c r="K508" s="353">
        <f>+IFERROR(VLOOKUP($A508,Data_Loss!$A$2:$V$1300,14,FALSE),0)</f>
        <v>0</v>
      </c>
      <c r="L508" s="353">
        <f>+IFERROR(VLOOKUP($A508,Data_Loss!$A$2:$V$1300,15,FALSE),0)</f>
        <v>0</v>
      </c>
      <c r="M508" s="353">
        <f>+IFERROR(VLOOKUP($A508,Data_Loss!$A$2:$V$1300,16,FALSE),0)</f>
        <v>0</v>
      </c>
      <c r="N508" s="353">
        <f>+IFERROR(VLOOKUP($A508,Data_Loss!$A$2:$V$1300,17,FALSE),0)</f>
        <v>0</v>
      </c>
      <c r="O508" s="353">
        <f>+IFERROR(VLOOKUP($A508,Data_Loss!$A$2:$V$1300,18,FALSE),0)</f>
        <v>0</v>
      </c>
      <c r="P508" s="353">
        <f>+IFERROR(VLOOKUP($A508,Data_Loss!$A$2:$V$1300,19,FALSE),0)</f>
        <v>0</v>
      </c>
      <c r="Q508" s="353">
        <f>+IFERROR(VLOOKUP($A508,Data_Loss!$A$2:$V$1300,20,FALSE),0)</f>
        <v>0</v>
      </c>
      <c r="R508" s="353">
        <f>+IFERROR(VLOOKUP($A508,Data_Loss!$A$2:$V$1300,21,FALSE),0)</f>
        <v>0</v>
      </c>
      <c r="S508" s="353">
        <f>+IFERROR(VLOOKUP($A508,Data_Loss!$A$2:$V$1300,22,FALSE),0)</f>
        <v>0</v>
      </c>
      <c r="T508" s="191">
        <f>+$I508*'10k &amp; MO'!C$6+$J508*'10k &amp; MO'!C$12+$K508*'10k &amp; MO'!C$18+$L508*'10k &amp; MO'!C$24+$M508*'10k &amp; MO'!C$30</f>
        <v>0</v>
      </c>
      <c r="U508" s="349">
        <f>+$I508*'10k &amp; MO'!D$6+$J508*'10k &amp; MO'!D$12+$K508*'10k &amp; MO'!D$18+$L508*'10k &amp; MO'!D$24+$M508*'10k &amp; MO'!D$30</f>
        <v>0</v>
      </c>
      <c r="V508" s="349">
        <f>+$I508*'10k &amp; MO'!E$6+$J508*'10k &amp; MO'!E$12+$K508*'10k &amp; MO'!E$18+$L508*'10k &amp; MO'!E$24+$M508*'10k &amp; MO'!E$30</f>
        <v>0</v>
      </c>
      <c r="W508" s="349">
        <f>+$I508*'10k &amp; MO'!F$6+$J508*'10k &amp; MO'!F$12+$K508*'10k &amp; MO'!F$18+$L508*'10k &amp; MO'!F$24+$M508*'10k &amp; MO'!F$30</f>
        <v>0</v>
      </c>
      <c r="X508" s="349">
        <f>+$I508*'10k &amp; MO'!G$6+$J508*'10k &amp; MO'!G$12+$K508*'10k &amp; MO'!G$18+$L508*'10k &amp; MO'!G$24+$M508*'10k &amp; MO'!G$30</f>
        <v>0</v>
      </c>
      <c r="Y508" s="349">
        <f>+$N508*'10k &amp; MO'!H$6+$O508*'10k &amp; MO'!H$12+$P508*'10k &amp; MO'!H$18+$Q508*'10k &amp; MO'!H$24+$R508*'10k &amp; MO'!H$30</f>
        <v>0</v>
      </c>
      <c r="Z508" s="349">
        <f>+$N508*'10k &amp; MO'!I$6+$O508*'10k &amp; MO'!I$12+$P508*'10k &amp; MO'!I$18+$Q508*'10k &amp; MO'!I$24+$R508*'10k &amp; MO'!I$30</f>
        <v>0</v>
      </c>
      <c r="AA508" s="349">
        <f>+$N508*'10k &amp; MO'!J$6+$O508*'10k &amp; MO'!J$12+$P508*'10k &amp; MO'!J$18+$Q508*'10k &amp; MO'!J$24+$R508*'10k &amp; MO'!J$30</f>
        <v>0</v>
      </c>
      <c r="AB508" s="349">
        <f>+$N508*'10k &amp; MO'!K$6+$O508*'10k &amp; MO'!K$12+$P508*'10k &amp; MO'!K$18+$Q508*'10k &amp; MO'!K$24+$R508*'10k &amp; MO'!K$30</f>
        <v>0</v>
      </c>
      <c r="AC508" s="349">
        <f>+$N508*'10k &amp; MO'!L$6+$O508*'10k &amp; MO'!L$12+$P508*'10k &amp; MO'!L$18+$Q508*'10k &amp; MO'!L$24+$R508*'10k &amp; MO'!L$30</f>
        <v>0</v>
      </c>
      <c r="AD508" s="350">
        <f>+S508*'10k &amp; MO'!O$6</f>
        <v>0</v>
      </c>
      <c r="AF508" s="192" t="str">
        <f t="shared" si="63"/>
        <v>5362017</v>
      </c>
      <c r="AG508" s="192">
        <f>+IFERROR(VLOOKUP($AF508,'Limited Loss'!$F$5:$P$124,AG$3,FALSE),0)</f>
        <v>0</v>
      </c>
      <c r="AH508" s="193">
        <f>+IFERROR(VLOOKUP($AF508,'Limited Loss'!$F$5:$P$124,AH$3,FALSE),0)</f>
        <v>0</v>
      </c>
      <c r="AI508" s="193">
        <f>+IFERROR(VLOOKUP($AF508,'Limited Loss'!$F$5:$P$124,AI$3,FALSE),0)</f>
        <v>0</v>
      </c>
      <c r="AJ508" s="193">
        <f>+IFERROR(VLOOKUP($AF508,'Limited Loss'!$F$5:$P$124,AJ$3,FALSE),0)</f>
        <v>0</v>
      </c>
      <c r="AK508" s="100">
        <f>+IFERROR(VLOOKUP($AF508,'Limited Loss'!$F$5:$P$124,AK$3,FALSE),0)</f>
        <v>0</v>
      </c>
      <c r="AL508" s="193">
        <f>+IFERROR(VLOOKUP($AF508,'Limited Loss'!$F$5:$P$124,AL$3,FALSE),0)</f>
        <v>0</v>
      </c>
      <c r="AM508" s="193">
        <f>+IFERROR(VLOOKUP($AF508,'Limited Loss'!$F$5:$P$124,AM$3,FALSE),0)</f>
        <v>0</v>
      </c>
      <c r="AN508" s="193">
        <f>+IFERROR(VLOOKUP($AF508,'Limited Loss'!$F$5:$P$124,AN$3,FALSE),0)</f>
        <v>0</v>
      </c>
      <c r="AO508" s="193">
        <f>+IFERROR(VLOOKUP($AF508,'Limited Loss'!$F$5:$P$124,AO$3,FALSE),0)</f>
        <v>0</v>
      </c>
      <c r="AP508" s="100">
        <f>+IFERROR(VLOOKUP($AF508,'Limited Loss'!$F$5:$P$124,AP$3,FALSE),0)</f>
        <v>0</v>
      </c>
      <c r="AQ508" s="353"/>
      <c r="AR508" s="331">
        <f t="shared" si="64"/>
        <v>536</v>
      </c>
      <c r="AS508" s="332">
        <f t="shared" si="64"/>
        <v>2017</v>
      </c>
      <c r="AT508" s="349">
        <f t="shared" si="72"/>
        <v>0</v>
      </c>
      <c r="AU508" s="349">
        <f t="shared" si="71"/>
        <v>0</v>
      </c>
      <c r="AV508" s="349">
        <f t="shared" si="71"/>
        <v>0</v>
      </c>
      <c r="AW508" s="349">
        <f t="shared" si="71"/>
        <v>0</v>
      </c>
      <c r="AX508" s="350">
        <f t="shared" si="71"/>
        <v>0</v>
      </c>
      <c r="AY508" s="349">
        <f t="shared" si="71"/>
        <v>0</v>
      </c>
      <c r="AZ508" s="349">
        <f t="shared" si="71"/>
        <v>0</v>
      </c>
      <c r="BA508" s="349">
        <f t="shared" si="71"/>
        <v>0</v>
      </c>
      <c r="BB508" s="349">
        <f t="shared" si="70"/>
        <v>0</v>
      </c>
      <c r="BC508" s="349">
        <f t="shared" si="70"/>
        <v>0</v>
      </c>
      <c r="BD508" s="350">
        <f t="shared" si="70"/>
        <v>0</v>
      </c>
      <c r="BE508" s="349">
        <f t="shared" si="66"/>
        <v>0</v>
      </c>
      <c r="BF508" s="375">
        <f t="shared" si="67"/>
        <v>0</v>
      </c>
      <c r="BG508" s="334">
        <f t="shared" si="68"/>
        <v>0</v>
      </c>
    </row>
    <row r="509" spans="1:59" x14ac:dyDescent="0.2">
      <c r="A509" s="326" t="str">
        <f t="shared" si="65"/>
        <v>5362018</v>
      </c>
      <c r="B509" s="331">
        <v>536</v>
      </c>
      <c r="C509" s="327">
        <v>2018</v>
      </c>
      <c r="D509" s="353">
        <f>+IFERROR(VLOOKUP($A509,Data_Loss!$A$2:$V$1180,6,FALSE),0)</f>
        <v>0</v>
      </c>
      <c r="E509" s="353">
        <f>+IFERROR(VLOOKUP($A509,Data_Loss!$A$2:$V$1180,7,FALSE),0)</f>
        <v>0</v>
      </c>
      <c r="F509" s="353">
        <f>+IFERROR(VLOOKUP($A509,Data_Loss!$A$2:$V$1180,8,FALSE),0)</f>
        <v>0</v>
      </c>
      <c r="G509" s="353">
        <f>+IFERROR(VLOOKUP($A509,Data_Loss!$A$2:$V$1180,9,FALSE),0)</f>
        <v>0</v>
      </c>
      <c r="H509" s="353">
        <f>+IFERROR(VLOOKUP($A509,Data_Loss!$A$2:$V$1180,10,FALSE),0)</f>
        <v>0</v>
      </c>
      <c r="I509" s="353">
        <f>+IFERROR(VLOOKUP($A509,Data_Loss!$A$2:$V$1300,12,FALSE),0)</f>
        <v>0</v>
      </c>
      <c r="J509" s="353">
        <f>+IFERROR(VLOOKUP($A509,Data_Loss!$A$2:$V$1300,13,FALSE),0)</f>
        <v>0</v>
      </c>
      <c r="K509" s="353">
        <f>+IFERROR(VLOOKUP($A509,Data_Loss!$A$2:$V$1300,14,FALSE),0)</f>
        <v>0</v>
      </c>
      <c r="L509" s="353">
        <f>+IFERROR(VLOOKUP($A509,Data_Loss!$A$2:$V$1300,15,FALSE),0)</f>
        <v>0</v>
      </c>
      <c r="M509" s="353">
        <f>+IFERROR(VLOOKUP($A509,Data_Loss!$A$2:$V$1300,16,FALSE),0)</f>
        <v>0</v>
      </c>
      <c r="N509" s="353">
        <f>+IFERROR(VLOOKUP($A509,Data_Loss!$A$2:$V$1300,17,FALSE),0)</f>
        <v>0</v>
      </c>
      <c r="O509" s="353">
        <f>+IFERROR(VLOOKUP($A509,Data_Loss!$A$2:$V$1300,18,FALSE),0)</f>
        <v>0</v>
      </c>
      <c r="P509" s="353">
        <f>+IFERROR(VLOOKUP($A509,Data_Loss!$A$2:$V$1300,19,FALSE),0)</f>
        <v>0</v>
      </c>
      <c r="Q509" s="353">
        <f>+IFERROR(VLOOKUP($A509,Data_Loss!$A$2:$V$1300,20,FALSE),0)</f>
        <v>0</v>
      </c>
      <c r="R509" s="353">
        <f>+IFERROR(VLOOKUP($A509,Data_Loss!$A$2:$V$1300,21,FALSE),0)</f>
        <v>0</v>
      </c>
      <c r="S509" s="353">
        <f>+IFERROR(VLOOKUP($A509,Data_Loss!$A$2:$V$1300,22,FALSE),0)</f>
        <v>8791</v>
      </c>
      <c r="T509" s="191">
        <f>+$I509*'10k &amp; MO'!C$7+$J509*'10k &amp; MO'!C$13+$K509*'10k &amp; MO'!C$19+$L509*'10k &amp; MO'!C$25+$M509*'10k &amp; MO'!C$31</f>
        <v>0</v>
      </c>
      <c r="U509" s="349">
        <f>+$I509*'10k &amp; MO'!D$7+$J509*'10k &amp; MO'!D$13+$K509*'10k &amp; MO'!D$19+$L509*'10k &amp; MO'!D$25+$M509*'10k &amp; MO'!D$31</f>
        <v>0</v>
      </c>
      <c r="V509" s="349">
        <f>+$I509*'10k &amp; MO'!E$7+$J509*'10k &amp; MO'!E$13+$K509*'10k &amp; MO'!E$19+$L509*'10k &amp; MO'!E$25+$M509*'10k &amp; MO'!E$31</f>
        <v>0</v>
      </c>
      <c r="W509" s="349">
        <f>+$I509*'10k &amp; MO'!F$7+$J509*'10k &amp; MO'!F$13+$K509*'10k &amp; MO'!F$19+$L509*'10k &amp; MO'!F$25+$M509*'10k &amp; MO'!F$31</f>
        <v>0</v>
      </c>
      <c r="X509" s="349">
        <f>+$I509*'10k &amp; MO'!G$7+$J509*'10k &amp; MO'!G$13+$K509*'10k &amp; MO'!G$19+$L509*'10k &amp; MO'!G$25+$M509*'10k &amp; MO'!G$31</f>
        <v>0</v>
      </c>
      <c r="Y509" s="349">
        <f>+$N509*'10k &amp; MO'!H$7+$O509*'10k &amp; MO'!H$13+$P509*'10k &amp; MO'!H$19+$Q509*'10k &amp; MO'!H$25+$R509*'10k &amp; MO'!H$31</f>
        <v>0</v>
      </c>
      <c r="Z509" s="349">
        <f>+$N509*'10k &amp; MO'!I$7+$O509*'10k &amp; MO'!I$13+$P509*'10k &amp; MO'!I$19+$Q509*'10k &amp; MO'!I$25+$R509*'10k &amp; MO'!I$31</f>
        <v>0</v>
      </c>
      <c r="AA509" s="349">
        <f>+$N509*'10k &amp; MO'!J$7+$O509*'10k &amp; MO'!J$13+$P509*'10k &amp; MO'!J$19+$Q509*'10k &amp; MO'!J$25+$R509*'10k &amp; MO'!J$31</f>
        <v>0</v>
      </c>
      <c r="AB509" s="349">
        <f>+$N509*'10k &amp; MO'!K$7+$O509*'10k &amp; MO'!K$13+$P509*'10k &amp; MO'!K$19+$Q509*'10k &amp; MO'!K$25+$R509*'10k &amp; MO'!K$31</f>
        <v>0</v>
      </c>
      <c r="AC509" s="349">
        <f>+$N509*'10k &amp; MO'!L$7+$O509*'10k &amp; MO'!L$13+$P509*'10k &amp; MO'!L$19+$Q509*'10k &amp; MO'!L$25+$R509*'10k &amp; MO'!L$31</f>
        <v>0</v>
      </c>
      <c r="AD509" s="350">
        <f>+S509*'10k &amp; MO'!O$7</f>
        <v>11656.866</v>
      </c>
      <c r="AF509" s="192" t="str">
        <f t="shared" si="63"/>
        <v>5362018</v>
      </c>
      <c r="AG509" s="192">
        <f>+IFERROR(VLOOKUP($AF509,'Limited Loss'!$F$5:$P$124,AG$3,FALSE),0)</f>
        <v>0</v>
      </c>
      <c r="AH509" s="193">
        <f>+IFERROR(VLOOKUP($AF509,'Limited Loss'!$F$5:$P$124,AH$3,FALSE),0)</f>
        <v>0</v>
      </c>
      <c r="AI509" s="193">
        <f>+IFERROR(VLOOKUP($AF509,'Limited Loss'!$F$5:$P$124,AI$3,FALSE),0)</f>
        <v>0</v>
      </c>
      <c r="AJ509" s="193">
        <f>+IFERROR(VLOOKUP($AF509,'Limited Loss'!$F$5:$P$124,AJ$3,FALSE),0)</f>
        <v>0</v>
      </c>
      <c r="AK509" s="100">
        <f>+IFERROR(VLOOKUP($AF509,'Limited Loss'!$F$5:$P$124,AK$3,FALSE),0)</f>
        <v>0</v>
      </c>
      <c r="AL509" s="193">
        <f>+IFERROR(VLOOKUP($AF509,'Limited Loss'!$F$5:$P$124,AL$3,FALSE),0)</f>
        <v>0</v>
      </c>
      <c r="AM509" s="193">
        <f>+IFERROR(VLOOKUP($AF509,'Limited Loss'!$F$5:$P$124,AM$3,FALSE),0)</f>
        <v>0</v>
      </c>
      <c r="AN509" s="193">
        <f>+IFERROR(VLOOKUP($AF509,'Limited Loss'!$F$5:$P$124,AN$3,FALSE),0)</f>
        <v>0</v>
      </c>
      <c r="AO509" s="193">
        <f>+IFERROR(VLOOKUP($AF509,'Limited Loss'!$F$5:$P$124,AO$3,FALSE),0)</f>
        <v>0</v>
      </c>
      <c r="AP509" s="100">
        <f>+IFERROR(VLOOKUP($AF509,'Limited Loss'!$F$5:$P$124,AP$3,FALSE),0)</f>
        <v>0</v>
      </c>
      <c r="AQ509" s="353"/>
      <c r="AR509" s="331">
        <f t="shared" si="64"/>
        <v>536</v>
      </c>
      <c r="AS509" s="332">
        <f t="shared" si="64"/>
        <v>2018</v>
      </c>
      <c r="AT509" s="349">
        <f t="shared" si="72"/>
        <v>0</v>
      </c>
      <c r="AU509" s="349">
        <f t="shared" si="71"/>
        <v>0</v>
      </c>
      <c r="AV509" s="349">
        <f t="shared" si="71"/>
        <v>0</v>
      </c>
      <c r="AW509" s="349">
        <f t="shared" si="71"/>
        <v>0</v>
      </c>
      <c r="AX509" s="350">
        <f t="shared" si="71"/>
        <v>0</v>
      </c>
      <c r="AY509" s="349">
        <f t="shared" si="71"/>
        <v>0</v>
      </c>
      <c r="AZ509" s="349">
        <f t="shared" si="71"/>
        <v>0</v>
      </c>
      <c r="BA509" s="349">
        <f t="shared" si="71"/>
        <v>0</v>
      </c>
      <c r="BB509" s="349">
        <f t="shared" si="70"/>
        <v>0</v>
      </c>
      <c r="BC509" s="349">
        <f t="shared" si="70"/>
        <v>0</v>
      </c>
      <c r="BD509" s="350">
        <f t="shared" si="70"/>
        <v>11656.866</v>
      </c>
      <c r="BE509" s="349">
        <f t="shared" si="66"/>
        <v>0</v>
      </c>
      <c r="BF509" s="375">
        <f t="shared" si="67"/>
        <v>0</v>
      </c>
      <c r="BG509" s="334">
        <f t="shared" si="68"/>
        <v>11656.866</v>
      </c>
    </row>
    <row r="510" spans="1:59" x14ac:dyDescent="0.2">
      <c r="A510" s="326" t="str">
        <f t="shared" si="65"/>
        <v>5442014</v>
      </c>
      <c r="B510" s="331">
        <v>544</v>
      </c>
      <c r="C510" s="327">
        <v>2014</v>
      </c>
      <c r="D510" s="353">
        <f>+IFERROR(VLOOKUP($A510,Data_Loss!$A$2:$V$1180,6,FALSE),0)</f>
        <v>0</v>
      </c>
      <c r="E510" s="353">
        <f>+IFERROR(VLOOKUP($A510,Data_Loss!$A$2:$V$1180,7,FALSE),0)</f>
        <v>0</v>
      </c>
      <c r="F510" s="353">
        <f>+IFERROR(VLOOKUP($A510,Data_Loss!$A$2:$V$1180,8,FALSE),0)</f>
        <v>1</v>
      </c>
      <c r="G510" s="353">
        <f>+IFERROR(VLOOKUP($A510,Data_Loss!$A$2:$V$1180,9,FALSE),0)</f>
        <v>6</v>
      </c>
      <c r="H510" s="353">
        <f>+IFERROR(VLOOKUP($A510,Data_Loss!$A$2:$V$1180,10,FALSE),0)</f>
        <v>6</v>
      </c>
      <c r="I510" s="353">
        <f>+IFERROR(VLOOKUP($A510,Data_Loss!$A$2:$V$1300,12,FALSE),0)</f>
        <v>0</v>
      </c>
      <c r="J510" s="353">
        <f>+IFERROR(VLOOKUP($A510,Data_Loss!$A$2:$V$1300,13,FALSE),0)</f>
        <v>0</v>
      </c>
      <c r="K510" s="353">
        <f>+IFERROR(VLOOKUP($A510,Data_Loss!$A$2:$V$1300,14,FALSE),0)</f>
        <v>115157</v>
      </c>
      <c r="L510" s="353">
        <f>+IFERROR(VLOOKUP($A510,Data_Loss!$A$2:$V$1300,15,FALSE),0)</f>
        <v>111267</v>
      </c>
      <c r="M510" s="353">
        <f>+IFERROR(VLOOKUP($A510,Data_Loss!$A$2:$V$1300,16,FALSE),0)</f>
        <v>10145</v>
      </c>
      <c r="N510" s="353">
        <f>+IFERROR(VLOOKUP($A510,Data_Loss!$A$2:$V$1300,17,FALSE),0)</f>
        <v>0</v>
      </c>
      <c r="O510" s="353">
        <f>+IFERROR(VLOOKUP($A510,Data_Loss!$A$2:$V$1300,18,FALSE),0)</f>
        <v>0</v>
      </c>
      <c r="P510" s="353">
        <f>+IFERROR(VLOOKUP($A510,Data_Loss!$A$2:$V$1300,19,FALSE),0)</f>
        <v>43463</v>
      </c>
      <c r="Q510" s="353">
        <f>+IFERROR(VLOOKUP($A510,Data_Loss!$A$2:$V$1300,20,FALSE),0)</f>
        <v>96043</v>
      </c>
      <c r="R510" s="353">
        <f>+IFERROR(VLOOKUP($A510,Data_Loss!$A$2:$V$1300,21,FALSE),0)</f>
        <v>37825</v>
      </c>
      <c r="S510" s="353">
        <f>+IFERROR(VLOOKUP($A510,Data_Loss!$A$2:$V$1300,22,FALSE),0)</f>
        <v>28471</v>
      </c>
      <c r="T510" s="191">
        <f>+$I510*'10k &amp; MO'!C$3+$J510*'10k &amp; MO'!C$9+$K510*'10k &amp; MO'!C$15+$L510*'10k &amp; MO'!C$21+$M510*'10k &amp; MO'!C$27</f>
        <v>0</v>
      </c>
      <c r="U510" s="349">
        <f>+$I510*'10k &amp; MO'!D$3+$J510*'10k &amp; MO'!D$9+$K510*'10k &amp; MO'!D$15+$L510*'10k &amp; MO'!D$21+$M510*'10k &amp; MO'!D$27</f>
        <v>0</v>
      </c>
      <c r="V510" s="349">
        <f>+$I510*'10k &amp; MO'!E$3+$J510*'10k &amp; MO'!E$9+$K510*'10k &amp; MO'!E$15+$L510*'10k &amp; MO'!E$21+$M510*'10k &amp; MO'!E$27</f>
        <v>173196.128</v>
      </c>
      <c r="W510" s="349">
        <f>+$I510*'10k &amp; MO'!F$3+$J510*'10k &amp; MO'!F$9+$K510*'10k &amp; MO'!F$15+$L510*'10k &amp; MO'!F$21+$M510*'10k &amp; MO'!F$27</f>
        <v>136747.14300000001</v>
      </c>
      <c r="X510" s="349">
        <f>+$I510*'10k &amp; MO'!G$3+$J510*'10k &amp; MO'!G$9+$K510*'10k &amp; MO'!G$15+$L510*'10k &amp; MO'!G$21+$M510*'10k &amp; MO'!G$27</f>
        <v>11484.14</v>
      </c>
      <c r="Y510" s="349">
        <f>+$N510*'10k &amp; MO'!H$3+$O510*'10k &amp; MO'!H$9+$P510*'10k &amp; MO'!H$15+$Q510*'10k &amp; MO'!H$21+$R510*'10k &amp; MO'!H$27</f>
        <v>0</v>
      </c>
      <c r="Z510" s="349">
        <f>+$N510*'10k &amp; MO'!I$3+$O510*'10k &amp; MO'!I$9+$P510*'10k &amp; MO'!I$15+$Q510*'10k &amp; MO'!I$21+$R510*'10k &amp; MO'!I$27</f>
        <v>0</v>
      </c>
      <c r="AA510" s="349">
        <f>+$N510*'10k &amp; MO'!J$3+$O510*'10k &amp; MO'!J$9+$P510*'10k &amp; MO'!J$15+$Q510*'10k &amp; MO'!J$21+$R510*'10k &amp; MO'!J$27</f>
        <v>90881.133000000002</v>
      </c>
      <c r="AB510" s="349">
        <f>+$N510*'10k &amp; MO'!K$3+$O510*'10k &amp; MO'!K$9+$P510*'10k &amp; MO'!K$15+$Q510*'10k &amp; MO'!K$21+$R510*'10k &amp; MO'!K$27</f>
        <v>134556.24300000002</v>
      </c>
      <c r="AC510" s="349">
        <f>+$N510*'10k &amp; MO'!L$3+$O510*'10k &amp; MO'!L$9+$P510*'10k &amp; MO'!L$15+$Q510*'10k &amp; MO'!L$21+$R510*'10k &amp; MO'!L$27</f>
        <v>58326.15</v>
      </c>
      <c r="AD510" s="350">
        <f>+S510*'10k &amp; MO'!O$3</f>
        <v>30492.440999999999</v>
      </c>
      <c r="AF510" s="192" t="str">
        <f t="shared" si="63"/>
        <v>5442014</v>
      </c>
      <c r="AG510" s="192">
        <f>+IFERROR(VLOOKUP($AF510,'Limited Loss'!$F$5:$P$124,AG$3,FALSE),0)</f>
        <v>0</v>
      </c>
      <c r="AH510" s="193">
        <f>+IFERROR(VLOOKUP($AF510,'Limited Loss'!$F$5:$P$124,AH$3,FALSE),0)</f>
        <v>0</v>
      </c>
      <c r="AI510" s="193">
        <f>+IFERROR(VLOOKUP($AF510,'Limited Loss'!$F$5:$P$124,AI$3,FALSE),0)</f>
        <v>0</v>
      </c>
      <c r="AJ510" s="193">
        <f>+IFERROR(VLOOKUP($AF510,'Limited Loss'!$F$5:$P$124,AJ$3,FALSE),0)</f>
        <v>0</v>
      </c>
      <c r="AK510" s="100">
        <f>+IFERROR(VLOOKUP($AF510,'Limited Loss'!$F$5:$P$124,AK$3,FALSE),0)</f>
        <v>0</v>
      </c>
      <c r="AL510" s="193">
        <f>+IFERROR(VLOOKUP($AF510,'Limited Loss'!$F$5:$P$124,AL$3,FALSE),0)</f>
        <v>0</v>
      </c>
      <c r="AM510" s="193">
        <f>+IFERROR(VLOOKUP($AF510,'Limited Loss'!$F$5:$P$124,AM$3,FALSE),0)</f>
        <v>0</v>
      </c>
      <c r="AN510" s="193">
        <f>+IFERROR(VLOOKUP($AF510,'Limited Loss'!$F$5:$P$124,AN$3,FALSE),0)</f>
        <v>0</v>
      </c>
      <c r="AO510" s="193">
        <f>+IFERROR(VLOOKUP($AF510,'Limited Loss'!$F$5:$P$124,AO$3,FALSE),0)</f>
        <v>0</v>
      </c>
      <c r="AP510" s="100">
        <f>+IFERROR(VLOOKUP($AF510,'Limited Loss'!$F$5:$P$124,AP$3,FALSE),0)</f>
        <v>0</v>
      </c>
      <c r="AQ510" s="353"/>
      <c r="AR510" s="331">
        <f t="shared" si="64"/>
        <v>544</v>
      </c>
      <c r="AS510" s="332">
        <f t="shared" si="64"/>
        <v>2014</v>
      </c>
      <c r="AT510" s="349">
        <f t="shared" si="72"/>
        <v>0</v>
      </c>
      <c r="AU510" s="349">
        <f t="shared" si="71"/>
        <v>0</v>
      </c>
      <c r="AV510" s="349">
        <f t="shared" si="71"/>
        <v>173196.128</v>
      </c>
      <c r="AW510" s="349">
        <f t="shared" si="71"/>
        <v>136747.14300000001</v>
      </c>
      <c r="AX510" s="350">
        <f t="shared" si="71"/>
        <v>11484.14</v>
      </c>
      <c r="AY510" s="349">
        <f t="shared" si="71"/>
        <v>0</v>
      </c>
      <c r="AZ510" s="349">
        <f t="shared" si="71"/>
        <v>0</v>
      </c>
      <c r="BA510" s="349">
        <f t="shared" si="71"/>
        <v>90881.133000000002</v>
      </c>
      <c r="BB510" s="349">
        <f t="shared" si="70"/>
        <v>134556.24300000002</v>
      </c>
      <c r="BC510" s="349">
        <f t="shared" si="70"/>
        <v>58326.15</v>
      </c>
      <c r="BD510" s="350">
        <f t="shared" si="70"/>
        <v>30492.440999999999</v>
      </c>
      <c r="BE510" s="349">
        <f t="shared" si="66"/>
        <v>264077.261</v>
      </c>
      <c r="BF510" s="375">
        <f t="shared" si="67"/>
        <v>341113.67600000004</v>
      </c>
      <c r="BG510" s="334">
        <f t="shared" si="68"/>
        <v>30492.440999999999</v>
      </c>
    </row>
    <row r="511" spans="1:59" x14ac:dyDescent="0.2">
      <c r="A511" s="326" t="str">
        <f t="shared" si="65"/>
        <v>5442015</v>
      </c>
      <c r="B511" s="331">
        <v>544</v>
      </c>
      <c r="C511" s="327">
        <v>2015</v>
      </c>
      <c r="D511" s="353">
        <f>+IFERROR(VLOOKUP($A511,Data_Loss!$A$2:$V$1180,6,FALSE),0)</f>
        <v>0</v>
      </c>
      <c r="E511" s="353">
        <f>+IFERROR(VLOOKUP($A511,Data_Loss!$A$2:$V$1180,7,FALSE),0)</f>
        <v>0</v>
      </c>
      <c r="F511" s="353">
        <f>+IFERROR(VLOOKUP($A511,Data_Loss!$A$2:$V$1180,8,FALSE),0)</f>
        <v>1</v>
      </c>
      <c r="G511" s="353">
        <f>+IFERROR(VLOOKUP($A511,Data_Loss!$A$2:$V$1180,9,FALSE),0)</f>
        <v>4</v>
      </c>
      <c r="H511" s="353">
        <f>+IFERROR(VLOOKUP($A511,Data_Loss!$A$2:$V$1180,10,FALSE),0)</f>
        <v>7</v>
      </c>
      <c r="I511" s="353">
        <f>+IFERROR(VLOOKUP($A511,Data_Loss!$A$2:$V$1300,12,FALSE),0)</f>
        <v>0</v>
      </c>
      <c r="J511" s="353">
        <f>+IFERROR(VLOOKUP($A511,Data_Loss!$A$2:$V$1300,13,FALSE),0)</f>
        <v>0</v>
      </c>
      <c r="K511" s="353">
        <f>+IFERROR(VLOOKUP($A511,Data_Loss!$A$2:$V$1300,14,FALSE),0)</f>
        <v>77220</v>
      </c>
      <c r="L511" s="353">
        <f>+IFERROR(VLOOKUP($A511,Data_Loss!$A$2:$V$1300,15,FALSE),0)</f>
        <v>61096</v>
      </c>
      <c r="M511" s="353">
        <f>+IFERROR(VLOOKUP($A511,Data_Loss!$A$2:$V$1300,16,FALSE),0)</f>
        <v>34017</v>
      </c>
      <c r="N511" s="353">
        <f>+IFERROR(VLOOKUP($A511,Data_Loss!$A$2:$V$1300,17,FALSE),0)</f>
        <v>0</v>
      </c>
      <c r="O511" s="353">
        <f>+IFERROR(VLOOKUP($A511,Data_Loss!$A$2:$V$1300,18,FALSE),0)</f>
        <v>0</v>
      </c>
      <c r="P511" s="353">
        <f>+IFERROR(VLOOKUP($A511,Data_Loss!$A$2:$V$1300,19,FALSE),0)</f>
        <v>26604</v>
      </c>
      <c r="Q511" s="353">
        <f>+IFERROR(VLOOKUP($A511,Data_Loss!$A$2:$V$1300,20,FALSE),0)</f>
        <v>61811</v>
      </c>
      <c r="R511" s="353">
        <f>+IFERROR(VLOOKUP($A511,Data_Loss!$A$2:$V$1300,21,FALSE),0)</f>
        <v>35203</v>
      </c>
      <c r="S511" s="353">
        <f>+IFERROR(VLOOKUP($A511,Data_Loss!$A$2:$V$1300,22,FALSE),0)</f>
        <v>33021</v>
      </c>
      <c r="T511" s="191">
        <f>+$I511*'10k &amp; MO'!C$4+$J511*'10k &amp; MO'!C$10+$K511*'10k &amp; MO'!C$16+$L511*'10k &amp; MO'!C$22+$M511*'10k &amp; MO'!C$28</f>
        <v>0</v>
      </c>
      <c r="U511" s="349">
        <f>+$I511*'10k &amp; MO'!D$4+$J511*'10k &amp; MO'!D$10+$K511*'10k &amp; MO'!D$16+$L511*'10k &amp; MO'!D$22+$M511*'10k &amp; MO'!D$28</f>
        <v>0</v>
      </c>
      <c r="V511" s="349">
        <f>+$I511*'10k &amp; MO'!E$4+$J511*'10k &amp; MO'!E$10+$K511*'10k &amp; MO'!E$16+$L511*'10k &amp; MO'!E$22+$M511*'10k &amp; MO'!E$28</f>
        <v>145662.25900000002</v>
      </c>
      <c r="W511" s="349">
        <f>+$I511*'10k &amp; MO'!F$4+$J511*'10k &amp; MO'!F$10+$K511*'10k &amp; MO'!F$16+$L511*'10k &amp; MO'!F$22+$M511*'10k &amp; MO'!F$28</f>
        <v>68466.517300000007</v>
      </c>
      <c r="X511" s="349">
        <f>+$I511*'10k &amp; MO'!G$4+$J511*'10k &amp; MO'!G$10+$K511*'10k &amp; MO'!G$16+$L511*'10k &amp; MO'!G$22+$M511*'10k &amp; MO'!G$28</f>
        <v>40166.4692</v>
      </c>
      <c r="Y511" s="349">
        <f>+$N511*'10k &amp; MO'!H$4+$O511*'10k &amp; MO'!H$10+$P511*'10k &amp; MO'!H$16+$Q511*'10k &amp; MO'!H$22+$R511*'10k &amp; MO'!H$28</f>
        <v>0</v>
      </c>
      <c r="Z511" s="349">
        <f>+$N511*'10k &amp; MO'!I$4+$O511*'10k &amp; MO'!I$10+$P511*'10k &amp; MO'!I$16+$Q511*'10k &amp; MO'!I$22+$R511*'10k &amp; MO'!I$28</f>
        <v>0</v>
      </c>
      <c r="AA511" s="349">
        <f>+$N511*'10k &amp; MO'!J$4+$O511*'10k &amp; MO'!J$10+$P511*'10k &amp; MO'!J$16+$Q511*'10k &amp; MO'!J$22+$R511*'10k &amp; MO'!J$28</f>
        <v>86616.758600000001</v>
      </c>
      <c r="AB511" s="349">
        <f>+$N511*'10k &amp; MO'!K$4+$O511*'10k &amp; MO'!K$10+$P511*'10k &amp; MO'!K$16+$Q511*'10k &amp; MO'!K$22+$R511*'10k &amp; MO'!K$28</f>
        <v>97501.204499999993</v>
      </c>
      <c r="AC511" s="349">
        <f>+$N511*'10k &amp; MO'!L$4+$O511*'10k &amp; MO'!L$10+$P511*'10k &amp; MO'!L$16+$Q511*'10k &amp; MO'!L$22+$R511*'10k &amp; MO'!L$28</f>
        <v>53242.460700000003</v>
      </c>
      <c r="AD511" s="350">
        <f>+S511*'10k &amp; MO'!O$4</f>
        <v>40021.451999999997</v>
      </c>
      <c r="AF511" s="192" t="str">
        <f t="shared" si="63"/>
        <v>5442015</v>
      </c>
      <c r="AG511" s="192">
        <f>+IFERROR(VLOOKUP($AF511,'Limited Loss'!$F$5:$P$124,AG$3,FALSE),0)</f>
        <v>0</v>
      </c>
      <c r="AH511" s="193">
        <f>+IFERROR(VLOOKUP($AF511,'Limited Loss'!$F$5:$P$124,AH$3,FALSE),0)</f>
        <v>0</v>
      </c>
      <c r="AI511" s="193">
        <f>+IFERROR(VLOOKUP($AF511,'Limited Loss'!$F$5:$P$124,AI$3,FALSE),0)</f>
        <v>0</v>
      </c>
      <c r="AJ511" s="193">
        <f>+IFERROR(VLOOKUP($AF511,'Limited Loss'!$F$5:$P$124,AJ$3,FALSE),0)</f>
        <v>0</v>
      </c>
      <c r="AK511" s="100">
        <f>+IFERROR(VLOOKUP($AF511,'Limited Loss'!$F$5:$P$124,AK$3,FALSE),0)</f>
        <v>0</v>
      </c>
      <c r="AL511" s="193">
        <f>+IFERROR(VLOOKUP($AF511,'Limited Loss'!$F$5:$P$124,AL$3,FALSE),0)</f>
        <v>0</v>
      </c>
      <c r="AM511" s="193">
        <f>+IFERROR(VLOOKUP($AF511,'Limited Loss'!$F$5:$P$124,AM$3,FALSE),0)</f>
        <v>0</v>
      </c>
      <c r="AN511" s="193">
        <f>+IFERROR(VLOOKUP($AF511,'Limited Loss'!$F$5:$P$124,AN$3,FALSE),0)</f>
        <v>0</v>
      </c>
      <c r="AO511" s="193">
        <f>+IFERROR(VLOOKUP($AF511,'Limited Loss'!$F$5:$P$124,AO$3,FALSE),0)</f>
        <v>0</v>
      </c>
      <c r="AP511" s="100">
        <f>+IFERROR(VLOOKUP($AF511,'Limited Loss'!$F$5:$P$124,AP$3,FALSE),0)</f>
        <v>0</v>
      </c>
      <c r="AQ511" s="353"/>
      <c r="AR511" s="331">
        <f t="shared" si="64"/>
        <v>544</v>
      </c>
      <c r="AS511" s="332">
        <f t="shared" si="64"/>
        <v>2015</v>
      </c>
      <c r="AT511" s="349">
        <f t="shared" si="72"/>
        <v>0</v>
      </c>
      <c r="AU511" s="349">
        <f t="shared" si="71"/>
        <v>0</v>
      </c>
      <c r="AV511" s="349">
        <f t="shared" si="71"/>
        <v>145662.25900000002</v>
      </c>
      <c r="AW511" s="349">
        <f t="shared" si="71"/>
        <v>68466.517300000007</v>
      </c>
      <c r="AX511" s="350">
        <f t="shared" si="71"/>
        <v>40166.4692</v>
      </c>
      <c r="AY511" s="349">
        <f t="shared" si="71"/>
        <v>0</v>
      </c>
      <c r="AZ511" s="349">
        <f t="shared" si="71"/>
        <v>0</v>
      </c>
      <c r="BA511" s="349">
        <f t="shared" si="71"/>
        <v>86616.758600000001</v>
      </c>
      <c r="BB511" s="349">
        <f t="shared" si="70"/>
        <v>97501.204499999993</v>
      </c>
      <c r="BC511" s="349">
        <f t="shared" si="70"/>
        <v>53242.460700000003</v>
      </c>
      <c r="BD511" s="350">
        <f t="shared" si="70"/>
        <v>40021.451999999997</v>
      </c>
      <c r="BE511" s="349">
        <f t="shared" si="66"/>
        <v>232279.01760000002</v>
      </c>
      <c r="BF511" s="375">
        <f t="shared" si="67"/>
        <v>259376.65169999999</v>
      </c>
      <c r="BG511" s="334">
        <f t="shared" si="68"/>
        <v>40021.451999999997</v>
      </c>
    </row>
    <row r="512" spans="1:59" x14ac:dyDescent="0.2">
      <c r="A512" s="326" t="str">
        <f t="shared" si="65"/>
        <v>5442016</v>
      </c>
      <c r="B512" s="331">
        <v>544</v>
      </c>
      <c r="C512" s="327">
        <v>2016</v>
      </c>
      <c r="D512" s="353">
        <f>+IFERROR(VLOOKUP($A512,Data_Loss!$A$2:$V$1180,6,FALSE),0)</f>
        <v>0</v>
      </c>
      <c r="E512" s="353">
        <f>+IFERROR(VLOOKUP($A512,Data_Loss!$A$2:$V$1180,7,FALSE),0)</f>
        <v>0</v>
      </c>
      <c r="F512" s="353">
        <f>+IFERROR(VLOOKUP($A512,Data_Loss!$A$2:$V$1180,8,FALSE),0)</f>
        <v>0</v>
      </c>
      <c r="G512" s="353">
        <f>+IFERROR(VLOOKUP($A512,Data_Loss!$A$2:$V$1180,9,FALSE),0)</f>
        <v>2</v>
      </c>
      <c r="H512" s="353">
        <f>+IFERROR(VLOOKUP($A512,Data_Loss!$A$2:$V$1180,10,FALSE),0)</f>
        <v>11</v>
      </c>
      <c r="I512" s="353">
        <f>+IFERROR(VLOOKUP($A512,Data_Loss!$A$2:$V$1300,12,FALSE),0)</f>
        <v>0</v>
      </c>
      <c r="J512" s="353">
        <f>+IFERROR(VLOOKUP($A512,Data_Loss!$A$2:$V$1300,13,FALSE),0)</f>
        <v>0</v>
      </c>
      <c r="K512" s="353">
        <f>+IFERROR(VLOOKUP($A512,Data_Loss!$A$2:$V$1300,14,FALSE),0)</f>
        <v>0</v>
      </c>
      <c r="L512" s="353">
        <f>+IFERROR(VLOOKUP($A512,Data_Loss!$A$2:$V$1300,15,FALSE),0)</f>
        <v>17225</v>
      </c>
      <c r="M512" s="353">
        <f>+IFERROR(VLOOKUP($A512,Data_Loss!$A$2:$V$1300,16,FALSE),0)</f>
        <v>15977</v>
      </c>
      <c r="N512" s="353">
        <f>+IFERROR(VLOOKUP($A512,Data_Loss!$A$2:$V$1300,17,FALSE),0)</f>
        <v>0</v>
      </c>
      <c r="O512" s="353">
        <f>+IFERROR(VLOOKUP($A512,Data_Loss!$A$2:$V$1300,18,FALSE),0)</f>
        <v>0</v>
      </c>
      <c r="P512" s="353">
        <f>+IFERROR(VLOOKUP($A512,Data_Loss!$A$2:$V$1300,19,FALSE),0)</f>
        <v>0</v>
      </c>
      <c r="Q512" s="353">
        <f>+IFERROR(VLOOKUP($A512,Data_Loss!$A$2:$V$1300,20,FALSE),0)</f>
        <v>8096</v>
      </c>
      <c r="R512" s="353">
        <f>+IFERROR(VLOOKUP($A512,Data_Loss!$A$2:$V$1300,21,FALSE),0)</f>
        <v>38055</v>
      </c>
      <c r="S512" s="353">
        <f>+IFERROR(VLOOKUP($A512,Data_Loss!$A$2:$V$1300,22,FALSE),0)</f>
        <v>18642</v>
      </c>
      <c r="T512" s="191">
        <f>+$I512*'10k &amp; MO'!C$5+$J512*'10k &amp; MO'!C$11+$K512*'10k &amp; MO'!C$17+$L512*'10k &amp; MO'!C$23+$M512*'10k &amp; MO'!C$29</f>
        <v>0</v>
      </c>
      <c r="U512" s="349">
        <f>+$I512*'10k &amp; MO'!D$5+$J512*'10k &amp; MO'!D$11+$K512*'10k &amp; MO'!D$17+$L512*'10k &amp; MO'!D$23+$M512*'10k &amp; MO'!D$29</f>
        <v>0</v>
      </c>
      <c r="V512" s="349">
        <f>+$I512*'10k &amp; MO'!E$5+$J512*'10k &amp; MO'!E$11+$K512*'10k &amp; MO'!E$17+$L512*'10k &amp; MO'!E$23+$M512*'10k &amp; MO'!E$29</f>
        <v>7406.5965999999999</v>
      </c>
      <c r="W512" s="349">
        <f>+$I512*'10k &amp; MO'!F$5+$J512*'10k &amp; MO'!F$11+$K512*'10k &amp; MO'!F$17+$L512*'10k &amp; MO'!F$23+$M512*'10k &amp; MO'!F$29</f>
        <v>19719.217700000001</v>
      </c>
      <c r="X512" s="349">
        <f>+$I512*'10k &amp; MO'!G$5+$J512*'10k &amp; MO'!G$11+$K512*'10k &amp; MO'!G$17+$L512*'10k &amp; MO'!G$23+$M512*'10k &amp; MO'!G$29</f>
        <v>17057.7641</v>
      </c>
      <c r="Y512" s="349">
        <f>+$N512*'10k &amp; MO'!H$5+$O512*'10k &amp; MO'!H$11+$P512*'10k &amp; MO'!H$17+$Q512*'10k &amp; MO'!H$23+$R512*'10k &amp; MO'!H$29</f>
        <v>0</v>
      </c>
      <c r="Z512" s="349">
        <f>+$N512*'10k &amp; MO'!I$5+$O512*'10k &amp; MO'!I$11+$P512*'10k &amp; MO'!I$17+$Q512*'10k &amp; MO'!I$23+$R512*'10k &amp; MO'!I$29</f>
        <v>0</v>
      </c>
      <c r="AA512" s="349">
        <f>+$N512*'10k &amp; MO'!J$5+$O512*'10k &amp; MO'!J$11+$P512*'10k &amp; MO'!J$17+$Q512*'10k &amp; MO'!J$23+$R512*'10k &amp; MO'!J$29</f>
        <v>6251.9873000000007</v>
      </c>
      <c r="AB512" s="349">
        <f>+$N512*'10k &amp; MO'!K$5+$O512*'10k &amp; MO'!K$11+$P512*'10k &amp; MO'!K$17+$Q512*'10k &amp; MO'!K$23+$R512*'10k &amp; MO'!K$29</f>
        <v>16531.352300000002</v>
      </c>
      <c r="AC512" s="349">
        <f>+$N512*'10k &amp; MO'!L$5+$O512*'10k &amp; MO'!L$11+$P512*'10k &amp; MO'!L$17+$Q512*'10k &amp; MO'!L$23+$R512*'10k &amp; MO'!L$29</f>
        <v>57745.104000000007</v>
      </c>
      <c r="AD512" s="350">
        <f>+S512*'10k &amp; MO'!O$5</f>
        <v>25129.416000000001</v>
      </c>
      <c r="AF512" s="192" t="str">
        <f t="shared" si="63"/>
        <v>5442016</v>
      </c>
      <c r="AG512" s="192">
        <f>+IFERROR(VLOOKUP($AF512,'Limited Loss'!$F$5:$P$124,AG$3,FALSE),0)</f>
        <v>0</v>
      </c>
      <c r="AH512" s="193">
        <f>+IFERROR(VLOOKUP($AF512,'Limited Loss'!$F$5:$P$124,AH$3,FALSE),0)</f>
        <v>0</v>
      </c>
      <c r="AI512" s="193">
        <f>+IFERROR(VLOOKUP($AF512,'Limited Loss'!$F$5:$P$124,AI$3,FALSE),0)</f>
        <v>0</v>
      </c>
      <c r="AJ512" s="193">
        <f>+IFERROR(VLOOKUP($AF512,'Limited Loss'!$F$5:$P$124,AJ$3,FALSE),0)</f>
        <v>0</v>
      </c>
      <c r="AK512" s="100">
        <f>+IFERROR(VLOOKUP($AF512,'Limited Loss'!$F$5:$P$124,AK$3,FALSE),0)</f>
        <v>0</v>
      </c>
      <c r="AL512" s="193">
        <f>+IFERROR(VLOOKUP($AF512,'Limited Loss'!$F$5:$P$124,AL$3,FALSE),0)</f>
        <v>0</v>
      </c>
      <c r="AM512" s="193">
        <f>+IFERROR(VLOOKUP($AF512,'Limited Loss'!$F$5:$P$124,AM$3,FALSE),0)</f>
        <v>0</v>
      </c>
      <c r="AN512" s="193">
        <f>+IFERROR(VLOOKUP($AF512,'Limited Loss'!$F$5:$P$124,AN$3,FALSE),0)</f>
        <v>0</v>
      </c>
      <c r="AO512" s="193">
        <f>+IFERROR(VLOOKUP($AF512,'Limited Loss'!$F$5:$P$124,AO$3,FALSE),0)</f>
        <v>0</v>
      </c>
      <c r="AP512" s="100">
        <f>+IFERROR(VLOOKUP($AF512,'Limited Loss'!$F$5:$P$124,AP$3,FALSE),0)</f>
        <v>0</v>
      </c>
      <c r="AQ512" s="353"/>
      <c r="AR512" s="331">
        <f t="shared" si="64"/>
        <v>544</v>
      </c>
      <c r="AS512" s="332">
        <f t="shared" si="64"/>
        <v>2016</v>
      </c>
      <c r="AT512" s="349">
        <f t="shared" si="72"/>
        <v>0</v>
      </c>
      <c r="AU512" s="349">
        <f t="shared" si="71"/>
        <v>0</v>
      </c>
      <c r="AV512" s="349">
        <f t="shared" si="71"/>
        <v>7406.5965999999999</v>
      </c>
      <c r="AW512" s="349">
        <f t="shared" si="71"/>
        <v>19719.217700000001</v>
      </c>
      <c r="AX512" s="350">
        <f t="shared" si="71"/>
        <v>17057.7641</v>
      </c>
      <c r="AY512" s="349">
        <f t="shared" si="71"/>
        <v>0</v>
      </c>
      <c r="AZ512" s="349">
        <f t="shared" si="71"/>
        <v>0</v>
      </c>
      <c r="BA512" s="349">
        <f t="shared" si="71"/>
        <v>6251.9873000000007</v>
      </c>
      <c r="BB512" s="349">
        <f t="shared" si="70"/>
        <v>16531.352300000002</v>
      </c>
      <c r="BC512" s="349">
        <f t="shared" si="70"/>
        <v>57745.104000000007</v>
      </c>
      <c r="BD512" s="350">
        <f t="shared" si="70"/>
        <v>25129.416000000001</v>
      </c>
      <c r="BE512" s="349">
        <f t="shared" si="66"/>
        <v>13658.583900000001</v>
      </c>
      <c r="BF512" s="375">
        <f t="shared" si="67"/>
        <v>111053.43810000001</v>
      </c>
      <c r="BG512" s="334">
        <f t="shared" si="68"/>
        <v>25129.416000000001</v>
      </c>
    </row>
    <row r="513" spans="1:59" x14ac:dyDescent="0.2">
      <c r="A513" s="326" t="str">
        <f t="shared" si="65"/>
        <v>5442017</v>
      </c>
      <c r="B513" s="331">
        <v>544</v>
      </c>
      <c r="C513" s="327">
        <v>2017</v>
      </c>
      <c r="D513" s="353">
        <f>+IFERROR(VLOOKUP($A513,Data_Loss!$A$2:$V$1180,6,FALSE),0)</f>
        <v>0</v>
      </c>
      <c r="E513" s="353">
        <f>+IFERROR(VLOOKUP($A513,Data_Loss!$A$2:$V$1180,7,FALSE),0)</f>
        <v>0</v>
      </c>
      <c r="F513" s="353">
        <f>+IFERROR(VLOOKUP($A513,Data_Loss!$A$2:$V$1180,8,FALSE),0)</f>
        <v>0</v>
      </c>
      <c r="G513" s="353">
        <f>+IFERROR(VLOOKUP($A513,Data_Loss!$A$2:$V$1180,9,FALSE),0)</f>
        <v>5</v>
      </c>
      <c r="H513" s="353">
        <f>+IFERROR(VLOOKUP($A513,Data_Loss!$A$2:$V$1180,10,FALSE),0)</f>
        <v>13</v>
      </c>
      <c r="I513" s="353">
        <f>+IFERROR(VLOOKUP($A513,Data_Loss!$A$2:$V$1300,12,FALSE),0)</f>
        <v>0</v>
      </c>
      <c r="J513" s="353">
        <f>+IFERROR(VLOOKUP($A513,Data_Loss!$A$2:$V$1300,13,FALSE),0)</f>
        <v>0</v>
      </c>
      <c r="K513" s="353">
        <f>+IFERROR(VLOOKUP($A513,Data_Loss!$A$2:$V$1300,14,FALSE),0)</f>
        <v>0</v>
      </c>
      <c r="L513" s="353">
        <f>+IFERROR(VLOOKUP($A513,Data_Loss!$A$2:$V$1300,15,FALSE),0)</f>
        <v>36413</v>
      </c>
      <c r="M513" s="353">
        <f>+IFERROR(VLOOKUP($A513,Data_Loss!$A$2:$V$1300,16,FALSE),0)</f>
        <v>126761</v>
      </c>
      <c r="N513" s="353">
        <f>+IFERROR(VLOOKUP($A513,Data_Loss!$A$2:$V$1300,17,FALSE),0)</f>
        <v>0</v>
      </c>
      <c r="O513" s="353">
        <f>+IFERROR(VLOOKUP($A513,Data_Loss!$A$2:$V$1300,18,FALSE),0)</f>
        <v>0</v>
      </c>
      <c r="P513" s="353">
        <f>+IFERROR(VLOOKUP($A513,Data_Loss!$A$2:$V$1300,19,FALSE),0)</f>
        <v>0</v>
      </c>
      <c r="Q513" s="353">
        <f>+IFERROR(VLOOKUP($A513,Data_Loss!$A$2:$V$1300,20,FALSE),0)</f>
        <v>55864</v>
      </c>
      <c r="R513" s="353">
        <f>+IFERROR(VLOOKUP($A513,Data_Loss!$A$2:$V$1300,21,FALSE),0)</f>
        <v>194909</v>
      </c>
      <c r="S513" s="353">
        <f>+IFERROR(VLOOKUP($A513,Data_Loss!$A$2:$V$1300,22,FALSE),0)</f>
        <v>24453</v>
      </c>
      <c r="T513" s="191">
        <f>+$I513*'10k &amp; MO'!C$6+$J513*'10k &amp; MO'!C$12+$K513*'10k &amp; MO'!C$18+$L513*'10k &amp; MO'!C$24+$M513*'10k &amp; MO'!C$30</f>
        <v>0</v>
      </c>
      <c r="U513" s="349">
        <f>+$I513*'10k &amp; MO'!D$6+$J513*'10k &amp; MO'!D$12+$K513*'10k &amp; MO'!D$18+$L513*'10k &amp; MO'!D$24+$M513*'10k &amp; MO'!D$30</f>
        <v>190.55219999999997</v>
      </c>
      <c r="V513" s="349">
        <f>+$I513*'10k &amp; MO'!E$6+$J513*'10k &amp; MO'!E$12+$K513*'10k &amp; MO'!E$18+$L513*'10k &amp; MO'!E$24+$M513*'10k &amp; MO'!E$30</f>
        <v>82357.974600000001</v>
      </c>
      <c r="W513" s="349">
        <f>+$I513*'10k &amp; MO'!F$6+$J513*'10k &amp; MO'!F$12+$K513*'10k &amp; MO'!F$18+$L513*'10k &amp; MO'!F$24+$M513*'10k &amp; MO'!F$30</f>
        <v>55029.042499999996</v>
      </c>
      <c r="X513" s="349">
        <f>+$I513*'10k &amp; MO'!G$6+$J513*'10k &amp; MO'!G$12+$K513*'10k &amp; MO'!G$18+$L513*'10k &amp; MO'!G$24+$M513*'10k &amp; MO'!G$30</f>
        <v>141239.21530000001</v>
      </c>
      <c r="Y513" s="349">
        <f>+$N513*'10k &amp; MO'!H$6+$O513*'10k &amp; MO'!H$12+$P513*'10k &amp; MO'!H$18+$Q513*'10k &amp; MO'!H$24+$R513*'10k &amp; MO'!H$30</f>
        <v>0</v>
      </c>
      <c r="Z513" s="349">
        <f>+$N513*'10k &amp; MO'!I$6+$O513*'10k &amp; MO'!I$12+$P513*'10k &amp; MO'!I$18+$Q513*'10k &amp; MO'!I$24+$R513*'10k &amp; MO'!I$30</f>
        <v>97.577499999999986</v>
      </c>
      <c r="AA513" s="349">
        <f>+$N513*'10k &amp; MO'!J$6+$O513*'10k &amp; MO'!J$12+$P513*'10k &amp; MO'!J$18+$Q513*'10k &amp; MO'!J$24+$R513*'10k &amp; MO'!J$30</f>
        <v>137291.83439999999</v>
      </c>
      <c r="AB513" s="349">
        <f>+$N513*'10k &amp; MO'!K$6+$O513*'10k &amp; MO'!K$12+$P513*'10k &amp; MO'!K$18+$Q513*'10k &amp; MO'!K$24+$R513*'10k &amp; MO'!K$30</f>
        <v>110573.53539999999</v>
      </c>
      <c r="AC513" s="349">
        <f>+$N513*'10k &amp; MO'!L$6+$O513*'10k &amp; MO'!L$12+$P513*'10k &amp; MO'!L$18+$Q513*'10k &amp; MO'!L$24+$R513*'10k &amp; MO'!L$30</f>
        <v>291499.51910000003</v>
      </c>
      <c r="AD513" s="350">
        <f>+S513*'10k &amp; MO'!O$6</f>
        <v>32913.738000000005</v>
      </c>
      <c r="AF513" s="192" t="str">
        <f t="shared" si="63"/>
        <v>5442017</v>
      </c>
      <c r="AG513" s="192">
        <f>+IFERROR(VLOOKUP($AF513,'Limited Loss'!$F$5:$P$124,AG$3,FALSE),0)</f>
        <v>0</v>
      </c>
      <c r="AH513" s="193">
        <f>+IFERROR(VLOOKUP($AF513,'Limited Loss'!$F$5:$P$124,AH$3,FALSE),0)</f>
        <v>0</v>
      </c>
      <c r="AI513" s="193">
        <f>+IFERROR(VLOOKUP($AF513,'Limited Loss'!$F$5:$P$124,AI$3,FALSE),0)</f>
        <v>0</v>
      </c>
      <c r="AJ513" s="193">
        <f>+IFERROR(VLOOKUP($AF513,'Limited Loss'!$F$5:$P$124,AJ$3,FALSE),0)</f>
        <v>0</v>
      </c>
      <c r="AK513" s="100">
        <f>+IFERROR(VLOOKUP($AF513,'Limited Loss'!$F$5:$P$124,AK$3,FALSE),0)</f>
        <v>0</v>
      </c>
      <c r="AL513" s="193">
        <f>+IFERROR(VLOOKUP($AF513,'Limited Loss'!$F$5:$P$124,AL$3,FALSE),0)</f>
        <v>0</v>
      </c>
      <c r="AM513" s="193">
        <f>+IFERROR(VLOOKUP($AF513,'Limited Loss'!$F$5:$P$124,AM$3,FALSE),0)</f>
        <v>0</v>
      </c>
      <c r="AN513" s="193">
        <f>+IFERROR(VLOOKUP($AF513,'Limited Loss'!$F$5:$P$124,AN$3,FALSE),0)</f>
        <v>0</v>
      </c>
      <c r="AO513" s="193">
        <f>+IFERROR(VLOOKUP($AF513,'Limited Loss'!$F$5:$P$124,AO$3,FALSE),0)</f>
        <v>0</v>
      </c>
      <c r="AP513" s="100">
        <f>+IFERROR(VLOOKUP($AF513,'Limited Loss'!$F$5:$P$124,AP$3,FALSE),0)</f>
        <v>0</v>
      </c>
      <c r="AQ513" s="353"/>
      <c r="AR513" s="331">
        <f t="shared" si="64"/>
        <v>544</v>
      </c>
      <c r="AS513" s="332">
        <f t="shared" si="64"/>
        <v>2017</v>
      </c>
      <c r="AT513" s="349">
        <f t="shared" si="72"/>
        <v>0</v>
      </c>
      <c r="AU513" s="349">
        <f t="shared" si="71"/>
        <v>190.55219999999997</v>
      </c>
      <c r="AV513" s="349">
        <f t="shared" si="71"/>
        <v>82357.974600000001</v>
      </c>
      <c r="AW513" s="349">
        <f t="shared" si="71"/>
        <v>55029.042499999996</v>
      </c>
      <c r="AX513" s="350">
        <f t="shared" si="71"/>
        <v>141239.21530000001</v>
      </c>
      <c r="AY513" s="349">
        <f t="shared" si="71"/>
        <v>0</v>
      </c>
      <c r="AZ513" s="349">
        <f t="shared" si="71"/>
        <v>97.577499999999986</v>
      </c>
      <c r="BA513" s="349">
        <f t="shared" si="71"/>
        <v>137291.83439999999</v>
      </c>
      <c r="BB513" s="349">
        <f t="shared" si="70"/>
        <v>110573.53539999999</v>
      </c>
      <c r="BC513" s="349">
        <f t="shared" si="70"/>
        <v>291499.51910000003</v>
      </c>
      <c r="BD513" s="350">
        <f t="shared" si="70"/>
        <v>32913.738000000005</v>
      </c>
      <c r="BE513" s="349">
        <f t="shared" si="66"/>
        <v>219937.9387</v>
      </c>
      <c r="BF513" s="375">
        <f t="shared" si="67"/>
        <v>598341.31230000011</v>
      </c>
      <c r="BG513" s="334">
        <f t="shared" si="68"/>
        <v>32913.738000000005</v>
      </c>
    </row>
    <row r="514" spans="1:59" x14ac:dyDescent="0.2">
      <c r="A514" s="326" t="str">
        <f t="shared" si="65"/>
        <v>5442018</v>
      </c>
      <c r="B514" s="331">
        <v>544</v>
      </c>
      <c r="C514" s="327">
        <v>2018</v>
      </c>
      <c r="D514" s="353">
        <f>+IFERROR(VLOOKUP($A514,Data_Loss!$A$2:$V$1180,6,FALSE),0)</f>
        <v>0</v>
      </c>
      <c r="E514" s="353">
        <f>+IFERROR(VLOOKUP($A514,Data_Loss!$A$2:$V$1180,7,FALSE),0)</f>
        <v>0</v>
      </c>
      <c r="F514" s="353">
        <f>+IFERROR(VLOOKUP($A514,Data_Loss!$A$2:$V$1180,8,FALSE),0)</f>
        <v>0</v>
      </c>
      <c r="G514" s="353">
        <f>+IFERROR(VLOOKUP($A514,Data_Loss!$A$2:$V$1180,9,FALSE),0)</f>
        <v>3</v>
      </c>
      <c r="H514" s="353">
        <f>+IFERROR(VLOOKUP($A514,Data_Loss!$A$2:$V$1180,10,FALSE),0)</f>
        <v>13</v>
      </c>
      <c r="I514" s="353">
        <f>+IFERROR(VLOOKUP($A514,Data_Loss!$A$2:$V$1300,12,FALSE),0)</f>
        <v>0</v>
      </c>
      <c r="J514" s="353">
        <f>+IFERROR(VLOOKUP($A514,Data_Loss!$A$2:$V$1300,13,FALSE),0)</f>
        <v>0</v>
      </c>
      <c r="K514" s="353">
        <f>+IFERROR(VLOOKUP($A514,Data_Loss!$A$2:$V$1300,14,FALSE),0)</f>
        <v>0</v>
      </c>
      <c r="L514" s="353">
        <f>+IFERROR(VLOOKUP($A514,Data_Loss!$A$2:$V$1300,15,FALSE),0)</f>
        <v>17854</v>
      </c>
      <c r="M514" s="353">
        <f>+IFERROR(VLOOKUP($A514,Data_Loss!$A$2:$V$1300,16,FALSE),0)</f>
        <v>107433</v>
      </c>
      <c r="N514" s="353">
        <f>+IFERROR(VLOOKUP($A514,Data_Loss!$A$2:$V$1300,17,FALSE),0)</f>
        <v>0</v>
      </c>
      <c r="O514" s="353">
        <f>+IFERROR(VLOOKUP($A514,Data_Loss!$A$2:$V$1300,18,FALSE),0)</f>
        <v>0</v>
      </c>
      <c r="P514" s="353">
        <f>+IFERROR(VLOOKUP($A514,Data_Loss!$A$2:$V$1300,19,FALSE),0)</f>
        <v>0</v>
      </c>
      <c r="Q514" s="353">
        <f>+IFERROR(VLOOKUP($A514,Data_Loss!$A$2:$V$1300,20,FALSE),0)</f>
        <v>6200</v>
      </c>
      <c r="R514" s="353">
        <f>+IFERROR(VLOOKUP($A514,Data_Loss!$A$2:$V$1300,21,FALSE),0)</f>
        <v>111672</v>
      </c>
      <c r="S514" s="353">
        <f>+IFERROR(VLOOKUP($A514,Data_Loss!$A$2:$V$1300,22,FALSE),0)</f>
        <v>20484</v>
      </c>
      <c r="T514" s="191">
        <f>+$I514*'10k &amp; MO'!C$7+$J514*'10k &amp; MO'!C$13+$K514*'10k &amp; MO'!C$19+$L514*'10k &amp; MO'!C$25+$M514*'10k &amp; MO'!C$31</f>
        <v>236.35260000000002</v>
      </c>
      <c r="U514" s="349">
        <f>+$I514*'10k &amp; MO'!D$7+$J514*'10k &amp; MO'!D$13+$K514*'10k &amp; MO'!D$19+$L514*'10k &amp; MO'!D$25+$M514*'10k &amp; MO'!D$31</f>
        <v>7876.8337999999994</v>
      </c>
      <c r="V514" s="349">
        <f>+$I514*'10k &amp; MO'!E$7+$J514*'10k &amp; MO'!E$13+$K514*'10k &amp; MO'!E$19+$L514*'10k &amp; MO'!E$25+$M514*'10k &amp; MO'!E$31</f>
        <v>178830.69500000001</v>
      </c>
      <c r="W514" s="349">
        <f>+$I514*'10k &amp; MO'!F$7+$J514*'10k &amp; MO'!F$13+$K514*'10k &amp; MO'!F$19+$L514*'10k &amp; MO'!F$25+$M514*'10k &amp; MO'!F$31</f>
        <v>70797.486700000009</v>
      </c>
      <c r="X514" s="349">
        <f>+$I514*'10k &amp; MO'!G$7+$J514*'10k &amp; MO'!G$13+$K514*'10k &amp; MO'!G$19+$L514*'10k &amp; MO'!G$25+$M514*'10k &amp; MO'!G$31</f>
        <v>75862.022599999997</v>
      </c>
      <c r="Y514" s="349">
        <f>+$N514*'10k &amp; MO'!H$7+$O514*'10k &amp; MO'!H$13+$P514*'10k &amp; MO'!H$19+$Q514*'10k &amp; MO'!H$25+$R514*'10k &amp; MO'!H$31</f>
        <v>323.84879999999998</v>
      </c>
      <c r="Z514" s="349">
        <f>+$N514*'10k &amp; MO'!I$7+$O514*'10k &amp; MO'!I$13+$P514*'10k &amp; MO'!I$19+$Q514*'10k &amp; MO'!I$25+$R514*'10k &amp; MO'!I$31</f>
        <v>11220.4408</v>
      </c>
      <c r="AA514" s="349">
        <f>+$N514*'10k &amp; MO'!J$7+$O514*'10k &amp; MO'!J$13+$P514*'10k &amp; MO'!J$19+$Q514*'10k &amp; MO'!J$25+$R514*'10k &amp; MO'!J$31</f>
        <v>122425.89840000001</v>
      </c>
      <c r="AB514" s="349">
        <f>+$N514*'10k &amp; MO'!K$7+$O514*'10k &amp; MO'!K$13+$P514*'10k &amp; MO'!K$19+$Q514*'10k &amp; MO'!K$25+$R514*'10k &amp; MO'!K$31</f>
        <v>66086.7016</v>
      </c>
      <c r="AC514" s="349">
        <f>+$N514*'10k &amp; MO'!L$7+$O514*'10k &amp; MO'!L$13+$P514*'10k &amp; MO'!L$19+$Q514*'10k &amp; MO'!L$25+$R514*'10k &amp; MO'!L$31</f>
        <v>94890.748800000016</v>
      </c>
      <c r="AD514" s="350">
        <f>+S514*'10k &amp; MO'!O$7</f>
        <v>27161.784</v>
      </c>
      <c r="AF514" s="192" t="str">
        <f t="shared" si="63"/>
        <v>5442018</v>
      </c>
      <c r="AG514" s="192">
        <f>+IFERROR(VLOOKUP($AF514,'Limited Loss'!$F$5:$P$124,AG$3,FALSE),0)</f>
        <v>0</v>
      </c>
      <c r="AH514" s="193">
        <f>+IFERROR(VLOOKUP($AF514,'Limited Loss'!$F$5:$P$124,AH$3,FALSE),0)</f>
        <v>0</v>
      </c>
      <c r="AI514" s="193">
        <f>+IFERROR(VLOOKUP($AF514,'Limited Loss'!$F$5:$P$124,AI$3,FALSE),0)</f>
        <v>0</v>
      </c>
      <c r="AJ514" s="193">
        <f>+IFERROR(VLOOKUP($AF514,'Limited Loss'!$F$5:$P$124,AJ$3,FALSE),0)</f>
        <v>0</v>
      </c>
      <c r="AK514" s="100">
        <f>+IFERROR(VLOOKUP($AF514,'Limited Loss'!$F$5:$P$124,AK$3,FALSE),0)</f>
        <v>0</v>
      </c>
      <c r="AL514" s="193">
        <f>+IFERROR(VLOOKUP($AF514,'Limited Loss'!$F$5:$P$124,AL$3,FALSE),0)</f>
        <v>0</v>
      </c>
      <c r="AM514" s="193">
        <f>+IFERROR(VLOOKUP($AF514,'Limited Loss'!$F$5:$P$124,AM$3,FALSE),0)</f>
        <v>0</v>
      </c>
      <c r="AN514" s="193">
        <f>+IFERROR(VLOOKUP($AF514,'Limited Loss'!$F$5:$P$124,AN$3,FALSE),0)</f>
        <v>0</v>
      </c>
      <c r="AO514" s="193">
        <f>+IFERROR(VLOOKUP($AF514,'Limited Loss'!$F$5:$P$124,AO$3,FALSE),0)</f>
        <v>0</v>
      </c>
      <c r="AP514" s="100">
        <f>+IFERROR(VLOOKUP($AF514,'Limited Loss'!$F$5:$P$124,AP$3,FALSE),0)</f>
        <v>0</v>
      </c>
      <c r="AQ514" s="353"/>
      <c r="AR514" s="331">
        <f t="shared" si="64"/>
        <v>544</v>
      </c>
      <c r="AS514" s="332">
        <f t="shared" si="64"/>
        <v>2018</v>
      </c>
      <c r="AT514" s="349">
        <f t="shared" si="72"/>
        <v>236.35260000000002</v>
      </c>
      <c r="AU514" s="349">
        <f t="shared" si="71"/>
        <v>7876.8337999999994</v>
      </c>
      <c r="AV514" s="349">
        <f t="shared" si="71"/>
        <v>178830.69500000001</v>
      </c>
      <c r="AW514" s="349">
        <f t="shared" si="71"/>
        <v>70797.486700000009</v>
      </c>
      <c r="AX514" s="350">
        <f t="shared" si="71"/>
        <v>75862.022599999997</v>
      </c>
      <c r="AY514" s="349">
        <f t="shared" si="71"/>
        <v>323.84879999999998</v>
      </c>
      <c r="AZ514" s="349">
        <f t="shared" si="71"/>
        <v>11220.4408</v>
      </c>
      <c r="BA514" s="349">
        <f t="shared" si="71"/>
        <v>122425.89840000001</v>
      </c>
      <c r="BB514" s="349">
        <f t="shared" si="70"/>
        <v>66086.7016</v>
      </c>
      <c r="BC514" s="349">
        <f t="shared" si="70"/>
        <v>94890.748800000016</v>
      </c>
      <c r="BD514" s="350">
        <f t="shared" si="70"/>
        <v>27161.784</v>
      </c>
      <c r="BE514" s="349">
        <f t="shared" si="66"/>
        <v>320914.06940000004</v>
      </c>
      <c r="BF514" s="375">
        <f t="shared" si="67"/>
        <v>307636.95970000001</v>
      </c>
      <c r="BG514" s="334">
        <f t="shared" si="68"/>
        <v>27161.784</v>
      </c>
    </row>
    <row r="515" spans="1:59" x14ac:dyDescent="0.2">
      <c r="A515" s="326" t="str">
        <f t="shared" si="65"/>
        <v>5512014</v>
      </c>
      <c r="B515" s="331">
        <v>551</v>
      </c>
      <c r="C515" s="327">
        <v>2014</v>
      </c>
      <c r="D515" s="353">
        <f>+IFERROR(VLOOKUP($A515,Data_Loss!$A$2:$V$1180,6,FALSE),0)</f>
        <v>0</v>
      </c>
      <c r="E515" s="353">
        <f>+IFERROR(VLOOKUP($A515,Data_Loss!$A$2:$V$1180,7,FALSE),0)</f>
        <v>0</v>
      </c>
      <c r="F515" s="353">
        <f>+IFERROR(VLOOKUP($A515,Data_Loss!$A$2:$V$1180,8,FALSE),0)</f>
        <v>1</v>
      </c>
      <c r="G515" s="353">
        <f>+IFERROR(VLOOKUP($A515,Data_Loss!$A$2:$V$1180,9,FALSE),0)</f>
        <v>4</v>
      </c>
      <c r="H515" s="353">
        <f>+IFERROR(VLOOKUP($A515,Data_Loss!$A$2:$V$1180,10,FALSE),0)</f>
        <v>1</v>
      </c>
      <c r="I515" s="353">
        <f>+IFERROR(VLOOKUP($A515,Data_Loss!$A$2:$V$1300,12,FALSE),0)</f>
        <v>0</v>
      </c>
      <c r="J515" s="353">
        <f>+IFERROR(VLOOKUP($A515,Data_Loss!$A$2:$V$1300,13,FALSE),0)</f>
        <v>0</v>
      </c>
      <c r="K515" s="353">
        <f>+IFERROR(VLOOKUP($A515,Data_Loss!$A$2:$V$1300,14,FALSE),0)</f>
        <v>201080</v>
      </c>
      <c r="L515" s="353">
        <f>+IFERROR(VLOOKUP($A515,Data_Loss!$A$2:$V$1300,15,FALSE),0)</f>
        <v>92493</v>
      </c>
      <c r="M515" s="353">
        <f>+IFERROR(VLOOKUP($A515,Data_Loss!$A$2:$V$1300,16,FALSE),0)</f>
        <v>439</v>
      </c>
      <c r="N515" s="353">
        <f>+IFERROR(VLOOKUP($A515,Data_Loss!$A$2:$V$1300,17,FALSE),0)</f>
        <v>0</v>
      </c>
      <c r="O515" s="353">
        <f>+IFERROR(VLOOKUP($A515,Data_Loss!$A$2:$V$1300,18,FALSE),0)</f>
        <v>0</v>
      </c>
      <c r="P515" s="353">
        <f>+IFERROR(VLOOKUP($A515,Data_Loss!$A$2:$V$1300,19,FALSE),0)</f>
        <v>143197</v>
      </c>
      <c r="Q515" s="353">
        <f>+IFERROR(VLOOKUP($A515,Data_Loss!$A$2:$V$1300,20,FALSE),0)</f>
        <v>69755</v>
      </c>
      <c r="R515" s="353">
        <f>+IFERROR(VLOOKUP($A515,Data_Loss!$A$2:$V$1300,21,FALSE),0)</f>
        <v>1035</v>
      </c>
      <c r="S515" s="353">
        <f>+IFERROR(VLOOKUP($A515,Data_Loss!$A$2:$V$1300,22,FALSE),0)</f>
        <v>25943</v>
      </c>
      <c r="T515" s="191">
        <f>+$I515*'10k &amp; MO'!C$3+$J515*'10k &amp; MO'!C$9+$K515*'10k &amp; MO'!C$15+$L515*'10k &amp; MO'!C$21+$M515*'10k &amp; MO'!C$27</f>
        <v>0</v>
      </c>
      <c r="U515" s="349">
        <f>+$I515*'10k &amp; MO'!D$3+$J515*'10k &amp; MO'!D$9+$K515*'10k &amp; MO'!D$15+$L515*'10k &amp; MO'!D$21+$M515*'10k &amp; MO'!D$27</f>
        <v>0</v>
      </c>
      <c r="V515" s="349">
        <f>+$I515*'10k &amp; MO'!E$3+$J515*'10k &amp; MO'!E$9+$K515*'10k &amp; MO'!E$15+$L515*'10k &amp; MO'!E$21+$M515*'10k &amp; MO'!E$27</f>
        <v>302424.32000000001</v>
      </c>
      <c r="W515" s="349">
        <f>+$I515*'10k &amp; MO'!F$3+$J515*'10k &amp; MO'!F$9+$K515*'10k &amp; MO'!F$15+$L515*'10k &amp; MO'!F$21+$M515*'10k &amp; MO'!F$27</f>
        <v>113673.89700000001</v>
      </c>
      <c r="X515" s="349">
        <f>+$I515*'10k &amp; MO'!G$3+$J515*'10k &amp; MO'!G$9+$K515*'10k &amp; MO'!G$15+$L515*'10k &amp; MO'!G$21+$M515*'10k &amp; MO'!G$27</f>
        <v>496.94799999999998</v>
      </c>
      <c r="Y515" s="349">
        <f>+$N515*'10k &amp; MO'!H$3+$O515*'10k &amp; MO'!H$9+$P515*'10k &amp; MO'!H$15+$Q515*'10k &amp; MO'!H$21+$R515*'10k &amp; MO'!H$27</f>
        <v>0</v>
      </c>
      <c r="Z515" s="349">
        <f>+$N515*'10k &amp; MO'!I$3+$O515*'10k &amp; MO'!I$9+$P515*'10k &amp; MO'!I$15+$Q515*'10k &amp; MO'!I$21+$R515*'10k &amp; MO'!I$27</f>
        <v>0</v>
      </c>
      <c r="AA515" s="349">
        <f>+$N515*'10k &amp; MO'!J$3+$O515*'10k &amp; MO'!J$9+$P515*'10k &amp; MO'!J$15+$Q515*'10k &amp; MO'!J$21+$R515*'10k &amp; MO'!J$27</f>
        <v>299424.92700000003</v>
      </c>
      <c r="AB515" s="349">
        <f>+$N515*'10k &amp; MO'!K$3+$O515*'10k &amp; MO'!K$9+$P515*'10k &amp; MO'!K$15+$Q515*'10k &amp; MO'!K$21+$R515*'10k &amp; MO'!K$27</f>
        <v>97726.755000000005</v>
      </c>
      <c r="AC515" s="349">
        <f>+$N515*'10k &amp; MO'!L$3+$O515*'10k &amp; MO'!L$9+$P515*'10k &amp; MO'!L$15+$Q515*'10k &amp; MO'!L$21+$R515*'10k &amp; MO'!L$27</f>
        <v>1595.97</v>
      </c>
      <c r="AD515" s="350">
        <f>+S515*'10k &amp; MO'!O$3</f>
        <v>27784.952999999998</v>
      </c>
      <c r="AF515" s="192" t="str">
        <f t="shared" si="63"/>
        <v>5512014</v>
      </c>
      <c r="AG515" s="192">
        <f>+IFERROR(VLOOKUP($AF515,'Limited Loss'!$F$5:$P$124,AG$3,FALSE),0)</f>
        <v>0</v>
      </c>
      <c r="AH515" s="193">
        <f>+IFERROR(VLOOKUP($AF515,'Limited Loss'!$F$5:$P$124,AH$3,FALSE),0)</f>
        <v>0</v>
      </c>
      <c r="AI515" s="193">
        <f>+IFERROR(VLOOKUP($AF515,'Limited Loss'!$F$5:$P$124,AI$3,FALSE),0)</f>
        <v>0</v>
      </c>
      <c r="AJ515" s="193">
        <f>+IFERROR(VLOOKUP($AF515,'Limited Loss'!$F$5:$P$124,AJ$3,FALSE),0)</f>
        <v>0</v>
      </c>
      <c r="AK515" s="100">
        <f>+IFERROR(VLOOKUP($AF515,'Limited Loss'!$F$5:$P$124,AK$3,FALSE),0)</f>
        <v>0</v>
      </c>
      <c r="AL515" s="193">
        <f>+IFERROR(VLOOKUP($AF515,'Limited Loss'!$F$5:$P$124,AL$3,FALSE),0)</f>
        <v>0</v>
      </c>
      <c r="AM515" s="193">
        <f>+IFERROR(VLOOKUP($AF515,'Limited Loss'!$F$5:$P$124,AM$3,FALSE),0)</f>
        <v>0</v>
      </c>
      <c r="AN515" s="193">
        <f>+IFERROR(VLOOKUP($AF515,'Limited Loss'!$F$5:$P$124,AN$3,FALSE),0)</f>
        <v>0</v>
      </c>
      <c r="AO515" s="193">
        <f>+IFERROR(VLOOKUP($AF515,'Limited Loss'!$F$5:$P$124,AO$3,FALSE),0)</f>
        <v>0</v>
      </c>
      <c r="AP515" s="100">
        <f>+IFERROR(VLOOKUP($AF515,'Limited Loss'!$F$5:$P$124,AP$3,FALSE),0)</f>
        <v>0</v>
      </c>
      <c r="AQ515" s="353"/>
      <c r="AR515" s="331">
        <f t="shared" si="64"/>
        <v>551</v>
      </c>
      <c r="AS515" s="332">
        <f t="shared" si="64"/>
        <v>2014</v>
      </c>
      <c r="AT515" s="349">
        <f t="shared" si="72"/>
        <v>0</v>
      </c>
      <c r="AU515" s="349">
        <f t="shared" si="71"/>
        <v>0</v>
      </c>
      <c r="AV515" s="349">
        <f t="shared" si="71"/>
        <v>302424.32000000001</v>
      </c>
      <c r="AW515" s="349">
        <f t="shared" si="71"/>
        <v>113673.89700000001</v>
      </c>
      <c r="AX515" s="350">
        <f t="shared" si="71"/>
        <v>496.94799999999998</v>
      </c>
      <c r="AY515" s="349">
        <f t="shared" si="71"/>
        <v>0</v>
      </c>
      <c r="AZ515" s="349">
        <f t="shared" si="71"/>
        <v>0</v>
      </c>
      <c r="BA515" s="349">
        <f t="shared" si="71"/>
        <v>299424.92700000003</v>
      </c>
      <c r="BB515" s="349">
        <f t="shared" si="70"/>
        <v>97726.755000000005</v>
      </c>
      <c r="BC515" s="349">
        <f t="shared" si="70"/>
        <v>1595.97</v>
      </c>
      <c r="BD515" s="350">
        <f t="shared" si="70"/>
        <v>27784.952999999998</v>
      </c>
      <c r="BE515" s="349">
        <f t="shared" si="66"/>
        <v>601849.24699999997</v>
      </c>
      <c r="BF515" s="375">
        <f t="shared" si="67"/>
        <v>213493.57000000004</v>
      </c>
      <c r="BG515" s="334">
        <f t="shared" si="68"/>
        <v>27784.952999999998</v>
      </c>
    </row>
    <row r="516" spans="1:59" x14ac:dyDescent="0.2">
      <c r="A516" s="326" t="str">
        <f t="shared" si="65"/>
        <v>5512015</v>
      </c>
      <c r="B516" s="331">
        <v>551</v>
      </c>
      <c r="C516" s="327">
        <v>2015</v>
      </c>
      <c r="D516" s="353">
        <f>+IFERROR(VLOOKUP($A516,Data_Loss!$A$2:$V$1180,6,FALSE),0)</f>
        <v>0</v>
      </c>
      <c r="E516" s="353">
        <f>+IFERROR(VLOOKUP($A516,Data_Loss!$A$2:$V$1180,7,FALSE),0)</f>
        <v>0</v>
      </c>
      <c r="F516" s="353">
        <f>+IFERROR(VLOOKUP($A516,Data_Loss!$A$2:$V$1180,8,FALSE),0)</f>
        <v>0</v>
      </c>
      <c r="G516" s="353">
        <f>+IFERROR(VLOOKUP($A516,Data_Loss!$A$2:$V$1180,9,FALSE),0)</f>
        <v>3</v>
      </c>
      <c r="H516" s="353">
        <f>+IFERROR(VLOOKUP($A516,Data_Loss!$A$2:$V$1180,10,FALSE),0)</f>
        <v>1</v>
      </c>
      <c r="I516" s="353">
        <f>+IFERROR(VLOOKUP($A516,Data_Loss!$A$2:$V$1300,12,FALSE),0)</f>
        <v>0</v>
      </c>
      <c r="J516" s="353">
        <f>+IFERROR(VLOOKUP($A516,Data_Loss!$A$2:$V$1300,13,FALSE),0)</f>
        <v>0</v>
      </c>
      <c r="K516" s="353">
        <f>+IFERROR(VLOOKUP($A516,Data_Loss!$A$2:$V$1300,14,FALSE),0)</f>
        <v>0</v>
      </c>
      <c r="L516" s="353">
        <f>+IFERROR(VLOOKUP($A516,Data_Loss!$A$2:$V$1300,15,FALSE),0)</f>
        <v>78340</v>
      </c>
      <c r="M516" s="353">
        <f>+IFERROR(VLOOKUP($A516,Data_Loss!$A$2:$V$1300,16,FALSE),0)</f>
        <v>1359</v>
      </c>
      <c r="N516" s="353">
        <f>+IFERROR(VLOOKUP($A516,Data_Loss!$A$2:$V$1300,17,FALSE),0)</f>
        <v>0</v>
      </c>
      <c r="O516" s="353">
        <f>+IFERROR(VLOOKUP($A516,Data_Loss!$A$2:$V$1300,18,FALSE),0)</f>
        <v>0</v>
      </c>
      <c r="P516" s="353">
        <f>+IFERROR(VLOOKUP($A516,Data_Loss!$A$2:$V$1300,19,FALSE),0)</f>
        <v>0</v>
      </c>
      <c r="Q516" s="353">
        <f>+IFERROR(VLOOKUP($A516,Data_Loss!$A$2:$V$1300,20,FALSE),0)</f>
        <v>94356</v>
      </c>
      <c r="R516" s="353">
        <f>+IFERROR(VLOOKUP($A516,Data_Loss!$A$2:$V$1300,21,FALSE),0)</f>
        <v>986</v>
      </c>
      <c r="S516" s="353">
        <f>+IFERROR(VLOOKUP($A516,Data_Loss!$A$2:$V$1300,22,FALSE),0)</f>
        <v>61317</v>
      </c>
      <c r="T516" s="191">
        <f>+$I516*'10k &amp; MO'!C$4+$J516*'10k &amp; MO'!C$10+$K516*'10k &amp; MO'!C$16+$L516*'10k &amp; MO'!C$22+$M516*'10k &amp; MO'!C$28</f>
        <v>0</v>
      </c>
      <c r="U516" s="349">
        <f>+$I516*'10k &amp; MO'!D$4+$J516*'10k &amp; MO'!D$10+$K516*'10k &amp; MO'!D$16+$L516*'10k &amp; MO'!D$22+$M516*'10k &amp; MO'!D$28</f>
        <v>0</v>
      </c>
      <c r="V516" s="349">
        <f>+$I516*'10k &amp; MO'!E$4+$J516*'10k &amp; MO'!E$10+$K516*'10k &amp; MO'!E$16+$L516*'10k &amp; MO'!E$22+$M516*'10k &amp; MO'!E$28</f>
        <v>11524.375</v>
      </c>
      <c r="W516" s="349">
        <f>+$I516*'10k &amp; MO'!F$4+$J516*'10k &amp; MO'!F$10+$K516*'10k &amp; MO'!F$16+$L516*'10k &amp; MO'!F$22+$M516*'10k &amp; MO'!F$28</f>
        <v>86006.55309999999</v>
      </c>
      <c r="X516" s="349">
        <f>+$I516*'10k &amp; MO'!G$4+$J516*'10k &amp; MO'!G$10+$K516*'10k &amp; MO'!G$16+$L516*'10k &amp; MO'!G$22+$M516*'10k &amp; MO'!G$28</f>
        <v>2220.1387999999997</v>
      </c>
      <c r="Y516" s="349">
        <f>+$N516*'10k &amp; MO'!H$4+$O516*'10k &amp; MO'!H$10+$P516*'10k &amp; MO'!H$16+$Q516*'10k &amp; MO'!H$22+$R516*'10k &amp; MO'!H$28</f>
        <v>0</v>
      </c>
      <c r="Z516" s="349">
        <f>+$N516*'10k &amp; MO'!I$4+$O516*'10k &amp; MO'!I$10+$P516*'10k &amp; MO'!I$16+$Q516*'10k &amp; MO'!I$22+$R516*'10k &amp; MO'!I$28</f>
        <v>0</v>
      </c>
      <c r="AA516" s="349">
        <f>+$N516*'10k &amp; MO'!J$4+$O516*'10k &amp; MO'!J$10+$P516*'10k &amp; MO'!J$16+$Q516*'10k &amp; MO'!J$22+$R516*'10k &amp; MO'!J$28</f>
        <v>17728.9908</v>
      </c>
      <c r="AB516" s="349">
        <f>+$N516*'10k &amp; MO'!K$4+$O516*'10k &amp; MO'!K$10+$P516*'10k &amp; MO'!K$16+$Q516*'10k &amp; MO'!K$22+$R516*'10k &amp; MO'!K$28</f>
        <v>145629.269</v>
      </c>
      <c r="AC516" s="349">
        <f>+$N516*'10k &amp; MO'!L$4+$O516*'10k &amp; MO'!L$10+$P516*'10k &amp; MO'!L$16+$Q516*'10k &amp; MO'!L$22+$R516*'10k &amp; MO'!L$28</f>
        <v>3664.2224000000001</v>
      </c>
      <c r="AD516" s="350">
        <f>+S516*'10k &amp; MO'!O$4</f>
        <v>74316.203999999998</v>
      </c>
      <c r="AF516" s="192" t="str">
        <f t="shared" si="63"/>
        <v>5512015</v>
      </c>
      <c r="AG516" s="192">
        <f>+IFERROR(VLOOKUP($AF516,'Limited Loss'!$F$5:$P$124,AG$3,FALSE),0)</f>
        <v>0</v>
      </c>
      <c r="AH516" s="193">
        <f>+IFERROR(VLOOKUP($AF516,'Limited Loss'!$F$5:$P$124,AH$3,FALSE),0)</f>
        <v>0</v>
      </c>
      <c r="AI516" s="193">
        <f>+IFERROR(VLOOKUP($AF516,'Limited Loss'!$F$5:$P$124,AI$3,FALSE),0)</f>
        <v>0</v>
      </c>
      <c r="AJ516" s="193">
        <f>+IFERROR(VLOOKUP($AF516,'Limited Loss'!$F$5:$P$124,AJ$3,FALSE),0)</f>
        <v>0</v>
      </c>
      <c r="AK516" s="100">
        <f>+IFERROR(VLOOKUP($AF516,'Limited Loss'!$F$5:$P$124,AK$3,FALSE),0)</f>
        <v>0</v>
      </c>
      <c r="AL516" s="193">
        <f>+IFERROR(VLOOKUP($AF516,'Limited Loss'!$F$5:$P$124,AL$3,FALSE),0)</f>
        <v>0</v>
      </c>
      <c r="AM516" s="193">
        <f>+IFERROR(VLOOKUP($AF516,'Limited Loss'!$F$5:$P$124,AM$3,FALSE),0)</f>
        <v>0</v>
      </c>
      <c r="AN516" s="193">
        <f>+IFERROR(VLOOKUP($AF516,'Limited Loss'!$F$5:$P$124,AN$3,FALSE),0)</f>
        <v>0</v>
      </c>
      <c r="AO516" s="193">
        <f>+IFERROR(VLOOKUP($AF516,'Limited Loss'!$F$5:$P$124,AO$3,FALSE),0)</f>
        <v>0</v>
      </c>
      <c r="AP516" s="100">
        <f>+IFERROR(VLOOKUP($AF516,'Limited Loss'!$F$5:$P$124,AP$3,FALSE),0)</f>
        <v>0</v>
      </c>
      <c r="AQ516" s="353"/>
      <c r="AR516" s="331">
        <f t="shared" si="64"/>
        <v>551</v>
      </c>
      <c r="AS516" s="332">
        <f t="shared" si="64"/>
        <v>2015</v>
      </c>
      <c r="AT516" s="349">
        <f t="shared" si="72"/>
        <v>0</v>
      </c>
      <c r="AU516" s="349">
        <f t="shared" si="71"/>
        <v>0</v>
      </c>
      <c r="AV516" s="349">
        <f t="shared" si="71"/>
        <v>11524.375</v>
      </c>
      <c r="AW516" s="349">
        <f t="shared" si="71"/>
        <v>86006.55309999999</v>
      </c>
      <c r="AX516" s="350">
        <f t="shared" si="71"/>
        <v>2220.1387999999997</v>
      </c>
      <c r="AY516" s="349">
        <f t="shared" si="71"/>
        <v>0</v>
      </c>
      <c r="AZ516" s="349">
        <f t="shared" si="71"/>
        <v>0</v>
      </c>
      <c r="BA516" s="349">
        <f t="shared" si="71"/>
        <v>17728.9908</v>
      </c>
      <c r="BB516" s="349">
        <f t="shared" si="70"/>
        <v>145629.269</v>
      </c>
      <c r="BC516" s="349">
        <f t="shared" si="70"/>
        <v>3664.2224000000001</v>
      </c>
      <c r="BD516" s="350">
        <f t="shared" si="70"/>
        <v>74316.203999999998</v>
      </c>
      <c r="BE516" s="349">
        <f t="shared" si="66"/>
        <v>29253.3658</v>
      </c>
      <c r="BF516" s="375">
        <f t="shared" si="67"/>
        <v>237520.1833</v>
      </c>
      <c r="BG516" s="334">
        <f t="shared" si="68"/>
        <v>74316.203999999998</v>
      </c>
    </row>
    <row r="517" spans="1:59" x14ac:dyDescent="0.2">
      <c r="A517" s="326" t="str">
        <f t="shared" si="65"/>
        <v>5512016</v>
      </c>
      <c r="B517" s="331">
        <v>551</v>
      </c>
      <c r="C517" s="327">
        <v>2016</v>
      </c>
      <c r="D517" s="353">
        <f>+IFERROR(VLOOKUP($A517,Data_Loss!$A$2:$V$1180,6,FALSE),0)</f>
        <v>0</v>
      </c>
      <c r="E517" s="353">
        <f>+IFERROR(VLOOKUP($A517,Data_Loss!$A$2:$V$1180,7,FALSE),0)</f>
        <v>0</v>
      </c>
      <c r="F517" s="353">
        <f>+IFERROR(VLOOKUP($A517,Data_Loss!$A$2:$V$1180,8,FALSE),0)</f>
        <v>1</v>
      </c>
      <c r="G517" s="353">
        <f>+IFERROR(VLOOKUP($A517,Data_Loss!$A$2:$V$1180,9,FALSE),0)</f>
        <v>5</v>
      </c>
      <c r="H517" s="353">
        <f>+IFERROR(VLOOKUP($A517,Data_Loss!$A$2:$V$1180,10,FALSE),0)</f>
        <v>3</v>
      </c>
      <c r="I517" s="353">
        <f>+IFERROR(VLOOKUP($A517,Data_Loss!$A$2:$V$1300,12,FALSE),0)</f>
        <v>0</v>
      </c>
      <c r="J517" s="353">
        <f>+IFERROR(VLOOKUP($A517,Data_Loss!$A$2:$V$1300,13,FALSE),0)</f>
        <v>0</v>
      </c>
      <c r="K517" s="353">
        <f>+IFERROR(VLOOKUP($A517,Data_Loss!$A$2:$V$1300,14,FALSE),0)</f>
        <v>257960</v>
      </c>
      <c r="L517" s="353">
        <f>+IFERROR(VLOOKUP($A517,Data_Loss!$A$2:$V$1300,15,FALSE),0)</f>
        <v>97448</v>
      </c>
      <c r="M517" s="353">
        <f>+IFERROR(VLOOKUP($A517,Data_Loss!$A$2:$V$1300,16,FALSE),0)</f>
        <v>16085</v>
      </c>
      <c r="N517" s="353">
        <f>+IFERROR(VLOOKUP($A517,Data_Loss!$A$2:$V$1300,17,FALSE),0)</f>
        <v>0</v>
      </c>
      <c r="O517" s="353">
        <f>+IFERROR(VLOOKUP($A517,Data_Loss!$A$2:$V$1300,18,FALSE),0)</f>
        <v>0</v>
      </c>
      <c r="P517" s="353">
        <f>+IFERROR(VLOOKUP($A517,Data_Loss!$A$2:$V$1300,19,FALSE),0)</f>
        <v>38704</v>
      </c>
      <c r="Q517" s="353">
        <f>+IFERROR(VLOOKUP($A517,Data_Loss!$A$2:$V$1300,20,FALSE),0)</f>
        <v>41074</v>
      </c>
      <c r="R517" s="353">
        <f>+IFERROR(VLOOKUP($A517,Data_Loss!$A$2:$V$1300,21,FALSE),0)</f>
        <v>16003</v>
      </c>
      <c r="S517" s="353">
        <f>+IFERROR(VLOOKUP($A517,Data_Loss!$A$2:$V$1300,22,FALSE),0)</f>
        <v>24193</v>
      </c>
      <c r="T517" s="191">
        <f>+$I517*'10k &amp; MO'!C$5+$J517*'10k &amp; MO'!C$11+$K517*'10k &amp; MO'!C$17+$L517*'10k &amp; MO'!C$23+$M517*'10k &amp; MO'!C$29</f>
        <v>0</v>
      </c>
      <c r="U517" s="349">
        <f>+$I517*'10k &amp; MO'!D$5+$J517*'10k &amp; MO'!D$11+$K517*'10k &amp; MO'!D$17+$L517*'10k &amp; MO'!D$23+$M517*'10k &amp; MO'!D$29</f>
        <v>1521.9639999999999</v>
      </c>
      <c r="V517" s="349">
        <f>+$I517*'10k &amp; MO'!E$5+$J517*'10k &amp; MO'!E$11+$K517*'10k &amp; MO'!E$17+$L517*'10k &amp; MO'!E$23+$M517*'10k &amp; MO'!E$29</f>
        <v>436752.15369999997</v>
      </c>
      <c r="W517" s="349">
        <f>+$I517*'10k &amp; MO'!F$5+$J517*'10k &amp; MO'!F$11+$K517*'10k &amp; MO'!F$17+$L517*'10k &amp; MO'!F$23+$M517*'10k &amp; MO'!F$29</f>
        <v>114223.03480000001</v>
      </c>
      <c r="X517" s="349">
        <f>+$I517*'10k &amp; MO'!G$5+$J517*'10k &amp; MO'!G$11+$K517*'10k &amp; MO'!G$17+$L517*'10k &amp; MO'!G$23+$M517*'10k &amp; MO'!G$29</f>
        <v>22082.671200000001</v>
      </c>
      <c r="Y517" s="349">
        <f>+$N517*'10k &amp; MO'!H$5+$O517*'10k &amp; MO'!H$11+$P517*'10k &amp; MO'!H$17+$Q517*'10k &amp; MO'!H$23+$R517*'10k &amp; MO'!H$29</f>
        <v>0</v>
      </c>
      <c r="Z517" s="349">
        <f>+$N517*'10k &amp; MO'!I$5+$O517*'10k &amp; MO'!I$11+$P517*'10k &amp; MO'!I$17+$Q517*'10k &amp; MO'!I$23+$R517*'10k &amp; MO'!I$29</f>
        <v>127.72320000000001</v>
      </c>
      <c r="AA517" s="349">
        <f>+$N517*'10k &amp; MO'!J$5+$O517*'10k &amp; MO'!J$11+$P517*'10k &amp; MO'!J$17+$Q517*'10k &amp; MO'!J$23+$R517*'10k &amp; MO'!J$29</f>
        <v>89612.584700000007</v>
      </c>
      <c r="AB517" s="349">
        <f>+$N517*'10k &amp; MO'!K$5+$O517*'10k &amp; MO'!K$11+$P517*'10k &amp; MO'!K$17+$Q517*'10k &amp; MO'!K$23+$R517*'10k &amp; MO'!K$29</f>
        <v>69843.699099999998</v>
      </c>
      <c r="AC517" s="349">
        <f>+$N517*'10k &amp; MO'!L$5+$O517*'10k &amp; MO'!L$11+$P517*'10k &amp; MO'!L$17+$Q517*'10k &amp; MO'!L$23+$R517*'10k &amp; MO'!L$29</f>
        <v>26865.353600000002</v>
      </c>
      <c r="AD517" s="350">
        <f>+S517*'10k &amp; MO'!O$5</f>
        <v>32612.164000000001</v>
      </c>
      <c r="AF517" s="192" t="str">
        <f t="shared" ref="AF517:AF580" si="73">+B517&amp;C517</f>
        <v>5512016</v>
      </c>
      <c r="AG517" s="192">
        <f>+IFERROR(VLOOKUP($AF517,'Limited Loss'!$F$5:$P$124,AG$3,FALSE),0)</f>
        <v>0</v>
      </c>
      <c r="AH517" s="193">
        <f>+IFERROR(VLOOKUP($AF517,'Limited Loss'!$F$5:$P$124,AH$3,FALSE),0)</f>
        <v>0</v>
      </c>
      <c r="AI517" s="193">
        <f>+IFERROR(VLOOKUP($AF517,'Limited Loss'!$F$5:$P$124,AI$3,FALSE),0)</f>
        <v>0</v>
      </c>
      <c r="AJ517" s="193">
        <f>+IFERROR(VLOOKUP($AF517,'Limited Loss'!$F$5:$P$124,AJ$3,FALSE),0)</f>
        <v>0</v>
      </c>
      <c r="AK517" s="100">
        <f>+IFERROR(VLOOKUP($AF517,'Limited Loss'!$F$5:$P$124,AK$3,FALSE),0)</f>
        <v>0</v>
      </c>
      <c r="AL517" s="193">
        <f>+IFERROR(VLOOKUP($AF517,'Limited Loss'!$F$5:$P$124,AL$3,FALSE),0)</f>
        <v>0</v>
      </c>
      <c r="AM517" s="193">
        <f>+IFERROR(VLOOKUP($AF517,'Limited Loss'!$F$5:$P$124,AM$3,FALSE),0)</f>
        <v>0</v>
      </c>
      <c r="AN517" s="193">
        <f>+IFERROR(VLOOKUP($AF517,'Limited Loss'!$F$5:$P$124,AN$3,FALSE),0)</f>
        <v>0</v>
      </c>
      <c r="AO517" s="193">
        <f>+IFERROR(VLOOKUP($AF517,'Limited Loss'!$F$5:$P$124,AO$3,FALSE),0)</f>
        <v>0</v>
      </c>
      <c r="AP517" s="100">
        <f>+IFERROR(VLOOKUP($AF517,'Limited Loss'!$F$5:$P$124,AP$3,FALSE),0)</f>
        <v>0</v>
      </c>
      <c r="AQ517" s="353"/>
      <c r="AR517" s="331">
        <f t="shared" ref="AR517:AS580" si="74">+B517</f>
        <v>551</v>
      </c>
      <c r="AS517" s="332">
        <f t="shared" si="74"/>
        <v>2016</v>
      </c>
      <c r="AT517" s="349">
        <f t="shared" si="72"/>
        <v>0</v>
      </c>
      <c r="AU517" s="349">
        <f t="shared" si="71"/>
        <v>1521.9639999999999</v>
      </c>
      <c r="AV517" s="349">
        <f t="shared" si="71"/>
        <v>436752.15369999997</v>
      </c>
      <c r="AW517" s="349">
        <f t="shared" si="71"/>
        <v>114223.03480000001</v>
      </c>
      <c r="AX517" s="350">
        <f t="shared" si="71"/>
        <v>22082.671200000001</v>
      </c>
      <c r="AY517" s="349">
        <f t="shared" si="71"/>
        <v>0</v>
      </c>
      <c r="AZ517" s="349">
        <f t="shared" si="71"/>
        <v>127.72320000000001</v>
      </c>
      <c r="BA517" s="349">
        <f t="shared" si="71"/>
        <v>89612.584700000007</v>
      </c>
      <c r="BB517" s="349">
        <f t="shared" si="70"/>
        <v>69843.699099999998</v>
      </c>
      <c r="BC517" s="349">
        <f t="shared" si="70"/>
        <v>26865.353600000002</v>
      </c>
      <c r="BD517" s="350">
        <f t="shared" si="70"/>
        <v>32612.164000000001</v>
      </c>
      <c r="BE517" s="349">
        <f t="shared" si="66"/>
        <v>528014.42559999996</v>
      </c>
      <c r="BF517" s="375">
        <f t="shared" si="67"/>
        <v>233014.75870000001</v>
      </c>
      <c r="BG517" s="334">
        <f t="shared" si="68"/>
        <v>32612.164000000001</v>
      </c>
    </row>
    <row r="518" spans="1:59" x14ac:dyDescent="0.2">
      <c r="A518" s="326" t="str">
        <f t="shared" ref="A518:A581" si="75">+B518&amp;C518</f>
        <v>5512017</v>
      </c>
      <c r="B518" s="331">
        <v>551</v>
      </c>
      <c r="C518" s="327">
        <v>2017</v>
      </c>
      <c r="D518" s="353">
        <f>+IFERROR(VLOOKUP($A518,Data_Loss!$A$2:$V$1180,6,FALSE),0)</f>
        <v>0</v>
      </c>
      <c r="E518" s="353">
        <f>+IFERROR(VLOOKUP($A518,Data_Loss!$A$2:$V$1180,7,FALSE),0)</f>
        <v>0</v>
      </c>
      <c r="F518" s="353">
        <f>+IFERROR(VLOOKUP($A518,Data_Loss!$A$2:$V$1180,8,FALSE),0)</f>
        <v>0</v>
      </c>
      <c r="G518" s="353">
        <f>+IFERROR(VLOOKUP($A518,Data_Loss!$A$2:$V$1180,9,FALSE),0)</f>
        <v>3</v>
      </c>
      <c r="H518" s="353">
        <f>+IFERROR(VLOOKUP($A518,Data_Loss!$A$2:$V$1180,10,FALSE),0)</f>
        <v>3</v>
      </c>
      <c r="I518" s="353">
        <f>+IFERROR(VLOOKUP($A518,Data_Loss!$A$2:$V$1300,12,FALSE),0)</f>
        <v>0</v>
      </c>
      <c r="J518" s="353">
        <f>+IFERROR(VLOOKUP($A518,Data_Loss!$A$2:$V$1300,13,FALSE),0)</f>
        <v>0</v>
      </c>
      <c r="K518" s="353">
        <f>+IFERROR(VLOOKUP($A518,Data_Loss!$A$2:$V$1300,14,FALSE),0)</f>
        <v>0</v>
      </c>
      <c r="L518" s="353">
        <f>+IFERROR(VLOOKUP($A518,Data_Loss!$A$2:$V$1300,15,FALSE),0)</f>
        <v>52764</v>
      </c>
      <c r="M518" s="353">
        <f>+IFERROR(VLOOKUP($A518,Data_Loss!$A$2:$V$1300,16,FALSE),0)</f>
        <v>23364</v>
      </c>
      <c r="N518" s="353">
        <f>+IFERROR(VLOOKUP($A518,Data_Loss!$A$2:$V$1300,17,FALSE),0)</f>
        <v>0</v>
      </c>
      <c r="O518" s="353">
        <f>+IFERROR(VLOOKUP($A518,Data_Loss!$A$2:$V$1300,18,FALSE),0)</f>
        <v>0</v>
      </c>
      <c r="P518" s="353">
        <f>+IFERROR(VLOOKUP($A518,Data_Loss!$A$2:$V$1300,19,FALSE),0)</f>
        <v>0</v>
      </c>
      <c r="Q518" s="353">
        <f>+IFERROR(VLOOKUP($A518,Data_Loss!$A$2:$V$1300,20,FALSE),0)</f>
        <v>59251</v>
      </c>
      <c r="R518" s="353">
        <f>+IFERROR(VLOOKUP($A518,Data_Loss!$A$2:$V$1300,21,FALSE),0)</f>
        <v>36895</v>
      </c>
      <c r="S518" s="353">
        <f>+IFERROR(VLOOKUP($A518,Data_Loss!$A$2:$V$1300,22,FALSE),0)</f>
        <v>12441</v>
      </c>
      <c r="T518" s="191">
        <f>+$I518*'10k &amp; MO'!C$6+$J518*'10k &amp; MO'!C$12+$K518*'10k &amp; MO'!C$18+$L518*'10k &amp; MO'!C$24+$M518*'10k &amp; MO'!C$30</f>
        <v>0</v>
      </c>
      <c r="U518" s="349">
        <f>+$I518*'10k &amp; MO'!D$6+$J518*'10k &amp; MO'!D$12+$K518*'10k &amp; MO'!D$18+$L518*'10k &amp; MO'!D$24+$M518*'10k &amp; MO'!D$30</f>
        <v>131.83199999999999</v>
      </c>
      <c r="V518" s="349">
        <f>+$I518*'10k &amp; MO'!E$6+$J518*'10k &amp; MO'!E$12+$K518*'10k &amp; MO'!E$18+$L518*'10k &amp; MO'!E$24+$M518*'10k &amp; MO'!E$30</f>
        <v>55581.72</v>
      </c>
      <c r="W518" s="349">
        <f>+$I518*'10k &amp; MO'!F$6+$J518*'10k &amp; MO'!F$12+$K518*'10k &amp; MO'!F$18+$L518*'10k &amp; MO'!F$24+$M518*'10k &amp; MO'!F$30</f>
        <v>51571.549199999994</v>
      </c>
      <c r="X518" s="349">
        <f>+$I518*'10k &amp; MO'!G$6+$J518*'10k &amp; MO'!G$12+$K518*'10k &amp; MO'!G$18+$L518*'10k &amp; MO'!G$24+$M518*'10k &amp; MO'!G$30</f>
        <v>29514.128400000001</v>
      </c>
      <c r="Y518" s="349">
        <f>+$N518*'10k &amp; MO'!H$6+$O518*'10k &amp; MO'!H$12+$P518*'10k &amp; MO'!H$18+$Q518*'10k &amp; MO'!H$24+$R518*'10k &amp; MO'!H$30</f>
        <v>0</v>
      </c>
      <c r="Z518" s="349">
        <f>+$N518*'10k &amp; MO'!I$6+$O518*'10k &amp; MO'!I$12+$P518*'10k &amp; MO'!I$18+$Q518*'10k &amp; MO'!I$24+$R518*'10k &amp; MO'!I$30</f>
        <v>52.544199999999996</v>
      </c>
      <c r="AA518" s="349">
        <f>+$N518*'10k &amp; MO'!J$6+$O518*'10k &amp; MO'!J$12+$P518*'10k &amp; MO'!J$18+$Q518*'10k &amp; MO'!J$24+$R518*'10k &amp; MO'!J$30</f>
        <v>76324.619099999996</v>
      </c>
      <c r="AB518" s="349">
        <f>+$N518*'10k &amp; MO'!K$6+$O518*'10k &amp; MO'!K$12+$P518*'10k &amp; MO'!K$18+$Q518*'10k &amp; MO'!K$24+$R518*'10k &amp; MO'!K$30</f>
        <v>82326.277300000002</v>
      </c>
      <c r="AC518" s="349">
        <f>+$N518*'10k &amp; MO'!L$6+$O518*'10k &amp; MO'!L$12+$P518*'10k &amp; MO'!L$18+$Q518*'10k &amp; MO'!L$24+$R518*'10k &amp; MO'!L$30</f>
        <v>60353.245800000004</v>
      </c>
      <c r="AD518" s="350">
        <f>+S518*'10k &amp; MO'!O$6</f>
        <v>16745.585999999999</v>
      </c>
      <c r="AF518" s="192" t="str">
        <f t="shared" si="73"/>
        <v>5512017</v>
      </c>
      <c r="AG518" s="192">
        <f>+IFERROR(VLOOKUP($AF518,'Limited Loss'!$F$5:$P$124,AG$3,FALSE),0)</f>
        <v>0</v>
      </c>
      <c r="AH518" s="193">
        <f>+IFERROR(VLOOKUP($AF518,'Limited Loss'!$F$5:$P$124,AH$3,FALSE),0)</f>
        <v>0</v>
      </c>
      <c r="AI518" s="193">
        <f>+IFERROR(VLOOKUP($AF518,'Limited Loss'!$F$5:$P$124,AI$3,FALSE),0)</f>
        <v>0</v>
      </c>
      <c r="AJ518" s="193">
        <f>+IFERROR(VLOOKUP($AF518,'Limited Loss'!$F$5:$P$124,AJ$3,FALSE),0)</f>
        <v>0</v>
      </c>
      <c r="AK518" s="100">
        <f>+IFERROR(VLOOKUP($AF518,'Limited Loss'!$F$5:$P$124,AK$3,FALSE),0)</f>
        <v>0</v>
      </c>
      <c r="AL518" s="193">
        <f>+IFERROR(VLOOKUP($AF518,'Limited Loss'!$F$5:$P$124,AL$3,FALSE),0)</f>
        <v>0</v>
      </c>
      <c r="AM518" s="193">
        <f>+IFERROR(VLOOKUP($AF518,'Limited Loss'!$F$5:$P$124,AM$3,FALSE),0)</f>
        <v>0</v>
      </c>
      <c r="AN518" s="193">
        <f>+IFERROR(VLOOKUP($AF518,'Limited Loss'!$F$5:$P$124,AN$3,FALSE),0)</f>
        <v>0</v>
      </c>
      <c r="AO518" s="193">
        <f>+IFERROR(VLOOKUP($AF518,'Limited Loss'!$F$5:$P$124,AO$3,FALSE),0)</f>
        <v>0</v>
      </c>
      <c r="AP518" s="100">
        <f>+IFERROR(VLOOKUP($AF518,'Limited Loss'!$F$5:$P$124,AP$3,FALSE),0)</f>
        <v>0</v>
      </c>
      <c r="AQ518" s="353"/>
      <c r="AR518" s="331">
        <f t="shared" si="74"/>
        <v>551</v>
      </c>
      <c r="AS518" s="332">
        <f t="shared" si="74"/>
        <v>2017</v>
      </c>
      <c r="AT518" s="349">
        <f t="shared" si="72"/>
        <v>0</v>
      </c>
      <c r="AU518" s="349">
        <f t="shared" si="71"/>
        <v>131.83199999999999</v>
      </c>
      <c r="AV518" s="349">
        <f t="shared" si="71"/>
        <v>55581.72</v>
      </c>
      <c r="AW518" s="349">
        <f t="shared" si="71"/>
        <v>51571.549199999994</v>
      </c>
      <c r="AX518" s="350">
        <f t="shared" si="71"/>
        <v>29514.128400000001</v>
      </c>
      <c r="AY518" s="349">
        <f t="shared" si="71"/>
        <v>0</v>
      </c>
      <c r="AZ518" s="349">
        <f t="shared" si="71"/>
        <v>52.544199999999996</v>
      </c>
      <c r="BA518" s="349">
        <f t="shared" si="71"/>
        <v>76324.619099999996</v>
      </c>
      <c r="BB518" s="349">
        <f t="shared" si="70"/>
        <v>82326.277300000002</v>
      </c>
      <c r="BC518" s="349">
        <f t="shared" si="70"/>
        <v>60353.245800000004</v>
      </c>
      <c r="BD518" s="350">
        <f t="shared" si="70"/>
        <v>16745.585999999999</v>
      </c>
      <c r="BE518" s="349">
        <f t="shared" ref="BE518:BE581" si="76">+AT518+AU518+AV518+AY518+AZ518+BA518</f>
        <v>132090.71529999998</v>
      </c>
      <c r="BF518" s="375">
        <f t="shared" ref="BF518:BF581" si="77">+AW518+AX518+BB518+BC518</f>
        <v>223765.20070000002</v>
      </c>
      <c r="BG518" s="334">
        <f t="shared" ref="BG518:BG581" si="78">+BD518</f>
        <v>16745.585999999999</v>
      </c>
    </row>
    <row r="519" spans="1:59" x14ac:dyDescent="0.2">
      <c r="A519" s="326" t="str">
        <f t="shared" si="75"/>
        <v>5512018</v>
      </c>
      <c r="B519" s="331">
        <v>551</v>
      </c>
      <c r="C519" s="327">
        <v>2018</v>
      </c>
      <c r="D519" s="353">
        <f>+IFERROR(VLOOKUP($A519,Data_Loss!$A$2:$V$1180,6,FALSE),0)</f>
        <v>0</v>
      </c>
      <c r="E519" s="353">
        <f>+IFERROR(VLOOKUP($A519,Data_Loss!$A$2:$V$1180,7,FALSE),0)</f>
        <v>0</v>
      </c>
      <c r="F519" s="353">
        <f>+IFERROR(VLOOKUP($A519,Data_Loss!$A$2:$V$1180,8,FALSE),0)</f>
        <v>0</v>
      </c>
      <c r="G519" s="353">
        <f>+IFERROR(VLOOKUP($A519,Data_Loss!$A$2:$V$1180,9,FALSE),0)</f>
        <v>2</v>
      </c>
      <c r="H519" s="353">
        <f>+IFERROR(VLOOKUP($A519,Data_Loss!$A$2:$V$1180,10,FALSE),0)</f>
        <v>4</v>
      </c>
      <c r="I519" s="353">
        <f>+IFERROR(VLOOKUP($A519,Data_Loss!$A$2:$V$1300,12,FALSE),0)</f>
        <v>0</v>
      </c>
      <c r="J519" s="353">
        <f>+IFERROR(VLOOKUP($A519,Data_Loss!$A$2:$V$1300,13,FALSE),0)</f>
        <v>0</v>
      </c>
      <c r="K519" s="353">
        <f>+IFERROR(VLOOKUP($A519,Data_Loss!$A$2:$V$1300,14,FALSE),0)</f>
        <v>0</v>
      </c>
      <c r="L519" s="353">
        <f>+IFERROR(VLOOKUP($A519,Data_Loss!$A$2:$V$1300,15,FALSE),0)</f>
        <v>61728</v>
      </c>
      <c r="M519" s="353">
        <f>+IFERROR(VLOOKUP($A519,Data_Loss!$A$2:$V$1300,16,FALSE),0)</f>
        <v>13121</v>
      </c>
      <c r="N519" s="353">
        <f>+IFERROR(VLOOKUP($A519,Data_Loss!$A$2:$V$1300,17,FALSE),0)</f>
        <v>0</v>
      </c>
      <c r="O519" s="353">
        <f>+IFERROR(VLOOKUP($A519,Data_Loss!$A$2:$V$1300,18,FALSE),0)</f>
        <v>0</v>
      </c>
      <c r="P519" s="353">
        <f>+IFERROR(VLOOKUP($A519,Data_Loss!$A$2:$V$1300,19,FALSE),0)</f>
        <v>0</v>
      </c>
      <c r="Q519" s="353">
        <f>+IFERROR(VLOOKUP($A519,Data_Loss!$A$2:$V$1300,20,FALSE),0)</f>
        <v>42823</v>
      </c>
      <c r="R519" s="353">
        <f>+IFERROR(VLOOKUP($A519,Data_Loss!$A$2:$V$1300,21,FALSE),0)</f>
        <v>12136</v>
      </c>
      <c r="S519" s="353">
        <f>+IFERROR(VLOOKUP($A519,Data_Loss!$A$2:$V$1300,22,FALSE),0)</f>
        <v>18937</v>
      </c>
      <c r="T519" s="191">
        <f>+$I519*'10k &amp; MO'!C$7+$J519*'10k &amp; MO'!C$13+$K519*'10k &amp; MO'!C$19+$L519*'10k &amp; MO'!C$25+$M519*'10k &amp; MO'!C$31</f>
        <v>28.866200000000003</v>
      </c>
      <c r="U519" s="349">
        <f>+$I519*'10k &amp; MO'!D$7+$J519*'10k &amp; MO'!D$13+$K519*'10k &amp; MO'!D$19+$L519*'10k &amp; MO'!D$25+$M519*'10k &amp; MO'!D$31</f>
        <v>2796.0745999999999</v>
      </c>
      <c r="V519" s="349">
        <f>+$I519*'10k &amp; MO'!E$7+$J519*'10k &amp; MO'!E$13+$K519*'10k &amp; MO'!E$19+$L519*'10k &amp; MO'!E$25+$M519*'10k &amp; MO'!E$31</f>
        <v>115568.63500000001</v>
      </c>
      <c r="W519" s="349">
        <f>+$I519*'10k &amp; MO'!F$7+$J519*'10k &amp; MO'!F$13+$K519*'10k &amp; MO'!F$19+$L519*'10k &amp; MO'!F$25+$M519*'10k &amp; MO'!F$31</f>
        <v>55188.925900000002</v>
      </c>
      <c r="X519" s="349">
        <f>+$I519*'10k &amp; MO'!G$7+$J519*'10k &amp; MO'!G$13+$K519*'10k &amp; MO'!G$19+$L519*'10k &amp; MO'!G$25+$M519*'10k &amp; MO'!G$31</f>
        <v>15475.975200000001</v>
      </c>
      <c r="Y519" s="349">
        <f>+$N519*'10k &amp; MO'!H$7+$O519*'10k &amp; MO'!H$13+$P519*'10k &amp; MO'!H$19+$Q519*'10k &amp; MO'!H$25+$R519*'10k &amp; MO'!H$31</f>
        <v>35.194399999999995</v>
      </c>
      <c r="Z519" s="349">
        <f>+$N519*'10k &amp; MO'!I$7+$O519*'10k &amp; MO'!I$13+$P519*'10k &amp; MO'!I$19+$Q519*'10k &amp; MO'!I$25+$R519*'10k &amp; MO'!I$31</f>
        <v>2416.4236000000001</v>
      </c>
      <c r="AA519" s="349">
        <f>+$N519*'10k &amp; MO'!J$7+$O519*'10k &amp; MO'!J$13+$P519*'10k &amp; MO'!J$19+$Q519*'10k &amp; MO'!J$25+$R519*'10k &amp; MO'!J$31</f>
        <v>73354.667300000001</v>
      </c>
      <c r="AB519" s="349">
        <f>+$N519*'10k &amp; MO'!K$7+$O519*'10k &amp; MO'!K$13+$P519*'10k &amp; MO'!K$19+$Q519*'10k &amp; MO'!K$25+$R519*'10k &amp; MO'!K$31</f>
        <v>48172.1083</v>
      </c>
      <c r="AC519" s="349">
        <f>+$N519*'10k &amp; MO'!L$7+$O519*'10k &amp; MO'!L$13+$P519*'10k &amp; MO'!L$19+$Q519*'10k &amp; MO'!L$25+$R519*'10k &amp; MO'!L$31</f>
        <v>17393.358400000001</v>
      </c>
      <c r="AD519" s="350">
        <f>+S519*'10k &amp; MO'!O$7</f>
        <v>25110.462</v>
      </c>
      <c r="AF519" s="192" t="str">
        <f t="shared" si="73"/>
        <v>5512018</v>
      </c>
      <c r="AG519" s="192">
        <f>+IFERROR(VLOOKUP($AF519,'Limited Loss'!$F$5:$P$124,AG$3,FALSE),0)</f>
        <v>0</v>
      </c>
      <c r="AH519" s="193">
        <f>+IFERROR(VLOOKUP($AF519,'Limited Loss'!$F$5:$P$124,AH$3,FALSE),0)</f>
        <v>0</v>
      </c>
      <c r="AI519" s="193">
        <f>+IFERROR(VLOOKUP($AF519,'Limited Loss'!$F$5:$P$124,AI$3,FALSE),0)</f>
        <v>0</v>
      </c>
      <c r="AJ519" s="193">
        <f>+IFERROR(VLOOKUP($AF519,'Limited Loss'!$F$5:$P$124,AJ$3,FALSE),0)</f>
        <v>0</v>
      </c>
      <c r="AK519" s="100">
        <f>+IFERROR(VLOOKUP($AF519,'Limited Loss'!$F$5:$P$124,AK$3,FALSE),0)</f>
        <v>0</v>
      </c>
      <c r="AL519" s="193">
        <f>+IFERROR(VLOOKUP($AF519,'Limited Loss'!$F$5:$P$124,AL$3,FALSE),0)</f>
        <v>0</v>
      </c>
      <c r="AM519" s="193">
        <f>+IFERROR(VLOOKUP($AF519,'Limited Loss'!$F$5:$P$124,AM$3,FALSE),0)</f>
        <v>0</v>
      </c>
      <c r="AN519" s="193">
        <f>+IFERROR(VLOOKUP($AF519,'Limited Loss'!$F$5:$P$124,AN$3,FALSE),0)</f>
        <v>0</v>
      </c>
      <c r="AO519" s="193">
        <f>+IFERROR(VLOOKUP($AF519,'Limited Loss'!$F$5:$P$124,AO$3,FALSE),0)</f>
        <v>0</v>
      </c>
      <c r="AP519" s="100">
        <f>+IFERROR(VLOOKUP($AF519,'Limited Loss'!$F$5:$P$124,AP$3,FALSE),0)</f>
        <v>0</v>
      </c>
      <c r="AQ519" s="353"/>
      <c r="AR519" s="331">
        <f t="shared" si="74"/>
        <v>551</v>
      </c>
      <c r="AS519" s="332">
        <f t="shared" si="74"/>
        <v>2018</v>
      </c>
      <c r="AT519" s="349">
        <f t="shared" si="72"/>
        <v>28.866200000000003</v>
      </c>
      <c r="AU519" s="349">
        <f t="shared" si="71"/>
        <v>2796.0745999999999</v>
      </c>
      <c r="AV519" s="349">
        <f t="shared" si="71"/>
        <v>115568.63500000001</v>
      </c>
      <c r="AW519" s="349">
        <f t="shared" si="71"/>
        <v>55188.925900000002</v>
      </c>
      <c r="AX519" s="350">
        <f t="shared" si="71"/>
        <v>15475.975200000001</v>
      </c>
      <c r="AY519" s="349">
        <f t="shared" si="71"/>
        <v>35.194399999999995</v>
      </c>
      <c r="AZ519" s="349">
        <f t="shared" si="71"/>
        <v>2416.4236000000001</v>
      </c>
      <c r="BA519" s="349">
        <f t="shared" si="71"/>
        <v>73354.667300000001</v>
      </c>
      <c r="BB519" s="349">
        <f t="shared" si="70"/>
        <v>48172.1083</v>
      </c>
      <c r="BC519" s="349">
        <f t="shared" si="70"/>
        <v>17393.358400000001</v>
      </c>
      <c r="BD519" s="350">
        <f t="shared" si="70"/>
        <v>25110.462</v>
      </c>
      <c r="BE519" s="349">
        <f t="shared" si="76"/>
        <v>194199.86109999998</v>
      </c>
      <c r="BF519" s="375">
        <f t="shared" si="77"/>
        <v>136230.36780000001</v>
      </c>
      <c r="BG519" s="334">
        <f t="shared" si="78"/>
        <v>25110.462</v>
      </c>
    </row>
    <row r="520" spans="1:59" x14ac:dyDescent="0.2">
      <c r="A520" s="326" t="str">
        <f t="shared" si="75"/>
        <v>5532014</v>
      </c>
      <c r="B520" s="331">
        <v>553</v>
      </c>
      <c r="C520" s="327">
        <v>2014</v>
      </c>
      <c r="D520" s="353">
        <f>+IFERROR(VLOOKUP($A520,Data_Loss!$A$2:$V$1180,6,FALSE),0)</f>
        <v>0</v>
      </c>
      <c r="E520" s="353">
        <f>+IFERROR(VLOOKUP($A520,Data_Loss!$A$2:$V$1180,7,FALSE),0)</f>
        <v>0</v>
      </c>
      <c r="F520" s="353">
        <f>+IFERROR(VLOOKUP($A520,Data_Loss!$A$2:$V$1180,8,FALSE),0)</f>
        <v>2</v>
      </c>
      <c r="G520" s="353">
        <f>+IFERROR(VLOOKUP($A520,Data_Loss!$A$2:$V$1180,9,FALSE),0)</f>
        <v>0</v>
      </c>
      <c r="H520" s="353">
        <f>+IFERROR(VLOOKUP($A520,Data_Loss!$A$2:$V$1180,10,FALSE),0)</f>
        <v>0</v>
      </c>
      <c r="I520" s="353">
        <f>+IFERROR(VLOOKUP($A520,Data_Loss!$A$2:$V$1300,12,FALSE),0)</f>
        <v>0</v>
      </c>
      <c r="J520" s="353">
        <f>+IFERROR(VLOOKUP($A520,Data_Loss!$A$2:$V$1300,13,FALSE),0)</f>
        <v>0</v>
      </c>
      <c r="K520" s="353">
        <f>+IFERROR(VLOOKUP($A520,Data_Loss!$A$2:$V$1300,14,FALSE),0)</f>
        <v>621207</v>
      </c>
      <c r="L520" s="353">
        <f>+IFERROR(VLOOKUP($A520,Data_Loss!$A$2:$V$1300,15,FALSE),0)</f>
        <v>0</v>
      </c>
      <c r="M520" s="353">
        <f>+IFERROR(VLOOKUP($A520,Data_Loss!$A$2:$V$1300,16,FALSE),0)</f>
        <v>0</v>
      </c>
      <c r="N520" s="353">
        <f>+IFERROR(VLOOKUP($A520,Data_Loss!$A$2:$V$1300,17,FALSE),0)</f>
        <v>0</v>
      </c>
      <c r="O520" s="353">
        <f>+IFERROR(VLOOKUP($A520,Data_Loss!$A$2:$V$1300,18,FALSE),0)</f>
        <v>0</v>
      </c>
      <c r="P520" s="353">
        <f>+IFERROR(VLOOKUP($A520,Data_Loss!$A$2:$V$1300,19,FALSE),0)</f>
        <v>409525</v>
      </c>
      <c r="Q520" s="353">
        <f>+IFERROR(VLOOKUP($A520,Data_Loss!$A$2:$V$1300,20,FALSE),0)</f>
        <v>0</v>
      </c>
      <c r="R520" s="353">
        <f>+IFERROR(VLOOKUP($A520,Data_Loss!$A$2:$V$1300,21,FALSE),0)</f>
        <v>0</v>
      </c>
      <c r="S520" s="353">
        <f>+IFERROR(VLOOKUP($A520,Data_Loss!$A$2:$V$1300,22,FALSE),0)</f>
        <v>0</v>
      </c>
      <c r="T520" s="191">
        <f>+$I520*'10k &amp; MO'!C$3+$J520*'10k &amp; MO'!C$9+$K520*'10k &amp; MO'!C$15+$L520*'10k &amp; MO'!C$21+$M520*'10k &amp; MO'!C$27</f>
        <v>0</v>
      </c>
      <c r="U520" s="349">
        <f>+$I520*'10k &amp; MO'!D$3+$J520*'10k &amp; MO'!D$9+$K520*'10k &amp; MO'!D$15+$L520*'10k &amp; MO'!D$21+$M520*'10k &amp; MO'!D$27</f>
        <v>0</v>
      </c>
      <c r="V520" s="349">
        <f>+$I520*'10k &amp; MO'!E$3+$J520*'10k &amp; MO'!E$9+$K520*'10k &amp; MO'!E$15+$L520*'10k &amp; MO'!E$21+$M520*'10k &amp; MO'!E$27</f>
        <v>934295.32799999998</v>
      </c>
      <c r="W520" s="349">
        <f>+$I520*'10k &amp; MO'!F$3+$J520*'10k &amp; MO'!F$9+$K520*'10k &amp; MO'!F$15+$L520*'10k &amp; MO'!F$21+$M520*'10k &amp; MO'!F$27</f>
        <v>0</v>
      </c>
      <c r="X520" s="349">
        <f>+$I520*'10k &amp; MO'!G$3+$J520*'10k &amp; MO'!G$9+$K520*'10k &amp; MO'!G$15+$L520*'10k &amp; MO'!G$21+$M520*'10k &amp; MO'!G$27</f>
        <v>0</v>
      </c>
      <c r="Y520" s="349">
        <f>+$N520*'10k &amp; MO'!H$3+$O520*'10k &amp; MO'!H$9+$P520*'10k &amp; MO'!H$15+$Q520*'10k &amp; MO'!H$21+$R520*'10k &amp; MO'!H$27</f>
        <v>0</v>
      </c>
      <c r="Z520" s="349">
        <f>+$N520*'10k &amp; MO'!I$3+$O520*'10k &amp; MO'!I$9+$P520*'10k &amp; MO'!I$15+$Q520*'10k &amp; MO'!I$21+$R520*'10k &amp; MO'!I$27</f>
        <v>0</v>
      </c>
      <c r="AA520" s="349">
        <f>+$N520*'10k &amp; MO'!J$3+$O520*'10k &amp; MO'!J$9+$P520*'10k &amp; MO'!J$15+$Q520*'10k &amp; MO'!J$21+$R520*'10k &amp; MO'!J$27</f>
        <v>856316.77500000002</v>
      </c>
      <c r="AB520" s="349">
        <f>+$N520*'10k &amp; MO'!K$3+$O520*'10k &amp; MO'!K$9+$P520*'10k &amp; MO'!K$15+$Q520*'10k &amp; MO'!K$21+$R520*'10k &amp; MO'!K$27</f>
        <v>0</v>
      </c>
      <c r="AC520" s="349">
        <f>+$N520*'10k &amp; MO'!L$3+$O520*'10k &amp; MO'!L$9+$P520*'10k &amp; MO'!L$15+$Q520*'10k &amp; MO'!L$21+$R520*'10k &amp; MO'!L$27</f>
        <v>0</v>
      </c>
      <c r="AD520" s="350">
        <f>+S520*'10k &amp; MO'!O$3</f>
        <v>0</v>
      </c>
      <c r="AF520" s="192" t="str">
        <f t="shared" si="73"/>
        <v>5532014</v>
      </c>
      <c r="AG520" s="192">
        <f>+IFERROR(VLOOKUP($AF520,'Limited Loss'!$F$5:$P$124,AG$3,FALSE),0)</f>
        <v>0</v>
      </c>
      <c r="AH520" s="193">
        <f>+IFERROR(VLOOKUP($AF520,'Limited Loss'!$F$5:$P$124,AH$3,FALSE),0)</f>
        <v>0</v>
      </c>
      <c r="AI520" s="193">
        <f>+IFERROR(VLOOKUP($AF520,'Limited Loss'!$F$5:$P$124,AI$3,FALSE),0)</f>
        <v>0</v>
      </c>
      <c r="AJ520" s="193">
        <f>+IFERROR(VLOOKUP($AF520,'Limited Loss'!$F$5:$P$124,AJ$3,FALSE),0)</f>
        <v>0</v>
      </c>
      <c r="AK520" s="100">
        <f>+IFERROR(VLOOKUP($AF520,'Limited Loss'!$F$5:$P$124,AK$3,FALSE),0)</f>
        <v>0</v>
      </c>
      <c r="AL520" s="193">
        <f>+IFERROR(VLOOKUP($AF520,'Limited Loss'!$F$5:$P$124,AL$3,FALSE),0)</f>
        <v>0</v>
      </c>
      <c r="AM520" s="193">
        <f>+IFERROR(VLOOKUP($AF520,'Limited Loss'!$F$5:$P$124,AM$3,FALSE),0)</f>
        <v>0</v>
      </c>
      <c r="AN520" s="193">
        <f>+IFERROR(VLOOKUP($AF520,'Limited Loss'!$F$5:$P$124,AN$3,FALSE),0)</f>
        <v>0</v>
      </c>
      <c r="AO520" s="193">
        <f>+IFERROR(VLOOKUP($AF520,'Limited Loss'!$F$5:$P$124,AO$3,FALSE),0)</f>
        <v>0</v>
      </c>
      <c r="AP520" s="100">
        <f>+IFERROR(VLOOKUP($AF520,'Limited Loss'!$F$5:$P$124,AP$3,FALSE),0)</f>
        <v>0</v>
      </c>
      <c r="AQ520" s="353"/>
      <c r="AR520" s="331">
        <f t="shared" si="74"/>
        <v>553</v>
      </c>
      <c r="AS520" s="332">
        <f t="shared" si="74"/>
        <v>2014</v>
      </c>
      <c r="AT520" s="349">
        <f t="shared" si="72"/>
        <v>0</v>
      </c>
      <c r="AU520" s="349">
        <f t="shared" si="71"/>
        <v>0</v>
      </c>
      <c r="AV520" s="349">
        <f t="shared" si="71"/>
        <v>934295.32799999998</v>
      </c>
      <c r="AW520" s="349">
        <f t="shared" si="71"/>
        <v>0</v>
      </c>
      <c r="AX520" s="350">
        <f t="shared" si="71"/>
        <v>0</v>
      </c>
      <c r="AY520" s="349">
        <f t="shared" si="71"/>
        <v>0</v>
      </c>
      <c r="AZ520" s="349">
        <f t="shared" si="71"/>
        <v>0</v>
      </c>
      <c r="BA520" s="349">
        <f t="shared" si="71"/>
        <v>856316.77500000002</v>
      </c>
      <c r="BB520" s="349">
        <f t="shared" si="70"/>
        <v>0</v>
      </c>
      <c r="BC520" s="349">
        <f t="shared" si="70"/>
        <v>0</v>
      </c>
      <c r="BD520" s="350">
        <f t="shared" si="70"/>
        <v>0</v>
      </c>
      <c r="BE520" s="349">
        <f t="shared" si="76"/>
        <v>1790612.1030000001</v>
      </c>
      <c r="BF520" s="375">
        <f t="shared" si="77"/>
        <v>0</v>
      </c>
      <c r="BG520" s="334">
        <f t="shared" si="78"/>
        <v>0</v>
      </c>
    </row>
    <row r="521" spans="1:59" x14ac:dyDescent="0.2">
      <c r="A521" s="326" t="str">
        <f t="shared" si="75"/>
        <v>5532015</v>
      </c>
      <c r="B521" s="331">
        <v>553</v>
      </c>
      <c r="C521" s="327">
        <v>2015</v>
      </c>
      <c r="D521" s="353">
        <f>+IFERROR(VLOOKUP($A521,Data_Loss!$A$2:$V$1180,6,FALSE),0)</f>
        <v>0</v>
      </c>
      <c r="E521" s="353">
        <f>+IFERROR(VLOOKUP($A521,Data_Loss!$A$2:$V$1180,7,FALSE),0)</f>
        <v>0</v>
      </c>
      <c r="F521" s="353">
        <f>+IFERROR(VLOOKUP($A521,Data_Loss!$A$2:$V$1180,8,FALSE),0)</f>
        <v>0</v>
      </c>
      <c r="G521" s="353">
        <f>+IFERROR(VLOOKUP($A521,Data_Loss!$A$2:$V$1180,9,FALSE),0)</f>
        <v>0</v>
      </c>
      <c r="H521" s="353">
        <f>+IFERROR(VLOOKUP($A521,Data_Loss!$A$2:$V$1180,10,FALSE),0)</f>
        <v>0</v>
      </c>
      <c r="I521" s="353">
        <f>+IFERROR(VLOOKUP($A521,Data_Loss!$A$2:$V$1300,12,FALSE),0)</f>
        <v>0</v>
      </c>
      <c r="J521" s="353">
        <f>+IFERROR(VLOOKUP($A521,Data_Loss!$A$2:$V$1300,13,FALSE),0)</f>
        <v>0</v>
      </c>
      <c r="K521" s="353">
        <f>+IFERROR(VLOOKUP($A521,Data_Loss!$A$2:$V$1300,14,FALSE),0)</f>
        <v>0</v>
      </c>
      <c r="L521" s="353">
        <f>+IFERROR(VLOOKUP($A521,Data_Loss!$A$2:$V$1300,15,FALSE),0)</f>
        <v>0</v>
      </c>
      <c r="M521" s="353">
        <f>+IFERROR(VLOOKUP($A521,Data_Loss!$A$2:$V$1300,16,FALSE),0)</f>
        <v>0</v>
      </c>
      <c r="N521" s="353">
        <f>+IFERROR(VLOOKUP($A521,Data_Loss!$A$2:$V$1300,17,FALSE),0)</f>
        <v>0</v>
      </c>
      <c r="O521" s="353">
        <f>+IFERROR(VLOOKUP($A521,Data_Loss!$A$2:$V$1300,18,FALSE),0)</f>
        <v>0</v>
      </c>
      <c r="P521" s="353">
        <f>+IFERROR(VLOOKUP($A521,Data_Loss!$A$2:$V$1300,19,FALSE),0)</f>
        <v>0</v>
      </c>
      <c r="Q521" s="353">
        <f>+IFERROR(VLOOKUP($A521,Data_Loss!$A$2:$V$1300,20,FALSE),0)</f>
        <v>0</v>
      </c>
      <c r="R521" s="353">
        <f>+IFERROR(VLOOKUP($A521,Data_Loss!$A$2:$V$1300,21,FALSE),0)</f>
        <v>0</v>
      </c>
      <c r="S521" s="353">
        <f>+IFERROR(VLOOKUP($A521,Data_Loss!$A$2:$V$1300,22,FALSE),0)</f>
        <v>0</v>
      </c>
      <c r="T521" s="191">
        <f>+$I521*'10k &amp; MO'!C$4+$J521*'10k &amp; MO'!C$10+$K521*'10k &amp; MO'!C$16+$L521*'10k &amp; MO'!C$22+$M521*'10k &amp; MO'!C$28</f>
        <v>0</v>
      </c>
      <c r="U521" s="349">
        <f>+$I521*'10k &amp; MO'!D$4+$J521*'10k &amp; MO'!D$10+$K521*'10k &amp; MO'!D$16+$L521*'10k &amp; MO'!D$22+$M521*'10k &amp; MO'!D$28</f>
        <v>0</v>
      </c>
      <c r="V521" s="349">
        <f>+$I521*'10k &amp; MO'!E$4+$J521*'10k &amp; MO'!E$10+$K521*'10k &amp; MO'!E$16+$L521*'10k &amp; MO'!E$22+$M521*'10k &amp; MO'!E$28</f>
        <v>0</v>
      </c>
      <c r="W521" s="349">
        <f>+$I521*'10k &amp; MO'!F$4+$J521*'10k &amp; MO'!F$10+$K521*'10k &amp; MO'!F$16+$L521*'10k &amp; MO'!F$22+$M521*'10k &amp; MO'!F$28</f>
        <v>0</v>
      </c>
      <c r="X521" s="349">
        <f>+$I521*'10k &amp; MO'!G$4+$J521*'10k &amp; MO'!G$10+$K521*'10k &amp; MO'!G$16+$L521*'10k &amp; MO'!G$22+$M521*'10k &amp; MO'!G$28</f>
        <v>0</v>
      </c>
      <c r="Y521" s="349">
        <f>+$N521*'10k &amp; MO'!H$4+$O521*'10k &amp; MO'!H$10+$P521*'10k &amp; MO'!H$16+$Q521*'10k &amp; MO'!H$22+$R521*'10k &amp; MO'!H$28</f>
        <v>0</v>
      </c>
      <c r="Z521" s="349">
        <f>+$N521*'10k &amp; MO'!I$4+$O521*'10k &amp; MO'!I$10+$P521*'10k &amp; MO'!I$16+$Q521*'10k &amp; MO'!I$22+$R521*'10k &amp; MO'!I$28</f>
        <v>0</v>
      </c>
      <c r="AA521" s="349">
        <f>+$N521*'10k &amp; MO'!J$4+$O521*'10k &amp; MO'!J$10+$P521*'10k &amp; MO'!J$16+$Q521*'10k &amp; MO'!J$22+$R521*'10k &amp; MO'!J$28</f>
        <v>0</v>
      </c>
      <c r="AB521" s="349">
        <f>+$N521*'10k &amp; MO'!K$4+$O521*'10k &amp; MO'!K$10+$P521*'10k &amp; MO'!K$16+$Q521*'10k &amp; MO'!K$22+$R521*'10k &amp; MO'!K$28</f>
        <v>0</v>
      </c>
      <c r="AC521" s="349">
        <f>+$N521*'10k &amp; MO'!L$4+$O521*'10k &amp; MO'!L$10+$P521*'10k &amp; MO'!L$16+$Q521*'10k &amp; MO'!L$22+$R521*'10k &amp; MO'!L$28</f>
        <v>0</v>
      </c>
      <c r="AD521" s="350">
        <f>+S521*'10k &amp; MO'!O$4</f>
        <v>0</v>
      </c>
      <c r="AF521" s="192" t="str">
        <f t="shared" si="73"/>
        <v>5532015</v>
      </c>
      <c r="AG521" s="192">
        <f>+IFERROR(VLOOKUP($AF521,'Limited Loss'!$F$5:$P$124,AG$3,FALSE),0)</f>
        <v>0</v>
      </c>
      <c r="AH521" s="193">
        <f>+IFERROR(VLOOKUP($AF521,'Limited Loss'!$F$5:$P$124,AH$3,FALSE),0)</f>
        <v>0</v>
      </c>
      <c r="AI521" s="193">
        <f>+IFERROR(VLOOKUP($AF521,'Limited Loss'!$F$5:$P$124,AI$3,FALSE),0)</f>
        <v>0</v>
      </c>
      <c r="AJ521" s="193">
        <f>+IFERROR(VLOOKUP($AF521,'Limited Loss'!$F$5:$P$124,AJ$3,FALSE),0)</f>
        <v>0</v>
      </c>
      <c r="AK521" s="100">
        <f>+IFERROR(VLOOKUP($AF521,'Limited Loss'!$F$5:$P$124,AK$3,FALSE),0)</f>
        <v>0</v>
      </c>
      <c r="AL521" s="193">
        <f>+IFERROR(VLOOKUP($AF521,'Limited Loss'!$F$5:$P$124,AL$3,FALSE),0)</f>
        <v>0</v>
      </c>
      <c r="AM521" s="193">
        <f>+IFERROR(VLOOKUP($AF521,'Limited Loss'!$F$5:$P$124,AM$3,FALSE),0)</f>
        <v>0</v>
      </c>
      <c r="AN521" s="193">
        <f>+IFERROR(VLOOKUP($AF521,'Limited Loss'!$F$5:$P$124,AN$3,FALSE),0)</f>
        <v>0</v>
      </c>
      <c r="AO521" s="193">
        <f>+IFERROR(VLOOKUP($AF521,'Limited Loss'!$F$5:$P$124,AO$3,FALSE),0)</f>
        <v>0</v>
      </c>
      <c r="AP521" s="100">
        <f>+IFERROR(VLOOKUP($AF521,'Limited Loss'!$F$5:$P$124,AP$3,FALSE),0)</f>
        <v>0</v>
      </c>
      <c r="AQ521" s="353"/>
      <c r="AR521" s="331">
        <f t="shared" si="74"/>
        <v>553</v>
      </c>
      <c r="AS521" s="332">
        <f t="shared" si="74"/>
        <v>2015</v>
      </c>
      <c r="AT521" s="349">
        <f t="shared" si="72"/>
        <v>0</v>
      </c>
      <c r="AU521" s="349">
        <f t="shared" si="71"/>
        <v>0</v>
      </c>
      <c r="AV521" s="349">
        <f t="shared" si="71"/>
        <v>0</v>
      </c>
      <c r="AW521" s="349">
        <f t="shared" si="71"/>
        <v>0</v>
      </c>
      <c r="AX521" s="350">
        <f t="shared" si="71"/>
        <v>0</v>
      </c>
      <c r="AY521" s="349">
        <f t="shared" si="71"/>
        <v>0</v>
      </c>
      <c r="AZ521" s="349">
        <f t="shared" si="71"/>
        <v>0</v>
      </c>
      <c r="BA521" s="349">
        <f t="shared" si="71"/>
        <v>0</v>
      </c>
      <c r="BB521" s="349">
        <f t="shared" si="70"/>
        <v>0</v>
      </c>
      <c r="BC521" s="349">
        <f t="shared" si="70"/>
        <v>0</v>
      </c>
      <c r="BD521" s="350">
        <f t="shared" si="70"/>
        <v>0</v>
      </c>
      <c r="BE521" s="349">
        <f t="shared" si="76"/>
        <v>0</v>
      </c>
      <c r="BF521" s="375">
        <f t="shared" si="77"/>
        <v>0</v>
      </c>
      <c r="BG521" s="334">
        <f t="shared" si="78"/>
        <v>0</v>
      </c>
    </row>
    <row r="522" spans="1:59" x14ac:dyDescent="0.2">
      <c r="A522" s="326" t="str">
        <f t="shared" si="75"/>
        <v>5532016</v>
      </c>
      <c r="B522" s="331">
        <v>553</v>
      </c>
      <c r="C522" s="327">
        <v>2016</v>
      </c>
      <c r="D522" s="353">
        <f>+IFERROR(VLOOKUP($A522,Data_Loss!$A$2:$V$1180,6,FALSE),0)</f>
        <v>0</v>
      </c>
      <c r="E522" s="353">
        <f>+IFERROR(VLOOKUP($A522,Data_Loss!$A$2:$V$1180,7,FALSE),0)</f>
        <v>0</v>
      </c>
      <c r="F522" s="353">
        <f>+IFERROR(VLOOKUP($A522,Data_Loss!$A$2:$V$1180,8,FALSE),0)</f>
        <v>0</v>
      </c>
      <c r="G522" s="353">
        <f>+IFERROR(VLOOKUP($A522,Data_Loss!$A$2:$V$1180,9,FALSE),0)</f>
        <v>0</v>
      </c>
      <c r="H522" s="353">
        <f>+IFERROR(VLOOKUP($A522,Data_Loss!$A$2:$V$1180,10,FALSE),0)</f>
        <v>0</v>
      </c>
      <c r="I522" s="353">
        <f>+IFERROR(VLOOKUP($A522,Data_Loss!$A$2:$V$1300,12,FALSE),0)</f>
        <v>0</v>
      </c>
      <c r="J522" s="353">
        <f>+IFERROR(VLOOKUP($A522,Data_Loss!$A$2:$V$1300,13,FALSE),0)</f>
        <v>0</v>
      </c>
      <c r="K522" s="353">
        <f>+IFERROR(VLOOKUP($A522,Data_Loss!$A$2:$V$1300,14,FALSE),0)</f>
        <v>0</v>
      </c>
      <c r="L522" s="353">
        <f>+IFERROR(VLOOKUP($A522,Data_Loss!$A$2:$V$1300,15,FALSE),0)</f>
        <v>0</v>
      </c>
      <c r="M522" s="353">
        <f>+IFERROR(VLOOKUP($A522,Data_Loss!$A$2:$V$1300,16,FALSE),0)</f>
        <v>0</v>
      </c>
      <c r="N522" s="353">
        <f>+IFERROR(VLOOKUP($A522,Data_Loss!$A$2:$V$1300,17,FALSE),0)</f>
        <v>0</v>
      </c>
      <c r="O522" s="353">
        <f>+IFERROR(VLOOKUP($A522,Data_Loss!$A$2:$V$1300,18,FALSE),0)</f>
        <v>0</v>
      </c>
      <c r="P522" s="353">
        <f>+IFERROR(VLOOKUP($A522,Data_Loss!$A$2:$V$1300,19,FALSE),0)</f>
        <v>0</v>
      </c>
      <c r="Q522" s="353">
        <f>+IFERROR(VLOOKUP($A522,Data_Loss!$A$2:$V$1300,20,FALSE),0)</f>
        <v>0</v>
      </c>
      <c r="R522" s="353">
        <f>+IFERROR(VLOOKUP($A522,Data_Loss!$A$2:$V$1300,21,FALSE),0)</f>
        <v>0</v>
      </c>
      <c r="S522" s="353">
        <f>+IFERROR(VLOOKUP($A522,Data_Loss!$A$2:$V$1300,22,FALSE),0)</f>
        <v>103</v>
      </c>
      <c r="T522" s="191">
        <f>+$I522*'10k &amp; MO'!C$5+$J522*'10k &amp; MO'!C$11+$K522*'10k &amp; MO'!C$17+$L522*'10k &amp; MO'!C$23+$M522*'10k &amp; MO'!C$29</f>
        <v>0</v>
      </c>
      <c r="U522" s="349">
        <f>+$I522*'10k &amp; MO'!D$5+$J522*'10k &amp; MO'!D$11+$K522*'10k &amp; MO'!D$17+$L522*'10k &amp; MO'!D$23+$M522*'10k &amp; MO'!D$29</f>
        <v>0</v>
      </c>
      <c r="V522" s="349">
        <f>+$I522*'10k &amp; MO'!E$5+$J522*'10k &amp; MO'!E$11+$K522*'10k &amp; MO'!E$17+$L522*'10k &amp; MO'!E$23+$M522*'10k &amp; MO'!E$29</f>
        <v>0</v>
      </c>
      <c r="W522" s="349">
        <f>+$I522*'10k &amp; MO'!F$5+$J522*'10k &amp; MO'!F$11+$K522*'10k &amp; MO'!F$17+$L522*'10k &amp; MO'!F$23+$M522*'10k &amp; MO'!F$29</f>
        <v>0</v>
      </c>
      <c r="X522" s="349">
        <f>+$I522*'10k &amp; MO'!G$5+$J522*'10k &amp; MO'!G$11+$K522*'10k &amp; MO'!G$17+$L522*'10k &amp; MO'!G$23+$M522*'10k &amp; MO'!G$29</f>
        <v>0</v>
      </c>
      <c r="Y522" s="349">
        <f>+$N522*'10k &amp; MO'!H$5+$O522*'10k &amp; MO'!H$11+$P522*'10k &amp; MO'!H$17+$Q522*'10k &amp; MO'!H$23+$R522*'10k &amp; MO'!H$29</f>
        <v>0</v>
      </c>
      <c r="Z522" s="349">
        <f>+$N522*'10k &amp; MO'!I$5+$O522*'10k &amp; MO'!I$11+$P522*'10k &amp; MO'!I$17+$Q522*'10k &amp; MO'!I$23+$R522*'10k &amp; MO'!I$29</f>
        <v>0</v>
      </c>
      <c r="AA522" s="349">
        <f>+$N522*'10k &amp; MO'!J$5+$O522*'10k &amp; MO'!J$11+$P522*'10k &amp; MO'!J$17+$Q522*'10k &amp; MO'!J$23+$R522*'10k &amp; MO'!J$29</f>
        <v>0</v>
      </c>
      <c r="AB522" s="349">
        <f>+$N522*'10k &amp; MO'!K$5+$O522*'10k &amp; MO'!K$11+$P522*'10k &amp; MO'!K$17+$Q522*'10k &amp; MO'!K$23+$R522*'10k &amp; MO'!K$29</f>
        <v>0</v>
      </c>
      <c r="AC522" s="349">
        <f>+$N522*'10k &amp; MO'!L$5+$O522*'10k &amp; MO'!L$11+$P522*'10k &amp; MO'!L$17+$Q522*'10k &amp; MO'!L$23+$R522*'10k &amp; MO'!L$29</f>
        <v>0</v>
      </c>
      <c r="AD522" s="350">
        <f>+S522*'10k &amp; MO'!O$5</f>
        <v>138.84400000000002</v>
      </c>
      <c r="AF522" s="192" t="str">
        <f t="shared" si="73"/>
        <v>5532016</v>
      </c>
      <c r="AG522" s="192">
        <f>+IFERROR(VLOOKUP($AF522,'Limited Loss'!$F$5:$P$124,AG$3,FALSE),0)</f>
        <v>0</v>
      </c>
      <c r="AH522" s="193">
        <f>+IFERROR(VLOOKUP($AF522,'Limited Loss'!$F$5:$P$124,AH$3,FALSE),0)</f>
        <v>0</v>
      </c>
      <c r="AI522" s="193">
        <f>+IFERROR(VLOOKUP($AF522,'Limited Loss'!$F$5:$P$124,AI$3,FALSE),0)</f>
        <v>0</v>
      </c>
      <c r="AJ522" s="193">
        <f>+IFERROR(VLOOKUP($AF522,'Limited Loss'!$F$5:$P$124,AJ$3,FALSE),0)</f>
        <v>0</v>
      </c>
      <c r="AK522" s="100">
        <f>+IFERROR(VLOOKUP($AF522,'Limited Loss'!$F$5:$P$124,AK$3,FALSE),0)</f>
        <v>0</v>
      </c>
      <c r="AL522" s="193">
        <f>+IFERROR(VLOOKUP($AF522,'Limited Loss'!$F$5:$P$124,AL$3,FALSE),0)</f>
        <v>0</v>
      </c>
      <c r="AM522" s="193">
        <f>+IFERROR(VLOOKUP($AF522,'Limited Loss'!$F$5:$P$124,AM$3,FALSE),0)</f>
        <v>0</v>
      </c>
      <c r="AN522" s="193">
        <f>+IFERROR(VLOOKUP($AF522,'Limited Loss'!$F$5:$P$124,AN$3,FALSE),0)</f>
        <v>0</v>
      </c>
      <c r="AO522" s="193">
        <f>+IFERROR(VLOOKUP($AF522,'Limited Loss'!$F$5:$P$124,AO$3,FALSE),0)</f>
        <v>0</v>
      </c>
      <c r="AP522" s="100">
        <f>+IFERROR(VLOOKUP($AF522,'Limited Loss'!$F$5:$P$124,AP$3,FALSE),0)</f>
        <v>0</v>
      </c>
      <c r="AQ522" s="353"/>
      <c r="AR522" s="331">
        <f t="shared" si="74"/>
        <v>553</v>
      </c>
      <c r="AS522" s="332">
        <f t="shared" si="74"/>
        <v>2016</v>
      </c>
      <c r="AT522" s="349">
        <f t="shared" si="72"/>
        <v>0</v>
      </c>
      <c r="AU522" s="349">
        <f t="shared" si="71"/>
        <v>0</v>
      </c>
      <c r="AV522" s="349">
        <f t="shared" si="71"/>
        <v>0</v>
      </c>
      <c r="AW522" s="349">
        <f t="shared" si="71"/>
        <v>0</v>
      </c>
      <c r="AX522" s="350">
        <f t="shared" si="71"/>
        <v>0</v>
      </c>
      <c r="AY522" s="349">
        <f t="shared" si="71"/>
        <v>0</v>
      </c>
      <c r="AZ522" s="349">
        <f t="shared" si="71"/>
        <v>0</v>
      </c>
      <c r="BA522" s="349">
        <f t="shared" si="71"/>
        <v>0</v>
      </c>
      <c r="BB522" s="349">
        <f t="shared" si="70"/>
        <v>0</v>
      </c>
      <c r="BC522" s="349">
        <f t="shared" si="70"/>
        <v>0</v>
      </c>
      <c r="BD522" s="350">
        <f t="shared" si="70"/>
        <v>138.84400000000002</v>
      </c>
      <c r="BE522" s="349">
        <f t="shared" si="76"/>
        <v>0</v>
      </c>
      <c r="BF522" s="375">
        <f t="shared" si="77"/>
        <v>0</v>
      </c>
      <c r="BG522" s="334">
        <f t="shared" si="78"/>
        <v>138.84400000000002</v>
      </c>
    </row>
    <row r="523" spans="1:59" x14ac:dyDescent="0.2">
      <c r="A523" s="326" t="str">
        <f t="shared" si="75"/>
        <v>5532017</v>
      </c>
      <c r="B523" s="331">
        <v>553</v>
      </c>
      <c r="C523" s="327">
        <v>2017</v>
      </c>
      <c r="D523" s="353">
        <f>+IFERROR(VLOOKUP($A523,Data_Loss!$A$2:$V$1180,6,FALSE),0)</f>
        <v>0</v>
      </c>
      <c r="E523" s="353">
        <f>+IFERROR(VLOOKUP($A523,Data_Loss!$A$2:$V$1180,7,FALSE),0)</f>
        <v>0</v>
      </c>
      <c r="F523" s="353">
        <f>+IFERROR(VLOOKUP($A523,Data_Loss!$A$2:$V$1180,8,FALSE),0)</f>
        <v>0</v>
      </c>
      <c r="G523" s="353">
        <f>+IFERROR(VLOOKUP($A523,Data_Loss!$A$2:$V$1180,9,FALSE),0)</f>
        <v>0</v>
      </c>
      <c r="H523" s="353">
        <f>+IFERROR(VLOOKUP($A523,Data_Loss!$A$2:$V$1180,10,FALSE),0)</f>
        <v>0</v>
      </c>
      <c r="I523" s="353">
        <f>+IFERROR(VLOOKUP($A523,Data_Loss!$A$2:$V$1300,12,FALSE),0)</f>
        <v>0</v>
      </c>
      <c r="J523" s="353">
        <f>+IFERROR(VLOOKUP($A523,Data_Loss!$A$2:$V$1300,13,FALSE),0)</f>
        <v>0</v>
      </c>
      <c r="K523" s="353">
        <f>+IFERROR(VLOOKUP($A523,Data_Loss!$A$2:$V$1300,14,FALSE),0)</f>
        <v>0</v>
      </c>
      <c r="L523" s="353">
        <f>+IFERROR(VLOOKUP($A523,Data_Loss!$A$2:$V$1300,15,FALSE),0)</f>
        <v>0</v>
      </c>
      <c r="M523" s="353">
        <f>+IFERROR(VLOOKUP($A523,Data_Loss!$A$2:$V$1300,16,FALSE),0)</f>
        <v>0</v>
      </c>
      <c r="N523" s="353">
        <f>+IFERROR(VLOOKUP($A523,Data_Loss!$A$2:$V$1300,17,FALSE),0)</f>
        <v>0</v>
      </c>
      <c r="O523" s="353">
        <f>+IFERROR(VLOOKUP($A523,Data_Loss!$A$2:$V$1300,18,FALSE),0)</f>
        <v>0</v>
      </c>
      <c r="P523" s="353">
        <f>+IFERROR(VLOOKUP($A523,Data_Loss!$A$2:$V$1300,19,FALSE),0)</f>
        <v>0</v>
      </c>
      <c r="Q523" s="353">
        <f>+IFERROR(VLOOKUP($A523,Data_Loss!$A$2:$V$1300,20,FALSE),0)</f>
        <v>0</v>
      </c>
      <c r="R523" s="353">
        <f>+IFERROR(VLOOKUP($A523,Data_Loss!$A$2:$V$1300,21,FALSE),0)</f>
        <v>0</v>
      </c>
      <c r="S523" s="353">
        <f>+IFERROR(VLOOKUP($A523,Data_Loss!$A$2:$V$1300,22,FALSE),0)</f>
        <v>0</v>
      </c>
      <c r="T523" s="191">
        <f>+$I523*'10k &amp; MO'!C$6+$J523*'10k &amp; MO'!C$12+$K523*'10k &amp; MO'!C$18+$L523*'10k &amp; MO'!C$24+$M523*'10k &amp; MO'!C$30</f>
        <v>0</v>
      </c>
      <c r="U523" s="349">
        <f>+$I523*'10k &amp; MO'!D$6+$J523*'10k &amp; MO'!D$12+$K523*'10k &amp; MO'!D$18+$L523*'10k &amp; MO'!D$24+$M523*'10k &amp; MO'!D$30</f>
        <v>0</v>
      </c>
      <c r="V523" s="349">
        <f>+$I523*'10k &amp; MO'!E$6+$J523*'10k &amp; MO'!E$12+$K523*'10k &amp; MO'!E$18+$L523*'10k &amp; MO'!E$24+$M523*'10k &amp; MO'!E$30</f>
        <v>0</v>
      </c>
      <c r="W523" s="349">
        <f>+$I523*'10k &amp; MO'!F$6+$J523*'10k &amp; MO'!F$12+$K523*'10k &amp; MO'!F$18+$L523*'10k &amp; MO'!F$24+$M523*'10k &amp; MO'!F$30</f>
        <v>0</v>
      </c>
      <c r="X523" s="349">
        <f>+$I523*'10k &amp; MO'!G$6+$J523*'10k &amp; MO'!G$12+$K523*'10k &amp; MO'!G$18+$L523*'10k &amp; MO'!G$24+$M523*'10k &amp; MO'!G$30</f>
        <v>0</v>
      </c>
      <c r="Y523" s="349">
        <f>+$N523*'10k &amp; MO'!H$6+$O523*'10k &amp; MO'!H$12+$P523*'10k &amp; MO'!H$18+$Q523*'10k &amp; MO'!H$24+$R523*'10k &amp; MO'!H$30</f>
        <v>0</v>
      </c>
      <c r="Z523" s="349">
        <f>+$N523*'10k &amp; MO'!I$6+$O523*'10k &amp; MO'!I$12+$P523*'10k &amp; MO'!I$18+$Q523*'10k &amp; MO'!I$24+$R523*'10k &amp; MO'!I$30</f>
        <v>0</v>
      </c>
      <c r="AA523" s="349">
        <f>+$N523*'10k &amp; MO'!J$6+$O523*'10k &amp; MO'!J$12+$P523*'10k &amp; MO'!J$18+$Q523*'10k &amp; MO'!J$24+$R523*'10k &amp; MO'!J$30</f>
        <v>0</v>
      </c>
      <c r="AB523" s="349">
        <f>+$N523*'10k &amp; MO'!K$6+$O523*'10k &amp; MO'!K$12+$P523*'10k &amp; MO'!K$18+$Q523*'10k &amp; MO'!K$24+$R523*'10k &amp; MO'!K$30</f>
        <v>0</v>
      </c>
      <c r="AC523" s="349">
        <f>+$N523*'10k &amp; MO'!L$6+$O523*'10k &amp; MO'!L$12+$P523*'10k &amp; MO'!L$18+$Q523*'10k &amp; MO'!L$24+$R523*'10k &amp; MO'!L$30</f>
        <v>0</v>
      </c>
      <c r="AD523" s="350">
        <f>+S523*'10k &amp; MO'!O$6</f>
        <v>0</v>
      </c>
      <c r="AF523" s="192" t="str">
        <f t="shared" si="73"/>
        <v>5532017</v>
      </c>
      <c r="AG523" s="192">
        <f>+IFERROR(VLOOKUP($AF523,'Limited Loss'!$F$5:$P$124,AG$3,FALSE),0)</f>
        <v>0</v>
      </c>
      <c r="AH523" s="193">
        <f>+IFERROR(VLOOKUP($AF523,'Limited Loss'!$F$5:$P$124,AH$3,FALSE),0)</f>
        <v>0</v>
      </c>
      <c r="AI523" s="193">
        <f>+IFERROR(VLOOKUP($AF523,'Limited Loss'!$F$5:$P$124,AI$3,FALSE),0)</f>
        <v>0</v>
      </c>
      <c r="AJ523" s="193">
        <f>+IFERROR(VLOOKUP($AF523,'Limited Loss'!$F$5:$P$124,AJ$3,FALSE),0)</f>
        <v>0</v>
      </c>
      <c r="AK523" s="100">
        <f>+IFERROR(VLOOKUP($AF523,'Limited Loss'!$F$5:$P$124,AK$3,FALSE),0)</f>
        <v>0</v>
      </c>
      <c r="AL523" s="193">
        <f>+IFERROR(VLOOKUP($AF523,'Limited Loss'!$F$5:$P$124,AL$3,FALSE),0)</f>
        <v>0</v>
      </c>
      <c r="AM523" s="193">
        <f>+IFERROR(VLOOKUP($AF523,'Limited Loss'!$F$5:$P$124,AM$3,FALSE),0)</f>
        <v>0</v>
      </c>
      <c r="AN523" s="193">
        <f>+IFERROR(VLOOKUP($AF523,'Limited Loss'!$F$5:$P$124,AN$3,FALSE),0)</f>
        <v>0</v>
      </c>
      <c r="AO523" s="193">
        <f>+IFERROR(VLOOKUP($AF523,'Limited Loss'!$F$5:$P$124,AO$3,FALSE),0)</f>
        <v>0</v>
      </c>
      <c r="AP523" s="100">
        <f>+IFERROR(VLOOKUP($AF523,'Limited Loss'!$F$5:$P$124,AP$3,FALSE),0)</f>
        <v>0</v>
      </c>
      <c r="AQ523" s="353"/>
      <c r="AR523" s="331">
        <f t="shared" si="74"/>
        <v>553</v>
      </c>
      <c r="AS523" s="332">
        <f t="shared" si="74"/>
        <v>2017</v>
      </c>
      <c r="AT523" s="349">
        <f t="shared" si="72"/>
        <v>0</v>
      </c>
      <c r="AU523" s="349">
        <f t="shared" si="71"/>
        <v>0</v>
      </c>
      <c r="AV523" s="349">
        <f t="shared" si="71"/>
        <v>0</v>
      </c>
      <c r="AW523" s="349">
        <f t="shared" si="71"/>
        <v>0</v>
      </c>
      <c r="AX523" s="350">
        <f t="shared" si="71"/>
        <v>0</v>
      </c>
      <c r="AY523" s="349">
        <f t="shared" si="71"/>
        <v>0</v>
      </c>
      <c r="AZ523" s="349">
        <f t="shared" si="71"/>
        <v>0</v>
      </c>
      <c r="BA523" s="349">
        <f t="shared" si="71"/>
        <v>0</v>
      </c>
      <c r="BB523" s="349">
        <f t="shared" si="70"/>
        <v>0</v>
      </c>
      <c r="BC523" s="349">
        <f t="shared" si="70"/>
        <v>0</v>
      </c>
      <c r="BD523" s="350">
        <f t="shared" si="70"/>
        <v>0</v>
      </c>
      <c r="BE523" s="349">
        <f t="shared" si="76"/>
        <v>0</v>
      </c>
      <c r="BF523" s="375">
        <f t="shared" si="77"/>
        <v>0</v>
      </c>
      <c r="BG523" s="334">
        <f t="shared" si="78"/>
        <v>0</v>
      </c>
    </row>
    <row r="524" spans="1:59" x14ac:dyDescent="0.2">
      <c r="A524" s="326" t="str">
        <f t="shared" si="75"/>
        <v>5532018</v>
      </c>
      <c r="B524" s="331">
        <v>553</v>
      </c>
      <c r="C524" s="327">
        <v>2018</v>
      </c>
      <c r="D524" s="353">
        <f>+IFERROR(VLOOKUP($A524,Data_Loss!$A$2:$V$1180,6,FALSE),0)</f>
        <v>0</v>
      </c>
      <c r="E524" s="353">
        <f>+IFERROR(VLOOKUP($A524,Data_Loss!$A$2:$V$1180,7,FALSE),0)</f>
        <v>0</v>
      </c>
      <c r="F524" s="353">
        <f>+IFERROR(VLOOKUP($A524,Data_Loss!$A$2:$V$1180,8,FALSE),0)</f>
        <v>0</v>
      </c>
      <c r="G524" s="353">
        <f>+IFERROR(VLOOKUP($A524,Data_Loss!$A$2:$V$1180,9,FALSE),0)</f>
        <v>0</v>
      </c>
      <c r="H524" s="353">
        <f>+IFERROR(VLOOKUP($A524,Data_Loss!$A$2:$V$1180,10,FALSE),0)</f>
        <v>1</v>
      </c>
      <c r="I524" s="353">
        <f>+IFERROR(VLOOKUP($A524,Data_Loss!$A$2:$V$1300,12,FALSE),0)</f>
        <v>0</v>
      </c>
      <c r="J524" s="353">
        <f>+IFERROR(VLOOKUP($A524,Data_Loss!$A$2:$V$1300,13,FALSE),0)</f>
        <v>0</v>
      </c>
      <c r="K524" s="353">
        <f>+IFERROR(VLOOKUP($A524,Data_Loss!$A$2:$V$1300,14,FALSE),0)</f>
        <v>0</v>
      </c>
      <c r="L524" s="353">
        <f>+IFERROR(VLOOKUP($A524,Data_Loss!$A$2:$V$1300,15,FALSE),0)</f>
        <v>0</v>
      </c>
      <c r="M524" s="353">
        <f>+IFERROR(VLOOKUP($A524,Data_Loss!$A$2:$V$1300,16,FALSE),0)</f>
        <v>3262</v>
      </c>
      <c r="N524" s="353">
        <f>+IFERROR(VLOOKUP($A524,Data_Loss!$A$2:$V$1300,17,FALSE),0)</f>
        <v>0</v>
      </c>
      <c r="O524" s="353">
        <f>+IFERROR(VLOOKUP($A524,Data_Loss!$A$2:$V$1300,18,FALSE),0)</f>
        <v>0</v>
      </c>
      <c r="P524" s="353">
        <f>+IFERROR(VLOOKUP($A524,Data_Loss!$A$2:$V$1300,19,FALSE),0)</f>
        <v>0</v>
      </c>
      <c r="Q524" s="353">
        <f>+IFERROR(VLOOKUP($A524,Data_Loss!$A$2:$V$1300,20,FALSE),0)</f>
        <v>0</v>
      </c>
      <c r="R524" s="353">
        <f>+IFERROR(VLOOKUP($A524,Data_Loss!$A$2:$V$1300,21,FALSE),0)</f>
        <v>7149</v>
      </c>
      <c r="S524" s="353">
        <f>+IFERROR(VLOOKUP($A524,Data_Loss!$A$2:$V$1300,22,FALSE),0)</f>
        <v>0</v>
      </c>
      <c r="T524" s="191">
        <f>+$I524*'10k &amp; MO'!C$7+$J524*'10k &amp; MO'!C$13+$K524*'10k &amp; MO'!C$19+$L524*'10k &amp; MO'!C$25+$M524*'10k &amp; MO'!C$31</f>
        <v>7.1764000000000001</v>
      </c>
      <c r="U524" s="349">
        <f>+$I524*'10k &amp; MO'!D$7+$J524*'10k &amp; MO'!D$13+$K524*'10k &amp; MO'!D$19+$L524*'10k &amp; MO'!D$25+$M524*'10k &amp; MO'!D$31</f>
        <v>222.4684</v>
      </c>
      <c r="V524" s="349">
        <f>+$I524*'10k &amp; MO'!E$7+$J524*'10k &amp; MO'!E$13+$K524*'10k &amp; MO'!E$19+$L524*'10k &amp; MO'!E$25+$M524*'10k &amp; MO'!E$31</f>
        <v>4576.5860000000002</v>
      </c>
      <c r="W524" s="349">
        <f>+$I524*'10k &amp; MO'!F$7+$J524*'10k &amp; MO'!F$13+$K524*'10k &amp; MO'!F$19+$L524*'10k &amp; MO'!F$25+$M524*'10k &amp; MO'!F$31</f>
        <v>1725.9242000000002</v>
      </c>
      <c r="X524" s="349">
        <f>+$I524*'10k &amp; MO'!G$7+$J524*'10k &amp; MO'!G$13+$K524*'10k &amp; MO'!G$19+$L524*'10k &amp; MO'!G$25+$M524*'10k &amp; MO'!G$31</f>
        <v>2246.8656000000001</v>
      </c>
      <c r="Y524" s="349">
        <f>+$N524*'10k &amp; MO'!H$7+$O524*'10k &amp; MO'!H$13+$P524*'10k &amp; MO'!H$19+$Q524*'10k &amp; MO'!H$25+$R524*'10k &amp; MO'!H$31</f>
        <v>20.732099999999999</v>
      </c>
      <c r="Z524" s="349">
        <f>+$N524*'10k &amp; MO'!I$7+$O524*'10k &amp; MO'!I$13+$P524*'10k &amp; MO'!I$19+$Q524*'10k &amp; MO'!I$25+$R524*'10k &amp; MO'!I$31</f>
        <v>707.03610000000003</v>
      </c>
      <c r="AA524" s="349">
        <f>+$N524*'10k &amp; MO'!J$7+$O524*'10k &amp; MO'!J$13+$P524*'10k &amp; MO'!J$19+$Q524*'10k &amp; MO'!J$25+$R524*'10k &amp; MO'!J$31</f>
        <v>7271.9628000000012</v>
      </c>
      <c r="AB524" s="349">
        <f>+$N524*'10k &amp; MO'!K$7+$O524*'10k &amp; MO'!K$13+$P524*'10k &amp; MO'!K$19+$Q524*'10k &amp; MO'!K$25+$R524*'10k &amp; MO'!K$31</f>
        <v>3844.7321999999995</v>
      </c>
      <c r="AC524" s="349">
        <f>+$N524*'10k &amp; MO'!L$7+$O524*'10k &amp; MO'!L$13+$P524*'10k &amp; MO'!L$19+$Q524*'10k &amp; MO'!L$25+$R524*'10k &amp; MO'!L$31</f>
        <v>6008.0196000000005</v>
      </c>
      <c r="AD524" s="350">
        <f>+S524*'10k &amp; MO'!O$7</f>
        <v>0</v>
      </c>
      <c r="AF524" s="192" t="str">
        <f t="shared" si="73"/>
        <v>5532018</v>
      </c>
      <c r="AG524" s="192">
        <f>+IFERROR(VLOOKUP($AF524,'Limited Loss'!$F$5:$P$124,AG$3,FALSE),0)</f>
        <v>0</v>
      </c>
      <c r="AH524" s="193">
        <f>+IFERROR(VLOOKUP($AF524,'Limited Loss'!$F$5:$P$124,AH$3,FALSE),0)</f>
        <v>0</v>
      </c>
      <c r="AI524" s="193">
        <f>+IFERROR(VLOOKUP($AF524,'Limited Loss'!$F$5:$P$124,AI$3,FALSE),0)</f>
        <v>0</v>
      </c>
      <c r="AJ524" s="193">
        <f>+IFERROR(VLOOKUP($AF524,'Limited Loss'!$F$5:$P$124,AJ$3,FALSE),0)</f>
        <v>0</v>
      </c>
      <c r="AK524" s="100">
        <f>+IFERROR(VLOOKUP($AF524,'Limited Loss'!$F$5:$P$124,AK$3,FALSE),0)</f>
        <v>0</v>
      </c>
      <c r="AL524" s="193">
        <f>+IFERROR(VLOOKUP($AF524,'Limited Loss'!$F$5:$P$124,AL$3,FALSE),0)</f>
        <v>0</v>
      </c>
      <c r="AM524" s="193">
        <f>+IFERROR(VLOOKUP($AF524,'Limited Loss'!$F$5:$P$124,AM$3,FALSE),0)</f>
        <v>0</v>
      </c>
      <c r="AN524" s="193">
        <f>+IFERROR(VLOOKUP($AF524,'Limited Loss'!$F$5:$P$124,AN$3,FALSE),0)</f>
        <v>0</v>
      </c>
      <c r="AO524" s="193">
        <f>+IFERROR(VLOOKUP($AF524,'Limited Loss'!$F$5:$P$124,AO$3,FALSE),0)</f>
        <v>0</v>
      </c>
      <c r="AP524" s="100">
        <f>+IFERROR(VLOOKUP($AF524,'Limited Loss'!$F$5:$P$124,AP$3,FALSE),0)</f>
        <v>0</v>
      </c>
      <c r="AQ524" s="353"/>
      <c r="AR524" s="331">
        <f t="shared" si="74"/>
        <v>553</v>
      </c>
      <c r="AS524" s="332">
        <f t="shared" si="74"/>
        <v>2018</v>
      </c>
      <c r="AT524" s="349">
        <f t="shared" si="72"/>
        <v>7.1764000000000001</v>
      </c>
      <c r="AU524" s="349">
        <f t="shared" si="71"/>
        <v>222.4684</v>
      </c>
      <c r="AV524" s="349">
        <f t="shared" si="71"/>
        <v>4576.5860000000002</v>
      </c>
      <c r="AW524" s="349">
        <f t="shared" si="71"/>
        <v>1725.9242000000002</v>
      </c>
      <c r="AX524" s="350">
        <f t="shared" si="71"/>
        <v>2246.8656000000001</v>
      </c>
      <c r="AY524" s="349">
        <f t="shared" si="71"/>
        <v>20.732099999999999</v>
      </c>
      <c r="AZ524" s="349">
        <f t="shared" si="71"/>
        <v>707.03610000000003</v>
      </c>
      <c r="BA524" s="349">
        <f t="shared" si="71"/>
        <v>7271.9628000000012</v>
      </c>
      <c r="BB524" s="349">
        <f t="shared" si="70"/>
        <v>3844.7321999999995</v>
      </c>
      <c r="BC524" s="349">
        <f t="shared" si="70"/>
        <v>6008.0196000000005</v>
      </c>
      <c r="BD524" s="350">
        <f t="shared" si="70"/>
        <v>0</v>
      </c>
      <c r="BE524" s="349">
        <f t="shared" si="76"/>
        <v>12805.961800000001</v>
      </c>
      <c r="BF524" s="375">
        <f t="shared" si="77"/>
        <v>13825.5416</v>
      </c>
      <c r="BG524" s="334">
        <f t="shared" si="78"/>
        <v>0</v>
      </c>
    </row>
    <row r="525" spans="1:59" x14ac:dyDescent="0.2">
      <c r="A525" s="326" t="str">
        <f t="shared" si="75"/>
        <v>5552014</v>
      </c>
      <c r="B525" s="331">
        <v>555</v>
      </c>
      <c r="C525" s="327">
        <v>2014</v>
      </c>
      <c r="D525" s="353">
        <f>+IFERROR(VLOOKUP($A525,Data_Loss!$A$2:$V$1180,6,FALSE),0)</f>
        <v>0</v>
      </c>
      <c r="E525" s="353">
        <f>+IFERROR(VLOOKUP($A525,Data_Loss!$A$2:$V$1180,7,FALSE),0)</f>
        <v>0</v>
      </c>
      <c r="F525" s="353">
        <f>+IFERROR(VLOOKUP($A525,Data_Loss!$A$2:$V$1180,8,FALSE),0)</f>
        <v>0</v>
      </c>
      <c r="G525" s="353">
        <f>+IFERROR(VLOOKUP($A525,Data_Loss!$A$2:$V$1180,9,FALSE),0)</f>
        <v>3</v>
      </c>
      <c r="H525" s="353">
        <f>+IFERROR(VLOOKUP($A525,Data_Loss!$A$2:$V$1180,10,FALSE),0)</f>
        <v>5</v>
      </c>
      <c r="I525" s="353">
        <f>+IFERROR(VLOOKUP($A525,Data_Loss!$A$2:$V$1300,12,FALSE),0)</f>
        <v>0</v>
      </c>
      <c r="J525" s="353">
        <f>+IFERROR(VLOOKUP($A525,Data_Loss!$A$2:$V$1300,13,FALSE),0)</f>
        <v>0</v>
      </c>
      <c r="K525" s="353">
        <f>+IFERROR(VLOOKUP($A525,Data_Loss!$A$2:$V$1300,14,FALSE),0)</f>
        <v>0</v>
      </c>
      <c r="L525" s="353">
        <f>+IFERROR(VLOOKUP($A525,Data_Loss!$A$2:$V$1300,15,FALSE),0)</f>
        <v>66315</v>
      </c>
      <c r="M525" s="353">
        <f>+IFERROR(VLOOKUP($A525,Data_Loss!$A$2:$V$1300,16,FALSE),0)</f>
        <v>15992</v>
      </c>
      <c r="N525" s="353">
        <f>+IFERROR(VLOOKUP($A525,Data_Loss!$A$2:$V$1300,17,FALSE),0)</f>
        <v>0</v>
      </c>
      <c r="O525" s="353">
        <f>+IFERROR(VLOOKUP($A525,Data_Loss!$A$2:$V$1300,18,FALSE),0)</f>
        <v>0</v>
      </c>
      <c r="P525" s="353">
        <f>+IFERROR(VLOOKUP($A525,Data_Loss!$A$2:$V$1300,19,FALSE),0)</f>
        <v>0</v>
      </c>
      <c r="Q525" s="353">
        <f>+IFERROR(VLOOKUP($A525,Data_Loss!$A$2:$V$1300,20,FALSE),0)</f>
        <v>156030</v>
      </c>
      <c r="R525" s="353">
        <f>+IFERROR(VLOOKUP($A525,Data_Loss!$A$2:$V$1300,21,FALSE),0)</f>
        <v>50101</v>
      </c>
      <c r="S525" s="353">
        <f>+IFERROR(VLOOKUP($A525,Data_Loss!$A$2:$V$1300,22,FALSE),0)</f>
        <v>59950</v>
      </c>
      <c r="T525" s="191">
        <f>+$I525*'10k &amp; MO'!C$3+$J525*'10k &amp; MO'!C$9+$K525*'10k &amp; MO'!C$15+$L525*'10k &amp; MO'!C$21+$M525*'10k &amp; MO'!C$27</f>
        <v>0</v>
      </c>
      <c r="U525" s="349">
        <f>+$I525*'10k &amp; MO'!D$3+$J525*'10k &amp; MO'!D$9+$K525*'10k &amp; MO'!D$15+$L525*'10k &amp; MO'!D$21+$M525*'10k &amp; MO'!D$27</f>
        <v>0</v>
      </c>
      <c r="V525" s="349">
        <f>+$I525*'10k &amp; MO'!E$3+$J525*'10k &amp; MO'!E$9+$K525*'10k &amp; MO'!E$15+$L525*'10k &amp; MO'!E$21+$M525*'10k &amp; MO'!E$27</f>
        <v>0</v>
      </c>
      <c r="W525" s="349">
        <f>+$I525*'10k &amp; MO'!F$3+$J525*'10k &amp; MO'!F$9+$K525*'10k &amp; MO'!F$15+$L525*'10k &amp; MO'!F$21+$M525*'10k &amp; MO'!F$27</f>
        <v>81501.135000000009</v>
      </c>
      <c r="X525" s="349">
        <f>+$I525*'10k &amp; MO'!G$3+$J525*'10k &amp; MO'!G$9+$K525*'10k &amp; MO'!G$15+$L525*'10k &amp; MO'!G$21+$M525*'10k &amp; MO'!G$27</f>
        <v>18102.944</v>
      </c>
      <c r="Y525" s="349">
        <f>+$N525*'10k &amp; MO'!H$3+$O525*'10k &amp; MO'!H$9+$P525*'10k &amp; MO'!H$15+$Q525*'10k &amp; MO'!H$21+$R525*'10k &amp; MO'!H$27</f>
        <v>0</v>
      </c>
      <c r="Z525" s="349">
        <f>+$N525*'10k &amp; MO'!I$3+$O525*'10k &amp; MO'!I$9+$P525*'10k &amp; MO'!I$15+$Q525*'10k &amp; MO'!I$21+$R525*'10k &amp; MO'!I$27</f>
        <v>0</v>
      </c>
      <c r="AA525" s="349">
        <f>+$N525*'10k &amp; MO'!J$3+$O525*'10k &amp; MO'!J$9+$P525*'10k &amp; MO'!J$15+$Q525*'10k &amp; MO'!J$21+$R525*'10k &amp; MO'!J$27</f>
        <v>0</v>
      </c>
      <c r="AB525" s="349">
        <f>+$N525*'10k &amp; MO'!K$3+$O525*'10k &amp; MO'!K$9+$P525*'10k &amp; MO'!K$15+$Q525*'10k &amp; MO'!K$21+$R525*'10k &amp; MO'!K$27</f>
        <v>218598.03</v>
      </c>
      <c r="AC525" s="349">
        <f>+$N525*'10k &amp; MO'!L$3+$O525*'10k &amp; MO'!L$9+$P525*'10k &amp; MO'!L$15+$Q525*'10k &amp; MO'!L$21+$R525*'10k &amp; MO'!L$27</f>
        <v>77255.741999999998</v>
      </c>
      <c r="AD525" s="350">
        <f>+S525*'10k &amp; MO'!O$3</f>
        <v>64206.45</v>
      </c>
      <c r="AF525" s="192" t="str">
        <f t="shared" si="73"/>
        <v>5552014</v>
      </c>
      <c r="AG525" s="192">
        <f>+IFERROR(VLOOKUP($AF525,'Limited Loss'!$F$5:$P$124,AG$3,FALSE),0)</f>
        <v>0</v>
      </c>
      <c r="AH525" s="193">
        <f>+IFERROR(VLOOKUP($AF525,'Limited Loss'!$F$5:$P$124,AH$3,FALSE),0)</f>
        <v>0</v>
      </c>
      <c r="AI525" s="193">
        <f>+IFERROR(VLOOKUP($AF525,'Limited Loss'!$F$5:$P$124,AI$3,FALSE),0)</f>
        <v>0</v>
      </c>
      <c r="AJ525" s="193">
        <f>+IFERROR(VLOOKUP($AF525,'Limited Loss'!$F$5:$P$124,AJ$3,FALSE),0)</f>
        <v>0</v>
      </c>
      <c r="AK525" s="100">
        <f>+IFERROR(VLOOKUP($AF525,'Limited Loss'!$F$5:$P$124,AK$3,FALSE),0)</f>
        <v>0</v>
      </c>
      <c r="AL525" s="193">
        <f>+IFERROR(VLOOKUP($AF525,'Limited Loss'!$F$5:$P$124,AL$3,FALSE),0)</f>
        <v>0</v>
      </c>
      <c r="AM525" s="193">
        <f>+IFERROR(VLOOKUP($AF525,'Limited Loss'!$F$5:$P$124,AM$3,FALSE),0)</f>
        <v>0</v>
      </c>
      <c r="AN525" s="193">
        <f>+IFERROR(VLOOKUP($AF525,'Limited Loss'!$F$5:$P$124,AN$3,FALSE),0)</f>
        <v>0</v>
      </c>
      <c r="AO525" s="193">
        <f>+IFERROR(VLOOKUP($AF525,'Limited Loss'!$F$5:$P$124,AO$3,FALSE),0)</f>
        <v>0</v>
      </c>
      <c r="AP525" s="100">
        <f>+IFERROR(VLOOKUP($AF525,'Limited Loss'!$F$5:$P$124,AP$3,FALSE),0)</f>
        <v>0</v>
      </c>
      <c r="AQ525" s="353"/>
      <c r="AR525" s="331">
        <f t="shared" si="74"/>
        <v>555</v>
      </c>
      <c r="AS525" s="332">
        <f t="shared" si="74"/>
        <v>2014</v>
      </c>
      <c r="AT525" s="349">
        <f t="shared" si="72"/>
        <v>0</v>
      </c>
      <c r="AU525" s="349">
        <f t="shared" si="71"/>
        <v>0</v>
      </c>
      <c r="AV525" s="349">
        <f t="shared" si="71"/>
        <v>0</v>
      </c>
      <c r="AW525" s="349">
        <f t="shared" si="71"/>
        <v>81501.135000000009</v>
      </c>
      <c r="AX525" s="350">
        <f t="shared" si="71"/>
        <v>18102.944</v>
      </c>
      <c r="AY525" s="349">
        <f t="shared" si="71"/>
        <v>0</v>
      </c>
      <c r="AZ525" s="349">
        <f t="shared" si="71"/>
        <v>0</v>
      </c>
      <c r="BA525" s="349">
        <f t="shared" si="71"/>
        <v>0</v>
      </c>
      <c r="BB525" s="349">
        <f t="shared" si="70"/>
        <v>218598.03</v>
      </c>
      <c r="BC525" s="349">
        <f t="shared" si="70"/>
        <v>77255.741999999998</v>
      </c>
      <c r="BD525" s="350">
        <f t="shared" si="70"/>
        <v>64206.45</v>
      </c>
      <c r="BE525" s="349">
        <f t="shared" si="76"/>
        <v>0</v>
      </c>
      <c r="BF525" s="375">
        <f t="shared" si="77"/>
        <v>395457.85100000002</v>
      </c>
      <c r="BG525" s="334">
        <f t="shared" si="78"/>
        <v>64206.45</v>
      </c>
    </row>
    <row r="526" spans="1:59" x14ac:dyDescent="0.2">
      <c r="A526" s="326" t="str">
        <f t="shared" si="75"/>
        <v>5552015</v>
      </c>
      <c r="B526" s="331">
        <v>555</v>
      </c>
      <c r="C526" s="327">
        <v>2015</v>
      </c>
      <c r="D526" s="353">
        <f>+IFERROR(VLOOKUP($A526,Data_Loss!$A$2:$V$1180,6,FALSE),0)</f>
        <v>0</v>
      </c>
      <c r="E526" s="353">
        <f>+IFERROR(VLOOKUP($A526,Data_Loss!$A$2:$V$1180,7,FALSE),0)</f>
        <v>0</v>
      </c>
      <c r="F526" s="353">
        <f>+IFERROR(VLOOKUP($A526,Data_Loss!$A$2:$V$1180,8,FALSE),0)</f>
        <v>0</v>
      </c>
      <c r="G526" s="353">
        <f>+IFERROR(VLOOKUP($A526,Data_Loss!$A$2:$V$1180,9,FALSE),0)</f>
        <v>3</v>
      </c>
      <c r="H526" s="353">
        <f>+IFERROR(VLOOKUP($A526,Data_Loss!$A$2:$V$1180,10,FALSE),0)</f>
        <v>4</v>
      </c>
      <c r="I526" s="353">
        <f>+IFERROR(VLOOKUP($A526,Data_Loss!$A$2:$V$1300,12,FALSE),0)</f>
        <v>0</v>
      </c>
      <c r="J526" s="353">
        <f>+IFERROR(VLOOKUP($A526,Data_Loss!$A$2:$V$1300,13,FALSE),0)</f>
        <v>0</v>
      </c>
      <c r="K526" s="353">
        <f>+IFERROR(VLOOKUP($A526,Data_Loss!$A$2:$V$1300,14,FALSE),0)</f>
        <v>0</v>
      </c>
      <c r="L526" s="353">
        <f>+IFERROR(VLOOKUP($A526,Data_Loss!$A$2:$V$1300,15,FALSE),0)</f>
        <v>22778</v>
      </c>
      <c r="M526" s="353">
        <f>+IFERROR(VLOOKUP($A526,Data_Loss!$A$2:$V$1300,16,FALSE),0)</f>
        <v>15514</v>
      </c>
      <c r="N526" s="353">
        <f>+IFERROR(VLOOKUP($A526,Data_Loss!$A$2:$V$1300,17,FALSE),0)</f>
        <v>0</v>
      </c>
      <c r="O526" s="353">
        <f>+IFERROR(VLOOKUP($A526,Data_Loss!$A$2:$V$1300,18,FALSE),0)</f>
        <v>0</v>
      </c>
      <c r="P526" s="353">
        <f>+IFERROR(VLOOKUP($A526,Data_Loss!$A$2:$V$1300,19,FALSE),0)</f>
        <v>0</v>
      </c>
      <c r="Q526" s="353">
        <f>+IFERROR(VLOOKUP($A526,Data_Loss!$A$2:$V$1300,20,FALSE),0)</f>
        <v>94707</v>
      </c>
      <c r="R526" s="353">
        <f>+IFERROR(VLOOKUP($A526,Data_Loss!$A$2:$V$1300,21,FALSE),0)</f>
        <v>36734</v>
      </c>
      <c r="S526" s="353">
        <f>+IFERROR(VLOOKUP($A526,Data_Loss!$A$2:$V$1300,22,FALSE),0)</f>
        <v>56293</v>
      </c>
      <c r="T526" s="191">
        <f>+$I526*'10k &amp; MO'!C$4+$J526*'10k &amp; MO'!C$10+$K526*'10k &amp; MO'!C$16+$L526*'10k &amp; MO'!C$22+$M526*'10k &amp; MO'!C$28</f>
        <v>0</v>
      </c>
      <c r="U526" s="349">
        <f>+$I526*'10k &amp; MO'!D$4+$J526*'10k &amp; MO'!D$10+$K526*'10k &amp; MO'!D$16+$L526*'10k &amp; MO'!D$22+$M526*'10k &amp; MO'!D$28</f>
        <v>0</v>
      </c>
      <c r="V526" s="349">
        <f>+$I526*'10k &amp; MO'!E$4+$J526*'10k &amp; MO'!E$10+$K526*'10k &amp; MO'!E$16+$L526*'10k &amp; MO'!E$22+$M526*'10k &amp; MO'!E$28</f>
        <v>3879.9669999999996</v>
      </c>
      <c r="W526" s="349">
        <f>+$I526*'10k &amp; MO'!F$4+$J526*'10k &amp; MO'!F$10+$K526*'10k &amp; MO'!F$16+$L526*'10k &amp; MO'!F$22+$M526*'10k &amp; MO'!F$28</f>
        <v>25323.097600000001</v>
      </c>
      <c r="X526" s="349">
        <f>+$I526*'10k &amp; MO'!G$4+$J526*'10k &amp; MO'!G$10+$K526*'10k &amp; MO'!G$16+$L526*'10k &amp; MO'!G$22+$M526*'10k &amp; MO'!G$28</f>
        <v>18110.8302</v>
      </c>
      <c r="Y526" s="349">
        <f>+$N526*'10k &amp; MO'!H$4+$O526*'10k &amp; MO'!H$10+$P526*'10k &amp; MO'!H$16+$Q526*'10k &amp; MO'!H$22+$R526*'10k &amp; MO'!H$28</f>
        <v>0</v>
      </c>
      <c r="Z526" s="349">
        <f>+$N526*'10k &amp; MO'!I$4+$O526*'10k &amp; MO'!I$10+$P526*'10k &amp; MO'!I$16+$Q526*'10k &amp; MO'!I$22+$R526*'10k &amp; MO'!I$28</f>
        <v>0</v>
      </c>
      <c r="AA526" s="349">
        <f>+$N526*'10k &amp; MO'!J$4+$O526*'10k &amp; MO'!J$10+$P526*'10k &amp; MO'!J$16+$Q526*'10k &amp; MO'!J$22+$R526*'10k &amp; MO'!J$28</f>
        <v>18802.931999999997</v>
      </c>
      <c r="AB526" s="349">
        <f>+$N526*'10k &amp; MO'!K$4+$O526*'10k &amp; MO'!K$10+$P526*'10k &amp; MO'!K$16+$Q526*'10k &amp; MO'!K$22+$R526*'10k &amp; MO'!K$28</f>
        <v>147547.15999999997</v>
      </c>
      <c r="AC526" s="349">
        <f>+$N526*'10k &amp; MO'!L$4+$O526*'10k &amp; MO'!L$10+$P526*'10k &amp; MO'!L$16+$Q526*'10k &amp; MO'!L$22+$R526*'10k &amp; MO'!L$28</f>
        <v>56129.086100000008</v>
      </c>
      <c r="AD526" s="350">
        <f>+S526*'10k &amp; MO'!O$4</f>
        <v>68227.115999999995</v>
      </c>
      <c r="AF526" s="192" t="str">
        <f t="shared" si="73"/>
        <v>5552015</v>
      </c>
      <c r="AG526" s="192">
        <f>+IFERROR(VLOOKUP($AF526,'Limited Loss'!$F$5:$P$124,AG$3,FALSE),0)</f>
        <v>0</v>
      </c>
      <c r="AH526" s="193">
        <f>+IFERROR(VLOOKUP($AF526,'Limited Loss'!$F$5:$P$124,AH$3,FALSE),0)</f>
        <v>0</v>
      </c>
      <c r="AI526" s="193">
        <f>+IFERROR(VLOOKUP($AF526,'Limited Loss'!$F$5:$P$124,AI$3,FALSE),0)</f>
        <v>0</v>
      </c>
      <c r="AJ526" s="193">
        <f>+IFERROR(VLOOKUP($AF526,'Limited Loss'!$F$5:$P$124,AJ$3,FALSE),0)</f>
        <v>0</v>
      </c>
      <c r="AK526" s="100">
        <f>+IFERROR(VLOOKUP($AF526,'Limited Loss'!$F$5:$P$124,AK$3,FALSE),0)</f>
        <v>0</v>
      </c>
      <c r="AL526" s="193">
        <f>+IFERROR(VLOOKUP($AF526,'Limited Loss'!$F$5:$P$124,AL$3,FALSE),0)</f>
        <v>0</v>
      </c>
      <c r="AM526" s="193">
        <f>+IFERROR(VLOOKUP($AF526,'Limited Loss'!$F$5:$P$124,AM$3,FALSE),0)</f>
        <v>0</v>
      </c>
      <c r="AN526" s="193">
        <f>+IFERROR(VLOOKUP($AF526,'Limited Loss'!$F$5:$P$124,AN$3,FALSE),0)</f>
        <v>0</v>
      </c>
      <c r="AO526" s="193">
        <f>+IFERROR(VLOOKUP($AF526,'Limited Loss'!$F$5:$P$124,AO$3,FALSE),0)</f>
        <v>0</v>
      </c>
      <c r="AP526" s="100">
        <f>+IFERROR(VLOOKUP($AF526,'Limited Loss'!$F$5:$P$124,AP$3,FALSE),0)</f>
        <v>0</v>
      </c>
      <c r="AQ526" s="353"/>
      <c r="AR526" s="331">
        <f t="shared" si="74"/>
        <v>555</v>
      </c>
      <c r="AS526" s="332">
        <f t="shared" si="74"/>
        <v>2015</v>
      </c>
      <c r="AT526" s="349">
        <f t="shared" si="72"/>
        <v>0</v>
      </c>
      <c r="AU526" s="349">
        <f t="shared" si="71"/>
        <v>0</v>
      </c>
      <c r="AV526" s="349">
        <f t="shared" si="71"/>
        <v>3879.9669999999996</v>
      </c>
      <c r="AW526" s="349">
        <f t="shared" si="71"/>
        <v>25323.097600000001</v>
      </c>
      <c r="AX526" s="350">
        <f t="shared" si="71"/>
        <v>18110.8302</v>
      </c>
      <c r="AY526" s="349">
        <f t="shared" si="71"/>
        <v>0</v>
      </c>
      <c r="AZ526" s="349">
        <f t="shared" si="71"/>
        <v>0</v>
      </c>
      <c r="BA526" s="349">
        <f t="shared" si="71"/>
        <v>18802.931999999997</v>
      </c>
      <c r="BB526" s="349">
        <f t="shared" si="70"/>
        <v>147547.15999999997</v>
      </c>
      <c r="BC526" s="349">
        <f t="shared" si="70"/>
        <v>56129.086100000008</v>
      </c>
      <c r="BD526" s="350">
        <f t="shared" si="70"/>
        <v>68227.115999999995</v>
      </c>
      <c r="BE526" s="349">
        <f t="shared" si="76"/>
        <v>22682.898999999998</v>
      </c>
      <c r="BF526" s="375">
        <f t="shared" si="77"/>
        <v>247110.17389999999</v>
      </c>
      <c r="BG526" s="334">
        <f t="shared" si="78"/>
        <v>68227.115999999995</v>
      </c>
    </row>
    <row r="527" spans="1:59" x14ac:dyDescent="0.2">
      <c r="A527" s="326" t="str">
        <f t="shared" si="75"/>
        <v>5552016</v>
      </c>
      <c r="B527" s="331">
        <v>555</v>
      </c>
      <c r="C527" s="327">
        <v>2016</v>
      </c>
      <c r="D527" s="353">
        <f>+IFERROR(VLOOKUP($A527,Data_Loss!$A$2:$V$1180,6,FALSE),0)</f>
        <v>0</v>
      </c>
      <c r="E527" s="353">
        <f>+IFERROR(VLOOKUP($A527,Data_Loss!$A$2:$V$1180,7,FALSE),0)</f>
        <v>0</v>
      </c>
      <c r="F527" s="353">
        <f>+IFERROR(VLOOKUP($A527,Data_Loss!$A$2:$V$1180,8,FALSE),0)</f>
        <v>0</v>
      </c>
      <c r="G527" s="353">
        <f>+IFERROR(VLOOKUP($A527,Data_Loss!$A$2:$V$1180,9,FALSE),0)</f>
        <v>2</v>
      </c>
      <c r="H527" s="353">
        <f>+IFERROR(VLOOKUP($A527,Data_Loss!$A$2:$V$1180,10,FALSE),0)</f>
        <v>5</v>
      </c>
      <c r="I527" s="353">
        <f>+IFERROR(VLOOKUP($A527,Data_Loss!$A$2:$V$1300,12,FALSE),0)</f>
        <v>0</v>
      </c>
      <c r="J527" s="353">
        <f>+IFERROR(VLOOKUP($A527,Data_Loss!$A$2:$V$1300,13,FALSE),0)</f>
        <v>0</v>
      </c>
      <c r="K527" s="353">
        <f>+IFERROR(VLOOKUP($A527,Data_Loss!$A$2:$V$1300,14,FALSE),0)</f>
        <v>0</v>
      </c>
      <c r="L527" s="353">
        <f>+IFERROR(VLOOKUP($A527,Data_Loss!$A$2:$V$1300,15,FALSE),0)</f>
        <v>93081</v>
      </c>
      <c r="M527" s="353">
        <f>+IFERROR(VLOOKUP($A527,Data_Loss!$A$2:$V$1300,16,FALSE),0)</f>
        <v>17526</v>
      </c>
      <c r="N527" s="353">
        <f>+IFERROR(VLOOKUP($A527,Data_Loss!$A$2:$V$1300,17,FALSE),0)</f>
        <v>0</v>
      </c>
      <c r="O527" s="353">
        <f>+IFERROR(VLOOKUP($A527,Data_Loss!$A$2:$V$1300,18,FALSE),0)</f>
        <v>0</v>
      </c>
      <c r="P527" s="353">
        <f>+IFERROR(VLOOKUP($A527,Data_Loss!$A$2:$V$1300,19,FALSE),0)</f>
        <v>0</v>
      </c>
      <c r="Q527" s="353">
        <f>+IFERROR(VLOOKUP($A527,Data_Loss!$A$2:$V$1300,20,FALSE),0)</f>
        <v>200580</v>
      </c>
      <c r="R527" s="353">
        <f>+IFERROR(VLOOKUP($A527,Data_Loss!$A$2:$V$1300,21,FALSE),0)</f>
        <v>60820</v>
      </c>
      <c r="S527" s="353">
        <f>+IFERROR(VLOOKUP($A527,Data_Loss!$A$2:$V$1300,22,FALSE),0)</f>
        <v>44239</v>
      </c>
      <c r="T527" s="191">
        <f>+$I527*'10k &amp; MO'!C$5+$J527*'10k &amp; MO'!C$11+$K527*'10k &amp; MO'!C$17+$L527*'10k &amp; MO'!C$23+$M527*'10k &amp; MO'!C$29</f>
        <v>0</v>
      </c>
      <c r="U527" s="349">
        <f>+$I527*'10k &amp; MO'!D$5+$J527*'10k &amp; MO'!D$11+$K527*'10k &amp; MO'!D$17+$L527*'10k &amp; MO'!D$23+$M527*'10k &amp; MO'!D$29</f>
        <v>0</v>
      </c>
      <c r="V527" s="349">
        <f>+$I527*'10k &amp; MO'!E$5+$J527*'10k &amp; MO'!E$11+$K527*'10k &amp; MO'!E$17+$L527*'10k &amp; MO'!E$23+$M527*'10k &amp; MO'!E$29</f>
        <v>32227.712700000004</v>
      </c>
      <c r="W527" s="349">
        <f>+$I527*'10k &amp; MO'!F$5+$J527*'10k &amp; MO'!F$11+$K527*'10k &amp; MO'!F$17+$L527*'10k &amp; MO'!F$23+$M527*'10k &amp; MO'!F$29</f>
        <v>101907.7077</v>
      </c>
      <c r="X527" s="349">
        <f>+$I527*'10k &amp; MO'!G$5+$J527*'10k &amp; MO'!G$11+$K527*'10k &amp; MO'!G$17+$L527*'10k &amp; MO'!G$23+$M527*'10k &amp; MO'!G$29</f>
        <v>20558.777699999999</v>
      </c>
      <c r="Y527" s="349">
        <f>+$N527*'10k &amp; MO'!H$5+$O527*'10k &amp; MO'!H$11+$P527*'10k &amp; MO'!H$17+$Q527*'10k &amp; MO'!H$23+$R527*'10k &amp; MO'!H$29</f>
        <v>0</v>
      </c>
      <c r="Z527" s="349">
        <f>+$N527*'10k &amp; MO'!I$5+$O527*'10k &amp; MO'!I$11+$P527*'10k &amp; MO'!I$17+$Q527*'10k &amp; MO'!I$23+$R527*'10k &amp; MO'!I$29</f>
        <v>0</v>
      </c>
      <c r="AA527" s="349">
        <f>+$N527*'10k &amp; MO'!J$5+$O527*'10k &amp; MO'!J$11+$P527*'10k &amp; MO'!J$17+$Q527*'10k &amp; MO'!J$23+$R527*'10k &amp; MO'!J$29</f>
        <v>76660.808000000005</v>
      </c>
      <c r="AB527" s="349">
        <f>+$N527*'10k &amp; MO'!K$5+$O527*'10k &amp; MO'!K$11+$P527*'10k &amp; MO'!K$17+$Q527*'10k &amp; MO'!K$23+$R527*'10k &amp; MO'!K$29</f>
        <v>323043.30599999998</v>
      </c>
      <c r="AC527" s="349">
        <f>+$N527*'10k &amp; MO'!L$5+$O527*'10k &amp; MO'!L$11+$P527*'10k &amp; MO'!L$17+$Q527*'10k &amp; MO'!L$23+$R527*'10k &amp; MO'!L$29</f>
        <v>101295.74400000001</v>
      </c>
      <c r="AD527" s="350">
        <f>+S527*'10k &amp; MO'!O$5</f>
        <v>59634.172000000006</v>
      </c>
      <c r="AF527" s="192" t="str">
        <f t="shared" si="73"/>
        <v>5552016</v>
      </c>
      <c r="AG527" s="192">
        <f>+IFERROR(VLOOKUP($AF527,'Limited Loss'!$F$5:$P$124,AG$3,FALSE),0)</f>
        <v>0</v>
      </c>
      <c r="AH527" s="193">
        <f>+IFERROR(VLOOKUP($AF527,'Limited Loss'!$F$5:$P$124,AH$3,FALSE),0)</f>
        <v>0</v>
      </c>
      <c r="AI527" s="193">
        <f>+IFERROR(VLOOKUP($AF527,'Limited Loss'!$F$5:$P$124,AI$3,FALSE),0)</f>
        <v>0</v>
      </c>
      <c r="AJ527" s="193">
        <f>+IFERROR(VLOOKUP($AF527,'Limited Loss'!$F$5:$P$124,AJ$3,FALSE),0)</f>
        <v>0</v>
      </c>
      <c r="AK527" s="100">
        <f>+IFERROR(VLOOKUP($AF527,'Limited Loss'!$F$5:$P$124,AK$3,FALSE),0)</f>
        <v>0</v>
      </c>
      <c r="AL527" s="193">
        <f>+IFERROR(VLOOKUP($AF527,'Limited Loss'!$F$5:$P$124,AL$3,FALSE),0)</f>
        <v>0</v>
      </c>
      <c r="AM527" s="193">
        <f>+IFERROR(VLOOKUP($AF527,'Limited Loss'!$F$5:$P$124,AM$3,FALSE),0)</f>
        <v>0</v>
      </c>
      <c r="AN527" s="193">
        <f>+IFERROR(VLOOKUP($AF527,'Limited Loss'!$F$5:$P$124,AN$3,FALSE),0)</f>
        <v>0</v>
      </c>
      <c r="AO527" s="193">
        <f>+IFERROR(VLOOKUP($AF527,'Limited Loss'!$F$5:$P$124,AO$3,FALSE),0)</f>
        <v>0</v>
      </c>
      <c r="AP527" s="100">
        <f>+IFERROR(VLOOKUP($AF527,'Limited Loss'!$F$5:$P$124,AP$3,FALSE),0)</f>
        <v>0</v>
      </c>
      <c r="AQ527" s="353"/>
      <c r="AR527" s="331">
        <f t="shared" si="74"/>
        <v>555</v>
      </c>
      <c r="AS527" s="332">
        <f t="shared" si="74"/>
        <v>2016</v>
      </c>
      <c r="AT527" s="349">
        <f t="shared" si="72"/>
        <v>0</v>
      </c>
      <c r="AU527" s="349">
        <f t="shared" si="71"/>
        <v>0</v>
      </c>
      <c r="AV527" s="349">
        <f t="shared" si="71"/>
        <v>32227.712700000004</v>
      </c>
      <c r="AW527" s="349">
        <f t="shared" si="71"/>
        <v>101907.7077</v>
      </c>
      <c r="AX527" s="350">
        <f t="shared" si="71"/>
        <v>20558.777699999999</v>
      </c>
      <c r="AY527" s="349">
        <f t="shared" si="71"/>
        <v>0</v>
      </c>
      <c r="AZ527" s="349">
        <f t="shared" si="71"/>
        <v>0</v>
      </c>
      <c r="BA527" s="349">
        <f t="shared" si="71"/>
        <v>76660.808000000005</v>
      </c>
      <c r="BB527" s="349">
        <f t="shared" si="70"/>
        <v>323043.30599999998</v>
      </c>
      <c r="BC527" s="349">
        <f t="shared" si="70"/>
        <v>101295.74400000001</v>
      </c>
      <c r="BD527" s="350">
        <f t="shared" si="70"/>
        <v>59634.172000000006</v>
      </c>
      <c r="BE527" s="349">
        <f t="shared" si="76"/>
        <v>108888.52070000001</v>
      </c>
      <c r="BF527" s="375">
        <f t="shared" si="77"/>
        <v>546805.53539999994</v>
      </c>
      <c r="BG527" s="334">
        <f t="shared" si="78"/>
        <v>59634.172000000006</v>
      </c>
    </row>
    <row r="528" spans="1:59" x14ac:dyDescent="0.2">
      <c r="A528" s="326" t="str">
        <f t="shared" si="75"/>
        <v>5552017</v>
      </c>
      <c r="B528" s="331">
        <v>555</v>
      </c>
      <c r="C528" s="327">
        <v>2017</v>
      </c>
      <c r="D528" s="353">
        <f>+IFERROR(VLOOKUP($A528,Data_Loss!$A$2:$V$1180,6,FALSE),0)</f>
        <v>0</v>
      </c>
      <c r="E528" s="353">
        <f>+IFERROR(VLOOKUP($A528,Data_Loss!$A$2:$V$1180,7,FALSE),0)</f>
        <v>0</v>
      </c>
      <c r="F528" s="353">
        <f>+IFERROR(VLOOKUP($A528,Data_Loss!$A$2:$V$1180,8,FALSE),0)</f>
        <v>0</v>
      </c>
      <c r="G528" s="353">
        <f>+IFERROR(VLOOKUP($A528,Data_Loss!$A$2:$V$1180,9,FALSE),0)</f>
        <v>3</v>
      </c>
      <c r="H528" s="353">
        <f>+IFERROR(VLOOKUP($A528,Data_Loss!$A$2:$V$1180,10,FALSE),0)</f>
        <v>2</v>
      </c>
      <c r="I528" s="353">
        <f>+IFERROR(VLOOKUP($A528,Data_Loss!$A$2:$V$1300,12,FALSE),0)</f>
        <v>0</v>
      </c>
      <c r="J528" s="353">
        <f>+IFERROR(VLOOKUP($A528,Data_Loss!$A$2:$V$1300,13,FALSE),0)</f>
        <v>0</v>
      </c>
      <c r="K528" s="353">
        <f>+IFERROR(VLOOKUP($A528,Data_Loss!$A$2:$V$1300,14,FALSE),0)</f>
        <v>0</v>
      </c>
      <c r="L528" s="353">
        <f>+IFERROR(VLOOKUP($A528,Data_Loss!$A$2:$V$1300,15,FALSE),0)</f>
        <v>130882</v>
      </c>
      <c r="M528" s="353">
        <f>+IFERROR(VLOOKUP($A528,Data_Loss!$A$2:$V$1300,16,FALSE),0)</f>
        <v>16866</v>
      </c>
      <c r="N528" s="353">
        <f>+IFERROR(VLOOKUP($A528,Data_Loss!$A$2:$V$1300,17,FALSE),0)</f>
        <v>0</v>
      </c>
      <c r="O528" s="353">
        <f>+IFERROR(VLOOKUP($A528,Data_Loss!$A$2:$V$1300,18,FALSE),0)</f>
        <v>0</v>
      </c>
      <c r="P528" s="353">
        <f>+IFERROR(VLOOKUP($A528,Data_Loss!$A$2:$V$1300,19,FALSE),0)</f>
        <v>0</v>
      </c>
      <c r="Q528" s="353">
        <f>+IFERROR(VLOOKUP($A528,Data_Loss!$A$2:$V$1300,20,FALSE),0)</f>
        <v>192542</v>
      </c>
      <c r="R528" s="353">
        <f>+IFERROR(VLOOKUP($A528,Data_Loss!$A$2:$V$1300,21,FALSE),0)</f>
        <v>27703</v>
      </c>
      <c r="S528" s="353">
        <f>+IFERROR(VLOOKUP($A528,Data_Loss!$A$2:$V$1300,22,FALSE),0)</f>
        <v>27066</v>
      </c>
      <c r="T528" s="191">
        <f>+$I528*'10k &amp; MO'!C$6+$J528*'10k &amp; MO'!C$12+$K528*'10k &amp; MO'!C$18+$L528*'10k &amp; MO'!C$24+$M528*'10k &amp; MO'!C$30</f>
        <v>0</v>
      </c>
      <c r="U528" s="349">
        <f>+$I528*'10k &amp; MO'!D$6+$J528*'10k &amp; MO'!D$12+$K528*'10k &amp; MO'!D$18+$L528*'10k &amp; MO'!D$24+$M528*'10k &amp; MO'!D$30</f>
        <v>290.03159999999997</v>
      </c>
      <c r="V528" s="349">
        <f>+$I528*'10k &amp; MO'!E$6+$J528*'10k &amp; MO'!E$12+$K528*'10k &amp; MO'!E$18+$L528*'10k &amp; MO'!E$24+$M528*'10k &amp; MO'!E$30</f>
        <v>121530.38679999999</v>
      </c>
      <c r="W528" s="349">
        <f>+$I528*'10k &amp; MO'!F$6+$J528*'10k &amp; MO'!F$12+$K528*'10k &amp; MO'!F$18+$L528*'10k &amp; MO'!F$24+$M528*'10k &amp; MO'!F$30</f>
        <v>120704.80339999999</v>
      </c>
      <c r="X528" s="349">
        <f>+$I528*'10k &amp; MO'!G$6+$J528*'10k &amp; MO'!G$12+$K528*'10k &amp; MO'!G$18+$L528*'10k &amp; MO'!G$24+$M528*'10k &amp; MO'!G$30</f>
        <v>28320.784200000002</v>
      </c>
      <c r="Y528" s="349">
        <f>+$N528*'10k &amp; MO'!H$6+$O528*'10k &amp; MO'!H$12+$P528*'10k &amp; MO'!H$18+$Q528*'10k &amp; MO'!H$24+$R528*'10k &amp; MO'!H$30</f>
        <v>0</v>
      </c>
      <c r="Z528" s="349">
        <f>+$N528*'10k &amp; MO'!I$6+$O528*'10k &amp; MO'!I$12+$P528*'10k &amp; MO'!I$18+$Q528*'10k &amp; MO'!I$24+$R528*'10k &amp; MO'!I$30</f>
        <v>143.09030000000001</v>
      </c>
      <c r="AA528" s="349">
        <f>+$N528*'10k &amp; MO'!J$6+$O528*'10k &amp; MO'!J$12+$P528*'10k &amp; MO'!J$18+$Q528*'10k &amp; MO'!J$24+$R528*'10k &amp; MO'!J$30</f>
        <v>210410.5062</v>
      </c>
      <c r="AB528" s="349">
        <f>+$N528*'10k &amp; MO'!K$6+$O528*'10k &amp; MO'!K$12+$P528*'10k &amp; MO'!K$18+$Q528*'10k &amp; MO'!K$24+$R528*'10k &amp; MO'!K$30</f>
        <v>248554.50200000001</v>
      </c>
      <c r="AC528" s="349">
        <f>+$N528*'10k &amp; MO'!L$6+$O528*'10k &amp; MO'!L$12+$P528*'10k &amp; MO'!L$18+$Q528*'10k &amp; MO'!L$24+$R528*'10k &amp; MO'!L$30</f>
        <v>61054.8799</v>
      </c>
      <c r="AD528" s="350">
        <f>+S528*'10k &amp; MO'!O$6</f>
        <v>36430.836000000003</v>
      </c>
      <c r="AF528" s="192" t="str">
        <f t="shared" si="73"/>
        <v>5552017</v>
      </c>
      <c r="AG528" s="192">
        <f>+IFERROR(VLOOKUP($AF528,'Limited Loss'!$F$5:$P$124,AG$3,FALSE),0)</f>
        <v>0</v>
      </c>
      <c r="AH528" s="193">
        <f>+IFERROR(VLOOKUP($AF528,'Limited Loss'!$F$5:$P$124,AH$3,FALSE),0)</f>
        <v>0</v>
      </c>
      <c r="AI528" s="193">
        <f>+IFERROR(VLOOKUP($AF528,'Limited Loss'!$F$5:$P$124,AI$3,FALSE),0)</f>
        <v>0</v>
      </c>
      <c r="AJ528" s="193">
        <f>+IFERROR(VLOOKUP($AF528,'Limited Loss'!$F$5:$P$124,AJ$3,FALSE),0)</f>
        <v>0</v>
      </c>
      <c r="AK528" s="100">
        <f>+IFERROR(VLOOKUP($AF528,'Limited Loss'!$F$5:$P$124,AK$3,FALSE),0)</f>
        <v>0</v>
      </c>
      <c r="AL528" s="193">
        <f>+IFERROR(VLOOKUP($AF528,'Limited Loss'!$F$5:$P$124,AL$3,FALSE),0)</f>
        <v>0</v>
      </c>
      <c r="AM528" s="193">
        <f>+IFERROR(VLOOKUP($AF528,'Limited Loss'!$F$5:$P$124,AM$3,FALSE),0)</f>
        <v>0</v>
      </c>
      <c r="AN528" s="193">
        <f>+IFERROR(VLOOKUP($AF528,'Limited Loss'!$F$5:$P$124,AN$3,FALSE),0)</f>
        <v>0</v>
      </c>
      <c r="AO528" s="193">
        <f>+IFERROR(VLOOKUP($AF528,'Limited Loss'!$F$5:$P$124,AO$3,FALSE),0)</f>
        <v>0</v>
      </c>
      <c r="AP528" s="100">
        <f>+IFERROR(VLOOKUP($AF528,'Limited Loss'!$F$5:$P$124,AP$3,FALSE),0)</f>
        <v>0</v>
      </c>
      <c r="AQ528" s="353"/>
      <c r="AR528" s="331">
        <f t="shared" si="74"/>
        <v>555</v>
      </c>
      <c r="AS528" s="332">
        <f t="shared" si="74"/>
        <v>2017</v>
      </c>
      <c r="AT528" s="349">
        <f t="shared" si="72"/>
        <v>0</v>
      </c>
      <c r="AU528" s="349">
        <f t="shared" si="71"/>
        <v>290.03159999999997</v>
      </c>
      <c r="AV528" s="349">
        <f t="shared" si="71"/>
        <v>121530.38679999999</v>
      </c>
      <c r="AW528" s="349">
        <f t="shared" si="71"/>
        <v>120704.80339999999</v>
      </c>
      <c r="AX528" s="350">
        <f t="shared" si="71"/>
        <v>28320.784200000002</v>
      </c>
      <c r="AY528" s="349">
        <f t="shared" si="71"/>
        <v>0</v>
      </c>
      <c r="AZ528" s="349">
        <f t="shared" si="71"/>
        <v>143.09030000000001</v>
      </c>
      <c r="BA528" s="349">
        <f t="shared" si="71"/>
        <v>210410.5062</v>
      </c>
      <c r="BB528" s="349">
        <f t="shared" si="70"/>
        <v>248554.50200000001</v>
      </c>
      <c r="BC528" s="349">
        <f t="shared" si="70"/>
        <v>61054.8799</v>
      </c>
      <c r="BD528" s="350">
        <f t="shared" si="70"/>
        <v>36430.836000000003</v>
      </c>
      <c r="BE528" s="349">
        <f t="shared" si="76"/>
        <v>332374.01490000001</v>
      </c>
      <c r="BF528" s="375">
        <f t="shared" si="77"/>
        <v>458634.96950000001</v>
      </c>
      <c r="BG528" s="334">
        <f t="shared" si="78"/>
        <v>36430.836000000003</v>
      </c>
    </row>
    <row r="529" spans="1:59" x14ac:dyDescent="0.2">
      <c r="A529" s="326" t="str">
        <f t="shared" si="75"/>
        <v>5552018</v>
      </c>
      <c r="B529" s="331">
        <v>555</v>
      </c>
      <c r="C529" s="327">
        <v>2018</v>
      </c>
      <c r="D529" s="353">
        <f>+IFERROR(VLOOKUP($A529,Data_Loss!$A$2:$V$1180,6,FALSE),0)</f>
        <v>0</v>
      </c>
      <c r="E529" s="353">
        <f>+IFERROR(VLOOKUP($A529,Data_Loss!$A$2:$V$1180,7,FALSE),0)</f>
        <v>0</v>
      </c>
      <c r="F529" s="353">
        <f>+IFERROR(VLOOKUP($A529,Data_Loss!$A$2:$V$1180,8,FALSE),0)</f>
        <v>0</v>
      </c>
      <c r="G529" s="353">
        <f>+IFERROR(VLOOKUP($A529,Data_Loss!$A$2:$V$1180,9,FALSE),0)</f>
        <v>7</v>
      </c>
      <c r="H529" s="353">
        <f>+IFERROR(VLOOKUP($A529,Data_Loss!$A$2:$V$1180,10,FALSE),0)</f>
        <v>4</v>
      </c>
      <c r="I529" s="353">
        <f>+IFERROR(VLOOKUP($A529,Data_Loss!$A$2:$V$1300,12,FALSE),0)</f>
        <v>0</v>
      </c>
      <c r="J529" s="353">
        <f>+IFERROR(VLOOKUP($A529,Data_Loss!$A$2:$V$1300,13,FALSE),0)</f>
        <v>0</v>
      </c>
      <c r="K529" s="353">
        <f>+IFERROR(VLOOKUP($A529,Data_Loss!$A$2:$V$1300,14,FALSE),0)</f>
        <v>0</v>
      </c>
      <c r="L529" s="353">
        <f>+IFERROR(VLOOKUP($A529,Data_Loss!$A$2:$V$1300,15,FALSE),0)</f>
        <v>174664</v>
      </c>
      <c r="M529" s="353">
        <f>+IFERROR(VLOOKUP($A529,Data_Loss!$A$2:$V$1300,16,FALSE),0)</f>
        <v>22908</v>
      </c>
      <c r="N529" s="353">
        <f>+IFERROR(VLOOKUP($A529,Data_Loss!$A$2:$V$1300,17,FALSE),0)</f>
        <v>0</v>
      </c>
      <c r="O529" s="353">
        <f>+IFERROR(VLOOKUP($A529,Data_Loss!$A$2:$V$1300,18,FALSE),0)</f>
        <v>0</v>
      </c>
      <c r="P529" s="353">
        <f>+IFERROR(VLOOKUP($A529,Data_Loss!$A$2:$V$1300,19,FALSE),0)</f>
        <v>0</v>
      </c>
      <c r="Q529" s="353">
        <f>+IFERROR(VLOOKUP($A529,Data_Loss!$A$2:$V$1300,20,FALSE),0)</f>
        <v>290138</v>
      </c>
      <c r="R529" s="353">
        <f>+IFERROR(VLOOKUP($A529,Data_Loss!$A$2:$V$1300,21,FALSE),0)</f>
        <v>19984</v>
      </c>
      <c r="S529" s="353">
        <f>+IFERROR(VLOOKUP($A529,Data_Loss!$A$2:$V$1300,22,FALSE),0)</f>
        <v>17509</v>
      </c>
      <c r="T529" s="191">
        <f>+$I529*'10k &amp; MO'!C$7+$J529*'10k &amp; MO'!C$13+$K529*'10k &amp; MO'!C$19+$L529*'10k &amp; MO'!C$25+$M529*'10k &amp; MO'!C$31</f>
        <v>50.397600000000004</v>
      </c>
      <c r="U529" s="349">
        <f>+$I529*'10k &amp; MO'!D$7+$J529*'10k &amp; MO'!D$13+$K529*'10k &amp; MO'!D$19+$L529*'10k &amp; MO'!D$25+$M529*'10k &amp; MO'!D$31</f>
        <v>6941.9768000000004</v>
      </c>
      <c r="V529" s="349">
        <f>+$I529*'10k &amp; MO'!E$7+$J529*'10k &amp; MO'!E$13+$K529*'10k &amp; MO'!E$19+$L529*'10k &amp; MO'!E$25+$M529*'10k &amp; MO'!E$31</f>
        <v>307061.06</v>
      </c>
      <c r="W529" s="349">
        <f>+$I529*'10k &amp; MO'!F$7+$J529*'10k &amp; MO'!F$13+$K529*'10k &amp; MO'!F$19+$L529*'10k &amp; MO'!F$25+$M529*'10k &amp; MO'!F$31</f>
        <v>148638.00520000001</v>
      </c>
      <c r="X529" s="349">
        <f>+$I529*'10k &amp; MO'!G$7+$J529*'10k &amp; MO'!G$13+$K529*'10k &amp; MO'!G$19+$L529*'10k &amp; MO'!G$25+$M529*'10k &amp; MO'!G$31</f>
        <v>33996.4856</v>
      </c>
      <c r="Y529" s="349">
        <f>+$N529*'10k &amp; MO'!H$7+$O529*'10k &amp; MO'!H$13+$P529*'10k &amp; MO'!H$19+$Q529*'10k &amp; MO'!H$25+$R529*'10k &amp; MO'!H$31</f>
        <v>57.953599999999994</v>
      </c>
      <c r="Z529" s="349">
        <f>+$N529*'10k &amp; MO'!I$7+$O529*'10k &amp; MO'!I$13+$P529*'10k &amp; MO'!I$19+$Q529*'10k &amp; MO'!I$25+$R529*'10k &amp; MO'!I$31</f>
        <v>10216.336800000001</v>
      </c>
      <c r="AA529" s="349">
        <f>+$N529*'10k &amp; MO'!J$7+$O529*'10k &amp; MO'!J$13+$P529*'10k &amp; MO'!J$19+$Q529*'10k &amp; MO'!J$25+$R529*'10k &amp; MO'!J$31</f>
        <v>433687.33340000006</v>
      </c>
      <c r="AB529" s="349">
        <f>+$N529*'10k &amp; MO'!K$7+$O529*'10k &amp; MO'!K$13+$P529*'10k &amp; MO'!K$19+$Q529*'10k &amp; MO'!K$25+$R529*'10k &amp; MO'!K$31</f>
        <v>292906.60019999999</v>
      </c>
      <c r="AC529" s="349">
        <f>+$N529*'10k &amp; MO'!L$7+$O529*'10k &amp; MO'!L$13+$P529*'10k &amp; MO'!L$19+$Q529*'10k &amp; MO'!L$25+$R529*'10k &amp; MO'!L$31</f>
        <v>65537.737599999993</v>
      </c>
      <c r="AD529" s="350">
        <f>+S529*'10k &amp; MO'!O$7</f>
        <v>23216.934000000001</v>
      </c>
      <c r="AF529" s="192" t="str">
        <f t="shared" si="73"/>
        <v>5552018</v>
      </c>
      <c r="AG529" s="192">
        <f>+IFERROR(VLOOKUP($AF529,'Limited Loss'!$F$5:$P$124,AG$3,FALSE),0)</f>
        <v>0</v>
      </c>
      <c r="AH529" s="193">
        <f>+IFERROR(VLOOKUP($AF529,'Limited Loss'!$F$5:$P$124,AH$3,FALSE),0)</f>
        <v>0</v>
      </c>
      <c r="AI529" s="193">
        <f>+IFERROR(VLOOKUP($AF529,'Limited Loss'!$F$5:$P$124,AI$3,FALSE),0)</f>
        <v>0</v>
      </c>
      <c r="AJ529" s="193">
        <f>+IFERROR(VLOOKUP($AF529,'Limited Loss'!$F$5:$P$124,AJ$3,FALSE),0)</f>
        <v>0</v>
      </c>
      <c r="AK529" s="100">
        <f>+IFERROR(VLOOKUP($AF529,'Limited Loss'!$F$5:$P$124,AK$3,FALSE),0)</f>
        <v>0</v>
      </c>
      <c r="AL529" s="193">
        <f>+IFERROR(VLOOKUP($AF529,'Limited Loss'!$F$5:$P$124,AL$3,FALSE),0)</f>
        <v>0</v>
      </c>
      <c r="AM529" s="193">
        <f>+IFERROR(VLOOKUP($AF529,'Limited Loss'!$F$5:$P$124,AM$3,FALSE),0)</f>
        <v>0</v>
      </c>
      <c r="AN529" s="193">
        <f>+IFERROR(VLOOKUP($AF529,'Limited Loss'!$F$5:$P$124,AN$3,FALSE),0)</f>
        <v>0</v>
      </c>
      <c r="AO529" s="193">
        <f>+IFERROR(VLOOKUP($AF529,'Limited Loss'!$F$5:$P$124,AO$3,FALSE),0)</f>
        <v>0</v>
      </c>
      <c r="AP529" s="100">
        <f>+IFERROR(VLOOKUP($AF529,'Limited Loss'!$F$5:$P$124,AP$3,FALSE),0)</f>
        <v>0</v>
      </c>
      <c r="AQ529" s="353"/>
      <c r="AR529" s="331">
        <f t="shared" si="74"/>
        <v>555</v>
      </c>
      <c r="AS529" s="332">
        <f t="shared" si="74"/>
        <v>2018</v>
      </c>
      <c r="AT529" s="349">
        <f t="shared" si="72"/>
        <v>50.397600000000004</v>
      </c>
      <c r="AU529" s="349">
        <f t="shared" si="71"/>
        <v>6941.9768000000004</v>
      </c>
      <c r="AV529" s="349">
        <f t="shared" si="71"/>
        <v>307061.06</v>
      </c>
      <c r="AW529" s="349">
        <f t="shared" si="71"/>
        <v>148638.00520000001</v>
      </c>
      <c r="AX529" s="350">
        <f t="shared" si="71"/>
        <v>33996.4856</v>
      </c>
      <c r="AY529" s="349">
        <f t="shared" si="71"/>
        <v>57.953599999999994</v>
      </c>
      <c r="AZ529" s="349">
        <f t="shared" si="71"/>
        <v>10216.336800000001</v>
      </c>
      <c r="BA529" s="349">
        <f t="shared" si="71"/>
        <v>433687.33340000006</v>
      </c>
      <c r="BB529" s="349">
        <f t="shared" si="70"/>
        <v>292906.60019999999</v>
      </c>
      <c r="BC529" s="349">
        <f t="shared" si="70"/>
        <v>65537.737599999993</v>
      </c>
      <c r="BD529" s="350">
        <f t="shared" si="70"/>
        <v>23216.934000000001</v>
      </c>
      <c r="BE529" s="349">
        <f t="shared" si="76"/>
        <v>758015.05820000009</v>
      </c>
      <c r="BF529" s="375">
        <f t="shared" si="77"/>
        <v>541078.82860000001</v>
      </c>
      <c r="BG529" s="334">
        <f t="shared" si="78"/>
        <v>23216.934000000001</v>
      </c>
    </row>
    <row r="530" spans="1:59" x14ac:dyDescent="0.2">
      <c r="A530" s="326" t="str">
        <f t="shared" si="75"/>
        <v>5632014</v>
      </c>
      <c r="B530" s="331">
        <v>563</v>
      </c>
      <c r="C530" s="327">
        <v>2014</v>
      </c>
      <c r="D530" s="353">
        <f>+IFERROR(VLOOKUP($A530,Data_Loss!$A$2:$V$1180,6,FALSE),0)</f>
        <v>0</v>
      </c>
      <c r="E530" s="353">
        <f>+IFERROR(VLOOKUP($A530,Data_Loss!$A$2:$V$1180,7,FALSE),0)</f>
        <v>0</v>
      </c>
      <c r="F530" s="353">
        <f>+IFERROR(VLOOKUP($A530,Data_Loss!$A$2:$V$1180,8,FALSE),0)</f>
        <v>0</v>
      </c>
      <c r="G530" s="353">
        <f>+IFERROR(VLOOKUP($A530,Data_Loss!$A$2:$V$1180,9,FALSE),0)</f>
        <v>1</v>
      </c>
      <c r="H530" s="353">
        <f>+IFERROR(VLOOKUP($A530,Data_Loss!$A$2:$V$1180,10,FALSE),0)</f>
        <v>0</v>
      </c>
      <c r="I530" s="353">
        <f>+IFERROR(VLOOKUP($A530,Data_Loss!$A$2:$V$1300,12,FALSE),0)</f>
        <v>0</v>
      </c>
      <c r="J530" s="353">
        <f>+IFERROR(VLOOKUP($A530,Data_Loss!$A$2:$V$1300,13,FALSE),0)</f>
        <v>0</v>
      </c>
      <c r="K530" s="353">
        <f>+IFERROR(VLOOKUP($A530,Data_Loss!$A$2:$V$1300,14,FALSE),0)</f>
        <v>0</v>
      </c>
      <c r="L530" s="353">
        <f>+IFERROR(VLOOKUP($A530,Data_Loss!$A$2:$V$1300,15,FALSE),0)</f>
        <v>17321</v>
      </c>
      <c r="M530" s="353">
        <f>+IFERROR(VLOOKUP($A530,Data_Loss!$A$2:$V$1300,16,FALSE),0)</f>
        <v>0</v>
      </c>
      <c r="N530" s="353">
        <f>+IFERROR(VLOOKUP($A530,Data_Loss!$A$2:$V$1300,17,FALSE),0)</f>
        <v>0</v>
      </c>
      <c r="O530" s="353">
        <f>+IFERROR(VLOOKUP($A530,Data_Loss!$A$2:$V$1300,18,FALSE),0)</f>
        <v>0</v>
      </c>
      <c r="P530" s="353">
        <f>+IFERROR(VLOOKUP($A530,Data_Loss!$A$2:$V$1300,19,FALSE),0)</f>
        <v>0</v>
      </c>
      <c r="Q530" s="353">
        <f>+IFERROR(VLOOKUP($A530,Data_Loss!$A$2:$V$1300,20,FALSE),0)</f>
        <v>3123</v>
      </c>
      <c r="R530" s="353">
        <f>+IFERROR(VLOOKUP($A530,Data_Loss!$A$2:$V$1300,21,FALSE),0)</f>
        <v>0</v>
      </c>
      <c r="S530" s="353">
        <f>+IFERROR(VLOOKUP($A530,Data_Loss!$A$2:$V$1300,22,FALSE),0)</f>
        <v>2043</v>
      </c>
      <c r="T530" s="191">
        <f>+$I530*'10k &amp; MO'!C$3+$J530*'10k &amp; MO'!C$9+$K530*'10k &amp; MO'!C$15+$L530*'10k &amp; MO'!C$21+$M530*'10k &amp; MO'!C$27</f>
        <v>0</v>
      </c>
      <c r="U530" s="349">
        <f>+$I530*'10k &amp; MO'!D$3+$J530*'10k &amp; MO'!D$9+$K530*'10k &amp; MO'!D$15+$L530*'10k &amp; MO'!D$21+$M530*'10k &amp; MO'!D$27</f>
        <v>0</v>
      </c>
      <c r="V530" s="349">
        <f>+$I530*'10k &amp; MO'!E$3+$J530*'10k &amp; MO'!E$9+$K530*'10k &amp; MO'!E$15+$L530*'10k &amp; MO'!E$21+$M530*'10k &amp; MO'!E$27</f>
        <v>0</v>
      </c>
      <c r="W530" s="349">
        <f>+$I530*'10k &amp; MO'!F$3+$J530*'10k &amp; MO'!F$9+$K530*'10k &amp; MO'!F$15+$L530*'10k &amp; MO'!F$21+$M530*'10k &amp; MO'!F$27</f>
        <v>21287.509000000002</v>
      </c>
      <c r="X530" s="349">
        <f>+$I530*'10k &amp; MO'!G$3+$J530*'10k &amp; MO'!G$9+$K530*'10k &amp; MO'!G$15+$L530*'10k &amp; MO'!G$21+$M530*'10k &amp; MO'!G$27</f>
        <v>0</v>
      </c>
      <c r="Y530" s="349">
        <f>+$N530*'10k &amp; MO'!H$3+$O530*'10k &amp; MO'!H$9+$P530*'10k &amp; MO'!H$15+$Q530*'10k &amp; MO'!H$21+$R530*'10k &amp; MO'!H$27</f>
        <v>0</v>
      </c>
      <c r="Z530" s="349">
        <f>+$N530*'10k &amp; MO'!I$3+$O530*'10k &amp; MO'!I$9+$P530*'10k &amp; MO'!I$15+$Q530*'10k &amp; MO'!I$21+$R530*'10k &amp; MO'!I$27</f>
        <v>0</v>
      </c>
      <c r="AA530" s="349">
        <f>+$N530*'10k &amp; MO'!J$3+$O530*'10k &amp; MO'!J$9+$P530*'10k &amp; MO'!J$15+$Q530*'10k &amp; MO'!J$21+$R530*'10k &amp; MO'!J$27</f>
        <v>0</v>
      </c>
      <c r="AB530" s="349">
        <f>+$N530*'10k &amp; MO'!K$3+$O530*'10k &amp; MO'!K$9+$P530*'10k &amp; MO'!K$15+$Q530*'10k &amp; MO'!K$21+$R530*'10k &amp; MO'!K$27</f>
        <v>4375.3230000000003</v>
      </c>
      <c r="AC530" s="349">
        <f>+$N530*'10k &amp; MO'!L$3+$O530*'10k &amp; MO'!L$9+$P530*'10k &amp; MO'!L$15+$Q530*'10k &amp; MO'!L$21+$R530*'10k &amp; MO'!L$27</f>
        <v>0</v>
      </c>
      <c r="AD530" s="350">
        <f>+S530*'10k &amp; MO'!O$3</f>
        <v>2188.0529999999999</v>
      </c>
      <c r="AF530" s="192" t="str">
        <f t="shared" si="73"/>
        <v>5632014</v>
      </c>
      <c r="AG530" s="192">
        <f>+IFERROR(VLOOKUP($AF530,'Limited Loss'!$F$5:$P$124,AG$3,FALSE),0)</f>
        <v>0</v>
      </c>
      <c r="AH530" s="193">
        <f>+IFERROR(VLOOKUP($AF530,'Limited Loss'!$F$5:$P$124,AH$3,FALSE),0)</f>
        <v>0</v>
      </c>
      <c r="AI530" s="193">
        <f>+IFERROR(VLOOKUP($AF530,'Limited Loss'!$F$5:$P$124,AI$3,FALSE),0)</f>
        <v>0</v>
      </c>
      <c r="AJ530" s="193">
        <f>+IFERROR(VLOOKUP($AF530,'Limited Loss'!$F$5:$P$124,AJ$3,FALSE),0)</f>
        <v>0</v>
      </c>
      <c r="AK530" s="100">
        <f>+IFERROR(VLOOKUP($AF530,'Limited Loss'!$F$5:$P$124,AK$3,FALSE),0)</f>
        <v>0</v>
      </c>
      <c r="AL530" s="193">
        <f>+IFERROR(VLOOKUP($AF530,'Limited Loss'!$F$5:$P$124,AL$3,FALSE),0)</f>
        <v>0</v>
      </c>
      <c r="AM530" s="193">
        <f>+IFERROR(VLOOKUP($AF530,'Limited Loss'!$F$5:$P$124,AM$3,FALSE),0)</f>
        <v>0</v>
      </c>
      <c r="AN530" s="193">
        <f>+IFERROR(VLOOKUP($AF530,'Limited Loss'!$F$5:$P$124,AN$3,FALSE),0)</f>
        <v>0</v>
      </c>
      <c r="AO530" s="193">
        <f>+IFERROR(VLOOKUP($AF530,'Limited Loss'!$F$5:$P$124,AO$3,FALSE),0)</f>
        <v>0</v>
      </c>
      <c r="AP530" s="100">
        <f>+IFERROR(VLOOKUP($AF530,'Limited Loss'!$F$5:$P$124,AP$3,FALSE),0)</f>
        <v>0</v>
      </c>
      <c r="AQ530" s="353"/>
      <c r="AR530" s="331">
        <f t="shared" si="74"/>
        <v>563</v>
      </c>
      <c r="AS530" s="332">
        <f t="shared" si="74"/>
        <v>2014</v>
      </c>
      <c r="AT530" s="349">
        <f t="shared" si="72"/>
        <v>0</v>
      </c>
      <c r="AU530" s="349">
        <f t="shared" si="71"/>
        <v>0</v>
      </c>
      <c r="AV530" s="349">
        <f t="shared" si="71"/>
        <v>0</v>
      </c>
      <c r="AW530" s="349">
        <f t="shared" si="71"/>
        <v>21287.509000000002</v>
      </c>
      <c r="AX530" s="350">
        <f t="shared" si="71"/>
        <v>0</v>
      </c>
      <c r="AY530" s="349">
        <f t="shared" si="71"/>
        <v>0</v>
      </c>
      <c r="AZ530" s="349">
        <f t="shared" si="71"/>
        <v>0</v>
      </c>
      <c r="BA530" s="349">
        <f t="shared" si="71"/>
        <v>0</v>
      </c>
      <c r="BB530" s="349">
        <f t="shared" si="70"/>
        <v>4375.3230000000003</v>
      </c>
      <c r="BC530" s="349">
        <f t="shared" si="70"/>
        <v>0</v>
      </c>
      <c r="BD530" s="350">
        <f t="shared" si="70"/>
        <v>2188.0529999999999</v>
      </c>
      <c r="BE530" s="349">
        <f t="shared" si="76"/>
        <v>0</v>
      </c>
      <c r="BF530" s="375">
        <f t="shared" si="77"/>
        <v>25662.832000000002</v>
      </c>
      <c r="BG530" s="334">
        <f t="shared" si="78"/>
        <v>2188.0529999999999</v>
      </c>
    </row>
    <row r="531" spans="1:59" x14ac:dyDescent="0.2">
      <c r="A531" s="326" t="str">
        <f t="shared" si="75"/>
        <v>5632015</v>
      </c>
      <c r="B531" s="331">
        <v>563</v>
      </c>
      <c r="C531" s="327">
        <v>2015</v>
      </c>
      <c r="D531" s="353">
        <f>+IFERROR(VLOOKUP($A531,Data_Loss!$A$2:$V$1180,6,FALSE),0)</f>
        <v>0</v>
      </c>
      <c r="E531" s="353">
        <f>+IFERROR(VLOOKUP($A531,Data_Loss!$A$2:$V$1180,7,FALSE),0)</f>
        <v>0</v>
      </c>
      <c r="F531" s="353">
        <f>+IFERROR(VLOOKUP($A531,Data_Loss!$A$2:$V$1180,8,FALSE),0)</f>
        <v>0</v>
      </c>
      <c r="G531" s="353">
        <f>+IFERROR(VLOOKUP($A531,Data_Loss!$A$2:$V$1180,9,FALSE),0)</f>
        <v>0</v>
      </c>
      <c r="H531" s="353">
        <f>+IFERROR(VLOOKUP($A531,Data_Loss!$A$2:$V$1180,10,FALSE),0)</f>
        <v>0</v>
      </c>
      <c r="I531" s="353">
        <f>+IFERROR(VLOOKUP($A531,Data_Loss!$A$2:$V$1300,12,FALSE),0)</f>
        <v>0</v>
      </c>
      <c r="J531" s="353">
        <f>+IFERROR(VLOOKUP($A531,Data_Loss!$A$2:$V$1300,13,FALSE),0)</f>
        <v>0</v>
      </c>
      <c r="K531" s="353">
        <f>+IFERROR(VLOOKUP($A531,Data_Loss!$A$2:$V$1300,14,FALSE),0)</f>
        <v>0</v>
      </c>
      <c r="L531" s="353">
        <f>+IFERROR(VLOOKUP($A531,Data_Loss!$A$2:$V$1300,15,FALSE),0)</f>
        <v>0</v>
      </c>
      <c r="M531" s="353">
        <f>+IFERROR(VLOOKUP($A531,Data_Loss!$A$2:$V$1300,16,FALSE),0)</f>
        <v>0</v>
      </c>
      <c r="N531" s="353">
        <f>+IFERROR(VLOOKUP($A531,Data_Loss!$A$2:$V$1300,17,FALSE),0)</f>
        <v>0</v>
      </c>
      <c r="O531" s="353">
        <f>+IFERROR(VLOOKUP($A531,Data_Loss!$A$2:$V$1300,18,FALSE),0)</f>
        <v>0</v>
      </c>
      <c r="P531" s="353">
        <f>+IFERROR(VLOOKUP($A531,Data_Loss!$A$2:$V$1300,19,FALSE),0)</f>
        <v>0</v>
      </c>
      <c r="Q531" s="353">
        <f>+IFERROR(VLOOKUP($A531,Data_Loss!$A$2:$V$1300,20,FALSE),0)</f>
        <v>0</v>
      </c>
      <c r="R531" s="353">
        <f>+IFERROR(VLOOKUP($A531,Data_Loss!$A$2:$V$1300,21,FALSE),0)</f>
        <v>0</v>
      </c>
      <c r="S531" s="353">
        <f>+IFERROR(VLOOKUP($A531,Data_Loss!$A$2:$V$1300,22,FALSE),0)</f>
        <v>1923</v>
      </c>
      <c r="T531" s="191">
        <f>+$I531*'10k &amp; MO'!C$4+$J531*'10k &amp; MO'!C$10+$K531*'10k &amp; MO'!C$16+$L531*'10k &amp; MO'!C$22+$M531*'10k &amp; MO'!C$28</f>
        <v>0</v>
      </c>
      <c r="U531" s="349">
        <f>+$I531*'10k &amp; MO'!D$4+$J531*'10k &amp; MO'!D$10+$K531*'10k &amp; MO'!D$16+$L531*'10k &amp; MO'!D$22+$M531*'10k &amp; MO'!D$28</f>
        <v>0</v>
      </c>
      <c r="V531" s="349">
        <f>+$I531*'10k &amp; MO'!E$4+$J531*'10k &amp; MO'!E$10+$K531*'10k &amp; MO'!E$16+$L531*'10k &amp; MO'!E$22+$M531*'10k &amp; MO'!E$28</f>
        <v>0</v>
      </c>
      <c r="W531" s="349">
        <f>+$I531*'10k &amp; MO'!F$4+$J531*'10k &amp; MO'!F$10+$K531*'10k &amp; MO'!F$16+$L531*'10k &amp; MO'!F$22+$M531*'10k &amp; MO'!F$28</f>
        <v>0</v>
      </c>
      <c r="X531" s="349">
        <f>+$I531*'10k &amp; MO'!G$4+$J531*'10k &amp; MO'!G$10+$K531*'10k &amp; MO'!G$16+$L531*'10k &amp; MO'!G$22+$M531*'10k &amp; MO'!G$28</f>
        <v>0</v>
      </c>
      <c r="Y531" s="349">
        <f>+$N531*'10k &amp; MO'!H$4+$O531*'10k &amp; MO'!H$10+$P531*'10k &amp; MO'!H$16+$Q531*'10k &amp; MO'!H$22+$R531*'10k &amp; MO'!H$28</f>
        <v>0</v>
      </c>
      <c r="Z531" s="349">
        <f>+$N531*'10k &amp; MO'!I$4+$O531*'10k &amp; MO'!I$10+$P531*'10k &amp; MO'!I$16+$Q531*'10k &amp; MO'!I$22+$R531*'10k &amp; MO'!I$28</f>
        <v>0</v>
      </c>
      <c r="AA531" s="349">
        <f>+$N531*'10k &amp; MO'!J$4+$O531*'10k &amp; MO'!J$10+$P531*'10k &amp; MO'!J$16+$Q531*'10k &amp; MO'!J$22+$R531*'10k &amp; MO'!J$28</f>
        <v>0</v>
      </c>
      <c r="AB531" s="349">
        <f>+$N531*'10k &amp; MO'!K$4+$O531*'10k &amp; MO'!K$10+$P531*'10k &amp; MO'!K$16+$Q531*'10k &amp; MO'!K$22+$R531*'10k &amp; MO'!K$28</f>
        <v>0</v>
      </c>
      <c r="AC531" s="349">
        <f>+$N531*'10k &amp; MO'!L$4+$O531*'10k &amp; MO'!L$10+$P531*'10k &amp; MO'!L$16+$Q531*'10k &amp; MO'!L$22+$R531*'10k &amp; MO'!L$28</f>
        <v>0</v>
      </c>
      <c r="AD531" s="350">
        <f>+S531*'10k &amp; MO'!O$4</f>
        <v>2330.6759999999999</v>
      </c>
      <c r="AF531" s="192" t="str">
        <f t="shared" si="73"/>
        <v>5632015</v>
      </c>
      <c r="AG531" s="192">
        <f>+IFERROR(VLOOKUP($AF531,'Limited Loss'!$F$5:$P$124,AG$3,FALSE),0)</f>
        <v>0</v>
      </c>
      <c r="AH531" s="193">
        <f>+IFERROR(VLOOKUP($AF531,'Limited Loss'!$F$5:$P$124,AH$3,FALSE),0)</f>
        <v>0</v>
      </c>
      <c r="AI531" s="193">
        <f>+IFERROR(VLOOKUP($AF531,'Limited Loss'!$F$5:$P$124,AI$3,FALSE),0)</f>
        <v>0</v>
      </c>
      <c r="AJ531" s="193">
        <f>+IFERROR(VLOOKUP($AF531,'Limited Loss'!$F$5:$P$124,AJ$3,FALSE),0)</f>
        <v>0</v>
      </c>
      <c r="AK531" s="100">
        <f>+IFERROR(VLOOKUP($AF531,'Limited Loss'!$F$5:$P$124,AK$3,FALSE),0)</f>
        <v>0</v>
      </c>
      <c r="AL531" s="193">
        <f>+IFERROR(VLOOKUP($AF531,'Limited Loss'!$F$5:$P$124,AL$3,FALSE),0)</f>
        <v>0</v>
      </c>
      <c r="AM531" s="193">
        <f>+IFERROR(VLOOKUP($AF531,'Limited Loss'!$F$5:$P$124,AM$3,FALSE),0)</f>
        <v>0</v>
      </c>
      <c r="AN531" s="193">
        <f>+IFERROR(VLOOKUP($AF531,'Limited Loss'!$F$5:$P$124,AN$3,FALSE),0)</f>
        <v>0</v>
      </c>
      <c r="AO531" s="193">
        <f>+IFERROR(VLOOKUP($AF531,'Limited Loss'!$F$5:$P$124,AO$3,FALSE),0)</f>
        <v>0</v>
      </c>
      <c r="AP531" s="100">
        <f>+IFERROR(VLOOKUP($AF531,'Limited Loss'!$F$5:$P$124,AP$3,FALSE),0)</f>
        <v>0</v>
      </c>
      <c r="AQ531" s="353"/>
      <c r="AR531" s="331">
        <f t="shared" si="74"/>
        <v>563</v>
      </c>
      <c r="AS531" s="332">
        <f t="shared" si="74"/>
        <v>2015</v>
      </c>
      <c r="AT531" s="349">
        <f t="shared" si="72"/>
        <v>0</v>
      </c>
      <c r="AU531" s="349">
        <f t="shared" si="71"/>
        <v>0</v>
      </c>
      <c r="AV531" s="349">
        <f t="shared" si="71"/>
        <v>0</v>
      </c>
      <c r="AW531" s="349">
        <f t="shared" si="71"/>
        <v>0</v>
      </c>
      <c r="AX531" s="350">
        <f t="shared" si="71"/>
        <v>0</v>
      </c>
      <c r="AY531" s="349">
        <f t="shared" si="71"/>
        <v>0</v>
      </c>
      <c r="AZ531" s="349">
        <f t="shared" si="71"/>
        <v>0</v>
      </c>
      <c r="BA531" s="349">
        <f t="shared" si="71"/>
        <v>0</v>
      </c>
      <c r="BB531" s="349">
        <f t="shared" si="70"/>
        <v>0</v>
      </c>
      <c r="BC531" s="349">
        <f t="shared" si="70"/>
        <v>0</v>
      </c>
      <c r="BD531" s="350">
        <f t="shared" si="70"/>
        <v>2330.6759999999999</v>
      </c>
      <c r="BE531" s="349">
        <f t="shared" si="76"/>
        <v>0</v>
      </c>
      <c r="BF531" s="375">
        <f t="shared" si="77"/>
        <v>0</v>
      </c>
      <c r="BG531" s="334">
        <f t="shared" si="78"/>
        <v>2330.6759999999999</v>
      </c>
    </row>
    <row r="532" spans="1:59" x14ac:dyDescent="0.2">
      <c r="A532" s="326" t="str">
        <f t="shared" si="75"/>
        <v>5632016</v>
      </c>
      <c r="B532" s="331">
        <v>563</v>
      </c>
      <c r="C532" s="327">
        <v>2016</v>
      </c>
      <c r="D532" s="353">
        <f>+IFERROR(VLOOKUP($A532,Data_Loss!$A$2:$V$1180,6,FALSE),0)</f>
        <v>0</v>
      </c>
      <c r="E532" s="353">
        <f>+IFERROR(VLOOKUP($A532,Data_Loss!$A$2:$V$1180,7,FALSE),0)</f>
        <v>0</v>
      </c>
      <c r="F532" s="353">
        <f>+IFERROR(VLOOKUP($A532,Data_Loss!$A$2:$V$1180,8,FALSE),0)</f>
        <v>0</v>
      </c>
      <c r="G532" s="353">
        <f>+IFERROR(VLOOKUP($A532,Data_Loss!$A$2:$V$1180,9,FALSE),0)</f>
        <v>2</v>
      </c>
      <c r="H532" s="353">
        <f>+IFERROR(VLOOKUP($A532,Data_Loss!$A$2:$V$1180,10,FALSE),0)</f>
        <v>0</v>
      </c>
      <c r="I532" s="353">
        <f>+IFERROR(VLOOKUP($A532,Data_Loss!$A$2:$V$1300,12,FALSE),0)</f>
        <v>0</v>
      </c>
      <c r="J532" s="353">
        <f>+IFERROR(VLOOKUP($A532,Data_Loss!$A$2:$V$1300,13,FALSE),0)</f>
        <v>0</v>
      </c>
      <c r="K532" s="353">
        <f>+IFERROR(VLOOKUP($A532,Data_Loss!$A$2:$V$1300,14,FALSE),0)</f>
        <v>0</v>
      </c>
      <c r="L532" s="353">
        <f>+IFERROR(VLOOKUP($A532,Data_Loss!$A$2:$V$1300,15,FALSE),0)</f>
        <v>100112</v>
      </c>
      <c r="M532" s="353">
        <f>+IFERROR(VLOOKUP($A532,Data_Loss!$A$2:$V$1300,16,FALSE),0)</f>
        <v>0</v>
      </c>
      <c r="N532" s="353">
        <f>+IFERROR(VLOOKUP($A532,Data_Loss!$A$2:$V$1300,17,FALSE),0)</f>
        <v>0</v>
      </c>
      <c r="O532" s="353">
        <f>+IFERROR(VLOOKUP($A532,Data_Loss!$A$2:$V$1300,18,FALSE),0)</f>
        <v>0</v>
      </c>
      <c r="P532" s="353">
        <f>+IFERROR(VLOOKUP($A532,Data_Loss!$A$2:$V$1300,19,FALSE),0)</f>
        <v>0</v>
      </c>
      <c r="Q532" s="353">
        <f>+IFERROR(VLOOKUP($A532,Data_Loss!$A$2:$V$1300,20,FALSE),0)</f>
        <v>63432</v>
      </c>
      <c r="R532" s="353">
        <f>+IFERROR(VLOOKUP($A532,Data_Loss!$A$2:$V$1300,21,FALSE),0)</f>
        <v>0</v>
      </c>
      <c r="S532" s="353">
        <f>+IFERROR(VLOOKUP($A532,Data_Loss!$A$2:$V$1300,22,FALSE),0)</f>
        <v>2863</v>
      </c>
      <c r="T532" s="191">
        <f>+$I532*'10k &amp; MO'!C$5+$J532*'10k &amp; MO'!C$11+$K532*'10k &amp; MO'!C$17+$L532*'10k &amp; MO'!C$23+$M532*'10k &amp; MO'!C$29</f>
        <v>0</v>
      </c>
      <c r="U532" s="349">
        <f>+$I532*'10k &amp; MO'!D$5+$J532*'10k &amp; MO'!D$11+$K532*'10k &amp; MO'!D$17+$L532*'10k &amp; MO'!D$23+$M532*'10k &amp; MO'!D$29</f>
        <v>0</v>
      </c>
      <c r="V532" s="349">
        <f>+$I532*'10k &amp; MO'!E$5+$J532*'10k &amp; MO'!E$11+$K532*'10k &amp; MO'!E$17+$L532*'10k &amp; MO'!E$23+$M532*'10k &amp; MO'!E$29</f>
        <v>32526.388800000001</v>
      </c>
      <c r="W532" s="349">
        <f>+$I532*'10k &amp; MO'!F$5+$J532*'10k &amp; MO'!F$11+$K532*'10k &amp; MO'!F$17+$L532*'10k &amp; MO'!F$23+$M532*'10k &amp; MO'!F$29</f>
        <v>108331.1952</v>
      </c>
      <c r="X532" s="349">
        <f>+$I532*'10k &amp; MO'!G$5+$J532*'10k &amp; MO'!G$11+$K532*'10k &amp; MO'!G$17+$L532*'10k &amp; MO'!G$23+$M532*'10k &amp; MO'!G$29</f>
        <v>2492.7887999999998</v>
      </c>
      <c r="Y532" s="349">
        <f>+$N532*'10k &amp; MO'!H$5+$O532*'10k &amp; MO'!H$11+$P532*'10k &amp; MO'!H$17+$Q532*'10k &amp; MO'!H$23+$R532*'10k &amp; MO'!H$29</f>
        <v>0</v>
      </c>
      <c r="Z532" s="349">
        <f>+$N532*'10k &amp; MO'!I$5+$O532*'10k &amp; MO'!I$11+$P532*'10k &amp; MO'!I$17+$Q532*'10k &amp; MO'!I$23+$R532*'10k &amp; MO'!I$29</f>
        <v>0</v>
      </c>
      <c r="AA532" s="349">
        <f>+$N532*'10k &amp; MO'!J$5+$O532*'10k &amp; MO'!J$11+$P532*'10k &amp; MO'!J$17+$Q532*'10k &amp; MO'!J$23+$R532*'10k &amp; MO'!J$29</f>
        <v>22537.389599999999</v>
      </c>
      <c r="AB532" s="349">
        <f>+$N532*'10k &amp; MO'!K$5+$O532*'10k &amp; MO'!K$11+$P532*'10k &amp; MO'!K$17+$Q532*'10k &amp; MO'!K$23+$R532*'10k &amp; MO'!K$29</f>
        <v>100273.30559999999</v>
      </c>
      <c r="AC532" s="349">
        <f>+$N532*'10k &amp; MO'!L$5+$O532*'10k &amp; MO'!L$11+$P532*'10k &amp; MO'!L$17+$Q532*'10k &amp; MO'!L$23+$R532*'10k &amp; MO'!L$29</f>
        <v>3044.7359999999999</v>
      </c>
      <c r="AD532" s="350">
        <f>+S532*'10k &amp; MO'!O$5</f>
        <v>3859.3240000000001</v>
      </c>
      <c r="AF532" s="192" t="str">
        <f t="shared" si="73"/>
        <v>5632016</v>
      </c>
      <c r="AG532" s="192">
        <f>+IFERROR(VLOOKUP($AF532,'Limited Loss'!$F$5:$P$124,AG$3,FALSE),0)</f>
        <v>0</v>
      </c>
      <c r="AH532" s="193">
        <f>+IFERROR(VLOOKUP($AF532,'Limited Loss'!$F$5:$P$124,AH$3,FALSE),0)</f>
        <v>0</v>
      </c>
      <c r="AI532" s="193">
        <f>+IFERROR(VLOOKUP($AF532,'Limited Loss'!$F$5:$P$124,AI$3,FALSE),0)</f>
        <v>0</v>
      </c>
      <c r="AJ532" s="193">
        <f>+IFERROR(VLOOKUP($AF532,'Limited Loss'!$F$5:$P$124,AJ$3,FALSE),0)</f>
        <v>0</v>
      </c>
      <c r="AK532" s="100">
        <f>+IFERROR(VLOOKUP($AF532,'Limited Loss'!$F$5:$P$124,AK$3,FALSE),0)</f>
        <v>0</v>
      </c>
      <c r="AL532" s="193">
        <f>+IFERROR(VLOOKUP($AF532,'Limited Loss'!$F$5:$P$124,AL$3,FALSE),0)</f>
        <v>0</v>
      </c>
      <c r="AM532" s="193">
        <f>+IFERROR(VLOOKUP($AF532,'Limited Loss'!$F$5:$P$124,AM$3,FALSE),0)</f>
        <v>0</v>
      </c>
      <c r="AN532" s="193">
        <f>+IFERROR(VLOOKUP($AF532,'Limited Loss'!$F$5:$P$124,AN$3,FALSE),0)</f>
        <v>0</v>
      </c>
      <c r="AO532" s="193">
        <f>+IFERROR(VLOOKUP($AF532,'Limited Loss'!$F$5:$P$124,AO$3,FALSE),0)</f>
        <v>0</v>
      </c>
      <c r="AP532" s="100">
        <f>+IFERROR(VLOOKUP($AF532,'Limited Loss'!$F$5:$P$124,AP$3,FALSE),0)</f>
        <v>0</v>
      </c>
      <c r="AQ532" s="353"/>
      <c r="AR532" s="331">
        <f t="shared" si="74"/>
        <v>563</v>
      </c>
      <c r="AS532" s="332">
        <f t="shared" si="74"/>
        <v>2016</v>
      </c>
      <c r="AT532" s="349">
        <f t="shared" si="72"/>
        <v>0</v>
      </c>
      <c r="AU532" s="349">
        <f t="shared" si="71"/>
        <v>0</v>
      </c>
      <c r="AV532" s="349">
        <f t="shared" si="71"/>
        <v>32526.388800000001</v>
      </c>
      <c r="AW532" s="349">
        <f t="shared" si="71"/>
        <v>108331.1952</v>
      </c>
      <c r="AX532" s="350">
        <f t="shared" si="71"/>
        <v>2492.7887999999998</v>
      </c>
      <c r="AY532" s="349">
        <f t="shared" si="71"/>
        <v>0</v>
      </c>
      <c r="AZ532" s="349">
        <f t="shared" si="71"/>
        <v>0</v>
      </c>
      <c r="BA532" s="349">
        <f t="shared" si="71"/>
        <v>22537.389599999999</v>
      </c>
      <c r="BB532" s="349">
        <f t="shared" si="70"/>
        <v>100273.30559999999</v>
      </c>
      <c r="BC532" s="349">
        <f t="shared" si="70"/>
        <v>3044.7359999999999</v>
      </c>
      <c r="BD532" s="350">
        <f t="shared" si="70"/>
        <v>3859.3240000000001</v>
      </c>
      <c r="BE532" s="349">
        <f t="shared" si="76"/>
        <v>55063.778399999996</v>
      </c>
      <c r="BF532" s="375">
        <f t="shared" si="77"/>
        <v>214142.02559999999</v>
      </c>
      <c r="BG532" s="334">
        <f t="shared" si="78"/>
        <v>3859.3240000000001</v>
      </c>
    </row>
    <row r="533" spans="1:59" x14ac:dyDescent="0.2">
      <c r="A533" s="326" t="str">
        <f t="shared" si="75"/>
        <v>5632017</v>
      </c>
      <c r="B533" s="331">
        <v>563</v>
      </c>
      <c r="C533" s="327">
        <v>2017</v>
      </c>
      <c r="D533" s="353">
        <f>+IFERROR(VLOOKUP($A533,Data_Loss!$A$2:$V$1180,6,FALSE),0)</f>
        <v>0</v>
      </c>
      <c r="E533" s="353">
        <f>+IFERROR(VLOOKUP($A533,Data_Loss!$A$2:$V$1180,7,FALSE),0)</f>
        <v>0</v>
      </c>
      <c r="F533" s="353">
        <f>+IFERROR(VLOOKUP($A533,Data_Loss!$A$2:$V$1180,8,FALSE),0)</f>
        <v>0</v>
      </c>
      <c r="G533" s="353">
        <f>+IFERROR(VLOOKUP($A533,Data_Loss!$A$2:$V$1180,9,FALSE),0)</f>
        <v>0</v>
      </c>
      <c r="H533" s="353">
        <f>+IFERROR(VLOOKUP($A533,Data_Loss!$A$2:$V$1180,10,FALSE),0)</f>
        <v>1</v>
      </c>
      <c r="I533" s="353">
        <f>+IFERROR(VLOOKUP($A533,Data_Loss!$A$2:$V$1300,12,FALSE),0)</f>
        <v>0</v>
      </c>
      <c r="J533" s="353">
        <f>+IFERROR(VLOOKUP($A533,Data_Loss!$A$2:$V$1300,13,FALSE),0)</f>
        <v>0</v>
      </c>
      <c r="K533" s="353">
        <f>+IFERROR(VLOOKUP($A533,Data_Loss!$A$2:$V$1300,14,FALSE),0)</f>
        <v>0</v>
      </c>
      <c r="L533" s="353">
        <f>+IFERROR(VLOOKUP($A533,Data_Loss!$A$2:$V$1300,15,FALSE),0)</f>
        <v>0</v>
      </c>
      <c r="M533" s="353">
        <f>+IFERROR(VLOOKUP($A533,Data_Loss!$A$2:$V$1300,16,FALSE),0)</f>
        <v>2061</v>
      </c>
      <c r="N533" s="353">
        <f>+IFERROR(VLOOKUP($A533,Data_Loss!$A$2:$V$1300,17,FALSE),0)</f>
        <v>0</v>
      </c>
      <c r="O533" s="353">
        <f>+IFERROR(VLOOKUP($A533,Data_Loss!$A$2:$V$1300,18,FALSE),0)</f>
        <v>0</v>
      </c>
      <c r="P533" s="353">
        <f>+IFERROR(VLOOKUP($A533,Data_Loss!$A$2:$V$1300,19,FALSE),0)</f>
        <v>0</v>
      </c>
      <c r="Q533" s="353">
        <f>+IFERROR(VLOOKUP($A533,Data_Loss!$A$2:$V$1300,20,FALSE),0)</f>
        <v>0</v>
      </c>
      <c r="R533" s="353">
        <f>+IFERROR(VLOOKUP($A533,Data_Loss!$A$2:$V$1300,21,FALSE),0)</f>
        <v>554</v>
      </c>
      <c r="S533" s="353">
        <f>+IFERROR(VLOOKUP($A533,Data_Loss!$A$2:$V$1300,22,FALSE),0)</f>
        <v>4035</v>
      </c>
      <c r="T533" s="191">
        <f>+$I533*'10k &amp; MO'!C$6+$J533*'10k &amp; MO'!C$12+$K533*'10k &amp; MO'!C$18+$L533*'10k &amp; MO'!C$24+$M533*'10k &amp; MO'!C$30</f>
        <v>0</v>
      </c>
      <c r="U533" s="349">
        <f>+$I533*'10k &amp; MO'!D$6+$J533*'10k &amp; MO'!D$12+$K533*'10k &amp; MO'!D$18+$L533*'10k &amp; MO'!D$24+$M533*'10k &amp; MO'!D$30</f>
        <v>1.8549</v>
      </c>
      <c r="V533" s="349">
        <f>+$I533*'10k &amp; MO'!E$6+$J533*'10k &amp; MO'!E$12+$K533*'10k &amp; MO'!E$18+$L533*'10k &amp; MO'!E$24+$M533*'10k &amp; MO'!E$30</f>
        <v>819.65970000000004</v>
      </c>
      <c r="W533" s="349">
        <f>+$I533*'10k &amp; MO'!F$6+$J533*'10k &amp; MO'!F$12+$K533*'10k &amp; MO'!F$18+$L533*'10k &amp; MO'!F$24+$M533*'10k &amp; MO'!F$30</f>
        <v>362.11770000000001</v>
      </c>
      <c r="X533" s="349">
        <f>+$I533*'10k &amp; MO'!G$6+$J533*'10k &amp; MO'!G$12+$K533*'10k &amp; MO'!G$18+$L533*'10k &amp; MO'!G$24+$M533*'10k &amp; MO'!G$30</f>
        <v>2251.6424999999999</v>
      </c>
      <c r="Y533" s="349">
        <f>+$N533*'10k &amp; MO'!H$6+$O533*'10k &amp; MO'!H$12+$P533*'10k &amp; MO'!H$18+$Q533*'10k &amp; MO'!H$24+$R533*'10k &amp; MO'!H$30</f>
        <v>0</v>
      </c>
      <c r="Z533" s="349">
        <f>+$N533*'10k &amp; MO'!I$6+$O533*'10k &amp; MO'!I$12+$P533*'10k &amp; MO'!I$18+$Q533*'10k &amp; MO'!I$24+$R533*'10k &amp; MO'!I$30</f>
        <v>0.16619999999999999</v>
      </c>
      <c r="AA533" s="349">
        <f>+$N533*'10k &amp; MO'!J$6+$O533*'10k &amp; MO'!J$12+$P533*'10k &amp; MO'!J$18+$Q533*'10k &amp; MO'!J$24+$R533*'10k &amp; MO'!J$30</f>
        <v>226.03199999999998</v>
      </c>
      <c r="AB533" s="349">
        <f>+$N533*'10k &amp; MO'!K$6+$O533*'10k &amp; MO'!K$12+$P533*'10k &amp; MO'!K$18+$Q533*'10k &amp; MO'!K$24+$R533*'10k &amp; MO'!K$30</f>
        <v>114.01320000000001</v>
      </c>
      <c r="AC533" s="349">
        <f>+$N533*'10k &amp; MO'!L$6+$O533*'10k &amp; MO'!L$12+$P533*'10k &amp; MO'!L$18+$Q533*'10k &amp; MO'!L$24+$R533*'10k &amp; MO'!L$30</f>
        <v>811.66540000000009</v>
      </c>
      <c r="AD533" s="350">
        <f>+S533*'10k &amp; MO'!O$6</f>
        <v>5431.1100000000006</v>
      </c>
      <c r="AF533" s="192" t="str">
        <f t="shared" si="73"/>
        <v>5632017</v>
      </c>
      <c r="AG533" s="192">
        <f>+IFERROR(VLOOKUP($AF533,'Limited Loss'!$F$5:$P$124,AG$3,FALSE),0)</f>
        <v>0</v>
      </c>
      <c r="AH533" s="193">
        <f>+IFERROR(VLOOKUP($AF533,'Limited Loss'!$F$5:$P$124,AH$3,FALSE),0)</f>
        <v>0</v>
      </c>
      <c r="AI533" s="193">
        <f>+IFERROR(VLOOKUP($AF533,'Limited Loss'!$F$5:$P$124,AI$3,FALSE),0)</f>
        <v>0</v>
      </c>
      <c r="AJ533" s="193">
        <f>+IFERROR(VLOOKUP($AF533,'Limited Loss'!$F$5:$P$124,AJ$3,FALSE),0)</f>
        <v>0</v>
      </c>
      <c r="AK533" s="100">
        <f>+IFERROR(VLOOKUP($AF533,'Limited Loss'!$F$5:$P$124,AK$3,FALSE),0)</f>
        <v>0</v>
      </c>
      <c r="AL533" s="193">
        <f>+IFERROR(VLOOKUP($AF533,'Limited Loss'!$F$5:$P$124,AL$3,FALSE),0)</f>
        <v>0</v>
      </c>
      <c r="AM533" s="193">
        <f>+IFERROR(VLOOKUP($AF533,'Limited Loss'!$F$5:$P$124,AM$3,FALSE),0)</f>
        <v>0</v>
      </c>
      <c r="AN533" s="193">
        <f>+IFERROR(VLOOKUP($AF533,'Limited Loss'!$F$5:$P$124,AN$3,FALSE),0)</f>
        <v>0</v>
      </c>
      <c r="AO533" s="193">
        <f>+IFERROR(VLOOKUP($AF533,'Limited Loss'!$F$5:$P$124,AO$3,FALSE),0)</f>
        <v>0</v>
      </c>
      <c r="AP533" s="100">
        <f>+IFERROR(VLOOKUP($AF533,'Limited Loss'!$F$5:$P$124,AP$3,FALSE),0)</f>
        <v>0</v>
      </c>
      <c r="AQ533" s="353"/>
      <c r="AR533" s="331">
        <f t="shared" si="74"/>
        <v>563</v>
      </c>
      <c r="AS533" s="332">
        <f t="shared" si="74"/>
        <v>2017</v>
      </c>
      <c r="AT533" s="349">
        <f t="shared" si="72"/>
        <v>0</v>
      </c>
      <c r="AU533" s="349">
        <f t="shared" si="71"/>
        <v>1.8549</v>
      </c>
      <c r="AV533" s="349">
        <f t="shared" si="71"/>
        <v>819.65970000000004</v>
      </c>
      <c r="AW533" s="349">
        <f t="shared" si="71"/>
        <v>362.11770000000001</v>
      </c>
      <c r="AX533" s="350">
        <f t="shared" si="71"/>
        <v>2251.6424999999999</v>
      </c>
      <c r="AY533" s="349">
        <f t="shared" si="71"/>
        <v>0</v>
      </c>
      <c r="AZ533" s="349">
        <f t="shared" si="71"/>
        <v>0.16619999999999999</v>
      </c>
      <c r="BA533" s="349">
        <f t="shared" si="71"/>
        <v>226.03199999999998</v>
      </c>
      <c r="BB533" s="349">
        <f t="shared" si="70"/>
        <v>114.01320000000001</v>
      </c>
      <c r="BC533" s="349">
        <f t="shared" si="70"/>
        <v>811.66540000000009</v>
      </c>
      <c r="BD533" s="350">
        <f t="shared" si="70"/>
        <v>5431.1100000000006</v>
      </c>
      <c r="BE533" s="349">
        <f t="shared" si="76"/>
        <v>1047.7128</v>
      </c>
      <c r="BF533" s="375">
        <f t="shared" si="77"/>
        <v>3539.4387999999999</v>
      </c>
      <c r="BG533" s="334">
        <f t="shared" si="78"/>
        <v>5431.1100000000006</v>
      </c>
    </row>
    <row r="534" spans="1:59" x14ac:dyDescent="0.2">
      <c r="A534" s="326" t="str">
        <f t="shared" si="75"/>
        <v>5632018</v>
      </c>
      <c r="B534" s="331">
        <v>563</v>
      </c>
      <c r="C534" s="327">
        <v>2018</v>
      </c>
      <c r="D534" s="353">
        <f>+IFERROR(VLOOKUP($A534,Data_Loss!$A$2:$V$1180,6,FALSE),0)</f>
        <v>0</v>
      </c>
      <c r="E534" s="353">
        <f>+IFERROR(VLOOKUP($A534,Data_Loss!$A$2:$V$1180,7,FALSE),0)</f>
        <v>0</v>
      </c>
      <c r="F534" s="353">
        <f>+IFERROR(VLOOKUP($A534,Data_Loss!$A$2:$V$1180,8,FALSE),0)</f>
        <v>0</v>
      </c>
      <c r="G534" s="353">
        <f>+IFERROR(VLOOKUP($A534,Data_Loss!$A$2:$V$1180,9,FALSE),0)</f>
        <v>1</v>
      </c>
      <c r="H534" s="353">
        <f>+IFERROR(VLOOKUP($A534,Data_Loss!$A$2:$V$1180,10,FALSE),0)</f>
        <v>1</v>
      </c>
      <c r="I534" s="353">
        <f>+IFERROR(VLOOKUP($A534,Data_Loss!$A$2:$V$1300,12,FALSE),0)</f>
        <v>0</v>
      </c>
      <c r="J534" s="353">
        <f>+IFERROR(VLOOKUP($A534,Data_Loss!$A$2:$V$1300,13,FALSE),0)</f>
        <v>0</v>
      </c>
      <c r="K534" s="353">
        <f>+IFERROR(VLOOKUP($A534,Data_Loss!$A$2:$V$1300,14,FALSE),0)</f>
        <v>0</v>
      </c>
      <c r="L534" s="353">
        <f>+IFERROR(VLOOKUP($A534,Data_Loss!$A$2:$V$1300,15,FALSE),0)</f>
        <v>19343</v>
      </c>
      <c r="M534" s="353">
        <f>+IFERROR(VLOOKUP($A534,Data_Loss!$A$2:$V$1300,16,FALSE),0)</f>
        <v>8564</v>
      </c>
      <c r="N534" s="353">
        <f>+IFERROR(VLOOKUP($A534,Data_Loss!$A$2:$V$1300,17,FALSE),0)</f>
        <v>0</v>
      </c>
      <c r="O534" s="353">
        <f>+IFERROR(VLOOKUP($A534,Data_Loss!$A$2:$V$1300,18,FALSE),0)</f>
        <v>0</v>
      </c>
      <c r="P534" s="353">
        <f>+IFERROR(VLOOKUP($A534,Data_Loss!$A$2:$V$1300,19,FALSE),0)</f>
        <v>0</v>
      </c>
      <c r="Q534" s="353">
        <f>+IFERROR(VLOOKUP($A534,Data_Loss!$A$2:$V$1300,20,FALSE),0)</f>
        <v>10617</v>
      </c>
      <c r="R534" s="353">
        <f>+IFERROR(VLOOKUP($A534,Data_Loss!$A$2:$V$1300,21,FALSE),0)</f>
        <v>4373</v>
      </c>
      <c r="S534" s="353">
        <f>+IFERROR(VLOOKUP($A534,Data_Loss!$A$2:$V$1300,22,FALSE),0)</f>
        <v>568</v>
      </c>
      <c r="T534" s="191">
        <f>+$I534*'10k &amp; MO'!C$7+$J534*'10k &amp; MO'!C$13+$K534*'10k &amp; MO'!C$19+$L534*'10k &amp; MO'!C$25+$M534*'10k &amp; MO'!C$31</f>
        <v>18.840800000000002</v>
      </c>
      <c r="U534" s="349">
        <f>+$I534*'10k &amp; MO'!D$7+$J534*'10k &amp; MO'!D$13+$K534*'10k &amp; MO'!D$19+$L534*'10k &amp; MO'!D$25+$M534*'10k &amp; MO'!D$31</f>
        <v>1179.8292000000001</v>
      </c>
      <c r="V534" s="349">
        <f>+$I534*'10k &amp; MO'!E$7+$J534*'10k &amp; MO'!E$13+$K534*'10k &amp; MO'!E$19+$L534*'10k &amp; MO'!E$25+$M534*'10k &amp; MO'!E$31</f>
        <v>42461.173999999999</v>
      </c>
      <c r="W534" s="349">
        <f>+$I534*'10k &amp; MO'!F$7+$J534*'10k &amp; MO'!F$13+$K534*'10k &amp; MO'!F$19+$L534*'10k &amp; MO'!F$25+$M534*'10k &amp; MO'!F$31</f>
        <v>19649.7012</v>
      </c>
      <c r="X534" s="349">
        <f>+$I534*'10k &amp; MO'!G$7+$J534*'10k &amp; MO'!G$13+$K534*'10k &amp; MO'!G$19+$L534*'10k &amp; MO'!G$25+$M534*'10k &amp; MO'!G$31</f>
        <v>7916.3580999999995</v>
      </c>
      <c r="Y534" s="349">
        <f>+$N534*'10k &amp; MO'!H$7+$O534*'10k &amp; MO'!H$13+$P534*'10k &amp; MO'!H$19+$Q534*'10k &amp; MO'!H$25+$R534*'10k &amp; MO'!H$31</f>
        <v>12.681699999999999</v>
      </c>
      <c r="Z534" s="349">
        <f>+$N534*'10k &amp; MO'!I$7+$O534*'10k &amp; MO'!I$13+$P534*'10k &amp; MO'!I$19+$Q534*'10k &amp; MO'!I$25+$R534*'10k &amp; MO'!I$31</f>
        <v>734.01250000000005</v>
      </c>
      <c r="AA534" s="349">
        <f>+$N534*'10k &amp; MO'!J$7+$O534*'10k &amp; MO'!J$13+$P534*'10k &amp; MO'!J$19+$Q534*'10k &amp; MO'!J$25+$R534*'10k &amp; MO'!J$31</f>
        <v>19574.255500000003</v>
      </c>
      <c r="AB534" s="349">
        <f>+$N534*'10k &amp; MO'!K$7+$O534*'10k &amp; MO'!K$13+$P534*'10k &amp; MO'!K$19+$Q534*'10k &amp; MO'!K$25+$R534*'10k &amp; MO'!K$31</f>
        <v>12676.831900000001</v>
      </c>
      <c r="AC534" s="349">
        <f>+$N534*'10k &amp; MO'!L$7+$O534*'10k &amp; MO'!L$13+$P534*'10k &amp; MO'!L$19+$Q534*'10k &amp; MO'!L$25+$R534*'10k &amp; MO'!L$31</f>
        <v>5458.7252000000008</v>
      </c>
      <c r="AD534" s="350">
        <f>+S534*'10k &amp; MO'!O$7</f>
        <v>753.16800000000001</v>
      </c>
      <c r="AF534" s="192" t="str">
        <f t="shared" si="73"/>
        <v>5632018</v>
      </c>
      <c r="AG534" s="192">
        <f>+IFERROR(VLOOKUP($AF534,'Limited Loss'!$F$5:$P$124,AG$3,FALSE),0)</f>
        <v>0</v>
      </c>
      <c r="AH534" s="193">
        <f>+IFERROR(VLOOKUP($AF534,'Limited Loss'!$F$5:$P$124,AH$3,FALSE),0)</f>
        <v>0</v>
      </c>
      <c r="AI534" s="193">
        <f>+IFERROR(VLOOKUP($AF534,'Limited Loss'!$F$5:$P$124,AI$3,FALSE),0)</f>
        <v>0</v>
      </c>
      <c r="AJ534" s="193">
        <f>+IFERROR(VLOOKUP($AF534,'Limited Loss'!$F$5:$P$124,AJ$3,FALSE),0)</f>
        <v>0</v>
      </c>
      <c r="AK534" s="100">
        <f>+IFERROR(VLOOKUP($AF534,'Limited Loss'!$F$5:$P$124,AK$3,FALSE),0)</f>
        <v>0</v>
      </c>
      <c r="AL534" s="193">
        <f>+IFERROR(VLOOKUP($AF534,'Limited Loss'!$F$5:$P$124,AL$3,FALSE),0)</f>
        <v>0</v>
      </c>
      <c r="AM534" s="193">
        <f>+IFERROR(VLOOKUP($AF534,'Limited Loss'!$F$5:$P$124,AM$3,FALSE),0)</f>
        <v>0</v>
      </c>
      <c r="AN534" s="193">
        <f>+IFERROR(VLOOKUP($AF534,'Limited Loss'!$F$5:$P$124,AN$3,FALSE),0)</f>
        <v>0</v>
      </c>
      <c r="AO534" s="193">
        <f>+IFERROR(VLOOKUP($AF534,'Limited Loss'!$F$5:$P$124,AO$3,FALSE),0)</f>
        <v>0</v>
      </c>
      <c r="AP534" s="100">
        <f>+IFERROR(VLOOKUP($AF534,'Limited Loss'!$F$5:$P$124,AP$3,FALSE),0)</f>
        <v>0</v>
      </c>
      <c r="AQ534" s="353"/>
      <c r="AR534" s="331">
        <f t="shared" si="74"/>
        <v>563</v>
      </c>
      <c r="AS534" s="332">
        <f t="shared" si="74"/>
        <v>2018</v>
      </c>
      <c r="AT534" s="349">
        <f t="shared" si="72"/>
        <v>18.840800000000002</v>
      </c>
      <c r="AU534" s="349">
        <f t="shared" si="71"/>
        <v>1179.8292000000001</v>
      </c>
      <c r="AV534" s="349">
        <f t="shared" si="71"/>
        <v>42461.173999999999</v>
      </c>
      <c r="AW534" s="349">
        <f t="shared" si="71"/>
        <v>19649.7012</v>
      </c>
      <c r="AX534" s="350">
        <f t="shared" si="71"/>
        <v>7916.3580999999995</v>
      </c>
      <c r="AY534" s="349">
        <f t="shared" si="71"/>
        <v>12.681699999999999</v>
      </c>
      <c r="AZ534" s="349">
        <f t="shared" si="71"/>
        <v>734.01250000000005</v>
      </c>
      <c r="BA534" s="349">
        <f t="shared" si="71"/>
        <v>19574.255500000003</v>
      </c>
      <c r="BB534" s="349">
        <f t="shared" si="71"/>
        <v>12676.831900000001</v>
      </c>
      <c r="BC534" s="349">
        <f t="shared" si="71"/>
        <v>5458.7252000000008</v>
      </c>
      <c r="BD534" s="350">
        <f t="shared" si="71"/>
        <v>753.16800000000001</v>
      </c>
      <c r="BE534" s="349">
        <f t="shared" si="76"/>
        <v>63980.793699999995</v>
      </c>
      <c r="BF534" s="375">
        <f t="shared" si="77"/>
        <v>45701.616399999999</v>
      </c>
      <c r="BG534" s="334">
        <f t="shared" si="78"/>
        <v>753.16800000000001</v>
      </c>
    </row>
    <row r="535" spans="1:59" x14ac:dyDescent="0.2">
      <c r="A535" s="326" t="str">
        <f t="shared" si="75"/>
        <v>5712014</v>
      </c>
      <c r="B535" s="331">
        <v>571</v>
      </c>
      <c r="C535" s="327">
        <v>2014</v>
      </c>
      <c r="D535" s="353">
        <f>+IFERROR(VLOOKUP($A535,Data_Loss!$A$2:$V$1180,6,FALSE),0)</f>
        <v>0</v>
      </c>
      <c r="E535" s="353">
        <f>+IFERROR(VLOOKUP($A535,Data_Loss!$A$2:$V$1180,7,FALSE),0)</f>
        <v>0</v>
      </c>
      <c r="F535" s="353">
        <f>+IFERROR(VLOOKUP($A535,Data_Loss!$A$2:$V$1180,8,FALSE),0)</f>
        <v>1</v>
      </c>
      <c r="G535" s="353">
        <f>+IFERROR(VLOOKUP($A535,Data_Loss!$A$2:$V$1180,9,FALSE),0)</f>
        <v>1</v>
      </c>
      <c r="H535" s="353">
        <f>+IFERROR(VLOOKUP($A535,Data_Loss!$A$2:$V$1180,10,FALSE),0)</f>
        <v>0</v>
      </c>
      <c r="I535" s="353">
        <f>+IFERROR(VLOOKUP($A535,Data_Loss!$A$2:$V$1300,12,FALSE),0)</f>
        <v>0</v>
      </c>
      <c r="J535" s="353">
        <f>+IFERROR(VLOOKUP($A535,Data_Loss!$A$2:$V$1300,13,FALSE),0)</f>
        <v>0</v>
      </c>
      <c r="K535" s="353">
        <f>+IFERROR(VLOOKUP($A535,Data_Loss!$A$2:$V$1300,14,FALSE),0)</f>
        <v>113888</v>
      </c>
      <c r="L535" s="353">
        <f>+IFERROR(VLOOKUP($A535,Data_Loss!$A$2:$V$1300,15,FALSE),0)</f>
        <v>32113</v>
      </c>
      <c r="M535" s="353">
        <f>+IFERROR(VLOOKUP($A535,Data_Loss!$A$2:$V$1300,16,FALSE),0)</f>
        <v>0</v>
      </c>
      <c r="N535" s="353">
        <f>+IFERROR(VLOOKUP($A535,Data_Loss!$A$2:$V$1300,17,FALSE),0)</f>
        <v>0</v>
      </c>
      <c r="O535" s="353">
        <f>+IFERROR(VLOOKUP($A535,Data_Loss!$A$2:$V$1300,18,FALSE),0)</f>
        <v>0</v>
      </c>
      <c r="P535" s="353">
        <f>+IFERROR(VLOOKUP($A535,Data_Loss!$A$2:$V$1300,19,FALSE),0)</f>
        <v>1533</v>
      </c>
      <c r="Q535" s="353">
        <f>+IFERROR(VLOOKUP($A535,Data_Loss!$A$2:$V$1300,20,FALSE),0)</f>
        <v>5475</v>
      </c>
      <c r="R535" s="353">
        <f>+IFERROR(VLOOKUP($A535,Data_Loss!$A$2:$V$1300,21,FALSE),0)</f>
        <v>0</v>
      </c>
      <c r="S535" s="353">
        <f>+IFERROR(VLOOKUP($A535,Data_Loss!$A$2:$V$1300,22,FALSE),0)</f>
        <v>67098</v>
      </c>
      <c r="T535" s="191">
        <f>+$I535*'10k &amp; MO'!C$3+$J535*'10k &amp; MO'!C$9+$K535*'10k &amp; MO'!C$15+$L535*'10k &amp; MO'!C$21+$M535*'10k &amp; MO'!C$27</f>
        <v>0</v>
      </c>
      <c r="U535" s="349">
        <f>+$I535*'10k &amp; MO'!D$3+$J535*'10k &amp; MO'!D$9+$K535*'10k &amp; MO'!D$15+$L535*'10k &amp; MO'!D$21+$M535*'10k &amp; MO'!D$27</f>
        <v>0</v>
      </c>
      <c r="V535" s="349">
        <f>+$I535*'10k &amp; MO'!E$3+$J535*'10k &amp; MO'!E$9+$K535*'10k &amp; MO'!E$15+$L535*'10k &amp; MO'!E$21+$M535*'10k &amp; MO'!E$27</f>
        <v>171287.552</v>
      </c>
      <c r="W535" s="349">
        <f>+$I535*'10k &amp; MO'!F$3+$J535*'10k &amp; MO'!F$9+$K535*'10k &amp; MO'!F$15+$L535*'10k &amp; MO'!F$21+$M535*'10k &amp; MO'!F$27</f>
        <v>39466.877</v>
      </c>
      <c r="X535" s="349">
        <f>+$I535*'10k &amp; MO'!G$3+$J535*'10k &amp; MO'!G$9+$K535*'10k &amp; MO'!G$15+$L535*'10k &amp; MO'!G$21+$M535*'10k &amp; MO'!G$27</f>
        <v>0</v>
      </c>
      <c r="Y535" s="349">
        <f>+$N535*'10k &amp; MO'!H$3+$O535*'10k &amp; MO'!H$9+$P535*'10k &amp; MO'!H$15+$Q535*'10k &amp; MO'!H$21+$R535*'10k &amp; MO'!H$27</f>
        <v>0</v>
      </c>
      <c r="Z535" s="349">
        <f>+$N535*'10k &amp; MO'!I$3+$O535*'10k &amp; MO'!I$9+$P535*'10k &amp; MO'!I$15+$Q535*'10k &amp; MO'!I$21+$R535*'10k &amp; MO'!I$27</f>
        <v>0</v>
      </c>
      <c r="AA535" s="349">
        <f>+$N535*'10k &amp; MO'!J$3+$O535*'10k &amp; MO'!J$9+$P535*'10k &amp; MO'!J$15+$Q535*'10k &amp; MO'!J$21+$R535*'10k &amp; MO'!J$27</f>
        <v>3205.5030000000002</v>
      </c>
      <c r="AB535" s="349">
        <f>+$N535*'10k &amp; MO'!K$3+$O535*'10k &amp; MO'!K$9+$P535*'10k &amp; MO'!K$15+$Q535*'10k &amp; MO'!K$21+$R535*'10k &amp; MO'!K$27</f>
        <v>7670.4750000000004</v>
      </c>
      <c r="AC535" s="349">
        <f>+$N535*'10k &amp; MO'!L$3+$O535*'10k &amp; MO'!L$9+$P535*'10k &amp; MO'!L$15+$Q535*'10k &amp; MO'!L$21+$R535*'10k &amp; MO'!L$27</f>
        <v>0</v>
      </c>
      <c r="AD535" s="350">
        <f>+S535*'10k &amp; MO'!O$3</f>
        <v>71861.957999999999</v>
      </c>
      <c r="AF535" s="192" t="str">
        <f t="shared" si="73"/>
        <v>5712014</v>
      </c>
      <c r="AG535" s="192">
        <f>+IFERROR(VLOOKUP($AF535,'Limited Loss'!$F$5:$P$124,AG$3,FALSE),0)</f>
        <v>0</v>
      </c>
      <c r="AH535" s="193">
        <f>+IFERROR(VLOOKUP($AF535,'Limited Loss'!$F$5:$P$124,AH$3,FALSE),0)</f>
        <v>0</v>
      </c>
      <c r="AI535" s="193">
        <f>+IFERROR(VLOOKUP($AF535,'Limited Loss'!$F$5:$P$124,AI$3,FALSE),0)</f>
        <v>0</v>
      </c>
      <c r="AJ535" s="193">
        <f>+IFERROR(VLOOKUP($AF535,'Limited Loss'!$F$5:$P$124,AJ$3,FALSE),0)</f>
        <v>0</v>
      </c>
      <c r="AK535" s="100">
        <f>+IFERROR(VLOOKUP($AF535,'Limited Loss'!$F$5:$P$124,AK$3,FALSE),0)</f>
        <v>0</v>
      </c>
      <c r="AL535" s="193">
        <f>+IFERROR(VLOOKUP($AF535,'Limited Loss'!$F$5:$P$124,AL$3,FALSE),0)</f>
        <v>0</v>
      </c>
      <c r="AM535" s="193">
        <f>+IFERROR(VLOOKUP($AF535,'Limited Loss'!$F$5:$P$124,AM$3,FALSE),0)</f>
        <v>0</v>
      </c>
      <c r="AN535" s="193">
        <f>+IFERROR(VLOOKUP($AF535,'Limited Loss'!$F$5:$P$124,AN$3,FALSE),0)</f>
        <v>0</v>
      </c>
      <c r="AO535" s="193">
        <f>+IFERROR(VLOOKUP($AF535,'Limited Loss'!$F$5:$P$124,AO$3,FALSE),0)</f>
        <v>0</v>
      </c>
      <c r="AP535" s="100">
        <f>+IFERROR(VLOOKUP($AF535,'Limited Loss'!$F$5:$P$124,AP$3,FALSE),0)</f>
        <v>0</v>
      </c>
      <c r="AQ535" s="353"/>
      <c r="AR535" s="331">
        <f t="shared" si="74"/>
        <v>571</v>
      </c>
      <c r="AS535" s="332">
        <f t="shared" si="74"/>
        <v>2014</v>
      </c>
      <c r="AT535" s="349">
        <f t="shared" si="72"/>
        <v>0</v>
      </c>
      <c r="AU535" s="349">
        <f t="shared" si="72"/>
        <v>0</v>
      </c>
      <c r="AV535" s="349">
        <f t="shared" si="72"/>
        <v>171287.552</v>
      </c>
      <c r="AW535" s="349">
        <f t="shared" si="72"/>
        <v>39466.877</v>
      </c>
      <c r="AX535" s="350">
        <f t="shared" si="72"/>
        <v>0</v>
      </c>
      <c r="AY535" s="349">
        <f t="shared" si="72"/>
        <v>0</v>
      </c>
      <c r="AZ535" s="349">
        <f t="shared" si="72"/>
        <v>0</v>
      </c>
      <c r="BA535" s="349">
        <f t="shared" si="72"/>
        <v>3205.5030000000002</v>
      </c>
      <c r="BB535" s="349">
        <f t="shared" si="72"/>
        <v>7670.4750000000004</v>
      </c>
      <c r="BC535" s="349">
        <f t="shared" si="72"/>
        <v>0</v>
      </c>
      <c r="BD535" s="350">
        <f t="shared" si="72"/>
        <v>71861.957999999999</v>
      </c>
      <c r="BE535" s="349">
        <f t="shared" si="76"/>
        <v>174493.05499999999</v>
      </c>
      <c r="BF535" s="375">
        <f t="shared" si="77"/>
        <v>47137.351999999999</v>
      </c>
      <c r="BG535" s="334">
        <f t="shared" si="78"/>
        <v>71861.957999999999</v>
      </c>
    </row>
    <row r="536" spans="1:59" x14ac:dyDescent="0.2">
      <c r="A536" s="326" t="str">
        <f t="shared" si="75"/>
        <v>5712015</v>
      </c>
      <c r="B536" s="331">
        <v>571</v>
      </c>
      <c r="C536" s="327">
        <v>2015</v>
      </c>
      <c r="D536" s="353">
        <f>+IFERROR(VLOOKUP($A536,Data_Loss!$A$2:$V$1180,6,FALSE),0)</f>
        <v>0</v>
      </c>
      <c r="E536" s="353">
        <f>+IFERROR(VLOOKUP($A536,Data_Loss!$A$2:$V$1180,7,FALSE),0)</f>
        <v>0</v>
      </c>
      <c r="F536" s="353">
        <f>+IFERROR(VLOOKUP($A536,Data_Loss!$A$2:$V$1180,8,FALSE),0)</f>
        <v>1</v>
      </c>
      <c r="G536" s="353">
        <f>+IFERROR(VLOOKUP($A536,Data_Loss!$A$2:$V$1180,9,FALSE),0)</f>
        <v>0</v>
      </c>
      <c r="H536" s="353">
        <f>+IFERROR(VLOOKUP($A536,Data_Loss!$A$2:$V$1180,10,FALSE),0)</f>
        <v>2</v>
      </c>
      <c r="I536" s="353">
        <f>+IFERROR(VLOOKUP($A536,Data_Loss!$A$2:$V$1300,12,FALSE),0)</f>
        <v>0</v>
      </c>
      <c r="J536" s="353">
        <f>+IFERROR(VLOOKUP($A536,Data_Loss!$A$2:$V$1300,13,FALSE),0)</f>
        <v>0</v>
      </c>
      <c r="K536" s="353">
        <f>+IFERROR(VLOOKUP($A536,Data_Loss!$A$2:$V$1300,14,FALSE),0)</f>
        <v>148257</v>
      </c>
      <c r="L536" s="353">
        <f>+IFERROR(VLOOKUP($A536,Data_Loss!$A$2:$V$1300,15,FALSE),0)</f>
        <v>0</v>
      </c>
      <c r="M536" s="353">
        <f>+IFERROR(VLOOKUP($A536,Data_Loss!$A$2:$V$1300,16,FALSE),0)</f>
        <v>23788</v>
      </c>
      <c r="N536" s="353">
        <f>+IFERROR(VLOOKUP($A536,Data_Loss!$A$2:$V$1300,17,FALSE),0)</f>
        <v>0</v>
      </c>
      <c r="O536" s="353">
        <f>+IFERROR(VLOOKUP($A536,Data_Loss!$A$2:$V$1300,18,FALSE),0)</f>
        <v>0</v>
      </c>
      <c r="P536" s="353">
        <f>+IFERROR(VLOOKUP($A536,Data_Loss!$A$2:$V$1300,19,FALSE),0)</f>
        <v>608109</v>
      </c>
      <c r="Q536" s="353">
        <f>+IFERROR(VLOOKUP($A536,Data_Loss!$A$2:$V$1300,20,FALSE),0)</f>
        <v>0</v>
      </c>
      <c r="R536" s="353">
        <f>+IFERROR(VLOOKUP($A536,Data_Loss!$A$2:$V$1300,21,FALSE),0)</f>
        <v>45331</v>
      </c>
      <c r="S536" s="353">
        <f>+IFERROR(VLOOKUP($A536,Data_Loss!$A$2:$V$1300,22,FALSE),0)</f>
        <v>2758</v>
      </c>
      <c r="T536" s="191">
        <f>+$I536*'10k &amp; MO'!C$4+$J536*'10k &amp; MO'!C$10+$K536*'10k &amp; MO'!C$16+$L536*'10k &amp; MO'!C$22+$M536*'10k &amp; MO'!C$28</f>
        <v>0</v>
      </c>
      <c r="U536" s="349">
        <f>+$I536*'10k &amp; MO'!D$4+$J536*'10k &amp; MO'!D$10+$K536*'10k &amp; MO'!D$16+$L536*'10k &amp; MO'!D$22+$M536*'10k &amp; MO'!D$28</f>
        <v>0</v>
      </c>
      <c r="V536" s="349">
        <f>+$I536*'10k &amp; MO'!E$4+$J536*'10k &amp; MO'!E$10+$K536*'10k &amp; MO'!E$16+$L536*'10k &amp; MO'!E$22+$M536*'10k &amp; MO'!E$28</f>
        <v>261023.61499999996</v>
      </c>
      <c r="W536" s="349">
        <f>+$I536*'10k &amp; MO'!F$4+$J536*'10k &amp; MO'!F$10+$K536*'10k &amp; MO'!F$16+$L536*'10k &amp; MO'!F$22+$M536*'10k &amp; MO'!F$28</f>
        <v>1846.3079</v>
      </c>
      <c r="X536" s="349">
        <f>+$I536*'10k &amp; MO'!G$4+$J536*'10k &amp; MO'!G$10+$K536*'10k &amp; MO'!G$16+$L536*'10k &amp; MO'!G$22+$M536*'10k &amp; MO'!G$28</f>
        <v>28176.7055</v>
      </c>
      <c r="Y536" s="349">
        <f>+$N536*'10k &amp; MO'!H$4+$O536*'10k &amp; MO'!H$10+$P536*'10k &amp; MO'!H$16+$Q536*'10k &amp; MO'!H$22+$R536*'10k &amp; MO'!H$28</f>
        <v>0</v>
      </c>
      <c r="Z536" s="349">
        <f>+$N536*'10k &amp; MO'!I$4+$O536*'10k &amp; MO'!I$10+$P536*'10k &amp; MO'!I$16+$Q536*'10k &amp; MO'!I$22+$R536*'10k &amp; MO'!I$28</f>
        <v>0</v>
      </c>
      <c r="AA536" s="349">
        <f>+$N536*'10k &amp; MO'!J$4+$O536*'10k &amp; MO'!J$10+$P536*'10k &amp; MO'!J$16+$Q536*'10k &amp; MO'!J$22+$R536*'10k &amp; MO'!J$28</f>
        <v>1693402.4375999998</v>
      </c>
      <c r="AB536" s="349">
        <f>+$N536*'10k &amp; MO'!K$4+$O536*'10k &amp; MO'!K$10+$P536*'10k &amp; MO'!K$16+$Q536*'10k &amp; MO'!K$22+$R536*'10k &amp; MO'!K$28</f>
        <v>19380.404500000001</v>
      </c>
      <c r="AC536" s="349">
        <f>+$N536*'10k &amp; MO'!L$4+$O536*'10k &amp; MO'!L$10+$P536*'10k &amp; MO'!L$16+$Q536*'10k &amp; MO'!L$22+$R536*'10k &amp; MO'!L$28</f>
        <v>69559.254400000005</v>
      </c>
      <c r="AD536" s="350">
        <f>+S536*'10k &amp; MO'!O$4</f>
        <v>3342.6959999999999</v>
      </c>
      <c r="AF536" s="192" t="str">
        <f t="shared" si="73"/>
        <v>5712015</v>
      </c>
      <c r="AG536" s="192">
        <f>+IFERROR(VLOOKUP($AF536,'Limited Loss'!$F$5:$P$124,AG$3,FALSE),0)</f>
        <v>0</v>
      </c>
      <c r="AH536" s="193">
        <f>+IFERROR(VLOOKUP($AF536,'Limited Loss'!$F$5:$P$124,AH$3,FALSE),0)</f>
        <v>0</v>
      </c>
      <c r="AI536" s="193">
        <f>+IFERROR(VLOOKUP($AF536,'Limited Loss'!$F$5:$P$124,AI$3,FALSE),0)</f>
        <v>130009</v>
      </c>
      <c r="AJ536" s="193">
        <f>+IFERROR(VLOOKUP($AF536,'Limited Loss'!$F$5:$P$124,AJ$3,FALSE),0)</f>
        <v>675</v>
      </c>
      <c r="AK536" s="100">
        <f>+IFERROR(VLOOKUP($AF536,'Limited Loss'!$F$5:$P$124,AK$3,FALSE),0)</f>
        <v>347</v>
      </c>
      <c r="AL536" s="193">
        <f>+IFERROR(VLOOKUP($AF536,'Limited Loss'!$F$5:$P$124,AL$3,FALSE),0)</f>
        <v>0</v>
      </c>
      <c r="AM536" s="193">
        <f>+IFERROR(VLOOKUP($AF536,'Limited Loss'!$F$5:$P$124,AM$3,FALSE),0)</f>
        <v>0</v>
      </c>
      <c r="AN536" s="193">
        <f>+IFERROR(VLOOKUP($AF536,'Limited Loss'!$F$5:$P$124,AN$3,FALSE),0)</f>
        <v>845505</v>
      </c>
      <c r="AO536" s="193">
        <f>+IFERROR(VLOOKUP($AF536,'Limited Loss'!$F$5:$P$124,AO$3,FALSE),0)</f>
        <v>8805</v>
      </c>
      <c r="AP536" s="100">
        <f>+IFERROR(VLOOKUP($AF536,'Limited Loss'!$F$5:$P$124,AP$3,FALSE),0)</f>
        <v>1524</v>
      </c>
      <c r="AQ536" s="353"/>
      <c r="AR536" s="331">
        <f t="shared" si="74"/>
        <v>571</v>
      </c>
      <c r="AS536" s="332">
        <f t="shared" si="74"/>
        <v>2015</v>
      </c>
      <c r="AT536" s="349">
        <f t="shared" si="72"/>
        <v>0</v>
      </c>
      <c r="AU536" s="349">
        <f t="shared" si="72"/>
        <v>0</v>
      </c>
      <c r="AV536" s="349">
        <f t="shared" si="72"/>
        <v>131014.61499999996</v>
      </c>
      <c r="AW536" s="349">
        <f t="shared" si="72"/>
        <v>1171.3079</v>
      </c>
      <c r="AX536" s="350">
        <f t="shared" si="72"/>
        <v>27829.7055</v>
      </c>
      <c r="AY536" s="349">
        <f t="shared" si="72"/>
        <v>0</v>
      </c>
      <c r="AZ536" s="349">
        <f t="shared" si="72"/>
        <v>0</v>
      </c>
      <c r="BA536" s="349">
        <f t="shared" si="72"/>
        <v>847897.43759999983</v>
      </c>
      <c r="BB536" s="349">
        <f t="shared" si="72"/>
        <v>10575.404500000001</v>
      </c>
      <c r="BC536" s="349">
        <f t="shared" si="72"/>
        <v>68035.254400000005</v>
      </c>
      <c r="BD536" s="350">
        <f t="shared" si="72"/>
        <v>3342.6959999999999</v>
      </c>
      <c r="BE536" s="349">
        <f t="shared" si="76"/>
        <v>978912.05259999982</v>
      </c>
      <c r="BF536" s="375">
        <f t="shared" si="77"/>
        <v>107611.67230000001</v>
      </c>
      <c r="BG536" s="334">
        <f t="shared" si="78"/>
        <v>3342.6959999999999</v>
      </c>
    </row>
    <row r="537" spans="1:59" x14ac:dyDescent="0.2">
      <c r="A537" s="326" t="str">
        <f t="shared" si="75"/>
        <v>5712016</v>
      </c>
      <c r="B537" s="331">
        <v>571</v>
      </c>
      <c r="C537" s="327">
        <v>2016</v>
      </c>
      <c r="D537" s="353">
        <f>+IFERROR(VLOOKUP($A537,Data_Loss!$A$2:$V$1180,6,FALSE),0)</f>
        <v>0</v>
      </c>
      <c r="E537" s="353">
        <f>+IFERROR(VLOOKUP($A537,Data_Loss!$A$2:$V$1180,7,FALSE),0)</f>
        <v>0</v>
      </c>
      <c r="F537" s="353">
        <f>+IFERROR(VLOOKUP($A537,Data_Loss!$A$2:$V$1180,8,FALSE),0)</f>
        <v>0</v>
      </c>
      <c r="G537" s="353">
        <f>+IFERROR(VLOOKUP($A537,Data_Loss!$A$2:$V$1180,9,FALSE),0)</f>
        <v>1</v>
      </c>
      <c r="H537" s="353">
        <f>+IFERROR(VLOOKUP($A537,Data_Loss!$A$2:$V$1180,10,FALSE),0)</f>
        <v>1</v>
      </c>
      <c r="I537" s="353">
        <f>+IFERROR(VLOOKUP($A537,Data_Loss!$A$2:$V$1300,12,FALSE),0)</f>
        <v>0</v>
      </c>
      <c r="J537" s="353">
        <f>+IFERROR(VLOOKUP($A537,Data_Loss!$A$2:$V$1300,13,FALSE),0)</f>
        <v>0</v>
      </c>
      <c r="K537" s="353">
        <f>+IFERROR(VLOOKUP($A537,Data_Loss!$A$2:$V$1300,14,FALSE),0)</f>
        <v>0</v>
      </c>
      <c r="L537" s="353">
        <f>+IFERROR(VLOOKUP($A537,Data_Loss!$A$2:$V$1300,15,FALSE),0)</f>
        <v>37549</v>
      </c>
      <c r="M537" s="353">
        <f>+IFERROR(VLOOKUP($A537,Data_Loss!$A$2:$V$1300,16,FALSE),0)</f>
        <v>10000</v>
      </c>
      <c r="N537" s="353">
        <f>+IFERROR(VLOOKUP($A537,Data_Loss!$A$2:$V$1300,17,FALSE),0)</f>
        <v>0</v>
      </c>
      <c r="O537" s="353">
        <f>+IFERROR(VLOOKUP($A537,Data_Loss!$A$2:$V$1300,18,FALSE),0)</f>
        <v>0</v>
      </c>
      <c r="P537" s="353">
        <f>+IFERROR(VLOOKUP($A537,Data_Loss!$A$2:$V$1300,19,FALSE),0)</f>
        <v>0</v>
      </c>
      <c r="Q537" s="353">
        <f>+IFERROR(VLOOKUP($A537,Data_Loss!$A$2:$V$1300,20,FALSE),0)</f>
        <v>10356</v>
      </c>
      <c r="R537" s="353">
        <f>+IFERROR(VLOOKUP($A537,Data_Loss!$A$2:$V$1300,21,FALSE),0)</f>
        <v>6376</v>
      </c>
      <c r="S537" s="353">
        <f>+IFERROR(VLOOKUP($A537,Data_Loss!$A$2:$V$1300,22,FALSE),0)</f>
        <v>3191</v>
      </c>
      <c r="T537" s="191">
        <f>+$I537*'10k &amp; MO'!C$5+$J537*'10k &amp; MO'!C$11+$K537*'10k &amp; MO'!C$17+$L537*'10k &amp; MO'!C$23+$M537*'10k &amp; MO'!C$29</f>
        <v>0</v>
      </c>
      <c r="U537" s="349">
        <f>+$I537*'10k &amp; MO'!D$5+$J537*'10k &amp; MO'!D$11+$K537*'10k &amp; MO'!D$17+$L537*'10k &amp; MO'!D$23+$M537*'10k &amp; MO'!D$29</f>
        <v>0</v>
      </c>
      <c r="V537" s="349">
        <f>+$I537*'10k &amp; MO'!E$5+$J537*'10k &amp; MO'!E$11+$K537*'10k &amp; MO'!E$17+$L537*'10k &amp; MO'!E$23+$M537*'10k &amp; MO'!E$29</f>
        <v>13332.670100000001</v>
      </c>
      <c r="W537" s="349">
        <f>+$I537*'10k &amp; MO'!F$5+$J537*'10k &amp; MO'!F$11+$K537*'10k &amp; MO'!F$17+$L537*'10k &amp; MO'!F$23+$M537*'10k &amp; MO'!F$29</f>
        <v>41307.772900000004</v>
      </c>
      <c r="X537" s="349">
        <f>+$I537*'10k &amp; MO'!G$5+$J537*'10k &amp; MO'!G$11+$K537*'10k &amp; MO'!G$17+$L537*'10k &amp; MO'!G$23+$M537*'10k &amp; MO'!G$29</f>
        <v>11342.9701</v>
      </c>
      <c r="Y537" s="349">
        <f>+$N537*'10k &amp; MO'!H$5+$O537*'10k &amp; MO'!H$11+$P537*'10k &amp; MO'!H$17+$Q537*'10k &amp; MO'!H$23+$R537*'10k &amp; MO'!H$29</f>
        <v>0</v>
      </c>
      <c r="Z537" s="349">
        <f>+$N537*'10k &amp; MO'!I$5+$O537*'10k &amp; MO'!I$11+$P537*'10k &amp; MO'!I$17+$Q537*'10k &amp; MO'!I$23+$R537*'10k &amp; MO'!I$29</f>
        <v>0</v>
      </c>
      <c r="AA537" s="349">
        <f>+$N537*'10k &amp; MO'!J$5+$O537*'10k &amp; MO'!J$11+$P537*'10k &amp; MO'!J$17+$Q537*'10k &amp; MO'!J$23+$R537*'10k &amp; MO'!J$29</f>
        <v>4245.0380000000005</v>
      </c>
      <c r="AB537" s="349">
        <f>+$N537*'10k &amp; MO'!K$5+$O537*'10k &amp; MO'!K$11+$P537*'10k &amp; MO'!K$17+$Q537*'10k &amp; MO'!K$23+$R537*'10k &amp; MO'!K$29</f>
        <v>16996.250400000001</v>
      </c>
      <c r="AC537" s="349">
        <f>+$N537*'10k &amp; MO'!L$5+$O537*'10k &amp; MO'!L$11+$P537*'10k &amp; MO'!L$17+$Q537*'10k &amp; MO'!L$23+$R537*'10k &amp; MO'!L$29</f>
        <v>10106.995200000001</v>
      </c>
      <c r="AD537" s="350">
        <f>+S537*'10k &amp; MO'!O$5</f>
        <v>4301.4679999999998</v>
      </c>
      <c r="AF537" s="192" t="str">
        <f t="shared" si="73"/>
        <v>5712016</v>
      </c>
      <c r="AG537" s="192">
        <f>+IFERROR(VLOOKUP($AF537,'Limited Loss'!$F$5:$P$124,AG$3,FALSE),0)</f>
        <v>0</v>
      </c>
      <c r="AH537" s="193">
        <f>+IFERROR(VLOOKUP($AF537,'Limited Loss'!$F$5:$P$124,AH$3,FALSE),0)</f>
        <v>0</v>
      </c>
      <c r="AI537" s="193">
        <f>+IFERROR(VLOOKUP($AF537,'Limited Loss'!$F$5:$P$124,AI$3,FALSE),0)</f>
        <v>0</v>
      </c>
      <c r="AJ537" s="193">
        <f>+IFERROR(VLOOKUP($AF537,'Limited Loss'!$F$5:$P$124,AJ$3,FALSE),0)</f>
        <v>0</v>
      </c>
      <c r="AK537" s="100">
        <f>+IFERROR(VLOOKUP($AF537,'Limited Loss'!$F$5:$P$124,AK$3,FALSE),0)</f>
        <v>0</v>
      </c>
      <c r="AL537" s="193">
        <f>+IFERROR(VLOOKUP($AF537,'Limited Loss'!$F$5:$P$124,AL$3,FALSE),0)</f>
        <v>0</v>
      </c>
      <c r="AM537" s="193">
        <f>+IFERROR(VLOOKUP($AF537,'Limited Loss'!$F$5:$P$124,AM$3,FALSE),0)</f>
        <v>0</v>
      </c>
      <c r="AN537" s="193">
        <f>+IFERROR(VLOOKUP($AF537,'Limited Loss'!$F$5:$P$124,AN$3,FALSE),0)</f>
        <v>0</v>
      </c>
      <c r="AO537" s="193">
        <f>+IFERROR(VLOOKUP($AF537,'Limited Loss'!$F$5:$P$124,AO$3,FALSE),0)</f>
        <v>0</v>
      </c>
      <c r="AP537" s="100">
        <f>+IFERROR(VLOOKUP($AF537,'Limited Loss'!$F$5:$P$124,AP$3,FALSE),0)</f>
        <v>0</v>
      </c>
      <c r="AQ537" s="353"/>
      <c r="AR537" s="331">
        <f t="shared" si="74"/>
        <v>571</v>
      </c>
      <c r="AS537" s="332">
        <f t="shared" si="74"/>
        <v>2016</v>
      </c>
      <c r="AT537" s="349">
        <f t="shared" si="72"/>
        <v>0</v>
      </c>
      <c r="AU537" s="349">
        <f t="shared" si="72"/>
        <v>0</v>
      </c>
      <c r="AV537" s="349">
        <f t="shared" si="72"/>
        <v>13332.670100000001</v>
      </c>
      <c r="AW537" s="349">
        <f t="shared" si="72"/>
        <v>41307.772900000004</v>
      </c>
      <c r="AX537" s="350">
        <f t="shared" si="72"/>
        <v>11342.9701</v>
      </c>
      <c r="AY537" s="349">
        <f t="shared" si="72"/>
        <v>0</v>
      </c>
      <c r="AZ537" s="349">
        <f t="shared" si="72"/>
        <v>0</v>
      </c>
      <c r="BA537" s="349">
        <f t="shared" si="72"/>
        <v>4245.0380000000005</v>
      </c>
      <c r="BB537" s="349">
        <f t="shared" si="72"/>
        <v>16996.250400000001</v>
      </c>
      <c r="BC537" s="349">
        <f t="shared" si="72"/>
        <v>10106.995200000001</v>
      </c>
      <c r="BD537" s="350">
        <f t="shared" si="72"/>
        <v>4301.4679999999998</v>
      </c>
      <c r="BE537" s="349">
        <f t="shared" si="76"/>
        <v>17577.708100000003</v>
      </c>
      <c r="BF537" s="375">
        <f t="shared" si="77"/>
        <v>79753.988600000012</v>
      </c>
      <c r="BG537" s="334">
        <f t="shared" si="78"/>
        <v>4301.4679999999998</v>
      </c>
    </row>
    <row r="538" spans="1:59" x14ac:dyDescent="0.2">
      <c r="A538" s="326" t="str">
        <f t="shared" si="75"/>
        <v>5712017</v>
      </c>
      <c r="B538" s="331">
        <v>571</v>
      </c>
      <c r="C538" s="327">
        <v>2017</v>
      </c>
      <c r="D538" s="353">
        <f>+IFERROR(VLOOKUP($A538,Data_Loss!$A$2:$V$1180,6,FALSE),0)</f>
        <v>0</v>
      </c>
      <c r="E538" s="353">
        <f>+IFERROR(VLOOKUP($A538,Data_Loss!$A$2:$V$1180,7,FALSE),0)</f>
        <v>0</v>
      </c>
      <c r="F538" s="353">
        <f>+IFERROR(VLOOKUP($A538,Data_Loss!$A$2:$V$1180,8,FALSE),0)</f>
        <v>0</v>
      </c>
      <c r="G538" s="353">
        <f>+IFERROR(VLOOKUP($A538,Data_Loss!$A$2:$V$1180,9,FALSE),0)</f>
        <v>0</v>
      </c>
      <c r="H538" s="353">
        <f>+IFERROR(VLOOKUP($A538,Data_Loss!$A$2:$V$1180,10,FALSE),0)</f>
        <v>3</v>
      </c>
      <c r="I538" s="353">
        <f>+IFERROR(VLOOKUP($A538,Data_Loss!$A$2:$V$1300,12,FALSE),0)</f>
        <v>0</v>
      </c>
      <c r="J538" s="353">
        <f>+IFERROR(VLOOKUP($A538,Data_Loss!$A$2:$V$1300,13,FALSE),0)</f>
        <v>0</v>
      </c>
      <c r="K538" s="353">
        <f>+IFERROR(VLOOKUP($A538,Data_Loss!$A$2:$V$1300,14,FALSE),0)</f>
        <v>0</v>
      </c>
      <c r="L538" s="353">
        <f>+IFERROR(VLOOKUP($A538,Data_Loss!$A$2:$V$1300,15,FALSE),0)</f>
        <v>0</v>
      </c>
      <c r="M538" s="353">
        <f>+IFERROR(VLOOKUP($A538,Data_Loss!$A$2:$V$1300,16,FALSE),0)</f>
        <v>16870</v>
      </c>
      <c r="N538" s="353">
        <f>+IFERROR(VLOOKUP($A538,Data_Loss!$A$2:$V$1300,17,FALSE),0)</f>
        <v>0</v>
      </c>
      <c r="O538" s="353">
        <f>+IFERROR(VLOOKUP($A538,Data_Loss!$A$2:$V$1300,18,FALSE),0)</f>
        <v>0</v>
      </c>
      <c r="P538" s="353">
        <f>+IFERROR(VLOOKUP($A538,Data_Loss!$A$2:$V$1300,19,FALSE),0)</f>
        <v>0</v>
      </c>
      <c r="Q538" s="353">
        <f>+IFERROR(VLOOKUP($A538,Data_Loss!$A$2:$V$1300,20,FALSE),0)</f>
        <v>0</v>
      </c>
      <c r="R538" s="353">
        <f>+IFERROR(VLOOKUP($A538,Data_Loss!$A$2:$V$1300,21,FALSE),0)</f>
        <v>32591</v>
      </c>
      <c r="S538" s="353">
        <f>+IFERROR(VLOOKUP($A538,Data_Loss!$A$2:$V$1300,22,FALSE),0)</f>
        <v>3780</v>
      </c>
      <c r="T538" s="191">
        <f>+$I538*'10k &amp; MO'!C$6+$J538*'10k &amp; MO'!C$12+$K538*'10k &amp; MO'!C$18+$L538*'10k &amp; MO'!C$24+$M538*'10k &amp; MO'!C$30</f>
        <v>0</v>
      </c>
      <c r="U538" s="349">
        <f>+$I538*'10k &amp; MO'!D$6+$J538*'10k &amp; MO'!D$12+$K538*'10k &amp; MO'!D$18+$L538*'10k &amp; MO'!D$24+$M538*'10k &amp; MO'!D$30</f>
        <v>15.183</v>
      </c>
      <c r="V538" s="349">
        <f>+$I538*'10k &amp; MO'!E$6+$J538*'10k &amp; MO'!E$12+$K538*'10k &amp; MO'!E$18+$L538*'10k &amp; MO'!E$24+$M538*'10k &amp; MO'!E$30</f>
        <v>6709.1989999999996</v>
      </c>
      <c r="W538" s="349">
        <f>+$I538*'10k &amp; MO'!F$6+$J538*'10k &amp; MO'!F$12+$K538*'10k &amp; MO'!F$18+$L538*'10k &amp; MO'!F$24+$M538*'10k &amp; MO'!F$30</f>
        <v>2964.0589999999997</v>
      </c>
      <c r="X538" s="349">
        <f>+$I538*'10k &amp; MO'!G$6+$J538*'10k &amp; MO'!G$12+$K538*'10k &amp; MO'!G$18+$L538*'10k &amp; MO'!G$24+$M538*'10k &amp; MO'!G$30</f>
        <v>18430.475000000002</v>
      </c>
      <c r="Y538" s="349">
        <f>+$N538*'10k &amp; MO'!H$6+$O538*'10k &amp; MO'!H$12+$P538*'10k &amp; MO'!H$18+$Q538*'10k &amp; MO'!H$24+$R538*'10k &amp; MO'!H$30</f>
        <v>0</v>
      </c>
      <c r="Z538" s="349">
        <f>+$N538*'10k &amp; MO'!I$6+$O538*'10k &amp; MO'!I$12+$P538*'10k &amp; MO'!I$18+$Q538*'10k &amp; MO'!I$24+$R538*'10k &amp; MO'!I$30</f>
        <v>9.7772999999999985</v>
      </c>
      <c r="AA538" s="349">
        <f>+$N538*'10k &amp; MO'!J$6+$O538*'10k &amp; MO'!J$12+$P538*'10k &amp; MO'!J$18+$Q538*'10k &amp; MO'!J$24+$R538*'10k &amp; MO'!J$30</f>
        <v>13297.127999999999</v>
      </c>
      <c r="AB538" s="349">
        <f>+$N538*'10k &amp; MO'!K$6+$O538*'10k &amp; MO'!K$12+$P538*'10k &amp; MO'!K$18+$Q538*'10k &amp; MO'!K$24+$R538*'10k &amp; MO'!K$30</f>
        <v>6707.2278000000006</v>
      </c>
      <c r="AC538" s="349">
        <f>+$N538*'10k &amp; MO'!L$6+$O538*'10k &amp; MO'!L$12+$P538*'10k &amp; MO'!L$18+$Q538*'10k &amp; MO'!L$24+$R538*'10k &amp; MO'!L$30</f>
        <v>47749.074100000005</v>
      </c>
      <c r="AD538" s="350">
        <f>+S538*'10k &amp; MO'!O$6</f>
        <v>5087.88</v>
      </c>
      <c r="AF538" s="192" t="str">
        <f t="shared" si="73"/>
        <v>5712017</v>
      </c>
      <c r="AG538" s="192">
        <f>+IFERROR(VLOOKUP($AF538,'Limited Loss'!$F$5:$P$124,AG$3,FALSE),0)</f>
        <v>0</v>
      </c>
      <c r="AH538" s="193">
        <f>+IFERROR(VLOOKUP($AF538,'Limited Loss'!$F$5:$P$124,AH$3,FALSE),0)</f>
        <v>0</v>
      </c>
      <c r="AI538" s="193">
        <f>+IFERROR(VLOOKUP($AF538,'Limited Loss'!$F$5:$P$124,AI$3,FALSE),0)</f>
        <v>0</v>
      </c>
      <c r="AJ538" s="193">
        <f>+IFERROR(VLOOKUP($AF538,'Limited Loss'!$F$5:$P$124,AJ$3,FALSE),0)</f>
        <v>0</v>
      </c>
      <c r="AK538" s="100">
        <f>+IFERROR(VLOOKUP($AF538,'Limited Loss'!$F$5:$P$124,AK$3,FALSE),0)</f>
        <v>0</v>
      </c>
      <c r="AL538" s="193">
        <f>+IFERROR(VLOOKUP($AF538,'Limited Loss'!$F$5:$P$124,AL$3,FALSE),0)</f>
        <v>0</v>
      </c>
      <c r="AM538" s="193">
        <f>+IFERROR(VLOOKUP($AF538,'Limited Loss'!$F$5:$P$124,AM$3,FALSE),0)</f>
        <v>0</v>
      </c>
      <c r="AN538" s="193">
        <f>+IFERROR(VLOOKUP($AF538,'Limited Loss'!$F$5:$P$124,AN$3,FALSE),0)</f>
        <v>0</v>
      </c>
      <c r="AO538" s="193">
        <f>+IFERROR(VLOOKUP($AF538,'Limited Loss'!$F$5:$P$124,AO$3,FALSE),0)</f>
        <v>0</v>
      </c>
      <c r="AP538" s="100">
        <f>+IFERROR(VLOOKUP($AF538,'Limited Loss'!$F$5:$P$124,AP$3,FALSE),0)</f>
        <v>0</v>
      </c>
      <c r="AQ538" s="353"/>
      <c r="AR538" s="331">
        <f t="shared" si="74"/>
        <v>571</v>
      </c>
      <c r="AS538" s="332">
        <f t="shared" si="74"/>
        <v>2017</v>
      </c>
      <c r="AT538" s="349">
        <f t="shared" si="72"/>
        <v>0</v>
      </c>
      <c r="AU538" s="349">
        <f t="shared" si="72"/>
        <v>15.183</v>
      </c>
      <c r="AV538" s="349">
        <f t="shared" si="72"/>
        <v>6709.1989999999996</v>
      </c>
      <c r="AW538" s="349">
        <f t="shared" si="72"/>
        <v>2964.0589999999997</v>
      </c>
      <c r="AX538" s="350">
        <f t="shared" si="72"/>
        <v>18430.475000000002</v>
      </c>
      <c r="AY538" s="349">
        <f t="shared" si="72"/>
        <v>0</v>
      </c>
      <c r="AZ538" s="349">
        <f t="shared" si="72"/>
        <v>9.7772999999999985</v>
      </c>
      <c r="BA538" s="349">
        <f t="shared" si="72"/>
        <v>13297.127999999999</v>
      </c>
      <c r="BB538" s="349">
        <f t="shared" si="72"/>
        <v>6707.2278000000006</v>
      </c>
      <c r="BC538" s="349">
        <f t="shared" si="72"/>
        <v>47749.074100000005</v>
      </c>
      <c r="BD538" s="350">
        <f t="shared" si="72"/>
        <v>5087.88</v>
      </c>
      <c r="BE538" s="349">
        <f t="shared" si="76"/>
        <v>20031.287299999996</v>
      </c>
      <c r="BF538" s="375">
        <f t="shared" si="77"/>
        <v>75850.835900000005</v>
      </c>
      <c r="BG538" s="334">
        <f t="shared" si="78"/>
        <v>5087.88</v>
      </c>
    </row>
    <row r="539" spans="1:59" x14ac:dyDescent="0.2">
      <c r="A539" s="326" t="str">
        <f t="shared" si="75"/>
        <v>5712018</v>
      </c>
      <c r="B539" s="331">
        <v>571</v>
      </c>
      <c r="C539" s="327">
        <v>2018</v>
      </c>
      <c r="D539" s="353">
        <f>+IFERROR(VLOOKUP($A539,Data_Loss!$A$2:$V$1180,6,FALSE),0)</f>
        <v>0</v>
      </c>
      <c r="E539" s="353">
        <f>+IFERROR(VLOOKUP($A539,Data_Loss!$A$2:$V$1180,7,FALSE),0)</f>
        <v>0</v>
      </c>
      <c r="F539" s="353">
        <f>+IFERROR(VLOOKUP($A539,Data_Loss!$A$2:$V$1180,8,FALSE),0)</f>
        <v>0</v>
      </c>
      <c r="G539" s="353">
        <f>+IFERROR(VLOOKUP($A539,Data_Loss!$A$2:$V$1180,9,FALSE),0)</f>
        <v>1</v>
      </c>
      <c r="H539" s="353">
        <f>+IFERROR(VLOOKUP($A539,Data_Loss!$A$2:$V$1180,10,FALSE),0)</f>
        <v>1</v>
      </c>
      <c r="I539" s="353">
        <f>+IFERROR(VLOOKUP($A539,Data_Loss!$A$2:$V$1300,12,FALSE),0)</f>
        <v>0</v>
      </c>
      <c r="J539" s="353">
        <f>+IFERROR(VLOOKUP($A539,Data_Loss!$A$2:$V$1300,13,FALSE),0)</f>
        <v>0</v>
      </c>
      <c r="K539" s="353">
        <f>+IFERROR(VLOOKUP($A539,Data_Loss!$A$2:$V$1300,14,FALSE),0)</f>
        <v>0</v>
      </c>
      <c r="L539" s="353">
        <f>+IFERROR(VLOOKUP($A539,Data_Loss!$A$2:$V$1300,15,FALSE),0)</f>
        <v>30967</v>
      </c>
      <c r="M539" s="353">
        <f>+IFERROR(VLOOKUP($A539,Data_Loss!$A$2:$V$1300,16,FALSE),0)</f>
        <v>714</v>
      </c>
      <c r="N539" s="353">
        <f>+IFERROR(VLOOKUP($A539,Data_Loss!$A$2:$V$1300,17,FALSE),0)</f>
        <v>0</v>
      </c>
      <c r="O539" s="353">
        <f>+IFERROR(VLOOKUP($A539,Data_Loss!$A$2:$V$1300,18,FALSE),0)</f>
        <v>0</v>
      </c>
      <c r="P539" s="353">
        <f>+IFERROR(VLOOKUP($A539,Data_Loss!$A$2:$V$1300,19,FALSE),0)</f>
        <v>0</v>
      </c>
      <c r="Q539" s="353">
        <f>+IFERROR(VLOOKUP($A539,Data_Loss!$A$2:$V$1300,20,FALSE),0)</f>
        <v>26065</v>
      </c>
      <c r="R539" s="353">
        <f>+IFERROR(VLOOKUP($A539,Data_Loss!$A$2:$V$1300,21,FALSE),0)</f>
        <v>511</v>
      </c>
      <c r="S539" s="353">
        <f>+IFERROR(VLOOKUP($A539,Data_Loss!$A$2:$V$1300,22,FALSE),0)</f>
        <v>11304</v>
      </c>
      <c r="T539" s="191">
        <f>+$I539*'10k &amp; MO'!C$7+$J539*'10k &amp; MO'!C$13+$K539*'10k &amp; MO'!C$19+$L539*'10k &amp; MO'!C$25+$M539*'10k &amp; MO'!C$31</f>
        <v>1.5708000000000002</v>
      </c>
      <c r="U539" s="349">
        <f>+$I539*'10k &amp; MO'!D$7+$J539*'10k &amp; MO'!D$13+$K539*'10k &amp; MO'!D$19+$L539*'10k &amp; MO'!D$25+$M539*'10k &amp; MO'!D$31</f>
        <v>1002.4784</v>
      </c>
      <c r="V539" s="349">
        <f>+$I539*'10k &amp; MO'!E$7+$J539*'10k &amp; MO'!E$13+$K539*'10k &amp; MO'!E$19+$L539*'10k &amp; MO'!E$25+$M539*'10k &amp; MO'!E$31</f>
        <v>49743.8</v>
      </c>
      <c r="W539" s="349">
        <f>+$I539*'10k &amp; MO'!F$7+$J539*'10k &amp; MO'!F$13+$K539*'10k &amp; MO'!F$19+$L539*'10k &amp; MO'!F$25+$M539*'10k &amp; MO'!F$31</f>
        <v>24581.584599999998</v>
      </c>
      <c r="X539" s="349">
        <f>+$I539*'10k &amp; MO'!G$7+$J539*'10k &amp; MO'!G$13+$K539*'10k &amp; MO'!G$19+$L539*'10k &amp; MO'!G$25+$M539*'10k &amp; MO'!G$31</f>
        <v>3721.6612999999998</v>
      </c>
      <c r="Y539" s="349">
        <f>+$N539*'10k &amp; MO'!H$7+$O539*'10k &amp; MO'!H$13+$P539*'10k &amp; MO'!H$19+$Q539*'10k &amp; MO'!H$25+$R539*'10k &amp; MO'!H$31</f>
        <v>1.4819</v>
      </c>
      <c r="Z539" s="349">
        <f>+$N539*'10k &amp; MO'!I$7+$O539*'10k &amp; MO'!I$13+$P539*'10k &amp; MO'!I$19+$Q539*'10k &amp; MO'!I$25+$R539*'10k &amp; MO'!I$31</f>
        <v>790.78390000000013</v>
      </c>
      <c r="AA539" s="349">
        <f>+$N539*'10k &amp; MO'!J$7+$O539*'10k &amp; MO'!J$13+$P539*'10k &amp; MO'!J$19+$Q539*'10k &amp; MO'!J$25+$R539*'10k &amp; MO'!J$31</f>
        <v>37654.594700000001</v>
      </c>
      <c r="AB539" s="349">
        <f>+$N539*'10k &amp; MO'!K$7+$O539*'10k &amp; MO'!K$13+$P539*'10k &amp; MO'!K$19+$Q539*'10k &amp; MO'!K$25+$R539*'10k &amp; MO'!K$31</f>
        <v>25623.028300000002</v>
      </c>
      <c r="AC539" s="349">
        <f>+$N539*'10k &amp; MO'!L$7+$O539*'10k &amp; MO'!L$13+$P539*'10k &amp; MO'!L$19+$Q539*'10k &amp; MO'!L$25+$R539*'10k &amp; MO'!L$31</f>
        <v>4808.3644000000004</v>
      </c>
      <c r="AD539" s="350">
        <f>+S539*'10k &amp; MO'!O$7</f>
        <v>14989.104000000001</v>
      </c>
      <c r="AF539" s="192" t="str">
        <f t="shared" si="73"/>
        <v>5712018</v>
      </c>
      <c r="AG539" s="192">
        <f>+IFERROR(VLOOKUP($AF539,'Limited Loss'!$F$5:$P$124,AG$3,FALSE),0)</f>
        <v>0</v>
      </c>
      <c r="AH539" s="193">
        <f>+IFERROR(VLOOKUP($AF539,'Limited Loss'!$F$5:$P$124,AH$3,FALSE),0)</f>
        <v>0</v>
      </c>
      <c r="AI539" s="193">
        <f>+IFERROR(VLOOKUP($AF539,'Limited Loss'!$F$5:$P$124,AI$3,FALSE),0)</f>
        <v>0</v>
      </c>
      <c r="AJ539" s="193">
        <f>+IFERROR(VLOOKUP($AF539,'Limited Loss'!$F$5:$P$124,AJ$3,FALSE),0)</f>
        <v>0</v>
      </c>
      <c r="AK539" s="100">
        <f>+IFERROR(VLOOKUP($AF539,'Limited Loss'!$F$5:$P$124,AK$3,FALSE),0)</f>
        <v>0</v>
      </c>
      <c r="AL539" s="193">
        <f>+IFERROR(VLOOKUP($AF539,'Limited Loss'!$F$5:$P$124,AL$3,FALSE),0)</f>
        <v>0</v>
      </c>
      <c r="AM539" s="193">
        <f>+IFERROR(VLOOKUP($AF539,'Limited Loss'!$F$5:$P$124,AM$3,FALSE),0)</f>
        <v>0</v>
      </c>
      <c r="AN539" s="193">
        <f>+IFERROR(VLOOKUP($AF539,'Limited Loss'!$F$5:$P$124,AN$3,FALSE),0)</f>
        <v>0</v>
      </c>
      <c r="AO539" s="193">
        <f>+IFERROR(VLOOKUP($AF539,'Limited Loss'!$F$5:$P$124,AO$3,FALSE),0)</f>
        <v>0</v>
      </c>
      <c r="AP539" s="100">
        <f>+IFERROR(VLOOKUP($AF539,'Limited Loss'!$F$5:$P$124,AP$3,FALSE),0)</f>
        <v>0</v>
      </c>
      <c r="AQ539" s="353"/>
      <c r="AR539" s="331">
        <f t="shared" si="74"/>
        <v>571</v>
      </c>
      <c r="AS539" s="332">
        <f t="shared" si="74"/>
        <v>2018</v>
      </c>
      <c r="AT539" s="349">
        <f t="shared" si="72"/>
        <v>1.5708000000000002</v>
      </c>
      <c r="AU539" s="349">
        <f t="shared" si="72"/>
        <v>1002.4784</v>
      </c>
      <c r="AV539" s="349">
        <f t="shared" si="72"/>
        <v>49743.8</v>
      </c>
      <c r="AW539" s="349">
        <f t="shared" si="72"/>
        <v>24581.584599999998</v>
      </c>
      <c r="AX539" s="350">
        <f t="shared" si="72"/>
        <v>3721.6612999999998</v>
      </c>
      <c r="AY539" s="349">
        <f t="shared" si="72"/>
        <v>1.4819</v>
      </c>
      <c r="AZ539" s="349">
        <f t="shared" si="72"/>
        <v>790.78390000000013</v>
      </c>
      <c r="BA539" s="349">
        <f t="shared" si="72"/>
        <v>37654.594700000001</v>
      </c>
      <c r="BB539" s="349">
        <f t="shared" si="72"/>
        <v>25623.028300000002</v>
      </c>
      <c r="BC539" s="349">
        <f t="shared" si="72"/>
        <v>4808.3644000000004</v>
      </c>
      <c r="BD539" s="350">
        <f t="shared" si="72"/>
        <v>14989.104000000001</v>
      </c>
      <c r="BE539" s="349">
        <f t="shared" si="76"/>
        <v>89194.709700000007</v>
      </c>
      <c r="BF539" s="375">
        <f t="shared" si="77"/>
        <v>58734.638599999998</v>
      </c>
      <c r="BG539" s="334">
        <f t="shared" si="78"/>
        <v>14989.104000000001</v>
      </c>
    </row>
    <row r="540" spans="1:59" x14ac:dyDescent="0.2">
      <c r="A540" s="326" t="str">
        <f t="shared" si="75"/>
        <v>5732014</v>
      </c>
      <c r="B540" s="331">
        <v>573</v>
      </c>
      <c r="C540" s="327">
        <v>2014</v>
      </c>
      <c r="D540" s="353">
        <f>+IFERROR(VLOOKUP($A540,Data_Loss!$A$2:$V$1180,6,FALSE),0)</f>
        <v>0</v>
      </c>
      <c r="E540" s="353">
        <f>+IFERROR(VLOOKUP($A540,Data_Loss!$A$2:$V$1180,7,FALSE),0)</f>
        <v>0</v>
      </c>
      <c r="F540" s="353">
        <f>+IFERROR(VLOOKUP($A540,Data_Loss!$A$2:$V$1180,8,FALSE),0)</f>
        <v>0</v>
      </c>
      <c r="G540" s="353">
        <f>+IFERROR(VLOOKUP($A540,Data_Loss!$A$2:$V$1180,9,FALSE),0)</f>
        <v>0</v>
      </c>
      <c r="H540" s="353">
        <f>+IFERROR(VLOOKUP($A540,Data_Loss!$A$2:$V$1180,10,FALSE),0)</f>
        <v>0</v>
      </c>
      <c r="I540" s="353">
        <f>+IFERROR(VLOOKUP($A540,Data_Loss!$A$2:$V$1300,12,FALSE),0)</f>
        <v>0</v>
      </c>
      <c r="J540" s="353">
        <f>+IFERROR(VLOOKUP($A540,Data_Loss!$A$2:$V$1300,13,FALSE),0)</f>
        <v>0</v>
      </c>
      <c r="K540" s="353">
        <f>+IFERROR(VLOOKUP($A540,Data_Loss!$A$2:$V$1300,14,FALSE),0)</f>
        <v>0</v>
      </c>
      <c r="L540" s="353">
        <f>+IFERROR(VLOOKUP($A540,Data_Loss!$A$2:$V$1300,15,FALSE),0)</f>
        <v>0</v>
      </c>
      <c r="M540" s="353">
        <f>+IFERROR(VLOOKUP($A540,Data_Loss!$A$2:$V$1300,16,FALSE),0)</f>
        <v>0</v>
      </c>
      <c r="N540" s="353">
        <f>+IFERROR(VLOOKUP($A540,Data_Loss!$A$2:$V$1300,17,FALSE),0)</f>
        <v>0</v>
      </c>
      <c r="O540" s="353">
        <f>+IFERROR(VLOOKUP($A540,Data_Loss!$A$2:$V$1300,18,FALSE),0)</f>
        <v>0</v>
      </c>
      <c r="P540" s="353">
        <f>+IFERROR(VLOOKUP($A540,Data_Loss!$A$2:$V$1300,19,FALSE),0)</f>
        <v>0</v>
      </c>
      <c r="Q540" s="353">
        <f>+IFERROR(VLOOKUP($A540,Data_Loss!$A$2:$V$1300,20,FALSE),0)</f>
        <v>0</v>
      </c>
      <c r="R540" s="353">
        <f>+IFERROR(VLOOKUP($A540,Data_Loss!$A$2:$V$1300,21,FALSE),0)</f>
        <v>0</v>
      </c>
      <c r="S540" s="353">
        <f>+IFERROR(VLOOKUP($A540,Data_Loss!$A$2:$V$1300,22,FALSE),0)</f>
        <v>5666</v>
      </c>
      <c r="T540" s="191">
        <f>+$I540*'10k &amp; MO'!C$3+$J540*'10k &amp; MO'!C$9+$K540*'10k &amp; MO'!C$15+$L540*'10k &amp; MO'!C$21+$M540*'10k &amp; MO'!C$27</f>
        <v>0</v>
      </c>
      <c r="U540" s="349">
        <f>+$I540*'10k &amp; MO'!D$3+$J540*'10k &amp; MO'!D$9+$K540*'10k &amp; MO'!D$15+$L540*'10k &amp; MO'!D$21+$M540*'10k &amp; MO'!D$27</f>
        <v>0</v>
      </c>
      <c r="V540" s="349">
        <f>+$I540*'10k &amp; MO'!E$3+$J540*'10k &amp; MO'!E$9+$K540*'10k &amp; MO'!E$15+$L540*'10k &amp; MO'!E$21+$M540*'10k &amp; MO'!E$27</f>
        <v>0</v>
      </c>
      <c r="W540" s="349">
        <f>+$I540*'10k &amp; MO'!F$3+$J540*'10k &amp; MO'!F$9+$K540*'10k &amp; MO'!F$15+$L540*'10k &amp; MO'!F$21+$M540*'10k &amp; MO'!F$27</f>
        <v>0</v>
      </c>
      <c r="X540" s="349">
        <f>+$I540*'10k &amp; MO'!G$3+$J540*'10k &amp; MO'!G$9+$K540*'10k &amp; MO'!G$15+$L540*'10k &amp; MO'!G$21+$M540*'10k &amp; MO'!G$27</f>
        <v>0</v>
      </c>
      <c r="Y540" s="349">
        <f>+$N540*'10k &amp; MO'!H$3+$O540*'10k &amp; MO'!H$9+$P540*'10k &amp; MO'!H$15+$Q540*'10k &amp; MO'!H$21+$R540*'10k &amp; MO'!H$27</f>
        <v>0</v>
      </c>
      <c r="Z540" s="349">
        <f>+$N540*'10k &amp; MO'!I$3+$O540*'10k &amp; MO'!I$9+$P540*'10k &amp; MO'!I$15+$Q540*'10k &amp; MO'!I$21+$R540*'10k &amp; MO'!I$27</f>
        <v>0</v>
      </c>
      <c r="AA540" s="349">
        <f>+$N540*'10k &amp; MO'!J$3+$O540*'10k &amp; MO'!J$9+$P540*'10k &amp; MO'!J$15+$Q540*'10k &amp; MO'!J$21+$R540*'10k &amp; MO'!J$27</f>
        <v>0</v>
      </c>
      <c r="AB540" s="349">
        <f>+$N540*'10k &amp; MO'!K$3+$O540*'10k &amp; MO'!K$9+$P540*'10k &amp; MO'!K$15+$Q540*'10k &amp; MO'!K$21+$R540*'10k &amp; MO'!K$27</f>
        <v>0</v>
      </c>
      <c r="AC540" s="349">
        <f>+$N540*'10k &amp; MO'!L$3+$O540*'10k &amp; MO'!L$9+$P540*'10k &amp; MO'!L$15+$Q540*'10k &amp; MO'!L$21+$R540*'10k &amp; MO'!L$27</f>
        <v>0</v>
      </c>
      <c r="AD540" s="350">
        <f>+S540*'10k &amp; MO'!O$3</f>
        <v>6068.2860000000001</v>
      </c>
      <c r="AF540" s="192" t="str">
        <f t="shared" si="73"/>
        <v>5732014</v>
      </c>
      <c r="AG540" s="192">
        <f>+IFERROR(VLOOKUP($AF540,'Limited Loss'!$F$5:$P$124,AG$3,FALSE),0)</f>
        <v>0</v>
      </c>
      <c r="AH540" s="193">
        <f>+IFERROR(VLOOKUP($AF540,'Limited Loss'!$F$5:$P$124,AH$3,FALSE),0)</f>
        <v>0</v>
      </c>
      <c r="AI540" s="193">
        <f>+IFERROR(VLOOKUP($AF540,'Limited Loss'!$F$5:$P$124,AI$3,FALSE),0)</f>
        <v>0</v>
      </c>
      <c r="AJ540" s="193">
        <f>+IFERROR(VLOOKUP($AF540,'Limited Loss'!$F$5:$P$124,AJ$3,FALSE),0)</f>
        <v>0</v>
      </c>
      <c r="AK540" s="100">
        <f>+IFERROR(VLOOKUP($AF540,'Limited Loss'!$F$5:$P$124,AK$3,FALSE),0)</f>
        <v>0</v>
      </c>
      <c r="AL540" s="193">
        <f>+IFERROR(VLOOKUP($AF540,'Limited Loss'!$F$5:$P$124,AL$3,FALSE),0)</f>
        <v>0</v>
      </c>
      <c r="AM540" s="193">
        <f>+IFERROR(VLOOKUP($AF540,'Limited Loss'!$F$5:$P$124,AM$3,FALSE),0)</f>
        <v>0</v>
      </c>
      <c r="AN540" s="193">
        <f>+IFERROR(VLOOKUP($AF540,'Limited Loss'!$F$5:$P$124,AN$3,FALSE),0)</f>
        <v>0</v>
      </c>
      <c r="AO540" s="193">
        <f>+IFERROR(VLOOKUP($AF540,'Limited Loss'!$F$5:$P$124,AO$3,FALSE),0)</f>
        <v>0</v>
      </c>
      <c r="AP540" s="100">
        <f>+IFERROR(VLOOKUP($AF540,'Limited Loss'!$F$5:$P$124,AP$3,FALSE),0)</f>
        <v>0</v>
      </c>
      <c r="AQ540" s="353"/>
      <c r="AR540" s="331">
        <f t="shared" si="74"/>
        <v>573</v>
      </c>
      <c r="AS540" s="332">
        <f t="shared" si="74"/>
        <v>2014</v>
      </c>
      <c r="AT540" s="349">
        <f t="shared" si="72"/>
        <v>0</v>
      </c>
      <c r="AU540" s="349">
        <f t="shared" si="72"/>
        <v>0</v>
      </c>
      <c r="AV540" s="349">
        <f t="shared" si="72"/>
        <v>0</v>
      </c>
      <c r="AW540" s="349">
        <f t="shared" si="72"/>
        <v>0</v>
      </c>
      <c r="AX540" s="350">
        <f t="shared" si="72"/>
        <v>0</v>
      </c>
      <c r="AY540" s="349">
        <f t="shared" si="72"/>
        <v>0</v>
      </c>
      <c r="AZ540" s="349">
        <f t="shared" si="72"/>
        <v>0</v>
      </c>
      <c r="BA540" s="349">
        <f t="shared" si="72"/>
        <v>0</v>
      </c>
      <c r="BB540" s="349">
        <f t="shared" si="72"/>
        <v>0</v>
      </c>
      <c r="BC540" s="349">
        <f t="shared" si="72"/>
        <v>0</v>
      </c>
      <c r="BD540" s="350">
        <f t="shared" si="72"/>
        <v>6068.2860000000001</v>
      </c>
      <c r="BE540" s="349">
        <f t="shared" si="76"/>
        <v>0</v>
      </c>
      <c r="BF540" s="375">
        <f t="shared" si="77"/>
        <v>0</v>
      </c>
      <c r="BG540" s="334">
        <f t="shared" si="78"/>
        <v>6068.2860000000001</v>
      </c>
    </row>
    <row r="541" spans="1:59" x14ac:dyDescent="0.2">
      <c r="A541" s="326" t="str">
        <f t="shared" si="75"/>
        <v>5732015</v>
      </c>
      <c r="B541" s="331">
        <v>573</v>
      </c>
      <c r="C541" s="327">
        <v>2015</v>
      </c>
      <c r="D541" s="353">
        <f>+IFERROR(VLOOKUP($A541,Data_Loss!$A$2:$V$1180,6,FALSE),0)</f>
        <v>0</v>
      </c>
      <c r="E541" s="353">
        <f>+IFERROR(VLOOKUP($A541,Data_Loss!$A$2:$V$1180,7,FALSE),0)</f>
        <v>0</v>
      </c>
      <c r="F541" s="353">
        <f>+IFERROR(VLOOKUP($A541,Data_Loss!$A$2:$V$1180,8,FALSE),0)</f>
        <v>0</v>
      </c>
      <c r="G541" s="353">
        <f>+IFERROR(VLOOKUP($A541,Data_Loss!$A$2:$V$1180,9,FALSE),0)</f>
        <v>1</v>
      </c>
      <c r="H541" s="353">
        <f>+IFERROR(VLOOKUP($A541,Data_Loss!$A$2:$V$1180,10,FALSE),0)</f>
        <v>0</v>
      </c>
      <c r="I541" s="353">
        <f>+IFERROR(VLOOKUP($A541,Data_Loss!$A$2:$V$1300,12,FALSE),0)</f>
        <v>0</v>
      </c>
      <c r="J541" s="353">
        <f>+IFERROR(VLOOKUP($A541,Data_Loss!$A$2:$V$1300,13,FALSE),0)</f>
        <v>0</v>
      </c>
      <c r="K541" s="353">
        <f>+IFERROR(VLOOKUP($A541,Data_Loss!$A$2:$V$1300,14,FALSE),0)</f>
        <v>0</v>
      </c>
      <c r="L541" s="353">
        <f>+IFERROR(VLOOKUP($A541,Data_Loss!$A$2:$V$1300,15,FALSE),0)</f>
        <v>28933</v>
      </c>
      <c r="M541" s="353">
        <f>+IFERROR(VLOOKUP($A541,Data_Loss!$A$2:$V$1300,16,FALSE),0)</f>
        <v>0</v>
      </c>
      <c r="N541" s="353">
        <f>+IFERROR(VLOOKUP($A541,Data_Loss!$A$2:$V$1300,17,FALSE),0)</f>
        <v>0</v>
      </c>
      <c r="O541" s="353">
        <f>+IFERROR(VLOOKUP($A541,Data_Loss!$A$2:$V$1300,18,FALSE),0)</f>
        <v>0</v>
      </c>
      <c r="P541" s="353">
        <f>+IFERROR(VLOOKUP($A541,Data_Loss!$A$2:$V$1300,19,FALSE),0)</f>
        <v>0</v>
      </c>
      <c r="Q541" s="353">
        <f>+IFERROR(VLOOKUP($A541,Data_Loss!$A$2:$V$1300,20,FALSE),0)</f>
        <v>13898</v>
      </c>
      <c r="R541" s="353">
        <f>+IFERROR(VLOOKUP($A541,Data_Loss!$A$2:$V$1300,21,FALSE),0)</f>
        <v>0</v>
      </c>
      <c r="S541" s="353">
        <f>+IFERROR(VLOOKUP($A541,Data_Loss!$A$2:$V$1300,22,FALSE),0)</f>
        <v>964</v>
      </c>
      <c r="T541" s="191">
        <f>+$I541*'10k &amp; MO'!C$4+$J541*'10k &amp; MO'!C$10+$K541*'10k &amp; MO'!C$16+$L541*'10k &amp; MO'!C$22+$M541*'10k &amp; MO'!C$28</f>
        <v>0</v>
      </c>
      <c r="U541" s="349">
        <f>+$I541*'10k &amp; MO'!D$4+$J541*'10k &amp; MO'!D$10+$K541*'10k &amp; MO'!D$16+$L541*'10k &amp; MO'!D$22+$M541*'10k &amp; MO'!D$28</f>
        <v>0</v>
      </c>
      <c r="V541" s="349">
        <f>+$I541*'10k &amp; MO'!E$4+$J541*'10k &amp; MO'!E$10+$K541*'10k &amp; MO'!E$16+$L541*'10k &amp; MO'!E$22+$M541*'10k &amp; MO'!E$28</f>
        <v>4238.6844999999994</v>
      </c>
      <c r="W541" s="349">
        <f>+$I541*'10k &amp; MO'!F$4+$J541*'10k &amp; MO'!F$10+$K541*'10k &amp; MO'!F$16+$L541*'10k &amp; MO'!F$22+$M541*'10k &amp; MO'!F$28</f>
        <v>31753.967499999999</v>
      </c>
      <c r="X541" s="349">
        <f>+$I541*'10k &amp; MO'!G$4+$J541*'10k &amp; MO'!G$10+$K541*'10k &amp; MO'!G$16+$L541*'10k &amp; MO'!G$22+$M541*'10k &amp; MO'!G$28</f>
        <v>240.1439</v>
      </c>
      <c r="Y541" s="349">
        <f>+$N541*'10k &amp; MO'!H$4+$O541*'10k &amp; MO'!H$10+$P541*'10k &amp; MO'!H$16+$Q541*'10k &amp; MO'!H$22+$R541*'10k &amp; MO'!H$28</f>
        <v>0</v>
      </c>
      <c r="Z541" s="349">
        <f>+$N541*'10k &amp; MO'!I$4+$O541*'10k &amp; MO'!I$10+$P541*'10k &amp; MO'!I$16+$Q541*'10k &amp; MO'!I$22+$R541*'10k &amp; MO'!I$28</f>
        <v>0</v>
      </c>
      <c r="AA541" s="349">
        <f>+$N541*'10k &amp; MO'!J$4+$O541*'10k &amp; MO'!J$10+$P541*'10k &amp; MO'!J$16+$Q541*'10k &amp; MO'!J$22+$R541*'10k &amp; MO'!J$28</f>
        <v>2607.2647999999999</v>
      </c>
      <c r="AB541" s="349">
        <f>+$N541*'10k &amp; MO'!K$4+$O541*'10k &amp; MO'!K$10+$P541*'10k &amp; MO'!K$16+$Q541*'10k &amp; MO'!K$22+$R541*'10k &amp; MO'!K$28</f>
        <v>21444.613999999998</v>
      </c>
      <c r="AC541" s="349">
        <f>+$N541*'10k &amp; MO'!L$4+$O541*'10k &amp; MO'!L$10+$P541*'10k &amp; MO'!L$16+$Q541*'10k &amp; MO'!L$22+$R541*'10k &amp; MO'!L$28</f>
        <v>326.60300000000001</v>
      </c>
      <c r="AD541" s="350">
        <f>+S541*'10k &amp; MO'!O$4</f>
        <v>1168.3679999999999</v>
      </c>
      <c r="AF541" s="192" t="str">
        <f t="shared" si="73"/>
        <v>5732015</v>
      </c>
      <c r="AG541" s="192">
        <f>+IFERROR(VLOOKUP($AF541,'Limited Loss'!$F$5:$P$124,AG$3,FALSE),0)</f>
        <v>0</v>
      </c>
      <c r="AH541" s="193">
        <f>+IFERROR(VLOOKUP($AF541,'Limited Loss'!$F$5:$P$124,AH$3,FALSE),0)</f>
        <v>0</v>
      </c>
      <c r="AI541" s="193">
        <f>+IFERROR(VLOOKUP($AF541,'Limited Loss'!$F$5:$P$124,AI$3,FALSE),0)</f>
        <v>0</v>
      </c>
      <c r="AJ541" s="193">
        <f>+IFERROR(VLOOKUP($AF541,'Limited Loss'!$F$5:$P$124,AJ$3,FALSE),0)</f>
        <v>0</v>
      </c>
      <c r="AK541" s="100">
        <f>+IFERROR(VLOOKUP($AF541,'Limited Loss'!$F$5:$P$124,AK$3,FALSE),0)</f>
        <v>0</v>
      </c>
      <c r="AL541" s="193">
        <f>+IFERROR(VLOOKUP($AF541,'Limited Loss'!$F$5:$P$124,AL$3,FALSE),0)</f>
        <v>0</v>
      </c>
      <c r="AM541" s="193">
        <f>+IFERROR(VLOOKUP($AF541,'Limited Loss'!$F$5:$P$124,AM$3,FALSE),0)</f>
        <v>0</v>
      </c>
      <c r="AN541" s="193">
        <f>+IFERROR(VLOOKUP($AF541,'Limited Loss'!$F$5:$P$124,AN$3,FALSE),0)</f>
        <v>0</v>
      </c>
      <c r="AO541" s="193">
        <f>+IFERROR(VLOOKUP($AF541,'Limited Loss'!$F$5:$P$124,AO$3,FALSE),0)</f>
        <v>0</v>
      </c>
      <c r="AP541" s="100">
        <f>+IFERROR(VLOOKUP($AF541,'Limited Loss'!$F$5:$P$124,AP$3,FALSE),0)</f>
        <v>0</v>
      </c>
      <c r="AQ541" s="353"/>
      <c r="AR541" s="331">
        <f t="shared" si="74"/>
        <v>573</v>
      </c>
      <c r="AS541" s="332">
        <f t="shared" si="74"/>
        <v>2015</v>
      </c>
      <c r="AT541" s="349">
        <f t="shared" si="72"/>
        <v>0</v>
      </c>
      <c r="AU541" s="349">
        <f t="shared" si="72"/>
        <v>0</v>
      </c>
      <c r="AV541" s="349">
        <f t="shared" si="72"/>
        <v>4238.6844999999994</v>
      </c>
      <c r="AW541" s="349">
        <f t="shared" si="72"/>
        <v>31753.967499999999</v>
      </c>
      <c r="AX541" s="350">
        <f t="shared" si="72"/>
        <v>240.1439</v>
      </c>
      <c r="AY541" s="349">
        <f t="shared" si="72"/>
        <v>0</v>
      </c>
      <c r="AZ541" s="349">
        <f t="shared" si="72"/>
        <v>0</v>
      </c>
      <c r="BA541" s="349">
        <f t="shared" si="72"/>
        <v>2607.2647999999999</v>
      </c>
      <c r="BB541" s="349">
        <f t="shared" si="72"/>
        <v>21444.613999999998</v>
      </c>
      <c r="BC541" s="349">
        <f t="shared" si="72"/>
        <v>326.60300000000001</v>
      </c>
      <c r="BD541" s="350">
        <f t="shared" si="72"/>
        <v>1168.3679999999999</v>
      </c>
      <c r="BE541" s="349">
        <f t="shared" si="76"/>
        <v>6845.9492999999993</v>
      </c>
      <c r="BF541" s="375">
        <f t="shared" si="77"/>
        <v>53765.328399999999</v>
      </c>
      <c r="BG541" s="334">
        <f t="shared" si="78"/>
        <v>1168.3679999999999</v>
      </c>
    </row>
    <row r="542" spans="1:59" x14ac:dyDescent="0.2">
      <c r="A542" s="326" t="str">
        <f t="shared" si="75"/>
        <v>5732016</v>
      </c>
      <c r="B542" s="331">
        <v>573</v>
      </c>
      <c r="C542" s="327">
        <v>2016</v>
      </c>
      <c r="D542" s="353">
        <f>+IFERROR(VLOOKUP($A542,Data_Loss!$A$2:$V$1180,6,FALSE),0)</f>
        <v>0</v>
      </c>
      <c r="E542" s="353">
        <f>+IFERROR(VLOOKUP($A542,Data_Loss!$A$2:$V$1180,7,FALSE),0)</f>
        <v>0</v>
      </c>
      <c r="F542" s="353">
        <f>+IFERROR(VLOOKUP($A542,Data_Loss!$A$2:$V$1180,8,FALSE),0)</f>
        <v>0</v>
      </c>
      <c r="G542" s="353">
        <f>+IFERROR(VLOOKUP($A542,Data_Loss!$A$2:$V$1180,9,FALSE),0)</f>
        <v>0</v>
      </c>
      <c r="H542" s="353">
        <f>+IFERROR(VLOOKUP($A542,Data_Loss!$A$2:$V$1180,10,FALSE),0)</f>
        <v>0</v>
      </c>
      <c r="I542" s="353">
        <f>+IFERROR(VLOOKUP($A542,Data_Loss!$A$2:$V$1300,12,FALSE),0)</f>
        <v>0</v>
      </c>
      <c r="J542" s="353">
        <f>+IFERROR(VLOOKUP($A542,Data_Loss!$A$2:$V$1300,13,FALSE),0)</f>
        <v>0</v>
      </c>
      <c r="K542" s="353">
        <f>+IFERROR(VLOOKUP($A542,Data_Loss!$A$2:$V$1300,14,FALSE),0)</f>
        <v>0</v>
      </c>
      <c r="L542" s="353">
        <f>+IFERROR(VLOOKUP($A542,Data_Loss!$A$2:$V$1300,15,FALSE),0)</f>
        <v>0</v>
      </c>
      <c r="M542" s="353">
        <f>+IFERROR(VLOOKUP($A542,Data_Loss!$A$2:$V$1300,16,FALSE),0)</f>
        <v>0</v>
      </c>
      <c r="N542" s="353">
        <f>+IFERROR(VLOOKUP($A542,Data_Loss!$A$2:$V$1300,17,FALSE),0)</f>
        <v>0</v>
      </c>
      <c r="O542" s="353">
        <f>+IFERROR(VLOOKUP($A542,Data_Loss!$A$2:$V$1300,18,FALSE),0)</f>
        <v>0</v>
      </c>
      <c r="P542" s="353">
        <f>+IFERROR(VLOOKUP($A542,Data_Loss!$A$2:$V$1300,19,FALSE),0)</f>
        <v>0</v>
      </c>
      <c r="Q542" s="353">
        <f>+IFERROR(VLOOKUP($A542,Data_Loss!$A$2:$V$1300,20,FALSE),0)</f>
        <v>0</v>
      </c>
      <c r="R542" s="353">
        <f>+IFERROR(VLOOKUP($A542,Data_Loss!$A$2:$V$1300,21,FALSE),0)</f>
        <v>0</v>
      </c>
      <c r="S542" s="353">
        <f>+IFERROR(VLOOKUP($A542,Data_Loss!$A$2:$V$1300,22,FALSE),0)</f>
        <v>8908</v>
      </c>
      <c r="T542" s="191">
        <f>+$I542*'10k &amp; MO'!C$5+$J542*'10k &amp; MO'!C$11+$K542*'10k &amp; MO'!C$17+$L542*'10k &amp; MO'!C$23+$M542*'10k &amp; MO'!C$29</f>
        <v>0</v>
      </c>
      <c r="U542" s="349">
        <f>+$I542*'10k &amp; MO'!D$5+$J542*'10k &amp; MO'!D$11+$K542*'10k &amp; MO'!D$17+$L542*'10k &amp; MO'!D$23+$M542*'10k &amp; MO'!D$29</f>
        <v>0</v>
      </c>
      <c r="V542" s="349">
        <f>+$I542*'10k &amp; MO'!E$5+$J542*'10k &amp; MO'!E$11+$K542*'10k &amp; MO'!E$17+$L542*'10k &amp; MO'!E$23+$M542*'10k &amp; MO'!E$29</f>
        <v>0</v>
      </c>
      <c r="W542" s="349">
        <f>+$I542*'10k &amp; MO'!F$5+$J542*'10k &amp; MO'!F$11+$K542*'10k &amp; MO'!F$17+$L542*'10k &amp; MO'!F$23+$M542*'10k &amp; MO'!F$29</f>
        <v>0</v>
      </c>
      <c r="X542" s="349">
        <f>+$I542*'10k &amp; MO'!G$5+$J542*'10k &amp; MO'!G$11+$K542*'10k &amp; MO'!G$17+$L542*'10k &amp; MO'!G$23+$M542*'10k &amp; MO'!G$29</f>
        <v>0</v>
      </c>
      <c r="Y542" s="349">
        <f>+$N542*'10k &amp; MO'!H$5+$O542*'10k &amp; MO'!H$11+$P542*'10k &amp; MO'!H$17+$Q542*'10k &amp; MO'!H$23+$R542*'10k &amp; MO'!H$29</f>
        <v>0</v>
      </c>
      <c r="Z542" s="349">
        <f>+$N542*'10k &amp; MO'!I$5+$O542*'10k &amp; MO'!I$11+$P542*'10k &amp; MO'!I$17+$Q542*'10k &amp; MO'!I$23+$R542*'10k &amp; MO'!I$29</f>
        <v>0</v>
      </c>
      <c r="AA542" s="349">
        <f>+$N542*'10k &amp; MO'!J$5+$O542*'10k &amp; MO'!J$11+$P542*'10k &amp; MO'!J$17+$Q542*'10k &amp; MO'!J$23+$R542*'10k &amp; MO'!J$29</f>
        <v>0</v>
      </c>
      <c r="AB542" s="349">
        <f>+$N542*'10k &amp; MO'!K$5+$O542*'10k &amp; MO'!K$11+$P542*'10k &amp; MO'!K$17+$Q542*'10k &amp; MO'!K$23+$R542*'10k &amp; MO'!K$29</f>
        <v>0</v>
      </c>
      <c r="AC542" s="349">
        <f>+$N542*'10k &amp; MO'!L$5+$O542*'10k &amp; MO'!L$11+$P542*'10k &amp; MO'!L$17+$Q542*'10k &amp; MO'!L$23+$R542*'10k &amp; MO'!L$29</f>
        <v>0</v>
      </c>
      <c r="AD542" s="350">
        <f>+S542*'10k &amp; MO'!O$5</f>
        <v>12007.984</v>
      </c>
      <c r="AF542" s="192" t="str">
        <f t="shared" si="73"/>
        <v>5732016</v>
      </c>
      <c r="AG542" s="192">
        <f>+IFERROR(VLOOKUP($AF542,'Limited Loss'!$F$5:$P$124,AG$3,FALSE),0)</f>
        <v>0</v>
      </c>
      <c r="AH542" s="193">
        <f>+IFERROR(VLOOKUP($AF542,'Limited Loss'!$F$5:$P$124,AH$3,FALSE),0)</f>
        <v>0</v>
      </c>
      <c r="AI542" s="193">
        <f>+IFERROR(VLOOKUP($AF542,'Limited Loss'!$F$5:$P$124,AI$3,FALSE),0)</f>
        <v>0</v>
      </c>
      <c r="AJ542" s="193">
        <f>+IFERROR(VLOOKUP($AF542,'Limited Loss'!$F$5:$P$124,AJ$3,FALSE),0)</f>
        <v>0</v>
      </c>
      <c r="AK542" s="100">
        <f>+IFERROR(VLOOKUP($AF542,'Limited Loss'!$F$5:$P$124,AK$3,FALSE),0)</f>
        <v>0</v>
      </c>
      <c r="AL542" s="193">
        <f>+IFERROR(VLOOKUP($AF542,'Limited Loss'!$F$5:$P$124,AL$3,FALSE),0)</f>
        <v>0</v>
      </c>
      <c r="AM542" s="193">
        <f>+IFERROR(VLOOKUP($AF542,'Limited Loss'!$F$5:$P$124,AM$3,FALSE),0)</f>
        <v>0</v>
      </c>
      <c r="AN542" s="193">
        <f>+IFERROR(VLOOKUP($AF542,'Limited Loss'!$F$5:$P$124,AN$3,FALSE),0)</f>
        <v>0</v>
      </c>
      <c r="AO542" s="193">
        <f>+IFERROR(VLOOKUP($AF542,'Limited Loss'!$F$5:$P$124,AO$3,FALSE),0)</f>
        <v>0</v>
      </c>
      <c r="AP542" s="100">
        <f>+IFERROR(VLOOKUP($AF542,'Limited Loss'!$F$5:$P$124,AP$3,FALSE),0)</f>
        <v>0</v>
      </c>
      <c r="AQ542" s="353"/>
      <c r="AR542" s="331">
        <f t="shared" si="74"/>
        <v>573</v>
      </c>
      <c r="AS542" s="332">
        <f t="shared" si="74"/>
        <v>2016</v>
      </c>
      <c r="AT542" s="349">
        <f t="shared" si="72"/>
        <v>0</v>
      </c>
      <c r="AU542" s="349">
        <f t="shared" si="72"/>
        <v>0</v>
      </c>
      <c r="AV542" s="349">
        <f t="shared" si="72"/>
        <v>0</v>
      </c>
      <c r="AW542" s="349">
        <f t="shared" si="72"/>
        <v>0</v>
      </c>
      <c r="AX542" s="350">
        <f t="shared" si="72"/>
        <v>0</v>
      </c>
      <c r="AY542" s="349">
        <f t="shared" si="72"/>
        <v>0</v>
      </c>
      <c r="AZ542" s="349">
        <f t="shared" si="72"/>
        <v>0</v>
      </c>
      <c r="BA542" s="349">
        <f t="shared" si="72"/>
        <v>0</v>
      </c>
      <c r="BB542" s="349">
        <f t="shared" si="72"/>
        <v>0</v>
      </c>
      <c r="BC542" s="349">
        <f t="shared" si="72"/>
        <v>0</v>
      </c>
      <c r="BD542" s="350">
        <f t="shared" si="72"/>
        <v>12007.984</v>
      </c>
      <c r="BE542" s="349">
        <f t="shared" si="76"/>
        <v>0</v>
      </c>
      <c r="BF542" s="375">
        <f t="shared" si="77"/>
        <v>0</v>
      </c>
      <c r="BG542" s="334">
        <f t="shared" si="78"/>
        <v>12007.984</v>
      </c>
    </row>
    <row r="543" spans="1:59" x14ac:dyDescent="0.2">
      <c r="A543" s="326" t="str">
        <f t="shared" si="75"/>
        <v>5732017</v>
      </c>
      <c r="B543" s="331">
        <v>573</v>
      </c>
      <c r="C543" s="327">
        <v>2017</v>
      </c>
      <c r="D543" s="353">
        <f>+IFERROR(VLOOKUP($A543,Data_Loss!$A$2:$V$1180,6,FALSE),0)</f>
        <v>0</v>
      </c>
      <c r="E543" s="353">
        <f>+IFERROR(VLOOKUP($A543,Data_Loss!$A$2:$V$1180,7,FALSE),0)</f>
        <v>0</v>
      </c>
      <c r="F543" s="353">
        <f>+IFERROR(VLOOKUP($A543,Data_Loss!$A$2:$V$1180,8,FALSE),0)</f>
        <v>0</v>
      </c>
      <c r="G543" s="353">
        <f>+IFERROR(VLOOKUP($A543,Data_Loss!$A$2:$V$1180,9,FALSE),0)</f>
        <v>0</v>
      </c>
      <c r="H543" s="353">
        <f>+IFERROR(VLOOKUP($A543,Data_Loss!$A$2:$V$1180,10,FALSE),0)</f>
        <v>0</v>
      </c>
      <c r="I543" s="353">
        <f>+IFERROR(VLOOKUP($A543,Data_Loss!$A$2:$V$1300,12,FALSE),0)</f>
        <v>0</v>
      </c>
      <c r="J543" s="353">
        <f>+IFERROR(VLOOKUP($A543,Data_Loss!$A$2:$V$1300,13,FALSE),0)</f>
        <v>0</v>
      </c>
      <c r="K543" s="353">
        <f>+IFERROR(VLOOKUP($A543,Data_Loss!$A$2:$V$1300,14,FALSE),0)</f>
        <v>0</v>
      </c>
      <c r="L543" s="353">
        <f>+IFERROR(VLOOKUP($A543,Data_Loss!$A$2:$V$1300,15,FALSE),0)</f>
        <v>0</v>
      </c>
      <c r="M543" s="353">
        <f>+IFERROR(VLOOKUP($A543,Data_Loss!$A$2:$V$1300,16,FALSE),0)</f>
        <v>0</v>
      </c>
      <c r="N543" s="353">
        <f>+IFERROR(VLOOKUP($A543,Data_Loss!$A$2:$V$1300,17,FALSE),0)</f>
        <v>0</v>
      </c>
      <c r="O543" s="353">
        <f>+IFERROR(VLOOKUP($A543,Data_Loss!$A$2:$V$1300,18,FALSE),0)</f>
        <v>0</v>
      </c>
      <c r="P543" s="353">
        <f>+IFERROR(VLOOKUP($A543,Data_Loss!$A$2:$V$1300,19,FALSE),0)</f>
        <v>0</v>
      </c>
      <c r="Q543" s="353">
        <f>+IFERROR(VLOOKUP($A543,Data_Loss!$A$2:$V$1300,20,FALSE),0)</f>
        <v>0</v>
      </c>
      <c r="R543" s="353">
        <f>+IFERROR(VLOOKUP($A543,Data_Loss!$A$2:$V$1300,21,FALSE),0)</f>
        <v>0</v>
      </c>
      <c r="S543" s="353">
        <f>+IFERROR(VLOOKUP($A543,Data_Loss!$A$2:$V$1300,22,FALSE),0)</f>
        <v>0</v>
      </c>
      <c r="T543" s="191">
        <f>+$I543*'10k &amp; MO'!C$6+$J543*'10k &amp; MO'!C$12+$K543*'10k &amp; MO'!C$18+$L543*'10k &amp; MO'!C$24+$M543*'10k &amp; MO'!C$30</f>
        <v>0</v>
      </c>
      <c r="U543" s="349">
        <f>+$I543*'10k &amp; MO'!D$6+$J543*'10k &amp; MO'!D$12+$K543*'10k &amp; MO'!D$18+$L543*'10k &amp; MO'!D$24+$M543*'10k &amp; MO'!D$30</f>
        <v>0</v>
      </c>
      <c r="V543" s="349">
        <f>+$I543*'10k &amp; MO'!E$6+$J543*'10k &amp; MO'!E$12+$K543*'10k &amp; MO'!E$18+$L543*'10k &amp; MO'!E$24+$M543*'10k &amp; MO'!E$30</f>
        <v>0</v>
      </c>
      <c r="W543" s="349">
        <f>+$I543*'10k &amp; MO'!F$6+$J543*'10k &amp; MO'!F$12+$K543*'10k &amp; MO'!F$18+$L543*'10k &amp; MO'!F$24+$M543*'10k &amp; MO'!F$30</f>
        <v>0</v>
      </c>
      <c r="X543" s="349">
        <f>+$I543*'10k &amp; MO'!G$6+$J543*'10k &amp; MO'!G$12+$K543*'10k &amp; MO'!G$18+$L543*'10k &amp; MO'!G$24+$M543*'10k &amp; MO'!G$30</f>
        <v>0</v>
      </c>
      <c r="Y543" s="349">
        <f>+$N543*'10k &amp; MO'!H$6+$O543*'10k &amp; MO'!H$12+$P543*'10k &amp; MO'!H$18+$Q543*'10k &amp; MO'!H$24+$R543*'10k &amp; MO'!H$30</f>
        <v>0</v>
      </c>
      <c r="Z543" s="349">
        <f>+$N543*'10k &amp; MO'!I$6+$O543*'10k &amp; MO'!I$12+$P543*'10k &amp; MO'!I$18+$Q543*'10k &amp; MO'!I$24+$R543*'10k &amp; MO'!I$30</f>
        <v>0</v>
      </c>
      <c r="AA543" s="349">
        <f>+$N543*'10k &amp; MO'!J$6+$O543*'10k &amp; MO'!J$12+$P543*'10k &amp; MO'!J$18+$Q543*'10k &amp; MO'!J$24+$R543*'10k &amp; MO'!J$30</f>
        <v>0</v>
      </c>
      <c r="AB543" s="349">
        <f>+$N543*'10k &amp; MO'!K$6+$O543*'10k &amp; MO'!K$12+$P543*'10k &amp; MO'!K$18+$Q543*'10k &amp; MO'!K$24+$R543*'10k &amp; MO'!K$30</f>
        <v>0</v>
      </c>
      <c r="AC543" s="349">
        <f>+$N543*'10k &amp; MO'!L$6+$O543*'10k &amp; MO'!L$12+$P543*'10k &amp; MO'!L$18+$Q543*'10k &amp; MO'!L$24+$R543*'10k &amp; MO'!L$30</f>
        <v>0</v>
      </c>
      <c r="AD543" s="350">
        <f>+S543*'10k &amp; MO'!O$6</f>
        <v>0</v>
      </c>
      <c r="AF543" s="192" t="str">
        <f t="shared" si="73"/>
        <v>5732017</v>
      </c>
      <c r="AG543" s="192">
        <f>+IFERROR(VLOOKUP($AF543,'Limited Loss'!$F$5:$P$124,AG$3,FALSE),0)</f>
        <v>0</v>
      </c>
      <c r="AH543" s="193">
        <f>+IFERROR(VLOOKUP($AF543,'Limited Loss'!$F$5:$P$124,AH$3,FALSE),0)</f>
        <v>0</v>
      </c>
      <c r="AI543" s="193">
        <f>+IFERROR(VLOOKUP($AF543,'Limited Loss'!$F$5:$P$124,AI$3,FALSE),0)</f>
        <v>0</v>
      </c>
      <c r="AJ543" s="193">
        <f>+IFERROR(VLOOKUP($AF543,'Limited Loss'!$F$5:$P$124,AJ$3,FALSE),0)</f>
        <v>0</v>
      </c>
      <c r="AK543" s="100">
        <f>+IFERROR(VLOOKUP($AF543,'Limited Loss'!$F$5:$P$124,AK$3,FALSE),0)</f>
        <v>0</v>
      </c>
      <c r="AL543" s="193">
        <f>+IFERROR(VLOOKUP($AF543,'Limited Loss'!$F$5:$P$124,AL$3,FALSE),0)</f>
        <v>0</v>
      </c>
      <c r="AM543" s="193">
        <f>+IFERROR(VLOOKUP($AF543,'Limited Loss'!$F$5:$P$124,AM$3,FALSE),0)</f>
        <v>0</v>
      </c>
      <c r="AN543" s="193">
        <f>+IFERROR(VLOOKUP($AF543,'Limited Loss'!$F$5:$P$124,AN$3,FALSE),0)</f>
        <v>0</v>
      </c>
      <c r="AO543" s="193">
        <f>+IFERROR(VLOOKUP($AF543,'Limited Loss'!$F$5:$P$124,AO$3,FALSE),0)</f>
        <v>0</v>
      </c>
      <c r="AP543" s="100">
        <f>+IFERROR(VLOOKUP($AF543,'Limited Loss'!$F$5:$P$124,AP$3,FALSE),0)</f>
        <v>0</v>
      </c>
      <c r="AQ543" s="353"/>
      <c r="AR543" s="331">
        <f t="shared" si="74"/>
        <v>573</v>
      </c>
      <c r="AS543" s="332">
        <f t="shared" si="74"/>
        <v>2017</v>
      </c>
      <c r="AT543" s="349">
        <f t="shared" si="72"/>
        <v>0</v>
      </c>
      <c r="AU543" s="349">
        <f t="shared" si="72"/>
        <v>0</v>
      </c>
      <c r="AV543" s="349">
        <f t="shared" si="72"/>
        <v>0</v>
      </c>
      <c r="AW543" s="349">
        <f t="shared" si="72"/>
        <v>0</v>
      </c>
      <c r="AX543" s="350">
        <f t="shared" si="72"/>
        <v>0</v>
      </c>
      <c r="AY543" s="349">
        <f t="shared" si="72"/>
        <v>0</v>
      </c>
      <c r="AZ543" s="349">
        <f t="shared" si="72"/>
        <v>0</v>
      </c>
      <c r="BA543" s="349">
        <f t="shared" si="72"/>
        <v>0</v>
      </c>
      <c r="BB543" s="349">
        <f t="shared" si="72"/>
        <v>0</v>
      </c>
      <c r="BC543" s="349">
        <f t="shared" si="72"/>
        <v>0</v>
      </c>
      <c r="BD543" s="350">
        <f t="shared" si="72"/>
        <v>0</v>
      </c>
      <c r="BE543" s="349">
        <f t="shared" si="76"/>
        <v>0</v>
      </c>
      <c r="BF543" s="375">
        <f t="shared" si="77"/>
        <v>0</v>
      </c>
      <c r="BG543" s="334">
        <f t="shared" si="78"/>
        <v>0</v>
      </c>
    </row>
    <row r="544" spans="1:59" x14ac:dyDescent="0.2">
      <c r="A544" s="326" t="str">
        <f t="shared" si="75"/>
        <v>5732018</v>
      </c>
      <c r="B544" s="331">
        <v>573</v>
      </c>
      <c r="C544" s="327">
        <v>2018</v>
      </c>
      <c r="D544" s="353">
        <f>+IFERROR(VLOOKUP($A544,Data_Loss!$A$2:$V$1180,6,FALSE),0)</f>
        <v>0</v>
      </c>
      <c r="E544" s="353">
        <f>+IFERROR(VLOOKUP($A544,Data_Loss!$A$2:$V$1180,7,FALSE),0)</f>
        <v>0</v>
      </c>
      <c r="F544" s="353">
        <f>+IFERROR(VLOOKUP($A544,Data_Loss!$A$2:$V$1180,8,FALSE),0)</f>
        <v>0</v>
      </c>
      <c r="G544" s="353">
        <f>+IFERROR(VLOOKUP($A544,Data_Loss!$A$2:$V$1180,9,FALSE),0)</f>
        <v>0</v>
      </c>
      <c r="H544" s="353">
        <f>+IFERROR(VLOOKUP($A544,Data_Loss!$A$2:$V$1180,10,FALSE),0)</f>
        <v>1</v>
      </c>
      <c r="I544" s="353">
        <f>+IFERROR(VLOOKUP($A544,Data_Loss!$A$2:$V$1300,12,FALSE),0)</f>
        <v>0</v>
      </c>
      <c r="J544" s="353">
        <f>+IFERROR(VLOOKUP($A544,Data_Loss!$A$2:$V$1300,13,FALSE),0)</f>
        <v>0</v>
      </c>
      <c r="K544" s="353">
        <f>+IFERROR(VLOOKUP($A544,Data_Loss!$A$2:$V$1300,14,FALSE),0)</f>
        <v>0</v>
      </c>
      <c r="L544" s="353">
        <f>+IFERROR(VLOOKUP($A544,Data_Loss!$A$2:$V$1300,15,FALSE),0)</f>
        <v>0</v>
      </c>
      <c r="M544" s="353">
        <f>+IFERROR(VLOOKUP($A544,Data_Loss!$A$2:$V$1300,16,FALSE),0)</f>
        <v>408</v>
      </c>
      <c r="N544" s="353">
        <f>+IFERROR(VLOOKUP($A544,Data_Loss!$A$2:$V$1300,17,FALSE),0)</f>
        <v>0</v>
      </c>
      <c r="O544" s="353">
        <f>+IFERROR(VLOOKUP($A544,Data_Loss!$A$2:$V$1300,18,FALSE),0)</f>
        <v>0</v>
      </c>
      <c r="P544" s="353">
        <f>+IFERROR(VLOOKUP($A544,Data_Loss!$A$2:$V$1300,19,FALSE),0)</f>
        <v>0</v>
      </c>
      <c r="Q544" s="353">
        <f>+IFERROR(VLOOKUP($A544,Data_Loss!$A$2:$V$1300,20,FALSE),0)</f>
        <v>0</v>
      </c>
      <c r="R544" s="353">
        <f>+IFERROR(VLOOKUP($A544,Data_Loss!$A$2:$V$1300,21,FALSE),0)</f>
        <v>8617</v>
      </c>
      <c r="S544" s="353">
        <f>+IFERROR(VLOOKUP($A544,Data_Loss!$A$2:$V$1300,22,FALSE),0)</f>
        <v>0</v>
      </c>
      <c r="T544" s="191">
        <f>+$I544*'10k &amp; MO'!C$7+$J544*'10k &amp; MO'!C$13+$K544*'10k &amp; MO'!C$19+$L544*'10k &amp; MO'!C$25+$M544*'10k &amp; MO'!C$31</f>
        <v>0.89760000000000006</v>
      </c>
      <c r="U544" s="349">
        <f>+$I544*'10k &amp; MO'!D$7+$J544*'10k &amp; MO'!D$13+$K544*'10k &amp; MO'!D$19+$L544*'10k &amp; MO'!D$25+$M544*'10k &amp; MO'!D$31</f>
        <v>27.825599999999998</v>
      </c>
      <c r="V544" s="349">
        <f>+$I544*'10k &amp; MO'!E$7+$J544*'10k &amp; MO'!E$13+$K544*'10k &amp; MO'!E$19+$L544*'10k &amp; MO'!E$25+$M544*'10k &amp; MO'!E$31</f>
        <v>572.42399999999998</v>
      </c>
      <c r="W544" s="349">
        <f>+$I544*'10k &amp; MO'!F$7+$J544*'10k &amp; MO'!F$13+$K544*'10k &amp; MO'!F$19+$L544*'10k &amp; MO'!F$25+$M544*'10k &amp; MO'!F$31</f>
        <v>215.87280000000001</v>
      </c>
      <c r="X544" s="349">
        <f>+$I544*'10k &amp; MO'!G$7+$J544*'10k &amp; MO'!G$13+$K544*'10k &amp; MO'!G$19+$L544*'10k &amp; MO'!G$25+$M544*'10k &amp; MO'!G$31</f>
        <v>281.03039999999999</v>
      </c>
      <c r="Y544" s="349">
        <f>+$N544*'10k &amp; MO'!H$7+$O544*'10k &amp; MO'!H$13+$P544*'10k &amp; MO'!H$19+$Q544*'10k &amp; MO'!H$25+$R544*'10k &amp; MO'!H$31</f>
        <v>24.989299999999997</v>
      </c>
      <c r="Z544" s="349">
        <f>+$N544*'10k &amp; MO'!I$7+$O544*'10k &amp; MO'!I$13+$P544*'10k &amp; MO'!I$19+$Q544*'10k &amp; MO'!I$25+$R544*'10k &amp; MO'!I$31</f>
        <v>852.22130000000004</v>
      </c>
      <c r="AA544" s="349">
        <f>+$N544*'10k &amp; MO'!J$7+$O544*'10k &amp; MO'!J$13+$P544*'10k &amp; MO'!J$19+$Q544*'10k &amp; MO'!J$25+$R544*'10k &amp; MO'!J$31</f>
        <v>8765.2124000000003</v>
      </c>
      <c r="AB544" s="349">
        <f>+$N544*'10k &amp; MO'!K$7+$O544*'10k &amp; MO'!K$13+$P544*'10k &amp; MO'!K$19+$Q544*'10k &amp; MO'!K$25+$R544*'10k &amp; MO'!K$31</f>
        <v>4634.2225999999991</v>
      </c>
      <c r="AC544" s="349">
        <f>+$N544*'10k &amp; MO'!L$7+$O544*'10k &amp; MO'!L$13+$P544*'10k &amp; MO'!L$19+$Q544*'10k &amp; MO'!L$25+$R544*'10k &amp; MO'!L$31</f>
        <v>7241.7268000000004</v>
      </c>
      <c r="AD544" s="350">
        <f>+S544*'10k &amp; MO'!O$7</f>
        <v>0</v>
      </c>
      <c r="AF544" s="192" t="str">
        <f t="shared" si="73"/>
        <v>5732018</v>
      </c>
      <c r="AG544" s="192">
        <f>+IFERROR(VLOOKUP($AF544,'Limited Loss'!$F$5:$P$124,AG$3,FALSE),0)</f>
        <v>0</v>
      </c>
      <c r="AH544" s="193">
        <f>+IFERROR(VLOOKUP($AF544,'Limited Loss'!$F$5:$P$124,AH$3,FALSE),0)</f>
        <v>0</v>
      </c>
      <c r="AI544" s="193">
        <f>+IFERROR(VLOOKUP($AF544,'Limited Loss'!$F$5:$P$124,AI$3,FALSE),0)</f>
        <v>0</v>
      </c>
      <c r="AJ544" s="193">
        <f>+IFERROR(VLOOKUP($AF544,'Limited Loss'!$F$5:$P$124,AJ$3,FALSE),0)</f>
        <v>0</v>
      </c>
      <c r="AK544" s="100">
        <f>+IFERROR(VLOOKUP($AF544,'Limited Loss'!$F$5:$P$124,AK$3,FALSE),0)</f>
        <v>0</v>
      </c>
      <c r="AL544" s="193">
        <f>+IFERROR(VLOOKUP($AF544,'Limited Loss'!$F$5:$P$124,AL$3,FALSE),0)</f>
        <v>0</v>
      </c>
      <c r="AM544" s="193">
        <f>+IFERROR(VLOOKUP($AF544,'Limited Loss'!$F$5:$P$124,AM$3,FALSE),0)</f>
        <v>0</v>
      </c>
      <c r="AN544" s="193">
        <f>+IFERROR(VLOOKUP($AF544,'Limited Loss'!$F$5:$P$124,AN$3,FALSE),0)</f>
        <v>0</v>
      </c>
      <c r="AO544" s="193">
        <f>+IFERROR(VLOOKUP($AF544,'Limited Loss'!$F$5:$P$124,AO$3,FALSE),0)</f>
        <v>0</v>
      </c>
      <c r="AP544" s="100">
        <f>+IFERROR(VLOOKUP($AF544,'Limited Loss'!$F$5:$P$124,AP$3,FALSE),0)</f>
        <v>0</v>
      </c>
      <c r="AQ544" s="353"/>
      <c r="AR544" s="331">
        <f t="shared" si="74"/>
        <v>573</v>
      </c>
      <c r="AS544" s="332">
        <f t="shared" si="74"/>
        <v>2018</v>
      </c>
      <c r="AT544" s="349">
        <f t="shared" si="72"/>
        <v>0.89760000000000006</v>
      </c>
      <c r="AU544" s="349">
        <f t="shared" si="72"/>
        <v>27.825599999999998</v>
      </c>
      <c r="AV544" s="349">
        <f t="shared" si="72"/>
        <v>572.42399999999998</v>
      </c>
      <c r="AW544" s="349">
        <f t="shared" si="72"/>
        <v>215.87280000000001</v>
      </c>
      <c r="AX544" s="350">
        <f t="shared" si="72"/>
        <v>281.03039999999999</v>
      </c>
      <c r="AY544" s="349">
        <f t="shared" si="72"/>
        <v>24.989299999999997</v>
      </c>
      <c r="AZ544" s="349">
        <f t="shared" si="72"/>
        <v>852.22130000000004</v>
      </c>
      <c r="BA544" s="349">
        <f t="shared" si="72"/>
        <v>8765.2124000000003</v>
      </c>
      <c r="BB544" s="349">
        <f t="shared" si="72"/>
        <v>4634.2225999999991</v>
      </c>
      <c r="BC544" s="349">
        <f t="shared" si="72"/>
        <v>7241.7268000000004</v>
      </c>
      <c r="BD544" s="350">
        <f t="shared" si="72"/>
        <v>0</v>
      </c>
      <c r="BE544" s="349">
        <f t="shared" si="76"/>
        <v>10243.5702</v>
      </c>
      <c r="BF544" s="375">
        <f t="shared" si="77"/>
        <v>12372.852599999998</v>
      </c>
      <c r="BG544" s="334">
        <f t="shared" si="78"/>
        <v>0</v>
      </c>
    </row>
    <row r="545" spans="1:59" x14ac:dyDescent="0.2">
      <c r="A545" s="326" t="str">
        <f t="shared" si="75"/>
        <v>5812014</v>
      </c>
      <c r="B545" s="331">
        <v>581</v>
      </c>
      <c r="C545" s="327">
        <v>2014</v>
      </c>
      <c r="D545" s="353">
        <f>+IFERROR(VLOOKUP($A545,Data_Loss!$A$2:$V$1180,6,FALSE),0)</f>
        <v>0</v>
      </c>
      <c r="E545" s="353">
        <f>+IFERROR(VLOOKUP($A545,Data_Loss!$A$2:$V$1180,7,FALSE),0)</f>
        <v>0</v>
      </c>
      <c r="F545" s="353">
        <f>+IFERROR(VLOOKUP($A545,Data_Loss!$A$2:$V$1180,8,FALSE),0)</f>
        <v>1</v>
      </c>
      <c r="G545" s="353">
        <f>+IFERROR(VLOOKUP($A545,Data_Loss!$A$2:$V$1180,9,FALSE),0)</f>
        <v>3</v>
      </c>
      <c r="H545" s="353">
        <f>+IFERROR(VLOOKUP($A545,Data_Loss!$A$2:$V$1180,10,FALSE),0)</f>
        <v>2</v>
      </c>
      <c r="I545" s="353">
        <f>+IFERROR(VLOOKUP($A545,Data_Loss!$A$2:$V$1300,12,FALSE),0)</f>
        <v>0</v>
      </c>
      <c r="J545" s="353">
        <f>+IFERROR(VLOOKUP($A545,Data_Loss!$A$2:$V$1300,13,FALSE),0)</f>
        <v>0</v>
      </c>
      <c r="K545" s="353">
        <f>+IFERROR(VLOOKUP($A545,Data_Loss!$A$2:$V$1300,14,FALSE),0)</f>
        <v>720745</v>
      </c>
      <c r="L545" s="353">
        <f>+IFERROR(VLOOKUP($A545,Data_Loss!$A$2:$V$1300,15,FALSE),0)</f>
        <v>96830</v>
      </c>
      <c r="M545" s="353">
        <f>+IFERROR(VLOOKUP($A545,Data_Loss!$A$2:$V$1300,16,FALSE),0)</f>
        <v>7571</v>
      </c>
      <c r="N545" s="353">
        <f>+IFERROR(VLOOKUP($A545,Data_Loss!$A$2:$V$1300,17,FALSE),0)</f>
        <v>0</v>
      </c>
      <c r="O545" s="353">
        <f>+IFERROR(VLOOKUP($A545,Data_Loss!$A$2:$V$1300,18,FALSE),0)</f>
        <v>0</v>
      </c>
      <c r="P545" s="353">
        <f>+IFERROR(VLOOKUP($A545,Data_Loss!$A$2:$V$1300,19,FALSE),0)</f>
        <v>1582230</v>
      </c>
      <c r="Q545" s="353">
        <f>+IFERROR(VLOOKUP($A545,Data_Loss!$A$2:$V$1300,20,FALSE),0)</f>
        <v>146557</v>
      </c>
      <c r="R545" s="353">
        <f>+IFERROR(VLOOKUP($A545,Data_Loss!$A$2:$V$1300,21,FALSE),0)</f>
        <v>15994</v>
      </c>
      <c r="S545" s="353">
        <f>+IFERROR(VLOOKUP($A545,Data_Loss!$A$2:$V$1300,22,FALSE),0)</f>
        <v>36874</v>
      </c>
      <c r="T545" s="191">
        <f>+$I545*'10k &amp; MO'!C$3+$J545*'10k &amp; MO'!C$9+$K545*'10k &amp; MO'!C$15+$L545*'10k &amp; MO'!C$21+$M545*'10k &amp; MO'!C$27</f>
        <v>0</v>
      </c>
      <c r="U545" s="349">
        <f>+$I545*'10k &amp; MO'!D$3+$J545*'10k &amp; MO'!D$9+$K545*'10k &amp; MO'!D$15+$L545*'10k &amp; MO'!D$21+$M545*'10k &amp; MO'!D$27</f>
        <v>0</v>
      </c>
      <c r="V545" s="349">
        <f>+$I545*'10k &amp; MO'!E$3+$J545*'10k &amp; MO'!E$9+$K545*'10k &amp; MO'!E$15+$L545*'10k &amp; MO'!E$21+$M545*'10k &amp; MO'!E$27</f>
        <v>1084000.48</v>
      </c>
      <c r="W545" s="349">
        <f>+$I545*'10k &amp; MO'!F$3+$J545*'10k &amp; MO'!F$9+$K545*'10k &amp; MO'!F$15+$L545*'10k &amp; MO'!F$21+$M545*'10k &amp; MO'!F$27</f>
        <v>119004.07</v>
      </c>
      <c r="X545" s="349">
        <f>+$I545*'10k &amp; MO'!G$3+$J545*'10k &amp; MO'!G$9+$K545*'10k &amp; MO'!G$15+$L545*'10k &amp; MO'!G$21+$M545*'10k &amp; MO'!G$27</f>
        <v>8570.3719999999994</v>
      </c>
      <c r="Y545" s="349">
        <f>+$N545*'10k &amp; MO'!H$3+$O545*'10k &amp; MO'!H$9+$P545*'10k &amp; MO'!H$15+$Q545*'10k &amp; MO'!H$21+$R545*'10k &amp; MO'!H$27</f>
        <v>0</v>
      </c>
      <c r="Z545" s="349">
        <f>+$N545*'10k &amp; MO'!I$3+$O545*'10k &amp; MO'!I$9+$P545*'10k &amp; MO'!I$15+$Q545*'10k &amp; MO'!I$21+$R545*'10k &amp; MO'!I$27</f>
        <v>0</v>
      </c>
      <c r="AA545" s="349">
        <f>+$N545*'10k &amp; MO'!J$3+$O545*'10k &amp; MO'!J$9+$P545*'10k &amp; MO'!J$15+$Q545*'10k &amp; MO'!J$21+$R545*'10k &amp; MO'!J$27</f>
        <v>3308442.93</v>
      </c>
      <c r="AB545" s="349">
        <f>+$N545*'10k &amp; MO'!K$3+$O545*'10k &amp; MO'!K$9+$P545*'10k &amp; MO'!K$15+$Q545*'10k &amp; MO'!K$21+$R545*'10k &amp; MO'!K$27</f>
        <v>205326.35699999999</v>
      </c>
      <c r="AC545" s="349">
        <f>+$N545*'10k &amp; MO'!L$3+$O545*'10k &amp; MO'!L$9+$P545*'10k &amp; MO'!L$15+$Q545*'10k &amp; MO'!L$21+$R545*'10k &amp; MO'!L$27</f>
        <v>24662.748</v>
      </c>
      <c r="AD545" s="350">
        <f>+S545*'10k &amp; MO'!O$3</f>
        <v>39492.053999999996</v>
      </c>
      <c r="AF545" s="192" t="str">
        <f t="shared" si="73"/>
        <v>5812014</v>
      </c>
      <c r="AG545" s="192">
        <f>+IFERROR(VLOOKUP($AF545,'Limited Loss'!$F$5:$P$124,AG$3,FALSE),0)</f>
        <v>0</v>
      </c>
      <c r="AH545" s="193">
        <f>+IFERROR(VLOOKUP($AF545,'Limited Loss'!$F$5:$P$124,AH$3,FALSE),0)</f>
        <v>0</v>
      </c>
      <c r="AI545" s="193">
        <f>+IFERROR(VLOOKUP($AF545,'Limited Loss'!$F$5:$P$124,AI$3,FALSE),0)</f>
        <v>776512</v>
      </c>
      <c r="AJ545" s="193">
        <f>+IFERROR(VLOOKUP($AF545,'Limited Loss'!$F$5:$P$124,AJ$3,FALSE),0)</f>
        <v>0</v>
      </c>
      <c r="AK545" s="100">
        <f>+IFERROR(VLOOKUP($AF545,'Limited Loss'!$F$5:$P$124,AK$3,FALSE),0)</f>
        <v>0</v>
      </c>
      <c r="AL545" s="193">
        <f>+IFERROR(VLOOKUP($AF545,'Limited Loss'!$F$5:$P$124,AL$3,FALSE),0)</f>
        <v>0</v>
      </c>
      <c r="AM545" s="193">
        <f>+IFERROR(VLOOKUP($AF545,'Limited Loss'!$F$5:$P$124,AM$3,FALSE),0)</f>
        <v>0</v>
      </c>
      <c r="AN545" s="193">
        <f>+IFERROR(VLOOKUP($AF545,'Limited Loss'!$F$5:$P$124,AN$3,FALSE),0)</f>
        <v>2369970</v>
      </c>
      <c r="AO545" s="193">
        <f>+IFERROR(VLOOKUP($AF545,'Limited Loss'!$F$5:$P$124,AO$3,FALSE),0)</f>
        <v>0</v>
      </c>
      <c r="AP545" s="100">
        <f>+IFERROR(VLOOKUP($AF545,'Limited Loss'!$F$5:$P$124,AP$3,FALSE),0)</f>
        <v>0</v>
      </c>
      <c r="AQ545" s="353"/>
      <c r="AR545" s="331">
        <f t="shared" si="74"/>
        <v>581</v>
      </c>
      <c r="AS545" s="332">
        <f t="shared" si="74"/>
        <v>2014</v>
      </c>
      <c r="AT545" s="349">
        <f t="shared" si="72"/>
        <v>0</v>
      </c>
      <c r="AU545" s="349">
        <f t="shared" si="72"/>
        <v>0</v>
      </c>
      <c r="AV545" s="349">
        <f t="shared" si="72"/>
        <v>307488.48</v>
      </c>
      <c r="AW545" s="349">
        <f t="shared" si="72"/>
        <v>119004.07</v>
      </c>
      <c r="AX545" s="350">
        <f t="shared" si="72"/>
        <v>8570.3719999999994</v>
      </c>
      <c r="AY545" s="349">
        <f t="shared" si="72"/>
        <v>0</v>
      </c>
      <c r="AZ545" s="349">
        <f t="shared" si="72"/>
        <v>0</v>
      </c>
      <c r="BA545" s="349">
        <f t="shared" si="72"/>
        <v>938472.93000000017</v>
      </c>
      <c r="BB545" s="349">
        <f t="shared" si="72"/>
        <v>205326.35699999999</v>
      </c>
      <c r="BC545" s="349">
        <f t="shared" si="72"/>
        <v>24662.748</v>
      </c>
      <c r="BD545" s="350">
        <f t="shared" si="72"/>
        <v>39492.053999999996</v>
      </c>
      <c r="BE545" s="349">
        <f t="shared" si="76"/>
        <v>1245961.4100000001</v>
      </c>
      <c r="BF545" s="375">
        <f t="shared" si="77"/>
        <v>357563.54700000002</v>
      </c>
      <c r="BG545" s="334">
        <f t="shared" si="78"/>
        <v>39492.053999999996</v>
      </c>
    </row>
    <row r="546" spans="1:59" x14ac:dyDescent="0.2">
      <c r="A546" s="326" t="str">
        <f t="shared" si="75"/>
        <v>5812015</v>
      </c>
      <c r="B546" s="331">
        <v>581</v>
      </c>
      <c r="C546" s="327">
        <v>2015</v>
      </c>
      <c r="D546" s="353">
        <f>+IFERROR(VLOOKUP($A546,Data_Loss!$A$2:$V$1180,6,FALSE),0)</f>
        <v>0</v>
      </c>
      <c r="E546" s="353">
        <f>+IFERROR(VLOOKUP($A546,Data_Loss!$A$2:$V$1180,7,FALSE),0)</f>
        <v>0</v>
      </c>
      <c r="F546" s="353">
        <f>+IFERROR(VLOOKUP($A546,Data_Loss!$A$2:$V$1180,8,FALSE),0)</f>
        <v>0</v>
      </c>
      <c r="G546" s="353">
        <f>+IFERROR(VLOOKUP($A546,Data_Loss!$A$2:$V$1180,9,FALSE),0)</f>
        <v>5</v>
      </c>
      <c r="H546" s="353">
        <f>+IFERROR(VLOOKUP($A546,Data_Loss!$A$2:$V$1180,10,FALSE),0)</f>
        <v>1</v>
      </c>
      <c r="I546" s="353">
        <f>+IFERROR(VLOOKUP($A546,Data_Loss!$A$2:$V$1300,12,FALSE),0)</f>
        <v>0</v>
      </c>
      <c r="J546" s="353">
        <f>+IFERROR(VLOOKUP($A546,Data_Loss!$A$2:$V$1300,13,FALSE),0)</f>
        <v>0</v>
      </c>
      <c r="K546" s="353">
        <f>+IFERROR(VLOOKUP($A546,Data_Loss!$A$2:$V$1300,14,FALSE),0)</f>
        <v>0</v>
      </c>
      <c r="L546" s="353">
        <f>+IFERROR(VLOOKUP($A546,Data_Loss!$A$2:$V$1300,15,FALSE),0)</f>
        <v>72757</v>
      </c>
      <c r="M546" s="353">
        <f>+IFERROR(VLOOKUP($A546,Data_Loss!$A$2:$V$1300,16,FALSE),0)</f>
        <v>3204</v>
      </c>
      <c r="N546" s="353">
        <f>+IFERROR(VLOOKUP($A546,Data_Loss!$A$2:$V$1300,17,FALSE),0)</f>
        <v>0</v>
      </c>
      <c r="O546" s="353">
        <f>+IFERROR(VLOOKUP($A546,Data_Loss!$A$2:$V$1300,18,FALSE),0)</f>
        <v>0</v>
      </c>
      <c r="P546" s="353">
        <f>+IFERROR(VLOOKUP($A546,Data_Loss!$A$2:$V$1300,19,FALSE),0)</f>
        <v>0</v>
      </c>
      <c r="Q546" s="353">
        <f>+IFERROR(VLOOKUP($A546,Data_Loss!$A$2:$V$1300,20,FALSE),0)</f>
        <v>55811</v>
      </c>
      <c r="R546" s="353">
        <f>+IFERROR(VLOOKUP($A546,Data_Loss!$A$2:$V$1300,21,FALSE),0)</f>
        <v>7202</v>
      </c>
      <c r="S546" s="353">
        <f>+IFERROR(VLOOKUP($A546,Data_Loss!$A$2:$V$1300,22,FALSE),0)</f>
        <v>56463</v>
      </c>
      <c r="T546" s="191">
        <f>+$I546*'10k &amp; MO'!C$4+$J546*'10k &amp; MO'!C$10+$K546*'10k &amp; MO'!C$16+$L546*'10k &amp; MO'!C$22+$M546*'10k &amp; MO'!C$28</f>
        <v>0</v>
      </c>
      <c r="U546" s="349">
        <f>+$I546*'10k &amp; MO'!D$4+$J546*'10k &amp; MO'!D$10+$K546*'10k &amp; MO'!D$16+$L546*'10k &amp; MO'!D$22+$M546*'10k &amp; MO'!D$28</f>
        <v>0</v>
      </c>
      <c r="V546" s="349">
        <f>+$I546*'10k &amp; MO'!E$4+$J546*'10k &amp; MO'!E$10+$K546*'10k &amp; MO'!E$16+$L546*'10k &amp; MO'!E$22+$M546*'10k &amp; MO'!E$28</f>
        <v>10771.040499999999</v>
      </c>
      <c r="W546" s="349">
        <f>+$I546*'10k &amp; MO'!F$4+$J546*'10k &amp; MO'!F$10+$K546*'10k &amp; MO'!F$16+$L546*'10k &amp; MO'!F$22+$M546*'10k &amp; MO'!F$28</f>
        <v>79917.771099999998</v>
      </c>
      <c r="X546" s="349">
        <f>+$I546*'10k &amp; MO'!G$4+$J546*'10k &amp; MO'!G$10+$K546*'10k &amp; MO'!G$16+$L546*'10k &amp; MO'!G$22+$M546*'10k &amp; MO'!G$28</f>
        <v>4305.1439</v>
      </c>
      <c r="Y546" s="349">
        <f>+$N546*'10k &amp; MO'!H$4+$O546*'10k &amp; MO'!H$10+$P546*'10k &amp; MO'!H$16+$Q546*'10k &amp; MO'!H$22+$R546*'10k &amp; MO'!H$28</f>
        <v>0</v>
      </c>
      <c r="Z546" s="349">
        <f>+$N546*'10k &amp; MO'!I$4+$O546*'10k &amp; MO'!I$10+$P546*'10k &amp; MO'!I$16+$Q546*'10k &amp; MO'!I$22+$R546*'10k &amp; MO'!I$28</f>
        <v>0</v>
      </c>
      <c r="AA546" s="349">
        <f>+$N546*'10k &amp; MO'!J$4+$O546*'10k &amp; MO'!J$10+$P546*'10k &amp; MO'!J$16+$Q546*'10k &amp; MO'!J$22+$R546*'10k &amp; MO'!J$28</f>
        <v>10673.24</v>
      </c>
      <c r="AB546" s="349">
        <f>+$N546*'10k &amp; MO'!K$4+$O546*'10k &amp; MO'!K$10+$P546*'10k &amp; MO'!K$16+$Q546*'10k &amp; MO'!K$22+$R546*'10k &amp; MO'!K$28</f>
        <v>86393.65</v>
      </c>
      <c r="AC546" s="349">
        <f>+$N546*'10k &amp; MO'!L$4+$O546*'10k &amp; MO'!L$10+$P546*'10k &amp; MO'!L$16+$Q546*'10k &amp; MO'!L$22+$R546*'10k &amp; MO'!L$28</f>
        <v>11879.773300000001</v>
      </c>
      <c r="AD546" s="350">
        <f>+S546*'10k &amp; MO'!O$4</f>
        <v>68433.156000000003</v>
      </c>
      <c r="AF546" s="192" t="str">
        <f t="shared" si="73"/>
        <v>5812015</v>
      </c>
      <c r="AG546" s="192">
        <f>+IFERROR(VLOOKUP($AF546,'Limited Loss'!$F$5:$P$124,AG$3,FALSE),0)</f>
        <v>0</v>
      </c>
      <c r="AH546" s="193">
        <f>+IFERROR(VLOOKUP($AF546,'Limited Loss'!$F$5:$P$124,AH$3,FALSE),0)</f>
        <v>0</v>
      </c>
      <c r="AI546" s="193">
        <f>+IFERROR(VLOOKUP($AF546,'Limited Loss'!$F$5:$P$124,AI$3,FALSE),0)</f>
        <v>0</v>
      </c>
      <c r="AJ546" s="193">
        <f>+IFERROR(VLOOKUP($AF546,'Limited Loss'!$F$5:$P$124,AJ$3,FALSE),0)</f>
        <v>0</v>
      </c>
      <c r="AK546" s="100">
        <f>+IFERROR(VLOOKUP($AF546,'Limited Loss'!$F$5:$P$124,AK$3,FALSE),0)</f>
        <v>0</v>
      </c>
      <c r="AL546" s="193">
        <f>+IFERROR(VLOOKUP($AF546,'Limited Loss'!$F$5:$P$124,AL$3,FALSE),0)</f>
        <v>0</v>
      </c>
      <c r="AM546" s="193">
        <f>+IFERROR(VLOOKUP($AF546,'Limited Loss'!$F$5:$P$124,AM$3,FALSE),0)</f>
        <v>0</v>
      </c>
      <c r="AN546" s="193">
        <f>+IFERROR(VLOOKUP($AF546,'Limited Loss'!$F$5:$P$124,AN$3,FALSE),0)</f>
        <v>0</v>
      </c>
      <c r="AO546" s="193">
        <f>+IFERROR(VLOOKUP($AF546,'Limited Loss'!$F$5:$P$124,AO$3,FALSE),0)</f>
        <v>0</v>
      </c>
      <c r="AP546" s="100">
        <f>+IFERROR(VLOOKUP($AF546,'Limited Loss'!$F$5:$P$124,AP$3,FALSE),0)</f>
        <v>0</v>
      </c>
      <c r="AQ546" s="353"/>
      <c r="AR546" s="331">
        <f t="shared" si="74"/>
        <v>581</v>
      </c>
      <c r="AS546" s="332">
        <f t="shared" si="74"/>
        <v>2015</v>
      </c>
      <c r="AT546" s="349">
        <f t="shared" si="72"/>
        <v>0</v>
      </c>
      <c r="AU546" s="349">
        <f t="shared" si="72"/>
        <v>0</v>
      </c>
      <c r="AV546" s="349">
        <f t="shared" si="72"/>
        <v>10771.040499999999</v>
      </c>
      <c r="AW546" s="349">
        <f t="shared" si="72"/>
        <v>79917.771099999998</v>
      </c>
      <c r="AX546" s="350">
        <f t="shared" si="72"/>
        <v>4305.1439</v>
      </c>
      <c r="AY546" s="349">
        <f t="shared" si="72"/>
        <v>0</v>
      </c>
      <c r="AZ546" s="349">
        <f t="shared" si="72"/>
        <v>0</v>
      </c>
      <c r="BA546" s="349">
        <f t="shared" si="72"/>
        <v>10673.24</v>
      </c>
      <c r="BB546" s="349">
        <f t="shared" si="72"/>
        <v>86393.65</v>
      </c>
      <c r="BC546" s="349">
        <f t="shared" si="72"/>
        <v>11879.773300000001</v>
      </c>
      <c r="BD546" s="350">
        <f t="shared" si="72"/>
        <v>68433.156000000003</v>
      </c>
      <c r="BE546" s="349">
        <f t="shared" si="76"/>
        <v>21444.280500000001</v>
      </c>
      <c r="BF546" s="375">
        <f t="shared" si="77"/>
        <v>182496.3383</v>
      </c>
      <c r="BG546" s="334">
        <f t="shared" si="78"/>
        <v>68433.156000000003</v>
      </c>
    </row>
    <row r="547" spans="1:59" x14ac:dyDescent="0.2">
      <c r="A547" s="326" t="str">
        <f t="shared" si="75"/>
        <v>5812016</v>
      </c>
      <c r="B547" s="331">
        <v>581</v>
      </c>
      <c r="C547" s="327">
        <v>2016</v>
      </c>
      <c r="D547" s="353">
        <f>+IFERROR(VLOOKUP($A547,Data_Loss!$A$2:$V$1180,6,FALSE),0)</f>
        <v>0</v>
      </c>
      <c r="E547" s="353">
        <f>+IFERROR(VLOOKUP($A547,Data_Loss!$A$2:$V$1180,7,FALSE),0)</f>
        <v>0</v>
      </c>
      <c r="F547" s="353">
        <f>+IFERROR(VLOOKUP($A547,Data_Loss!$A$2:$V$1180,8,FALSE),0)</f>
        <v>1</v>
      </c>
      <c r="G547" s="353">
        <f>+IFERROR(VLOOKUP($A547,Data_Loss!$A$2:$V$1180,9,FALSE),0)</f>
        <v>5</v>
      </c>
      <c r="H547" s="353">
        <f>+IFERROR(VLOOKUP($A547,Data_Loss!$A$2:$V$1180,10,FALSE),0)</f>
        <v>3</v>
      </c>
      <c r="I547" s="353">
        <f>+IFERROR(VLOOKUP($A547,Data_Loss!$A$2:$V$1300,12,FALSE),0)</f>
        <v>0</v>
      </c>
      <c r="J547" s="353">
        <f>+IFERROR(VLOOKUP($A547,Data_Loss!$A$2:$V$1300,13,FALSE),0)</f>
        <v>0</v>
      </c>
      <c r="K547" s="353">
        <f>+IFERROR(VLOOKUP($A547,Data_Loss!$A$2:$V$1300,14,FALSE),0)</f>
        <v>125250</v>
      </c>
      <c r="L547" s="353">
        <f>+IFERROR(VLOOKUP($A547,Data_Loss!$A$2:$V$1300,15,FALSE),0)</f>
        <v>77646</v>
      </c>
      <c r="M547" s="353">
        <f>+IFERROR(VLOOKUP($A547,Data_Loss!$A$2:$V$1300,16,FALSE),0)</f>
        <v>9438</v>
      </c>
      <c r="N547" s="353">
        <f>+IFERROR(VLOOKUP($A547,Data_Loss!$A$2:$V$1300,17,FALSE),0)</f>
        <v>0</v>
      </c>
      <c r="O547" s="353">
        <f>+IFERROR(VLOOKUP($A547,Data_Loss!$A$2:$V$1300,18,FALSE),0)</f>
        <v>0</v>
      </c>
      <c r="P547" s="353">
        <f>+IFERROR(VLOOKUP($A547,Data_Loss!$A$2:$V$1300,19,FALSE),0)</f>
        <v>94204</v>
      </c>
      <c r="Q547" s="353">
        <f>+IFERROR(VLOOKUP($A547,Data_Loss!$A$2:$V$1300,20,FALSE),0)</f>
        <v>56262</v>
      </c>
      <c r="R547" s="353">
        <f>+IFERROR(VLOOKUP($A547,Data_Loss!$A$2:$V$1300,21,FALSE),0)</f>
        <v>10474</v>
      </c>
      <c r="S547" s="353">
        <f>+IFERROR(VLOOKUP($A547,Data_Loss!$A$2:$V$1300,22,FALSE),0)</f>
        <v>4750</v>
      </c>
      <c r="T547" s="191">
        <f>+$I547*'10k &amp; MO'!C$5+$J547*'10k &amp; MO'!C$11+$K547*'10k &amp; MO'!C$17+$L547*'10k &amp; MO'!C$23+$M547*'10k &amp; MO'!C$29</f>
        <v>0</v>
      </c>
      <c r="U547" s="349">
        <f>+$I547*'10k &amp; MO'!D$5+$J547*'10k &amp; MO'!D$11+$K547*'10k &amp; MO'!D$17+$L547*'10k &amp; MO'!D$23+$M547*'10k &amp; MO'!D$29</f>
        <v>738.97500000000002</v>
      </c>
      <c r="V547" s="349">
        <f>+$I547*'10k &amp; MO'!E$5+$J547*'10k &amp; MO'!E$11+$K547*'10k &amp; MO'!E$17+$L547*'10k &amp; MO'!E$23+$M547*'10k &amp; MO'!E$29</f>
        <v>222099.83579999997</v>
      </c>
      <c r="W547" s="349">
        <f>+$I547*'10k &amp; MO'!F$5+$J547*'10k &amp; MO'!F$11+$K547*'10k &amp; MO'!F$17+$L547*'10k &amp; MO'!F$23+$M547*'10k &amp; MO'!F$29</f>
        <v>88391.195399999997</v>
      </c>
      <c r="X547" s="349">
        <f>+$I547*'10k &amp; MO'!G$5+$J547*'10k &amp; MO'!G$11+$K547*'10k &amp; MO'!G$17+$L547*'10k &amp; MO'!G$23+$M547*'10k &amp; MO'!G$29</f>
        <v>13171.780799999999</v>
      </c>
      <c r="Y547" s="349">
        <f>+$N547*'10k &amp; MO'!H$5+$O547*'10k &amp; MO'!H$11+$P547*'10k &amp; MO'!H$17+$Q547*'10k &amp; MO'!H$23+$R547*'10k &amp; MO'!H$29</f>
        <v>0</v>
      </c>
      <c r="Z547" s="349">
        <f>+$N547*'10k &amp; MO'!I$5+$O547*'10k &amp; MO'!I$11+$P547*'10k &amp; MO'!I$17+$Q547*'10k &amp; MO'!I$23+$R547*'10k &amp; MO'!I$29</f>
        <v>310.8732</v>
      </c>
      <c r="AA547" s="349">
        <f>+$N547*'10k &amp; MO'!J$5+$O547*'10k &amp; MO'!J$11+$P547*'10k &amp; MO'!J$17+$Q547*'10k &amp; MO'!J$23+$R547*'10k &amp; MO'!J$29</f>
        <v>200057.25880000001</v>
      </c>
      <c r="AB547" s="349">
        <f>+$N547*'10k &amp; MO'!K$5+$O547*'10k &amp; MO'!K$11+$P547*'10k &amp; MO'!K$17+$Q547*'10k &amp; MO'!K$23+$R547*'10k &amp; MO'!K$29</f>
        <v>98105.694600000003</v>
      </c>
      <c r="AC547" s="349">
        <f>+$N547*'10k &amp; MO'!L$5+$O547*'10k &amp; MO'!L$11+$P547*'10k &amp; MO'!L$17+$Q547*'10k &amp; MO'!L$23+$R547*'10k &amp; MO'!L$29</f>
        <v>20371.068800000001</v>
      </c>
      <c r="AD547" s="350">
        <f>+S547*'10k &amp; MO'!O$5</f>
        <v>6403</v>
      </c>
      <c r="AF547" s="192" t="str">
        <f t="shared" si="73"/>
        <v>5812016</v>
      </c>
      <c r="AG547" s="192">
        <f>+IFERROR(VLOOKUP($AF547,'Limited Loss'!$F$5:$P$124,AG$3,FALSE),0)</f>
        <v>0</v>
      </c>
      <c r="AH547" s="193">
        <f>+IFERROR(VLOOKUP($AF547,'Limited Loss'!$F$5:$P$124,AH$3,FALSE),0)</f>
        <v>0</v>
      </c>
      <c r="AI547" s="193">
        <f>+IFERROR(VLOOKUP($AF547,'Limited Loss'!$F$5:$P$124,AI$3,FALSE),0)</f>
        <v>0</v>
      </c>
      <c r="AJ547" s="193">
        <f>+IFERROR(VLOOKUP($AF547,'Limited Loss'!$F$5:$P$124,AJ$3,FALSE),0)</f>
        <v>0</v>
      </c>
      <c r="AK547" s="100">
        <f>+IFERROR(VLOOKUP($AF547,'Limited Loss'!$F$5:$P$124,AK$3,FALSE),0)</f>
        <v>0</v>
      </c>
      <c r="AL547" s="193">
        <f>+IFERROR(VLOOKUP($AF547,'Limited Loss'!$F$5:$P$124,AL$3,FALSE),0)</f>
        <v>0</v>
      </c>
      <c r="AM547" s="193">
        <f>+IFERROR(VLOOKUP($AF547,'Limited Loss'!$F$5:$P$124,AM$3,FALSE),0)</f>
        <v>0</v>
      </c>
      <c r="AN547" s="193">
        <f>+IFERROR(VLOOKUP($AF547,'Limited Loss'!$F$5:$P$124,AN$3,FALSE),0)</f>
        <v>0</v>
      </c>
      <c r="AO547" s="193">
        <f>+IFERROR(VLOOKUP($AF547,'Limited Loss'!$F$5:$P$124,AO$3,FALSE),0)</f>
        <v>0</v>
      </c>
      <c r="AP547" s="100">
        <f>+IFERROR(VLOOKUP($AF547,'Limited Loss'!$F$5:$P$124,AP$3,FALSE),0)</f>
        <v>0</v>
      </c>
      <c r="AQ547" s="353"/>
      <c r="AR547" s="331">
        <f t="shared" si="74"/>
        <v>581</v>
      </c>
      <c r="AS547" s="332">
        <f t="shared" si="74"/>
        <v>2016</v>
      </c>
      <c r="AT547" s="349">
        <f t="shared" si="72"/>
        <v>0</v>
      </c>
      <c r="AU547" s="349">
        <f t="shared" si="72"/>
        <v>738.97500000000002</v>
      </c>
      <c r="AV547" s="349">
        <f t="shared" si="72"/>
        <v>222099.83579999997</v>
      </c>
      <c r="AW547" s="349">
        <f t="shared" si="72"/>
        <v>88391.195399999997</v>
      </c>
      <c r="AX547" s="350">
        <f t="shared" si="72"/>
        <v>13171.780799999999</v>
      </c>
      <c r="AY547" s="349">
        <f t="shared" si="72"/>
        <v>0</v>
      </c>
      <c r="AZ547" s="349">
        <f t="shared" si="72"/>
        <v>310.8732</v>
      </c>
      <c r="BA547" s="349">
        <f t="shared" si="72"/>
        <v>200057.25880000001</v>
      </c>
      <c r="BB547" s="349">
        <f t="shared" si="72"/>
        <v>98105.694600000003</v>
      </c>
      <c r="BC547" s="349">
        <f t="shared" si="72"/>
        <v>20371.068800000001</v>
      </c>
      <c r="BD547" s="350">
        <f t="shared" si="72"/>
        <v>6403</v>
      </c>
      <c r="BE547" s="349">
        <f t="shared" si="76"/>
        <v>423206.94279999996</v>
      </c>
      <c r="BF547" s="375">
        <f t="shared" si="77"/>
        <v>220039.7396</v>
      </c>
      <c r="BG547" s="334">
        <f t="shared" si="78"/>
        <v>6403</v>
      </c>
    </row>
    <row r="548" spans="1:59" x14ac:dyDescent="0.2">
      <c r="A548" s="326" t="str">
        <f t="shared" si="75"/>
        <v>5812017</v>
      </c>
      <c r="B548" s="331">
        <v>581</v>
      </c>
      <c r="C548" s="327">
        <v>2017</v>
      </c>
      <c r="D548" s="353">
        <f>+IFERROR(VLOOKUP($A548,Data_Loss!$A$2:$V$1180,6,FALSE),0)</f>
        <v>0</v>
      </c>
      <c r="E548" s="353">
        <f>+IFERROR(VLOOKUP($A548,Data_Loss!$A$2:$V$1180,7,FALSE),0)</f>
        <v>0</v>
      </c>
      <c r="F548" s="353">
        <f>+IFERROR(VLOOKUP($A548,Data_Loss!$A$2:$V$1180,8,FALSE),0)</f>
        <v>3</v>
      </c>
      <c r="G548" s="353">
        <f>+IFERROR(VLOOKUP($A548,Data_Loss!$A$2:$V$1180,9,FALSE),0)</f>
        <v>1</v>
      </c>
      <c r="H548" s="353">
        <f>+IFERROR(VLOOKUP($A548,Data_Loss!$A$2:$V$1180,10,FALSE),0)</f>
        <v>4</v>
      </c>
      <c r="I548" s="353">
        <f>+IFERROR(VLOOKUP($A548,Data_Loss!$A$2:$V$1300,12,FALSE),0)</f>
        <v>0</v>
      </c>
      <c r="J548" s="353">
        <f>+IFERROR(VLOOKUP($A548,Data_Loss!$A$2:$V$1300,13,FALSE),0)</f>
        <v>0</v>
      </c>
      <c r="K548" s="353">
        <f>+IFERROR(VLOOKUP($A548,Data_Loss!$A$2:$V$1300,14,FALSE),0)</f>
        <v>606871</v>
      </c>
      <c r="L548" s="353">
        <f>+IFERROR(VLOOKUP($A548,Data_Loss!$A$2:$V$1300,15,FALSE),0)</f>
        <v>12268</v>
      </c>
      <c r="M548" s="353">
        <f>+IFERROR(VLOOKUP($A548,Data_Loss!$A$2:$V$1300,16,FALSE),0)</f>
        <v>28023</v>
      </c>
      <c r="N548" s="353">
        <f>+IFERROR(VLOOKUP($A548,Data_Loss!$A$2:$V$1300,17,FALSE),0)</f>
        <v>0</v>
      </c>
      <c r="O548" s="353">
        <f>+IFERROR(VLOOKUP($A548,Data_Loss!$A$2:$V$1300,18,FALSE),0)</f>
        <v>0</v>
      </c>
      <c r="P548" s="353">
        <f>+IFERROR(VLOOKUP($A548,Data_Loss!$A$2:$V$1300,19,FALSE),0)</f>
        <v>1019495</v>
      </c>
      <c r="Q548" s="353">
        <f>+IFERROR(VLOOKUP($A548,Data_Loss!$A$2:$V$1300,20,FALSE),0)</f>
        <v>17613</v>
      </c>
      <c r="R548" s="353">
        <f>+IFERROR(VLOOKUP($A548,Data_Loss!$A$2:$V$1300,21,FALSE),0)</f>
        <v>21513</v>
      </c>
      <c r="S548" s="353">
        <f>+IFERROR(VLOOKUP($A548,Data_Loss!$A$2:$V$1300,22,FALSE),0)</f>
        <v>3907</v>
      </c>
      <c r="T548" s="191">
        <f>+$I548*'10k &amp; MO'!C$6+$J548*'10k &amp; MO'!C$12+$K548*'10k &amp; MO'!C$18+$L548*'10k &amp; MO'!C$24+$M548*'10k &amp; MO'!C$30</f>
        <v>0</v>
      </c>
      <c r="U548" s="349">
        <f>+$I548*'10k &amp; MO'!D$6+$J548*'10k &amp; MO'!D$12+$K548*'10k &amp; MO'!D$18+$L548*'10k &amp; MO'!D$24+$M548*'10k &amp; MO'!D$30</f>
        <v>34764.004699999998</v>
      </c>
      <c r="V548" s="349">
        <f>+$I548*'10k &amp; MO'!E$6+$J548*'10k &amp; MO'!E$12+$K548*'10k &amp; MO'!E$18+$L548*'10k &amp; MO'!E$24+$M548*'10k &amp; MO'!E$30</f>
        <v>1047883.5761000002</v>
      </c>
      <c r="W548" s="349">
        <f>+$I548*'10k &amp; MO'!F$6+$J548*'10k &amp; MO'!F$12+$K548*'10k &amp; MO'!F$18+$L548*'10k &amp; MO'!F$24+$M548*'10k &amp; MO'!F$30</f>
        <v>47213.790399999998</v>
      </c>
      <c r="X548" s="349">
        <f>+$I548*'10k &amp; MO'!G$6+$J548*'10k &amp; MO'!G$12+$K548*'10k &amp; MO'!G$18+$L548*'10k &amp; MO'!G$24+$M548*'10k &amp; MO'!G$30</f>
        <v>47381.921400000007</v>
      </c>
      <c r="Y548" s="349">
        <f>+$N548*'10k &amp; MO'!H$6+$O548*'10k &amp; MO'!H$12+$P548*'10k &amp; MO'!H$18+$Q548*'10k &amp; MO'!H$24+$R548*'10k &amp; MO'!H$30</f>
        <v>0</v>
      </c>
      <c r="Z548" s="349">
        <f>+$N548*'10k &amp; MO'!I$6+$O548*'10k &amp; MO'!I$12+$P548*'10k &amp; MO'!I$18+$Q548*'10k &amp; MO'!I$24+$R548*'10k &amp; MO'!I$30</f>
        <v>97890.303</v>
      </c>
      <c r="AA548" s="349">
        <f>+$N548*'10k &amp; MO'!J$6+$O548*'10k &amp; MO'!J$12+$P548*'10k &amp; MO'!J$18+$Q548*'10k &amp; MO'!J$24+$R548*'10k &amp; MO'!J$30</f>
        <v>2952941.5573</v>
      </c>
      <c r="AB548" s="349">
        <f>+$N548*'10k &amp; MO'!K$6+$O548*'10k &amp; MO'!K$12+$P548*'10k &amp; MO'!K$18+$Q548*'10k &amp; MO'!K$24+$R548*'10k &amp; MO'!K$30</f>
        <v>169677.8008</v>
      </c>
      <c r="AC548" s="349">
        <f>+$N548*'10k &amp; MO'!L$6+$O548*'10k &amp; MO'!L$12+$P548*'10k &amp; MO'!L$18+$Q548*'10k &amp; MO'!L$24+$R548*'10k &amp; MO'!L$30</f>
        <v>74680.505700000009</v>
      </c>
      <c r="AD548" s="350">
        <f>+S548*'10k &amp; MO'!O$6</f>
        <v>5258.8220000000001</v>
      </c>
      <c r="AF548" s="192" t="str">
        <f t="shared" si="73"/>
        <v>5812017</v>
      </c>
      <c r="AG548" s="192">
        <f>+IFERROR(VLOOKUP($AF548,'Limited Loss'!$F$5:$P$124,AG$3,FALSE),0)</f>
        <v>0</v>
      </c>
      <c r="AH548" s="193">
        <f>+IFERROR(VLOOKUP($AF548,'Limited Loss'!$F$5:$P$124,AH$3,FALSE),0)</f>
        <v>5913</v>
      </c>
      <c r="AI548" s="193">
        <f>+IFERROR(VLOOKUP($AF548,'Limited Loss'!$F$5:$P$124,AI$3,FALSE),0)</f>
        <v>174699</v>
      </c>
      <c r="AJ548" s="193">
        <f>+IFERROR(VLOOKUP($AF548,'Limited Loss'!$F$5:$P$124,AJ$3,FALSE),0)</f>
        <v>5318</v>
      </c>
      <c r="AK548" s="100">
        <f>+IFERROR(VLOOKUP($AF548,'Limited Loss'!$F$5:$P$124,AK$3,FALSE),0)</f>
        <v>2694</v>
      </c>
      <c r="AL548" s="193">
        <f>+IFERROR(VLOOKUP($AF548,'Limited Loss'!$F$5:$P$124,AL$3,FALSE),0)</f>
        <v>0</v>
      </c>
      <c r="AM548" s="193">
        <f>+IFERROR(VLOOKUP($AF548,'Limited Loss'!$F$5:$P$124,AM$3,FALSE),0)</f>
        <v>45524</v>
      </c>
      <c r="AN548" s="193">
        <f>+IFERROR(VLOOKUP($AF548,'Limited Loss'!$F$5:$P$124,AN$3,FALSE),0)</f>
        <v>1360384</v>
      </c>
      <c r="AO548" s="193">
        <f>+IFERROR(VLOOKUP($AF548,'Limited Loss'!$F$5:$P$124,AO$3,FALSE),0)</f>
        <v>66522</v>
      </c>
      <c r="AP548" s="100">
        <f>+IFERROR(VLOOKUP($AF548,'Limited Loss'!$F$5:$P$124,AP$3,FALSE),0)</f>
        <v>19195</v>
      </c>
      <c r="AQ548" s="353"/>
      <c r="AR548" s="331">
        <f t="shared" si="74"/>
        <v>581</v>
      </c>
      <c r="AS548" s="332">
        <f t="shared" si="74"/>
        <v>2017</v>
      </c>
      <c r="AT548" s="349">
        <f t="shared" si="72"/>
        <v>0</v>
      </c>
      <c r="AU548" s="349">
        <f t="shared" si="72"/>
        <v>28851.004699999998</v>
      </c>
      <c r="AV548" s="349">
        <f t="shared" si="72"/>
        <v>873184.57610000018</v>
      </c>
      <c r="AW548" s="349">
        <f t="shared" si="72"/>
        <v>41895.790399999998</v>
      </c>
      <c r="AX548" s="350">
        <f t="shared" si="72"/>
        <v>44687.921400000007</v>
      </c>
      <c r="AY548" s="349">
        <f t="shared" si="72"/>
        <v>0</v>
      </c>
      <c r="AZ548" s="349">
        <f t="shared" si="72"/>
        <v>52366.303</v>
      </c>
      <c r="BA548" s="349">
        <f t="shared" si="72"/>
        <v>1592557.5573</v>
      </c>
      <c r="BB548" s="349">
        <f t="shared" si="72"/>
        <v>103155.8008</v>
      </c>
      <c r="BC548" s="349">
        <f t="shared" si="72"/>
        <v>55485.505700000009</v>
      </c>
      <c r="BD548" s="350">
        <f t="shared" si="72"/>
        <v>5258.8220000000001</v>
      </c>
      <c r="BE548" s="349">
        <f t="shared" si="76"/>
        <v>2546959.4411000004</v>
      </c>
      <c r="BF548" s="375">
        <f t="shared" si="77"/>
        <v>245225.01830000003</v>
      </c>
      <c r="BG548" s="334">
        <f t="shared" si="78"/>
        <v>5258.8220000000001</v>
      </c>
    </row>
    <row r="549" spans="1:59" x14ac:dyDescent="0.2">
      <c r="A549" s="326" t="str">
        <f t="shared" si="75"/>
        <v>5812018</v>
      </c>
      <c r="B549" s="331">
        <v>581</v>
      </c>
      <c r="C549" s="327">
        <v>2018</v>
      </c>
      <c r="D549" s="353">
        <f>+IFERROR(VLOOKUP($A549,Data_Loss!$A$2:$V$1180,6,FALSE),0)</f>
        <v>0</v>
      </c>
      <c r="E549" s="353">
        <f>+IFERROR(VLOOKUP($A549,Data_Loss!$A$2:$V$1180,7,FALSE),0)</f>
        <v>0</v>
      </c>
      <c r="F549" s="353">
        <f>+IFERROR(VLOOKUP($A549,Data_Loss!$A$2:$V$1180,8,FALSE),0)</f>
        <v>2</v>
      </c>
      <c r="G549" s="353">
        <f>+IFERROR(VLOOKUP($A549,Data_Loss!$A$2:$V$1180,9,FALSE),0)</f>
        <v>0</v>
      </c>
      <c r="H549" s="353">
        <f>+IFERROR(VLOOKUP($A549,Data_Loss!$A$2:$V$1180,10,FALSE),0)</f>
        <v>1</v>
      </c>
      <c r="I549" s="353">
        <f>+IFERROR(VLOOKUP($A549,Data_Loss!$A$2:$V$1300,12,FALSE),0)</f>
        <v>0</v>
      </c>
      <c r="J549" s="353">
        <f>+IFERROR(VLOOKUP($A549,Data_Loss!$A$2:$V$1300,13,FALSE),0)</f>
        <v>0</v>
      </c>
      <c r="K549" s="353">
        <f>+IFERROR(VLOOKUP($A549,Data_Loss!$A$2:$V$1300,14,FALSE),0)</f>
        <v>297084</v>
      </c>
      <c r="L549" s="353">
        <f>+IFERROR(VLOOKUP($A549,Data_Loss!$A$2:$V$1300,15,FALSE),0)</f>
        <v>0</v>
      </c>
      <c r="M549" s="353">
        <f>+IFERROR(VLOOKUP($A549,Data_Loss!$A$2:$V$1300,16,FALSE),0)</f>
        <v>22295</v>
      </c>
      <c r="N549" s="353">
        <f>+IFERROR(VLOOKUP($A549,Data_Loss!$A$2:$V$1300,17,FALSE),0)</f>
        <v>0</v>
      </c>
      <c r="O549" s="353">
        <f>+IFERROR(VLOOKUP($A549,Data_Loss!$A$2:$V$1300,18,FALSE),0)</f>
        <v>0</v>
      </c>
      <c r="P549" s="353">
        <f>+IFERROR(VLOOKUP($A549,Data_Loss!$A$2:$V$1300,19,FALSE),0)</f>
        <v>152459</v>
      </c>
      <c r="Q549" s="353">
        <f>+IFERROR(VLOOKUP($A549,Data_Loss!$A$2:$V$1300,20,FALSE),0)</f>
        <v>0</v>
      </c>
      <c r="R549" s="353">
        <f>+IFERROR(VLOOKUP($A549,Data_Loss!$A$2:$V$1300,21,FALSE),0)</f>
        <v>23841</v>
      </c>
      <c r="S549" s="353">
        <f>+IFERROR(VLOOKUP($A549,Data_Loss!$A$2:$V$1300,22,FALSE),0)</f>
        <v>2978</v>
      </c>
      <c r="T549" s="191">
        <f>+$I549*'10k &amp; MO'!C$7+$J549*'10k &amp; MO'!C$13+$K549*'10k &amp; MO'!C$19+$L549*'10k &amp; MO'!C$25+$M549*'10k &amp; MO'!C$31</f>
        <v>1148.2598</v>
      </c>
      <c r="U549" s="349">
        <f>+$I549*'10k &amp; MO'!D$7+$J549*'10k &amp; MO'!D$13+$K549*'10k &amp; MO'!D$19+$L549*'10k &amp; MO'!D$25+$M549*'10k &amp; MO'!D$31</f>
        <v>39309.603800000004</v>
      </c>
      <c r="V549" s="349">
        <f>+$I549*'10k &amp; MO'!E$7+$J549*'10k &amp; MO'!E$13+$K549*'10k &amp; MO'!E$19+$L549*'10k &amp; MO'!E$25+$M549*'10k &amp; MO'!E$31</f>
        <v>548295.17019999993</v>
      </c>
      <c r="W549" s="349">
        <f>+$I549*'10k &amp; MO'!F$7+$J549*'10k &amp; MO'!F$13+$K549*'10k &amp; MO'!F$19+$L549*'10k &amp; MO'!F$25+$M549*'10k &amp; MO'!F$31</f>
        <v>37553.467299999997</v>
      </c>
      <c r="X549" s="349">
        <f>+$I549*'10k &amp; MO'!G$7+$J549*'10k &amp; MO'!G$13+$K549*'10k &amp; MO'!G$19+$L549*'10k &amp; MO'!G$25+$M549*'10k &amp; MO'!G$31</f>
        <v>27418.4064</v>
      </c>
      <c r="Y549" s="349">
        <f>+$N549*'10k &amp; MO'!H$7+$O549*'10k &amp; MO'!H$13+$P549*'10k &amp; MO'!H$19+$Q549*'10k &amp; MO'!H$25+$R549*'10k &amp; MO'!H$31</f>
        <v>633.23720000000003</v>
      </c>
      <c r="Z549" s="349">
        <f>+$N549*'10k &amp; MO'!I$7+$O549*'10k &amp; MO'!I$13+$P549*'10k &amp; MO'!I$19+$Q549*'10k &amp; MO'!I$25+$R549*'10k &amp; MO'!I$31</f>
        <v>32620.986400000002</v>
      </c>
      <c r="AA549" s="349">
        <f>+$N549*'10k &amp; MO'!J$7+$O549*'10k &amp; MO'!J$13+$P549*'10k &amp; MO'!J$19+$Q549*'10k &amp; MO'!J$25+$R549*'10k &amp; MO'!J$31</f>
        <v>406648.72899999999</v>
      </c>
      <c r="AB549" s="349">
        <f>+$N549*'10k &amp; MO'!K$7+$O549*'10k &amp; MO'!K$13+$P549*'10k &amp; MO'!K$19+$Q549*'10k &amp; MO'!K$25+$R549*'10k &amp; MO'!K$31</f>
        <v>36605.293799999999</v>
      </c>
      <c r="AC549" s="349">
        <f>+$N549*'10k &amp; MO'!L$7+$O549*'10k &amp; MO'!L$13+$P549*'10k &amp; MO'!L$19+$Q549*'10k &amp; MO'!L$25+$R549*'10k &amp; MO'!L$31</f>
        <v>27597.942799999997</v>
      </c>
      <c r="AD549" s="350">
        <f>+S549*'10k &amp; MO'!O$7</f>
        <v>3948.828</v>
      </c>
      <c r="AF549" s="192" t="str">
        <f t="shared" si="73"/>
        <v>5812018</v>
      </c>
      <c r="AG549" s="192">
        <f>+IFERROR(VLOOKUP($AF549,'Limited Loss'!$F$5:$P$124,AG$3,FALSE),0)</f>
        <v>0</v>
      </c>
      <c r="AH549" s="193">
        <f>+IFERROR(VLOOKUP($AF549,'Limited Loss'!$F$5:$P$124,AH$3,FALSE),0)</f>
        <v>0</v>
      </c>
      <c r="AI549" s="193">
        <f>+IFERROR(VLOOKUP($AF549,'Limited Loss'!$F$5:$P$124,AI$3,FALSE),0)</f>
        <v>0</v>
      </c>
      <c r="AJ549" s="193">
        <f>+IFERROR(VLOOKUP($AF549,'Limited Loss'!$F$5:$P$124,AJ$3,FALSE),0)</f>
        <v>0</v>
      </c>
      <c r="AK549" s="100">
        <f>+IFERROR(VLOOKUP($AF549,'Limited Loss'!$F$5:$P$124,AK$3,FALSE),0)</f>
        <v>0</v>
      </c>
      <c r="AL549" s="193">
        <f>+IFERROR(VLOOKUP($AF549,'Limited Loss'!$F$5:$P$124,AL$3,FALSE),0)</f>
        <v>0</v>
      </c>
      <c r="AM549" s="193">
        <f>+IFERROR(VLOOKUP($AF549,'Limited Loss'!$F$5:$P$124,AM$3,FALSE),0)</f>
        <v>0</v>
      </c>
      <c r="AN549" s="193">
        <f>+IFERROR(VLOOKUP($AF549,'Limited Loss'!$F$5:$P$124,AN$3,FALSE),0)</f>
        <v>0</v>
      </c>
      <c r="AO549" s="193">
        <f>+IFERROR(VLOOKUP($AF549,'Limited Loss'!$F$5:$P$124,AO$3,FALSE),0)</f>
        <v>0</v>
      </c>
      <c r="AP549" s="100">
        <f>+IFERROR(VLOOKUP($AF549,'Limited Loss'!$F$5:$P$124,AP$3,FALSE),0)</f>
        <v>0</v>
      </c>
      <c r="AQ549" s="353"/>
      <c r="AR549" s="331">
        <f t="shared" si="74"/>
        <v>581</v>
      </c>
      <c r="AS549" s="332">
        <f t="shared" si="74"/>
        <v>2018</v>
      </c>
      <c r="AT549" s="349">
        <f t="shared" si="72"/>
        <v>1148.2598</v>
      </c>
      <c r="AU549" s="349">
        <f t="shared" si="72"/>
        <v>39309.603800000004</v>
      </c>
      <c r="AV549" s="349">
        <f t="shared" si="72"/>
        <v>548295.17019999993</v>
      </c>
      <c r="AW549" s="349">
        <f t="shared" si="72"/>
        <v>37553.467299999997</v>
      </c>
      <c r="AX549" s="350">
        <f t="shared" si="72"/>
        <v>27418.4064</v>
      </c>
      <c r="AY549" s="349">
        <f t="shared" si="72"/>
        <v>633.23720000000003</v>
      </c>
      <c r="AZ549" s="349">
        <f t="shared" si="72"/>
        <v>32620.986400000002</v>
      </c>
      <c r="BA549" s="349">
        <f t="shared" si="72"/>
        <v>406648.72899999999</v>
      </c>
      <c r="BB549" s="349">
        <f t="shared" si="72"/>
        <v>36605.293799999999</v>
      </c>
      <c r="BC549" s="349">
        <f t="shared" si="72"/>
        <v>27597.942799999997</v>
      </c>
      <c r="BD549" s="350">
        <f t="shared" si="72"/>
        <v>3948.828</v>
      </c>
      <c r="BE549" s="349">
        <f t="shared" si="76"/>
        <v>1028655.9864000001</v>
      </c>
      <c r="BF549" s="375">
        <f t="shared" si="77"/>
        <v>129175.1103</v>
      </c>
      <c r="BG549" s="334">
        <f t="shared" si="78"/>
        <v>3948.828</v>
      </c>
    </row>
    <row r="550" spans="1:59" x14ac:dyDescent="0.2">
      <c r="A550" s="326" t="str">
        <f t="shared" si="75"/>
        <v>25632014</v>
      </c>
      <c r="B550" s="331">
        <v>2563</v>
      </c>
      <c r="C550" s="327">
        <v>2014</v>
      </c>
      <c r="D550" s="353">
        <f>+IFERROR(VLOOKUP($A550,Data_Loss!$A$2:$V$1180,6,FALSE),0)</f>
        <v>0</v>
      </c>
      <c r="E550" s="353">
        <f>+IFERROR(VLOOKUP($A550,Data_Loss!$A$2:$V$1180,7,FALSE),0)</f>
        <v>0</v>
      </c>
      <c r="F550" s="353">
        <f>+IFERROR(VLOOKUP($A550,Data_Loss!$A$2:$V$1180,8,FALSE),0)</f>
        <v>0</v>
      </c>
      <c r="G550" s="353">
        <f>+IFERROR(VLOOKUP($A550,Data_Loss!$A$2:$V$1180,9,FALSE),0)</f>
        <v>0</v>
      </c>
      <c r="H550" s="353">
        <f>+IFERROR(VLOOKUP($A550,Data_Loss!$A$2:$V$1180,10,FALSE),0)</f>
        <v>0</v>
      </c>
      <c r="I550" s="353">
        <f>+IFERROR(VLOOKUP($A550,Data_Loss!$A$2:$V$1300,12,FALSE),0)</f>
        <v>0</v>
      </c>
      <c r="J550" s="353">
        <f>+IFERROR(VLOOKUP($A550,Data_Loss!$A$2:$V$1300,13,FALSE),0)</f>
        <v>0</v>
      </c>
      <c r="K550" s="353">
        <f>+IFERROR(VLOOKUP($A550,Data_Loss!$A$2:$V$1300,14,FALSE),0)</f>
        <v>0</v>
      </c>
      <c r="L550" s="353">
        <f>+IFERROR(VLOOKUP($A550,Data_Loss!$A$2:$V$1300,15,FALSE),0)</f>
        <v>0</v>
      </c>
      <c r="M550" s="353">
        <f>+IFERROR(VLOOKUP($A550,Data_Loss!$A$2:$V$1300,16,FALSE),0)</f>
        <v>0</v>
      </c>
      <c r="N550" s="353">
        <f>+IFERROR(VLOOKUP($A550,Data_Loss!$A$2:$V$1300,17,FALSE),0)</f>
        <v>0</v>
      </c>
      <c r="O550" s="353">
        <f>+IFERROR(VLOOKUP($A550,Data_Loss!$A$2:$V$1300,18,FALSE),0)</f>
        <v>0</v>
      </c>
      <c r="P550" s="353">
        <f>+IFERROR(VLOOKUP($A550,Data_Loss!$A$2:$V$1300,19,FALSE),0)</f>
        <v>0</v>
      </c>
      <c r="Q550" s="353">
        <f>+IFERROR(VLOOKUP($A550,Data_Loss!$A$2:$V$1300,20,FALSE),0)</f>
        <v>0</v>
      </c>
      <c r="R550" s="353">
        <f>+IFERROR(VLOOKUP($A550,Data_Loss!$A$2:$V$1300,21,FALSE),0)</f>
        <v>0</v>
      </c>
      <c r="S550" s="353">
        <f>+IFERROR(VLOOKUP($A550,Data_Loss!$A$2:$V$1300,22,FALSE),0)</f>
        <v>0</v>
      </c>
      <c r="T550" s="191">
        <f>+$I550*'10k &amp; MO'!C$3+$J550*'10k &amp; MO'!C$9+$K550*'10k &amp; MO'!C$15+$L550*'10k &amp; MO'!C$21+$M550*'10k &amp; MO'!C$27</f>
        <v>0</v>
      </c>
      <c r="U550" s="349">
        <f>+$I550*'10k &amp; MO'!D$3+$J550*'10k &amp; MO'!D$9+$K550*'10k &amp; MO'!D$15+$L550*'10k &amp; MO'!D$21+$M550*'10k &amp; MO'!D$27</f>
        <v>0</v>
      </c>
      <c r="V550" s="349">
        <f>+$I550*'10k &amp; MO'!E$3+$J550*'10k &amp; MO'!E$9+$K550*'10k &amp; MO'!E$15+$L550*'10k &amp; MO'!E$21+$M550*'10k &amp; MO'!E$27</f>
        <v>0</v>
      </c>
      <c r="W550" s="349">
        <f>+$I550*'10k &amp; MO'!F$3+$J550*'10k &amp; MO'!F$9+$K550*'10k &amp; MO'!F$15+$L550*'10k &amp; MO'!F$21+$M550*'10k &amp; MO'!F$27</f>
        <v>0</v>
      </c>
      <c r="X550" s="349">
        <f>+$I550*'10k &amp; MO'!G$3+$J550*'10k &amp; MO'!G$9+$K550*'10k &amp; MO'!G$15+$L550*'10k &amp; MO'!G$21+$M550*'10k &amp; MO'!G$27</f>
        <v>0</v>
      </c>
      <c r="Y550" s="349">
        <f>+$N550*'10k &amp; MO'!H$3+$O550*'10k &amp; MO'!H$9+$P550*'10k &amp; MO'!H$15+$Q550*'10k &amp; MO'!H$21+$R550*'10k &amp; MO'!H$27</f>
        <v>0</v>
      </c>
      <c r="Z550" s="349">
        <f>+$N550*'10k &amp; MO'!I$3+$O550*'10k &amp; MO'!I$9+$P550*'10k &amp; MO'!I$15+$Q550*'10k &amp; MO'!I$21+$R550*'10k &amp; MO'!I$27</f>
        <v>0</v>
      </c>
      <c r="AA550" s="349">
        <f>+$N550*'10k &amp; MO'!J$3+$O550*'10k &amp; MO'!J$9+$P550*'10k &amp; MO'!J$15+$Q550*'10k &amp; MO'!J$21+$R550*'10k &amp; MO'!J$27</f>
        <v>0</v>
      </c>
      <c r="AB550" s="349">
        <f>+$N550*'10k &amp; MO'!K$3+$O550*'10k &amp; MO'!K$9+$P550*'10k &amp; MO'!K$15+$Q550*'10k &amp; MO'!K$21+$R550*'10k &amp; MO'!K$27</f>
        <v>0</v>
      </c>
      <c r="AC550" s="349">
        <f>+$N550*'10k &amp; MO'!L$3+$O550*'10k &amp; MO'!L$9+$P550*'10k &amp; MO'!L$15+$Q550*'10k &amp; MO'!L$21+$R550*'10k &amp; MO'!L$27</f>
        <v>0</v>
      </c>
      <c r="AD550" s="350">
        <f>+S550*'10k &amp; MO'!O$3</f>
        <v>0</v>
      </c>
      <c r="AF550" s="192" t="str">
        <f t="shared" si="73"/>
        <v>25632014</v>
      </c>
      <c r="AG550" s="192">
        <f>+IFERROR(VLOOKUP($AF550,'Limited Loss'!$F$5:$P$124,AG$3,FALSE),0)</f>
        <v>0</v>
      </c>
      <c r="AH550" s="193">
        <f>+IFERROR(VLOOKUP($AF550,'Limited Loss'!$F$5:$P$124,AH$3,FALSE),0)</f>
        <v>0</v>
      </c>
      <c r="AI550" s="193">
        <f>+IFERROR(VLOOKUP($AF550,'Limited Loss'!$F$5:$P$124,AI$3,FALSE),0)</f>
        <v>0</v>
      </c>
      <c r="AJ550" s="193">
        <f>+IFERROR(VLOOKUP($AF550,'Limited Loss'!$F$5:$P$124,AJ$3,FALSE),0)</f>
        <v>0</v>
      </c>
      <c r="AK550" s="100">
        <f>+IFERROR(VLOOKUP($AF550,'Limited Loss'!$F$5:$P$124,AK$3,FALSE),0)</f>
        <v>0</v>
      </c>
      <c r="AL550" s="193">
        <f>+IFERROR(VLOOKUP($AF550,'Limited Loss'!$F$5:$P$124,AL$3,FALSE),0)</f>
        <v>0</v>
      </c>
      <c r="AM550" s="193">
        <f>+IFERROR(VLOOKUP($AF550,'Limited Loss'!$F$5:$P$124,AM$3,FALSE),0)</f>
        <v>0</v>
      </c>
      <c r="AN550" s="193">
        <f>+IFERROR(VLOOKUP($AF550,'Limited Loss'!$F$5:$P$124,AN$3,FALSE),0)</f>
        <v>0</v>
      </c>
      <c r="AO550" s="193">
        <f>+IFERROR(VLOOKUP($AF550,'Limited Loss'!$F$5:$P$124,AO$3,FALSE),0)</f>
        <v>0</v>
      </c>
      <c r="AP550" s="100">
        <f>+IFERROR(VLOOKUP($AF550,'Limited Loss'!$F$5:$P$124,AP$3,FALSE),0)</f>
        <v>0</v>
      </c>
      <c r="AQ550" s="353"/>
      <c r="AR550" s="331">
        <f t="shared" si="74"/>
        <v>2563</v>
      </c>
      <c r="AS550" s="332">
        <f t="shared" si="74"/>
        <v>2014</v>
      </c>
      <c r="AT550" s="349">
        <f t="shared" si="72"/>
        <v>0</v>
      </c>
      <c r="AU550" s="349">
        <f t="shared" si="72"/>
        <v>0</v>
      </c>
      <c r="AV550" s="349">
        <f t="shared" si="72"/>
        <v>0</v>
      </c>
      <c r="AW550" s="349">
        <f t="shared" si="72"/>
        <v>0</v>
      </c>
      <c r="AX550" s="350">
        <f t="shared" si="72"/>
        <v>0</v>
      </c>
      <c r="AY550" s="349">
        <f t="shared" si="72"/>
        <v>0</v>
      </c>
      <c r="AZ550" s="349">
        <f t="shared" si="72"/>
        <v>0</v>
      </c>
      <c r="BA550" s="349">
        <f t="shared" si="72"/>
        <v>0</v>
      </c>
      <c r="BB550" s="349">
        <f t="shared" si="72"/>
        <v>0</v>
      </c>
      <c r="BC550" s="349">
        <f t="shared" si="72"/>
        <v>0</v>
      </c>
      <c r="BD550" s="350">
        <f t="shared" si="72"/>
        <v>0</v>
      </c>
      <c r="BE550" s="349">
        <f t="shared" si="76"/>
        <v>0</v>
      </c>
      <c r="BF550" s="375">
        <f t="shared" si="77"/>
        <v>0</v>
      </c>
      <c r="BG550" s="334">
        <f t="shared" si="78"/>
        <v>0</v>
      </c>
    </row>
    <row r="551" spans="1:59" x14ac:dyDescent="0.2">
      <c r="A551" s="326" t="str">
        <f t="shared" si="75"/>
        <v>25632015</v>
      </c>
      <c r="B551" s="331">
        <v>2563</v>
      </c>
      <c r="C551" s="327">
        <v>2015</v>
      </c>
      <c r="D551" s="353">
        <f>+IFERROR(VLOOKUP($A551,Data_Loss!$A$2:$V$1180,6,FALSE),0)</f>
        <v>0</v>
      </c>
      <c r="E551" s="353">
        <f>+IFERROR(VLOOKUP($A551,Data_Loss!$A$2:$V$1180,7,FALSE),0)</f>
        <v>0</v>
      </c>
      <c r="F551" s="353">
        <f>+IFERROR(VLOOKUP($A551,Data_Loss!$A$2:$V$1180,8,FALSE),0)</f>
        <v>0</v>
      </c>
      <c r="G551" s="353">
        <f>+IFERROR(VLOOKUP($A551,Data_Loss!$A$2:$V$1180,9,FALSE),0)</f>
        <v>0</v>
      </c>
      <c r="H551" s="353">
        <f>+IFERROR(VLOOKUP($A551,Data_Loss!$A$2:$V$1180,10,FALSE),0)</f>
        <v>0</v>
      </c>
      <c r="I551" s="353">
        <f>+IFERROR(VLOOKUP($A551,Data_Loss!$A$2:$V$1300,12,FALSE),0)</f>
        <v>0</v>
      </c>
      <c r="J551" s="353">
        <f>+IFERROR(VLOOKUP($A551,Data_Loss!$A$2:$V$1300,13,FALSE),0)</f>
        <v>0</v>
      </c>
      <c r="K551" s="353">
        <f>+IFERROR(VLOOKUP($A551,Data_Loss!$A$2:$V$1300,14,FALSE),0)</f>
        <v>0</v>
      </c>
      <c r="L551" s="353">
        <f>+IFERROR(VLOOKUP($A551,Data_Loss!$A$2:$V$1300,15,FALSE),0)</f>
        <v>0</v>
      </c>
      <c r="M551" s="353">
        <f>+IFERROR(VLOOKUP($A551,Data_Loss!$A$2:$V$1300,16,FALSE),0)</f>
        <v>0</v>
      </c>
      <c r="N551" s="353">
        <f>+IFERROR(VLOOKUP($A551,Data_Loss!$A$2:$V$1300,17,FALSE),0)</f>
        <v>0</v>
      </c>
      <c r="O551" s="353">
        <f>+IFERROR(VLOOKUP($A551,Data_Loss!$A$2:$V$1300,18,FALSE),0)</f>
        <v>0</v>
      </c>
      <c r="P551" s="353">
        <f>+IFERROR(VLOOKUP($A551,Data_Loss!$A$2:$V$1300,19,FALSE),0)</f>
        <v>0</v>
      </c>
      <c r="Q551" s="353">
        <f>+IFERROR(VLOOKUP($A551,Data_Loss!$A$2:$V$1300,20,FALSE),0)</f>
        <v>0</v>
      </c>
      <c r="R551" s="353">
        <f>+IFERROR(VLOOKUP($A551,Data_Loss!$A$2:$V$1300,21,FALSE),0)</f>
        <v>0</v>
      </c>
      <c r="S551" s="353">
        <f>+IFERROR(VLOOKUP($A551,Data_Loss!$A$2:$V$1300,22,FALSE),0)</f>
        <v>158</v>
      </c>
      <c r="T551" s="191">
        <f>+$I551*'10k &amp; MO'!C$4+$J551*'10k &amp; MO'!C$10+$K551*'10k &amp; MO'!C$16+$L551*'10k &amp; MO'!C$22+$M551*'10k &amp; MO'!C$28</f>
        <v>0</v>
      </c>
      <c r="U551" s="349">
        <f>+$I551*'10k &amp; MO'!D$4+$J551*'10k &amp; MO'!D$10+$K551*'10k &amp; MO'!D$16+$L551*'10k &amp; MO'!D$22+$M551*'10k &amp; MO'!D$28</f>
        <v>0</v>
      </c>
      <c r="V551" s="349">
        <f>+$I551*'10k &amp; MO'!E$4+$J551*'10k &amp; MO'!E$10+$K551*'10k &amp; MO'!E$16+$L551*'10k &amp; MO'!E$22+$M551*'10k &amp; MO'!E$28</f>
        <v>0</v>
      </c>
      <c r="W551" s="349">
        <f>+$I551*'10k &amp; MO'!F$4+$J551*'10k &amp; MO'!F$10+$K551*'10k &amp; MO'!F$16+$L551*'10k &amp; MO'!F$22+$M551*'10k &amp; MO'!F$28</f>
        <v>0</v>
      </c>
      <c r="X551" s="349">
        <f>+$I551*'10k &amp; MO'!G$4+$J551*'10k &amp; MO'!G$10+$K551*'10k &amp; MO'!G$16+$L551*'10k &amp; MO'!G$22+$M551*'10k &amp; MO'!G$28</f>
        <v>0</v>
      </c>
      <c r="Y551" s="349">
        <f>+$N551*'10k &amp; MO'!H$4+$O551*'10k &amp; MO'!H$10+$P551*'10k &amp; MO'!H$16+$Q551*'10k &amp; MO'!H$22+$R551*'10k &amp; MO'!H$28</f>
        <v>0</v>
      </c>
      <c r="Z551" s="349">
        <f>+$N551*'10k &amp; MO'!I$4+$O551*'10k &amp; MO'!I$10+$P551*'10k &amp; MO'!I$16+$Q551*'10k &amp; MO'!I$22+$R551*'10k &amp; MO'!I$28</f>
        <v>0</v>
      </c>
      <c r="AA551" s="349">
        <f>+$N551*'10k &amp; MO'!J$4+$O551*'10k &amp; MO'!J$10+$P551*'10k &amp; MO'!J$16+$Q551*'10k &amp; MO'!J$22+$R551*'10k &amp; MO'!J$28</f>
        <v>0</v>
      </c>
      <c r="AB551" s="349">
        <f>+$N551*'10k &amp; MO'!K$4+$O551*'10k &amp; MO'!K$10+$P551*'10k &amp; MO'!K$16+$Q551*'10k &amp; MO'!K$22+$R551*'10k &amp; MO'!K$28</f>
        <v>0</v>
      </c>
      <c r="AC551" s="349">
        <f>+$N551*'10k &amp; MO'!L$4+$O551*'10k &amp; MO'!L$10+$P551*'10k &amp; MO'!L$16+$Q551*'10k &amp; MO'!L$22+$R551*'10k &amp; MO'!L$28</f>
        <v>0</v>
      </c>
      <c r="AD551" s="350">
        <f>+S551*'10k &amp; MO'!O$4</f>
        <v>191.49599999999998</v>
      </c>
      <c r="AF551" s="192" t="str">
        <f t="shared" si="73"/>
        <v>25632015</v>
      </c>
      <c r="AG551" s="192">
        <f>+IFERROR(VLOOKUP($AF551,'Limited Loss'!$F$5:$P$124,AG$3,FALSE),0)</f>
        <v>0</v>
      </c>
      <c r="AH551" s="193">
        <f>+IFERROR(VLOOKUP($AF551,'Limited Loss'!$F$5:$P$124,AH$3,FALSE),0)</f>
        <v>0</v>
      </c>
      <c r="AI551" s="193">
        <f>+IFERROR(VLOOKUP($AF551,'Limited Loss'!$F$5:$P$124,AI$3,FALSE),0)</f>
        <v>0</v>
      </c>
      <c r="AJ551" s="193">
        <f>+IFERROR(VLOOKUP($AF551,'Limited Loss'!$F$5:$P$124,AJ$3,FALSE),0)</f>
        <v>0</v>
      </c>
      <c r="AK551" s="100">
        <f>+IFERROR(VLOOKUP($AF551,'Limited Loss'!$F$5:$P$124,AK$3,FALSE),0)</f>
        <v>0</v>
      </c>
      <c r="AL551" s="193">
        <f>+IFERROR(VLOOKUP($AF551,'Limited Loss'!$F$5:$P$124,AL$3,FALSE),0)</f>
        <v>0</v>
      </c>
      <c r="AM551" s="193">
        <f>+IFERROR(VLOOKUP($AF551,'Limited Loss'!$F$5:$P$124,AM$3,FALSE),0)</f>
        <v>0</v>
      </c>
      <c r="AN551" s="193">
        <f>+IFERROR(VLOOKUP($AF551,'Limited Loss'!$F$5:$P$124,AN$3,FALSE),0)</f>
        <v>0</v>
      </c>
      <c r="AO551" s="193">
        <f>+IFERROR(VLOOKUP($AF551,'Limited Loss'!$F$5:$P$124,AO$3,FALSE),0)</f>
        <v>0</v>
      </c>
      <c r="AP551" s="100">
        <f>+IFERROR(VLOOKUP($AF551,'Limited Loss'!$F$5:$P$124,AP$3,FALSE),0)</f>
        <v>0</v>
      </c>
      <c r="AQ551" s="353"/>
      <c r="AR551" s="331">
        <f t="shared" si="74"/>
        <v>2563</v>
      </c>
      <c r="AS551" s="332">
        <f t="shared" si="74"/>
        <v>2015</v>
      </c>
      <c r="AT551" s="349">
        <f t="shared" si="72"/>
        <v>0</v>
      </c>
      <c r="AU551" s="349">
        <f t="shared" si="72"/>
        <v>0</v>
      </c>
      <c r="AV551" s="349">
        <f t="shared" si="72"/>
        <v>0</v>
      </c>
      <c r="AW551" s="349">
        <f t="shared" si="72"/>
        <v>0</v>
      </c>
      <c r="AX551" s="350">
        <f t="shared" si="72"/>
        <v>0</v>
      </c>
      <c r="AY551" s="349">
        <f t="shared" si="72"/>
        <v>0</v>
      </c>
      <c r="AZ551" s="349">
        <f t="shared" si="72"/>
        <v>0</v>
      </c>
      <c r="BA551" s="349">
        <f t="shared" si="72"/>
        <v>0</v>
      </c>
      <c r="BB551" s="349">
        <f t="shared" si="72"/>
        <v>0</v>
      </c>
      <c r="BC551" s="349">
        <f t="shared" si="72"/>
        <v>0</v>
      </c>
      <c r="BD551" s="350">
        <f t="shared" si="72"/>
        <v>191.49599999999998</v>
      </c>
      <c r="BE551" s="349">
        <f t="shared" si="76"/>
        <v>0</v>
      </c>
      <c r="BF551" s="375">
        <f t="shared" si="77"/>
        <v>0</v>
      </c>
      <c r="BG551" s="334">
        <f t="shared" si="78"/>
        <v>191.49599999999998</v>
      </c>
    </row>
    <row r="552" spans="1:59" x14ac:dyDescent="0.2">
      <c r="A552" s="326" t="str">
        <f t="shared" si="75"/>
        <v>25632016</v>
      </c>
      <c r="B552" s="331">
        <v>2563</v>
      </c>
      <c r="C552" s="327">
        <v>2016</v>
      </c>
      <c r="D552" s="353">
        <f>+IFERROR(VLOOKUP($A552,Data_Loss!$A$2:$V$1180,6,FALSE),0)</f>
        <v>0</v>
      </c>
      <c r="E552" s="353">
        <f>+IFERROR(VLOOKUP($A552,Data_Loss!$A$2:$V$1180,7,FALSE),0)</f>
        <v>0</v>
      </c>
      <c r="F552" s="353">
        <f>+IFERROR(VLOOKUP($A552,Data_Loss!$A$2:$V$1180,8,FALSE),0)</f>
        <v>0</v>
      </c>
      <c r="G552" s="353">
        <f>+IFERROR(VLOOKUP($A552,Data_Loss!$A$2:$V$1180,9,FALSE),0)</f>
        <v>0</v>
      </c>
      <c r="H552" s="353">
        <f>+IFERROR(VLOOKUP($A552,Data_Loss!$A$2:$V$1180,10,FALSE),0)</f>
        <v>0</v>
      </c>
      <c r="I552" s="353">
        <f>+IFERROR(VLOOKUP($A552,Data_Loss!$A$2:$V$1300,12,FALSE),0)</f>
        <v>0</v>
      </c>
      <c r="J552" s="353">
        <f>+IFERROR(VLOOKUP($A552,Data_Loss!$A$2:$V$1300,13,FALSE),0)</f>
        <v>0</v>
      </c>
      <c r="K552" s="353">
        <f>+IFERROR(VLOOKUP($A552,Data_Loss!$A$2:$V$1300,14,FALSE),0)</f>
        <v>0</v>
      </c>
      <c r="L552" s="353">
        <f>+IFERROR(VLOOKUP($A552,Data_Loss!$A$2:$V$1300,15,FALSE),0)</f>
        <v>0</v>
      </c>
      <c r="M552" s="353">
        <f>+IFERROR(VLOOKUP($A552,Data_Loss!$A$2:$V$1300,16,FALSE),0)</f>
        <v>0</v>
      </c>
      <c r="N552" s="353">
        <f>+IFERROR(VLOOKUP($A552,Data_Loss!$A$2:$V$1300,17,FALSE),0)</f>
        <v>0</v>
      </c>
      <c r="O552" s="353">
        <f>+IFERROR(VLOOKUP($A552,Data_Loss!$A$2:$V$1300,18,FALSE),0)</f>
        <v>0</v>
      </c>
      <c r="P552" s="353">
        <f>+IFERROR(VLOOKUP($A552,Data_Loss!$A$2:$V$1300,19,FALSE),0)</f>
        <v>0</v>
      </c>
      <c r="Q552" s="353">
        <f>+IFERROR(VLOOKUP($A552,Data_Loss!$A$2:$V$1300,20,FALSE),0)</f>
        <v>0</v>
      </c>
      <c r="R552" s="353">
        <f>+IFERROR(VLOOKUP($A552,Data_Loss!$A$2:$V$1300,21,FALSE),0)</f>
        <v>0</v>
      </c>
      <c r="S552" s="353">
        <f>+IFERROR(VLOOKUP($A552,Data_Loss!$A$2:$V$1300,22,FALSE),0)</f>
        <v>0</v>
      </c>
      <c r="T552" s="191">
        <f>+$I552*'10k &amp; MO'!C$5+$J552*'10k &amp; MO'!C$11+$K552*'10k &amp; MO'!C$17+$L552*'10k &amp; MO'!C$23+$M552*'10k &amp; MO'!C$29</f>
        <v>0</v>
      </c>
      <c r="U552" s="349">
        <f>+$I552*'10k &amp; MO'!D$5+$J552*'10k &amp; MO'!D$11+$K552*'10k &amp; MO'!D$17+$L552*'10k &amp; MO'!D$23+$M552*'10k &amp; MO'!D$29</f>
        <v>0</v>
      </c>
      <c r="V552" s="349">
        <f>+$I552*'10k &amp; MO'!E$5+$J552*'10k &amp; MO'!E$11+$K552*'10k &amp; MO'!E$17+$L552*'10k &amp; MO'!E$23+$M552*'10k &amp; MO'!E$29</f>
        <v>0</v>
      </c>
      <c r="W552" s="349">
        <f>+$I552*'10k &amp; MO'!F$5+$J552*'10k &amp; MO'!F$11+$K552*'10k &amp; MO'!F$17+$L552*'10k &amp; MO'!F$23+$M552*'10k &amp; MO'!F$29</f>
        <v>0</v>
      </c>
      <c r="X552" s="349">
        <f>+$I552*'10k &amp; MO'!G$5+$J552*'10k &amp; MO'!G$11+$K552*'10k &amp; MO'!G$17+$L552*'10k &amp; MO'!G$23+$M552*'10k &amp; MO'!G$29</f>
        <v>0</v>
      </c>
      <c r="Y552" s="349">
        <f>+$N552*'10k &amp; MO'!H$5+$O552*'10k &amp; MO'!H$11+$P552*'10k &amp; MO'!H$17+$Q552*'10k &amp; MO'!H$23+$R552*'10k &amp; MO'!H$29</f>
        <v>0</v>
      </c>
      <c r="Z552" s="349">
        <f>+$N552*'10k &amp; MO'!I$5+$O552*'10k &amp; MO'!I$11+$P552*'10k &amp; MO'!I$17+$Q552*'10k &amp; MO'!I$23+$R552*'10k &amp; MO'!I$29</f>
        <v>0</v>
      </c>
      <c r="AA552" s="349">
        <f>+$N552*'10k &amp; MO'!J$5+$O552*'10k &amp; MO'!J$11+$P552*'10k &amp; MO'!J$17+$Q552*'10k &amp; MO'!J$23+$R552*'10k &amp; MO'!J$29</f>
        <v>0</v>
      </c>
      <c r="AB552" s="349">
        <f>+$N552*'10k &amp; MO'!K$5+$O552*'10k &amp; MO'!K$11+$P552*'10k &amp; MO'!K$17+$Q552*'10k &amp; MO'!K$23+$R552*'10k &amp; MO'!K$29</f>
        <v>0</v>
      </c>
      <c r="AC552" s="349">
        <f>+$N552*'10k &amp; MO'!L$5+$O552*'10k &amp; MO'!L$11+$P552*'10k &amp; MO'!L$17+$Q552*'10k &amp; MO'!L$23+$R552*'10k &amp; MO'!L$29</f>
        <v>0</v>
      </c>
      <c r="AD552" s="350">
        <f>+S552*'10k &amp; MO'!O$5</f>
        <v>0</v>
      </c>
      <c r="AF552" s="192" t="str">
        <f t="shared" si="73"/>
        <v>25632016</v>
      </c>
      <c r="AG552" s="192">
        <f>+IFERROR(VLOOKUP($AF552,'Limited Loss'!$F$5:$P$124,AG$3,FALSE),0)</f>
        <v>0</v>
      </c>
      <c r="AH552" s="193">
        <f>+IFERROR(VLOOKUP($AF552,'Limited Loss'!$F$5:$P$124,AH$3,FALSE),0)</f>
        <v>0</v>
      </c>
      <c r="AI552" s="193">
        <f>+IFERROR(VLOOKUP($AF552,'Limited Loss'!$F$5:$P$124,AI$3,FALSE),0)</f>
        <v>0</v>
      </c>
      <c r="AJ552" s="193">
        <f>+IFERROR(VLOOKUP($AF552,'Limited Loss'!$F$5:$P$124,AJ$3,FALSE),0)</f>
        <v>0</v>
      </c>
      <c r="AK552" s="100">
        <f>+IFERROR(VLOOKUP($AF552,'Limited Loss'!$F$5:$P$124,AK$3,FALSE),0)</f>
        <v>0</v>
      </c>
      <c r="AL552" s="193">
        <f>+IFERROR(VLOOKUP($AF552,'Limited Loss'!$F$5:$P$124,AL$3,FALSE),0)</f>
        <v>0</v>
      </c>
      <c r="AM552" s="193">
        <f>+IFERROR(VLOOKUP($AF552,'Limited Loss'!$F$5:$P$124,AM$3,FALSE),0)</f>
        <v>0</v>
      </c>
      <c r="AN552" s="193">
        <f>+IFERROR(VLOOKUP($AF552,'Limited Loss'!$F$5:$P$124,AN$3,FALSE),0)</f>
        <v>0</v>
      </c>
      <c r="AO552" s="193">
        <f>+IFERROR(VLOOKUP($AF552,'Limited Loss'!$F$5:$P$124,AO$3,FALSE),0)</f>
        <v>0</v>
      </c>
      <c r="AP552" s="100">
        <f>+IFERROR(VLOOKUP($AF552,'Limited Loss'!$F$5:$P$124,AP$3,FALSE),0)</f>
        <v>0</v>
      </c>
      <c r="AQ552" s="353"/>
      <c r="AR552" s="331">
        <f t="shared" si="74"/>
        <v>2563</v>
      </c>
      <c r="AS552" s="332">
        <f t="shared" si="74"/>
        <v>2016</v>
      </c>
      <c r="AT552" s="349">
        <f t="shared" si="72"/>
        <v>0</v>
      </c>
      <c r="AU552" s="349">
        <f t="shared" si="72"/>
        <v>0</v>
      </c>
      <c r="AV552" s="349">
        <f t="shared" si="72"/>
        <v>0</v>
      </c>
      <c r="AW552" s="349">
        <f t="shared" si="72"/>
        <v>0</v>
      </c>
      <c r="AX552" s="350">
        <f t="shared" si="72"/>
        <v>0</v>
      </c>
      <c r="AY552" s="349">
        <f t="shared" si="72"/>
        <v>0</v>
      </c>
      <c r="AZ552" s="349">
        <f t="shared" si="72"/>
        <v>0</v>
      </c>
      <c r="BA552" s="349">
        <f t="shared" si="72"/>
        <v>0</v>
      </c>
      <c r="BB552" s="349">
        <f t="shared" si="72"/>
        <v>0</v>
      </c>
      <c r="BC552" s="349">
        <f t="shared" si="72"/>
        <v>0</v>
      </c>
      <c r="BD552" s="350">
        <f t="shared" si="72"/>
        <v>0</v>
      </c>
      <c r="BE552" s="349">
        <f t="shared" si="76"/>
        <v>0</v>
      </c>
      <c r="BF552" s="375">
        <f t="shared" si="77"/>
        <v>0</v>
      </c>
      <c r="BG552" s="334">
        <f t="shared" si="78"/>
        <v>0</v>
      </c>
    </row>
    <row r="553" spans="1:59" x14ac:dyDescent="0.2">
      <c r="A553" s="326" t="str">
        <f t="shared" si="75"/>
        <v>25632017</v>
      </c>
      <c r="B553" s="331">
        <v>2563</v>
      </c>
      <c r="C553" s="327">
        <v>2017</v>
      </c>
      <c r="D553" s="353">
        <f>+IFERROR(VLOOKUP($A553,Data_Loss!$A$2:$V$1180,6,FALSE),0)</f>
        <v>0</v>
      </c>
      <c r="E553" s="353">
        <f>+IFERROR(VLOOKUP($A553,Data_Loss!$A$2:$V$1180,7,FALSE),0)</f>
        <v>0</v>
      </c>
      <c r="F553" s="353">
        <f>+IFERROR(VLOOKUP($A553,Data_Loss!$A$2:$V$1180,8,FALSE),0)</f>
        <v>0</v>
      </c>
      <c r="G553" s="353">
        <f>+IFERROR(VLOOKUP($A553,Data_Loss!$A$2:$V$1180,9,FALSE),0)</f>
        <v>0</v>
      </c>
      <c r="H553" s="353">
        <f>+IFERROR(VLOOKUP($A553,Data_Loss!$A$2:$V$1180,10,FALSE),0)</f>
        <v>0</v>
      </c>
      <c r="I553" s="353">
        <f>+IFERROR(VLOOKUP($A553,Data_Loss!$A$2:$V$1300,12,FALSE),0)</f>
        <v>0</v>
      </c>
      <c r="J553" s="353">
        <f>+IFERROR(VLOOKUP($A553,Data_Loss!$A$2:$V$1300,13,FALSE),0)</f>
        <v>0</v>
      </c>
      <c r="K553" s="353">
        <f>+IFERROR(VLOOKUP($A553,Data_Loss!$A$2:$V$1300,14,FALSE),0)</f>
        <v>0</v>
      </c>
      <c r="L553" s="353">
        <f>+IFERROR(VLOOKUP($A553,Data_Loss!$A$2:$V$1300,15,FALSE),0)</f>
        <v>0</v>
      </c>
      <c r="M553" s="353">
        <f>+IFERROR(VLOOKUP($A553,Data_Loss!$A$2:$V$1300,16,FALSE),0)</f>
        <v>0</v>
      </c>
      <c r="N553" s="353">
        <f>+IFERROR(VLOOKUP($A553,Data_Loss!$A$2:$V$1300,17,FALSE),0)</f>
        <v>0</v>
      </c>
      <c r="O553" s="353">
        <f>+IFERROR(VLOOKUP($A553,Data_Loss!$A$2:$V$1300,18,FALSE),0)</f>
        <v>0</v>
      </c>
      <c r="P553" s="353">
        <f>+IFERROR(VLOOKUP($A553,Data_Loss!$A$2:$V$1300,19,FALSE),0)</f>
        <v>0</v>
      </c>
      <c r="Q553" s="353">
        <f>+IFERROR(VLOOKUP($A553,Data_Loss!$A$2:$V$1300,20,FALSE),0)</f>
        <v>0</v>
      </c>
      <c r="R553" s="353">
        <f>+IFERROR(VLOOKUP($A553,Data_Loss!$A$2:$V$1300,21,FALSE),0)</f>
        <v>0</v>
      </c>
      <c r="S553" s="353">
        <f>+IFERROR(VLOOKUP($A553,Data_Loss!$A$2:$V$1300,22,FALSE),0)</f>
        <v>0</v>
      </c>
      <c r="T553" s="191">
        <f>+$I553*'10k &amp; MO'!C$6+$J553*'10k &amp; MO'!C$12+$K553*'10k &amp; MO'!C$18+$L553*'10k &amp; MO'!C$24+$M553*'10k &amp; MO'!C$30</f>
        <v>0</v>
      </c>
      <c r="U553" s="349">
        <f>+$I553*'10k &amp; MO'!D$6+$J553*'10k &amp; MO'!D$12+$K553*'10k &amp; MO'!D$18+$L553*'10k &amp; MO'!D$24+$M553*'10k &amp; MO'!D$30</f>
        <v>0</v>
      </c>
      <c r="V553" s="349">
        <f>+$I553*'10k &amp; MO'!E$6+$J553*'10k &amp; MO'!E$12+$K553*'10k &amp; MO'!E$18+$L553*'10k &amp; MO'!E$24+$M553*'10k &amp; MO'!E$30</f>
        <v>0</v>
      </c>
      <c r="W553" s="349">
        <f>+$I553*'10k &amp; MO'!F$6+$J553*'10k &amp; MO'!F$12+$K553*'10k &amp; MO'!F$18+$L553*'10k &amp; MO'!F$24+$M553*'10k &amp; MO'!F$30</f>
        <v>0</v>
      </c>
      <c r="X553" s="349">
        <f>+$I553*'10k &amp; MO'!G$6+$J553*'10k &amp; MO'!G$12+$K553*'10k &amp; MO'!G$18+$L553*'10k &amp; MO'!G$24+$M553*'10k &amp; MO'!G$30</f>
        <v>0</v>
      </c>
      <c r="Y553" s="349">
        <f>+$N553*'10k &amp; MO'!H$6+$O553*'10k &amp; MO'!H$12+$P553*'10k &amp; MO'!H$18+$Q553*'10k &amp; MO'!H$24+$R553*'10k &amp; MO'!H$30</f>
        <v>0</v>
      </c>
      <c r="Z553" s="349">
        <f>+$N553*'10k &amp; MO'!I$6+$O553*'10k &amp; MO'!I$12+$P553*'10k &amp; MO'!I$18+$Q553*'10k &amp; MO'!I$24+$R553*'10k &amp; MO'!I$30</f>
        <v>0</v>
      </c>
      <c r="AA553" s="349">
        <f>+$N553*'10k &amp; MO'!J$6+$O553*'10k &amp; MO'!J$12+$P553*'10k &amp; MO'!J$18+$Q553*'10k &amp; MO'!J$24+$R553*'10k &amp; MO'!J$30</f>
        <v>0</v>
      </c>
      <c r="AB553" s="349">
        <f>+$N553*'10k &amp; MO'!K$6+$O553*'10k &amp; MO'!K$12+$P553*'10k &amp; MO'!K$18+$Q553*'10k &amp; MO'!K$24+$R553*'10k &amp; MO'!K$30</f>
        <v>0</v>
      </c>
      <c r="AC553" s="349">
        <f>+$N553*'10k &amp; MO'!L$6+$O553*'10k &amp; MO'!L$12+$P553*'10k &amp; MO'!L$18+$Q553*'10k &amp; MO'!L$24+$R553*'10k &amp; MO'!L$30</f>
        <v>0</v>
      </c>
      <c r="AD553" s="350">
        <f>+S553*'10k &amp; MO'!O$6</f>
        <v>0</v>
      </c>
      <c r="AF553" s="192" t="str">
        <f t="shared" si="73"/>
        <v>25632017</v>
      </c>
      <c r="AG553" s="192">
        <f>+IFERROR(VLOOKUP($AF553,'Limited Loss'!$F$5:$P$124,AG$3,FALSE),0)</f>
        <v>0</v>
      </c>
      <c r="AH553" s="193">
        <f>+IFERROR(VLOOKUP($AF553,'Limited Loss'!$F$5:$P$124,AH$3,FALSE),0)</f>
        <v>0</v>
      </c>
      <c r="AI553" s="193">
        <f>+IFERROR(VLOOKUP($AF553,'Limited Loss'!$F$5:$P$124,AI$3,FALSE),0)</f>
        <v>0</v>
      </c>
      <c r="AJ553" s="193">
        <f>+IFERROR(VLOOKUP($AF553,'Limited Loss'!$F$5:$P$124,AJ$3,FALSE),0)</f>
        <v>0</v>
      </c>
      <c r="AK553" s="100">
        <f>+IFERROR(VLOOKUP($AF553,'Limited Loss'!$F$5:$P$124,AK$3,FALSE),0)</f>
        <v>0</v>
      </c>
      <c r="AL553" s="193">
        <f>+IFERROR(VLOOKUP($AF553,'Limited Loss'!$F$5:$P$124,AL$3,FALSE),0)</f>
        <v>0</v>
      </c>
      <c r="AM553" s="193">
        <f>+IFERROR(VLOOKUP($AF553,'Limited Loss'!$F$5:$P$124,AM$3,FALSE),0)</f>
        <v>0</v>
      </c>
      <c r="AN553" s="193">
        <f>+IFERROR(VLOOKUP($AF553,'Limited Loss'!$F$5:$P$124,AN$3,FALSE),0)</f>
        <v>0</v>
      </c>
      <c r="AO553" s="193">
        <f>+IFERROR(VLOOKUP($AF553,'Limited Loss'!$F$5:$P$124,AO$3,FALSE),0)</f>
        <v>0</v>
      </c>
      <c r="AP553" s="100">
        <f>+IFERROR(VLOOKUP($AF553,'Limited Loss'!$F$5:$P$124,AP$3,FALSE),0)</f>
        <v>0</v>
      </c>
      <c r="AQ553" s="353"/>
      <c r="AR553" s="331">
        <f t="shared" si="74"/>
        <v>2563</v>
      </c>
      <c r="AS553" s="332">
        <f t="shared" si="74"/>
        <v>2017</v>
      </c>
      <c r="AT553" s="349">
        <f t="shared" si="72"/>
        <v>0</v>
      </c>
      <c r="AU553" s="349">
        <f t="shared" si="72"/>
        <v>0</v>
      </c>
      <c r="AV553" s="349">
        <f t="shared" si="72"/>
        <v>0</v>
      </c>
      <c r="AW553" s="349">
        <f t="shared" si="72"/>
        <v>0</v>
      </c>
      <c r="AX553" s="350">
        <f t="shared" si="72"/>
        <v>0</v>
      </c>
      <c r="AY553" s="349">
        <f t="shared" si="72"/>
        <v>0</v>
      </c>
      <c r="AZ553" s="349">
        <f t="shared" si="72"/>
        <v>0</v>
      </c>
      <c r="BA553" s="349">
        <f t="shared" si="72"/>
        <v>0</v>
      </c>
      <c r="BB553" s="349">
        <f t="shared" si="72"/>
        <v>0</v>
      </c>
      <c r="BC553" s="349">
        <f t="shared" si="72"/>
        <v>0</v>
      </c>
      <c r="BD553" s="350">
        <f t="shared" si="72"/>
        <v>0</v>
      </c>
      <c r="BE553" s="349">
        <f t="shared" si="76"/>
        <v>0</v>
      </c>
      <c r="BF553" s="375">
        <f t="shared" si="77"/>
        <v>0</v>
      </c>
      <c r="BG553" s="334">
        <f t="shared" si="78"/>
        <v>0</v>
      </c>
    </row>
    <row r="554" spans="1:59" x14ac:dyDescent="0.2">
      <c r="A554" s="326" t="str">
        <f t="shared" si="75"/>
        <v>25632018</v>
      </c>
      <c r="B554" s="331">
        <v>2563</v>
      </c>
      <c r="C554" s="327">
        <v>2018</v>
      </c>
      <c r="D554" s="353">
        <f>+IFERROR(VLOOKUP($A554,Data_Loss!$A$2:$V$1180,6,FALSE),0)</f>
        <v>0</v>
      </c>
      <c r="E554" s="353">
        <f>+IFERROR(VLOOKUP($A554,Data_Loss!$A$2:$V$1180,7,FALSE),0)</f>
        <v>0</v>
      </c>
      <c r="F554" s="353">
        <f>+IFERROR(VLOOKUP($A554,Data_Loss!$A$2:$V$1180,8,FALSE),0)</f>
        <v>0</v>
      </c>
      <c r="G554" s="353">
        <f>+IFERROR(VLOOKUP($A554,Data_Loss!$A$2:$V$1180,9,FALSE),0)</f>
        <v>0</v>
      </c>
      <c r="H554" s="353">
        <f>+IFERROR(VLOOKUP($A554,Data_Loss!$A$2:$V$1180,10,FALSE),0)</f>
        <v>0</v>
      </c>
      <c r="I554" s="353">
        <f>+IFERROR(VLOOKUP($A554,Data_Loss!$A$2:$V$1300,12,FALSE),0)</f>
        <v>0</v>
      </c>
      <c r="J554" s="353">
        <f>+IFERROR(VLOOKUP($A554,Data_Loss!$A$2:$V$1300,13,FALSE),0)</f>
        <v>0</v>
      </c>
      <c r="K554" s="353">
        <f>+IFERROR(VLOOKUP($A554,Data_Loss!$A$2:$V$1300,14,FALSE),0)</f>
        <v>0</v>
      </c>
      <c r="L554" s="353">
        <f>+IFERROR(VLOOKUP($A554,Data_Loss!$A$2:$V$1300,15,FALSE),0)</f>
        <v>0</v>
      </c>
      <c r="M554" s="353">
        <f>+IFERROR(VLOOKUP($A554,Data_Loss!$A$2:$V$1300,16,FALSE),0)</f>
        <v>0</v>
      </c>
      <c r="N554" s="353">
        <f>+IFERROR(VLOOKUP($A554,Data_Loss!$A$2:$V$1300,17,FALSE),0)</f>
        <v>0</v>
      </c>
      <c r="O554" s="353">
        <f>+IFERROR(VLOOKUP($A554,Data_Loss!$A$2:$V$1300,18,FALSE),0)</f>
        <v>0</v>
      </c>
      <c r="P554" s="353">
        <f>+IFERROR(VLOOKUP($A554,Data_Loss!$A$2:$V$1300,19,FALSE),0)</f>
        <v>0</v>
      </c>
      <c r="Q554" s="353">
        <f>+IFERROR(VLOOKUP($A554,Data_Loss!$A$2:$V$1300,20,FALSE),0)</f>
        <v>0</v>
      </c>
      <c r="R554" s="353">
        <f>+IFERROR(VLOOKUP($A554,Data_Loss!$A$2:$V$1300,21,FALSE),0)</f>
        <v>0</v>
      </c>
      <c r="S554" s="353">
        <f>+IFERROR(VLOOKUP($A554,Data_Loss!$A$2:$V$1300,22,FALSE),0)</f>
        <v>0</v>
      </c>
      <c r="T554" s="191">
        <f>+$I554*'10k &amp; MO'!C$7+$J554*'10k &amp; MO'!C$13+$K554*'10k &amp; MO'!C$19+$L554*'10k &amp; MO'!C$25+$M554*'10k &amp; MO'!C$31</f>
        <v>0</v>
      </c>
      <c r="U554" s="349">
        <f>+$I554*'10k &amp; MO'!D$7+$J554*'10k &amp; MO'!D$13+$K554*'10k &amp; MO'!D$19+$L554*'10k &amp; MO'!D$25+$M554*'10k &amp; MO'!D$31</f>
        <v>0</v>
      </c>
      <c r="V554" s="349">
        <f>+$I554*'10k &amp; MO'!E$7+$J554*'10k &amp; MO'!E$13+$K554*'10k &amp; MO'!E$19+$L554*'10k &amp; MO'!E$25+$M554*'10k &amp; MO'!E$31</f>
        <v>0</v>
      </c>
      <c r="W554" s="349">
        <f>+$I554*'10k &amp; MO'!F$7+$J554*'10k &amp; MO'!F$13+$K554*'10k &amp; MO'!F$19+$L554*'10k &amp; MO'!F$25+$M554*'10k &amp; MO'!F$31</f>
        <v>0</v>
      </c>
      <c r="X554" s="349">
        <f>+$I554*'10k &amp; MO'!G$7+$J554*'10k &amp; MO'!G$13+$K554*'10k &amp; MO'!G$19+$L554*'10k &amp; MO'!G$25+$M554*'10k &amp; MO'!G$31</f>
        <v>0</v>
      </c>
      <c r="Y554" s="349">
        <f>+$N554*'10k &amp; MO'!H$7+$O554*'10k &amp; MO'!H$13+$P554*'10k &amp; MO'!H$19+$Q554*'10k &amp; MO'!H$25+$R554*'10k &amp; MO'!H$31</f>
        <v>0</v>
      </c>
      <c r="Z554" s="349">
        <f>+$N554*'10k &amp; MO'!I$7+$O554*'10k &amp; MO'!I$13+$P554*'10k &amp; MO'!I$19+$Q554*'10k &amp; MO'!I$25+$R554*'10k &amp; MO'!I$31</f>
        <v>0</v>
      </c>
      <c r="AA554" s="349">
        <f>+$N554*'10k &amp; MO'!J$7+$O554*'10k &amp; MO'!J$13+$P554*'10k &amp; MO'!J$19+$Q554*'10k &amp; MO'!J$25+$R554*'10k &amp; MO'!J$31</f>
        <v>0</v>
      </c>
      <c r="AB554" s="349">
        <f>+$N554*'10k &amp; MO'!K$7+$O554*'10k &amp; MO'!K$13+$P554*'10k &amp; MO'!K$19+$Q554*'10k &amp; MO'!K$25+$R554*'10k &amp; MO'!K$31</f>
        <v>0</v>
      </c>
      <c r="AC554" s="349">
        <f>+$N554*'10k &amp; MO'!L$7+$O554*'10k &amp; MO'!L$13+$P554*'10k &amp; MO'!L$19+$Q554*'10k &amp; MO'!L$25+$R554*'10k &amp; MO'!L$31</f>
        <v>0</v>
      </c>
      <c r="AD554" s="350">
        <f>+S554*'10k &amp; MO'!O$7</f>
        <v>0</v>
      </c>
      <c r="AF554" s="192" t="str">
        <f t="shared" si="73"/>
        <v>25632018</v>
      </c>
      <c r="AG554" s="192">
        <f>+IFERROR(VLOOKUP($AF554,'Limited Loss'!$F$5:$P$124,AG$3,FALSE),0)</f>
        <v>0</v>
      </c>
      <c r="AH554" s="193">
        <f>+IFERROR(VLOOKUP($AF554,'Limited Loss'!$F$5:$P$124,AH$3,FALSE),0)</f>
        <v>0</v>
      </c>
      <c r="AI554" s="193">
        <f>+IFERROR(VLOOKUP($AF554,'Limited Loss'!$F$5:$P$124,AI$3,FALSE),0)</f>
        <v>0</v>
      </c>
      <c r="AJ554" s="193">
        <f>+IFERROR(VLOOKUP($AF554,'Limited Loss'!$F$5:$P$124,AJ$3,FALSE),0)</f>
        <v>0</v>
      </c>
      <c r="AK554" s="100">
        <f>+IFERROR(VLOOKUP($AF554,'Limited Loss'!$F$5:$P$124,AK$3,FALSE),0)</f>
        <v>0</v>
      </c>
      <c r="AL554" s="193">
        <f>+IFERROR(VLOOKUP($AF554,'Limited Loss'!$F$5:$P$124,AL$3,FALSE),0)</f>
        <v>0</v>
      </c>
      <c r="AM554" s="193">
        <f>+IFERROR(VLOOKUP($AF554,'Limited Loss'!$F$5:$P$124,AM$3,FALSE),0)</f>
        <v>0</v>
      </c>
      <c r="AN554" s="193">
        <f>+IFERROR(VLOOKUP($AF554,'Limited Loss'!$F$5:$P$124,AN$3,FALSE),0)</f>
        <v>0</v>
      </c>
      <c r="AO554" s="193">
        <f>+IFERROR(VLOOKUP($AF554,'Limited Loss'!$F$5:$P$124,AO$3,FALSE),0)</f>
        <v>0</v>
      </c>
      <c r="AP554" s="100">
        <f>+IFERROR(VLOOKUP($AF554,'Limited Loss'!$F$5:$P$124,AP$3,FALSE),0)</f>
        <v>0</v>
      </c>
      <c r="AQ554" s="353"/>
      <c r="AR554" s="331">
        <f t="shared" si="74"/>
        <v>2563</v>
      </c>
      <c r="AS554" s="332">
        <f t="shared" si="74"/>
        <v>2018</v>
      </c>
      <c r="AT554" s="349">
        <f t="shared" si="72"/>
        <v>0</v>
      </c>
      <c r="AU554" s="349">
        <f t="shared" si="72"/>
        <v>0</v>
      </c>
      <c r="AV554" s="349">
        <f t="shared" si="72"/>
        <v>0</v>
      </c>
      <c r="AW554" s="349">
        <f t="shared" si="72"/>
        <v>0</v>
      </c>
      <c r="AX554" s="350">
        <f t="shared" si="72"/>
        <v>0</v>
      </c>
      <c r="AY554" s="349">
        <f t="shared" si="72"/>
        <v>0</v>
      </c>
      <c r="AZ554" s="349">
        <f t="shared" si="72"/>
        <v>0</v>
      </c>
      <c r="BA554" s="349">
        <f t="shared" si="72"/>
        <v>0</v>
      </c>
      <c r="BB554" s="349">
        <f t="shared" si="72"/>
        <v>0</v>
      </c>
      <c r="BC554" s="349">
        <f t="shared" si="72"/>
        <v>0</v>
      </c>
      <c r="BD554" s="350">
        <f t="shared" si="72"/>
        <v>0</v>
      </c>
      <c r="BE554" s="349">
        <f t="shared" si="76"/>
        <v>0</v>
      </c>
      <c r="BF554" s="375">
        <f t="shared" si="77"/>
        <v>0</v>
      </c>
      <c r="BG554" s="334">
        <f t="shared" si="78"/>
        <v>0</v>
      </c>
    </row>
    <row r="555" spans="1:59" x14ac:dyDescent="0.2">
      <c r="A555" s="326" t="str">
        <f t="shared" si="75"/>
        <v>6012014</v>
      </c>
      <c r="B555" s="331">
        <v>601</v>
      </c>
      <c r="C555" s="327">
        <v>2014</v>
      </c>
      <c r="D555" s="353">
        <f>+IFERROR(VLOOKUP($A555,Data_Loss!$A$2:$V$1180,6,FALSE),0)</f>
        <v>0</v>
      </c>
      <c r="E555" s="353">
        <f>+IFERROR(VLOOKUP($A555,Data_Loss!$A$2:$V$1180,7,FALSE),0)</f>
        <v>1</v>
      </c>
      <c r="F555" s="353">
        <f>+IFERROR(VLOOKUP($A555,Data_Loss!$A$2:$V$1180,8,FALSE),0)</f>
        <v>1</v>
      </c>
      <c r="G555" s="353">
        <f>+IFERROR(VLOOKUP($A555,Data_Loss!$A$2:$V$1180,9,FALSE),0)</f>
        <v>1</v>
      </c>
      <c r="H555" s="353">
        <f>+IFERROR(VLOOKUP($A555,Data_Loss!$A$2:$V$1180,10,FALSE),0)</f>
        <v>2</v>
      </c>
      <c r="I555" s="353">
        <f>+IFERROR(VLOOKUP($A555,Data_Loss!$A$2:$V$1300,12,FALSE),0)</f>
        <v>0</v>
      </c>
      <c r="J555" s="353">
        <f>+IFERROR(VLOOKUP($A555,Data_Loss!$A$2:$V$1300,13,FALSE),0)</f>
        <v>668845</v>
      </c>
      <c r="K555" s="353">
        <f>+IFERROR(VLOOKUP($A555,Data_Loss!$A$2:$V$1300,14,FALSE),0)</f>
        <v>124833</v>
      </c>
      <c r="L555" s="353">
        <f>+IFERROR(VLOOKUP($A555,Data_Loss!$A$2:$V$1300,15,FALSE),0)</f>
        <v>48587</v>
      </c>
      <c r="M555" s="353">
        <f>+IFERROR(VLOOKUP($A555,Data_Loss!$A$2:$V$1300,16,FALSE),0)</f>
        <v>841</v>
      </c>
      <c r="N555" s="353">
        <f>+IFERROR(VLOOKUP($A555,Data_Loss!$A$2:$V$1300,17,FALSE),0)</f>
        <v>0</v>
      </c>
      <c r="O555" s="353">
        <f>+IFERROR(VLOOKUP($A555,Data_Loss!$A$2:$V$1300,18,FALSE),0)</f>
        <v>5993666</v>
      </c>
      <c r="P555" s="353">
        <f>+IFERROR(VLOOKUP($A555,Data_Loss!$A$2:$V$1300,19,FALSE),0)</f>
        <v>1314354</v>
      </c>
      <c r="Q555" s="353">
        <f>+IFERROR(VLOOKUP($A555,Data_Loss!$A$2:$V$1300,20,FALSE),0)</f>
        <v>34207</v>
      </c>
      <c r="R555" s="353">
        <f>+IFERROR(VLOOKUP($A555,Data_Loss!$A$2:$V$1300,21,FALSE),0)</f>
        <v>4065</v>
      </c>
      <c r="S555" s="353">
        <f>+IFERROR(VLOOKUP($A555,Data_Loss!$A$2:$V$1300,22,FALSE),0)</f>
        <v>67921</v>
      </c>
      <c r="T555" s="191">
        <f>+$I555*'10k &amp; MO'!C$3+$J555*'10k &amp; MO'!C$9+$K555*'10k &amp; MO'!C$15+$L555*'10k &amp; MO'!C$21+$M555*'10k &amp; MO'!C$27</f>
        <v>0</v>
      </c>
      <c r="U555" s="349">
        <f>+$I555*'10k &amp; MO'!D$3+$J555*'10k &amp; MO'!D$9+$K555*'10k &amp; MO'!D$15+$L555*'10k &amp; MO'!D$21+$M555*'10k &amp; MO'!D$27</f>
        <v>1821933.78</v>
      </c>
      <c r="V555" s="349">
        <f>+$I555*'10k &amp; MO'!E$3+$J555*'10k &amp; MO'!E$9+$K555*'10k &amp; MO'!E$15+$L555*'10k &amp; MO'!E$21+$M555*'10k &amp; MO'!E$27</f>
        <v>187748.83199999999</v>
      </c>
      <c r="W555" s="349">
        <f>+$I555*'10k &amp; MO'!F$3+$J555*'10k &amp; MO'!F$9+$K555*'10k &amp; MO'!F$15+$L555*'10k &amp; MO'!F$21+$M555*'10k &amp; MO'!F$27</f>
        <v>59713.423000000003</v>
      </c>
      <c r="X555" s="349">
        <f>+$I555*'10k &amp; MO'!G$3+$J555*'10k &amp; MO'!G$9+$K555*'10k &amp; MO'!G$15+$L555*'10k &amp; MO'!G$21+$M555*'10k &amp; MO'!G$27</f>
        <v>952.01199999999994</v>
      </c>
      <c r="Y555" s="349">
        <f>+$N555*'10k &amp; MO'!H$3+$O555*'10k &amp; MO'!H$9+$P555*'10k &amp; MO'!H$15+$Q555*'10k &amp; MO'!H$21+$R555*'10k &amp; MO'!H$27</f>
        <v>0</v>
      </c>
      <c r="Z555" s="349">
        <f>+$N555*'10k &amp; MO'!I$3+$O555*'10k &amp; MO'!I$9+$P555*'10k &amp; MO'!I$15+$Q555*'10k &amp; MO'!I$21+$R555*'10k &amp; MO'!I$27</f>
        <v>13989216.444</v>
      </c>
      <c r="AA555" s="349">
        <f>+$N555*'10k &amp; MO'!J$3+$O555*'10k &amp; MO'!J$9+$P555*'10k &amp; MO'!J$15+$Q555*'10k &amp; MO'!J$21+$R555*'10k &amp; MO'!J$27</f>
        <v>2748314.2140000002</v>
      </c>
      <c r="AB555" s="349">
        <f>+$N555*'10k &amp; MO'!K$3+$O555*'10k &amp; MO'!K$9+$P555*'10k &amp; MO'!K$15+$Q555*'10k &amp; MO'!K$21+$R555*'10k &amp; MO'!K$27</f>
        <v>47924.006999999998</v>
      </c>
      <c r="AC555" s="349">
        <f>+$N555*'10k &amp; MO'!L$3+$O555*'10k &amp; MO'!L$9+$P555*'10k &amp; MO'!L$15+$Q555*'10k &amp; MO'!L$21+$R555*'10k &amp; MO'!L$27</f>
        <v>6268.2300000000005</v>
      </c>
      <c r="AD555" s="350">
        <f>+S555*'10k &amp; MO'!O$3</f>
        <v>72743.391000000003</v>
      </c>
      <c r="AF555" s="192" t="str">
        <f t="shared" si="73"/>
        <v>6012014</v>
      </c>
      <c r="AG555" s="192">
        <f>+IFERROR(VLOOKUP($AF555,'Limited Loss'!$F$5:$P$124,AG$3,FALSE),0)</f>
        <v>0</v>
      </c>
      <c r="AH555" s="193">
        <f>+IFERROR(VLOOKUP($AF555,'Limited Loss'!$F$5:$P$124,AH$3,FALSE),0)</f>
        <v>1639995</v>
      </c>
      <c r="AI555" s="193">
        <f>+IFERROR(VLOOKUP($AF555,'Limited Loss'!$F$5:$P$124,AI$3,FALSE),0)</f>
        <v>86783</v>
      </c>
      <c r="AJ555" s="193">
        <f>+IFERROR(VLOOKUP($AF555,'Limited Loss'!$F$5:$P$124,AJ$3,FALSE),0)</f>
        <v>0</v>
      </c>
      <c r="AK555" s="100">
        <f>+IFERROR(VLOOKUP($AF555,'Limited Loss'!$F$5:$P$124,AK$3,FALSE),0)</f>
        <v>0</v>
      </c>
      <c r="AL555" s="193">
        <f>+IFERROR(VLOOKUP($AF555,'Limited Loss'!$F$5:$P$124,AL$3,FALSE),0)</f>
        <v>0</v>
      </c>
      <c r="AM555" s="193">
        <f>+IFERROR(VLOOKUP($AF555,'Limited Loss'!$F$5:$P$124,AM$3,FALSE),0)</f>
        <v>12592253</v>
      </c>
      <c r="AN555" s="193">
        <f>+IFERROR(VLOOKUP($AF555,'Limited Loss'!$F$5:$P$124,AN$3,FALSE),0)</f>
        <v>1270353</v>
      </c>
      <c r="AO555" s="193">
        <f>+IFERROR(VLOOKUP($AF555,'Limited Loss'!$F$5:$P$124,AO$3,FALSE),0)</f>
        <v>0</v>
      </c>
      <c r="AP555" s="100">
        <f>+IFERROR(VLOOKUP($AF555,'Limited Loss'!$F$5:$P$124,AP$3,FALSE),0)</f>
        <v>0</v>
      </c>
      <c r="AQ555" s="353"/>
      <c r="AR555" s="331">
        <f t="shared" si="74"/>
        <v>601</v>
      </c>
      <c r="AS555" s="332">
        <f t="shared" si="74"/>
        <v>2014</v>
      </c>
      <c r="AT555" s="349">
        <f t="shared" ref="AT555:BD578" si="79">+T555-AG555</f>
        <v>0</v>
      </c>
      <c r="AU555" s="349">
        <f t="shared" si="79"/>
        <v>181938.78000000003</v>
      </c>
      <c r="AV555" s="349">
        <f t="shared" si="79"/>
        <v>100965.83199999999</v>
      </c>
      <c r="AW555" s="349">
        <f t="shared" si="79"/>
        <v>59713.423000000003</v>
      </c>
      <c r="AX555" s="350">
        <f t="shared" si="79"/>
        <v>952.01199999999994</v>
      </c>
      <c r="AY555" s="349">
        <f t="shared" si="79"/>
        <v>0</v>
      </c>
      <c r="AZ555" s="349">
        <f t="shared" si="79"/>
        <v>1396963.4440000001</v>
      </c>
      <c r="BA555" s="349">
        <f t="shared" si="79"/>
        <v>1477961.2140000002</v>
      </c>
      <c r="BB555" s="349">
        <f t="shared" si="79"/>
        <v>47924.006999999998</v>
      </c>
      <c r="BC555" s="349">
        <f t="shared" si="79"/>
        <v>6268.2300000000005</v>
      </c>
      <c r="BD555" s="350">
        <f t="shared" si="79"/>
        <v>72743.391000000003</v>
      </c>
      <c r="BE555" s="349">
        <f t="shared" si="76"/>
        <v>3157829.2700000005</v>
      </c>
      <c r="BF555" s="375">
        <f t="shared" si="77"/>
        <v>114857.67200000001</v>
      </c>
      <c r="BG555" s="334">
        <f t="shared" si="78"/>
        <v>72743.391000000003</v>
      </c>
    </row>
    <row r="556" spans="1:59" x14ac:dyDescent="0.2">
      <c r="A556" s="326" t="str">
        <f t="shared" si="75"/>
        <v>6012015</v>
      </c>
      <c r="B556" s="331">
        <v>601</v>
      </c>
      <c r="C556" s="327">
        <v>2015</v>
      </c>
      <c r="D556" s="353">
        <f>+IFERROR(VLOOKUP($A556,Data_Loss!$A$2:$V$1180,6,FALSE),0)</f>
        <v>0</v>
      </c>
      <c r="E556" s="353">
        <f>+IFERROR(VLOOKUP($A556,Data_Loss!$A$2:$V$1180,7,FALSE),0)</f>
        <v>0</v>
      </c>
      <c r="F556" s="353">
        <f>+IFERROR(VLOOKUP($A556,Data_Loss!$A$2:$V$1180,8,FALSE),0)</f>
        <v>3</v>
      </c>
      <c r="G556" s="353">
        <f>+IFERROR(VLOOKUP($A556,Data_Loss!$A$2:$V$1180,9,FALSE),0)</f>
        <v>6</v>
      </c>
      <c r="H556" s="353">
        <f>+IFERROR(VLOOKUP($A556,Data_Loss!$A$2:$V$1180,10,FALSE),0)</f>
        <v>2</v>
      </c>
      <c r="I556" s="353">
        <f>+IFERROR(VLOOKUP($A556,Data_Loss!$A$2:$V$1300,12,FALSE),0)</f>
        <v>0</v>
      </c>
      <c r="J556" s="353">
        <f>+IFERROR(VLOOKUP($A556,Data_Loss!$A$2:$V$1300,13,FALSE),0)</f>
        <v>0</v>
      </c>
      <c r="K556" s="353">
        <f>+IFERROR(VLOOKUP($A556,Data_Loss!$A$2:$V$1300,14,FALSE),0)</f>
        <v>559814</v>
      </c>
      <c r="L556" s="353">
        <f>+IFERROR(VLOOKUP($A556,Data_Loss!$A$2:$V$1300,15,FALSE),0)</f>
        <v>165276</v>
      </c>
      <c r="M556" s="353">
        <f>+IFERROR(VLOOKUP($A556,Data_Loss!$A$2:$V$1300,16,FALSE),0)</f>
        <v>57880</v>
      </c>
      <c r="N556" s="353">
        <f>+IFERROR(VLOOKUP($A556,Data_Loss!$A$2:$V$1300,17,FALSE),0)</f>
        <v>0</v>
      </c>
      <c r="O556" s="353">
        <f>+IFERROR(VLOOKUP($A556,Data_Loss!$A$2:$V$1300,18,FALSE),0)</f>
        <v>0</v>
      </c>
      <c r="P556" s="353">
        <f>+IFERROR(VLOOKUP($A556,Data_Loss!$A$2:$V$1300,19,FALSE),0)</f>
        <v>497496</v>
      </c>
      <c r="Q556" s="353">
        <f>+IFERROR(VLOOKUP($A556,Data_Loss!$A$2:$V$1300,20,FALSE),0)</f>
        <v>104651</v>
      </c>
      <c r="R556" s="353">
        <f>+IFERROR(VLOOKUP($A556,Data_Loss!$A$2:$V$1300,21,FALSE),0)</f>
        <v>70468</v>
      </c>
      <c r="S556" s="353">
        <f>+IFERROR(VLOOKUP($A556,Data_Loss!$A$2:$V$1300,22,FALSE),0)</f>
        <v>42087</v>
      </c>
      <c r="T556" s="191">
        <f>+$I556*'10k &amp; MO'!C$4+$J556*'10k &amp; MO'!C$10+$K556*'10k &amp; MO'!C$16+$L556*'10k &amp; MO'!C$22+$M556*'10k &amp; MO'!C$28</f>
        <v>0</v>
      </c>
      <c r="U556" s="349">
        <f>+$I556*'10k &amp; MO'!D$4+$J556*'10k &amp; MO'!D$10+$K556*'10k &amp; MO'!D$16+$L556*'10k &amp; MO'!D$22+$M556*'10k &amp; MO'!D$28</f>
        <v>0</v>
      </c>
      <c r="V556" s="349">
        <f>+$I556*'10k &amp; MO'!E$4+$J556*'10k &amp; MO'!E$10+$K556*'10k &amp; MO'!E$16+$L556*'10k &amp; MO'!E$22+$M556*'10k &amp; MO'!E$28</f>
        <v>1008712.304</v>
      </c>
      <c r="W556" s="349">
        <f>+$I556*'10k &amp; MO'!F$4+$J556*'10k &amp; MO'!F$10+$K556*'10k &amp; MO'!F$16+$L556*'10k &amp; MO'!F$22+$M556*'10k &amp; MO'!F$28</f>
        <v>187694.40939999997</v>
      </c>
      <c r="X556" s="349">
        <f>+$I556*'10k &amp; MO'!G$4+$J556*'10k &amp; MO'!G$10+$K556*'10k &amp; MO'!G$16+$L556*'10k &amp; MO'!G$22+$M556*'10k &amp; MO'!G$28</f>
        <v>70865.892599999992</v>
      </c>
      <c r="Y556" s="349">
        <f>+$N556*'10k &amp; MO'!H$4+$O556*'10k &amp; MO'!H$10+$P556*'10k &amp; MO'!H$16+$Q556*'10k &amp; MO'!H$22+$R556*'10k &amp; MO'!H$28</f>
        <v>0</v>
      </c>
      <c r="Z556" s="349">
        <f>+$N556*'10k &amp; MO'!I$4+$O556*'10k &amp; MO'!I$10+$P556*'10k &amp; MO'!I$16+$Q556*'10k &amp; MO'!I$22+$R556*'10k &amp; MO'!I$28</f>
        <v>0</v>
      </c>
      <c r="AA556" s="349">
        <f>+$N556*'10k &amp; MO'!J$4+$O556*'10k &amp; MO'!J$10+$P556*'10k &amp; MO'!J$16+$Q556*'10k &amp; MO'!J$22+$R556*'10k &amp; MO'!J$28</f>
        <v>1405952.0948000001</v>
      </c>
      <c r="AB556" s="349">
        <f>+$N556*'10k &amp; MO'!K$4+$O556*'10k &amp; MO'!K$10+$P556*'10k &amp; MO'!K$16+$Q556*'10k &amp; MO'!K$22+$R556*'10k &amp; MO'!K$28</f>
        <v>178616.89499999999</v>
      </c>
      <c r="AC556" s="349">
        <f>+$N556*'10k &amp; MO'!L$4+$O556*'10k &amp; MO'!L$10+$P556*'10k &amp; MO'!L$16+$Q556*'10k &amp; MO'!L$22+$R556*'10k &amp; MO'!L$28</f>
        <v>108351.5217</v>
      </c>
      <c r="AD556" s="350">
        <f>+S556*'10k &amp; MO'!O$4</f>
        <v>51009.443999999996</v>
      </c>
      <c r="AF556" s="192" t="str">
        <f t="shared" si="73"/>
        <v>6012015</v>
      </c>
      <c r="AG556" s="192">
        <f>+IFERROR(VLOOKUP($AF556,'Limited Loss'!$F$5:$P$124,AG$3,FALSE),0)</f>
        <v>0</v>
      </c>
      <c r="AH556" s="193">
        <f>+IFERROR(VLOOKUP($AF556,'Limited Loss'!$F$5:$P$124,AH$3,FALSE),0)</f>
        <v>0</v>
      </c>
      <c r="AI556" s="193">
        <f>+IFERROR(VLOOKUP($AF556,'Limited Loss'!$F$5:$P$124,AI$3,FALSE),0)</f>
        <v>114681</v>
      </c>
      <c r="AJ556" s="193">
        <f>+IFERROR(VLOOKUP($AF556,'Limited Loss'!$F$5:$P$124,AJ$3,FALSE),0)</f>
        <v>596</v>
      </c>
      <c r="AK556" s="100">
        <f>+IFERROR(VLOOKUP($AF556,'Limited Loss'!$F$5:$P$124,AK$3,FALSE),0)</f>
        <v>306</v>
      </c>
      <c r="AL556" s="193">
        <f>+IFERROR(VLOOKUP($AF556,'Limited Loss'!$F$5:$P$124,AL$3,FALSE),0)</f>
        <v>0</v>
      </c>
      <c r="AM556" s="193">
        <f>+IFERROR(VLOOKUP($AF556,'Limited Loss'!$F$5:$P$124,AM$3,FALSE),0)</f>
        <v>0</v>
      </c>
      <c r="AN556" s="193">
        <f>+IFERROR(VLOOKUP($AF556,'Limited Loss'!$F$5:$P$124,AN$3,FALSE),0)</f>
        <v>204825</v>
      </c>
      <c r="AO556" s="193">
        <f>+IFERROR(VLOOKUP($AF556,'Limited Loss'!$F$5:$P$124,AO$3,FALSE),0)</f>
        <v>2133</v>
      </c>
      <c r="AP556" s="100">
        <f>+IFERROR(VLOOKUP($AF556,'Limited Loss'!$F$5:$P$124,AP$3,FALSE),0)</f>
        <v>369</v>
      </c>
      <c r="AQ556" s="353"/>
      <c r="AR556" s="331">
        <f t="shared" si="74"/>
        <v>601</v>
      </c>
      <c r="AS556" s="332">
        <f t="shared" si="74"/>
        <v>2015</v>
      </c>
      <c r="AT556" s="349">
        <f t="shared" si="79"/>
        <v>0</v>
      </c>
      <c r="AU556" s="349">
        <f t="shared" si="79"/>
        <v>0</v>
      </c>
      <c r="AV556" s="349">
        <f t="shared" si="79"/>
        <v>894031.304</v>
      </c>
      <c r="AW556" s="349">
        <f t="shared" si="79"/>
        <v>187098.40939999997</v>
      </c>
      <c r="AX556" s="350">
        <f t="shared" si="79"/>
        <v>70559.892599999992</v>
      </c>
      <c r="AY556" s="349">
        <f t="shared" si="79"/>
        <v>0</v>
      </c>
      <c r="AZ556" s="349">
        <f t="shared" si="79"/>
        <v>0</v>
      </c>
      <c r="BA556" s="349">
        <f t="shared" si="79"/>
        <v>1201127.0948000001</v>
      </c>
      <c r="BB556" s="349">
        <f t="shared" si="79"/>
        <v>176483.89499999999</v>
      </c>
      <c r="BC556" s="349">
        <f t="shared" si="79"/>
        <v>107982.5217</v>
      </c>
      <c r="BD556" s="350">
        <f t="shared" si="79"/>
        <v>51009.443999999996</v>
      </c>
      <c r="BE556" s="349">
        <f t="shared" si="76"/>
        <v>2095158.3988000001</v>
      </c>
      <c r="BF556" s="375">
        <f t="shared" si="77"/>
        <v>542124.71869999997</v>
      </c>
      <c r="BG556" s="334">
        <f t="shared" si="78"/>
        <v>51009.443999999996</v>
      </c>
    </row>
    <row r="557" spans="1:59" x14ac:dyDescent="0.2">
      <c r="A557" s="326" t="str">
        <f t="shared" si="75"/>
        <v>6012016</v>
      </c>
      <c r="B557" s="331">
        <v>601</v>
      </c>
      <c r="C557" s="327">
        <v>2016</v>
      </c>
      <c r="D557" s="353">
        <f>+IFERROR(VLOOKUP($A557,Data_Loss!$A$2:$V$1180,6,FALSE),0)</f>
        <v>0</v>
      </c>
      <c r="E557" s="353">
        <f>+IFERROR(VLOOKUP($A557,Data_Loss!$A$2:$V$1180,7,FALSE),0)</f>
        <v>0</v>
      </c>
      <c r="F557" s="353">
        <f>+IFERROR(VLOOKUP($A557,Data_Loss!$A$2:$V$1180,8,FALSE),0)</f>
        <v>3</v>
      </c>
      <c r="G557" s="353">
        <f>+IFERROR(VLOOKUP($A557,Data_Loss!$A$2:$V$1180,9,FALSE),0)</f>
        <v>0</v>
      </c>
      <c r="H557" s="353">
        <f>+IFERROR(VLOOKUP($A557,Data_Loss!$A$2:$V$1180,10,FALSE),0)</f>
        <v>5</v>
      </c>
      <c r="I557" s="353">
        <f>+IFERROR(VLOOKUP($A557,Data_Loss!$A$2:$V$1300,12,FALSE),0)</f>
        <v>0</v>
      </c>
      <c r="J557" s="353">
        <f>+IFERROR(VLOOKUP($A557,Data_Loss!$A$2:$V$1300,13,FALSE),0)</f>
        <v>0</v>
      </c>
      <c r="K557" s="353">
        <f>+IFERROR(VLOOKUP($A557,Data_Loss!$A$2:$V$1300,14,FALSE),0)</f>
        <v>290937</v>
      </c>
      <c r="L557" s="353">
        <f>+IFERROR(VLOOKUP($A557,Data_Loss!$A$2:$V$1300,15,FALSE),0)</f>
        <v>0</v>
      </c>
      <c r="M557" s="353">
        <f>+IFERROR(VLOOKUP($A557,Data_Loss!$A$2:$V$1300,16,FALSE),0)</f>
        <v>8242</v>
      </c>
      <c r="N557" s="353">
        <f>+IFERROR(VLOOKUP($A557,Data_Loss!$A$2:$V$1300,17,FALSE),0)</f>
        <v>0</v>
      </c>
      <c r="O557" s="353">
        <f>+IFERROR(VLOOKUP($A557,Data_Loss!$A$2:$V$1300,18,FALSE),0)</f>
        <v>0</v>
      </c>
      <c r="P557" s="353">
        <f>+IFERROR(VLOOKUP($A557,Data_Loss!$A$2:$V$1300,19,FALSE),0)</f>
        <v>309007</v>
      </c>
      <c r="Q557" s="353">
        <f>+IFERROR(VLOOKUP($A557,Data_Loss!$A$2:$V$1300,20,FALSE),0)</f>
        <v>0</v>
      </c>
      <c r="R557" s="353">
        <f>+IFERROR(VLOOKUP($A557,Data_Loss!$A$2:$V$1300,21,FALSE),0)</f>
        <v>35912</v>
      </c>
      <c r="S557" s="353">
        <f>+IFERROR(VLOOKUP($A557,Data_Loss!$A$2:$V$1300,22,FALSE),0)</f>
        <v>34776</v>
      </c>
      <c r="T557" s="191">
        <f>+$I557*'10k &amp; MO'!C$5+$J557*'10k &amp; MO'!C$11+$K557*'10k &amp; MO'!C$17+$L557*'10k &amp; MO'!C$23+$M557*'10k &amp; MO'!C$29</f>
        <v>0</v>
      </c>
      <c r="U557" s="349">
        <f>+$I557*'10k &amp; MO'!D$5+$J557*'10k &amp; MO'!D$11+$K557*'10k &amp; MO'!D$17+$L557*'10k &amp; MO'!D$23+$M557*'10k &amp; MO'!D$29</f>
        <v>1716.5282999999999</v>
      </c>
      <c r="V557" s="349">
        <f>+$I557*'10k &amp; MO'!E$5+$J557*'10k &amp; MO'!E$11+$K557*'10k &amp; MO'!E$17+$L557*'10k &amp; MO'!E$23+$M557*'10k &amp; MO'!E$29</f>
        <v>455755.63069999998</v>
      </c>
      <c r="W557" s="349">
        <f>+$I557*'10k &amp; MO'!F$5+$J557*'10k &amp; MO'!F$11+$K557*'10k &amp; MO'!F$17+$L557*'10k &amp; MO'!F$23+$M557*'10k &amp; MO'!F$29</f>
        <v>9227.0817999999999</v>
      </c>
      <c r="X557" s="349">
        <f>+$I557*'10k &amp; MO'!G$5+$J557*'10k &amp; MO'!G$11+$K557*'10k &amp; MO'!G$17+$L557*'10k &amp; MO'!G$23+$M557*'10k &amp; MO'!G$29</f>
        <v>11865.861700000001</v>
      </c>
      <c r="Y557" s="349">
        <f>+$N557*'10k &amp; MO'!H$5+$O557*'10k &amp; MO'!H$11+$P557*'10k &amp; MO'!H$17+$Q557*'10k &amp; MO'!H$23+$R557*'10k &amp; MO'!H$29</f>
        <v>0</v>
      </c>
      <c r="Z557" s="349">
        <f>+$N557*'10k &amp; MO'!I$5+$O557*'10k &amp; MO'!I$11+$P557*'10k &amp; MO'!I$17+$Q557*'10k &amp; MO'!I$23+$R557*'10k &amp; MO'!I$29</f>
        <v>1019.7231</v>
      </c>
      <c r="AA557" s="349">
        <f>+$N557*'10k &amp; MO'!J$5+$O557*'10k &amp; MO'!J$11+$P557*'10k &amp; MO'!J$17+$Q557*'10k &amp; MO'!J$23+$R557*'10k &amp; MO'!J$29</f>
        <v>590793.10560000001</v>
      </c>
      <c r="AB557" s="349">
        <f>+$N557*'10k &amp; MO'!K$5+$O557*'10k &amp; MO'!K$11+$P557*'10k &amp; MO'!K$17+$Q557*'10k &amp; MO'!K$23+$R557*'10k &amp; MO'!K$29</f>
        <v>30221.172000000002</v>
      </c>
      <c r="AC557" s="349">
        <f>+$N557*'10k &amp; MO'!L$5+$O557*'10k &amp; MO'!L$11+$P557*'10k &amp; MO'!L$17+$Q557*'10k &amp; MO'!L$23+$R557*'10k &amp; MO'!L$29</f>
        <v>60306.706400000003</v>
      </c>
      <c r="AD557" s="350">
        <f>+S557*'10k &amp; MO'!O$5</f>
        <v>46878.048000000003</v>
      </c>
      <c r="AF557" s="192" t="str">
        <f t="shared" si="73"/>
        <v>6012016</v>
      </c>
      <c r="AG557" s="192">
        <f>+IFERROR(VLOOKUP($AF557,'Limited Loss'!$F$5:$P$124,AG$3,FALSE),0)</f>
        <v>0</v>
      </c>
      <c r="AH557" s="193">
        <f>+IFERROR(VLOOKUP($AF557,'Limited Loss'!$F$5:$P$124,AH$3,FALSE),0)</f>
        <v>0</v>
      </c>
      <c r="AI557" s="193">
        <f>+IFERROR(VLOOKUP($AF557,'Limited Loss'!$F$5:$P$124,AI$3,FALSE),0)</f>
        <v>0</v>
      </c>
      <c r="AJ557" s="193">
        <f>+IFERROR(VLOOKUP($AF557,'Limited Loss'!$F$5:$P$124,AJ$3,FALSE),0)</f>
        <v>0</v>
      </c>
      <c r="AK557" s="100">
        <f>+IFERROR(VLOOKUP($AF557,'Limited Loss'!$F$5:$P$124,AK$3,FALSE),0)</f>
        <v>0</v>
      </c>
      <c r="AL557" s="193">
        <f>+IFERROR(VLOOKUP($AF557,'Limited Loss'!$F$5:$P$124,AL$3,FALSE),0)</f>
        <v>0</v>
      </c>
      <c r="AM557" s="193">
        <f>+IFERROR(VLOOKUP($AF557,'Limited Loss'!$F$5:$P$124,AM$3,FALSE),0)</f>
        <v>0</v>
      </c>
      <c r="AN557" s="193">
        <f>+IFERROR(VLOOKUP($AF557,'Limited Loss'!$F$5:$P$124,AN$3,FALSE),0)</f>
        <v>0</v>
      </c>
      <c r="AO557" s="193">
        <f>+IFERROR(VLOOKUP($AF557,'Limited Loss'!$F$5:$P$124,AO$3,FALSE),0)</f>
        <v>0</v>
      </c>
      <c r="AP557" s="100">
        <f>+IFERROR(VLOOKUP($AF557,'Limited Loss'!$F$5:$P$124,AP$3,FALSE),0)</f>
        <v>0</v>
      </c>
      <c r="AQ557" s="353"/>
      <c r="AR557" s="331">
        <f t="shared" si="74"/>
        <v>601</v>
      </c>
      <c r="AS557" s="332">
        <f t="shared" si="74"/>
        <v>2016</v>
      </c>
      <c r="AT557" s="349">
        <f t="shared" si="79"/>
        <v>0</v>
      </c>
      <c r="AU557" s="349">
        <f t="shared" si="79"/>
        <v>1716.5282999999999</v>
      </c>
      <c r="AV557" s="349">
        <f t="shared" si="79"/>
        <v>455755.63069999998</v>
      </c>
      <c r="AW557" s="349">
        <f t="shared" si="79"/>
        <v>9227.0817999999999</v>
      </c>
      <c r="AX557" s="350">
        <f t="shared" si="79"/>
        <v>11865.861700000001</v>
      </c>
      <c r="AY557" s="349">
        <f t="shared" si="79"/>
        <v>0</v>
      </c>
      <c r="AZ557" s="349">
        <f t="shared" si="79"/>
        <v>1019.7231</v>
      </c>
      <c r="BA557" s="349">
        <f t="shared" si="79"/>
        <v>590793.10560000001</v>
      </c>
      <c r="BB557" s="349">
        <f t="shared" si="79"/>
        <v>30221.172000000002</v>
      </c>
      <c r="BC557" s="349">
        <f t="shared" si="79"/>
        <v>60306.706400000003</v>
      </c>
      <c r="BD557" s="350">
        <f t="shared" si="79"/>
        <v>46878.048000000003</v>
      </c>
      <c r="BE557" s="349">
        <f t="shared" si="76"/>
        <v>1049284.9876999999</v>
      </c>
      <c r="BF557" s="375">
        <f t="shared" si="77"/>
        <v>111620.82190000001</v>
      </c>
      <c r="BG557" s="334">
        <f t="shared" si="78"/>
        <v>46878.048000000003</v>
      </c>
    </row>
    <row r="558" spans="1:59" x14ac:dyDescent="0.2">
      <c r="A558" s="326" t="str">
        <f t="shared" si="75"/>
        <v>6012017</v>
      </c>
      <c r="B558" s="331">
        <v>601</v>
      </c>
      <c r="C558" s="327">
        <v>2017</v>
      </c>
      <c r="D558" s="353">
        <f>+IFERROR(VLOOKUP($A558,Data_Loss!$A$2:$V$1180,6,FALSE),0)</f>
        <v>0</v>
      </c>
      <c r="E558" s="353">
        <f>+IFERROR(VLOOKUP($A558,Data_Loss!$A$2:$V$1180,7,FALSE),0)</f>
        <v>0</v>
      </c>
      <c r="F558" s="353">
        <f>+IFERROR(VLOOKUP($A558,Data_Loss!$A$2:$V$1180,8,FALSE),0)</f>
        <v>2</v>
      </c>
      <c r="G558" s="353">
        <f>+IFERROR(VLOOKUP($A558,Data_Loss!$A$2:$V$1180,9,FALSE),0)</f>
        <v>6</v>
      </c>
      <c r="H558" s="353">
        <f>+IFERROR(VLOOKUP($A558,Data_Loss!$A$2:$V$1180,10,FALSE),0)</f>
        <v>6</v>
      </c>
      <c r="I558" s="353">
        <f>+IFERROR(VLOOKUP($A558,Data_Loss!$A$2:$V$1300,12,FALSE),0)</f>
        <v>0</v>
      </c>
      <c r="J558" s="353">
        <f>+IFERROR(VLOOKUP($A558,Data_Loss!$A$2:$V$1300,13,FALSE),0)</f>
        <v>0</v>
      </c>
      <c r="K558" s="353">
        <f>+IFERROR(VLOOKUP($A558,Data_Loss!$A$2:$V$1300,14,FALSE),0)</f>
        <v>222449</v>
      </c>
      <c r="L558" s="353">
        <f>+IFERROR(VLOOKUP($A558,Data_Loss!$A$2:$V$1300,15,FALSE),0)</f>
        <v>180196</v>
      </c>
      <c r="M558" s="353">
        <f>+IFERROR(VLOOKUP($A558,Data_Loss!$A$2:$V$1300,16,FALSE),0)</f>
        <v>149021</v>
      </c>
      <c r="N558" s="353">
        <f>+IFERROR(VLOOKUP($A558,Data_Loss!$A$2:$V$1300,17,FALSE),0)</f>
        <v>0</v>
      </c>
      <c r="O558" s="353">
        <f>+IFERROR(VLOOKUP($A558,Data_Loss!$A$2:$V$1300,18,FALSE),0)</f>
        <v>0</v>
      </c>
      <c r="P558" s="353">
        <f>+IFERROR(VLOOKUP($A558,Data_Loss!$A$2:$V$1300,19,FALSE),0)</f>
        <v>142861</v>
      </c>
      <c r="Q558" s="353">
        <f>+IFERROR(VLOOKUP($A558,Data_Loss!$A$2:$V$1300,20,FALSE),0)</f>
        <v>160359</v>
      </c>
      <c r="R558" s="353">
        <f>+IFERROR(VLOOKUP($A558,Data_Loss!$A$2:$V$1300,21,FALSE),0)</f>
        <v>141485</v>
      </c>
      <c r="S558" s="353">
        <f>+IFERROR(VLOOKUP($A558,Data_Loss!$A$2:$V$1300,22,FALSE),0)</f>
        <v>32920</v>
      </c>
      <c r="T558" s="191">
        <f>+$I558*'10k &amp; MO'!C$6+$J558*'10k &amp; MO'!C$12+$K558*'10k &amp; MO'!C$18+$L558*'10k &amp; MO'!C$24+$M558*'10k &amp; MO'!C$30</f>
        <v>0</v>
      </c>
      <c r="U558" s="349">
        <f>+$I558*'10k &amp; MO'!D$6+$J558*'10k &amp; MO'!D$12+$K558*'10k &amp; MO'!D$18+$L558*'10k &amp; MO'!D$24+$M558*'10k &amp; MO'!D$30</f>
        <v>13236.613299999999</v>
      </c>
      <c r="V558" s="349">
        <f>+$I558*'10k &amp; MO'!E$6+$J558*'10k &amp; MO'!E$12+$K558*'10k &amp; MO'!E$18+$L558*'10k &amp; MO'!E$24+$M558*'10k &amp; MO'!E$30</f>
        <v>593423.88190000004</v>
      </c>
      <c r="W558" s="349">
        <f>+$I558*'10k &amp; MO'!F$6+$J558*'10k &amp; MO'!F$12+$K558*'10k &amp; MO'!F$18+$L558*'10k &amp; MO'!F$24+$M558*'10k &amp; MO'!F$30</f>
        <v>199743.43479999999</v>
      </c>
      <c r="X558" s="349">
        <f>+$I558*'10k &amp; MO'!G$6+$J558*'10k &amp; MO'!G$12+$K558*'10k &amp; MO'!G$18+$L558*'10k &amp; MO'!G$24+$M558*'10k &amp; MO'!G$30</f>
        <v>182234.179</v>
      </c>
      <c r="Y558" s="349">
        <f>+$N558*'10k &amp; MO'!H$6+$O558*'10k &amp; MO'!H$12+$P558*'10k &amp; MO'!H$18+$Q558*'10k &amp; MO'!H$24+$R558*'10k &amp; MO'!H$30</f>
        <v>0</v>
      </c>
      <c r="Z558" s="349">
        <f>+$N558*'10k &amp; MO'!I$6+$O558*'10k &amp; MO'!I$12+$P558*'10k &amp; MO'!I$18+$Q558*'10k &amp; MO'!I$24+$R558*'10k &amp; MO'!I$30</f>
        <v>13869.352800000001</v>
      </c>
      <c r="AA558" s="349">
        <f>+$N558*'10k &amp; MO'!J$6+$O558*'10k &amp; MO'!J$12+$P558*'10k &amp; MO'!J$18+$Q558*'10k &amp; MO'!J$24+$R558*'10k &amp; MO'!J$30</f>
        <v>633564.19189999998</v>
      </c>
      <c r="AB558" s="349">
        <f>+$N558*'10k &amp; MO'!K$6+$O558*'10k &amp; MO'!K$12+$P558*'10k &amp; MO'!K$18+$Q558*'10k &amp; MO'!K$24+$R558*'10k &amp; MO'!K$30</f>
        <v>251421.81800000003</v>
      </c>
      <c r="AC558" s="349">
        <f>+$N558*'10k &amp; MO'!L$6+$O558*'10k &amp; MO'!L$12+$P558*'10k &amp; MO'!L$18+$Q558*'10k &amp; MO'!L$24+$R558*'10k &amp; MO'!L$30</f>
        <v>230121.70569999999</v>
      </c>
      <c r="AD558" s="350">
        <f>+S558*'10k &amp; MO'!O$6</f>
        <v>44310.32</v>
      </c>
      <c r="AF558" s="192" t="str">
        <f t="shared" si="73"/>
        <v>6012017</v>
      </c>
      <c r="AG558" s="192">
        <f>+IFERROR(VLOOKUP($AF558,'Limited Loss'!$F$5:$P$124,AG$3,FALSE),0)</f>
        <v>0</v>
      </c>
      <c r="AH558" s="193">
        <f>+IFERROR(VLOOKUP($AF558,'Limited Loss'!$F$5:$P$124,AH$3,FALSE),0)</f>
        <v>0</v>
      </c>
      <c r="AI558" s="193">
        <f>+IFERROR(VLOOKUP($AF558,'Limited Loss'!$F$5:$P$124,AI$3,FALSE),0)</f>
        <v>0</v>
      </c>
      <c r="AJ558" s="193">
        <f>+IFERROR(VLOOKUP($AF558,'Limited Loss'!$F$5:$P$124,AJ$3,FALSE),0)</f>
        <v>0</v>
      </c>
      <c r="AK558" s="100">
        <f>+IFERROR(VLOOKUP($AF558,'Limited Loss'!$F$5:$P$124,AK$3,FALSE),0)</f>
        <v>0</v>
      </c>
      <c r="AL558" s="193">
        <f>+IFERROR(VLOOKUP($AF558,'Limited Loss'!$F$5:$P$124,AL$3,FALSE),0)</f>
        <v>0</v>
      </c>
      <c r="AM558" s="193">
        <f>+IFERROR(VLOOKUP($AF558,'Limited Loss'!$F$5:$P$124,AM$3,FALSE),0)</f>
        <v>0</v>
      </c>
      <c r="AN558" s="193">
        <f>+IFERROR(VLOOKUP($AF558,'Limited Loss'!$F$5:$P$124,AN$3,FALSE),0)</f>
        <v>0</v>
      </c>
      <c r="AO558" s="193">
        <f>+IFERROR(VLOOKUP($AF558,'Limited Loss'!$F$5:$P$124,AO$3,FALSE),0)</f>
        <v>0</v>
      </c>
      <c r="AP558" s="100">
        <f>+IFERROR(VLOOKUP($AF558,'Limited Loss'!$F$5:$P$124,AP$3,FALSE),0)</f>
        <v>0</v>
      </c>
      <c r="AQ558" s="353"/>
      <c r="AR558" s="331">
        <f t="shared" si="74"/>
        <v>601</v>
      </c>
      <c r="AS558" s="332">
        <f t="shared" si="74"/>
        <v>2017</v>
      </c>
      <c r="AT558" s="349">
        <f t="shared" si="79"/>
        <v>0</v>
      </c>
      <c r="AU558" s="349">
        <f t="shared" si="79"/>
        <v>13236.613299999999</v>
      </c>
      <c r="AV558" s="349">
        <f t="shared" si="79"/>
        <v>593423.88190000004</v>
      </c>
      <c r="AW558" s="349">
        <f t="shared" si="79"/>
        <v>199743.43479999999</v>
      </c>
      <c r="AX558" s="350">
        <f t="shared" si="79"/>
        <v>182234.179</v>
      </c>
      <c r="AY558" s="349">
        <f t="shared" si="79"/>
        <v>0</v>
      </c>
      <c r="AZ558" s="349">
        <f t="shared" si="79"/>
        <v>13869.352800000001</v>
      </c>
      <c r="BA558" s="349">
        <f t="shared" si="79"/>
        <v>633564.19189999998</v>
      </c>
      <c r="BB558" s="349">
        <f t="shared" si="79"/>
        <v>251421.81800000003</v>
      </c>
      <c r="BC558" s="349">
        <f t="shared" si="79"/>
        <v>230121.70569999999</v>
      </c>
      <c r="BD558" s="350">
        <f t="shared" si="79"/>
        <v>44310.32</v>
      </c>
      <c r="BE558" s="349">
        <f t="shared" si="76"/>
        <v>1254094.0399</v>
      </c>
      <c r="BF558" s="375">
        <f t="shared" si="77"/>
        <v>863521.13749999995</v>
      </c>
      <c r="BG558" s="334">
        <f t="shared" si="78"/>
        <v>44310.32</v>
      </c>
    </row>
    <row r="559" spans="1:59" x14ac:dyDescent="0.2">
      <c r="A559" s="326" t="str">
        <f t="shared" si="75"/>
        <v>6012018</v>
      </c>
      <c r="B559" s="331">
        <v>601</v>
      </c>
      <c r="C559" s="327">
        <v>2018</v>
      </c>
      <c r="D559" s="353">
        <f>+IFERROR(VLOOKUP($A559,Data_Loss!$A$2:$V$1180,6,FALSE),0)</f>
        <v>0</v>
      </c>
      <c r="E559" s="353">
        <f>+IFERROR(VLOOKUP($A559,Data_Loss!$A$2:$V$1180,7,FALSE),0)</f>
        <v>0</v>
      </c>
      <c r="F559" s="353">
        <f>+IFERROR(VLOOKUP($A559,Data_Loss!$A$2:$V$1180,8,FALSE),0)</f>
        <v>0</v>
      </c>
      <c r="G559" s="353">
        <f>+IFERROR(VLOOKUP($A559,Data_Loss!$A$2:$V$1180,9,FALSE),0)</f>
        <v>0</v>
      </c>
      <c r="H559" s="353">
        <f>+IFERROR(VLOOKUP($A559,Data_Loss!$A$2:$V$1180,10,FALSE),0)</f>
        <v>11</v>
      </c>
      <c r="I559" s="353">
        <f>+IFERROR(VLOOKUP($A559,Data_Loss!$A$2:$V$1300,12,FALSE),0)</f>
        <v>0</v>
      </c>
      <c r="J559" s="353">
        <f>+IFERROR(VLOOKUP($A559,Data_Loss!$A$2:$V$1300,13,FALSE),0)</f>
        <v>0</v>
      </c>
      <c r="K559" s="353">
        <f>+IFERROR(VLOOKUP($A559,Data_Loss!$A$2:$V$1300,14,FALSE),0)</f>
        <v>0</v>
      </c>
      <c r="L559" s="353">
        <f>+IFERROR(VLOOKUP($A559,Data_Loss!$A$2:$V$1300,15,FALSE),0)</f>
        <v>0</v>
      </c>
      <c r="M559" s="353">
        <f>+IFERROR(VLOOKUP($A559,Data_Loss!$A$2:$V$1300,16,FALSE),0)</f>
        <v>252136</v>
      </c>
      <c r="N559" s="353">
        <f>+IFERROR(VLOOKUP($A559,Data_Loss!$A$2:$V$1300,17,FALSE),0)</f>
        <v>0</v>
      </c>
      <c r="O559" s="353">
        <f>+IFERROR(VLOOKUP($A559,Data_Loss!$A$2:$V$1300,18,FALSE),0)</f>
        <v>0</v>
      </c>
      <c r="P559" s="353">
        <f>+IFERROR(VLOOKUP($A559,Data_Loss!$A$2:$V$1300,19,FALSE),0)</f>
        <v>0</v>
      </c>
      <c r="Q559" s="353">
        <f>+IFERROR(VLOOKUP($A559,Data_Loss!$A$2:$V$1300,20,FALSE),0)</f>
        <v>0</v>
      </c>
      <c r="R559" s="353">
        <f>+IFERROR(VLOOKUP($A559,Data_Loss!$A$2:$V$1300,21,FALSE),0)</f>
        <v>330393</v>
      </c>
      <c r="S559" s="353">
        <f>+IFERROR(VLOOKUP($A559,Data_Loss!$A$2:$V$1300,22,FALSE),0)</f>
        <v>68528</v>
      </c>
      <c r="T559" s="191">
        <f>+$I559*'10k &amp; MO'!C$7+$J559*'10k &amp; MO'!C$13+$K559*'10k &amp; MO'!C$19+$L559*'10k &amp; MO'!C$25+$M559*'10k &amp; MO'!C$31</f>
        <v>554.69920000000002</v>
      </c>
      <c r="U559" s="349">
        <f>+$I559*'10k &amp; MO'!D$7+$J559*'10k &amp; MO'!D$13+$K559*'10k &amp; MO'!D$19+$L559*'10k &amp; MO'!D$25+$M559*'10k &amp; MO'!D$31</f>
        <v>17195.675199999998</v>
      </c>
      <c r="V559" s="349">
        <f>+$I559*'10k &amp; MO'!E$7+$J559*'10k &amp; MO'!E$13+$K559*'10k &amp; MO'!E$19+$L559*'10k &amp; MO'!E$25+$M559*'10k &amp; MO'!E$31</f>
        <v>353746.80800000002</v>
      </c>
      <c r="W559" s="349">
        <f>+$I559*'10k &amp; MO'!F$7+$J559*'10k &amp; MO'!F$13+$K559*'10k &amp; MO'!F$19+$L559*'10k &amp; MO'!F$25+$M559*'10k &amp; MO'!F$31</f>
        <v>133405.15760000001</v>
      </c>
      <c r="X559" s="349">
        <f>+$I559*'10k &amp; MO'!G$7+$J559*'10k &amp; MO'!G$13+$K559*'10k &amp; MO'!G$19+$L559*'10k &amp; MO'!G$25+$M559*'10k &amp; MO'!G$31</f>
        <v>173671.27679999999</v>
      </c>
      <c r="Y559" s="349">
        <f>+$N559*'10k &amp; MO'!H$7+$O559*'10k &amp; MO'!H$13+$P559*'10k &amp; MO'!H$19+$Q559*'10k &amp; MO'!H$25+$R559*'10k &amp; MO'!H$31</f>
        <v>958.13969999999995</v>
      </c>
      <c r="Z559" s="349">
        <f>+$N559*'10k &amp; MO'!I$7+$O559*'10k &amp; MO'!I$13+$P559*'10k &amp; MO'!I$19+$Q559*'10k &amp; MO'!I$25+$R559*'10k &amp; MO'!I$31</f>
        <v>32675.867699999999</v>
      </c>
      <c r="AA559" s="349">
        <f>+$N559*'10k &amp; MO'!J$7+$O559*'10k &amp; MO'!J$13+$P559*'10k &amp; MO'!J$19+$Q559*'10k &amp; MO'!J$25+$R559*'10k &amp; MO'!J$31</f>
        <v>336075.75960000005</v>
      </c>
      <c r="AB559" s="349">
        <f>+$N559*'10k &amp; MO'!K$7+$O559*'10k &amp; MO'!K$13+$P559*'10k &amp; MO'!K$19+$Q559*'10k &amp; MO'!K$25+$R559*'10k &amp; MO'!K$31</f>
        <v>177685.35539999997</v>
      </c>
      <c r="AC559" s="349">
        <f>+$N559*'10k &amp; MO'!L$7+$O559*'10k &amp; MO'!L$13+$P559*'10k &amp; MO'!L$19+$Q559*'10k &amp; MO'!L$25+$R559*'10k &amp; MO'!L$31</f>
        <v>277662.27720000001</v>
      </c>
      <c r="AD559" s="350">
        <f>+S559*'10k &amp; MO'!O$7</f>
        <v>90868.128000000012</v>
      </c>
      <c r="AF559" s="192" t="str">
        <f t="shared" si="73"/>
        <v>6012018</v>
      </c>
      <c r="AG559" s="192">
        <f>+IFERROR(VLOOKUP($AF559,'Limited Loss'!$F$5:$P$124,AG$3,FALSE),0)</f>
        <v>0</v>
      </c>
      <c r="AH559" s="193">
        <f>+IFERROR(VLOOKUP($AF559,'Limited Loss'!$F$5:$P$124,AH$3,FALSE),0)</f>
        <v>0</v>
      </c>
      <c r="AI559" s="193">
        <f>+IFERROR(VLOOKUP($AF559,'Limited Loss'!$F$5:$P$124,AI$3,FALSE),0)</f>
        <v>0</v>
      </c>
      <c r="AJ559" s="193">
        <f>+IFERROR(VLOOKUP($AF559,'Limited Loss'!$F$5:$P$124,AJ$3,FALSE),0)</f>
        <v>0</v>
      </c>
      <c r="AK559" s="100">
        <f>+IFERROR(VLOOKUP($AF559,'Limited Loss'!$F$5:$P$124,AK$3,FALSE),0)</f>
        <v>0</v>
      </c>
      <c r="AL559" s="193">
        <f>+IFERROR(VLOOKUP($AF559,'Limited Loss'!$F$5:$P$124,AL$3,FALSE),0)</f>
        <v>0</v>
      </c>
      <c r="AM559" s="193">
        <f>+IFERROR(VLOOKUP($AF559,'Limited Loss'!$F$5:$P$124,AM$3,FALSE),0)</f>
        <v>0</v>
      </c>
      <c r="AN559" s="193">
        <f>+IFERROR(VLOOKUP($AF559,'Limited Loss'!$F$5:$P$124,AN$3,FALSE),0)</f>
        <v>0</v>
      </c>
      <c r="AO559" s="193">
        <f>+IFERROR(VLOOKUP($AF559,'Limited Loss'!$F$5:$P$124,AO$3,FALSE),0)</f>
        <v>0</v>
      </c>
      <c r="AP559" s="100">
        <f>+IFERROR(VLOOKUP($AF559,'Limited Loss'!$F$5:$P$124,AP$3,FALSE),0)</f>
        <v>0</v>
      </c>
      <c r="AQ559" s="353"/>
      <c r="AR559" s="331">
        <f t="shared" si="74"/>
        <v>601</v>
      </c>
      <c r="AS559" s="332">
        <f t="shared" si="74"/>
        <v>2018</v>
      </c>
      <c r="AT559" s="349">
        <f t="shared" si="79"/>
        <v>554.69920000000002</v>
      </c>
      <c r="AU559" s="349">
        <f t="shared" si="79"/>
        <v>17195.675199999998</v>
      </c>
      <c r="AV559" s="349">
        <f t="shared" si="79"/>
        <v>353746.80800000002</v>
      </c>
      <c r="AW559" s="349">
        <f t="shared" si="79"/>
        <v>133405.15760000001</v>
      </c>
      <c r="AX559" s="350">
        <f t="shared" si="79"/>
        <v>173671.27679999999</v>
      </c>
      <c r="AY559" s="349">
        <f t="shared" si="79"/>
        <v>958.13969999999995</v>
      </c>
      <c r="AZ559" s="349">
        <f t="shared" si="79"/>
        <v>32675.867699999999</v>
      </c>
      <c r="BA559" s="349">
        <f t="shared" si="79"/>
        <v>336075.75960000005</v>
      </c>
      <c r="BB559" s="349">
        <f t="shared" si="79"/>
        <v>177685.35539999997</v>
      </c>
      <c r="BC559" s="349">
        <f t="shared" si="79"/>
        <v>277662.27720000001</v>
      </c>
      <c r="BD559" s="350">
        <f t="shared" si="79"/>
        <v>90868.128000000012</v>
      </c>
      <c r="BE559" s="349">
        <f t="shared" si="76"/>
        <v>741206.94940000004</v>
      </c>
      <c r="BF559" s="375">
        <f t="shared" si="77"/>
        <v>762424.06700000004</v>
      </c>
      <c r="BG559" s="334">
        <f t="shared" si="78"/>
        <v>90868.128000000012</v>
      </c>
    </row>
    <row r="560" spans="1:59" x14ac:dyDescent="0.2">
      <c r="A560" s="326" t="str">
        <f t="shared" si="75"/>
        <v>6032014</v>
      </c>
      <c r="B560" s="331">
        <v>603</v>
      </c>
      <c r="C560" s="327">
        <v>2014</v>
      </c>
      <c r="D560" s="353">
        <f>+IFERROR(VLOOKUP($A560,Data_Loss!$A$2:$V$1180,6,FALSE),0)</f>
        <v>0</v>
      </c>
      <c r="E560" s="353">
        <f>+IFERROR(VLOOKUP($A560,Data_Loss!$A$2:$V$1180,7,FALSE),0)</f>
        <v>0</v>
      </c>
      <c r="F560" s="353">
        <f>+IFERROR(VLOOKUP($A560,Data_Loss!$A$2:$V$1180,8,FALSE),0)</f>
        <v>0</v>
      </c>
      <c r="G560" s="353">
        <f>+IFERROR(VLOOKUP($A560,Data_Loss!$A$2:$V$1180,9,FALSE),0)</f>
        <v>0</v>
      </c>
      <c r="H560" s="353">
        <f>+IFERROR(VLOOKUP($A560,Data_Loss!$A$2:$V$1180,10,FALSE),0)</f>
        <v>3</v>
      </c>
      <c r="I560" s="353">
        <f>+IFERROR(VLOOKUP($A560,Data_Loss!$A$2:$V$1300,12,FALSE),0)</f>
        <v>0</v>
      </c>
      <c r="J560" s="353">
        <f>+IFERROR(VLOOKUP($A560,Data_Loss!$A$2:$V$1300,13,FALSE),0)</f>
        <v>0</v>
      </c>
      <c r="K560" s="353">
        <f>+IFERROR(VLOOKUP($A560,Data_Loss!$A$2:$V$1300,14,FALSE),0)</f>
        <v>0</v>
      </c>
      <c r="L560" s="353">
        <f>+IFERROR(VLOOKUP($A560,Data_Loss!$A$2:$V$1300,15,FALSE),0)</f>
        <v>0</v>
      </c>
      <c r="M560" s="353">
        <f>+IFERROR(VLOOKUP($A560,Data_Loss!$A$2:$V$1300,16,FALSE),0)</f>
        <v>6357</v>
      </c>
      <c r="N560" s="353">
        <f>+IFERROR(VLOOKUP($A560,Data_Loss!$A$2:$V$1300,17,FALSE),0)</f>
        <v>0</v>
      </c>
      <c r="O560" s="353">
        <f>+IFERROR(VLOOKUP($A560,Data_Loss!$A$2:$V$1300,18,FALSE),0)</f>
        <v>0</v>
      </c>
      <c r="P560" s="353">
        <f>+IFERROR(VLOOKUP($A560,Data_Loss!$A$2:$V$1300,19,FALSE),0)</f>
        <v>0</v>
      </c>
      <c r="Q560" s="353">
        <f>+IFERROR(VLOOKUP($A560,Data_Loss!$A$2:$V$1300,20,FALSE),0)</f>
        <v>0</v>
      </c>
      <c r="R560" s="353">
        <f>+IFERROR(VLOOKUP($A560,Data_Loss!$A$2:$V$1300,21,FALSE),0)</f>
        <v>13067</v>
      </c>
      <c r="S560" s="353">
        <f>+IFERROR(VLOOKUP($A560,Data_Loss!$A$2:$V$1300,22,FALSE),0)</f>
        <v>2455</v>
      </c>
      <c r="T560" s="191">
        <f>+$I560*'10k &amp; MO'!C$3+$J560*'10k &amp; MO'!C$9+$K560*'10k &amp; MO'!C$15+$L560*'10k &amp; MO'!C$21+$M560*'10k &amp; MO'!C$27</f>
        <v>0</v>
      </c>
      <c r="U560" s="349">
        <f>+$I560*'10k &amp; MO'!D$3+$J560*'10k &amp; MO'!D$9+$K560*'10k &amp; MO'!D$15+$L560*'10k &amp; MO'!D$21+$M560*'10k &amp; MO'!D$27</f>
        <v>0</v>
      </c>
      <c r="V560" s="349">
        <f>+$I560*'10k &amp; MO'!E$3+$J560*'10k &amp; MO'!E$9+$K560*'10k &amp; MO'!E$15+$L560*'10k &amp; MO'!E$21+$M560*'10k &amp; MO'!E$27</f>
        <v>0</v>
      </c>
      <c r="W560" s="349">
        <f>+$I560*'10k &amp; MO'!F$3+$J560*'10k &amp; MO'!F$9+$K560*'10k &amp; MO'!F$15+$L560*'10k &amp; MO'!F$21+$M560*'10k &amp; MO'!F$27</f>
        <v>0</v>
      </c>
      <c r="X560" s="349">
        <f>+$I560*'10k &amp; MO'!G$3+$J560*'10k &amp; MO'!G$9+$K560*'10k &amp; MO'!G$15+$L560*'10k &amp; MO'!G$21+$M560*'10k &amp; MO'!G$27</f>
        <v>7196.1239999999989</v>
      </c>
      <c r="Y560" s="349">
        <f>+$N560*'10k &amp; MO'!H$3+$O560*'10k &amp; MO'!H$9+$P560*'10k &amp; MO'!H$15+$Q560*'10k &amp; MO'!H$21+$R560*'10k &amp; MO'!H$27</f>
        <v>0</v>
      </c>
      <c r="Z560" s="349">
        <f>+$N560*'10k &amp; MO'!I$3+$O560*'10k &amp; MO'!I$9+$P560*'10k &amp; MO'!I$15+$Q560*'10k &amp; MO'!I$21+$R560*'10k &amp; MO'!I$27</f>
        <v>0</v>
      </c>
      <c r="AA560" s="349">
        <f>+$N560*'10k &amp; MO'!J$3+$O560*'10k &amp; MO'!J$9+$P560*'10k &amp; MO'!J$15+$Q560*'10k &amp; MO'!J$21+$R560*'10k &amp; MO'!J$27</f>
        <v>0</v>
      </c>
      <c r="AB560" s="349">
        <f>+$N560*'10k &amp; MO'!K$3+$O560*'10k &amp; MO'!K$9+$P560*'10k &amp; MO'!K$15+$Q560*'10k &amp; MO'!K$21+$R560*'10k &amp; MO'!K$27</f>
        <v>0</v>
      </c>
      <c r="AC560" s="349">
        <f>+$N560*'10k &amp; MO'!L$3+$O560*'10k &amp; MO'!L$9+$P560*'10k &amp; MO'!L$15+$Q560*'10k &amp; MO'!L$21+$R560*'10k &amp; MO'!L$27</f>
        <v>20149.314000000002</v>
      </c>
      <c r="AD560" s="350">
        <f>+S560*'10k &amp; MO'!O$3</f>
        <v>2629.3049999999998</v>
      </c>
      <c r="AF560" s="192" t="str">
        <f t="shared" si="73"/>
        <v>6032014</v>
      </c>
      <c r="AG560" s="192">
        <f>+IFERROR(VLOOKUP($AF560,'Limited Loss'!$F$5:$P$124,AG$3,FALSE),0)</f>
        <v>0</v>
      </c>
      <c r="AH560" s="193">
        <f>+IFERROR(VLOOKUP($AF560,'Limited Loss'!$F$5:$P$124,AH$3,FALSE),0)</f>
        <v>0</v>
      </c>
      <c r="AI560" s="193">
        <f>+IFERROR(VLOOKUP($AF560,'Limited Loss'!$F$5:$P$124,AI$3,FALSE),0)</f>
        <v>0</v>
      </c>
      <c r="AJ560" s="193">
        <f>+IFERROR(VLOOKUP($AF560,'Limited Loss'!$F$5:$P$124,AJ$3,FALSE),0)</f>
        <v>0</v>
      </c>
      <c r="AK560" s="100">
        <f>+IFERROR(VLOOKUP($AF560,'Limited Loss'!$F$5:$P$124,AK$3,FALSE),0)</f>
        <v>0</v>
      </c>
      <c r="AL560" s="193">
        <f>+IFERROR(VLOOKUP($AF560,'Limited Loss'!$F$5:$P$124,AL$3,FALSE),0)</f>
        <v>0</v>
      </c>
      <c r="AM560" s="193">
        <f>+IFERROR(VLOOKUP($AF560,'Limited Loss'!$F$5:$P$124,AM$3,FALSE),0)</f>
        <v>0</v>
      </c>
      <c r="AN560" s="193">
        <f>+IFERROR(VLOOKUP($AF560,'Limited Loss'!$F$5:$P$124,AN$3,FALSE),0)</f>
        <v>0</v>
      </c>
      <c r="AO560" s="193">
        <f>+IFERROR(VLOOKUP($AF560,'Limited Loss'!$F$5:$P$124,AO$3,FALSE),0)</f>
        <v>0</v>
      </c>
      <c r="AP560" s="100">
        <f>+IFERROR(VLOOKUP($AF560,'Limited Loss'!$F$5:$P$124,AP$3,FALSE),0)</f>
        <v>0</v>
      </c>
      <c r="AQ560" s="353"/>
      <c r="AR560" s="331">
        <f t="shared" si="74"/>
        <v>603</v>
      </c>
      <c r="AS560" s="332">
        <f t="shared" si="74"/>
        <v>2014</v>
      </c>
      <c r="AT560" s="349">
        <f t="shared" si="79"/>
        <v>0</v>
      </c>
      <c r="AU560" s="349">
        <f t="shared" si="79"/>
        <v>0</v>
      </c>
      <c r="AV560" s="349">
        <f t="shared" si="79"/>
        <v>0</v>
      </c>
      <c r="AW560" s="349">
        <f t="shared" si="79"/>
        <v>0</v>
      </c>
      <c r="AX560" s="350">
        <f t="shared" si="79"/>
        <v>7196.1239999999989</v>
      </c>
      <c r="AY560" s="349">
        <f t="shared" si="79"/>
        <v>0</v>
      </c>
      <c r="AZ560" s="349">
        <f t="shared" si="79"/>
        <v>0</v>
      </c>
      <c r="BA560" s="349">
        <f t="shared" si="79"/>
        <v>0</v>
      </c>
      <c r="BB560" s="349">
        <f t="shared" si="79"/>
        <v>0</v>
      </c>
      <c r="BC560" s="349">
        <f t="shared" si="79"/>
        <v>20149.314000000002</v>
      </c>
      <c r="BD560" s="350">
        <f t="shared" si="79"/>
        <v>2629.3049999999998</v>
      </c>
      <c r="BE560" s="349">
        <f t="shared" si="76"/>
        <v>0</v>
      </c>
      <c r="BF560" s="375">
        <f t="shared" si="77"/>
        <v>27345.438000000002</v>
      </c>
      <c r="BG560" s="334">
        <f t="shared" si="78"/>
        <v>2629.3049999999998</v>
      </c>
    </row>
    <row r="561" spans="1:59" x14ac:dyDescent="0.2">
      <c r="A561" s="326" t="str">
        <f t="shared" si="75"/>
        <v>6032015</v>
      </c>
      <c r="B561" s="331">
        <v>603</v>
      </c>
      <c r="C561" s="327">
        <v>2015</v>
      </c>
      <c r="D561" s="353">
        <f>+IFERROR(VLOOKUP($A561,Data_Loss!$A$2:$V$1180,6,FALSE),0)</f>
        <v>0</v>
      </c>
      <c r="E561" s="353">
        <f>+IFERROR(VLOOKUP($A561,Data_Loss!$A$2:$V$1180,7,FALSE),0)</f>
        <v>0</v>
      </c>
      <c r="F561" s="353">
        <f>+IFERROR(VLOOKUP($A561,Data_Loss!$A$2:$V$1180,8,FALSE),0)</f>
        <v>3</v>
      </c>
      <c r="G561" s="353">
        <f>+IFERROR(VLOOKUP($A561,Data_Loss!$A$2:$V$1180,9,FALSE),0)</f>
        <v>0</v>
      </c>
      <c r="H561" s="353">
        <f>+IFERROR(VLOOKUP($A561,Data_Loss!$A$2:$V$1180,10,FALSE),0)</f>
        <v>1</v>
      </c>
      <c r="I561" s="353">
        <f>+IFERROR(VLOOKUP($A561,Data_Loss!$A$2:$V$1300,12,FALSE),0)</f>
        <v>0</v>
      </c>
      <c r="J561" s="353">
        <f>+IFERROR(VLOOKUP($A561,Data_Loss!$A$2:$V$1300,13,FALSE),0)</f>
        <v>0</v>
      </c>
      <c r="K561" s="353">
        <f>+IFERROR(VLOOKUP($A561,Data_Loss!$A$2:$V$1300,14,FALSE),0)</f>
        <v>401434</v>
      </c>
      <c r="L561" s="353">
        <f>+IFERROR(VLOOKUP($A561,Data_Loss!$A$2:$V$1300,15,FALSE),0)</f>
        <v>0</v>
      </c>
      <c r="M561" s="353">
        <f>+IFERROR(VLOOKUP($A561,Data_Loss!$A$2:$V$1300,16,FALSE),0)</f>
        <v>396</v>
      </c>
      <c r="N561" s="353">
        <f>+IFERROR(VLOOKUP($A561,Data_Loss!$A$2:$V$1300,17,FALSE),0)</f>
        <v>0</v>
      </c>
      <c r="O561" s="353">
        <f>+IFERROR(VLOOKUP($A561,Data_Loss!$A$2:$V$1300,18,FALSE),0)</f>
        <v>0</v>
      </c>
      <c r="P561" s="353">
        <f>+IFERROR(VLOOKUP($A561,Data_Loss!$A$2:$V$1300,19,FALSE),0)</f>
        <v>367181</v>
      </c>
      <c r="Q561" s="353">
        <f>+IFERROR(VLOOKUP($A561,Data_Loss!$A$2:$V$1300,20,FALSE),0)</f>
        <v>0</v>
      </c>
      <c r="R561" s="353">
        <f>+IFERROR(VLOOKUP($A561,Data_Loss!$A$2:$V$1300,21,FALSE),0)</f>
        <v>473</v>
      </c>
      <c r="S561" s="353">
        <f>+IFERROR(VLOOKUP($A561,Data_Loss!$A$2:$V$1300,22,FALSE),0)</f>
        <v>5250</v>
      </c>
      <c r="T561" s="191">
        <f>+$I561*'10k &amp; MO'!C$4+$J561*'10k &amp; MO'!C$10+$K561*'10k &amp; MO'!C$16+$L561*'10k &amp; MO'!C$22+$M561*'10k &amp; MO'!C$28</f>
        <v>0</v>
      </c>
      <c r="U561" s="349">
        <f>+$I561*'10k &amp; MO'!D$4+$J561*'10k &amp; MO'!D$10+$K561*'10k &amp; MO'!D$16+$L561*'10k &amp; MO'!D$22+$M561*'10k &amp; MO'!D$28</f>
        <v>0</v>
      </c>
      <c r="V561" s="349">
        <f>+$I561*'10k &amp; MO'!E$4+$J561*'10k &amp; MO'!E$10+$K561*'10k &amp; MO'!E$16+$L561*'10k &amp; MO'!E$22+$M561*'10k &amp; MO'!E$28</f>
        <v>704530.52999999991</v>
      </c>
      <c r="W561" s="349">
        <f>+$I561*'10k &amp; MO'!F$4+$J561*'10k &amp; MO'!F$10+$K561*'10k &amp; MO'!F$16+$L561*'10k &amp; MO'!F$22+$M561*'10k &amp; MO'!F$28</f>
        <v>3661.3258000000005</v>
      </c>
      <c r="X561" s="349">
        <f>+$I561*'10k &amp; MO'!G$4+$J561*'10k &amp; MO'!G$10+$K561*'10k &amp; MO'!G$16+$L561*'10k &amp; MO'!G$22+$M561*'10k &amp; MO'!G$28</f>
        <v>2344.1990000000001</v>
      </c>
      <c r="Y561" s="349">
        <f>+$N561*'10k &amp; MO'!H$4+$O561*'10k &amp; MO'!H$10+$P561*'10k &amp; MO'!H$16+$Q561*'10k &amp; MO'!H$22+$R561*'10k &amp; MO'!H$28</f>
        <v>0</v>
      </c>
      <c r="Z561" s="349">
        <f>+$N561*'10k &amp; MO'!I$4+$O561*'10k &amp; MO'!I$10+$P561*'10k &amp; MO'!I$16+$Q561*'10k &amp; MO'!I$22+$R561*'10k &amp; MO'!I$28</f>
        <v>0</v>
      </c>
      <c r="AA561" s="349">
        <f>+$N561*'10k &amp; MO'!J$4+$O561*'10k &amp; MO'!J$10+$P561*'10k &amp; MO'!J$16+$Q561*'10k &amp; MO'!J$22+$R561*'10k &amp; MO'!J$28</f>
        <v>1021731.1892</v>
      </c>
      <c r="AB561" s="349">
        <f>+$N561*'10k &amp; MO'!K$4+$O561*'10k &amp; MO'!K$10+$P561*'10k &amp; MO'!K$16+$Q561*'10k &amp; MO'!K$22+$R561*'10k &amp; MO'!K$28</f>
        <v>10666.459499999999</v>
      </c>
      <c r="AC561" s="349">
        <f>+$N561*'10k &amp; MO'!L$4+$O561*'10k &amp; MO'!L$10+$P561*'10k &amp; MO'!L$16+$Q561*'10k &amp; MO'!L$22+$R561*'10k &amp; MO'!L$28</f>
        <v>2529.9852000000001</v>
      </c>
      <c r="AD561" s="350">
        <f>+S561*'10k &amp; MO'!O$4</f>
        <v>6363</v>
      </c>
      <c r="AF561" s="192" t="str">
        <f t="shared" si="73"/>
        <v>6032015</v>
      </c>
      <c r="AG561" s="192">
        <f>+IFERROR(VLOOKUP($AF561,'Limited Loss'!$F$5:$P$124,AG$3,FALSE),0)</f>
        <v>0</v>
      </c>
      <c r="AH561" s="193">
        <f>+IFERROR(VLOOKUP($AF561,'Limited Loss'!$F$5:$P$124,AH$3,FALSE),0)</f>
        <v>0</v>
      </c>
      <c r="AI561" s="193">
        <f>+IFERROR(VLOOKUP($AF561,'Limited Loss'!$F$5:$P$124,AI$3,FALSE),0)</f>
        <v>0</v>
      </c>
      <c r="AJ561" s="193">
        <f>+IFERROR(VLOOKUP($AF561,'Limited Loss'!$F$5:$P$124,AJ$3,FALSE),0)</f>
        <v>0</v>
      </c>
      <c r="AK561" s="100">
        <f>+IFERROR(VLOOKUP($AF561,'Limited Loss'!$F$5:$P$124,AK$3,FALSE),0)</f>
        <v>0</v>
      </c>
      <c r="AL561" s="193">
        <f>+IFERROR(VLOOKUP($AF561,'Limited Loss'!$F$5:$P$124,AL$3,FALSE),0)</f>
        <v>0</v>
      </c>
      <c r="AM561" s="193">
        <f>+IFERROR(VLOOKUP($AF561,'Limited Loss'!$F$5:$P$124,AM$3,FALSE),0)</f>
        <v>0</v>
      </c>
      <c r="AN561" s="193">
        <f>+IFERROR(VLOOKUP($AF561,'Limited Loss'!$F$5:$P$124,AN$3,FALSE),0)</f>
        <v>0</v>
      </c>
      <c r="AO561" s="193">
        <f>+IFERROR(VLOOKUP($AF561,'Limited Loss'!$F$5:$P$124,AO$3,FALSE),0)</f>
        <v>0</v>
      </c>
      <c r="AP561" s="100">
        <f>+IFERROR(VLOOKUP($AF561,'Limited Loss'!$F$5:$P$124,AP$3,FALSE),0)</f>
        <v>0</v>
      </c>
      <c r="AQ561" s="353"/>
      <c r="AR561" s="331">
        <f t="shared" si="74"/>
        <v>603</v>
      </c>
      <c r="AS561" s="332">
        <f t="shared" si="74"/>
        <v>2015</v>
      </c>
      <c r="AT561" s="349">
        <f t="shared" si="79"/>
        <v>0</v>
      </c>
      <c r="AU561" s="349">
        <f t="shared" si="79"/>
        <v>0</v>
      </c>
      <c r="AV561" s="349">
        <f t="shared" si="79"/>
        <v>704530.52999999991</v>
      </c>
      <c r="AW561" s="349">
        <f t="shared" si="79"/>
        <v>3661.3258000000005</v>
      </c>
      <c r="AX561" s="350">
        <f t="shared" si="79"/>
        <v>2344.1990000000001</v>
      </c>
      <c r="AY561" s="349">
        <f t="shared" si="79"/>
        <v>0</v>
      </c>
      <c r="AZ561" s="349">
        <f t="shared" si="79"/>
        <v>0</v>
      </c>
      <c r="BA561" s="349">
        <f t="shared" si="79"/>
        <v>1021731.1892</v>
      </c>
      <c r="BB561" s="349">
        <f t="shared" si="79"/>
        <v>10666.459499999999</v>
      </c>
      <c r="BC561" s="349">
        <f t="shared" si="79"/>
        <v>2529.9852000000001</v>
      </c>
      <c r="BD561" s="350">
        <f t="shared" si="79"/>
        <v>6363</v>
      </c>
      <c r="BE561" s="349">
        <f t="shared" si="76"/>
        <v>1726261.7191999999</v>
      </c>
      <c r="BF561" s="375">
        <f t="shared" si="77"/>
        <v>19201.969499999999</v>
      </c>
      <c r="BG561" s="334">
        <f t="shared" si="78"/>
        <v>6363</v>
      </c>
    </row>
    <row r="562" spans="1:59" x14ac:dyDescent="0.2">
      <c r="A562" s="326" t="str">
        <f t="shared" si="75"/>
        <v>6032016</v>
      </c>
      <c r="B562" s="331">
        <v>603</v>
      </c>
      <c r="C562" s="327">
        <v>2016</v>
      </c>
      <c r="D562" s="353">
        <f>+IFERROR(VLOOKUP($A562,Data_Loss!$A$2:$V$1180,6,FALSE),0)</f>
        <v>0</v>
      </c>
      <c r="E562" s="353">
        <f>+IFERROR(VLOOKUP($A562,Data_Loss!$A$2:$V$1180,7,FALSE),0)</f>
        <v>0</v>
      </c>
      <c r="F562" s="353">
        <f>+IFERROR(VLOOKUP($A562,Data_Loss!$A$2:$V$1180,8,FALSE),0)</f>
        <v>2</v>
      </c>
      <c r="G562" s="353">
        <f>+IFERROR(VLOOKUP($A562,Data_Loss!$A$2:$V$1180,9,FALSE),0)</f>
        <v>0</v>
      </c>
      <c r="H562" s="353">
        <f>+IFERROR(VLOOKUP($A562,Data_Loss!$A$2:$V$1180,10,FALSE),0)</f>
        <v>1</v>
      </c>
      <c r="I562" s="353">
        <f>+IFERROR(VLOOKUP($A562,Data_Loss!$A$2:$V$1300,12,FALSE),0)</f>
        <v>0</v>
      </c>
      <c r="J562" s="353">
        <f>+IFERROR(VLOOKUP($A562,Data_Loss!$A$2:$V$1300,13,FALSE),0)</f>
        <v>0</v>
      </c>
      <c r="K562" s="353">
        <f>+IFERROR(VLOOKUP($A562,Data_Loss!$A$2:$V$1300,14,FALSE),0)</f>
        <v>674734</v>
      </c>
      <c r="L562" s="353">
        <f>+IFERROR(VLOOKUP($A562,Data_Loss!$A$2:$V$1300,15,FALSE),0)</f>
        <v>0</v>
      </c>
      <c r="M562" s="353">
        <f>+IFERROR(VLOOKUP($A562,Data_Loss!$A$2:$V$1300,16,FALSE),0)</f>
        <v>3049</v>
      </c>
      <c r="N562" s="353">
        <f>+IFERROR(VLOOKUP($A562,Data_Loss!$A$2:$V$1300,17,FALSE),0)</f>
        <v>0</v>
      </c>
      <c r="O562" s="353">
        <f>+IFERROR(VLOOKUP($A562,Data_Loss!$A$2:$V$1300,18,FALSE),0)</f>
        <v>0</v>
      </c>
      <c r="P562" s="353">
        <f>+IFERROR(VLOOKUP($A562,Data_Loss!$A$2:$V$1300,19,FALSE),0)</f>
        <v>687852</v>
      </c>
      <c r="Q562" s="353">
        <f>+IFERROR(VLOOKUP($A562,Data_Loss!$A$2:$V$1300,20,FALSE),0)</f>
        <v>0</v>
      </c>
      <c r="R562" s="353">
        <f>+IFERROR(VLOOKUP($A562,Data_Loss!$A$2:$V$1300,21,FALSE),0)</f>
        <v>4083</v>
      </c>
      <c r="S562" s="353">
        <f>+IFERROR(VLOOKUP($A562,Data_Loss!$A$2:$V$1300,22,FALSE),0)</f>
        <v>8522</v>
      </c>
      <c r="T562" s="191">
        <f>+$I562*'10k &amp; MO'!C$5+$J562*'10k &amp; MO'!C$11+$K562*'10k &amp; MO'!C$17+$L562*'10k &amp; MO'!C$23+$M562*'10k &amp; MO'!C$29</f>
        <v>0</v>
      </c>
      <c r="U562" s="349">
        <f>+$I562*'10k &amp; MO'!D$5+$J562*'10k &amp; MO'!D$11+$K562*'10k &amp; MO'!D$17+$L562*'10k &amp; MO'!D$23+$M562*'10k &amp; MO'!D$29</f>
        <v>3980.9305999999997</v>
      </c>
      <c r="V562" s="349">
        <f>+$I562*'10k &amp; MO'!E$5+$J562*'10k &amp; MO'!E$11+$K562*'10k &amp; MO'!E$17+$L562*'10k &amp; MO'!E$23+$M562*'10k &amp; MO'!E$29</f>
        <v>1055157.1139</v>
      </c>
      <c r="W562" s="349">
        <f>+$I562*'10k &amp; MO'!F$5+$J562*'10k &amp; MO'!F$11+$K562*'10k &amp; MO'!F$17+$L562*'10k &amp; MO'!F$23+$M562*'10k &amp; MO'!F$29</f>
        <v>20313.185599999997</v>
      </c>
      <c r="X562" s="349">
        <f>+$I562*'10k &amp; MO'!G$5+$J562*'10k &amp; MO'!G$11+$K562*'10k &amp; MO'!G$17+$L562*'10k &amp; MO'!G$23+$M562*'10k &amp; MO'!G$29</f>
        <v>10797.893399999999</v>
      </c>
      <c r="Y562" s="349">
        <f>+$N562*'10k &amp; MO'!H$5+$O562*'10k &amp; MO'!H$11+$P562*'10k &amp; MO'!H$17+$Q562*'10k &amp; MO'!H$23+$R562*'10k &amp; MO'!H$29</f>
        <v>0</v>
      </c>
      <c r="Z562" s="349">
        <f>+$N562*'10k &amp; MO'!I$5+$O562*'10k &amp; MO'!I$11+$P562*'10k &amp; MO'!I$17+$Q562*'10k &amp; MO'!I$23+$R562*'10k &amp; MO'!I$29</f>
        <v>2269.9115999999999</v>
      </c>
      <c r="AA562" s="349">
        <f>+$N562*'10k &amp; MO'!J$5+$O562*'10k &amp; MO'!J$11+$P562*'10k &amp; MO'!J$17+$Q562*'10k &amp; MO'!J$23+$R562*'10k &amp; MO'!J$29</f>
        <v>1308381.5253000001</v>
      </c>
      <c r="AB562" s="349">
        <f>+$N562*'10k &amp; MO'!K$5+$O562*'10k &amp; MO'!K$11+$P562*'10k &amp; MO'!K$17+$Q562*'10k &amp; MO'!K$23+$R562*'10k &amp; MO'!K$29</f>
        <v>59830.955100000006</v>
      </c>
      <c r="AC562" s="349">
        <f>+$N562*'10k &amp; MO'!L$5+$O562*'10k &amp; MO'!L$11+$P562*'10k &amp; MO'!L$17+$Q562*'10k &amp; MO'!L$23+$R562*'10k &amp; MO'!L$29</f>
        <v>19910.937600000001</v>
      </c>
      <c r="AD562" s="350">
        <f>+S562*'10k &amp; MO'!O$5</f>
        <v>11487.656000000001</v>
      </c>
      <c r="AF562" s="192" t="str">
        <f t="shared" si="73"/>
        <v>6032016</v>
      </c>
      <c r="AG562" s="192">
        <f>+IFERROR(VLOOKUP($AF562,'Limited Loss'!$F$5:$P$124,AG$3,FALSE),0)</f>
        <v>0</v>
      </c>
      <c r="AH562" s="193">
        <f>+IFERROR(VLOOKUP($AF562,'Limited Loss'!$F$5:$P$124,AH$3,FALSE),0)</f>
        <v>890</v>
      </c>
      <c r="AI562" s="193">
        <f>+IFERROR(VLOOKUP($AF562,'Limited Loss'!$F$5:$P$124,AI$3,FALSE),0)</f>
        <v>235852</v>
      </c>
      <c r="AJ562" s="193">
        <f>+IFERROR(VLOOKUP($AF562,'Limited Loss'!$F$5:$P$124,AJ$3,FALSE),0)</f>
        <v>4491</v>
      </c>
      <c r="AK562" s="100">
        <f>+IFERROR(VLOOKUP($AF562,'Limited Loss'!$F$5:$P$124,AK$3,FALSE),0)</f>
        <v>1698</v>
      </c>
      <c r="AL562" s="193">
        <f>+IFERROR(VLOOKUP($AF562,'Limited Loss'!$F$5:$P$124,AL$3,FALSE),0)</f>
        <v>0</v>
      </c>
      <c r="AM562" s="193">
        <f>+IFERROR(VLOOKUP($AF562,'Limited Loss'!$F$5:$P$124,AM$3,FALSE),0)</f>
        <v>665</v>
      </c>
      <c r="AN562" s="193">
        <f>+IFERROR(VLOOKUP($AF562,'Limited Loss'!$F$5:$P$124,AN$3,FALSE),0)</f>
        <v>383538</v>
      </c>
      <c r="AO562" s="193">
        <f>+IFERROR(VLOOKUP($AF562,'Limited Loss'!$F$5:$P$124,AO$3,FALSE),0)</f>
        <v>17422</v>
      </c>
      <c r="AP562" s="100">
        <f>+IFERROR(VLOOKUP($AF562,'Limited Loss'!$F$5:$P$124,AP$3,FALSE),0)</f>
        <v>4042</v>
      </c>
      <c r="AQ562" s="353"/>
      <c r="AR562" s="331">
        <f t="shared" si="74"/>
        <v>603</v>
      </c>
      <c r="AS562" s="332">
        <f t="shared" si="74"/>
        <v>2016</v>
      </c>
      <c r="AT562" s="349">
        <f t="shared" si="79"/>
        <v>0</v>
      </c>
      <c r="AU562" s="349">
        <f t="shared" si="79"/>
        <v>3090.9305999999997</v>
      </c>
      <c r="AV562" s="349">
        <f t="shared" si="79"/>
        <v>819305.1139</v>
      </c>
      <c r="AW562" s="349">
        <f t="shared" si="79"/>
        <v>15822.185599999997</v>
      </c>
      <c r="AX562" s="350">
        <f t="shared" si="79"/>
        <v>9099.893399999999</v>
      </c>
      <c r="AY562" s="349">
        <f t="shared" si="79"/>
        <v>0</v>
      </c>
      <c r="AZ562" s="349">
        <f t="shared" si="79"/>
        <v>1604.9115999999999</v>
      </c>
      <c r="BA562" s="349">
        <f t="shared" si="79"/>
        <v>924843.5253000001</v>
      </c>
      <c r="BB562" s="349">
        <f t="shared" si="79"/>
        <v>42408.955100000006</v>
      </c>
      <c r="BC562" s="349">
        <f t="shared" si="79"/>
        <v>15868.937600000001</v>
      </c>
      <c r="BD562" s="350">
        <f t="shared" si="79"/>
        <v>11487.656000000001</v>
      </c>
      <c r="BE562" s="349">
        <f t="shared" si="76"/>
        <v>1748844.4813999999</v>
      </c>
      <c r="BF562" s="375">
        <f t="shared" si="77"/>
        <v>83199.971700000009</v>
      </c>
      <c r="BG562" s="334">
        <f t="shared" si="78"/>
        <v>11487.656000000001</v>
      </c>
    </row>
    <row r="563" spans="1:59" x14ac:dyDescent="0.2">
      <c r="A563" s="326" t="str">
        <f t="shared" si="75"/>
        <v>6032017</v>
      </c>
      <c r="B563" s="331">
        <v>603</v>
      </c>
      <c r="C563" s="327">
        <v>2017</v>
      </c>
      <c r="D563" s="353">
        <f>+IFERROR(VLOOKUP($A563,Data_Loss!$A$2:$V$1180,6,FALSE),0)</f>
        <v>0</v>
      </c>
      <c r="E563" s="353">
        <f>+IFERROR(VLOOKUP($A563,Data_Loss!$A$2:$V$1180,7,FALSE),0)</f>
        <v>0</v>
      </c>
      <c r="F563" s="353">
        <f>+IFERROR(VLOOKUP($A563,Data_Loss!$A$2:$V$1180,8,FALSE),0)</f>
        <v>0</v>
      </c>
      <c r="G563" s="353">
        <f>+IFERROR(VLOOKUP($A563,Data_Loss!$A$2:$V$1180,9,FALSE),0)</f>
        <v>0</v>
      </c>
      <c r="H563" s="353">
        <f>+IFERROR(VLOOKUP($A563,Data_Loss!$A$2:$V$1180,10,FALSE),0)</f>
        <v>2</v>
      </c>
      <c r="I563" s="353">
        <f>+IFERROR(VLOOKUP($A563,Data_Loss!$A$2:$V$1300,12,FALSE),0)</f>
        <v>0</v>
      </c>
      <c r="J563" s="353">
        <f>+IFERROR(VLOOKUP($A563,Data_Loss!$A$2:$V$1300,13,FALSE),0)</f>
        <v>0</v>
      </c>
      <c r="K563" s="353">
        <f>+IFERROR(VLOOKUP($A563,Data_Loss!$A$2:$V$1300,14,FALSE),0)</f>
        <v>0</v>
      </c>
      <c r="L563" s="353">
        <f>+IFERROR(VLOOKUP($A563,Data_Loss!$A$2:$V$1300,15,FALSE),0)</f>
        <v>0</v>
      </c>
      <c r="M563" s="353">
        <f>+IFERROR(VLOOKUP($A563,Data_Loss!$A$2:$V$1300,16,FALSE),0)</f>
        <v>62702</v>
      </c>
      <c r="N563" s="353">
        <f>+IFERROR(VLOOKUP($A563,Data_Loss!$A$2:$V$1300,17,FALSE),0)</f>
        <v>0</v>
      </c>
      <c r="O563" s="353">
        <f>+IFERROR(VLOOKUP($A563,Data_Loss!$A$2:$V$1300,18,FALSE),0)</f>
        <v>0</v>
      </c>
      <c r="P563" s="353">
        <f>+IFERROR(VLOOKUP($A563,Data_Loss!$A$2:$V$1300,19,FALSE),0)</f>
        <v>0</v>
      </c>
      <c r="Q563" s="353">
        <f>+IFERROR(VLOOKUP($A563,Data_Loss!$A$2:$V$1300,20,FALSE),0)</f>
        <v>0</v>
      </c>
      <c r="R563" s="353">
        <f>+IFERROR(VLOOKUP($A563,Data_Loss!$A$2:$V$1300,21,FALSE),0)</f>
        <v>34623</v>
      </c>
      <c r="S563" s="353">
        <f>+IFERROR(VLOOKUP($A563,Data_Loss!$A$2:$V$1300,22,FALSE),0)</f>
        <v>1411</v>
      </c>
      <c r="T563" s="191">
        <f>+$I563*'10k &amp; MO'!C$6+$J563*'10k &amp; MO'!C$12+$K563*'10k &amp; MO'!C$18+$L563*'10k &amp; MO'!C$24+$M563*'10k &amp; MO'!C$30</f>
        <v>0</v>
      </c>
      <c r="U563" s="349">
        <f>+$I563*'10k &amp; MO'!D$6+$J563*'10k &amp; MO'!D$12+$K563*'10k &amp; MO'!D$18+$L563*'10k &amp; MO'!D$24+$M563*'10k &amp; MO'!D$30</f>
        <v>56.431799999999996</v>
      </c>
      <c r="V563" s="349">
        <f>+$I563*'10k &amp; MO'!E$6+$J563*'10k &amp; MO'!E$12+$K563*'10k &amp; MO'!E$18+$L563*'10k &amp; MO'!E$24+$M563*'10k &amp; MO'!E$30</f>
        <v>24936.5854</v>
      </c>
      <c r="W563" s="349">
        <f>+$I563*'10k &amp; MO'!F$6+$J563*'10k &amp; MO'!F$12+$K563*'10k &amp; MO'!F$18+$L563*'10k &amp; MO'!F$24+$M563*'10k &amp; MO'!F$30</f>
        <v>11016.741399999999</v>
      </c>
      <c r="X563" s="349">
        <f>+$I563*'10k &amp; MO'!G$6+$J563*'10k &amp; MO'!G$12+$K563*'10k &amp; MO'!G$18+$L563*'10k &amp; MO'!G$24+$M563*'10k &amp; MO'!G$30</f>
        <v>68501.934999999998</v>
      </c>
      <c r="Y563" s="349">
        <f>+$N563*'10k &amp; MO'!H$6+$O563*'10k &amp; MO'!H$12+$P563*'10k &amp; MO'!H$18+$Q563*'10k &amp; MO'!H$24+$R563*'10k &amp; MO'!H$30</f>
        <v>0</v>
      </c>
      <c r="Z563" s="349">
        <f>+$N563*'10k &amp; MO'!I$6+$O563*'10k &amp; MO'!I$12+$P563*'10k &amp; MO'!I$18+$Q563*'10k &amp; MO'!I$24+$R563*'10k &amp; MO'!I$30</f>
        <v>10.386899999999999</v>
      </c>
      <c r="AA563" s="349">
        <f>+$N563*'10k &amp; MO'!J$6+$O563*'10k &amp; MO'!J$12+$P563*'10k &amp; MO'!J$18+$Q563*'10k &amp; MO'!J$24+$R563*'10k &amp; MO'!J$30</f>
        <v>14126.183999999999</v>
      </c>
      <c r="AB563" s="349">
        <f>+$N563*'10k &amp; MO'!K$6+$O563*'10k &amp; MO'!K$12+$P563*'10k &amp; MO'!K$18+$Q563*'10k &amp; MO'!K$24+$R563*'10k &amp; MO'!K$30</f>
        <v>7125.4134000000004</v>
      </c>
      <c r="AC563" s="349">
        <f>+$N563*'10k &amp; MO'!L$6+$O563*'10k &amp; MO'!L$12+$P563*'10k &amp; MO'!L$18+$Q563*'10k &amp; MO'!L$24+$R563*'10k &amp; MO'!L$30</f>
        <v>50726.157299999999</v>
      </c>
      <c r="AD563" s="350">
        <f>+S563*'10k &amp; MO'!O$6</f>
        <v>1899.2060000000001</v>
      </c>
      <c r="AF563" s="192" t="str">
        <f t="shared" si="73"/>
        <v>6032017</v>
      </c>
      <c r="AG563" s="192">
        <f>+IFERROR(VLOOKUP($AF563,'Limited Loss'!$F$5:$P$124,AG$3,FALSE),0)</f>
        <v>0</v>
      </c>
      <c r="AH563" s="193">
        <f>+IFERROR(VLOOKUP($AF563,'Limited Loss'!$F$5:$P$124,AH$3,FALSE),0)</f>
        <v>0</v>
      </c>
      <c r="AI563" s="193">
        <f>+IFERROR(VLOOKUP($AF563,'Limited Loss'!$F$5:$P$124,AI$3,FALSE),0)</f>
        <v>0</v>
      </c>
      <c r="AJ563" s="193">
        <f>+IFERROR(VLOOKUP($AF563,'Limited Loss'!$F$5:$P$124,AJ$3,FALSE),0)</f>
        <v>0</v>
      </c>
      <c r="AK563" s="100">
        <f>+IFERROR(VLOOKUP($AF563,'Limited Loss'!$F$5:$P$124,AK$3,FALSE),0)</f>
        <v>0</v>
      </c>
      <c r="AL563" s="193">
        <f>+IFERROR(VLOOKUP($AF563,'Limited Loss'!$F$5:$P$124,AL$3,FALSE),0)</f>
        <v>0</v>
      </c>
      <c r="AM563" s="193">
        <f>+IFERROR(VLOOKUP($AF563,'Limited Loss'!$F$5:$P$124,AM$3,FALSE),0)</f>
        <v>0</v>
      </c>
      <c r="AN563" s="193">
        <f>+IFERROR(VLOOKUP($AF563,'Limited Loss'!$F$5:$P$124,AN$3,FALSE),0)</f>
        <v>0</v>
      </c>
      <c r="AO563" s="193">
        <f>+IFERROR(VLOOKUP($AF563,'Limited Loss'!$F$5:$P$124,AO$3,FALSE),0)</f>
        <v>0</v>
      </c>
      <c r="AP563" s="100">
        <f>+IFERROR(VLOOKUP($AF563,'Limited Loss'!$F$5:$P$124,AP$3,FALSE),0)</f>
        <v>0</v>
      </c>
      <c r="AQ563" s="353"/>
      <c r="AR563" s="331">
        <f t="shared" si="74"/>
        <v>603</v>
      </c>
      <c r="AS563" s="332">
        <f t="shared" si="74"/>
        <v>2017</v>
      </c>
      <c r="AT563" s="349">
        <f t="shared" si="79"/>
        <v>0</v>
      </c>
      <c r="AU563" s="349">
        <f t="shared" si="79"/>
        <v>56.431799999999996</v>
      </c>
      <c r="AV563" s="349">
        <f t="shared" si="79"/>
        <v>24936.5854</v>
      </c>
      <c r="AW563" s="349">
        <f t="shared" si="79"/>
        <v>11016.741399999999</v>
      </c>
      <c r="AX563" s="350">
        <f t="shared" si="79"/>
        <v>68501.934999999998</v>
      </c>
      <c r="AY563" s="349">
        <f t="shared" si="79"/>
        <v>0</v>
      </c>
      <c r="AZ563" s="349">
        <f t="shared" si="79"/>
        <v>10.386899999999999</v>
      </c>
      <c r="BA563" s="349">
        <f t="shared" si="79"/>
        <v>14126.183999999999</v>
      </c>
      <c r="BB563" s="349">
        <f t="shared" si="79"/>
        <v>7125.4134000000004</v>
      </c>
      <c r="BC563" s="349">
        <f t="shared" si="79"/>
        <v>50726.157299999999</v>
      </c>
      <c r="BD563" s="350">
        <f t="shared" si="79"/>
        <v>1899.2060000000001</v>
      </c>
      <c r="BE563" s="349">
        <f t="shared" si="76"/>
        <v>39129.588100000001</v>
      </c>
      <c r="BF563" s="375">
        <f t="shared" si="77"/>
        <v>137370.24710000001</v>
      </c>
      <c r="BG563" s="334">
        <f t="shared" si="78"/>
        <v>1899.2060000000001</v>
      </c>
    </row>
    <row r="564" spans="1:59" x14ac:dyDescent="0.2">
      <c r="A564" s="326" t="str">
        <f t="shared" si="75"/>
        <v>6032018</v>
      </c>
      <c r="B564" s="331">
        <v>603</v>
      </c>
      <c r="C564" s="327">
        <v>2018</v>
      </c>
      <c r="D564" s="353">
        <f>+IFERROR(VLOOKUP($A564,Data_Loss!$A$2:$V$1180,6,FALSE),0)</f>
        <v>0</v>
      </c>
      <c r="E564" s="353">
        <f>+IFERROR(VLOOKUP($A564,Data_Loss!$A$2:$V$1180,7,FALSE),0)</f>
        <v>0</v>
      </c>
      <c r="F564" s="353">
        <f>+IFERROR(VLOOKUP($A564,Data_Loss!$A$2:$V$1180,8,FALSE),0)</f>
        <v>1</v>
      </c>
      <c r="G564" s="353">
        <f>+IFERROR(VLOOKUP($A564,Data_Loss!$A$2:$V$1180,9,FALSE),0)</f>
        <v>0</v>
      </c>
      <c r="H564" s="353">
        <f>+IFERROR(VLOOKUP($A564,Data_Loss!$A$2:$V$1180,10,FALSE),0)</f>
        <v>3</v>
      </c>
      <c r="I564" s="353">
        <f>+IFERROR(VLOOKUP($A564,Data_Loss!$A$2:$V$1300,12,FALSE),0)</f>
        <v>0</v>
      </c>
      <c r="J564" s="353">
        <f>+IFERROR(VLOOKUP($A564,Data_Loss!$A$2:$V$1300,13,FALSE),0)</f>
        <v>0</v>
      </c>
      <c r="K564" s="353">
        <f>+IFERROR(VLOOKUP($A564,Data_Loss!$A$2:$V$1300,14,FALSE),0)</f>
        <v>269077</v>
      </c>
      <c r="L564" s="353">
        <f>+IFERROR(VLOOKUP($A564,Data_Loss!$A$2:$V$1300,15,FALSE),0)</f>
        <v>0</v>
      </c>
      <c r="M564" s="353">
        <f>+IFERROR(VLOOKUP($A564,Data_Loss!$A$2:$V$1300,16,FALSE),0)</f>
        <v>64802</v>
      </c>
      <c r="N564" s="353">
        <f>+IFERROR(VLOOKUP($A564,Data_Loss!$A$2:$V$1300,17,FALSE),0)</f>
        <v>0</v>
      </c>
      <c r="O564" s="353">
        <f>+IFERROR(VLOOKUP($A564,Data_Loss!$A$2:$V$1300,18,FALSE),0)</f>
        <v>0</v>
      </c>
      <c r="P564" s="353">
        <f>+IFERROR(VLOOKUP($A564,Data_Loss!$A$2:$V$1300,19,FALSE),0)</f>
        <v>106306</v>
      </c>
      <c r="Q564" s="353">
        <f>+IFERROR(VLOOKUP($A564,Data_Loss!$A$2:$V$1300,20,FALSE),0)</f>
        <v>0</v>
      </c>
      <c r="R564" s="353">
        <f>+IFERROR(VLOOKUP($A564,Data_Loss!$A$2:$V$1300,21,FALSE),0)</f>
        <v>64828</v>
      </c>
      <c r="S564" s="353">
        <f>+IFERROR(VLOOKUP($A564,Data_Loss!$A$2:$V$1300,22,FALSE),0)</f>
        <v>15222</v>
      </c>
      <c r="T564" s="191">
        <f>+$I564*'10k &amp; MO'!C$7+$J564*'10k &amp; MO'!C$13+$K564*'10k &amp; MO'!C$19+$L564*'10k &amp; MO'!C$25+$M564*'10k &amp; MO'!C$31</f>
        <v>1138.1493</v>
      </c>
      <c r="U564" s="349">
        <f>+$I564*'10k &amp; MO'!D$7+$J564*'10k &amp; MO'!D$13+$K564*'10k &amp; MO'!D$19+$L564*'10k &amp; MO'!D$25+$M564*'10k &amp; MO'!D$31</f>
        <v>38646.090800000005</v>
      </c>
      <c r="V564" s="349">
        <f>+$I564*'10k &amp; MO'!E$7+$J564*'10k &amp; MO'!E$13+$K564*'10k &amp; MO'!E$19+$L564*'10k &amp; MO'!E$25+$M564*'10k &amp; MO'!E$31</f>
        <v>559191.90910000005</v>
      </c>
      <c r="W564" s="349">
        <f>+$I564*'10k &amp; MO'!F$7+$J564*'10k &amp; MO'!F$13+$K564*'10k &amp; MO'!F$19+$L564*'10k &amp; MO'!F$25+$M564*'10k &amp; MO'!F$31</f>
        <v>57615.714099999997</v>
      </c>
      <c r="X564" s="349">
        <f>+$I564*'10k &amp; MO'!G$7+$J564*'10k &amp; MO'!G$13+$K564*'10k &amp; MO'!G$19+$L564*'10k &amp; MO'!G$25+$M564*'10k &amp; MO'!G$31</f>
        <v>55560.143799999998</v>
      </c>
      <c r="Y564" s="349">
        <f>+$N564*'10k &amp; MO'!H$7+$O564*'10k &amp; MO'!H$13+$P564*'10k &amp; MO'!H$19+$Q564*'10k &amp; MO'!H$25+$R564*'10k &amp; MO'!H$31</f>
        <v>581.33339999999998</v>
      </c>
      <c r="Z564" s="349">
        <f>+$N564*'10k &amp; MO'!I$7+$O564*'10k &amp; MO'!I$13+$P564*'10k &amp; MO'!I$19+$Q564*'10k &amp; MO'!I$25+$R564*'10k &amp; MO'!I$31</f>
        <v>27513.230200000002</v>
      </c>
      <c r="AA564" s="349">
        <f>+$N564*'10k &amp; MO'!J$7+$O564*'10k &amp; MO'!J$13+$P564*'10k &amp; MO'!J$19+$Q564*'10k &amp; MO'!J$25+$R564*'10k &amp; MO'!J$31</f>
        <v>332579.75079999998</v>
      </c>
      <c r="AB564" s="349">
        <f>+$N564*'10k &amp; MO'!K$7+$O564*'10k &amp; MO'!K$13+$P564*'10k &amp; MO'!K$19+$Q564*'10k &amp; MO'!K$25+$R564*'10k &amp; MO'!K$31</f>
        <v>51448.234400000001</v>
      </c>
      <c r="AC564" s="349">
        <f>+$N564*'10k &amp; MO'!L$7+$O564*'10k &amp; MO'!L$13+$P564*'10k &amp; MO'!L$19+$Q564*'10k &amp; MO'!L$25+$R564*'10k &amp; MO'!L$31</f>
        <v>59754.228800000004</v>
      </c>
      <c r="AD564" s="350">
        <f>+S564*'10k &amp; MO'!O$7</f>
        <v>20184.371999999999</v>
      </c>
      <c r="AF564" s="192" t="str">
        <f t="shared" si="73"/>
        <v>6032018</v>
      </c>
      <c r="AG564" s="192">
        <f>+IFERROR(VLOOKUP($AF564,'Limited Loss'!$F$5:$P$124,AG$3,FALSE),0)</f>
        <v>0</v>
      </c>
      <c r="AH564" s="193">
        <f>+IFERROR(VLOOKUP($AF564,'Limited Loss'!$F$5:$P$124,AH$3,FALSE),0)</f>
        <v>0</v>
      </c>
      <c r="AI564" s="193">
        <f>+IFERROR(VLOOKUP($AF564,'Limited Loss'!$F$5:$P$124,AI$3,FALSE),0)</f>
        <v>0</v>
      </c>
      <c r="AJ564" s="193">
        <f>+IFERROR(VLOOKUP($AF564,'Limited Loss'!$F$5:$P$124,AJ$3,FALSE),0)</f>
        <v>0</v>
      </c>
      <c r="AK564" s="100">
        <f>+IFERROR(VLOOKUP($AF564,'Limited Loss'!$F$5:$P$124,AK$3,FALSE),0)</f>
        <v>0</v>
      </c>
      <c r="AL564" s="193">
        <f>+IFERROR(VLOOKUP($AF564,'Limited Loss'!$F$5:$P$124,AL$3,FALSE),0)</f>
        <v>0</v>
      </c>
      <c r="AM564" s="193">
        <f>+IFERROR(VLOOKUP($AF564,'Limited Loss'!$F$5:$P$124,AM$3,FALSE),0)</f>
        <v>0</v>
      </c>
      <c r="AN564" s="193">
        <f>+IFERROR(VLOOKUP($AF564,'Limited Loss'!$F$5:$P$124,AN$3,FALSE),0)</f>
        <v>0</v>
      </c>
      <c r="AO564" s="193">
        <f>+IFERROR(VLOOKUP($AF564,'Limited Loss'!$F$5:$P$124,AO$3,FALSE),0)</f>
        <v>0</v>
      </c>
      <c r="AP564" s="100">
        <f>+IFERROR(VLOOKUP($AF564,'Limited Loss'!$F$5:$P$124,AP$3,FALSE),0)</f>
        <v>0</v>
      </c>
      <c r="AQ564" s="353"/>
      <c r="AR564" s="331">
        <f t="shared" si="74"/>
        <v>603</v>
      </c>
      <c r="AS564" s="332">
        <f t="shared" si="74"/>
        <v>2018</v>
      </c>
      <c r="AT564" s="349">
        <f t="shared" si="79"/>
        <v>1138.1493</v>
      </c>
      <c r="AU564" s="349">
        <f t="shared" si="79"/>
        <v>38646.090800000005</v>
      </c>
      <c r="AV564" s="349">
        <f t="shared" si="79"/>
        <v>559191.90910000005</v>
      </c>
      <c r="AW564" s="349">
        <f t="shared" si="79"/>
        <v>57615.714099999997</v>
      </c>
      <c r="AX564" s="350">
        <f t="shared" si="79"/>
        <v>55560.143799999998</v>
      </c>
      <c r="AY564" s="349">
        <f t="shared" si="79"/>
        <v>581.33339999999998</v>
      </c>
      <c r="AZ564" s="349">
        <f t="shared" si="79"/>
        <v>27513.230200000002</v>
      </c>
      <c r="BA564" s="349">
        <f t="shared" si="79"/>
        <v>332579.75079999998</v>
      </c>
      <c r="BB564" s="349">
        <f t="shared" si="79"/>
        <v>51448.234400000001</v>
      </c>
      <c r="BC564" s="349">
        <f t="shared" si="79"/>
        <v>59754.228800000004</v>
      </c>
      <c r="BD564" s="350">
        <f t="shared" si="79"/>
        <v>20184.371999999999</v>
      </c>
      <c r="BE564" s="349">
        <f t="shared" si="76"/>
        <v>959650.46360000013</v>
      </c>
      <c r="BF564" s="375">
        <f t="shared" si="77"/>
        <v>224378.32110000003</v>
      </c>
      <c r="BG564" s="334">
        <f t="shared" si="78"/>
        <v>20184.371999999999</v>
      </c>
    </row>
    <row r="565" spans="1:59" x14ac:dyDescent="0.2">
      <c r="A565" s="326" t="str">
        <f t="shared" si="75"/>
        <v>6052014</v>
      </c>
      <c r="B565" s="331">
        <v>605</v>
      </c>
      <c r="C565" s="327">
        <v>2014</v>
      </c>
      <c r="D565" s="353">
        <f>+IFERROR(VLOOKUP($A565,Data_Loss!$A$2:$V$1180,6,FALSE),0)</f>
        <v>0</v>
      </c>
      <c r="E565" s="353">
        <f>+IFERROR(VLOOKUP($A565,Data_Loss!$A$2:$V$1180,7,FALSE),0)</f>
        <v>0</v>
      </c>
      <c r="F565" s="353">
        <f>+IFERROR(VLOOKUP($A565,Data_Loss!$A$2:$V$1180,8,FALSE),0)</f>
        <v>0</v>
      </c>
      <c r="G565" s="353">
        <f>+IFERROR(VLOOKUP($A565,Data_Loss!$A$2:$V$1180,9,FALSE),0)</f>
        <v>0</v>
      </c>
      <c r="H565" s="353">
        <f>+IFERROR(VLOOKUP($A565,Data_Loss!$A$2:$V$1180,10,FALSE),0)</f>
        <v>1</v>
      </c>
      <c r="I565" s="353">
        <f>+IFERROR(VLOOKUP($A565,Data_Loss!$A$2:$V$1300,12,FALSE),0)</f>
        <v>0</v>
      </c>
      <c r="J565" s="353">
        <f>+IFERROR(VLOOKUP($A565,Data_Loss!$A$2:$V$1300,13,FALSE),0)</f>
        <v>0</v>
      </c>
      <c r="K565" s="353">
        <f>+IFERROR(VLOOKUP($A565,Data_Loss!$A$2:$V$1300,14,FALSE),0)</f>
        <v>0</v>
      </c>
      <c r="L565" s="353">
        <f>+IFERROR(VLOOKUP($A565,Data_Loss!$A$2:$V$1300,15,FALSE),0)</f>
        <v>0</v>
      </c>
      <c r="M565" s="353">
        <f>+IFERROR(VLOOKUP($A565,Data_Loss!$A$2:$V$1300,16,FALSE),0)</f>
        <v>6653</v>
      </c>
      <c r="N565" s="353">
        <f>+IFERROR(VLOOKUP($A565,Data_Loss!$A$2:$V$1300,17,FALSE),0)</f>
        <v>0</v>
      </c>
      <c r="O565" s="353">
        <f>+IFERROR(VLOOKUP($A565,Data_Loss!$A$2:$V$1300,18,FALSE),0)</f>
        <v>0</v>
      </c>
      <c r="P565" s="353">
        <f>+IFERROR(VLOOKUP($A565,Data_Loss!$A$2:$V$1300,19,FALSE),0)</f>
        <v>0</v>
      </c>
      <c r="Q565" s="353">
        <f>+IFERROR(VLOOKUP($A565,Data_Loss!$A$2:$V$1300,20,FALSE),0)</f>
        <v>0</v>
      </c>
      <c r="R565" s="353">
        <f>+IFERROR(VLOOKUP($A565,Data_Loss!$A$2:$V$1300,21,FALSE),0)</f>
        <v>15534</v>
      </c>
      <c r="S565" s="353">
        <f>+IFERROR(VLOOKUP($A565,Data_Loss!$A$2:$V$1300,22,FALSE),0)</f>
        <v>0</v>
      </c>
      <c r="T565" s="191">
        <f>+$I565*'10k &amp; MO'!C$3+$J565*'10k &amp; MO'!C$9+$K565*'10k &amp; MO'!C$15+$L565*'10k &amp; MO'!C$21+$M565*'10k &amp; MO'!C$27</f>
        <v>0</v>
      </c>
      <c r="U565" s="349">
        <f>+$I565*'10k &amp; MO'!D$3+$J565*'10k &amp; MO'!D$9+$K565*'10k &amp; MO'!D$15+$L565*'10k &amp; MO'!D$21+$M565*'10k &amp; MO'!D$27</f>
        <v>0</v>
      </c>
      <c r="V565" s="349">
        <f>+$I565*'10k &amp; MO'!E$3+$J565*'10k &amp; MO'!E$9+$K565*'10k &amp; MO'!E$15+$L565*'10k &amp; MO'!E$21+$M565*'10k &amp; MO'!E$27</f>
        <v>0</v>
      </c>
      <c r="W565" s="349">
        <f>+$I565*'10k &amp; MO'!F$3+$J565*'10k &amp; MO'!F$9+$K565*'10k &amp; MO'!F$15+$L565*'10k &amp; MO'!F$21+$M565*'10k &amp; MO'!F$27</f>
        <v>0</v>
      </c>
      <c r="X565" s="349">
        <f>+$I565*'10k &amp; MO'!G$3+$J565*'10k &amp; MO'!G$9+$K565*'10k &amp; MO'!G$15+$L565*'10k &amp; MO'!G$21+$M565*'10k &amp; MO'!G$27</f>
        <v>7531.195999999999</v>
      </c>
      <c r="Y565" s="349">
        <f>+$N565*'10k &amp; MO'!H$3+$O565*'10k &amp; MO'!H$9+$P565*'10k &amp; MO'!H$15+$Q565*'10k &amp; MO'!H$21+$R565*'10k &amp; MO'!H$27</f>
        <v>0</v>
      </c>
      <c r="Z565" s="349">
        <f>+$N565*'10k &amp; MO'!I$3+$O565*'10k &amp; MO'!I$9+$P565*'10k &amp; MO'!I$15+$Q565*'10k &amp; MO'!I$21+$R565*'10k &amp; MO'!I$27</f>
        <v>0</v>
      </c>
      <c r="AA565" s="349">
        <f>+$N565*'10k &amp; MO'!J$3+$O565*'10k &amp; MO'!J$9+$P565*'10k &amp; MO'!J$15+$Q565*'10k &amp; MO'!J$21+$R565*'10k &amp; MO'!J$27</f>
        <v>0</v>
      </c>
      <c r="AB565" s="349">
        <f>+$N565*'10k &amp; MO'!K$3+$O565*'10k &amp; MO'!K$9+$P565*'10k &amp; MO'!K$15+$Q565*'10k &amp; MO'!K$21+$R565*'10k &amp; MO'!K$27</f>
        <v>0</v>
      </c>
      <c r="AC565" s="349">
        <f>+$N565*'10k &amp; MO'!L$3+$O565*'10k &amp; MO'!L$9+$P565*'10k &amp; MO'!L$15+$Q565*'10k &amp; MO'!L$21+$R565*'10k &amp; MO'!L$27</f>
        <v>23953.428</v>
      </c>
      <c r="AD565" s="350">
        <f>+S565*'10k &amp; MO'!O$3</f>
        <v>0</v>
      </c>
      <c r="AF565" s="192" t="str">
        <f t="shared" si="73"/>
        <v>6052014</v>
      </c>
      <c r="AG565" s="192">
        <f>+IFERROR(VLOOKUP($AF565,'Limited Loss'!$F$5:$P$124,AG$3,FALSE),0)</f>
        <v>0</v>
      </c>
      <c r="AH565" s="193">
        <f>+IFERROR(VLOOKUP($AF565,'Limited Loss'!$F$5:$P$124,AH$3,FALSE),0)</f>
        <v>0</v>
      </c>
      <c r="AI565" s="193">
        <f>+IFERROR(VLOOKUP($AF565,'Limited Loss'!$F$5:$P$124,AI$3,FALSE),0)</f>
        <v>0</v>
      </c>
      <c r="AJ565" s="193">
        <f>+IFERROR(VLOOKUP($AF565,'Limited Loss'!$F$5:$P$124,AJ$3,FALSE),0)</f>
        <v>0</v>
      </c>
      <c r="AK565" s="100">
        <f>+IFERROR(VLOOKUP($AF565,'Limited Loss'!$F$5:$P$124,AK$3,FALSE),0)</f>
        <v>0</v>
      </c>
      <c r="AL565" s="193">
        <f>+IFERROR(VLOOKUP($AF565,'Limited Loss'!$F$5:$P$124,AL$3,FALSE),0)</f>
        <v>0</v>
      </c>
      <c r="AM565" s="193">
        <f>+IFERROR(VLOOKUP($AF565,'Limited Loss'!$F$5:$P$124,AM$3,FALSE),0)</f>
        <v>0</v>
      </c>
      <c r="AN565" s="193">
        <f>+IFERROR(VLOOKUP($AF565,'Limited Loss'!$F$5:$P$124,AN$3,FALSE),0)</f>
        <v>0</v>
      </c>
      <c r="AO565" s="193">
        <f>+IFERROR(VLOOKUP($AF565,'Limited Loss'!$F$5:$P$124,AO$3,FALSE),0)</f>
        <v>0</v>
      </c>
      <c r="AP565" s="100">
        <f>+IFERROR(VLOOKUP($AF565,'Limited Loss'!$F$5:$P$124,AP$3,FALSE),0)</f>
        <v>0</v>
      </c>
      <c r="AQ565" s="353"/>
      <c r="AR565" s="331">
        <f t="shared" si="74"/>
        <v>605</v>
      </c>
      <c r="AS565" s="332">
        <f t="shared" si="74"/>
        <v>2014</v>
      </c>
      <c r="AT565" s="349">
        <f t="shared" si="79"/>
        <v>0</v>
      </c>
      <c r="AU565" s="349">
        <f t="shared" si="79"/>
        <v>0</v>
      </c>
      <c r="AV565" s="349">
        <f t="shared" si="79"/>
        <v>0</v>
      </c>
      <c r="AW565" s="349">
        <f t="shared" si="79"/>
        <v>0</v>
      </c>
      <c r="AX565" s="350">
        <f t="shared" si="79"/>
        <v>7531.195999999999</v>
      </c>
      <c r="AY565" s="349">
        <f t="shared" si="79"/>
        <v>0</v>
      </c>
      <c r="AZ565" s="349">
        <f t="shared" si="79"/>
        <v>0</v>
      </c>
      <c r="BA565" s="349">
        <f t="shared" si="79"/>
        <v>0</v>
      </c>
      <c r="BB565" s="349">
        <f t="shared" si="79"/>
        <v>0</v>
      </c>
      <c r="BC565" s="349">
        <f t="shared" si="79"/>
        <v>23953.428</v>
      </c>
      <c r="BD565" s="350">
        <f t="shared" si="79"/>
        <v>0</v>
      </c>
      <c r="BE565" s="349">
        <f t="shared" si="76"/>
        <v>0</v>
      </c>
      <c r="BF565" s="375">
        <f t="shared" si="77"/>
        <v>31484.624</v>
      </c>
      <c r="BG565" s="334">
        <f t="shared" si="78"/>
        <v>0</v>
      </c>
    </row>
    <row r="566" spans="1:59" x14ac:dyDescent="0.2">
      <c r="A566" s="326" t="str">
        <f t="shared" si="75"/>
        <v>6052015</v>
      </c>
      <c r="B566" s="331">
        <v>605</v>
      </c>
      <c r="C566" s="327">
        <v>2015</v>
      </c>
      <c r="D566" s="353">
        <f>+IFERROR(VLOOKUP($A566,Data_Loss!$A$2:$V$1180,6,FALSE),0)</f>
        <v>0</v>
      </c>
      <c r="E566" s="353">
        <f>+IFERROR(VLOOKUP($A566,Data_Loss!$A$2:$V$1180,7,FALSE),0)</f>
        <v>0</v>
      </c>
      <c r="F566" s="353">
        <f>+IFERROR(VLOOKUP($A566,Data_Loss!$A$2:$V$1180,8,FALSE),0)</f>
        <v>0</v>
      </c>
      <c r="G566" s="353">
        <f>+IFERROR(VLOOKUP($A566,Data_Loss!$A$2:$V$1180,9,FALSE),0)</f>
        <v>0</v>
      </c>
      <c r="H566" s="353">
        <f>+IFERROR(VLOOKUP($A566,Data_Loss!$A$2:$V$1180,10,FALSE),0)</f>
        <v>0</v>
      </c>
      <c r="I566" s="353">
        <f>+IFERROR(VLOOKUP($A566,Data_Loss!$A$2:$V$1300,12,FALSE),0)</f>
        <v>0</v>
      </c>
      <c r="J566" s="353">
        <f>+IFERROR(VLOOKUP($A566,Data_Loss!$A$2:$V$1300,13,FALSE),0)</f>
        <v>0</v>
      </c>
      <c r="K566" s="353">
        <f>+IFERROR(VLOOKUP($A566,Data_Loss!$A$2:$V$1300,14,FALSE),0)</f>
        <v>0</v>
      </c>
      <c r="L566" s="353">
        <f>+IFERROR(VLOOKUP($A566,Data_Loss!$A$2:$V$1300,15,FALSE),0)</f>
        <v>0</v>
      </c>
      <c r="M566" s="353">
        <f>+IFERROR(VLOOKUP($A566,Data_Loss!$A$2:$V$1300,16,FALSE),0)</f>
        <v>0</v>
      </c>
      <c r="N566" s="353">
        <f>+IFERROR(VLOOKUP($A566,Data_Loss!$A$2:$V$1300,17,FALSE),0)</f>
        <v>0</v>
      </c>
      <c r="O566" s="353">
        <f>+IFERROR(VLOOKUP($A566,Data_Loss!$A$2:$V$1300,18,FALSE),0)</f>
        <v>0</v>
      </c>
      <c r="P566" s="353">
        <f>+IFERROR(VLOOKUP($A566,Data_Loss!$A$2:$V$1300,19,FALSE),0)</f>
        <v>0</v>
      </c>
      <c r="Q566" s="353">
        <f>+IFERROR(VLOOKUP($A566,Data_Loss!$A$2:$V$1300,20,FALSE),0)</f>
        <v>0</v>
      </c>
      <c r="R566" s="353">
        <f>+IFERROR(VLOOKUP($A566,Data_Loss!$A$2:$V$1300,21,FALSE),0)</f>
        <v>0</v>
      </c>
      <c r="S566" s="353">
        <f>+IFERROR(VLOOKUP($A566,Data_Loss!$A$2:$V$1300,22,FALSE),0)</f>
        <v>0</v>
      </c>
      <c r="T566" s="191">
        <f>+$I566*'10k &amp; MO'!C$4+$J566*'10k &amp; MO'!C$10+$K566*'10k &amp; MO'!C$16+$L566*'10k &amp; MO'!C$22+$M566*'10k &amp; MO'!C$28</f>
        <v>0</v>
      </c>
      <c r="U566" s="349">
        <f>+$I566*'10k &amp; MO'!D$4+$J566*'10k &amp; MO'!D$10+$K566*'10k &amp; MO'!D$16+$L566*'10k &amp; MO'!D$22+$M566*'10k &amp; MO'!D$28</f>
        <v>0</v>
      </c>
      <c r="V566" s="349">
        <f>+$I566*'10k &amp; MO'!E$4+$J566*'10k &amp; MO'!E$10+$K566*'10k &amp; MO'!E$16+$L566*'10k &amp; MO'!E$22+$M566*'10k &amp; MO'!E$28</f>
        <v>0</v>
      </c>
      <c r="W566" s="349">
        <f>+$I566*'10k &amp; MO'!F$4+$J566*'10k &amp; MO'!F$10+$K566*'10k &amp; MO'!F$16+$L566*'10k &amp; MO'!F$22+$M566*'10k &amp; MO'!F$28</f>
        <v>0</v>
      </c>
      <c r="X566" s="349">
        <f>+$I566*'10k &amp; MO'!G$4+$J566*'10k &amp; MO'!G$10+$K566*'10k &amp; MO'!G$16+$L566*'10k &amp; MO'!G$22+$M566*'10k &amp; MO'!G$28</f>
        <v>0</v>
      </c>
      <c r="Y566" s="349">
        <f>+$N566*'10k &amp; MO'!H$4+$O566*'10k &amp; MO'!H$10+$P566*'10k &amp; MO'!H$16+$Q566*'10k &amp; MO'!H$22+$R566*'10k &amp; MO'!H$28</f>
        <v>0</v>
      </c>
      <c r="Z566" s="349">
        <f>+$N566*'10k &amp; MO'!I$4+$O566*'10k &amp; MO'!I$10+$P566*'10k &amp; MO'!I$16+$Q566*'10k &amp; MO'!I$22+$R566*'10k &amp; MO'!I$28</f>
        <v>0</v>
      </c>
      <c r="AA566" s="349">
        <f>+$N566*'10k &amp; MO'!J$4+$O566*'10k &amp; MO'!J$10+$P566*'10k &amp; MO'!J$16+$Q566*'10k &amp; MO'!J$22+$R566*'10k &amp; MO'!J$28</f>
        <v>0</v>
      </c>
      <c r="AB566" s="349">
        <f>+$N566*'10k &amp; MO'!K$4+$O566*'10k &amp; MO'!K$10+$P566*'10k &amp; MO'!K$16+$Q566*'10k &amp; MO'!K$22+$R566*'10k &amp; MO'!K$28</f>
        <v>0</v>
      </c>
      <c r="AC566" s="349">
        <f>+$N566*'10k &amp; MO'!L$4+$O566*'10k &amp; MO'!L$10+$P566*'10k &amp; MO'!L$16+$Q566*'10k &amp; MO'!L$22+$R566*'10k &amp; MO'!L$28</f>
        <v>0</v>
      </c>
      <c r="AD566" s="350">
        <f>+S566*'10k &amp; MO'!O$4</f>
        <v>0</v>
      </c>
      <c r="AF566" s="192" t="str">
        <f t="shared" si="73"/>
        <v>6052015</v>
      </c>
      <c r="AG566" s="192">
        <f>+IFERROR(VLOOKUP($AF566,'Limited Loss'!$F$5:$P$124,AG$3,FALSE),0)</f>
        <v>0</v>
      </c>
      <c r="AH566" s="193">
        <f>+IFERROR(VLOOKUP($AF566,'Limited Loss'!$F$5:$P$124,AH$3,FALSE),0)</f>
        <v>0</v>
      </c>
      <c r="AI566" s="193">
        <f>+IFERROR(VLOOKUP($AF566,'Limited Loss'!$F$5:$P$124,AI$3,FALSE),0)</f>
        <v>0</v>
      </c>
      <c r="AJ566" s="193">
        <f>+IFERROR(VLOOKUP($AF566,'Limited Loss'!$F$5:$P$124,AJ$3,FALSE),0)</f>
        <v>0</v>
      </c>
      <c r="AK566" s="100">
        <f>+IFERROR(VLOOKUP($AF566,'Limited Loss'!$F$5:$P$124,AK$3,FALSE),0)</f>
        <v>0</v>
      </c>
      <c r="AL566" s="193">
        <f>+IFERROR(VLOOKUP($AF566,'Limited Loss'!$F$5:$P$124,AL$3,FALSE),0)</f>
        <v>0</v>
      </c>
      <c r="AM566" s="193">
        <f>+IFERROR(VLOOKUP($AF566,'Limited Loss'!$F$5:$P$124,AM$3,FALSE),0)</f>
        <v>0</v>
      </c>
      <c r="AN566" s="193">
        <f>+IFERROR(VLOOKUP($AF566,'Limited Loss'!$F$5:$P$124,AN$3,FALSE),0)</f>
        <v>0</v>
      </c>
      <c r="AO566" s="193">
        <f>+IFERROR(VLOOKUP($AF566,'Limited Loss'!$F$5:$P$124,AO$3,FALSE),0)</f>
        <v>0</v>
      </c>
      <c r="AP566" s="100">
        <f>+IFERROR(VLOOKUP($AF566,'Limited Loss'!$F$5:$P$124,AP$3,FALSE),0)</f>
        <v>0</v>
      </c>
      <c r="AQ566" s="353"/>
      <c r="AR566" s="331">
        <f t="shared" si="74"/>
        <v>605</v>
      </c>
      <c r="AS566" s="332">
        <f t="shared" si="74"/>
        <v>2015</v>
      </c>
      <c r="AT566" s="349">
        <f t="shared" si="79"/>
        <v>0</v>
      </c>
      <c r="AU566" s="349">
        <f t="shared" si="79"/>
        <v>0</v>
      </c>
      <c r="AV566" s="349">
        <f t="shared" si="79"/>
        <v>0</v>
      </c>
      <c r="AW566" s="349">
        <f t="shared" si="79"/>
        <v>0</v>
      </c>
      <c r="AX566" s="350">
        <f t="shared" si="79"/>
        <v>0</v>
      </c>
      <c r="AY566" s="349">
        <f t="shared" si="79"/>
        <v>0</v>
      </c>
      <c r="AZ566" s="349">
        <f t="shared" si="79"/>
        <v>0</v>
      </c>
      <c r="BA566" s="349">
        <f t="shared" si="79"/>
        <v>0</v>
      </c>
      <c r="BB566" s="349">
        <f t="shared" si="79"/>
        <v>0</v>
      </c>
      <c r="BC566" s="349">
        <f t="shared" si="79"/>
        <v>0</v>
      </c>
      <c r="BD566" s="350">
        <f t="shared" si="79"/>
        <v>0</v>
      </c>
      <c r="BE566" s="349">
        <f t="shared" si="76"/>
        <v>0</v>
      </c>
      <c r="BF566" s="375">
        <f t="shared" si="77"/>
        <v>0</v>
      </c>
      <c r="BG566" s="334">
        <f t="shared" si="78"/>
        <v>0</v>
      </c>
    </row>
    <row r="567" spans="1:59" x14ac:dyDescent="0.2">
      <c r="A567" s="326" t="str">
        <f t="shared" si="75"/>
        <v>6052016</v>
      </c>
      <c r="B567" s="331">
        <v>605</v>
      </c>
      <c r="C567" s="327">
        <v>2016</v>
      </c>
      <c r="D567" s="353">
        <f>+IFERROR(VLOOKUP($A567,Data_Loss!$A$2:$V$1180,6,FALSE),0)</f>
        <v>0</v>
      </c>
      <c r="E567" s="353">
        <f>+IFERROR(VLOOKUP($A567,Data_Loss!$A$2:$V$1180,7,FALSE),0)</f>
        <v>0</v>
      </c>
      <c r="F567" s="353">
        <f>+IFERROR(VLOOKUP($A567,Data_Loss!$A$2:$V$1180,8,FALSE),0)</f>
        <v>0</v>
      </c>
      <c r="G567" s="353">
        <f>+IFERROR(VLOOKUP($A567,Data_Loss!$A$2:$V$1180,9,FALSE),0)</f>
        <v>0</v>
      </c>
      <c r="H567" s="353">
        <f>+IFERROR(VLOOKUP($A567,Data_Loss!$A$2:$V$1180,10,FALSE),0)</f>
        <v>0</v>
      </c>
      <c r="I567" s="353">
        <f>+IFERROR(VLOOKUP($A567,Data_Loss!$A$2:$V$1300,12,FALSE),0)</f>
        <v>0</v>
      </c>
      <c r="J567" s="353">
        <f>+IFERROR(VLOOKUP($A567,Data_Loss!$A$2:$V$1300,13,FALSE),0)</f>
        <v>0</v>
      </c>
      <c r="K567" s="353">
        <f>+IFERROR(VLOOKUP($A567,Data_Loss!$A$2:$V$1300,14,FALSE),0)</f>
        <v>0</v>
      </c>
      <c r="L567" s="353">
        <f>+IFERROR(VLOOKUP($A567,Data_Loss!$A$2:$V$1300,15,FALSE),0)</f>
        <v>0</v>
      </c>
      <c r="M567" s="353">
        <f>+IFERROR(VLOOKUP($A567,Data_Loss!$A$2:$V$1300,16,FALSE),0)</f>
        <v>0</v>
      </c>
      <c r="N567" s="353">
        <f>+IFERROR(VLOOKUP($A567,Data_Loss!$A$2:$V$1300,17,FALSE),0)</f>
        <v>0</v>
      </c>
      <c r="O567" s="353">
        <f>+IFERROR(VLOOKUP($A567,Data_Loss!$A$2:$V$1300,18,FALSE),0)</f>
        <v>0</v>
      </c>
      <c r="P567" s="353">
        <f>+IFERROR(VLOOKUP($A567,Data_Loss!$A$2:$V$1300,19,FALSE),0)</f>
        <v>0</v>
      </c>
      <c r="Q567" s="353">
        <f>+IFERROR(VLOOKUP($A567,Data_Loss!$A$2:$V$1300,20,FALSE),0)</f>
        <v>0</v>
      </c>
      <c r="R567" s="353">
        <f>+IFERROR(VLOOKUP($A567,Data_Loss!$A$2:$V$1300,21,FALSE),0)</f>
        <v>0</v>
      </c>
      <c r="S567" s="353">
        <f>+IFERROR(VLOOKUP($A567,Data_Loss!$A$2:$V$1300,22,FALSE),0)</f>
        <v>0</v>
      </c>
      <c r="T567" s="191">
        <f>+$I567*'10k &amp; MO'!C$5+$J567*'10k &amp; MO'!C$11+$K567*'10k &amp; MO'!C$17+$L567*'10k &amp; MO'!C$23+$M567*'10k &amp; MO'!C$29</f>
        <v>0</v>
      </c>
      <c r="U567" s="349">
        <f>+$I567*'10k &amp; MO'!D$5+$J567*'10k &amp; MO'!D$11+$K567*'10k &amp; MO'!D$17+$L567*'10k &amp; MO'!D$23+$M567*'10k &amp; MO'!D$29</f>
        <v>0</v>
      </c>
      <c r="V567" s="349">
        <f>+$I567*'10k &amp; MO'!E$5+$J567*'10k &amp; MO'!E$11+$K567*'10k &amp; MO'!E$17+$L567*'10k &amp; MO'!E$23+$M567*'10k &amp; MO'!E$29</f>
        <v>0</v>
      </c>
      <c r="W567" s="349">
        <f>+$I567*'10k &amp; MO'!F$5+$J567*'10k &amp; MO'!F$11+$K567*'10k &amp; MO'!F$17+$L567*'10k &amp; MO'!F$23+$M567*'10k &amp; MO'!F$29</f>
        <v>0</v>
      </c>
      <c r="X567" s="349">
        <f>+$I567*'10k &amp; MO'!G$5+$J567*'10k &amp; MO'!G$11+$K567*'10k &amp; MO'!G$17+$L567*'10k &amp; MO'!G$23+$M567*'10k &amp; MO'!G$29</f>
        <v>0</v>
      </c>
      <c r="Y567" s="349">
        <f>+$N567*'10k &amp; MO'!H$5+$O567*'10k &amp; MO'!H$11+$P567*'10k &amp; MO'!H$17+$Q567*'10k &amp; MO'!H$23+$R567*'10k &amp; MO'!H$29</f>
        <v>0</v>
      </c>
      <c r="Z567" s="349">
        <f>+$N567*'10k &amp; MO'!I$5+$O567*'10k &amp; MO'!I$11+$P567*'10k &amp; MO'!I$17+$Q567*'10k &amp; MO'!I$23+$R567*'10k &amp; MO'!I$29</f>
        <v>0</v>
      </c>
      <c r="AA567" s="349">
        <f>+$N567*'10k &amp; MO'!J$5+$O567*'10k &amp; MO'!J$11+$P567*'10k &amp; MO'!J$17+$Q567*'10k &amp; MO'!J$23+$R567*'10k &amp; MO'!J$29</f>
        <v>0</v>
      </c>
      <c r="AB567" s="349">
        <f>+$N567*'10k &amp; MO'!K$5+$O567*'10k &amp; MO'!K$11+$P567*'10k &amp; MO'!K$17+$Q567*'10k &amp; MO'!K$23+$R567*'10k &amp; MO'!K$29</f>
        <v>0</v>
      </c>
      <c r="AC567" s="349">
        <f>+$N567*'10k &amp; MO'!L$5+$O567*'10k &amp; MO'!L$11+$P567*'10k &amp; MO'!L$17+$Q567*'10k &amp; MO'!L$23+$R567*'10k &amp; MO'!L$29</f>
        <v>0</v>
      </c>
      <c r="AD567" s="350">
        <f>+S567*'10k &amp; MO'!O$5</f>
        <v>0</v>
      </c>
      <c r="AF567" s="192" t="str">
        <f t="shared" si="73"/>
        <v>6052016</v>
      </c>
      <c r="AG567" s="192">
        <f>+IFERROR(VLOOKUP($AF567,'Limited Loss'!$F$5:$P$124,AG$3,FALSE),0)</f>
        <v>0</v>
      </c>
      <c r="AH567" s="193">
        <f>+IFERROR(VLOOKUP($AF567,'Limited Loss'!$F$5:$P$124,AH$3,FALSE),0)</f>
        <v>0</v>
      </c>
      <c r="AI567" s="193">
        <f>+IFERROR(VLOOKUP($AF567,'Limited Loss'!$F$5:$P$124,AI$3,FALSE),0)</f>
        <v>0</v>
      </c>
      <c r="AJ567" s="193">
        <f>+IFERROR(VLOOKUP($AF567,'Limited Loss'!$F$5:$P$124,AJ$3,FALSE),0)</f>
        <v>0</v>
      </c>
      <c r="AK567" s="100">
        <f>+IFERROR(VLOOKUP($AF567,'Limited Loss'!$F$5:$P$124,AK$3,FALSE),0)</f>
        <v>0</v>
      </c>
      <c r="AL567" s="193">
        <f>+IFERROR(VLOOKUP($AF567,'Limited Loss'!$F$5:$P$124,AL$3,FALSE),0)</f>
        <v>0</v>
      </c>
      <c r="AM567" s="193">
        <f>+IFERROR(VLOOKUP($AF567,'Limited Loss'!$F$5:$P$124,AM$3,FALSE),0)</f>
        <v>0</v>
      </c>
      <c r="AN567" s="193">
        <f>+IFERROR(VLOOKUP($AF567,'Limited Loss'!$F$5:$P$124,AN$3,FALSE),0)</f>
        <v>0</v>
      </c>
      <c r="AO567" s="193">
        <f>+IFERROR(VLOOKUP($AF567,'Limited Loss'!$F$5:$P$124,AO$3,FALSE),0)</f>
        <v>0</v>
      </c>
      <c r="AP567" s="100">
        <f>+IFERROR(VLOOKUP($AF567,'Limited Loss'!$F$5:$P$124,AP$3,FALSE),0)</f>
        <v>0</v>
      </c>
      <c r="AQ567" s="353"/>
      <c r="AR567" s="331">
        <f t="shared" si="74"/>
        <v>605</v>
      </c>
      <c r="AS567" s="332">
        <f t="shared" si="74"/>
        <v>2016</v>
      </c>
      <c r="AT567" s="349">
        <f t="shared" si="79"/>
        <v>0</v>
      </c>
      <c r="AU567" s="349">
        <f t="shared" si="79"/>
        <v>0</v>
      </c>
      <c r="AV567" s="349">
        <f t="shared" si="79"/>
        <v>0</v>
      </c>
      <c r="AW567" s="349">
        <f t="shared" si="79"/>
        <v>0</v>
      </c>
      <c r="AX567" s="350">
        <f t="shared" si="79"/>
        <v>0</v>
      </c>
      <c r="AY567" s="349">
        <f t="shared" si="79"/>
        <v>0</v>
      </c>
      <c r="AZ567" s="349">
        <f t="shared" si="79"/>
        <v>0</v>
      </c>
      <c r="BA567" s="349">
        <f t="shared" si="79"/>
        <v>0</v>
      </c>
      <c r="BB567" s="349">
        <f t="shared" si="79"/>
        <v>0</v>
      </c>
      <c r="BC567" s="349">
        <f t="shared" si="79"/>
        <v>0</v>
      </c>
      <c r="BD567" s="350">
        <f t="shared" si="79"/>
        <v>0</v>
      </c>
      <c r="BE567" s="349">
        <f t="shared" si="76"/>
        <v>0</v>
      </c>
      <c r="BF567" s="375">
        <f t="shared" si="77"/>
        <v>0</v>
      </c>
      <c r="BG567" s="334">
        <f t="shared" si="78"/>
        <v>0</v>
      </c>
    </row>
    <row r="568" spans="1:59" x14ac:dyDescent="0.2">
      <c r="A568" s="326" t="str">
        <f t="shared" si="75"/>
        <v>6052017</v>
      </c>
      <c r="B568" s="331">
        <v>605</v>
      </c>
      <c r="C568" s="327">
        <v>2017</v>
      </c>
      <c r="D568" s="353">
        <f>+IFERROR(VLOOKUP($A568,Data_Loss!$A$2:$V$1180,6,FALSE),0)</f>
        <v>0</v>
      </c>
      <c r="E568" s="353">
        <f>+IFERROR(VLOOKUP($A568,Data_Loss!$A$2:$V$1180,7,FALSE),0)</f>
        <v>0</v>
      </c>
      <c r="F568" s="353">
        <f>+IFERROR(VLOOKUP($A568,Data_Loss!$A$2:$V$1180,8,FALSE),0)</f>
        <v>0</v>
      </c>
      <c r="G568" s="353">
        <f>+IFERROR(VLOOKUP($A568,Data_Loss!$A$2:$V$1180,9,FALSE),0)</f>
        <v>0</v>
      </c>
      <c r="H568" s="353">
        <f>+IFERROR(VLOOKUP($A568,Data_Loss!$A$2:$V$1180,10,FALSE),0)</f>
        <v>0</v>
      </c>
      <c r="I568" s="353">
        <f>+IFERROR(VLOOKUP($A568,Data_Loss!$A$2:$V$1300,12,FALSE),0)</f>
        <v>0</v>
      </c>
      <c r="J568" s="353">
        <f>+IFERROR(VLOOKUP($A568,Data_Loss!$A$2:$V$1300,13,FALSE),0)</f>
        <v>0</v>
      </c>
      <c r="K568" s="353">
        <f>+IFERROR(VLOOKUP($A568,Data_Loss!$A$2:$V$1300,14,FALSE),0)</f>
        <v>0</v>
      </c>
      <c r="L568" s="353">
        <f>+IFERROR(VLOOKUP($A568,Data_Loss!$A$2:$V$1300,15,FALSE),0)</f>
        <v>0</v>
      </c>
      <c r="M568" s="353">
        <f>+IFERROR(VLOOKUP($A568,Data_Loss!$A$2:$V$1300,16,FALSE),0)</f>
        <v>0</v>
      </c>
      <c r="N568" s="353">
        <f>+IFERROR(VLOOKUP($A568,Data_Loss!$A$2:$V$1300,17,FALSE),0)</f>
        <v>0</v>
      </c>
      <c r="O568" s="353">
        <f>+IFERROR(VLOOKUP($A568,Data_Loss!$A$2:$V$1300,18,FALSE),0)</f>
        <v>0</v>
      </c>
      <c r="P568" s="353">
        <f>+IFERROR(VLOOKUP($A568,Data_Loss!$A$2:$V$1300,19,FALSE),0)</f>
        <v>0</v>
      </c>
      <c r="Q568" s="353">
        <f>+IFERROR(VLOOKUP($A568,Data_Loss!$A$2:$V$1300,20,FALSE),0)</f>
        <v>0</v>
      </c>
      <c r="R568" s="353">
        <f>+IFERROR(VLOOKUP($A568,Data_Loss!$A$2:$V$1300,21,FALSE),0)</f>
        <v>0</v>
      </c>
      <c r="S568" s="353">
        <f>+IFERROR(VLOOKUP($A568,Data_Loss!$A$2:$V$1300,22,FALSE),0)</f>
        <v>0</v>
      </c>
      <c r="T568" s="191">
        <f>+$I568*'10k &amp; MO'!C$6+$J568*'10k &amp; MO'!C$12+$K568*'10k &amp; MO'!C$18+$L568*'10k &amp; MO'!C$24+$M568*'10k &amp; MO'!C$30</f>
        <v>0</v>
      </c>
      <c r="U568" s="349">
        <f>+$I568*'10k &amp; MO'!D$6+$J568*'10k &amp; MO'!D$12+$K568*'10k &amp; MO'!D$18+$L568*'10k &amp; MO'!D$24+$M568*'10k &amp; MO'!D$30</f>
        <v>0</v>
      </c>
      <c r="V568" s="349">
        <f>+$I568*'10k &amp; MO'!E$6+$J568*'10k &amp; MO'!E$12+$K568*'10k &amp; MO'!E$18+$L568*'10k &amp; MO'!E$24+$M568*'10k &amp; MO'!E$30</f>
        <v>0</v>
      </c>
      <c r="W568" s="349">
        <f>+$I568*'10k &amp; MO'!F$6+$J568*'10k &amp; MO'!F$12+$K568*'10k &amp; MO'!F$18+$L568*'10k &amp; MO'!F$24+$M568*'10k &amp; MO'!F$30</f>
        <v>0</v>
      </c>
      <c r="X568" s="349">
        <f>+$I568*'10k &amp; MO'!G$6+$J568*'10k &amp; MO'!G$12+$K568*'10k &amp; MO'!G$18+$L568*'10k &amp; MO'!G$24+$M568*'10k &amp; MO'!G$30</f>
        <v>0</v>
      </c>
      <c r="Y568" s="349">
        <f>+$N568*'10k &amp; MO'!H$6+$O568*'10k &amp; MO'!H$12+$P568*'10k &amp; MO'!H$18+$Q568*'10k &amp; MO'!H$24+$R568*'10k &amp; MO'!H$30</f>
        <v>0</v>
      </c>
      <c r="Z568" s="349">
        <f>+$N568*'10k &amp; MO'!I$6+$O568*'10k &amp; MO'!I$12+$P568*'10k &amp; MO'!I$18+$Q568*'10k &amp; MO'!I$24+$R568*'10k &amp; MO'!I$30</f>
        <v>0</v>
      </c>
      <c r="AA568" s="349">
        <f>+$N568*'10k &amp; MO'!J$6+$O568*'10k &amp; MO'!J$12+$P568*'10k &amp; MO'!J$18+$Q568*'10k &amp; MO'!J$24+$R568*'10k &amp; MO'!J$30</f>
        <v>0</v>
      </c>
      <c r="AB568" s="349">
        <f>+$N568*'10k &amp; MO'!K$6+$O568*'10k &amp; MO'!K$12+$P568*'10k &amp; MO'!K$18+$Q568*'10k &amp; MO'!K$24+$R568*'10k &amp; MO'!K$30</f>
        <v>0</v>
      </c>
      <c r="AC568" s="349">
        <f>+$N568*'10k &amp; MO'!L$6+$O568*'10k &amp; MO'!L$12+$P568*'10k &amp; MO'!L$18+$Q568*'10k &amp; MO'!L$24+$R568*'10k &amp; MO'!L$30</f>
        <v>0</v>
      </c>
      <c r="AD568" s="350">
        <f>+S568*'10k &amp; MO'!O$6</f>
        <v>0</v>
      </c>
      <c r="AF568" s="192" t="str">
        <f t="shared" si="73"/>
        <v>6052017</v>
      </c>
      <c r="AG568" s="192">
        <f>+IFERROR(VLOOKUP($AF568,'Limited Loss'!$F$5:$P$124,AG$3,FALSE),0)</f>
        <v>0</v>
      </c>
      <c r="AH568" s="193">
        <f>+IFERROR(VLOOKUP($AF568,'Limited Loss'!$F$5:$P$124,AH$3,FALSE),0)</f>
        <v>0</v>
      </c>
      <c r="AI568" s="193">
        <f>+IFERROR(VLOOKUP($AF568,'Limited Loss'!$F$5:$P$124,AI$3,FALSE),0)</f>
        <v>0</v>
      </c>
      <c r="AJ568" s="193">
        <f>+IFERROR(VLOOKUP($AF568,'Limited Loss'!$F$5:$P$124,AJ$3,FALSE),0)</f>
        <v>0</v>
      </c>
      <c r="AK568" s="100">
        <f>+IFERROR(VLOOKUP($AF568,'Limited Loss'!$F$5:$P$124,AK$3,FALSE),0)</f>
        <v>0</v>
      </c>
      <c r="AL568" s="193">
        <f>+IFERROR(VLOOKUP($AF568,'Limited Loss'!$F$5:$P$124,AL$3,FALSE),0)</f>
        <v>0</v>
      </c>
      <c r="AM568" s="193">
        <f>+IFERROR(VLOOKUP($AF568,'Limited Loss'!$F$5:$P$124,AM$3,FALSE),0)</f>
        <v>0</v>
      </c>
      <c r="AN568" s="193">
        <f>+IFERROR(VLOOKUP($AF568,'Limited Loss'!$F$5:$P$124,AN$3,FALSE),0)</f>
        <v>0</v>
      </c>
      <c r="AO568" s="193">
        <f>+IFERROR(VLOOKUP($AF568,'Limited Loss'!$F$5:$P$124,AO$3,FALSE),0)</f>
        <v>0</v>
      </c>
      <c r="AP568" s="100">
        <f>+IFERROR(VLOOKUP($AF568,'Limited Loss'!$F$5:$P$124,AP$3,FALSE),0)</f>
        <v>0</v>
      </c>
      <c r="AQ568" s="353"/>
      <c r="AR568" s="331">
        <f t="shared" si="74"/>
        <v>605</v>
      </c>
      <c r="AS568" s="332">
        <f t="shared" si="74"/>
        <v>2017</v>
      </c>
      <c r="AT568" s="349">
        <f t="shared" si="79"/>
        <v>0</v>
      </c>
      <c r="AU568" s="349">
        <f t="shared" si="79"/>
        <v>0</v>
      </c>
      <c r="AV568" s="349">
        <f t="shared" si="79"/>
        <v>0</v>
      </c>
      <c r="AW568" s="349">
        <f t="shared" si="79"/>
        <v>0</v>
      </c>
      <c r="AX568" s="350">
        <f t="shared" si="79"/>
        <v>0</v>
      </c>
      <c r="AY568" s="349">
        <f t="shared" si="79"/>
        <v>0</v>
      </c>
      <c r="AZ568" s="349">
        <f t="shared" si="79"/>
        <v>0</v>
      </c>
      <c r="BA568" s="349">
        <f t="shared" si="79"/>
        <v>0</v>
      </c>
      <c r="BB568" s="349">
        <f t="shared" si="79"/>
        <v>0</v>
      </c>
      <c r="BC568" s="349">
        <f t="shared" si="79"/>
        <v>0</v>
      </c>
      <c r="BD568" s="350">
        <f t="shared" si="79"/>
        <v>0</v>
      </c>
      <c r="BE568" s="349">
        <f t="shared" si="76"/>
        <v>0</v>
      </c>
      <c r="BF568" s="375">
        <f t="shared" si="77"/>
        <v>0</v>
      </c>
      <c r="BG568" s="334">
        <f t="shared" si="78"/>
        <v>0</v>
      </c>
    </row>
    <row r="569" spans="1:59" x14ac:dyDescent="0.2">
      <c r="A569" s="326" t="str">
        <f t="shared" si="75"/>
        <v>6052018</v>
      </c>
      <c r="B569" s="331">
        <v>605</v>
      </c>
      <c r="C569" s="327">
        <v>2018</v>
      </c>
      <c r="D569" s="353">
        <f>+IFERROR(VLOOKUP($A569,Data_Loss!$A$2:$V$1180,6,FALSE),0)</f>
        <v>0</v>
      </c>
      <c r="E569" s="353">
        <f>+IFERROR(VLOOKUP($A569,Data_Loss!$A$2:$V$1180,7,FALSE),0)</f>
        <v>0</v>
      </c>
      <c r="F569" s="353">
        <f>+IFERROR(VLOOKUP($A569,Data_Loss!$A$2:$V$1180,8,FALSE),0)</f>
        <v>0</v>
      </c>
      <c r="G569" s="353">
        <f>+IFERROR(VLOOKUP($A569,Data_Loss!$A$2:$V$1180,9,FALSE),0)</f>
        <v>0</v>
      </c>
      <c r="H569" s="353">
        <f>+IFERROR(VLOOKUP($A569,Data_Loss!$A$2:$V$1180,10,FALSE),0)</f>
        <v>0</v>
      </c>
      <c r="I569" s="353">
        <f>+IFERROR(VLOOKUP($A569,Data_Loss!$A$2:$V$1300,12,FALSE),0)</f>
        <v>0</v>
      </c>
      <c r="J569" s="353">
        <f>+IFERROR(VLOOKUP($A569,Data_Loss!$A$2:$V$1300,13,FALSE),0)</f>
        <v>0</v>
      </c>
      <c r="K569" s="353">
        <f>+IFERROR(VLOOKUP($A569,Data_Loss!$A$2:$V$1300,14,FALSE),0)</f>
        <v>0</v>
      </c>
      <c r="L569" s="353">
        <f>+IFERROR(VLOOKUP($A569,Data_Loss!$A$2:$V$1300,15,FALSE),0)</f>
        <v>0</v>
      </c>
      <c r="M569" s="353">
        <f>+IFERROR(VLOOKUP($A569,Data_Loss!$A$2:$V$1300,16,FALSE),0)</f>
        <v>0</v>
      </c>
      <c r="N569" s="353">
        <f>+IFERROR(VLOOKUP($A569,Data_Loss!$A$2:$V$1300,17,FALSE),0)</f>
        <v>0</v>
      </c>
      <c r="O569" s="353">
        <f>+IFERROR(VLOOKUP($A569,Data_Loss!$A$2:$V$1300,18,FALSE),0)</f>
        <v>0</v>
      </c>
      <c r="P569" s="353">
        <f>+IFERROR(VLOOKUP($A569,Data_Loss!$A$2:$V$1300,19,FALSE),0)</f>
        <v>0</v>
      </c>
      <c r="Q569" s="353">
        <f>+IFERROR(VLOOKUP($A569,Data_Loss!$A$2:$V$1300,20,FALSE),0)</f>
        <v>0</v>
      </c>
      <c r="R569" s="353">
        <f>+IFERROR(VLOOKUP($A569,Data_Loss!$A$2:$V$1300,21,FALSE),0)</f>
        <v>0</v>
      </c>
      <c r="S569" s="353">
        <f>+IFERROR(VLOOKUP($A569,Data_Loss!$A$2:$V$1300,22,FALSE),0)</f>
        <v>0</v>
      </c>
      <c r="T569" s="191">
        <f>+$I569*'10k &amp; MO'!C$7+$J569*'10k &amp; MO'!C$13+$K569*'10k &amp; MO'!C$19+$L569*'10k &amp; MO'!C$25+$M569*'10k &amp; MO'!C$31</f>
        <v>0</v>
      </c>
      <c r="U569" s="349">
        <f>+$I569*'10k &amp; MO'!D$7+$J569*'10k &amp; MO'!D$13+$K569*'10k &amp; MO'!D$19+$L569*'10k &amp; MO'!D$25+$M569*'10k &amp; MO'!D$31</f>
        <v>0</v>
      </c>
      <c r="V569" s="349">
        <f>+$I569*'10k &amp; MO'!E$7+$J569*'10k &amp; MO'!E$13+$K569*'10k &amp; MO'!E$19+$L569*'10k &amp; MO'!E$25+$M569*'10k &amp; MO'!E$31</f>
        <v>0</v>
      </c>
      <c r="W569" s="349">
        <f>+$I569*'10k &amp; MO'!F$7+$J569*'10k &amp; MO'!F$13+$K569*'10k &amp; MO'!F$19+$L569*'10k &amp; MO'!F$25+$M569*'10k &amp; MO'!F$31</f>
        <v>0</v>
      </c>
      <c r="X569" s="349">
        <f>+$I569*'10k &amp; MO'!G$7+$J569*'10k &amp; MO'!G$13+$K569*'10k &amp; MO'!G$19+$L569*'10k &amp; MO'!G$25+$M569*'10k &amp; MO'!G$31</f>
        <v>0</v>
      </c>
      <c r="Y569" s="349">
        <f>+$N569*'10k &amp; MO'!H$7+$O569*'10k &amp; MO'!H$13+$P569*'10k &amp; MO'!H$19+$Q569*'10k &amp; MO'!H$25+$R569*'10k &amp; MO'!H$31</f>
        <v>0</v>
      </c>
      <c r="Z569" s="349">
        <f>+$N569*'10k &amp; MO'!I$7+$O569*'10k &amp; MO'!I$13+$P569*'10k &amp; MO'!I$19+$Q569*'10k &amp; MO'!I$25+$R569*'10k &amp; MO'!I$31</f>
        <v>0</v>
      </c>
      <c r="AA569" s="349">
        <f>+$N569*'10k &amp; MO'!J$7+$O569*'10k &amp; MO'!J$13+$P569*'10k &amp; MO'!J$19+$Q569*'10k &amp; MO'!J$25+$R569*'10k &amp; MO'!J$31</f>
        <v>0</v>
      </c>
      <c r="AB569" s="349">
        <f>+$N569*'10k &amp; MO'!K$7+$O569*'10k &amp; MO'!K$13+$P569*'10k &amp; MO'!K$19+$Q569*'10k &amp; MO'!K$25+$R569*'10k &amp; MO'!K$31</f>
        <v>0</v>
      </c>
      <c r="AC569" s="349">
        <f>+$N569*'10k &amp; MO'!L$7+$O569*'10k &amp; MO'!L$13+$P569*'10k &amp; MO'!L$19+$Q569*'10k &amp; MO'!L$25+$R569*'10k &amp; MO'!L$31</f>
        <v>0</v>
      </c>
      <c r="AD569" s="350">
        <f>+S569*'10k &amp; MO'!O$7</f>
        <v>0</v>
      </c>
      <c r="AF569" s="192" t="str">
        <f t="shared" si="73"/>
        <v>6052018</v>
      </c>
      <c r="AG569" s="192">
        <f>+IFERROR(VLOOKUP($AF569,'Limited Loss'!$F$5:$P$124,AG$3,FALSE),0)</f>
        <v>0</v>
      </c>
      <c r="AH569" s="193">
        <f>+IFERROR(VLOOKUP($AF569,'Limited Loss'!$F$5:$P$124,AH$3,FALSE),0)</f>
        <v>0</v>
      </c>
      <c r="AI569" s="193">
        <f>+IFERROR(VLOOKUP($AF569,'Limited Loss'!$F$5:$P$124,AI$3,FALSE),0)</f>
        <v>0</v>
      </c>
      <c r="AJ569" s="193">
        <f>+IFERROR(VLOOKUP($AF569,'Limited Loss'!$F$5:$P$124,AJ$3,FALSE),0)</f>
        <v>0</v>
      </c>
      <c r="AK569" s="100">
        <f>+IFERROR(VLOOKUP($AF569,'Limited Loss'!$F$5:$P$124,AK$3,FALSE),0)</f>
        <v>0</v>
      </c>
      <c r="AL569" s="193">
        <f>+IFERROR(VLOOKUP($AF569,'Limited Loss'!$F$5:$P$124,AL$3,FALSE),0)</f>
        <v>0</v>
      </c>
      <c r="AM569" s="193">
        <f>+IFERROR(VLOOKUP($AF569,'Limited Loss'!$F$5:$P$124,AM$3,FALSE),0)</f>
        <v>0</v>
      </c>
      <c r="AN569" s="193">
        <f>+IFERROR(VLOOKUP($AF569,'Limited Loss'!$F$5:$P$124,AN$3,FALSE),0)</f>
        <v>0</v>
      </c>
      <c r="AO569" s="193">
        <f>+IFERROR(VLOOKUP($AF569,'Limited Loss'!$F$5:$P$124,AO$3,FALSE),0)</f>
        <v>0</v>
      </c>
      <c r="AP569" s="100">
        <f>+IFERROR(VLOOKUP($AF569,'Limited Loss'!$F$5:$P$124,AP$3,FALSE),0)</f>
        <v>0</v>
      </c>
      <c r="AQ569" s="353"/>
      <c r="AR569" s="331">
        <f t="shared" si="74"/>
        <v>605</v>
      </c>
      <c r="AS569" s="332">
        <f t="shared" si="74"/>
        <v>2018</v>
      </c>
      <c r="AT569" s="349">
        <f t="shared" si="79"/>
        <v>0</v>
      </c>
      <c r="AU569" s="349">
        <f t="shared" si="79"/>
        <v>0</v>
      </c>
      <c r="AV569" s="349">
        <f t="shared" si="79"/>
        <v>0</v>
      </c>
      <c r="AW569" s="349">
        <f t="shared" si="79"/>
        <v>0</v>
      </c>
      <c r="AX569" s="350">
        <f t="shared" si="79"/>
        <v>0</v>
      </c>
      <c r="AY569" s="349">
        <f t="shared" si="79"/>
        <v>0</v>
      </c>
      <c r="AZ569" s="349">
        <f t="shared" si="79"/>
        <v>0</v>
      </c>
      <c r="BA569" s="349">
        <f t="shared" si="79"/>
        <v>0</v>
      </c>
      <c r="BB569" s="349">
        <f t="shared" si="79"/>
        <v>0</v>
      </c>
      <c r="BC569" s="349">
        <f t="shared" si="79"/>
        <v>0</v>
      </c>
      <c r="BD569" s="350">
        <f t="shared" si="79"/>
        <v>0</v>
      </c>
      <c r="BE569" s="349">
        <f t="shared" si="76"/>
        <v>0</v>
      </c>
      <c r="BF569" s="375">
        <f t="shared" si="77"/>
        <v>0</v>
      </c>
      <c r="BG569" s="334">
        <f t="shared" si="78"/>
        <v>0</v>
      </c>
    </row>
    <row r="570" spans="1:59" x14ac:dyDescent="0.2">
      <c r="A570" s="326" t="str">
        <f t="shared" si="75"/>
        <v>6072014</v>
      </c>
      <c r="B570" s="331">
        <v>607</v>
      </c>
      <c r="C570" s="327">
        <v>2014</v>
      </c>
      <c r="D570" s="353">
        <f>+IFERROR(VLOOKUP($A570,Data_Loss!$A$2:$V$1180,6,FALSE),0)</f>
        <v>0</v>
      </c>
      <c r="E570" s="353">
        <f>+IFERROR(VLOOKUP($A570,Data_Loss!$A$2:$V$1180,7,FALSE),0)</f>
        <v>0</v>
      </c>
      <c r="F570" s="353">
        <f>+IFERROR(VLOOKUP($A570,Data_Loss!$A$2:$V$1180,8,FALSE),0)</f>
        <v>0</v>
      </c>
      <c r="G570" s="353">
        <f>+IFERROR(VLOOKUP($A570,Data_Loss!$A$2:$V$1180,9,FALSE),0)</f>
        <v>1</v>
      </c>
      <c r="H570" s="353">
        <f>+IFERROR(VLOOKUP($A570,Data_Loss!$A$2:$V$1180,10,FALSE),0)</f>
        <v>0</v>
      </c>
      <c r="I570" s="353">
        <f>+IFERROR(VLOOKUP($A570,Data_Loss!$A$2:$V$1300,12,FALSE),0)</f>
        <v>0</v>
      </c>
      <c r="J570" s="353">
        <f>+IFERROR(VLOOKUP($A570,Data_Loss!$A$2:$V$1300,13,FALSE),0)</f>
        <v>0</v>
      </c>
      <c r="K570" s="353">
        <f>+IFERROR(VLOOKUP($A570,Data_Loss!$A$2:$V$1300,14,FALSE),0)</f>
        <v>0</v>
      </c>
      <c r="L570" s="353">
        <f>+IFERROR(VLOOKUP($A570,Data_Loss!$A$2:$V$1300,15,FALSE),0)</f>
        <v>12836</v>
      </c>
      <c r="M570" s="353">
        <f>+IFERROR(VLOOKUP($A570,Data_Loss!$A$2:$V$1300,16,FALSE),0)</f>
        <v>0</v>
      </c>
      <c r="N570" s="353">
        <f>+IFERROR(VLOOKUP($A570,Data_Loss!$A$2:$V$1300,17,FALSE),0)</f>
        <v>0</v>
      </c>
      <c r="O570" s="353">
        <f>+IFERROR(VLOOKUP($A570,Data_Loss!$A$2:$V$1300,18,FALSE),0)</f>
        <v>0</v>
      </c>
      <c r="P570" s="353">
        <f>+IFERROR(VLOOKUP($A570,Data_Loss!$A$2:$V$1300,19,FALSE),0)</f>
        <v>0</v>
      </c>
      <c r="Q570" s="353">
        <f>+IFERROR(VLOOKUP($A570,Data_Loss!$A$2:$V$1300,20,FALSE),0)</f>
        <v>45124</v>
      </c>
      <c r="R570" s="353">
        <f>+IFERROR(VLOOKUP($A570,Data_Loss!$A$2:$V$1300,21,FALSE),0)</f>
        <v>0</v>
      </c>
      <c r="S570" s="353">
        <f>+IFERROR(VLOOKUP($A570,Data_Loss!$A$2:$V$1300,22,FALSE),0)</f>
        <v>0</v>
      </c>
      <c r="T570" s="191">
        <f>+$I570*'10k &amp; MO'!C$3+$J570*'10k &amp; MO'!C$9+$K570*'10k &amp; MO'!C$15+$L570*'10k &amp; MO'!C$21+$M570*'10k &amp; MO'!C$27</f>
        <v>0</v>
      </c>
      <c r="U570" s="349">
        <f>+$I570*'10k &amp; MO'!D$3+$J570*'10k &amp; MO'!D$9+$K570*'10k &amp; MO'!D$15+$L570*'10k &amp; MO'!D$21+$M570*'10k &amp; MO'!D$27</f>
        <v>0</v>
      </c>
      <c r="V570" s="349">
        <f>+$I570*'10k &amp; MO'!E$3+$J570*'10k &amp; MO'!E$9+$K570*'10k &amp; MO'!E$15+$L570*'10k &amp; MO'!E$21+$M570*'10k &amp; MO'!E$27</f>
        <v>0</v>
      </c>
      <c r="W570" s="349">
        <f>+$I570*'10k &amp; MO'!F$3+$J570*'10k &amp; MO'!F$9+$K570*'10k &amp; MO'!F$15+$L570*'10k &amp; MO'!F$21+$M570*'10k &amp; MO'!F$27</f>
        <v>15775.444000000001</v>
      </c>
      <c r="X570" s="349">
        <f>+$I570*'10k &amp; MO'!G$3+$J570*'10k &amp; MO'!G$9+$K570*'10k &amp; MO'!G$15+$L570*'10k &amp; MO'!G$21+$M570*'10k &amp; MO'!G$27</f>
        <v>0</v>
      </c>
      <c r="Y570" s="349">
        <f>+$N570*'10k &amp; MO'!H$3+$O570*'10k &amp; MO'!H$9+$P570*'10k &amp; MO'!H$15+$Q570*'10k &amp; MO'!H$21+$R570*'10k &amp; MO'!H$27</f>
        <v>0</v>
      </c>
      <c r="Z570" s="349">
        <f>+$N570*'10k &amp; MO'!I$3+$O570*'10k &amp; MO'!I$9+$P570*'10k &amp; MO'!I$15+$Q570*'10k &amp; MO'!I$21+$R570*'10k &amp; MO'!I$27</f>
        <v>0</v>
      </c>
      <c r="AA570" s="349">
        <f>+$N570*'10k &amp; MO'!J$3+$O570*'10k &amp; MO'!J$9+$P570*'10k &amp; MO'!J$15+$Q570*'10k &amp; MO'!J$21+$R570*'10k &amp; MO'!J$27</f>
        <v>0</v>
      </c>
      <c r="AB570" s="349">
        <f>+$N570*'10k &amp; MO'!K$3+$O570*'10k &amp; MO'!K$9+$P570*'10k &amp; MO'!K$15+$Q570*'10k &amp; MO'!K$21+$R570*'10k &amp; MO'!K$27</f>
        <v>63218.724000000002</v>
      </c>
      <c r="AC570" s="349">
        <f>+$N570*'10k &amp; MO'!L$3+$O570*'10k &amp; MO'!L$9+$P570*'10k &amp; MO'!L$15+$Q570*'10k &amp; MO'!L$21+$R570*'10k &amp; MO'!L$27</f>
        <v>0</v>
      </c>
      <c r="AD570" s="350">
        <f>+S570*'10k &amp; MO'!O$3</f>
        <v>0</v>
      </c>
      <c r="AF570" s="192" t="str">
        <f t="shared" si="73"/>
        <v>6072014</v>
      </c>
      <c r="AG570" s="192">
        <f>+IFERROR(VLOOKUP($AF570,'Limited Loss'!$F$5:$P$124,AG$3,FALSE),0)</f>
        <v>0</v>
      </c>
      <c r="AH570" s="193">
        <f>+IFERROR(VLOOKUP($AF570,'Limited Loss'!$F$5:$P$124,AH$3,FALSE),0)</f>
        <v>0</v>
      </c>
      <c r="AI570" s="193">
        <f>+IFERROR(VLOOKUP($AF570,'Limited Loss'!$F$5:$P$124,AI$3,FALSE),0)</f>
        <v>0</v>
      </c>
      <c r="AJ570" s="193">
        <f>+IFERROR(VLOOKUP($AF570,'Limited Loss'!$F$5:$P$124,AJ$3,FALSE),0)</f>
        <v>0</v>
      </c>
      <c r="AK570" s="100">
        <f>+IFERROR(VLOOKUP($AF570,'Limited Loss'!$F$5:$P$124,AK$3,FALSE),0)</f>
        <v>0</v>
      </c>
      <c r="AL570" s="193">
        <f>+IFERROR(VLOOKUP($AF570,'Limited Loss'!$F$5:$P$124,AL$3,FALSE),0)</f>
        <v>0</v>
      </c>
      <c r="AM570" s="193">
        <f>+IFERROR(VLOOKUP($AF570,'Limited Loss'!$F$5:$P$124,AM$3,FALSE),0)</f>
        <v>0</v>
      </c>
      <c r="AN570" s="193">
        <f>+IFERROR(VLOOKUP($AF570,'Limited Loss'!$F$5:$P$124,AN$3,FALSE),0)</f>
        <v>0</v>
      </c>
      <c r="AO570" s="193">
        <f>+IFERROR(VLOOKUP($AF570,'Limited Loss'!$F$5:$P$124,AO$3,FALSE),0)</f>
        <v>0</v>
      </c>
      <c r="AP570" s="100">
        <f>+IFERROR(VLOOKUP($AF570,'Limited Loss'!$F$5:$P$124,AP$3,FALSE),0)</f>
        <v>0</v>
      </c>
      <c r="AQ570" s="353"/>
      <c r="AR570" s="331">
        <f t="shared" si="74"/>
        <v>607</v>
      </c>
      <c r="AS570" s="332">
        <f t="shared" si="74"/>
        <v>2014</v>
      </c>
      <c r="AT570" s="349">
        <f t="shared" si="79"/>
        <v>0</v>
      </c>
      <c r="AU570" s="349">
        <f t="shared" si="79"/>
        <v>0</v>
      </c>
      <c r="AV570" s="349">
        <f t="shared" si="79"/>
        <v>0</v>
      </c>
      <c r="AW570" s="349">
        <f t="shared" si="79"/>
        <v>15775.444000000001</v>
      </c>
      <c r="AX570" s="350">
        <f t="shared" si="79"/>
        <v>0</v>
      </c>
      <c r="AY570" s="349">
        <f t="shared" si="79"/>
        <v>0</v>
      </c>
      <c r="AZ570" s="349">
        <f t="shared" si="79"/>
        <v>0</v>
      </c>
      <c r="BA570" s="349">
        <f t="shared" si="79"/>
        <v>0</v>
      </c>
      <c r="BB570" s="349">
        <f t="shared" si="79"/>
        <v>63218.724000000002</v>
      </c>
      <c r="BC570" s="349">
        <f t="shared" si="79"/>
        <v>0</v>
      </c>
      <c r="BD570" s="350">
        <f t="shared" si="79"/>
        <v>0</v>
      </c>
      <c r="BE570" s="349">
        <f t="shared" si="76"/>
        <v>0</v>
      </c>
      <c r="BF570" s="375">
        <f t="shared" si="77"/>
        <v>78994.168000000005</v>
      </c>
      <c r="BG570" s="334">
        <f t="shared" si="78"/>
        <v>0</v>
      </c>
    </row>
    <row r="571" spans="1:59" x14ac:dyDescent="0.2">
      <c r="A571" s="326" t="str">
        <f t="shared" si="75"/>
        <v>6072015</v>
      </c>
      <c r="B571" s="331">
        <v>607</v>
      </c>
      <c r="C571" s="327">
        <v>2015</v>
      </c>
      <c r="D571" s="353">
        <f>+IFERROR(VLOOKUP($A571,Data_Loss!$A$2:$V$1180,6,FALSE),0)</f>
        <v>0</v>
      </c>
      <c r="E571" s="353">
        <f>+IFERROR(VLOOKUP($A571,Data_Loss!$A$2:$V$1180,7,FALSE),0)</f>
        <v>0</v>
      </c>
      <c r="F571" s="353">
        <f>+IFERROR(VLOOKUP($A571,Data_Loss!$A$2:$V$1180,8,FALSE),0)</f>
        <v>0</v>
      </c>
      <c r="G571" s="353">
        <f>+IFERROR(VLOOKUP($A571,Data_Loss!$A$2:$V$1180,9,FALSE),0)</f>
        <v>0</v>
      </c>
      <c r="H571" s="353">
        <f>+IFERROR(VLOOKUP($A571,Data_Loss!$A$2:$V$1180,10,FALSE),0)</f>
        <v>0</v>
      </c>
      <c r="I571" s="353">
        <f>+IFERROR(VLOOKUP($A571,Data_Loss!$A$2:$V$1300,12,FALSE),0)</f>
        <v>0</v>
      </c>
      <c r="J571" s="353">
        <f>+IFERROR(VLOOKUP($A571,Data_Loss!$A$2:$V$1300,13,FALSE),0)</f>
        <v>0</v>
      </c>
      <c r="K571" s="353">
        <f>+IFERROR(VLOOKUP($A571,Data_Loss!$A$2:$V$1300,14,FALSE),0)</f>
        <v>0</v>
      </c>
      <c r="L571" s="353">
        <f>+IFERROR(VLOOKUP($A571,Data_Loss!$A$2:$V$1300,15,FALSE),0)</f>
        <v>0</v>
      </c>
      <c r="M571" s="353">
        <f>+IFERROR(VLOOKUP($A571,Data_Loss!$A$2:$V$1300,16,FALSE),0)</f>
        <v>0</v>
      </c>
      <c r="N571" s="353">
        <f>+IFERROR(VLOOKUP($A571,Data_Loss!$A$2:$V$1300,17,FALSE),0)</f>
        <v>0</v>
      </c>
      <c r="O571" s="353">
        <f>+IFERROR(VLOOKUP($A571,Data_Loss!$A$2:$V$1300,18,FALSE),0)</f>
        <v>0</v>
      </c>
      <c r="P571" s="353">
        <f>+IFERROR(VLOOKUP($A571,Data_Loss!$A$2:$V$1300,19,FALSE),0)</f>
        <v>0</v>
      </c>
      <c r="Q571" s="353">
        <f>+IFERROR(VLOOKUP($A571,Data_Loss!$A$2:$V$1300,20,FALSE),0)</f>
        <v>0</v>
      </c>
      <c r="R571" s="353">
        <f>+IFERROR(VLOOKUP($A571,Data_Loss!$A$2:$V$1300,21,FALSE),0)</f>
        <v>0</v>
      </c>
      <c r="S571" s="353">
        <f>+IFERROR(VLOOKUP($A571,Data_Loss!$A$2:$V$1300,22,FALSE),0)</f>
        <v>0</v>
      </c>
      <c r="T571" s="191">
        <f>+$I571*'10k &amp; MO'!C$4+$J571*'10k &amp; MO'!C$10+$K571*'10k &amp; MO'!C$16+$L571*'10k &amp; MO'!C$22+$M571*'10k &amp; MO'!C$28</f>
        <v>0</v>
      </c>
      <c r="U571" s="349">
        <f>+$I571*'10k &amp; MO'!D$4+$J571*'10k &amp; MO'!D$10+$K571*'10k &amp; MO'!D$16+$L571*'10k &amp; MO'!D$22+$M571*'10k &amp; MO'!D$28</f>
        <v>0</v>
      </c>
      <c r="V571" s="349">
        <f>+$I571*'10k &amp; MO'!E$4+$J571*'10k &amp; MO'!E$10+$K571*'10k &amp; MO'!E$16+$L571*'10k &amp; MO'!E$22+$M571*'10k &amp; MO'!E$28</f>
        <v>0</v>
      </c>
      <c r="W571" s="349">
        <f>+$I571*'10k &amp; MO'!F$4+$J571*'10k &amp; MO'!F$10+$K571*'10k &amp; MO'!F$16+$L571*'10k &amp; MO'!F$22+$M571*'10k &amp; MO'!F$28</f>
        <v>0</v>
      </c>
      <c r="X571" s="349">
        <f>+$I571*'10k &amp; MO'!G$4+$J571*'10k &amp; MO'!G$10+$K571*'10k &amp; MO'!G$16+$L571*'10k &amp; MO'!G$22+$M571*'10k &amp; MO'!G$28</f>
        <v>0</v>
      </c>
      <c r="Y571" s="349">
        <f>+$N571*'10k &amp; MO'!H$4+$O571*'10k &amp; MO'!H$10+$P571*'10k &amp; MO'!H$16+$Q571*'10k &amp; MO'!H$22+$R571*'10k &amp; MO'!H$28</f>
        <v>0</v>
      </c>
      <c r="Z571" s="349">
        <f>+$N571*'10k &amp; MO'!I$4+$O571*'10k &amp; MO'!I$10+$P571*'10k &amp; MO'!I$16+$Q571*'10k &amp; MO'!I$22+$R571*'10k &amp; MO'!I$28</f>
        <v>0</v>
      </c>
      <c r="AA571" s="349">
        <f>+$N571*'10k &amp; MO'!J$4+$O571*'10k &amp; MO'!J$10+$P571*'10k &amp; MO'!J$16+$Q571*'10k &amp; MO'!J$22+$R571*'10k &amp; MO'!J$28</f>
        <v>0</v>
      </c>
      <c r="AB571" s="349">
        <f>+$N571*'10k &amp; MO'!K$4+$O571*'10k &amp; MO'!K$10+$P571*'10k &amp; MO'!K$16+$Q571*'10k &amp; MO'!K$22+$R571*'10k &amp; MO'!K$28</f>
        <v>0</v>
      </c>
      <c r="AC571" s="349">
        <f>+$N571*'10k &amp; MO'!L$4+$O571*'10k &amp; MO'!L$10+$P571*'10k &amp; MO'!L$16+$Q571*'10k &amp; MO'!L$22+$R571*'10k &amp; MO'!L$28</f>
        <v>0</v>
      </c>
      <c r="AD571" s="350">
        <f>+S571*'10k &amp; MO'!O$4</f>
        <v>0</v>
      </c>
      <c r="AF571" s="192" t="str">
        <f t="shared" si="73"/>
        <v>6072015</v>
      </c>
      <c r="AG571" s="192">
        <f>+IFERROR(VLOOKUP($AF571,'Limited Loss'!$F$5:$P$124,AG$3,FALSE),0)</f>
        <v>0</v>
      </c>
      <c r="AH571" s="193">
        <f>+IFERROR(VLOOKUP($AF571,'Limited Loss'!$F$5:$P$124,AH$3,FALSE),0)</f>
        <v>0</v>
      </c>
      <c r="AI571" s="193">
        <f>+IFERROR(VLOOKUP($AF571,'Limited Loss'!$F$5:$P$124,AI$3,FALSE),0)</f>
        <v>0</v>
      </c>
      <c r="AJ571" s="193">
        <f>+IFERROR(VLOOKUP($AF571,'Limited Loss'!$F$5:$P$124,AJ$3,FALSE),0)</f>
        <v>0</v>
      </c>
      <c r="AK571" s="100">
        <f>+IFERROR(VLOOKUP($AF571,'Limited Loss'!$F$5:$P$124,AK$3,FALSE),0)</f>
        <v>0</v>
      </c>
      <c r="AL571" s="193">
        <f>+IFERROR(VLOOKUP($AF571,'Limited Loss'!$F$5:$P$124,AL$3,FALSE),0)</f>
        <v>0</v>
      </c>
      <c r="AM571" s="193">
        <f>+IFERROR(VLOOKUP($AF571,'Limited Loss'!$F$5:$P$124,AM$3,FALSE),0)</f>
        <v>0</v>
      </c>
      <c r="AN571" s="193">
        <f>+IFERROR(VLOOKUP($AF571,'Limited Loss'!$F$5:$P$124,AN$3,FALSE),0)</f>
        <v>0</v>
      </c>
      <c r="AO571" s="193">
        <f>+IFERROR(VLOOKUP($AF571,'Limited Loss'!$F$5:$P$124,AO$3,FALSE),0)</f>
        <v>0</v>
      </c>
      <c r="AP571" s="100">
        <f>+IFERROR(VLOOKUP($AF571,'Limited Loss'!$F$5:$P$124,AP$3,FALSE),0)</f>
        <v>0</v>
      </c>
      <c r="AQ571" s="353"/>
      <c r="AR571" s="331">
        <f t="shared" si="74"/>
        <v>607</v>
      </c>
      <c r="AS571" s="332">
        <f t="shared" si="74"/>
        <v>2015</v>
      </c>
      <c r="AT571" s="349">
        <f t="shared" si="79"/>
        <v>0</v>
      </c>
      <c r="AU571" s="349">
        <f t="shared" si="79"/>
        <v>0</v>
      </c>
      <c r="AV571" s="349">
        <f t="shared" si="79"/>
        <v>0</v>
      </c>
      <c r="AW571" s="349">
        <f t="shared" si="79"/>
        <v>0</v>
      </c>
      <c r="AX571" s="350">
        <f t="shared" si="79"/>
        <v>0</v>
      </c>
      <c r="AY571" s="349">
        <f t="shared" si="79"/>
        <v>0</v>
      </c>
      <c r="AZ571" s="349">
        <f t="shared" si="79"/>
        <v>0</v>
      </c>
      <c r="BA571" s="349">
        <f t="shared" si="79"/>
        <v>0</v>
      </c>
      <c r="BB571" s="349">
        <f t="shared" si="79"/>
        <v>0</v>
      </c>
      <c r="BC571" s="349">
        <f t="shared" si="79"/>
        <v>0</v>
      </c>
      <c r="BD571" s="350">
        <f t="shared" si="79"/>
        <v>0</v>
      </c>
      <c r="BE571" s="349">
        <f t="shared" si="76"/>
        <v>0</v>
      </c>
      <c r="BF571" s="375">
        <f t="shared" si="77"/>
        <v>0</v>
      </c>
      <c r="BG571" s="334">
        <f t="shared" si="78"/>
        <v>0</v>
      </c>
    </row>
    <row r="572" spans="1:59" x14ac:dyDescent="0.2">
      <c r="A572" s="326" t="str">
        <f t="shared" si="75"/>
        <v>6072016</v>
      </c>
      <c r="B572" s="331">
        <v>607</v>
      </c>
      <c r="C572" s="327">
        <v>2016</v>
      </c>
      <c r="D572" s="353">
        <f>+IFERROR(VLOOKUP($A572,Data_Loss!$A$2:$V$1180,6,FALSE),0)</f>
        <v>0</v>
      </c>
      <c r="E572" s="353">
        <f>+IFERROR(VLOOKUP($A572,Data_Loss!$A$2:$V$1180,7,FALSE),0)</f>
        <v>0</v>
      </c>
      <c r="F572" s="353">
        <f>+IFERROR(VLOOKUP($A572,Data_Loss!$A$2:$V$1180,8,FALSE),0)</f>
        <v>0</v>
      </c>
      <c r="G572" s="353">
        <f>+IFERROR(VLOOKUP($A572,Data_Loss!$A$2:$V$1180,9,FALSE),0)</f>
        <v>0</v>
      </c>
      <c r="H572" s="353">
        <f>+IFERROR(VLOOKUP($A572,Data_Loss!$A$2:$V$1180,10,FALSE),0)</f>
        <v>1</v>
      </c>
      <c r="I572" s="353">
        <f>+IFERROR(VLOOKUP($A572,Data_Loss!$A$2:$V$1300,12,FALSE),0)</f>
        <v>0</v>
      </c>
      <c r="J572" s="353">
        <f>+IFERROR(VLOOKUP($A572,Data_Loss!$A$2:$V$1300,13,FALSE),0)</f>
        <v>0</v>
      </c>
      <c r="K572" s="353">
        <f>+IFERROR(VLOOKUP($A572,Data_Loss!$A$2:$V$1300,14,FALSE),0)</f>
        <v>0</v>
      </c>
      <c r="L572" s="353">
        <f>+IFERROR(VLOOKUP($A572,Data_Loss!$A$2:$V$1300,15,FALSE),0)</f>
        <v>0</v>
      </c>
      <c r="M572" s="353">
        <f>+IFERROR(VLOOKUP($A572,Data_Loss!$A$2:$V$1300,16,FALSE),0)</f>
        <v>3724</v>
      </c>
      <c r="N572" s="353">
        <f>+IFERROR(VLOOKUP($A572,Data_Loss!$A$2:$V$1300,17,FALSE),0)</f>
        <v>0</v>
      </c>
      <c r="O572" s="353">
        <f>+IFERROR(VLOOKUP($A572,Data_Loss!$A$2:$V$1300,18,FALSE),0)</f>
        <v>0</v>
      </c>
      <c r="P572" s="353">
        <f>+IFERROR(VLOOKUP($A572,Data_Loss!$A$2:$V$1300,19,FALSE),0)</f>
        <v>0</v>
      </c>
      <c r="Q572" s="353">
        <f>+IFERROR(VLOOKUP($A572,Data_Loss!$A$2:$V$1300,20,FALSE),0)</f>
        <v>0</v>
      </c>
      <c r="R572" s="353">
        <f>+IFERROR(VLOOKUP($A572,Data_Loss!$A$2:$V$1300,21,FALSE),0)</f>
        <v>11283</v>
      </c>
      <c r="S572" s="353">
        <f>+IFERROR(VLOOKUP($A572,Data_Loss!$A$2:$V$1300,22,FALSE),0)</f>
        <v>0</v>
      </c>
      <c r="T572" s="191">
        <f>+$I572*'10k &amp; MO'!C$5+$J572*'10k &amp; MO'!C$11+$K572*'10k &amp; MO'!C$17+$L572*'10k &amp; MO'!C$23+$M572*'10k &amp; MO'!C$29</f>
        <v>0</v>
      </c>
      <c r="U572" s="349">
        <f>+$I572*'10k &amp; MO'!D$5+$J572*'10k &amp; MO'!D$11+$K572*'10k &amp; MO'!D$17+$L572*'10k &amp; MO'!D$23+$M572*'10k &amp; MO'!D$29</f>
        <v>0</v>
      </c>
      <c r="V572" s="349">
        <f>+$I572*'10k &amp; MO'!E$5+$J572*'10k &amp; MO'!E$11+$K572*'10k &amp; MO'!E$17+$L572*'10k &amp; MO'!E$23+$M572*'10k &amp; MO'!E$29</f>
        <v>421.92919999999998</v>
      </c>
      <c r="W572" s="349">
        <f>+$I572*'10k &amp; MO'!F$5+$J572*'10k &amp; MO'!F$11+$K572*'10k &amp; MO'!F$17+$L572*'10k &amp; MO'!F$23+$M572*'10k &amp; MO'!F$29</f>
        <v>251.74239999999998</v>
      </c>
      <c r="X572" s="349">
        <f>+$I572*'10k &amp; MO'!G$5+$J572*'10k &amp; MO'!G$11+$K572*'10k &amp; MO'!G$17+$L572*'10k &amp; MO'!G$23+$M572*'10k &amp; MO'!G$29</f>
        <v>3875.9391999999998</v>
      </c>
      <c r="Y572" s="349">
        <f>+$N572*'10k &amp; MO'!H$5+$O572*'10k &amp; MO'!H$11+$P572*'10k &amp; MO'!H$17+$Q572*'10k &amp; MO'!H$23+$R572*'10k &amp; MO'!H$29</f>
        <v>0</v>
      </c>
      <c r="Z572" s="349">
        <f>+$N572*'10k &amp; MO'!I$5+$O572*'10k &amp; MO'!I$11+$P572*'10k &amp; MO'!I$17+$Q572*'10k &amp; MO'!I$23+$R572*'10k &amp; MO'!I$29</f>
        <v>0</v>
      </c>
      <c r="AA572" s="349">
        <f>+$N572*'10k &amp; MO'!J$5+$O572*'10k &amp; MO'!J$11+$P572*'10k &amp; MO'!J$17+$Q572*'10k &amp; MO'!J$23+$R572*'10k &amp; MO'!J$29</f>
        <v>1000.8021</v>
      </c>
      <c r="AB572" s="349">
        <f>+$N572*'10k &amp; MO'!K$5+$O572*'10k &amp; MO'!K$11+$P572*'10k &amp; MO'!K$17+$Q572*'10k &amp; MO'!K$23+$R572*'10k &amp; MO'!K$29</f>
        <v>1106.8623</v>
      </c>
      <c r="AC572" s="349">
        <f>+$N572*'10k &amp; MO'!L$5+$O572*'10k &amp; MO'!L$11+$P572*'10k &amp; MO'!L$17+$Q572*'10k &amp; MO'!L$23+$R572*'10k &amp; MO'!L$29</f>
        <v>17005.7376</v>
      </c>
      <c r="AD572" s="350">
        <f>+S572*'10k &amp; MO'!O$5</f>
        <v>0</v>
      </c>
      <c r="AF572" s="192" t="str">
        <f t="shared" si="73"/>
        <v>6072016</v>
      </c>
      <c r="AG572" s="192">
        <f>+IFERROR(VLOOKUP($AF572,'Limited Loss'!$F$5:$P$124,AG$3,FALSE),0)</f>
        <v>0</v>
      </c>
      <c r="AH572" s="193">
        <f>+IFERROR(VLOOKUP($AF572,'Limited Loss'!$F$5:$P$124,AH$3,FALSE),0)</f>
        <v>0</v>
      </c>
      <c r="AI572" s="193">
        <f>+IFERROR(VLOOKUP($AF572,'Limited Loss'!$F$5:$P$124,AI$3,FALSE),0)</f>
        <v>0</v>
      </c>
      <c r="AJ572" s="193">
        <f>+IFERROR(VLOOKUP($AF572,'Limited Loss'!$F$5:$P$124,AJ$3,FALSE),0)</f>
        <v>0</v>
      </c>
      <c r="AK572" s="100">
        <f>+IFERROR(VLOOKUP($AF572,'Limited Loss'!$F$5:$P$124,AK$3,FALSE),0)</f>
        <v>0</v>
      </c>
      <c r="AL572" s="193">
        <f>+IFERROR(VLOOKUP($AF572,'Limited Loss'!$F$5:$P$124,AL$3,FALSE),0)</f>
        <v>0</v>
      </c>
      <c r="AM572" s="193">
        <f>+IFERROR(VLOOKUP($AF572,'Limited Loss'!$F$5:$P$124,AM$3,FALSE),0)</f>
        <v>0</v>
      </c>
      <c r="AN572" s="193">
        <f>+IFERROR(VLOOKUP($AF572,'Limited Loss'!$F$5:$P$124,AN$3,FALSE),0)</f>
        <v>0</v>
      </c>
      <c r="AO572" s="193">
        <f>+IFERROR(VLOOKUP($AF572,'Limited Loss'!$F$5:$P$124,AO$3,FALSE),0)</f>
        <v>0</v>
      </c>
      <c r="AP572" s="100">
        <f>+IFERROR(VLOOKUP($AF572,'Limited Loss'!$F$5:$P$124,AP$3,FALSE),0)</f>
        <v>0</v>
      </c>
      <c r="AQ572" s="353"/>
      <c r="AR572" s="331">
        <f t="shared" si="74"/>
        <v>607</v>
      </c>
      <c r="AS572" s="332">
        <f t="shared" si="74"/>
        <v>2016</v>
      </c>
      <c r="AT572" s="349">
        <f t="shared" si="79"/>
        <v>0</v>
      </c>
      <c r="AU572" s="349">
        <f t="shared" si="79"/>
        <v>0</v>
      </c>
      <c r="AV572" s="349">
        <f t="shared" si="79"/>
        <v>421.92919999999998</v>
      </c>
      <c r="AW572" s="349">
        <f t="shared" si="79"/>
        <v>251.74239999999998</v>
      </c>
      <c r="AX572" s="350">
        <f t="shared" si="79"/>
        <v>3875.9391999999998</v>
      </c>
      <c r="AY572" s="349">
        <f t="shared" si="79"/>
        <v>0</v>
      </c>
      <c r="AZ572" s="349">
        <f t="shared" si="79"/>
        <v>0</v>
      </c>
      <c r="BA572" s="349">
        <f t="shared" si="79"/>
        <v>1000.8021</v>
      </c>
      <c r="BB572" s="349">
        <f t="shared" si="79"/>
        <v>1106.8623</v>
      </c>
      <c r="BC572" s="349">
        <f t="shared" si="79"/>
        <v>17005.7376</v>
      </c>
      <c r="BD572" s="350">
        <f t="shared" si="79"/>
        <v>0</v>
      </c>
      <c r="BE572" s="349">
        <f t="shared" si="76"/>
        <v>1422.7312999999999</v>
      </c>
      <c r="BF572" s="375">
        <f t="shared" si="77"/>
        <v>22240.281500000001</v>
      </c>
      <c r="BG572" s="334">
        <f t="shared" si="78"/>
        <v>0</v>
      </c>
    </row>
    <row r="573" spans="1:59" x14ac:dyDescent="0.2">
      <c r="A573" s="326" t="str">
        <f t="shared" si="75"/>
        <v>6072017</v>
      </c>
      <c r="B573" s="331">
        <v>607</v>
      </c>
      <c r="C573" s="327">
        <v>2017</v>
      </c>
      <c r="D573" s="353">
        <f>+IFERROR(VLOOKUP($A573,Data_Loss!$A$2:$V$1180,6,FALSE),0)</f>
        <v>0</v>
      </c>
      <c r="E573" s="353">
        <f>+IFERROR(VLOOKUP($A573,Data_Loss!$A$2:$V$1180,7,FALSE),0)</f>
        <v>0</v>
      </c>
      <c r="F573" s="353">
        <f>+IFERROR(VLOOKUP($A573,Data_Loss!$A$2:$V$1180,8,FALSE),0)</f>
        <v>0</v>
      </c>
      <c r="G573" s="353">
        <f>+IFERROR(VLOOKUP($A573,Data_Loss!$A$2:$V$1180,9,FALSE),0)</f>
        <v>0</v>
      </c>
      <c r="H573" s="353">
        <f>+IFERROR(VLOOKUP($A573,Data_Loss!$A$2:$V$1180,10,FALSE),0)</f>
        <v>0</v>
      </c>
      <c r="I573" s="353">
        <f>+IFERROR(VLOOKUP($A573,Data_Loss!$A$2:$V$1300,12,FALSE),0)</f>
        <v>0</v>
      </c>
      <c r="J573" s="353">
        <f>+IFERROR(VLOOKUP($A573,Data_Loss!$A$2:$V$1300,13,FALSE),0)</f>
        <v>0</v>
      </c>
      <c r="K573" s="353">
        <f>+IFERROR(VLOOKUP($A573,Data_Loss!$A$2:$V$1300,14,FALSE),0)</f>
        <v>0</v>
      </c>
      <c r="L573" s="353">
        <f>+IFERROR(VLOOKUP($A573,Data_Loss!$A$2:$V$1300,15,FALSE),0)</f>
        <v>0</v>
      </c>
      <c r="M573" s="353">
        <f>+IFERROR(VLOOKUP($A573,Data_Loss!$A$2:$V$1300,16,FALSE),0)</f>
        <v>0</v>
      </c>
      <c r="N573" s="353">
        <f>+IFERROR(VLOOKUP($A573,Data_Loss!$A$2:$V$1300,17,FALSE),0)</f>
        <v>0</v>
      </c>
      <c r="O573" s="353">
        <f>+IFERROR(VLOOKUP($A573,Data_Loss!$A$2:$V$1300,18,FALSE),0)</f>
        <v>0</v>
      </c>
      <c r="P573" s="353">
        <f>+IFERROR(VLOOKUP($A573,Data_Loss!$A$2:$V$1300,19,FALSE),0)</f>
        <v>0</v>
      </c>
      <c r="Q573" s="353">
        <f>+IFERROR(VLOOKUP($A573,Data_Loss!$A$2:$V$1300,20,FALSE),0)</f>
        <v>0</v>
      </c>
      <c r="R573" s="353">
        <f>+IFERROR(VLOOKUP($A573,Data_Loss!$A$2:$V$1300,21,FALSE),0)</f>
        <v>0</v>
      </c>
      <c r="S573" s="353">
        <f>+IFERROR(VLOOKUP($A573,Data_Loss!$A$2:$V$1300,22,FALSE),0)</f>
        <v>0</v>
      </c>
      <c r="T573" s="191">
        <f>+$I573*'10k &amp; MO'!C$6+$J573*'10k &amp; MO'!C$12+$K573*'10k &amp; MO'!C$18+$L573*'10k &amp; MO'!C$24+$M573*'10k &amp; MO'!C$30</f>
        <v>0</v>
      </c>
      <c r="U573" s="349">
        <f>+$I573*'10k &amp; MO'!D$6+$J573*'10k &amp; MO'!D$12+$K573*'10k &amp; MO'!D$18+$L573*'10k &amp; MO'!D$24+$M573*'10k &amp; MO'!D$30</f>
        <v>0</v>
      </c>
      <c r="V573" s="349">
        <f>+$I573*'10k &amp; MO'!E$6+$J573*'10k &amp; MO'!E$12+$K573*'10k &amp; MO'!E$18+$L573*'10k &amp; MO'!E$24+$M573*'10k &amp; MO'!E$30</f>
        <v>0</v>
      </c>
      <c r="W573" s="349">
        <f>+$I573*'10k &amp; MO'!F$6+$J573*'10k &amp; MO'!F$12+$K573*'10k &amp; MO'!F$18+$L573*'10k &amp; MO'!F$24+$M573*'10k &amp; MO'!F$30</f>
        <v>0</v>
      </c>
      <c r="X573" s="349">
        <f>+$I573*'10k &amp; MO'!G$6+$J573*'10k &amp; MO'!G$12+$K573*'10k &amp; MO'!G$18+$L573*'10k &amp; MO'!G$24+$M573*'10k &amp; MO'!G$30</f>
        <v>0</v>
      </c>
      <c r="Y573" s="349">
        <f>+$N573*'10k &amp; MO'!H$6+$O573*'10k &amp; MO'!H$12+$P573*'10k &amp; MO'!H$18+$Q573*'10k &amp; MO'!H$24+$R573*'10k &amp; MO'!H$30</f>
        <v>0</v>
      </c>
      <c r="Z573" s="349">
        <f>+$N573*'10k &amp; MO'!I$6+$O573*'10k &amp; MO'!I$12+$P573*'10k &amp; MO'!I$18+$Q573*'10k &amp; MO'!I$24+$R573*'10k &amp; MO'!I$30</f>
        <v>0</v>
      </c>
      <c r="AA573" s="349">
        <f>+$N573*'10k &amp; MO'!J$6+$O573*'10k &amp; MO'!J$12+$P573*'10k &amp; MO'!J$18+$Q573*'10k &amp; MO'!J$24+$R573*'10k &amp; MO'!J$30</f>
        <v>0</v>
      </c>
      <c r="AB573" s="349">
        <f>+$N573*'10k &amp; MO'!K$6+$O573*'10k &amp; MO'!K$12+$P573*'10k &amp; MO'!K$18+$Q573*'10k &amp; MO'!K$24+$R573*'10k &amp; MO'!K$30</f>
        <v>0</v>
      </c>
      <c r="AC573" s="349">
        <f>+$N573*'10k &amp; MO'!L$6+$O573*'10k &amp; MO'!L$12+$P573*'10k &amp; MO'!L$18+$Q573*'10k &amp; MO'!L$24+$R573*'10k &amp; MO'!L$30</f>
        <v>0</v>
      </c>
      <c r="AD573" s="350">
        <f>+S573*'10k &amp; MO'!O$6</f>
        <v>0</v>
      </c>
      <c r="AF573" s="192" t="str">
        <f t="shared" si="73"/>
        <v>6072017</v>
      </c>
      <c r="AG573" s="192">
        <f>+IFERROR(VLOOKUP($AF573,'Limited Loss'!$F$5:$P$124,AG$3,FALSE),0)</f>
        <v>0</v>
      </c>
      <c r="AH573" s="193">
        <f>+IFERROR(VLOOKUP($AF573,'Limited Loss'!$F$5:$P$124,AH$3,FALSE),0)</f>
        <v>0</v>
      </c>
      <c r="AI573" s="193">
        <f>+IFERROR(VLOOKUP($AF573,'Limited Loss'!$F$5:$P$124,AI$3,FALSE),0)</f>
        <v>0</v>
      </c>
      <c r="AJ573" s="193">
        <f>+IFERROR(VLOOKUP($AF573,'Limited Loss'!$F$5:$P$124,AJ$3,FALSE),0)</f>
        <v>0</v>
      </c>
      <c r="AK573" s="100">
        <f>+IFERROR(VLOOKUP($AF573,'Limited Loss'!$F$5:$P$124,AK$3,FALSE),0)</f>
        <v>0</v>
      </c>
      <c r="AL573" s="193">
        <f>+IFERROR(VLOOKUP($AF573,'Limited Loss'!$F$5:$P$124,AL$3,FALSE),0)</f>
        <v>0</v>
      </c>
      <c r="AM573" s="193">
        <f>+IFERROR(VLOOKUP($AF573,'Limited Loss'!$F$5:$P$124,AM$3,FALSE),0)</f>
        <v>0</v>
      </c>
      <c r="AN573" s="193">
        <f>+IFERROR(VLOOKUP($AF573,'Limited Loss'!$F$5:$P$124,AN$3,FALSE),0)</f>
        <v>0</v>
      </c>
      <c r="AO573" s="193">
        <f>+IFERROR(VLOOKUP($AF573,'Limited Loss'!$F$5:$P$124,AO$3,FALSE),0)</f>
        <v>0</v>
      </c>
      <c r="AP573" s="100">
        <f>+IFERROR(VLOOKUP($AF573,'Limited Loss'!$F$5:$P$124,AP$3,FALSE),0)</f>
        <v>0</v>
      </c>
      <c r="AQ573" s="353"/>
      <c r="AR573" s="331">
        <f t="shared" si="74"/>
        <v>607</v>
      </c>
      <c r="AS573" s="332">
        <f t="shared" si="74"/>
        <v>2017</v>
      </c>
      <c r="AT573" s="349">
        <f t="shared" si="79"/>
        <v>0</v>
      </c>
      <c r="AU573" s="349">
        <f t="shared" si="79"/>
        <v>0</v>
      </c>
      <c r="AV573" s="349">
        <f t="shared" si="79"/>
        <v>0</v>
      </c>
      <c r="AW573" s="349">
        <f t="shared" si="79"/>
        <v>0</v>
      </c>
      <c r="AX573" s="350">
        <f t="shared" si="79"/>
        <v>0</v>
      </c>
      <c r="AY573" s="349">
        <f t="shared" si="79"/>
        <v>0</v>
      </c>
      <c r="AZ573" s="349">
        <f t="shared" si="79"/>
        <v>0</v>
      </c>
      <c r="BA573" s="349">
        <f t="shared" si="79"/>
        <v>0</v>
      </c>
      <c r="BB573" s="349">
        <f t="shared" si="79"/>
        <v>0</v>
      </c>
      <c r="BC573" s="349">
        <f t="shared" si="79"/>
        <v>0</v>
      </c>
      <c r="BD573" s="350">
        <f t="shared" si="79"/>
        <v>0</v>
      </c>
      <c r="BE573" s="349">
        <f t="shared" si="76"/>
        <v>0</v>
      </c>
      <c r="BF573" s="375">
        <f t="shared" si="77"/>
        <v>0</v>
      </c>
      <c r="BG573" s="334">
        <f t="shared" si="78"/>
        <v>0</v>
      </c>
    </row>
    <row r="574" spans="1:59" x14ac:dyDescent="0.2">
      <c r="A574" s="326" t="str">
        <f t="shared" si="75"/>
        <v>6072018</v>
      </c>
      <c r="B574" s="331">
        <v>607</v>
      </c>
      <c r="C574" s="327">
        <v>2018</v>
      </c>
      <c r="D574" s="353">
        <f>+IFERROR(VLOOKUP($A574,Data_Loss!$A$2:$V$1180,6,FALSE),0)</f>
        <v>0</v>
      </c>
      <c r="E574" s="353">
        <f>+IFERROR(VLOOKUP($A574,Data_Loss!$A$2:$V$1180,7,FALSE),0)</f>
        <v>0</v>
      </c>
      <c r="F574" s="353">
        <f>+IFERROR(VLOOKUP($A574,Data_Loss!$A$2:$V$1180,8,FALSE),0)</f>
        <v>0</v>
      </c>
      <c r="G574" s="353">
        <f>+IFERROR(VLOOKUP($A574,Data_Loss!$A$2:$V$1180,9,FALSE),0)</f>
        <v>0</v>
      </c>
      <c r="H574" s="353">
        <f>+IFERROR(VLOOKUP($A574,Data_Loss!$A$2:$V$1180,10,FALSE),0)</f>
        <v>3</v>
      </c>
      <c r="I574" s="353">
        <f>+IFERROR(VLOOKUP($A574,Data_Loss!$A$2:$V$1300,12,FALSE),0)</f>
        <v>0</v>
      </c>
      <c r="J574" s="353">
        <f>+IFERROR(VLOOKUP($A574,Data_Loss!$A$2:$V$1300,13,FALSE),0)</f>
        <v>0</v>
      </c>
      <c r="K574" s="353">
        <f>+IFERROR(VLOOKUP($A574,Data_Loss!$A$2:$V$1300,14,FALSE),0)</f>
        <v>0</v>
      </c>
      <c r="L574" s="353">
        <f>+IFERROR(VLOOKUP($A574,Data_Loss!$A$2:$V$1300,15,FALSE),0)</f>
        <v>0</v>
      </c>
      <c r="M574" s="353">
        <f>+IFERROR(VLOOKUP($A574,Data_Loss!$A$2:$V$1300,16,FALSE),0)</f>
        <v>25522</v>
      </c>
      <c r="N574" s="353">
        <f>+IFERROR(VLOOKUP($A574,Data_Loss!$A$2:$V$1300,17,FALSE),0)</f>
        <v>0</v>
      </c>
      <c r="O574" s="353">
        <f>+IFERROR(VLOOKUP($A574,Data_Loss!$A$2:$V$1300,18,FALSE),0)</f>
        <v>0</v>
      </c>
      <c r="P574" s="353">
        <f>+IFERROR(VLOOKUP($A574,Data_Loss!$A$2:$V$1300,19,FALSE),0)</f>
        <v>0</v>
      </c>
      <c r="Q574" s="353">
        <f>+IFERROR(VLOOKUP($A574,Data_Loss!$A$2:$V$1300,20,FALSE),0)</f>
        <v>0</v>
      </c>
      <c r="R574" s="353">
        <f>+IFERROR(VLOOKUP($A574,Data_Loss!$A$2:$V$1300,21,FALSE),0)</f>
        <v>23184</v>
      </c>
      <c r="S574" s="353">
        <f>+IFERROR(VLOOKUP($A574,Data_Loss!$A$2:$V$1300,22,FALSE),0)</f>
        <v>0</v>
      </c>
      <c r="T574" s="191">
        <f>+$I574*'10k &amp; MO'!C$7+$J574*'10k &amp; MO'!C$13+$K574*'10k &amp; MO'!C$19+$L574*'10k &amp; MO'!C$25+$M574*'10k &amp; MO'!C$31</f>
        <v>56.148400000000002</v>
      </c>
      <c r="U574" s="349">
        <f>+$I574*'10k &amp; MO'!D$7+$J574*'10k &amp; MO'!D$13+$K574*'10k &amp; MO'!D$19+$L574*'10k &amp; MO'!D$25+$M574*'10k &amp; MO'!D$31</f>
        <v>1740.6003999999998</v>
      </c>
      <c r="V574" s="349">
        <f>+$I574*'10k &amp; MO'!E$7+$J574*'10k &amp; MO'!E$13+$K574*'10k &amp; MO'!E$19+$L574*'10k &amp; MO'!E$25+$M574*'10k &amp; MO'!E$31</f>
        <v>35807.366000000002</v>
      </c>
      <c r="W574" s="349">
        <f>+$I574*'10k &amp; MO'!F$7+$J574*'10k &amp; MO'!F$13+$K574*'10k &amp; MO'!F$19+$L574*'10k &amp; MO'!F$25+$M574*'10k &amp; MO'!F$31</f>
        <v>13503.690200000001</v>
      </c>
      <c r="X574" s="349">
        <f>+$I574*'10k &amp; MO'!G$7+$J574*'10k &amp; MO'!G$13+$K574*'10k &amp; MO'!G$19+$L574*'10k &amp; MO'!G$25+$M574*'10k &amp; MO'!G$31</f>
        <v>17579.553599999999</v>
      </c>
      <c r="Y574" s="349">
        <f>+$N574*'10k &amp; MO'!H$7+$O574*'10k &amp; MO'!H$13+$P574*'10k &amp; MO'!H$19+$Q574*'10k &amp; MO'!H$25+$R574*'10k &amp; MO'!H$31</f>
        <v>67.233599999999996</v>
      </c>
      <c r="Z574" s="349">
        <f>+$N574*'10k &amp; MO'!I$7+$O574*'10k &amp; MO'!I$13+$P574*'10k &amp; MO'!I$19+$Q574*'10k &amp; MO'!I$25+$R574*'10k &amp; MO'!I$31</f>
        <v>2292.8976000000002</v>
      </c>
      <c r="AA574" s="349">
        <f>+$N574*'10k &amp; MO'!J$7+$O574*'10k &amp; MO'!J$13+$P574*'10k &amp; MO'!J$19+$Q574*'10k &amp; MO'!J$25+$R574*'10k &amp; MO'!J$31</f>
        <v>23582.764800000001</v>
      </c>
      <c r="AB574" s="349">
        <f>+$N574*'10k &amp; MO'!K$7+$O574*'10k &amp; MO'!K$13+$P574*'10k &amp; MO'!K$19+$Q574*'10k &amp; MO'!K$25+$R574*'10k &amp; MO'!K$31</f>
        <v>12468.355199999998</v>
      </c>
      <c r="AC574" s="349">
        <f>+$N574*'10k &amp; MO'!L$7+$O574*'10k &amp; MO'!L$13+$P574*'10k &amp; MO'!L$19+$Q574*'10k &amp; MO'!L$25+$R574*'10k &amp; MO'!L$31</f>
        <v>19483.833600000002</v>
      </c>
      <c r="AD574" s="350">
        <f>+S574*'10k &amp; MO'!O$7</f>
        <v>0</v>
      </c>
      <c r="AF574" s="192" t="str">
        <f t="shared" si="73"/>
        <v>6072018</v>
      </c>
      <c r="AG574" s="192">
        <f>+IFERROR(VLOOKUP($AF574,'Limited Loss'!$F$5:$P$124,AG$3,FALSE),0)</f>
        <v>0</v>
      </c>
      <c r="AH574" s="193">
        <f>+IFERROR(VLOOKUP($AF574,'Limited Loss'!$F$5:$P$124,AH$3,FALSE),0)</f>
        <v>0</v>
      </c>
      <c r="AI574" s="193">
        <f>+IFERROR(VLOOKUP($AF574,'Limited Loss'!$F$5:$P$124,AI$3,FALSE),0)</f>
        <v>0</v>
      </c>
      <c r="AJ574" s="193">
        <f>+IFERROR(VLOOKUP($AF574,'Limited Loss'!$F$5:$P$124,AJ$3,FALSE),0)</f>
        <v>0</v>
      </c>
      <c r="AK574" s="100">
        <f>+IFERROR(VLOOKUP($AF574,'Limited Loss'!$F$5:$P$124,AK$3,FALSE),0)</f>
        <v>0</v>
      </c>
      <c r="AL574" s="193">
        <f>+IFERROR(VLOOKUP($AF574,'Limited Loss'!$F$5:$P$124,AL$3,FALSE),0)</f>
        <v>0</v>
      </c>
      <c r="AM574" s="193">
        <f>+IFERROR(VLOOKUP($AF574,'Limited Loss'!$F$5:$P$124,AM$3,FALSE),0)</f>
        <v>0</v>
      </c>
      <c r="AN574" s="193">
        <f>+IFERROR(VLOOKUP($AF574,'Limited Loss'!$F$5:$P$124,AN$3,FALSE),0)</f>
        <v>0</v>
      </c>
      <c r="AO574" s="193">
        <f>+IFERROR(VLOOKUP($AF574,'Limited Loss'!$F$5:$P$124,AO$3,FALSE),0)</f>
        <v>0</v>
      </c>
      <c r="AP574" s="100">
        <f>+IFERROR(VLOOKUP($AF574,'Limited Loss'!$F$5:$P$124,AP$3,FALSE),0)</f>
        <v>0</v>
      </c>
      <c r="AQ574" s="353"/>
      <c r="AR574" s="331">
        <f t="shared" si="74"/>
        <v>607</v>
      </c>
      <c r="AS574" s="332">
        <f t="shared" si="74"/>
        <v>2018</v>
      </c>
      <c r="AT574" s="349">
        <f t="shared" si="79"/>
        <v>56.148400000000002</v>
      </c>
      <c r="AU574" s="349">
        <f t="shared" si="79"/>
        <v>1740.6003999999998</v>
      </c>
      <c r="AV574" s="349">
        <f t="shared" si="79"/>
        <v>35807.366000000002</v>
      </c>
      <c r="AW574" s="349">
        <f t="shared" si="79"/>
        <v>13503.690200000001</v>
      </c>
      <c r="AX574" s="350">
        <f t="shared" si="79"/>
        <v>17579.553599999999</v>
      </c>
      <c r="AY574" s="349">
        <f t="shared" si="79"/>
        <v>67.233599999999996</v>
      </c>
      <c r="AZ574" s="349">
        <f t="shared" si="79"/>
        <v>2292.8976000000002</v>
      </c>
      <c r="BA574" s="349">
        <f t="shared" si="79"/>
        <v>23582.764800000001</v>
      </c>
      <c r="BB574" s="349">
        <f t="shared" si="79"/>
        <v>12468.355199999998</v>
      </c>
      <c r="BC574" s="349">
        <f t="shared" si="79"/>
        <v>19483.833600000002</v>
      </c>
      <c r="BD574" s="350">
        <f t="shared" si="79"/>
        <v>0</v>
      </c>
      <c r="BE574" s="349">
        <f t="shared" si="76"/>
        <v>63547.010800000004</v>
      </c>
      <c r="BF574" s="375">
        <f t="shared" si="77"/>
        <v>63035.4326</v>
      </c>
      <c r="BG574" s="334">
        <f t="shared" si="78"/>
        <v>0</v>
      </c>
    </row>
    <row r="575" spans="1:59" x14ac:dyDescent="0.2">
      <c r="A575" s="326" t="str">
        <f t="shared" si="75"/>
        <v>6082014</v>
      </c>
      <c r="B575" s="331">
        <v>608</v>
      </c>
      <c r="C575" s="327">
        <v>2014</v>
      </c>
      <c r="D575" s="353">
        <f>+IFERROR(VLOOKUP($A575,Data_Loss!$A$2:$V$1180,6,FALSE),0)</f>
        <v>0</v>
      </c>
      <c r="E575" s="353">
        <f>+IFERROR(VLOOKUP($A575,Data_Loss!$A$2:$V$1180,7,FALSE),0)</f>
        <v>0</v>
      </c>
      <c r="F575" s="353">
        <f>+IFERROR(VLOOKUP($A575,Data_Loss!$A$2:$V$1180,8,FALSE),0)</f>
        <v>2</v>
      </c>
      <c r="G575" s="353">
        <f>+IFERROR(VLOOKUP($A575,Data_Loss!$A$2:$V$1180,9,FALSE),0)</f>
        <v>2</v>
      </c>
      <c r="H575" s="353">
        <f>+IFERROR(VLOOKUP($A575,Data_Loss!$A$2:$V$1180,10,FALSE),0)</f>
        <v>5</v>
      </c>
      <c r="I575" s="353">
        <f>+IFERROR(VLOOKUP($A575,Data_Loss!$A$2:$V$1300,12,FALSE),0)</f>
        <v>0</v>
      </c>
      <c r="J575" s="353">
        <f>+IFERROR(VLOOKUP($A575,Data_Loss!$A$2:$V$1300,13,FALSE),0)</f>
        <v>0</v>
      </c>
      <c r="K575" s="353">
        <f>+IFERROR(VLOOKUP($A575,Data_Loss!$A$2:$V$1300,14,FALSE),0)</f>
        <v>548481</v>
      </c>
      <c r="L575" s="353">
        <f>+IFERROR(VLOOKUP($A575,Data_Loss!$A$2:$V$1300,15,FALSE),0)</f>
        <v>89854</v>
      </c>
      <c r="M575" s="353">
        <f>+IFERROR(VLOOKUP($A575,Data_Loss!$A$2:$V$1300,16,FALSE),0)</f>
        <v>25714</v>
      </c>
      <c r="N575" s="353">
        <f>+IFERROR(VLOOKUP($A575,Data_Loss!$A$2:$V$1300,17,FALSE),0)</f>
        <v>0</v>
      </c>
      <c r="O575" s="353">
        <f>+IFERROR(VLOOKUP($A575,Data_Loss!$A$2:$V$1300,18,FALSE),0)</f>
        <v>0</v>
      </c>
      <c r="P575" s="353">
        <f>+IFERROR(VLOOKUP($A575,Data_Loss!$A$2:$V$1300,19,FALSE),0)</f>
        <v>130054</v>
      </c>
      <c r="Q575" s="353">
        <f>+IFERROR(VLOOKUP($A575,Data_Loss!$A$2:$V$1300,20,FALSE),0)</f>
        <v>45510</v>
      </c>
      <c r="R575" s="353">
        <f>+IFERROR(VLOOKUP($A575,Data_Loss!$A$2:$V$1300,21,FALSE),0)</f>
        <v>16345</v>
      </c>
      <c r="S575" s="353">
        <f>+IFERROR(VLOOKUP($A575,Data_Loss!$A$2:$V$1300,22,FALSE),0)</f>
        <v>49119</v>
      </c>
      <c r="T575" s="191">
        <f>+$I575*'10k &amp; MO'!C$3+$J575*'10k &amp; MO'!C$9+$K575*'10k &amp; MO'!C$15+$L575*'10k &amp; MO'!C$21+$M575*'10k &amp; MO'!C$27</f>
        <v>0</v>
      </c>
      <c r="U575" s="349">
        <f>+$I575*'10k &amp; MO'!D$3+$J575*'10k &amp; MO'!D$9+$K575*'10k &amp; MO'!D$15+$L575*'10k &amp; MO'!D$21+$M575*'10k &amp; MO'!D$27</f>
        <v>0</v>
      </c>
      <c r="V575" s="349">
        <f>+$I575*'10k &amp; MO'!E$3+$J575*'10k &amp; MO'!E$9+$K575*'10k &amp; MO'!E$15+$L575*'10k &amp; MO'!E$21+$M575*'10k &amp; MO'!E$27</f>
        <v>824915.424</v>
      </c>
      <c r="W575" s="349">
        <f>+$I575*'10k &amp; MO'!F$3+$J575*'10k &amp; MO'!F$9+$K575*'10k &amp; MO'!F$15+$L575*'10k &amp; MO'!F$21+$M575*'10k &amp; MO'!F$27</f>
        <v>110430.56600000001</v>
      </c>
      <c r="X575" s="349">
        <f>+$I575*'10k &amp; MO'!G$3+$J575*'10k &amp; MO'!G$9+$K575*'10k &amp; MO'!G$15+$L575*'10k &amp; MO'!G$21+$M575*'10k &amp; MO'!G$27</f>
        <v>29108.247999999996</v>
      </c>
      <c r="Y575" s="349">
        <f>+$N575*'10k &amp; MO'!H$3+$O575*'10k &amp; MO'!H$9+$P575*'10k &amp; MO'!H$15+$Q575*'10k &amp; MO'!H$21+$R575*'10k &amp; MO'!H$27</f>
        <v>0</v>
      </c>
      <c r="Z575" s="349">
        <f>+$N575*'10k &amp; MO'!I$3+$O575*'10k &amp; MO'!I$9+$P575*'10k &amp; MO'!I$15+$Q575*'10k &amp; MO'!I$21+$R575*'10k &amp; MO'!I$27</f>
        <v>0</v>
      </c>
      <c r="AA575" s="349">
        <f>+$N575*'10k &amp; MO'!J$3+$O575*'10k &amp; MO'!J$9+$P575*'10k &amp; MO'!J$15+$Q575*'10k &amp; MO'!J$21+$R575*'10k &amp; MO'!J$27</f>
        <v>271942.91400000005</v>
      </c>
      <c r="AB575" s="349">
        <f>+$N575*'10k &amp; MO'!K$3+$O575*'10k &amp; MO'!K$9+$P575*'10k &amp; MO'!K$15+$Q575*'10k &amp; MO'!K$21+$R575*'10k &amp; MO'!K$27</f>
        <v>63759.51</v>
      </c>
      <c r="AC575" s="349">
        <f>+$N575*'10k &amp; MO'!L$3+$O575*'10k &amp; MO'!L$9+$P575*'10k &amp; MO'!L$15+$Q575*'10k &amp; MO'!L$21+$R575*'10k &amp; MO'!L$27</f>
        <v>25203.99</v>
      </c>
      <c r="AD575" s="350">
        <f>+S575*'10k &amp; MO'!O$3</f>
        <v>52606.449000000001</v>
      </c>
      <c r="AF575" s="192" t="str">
        <f t="shared" si="73"/>
        <v>6082014</v>
      </c>
      <c r="AG575" s="192">
        <f>+IFERROR(VLOOKUP($AF575,'Limited Loss'!$F$5:$P$124,AG$3,FALSE),0)</f>
        <v>0</v>
      </c>
      <c r="AH575" s="193">
        <f>+IFERROR(VLOOKUP($AF575,'Limited Loss'!$F$5:$P$124,AH$3,FALSE),0)</f>
        <v>0</v>
      </c>
      <c r="AI575" s="193">
        <f>+IFERROR(VLOOKUP($AF575,'Limited Loss'!$F$5:$P$124,AI$3,FALSE),0)</f>
        <v>0</v>
      </c>
      <c r="AJ575" s="193">
        <f>+IFERROR(VLOOKUP($AF575,'Limited Loss'!$F$5:$P$124,AJ$3,FALSE),0)</f>
        <v>0</v>
      </c>
      <c r="AK575" s="100">
        <f>+IFERROR(VLOOKUP($AF575,'Limited Loss'!$F$5:$P$124,AK$3,FALSE),0)</f>
        <v>0</v>
      </c>
      <c r="AL575" s="193">
        <f>+IFERROR(VLOOKUP($AF575,'Limited Loss'!$F$5:$P$124,AL$3,FALSE),0)</f>
        <v>0</v>
      </c>
      <c r="AM575" s="193">
        <f>+IFERROR(VLOOKUP($AF575,'Limited Loss'!$F$5:$P$124,AM$3,FALSE),0)</f>
        <v>0</v>
      </c>
      <c r="AN575" s="193">
        <f>+IFERROR(VLOOKUP($AF575,'Limited Loss'!$F$5:$P$124,AN$3,FALSE),0)</f>
        <v>0</v>
      </c>
      <c r="AO575" s="193">
        <f>+IFERROR(VLOOKUP($AF575,'Limited Loss'!$F$5:$P$124,AO$3,FALSE),0)</f>
        <v>0</v>
      </c>
      <c r="AP575" s="100">
        <f>+IFERROR(VLOOKUP($AF575,'Limited Loss'!$F$5:$P$124,AP$3,FALSE),0)</f>
        <v>0</v>
      </c>
      <c r="AQ575" s="353"/>
      <c r="AR575" s="331">
        <f t="shared" si="74"/>
        <v>608</v>
      </c>
      <c r="AS575" s="332">
        <f t="shared" si="74"/>
        <v>2014</v>
      </c>
      <c r="AT575" s="349">
        <f t="shared" si="79"/>
        <v>0</v>
      </c>
      <c r="AU575" s="349">
        <f t="shared" si="79"/>
        <v>0</v>
      </c>
      <c r="AV575" s="349">
        <f t="shared" si="79"/>
        <v>824915.424</v>
      </c>
      <c r="AW575" s="349">
        <f t="shared" si="79"/>
        <v>110430.56600000001</v>
      </c>
      <c r="AX575" s="350">
        <f t="shared" si="79"/>
        <v>29108.247999999996</v>
      </c>
      <c r="AY575" s="349">
        <f t="shared" si="79"/>
        <v>0</v>
      </c>
      <c r="AZ575" s="349">
        <f t="shared" si="79"/>
        <v>0</v>
      </c>
      <c r="BA575" s="349">
        <f t="shared" si="79"/>
        <v>271942.91400000005</v>
      </c>
      <c r="BB575" s="349">
        <f t="shared" si="79"/>
        <v>63759.51</v>
      </c>
      <c r="BC575" s="349">
        <f t="shared" si="79"/>
        <v>25203.99</v>
      </c>
      <c r="BD575" s="350">
        <f t="shared" si="79"/>
        <v>52606.449000000001</v>
      </c>
      <c r="BE575" s="349">
        <f t="shared" si="76"/>
        <v>1096858.338</v>
      </c>
      <c r="BF575" s="375">
        <f t="shared" si="77"/>
        <v>228502.31400000001</v>
      </c>
      <c r="BG575" s="334">
        <f t="shared" si="78"/>
        <v>52606.449000000001</v>
      </c>
    </row>
    <row r="576" spans="1:59" x14ac:dyDescent="0.2">
      <c r="A576" s="326" t="str">
        <f t="shared" si="75"/>
        <v>6082015</v>
      </c>
      <c r="B576" s="331">
        <v>608</v>
      </c>
      <c r="C576" s="327">
        <v>2015</v>
      </c>
      <c r="D576" s="353">
        <f>+IFERROR(VLOOKUP($A576,Data_Loss!$A$2:$V$1180,6,FALSE),0)</f>
        <v>0</v>
      </c>
      <c r="E576" s="353">
        <f>+IFERROR(VLOOKUP($A576,Data_Loss!$A$2:$V$1180,7,FALSE),0)</f>
        <v>0</v>
      </c>
      <c r="F576" s="353">
        <f>+IFERROR(VLOOKUP($A576,Data_Loss!$A$2:$V$1180,8,FALSE),0)</f>
        <v>1</v>
      </c>
      <c r="G576" s="353">
        <f>+IFERROR(VLOOKUP($A576,Data_Loss!$A$2:$V$1180,9,FALSE),0)</f>
        <v>1</v>
      </c>
      <c r="H576" s="353">
        <f>+IFERROR(VLOOKUP($A576,Data_Loss!$A$2:$V$1180,10,FALSE),0)</f>
        <v>13</v>
      </c>
      <c r="I576" s="353">
        <f>+IFERROR(VLOOKUP($A576,Data_Loss!$A$2:$V$1300,12,FALSE),0)</f>
        <v>0</v>
      </c>
      <c r="J576" s="353">
        <f>+IFERROR(VLOOKUP($A576,Data_Loss!$A$2:$V$1300,13,FALSE),0)</f>
        <v>0</v>
      </c>
      <c r="K576" s="353">
        <f>+IFERROR(VLOOKUP($A576,Data_Loss!$A$2:$V$1300,14,FALSE),0)</f>
        <v>109765</v>
      </c>
      <c r="L576" s="353">
        <f>+IFERROR(VLOOKUP($A576,Data_Loss!$A$2:$V$1300,15,FALSE),0)</f>
        <v>27182</v>
      </c>
      <c r="M576" s="353">
        <f>+IFERROR(VLOOKUP($A576,Data_Loss!$A$2:$V$1300,16,FALSE),0)</f>
        <v>47577</v>
      </c>
      <c r="N576" s="353">
        <f>+IFERROR(VLOOKUP($A576,Data_Loss!$A$2:$V$1300,17,FALSE),0)</f>
        <v>0</v>
      </c>
      <c r="O576" s="353">
        <f>+IFERROR(VLOOKUP($A576,Data_Loss!$A$2:$V$1300,18,FALSE),0)</f>
        <v>0</v>
      </c>
      <c r="P576" s="353">
        <f>+IFERROR(VLOOKUP($A576,Data_Loss!$A$2:$V$1300,19,FALSE),0)</f>
        <v>50000</v>
      </c>
      <c r="Q576" s="353">
        <f>+IFERROR(VLOOKUP($A576,Data_Loss!$A$2:$V$1300,20,FALSE),0)</f>
        <v>43948</v>
      </c>
      <c r="R576" s="353">
        <f>+IFERROR(VLOOKUP($A576,Data_Loss!$A$2:$V$1300,21,FALSE),0)</f>
        <v>93003</v>
      </c>
      <c r="S576" s="353">
        <f>+IFERROR(VLOOKUP($A576,Data_Loss!$A$2:$V$1300,22,FALSE),0)</f>
        <v>10075</v>
      </c>
      <c r="T576" s="191">
        <f>+$I576*'10k &amp; MO'!C$4+$J576*'10k &amp; MO'!C$10+$K576*'10k &amp; MO'!C$16+$L576*'10k &amp; MO'!C$22+$M576*'10k &amp; MO'!C$28</f>
        <v>0</v>
      </c>
      <c r="U576" s="349">
        <f>+$I576*'10k &amp; MO'!D$4+$J576*'10k &amp; MO'!D$10+$K576*'10k &amp; MO'!D$16+$L576*'10k &amp; MO'!D$22+$M576*'10k &amp; MO'!D$28</f>
        <v>0</v>
      </c>
      <c r="V576" s="349">
        <f>+$I576*'10k &amp; MO'!E$4+$J576*'10k &amp; MO'!E$10+$K576*'10k &amp; MO'!E$16+$L576*'10k &amp; MO'!E$22+$M576*'10k &amp; MO'!E$28</f>
        <v>198284.93299999999</v>
      </c>
      <c r="W576" s="349">
        <f>+$I576*'10k &amp; MO'!F$4+$J576*'10k &amp; MO'!F$10+$K576*'10k &amp; MO'!F$16+$L576*'10k &amp; MO'!F$22+$M576*'10k &amp; MO'!F$28</f>
        <v>31825.465799999998</v>
      </c>
      <c r="X576" s="349">
        <f>+$I576*'10k &amp; MO'!G$4+$J576*'10k &amp; MO'!G$10+$K576*'10k &amp; MO'!G$16+$L576*'10k &amp; MO'!G$22+$M576*'10k &amp; MO'!G$28</f>
        <v>55702.4565</v>
      </c>
      <c r="Y576" s="349">
        <f>+$N576*'10k &amp; MO'!H$4+$O576*'10k &amp; MO'!H$10+$P576*'10k &amp; MO'!H$16+$Q576*'10k &amp; MO'!H$22+$R576*'10k &amp; MO'!H$28</f>
        <v>0</v>
      </c>
      <c r="Z576" s="349">
        <f>+$N576*'10k &amp; MO'!I$4+$O576*'10k &amp; MO'!I$10+$P576*'10k &amp; MO'!I$16+$Q576*'10k &amp; MO'!I$22+$R576*'10k &amp; MO'!I$28</f>
        <v>0</v>
      </c>
      <c r="AA576" s="349">
        <f>+$N576*'10k &amp; MO'!J$4+$O576*'10k &amp; MO'!J$10+$P576*'10k &amp; MO'!J$16+$Q576*'10k &amp; MO'!J$22+$R576*'10k &amp; MO'!J$28</f>
        <v>149997.32940000002</v>
      </c>
      <c r="AB576" s="349">
        <f>+$N576*'10k &amp; MO'!K$4+$O576*'10k &amp; MO'!K$10+$P576*'10k &amp; MO'!K$16+$Q576*'10k &amp; MO'!K$22+$R576*'10k &amp; MO'!K$28</f>
        <v>72842.379499999995</v>
      </c>
      <c r="AC576" s="349">
        <f>+$N576*'10k &amp; MO'!L$4+$O576*'10k &amp; MO'!L$10+$P576*'10k &amp; MO'!L$16+$Q576*'10k &amp; MO'!L$22+$R576*'10k &amp; MO'!L$28</f>
        <v>137755.38019999999</v>
      </c>
      <c r="AD576" s="350">
        <f>+S576*'10k &amp; MO'!O$4</f>
        <v>12210.9</v>
      </c>
      <c r="AF576" s="192" t="str">
        <f t="shared" si="73"/>
        <v>6082015</v>
      </c>
      <c r="AG576" s="192">
        <f>+IFERROR(VLOOKUP($AF576,'Limited Loss'!$F$5:$P$124,AG$3,FALSE),0)</f>
        <v>0</v>
      </c>
      <c r="AH576" s="193">
        <f>+IFERROR(VLOOKUP($AF576,'Limited Loss'!$F$5:$P$124,AH$3,FALSE),0)</f>
        <v>0</v>
      </c>
      <c r="AI576" s="193">
        <f>+IFERROR(VLOOKUP($AF576,'Limited Loss'!$F$5:$P$124,AI$3,FALSE),0)</f>
        <v>0</v>
      </c>
      <c r="AJ576" s="193">
        <f>+IFERROR(VLOOKUP($AF576,'Limited Loss'!$F$5:$P$124,AJ$3,FALSE),0)</f>
        <v>0</v>
      </c>
      <c r="AK576" s="100">
        <f>+IFERROR(VLOOKUP($AF576,'Limited Loss'!$F$5:$P$124,AK$3,FALSE),0)</f>
        <v>0</v>
      </c>
      <c r="AL576" s="193">
        <f>+IFERROR(VLOOKUP($AF576,'Limited Loss'!$F$5:$P$124,AL$3,FALSE),0)</f>
        <v>0</v>
      </c>
      <c r="AM576" s="193">
        <f>+IFERROR(VLOOKUP($AF576,'Limited Loss'!$F$5:$P$124,AM$3,FALSE),0)</f>
        <v>0</v>
      </c>
      <c r="AN576" s="193">
        <f>+IFERROR(VLOOKUP($AF576,'Limited Loss'!$F$5:$P$124,AN$3,FALSE),0)</f>
        <v>0</v>
      </c>
      <c r="AO576" s="193">
        <f>+IFERROR(VLOOKUP($AF576,'Limited Loss'!$F$5:$P$124,AO$3,FALSE),0)</f>
        <v>0</v>
      </c>
      <c r="AP576" s="100">
        <f>+IFERROR(VLOOKUP($AF576,'Limited Loss'!$F$5:$P$124,AP$3,FALSE),0)</f>
        <v>0</v>
      </c>
      <c r="AQ576" s="353"/>
      <c r="AR576" s="331">
        <f t="shared" si="74"/>
        <v>608</v>
      </c>
      <c r="AS576" s="332">
        <f t="shared" si="74"/>
        <v>2015</v>
      </c>
      <c r="AT576" s="349">
        <f t="shared" si="79"/>
        <v>0</v>
      </c>
      <c r="AU576" s="349">
        <f t="shared" si="79"/>
        <v>0</v>
      </c>
      <c r="AV576" s="349">
        <f t="shared" si="79"/>
        <v>198284.93299999999</v>
      </c>
      <c r="AW576" s="349">
        <f t="shared" si="79"/>
        <v>31825.465799999998</v>
      </c>
      <c r="AX576" s="350">
        <f t="shared" si="79"/>
        <v>55702.4565</v>
      </c>
      <c r="AY576" s="349">
        <f t="shared" si="79"/>
        <v>0</v>
      </c>
      <c r="AZ576" s="349">
        <f t="shared" si="79"/>
        <v>0</v>
      </c>
      <c r="BA576" s="349">
        <f t="shared" si="79"/>
        <v>149997.32940000002</v>
      </c>
      <c r="BB576" s="349">
        <f t="shared" si="79"/>
        <v>72842.379499999995</v>
      </c>
      <c r="BC576" s="349">
        <f t="shared" si="79"/>
        <v>137755.38019999999</v>
      </c>
      <c r="BD576" s="350">
        <f t="shared" si="79"/>
        <v>12210.9</v>
      </c>
      <c r="BE576" s="349">
        <f t="shared" si="76"/>
        <v>348282.26240000001</v>
      </c>
      <c r="BF576" s="375">
        <f t="shared" si="77"/>
        <v>298125.68200000003</v>
      </c>
      <c r="BG576" s="334">
        <f t="shared" si="78"/>
        <v>12210.9</v>
      </c>
    </row>
    <row r="577" spans="1:59" x14ac:dyDescent="0.2">
      <c r="A577" s="326" t="str">
        <f t="shared" si="75"/>
        <v>6082016</v>
      </c>
      <c r="B577" s="331">
        <v>608</v>
      </c>
      <c r="C577" s="327">
        <v>2016</v>
      </c>
      <c r="D577" s="353">
        <f>+IFERROR(VLOOKUP($A577,Data_Loss!$A$2:$V$1180,6,FALSE),0)</f>
        <v>0</v>
      </c>
      <c r="E577" s="353">
        <f>+IFERROR(VLOOKUP($A577,Data_Loss!$A$2:$V$1180,7,FALSE),0)</f>
        <v>0</v>
      </c>
      <c r="F577" s="353">
        <f>+IFERROR(VLOOKUP($A577,Data_Loss!$A$2:$V$1180,8,FALSE),0)</f>
        <v>3</v>
      </c>
      <c r="G577" s="353">
        <f>+IFERROR(VLOOKUP($A577,Data_Loss!$A$2:$V$1180,9,FALSE),0)</f>
        <v>4</v>
      </c>
      <c r="H577" s="353">
        <f>+IFERROR(VLOOKUP($A577,Data_Loss!$A$2:$V$1180,10,FALSE),0)</f>
        <v>8</v>
      </c>
      <c r="I577" s="353">
        <f>+IFERROR(VLOOKUP($A577,Data_Loss!$A$2:$V$1300,12,FALSE),0)</f>
        <v>0</v>
      </c>
      <c r="J577" s="353">
        <f>+IFERROR(VLOOKUP($A577,Data_Loss!$A$2:$V$1300,13,FALSE),0)</f>
        <v>0</v>
      </c>
      <c r="K577" s="353">
        <f>+IFERROR(VLOOKUP($A577,Data_Loss!$A$2:$V$1300,14,FALSE),0)</f>
        <v>486478</v>
      </c>
      <c r="L577" s="353">
        <f>+IFERROR(VLOOKUP($A577,Data_Loss!$A$2:$V$1300,15,FALSE),0)</f>
        <v>127817</v>
      </c>
      <c r="M577" s="353">
        <f>+IFERROR(VLOOKUP($A577,Data_Loss!$A$2:$V$1300,16,FALSE),0)</f>
        <v>34254</v>
      </c>
      <c r="N577" s="353">
        <f>+IFERROR(VLOOKUP($A577,Data_Loss!$A$2:$V$1300,17,FALSE),0)</f>
        <v>0</v>
      </c>
      <c r="O577" s="353">
        <f>+IFERROR(VLOOKUP($A577,Data_Loss!$A$2:$V$1300,18,FALSE),0)</f>
        <v>0</v>
      </c>
      <c r="P577" s="353">
        <f>+IFERROR(VLOOKUP($A577,Data_Loss!$A$2:$V$1300,19,FALSE),0)</f>
        <v>140801</v>
      </c>
      <c r="Q577" s="353">
        <f>+IFERROR(VLOOKUP($A577,Data_Loss!$A$2:$V$1300,20,FALSE),0)</f>
        <v>197178</v>
      </c>
      <c r="R577" s="353">
        <f>+IFERROR(VLOOKUP($A577,Data_Loss!$A$2:$V$1300,21,FALSE),0)</f>
        <v>53082</v>
      </c>
      <c r="S577" s="353">
        <f>+IFERROR(VLOOKUP($A577,Data_Loss!$A$2:$V$1300,22,FALSE),0)</f>
        <v>41416</v>
      </c>
      <c r="T577" s="191">
        <f>+$I577*'10k &amp; MO'!C$5+$J577*'10k &amp; MO'!C$11+$K577*'10k &amp; MO'!C$17+$L577*'10k &amp; MO'!C$23+$M577*'10k &amp; MO'!C$29</f>
        <v>0</v>
      </c>
      <c r="U577" s="349">
        <f>+$I577*'10k &amp; MO'!D$5+$J577*'10k &amp; MO'!D$11+$K577*'10k &amp; MO'!D$17+$L577*'10k &amp; MO'!D$23+$M577*'10k &amp; MO'!D$29</f>
        <v>2870.2201999999997</v>
      </c>
      <c r="V577" s="349">
        <f>+$I577*'10k &amp; MO'!E$5+$J577*'10k &amp; MO'!E$11+$K577*'10k &amp; MO'!E$17+$L577*'10k &amp; MO'!E$23+$M577*'10k &amp; MO'!E$29</f>
        <v>805919.77889999992</v>
      </c>
      <c r="W577" s="349">
        <f>+$I577*'10k &amp; MO'!F$5+$J577*'10k &amp; MO'!F$11+$K577*'10k &amp; MO'!F$17+$L577*'10k &amp; MO'!F$23+$M577*'10k &amp; MO'!F$29</f>
        <v>155123.39050000001</v>
      </c>
      <c r="X577" s="349">
        <f>+$I577*'10k &amp; MO'!G$5+$J577*'10k &amp; MO'!G$11+$K577*'10k &amp; MO'!G$17+$L577*'10k &amp; MO'!G$23+$M577*'10k &amp; MO'!G$29</f>
        <v>44331.407899999998</v>
      </c>
      <c r="Y577" s="349">
        <f>+$N577*'10k &amp; MO'!H$5+$O577*'10k &amp; MO'!H$11+$P577*'10k &amp; MO'!H$17+$Q577*'10k &amp; MO'!H$23+$R577*'10k &amp; MO'!H$29</f>
        <v>0</v>
      </c>
      <c r="Z577" s="349">
        <f>+$N577*'10k &amp; MO'!I$5+$O577*'10k &amp; MO'!I$11+$P577*'10k &amp; MO'!I$17+$Q577*'10k &amp; MO'!I$23+$R577*'10k &amp; MO'!I$29</f>
        <v>464.64330000000001</v>
      </c>
      <c r="AA577" s="349">
        <f>+$N577*'10k &amp; MO'!J$5+$O577*'10k &amp; MO'!J$11+$P577*'10k &amp; MO'!J$17+$Q577*'10k &amp; MO'!J$23+$R577*'10k &amp; MO'!J$29</f>
        <v>342512.89840000001</v>
      </c>
      <c r="AB577" s="349">
        <f>+$N577*'10k &amp; MO'!K$5+$O577*'10k &amp; MO'!K$11+$P577*'10k &amp; MO'!K$17+$Q577*'10k &amp; MO'!K$23+$R577*'10k &amp; MO'!K$29</f>
        <v>329071.533</v>
      </c>
      <c r="AC577" s="349">
        <f>+$N577*'10k &amp; MO'!L$5+$O577*'10k &amp; MO'!L$11+$P577*'10k &amp; MO'!L$17+$Q577*'10k &amp; MO'!L$23+$R577*'10k &amp; MO'!L$29</f>
        <v>92285.754400000005</v>
      </c>
      <c r="AD577" s="350">
        <f>+S577*'10k &amp; MO'!O$5</f>
        <v>55828.768000000004</v>
      </c>
      <c r="AF577" s="192" t="str">
        <f t="shared" si="73"/>
        <v>6082016</v>
      </c>
      <c r="AG577" s="192">
        <f>+IFERROR(VLOOKUP($AF577,'Limited Loss'!$F$5:$P$124,AG$3,FALSE),0)</f>
        <v>0</v>
      </c>
      <c r="AH577" s="193">
        <f>+IFERROR(VLOOKUP($AF577,'Limited Loss'!$F$5:$P$124,AH$3,FALSE),0)</f>
        <v>0</v>
      </c>
      <c r="AI577" s="193">
        <f>+IFERROR(VLOOKUP($AF577,'Limited Loss'!$F$5:$P$124,AI$3,FALSE),0)</f>
        <v>0</v>
      </c>
      <c r="AJ577" s="193">
        <f>+IFERROR(VLOOKUP($AF577,'Limited Loss'!$F$5:$P$124,AJ$3,FALSE),0)</f>
        <v>0</v>
      </c>
      <c r="AK577" s="100">
        <f>+IFERROR(VLOOKUP($AF577,'Limited Loss'!$F$5:$P$124,AK$3,FALSE),0)</f>
        <v>0</v>
      </c>
      <c r="AL577" s="193">
        <f>+IFERROR(VLOOKUP($AF577,'Limited Loss'!$F$5:$P$124,AL$3,FALSE),0)</f>
        <v>0</v>
      </c>
      <c r="AM577" s="193">
        <f>+IFERROR(VLOOKUP($AF577,'Limited Loss'!$F$5:$P$124,AM$3,FALSE),0)</f>
        <v>0</v>
      </c>
      <c r="AN577" s="193">
        <f>+IFERROR(VLOOKUP($AF577,'Limited Loss'!$F$5:$P$124,AN$3,FALSE),0)</f>
        <v>0</v>
      </c>
      <c r="AO577" s="193">
        <f>+IFERROR(VLOOKUP($AF577,'Limited Loss'!$F$5:$P$124,AO$3,FALSE),0)</f>
        <v>0</v>
      </c>
      <c r="AP577" s="100">
        <f>+IFERROR(VLOOKUP($AF577,'Limited Loss'!$F$5:$P$124,AP$3,FALSE),0)</f>
        <v>0</v>
      </c>
      <c r="AQ577" s="353"/>
      <c r="AR577" s="331">
        <f t="shared" si="74"/>
        <v>608</v>
      </c>
      <c r="AS577" s="332">
        <f t="shared" si="74"/>
        <v>2016</v>
      </c>
      <c r="AT577" s="349">
        <f t="shared" si="79"/>
        <v>0</v>
      </c>
      <c r="AU577" s="349">
        <f t="shared" si="79"/>
        <v>2870.2201999999997</v>
      </c>
      <c r="AV577" s="349">
        <f t="shared" si="79"/>
        <v>805919.77889999992</v>
      </c>
      <c r="AW577" s="349">
        <f t="shared" si="79"/>
        <v>155123.39050000001</v>
      </c>
      <c r="AX577" s="350">
        <f t="shared" si="79"/>
        <v>44331.407899999998</v>
      </c>
      <c r="AY577" s="349">
        <f t="shared" si="79"/>
        <v>0</v>
      </c>
      <c r="AZ577" s="349">
        <f t="shared" si="79"/>
        <v>464.64330000000001</v>
      </c>
      <c r="BA577" s="349">
        <f t="shared" si="79"/>
        <v>342512.89840000001</v>
      </c>
      <c r="BB577" s="349">
        <f t="shared" si="79"/>
        <v>329071.533</v>
      </c>
      <c r="BC577" s="349">
        <f t="shared" si="79"/>
        <v>92285.754400000005</v>
      </c>
      <c r="BD577" s="350">
        <f t="shared" si="79"/>
        <v>55828.768000000004</v>
      </c>
      <c r="BE577" s="349">
        <f t="shared" si="76"/>
        <v>1151767.5407999998</v>
      </c>
      <c r="BF577" s="375">
        <f t="shared" si="77"/>
        <v>620812.0858</v>
      </c>
      <c r="BG577" s="334">
        <f t="shared" si="78"/>
        <v>55828.768000000004</v>
      </c>
    </row>
    <row r="578" spans="1:59" x14ac:dyDescent="0.2">
      <c r="A578" s="326" t="str">
        <f t="shared" si="75"/>
        <v>6082017</v>
      </c>
      <c r="B578" s="331">
        <v>608</v>
      </c>
      <c r="C578" s="327">
        <v>2017</v>
      </c>
      <c r="D578" s="353">
        <f>+IFERROR(VLOOKUP($A578,Data_Loss!$A$2:$V$1180,6,FALSE),0)</f>
        <v>0</v>
      </c>
      <c r="E578" s="353">
        <f>+IFERROR(VLOOKUP($A578,Data_Loss!$A$2:$V$1180,7,FALSE),0)</f>
        <v>0</v>
      </c>
      <c r="F578" s="353">
        <f>+IFERROR(VLOOKUP($A578,Data_Loss!$A$2:$V$1180,8,FALSE),0)</f>
        <v>2</v>
      </c>
      <c r="G578" s="353">
        <f>+IFERROR(VLOOKUP($A578,Data_Loss!$A$2:$V$1180,9,FALSE),0)</f>
        <v>3</v>
      </c>
      <c r="H578" s="353">
        <f>+IFERROR(VLOOKUP($A578,Data_Loss!$A$2:$V$1180,10,FALSE),0)</f>
        <v>11</v>
      </c>
      <c r="I578" s="353">
        <f>+IFERROR(VLOOKUP($A578,Data_Loss!$A$2:$V$1300,12,FALSE),0)</f>
        <v>0</v>
      </c>
      <c r="J578" s="353">
        <f>+IFERROR(VLOOKUP($A578,Data_Loss!$A$2:$V$1300,13,FALSE),0)</f>
        <v>0</v>
      </c>
      <c r="K578" s="353">
        <f>+IFERROR(VLOOKUP($A578,Data_Loss!$A$2:$V$1300,14,FALSE),0)</f>
        <v>281711</v>
      </c>
      <c r="L578" s="353">
        <f>+IFERROR(VLOOKUP($A578,Data_Loss!$A$2:$V$1300,15,FALSE),0)</f>
        <v>91197</v>
      </c>
      <c r="M578" s="353">
        <f>+IFERROR(VLOOKUP($A578,Data_Loss!$A$2:$V$1300,16,FALSE),0)</f>
        <v>64591</v>
      </c>
      <c r="N578" s="353">
        <f>+IFERROR(VLOOKUP($A578,Data_Loss!$A$2:$V$1300,17,FALSE),0)</f>
        <v>0</v>
      </c>
      <c r="O578" s="353">
        <f>+IFERROR(VLOOKUP($A578,Data_Loss!$A$2:$V$1300,18,FALSE),0)</f>
        <v>0</v>
      </c>
      <c r="P578" s="353">
        <f>+IFERROR(VLOOKUP($A578,Data_Loss!$A$2:$V$1300,19,FALSE),0)</f>
        <v>168518</v>
      </c>
      <c r="Q578" s="353">
        <f>+IFERROR(VLOOKUP($A578,Data_Loss!$A$2:$V$1300,20,FALSE),0)</f>
        <v>178002</v>
      </c>
      <c r="R578" s="353">
        <f>+IFERROR(VLOOKUP($A578,Data_Loss!$A$2:$V$1300,21,FALSE),0)</f>
        <v>93644</v>
      </c>
      <c r="S578" s="353">
        <f>+IFERROR(VLOOKUP($A578,Data_Loss!$A$2:$V$1300,22,FALSE),0)</f>
        <v>12672</v>
      </c>
      <c r="T578" s="191">
        <f>+$I578*'10k &amp; MO'!C$6+$J578*'10k &amp; MO'!C$12+$K578*'10k &amp; MO'!C$18+$L578*'10k &amp; MO'!C$24+$M578*'10k &amp; MO'!C$30</f>
        <v>0</v>
      </c>
      <c r="U578" s="349">
        <f>+$I578*'10k &amp; MO'!D$6+$J578*'10k &amp; MO'!D$12+$K578*'10k &amp; MO'!D$18+$L578*'10k &amp; MO'!D$24+$M578*'10k &amp; MO'!D$30</f>
        <v>16363.514800000001</v>
      </c>
      <c r="V578" s="349">
        <f>+$I578*'10k &amp; MO'!E$6+$J578*'10k &amp; MO'!E$12+$K578*'10k &amp; MO'!E$18+$L578*'10k &amp; MO'!E$24+$M578*'10k &amp; MO'!E$30</f>
        <v>581955.58539999998</v>
      </c>
      <c r="W578" s="349">
        <f>+$I578*'10k &amp; MO'!F$6+$J578*'10k &amp; MO'!F$12+$K578*'10k &amp; MO'!F$18+$L578*'10k &amp; MO'!F$24+$M578*'10k &amp; MO'!F$30</f>
        <v>107897.57639999999</v>
      </c>
      <c r="X578" s="349">
        <f>+$I578*'10k &amp; MO'!G$6+$J578*'10k &amp; MO'!G$12+$K578*'10k &amp; MO'!G$18+$L578*'10k &amp; MO'!G$24+$M578*'10k &amp; MO'!G$30</f>
        <v>84812.81779999999</v>
      </c>
      <c r="Y578" s="349">
        <f>+$N578*'10k &amp; MO'!H$6+$O578*'10k &amp; MO'!H$12+$P578*'10k &amp; MO'!H$18+$Q578*'10k &amp; MO'!H$24+$R578*'10k &amp; MO'!H$30</f>
        <v>0</v>
      </c>
      <c r="Z578" s="349">
        <f>+$N578*'10k &amp; MO'!I$6+$O578*'10k &amp; MO'!I$12+$P578*'10k &amp; MO'!I$18+$Q578*'10k &amp; MO'!I$24+$R578*'10k &amp; MO'!I$30</f>
        <v>16330.4226</v>
      </c>
      <c r="AA578" s="349">
        <f>+$N578*'10k &amp; MO'!J$6+$O578*'10k &amp; MO'!J$12+$P578*'10k &amp; MO'!J$18+$Q578*'10k &amp; MO'!J$24+$R578*'10k &amp; MO'!J$30</f>
        <v>705925.28020000004</v>
      </c>
      <c r="AB578" s="349">
        <f>+$N578*'10k &amp; MO'!K$6+$O578*'10k &amp; MO'!K$12+$P578*'10k &amp; MO'!K$18+$Q578*'10k &amp; MO'!K$24+$R578*'10k &amp; MO'!K$30</f>
        <v>267428.93320000003</v>
      </c>
      <c r="AC578" s="349">
        <f>+$N578*'10k &amp; MO'!L$6+$O578*'10k &amp; MO'!L$12+$P578*'10k &amp; MO'!L$18+$Q578*'10k &amp; MO'!L$24+$R578*'10k &amp; MO'!L$30</f>
        <v>162944.41600000003</v>
      </c>
      <c r="AD578" s="350">
        <f>+S578*'10k &amp; MO'!O$6</f>
        <v>17056.512000000002</v>
      </c>
      <c r="AF578" s="192" t="str">
        <f t="shared" si="73"/>
        <v>6082017</v>
      </c>
      <c r="AG578" s="192">
        <f>+IFERROR(VLOOKUP($AF578,'Limited Loss'!$F$5:$P$124,AG$3,FALSE),0)</f>
        <v>0</v>
      </c>
      <c r="AH578" s="193">
        <f>+IFERROR(VLOOKUP($AF578,'Limited Loss'!$F$5:$P$124,AH$3,FALSE),0)</f>
        <v>0</v>
      </c>
      <c r="AI578" s="193">
        <f>+IFERROR(VLOOKUP($AF578,'Limited Loss'!$F$5:$P$124,AI$3,FALSE),0)</f>
        <v>0</v>
      </c>
      <c r="AJ578" s="193">
        <f>+IFERROR(VLOOKUP($AF578,'Limited Loss'!$F$5:$P$124,AJ$3,FALSE),0)</f>
        <v>0</v>
      </c>
      <c r="AK578" s="100">
        <f>+IFERROR(VLOOKUP($AF578,'Limited Loss'!$F$5:$P$124,AK$3,FALSE),0)</f>
        <v>0</v>
      </c>
      <c r="AL578" s="193">
        <f>+IFERROR(VLOOKUP($AF578,'Limited Loss'!$F$5:$P$124,AL$3,FALSE),0)</f>
        <v>0</v>
      </c>
      <c r="AM578" s="193">
        <f>+IFERROR(VLOOKUP($AF578,'Limited Loss'!$F$5:$P$124,AM$3,FALSE),0)</f>
        <v>0</v>
      </c>
      <c r="AN578" s="193">
        <f>+IFERROR(VLOOKUP($AF578,'Limited Loss'!$F$5:$P$124,AN$3,FALSE),0)</f>
        <v>0</v>
      </c>
      <c r="AO578" s="193">
        <f>+IFERROR(VLOOKUP($AF578,'Limited Loss'!$F$5:$P$124,AO$3,FALSE),0)</f>
        <v>0</v>
      </c>
      <c r="AP578" s="100">
        <f>+IFERROR(VLOOKUP($AF578,'Limited Loss'!$F$5:$P$124,AP$3,FALSE),0)</f>
        <v>0</v>
      </c>
      <c r="AQ578" s="353"/>
      <c r="AR578" s="331">
        <f t="shared" si="74"/>
        <v>608</v>
      </c>
      <c r="AS578" s="332">
        <f t="shared" si="74"/>
        <v>2017</v>
      </c>
      <c r="AT578" s="349">
        <f t="shared" si="79"/>
        <v>0</v>
      </c>
      <c r="AU578" s="349">
        <f t="shared" si="79"/>
        <v>16363.514800000001</v>
      </c>
      <c r="AV578" s="349">
        <f t="shared" ref="AV578:BD606" si="80">+V578-AI578</f>
        <v>581955.58539999998</v>
      </c>
      <c r="AW578" s="349">
        <f t="shared" si="80"/>
        <v>107897.57639999999</v>
      </c>
      <c r="AX578" s="350">
        <f t="shared" si="80"/>
        <v>84812.81779999999</v>
      </c>
      <c r="AY578" s="349">
        <f t="shared" si="80"/>
        <v>0</v>
      </c>
      <c r="AZ578" s="349">
        <f t="shared" si="80"/>
        <v>16330.4226</v>
      </c>
      <c r="BA578" s="349">
        <f t="shared" si="80"/>
        <v>705925.28020000004</v>
      </c>
      <c r="BB578" s="349">
        <f t="shared" si="80"/>
        <v>267428.93320000003</v>
      </c>
      <c r="BC578" s="349">
        <f t="shared" si="80"/>
        <v>162944.41600000003</v>
      </c>
      <c r="BD578" s="350">
        <f t="shared" si="80"/>
        <v>17056.512000000002</v>
      </c>
      <c r="BE578" s="349">
        <f t="shared" si="76"/>
        <v>1320574.8030000001</v>
      </c>
      <c r="BF578" s="375">
        <f t="shared" si="77"/>
        <v>623083.74340000004</v>
      </c>
      <c r="BG578" s="334">
        <f t="shared" si="78"/>
        <v>17056.512000000002</v>
      </c>
    </row>
    <row r="579" spans="1:59" x14ac:dyDescent="0.2">
      <c r="A579" s="326" t="str">
        <f t="shared" si="75"/>
        <v>6082018</v>
      </c>
      <c r="B579" s="331">
        <v>608</v>
      </c>
      <c r="C579" s="327">
        <v>2018</v>
      </c>
      <c r="D579" s="353">
        <f>+IFERROR(VLOOKUP($A579,Data_Loss!$A$2:$V$1180,6,FALSE),0)</f>
        <v>0</v>
      </c>
      <c r="E579" s="353">
        <f>+IFERROR(VLOOKUP($A579,Data_Loss!$A$2:$V$1180,7,FALSE),0)</f>
        <v>0</v>
      </c>
      <c r="F579" s="353">
        <f>+IFERROR(VLOOKUP($A579,Data_Loss!$A$2:$V$1180,8,FALSE),0)</f>
        <v>1</v>
      </c>
      <c r="G579" s="353">
        <f>+IFERROR(VLOOKUP($A579,Data_Loss!$A$2:$V$1180,9,FALSE),0)</f>
        <v>0</v>
      </c>
      <c r="H579" s="353">
        <f>+IFERROR(VLOOKUP($A579,Data_Loss!$A$2:$V$1180,10,FALSE),0)</f>
        <v>12</v>
      </c>
      <c r="I579" s="353">
        <f>+IFERROR(VLOOKUP($A579,Data_Loss!$A$2:$V$1300,12,FALSE),0)</f>
        <v>0</v>
      </c>
      <c r="J579" s="353">
        <f>+IFERROR(VLOOKUP($A579,Data_Loss!$A$2:$V$1300,13,FALSE),0)</f>
        <v>0</v>
      </c>
      <c r="K579" s="353">
        <f>+IFERROR(VLOOKUP($A579,Data_Loss!$A$2:$V$1300,14,FALSE),0)</f>
        <v>83094</v>
      </c>
      <c r="L579" s="353">
        <f>+IFERROR(VLOOKUP($A579,Data_Loss!$A$2:$V$1300,15,FALSE),0)</f>
        <v>0</v>
      </c>
      <c r="M579" s="353">
        <f>+IFERROR(VLOOKUP($A579,Data_Loss!$A$2:$V$1300,16,FALSE),0)</f>
        <v>149030</v>
      </c>
      <c r="N579" s="353">
        <f>+IFERROR(VLOOKUP($A579,Data_Loss!$A$2:$V$1300,17,FALSE),0)</f>
        <v>0</v>
      </c>
      <c r="O579" s="353">
        <f>+IFERROR(VLOOKUP($A579,Data_Loss!$A$2:$V$1300,18,FALSE),0)</f>
        <v>0</v>
      </c>
      <c r="P579" s="353">
        <f>+IFERROR(VLOOKUP($A579,Data_Loss!$A$2:$V$1300,19,FALSE),0)</f>
        <v>73212</v>
      </c>
      <c r="Q579" s="353">
        <f>+IFERROR(VLOOKUP($A579,Data_Loss!$A$2:$V$1300,20,FALSE),0)</f>
        <v>0</v>
      </c>
      <c r="R579" s="353">
        <f>+IFERROR(VLOOKUP($A579,Data_Loss!$A$2:$V$1300,21,FALSE),0)</f>
        <v>248114</v>
      </c>
      <c r="S579" s="353">
        <f>+IFERROR(VLOOKUP($A579,Data_Loss!$A$2:$V$1300,22,FALSE),0)</f>
        <v>34501</v>
      </c>
      <c r="T579" s="191">
        <f>+$I579*'10k &amp; MO'!C$7+$J579*'10k &amp; MO'!C$13+$K579*'10k &amp; MO'!C$19+$L579*'10k &amp; MO'!C$25+$M579*'10k &amp; MO'!C$31</f>
        <v>635.31380000000013</v>
      </c>
      <c r="U579" s="349">
        <f>+$I579*'10k &amp; MO'!D$7+$J579*'10k &amp; MO'!D$13+$K579*'10k &amp; MO'!D$19+$L579*'10k &amp; MO'!D$25+$M579*'10k &amp; MO'!D$31</f>
        <v>20733.4028</v>
      </c>
      <c r="V579" s="349">
        <f>+$I579*'10k &amp; MO'!E$7+$J579*'10k &amp; MO'!E$13+$K579*'10k &amp; MO'!E$19+$L579*'10k &amp; MO'!E$25+$M579*'10k &amp; MO'!E$31</f>
        <v>353697.57819999999</v>
      </c>
      <c r="W579" s="349">
        <f>+$I579*'10k &amp; MO'!F$7+$J579*'10k &amp; MO'!F$13+$K579*'10k &amp; MO'!F$19+$L579*'10k &amp; MO'!F$25+$M579*'10k &amp; MO'!F$31</f>
        <v>86056.022800000006</v>
      </c>
      <c r="X579" s="349">
        <f>+$I579*'10k &amp; MO'!G$7+$J579*'10k &amp; MO'!G$13+$K579*'10k &amp; MO'!G$19+$L579*'10k &amp; MO'!G$25+$M579*'10k &amp; MO'!G$31</f>
        <v>106025.4804</v>
      </c>
      <c r="Y579" s="349">
        <f>+$N579*'10k &amp; MO'!H$7+$O579*'10k &amp; MO'!H$13+$P579*'10k &amp; MO'!H$19+$Q579*'10k &amp; MO'!H$25+$R579*'10k &amp; MO'!H$31</f>
        <v>990.41499999999996</v>
      </c>
      <c r="Z579" s="349">
        <f>+$N579*'10k &amp; MO'!I$7+$O579*'10k &amp; MO'!I$13+$P579*'10k &amp; MO'!I$19+$Q579*'10k &amp; MO'!I$25+$R579*'10k &amp; MO'!I$31</f>
        <v>39071.056600000004</v>
      </c>
      <c r="AA579" s="349">
        <f>+$N579*'10k &amp; MO'!J$7+$O579*'10k &amp; MO'!J$13+$P579*'10k &amp; MO'!J$19+$Q579*'10k &amp; MO'!J$25+$R579*'10k &amp; MO'!J$31</f>
        <v>436011.89920000004</v>
      </c>
      <c r="AB579" s="349">
        <f>+$N579*'10k &amp; MO'!K$7+$O579*'10k &amp; MO'!K$13+$P579*'10k &amp; MO'!K$19+$Q579*'10k &amp; MO'!K$25+$R579*'10k &amp; MO'!K$31</f>
        <v>144856.78119999997</v>
      </c>
      <c r="AC579" s="349">
        <f>+$N579*'10k &amp; MO'!L$7+$O579*'10k &amp; MO'!L$13+$P579*'10k &amp; MO'!L$19+$Q579*'10k &amp; MO'!L$25+$R579*'10k &amp; MO'!L$31</f>
        <v>212146.32080000002</v>
      </c>
      <c r="AD579" s="350">
        <f>+S579*'10k &amp; MO'!O$7</f>
        <v>45748.326000000001</v>
      </c>
      <c r="AF579" s="192" t="str">
        <f t="shared" si="73"/>
        <v>6082018</v>
      </c>
      <c r="AG579" s="192">
        <f>+IFERROR(VLOOKUP($AF579,'Limited Loss'!$F$5:$P$124,AG$3,FALSE),0)</f>
        <v>0</v>
      </c>
      <c r="AH579" s="193">
        <f>+IFERROR(VLOOKUP($AF579,'Limited Loss'!$F$5:$P$124,AH$3,FALSE),0)</f>
        <v>0</v>
      </c>
      <c r="AI579" s="193">
        <f>+IFERROR(VLOOKUP($AF579,'Limited Loss'!$F$5:$P$124,AI$3,FALSE),0)</f>
        <v>0</v>
      </c>
      <c r="AJ579" s="193">
        <f>+IFERROR(VLOOKUP($AF579,'Limited Loss'!$F$5:$P$124,AJ$3,FALSE),0)</f>
        <v>0</v>
      </c>
      <c r="AK579" s="100">
        <f>+IFERROR(VLOOKUP($AF579,'Limited Loss'!$F$5:$P$124,AK$3,FALSE),0)</f>
        <v>0</v>
      </c>
      <c r="AL579" s="193">
        <f>+IFERROR(VLOOKUP($AF579,'Limited Loss'!$F$5:$P$124,AL$3,FALSE),0)</f>
        <v>0</v>
      </c>
      <c r="AM579" s="193">
        <f>+IFERROR(VLOOKUP($AF579,'Limited Loss'!$F$5:$P$124,AM$3,FALSE),0)</f>
        <v>0</v>
      </c>
      <c r="AN579" s="193">
        <f>+IFERROR(VLOOKUP($AF579,'Limited Loss'!$F$5:$P$124,AN$3,FALSE),0)</f>
        <v>0</v>
      </c>
      <c r="AO579" s="193">
        <f>+IFERROR(VLOOKUP($AF579,'Limited Loss'!$F$5:$P$124,AO$3,FALSE),0)</f>
        <v>0</v>
      </c>
      <c r="AP579" s="100">
        <f>+IFERROR(VLOOKUP($AF579,'Limited Loss'!$F$5:$P$124,AP$3,FALSE),0)</f>
        <v>0</v>
      </c>
      <c r="AQ579" s="353"/>
      <c r="AR579" s="331">
        <f t="shared" si="74"/>
        <v>608</v>
      </c>
      <c r="AS579" s="332">
        <f t="shared" si="74"/>
        <v>2018</v>
      </c>
      <c r="AT579" s="349">
        <f t="shared" ref="AT579:AX642" si="81">+T579-AG579</f>
        <v>635.31380000000013</v>
      </c>
      <c r="AU579" s="349">
        <f t="shared" si="81"/>
        <v>20733.4028</v>
      </c>
      <c r="AV579" s="349">
        <f t="shared" si="80"/>
        <v>353697.57819999999</v>
      </c>
      <c r="AW579" s="349">
        <f t="shared" si="80"/>
        <v>86056.022800000006</v>
      </c>
      <c r="AX579" s="350">
        <f t="shared" si="80"/>
        <v>106025.4804</v>
      </c>
      <c r="AY579" s="349">
        <f t="shared" si="80"/>
        <v>990.41499999999996</v>
      </c>
      <c r="AZ579" s="349">
        <f t="shared" si="80"/>
        <v>39071.056600000004</v>
      </c>
      <c r="BA579" s="349">
        <f t="shared" si="80"/>
        <v>436011.89920000004</v>
      </c>
      <c r="BB579" s="349">
        <f t="shared" si="80"/>
        <v>144856.78119999997</v>
      </c>
      <c r="BC579" s="349">
        <f t="shared" si="80"/>
        <v>212146.32080000002</v>
      </c>
      <c r="BD579" s="350">
        <f t="shared" si="80"/>
        <v>45748.326000000001</v>
      </c>
      <c r="BE579" s="349">
        <f t="shared" si="76"/>
        <v>851139.66559999995</v>
      </c>
      <c r="BF579" s="375">
        <f t="shared" si="77"/>
        <v>549084.60519999999</v>
      </c>
      <c r="BG579" s="334">
        <f t="shared" si="78"/>
        <v>45748.326000000001</v>
      </c>
    </row>
    <row r="580" spans="1:59" x14ac:dyDescent="0.2">
      <c r="A580" s="326" t="str">
        <f t="shared" si="75"/>
        <v>6092014</v>
      </c>
      <c r="B580" s="331">
        <v>609</v>
      </c>
      <c r="C580" s="327">
        <v>2014</v>
      </c>
      <c r="D580" s="353">
        <f>+IFERROR(VLOOKUP($A580,Data_Loss!$A$2:$V$1180,6,FALSE),0)</f>
        <v>0</v>
      </c>
      <c r="E580" s="353">
        <f>+IFERROR(VLOOKUP($A580,Data_Loss!$A$2:$V$1180,7,FALSE),0)</f>
        <v>0</v>
      </c>
      <c r="F580" s="353">
        <f>+IFERROR(VLOOKUP($A580,Data_Loss!$A$2:$V$1180,8,FALSE),0)</f>
        <v>3</v>
      </c>
      <c r="G580" s="353">
        <f>+IFERROR(VLOOKUP($A580,Data_Loss!$A$2:$V$1180,9,FALSE),0)</f>
        <v>9</v>
      </c>
      <c r="H580" s="353">
        <f>+IFERROR(VLOOKUP($A580,Data_Loss!$A$2:$V$1180,10,FALSE),0)</f>
        <v>16</v>
      </c>
      <c r="I580" s="353">
        <f>+IFERROR(VLOOKUP($A580,Data_Loss!$A$2:$V$1300,12,FALSE),0)</f>
        <v>0</v>
      </c>
      <c r="J580" s="353">
        <f>+IFERROR(VLOOKUP($A580,Data_Loss!$A$2:$V$1300,13,FALSE),0)</f>
        <v>0</v>
      </c>
      <c r="K580" s="353">
        <f>+IFERROR(VLOOKUP($A580,Data_Loss!$A$2:$V$1300,14,FALSE),0)</f>
        <v>515770</v>
      </c>
      <c r="L580" s="353">
        <f>+IFERROR(VLOOKUP($A580,Data_Loss!$A$2:$V$1300,15,FALSE),0)</f>
        <v>247468</v>
      </c>
      <c r="M580" s="353">
        <f>+IFERROR(VLOOKUP($A580,Data_Loss!$A$2:$V$1300,16,FALSE),0)</f>
        <v>82758</v>
      </c>
      <c r="N580" s="353">
        <f>+IFERROR(VLOOKUP($A580,Data_Loss!$A$2:$V$1300,17,FALSE),0)</f>
        <v>0</v>
      </c>
      <c r="O580" s="353">
        <f>+IFERROR(VLOOKUP($A580,Data_Loss!$A$2:$V$1300,18,FALSE),0)</f>
        <v>0</v>
      </c>
      <c r="P580" s="353">
        <f>+IFERROR(VLOOKUP($A580,Data_Loss!$A$2:$V$1300,19,FALSE),0)</f>
        <v>149766</v>
      </c>
      <c r="Q580" s="353">
        <f>+IFERROR(VLOOKUP($A580,Data_Loss!$A$2:$V$1300,20,FALSE),0)</f>
        <v>245788</v>
      </c>
      <c r="R580" s="353">
        <f>+IFERROR(VLOOKUP($A580,Data_Loss!$A$2:$V$1300,21,FALSE),0)</f>
        <v>114960</v>
      </c>
      <c r="S580" s="353">
        <f>+IFERROR(VLOOKUP($A580,Data_Loss!$A$2:$V$1300,22,FALSE),0)</f>
        <v>128857</v>
      </c>
      <c r="T580" s="191">
        <f>+$I580*'10k &amp; MO'!C$3+$J580*'10k &amp; MO'!C$9+$K580*'10k &amp; MO'!C$15+$L580*'10k &amp; MO'!C$21+$M580*'10k &amp; MO'!C$27</f>
        <v>0</v>
      </c>
      <c r="U580" s="349">
        <f>+$I580*'10k &amp; MO'!D$3+$J580*'10k &amp; MO'!D$9+$K580*'10k &amp; MO'!D$15+$L580*'10k &amp; MO'!D$21+$M580*'10k &amp; MO'!D$27</f>
        <v>0</v>
      </c>
      <c r="V580" s="349">
        <f>+$I580*'10k &amp; MO'!E$3+$J580*'10k &amp; MO'!E$9+$K580*'10k &amp; MO'!E$15+$L580*'10k &amp; MO'!E$21+$M580*'10k &amp; MO'!E$27</f>
        <v>775718.08</v>
      </c>
      <c r="W580" s="349">
        <f>+$I580*'10k &amp; MO'!F$3+$J580*'10k &amp; MO'!F$9+$K580*'10k &amp; MO'!F$15+$L580*'10k &amp; MO'!F$21+$M580*'10k &amp; MO'!F$27</f>
        <v>304138.17200000002</v>
      </c>
      <c r="X580" s="349">
        <f>+$I580*'10k &amp; MO'!G$3+$J580*'10k &amp; MO'!G$9+$K580*'10k &amp; MO'!G$15+$L580*'10k &amp; MO'!G$21+$M580*'10k &amp; MO'!G$27</f>
        <v>93682.055999999997</v>
      </c>
      <c r="Y580" s="349">
        <f>+$N580*'10k &amp; MO'!H$3+$O580*'10k &amp; MO'!H$9+$P580*'10k &amp; MO'!H$15+$Q580*'10k &amp; MO'!H$21+$R580*'10k &amp; MO'!H$27</f>
        <v>0</v>
      </c>
      <c r="Z580" s="349">
        <f>+$N580*'10k &amp; MO'!I$3+$O580*'10k &amp; MO'!I$9+$P580*'10k &amp; MO'!I$15+$Q580*'10k &amp; MO'!I$21+$R580*'10k &amp; MO'!I$27</f>
        <v>0</v>
      </c>
      <c r="AA580" s="349">
        <f>+$N580*'10k &amp; MO'!J$3+$O580*'10k &amp; MO'!J$9+$P580*'10k &amp; MO'!J$15+$Q580*'10k &amp; MO'!J$21+$R580*'10k &amp; MO'!J$27</f>
        <v>313160.70600000001</v>
      </c>
      <c r="AB580" s="349">
        <f>+$N580*'10k &amp; MO'!K$3+$O580*'10k &amp; MO'!K$9+$P580*'10k &amp; MO'!K$15+$Q580*'10k &amp; MO'!K$21+$R580*'10k &amp; MO'!K$27</f>
        <v>344348.98800000001</v>
      </c>
      <c r="AC580" s="349">
        <f>+$N580*'10k &amp; MO'!L$3+$O580*'10k &amp; MO'!L$9+$P580*'10k &amp; MO'!L$15+$Q580*'10k &amp; MO'!L$21+$R580*'10k &amp; MO'!L$27</f>
        <v>177268.32</v>
      </c>
      <c r="AD580" s="350">
        <f>+S580*'10k &amp; MO'!O$3</f>
        <v>138005.84699999998</v>
      </c>
      <c r="AF580" s="192" t="str">
        <f t="shared" si="73"/>
        <v>6092014</v>
      </c>
      <c r="AG580" s="192">
        <f>+IFERROR(VLOOKUP($AF580,'Limited Loss'!$F$5:$P$124,AG$3,FALSE),0)</f>
        <v>0</v>
      </c>
      <c r="AH580" s="193">
        <f>+IFERROR(VLOOKUP($AF580,'Limited Loss'!$F$5:$P$124,AH$3,FALSE),0)</f>
        <v>0</v>
      </c>
      <c r="AI580" s="193">
        <f>+IFERROR(VLOOKUP($AF580,'Limited Loss'!$F$5:$P$124,AI$3,FALSE),0)</f>
        <v>0</v>
      </c>
      <c r="AJ580" s="193">
        <f>+IFERROR(VLOOKUP($AF580,'Limited Loss'!$F$5:$P$124,AJ$3,FALSE),0)</f>
        <v>0</v>
      </c>
      <c r="AK580" s="100">
        <f>+IFERROR(VLOOKUP($AF580,'Limited Loss'!$F$5:$P$124,AK$3,FALSE),0)</f>
        <v>0</v>
      </c>
      <c r="AL580" s="193">
        <f>+IFERROR(VLOOKUP($AF580,'Limited Loss'!$F$5:$P$124,AL$3,FALSE),0)</f>
        <v>0</v>
      </c>
      <c r="AM580" s="193">
        <f>+IFERROR(VLOOKUP($AF580,'Limited Loss'!$F$5:$P$124,AM$3,FALSE),0)</f>
        <v>0</v>
      </c>
      <c r="AN580" s="193">
        <f>+IFERROR(VLOOKUP($AF580,'Limited Loss'!$F$5:$P$124,AN$3,FALSE),0)</f>
        <v>0</v>
      </c>
      <c r="AO580" s="193">
        <f>+IFERROR(VLOOKUP($AF580,'Limited Loss'!$F$5:$P$124,AO$3,FALSE),0)</f>
        <v>0</v>
      </c>
      <c r="AP580" s="100">
        <f>+IFERROR(VLOOKUP($AF580,'Limited Loss'!$F$5:$P$124,AP$3,FALSE),0)</f>
        <v>0</v>
      </c>
      <c r="AQ580" s="353"/>
      <c r="AR580" s="331">
        <f t="shared" si="74"/>
        <v>609</v>
      </c>
      <c r="AS580" s="332">
        <f t="shared" si="74"/>
        <v>2014</v>
      </c>
      <c r="AT580" s="349">
        <f t="shared" si="81"/>
        <v>0</v>
      </c>
      <c r="AU580" s="349">
        <f t="shared" si="81"/>
        <v>0</v>
      </c>
      <c r="AV580" s="349">
        <f t="shared" si="80"/>
        <v>775718.08</v>
      </c>
      <c r="AW580" s="349">
        <f t="shared" si="80"/>
        <v>304138.17200000002</v>
      </c>
      <c r="AX580" s="350">
        <f t="shared" si="80"/>
        <v>93682.055999999997</v>
      </c>
      <c r="AY580" s="349">
        <f t="shared" si="80"/>
        <v>0</v>
      </c>
      <c r="AZ580" s="349">
        <f t="shared" si="80"/>
        <v>0</v>
      </c>
      <c r="BA580" s="349">
        <f t="shared" si="80"/>
        <v>313160.70600000001</v>
      </c>
      <c r="BB580" s="349">
        <f t="shared" si="80"/>
        <v>344348.98800000001</v>
      </c>
      <c r="BC580" s="349">
        <f t="shared" si="80"/>
        <v>177268.32</v>
      </c>
      <c r="BD580" s="350">
        <f t="shared" si="80"/>
        <v>138005.84699999998</v>
      </c>
      <c r="BE580" s="349">
        <f t="shared" si="76"/>
        <v>1088878.7859999998</v>
      </c>
      <c r="BF580" s="375">
        <f t="shared" si="77"/>
        <v>919437.53600000008</v>
      </c>
      <c r="BG580" s="334">
        <f t="shared" si="78"/>
        <v>138005.84699999998</v>
      </c>
    </row>
    <row r="581" spans="1:59" x14ac:dyDescent="0.2">
      <c r="A581" s="326" t="str">
        <f t="shared" si="75"/>
        <v>6092015</v>
      </c>
      <c r="B581" s="331">
        <v>609</v>
      </c>
      <c r="C581" s="327">
        <v>2015</v>
      </c>
      <c r="D581" s="353">
        <f>+IFERROR(VLOOKUP($A581,Data_Loss!$A$2:$V$1180,6,FALSE),0)</f>
        <v>0</v>
      </c>
      <c r="E581" s="353">
        <f>+IFERROR(VLOOKUP($A581,Data_Loss!$A$2:$V$1180,7,FALSE),0)</f>
        <v>0</v>
      </c>
      <c r="F581" s="353">
        <f>+IFERROR(VLOOKUP($A581,Data_Loss!$A$2:$V$1180,8,FALSE),0)</f>
        <v>0</v>
      </c>
      <c r="G581" s="353">
        <f>+IFERROR(VLOOKUP($A581,Data_Loss!$A$2:$V$1180,9,FALSE),0)</f>
        <v>1</v>
      </c>
      <c r="H581" s="353">
        <f>+IFERROR(VLOOKUP($A581,Data_Loss!$A$2:$V$1180,10,FALSE),0)</f>
        <v>9</v>
      </c>
      <c r="I581" s="353">
        <f>+IFERROR(VLOOKUP($A581,Data_Loss!$A$2:$V$1300,12,FALSE),0)</f>
        <v>0</v>
      </c>
      <c r="J581" s="353">
        <f>+IFERROR(VLOOKUP($A581,Data_Loss!$A$2:$V$1300,13,FALSE),0)</f>
        <v>0</v>
      </c>
      <c r="K581" s="353">
        <f>+IFERROR(VLOOKUP($A581,Data_Loss!$A$2:$V$1300,14,FALSE),0)</f>
        <v>0</v>
      </c>
      <c r="L581" s="353">
        <f>+IFERROR(VLOOKUP($A581,Data_Loss!$A$2:$V$1300,15,FALSE),0)</f>
        <v>3000</v>
      </c>
      <c r="M581" s="353">
        <f>+IFERROR(VLOOKUP($A581,Data_Loss!$A$2:$V$1300,16,FALSE),0)</f>
        <v>19277</v>
      </c>
      <c r="N581" s="353">
        <f>+IFERROR(VLOOKUP($A581,Data_Loss!$A$2:$V$1300,17,FALSE),0)</f>
        <v>0</v>
      </c>
      <c r="O581" s="353">
        <f>+IFERROR(VLOOKUP($A581,Data_Loss!$A$2:$V$1300,18,FALSE),0)</f>
        <v>0</v>
      </c>
      <c r="P581" s="353">
        <f>+IFERROR(VLOOKUP($A581,Data_Loss!$A$2:$V$1300,19,FALSE),0)</f>
        <v>0</v>
      </c>
      <c r="Q581" s="353">
        <f>+IFERROR(VLOOKUP($A581,Data_Loss!$A$2:$V$1300,20,FALSE),0)</f>
        <v>10542</v>
      </c>
      <c r="R581" s="353">
        <f>+IFERROR(VLOOKUP($A581,Data_Loss!$A$2:$V$1300,21,FALSE),0)</f>
        <v>94758</v>
      </c>
      <c r="S581" s="353">
        <f>+IFERROR(VLOOKUP($A581,Data_Loss!$A$2:$V$1300,22,FALSE),0)</f>
        <v>86105</v>
      </c>
      <c r="T581" s="191">
        <f>+$I581*'10k &amp; MO'!C$4+$J581*'10k &amp; MO'!C$10+$K581*'10k &amp; MO'!C$16+$L581*'10k &amp; MO'!C$22+$M581*'10k &amp; MO'!C$28</f>
        <v>0</v>
      </c>
      <c r="U581" s="349">
        <f>+$I581*'10k &amp; MO'!D$4+$J581*'10k &amp; MO'!D$10+$K581*'10k &amp; MO'!D$16+$L581*'10k &amp; MO'!D$22+$M581*'10k &amp; MO'!D$28</f>
        <v>0</v>
      </c>
      <c r="V581" s="349">
        <f>+$I581*'10k &amp; MO'!E$4+$J581*'10k &amp; MO'!E$10+$K581*'10k &amp; MO'!E$16+$L581*'10k &amp; MO'!E$22+$M581*'10k &amp; MO'!E$28</f>
        <v>1114.1950000000002</v>
      </c>
      <c r="W581" s="349">
        <f>+$I581*'10k &amp; MO'!F$4+$J581*'10k &amp; MO'!F$10+$K581*'10k &amp; MO'!F$16+$L581*'10k &amp; MO'!F$22+$M581*'10k &amp; MO'!F$28</f>
        <v>3695.3892999999994</v>
      </c>
      <c r="X581" s="349">
        <f>+$I581*'10k &amp; MO'!G$4+$J581*'10k &amp; MO'!G$10+$K581*'10k &amp; MO'!G$16+$L581*'10k &amp; MO'!G$22+$M581*'10k &amp; MO'!G$28</f>
        <v>22293.690400000003</v>
      </c>
      <c r="Y581" s="349">
        <f>+$N581*'10k &amp; MO'!H$4+$O581*'10k &amp; MO'!H$10+$P581*'10k &amp; MO'!H$16+$Q581*'10k &amp; MO'!H$22+$R581*'10k &amp; MO'!H$28</f>
        <v>0</v>
      </c>
      <c r="Z581" s="349">
        <f>+$N581*'10k &amp; MO'!I$4+$O581*'10k &amp; MO'!I$10+$P581*'10k &amp; MO'!I$16+$Q581*'10k &amp; MO'!I$22+$R581*'10k &amp; MO'!I$28</f>
        <v>0</v>
      </c>
      <c r="AA581" s="349">
        <f>+$N581*'10k &amp; MO'!J$4+$O581*'10k &amp; MO'!J$10+$P581*'10k &amp; MO'!J$16+$Q581*'10k &amp; MO'!J$22+$R581*'10k &amp; MO'!J$28</f>
        <v>4649.8548000000001</v>
      </c>
      <c r="AB581" s="349">
        <f>+$N581*'10k &amp; MO'!K$4+$O581*'10k &amp; MO'!K$10+$P581*'10k &amp; MO'!K$16+$Q581*'10k &amp; MO'!K$22+$R581*'10k &amp; MO'!K$28</f>
        <v>19914.488999999998</v>
      </c>
      <c r="AC581" s="349">
        <f>+$N581*'10k &amp; MO'!L$4+$O581*'10k &amp; MO'!L$10+$P581*'10k &amp; MO'!L$16+$Q581*'10k &amp; MO'!L$22+$R581*'10k &amp; MO'!L$28</f>
        <v>139295.6262</v>
      </c>
      <c r="AD581" s="350">
        <f>+S581*'10k &amp; MO'!O$4</f>
        <v>104359.26</v>
      </c>
      <c r="AF581" s="192" t="str">
        <f t="shared" ref="AF581:AF644" si="82">+B581&amp;C581</f>
        <v>6092015</v>
      </c>
      <c r="AG581" s="192">
        <f>+IFERROR(VLOOKUP($AF581,'Limited Loss'!$F$5:$P$124,AG$3,FALSE),0)</f>
        <v>0</v>
      </c>
      <c r="AH581" s="193">
        <f>+IFERROR(VLOOKUP($AF581,'Limited Loss'!$F$5:$P$124,AH$3,FALSE),0)</f>
        <v>0</v>
      </c>
      <c r="AI581" s="193">
        <f>+IFERROR(VLOOKUP($AF581,'Limited Loss'!$F$5:$P$124,AI$3,FALSE),0)</f>
        <v>0</v>
      </c>
      <c r="AJ581" s="193">
        <f>+IFERROR(VLOOKUP($AF581,'Limited Loss'!$F$5:$P$124,AJ$3,FALSE),0)</f>
        <v>0</v>
      </c>
      <c r="AK581" s="100">
        <f>+IFERROR(VLOOKUP($AF581,'Limited Loss'!$F$5:$P$124,AK$3,FALSE),0)</f>
        <v>0</v>
      </c>
      <c r="AL581" s="193">
        <f>+IFERROR(VLOOKUP($AF581,'Limited Loss'!$F$5:$P$124,AL$3,FALSE),0)</f>
        <v>0</v>
      </c>
      <c r="AM581" s="193">
        <f>+IFERROR(VLOOKUP($AF581,'Limited Loss'!$F$5:$P$124,AM$3,FALSE),0)</f>
        <v>0</v>
      </c>
      <c r="AN581" s="193">
        <f>+IFERROR(VLOOKUP($AF581,'Limited Loss'!$F$5:$P$124,AN$3,FALSE),0)</f>
        <v>0</v>
      </c>
      <c r="AO581" s="193">
        <f>+IFERROR(VLOOKUP($AF581,'Limited Loss'!$F$5:$P$124,AO$3,FALSE),0)</f>
        <v>0</v>
      </c>
      <c r="AP581" s="100">
        <f>+IFERROR(VLOOKUP($AF581,'Limited Loss'!$F$5:$P$124,AP$3,FALSE),0)</f>
        <v>0</v>
      </c>
      <c r="AQ581" s="353"/>
      <c r="AR581" s="331">
        <f t="shared" ref="AR581:AS644" si="83">+B581</f>
        <v>609</v>
      </c>
      <c r="AS581" s="332">
        <f t="shared" si="83"/>
        <v>2015</v>
      </c>
      <c r="AT581" s="349">
        <f t="shared" si="81"/>
        <v>0</v>
      </c>
      <c r="AU581" s="349">
        <f t="shared" si="81"/>
        <v>0</v>
      </c>
      <c r="AV581" s="349">
        <f t="shared" si="80"/>
        <v>1114.1950000000002</v>
      </c>
      <c r="AW581" s="349">
        <f t="shared" si="80"/>
        <v>3695.3892999999994</v>
      </c>
      <c r="AX581" s="350">
        <f t="shared" si="80"/>
        <v>22293.690400000003</v>
      </c>
      <c r="AY581" s="349">
        <f t="shared" si="80"/>
        <v>0</v>
      </c>
      <c r="AZ581" s="349">
        <f t="shared" si="80"/>
        <v>0</v>
      </c>
      <c r="BA581" s="349">
        <f t="shared" si="80"/>
        <v>4649.8548000000001</v>
      </c>
      <c r="BB581" s="349">
        <f t="shared" si="80"/>
        <v>19914.488999999998</v>
      </c>
      <c r="BC581" s="349">
        <f t="shared" si="80"/>
        <v>139295.6262</v>
      </c>
      <c r="BD581" s="350">
        <f t="shared" si="80"/>
        <v>104359.26</v>
      </c>
      <c r="BE581" s="349">
        <f t="shared" si="76"/>
        <v>5764.0498000000007</v>
      </c>
      <c r="BF581" s="375">
        <f t="shared" si="77"/>
        <v>185199.1949</v>
      </c>
      <c r="BG581" s="334">
        <f t="shared" si="78"/>
        <v>104359.26</v>
      </c>
    </row>
    <row r="582" spans="1:59" x14ac:dyDescent="0.2">
      <c r="A582" s="326" t="str">
        <f t="shared" ref="A582:A645" si="84">+B582&amp;C582</f>
        <v>6092016</v>
      </c>
      <c r="B582" s="331">
        <v>609</v>
      </c>
      <c r="C582" s="327">
        <v>2016</v>
      </c>
      <c r="D582" s="353">
        <f>+IFERROR(VLOOKUP($A582,Data_Loss!$A$2:$V$1180,6,FALSE),0)</f>
        <v>0</v>
      </c>
      <c r="E582" s="353">
        <f>+IFERROR(VLOOKUP($A582,Data_Loss!$A$2:$V$1180,7,FALSE),0)</f>
        <v>0</v>
      </c>
      <c r="F582" s="353">
        <f>+IFERROR(VLOOKUP($A582,Data_Loss!$A$2:$V$1180,8,FALSE),0)</f>
        <v>4</v>
      </c>
      <c r="G582" s="353">
        <f>+IFERROR(VLOOKUP($A582,Data_Loss!$A$2:$V$1180,9,FALSE),0)</f>
        <v>5</v>
      </c>
      <c r="H582" s="353">
        <f>+IFERROR(VLOOKUP($A582,Data_Loss!$A$2:$V$1180,10,FALSE),0)</f>
        <v>20</v>
      </c>
      <c r="I582" s="353">
        <f>+IFERROR(VLOOKUP($A582,Data_Loss!$A$2:$V$1300,12,FALSE),0)</f>
        <v>0</v>
      </c>
      <c r="J582" s="353">
        <f>+IFERROR(VLOOKUP($A582,Data_Loss!$A$2:$V$1300,13,FALSE),0)</f>
        <v>0</v>
      </c>
      <c r="K582" s="353">
        <f>+IFERROR(VLOOKUP($A582,Data_Loss!$A$2:$V$1300,14,FALSE),0)</f>
        <v>1650620</v>
      </c>
      <c r="L582" s="353">
        <f>+IFERROR(VLOOKUP($A582,Data_Loss!$A$2:$V$1300,15,FALSE),0)</f>
        <v>174486</v>
      </c>
      <c r="M582" s="353">
        <f>+IFERROR(VLOOKUP($A582,Data_Loss!$A$2:$V$1300,16,FALSE),0)</f>
        <v>175926</v>
      </c>
      <c r="N582" s="353">
        <f>+IFERROR(VLOOKUP($A582,Data_Loss!$A$2:$V$1300,17,FALSE),0)</f>
        <v>0</v>
      </c>
      <c r="O582" s="353">
        <f>+IFERROR(VLOOKUP($A582,Data_Loss!$A$2:$V$1300,18,FALSE),0)</f>
        <v>0</v>
      </c>
      <c r="P582" s="353">
        <f>+IFERROR(VLOOKUP($A582,Data_Loss!$A$2:$V$1300,19,FALSE),0)</f>
        <v>6000766</v>
      </c>
      <c r="Q582" s="353">
        <f>+IFERROR(VLOOKUP($A582,Data_Loss!$A$2:$V$1300,20,FALSE),0)</f>
        <v>184322</v>
      </c>
      <c r="R582" s="353">
        <f>+IFERROR(VLOOKUP($A582,Data_Loss!$A$2:$V$1300,21,FALSE),0)</f>
        <v>183479</v>
      </c>
      <c r="S582" s="353">
        <f>+IFERROR(VLOOKUP($A582,Data_Loss!$A$2:$V$1300,22,FALSE),0)</f>
        <v>93681</v>
      </c>
      <c r="T582" s="191">
        <f>+$I582*'10k &amp; MO'!C$5+$J582*'10k &amp; MO'!C$11+$K582*'10k &amp; MO'!C$17+$L582*'10k &amp; MO'!C$23+$M582*'10k &amp; MO'!C$29</f>
        <v>0</v>
      </c>
      <c r="U582" s="349">
        <f>+$I582*'10k &amp; MO'!D$5+$J582*'10k &amp; MO'!D$11+$K582*'10k &amp; MO'!D$17+$L582*'10k &amp; MO'!D$23+$M582*'10k &amp; MO'!D$29</f>
        <v>9738.6579999999994</v>
      </c>
      <c r="V582" s="349">
        <f>+$I582*'10k &amp; MO'!E$5+$J582*'10k &amp; MO'!E$11+$K582*'10k &amp; MO'!E$17+$L582*'10k &amp; MO'!E$23+$M582*'10k &amp; MO'!E$29</f>
        <v>2657037.1631999998</v>
      </c>
      <c r="W582" s="349">
        <f>+$I582*'10k &amp; MO'!F$5+$J582*'10k &amp; MO'!F$11+$K582*'10k &amp; MO'!F$17+$L582*'10k &amp; MO'!F$23+$M582*'10k &amp; MO'!F$29</f>
        <v>249892.37420000002</v>
      </c>
      <c r="X582" s="349">
        <f>+$I582*'10k &amp; MO'!G$5+$J582*'10k &amp; MO'!G$11+$K582*'10k &amp; MO'!G$17+$L582*'10k &amp; MO'!G$23+$M582*'10k &amp; MO'!G$29</f>
        <v>206100.48819999996</v>
      </c>
      <c r="Y582" s="349">
        <f>+$N582*'10k &amp; MO'!H$5+$O582*'10k &amp; MO'!H$11+$P582*'10k &amp; MO'!H$17+$Q582*'10k &amp; MO'!H$23+$R582*'10k &amp; MO'!H$29</f>
        <v>0</v>
      </c>
      <c r="Z582" s="349">
        <f>+$N582*'10k &amp; MO'!I$5+$O582*'10k &amp; MO'!I$11+$P582*'10k &amp; MO'!I$17+$Q582*'10k &amp; MO'!I$23+$R582*'10k &amp; MO'!I$29</f>
        <v>19802.5278</v>
      </c>
      <c r="AA582" s="349">
        <f>+$N582*'10k &amp; MO'!J$5+$O582*'10k &amp; MO'!J$11+$P582*'10k &amp; MO'!J$17+$Q582*'10k &amp; MO'!J$23+$R582*'10k &amp; MO'!J$29</f>
        <v>11492820.819499999</v>
      </c>
      <c r="AB582" s="349">
        <f>+$N582*'10k &amp; MO'!K$5+$O582*'10k &amp; MO'!K$11+$P582*'10k &amp; MO'!K$17+$Q582*'10k &amp; MO'!K$23+$R582*'10k &amp; MO'!K$29</f>
        <v>827841.6899</v>
      </c>
      <c r="AC582" s="349">
        <f>+$N582*'10k &amp; MO'!L$5+$O582*'10k &amp; MO'!L$11+$P582*'10k &amp; MO'!L$17+$Q582*'10k &amp; MO'!L$23+$R582*'10k &amp; MO'!L$29</f>
        <v>405402.3248</v>
      </c>
      <c r="AD582" s="350">
        <f>+S582*'10k &amp; MO'!O$5</f>
        <v>126281.98800000001</v>
      </c>
      <c r="AF582" s="192" t="str">
        <f t="shared" si="82"/>
        <v>6092016</v>
      </c>
      <c r="AG582" s="192">
        <f>+IFERROR(VLOOKUP($AF582,'Limited Loss'!$F$5:$P$124,AG$3,FALSE),0)</f>
        <v>0</v>
      </c>
      <c r="AH582" s="193">
        <f>+IFERROR(VLOOKUP($AF582,'Limited Loss'!$F$5:$P$124,AH$3,FALSE),0)</f>
        <v>5069</v>
      </c>
      <c r="AI582" s="193">
        <f>+IFERROR(VLOOKUP($AF582,'Limited Loss'!$F$5:$P$124,AI$3,FALSE),0)</f>
        <v>1343602</v>
      </c>
      <c r="AJ582" s="193">
        <f>+IFERROR(VLOOKUP($AF582,'Limited Loss'!$F$5:$P$124,AJ$3,FALSE),0)</f>
        <v>25584</v>
      </c>
      <c r="AK582" s="100">
        <f>+IFERROR(VLOOKUP($AF582,'Limited Loss'!$F$5:$P$124,AK$3,FALSE),0)</f>
        <v>9678</v>
      </c>
      <c r="AL582" s="193">
        <f>+IFERROR(VLOOKUP($AF582,'Limited Loss'!$F$5:$P$124,AL$3,FALSE),0)</f>
        <v>0</v>
      </c>
      <c r="AM582" s="193">
        <f>+IFERROR(VLOOKUP($AF582,'Limited Loss'!$F$5:$P$124,AM$3,FALSE),0)</f>
        <v>15196</v>
      </c>
      <c r="AN582" s="193">
        <f>+IFERROR(VLOOKUP($AF582,'Limited Loss'!$F$5:$P$124,AN$3,FALSE),0)</f>
        <v>8761415</v>
      </c>
      <c r="AO582" s="193">
        <f>+IFERROR(VLOOKUP($AF582,'Limited Loss'!$F$5:$P$124,AO$3,FALSE),0)</f>
        <v>397986</v>
      </c>
      <c r="AP582" s="100">
        <f>+IFERROR(VLOOKUP($AF582,'Limited Loss'!$F$5:$P$124,AP$3,FALSE),0)</f>
        <v>92350</v>
      </c>
      <c r="AQ582" s="353"/>
      <c r="AR582" s="331">
        <f t="shared" si="83"/>
        <v>609</v>
      </c>
      <c r="AS582" s="332">
        <f t="shared" si="83"/>
        <v>2016</v>
      </c>
      <c r="AT582" s="349">
        <f t="shared" si="81"/>
        <v>0</v>
      </c>
      <c r="AU582" s="349">
        <f t="shared" si="81"/>
        <v>4669.6579999999994</v>
      </c>
      <c r="AV582" s="349">
        <f t="shared" si="80"/>
        <v>1313435.1631999998</v>
      </c>
      <c r="AW582" s="349">
        <f t="shared" si="80"/>
        <v>224308.37420000002</v>
      </c>
      <c r="AX582" s="350">
        <f t="shared" si="80"/>
        <v>196422.48819999996</v>
      </c>
      <c r="AY582" s="349">
        <f t="shared" si="80"/>
        <v>0</v>
      </c>
      <c r="AZ582" s="349">
        <f t="shared" si="80"/>
        <v>4606.5277999999998</v>
      </c>
      <c r="BA582" s="349">
        <f t="shared" si="80"/>
        <v>2731405.8194999993</v>
      </c>
      <c r="BB582" s="349">
        <f t="shared" si="80"/>
        <v>429855.6899</v>
      </c>
      <c r="BC582" s="349">
        <f t="shared" si="80"/>
        <v>313052.3248</v>
      </c>
      <c r="BD582" s="350">
        <f t="shared" si="80"/>
        <v>126281.98800000001</v>
      </c>
      <c r="BE582" s="349">
        <f t="shared" ref="BE582:BE645" si="85">+AT582+AU582+AV582+AY582+AZ582+BA582</f>
        <v>4054117.1684999992</v>
      </c>
      <c r="BF582" s="375">
        <f t="shared" ref="BF582:BF645" si="86">+AW582+AX582+BB582+BC582</f>
        <v>1163638.8770999999</v>
      </c>
      <c r="BG582" s="334">
        <f t="shared" ref="BG582:BG645" si="87">+BD582</f>
        <v>126281.98800000001</v>
      </c>
    </row>
    <row r="583" spans="1:59" x14ac:dyDescent="0.2">
      <c r="A583" s="326" t="str">
        <f t="shared" si="84"/>
        <v>6092017</v>
      </c>
      <c r="B583" s="331">
        <v>609</v>
      </c>
      <c r="C583" s="327">
        <v>2017</v>
      </c>
      <c r="D583" s="353">
        <f>+IFERROR(VLOOKUP($A583,Data_Loss!$A$2:$V$1180,6,FALSE),0)</f>
        <v>0</v>
      </c>
      <c r="E583" s="353">
        <f>+IFERROR(VLOOKUP($A583,Data_Loss!$A$2:$V$1180,7,FALSE),0)</f>
        <v>1</v>
      </c>
      <c r="F583" s="353">
        <f>+IFERROR(VLOOKUP($A583,Data_Loss!$A$2:$V$1180,8,FALSE),0)</f>
        <v>3</v>
      </c>
      <c r="G583" s="353">
        <f>+IFERROR(VLOOKUP($A583,Data_Loss!$A$2:$V$1180,9,FALSE),0)</f>
        <v>6</v>
      </c>
      <c r="H583" s="353">
        <f>+IFERROR(VLOOKUP($A583,Data_Loss!$A$2:$V$1180,10,FALSE),0)</f>
        <v>15</v>
      </c>
      <c r="I583" s="353">
        <f>+IFERROR(VLOOKUP($A583,Data_Loss!$A$2:$V$1300,12,FALSE),0)</f>
        <v>0</v>
      </c>
      <c r="J583" s="353">
        <f>+IFERROR(VLOOKUP($A583,Data_Loss!$A$2:$V$1300,13,FALSE),0)</f>
        <v>972987</v>
      </c>
      <c r="K583" s="353">
        <f>+IFERROR(VLOOKUP($A583,Data_Loss!$A$2:$V$1300,14,FALSE),0)</f>
        <v>403186</v>
      </c>
      <c r="L583" s="353">
        <f>+IFERROR(VLOOKUP($A583,Data_Loss!$A$2:$V$1300,15,FALSE),0)</f>
        <v>116685</v>
      </c>
      <c r="M583" s="353">
        <f>+IFERROR(VLOOKUP($A583,Data_Loss!$A$2:$V$1300,16,FALSE),0)</f>
        <v>82414</v>
      </c>
      <c r="N583" s="353">
        <f>+IFERROR(VLOOKUP($A583,Data_Loss!$A$2:$V$1300,17,FALSE),0)</f>
        <v>0</v>
      </c>
      <c r="O583" s="353">
        <f>+IFERROR(VLOOKUP($A583,Data_Loss!$A$2:$V$1300,18,FALSE),0)</f>
        <v>1299547</v>
      </c>
      <c r="P583" s="353">
        <f>+IFERROR(VLOOKUP($A583,Data_Loss!$A$2:$V$1300,19,FALSE),0)</f>
        <v>235360</v>
      </c>
      <c r="Q583" s="353">
        <f>+IFERROR(VLOOKUP($A583,Data_Loss!$A$2:$V$1300,20,FALSE),0)</f>
        <v>138189</v>
      </c>
      <c r="R583" s="353">
        <f>+IFERROR(VLOOKUP($A583,Data_Loss!$A$2:$V$1300,21,FALSE),0)</f>
        <v>162785</v>
      </c>
      <c r="S583" s="353">
        <f>+IFERROR(VLOOKUP($A583,Data_Loss!$A$2:$V$1300,22,FALSE),0)</f>
        <v>59717</v>
      </c>
      <c r="T583" s="191">
        <f>+$I583*'10k &amp; MO'!C$6+$J583*'10k &amp; MO'!C$12+$K583*'10k &amp; MO'!C$18+$L583*'10k &amp; MO'!C$24+$M583*'10k &amp; MO'!C$30</f>
        <v>107612.3622</v>
      </c>
      <c r="U583" s="349">
        <f>+$I583*'10k &amp; MO'!D$6+$J583*'10k &amp; MO'!D$12+$K583*'10k &amp; MO'!D$18+$L583*'10k &amp; MO'!D$24+$M583*'10k &amp; MO'!D$30</f>
        <v>2001366.7226</v>
      </c>
      <c r="V583" s="349">
        <f>+$I583*'10k &amp; MO'!E$6+$J583*'10k &amp; MO'!E$12+$K583*'10k &amp; MO'!E$18+$L583*'10k &amp; MO'!E$24+$M583*'10k &amp; MO'!E$30</f>
        <v>899084.75010000006</v>
      </c>
      <c r="W583" s="349">
        <f>+$I583*'10k &amp; MO'!F$6+$J583*'10k &amp; MO'!F$12+$K583*'10k &amp; MO'!F$18+$L583*'10k &amp; MO'!F$24+$M583*'10k &amp; MO'!F$30</f>
        <v>140214.0448</v>
      </c>
      <c r="X583" s="349">
        <f>+$I583*'10k &amp; MO'!G$6+$J583*'10k &amp; MO'!G$12+$K583*'10k &amp; MO'!G$18+$L583*'10k &amp; MO'!G$24+$M583*'10k &amp; MO'!G$30</f>
        <v>109381.83559999999</v>
      </c>
      <c r="Y583" s="349">
        <f>+$N583*'10k &amp; MO'!H$6+$O583*'10k &amp; MO'!H$12+$P583*'10k &amp; MO'!H$18+$Q583*'10k &amp; MO'!H$24+$R583*'10k &amp; MO'!H$30</f>
        <v>114230.18130000001</v>
      </c>
      <c r="Z583" s="349">
        <f>+$N583*'10k &amp; MO'!I$6+$O583*'10k &amp; MO'!I$12+$P583*'10k &amp; MO'!I$18+$Q583*'10k &amp; MO'!I$24+$R583*'10k &amp; MO'!I$30</f>
        <v>3076155.7590000001</v>
      </c>
      <c r="AA583" s="349">
        <f>+$N583*'10k &amp; MO'!J$6+$O583*'10k &amp; MO'!J$12+$P583*'10k &amp; MO'!J$18+$Q583*'10k &amp; MO'!J$24+$R583*'10k &amp; MO'!J$30</f>
        <v>993312.89939999999</v>
      </c>
      <c r="AB583" s="349">
        <f>+$N583*'10k &amp; MO'!K$6+$O583*'10k &amp; MO'!K$12+$P583*'10k &amp; MO'!K$18+$Q583*'10k &amp; MO'!K$24+$R583*'10k &amp; MO'!K$30</f>
        <v>240819.9467</v>
      </c>
      <c r="AC583" s="349">
        <f>+$N583*'10k &amp; MO'!L$6+$O583*'10k &amp; MO'!L$12+$P583*'10k &amp; MO'!L$18+$Q583*'10k &amp; MO'!L$24+$R583*'10k &amp; MO'!L$30</f>
        <v>262717.87420000002</v>
      </c>
      <c r="AD583" s="350">
        <f>+S583*'10k &amp; MO'!O$6</f>
        <v>80379.082000000009</v>
      </c>
      <c r="AF583" s="192" t="str">
        <f t="shared" si="82"/>
        <v>6092017</v>
      </c>
      <c r="AG583" s="192">
        <f>+IFERROR(VLOOKUP($AF583,'Limited Loss'!$F$5:$P$124,AG$3,FALSE),0)</f>
        <v>79789</v>
      </c>
      <c r="AH583" s="193">
        <f>+IFERROR(VLOOKUP($AF583,'Limited Loss'!$F$5:$P$124,AH$3,FALSE),0)</f>
        <v>1466705</v>
      </c>
      <c r="AI583" s="193">
        <f>+IFERROR(VLOOKUP($AF583,'Limited Loss'!$F$5:$P$124,AI$3,FALSE),0)</f>
        <v>61007</v>
      </c>
      <c r="AJ583" s="193">
        <f>+IFERROR(VLOOKUP($AF583,'Limited Loss'!$F$5:$P$124,AJ$3,FALSE),0)</f>
        <v>0</v>
      </c>
      <c r="AK583" s="100">
        <f>+IFERROR(VLOOKUP($AF583,'Limited Loss'!$F$5:$P$124,AK$3,FALSE),0)</f>
        <v>0</v>
      </c>
      <c r="AL583" s="193">
        <f>+IFERROR(VLOOKUP($AF583,'Limited Loss'!$F$5:$P$124,AL$3,FALSE),0)</f>
        <v>84720</v>
      </c>
      <c r="AM583" s="193">
        <f>+IFERROR(VLOOKUP($AF583,'Limited Loss'!$F$5:$P$124,AM$3,FALSE),0)</f>
        <v>2264154</v>
      </c>
      <c r="AN583" s="193">
        <f>+IFERROR(VLOOKUP($AF583,'Limited Loss'!$F$5:$P$124,AN$3,FALSE),0)</f>
        <v>80417</v>
      </c>
      <c r="AO583" s="193">
        <f>+IFERROR(VLOOKUP($AF583,'Limited Loss'!$F$5:$P$124,AO$3,FALSE),0)</f>
        <v>0</v>
      </c>
      <c r="AP583" s="100">
        <f>+IFERROR(VLOOKUP($AF583,'Limited Loss'!$F$5:$P$124,AP$3,FALSE),0)</f>
        <v>0</v>
      </c>
      <c r="AQ583" s="353"/>
      <c r="AR583" s="331">
        <f t="shared" si="83"/>
        <v>609</v>
      </c>
      <c r="AS583" s="332">
        <f t="shared" si="83"/>
        <v>2017</v>
      </c>
      <c r="AT583" s="349">
        <f t="shared" si="81"/>
        <v>27823.362200000003</v>
      </c>
      <c r="AU583" s="349">
        <f t="shared" si="81"/>
        <v>534661.72259999998</v>
      </c>
      <c r="AV583" s="349">
        <f t="shared" si="80"/>
        <v>838077.75010000006</v>
      </c>
      <c r="AW583" s="349">
        <f t="shared" si="80"/>
        <v>140214.0448</v>
      </c>
      <c r="AX583" s="350">
        <f t="shared" si="80"/>
        <v>109381.83559999999</v>
      </c>
      <c r="AY583" s="349">
        <f t="shared" si="80"/>
        <v>29510.181300000011</v>
      </c>
      <c r="AZ583" s="349">
        <f t="shared" si="80"/>
        <v>812001.75900000008</v>
      </c>
      <c r="BA583" s="349">
        <f t="shared" si="80"/>
        <v>912895.89939999999</v>
      </c>
      <c r="BB583" s="349">
        <f t="shared" si="80"/>
        <v>240819.9467</v>
      </c>
      <c r="BC583" s="349">
        <f t="shared" si="80"/>
        <v>262717.87420000002</v>
      </c>
      <c r="BD583" s="350">
        <f t="shared" si="80"/>
        <v>80379.082000000009</v>
      </c>
      <c r="BE583" s="349">
        <f t="shared" si="85"/>
        <v>3154970.6746</v>
      </c>
      <c r="BF583" s="375">
        <f t="shared" si="86"/>
        <v>753133.70130000007</v>
      </c>
      <c r="BG583" s="334">
        <f t="shared" si="87"/>
        <v>80379.082000000009</v>
      </c>
    </row>
    <row r="584" spans="1:59" x14ac:dyDescent="0.2">
      <c r="A584" s="326" t="str">
        <f t="shared" si="84"/>
        <v>6092018</v>
      </c>
      <c r="B584" s="331">
        <v>609</v>
      </c>
      <c r="C584" s="327">
        <v>2018</v>
      </c>
      <c r="D584" s="353">
        <f>+IFERROR(VLOOKUP($A584,Data_Loss!$A$2:$V$1180,6,FALSE),0)</f>
        <v>0</v>
      </c>
      <c r="E584" s="353">
        <f>+IFERROR(VLOOKUP($A584,Data_Loss!$A$2:$V$1180,7,FALSE),0)</f>
        <v>0</v>
      </c>
      <c r="F584" s="353">
        <f>+IFERROR(VLOOKUP($A584,Data_Loss!$A$2:$V$1180,8,FALSE),0)</f>
        <v>3</v>
      </c>
      <c r="G584" s="353">
        <f>+IFERROR(VLOOKUP($A584,Data_Loss!$A$2:$V$1180,9,FALSE),0)</f>
        <v>4</v>
      </c>
      <c r="H584" s="353">
        <f>+IFERROR(VLOOKUP($A584,Data_Loss!$A$2:$V$1180,10,FALSE),0)</f>
        <v>11</v>
      </c>
      <c r="I584" s="353">
        <f>+IFERROR(VLOOKUP($A584,Data_Loss!$A$2:$V$1300,12,FALSE),0)</f>
        <v>0</v>
      </c>
      <c r="J584" s="353">
        <f>+IFERROR(VLOOKUP($A584,Data_Loss!$A$2:$V$1300,13,FALSE),0)</f>
        <v>0</v>
      </c>
      <c r="K584" s="353">
        <f>+IFERROR(VLOOKUP($A584,Data_Loss!$A$2:$V$1300,14,FALSE),0)</f>
        <v>380802</v>
      </c>
      <c r="L584" s="353">
        <f>+IFERROR(VLOOKUP($A584,Data_Loss!$A$2:$V$1300,15,FALSE),0)</f>
        <v>122827</v>
      </c>
      <c r="M584" s="353">
        <f>+IFERROR(VLOOKUP($A584,Data_Loss!$A$2:$V$1300,16,FALSE),0)</f>
        <v>133779</v>
      </c>
      <c r="N584" s="353">
        <f>+IFERROR(VLOOKUP($A584,Data_Loss!$A$2:$V$1300,17,FALSE),0)</f>
        <v>0</v>
      </c>
      <c r="O584" s="353">
        <f>+IFERROR(VLOOKUP($A584,Data_Loss!$A$2:$V$1300,18,FALSE),0)</f>
        <v>0</v>
      </c>
      <c r="P584" s="353">
        <f>+IFERROR(VLOOKUP($A584,Data_Loss!$A$2:$V$1300,19,FALSE),0)</f>
        <v>423441</v>
      </c>
      <c r="Q584" s="353">
        <f>+IFERROR(VLOOKUP($A584,Data_Loss!$A$2:$V$1300,20,FALSE),0)</f>
        <v>334551</v>
      </c>
      <c r="R584" s="353">
        <f>+IFERROR(VLOOKUP($A584,Data_Loss!$A$2:$V$1300,21,FALSE),0)</f>
        <v>332131</v>
      </c>
      <c r="S584" s="353">
        <f>+IFERROR(VLOOKUP($A584,Data_Loss!$A$2:$V$1300,22,FALSE),0)</f>
        <v>42252</v>
      </c>
      <c r="T584" s="191">
        <f>+$I584*'10k &amp; MO'!C$7+$J584*'10k &amp; MO'!C$13+$K584*'10k &amp; MO'!C$19+$L584*'10k &amp; MO'!C$25+$M584*'10k &amp; MO'!C$31</f>
        <v>1703.2811999999999</v>
      </c>
      <c r="U584" s="349">
        <f>+$I584*'10k &amp; MO'!D$7+$J584*'10k &amp; MO'!D$13+$K584*'10k &amp; MO'!D$19+$L584*'10k &amp; MO'!D$25+$M584*'10k &amp; MO'!D$31</f>
        <v>61344.813800000004</v>
      </c>
      <c r="V584" s="349">
        <f>+$I584*'10k &amp; MO'!E$7+$J584*'10k &amp; MO'!E$13+$K584*'10k &amp; MO'!E$19+$L584*'10k &amp; MO'!E$25+$M584*'10k &amp; MO'!E$31</f>
        <v>1043731.3556</v>
      </c>
      <c r="W584" s="349">
        <f>+$I584*'10k &amp; MO'!F$7+$J584*'10k &amp; MO'!F$13+$K584*'10k &amp; MO'!F$19+$L584*'10k &amp; MO'!F$25+$M584*'10k &amp; MO'!F$31</f>
        <v>199799.58549999999</v>
      </c>
      <c r="X584" s="349">
        <f>+$I584*'10k &amp; MO'!G$7+$J584*'10k &amp; MO'!G$13+$K584*'10k &amp; MO'!G$19+$L584*'10k &amp; MO'!G$25+$M584*'10k &amp; MO'!G$31</f>
        <v>120418.3925</v>
      </c>
      <c r="Y584" s="349">
        <f>+$N584*'10k &amp; MO'!H$7+$O584*'10k &amp; MO'!H$13+$P584*'10k &amp; MO'!H$19+$Q584*'10k &amp; MO'!H$25+$R584*'10k &amp; MO'!H$31</f>
        <v>2529.9115999999999</v>
      </c>
      <c r="Z584" s="349">
        <f>+$N584*'10k &amp; MO'!I$7+$O584*'10k &amp; MO'!I$13+$P584*'10k &amp; MO'!I$19+$Q584*'10k &amp; MO'!I$25+$R584*'10k &amp; MO'!I$31</f>
        <v>126402.04280000001</v>
      </c>
      <c r="AA584" s="349">
        <f>+$N584*'10k &amp; MO'!J$7+$O584*'10k &amp; MO'!J$13+$P584*'10k &amp; MO'!J$19+$Q584*'10k &amp; MO'!J$25+$R584*'10k &amp; MO'!J$31</f>
        <v>1876553.1791000001</v>
      </c>
      <c r="AB584" s="349">
        <f>+$N584*'10k &amp; MO'!K$7+$O584*'10k &amp; MO'!K$13+$P584*'10k &amp; MO'!K$19+$Q584*'10k &amp; MO'!K$25+$R584*'10k &amp; MO'!K$31</f>
        <v>570027.69530000002</v>
      </c>
      <c r="AC584" s="349">
        <f>+$N584*'10k &amp; MO'!L$7+$O584*'10k &amp; MO'!L$13+$P584*'10k &amp; MO'!L$19+$Q584*'10k &amp; MO'!L$25+$R584*'10k &amp; MO'!L$31</f>
        <v>356330.13400000002</v>
      </c>
      <c r="AD584" s="350">
        <f>+S584*'10k &amp; MO'!O$7</f>
        <v>56026.152000000002</v>
      </c>
      <c r="AF584" s="192" t="str">
        <f t="shared" si="82"/>
        <v>6092018</v>
      </c>
      <c r="AG584" s="192">
        <f>+IFERROR(VLOOKUP($AF584,'Limited Loss'!$F$5:$P$124,AG$3,FALSE),0)</f>
        <v>0</v>
      </c>
      <c r="AH584" s="193">
        <f>+IFERROR(VLOOKUP($AF584,'Limited Loss'!$F$5:$P$124,AH$3,FALSE),0)</f>
        <v>0</v>
      </c>
      <c r="AI584" s="193">
        <f>+IFERROR(VLOOKUP($AF584,'Limited Loss'!$F$5:$P$124,AI$3,FALSE),0)</f>
        <v>0</v>
      </c>
      <c r="AJ584" s="193">
        <f>+IFERROR(VLOOKUP($AF584,'Limited Loss'!$F$5:$P$124,AJ$3,FALSE),0)</f>
        <v>0</v>
      </c>
      <c r="AK584" s="100">
        <f>+IFERROR(VLOOKUP($AF584,'Limited Loss'!$F$5:$P$124,AK$3,FALSE),0)</f>
        <v>0</v>
      </c>
      <c r="AL584" s="193">
        <f>+IFERROR(VLOOKUP($AF584,'Limited Loss'!$F$5:$P$124,AL$3,FALSE),0)</f>
        <v>0</v>
      </c>
      <c r="AM584" s="193">
        <f>+IFERROR(VLOOKUP($AF584,'Limited Loss'!$F$5:$P$124,AM$3,FALSE),0)</f>
        <v>0</v>
      </c>
      <c r="AN584" s="193">
        <f>+IFERROR(VLOOKUP($AF584,'Limited Loss'!$F$5:$P$124,AN$3,FALSE),0)</f>
        <v>0</v>
      </c>
      <c r="AO584" s="193">
        <f>+IFERROR(VLOOKUP($AF584,'Limited Loss'!$F$5:$P$124,AO$3,FALSE),0)</f>
        <v>0</v>
      </c>
      <c r="AP584" s="100">
        <f>+IFERROR(VLOOKUP($AF584,'Limited Loss'!$F$5:$P$124,AP$3,FALSE),0)</f>
        <v>0</v>
      </c>
      <c r="AQ584" s="353"/>
      <c r="AR584" s="331">
        <f t="shared" si="83"/>
        <v>609</v>
      </c>
      <c r="AS584" s="332">
        <f t="shared" si="83"/>
        <v>2018</v>
      </c>
      <c r="AT584" s="349">
        <f t="shared" si="81"/>
        <v>1703.2811999999999</v>
      </c>
      <c r="AU584" s="349">
        <f t="shared" si="81"/>
        <v>61344.813800000004</v>
      </c>
      <c r="AV584" s="349">
        <f t="shared" si="80"/>
        <v>1043731.3556</v>
      </c>
      <c r="AW584" s="349">
        <f t="shared" si="80"/>
        <v>199799.58549999999</v>
      </c>
      <c r="AX584" s="350">
        <f t="shared" si="80"/>
        <v>120418.3925</v>
      </c>
      <c r="AY584" s="349">
        <f t="shared" si="80"/>
        <v>2529.9115999999999</v>
      </c>
      <c r="AZ584" s="349">
        <f t="shared" si="80"/>
        <v>126402.04280000001</v>
      </c>
      <c r="BA584" s="349">
        <f t="shared" si="80"/>
        <v>1876553.1791000001</v>
      </c>
      <c r="BB584" s="349">
        <f t="shared" si="80"/>
        <v>570027.69530000002</v>
      </c>
      <c r="BC584" s="349">
        <f t="shared" si="80"/>
        <v>356330.13400000002</v>
      </c>
      <c r="BD584" s="350">
        <f t="shared" si="80"/>
        <v>56026.152000000002</v>
      </c>
      <c r="BE584" s="349">
        <f t="shared" si="85"/>
        <v>3112264.5841000001</v>
      </c>
      <c r="BF584" s="375">
        <f t="shared" si="86"/>
        <v>1246575.8073</v>
      </c>
      <c r="BG584" s="334">
        <f t="shared" si="87"/>
        <v>56026.152000000002</v>
      </c>
    </row>
    <row r="585" spans="1:59" x14ac:dyDescent="0.2">
      <c r="A585" s="326" t="str">
        <f t="shared" si="84"/>
        <v>6112014</v>
      </c>
      <c r="B585" s="331">
        <v>611</v>
      </c>
      <c r="C585" s="327">
        <v>2014</v>
      </c>
      <c r="D585" s="353">
        <f>+IFERROR(VLOOKUP($A585,Data_Loss!$A$2:$V$1180,6,FALSE),0)</f>
        <v>0</v>
      </c>
      <c r="E585" s="353">
        <f>+IFERROR(VLOOKUP($A585,Data_Loss!$A$2:$V$1180,7,FALSE),0)</f>
        <v>0</v>
      </c>
      <c r="F585" s="353">
        <f>+IFERROR(VLOOKUP($A585,Data_Loss!$A$2:$V$1180,8,FALSE),0)</f>
        <v>0</v>
      </c>
      <c r="G585" s="353">
        <f>+IFERROR(VLOOKUP($A585,Data_Loss!$A$2:$V$1180,9,FALSE),0)</f>
        <v>0</v>
      </c>
      <c r="H585" s="353">
        <f>+IFERROR(VLOOKUP($A585,Data_Loss!$A$2:$V$1180,10,FALSE),0)</f>
        <v>0</v>
      </c>
      <c r="I585" s="353">
        <f>+IFERROR(VLOOKUP($A585,Data_Loss!$A$2:$V$1300,12,FALSE),0)</f>
        <v>0</v>
      </c>
      <c r="J585" s="353">
        <f>+IFERROR(VLOOKUP($A585,Data_Loss!$A$2:$V$1300,13,FALSE),0)</f>
        <v>0</v>
      </c>
      <c r="K585" s="353">
        <f>+IFERROR(VLOOKUP($A585,Data_Loss!$A$2:$V$1300,14,FALSE),0)</f>
        <v>0</v>
      </c>
      <c r="L585" s="353">
        <f>+IFERROR(VLOOKUP($A585,Data_Loss!$A$2:$V$1300,15,FALSE),0)</f>
        <v>0</v>
      </c>
      <c r="M585" s="353">
        <f>+IFERROR(VLOOKUP($A585,Data_Loss!$A$2:$V$1300,16,FALSE),0)</f>
        <v>0</v>
      </c>
      <c r="N585" s="353">
        <f>+IFERROR(VLOOKUP($A585,Data_Loss!$A$2:$V$1300,17,FALSE),0)</f>
        <v>0</v>
      </c>
      <c r="O585" s="353">
        <f>+IFERROR(VLOOKUP($A585,Data_Loss!$A$2:$V$1300,18,FALSE),0)</f>
        <v>0</v>
      </c>
      <c r="P585" s="353">
        <f>+IFERROR(VLOOKUP($A585,Data_Loss!$A$2:$V$1300,19,FALSE),0)</f>
        <v>0</v>
      </c>
      <c r="Q585" s="353">
        <f>+IFERROR(VLOOKUP($A585,Data_Loss!$A$2:$V$1300,20,FALSE),0)</f>
        <v>0</v>
      </c>
      <c r="R585" s="353">
        <f>+IFERROR(VLOOKUP($A585,Data_Loss!$A$2:$V$1300,21,FALSE),0)</f>
        <v>0</v>
      </c>
      <c r="S585" s="353">
        <f>+IFERROR(VLOOKUP($A585,Data_Loss!$A$2:$V$1300,22,FALSE),0)</f>
        <v>0</v>
      </c>
      <c r="T585" s="191">
        <f>+$I585*'10k &amp; MO'!C$3+$J585*'10k &amp; MO'!C$9+$K585*'10k &amp; MO'!C$15+$L585*'10k &amp; MO'!C$21+$M585*'10k &amp; MO'!C$27</f>
        <v>0</v>
      </c>
      <c r="U585" s="349">
        <f>+$I585*'10k &amp; MO'!D$3+$J585*'10k &amp; MO'!D$9+$K585*'10k &amp; MO'!D$15+$L585*'10k &amp; MO'!D$21+$M585*'10k &amp; MO'!D$27</f>
        <v>0</v>
      </c>
      <c r="V585" s="349">
        <f>+$I585*'10k &amp; MO'!E$3+$J585*'10k &amp; MO'!E$9+$K585*'10k &amp; MO'!E$15+$L585*'10k &amp; MO'!E$21+$M585*'10k &amp; MO'!E$27</f>
        <v>0</v>
      </c>
      <c r="W585" s="349">
        <f>+$I585*'10k &amp; MO'!F$3+$J585*'10k &amp; MO'!F$9+$K585*'10k &amp; MO'!F$15+$L585*'10k &amp; MO'!F$21+$M585*'10k &amp; MO'!F$27</f>
        <v>0</v>
      </c>
      <c r="X585" s="349">
        <f>+$I585*'10k &amp; MO'!G$3+$J585*'10k &amp; MO'!G$9+$K585*'10k &amp; MO'!G$15+$L585*'10k &amp; MO'!G$21+$M585*'10k &amp; MO'!G$27</f>
        <v>0</v>
      </c>
      <c r="Y585" s="349">
        <f>+$N585*'10k &amp; MO'!H$3+$O585*'10k &amp; MO'!H$9+$P585*'10k &amp; MO'!H$15+$Q585*'10k &amp; MO'!H$21+$R585*'10k &amp; MO'!H$27</f>
        <v>0</v>
      </c>
      <c r="Z585" s="349">
        <f>+$N585*'10k &amp; MO'!I$3+$O585*'10k &amp; MO'!I$9+$P585*'10k &amp; MO'!I$15+$Q585*'10k &amp; MO'!I$21+$R585*'10k &amp; MO'!I$27</f>
        <v>0</v>
      </c>
      <c r="AA585" s="349">
        <f>+$N585*'10k &amp; MO'!J$3+$O585*'10k &amp; MO'!J$9+$P585*'10k &amp; MO'!J$15+$Q585*'10k &amp; MO'!J$21+$R585*'10k &amp; MO'!J$27</f>
        <v>0</v>
      </c>
      <c r="AB585" s="349">
        <f>+$N585*'10k &amp; MO'!K$3+$O585*'10k &amp; MO'!K$9+$P585*'10k &amp; MO'!K$15+$Q585*'10k &amp; MO'!K$21+$R585*'10k &amp; MO'!K$27</f>
        <v>0</v>
      </c>
      <c r="AC585" s="349">
        <f>+$N585*'10k &amp; MO'!L$3+$O585*'10k &amp; MO'!L$9+$P585*'10k &amp; MO'!L$15+$Q585*'10k &amp; MO'!L$21+$R585*'10k &amp; MO'!L$27</f>
        <v>0</v>
      </c>
      <c r="AD585" s="350">
        <f>+S585*'10k &amp; MO'!O$3</f>
        <v>0</v>
      </c>
      <c r="AF585" s="192" t="str">
        <f t="shared" si="82"/>
        <v>6112014</v>
      </c>
      <c r="AG585" s="192">
        <f>+IFERROR(VLOOKUP($AF585,'Limited Loss'!$F$5:$P$124,AG$3,FALSE),0)</f>
        <v>0</v>
      </c>
      <c r="AH585" s="193">
        <f>+IFERROR(VLOOKUP($AF585,'Limited Loss'!$F$5:$P$124,AH$3,FALSE),0)</f>
        <v>0</v>
      </c>
      <c r="AI585" s="193">
        <f>+IFERROR(VLOOKUP($AF585,'Limited Loss'!$F$5:$P$124,AI$3,FALSE),0)</f>
        <v>0</v>
      </c>
      <c r="AJ585" s="193">
        <f>+IFERROR(VLOOKUP($AF585,'Limited Loss'!$F$5:$P$124,AJ$3,FALSE),0)</f>
        <v>0</v>
      </c>
      <c r="AK585" s="100">
        <f>+IFERROR(VLOOKUP($AF585,'Limited Loss'!$F$5:$P$124,AK$3,FALSE),0)</f>
        <v>0</v>
      </c>
      <c r="AL585" s="193">
        <f>+IFERROR(VLOOKUP($AF585,'Limited Loss'!$F$5:$P$124,AL$3,FALSE),0)</f>
        <v>0</v>
      </c>
      <c r="AM585" s="193">
        <f>+IFERROR(VLOOKUP($AF585,'Limited Loss'!$F$5:$P$124,AM$3,FALSE),0)</f>
        <v>0</v>
      </c>
      <c r="AN585" s="193">
        <f>+IFERROR(VLOOKUP($AF585,'Limited Loss'!$F$5:$P$124,AN$3,FALSE),0)</f>
        <v>0</v>
      </c>
      <c r="AO585" s="193">
        <f>+IFERROR(VLOOKUP($AF585,'Limited Loss'!$F$5:$P$124,AO$3,FALSE),0)</f>
        <v>0</v>
      </c>
      <c r="AP585" s="100">
        <f>+IFERROR(VLOOKUP($AF585,'Limited Loss'!$F$5:$P$124,AP$3,FALSE),0)</f>
        <v>0</v>
      </c>
      <c r="AQ585" s="353"/>
      <c r="AR585" s="331">
        <f t="shared" si="83"/>
        <v>611</v>
      </c>
      <c r="AS585" s="332">
        <f t="shared" si="83"/>
        <v>2014</v>
      </c>
      <c r="AT585" s="349">
        <f t="shared" si="81"/>
        <v>0</v>
      </c>
      <c r="AU585" s="349">
        <f t="shared" si="81"/>
        <v>0</v>
      </c>
      <c r="AV585" s="349">
        <f t="shared" si="80"/>
        <v>0</v>
      </c>
      <c r="AW585" s="349">
        <f t="shared" si="80"/>
        <v>0</v>
      </c>
      <c r="AX585" s="350">
        <f t="shared" si="80"/>
        <v>0</v>
      </c>
      <c r="AY585" s="349">
        <f t="shared" si="80"/>
        <v>0</v>
      </c>
      <c r="AZ585" s="349">
        <f t="shared" si="80"/>
        <v>0</v>
      </c>
      <c r="BA585" s="349">
        <f t="shared" si="80"/>
        <v>0</v>
      </c>
      <c r="BB585" s="349">
        <f t="shared" si="80"/>
        <v>0</v>
      </c>
      <c r="BC585" s="349">
        <f t="shared" si="80"/>
        <v>0</v>
      </c>
      <c r="BD585" s="350">
        <f t="shared" si="80"/>
        <v>0</v>
      </c>
      <c r="BE585" s="349">
        <f t="shared" si="85"/>
        <v>0</v>
      </c>
      <c r="BF585" s="375">
        <f t="shared" si="86"/>
        <v>0</v>
      </c>
      <c r="BG585" s="334">
        <f t="shared" si="87"/>
        <v>0</v>
      </c>
    </row>
    <row r="586" spans="1:59" x14ac:dyDescent="0.2">
      <c r="A586" s="326" t="str">
        <f t="shared" si="84"/>
        <v>6112015</v>
      </c>
      <c r="B586" s="331">
        <v>611</v>
      </c>
      <c r="C586" s="327">
        <v>2015</v>
      </c>
      <c r="D586" s="353">
        <f>+IFERROR(VLOOKUP($A586,Data_Loss!$A$2:$V$1180,6,FALSE),0)</f>
        <v>0</v>
      </c>
      <c r="E586" s="353">
        <f>+IFERROR(VLOOKUP($A586,Data_Loss!$A$2:$V$1180,7,FALSE),0)</f>
        <v>0</v>
      </c>
      <c r="F586" s="353">
        <f>+IFERROR(VLOOKUP($A586,Data_Loss!$A$2:$V$1180,8,FALSE),0)</f>
        <v>0</v>
      </c>
      <c r="G586" s="353">
        <f>+IFERROR(VLOOKUP($A586,Data_Loss!$A$2:$V$1180,9,FALSE),0)</f>
        <v>1</v>
      </c>
      <c r="H586" s="353">
        <f>+IFERROR(VLOOKUP($A586,Data_Loss!$A$2:$V$1180,10,FALSE),0)</f>
        <v>0</v>
      </c>
      <c r="I586" s="353">
        <f>+IFERROR(VLOOKUP($A586,Data_Loss!$A$2:$V$1300,12,FALSE),0)</f>
        <v>0</v>
      </c>
      <c r="J586" s="353">
        <f>+IFERROR(VLOOKUP($A586,Data_Loss!$A$2:$V$1300,13,FALSE),0)</f>
        <v>0</v>
      </c>
      <c r="K586" s="353">
        <f>+IFERROR(VLOOKUP($A586,Data_Loss!$A$2:$V$1300,14,FALSE),0)</f>
        <v>0</v>
      </c>
      <c r="L586" s="353">
        <f>+IFERROR(VLOOKUP($A586,Data_Loss!$A$2:$V$1300,15,FALSE),0)</f>
        <v>70643</v>
      </c>
      <c r="M586" s="353">
        <f>+IFERROR(VLOOKUP($A586,Data_Loss!$A$2:$V$1300,16,FALSE),0)</f>
        <v>0</v>
      </c>
      <c r="N586" s="353">
        <f>+IFERROR(VLOOKUP($A586,Data_Loss!$A$2:$V$1300,17,FALSE),0)</f>
        <v>0</v>
      </c>
      <c r="O586" s="353">
        <f>+IFERROR(VLOOKUP($A586,Data_Loss!$A$2:$V$1300,18,FALSE),0)</f>
        <v>0</v>
      </c>
      <c r="P586" s="353">
        <f>+IFERROR(VLOOKUP($A586,Data_Loss!$A$2:$V$1300,19,FALSE),0)</f>
        <v>0</v>
      </c>
      <c r="Q586" s="353">
        <f>+IFERROR(VLOOKUP($A586,Data_Loss!$A$2:$V$1300,20,FALSE),0)</f>
        <v>18295</v>
      </c>
      <c r="R586" s="353">
        <f>+IFERROR(VLOOKUP($A586,Data_Loss!$A$2:$V$1300,21,FALSE),0)</f>
        <v>0</v>
      </c>
      <c r="S586" s="353">
        <f>+IFERROR(VLOOKUP($A586,Data_Loss!$A$2:$V$1300,22,FALSE),0)</f>
        <v>0</v>
      </c>
      <c r="T586" s="191">
        <f>+$I586*'10k &amp; MO'!C$4+$J586*'10k &amp; MO'!C$10+$K586*'10k &amp; MO'!C$16+$L586*'10k &amp; MO'!C$22+$M586*'10k &amp; MO'!C$28</f>
        <v>0</v>
      </c>
      <c r="U586" s="349">
        <f>+$I586*'10k &amp; MO'!D$4+$J586*'10k &amp; MO'!D$10+$K586*'10k &amp; MO'!D$16+$L586*'10k &amp; MO'!D$22+$M586*'10k &amp; MO'!D$28</f>
        <v>0</v>
      </c>
      <c r="V586" s="349">
        <f>+$I586*'10k &amp; MO'!E$4+$J586*'10k &amp; MO'!E$10+$K586*'10k &amp; MO'!E$16+$L586*'10k &amp; MO'!E$22+$M586*'10k &amp; MO'!E$28</f>
        <v>10349.199499999999</v>
      </c>
      <c r="W586" s="349">
        <f>+$I586*'10k &amp; MO'!F$4+$J586*'10k &amp; MO'!F$10+$K586*'10k &amp; MO'!F$16+$L586*'10k &amp; MO'!F$22+$M586*'10k &amp; MO'!F$28</f>
        <v>77530.69249999999</v>
      </c>
      <c r="X586" s="349">
        <f>+$I586*'10k &amp; MO'!G$4+$J586*'10k &amp; MO'!G$10+$K586*'10k &amp; MO'!G$16+$L586*'10k &amp; MO'!G$22+$M586*'10k &amp; MO'!G$28</f>
        <v>586.33690000000001</v>
      </c>
      <c r="Y586" s="349">
        <f>+$N586*'10k &amp; MO'!H$4+$O586*'10k &amp; MO'!H$10+$P586*'10k &amp; MO'!H$16+$Q586*'10k &amp; MO'!H$22+$R586*'10k &amp; MO'!H$28</f>
        <v>0</v>
      </c>
      <c r="Z586" s="349">
        <f>+$N586*'10k &amp; MO'!I$4+$O586*'10k &amp; MO'!I$10+$P586*'10k &amp; MO'!I$16+$Q586*'10k &amp; MO'!I$22+$R586*'10k &amp; MO'!I$28</f>
        <v>0</v>
      </c>
      <c r="AA586" s="349">
        <f>+$N586*'10k &amp; MO'!J$4+$O586*'10k &amp; MO'!J$10+$P586*'10k &amp; MO'!J$16+$Q586*'10k &amp; MO'!J$22+$R586*'10k &amp; MO'!J$28</f>
        <v>3432.1419999999998</v>
      </c>
      <c r="AB586" s="349">
        <f>+$N586*'10k &amp; MO'!K$4+$O586*'10k &amp; MO'!K$10+$P586*'10k &amp; MO'!K$16+$Q586*'10k &amp; MO'!K$22+$R586*'10k &amp; MO'!K$28</f>
        <v>28229.184999999998</v>
      </c>
      <c r="AC586" s="349">
        <f>+$N586*'10k &amp; MO'!L$4+$O586*'10k &amp; MO'!L$10+$P586*'10k &amp; MO'!L$16+$Q586*'10k &amp; MO'!L$22+$R586*'10k &amp; MO'!L$28</f>
        <v>429.9325</v>
      </c>
      <c r="AD586" s="350">
        <f>+S586*'10k &amp; MO'!O$4</f>
        <v>0</v>
      </c>
      <c r="AF586" s="192" t="str">
        <f t="shared" si="82"/>
        <v>6112015</v>
      </c>
      <c r="AG586" s="192">
        <f>+IFERROR(VLOOKUP($AF586,'Limited Loss'!$F$5:$P$124,AG$3,FALSE),0)</f>
        <v>0</v>
      </c>
      <c r="AH586" s="193">
        <f>+IFERROR(VLOOKUP($AF586,'Limited Loss'!$F$5:$P$124,AH$3,FALSE),0)</f>
        <v>0</v>
      </c>
      <c r="AI586" s="193">
        <f>+IFERROR(VLOOKUP($AF586,'Limited Loss'!$F$5:$P$124,AI$3,FALSE),0)</f>
        <v>0</v>
      </c>
      <c r="AJ586" s="193">
        <f>+IFERROR(VLOOKUP($AF586,'Limited Loss'!$F$5:$P$124,AJ$3,FALSE),0)</f>
        <v>0</v>
      </c>
      <c r="AK586" s="100">
        <f>+IFERROR(VLOOKUP($AF586,'Limited Loss'!$F$5:$P$124,AK$3,FALSE),0)</f>
        <v>0</v>
      </c>
      <c r="AL586" s="193">
        <f>+IFERROR(VLOOKUP($AF586,'Limited Loss'!$F$5:$P$124,AL$3,FALSE),0)</f>
        <v>0</v>
      </c>
      <c r="AM586" s="193">
        <f>+IFERROR(VLOOKUP($AF586,'Limited Loss'!$F$5:$P$124,AM$3,FALSE),0)</f>
        <v>0</v>
      </c>
      <c r="AN586" s="193">
        <f>+IFERROR(VLOOKUP($AF586,'Limited Loss'!$F$5:$P$124,AN$3,FALSE),0)</f>
        <v>0</v>
      </c>
      <c r="AO586" s="193">
        <f>+IFERROR(VLOOKUP($AF586,'Limited Loss'!$F$5:$P$124,AO$3,FALSE),0)</f>
        <v>0</v>
      </c>
      <c r="AP586" s="100">
        <f>+IFERROR(VLOOKUP($AF586,'Limited Loss'!$F$5:$P$124,AP$3,FALSE),0)</f>
        <v>0</v>
      </c>
      <c r="AQ586" s="353"/>
      <c r="AR586" s="331">
        <f t="shared" si="83"/>
        <v>611</v>
      </c>
      <c r="AS586" s="332">
        <f t="shared" si="83"/>
        <v>2015</v>
      </c>
      <c r="AT586" s="349">
        <f t="shared" si="81"/>
        <v>0</v>
      </c>
      <c r="AU586" s="349">
        <f t="shared" si="81"/>
        <v>0</v>
      </c>
      <c r="AV586" s="349">
        <f t="shared" si="80"/>
        <v>10349.199499999999</v>
      </c>
      <c r="AW586" s="349">
        <f t="shared" si="80"/>
        <v>77530.69249999999</v>
      </c>
      <c r="AX586" s="350">
        <f t="shared" si="80"/>
        <v>586.33690000000001</v>
      </c>
      <c r="AY586" s="349">
        <f t="shared" si="80"/>
        <v>0</v>
      </c>
      <c r="AZ586" s="349">
        <f t="shared" si="80"/>
        <v>0</v>
      </c>
      <c r="BA586" s="349">
        <f t="shared" si="80"/>
        <v>3432.1419999999998</v>
      </c>
      <c r="BB586" s="349">
        <f t="shared" si="80"/>
        <v>28229.184999999998</v>
      </c>
      <c r="BC586" s="349">
        <f t="shared" si="80"/>
        <v>429.9325</v>
      </c>
      <c r="BD586" s="350">
        <f t="shared" si="80"/>
        <v>0</v>
      </c>
      <c r="BE586" s="349">
        <f t="shared" si="85"/>
        <v>13781.341499999999</v>
      </c>
      <c r="BF586" s="375">
        <f t="shared" si="86"/>
        <v>106776.14689999998</v>
      </c>
      <c r="BG586" s="334">
        <f t="shared" si="87"/>
        <v>0</v>
      </c>
    </row>
    <row r="587" spans="1:59" x14ac:dyDescent="0.2">
      <c r="A587" s="326" t="str">
        <f t="shared" si="84"/>
        <v>6112016</v>
      </c>
      <c r="B587" s="331">
        <v>611</v>
      </c>
      <c r="C587" s="327">
        <v>2016</v>
      </c>
      <c r="D587" s="353">
        <f>+IFERROR(VLOOKUP($A587,Data_Loss!$A$2:$V$1180,6,FALSE),0)</f>
        <v>0</v>
      </c>
      <c r="E587" s="353">
        <f>+IFERROR(VLOOKUP($A587,Data_Loss!$A$2:$V$1180,7,FALSE),0)</f>
        <v>0</v>
      </c>
      <c r="F587" s="353">
        <f>+IFERROR(VLOOKUP($A587,Data_Loss!$A$2:$V$1180,8,FALSE),0)</f>
        <v>0</v>
      </c>
      <c r="G587" s="353">
        <f>+IFERROR(VLOOKUP($A587,Data_Loss!$A$2:$V$1180,9,FALSE),0)</f>
        <v>0</v>
      </c>
      <c r="H587" s="353">
        <f>+IFERROR(VLOOKUP($A587,Data_Loss!$A$2:$V$1180,10,FALSE),0)</f>
        <v>0</v>
      </c>
      <c r="I587" s="353">
        <f>+IFERROR(VLOOKUP($A587,Data_Loss!$A$2:$V$1300,12,FALSE),0)</f>
        <v>0</v>
      </c>
      <c r="J587" s="353">
        <f>+IFERROR(VLOOKUP($A587,Data_Loss!$A$2:$V$1300,13,FALSE),0)</f>
        <v>0</v>
      </c>
      <c r="K587" s="353">
        <f>+IFERROR(VLOOKUP($A587,Data_Loss!$A$2:$V$1300,14,FALSE),0)</f>
        <v>0</v>
      </c>
      <c r="L587" s="353">
        <f>+IFERROR(VLOOKUP($A587,Data_Loss!$A$2:$V$1300,15,FALSE),0)</f>
        <v>0</v>
      </c>
      <c r="M587" s="353">
        <f>+IFERROR(VLOOKUP($A587,Data_Loss!$A$2:$V$1300,16,FALSE),0)</f>
        <v>0</v>
      </c>
      <c r="N587" s="353">
        <f>+IFERROR(VLOOKUP($A587,Data_Loss!$A$2:$V$1300,17,FALSE),0)</f>
        <v>0</v>
      </c>
      <c r="O587" s="353">
        <f>+IFERROR(VLOOKUP($A587,Data_Loss!$A$2:$V$1300,18,FALSE),0)</f>
        <v>0</v>
      </c>
      <c r="P587" s="353">
        <f>+IFERROR(VLOOKUP($A587,Data_Loss!$A$2:$V$1300,19,FALSE),0)</f>
        <v>0</v>
      </c>
      <c r="Q587" s="353">
        <f>+IFERROR(VLOOKUP($A587,Data_Loss!$A$2:$V$1300,20,FALSE),0)</f>
        <v>0</v>
      </c>
      <c r="R587" s="353">
        <f>+IFERROR(VLOOKUP($A587,Data_Loss!$A$2:$V$1300,21,FALSE),0)</f>
        <v>0</v>
      </c>
      <c r="S587" s="353">
        <f>+IFERROR(VLOOKUP($A587,Data_Loss!$A$2:$V$1300,22,FALSE),0)</f>
        <v>0</v>
      </c>
      <c r="T587" s="191">
        <f>+$I587*'10k &amp; MO'!C$5+$J587*'10k &amp; MO'!C$11+$K587*'10k &amp; MO'!C$17+$L587*'10k &amp; MO'!C$23+$M587*'10k &amp; MO'!C$29</f>
        <v>0</v>
      </c>
      <c r="U587" s="349">
        <f>+$I587*'10k &amp; MO'!D$5+$J587*'10k &amp; MO'!D$11+$K587*'10k &amp; MO'!D$17+$L587*'10k &amp; MO'!D$23+$M587*'10k &amp; MO'!D$29</f>
        <v>0</v>
      </c>
      <c r="V587" s="349">
        <f>+$I587*'10k &amp; MO'!E$5+$J587*'10k &amp; MO'!E$11+$K587*'10k &amp; MO'!E$17+$L587*'10k &amp; MO'!E$23+$M587*'10k &amp; MO'!E$29</f>
        <v>0</v>
      </c>
      <c r="W587" s="349">
        <f>+$I587*'10k &amp; MO'!F$5+$J587*'10k &amp; MO'!F$11+$K587*'10k &amp; MO'!F$17+$L587*'10k &amp; MO'!F$23+$M587*'10k &amp; MO'!F$29</f>
        <v>0</v>
      </c>
      <c r="X587" s="349">
        <f>+$I587*'10k &amp; MO'!G$5+$J587*'10k &amp; MO'!G$11+$K587*'10k &amp; MO'!G$17+$L587*'10k &amp; MO'!G$23+$M587*'10k &amp; MO'!G$29</f>
        <v>0</v>
      </c>
      <c r="Y587" s="349">
        <f>+$N587*'10k &amp; MO'!H$5+$O587*'10k &amp; MO'!H$11+$P587*'10k &amp; MO'!H$17+$Q587*'10k &amp; MO'!H$23+$R587*'10k &amp; MO'!H$29</f>
        <v>0</v>
      </c>
      <c r="Z587" s="349">
        <f>+$N587*'10k &amp; MO'!I$5+$O587*'10k &amp; MO'!I$11+$P587*'10k &amp; MO'!I$17+$Q587*'10k &amp; MO'!I$23+$R587*'10k &amp; MO'!I$29</f>
        <v>0</v>
      </c>
      <c r="AA587" s="349">
        <f>+$N587*'10k &amp; MO'!J$5+$O587*'10k &amp; MO'!J$11+$P587*'10k &amp; MO'!J$17+$Q587*'10k &amp; MO'!J$23+$R587*'10k &amp; MO'!J$29</f>
        <v>0</v>
      </c>
      <c r="AB587" s="349">
        <f>+$N587*'10k &amp; MO'!K$5+$O587*'10k &amp; MO'!K$11+$P587*'10k &amp; MO'!K$17+$Q587*'10k &amp; MO'!K$23+$R587*'10k &amp; MO'!K$29</f>
        <v>0</v>
      </c>
      <c r="AC587" s="349">
        <f>+$N587*'10k &amp; MO'!L$5+$O587*'10k &amp; MO'!L$11+$P587*'10k &amp; MO'!L$17+$Q587*'10k &amp; MO'!L$23+$R587*'10k &amp; MO'!L$29</f>
        <v>0</v>
      </c>
      <c r="AD587" s="350">
        <f>+S587*'10k &amp; MO'!O$5</f>
        <v>0</v>
      </c>
      <c r="AF587" s="192" t="str">
        <f t="shared" si="82"/>
        <v>6112016</v>
      </c>
      <c r="AG587" s="192">
        <f>+IFERROR(VLOOKUP($AF587,'Limited Loss'!$F$5:$P$124,AG$3,FALSE),0)</f>
        <v>0</v>
      </c>
      <c r="AH587" s="193">
        <f>+IFERROR(VLOOKUP($AF587,'Limited Loss'!$F$5:$P$124,AH$3,FALSE),0)</f>
        <v>0</v>
      </c>
      <c r="AI587" s="193">
        <f>+IFERROR(VLOOKUP($AF587,'Limited Loss'!$F$5:$P$124,AI$3,FALSE),0)</f>
        <v>0</v>
      </c>
      <c r="AJ587" s="193">
        <f>+IFERROR(VLOOKUP($AF587,'Limited Loss'!$F$5:$P$124,AJ$3,FALSE),0)</f>
        <v>0</v>
      </c>
      <c r="AK587" s="100">
        <f>+IFERROR(VLOOKUP($AF587,'Limited Loss'!$F$5:$P$124,AK$3,FALSE),0)</f>
        <v>0</v>
      </c>
      <c r="AL587" s="193">
        <f>+IFERROR(VLOOKUP($AF587,'Limited Loss'!$F$5:$P$124,AL$3,FALSE),0)</f>
        <v>0</v>
      </c>
      <c r="AM587" s="193">
        <f>+IFERROR(VLOOKUP($AF587,'Limited Loss'!$F$5:$P$124,AM$3,FALSE),0)</f>
        <v>0</v>
      </c>
      <c r="AN587" s="193">
        <f>+IFERROR(VLOOKUP($AF587,'Limited Loss'!$F$5:$P$124,AN$3,FALSE),0)</f>
        <v>0</v>
      </c>
      <c r="AO587" s="193">
        <f>+IFERROR(VLOOKUP($AF587,'Limited Loss'!$F$5:$P$124,AO$3,FALSE),0)</f>
        <v>0</v>
      </c>
      <c r="AP587" s="100">
        <f>+IFERROR(VLOOKUP($AF587,'Limited Loss'!$F$5:$P$124,AP$3,FALSE),0)</f>
        <v>0</v>
      </c>
      <c r="AQ587" s="353"/>
      <c r="AR587" s="331">
        <f t="shared" si="83"/>
        <v>611</v>
      </c>
      <c r="AS587" s="332">
        <f t="shared" si="83"/>
        <v>2016</v>
      </c>
      <c r="AT587" s="349">
        <f t="shared" si="81"/>
        <v>0</v>
      </c>
      <c r="AU587" s="349">
        <f t="shared" si="81"/>
        <v>0</v>
      </c>
      <c r="AV587" s="349">
        <f t="shared" si="80"/>
        <v>0</v>
      </c>
      <c r="AW587" s="349">
        <f t="shared" si="80"/>
        <v>0</v>
      </c>
      <c r="AX587" s="350">
        <f t="shared" si="80"/>
        <v>0</v>
      </c>
      <c r="AY587" s="349">
        <f t="shared" si="80"/>
        <v>0</v>
      </c>
      <c r="AZ587" s="349">
        <f t="shared" si="80"/>
        <v>0</v>
      </c>
      <c r="BA587" s="349">
        <f t="shared" si="80"/>
        <v>0</v>
      </c>
      <c r="BB587" s="349">
        <f t="shared" si="80"/>
        <v>0</v>
      </c>
      <c r="BC587" s="349">
        <f t="shared" si="80"/>
        <v>0</v>
      </c>
      <c r="BD587" s="350">
        <f t="shared" si="80"/>
        <v>0</v>
      </c>
      <c r="BE587" s="349">
        <f t="shared" si="85"/>
        <v>0</v>
      </c>
      <c r="BF587" s="375">
        <f t="shared" si="86"/>
        <v>0</v>
      </c>
      <c r="BG587" s="334">
        <f t="shared" si="87"/>
        <v>0</v>
      </c>
    </row>
    <row r="588" spans="1:59" x14ac:dyDescent="0.2">
      <c r="A588" s="326" t="str">
        <f t="shared" si="84"/>
        <v>6112017</v>
      </c>
      <c r="B588" s="331">
        <v>611</v>
      </c>
      <c r="C588" s="327">
        <v>2017</v>
      </c>
      <c r="D588" s="353">
        <f>+IFERROR(VLOOKUP($A588,Data_Loss!$A$2:$V$1180,6,FALSE),0)</f>
        <v>0</v>
      </c>
      <c r="E588" s="353">
        <f>+IFERROR(VLOOKUP($A588,Data_Loss!$A$2:$V$1180,7,FALSE),0)</f>
        <v>0</v>
      </c>
      <c r="F588" s="353">
        <f>+IFERROR(VLOOKUP($A588,Data_Loss!$A$2:$V$1180,8,FALSE),0)</f>
        <v>0</v>
      </c>
      <c r="G588" s="353">
        <f>+IFERROR(VLOOKUP($A588,Data_Loss!$A$2:$V$1180,9,FALSE),0)</f>
        <v>0</v>
      </c>
      <c r="H588" s="353">
        <f>+IFERROR(VLOOKUP($A588,Data_Loss!$A$2:$V$1180,10,FALSE),0)</f>
        <v>0</v>
      </c>
      <c r="I588" s="353">
        <f>+IFERROR(VLOOKUP($A588,Data_Loss!$A$2:$V$1300,12,FALSE),0)</f>
        <v>0</v>
      </c>
      <c r="J588" s="353">
        <f>+IFERROR(VLOOKUP($A588,Data_Loss!$A$2:$V$1300,13,FALSE),0)</f>
        <v>0</v>
      </c>
      <c r="K588" s="353">
        <f>+IFERROR(VLOOKUP($A588,Data_Loss!$A$2:$V$1300,14,FALSE),0)</f>
        <v>0</v>
      </c>
      <c r="L588" s="353">
        <f>+IFERROR(VLOOKUP($A588,Data_Loss!$A$2:$V$1300,15,FALSE),0)</f>
        <v>0</v>
      </c>
      <c r="M588" s="353">
        <f>+IFERROR(VLOOKUP($A588,Data_Loss!$A$2:$V$1300,16,FALSE),0)</f>
        <v>0</v>
      </c>
      <c r="N588" s="353">
        <f>+IFERROR(VLOOKUP($A588,Data_Loss!$A$2:$V$1300,17,FALSE),0)</f>
        <v>0</v>
      </c>
      <c r="O588" s="353">
        <f>+IFERROR(VLOOKUP($A588,Data_Loss!$A$2:$V$1300,18,FALSE),0)</f>
        <v>0</v>
      </c>
      <c r="P588" s="353">
        <f>+IFERROR(VLOOKUP($A588,Data_Loss!$A$2:$V$1300,19,FALSE),0)</f>
        <v>0</v>
      </c>
      <c r="Q588" s="353">
        <f>+IFERROR(VLOOKUP($A588,Data_Loss!$A$2:$V$1300,20,FALSE),0)</f>
        <v>0</v>
      </c>
      <c r="R588" s="353">
        <f>+IFERROR(VLOOKUP($A588,Data_Loss!$A$2:$V$1300,21,FALSE),0)</f>
        <v>0</v>
      </c>
      <c r="S588" s="353">
        <f>+IFERROR(VLOOKUP($A588,Data_Loss!$A$2:$V$1300,22,FALSE),0)</f>
        <v>599</v>
      </c>
      <c r="T588" s="191">
        <f>+$I588*'10k &amp; MO'!C$6+$J588*'10k &amp; MO'!C$12+$K588*'10k &amp; MO'!C$18+$L588*'10k &amp; MO'!C$24+$M588*'10k &amp; MO'!C$30</f>
        <v>0</v>
      </c>
      <c r="U588" s="349">
        <f>+$I588*'10k &amp; MO'!D$6+$J588*'10k &amp; MO'!D$12+$K588*'10k &amp; MO'!D$18+$L588*'10k &amp; MO'!D$24+$M588*'10k &amp; MO'!D$30</f>
        <v>0</v>
      </c>
      <c r="V588" s="349">
        <f>+$I588*'10k &amp; MO'!E$6+$J588*'10k &amp; MO'!E$12+$K588*'10k &amp; MO'!E$18+$L588*'10k &amp; MO'!E$24+$M588*'10k &amp; MO'!E$30</f>
        <v>0</v>
      </c>
      <c r="W588" s="349">
        <f>+$I588*'10k &amp; MO'!F$6+$J588*'10k &amp; MO'!F$12+$K588*'10k &amp; MO'!F$18+$L588*'10k &amp; MO'!F$24+$M588*'10k &amp; MO'!F$30</f>
        <v>0</v>
      </c>
      <c r="X588" s="349">
        <f>+$I588*'10k &amp; MO'!G$6+$J588*'10k &amp; MO'!G$12+$K588*'10k &amp; MO'!G$18+$L588*'10k &amp; MO'!G$24+$M588*'10k &amp; MO'!G$30</f>
        <v>0</v>
      </c>
      <c r="Y588" s="349">
        <f>+$N588*'10k &amp; MO'!H$6+$O588*'10k &amp; MO'!H$12+$P588*'10k &amp; MO'!H$18+$Q588*'10k &amp; MO'!H$24+$R588*'10k &amp; MO'!H$30</f>
        <v>0</v>
      </c>
      <c r="Z588" s="349">
        <f>+$N588*'10k &amp; MO'!I$6+$O588*'10k &amp; MO'!I$12+$P588*'10k &amp; MO'!I$18+$Q588*'10k &amp; MO'!I$24+$R588*'10k &amp; MO'!I$30</f>
        <v>0</v>
      </c>
      <c r="AA588" s="349">
        <f>+$N588*'10k &amp; MO'!J$6+$O588*'10k &amp; MO'!J$12+$P588*'10k &amp; MO'!J$18+$Q588*'10k &amp; MO'!J$24+$R588*'10k &amp; MO'!J$30</f>
        <v>0</v>
      </c>
      <c r="AB588" s="349">
        <f>+$N588*'10k &amp; MO'!K$6+$O588*'10k &amp; MO'!K$12+$P588*'10k &amp; MO'!K$18+$Q588*'10k &amp; MO'!K$24+$R588*'10k &amp; MO'!K$30</f>
        <v>0</v>
      </c>
      <c r="AC588" s="349">
        <f>+$N588*'10k &amp; MO'!L$6+$O588*'10k &amp; MO'!L$12+$P588*'10k &amp; MO'!L$18+$Q588*'10k &amp; MO'!L$24+$R588*'10k &amp; MO'!L$30</f>
        <v>0</v>
      </c>
      <c r="AD588" s="350">
        <f>+S588*'10k &amp; MO'!O$6</f>
        <v>806.25400000000002</v>
      </c>
      <c r="AF588" s="192" t="str">
        <f t="shared" si="82"/>
        <v>6112017</v>
      </c>
      <c r="AG588" s="192">
        <f>+IFERROR(VLOOKUP($AF588,'Limited Loss'!$F$5:$P$124,AG$3,FALSE),0)</f>
        <v>0</v>
      </c>
      <c r="AH588" s="193">
        <f>+IFERROR(VLOOKUP($AF588,'Limited Loss'!$F$5:$P$124,AH$3,FALSE),0)</f>
        <v>0</v>
      </c>
      <c r="AI588" s="193">
        <f>+IFERROR(VLOOKUP($AF588,'Limited Loss'!$F$5:$P$124,AI$3,FALSE),0)</f>
        <v>0</v>
      </c>
      <c r="AJ588" s="193">
        <f>+IFERROR(VLOOKUP($AF588,'Limited Loss'!$F$5:$P$124,AJ$3,FALSE),0)</f>
        <v>0</v>
      </c>
      <c r="AK588" s="100">
        <f>+IFERROR(VLOOKUP($AF588,'Limited Loss'!$F$5:$P$124,AK$3,FALSE),0)</f>
        <v>0</v>
      </c>
      <c r="AL588" s="193">
        <f>+IFERROR(VLOOKUP($AF588,'Limited Loss'!$F$5:$P$124,AL$3,FALSE),0)</f>
        <v>0</v>
      </c>
      <c r="AM588" s="193">
        <f>+IFERROR(VLOOKUP($AF588,'Limited Loss'!$F$5:$P$124,AM$3,FALSE),0)</f>
        <v>0</v>
      </c>
      <c r="AN588" s="193">
        <f>+IFERROR(VLOOKUP($AF588,'Limited Loss'!$F$5:$P$124,AN$3,FALSE),0)</f>
        <v>0</v>
      </c>
      <c r="AO588" s="193">
        <f>+IFERROR(VLOOKUP($AF588,'Limited Loss'!$F$5:$P$124,AO$3,FALSE),0)</f>
        <v>0</v>
      </c>
      <c r="AP588" s="100">
        <f>+IFERROR(VLOOKUP($AF588,'Limited Loss'!$F$5:$P$124,AP$3,FALSE),0)</f>
        <v>0</v>
      </c>
      <c r="AQ588" s="353"/>
      <c r="AR588" s="331">
        <f t="shared" si="83"/>
        <v>611</v>
      </c>
      <c r="AS588" s="332">
        <f t="shared" si="83"/>
        <v>2017</v>
      </c>
      <c r="AT588" s="349">
        <f t="shared" si="81"/>
        <v>0</v>
      </c>
      <c r="AU588" s="349">
        <f t="shared" si="81"/>
        <v>0</v>
      </c>
      <c r="AV588" s="349">
        <f t="shared" si="80"/>
        <v>0</v>
      </c>
      <c r="AW588" s="349">
        <f t="shared" si="80"/>
        <v>0</v>
      </c>
      <c r="AX588" s="350">
        <f t="shared" si="80"/>
        <v>0</v>
      </c>
      <c r="AY588" s="349">
        <f t="shared" si="80"/>
        <v>0</v>
      </c>
      <c r="AZ588" s="349">
        <f t="shared" si="80"/>
        <v>0</v>
      </c>
      <c r="BA588" s="349">
        <f t="shared" si="80"/>
        <v>0</v>
      </c>
      <c r="BB588" s="349">
        <f t="shared" si="80"/>
        <v>0</v>
      </c>
      <c r="BC588" s="349">
        <f t="shared" si="80"/>
        <v>0</v>
      </c>
      <c r="BD588" s="350">
        <f t="shared" si="80"/>
        <v>806.25400000000002</v>
      </c>
      <c r="BE588" s="349">
        <f t="shared" si="85"/>
        <v>0</v>
      </c>
      <c r="BF588" s="375">
        <f t="shared" si="86"/>
        <v>0</v>
      </c>
      <c r="BG588" s="334">
        <f t="shared" si="87"/>
        <v>806.25400000000002</v>
      </c>
    </row>
    <row r="589" spans="1:59" x14ac:dyDescent="0.2">
      <c r="A589" s="326" t="str">
        <f t="shared" si="84"/>
        <v>6112018</v>
      </c>
      <c r="B589" s="331">
        <v>611</v>
      </c>
      <c r="C589" s="327">
        <v>2018</v>
      </c>
      <c r="D589" s="353">
        <f>+IFERROR(VLOOKUP($A589,Data_Loss!$A$2:$V$1180,6,FALSE),0)</f>
        <v>0</v>
      </c>
      <c r="E589" s="353">
        <f>+IFERROR(VLOOKUP($A589,Data_Loss!$A$2:$V$1180,7,FALSE),0)</f>
        <v>0</v>
      </c>
      <c r="F589" s="353">
        <f>+IFERROR(VLOOKUP($A589,Data_Loss!$A$2:$V$1180,8,FALSE),0)</f>
        <v>0</v>
      </c>
      <c r="G589" s="353">
        <f>+IFERROR(VLOOKUP($A589,Data_Loss!$A$2:$V$1180,9,FALSE),0)</f>
        <v>0</v>
      </c>
      <c r="H589" s="353">
        <f>+IFERROR(VLOOKUP($A589,Data_Loss!$A$2:$V$1180,10,FALSE),0)</f>
        <v>0</v>
      </c>
      <c r="I589" s="353">
        <f>+IFERROR(VLOOKUP($A589,Data_Loss!$A$2:$V$1300,12,FALSE),0)</f>
        <v>0</v>
      </c>
      <c r="J589" s="353">
        <f>+IFERROR(VLOOKUP($A589,Data_Loss!$A$2:$V$1300,13,FALSE),0)</f>
        <v>0</v>
      </c>
      <c r="K589" s="353">
        <f>+IFERROR(VLOOKUP($A589,Data_Loss!$A$2:$V$1300,14,FALSE),0)</f>
        <v>0</v>
      </c>
      <c r="L589" s="353">
        <f>+IFERROR(VLOOKUP($A589,Data_Loss!$A$2:$V$1300,15,FALSE),0)</f>
        <v>0</v>
      </c>
      <c r="M589" s="353">
        <f>+IFERROR(VLOOKUP($A589,Data_Loss!$A$2:$V$1300,16,FALSE),0)</f>
        <v>0</v>
      </c>
      <c r="N589" s="353">
        <f>+IFERROR(VLOOKUP($A589,Data_Loss!$A$2:$V$1300,17,FALSE),0)</f>
        <v>0</v>
      </c>
      <c r="O589" s="353">
        <f>+IFERROR(VLOOKUP($A589,Data_Loss!$A$2:$V$1300,18,FALSE),0)</f>
        <v>0</v>
      </c>
      <c r="P589" s="353">
        <f>+IFERROR(VLOOKUP($A589,Data_Loss!$A$2:$V$1300,19,FALSE),0)</f>
        <v>0</v>
      </c>
      <c r="Q589" s="353">
        <f>+IFERROR(VLOOKUP($A589,Data_Loss!$A$2:$V$1300,20,FALSE),0)</f>
        <v>0</v>
      </c>
      <c r="R589" s="353">
        <f>+IFERROR(VLOOKUP($A589,Data_Loss!$A$2:$V$1300,21,FALSE),0)</f>
        <v>0</v>
      </c>
      <c r="S589" s="353">
        <f>+IFERROR(VLOOKUP($A589,Data_Loss!$A$2:$V$1300,22,FALSE),0)</f>
        <v>0</v>
      </c>
      <c r="T589" s="191">
        <f>+$I589*'10k &amp; MO'!C$7+$J589*'10k &amp; MO'!C$13+$K589*'10k &amp; MO'!C$19+$L589*'10k &amp; MO'!C$25+$M589*'10k &amp; MO'!C$31</f>
        <v>0</v>
      </c>
      <c r="U589" s="349">
        <f>+$I589*'10k &amp; MO'!D$7+$J589*'10k &amp; MO'!D$13+$K589*'10k &amp; MO'!D$19+$L589*'10k &amp; MO'!D$25+$M589*'10k &amp; MO'!D$31</f>
        <v>0</v>
      </c>
      <c r="V589" s="349">
        <f>+$I589*'10k &amp; MO'!E$7+$J589*'10k &amp; MO'!E$13+$K589*'10k &amp; MO'!E$19+$L589*'10k &amp; MO'!E$25+$M589*'10k &amp; MO'!E$31</f>
        <v>0</v>
      </c>
      <c r="W589" s="349">
        <f>+$I589*'10k &amp; MO'!F$7+$J589*'10k &amp; MO'!F$13+$K589*'10k &amp; MO'!F$19+$L589*'10k &amp; MO'!F$25+$M589*'10k &amp; MO'!F$31</f>
        <v>0</v>
      </c>
      <c r="X589" s="349">
        <f>+$I589*'10k &amp; MO'!G$7+$J589*'10k &amp; MO'!G$13+$K589*'10k &amp; MO'!G$19+$L589*'10k &amp; MO'!G$25+$M589*'10k &amp; MO'!G$31</f>
        <v>0</v>
      </c>
      <c r="Y589" s="349">
        <f>+$N589*'10k &amp; MO'!H$7+$O589*'10k &amp; MO'!H$13+$P589*'10k &amp; MO'!H$19+$Q589*'10k &amp; MO'!H$25+$R589*'10k &amp; MO'!H$31</f>
        <v>0</v>
      </c>
      <c r="Z589" s="349">
        <f>+$N589*'10k &amp; MO'!I$7+$O589*'10k &amp; MO'!I$13+$P589*'10k &amp; MO'!I$19+$Q589*'10k &amp; MO'!I$25+$R589*'10k &amp; MO'!I$31</f>
        <v>0</v>
      </c>
      <c r="AA589" s="349">
        <f>+$N589*'10k &amp; MO'!J$7+$O589*'10k &amp; MO'!J$13+$P589*'10k &amp; MO'!J$19+$Q589*'10k &amp; MO'!J$25+$R589*'10k &amp; MO'!J$31</f>
        <v>0</v>
      </c>
      <c r="AB589" s="349">
        <f>+$N589*'10k &amp; MO'!K$7+$O589*'10k &amp; MO'!K$13+$P589*'10k &amp; MO'!K$19+$Q589*'10k &amp; MO'!K$25+$R589*'10k &amp; MO'!K$31</f>
        <v>0</v>
      </c>
      <c r="AC589" s="349">
        <f>+$N589*'10k &amp; MO'!L$7+$O589*'10k &amp; MO'!L$13+$P589*'10k &amp; MO'!L$19+$Q589*'10k &amp; MO'!L$25+$R589*'10k &amp; MO'!L$31</f>
        <v>0</v>
      </c>
      <c r="AD589" s="350">
        <f>+S589*'10k &amp; MO'!O$7</f>
        <v>0</v>
      </c>
      <c r="AF589" s="192" t="str">
        <f t="shared" si="82"/>
        <v>6112018</v>
      </c>
      <c r="AG589" s="192">
        <f>+IFERROR(VLOOKUP($AF589,'Limited Loss'!$F$5:$P$124,AG$3,FALSE),0)</f>
        <v>0</v>
      </c>
      <c r="AH589" s="193">
        <f>+IFERROR(VLOOKUP($AF589,'Limited Loss'!$F$5:$P$124,AH$3,FALSE),0)</f>
        <v>0</v>
      </c>
      <c r="AI589" s="193">
        <f>+IFERROR(VLOOKUP($AF589,'Limited Loss'!$F$5:$P$124,AI$3,FALSE),0)</f>
        <v>0</v>
      </c>
      <c r="AJ589" s="193">
        <f>+IFERROR(VLOOKUP($AF589,'Limited Loss'!$F$5:$P$124,AJ$3,FALSE),0)</f>
        <v>0</v>
      </c>
      <c r="AK589" s="100">
        <f>+IFERROR(VLOOKUP($AF589,'Limited Loss'!$F$5:$P$124,AK$3,FALSE),0)</f>
        <v>0</v>
      </c>
      <c r="AL589" s="193">
        <f>+IFERROR(VLOOKUP($AF589,'Limited Loss'!$F$5:$P$124,AL$3,FALSE),0)</f>
        <v>0</v>
      </c>
      <c r="AM589" s="193">
        <f>+IFERROR(VLOOKUP($AF589,'Limited Loss'!$F$5:$P$124,AM$3,FALSE),0)</f>
        <v>0</v>
      </c>
      <c r="AN589" s="193">
        <f>+IFERROR(VLOOKUP($AF589,'Limited Loss'!$F$5:$P$124,AN$3,FALSE),0)</f>
        <v>0</v>
      </c>
      <c r="AO589" s="193">
        <f>+IFERROR(VLOOKUP($AF589,'Limited Loss'!$F$5:$P$124,AO$3,FALSE),0)</f>
        <v>0</v>
      </c>
      <c r="AP589" s="100">
        <f>+IFERROR(VLOOKUP($AF589,'Limited Loss'!$F$5:$P$124,AP$3,FALSE),0)</f>
        <v>0</v>
      </c>
      <c r="AQ589" s="353"/>
      <c r="AR589" s="331">
        <f t="shared" si="83"/>
        <v>611</v>
      </c>
      <c r="AS589" s="332">
        <f t="shared" si="83"/>
        <v>2018</v>
      </c>
      <c r="AT589" s="349">
        <f t="shared" si="81"/>
        <v>0</v>
      </c>
      <c r="AU589" s="349">
        <f t="shared" si="81"/>
        <v>0</v>
      </c>
      <c r="AV589" s="349">
        <f t="shared" si="80"/>
        <v>0</v>
      </c>
      <c r="AW589" s="349">
        <f t="shared" si="80"/>
        <v>0</v>
      </c>
      <c r="AX589" s="350">
        <f t="shared" si="80"/>
        <v>0</v>
      </c>
      <c r="AY589" s="349">
        <f t="shared" si="80"/>
        <v>0</v>
      </c>
      <c r="AZ589" s="349">
        <f t="shared" si="80"/>
        <v>0</v>
      </c>
      <c r="BA589" s="349">
        <f t="shared" si="80"/>
        <v>0</v>
      </c>
      <c r="BB589" s="349">
        <f t="shared" si="80"/>
        <v>0</v>
      </c>
      <c r="BC589" s="349">
        <f t="shared" si="80"/>
        <v>0</v>
      </c>
      <c r="BD589" s="350">
        <f t="shared" si="80"/>
        <v>0</v>
      </c>
      <c r="BE589" s="349">
        <f t="shared" si="85"/>
        <v>0</v>
      </c>
      <c r="BF589" s="375">
        <f t="shared" si="86"/>
        <v>0</v>
      </c>
      <c r="BG589" s="334">
        <f t="shared" si="87"/>
        <v>0</v>
      </c>
    </row>
    <row r="590" spans="1:59" x14ac:dyDescent="0.2">
      <c r="A590" s="326" t="str">
        <f t="shared" si="84"/>
        <v>6172014</v>
      </c>
      <c r="B590" s="331">
        <v>617</v>
      </c>
      <c r="C590" s="327">
        <v>2014</v>
      </c>
      <c r="D590" s="353">
        <f>+IFERROR(VLOOKUP($A590,Data_Loss!$A$2:$V$1180,6,FALSE),0)</f>
        <v>0</v>
      </c>
      <c r="E590" s="353">
        <f>+IFERROR(VLOOKUP($A590,Data_Loss!$A$2:$V$1180,7,FALSE),0)</f>
        <v>0</v>
      </c>
      <c r="F590" s="353">
        <f>+IFERROR(VLOOKUP($A590,Data_Loss!$A$2:$V$1180,8,FALSE),0)</f>
        <v>0</v>
      </c>
      <c r="G590" s="353">
        <f>+IFERROR(VLOOKUP($A590,Data_Loss!$A$2:$V$1180,9,FALSE),0)</f>
        <v>3</v>
      </c>
      <c r="H590" s="353">
        <f>+IFERROR(VLOOKUP($A590,Data_Loss!$A$2:$V$1180,10,FALSE),0)</f>
        <v>0</v>
      </c>
      <c r="I590" s="353">
        <f>+IFERROR(VLOOKUP($A590,Data_Loss!$A$2:$V$1300,12,FALSE),0)</f>
        <v>0</v>
      </c>
      <c r="J590" s="353">
        <f>+IFERROR(VLOOKUP($A590,Data_Loss!$A$2:$V$1300,13,FALSE),0)</f>
        <v>0</v>
      </c>
      <c r="K590" s="353">
        <f>+IFERROR(VLOOKUP($A590,Data_Loss!$A$2:$V$1300,14,FALSE),0)</f>
        <v>0</v>
      </c>
      <c r="L590" s="353">
        <f>+IFERROR(VLOOKUP($A590,Data_Loss!$A$2:$V$1300,15,FALSE),0)</f>
        <v>136306</v>
      </c>
      <c r="M590" s="353">
        <f>+IFERROR(VLOOKUP($A590,Data_Loss!$A$2:$V$1300,16,FALSE),0)</f>
        <v>0</v>
      </c>
      <c r="N590" s="353">
        <f>+IFERROR(VLOOKUP($A590,Data_Loss!$A$2:$V$1300,17,FALSE),0)</f>
        <v>0</v>
      </c>
      <c r="O590" s="353">
        <f>+IFERROR(VLOOKUP($A590,Data_Loss!$A$2:$V$1300,18,FALSE),0)</f>
        <v>0</v>
      </c>
      <c r="P590" s="353">
        <f>+IFERROR(VLOOKUP($A590,Data_Loss!$A$2:$V$1300,19,FALSE),0)</f>
        <v>0</v>
      </c>
      <c r="Q590" s="353">
        <f>+IFERROR(VLOOKUP($A590,Data_Loss!$A$2:$V$1300,20,FALSE),0)</f>
        <v>106687</v>
      </c>
      <c r="R590" s="353">
        <f>+IFERROR(VLOOKUP($A590,Data_Loss!$A$2:$V$1300,21,FALSE),0)</f>
        <v>0</v>
      </c>
      <c r="S590" s="353">
        <f>+IFERROR(VLOOKUP($A590,Data_Loss!$A$2:$V$1300,22,FALSE),0)</f>
        <v>3760</v>
      </c>
      <c r="T590" s="191">
        <f>+$I590*'10k &amp; MO'!C$3+$J590*'10k &amp; MO'!C$9+$K590*'10k &amp; MO'!C$15+$L590*'10k &amp; MO'!C$21+$M590*'10k &amp; MO'!C$27</f>
        <v>0</v>
      </c>
      <c r="U590" s="349">
        <f>+$I590*'10k &amp; MO'!D$3+$J590*'10k &amp; MO'!D$9+$K590*'10k &amp; MO'!D$15+$L590*'10k &amp; MO'!D$21+$M590*'10k &amp; MO'!D$27</f>
        <v>0</v>
      </c>
      <c r="V590" s="349">
        <f>+$I590*'10k &amp; MO'!E$3+$J590*'10k &amp; MO'!E$9+$K590*'10k &amp; MO'!E$15+$L590*'10k &amp; MO'!E$21+$M590*'10k &amp; MO'!E$27</f>
        <v>0</v>
      </c>
      <c r="W590" s="349">
        <f>+$I590*'10k &amp; MO'!F$3+$J590*'10k &amp; MO'!F$9+$K590*'10k &amp; MO'!F$15+$L590*'10k &amp; MO'!F$21+$M590*'10k &amp; MO'!F$27</f>
        <v>167520.07400000002</v>
      </c>
      <c r="X590" s="349">
        <f>+$I590*'10k &amp; MO'!G$3+$J590*'10k &amp; MO'!G$9+$K590*'10k &amp; MO'!G$15+$L590*'10k &amp; MO'!G$21+$M590*'10k &amp; MO'!G$27</f>
        <v>0</v>
      </c>
      <c r="Y590" s="349">
        <f>+$N590*'10k &amp; MO'!H$3+$O590*'10k &amp; MO'!H$9+$P590*'10k &amp; MO'!H$15+$Q590*'10k &amp; MO'!H$21+$R590*'10k &amp; MO'!H$27</f>
        <v>0</v>
      </c>
      <c r="Z590" s="349">
        <f>+$N590*'10k &amp; MO'!I$3+$O590*'10k &amp; MO'!I$9+$P590*'10k &amp; MO'!I$15+$Q590*'10k &amp; MO'!I$21+$R590*'10k &amp; MO'!I$27</f>
        <v>0</v>
      </c>
      <c r="AA590" s="349">
        <f>+$N590*'10k &amp; MO'!J$3+$O590*'10k &amp; MO'!J$9+$P590*'10k &amp; MO'!J$15+$Q590*'10k &amp; MO'!J$21+$R590*'10k &amp; MO'!J$27</f>
        <v>0</v>
      </c>
      <c r="AB590" s="349">
        <f>+$N590*'10k &amp; MO'!K$3+$O590*'10k &amp; MO'!K$9+$P590*'10k &amp; MO'!K$15+$Q590*'10k &amp; MO'!K$21+$R590*'10k &amp; MO'!K$27</f>
        <v>149468.48699999999</v>
      </c>
      <c r="AC590" s="349">
        <f>+$N590*'10k &amp; MO'!L$3+$O590*'10k &amp; MO'!L$9+$P590*'10k &amp; MO'!L$15+$Q590*'10k &amp; MO'!L$21+$R590*'10k &amp; MO'!L$27</f>
        <v>0</v>
      </c>
      <c r="AD590" s="350">
        <f>+S590*'10k &amp; MO'!O$3</f>
        <v>4026.96</v>
      </c>
      <c r="AF590" s="192" t="str">
        <f t="shared" si="82"/>
        <v>6172014</v>
      </c>
      <c r="AG590" s="192">
        <f>+IFERROR(VLOOKUP($AF590,'Limited Loss'!$F$5:$P$124,AG$3,FALSE),0)</f>
        <v>0</v>
      </c>
      <c r="AH590" s="193">
        <f>+IFERROR(VLOOKUP($AF590,'Limited Loss'!$F$5:$P$124,AH$3,FALSE),0)</f>
        <v>0</v>
      </c>
      <c r="AI590" s="193">
        <f>+IFERROR(VLOOKUP($AF590,'Limited Loss'!$F$5:$P$124,AI$3,FALSE),0)</f>
        <v>0</v>
      </c>
      <c r="AJ590" s="193">
        <f>+IFERROR(VLOOKUP($AF590,'Limited Loss'!$F$5:$P$124,AJ$3,FALSE),0)</f>
        <v>0</v>
      </c>
      <c r="AK590" s="100">
        <f>+IFERROR(VLOOKUP($AF590,'Limited Loss'!$F$5:$P$124,AK$3,FALSE),0)</f>
        <v>0</v>
      </c>
      <c r="AL590" s="193">
        <f>+IFERROR(VLOOKUP($AF590,'Limited Loss'!$F$5:$P$124,AL$3,FALSE),0)</f>
        <v>0</v>
      </c>
      <c r="AM590" s="193">
        <f>+IFERROR(VLOOKUP($AF590,'Limited Loss'!$F$5:$P$124,AM$3,FALSE),0)</f>
        <v>0</v>
      </c>
      <c r="AN590" s="193">
        <f>+IFERROR(VLOOKUP($AF590,'Limited Loss'!$F$5:$P$124,AN$3,FALSE),0)</f>
        <v>0</v>
      </c>
      <c r="AO590" s="193">
        <f>+IFERROR(VLOOKUP($AF590,'Limited Loss'!$F$5:$P$124,AO$3,FALSE),0)</f>
        <v>0</v>
      </c>
      <c r="AP590" s="100">
        <f>+IFERROR(VLOOKUP($AF590,'Limited Loss'!$F$5:$P$124,AP$3,FALSE),0)</f>
        <v>0</v>
      </c>
      <c r="AQ590" s="353"/>
      <c r="AR590" s="331">
        <f t="shared" si="83"/>
        <v>617</v>
      </c>
      <c r="AS590" s="332">
        <f t="shared" si="83"/>
        <v>2014</v>
      </c>
      <c r="AT590" s="349">
        <f t="shared" si="81"/>
        <v>0</v>
      </c>
      <c r="AU590" s="349">
        <f t="shared" si="81"/>
        <v>0</v>
      </c>
      <c r="AV590" s="349">
        <f t="shared" si="80"/>
        <v>0</v>
      </c>
      <c r="AW590" s="349">
        <f t="shared" si="80"/>
        <v>167520.07400000002</v>
      </c>
      <c r="AX590" s="350">
        <f t="shared" si="80"/>
        <v>0</v>
      </c>
      <c r="AY590" s="349">
        <f t="shared" si="80"/>
        <v>0</v>
      </c>
      <c r="AZ590" s="349">
        <f t="shared" si="80"/>
        <v>0</v>
      </c>
      <c r="BA590" s="349">
        <f t="shared" si="80"/>
        <v>0</v>
      </c>
      <c r="BB590" s="349">
        <f t="shared" si="80"/>
        <v>149468.48699999999</v>
      </c>
      <c r="BC590" s="349">
        <f t="shared" si="80"/>
        <v>0</v>
      </c>
      <c r="BD590" s="350">
        <f t="shared" si="80"/>
        <v>4026.96</v>
      </c>
      <c r="BE590" s="349">
        <f t="shared" si="85"/>
        <v>0</v>
      </c>
      <c r="BF590" s="375">
        <f t="shared" si="86"/>
        <v>316988.56099999999</v>
      </c>
      <c r="BG590" s="334">
        <f t="shared" si="87"/>
        <v>4026.96</v>
      </c>
    </row>
    <row r="591" spans="1:59" x14ac:dyDescent="0.2">
      <c r="A591" s="326" t="str">
        <f t="shared" si="84"/>
        <v>6172015</v>
      </c>
      <c r="B591" s="331">
        <v>617</v>
      </c>
      <c r="C591" s="327">
        <v>2015</v>
      </c>
      <c r="D591" s="353">
        <f>+IFERROR(VLOOKUP($A591,Data_Loss!$A$2:$V$1180,6,FALSE),0)</f>
        <v>0</v>
      </c>
      <c r="E591" s="353">
        <f>+IFERROR(VLOOKUP($A591,Data_Loss!$A$2:$V$1180,7,FALSE),0)</f>
        <v>0</v>
      </c>
      <c r="F591" s="353">
        <f>+IFERROR(VLOOKUP($A591,Data_Loss!$A$2:$V$1180,8,FALSE),0)</f>
        <v>0</v>
      </c>
      <c r="G591" s="353">
        <f>+IFERROR(VLOOKUP($A591,Data_Loss!$A$2:$V$1180,9,FALSE),0)</f>
        <v>1</v>
      </c>
      <c r="H591" s="353">
        <f>+IFERROR(VLOOKUP($A591,Data_Loss!$A$2:$V$1180,10,FALSE),0)</f>
        <v>3</v>
      </c>
      <c r="I591" s="353">
        <f>+IFERROR(VLOOKUP($A591,Data_Loss!$A$2:$V$1300,12,FALSE),0)</f>
        <v>0</v>
      </c>
      <c r="J591" s="353">
        <f>+IFERROR(VLOOKUP($A591,Data_Loss!$A$2:$V$1300,13,FALSE),0)</f>
        <v>0</v>
      </c>
      <c r="K591" s="353">
        <f>+IFERROR(VLOOKUP($A591,Data_Loss!$A$2:$V$1300,14,FALSE),0)</f>
        <v>0</v>
      </c>
      <c r="L591" s="353">
        <f>+IFERROR(VLOOKUP($A591,Data_Loss!$A$2:$V$1300,15,FALSE),0)</f>
        <v>53965</v>
      </c>
      <c r="M591" s="353">
        <f>+IFERROR(VLOOKUP($A591,Data_Loss!$A$2:$V$1300,16,FALSE),0)</f>
        <v>10711</v>
      </c>
      <c r="N591" s="353">
        <f>+IFERROR(VLOOKUP($A591,Data_Loss!$A$2:$V$1300,17,FALSE),0)</f>
        <v>0</v>
      </c>
      <c r="O591" s="353">
        <f>+IFERROR(VLOOKUP($A591,Data_Loss!$A$2:$V$1300,18,FALSE),0)</f>
        <v>0</v>
      </c>
      <c r="P591" s="353">
        <f>+IFERROR(VLOOKUP($A591,Data_Loss!$A$2:$V$1300,19,FALSE),0)</f>
        <v>0</v>
      </c>
      <c r="Q591" s="353">
        <f>+IFERROR(VLOOKUP($A591,Data_Loss!$A$2:$V$1300,20,FALSE),0)</f>
        <v>23589</v>
      </c>
      <c r="R591" s="353">
        <f>+IFERROR(VLOOKUP($A591,Data_Loss!$A$2:$V$1300,21,FALSE),0)</f>
        <v>8785</v>
      </c>
      <c r="S591" s="353">
        <f>+IFERROR(VLOOKUP($A591,Data_Loss!$A$2:$V$1300,22,FALSE),0)</f>
        <v>7043</v>
      </c>
      <c r="T591" s="191">
        <f>+$I591*'10k &amp; MO'!C$4+$J591*'10k &amp; MO'!C$10+$K591*'10k &amp; MO'!C$16+$L591*'10k &amp; MO'!C$22+$M591*'10k &amp; MO'!C$28</f>
        <v>0</v>
      </c>
      <c r="U591" s="349">
        <f>+$I591*'10k &amp; MO'!D$4+$J591*'10k &amp; MO'!D$10+$K591*'10k &amp; MO'!D$16+$L591*'10k &amp; MO'!D$22+$M591*'10k &amp; MO'!D$28</f>
        <v>0</v>
      </c>
      <c r="V591" s="349">
        <f>+$I591*'10k &amp; MO'!E$4+$J591*'10k &amp; MO'!E$10+$K591*'10k &amp; MO'!E$16+$L591*'10k &amp; MO'!E$22+$M591*'10k &amp; MO'!E$28</f>
        <v>8280.7574999999997</v>
      </c>
      <c r="W591" s="349">
        <f>+$I591*'10k &amp; MO'!F$4+$J591*'10k &amp; MO'!F$10+$K591*'10k &amp; MO'!F$16+$L591*'10k &amp; MO'!F$22+$M591*'10k &amp; MO'!F$28</f>
        <v>59450.447399999997</v>
      </c>
      <c r="X591" s="349">
        <f>+$I591*'10k &amp; MO'!G$4+$J591*'10k &amp; MO'!G$10+$K591*'10k &amp; MO'!G$16+$L591*'10k &amp; MO'!G$22+$M591*'10k &amp; MO'!G$28</f>
        <v>12821.2567</v>
      </c>
      <c r="Y591" s="349">
        <f>+$N591*'10k &amp; MO'!H$4+$O591*'10k &amp; MO'!H$10+$P591*'10k &amp; MO'!H$16+$Q591*'10k &amp; MO'!H$22+$R591*'10k &amp; MO'!H$28</f>
        <v>0</v>
      </c>
      <c r="Z591" s="349">
        <f>+$N591*'10k &amp; MO'!I$4+$O591*'10k &amp; MO'!I$10+$P591*'10k &amp; MO'!I$16+$Q591*'10k &amp; MO'!I$22+$R591*'10k &amp; MO'!I$28</f>
        <v>0</v>
      </c>
      <c r="AA591" s="349">
        <f>+$N591*'10k &amp; MO'!J$4+$O591*'10k &amp; MO'!J$10+$P591*'10k &amp; MO'!J$16+$Q591*'10k &amp; MO'!J$22+$R591*'10k &amp; MO'!J$28</f>
        <v>4673.0334000000003</v>
      </c>
      <c r="AB591" s="349">
        <f>+$N591*'10k &amp; MO'!K$4+$O591*'10k &amp; MO'!K$10+$P591*'10k &amp; MO'!K$16+$Q591*'10k &amp; MO'!K$22+$R591*'10k &amp; MO'!K$28</f>
        <v>36736.049500000001</v>
      </c>
      <c r="AC591" s="349">
        <f>+$N591*'10k &amp; MO'!L$4+$O591*'10k &amp; MO'!L$10+$P591*'10k &amp; MO'!L$16+$Q591*'10k &amp; MO'!L$22+$R591*'10k &amp; MO'!L$28</f>
        <v>13445.450500000001</v>
      </c>
      <c r="AD591" s="350">
        <f>+S591*'10k &amp; MO'!O$4</f>
        <v>8536.116</v>
      </c>
      <c r="AF591" s="192" t="str">
        <f t="shared" si="82"/>
        <v>6172015</v>
      </c>
      <c r="AG591" s="192">
        <f>+IFERROR(VLOOKUP($AF591,'Limited Loss'!$F$5:$P$124,AG$3,FALSE),0)</f>
        <v>0</v>
      </c>
      <c r="AH591" s="193">
        <f>+IFERROR(VLOOKUP($AF591,'Limited Loss'!$F$5:$P$124,AH$3,FALSE),0)</f>
        <v>0</v>
      </c>
      <c r="AI591" s="193">
        <f>+IFERROR(VLOOKUP($AF591,'Limited Loss'!$F$5:$P$124,AI$3,FALSE),0)</f>
        <v>0</v>
      </c>
      <c r="AJ591" s="193">
        <f>+IFERROR(VLOOKUP($AF591,'Limited Loss'!$F$5:$P$124,AJ$3,FALSE),0)</f>
        <v>0</v>
      </c>
      <c r="AK591" s="100">
        <f>+IFERROR(VLOOKUP($AF591,'Limited Loss'!$F$5:$P$124,AK$3,FALSE),0)</f>
        <v>0</v>
      </c>
      <c r="AL591" s="193">
        <f>+IFERROR(VLOOKUP($AF591,'Limited Loss'!$F$5:$P$124,AL$3,FALSE),0)</f>
        <v>0</v>
      </c>
      <c r="AM591" s="193">
        <f>+IFERROR(VLOOKUP($AF591,'Limited Loss'!$F$5:$P$124,AM$3,FALSE),0)</f>
        <v>0</v>
      </c>
      <c r="AN591" s="193">
        <f>+IFERROR(VLOOKUP($AF591,'Limited Loss'!$F$5:$P$124,AN$3,FALSE),0)</f>
        <v>0</v>
      </c>
      <c r="AO591" s="193">
        <f>+IFERROR(VLOOKUP($AF591,'Limited Loss'!$F$5:$P$124,AO$3,FALSE),0)</f>
        <v>0</v>
      </c>
      <c r="AP591" s="100">
        <f>+IFERROR(VLOOKUP($AF591,'Limited Loss'!$F$5:$P$124,AP$3,FALSE),0)</f>
        <v>0</v>
      </c>
      <c r="AQ591" s="353"/>
      <c r="AR591" s="331">
        <f t="shared" si="83"/>
        <v>617</v>
      </c>
      <c r="AS591" s="332">
        <f t="shared" si="83"/>
        <v>2015</v>
      </c>
      <c r="AT591" s="349">
        <f t="shared" si="81"/>
        <v>0</v>
      </c>
      <c r="AU591" s="349">
        <f t="shared" si="81"/>
        <v>0</v>
      </c>
      <c r="AV591" s="349">
        <f t="shared" si="80"/>
        <v>8280.7574999999997</v>
      </c>
      <c r="AW591" s="349">
        <f t="shared" si="80"/>
        <v>59450.447399999997</v>
      </c>
      <c r="AX591" s="350">
        <f t="shared" si="80"/>
        <v>12821.2567</v>
      </c>
      <c r="AY591" s="349">
        <f t="shared" si="80"/>
        <v>0</v>
      </c>
      <c r="AZ591" s="349">
        <f t="shared" si="80"/>
        <v>0</v>
      </c>
      <c r="BA591" s="349">
        <f t="shared" si="80"/>
        <v>4673.0334000000003</v>
      </c>
      <c r="BB591" s="349">
        <f t="shared" si="80"/>
        <v>36736.049500000001</v>
      </c>
      <c r="BC591" s="349">
        <f t="shared" si="80"/>
        <v>13445.450500000001</v>
      </c>
      <c r="BD591" s="350">
        <f t="shared" si="80"/>
        <v>8536.116</v>
      </c>
      <c r="BE591" s="349">
        <f t="shared" si="85"/>
        <v>12953.7909</v>
      </c>
      <c r="BF591" s="375">
        <f t="shared" si="86"/>
        <v>122453.2041</v>
      </c>
      <c r="BG591" s="334">
        <f t="shared" si="87"/>
        <v>8536.116</v>
      </c>
    </row>
    <row r="592" spans="1:59" x14ac:dyDescent="0.2">
      <c r="A592" s="326" t="str">
        <f t="shared" si="84"/>
        <v>6172016</v>
      </c>
      <c r="B592" s="331">
        <v>617</v>
      </c>
      <c r="C592" s="327">
        <v>2016</v>
      </c>
      <c r="D592" s="353">
        <f>+IFERROR(VLOOKUP($A592,Data_Loss!$A$2:$V$1180,6,FALSE),0)</f>
        <v>0</v>
      </c>
      <c r="E592" s="353">
        <f>+IFERROR(VLOOKUP($A592,Data_Loss!$A$2:$V$1180,7,FALSE),0)</f>
        <v>0</v>
      </c>
      <c r="F592" s="353">
        <f>+IFERROR(VLOOKUP($A592,Data_Loss!$A$2:$V$1180,8,FALSE),0)</f>
        <v>0</v>
      </c>
      <c r="G592" s="353">
        <f>+IFERROR(VLOOKUP($A592,Data_Loss!$A$2:$V$1180,9,FALSE),0)</f>
        <v>2</v>
      </c>
      <c r="H592" s="353">
        <f>+IFERROR(VLOOKUP($A592,Data_Loss!$A$2:$V$1180,10,FALSE),0)</f>
        <v>5</v>
      </c>
      <c r="I592" s="353">
        <f>+IFERROR(VLOOKUP($A592,Data_Loss!$A$2:$V$1300,12,FALSE),0)</f>
        <v>0</v>
      </c>
      <c r="J592" s="353">
        <f>+IFERROR(VLOOKUP($A592,Data_Loss!$A$2:$V$1300,13,FALSE),0)</f>
        <v>0</v>
      </c>
      <c r="K592" s="353">
        <f>+IFERROR(VLOOKUP($A592,Data_Loss!$A$2:$V$1300,14,FALSE),0)</f>
        <v>0</v>
      </c>
      <c r="L592" s="353">
        <f>+IFERROR(VLOOKUP($A592,Data_Loss!$A$2:$V$1300,15,FALSE),0)</f>
        <v>77541</v>
      </c>
      <c r="M592" s="353">
        <f>+IFERROR(VLOOKUP($A592,Data_Loss!$A$2:$V$1300,16,FALSE),0)</f>
        <v>35062</v>
      </c>
      <c r="N592" s="353">
        <f>+IFERROR(VLOOKUP($A592,Data_Loss!$A$2:$V$1300,17,FALSE),0)</f>
        <v>0</v>
      </c>
      <c r="O592" s="353">
        <f>+IFERROR(VLOOKUP($A592,Data_Loss!$A$2:$V$1300,18,FALSE),0)</f>
        <v>0</v>
      </c>
      <c r="P592" s="353">
        <f>+IFERROR(VLOOKUP($A592,Data_Loss!$A$2:$V$1300,19,FALSE),0)</f>
        <v>0</v>
      </c>
      <c r="Q592" s="353">
        <f>+IFERROR(VLOOKUP($A592,Data_Loss!$A$2:$V$1300,20,FALSE),0)</f>
        <v>62031</v>
      </c>
      <c r="R592" s="353">
        <f>+IFERROR(VLOOKUP($A592,Data_Loss!$A$2:$V$1300,21,FALSE),0)</f>
        <v>39981</v>
      </c>
      <c r="S592" s="353">
        <f>+IFERROR(VLOOKUP($A592,Data_Loss!$A$2:$V$1300,22,FALSE),0)</f>
        <v>14331</v>
      </c>
      <c r="T592" s="191">
        <f>+$I592*'10k &amp; MO'!C$5+$J592*'10k &amp; MO'!C$11+$K592*'10k &amp; MO'!C$17+$L592*'10k &amp; MO'!C$23+$M592*'10k &amp; MO'!C$29</f>
        <v>0</v>
      </c>
      <c r="U592" s="349">
        <f>+$I592*'10k &amp; MO'!D$5+$J592*'10k &amp; MO'!D$11+$K592*'10k &amp; MO'!D$17+$L592*'10k &amp; MO'!D$23+$M592*'10k &amp; MO'!D$29</f>
        <v>0</v>
      </c>
      <c r="V592" s="349">
        <f>+$I592*'10k &amp; MO'!E$5+$J592*'10k &amp; MO'!E$11+$K592*'10k &amp; MO'!E$17+$L592*'10k &amp; MO'!E$23+$M592*'10k &amp; MO'!E$29</f>
        <v>29165.595500000003</v>
      </c>
      <c r="W592" s="349">
        <f>+$I592*'10k &amp; MO'!F$5+$J592*'10k &amp; MO'!F$11+$K592*'10k &amp; MO'!F$17+$L592*'10k &amp; MO'!F$23+$M592*'10k &amp; MO'!F$29</f>
        <v>86277.3073</v>
      </c>
      <c r="X592" s="349">
        <f>+$I592*'10k &amp; MO'!G$5+$J592*'10k &amp; MO'!G$11+$K592*'10k &amp; MO'!G$17+$L592*'10k &amp; MO'!G$23+$M592*'10k &amp; MO'!G$29</f>
        <v>38423.300500000005</v>
      </c>
      <c r="Y592" s="349">
        <f>+$N592*'10k &amp; MO'!H$5+$O592*'10k &amp; MO'!H$11+$P592*'10k &amp; MO'!H$17+$Q592*'10k &amp; MO'!H$23+$R592*'10k &amp; MO'!H$29</f>
        <v>0</v>
      </c>
      <c r="Z592" s="349">
        <f>+$N592*'10k &amp; MO'!I$5+$O592*'10k &amp; MO'!I$11+$P592*'10k &amp; MO'!I$17+$Q592*'10k &amp; MO'!I$23+$R592*'10k &amp; MO'!I$29</f>
        <v>0</v>
      </c>
      <c r="AA592" s="349">
        <f>+$N592*'10k &amp; MO'!J$5+$O592*'10k &amp; MO'!J$11+$P592*'10k &amp; MO'!J$17+$Q592*'10k &amp; MO'!J$23+$R592*'10k &amp; MO'!J$29</f>
        <v>25585.929</v>
      </c>
      <c r="AB592" s="349">
        <f>+$N592*'10k &amp; MO'!K$5+$O592*'10k &amp; MO'!K$11+$P592*'10k &amp; MO'!K$17+$Q592*'10k &amp; MO'!K$23+$R592*'10k &amp; MO'!K$29</f>
        <v>101980.7409</v>
      </c>
      <c r="AC592" s="349">
        <f>+$N592*'10k &amp; MO'!L$5+$O592*'10k &amp; MO'!L$11+$P592*'10k &amp; MO'!L$17+$Q592*'10k &amp; MO'!L$23+$R592*'10k &amp; MO'!L$29</f>
        <v>63236.851200000005</v>
      </c>
      <c r="AD592" s="350">
        <f>+S592*'10k &amp; MO'!O$5</f>
        <v>19318.188000000002</v>
      </c>
      <c r="AF592" s="192" t="str">
        <f t="shared" si="82"/>
        <v>6172016</v>
      </c>
      <c r="AG592" s="192">
        <f>+IFERROR(VLOOKUP($AF592,'Limited Loss'!$F$5:$P$124,AG$3,FALSE),0)</f>
        <v>0</v>
      </c>
      <c r="AH592" s="193">
        <f>+IFERROR(VLOOKUP($AF592,'Limited Loss'!$F$5:$P$124,AH$3,FALSE),0)</f>
        <v>0</v>
      </c>
      <c r="AI592" s="193">
        <f>+IFERROR(VLOOKUP($AF592,'Limited Loss'!$F$5:$P$124,AI$3,FALSE),0)</f>
        <v>0</v>
      </c>
      <c r="AJ592" s="193">
        <f>+IFERROR(VLOOKUP($AF592,'Limited Loss'!$F$5:$P$124,AJ$3,FALSE),0)</f>
        <v>0</v>
      </c>
      <c r="AK592" s="100">
        <f>+IFERROR(VLOOKUP($AF592,'Limited Loss'!$F$5:$P$124,AK$3,FALSE),0)</f>
        <v>0</v>
      </c>
      <c r="AL592" s="193">
        <f>+IFERROR(VLOOKUP($AF592,'Limited Loss'!$F$5:$P$124,AL$3,FALSE),0)</f>
        <v>0</v>
      </c>
      <c r="AM592" s="193">
        <f>+IFERROR(VLOOKUP($AF592,'Limited Loss'!$F$5:$P$124,AM$3,FALSE),0)</f>
        <v>0</v>
      </c>
      <c r="AN592" s="193">
        <f>+IFERROR(VLOOKUP($AF592,'Limited Loss'!$F$5:$P$124,AN$3,FALSE),0)</f>
        <v>0</v>
      </c>
      <c r="AO592" s="193">
        <f>+IFERROR(VLOOKUP($AF592,'Limited Loss'!$F$5:$P$124,AO$3,FALSE),0)</f>
        <v>0</v>
      </c>
      <c r="AP592" s="100">
        <f>+IFERROR(VLOOKUP($AF592,'Limited Loss'!$F$5:$P$124,AP$3,FALSE),0)</f>
        <v>0</v>
      </c>
      <c r="AQ592" s="353"/>
      <c r="AR592" s="331">
        <f t="shared" si="83"/>
        <v>617</v>
      </c>
      <c r="AS592" s="332">
        <f t="shared" si="83"/>
        <v>2016</v>
      </c>
      <c r="AT592" s="349">
        <f t="shared" si="81"/>
        <v>0</v>
      </c>
      <c r="AU592" s="349">
        <f t="shared" si="81"/>
        <v>0</v>
      </c>
      <c r="AV592" s="349">
        <f t="shared" si="80"/>
        <v>29165.595500000003</v>
      </c>
      <c r="AW592" s="349">
        <f t="shared" si="80"/>
        <v>86277.3073</v>
      </c>
      <c r="AX592" s="350">
        <f t="shared" si="80"/>
        <v>38423.300500000005</v>
      </c>
      <c r="AY592" s="349">
        <f t="shared" si="80"/>
        <v>0</v>
      </c>
      <c r="AZ592" s="349">
        <f t="shared" si="80"/>
        <v>0</v>
      </c>
      <c r="BA592" s="349">
        <f t="shared" si="80"/>
        <v>25585.929</v>
      </c>
      <c r="BB592" s="349">
        <f t="shared" si="80"/>
        <v>101980.7409</v>
      </c>
      <c r="BC592" s="349">
        <f t="shared" si="80"/>
        <v>63236.851200000005</v>
      </c>
      <c r="BD592" s="350">
        <f t="shared" si="80"/>
        <v>19318.188000000002</v>
      </c>
      <c r="BE592" s="349">
        <f t="shared" si="85"/>
        <v>54751.5245</v>
      </c>
      <c r="BF592" s="375">
        <f t="shared" si="86"/>
        <v>289918.19990000001</v>
      </c>
      <c r="BG592" s="334">
        <f t="shared" si="87"/>
        <v>19318.188000000002</v>
      </c>
    </row>
    <row r="593" spans="1:59" x14ac:dyDescent="0.2">
      <c r="A593" s="326" t="str">
        <f t="shared" si="84"/>
        <v>6172017</v>
      </c>
      <c r="B593" s="331">
        <v>617</v>
      </c>
      <c r="C593" s="327">
        <v>2017</v>
      </c>
      <c r="D593" s="353">
        <f>+IFERROR(VLOOKUP($A593,Data_Loss!$A$2:$V$1180,6,FALSE),0)</f>
        <v>0</v>
      </c>
      <c r="E593" s="353">
        <f>+IFERROR(VLOOKUP($A593,Data_Loss!$A$2:$V$1180,7,FALSE),0)</f>
        <v>0</v>
      </c>
      <c r="F593" s="353">
        <f>+IFERROR(VLOOKUP($A593,Data_Loss!$A$2:$V$1180,8,FALSE),0)</f>
        <v>0</v>
      </c>
      <c r="G593" s="353">
        <f>+IFERROR(VLOOKUP($A593,Data_Loss!$A$2:$V$1180,9,FALSE),0)</f>
        <v>0</v>
      </c>
      <c r="H593" s="353">
        <f>+IFERROR(VLOOKUP($A593,Data_Loss!$A$2:$V$1180,10,FALSE),0)</f>
        <v>2</v>
      </c>
      <c r="I593" s="353">
        <f>+IFERROR(VLOOKUP($A593,Data_Loss!$A$2:$V$1300,12,FALSE),0)</f>
        <v>0</v>
      </c>
      <c r="J593" s="353">
        <f>+IFERROR(VLOOKUP($A593,Data_Loss!$A$2:$V$1300,13,FALSE),0)</f>
        <v>0</v>
      </c>
      <c r="K593" s="353">
        <f>+IFERROR(VLOOKUP($A593,Data_Loss!$A$2:$V$1300,14,FALSE),0)</f>
        <v>0</v>
      </c>
      <c r="L593" s="353">
        <f>+IFERROR(VLOOKUP($A593,Data_Loss!$A$2:$V$1300,15,FALSE),0)</f>
        <v>0</v>
      </c>
      <c r="M593" s="353">
        <f>+IFERROR(VLOOKUP($A593,Data_Loss!$A$2:$V$1300,16,FALSE),0)</f>
        <v>7087</v>
      </c>
      <c r="N593" s="353">
        <f>+IFERROR(VLOOKUP($A593,Data_Loss!$A$2:$V$1300,17,FALSE),0)</f>
        <v>0</v>
      </c>
      <c r="O593" s="353">
        <f>+IFERROR(VLOOKUP($A593,Data_Loss!$A$2:$V$1300,18,FALSE),0)</f>
        <v>0</v>
      </c>
      <c r="P593" s="353">
        <f>+IFERROR(VLOOKUP($A593,Data_Loss!$A$2:$V$1300,19,FALSE),0)</f>
        <v>0</v>
      </c>
      <c r="Q593" s="353">
        <f>+IFERROR(VLOOKUP($A593,Data_Loss!$A$2:$V$1300,20,FALSE),0)</f>
        <v>0</v>
      </c>
      <c r="R593" s="353">
        <f>+IFERROR(VLOOKUP($A593,Data_Loss!$A$2:$V$1300,21,FALSE),0)</f>
        <v>8006</v>
      </c>
      <c r="S593" s="353">
        <f>+IFERROR(VLOOKUP($A593,Data_Loss!$A$2:$V$1300,22,FALSE),0)</f>
        <v>2456</v>
      </c>
      <c r="T593" s="191">
        <f>+$I593*'10k &amp; MO'!C$6+$J593*'10k &amp; MO'!C$12+$K593*'10k &amp; MO'!C$18+$L593*'10k &amp; MO'!C$24+$M593*'10k &amp; MO'!C$30</f>
        <v>0</v>
      </c>
      <c r="U593" s="349">
        <f>+$I593*'10k &amp; MO'!D$6+$J593*'10k &amp; MO'!D$12+$K593*'10k &amp; MO'!D$18+$L593*'10k &amp; MO'!D$24+$M593*'10k &amp; MO'!D$30</f>
        <v>6.3782999999999994</v>
      </c>
      <c r="V593" s="349">
        <f>+$I593*'10k &amp; MO'!E$6+$J593*'10k &amp; MO'!E$12+$K593*'10k &amp; MO'!E$18+$L593*'10k &amp; MO'!E$24+$M593*'10k &amp; MO'!E$30</f>
        <v>2818.4998999999998</v>
      </c>
      <c r="W593" s="349">
        <f>+$I593*'10k &amp; MO'!F$6+$J593*'10k &amp; MO'!F$12+$K593*'10k &amp; MO'!F$18+$L593*'10k &amp; MO'!F$24+$M593*'10k &amp; MO'!F$30</f>
        <v>1245.1858999999999</v>
      </c>
      <c r="X593" s="349">
        <f>+$I593*'10k &amp; MO'!G$6+$J593*'10k &amp; MO'!G$12+$K593*'10k &amp; MO'!G$18+$L593*'10k &amp; MO'!G$24+$M593*'10k &amp; MO'!G$30</f>
        <v>7742.5475000000006</v>
      </c>
      <c r="Y593" s="349">
        <f>+$N593*'10k &amp; MO'!H$6+$O593*'10k &amp; MO'!H$12+$P593*'10k &amp; MO'!H$18+$Q593*'10k &amp; MO'!H$24+$R593*'10k &amp; MO'!H$30</f>
        <v>0</v>
      </c>
      <c r="Z593" s="349">
        <f>+$N593*'10k &amp; MO'!I$6+$O593*'10k &amp; MO'!I$12+$P593*'10k &amp; MO'!I$18+$Q593*'10k &amp; MO'!I$24+$R593*'10k &amp; MO'!I$30</f>
        <v>2.4017999999999997</v>
      </c>
      <c r="AA593" s="349">
        <f>+$N593*'10k &amp; MO'!J$6+$O593*'10k &amp; MO'!J$12+$P593*'10k &amp; MO'!J$18+$Q593*'10k &amp; MO'!J$24+$R593*'10k &amp; MO'!J$30</f>
        <v>3266.4479999999999</v>
      </c>
      <c r="AB593" s="349">
        <f>+$N593*'10k &amp; MO'!K$6+$O593*'10k &amp; MO'!K$12+$P593*'10k &amp; MO'!K$18+$Q593*'10k &amp; MO'!K$24+$R593*'10k &amp; MO'!K$30</f>
        <v>1647.6348</v>
      </c>
      <c r="AC593" s="349">
        <f>+$N593*'10k &amp; MO'!L$6+$O593*'10k &amp; MO'!L$12+$P593*'10k &amp; MO'!L$18+$Q593*'10k &amp; MO'!L$24+$R593*'10k &amp; MO'!L$30</f>
        <v>11729.590600000001</v>
      </c>
      <c r="AD593" s="350">
        <f>+S593*'10k &amp; MO'!O$6</f>
        <v>3305.7760000000003</v>
      </c>
      <c r="AF593" s="192" t="str">
        <f t="shared" si="82"/>
        <v>6172017</v>
      </c>
      <c r="AG593" s="192">
        <f>+IFERROR(VLOOKUP($AF593,'Limited Loss'!$F$5:$P$124,AG$3,FALSE),0)</f>
        <v>0</v>
      </c>
      <c r="AH593" s="193">
        <f>+IFERROR(VLOOKUP($AF593,'Limited Loss'!$F$5:$P$124,AH$3,FALSE),0)</f>
        <v>0</v>
      </c>
      <c r="AI593" s="193">
        <f>+IFERROR(VLOOKUP($AF593,'Limited Loss'!$F$5:$P$124,AI$3,FALSE),0)</f>
        <v>0</v>
      </c>
      <c r="AJ593" s="193">
        <f>+IFERROR(VLOOKUP($AF593,'Limited Loss'!$F$5:$P$124,AJ$3,FALSE),0)</f>
        <v>0</v>
      </c>
      <c r="AK593" s="100">
        <f>+IFERROR(VLOOKUP($AF593,'Limited Loss'!$F$5:$P$124,AK$3,FALSE),0)</f>
        <v>0</v>
      </c>
      <c r="AL593" s="193">
        <f>+IFERROR(VLOOKUP($AF593,'Limited Loss'!$F$5:$P$124,AL$3,FALSE),0)</f>
        <v>0</v>
      </c>
      <c r="AM593" s="193">
        <f>+IFERROR(VLOOKUP($AF593,'Limited Loss'!$F$5:$P$124,AM$3,FALSE),0)</f>
        <v>0</v>
      </c>
      <c r="AN593" s="193">
        <f>+IFERROR(VLOOKUP($AF593,'Limited Loss'!$F$5:$P$124,AN$3,FALSE),0)</f>
        <v>0</v>
      </c>
      <c r="AO593" s="193">
        <f>+IFERROR(VLOOKUP($AF593,'Limited Loss'!$F$5:$P$124,AO$3,FALSE),0)</f>
        <v>0</v>
      </c>
      <c r="AP593" s="100">
        <f>+IFERROR(VLOOKUP($AF593,'Limited Loss'!$F$5:$P$124,AP$3,FALSE),0)</f>
        <v>0</v>
      </c>
      <c r="AQ593" s="353"/>
      <c r="AR593" s="331">
        <f t="shared" si="83"/>
        <v>617</v>
      </c>
      <c r="AS593" s="332">
        <f t="shared" si="83"/>
        <v>2017</v>
      </c>
      <c r="AT593" s="349">
        <f t="shared" si="81"/>
        <v>0</v>
      </c>
      <c r="AU593" s="349">
        <f t="shared" si="81"/>
        <v>6.3782999999999994</v>
      </c>
      <c r="AV593" s="349">
        <f t="shared" si="80"/>
        <v>2818.4998999999998</v>
      </c>
      <c r="AW593" s="349">
        <f t="shared" si="80"/>
        <v>1245.1858999999999</v>
      </c>
      <c r="AX593" s="350">
        <f t="shared" si="80"/>
        <v>7742.5475000000006</v>
      </c>
      <c r="AY593" s="349">
        <f t="shared" si="80"/>
        <v>0</v>
      </c>
      <c r="AZ593" s="349">
        <f t="shared" si="80"/>
        <v>2.4017999999999997</v>
      </c>
      <c r="BA593" s="349">
        <f t="shared" si="80"/>
        <v>3266.4479999999999</v>
      </c>
      <c r="BB593" s="349">
        <f t="shared" si="80"/>
        <v>1647.6348</v>
      </c>
      <c r="BC593" s="349">
        <f t="shared" si="80"/>
        <v>11729.590600000001</v>
      </c>
      <c r="BD593" s="350">
        <f t="shared" si="80"/>
        <v>3305.7760000000003</v>
      </c>
      <c r="BE593" s="349">
        <f t="shared" si="85"/>
        <v>6093.7279999999992</v>
      </c>
      <c r="BF593" s="375">
        <f t="shared" si="86"/>
        <v>22364.9588</v>
      </c>
      <c r="BG593" s="334">
        <f t="shared" si="87"/>
        <v>3305.7760000000003</v>
      </c>
    </row>
    <row r="594" spans="1:59" x14ac:dyDescent="0.2">
      <c r="A594" s="326" t="str">
        <f t="shared" si="84"/>
        <v>6172018</v>
      </c>
      <c r="B594" s="331">
        <v>617</v>
      </c>
      <c r="C594" s="327">
        <v>2018</v>
      </c>
      <c r="D594" s="353">
        <f>+IFERROR(VLOOKUP($A594,Data_Loss!$A$2:$V$1180,6,FALSE),0)</f>
        <v>0</v>
      </c>
      <c r="E594" s="353">
        <f>+IFERROR(VLOOKUP($A594,Data_Loss!$A$2:$V$1180,7,FALSE),0)</f>
        <v>0</v>
      </c>
      <c r="F594" s="353">
        <f>+IFERROR(VLOOKUP($A594,Data_Loss!$A$2:$V$1180,8,FALSE),0)</f>
        <v>0</v>
      </c>
      <c r="G594" s="353">
        <f>+IFERROR(VLOOKUP($A594,Data_Loss!$A$2:$V$1180,9,FALSE),0)</f>
        <v>1</v>
      </c>
      <c r="H594" s="353">
        <f>+IFERROR(VLOOKUP($A594,Data_Loss!$A$2:$V$1180,10,FALSE),0)</f>
        <v>3</v>
      </c>
      <c r="I594" s="353">
        <f>+IFERROR(VLOOKUP($A594,Data_Loss!$A$2:$V$1300,12,FALSE),0)</f>
        <v>0</v>
      </c>
      <c r="J594" s="353">
        <f>+IFERROR(VLOOKUP($A594,Data_Loss!$A$2:$V$1300,13,FALSE),0)</f>
        <v>0</v>
      </c>
      <c r="K594" s="353">
        <f>+IFERROR(VLOOKUP($A594,Data_Loss!$A$2:$V$1300,14,FALSE),0)</f>
        <v>0</v>
      </c>
      <c r="L594" s="353">
        <f>+IFERROR(VLOOKUP($A594,Data_Loss!$A$2:$V$1300,15,FALSE),0)</f>
        <v>35071</v>
      </c>
      <c r="M594" s="353">
        <f>+IFERROR(VLOOKUP($A594,Data_Loss!$A$2:$V$1300,16,FALSE),0)</f>
        <v>108475</v>
      </c>
      <c r="N594" s="353">
        <f>+IFERROR(VLOOKUP($A594,Data_Loss!$A$2:$V$1300,17,FALSE),0)</f>
        <v>0</v>
      </c>
      <c r="O594" s="353">
        <f>+IFERROR(VLOOKUP($A594,Data_Loss!$A$2:$V$1300,18,FALSE),0)</f>
        <v>0</v>
      </c>
      <c r="P594" s="353">
        <f>+IFERROR(VLOOKUP($A594,Data_Loss!$A$2:$V$1300,19,FALSE),0)</f>
        <v>0</v>
      </c>
      <c r="Q594" s="353">
        <f>+IFERROR(VLOOKUP($A594,Data_Loss!$A$2:$V$1300,20,FALSE),0)</f>
        <v>41275</v>
      </c>
      <c r="R594" s="353">
        <f>+IFERROR(VLOOKUP($A594,Data_Loss!$A$2:$V$1300,21,FALSE),0)</f>
        <v>106991</v>
      </c>
      <c r="S594" s="353">
        <f>+IFERROR(VLOOKUP($A594,Data_Loss!$A$2:$V$1300,22,FALSE),0)</f>
        <v>3766</v>
      </c>
      <c r="T594" s="191">
        <f>+$I594*'10k &amp; MO'!C$7+$J594*'10k &amp; MO'!C$13+$K594*'10k &amp; MO'!C$19+$L594*'10k &amp; MO'!C$25+$M594*'10k &amp; MO'!C$31</f>
        <v>238.64500000000001</v>
      </c>
      <c r="U594" s="349">
        <f>+$I594*'10k &amp; MO'!D$7+$J594*'10k &amp; MO'!D$13+$K594*'10k &amp; MO'!D$19+$L594*'10k &amp; MO'!D$25+$M594*'10k &amp; MO'!D$31</f>
        <v>8478.1818000000003</v>
      </c>
      <c r="V594" s="349">
        <f>+$I594*'10k &amp; MO'!E$7+$J594*'10k &amp; MO'!E$13+$K594*'10k &amp; MO'!E$19+$L594*'10k &amp; MO'!E$25+$M594*'10k &amp; MO'!E$31</f>
        <v>207392.179</v>
      </c>
      <c r="W594" s="349">
        <f>+$I594*'10k &amp; MO'!F$7+$J594*'10k &amp; MO'!F$13+$K594*'10k &amp; MO'!F$19+$L594*'10k &amp; MO'!F$25+$M594*'10k &amp; MO'!F$31</f>
        <v>84805.616099999999</v>
      </c>
      <c r="X594" s="349">
        <f>+$I594*'10k &amp; MO'!G$7+$J594*'10k &amp; MO'!G$13+$K594*'10k &amp; MO'!G$19+$L594*'10k &amp; MO'!G$25+$M594*'10k &amp; MO'!G$31</f>
        <v>78375.4853</v>
      </c>
      <c r="Y594" s="349">
        <f>+$N594*'10k &amp; MO'!H$7+$O594*'10k &amp; MO'!H$13+$P594*'10k &amp; MO'!H$19+$Q594*'10k &amp; MO'!H$25+$R594*'10k &amp; MO'!H$31</f>
        <v>310.27389999999997</v>
      </c>
      <c r="Z594" s="349">
        <f>+$N594*'10k &amp; MO'!I$7+$O594*'10k &amp; MO'!I$13+$P594*'10k &amp; MO'!I$19+$Q594*'10k &amp; MO'!I$25+$R594*'10k &amp; MO'!I$31</f>
        <v>11753.619900000002</v>
      </c>
      <c r="AA594" s="349">
        <f>+$N594*'10k &amp; MO'!J$7+$O594*'10k &amp; MO'!J$13+$P594*'10k &amp; MO'!J$19+$Q594*'10k &amp; MO'!J$25+$R594*'10k &amp; MO'!J$31</f>
        <v>167635.7377</v>
      </c>
      <c r="AB594" s="349">
        <f>+$N594*'10k &amp; MO'!K$7+$O594*'10k &amp; MO'!K$13+$P594*'10k &amp; MO'!K$19+$Q594*'10k &amp; MO'!K$25+$R594*'10k &amp; MO'!K$31</f>
        <v>97679.6973</v>
      </c>
      <c r="AC594" s="349">
        <f>+$N594*'10k &amp; MO'!L$7+$O594*'10k &amp; MO'!L$13+$P594*'10k &amp; MO'!L$19+$Q594*'10k &amp; MO'!L$25+$R594*'10k &amp; MO'!L$31</f>
        <v>96849.436400000006</v>
      </c>
      <c r="AD594" s="350">
        <f>+S594*'10k &amp; MO'!O$7</f>
        <v>4993.7160000000003</v>
      </c>
      <c r="AF594" s="192" t="str">
        <f t="shared" si="82"/>
        <v>6172018</v>
      </c>
      <c r="AG594" s="192">
        <f>+IFERROR(VLOOKUP($AF594,'Limited Loss'!$F$5:$P$124,AG$3,FALSE),0)</f>
        <v>0</v>
      </c>
      <c r="AH594" s="193">
        <f>+IFERROR(VLOOKUP($AF594,'Limited Loss'!$F$5:$P$124,AH$3,FALSE),0)</f>
        <v>0</v>
      </c>
      <c r="AI594" s="193">
        <f>+IFERROR(VLOOKUP($AF594,'Limited Loss'!$F$5:$P$124,AI$3,FALSE),0)</f>
        <v>0</v>
      </c>
      <c r="AJ594" s="193">
        <f>+IFERROR(VLOOKUP($AF594,'Limited Loss'!$F$5:$P$124,AJ$3,FALSE),0)</f>
        <v>0</v>
      </c>
      <c r="AK594" s="100">
        <f>+IFERROR(VLOOKUP($AF594,'Limited Loss'!$F$5:$P$124,AK$3,FALSE),0)</f>
        <v>0</v>
      </c>
      <c r="AL594" s="193">
        <f>+IFERROR(VLOOKUP($AF594,'Limited Loss'!$F$5:$P$124,AL$3,FALSE),0)</f>
        <v>0</v>
      </c>
      <c r="AM594" s="193">
        <f>+IFERROR(VLOOKUP($AF594,'Limited Loss'!$F$5:$P$124,AM$3,FALSE),0)</f>
        <v>0</v>
      </c>
      <c r="AN594" s="193">
        <f>+IFERROR(VLOOKUP($AF594,'Limited Loss'!$F$5:$P$124,AN$3,FALSE),0)</f>
        <v>0</v>
      </c>
      <c r="AO594" s="193">
        <f>+IFERROR(VLOOKUP($AF594,'Limited Loss'!$F$5:$P$124,AO$3,FALSE),0)</f>
        <v>0</v>
      </c>
      <c r="AP594" s="100">
        <f>+IFERROR(VLOOKUP($AF594,'Limited Loss'!$F$5:$P$124,AP$3,FALSE),0)</f>
        <v>0</v>
      </c>
      <c r="AQ594" s="353"/>
      <c r="AR594" s="331">
        <f t="shared" si="83"/>
        <v>617</v>
      </c>
      <c r="AS594" s="332">
        <f t="shared" si="83"/>
        <v>2018</v>
      </c>
      <c r="AT594" s="349">
        <f t="shared" si="81"/>
        <v>238.64500000000001</v>
      </c>
      <c r="AU594" s="349">
        <f t="shared" si="81"/>
        <v>8478.1818000000003</v>
      </c>
      <c r="AV594" s="349">
        <f t="shared" si="80"/>
        <v>207392.179</v>
      </c>
      <c r="AW594" s="349">
        <f t="shared" si="80"/>
        <v>84805.616099999999</v>
      </c>
      <c r="AX594" s="350">
        <f t="shared" si="80"/>
        <v>78375.4853</v>
      </c>
      <c r="AY594" s="349">
        <f t="shared" si="80"/>
        <v>310.27389999999997</v>
      </c>
      <c r="AZ594" s="349">
        <f t="shared" si="80"/>
        <v>11753.619900000002</v>
      </c>
      <c r="BA594" s="349">
        <f t="shared" si="80"/>
        <v>167635.7377</v>
      </c>
      <c r="BB594" s="349">
        <f t="shared" si="80"/>
        <v>97679.6973</v>
      </c>
      <c r="BC594" s="349">
        <f t="shared" si="80"/>
        <v>96849.436400000006</v>
      </c>
      <c r="BD594" s="350">
        <f t="shared" si="80"/>
        <v>4993.7160000000003</v>
      </c>
      <c r="BE594" s="349">
        <f t="shared" si="85"/>
        <v>395808.6373</v>
      </c>
      <c r="BF594" s="375">
        <f t="shared" si="86"/>
        <v>357710.23509999999</v>
      </c>
      <c r="BG594" s="334">
        <f t="shared" si="87"/>
        <v>4993.7160000000003</v>
      </c>
    </row>
    <row r="595" spans="1:59" x14ac:dyDescent="0.2">
      <c r="A595" s="326" t="str">
        <f t="shared" si="84"/>
        <v>6252014</v>
      </c>
      <c r="B595" s="331">
        <v>625</v>
      </c>
      <c r="C595" s="327">
        <v>2014</v>
      </c>
      <c r="D595" s="353">
        <f>+IFERROR(VLOOKUP($A595,Data_Loss!$A$2:$V$1180,6,FALSE),0)</f>
        <v>0</v>
      </c>
      <c r="E595" s="353">
        <f>+IFERROR(VLOOKUP($A595,Data_Loss!$A$2:$V$1180,7,FALSE),0)</f>
        <v>0</v>
      </c>
      <c r="F595" s="353">
        <f>+IFERROR(VLOOKUP($A595,Data_Loss!$A$2:$V$1180,8,FALSE),0)</f>
        <v>0</v>
      </c>
      <c r="G595" s="353">
        <f>+IFERROR(VLOOKUP($A595,Data_Loss!$A$2:$V$1180,9,FALSE),0)</f>
        <v>2</v>
      </c>
      <c r="H595" s="353">
        <f>+IFERROR(VLOOKUP($A595,Data_Loss!$A$2:$V$1180,10,FALSE),0)</f>
        <v>1</v>
      </c>
      <c r="I595" s="353">
        <f>+IFERROR(VLOOKUP($A595,Data_Loss!$A$2:$V$1300,12,FALSE),0)</f>
        <v>0</v>
      </c>
      <c r="J595" s="353">
        <f>+IFERROR(VLOOKUP($A595,Data_Loss!$A$2:$V$1300,13,FALSE),0)</f>
        <v>0</v>
      </c>
      <c r="K595" s="353">
        <f>+IFERROR(VLOOKUP($A595,Data_Loss!$A$2:$V$1300,14,FALSE),0)</f>
        <v>0</v>
      </c>
      <c r="L595" s="353">
        <f>+IFERROR(VLOOKUP($A595,Data_Loss!$A$2:$V$1300,15,FALSE),0)</f>
        <v>77539</v>
      </c>
      <c r="M595" s="353">
        <f>+IFERROR(VLOOKUP($A595,Data_Loss!$A$2:$V$1300,16,FALSE),0)</f>
        <v>58554</v>
      </c>
      <c r="N595" s="353">
        <f>+IFERROR(VLOOKUP($A595,Data_Loss!$A$2:$V$1300,17,FALSE),0)</f>
        <v>0</v>
      </c>
      <c r="O595" s="353">
        <f>+IFERROR(VLOOKUP($A595,Data_Loss!$A$2:$V$1300,18,FALSE),0)</f>
        <v>0</v>
      </c>
      <c r="P595" s="353">
        <f>+IFERROR(VLOOKUP($A595,Data_Loss!$A$2:$V$1300,19,FALSE),0)</f>
        <v>0</v>
      </c>
      <c r="Q595" s="353">
        <f>+IFERROR(VLOOKUP($A595,Data_Loss!$A$2:$V$1300,20,FALSE),0)</f>
        <v>23980</v>
      </c>
      <c r="R595" s="353">
        <f>+IFERROR(VLOOKUP($A595,Data_Loss!$A$2:$V$1300,21,FALSE),0)</f>
        <v>65000</v>
      </c>
      <c r="S595" s="353">
        <f>+IFERROR(VLOOKUP($A595,Data_Loss!$A$2:$V$1300,22,FALSE),0)</f>
        <v>120</v>
      </c>
      <c r="T595" s="191">
        <f>+$I595*'10k &amp; MO'!C$3+$J595*'10k &amp; MO'!C$9+$K595*'10k &amp; MO'!C$15+$L595*'10k &amp; MO'!C$21+$M595*'10k &amp; MO'!C$27</f>
        <v>0</v>
      </c>
      <c r="U595" s="349">
        <f>+$I595*'10k &amp; MO'!D$3+$J595*'10k &amp; MO'!D$9+$K595*'10k &amp; MO'!D$15+$L595*'10k &amp; MO'!D$21+$M595*'10k &amp; MO'!D$27</f>
        <v>0</v>
      </c>
      <c r="V595" s="349">
        <f>+$I595*'10k &amp; MO'!E$3+$J595*'10k &amp; MO'!E$9+$K595*'10k &amp; MO'!E$15+$L595*'10k &amp; MO'!E$21+$M595*'10k &amp; MO'!E$27</f>
        <v>0</v>
      </c>
      <c r="W595" s="349">
        <f>+$I595*'10k &amp; MO'!F$3+$J595*'10k &amp; MO'!F$9+$K595*'10k &amp; MO'!F$15+$L595*'10k &amp; MO'!F$21+$M595*'10k &amp; MO'!F$27</f>
        <v>95295.431000000011</v>
      </c>
      <c r="X595" s="349">
        <f>+$I595*'10k &amp; MO'!G$3+$J595*'10k &amp; MO'!G$9+$K595*'10k &amp; MO'!G$15+$L595*'10k &amp; MO'!G$21+$M595*'10k &amp; MO'!G$27</f>
        <v>66283.127999999997</v>
      </c>
      <c r="Y595" s="349">
        <f>+$N595*'10k &amp; MO'!H$3+$O595*'10k &amp; MO'!H$9+$P595*'10k &amp; MO'!H$15+$Q595*'10k &amp; MO'!H$21+$R595*'10k &amp; MO'!H$27</f>
        <v>0</v>
      </c>
      <c r="Z595" s="349">
        <f>+$N595*'10k &amp; MO'!I$3+$O595*'10k &amp; MO'!I$9+$P595*'10k &amp; MO'!I$15+$Q595*'10k &amp; MO'!I$21+$R595*'10k &amp; MO'!I$27</f>
        <v>0</v>
      </c>
      <c r="AA595" s="349">
        <f>+$N595*'10k &amp; MO'!J$3+$O595*'10k &amp; MO'!J$9+$P595*'10k &amp; MO'!J$15+$Q595*'10k &amp; MO'!J$21+$R595*'10k &amp; MO'!J$27</f>
        <v>0</v>
      </c>
      <c r="AB595" s="349">
        <f>+$N595*'10k &amp; MO'!K$3+$O595*'10k &amp; MO'!K$9+$P595*'10k &amp; MO'!K$15+$Q595*'10k &amp; MO'!K$21+$R595*'10k &amp; MO'!K$27</f>
        <v>33595.980000000003</v>
      </c>
      <c r="AC595" s="349">
        <f>+$N595*'10k &amp; MO'!L$3+$O595*'10k &amp; MO'!L$9+$P595*'10k &amp; MO'!L$15+$Q595*'10k &amp; MO'!L$21+$R595*'10k &amp; MO'!L$27</f>
        <v>100230</v>
      </c>
      <c r="AD595" s="350">
        <f>+S595*'10k &amp; MO'!O$3</f>
        <v>128.51999999999998</v>
      </c>
      <c r="AF595" s="192" t="str">
        <f t="shared" si="82"/>
        <v>6252014</v>
      </c>
      <c r="AG595" s="192">
        <f>+IFERROR(VLOOKUP($AF595,'Limited Loss'!$F$5:$P$124,AG$3,FALSE),0)</f>
        <v>0</v>
      </c>
      <c r="AH595" s="193">
        <f>+IFERROR(VLOOKUP($AF595,'Limited Loss'!$F$5:$P$124,AH$3,FALSE),0)</f>
        <v>0</v>
      </c>
      <c r="AI595" s="193">
        <f>+IFERROR(VLOOKUP($AF595,'Limited Loss'!$F$5:$P$124,AI$3,FALSE),0)</f>
        <v>0</v>
      </c>
      <c r="AJ595" s="193">
        <f>+IFERROR(VLOOKUP($AF595,'Limited Loss'!$F$5:$P$124,AJ$3,FALSE),0)</f>
        <v>0</v>
      </c>
      <c r="AK595" s="100">
        <f>+IFERROR(VLOOKUP($AF595,'Limited Loss'!$F$5:$P$124,AK$3,FALSE),0)</f>
        <v>0</v>
      </c>
      <c r="AL595" s="193">
        <f>+IFERROR(VLOOKUP($AF595,'Limited Loss'!$F$5:$P$124,AL$3,FALSE),0)</f>
        <v>0</v>
      </c>
      <c r="AM595" s="193">
        <f>+IFERROR(VLOOKUP($AF595,'Limited Loss'!$F$5:$P$124,AM$3,FALSE),0)</f>
        <v>0</v>
      </c>
      <c r="AN595" s="193">
        <f>+IFERROR(VLOOKUP($AF595,'Limited Loss'!$F$5:$P$124,AN$3,FALSE),0)</f>
        <v>0</v>
      </c>
      <c r="AO595" s="193">
        <f>+IFERROR(VLOOKUP($AF595,'Limited Loss'!$F$5:$P$124,AO$3,FALSE),0)</f>
        <v>0</v>
      </c>
      <c r="AP595" s="100">
        <f>+IFERROR(VLOOKUP($AF595,'Limited Loss'!$F$5:$P$124,AP$3,FALSE),0)</f>
        <v>0</v>
      </c>
      <c r="AQ595" s="353"/>
      <c r="AR595" s="331">
        <f t="shared" si="83"/>
        <v>625</v>
      </c>
      <c r="AS595" s="332">
        <f t="shared" si="83"/>
        <v>2014</v>
      </c>
      <c r="AT595" s="349">
        <f t="shared" si="81"/>
        <v>0</v>
      </c>
      <c r="AU595" s="349">
        <f t="shared" si="81"/>
        <v>0</v>
      </c>
      <c r="AV595" s="349">
        <f t="shared" si="80"/>
        <v>0</v>
      </c>
      <c r="AW595" s="349">
        <f t="shared" si="80"/>
        <v>95295.431000000011</v>
      </c>
      <c r="AX595" s="350">
        <f t="shared" si="80"/>
        <v>66283.127999999997</v>
      </c>
      <c r="AY595" s="349">
        <f t="shared" si="80"/>
        <v>0</v>
      </c>
      <c r="AZ595" s="349">
        <f t="shared" si="80"/>
        <v>0</v>
      </c>
      <c r="BA595" s="349">
        <f t="shared" si="80"/>
        <v>0</v>
      </c>
      <c r="BB595" s="349">
        <f t="shared" si="80"/>
        <v>33595.980000000003</v>
      </c>
      <c r="BC595" s="349">
        <f t="shared" si="80"/>
        <v>100230</v>
      </c>
      <c r="BD595" s="350">
        <f t="shared" si="80"/>
        <v>128.51999999999998</v>
      </c>
      <c r="BE595" s="349">
        <f t="shared" si="85"/>
        <v>0</v>
      </c>
      <c r="BF595" s="375">
        <f t="shared" si="86"/>
        <v>295404.53899999999</v>
      </c>
      <c r="BG595" s="334">
        <f t="shared" si="87"/>
        <v>128.51999999999998</v>
      </c>
    </row>
    <row r="596" spans="1:59" x14ac:dyDescent="0.2">
      <c r="A596" s="326" t="str">
        <f t="shared" si="84"/>
        <v>6252015</v>
      </c>
      <c r="B596" s="331">
        <v>625</v>
      </c>
      <c r="C596" s="327">
        <v>2015</v>
      </c>
      <c r="D596" s="353">
        <f>+IFERROR(VLOOKUP($A596,Data_Loss!$A$2:$V$1180,6,FALSE),0)</f>
        <v>0</v>
      </c>
      <c r="E596" s="353">
        <f>+IFERROR(VLOOKUP($A596,Data_Loss!$A$2:$V$1180,7,FALSE),0)</f>
        <v>0</v>
      </c>
      <c r="F596" s="353">
        <f>+IFERROR(VLOOKUP($A596,Data_Loss!$A$2:$V$1180,8,FALSE),0)</f>
        <v>0</v>
      </c>
      <c r="G596" s="353">
        <f>+IFERROR(VLOOKUP($A596,Data_Loss!$A$2:$V$1180,9,FALSE),0)</f>
        <v>0</v>
      </c>
      <c r="H596" s="353">
        <f>+IFERROR(VLOOKUP($A596,Data_Loss!$A$2:$V$1180,10,FALSE),0)</f>
        <v>0</v>
      </c>
      <c r="I596" s="353">
        <f>+IFERROR(VLOOKUP($A596,Data_Loss!$A$2:$V$1300,12,FALSE),0)</f>
        <v>0</v>
      </c>
      <c r="J596" s="353">
        <f>+IFERROR(VLOOKUP($A596,Data_Loss!$A$2:$V$1300,13,FALSE),0)</f>
        <v>0</v>
      </c>
      <c r="K596" s="353">
        <f>+IFERROR(VLOOKUP($A596,Data_Loss!$A$2:$V$1300,14,FALSE),0)</f>
        <v>0</v>
      </c>
      <c r="L596" s="353">
        <f>+IFERROR(VLOOKUP($A596,Data_Loss!$A$2:$V$1300,15,FALSE),0)</f>
        <v>0</v>
      </c>
      <c r="M596" s="353">
        <f>+IFERROR(VLOOKUP($A596,Data_Loss!$A$2:$V$1300,16,FALSE),0)</f>
        <v>0</v>
      </c>
      <c r="N596" s="353">
        <f>+IFERROR(VLOOKUP($A596,Data_Loss!$A$2:$V$1300,17,FALSE),0)</f>
        <v>0</v>
      </c>
      <c r="O596" s="353">
        <f>+IFERROR(VLOOKUP($A596,Data_Loss!$A$2:$V$1300,18,FALSE),0)</f>
        <v>0</v>
      </c>
      <c r="P596" s="353">
        <f>+IFERROR(VLOOKUP($A596,Data_Loss!$A$2:$V$1300,19,FALSE),0)</f>
        <v>0</v>
      </c>
      <c r="Q596" s="353">
        <f>+IFERROR(VLOOKUP($A596,Data_Loss!$A$2:$V$1300,20,FALSE),0)</f>
        <v>0</v>
      </c>
      <c r="R596" s="353">
        <f>+IFERROR(VLOOKUP($A596,Data_Loss!$A$2:$V$1300,21,FALSE),0)</f>
        <v>0</v>
      </c>
      <c r="S596" s="353">
        <f>+IFERROR(VLOOKUP($A596,Data_Loss!$A$2:$V$1300,22,FALSE),0)</f>
        <v>1001</v>
      </c>
      <c r="T596" s="191">
        <f>+$I596*'10k &amp; MO'!C$4+$J596*'10k &amp; MO'!C$10+$K596*'10k &amp; MO'!C$16+$L596*'10k &amp; MO'!C$22+$M596*'10k &amp; MO'!C$28</f>
        <v>0</v>
      </c>
      <c r="U596" s="349">
        <f>+$I596*'10k &amp; MO'!D$4+$J596*'10k &amp; MO'!D$10+$K596*'10k &amp; MO'!D$16+$L596*'10k &amp; MO'!D$22+$M596*'10k &amp; MO'!D$28</f>
        <v>0</v>
      </c>
      <c r="V596" s="349">
        <f>+$I596*'10k &amp; MO'!E$4+$J596*'10k &amp; MO'!E$10+$K596*'10k &amp; MO'!E$16+$L596*'10k &amp; MO'!E$22+$M596*'10k &amp; MO'!E$28</f>
        <v>0</v>
      </c>
      <c r="W596" s="349">
        <f>+$I596*'10k &amp; MO'!F$4+$J596*'10k &amp; MO'!F$10+$K596*'10k &amp; MO'!F$16+$L596*'10k &amp; MO'!F$22+$M596*'10k &amp; MO'!F$28</f>
        <v>0</v>
      </c>
      <c r="X596" s="349">
        <f>+$I596*'10k &amp; MO'!G$4+$J596*'10k &amp; MO'!G$10+$K596*'10k &amp; MO'!G$16+$L596*'10k &amp; MO'!G$22+$M596*'10k &amp; MO'!G$28</f>
        <v>0</v>
      </c>
      <c r="Y596" s="349">
        <f>+$N596*'10k &amp; MO'!H$4+$O596*'10k &amp; MO'!H$10+$P596*'10k &amp; MO'!H$16+$Q596*'10k &amp; MO'!H$22+$R596*'10k &amp; MO'!H$28</f>
        <v>0</v>
      </c>
      <c r="Z596" s="349">
        <f>+$N596*'10k &amp; MO'!I$4+$O596*'10k &amp; MO'!I$10+$P596*'10k &amp; MO'!I$16+$Q596*'10k &amp; MO'!I$22+$R596*'10k &amp; MO'!I$28</f>
        <v>0</v>
      </c>
      <c r="AA596" s="349">
        <f>+$N596*'10k &amp; MO'!J$4+$O596*'10k &amp; MO'!J$10+$P596*'10k &amp; MO'!J$16+$Q596*'10k &amp; MO'!J$22+$R596*'10k &amp; MO'!J$28</f>
        <v>0</v>
      </c>
      <c r="AB596" s="349">
        <f>+$N596*'10k &amp; MO'!K$4+$O596*'10k &amp; MO'!K$10+$P596*'10k &amp; MO'!K$16+$Q596*'10k &amp; MO'!K$22+$R596*'10k &amp; MO'!K$28</f>
        <v>0</v>
      </c>
      <c r="AC596" s="349">
        <f>+$N596*'10k &amp; MO'!L$4+$O596*'10k &amp; MO'!L$10+$P596*'10k &amp; MO'!L$16+$Q596*'10k &amp; MO'!L$22+$R596*'10k &amp; MO'!L$28</f>
        <v>0</v>
      </c>
      <c r="AD596" s="350">
        <f>+S596*'10k &amp; MO'!O$4</f>
        <v>1213.212</v>
      </c>
      <c r="AF596" s="192" t="str">
        <f t="shared" si="82"/>
        <v>6252015</v>
      </c>
      <c r="AG596" s="192">
        <f>+IFERROR(VLOOKUP($AF596,'Limited Loss'!$F$5:$P$124,AG$3,FALSE),0)</f>
        <v>0</v>
      </c>
      <c r="AH596" s="193">
        <f>+IFERROR(VLOOKUP($AF596,'Limited Loss'!$F$5:$P$124,AH$3,FALSE),0)</f>
        <v>0</v>
      </c>
      <c r="AI596" s="193">
        <f>+IFERROR(VLOOKUP($AF596,'Limited Loss'!$F$5:$P$124,AI$3,FALSE),0)</f>
        <v>0</v>
      </c>
      <c r="AJ596" s="193">
        <f>+IFERROR(VLOOKUP($AF596,'Limited Loss'!$F$5:$P$124,AJ$3,FALSE),0)</f>
        <v>0</v>
      </c>
      <c r="AK596" s="100">
        <f>+IFERROR(VLOOKUP($AF596,'Limited Loss'!$F$5:$P$124,AK$3,FALSE),0)</f>
        <v>0</v>
      </c>
      <c r="AL596" s="193">
        <f>+IFERROR(VLOOKUP($AF596,'Limited Loss'!$F$5:$P$124,AL$3,FALSE),0)</f>
        <v>0</v>
      </c>
      <c r="AM596" s="193">
        <f>+IFERROR(VLOOKUP($AF596,'Limited Loss'!$F$5:$P$124,AM$3,FALSE),0)</f>
        <v>0</v>
      </c>
      <c r="AN596" s="193">
        <f>+IFERROR(VLOOKUP($AF596,'Limited Loss'!$F$5:$P$124,AN$3,FALSE),0)</f>
        <v>0</v>
      </c>
      <c r="AO596" s="193">
        <f>+IFERROR(VLOOKUP($AF596,'Limited Loss'!$F$5:$P$124,AO$3,FALSE),0)</f>
        <v>0</v>
      </c>
      <c r="AP596" s="100">
        <f>+IFERROR(VLOOKUP($AF596,'Limited Loss'!$F$5:$P$124,AP$3,FALSE),0)</f>
        <v>0</v>
      </c>
      <c r="AQ596" s="353"/>
      <c r="AR596" s="331">
        <f t="shared" si="83"/>
        <v>625</v>
      </c>
      <c r="AS596" s="332">
        <f t="shared" si="83"/>
        <v>2015</v>
      </c>
      <c r="AT596" s="349">
        <f t="shared" si="81"/>
        <v>0</v>
      </c>
      <c r="AU596" s="349">
        <f t="shared" si="81"/>
        <v>0</v>
      </c>
      <c r="AV596" s="349">
        <f t="shared" si="80"/>
        <v>0</v>
      </c>
      <c r="AW596" s="349">
        <f t="shared" si="80"/>
        <v>0</v>
      </c>
      <c r="AX596" s="350">
        <f t="shared" si="80"/>
        <v>0</v>
      </c>
      <c r="AY596" s="349">
        <f t="shared" si="80"/>
        <v>0</v>
      </c>
      <c r="AZ596" s="349">
        <f t="shared" si="80"/>
        <v>0</v>
      </c>
      <c r="BA596" s="349">
        <f t="shared" si="80"/>
        <v>0</v>
      </c>
      <c r="BB596" s="349">
        <f t="shared" si="80"/>
        <v>0</v>
      </c>
      <c r="BC596" s="349">
        <f t="shared" si="80"/>
        <v>0</v>
      </c>
      <c r="BD596" s="350">
        <f t="shared" si="80"/>
        <v>1213.212</v>
      </c>
      <c r="BE596" s="349">
        <f t="shared" si="85"/>
        <v>0</v>
      </c>
      <c r="BF596" s="375">
        <f t="shared" si="86"/>
        <v>0</v>
      </c>
      <c r="BG596" s="334">
        <f t="shared" si="87"/>
        <v>1213.212</v>
      </c>
    </row>
    <row r="597" spans="1:59" x14ac:dyDescent="0.2">
      <c r="A597" s="326" t="str">
        <f t="shared" si="84"/>
        <v>6252016</v>
      </c>
      <c r="B597" s="331">
        <v>625</v>
      </c>
      <c r="C597" s="327">
        <v>2016</v>
      </c>
      <c r="D597" s="353">
        <f>+IFERROR(VLOOKUP($A597,Data_Loss!$A$2:$V$1180,6,FALSE),0)</f>
        <v>0</v>
      </c>
      <c r="E597" s="353">
        <f>+IFERROR(VLOOKUP($A597,Data_Loss!$A$2:$V$1180,7,FALSE),0)</f>
        <v>0</v>
      </c>
      <c r="F597" s="353">
        <f>+IFERROR(VLOOKUP($A597,Data_Loss!$A$2:$V$1180,8,FALSE),0)</f>
        <v>1</v>
      </c>
      <c r="G597" s="353">
        <f>+IFERROR(VLOOKUP($A597,Data_Loss!$A$2:$V$1180,9,FALSE),0)</f>
        <v>0</v>
      </c>
      <c r="H597" s="353">
        <f>+IFERROR(VLOOKUP($A597,Data_Loss!$A$2:$V$1180,10,FALSE),0)</f>
        <v>0</v>
      </c>
      <c r="I597" s="353">
        <f>+IFERROR(VLOOKUP($A597,Data_Loss!$A$2:$V$1300,12,FALSE),0)</f>
        <v>0</v>
      </c>
      <c r="J597" s="353">
        <f>+IFERROR(VLOOKUP($A597,Data_Loss!$A$2:$V$1300,13,FALSE),0)</f>
        <v>0</v>
      </c>
      <c r="K597" s="353">
        <f>+IFERROR(VLOOKUP($A597,Data_Loss!$A$2:$V$1300,14,FALSE),0)</f>
        <v>169305</v>
      </c>
      <c r="L597" s="353">
        <f>+IFERROR(VLOOKUP($A597,Data_Loss!$A$2:$V$1300,15,FALSE),0)</f>
        <v>0</v>
      </c>
      <c r="M597" s="353">
        <f>+IFERROR(VLOOKUP($A597,Data_Loss!$A$2:$V$1300,16,FALSE),0)</f>
        <v>0</v>
      </c>
      <c r="N597" s="353">
        <f>+IFERROR(VLOOKUP($A597,Data_Loss!$A$2:$V$1300,17,FALSE),0)</f>
        <v>0</v>
      </c>
      <c r="O597" s="353">
        <f>+IFERROR(VLOOKUP($A597,Data_Loss!$A$2:$V$1300,18,FALSE),0)</f>
        <v>0</v>
      </c>
      <c r="P597" s="353">
        <f>+IFERROR(VLOOKUP($A597,Data_Loss!$A$2:$V$1300,19,FALSE),0)</f>
        <v>98093</v>
      </c>
      <c r="Q597" s="353">
        <f>+IFERROR(VLOOKUP($A597,Data_Loss!$A$2:$V$1300,20,FALSE),0)</f>
        <v>0</v>
      </c>
      <c r="R597" s="353">
        <f>+IFERROR(VLOOKUP($A597,Data_Loss!$A$2:$V$1300,21,FALSE),0)</f>
        <v>0</v>
      </c>
      <c r="S597" s="353">
        <f>+IFERROR(VLOOKUP($A597,Data_Loss!$A$2:$V$1300,22,FALSE),0)</f>
        <v>15731</v>
      </c>
      <c r="T597" s="191">
        <f>+$I597*'10k &amp; MO'!C$5+$J597*'10k &amp; MO'!C$11+$K597*'10k &amp; MO'!C$17+$L597*'10k &amp; MO'!C$23+$M597*'10k &amp; MO'!C$29</f>
        <v>0</v>
      </c>
      <c r="U597" s="349">
        <f>+$I597*'10k &amp; MO'!D$5+$J597*'10k &amp; MO'!D$11+$K597*'10k &amp; MO'!D$17+$L597*'10k &amp; MO'!D$23+$M597*'10k &amp; MO'!D$29</f>
        <v>998.89949999999999</v>
      </c>
      <c r="V597" s="349">
        <f>+$I597*'10k &amp; MO'!E$5+$J597*'10k &amp; MO'!E$11+$K597*'10k &amp; MO'!E$17+$L597*'10k &amp; MO'!E$23+$M597*'10k &amp; MO'!E$29</f>
        <v>264674.50649999996</v>
      </c>
      <c r="W597" s="349">
        <f>+$I597*'10k &amp; MO'!F$5+$J597*'10k &amp; MO'!F$11+$K597*'10k &amp; MO'!F$17+$L597*'10k &amp; MO'!F$23+$M597*'10k &amp; MO'!F$29</f>
        <v>5045.2889999999998</v>
      </c>
      <c r="X597" s="349">
        <f>+$I597*'10k &amp; MO'!G$5+$J597*'10k &amp; MO'!G$11+$K597*'10k &amp; MO'!G$17+$L597*'10k &amp; MO'!G$23+$M597*'10k &amp; MO'!G$29</f>
        <v>1913.1464999999998</v>
      </c>
      <c r="Y597" s="349">
        <f>+$N597*'10k &amp; MO'!H$5+$O597*'10k &amp; MO'!H$11+$P597*'10k &amp; MO'!H$17+$Q597*'10k &amp; MO'!H$23+$R597*'10k &amp; MO'!H$29</f>
        <v>0</v>
      </c>
      <c r="Z597" s="349">
        <f>+$N597*'10k &amp; MO'!I$5+$O597*'10k &amp; MO'!I$11+$P597*'10k &amp; MO'!I$17+$Q597*'10k &amp; MO'!I$23+$R597*'10k &amp; MO'!I$29</f>
        <v>323.70690000000002</v>
      </c>
      <c r="AA597" s="349">
        <f>+$N597*'10k &amp; MO'!J$5+$O597*'10k &amp; MO'!J$11+$P597*'10k &amp; MO'!J$17+$Q597*'10k &amp; MO'!J$23+$R597*'10k &amp; MO'!J$29</f>
        <v>186533.6488</v>
      </c>
      <c r="AB597" s="349">
        <f>+$N597*'10k &amp; MO'!K$5+$O597*'10k &amp; MO'!K$11+$P597*'10k &amp; MO'!K$17+$Q597*'10k &amp; MO'!K$23+$R597*'10k &amp; MO'!K$29</f>
        <v>8475.235200000001</v>
      </c>
      <c r="AC597" s="349">
        <f>+$N597*'10k &amp; MO'!L$5+$O597*'10k &amp; MO'!L$11+$P597*'10k &amp; MO'!L$17+$Q597*'10k &amp; MO'!L$23+$R597*'10k &amp; MO'!L$29</f>
        <v>1961.8600000000001</v>
      </c>
      <c r="AD597" s="350">
        <f>+S597*'10k &amp; MO'!O$5</f>
        <v>21205.388000000003</v>
      </c>
      <c r="AF597" s="192" t="str">
        <f t="shared" si="82"/>
        <v>6252016</v>
      </c>
      <c r="AG597" s="192">
        <f>+IFERROR(VLOOKUP($AF597,'Limited Loss'!$F$5:$P$124,AG$3,FALSE),0)</f>
        <v>0</v>
      </c>
      <c r="AH597" s="193">
        <f>+IFERROR(VLOOKUP($AF597,'Limited Loss'!$F$5:$P$124,AH$3,FALSE),0)</f>
        <v>0</v>
      </c>
      <c r="AI597" s="193">
        <f>+IFERROR(VLOOKUP($AF597,'Limited Loss'!$F$5:$P$124,AI$3,FALSE),0)</f>
        <v>0</v>
      </c>
      <c r="AJ597" s="193">
        <f>+IFERROR(VLOOKUP($AF597,'Limited Loss'!$F$5:$P$124,AJ$3,FALSE),0)</f>
        <v>0</v>
      </c>
      <c r="AK597" s="100">
        <f>+IFERROR(VLOOKUP($AF597,'Limited Loss'!$F$5:$P$124,AK$3,FALSE),0)</f>
        <v>0</v>
      </c>
      <c r="AL597" s="193">
        <f>+IFERROR(VLOOKUP($AF597,'Limited Loss'!$F$5:$P$124,AL$3,FALSE),0)</f>
        <v>0</v>
      </c>
      <c r="AM597" s="193">
        <f>+IFERROR(VLOOKUP($AF597,'Limited Loss'!$F$5:$P$124,AM$3,FALSE),0)</f>
        <v>0</v>
      </c>
      <c r="AN597" s="193">
        <f>+IFERROR(VLOOKUP($AF597,'Limited Loss'!$F$5:$P$124,AN$3,FALSE),0)</f>
        <v>0</v>
      </c>
      <c r="AO597" s="193">
        <f>+IFERROR(VLOOKUP($AF597,'Limited Loss'!$F$5:$P$124,AO$3,FALSE),0)</f>
        <v>0</v>
      </c>
      <c r="AP597" s="100">
        <f>+IFERROR(VLOOKUP($AF597,'Limited Loss'!$F$5:$P$124,AP$3,FALSE),0)</f>
        <v>0</v>
      </c>
      <c r="AQ597" s="353"/>
      <c r="AR597" s="331">
        <f t="shared" si="83"/>
        <v>625</v>
      </c>
      <c r="AS597" s="332">
        <f t="shared" si="83"/>
        <v>2016</v>
      </c>
      <c r="AT597" s="349">
        <f t="shared" si="81"/>
        <v>0</v>
      </c>
      <c r="AU597" s="349">
        <f t="shared" si="81"/>
        <v>998.89949999999999</v>
      </c>
      <c r="AV597" s="349">
        <f t="shared" si="80"/>
        <v>264674.50649999996</v>
      </c>
      <c r="AW597" s="349">
        <f t="shared" si="80"/>
        <v>5045.2889999999998</v>
      </c>
      <c r="AX597" s="350">
        <f t="shared" si="80"/>
        <v>1913.1464999999998</v>
      </c>
      <c r="AY597" s="349">
        <f t="shared" si="80"/>
        <v>0</v>
      </c>
      <c r="AZ597" s="349">
        <f t="shared" si="80"/>
        <v>323.70690000000002</v>
      </c>
      <c r="BA597" s="349">
        <f t="shared" si="80"/>
        <v>186533.6488</v>
      </c>
      <c r="BB597" s="349">
        <f t="shared" si="80"/>
        <v>8475.235200000001</v>
      </c>
      <c r="BC597" s="349">
        <f t="shared" si="80"/>
        <v>1961.8600000000001</v>
      </c>
      <c r="BD597" s="350">
        <f t="shared" si="80"/>
        <v>21205.388000000003</v>
      </c>
      <c r="BE597" s="349">
        <f t="shared" si="85"/>
        <v>452530.76169999992</v>
      </c>
      <c r="BF597" s="375">
        <f t="shared" si="86"/>
        <v>17395.530699999999</v>
      </c>
      <c r="BG597" s="334">
        <f t="shared" si="87"/>
        <v>21205.388000000003</v>
      </c>
    </row>
    <row r="598" spans="1:59" x14ac:dyDescent="0.2">
      <c r="A598" s="326" t="str">
        <f t="shared" si="84"/>
        <v>6252017</v>
      </c>
      <c r="B598" s="331">
        <v>625</v>
      </c>
      <c r="C598" s="327">
        <v>2017</v>
      </c>
      <c r="D598" s="353">
        <f>+IFERROR(VLOOKUP($A598,Data_Loss!$A$2:$V$1180,6,FALSE),0)</f>
        <v>0</v>
      </c>
      <c r="E598" s="353">
        <f>+IFERROR(VLOOKUP($A598,Data_Loss!$A$2:$V$1180,7,FALSE),0)</f>
        <v>0</v>
      </c>
      <c r="F598" s="353">
        <f>+IFERROR(VLOOKUP($A598,Data_Loss!$A$2:$V$1180,8,FALSE),0)</f>
        <v>0</v>
      </c>
      <c r="G598" s="353">
        <f>+IFERROR(VLOOKUP($A598,Data_Loss!$A$2:$V$1180,9,FALSE),0)</f>
        <v>0</v>
      </c>
      <c r="H598" s="353">
        <f>+IFERROR(VLOOKUP($A598,Data_Loss!$A$2:$V$1180,10,FALSE),0)</f>
        <v>1</v>
      </c>
      <c r="I598" s="353">
        <f>+IFERROR(VLOOKUP($A598,Data_Loss!$A$2:$V$1300,12,FALSE),0)</f>
        <v>0</v>
      </c>
      <c r="J598" s="353">
        <f>+IFERROR(VLOOKUP($A598,Data_Loss!$A$2:$V$1300,13,FALSE),0)</f>
        <v>0</v>
      </c>
      <c r="K598" s="353">
        <f>+IFERROR(VLOOKUP($A598,Data_Loss!$A$2:$V$1300,14,FALSE),0)</f>
        <v>0</v>
      </c>
      <c r="L598" s="353">
        <f>+IFERROR(VLOOKUP($A598,Data_Loss!$A$2:$V$1300,15,FALSE),0)</f>
        <v>0</v>
      </c>
      <c r="M598" s="353">
        <f>+IFERROR(VLOOKUP($A598,Data_Loss!$A$2:$V$1300,16,FALSE),0)</f>
        <v>2507</v>
      </c>
      <c r="N598" s="353">
        <f>+IFERROR(VLOOKUP($A598,Data_Loss!$A$2:$V$1300,17,FALSE),0)</f>
        <v>0</v>
      </c>
      <c r="O598" s="353">
        <f>+IFERROR(VLOOKUP($A598,Data_Loss!$A$2:$V$1300,18,FALSE),0)</f>
        <v>0</v>
      </c>
      <c r="P598" s="353">
        <f>+IFERROR(VLOOKUP($A598,Data_Loss!$A$2:$V$1300,19,FALSE),0)</f>
        <v>0</v>
      </c>
      <c r="Q598" s="353">
        <f>+IFERROR(VLOOKUP($A598,Data_Loss!$A$2:$V$1300,20,FALSE),0)</f>
        <v>0</v>
      </c>
      <c r="R598" s="353">
        <f>+IFERROR(VLOOKUP($A598,Data_Loss!$A$2:$V$1300,21,FALSE),0)</f>
        <v>11303</v>
      </c>
      <c r="S598" s="353">
        <f>+IFERROR(VLOOKUP($A598,Data_Loss!$A$2:$V$1300,22,FALSE),0)</f>
        <v>0</v>
      </c>
      <c r="T598" s="191">
        <f>+$I598*'10k &amp; MO'!C$6+$J598*'10k &amp; MO'!C$12+$K598*'10k &amp; MO'!C$18+$L598*'10k &amp; MO'!C$24+$M598*'10k &amp; MO'!C$30</f>
        <v>0</v>
      </c>
      <c r="U598" s="349">
        <f>+$I598*'10k &amp; MO'!D$6+$J598*'10k &amp; MO'!D$12+$K598*'10k &amp; MO'!D$18+$L598*'10k &amp; MO'!D$24+$M598*'10k &amp; MO'!D$30</f>
        <v>2.2563</v>
      </c>
      <c r="V598" s="349">
        <f>+$I598*'10k &amp; MO'!E$6+$J598*'10k &amp; MO'!E$12+$K598*'10k &amp; MO'!E$18+$L598*'10k &amp; MO'!E$24+$M598*'10k &amp; MO'!E$30</f>
        <v>997.03390000000002</v>
      </c>
      <c r="W598" s="349">
        <f>+$I598*'10k &amp; MO'!F$6+$J598*'10k &amp; MO'!F$12+$K598*'10k &amp; MO'!F$18+$L598*'10k &amp; MO'!F$24+$M598*'10k &amp; MO'!F$30</f>
        <v>440.47989999999999</v>
      </c>
      <c r="X598" s="349">
        <f>+$I598*'10k &amp; MO'!G$6+$J598*'10k &amp; MO'!G$12+$K598*'10k &amp; MO'!G$18+$L598*'10k &amp; MO'!G$24+$M598*'10k &amp; MO'!G$30</f>
        <v>2738.8975</v>
      </c>
      <c r="Y598" s="349">
        <f>+$N598*'10k &amp; MO'!H$6+$O598*'10k &amp; MO'!H$12+$P598*'10k &amp; MO'!H$18+$Q598*'10k &amp; MO'!H$24+$R598*'10k &amp; MO'!H$30</f>
        <v>0</v>
      </c>
      <c r="Z598" s="349">
        <f>+$N598*'10k &amp; MO'!I$6+$O598*'10k &amp; MO'!I$12+$P598*'10k &amp; MO'!I$18+$Q598*'10k &amp; MO'!I$24+$R598*'10k &amp; MO'!I$30</f>
        <v>3.3908999999999998</v>
      </c>
      <c r="AA598" s="349">
        <f>+$N598*'10k &amp; MO'!J$6+$O598*'10k &amp; MO'!J$12+$P598*'10k &amp; MO'!J$18+$Q598*'10k &amp; MO'!J$24+$R598*'10k &amp; MO'!J$30</f>
        <v>4611.6239999999998</v>
      </c>
      <c r="AB598" s="349">
        <f>+$N598*'10k &amp; MO'!K$6+$O598*'10k &amp; MO'!K$12+$P598*'10k &amp; MO'!K$18+$Q598*'10k &amp; MO'!K$24+$R598*'10k &amp; MO'!K$30</f>
        <v>2326.1574000000001</v>
      </c>
      <c r="AC598" s="349">
        <f>+$N598*'10k &amp; MO'!L$6+$O598*'10k &amp; MO'!L$12+$P598*'10k &amp; MO'!L$18+$Q598*'10k &amp; MO'!L$24+$R598*'10k &amp; MO'!L$30</f>
        <v>16560.025300000001</v>
      </c>
      <c r="AD598" s="350">
        <f>+S598*'10k &amp; MO'!O$6</f>
        <v>0</v>
      </c>
      <c r="AF598" s="192" t="str">
        <f t="shared" si="82"/>
        <v>6252017</v>
      </c>
      <c r="AG598" s="192">
        <f>+IFERROR(VLOOKUP($AF598,'Limited Loss'!$F$5:$P$124,AG$3,FALSE),0)</f>
        <v>0</v>
      </c>
      <c r="AH598" s="193">
        <f>+IFERROR(VLOOKUP($AF598,'Limited Loss'!$F$5:$P$124,AH$3,FALSE),0)</f>
        <v>0</v>
      </c>
      <c r="AI598" s="193">
        <f>+IFERROR(VLOOKUP($AF598,'Limited Loss'!$F$5:$P$124,AI$3,FALSE),0)</f>
        <v>0</v>
      </c>
      <c r="AJ598" s="193">
        <f>+IFERROR(VLOOKUP($AF598,'Limited Loss'!$F$5:$P$124,AJ$3,FALSE),0)</f>
        <v>0</v>
      </c>
      <c r="AK598" s="100">
        <f>+IFERROR(VLOOKUP($AF598,'Limited Loss'!$F$5:$P$124,AK$3,FALSE),0)</f>
        <v>0</v>
      </c>
      <c r="AL598" s="193">
        <f>+IFERROR(VLOOKUP($AF598,'Limited Loss'!$F$5:$P$124,AL$3,FALSE),0)</f>
        <v>0</v>
      </c>
      <c r="AM598" s="193">
        <f>+IFERROR(VLOOKUP($AF598,'Limited Loss'!$F$5:$P$124,AM$3,FALSE),0)</f>
        <v>0</v>
      </c>
      <c r="AN598" s="193">
        <f>+IFERROR(VLOOKUP($AF598,'Limited Loss'!$F$5:$P$124,AN$3,FALSE),0)</f>
        <v>0</v>
      </c>
      <c r="AO598" s="193">
        <f>+IFERROR(VLOOKUP($AF598,'Limited Loss'!$F$5:$P$124,AO$3,FALSE),0)</f>
        <v>0</v>
      </c>
      <c r="AP598" s="100">
        <f>+IFERROR(VLOOKUP($AF598,'Limited Loss'!$F$5:$P$124,AP$3,FALSE),0)</f>
        <v>0</v>
      </c>
      <c r="AQ598" s="353"/>
      <c r="AR598" s="331">
        <f t="shared" si="83"/>
        <v>625</v>
      </c>
      <c r="AS598" s="332">
        <f t="shared" si="83"/>
        <v>2017</v>
      </c>
      <c r="AT598" s="349">
        <f t="shared" si="81"/>
        <v>0</v>
      </c>
      <c r="AU598" s="349">
        <f t="shared" si="81"/>
        <v>2.2563</v>
      </c>
      <c r="AV598" s="349">
        <f t="shared" si="80"/>
        <v>997.03390000000002</v>
      </c>
      <c r="AW598" s="349">
        <f t="shared" si="80"/>
        <v>440.47989999999999</v>
      </c>
      <c r="AX598" s="350">
        <f t="shared" si="80"/>
        <v>2738.8975</v>
      </c>
      <c r="AY598" s="349">
        <f t="shared" si="80"/>
        <v>0</v>
      </c>
      <c r="AZ598" s="349">
        <f t="shared" si="80"/>
        <v>3.3908999999999998</v>
      </c>
      <c r="BA598" s="349">
        <f t="shared" si="80"/>
        <v>4611.6239999999998</v>
      </c>
      <c r="BB598" s="349">
        <f t="shared" si="80"/>
        <v>2326.1574000000001</v>
      </c>
      <c r="BC598" s="349">
        <f t="shared" si="80"/>
        <v>16560.025300000001</v>
      </c>
      <c r="BD598" s="350">
        <f t="shared" si="80"/>
        <v>0</v>
      </c>
      <c r="BE598" s="349">
        <f t="shared" si="85"/>
        <v>5614.3050999999996</v>
      </c>
      <c r="BF598" s="375">
        <f t="shared" si="86"/>
        <v>22065.560100000002</v>
      </c>
      <c r="BG598" s="334">
        <f t="shared" si="87"/>
        <v>0</v>
      </c>
    </row>
    <row r="599" spans="1:59" x14ac:dyDescent="0.2">
      <c r="A599" s="326" t="str">
        <f t="shared" si="84"/>
        <v>6252018</v>
      </c>
      <c r="B599" s="331">
        <v>625</v>
      </c>
      <c r="C599" s="327">
        <v>2018</v>
      </c>
      <c r="D599" s="353">
        <f>+IFERROR(VLOOKUP($A599,Data_Loss!$A$2:$V$1180,6,FALSE),0)</f>
        <v>0</v>
      </c>
      <c r="E599" s="353">
        <f>+IFERROR(VLOOKUP($A599,Data_Loss!$A$2:$V$1180,7,FALSE),0)</f>
        <v>0</v>
      </c>
      <c r="F599" s="353">
        <f>+IFERROR(VLOOKUP($A599,Data_Loss!$A$2:$V$1180,8,FALSE),0)</f>
        <v>0</v>
      </c>
      <c r="G599" s="353">
        <f>+IFERROR(VLOOKUP($A599,Data_Loss!$A$2:$V$1180,9,FALSE),0)</f>
        <v>0</v>
      </c>
      <c r="H599" s="353">
        <f>+IFERROR(VLOOKUP($A599,Data_Loss!$A$2:$V$1180,10,FALSE),0)</f>
        <v>5</v>
      </c>
      <c r="I599" s="353">
        <f>+IFERROR(VLOOKUP($A599,Data_Loss!$A$2:$V$1300,12,FALSE),0)</f>
        <v>0</v>
      </c>
      <c r="J599" s="353">
        <f>+IFERROR(VLOOKUP($A599,Data_Loss!$A$2:$V$1300,13,FALSE),0)</f>
        <v>0</v>
      </c>
      <c r="K599" s="353">
        <f>+IFERROR(VLOOKUP($A599,Data_Loss!$A$2:$V$1300,14,FALSE),0)</f>
        <v>0</v>
      </c>
      <c r="L599" s="353">
        <f>+IFERROR(VLOOKUP($A599,Data_Loss!$A$2:$V$1300,15,FALSE),0)</f>
        <v>0</v>
      </c>
      <c r="M599" s="353">
        <f>+IFERROR(VLOOKUP($A599,Data_Loss!$A$2:$V$1300,16,FALSE),0)</f>
        <v>20625</v>
      </c>
      <c r="N599" s="353">
        <f>+IFERROR(VLOOKUP($A599,Data_Loss!$A$2:$V$1300,17,FALSE),0)</f>
        <v>0</v>
      </c>
      <c r="O599" s="353">
        <f>+IFERROR(VLOOKUP($A599,Data_Loss!$A$2:$V$1300,18,FALSE),0)</f>
        <v>0</v>
      </c>
      <c r="P599" s="353">
        <f>+IFERROR(VLOOKUP($A599,Data_Loss!$A$2:$V$1300,19,FALSE),0)</f>
        <v>0</v>
      </c>
      <c r="Q599" s="353">
        <f>+IFERROR(VLOOKUP($A599,Data_Loss!$A$2:$V$1300,20,FALSE),0)</f>
        <v>0</v>
      </c>
      <c r="R599" s="353">
        <f>+IFERROR(VLOOKUP($A599,Data_Loss!$A$2:$V$1300,21,FALSE),0)</f>
        <v>20589</v>
      </c>
      <c r="S599" s="353">
        <f>+IFERROR(VLOOKUP($A599,Data_Loss!$A$2:$V$1300,22,FALSE),0)</f>
        <v>0</v>
      </c>
      <c r="T599" s="191">
        <f>+$I599*'10k &amp; MO'!C$7+$J599*'10k &amp; MO'!C$13+$K599*'10k &amp; MO'!C$19+$L599*'10k &amp; MO'!C$25+$M599*'10k &amp; MO'!C$31</f>
        <v>45.375</v>
      </c>
      <c r="U599" s="349">
        <f>+$I599*'10k &amp; MO'!D$7+$J599*'10k &amp; MO'!D$13+$K599*'10k &amp; MO'!D$19+$L599*'10k &amp; MO'!D$25+$M599*'10k &amp; MO'!D$31</f>
        <v>1406.625</v>
      </c>
      <c r="V599" s="349">
        <f>+$I599*'10k &amp; MO'!E$7+$J599*'10k &amp; MO'!E$13+$K599*'10k &amp; MO'!E$19+$L599*'10k &amp; MO'!E$25+$M599*'10k &amp; MO'!E$31</f>
        <v>28936.875</v>
      </c>
      <c r="W599" s="349">
        <f>+$I599*'10k &amp; MO'!F$7+$J599*'10k &amp; MO'!F$13+$K599*'10k &amp; MO'!F$19+$L599*'10k &amp; MO'!F$25+$M599*'10k &amp; MO'!F$31</f>
        <v>10912.6875</v>
      </c>
      <c r="X599" s="349">
        <f>+$I599*'10k &amp; MO'!G$7+$J599*'10k &amp; MO'!G$13+$K599*'10k &amp; MO'!G$19+$L599*'10k &amp; MO'!G$25+$M599*'10k &amp; MO'!G$31</f>
        <v>14206.5</v>
      </c>
      <c r="Y599" s="349">
        <f>+$N599*'10k &amp; MO'!H$7+$O599*'10k &amp; MO'!H$13+$P599*'10k &amp; MO'!H$19+$Q599*'10k &amp; MO'!H$25+$R599*'10k &amp; MO'!H$31</f>
        <v>59.708099999999995</v>
      </c>
      <c r="Z599" s="349">
        <f>+$N599*'10k &amp; MO'!I$7+$O599*'10k &amp; MO'!I$13+$P599*'10k &amp; MO'!I$19+$Q599*'10k &amp; MO'!I$25+$R599*'10k &amp; MO'!I$31</f>
        <v>2036.2520999999999</v>
      </c>
      <c r="AA599" s="349">
        <f>+$N599*'10k &amp; MO'!J$7+$O599*'10k &amp; MO'!J$13+$P599*'10k &amp; MO'!J$19+$Q599*'10k &amp; MO'!J$25+$R599*'10k &amp; MO'!J$31</f>
        <v>20943.130800000003</v>
      </c>
      <c r="AB599" s="349">
        <f>+$N599*'10k &amp; MO'!K$7+$O599*'10k &amp; MO'!K$13+$P599*'10k &amp; MO'!K$19+$Q599*'10k &amp; MO'!K$25+$R599*'10k &amp; MO'!K$31</f>
        <v>11072.7642</v>
      </c>
      <c r="AC599" s="349">
        <f>+$N599*'10k &amp; MO'!L$7+$O599*'10k &amp; MO'!L$13+$P599*'10k &amp; MO'!L$19+$Q599*'10k &amp; MO'!L$25+$R599*'10k &amp; MO'!L$31</f>
        <v>17302.995600000002</v>
      </c>
      <c r="AD599" s="350">
        <f>+S599*'10k &amp; MO'!O$7</f>
        <v>0</v>
      </c>
      <c r="AF599" s="192" t="str">
        <f t="shared" si="82"/>
        <v>6252018</v>
      </c>
      <c r="AG599" s="192">
        <f>+IFERROR(VLOOKUP($AF599,'Limited Loss'!$F$5:$P$124,AG$3,FALSE),0)</f>
        <v>0</v>
      </c>
      <c r="AH599" s="193">
        <f>+IFERROR(VLOOKUP($AF599,'Limited Loss'!$F$5:$P$124,AH$3,FALSE),0)</f>
        <v>0</v>
      </c>
      <c r="AI599" s="193">
        <f>+IFERROR(VLOOKUP($AF599,'Limited Loss'!$F$5:$P$124,AI$3,FALSE),0)</f>
        <v>0</v>
      </c>
      <c r="AJ599" s="193">
        <f>+IFERROR(VLOOKUP($AF599,'Limited Loss'!$F$5:$P$124,AJ$3,FALSE),0)</f>
        <v>0</v>
      </c>
      <c r="AK599" s="100">
        <f>+IFERROR(VLOOKUP($AF599,'Limited Loss'!$F$5:$P$124,AK$3,FALSE),0)</f>
        <v>0</v>
      </c>
      <c r="AL599" s="193">
        <f>+IFERROR(VLOOKUP($AF599,'Limited Loss'!$F$5:$P$124,AL$3,FALSE),0)</f>
        <v>0</v>
      </c>
      <c r="AM599" s="193">
        <f>+IFERROR(VLOOKUP($AF599,'Limited Loss'!$F$5:$P$124,AM$3,FALSE),0)</f>
        <v>0</v>
      </c>
      <c r="AN599" s="193">
        <f>+IFERROR(VLOOKUP($AF599,'Limited Loss'!$F$5:$P$124,AN$3,FALSE),0)</f>
        <v>0</v>
      </c>
      <c r="AO599" s="193">
        <f>+IFERROR(VLOOKUP($AF599,'Limited Loss'!$F$5:$P$124,AO$3,FALSE),0)</f>
        <v>0</v>
      </c>
      <c r="AP599" s="100">
        <f>+IFERROR(VLOOKUP($AF599,'Limited Loss'!$F$5:$P$124,AP$3,FALSE),0)</f>
        <v>0</v>
      </c>
      <c r="AQ599" s="353"/>
      <c r="AR599" s="331">
        <f t="shared" si="83"/>
        <v>625</v>
      </c>
      <c r="AS599" s="332">
        <f t="shared" si="83"/>
        <v>2018</v>
      </c>
      <c r="AT599" s="349">
        <f t="shared" si="81"/>
        <v>45.375</v>
      </c>
      <c r="AU599" s="349">
        <f t="shared" si="81"/>
        <v>1406.625</v>
      </c>
      <c r="AV599" s="349">
        <f t="shared" si="80"/>
        <v>28936.875</v>
      </c>
      <c r="AW599" s="349">
        <f t="shared" si="80"/>
        <v>10912.6875</v>
      </c>
      <c r="AX599" s="350">
        <f t="shared" si="80"/>
        <v>14206.5</v>
      </c>
      <c r="AY599" s="349">
        <f t="shared" si="80"/>
        <v>59.708099999999995</v>
      </c>
      <c r="AZ599" s="349">
        <f t="shared" si="80"/>
        <v>2036.2520999999999</v>
      </c>
      <c r="BA599" s="349">
        <f t="shared" si="80"/>
        <v>20943.130800000003</v>
      </c>
      <c r="BB599" s="349">
        <f t="shared" si="80"/>
        <v>11072.7642</v>
      </c>
      <c r="BC599" s="349">
        <f t="shared" si="80"/>
        <v>17302.995600000002</v>
      </c>
      <c r="BD599" s="350">
        <f t="shared" si="80"/>
        <v>0</v>
      </c>
      <c r="BE599" s="349">
        <f t="shared" si="85"/>
        <v>53427.966</v>
      </c>
      <c r="BF599" s="375">
        <f t="shared" si="86"/>
        <v>53494.9473</v>
      </c>
      <c r="BG599" s="334">
        <f t="shared" si="87"/>
        <v>0</v>
      </c>
    </row>
    <row r="600" spans="1:59" x14ac:dyDescent="0.2">
      <c r="A600" s="326" t="str">
        <f t="shared" si="84"/>
        <v>6432014</v>
      </c>
      <c r="B600" s="331">
        <v>643</v>
      </c>
      <c r="C600" s="327">
        <v>2014</v>
      </c>
      <c r="D600" s="353">
        <f>+IFERROR(VLOOKUP($A600,Data_Loss!$A$2:$V$1180,6,FALSE),0)</f>
        <v>0</v>
      </c>
      <c r="E600" s="353">
        <f>+IFERROR(VLOOKUP($A600,Data_Loss!$A$2:$V$1180,7,FALSE),0)</f>
        <v>0</v>
      </c>
      <c r="F600" s="353">
        <f>+IFERROR(VLOOKUP($A600,Data_Loss!$A$2:$V$1180,8,FALSE),0)</f>
        <v>0</v>
      </c>
      <c r="G600" s="353">
        <f>+IFERROR(VLOOKUP($A600,Data_Loss!$A$2:$V$1180,9,FALSE),0)</f>
        <v>0</v>
      </c>
      <c r="H600" s="353">
        <f>+IFERROR(VLOOKUP($A600,Data_Loss!$A$2:$V$1180,10,FALSE),0)</f>
        <v>0</v>
      </c>
      <c r="I600" s="353">
        <f>+IFERROR(VLOOKUP($A600,Data_Loss!$A$2:$V$1300,12,FALSE),0)</f>
        <v>0</v>
      </c>
      <c r="J600" s="353">
        <f>+IFERROR(VLOOKUP($A600,Data_Loss!$A$2:$V$1300,13,FALSE),0)</f>
        <v>0</v>
      </c>
      <c r="K600" s="353">
        <f>+IFERROR(VLOOKUP($A600,Data_Loss!$A$2:$V$1300,14,FALSE),0)</f>
        <v>0</v>
      </c>
      <c r="L600" s="353">
        <f>+IFERROR(VLOOKUP($A600,Data_Loss!$A$2:$V$1300,15,FALSE),0)</f>
        <v>0</v>
      </c>
      <c r="M600" s="353">
        <f>+IFERROR(VLOOKUP($A600,Data_Loss!$A$2:$V$1300,16,FALSE),0)</f>
        <v>0</v>
      </c>
      <c r="N600" s="353">
        <f>+IFERROR(VLOOKUP($A600,Data_Loss!$A$2:$V$1300,17,FALSE),0)</f>
        <v>0</v>
      </c>
      <c r="O600" s="353">
        <f>+IFERROR(VLOOKUP($A600,Data_Loss!$A$2:$V$1300,18,FALSE),0)</f>
        <v>0</v>
      </c>
      <c r="P600" s="353">
        <f>+IFERROR(VLOOKUP($A600,Data_Loss!$A$2:$V$1300,19,FALSE),0)</f>
        <v>0</v>
      </c>
      <c r="Q600" s="353">
        <f>+IFERROR(VLOOKUP($A600,Data_Loss!$A$2:$V$1300,20,FALSE),0)</f>
        <v>0</v>
      </c>
      <c r="R600" s="353">
        <f>+IFERROR(VLOOKUP($A600,Data_Loss!$A$2:$V$1300,21,FALSE),0)</f>
        <v>0</v>
      </c>
      <c r="S600" s="353">
        <f>+IFERROR(VLOOKUP($A600,Data_Loss!$A$2:$V$1300,22,FALSE),0)</f>
        <v>8908</v>
      </c>
      <c r="T600" s="191">
        <f>+$I600*'10k &amp; MO'!C$3+$J600*'10k &amp; MO'!C$9+$K600*'10k &amp; MO'!C$15+$L600*'10k &amp; MO'!C$21+$M600*'10k &amp; MO'!C$27</f>
        <v>0</v>
      </c>
      <c r="U600" s="349">
        <f>+$I600*'10k &amp; MO'!D$3+$J600*'10k &amp; MO'!D$9+$K600*'10k &amp; MO'!D$15+$L600*'10k &amp; MO'!D$21+$M600*'10k &amp; MO'!D$27</f>
        <v>0</v>
      </c>
      <c r="V600" s="349">
        <f>+$I600*'10k &amp; MO'!E$3+$J600*'10k &amp; MO'!E$9+$K600*'10k &amp; MO'!E$15+$L600*'10k &amp; MO'!E$21+$M600*'10k &amp; MO'!E$27</f>
        <v>0</v>
      </c>
      <c r="W600" s="349">
        <f>+$I600*'10k &amp; MO'!F$3+$J600*'10k &amp; MO'!F$9+$K600*'10k &amp; MO'!F$15+$L600*'10k &amp; MO'!F$21+$M600*'10k &amp; MO'!F$27</f>
        <v>0</v>
      </c>
      <c r="X600" s="349">
        <f>+$I600*'10k &amp; MO'!G$3+$J600*'10k &amp; MO'!G$9+$K600*'10k &amp; MO'!G$15+$L600*'10k &amp; MO'!G$21+$M600*'10k &amp; MO'!G$27</f>
        <v>0</v>
      </c>
      <c r="Y600" s="349">
        <f>+$N600*'10k &amp; MO'!H$3+$O600*'10k &amp; MO'!H$9+$P600*'10k &amp; MO'!H$15+$Q600*'10k &amp; MO'!H$21+$R600*'10k &amp; MO'!H$27</f>
        <v>0</v>
      </c>
      <c r="Z600" s="349">
        <f>+$N600*'10k &amp; MO'!I$3+$O600*'10k &amp; MO'!I$9+$P600*'10k &amp; MO'!I$15+$Q600*'10k &amp; MO'!I$21+$R600*'10k &amp; MO'!I$27</f>
        <v>0</v>
      </c>
      <c r="AA600" s="349">
        <f>+$N600*'10k &amp; MO'!J$3+$O600*'10k &amp; MO'!J$9+$P600*'10k &amp; MO'!J$15+$Q600*'10k &amp; MO'!J$21+$R600*'10k &amp; MO'!J$27</f>
        <v>0</v>
      </c>
      <c r="AB600" s="349">
        <f>+$N600*'10k &amp; MO'!K$3+$O600*'10k &amp; MO'!K$9+$P600*'10k &amp; MO'!K$15+$Q600*'10k &amp; MO'!K$21+$R600*'10k &amp; MO'!K$27</f>
        <v>0</v>
      </c>
      <c r="AC600" s="349">
        <f>+$N600*'10k &amp; MO'!L$3+$O600*'10k &amp; MO'!L$9+$P600*'10k &amp; MO'!L$15+$Q600*'10k &amp; MO'!L$21+$R600*'10k &amp; MO'!L$27</f>
        <v>0</v>
      </c>
      <c r="AD600" s="350">
        <f>+S600*'10k &amp; MO'!O$3</f>
        <v>9540.4679999999989</v>
      </c>
      <c r="AF600" s="192" t="str">
        <f t="shared" si="82"/>
        <v>6432014</v>
      </c>
      <c r="AG600" s="192">
        <f>+IFERROR(VLOOKUP($AF600,'Limited Loss'!$F$5:$P$124,AG$3,FALSE),0)</f>
        <v>0</v>
      </c>
      <c r="AH600" s="193">
        <f>+IFERROR(VLOOKUP($AF600,'Limited Loss'!$F$5:$P$124,AH$3,FALSE),0)</f>
        <v>0</v>
      </c>
      <c r="AI600" s="193">
        <f>+IFERROR(VLOOKUP($AF600,'Limited Loss'!$F$5:$P$124,AI$3,FALSE),0)</f>
        <v>0</v>
      </c>
      <c r="AJ600" s="193">
        <f>+IFERROR(VLOOKUP($AF600,'Limited Loss'!$F$5:$P$124,AJ$3,FALSE),0)</f>
        <v>0</v>
      </c>
      <c r="AK600" s="100">
        <f>+IFERROR(VLOOKUP($AF600,'Limited Loss'!$F$5:$P$124,AK$3,FALSE),0)</f>
        <v>0</v>
      </c>
      <c r="AL600" s="193">
        <f>+IFERROR(VLOOKUP($AF600,'Limited Loss'!$F$5:$P$124,AL$3,FALSE),0)</f>
        <v>0</v>
      </c>
      <c r="AM600" s="193">
        <f>+IFERROR(VLOOKUP($AF600,'Limited Loss'!$F$5:$P$124,AM$3,FALSE),0)</f>
        <v>0</v>
      </c>
      <c r="AN600" s="193">
        <f>+IFERROR(VLOOKUP($AF600,'Limited Loss'!$F$5:$P$124,AN$3,FALSE),0)</f>
        <v>0</v>
      </c>
      <c r="AO600" s="193">
        <f>+IFERROR(VLOOKUP($AF600,'Limited Loss'!$F$5:$P$124,AO$3,FALSE),0)</f>
        <v>0</v>
      </c>
      <c r="AP600" s="100">
        <f>+IFERROR(VLOOKUP($AF600,'Limited Loss'!$F$5:$P$124,AP$3,FALSE),0)</f>
        <v>0</v>
      </c>
      <c r="AQ600" s="353"/>
      <c r="AR600" s="331">
        <f t="shared" si="83"/>
        <v>643</v>
      </c>
      <c r="AS600" s="332">
        <f t="shared" si="83"/>
        <v>2014</v>
      </c>
      <c r="AT600" s="349">
        <f t="shared" si="81"/>
        <v>0</v>
      </c>
      <c r="AU600" s="349">
        <f t="shared" si="81"/>
        <v>0</v>
      </c>
      <c r="AV600" s="349">
        <f t="shared" si="80"/>
        <v>0</v>
      </c>
      <c r="AW600" s="349">
        <f t="shared" si="80"/>
        <v>0</v>
      </c>
      <c r="AX600" s="350">
        <f t="shared" si="80"/>
        <v>0</v>
      </c>
      <c r="AY600" s="349">
        <f t="shared" si="80"/>
        <v>0</v>
      </c>
      <c r="AZ600" s="349">
        <f t="shared" si="80"/>
        <v>0</v>
      </c>
      <c r="BA600" s="349">
        <f t="shared" si="80"/>
        <v>0</v>
      </c>
      <c r="BB600" s="349">
        <f t="shared" si="80"/>
        <v>0</v>
      </c>
      <c r="BC600" s="349">
        <f t="shared" si="80"/>
        <v>0</v>
      </c>
      <c r="BD600" s="350">
        <f t="shared" si="80"/>
        <v>9540.4679999999989</v>
      </c>
      <c r="BE600" s="349">
        <f t="shared" si="85"/>
        <v>0</v>
      </c>
      <c r="BF600" s="375">
        <f t="shared" si="86"/>
        <v>0</v>
      </c>
      <c r="BG600" s="334">
        <f t="shared" si="87"/>
        <v>9540.4679999999989</v>
      </c>
    </row>
    <row r="601" spans="1:59" x14ac:dyDescent="0.2">
      <c r="A601" s="326" t="str">
        <f t="shared" si="84"/>
        <v>6432015</v>
      </c>
      <c r="B601" s="331">
        <v>643</v>
      </c>
      <c r="C601" s="327">
        <v>2015</v>
      </c>
      <c r="D601" s="353">
        <f>+IFERROR(VLOOKUP($A601,Data_Loss!$A$2:$V$1180,6,FALSE),0)</f>
        <v>0</v>
      </c>
      <c r="E601" s="353">
        <f>+IFERROR(VLOOKUP($A601,Data_Loss!$A$2:$V$1180,7,FALSE),0)</f>
        <v>0</v>
      </c>
      <c r="F601" s="353">
        <f>+IFERROR(VLOOKUP($A601,Data_Loss!$A$2:$V$1180,8,FALSE),0)</f>
        <v>0</v>
      </c>
      <c r="G601" s="353">
        <f>+IFERROR(VLOOKUP($A601,Data_Loss!$A$2:$V$1180,9,FALSE),0)</f>
        <v>0</v>
      </c>
      <c r="H601" s="353">
        <f>+IFERROR(VLOOKUP($A601,Data_Loss!$A$2:$V$1180,10,FALSE),0)</f>
        <v>1</v>
      </c>
      <c r="I601" s="353">
        <f>+IFERROR(VLOOKUP($A601,Data_Loss!$A$2:$V$1300,12,FALSE),0)</f>
        <v>0</v>
      </c>
      <c r="J601" s="353">
        <f>+IFERROR(VLOOKUP($A601,Data_Loss!$A$2:$V$1300,13,FALSE),0)</f>
        <v>0</v>
      </c>
      <c r="K601" s="353">
        <f>+IFERROR(VLOOKUP($A601,Data_Loss!$A$2:$V$1300,14,FALSE),0)</f>
        <v>0</v>
      </c>
      <c r="L601" s="353">
        <f>+IFERROR(VLOOKUP($A601,Data_Loss!$A$2:$V$1300,15,FALSE),0)</f>
        <v>0</v>
      </c>
      <c r="M601" s="353">
        <f>+IFERROR(VLOOKUP($A601,Data_Loss!$A$2:$V$1300,16,FALSE),0)</f>
        <v>6523</v>
      </c>
      <c r="N601" s="353">
        <f>+IFERROR(VLOOKUP($A601,Data_Loss!$A$2:$V$1300,17,FALSE),0)</f>
        <v>0</v>
      </c>
      <c r="O601" s="353">
        <f>+IFERROR(VLOOKUP($A601,Data_Loss!$A$2:$V$1300,18,FALSE),0)</f>
        <v>0</v>
      </c>
      <c r="P601" s="353">
        <f>+IFERROR(VLOOKUP($A601,Data_Loss!$A$2:$V$1300,19,FALSE),0)</f>
        <v>0</v>
      </c>
      <c r="Q601" s="353">
        <f>+IFERROR(VLOOKUP($A601,Data_Loss!$A$2:$V$1300,20,FALSE),0)</f>
        <v>0</v>
      </c>
      <c r="R601" s="353">
        <f>+IFERROR(VLOOKUP($A601,Data_Loss!$A$2:$V$1300,21,FALSE),0)</f>
        <v>50700</v>
      </c>
      <c r="S601" s="353">
        <f>+IFERROR(VLOOKUP($A601,Data_Loss!$A$2:$V$1300,22,FALSE),0)</f>
        <v>1180</v>
      </c>
      <c r="T601" s="191">
        <f>+$I601*'10k &amp; MO'!C$4+$J601*'10k &amp; MO'!C$10+$K601*'10k &amp; MO'!C$16+$L601*'10k &amp; MO'!C$22+$M601*'10k &amp; MO'!C$28</f>
        <v>0</v>
      </c>
      <c r="U601" s="349">
        <f>+$I601*'10k &amp; MO'!D$4+$J601*'10k &amp; MO'!D$10+$K601*'10k &amp; MO'!D$16+$L601*'10k &amp; MO'!D$22+$M601*'10k &amp; MO'!D$28</f>
        <v>0</v>
      </c>
      <c r="V601" s="349">
        <f>+$I601*'10k &amp; MO'!E$4+$J601*'10k &amp; MO'!E$10+$K601*'10k &amp; MO'!E$16+$L601*'10k &amp; MO'!E$22+$M601*'10k &amp; MO'!E$28</f>
        <v>228.30500000000004</v>
      </c>
      <c r="W601" s="349">
        <f>+$I601*'10k &amp; MO'!F$4+$J601*'10k &amp; MO'!F$10+$K601*'10k &amp; MO'!F$16+$L601*'10k &amp; MO'!F$22+$M601*'10k &amp; MO'!F$28</f>
        <v>136.33069999999998</v>
      </c>
      <c r="X601" s="349">
        <f>+$I601*'10k &amp; MO'!G$4+$J601*'10k &amp; MO'!G$10+$K601*'10k &amp; MO'!G$16+$L601*'10k &amp; MO'!G$22+$M601*'10k &amp; MO'!G$28</f>
        <v>7535.3696</v>
      </c>
      <c r="Y601" s="349">
        <f>+$N601*'10k &amp; MO'!H$4+$O601*'10k &amp; MO'!H$10+$P601*'10k &amp; MO'!H$16+$Q601*'10k &amp; MO'!H$22+$R601*'10k &amp; MO'!H$28</f>
        <v>0</v>
      </c>
      <c r="Z601" s="349">
        <f>+$N601*'10k &amp; MO'!I$4+$O601*'10k &amp; MO'!I$10+$P601*'10k &amp; MO'!I$16+$Q601*'10k &amp; MO'!I$22+$R601*'10k &amp; MO'!I$28</f>
        <v>0</v>
      </c>
      <c r="AA601" s="349">
        <f>+$N601*'10k &amp; MO'!J$4+$O601*'10k &amp; MO'!J$10+$P601*'10k &amp; MO'!J$16+$Q601*'10k &amp; MO'!J$22+$R601*'10k &amp; MO'!J$28</f>
        <v>1429.74</v>
      </c>
      <c r="AB601" s="349">
        <f>+$N601*'10k &amp; MO'!K$4+$O601*'10k &amp; MO'!K$10+$P601*'10k &amp; MO'!K$16+$Q601*'10k &amp; MO'!K$22+$R601*'10k &amp; MO'!K$28</f>
        <v>1951.95</v>
      </c>
      <c r="AC601" s="349">
        <f>+$N601*'10k &amp; MO'!L$4+$O601*'10k &amp; MO'!L$10+$P601*'10k &amp; MO'!L$16+$Q601*'10k &amp; MO'!L$22+$R601*'10k &amp; MO'!L$28</f>
        <v>74397.180000000008</v>
      </c>
      <c r="AD601" s="350">
        <f>+S601*'10k &amp; MO'!O$4</f>
        <v>1430.1599999999999</v>
      </c>
      <c r="AF601" s="192" t="str">
        <f t="shared" si="82"/>
        <v>6432015</v>
      </c>
      <c r="AG601" s="192">
        <f>+IFERROR(VLOOKUP($AF601,'Limited Loss'!$F$5:$P$124,AG$3,FALSE),0)</f>
        <v>0</v>
      </c>
      <c r="AH601" s="193">
        <f>+IFERROR(VLOOKUP($AF601,'Limited Loss'!$F$5:$P$124,AH$3,FALSE),0)</f>
        <v>0</v>
      </c>
      <c r="AI601" s="193">
        <f>+IFERROR(VLOOKUP($AF601,'Limited Loss'!$F$5:$P$124,AI$3,FALSE),0)</f>
        <v>0</v>
      </c>
      <c r="AJ601" s="193">
        <f>+IFERROR(VLOOKUP($AF601,'Limited Loss'!$F$5:$P$124,AJ$3,FALSE),0)</f>
        <v>0</v>
      </c>
      <c r="AK601" s="100">
        <f>+IFERROR(VLOOKUP($AF601,'Limited Loss'!$F$5:$P$124,AK$3,FALSE),0)</f>
        <v>0</v>
      </c>
      <c r="AL601" s="193">
        <f>+IFERROR(VLOOKUP($AF601,'Limited Loss'!$F$5:$P$124,AL$3,FALSE),0)</f>
        <v>0</v>
      </c>
      <c r="AM601" s="193">
        <f>+IFERROR(VLOOKUP($AF601,'Limited Loss'!$F$5:$P$124,AM$3,FALSE),0)</f>
        <v>0</v>
      </c>
      <c r="AN601" s="193">
        <f>+IFERROR(VLOOKUP($AF601,'Limited Loss'!$F$5:$P$124,AN$3,FALSE),0)</f>
        <v>0</v>
      </c>
      <c r="AO601" s="193">
        <f>+IFERROR(VLOOKUP($AF601,'Limited Loss'!$F$5:$P$124,AO$3,FALSE),0)</f>
        <v>0</v>
      </c>
      <c r="AP601" s="100">
        <f>+IFERROR(VLOOKUP($AF601,'Limited Loss'!$F$5:$P$124,AP$3,FALSE),0)</f>
        <v>0</v>
      </c>
      <c r="AQ601" s="353"/>
      <c r="AR601" s="331">
        <f t="shared" si="83"/>
        <v>643</v>
      </c>
      <c r="AS601" s="332">
        <f t="shared" si="83"/>
        <v>2015</v>
      </c>
      <c r="AT601" s="349">
        <f t="shared" si="81"/>
        <v>0</v>
      </c>
      <c r="AU601" s="349">
        <f t="shared" si="81"/>
        <v>0</v>
      </c>
      <c r="AV601" s="349">
        <f t="shared" si="80"/>
        <v>228.30500000000004</v>
      </c>
      <c r="AW601" s="349">
        <f t="shared" si="80"/>
        <v>136.33069999999998</v>
      </c>
      <c r="AX601" s="350">
        <f t="shared" si="80"/>
        <v>7535.3696</v>
      </c>
      <c r="AY601" s="349">
        <f t="shared" si="80"/>
        <v>0</v>
      </c>
      <c r="AZ601" s="349">
        <f t="shared" si="80"/>
        <v>0</v>
      </c>
      <c r="BA601" s="349">
        <f t="shared" si="80"/>
        <v>1429.74</v>
      </c>
      <c r="BB601" s="349">
        <f t="shared" si="80"/>
        <v>1951.95</v>
      </c>
      <c r="BC601" s="349">
        <f t="shared" si="80"/>
        <v>74397.180000000008</v>
      </c>
      <c r="BD601" s="350">
        <f t="shared" si="80"/>
        <v>1430.1599999999999</v>
      </c>
      <c r="BE601" s="349">
        <f t="shared" si="85"/>
        <v>1658.0450000000001</v>
      </c>
      <c r="BF601" s="375">
        <f t="shared" si="86"/>
        <v>84020.830300000001</v>
      </c>
      <c r="BG601" s="334">
        <f t="shared" si="87"/>
        <v>1430.1599999999999</v>
      </c>
    </row>
    <row r="602" spans="1:59" x14ac:dyDescent="0.2">
      <c r="A602" s="326" t="str">
        <f t="shared" si="84"/>
        <v>6432016</v>
      </c>
      <c r="B602" s="331">
        <v>643</v>
      </c>
      <c r="C602" s="327">
        <v>2016</v>
      </c>
      <c r="D602" s="353">
        <f>+IFERROR(VLOOKUP($A602,Data_Loss!$A$2:$V$1180,6,FALSE),0)</f>
        <v>0</v>
      </c>
      <c r="E602" s="353">
        <f>+IFERROR(VLOOKUP($A602,Data_Loss!$A$2:$V$1180,7,FALSE),0)</f>
        <v>0</v>
      </c>
      <c r="F602" s="353">
        <f>+IFERROR(VLOOKUP($A602,Data_Loss!$A$2:$V$1180,8,FALSE),0)</f>
        <v>2</v>
      </c>
      <c r="G602" s="353">
        <f>+IFERROR(VLOOKUP($A602,Data_Loss!$A$2:$V$1180,9,FALSE),0)</f>
        <v>0</v>
      </c>
      <c r="H602" s="353">
        <f>+IFERROR(VLOOKUP($A602,Data_Loss!$A$2:$V$1180,10,FALSE),0)</f>
        <v>0</v>
      </c>
      <c r="I602" s="353">
        <f>+IFERROR(VLOOKUP($A602,Data_Loss!$A$2:$V$1300,12,FALSE),0)</f>
        <v>0</v>
      </c>
      <c r="J602" s="353">
        <f>+IFERROR(VLOOKUP($A602,Data_Loss!$A$2:$V$1300,13,FALSE),0)</f>
        <v>0</v>
      </c>
      <c r="K602" s="353">
        <f>+IFERROR(VLOOKUP($A602,Data_Loss!$A$2:$V$1300,14,FALSE),0)</f>
        <v>212031</v>
      </c>
      <c r="L602" s="353">
        <f>+IFERROR(VLOOKUP($A602,Data_Loss!$A$2:$V$1300,15,FALSE),0)</f>
        <v>0</v>
      </c>
      <c r="M602" s="353">
        <f>+IFERROR(VLOOKUP($A602,Data_Loss!$A$2:$V$1300,16,FALSE),0)</f>
        <v>0</v>
      </c>
      <c r="N602" s="353">
        <f>+IFERROR(VLOOKUP($A602,Data_Loss!$A$2:$V$1300,17,FALSE),0)</f>
        <v>0</v>
      </c>
      <c r="O602" s="353">
        <f>+IFERROR(VLOOKUP($A602,Data_Loss!$A$2:$V$1300,18,FALSE),0)</f>
        <v>0</v>
      </c>
      <c r="P602" s="353">
        <f>+IFERROR(VLOOKUP($A602,Data_Loss!$A$2:$V$1300,19,FALSE),0)</f>
        <v>144339</v>
      </c>
      <c r="Q602" s="353">
        <f>+IFERROR(VLOOKUP($A602,Data_Loss!$A$2:$V$1300,20,FALSE),0)</f>
        <v>0</v>
      </c>
      <c r="R602" s="353">
        <f>+IFERROR(VLOOKUP($A602,Data_Loss!$A$2:$V$1300,21,FALSE),0)</f>
        <v>0</v>
      </c>
      <c r="S602" s="353">
        <f>+IFERROR(VLOOKUP($A602,Data_Loss!$A$2:$V$1300,22,FALSE),0)</f>
        <v>703</v>
      </c>
      <c r="T602" s="191">
        <f>+$I602*'10k &amp; MO'!C$5+$J602*'10k &amp; MO'!C$11+$K602*'10k &amp; MO'!C$17+$L602*'10k &amp; MO'!C$23+$M602*'10k &amp; MO'!C$29</f>
        <v>0</v>
      </c>
      <c r="U602" s="349">
        <f>+$I602*'10k &amp; MO'!D$5+$J602*'10k &amp; MO'!D$11+$K602*'10k &amp; MO'!D$17+$L602*'10k &amp; MO'!D$23+$M602*'10k &amp; MO'!D$29</f>
        <v>1250.9829</v>
      </c>
      <c r="V602" s="349">
        <f>+$I602*'10k &amp; MO'!E$5+$J602*'10k &amp; MO'!E$11+$K602*'10k &amp; MO'!E$17+$L602*'10k &amp; MO'!E$23+$M602*'10k &amp; MO'!E$29</f>
        <v>331468.06229999999</v>
      </c>
      <c r="W602" s="349">
        <f>+$I602*'10k &amp; MO'!F$5+$J602*'10k &amp; MO'!F$11+$K602*'10k &amp; MO'!F$17+$L602*'10k &amp; MO'!F$23+$M602*'10k &amp; MO'!F$29</f>
        <v>6318.5237999999999</v>
      </c>
      <c r="X602" s="349">
        <f>+$I602*'10k &amp; MO'!G$5+$J602*'10k &amp; MO'!G$11+$K602*'10k &amp; MO'!G$17+$L602*'10k &amp; MO'!G$23+$M602*'10k &amp; MO'!G$29</f>
        <v>2395.9503</v>
      </c>
      <c r="Y602" s="349">
        <f>+$N602*'10k &amp; MO'!H$5+$O602*'10k &amp; MO'!H$11+$P602*'10k &amp; MO'!H$17+$Q602*'10k &amp; MO'!H$23+$R602*'10k &amp; MO'!H$29</f>
        <v>0</v>
      </c>
      <c r="Z602" s="349">
        <f>+$N602*'10k &amp; MO'!I$5+$O602*'10k &amp; MO'!I$11+$P602*'10k &amp; MO'!I$17+$Q602*'10k &amp; MO'!I$23+$R602*'10k &amp; MO'!I$29</f>
        <v>476.31869999999998</v>
      </c>
      <c r="AA602" s="349">
        <f>+$N602*'10k &amp; MO'!J$5+$O602*'10k &amp; MO'!J$11+$P602*'10k &amp; MO'!J$17+$Q602*'10k &amp; MO'!J$23+$R602*'10k &amp; MO'!J$29</f>
        <v>274475.04239999998</v>
      </c>
      <c r="AB602" s="349">
        <f>+$N602*'10k &amp; MO'!K$5+$O602*'10k &amp; MO'!K$11+$P602*'10k &amp; MO'!K$17+$Q602*'10k &amp; MO'!K$23+$R602*'10k &amp; MO'!K$29</f>
        <v>12470.8896</v>
      </c>
      <c r="AC602" s="349">
        <f>+$N602*'10k &amp; MO'!L$5+$O602*'10k &amp; MO'!L$11+$P602*'10k &amp; MO'!L$17+$Q602*'10k &amp; MO'!L$23+$R602*'10k &amp; MO'!L$29</f>
        <v>2886.78</v>
      </c>
      <c r="AD602" s="350">
        <f>+S602*'10k &amp; MO'!O$5</f>
        <v>947.64400000000001</v>
      </c>
      <c r="AF602" s="192" t="str">
        <f t="shared" si="82"/>
        <v>6432016</v>
      </c>
      <c r="AG602" s="192">
        <f>+IFERROR(VLOOKUP($AF602,'Limited Loss'!$F$5:$P$124,AG$3,FALSE),0)</f>
        <v>0</v>
      </c>
      <c r="AH602" s="193">
        <f>+IFERROR(VLOOKUP($AF602,'Limited Loss'!$F$5:$P$124,AH$3,FALSE),0)</f>
        <v>0</v>
      </c>
      <c r="AI602" s="193">
        <f>+IFERROR(VLOOKUP($AF602,'Limited Loss'!$F$5:$P$124,AI$3,FALSE),0)</f>
        <v>0</v>
      </c>
      <c r="AJ602" s="193">
        <f>+IFERROR(VLOOKUP($AF602,'Limited Loss'!$F$5:$P$124,AJ$3,FALSE),0)</f>
        <v>0</v>
      </c>
      <c r="AK602" s="100">
        <f>+IFERROR(VLOOKUP($AF602,'Limited Loss'!$F$5:$P$124,AK$3,FALSE),0)</f>
        <v>0</v>
      </c>
      <c r="AL602" s="193">
        <f>+IFERROR(VLOOKUP($AF602,'Limited Loss'!$F$5:$P$124,AL$3,FALSE),0)</f>
        <v>0</v>
      </c>
      <c r="AM602" s="193">
        <f>+IFERROR(VLOOKUP($AF602,'Limited Loss'!$F$5:$P$124,AM$3,FALSE),0)</f>
        <v>0</v>
      </c>
      <c r="AN602" s="193">
        <f>+IFERROR(VLOOKUP($AF602,'Limited Loss'!$F$5:$P$124,AN$3,FALSE),0)</f>
        <v>0</v>
      </c>
      <c r="AO602" s="193">
        <f>+IFERROR(VLOOKUP($AF602,'Limited Loss'!$F$5:$P$124,AO$3,FALSE),0)</f>
        <v>0</v>
      </c>
      <c r="AP602" s="100">
        <f>+IFERROR(VLOOKUP($AF602,'Limited Loss'!$F$5:$P$124,AP$3,FALSE),0)</f>
        <v>0</v>
      </c>
      <c r="AQ602" s="353"/>
      <c r="AR602" s="331">
        <f t="shared" si="83"/>
        <v>643</v>
      </c>
      <c r="AS602" s="332">
        <f t="shared" si="83"/>
        <v>2016</v>
      </c>
      <c r="AT602" s="349">
        <f t="shared" si="81"/>
        <v>0</v>
      </c>
      <c r="AU602" s="349">
        <f t="shared" si="81"/>
        <v>1250.9829</v>
      </c>
      <c r="AV602" s="349">
        <f t="shared" si="80"/>
        <v>331468.06229999999</v>
      </c>
      <c r="AW602" s="349">
        <f t="shared" si="80"/>
        <v>6318.5237999999999</v>
      </c>
      <c r="AX602" s="350">
        <f t="shared" si="80"/>
        <v>2395.9503</v>
      </c>
      <c r="AY602" s="349">
        <f t="shared" si="80"/>
        <v>0</v>
      </c>
      <c r="AZ602" s="349">
        <f t="shared" si="80"/>
        <v>476.31869999999998</v>
      </c>
      <c r="BA602" s="349">
        <f t="shared" si="80"/>
        <v>274475.04239999998</v>
      </c>
      <c r="BB602" s="349">
        <f t="shared" si="80"/>
        <v>12470.8896</v>
      </c>
      <c r="BC602" s="349">
        <f t="shared" si="80"/>
        <v>2886.78</v>
      </c>
      <c r="BD602" s="350">
        <f t="shared" si="80"/>
        <v>947.64400000000001</v>
      </c>
      <c r="BE602" s="349">
        <f t="shared" si="85"/>
        <v>607670.40629999992</v>
      </c>
      <c r="BF602" s="375">
        <f t="shared" si="86"/>
        <v>24072.143700000001</v>
      </c>
      <c r="BG602" s="334">
        <f t="shared" si="87"/>
        <v>947.64400000000001</v>
      </c>
    </row>
    <row r="603" spans="1:59" x14ac:dyDescent="0.2">
      <c r="A603" s="326" t="str">
        <f t="shared" si="84"/>
        <v>6432017</v>
      </c>
      <c r="B603" s="331">
        <v>643</v>
      </c>
      <c r="C603" s="327">
        <v>2017</v>
      </c>
      <c r="D603" s="353">
        <f>+IFERROR(VLOOKUP($A603,Data_Loss!$A$2:$V$1180,6,FALSE),0)</f>
        <v>0</v>
      </c>
      <c r="E603" s="353">
        <f>+IFERROR(VLOOKUP($A603,Data_Loss!$A$2:$V$1180,7,FALSE),0)</f>
        <v>0</v>
      </c>
      <c r="F603" s="353">
        <f>+IFERROR(VLOOKUP($A603,Data_Loss!$A$2:$V$1180,8,FALSE),0)</f>
        <v>0</v>
      </c>
      <c r="G603" s="353">
        <f>+IFERROR(VLOOKUP($A603,Data_Loss!$A$2:$V$1180,9,FALSE),0)</f>
        <v>1</v>
      </c>
      <c r="H603" s="353">
        <f>+IFERROR(VLOOKUP($A603,Data_Loss!$A$2:$V$1180,10,FALSE),0)</f>
        <v>0</v>
      </c>
      <c r="I603" s="353">
        <f>+IFERROR(VLOOKUP($A603,Data_Loss!$A$2:$V$1300,12,FALSE),0)</f>
        <v>0</v>
      </c>
      <c r="J603" s="353">
        <f>+IFERROR(VLOOKUP($A603,Data_Loss!$A$2:$V$1300,13,FALSE),0)</f>
        <v>0</v>
      </c>
      <c r="K603" s="353">
        <f>+IFERROR(VLOOKUP($A603,Data_Loss!$A$2:$V$1300,14,FALSE),0)</f>
        <v>0</v>
      </c>
      <c r="L603" s="353">
        <f>+IFERROR(VLOOKUP($A603,Data_Loss!$A$2:$V$1300,15,FALSE),0)</f>
        <v>51531</v>
      </c>
      <c r="M603" s="353">
        <f>+IFERROR(VLOOKUP($A603,Data_Loss!$A$2:$V$1300,16,FALSE),0)</f>
        <v>0</v>
      </c>
      <c r="N603" s="353">
        <f>+IFERROR(VLOOKUP($A603,Data_Loss!$A$2:$V$1300,17,FALSE),0)</f>
        <v>0</v>
      </c>
      <c r="O603" s="353">
        <f>+IFERROR(VLOOKUP($A603,Data_Loss!$A$2:$V$1300,18,FALSE),0)</f>
        <v>0</v>
      </c>
      <c r="P603" s="353">
        <f>+IFERROR(VLOOKUP($A603,Data_Loss!$A$2:$V$1300,19,FALSE),0)</f>
        <v>0</v>
      </c>
      <c r="Q603" s="353">
        <f>+IFERROR(VLOOKUP($A603,Data_Loss!$A$2:$V$1300,20,FALSE),0)</f>
        <v>50086</v>
      </c>
      <c r="R603" s="353">
        <f>+IFERROR(VLOOKUP($A603,Data_Loss!$A$2:$V$1300,21,FALSE),0)</f>
        <v>0</v>
      </c>
      <c r="S603" s="353">
        <f>+IFERROR(VLOOKUP($A603,Data_Loss!$A$2:$V$1300,22,FALSE),0)</f>
        <v>387</v>
      </c>
      <c r="T603" s="191">
        <f>+$I603*'10k &amp; MO'!C$6+$J603*'10k &amp; MO'!C$12+$K603*'10k &amp; MO'!C$18+$L603*'10k &amp; MO'!C$24+$M603*'10k &amp; MO'!C$30</f>
        <v>0</v>
      </c>
      <c r="U603" s="349">
        <f>+$I603*'10k &amp; MO'!D$6+$J603*'10k &amp; MO'!D$12+$K603*'10k &amp; MO'!D$18+$L603*'10k &amp; MO'!D$24+$M603*'10k &amp; MO'!D$30</f>
        <v>108.21509999999999</v>
      </c>
      <c r="V603" s="349">
        <f>+$I603*'10k &amp; MO'!E$6+$J603*'10k &amp; MO'!E$12+$K603*'10k &amp; MO'!E$18+$L603*'10k &amp; MO'!E$24+$M603*'10k &amp; MO'!E$30</f>
        <v>45208.1463</v>
      </c>
      <c r="W603" s="349">
        <f>+$I603*'10k &amp; MO'!F$6+$J603*'10k &amp; MO'!F$12+$K603*'10k &amp; MO'!F$18+$L603*'10k &amp; MO'!F$24+$M603*'10k &amp; MO'!F$30</f>
        <v>46357.287599999996</v>
      </c>
      <c r="X603" s="349">
        <f>+$I603*'10k &amp; MO'!G$6+$J603*'10k &amp; MO'!G$12+$K603*'10k &amp; MO'!G$18+$L603*'10k &amp; MO'!G$24+$M603*'10k &amp; MO'!G$30</f>
        <v>3895.7436000000002</v>
      </c>
      <c r="Y603" s="349">
        <f>+$N603*'10k &amp; MO'!H$6+$O603*'10k &amp; MO'!H$12+$P603*'10k &amp; MO'!H$18+$Q603*'10k &amp; MO'!H$24+$R603*'10k &amp; MO'!H$30</f>
        <v>0</v>
      </c>
      <c r="Z603" s="349">
        <f>+$N603*'10k &amp; MO'!I$6+$O603*'10k &amp; MO'!I$12+$P603*'10k &amp; MO'!I$18+$Q603*'10k &amp; MO'!I$24+$R603*'10k &amp; MO'!I$30</f>
        <v>35.060200000000002</v>
      </c>
      <c r="AA603" s="349">
        <f>+$N603*'10k &amp; MO'!J$6+$O603*'10k &amp; MO'!J$12+$P603*'10k &amp; MO'!J$18+$Q603*'10k &amp; MO'!J$24+$R603*'10k &amp; MO'!J$30</f>
        <v>51793.9326</v>
      </c>
      <c r="AB603" s="349">
        <f>+$N603*'10k &amp; MO'!K$6+$O603*'10k &amp; MO'!K$12+$P603*'10k &amp; MO'!K$18+$Q603*'10k &amp; MO'!K$24+$R603*'10k &amp; MO'!K$30</f>
        <v>63173.471800000007</v>
      </c>
      <c r="AC603" s="349">
        <f>+$N603*'10k &amp; MO'!L$6+$O603*'10k &amp; MO'!L$12+$P603*'10k &amp; MO'!L$18+$Q603*'10k &amp; MO'!L$24+$R603*'10k &amp; MO'!L$30</f>
        <v>5324.1418000000003</v>
      </c>
      <c r="AD603" s="350">
        <f>+S603*'10k &amp; MO'!O$6</f>
        <v>520.90200000000004</v>
      </c>
      <c r="AF603" s="192" t="str">
        <f t="shared" si="82"/>
        <v>6432017</v>
      </c>
      <c r="AG603" s="192">
        <f>+IFERROR(VLOOKUP($AF603,'Limited Loss'!$F$5:$P$124,AG$3,FALSE),0)</f>
        <v>0</v>
      </c>
      <c r="AH603" s="193">
        <f>+IFERROR(VLOOKUP($AF603,'Limited Loss'!$F$5:$P$124,AH$3,FALSE),0)</f>
        <v>0</v>
      </c>
      <c r="AI603" s="193">
        <f>+IFERROR(VLOOKUP($AF603,'Limited Loss'!$F$5:$P$124,AI$3,FALSE),0)</f>
        <v>0</v>
      </c>
      <c r="AJ603" s="193">
        <f>+IFERROR(VLOOKUP($AF603,'Limited Loss'!$F$5:$P$124,AJ$3,FALSE),0)</f>
        <v>0</v>
      </c>
      <c r="AK603" s="100">
        <f>+IFERROR(VLOOKUP($AF603,'Limited Loss'!$F$5:$P$124,AK$3,FALSE),0)</f>
        <v>0</v>
      </c>
      <c r="AL603" s="193">
        <f>+IFERROR(VLOOKUP($AF603,'Limited Loss'!$F$5:$P$124,AL$3,FALSE),0)</f>
        <v>0</v>
      </c>
      <c r="AM603" s="193">
        <f>+IFERROR(VLOOKUP($AF603,'Limited Loss'!$F$5:$P$124,AM$3,FALSE),0)</f>
        <v>0</v>
      </c>
      <c r="AN603" s="193">
        <f>+IFERROR(VLOOKUP($AF603,'Limited Loss'!$F$5:$P$124,AN$3,FALSE),0)</f>
        <v>0</v>
      </c>
      <c r="AO603" s="193">
        <f>+IFERROR(VLOOKUP($AF603,'Limited Loss'!$F$5:$P$124,AO$3,FALSE),0)</f>
        <v>0</v>
      </c>
      <c r="AP603" s="100">
        <f>+IFERROR(VLOOKUP($AF603,'Limited Loss'!$F$5:$P$124,AP$3,FALSE),0)</f>
        <v>0</v>
      </c>
      <c r="AQ603" s="353"/>
      <c r="AR603" s="331">
        <f t="shared" si="83"/>
        <v>643</v>
      </c>
      <c r="AS603" s="332">
        <f t="shared" si="83"/>
        <v>2017</v>
      </c>
      <c r="AT603" s="349">
        <f t="shared" si="81"/>
        <v>0</v>
      </c>
      <c r="AU603" s="349">
        <f t="shared" si="81"/>
        <v>108.21509999999999</v>
      </c>
      <c r="AV603" s="349">
        <f t="shared" si="80"/>
        <v>45208.1463</v>
      </c>
      <c r="AW603" s="349">
        <f t="shared" si="80"/>
        <v>46357.287599999996</v>
      </c>
      <c r="AX603" s="350">
        <f t="shared" si="80"/>
        <v>3895.7436000000002</v>
      </c>
      <c r="AY603" s="349">
        <f t="shared" si="80"/>
        <v>0</v>
      </c>
      <c r="AZ603" s="349">
        <f t="shared" si="80"/>
        <v>35.060200000000002</v>
      </c>
      <c r="BA603" s="349">
        <f t="shared" si="80"/>
        <v>51793.9326</v>
      </c>
      <c r="BB603" s="349">
        <f t="shared" si="80"/>
        <v>63173.471800000007</v>
      </c>
      <c r="BC603" s="349">
        <f t="shared" si="80"/>
        <v>5324.1418000000003</v>
      </c>
      <c r="BD603" s="350">
        <f t="shared" si="80"/>
        <v>520.90200000000004</v>
      </c>
      <c r="BE603" s="349">
        <f t="shared" si="85"/>
        <v>97145.354200000002</v>
      </c>
      <c r="BF603" s="375">
        <f t="shared" si="86"/>
        <v>118750.64479999999</v>
      </c>
      <c r="BG603" s="334">
        <f t="shared" si="87"/>
        <v>520.90200000000004</v>
      </c>
    </row>
    <row r="604" spans="1:59" x14ac:dyDescent="0.2">
      <c r="A604" s="326" t="str">
        <f t="shared" si="84"/>
        <v>6432018</v>
      </c>
      <c r="B604" s="331">
        <v>643</v>
      </c>
      <c r="C604" s="327">
        <v>2018</v>
      </c>
      <c r="D604" s="353">
        <f>+IFERROR(VLOOKUP($A604,Data_Loss!$A$2:$V$1180,6,FALSE),0)</f>
        <v>0</v>
      </c>
      <c r="E604" s="353">
        <f>+IFERROR(VLOOKUP($A604,Data_Loss!$A$2:$V$1180,7,FALSE),0)</f>
        <v>0</v>
      </c>
      <c r="F604" s="353">
        <f>+IFERROR(VLOOKUP($A604,Data_Loss!$A$2:$V$1180,8,FALSE),0)</f>
        <v>0</v>
      </c>
      <c r="G604" s="353">
        <f>+IFERROR(VLOOKUP($A604,Data_Loss!$A$2:$V$1180,9,FALSE),0)</f>
        <v>0</v>
      </c>
      <c r="H604" s="353">
        <f>+IFERROR(VLOOKUP($A604,Data_Loss!$A$2:$V$1180,10,FALSE),0)</f>
        <v>0</v>
      </c>
      <c r="I604" s="353">
        <f>+IFERROR(VLOOKUP($A604,Data_Loss!$A$2:$V$1300,12,FALSE),0)</f>
        <v>0</v>
      </c>
      <c r="J604" s="353">
        <f>+IFERROR(VLOOKUP($A604,Data_Loss!$A$2:$V$1300,13,FALSE),0)</f>
        <v>0</v>
      </c>
      <c r="K604" s="353">
        <f>+IFERROR(VLOOKUP($A604,Data_Loss!$A$2:$V$1300,14,FALSE),0)</f>
        <v>0</v>
      </c>
      <c r="L604" s="353">
        <f>+IFERROR(VLOOKUP($A604,Data_Loss!$A$2:$V$1300,15,FALSE),0)</f>
        <v>0</v>
      </c>
      <c r="M604" s="353">
        <f>+IFERROR(VLOOKUP($A604,Data_Loss!$A$2:$V$1300,16,FALSE),0)</f>
        <v>0</v>
      </c>
      <c r="N604" s="353">
        <f>+IFERROR(VLOOKUP($A604,Data_Loss!$A$2:$V$1300,17,FALSE),0)</f>
        <v>0</v>
      </c>
      <c r="O604" s="353">
        <f>+IFERROR(VLOOKUP($A604,Data_Loss!$A$2:$V$1300,18,FALSE),0)</f>
        <v>0</v>
      </c>
      <c r="P604" s="353">
        <f>+IFERROR(VLOOKUP($A604,Data_Loss!$A$2:$V$1300,19,FALSE),0)</f>
        <v>0</v>
      </c>
      <c r="Q604" s="353">
        <f>+IFERROR(VLOOKUP($A604,Data_Loss!$A$2:$V$1300,20,FALSE),0)</f>
        <v>0</v>
      </c>
      <c r="R604" s="353">
        <f>+IFERROR(VLOOKUP($A604,Data_Loss!$A$2:$V$1300,21,FALSE),0)</f>
        <v>0</v>
      </c>
      <c r="S604" s="353">
        <f>+IFERROR(VLOOKUP($A604,Data_Loss!$A$2:$V$1300,22,FALSE),0)</f>
        <v>0</v>
      </c>
      <c r="T604" s="191">
        <f>+$I604*'10k &amp; MO'!C$7+$J604*'10k &amp; MO'!C$13+$K604*'10k &amp; MO'!C$19+$L604*'10k &amp; MO'!C$25+$M604*'10k &amp; MO'!C$31</f>
        <v>0</v>
      </c>
      <c r="U604" s="349">
        <f>+$I604*'10k &amp; MO'!D$7+$J604*'10k &amp; MO'!D$13+$K604*'10k &amp; MO'!D$19+$L604*'10k &amp; MO'!D$25+$M604*'10k &amp; MO'!D$31</f>
        <v>0</v>
      </c>
      <c r="V604" s="349">
        <f>+$I604*'10k &amp; MO'!E$7+$J604*'10k &amp; MO'!E$13+$K604*'10k &amp; MO'!E$19+$L604*'10k &amp; MO'!E$25+$M604*'10k &amp; MO'!E$31</f>
        <v>0</v>
      </c>
      <c r="W604" s="349">
        <f>+$I604*'10k &amp; MO'!F$7+$J604*'10k &amp; MO'!F$13+$K604*'10k &amp; MO'!F$19+$L604*'10k &amp; MO'!F$25+$M604*'10k &amp; MO'!F$31</f>
        <v>0</v>
      </c>
      <c r="X604" s="349">
        <f>+$I604*'10k &amp; MO'!G$7+$J604*'10k &amp; MO'!G$13+$K604*'10k &amp; MO'!G$19+$L604*'10k &amp; MO'!G$25+$M604*'10k &amp; MO'!G$31</f>
        <v>0</v>
      </c>
      <c r="Y604" s="349">
        <f>+$N604*'10k &amp; MO'!H$7+$O604*'10k &amp; MO'!H$13+$P604*'10k &amp; MO'!H$19+$Q604*'10k &amp; MO'!H$25+$R604*'10k &amp; MO'!H$31</f>
        <v>0</v>
      </c>
      <c r="Z604" s="349">
        <f>+$N604*'10k &amp; MO'!I$7+$O604*'10k &amp; MO'!I$13+$P604*'10k &amp; MO'!I$19+$Q604*'10k &amp; MO'!I$25+$R604*'10k &amp; MO'!I$31</f>
        <v>0</v>
      </c>
      <c r="AA604" s="349">
        <f>+$N604*'10k &amp; MO'!J$7+$O604*'10k &amp; MO'!J$13+$P604*'10k &amp; MO'!J$19+$Q604*'10k &amp; MO'!J$25+$R604*'10k &amp; MO'!J$31</f>
        <v>0</v>
      </c>
      <c r="AB604" s="349">
        <f>+$N604*'10k &amp; MO'!K$7+$O604*'10k &amp; MO'!K$13+$P604*'10k &amp; MO'!K$19+$Q604*'10k &amp; MO'!K$25+$R604*'10k &amp; MO'!K$31</f>
        <v>0</v>
      </c>
      <c r="AC604" s="349">
        <f>+$N604*'10k &amp; MO'!L$7+$O604*'10k &amp; MO'!L$13+$P604*'10k &amp; MO'!L$19+$Q604*'10k &amp; MO'!L$25+$R604*'10k &amp; MO'!L$31</f>
        <v>0</v>
      </c>
      <c r="AD604" s="350">
        <f>+S604*'10k &amp; MO'!O$7</f>
        <v>0</v>
      </c>
      <c r="AF604" s="192" t="str">
        <f t="shared" si="82"/>
        <v>6432018</v>
      </c>
      <c r="AG604" s="192">
        <f>+IFERROR(VLOOKUP($AF604,'Limited Loss'!$F$5:$P$124,AG$3,FALSE),0)</f>
        <v>0</v>
      </c>
      <c r="AH604" s="193">
        <f>+IFERROR(VLOOKUP($AF604,'Limited Loss'!$F$5:$P$124,AH$3,FALSE),0)</f>
        <v>0</v>
      </c>
      <c r="AI604" s="193">
        <f>+IFERROR(VLOOKUP($AF604,'Limited Loss'!$F$5:$P$124,AI$3,FALSE),0)</f>
        <v>0</v>
      </c>
      <c r="AJ604" s="193">
        <f>+IFERROR(VLOOKUP($AF604,'Limited Loss'!$F$5:$P$124,AJ$3,FALSE),0)</f>
        <v>0</v>
      </c>
      <c r="AK604" s="100">
        <f>+IFERROR(VLOOKUP($AF604,'Limited Loss'!$F$5:$P$124,AK$3,FALSE),0)</f>
        <v>0</v>
      </c>
      <c r="AL604" s="193">
        <f>+IFERROR(VLOOKUP($AF604,'Limited Loss'!$F$5:$P$124,AL$3,FALSE),0)</f>
        <v>0</v>
      </c>
      <c r="AM604" s="193">
        <f>+IFERROR(VLOOKUP($AF604,'Limited Loss'!$F$5:$P$124,AM$3,FALSE),0)</f>
        <v>0</v>
      </c>
      <c r="AN604" s="193">
        <f>+IFERROR(VLOOKUP($AF604,'Limited Loss'!$F$5:$P$124,AN$3,FALSE),0)</f>
        <v>0</v>
      </c>
      <c r="AO604" s="193">
        <f>+IFERROR(VLOOKUP($AF604,'Limited Loss'!$F$5:$P$124,AO$3,FALSE),0)</f>
        <v>0</v>
      </c>
      <c r="AP604" s="100">
        <f>+IFERROR(VLOOKUP($AF604,'Limited Loss'!$F$5:$P$124,AP$3,FALSE),0)</f>
        <v>0</v>
      </c>
      <c r="AQ604" s="353"/>
      <c r="AR604" s="331">
        <f t="shared" si="83"/>
        <v>643</v>
      </c>
      <c r="AS604" s="332">
        <f t="shared" si="83"/>
        <v>2018</v>
      </c>
      <c r="AT604" s="349">
        <f t="shared" si="81"/>
        <v>0</v>
      </c>
      <c r="AU604" s="349">
        <f t="shared" si="81"/>
        <v>0</v>
      </c>
      <c r="AV604" s="349">
        <f t="shared" si="80"/>
        <v>0</v>
      </c>
      <c r="AW604" s="349">
        <f t="shared" si="80"/>
        <v>0</v>
      </c>
      <c r="AX604" s="350">
        <f t="shared" si="80"/>
        <v>0</v>
      </c>
      <c r="AY604" s="349">
        <f t="shared" si="80"/>
        <v>0</v>
      </c>
      <c r="AZ604" s="349">
        <f t="shared" si="80"/>
        <v>0</v>
      </c>
      <c r="BA604" s="349">
        <f t="shared" si="80"/>
        <v>0</v>
      </c>
      <c r="BB604" s="349">
        <f t="shared" si="80"/>
        <v>0</v>
      </c>
      <c r="BC604" s="349">
        <f t="shared" si="80"/>
        <v>0</v>
      </c>
      <c r="BD604" s="350">
        <f t="shared" si="80"/>
        <v>0</v>
      </c>
      <c r="BE604" s="349">
        <f t="shared" si="85"/>
        <v>0</v>
      </c>
      <c r="BF604" s="375">
        <f t="shared" si="86"/>
        <v>0</v>
      </c>
      <c r="BG604" s="334">
        <f t="shared" si="87"/>
        <v>0</v>
      </c>
    </row>
    <row r="605" spans="1:59" x14ac:dyDescent="0.2">
      <c r="A605" s="326" t="str">
        <f t="shared" si="84"/>
        <v>6452014</v>
      </c>
      <c r="B605" s="331">
        <v>645</v>
      </c>
      <c r="C605" s="327">
        <v>2014</v>
      </c>
      <c r="D605" s="353">
        <f>+IFERROR(VLOOKUP($A605,Data_Loss!$A$2:$V$1180,6,FALSE),0)</f>
        <v>0</v>
      </c>
      <c r="E605" s="353">
        <f>+IFERROR(VLOOKUP($A605,Data_Loss!$A$2:$V$1180,7,FALSE),0)</f>
        <v>0</v>
      </c>
      <c r="F605" s="353">
        <f>+IFERROR(VLOOKUP($A605,Data_Loss!$A$2:$V$1180,8,FALSE),0)</f>
        <v>1</v>
      </c>
      <c r="G605" s="353">
        <f>+IFERROR(VLOOKUP($A605,Data_Loss!$A$2:$V$1180,9,FALSE),0)</f>
        <v>1</v>
      </c>
      <c r="H605" s="353">
        <f>+IFERROR(VLOOKUP($A605,Data_Loss!$A$2:$V$1180,10,FALSE),0)</f>
        <v>5</v>
      </c>
      <c r="I605" s="353">
        <f>+IFERROR(VLOOKUP($A605,Data_Loss!$A$2:$V$1300,12,FALSE),0)</f>
        <v>0</v>
      </c>
      <c r="J605" s="353">
        <f>+IFERROR(VLOOKUP($A605,Data_Loss!$A$2:$V$1300,13,FALSE),0)</f>
        <v>0</v>
      </c>
      <c r="K605" s="353">
        <f>+IFERROR(VLOOKUP($A605,Data_Loss!$A$2:$V$1300,14,FALSE),0)</f>
        <v>114486</v>
      </c>
      <c r="L605" s="353">
        <f>+IFERROR(VLOOKUP($A605,Data_Loss!$A$2:$V$1300,15,FALSE),0)</f>
        <v>29307</v>
      </c>
      <c r="M605" s="353">
        <f>+IFERROR(VLOOKUP($A605,Data_Loss!$A$2:$V$1300,16,FALSE),0)</f>
        <v>15255</v>
      </c>
      <c r="N605" s="353">
        <f>+IFERROR(VLOOKUP($A605,Data_Loss!$A$2:$V$1300,17,FALSE),0)</f>
        <v>0</v>
      </c>
      <c r="O605" s="353">
        <f>+IFERROR(VLOOKUP($A605,Data_Loss!$A$2:$V$1300,18,FALSE),0)</f>
        <v>0</v>
      </c>
      <c r="P605" s="353">
        <f>+IFERROR(VLOOKUP($A605,Data_Loss!$A$2:$V$1300,19,FALSE),0)</f>
        <v>6864</v>
      </c>
      <c r="Q605" s="353">
        <f>+IFERROR(VLOOKUP($A605,Data_Loss!$A$2:$V$1300,20,FALSE),0)</f>
        <v>8443</v>
      </c>
      <c r="R605" s="353">
        <f>+IFERROR(VLOOKUP($A605,Data_Loss!$A$2:$V$1300,21,FALSE),0)</f>
        <v>13840</v>
      </c>
      <c r="S605" s="353">
        <f>+IFERROR(VLOOKUP($A605,Data_Loss!$A$2:$V$1300,22,FALSE),0)</f>
        <v>7885</v>
      </c>
      <c r="T605" s="191">
        <f>+$I605*'10k &amp; MO'!C$3+$J605*'10k &amp; MO'!C$9+$K605*'10k &amp; MO'!C$15+$L605*'10k &amp; MO'!C$21+$M605*'10k &amp; MO'!C$27</f>
        <v>0</v>
      </c>
      <c r="U605" s="349">
        <f>+$I605*'10k &amp; MO'!D$3+$J605*'10k &amp; MO'!D$9+$K605*'10k &amp; MO'!D$15+$L605*'10k &amp; MO'!D$21+$M605*'10k &amp; MO'!D$27</f>
        <v>0</v>
      </c>
      <c r="V605" s="349">
        <f>+$I605*'10k &amp; MO'!E$3+$J605*'10k &amp; MO'!E$9+$K605*'10k &amp; MO'!E$15+$L605*'10k &amp; MO'!E$21+$M605*'10k &amp; MO'!E$27</f>
        <v>172186.94399999999</v>
      </c>
      <c r="W605" s="349">
        <f>+$I605*'10k &amp; MO'!F$3+$J605*'10k &amp; MO'!F$9+$K605*'10k &amp; MO'!F$15+$L605*'10k &amp; MO'!F$21+$M605*'10k &amp; MO'!F$27</f>
        <v>36018.303</v>
      </c>
      <c r="X605" s="349">
        <f>+$I605*'10k &amp; MO'!G$3+$J605*'10k &amp; MO'!G$9+$K605*'10k &amp; MO'!G$15+$L605*'10k &amp; MO'!G$21+$M605*'10k &amp; MO'!G$27</f>
        <v>17268.66</v>
      </c>
      <c r="Y605" s="349">
        <f>+$N605*'10k &amp; MO'!H$3+$O605*'10k &amp; MO'!H$9+$P605*'10k &amp; MO'!H$15+$Q605*'10k &amp; MO'!H$21+$R605*'10k &amp; MO'!H$27</f>
        <v>0</v>
      </c>
      <c r="Z605" s="349">
        <f>+$N605*'10k &amp; MO'!I$3+$O605*'10k &amp; MO'!I$9+$P605*'10k &amp; MO'!I$15+$Q605*'10k &amp; MO'!I$21+$R605*'10k &amp; MO'!I$27</f>
        <v>0</v>
      </c>
      <c r="AA605" s="349">
        <f>+$N605*'10k &amp; MO'!J$3+$O605*'10k &amp; MO'!J$9+$P605*'10k &amp; MO'!J$15+$Q605*'10k &amp; MO'!J$21+$R605*'10k &amp; MO'!J$27</f>
        <v>14352.624000000002</v>
      </c>
      <c r="AB605" s="349">
        <f>+$N605*'10k &amp; MO'!K$3+$O605*'10k &amp; MO'!K$9+$P605*'10k &amp; MO'!K$15+$Q605*'10k &amp; MO'!K$21+$R605*'10k &amp; MO'!K$27</f>
        <v>11828.643</v>
      </c>
      <c r="AC605" s="349">
        <f>+$N605*'10k &amp; MO'!L$3+$O605*'10k &amp; MO'!L$9+$P605*'10k &amp; MO'!L$15+$Q605*'10k &amp; MO'!L$21+$R605*'10k &amp; MO'!L$27</f>
        <v>21341.279999999999</v>
      </c>
      <c r="AD605" s="350">
        <f>+S605*'10k &amp; MO'!O$3</f>
        <v>8444.8349999999991</v>
      </c>
      <c r="AF605" s="192" t="str">
        <f t="shared" si="82"/>
        <v>6452014</v>
      </c>
      <c r="AG605" s="192">
        <f>+IFERROR(VLOOKUP($AF605,'Limited Loss'!$F$5:$P$124,AG$3,FALSE),0)</f>
        <v>0</v>
      </c>
      <c r="AH605" s="193">
        <f>+IFERROR(VLOOKUP($AF605,'Limited Loss'!$F$5:$P$124,AH$3,FALSE),0)</f>
        <v>0</v>
      </c>
      <c r="AI605" s="193">
        <f>+IFERROR(VLOOKUP($AF605,'Limited Loss'!$F$5:$P$124,AI$3,FALSE),0)</f>
        <v>0</v>
      </c>
      <c r="AJ605" s="193">
        <f>+IFERROR(VLOOKUP($AF605,'Limited Loss'!$F$5:$P$124,AJ$3,FALSE),0)</f>
        <v>0</v>
      </c>
      <c r="AK605" s="100">
        <f>+IFERROR(VLOOKUP($AF605,'Limited Loss'!$F$5:$P$124,AK$3,FALSE),0)</f>
        <v>0</v>
      </c>
      <c r="AL605" s="193">
        <f>+IFERROR(VLOOKUP($AF605,'Limited Loss'!$F$5:$P$124,AL$3,FALSE),0)</f>
        <v>0</v>
      </c>
      <c r="AM605" s="193">
        <f>+IFERROR(VLOOKUP($AF605,'Limited Loss'!$F$5:$P$124,AM$3,FALSE),0)</f>
        <v>0</v>
      </c>
      <c r="AN605" s="193">
        <f>+IFERROR(VLOOKUP($AF605,'Limited Loss'!$F$5:$P$124,AN$3,FALSE),0)</f>
        <v>0</v>
      </c>
      <c r="AO605" s="193">
        <f>+IFERROR(VLOOKUP($AF605,'Limited Loss'!$F$5:$P$124,AO$3,FALSE),0)</f>
        <v>0</v>
      </c>
      <c r="AP605" s="100">
        <f>+IFERROR(VLOOKUP($AF605,'Limited Loss'!$F$5:$P$124,AP$3,FALSE),0)</f>
        <v>0</v>
      </c>
      <c r="AQ605" s="353"/>
      <c r="AR605" s="331">
        <f t="shared" si="83"/>
        <v>645</v>
      </c>
      <c r="AS605" s="332">
        <f t="shared" si="83"/>
        <v>2014</v>
      </c>
      <c r="AT605" s="349">
        <f t="shared" si="81"/>
        <v>0</v>
      </c>
      <c r="AU605" s="349">
        <f t="shared" si="81"/>
        <v>0</v>
      </c>
      <c r="AV605" s="349">
        <f t="shared" si="80"/>
        <v>172186.94399999999</v>
      </c>
      <c r="AW605" s="349">
        <f t="shared" si="80"/>
        <v>36018.303</v>
      </c>
      <c r="AX605" s="350">
        <f t="shared" si="80"/>
        <v>17268.66</v>
      </c>
      <c r="AY605" s="349">
        <f t="shared" si="80"/>
        <v>0</v>
      </c>
      <c r="AZ605" s="349">
        <f t="shared" si="80"/>
        <v>0</v>
      </c>
      <c r="BA605" s="349">
        <f t="shared" si="80"/>
        <v>14352.624000000002</v>
      </c>
      <c r="BB605" s="349">
        <f t="shared" si="80"/>
        <v>11828.643</v>
      </c>
      <c r="BC605" s="349">
        <f t="shared" si="80"/>
        <v>21341.279999999999</v>
      </c>
      <c r="BD605" s="350">
        <f t="shared" si="80"/>
        <v>8444.8349999999991</v>
      </c>
      <c r="BE605" s="349">
        <f t="shared" si="85"/>
        <v>186539.568</v>
      </c>
      <c r="BF605" s="375">
        <f t="shared" si="86"/>
        <v>86456.885999999999</v>
      </c>
      <c r="BG605" s="334">
        <f t="shared" si="87"/>
        <v>8444.8349999999991</v>
      </c>
    </row>
    <row r="606" spans="1:59" x14ac:dyDescent="0.2">
      <c r="A606" s="326" t="str">
        <f t="shared" si="84"/>
        <v>6452015</v>
      </c>
      <c r="B606" s="331">
        <v>645</v>
      </c>
      <c r="C606" s="327">
        <v>2015</v>
      </c>
      <c r="D606" s="353">
        <f>+IFERROR(VLOOKUP($A606,Data_Loss!$A$2:$V$1180,6,FALSE),0)</f>
        <v>0</v>
      </c>
      <c r="E606" s="353">
        <f>+IFERROR(VLOOKUP($A606,Data_Loss!$A$2:$V$1180,7,FALSE),0)</f>
        <v>0</v>
      </c>
      <c r="F606" s="353">
        <f>+IFERROR(VLOOKUP($A606,Data_Loss!$A$2:$V$1180,8,FALSE),0)</f>
        <v>0</v>
      </c>
      <c r="G606" s="353">
        <f>+IFERROR(VLOOKUP($A606,Data_Loss!$A$2:$V$1180,9,FALSE),0)</f>
        <v>3</v>
      </c>
      <c r="H606" s="353">
        <f>+IFERROR(VLOOKUP($A606,Data_Loss!$A$2:$V$1180,10,FALSE),0)</f>
        <v>4</v>
      </c>
      <c r="I606" s="353">
        <f>+IFERROR(VLOOKUP($A606,Data_Loss!$A$2:$V$1300,12,FALSE),0)</f>
        <v>0</v>
      </c>
      <c r="J606" s="353">
        <f>+IFERROR(VLOOKUP($A606,Data_Loss!$A$2:$V$1300,13,FALSE),0)</f>
        <v>0</v>
      </c>
      <c r="K606" s="353">
        <f>+IFERROR(VLOOKUP($A606,Data_Loss!$A$2:$V$1300,14,FALSE),0)</f>
        <v>0</v>
      </c>
      <c r="L606" s="353">
        <f>+IFERROR(VLOOKUP($A606,Data_Loss!$A$2:$V$1300,15,FALSE),0)</f>
        <v>59827</v>
      </c>
      <c r="M606" s="353">
        <f>+IFERROR(VLOOKUP($A606,Data_Loss!$A$2:$V$1300,16,FALSE),0)</f>
        <v>43881</v>
      </c>
      <c r="N606" s="353">
        <f>+IFERROR(VLOOKUP($A606,Data_Loss!$A$2:$V$1300,17,FALSE),0)</f>
        <v>0</v>
      </c>
      <c r="O606" s="353">
        <f>+IFERROR(VLOOKUP($A606,Data_Loss!$A$2:$V$1300,18,FALSE),0)</f>
        <v>0</v>
      </c>
      <c r="P606" s="353">
        <f>+IFERROR(VLOOKUP($A606,Data_Loss!$A$2:$V$1300,19,FALSE),0)</f>
        <v>0</v>
      </c>
      <c r="Q606" s="353">
        <f>+IFERROR(VLOOKUP($A606,Data_Loss!$A$2:$V$1300,20,FALSE),0)</f>
        <v>76322</v>
      </c>
      <c r="R606" s="353">
        <f>+IFERROR(VLOOKUP($A606,Data_Loss!$A$2:$V$1300,21,FALSE),0)</f>
        <v>64714</v>
      </c>
      <c r="S606" s="353">
        <f>+IFERROR(VLOOKUP($A606,Data_Loss!$A$2:$V$1300,22,FALSE),0)</f>
        <v>8045</v>
      </c>
      <c r="T606" s="191">
        <f>+$I606*'10k &amp; MO'!C$4+$J606*'10k &amp; MO'!C$10+$K606*'10k &amp; MO'!C$16+$L606*'10k &amp; MO'!C$22+$M606*'10k &amp; MO'!C$28</f>
        <v>0</v>
      </c>
      <c r="U606" s="349">
        <f>+$I606*'10k &amp; MO'!D$4+$J606*'10k &amp; MO'!D$10+$K606*'10k &amp; MO'!D$16+$L606*'10k &amp; MO'!D$22+$M606*'10k &amp; MO'!D$28</f>
        <v>0</v>
      </c>
      <c r="V606" s="349">
        <f>+$I606*'10k &amp; MO'!E$4+$J606*'10k &amp; MO'!E$10+$K606*'10k &amp; MO'!E$16+$L606*'10k &amp; MO'!E$22+$M606*'10k &amp; MO'!E$28</f>
        <v>10300.4905</v>
      </c>
      <c r="W606" s="349">
        <f>+$I606*'10k &amp; MO'!F$4+$J606*'10k &amp; MO'!F$10+$K606*'10k &amp; MO'!F$16+$L606*'10k &amp; MO'!F$22+$M606*'10k &amp; MO'!F$28</f>
        <v>66577.245399999985</v>
      </c>
      <c r="X606" s="349">
        <f>+$I606*'10k &amp; MO'!G$4+$J606*'10k &amp; MO'!G$10+$K606*'10k &amp; MO'!G$16+$L606*'10k &amp; MO'!G$22+$M606*'10k &amp; MO'!G$28</f>
        <v>51187.895300000004</v>
      </c>
      <c r="Y606" s="349">
        <f>+$N606*'10k &amp; MO'!H$4+$O606*'10k &amp; MO'!H$10+$P606*'10k &amp; MO'!H$16+$Q606*'10k &amp; MO'!H$22+$R606*'10k &amp; MO'!H$28</f>
        <v>0</v>
      </c>
      <c r="Z606" s="349">
        <f>+$N606*'10k &amp; MO'!I$4+$O606*'10k &amp; MO'!I$10+$P606*'10k &amp; MO'!I$16+$Q606*'10k &amp; MO'!I$22+$R606*'10k &amp; MO'!I$28</f>
        <v>0</v>
      </c>
      <c r="AA606" s="349">
        <f>+$N606*'10k &amp; MO'!J$4+$O606*'10k &amp; MO'!J$10+$P606*'10k &amp; MO'!J$16+$Q606*'10k &amp; MO'!J$22+$R606*'10k &amp; MO'!J$28</f>
        <v>16142.941999999999</v>
      </c>
      <c r="AB606" s="349">
        <f>+$N606*'10k &amp; MO'!K$4+$O606*'10k &amp; MO'!K$10+$P606*'10k &amp; MO'!K$16+$Q606*'10k &amp; MO'!K$22+$R606*'10k &amp; MO'!K$28</f>
        <v>120256.33499999999</v>
      </c>
      <c r="AC606" s="349">
        <f>+$N606*'10k &amp; MO'!L$4+$O606*'10k &amp; MO'!L$10+$P606*'10k &amp; MO'!L$16+$Q606*'10k &amp; MO'!L$22+$R606*'10k &amp; MO'!L$28</f>
        <v>96754.890599999999</v>
      </c>
      <c r="AD606" s="350">
        <f>+S606*'10k &amp; MO'!O$4</f>
        <v>9750.5399999999991</v>
      </c>
      <c r="AF606" s="192" t="str">
        <f t="shared" si="82"/>
        <v>6452015</v>
      </c>
      <c r="AG606" s="192">
        <f>+IFERROR(VLOOKUP($AF606,'Limited Loss'!$F$5:$P$124,AG$3,FALSE),0)</f>
        <v>0</v>
      </c>
      <c r="AH606" s="193">
        <f>+IFERROR(VLOOKUP($AF606,'Limited Loss'!$F$5:$P$124,AH$3,FALSE),0)</f>
        <v>0</v>
      </c>
      <c r="AI606" s="193">
        <f>+IFERROR(VLOOKUP($AF606,'Limited Loss'!$F$5:$P$124,AI$3,FALSE),0)</f>
        <v>0</v>
      </c>
      <c r="AJ606" s="193">
        <f>+IFERROR(VLOOKUP($AF606,'Limited Loss'!$F$5:$P$124,AJ$3,FALSE),0)</f>
        <v>0</v>
      </c>
      <c r="AK606" s="100">
        <f>+IFERROR(VLOOKUP($AF606,'Limited Loss'!$F$5:$P$124,AK$3,FALSE),0)</f>
        <v>0</v>
      </c>
      <c r="AL606" s="193">
        <f>+IFERROR(VLOOKUP($AF606,'Limited Loss'!$F$5:$P$124,AL$3,FALSE),0)</f>
        <v>0</v>
      </c>
      <c r="AM606" s="193">
        <f>+IFERROR(VLOOKUP($AF606,'Limited Loss'!$F$5:$P$124,AM$3,FALSE),0)</f>
        <v>0</v>
      </c>
      <c r="AN606" s="193">
        <f>+IFERROR(VLOOKUP($AF606,'Limited Loss'!$F$5:$P$124,AN$3,FALSE),0)</f>
        <v>0</v>
      </c>
      <c r="AO606" s="193">
        <f>+IFERROR(VLOOKUP($AF606,'Limited Loss'!$F$5:$P$124,AO$3,FALSE),0)</f>
        <v>0</v>
      </c>
      <c r="AP606" s="100">
        <f>+IFERROR(VLOOKUP($AF606,'Limited Loss'!$F$5:$P$124,AP$3,FALSE),0)</f>
        <v>0</v>
      </c>
      <c r="AQ606" s="353"/>
      <c r="AR606" s="331">
        <f t="shared" si="83"/>
        <v>645</v>
      </c>
      <c r="AS606" s="332">
        <f t="shared" si="83"/>
        <v>2015</v>
      </c>
      <c r="AT606" s="349">
        <f t="shared" si="81"/>
        <v>0</v>
      </c>
      <c r="AU606" s="349">
        <f t="shared" si="81"/>
        <v>0</v>
      </c>
      <c r="AV606" s="349">
        <f t="shared" si="80"/>
        <v>10300.4905</v>
      </c>
      <c r="AW606" s="349">
        <f t="shared" si="80"/>
        <v>66577.245399999985</v>
      </c>
      <c r="AX606" s="350">
        <f t="shared" si="80"/>
        <v>51187.895300000004</v>
      </c>
      <c r="AY606" s="349">
        <f t="shared" ref="AY606:BD648" si="88">+Y606-AL606</f>
        <v>0</v>
      </c>
      <c r="AZ606" s="349">
        <f t="shared" si="88"/>
        <v>0</v>
      </c>
      <c r="BA606" s="349">
        <f t="shared" si="88"/>
        <v>16142.941999999999</v>
      </c>
      <c r="BB606" s="349">
        <f t="shared" si="88"/>
        <v>120256.33499999999</v>
      </c>
      <c r="BC606" s="349">
        <f t="shared" si="88"/>
        <v>96754.890599999999</v>
      </c>
      <c r="BD606" s="350">
        <f t="shared" si="88"/>
        <v>9750.5399999999991</v>
      </c>
      <c r="BE606" s="349">
        <f t="shared" si="85"/>
        <v>26443.432499999999</v>
      </c>
      <c r="BF606" s="375">
        <f t="shared" si="86"/>
        <v>334776.36629999999</v>
      </c>
      <c r="BG606" s="334">
        <f t="shared" si="87"/>
        <v>9750.5399999999991</v>
      </c>
    </row>
    <row r="607" spans="1:59" x14ac:dyDescent="0.2">
      <c r="A607" s="326" t="str">
        <f t="shared" si="84"/>
        <v>6452016</v>
      </c>
      <c r="B607" s="331">
        <v>645</v>
      </c>
      <c r="C607" s="327">
        <v>2016</v>
      </c>
      <c r="D607" s="353">
        <f>+IFERROR(VLOOKUP($A607,Data_Loss!$A$2:$V$1180,6,FALSE),0)</f>
        <v>0</v>
      </c>
      <c r="E607" s="353">
        <f>+IFERROR(VLOOKUP($A607,Data_Loss!$A$2:$V$1180,7,FALSE),0)</f>
        <v>0</v>
      </c>
      <c r="F607" s="353">
        <f>+IFERROR(VLOOKUP($A607,Data_Loss!$A$2:$V$1180,8,FALSE),0)</f>
        <v>1</v>
      </c>
      <c r="G607" s="353">
        <f>+IFERROR(VLOOKUP($A607,Data_Loss!$A$2:$V$1180,9,FALSE),0)</f>
        <v>1</v>
      </c>
      <c r="H607" s="353">
        <f>+IFERROR(VLOOKUP($A607,Data_Loss!$A$2:$V$1180,10,FALSE),0)</f>
        <v>2</v>
      </c>
      <c r="I607" s="353">
        <f>+IFERROR(VLOOKUP($A607,Data_Loss!$A$2:$V$1300,12,FALSE),0)</f>
        <v>0</v>
      </c>
      <c r="J607" s="353">
        <f>+IFERROR(VLOOKUP($A607,Data_Loss!$A$2:$V$1300,13,FALSE),0)</f>
        <v>0</v>
      </c>
      <c r="K607" s="353">
        <f>+IFERROR(VLOOKUP($A607,Data_Loss!$A$2:$V$1300,14,FALSE),0)</f>
        <v>194649</v>
      </c>
      <c r="L607" s="353">
        <f>+IFERROR(VLOOKUP($A607,Data_Loss!$A$2:$V$1300,15,FALSE),0)</f>
        <v>20000</v>
      </c>
      <c r="M607" s="353">
        <f>+IFERROR(VLOOKUP($A607,Data_Loss!$A$2:$V$1300,16,FALSE),0)</f>
        <v>82194</v>
      </c>
      <c r="N607" s="353">
        <f>+IFERROR(VLOOKUP($A607,Data_Loss!$A$2:$V$1300,17,FALSE),0)</f>
        <v>0</v>
      </c>
      <c r="O607" s="353">
        <f>+IFERROR(VLOOKUP($A607,Data_Loss!$A$2:$V$1300,18,FALSE),0)</f>
        <v>0</v>
      </c>
      <c r="P607" s="353">
        <f>+IFERROR(VLOOKUP($A607,Data_Loss!$A$2:$V$1300,19,FALSE),0)</f>
        <v>117328</v>
      </c>
      <c r="Q607" s="353">
        <f>+IFERROR(VLOOKUP($A607,Data_Loss!$A$2:$V$1300,20,FALSE),0)</f>
        <v>12472</v>
      </c>
      <c r="R607" s="353">
        <f>+IFERROR(VLOOKUP($A607,Data_Loss!$A$2:$V$1300,21,FALSE),0)</f>
        <v>33803</v>
      </c>
      <c r="S607" s="353">
        <f>+IFERROR(VLOOKUP($A607,Data_Loss!$A$2:$V$1300,22,FALSE),0)</f>
        <v>39249</v>
      </c>
      <c r="T607" s="191">
        <f>+$I607*'10k &amp; MO'!C$5+$J607*'10k &amp; MO'!C$11+$K607*'10k &amp; MO'!C$17+$L607*'10k &amp; MO'!C$23+$M607*'10k &amp; MO'!C$29</f>
        <v>0</v>
      </c>
      <c r="U607" s="349">
        <f>+$I607*'10k &amp; MO'!D$5+$J607*'10k &amp; MO'!D$11+$K607*'10k &amp; MO'!D$17+$L607*'10k &amp; MO'!D$23+$M607*'10k &amp; MO'!D$29</f>
        <v>1148.4291000000001</v>
      </c>
      <c r="V607" s="349">
        <f>+$I607*'10k &amp; MO'!E$5+$J607*'10k &amp; MO'!E$11+$K607*'10k &amp; MO'!E$17+$L607*'10k &amp; MO'!E$23+$M607*'10k &amp; MO'!E$29</f>
        <v>320105.36190000002</v>
      </c>
      <c r="W607" s="349">
        <f>+$I607*'10k &amp; MO'!F$5+$J607*'10k &amp; MO'!F$11+$K607*'10k &amp; MO'!F$17+$L607*'10k &amp; MO'!F$23+$M607*'10k &amp; MO'!F$29</f>
        <v>32998.854599999999</v>
      </c>
      <c r="X607" s="349">
        <f>+$I607*'10k &amp; MO'!G$5+$J607*'10k &amp; MO'!G$11+$K607*'10k &amp; MO'!G$17+$L607*'10k &amp; MO'!G$23+$M607*'10k &amp; MO'!G$29</f>
        <v>88245.048899999994</v>
      </c>
      <c r="Y607" s="349">
        <f>+$N607*'10k &amp; MO'!H$5+$O607*'10k &amp; MO'!H$11+$P607*'10k &amp; MO'!H$17+$Q607*'10k &amp; MO'!H$23+$R607*'10k &amp; MO'!H$29</f>
        <v>0</v>
      </c>
      <c r="Z607" s="349">
        <f>+$N607*'10k &amp; MO'!I$5+$O607*'10k &amp; MO'!I$11+$P607*'10k &amp; MO'!I$17+$Q607*'10k &amp; MO'!I$23+$R607*'10k &amp; MO'!I$29</f>
        <v>387.18239999999997</v>
      </c>
      <c r="AA607" s="349">
        <f>+$N607*'10k &amp; MO'!J$5+$O607*'10k &amp; MO'!J$11+$P607*'10k &amp; MO'!J$17+$Q607*'10k &amp; MO'!J$23+$R607*'10k &amp; MO'!J$29</f>
        <v>230540.55250000002</v>
      </c>
      <c r="AB607" s="349">
        <f>+$N607*'10k &amp; MO'!K$5+$O607*'10k &amp; MO'!K$11+$P607*'10k &amp; MO'!K$17+$Q607*'10k &amp; MO'!K$23+$R607*'10k &amp; MO'!K$29</f>
        <v>33168.951100000006</v>
      </c>
      <c r="AC607" s="349">
        <f>+$N607*'10k &amp; MO'!L$5+$O607*'10k &amp; MO'!L$11+$P607*'10k &amp; MO'!L$17+$Q607*'10k &amp; MO'!L$23+$R607*'10k &amp; MO'!L$29</f>
        <v>53893.097600000001</v>
      </c>
      <c r="AD607" s="350">
        <f>+S607*'10k &amp; MO'!O$5</f>
        <v>52907.652000000002</v>
      </c>
      <c r="AF607" s="192" t="str">
        <f t="shared" si="82"/>
        <v>6452016</v>
      </c>
      <c r="AG607" s="192">
        <f>+IFERROR(VLOOKUP($AF607,'Limited Loss'!$F$5:$P$124,AG$3,FALSE),0)</f>
        <v>0</v>
      </c>
      <c r="AH607" s="193">
        <f>+IFERROR(VLOOKUP($AF607,'Limited Loss'!$F$5:$P$124,AH$3,FALSE),0)</f>
        <v>0</v>
      </c>
      <c r="AI607" s="193">
        <f>+IFERROR(VLOOKUP($AF607,'Limited Loss'!$F$5:$P$124,AI$3,FALSE),0)</f>
        <v>0</v>
      </c>
      <c r="AJ607" s="193">
        <f>+IFERROR(VLOOKUP($AF607,'Limited Loss'!$F$5:$P$124,AJ$3,FALSE),0)</f>
        <v>0</v>
      </c>
      <c r="AK607" s="100">
        <f>+IFERROR(VLOOKUP($AF607,'Limited Loss'!$F$5:$P$124,AK$3,FALSE),0)</f>
        <v>0</v>
      </c>
      <c r="AL607" s="193">
        <f>+IFERROR(VLOOKUP($AF607,'Limited Loss'!$F$5:$P$124,AL$3,FALSE),0)</f>
        <v>0</v>
      </c>
      <c r="AM607" s="193">
        <f>+IFERROR(VLOOKUP($AF607,'Limited Loss'!$F$5:$P$124,AM$3,FALSE),0)</f>
        <v>0</v>
      </c>
      <c r="AN607" s="193">
        <f>+IFERROR(VLOOKUP($AF607,'Limited Loss'!$F$5:$P$124,AN$3,FALSE),0)</f>
        <v>0</v>
      </c>
      <c r="AO607" s="193">
        <f>+IFERROR(VLOOKUP($AF607,'Limited Loss'!$F$5:$P$124,AO$3,FALSE),0)</f>
        <v>0</v>
      </c>
      <c r="AP607" s="100">
        <f>+IFERROR(VLOOKUP($AF607,'Limited Loss'!$F$5:$P$124,AP$3,FALSE),0)</f>
        <v>0</v>
      </c>
      <c r="AQ607" s="353"/>
      <c r="AR607" s="331">
        <f t="shared" si="83"/>
        <v>645</v>
      </c>
      <c r="AS607" s="332">
        <f t="shared" si="83"/>
        <v>2016</v>
      </c>
      <c r="AT607" s="349">
        <f t="shared" si="81"/>
        <v>0</v>
      </c>
      <c r="AU607" s="349">
        <f t="shared" si="81"/>
        <v>1148.4291000000001</v>
      </c>
      <c r="AV607" s="349">
        <f t="shared" si="81"/>
        <v>320105.36190000002</v>
      </c>
      <c r="AW607" s="349">
        <f t="shared" si="81"/>
        <v>32998.854599999999</v>
      </c>
      <c r="AX607" s="350">
        <f t="shared" si="81"/>
        <v>88245.048899999994</v>
      </c>
      <c r="AY607" s="349">
        <f t="shared" si="88"/>
        <v>0</v>
      </c>
      <c r="AZ607" s="349">
        <f t="shared" si="88"/>
        <v>387.18239999999997</v>
      </c>
      <c r="BA607" s="349">
        <f t="shared" si="88"/>
        <v>230540.55250000002</v>
      </c>
      <c r="BB607" s="349">
        <f t="shared" si="88"/>
        <v>33168.951100000006</v>
      </c>
      <c r="BC607" s="349">
        <f t="shared" si="88"/>
        <v>53893.097600000001</v>
      </c>
      <c r="BD607" s="350">
        <f t="shared" si="88"/>
        <v>52907.652000000002</v>
      </c>
      <c r="BE607" s="349">
        <f t="shared" si="85"/>
        <v>552181.52590000001</v>
      </c>
      <c r="BF607" s="375">
        <f t="shared" si="86"/>
        <v>208305.9522</v>
      </c>
      <c r="BG607" s="334">
        <f t="shared" si="87"/>
        <v>52907.652000000002</v>
      </c>
    </row>
    <row r="608" spans="1:59" x14ac:dyDescent="0.2">
      <c r="A608" s="326" t="str">
        <f t="shared" si="84"/>
        <v>6452017</v>
      </c>
      <c r="B608" s="331">
        <v>645</v>
      </c>
      <c r="C608" s="327">
        <v>2017</v>
      </c>
      <c r="D608" s="353">
        <f>+IFERROR(VLOOKUP($A608,Data_Loss!$A$2:$V$1180,6,FALSE),0)</f>
        <v>0</v>
      </c>
      <c r="E608" s="353">
        <f>+IFERROR(VLOOKUP($A608,Data_Loss!$A$2:$V$1180,7,FALSE),0)</f>
        <v>0</v>
      </c>
      <c r="F608" s="353">
        <f>+IFERROR(VLOOKUP($A608,Data_Loss!$A$2:$V$1180,8,FALSE),0)</f>
        <v>2</v>
      </c>
      <c r="G608" s="353">
        <f>+IFERROR(VLOOKUP($A608,Data_Loss!$A$2:$V$1180,9,FALSE),0)</f>
        <v>1</v>
      </c>
      <c r="H608" s="353">
        <f>+IFERROR(VLOOKUP($A608,Data_Loss!$A$2:$V$1180,10,FALSE),0)</f>
        <v>1</v>
      </c>
      <c r="I608" s="353">
        <f>+IFERROR(VLOOKUP($A608,Data_Loss!$A$2:$V$1300,12,FALSE),0)</f>
        <v>0</v>
      </c>
      <c r="J608" s="353">
        <f>+IFERROR(VLOOKUP($A608,Data_Loss!$A$2:$V$1300,13,FALSE),0)</f>
        <v>0</v>
      </c>
      <c r="K608" s="353">
        <f>+IFERROR(VLOOKUP($A608,Data_Loss!$A$2:$V$1300,14,FALSE),0)</f>
        <v>299168</v>
      </c>
      <c r="L608" s="353">
        <f>+IFERROR(VLOOKUP($A608,Data_Loss!$A$2:$V$1300,15,FALSE),0)</f>
        <v>8587</v>
      </c>
      <c r="M608" s="353">
        <f>+IFERROR(VLOOKUP($A608,Data_Loss!$A$2:$V$1300,16,FALSE),0)</f>
        <v>3250</v>
      </c>
      <c r="N608" s="353">
        <f>+IFERROR(VLOOKUP($A608,Data_Loss!$A$2:$V$1300,17,FALSE),0)</f>
        <v>0</v>
      </c>
      <c r="O608" s="353">
        <f>+IFERROR(VLOOKUP($A608,Data_Loss!$A$2:$V$1300,18,FALSE),0)</f>
        <v>0</v>
      </c>
      <c r="P608" s="353">
        <f>+IFERROR(VLOOKUP($A608,Data_Loss!$A$2:$V$1300,19,FALSE),0)</f>
        <v>63837</v>
      </c>
      <c r="Q608" s="353">
        <f>+IFERROR(VLOOKUP($A608,Data_Loss!$A$2:$V$1300,20,FALSE),0)</f>
        <v>2744</v>
      </c>
      <c r="R608" s="353">
        <f>+IFERROR(VLOOKUP($A608,Data_Loss!$A$2:$V$1300,21,FALSE),0)</f>
        <v>1516</v>
      </c>
      <c r="S608" s="353">
        <f>+IFERROR(VLOOKUP($A608,Data_Loss!$A$2:$V$1300,22,FALSE),0)</f>
        <v>20721</v>
      </c>
      <c r="T608" s="191">
        <f>+$I608*'10k &amp; MO'!C$6+$J608*'10k &amp; MO'!C$12+$K608*'10k &amp; MO'!C$18+$L608*'10k &amp; MO'!C$24+$M608*'10k &amp; MO'!C$30</f>
        <v>0</v>
      </c>
      <c r="U608" s="349">
        <f>+$I608*'10k &amp; MO'!D$6+$J608*'10k &amp; MO'!D$12+$K608*'10k &amp; MO'!D$18+$L608*'10k &amp; MO'!D$24+$M608*'10k &amp; MO'!D$30</f>
        <v>17133.367299999998</v>
      </c>
      <c r="V608" s="349">
        <f>+$I608*'10k &amp; MO'!E$6+$J608*'10k &amp; MO'!E$12+$K608*'10k &amp; MO'!E$18+$L608*'10k &amp; MO'!E$24+$M608*'10k &amp; MO'!E$30</f>
        <v>514599.32090000005</v>
      </c>
      <c r="W608" s="349">
        <f>+$I608*'10k &amp; MO'!F$6+$J608*'10k &amp; MO'!F$12+$K608*'10k &amp; MO'!F$18+$L608*'10k &amp; MO'!F$24+$M608*'10k &amp; MO'!F$30</f>
        <v>23703.0422</v>
      </c>
      <c r="X608" s="349">
        <f>+$I608*'10k &amp; MO'!G$6+$J608*'10k &amp; MO'!G$12+$K608*'10k &amp; MO'!G$18+$L608*'10k &amp; MO'!G$24+$M608*'10k &amp; MO'!G$30</f>
        <v>12008.087</v>
      </c>
      <c r="Y608" s="349">
        <f>+$N608*'10k &amp; MO'!H$6+$O608*'10k &amp; MO'!H$12+$P608*'10k &amp; MO'!H$18+$Q608*'10k &amp; MO'!H$24+$R608*'10k &amp; MO'!H$30</f>
        <v>0</v>
      </c>
      <c r="Z608" s="349">
        <f>+$N608*'10k &amp; MO'!I$6+$O608*'10k &amp; MO'!I$12+$P608*'10k &amp; MO'!I$18+$Q608*'10k &amp; MO'!I$24+$R608*'10k &amp; MO'!I$30</f>
        <v>6130.7276000000002</v>
      </c>
      <c r="AA608" s="349">
        <f>+$N608*'10k &amp; MO'!J$6+$O608*'10k &amp; MO'!J$12+$P608*'10k &amp; MO'!J$18+$Q608*'10k &amp; MO'!J$24+$R608*'10k &amp; MO'!J$30</f>
        <v>186668.28839999999</v>
      </c>
      <c r="AB608" s="349">
        <f>+$N608*'10k &amp; MO'!K$6+$O608*'10k &amp; MO'!K$12+$P608*'10k &amp; MO'!K$18+$Q608*'10k &amp; MO'!K$24+$R608*'10k &amp; MO'!K$30</f>
        <v>12729.331100000001</v>
      </c>
      <c r="AC608" s="349">
        <f>+$N608*'10k &amp; MO'!L$6+$O608*'10k &amp; MO'!L$12+$P608*'10k &amp; MO'!L$18+$Q608*'10k &amp; MO'!L$24+$R608*'10k &amp; MO'!L$30</f>
        <v>5098.1773000000003</v>
      </c>
      <c r="AD608" s="350">
        <f>+S608*'10k &amp; MO'!O$6</f>
        <v>27890.466</v>
      </c>
      <c r="AF608" s="192" t="str">
        <f t="shared" si="82"/>
        <v>6452017</v>
      </c>
      <c r="AG608" s="192">
        <f>+IFERROR(VLOOKUP($AF608,'Limited Loss'!$F$5:$P$124,AG$3,FALSE),0)</f>
        <v>0</v>
      </c>
      <c r="AH608" s="193">
        <f>+IFERROR(VLOOKUP($AF608,'Limited Loss'!$F$5:$P$124,AH$3,FALSE),0)</f>
        <v>0</v>
      </c>
      <c r="AI608" s="193">
        <f>+IFERROR(VLOOKUP($AF608,'Limited Loss'!$F$5:$P$124,AI$3,FALSE),0)</f>
        <v>0</v>
      </c>
      <c r="AJ608" s="193">
        <f>+IFERROR(VLOOKUP($AF608,'Limited Loss'!$F$5:$P$124,AJ$3,FALSE),0)</f>
        <v>0</v>
      </c>
      <c r="AK608" s="100">
        <f>+IFERROR(VLOOKUP($AF608,'Limited Loss'!$F$5:$P$124,AK$3,FALSE),0)</f>
        <v>0</v>
      </c>
      <c r="AL608" s="193">
        <f>+IFERROR(VLOOKUP($AF608,'Limited Loss'!$F$5:$P$124,AL$3,FALSE),0)</f>
        <v>0</v>
      </c>
      <c r="AM608" s="193">
        <f>+IFERROR(VLOOKUP($AF608,'Limited Loss'!$F$5:$P$124,AM$3,FALSE),0)</f>
        <v>0</v>
      </c>
      <c r="AN608" s="193">
        <f>+IFERROR(VLOOKUP($AF608,'Limited Loss'!$F$5:$P$124,AN$3,FALSE),0)</f>
        <v>0</v>
      </c>
      <c r="AO608" s="193">
        <f>+IFERROR(VLOOKUP($AF608,'Limited Loss'!$F$5:$P$124,AO$3,FALSE),0)</f>
        <v>0</v>
      </c>
      <c r="AP608" s="100">
        <f>+IFERROR(VLOOKUP($AF608,'Limited Loss'!$F$5:$P$124,AP$3,FALSE),0)</f>
        <v>0</v>
      </c>
      <c r="AQ608" s="353"/>
      <c r="AR608" s="331">
        <f t="shared" si="83"/>
        <v>645</v>
      </c>
      <c r="AS608" s="332">
        <f t="shared" si="83"/>
        <v>2017</v>
      </c>
      <c r="AT608" s="349">
        <f t="shared" si="81"/>
        <v>0</v>
      </c>
      <c r="AU608" s="349">
        <f t="shared" si="81"/>
        <v>17133.367299999998</v>
      </c>
      <c r="AV608" s="349">
        <f t="shared" si="81"/>
        <v>514599.32090000005</v>
      </c>
      <c r="AW608" s="349">
        <f t="shared" si="81"/>
        <v>23703.0422</v>
      </c>
      <c r="AX608" s="350">
        <f t="shared" si="81"/>
        <v>12008.087</v>
      </c>
      <c r="AY608" s="349">
        <f t="shared" si="88"/>
        <v>0</v>
      </c>
      <c r="AZ608" s="349">
        <f t="shared" si="88"/>
        <v>6130.7276000000002</v>
      </c>
      <c r="BA608" s="349">
        <f t="shared" si="88"/>
        <v>186668.28839999999</v>
      </c>
      <c r="BB608" s="349">
        <f t="shared" si="88"/>
        <v>12729.331100000001</v>
      </c>
      <c r="BC608" s="349">
        <f t="shared" si="88"/>
        <v>5098.1773000000003</v>
      </c>
      <c r="BD608" s="350">
        <f t="shared" si="88"/>
        <v>27890.466</v>
      </c>
      <c r="BE608" s="349">
        <f t="shared" si="85"/>
        <v>724531.70420000004</v>
      </c>
      <c r="BF608" s="375">
        <f t="shared" si="86"/>
        <v>53538.637600000002</v>
      </c>
      <c r="BG608" s="334">
        <f t="shared" si="87"/>
        <v>27890.466</v>
      </c>
    </row>
    <row r="609" spans="1:59" x14ac:dyDescent="0.2">
      <c r="A609" s="326" t="str">
        <f t="shared" si="84"/>
        <v>6452018</v>
      </c>
      <c r="B609" s="331">
        <v>645</v>
      </c>
      <c r="C609" s="327">
        <v>2018</v>
      </c>
      <c r="D609" s="353">
        <f>+IFERROR(VLOOKUP($A609,Data_Loss!$A$2:$V$1180,6,FALSE),0)</f>
        <v>0</v>
      </c>
      <c r="E609" s="353">
        <f>+IFERROR(VLOOKUP($A609,Data_Loss!$A$2:$V$1180,7,FALSE),0)</f>
        <v>0</v>
      </c>
      <c r="F609" s="353">
        <f>+IFERROR(VLOOKUP($A609,Data_Loss!$A$2:$V$1180,8,FALSE),0)</f>
        <v>0</v>
      </c>
      <c r="G609" s="353">
        <f>+IFERROR(VLOOKUP($A609,Data_Loss!$A$2:$V$1180,9,FALSE),0)</f>
        <v>1</v>
      </c>
      <c r="H609" s="353">
        <f>+IFERROR(VLOOKUP($A609,Data_Loss!$A$2:$V$1180,10,FALSE),0)</f>
        <v>4</v>
      </c>
      <c r="I609" s="353">
        <f>+IFERROR(VLOOKUP($A609,Data_Loss!$A$2:$V$1300,12,FALSE),0)</f>
        <v>0</v>
      </c>
      <c r="J609" s="353">
        <f>+IFERROR(VLOOKUP($A609,Data_Loss!$A$2:$V$1300,13,FALSE),0)</f>
        <v>0</v>
      </c>
      <c r="K609" s="353">
        <f>+IFERROR(VLOOKUP($A609,Data_Loss!$A$2:$V$1300,14,FALSE),0)</f>
        <v>0</v>
      </c>
      <c r="L609" s="353">
        <f>+IFERROR(VLOOKUP($A609,Data_Loss!$A$2:$V$1300,15,FALSE),0)</f>
        <v>3569</v>
      </c>
      <c r="M609" s="353">
        <f>+IFERROR(VLOOKUP($A609,Data_Loss!$A$2:$V$1300,16,FALSE),0)</f>
        <v>17201</v>
      </c>
      <c r="N609" s="353">
        <f>+IFERROR(VLOOKUP($A609,Data_Loss!$A$2:$V$1300,17,FALSE),0)</f>
        <v>0</v>
      </c>
      <c r="O609" s="353">
        <f>+IFERROR(VLOOKUP($A609,Data_Loss!$A$2:$V$1300,18,FALSE),0)</f>
        <v>0</v>
      </c>
      <c r="P609" s="353">
        <f>+IFERROR(VLOOKUP($A609,Data_Loss!$A$2:$V$1300,19,FALSE),0)</f>
        <v>0</v>
      </c>
      <c r="Q609" s="353">
        <f>+IFERROR(VLOOKUP($A609,Data_Loss!$A$2:$V$1300,20,FALSE),0)</f>
        <v>5318</v>
      </c>
      <c r="R609" s="353">
        <f>+IFERROR(VLOOKUP($A609,Data_Loss!$A$2:$V$1300,21,FALSE),0)</f>
        <v>52480</v>
      </c>
      <c r="S609" s="353">
        <f>+IFERROR(VLOOKUP($A609,Data_Loss!$A$2:$V$1300,22,FALSE),0)</f>
        <v>6951</v>
      </c>
      <c r="T609" s="191">
        <f>+$I609*'10k &amp; MO'!C$7+$J609*'10k &amp; MO'!C$13+$K609*'10k &amp; MO'!C$19+$L609*'10k &amp; MO'!C$25+$M609*'10k &amp; MO'!C$31</f>
        <v>37.842200000000005</v>
      </c>
      <c r="U609" s="349">
        <f>+$I609*'10k &amp; MO'!D$7+$J609*'10k &amp; MO'!D$13+$K609*'10k &amp; MO'!D$19+$L609*'10k &amp; MO'!D$25+$M609*'10k &amp; MO'!D$31</f>
        <v>1283.0333999999998</v>
      </c>
      <c r="V609" s="349">
        <f>+$I609*'10k &amp; MO'!E$7+$J609*'10k &amp; MO'!E$13+$K609*'10k &amp; MO'!E$19+$L609*'10k &amp; MO'!E$25+$M609*'10k &amp; MO'!E$31</f>
        <v>29750.609</v>
      </c>
      <c r="W609" s="349">
        <f>+$I609*'10k &amp; MO'!F$7+$J609*'10k &amp; MO'!F$13+$K609*'10k &amp; MO'!F$19+$L609*'10k &amp; MO'!F$25+$M609*'10k &amp; MO'!F$31</f>
        <v>11890.5795</v>
      </c>
      <c r="X609" s="349">
        <f>+$I609*'10k &amp; MO'!G$7+$J609*'10k &amp; MO'!G$13+$K609*'10k &amp; MO'!G$19+$L609*'10k &amp; MO'!G$25+$M609*'10k &amp; MO'!G$31</f>
        <v>12220.295499999998</v>
      </c>
      <c r="Y609" s="349">
        <f>+$N609*'10k &amp; MO'!H$7+$O609*'10k &amp; MO'!H$13+$P609*'10k &amp; MO'!H$19+$Q609*'10k &amp; MO'!H$25+$R609*'10k &amp; MO'!H$31</f>
        <v>152.19199999999998</v>
      </c>
      <c r="Z609" s="349">
        <f>+$N609*'10k &amp; MO'!I$7+$O609*'10k &amp; MO'!I$13+$P609*'10k &amp; MO'!I$19+$Q609*'10k &amp; MO'!I$25+$R609*'10k &amp; MO'!I$31</f>
        <v>5341.3032000000003</v>
      </c>
      <c r="AA609" s="349">
        <f>+$N609*'10k &amp; MO'!J$7+$O609*'10k &amp; MO'!J$13+$P609*'10k &amp; MO'!J$19+$Q609*'10k &amp; MO'!J$25+$R609*'10k &amp; MO'!J$31</f>
        <v>60959.210600000006</v>
      </c>
      <c r="AB609" s="349">
        <f>+$N609*'10k &amp; MO'!K$7+$O609*'10k &amp; MO'!K$13+$P609*'10k &amp; MO'!K$19+$Q609*'10k &amp; MO'!K$25+$R609*'10k &amp; MO'!K$31</f>
        <v>33395.498999999996</v>
      </c>
      <c r="AC609" s="349">
        <f>+$N609*'10k &amp; MO'!L$7+$O609*'10k &amp; MO'!L$13+$P609*'10k &amp; MO'!L$19+$Q609*'10k &amp; MO'!L$25+$R609*'10k &amp; MO'!L$31</f>
        <v>44997.616000000002</v>
      </c>
      <c r="AD609" s="350">
        <f>+S609*'10k &amp; MO'!O$7</f>
        <v>9217.0259999999998</v>
      </c>
      <c r="AF609" s="192" t="str">
        <f t="shared" si="82"/>
        <v>6452018</v>
      </c>
      <c r="AG609" s="192">
        <f>+IFERROR(VLOOKUP($AF609,'Limited Loss'!$F$5:$P$124,AG$3,FALSE),0)</f>
        <v>0</v>
      </c>
      <c r="AH609" s="193">
        <f>+IFERROR(VLOOKUP($AF609,'Limited Loss'!$F$5:$P$124,AH$3,FALSE),0)</f>
        <v>0</v>
      </c>
      <c r="AI609" s="193">
        <f>+IFERROR(VLOOKUP($AF609,'Limited Loss'!$F$5:$P$124,AI$3,FALSE),0)</f>
        <v>0</v>
      </c>
      <c r="AJ609" s="193">
        <f>+IFERROR(VLOOKUP($AF609,'Limited Loss'!$F$5:$P$124,AJ$3,FALSE),0)</f>
        <v>0</v>
      </c>
      <c r="AK609" s="100">
        <f>+IFERROR(VLOOKUP($AF609,'Limited Loss'!$F$5:$P$124,AK$3,FALSE),0)</f>
        <v>0</v>
      </c>
      <c r="AL609" s="193">
        <f>+IFERROR(VLOOKUP($AF609,'Limited Loss'!$F$5:$P$124,AL$3,FALSE),0)</f>
        <v>0</v>
      </c>
      <c r="AM609" s="193">
        <f>+IFERROR(VLOOKUP($AF609,'Limited Loss'!$F$5:$P$124,AM$3,FALSE),0)</f>
        <v>0</v>
      </c>
      <c r="AN609" s="193">
        <f>+IFERROR(VLOOKUP($AF609,'Limited Loss'!$F$5:$P$124,AN$3,FALSE),0)</f>
        <v>0</v>
      </c>
      <c r="AO609" s="193">
        <f>+IFERROR(VLOOKUP($AF609,'Limited Loss'!$F$5:$P$124,AO$3,FALSE),0)</f>
        <v>0</v>
      </c>
      <c r="AP609" s="100">
        <f>+IFERROR(VLOOKUP($AF609,'Limited Loss'!$F$5:$P$124,AP$3,FALSE),0)</f>
        <v>0</v>
      </c>
      <c r="AQ609" s="353"/>
      <c r="AR609" s="331">
        <f t="shared" si="83"/>
        <v>645</v>
      </c>
      <c r="AS609" s="332">
        <f t="shared" si="83"/>
        <v>2018</v>
      </c>
      <c r="AT609" s="349">
        <f t="shared" si="81"/>
        <v>37.842200000000005</v>
      </c>
      <c r="AU609" s="349">
        <f t="shared" si="81"/>
        <v>1283.0333999999998</v>
      </c>
      <c r="AV609" s="349">
        <f t="shared" si="81"/>
        <v>29750.609</v>
      </c>
      <c r="AW609" s="349">
        <f t="shared" si="81"/>
        <v>11890.5795</v>
      </c>
      <c r="AX609" s="350">
        <f t="shared" si="81"/>
        <v>12220.295499999998</v>
      </c>
      <c r="AY609" s="349">
        <f t="shared" si="88"/>
        <v>152.19199999999998</v>
      </c>
      <c r="AZ609" s="349">
        <f t="shared" si="88"/>
        <v>5341.3032000000003</v>
      </c>
      <c r="BA609" s="349">
        <f t="shared" si="88"/>
        <v>60959.210600000006</v>
      </c>
      <c r="BB609" s="349">
        <f t="shared" si="88"/>
        <v>33395.498999999996</v>
      </c>
      <c r="BC609" s="349">
        <f t="shared" si="88"/>
        <v>44997.616000000002</v>
      </c>
      <c r="BD609" s="350">
        <f t="shared" si="88"/>
        <v>9217.0259999999998</v>
      </c>
      <c r="BE609" s="349">
        <f t="shared" si="85"/>
        <v>97524.190400000007</v>
      </c>
      <c r="BF609" s="375">
        <f t="shared" si="86"/>
        <v>102503.98999999999</v>
      </c>
      <c r="BG609" s="334">
        <f t="shared" si="87"/>
        <v>9217.0259999999998</v>
      </c>
    </row>
    <row r="610" spans="1:59" x14ac:dyDescent="0.2">
      <c r="A610" s="326" t="str">
        <f t="shared" si="84"/>
        <v>6462014</v>
      </c>
      <c r="B610" s="331">
        <v>646</v>
      </c>
      <c r="C610" s="327">
        <v>2014</v>
      </c>
      <c r="D610" s="353">
        <f>+IFERROR(VLOOKUP($A610,Data_Loss!$A$2:$V$1180,6,FALSE),0)</f>
        <v>0</v>
      </c>
      <c r="E610" s="353">
        <f>+IFERROR(VLOOKUP($A610,Data_Loss!$A$2:$V$1180,7,FALSE),0)</f>
        <v>0</v>
      </c>
      <c r="F610" s="353">
        <f>+IFERROR(VLOOKUP($A610,Data_Loss!$A$2:$V$1180,8,FALSE),0)</f>
        <v>1</v>
      </c>
      <c r="G610" s="353">
        <f>+IFERROR(VLOOKUP($A610,Data_Loss!$A$2:$V$1180,9,FALSE),0)</f>
        <v>1</v>
      </c>
      <c r="H610" s="353">
        <f>+IFERROR(VLOOKUP($A610,Data_Loss!$A$2:$V$1180,10,FALSE),0)</f>
        <v>1</v>
      </c>
      <c r="I610" s="353">
        <f>+IFERROR(VLOOKUP($A610,Data_Loss!$A$2:$V$1300,12,FALSE),0)</f>
        <v>0</v>
      </c>
      <c r="J610" s="353">
        <f>+IFERROR(VLOOKUP($A610,Data_Loss!$A$2:$V$1300,13,FALSE),0)</f>
        <v>0</v>
      </c>
      <c r="K610" s="353">
        <f>+IFERROR(VLOOKUP($A610,Data_Loss!$A$2:$V$1300,14,FALSE),0)</f>
        <v>75992</v>
      </c>
      <c r="L610" s="353">
        <f>+IFERROR(VLOOKUP($A610,Data_Loss!$A$2:$V$1300,15,FALSE),0)</f>
        <v>40023</v>
      </c>
      <c r="M610" s="353">
        <f>+IFERROR(VLOOKUP($A610,Data_Loss!$A$2:$V$1300,16,FALSE),0)</f>
        <v>1352</v>
      </c>
      <c r="N610" s="353">
        <f>+IFERROR(VLOOKUP($A610,Data_Loss!$A$2:$V$1300,17,FALSE),0)</f>
        <v>0</v>
      </c>
      <c r="O610" s="353">
        <f>+IFERROR(VLOOKUP($A610,Data_Loss!$A$2:$V$1300,18,FALSE),0)</f>
        <v>0</v>
      </c>
      <c r="P610" s="353">
        <f>+IFERROR(VLOOKUP($A610,Data_Loss!$A$2:$V$1300,19,FALSE),0)</f>
        <v>23147</v>
      </c>
      <c r="Q610" s="353">
        <f>+IFERROR(VLOOKUP($A610,Data_Loss!$A$2:$V$1300,20,FALSE),0)</f>
        <v>112516</v>
      </c>
      <c r="R610" s="353">
        <f>+IFERROR(VLOOKUP($A610,Data_Loss!$A$2:$V$1300,21,FALSE),0)</f>
        <v>964</v>
      </c>
      <c r="S610" s="353">
        <f>+IFERROR(VLOOKUP($A610,Data_Loss!$A$2:$V$1300,22,FALSE),0)</f>
        <v>12688</v>
      </c>
      <c r="T610" s="191">
        <f>+$I610*'10k &amp; MO'!C$3+$J610*'10k &amp; MO'!C$9+$K610*'10k &amp; MO'!C$15+$L610*'10k &amp; MO'!C$21+$M610*'10k &amp; MO'!C$27</f>
        <v>0</v>
      </c>
      <c r="U610" s="349">
        <f>+$I610*'10k &amp; MO'!D$3+$J610*'10k &amp; MO'!D$9+$K610*'10k &amp; MO'!D$15+$L610*'10k &amp; MO'!D$21+$M610*'10k &amp; MO'!D$27</f>
        <v>0</v>
      </c>
      <c r="V610" s="349">
        <f>+$I610*'10k &amp; MO'!E$3+$J610*'10k &amp; MO'!E$9+$K610*'10k &amp; MO'!E$15+$L610*'10k &amp; MO'!E$21+$M610*'10k &amp; MO'!E$27</f>
        <v>114291.96799999999</v>
      </c>
      <c r="W610" s="349">
        <f>+$I610*'10k &amp; MO'!F$3+$J610*'10k &amp; MO'!F$9+$K610*'10k &amp; MO'!F$15+$L610*'10k &amp; MO'!F$21+$M610*'10k &amp; MO'!F$27</f>
        <v>49188.267000000007</v>
      </c>
      <c r="X610" s="349">
        <f>+$I610*'10k &amp; MO'!G$3+$J610*'10k &amp; MO'!G$9+$K610*'10k &amp; MO'!G$15+$L610*'10k &amp; MO'!G$21+$M610*'10k &amp; MO'!G$27</f>
        <v>1530.4639999999999</v>
      </c>
      <c r="Y610" s="349">
        <f>+$N610*'10k &amp; MO'!H$3+$O610*'10k &amp; MO'!H$9+$P610*'10k &amp; MO'!H$15+$Q610*'10k &amp; MO'!H$21+$R610*'10k &amp; MO'!H$27</f>
        <v>0</v>
      </c>
      <c r="Z610" s="349">
        <f>+$N610*'10k &amp; MO'!I$3+$O610*'10k &amp; MO'!I$9+$P610*'10k &amp; MO'!I$15+$Q610*'10k &amp; MO'!I$21+$R610*'10k &amp; MO'!I$27</f>
        <v>0</v>
      </c>
      <c r="AA610" s="349">
        <f>+$N610*'10k &amp; MO'!J$3+$O610*'10k &amp; MO'!J$9+$P610*'10k &amp; MO'!J$15+$Q610*'10k &amp; MO'!J$21+$R610*'10k &amp; MO'!J$27</f>
        <v>48400.377000000008</v>
      </c>
      <c r="AB610" s="349">
        <f>+$N610*'10k &amp; MO'!K$3+$O610*'10k &amp; MO'!K$9+$P610*'10k &amp; MO'!K$15+$Q610*'10k &amp; MO'!K$21+$R610*'10k &amp; MO'!K$27</f>
        <v>157634.916</v>
      </c>
      <c r="AC610" s="349">
        <f>+$N610*'10k &amp; MO'!L$3+$O610*'10k &amp; MO'!L$9+$P610*'10k &amp; MO'!L$15+$Q610*'10k &amp; MO'!L$21+$R610*'10k &amp; MO'!L$27</f>
        <v>1486.4880000000001</v>
      </c>
      <c r="AD610" s="350">
        <f>+S610*'10k &amp; MO'!O$3</f>
        <v>13588.848</v>
      </c>
      <c r="AF610" s="192" t="str">
        <f t="shared" si="82"/>
        <v>6462014</v>
      </c>
      <c r="AG610" s="192">
        <f>+IFERROR(VLOOKUP($AF610,'Limited Loss'!$F$5:$P$124,AG$3,FALSE),0)</f>
        <v>0</v>
      </c>
      <c r="AH610" s="193">
        <f>+IFERROR(VLOOKUP($AF610,'Limited Loss'!$F$5:$P$124,AH$3,FALSE),0)</f>
        <v>0</v>
      </c>
      <c r="AI610" s="193">
        <f>+IFERROR(VLOOKUP($AF610,'Limited Loss'!$F$5:$P$124,AI$3,FALSE),0)</f>
        <v>0</v>
      </c>
      <c r="AJ610" s="193">
        <f>+IFERROR(VLOOKUP($AF610,'Limited Loss'!$F$5:$P$124,AJ$3,FALSE),0)</f>
        <v>0</v>
      </c>
      <c r="AK610" s="100">
        <f>+IFERROR(VLOOKUP($AF610,'Limited Loss'!$F$5:$P$124,AK$3,FALSE),0)</f>
        <v>0</v>
      </c>
      <c r="AL610" s="193">
        <f>+IFERROR(VLOOKUP($AF610,'Limited Loss'!$F$5:$P$124,AL$3,FALSE),0)</f>
        <v>0</v>
      </c>
      <c r="AM610" s="193">
        <f>+IFERROR(VLOOKUP($AF610,'Limited Loss'!$F$5:$P$124,AM$3,FALSE),0)</f>
        <v>0</v>
      </c>
      <c r="AN610" s="193">
        <f>+IFERROR(VLOOKUP($AF610,'Limited Loss'!$F$5:$P$124,AN$3,FALSE),0)</f>
        <v>0</v>
      </c>
      <c r="AO610" s="193">
        <f>+IFERROR(VLOOKUP($AF610,'Limited Loss'!$F$5:$P$124,AO$3,FALSE),0)</f>
        <v>0</v>
      </c>
      <c r="AP610" s="100">
        <f>+IFERROR(VLOOKUP($AF610,'Limited Loss'!$F$5:$P$124,AP$3,FALSE),0)</f>
        <v>0</v>
      </c>
      <c r="AQ610" s="353"/>
      <c r="AR610" s="331">
        <f t="shared" si="83"/>
        <v>646</v>
      </c>
      <c r="AS610" s="332">
        <f t="shared" si="83"/>
        <v>2014</v>
      </c>
      <c r="AT610" s="349">
        <f t="shared" si="81"/>
        <v>0</v>
      </c>
      <c r="AU610" s="349">
        <f t="shared" si="81"/>
        <v>0</v>
      </c>
      <c r="AV610" s="349">
        <f t="shared" si="81"/>
        <v>114291.96799999999</v>
      </c>
      <c r="AW610" s="349">
        <f t="shared" si="81"/>
        <v>49188.267000000007</v>
      </c>
      <c r="AX610" s="350">
        <f t="shared" si="81"/>
        <v>1530.4639999999999</v>
      </c>
      <c r="AY610" s="349">
        <f t="shared" si="88"/>
        <v>0</v>
      </c>
      <c r="AZ610" s="349">
        <f t="shared" si="88"/>
        <v>0</v>
      </c>
      <c r="BA610" s="349">
        <f t="shared" si="88"/>
        <v>48400.377000000008</v>
      </c>
      <c r="BB610" s="349">
        <f t="shared" si="88"/>
        <v>157634.916</v>
      </c>
      <c r="BC610" s="349">
        <f t="shared" si="88"/>
        <v>1486.4880000000001</v>
      </c>
      <c r="BD610" s="350">
        <f t="shared" si="88"/>
        <v>13588.848</v>
      </c>
      <c r="BE610" s="349">
        <f t="shared" si="85"/>
        <v>162692.345</v>
      </c>
      <c r="BF610" s="375">
        <f t="shared" si="86"/>
        <v>209840.13500000001</v>
      </c>
      <c r="BG610" s="334">
        <f t="shared" si="87"/>
        <v>13588.848</v>
      </c>
    </row>
    <row r="611" spans="1:59" x14ac:dyDescent="0.2">
      <c r="A611" s="326" t="str">
        <f t="shared" si="84"/>
        <v>6462015</v>
      </c>
      <c r="B611" s="331">
        <v>646</v>
      </c>
      <c r="C611" s="327">
        <v>2015</v>
      </c>
      <c r="D611" s="353">
        <f>+IFERROR(VLOOKUP($A611,Data_Loss!$A$2:$V$1180,6,FALSE),0)</f>
        <v>0</v>
      </c>
      <c r="E611" s="353">
        <f>+IFERROR(VLOOKUP($A611,Data_Loss!$A$2:$V$1180,7,FALSE),0)</f>
        <v>0</v>
      </c>
      <c r="F611" s="353">
        <f>+IFERROR(VLOOKUP($A611,Data_Loss!$A$2:$V$1180,8,FALSE),0)</f>
        <v>1</v>
      </c>
      <c r="G611" s="353">
        <f>+IFERROR(VLOOKUP($A611,Data_Loss!$A$2:$V$1180,9,FALSE),0)</f>
        <v>2</v>
      </c>
      <c r="H611" s="353">
        <f>+IFERROR(VLOOKUP($A611,Data_Loss!$A$2:$V$1180,10,FALSE),0)</f>
        <v>1</v>
      </c>
      <c r="I611" s="353">
        <f>+IFERROR(VLOOKUP($A611,Data_Loss!$A$2:$V$1300,12,FALSE),0)</f>
        <v>0</v>
      </c>
      <c r="J611" s="353">
        <f>+IFERROR(VLOOKUP($A611,Data_Loss!$A$2:$V$1300,13,FALSE),0)</f>
        <v>0</v>
      </c>
      <c r="K611" s="353">
        <f>+IFERROR(VLOOKUP($A611,Data_Loss!$A$2:$V$1300,14,FALSE),0)</f>
        <v>137781</v>
      </c>
      <c r="L611" s="353">
        <f>+IFERROR(VLOOKUP($A611,Data_Loss!$A$2:$V$1300,15,FALSE),0)</f>
        <v>12754</v>
      </c>
      <c r="M611" s="353">
        <f>+IFERROR(VLOOKUP($A611,Data_Loss!$A$2:$V$1300,16,FALSE),0)</f>
        <v>7476</v>
      </c>
      <c r="N611" s="353">
        <f>+IFERROR(VLOOKUP($A611,Data_Loss!$A$2:$V$1300,17,FALSE),0)</f>
        <v>0</v>
      </c>
      <c r="O611" s="353">
        <f>+IFERROR(VLOOKUP($A611,Data_Loss!$A$2:$V$1300,18,FALSE),0)</f>
        <v>0</v>
      </c>
      <c r="P611" s="353">
        <f>+IFERROR(VLOOKUP($A611,Data_Loss!$A$2:$V$1300,19,FALSE),0)</f>
        <v>81862</v>
      </c>
      <c r="Q611" s="353">
        <f>+IFERROR(VLOOKUP($A611,Data_Loss!$A$2:$V$1300,20,FALSE),0)</f>
        <v>20644</v>
      </c>
      <c r="R611" s="353">
        <f>+IFERROR(VLOOKUP($A611,Data_Loss!$A$2:$V$1300,21,FALSE),0)</f>
        <v>1488</v>
      </c>
      <c r="S611" s="353">
        <f>+IFERROR(VLOOKUP($A611,Data_Loss!$A$2:$V$1300,22,FALSE),0)</f>
        <v>4798</v>
      </c>
      <c r="T611" s="191">
        <f>+$I611*'10k &amp; MO'!C$4+$J611*'10k &amp; MO'!C$10+$K611*'10k &amp; MO'!C$16+$L611*'10k &amp; MO'!C$22+$M611*'10k &amp; MO'!C$28</f>
        <v>0</v>
      </c>
      <c r="U611" s="349">
        <f>+$I611*'10k &amp; MO'!D$4+$J611*'10k &amp; MO'!D$10+$K611*'10k &amp; MO'!D$16+$L611*'10k &amp; MO'!D$22+$M611*'10k &amp; MO'!D$28</f>
        <v>0</v>
      </c>
      <c r="V611" s="349">
        <f>+$I611*'10k &amp; MO'!E$4+$J611*'10k &amp; MO'!E$10+$K611*'10k &amp; MO'!E$16+$L611*'10k &amp; MO'!E$22+$M611*'10k &amp; MO'!E$28</f>
        <v>243935.77600000001</v>
      </c>
      <c r="W611" s="349">
        <f>+$I611*'10k &amp; MO'!F$4+$J611*'10k &amp; MO'!F$10+$K611*'10k &amp; MO'!F$16+$L611*'10k &amp; MO'!F$22+$M611*'10k &amp; MO'!F$28</f>
        <v>15407.5705</v>
      </c>
      <c r="X611" s="349">
        <f>+$I611*'10k &amp; MO'!G$4+$J611*'10k &amp; MO'!G$10+$K611*'10k &amp; MO'!G$16+$L611*'10k &amp; MO'!G$22+$M611*'10k &amp; MO'!G$28</f>
        <v>9389.7041000000008</v>
      </c>
      <c r="Y611" s="349">
        <f>+$N611*'10k &amp; MO'!H$4+$O611*'10k &amp; MO'!H$10+$P611*'10k &amp; MO'!H$16+$Q611*'10k &amp; MO'!H$22+$R611*'10k &amp; MO'!H$28</f>
        <v>0</v>
      </c>
      <c r="Z611" s="349">
        <f>+$N611*'10k &amp; MO'!I$4+$O611*'10k &amp; MO'!I$10+$P611*'10k &amp; MO'!I$16+$Q611*'10k &amp; MO'!I$22+$R611*'10k &amp; MO'!I$28</f>
        <v>0</v>
      </c>
      <c r="AA611" s="349">
        <f>+$N611*'10k &amp; MO'!J$4+$O611*'10k &amp; MO'!J$10+$P611*'10k &amp; MO'!J$16+$Q611*'10k &amp; MO'!J$22+$R611*'10k &amp; MO'!J$28</f>
        <v>231703.97720000002</v>
      </c>
      <c r="AB611" s="349">
        <f>+$N611*'10k &amp; MO'!K$4+$O611*'10k &amp; MO'!K$10+$P611*'10k &amp; MO'!K$16+$Q611*'10k &amp; MO'!K$22+$R611*'10k &amp; MO'!K$28</f>
        <v>34284.978000000003</v>
      </c>
      <c r="AC611" s="349">
        <f>+$N611*'10k &amp; MO'!L$4+$O611*'10k &amp; MO'!L$10+$P611*'10k &amp; MO'!L$16+$Q611*'10k &amp; MO'!L$22+$R611*'10k &amp; MO'!L$28</f>
        <v>3077.9351999999999</v>
      </c>
      <c r="AD611" s="350">
        <f>+S611*'10k &amp; MO'!O$4</f>
        <v>5815.1759999999995</v>
      </c>
      <c r="AF611" s="192" t="str">
        <f t="shared" si="82"/>
        <v>6462015</v>
      </c>
      <c r="AG611" s="192">
        <f>+IFERROR(VLOOKUP($AF611,'Limited Loss'!$F$5:$P$124,AG$3,FALSE),0)</f>
        <v>0</v>
      </c>
      <c r="AH611" s="193">
        <f>+IFERROR(VLOOKUP($AF611,'Limited Loss'!$F$5:$P$124,AH$3,FALSE),0)</f>
        <v>0</v>
      </c>
      <c r="AI611" s="193">
        <f>+IFERROR(VLOOKUP($AF611,'Limited Loss'!$F$5:$P$124,AI$3,FALSE),0)</f>
        <v>0</v>
      </c>
      <c r="AJ611" s="193">
        <f>+IFERROR(VLOOKUP($AF611,'Limited Loss'!$F$5:$P$124,AJ$3,FALSE),0)</f>
        <v>0</v>
      </c>
      <c r="AK611" s="100">
        <f>+IFERROR(VLOOKUP($AF611,'Limited Loss'!$F$5:$P$124,AK$3,FALSE),0)</f>
        <v>0</v>
      </c>
      <c r="AL611" s="193">
        <f>+IFERROR(VLOOKUP($AF611,'Limited Loss'!$F$5:$P$124,AL$3,FALSE),0)</f>
        <v>0</v>
      </c>
      <c r="AM611" s="193">
        <f>+IFERROR(VLOOKUP($AF611,'Limited Loss'!$F$5:$P$124,AM$3,FALSE),0)</f>
        <v>0</v>
      </c>
      <c r="AN611" s="193">
        <f>+IFERROR(VLOOKUP($AF611,'Limited Loss'!$F$5:$P$124,AN$3,FALSE),0)</f>
        <v>0</v>
      </c>
      <c r="AO611" s="193">
        <f>+IFERROR(VLOOKUP($AF611,'Limited Loss'!$F$5:$P$124,AO$3,FALSE),0)</f>
        <v>0</v>
      </c>
      <c r="AP611" s="100">
        <f>+IFERROR(VLOOKUP($AF611,'Limited Loss'!$F$5:$P$124,AP$3,FALSE),0)</f>
        <v>0</v>
      </c>
      <c r="AQ611" s="353"/>
      <c r="AR611" s="331">
        <f t="shared" si="83"/>
        <v>646</v>
      </c>
      <c r="AS611" s="332">
        <f t="shared" si="83"/>
        <v>2015</v>
      </c>
      <c r="AT611" s="349">
        <f t="shared" si="81"/>
        <v>0</v>
      </c>
      <c r="AU611" s="349">
        <f t="shared" si="81"/>
        <v>0</v>
      </c>
      <c r="AV611" s="349">
        <f t="shared" si="81"/>
        <v>243935.77600000001</v>
      </c>
      <c r="AW611" s="349">
        <f t="shared" si="81"/>
        <v>15407.5705</v>
      </c>
      <c r="AX611" s="350">
        <f t="shared" si="81"/>
        <v>9389.7041000000008</v>
      </c>
      <c r="AY611" s="349">
        <f t="shared" si="88"/>
        <v>0</v>
      </c>
      <c r="AZ611" s="349">
        <f t="shared" si="88"/>
        <v>0</v>
      </c>
      <c r="BA611" s="349">
        <f t="shared" si="88"/>
        <v>231703.97720000002</v>
      </c>
      <c r="BB611" s="349">
        <f t="shared" si="88"/>
        <v>34284.978000000003</v>
      </c>
      <c r="BC611" s="349">
        <f t="shared" si="88"/>
        <v>3077.9351999999999</v>
      </c>
      <c r="BD611" s="350">
        <f t="shared" si="88"/>
        <v>5815.1759999999995</v>
      </c>
      <c r="BE611" s="349">
        <f t="shared" si="85"/>
        <v>475639.75320000004</v>
      </c>
      <c r="BF611" s="375">
        <f t="shared" si="86"/>
        <v>62160.187800000007</v>
      </c>
      <c r="BG611" s="334">
        <f t="shared" si="87"/>
        <v>5815.1759999999995</v>
      </c>
    </row>
    <row r="612" spans="1:59" x14ac:dyDescent="0.2">
      <c r="A612" s="326" t="str">
        <f t="shared" si="84"/>
        <v>6462016</v>
      </c>
      <c r="B612" s="331">
        <v>646</v>
      </c>
      <c r="C612" s="327">
        <v>2016</v>
      </c>
      <c r="D612" s="353">
        <f>+IFERROR(VLOOKUP($A612,Data_Loss!$A$2:$V$1180,6,FALSE),0)</f>
        <v>0</v>
      </c>
      <c r="E612" s="353">
        <f>+IFERROR(VLOOKUP($A612,Data_Loss!$A$2:$V$1180,7,FALSE),0)</f>
        <v>0</v>
      </c>
      <c r="F612" s="353">
        <f>+IFERROR(VLOOKUP($A612,Data_Loss!$A$2:$V$1180,8,FALSE),0)</f>
        <v>0</v>
      </c>
      <c r="G612" s="353">
        <f>+IFERROR(VLOOKUP($A612,Data_Loss!$A$2:$V$1180,9,FALSE),0)</f>
        <v>2</v>
      </c>
      <c r="H612" s="353">
        <f>+IFERROR(VLOOKUP($A612,Data_Loss!$A$2:$V$1180,10,FALSE),0)</f>
        <v>0</v>
      </c>
      <c r="I612" s="353">
        <f>+IFERROR(VLOOKUP($A612,Data_Loss!$A$2:$V$1300,12,FALSE),0)</f>
        <v>0</v>
      </c>
      <c r="J612" s="353">
        <f>+IFERROR(VLOOKUP($A612,Data_Loss!$A$2:$V$1300,13,FALSE),0)</f>
        <v>0</v>
      </c>
      <c r="K612" s="353">
        <f>+IFERROR(VLOOKUP($A612,Data_Loss!$A$2:$V$1300,14,FALSE),0)</f>
        <v>0</v>
      </c>
      <c r="L612" s="353">
        <f>+IFERROR(VLOOKUP($A612,Data_Loss!$A$2:$V$1300,15,FALSE),0)</f>
        <v>18200</v>
      </c>
      <c r="M612" s="353">
        <f>+IFERROR(VLOOKUP($A612,Data_Loss!$A$2:$V$1300,16,FALSE),0)</f>
        <v>0</v>
      </c>
      <c r="N612" s="353">
        <f>+IFERROR(VLOOKUP($A612,Data_Loss!$A$2:$V$1300,17,FALSE),0)</f>
        <v>0</v>
      </c>
      <c r="O612" s="353">
        <f>+IFERROR(VLOOKUP($A612,Data_Loss!$A$2:$V$1300,18,FALSE),0)</f>
        <v>0</v>
      </c>
      <c r="P612" s="353">
        <f>+IFERROR(VLOOKUP($A612,Data_Loss!$A$2:$V$1300,19,FALSE),0)</f>
        <v>0</v>
      </c>
      <c r="Q612" s="353">
        <f>+IFERROR(VLOOKUP($A612,Data_Loss!$A$2:$V$1300,20,FALSE),0)</f>
        <v>53425</v>
      </c>
      <c r="R612" s="353">
        <f>+IFERROR(VLOOKUP($A612,Data_Loss!$A$2:$V$1300,21,FALSE),0)</f>
        <v>0</v>
      </c>
      <c r="S612" s="353">
        <f>+IFERROR(VLOOKUP($A612,Data_Loss!$A$2:$V$1300,22,FALSE),0)</f>
        <v>5028</v>
      </c>
      <c r="T612" s="191">
        <f>+$I612*'10k &amp; MO'!C$5+$J612*'10k &amp; MO'!C$11+$K612*'10k &amp; MO'!C$17+$L612*'10k &amp; MO'!C$23+$M612*'10k &amp; MO'!C$29</f>
        <v>0</v>
      </c>
      <c r="U612" s="349">
        <f>+$I612*'10k &amp; MO'!D$5+$J612*'10k &amp; MO'!D$11+$K612*'10k &amp; MO'!D$17+$L612*'10k &amp; MO'!D$23+$M612*'10k &amp; MO'!D$29</f>
        <v>0</v>
      </c>
      <c r="V612" s="349">
        <f>+$I612*'10k &amp; MO'!E$5+$J612*'10k &amp; MO'!E$11+$K612*'10k &amp; MO'!E$17+$L612*'10k &amp; MO'!E$23+$M612*'10k &amp; MO'!E$29</f>
        <v>5913.18</v>
      </c>
      <c r="W612" s="349">
        <f>+$I612*'10k &amp; MO'!F$5+$J612*'10k &amp; MO'!F$11+$K612*'10k &amp; MO'!F$17+$L612*'10k &amp; MO'!F$23+$M612*'10k &amp; MO'!F$29</f>
        <v>19694.22</v>
      </c>
      <c r="X612" s="349">
        <f>+$I612*'10k &amp; MO'!G$5+$J612*'10k &amp; MO'!G$11+$K612*'10k &amp; MO'!G$17+$L612*'10k &amp; MO'!G$23+$M612*'10k &amp; MO'!G$29</f>
        <v>453.17999999999995</v>
      </c>
      <c r="Y612" s="349">
        <f>+$N612*'10k &amp; MO'!H$5+$O612*'10k &amp; MO'!H$11+$P612*'10k &amp; MO'!H$17+$Q612*'10k &amp; MO'!H$23+$R612*'10k &amp; MO'!H$29</f>
        <v>0</v>
      </c>
      <c r="Z612" s="349">
        <f>+$N612*'10k &amp; MO'!I$5+$O612*'10k &amp; MO'!I$11+$P612*'10k &amp; MO'!I$17+$Q612*'10k &amp; MO'!I$23+$R612*'10k &amp; MO'!I$29</f>
        <v>0</v>
      </c>
      <c r="AA612" s="349">
        <f>+$N612*'10k &amp; MO'!J$5+$O612*'10k &amp; MO'!J$11+$P612*'10k &amp; MO'!J$17+$Q612*'10k &amp; MO'!J$23+$R612*'10k &amp; MO'!J$29</f>
        <v>18981.9025</v>
      </c>
      <c r="AB612" s="349">
        <f>+$N612*'10k &amp; MO'!K$5+$O612*'10k &amp; MO'!K$11+$P612*'10k &amp; MO'!K$17+$Q612*'10k &amp; MO'!K$23+$R612*'10k &amp; MO'!K$29</f>
        <v>84454.24</v>
      </c>
      <c r="AC612" s="349">
        <f>+$N612*'10k &amp; MO'!L$5+$O612*'10k &amp; MO'!L$11+$P612*'10k &amp; MO'!L$17+$Q612*'10k &amp; MO'!L$23+$R612*'10k &amp; MO'!L$29</f>
        <v>2564.4</v>
      </c>
      <c r="AD612" s="350">
        <f>+S612*'10k &amp; MO'!O$5</f>
        <v>6777.7440000000006</v>
      </c>
      <c r="AF612" s="192" t="str">
        <f t="shared" si="82"/>
        <v>6462016</v>
      </c>
      <c r="AG612" s="192">
        <f>+IFERROR(VLOOKUP($AF612,'Limited Loss'!$F$5:$P$124,AG$3,FALSE),0)</f>
        <v>0</v>
      </c>
      <c r="AH612" s="193">
        <f>+IFERROR(VLOOKUP($AF612,'Limited Loss'!$F$5:$P$124,AH$3,FALSE),0)</f>
        <v>0</v>
      </c>
      <c r="AI612" s="193">
        <f>+IFERROR(VLOOKUP($AF612,'Limited Loss'!$F$5:$P$124,AI$3,FALSE),0)</f>
        <v>0</v>
      </c>
      <c r="AJ612" s="193">
        <f>+IFERROR(VLOOKUP($AF612,'Limited Loss'!$F$5:$P$124,AJ$3,FALSE),0)</f>
        <v>0</v>
      </c>
      <c r="AK612" s="100">
        <f>+IFERROR(VLOOKUP($AF612,'Limited Loss'!$F$5:$P$124,AK$3,FALSE),0)</f>
        <v>0</v>
      </c>
      <c r="AL612" s="193">
        <f>+IFERROR(VLOOKUP($AF612,'Limited Loss'!$F$5:$P$124,AL$3,FALSE),0)</f>
        <v>0</v>
      </c>
      <c r="AM612" s="193">
        <f>+IFERROR(VLOOKUP($AF612,'Limited Loss'!$F$5:$P$124,AM$3,FALSE),0)</f>
        <v>0</v>
      </c>
      <c r="AN612" s="193">
        <f>+IFERROR(VLOOKUP($AF612,'Limited Loss'!$F$5:$P$124,AN$3,FALSE),0)</f>
        <v>0</v>
      </c>
      <c r="AO612" s="193">
        <f>+IFERROR(VLOOKUP($AF612,'Limited Loss'!$F$5:$P$124,AO$3,FALSE),0)</f>
        <v>0</v>
      </c>
      <c r="AP612" s="100">
        <f>+IFERROR(VLOOKUP($AF612,'Limited Loss'!$F$5:$P$124,AP$3,FALSE),0)</f>
        <v>0</v>
      </c>
      <c r="AQ612" s="353"/>
      <c r="AR612" s="331">
        <f t="shared" si="83"/>
        <v>646</v>
      </c>
      <c r="AS612" s="332">
        <f t="shared" si="83"/>
        <v>2016</v>
      </c>
      <c r="AT612" s="349">
        <f t="shared" si="81"/>
        <v>0</v>
      </c>
      <c r="AU612" s="349">
        <f t="shared" si="81"/>
        <v>0</v>
      </c>
      <c r="AV612" s="349">
        <f t="shared" si="81"/>
        <v>5913.18</v>
      </c>
      <c r="AW612" s="349">
        <f t="shared" si="81"/>
        <v>19694.22</v>
      </c>
      <c r="AX612" s="350">
        <f t="shared" si="81"/>
        <v>453.17999999999995</v>
      </c>
      <c r="AY612" s="349">
        <f t="shared" si="88"/>
        <v>0</v>
      </c>
      <c r="AZ612" s="349">
        <f t="shared" si="88"/>
        <v>0</v>
      </c>
      <c r="BA612" s="349">
        <f t="shared" si="88"/>
        <v>18981.9025</v>
      </c>
      <c r="BB612" s="349">
        <f t="shared" si="88"/>
        <v>84454.24</v>
      </c>
      <c r="BC612" s="349">
        <f t="shared" si="88"/>
        <v>2564.4</v>
      </c>
      <c r="BD612" s="350">
        <f t="shared" si="88"/>
        <v>6777.7440000000006</v>
      </c>
      <c r="BE612" s="349">
        <f t="shared" si="85"/>
        <v>24895.0825</v>
      </c>
      <c r="BF612" s="375">
        <f t="shared" si="86"/>
        <v>107166.04000000001</v>
      </c>
      <c r="BG612" s="334">
        <f t="shared" si="87"/>
        <v>6777.7440000000006</v>
      </c>
    </row>
    <row r="613" spans="1:59" x14ac:dyDescent="0.2">
      <c r="A613" s="326" t="str">
        <f t="shared" si="84"/>
        <v>6462017</v>
      </c>
      <c r="B613" s="331">
        <v>646</v>
      </c>
      <c r="C613" s="327">
        <v>2017</v>
      </c>
      <c r="D613" s="353">
        <f>+IFERROR(VLOOKUP($A613,Data_Loss!$A$2:$V$1180,6,FALSE),0)</f>
        <v>0</v>
      </c>
      <c r="E613" s="353">
        <f>+IFERROR(VLOOKUP($A613,Data_Loss!$A$2:$V$1180,7,FALSE),0)</f>
        <v>0</v>
      </c>
      <c r="F613" s="353">
        <f>+IFERROR(VLOOKUP($A613,Data_Loss!$A$2:$V$1180,8,FALSE),0)</f>
        <v>0</v>
      </c>
      <c r="G613" s="353">
        <f>+IFERROR(VLOOKUP($A613,Data_Loss!$A$2:$V$1180,9,FALSE),0)</f>
        <v>0</v>
      </c>
      <c r="H613" s="353">
        <f>+IFERROR(VLOOKUP($A613,Data_Loss!$A$2:$V$1180,10,FALSE),0)</f>
        <v>1</v>
      </c>
      <c r="I613" s="353">
        <f>+IFERROR(VLOOKUP($A613,Data_Loss!$A$2:$V$1300,12,FALSE),0)</f>
        <v>0</v>
      </c>
      <c r="J613" s="353">
        <f>+IFERROR(VLOOKUP($A613,Data_Loss!$A$2:$V$1300,13,FALSE),0)</f>
        <v>0</v>
      </c>
      <c r="K613" s="353">
        <f>+IFERROR(VLOOKUP($A613,Data_Loss!$A$2:$V$1300,14,FALSE),0)</f>
        <v>0</v>
      </c>
      <c r="L613" s="353">
        <f>+IFERROR(VLOOKUP($A613,Data_Loss!$A$2:$V$1300,15,FALSE),0)</f>
        <v>0</v>
      </c>
      <c r="M613" s="353">
        <f>+IFERROR(VLOOKUP($A613,Data_Loss!$A$2:$V$1300,16,FALSE),0)</f>
        <v>1201</v>
      </c>
      <c r="N613" s="353">
        <f>+IFERROR(VLOOKUP($A613,Data_Loss!$A$2:$V$1300,17,FALSE),0)</f>
        <v>0</v>
      </c>
      <c r="O613" s="353">
        <f>+IFERROR(VLOOKUP($A613,Data_Loss!$A$2:$V$1300,18,FALSE),0)</f>
        <v>0</v>
      </c>
      <c r="P613" s="353">
        <f>+IFERROR(VLOOKUP($A613,Data_Loss!$A$2:$V$1300,19,FALSE),0)</f>
        <v>0</v>
      </c>
      <c r="Q613" s="353">
        <f>+IFERROR(VLOOKUP($A613,Data_Loss!$A$2:$V$1300,20,FALSE),0)</f>
        <v>0</v>
      </c>
      <c r="R613" s="353">
        <f>+IFERROR(VLOOKUP($A613,Data_Loss!$A$2:$V$1300,21,FALSE),0)</f>
        <v>6235</v>
      </c>
      <c r="S613" s="353">
        <f>+IFERROR(VLOOKUP($A613,Data_Loss!$A$2:$V$1300,22,FALSE),0)</f>
        <v>1287</v>
      </c>
      <c r="T613" s="191">
        <f>+$I613*'10k &amp; MO'!C$6+$J613*'10k &amp; MO'!C$12+$K613*'10k &amp; MO'!C$18+$L613*'10k &amp; MO'!C$24+$M613*'10k &amp; MO'!C$30</f>
        <v>0</v>
      </c>
      <c r="U613" s="349">
        <f>+$I613*'10k &amp; MO'!D$6+$J613*'10k &amp; MO'!D$12+$K613*'10k &amp; MO'!D$18+$L613*'10k &amp; MO'!D$24+$M613*'10k &amp; MO'!D$30</f>
        <v>1.0809</v>
      </c>
      <c r="V613" s="349">
        <f>+$I613*'10k &amp; MO'!E$6+$J613*'10k &amp; MO'!E$12+$K613*'10k &amp; MO'!E$18+$L613*'10k &amp; MO'!E$24+$M613*'10k &amp; MO'!E$30</f>
        <v>477.6377</v>
      </c>
      <c r="W613" s="349">
        <f>+$I613*'10k &amp; MO'!F$6+$J613*'10k &amp; MO'!F$12+$K613*'10k &amp; MO'!F$18+$L613*'10k &amp; MO'!F$24+$M613*'10k &amp; MO'!F$30</f>
        <v>211.01569999999998</v>
      </c>
      <c r="X613" s="349">
        <f>+$I613*'10k &amp; MO'!G$6+$J613*'10k &amp; MO'!G$12+$K613*'10k &amp; MO'!G$18+$L613*'10k &amp; MO'!G$24+$M613*'10k &amp; MO'!G$30</f>
        <v>1312.0925</v>
      </c>
      <c r="Y613" s="349">
        <f>+$N613*'10k &amp; MO'!H$6+$O613*'10k &amp; MO'!H$12+$P613*'10k &amp; MO'!H$18+$Q613*'10k &amp; MO'!H$24+$R613*'10k &amp; MO'!H$30</f>
        <v>0</v>
      </c>
      <c r="Z613" s="349">
        <f>+$N613*'10k &amp; MO'!I$6+$O613*'10k &amp; MO'!I$12+$P613*'10k &amp; MO'!I$18+$Q613*'10k &amp; MO'!I$24+$R613*'10k &amp; MO'!I$30</f>
        <v>1.8704999999999998</v>
      </c>
      <c r="AA613" s="349">
        <f>+$N613*'10k &amp; MO'!J$6+$O613*'10k &amp; MO'!J$12+$P613*'10k &amp; MO'!J$18+$Q613*'10k &amp; MO'!J$24+$R613*'10k &amp; MO'!J$30</f>
        <v>2543.8799999999997</v>
      </c>
      <c r="AB613" s="349">
        <f>+$N613*'10k &amp; MO'!K$6+$O613*'10k &amp; MO'!K$12+$P613*'10k &amp; MO'!K$18+$Q613*'10k &amp; MO'!K$24+$R613*'10k &amp; MO'!K$30</f>
        <v>1283.163</v>
      </c>
      <c r="AC613" s="349">
        <f>+$N613*'10k &amp; MO'!L$6+$O613*'10k &amp; MO'!L$12+$P613*'10k &amp; MO'!L$18+$Q613*'10k &amp; MO'!L$24+$R613*'10k &amp; MO'!L$30</f>
        <v>9134.8985000000011</v>
      </c>
      <c r="AD613" s="350">
        <f>+S613*'10k &amp; MO'!O$6</f>
        <v>1732.3020000000001</v>
      </c>
      <c r="AF613" s="192" t="str">
        <f t="shared" si="82"/>
        <v>6462017</v>
      </c>
      <c r="AG613" s="192">
        <f>+IFERROR(VLOOKUP($AF613,'Limited Loss'!$F$5:$P$124,AG$3,FALSE),0)</f>
        <v>0</v>
      </c>
      <c r="AH613" s="193">
        <f>+IFERROR(VLOOKUP($AF613,'Limited Loss'!$F$5:$P$124,AH$3,FALSE),0)</f>
        <v>0</v>
      </c>
      <c r="AI613" s="193">
        <f>+IFERROR(VLOOKUP($AF613,'Limited Loss'!$F$5:$P$124,AI$3,FALSE),0)</f>
        <v>0</v>
      </c>
      <c r="AJ613" s="193">
        <f>+IFERROR(VLOOKUP($AF613,'Limited Loss'!$F$5:$P$124,AJ$3,FALSE),0)</f>
        <v>0</v>
      </c>
      <c r="AK613" s="100">
        <f>+IFERROR(VLOOKUP($AF613,'Limited Loss'!$F$5:$P$124,AK$3,FALSE),0)</f>
        <v>0</v>
      </c>
      <c r="AL613" s="193">
        <f>+IFERROR(VLOOKUP($AF613,'Limited Loss'!$F$5:$P$124,AL$3,FALSE),0)</f>
        <v>0</v>
      </c>
      <c r="AM613" s="193">
        <f>+IFERROR(VLOOKUP($AF613,'Limited Loss'!$F$5:$P$124,AM$3,FALSE),0)</f>
        <v>0</v>
      </c>
      <c r="AN613" s="193">
        <f>+IFERROR(VLOOKUP($AF613,'Limited Loss'!$F$5:$P$124,AN$3,FALSE),0)</f>
        <v>0</v>
      </c>
      <c r="AO613" s="193">
        <f>+IFERROR(VLOOKUP($AF613,'Limited Loss'!$F$5:$P$124,AO$3,FALSE),0)</f>
        <v>0</v>
      </c>
      <c r="AP613" s="100">
        <f>+IFERROR(VLOOKUP($AF613,'Limited Loss'!$F$5:$P$124,AP$3,FALSE),0)</f>
        <v>0</v>
      </c>
      <c r="AQ613" s="353"/>
      <c r="AR613" s="331">
        <f t="shared" si="83"/>
        <v>646</v>
      </c>
      <c r="AS613" s="332">
        <f t="shared" si="83"/>
        <v>2017</v>
      </c>
      <c r="AT613" s="349">
        <f t="shared" si="81"/>
        <v>0</v>
      </c>
      <c r="AU613" s="349">
        <f t="shared" si="81"/>
        <v>1.0809</v>
      </c>
      <c r="AV613" s="349">
        <f t="shared" si="81"/>
        <v>477.6377</v>
      </c>
      <c r="AW613" s="349">
        <f t="shared" si="81"/>
        <v>211.01569999999998</v>
      </c>
      <c r="AX613" s="350">
        <f t="shared" si="81"/>
        <v>1312.0925</v>
      </c>
      <c r="AY613" s="349">
        <f t="shared" si="88"/>
        <v>0</v>
      </c>
      <c r="AZ613" s="349">
        <f t="shared" si="88"/>
        <v>1.8704999999999998</v>
      </c>
      <c r="BA613" s="349">
        <f t="shared" si="88"/>
        <v>2543.8799999999997</v>
      </c>
      <c r="BB613" s="349">
        <f t="shared" si="88"/>
        <v>1283.163</v>
      </c>
      <c r="BC613" s="349">
        <f t="shared" si="88"/>
        <v>9134.8985000000011</v>
      </c>
      <c r="BD613" s="350">
        <f t="shared" si="88"/>
        <v>1732.3020000000001</v>
      </c>
      <c r="BE613" s="349">
        <f t="shared" si="85"/>
        <v>3024.4690999999998</v>
      </c>
      <c r="BF613" s="375">
        <f t="shared" si="86"/>
        <v>11941.169700000002</v>
      </c>
      <c r="BG613" s="334">
        <f t="shared" si="87"/>
        <v>1732.3020000000001</v>
      </c>
    </row>
    <row r="614" spans="1:59" x14ac:dyDescent="0.2">
      <c r="A614" s="326" t="str">
        <f t="shared" si="84"/>
        <v>6462018</v>
      </c>
      <c r="B614" s="331">
        <v>646</v>
      </c>
      <c r="C614" s="327">
        <v>2018</v>
      </c>
      <c r="D614" s="353">
        <f>+IFERROR(VLOOKUP($A614,Data_Loss!$A$2:$V$1180,6,FALSE),0)</f>
        <v>0</v>
      </c>
      <c r="E614" s="353">
        <f>+IFERROR(VLOOKUP($A614,Data_Loss!$A$2:$V$1180,7,FALSE),0)</f>
        <v>0</v>
      </c>
      <c r="F614" s="353">
        <f>+IFERROR(VLOOKUP($A614,Data_Loss!$A$2:$V$1180,8,FALSE),0)</f>
        <v>0</v>
      </c>
      <c r="G614" s="353">
        <f>+IFERROR(VLOOKUP($A614,Data_Loss!$A$2:$V$1180,9,FALSE),0)</f>
        <v>0</v>
      </c>
      <c r="H614" s="353">
        <f>+IFERROR(VLOOKUP($A614,Data_Loss!$A$2:$V$1180,10,FALSE),0)</f>
        <v>1</v>
      </c>
      <c r="I614" s="353">
        <f>+IFERROR(VLOOKUP($A614,Data_Loss!$A$2:$V$1300,12,FALSE),0)</f>
        <v>0</v>
      </c>
      <c r="J614" s="353">
        <f>+IFERROR(VLOOKUP($A614,Data_Loss!$A$2:$V$1300,13,FALSE),0)</f>
        <v>0</v>
      </c>
      <c r="K614" s="353">
        <f>+IFERROR(VLOOKUP($A614,Data_Loss!$A$2:$V$1300,14,FALSE),0)</f>
        <v>0</v>
      </c>
      <c r="L614" s="353">
        <f>+IFERROR(VLOOKUP($A614,Data_Loss!$A$2:$V$1300,15,FALSE),0)</f>
        <v>0</v>
      </c>
      <c r="M614" s="353">
        <f>+IFERROR(VLOOKUP($A614,Data_Loss!$A$2:$V$1300,16,FALSE),0)</f>
        <v>31200</v>
      </c>
      <c r="N614" s="353">
        <f>+IFERROR(VLOOKUP($A614,Data_Loss!$A$2:$V$1300,17,FALSE),0)</f>
        <v>0</v>
      </c>
      <c r="O614" s="353">
        <f>+IFERROR(VLOOKUP($A614,Data_Loss!$A$2:$V$1300,18,FALSE),0)</f>
        <v>0</v>
      </c>
      <c r="P614" s="353">
        <f>+IFERROR(VLOOKUP($A614,Data_Loss!$A$2:$V$1300,19,FALSE),0)</f>
        <v>0</v>
      </c>
      <c r="Q614" s="353">
        <f>+IFERROR(VLOOKUP($A614,Data_Loss!$A$2:$V$1300,20,FALSE),0)</f>
        <v>0</v>
      </c>
      <c r="R614" s="353">
        <f>+IFERROR(VLOOKUP($A614,Data_Loss!$A$2:$V$1300,21,FALSE),0)</f>
        <v>24225</v>
      </c>
      <c r="S614" s="353">
        <f>+IFERROR(VLOOKUP($A614,Data_Loss!$A$2:$V$1300,22,FALSE),0)</f>
        <v>540</v>
      </c>
      <c r="T614" s="191">
        <f>+$I614*'10k &amp; MO'!C$7+$J614*'10k &amp; MO'!C$13+$K614*'10k &amp; MO'!C$19+$L614*'10k &amp; MO'!C$25+$M614*'10k &amp; MO'!C$31</f>
        <v>68.64</v>
      </c>
      <c r="U614" s="349">
        <f>+$I614*'10k &amp; MO'!D$7+$J614*'10k &amp; MO'!D$13+$K614*'10k &amp; MO'!D$19+$L614*'10k &amp; MO'!D$25+$M614*'10k &amp; MO'!D$31</f>
        <v>2127.8399999999997</v>
      </c>
      <c r="V614" s="349">
        <f>+$I614*'10k &amp; MO'!E$7+$J614*'10k &amp; MO'!E$13+$K614*'10k &amp; MO'!E$19+$L614*'10k &amp; MO'!E$25+$M614*'10k &amp; MO'!E$31</f>
        <v>43773.599999999999</v>
      </c>
      <c r="W614" s="349">
        <f>+$I614*'10k &amp; MO'!F$7+$J614*'10k &amp; MO'!F$13+$K614*'10k &amp; MO'!F$19+$L614*'10k &amp; MO'!F$25+$M614*'10k &amp; MO'!F$31</f>
        <v>16507.920000000002</v>
      </c>
      <c r="X614" s="349">
        <f>+$I614*'10k &amp; MO'!G$7+$J614*'10k &amp; MO'!G$13+$K614*'10k &amp; MO'!G$19+$L614*'10k &amp; MO'!G$25+$M614*'10k &amp; MO'!G$31</f>
        <v>21490.559999999998</v>
      </c>
      <c r="Y614" s="349">
        <f>+$N614*'10k &amp; MO'!H$7+$O614*'10k &amp; MO'!H$13+$P614*'10k &amp; MO'!H$19+$Q614*'10k &amp; MO'!H$25+$R614*'10k &amp; MO'!H$31</f>
        <v>70.252499999999998</v>
      </c>
      <c r="Z614" s="349">
        <f>+$N614*'10k &amp; MO'!I$7+$O614*'10k &amp; MO'!I$13+$P614*'10k &amp; MO'!I$19+$Q614*'10k &amp; MO'!I$25+$R614*'10k &amp; MO'!I$31</f>
        <v>2395.8525</v>
      </c>
      <c r="AA614" s="349">
        <f>+$N614*'10k &amp; MO'!J$7+$O614*'10k &amp; MO'!J$13+$P614*'10k &amp; MO'!J$19+$Q614*'10k &amp; MO'!J$25+$R614*'10k &amp; MO'!J$31</f>
        <v>24641.670000000002</v>
      </c>
      <c r="AB614" s="349">
        <f>+$N614*'10k &amp; MO'!K$7+$O614*'10k &amp; MO'!K$13+$P614*'10k &amp; MO'!K$19+$Q614*'10k &amp; MO'!K$25+$R614*'10k &amp; MO'!K$31</f>
        <v>13028.204999999998</v>
      </c>
      <c r="AC614" s="349">
        <f>+$N614*'10k &amp; MO'!L$7+$O614*'10k &amp; MO'!L$13+$P614*'10k &amp; MO'!L$19+$Q614*'10k &amp; MO'!L$25+$R614*'10k &amp; MO'!L$31</f>
        <v>20358.690000000002</v>
      </c>
      <c r="AD614" s="350">
        <f>+S614*'10k &amp; MO'!O$7</f>
        <v>716.04000000000008</v>
      </c>
      <c r="AF614" s="192" t="str">
        <f t="shared" si="82"/>
        <v>6462018</v>
      </c>
      <c r="AG614" s="192">
        <f>+IFERROR(VLOOKUP($AF614,'Limited Loss'!$F$5:$P$124,AG$3,FALSE),0)</f>
        <v>0</v>
      </c>
      <c r="AH614" s="193">
        <f>+IFERROR(VLOOKUP($AF614,'Limited Loss'!$F$5:$P$124,AH$3,FALSE),0)</f>
        <v>0</v>
      </c>
      <c r="AI614" s="193">
        <f>+IFERROR(VLOOKUP($AF614,'Limited Loss'!$F$5:$P$124,AI$3,FALSE),0)</f>
        <v>0</v>
      </c>
      <c r="AJ614" s="193">
        <f>+IFERROR(VLOOKUP($AF614,'Limited Loss'!$F$5:$P$124,AJ$3,FALSE),0)</f>
        <v>0</v>
      </c>
      <c r="AK614" s="100">
        <f>+IFERROR(VLOOKUP($AF614,'Limited Loss'!$F$5:$P$124,AK$3,FALSE),0)</f>
        <v>0</v>
      </c>
      <c r="AL614" s="193">
        <f>+IFERROR(VLOOKUP($AF614,'Limited Loss'!$F$5:$P$124,AL$3,FALSE),0)</f>
        <v>0</v>
      </c>
      <c r="AM614" s="193">
        <f>+IFERROR(VLOOKUP($AF614,'Limited Loss'!$F$5:$P$124,AM$3,FALSE),0)</f>
        <v>0</v>
      </c>
      <c r="AN614" s="193">
        <f>+IFERROR(VLOOKUP($AF614,'Limited Loss'!$F$5:$P$124,AN$3,FALSE),0)</f>
        <v>0</v>
      </c>
      <c r="AO614" s="193">
        <f>+IFERROR(VLOOKUP($AF614,'Limited Loss'!$F$5:$P$124,AO$3,FALSE),0)</f>
        <v>0</v>
      </c>
      <c r="AP614" s="100">
        <f>+IFERROR(VLOOKUP($AF614,'Limited Loss'!$F$5:$P$124,AP$3,FALSE),0)</f>
        <v>0</v>
      </c>
      <c r="AQ614" s="353"/>
      <c r="AR614" s="331">
        <f t="shared" si="83"/>
        <v>646</v>
      </c>
      <c r="AS614" s="332">
        <f t="shared" si="83"/>
        <v>2018</v>
      </c>
      <c r="AT614" s="349">
        <f t="shared" si="81"/>
        <v>68.64</v>
      </c>
      <c r="AU614" s="349">
        <f t="shared" si="81"/>
        <v>2127.8399999999997</v>
      </c>
      <c r="AV614" s="349">
        <f t="shared" si="81"/>
        <v>43773.599999999999</v>
      </c>
      <c r="AW614" s="349">
        <f t="shared" si="81"/>
        <v>16507.920000000002</v>
      </c>
      <c r="AX614" s="350">
        <f t="shared" si="81"/>
        <v>21490.559999999998</v>
      </c>
      <c r="AY614" s="349">
        <f t="shared" si="88"/>
        <v>70.252499999999998</v>
      </c>
      <c r="AZ614" s="349">
        <f t="shared" si="88"/>
        <v>2395.8525</v>
      </c>
      <c r="BA614" s="349">
        <f t="shared" si="88"/>
        <v>24641.670000000002</v>
      </c>
      <c r="BB614" s="349">
        <f t="shared" si="88"/>
        <v>13028.204999999998</v>
      </c>
      <c r="BC614" s="349">
        <f t="shared" si="88"/>
        <v>20358.690000000002</v>
      </c>
      <c r="BD614" s="350">
        <f t="shared" si="88"/>
        <v>716.04000000000008</v>
      </c>
      <c r="BE614" s="349">
        <f t="shared" si="85"/>
        <v>73077.85500000001</v>
      </c>
      <c r="BF614" s="375">
        <f t="shared" si="86"/>
        <v>71385.375</v>
      </c>
      <c r="BG614" s="334">
        <f t="shared" si="87"/>
        <v>716.04000000000008</v>
      </c>
    </row>
    <row r="615" spans="1:59" x14ac:dyDescent="0.2">
      <c r="A615" s="326" t="str">
        <f t="shared" si="84"/>
        <v>6472014</v>
      </c>
      <c r="B615" s="331">
        <v>647</v>
      </c>
      <c r="C615" s="327">
        <v>2014</v>
      </c>
      <c r="D615" s="353">
        <f>+IFERROR(VLOOKUP($A615,Data_Loss!$A$2:$V$1180,6,FALSE),0)</f>
        <v>0</v>
      </c>
      <c r="E615" s="353">
        <f>+IFERROR(VLOOKUP($A615,Data_Loss!$A$2:$V$1180,7,FALSE),0)</f>
        <v>0</v>
      </c>
      <c r="F615" s="353">
        <f>+IFERROR(VLOOKUP($A615,Data_Loss!$A$2:$V$1180,8,FALSE),0)</f>
        <v>0</v>
      </c>
      <c r="G615" s="353">
        <f>+IFERROR(VLOOKUP($A615,Data_Loss!$A$2:$V$1180,9,FALSE),0)</f>
        <v>4</v>
      </c>
      <c r="H615" s="353">
        <f>+IFERROR(VLOOKUP($A615,Data_Loss!$A$2:$V$1180,10,FALSE),0)</f>
        <v>3</v>
      </c>
      <c r="I615" s="353">
        <f>+IFERROR(VLOOKUP($A615,Data_Loss!$A$2:$V$1300,12,FALSE),0)</f>
        <v>0</v>
      </c>
      <c r="J615" s="353">
        <f>+IFERROR(VLOOKUP($A615,Data_Loss!$A$2:$V$1300,13,FALSE),0)</f>
        <v>0</v>
      </c>
      <c r="K615" s="353">
        <f>+IFERROR(VLOOKUP($A615,Data_Loss!$A$2:$V$1300,14,FALSE),0)</f>
        <v>0</v>
      </c>
      <c r="L615" s="353">
        <f>+IFERROR(VLOOKUP($A615,Data_Loss!$A$2:$V$1300,15,FALSE),0)</f>
        <v>62915</v>
      </c>
      <c r="M615" s="353">
        <f>+IFERROR(VLOOKUP($A615,Data_Loss!$A$2:$V$1300,16,FALSE),0)</f>
        <v>5473</v>
      </c>
      <c r="N615" s="353">
        <f>+IFERROR(VLOOKUP($A615,Data_Loss!$A$2:$V$1300,17,FALSE),0)</f>
        <v>0</v>
      </c>
      <c r="O615" s="353">
        <f>+IFERROR(VLOOKUP($A615,Data_Loss!$A$2:$V$1300,18,FALSE),0)</f>
        <v>0</v>
      </c>
      <c r="P615" s="353">
        <f>+IFERROR(VLOOKUP($A615,Data_Loss!$A$2:$V$1300,19,FALSE),0)</f>
        <v>0</v>
      </c>
      <c r="Q615" s="353">
        <f>+IFERROR(VLOOKUP($A615,Data_Loss!$A$2:$V$1300,20,FALSE),0)</f>
        <v>119055</v>
      </c>
      <c r="R615" s="353">
        <f>+IFERROR(VLOOKUP($A615,Data_Loss!$A$2:$V$1300,21,FALSE),0)</f>
        <v>4551</v>
      </c>
      <c r="S615" s="353">
        <f>+IFERROR(VLOOKUP($A615,Data_Loss!$A$2:$V$1300,22,FALSE),0)</f>
        <v>28290</v>
      </c>
      <c r="T615" s="191">
        <f>+$I615*'10k &amp; MO'!C$3+$J615*'10k &amp; MO'!C$9+$K615*'10k &amp; MO'!C$15+$L615*'10k &amp; MO'!C$21+$M615*'10k &amp; MO'!C$27</f>
        <v>0</v>
      </c>
      <c r="U615" s="349">
        <f>+$I615*'10k &amp; MO'!D$3+$J615*'10k &amp; MO'!D$9+$K615*'10k &amp; MO'!D$15+$L615*'10k &amp; MO'!D$21+$M615*'10k &amp; MO'!D$27</f>
        <v>0</v>
      </c>
      <c r="V615" s="349">
        <f>+$I615*'10k &amp; MO'!E$3+$J615*'10k &amp; MO'!E$9+$K615*'10k &amp; MO'!E$15+$L615*'10k &amp; MO'!E$21+$M615*'10k &amp; MO'!E$27</f>
        <v>0</v>
      </c>
      <c r="W615" s="349">
        <f>+$I615*'10k &amp; MO'!F$3+$J615*'10k &amp; MO'!F$9+$K615*'10k &amp; MO'!F$15+$L615*'10k &amp; MO'!F$21+$M615*'10k &amp; MO'!F$27</f>
        <v>77322.535000000003</v>
      </c>
      <c r="X615" s="349">
        <f>+$I615*'10k &amp; MO'!G$3+$J615*'10k &amp; MO'!G$9+$K615*'10k &amp; MO'!G$15+$L615*'10k &amp; MO'!G$21+$M615*'10k &amp; MO'!G$27</f>
        <v>6195.4359999999997</v>
      </c>
      <c r="Y615" s="349">
        <f>+$N615*'10k &amp; MO'!H$3+$O615*'10k &amp; MO'!H$9+$P615*'10k &amp; MO'!H$15+$Q615*'10k &amp; MO'!H$21+$R615*'10k &amp; MO'!H$27</f>
        <v>0</v>
      </c>
      <c r="Z615" s="349">
        <f>+$N615*'10k &amp; MO'!I$3+$O615*'10k &amp; MO'!I$9+$P615*'10k &amp; MO'!I$15+$Q615*'10k &amp; MO'!I$21+$R615*'10k &amp; MO'!I$27</f>
        <v>0</v>
      </c>
      <c r="AA615" s="349">
        <f>+$N615*'10k &amp; MO'!J$3+$O615*'10k &amp; MO'!J$9+$P615*'10k &amp; MO'!J$15+$Q615*'10k &amp; MO'!J$21+$R615*'10k &amp; MO'!J$27</f>
        <v>0</v>
      </c>
      <c r="AB615" s="349">
        <f>+$N615*'10k &amp; MO'!K$3+$O615*'10k &amp; MO'!K$9+$P615*'10k &amp; MO'!K$15+$Q615*'10k &amp; MO'!K$21+$R615*'10k &amp; MO'!K$27</f>
        <v>166796.05499999999</v>
      </c>
      <c r="AC615" s="349">
        <f>+$N615*'10k &amp; MO'!L$3+$O615*'10k &amp; MO'!L$9+$P615*'10k &amp; MO'!L$15+$Q615*'10k &amp; MO'!L$21+$R615*'10k &amp; MO'!L$27</f>
        <v>7017.6419999999998</v>
      </c>
      <c r="AD615" s="350">
        <f>+S615*'10k &amp; MO'!O$3</f>
        <v>30298.59</v>
      </c>
      <c r="AF615" s="192" t="str">
        <f t="shared" si="82"/>
        <v>6472014</v>
      </c>
      <c r="AG615" s="192">
        <f>+IFERROR(VLOOKUP($AF615,'Limited Loss'!$F$5:$P$124,AG$3,FALSE),0)</f>
        <v>0</v>
      </c>
      <c r="AH615" s="193">
        <f>+IFERROR(VLOOKUP($AF615,'Limited Loss'!$F$5:$P$124,AH$3,FALSE),0)</f>
        <v>0</v>
      </c>
      <c r="AI615" s="193">
        <f>+IFERROR(VLOOKUP($AF615,'Limited Loss'!$F$5:$P$124,AI$3,FALSE),0)</f>
        <v>0</v>
      </c>
      <c r="AJ615" s="193">
        <f>+IFERROR(VLOOKUP($AF615,'Limited Loss'!$F$5:$P$124,AJ$3,FALSE),0)</f>
        <v>0</v>
      </c>
      <c r="AK615" s="100">
        <f>+IFERROR(VLOOKUP($AF615,'Limited Loss'!$F$5:$P$124,AK$3,FALSE),0)</f>
        <v>0</v>
      </c>
      <c r="AL615" s="193">
        <f>+IFERROR(VLOOKUP($AF615,'Limited Loss'!$F$5:$P$124,AL$3,FALSE),0)</f>
        <v>0</v>
      </c>
      <c r="AM615" s="193">
        <f>+IFERROR(VLOOKUP($AF615,'Limited Loss'!$F$5:$P$124,AM$3,FALSE),0)</f>
        <v>0</v>
      </c>
      <c r="AN615" s="193">
        <f>+IFERROR(VLOOKUP($AF615,'Limited Loss'!$F$5:$P$124,AN$3,FALSE),0)</f>
        <v>0</v>
      </c>
      <c r="AO615" s="193">
        <f>+IFERROR(VLOOKUP($AF615,'Limited Loss'!$F$5:$P$124,AO$3,FALSE),0)</f>
        <v>0</v>
      </c>
      <c r="AP615" s="100">
        <f>+IFERROR(VLOOKUP($AF615,'Limited Loss'!$F$5:$P$124,AP$3,FALSE),0)</f>
        <v>0</v>
      </c>
      <c r="AQ615" s="353"/>
      <c r="AR615" s="331">
        <f t="shared" si="83"/>
        <v>647</v>
      </c>
      <c r="AS615" s="332">
        <f t="shared" si="83"/>
        <v>2014</v>
      </c>
      <c r="AT615" s="349">
        <f t="shared" si="81"/>
        <v>0</v>
      </c>
      <c r="AU615" s="349">
        <f t="shared" si="81"/>
        <v>0</v>
      </c>
      <c r="AV615" s="349">
        <f t="shared" si="81"/>
        <v>0</v>
      </c>
      <c r="AW615" s="349">
        <f t="shared" si="81"/>
        <v>77322.535000000003</v>
      </c>
      <c r="AX615" s="350">
        <f t="shared" si="81"/>
        <v>6195.4359999999997</v>
      </c>
      <c r="AY615" s="349">
        <f t="shared" si="88"/>
        <v>0</v>
      </c>
      <c r="AZ615" s="349">
        <f t="shared" si="88"/>
        <v>0</v>
      </c>
      <c r="BA615" s="349">
        <f t="shared" si="88"/>
        <v>0</v>
      </c>
      <c r="BB615" s="349">
        <f t="shared" si="88"/>
        <v>166796.05499999999</v>
      </c>
      <c r="BC615" s="349">
        <f t="shared" si="88"/>
        <v>7017.6419999999998</v>
      </c>
      <c r="BD615" s="350">
        <f t="shared" si="88"/>
        <v>30298.59</v>
      </c>
      <c r="BE615" s="349">
        <f t="shared" si="85"/>
        <v>0</v>
      </c>
      <c r="BF615" s="375">
        <f t="shared" si="86"/>
        <v>257331.66800000001</v>
      </c>
      <c r="BG615" s="334">
        <f t="shared" si="87"/>
        <v>30298.59</v>
      </c>
    </row>
    <row r="616" spans="1:59" x14ac:dyDescent="0.2">
      <c r="A616" s="326" t="str">
        <f t="shared" si="84"/>
        <v>6472015</v>
      </c>
      <c r="B616" s="331">
        <v>647</v>
      </c>
      <c r="C616" s="327">
        <v>2015</v>
      </c>
      <c r="D616" s="353">
        <f>+IFERROR(VLOOKUP($A616,Data_Loss!$A$2:$V$1180,6,FALSE),0)</f>
        <v>0</v>
      </c>
      <c r="E616" s="353">
        <f>+IFERROR(VLOOKUP($A616,Data_Loss!$A$2:$V$1180,7,FALSE),0)</f>
        <v>0</v>
      </c>
      <c r="F616" s="353">
        <f>+IFERROR(VLOOKUP($A616,Data_Loss!$A$2:$V$1180,8,FALSE),0)</f>
        <v>1</v>
      </c>
      <c r="G616" s="353">
        <f>+IFERROR(VLOOKUP($A616,Data_Loss!$A$2:$V$1180,9,FALSE),0)</f>
        <v>3</v>
      </c>
      <c r="H616" s="353">
        <f>+IFERROR(VLOOKUP($A616,Data_Loss!$A$2:$V$1180,10,FALSE),0)</f>
        <v>0</v>
      </c>
      <c r="I616" s="353">
        <f>+IFERROR(VLOOKUP($A616,Data_Loss!$A$2:$V$1300,12,FALSE),0)</f>
        <v>0</v>
      </c>
      <c r="J616" s="353">
        <f>+IFERROR(VLOOKUP($A616,Data_Loss!$A$2:$V$1300,13,FALSE),0)</f>
        <v>0</v>
      </c>
      <c r="K616" s="353">
        <f>+IFERROR(VLOOKUP($A616,Data_Loss!$A$2:$V$1300,14,FALSE),0)</f>
        <v>156130</v>
      </c>
      <c r="L616" s="353">
        <f>+IFERROR(VLOOKUP($A616,Data_Loss!$A$2:$V$1300,15,FALSE),0)</f>
        <v>105554</v>
      </c>
      <c r="M616" s="353">
        <f>+IFERROR(VLOOKUP($A616,Data_Loss!$A$2:$V$1300,16,FALSE),0)</f>
        <v>0</v>
      </c>
      <c r="N616" s="353">
        <f>+IFERROR(VLOOKUP($A616,Data_Loss!$A$2:$V$1300,17,FALSE),0)</f>
        <v>0</v>
      </c>
      <c r="O616" s="353">
        <f>+IFERROR(VLOOKUP($A616,Data_Loss!$A$2:$V$1300,18,FALSE),0)</f>
        <v>0</v>
      </c>
      <c r="P616" s="353">
        <f>+IFERROR(VLOOKUP($A616,Data_Loss!$A$2:$V$1300,19,FALSE),0)</f>
        <v>129907</v>
      </c>
      <c r="Q616" s="353">
        <f>+IFERROR(VLOOKUP($A616,Data_Loss!$A$2:$V$1300,20,FALSE),0)</f>
        <v>83698</v>
      </c>
      <c r="R616" s="353">
        <f>+IFERROR(VLOOKUP($A616,Data_Loss!$A$2:$V$1300,21,FALSE),0)</f>
        <v>0</v>
      </c>
      <c r="S616" s="353">
        <f>+IFERROR(VLOOKUP($A616,Data_Loss!$A$2:$V$1300,22,FALSE),0)</f>
        <v>51346</v>
      </c>
      <c r="T616" s="191">
        <f>+$I616*'10k &amp; MO'!C$4+$J616*'10k &amp; MO'!C$10+$K616*'10k &amp; MO'!C$16+$L616*'10k &amp; MO'!C$22+$M616*'10k &amp; MO'!C$28</f>
        <v>0</v>
      </c>
      <c r="U616" s="349">
        <f>+$I616*'10k &amp; MO'!D$4+$J616*'10k &amp; MO'!D$10+$K616*'10k &amp; MO'!D$16+$L616*'10k &amp; MO'!D$22+$M616*'10k &amp; MO'!D$28</f>
        <v>0</v>
      </c>
      <c r="V616" s="349">
        <f>+$I616*'10k &amp; MO'!E$4+$J616*'10k &amp; MO'!E$10+$K616*'10k &amp; MO'!E$16+$L616*'10k &amp; MO'!E$22+$M616*'10k &amp; MO'!E$28</f>
        <v>289471.81099999999</v>
      </c>
      <c r="W616" s="349">
        <f>+$I616*'10k &amp; MO'!F$4+$J616*'10k &amp; MO'!F$10+$K616*'10k &amp; MO'!F$16+$L616*'10k &amp; MO'!F$22+$M616*'10k &amp; MO'!F$28</f>
        <v>117266.29799999998</v>
      </c>
      <c r="X616" s="349">
        <f>+$I616*'10k &amp; MO'!G$4+$J616*'10k &amp; MO'!G$10+$K616*'10k &amp; MO'!G$16+$L616*'10k &amp; MO'!G$22+$M616*'10k &amp; MO'!G$28</f>
        <v>1609.9092000000001</v>
      </c>
      <c r="Y616" s="349">
        <f>+$N616*'10k &amp; MO'!H$4+$O616*'10k &amp; MO'!H$10+$P616*'10k &amp; MO'!H$16+$Q616*'10k &amp; MO'!H$22+$R616*'10k &amp; MO'!H$28</f>
        <v>0</v>
      </c>
      <c r="Z616" s="349">
        <f>+$N616*'10k &amp; MO'!I$4+$O616*'10k &amp; MO'!I$10+$P616*'10k &amp; MO'!I$16+$Q616*'10k &amp; MO'!I$22+$R616*'10k &amp; MO'!I$28</f>
        <v>0</v>
      </c>
      <c r="AA616" s="349">
        <f>+$N616*'10k &amp; MO'!J$4+$O616*'10k &amp; MO'!J$10+$P616*'10k &amp; MO'!J$16+$Q616*'10k &amp; MO'!J$22+$R616*'10k &amp; MO'!J$28</f>
        <v>377180.96299999999</v>
      </c>
      <c r="AB616" s="349">
        <f>+$N616*'10k &amp; MO'!K$4+$O616*'10k &amp; MO'!K$10+$P616*'10k &amp; MO'!K$16+$Q616*'10k &amp; MO'!K$22+$R616*'10k &amp; MO'!K$28</f>
        <v>132913.31700000001</v>
      </c>
      <c r="AC616" s="349">
        <f>+$N616*'10k &amp; MO'!L$4+$O616*'10k &amp; MO'!L$10+$P616*'10k &amp; MO'!L$16+$Q616*'10k &amp; MO'!L$22+$R616*'10k &amp; MO'!L$28</f>
        <v>2616.4380000000001</v>
      </c>
      <c r="AD616" s="350">
        <f>+S616*'10k &amp; MO'!O$4</f>
        <v>62231.351999999999</v>
      </c>
      <c r="AF616" s="192" t="str">
        <f t="shared" si="82"/>
        <v>6472015</v>
      </c>
      <c r="AG616" s="192">
        <f>+IFERROR(VLOOKUP($AF616,'Limited Loss'!$F$5:$P$124,AG$3,FALSE),0)</f>
        <v>0</v>
      </c>
      <c r="AH616" s="193">
        <f>+IFERROR(VLOOKUP($AF616,'Limited Loss'!$F$5:$P$124,AH$3,FALSE),0)</f>
        <v>0</v>
      </c>
      <c r="AI616" s="193">
        <f>+IFERROR(VLOOKUP($AF616,'Limited Loss'!$F$5:$P$124,AI$3,FALSE),0)</f>
        <v>0</v>
      </c>
      <c r="AJ616" s="193">
        <f>+IFERROR(VLOOKUP($AF616,'Limited Loss'!$F$5:$P$124,AJ$3,FALSE),0)</f>
        <v>0</v>
      </c>
      <c r="AK616" s="100">
        <f>+IFERROR(VLOOKUP($AF616,'Limited Loss'!$F$5:$P$124,AK$3,FALSE),0)</f>
        <v>0</v>
      </c>
      <c r="AL616" s="193">
        <f>+IFERROR(VLOOKUP($AF616,'Limited Loss'!$F$5:$P$124,AL$3,FALSE),0)</f>
        <v>0</v>
      </c>
      <c r="AM616" s="193">
        <f>+IFERROR(VLOOKUP($AF616,'Limited Loss'!$F$5:$P$124,AM$3,FALSE),0)</f>
        <v>0</v>
      </c>
      <c r="AN616" s="193">
        <f>+IFERROR(VLOOKUP($AF616,'Limited Loss'!$F$5:$P$124,AN$3,FALSE),0)</f>
        <v>0</v>
      </c>
      <c r="AO616" s="193">
        <f>+IFERROR(VLOOKUP($AF616,'Limited Loss'!$F$5:$P$124,AO$3,FALSE),0)</f>
        <v>0</v>
      </c>
      <c r="AP616" s="100">
        <f>+IFERROR(VLOOKUP($AF616,'Limited Loss'!$F$5:$P$124,AP$3,FALSE),0)</f>
        <v>0</v>
      </c>
      <c r="AQ616" s="353"/>
      <c r="AR616" s="331">
        <f t="shared" si="83"/>
        <v>647</v>
      </c>
      <c r="AS616" s="332">
        <f t="shared" si="83"/>
        <v>2015</v>
      </c>
      <c r="AT616" s="349">
        <f t="shared" si="81"/>
        <v>0</v>
      </c>
      <c r="AU616" s="349">
        <f t="shared" si="81"/>
        <v>0</v>
      </c>
      <c r="AV616" s="349">
        <f t="shared" si="81"/>
        <v>289471.81099999999</v>
      </c>
      <c r="AW616" s="349">
        <f t="shared" si="81"/>
        <v>117266.29799999998</v>
      </c>
      <c r="AX616" s="350">
        <f t="shared" si="81"/>
        <v>1609.9092000000001</v>
      </c>
      <c r="AY616" s="349">
        <f t="shared" si="88"/>
        <v>0</v>
      </c>
      <c r="AZ616" s="349">
        <f t="shared" si="88"/>
        <v>0</v>
      </c>
      <c r="BA616" s="349">
        <f t="shared" si="88"/>
        <v>377180.96299999999</v>
      </c>
      <c r="BB616" s="349">
        <f t="shared" si="88"/>
        <v>132913.31700000001</v>
      </c>
      <c r="BC616" s="349">
        <f t="shared" si="88"/>
        <v>2616.4380000000001</v>
      </c>
      <c r="BD616" s="350">
        <f t="shared" si="88"/>
        <v>62231.351999999999</v>
      </c>
      <c r="BE616" s="349">
        <f t="shared" si="85"/>
        <v>666652.77399999998</v>
      </c>
      <c r="BF616" s="375">
        <f t="shared" si="86"/>
        <v>254405.96219999998</v>
      </c>
      <c r="BG616" s="334">
        <f t="shared" si="87"/>
        <v>62231.351999999999</v>
      </c>
    </row>
    <row r="617" spans="1:59" x14ac:dyDescent="0.2">
      <c r="A617" s="326" t="str">
        <f t="shared" si="84"/>
        <v>6472016</v>
      </c>
      <c r="B617" s="331">
        <v>647</v>
      </c>
      <c r="C617" s="327">
        <v>2016</v>
      </c>
      <c r="D617" s="353">
        <f>+IFERROR(VLOOKUP($A617,Data_Loss!$A$2:$V$1180,6,FALSE),0)</f>
        <v>0</v>
      </c>
      <c r="E617" s="353">
        <f>+IFERROR(VLOOKUP($A617,Data_Loss!$A$2:$V$1180,7,FALSE),0)</f>
        <v>0</v>
      </c>
      <c r="F617" s="353">
        <f>+IFERROR(VLOOKUP($A617,Data_Loss!$A$2:$V$1180,8,FALSE),0)</f>
        <v>2</v>
      </c>
      <c r="G617" s="353">
        <f>+IFERROR(VLOOKUP($A617,Data_Loss!$A$2:$V$1180,9,FALSE),0)</f>
        <v>0</v>
      </c>
      <c r="H617" s="353">
        <f>+IFERROR(VLOOKUP($A617,Data_Loss!$A$2:$V$1180,10,FALSE),0)</f>
        <v>4</v>
      </c>
      <c r="I617" s="353">
        <f>+IFERROR(VLOOKUP($A617,Data_Loss!$A$2:$V$1300,12,FALSE),0)</f>
        <v>0</v>
      </c>
      <c r="J617" s="353">
        <f>+IFERROR(VLOOKUP($A617,Data_Loss!$A$2:$V$1300,13,FALSE),0)</f>
        <v>0</v>
      </c>
      <c r="K617" s="353">
        <f>+IFERROR(VLOOKUP($A617,Data_Loss!$A$2:$V$1300,14,FALSE),0)</f>
        <v>334319</v>
      </c>
      <c r="L617" s="353">
        <f>+IFERROR(VLOOKUP($A617,Data_Loss!$A$2:$V$1300,15,FALSE),0)</f>
        <v>0</v>
      </c>
      <c r="M617" s="353">
        <f>+IFERROR(VLOOKUP($A617,Data_Loss!$A$2:$V$1300,16,FALSE),0)</f>
        <v>28813</v>
      </c>
      <c r="N617" s="353">
        <f>+IFERROR(VLOOKUP($A617,Data_Loss!$A$2:$V$1300,17,FALSE),0)</f>
        <v>0</v>
      </c>
      <c r="O617" s="353">
        <f>+IFERROR(VLOOKUP($A617,Data_Loss!$A$2:$V$1300,18,FALSE),0)</f>
        <v>0</v>
      </c>
      <c r="P617" s="353">
        <f>+IFERROR(VLOOKUP($A617,Data_Loss!$A$2:$V$1300,19,FALSE),0)</f>
        <v>247676</v>
      </c>
      <c r="Q617" s="353">
        <f>+IFERROR(VLOOKUP($A617,Data_Loss!$A$2:$V$1300,20,FALSE),0)</f>
        <v>0</v>
      </c>
      <c r="R617" s="353">
        <f>+IFERROR(VLOOKUP($A617,Data_Loss!$A$2:$V$1300,21,FALSE),0)</f>
        <v>27869</v>
      </c>
      <c r="S617" s="353">
        <f>+IFERROR(VLOOKUP($A617,Data_Loss!$A$2:$V$1300,22,FALSE),0)</f>
        <v>13877</v>
      </c>
      <c r="T617" s="191">
        <f>+$I617*'10k &amp; MO'!C$5+$J617*'10k &amp; MO'!C$11+$K617*'10k &amp; MO'!C$17+$L617*'10k &amp; MO'!C$23+$M617*'10k &amp; MO'!C$29</f>
        <v>0</v>
      </c>
      <c r="U617" s="349">
        <f>+$I617*'10k &amp; MO'!D$5+$J617*'10k &amp; MO'!D$11+$K617*'10k &amp; MO'!D$17+$L617*'10k &amp; MO'!D$23+$M617*'10k &amp; MO'!D$29</f>
        <v>1972.4820999999999</v>
      </c>
      <c r="V617" s="349">
        <f>+$I617*'10k &amp; MO'!E$5+$J617*'10k &amp; MO'!E$11+$K617*'10k &amp; MO'!E$17+$L617*'10k &amp; MO'!E$23+$M617*'10k &amp; MO'!E$29</f>
        <v>525905.40559999994</v>
      </c>
      <c r="W617" s="349">
        <f>+$I617*'10k &amp; MO'!F$5+$J617*'10k &amp; MO'!F$11+$K617*'10k &amp; MO'!F$17+$L617*'10k &amp; MO'!F$23+$M617*'10k &amp; MO'!F$29</f>
        <v>11910.465</v>
      </c>
      <c r="X617" s="349">
        <f>+$I617*'10k &amp; MO'!G$5+$J617*'10k &amp; MO'!G$11+$K617*'10k &amp; MO'!G$17+$L617*'10k &amp; MO'!G$23+$M617*'10k &amp; MO'!G$29</f>
        <v>33766.375099999997</v>
      </c>
      <c r="Y617" s="349">
        <f>+$N617*'10k &amp; MO'!H$5+$O617*'10k &amp; MO'!H$11+$P617*'10k &amp; MO'!H$17+$Q617*'10k &amp; MO'!H$23+$R617*'10k &amp; MO'!H$29</f>
        <v>0</v>
      </c>
      <c r="Z617" s="349">
        <f>+$N617*'10k &amp; MO'!I$5+$O617*'10k &amp; MO'!I$11+$P617*'10k &amp; MO'!I$17+$Q617*'10k &amp; MO'!I$23+$R617*'10k &amp; MO'!I$29</f>
        <v>817.33079999999995</v>
      </c>
      <c r="AA617" s="349">
        <f>+$N617*'10k &amp; MO'!J$5+$O617*'10k &amp; MO'!J$11+$P617*'10k &amp; MO'!J$17+$Q617*'10k &amp; MO'!J$23+$R617*'10k &amp; MO'!J$29</f>
        <v>473452.66190000001</v>
      </c>
      <c r="AB617" s="349">
        <f>+$N617*'10k &amp; MO'!K$5+$O617*'10k &amp; MO'!K$11+$P617*'10k &amp; MO'!K$17+$Q617*'10k &amp; MO'!K$23+$R617*'10k &amp; MO'!K$29</f>
        <v>24133.155300000002</v>
      </c>
      <c r="AC617" s="349">
        <f>+$N617*'10k &amp; MO'!L$5+$O617*'10k &amp; MO'!L$11+$P617*'10k &amp; MO'!L$17+$Q617*'10k &amp; MO'!L$23+$R617*'10k &amp; MO'!L$29</f>
        <v>46957.676800000001</v>
      </c>
      <c r="AD617" s="350">
        <f>+S617*'10k &amp; MO'!O$5</f>
        <v>18706.196</v>
      </c>
      <c r="AF617" s="192" t="str">
        <f t="shared" si="82"/>
        <v>6472016</v>
      </c>
      <c r="AG617" s="192">
        <f>+IFERROR(VLOOKUP($AF617,'Limited Loss'!$F$5:$P$124,AG$3,FALSE),0)</f>
        <v>0</v>
      </c>
      <c r="AH617" s="193">
        <f>+IFERROR(VLOOKUP($AF617,'Limited Loss'!$F$5:$P$124,AH$3,FALSE),0)</f>
        <v>0</v>
      </c>
      <c r="AI617" s="193">
        <f>+IFERROR(VLOOKUP($AF617,'Limited Loss'!$F$5:$P$124,AI$3,FALSE),0)</f>
        <v>0</v>
      </c>
      <c r="AJ617" s="193">
        <f>+IFERROR(VLOOKUP($AF617,'Limited Loss'!$F$5:$P$124,AJ$3,FALSE),0)</f>
        <v>0</v>
      </c>
      <c r="AK617" s="100">
        <f>+IFERROR(VLOOKUP($AF617,'Limited Loss'!$F$5:$P$124,AK$3,FALSE),0)</f>
        <v>0</v>
      </c>
      <c r="AL617" s="193">
        <f>+IFERROR(VLOOKUP($AF617,'Limited Loss'!$F$5:$P$124,AL$3,FALSE),0)</f>
        <v>0</v>
      </c>
      <c r="AM617" s="193">
        <f>+IFERROR(VLOOKUP($AF617,'Limited Loss'!$F$5:$P$124,AM$3,FALSE),0)</f>
        <v>0</v>
      </c>
      <c r="AN617" s="193">
        <f>+IFERROR(VLOOKUP($AF617,'Limited Loss'!$F$5:$P$124,AN$3,FALSE),0)</f>
        <v>0</v>
      </c>
      <c r="AO617" s="193">
        <f>+IFERROR(VLOOKUP($AF617,'Limited Loss'!$F$5:$P$124,AO$3,FALSE),0)</f>
        <v>0</v>
      </c>
      <c r="AP617" s="100">
        <f>+IFERROR(VLOOKUP($AF617,'Limited Loss'!$F$5:$P$124,AP$3,FALSE),0)</f>
        <v>0</v>
      </c>
      <c r="AQ617" s="353"/>
      <c r="AR617" s="331">
        <f t="shared" si="83"/>
        <v>647</v>
      </c>
      <c r="AS617" s="332">
        <f t="shared" si="83"/>
        <v>2016</v>
      </c>
      <c r="AT617" s="349">
        <f t="shared" si="81"/>
        <v>0</v>
      </c>
      <c r="AU617" s="349">
        <f t="shared" si="81"/>
        <v>1972.4820999999999</v>
      </c>
      <c r="AV617" s="349">
        <f t="shared" si="81"/>
        <v>525905.40559999994</v>
      </c>
      <c r="AW617" s="349">
        <f t="shared" si="81"/>
        <v>11910.465</v>
      </c>
      <c r="AX617" s="350">
        <f t="shared" si="81"/>
        <v>33766.375099999997</v>
      </c>
      <c r="AY617" s="349">
        <f t="shared" si="88"/>
        <v>0</v>
      </c>
      <c r="AZ617" s="349">
        <f t="shared" si="88"/>
        <v>817.33079999999995</v>
      </c>
      <c r="BA617" s="349">
        <f t="shared" si="88"/>
        <v>473452.66190000001</v>
      </c>
      <c r="BB617" s="349">
        <f t="shared" si="88"/>
        <v>24133.155300000002</v>
      </c>
      <c r="BC617" s="349">
        <f t="shared" si="88"/>
        <v>46957.676800000001</v>
      </c>
      <c r="BD617" s="350">
        <f t="shared" si="88"/>
        <v>18706.196</v>
      </c>
      <c r="BE617" s="349">
        <f t="shared" si="85"/>
        <v>1002147.8803999999</v>
      </c>
      <c r="BF617" s="375">
        <f t="shared" si="86"/>
        <v>116767.6722</v>
      </c>
      <c r="BG617" s="334">
        <f t="shared" si="87"/>
        <v>18706.196</v>
      </c>
    </row>
    <row r="618" spans="1:59" x14ac:dyDescent="0.2">
      <c r="A618" s="326" t="str">
        <f t="shared" si="84"/>
        <v>6472017</v>
      </c>
      <c r="B618" s="331">
        <v>647</v>
      </c>
      <c r="C618" s="327">
        <v>2017</v>
      </c>
      <c r="D618" s="353">
        <f>+IFERROR(VLOOKUP($A618,Data_Loss!$A$2:$V$1180,6,FALSE),0)</f>
        <v>0</v>
      </c>
      <c r="E618" s="353">
        <f>+IFERROR(VLOOKUP($A618,Data_Loss!$A$2:$V$1180,7,FALSE),0)</f>
        <v>0</v>
      </c>
      <c r="F618" s="353">
        <f>+IFERROR(VLOOKUP($A618,Data_Loss!$A$2:$V$1180,8,FALSE),0)</f>
        <v>2</v>
      </c>
      <c r="G618" s="353">
        <f>+IFERROR(VLOOKUP($A618,Data_Loss!$A$2:$V$1180,9,FALSE),0)</f>
        <v>1</v>
      </c>
      <c r="H618" s="353">
        <f>+IFERROR(VLOOKUP($A618,Data_Loss!$A$2:$V$1180,10,FALSE),0)</f>
        <v>3</v>
      </c>
      <c r="I618" s="353">
        <f>+IFERROR(VLOOKUP($A618,Data_Loss!$A$2:$V$1300,12,FALSE),0)</f>
        <v>0</v>
      </c>
      <c r="J618" s="353">
        <f>+IFERROR(VLOOKUP($A618,Data_Loss!$A$2:$V$1300,13,FALSE),0)</f>
        <v>0</v>
      </c>
      <c r="K618" s="353">
        <f>+IFERROR(VLOOKUP($A618,Data_Loss!$A$2:$V$1300,14,FALSE),0)</f>
        <v>308327</v>
      </c>
      <c r="L618" s="353">
        <f>+IFERROR(VLOOKUP($A618,Data_Loss!$A$2:$V$1300,15,FALSE),0)</f>
        <v>33344</v>
      </c>
      <c r="M618" s="353">
        <f>+IFERROR(VLOOKUP($A618,Data_Loss!$A$2:$V$1300,16,FALSE),0)</f>
        <v>7562</v>
      </c>
      <c r="N618" s="353">
        <f>+IFERROR(VLOOKUP($A618,Data_Loss!$A$2:$V$1300,17,FALSE),0)</f>
        <v>0</v>
      </c>
      <c r="O618" s="353">
        <f>+IFERROR(VLOOKUP($A618,Data_Loss!$A$2:$V$1300,18,FALSE),0)</f>
        <v>0</v>
      </c>
      <c r="P618" s="353">
        <f>+IFERROR(VLOOKUP($A618,Data_Loss!$A$2:$V$1300,19,FALSE),0)</f>
        <v>133428</v>
      </c>
      <c r="Q618" s="353">
        <f>+IFERROR(VLOOKUP($A618,Data_Loss!$A$2:$V$1300,20,FALSE),0)</f>
        <v>68919</v>
      </c>
      <c r="R618" s="353">
        <f>+IFERROR(VLOOKUP($A618,Data_Loss!$A$2:$V$1300,21,FALSE),0)</f>
        <v>14008</v>
      </c>
      <c r="S618" s="353">
        <f>+IFERROR(VLOOKUP($A618,Data_Loss!$A$2:$V$1300,22,FALSE),0)</f>
        <v>7129</v>
      </c>
      <c r="T618" s="191">
        <f>+$I618*'10k &amp; MO'!C$6+$J618*'10k &amp; MO'!C$12+$K618*'10k &amp; MO'!C$18+$L618*'10k &amp; MO'!C$24+$M618*'10k &amp; MO'!C$30</f>
        <v>0</v>
      </c>
      <c r="U618" s="349">
        <f>+$I618*'10k &amp; MO'!D$6+$J618*'10k &amp; MO'!D$12+$K618*'10k &amp; MO'!D$18+$L618*'10k &amp; MO'!D$24+$M618*'10k &amp; MO'!D$30</f>
        <v>17713.132600000001</v>
      </c>
      <c r="V618" s="349">
        <f>+$I618*'10k &amp; MO'!E$6+$J618*'10k &amp; MO'!E$12+$K618*'10k &amp; MO'!E$18+$L618*'10k &amp; MO'!E$24+$M618*'10k &amp; MO'!E$30</f>
        <v>553517.72480000008</v>
      </c>
      <c r="W618" s="349">
        <f>+$I618*'10k &amp; MO'!F$6+$J618*'10k &amp; MO'!F$12+$K618*'10k &amp; MO'!F$18+$L618*'10k &amp; MO'!F$24+$M618*'10k &amp; MO'!F$30</f>
        <v>47203.746299999999</v>
      </c>
      <c r="X618" s="349">
        <f>+$I618*'10k &amp; MO'!G$6+$J618*'10k &amp; MO'!G$12+$K618*'10k &amp; MO'!G$18+$L618*'10k &amp; MO'!G$24+$M618*'10k &amp; MO'!G$30</f>
        <v>18829.626100000001</v>
      </c>
      <c r="Y618" s="349">
        <f>+$N618*'10k &amp; MO'!H$6+$O618*'10k &amp; MO'!H$12+$P618*'10k &amp; MO'!H$18+$Q618*'10k &amp; MO'!H$24+$R618*'10k &amp; MO'!H$30</f>
        <v>0</v>
      </c>
      <c r="Z618" s="349">
        <f>+$N618*'10k &amp; MO'!I$6+$O618*'10k &amp; MO'!I$12+$P618*'10k &amp; MO'!I$18+$Q618*'10k &amp; MO'!I$24+$R618*'10k &amp; MO'!I$30</f>
        <v>12861.5337</v>
      </c>
      <c r="AA618" s="349">
        <f>+$N618*'10k &amp; MO'!J$6+$O618*'10k &amp; MO'!J$12+$P618*'10k &amp; MO'!J$18+$Q618*'10k &amp; MO'!J$24+$R618*'10k &amp; MO'!J$30</f>
        <v>459922.76189999998</v>
      </c>
      <c r="AB618" s="349">
        <f>+$N618*'10k &amp; MO'!K$6+$O618*'10k &amp; MO'!K$12+$P618*'10k &amp; MO'!K$18+$Q618*'10k &amp; MO'!K$24+$R618*'10k &amp; MO'!K$30</f>
        <v>108530.32950000001</v>
      </c>
      <c r="AC618" s="349">
        <f>+$N618*'10k &amp; MO'!L$6+$O618*'10k &amp; MO'!L$12+$P618*'10k &amp; MO'!L$18+$Q618*'10k &amp; MO'!L$24+$R618*'10k &amp; MO'!L$30</f>
        <v>33253.044500000004</v>
      </c>
      <c r="AD618" s="350">
        <f>+S618*'10k &amp; MO'!O$6</f>
        <v>9595.634</v>
      </c>
      <c r="AF618" s="192" t="str">
        <f t="shared" si="82"/>
        <v>6472017</v>
      </c>
      <c r="AG618" s="192">
        <f>+IFERROR(VLOOKUP($AF618,'Limited Loss'!$F$5:$P$124,AG$3,FALSE),0)</f>
        <v>0</v>
      </c>
      <c r="AH618" s="193">
        <f>+IFERROR(VLOOKUP($AF618,'Limited Loss'!$F$5:$P$124,AH$3,FALSE),0)</f>
        <v>0</v>
      </c>
      <c r="AI618" s="193">
        <f>+IFERROR(VLOOKUP($AF618,'Limited Loss'!$F$5:$P$124,AI$3,FALSE),0)</f>
        <v>0</v>
      </c>
      <c r="AJ618" s="193">
        <f>+IFERROR(VLOOKUP($AF618,'Limited Loss'!$F$5:$P$124,AJ$3,FALSE),0)</f>
        <v>0</v>
      </c>
      <c r="AK618" s="100">
        <f>+IFERROR(VLOOKUP($AF618,'Limited Loss'!$F$5:$P$124,AK$3,FALSE),0)</f>
        <v>0</v>
      </c>
      <c r="AL618" s="193">
        <f>+IFERROR(VLOOKUP($AF618,'Limited Loss'!$F$5:$P$124,AL$3,FALSE),0)</f>
        <v>0</v>
      </c>
      <c r="AM618" s="193">
        <f>+IFERROR(VLOOKUP($AF618,'Limited Loss'!$F$5:$P$124,AM$3,FALSE),0)</f>
        <v>0</v>
      </c>
      <c r="AN618" s="193">
        <f>+IFERROR(VLOOKUP($AF618,'Limited Loss'!$F$5:$P$124,AN$3,FALSE),0)</f>
        <v>0</v>
      </c>
      <c r="AO618" s="193">
        <f>+IFERROR(VLOOKUP($AF618,'Limited Loss'!$F$5:$P$124,AO$3,FALSE),0)</f>
        <v>0</v>
      </c>
      <c r="AP618" s="100">
        <f>+IFERROR(VLOOKUP($AF618,'Limited Loss'!$F$5:$P$124,AP$3,FALSE),0)</f>
        <v>0</v>
      </c>
      <c r="AQ618" s="353"/>
      <c r="AR618" s="331">
        <f t="shared" si="83"/>
        <v>647</v>
      </c>
      <c r="AS618" s="332">
        <f t="shared" si="83"/>
        <v>2017</v>
      </c>
      <c r="AT618" s="349">
        <f t="shared" si="81"/>
        <v>0</v>
      </c>
      <c r="AU618" s="349">
        <f t="shared" si="81"/>
        <v>17713.132600000001</v>
      </c>
      <c r="AV618" s="349">
        <f t="shared" si="81"/>
        <v>553517.72480000008</v>
      </c>
      <c r="AW618" s="349">
        <f t="shared" si="81"/>
        <v>47203.746299999999</v>
      </c>
      <c r="AX618" s="350">
        <f t="shared" si="81"/>
        <v>18829.626100000001</v>
      </c>
      <c r="AY618" s="349">
        <f t="shared" si="88"/>
        <v>0</v>
      </c>
      <c r="AZ618" s="349">
        <f t="shared" si="88"/>
        <v>12861.5337</v>
      </c>
      <c r="BA618" s="349">
        <f t="shared" si="88"/>
        <v>459922.76189999998</v>
      </c>
      <c r="BB618" s="349">
        <f t="shared" si="88"/>
        <v>108530.32950000001</v>
      </c>
      <c r="BC618" s="349">
        <f t="shared" si="88"/>
        <v>33253.044500000004</v>
      </c>
      <c r="BD618" s="350">
        <f t="shared" si="88"/>
        <v>9595.634</v>
      </c>
      <c r="BE618" s="349">
        <f t="shared" si="85"/>
        <v>1044015.1530000002</v>
      </c>
      <c r="BF618" s="375">
        <f t="shared" si="86"/>
        <v>207816.7464</v>
      </c>
      <c r="BG618" s="334">
        <f t="shared" si="87"/>
        <v>9595.634</v>
      </c>
    </row>
    <row r="619" spans="1:59" x14ac:dyDescent="0.2">
      <c r="A619" s="326" t="str">
        <f t="shared" si="84"/>
        <v>6472018</v>
      </c>
      <c r="B619" s="331">
        <v>647</v>
      </c>
      <c r="C619" s="327">
        <v>2018</v>
      </c>
      <c r="D619" s="353">
        <f>+IFERROR(VLOOKUP($A619,Data_Loss!$A$2:$V$1180,6,FALSE),0)</f>
        <v>0</v>
      </c>
      <c r="E619" s="353">
        <f>+IFERROR(VLOOKUP($A619,Data_Loss!$A$2:$V$1180,7,FALSE),0)</f>
        <v>0</v>
      </c>
      <c r="F619" s="353">
        <f>+IFERROR(VLOOKUP($A619,Data_Loss!$A$2:$V$1180,8,FALSE),0)</f>
        <v>0</v>
      </c>
      <c r="G619" s="353">
        <f>+IFERROR(VLOOKUP($A619,Data_Loss!$A$2:$V$1180,9,FALSE),0)</f>
        <v>2</v>
      </c>
      <c r="H619" s="353">
        <f>+IFERROR(VLOOKUP($A619,Data_Loss!$A$2:$V$1180,10,FALSE),0)</f>
        <v>19</v>
      </c>
      <c r="I619" s="353">
        <f>+IFERROR(VLOOKUP($A619,Data_Loss!$A$2:$V$1300,12,FALSE),0)</f>
        <v>0</v>
      </c>
      <c r="J619" s="353">
        <f>+IFERROR(VLOOKUP($A619,Data_Loss!$A$2:$V$1300,13,FALSE),0)</f>
        <v>0</v>
      </c>
      <c r="K619" s="353">
        <f>+IFERROR(VLOOKUP($A619,Data_Loss!$A$2:$V$1300,14,FALSE),0)</f>
        <v>0</v>
      </c>
      <c r="L619" s="353">
        <f>+IFERROR(VLOOKUP($A619,Data_Loss!$A$2:$V$1300,15,FALSE),0)</f>
        <v>27056</v>
      </c>
      <c r="M619" s="353">
        <f>+IFERROR(VLOOKUP($A619,Data_Loss!$A$2:$V$1300,16,FALSE),0)</f>
        <v>179637</v>
      </c>
      <c r="N619" s="353">
        <f>+IFERROR(VLOOKUP($A619,Data_Loss!$A$2:$V$1300,17,FALSE),0)</f>
        <v>0</v>
      </c>
      <c r="O619" s="353">
        <f>+IFERROR(VLOOKUP($A619,Data_Loss!$A$2:$V$1300,18,FALSE),0)</f>
        <v>0</v>
      </c>
      <c r="P619" s="353">
        <f>+IFERROR(VLOOKUP($A619,Data_Loss!$A$2:$V$1300,19,FALSE),0)</f>
        <v>0</v>
      </c>
      <c r="Q619" s="353">
        <f>+IFERROR(VLOOKUP($A619,Data_Loss!$A$2:$V$1300,20,FALSE),0)</f>
        <v>45831</v>
      </c>
      <c r="R619" s="353">
        <f>+IFERROR(VLOOKUP($A619,Data_Loss!$A$2:$V$1300,21,FALSE),0)</f>
        <v>180268</v>
      </c>
      <c r="S619" s="353">
        <f>+IFERROR(VLOOKUP($A619,Data_Loss!$A$2:$V$1300,22,FALSE),0)</f>
        <v>20318</v>
      </c>
      <c r="T619" s="191">
        <f>+$I619*'10k &amp; MO'!C$7+$J619*'10k &amp; MO'!C$13+$K619*'10k &amp; MO'!C$19+$L619*'10k &amp; MO'!C$25+$M619*'10k &amp; MO'!C$31</f>
        <v>395.20140000000004</v>
      </c>
      <c r="U619" s="349">
        <f>+$I619*'10k &amp; MO'!D$7+$J619*'10k &amp; MO'!D$13+$K619*'10k &amp; MO'!D$19+$L619*'10k &amp; MO'!D$25+$M619*'10k &amp; MO'!D$31</f>
        <v>13084.5682</v>
      </c>
      <c r="V619" s="349">
        <f>+$I619*'10k &amp; MO'!E$7+$J619*'10k &amp; MO'!E$13+$K619*'10k &amp; MO'!E$19+$L619*'10k &amp; MO'!E$25+$M619*'10k &amp; MO'!E$31</f>
        <v>294616.85499999998</v>
      </c>
      <c r="W619" s="349">
        <f>+$I619*'10k &amp; MO'!F$7+$J619*'10k &amp; MO'!F$13+$K619*'10k &amp; MO'!F$19+$L619*'10k &amp; MO'!F$25+$M619*'10k &amp; MO'!F$31</f>
        <v>116192.9063</v>
      </c>
      <c r="X619" s="349">
        <f>+$I619*'10k &amp; MO'!G$7+$J619*'10k &amp; MO'!G$13+$K619*'10k &amp; MO'!G$19+$L619*'10k &amp; MO'!G$25+$M619*'10k &amp; MO'!G$31</f>
        <v>126555.90639999999</v>
      </c>
      <c r="Y619" s="349">
        <f>+$N619*'10k &amp; MO'!H$7+$O619*'10k &amp; MO'!H$13+$P619*'10k &amp; MO'!H$19+$Q619*'10k &amp; MO'!H$25+$R619*'10k &amp; MO'!H$31</f>
        <v>522.77719999999999</v>
      </c>
      <c r="Z619" s="349">
        <f>+$N619*'10k &amp; MO'!I$7+$O619*'10k &amp; MO'!I$13+$P619*'10k &amp; MO'!I$19+$Q619*'10k &amp; MO'!I$25+$R619*'10k &amp; MO'!I$31</f>
        <v>19130.105599999999</v>
      </c>
      <c r="AA619" s="349">
        <f>+$N619*'10k &amp; MO'!J$7+$O619*'10k &amp; MO'!J$13+$P619*'10k &amp; MO'!J$19+$Q619*'10k &amp; MO'!J$25+$R619*'10k &amp; MO'!J$31</f>
        <v>248664.03530000005</v>
      </c>
      <c r="AB619" s="349">
        <f>+$N619*'10k &amp; MO'!K$7+$O619*'10k &amp; MO'!K$13+$P619*'10k &amp; MO'!K$19+$Q619*'10k &amp; MO'!K$25+$R619*'10k &amp; MO'!K$31</f>
        <v>141518.77789999999</v>
      </c>
      <c r="AC619" s="349">
        <f>+$N619*'10k &amp; MO'!L$7+$O619*'10k &amp; MO'!L$13+$P619*'10k &amp; MO'!L$19+$Q619*'10k &amp; MO'!L$25+$R619*'10k &amp; MO'!L$31</f>
        <v>159196.8352</v>
      </c>
      <c r="AD619" s="350">
        <f>+S619*'10k &amp; MO'!O$7</f>
        <v>26941.668000000001</v>
      </c>
      <c r="AF619" s="192" t="str">
        <f t="shared" si="82"/>
        <v>6472018</v>
      </c>
      <c r="AG619" s="192">
        <f>+IFERROR(VLOOKUP($AF619,'Limited Loss'!$F$5:$P$124,AG$3,FALSE),0)</f>
        <v>0</v>
      </c>
      <c r="AH619" s="193">
        <f>+IFERROR(VLOOKUP($AF619,'Limited Loss'!$F$5:$P$124,AH$3,FALSE),0)</f>
        <v>0</v>
      </c>
      <c r="AI619" s="193">
        <f>+IFERROR(VLOOKUP($AF619,'Limited Loss'!$F$5:$P$124,AI$3,FALSE),0)</f>
        <v>0</v>
      </c>
      <c r="AJ619" s="193">
        <f>+IFERROR(VLOOKUP($AF619,'Limited Loss'!$F$5:$P$124,AJ$3,FALSE),0)</f>
        <v>0</v>
      </c>
      <c r="AK619" s="100">
        <f>+IFERROR(VLOOKUP($AF619,'Limited Loss'!$F$5:$P$124,AK$3,FALSE),0)</f>
        <v>0</v>
      </c>
      <c r="AL619" s="193">
        <f>+IFERROR(VLOOKUP($AF619,'Limited Loss'!$F$5:$P$124,AL$3,FALSE),0)</f>
        <v>0</v>
      </c>
      <c r="AM619" s="193">
        <f>+IFERROR(VLOOKUP($AF619,'Limited Loss'!$F$5:$P$124,AM$3,FALSE),0)</f>
        <v>0</v>
      </c>
      <c r="AN619" s="193">
        <f>+IFERROR(VLOOKUP($AF619,'Limited Loss'!$F$5:$P$124,AN$3,FALSE),0)</f>
        <v>0</v>
      </c>
      <c r="AO619" s="193">
        <f>+IFERROR(VLOOKUP($AF619,'Limited Loss'!$F$5:$P$124,AO$3,FALSE),0)</f>
        <v>0</v>
      </c>
      <c r="AP619" s="100">
        <f>+IFERROR(VLOOKUP($AF619,'Limited Loss'!$F$5:$P$124,AP$3,FALSE),0)</f>
        <v>0</v>
      </c>
      <c r="AQ619" s="353"/>
      <c r="AR619" s="331">
        <f t="shared" si="83"/>
        <v>647</v>
      </c>
      <c r="AS619" s="332">
        <f t="shared" si="83"/>
        <v>2018</v>
      </c>
      <c r="AT619" s="349">
        <f t="shared" si="81"/>
        <v>395.20140000000004</v>
      </c>
      <c r="AU619" s="349">
        <f t="shared" si="81"/>
        <v>13084.5682</v>
      </c>
      <c r="AV619" s="349">
        <f t="shared" si="81"/>
        <v>294616.85499999998</v>
      </c>
      <c r="AW619" s="349">
        <f t="shared" si="81"/>
        <v>116192.9063</v>
      </c>
      <c r="AX619" s="350">
        <f t="shared" si="81"/>
        <v>126555.90639999999</v>
      </c>
      <c r="AY619" s="349">
        <f t="shared" si="88"/>
        <v>522.77719999999999</v>
      </c>
      <c r="AZ619" s="349">
        <f t="shared" si="88"/>
        <v>19130.105599999999</v>
      </c>
      <c r="BA619" s="349">
        <f t="shared" si="88"/>
        <v>248664.03530000005</v>
      </c>
      <c r="BB619" s="349">
        <f t="shared" si="88"/>
        <v>141518.77789999999</v>
      </c>
      <c r="BC619" s="349">
        <f t="shared" si="88"/>
        <v>159196.8352</v>
      </c>
      <c r="BD619" s="350">
        <f t="shared" si="88"/>
        <v>26941.668000000001</v>
      </c>
      <c r="BE619" s="349">
        <f t="shared" si="85"/>
        <v>576413.54270000011</v>
      </c>
      <c r="BF619" s="375">
        <f t="shared" si="86"/>
        <v>543464.42579999997</v>
      </c>
      <c r="BG619" s="334">
        <f t="shared" si="87"/>
        <v>26941.668000000001</v>
      </c>
    </row>
    <row r="620" spans="1:59" x14ac:dyDescent="0.2">
      <c r="A620" s="326" t="str">
        <f t="shared" si="84"/>
        <v>6482014</v>
      </c>
      <c r="B620" s="331">
        <v>648</v>
      </c>
      <c r="C620" s="327">
        <v>2014</v>
      </c>
      <c r="D620" s="353">
        <f>+IFERROR(VLOOKUP($A620,Data_Loss!$A$2:$V$1180,6,FALSE),0)</f>
        <v>0</v>
      </c>
      <c r="E620" s="353">
        <f>+IFERROR(VLOOKUP($A620,Data_Loss!$A$2:$V$1180,7,FALSE),0)</f>
        <v>0</v>
      </c>
      <c r="F620" s="353">
        <f>+IFERROR(VLOOKUP($A620,Data_Loss!$A$2:$V$1180,8,FALSE),0)</f>
        <v>1</v>
      </c>
      <c r="G620" s="353">
        <f>+IFERROR(VLOOKUP($A620,Data_Loss!$A$2:$V$1180,9,FALSE),0)</f>
        <v>1</v>
      </c>
      <c r="H620" s="353">
        <f>+IFERROR(VLOOKUP($A620,Data_Loss!$A$2:$V$1180,10,FALSE),0)</f>
        <v>2</v>
      </c>
      <c r="I620" s="353">
        <f>+IFERROR(VLOOKUP($A620,Data_Loss!$A$2:$V$1300,12,FALSE),0)</f>
        <v>0</v>
      </c>
      <c r="J620" s="353">
        <f>+IFERROR(VLOOKUP($A620,Data_Loss!$A$2:$V$1300,13,FALSE),0)</f>
        <v>0</v>
      </c>
      <c r="K620" s="353">
        <f>+IFERROR(VLOOKUP($A620,Data_Loss!$A$2:$V$1300,14,FALSE),0)</f>
        <v>171748</v>
      </c>
      <c r="L620" s="353">
        <f>+IFERROR(VLOOKUP($A620,Data_Loss!$A$2:$V$1300,15,FALSE),0)</f>
        <v>697</v>
      </c>
      <c r="M620" s="353">
        <f>+IFERROR(VLOOKUP($A620,Data_Loss!$A$2:$V$1300,16,FALSE),0)</f>
        <v>10343</v>
      </c>
      <c r="N620" s="353">
        <f>+IFERROR(VLOOKUP($A620,Data_Loss!$A$2:$V$1300,17,FALSE),0)</f>
        <v>0</v>
      </c>
      <c r="O620" s="353">
        <f>+IFERROR(VLOOKUP($A620,Data_Loss!$A$2:$V$1300,18,FALSE),0)</f>
        <v>0</v>
      </c>
      <c r="P620" s="353">
        <f>+IFERROR(VLOOKUP($A620,Data_Loss!$A$2:$V$1300,19,FALSE),0)</f>
        <v>165945</v>
      </c>
      <c r="Q620" s="353">
        <f>+IFERROR(VLOOKUP($A620,Data_Loss!$A$2:$V$1300,20,FALSE),0)</f>
        <v>733</v>
      </c>
      <c r="R620" s="353">
        <f>+IFERROR(VLOOKUP($A620,Data_Loss!$A$2:$V$1300,21,FALSE),0)</f>
        <v>38367</v>
      </c>
      <c r="S620" s="353">
        <f>+IFERROR(VLOOKUP($A620,Data_Loss!$A$2:$V$1300,22,FALSE),0)</f>
        <v>3499</v>
      </c>
      <c r="T620" s="191">
        <f>+$I620*'10k &amp; MO'!C$3+$J620*'10k &amp; MO'!C$9+$K620*'10k &amp; MO'!C$15+$L620*'10k &amp; MO'!C$21+$M620*'10k &amp; MO'!C$27</f>
        <v>0</v>
      </c>
      <c r="U620" s="349">
        <f>+$I620*'10k &amp; MO'!D$3+$J620*'10k &amp; MO'!D$9+$K620*'10k &amp; MO'!D$15+$L620*'10k &amp; MO'!D$21+$M620*'10k &amp; MO'!D$27</f>
        <v>0</v>
      </c>
      <c r="V620" s="349">
        <f>+$I620*'10k &amp; MO'!E$3+$J620*'10k &amp; MO'!E$9+$K620*'10k &amp; MO'!E$15+$L620*'10k &amp; MO'!E$21+$M620*'10k &amp; MO'!E$27</f>
        <v>258308.992</v>
      </c>
      <c r="W620" s="349">
        <f>+$I620*'10k &amp; MO'!F$3+$J620*'10k &amp; MO'!F$9+$K620*'10k &amp; MO'!F$15+$L620*'10k &amp; MO'!F$21+$M620*'10k &amp; MO'!F$27</f>
        <v>856.61300000000006</v>
      </c>
      <c r="X620" s="349">
        <f>+$I620*'10k &amp; MO'!G$3+$J620*'10k &amp; MO'!G$9+$K620*'10k &amp; MO'!G$15+$L620*'10k &amp; MO'!G$21+$M620*'10k &amp; MO'!G$27</f>
        <v>11708.275999999998</v>
      </c>
      <c r="Y620" s="349">
        <f>+$N620*'10k &amp; MO'!H$3+$O620*'10k &amp; MO'!H$9+$P620*'10k &amp; MO'!H$15+$Q620*'10k &amp; MO'!H$21+$R620*'10k &amp; MO'!H$27</f>
        <v>0</v>
      </c>
      <c r="Z620" s="349">
        <f>+$N620*'10k &amp; MO'!I$3+$O620*'10k &amp; MO'!I$9+$P620*'10k &amp; MO'!I$15+$Q620*'10k &amp; MO'!I$21+$R620*'10k &amp; MO'!I$27</f>
        <v>0</v>
      </c>
      <c r="AA620" s="349">
        <f>+$N620*'10k &amp; MO'!J$3+$O620*'10k &amp; MO'!J$9+$P620*'10k &amp; MO'!J$15+$Q620*'10k &amp; MO'!J$21+$R620*'10k &amp; MO'!J$27</f>
        <v>346990.99500000005</v>
      </c>
      <c r="AB620" s="349">
        <f>+$N620*'10k &amp; MO'!K$3+$O620*'10k &amp; MO'!K$9+$P620*'10k &amp; MO'!K$15+$Q620*'10k &amp; MO'!K$21+$R620*'10k &amp; MO'!K$27</f>
        <v>1026.933</v>
      </c>
      <c r="AC620" s="349">
        <f>+$N620*'10k &amp; MO'!L$3+$O620*'10k &amp; MO'!L$9+$P620*'10k &amp; MO'!L$15+$Q620*'10k &amp; MO'!L$21+$R620*'10k &amp; MO'!L$27</f>
        <v>59161.914000000004</v>
      </c>
      <c r="AD620" s="350">
        <f>+S620*'10k &amp; MO'!O$3</f>
        <v>3747.4289999999996</v>
      </c>
      <c r="AF620" s="192" t="str">
        <f t="shared" si="82"/>
        <v>6482014</v>
      </c>
      <c r="AG620" s="192">
        <f>+IFERROR(VLOOKUP($AF620,'Limited Loss'!$F$5:$P$124,AG$3,FALSE),0)</f>
        <v>0</v>
      </c>
      <c r="AH620" s="193">
        <f>+IFERROR(VLOOKUP($AF620,'Limited Loss'!$F$5:$P$124,AH$3,FALSE),0)</f>
        <v>0</v>
      </c>
      <c r="AI620" s="193">
        <f>+IFERROR(VLOOKUP($AF620,'Limited Loss'!$F$5:$P$124,AI$3,FALSE),0)</f>
        <v>0</v>
      </c>
      <c r="AJ620" s="193">
        <f>+IFERROR(VLOOKUP($AF620,'Limited Loss'!$F$5:$P$124,AJ$3,FALSE),0)</f>
        <v>0</v>
      </c>
      <c r="AK620" s="100">
        <f>+IFERROR(VLOOKUP($AF620,'Limited Loss'!$F$5:$P$124,AK$3,FALSE),0)</f>
        <v>0</v>
      </c>
      <c r="AL620" s="193">
        <f>+IFERROR(VLOOKUP($AF620,'Limited Loss'!$F$5:$P$124,AL$3,FALSE),0)</f>
        <v>0</v>
      </c>
      <c r="AM620" s="193">
        <f>+IFERROR(VLOOKUP($AF620,'Limited Loss'!$F$5:$P$124,AM$3,FALSE),0)</f>
        <v>0</v>
      </c>
      <c r="AN620" s="193">
        <f>+IFERROR(VLOOKUP($AF620,'Limited Loss'!$F$5:$P$124,AN$3,FALSE),0)</f>
        <v>0</v>
      </c>
      <c r="AO620" s="193">
        <f>+IFERROR(VLOOKUP($AF620,'Limited Loss'!$F$5:$P$124,AO$3,FALSE),0)</f>
        <v>0</v>
      </c>
      <c r="AP620" s="100">
        <f>+IFERROR(VLOOKUP($AF620,'Limited Loss'!$F$5:$P$124,AP$3,FALSE),0)</f>
        <v>0</v>
      </c>
      <c r="AQ620" s="353"/>
      <c r="AR620" s="331">
        <f t="shared" si="83"/>
        <v>648</v>
      </c>
      <c r="AS620" s="332">
        <f t="shared" si="83"/>
        <v>2014</v>
      </c>
      <c r="AT620" s="349">
        <f t="shared" si="81"/>
        <v>0</v>
      </c>
      <c r="AU620" s="349">
        <f t="shared" si="81"/>
        <v>0</v>
      </c>
      <c r="AV620" s="349">
        <f t="shared" si="81"/>
        <v>258308.992</v>
      </c>
      <c r="AW620" s="349">
        <f t="shared" si="81"/>
        <v>856.61300000000006</v>
      </c>
      <c r="AX620" s="350">
        <f t="shared" si="81"/>
        <v>11708.275999999998</v>
      </c>
      <c r="AY620" s="349">
        <f t="shared" si="88"/>
        <v>0</v>
      </c>
      <c r="AZ620" s="349">
        <f t="shared" si="88"/>
        <v>0</v>
      </c>
      <c r="BA620" s="349">
        <f t="shared" si="88"/>
        <v>346990.99500000005</v>
      </c>
      <c r="BB620" s="349">
        <f t="shared" si="88"/>
        <v>1026.933</v>
      </c>
      <c r="BC620" s="349">
        <f t="shared" si="88"/>
        <v>59161.914000000004</v>
      </c>
      <c r="BD620" s="350">
        <f t="shared" si="88"/>
        <v>3747.4289999999996</v>
      </c>
      <c r="BE620" s="349">
        <f t="shared" si="85"/>
        <v>605299.98700000008</v>
      </c>
      <c r="BF620" s="375">
        <f t="shared" si="86"/>
        <v>72753.736000000004</v>
      </c>
      <c r="BG620" s="334">
        <f t="shared" si="87"/>
        <v>3747.4289999999996</v>
      </c>
    </row>
    <row r="621" spans="1:59" x14ac:dyDescent="0.2">
      <c r="A621" s="326" t="str">
        <f t="shared" si="84"/>
        <v>6482015</v>
      </c>
      <c r="B621" s="331">
        <v>648</v>
      </c>
      <c r="C621" s="327">
        <v>2015</v>
      </c>
      <c r="D621" s="353">
        <f>+IFERROR(VLOOKUP($A621,Data_Loss!$A$2:$V$1180,6,FALSE),0)</f>
        <v>0</v>
      </c>
      <c r="E621" s="353">
        <f>+IFERROR(VLOOKUP($A621,Data_Loss!$A$2:$V$1180,7,FALSE),0)</f>
        <v>0</v>
      </c>
      <c r="F621" s="353">
        <f>+IFERROR(VLOOKUP($A621,Data_Loss!$A$2:$V$1180,8,FALSE),0)</f>
        <v>0</v>
      </c>
      <c r="G621" s="353">
        <f>+IFERROR(VLOOKUP($A621,Data_Loss!$A$2:$V$1180,9,FALSE),0)</f>
        <v>3</v>
      </c>
      <c r="H621" s="353">
        <f>+IFERROR(VLOOKUP($A621,Data_Loss!$A$2:$V$1180,10,FALSE),0)</f>
        <v>2</v>
      </c>
      <c r="I621" s="353">
        <f>+IFERROR(VLOOKUP($A621,Data_Loss!$A$2:$V$1300,12,FALSE),0)</f>
        <v>0</v>
      </c>
      <c r="J621" s="353">
        <f>+IFERROR(VLOOKUP($A621,Data_Loss!$A$2:$V$1300,13,FALSE),0)</f>
        <v>0</v>
      </c>
      <c r="K621" s="353">
        <f>+IFERROR(VLOOKUP($A621,Data_Loss!$A$2:$V$1300,14,FALSE),0)</f>
        <v>0</v>
      </c>
      <c r="L621" s="353">
        <f>+IFERROR(VLOOKUP($A621,Data_Loss!$A$2:$V$1300,15,FALSE),0)</f>
        <v>103426</v>
      </c>
      <c r="M621" s="353">
        <f>+IFERROR(VLOOKUP($A621,Data_Loss!$A$2:$V$1300,16,FALSE),0)</f>
        <v>2947</v>
      </c>
      <c r="N621" s="353">
        <f>+IFERROR(VLOOKUP($A621,Data_Loss!$A$2:$V$1300,17,FALSE),0)</f>
        <v>0</v>
      </c>
      <c r="O621" s="353">
        <f>+IFERROR(VLOOKUP($A621,Data_Loss!$A$2:$V$1300,18,FALSE),0)</f>
        <v>0</v>
      </c>
      <c r="P621" s="353">
        <f>+IFERROR(VLOOKUP($A621,Data_Loss!$A$2:$V$1300,19,FALSE),0)</f>
        <v>0</v>
      </c>
      <c r="Q621" s="353">
        <f>+IFERROR(VLOOKUP($A621,Data_Loss!$A$2:$V$1300,20,FALSE),0)</f>
        <v>159774</v>
      </c>
      <c r="R621" s="353">
        <f>+IFERROR(VLOOKUP($A621,Data_Loss!$A$2:$V$1300,21,FALSE),0)</f>
        <v>6062</v>
      </c>
      <c r="S621" s="353">
        <f>+IFERROR(VLOOKUP($A621,Data_Loss!$A$2:$V$1300,22,FALSE),0)</f>
        <v>35373</v>
      </c>
      <c r="T621" s="191">
        <f>+$I621*'10k &amp; MO'!C$4+$J621*'10k &amp; MO'!C$10+$K621*'10k &amp; MO'!C$16+$L621*'10k &amp; MO'!C$22+$M621*'10k &amp; MO'!C$28</f>
        <v>0</v>
      </c>
      <c r="U621" s="349">
        <f>+$I621*'10k &amp; MO'!D$4+$J621*'10k &amp; MO'!D$10+$K621*'10k &amp; MO'!D$16+$L621*'10k &amp; MO'!D$22+$M621*'10k &amp; MO'!D$28</f>
        <v>0</v>
      </c>
      <c r="V621" s="349">
        <f>+$I621*'10k &amp; MO'!E$4+$J621*'10k &amp; MO'!E$10+$K621*'10k &amp; MO'!E$16+$L621*'10k &amp; MO'!E$22+$M621*'10k &amp; MO'!E$28</f>
        <v>15255.054</v>
      </c>
      <c r="W621" s="349">
        <f>+$I621*'10k &amp; MO'!F$4+$J621*'10k &amp; MO'!F$10+$K621*'10k &amp; MO'!F$16+$L621*'10k &amp; MO'!F$22+$M621*'10k &amp; MO'!F$28</f>
        <v>113571.62729999999</v>
      </c>
      <c r="X621" s="349">
        <f>+$I621*'10k &amp; MO'!G$4+$J621*'10k &amp; MO'!G$10+$K621*'10k &amp; MO'!G$16+$L621*'10k &amp; MO'!G$22+$M621*'10k &amp; MO'!G$28</f>
        <v>4262.8101999999999</v>
      </c>
      <c r="Y621" s="349">
        <f>+$N621*'10k &amp; MO'!H$4+$O621*'10k &amp; MO'!H$10+$P621*'10k &amp; MO'!H$16+$Q621*'10k &amp; MO'!H$22+$R621*'10k &amp; MO'!H$28</f>
        <v>0</v>
      </c>
      <c r="Z621" s="349">
        <f>+$N621*'10k &amp; MO'!I$4+$O621*'10k &amp; MO'!I$10+$P621*'10k &amp; MO'!I$16+$Q621*'10k &amp; MO'!I$22+$R621*'10k &amp; MO'!I$28</f>
        <v>0</v>
      </c>
      <c r="AA621" s="349">
        <f>+$N621*'10k &amp; MO'!J$4+$O621*'10k &amp; MO'!J$10+$P621*'10k &amp; MO'!J$16+$Q621*'10k &amp; MO'!J$22+$R621*'10k &amp; MO'!J$28</f>
        <v>30144.550800000001</v>
      </c>
      <c r="AB621" s="349">
        <f>+$N621*'10k &amp; MO'!K$4+$O621*'10k &amp; MO'!K$10+$P621*'10k &amp; MO'!K$16+$Q621*'10k &amp; MO'!K$22+$R621*'10k &amp; MO'!K$28</f>
        <v>246764.66899999997</v>
      </c>
      <c r="AC621" s="349">
        <f>+$N621*'10k &amp; MO'!L$4+$O621*'10k &amp; MO'!L$10+$P621*'10k &amp; MO'!L$16+$Q621*'10k &amp; MO'!L$22+$R621*'10k &amp; MO'!L$28</f>
        <v>12650.067800000001</v>
      </c>
      <c r="AD621" s="350">
        <f>+S621*'10k &amp; MO'!O$4</f>
        <v>42872.076000000001</v>
      </c>
      <c r="AF621" s="192" t="str">
        <f t="shared" si="82"/>
        <v>6482015</v>
      </c>
      <c r="AG621" s="192">
        <f>+IFERROR(VLOOKUP($AF621,'Limited Loss'!$F$5:$P$124,AG$3,FALSE),0)</f>
        <v>0</v>
      </c>
      <c r="AH621" s="193">
        <f>+IFERROR(VLOOKUP($AF621,'Limited Loss'!$F$5:$P$124,AH$3,FALSE),0)</f>
        <v>0</v>
      </c>
      <c r="AI621" s="193">
        <f>+IFERROR(VLOOKUP($AF621,'Limited Loss'!$F$5:$P$124,AI$3,FALSE),0)</f>
        <v>0</v>
      </c>
      <c r="AJ621" s="193">
        <f>+IFERROR(VLOOKUP($AF621,'Limited Loss'!$F$5:$P$124,AJ$3,FALSE),0)</f>
        <v>0</v>
      </c>
      <c r="AK621" s="100">
        <f>+IFERROR(VLOOKUP($AF621,'Limited Loss'!$F$5:$P$124,AK$3,FALSE),0)</f>
        <v>0</v>
      </c>
      <c r="AL621" s="193">
        <f>+IFERROR(VLOOKUP($AF621,'Limited Loss'!$F$5:$P$124,AL$3,FALSE),0)</f>
        <v>0</v>
      </c>
      <c r="AM621" s="193">
        <f>+IFERROR(VLOOKUP($AF621,'Limited Loss'!$F$5:$P$124,AM$3,FALSE),0)</f>
        <v>0</v>
      </c>
      <c r="AN621" s="193">
        <f>+IFERROR(VLOOKUP($AF621,'Limited Loss'!$F$5:$P$124,AN$3,FALSE),0)</f>
        <v>0</v>
      </c>
      <c r="AO621" s="193">
        <f>+IFERROR(VLOOKUP($AF621,'Limited Loss'!$F$5:$P$124,AO$3,FALSE),0)</f>
        <v>0</v>
      </c>
      <c r="AP621" s="100">
        <f>+IFERROR(VLOOKUP($AF621,'Limited Loss'!$F$5:$P$124,AP$3,FALSE),0)</f>
        <v>0</v>
      </c>
      <c r="AQ621" s="353"/>
      <c r="AR621" s="331">
        <f t="shared" si="83"/>
        <v>648</v>
      </c>
      <c r="AS621" s="332">
        <f t="shared" si="83"/>
        <v>2015</v>
      </c>
      <c r="AT621" s="349">
        <f t="shared" si="81"/>
        <v>0</v>
      </c>
      <c r="AU621" s="349">
        <f t="shared" si="81"/>
        <v>0</v>
      </c>
      <c r="AV621" s="349">
        <f t="shared" si="81"/>
        <v>15255.054</v>
      </c>
      <c r="AW621" s="349">
        <f t="shared" si="81"/>
        <v>113571.62729999999</v>
      </c>
      <c r="AX621" s="350">
        <f t="shared" si="81"/>
        <v>4262.8101999999999</v>
      </c>
      <c r="AY621" s="349">
        <f t="shared" si="88"/>
        <v>0</v>
      </c>
      <c r="AZ621" s="349">
        <f t="shared" si="88"/>
        <v>0</v>
      </c>
      <c r="BA621" s="349">
        <f t="shared" si="88"/>
        <v>30144.550800000001</v>
      </c>
      <c r="BB621" s="349">
        <f t="shared" si="88"/>
        <v>246764.66899999997</v>
      </c>
      <c r="BC621" s="349">
        <f t="shared" si="88"/>
        <v>12650.067800000001</v>
      </c>
      <c r="BD621" s="350">
        <f t="shared" si="88"/>
        <v>42872.076000000001</v>
      </c>
      <c r="BE621" s="349">
        <f t="shared" si="85"/>
        <v>45399.604800000001</v>
      </c>
      <c r="BF621" s="375">
        <f t="shared" si="86"/>
        <v>377249.17430000001</v>
      </c>
      <c r="BG621" s="334">
        <f t="shared" si="87"/>
        <v>42872.076000000001</v>
      </c>
    </row>
    <row r="622" spans="1:59" x14ac:dyDescent="0.2">
      <c r="A622" s="326" t="str">
        <f t="shared" si="84"/>
        <v>6482016</v>
      </c>
      <c r="B622" s="331">
        <v>648</v>
      </c>
      <c r="C622" s="327">
        <v>2016</v>
      </c>
      <c r="D622" s="353">
        <f>+IFERROR(VLOOKUP($A622,Data_Loss!$A$2:$V$1180,6,FALSE),0)</f>
        <v>0</v>
      </c>
      <c r="E622" s="353">
        <f>+IFERROR(VLOOKUP($A622,Data_Loss!$A$2:$V$1180,7,FALSE),0)</f>
        <v>0</v>
      </c>
      <c r="F622" s="353">
        <f>+IFERROR(VLOOKUP($A622,Data_Loss!$A$2:$V$1180,8,FALSE),0)</f>
        <v>0</v>
      </c>
      <c r="G622" s="353">
        <f>+IFERROR(VLOOKUP($A622,Data_Loss!$A$2:$V$1180,9,FALSE),0)</f>
        <v>0</v>
      </c>
      <c r="H622" s="353">
        <f>+IFERROR(VLOOKUP($A622,Data_Loss!$A$2:$V$1180,10,FALSE),0)</f>
        <v>5</v>
      </c>
      <c r="I622" s="353">
        <f>+IFERROR(VLOOKUP($A622,Data_Loss!$A$2:$V$1300,12,FALSE),0)</f>
        <v>0</v>
      </c>
      <c r="J622" s="353">
        <f>+IFERROR(VLOOKUP($A622,Data_Loss!$A$2:$V$1300,13,FALSE),0)</f>
        <v>0</v>
      </c>
      <c r="K622" s="353">
        <f>+IFERROR(VLOOKUP($A622,Data_Loss!$A$2:$V$1300,14,FALSE),0)</f>
        <v>0</v>
      </c>
      <c r="L622" s="353">
        <f>+IFERROR(VLOOKUP($A622,Data_Loss!$A$2:$V$1300,15,FALSE),0)</f>
        <v>0</v>
      </c>
      <c r="M622" s="353">
        <f>+IFERROR(VLOOKUP($A622,Data_Loss!$A$2:$V$1300,16,FALSE),0)</f>
        <v>79634</v>
      </c>
      <c r="N622" s="353">
        <f>+IFERROR(VLOOKUP($A622,Data_Loss!$A$2:$V$1300,17,FALSE),0)</f>
        <v>0</v>
      </c>
      <c r="O622" s="353">
        <f>+IFERROR(VLOOKUP($A622,Data_Loss!$A$2:$V$1300,18,FALSE),0)</f>
        <v>0</v>
      </c>
      <c r="P622" s="353">
        <f>+IFERROR(VLOOKUP($A622,Data_Loss!$A$2:$V$1300,19,FALSE),0)</f>
        <v>0</v>
      </c>
      <c r="Q622" s="353">
        <f>+IFERROR(VLOOKUP($A622,Data_Loss!$A$2:$V$1300,20,FALSE),0)</f>
        <v>0</v>
      </c>
      <c r="R622" s="353">
        <f>+IFERROR(VLOOKUP($A622,Data_Loss!$A$2:$V$1300,21,FALSE),0)</f>
        <v>122629</v>
      </c>
      <c r="S622" s="353">
        <f>+IFERROR(VLOOKUP($A622,Data_Loss!$A$2:$V$1300,22,FALSE),0)</f>
        <v>1962</v>
      </c>
      <c r="T622" s="191">
        <f>+$I622*'10k &amp; MO'!C$5+$J622*'10k &amp; MO'!C$11+$K622*'10k &amp; MO'!C$17+$L622*'10k &amp; MO'!C$23+$M622*'10k &amp; MO'!C$29</f>
        <v>0</v>
      </c>
      <c r="U622" s="349">
        <f>+$I622*'10k &amp; MO'!D$5+$J622*'10k &amp; MO'!D$11+$K622*'10k &amp; MO'!D$17+$L622*'10k &amp; MO'!D$23+$M622*'10k &amp; MO'!D$29</f>
        <v>0</v>
      </c>
      <c r="V622" s="349">
        <f>+$I622*'10k &amp; MO'!E$5+$J622*'10k &amp; MO'!E$11+$K622*'10k &amp; MO'!E$17+$L622*'10k &amp; MO'!E$23+$M622*'10k &amp; MO'!E$29</f>
        <v>9022.5321999999996</v>
      </c>
      <c r="W622" s="349">
        <f>+$I622*'10k &amp; MO'!F$5+$J622*'10k &amp; MO'!F$11+$K622*'10k &amp; MO'!F$17+$L622*'10k &amp; MO'!F$23+$M622*'10k &amp; MO'!F$29</f>
        <v>5383.2583999999997</v>
      </c>
      <c r="X622" s="349">
        <f>+$I622*'10k &amp; MO'!G$5+$J622*'10k &amp; MO'!G$11+$K622*'10k &amp; MO'!G$17+$L622*'10k &amp; MO'!G$23+$M622*'10k &amp; MO'!G$29</f>
        <v>82883.06719999999</v>
      </c>
      <c r="Y622" s="349">
        <f>+$N622*'10k &amp; MO'!H$5+$O622*'10k &amp; MO'!H$11+$P622*'10k &amp; MO'!H$17+$Q622*'10k &amp; MO'!H$23+$R622*'10k &amp; MO'!H$29</f>
        <v>0</v>
      </c>
      <c r="Z622" s="349">
        <f>+$N622*'10k &amp; MO'!I$5+$O622*'10k &amp; MO'!I$11+$P622*'10k &amp; MO'!I$17+$Q622*'10k &amp; MO'!I$23+$R622*'10k &amp; MO'!I$29</f>
        <v>0</v>
      </c>
      <c r="AA622" s="349">
        <f>+$N622*'10k &amp; MO'!J$5+$O622*'10k &amp; MO'!J$11+$P622*'10k &amp; MO'!J$17+$Q622*'10k &amp; MO'!J$23+$R622*'10k &amp; MO'!J$29</f>
        <v>10877.192300000001</v>
      </c>
      <c r="AB622" s="349">
        <f>+$N622*'10k &amp; MO'!K$5+$O622*'10k &amp; MO'!K$11+$P622*'10k &amp; MO'!K$17+$Q622*'10k &amp; MO'!K$23+$R622*'10k &amp; MO'!K$29</f>
        <v>12029.904900000001</v>
      </c>
      <c r="AC622" s="349">
        <f>+$N622*'10k &amp; MO'!L$5+$O622*'10k &amp; MO'!L$11+$P622*'10k &amp; MO'!L$17+$Q622*'10k &amp; MO'!L$23+$R622*'10k &amp; MO'!L$29</f>
        <v>184826.42880000002</v>
      </c>
      <c r="AD622" s="350">
        <f>+S622*'10k &amp; MO'!O$5</f>
        <v>2644.7760000000003</v>
      </c>
      <c r="AF622" s="192" t="str">
        <f t="shared" si="82"/>
        <v>6482016</v>
      </c>
      <c r="AG622" s="192">
        <f>+IFERROR(VLOOKUP($AF622,'Limited Loss'!$F$5:$P$124,AG$3,FALSE),0)</f>
        <v>0</v>
      </c>
      <c r="AH622" s="193">
        <f>+IFERROR(VLOOKUP($AF622,'Limited Loss'!$F$5:$P$124,AH$3,FALSE),0)</f>
        <v>0</v>
      </c>
      <c r="AI622" s="193">
        <f>+IFERROR(VLOOKUP($AF622,'Limited Loss'!$F$5:$P$124,AI$3,FALSE),0)</f>
        <v>0</v>
      </c>
      <c r="AJ622" s="193">
        <f>+IFERROR(VLOOKUP($AF622,'Limited Loss'!$F$5:$P$124,AJ$3,FALSE),0)</f>
        <v>0</v>
      </c>
      <c r="AK622" s="100">
        <f>+IFERROR(VLOOKUP($AF622,'Limited Loss'!$F$5:$P$124,AK$3,FALSE),0)</f>
        <v>0</v>
      </c>
      <c r="AL622" s="193">
        <f>+IFERROR(VLOOKUP($AF622,'Limited Loss'!$F$5:$P$124,AL$3,FALSE),0)</f>
        <v>0</v>
      </c>
      <c r="AM622" s="193">
        <f>+IFERROR(VLOOKUP($AF622,'Limited Loss'!$F$5:$P$124,AM$3,FALSE),0)</f>
        <v>0</v>
      </c>
      <c r="AN622" s="193">
        <f>+IFERROR(VLOOKUP($AF622,'Limited Loss'!$F$5:$P$124,AN$3,FALSE),0)</f>
        <v>0</v>
      </c>
      <c r="AO622" s="193">
        <f>+IFERROR(VLOOKUP($AF622,'Limited Loss'!$F$5:$P$124,AO$3,FALSE),0)</f>
        <v>0</v>
      </c>
      <c r="AP622" s="100">
        <f>+IFERROR(VLOOKUP($AF622,'Limited Loss'!$F$5:$P$124,AP$3,FALSE),0)</f>
        <v>0</v>
      </c>
      <c r="AQ622" s="353"/>
      <c r="AR622" s="331">
        <f t="shared" si="83"/>
        <v>648</v>
      </c>
      <c r="AS622" s="332">
        <f t="shared" si="83"/>
        <v>2016</v>
      </c>
      <c r="AT622" s="349">
        <f t="shared" si="81"/>
        <v>0</v>
      </c>
      <c r="AU622" s="349">
        <f t="shared" si="81"/>
        <v>0</v>
      </c>
      <c r="AV622" s="349">
        <f t="shared" si="81"/>
        <v>9022.5321999999996</v>
      </c>
      <c r="AW622" s="349">
        <f t="shared" si="81"/>
        <v>5383.2583999999997</v>
      </c>
      <c r="AX622" s="350">
        <f t="shared" si="81"/>
        <v>82883.06719999999</v>
      </c>
      <c r="AY622" s="349">
        <f t="shared" si="88"/>
        <v>0</v>
      </c>
      <c r="AZ622" s="349">
        <f t="shared" si="88"/>
        <v>0</v>
      </c>
      <c r="BA622" s="349">
        <f t="shared" si="88"/>
        <v>10877.192300000001</v>
      </c>
      <c r="BB622" s="349">
        <f t="shared" si="88"/>
        <v>12029.904900000001</v>
      </c>
      <c r="BC622" s="349">
        <f t="shared" si="88"/>
        <v>184826.42880000002</v>
      </c>
      <c r="BD622" s="350">
        <f t="shared" si="88"/>
        <v>2644.7760000000003</v>
      </c>
      <c r="BE622" s="349">
        <f t="shared" si="85"/>
        <v>19899.7245</v>
      </c>
      <c r="BF622" s="375">
        <f t="shared" si="86"/>
        <v>285122.65930000006</v>
      </c>
      <c r="BG622" s="334">
        <f t="shared" si="87"/>
        <v>2644.7760000000003</v>
      </c>
    </row>
    <row r="623" spans="1:59" x14ac:dyDescent="0.2">
      <c r="A623" s="326" t="str">
        <f t="shared" si="84"/>
        <v>6482017</v>
      </c>
      <c r="B623" s="331">
        <v>648</v>
      </c>
      <c r="C623" s="327">
        <v>2017</v>
      </c>
      <c r="D623" s="353">
        <f>+IFERROR(VLOOKUP($A623,Data_Loss!$A$2:$V$1180,6,FALSE),0)</f>
        <v>0</v>
      </c>
      <c r="E623" s="353">
        <f>+IFERROR(VLOOKUP($A623,Data_Loss!$A$2:$V$1180,7,FALSE),0)</f>
        <v>0</v>
      </c>
      <c r="F623" s="353">
        <f>+IFERROR(VLOOKUP($A623,Data_Loss!$A$2:$V$1180,8,FALSE),0)</f>
        <v>1</v>
      </c>
      <c r="G623" s="353">
        <f>+IFERROR(VLOOKUP($A623,Data_Loss!$A$2:$V$1180,9,FALSE),0)</f>
        <v>1</v>
      </c>
      <c r="H623" s="353">
        <f>+IFERROR(VLOOKUP($A623,Data_Loss!$A$2:$V$1180,10,FALSE),0)</f>
        <v>5</v>
      </c>
      <c r="I623" s="353">
        <f>+IFERROR(VLOOKUP($A623,Data_Loss!$A$2:$V$1300,12,FALSE),0)</f>
        <v>0</v>
      </c>
      <c r="J623" s="353">
        <f>+IFERROR(VLOOKUP($A623,Data_Loss!$A$2:$V$1300,13,FALSE),0)</f>
        <v>0</v>
      </c>
      <c r="K623" s="353">
        <f>+IFERROR(VLOOKUP($A623,Data_Loss!$A$2:$V$1300,14,FALSE),0)</f>
        <v>188200</v>
      </c>
      <c r="L623" s="353">
        <f>+IFERROR(VLOOKUP($A623,Data_Loss!$A$2:$V$1300,15,FALSE),0)</f>
        <v>23000</v>
      </c>
      <c r="M623" s="353">
        <f>+IFERROR(VLOOKUP($A623,Data_Loss!$A$2:$V$1300,16,FALSE),0)</f>
        <v>40486</v>
      </c>
      <c r="N623" s="353">
        <f>+IFERROR(VLOOKUP($A623,Data_Loss!$A$2:$V$1300,17,FALSE),0)</f>
        <v>0</v>
      </c>
      <c r="O623" s="353">
        <f>+IFERROR(VLOOKUP($A623,Data_Loss!$A$2:$V$1300,18,FALSE),0)</f>
        <v>0</v>
      </c>
      <c r="P623" s="353">
        <f>+IFERROR(VLOOKUP($A623,Data_Loss!$A$2:$V$1300,19,FALSE),0)</f>
        <v>1500000</v>
      </c>
      <c r="Q623" s="353">
        <f>+IFERROR(VLOOKUP($A623,Data_Loss!$A$2:$V$1300,20,FALSE),0)</f>
        <v>5226</v>
      </c>
      <c r="R623" s="353">
        <f>+IFERROR(VLOOKUP($A623,Data_Loss!$A$2:$V$1300,21,FALSE),0)</f>
        <v>67884</v>
      </c>
      <c r="S623" s="353">
        <f>+IFERROR(VLOOKUP($A623,Data_Loss!$A$2:$V$1300,22,FALSE),0)</f>
        <v>9571</v>
      </c>
      <c r="T623" s="191">
        <f>+$I623*'10k &amp; MO'!C$6+$J623*'10k &amp; MO'!C$12+$K623*'10k &amp; MO'!C$18+$L623*'10k &amp; MO'!C$24+$M623*'10k &amp; MO'!C$30</f>
        <v>0</v>
      </c>
      <c r="U623" s="349">
        <f>+$I623*'10k &amp; MO'!D$6+$J623*'10k &amp; MO'!D$12+$K623*'10k &amp; MO'!D$18+$L623*'10k &amp; MO'!D$24+$M623*'10k &amp; MO'!D$30</f>
        <v>10849.777400000001</v>
      </c>
      <c r="V623" s="349">
        <f>+$I623*'10k &amp; MO'!E$6+$J623*'10k &amp; MO'!E$12+$K623*'10k &amp; MO'!E$18+$L623*'10k &amp; MO'!E$24+$M623*'10k &amp; MO'!E$30</f>
        <v>354450.10220000008</v>
      </c>
      <c r="W623" s="349">
        <f>+$I623*'10k &amp; MO'!F$6+$J623*'10k &amp; MO'!F$12+$K623*'10k &amp; MO'!F$18+$L623*'10k &amp; MO'!F$24+$M623*'10k &amp; MO'!F$30</f>
        <v>37496.4902</v>
      </c>
      <c r="X623" s="349">
        <f>+$I623*'10k &amp; MO'!G$6+$J623*'10k &amp; MO'!G$12+$K623*'10k &amp; MO'!G$18+$L623*'10k &amp; MO'!G$24+$M623*'10k &amp; MO'!G$30</f>
        <v>50881.775000000001</v>
      </c>
      <c r="Y623" s="349">
        <f>+$N623*'10k &amp; MO'!H$6+$O623*'10k &amp; MO'!H$12+$P623*'10k &amp; MO'!H$18+$Q623*'10k &amp; MO'!H$24+$R623*'10k &amp; MO'!H$30</f>
        <v>0</v>
      </c>
      <c r="Z623" s="349">
        <f>+$N623*'10k &amp; MO'!I$6+$O623*'10k &amp; MO'!I$12+$P623*'10k &amp; MO'!I$18+$Q623*'10k &amp; MO'!I$24+$R623*'10k &amp; MO'!I$30</f>
        <v>144024.02340000001</v>
      </c>
      <c r="AA623" s="349">
        <f>+$N623*'10k &amp; MO'!J$6+$O623*'10k &amp; MO'!J$12+$P623*'10k &amp; MO'!J$18+$Q623*'10k &amp; MO'!J$24+$R623*'10k &amp; MO'!J$30</f>
        <v>4338100.8786000004</v>
      </c>
      <c r="AB623" s="349">
        <f>+$N623*'10k &amp; MO'!K$6+$O623*'10k &amp; MO'!K$12+$P623*'10k &amp; MO'!K$18+$Q623*'10k &amp; MO'!K$24+$R623*'10k &amp; MO'!K$30</f>
        <v>231012.08100000001</v>
      </c>
      <c r="AC623" s="349">
        <f>+$N623*'10k &amp; MO'!L$6+$O623*'10k &amp; MO'!L$12+$P623*'10k &amp; MO'!L$18+$Q623*'10k &amp; MO'!L$24+$R623*'10k &amp; MO'!L$30</f>
        <v>160762.37220000001</v>
      </c>
      <c r="AD623" s="350">
        <f>+S623*'10k &amp; MO'!O$6</f>
        <v>12882.566000000001</v>
      </c>
      <c r="AF623" s="192" t="str">
        <f t="shared" si="82"/>
        <v>6482017</v>
      </c>
      <c r="AG623" s="192">
        <f>+IFERROR(VLOOKUP($AF623,'Limited Loss'!$F$5:$P$124,AG$3,FALSE),0)</f>
        <v>0</v>
      </c>
      <c r="AH623" s="193">
        <f>+IFERROR(VLOOKUP($AF623,'Limited Loss'!$F$5:$P$124,AH$3,FALSE),0)</f>
        <v>8120</v>
      </c>
      <c r="AI623" s="193">
        <f>+IFERROR(VLOOKUP($AF623,'Limited Loss'!$F$5:$P$124,AI$3,FALSE),0)</f>
        <v>239880</v>
      </c>
      <c r="AJ623" s="193">
        <f>+IFERROR(VLOOKUP($AF623,'Limited Loss'!$F$5:$P$124,AJ$3,FALSE),0)</f>
        <v>7303</v>
      </c>
      <c r="AK623" s="100">
        <f>+IFERROR(VLOOKUP($AF623,'Limited Loss'!$F$5:$P$124,AK$3,FALSE),0)</f>
        <v>3699</v>
      </c>
      <c r="AL623" s="193">
        <f>+IFERROR(VLOOKUP($AF623,'Limited Loss'!$F$5:$P$124,AL$3,FALSE),0)</f>
        <v>0</v>
      </c>
      <c r="AM623" s="193">
        <f>+IFERROR(VLOOKUP($AF623,'Limited Loss'!$F$5:$P$124,AM$3,FALSE),0)</f>
        <v>108615</v>
      </c>
      <c r="AN623" s="193">
        <f>+IFERROR(VLOOKUP($AF623,'Limited Loss'!$F$5:$P$124,AN$3,FALSE),0)</f>
        <v>3245741</v>
      </c>
      <c r="AO623" s="193">
        <f>+IFERROR(VLOOKUP($AF623,'Limited Loss'!$F$5:$P$124,AO$3,FALSE),0)</f>
        <v>158716</v>
      </c>
      <c r="AP623" s="100">
        <f>+IFERROR(VLOOKUP($AF623,'Limited Loss'!$F$5:$P$124,AP$3,FALSE),0)</f>
        <v>45798</v>
      </c>
      <c r="AQ623" s="353"/>
      <c r="AR623" s="331">
        <f t="shared" si="83"/>
        <v>648</v>
      </c>
      <c r="AS623" s="332">
        <f t="shared" si="83"/>
        <v>2017</v>
      </c>
      <c r="AT623" s="349">
        <f t="shared" si="81"/>
        <v>0</v>
      </c>
      <c r="AU623" s="349">
        <f t="shared" si="81"/>
        <v>2729.7774000000009</v>
      </c>
      <c r="AV623" s="349">
        <f t="shared" si="81"/>
        <v>114570.10220000008</v>
      </c>
      <c r="AW623" s="349">
        <f t="shared" si="81"/>
        <v>30193.4902</v>
      </c>
      <c r="AX623" s="350">
        <f t="shared" si="81"/>
        <v>47182.775000000001</v>
      </c>
      <c r="AY623" s="349">
        <f t="shared" si="88"/>
        <v>0</v>
      </c>
      <c r="AZ623" s="349">
        <f t="shared" si="88"/>
        <v>35409.023400000005</v>
      </c>
      <c r="BA623" s="349">
        <f t="shared" si="88"/>
        <v>1092359.8786000004</v>
      </c>
      <c r="BB623" s="349">
        <f t="shared" si="88"/>
        <v>72296.081000000006</v>
      </c>
      <c r="BC623" s="349">
        <f t="shared" si="88"/>
        <v>114964.37220000001</v>
      </c>
      <c r="BD623" s="350">
        <f t="shared" si="88"/>
        <v>12882.566000000001</v>
      </c>
      <c r="BE623" s="349">
        <f t="shared" si="85"/>
        <v>1245068.7816000006</v>
      </c>
      <c r="BF623" s="375">
        <f t="shared" si="86"/>
        <v>264636.71840000001</v>
      </c>
      <c r="BG623" s="334">
        <f t="shared" si="87"/>
        <v>12882.566000000001</v>
      </c>
    </row>
    <row r="624" spans="1:59" x14ac:dyDescent="0.2">
      <c r="A624" s="326" t="str">
        <f t="shared" si="84"/>
        <v>6482018</v>
      </c>
      <c r="B624" s="331">
        <v>648</v>
      </c>
      <c r="C624" s="327">
        <v>2018</v>
      </c>
      <c r="D624" s="353">
        <f>+IFERROR(VLOOKUP($A624,Data_Loss!$A$2:$V$1180,6,FALSE),0)</f>
        <v>0</v>
      </c>
      <c r="E624" s="353">
        <f>+IFERROR(VLOOKUP($A624,Data_Loss!$A$2:$V$1180,7,FALSE),0)</f>
        <v>0</v>
      </c>
      <c r="F624" s="353">
        <f>+IFERROR(VLOOKUP($A624,Data_Loss!$A$2:$V$1180,8,FALSE),0)</f>
        <v>0</v>
      </c>
      <c r="G624" s="353">
        <f>+IFERROR(VLOOKUP($A624,Data_Loss!$A$2:$V$1180,9,FALSE),0)</f>
        <v>2</v>
      </c>
      <c r="H624" s="353">
        <f>+IFERROR(VLOOKUP($A624,Data_Loss!$A$2:$V$1180,10,FALSE),0)</f>
        <v>8</v>
      </c>
      <c r="I624" s="353">
        <f>+IFERROR(VLOOKUP($A624,Data_Loss!$A$2:$V$1300,12,FALSE),0)</f>
        <v>0</v>
      </c>
      <c r="J624" s="353">
        <f>+IFERROR(VLOOKUP($A624,Data_Loss!$A$2:$V$1300,13,FALSE),0)</f>
        <v>0</v>
      </c>
      <c r="K624" s="353">
        <f>+IFERROR(VLOOKUP($A624,Data_Loss!$A$2:$V$1300,14,FALSE),0)</f>
        <v>0</v>
      </c>
      <c r="L624" s="353">
        <f>+IFERROR(VLOOKUP($A624,Data_Loss!$A$2:$V$1300,15,FALSE),0)</f>
        <v>33368</v>
      </c>
      <c r="M624" s="353">
        <f>+IFERROR(VLOOKUP($A624,Data_Loss!$A$2:$V$1300,16,FALSE),0)</f>
        <v>128112</v>
      </c>
      <c r="N624" s="353">
        <f>+IFERROR(VLOOKUP($A624,Data_Loss!$A$2:$V$1300,17,FALSE),0)</f>
        <v>0</v>
      </c>
      <c r="O624" s="353">
        <f>+IFERROR(VLOOKUP($A624,Data_Loss!$A$2:$V$1300,18,FALSE),0)</f>
        <v>0</v>
      </c>
      <c r="P624" s="353">
        <f>+IFERROR(VLOOKUP($A624,Data_Loss!$A$2:$V$1300,19,FALSE),0)</f>
        <v>0</v>
      </c>
      <c r="Q624" s="353">
        <f>+IFERROR(VLOOKUP($A624,Data_Loss!$A$2:$V$1300,20,FALSE),0)</f>
        <v>53714</v>
      </c>
      <c r="R624" s="353">
        <f>+IFERROR(VLOOKUP($A624,Data_Loss!$A$2:$V$1300,21,FALSE),0)</f>
        <v>91434</v>
      </c>
      <c r="S624" s="353">
        <f>+IFERROR(VLOOKUP($A624,Data_Loss!$A$2:$V$1300,22,FALSE),0)</f>
        <v>12485</v>
      </c>
      <c r="T624" s="191">
        <f>+$I624*'10k &amp; MO'!C$7+$J624*'10k &amp; MO'!C$13+$K624*'10k &amp; MO'!C$19+$L624*'10k &amp; MO'!C$25+$M624*'10k &amp; MO'!C$31</f>
        <v>281.84640000000002</v>
      </c>
      <c r="U624" s="349">
        <f>+$I624*'10k &amp; MO'!D$7+$J624*'10k &amp; MO'!D$13+$K624*'10k &amp; MO'!D$19+$L624*'10k &amp; MO'!D$25+$M624*'10k &amp; MO'!D$31</f>
        <v>9764.9727999999996</v>
      </c>
      <c r="V624" s="349">
        <f>+$I624*'10k &amp; MO'!E$7+$J624*'10k &amp; MO'!E$13+$K624*'10k &amp; MO'!E$19+$L624*'10k &amp; MO'!E$25+$M624*'10k &amp; MO'!E$31</f>
        <v>232262.36800000002</v>
      </c>
      <c r="W624" s="349">
        <f>+$I624*'10k &amp; MO'!F$7+$J624*'10k &amp; MO'!F$13+$K624*'10k &amp; MO'!F$19+$L624*'10k &amp; MO'!F$25+$M624*'10k &amp; MO'!F$31</f>
        <v>93864.487999999998</v>
      </c>
      <c r="X624" s="349">
        <f>+$I624*'10k &amp; MO'!G$7+$J624*'10k &amp; MO'!G$13+$K624*'10k &amp; MO'!G$19+$L624*'10k &amp; MO'!G$25+$M624*'10k &amp; MO'!G$31</f>
        <v>91723.827999999994</v>
      </c>
      <c r="Y624" s="349">
        <f>+$N624*'10k &amp; MO'!H$7+$O624*'10k &amp; MO'!H$13+$P624*'10k &amp; MO'!H$19+$Q624*'10k &amp; MO'!H$25+$R624*'10k &amp; MO'!H$31</f>
        <v>265.15859999999998</v>
      </c>
      <c r="Z624" s="349">
        <f>+$N624*'10k &amp; MO'!I$7+$O624*'10k &amp; MO'!I$13+$P624*'10k &amp; MO'!I$19+$Q624*'10k &amp; MO'!I$25+$R624*'10k &amp; MO'!I$31</f>
        <v>10568.3002</v>
      </c>
      <c r="AA624" s="349">
        <f>+$N624*'10k &amp; MO'!J$7+$O624*'10k &amp; MO'!J$13+$P624*'10k &amp; MO'!J$19+$Q624*'10k &amp; MO'!J$25+$R624*'10k &amp; MO'!J$31</f>
        <v>169533.00060000003</v>
      </c>
      <c r="AB624" s="349">
        <f>+$N624*'10k &amp; MO'!K$7+$O624*'10k &amp; MO'!K$13+$P624*'10k &amp; MO'!K$19+$Q624*'10k &amp; MO'!K$25+$R624*'10k &amp; MO'!K$31</f>
        <v>101410.0702</v>
      </c>
      <c r="AC624" s="349">
        <f>+$N624*'10k &amp; MO'!L$7+$O624*'10k &amp; MO'!L$13+$P624*'10k &amp; MO'!L$19+$Q624*'10k &amp; MO'!L$25+$R624*'10k &amp; MO'!L$31</f>
        <v>85865.085600000006</v>
      </c>
      <c r="AD624" s="350">
        <f>+S624*'10k &amp; MO'!O$7</f>
        <v>16555.11</v>
      </c>
      <c r="AF624" s="192" t="str">
        <f t="shared" si="82"/>
        <v>6482018</v>
      </c>
      <c r="AG624" s="192">
        <f>+IFERROR(VLOOKUP($AF624,'Limited Loss'!$F$5:$P$124,AG$3,FALSE),0)</f>
        <v>0</v>
      </c>
      <c r="AH624" s="193">
        <f>+IFERROR(VLOOKUP($AF624,'Limited Loss'!$F$5:$P$124,AH$3,FALSE),0)</f>
        <v>0</v>
      </c>
      <c r="AI624" s="193">
        <f>+IFERROR(VLOOKUP($AF624,'Limited Loss'!$F$5:$P$124,AI$3,FALSE),0)</f>
        <v>0</v>
      </c>
      <c r="AJ624" s="193">
        <f>+IFERROR(VLOOKUP($AF624,'Limited Loss'!$F$5:$P$124,AJ$3,FALSE),0)</f>
        <v>0</v>
      </c>
      <c r="AK624" s="100">
        <f>+IFERROR(VLOOKUP($AF624,'Limited Loss'!$F$5:$P$124,AK$3,FALSE),0)</f>
        <v>0</v>
      </c>
      <c r="AL624" s="193">
        <f>+IFERROR(VLOOKUP($AF624,'Limited Loss'!$F$5:$P$124,AL$3,FALSE),0)</f>
        <v>0</v>
      </c>
      <c r="AM624" s="193">
        <f>+IFERROR(VLOOKUP($AF624,'Limited Loss'!$F$5:$P$124,AM$3,FALSE),0)</f>
        <v>0</v>
      </c>
      <c r="AN624" s="193">
        <f>+IFERROR(VLOOKUP($AF624,'Limited Loss'!$F$5:$P$124,AN$3,FALSE),0)</f>
        <v>0</v>
      </c>
      <c r="AO624" s="193">
        <f>+IFERROR(VLOOKUP($AF624,'Limited Loss'!$F$5:$P$124,AO$3,FALSE),0)</f>
        <v>0</v>
      </c>
      <c r="AP624" s="100">
        <f>+IFERROR(VLOOKUP($AF624,'Limited Loss'!$F$5:$P$124,AP$3,FALSE),0)</f>
        <v>0</v>
      </c>
      <c r="AQ624" s="353"/>
      <c r="AR624" s="331">
        <f t="shared" si="83"/>
        <v>648</v>
      </c>
      <c r="AS624" s="332">
        <f t="shared" si="83"/>
        <v>2018</v>
      </c>
      <c r="AT624" s="349">
        <f t="shared" si="81"/>
        <v>281.84640000000002</v>
      </c>
      <c r="AU624" s="349">
        <f t="shared" si="81"/>
        <v>9764.9727999999996</v>
      </c>
      <c r="AV624" s="349">
        <f t="shared" si="81"/>
        <v>232262.36800000002</v>
      </c>
      <c r="AW624" s="349">
        <f t="shared" si="81"/>
        <v>93864.487999999998</v>
      </c>
      <c r="AX624" s="350">
        <f t="shared" si="81"/>
        <v>91723.827999999994</v>
      </c>
      <c r="AY624" s="349">
        <f t="shared" si="88"/>
        <v>265.15859999999998</v>
      </c>
      <c r="AZ624" s="349">
        <f t="shared" si="88"/>
        <v>10568.3002</v>
      </c>
      <c r="BA624" s="349">
        <f t="shared" si="88"/>
        <v>169533.00060000003</v>
      </c>
      <c r="BB624" s="349">
        <f t="shared" si="88"/>
        <v>101410.0702</v>
      </c>
      <c r="BC624" s="349">
        <f t="shared" si="88"/>
        <v>85865.085600000006</v>
      </c>
      <c r="BD624" s="350">
        <f t="shared" si="88"/>
        <v>16555.11</v>
      </c>
      <c r="BE624" s="349">
        <f t="shared" si="85"/>
        <v>422675.64660000004</v>
      </c>
      <c r="BF624" s="375">
        <f t="shared" si="86"/>
        <v>372863.4718</v>
      </c>
      <c r="BG624" s="334">
        <f t="shared" si="87"/>
        <v>16555.11</v>
      </c>
    </row>
    <row r="625" spans="1:59" x14ac:dyDescent="0.2">
      <c r="A625" s="326" t="str">
        <f t="shared" si="84"/>
        <v>6492014</v>
      </c>
      <c r="B625" s="331">
        <v>649</v>
      </c>
      <c r="C625" s="327">
        <v>2014</v>
      </c>
      <c r="D625" s="353">
        <f>+IFERROR(VLOOKUP($A625,Data_Loss!$A$2:$V$1180,6,FALSE),0)</f>
        <v>0</v>
      </c>
      <c r="E625" s="353">
        <f>+IFERROR(VLOOKUP($A625,Data_Loss!$A$2:$V$1180,7,FALSE),0)</f>
        <v>0</v>
      </c>
      <c r="F625" s="353">
        <f>+IFERROR(VLOOKUP($A625,Data_Loss!$A$2:$V$1180,8,FALSE),0)</f>
        <v>0</v>
      </c>
      <c r="G625" s="353">
        <f>+IFERROR(VLOOKUP($A625,Data_Loss!$A$2:$V$1180,9,FALSE),0)</f>
        <v>0</v>
      </c>
      <c r="H625" s="353">
        <f>+IFERROR(VLOOKUP($A625,Data_Loss!$A$2:$V$1180,10,FALSE),0)</f>
        <v>3</v>
      </c>
      <c r="I625" s="353">
        <f>+IFERROR(VLOOKUP($A625,Data_Loss!$A$2:$V$1300,12,FALSE),0)</f>
        <v>0</v>
      </c>
      <c r="J625" s="353">
        <f>+IFERROR(VLOOKUP($A625,Data_Loss!$A$2:$V$1300,13,FALSE),0)</f>
        <v>0</v>
      </c>
      <c r="K625" s="353">
        <f>+IFERROR(VLOOKUP($A625,Data_Loss!$A$2:$V$1300,14,FALSE),0)</f>
        <v>0</v>
      </c>
      <c r="L625" s="353">
        <f>+IFERROR(VLOOKUP($A625,Data_Loss!$A$2:$V$1300,15,FALSE),0)</f>
        <v>0</v>
      </c>
      <c r="M625" s="353">
        <f>+IFERROR(VLOOKUP($A625,Data_Loss!$A$2:$V$1300,16,FALSE),0)</f>
        <v>24515</v>
      </c>
      <c r="N625" s="353">
        <f>+IFERROR(VLOOKUP($A625,Data_Loss!$A$2:$V$1300,17,FALSE),0)</f>
        <v>0</v>
      </c>
      <c r="O625" s="353">
        <f>+IFERROR(VLOOKUP($A625,Data_Loss!$A$2:$V$1300,18,FALSE),0)</f>
        <v>0</v>
      </c>
      <c r="P625" s="353">
        <f>+IFERROR(VLOOKUP($A625,Data_Loss!$A$2:$V$1300,19,FALSE),0)</f>
        <v>0</v>
      </c>
      <c r="Q625" s="353">
        <f>+IFERROR(VLOOKUP($A625,Data_Loss!$A$2:$V$1300,20,FALSE),0)</f>
        <v>0</v>
      </c>
      <c r="R625" s="353">
        <f>+IFERROR(VLOOKUP($A625,Data_Loss!$A$2:$V$1300,21,FALSE),0)</f>
        <v>29822</v>
      </c>
      <c r="S625" s="353">
        <f>+IFERROR(VLOOKUP($A625,Data_Loss!$A$2:$V$1300,22,FALSE),0)</f>
        <v>5223</v>
      </c>
      <c r="T625" s="191">
        <f>+$I625*'10k &amp; MO'!C$3+$J625*'10k &amp; MO'!C$9+$K625*'10k &amp; MO'!C$15+$L625*'10k &amp; MO'!C$21+$M625*'10k &amp; MO'!C$27</f>
        <v>0</v>
      </c>
      <c r="U625" s="349">
        <f>+$I625*'10k &amp; MO'!D$3+$J625*'10k &amp; MO'!D$9+$K625*'10k &amp; MO'!D$15+$L625*'10k &amp; MO'!D$21+$M625*'10k &amp; MO'!D$27</f>
        <v>0</v>
      </c>
      <c r="V625" s="349">
        <f>+$I625*'10k &amp; MO'!E$3+$J625*'10k &amp; MO'!E$9+$K625*'10k &amp; MO'!E$15+$L625*'10k &amp; MO'!E$21+$M625*'10k &amp; MO'!E$27</f>
        <v>0</v>
      </c>
      <c r="W625" s="349">
        <f>+$I625*'10k &amp; MO'!F$3+$J625*'10k &amp; MO'!F$9+$K625*'10k &amp; MO'!F$15+$L625*'10k &amp; MO'!F$21+$M625*'10k &amp; MO'!F$27</f>
        <v>0</v>
      </c>
      <c r="X625" s="349">
        <f>+$I625*'10k &amp; MO'!G$3+$J625*'10k &amp; MO'!G$9+$K625*'10k &amp; MO'!G$15+$L625*'10k &amp; MO'!G$21+$M625*'10k &amp; MO'!G$27</f>
        <v>27750.979999999996</v>
      </c>
      <c r="Y625" s="349">
        <f>+$N625*'10k &amp; MO'!H$3+$O625*'10k &amp; MO'!H$9+$P625*'10k &amp; MO'!H$15+$Q625*'10k &amp; MO'!H$21+$R625*'10k &amp; MO'!H$27</f>
        <v>0</v>
      </c>
      <c r="Z625" s="349">
        <f>+$N625*'10k &amp; MO'!I$3+$O625*'10k &amp; MO'!I$9+$P625*'10k &amp; MO'!I$15+$Q625*'10k &amp; MO'!I$21+$R625*'10k &amp; MO'!I$27</f>
        <v>0</v>
      </c>
      <c r="AA625" s="349">
        <f>+$N625*'10k &amp; MO'!J$3+$O625*'10k &amp; MO'!J$9+$P625*'10k &amp; MO'!J$15+$Q625*'10k &amp; MO'!J$21+$R625*'10k &amp; MO'!J$27</f>
        <v>0</v>
      </c>
      <c r="AB625" s="349">
        <f>+$N625*'10k &amp; MO'!K$3+$O625*'10k &amp; MO'!K$9+$P625*'10k &amp; MO'!K$15+$Q625*'10k &amp; MO'!K$21+$R625*'10k &amp; MO'!K$27</f>
        <v>0</v>
      </c>
      <c r="AC625" s="349">
        <f>+$N625*'10k &amp; MO'!L$3+$O625*'10k &amp; MO'!L$9+$P625*'10k &amp; MO'!L$15+$Q625*'10k &amp; MO'!L$21+$R625*'10k &amp; MO'!L$27</f>
        <v>45985.523999999998</v>
      </c>
      <c r="AD625" s="350">
        <f>+S625*'10k &amp; MO'!O$3</f>
        <v>5593.8329999999996</v>
      </c>
      <c r="AF625" s="192" t="str">
        <f t="shared" si="82"/>
        <v>6492014</v>
      </c>
      <c r="AG625" s="192">
        <f>+IFERROR(VLOOKUP($AF625,'Limited Loss'!$F$5:$P$124,AG$3,FALSE),0)</f>
        <v>0</v>
      </c>
      <c r="AH625" s="193">
        <f>+IFERROR(VLOOKUP($AF625,'Limited Loss'!$F$5:$P$124,AH$3,FALSE),0)</f>
        <v>0</v>
      </c>
      <c r="AI625" s="193">
        <f>+IFERROR(VLOOKUP($AF625,'Limited Loss'!$F$5:$P$124,AI$3,FALSE),0)</f>
        <v>0</v>
      </c>
      <c r="AJ625" s="193">
        <f>+IFERROR(VLOOKUP($AF625,'Limited Loss'!$F$5:$P$124,AJ$3,FALSE),0)</f>
        <v>0</v>
      </c>
      <c r="AK625" s="100">
        <f>+IFERROR(VLOOKUP($AF625,'Limited Loss'!$F$5:$P$124,AK$3,FALSE),0)</f>
        <v>0</v>
      </c>
      <c r="AL625" s="193">
        <f>+IFERROR(VLOOKUP($AF625,'Limited Loss'!$F$5:$P$124,AL$3,FALSE),0)</f>
        <v>0</v>
      </c>
      <c r="AM625" s="193">
        <f>+IFERROR(VLOOKUP($AF625,'Limited Loss'!$F$5:$P$124,AM$3,FALSE),0)</f>
        <v>0</v>
      </c>
      <c r="AN625" s="193">
        <f>+IFERROR(VLOOKUP($AF625,'Limited Loss'!$F$5:$P$124,AN$3,FALSE),0)</f>
        <v>0</v>
      </c>
      <c r="AO625" s="193">
        <f>+IFERROR(VLOOKUP($AF625,'Limited Loss'!$F$5:$P$124,AO$3,FALSE),0)</f>
        <v>0</v>
      </c>
      <c r="AP625" s="100">
        <f>+IFERROR(VLOOKUP($AF625,'Limited Loss'!$F$5:$P$124,AP$3,FALSE),0)</f>
        <v>0</v>
      </c>
      <c r="AQ625" s="353"/>
      <c r="AR625" s="331">
        <f t="shared" si="83"/>
        <v>649</v>
      </c>
      <c r="AS625" s="332">
        <f t="shared" si="83"/>
        <v>2014</v>
      </c>
      <c r="AT625" s="349">
        <f t="shared" si="81"/>
        <v>0</v>
      </c>
      <c r="AU625" s="349">
        <f t="shared" si="81"/>
        <v>0</v>
      </c>
      <c r="AV625" s="349">
        <f t="shared" si="81"/>
        <v>0</v>
      </c>
      <c r="AW625" s="349">
        <f t="shared" si="81"/>
        <v>0</v>
      </c>
      <c r="AX625" s="350">
        <f t="shared" si="81"/>
        <v>27750.979999999996</v>
      </c>
      <c r="AY625" s="349">
        <f t="shared" si="88"/>
        <v>0</v>
      </c>
      <c r="AZ625" s="349">
        <f t="shared" si="88"/>
        <v>0</v>
      </c>
      <c r="BA625" s="349">
        <f t="shared" si="88"/>
        <v>0</v>
      </c>
      <c r="BB625" s="349">
        <f t="shared" si="88"/>
        <v>0</v>
      </c>
      <c r="BC625" s="349">
        <f t="shared" si="88"/>
        <v>45985.523999999998</v>
      </c>
      <c r="BD625" s="350">
        <f t="shared" si="88"/>
        <v>5593.8329999999996</v>
      </c>
      <c r="BE625" s="349">
        <f t="shared" si="85"/>
        <v>0</v>
      </c>
      <c r="BF625" s="375">
        <f t="shared" si="86"/>
        <v>73736.503999999986</v>
      </c>
      <c r="BG625" s="334">
        <f t="shared" si="87"/>
        <v>5593.8329999999996</v>
      </c>
    </row>
    <row r="626" spans="1:59" x14ac:dyDescent="0.2">
      <c r="A626" s="326" t="str">
        <f t="shared" si="84"/>
        <v>6492015</v>
      </c>
      <c r="B626" s="331">
        <v>649</v>
      </c>
      <c r="C626" s="327">
        <v>2015</v>
      </c>
      <c r="D626" s="353">
        <f>+IFERROR(VLOOKUP($A626,Data_Loss!$A$2:$V$1180,6,FALSE),0)</f>
        <v>0</v>
      </c>
      <c r="E626" s="353">
        <f>+IFERROR(VLOOKUP($A626,Data_Loss!$A$2:$V$1180,7,FALSE),0)</f>
        <v>0</v>
      </c>
      <c r="F626" s="353">
        <f>+IFERROR(VLOOKUP($A626,Data_Loss!$A$2:$V$1180,8,FALSE),0)</f>
        <v>0</v>
      </c>
      <c r="G626" s="353">
        <f>+IFERROR(VLOOKUP($A626,Data_Loss!$A$2:$V$1180,9,FALSE),0)</f>
        <v>3</v>
      </c>
      <c r="H626" s="353">
        <f>+IFERROR(VLOOKUP($A626,Data_Loss!$A$2:$V$1180,10,FALSE),0)</f>
        <v>0</v>
      </c>
      <c r="I626" s="353">
        <f>+IFERROR(VLOOKUP($A626,Data_Loss!$A$2:$V$1300,12,FALSE),0)</f>
        <v>0</v>
      </c>
      <c r="J626" s="353">
        <f>+IFERROR(VLOOKUP($A626,Data_Loss!$A$2:$V$1300,13,FALSE),0)</f>
        <v>0</v>
      </c>
      <c r="K626" s="353">
        <f>+IFERROR(VLOOKUP($A626,Data_Loss!$A$2:$V$1300,14,FALSE),0)</f>
        <v>0</v>
      </c>
      <c r="L626" s="353">
        <f>+IFERROR(VLOOKUP($A626,Data_Loss!$A$2:$V$1300,15,FALSE),0)</f>
        <v>40584</v>
      </c>
      <c r="M626" s="353">
        <f>+IFERROR(VLOOKUP($A626,Data_Loss!$A$2:$V$1300,16,FALSE),0)</f>
        <v>0</v>
      </c>
      <c r="N626" s="353">
        <f>+IFERROR(VLOOKUP($A626,Data_Loss!$A$2:$V$1300,17,FALSE),0)</f>
        <v>0</v>
      </c>
      <c r="O626" s="353">
        <f>+IFERROR(VLOOKUP($A626,Data_Loss!$A$2:$V$1300,18,FALSE),0)</f>
        <v>0</v>
      </c>
      <c r="P626" s="353">
        <f>+IFERROR(VLOOKUP($A626,Data_Loss!$A$2:$V$1300,19,FALSE),0)</f>
        <v>0</v>
      </c>
      <c r="Q626" s="353">
        <f>+IFERROR(VLOOKUP($A626,Data_Loss!$A$2:$V$1300,20,FALSE),0)</f>
        <v>16937</v>
      </c>
      <c r="R626" s="353">
        <f>+IFERROR(VLOOKUP($A626,Data_Loss!$A$2:$V$1300,21,FALSE),0)</f>
        <v>0</v>
      </c>
      <c r="S626" s="353">
        <f>+IFERROR(VLOOKUP($A626,Data_Loss!$A$2:$V$1300,22,FALSE),0)</f>
        <v>10486</v>
      </c>
      <c r="T626" s="191">
        <f>+$I626*'10k &amp; MO'!C$4+$J626*'10k &amp; MO'!C$10+$K626*'10k &amp; MO'!C$16+$L626*'10k &amp; MO'!C$22+$M626*'10k &amp; MO'!C$28</f>
        <v>0</v>
      </c>
      <c r="U626" s="349">
        <f>+$I626*'10k &amp; MO'!D$4+$J626*'10k &amp; MO'!D$10+$K626*'10k &amp; MO'!D$16+$L626*'10k &amp; MO'!D$22+$M626*'10k &amp; MO'!D$28</f>
        <v>0</v>
      </c>
      <c r="V626" s="349">
        <f>+$I626*'10k &amp; MO'!E$4+$J626*'10k &amp; MO'!E$10+$K626*'10k &amp; MO'!E$16+$L626*'10k &amp; MO'!E$22+$M626*'10k &amp; MO'!E$28</f>
        <v>5945.5559999999996</v>
      </c>
      <c r="W626" s="349">
        <f>+$I626*'10k &amp; MO'!F$4+$J626*'10k &amp; MO'!F$10+$K626*'10k &amp; MO'!F$16+$L626*'10k &amp; MO'!F$22+$M626*'10k &amp; MO'!F$28</f>
        <v>44540.939999999995</v>
      </c>
      <c r="X626" s="349">
        <f>+$I626*'10k &amp; MO'!G$4+$J626*'10k &amp; MO'!G$10+$K626*'10k &amp; MO'!G$16+$L626*'10k &amp; MO'!G$22+$M626*'10k &amp; MO'!G$28</f>
        <v>336.84719999999999</v>
      </c>
      <c r="Y626" s="349">
        <f>+$N626*'10k &amp; MO'!H$4+$O626*'10k &amp; MO'!H$10+$P626*'10k &amp; MO'!H$16+$Q626*'10k &amp; MO'!H$22+$R626*'10k &amp; MO'!H$28</f>
        <v>0</v>
      </c>
      <c r="Z626" s="349">
        <f>+$N626*'10k &amp; MO'!I$4+$O626*'10k &amp; MO'!I$10+$P626*'10k &amp; MO'!I$16+$Q626*'10k &amp; MO'!I$22+$R626*'10k &amp; MO'!I$28</f>
        <v>0</v>
      </c>
      <c r="AA626" s="349">
        <f>+$N626*'10k &amp; MO'!J$4+$O626*'10k &amp; MO'!J$10+$P626*'10k &amp; MO'!J$16+$Q626*'10k &amp; MO'!J$22+$R626*'10k &amp; MO'!J$28</f>
        <v>3177.3811999999998</v>
      </c>
      <c r="AB626" s="349">
        <f>+$N626*'10k &amp; MO'!K$4+$O626*'10k &amp; MO'!K$10+$P626*'10k &amp; MO'!K$16+$Q626*'10k &amp; MO'!K$22+$R626*'10k &amp; MO'!K$28</f>
        <v>26133.790999999997</v>
      </c>
      <c r="AC626" s="349">
        <f>+$N626*'10k &amp; MO'!L$4+$O626*'10k &amp; MO'!L$10+$P626*'10k &amp; MO'!L$16+$Q626*'10k &amp; MO'!L$22+$R626*'10k &amp; MO'!L$28</f>
        <v>398.01949999999999</v>
      </c>
      <c r="AD626" s="350">
        <f>+S626*'10k &amp; MO'!O$4</f>
        <v>12709.031999999999</v>
      </c>
      <c r="AF626" s="192" t="str">
        <f t="shared" si="82"/>
        <v>6492015</v>
      </c>
      <c r="AG626" s="192">
        <f>+IFERROR(VLOOKUP($AF626,'Limited Loss'!$F$5:$P$124,AG$3,FALSE),0)</f>
        <v>0</v>
      </c>
      <c r="AH626" s="193">
        <f>+IFERROR(VLOOKUP($AF626,'Limited Loss'!$F$5:$P$124,AH$3,FALSE),0)</f>
        <v>0</v>
      </c>
      <c r="AI626" s="193">
        <f>+IFERROR(VLOOKUP($AF626,'Limited Loss'!$F$5:$P$124,AI$3,FALSE),0)</f>
        <v>0</v>
      </c>
      <c r="AJ626" s="193">
        <f>+IFERROR(VLOOKUP($AF626,'Limited Loss'!$F$5:$P$124,AJ$3,FALSE),0)</f>
        <v>0</v>
      </c>
      <c r="AK626" s="100">
        <f>+IFERROR(VLOOKUP($AF626,'Limited Loss'!$F$5:$P$124,AK$3,FALSE),0)</f>
        <v>0</v>
      </c>
      <c r="AL626" s="193">
        <f>+IFERROR(VLOOKUP($AF626,'Limited Loss'!$F$5:$P$124,AL$3,FALSE),0)</f>
        <v>0</v>
      </c>
      <c r="AM626" s="193">
        <f>+IFERROR(VLOOKUP($AF626,'Limited Loss'!$F$5:$P$124,AM$3,FALSE),0)</f>
        <v>0</v>
      </c>
      <c r="AN626" s="193">
        <f>+IFERROR(VLOOKUP($AF626,'Limited Loss'!$F$5:$P$124,AN$3,FALSE),0)</f>
        <v>0</v>
      </c>
      <c r="AO626" s="193">
        <f>+IFERROR(VLOOKUP($AF626,'Limited Loss'!$F$5:$P$124,AO$3,FALSE),0)</f>
        <v>0</v>
      </c>
      <c r="AP626" s="100">
        <f>+IFERROR(VLOOKUP($AF626,'Limited Loss'!$F$5:$P$124,AP$3,FALSE),0)</f>
        <v>0</v>
      </c>
      <c r="AQ626" s="353"/>
      <c r="AR626" s="331">
        <f t="shared" si="83"/>
        <v>649</v>
      </c>
      <c r="AS626" s="332">
        <f t="shared" si="83"/>
        <v>2015</v>
      </c>
      <c r="AT626" s="349">
        <f t="shared" si="81"/>
        <v>0</v>
      </c>
      <c r="AU626" s="349">
        <f t="shared" si="81"/>
        <v>0</v>
      </c>
      <c r="AV626" s="349">
        <f t="shared" si="81"/>
        <v>5945.5559999999996</v>
      </c>
      <c r="AW626" s="349">
        <f t="shared" si="81"/>
        <v>44540.939999999995</v>
      </c>
      <c r="AX626" s="350">
        <f t="shared" si="81"/>
        <v>336.84719999999999</v>
      </c>
      <c r="AY626" s="349">
        <f t="shared" si="88"/>
        <v>0</v>
      </c>
      <c r="AZ626" s="349">
        <f t="shared" si="88"/>
        <v>0</v>
      </c>
      <c r="BA626" s="349">
        <f t="shared" si="88"/>
        <v>3177.3811999999998</v>
      </c>
      <c r="BB626" s="349">
        <f t="shared" si="88"/>
        <v>26133.790999999997</v>
      </c>
      <c r="BC626" s="349">
        <f t="shared" si="88"/>
        <v>398.01949999999999</v>
      </c>
      <c r="BD626" s="350">
        <f t="shared" si="88"/>
        <v>12709.031999999999</v>
      </c>
      <c r="BE626" s="349">
        <f t="shared" si="85"/>
        <v>9122.9372000000003</v>
      </c>
      <c r="BF626" s="375">
        <f t="shared" si="86"/>
        <v>71409.597699999984</v>
      </c>
      <c r="BG626" s="334">
        <f t="shared" si="87"/>
        <v>12709.031999999999</v>
      </c>
    </row>
    <row r="627" spans="1:59" x14ac:dyDescent="0.2">
      <c r="A627" s="326" t="str">
        <f t="shared" si="84"/>
        <v>6492016</v>
      </c>
      <c r="B627" s="331">
        <v>649</v>
      </c>
      <c r="C627" s="327">
        <v>2016</v>
      </c>
      <c r="D627" s="353">
        <f>+IFERROR(VLOOKUP($A627,Data_Loss!$A$2:$V$1180,6,FALSE),0)</f>
        <v>0</v>
      </c>
      <c r="E627" s="353">
        <f>+IFERROR(VLOOKUP($A627,Data_Loss!$A$2:$V$1180,7,FALSE),0)</f>
        <v>0</v>
      </c>
      <c r="F627" s="353">
        <f>+IFERROR(VLOOKUP($A627,Data_Loss!$A$2:$V$1180,8,FALSE),0)</f>
        <v>0</v>
      </c>
      <c r="G627" s="353">
        <f>+IFERROR(VLOOKUP($A627,Data_Loss!$A$2:$V$1180,9,FALSE),0)</f>
        <v>0</v>
      </c>
      <c r="H627" s="353">
        <f>+IFERROR(VLOOKUP($A627,Data_Loss!$A$2:$V$1180,10,FALSE),0)</f>
        <v>2</v>
      </c>
      <c r="I627" s="353">
        <f>+IFERROR(VLOOKUP($A627,Data_Loss!$A$2:$V$1300,12,FALSE),0)</f>
        <v>0</v>
      </c>
      <c r="J627" s="353">
        <f>+IFERROR(VLOOKUP($A627,Data_Loss!$A$2:$V$1300,13,FALSE),0)</f>
        <v>0</v>
      </c>
      <c r="K627" s="353">
        <f>+IFERROR(VLOOKUP($A627,Data_Loss!$A$2:$V$1300,14,FALSE),0)</f>
        <v>0</v>
      </c>
      <c r="L627" s="353">
        <f>+IFERROR(VLOOKUP($A627,Data_Loss!$A$2:$V$1300,15,FALSE),0)</f>
        <v>0</v>
      </c>
      <c r="M627" s="353">
        <f>+IFERROR(VLOOKUP($A627,Data_Loss!$A$2:$V$1300,16,FALSE),0)</f>
        <v>435</v>
      </c>
      <c r="N627" s="353">
        <f>+IFERROR(VLOOKUP($A627,Data_Loss!$A$2:$V$1300,17,FALSE),0)</f>
        <v>0</v>
      </c>
      <c r="O627" s="353">
        <f>+IFERROR(VLOOKUP($A627,Data_Loss!$A$2:$V$1300,18,FALSE),0)</f>
        <v>0</v>
      </c>
      <c r="P627" s="353">
        <f>+IFERROR(VLOOKUP($A627,Data_Loss!$A$2:$V$1300,19,FALSE),0)</f>
        <v>0</v>
      </c>
      <c r="Q627" s="353">
        <f>+IFERROR(VLOOKUP($A627,Data_Loss!$A$2:$V$1300,20,FALSE),0)</f>
        <v>0</v>
      </c>
      <c r="R627" s="353">
        <f>+IFERROR(VLOOKUP($A627,Data_Loss!$A$2:$V$1300,21,FALSE),0)</f>
        <v>18681</v>
      </c>
      <c r="S627" s="353">
        <f>+IFERROR(VLOOKUP($A627,Data_Loss!$A$2:$V$1300,22,FALSE),0)</f>
        <v>1412</v>
      </c>
      <c r="T627" s="191">
        <f>+$I627*'10k &amp; MO'!C$5+$J627*'10k &amp; MO'!C$11+$K627*'10k &amp; MO'!C$17+$L627*'10k &amp; MO'!C$23+$M627*'10k &amp; MO'!C$29</f>
        <v>0</v>
      </c>
      <c r="U627" s="349">
        <f>+$I627*'10k &amp; MO'!D$5+$J627*'10k &amp; MO'!D$11+$K627*'10k &amp; MO'!D$17+$L627*'10k &amp; MO'!D$23+$M627*'10k &amp; MO'!D$29</f>
        <v>0</v>
      </c>
      <c r="V627" s="349">
        <f>+$I627*'10k &amp; MO'!E$5+$J627*'10k &amp; MO'!E$11+$K627*'10k &amp; MO'!E$17+$L627*'10k &amp; MO'!E$23+$M627*'10k &amp; MO'!E$29</f>
        <v>49.285499999999999</v>
      </c>
      <c r="W627" s="349">
        <f>+$I627*'10k &amp; MO'!F$5+$J627*'10k &amp; MO'!F$11+$K627*'10k &amp; MO'!F$17+$L627*'10k &amp; MO'!F$23+$M627*'10k &amp; MO'!F$29</f>
        <v>29.405999999999999</v>
      </c>
      <c r="X627" s="349">
        <f>+$I627*'10k &amp; MO'!G$5+$J627*'10k &amp; MO'!G$11+$K627*'10k &amp; MO'!G$17+$L627*'10k &amp; MO'!G$23+$M627*'10k &amp; MO'!G$29</f>
        <v>452.74799999999999</v>
      </c>
      <c r="Y627" s="349">
        <f>+$N627*'10k &amp; MO'!H$5+$O627*'10k &amp; MO'!H$11+$P627*'10k &amp; MO'!H$17+$Q627*'10k &amp; MO'!H$23+$R627*'10k &amp; MO'!H$29</f>
        <v>0</v>
      </c>
      <c r="Z627" s="349">
        <f>+$N627*'10k &amp; MO'!I$5+$O627*'10k &amp; MO'!I$11+$P627*'10k &amp; MO'!I$17+$Q627*'10k &amp; MO'!I$23+$R627*'10k &amp; MO'!I$29</f>
        <v>0</v>
      </c>
      <c r="AA627" s="349">
        <f>+$N627*'10k &amp; MO'!J$5+$O627*'10k &amp; MO'!J$11+$P627*'10k &amp; MO'!J$17+$Q627*'10k &amp; MO'!J$23+$R627*'10k &amp; MO'!J$29</f>
        <v>1657.0047</v>
      </c>
      <c r="AB627" s="349">
        <f>+$N627*'10k &amp; MO'!K$5+$O627*'10k &amp; MO'!K$11+$P627*'10k &amp; MO'!K$17+$Q627*'10k &amp; MO'!K$23+$R627*'10k &amp; MO'!K$29</f>
        <v>1832.6061000000002</v>
      </c>
      <c r="AC627" s="349">
        <f>+$N627*'10k &amp; MO'!L$5+$O627*'10k &amp; MO'!L$11+$P627*'10k &amp; MO'!L$17+$Q627*'10k &amp; MO'!L$23+$R627*'10k &amp; MO'!L$29</f>
        <v>28156.003200000003</v>
      </c>
      <c r="AD627" s="350">
        <f>+S627*'10k &amp; MO'!O$5</f>
        <v>1903.3760000000002</v>
      </c>
      <c r="AF627" s="192" t="str">
        <f t="shared" si="82"/>
        <v>6492016</v>
      </c>
      <c r="AG627" s="192">
        <f>+IFERROR(VLOOKUP($AF627,'Limited Loss'!$F$5:$P$124,AG$3,FALSE),0)</f>
        <v>0</v>
      </c>
      <c r="AH627" s="193">
        <f>+IFERROR(VLOOKUP($AF627,'Limited Loss'!$F$5:$P$124,AH$3,FALSE),0)</f>
        <v>0</v>
      </c>
      <c r="AI627" s="193">
        <f>+IFERROR(VLOOKUP($AF627,'Limited Loss'!$F$5:$P$124,AI$3,FALSE),0)</f>
        <v>0</v>
      </c>
      <c r="AJ627" s="193">
        <f>+IFERROR(VLOOKUP($AF627,'Limited Loss'!$F$5:$P$124,AJ$3,FALSE),0)</f>
        <v>0</v>
      </c>
      <c r="AK627" s="100">
        <f>+IFERROR(VLOOKUP($AF627,'Limited Loss'!$F$5:$P$124,AK$3,FALSE),0)</f>
        <v>0</v>
      </c>
      <c r="AL627" s="193">
        <f>+IFERROR(VLOOKUP($AF627,'Limited Loss'!$F$5:$P$124,AL$3,FALSE),0)</f>
        <v>0</v>
      </c>
      <c r="AM627" s="193">
        <f>+IFERROR(VLOOKUP($AF627,'Limited Loss'!$F$5:$P$124,AM$3,FALSE),0)</f>
        <v>0</v>
      </c>
      <c r="AN627" s="193">
        <f>+IFERROR(VLOOKUP($AF627,'Limited Loss'!$F$5:$P$124,AN$3,FALSE),0)</f>
        <v>0</v>
      </c>
      <c r="AO627" s="193">
        <f>+IFERROR(VLOOKUP($AF627,'Limited Loss'!$F$5:$P$124,AO$3,FALSE),0)</f>
        <v>0</v>
      </c>
      <c r="AP627" s="100">
        <f>+IFERROR(VLOOKUP($AF627,'Limited Loss'!$F$5:$P$124,AP$3,FALSE),0)</f>
        <v>0</v>
      </c>
      <c r="AQ627" s="353"/>
      <c r="AR627" s="331">
        <f t="shared" si="83"/>
        <v>649</v>
      </c>
      <c r="AS627" s="332">
        <f t="shared" si="83"/>
        <v>2016</v>
      </c>
      <c r="AT627" s="349">
        <f t="shared" si="81"/>
        <v>0</v>
      </c>
      <c r="AU627" s="349">
        <f t="shared" si="81"/>
        <v>0</v>
      </c>
      <c r="AV627" s="349">
        <f t="shared" si="81"/>
        <v>49.285499999999999</v>
      </c>
      <c r="AW627" s="349">
        <f t="shared" si="81"/>
        <v>29.405999999999999</v>
      </c>
      <c r="AX627" s="350">
        <f t="shared" si="81"/>
        <v>452.74799999999999</v>
      </c>
      <c r="AY627" s="349">
        <f t="shared" si="88"/>
        <v>0</v>
      </c>
      <c r="AZ627" s="349">
        <f t="shared" si="88"/>
        <v>0</v>
      </c>
      <c r="BA627" s="349">
        <f t="shared" si="88"/>
        <v>1657.0047</v>
      </c>
      <c r="BB627" s="349">
        <f t="shared" si="88"/>
        <v>1832.6061000000002</v>
      </c>
      <c r="BC627" s="349">
        <f t="shared" si="88"/>
        <v>28156.003200000003</v>
      </c>
      <c r="BD627" s="350">
        <f t="shared" si="88"/>
        <v>1903.3760000000002</v>
      </c>
      <c r="BE627" s="349">
        <f t="shared" si="85"/>
        <v>1706.2901999999999</v>
      </c>
      <c r="BF627" s="375">
        <f t="shared" si="86"/>
        <v>30470.763300000002</v>
      </c>
      <c r="BG627" s="334">
        <f t="shared" si="87"/>
        <v>1903.3760000000002</v>
      </c>
    </row>
    <row r="628" spans="1:59" x14ac:dyDescent="0.2">
      <c r="A628" s="326" t="str">
        <f t="shared" si="84"/>
        <v>6492017</v>
      </c>
      <c r="B628" s="331">
        <v>649</v>
      </c>
      <c r="C628" s="327">
        <v>2017</v>
      </c>
      <c r="D628" s="353">
        <f>+IFERROR(VLOOKUP($A628,Data_Loss!$A$2:$V$1180,6,FALSE),0)</f>
        <v>0</v>
      </c>
      <c r="E628" s="353">
        <f>+IFERROR(VLOOKUP($A628,Data_Loss!$A$2:$V$1180,7,FALSE),0)</f>
        <v>0</v>
      </c>
      <c r="F628" s="353">
        <f>+IFERROR(VLOOKUP($A628,Data_Loss!$A$2:$V$1180,8,FALSE),0)</f>
        <v>0</v>
      </c>
      <c r="G628" s="353">
        <f>+IFERROR(VLOOKUP($A628,Data_Loss!$A$2:$V$1180,9,FALSE),0)</f>
        <v>1</v>
      </c>
      <c r="H628" s="353">
        <f>+IFERROR(VLOOKUP($A628,Data_Loss!$A$2:$V$1180,10,FALSE),0)</f>
        <v>2</v>
      </c>
      <c r="I628" s="353">
        <f>+IFERROR(VLOOKUP($A628,Data_Loss!$A$2:$V$1300,12,FALSE),0)</f>
        <v>0</v>
      </c>
      <c r="J628" s="353">
        <f>+IFERROR(VLOOKUP($A628,Data_Loss!$A$2:$V$1300,13,FALSE),0)</f>
        <v>0</v>
      </c>
      <c r="K628" s="353">
        <f>+IFERROR(VLOOKUP($A628,Data_Loss!$A$2:$V$1300,14,FALSE),0)</f>
        <v>0</v>
      </c>
      <c r="L628" s="353">
        <f>+IFERROR(VLOOKUP($A628,Data_Loss!$A$2:$V$1300,15,FALSE),0)</f>
        <v>55167</v>
      </c>
      <c r="M628" s="353">
        <f>+IFERROR(VLOOKUP($A628,Data_Loss!$A$2:$V$1300,16,FALSE),0)</f>
        <v>4399</v>
      </c>
      <c r="N628" s="353">
        <f>+IFERROR(VLOOKUP($A628,Data_Loss!$A$2:$V$1300,17,FALSE),0)</f>
        <v>0</v>
      </c>
      <c r="O628" s="353">
        <f>+IFERROR(VLOOKUP($A628,Data_Loss!$A$2:$V$1300,18,FALSE),0)</f>
        <v>0</v>
      </c>
      <c r="P628" s="353">
        <f>+IFERROR(VLOOKUP($A628,Data_Loss!$A$2:$V$1300,19,FALSE),0)</f>
        <v>0</v>
      </c>
      <c r="Q628" s="353">
        <f>+IFERROR(VLOOKUP($A628,Data_Loss!$A$2:$V$1300,20,FALSE),0)</f>
        <v>36790</v>
      </c>
      <c r="R628" s="353">
        <f>+IFERROR(VLOOKUP($A628,Data_Loss!$A$2:$V$1300,21,FALSE),0)</f>
        <v>2463</v>
      </c>
      <c r="S628" s="353">
        <f>+IFERROR(VLOOKUP($A628,Data_Loss!$A$2:$V$1300,22,FALSE),0)</f>
        <v>432</v>
      </c>
      <c r="T628" s="191">
        <f>+$I628*'10k &amp; MO'!C$6+$J628*'10k &amp; MO'!C$12+$K628*'10k &amp; MO'!C$18+$L628*'10k &amp; MO'!C$24+$M628*'10k &amp; MO'!C$30</f>
        <v>0</v>
      </c>
      <c r="U628" s="349">
        <f>+$I628*'10k &amp; MO'!D$6+$J628*'10k &amp; MO'!D$12+$K628*'10k &amp; MO'!D$18+$L628*'10k &amp; MO'!D$24+$M628*'10k &amp; MO'!D$30</f>
        <v>119.8098</v>
      </c>
      <c r="V628" s="349">
        <f>+$I628*'10k &amp; MO'!E$6+$J628*'10k &amp; MO'!E$12+$K628*'10k &amp; MO'!E$18+$L628*'10k &amp; MO'!E$24+$M628*'10k &amp; MO'!E$30</f>
        <v>50147.491399999999</v>
      </c>
      <c r="W628" s="349">
        <f>+$I628*'10k &amp; MO'!F$6+$J628*'10k &amp; MO'!F$12+$K628*'10k &amp; MO'!F$18+$L628*'10k &amp; MO'!F$24+$M628*'10k &amp; MO'!F$30</f>
        <v>50401.137499999997</v>
      </c>
      <c r="X628" s="349">
        <f>+$I628*'10k &amp; MO'!G$6+$J628*'10k &amp; MO'!G$12+$K628*'10k &amp; MO'!G$18+$L628*'10k &amp; MO'!G$24+$M628*'10k &amp; MO'!G$30</f>
        <v>8976.5326999999997</v>
      </c>
      <c r="Y628" s="349">
        <f>+$N628*'10k &amp; MO'!H$6+$O628*'10k &amp; MO'!H$12+$P628*'10k &amp; MO'!H$18+$Q628*'10k &amp; MO'!H$24+$R628*'10k &amp; MO'!H$30</f>
        <v>0</v>
      </c>
      <c r="Z628" s="349">
        <f>+$N628*'10k &amp; MO'!I$6+$O628*'10k &amp; MO'!I$12+$P628*'10k &amp; MO'!I$18+$Q628*'10k &amp; MO'!I$24+$R628*'10k &amp; MO'!I$30</f>
        <v>26.491900000000001</v>
      </c>
      <c r="AA628" s="349">
        <f>+$N628*'10k &amp; MO'!J$6+$O628*'10k &amp; MO'!J$12+$P628*'10k &amp; MO'!J$18+$Q628*'10k &amp; MO'!J$24+$R628*'10k &amp; MO'!J$30</f>
        <v>39049.443000000007</v>
      </c>
      <c r="AB628" s="349">
        <f>+$N628*'10k &amp; MO'!K$6+$O628*'10k &amp; MO'!K$12+$P628*'10k &amp; MO'!K$18+$Q628*'10k &amp; MO'!K$24+$R628*'10k &amp; MO'!K$30</f>
        <v>46910.112400000005</v>
      </c>
      <c r="AC628" s="349">
        <f>+$N628*'10k &amp; MO'!L$6+$O628*'10k &amp; MO'!L$12+$P628*'10k &amp; MO'!L$18+$Q628*'10k &amp; MO'!L$24+$R628*'10k &amp; MO'!L$30</f>
        <v>7519.3183000000008</v>
      </c>
      <c r="AD628" s="350">
        <f>+S628*'10k &amp; MO'!O$6</f>
        <v>581.47199999999998</v>
      </c>
      <c r="AF628" s="192" t="str">
        <f t="shared" si="82"/>
        <v>6492017</v>
      </c>
      <c r="AG628" s="192">
        <f>+IFERROR(VLOOKUP($AF628,'Limited Loss'!$F$5:$P$124,AG$3,FALSE),0)</f>
        <v>0</v>
      </c>
      <c r="AH628" s="193">
        <f>+IFERROR(VLOOKUP($AF628,'Limited Loss'!$F$5:$P$124,AH$3,FALSE),0)</f>
        <v>0</v>
      </c>
      <c r="AI628" s="193">
        <f>+IFERROR(VLOOKUP($AF628,'Limited Loss'!$F$5:$P$124,AI$3,FALSE),0)</f>
        <v>0</v>
      </c>
      <c r="AJ628" s="193">
        <f>+IFERROR(VLOOKUP($AF628,'Limited Loss'!$F$5:$P$124,AJ$3,FALSE),0)</f>
        <v>0</v>
      </c>
      <c r="AK628" s="100">
        <f>+IFERROR(VLOOKUP($AF628,'Limited Loss'!$F$5:$P$124,AK$3,FALSE),0)</f>
        <v>0</v>
      </c>
      <c r="AL628" s="193">
        <f>+IFERROR(VLOOKUP($AF628,'Limited Loss'!$F$5:$P$124,AL$3,FALSE),0)</f>
        <v>0</v>
      </c>
      <c r="AM628" s="193">
        <f>+IFERROR(VLOOKUP($AF628,'Limited Loss'!$F$5:$P$124,AM$3,FALSE),0)</f>
        <v>0</v>
      </c>
      <c r="AN628" s="193">
        <f>+IFERROR(VLOOKUP($AF628,'Limited Loss'!$F$5:$P$124,AN$3,FALSE),0)</f>
        <v>0</v>
      </c>
      <c r="AO628" s="193">
        <f>+IFERROR(VLOOKUP($AF628,'Limited Loss'!$F$5:$P$124,AO$3,FALSE),0)</f>
        <v>0</v>
      </c>
      <c r="AP628" s="100">
        <f>+IFERROR(VLOOKUP($AF628,'Limited Loss'!$F$5:$P$124,AP$3,FALSE),0)</f>
        <v>0</v>
      </c>
      <c r="AQ628" s="353"/>
      <c r="AR628" s="331">
        <f t="shared" si="83"/>
        <v>649</v>
      </c>
      <c r="AS628" s="332">
        <f t="shared" si="83"/>
        <v>2017</v>
      </c>
      <c r="AT628" s="349">
        <f t="shared" si="81"/>
        <v>0</v>
      </c>
      <c r="AU628" s="349">
        <f t="shared" si="81"/>
        <v>119.8098</v>
      </c>
      <c r="AV628" s="349">
        <f t="shared" si="81"/>
        <v>50147.491399999999</v>
      </c>
      <c r="AW628" s="349">
        <f t="shared" si="81"/>
        <v>50401.137499999997</v>
      </c>
      <c r="AX628" s="350">
        <f t="shared" si="81"/>
        <v>8976.5326999999997</v>
      </c>
      <c r="AY628" s="349">
        <f t="shared" si="88"/>
        <v>0</v>
      </c>
      <c r="AZ628" s="349">
        <f t="shared" si="88"/>
        <v>26.491900000000001</v>
      </c>
      <c r="BA628" s="349">
        <f t="shared" si="88"/>
        <v>39049.443000000007</v>
      </c>
      <c r="BB628" s="349">
        <f t="shared" si="88"/>
        <v>46910.112400000005</v>
      </c>
      <c r="BC628" s="349">
        <f t="shared" si="88"/>
        <v>7519.3183000000008</v>
      </c>
      <c r="BD628" s="350">
        <f t="shared" si="88"/>
        <v>581.47199999999998</v>
      </c>
      <c r="BE628" s="349">
        <f t="shared" si="85"/>
        <v>89343.236100000009</v>
      </c>
      <c r="BF628" s="375">
        <f t="shared" si="86"/>
        <v>113807.1009</v>
      </c>
      <c r="BG628" s="334">
        <f t="shared" si="87"/>
        <v>581.47199999999998</v>
      </c>
    </row>
    <row r="629" spans="1:59" x14ac:dyDescent="0.2">
      <c r="A629" s="326" t="str">
        <f t="shared" si="84"/>
        <v>6492018</v>
      </c>
      <c r="B629" s="331">
        <v>649</v>
      </c>
      <c r="C629" s="327">
        <v>2018</v>
      </c>
      <c r="D629" s="353">
        <f>+IFERROR(VLOOKUP($A629,Data_Loss!$A$2:$V$1180,6,FALSE),0)</f>
        <v>0</v>
      </c>
      <c r="E629" s="353">
        <f>+IFERROR(VLOOKUP($A629,Data_Loss!$A$2:$V$1180,7,FALSE),0)</f>
        <v>0</v>
      </c>
      <c r="F629" s="353">
        <f>+IFERROR(VLOOKUP($A629,Data_Loss!$A$2:$V$1180,8,FALSE),0)</f>
        <v>1</v>
      </c>
      <c r="G629" s="353">
        <f>+IFERROR(VLOOKUP($A629,Data_Loss!$A$2:$V$1180,9,FALSE),0)</f>
        <v>0</v>
      </c>
      <c r="H629" s="353">
        <f>+IFERROR(VLOOKUP($A629,Data_Loss!$A$2:$V$1180,10,FALSE),0)</f>
        <v>0</v>
      </c>
      <c r="I629" s="353">
        <f>+IFERROR(VLOOKUP($A629,Data_Loss!$A$2:$V$1300,12,FALSE),0)</f>
        <v>0</v>
      </c>
      <c r="J629" s="353">
        <f>+IFERROR(VLOOKUP($A629,Data_Loss!$A$2:$V$1300,13,FALSE),0)</f>
        <v>0</v>
      </c>
      <c r="K629" s="353">
        <f>+IFERROR(VLOOKUP($A629,Data_Loss!$A$2:$V$1300,14,FALSE),0)</f>
        <v>173340</v>
      </c>
      <c r="L629" s="353">
        <f>+IFERROR(VLOOKUP($A629,Data_Loss!$A$2:$V$1300,15,FALSE),0)</f>
        <v>0</v>
      </c>
      <c r="M629" s="353">
        <f>+IFERROR(VLOOKUP($A629,Data_Loss!$A$2:$V$1300,16,FALSE),0)</f>
        <v>0</v>
      </c>
      <c r="N629" s="353">
        <f>+IFERROR(VLOOKUP($A629,Data_Loss!$A$2:$V$1300,17,FALSE),0)</f>
        <v>0</v>
      </c>
      <c r="O629" s="353">
        <f>+IFERROR(VLOOKUP($A629,Data_Loss!$A$2:$V$1300,18,FALSE),0)</f>
        <v>0</v>
      </c>
      <c r="P629" s="353">
        <f>+IFERROR(VLOOKUP($A629,Data_Loss!$A$2:$V$1300,19,FALSE),0)</f>
        <v>619670</v>
      </c>
      <c r="Q629" s="353">
        <f>+IFERROR(VLOOKUP($A629,Data_Loss!$A$2:$V$1300,20,FALSE),0)</f>
        <v>0</v>
      </c>
      <c r="R629" s="353">
        <f>+IFERROR(VLOOKUP($A629,Data_Loss!$A$2:$V$1300,21,FALSE),0)</f>
        <v>0</v>
      </c>
      <c r="S629" s="353">
        <f>+IFERROR(VLOOKUP($A629,Data_Loss!$A$2:$V$1300,22,FALSE),0)</f>
        <v>501</v>
      </c>
      <c r="T629" s="191">
        <f>+$I629*'10k &amp; MO'!C$7+$J629*'10k &amp; MO'!C$13+$K629*'10k &amp; MO'!C$19+$L629*'10k &amp; MO'!C$25+$M629*'10k &amp; MO'!C$31</f>
        <v>641.35800000000006</v>
      </c>
      <c r="U629" s="349">
        <f>+$I629*'10k &amp; MO'!D$7+$J629*'10k &amp; MO'!D$13+$K629*'10k &amp; MO'!D$19+$L629*'10k &amp; MO'!D$25+$M629*'10k &amp; MO'!D$31</f>
        <v>22048.848000000002</v>
      </c>
      <c r="V629" s="349">
        <f>+$I629*'10k &amp; MO'!E$7+$J629*'10k &amp; MO'!E$13+$K629*'10k &amp; MO'!E$19+$L629*'10k &amp; MO'!E$25+$M629*'10k &amp; MO'!E$31</f>
        <v>301663.60200000001</v>
      </c>
      <c r="W629" s="349">
        <f>+$I629*'10k &amp; MO'!F$7+$J629*'10k &amp; MO'!F$13+$K629*'10k &amp; MO'!F$19+$L629*'10k &amp; MO'!F$25+$M629*'10k &amp; MO'!F$31</f>
        <v>15028.578</v>
      </c>
      <c r="X629" s="349">
        <f>+$I629*'10k &amp; MO'!G$7+$J629*'10k &amp; MO'!G$13+$K629*'10k &amp; MO'!G$19+$L629*'10k &amp; MO'!G$25+$M629*'10k &amp; MO'!G$31</f>
        <v>7037.6039999999994</v>
      </c>
      <c r="Y629" s="349">
        <f>+$N629*'10k &amp; MO'!H$7+$O629*'10k &amp; MO'!H$13+$P629*'10k &amp; MO'!H$19+$Q629*'10k &amp; MO'!H$25+$R629*'10k &amp; MO'!H$31</f>
        <v>2292.779</v>
      </c>
      <c r="Z629" s="349">
        <f>+$N629*'10k &amp; MO'!I$7+$O629*'10k &amp; MO'!I$13+$P629*'10k &amp; MO'!I$19+$Q629*'10k &amp; MO'!I$25+$R629*'10k &amp; MO'!I$31</f>
        <v>123004.49500000001</v>
      </c>
      <c r="AA629" s="349">
        <f>+$N629*'10k &amp; MO'!J$7+$O629*'10k &amp; MO'!J$13+$P629*'10k &amp; MO'!J$19+$Q629*'10k &amp; MO'!J$25+$R629*'10k &amp; MO'!J$31</f>
        <v>1554256.294</v>
      </c>
      <c r="AB629" s="349">
        <f>+$N629*'10k &amp; MO'!K$7+$O629*'10k &amp; MO'!K$13+$P629*'10k &amp; MO'!K$19+$Q629*'10k &amp; MO'!K$25+$R629*'10k &amp; MO'!K$31</f>
        <v>96668.52</v>
      </c>
      <c r="AC629" s="349">
        <f>+$N629*'10k &amp; MO'!L$7+$O629*'10k &amp; MO'!L$13+$P629*'10k &amp; MO'!L$19+$Q629*'10k &amp; MO'!L$25+$R629*'10k &amp; MO'!L$31</f>
        <v>30735.631999999998</v>
      </c>
      <c r="AD629" s="350">
        <f>+S629*'10k &amp; MO'!O$7</f>
        <v>664.32600000000002</v>
      </c>
      <c r="AF629" s="192" t="str">
        <f t="shared" si="82"/>
        <v>6492018</v>
      </c>
      <c r="AG629" s="192">
        <f>+IFERROR(VLOOKUP($AF629,'Limited Loss'!$F$5:$P$124,AG$3,FALSE),0)</f>
        <v>270</v>
      </c>
      <c r="AH629" s="193">
        <f>+IFERROR(VLOOKUP($AF629,'Limited Loss'!$F$5:$P$124,AH$3,FALSE),0)</f>
        <v>9290</v>
      </c>
      <c r="AI629" s="193">
        <f>+IFERROR(VLOOKUP($AF629,'Limited Loss'!$F$5:$P$124,AI$3,FALSE),0)</f>
        <v>127121</v>
      </c>
      <c r="AJ629" s="193">
        <f>+IFERROR(VLOOKUP($AF629,'Limited Loss'!$F$5:$P$124,AJ$3,FALSE),0)</f>
        <v>6335</v>
      </c>
      <c r="AK629" s="100">
        <f>+IFERROR(VLOOKUP($AF629,'Limited Loss'!$F$5:$P$124,AK$3,FALSE),0)</f>
        <v>2968</v>
      </c>
      <c r="AL629" s="193">
        <f>+IFERROR(VLOOKUP($AF629,'Limited Loss'!$F$5:$P$124,AL$3,FALSE),0)</f>
        <v>976</v>
      </c>
      <c r="AM629" s="193">
        <f>+IFERROR(VLOOKUP($AF629,'Limited Loss'!$F$5:$P$124,AM$3,FALSE),0)</f>
        <v>51847</v>
      </c>
      <c r="AN629" s="193">
        <f>+IFERROR(VLOOKUP($AF629,'Limited Loss'!$F$5:$P$124,AN$3,FALSE),0)</f>
        <v>654981</v>
      </c>
      <c r="AO629" s="193">
        <f>+IFERROR(VLOOKUP($AF629,'Limited Loss'!$F$5:$P$124,AO$3,FALSE),0)</f>
        <v>40742</v>
      </c>
      <c r="AP629" s="100">
        <f>+IFERROR(VLOOKUP($AF629,'Limited Loss'!$F$5:$P$124,AP$3,FALSE),0)</f>
        <v>12942</v>
      </c>
      <c r="AQ629" s="353"/>
      <c r="AR629" s="331">
        <f t="shared" si="83"/>
        <v>649</v>
      </c>
      <c r="AS629" s="332">
        <f t="shared" si="83"/>
        <v>2018</v>
      </c>
      <c r="AT629" s="349">
        <f t="shared" si="81"/>
        <v>371.35800000000006</v>
      </c>
      <c r="AU629" s="349">
        <f t="shared" si="81"/>
        <v>12758.848000000002</v>
      </c>
      <c r="AV629" s="349">
        <f t="shared" si="81"/>
        <v>174542.60200000001</v>
      </c>
      <c r="AW629" s="349">
        <f t="shared" si="81"/>
        <v>8693.5779999999995</v>
      </c>
      <c r="AX629" s="350">
        <f t="shared" si="81"/>
        <v>4069.6039999999994</v>
      </c>
      <c r="AY629" s="349">
        <f t="shared" si="88"/>
        <v>1316.779</v>
      </c>
      <c r="AZ629" s="349">
        <f t="shared" si="88"/>
        <v>71157.49500000001</v>
      </c>
      <c r="BA629" s="349">
        <f t="shared" si="88"/>
        <v>899275.29399999999</v>
      </c>
      <c r="BB629" s="349">
        <f t="shared" si="88"/>
        <v>55926.520000000004</v>
      </c>
      <c r="BC629" s="349">
        <f t="shared" si="88"/>
        <v>17793.631999999998</v>
      </c>
      <c r="BD629" s="350">
        <f t="shared" si="88"/>
        <v>664.32600000000002</v>
      </c>
      <c r="BE629" s="349">
        <f t="shared" si="85"/>
        <v>1159422.3760000002</v>
      </c>
      <c r="BF629" s="375">
        <f t="shared" si="86"/>
        <v>86483.334000000003</v>
      </c>
      <c r="BG629" s="334">
        <f t="shared" si="87"/>
        <v>664.32600000000002</v>
      </c>
    </row>
    <row r="630" spans="1:59" x14ac:dyDescent="0.2">
      <c r="A630" s="326" t="str">
        <f t="shared" si="84"/>
        <v>6512014</v>
      </c>
      <c r="B630" s="331">
        <v>651</v>
      </c>
      <c r="C630" s="327">
        <v>2014</v>
      </c>
      <c r="D630" s="353">
        <f>+IFERROR(VLOOKUP($A630,Data_Loss!$A$2:$V$1180,6,FALSE),0)</f>
        <v>0</v>
      </c>
      <c r="E630" s="353">
        <f>+IFERROR(VLOOKUP($A630,Data_Loss!$A$2:$V$1180,7,FALSE),0)</f>
        <v>0</v>
      </c>
      <c r="F630" s="353">
        <f>+IFERROR(VLOOKUP($A630,Data_Loss!$A$2:$V$1180,8,FALSE),0)</f>
        <v>1</v>
      </c>
      <c r="G630" s="353">
        <f>+IFERROR(VLOOKUP($A630,Data_Loss!$A$2:$V$1180,9,FALSE),0)</f>
        <v>4</v>
      </c>
      <c r="H630" s="353">
        <f>+IFERROR(VLOOKUP($A630,Data_Loss!$A$2:$V$1180,10,FALSE),0)</f>
        <v>4</v>
      </c>
      <c r="I630" s="353">
        <f>+IFERROR(VLOOKUP($A630,Data_Loss!$A$2:$V$1300,12,FALSE),0)</f>
        <v>0</v>
      </c>
      <c r="J630" s="353">
        <f>+IFERROR(VLOOKUP($A630,Data_Loss!$A$2:$V$1300,13,FALSE),0)</f>
        <v>0</v>
      </c>
      <c r="K630" s="353">
        <f>+IFERROR(VLOOKUP($A630,Data_Loss!$A$2:$V$1300,14,FALSE),0)</f>
        <v>122561</v>
      </c>
      <c r="L630" s="353">
        <f>+IFERROR(VLOOKUP($A630,Data_Loss!$A$2:$V$1300,15,FALSE),0)</f>
        <v>151319</v>
      </c>
      <c r="M630" s="353">
        <f>+IFERROR(VLOOKUP($A630,Data_Loss!$A$2:$V$1300,16,FALSE),0)</f>
        <v>54455</v>
      </c>
      <c r="N630" s="353">
        <f>+IFERROR(VLOOKUP($A630,Data_Loss!$A$2:$V$1300,17,FALSE),0)</f>
        <v>0</v>
      </c>
      <c r="O630" s="353">
        <f>+IFERROR(VLOOKUP($A630,Data_Loss!$A$2:$V$1300,18,FALSE),0)</f>
        <v>0</v>
      </c>
      <c r="P630" s="353">
        <f>+IFERROR(VLOOKUP($A630,Data_Loss!$A$2:$V$1300,19,FALSE),0)</f>
        <v>51372</v>
      </c>
      <c r="Q630" s="353">
        <f>+IFERROR(VLOOKUP($A630,Data_Loss!$A$2:$V$1300,20,FALSE),0)</f>
        <v>69922</v>
      </c>
      <c r="R630" s="353">
        <f>+IFERROR(VLOOKUP($A630,Data_Loss!$A$2:$V$1300,21,FALSE),0)</f>
        <v>93514</v>
      </c>
      <c r="S630" s="353">
        <f>+IFERROR(VLOOKUP($A630,Data_Loss!$A$2:$V$1300,22,FALSE),0)</f>
        <v>30492</v>
      </c>
      <c r="T630" s="191">
        <f>+$I630*'10k &amp; MO'!C$3+$J630*'10k &amp; MO'!C$9+$K630*'10k &amp; MO'!C$15+$L630*'10k &amp; MO'!C$21+$M630*'10k &amp; MO'!C$27</f>
        <v>0</v>
      </c>
      <c r="U630" s="349">
        <f>+$I630*'10k &amp; MO'!D$3+$J630*'10k &amp; MO'!D$9+$K630*'10k &amp; MO'!D$15+$L630*'10k &amp; MO'!D$21+$M630*'10k &amp; MO'!D$27</f>
        <v>0</v>
      </c>
      <c r="V630" s="349">
        <f>+$I630*'10k &amp; MO'!E$3+$J630*'10k &amp; MO'!E$9+$K630*'10k &amp; MO'!E$15+$L630*'10k &amp; MO'!E$21+$M630*'10k &amp; MO'!E$27</f>
        <v>184331.74400000001</v>
      </c>
      <c r="W630" s="349">
        <f>+$I630*'10k &amp; MO'!F$3+$J630*'10k &amp; MO'!F$9+$K630*'10k &amp; MO'!F$15+$L630*'10k &amp; MO'!F$21+$M630*'10k &amp; MO'!F$27</f>
        <v>185971.05100000001</v>
      </c>
      <c r="X630" s="349">
        <f>+$I630*'10k &amp; MO'!G$3+$J630*'10k &amp; MO'!G$9+$K630*'10k &amp; MO'!G$15+$L630*'10k &amp; MO'!G$21+$M630*'10k &amp; MO'!G$27</f>
        <v>61643.06</v>
      </c>
      <c r="Y630" s="349">
        <f>+$N630*'10k &amp; MO'!H$3+$O630*'10k &amp; MO'!H$9+$P630*'10k &amp; MO'!H$15+$Q630*'10k &amp; MO'!H$21+$R630*'10k &amp; MO'!H$27</f>
        <v>0</v>
      </c>
      <c r="Z630" s="349">
        <f>+$N630*'10k &amp; MO'!I$3+$O630*'10k &amp; MO'!I$9+$P630*'10k &amp; MO'!I$15+$Q630*'10k &amp; MO'!I$21+$R630*'10k &amp; MO'!I$27</f>
        <v>0</v>
      </c>
      <c r="AA630" s="349">
        <f>+$N630*'10k &amp; MO'!J$3+$O630*'10k &amp; MO'!J$9+$P630*'10k &amp; MO'!J$15+$Q630*'10k &amp; MO'!J$21+$R630*'10k &amp; MO'!J$27</f>
        <v>107418.85200000001</v>
      </c>
      <c r="AB630" s="349">
        <f>+$N630*'10k &amp; MO'!K$3+$O630*'10k &amp; MO'!K$9+$P630*'10k &amp; MO'!K$15+$Q630*'10k &amp; MO'!K$21+$R630*'10k &amp; MO'!K$27</f>
        <v>97960.722000000009</v>
      </c>
      <c r="AC630" s="349">
        <f>+$N630*'10k &amp; MO'!L$3+$O630*'10k &amp; MO'!L$9+$P630*'10k &amp; MO'!L$15+$Q630*'10k &amp; MO'!L$21+$R630*'10k &amp; MO'!L$27</f>
        <v>144198.58800000002</v>
      </c>
      <c r="AD630" s="350">
        <f>+S630*'10k &amp; MO'!O$3</f>
        <v>32656.931999999997</v>
      </c>
      <c r="AF630" s="192" t="str">
        <f t="shared" si="82"/>
        <v>6512014</v>
      </c>
      <c r="AG630" s="192">
        <f>+IFERROR(VLOOKUP($AF630,'Limited Loss'!$F$5:$P$124,AG$3,FALSE),0)</f>
        <v>0</v>
      </c>
      <c r="AH630" s="193">
        <f>+IFERROR(VLOOKUP($AF630,'Limited Loss'!$F$5:$P$124,AH$3,FALSE),0)</f>
        <v>0</v>
      </c>
      <c r="AI630" s="193">
        <f>+IFERROR(VLOOKUP($AF630,'Limited Loss'!$F$5:$P$124,AI$3,FALSE),0)</f>
        <v>0</v>
      </c>
      <c r="AJ630" s="193">
        <f>+IFERROR(VLOOKUP($AF630,'Limited Loss'!$F$5:$P$124,AJ$3,FALSE),0)</f>
        <v>0</v>
      </c>
      <c r="AK630" s="100">
        <f>+IFERROR(VLOOKUP($AF630,'Limited Loss'!$F$5:$P$124,AK$3,FALSE),0)</f>
        <v>0</v>
      </c>
      <c r="AL630" s="193">
        <f>+IFERROR(VLOOKUP($AF630,'Limited Loss'!$F$5:$P$124,AL$3,FALSE),0)</f>
        <v>0</v>
      </c>
      <c r="AM630" s="193">
        <f>+IFERROR(VLOOKUP($AF630,'Limited Loss'!$F$5:$P$124,AM$3,FALSE),0)</f>
        <v>0</v>
      </c>
      <c r="AN630" s="193">
        <f>+IFERROR(VLOOKUP($AF630,'Limited Loss'!$F$5:$P$124,AN$3,FALSE),0)</f>
        <v>0</v>
      </c>
      <c r="AO630" s="193">
        <f>+IFERROR(VLOOKUP($AF630,'Limited Loss'!$F$5:$P$124,AO$3,FALSE),0)</f>
        <v>0</v>
      </c>
      <c r="AP630" s="100">
        <f>+IFERROR(VLOOKUP($AF630,'Limited Loss'!$F$5:$P$124,AP$3,FALSE),0)</f>
        <v>0</v>
      </c>
      <c r="AQ630" s="353"/>
      <c r="AR630" s="331">
        <f t="shared" si="83"/>
        <v>651</v>
      </c>
      <c r="AS630" s="332">
        <f t="shared" si="83"/>
        <v>2014</v>
      </c>
      <c r="AT630" s="349">
        <f t="shared" si="81"/>
        <v>0</v>
      </c>
      <c r="AU630" s="349">
        <f t="shared" si="81"/>
        <v>0</v>
      </c>
      <c r="AV630" s="349">
        <f t="shared" si="81"/>
        <v>184331.74400000001</v>
      </c>
      <c r="AW630" s="349">
        <f t="shared" si="81"/>
        <v>185971.05100000001</v>
      </c>
      <c r="AX630" s="350">
        <f t="shared" si="81"/>
        <v>61643.06</v>
      </c>
      <c r="AY630" s="349">
        <f t="shared" si="88"/>
        <v>0</v>
      </c>
      <c r="AZ630" s="349">
        <f t="shared" si="88"/>
        <v>0</v>
      </c>
      <c r="BA630" s="349">
        <f t="shared" si="88"/>
        <v>107418.85200000001</v>
      </c>
      <c r="BB630" s="349">
        <f t="shared" si="88"/>
        <v>97960.722000000009</v>
      </c>
      <c r="BC630" s="349">
        <f t="shared" si="88"/>
        <v>144198.58800000002</v>
      </c>
      <c r="BD630" s="350">
        <f t="shared" si="88"/>
        <v>32656.931999999997</v>
      </c>
      <c r="BE630" s="349">
        <f t="shared" si="85"/>
        <v>291750.59600000002</v>
      </c>
      <c r="BF630" s="375">
        <f t="shared" si="86"/>
        <v>489773.42099999997</v>
      </c>
      <c r="BG630" s="334">
        <f t="shared" si="87"/>
        <v>32656.931999999997</v>
      </c>
    </row>
    <row r="631" spans="1:59" x14ac:dyDescent="0.2">
      <c r="A631" s="326" t="str">
        <f t="shared" si="84"/>
        <v>6512015</v>
      </c>
      <c r="B631" s="331">
        <v>651</v>
      </c>
      <c r="C631" s="327">
        <v>2015</v>
      </c>
      <c r="D631" s="353">
        <f>+IFERROR(VLOOKUP($A631,Data_Loss!$A$2:$V$1180,6,FALSE),0)</f>
        <v>0</v>
      </c>
      <c r="E631" s="353">
        <f>+IFERROR(VLOOKUP($A631,Data_Loss!$A$2:$V$1180,7,FALSE),0)</f>
        <v>0</v>
      </c>
      <c r="F631" s="353">
        <f>+IFERROR(VLOOKUP($A631,Data_Loss!$A$2:$V$1180,8,FALSE),0)</f>
        <v>1</v>
      </c>
      <c r="G631" s="353">
        <f>+IFERROR(VLOOKUP($A631,Data_Loss!$A$2:$V$1180,9,FALSE),0)</f>
        <v>2</v>
      </c>
      <c r="H631" s="353">
        <f>+IFERROR(VLOOKUP($A631,Data_Loss!$A$2:$V$1180,10,FALSE),0)</f>
        <v>5</v>
      </c>
      <c r="I631" s="353">
        <f>+IFERROR(VLOOKUP($A631,Data_Loss!$A$2:$V$1300,12,FALSE),0)</f>
        <v>0</v>
      </c>
      <c r="J631" s="353">
        <f>+IFERROR(VLOOKUP($A631,Data_Loss!$A$2:$V$1300,13,FALSE),0)</f>
        <v>0</v>
      </c>
      <c r="K631" s="353">
        <f>+IFERROR(VLOOKUP($A631,Data_Loss!$A$2:$V$1300,14,FALSE),0)</f>
        <v>129891</v>
      </c>
      <c r="L631" s="353">
        <f>+IFERROR(VLOOKUP($A631,Data_Loss!$A$2:$V$1300,15,FALSE),0)</f>
        <v>80438</v>
      </c>
      <c r="M631" s="353">
        <f>+IFERROR(VLOOKUP($A631,Data_Loss!$A$2:$V$1300,16,FALSE),0)</f>
        <v>13933</v>
      </c>
      <c r="N631" s="353">
        <f>+IFERROR(VLOOKUP($A631,Data_Loss!$A$2:$V$1300,17,FALSE),0)</f>
        <v>0</v>
      </c>
      <c r="O631" s="353">
        <f>+IFERROR(VLOOKUP($A631,Data_Loss!$A$2:$V$1300,18,FALSE),0)</f>
        <v>0</v>
      </c>
      <c r="P631" s="353">
        <f>+IFERROR(VLOOKUP($A631,Data_Loss!$A$2:$V$1300,19,FALSE),0)</f>
        <v>82425</v>
      </c>
      <c r="Q631" s="353">
        <f>+IFERROR(VLOOKUP($A631,Data_Loss!$A$2:$V$1300,20,FALSE),0)</f>
        <v>74698</v>
      </c>
      <c r="R631" s="353">
        <f>+IFERROR(VLOOKUP($A631,Data_Loss!$A$2:$V$1300,21,FALSE),0)</f>
        <v>27356</v>
      </c>
      <c r="S631" s="353">
        <f>+IFERROR(VLOOKUP($A631,Data_Loss!$A$2:$V$1300,22,FALSE),0)</f>
        <v>19724</v>
      </c>
      <c r="T631" s="191">
        <f>+$I631*'10k &amp; MO'!C$4+$J631*'10k &amp; MO'!C$10+$K631*'10k &amp; MO'!C$16+$L631*'10k &amp; MO'!C$22+$M631*'10k &amp; MO'!C$28</f>
        <v>0</v>
      </c>
      <c r="U631" s="349">
        <f>+$I631*'10k &amp; MO'!D$4+$J631*'10k &amp; MO'!D$10+$K631*'10k &amp; MO'!D$16+$L631*'10k &amp; MO'!D$22+$M631*'10k &amp; MO'!D$28</f>
        <v>0</v>
      </c>
      <c r="V631" s="349">
        <f>+$I631*'10k &amp; MO'!E$4+$J631*'10k &amp; MO'!E$10+$K631*'10k &amp; MO'!E$16+$L631*'10k &amp; MO'!E$22+$M631*'10k &amp; MO'!E$28</f>
        <v>240230.52699999997</v>
      </c>
      <c r="W631" s="349">
        <f>+$I631*'10k &amp; MO'!F$4+$J631*'10k &amp; MO'!F$10+$K631*'10k &amp; MO'!F$16+$L631*'10k &amp; MO'!F$22+$M631*'10k &amp; MO'!F$28</f>
        <v>89753.912799999991</v>
      </c>
      <c r="X631" s="349">
        <f>+$I631*'10k &amp; MO'!G$4+$J631*'10k &amp; MO'!G$10+$K631*'10k &amp; MO'!G$16+$L631*'10k &amp; MO'!G$22+$M631*'10k &amp; MO'!G$28</f>
        <v>17373.524699999998</v>
      </c>
      <c r="Y631" s="349">
        <f>+$N631*'10k &amp; MO'!H$4+$O631*'10k &amp; MO'!H$10+$P631*'10k &amp; MO'!H$16+$Q631*'10k &amp; MO'!H$22+$R631*'10k &amp; MO'!H$28</f>
        <v>0</v>
      </c>
      <c r="Z631" s="349">
        <f>+$N631*'10k &amp; MO'!I$4+$O631*'10k &amp; MO'!I$10+$P631*'10k &amp; MO'!I$16+$Q631*'10k &amp; MO'!I$22+$R631*'10k &amp; MO'!I$28</f>
        <v>0</v>
      </c>
      <c r="AA631" s="349">
        <f>+$N631*'10k &amp; MO'!J$4+$O631*'10k &amp; MO'!J$10+$P631*'10k &amp; MO'!J$16+$Q631*'10k &amp; MO'!J$22+$R631*'10k &amp; MO'!J$28</f>
        <v>244140.58899999998</v>
      </c>
      <c r="AB631" s="349">
        <f>+$N631*'10k &amp; MO'!K$4+$O631*'10k &amp; MO'!K$10+$P631*'10k &amp; MO'!K$16+$Q631*'10k &amp; MO'!K$22+$R631*'10k &amp; MO'!K$28</f>
        <v>118702.545</v>
      </c>
      <c r="AC631" s="349">
        <f>+$N631*'10k &amp; MO'!L$4+$O631*'10k &amp; MO'!L$10+$P631*'10k &amp; MO'!L$16+$Q631*'10k &amp; MO'!L$22+$R631*'10k &amp; MO'!L$28</f>
        <v>42309.722399999999</v>
      </c>
      <c r="AD631" s="350">
        <f>+S631*'10k &amp; MO'!O$4</f>
        <v>23905.487999999998</v>
      </c>
      <c r="AF631" s="192" t="str">
        <f t="shared" si="82"/>
        <v>6512015</v>
      </c>
      <c r="AG631" s="192">
        <f>+IFERROR(VLOOKUP($AF631,'Limited Loss'!$F$5:$P$124,AG$3,FALSE),0)</f>
        <v>0</v>
      </c>
      <c r="AH631" s="193">
        <f>+IFERROR(VLOOKUP($AF631,'Limited Loss'!$F$5:$P$124,AH$3,FALSE),0)</f>
        <v>0</v>
      </c>
      <c r="AI631" s="193">
        <f>+IFERROR(VLOOKUP($AF631,'Limited Loss'!$F$5:$P$124,AI$3,FALSE),0)</f>
        <v>0</v>
      </c>
      <c r="AJ631" s="193">
        <f>+IFERROR(VLOOKUP($AF631,'Limited Loss'!$F$5:$P$124,AJ$3,FALSE),0)</f>
        <v>0</v>
      </c>
      <c r="AK631" s="100">
        <f>+IFERROR(VLOOKUP($AF631,'Limited Loss'!$F$5:$P$124,AK$3,FALSE),0)</f>
        <v>0</v>
      </c>
      <c r="AL631" s="193">
        <f>+IFERROR(VLOOKUP($AF631,'Limited Loss'!$F$5:$P$124,AL$3,FALSE),0)</f>
        <v>0</v>
      </c>
      <c r="AM631" s="193">
        <f>+IFERROR(VLOOKUP($AF631,'Limited Loss'!$F$5:$P$124,AM$3,FALSE),0)</f>
        <v>0</v>
      </c>
      <c r="AN631" s="193">
        <f>+IFERROR(VLOOKUP($AF631,'Limited Loss'!$F$5:$P$124,AN$3,FALSE),0)</f>
        <v>0</v>
      </c>
      <c r="AO631" s="193">
        <f>+IFERROR(VLOOKUP($AF631,'Limited Loss'!$F$5:$P$124,AO$3,FALSE),0)</f>
        <v>0</v>
      </c>
      <c r="AP631" s="100">
        <f>+IFERROR(VLOOKUP($AF631,'Limited Loss'!$F$5:$P$124,AP$3,FALSE),0)</f>
        <v>0</v>
      </c>
      <c r="AQ631" s="353"/>
      <c r="AR631" s="331">
        <f t="shared" si="83"/>
        <v>651</v>
      </c>
      <c r="AS631" s="332">
        <f t="shared" si="83"/>
        <v>2015</v>
      </c>
      <c r="AT631" s="349">
        <f t="shared" si="81"/>
        <v>0</v>
      </c>
      <c r="AU631" s="349">
        <f t="shared" si="81"/>
        <v>0</v>
      </c>
      <c r="AV631" s="349">
        <f t="shared" si="81"/>
        <v>240230.52699999997</v>
      </c>
      <c r="AW631" s="349">
        <f t="shared" si="81"/>
        <v>89753.912799999991</v>
      </c>
      <c r="AX631" s="350">
        <f t="shared" si="81"/>
        <v>17373.524699999998</v>
      </c>
      <c r="AY631" s="349">
        <f t="shared" si="88"/>
        <v>0</v>
      </c>
      <c r="AZ631" s="349">
        <f t="shared" si="88"/>
        <v>0</v>
      </c>
      <c r="BA631" s="349">
        <f t="shared" si="88"/>
        <v>244140.58899999998</v>
      </c>
      <c r="BB631" s="349">
        <f t="shared" si="88"/>
        <v>118702.545</v>
      </c>
      <c r="BC631" s="349">
        <f t="shared" si="88"/>
        <v>42309.722399999999</v>
      </c>
      <c r="BD631" s="350">
        <f t="shared" si="88"/>
        <v>23905.487999999998</v>
      </c>
      <c r="BE631" s="349">
        <f t="shared" si="85"/>
        <v>484371.11599999992</v>
      </c>
      <c r="BF631" s="375">
        <f t="shared" si="86"/>
        <v>268139.70490000001</v>
      </c>
      <c r="BG631" s="334">
        <f t="shared" si="87"/>
        <v>23905.487999999998</v>
      </c>
    </row>
    <row r="632" spans="1:59" x14ac:dyDescent="0.2">
      <c r="A632" s="326" t="str">
        <f t="shared" si="84"/>
        <v>6512016</v>
      </c>
      <c r="B632" s="331">
        <v>651</v>
      </c>
      <c r="C632" s="327">
        <v>2016</v>
      </c>
      <c r="D632" s="353">
        <f>+IFERROR(VLOOKUP($A632,Data_Loss!$A$2:$V$1180,6,FALSE),0)</f>
        <v>0</v>
      </c>
      <c r="E632" s="353">
        <f>+IFERROR(VLOOKUP($A632,Data_Loss!$A$2:$V$1180,7,FALSE),0)</f>
        <v>0</v>
      </c>
      <c r="F632" s="353">
        <f>+IFERROR(VLOOKUP($A632,Data_Loss!$A$2:$V$1180,8,FALSE),0)</f>
        <v>2</v>
      </c>
      <c r="G632" s="353">
        <f>+IFERROR(VLOOKUP($A632,Data_Loss!$A$2:$V$1180,9,FALSE),0)</f>
        <v>2</v>
      </c>
      <c r="H632" s="353">
        <f>+IFERROR(VLOOKUP($A632,Data_Loss!$A$2:$V$1180,10,FALSE),0)</f>
        <v>5</v>
      </c>
      <c r="I632" s="353">
        <f>+IFERROR(VLOOKUP($A632,Data_Loss!$A$2:$V$1300,12,FALSE),0)</f>
        <v>0</v>
      </c>
      <c r="J632" s="353">
        <f>+IFERROR(VLOOKUP($A632,Data_Loss!$A$2:$V$1300,13,FALSE),0)</f>
        <v>0</v>
      </c>
      <c r="K632" s="353">
        <f>+IFERROR(VLOOKUP($A632,Data_Loss!$A$2:$V$1300,14,FALSE),0)</f>
        <v>331101</v>
      </c>
      <c r="L632" s="353">
        <f>+IFERROR(VLOOKUP($A632,Data_Loss!$A$2:$V$1300,15,FALSE),0)</f>
        <v>51861</v>
      </c>
      <c r="M632" s="353">
        <f>+IFERROR(VLOOKUP($A632,Data_Loss!$A$2:$V$1300,16,FALSE),0)</f>
        <v>49548</v>
      </c>
      <c r="N632" s="353">
        <f>+IFERROR(VLOOKUP($A632,Data_Loss!$A$2:$V$1300,17,FALSE),0)</f>
        <v>0</v>
      </c>
      <c r="O632" s="353">
        <f>+IFERROR(VLOOKUP($A632,Data_Loss!$A$2:$V$1300,18,FALSE),0)</f>
        <v>0</v>
      </c>
      <c r="P632" s="353">
        <f>+IFERROR(VLOOKUP($A632,Data_Loss!$A$2:$V$1300,19,FALSE),0)</f>
        <v>322058</v>
      </c>
      <c r="Q632" s="353">
        <f>+IFERROR(VLOOKUP($A632,Data_Loss!$A$2:$V$1300,20,FALSE),0)</f>
        <v>67321</v>
      </c>
      <c r="R632" s="353">
        <f>+IFERROR(VLOOKUP($A632,Data_Loss!$A$2:$V$1300,21,FALSE),0)</f>
        <v>42171</v>
      </c>
      <c r="S632" s="353">
        <f>+IFERROR(VLOOKUP($A632,Data_Loss!$A$2:$V$1300,22,FALSE),0)</f>
        <v>32848</v>
      </c>
      <c r="T632" s="191">
        <f>+$I632*'10k &amp; MO'!C$5+$J632*'10k &amp; MO'!C$11+$K632*'10k &amp; MO'!C$17+$L632*'10k &amp; MO'!C$23+$M632*'10k &amp; MO'!C$29</f>
        <v>0</v>
      </c>
      <c r="U632" s="349">
        <f>+$I632*'10k &amp; MO'!D$5+$J632*'10k &amp; MO'!D$11+$K632*'10k &amp; MO'!D$17+$L632*'10k &amp; MO'!D$23+$M632*'10k &amp; MO'!D$29</f>
        <v>1953.4958999999999</v>
      </c>
      <c r="V632" s="349">
        <f>+$I632*'10k &amp; MO'!E$5+$J632*'10k &amp; MO'!E$11+$K632*'10k &amp; MO'!E$17+$L632*'10k &amp; MO'!E$23+$M632*'10k &amp; MO'!E$29</f>
        <v>540073.62059999991</v>
      </c>
      <c r="W632" s="349">
        <f>+$I632*'10k &amp; MO'!F$5+$J632*'10k &amp; MO'!F$11+$K632*'10k &amp; MO'!F$17+$L632*'10k &amp; MO'!F$23+$M632*'10k &amp; MO'!F$29</f>
        <v>69335.042700000005</v>
      </c>
      <c r="X632" s="349">
        <f>+$I632*'10k &amp; MO'!G$5+$J632*'10k &amp; MO'!G$11+$K632*'10k &amp; MO'!G$17+$L632*'10k &amp; MO'!G$23+$M632*'10k &amp; MO'!G$29</f>
        <v>56602.338599999995</v>
      </c>
      <c r="Y632" s="349">
        <f>+$N632*'10k &amp; MO'!H$5+$O632*'10k &amp; MO'!H$11+$P632*'10k &amp; MO'!H$17+$Q632*'10k &amp; MO'!H$23+$R632*'10k &amp; MO'!H$29</f>
        <v>0</v>
      </c>
      <c r="Z632" s="349">
        <f>+$N632*'10k &amp; MO'!I$5+$O632*'10k &amp; MO'!I$11+$P632*'10k &amp; MO'!I$17+$Q632*'10k &amp; MO'!I$23+$R632*'10k &amp; MO'!I$29</f>
        <v>1062.7914000000001</v>
      </c>
      <c r="AA632" s="349">
        <f>+$N632*'10k &amp; MO'!J$5+$O632*'10k &amp; MO'!J$11+$P632*'10k &amp; MO'!J$17+$Q632*'10k &amp; MO'!J$23+$R632*'10k &amp; MO'!J$29</f>
        <v>640085.21180000005</v>
      </c>
      <c r="AB632" s="349">
        <f>+$N632*'10k &amp; MO'!K$5+$O632*'10k &amp; MO'!K$11+$P632*'10k &amp; MO'!K$17+$Q632*'10k &amp; MO'!K$23+$R632*'10k &amp; MO'!K$29</f>
        <v>138383.82310000001</v>
      </c>
      <c r="AC632" s="349">
        <f>+$N632*'10k &amp; MO'!L$5+$O632*'10k &amp; MO'!L$11+$P632*'10k &amp; MO'!L$17+$Q632*'10k &amp; MO'!L$23+$R632*'10k &amp; MO'!L$29</f>
        <v>73232.699200000003</v>
      </c>
      <c r="AD632" s="350">
        <f>+S632*'10k &amp; MO'!O$5</f>
        <v>44279.103999999999</v>
      </c>
      <c r="AF632" s="192" t="str">
        <f t="shared" si="82"/>
        <v>6512016</v>
      </c>
      <c r="AG632" s="192">
        <f>+IFERROR(VLOOKUP($AF632,'Limited Loss'!$F$5:$P$124,AG$3,FALSE),0)</f>
        <v>0</v>
      </c>
      <c r="AH632" s="193">
        <f>+IFERROR(VLOOKUP($AF632,'Limited Loss'!$F$5:$P$124,AH$3,FALSE),0)</f>
        <v>0</v>
      </c>
      <c r="AI632" s="193">
        <f>+IFERROR(VLOOKUP($AF632,'Limited Loss'!$F$5:$P$124,AI$3,FALSE),0)</f>
        <v>0</v>
      </c>
      <c r="AJ632" s="193">
        <f>+IFERROR(VLOOKUP($AF632,'Limited Loss'!$F$5:$P$124,AJ$3,FALSE),0)</f>
        <v>0</v>
      </c>
      <c r="AK632" s="100">
        <f>+IFERROR(VLOOKUP($AF632,'Limited Loss'!$F$5:$P$124,AK$3,FALSE),0)</f>
        <v>0</v>
      </c>
      <c r="AL632" s="193">
        <f>+IFERROR(VLOOKUP($AF632,'Limited Loss'!$F$5:$P$124,AL$3,FALSE),0)</f>
        <v>0</v>
      </c>
      <c r="AM632" s="193">
        <f>+IFERROR(VLOOKUP($AF632,'Limited Loss'!$F$5:$P$124,AM$3,FALSE),0)</f>
        <v>0</v>
      </c>
      <c r="AN632" s="193">
        <f>+IFERROR(VLOOKUP($AF632,'Limited Loss'!$F$5:$P$124,AN$3,FALSE),0)</f>
        <v>0</v>
      </c>
      <c r="AO632" s="193">
        <f>+IFERROR(VLOOKUP($AF632,'Limited Loss'!$F$5:$P$124,AO$3,FALSE),0)</f>
        <v>0</v>
      </c>
      <c r="AP632" s="100">
        <f>+IFERROR(VLOOKUP($AF632,'Limited Loss'!$F$5:$P$124,AP$3,FALSE),0)</f>
        <v>0</v>
      </c>
      <c r="AQ632" s="353"/>
      <c r="AR632" s="331">
        <f t="shared" si="83"/>
        <v>651</v>
      </c>
      <c r="AS632" s="332">
        <f t="shared" si="83"/>
        <v>2016</v>
      </c>
      <c r="AT632" s="349">
        <f t="shared" si="81"/>
        <v>0</v>
      </c>
      <c r="AU632" s="349">
        <f t="shared" si="81"/>
        <v>1953.4958999999999</v>
      </c>
      <c r="AV632" s="349">
        <f t="shared" si="81"/>
        <v>540073.62059999991</v>
      </c>
      <c r="AW632" s="349">
        <f t="shared" si="81"/>
        <v>69335.042700000005</v>
      </c>
      <c r="AX632" s="350">
        <f t="shared" si="81"/>
        <v>56602.338599999995</v>
      </c>
      <c r="AY632" s="349">
        <f t="shared" si="88"/>
        <v>0</v>
      </c>
      <c r="AZ632" s="349">
        <f t="shared" si="88"/>
        <v>1062.7914000000001</v>
      </c>
      <c r="BA632" s="349">
        <f t="shared" si="88"/>
        <v>640085.21180000005</v>
      </c>
      <c r="BB632" s="349">
        <f t="shared" si="88"/>
        <v>138383.82310000001</v>
      </c>
      <c r="BC632" s="349">
        <f t="shared" si="88"/>
        <v>73232.699200000003</v>
      </c>
      <c r="BD632" s="350">
        <f t="shared" si="88"/>
        <v>44279.103999999999</v>
      </c>
      <c r="BE632" s="349">
        <f t="shared" si="85"/>
        <v>1183175.1196999999</v>
      </c>
      <c r="BF632" s="375">
        <f t="shared" si="86"/>
        <v>337553.90360000008</v>
      </c>
      <c r="BG632" s="334">
        <f t="shared" si="87"/>
        <v>44279.103999999999</v>
      </c>
    </row>
    <row r="633" spans="1:59" x14ac:dyDescent="0.2">
      <c r="A633" s="326" t="str">
        <f t="shared" si="84"/>
        <v>6512017</v>
      </c>
      <c r="B633" s="331">
        <v>651</v>
      </c>
      <c r="C633" s="327">
        <v>2017</v>
      </c>
      <c r="D633" s="353">
        <f>+IFERROR(VLOOKUP($A633,Data_Loss!$A$2:$V$1180,6,FALSE),0)</f>
        <v>0</v>
      </c>
      <c r="E633" s="353">
        <f>+IFERROR(VLOOKUP($A633,Data_Loss!$A$2:$V$1180,7,FALSE),0)</f>
        <v>0</v>
      </c>
      <c r="F633" s="353">
        <f>+IFERROR(VLOOKUP($A633,Data_Loss!$A$2:$V$1180,8,FALSE),0)</f>
        <v>1</v>
      </c>
      <c r="G633" s="353">
        <f>+IFERROR(VLOOKUP($A633,Data_Loss!$A$2:$V$1180,9,FALSE),0)</f>
        <v>4</v>
      </c>
      <c r="H633" s="353">
        <f>+IFERROR(VLOOKUP($A633,Data_Loss!$A$2:$V$1180,10,FALSE),0)</f>
        <v>6</v>
      </c>
      <c r="I633" s="353">
        <f>+IFERROR(VLOOKUP($A633,Data_Loss!$A$2:$V$1300,12,FALSE),0)</f>
        <v>0</v>
      </c>
      <c r="J633" s="353">
        <f>+IFERROR(VLOOKUP($A633,Data_Loss!$A$2:$V$1300,13,FALSE),0)</f>
        <v>0</v>
      </c>
      <c r="K633" s="353">
        <f>+IFERROR(VLOOKUP($A633,Data_Loss!$A$2:$V$1300,14,FALSE),0)</f>
        <v>80060</v>
      </c>
      <c r="L633" s="353">
        <f>+IFERROR(VLOOKUP($A633,Data_Loss!$A$2:$V$1300,15,FALSE),0)</f>
        <v>166346</v>
      </c>
      <c r="M633" s="353">
        <f>+IFERROR(VLOOKUP($A633,Data_Loss!$A$2:$V$1300,16,FALSE),0)</f>
        <v>42262</v>
      </c>
      <c r="N633" s="353">
        <f>+IFERROR(VLOOKUP($A633,Data_Loss!$A$2:$V$1300,17,FALSE),0)</f>
        <v>0</v>
      </c>
      <c r="O633" s="353">
        <f>+IFERROR(VLOOKUP($A633,Data_Loss!$A$2:$V$1300,18,FALSE),0)</f>
        <v>0</v>
      </c>
      <c r="P633" s="353">
        <f>+IFERROR(VLOOKUP($A633,Data_Loss!$A$2:$V$1300,19,FALSE),0)</f>
        <v>44815</v>
      </c>
      <c r="Q633" s="353">
        <f>+IFERROR(VLOOKUP($A633,Data_Loss!$A$2:$V$1300,20,FALSE),0)</f>
        <v>93868</v>
      </c>
      <c r="R633" s="353">
        <f>+IFERROR(VLOOKUP($A633,Data_Loss!$A$2:$V$1300,21,FALSE),0)</f>
        <v>37175</v>
      </c>
      <c r="S633" s="353">
        <f>+IFERROR(VLOOKUP($A633,Data_Loss!$A$2:$V$1300,22,FALSE),0)</f>
        <v>27415</v>
      </c>
      <c r="T633" s="191">
        <f>+$I633*'10k &amp; MO'!C$6+$J633*'10k &amp; MO'!C$12+$K633*'10k &amp; MO'!C$18+$L633*'10k &amp; MO'!C$24+$M633*'10k &amp; MO'!C$30</f>
        <v>0</v>
      </c>
      <c r="U633" s="349">
        <f>+$I633*'10k &amp; MO'!D$6+$J633*'10k &amp; MO'!D$12+$K633*'10k &amp; MO'!D$18+$L633*'10k &amp; MO'!D$24+$M633*'10k &amp; MO'!D$30</f>
        <v>4966.7943999999998</v>
      </c>
      <c r="V633" s="349">
        <f>+$I633*'10k &amp; MO'!E$6+$J633*'10k &amp; MO'!E$12+$K633*'10k &amp; MO'!E$18+$L633*'10k &amp; MO'!E$24+$M633*'10k &amp; MO'!E$30</f>
        <v>298092.37919999997</v>
      </c>
      <c r="W633" s="349">
        <f>+$I633*'10k &amp; MO'!F$6+$J633*'10k &amp; MO'!F$12+$K633*'10k &amp; MO'!F$18+$L633*'10k &amp; MO'!F$24+$M633*'10k &amp; MO'!F$30</f>
        <v>161193.38500000001</v>
      </c>
      <c r="X633" s="349">
        <f>+$I633*'10k &amp; MO'!G$6+$J633*'10k &amp; MO'!G$12+$K633*'10k &amp; MO'!G$18+$L633*'10k &amp; MO'!G$24+$M633*'10k &amp; MO'!G$30</f>
        <v>60836.558600000004</v>
      </c>
      <c r="Y633" s="349">
        <f>+$N633*'10k &amp; MO'!H$6+$O633*'10k &amp; MO'!H$12+$P633*'10k &amp; MO'!H$18+$Q633*'10k &amp; MO'!H$24+$R633*'10k &amp; MO'!H$30</f>
        <v>0</v>
      </c>
      <c r="Z633" s="349">
        <f>+$N633*'10k &amp; MO'!I$6+$O633*'10k &amp; MO'!I$12+$P633*'10k &amp; MO'!I$18+$Q633*'10k &amp; MO'!I$24+$R633*'10k &amp; MO'!I$30</f>
        <v>4379.1000999999997</v>
      </c>
      <c r="AA633" s="349">
        <f>+$N633*'10k &amp; MO'!J$6+$O633*'10k &amp; MO'!J$12+$P633*'10k &amp; MO'!J$18+$Q633*'10k &amp; MO'!J$24+$R633*'10k &amp; MO'!J$30</f>
        <v>240855.34880000001</v>
      </c>
      <c r="AB633" s="349">
        <f>+$N633*'10k &amp; MO'!K$6+$O633*'10k &amp; MO'!K$12+$P633*'10k &amp; MO'!K$18+$Q633*'10k &amp; MO'!K$24+$R633*'10k &amp; MO'!K$30</f>
        <v>132333.86790000001</v>
      </c>
      <c r="AC633" s="349">
        <f>+$N633*'10k &amp; MO'!L$6+$O633*'10k &amp; MO'!L$12+$P633*'10k &amp; MO'!L$18+$Q633*'10k &amp; MO'!L$24+$R633*'10k &amp; MO'!L$30</f>
        <v>66258.268400000001</v>
      </c>
      <c r="AD633" s="350">
        <f>+S633*'10k &amp; MO'!O$6</f>
        <v>36900.590000000004</v>
      </c>
      <c r="AF633" s="192" t="str">
        <f t="shared" si="82"/>
        <v>6512017</v>
      </c>
      <c r="AG633" s="192">
        <f>+IFERROR(VLOOKUP($AF633,'Limited Loss'!$F$5:$P$124,AG$3,FALSE),0)</f>
        <v>0</v>
      </c>
      <c r="AH633" s="193">
        <f>+IFERROR(VLOOKUP($AF633,'Limited Loss'!$F$5:$P$124,AH$3,FALSE),0)</f>
        <v>0</v>
      </c>
      <c r="AI633" s="193">
        <f>+IFERROR(VLOOKUP($AF633,'Limited Loss'!$F$5:$P$124,AI$3,FALSE),0)</f>
        <v>0</v>
      </c>
      <c r="AJ633" s="193">
        <f>+IFERROR(VLOOKUP($AF633,'Limited Loss'!$F$5:$P$124,AJ$3,FALSE),0)</f>
        <v>0</v>
      </c>
      <c r="AK633" s="100">
        <f>+IFERROR(VLOOKUP($AF633,'Limited Loss'!$F$5:$P$124,AK$3,FALSE),0)</f>
        <v>0</v>
      </c>
      <c r="AL633" s="193">
        <f>+IFERROR(VLOOKUP($AF633,'Limited Loss'!$F$5:$P$124,AL$3,FALSE),0)</f>
        <v>0</v>
      </c>
      <c r="AM633" s="193">
        <f>+IFERROR(VLOOKUP($AF633,'Limited Loss'!$F$5:$P$124,AM$3,FALSE),0)</f>
        <v>0</v>
      </c>
      <c r="AN633" s="193">
        <f>+IFERROR(VLOOKUP($AF633,'Limited Loss'!$F$5:$P$124,AN$3,FALSE),0)</f>
        <v>0</v>
      </c>
      <c r="AO633" s="193">
        <f>+IFERROR(VLOOKUP($AF633,'Limited Loss'!$F$5:$P$124,AO$3,FALSE),0)</f>
        <v>0</v>
      </c>
      <c r="AP633" s="100">
        <f>+IFERROR(VLOOKUP($AF633,'Limited Loss'!$F$5:$P$124,AP$3,FALSE),0)</f>
        <v>0</v>
      </c>
      <c r="AQ633" s="353"/>
      <c r="AR633" s="331">
        <f t="shared" si="83"/>
        <v>651</v>
      </c>
      <c r="AS633" s="332">
        <f t="shared" si="83"/>
        <v>2017</v>
      </c>
      <c r="AT633" s="349">
        <f t="shared" si="81"/>
        <v>0</v>
      </c>
      <c r="AU633" s="349">
        <f t="shared" si="81"/>
        <v>4966.7943999999998</v>
      </c>
      <c r="AV633" s="349">
        <f t="shared" si="81"/>
        <v>298092.37919999997</v>
      </c>
      <c r="AW633" s="349">
        <f t="shared" si="81"/>
        <v>161193.38500000001</v>
      </c>
      <c r="AX633" s="350">
        <f t="shared" si="81"/>
        <v>60836.558600000004</v>
      </c>
      <c r="AY633" s="349">
        <f t="shared" si="88"/>
        <v>0</v>
      </c>
      <c r="AZ633" s="349">
        <f t="shared" si="88"/>
        <v>4379.1000999999997</v>
      </c>
      <c r="BA633" s="349">
        <f t="shared" si="88"/>
        <v>240855.34880000001</v>
      </c>
      <c r="BB633" s="349">
        <f t="shared" si="88"/>
        <v>132333.86790000001</v>
      </c>
      <c r="BC633" s="349">
        <f t="shared" si="88"/>
        <v>66258.268400000001</v>
      </c>
      <c r="BD633" s="350">
        <f t="shared" si="88"/>
        <v>36900.590000000004</v>
      </c>
      <c r="BE633" s="349">
        <f t="shared" si="85"/>
        <v>548293.62249999994</v>
      </c>
      <c r="BF633" s="375">
        <f t="shared" si="86"/>
        <v>420622.07990000001</v>
      </c>
      <c r="BG633" s="334">
        <f t="shared" si="87"/>
        <v>36900.590000000004</v>
      </c>
    </row>
    <row r="634" spans="1:59" x14ac:dyDescent="0.2">
      <c r="A634" s="326" t="str">
        <f t="shared" si="84"/>
        <v>6512018</v>
      </c>
      <c r="B634" s="331">
        <v>651</v>
      </c>
      <c r="C634" s="327">
        <v>2018</v>
      </c>
      <c r="D634" s="353">
        <f>+IFERROR(VLOOKUP($A634,Data_Loss!$A$2:$V$1180,6,FALSE),0)</f>
        <v>0</v>
      </c>
      <c r="E634" s="353">
        <f>+IFERROR(VLOOKUP($A634,Data_Loss!$A$2:$V$1180,7,FALSE),0)</f>
        <v>0</v>
      </c>
      <c r="F634" s="353">
        <f>+IFERROR(VLOOKUP($A634,Data_Loss!$A$2:$V$1180,8,FALSE),0)</f>
        <v>0</v>
      </c>
      <c r="G634" s="353">
        <f>+IFERROR(VLOOKUP($A634,Data_Loss!$A$2:$V$1180,9,FALSE),0)</f>
        <v>1</v>
      </c>
      <c r="H634" s="353">
        <f>+IFERROR(VLOOKUP($A634,Data_Loss!$A$2:$V$1180,10,FALSE),0)</f>
        <v>14</v>
      </c>
      <c r="I634" s="353">
        <f>+IFERROR(VLOOKUP($A634,Data_Loss!$A$2:$V$1300,12,FALSE),0)</f>
        <v>0</v>
      </c>
      <c r="J634" s="353">
        <f>+IFERROR(VLOOKUP($A634,Data_Loss!$A$2:$V$1300,13,FALSE),0)</f>
        <v>0</v>
      </c>
      <c r="K634" s="353">
        <f>+IFERROR(VLOOKUP($A634,Data_Loss!$A$2:$V$1300,14,FALSE),0)</f>
        <v>0</v>
      </c>
      <c r="L634" s="353">
        <f>+IFERROR(VLOOKUP($A634,Data_Loss!$A$2:$V$1300,15,FALSE),0)</f>
        <v>27473</v>
      </c>
      <c r="M634" s="353">
        <f>+IFERROR(VLOOKUP($A634,Data_Loss!$A$2:$V$1300,16,FALSE),0)</f>
        <v>256466</v>
      </c>
      <c r="N634" s="353">
        <f>+IFERROR(VLOOKUP($A634,Data_Loss!$A$2:$V$1300,17,FALSE),0)</f>
        <v>0</v>
      </c>
      <c r="O634" s="353">
        <f>+IFERROR(VLOOKUP($A634,Data_Loss!$A$2:$V$1300,18,FALSE),0)</f>
        <v>0</v>
      </c>
      <c r="P634" s="353">
        <f>+IFERROR(VLOOKUP($A634,Data_Loss!$A$2:$V$1300,19,FALSE),0)</f>
        <v>0</v>
      </c>
      <c r="Q634" s="353">
        <f>+IFERROR(VLOOKUP($A634,Data_Loss!$A$2:$V$1300,20,FALSE),0)</f>
        <v>40645</v>
      </c>
      <c r="R634" s="353">
        <f>+IFERROR(VLOOKUP($A634,Data_Loss!$A$2:$V$1300,21,FALSE),0)</f>
        <v>341254</v>
      </c>
      <c r="S634" s="353">
        <f>+IFERROR(VLOOKUP($A634,Data_Loss!$A$2:$V$1300,22,FALSE),0)</f>
        <v>45363</v>
      </c>
      <c r="T634" s="191">
        <f>+$I634*'10k &amp; MO'!C$7+$J634*'10k &amp; MO'!C$13+$K634*'10k &amp; MO'!C$19+$L634*'10k &amp; MO'!C$25+$M634*'10k &amp; MO'!C$31</f>
        <v>564.22520000000009</v>
      </c>
      <c r="U634" s="349">
        <f>+$I634*'10k &amp; MO'!D$7+$J634*'10k &amp; MO'!D$13+$K634*'10k &amp; MO'!D$19+$L634*'10k &amp; MO'!D$25+$M634*'10k &amp; MO'!D$31</f>
        <v>18337.149599999997</v>
      </c>
      <c r="V634" s="349">
        <f>+$I634*'10k &amp; MO'!E$7+$J634*'10k &amp; MO'!E$13+$K634*'10k &amp; MO'!E$19+$L634*'10k &amp; MO'!E$25+$M634*'10k &amp; MO'!E$31</f>
        <v>403064.3</v>
      </c>
      <c r="W634" s="349">
        <f>+$I634*'10k &amp; MO'!F$7+$J634*'10k &amp; MO'!F$13+$K634*'10k &amp; MO'!F$19+$L634*'10k &amp; MO'!F$25+$M634*'10k &amp; MO'!F$31</f>
        <v>157169.05739999999</v>
      </c>
      <c r="X634" s="349">
        <f>+$I634*'10k &amp; MO'!G$7+$J634*'10k &amp; MO'!G$13+$K634*'10k &amp; MO'!G$19+$L634*'10k &amp; MO'!G$25+$M634*'10k &amp; MO'!G$31</f>
        <v>179519.21469999998</v>
      </c>
      <c r="Y634" s="349">
        <f>+$N634*'10k &amp; MO'!H$7+$O634*'10k &amp; MO'!H$13+$P634*'10k &amp; MO'!H$19+$Q634*'10k &amp; MO'!H$25+$R634*'10k &amp; MO'!H$31</f>
        <v>989.63659999999993</v>
      </c>
      <c r="Z634" s="349">
        <f>+$N634*'10k &amp; MO'!I$7+$O634*'10k &amp; MO'!I$13+$P634*'10k &amp; MO'!I$19+$Q634*'10k &amp; MO'!I$25+$R634*'10k &amp; MO'!I$31</f>
        <v>34904.338600000003</v>
      </c>
      <c r="AA634" s="349">
        <f>+$N634*'10k &amp; MO'!J$7+$O634*'10k &amp; MO'!J$13+$P634*'10k &amp; MO'!J$19+$Q634*'10k &amp; MO'!J$25+$R634*'10k &amp; MO'!J$31</f>
        <v>405030.50030000001</v>
      </c>
      <c r="AB634" s="349">
        <f>+$N634*'10k &amp; MO'!K$7+$O634*'10k &amp; MO'!K$13+$P634*'10k &amp; MO'!K$19+$Q634*'10k &amp; MO'!K$25+$R634*'10k &amp; MO'!K$31</f>
        <v>223053.6637</v>
      </c>
      <c r="AC634" s="349">
        <f>+$N634*'10k &amp; MO'!L$7+$O634*'10k &amp; MO'!L$13+$P634*'10k &amp; MO'!L$19+$Q634*'10k &amp; MO'!L$25+$R634*'10k &amp; MO'!L$31</f>
        <v>293618.22159999999</v>
      </c>
      <c r="AD634" s="350">
        <f>+S634*'10k &amp; MO'!O$7</f>
        <v>60151.338000000003</v>
      </c>
      <c r="AF634" s="192" t="str">
        <f t="shared" si="82"/>
        <v>6512018</v>
      </c>
      <c r="AG634" s="192">
        <f>+IFERROR(VLOOKUP($AF634,'Limited Loss'!$F$5:$P$124,AG$3,FALSE),0)</f>
        <v>0</v>
      </c>
      <c r="AH634" s="193">
        <f>+IFERROR(VLOOKUP($AF634,'Limited Loss'!$F$5:$P$124,AH$3,FALSE),0)</f>
        <v>0</v>
      </c>
      <c r="AI634" s="193">
        <f>+IFERROR(VLOOKUP($AF634,'Limited Loss'!$F$5:$P$124,AI$3,FALSE),0)</f>
        <v>0</v>
      </c>
      <c r="AJ634" s="193">
        <f>+IFERROR(VLOOKUP($AF634,'Limited Loss'!$F$5:$P$124,AJ$3,FALSE),0)</f>
        <v>0</v>
      </c>
      <c r="AK634" s="100">
        <f>+IFERROR(VLOOKUP($AF634,'Limited Loss'!$F$5:$P$124,AK$3,FALSE),0)</f>
        <v>0</v>
      </c>
      <c r="AL634" s="193">
        <f>+IFERROR(VLOOKUP($AF634,'Limited Loss'!$F$5:$P$124,AL$3,FALSE),0)</f>
        <v>0</v>
      </c>
      <c r="AM634" s="193">
        <f>+IFERROR(VLOOKUP($AF634,'Limited Loss'!$F$5:$P$124,AM$3,FALSE),0)</f>
        <v>0</v>
      </c>
      <c r="AN634" s="193">
        <f>+IFERROR(VLOOKUP($AF634,'Limited Loss'!$F$5:$P$124,AN$3,FALSE),0)</f>
        <v>0</v>
      </c>
      <c r="AO634" s="193">
        <f>+IFERROR(VLOOKUP($AF634,'Limited Loss'!$F$5:$P$124,AO$3,FALSE),0)</f>
        <v>0</v>
      </c>
      <c r="AP634" s="100">
        <f>+IFERROR(VLOOKUP($AF634,'Limited Loss'!$F$5:$P$124,AP$3,FALSE),0)</f>
        <v>0</v>
      </c>
      <c r="AQ634" s="353"/>
      <c r="AR634" s="331">
        <f t="shared" si="83"/>
        <v>651</v>
      </c>
      <c r="AS634" s="332">
        <f t="shared" si="83"/>
        <v>2018</v>
      </c>
      <c r="AT634" s="349">
        <f t="shared" si="81"/>
        <v>564.22520000000009</v>
      </c>
      <c r="AU634" s="349">
        <f t="shared" si="81"/>
        <v>18337.149599999997</v>
      </c>
      <c r="AV634" s="349">
        <f t="shared" si="81"/>
        <v>403064.3</v>
      </c>
      <c r="AW634" s="349">
        <f t="shared" si="81"/>
        <v>157169.05739999999</v>
      </c>
      <c r="AX634" s="350">
        <f t="shared" si="81"/>
        <v>179519.21469999998</v>
      </c>
      <c r="AY634" s="349">
        <f t="shared" si="88"/>
        <v>989.63659999999993</v>
      </c>
      <c r="AZ634" s="349">
        <f t="shared" si="88"/>
        <v>34904.338600000003</v>
      </c>
      <c r="BA634" s="349">
        <f t="shared" si="88"/>
        <v>405030.50030000001</v>
      </c>
      <c r="BB634" s="349">
        <f t="shared" si="88"/>
        <v>223053.6637</v>
      </c>
      <c r="BC634" s="349">
        <f t="shared" si="88"/>
        <v>293618.22159999999</v>
      </c>
      <c r="BD634" s="350">
        <f t="shared" si="88"/>
        <v>60151.338000000003</v>
      </c>
      <c r="BE634" s="349">
        <f t="shared" si="85"/>
        <v>862890.1503000001</v>
      </c>
      <c r="BF634" s="375">
        <f t="shared" si="86"/>
        <v>853360.15739999991</v>
      </c>
      <c r="BG634" s="334">
        <f t="shared" si="87"/>
        <v>60151.338000000003</v>
      </c>
    </row>
    <row r="635" spans="1:59" x14ac:dyDescent="0.2">
      <c r="A635" s="326" t="str">
        <f t="shared" si="84"/>
        <v>6522014</v>
      </c>
      <c r="B635" s="331">
        <v>652</v>
      </c>
      <c r="C635" s="327">
        <v>2014</v>
      </c>
      <c r="D635" s="353">
        <f>+IFERROR(VLOOKUP($A635,Data_Loss!$A$2:$V$1180,6,FALSE),0)</f>
        <v>0</v>
      </c>
      <c r="E635" s="353">
        <f>+IFERROR(VLOOKUP($A635,Data_Loss!$A$2:$V$1180,7,FALSE),0)</f>
        <v>0</v>
      </c>
      <c r="F635" s="353">
        <f>+IFERROR(VLOOKUP($A635,Data_Loss!$A$2:$V$1180,8,FALSE),0)</f>
        <v>3</v>
      </c>
      <c r="G635" s="353">
        <f>+IFERROR(VLOOKUP($A635,Data_Loss!$A$2:$V$1180,9,FALSE),0)</f>
        <v>6</v>
      </c>
      <c r="H635" s="353">
        <f>+IFERROR(VLOOKUP($A635,Data_Loss!$A$2:$V$1180,10,FALSE),0)</f>
        <v>9</v>
      </c>
      <c r="I635" s="353">
        <f>+IFERROR(VLOOKUP($A635,Data_Loss!$A$2:$V$1300,12,FALSE),0)</f>
        <v>0</v>
      </c>
      <c r="J635" s="353">
        <f>+IFERROR(VLOOKUP($A635,Data_Loss!$A$2:$V$1300,13,FALSE),0)</f>
        <v>0</v>
      </c>
      <c r="K635" s="353">
        <f>+IFERROR(VLOOKUP($A635,Data_Loss!$A$2:$V$1300,14,FALSE),0)</f>
        <v>631131</v>
      </c>
      <c r="L635" s="353">
        <f>+IFERROR(VLOOKUP($A635,Data_Loss!$A$2:$V$1300,15,FALSE),0)</f>
        <v>217722</v>
      </c>
      <c r="M635" s="353">
        <f>+IFERROR(VLOOKUP($A635,Data_Loss!$A$2:$V$1300,16,FALSE),0)</f>
        <v>53774</v>
      </c>
      <c r="N635" s="353">
        <f>+IFERROR(VLOOKUP($A635,Data_Loss!$A$2:$V$1300,17,FALSE),0)</f>
        <v>0</v>
      </c>
      <c r="O635" s="353">
        <f>+IFERROR(VLOOKUP($A635,Data_Loss!$A$2:$V$1300,18,FALSE),0)</f>
        <v>0</v>
      </c>
      <c r="P635" s="353">
        <f>+IFERROR(VLOOKUP($A635,Data_Loss!$A$2:$V$1300,19,FALSE),0)</f>
        <v>600987</v>
      </c>
      <c r="Q635" s="353">
        <f>+IFERROR(VLOOKUP($A635,Data_Loss!$A$2:$V$1300,20,FALSE),0)</f>
        <v>219641</v>
      </c>
      <c r="R635" s="353">
        <f>+IFERROR(VLOOKUP($A635,Data_Loss!$A$2:$V$1300,21,FALSE),0)</f>
        <v>123631</v>
      </c>
      <c r="S635" s="353">
        <f>+IFERROR(VLOOKUP($A635,Data_Loss!$A$2:$V$1300,22,FALSE),0)</f>
        <v>21687</v>
      </c>
      <c r="T635" s="191">
        <f>+$I635*'10k &amp; MO'!C$3+$J635*'10k &amp; MO'!C$9+$K635*'10k &amp; MO'!C$15+$L635*'10k &amp; MO'!C$21+$M635*'10k &amp; MO'!C$27</f>
        <v>0</v>
      </c>
      <c r="U635" s="349">
        <f>+$I635*'10k &amp; MO'!D$3+$J635*'10k &amp; MO'!D$9+$K635*'10k &amp; MO'!D$15+$L635*'10k &amp; MO'!D$21+$M635*'10k &amp; MO'!D$27</f>
        <v>0</v>
      </c>
      <c r="V635" s="349">
        <f>+$I635*'10k &amp; MO'!E$3+$J635*'10k &amp; MO'!E$9+$K635*'10k &amp; MO'!E$15+$L635*'10k &amp; MO'!E$21+$M635*'10k &amp; MO'!E$27</f>
        <v>949221.02399999998</v>
      </c>
      <c r="W635" s="349">
        <f>+$I635*'10k &amp; MO'!F$3+$J635*'10k &amp; MO'!F$9+$K635*'10k &amp; MO'!F$15+$L635*'10k &amp; MO'!F$21+$M635*'10k &amp; MO'!F$27</f>
        <v>267580.33800000005</v>
      </c>
      <c r="X635" s="349">
        <f>+$I635*'10k &amp; MO'!G$3+$J635*'10k &amp; MO'!G$9+$K635*'10k &amp; MO'!G$15+$L635*'10k &amp; MO'!G$21+$M635*'10k &amp; MO'!G$27</f>
        <v>60872.167999999998</v>
      </c>
      <c r="Y635" s="349">
        <f>+$N635*'10k &amp; MO'!H$3+$O635*'10k &amp; MO'!H$9+$P635*'10k &amp; MO'!H$15+$Q635*'10k &amp; MO'!H$21+$R635*'10k &amp; MO'!H$27</f>
        <v>0</v>
      </c>
      <c r="Z635" s="349">
        <f>+$N635*'10k &amp; MO'!I$3+$O635*'10k &amp; MO'!I$9+$P635*'10k &amp; MO'!I$15+$Q635*'10k &amp; MO'!I$21+$R635*'10k &amp; MO'!I$27</f>
        <v>0</v>
      </c>
      <c r="AA635" s="349">
        <f>+$N635*'10k &amp; MO'!J$3+$O635*'10k &amp; MO'!J$9+$P635*'10k &amp; MO'!J$15+$Q635*'10k &amp; MO'!J$21+$R635*'10k &amp; MO'!J$27</f>
        <v>1256663.817</v>
      </c>
      <c r="AB635" s="349">
        <f>+$N635*'10k &amp; MO'!K$3+$O635*'10k &amp; MO'!K$9+$P635*'10k &amp; MO'!K$15+$Q635*'10k &amp; MO'!K$21+$R635*'10k &amp; MO'!K$27</f>
        <v>307717.04100000003</v>
      </c>
      <c r="AC635" s="349">
        <f>+$N635*'10k &amp; MO'!L$3+$O635*'10k &amp; MO'!L$9+$P635*'10k &amp; MO'!L$15+$Q635*'10k &amp; MO'!L$21+$R635*'10k &amp; MO'!L$27</f>
        <v>190639.00200000001</v>
      </c>
      <c r="AD635" s="350">
        <f>+S635*'10k &amp; MO'!O$3</f>
        <v>23226.776999999998</v>
      </c>
      <c r="AF635" s="192" t="str">
        <f t="shared" si="82"/>
        <v>6522014</v>
      </c>
      <c r="AG635" s="192">
        <f>+IFERROR(VLOOKUP($AF635,'Limited Loss'!$F$5:$P$124,AG$3,FALSE),0)</f>
        <v>0</v>
      </c>
      <c r="AH635" s="193">
        <f>+IFERROR(VLOOKUP($AF635,'Limited Loss'!$F$5:$P$124,AH$3,FALSE),0)</f>
        <v>0</v>
      </c>
      <c r="AI635" s="193">
        <f>+IFERROR(VLOOKUP($AF635,'Limited Loss'!$F$5:$P$124,AI$3,FALSE),0)</f>
        <v>0</v>
      </c>
      <c r="AJ635" s="193">
        <f>+IFERROR(VLOOKUP($AF635,'Limited Loss'!$F$5:$P$124,AJ$3,FALSE),0)</f>
        <v>0</v>
      </c>
      <c r="AK635" s="100">
        <f>+IFERROR(VLOOKUP($AF635,'Limited Loss'!$F$5:$P$124,AK$3,FALSE),0)</f>
        <v>0</v>
      </c>
      <c r="AL635" s="193">
        <f>+IFERROR(VLOOKUP($AF635,'Limited Loss'!$F$5:$P$124,AL$3,FALSE),0)</f>
        <v>0</v>
      </c>
      <c r="AM635" s="193">
        <f>+IFERROR(VLOOKUP($AF635,'Limited Loss'!$F$5:$P$124,AM$3,FALSE),0)</f>
        <v>0</v>
      </c>
      <c r="AN635" s="193">
        <f>+IFERROR(VLOOKUP($AF635,'Limited Loss'!$F$5:$P$124,AN$3,FALSE),0)</f>
        <v>0</v>
      </c>
      <c r="AO635" s="193">
        <f>+IFERROR(VLOOKUP($AF635,'Limited Loss'!$F$5:$P$124,AO$3,FALSE),0)</f>
        <v>0</v>
      </c>
      <c r="AP635" s="100">
        <f>+IFERROR(VLOOKUP($AF635,'Limited Loss'!$F$5:$P$124,AP$3,FALSE),0)</f>
        <v>0</v>
      </c>
      <c r="AQ635" s="353"/>
      <c r="AR635" s="331">
        <f t="shared" si="83"/>
        <v>652</v>
      </c>
      <c r="AS635" s="332">
        <f t="shared" si="83"/>
        <v>2014</v>
      </c>
      <c r="AT635" s="349">
        <f t="shared" si="81"/>
        <v>0</v>
      </c>
      <c r="AU635" s="349">
        <f t="shared" si="81"/>
        <v>0</v>
      </c>
      <c r="AV635" s="349">
        <f t="shared" si="81"/>
        <v>949221.02399999998</v>
      </c>
      <c r="AW635" s="349">
        <f t="shared" si="81"/>
        <v>267580.33800000005</v>
      </c>
      <c r="AX635" s="350">
        <f t="shared" si="81"/>
        <v>60872.167999999998</v>
      </c>
      <c r="AY635" s="349">
        <f t="shared" si="88"/>
        <v>0</v>
      </c>
      <c r="AZ635" s="349">
        <f t="shared" si="88"/>
        <v>0</v>
      </c>
      <c r="BA635" s="349">
        <f t="shared" si="88"/>
        <v>1256663.817</v>
      </c>
      <c r="BB635" s="349">
        <f t="shared" si="88"/>
        <v>307717.04100000003</v>
      </c>
      <c r="BC635" s="349">
        <f t="shared" si="88"/>
        <v>190639.00200000001</v>
      </c>
      <c r="BD635" s="350">
        <f t="shared" si="88"/>
        <v>23226.776999999998</v>
      </c>
      <c r="BE635" s="349">
        <f t="shared" si="85"/>
        <v>2205884.841</v>
      </c>
      <c r="BF635" s="375">
        <f t="shared" si="86"/>
        <v>826808.549</v>
      </c>
      <c r="BG635" s="334">
        <f t="shared" si="87"/>
        <v>23226.776999999998</v>
      </c>
    </row>
    <row r="636" spans="1:59" x14ac:dyDescent="0.2">
      <c r="A636" s="326" t="str">
        <f t="shared" si="84"/>
        <v>6522015</v>
      </c>
      <c r="B636" s="331">
        <v>652</v>
      </c>
      <c r="C636" s="327">
        <v>2015</v>
      </c>
      <c r="D636" s="353">
        <f>+IFERROR(VLOOKUP($A636,Data_Loss!$A$2:$V$1180,6,FALSE),0)</f>
        <v>0</v>
      </c>
      <c r="E636" s="353">
        <f>+IFERROR(VLOOKUP($A636,Data_Loss!$A$2:$V$1180,7,FALSE),0)</f>
        <v>0</v>
      </c>
      <c r="F636" s="353">
        <f>+IFERROR(VLOOKUP($A636,Data_Loss!$A$2:$V$1180,8,FALSE),0)</f>
        <v>6</v>
      </c>
      <c r="G636" s="353">
        <f>+IFERROR(VLOOKUP($A636,Data_Loss!$A$2:$V$1180,9,FALSE),0)</f>
        <v>11</v>
      </c>
      <c r="H636" s="353">
        <f>+IFERROR(VLOOKUP($A636,Data_Loss!$A$2:$V$1180,10,FALSE),0)</f>
        <v>23</v>
      </c>
      <c r="I636" s="353">
        <f>+IFERROR(VLOOKUP($A636,Data_Loss!$A$2:$V$1300,12,FALSE),0)</f>
        <v>0</v>
      </c>
      <c r="J636" s="353">
        <f>+IFERROR(VLOOKUP($A636,Data_Loss!$A$2:$V$1300,13,FALSE),0)</f>
        <v>0</v>
      </c>
      <c r="K636" s="353">
        <f>+IFERROR(VLOOKUP($A636,Data_Loss!$A$2:$V$1300,14,FALSE),0)</f>
        <v>691453</v>
      </c>
      <c r="L636" s="353">
        <f>+IFERROR(VLOOKUP($A636,Data_Loss!$A$2:$V$1300,15,FALSE),0)</f>
        <v>483484</v>
      </c>
      <c r="M636" s="353">
        <f>+IFERROR(VLOOKUP($A636,Data_Loss!$A$2:$V$1300,16,FALSE),0)</f>
        <v>203740</v>
      </c>
      <c r="N636" s="353">
        <f>+IFERROR(VLOOKUP($A636,Data_Loss!$A$2:$V$1300,17,FALSE),0)</f>
        <v>0</v>
      </c>
      <c r="O636" s="353">
        <f>+IFERROR(VLOOKUP($A636,Data_Loss!$A$2:$V$1300,18,FALSE),0)</f>
        <v>0</v>
      </c>
      <c r="P636" s="353">
        <f>+IFERROR(VLOOKUP($A636,Data_Loss!$A$2:$V$1300,19,FALSE),0)</f>
        <v>706220</v>
      </c>
      <c r="Q636" s="353">
        <f>+IFERROR(VLOOKUP($A636,Data_Loss!$A$2:$V$1300,20,FALSE),0)</f>
        <v>565193</v>
      </c>
      <c r="R636" s="353">
        <f>+IFERROR(VLOOKUP($A636,Data_Loss!$A$2:$V$1300,21,FALSE),0)</f>
        <v>532255</v>
      </c>
      <c r="S636" s="353">
        <f>+IFERROR(VLOOKUP($A636,Data_Loss!$A$2:$V$1300,22,FALSE),0)</f>
        <v>34103</v>
      </c>
      <c r="T636" s="191">
        <f>+$I636*'10k &amp; MO'!C$4+$J636*'10k &amp; MO'!C$10+$K636*'10k &amp; MO'!C$16+$L636*'10k &amp; MO'!C$22+$M636*'10k &amp; MO'!C$28</f>
        <v>0</v>
      </c>
      <c r="U636" s="349">
        <f>+$I636*'10k &amp; MO'!D$4+$J636*'10k &amp; MO'!D$10+$K636*'10k &amp; MO'!D$16+$L636*'10k &amp; MO'!D$22+$M636*'10k &amp; MO'!D$28</f>
        <v>0</v>
      </c>
      <c r="V636" s="349">
        <f>+$I636*'10k &amp; MO'!E$4+$J636*'10k &amp; MO'!E$10+$K636*'10k &amp; MO'!E$16+$L636*'10k &amp; MO'!E$22+$M636*'10k &amp; MO'!E$28</f>
        <v>1291461.3209999998</v>
      </c>
      <c r="W636" s="349">
        <f>+$I636*'10k &amp; MO'!F$4+$J636*'10k &amp; MO'!F$10+$K636*'10k &amp; MO'!F$16+$L636*'10k &amp; MO'!F$22+$M636*'10k &amp; MO'!F$28</f>
        <v>541174.07829999994</v>
      </c>
      <c r="X636" s="349">
        <f>+$I636*'10k &amp; MO'!G$4+$J636*'10k &amp; MO'!G$10+$K636*'10k &amp; MO'!G$16+$L636*'10k &amp; MO'!G$22+$M636*'10k &amp; MO'!G$28</f>
        <v>242623.1943</v>
      </c>
      <c r="Y636" s="349">
        <f>+$N636*'10k &amp; MO'!H$4+$O636*'10k &amp; MO'!H$10+$P636*'10k &amp; MO'!H$16+$Q636*'10k &amp; MO'!H$22+$R636*'10k &amp; MO'!H$28</f>
        <v>0</v>
      </c>
      <c r="Z636" s="349">
        <f>+$N636*'10k &amp; MO'!I$4+$O636*'10k &amp; MO'!I$10+$P636*'10k &amp; MO'!I$16+$Q636*'10k &amp; MO'!I$22+$R636*'10k &amp; MO'!I$28</f>
        <v>0</v>
      </c>
      <c r="AA636" s="349">
        <f>+$N636*'10k &amp; MO'!J$4+$O636*'10k &amp; MO'!J$10+$P636*'10k &amp; MO'!J$16+$Q636*'10k &amp; MO'!J$22+$R636*'10k &amp; MO'!J$28</f>
        <v>2086167.5697999999</v>
      </c>
      <c r="AB636" s="349">
        <f>+$N636*'10k &amp; MO'!K$4+$O636*'10k &amp; MO'!K$10+$P636*'10k &amp; MO'!K$16+$Q636*'10k &amp; MO'!K$22+$R636*'10k &amp; MO'!K$28</f>
        <v>913064.99650000001</v>
      </c>
      <c r="AC636" s="349">
        <f>+$N636*'10k &amp; MO'!L$4+$O636*'10k &amp; MO'!L$10+$P636*'10k &amp; MO'!L$16+$Q636*'10k &amp; MO'!L$22+$R636*'10k &amp; MO'!L$28</f>
        <v>797844.12249999994</v>
      </c>
      <c r="AD636" s="350">
        <f>+S636*'10k &amp; MO'!O$4</f>
        <v>41332.835999999996</v>
      </c>
      <c r="AF636" s="192" t="str">
        <f t="shared" si="82"/>
        <v>6522015</v>
      </c>
      <c r="AG636" s="192">
        <f>+IFERROR(VLOOKUP($AF636,'Limited Loss'!$F$5:$P$124,AG$3,FALSE),0)</f>
        <v>0</v>
      </c>
      <c r="AH636" s="193">
        <f>+IFERROR(VLOOKUP($AF636,'Limited Loss'!$F$5:$P$124,AH$3,FALSE),0)</f>
        <v>0</v>
      </c>
      <c r="AI636" s="193">
        <f>+IFERROR(VLOOKUP($AF636,'Limited Loss'!$F$5:$P$124,AI$3,FALSE),0)</f>
        <v>0</v>
      </c>
      <c r="AJ636" s="193">
        <f>+IFERROR(VLOOKUP($AF636,'Limited Loss'!$F$5:$P$124,AJ$3,FALSE),0)</f>
        <v>0</v>
      </c>
      <c r="AK636" s="100">
        <f>+IFERROR(VLOOKUP($AF636,'Limited Loss'!$F$5:$P$124,AK$3,FALSE),0)</f>
        <v>0</v>
      </c>
      <c r="AL636" s="193">
        <f>+IFERROR(VLOOKUP($AF636,'Limited Loss'!$F$5:$P$124,AL$3,FALSE),0)</f>
        <v>0</v>
      </c>
      <c r="AM636" s="193">
        <f>+IFERROR(VLOOKUP($AF636,'Limited Loss'!$F$5:$P$124,AM$3,FALSE),0)</f>
        <v>0</v>
      </c>
      <c r="AN636" s="193">
        <f>+IFERROR(VLOOKUP($AF636,'Limited Loss'!$F$5:$P$124,AN$3,FALSE),0)</f>
        <v>0</v>
      </c>
      <c r="AO636" s="193">
        <f>+IFERROR(VLOOKUP($AF636,'Limited Loss'!$F$5:$P$124,AO$3,FALSE),0)</f>
        <v>0</v>
      </c>
      <c r="AP636" s="100">
        <f>+IFERROR(VLOOKUP($AF636,'Limited Loss'!$F$5:$P$124,AP$3,FALSE),0)</f>
        <v>0</v>
      </c>
      <c r="AQ636" s="353"/>
      <c r="AR636" s="331">
        <f t="shared" si="83"/>
        <v>652</v>
      </c>
      <c r="AS636" s="332">
        <f t="shared" si="83"/>
        <v>2015</v>
      </c>
      <c r="AT636" s="349">
        <f t="shared" si="81"/>
        <v>0</v>
      </c>
      <c r="AU636" s="349">
        <f t="shared" si="81"/>
        <v>0</v>
      </c>
      <c r="AV636" s="349">
        <f t="shared" si="81"/>
        <v>1291461.3209999998</v>
      </c>
      <c r="AW636" s="349">
        <f t="shared" si="81"/>
        <v>541174.07829999994</v>
      </c>
      <c r="AX636" s="350">
        <f t="shared" si="81"/>
        <v>242623.1943</v>
      </c>
      <c r="AY636" s="349">
        <f t="shared" si="88"/>
        <v>0</v>
      </c>
      <c r="AZ636" s="349">
        <f t="shared" si="88"/>
        <v>0</v>
      </c>
      <c r="BA636" s="349">
        <f t="shared" si="88"/>
        <v>2086167.5697999999</v>
      </c>
      <c r="BB636" s="349">
        <f t="shared" si="88"/>
        <v>913064.99650000001</v>
      </c>
      <c r="BC636" s="349">
        <f t="shared" si="88"/>
        <v>797844.12249999994</v>
      </c>
      <c r="BD636" s="350">
        <f t="shared" si="88"/>
        <v>41332.835999999996</v>
      </c>
      <c r="BE636" s="349">
        <f t="shared" si="85"/>
        <v>3377628.8907999997</v>
      </c>
      <c r="BF636" s="375">
        <f t="shared" si="86"/>
        <v>2494706.3915999997</v>
      </c>
      <c r="BG636" s="334">
        <f t="shared" si="87"/>
        <v>41332.835999999996</v>
      </c>
    </row>
    <row r="637" spans="1:59" x14ac:dyDescent="0.2">
      <c r="A637" s="326" t="str">
        <f t="shared" si="84"/>
        <v>6522016</v>
      </c>
      <c r="B637" s="331">
        <v>652</v>
      </c>
      <c r="C637" s="327">
        <v>2016</v>
      </c>
      <c r="D637" s="353">
        <f>+IFERROR(VLOOKUP($A637,Data_Loss!$A$2:$V$1180,6,FALSE),0)</f>
        <v>1</v>
      </c>
      <c r="E637" s="353">
        <f>+IFERROR(VLOOKUP($A637,Data_Loss!$A$2:$V$1180,7,FALSE),0)</f>
        <v>0</v>
      </c>
      <c r="F637" s="353">
        <f>+IFERROR(VLOOKUP($A637,Data_Loss!$A$2:$V$1180,8,FALSE),0)</f>
        <v>6</v>
      </c>
      <c r="G637" s="353">
        <f>+IFERROR(VLOOKUP($A637,Data_Loss!$A$2:$V$1180,9,FALSE),0)</f>
        <v>7</v>
      </c>
      <c r="H637" s="353">
        <f>+IFERROR(VLOOKUP($A637,Data_Loss!$A$2:$V$1180,10,FALSE),0)</f>
        <v>10</v>
      </c>
      <c r="I637" s="353">
        <f>+IFERROR(VLOOKUP($A637,Data_Loss!$A$2:$V$1300,12,FALSE),0)</f>
        <v>403500</v>
      </c>
      <c r="J637" s="353">
        <f>+IFERROR(VLOOKUP($A637,Data_Loss!$A$2:$V$1300,13,FALSE),0)</f>
        <v>0</v>
      </c>
      <c r="K637" s="353">
        <f>+IFERROR(VLOOKUP($A637,Data_Loss!$A$2:$V$1300,14,FALSE),0)</f>
        <v>1172072</v>
      </c>
      <c r="L637" s="353">
        <f>+IFERROR(VLOOKUP($A637,Data_Loss!$A$2:$V$1300,15,FALSE),0)</f>
        <v>198352</v>
      </c>
      <c r="M637" s="353">
        <f>+IFERROR(VLOOKUP($A637,Data_Loss!$A$2:$V$1300,16,FALSE),0)</f>
        <v>131694</v>
      </c>
      <c r="N637" s="353">
        <f>+IFERROR(VLOOKUP($A637,Data_Loss!$A$2:$V$1300,17,FALSE),0)</f>
        <v>9934</v>
      </c>
      <c r="O637" s="353">
        <f>+IFERROR(VLOOKUP($A637,Data_Loss!$A$2:$V$1300,18,FALSE),0)</f>
        <v>0</v>
      </c>
      <c r="P637" s="353">
        <f>+IFERROR(VLOOKUP($A637,Data_Loss!$A$2:$V$1300,19,FALSE),0)</f>
        <v>1617192</v>
      </c>
      <c r="Q637" s="353">
        <f>+IFERROR(VLOOKUP($A637,Data_Loss!$A$2:$V$1300,20,FALSE),0)</f>
        <v>195552</v>
      </c>
      <c r="R637" s="353">
        <f>+IFERROR(VLOOKUP($A637,Data_Loss!$A$2:$V$1300,21,FALSE),0)</f>
        <v>96955</v>
      </c>
      <c r="S637" s="353">
        <f>+IFERROR(VLOOKUP($A637,Data_Loss!$A$2:$V$1300,22,FALSE),0)</f>
        <v>47308</v>
      </c>
      <c r="T637" s="191">
        <f>+$I637*'10k &amp; MO'!C$5+$J637*'10k &amp; MO'!C$11+$K637*'10k &amp; MO'!C$17+$L637*'10k &amp; MO'!C$23+$M637*'10k &amp; MO'!C$29</f>
        <v>584187.30000000005</v>
      </c>
      <c r="U637" s="349">
        <f>+$I637*'10k &amp; MO'!D$5+$J637*'10k &amp; MO'!D$11+$K637*'10k &amp; MO'!D$17+$L637*'10k &amp; MO'!D$23+$M637*'10k &amp; MO'!D$29</f>
        <v>6915.2248</v>
      </c>
      <c r="V637" s="349">
        <f>+$I637*'10k &amp; MO'!E$5+$J637*'10k &amp; MO'!E$11+$K637*'10k &amp; MO'!E$17+$L637*'10k &amp; MO'!E$23+$M637*'10k &amp; MO'!E$29</f>
        <v>1911665.6525999999</v>
      </c>
      <c r="W637" s="349">
        <f>+$I637*'10k &amp; MO'!F$5+$J637*'10k &amp; MO'!F$11+$K637*'10k &amp; MO'!F$17+$L637*'10k &amp; MO'!F$23+$M637*'10k &amp; MO'!F$29</f>
        <v>258466.95919999998</v>
      </c>
      <c r="X637" s="349">
        <f>+$I637*'10k &amp; MO'!G$5+$J637*'10k &amp; MO'!G$11+$K637*'10k &amp; MO'!G$17+$L637*'10k &amp; MO'!G$23+$M637*'10k &amp; MO'!G$29</f>
        <v>155250.49359999999</v>
      </c>
      <c r="Y637" s="349">
        <f>+$N637*'10k &amp; MO'!H$5+$O637*'10k &amp; MO'!H$11+$P637*'10k &amp; MO'!H$17+$Q637*'10k &amp; MO'!H$23+$R637*'10k &amp; MO'!H$29</f>
        <v>21064.053599999999</v>
      </c>
      <c r="Z637" s="349">
        <f>+$N637*'10k &amp; MO'!I$5+$O637*'10k &amp; MO'!I$11+$P637*'10k &amp; MO'!I$17+$Q637*'10k &amp; MO'!I$23+$R637*'10k &amp; MO'!I$29</f>
        <v>5336.7335999999996</v>
      </c>
      <c r="AA637" s="349">
        <f>+$N637*'10k &amp; MO'!J$5+$O637*'10k &amp; MO'!J$11+$P637*'10k &amp; MO'!J$17+$Q637*'10k &amp; MO'!J$23+$R637*'10k &amp; MO'!J$29</f>
        <v>3153331.8413</v>
      </c>
      <c r="AB637" s="349">
        <f>+$N637*'10k &amp; MO'!K$5+$O637*'10k &amp; MO'!K$11+$P637*'10k &amp; MO'!K$17+$Q637*'10k &amp; MO'!K$23+$R637*'10k &amp; MO'!K$29</f>
        <v>458365.27590000001</v>
      </c>
      <c r="AC637" s="349">
        <f>+$N637*'10k &amp; MO'!L$5+$O637*'10k &amp; MO'!L$11+$P637*'10k &amp; MO'!L$17+$Q637*'10k &amp; MO'!L$23+$R637*'10k &amp; MO'!L$29</f>
        <v>187860.91200000001</v>
      </c>
      <c r="AD637" s="350">
        <f>+S637*'10k &amp; MO'!O$5</f>
        <v>63771.184000000001</v>
      </c>
      <c r="AF637" s="192" t="str">
        <f t="shared" si="82"/>
        <v>6522016</v>
      </c>
      <c r="AG637" s="192">
        <f>+IFERROR(VLOOKUP($AF637,'Limited Loss'!$F$5:$P$124,AG$3,FALSE),0)</f>
        <v>0</v>
      </c>
      <c r="AH637" s="193">
        <f>+IFERROR(VLOOKUP($AF637,'Limited Loss'!$F$5:$P$124,AH$3,FALSE),0)</f>
        <v>655</v>
      </c>
      <c r="AI637" s="193">
        <f>+IFERROR(VLOOKUP($AF637,'Limited Loss'!$F$5:$P$124,AI$3,FALSE),0)</f>
        <v>173820</v>
      </c>
      <c r="AJ637" s="193">
        <f>+IFERROR(VLOOKUP($AF637,'Limited Loss'!$F$5:$P$124,AJ$3,FALSE),0)</f>
        <v>3309</v>
      </c>
      <c r="AK637" s="100">
        <f>+IFERROR(VLOOKUP($AF637,'Limited Loss'!$F$5:$P$124,AK$3,FALSE),0)</f>
        <v>1252</v>
      </c>
      <c r="AL637" s="193">
        <f>+IFERROR(VLOOKUP($AF637,'Limited Loss'!$F$5:$P$124,AL$3,FALSE),0)</f>
        <v>0</v>
      </c>
      <c r="AM637" s="193">
        <f>+IFERROR(VLOOKUP($AF637,'Limited Loss'!$F$5:$P$124,AM$3,FALSE),0)</f>
        <v>1497</v>
      </c>
      <c r="AN637" s="193">
        <f>+IFERROR(VLOOKUP($AF637,'Limited Loss'!$F$5:$P$124,AN$3,FALSE),0)</f>
        <v>863145</v>
      </c>
      <c r="AO637" s="193">
        <f>+IFERROR(VLOOKUP($AF637,'Limited Loss'!$F$5:$P$124,AO$3,FALSE),0)</f>
        <v>39208</v>
      </c>
      <c r="AP637" s="100">
        <f>+IFERROR(VLOOKUP($AF637,'Limited Loss'!$F$5:$P$124,AP$3,FALSE),0)</f>
        <v>9098</v>
      </c>
      <c r="AQ637" s="353"/>
      <c r="AR637" s="331">
        <f t="shared" si="83"/>
        <v>652</v>
      </c>
      <c r="AS637" s="332">
        <f t="shared" si="83"/>
        <v>2016</v>
      </c>
      <c r="AT637" s="349">
        <f t="shared" si="81"/>
        <v>584187.30000000005</v>
      </c>
      <c r="AU637" s="349">
        <f t="shared" si="81"/>
        <v>6260.2248</v>
      </c>
      <c r="AV637" s="349">
        <f t="shared" si="81"/>
        <v>1737845.6525999999</v>
      </c>
      <c r="AW637" s="349">
        <f t="shared" si="81"/>
        <v>255157.95919999998</v>
      </c>
      <c r="AX637" s="350">
        <f t="shared" si="81"/>
        <v>153998.49359999999</v>
      </c>
      <c r="AY637" s="349">
        <f t="shared" si="88"/>
        <v>21064.053599999999</v>
      </c>
      <c r="AZ637" s="349">
        <f t="shared" si="88"/>
        <v>3839.7335999999996</v>
      </c>
      <c r="BA637" s="349">
        <f t="shared" si="88"/>
        <v>2290186.8413</v>
      </c>
      <c r="BB637" s="349">
        <f t="shared" si="88"/>
        <v>419157.27590000001</v>
      </c>
      <c r="BC637" s="349">
        <f t="shared" si="88"/>
        <v>178762.91200000001</v>
      </c>
      <c r="BD637" s="350">
        <f t="shared" si="88"/>
        <v>63771.184000000001</v>
      </c>
      <c r="BE637" s="349">
        <f t="shared" si="85"/>
        <v>4643383.8059</v>
      </c>
      <c r="BF637" s="375">
        <f t="shared" si="86"/>
        <v>1007076.6407</v>
      </c>
      <c r="BG637" s="334">
        <f t="shared" si="87"/>
        <v>63771.184000000001</v>
      </c>
    </row>
    <row r="638" spans="1:59" x14ac:dyDescent="0.2">
      <c r="A638" s="326" t="str">
        <f t="shared" si="84"/>
        <v>6522017</v>
      </c>
      <c r="B638" s="331">
        <v>652</v>
      </c>
      <c r="C638" s="327">
        <v>2017</v>
      </c>
      <c r="D638" s="353">
        <f>+IFERROR(VLOOKUP($A638,Data_Loss!$A$2:$V$1180,6,FALSE),0)</f>
        <v>0</v>
      </c>
      <c r="E638" s="353">
        <f>+IFERROR(VLOOKUP($A638,Data_Loss!$A$2:$V$1180,7,FALSE),0)</f>
        <v>0</v>
      </c>
      <c r="F638" s="353">
        <f>+IFERROR(VLOOKUP($A638,Data_Loss!$A$2:$V$1180,8,FALSE),0)</f>
        <v>1</v>
      </c>
      <c r="G638" s="353">
        <f>+IFERROR(VLOOKUP($A638,Data_Loss!$A$2:$V$1180,9,FALSE),0)</f>
        <v>6</v>
      </c>
      <c r="H638" s="353">
        <f>+IFERROR(VLOOKUP($A638,Data_Loss!$A$2:$V$1180,10,FALSE),0)</f>
        <v>21</v>
      </c>
      <c r="I638" s="353">
        <f>+IFERROR(VLOOKUP($A638,Data_Loss!$A$2:$V$1300,12,FALSE),0)</f>
        <v>0</v>
      </c>
      <c r="J638" s="353">
        <f>+IFERROR(VLOOKUP($A638,Data_Loss!$A$2:$V$1300,13,FALSE),0)</f>
        <v>0</v>
      </c>
      <c r="K638" s="353">
        <f>+IFERROR(VLOOKUP($A638,Data_Loss!$A$2:$V$1300,14,FALSE),0)</f>
        <v>179034</v>
      </c>
      <c r="L638" s="353">
        <f>+IFERROR(VLOOKUP($A638,Data_Loss!$A$2:$V$1300,15,FALSE),0)</f>
        <v>162393</v>
      </c>
      <c r="M638" s="353">
        <f>+IFERROR(VLOOKUP($A638,Data_Loss!$A$2:$V$1300,16,FALSE),0)</f>
        <v>134565</v>
      </c>
      <c r="N638" s="353">
        <f>+IFERROR(VLOOKUP($A638,Data_Loss!$A$2:$V$1300,17,FALSE),0)</f>
        <v>0</v>
      </c>
      <c r="O638" s="353">
        <f>+IFERROR(VLOOKUP($A638,Data_Loss!$A$2:$V$1300,18,FALSE),0)</f>
        <v>0</v>
      </c>
      <c r="P638" s="353">
        <f>+IFERROR(VLOOKUP($A638,Data_Loss!$A$2:$V$1300,19,FALSE),0)</f>
        <v>243997</v>
      </c>
      <c r="Q638" s="353">
        <f>+IFERROR(VLOOKUP($A638,Data_Loss!$A$2:$V$1300,20,FALSE),0)</f>
        <v>265031</v>
      </c>
      <c r="R638" s="353">
        <f>+IFERROR(VLOOKUP($A638,Data_Loss!$A$2:$V$1300,21,FALSE),0)</f>
        <v>239560</v>
      </c>
      <c r="S638" s="353">
        <f>+IFERROR(VLOOKUP($A638,Data_Loss!$A$2:$V$1300,22,FALSE),0)</f>
        <v>37496</v>
      </c>
      <c r="T638" s="191">
        <f>+$I638*'10k &amp; MO'!C$6+$J638*'10k &amp; MO'!C$12+$K638*'10k &amp; MO'!C$18+$L638*'10k &amp; MO'!C$24+$M638*'10k &amp; MO'!C$30</f>
        <v>0</v>
      </c>
      <c r="U638" s="349">
        <f>+$I638*'10k &amp; MO'!D$6+$J638*'10k &amp; MO'!D$12+$K638*'10k &amp; MO'!D$18+$L638*'10k &amp; MO'!D$24+$M638*'10k &amp; MO'!D$30</f>
        <v>10702.8786</v>
      </c>
      <c r="V638" s="349">
        <f>+$I638*'10k &amp; MO'!E$6+$J638*'10k &amp; MO'!E$12+$K638*'10k &amp; MO'!E$18+$L638*'10k &amp; MO'!E$24+$M638*'10k &amp; MO'!E$30</f>
        <v>498658.75980000006</v>
      </c>
      <c r="W638" s="349">
        <f>+$I638*'10k &amp; MO'!F$6+$J638*'10k &amp; MO'!F$12+$K638*'10k &amp; MO'!F$18+$L638*'10k &amp; MO'!F$24+$M638*'10k &amp; MO'!F$30</f>
        <v>178952.0643</v>
      </c>
      <c r="X638" s="349">
        <f>+$I638*'10k &amp; MO'!G$6+$J638*'10k &amp; MO'!G$12+$K638*'10k &amp; MO'!G$18+$L638*'10k &amp; MO'!G$24+$M638*'10k &amp; MO'!G$30</f>
        <v>163961.9607</v>
      </c>
      <c r="Y638" s="349">
        <f>+$N638*'10k &amp; MO'!H$6+$O638*'10k &amp; MO'!H$12+$P638*'10k &amp; MO'!H$18+$Q638*'10k &amp; MO'!H$24+$R638*'10k &amp; MO'!H$30</f>
        <v>0</v>
      </c>
      <c r="Z638" s="349">
        <f>+$N638*'10k &amp; MO'!I$6+$O638*'10k &amp; MO'!I$12+$P638*'10k &amp; MO'!I$18+$Q638*'10k &amp; MO'!I$24+$R638*'10k &amp; MO'!I$30</f>
        <v>23681.101699999999</v>
      </c>
      <c r="AA638" s="349">
        <f>+$N638*'10k &amp; MO'!J$6+$O638*'10k &amp; MO'!J$12+$P638*'10k &amp; MO'!J$18+$Q638*'10k &amp; MO'!J$24+$R638*'10k &amp; MO'!J$30</f>
        <v>1072080.4271</v>
      </c>
      <c r="AB638" s="349">
        <f>+$N638*'10k &amp; MO'!K$6+$O638*'10k &amp; MO'!K$12+$P638*'10k &amp; MO'!K$18+$Q638*'10k &amp; MO'!K$24+$R638*'10k &amp; MO'!K$30</f>
        <v>417817.82740000007</v>
      </c>
      <c r="AC638" s="349">
        <f>+$N638*'10k &amp; MO'!L$6+$O638*'10k &amp; MO'!L$12+$P638*'10k &amp; MO'!L$18+$Q638*'10k &amp; MO'!L$24+$R638*'10k &amp; MO'!L$30</f>
        <v>389034.02980000002</v>
      </c>
      <c r="AD638" s="350">
        <f>+S638*'10k &amp; MO'!O$6</f>
        <v>50469.616000000002</v>
      </c>
      <c r="AF638" s="192" t="str">
        <f t="shared" si="82"/>
        <v>6522017</v>
      </c>
      <c r="AG638" s="192">
        <f>+IFERROR(VLOOKUP($AF638,'Limited Loss'!$F$5:$P$124,AG$3,FALSE),0)</f>
        <v>0</v>
      </c>
      <c r="AH638" s="193">
        <f>+IFERROR(VLOOKUP($AF638,'Limited Loss'!$F$5:$P$124,AH$3,FALSE),0)</f>
        <v>0</v>
      </c>
      <c r="AI638" s="193">
        <f>+IFERROR(VLOOKUP($AF638,'Limited Loss'!$F$5:$P$124,AI$3,FALSE),0)</f>
        <v>0</v>
      </c>
      <c r="AJ638" s="193">
        <f>+IFERROR(VLOOKUP($AF638,'Limited Loss'!$F$5:$P$124,AJ$3,FALSE),0)</f>
        <v>0</v>
      </c>
      <c r="AK638" s="100">
        <f>+IFERROR(VLOOKUP($AF638,'Limited Loss'!$F$5:$P$124,AK$3,FALSE),0)</f>
        <v>0</v>
      </c>
      <c r="AL638" s="193">
        <f>+IFERROR(VLOOKUP($AF638,'Limited Loss'!$F$5:$P$124,AL$3,FALSE),0)</f>
        <v>0</v>
      </c>
      <c r="AM638" s="193">
        <f>+IFERROR(VLOOKUP($AF638,'Limited Loss'!$F$5:$P$124,AM$3,FALSE),0)</f>
        <v>0</v>
      </c>
      <c r="AN638" s="193">
        <f>+IFERROR(VLOOKUP($AF638,'Limited Loss'!$F$5:$P$124,AN$3,FALSE),0)</f>
        <v>0</v>
      </c>
      <c r="AO638" s="193">
        <f>+IFERROR(VLOOKUP($AF638,'Limited Loss'!$F$5:$P$124,AO$3,FALSE),0)</f>
        <v>0</v>
      </c>
      <c r="AP638" s="100">
        <f>+IFERROR(VLOOKUP($AF638,'Limited Loss'!$F$5:$P$124,AP$3,FALSE),0)</f>
        <v>0</v>
      </c>
      <c r="AQ638" s="353"/>
      <c r="AR638" s="331">
        <f t="shared" si="83"/>
        <v>652</v>
      </c>
      <c r="AS638" s="332">
        <f t="shared" si="83"/>
        <v>2017</v>
      </c>
      <c r="AT638" s="349">
        <f t="shared" si="81"/>
        <v>0</v>
      </c>
      <c r="AU638" s="349">
        <f t="shared" si="81"/>
        <v>10702.8786</v>
      </c>
      <c r="AV638" s="349">
        <f t="shared" si="81"/>
        <v>498658.75980000006</v>
      </c>
      <c r="AW638" s="349">
        <f t="shared" si="81"/>
        <v>178952.0643</v>
      </c>
      <c r="AX638" s="350">
        <f t="shared" si="81"/>
        <v>163961.9607</v>
      </c>
      <c r="AY638" s="349">
        <f t="shared" si="88"/>
        <v>0</v>
      </c>
      <c r="AZ638" s="349">
        <f t="shared" si="88"/>
        <v>23681.101699999999</v>
      </c>
      <c r="BA638" s="349">
        <f t="shared" si="88"/>
        <v>1072080.4271</v>
      </c>
      <c r="BB638" s="349">
        <f t="shared" si="88"/>
        <v>417817.82740000007</v>
      </c>
      <c r="BC638" s="349">
        <f t="shared" si="88"/>
        <v>389034.02980000002</v>
      </c>
      <c r="BD638" s="350">
        <f t="shared" si="88"/>
        <v>50469.616000000002</v>
      </c>
      <c r="BE638" s="349">
        <f t="shared" si="85"/>
        <v>1605123.1672</v>
      </c>
      <c r="BF638" s="375">
        <f t="shared" si="86"/>
        <v>1149765.8822000001</v>
      </c>
      <c r="BG638" s="334">
        <f t="shared" si="87"/>
        <v>50469.616000000002</v>
      </c>
    </row>
    <row r="639" spans="1:59" x14ac:dyDescent="0.2">
      <c r="A639" s="326" t="str">
        <f t="shared" si="84"/>
        <v>6522018</v>
      </c>
      <c r="B639" s="331">
        <v>652</v>
      </c>
      <c r="C639" s="327">
        <v>2018</v>
      </c>
      <c r="D639" s="353">
        <f>+IFERROR(VLOOKUP($A639,Data_Loss!$A$2:$V$1180,6,FALSE),0)</f>
        <v>0</v>
      </c>
      <c r="E639" s="353">
        <f>+IFERROR(VLOOKUP($A639,Data_Loss!$A$2:$V$1180,7,FALSE),0)</f>
        <v>0</v>
      </c>
      <c r="F639" s="353">
        <f>+IFERROR(VLOOKUP($A639,Data_Loss!$A$2:$V$1180,8,FALSE),0)</f>
        <v>2</v>
      </c>
      <c r="G639" s="353">
        <f>+IFERROR(VLOOKUP($A639,Data_Loss!$A$2:$V$1180,9,FALSE),0)</f>
        <v>5</v>
      </c>
      <c r="H639" s="353">
        <f>+IFERROR(VLOOKUP($A639,Data_Loss!$A$2:$V$1180,10,FALSE),0)</f>
        <v>22</v>
      </c>
      <c r="I639" s="353">
        <f>+IFERROR(VLOOKUP($A639,Data_Loss!$A$2:$V$1300,12,FALSE),0)</f>
        <v>0</v>
      </c>
      <c r="J639" s="353">
        <f>+IFERROR(VLOOKUP($A639,Data_Loss!$A$2:$V$1300,13,FALSE),0)</f>
        <v>0</v>
      </c>
      <c r="K639" s="353">
        <f>+IFERROR(VLOOKUP($A639,Data_Loss!$A$2:$V$1300,14,FALSE),0)</f>
        <v>214595</v>
      </c>
      <c r="L639" s="353">
        <f>+IFERROR(VLOOKUP($A639,Data_Loss!$A$2:$V$1300,15,FALSE),0)</f>
        <v>176554</v>
      </c>
      <c r="M639" s="353">
        <f>+IFERROR(VLOOKUP($A639,Data_Loss!$A$2:$V$1300,16,FALSE),0)</f>
        <v>336996</v>
      </c>
      <c r="N639" s="353">
        <f>+IFERROR(VLOOKUP($A639,Data_Loss!$A$2:$V$1300,17,FALSE),0)</f>
        <v>0</v>
      </c>
      <c r="O639" s="353">
        <f>+IFERROR(VLOOKUP($A639,Data_Loss!$A$2:$V$1300,18,FALSE),0)</f>
        <v>0</v>
      </c>
      <c r="P639" s="353">
        <f>+IFERROR(VLOOKUP($A639,Data_Loss!$A$2:$V$1300,19,FALSE),0)</f>
        <v>111574</v>
      </c>
      <c r="Q639" s="353">
        <f>+IFERROR(VLOOKUP($A639,Data_Loss!$A$2:$V$1300,20,FALSE),0)</f>
        <v>204727</v>
      </c>
      <c r="R639" s="353">
        <f>+IFERROR(VLOOKUP($A639,Data_Loss!$A$2:$V$1300,21,FALSE),0)</f>
        <v>403477</v>
      </c>
      <c r="S639" s="353">
        <f>+IFERROR(VLOOKUP($A639,Data_Loss!$A$2:$V$1300,22,FALSE),0)</f>
        <v>81892</v>
      </c>
      <c r="T639" s="191">
        <f>+$I639*'10k &amp; MO'!C$7+$J639*'10k &amp; MO'!C$13+$K639*'10k &amp; MO'!C$19+$L639*'10k &amp; MO'!C$25+$M639*'10k &amp; MO'!C$31</f>
        <v>1535.3927000000001</v>
      </c>
      <c r="U639" s="349">
        <f>+$I639*'10k &amp; MO'!D$7+$J639*'10k &amp; MO'!D$13+$K639*'10k &amp; MO'!D$19+$L639*'10k &amp; MO'!D$25+$M639*'10k &amp; MO'!D$31</f>
        <v>55717.474399999999</v>
      </c>
      <c r="V639" s="349">
        <f>+$I639*'10k &amp; MO'!E$7+$J639*'10k &amp; MO'!E$13+$K639*'10k &amp; MO'!E$19+$L639*'10k &amp; MO'!E$25+$M639*'10k &amp; MO'!E$31</f>
        <v>1124161.0625</v>
      </c>
      <c r="W639" s="349">
        <f>+$I639*'10k &amp; MO'!F$7+$J639*'10k &amp; MO'!F$13+$K639*'10k &amp; MO'!F$19+$L639*'10k &amp; MO'!F$25+$M639*'10k &amp; MO'!F$31</f>
        <v>334904.57649999997</v>
      </c>
      <c r="X639" s="349">
        <f>+$I639*'10k &amp; MO'!G$7+$J639*'10k &amp; MO'!G$13+$K639*'10k &amp; MO'!G$19+$L639*'10k &amp; MO'!G$25+$M639*'10k &amp; MO'!G$31</f>
        <v>259249.984</v>
      </c>
      <c r="Y639" s="349">
        <f>+$N639*'10k &amp; MO'!H$7+$O639*'10k &amp; MO'!H$13+$P639*'10k &amp; MO'!H$19+$Q639*'10k &amp; MO'!H$25+$R639*'10k &amp; MO'!H$31</f>
        <v>1582.9070999999999</v>
      </c>
      <c r="Z639" s="349">
        <f>+$N639*'10k &amp; MO'!I$7+$O639*'10k &amp; MO'!I$13+$P639*'10k &amp; MO'!I$19+$Q639*'10k &amp; MO'!I$25+$R639*'10k &amp; MO'!I$31</f>
        <v>67865.561100000006</v>
      </c>
      <c r="AA639" s="349">
        <f>+$N639*'10k &amp; MO'!J$7+$O639*'10k &amp; MO'!J$13+$P639*'10k &amp; MO'!J$19+$Q639*'10k &amp; MO'!J$25+$R639*'10k &amp; MO'!J$31</f>
        <v>981941.26809999999</v>
      </c>
      <c r="AB639" s="349">
        <f>+$N639*'10k &amp; MO'!K$7+$O639*'10k &amp; MO'!K$13+$P639*'10k &amp; MO'!K$19+$Q639*'10k &amp; MO'!K$25+$R639*'10k &amp; MO'!K$31</f>
        <v>433492.48209999996</v>
      </c>
      <c r="AC639" s="349">
        <f>+$N639*'10k &amp; MO'!L$7+$O639*'10k &amp; MO'!L$13+$P639*'10k &amp; MO'!L$19+$Q639*'10k &amp; MO'!L$25+$R639*'10k &amp; MO'!L$31</f>
        <v>379010.27720000001</v>
      </c>
      <c r="AD639" s="350">
        <f>+S639*'10k &amp; MO'!O$7</f>
        <v>108588.792</v>
      </c>
      <c r="AF639" s="192" t="str">
        <f t="shared" si="82"/>
        <v>6522018</v>
      </c>
      <c r="AG639" s="192">
        <f>+IFERROR(VLOOKUP($AF639,'Limited Loss'!$F$5:$P$124,AG$3,FALSE),0)</f>
        <v>0</v>
      </c>
      <c r="AH639" s="193">
        <f>+IFERROR(VLOOKUP($AF639,'Limited Loss'!$F$5:$P$124,AH$3,FALSE),0)</f>
        <v>0</v>
      </c>
      <c r="AI639" s="193">
        <f>+IFERROR(VLOOKUP($AF639,'Limited Loss'!$F$5:$P$124,AI$3,FALSE),0)</f>
        <v>0</v>
      </c>
      <c r="AJ639" s="193">
        <f>+IFERROR(VLOOKUP($AF639,'Limited Loss'!$F$5:$P$124,AJ$3,FALSE),0)</f>
        <v>0</v>
      </c>
      <c r="AK639" s="100">
        <f>+IFERROR(VLOOKUP($AF639,'Limited Loss'!$F$5:$P$124,AK$3,FALSE),0)</f>
        <v>0</v>
      </c>
      <c r="AL639" s="193">
        <f>+IFERROR(VLOOKUP($AF639,'Limited Loss'!$F$5:$P$124,AL$3,FALSE),0)</f>
        <v>0</v>
      </c>
      <c r="AM639" s="193">
        <f>+IFERROR(VLOOKUP($AF639,'Limited Loss'!$F$5:$P$124,AM$3,FALSE),0)</f>
        <v>0</v>
      </c>
      <c r="AN639" s="193">
        <f>+IFERROR(VLOOKUP($AF639,'Limited Loss'!$F$5:$P$124,AN$3,FALSE),0)</f>
        <v>0</v>
      </c>
      <c r="AO639" s="193">
        <f>+IFERROR(VLOOKUP($AF639,'Limited Loss'!$F$5:$P$124,AO$3,FALSE),0)</f>
        <v>0</v>
      </c>
      <c r="AP639" s="100">
        <f>+IFERROR(VLOOKUP($AF639,'Limited Loss'!$F$5:$P$124,AP$3,FALSE),0)</f>
        <v>0</v>
      </c>
      <c r="AQ639" s="353"/>
      <c r="AR639" s="331">
        <f t="shared" si="83"/>
        <v>652</v>
      </c>
      <c r="AS639" s="332">
        <f t="shared" si="83"/>
        <v>2018</v>
      </c>
      <c r="AT639" s="349">
        <f t="shared" si="81"/>
        <v>1535.3927000000001</v>
      </c>
      <c r="AU639" s="349">
        <f t="shared" si="81"/>
        <v>55717.474399999999</v>
      </c>
      <c r="AV639" s="349">
        <f t="shared" si="81"/>
        <v>1124161.0625</v>
      </c>
      <c r="AW639" s="349">
        <f t="shared" si="81"/>
        <v>334904.57649999997</v>
      </c>
      <c r="AX639" s="350">
        <f t="shared" si="81"/>
        <v>259249.984</v>
      </c>
      <c r="AY639" s="349">
        <f t="shared" si="88"/>
        <v>1582.9070999999999</v>
      </c>
      <c r="AZ639" s="349">
        <f t="shared" si="88"/>
        <v>67865.561100000006</v>
      </c>
      <c r="BA639" s="349">
        <f t="shared" si="88"/>
        <v>981941.26809999999</v>
      </c>
      <c r="BB639" s="349">
        <f t="shared" si="88"/>
        <v>433492.48209999996</v>
      </c>
      <c r="BC639" s="349">
        <f t="shared" si="88"/>
        <v>379010.27720000001</v>
      </c>
      <c r="BD639" s="350">
        <f t="shared" si="88"/>
        <v>108588.792</v>
      </c>
      <c r="BE639" s="349">
        <f t="shared" si="85"/>
        <v>2232803.6658999999</v>
      </c>
      <c r="BF639" s="375">
        <f t="shared" si="86"/>
        <v>1406657.3197999997</v>
      </c>
      <c r="BG639" s="334">
        <f t="shared" si="87"/>
        <v>108588.792</v>
      </c>
    </row>
    <row r="640" spans="1:59" x14ac:dyDescent="0.2">
      <c r="A640" s="326" t="str">
        <f t="shared" si="84"/>
        <v>6532014</v>
      </c>
      <c r="B640" s="331">
        <v>653</v>
      </c>
      <c r="C640" s="327">
        <v>2014</v>
      </c>
      <c r="D640" s="353">
        <f>+IFERROR(VLOOKUP($A640,Data_Loss!$A$2:$V$1180,6,FALSE),0)</f>
        <v>0</v>
      </c>
      <c r="E640" s="353">
        <f>+IFERROR(VLOOKUP($A640,Data_Loss!$A$2:$V$1180,7,FALSE),0)</f>
        <v>0</v>
      </c>
      <c r="F640" s="353">
        <f>+IFERROR(VLOOKUP($A640,Data_Loss!$A$2:$V$1180,8,FALSE),0)</f>
        <v>0</v>
      </c>
      <c r="G640" s="353">
        <f>+IFERROR(VLOOKUP($A640,Data_Loss!$A$2:$V$1180,9,FALSE),0)</f>
        <v>3</v>
      </c>
      <c r="H640" s="353">
        <f>+IFERROR(VLOOKUP($A640,Data_Loss!$A$2:$V$1180,10,FALSE),0)</f>
        <v>0</v>
      </c>
      <c r="I640" s="353">
        <f>+IFERROR(VLOOKUP($A640,Data_Loss!$A$2:$V$1300,12,FALSE),0)</f>
        <v>0</v>
      </c>
      <c r="J640" s="353">
        <f>+IFERROR(VLOOKUP($A640,Data_Loss!$A$2:$V$1300,13,FALSE),0)</f>
        <v>0</v>
      </c>
      <c r="K640" s="353">
        <f>+IFERROR(VLOOKUP($A640,Data_Loss!$A$2:$V$1300,14,FALSE),0)</f>
        <v>0</v>
      </c>
      <c r="L640" s="353">
        <f>+IFERROR(VLOOKUP($A640,Data_Loss!$A$2:$V$1300,15,FALSE),0)</f>
        <v>104760</v>
      </c>
      <c r="M640" s="353">
        <f>+IFERROR(VLOOKUP($A640,Data_Loss!$A$2:$V$1300,16,FALSE),0)</f>
        <v>0</v>
      </c>
      <c r="N640" s="353">
        <f>+IFERROR(VLOOKUP($A640,Data_Loss!$A$2:$V$1300,17,FALSE),0)</f>
        <v>0</v>
      </c>
      <c r="O640" s="353">
        <f>+IFERROR(VLOOKUP($A640,Data_Loss!$A$2:$V$1300,18,FALSE),0)</f>
        <v>0</v>
      </c>
      <c r="P640" s="353">
        <f>+IFERROR(VLOOKUP($A640,Data_Loss!$A$2:$V$1300,19,FALSE),0)</f>
        <v>0</v>
      </c>
      <c r="Q640" s="353">
        <f>+IFERROR(VLOOKUP($A640,Data_Loss!$A$2:$V$1300,20,FALSE),0)</f>
        <v>245390</v>
      </c>
      <c r="R640" s="353">
        <f>+IFERROR(VLOOKUP($A640,Data_Loss!$A$2:$V$1300,21,FALSE),0)</f>
        <v>0</v>
      </c>
      <c r="S640" s="353">
        <f>+IFERROR(VLOOKUP($A640,Data_Loss!$A$2:$V$1300,22,FALSE),0)</f>
        <v>11113</v>
      </c>
      <c r="T640" s="191">
        <f>+$I640*'10k &amp; MO'!C$3+$J640*'10k &amp; MO'!C$9+$K640*'10k &amp; MO'!C$15+$L640*'10k &amp; MO'!C$21+$M640*'10k &amp; MO'!C$27</f>
        <v>0</v>
      </c>
      <c r="U640" s="349">
        <f>+$I640*'10k &amp; MO'!D$3+$J640*'10k &amp; MO'!D$9+$K640*'10k &amp; MO'!D$15+$L640*'10k &amp; MO'!D$21+$M640*'10k &amp; MO'!D$27</f>
        <v>0</v>
      </c>
      <c r="V640" s="349">
        <f>+$I640*'10k &amp; MO'!E$3+$J640*'10k &amp; MO'!E$9+$K640*'10k &amp; MO'!E$15+$L640*'10k &amp; MO'!E$21+$M640*'10k &amp; MO'!E$27</f>
        <v>0</v>
      </c>
      <c r="W640" s="349">
        <f>+$I640*'10k &amp; MO'!F$3+$J640*'10k &amp; MO'!F$9+$K640*'10k &amp; MO'!F$15+$L640*'10k &amp; MO'!F$21+$M640*'10k &amp; MO'!F$27</f>
        <v>128750.04000000001</v>
      </c>
      <c r="X640" s="349">
        <f>+$I640*'10k &amp; MO'!G$3+$J640*'10k &amp; MO'!G$9+$K640*'10k &amp; MO'!G$15+$L640*'10k &amp; MO'!G$21+$M640*'10k &amp; MO'!G$27</f>
        <v>0</v>
      </c>
      <c r="Y640" s="349">
        <f>+$N640*'10k &amp; MO'!H$3+$O640*'10k &amp; MO'!H$9+$P640*'10k &amp; MO'!H$15+$Q640*'10k &amp; MO'!H$21+$R640*'10k &amp; MO'!H$27</f>
        <v>0</v>
      </c>
      <c r="Z640" s="349">
        <f>+$N640*'10k &amp; MO'!I$3+$O640*'10k &amp; MO'!I$9+$P640*'10k &amp; MO'!I$15+$Q640*'10k &amp; MO'!I$21+$R640*'10k &amp; MO'!I$27</f>
        <v>0</v>
      </c>
      <c r="AA640" s="349">
        <f>+$N640*'10k &amp; MO'!J$3+$O640*'10k &amp; MO'!J$9+$P640*'10k &amp; MO'!J$15+$Q640*'10k &amp; MO'!J$21+$R640*'10k &amp; MO'!J$27</f>
        <v>0</v>
      </c>
      <c r="AB640" s="349">
        <f>+$N640*'10k &amp; MO'!K$3+$O640*'10k &amp; MO'!K$9+$P640*'10k &amp; MO'!K$15+$Q640*'10k &amp; MO'!K$21+$R640*'10k &amp; MO'!K$27</f>
        <v>343791.39</v>
      </c>
      <c r="AC640" s="349">
        <f>+$N640*'10k &amp; MO'!L$3+$O640*'10k &amp; MO'!L$9+$P640*'10k &amp; MO'!L$15+$Q640*'10k &amp; MO'!L$21+$R640*'10k &amp; MO'!L$27</f>
        <v>0</v>
      </c>
      <c r="AD640" s="350">
        <f>+S640*'10k &amp; MO'!O$3</f>
        <v>11902.022999999999</v>
      </c>
      <c r="AF640" s="192" t="str">
        <f t="shared" si="82"/>
        <v>6532014</v>
      </c>
      <c r="AG640" s="192">
        <f>+IFERROR(VLOOKUP($AF640,'Limited Loss'!$F$5:$P$124,AG$3,FALSE),0)</f>
        <v>0</v>
      </c>
      <c r="AH640" s="193">
        <f>+IFERROR(VLOOKUP($AF640,'Limited Loss'!$F$5:$P$124,AH$3,FALSE),0)</f>
        <v>0</v>
      </c>
      <c r="AI640" s="193">
        <f>+IFERROR(VLOOKUP($AF640,'Limited Loss'!$F$5:$P$124,AI$3,FALSE),0)</f>
        <v>0</v>
      </c>
      <c r="AJ640" s="193">
        <f>+IFERROR(VLOOKUP($AF640,'Limited Loss'!$F$5:$P$124,AJ$3,FALSE),0)</f>
        <v>0</v>
      </c>
      <c r="AK640" s="100">
        <f>+IFERROR(VLOOKUP($AF640,'Limited Loss'!$F$5:$P$124,AK$3,FALSE),0)</f>
        <v>0</v>
      </c>
      <c r="AL640" s="193">
        <f>+IFERROR(VLOOKUP($AF640,'Limited Loss'!$F$5:$P$124,AL$3,FALSE),0)</f>
        <v>0</v>
      </c>
      <c r="AM640" s="193">
        <f>+IFERROR(VLOOKUP($AF640,'Limited Loss'!$F$5:$P$124,AM$3,FALSE),0)</f>
        <v>0</v>
      </c>
      <c r="AN640" s="193">
        <f>+IFERROR(VLOOKUP($AF640,'Limited Loss'!$F$5:$P$124,AN$3,FALSE),0)</f>
        <v>0</v>
      </c>
      <c r="AO640" s="193">
        <f>+IFERROR(VLOOKUP($AF640,'Limited Loss'!$F$5:$P$124,AO$3,FALSE),0)</f>
        <v>0</v>
      </c>
      <c r="AP640" s="100">
        <f>+IFERROR(VLOOKUP($AF640,'Limited Loss'!$F$5:$P$124,AP$3,FALSE),0)</f>
        <v>0</v>
      </c>
      <c r="AQ640" s="353"/>
      <c r="AR640" s="331">
        <f t="shared" si="83"/>
        <v>653</v>
      </c>
      <c r="AS640" s="332">
        <f t="shared" si="83"/>
        <v>2014</v>
      </c>
      <c r="AT640" s="349">
        <f t="shared" si="81"/>
        <v>0</v>
      </c>
      <c r="AU640" s="349">
        <f t="shared" si="81"/>
        <v>0</v>
      </c>
      <c r="AV640" s="349">
        <f t="shared" si="81"/>
        <v>0</v>
      </c>
      <c r="AW640" s="349">
        <f t="shared" si="81"/>
        <v>128750.04000000001</v>
      </c>
      <c r="AX640" s="350">
        <f t="shared" si="81"/>
        <v>0</v>
      </c>
      <c r="AY640" s="349">
        <f t="shared" si="88"/>
        <v>0</v>
      </c>
      <c r="AZ640" s="349">
        <f t="shared" si="88"/>
        <v>0</v>
      </c>
      <c r="BA640" s="349">
        <f t="shared" si="88"/>
        <v>0</v>
      </c>
      <c r="BB640" s="349">
        <f t="shared" si="88"/>
        <v>343791.39</v>
      </c>
      <c r="BC640" s="349">
        <f t="shared" si="88"/>
        <v>0</v>
      </c>
      <c r="BD640" s="350">
        <f t="shared" si="88"/>
        <v>11902.022999999999</v>
      </c>
      <c r="BE640" s="349">
        <f t="shared" si="85"/>
        <v>0</v>
      </c>
      <c r="BF640" s="375">
        <f t="shared" si="86"/>
        <v>472541.43000000005</v>
      </c>
      <c r="BG640" s="334">
        <f t="shared" si="87"/>
        <v>11902.022999999999</v>
      </c>
    </row>
    <row r="641" spans="1:59" x14ac:dyDescent="0.2">
      <c r="A641" s="326" t="str">
        <f t="shared" si="84"/>
        <v>6532015</v>
      </c>
      <c r="B641" s="331">
        <v>653</v>
      </c>
      <c r="C641" s="327">
        <v>2015</v>
      </c>
      <c r="D641" s="353">
        <f>+IFERROR(VLOOKUP($A641,Data_Loss!$A$2:$V$1180,6,FALSE),0)</f>
        <v>0</v>
      </c>
      <c r="E641" s="353">
        <f>+IFERROR(VLOOKUP($A641,Data_Loss!$A$2:$V$1180,7,FALSE),0)</f>
        <v>0</v>
      </c>
      <c r="F641" s="353">
        <f>+IFERROR(VLOOKUP($A641,Data_Loss!$A$2:$V$1180,8,FALSE),0)</f>
        <v>2</v>
      </c>
      <c r="G641" s="353">
        <f>+IFERROR(VLOOKUP($A641,Data_Loss!$A$2:$V$1180,9,FALSE),0)</f>
        <v>1</v>
      </c>
      <c r="H641" s="353">
        <f>+IFERROR(VLOOKUP($A641,Data_Loss!$A$2:$V$1180,10,FALSE),0)</f>
        <v>2</v>
      </c>
      <c r="I641" s="353">
        <f>+IFERROR(VLOOKUP($A641,Data_Loss!$A$2:$V$1300,12,FALSE),0)</f>
        <v>0</v>
      </c>
      <c r="J641" s="353">
        <f>+IFERROR(VLOOKUP($A641,Data_Loss!$A$2:$V$1300,13,FALSE),0)</f>
        <v>0</v>
      </c>
      <c r="K641" s="353">
        <f>+IFERROR(VLOOKUP($A641,Data_Loss!$A$2:$V$1300,14,FALSE),0)</f>
        <v>348984</v>
      </c>
      <c r="L641" s="353">
        <f>+IFERROR(VLOOKUP($A641,Data_Loss!$A$2:$V$1300,15,FALSE),0)</f>
        <v>40681</v>
      </c>
      <c r="M641" s="353">
        <f>+IFERROR(VLOOKUP($A641,Data_Loss!$A$2:$V$1300,16,FALSE),0)</f>
        <v>32880</v>
      </c>
      <c r="N641" s="353">
        <f>+IFERROR(VLOOKUP($A641,Data_Loss!$A$2:$V$1300,17,FALSE),0)</f>
        <v>0</v>
      </c>
      <c r="O641" s="353">
        <f>+IFERROR(VLOOKUP($A641,Data_Loss!$A$2:$V$1300,18,FALSE),0)</f>
        <v>0</v>
      </c>
      <c r="P641" s="353">
        <f>+IFERROR(VLOOKUP($A641,Data_Loss!$A$2:$V$1300,19,FALSE),0)</f>
        <v>423812</v>
      </c>
      <c r="Q641" s="353">
        <f>+IFERROR(VLOOKUP($A641,Data_Loss!$A$2:$V$1300,20,FALSE),0)</f>
        <v>1943</v>
      </c>
      <c r="R641" s="353">
        <f>+IFERROR(VLOOKUP($A641,Data_Loss!$A$2:$V$1300,21,FALSE),0)</f>
        <v>4824</v>
      </c>
      <c r="S641" s="353">
        <f>+IFERROR(VLOOKUP($A641,Data_Loss!$A$2:$V$1300,22,FALSE),0)</f>
        <v>2556</v>
      </c>
      <c r="T641" s="191">
        <f>+$I641*'10k &amp; MO'!C$4+$J641*'10k &amp; MO'!C$10+$K641*'10k &amp; MO'!C$16+$L641*'10k &amp; MO'!C$22+$M641*'10k &amp; MO'!C$28</f>
        <v>0</v>
      </c>
      <c r="U641" s="349">
        <f>+$I641*'10k &amp; MO'!D$4+$J641*'10k &amp; MO'!D$10+$K641*'10k &amp; MO'!D$16+$L641*'10k &amp; MO'!D$22+$M641*'10k &amp; MO'!D$28</f>
        <v>0</v>
      </c>
      <c r="V641" s="349">
        <f>+$I641*'10k &amp; MO'!E$4+$J641*'10k &amp; MO'!E$10+$K641*'10k &amp; MO'!E$16+$L641*'10k &amp; MO'!E$22+$M641*'10k &amp; MO'!E$28</f>
        <v>619577.4865</v>
      </c>
      <c r="W641" s="349">
        <f>+$I641*'10k &amp; MO'!F$4+$J641*'10k &amp; MO'!F$10+$K641*'10k &amp; MO'!F$16+$L641*'10k &amp; MO'!F$22+$M641*'10k &amp; MO'!F$28</f>
        <v>48510.3439</v>
      </c>
      <c r="X641" s="349">
        <f>+$I641*'10k &amp; MO'!G$4+$J641*'10k &amp; MO'!G$10+$K641*'10k &amp; MO'!G$16+$L641*'10k &amp; MO'!G$22+$M641*'10k &amp; MO'!G$28</f>
        <v>39960.8531</v>
      </c>
      <c r="Y641" s="349">
        <f>+$N641*'10k &amp; MO'!H$4+$O641*'10k &amp; MO'!H$10+$P641*'10k &amp; MO'!H$16+$Q641*'10k &amp; MO'!H$22+$R641*'10k &amp; MO'!H$28</f>
        <v>0</v>
      </c>
      <c r="Z641" s="349">
        <f>+$N641*'10k &amp; MO'!I$4+$O641*'10k &amp; MO'!I$10+$P641*'10k &amp; MO'!I$16+$Q641*'10k &amp; MO'!I$22+$R641*'10k &amp; MO'!I$28</f>
        <v>0</v>
      </c>
      <c r="AA641" s="349">
        <f>+$N641*'10k &amp; MO'!J$4+$O641*'10k &amp; MO'!J$10+$P641*'10k &amp; MO'!J$16+$Q641*'10k &amp; MO'!J$22+$R641*'10k &amp; MO'!J$28</f>
        <v>1179799.8148000001</v>
      </c>
      <c r="AB641" s="349">
        <f>+$N641*'10k &amp; MO'!K$4+$O641*'10k &amp; MO'!K$10+$P641*'10k &amp; MO'!K$16+$Q641*'10k &amp; MO'!K$22+$R641*'10k &amp; MO'!K$28</f>
        <v>15474.321000000002</v>
      </c>
      <c r="AC641" s="349">
        <f>+$N641*'10k &amp; MO'!L$4+$O641*'10k &amp; MO'!L$10+$P641*'10k &amp; MO'!L$16+$Q641*'10k &amp; MO'!L$22+$R641*'10k &amp; MO'!L$28</f>
        <v>9243.4580999999998</v>
      </c>
      <c r="AD641" s="350">
        <f>+S641*'10k &amp; MO'!O$4</f>
        <v>3097.8719999999998</v>
      </c>
      <c r="AF641" s="192" t="str">
        <f t="shared" si="82"/>
        <v>6532015</v>
      </c>
      <c r="AG641" s="192">
        <f>+IFERROR(VLOOKUP($AF641,'Limited Loss'!$F$5:$P$124,AG$3,FALSE),0)</f>
        <v>0</v>
      </c>
      <c r="AH641" s="193">
        <f>+IFERROR(VLOOKUP($AF641,'Limited Loss'!$F$5:$P$124,AH$3,FALSE),0)</f>
        <v>0</v>
      </c>
      <c r="AI641" s="193">
        <f>+IFERROR(VLOOKUP($AF641,'Limited Loss'!$F$5:$P$124,AI$3,FALSE),0)</f>
        <v>0</v>
      </c>
      <c r="AJ641" s="193">
        <f>+IFERROR(VLOOKUP($AF641,'Limited Loss'!$F$5:$P$124,AJ$3,FALSE),0)</f>
        <v>0</v>
      </c>
      <c r="AK641" s="100">
        <f>+IFERROR(VLOOKUP($AF641,'Limited Loss'!$F$5:$P$124,AK$3,FALSE),0)</f>
        <v>0</v>
      </c>
      <c r="AL641" s="193">
        <f>+IFERROR(VLOOKUP($AF641,'Limited Loss'!$F$5:$P$124,AL$3,FALSE),0)</f>
        <v>0</v>
      </c>
      <c r="AM641" s="193">
        <f>+IFERROR(VLOOKUP($AF641,'Limited Loss'!$F$5:$P$124,AM$3,FALSE),0)</f>
        <v>0</v>
      </c>
      <c r="AN641" s="193">
        <f>+IFERROR(VLOOKUP($AF641,'Limited Loss'!$F$5:$P$124,AN$3,FALSE),0)</f>
        <v>0</v>
      </c>
      <c r="AO641" s="193">
        <f>+IFERROR(VLOOKUP($AF641,'Limited Loss'!$F$5:$P$124,AO$3,FALSE),0)</f>
        <v>0</v>
      </c>
      <c r="AP641" s="100">
        <f>+IFERROR(VLOOKUP($AF641,'Limited Loss'!$F$5:$P$124,AP$3,FALSE),0)</f>
        <v>0</v>
      </c>
      <c r="AQ641" s="353"/>
      <c r="AR641" s="331">
        <f t="shared" si="83"/>
        <v>653</v>
      </c>
      <c r="AS641" s="332">
        <f t="shared" si="83"/>
        <v>2015</v>
      </c>
      <c r="AT641" s="349">
        <f t="shared" si="81"/>
        <v>0</v>
      </c>
      <c r="AU641" s="349">
        <f t="shared" si="81"/>
        <v>0</v>
      </c>
      <c r="AV641" s="349">
        <f t="shared" si="81"/>
        <v>619577.4865</v>
      </c>
      <c r="AW641" s="349">
        <f t="shared" si="81"/>
        <v>48510.3439</v>
      </c>
      <c r="AX641" s="350">
        <f t="shared" si="81"/>
        <v>39960.8531</v>
      </c>
      <c r="AY641" s="349">
        <f t="shared" si="88"/>
        <v>0</v>
      </c>
      <c r="AZ641" s="349">
        <f t="shared" si="88"/>
        <v>0</v>
      </c>
      <c r="BA641" s="349">
        <f t="shared" si="88"/>
        <v>1179799.8148000001</v>
      </c>
      <c r="BB641" s="349">
        <f t="shared" si="88"/>
        <v>15474.321000000002</v>
      </c>
      <c r="BC641" s="349">
        <f t="shared" si="88"/>
        <v>9243.4580999999998</v>
      </c>
      <c r="BD641" s="350">
        <f t="shared" si="88"/>
        <v>3097.8719999999998</v>
      </c>
      <c r="BE641" s="349">
        <f t="shared" si="85"/>
        <v>1799377.3012999999</v>
      </c>
      <c r="BF641" s="375">
        <f t="shared" si="86"/>
        <v>113188.9761</v>
      </c>
      <c r="BG641" s="334">
        <f t="shared" si="87"/>
        <v>3097.8719999999998</v>
      </c>
    </row>
    <row r="642" spans="1:59" x14ac:dyDescent="0.2">
      <c r="A642" s="326" t="str">
        <f t="shared" si="84"/>
        <v>6532016</v>
      </c>
      <c r="B642" s="331">
        <v>653</v>
      </c>
      <c r="C642" s="327">
        <v>2016</v>
      </c>
      <c r="D642" s="353">
        <f>+IFERROR(VLOOKUP($A642,Data_Loss!$A$2:$V$1180,6,FALSE),0)</f>
        <v>0</v>
      </c>
      <c r="E642" s="353">
        <f>+IFERROR(VLOOKUP($A642,Data_Loss!$A$2:$V$1180,7,FALSE),0)</f>
        <v>0</v>
      </c>
      <c r="F642" s="353">
        <f>+IFERROR(VLOOKUP($A642,Data_Loss!$A$2:$V$1180,8,FALSE),0)</f>
        <v>1</v>
      </c>
      <c r="G642" s="353">
        <f>+IFERROR(VLOOKUP($A642,Data_Loss!$A$2:$V$1180,9,FALSE),0)</f>
        <v>2</v>
      </c>
      <c r="H642" s="353">
        <f>+IFERROR(VLOOKUP($A642,Data_Loss!$A$2:$V$1180,10,FALSE),0)</f>
        <v>3</v>
      </c>
      <c r="I642" s="353">
        <f>+IFERROR(VLOOKUP($A642,Data_Loss!$A$2:$V$1300,12,FALSE),0)</f>
        <v>0</v>
      </c>
      <c r="J642" s="353">
        <f>+IFERROR(VLOOKUP($A642,Data_Loss!$A$2:$V$1300,13,FALSE),0)</f>
        <v>0</v>
      </c>
      <c r="K642" s="353">
        <f>+IFERROR(VLOOKUP($A642,Data_Loss!$A$2:$V$1300,14,FALSE),0)</f>
        <v>85192</v>
      </c>
      <c r="L642" s="353">
        <f>+IFERROR(VLOOKUP($A642,Data_Loss!$A$2:$V$1300,15,FALSE),0)</f>
        <v>36935</v>
      </c>
      <c r="M642" s="353">
        <f>+IFERROR(VLOOKUP($A642,Data_Loss!$A$2:$V$1300,16,FALSE),0)</f>
        <v>104828</v>
      </c>
      <c r="N642" s="353">
        <f>+IFERROR(VLOOKUP($A642,Data_Loss!$A$2:$V$1300,17,FALSE),0)</f>
        <v>0</v>
      </c>
      <c r="O642" s="353">
        <f>+IFERROR(VLOOKUP($A642,Data_Loss!$A$2:$V$1300,18,FALSE),0)</f>
        <v>0</v>
      </c>
      <c r="P642" s="353">
        <f>+IFERROR(VLOOKUP($A642,Data_Loss!$A$2:$V$1300,19,FALSE),0)</f>
        <v>33524</v>
      </c>
      <c r="Q642" s="353">
        <f>+IFERROR(VLOOKUP($A642,Data_Loss!$A$2:$V$1300,20,FALSE),0)</f>
        <v>25092</v>
      </c>
      <c r="R642" s="353">
        <f>+IFERROR(VLOOKUP($A642,Data_Loss!$A$2:$V$1300,21,FALSE),0)</f>
        <v>72574</v>
      </c>
      <c r="S642" s="353">
        <f>+IFERROR(VLOOKUP($A642,Data_Loss!$A$2:$V$1300,22,FALSE),0)</f>
        <v>12853</v>
      </c>
      <c r="T642" s="191">
        <f>+$I642*'10k &amp; MO'!C$5+$J642*'10k &amp; MO'!C$11+$K642*'10k &amp; MO'!C$17+$L642*'10k &amp; MO'!C$23+$M642*'10k &amp; MO'!C$29</f>
        <v>0</v>
      </c>
      <c r="U642" s="349">
        <f>+$I642*'10k &amp; MO'!D$5+$J642*'10k &amp; MO'!D$11+$K642*'10k &amp; MO'!D$17+$L642*'10k &amp; MO'!D$23+$M642*'10k &amp; MO'!D$29</f>
        <v>502.63279999999997</v>
      </c>
      <c r="V642" s="349">
        <f>+$I642*'10k &amp; MO'!E$5+$J642*'10k &amp; MO'!E$11+$K642*'10k &amp; MO'!E$17+$L642*'10k &amp; MO'!E$23+$M642*'10k &amp; MO'!E$29</f>
        <v>157057.8475</v>
      </c>
      <c r="W642" s="349">
        <f>+$I642*'10k &amp; MO'!F$5+$J642*'10k &amp; MO'!F$11+$K642*'10k &amp; MO'!F$17+$L642*'10k &amp; MO'!F$23+$M642*'10k &amp; MO'!F$29</f>
        <v>49592.457899999994</v>
      </c>
      <c r="X642" s="349">
        <f>+$I642*'10k &amp; MO'!G$5+$J642*'10k &amp; MO'!G$11+$K642*'10k &amp; MO'!G$17+$L642*'10k &amp; MO'!G$23+$M642*'10k &amp; MO'!G$29</f>
        <v>110987.33349999999</v>
      </c>
      <c r="Y642" s="349">
        <f>+$N642*'10k &amp; MO'!H$5+$O642*'10k &amp; MO'!H$11+$P642*'10k &amp; MO'!H$17+$Q642*'10k &amp; MO'!H$23+$R642*'10k &amp; MO'!H$29</f>
        <v>0</v>
      </c>
      <c r="Z642" s="349">
        <f>+$N642*'10k &amp; MO'!I$5+$O642*'10k &amp; MO'!I$11+$P642*'10k &amp; MO'!I$17+$Q642*'10k &amp; MO'!I$23+$R642*'10k &amp; MO'!I$29</f>
        <v>110.6292</v>
      </c>
      <c r="AA642" s="349">
        <f>+$N642*'10k &amp; MO'!J$5+$O642*'10k &amp; MO'!J$11+$P642*'10k &amp; MO'!J$17+$Q642*'10k &amp; MO'!J$23+$R642*'10k &amp; MO'!J$29</f>
        <v>79101.73980000001</v>
      </c>
      <c r="AB642" s="349">
        <f>+$N642*'10k &amp; MO'!K$5+$O642*'10k &amp; MO'!K$11+$P642*'10k &amp; MO'!K$17+$Q642*'10k &amp; MO'!K$23+$R642*'10k &amp; MO'!K$29</f>
        <v>49681.416599999997</v>
      </c>
      <c r="AC642" s="349">
        <f>+$N642*'10k &amp; MO'!L$5+$O642*'10k &amp; MO'!L$11+$P642*'10k &amp; MO'!L$17+$Q642*'10k &amp; MO'!L$23+$R642*'10k &amp; MO'!L$29</f>
        <v>111258.42879999999</v>
      </c>
      <c r="AD642" s="350">
        <f>+S642*'10k &amp; MO'!O$5</f>
        <v>17325.844000000001</v>
      </c>
      <c r="AF642" s="192" t="str">
        <f t="shared" si="82"/>
        <v>6532016</v>
      </c>
      <c r="AG642" s="192">
        <f>+IFERROR(VLOOKUP($AF642,'Limited Loss'!$F$5:$P$124,AG$3,FALSE),0)</f>
        <v>0</v>
      </c>
      <c r="AH642" s="193">
        <f>+IFERROR(VLOOKUP($AF642,'Limited Loss'!$F$5:$P$124,AH$3,FALSE),0)</f>
        <v>0</v>
      </c>
      <c r="AI642" s="193">
        <f>+IFERROR(VLOOKUP($AF642,'Limited Loss'!$F$5:$P$124,AI$3,FALSE),0)</f>
        <v>0</v>
      </c>
      <c r="AJ642" s="193">
        <f>+IFERROR(VLOOKUP($AF642,'Limited Loss'!$F$5:$P$124,AJ$3,FALSE),0)</f>
        <v>0</v>
      </c>
      <c r="AK642" s="100">
        <f>+IFERROR(VLOOKUP($AF642,'Limited Loss'!$F$5:$P$124,AK$3,FALSE),0)</f>
        <v>0</v>
      </c>
      <c r="AL642" s="193">
        <f>+IFERROR(VLOOKUP($AF642,'Limited Loss'!$F$5:$P$124,AL$3,FALSE),0)</f>
        <v>0</v>
      </c>
      <c r="AM642" s="193">
        <f>+IFERROR(VLOOKUP($AF642,'Limited Loss'!$F$5:$P$124,AM$3,FALSE),0)</f>
        <v>0</v>
      </c>
      <c r="AN642" s="193">
        <f>+IFERROR(VLOOKUP($AF642,'Limited Loss'!$F$5:$P$124,AN$3,FALSE),0)</f>
        <v>0</v>
      </c>
      <c r="AO642" s="193">
        <f>+IFERROR(VLOOKUP($AF642,'Limited Loss'!$F$5:$P$124,AO$3,FALSE),0)</f>
        <v>0</v>
      </c>
      <c r="AP642" s="100">
        <f>+IFERROR(VLOOKUP($AF642,'Limited Loss'!$F$5:$P$124,AP$3,FALSE),0)</f>
        <v>0</v>
      </c>
      <c r="AQ642" s="353"/>
      <c r="AR642" s="331">
        <f t="shared" si="83"/>
        <v>653</v>
      </c>
      <c r="AS642" s="332">
        <f t="shared" si="83"/>
        <v>2016</v>
      </c>
      <c r="AT642" s="349">
        <f t="shared" si="81"/>
        <v>0</v>
      </c>
      <c r="AU642" s="349">
        <f t="shared" si="81"/>
        <v>502.63279999999997</v>
      </c>
      <c r="AV642" s="349">
        <f t="shared" si="81"/>
        <v>157057.8475</v>
      </c>
      <c r="AW642" s="349">
        <f t="shared" si="81"/>
        <v>49592.457899999994</v>
      </c>
      <c r="AX642" s="350">
        <f t="shared" si="81"/>
        <v>110987.33349999999</v>
      </c>
      <c r="AY642" s="349">
        <f t="shared" si="88"/>
        <v>0</v>
      </c>
      <c r="AZ642" s="349">
        <f t="shared" si="88"/>
        <v>110.6292</v>
      </c>
      <c r="BA642" s="349">
        <f t="shared" si="88"/>
        <v>79101.73980000001</v>
      </c>
      <c r="BB642" s="349">
        <f t="shared" si="88"/>
        <v>49681.416599999997</v>
      </c>
      <c r="BC642" s="349">
        <f t="shared" si="88"/>
        <v>111258.42879999999</v>
      </c>
      <c r="BD642" s="350">
        <f t="shared" si="88"/>
        <v>17325.844000000001</v>
      </c>
      <c r="BE642" s="349">
        <f t="shared" si="85"/>
        <v>236772.8493</v>
      </c>
      <c r="BF642" s="375">
        <f t="shared" si="86"/>
        <v>321519.63679999998</v>
      </c>
      <c r="BG642" s="334">
        <f t="shared" si="87"/>
        <v>17325.844000000001</v>
      </c>
    </row>
    <row r="643" spans="1:59" x14ac:dyDescent="0.2">
      <c r="A643" s="326" t="str">
        <f t="shared" si="84"/>
        <v>6532017</v>
      </c>
      <c r="B643" s="331">
        <v>653</v>
      </c>
      <c r="C643" s="327">
        <v>2017</v>
      </c>
      <c r="D643" s="353">
        <f>+IFERROR(VLOOKUP($A643,Data_Loss!$A$2:$V$1180,6,FALSE),0)</f>
        <v>0</v>
      </c>
      <c r="E643" s="353">
        <f>+IFERROR(VLOOKUP($A643,Data_Loss!$A$2:$V$1180,7,FALSE),0)</f>
        <v>0</v>
      </c>
      <c r="F643" s="353">
        <f>+IFERROR(VLOOKUP($A643,Data_Loss!$A$2:$V$1180,8,FALSE),0)</f>
        <v>4</v>
      </c>
      <c r="G643" s="353">
        <f>+IFERROR(VLOOKUP($A643,Data_Loss!$A$2:$V$1180,9,FALSE),0)</f>
        <v>1</v>
      </c>
      <c r="H643" s="353">
        <f>+IFERROR(VLOOKUP($A643,Data_Loss!$A$2:$V$1180,10,FALSE),0)</f>
        <v>3</v>
      </c>
      <c r="I643" s="353">
        <f>+IFERROR(VLOOKUP($A643,Data_Loss!$A$2:$V$1300,12,FALSE),0)</f>
        <v>0</v>
      </c>
      <c r="J643" s="353">
        <f>+IFERROR(VLOOKUP($A643,Data_Loss!$A$2:$V$1300,13,FALSE),0)</f>
        <v>0</v>
      </c>
      <c r="K643" s="353">
        <f>+IFERROR(VLOOKUP($A643,Data_Loss!$A$2:$V$1300,14,FALSE),0)</f>
        <v>685415</v>
      </c>
      <c r="L643" s="353">
        <f>+IFERROR(VLOOKUP($A643,Data_Loss!$A$2:$V$1300,15,FALSE),0)</f>
        <v>68624</v>
      </c>
      <c r="M643" s="353">
        <f>+IFERROR(VLOOKUP($A643,Data_Loss!$A$2:$V$1300,16,FALSE),0)</f>
        <v>29885</v>
      </c>
      <c r="N643" s="353">
        <f>+IFERROR(VLOOKUP($A643,Data_Loss!$A$2:$V$1300,17,FALSE),0)</f>
        <v>0</v>
      </c>
      <c r="O643" s="353">
        <f>+IFERROR(VLOOKUP($A643,Data_Loss!$A$2:$V$1300,18,FALSE),0)</f>
        <v>0</v>
      </c>
      <c r="P643" s="353">
        <f>+IFERROR(VLOOKUP($A643,Data_Loss!$A$2:$V$1300,19,FALSE),0)</f>
        <v>520037</v>
      </c>
      <c r="Q643" s="353">
        <f>+IFERROR(VLOOKUP($A643,Data_Loss!$A$2:$V$1300,20,FALSE),0)</f>
        <v>41071</v>
      </c>
      <c r="R643" s="353">
        <f>+IFERROR(VLOOKUP($A643,Data_Loss!$A$2:$V$1300,21,FALSE),0)</f>
        <v>62538</v>
      </c>
      <c r="S643" s="353">
        <f>+IFERROR(VLOOKUP($A643,Data_Loss!$A$2:$V$1300,22,FALSE),0)</f>
        <v>1557</v>
      </c>
      <c r="T643" s="191">
        <f>+$I643*'10k &amp; MO'!C$6+$J643*'10k &amp; MO'!C$12+$K643*'10k &amp; MO'!C$18+$L643*'10k &amp; MO'!C$24+$M643*'10k &amp; MO'!C$30</f>
        <v>0</v>
      </c>
      <c r="U643" s="349">
        <f>+$I643*'10k &amp; MO'!D$6+$J643*'10k &amp; MO'!D$12+$K643*'10k &amp; MO'!D$18+$L643*'10k &amp; MO'!D$24+$M643*'10k &amp; MO'!D$30</f>
        <v>39376.744899999998</v>
      </c>
      <c r="V643" s="349">
        <f>+$I643*'10k &amp; MO'!E$6+$J643*'10k &amp; MO'!E$12+$K643*'10k &amp; MO'!E$18+$L643*'10k &amp; MO'!E$24+$M643*'10k &amp; MO'!E$30</f>
        <v>1230851.6987000003</v>
      </c>
      <c r="W643" s="349">
        <f>+$I643*'10k &amp; MO'!F$6+$J643*'10k &amp; MO'!F$12+$K643*'10k &amp; MO'!F$18+$L643*'10k &amp; MO'!F$24+$M643*'10k &amp; MO'!F$30</f>
        <v>102283.8174</v>
      </c>
      <c r="X643" s="349">
        <f>+$I643*'10k &amp; MO'!G$6+$J643*'10k &amp; MO'!G$12+$K643*'10k &amp; MO'!G$18+$L643*'10k &amp; MO'!G$24+$M643*'10k &amp; MO'!G$30</f>
        <v>55726.668399999995</v>
      </c>
      <c r="Y643" s="349">
        <f>+$N643*'10k &amp; MO'!H$6+$O643*'10k &amp; MO'!H$12+$P643*'10k &amp; MO'!H$18+$Q643*'10k &amp; MO'!H$24+$R643*'10k &amp; MO'!H$30</f>
        <v>0</v>
      </c>
      <c r="Z643" s="349">
        <f>+$N643*'10k &amp; MO'!I$6+$O643*'10k &amp; MO'!I$12+$P643*'10k &amp; MO'!I$18+$Q643*'10k &amp; MO'!I$24+$R643*'10k &amp; MO'!I$30</f>
        <v>49971.063100000007</v>
      </c>
      <c r="AA643" s="349">
        <f>+$N643*'10k &amp; MO'!J$6+$O643*'10k &amp; MO'!J$12+$P643*'10k &amp; MO'!J$18+$Q643*'10k &amp; MO'!J$24+$R643*'10k &amp; MO'!J$30</f>
        <v>1560493.2150999999</v>
      </c>
      <c r="AB643" s="349">
        <f>+$N643*'10k &amp; MO'!K$6+$O643*'10k &amp; MO'!K$12+$P643*'10k &amp; MO'!K$18+$Q643*'10k &amp; MO'!K$24+$R643*'10k &amp; MO'!K$30</f>
        <v>137634.36380000002</v>
      </c>
      <c r="AC643" s="349">
        <f>+$N643*'10k &amp; MO'!L$6+$O643*'10k &amp; MO'!L$12+$P643*'10k &amp; MO'!L$18+$Q643*'10k &amp; MO'!L$24+$R643*'10k &amp; MO'!L$30</f>
        <v>117051.7696</v>
      </c>
      <c r="AD643" s="350">
        <f>+S643*'10k &amp; MO'!O$6</f>
        <v>2095.7220000000002</v>
      </c>
      <c r="AF643" s="192" t="str">
        <f t="shared" si="82"/>
        <v>6532017</v>
      </c>
      <c r="AG643" s="192">
        <f>+IFERROR(VLOOKUP($AF643,'Limited Loss'!$F$5:$P$124,AG$3,FALSE),0)</f>
        <v>0</v>
      </c>
      <c r="AH643" s="193">
        <f>+IFERROR(VLOOKUP($AF643,'Limited Loss'!$F$5:$P$124,AH$3,FALSE),0)</f>
        <v>0</v>
      </c>
      <c r="AI643" s="193">
        <f>+IFERROR(VLOOKUP($AF643,'Limited Loss'!$F$5:$P$124,AI$3,FALSE),0)</f>
        <v>0</v>
      </c>
      <c r="AJ643" s="193">
        <f>+IFERROR(VLOOKUP($AF643,'Limited Loss'!$F$5:$P$124,AJ$3,FALSE),0)</f>
        <v>0</v>
      </c>
      <c r="AK643" s="100">
        <f>+IFERROR(VLOOKUP($AF643,'Limited Loss'!$F$5:$P$124,AK$3,FALSE),0)</f>
        <v>0</v>
      </c>
      <c r="AL643" s="193">
        <f>+IFERROR(VLOOKUP($AF643,'Limited Loss'!$F$5:$P$124,AL$3,FALSE),0)</f>
        <v>0</v>
      </c>
      <c r="AM643" s="193">
        <f>+IFERROR(VLOOKUP($AF643,'Limited Loss'!$F$5:$P$124,AM$3,FALSE),0)</f>
        <v>0</v>
      </c>
      <c r="AN643" s="193">
        <f>+IFERROR(VLOOKUP($AF643,'Limited Loss'!$F$5:$P$124,AN$3,FALSE),0)</f>
        <v>0</v>
      </c>
      <c r="AO643" s="193">
        <f>+IFERROR(VLOOKUP($AF643,'Limited Loss'!$F$5:$P$124,AO$3,FALSE),0)</f>
        <v>0</v>
      </c>
      <c r="AP643" s="100">
        <f>+IFERROR(VLOOKUP($AF643,'Limited Loss'!$F$5:$P$124,AP$3,FALSE),0)</f>
        <v>0</v>
      </c>
      <c r="AQ643" s="353"/>
      <c r="AR643" s="331">
        <f t="shared" si="83"/>
        <v>653</v>
      </c>
      <c r="AS643" s="332">
        <f t="shared" si="83"/>
        <v>2017</v>
      </c>
      <c r="AT643" s="349">
        <f t="shared" ref="AT643:BA677" si="89">+T643-AG643</f>
        <v>0</v>
      </c>
      <c r="AU643" s="349">
        <f t="shared" si="89"/>
        <v>39376.744899999998</v>
      </c>
      <c r="AV643" s="349">
        <f t="shared" si="89"/>
        <v>1230851.6987000003</v>
      </c>
      <c r="AW643" s="349">
        <f t="shared" si="89"/>
        <v>102283.8174</v>
      </c>
      <c r="AX643" s="350">
        <f t="shared" si="89"/>
        <v>55726.668399999995</v>
      </c>
      <c r="AY643" s="349">
        <f t="shared" si="88"/>
        <v>0</v>
      </c>
      <c r="AZ643" s="349">
        <f t="shared" si="88"/>
        <v>49971.063100000007</v>
      </c>
      <c r="BA643" s="349">
        <f t="shared" si="88"/>
        <v>1560493.2150999999</v>
      </c>
      <c r="BB643" s="349">
        <f t="shared" si="88"/>
        <v>137634.36380000002</v>
      </c>
      <c r="BC643" s="349">
        <f t="shared" si="88"/>
        <v>117051.7696</v>
      </c>
      <c r="BD643" s="350">
        <f t="shared" si="88"/>
        <v>2095.7220000000002</v>
      </c>
      <c r="BE643" s="349">
        <f t="shared" si="85"/>
        <v>2880692.7218000004</v>
      </c>
      <c r="BF643" s="375">
        <f t="shared" si="86"/>
        <v>412696.61920000002</v>
      </c>
      <c r="BG643" s="334">
        <f t="shared" si="87"/>
        <v>2095.7220000000002</v>
      </c>
    </row>
    <row r="644" spans="1:59" x14ac:dyDescent="0.2">
      <c r="A644" s="326" t="str">
        <f t="shared" si="84"/>
        <v>6532018</v>
      </c>
      <c r="B644" s="331">
        <v>653</v>
      </c>
      <c r="C644" s="327">
        <v>2018</v>
      </c>
      <c r="D644" s="353">
        <f>+IFERROR(VLOOKUP($A644,Data_Loss!$A$2:$V$1180,6,FALSE),0)</f>
        <v>0</v>
      </c>
      <c r="E644" s="353">
        <f>+IFERROR(VLOOKUP($A644,Data_Loss!$A$2:$V$1180,7,FALSE),0)</f>
        <v>0</v>
      </c>
      <c r="F644" s="353">
        <f>+IFERROR(VLOOKUP($A644,Data_Loss!$A$2:$V$1180,8,FALSE),0)</f>
        <v>0</v>
      </c>
      <c r="G644" s="353">
        <f>+IFERROR(VLOOKUP($A644,Data_Loss!$A$2:$V$1180,9,FALSE),0)</f>
        <v>0</v>
      </c>
      <c r="H644" s="353">
        <f>+IFERROR(VLOOKUP($A644,Data_Loss!$A$2:$V$1180,10,FALSE),0)</f>
        <v>4</v>
      </c>
      <c r="I644" s="353">
        <f>+IFERROR(VLOOKUP($A644,Data_Loss!$A$2:$V$1300,12,FALSE),0)</f>
        <v>0</v>
      </c>
      <c r="J644" s="353">
        <f>+IFERROR(VLOOKUP($A644,Data_Loss!$A$2:$V$1300,13,FALSE),0)</f>
        <v>0</v>
      </c>
      <c r="K644" s="353">
        <f>+IFERROR(VLOOKUP($A644,Data_Loss!$A$2:$V$1300,14,FALSE),0)</f>
        <v>0</v>
      </c>
      <c r="L644" s="353">
        <f>+IFERROR(VLOOKUP($A644,Data_Loss!$A$2:$V$1300,15,FALSE),0)</f>
        <v>0</v>
      </c>
      <c r="M644" s="353">
        <f>+IFERROR(VLOOKUP($A644,Data_Loss!$A$2:$V$1300,16,FALSE),0)</f>
        <v>79597</v>
      </c>
      <c r="N644" s="353">
        <f>+IFERROR(VLOOKUP($A644,Data_Loss!$A$2:$V$1300,17,FALSE),0)</f>
        <v>0</v>
      </c>
      <c r="O644" s="353">
        <f>+IFERROR(VLOOKUP($A644,Data_Loss!$A$2:$V$1300,18,FALSE),0)</f>
        <v>0</v>
      </c>
      <c r="P644" s="353">
        <f>+IFERROR(VLOOKUP($A644,Data_Loss!$A$2:$V$1300,19,FALSE),0)</f>
        <v>0</v>
      </c>
      <c r="Q644" s="353">
        <f>+IFERROR(VLOOKUP($A644,Data_Loss!$A$2:$V$1300,20,FALSE),0)</f>
        <v>0</v>
      </c>
      <c r="R644" s="353">
        <f>+IFERROR(VLOOKUP($A644,Data_Loss!$A$2:$V$1300,21,FALSE),0)</f>
        <v>27489</v>
      </c>
      <c r="S644" s="353">
        <f>+IFERROR(VLOOKUP($A644,Data_Loss!$A$2:$V$1300,22,FALSE),0)</f>
        <v>1112</v>
      </c>
      <c r="T644" s="191">
        <f>+$I644*'10k &amp; MO'!C$7+$J644*'10k &amp; MO'!C$13+$K644*'10k &amp; MO'!C$19+$L644*'10k &amp; MO'!C$25+$M644*'10k &amp; MO'!C$31</f>
        <v>175.11340000000001</v>
      </c>
      <c r="U644" s="349">
        <f>+$I644*'10k &amp; MO'!D$7+$J644*'10k &amp; MO'!D$13+$K644*'10k &amp; MO'!D$19+$L644*'10k &amp; MO'!D$25+$M644*'10k &amp; MO'!D$31</f>
        <v>5428.5153999999993</v>
      </c>
      <c r="V644" s="349">
        <f>+$I644*'10k &amp; MO'!E$7+$J644*'10k &amp; MO'!E$13+$K644*'10k &amp; MO'!E$19+$L644*'10k &amp; MO'!E$25+$M644*'10k &amp; MO'!E$31</f>
        <v>111674.591</v>
      </c>
      <c r="W644" s="349">
        <f>+$I644*'10k &amp; MO'!F$7+$J644*'10k &amp; MO'!F$13+$K644*'10k &amp; MO'!F$19+$L644*'10k &amp; MO'!F$25+$M644*'10k &amp; MO'!F$31</f>
        <v>42114.772700000001</v>
      </c>
      <c r="X644" s="349">
        <f>+$I644*'10k &amp; MO'!G$7+$J644*'10k &amp; MO'!G$13+$K644*'10k &amp; MO'!G$19+$L644*'10k &amp; MO'!G$25+$M644*'10k &amp; MO'!G$31</f>
        <v>54826.4136</v>
      </c>
      <c r="Y644" s="349">
        <f>+$N644*'10k &amp; MO'!H$7+$O644*'10k &amp; MO'!H$13+$P644*'10k &amp; MO'!H$19+$Q644*'10k &amp; MO'!H$25+$R644*'10k &amp; MO'!H$31</f>
        <v>79.718099999999993</v>
      </c>
      <c r="Z644" s="349">
        <f>+$N644*'10k &amp; MO'!I$7+$O644*'10k &amp; MO'!I$13+$P644*'10k &amp; MO'!I$19+$Q644*'10k &amp; MO'!I$25+$R644*'10k &amp; MO'!I$31</f>
        <v>2718.6621</v>
      </c>
      <c r="AA644" s="349">
        <f>+$N644*'10k &amp; MO'!J$7+$O644*'10k &amp; MO'!J$13+$P644*'10k &amp; MO'!J$19+$Q644*'10k &amp; MO'!J$25+$R644*'10k &amp; MO'!J$31</f>
        <v>27961.810800000003</v>
      </c>
      <c r="AB644" s="349">
        <f>+$N644*'10k &amp; MO'!K$7+$O644*'10k &amp; MO'!K$13+$P644*'10k &amp; MO'!K$19+$Q644*'10k &amp; MO'!K$25+$R644*'10k &amp; MO'!K$31</f>
        <v>14783.584199999999</v>
      </c>
      <c r="AC644" s="349">
        <f>+$N644*'10k &amp; MO'!L$7+$O644*'10k &amp; MO'!L$13+$P644*'10k &amp; MO'!L$19+$Q644*'10k &amp; MO'!L$25+$R644*'10k &amp; MO'!L$31</f>
        <v>23101.7556</v>
      </c>
      <c r="AD644" s="350">
        <f>+S644*'10k &amp; MO'!O$7</f>
        <v>1474.5120000000002</v>
      </c>
      <c r="AF644" s="192" t="str">
        <f t="shared" si="82"/>
        <v>6532018</v>
      </c>
      <c r="AG644" s="192">
        <f>+IFERROR(VLOOKUP($AF644,'Limited Loss'!$F$5:$P$124,AG$3,FALSE),0)</f>
        <v>0</v>
      </c>
      <c r="AH644" s="193">
        <f>+IFERROR(VLOOKUP($AF644,'Limited Loss'!$F$5:$P$124,AH$3,FALSE),0)</f>
        <v>0</v>
      </c>
      <c r="AI644" s="193">
        <f>+IFERROR(VLOOKUP($AF644,'Limited Loss'!$F$5:$P$124,AI$3,FALSE),0)</f>
        <v>0</v>
      </c>
      <c r="AJ644" s="193">
        <f>+IFERROR(VLOOKUP($AF644,'Limited Loss'!$F$5:$P$124,AJ$3,FALSE),0)</f>
        <v>0</v>
      </c>
      <c r="AK644" s="100">
        <f>+IFERROR(VLOOKUP($AF644,'Limited Loss'!$F$5:$P$124,AK$3,FALSE),0)</f>
        <v>0</v>
      </c>
      <c r="AL644" s="193">
        <f>+IFERROR(VLOOKUP($AF644,'Limited Loss'!$F$5:$P$124,AL$3,FALSE),0)</f>
        <v>0</v>
      </c>
      <c r="AM644" s="193">
        <f>+IFERROR(VLOOKUP($AF644,'Limited Loss'!$F$5:$P$124,AM$3,FALSE),0)</f>
        <v>0</v>
      </c>
      <c r="AN644" s="193">
        <f>+IFERROR(VLOOKUP($AF644,'Limited Loss'!$F$5:$P$124,AN$3,FALSE),0)</f>
        <v>0</v>
      </c>
      <c r="AO644" s="193">
        <f>+IFERROR(VLOOKUP($AF644,'Limited Loss'!$F$5:$P$124,AO$3,FALSE),0)</f>
        <v>0</v>
      </c>
      <c r="AP644" s="100">
        <f>+IFERROR(VLOOKUP($AF644,'Limited Loss'!$F$5:$P$124,AP$3,FALSE),0)</f>
        <v>0</v>
      </c>
      <c r="AQ644" s="353"/>
      <c r="AR644" s="331">
        <f t="shared" si="83"/>
        <v>653</v>
      </c>
      <c r="AS644" s="332">
        <f t="shared" si="83"/>
        <v>2018</v>
      </c>
      <c r="AT644" s="349">
        <f t="shared" si="89"/>
        <v>175.11340000000001</v>
      </c>
      <c r="AU644" s="349">
        <f t="shared" si="89"/>
        <v>5428.5153999999993</v>
      </c>
      <c r="AV644" s="349">
        <f t="shared" si="89"/>
        <v>111674.591</v>
      </c>
      <c r="AW644" s="349">
        <f t="shared" si="89"/>
        <v>42114.772700000001</v>
      </c>
      <c r="AX644" s="350">
        <f t="shared" si="89"/>
        <v>54826.4136</v>
      </c>
      <c r="AY644" s="349">
        <f t="shared" si="88"/>
        <v>79.718099999999993</v>
      </c>
      <c r="AZ644" s="349">
        <f t="shared" si="88"/>
        <v>2718.6621</v>
      </c>
      <c r="BA644" s="349">
        <f t="shared" si="88"/>
        <v>27961.810800000003</v>
      </c>
      <c r="BB644" s="349">
        <f t="shared" si="88"/>
        <v>14783.584199999999</v>
      </c>
      <c r="BC644" s="349">
        <f t="shared" si="88"/>
        <v>23101.7556</v>
      </c>
      <c r="BD644" s="350">
        <f t="shared" si="88"/>
        <v>1474.5120000000002</v>
      </c>
      <c r="BE644" s="349">
        <f t="shared" si="85"/>
        <v>148038.41080000001</v>
      </c>
      <c r="BF644" s="375">
        <f t="shared" si="86"/>
        <v>134826.52609999999</v>
      </c>
      <c r="BG644" s="334">
        <f t="shared" si="87"/>
        <v>1474.5120000000002</v>
      </c>
    </row>
    <row r="645" spans="1:59" x14ac:dyDescent="0.2">
      <c r="A645" s="326" t="str">
        <f t="shared" si="84"/>
        <v>6542014</v>
      </c>
      <c r="B645" s="331">
        <v>654</v>
      </c>
      <c r="C645" s="327">
        <v>2014</v>
      </c>
      <c r="D645" s="353">
        <f>+IFERROR(VLOOKUP($A645,Data_Loss!$A$2:$V$1180,6,FALSE),0)</f>
        <v>0</v>
      </c>
      <c r="E645" s="353">
        <f>+IFERROR(VLOOKUP($A645,Data_Loss!$A$2:$V$1180,7,FALSE),0)</f>
        <v>0</v>
      </c>
      <c r="F645" s="353">
        <f>+IFERROR(VLOOKUP($A645,Data_Loss!$A$2:$V$1180,8,FALSE),0)</f>
        <v>0</v>
      </c>
      <c r="G645" s="353">
        <f>+IFERROR(VLOOKUP($A645,Data_Loss!$A$2:$V$1180,9,FALSE),0)</f>
        <v>1</v>
      </c>
      <c r="H645" s="353">
        <f>+IFERROR(VLOOKUP($A645,Data_Loss!$A$2:$V$1180,10,FALSE),0)</f>
        <v>0</v>
      </c>
      <c r="I645" s="353">
        <f>+IFERROR(VLOOKUP($A645,Data_Loss!$A$2:$V$1300,12,FALSE),0)</f>
        <v>0</v>
      </c>
      <c r="J645" s="353">
        <f>+IFERROR(VLOOKUP($A645,Data_Loss!$A$2:$V$1300,13,FALSE),0)</f>
        <v>0</v>
      </c>
      <c r="K645" s="353">
        <f>+IFERROR(VLOOKUP($A645,Data_Loss!$A$2:$V$1300,14,FALSE),0)</f>
        <v>0</v>
      </c>
      <c r="L645" s="353">
        <f>+IFERROR(VLOOKUP($A645,Data_Loss!$A$2:$V$1300,15,FALSE),0)</f>
        <v>38005</v>
      </c>
      <c r="M645" s="353">
        <f>+IFERROR(VLOOKUP($A645,Data_Loss!$A$2:$V$1300,16,FALSE),0)</f>
        <v>0</v>
      </c>
      <c r="N645" s="353">
        <f>+IFERROR(VLOOKUP($A645,Data_Loss!$A$2:$V$1300,17,FALSE),0)</f>
        <v>0</v>
      </c>
      <c r="O645" s="353">
        <f>+IFERROR(VLOOKUP($A645,Data_Loss!$A$2:$V$1300,18,FALSE),0)</f>
        <v>0</v>
      </c>
      <c r="P645" s="353">
        <f>+IFERROR(VLOOKUP($A645,Data_Loss!$A$2:$V$1300,19,FALSE),0)</f>
        <v>0</v>
      </c>
      <c r="Q645" s="353">
        <f>+IFERROR(VLOOKUP($A645,Data_Loss!$A$2:$V$1300,20,FALSE),0)</f>
        <v>27197</v>
      </c>
      <c r="R645" s="353">
        <f>+IFERROR(VLOOKUP($A645,Data_Loss!$A$2:$V$1300,21,FALSE),0)</f>
        <v>0</v>
      </c>
      <c r="S645" s="353">
        <f>+IFERROR(VLOOKUP($A645,Data_Loss!$A$2:$V$1300,22,FALSE),0)</f>
        <v>22854</v>
      </c>
      <c r="T645" s="191">
        <f>+$I645*'10k &amp; MO'!C$3+$J645*'10k &amp; MO'!C$9+$K645*'10k &amp; MO'!C$15+$L645*'10k &amp; MO'!C$21+$M645*'10k &amp; MO'!C$27</f>
        <v>0</v>
      </c>
      <c r="U645" s="349">
        <f>+$I645*'10k &amp; MO'!D$3+$J645*'10k &amp; MO'!D$9+$K645*'10k &amp; MO'!D$15+$L645*'10k &amp; MO'!D$21+$M645*'10k &amp; MO'!D$27</f>
        <v>0</v>
      </c>
      <c r="V645" s="349">
        <f>+$I645*'10k &amp; MO'!E$3+$J645*'10k &amp; MO'!E$9+$K645*'10k &amp; MO'!E$15+$L645*'10k &amp; MO'!E$21+$M645*'10k &amp; MO'!E$27</f>
        <v>0</v>
      </c>
      <c r="W645" s="349">
        <f>+$I645*'10k &amp; MO'!F$3+$J645*'10k &amp; MO'!F$9+$K645*'10k &amp; MO'!F$15+$L645*'10k &amp; MO'!F$21+$M645*'10k &amp; MO'!F$27</f>
        <v>46708.145000000004</v>
      </c>
      <c r="X645" s="349">
        <f>+$I645*'10k &amp; MO'!G$3+$J645*'10k &amp; MO'!G$9+$K645*'10k &amp; MO'!G$15+$L645*'10k &amp; MO'!G$21+$M645*'10k &amp; MO'!G$27</f>
        <v>0</v>
      </c>
      <c r="Y645" s="349">
        <f>+$N645*'10k &amp; MO'!H$3+$O645*'10k &amp; MO'!H$9+$P645*'10k &amp; MO'!H$15+$Q645*'10k &amp; MO'!H$21+$R645*'10k &amp; MO'!H$27</f>
        <v>0</v>
      </c>
      <c r="Z645" s="349">
        <f>+$N645*'10k &amp; MO'!I$3+$O645*'10k &amp; MO'!I$9+$P645*'10k &amp; MO'!I$15+$Q645*'10k &amp; MO'!I$21+$R645*'10k &amp; MO'!I$27</f>
        <v>0</v>
      </c>
      <c r="AA645" s="349">
        <f>+$N645*'10k &amp; MO'!J$3+$O645*'10k &amp; MO'!J$9+$P645*'10k &amp; MO'!J$15+$Q645*'10k &amp; MO'!J$21+$R645*'10k &amp; MO'!J$27</f>
        <v>0</v>
      </c>
      <c r="AB645" s="349">
        <f>+$N645*'10k &amp; MO'!K$3+$O645*'10k &amp; MO'!K$9+$P645*'10k &amp; MO'!K$15+$Q645*'10k &amp; MO'!K$21+$R645*'10k &amp; MO'!K$27</f>
        <v>38102.997000000003</v>
      </c>
      <c r="AC645" s="349">
        <f>+$N645*'10k &amp; MO'!L$3+$O645*'10k &amp; MO'!L$9+$P645*'10k &amp; MO'!L$15+$Q645*'10k &amp; MO'!L$21+$R645*'10k &amp; MO'!L$27</f>
        <v>0</v>
      </c>
      <c r="AD645" s="350">
        <f>+S645*'10k &amp; MO'!O$3</f>
        <v>24476.633999999998</v>
      </c>
      <c r="AF645" s="192" t="str">
        <f t="shared" ref="AF645:AF708" si="90">+B645&amp;C645</f>
        <v>6542014</v>
      </c>
      <c r="AG645" s="192">
        <f>+IFERROR(VLOOKUP($AF645,'Limited Loss'!$F$5:$P$124,AG$3,FALSE),0)</f>
        <v>0</v>
      </c>
      <c r="AH645" s="193">
        <f>+IFERROR(VLOOKUP($AF645,'Limited Loss'!$F$5:$P$124,AH$3,FALSE),0)</f>
        <v>0</v>
      </c>
      <c r="AI645" s="193">
        <f>+IFERROR(VLOOKUP($AF645,'Limited Loss'!$F$5:$P$124,AI$3,FALSE),0)</f>
        <v>0</v>
      </c>
      <c r="AJ645" s="193">
        <f>+IFERROR(VLOOKUP($AF645,'Limited Loss'!$F$5:$P$124,AJ$3,FALSE),0)</f>
        <v>0</v>
      </c>
      <c r="AK645" s="100">
        <f>+IFERROR(VLOOKUP($AF645,'Limited Loss'!$F$5:$P$124,AK$3,FALSE),0)</f>
        <v>0</v>
      </c>
      <c r="AL645" s="193">
        <f>+IFERROR(VLOOKUP($AF645,'Limited Loss'!$F$5:$P$124,AL$3,FALSE),0)</f>
        <v>0</v>
      </c>
      <c r="AM645" s="193">
        <f>+IFERROR(VLOOKUP($AF645,'Limited Loss'!$F$5:$P$124,AM$3,FALSE),0)</f>
        <v>0</v>
      </c>
      <c r="AN645" s="193">
        <f>+IFERROR(VLOOKUP($AF645,'Limited Loss'!$F$5:$P$124,AN$3,FALSE),0)</f>
        <v>0</v>
      </c>
      <c r="AO645" s="193">
        <f>+IFERROR(VLOOKUP($AF645,'Limited Loss'!$F$5:$P$124,AO$3,FALSE),0)</f>
        <v>0</v>
      </c>
      <c r="AP645" s="100">
        <f>+IFERROR(VLOOKUP($AF645,'Limited Loss'!$F$5:$P$124,AP$3,FALSE),0)</f>
        <v>0</v>
      </c>
      <c r="AQ645" s="353"/>
      <c r="AR645" s="331">
        <f t="shared" ref="AR645:AS708" si="91">+B645</f>
        <v>654</v>
      </c>
      <c r="AS645" s="332">
        <f t="shared" si="91"/>
        <v>2014</v>
      </c>
      <c r="AT645" s="349">
        <f t="shared" si="89"/>
        <v>0</v>
      </c>
      <c r="AU645" s="349">
        <f t="shared" si="89"/>
        <v>0</v>
      </c>
      <c r="AV645" s="349">
        <f t="shared" si="89"/>
        <v>0</v>
      </c>
      <c r="AW645" s="349">
        <f t="shared" si="89"/>
        <v>46708.145000000004</v>
      </c>
      <c r="AX645" s="350">
        <f t="shared" si="89"/>
        <v>0</v>
      </c>
      <c r="AY645" s="349">
        <f t="shared" si="88"/>
        <v>0</v>
      </c>
      <c r="AZ645" s="349">
        <f t="shared" si="88"/>
        <v>0</v>
      </c>
      <c r="BA645" s="349">
        <f t="shared" si="88"/>
        <v>0</v>
      </c>
      <c r="BB645" s="349">
        <f t="shared" si="88"/>
        <v>38102.997000000003</v>
      </c>
      <c r="BC645" s="349">
        <f t="shared" si="88"/>
        <v>0</v>
      </c>
      <c r="BD645" s="350">
        <f t="shared" si="88"/>
        <v>24476.633999999998</v>
      </c>
      <c r="BE645" s="349">
        <f t="shared" si="85"/>
        <v>0</v>
      </c>
      <c r="BF645" s="375">
        <f t="shared" si="86"/>
        <v>84811.142000000007</v>
      </c>
      <c r="BG645" s="334">
        <f t="shared" si="87"/>
        <v>24476.633999999998</v>
      </c>
    </row>
    <row r="646" spans="1:59" x14ac:dyDescent="0.2">
      <c r="A646" s="326" t="str">
        <f t="shared" ref="A646:A709" si="92">+B646&amp;C646</f>
        <v>6542015</v>
      </c>
      <c r="B646" s="331">
        <v>654</v>
      </c>
      <c r="C646" s="327">
        <v>2015</v>
      </c>
      <c r="D646" s="353">
        <f>+IFERROR(VLOOKUP($A646,Data_Loss!$A$2:$V$1180,6,FALSE),0)</f>
        <v>0</v>
      </c>
      <c r="E646" s="353">
        <f>+IFERROR(VLOOKUP($A646,Data_Loss!$A$2:$V$1180,7,FALSE),0)</f>
        <v>0</v>
      </c>
      <c r="F646" s="353">
        <f>+IFERROR(VLOOKUP($A646,Data_Loss!$A$2:$V$1180,8,FALSE),0)</f>
        <v>0</v>
      </c>
      <c r="G646" s="353">
        <f>+IFERROR(VLOOKUP($A646,Data_Loss!$A$2:$V$1180,9,FALSE),0)</f>
        <v>0</v>
      </c>
      <c r="H646" s="353">
        <f>+IFERROR(VLOOKUP($A646,Data_Loss!$A$2:$V$1180,10,FALSE),0)</f>
        <v>3</v>
      </c>
      <c r="I646" s="353">
        <f>+IFERROR(VLOOKUP($A646,Data_Loss!$A$2:$V$1300,12,FALSE),0)</f>
        <v>0</v>
      </c>
      <c r="J646" s="353">
        <f>+IFERROR(VLOOKUP($A646,Data_Loss!$A$2:$V$1300,13,FALSE),0)</f>
        <v>0</v>
      </c>
      <c r="K646" s="353">
        <f>+IFERROR(VLOOKUP($A646,Data_Loss!$A$2:$V$1300,14,FALSE),0)</f>
        <v>0</v>
      </c>
      <c r="L646" s="353">
        <f>+IFERROR(VLOOKUP($A646,Data_Loss!$A$2:$V$1300,15,FALSE),0)</f>
        <v>0</v>
      </c>
      <c r="M646" s="353">
        <f>+IFERROR(VLOOKUP($A646,Data_Loss!$A$2:$V$1300,16,FALSE),0)</f>
        <v>3419</v>
      </c>
      <c r="N646" s="353">
        <f>+IFERROR(VLOOKUP($A646,Data_Loss!$A$2:$V$1300,17,FALSE),0)</f>
        <v>0</v>
      </c>
      <c r="O646" s="353">
        <f>+IFERROR(VLOOKUP($A646,Data_Loss!$A$2:$V$1300,18,FALSE),0)</f>
        <v>0</v>
      </c>
      <c r="P646" s="353">
        <f>+IFERROR(VLOOKUP($A646,Data_Loss!$A$2:$V$1300,19,FALSE),0)</f>
        <v>0</v>
      </c>
      <c r="Q646" s="353">
        <f>+IFERROR(VLOOKUP($A646,Data_Loss!$A$2:$V$1300,20,FALSE),0)</f>
        <v>0</v>
      </c>
      <c r="R646" s="353">
        <f>+IFERROR(VLOOKUP($A646,Data_Loss!$A$2:$V$1300,21,FALSE),0)</f>
        <v>1940</v>
      </c>
      <c r="S646" s="353">
        <f>+IFERROR(VLOOKUP($A646,Data_Loss!$A$2:$V$1300,22,FALSE),0)</f>
        <v>13885</v>
      </c>
      <c r="T646" s="191">
        <f>+$I646*'10k &amp; MO'!C$4+$J646*'10k &amp; MO'!C$10+$K646*'10k &amp; MO'!C$16+$L646*'10k &amp; MO'!C$22+$M646*'10k &amp; MO'!C$28</f>
        <v>0</v>
      </c>
      <c r="U646" s="349">
        <f>+$I646*'10k &amp; MO'!D$4+$J646*'10k &amp; MO'!D$10+$K646*'10k &amp; MO'!D$16+$L646*'10k &amp; MO'!D$22+$M646*'10k &amp; MO'!D$28</f>
        <v>0</v>
      </c>
      <c r="V646" s="349">
        <f>+$I646*'10k &amp; MO'!E$4+$J646*'10k &amp; MO'!E$10+$K646*'10k &amp; MO'!E$16+$L646*'10k &amp; MO'!E$22+$M646*'10k &amp; MO'!E$28</f>
        <v>119.66500000000001</v>
      </c>
      <c r="W646" s="349">
        <f>+$I646*'10k &amp; MO'!F$4+$J646*'10k &amp; MO'!F$10+$K646*'10k &amp; MO'!F$16+$L646*'10k &amp; MO'!F$22+$M646*'10k &amp; MO'!F$28</f>
        <v>71.457099999999997</v>
      </c>
      <c r="X646" s="349">
        <f>+$I646*'10k &amp; MO'!G$4+$J646*'10k &amp; MO'!G$10+$K646*'10k &amp; MO'!G$16+$L646*'10k &amp; MO'!G$22+$M646*'10k &amp; MO'!G$28</f>
        <v>3949.6288</v>
      </c>
      <c r="Y646" s="349">
        <f>+$N646*'10k &amp; MO'!H$4+$O646*'10k &amp; MO'!H$10+$P646*'10k &amp; MO'!H$16+$Q646*'10k &amp; MO'!H$22+$R646*'10k &amp; MO'!H$28</f>
        <v>0</v>
      </c>
      <c r="Z646" s="349">
        <f>+$N646*'10k &amp; MO'!I$4+$O646*'10k &amp; MO'!I$10+$P646*'10k &amp; MO'!I$16+$Q646*'10k &amp; MO'!I$22+$R646*'10k &amp; MO'!I$28</f>
        <v>0</v>
      </c>
      <c r="AA646" s="349">
        <f>+$N646*'10k &amp; MO'!J$4+$O646*'10k &amp; MO'!J$10+$P646*'10k &amp; MO'!J$16+$Q646*'10k &amp; MO'!J$22+$R646*'10k &amp; MO'!J$28</f>
        <v>54.707999999999998</v>
      </c>
      <c r="AB646" s="349">
        <f>+$N646*'10k &amp; MO'!K$4+$O646*'10k &amp; MO'!K$10+$P646*'10k &amp; MO'!K$16+$Q646*'10k &amp; MO'!K$22+$R646*'10k &amp; MO'!K$28</f>
        <v>74.69</v>
      </c>
      <c r="AC646" s="349">
        <f>+$N646*'10k &amp; MO'!L$4+$O646*'10k &amp; MO'!L$10+$P646*'10k &amp; MO'!L$16+$Q646*'10k &amp; MO'!L$22+$R646*'10k &amp; MO'!L$28</f>
        <v>2846.7559999999999</v>
      </c>
      <c r="AD646" s="350">
        <f>+S646*'10k &amp; MO'!O$4</f>
        <v>16828.62</v>
      </c>
      <c r="AF646" s="192" t="str">
        <f t="shared" si="90"/>
        <v>6542015</v>
      </c>
      <c r="AG646" s="192">
        <f>+IFERROR(VLOOKUP($AF646,'Limited Loss'!$F$5:$P$124,AG$3,FALSE),0)</f>
        <v>0</v>
      </c>
      <c r="AH646" s="193">
        <f>+IFERROR(VLOOKUP($AF646,'Limited Loss'!$F$5:$P$124,AH$3,FALSE),0)</f>
        <v>0</v>
      </c>
      <c r="AI646" s="193">
        <f>+IFERROR(VLOOKUP($AF646,'Limited Loss'!$F$5:$P$124,AI$3,FALSE),0)</f>
        <v>0</v>
      </c>
      <c r="AJ646" s="193">
        <f>+IFERROR(VLOOKUP($AF646,'Limited Loss'!$F$5:$P$124,AJ$3,FALSE),0)</f>
        <v>0</v>
      </c>
      <c r="AK646" s="100">
        <f>+IFERROR(VLOOKUP($AF646,'Limited Loss'!$F$5:$P$124,AK$3,FALSE),0)</f>
        <v>0</v>
      </c>
      <c r="AL646" s="193">
        <f>+IFERROR(VLOOKUP($AF646,'Limited Loss'!$F$5:$P$124,AL$3,FALSE),0)</f>
        <v>0</v>
      </c>
      <c r="AM646" s="193">
        <f>+IFERROR(VLOOKUP($AF646,'Limited Loss'!$F$5:$P$124,AM$3,FALSE),0)</f>
        <v>0</v>
      </c>
      <c r="AN646" s="193">
        <f>+IFERROR(VLOOKUP($AF646,'Limited Loss'!$F$5:$P$124,AN$3,FALSE),0)</f>
        <v>0</v>
      </c>
      <c r="AO646" s="193">
        <f>+IFERROR(VLOOKUP($AF646,'Limited Loss'!$F$5:$P$124,AO$3,FALSE),0)</f>
        <v>0</v>
      </c>
      <c r="AP646" s="100">
        <f>+IFERROR(VLOOKUP($AF646,'Limited Loss'!$F$5:$P$124,AP$3,FALSE),0)</f>
        <v>0</v>
      </c>
      <c r="AQ646" s="353"/>
      <c r="AR646" s="331">
        <f t="shared" si="91"/>
        <v>654</v>
      </c>
      <c r="AS646" s="332">
        <f t="shared" si="91"/>
        <v>2015</v>
      </c>
      <c r="AT646" s="349">
        <f t="shared" si="89"/>
        <v>0</v>
      </c>
      <c r="AU646" s="349">
        <f t="shared" si="89"/>
        <v>0</v>
      </c>
      <c r="AV646" s="349">
        <f t="shared" si="89"/>
        <v>119.66500000000001</v>
      </c>
      <c r="AW646" s="349">
        <f t="shared" si="89"/>
        <v>71.457099999999997</v>
      </c>
      <c r="AX646" s="350">
        <f t="shared" si="89"/>
        <v>3949.6288</v>
      </c>
      <c r="AY646" s="349">
        <f t="shared" si="88"/>
        <v>0</v>
      </c>
      <c r="AZ646" s="349">
        <f t="shared" si="88"/>
        <v>0</v>
      </c>
      <c r="BA646" s="349">
        <f t="shared" si="88"/>
        <v>54.707999999999998</v>
      </c>
      <c r="BB646" s="349">
        <f t="shared" si="88"/>
        <v>74.69</v>
      </c>
      <c r="BC646" s="349">
        <f t="shared" si="88"/>
        <v>2846.7559999999999</v>
      </c>
      <c r="BD646" s="350">
        <f t="shared" si="88"/>
        <v>16828.62</v>
      </c>
      <c r="BE646" s="349">
        <f t="shared" ref="BE646:BE709" si="93">+AT646+AU646+AV646+AY646+AZ646+BA646</f>
        <v>174.37299999999999</v>
      </c>
      <c r="BF646" s="375">
        <f t="shared" ref="BF646:BF709" si="94">+AW646+AX646+BB646+BC646</f>
        <v>6942.5319</v>
      </c>
      <c r="BG646" s="334">
        <f t="shared" ref="BG646:BG709" si="95">+BD646</f>
        <v>16828.62</v>
      </c>
    </row>
    <row r="647" spans="1:59" x14ac:dyDescent="0.2">
      <c r="A647" s="326" t="str">
        <f t="shared" si="92"/>
        <v>6542016</v>
      </c>
      <c r="B647" s="331">
        <v>654</v>
      </c>
      <c r="C647" s="327">
        <v>2016</v>
      </c>
      <c r="D647" s="353">
        <f>+IFERROR(VLOOKUP($A647,Data_Loss!$A$2:$V$1180,6,FALSE),0)</f>
        <v>0</v>
      </c>
      <c r="E647" s="353">
        <f>+IFERROR(VLOOKUP($A647,Data_Loss!$A$2:$V$1180,7,FALSE),0)</f>
        <v>0</v>
      </c>
      <c r="F647" s="353">
        <f>+IFERROR(VLOOKUP($A647,Data_Loss!$A$2:$V$1180,8,FALSE),0)</f>
        <v>2</v>
      </c>
      <c r="G647" s="353">
        <f>+IFERROR(VLOOKUP($A647,Data_Loss!$A$2:$V$1180,9,FALSE),0)</f>
        <v>1</v>
      </c>
      <c r="H647" s="353">
        <f>+IFERROR(VLOOKUP($A647,Data_Loss!$A$2:$V$1180,10,FALSE),0)</f>
        <v>2</v>
      </c>
      <c r="I647" s="353">
        <f>+IFERROR(VLOOKUP($A647,Data_Loss!$A$2:$V$1300,12,FALSE),0)</f>
        <v>0</v>
      </c>
      <c r="J647" s="353">
        <f>+IFERROR(VLOOKUP($A647,Data_Loss!$A$2:$V$1300,13,FALSE),0)</f>
        <v>0</v>
      </c>
      <c r="K647" s="353">
        <f>+IFERROR(VLOOKUP($A647,Data_Loss!$A$2:$V$1300,14,FALSE),0)</f>
        <v>256142</v>
      </c>
      <c r="L647" s="353">
        <f>+IFERROR(VLOOKUP($A647,Data_Loss!$A$2:$V$1300,15,FALSE),0)</f>
        <v>6128</v>
      </c>
      <c r="M647" s="353">
        <f>+IFERROR(VLOOKUP($A647,Data_Loss!$A$2:$V$1300,16,FALSE),0)</f>
        <v>62506</v>
      </c>
      <c r="N647" s="353">
        <f>+IFERROR(VLOOKUP($A647,Data_Loss!$A$2:$V$1300,17,FALSE),0)</f>
        <v>0</v>
      </c>
      <c r="O647" s="353">
        <f>+IFERROR(VLOOKUP($A647,Data_Loss!$A$2:$V$1300,18,FALSE),0)</f>
        <v>0</v>
      </c>
      <c r="P647" s="353">
        <f>+IFERROR(VLOOKUP($A647,Data_Loss!$A$2:$V$1300,19,FALSE),0)</f>
        <v>336591</v>
      </c>
      <c r="Q647" s="353">
        <f>+IFERROR(VLOOKUP($A647,Data_Loss!$A$2:$V$1300,20,FALSE),0)</f>
        <v>23279</v>
      </c>
      <c r="R647" s="353">
        <f>+IFERROR(VLOOKUP($A647,Data_Loss!$A$2:$V$1300,21,FALSE),0)</f>
        <v>8538</v>
      </c>
      <c r="S647" s="353">
        <f>+IFERROR(VLOOKUP($A647,Data_Loss!$A$2:$V$1300,22,FALSE),0)</f>
        <v>12561</v>
      </c>
      <c r="T647" s="191">
        <f>+$I647*'10k &amp; MO'!C$5+$J647*'10k &amp; MO'!C$11+$K647*'10k &amp; MO'!C$17+$L647*'10k &amp; MO'!C$23+$M647*'10k &amp; MO'!C$29</f>
        <v>0</v>
      </c>
      <c r="U647" s="349">
        <f>+$I647*'10k &amp; MO'!D$5+$J647*'10k &amp; MO'!D$11+$K647*'10k &amp; MO'!D$17+$L647*'10k &amp; MO'!D$23+$M647*'10k &amp; MO'!D$29</f>
        <v>1511.2377999999999</v>
      </c>
      <c r="V647" s="349">
        <f>+$I647*'10k &amp; MO'!E$5+$J647*'10k &amp; MO'!E$11+$K647*'10k &amp; MO'!E$17+$L647*'10k &amp; MO'!E$23+$M647*'10k &amp; MO'!E$29</f>
        <v>409499.70559999993</v>
      </c>
      <c r="W647" s="349">
        <f>+$I647*'10k &amp; MO'!F$5+$J647*'10k &amp; MO'!F$11+$K647*'10k &amp; MO'!F$17+$L647*'10k &amp; MO'!F$23+$M647*'10k &amp; MO'!F$29</f>
        <v>18489.545999999998</v>
      </c>
      <c r="X647" s="349">
        <f>+$I647*'10k &amp; MO'!G$5+$J647*'10k &amp; MO'!G$11+$K647*'10k &amp; MO'!G$17+$L647*'10k &amp; MO'!G$23+$M647*'10k &amp; MO'!G$29</f>
        <v>68103.236599999989</v>
      </c>
      <c r="Y647" s="349">
        <f>+$N647*'10k &amp; MO'!H$5+$O647*'10k &amp; MO'!H$11+$P647*'10k &amp; MO'!H$17+$Q647*'10k &amp; MO'!H$23+$R647*'10k &amp; MO'!H$29</f>
        <v>0</v>
      </c>
      <c r="Z647" s="349">
        <f>+$N647*'10k &amp; MO'!I$5+$O647*'10k &amp; MO'!I$11+$P647*'10k &amp; MO'!I$17+$Q647*'10k &amp; MO'!I$23+$R647*'10k &amp; MO'!I$29</f>
        <v>1110.7502999999999</v>
      </c>
      <c r="AA647" s="349">
        <f>+$N647*'10k &amp; MO'!J$5+$O647*'10k &amp; MO'!J$11+$P647*'10k &amp; MO'!J$17+$Q647*'10k &amp; MO'!J$23+$R647*'10k &amp; MO'!J$29</f>
        <v>649089.79489999998</v>
      </c>
      <c r="AB647" s="349">
        <f>+$N647*'10k &amp; MO'!K$5+$O647*'10k &amp; MO'!K$11+$P647*'10k &amp; MO'!K$17+$Q647*'10k &amp; MO'!K$23+$R647*'10k &amp; MO'!K$29</f>
        <v>66718.483399999997</v>
      </c>
      <c r="AC647" s="349">
        <f>+$N647*'10k &amp; MO'!L$5+$O647*'10k &amp; MO'!L$11+$P647*'10k &amp; MO'!L$17+$Q647*'10k &amp; MO'!L$23+$R647*'10k &amp; MO'!L$29</f>
        <v>20717.685600000001</v>
      </c>
      <c r="AD647" s="350">
        <f>+S647*'10k &amp; MO'!O$5</f>
        <v>16932.228000000003</v>
      </c>
      <c r="AF647" s="192" t="str">
        <f t="shared" si="90"/>
        <v>6542016</v>
      </c>
      <c r="AG647" s="192">
        <f>+IFERROR(VLOOKUP($AF647,'Limited Loss'!$F$5:$P$124,AG$3,FALSE),0)</f>
        <v>0</v>
      </c>
      <c r="AH647" s="193">
        <f>+IFERROR(VLOOKUP($AF647,'Limited Loss'!$F$5:$P$124,AH$3,FALSE),0)</f>
        <v>0</v>
      </c>
      <c r="AI647" s="193">
        <f>+IFERROR(VLOOKUP($AF647,'Limited Loss'!$F$5:$P$124,AI$3,FALSE),0)</f>
        <v>0</v>
      </c>
      <c r="AJ647" s="193">
        <f>+IFERROR(VLOOKUP($AF647,'Limited Loss'!$F$5:$P$124,AJ$3,FALSE),0)</f>
        <v>0</v>
      </c>
      <c r="AK647" s="100">
        <f>+IFERROR(VLOOKUP($AF647,'Limited Loss'!$F$5:$P$124,AK$3,FALSE),0)</f>
        <v>0</v>
      </c>
      <c r="AL647" s="193">
        <f>+IFERROR(VLOOKUP($AF647,'Limited Loss'!$F$5:$P$124,AL$3,FALSE),0)</f>
        <v>0</v>
      </c>
      <c r="AM647" s="193">
        <f>+IFERROR(VLOOKUP($AF647,'Limited Loss'!$F$5:$P$124,AM$3,FALSE),0)</f>
        <v>0</v>
      </c>
      <c r="AN647" s="193">
        <f>+IFERROR(VLOOKUP($AF647,'Limited Loss'!$F$5:$P$124,AN$3,FALSE),0)</f>
        <v>0</v>
      </c>
      <c r="AO647" s="193">
        <f>+IFERROR(VLOOKUP($AF647,'Limited Loss'!$F$5:$P$124,AO$3,FALSE),0)</f>
        <v>0</v>
      </c>
      <c r="AP647" s="100">
        <f>+IFERROR(VLOOKUP($AF647,'Limited Loss'!$F$5:$P$124,AP$3,FALSE),0)</f>
        <v>0</v>
      </c>
      <c r="AQ647" s="353"/>
      <c r="AR647" s="331">
        <f t="shared" si="91"/>
        <v>654</v>
      </c>
      <c r="AS647" s="332">
        <f t="shared" si="91"/>
        <v>2016</v>
      </c>
      <c r="AT647" s="349">
        <f t="shared" si="89"/>
        <v>0</v>
      </c>
      <c r="AU647" s="349">
        <f t="shared" si="89"/>
        <v>1511.2377999999999</v>
      </c>
      <c r="AV647" s="349">
        <f t="shared" si="89"/>
        <v>409499.70559999993</v>
      </c>
      <c r="AW647" s="349">
        <f t="shared" si="89"/>
        <v>18489.545999999998</v>
      </c>
      <c r="AX647" s="350">
        <f t="shared" si="89"/>
        <v>68103.236599999989</v>
      </c>
      <c r="AY647" s="349">
        <f t="shared" si="88"/>
        <v>0</v>
      </c>
      <c r="AZ647" s="349">
        <f t="shared" si="88"/>
        <v>1110.7502999999999</v>
      </c>
      <c r="BA647" s="349">
        <f t="shared" si="88"/>
        <v>649089.79489999998</v>
      </c>
      <c r="BB647" s="349">
        <f t="shared" si="88"/>
        <v>66718.483399999997</v>
      </c>
      <c r="BC647" s="349">
        <f t="shared" si="88"/>
        <v>20717.685600000001</v>
      </c>
      <c r="BD647" s="350">
        <f t="shared" si="88"/>
        <v>16932.228000000003</v>
      </c>
      <c r="BE647" s="349">
        <f t="shared" si="93"/>
        <v>1061211.4885999998</v>
      </c>
      <c r="BF647" s="375">
        <f t="shared" si="94"/>
        <v>174028.9516</v>
      </c>
      <c r="BG647" s="334">
        <f t="shared" si="95"/>
        <v>16932.228000000003</v>
      </c>
    </row>
    <row r="648" spans="1:59" x14ac:dyDescent="0.2">
      <c r="A648" s="326" t="str">
        <f t="shared" si="92"/>
        <v>6542017</v>
      </c>
      <c r="B648" s="331">
        <v>654</v>
      </c>
      <c r="C648" s="327">
        <v>2017</v>
      </c>
      <c r="D648" s="353">
        <f>+IFERROR(VLOOKUP($A648,Data_Loss!$A$2:$V$1180,6,FALSE),0)</f>
        <v>0</v>
      </c>
      <c r="E648" s="353">
        <f>+IFERROR(VLOOKUP($A648,Data_Loss!$A$2:$V$1180,7,FALSE),0)</f>
        <v>0</v>
      </c>
      <c r="F648" s="353">
        <f>+IFERROR(VLOOKUP($A648,Data_Loss!$A$2:$V$1180,8,FALSE),0)</f>
        <v>0</v>
      </c>
      <c r="G648" s="353">
        <f>+IFERROR(VLOOKUP($A648,Data_Loss!$A$2:$V$1180,9,FALSE),0)</f>
        <v>0</v>
      </c>
      <c r="H648" s="353">
        <f>+IFERROR(VLOOKUP($A648,Data_Loss!$A$2:$V$1180,10,FALSE),0)</f>
        <v>3</v>
      </c>
      <c r="I648" s="353">
        <f>+IFERROR(VLOOKUP($A648,Data_Loss!$A$2:$V$1300,12,FALSE),0)</f>
        <v>0</v>
      </c>
      <c r="J648" s="353">
        <f>+IFERROR(VLOOKUP($A648,Data_Loss!$A$2:$V$1300,13,FALSE),0)</f>
        <v>0</v>
      </c>
      <c r="K648" s="353">
        <f>+IFERROR(VLOOKUP($A648,Data_Loss!$A$2:$V$1300,14,FALSE),0)</f>
        <v>0</v>
      </c>
      <c r="L648" s="353">
        <f>+IFERROR(VLOOKUP($A648,Data_Loss!$A$2:$V$1300,15,FALSE),0)</f>
        <v>0</v>
      </c>
      <c r="M648" s="353">
        <f>+IFERROR(VLOOKUP($A648,Data_Loss!$A$2:$V$1300,16,FALSE),0)</f>
        <v>40165</v>
      </c>
      <c r="N648" s="353">
        <f>+IFERROR(VLOOKUP($A648,Data_Loss!$A$2:$V$1300,17,FALSE),0)</f>
        <v>0</v>
      </c>
      <c r="O648" s="353">
        <f>+IFERROR(VLOOKUP($A648,Data_Loss!$A$2:$V$1300,18,FALSE),0)</f>
        <v>0</v>
      </c>
      <c r="P648" s="353">
        <f>+IFERROR(VLOOKUP($A648,Data_Loss!$A$2:$V$1300,19,FALSE),0)</f>
        <v>0</v>
      </c>
      <c r="Q648" s="353">
        <f>+IFERROR(VLOOKUP($A648,Data_Loss!$A$2:$V$1300,20,FALSE),0)</f>
        <v>0</v>
      </c>
      <c r="R648" s="353">
        <f>+IFERROR(VLOOKUP($A648,Data_Loss!$A$2:$V$1300,21,FALSE),0)</f>
        <v>13295</v>
      </c>
      <c r="S648" s="353">
        <f>+IFERROR(VLOOKUP($A648,Data_Loss!$A$2:$V$1300,22,FALSE),0)</f>
        <v>20982</v>
      </c>
      <c r="T648" s="191">
        <f>+$I648*'10k &amp; MO'!C$6+$J648*'10k &amp; MO'!C$12+$K648*'10k &amp; MO'!C$18+$L648*'10k &amp; MO'!C$24+$M648*'10k &amp; MO'!C$30</f>
        <v>0</v>
      </c>
      <c r="U648" s="349">
        <f>+$I648*'10k &amp; MO'!D$6+$J648*'10k &amp; MO'!D$12+$K648*'10k &amp; MO'!D$18+$L648*'10k &amp; MO'!D$24+$M648*'10k &amp; MO'!D$30</f>
        <v>36.148499999999999</v>
      </c>
      <c r="V648" s="349">
        <f>+$I648*'10k &amp; MO'!E$6+$J648*'10k &amp; MO'!E$12+$K648*'10k &amp; MO'!E$18+$L648*'10k &amp; MO'!E$24+$M648*'10k &amp; MO'!E$30</f>
        <v>15973.620499999999</v>
      </c>
      <c r="W648" s="349">
        <f>+$I648*'10k &amp; MO'!F$6+$J648*'10k &amp; MO'!F$12+$K648*'10k &amp; MO'!F$18+$L648*'10k &amp; MO'!F$24+$M648*'10k &amp; MO'!F$30</f>
        <v>7056.9904999999999</v>
      </c>
      <c r="X648" s="349">
        <f>+$I648*'10k &amp; MO'!G$6+$J648*'10k &amp; MO'!G$12+$K648*'10k &amp; MO'!G$18+$L648*'10k &amp; MO'!G$24+$M648*'10k &amp; MO'!G$30</f>
        <v>43880.262500000004</v>
      </c>
      <c r="Y648" s="349">
        <f>+$N648*'10k &amp; MO'!H$6+$O648*'10k &amp; MO'!H$12+$P648*'10k &amp; MO'!H$18+$Q648*'10k &amp; MO'!H$24+$R648*'10k &amp; MO'!H$30</f>
        <v>0</v>
      </c>
      <c r="Z648" s="349">
        <f>+$N648*'10k &amp; MO'!I$6+$O648*'10k &amp; MO'!I$12+$P648*'10k &amp; MO'!I$18+$Q648*'10k &amp; MO'!I$24+$R648*'10k &amp; MO'!I$30</f>
        <v>3.9884999999999997</v>
      </c>
      <c r="AA648" s="349">
        <f>+$N648*'10k &amp; MO'!J$6+$O648*'10k &amp; MO'!J$12+$P648*'10k &amp; MO'!J$18+$Q648*'10k &amp; MO'!J$24+$R648*'10k &amp; MO'!J$30</f>
        <v>5424.36</v>
      </c>
      <c r="AB648" s="349">
        <f>+$N648*'10k &amp; MO'!K$6+$O648*'10k &amp; MO'!K$12+$P648*'10k &amp; MO'!K$18+$Q648*'10k &amp; MO'!K$24+$R648*'10k &amp; MO'!K$30</f>
        <v>2736.1110000000003</v>
      </c>
      <c r="AC648" s="349">
        <f>+$N648*'10k &amp; MO'!L$6+$O648*'10k &amp; MO'!L$12+$P648*'10k &amp; MO'!L$18+$Q648*'10k &amp; MO'!L$24+$R648*'10k &amp; MO'!L$30</f>
        <v>19478.504500000003</v>
      </c>
      <c r="AD648" s="350">
        <f>+S648*'10k &amp; MO'!O$6</f>
        <v>28241.772000000001</v>
      </c>
      <c r="AF648" s="192" t="str">
        <f t="shared" si="90"/>
        <v>6542017</v>
      </c>
      <c r="AG648" s="192">
        <f>+IFERROR(VLOOKUP($AF648,'Limited Loss'!$F$5:$P$124,AG$3,FALSE),0)</f>
        <v>0</v>
      </c>
      <c r="AH648" s="193">
        <f>+IFERROR(VLOOKUP($AF648,'Limited Loss'!$F$5:$P$124,AH$3,FALSE),0)</f>
        <v>0</v>
      </c>
      <c r="AI648" s="193">
        <f>+IFERROR(VLOOKUP($AF648,'Limited Loss'!$F$5:$P$124,AI$3,FALSE),0)</f>
        <v>0</v>
      </c>
      <c r="AJ648" s="193">
        <f>+IFERROR(VLOOKUP($AF648,'Limited Loss'!$F$5:$P$124,AJ$3,FALSE),0)</f>
        <v>0</v>
      </c>
      <c r="AK648" s="100">
        <f>+IFERROR(VLOOKUP($AF648,'Limited Loss'!$F$5:$P$124,AK$3,FALSE),0)</f>
        <v>0</v>
      </c>
      <c r="AL648" s="193">
        <f>+IFERROR(VLOOKUP($AF648,'Limited Loss'!$F$5:$P$124,AL$3,FALSE),0)</f>
        <v>0</v>
      </c>
      <c r="AM648" s="193">
        <f>+IFERROR(VLOOKUP($AF648,'Limited Loss'!$F$5:$P$124,AM$3,FALSE),0)</f>
        <v>0</v>
      </c>
      <c r="AN648" s="193">
        <f>+IFERROR(VLOOKUP($AF648,'Limited Loss'!$F$5:$P$124,AN$3,FALSE),0)</f>
        <v>0</v>
      </c>
      <c r="AO648" s="193">
        <f>+IFERROR(VLOOKUP($AF648,'Limited Loss'!$F$5:$P$124,AO$3,FALSE),0)</f>
        <v>0</v>
      </c>
      <c r="AP648" s="100">
        <f>+IFERROR(VLOOKUP($AF648,'Limited Loss'!$F$5:$P$124,AP$3,FALSE),0)</f>
        <v>0</v>
      </c>
      <c r="AQ648" s="353"/>
      <c r="AR648" s="331">
        <f t="shared" si="91"/>
        <v>654</v>
      </c>
      <c r="AS648" s="332">
        <f t="shared" si="91"/>
        <v>2017</v>
      </c>
      <c r="AT648" s="349">
        <f t="shared" si="89"/>
        <v>0</v>
      </c>
      <c r="AU648" s="349">
        <f t="shared" si="89"/>
        <v>36.148499999999999</v>
      </c>
      <c r="AV648" s="349">
        <f t="shared" si="89"/>
        <v>15973.620499999999</v>
      </c>
      <c r="AW648" s="349">
        <f t="shared" si="89"/>
        <v>7056.9904999999999</v>
      </c>
      <c r="AX648" s="350">
        <f t="shared" si="89"/>
        <v>43880.262500000004</v>
      </c>
      <c r="AY648" s="349">
        <f t="shared" si="88"/>
        <v>0</v>
      </c>
      <c r="AZ648" s="349">
        <f t="shared" si="88"/>
        <v>3.9884999999999997</v>
      </c>
      <c r="BA648" s="349">
        <f t="shared" si="88"/>
        <v>5424.36</v>
      </c>
      <c r="BB648" s="349">
        <f t="shared" ref="BB648:BD711" si="96">+AB648-AO648</f>
        <v>2736.1110000000003</v>
      </c>
      <c r="BC648" s="349">
        <f t="shared" si="96"/>
        <v>19478.504500000003</v>
      </c>
      <c r="BD648" s="350">
        <f t="shared" si="96"/>
        <v>28241.772000000001</v>
      </c>
      <c r="BE648" s="349">
        <f t="shared" si="93"/>
        <v>21438.117499999997</v>
      </c>
      <c r="BF648" s="375">
        <f t="shared" si="94"/>
        <v>73151.868500000011</v>
      </c>
      <c r="BG648" s="334">
        <f t="shared" si="95"/>
        <v>28241.772000000001</v>
      </c>
    </row>
    <row r="649" spans="1:59" x14ac:dyDescent="0.2">
      <c r="A649" s="326" t="str">
        <f t="shared" si="92"/>
        <v>6542018</v>
      </c>
      <c r="B649" s="331">
        <v>654</v>
      </c>
      <c r="C649" s="327">
        <v>2018</v>
      </c>
      <c r="D649" s="353">
        <f>+IFERROR(VLOOKUP($A649,Data_Loss!$A$2:$V$1180,6,FALSE),0)</f>
        <v>0</v>
      </c>
      <c r="E649" s="353">
        <f>+IFERROR(VLOOKUP($A649,Data_Loss!$A$2:$V$1180,7,FALSE),0)</f>
        <v>0</v>
      </c>
      <c r="F649" s="353">
        <f>+IFERROR(VLOOKUP($A649,Data_Loss!$A$2:$V$1180,8,FALSE),0)</f>
        <v>0</v>
      </c>
      <c r="G649" s="353">
        <f>+IFERROR(VLOOKUP($A649,Data_Loss!$A$2:$V$1180,9,FALSE),0)</f>
        <v>0</v>
      </c>
      <c r="H649" s="353">
        <f>+IFERROR(VLOOKUP($A649,Data_Loss!$A$2:$V$1180,10,FALSE),0)</f>
        <v>8</v>
      </c>
      <c r="I649" s="353">
        <f>+IFERROR(VLOOKUP($A649,Data_Loss!$A$2:$V$1300,12,FALSE),0)</f>
        <v>0</v>
      </c>
      <c r="J649" s="353">
        <f>+IFERROR(VLOOKUP($A649,Data_Loss!$A$2:$V$1300,13,FALSE),0)</f>
        <v>0</v>
      </c>
      <c r="K649" s="353">
        <f>+IFERROR(VLOOKUP($A649,Data_Loss!$A$2:$V$1300,14,FALSE),0)</f>
        <v>0</v>
      </c>
      <c r="L649" s="353">
        <f>+IFERROR(VLOOKUP($A649,Data_Loss!$A$2:$V$1300,15,FALSE),0)</f>
        <v>0</v>
      </c>
      <c r="M649" s="353">
        <f>+IFERROR(VLOOKUP($A649,Data_Loss!$A$2:$V$1300,16,FALSE),0)</f>
        <v>79427</v>
      </c>
      <c r="N649" s="353">
        <f>+IFERROR(VLOOKUP($A649,Data_Loss!$A$2:$V$1300,17,FALSE),0)</f>
        <v>0</v>
      </c>
      <c r="O649" s="353">
        <f>+IFERROR(VLOOKUP($A649,Data_Loss!$A$2:$V$1300,18,FALSE),0)</f>
        <v>0</v>
      </c>
      <c r="P649" s="353">
        <f>+IFERROR(VLOOKUP($A649,Data_Loss!$A$2:$V$1300,19,FALSE),0)</f>
        <v>0</v>
      </c>
      <c r="Q649" s="353">
        <f>+IFERROR(VLOOKUP($A649,Data_Loss!$A$2:$V$1300,20,FALSE),0)</f>
        <v>0</v>
      </c>
      <c r="R649" s="353">
        <f>+IFERROR(VLOOKUP($A649,Data_Loss!$A$2:$V$1300,21,FALSE),0)</f>
        <v>117610</v>
      </c>
      <c r="S649" s="353">
        <f>+IFERROR(VLOOKUP($A649,Data_Loss!$A$2:$V$1300,22,FALSE),0)</f>
        <v>22807</v>
      </c>
      <c r="T649" s="191">
        <f>+$I649*'10k &amp; MO'!C$7+$J649*'10k &amp; MO'!C$13+$K649*'10k &amp; MO'!C$19+$L649*'10k &amp; MO'!C$25+$M649*'10k &amp; MO'!C$31</f>
        <v>174.73940000000002</v>
      </c>
      <c r="U649" s="349">
        <f>+$I649*'10k &amp; MO'!D$7+$J649*'10k &amp; MO'!D$13+$K649*'10k &amp; MO'!D$19+$L649*'10k &amp; MO'!D$25+$M649*'10k &amp; MO'!D$31</f>
        <v>5416.9214000000002</v>
      </c>
      <c r="V649" s="349">
        <f>+$I649*'10k &amp; MO'!E$7+$J649*'10k &amp; MO'!E$13+$K649*'10k &amp; MO'!E$19+$L649*'10k &amp; MO'!E$25+$M649*'10k &amp; MO'!E$31</f>
        <v>111436.08100000001</v>
      </c>
      <c r="W649" s="349">
        <f>+$I649*'10k &amp; MO'!F$7+$J649*'10k &amp; MO'!F$13+$K649*'10k &amp; MO'!F$19+$L649*'10k &amp; MO'!F$25+$M649*'10k &amp; MO'!F$31</f>
        <v>42024.825700000001</v>
      </c>
      <c r="X649" s="349">
        <f>+$I649*'10k &amp; MO'!G$7+$J649*'10k &amp; MO'!G$13+$K649*'10k &amp; MO'!G$19+$L649*'10k &amp; MO'!G$25+$M649*'10k &amp; MO'!G$31</f>
        <v>54709.317599999995</v>
      </c>
      <c r="Y649" s="349">
        <f>+$N649*'10k &amp; MO'!H$7+$O649*'10k &amp; MO'!H$13+$P649*'10k &amp; MO'!H$19+$Q649*'10k &amp; MO'!H$25+$R649*'10k &amp; MO'!H$31</f>
        <v>341.06899999999996</v>
      </c>
      <c r="Z649" s="349">
        <f>+$N649*'10k &amp; MO'!I$7+$O649*'10k &amp; MO'!I$13+$P649*'10k &amp; MO'!I$19+$Q649*'10k &amp; MO'!I$25+$R649*'10k &amp; MO'!I$31</f>
        <v>11631.629000000001</v>
      </c>
      <c r="AA649" s="349">
        <f>+$N649*'10k &amp; MO'!J$7+$O649*'10k &amp; MO'!J$13+$P649*'10k &amp; MO'!J$19+$Q649*'10k &amp; MO'!J$25+$R649*'10k &amp; MO'!J$31</f>
        <v>119632.89200000001</v>
      </c>
      <c r="AB649" s="349">
        <f>+$N649*'10k &amp; MO'!K$7+$O649*'10k &amp; MO'!K$13+$P649*'10k &amp; MO'!K$19+$Q649*'10k &amp; MO'!K$25+$R649*'10k &amp; MO'!K$31</f>
        <v>63250.657999999996</v>
      </c>
      <c r="AC649" s="349">
        <f>+$N649*'10k &amp; MO'!L$7+$O649*'10k &amp; MO'!L$13+$P649*'10k &amp; MO'!L$19+$Q649*'10k &amp; MO'!L$25+$R649*'10k &amp; MO'!L$31</f>
        <v>98839.444000000003</v>
      </c>
      <c r="AD649" s="350">
        <f>+S649*'10k &amp; MO'!O$7</f>
        <v>30242.082000000002</v>
      </c>
      <c r="AF649" s="192" t="str">
        <f t="shared" si="90"/>
        <v>6542018</v>
      </c>
      <c r="AG649" s="192">
        <f>+IFERROR(VLOOKUP($AF649,'Limited Loss'!$F$5:$P$124,AG$3,FALSE),0)</f>
        <v>0</v>
      </c>
      <c r="AH649" s="193">
        <f>+IFERROR(VLOOKUP($AF649,'Limited Loss'!$F$5:$P$124,AH$3,FALSE),0)</f>
        <v>0</v>
      </c>
      <c r="AI649" s="193">
        <f>+IFERROR(VLOOKUP($AF649,'Limited Loss'!$F$5:$P$124,AI$3,FALSE),0)</f>
        <v>0</v>
      </c>
      <c r="AJ649" s="193">
        <f>+IFERROR(VLOOKUP($AF649,'Limited Loss'!$F$5:$P$124,AJ$3,FALSE),0)</f>
        <v>0</v>
      </c>
      <c r="AK649" s="100">
        <f>+IFERROR(VLOOKUP($AF649,'Limited Loss'!$F$5:$P$124,AK$3,FALSE),0)</f>
        <v>0</v>
      </c>
      <c r="AL649" s="193">
        <f>+IFERROR(VLOOKUP($AF649,'Limited Loss'!$F$5:$P$124,AL$3,FALSE),0)</f>
        <v>0</v>
      </c>
      <c r="AM649" s="193">
        <f>+IFERROR(VLOOKUP($AF649,'Limited Loss'!$F$5:$P$124,AM$3,FALSE),0)</f>
        <v>0</v>
      </c>
      <c r="AN649" s="193">
        <f>+IFERROR(VLOOKUP($AF649,'Limited Loss'!$F$5:$P$124,AN$3,FALSE),0)</f>
        <v>0</v>
      </c>
      <c r="AO649" s="193">
        <f>+IFERROR(VLOOKUP($AF649,'Limited Loss'!$F$5:$P$124,AO$3,FALSE),0)</f>
        <v>0</v>
      </c>
      <c r="AP649" s="100">
        <f>+IFERROR(VLOOKUP($AF649,'Limited Loss'!$F$5:$P$124,AP$3,FALSE),0)</f>
        <v>0</v>
      </c>
      <c r="AQ649" s="353"/>
      <c r="AR649" s="331">
        <f t="shared" si="91"/>
        <v>654</v>
      </c>
      <c r="AS649" s="332">
        <f t="shared" si="91"/>
        <v>2018</v>
      </c>
      <c r="AT649" s="349">
        <f t="shared" si="89"/>
        <v>174.73940000000002</v>
      </c>
      <c r="AU649" s="349">
        <f t="shared" si="89"/>
        <v>5416.9214000000002</v>
      </c>
      <c r="AV649" s="349">
        <f t="shared" si="89"/>
        <v>111436.08100000001</v>
      </c>
      <c r="AW649" s="349">
        <f t="shared" si="89"/>
        <v>42024.825700000001</v>
      </c>
      <c r="AX649" s="350">
        <f t="shared" si="89"/>
        <v>54709.317599999995</v>
      </c>
      <c r="AY649" s="349">
        <f t="shared" si="89"/>
        <v>341.06899999999996</v>
      </c>
      <c r="AZ649" s="349">
        <f t="shared" si="89"/>
        <v>11631.629000000001</v>
      </c>
      <c r="BA649" s="349">
        <f t="shared" si="89"/>
        <v>119632.89200000001</v>
      </c>
      <c r="BB649" s="349">
        <f t="shared" si="96"/>
        <v>63250.657999999996</v>
      </c>
      <c r="BC649" s="349">
        <f t="shared" si="96"/>
        <v>98839.444000000003</v>
      </c>
      <c r="BD649" s="350">
        <f t="shared" si="96"/>
        <v>30242.082000000002</v>
      </c>
      <c r="BE649" s="349">
        <f t="shared" si="93"/>
        <v>248633.33180000001</v>
      </c>
      <c r="BF649" s="375">
        <f t="shared" si="94"/>
        <v>258824.24530000001</v>
      </c>
      <c r="BG649" s="334">
        <f t="shared" si="95"/>
        <v>30242.082000000002</v>
      </c>
    </row>
    <row r="650" spans="1:59" x14ac:dyDescent="0.2">
      <c r="A650" s="326" t="str">
        <f t="shared" si="92"/>
        <v>6552014</v>
      </c>
      <c r="B650" s="331">
        <v>655</v>
      </c>
      <c r="C650" s="327">
        <v>2014</v>
      </c>
      <c r="D650" s="353">
        <f>+IFERROR(VLOOKUP($A650,Data_Loss!$A$2:$V$1180,6,FALSE),0)</f>
        <v>0</v>
      </c>
      <c r="E650" s="353">
        <f>+IFERROR(VLOOKUP($A650,Data_Loss!$A$2:$V$1180,7,FALSE),0)</f>
        <v>0</v>
      </c>
      <c r="F650" s="353">
        <f>+IFERROR(VLOOKUP($A650,Data_Loss!$A$2:$V$1180,8,FALSE),0)</f>
        <v>0</v>
      </c>
      <c r="G650" s="353">
        <f>+IFERROR(VLOOKUP($A650,Data_Loss!$A$2:$V$1180,9,FALSE),0)</f>
        <v>0</v>
      </c>
      <c r="H650" s="353">
        <f>+IFERROR(VLOOKUP($A650,Data_Loss!$A$2:$V$1180,10,FALSE),0)</f>
        <v>3</v>
      </c>
      <c r="I650" s="353">
        <f>+IFERROR(VLOOKUP($A650,Data_Loss!$A$2:$V$1300,12,FALSE),0)</f>
        <v>0</v>
      </c>
      <c r="J650" s="353">
        <f>+IFERROR(VLOOKUP($A650,Data_Loss!$A$2:$V$1300,13,FALSE),0)</f>
        <v>0</v>
      </c>
      <c r="K650" s="353">
        <f>+IFERROR(VLOOKUP($A650,Data_Loss!$A$2:$V$1300,14,FALSE),0)</f>
        <v>0</v>
      </c>
      <c r="L650" s="353">
        <f>+IFERROR(VLOOKUP($A650,Data_Loss!$A$2:$V$1300,15,FALSE),0)</f>
        <v>0</v>
      </c>
      <c r="M650" s="353">
        <f>+IFERROR(VLOOKUP($A650,Data_Loss!$A$2:$V$1300,16,FALSE),0)</f>
        <v>24200</v>
      </c>
      <c r="N650" s="353">
        <f>+IFERROR(VLOOKUP($A650,Data_Loss!$A$2:$V$1300,17,FALSE),0)</f>
        <v>0</v>
      </c>
      <c r="O650" s="353">
        <f>+IFERROR(VLOOKUP($A650,Data_Loss!$A$2:$V$1300,18,FALSE),0)</f>
        <v>0</v>
      </c>
      <c r="P650" s="353">
        <f>+IFERROR(VLOOKUP($A650,Data_Loss!$A$2:$V$1300,19,FALSE),0)</f>
        <v>0</v>
      </c>
      <c r="Q650" s="353">
        <f>+IFERROR(VLOOKUP($A650,Data_Loss!$A$2:$V$1300,20,FALSE),0)</f>
        <v>0</v>
      </c>
      <c r="R650" s="353">
        <f>+IFERROR(VLOOKUP($A650,Data_Loss!$A$2:$V$1300,21,FALSE),0)</f>
        <v>12110</v>
      </c>
      <c r="S650" s="353">
        <f>+IFERROR(VLOOKUP($A650,Data_Loss!$A$2:$V$1300,22,FALSE),0)</f>
        <v>1906</v>
      </c>
      <c r="T650" s="191">
        <f>+$I650*'10k &amp; MO'!C$3+$J650*'10k &amp; MO'!C$9+$K650*'10k &amp; MO'!C$15+$L650*'10k &amp; MO'!C$21+$M650*'10k &amp; MO'!C$27</f>
        <v>0</v>
      </c>
      <c r="U650" s="349">
        <f>+$I650*'10k &amp; MO'!D$3+$J650*'10k &amp; MO'!D$9+$K650*'10k &amp; MO'!D$15+$L650*'10k &amp; MO'!D$21+$M650*'10k &amp; MO'!D$27</f>
        <v>0</v>
      </c>
      <c r="V650" s="349">
        <f>+$I650*'10k &amp; MO'!E$3+$J650*'10k &amp; MO'!E$9+$K650*'10k &amp; MO'!E$15+$L650*'10k &amp; MO'!E$21+$M650*'10k &amp; MO'!E$27</f>
        <v>0</v>
      </c>
      <c r="W650" s="349">
        <f>+$I650*'10k &amp; MO'!F$3+$J650*'10k &amp; MO'!F$9+$K650*'10k &amp; MO'!F$15+$L650*'10k &amp; MO'!F$21+$M650*'10k &amp; MO'!F$27</f>
        <v>0</v>
      </c>
      <c r="X650" s="349">
        <f>+$I650*'10k &amp; MO'!G$3+$J650*'10k &amp; MO'!G$9+$K650*'10k &amp; MO'!G$15+$L650*'10k &amp; MO'!G$21+$M650*'10k &amp; MO'!G$27</f>
        <v>27394.399999999998</v>
      </c>
      <c r="Y650" s="349">
        <f>+$N650*'10k &amp; MO'!H$3+$O650*'10k &amp; MO'!H$9+$P650*'10k &amp; MO'!H$15+$Q650*'10k &amp; MO'!H$21+$R650*'10k &amp; MO'!H$27</f>
        <v>0</v>
      </c>
      <c r="Z650" s="349">
        <f>+$N650*'10k &amp; MO'!I$3+$O650*'10k &amp; MO'!I$9+$P650*'10k &amp; MO'!I$15+$Q650*'10k &amp; MO'!I$21+$R650*'10k &amp; MO'!I$27</f>
        <v>0</v>
      </c>
      <c r="AA650" s="349">
        <f>+$N650*'10k &amp; MO'!J$3+$O650*'10k &amp; MO'!J$9+$P650*'10k &amp; MO'!J$15+$Q650*'10k &amp; MO'!J$21+$R650*'10k &amp; MO'!J$27</f>
        <v>0</v>
      </c>
      <c r="AB650" s="349">
        <f>+$N650*'10k &amp; MO'!K$3+$O650*'10k &amp; MO'!K$9+$P650*'10k &amp; MO'!K$15+$Q650*'10k &amp; MO'!K$21+$R650*'10k &amp; MO'!K$27</f>
        <v>0</v>
      </c>
      <c r="AC650" s="349">
        <f>+$N650*'10k &amp; MO'!L$3+$O650*'10k &amp; MO'!L$9+$P650*'10k &amp; MO'!L$15+$Q650*'10k &amp; MO'!L$21+$R650*'10k &amp; MO'!L$27</f>
        <v>18673.62</v>
      </c>
      <c r="AD650" s="350">
        <f>+S650*'10k &amp; MO'!O$3</f>
        <v>2041.326</v>
      </c>
      <c r="AF650" s="192" t="str">
        <f t="shared" si="90"/>
        <v>6552014</v>
      </c>
      <c r="AG650" s="192">
        <f>+IFERROR(VLOOKUP($AF650,'Limited Loss'!$F$5:$P$124,AG$3,FALSE),0)</f>
        <v>0</v>
      </c>
      <c r="AH650" s="193">
        <f>+IFERROR(VLOOKUP($AF650,'Limited Loss'!$F$5:$P$124,AH$3,FALSE),0)</f>
        <v>0</v>
      </c>
      <c r="AI650" s="193">
        <f>+IFERROR(VLOOKUP($AF650,'Limited Loss'!$F$5:$P$124,AI$3,FALSE),0)</f>
        <v>0</v>
      </c>
      <c r="AJ650" s="193">
        <f>+IFERROR(VLOOKUP($AF650,'Limited Loss'!$F$5:$P$124,AJ$3,FALSE),0)</f>
        <v>0</v>
      </c>
      <c r="AK650" s="100">
        <f>+IFERROR(VLOOKUP($AF650,'Limited Loss'!$F$5:$P$124,AK$3,FALSE),0)</f>
        <v>0</v>
      </c>
      <c r="AL650" s="193">
        <f>+IFERROR(VLOOKUP($AF650,'Limited Loss'!$F$5:$P$124,AL$3,FALSE),0)</f>
        <v>0</v>
      </c>
      <c r="AM650" s="193">
        <f>+IFERROR(VLOOKUP($AF650,'Limited Loss'!$F$5:$P$124,AM$3,FALSE),0)</f>
        <v>0</v>
      </c>
      <c r="AN650" s="193">
        <f>+IFERROR(VLOOKUP($AF650,'Limited Loss'!$F$5:$P$124,AN$3,FALSE),0)</f>
        <v>0</v>
      </c>
      <c r="AO650" s="193">
        <f>+IFERROR(VLOOKUP($AF650,'Limited Loss'!$F$5:$P$124,AO$3,FALSE),0)</f>
        <v>0</v>
      </c>
      <c r="AP650" s="100">
        <f>+IFERROR(VLOOKUP($AF650,'Limited Loss'!$F$5:$P$124,AP$3,FALSE),0)</f>
        <v>0</v>
      </c>
      <c r="AQ650" s="353"/>
      <c r="AR650" s="331">
        <f t="shared" si="91"/>
        <v>655</v>
      </c>
      <c r="AS650" s="332">
        <f t="shared" si="91"/>
        <v>2014</v>
      </c>
      <c r="AT650" s="349">
        <f t="shared" si="89"/>
        <v>0</v>
      </c>
      <c r="AU650" s="349">
        <f t="shared" si="89"/>
        <v>0</v>
      </c>
      <c r="AV650" s="349">
        <f t="shared" si="89"/>
        <v>0</v>
      </c>
      <c r="AW650" s="349">
        <f t="shared" si="89"/>
        <v>0</v>
      </c>
      <c r="AX650" s="350">
        <f t="shared" si="89"/>
        <v>27394.399999999998</v>
      </c>
      <c r="AY650" s="349">
        <f t="shared" si="89"/>
        <v>0</v>
      </c>
      <c r="AZ650" s="349">
        <f t="shared" si="89"/>
        <v>0</v>
      </c>
      <c r="BA650" s="349">
        <f t="shared" si="89"/>
        <v>0</v>
      </c>
      <c r="BB650" s="349">
        <f t="shared" si="96"/>
        <v>0</v>
      </c>
      <c r="BC650" s="349">
        <f t="shared" si="96"/>
        <v>18673.62</v>
      </c>
      <c r="BD650" s="350">
        <f t="shared" si="96"/>
        <v>2041.326</v>
      </c>
      <c r="BE650" s="349">
        <f t="shared" si="93"/>
        <v>0</v>
      </c>
      <c r="BF650" s="375">
        <f t="shared" si="94"/>
        <v>46068.02</v>
      </c>
      <c r="BG650" s="334">
        <f t="shared" si="95"/>
        <v>2041.326</v>
      </c>
    </row>
    <row r="651" spans="1:59" x14ac:dyDescent="0.2">
      <c r="A651" s="326" t="str">
        <f t="shared" si="92"/>
        <v>6552015</v>
      </c>
      <c r="B651" s="331">
        <v>655</v>
      </c>
      <c r="C651" s="327">
        <v>2015</v>
      </c>
      <c r="D651" s="353">
        <f>+IFERROR(VLOOKUP($A651,Data_Loss!$A$2:$V$1180,6,FALSE),0)</f>
        <v>0</v>
      </c>
      <c r="E651" s="353">
        <f>+IFERROR(VLOOKUP($A651,Data_Loss!$A$2:$V$1180,7,FALSE),0)</f>
        <v>0</v>
      </c>
      <c r="F651" s="353">
        <f>+IFERROR(VLOOKUP($A651,Data_Loss!$A$2:$V$1180,8,FALSE),0)</f>
        <v>0</v>
      </c>
      <c r="G651" s="353">
        <f>+IFERROR(VLOOKUP($A651,Data_Loss!$A$2:$V$1180,9,FALSE),0)</f>
        <v>0</v>
      </c>
      <c r="H651" s="353">
        <f>+IFERROR(VLOOKUP($A651,Data_Loss!$A$2:$V$1180,10,FALSE),0)</f>
        <v>0</v>
      </c>
      <c r="I651" s="353">
        <f>+IFERROR(VLOOKUP($A651,Data_Loss!$A$2:$V$1300,12,FALSE),0)</f>
        <v>0</v>
      </c>
      <c r="J651" s="353">
        <f>+IFERROR(VLOOKUP($A651,Data_Loss!$A$2:$V$1300,13,FALSE),0)</f>
        <v>0</v>
      </c>
      <c r="K651" s="353">
        <f>+IFERROR(VLOOKUP($A651,Data_Loss!$A$2:$V$1300,14,FALSE),0)</f>
        <v>0</v>
      </c>
      <c r="L651" s="353">
        <f>+IFERROR(VLOOKUP($A651,Data_Loss!$A$2:$V$1300,15,FALSE),0)</f>
        <v>0</v>
      </c>
      <c r="M651" s="353">
        <f>+IFERROR(VLOOKUP($A651,Data_Loss!$A$2:$V$1300,16,FALSE),0)</f>
        <v>0</v>
      </c>
      <c r="N651" s="353">
        <f>+IFERROR(VLOOKUP($A651,Data_Loss!$A$2:$V$1300,17,FALSE),0)</f>
        <v>0</v>
      </c>
      <c r="O651" s="353">
        <f>+IFERROR(VLOOKUP($A651,Data_Loss!$A$2:$V$1300,18,FALSE),0)</f>
        <v>0</v>
      </c>
      <c r="P651" s="353">
        <f>+IFERROR(VLOOKUP($A651,Data_Loss!$A$2:$V$1300,19,FALSE),0)</f>
        <v>0</v>
      </c>
      <c r="Q651" s="353">
        <f>+IFERROR(VLOOKUP($A651,Data_Loss!$A$2:$V$1300,20,FALSE),0)</f>
        <v>0</v>
      </c>
      <c r="R651" s="353">
        <f>+IFERROR(VLOOKUP($A651,Data_Loss!$A$2:$V$1300,21,FALSE),0)</f>
        <v>0</v>
      </c>
      <c r="S651" s="353">
        <f>+IFERROR(VLOOKUP($A651,Data_Loss!$A$2:$V$1300,22,FALSE),0)</f>
        <v>3458</v>
      </c>
      <c r="T651" s="191">
        <f>+$I651*'10k &amp; MO'!C$4+$J651*'10k &amp; MO'!C$10+$K651*'10k &amp; MO'!C$16+$L651*'10k &amp; MO'!C$22+$M651*'10k &amp; MO'!C$28</f>
        <v>0</v>
      </c>
      <c r="U651" s="349">
        <f>+$I651*'10k &amp; MO'!D$4+$J651*'10k &amp; MO'!D$10+$K651*'10k &amp; MO'!D$16+$L651*'10k &amp; MO'!D$22+$M651*'10k &amp; MO'!D$28</f>
        <v>0</v>
      </c>
      <c r="V651" s="349">
        <f>+$I651*'10k &amp; MO'!E$4+$J651*'10k &amp; MO'!E$10+$K651*'10k &amp; MO'!E$16+$L651*'10k &amp; MO'!E$22+$M651*'10k &amp; MO'!E$28</f>
        <v>0</v>
      </c>
      <c r="W651" s="349">
        <f>+$I651*'10k &amp; MO'!F$4+$J651*'10k &amp; MO'!F$10+$K651*'10k &amp; MO'!F$16+$L651*'10k &amp; MO'!F$22+$M651*'10k &amp; MO'!F$28</f>
        <v>0</v>
      </c>
      <c r="X651" s="349">
        <f>+$I651*'10k &amp; MO'!G$4+$J651*'10k &amp; MO'!G$10+$K651*'10k &amp; MO'!G$16+$L651*'10k &amp; MO'!G$22+$M651*'10k &amp; MO'!G$28</f>
        <v>0</v>
      </c>
      <c r="Y651" s="349">
        <f>+$N651*'10k &amp; MO'!H$4+$O651*'10k &amp; MO'!H$10+$P651*'10k &amp; MO'!H$16+$Q651*'10k &amp; MO'!H$22+$R651*'10k &amp; MO'!H$28</f>
        <v>0</v>
      </c>
      <c r="Z651" s="349">
        <f>+$N651*'10k &amp; MO'!I$4+$O651*'10k &amp; MO'!I$10+$P651*'10k &amp; MO'!I$16+$Q651*'10k &amp; MO'!I$22+$R651*'10k &amp; MO'!I$28</f>
        <v>0</v>
      </c>
      <c r="AA651" s="349">
        <f>+$N651*'10k &amp; MO'!J$4+$O651*'10k &amp; MO'!J$10+$P651*'10k &amp; MO'!J$16+$Q651*'10k &amp; MO'!J$22+$R651*'10k &amp; MO'!J$28</f>
        <v>0</v>
      </c>
      <c r="AB651" s="349">
        <f>+$N651*'10k &amp; MO'!K$4+$O651*'10k &amp; MO'!K$10+$P651*'10k &amp; MO'!K$16+$Q651*'10k &amp; MO'!K$22+$R651*'10k &amp; MO'!K$28</f>
        <v>0</v>
      </c>
      <c r="AC651" s="349">
        <f>+$N651*'10k &amp; MO'!L$4+$O651*'10k &amp; MO'!L$10+$P651*'10k &amp; MO'!L$16+$Q651*'10k &amp; MO'!L$22+$R651*'10k &amp; MO'!L$28</f>
        <v>0</v>
      </c>
      <c r="AD651" s="350">
        <f>+S651*'10k &amp; MO'!O$4</f>
        <v>4191.0959999999995</v>
      </c>
      <c r="AF651" s="192" t="str">
        <f t="shared" si="90"/>
        <v>6552015</v>
      </c>
      <c r="AG651" s="192">
        <f>+IFERROR(VLOOKUP($AF651,'Limited Loss'!$F$5:$P$124,AG$3,FALSE),0)</f>
        <v>0</v>
      </c>
      <c r="AH651" s="193">
        <f>+IFERROR(VLOOKUP($AF651,'Limited Loss'!$F$5:$P$124,AH$3,FALSE),0)</f>
        <v>0</v>
      </c>
      <c r="AI651" s="193">
        <f>+IFERROR(VLOOKUP($AF651,'Limited Loss'!$F$5:$P$124,AI$3,FALSE),0)</f>
        <v>0</v>
      </c>
      <c r="AJ651" s="193">
        <f>+IFERROR(VLOOKUP($AF651,'Limited Loss'!$F$5:$P$124,AJ$3,FALSE),0)</f>
        <v>0</v>
      </c>
      <c r="AK651" s="100">
        <f>+IFERROR(VLOOKUP($AF651,'Limited Loss'!$F$5:$P$124,AK$3,FALSE),0)</f>
        <v>0</v>
      </c>
      <c r="AL651" s="193">
        <f>+IFERROR(VLOOKUP($AF651,'Limited Loss'!$F$5:$P$124,AL$3,FALSE),0)</f>
        <v>0</v>
      </c>
      <c r="AM651" s="193">
        <f>+IFERROR(VLOOKUP($AF651,'Limited Loss'!$F$5:$P$124,AM$3,FALSE),0)</f>
        <v>0</v>
      </c>
      <c r="AN651" s="193">
        <f>+IFERROR(VLOOKUP($AF651,'Limited Loss'!$F$5:$P$124,AN$3,FALSE),0)</f>
        <v>0</v>
      </c>
      <c r="AO651" s="193">
        <f>+IFERROR(VLOOKUP($AF651,'Limited Loss'!$F$5:$P$124,AO$3,FALSE),0)</f>
        <v>0</v>
      </c>
      <c r="AP651" s="100">
        <f>+IFERROR(VLOOKUP($AF651,'Limited Loss'!$F$5:$P$124,AP$3,FALSE),0)</f>
        <v>0</v>
      </c>
      <c r="AQ651" s="353"/>
      <c r="AR651" s="331">
        <f t="shared" si="91"/>
        <v>655</v>
      </c>
      <c r="AS651" s="332">
        <f t="shared" si="91"/>
        <v>2015</v>
      </c>
      <c r="AT651" s="349">
        <f t="shared" si="89"/>
        <v>0</v>
      </c>
      <c r="AU651" s="349">
        <f t="shared" si="89"/>
        <v>0</v>
      </c>
      <c r="AV651" s="349">
        <f t="shared" si="89"/>
        <v>0</v>
      </c>
      <c r="AW651" s="349">
        <f t="shared" si="89"/>
        <v>0</v>
      </c>
      <c r="AX651" s="350">
        <f t="shared" si="89"/>
        <v>0</v>
      </c>
      <c r="AY651" s="349">
        <f t="shared" si="89"/>
        <v>0</v>
      </c>
      <c r="AZ651" s="349">
        <f t="shared" si="89"/>
        <v>0</v>
      </c>
      <c r="BA651" s="349">
        <f t="shared" si="89"/>
        <v>0</v>
      </c>
      <c r="BB651" s="349">
        <f t="shared" si="96"/>
        <v>0</v>
      </c>
      <c r="BC651" s="349">
        <f t="shared" si="96"/>
        <v>0</v>
      </c>
      <c r="BD651" s="350">
        <f t="shared" si="96"/>
        <v>4191.0959999999995</v>
      </c>
      <c r="BE651" s="349">
        <f t="shared" si="93"/>
        <v>0</v>
      </c>
      <c r="BF651" s="375">
        <f t="shared" si="94"/>
        <v>0</v>
      </c>
      <c r="BG651" s="334">
        <f t="shared" si="95"/>
        <v>4191.0959999999995</v>
      </c>
    </row>
    <row r="652" spans="1:59" x14ac:dyDescent="0.2">
      <c r="A652" s="326" t="str">
        <f t="shared" si="92"/>
        <v>6552016</v>
      </c>
      <c r="B652" s="331">
        <v>655</v>
      </c>
      <c r="C652" s="327">
        <v>2016</v>
      </c>
      <c r="D652" s="353">
        <f>+IFERROR(VLOOKUP($A652,Data_Loss!$A$2:$V$1180,6,FALSE),0)</f>
        <v>0</v>
      </c>
      <c r="E652" s="353">
        <f>+IFERROR(VLOOKUP($A652,Data_Loss!$A$2:$V$1180,7,FALSE),0)</f>
        <v>0</v>
      </c>
      <c r="F652" s="353">
        <f>+IFERROR(VLOOKUP($A652,Data_Loss!$A$2:$V$1180,8,FALSE),0)</f>
        <v>1</v>
      </c>
      <c r="G652" s="353">
        <f>+IFERROR(VLOOKUP($A652,Data_Loss!$A$2:$V$1180,9,FALSE),0)</f>
        <v>0</v>
      </c>
      <c r="H652" s="353">
        <f>+IFERROR(VLOOKUP($A652,Data_Loss!$A$2:$V$1180,10,FALSE),0)</f>
        <v>2</v>
      </c>
      <c r="I652" s="353">
        <f>+IFERROR(VLOOKUP($A652,Data_Loss!$A$2:$V$1300,12,FALSE),0)</f>
        <v>0</v>
      </c>
      <c r="J652" s="353">
        <f>+IFERROR(VLOOKUP($A652,Data_Loss!$A$2:$V$1300,13,FALSE),0)</f>
        <v>0</v>
      </c>
      <c r="K652" s="353">
        <f>+IFERROR(VLOOKUP($A652,Data_Loss!$A$2:$V$1300,14,FALSE),0)</f>
        <v>120905</v>
      </c>
      <c r="L652" s="353">
        <f>+IFERROR(VLOOKUP($A652,Data_Loss!$A$2:$V$1300,15,FALSE),0)</f>
        <v>0</v>
      </c>
      <c r="M652" s="353">
        <f>+IFERROR(VLOOKUP($A652,Data_Loss!$A$2:$V$1300,16,FALSE),0)</f>
        <v>1772</v>
      </c>
      <c r="N652" s="353">
        <f>+IFERROR(VLOOKUP($A652,Data_Loss!$A$2:$V$1300,17,FALSE),0)</f>
        <v>0</v>
      </c>
      <c r="O652" s="353">
        <f>+IFERROR(VLOOKUP($A652,Data_Loss!$A$2:$V$1300,18,FALSE),0)</f>
        <v>0</v>
      </c>
      <c r="P652" s="353">
        <f>+IFERROR(VLOOKUP($A652,Data_Loss!$A$2:$V$1300,19,FALSE),0)</f>
        <v>205714</v>
      </c>
      <c r="Q652" s="353">
        <f>+IFERROR(VLOOKUP($A652,Data_Loss!$A$2:$V$1300,20,FALSE),0)</f>
        <v>0</v>
      </c>
      <c r="R652" s="353">
        <f>+IFERROR(VLOOKUP($A652,Data_Loss!$A$2:$V$1300,21,FALSE),0)</f>
        <v>1345</v>
      </c>
      <c r="S652" s="353">
        <f>+IFERROR(VLOOKUP($A652,Data_Loss!$A$2:$V$1300,22,FALSE),0)</f>
        <v>2173</v>
      </c>
      <c r="T652" s="191">
        <f>+$I652*'10k &amp; MO'!C$5+$J652*'10k &amp; MO'!C$11+$K652*'10k &amp; MO'!C$17+$L652*'10k &amp; MO'!C$23+$M652*'10k &amp; MO'!C$29</f>
        <v>0</v>
      </c>
      <c r="U652" s="349">
        <f>+$I652*'10k &amp; MO'!D$5+$J652*'10k &amp; MO'!D$11+$K652*'10k &amp; MO'!D$17+$L652*'10k &amp; MO'!D$23+$M652*'10k &amp; MO'!D$29</f>
        <v>713.33949999999993</v>
      </c>
      <c r="V652" s="349">
        <f>+$I652*'10k &amp; MO'!E$5+$J652*'10k &amp; MO'!E$11+$K652*'10k &amp; MO'!E$17+$L652*'10k &amp; MO'!E$23+$M652*'10k &amp; MO'!E$29</f>
        <v>189211.55409999998</v>
      </c>
      <c r="W652" s="349">
        <f>+$I652*'10k &amp; MO'!F$5+$J652*'10k &amp; MO'!F$11+$K652*'10k &amp; MO'!F$17+$L652*'10k &amp; MO'!F$23+$M652*'10k &amp; MO'!F$29</f>
        <v>3722.7561999999998</v>
      </c>
      <c r="X652" s="349">
        <f>+$I652*'10k &amp; MO'!G$5+$J652*'10k &amp; MO'!G$11+$K652*'10k &amp; MO'!G$17+$L652*'10k &amp; MO'!G$23+$M652*'10k &amp; MO'!G$29</f>
        <v>3210.5240999999996</v>
      </c>
      <c r="Y652" s="349">
        <f>+$N652*'10k &amp; MO'!H$5+$O652*'10k &amp; MO'!H$11+$P652*'10k &amp; MO'!H$17+$Q652*'10k &amp; MO'!H$23+$R652*'10k &amp; MO'!H$29</f>
        <v>0</v>
      </c>
      <c r="Z652" s="349">
        <f>+$N652*'10k &amp; MO'!I$5+$O652*'10k &amp; MO'!I$11+$P652*'10k &amp; MO'!I$17+$Q652*'10k &amp; MO'!I$23+$R652*'10k &amp; MO'!I$29</f>
        <v>678.85619999999994</v>
      </c>
      <c r="AA652" s="349">
        <f>+$N652*'10k &amp; MO'!J$5+$O652*'10k &amp; MO'!J$11+$P652*'10k &amp; MO'!J$17+$Q652*'10k &amp; MO'!J$23+$R652*'10k &amp; MO'!J$29</f>
        <v>391305.04389999999</v>
      </c>
      <c r="AB652" s="349">
        <f>+$N652*'10k &amp; MO'!K$5+$O652*'10k &amp; MO'!K$11+$P652*'10k &amp; MO'!K$17+$Q652*'10k &amp; MO'!K$23+$R652*'10k &amp; MO'!K$29</f>
        <v>17905.634100000003</v>
      </c>
      <c r="AC652" s="349">
        <f>+$N652*'10k &amp; MO'!L$5+$O652*'10k &amp; MO'!L$11+$P652*'10k &amp; MO'!L$17+$Q652*'10k &amp; MO'!L$23+$R652*'10k &amp; MO'!L$29</f>
        <v>6141.4639999999999</v>
      </c>
      <c r="AD652" s="350">
        <f>+S652*'10k &amp; MO'!O$5</f>
        <v>2929.2040000000002</v>
      </c>
      <c r="AF652" s="192" t="str">
        <f t="shared" si="90"/>
        <v>6552016</v>
      </c>
      <c r="AG652" s="192">
        <f>+IFERROR(VLOOKUP($AF652,'Limited Loss'!$F$5:$P$124,AG$3,FALSE),0)</f>
        <v>0</v>
      </c>
      <c r="AH652" s="193">
        <f>+IFERROR(VLOOKUP($AF652,'Limited Loss'!$F$5:$P$124,AH$3,FALSE),0)</f>
        <v>0</v>
      </c>
      <c r="AI652" s="193">
        <f>+IFERROR(VLOOKUP($AF652,'Limited Loss'!$F$5:$P$124,AI$3,FALSE),0)</f>
        <v>0</v>
      </c>
      <c r="AJ652" s="193">
        <f>+IFERROR(VLOOKUP($AF652,'Limited Loss'!$F$5:$P$124,AJ$3,FALSE),0)</f>
        <v>0</v>
      </c>
      <c r="AK652" s="100">
        <f>+IFERROR(VLOOKUP($AF652,'Limited Loss'!$F$5:$P$124,AK$3,FALSE),0)</f>
        <v>0</v>
      </c>
      <c r="AL652" s="193">
        <f>+IFERROR(VLOOKUP($AF652,'Limited Loss'!$F$5:$P$124,AL$3,FALSE),0)</f>
        <v>0</v>
      </c>
      <c r="AM652" s="193">
        <f>+IFERROR(VLOOKUP($AF652,'Limited Loss'!$F$5:$P$124,AM$3,FALSE),0)</f>
        <v>0</v>
      </c>
      <c r="AN652" s="193">
        <f>+IFERROR(VLOOKUP($AF652,'Limited Loss'!$F$5:$P$124,AN$3,FALSE),0)</f>
        <v>0</v>
      </c>
      <c r="AO652" s="193">
        <f>+IFERROR(VLOOKUP($AF652,'Limited Loss'!$F$5:$P$124,AO$3,FALSE),0)</f>
        <v>0</v>
      </c>
      <c r="AP652" s="100">
        <f>+IFERROR(VLOOKUP($AF652,'Limited Loss'!$F$5:$P$124,AP$3,FALSE),0)</f>
        <v>0</v>
      </c>
      <c r="AQ652" s="353"/>
      <c r="AR652" s="331">
        <f t="shared" si="91"/>
        <v>655</v>
      </c>
      <c r="AS652" s="332">
        <f t="shared" si="91"/>
        <v>2016</v>
      </c>
      <c r="AT652" s="349">
        <f t="shared" si="89"/>
        <v>0</v>
      </c>
      <c r="AU652" s="349">
        <f t="shared" si="89"/>
        <v>713.33949999999993</v>
      </c>
      <c r="AV652" s="349">
        <f t="shared" si="89"/>
        <v>189211.55409999998</v>
      </c>
      <c r="AW652" s="349">
        <f t="shared" si="89"/>
        <v>3722.7561999999998</v>
      </c>
      <c r="AX652" s="350">
        <f t="shared" si="89"/>
        <v>3210.5240999999996</v>
      </c>
      <c r="AY652" s="349">
        <f t="shared" si="89"/>
        <v>0</v>
      </c>
      <c r="AZ652" s="349">
        <f t="shared" si="89"/>
        <v>678.85619999999994</v>
      </c>
      <c r="BA652" s="349">
        <f t="shared" si="89"/>
        <v>391305.04389999999</v>
      </c>
      <c r="BB652" s="349">
        <f t="shared" si="96"/>
        <v>17905.634100000003</v>
      </c>
      <c r="BC652" s="349">
        <f t="shared" si="96"/>
        <v>6141.4639999999999</v>
      </c>
      <c r="BD652" s="350">
        <f t="shared" si="96"/>
        <v>2929.2040000000002</v>
      </c>
      <c r="BE652" s="349">
        <f t="shared" si="93"/>
        <v>581908.79370000004</v>
      </c>
      <c r="BF652" s="375">
        <f t="shared" si="94"/>
        <v>30980.378400000001</v>
      </c>
      <c r="BG652" s="334">
        <f t="shared" si="95"/>
        <v>2929.2040000000002</v>
      </c>
    </row>
    <row r="653" spans="1:59" x14ac:dyDescent="0.2">
      <c r="A653" s="326" t="str">
        <f t="shared" si="92"/>
        <v>6552017</v>
      </c>
      <c r="B653" s="331">
        <v>655</v>
      </c>
      <c r="C653" s="327">
        <v>2017</v>
      </c>
      <c r="D653" s="353">
        <f>+IFERROR(VLOOKUP($A653,Data_Loss!$A$2:$V$1180,6,FALSE),0)</f>
        <v>0</v>
      </c>
      <c r="E653" s="353">
        <f>+IFERROR(VLOOKUP($A653,Data_Loss!$A$2:$V$1180,7,FALSE),0)</f>
        <v>0</v>
      </c>
      <c r="F653" s="353">
        <f>+IFERROR(VLOOKUP($A653,Data_Loss!$A$2:$V$1180,8,FALSE),0)</f>
        <v>1</v>
      </c>
      <c r="G653" s="353">
        <f>+IFERROR(VLOOKUP($A653,Data_Loss!$A$2:$V$1180,9,FALSE),0)</f>
        <v>1</v>
      </c>
      <c r="H653" s="353">
        <f>+IFERROR(VLOOKUP($A653,Data_Loss!$A$2:$V$1180,10,FALSE),0)</f>
        <v>2</v>
      </c>
      <c r="I653" s="353">
        <f>+IFERROR(VLOOKUP($A653,Data_Loss!$A$2:$V$1300,12,FALSE),0)</f>
        <v>0</v>
      </c>
      <c r="J653" s="353">
        <f>+IFERROR(VLOOKUP($A653,Data_Loss!$A$2:$V$1300,13,FALSE),0)</f>
        <v>0</v>
      </c>
      <c r="K653" s="353">
        <f>+IFERROR(VLOOKUP($A653,Data_Loss!$A$2:$V$1300,14,FALSE),0)</f>
        <v>213641</v>
      </c>
      <c r="L653" s="353">
        <f>+IFERROR(VLOOKUP($A653,Data_Loss!$A$2:$V$1300,15,FALSE),0)</f>
        <v>64998</v>
      </c>
      <c r="M653" s="353">
        <f>+IFERROR(VLOOKUP($A653,Data_Loss!$A$2:$V$1300,16,FALSE),0)</f>
        <v>463</v>
      </c>
      <c r="N653" s="353">
        <f>+IFERROR(VLOOKUP($A653,Data_Loss!$A$2:$V$1300,17,FALSE),0)</f>
        <v>0</v>
      </c>
      <c r="O653" s="353">
        <f>+IFERROR(VLOOKUP($A653,Data_Loss!$A$2:$V$1300,18,FALSE),0)</f>
        <v>0</v>
      </c>
      <c r="P653" s="353">
        <f>+IFERROR(VLOOKUP($A653,Data_Loss!$A$2:$V$1300,19,FALSE),0)</f>
        <v>40604</v>
      </c>
      <c r="Q653" s="353">
        <f>+IFERROR(VLOOKUP($A653,Data_Loss!$A$2:$V$1300,20,FALSE),0)</f>
        <v>70235</v>
      </c>
      <c r="R653" s="353">
        <f>+IFERROR(VLOOKUP($A653,Data_Loss!$A$2:$V$1300,21,FALSE),0)</f>
        <v>3403</v>
      </c>
      <c r="S653" s="353">
        <f>+IFERROR(VLOOKUP($A653,Data_Loss!$A$2:$V$1300,22,FALSE),0)</f>
        <v>3255</v>
      </c>
      <c r="T653" s="191">
        <f>+$I653*'10k &amp; MO'!C$6+$J653*'10k &amp; MO'!C$12+$K653*'10k &amp; MO'!C$18+$L653*'10k &amp; MO'!C$24+$M653*'10k &amp; MO'!C$30</f>
        <v>0</v>
      </c>
      <c r="U653" s="349">
        <f>+$I653*'10k &amp; MO'!D$6+$J653*'10k &amp; MO'!D$12+$K653*'10k &amp; MO'!D$18+$L653*'10k &amp; MO'!D$24+$M653*'10k &amp; MO'!D$30</f>
        <v>12357.1777</v>
      </c>
      <c r="V653" s="349">
        <f>+$I653*'10k &amp; MO'!E$6+$J653*'10k &amp; MO'!E$12+$K653*'10k &amp; MO'!E$18+$L653*'10k &amp; MO'!E$24+$M653*'10k &amp; MO'!E$30</f>
        <v>418388.35510000004</v>
      </c>
      <c r="W653" s="349">
        <f>+$I653*'10k &amp; MO'!F$6+$J653*'10k &amp; MO'!F$12+$K653*'10k &amp; MO'!F$18+$L653*'10k &amp; MO'!F$24+$M653*'10k &amp; MO'!F$30</f>
        <v>69556.061400000006</v>
      </c>
      <c r="X653" s="349">
        <f>+$I653*'10k &amp; MO'!G$6+$J653*'10k &amp; MO'!G$12+$K653*'10k &amp; MO'!G$18+$L653*'10k &amp; MO'!G$24+$M653*'10k &amp; MO'!G$30</f>
        <v>10995.706399999999</v>
      </c>
      <c r="Y653" s="349">
        <f>+$N653*'10k &amp; MO'!H$6+$O653*'10k &amp; MO'!H$12+$P653*'10k &amp; MO'!H$18+$Q653*'10k &amp; MO'!H$24+$R653*'10k &amp; MO'!H$30</f>
        <v>0</v>
      </c>
      <c r="Z653" s="349">
        <f>+$N653*'10k &amp; MO'!I$6+$O653*'10k &amp; MO'!I$12+$P653*'10k &amp; MO'!I$18+$Q653*'10k &amp; MO'!I$24+$R653*'10k &amp; MO'!I$30</f>
        <v>3948.1693999999998</v>
      </c>
      <c r="AA653" s="349">
        <f>+$N653*'10k &amp; MO'!J$6+$O653*'10k &amp; MO'!J$12+$P653*'10k &amp; MO'!J$18+$Q653*'10k &amp; MO'!J$24+$R653*'10k &amp; MO'!J$30</f>
        <v>190551.91750000001</v>
      </c>
      <c r="AB653" s="349">
        <f>+$N653*'10k &amp; MO'!K$6+$O653*'10k &amp; MO'!K$12+$P653*'10k &amp; MO'!K$18+$Q653*'10k &amp; MO'!K$24+$R653*'10k &amp; MO'!K$30</f>
        <v>94984.484100000016</v>
      </c>
      <c r="AC653" s="349">
        <f>+$N653*'10k &amp; MO'!L$6+$O653*'10k &amp; MO'!L$12+$P653*'10k &amp; MO'!L$18+$Q653*'10k &amp; MO'!L$24+$R653*'10k &amp; MO'!L$30</f>
        <v>14096.177800000001</v>
      </c>
      <c r="AD653" s="350">
        <f>+S653*'10k &amp; MO'!O$6</f>
        <v>4381.2300000000005</v>
      </c>
      <c r="AF653" s="192" t="str">
        <f t="shared" si="90"/>
        <v>6552017</v>
      </c>
      <c r="AG653" s="192">
        <f>+IFERROR(VLOOKUP($AF653,'Limited Loss'!$F$5:$P$124,AG$3,FALSE),0)</f>
        <v>0</v>
      </c>
      <c r="AH653" s="193">
        <f>+IFERROR(VLOOKUP($AF653,'Limited Loss'!$F$5:$P$124,AH$3,FALSE),0)</f>
        <v>0</v>
      </c>
      <c r="AI653" s="193">
        <f>+IFERROR(VLOOKUP($AF653,'Limited Loss'!$F$5:$P$124,AI$3,FALSE),0)</f>
        <v>0</v>
      </c>
      <c r="AJ653" s="193">
        <f>+IFERROR(VLOOKUP($AF653,'Limited Loss'!$F$5:$P$124,AJ$3,FALSE),0)</f>
        <v>0</v>
      </c>
      <c r="AK653" s="100">
        <f>+IFERROR(VLOOKUP($AF653,'Limited Loss'!$F$5:$P$124,AK$3,FALSE),0)</f>
        <v>0</v>
      </c>
      <c r="AL653" s="193">
        <f>+IFERROR(VLOOKUP($AF653,'Limited Loss'!$F$5:$P$124,AL$3,FALSE),0)</f>
        <v>0</v>
      </c>
      <c r="AM653" s="193">
        <f>+IFERROR(VLOOKUP($AF653,'Limited Loss'!$F$5:$P$124,AM$3,FALSE),0)</f>
        <v>0</v>
      </c>
      <c r="AN653" s="193">
        <f>+IFERROR(VLOOKUP($AF653,'Limited Loss'!$F$5:$P$124,AN$3,FALSE),0)</f>
        <v>0</v>
      </c>
      <c r="AO653" s="193">
        <f>+IFERROR(VLOOKUP($AF653,'Limited Loss'!$F$5:$P$124,AO$3,FALSE),0)</f>
        <v>0</v>
      </c>
      <c r="AP653" s="100">
        <f>+IFERROR(VLOOKUP($AF653,'Limited Loss'!$F$5:$P$124,AP$3,FALSE),0)</f>
        <v>0</v>
      </c>
      <c r="AQ653" s="353"/>
      <c r="AR653" s="331">
        <f t="shared" si="91"/>
        <v>655</v>
      </c>
      <c r="AS653" s="332">
        <f t="shared" si="91"/>
        <v>2017</v>
      </c>
      <c r="AT653" s="349">
        <f t="shared" si="89"/>
        <v>0</v>
      </c>
      <c r="AU653" s="349">
        <f t="shared" si="89"/>
        <v>12357.1777</v>
      </c>
      <c r="AV653" s="349">
        <f t="shared" si="89"/>
        <v>418388.35510000004</v>
      </c>
      <c r="AW653" s="349">
        <f t="shared" si="89"/>
        <v>69556.061400000006</v>
      </c>
      <c r="AX653" s="350">
        <f t="shared" si="89"/>
        <v>10995.706399999999</v>
      </c>
      <c r="AY653" s="349">
        <f t="shared" si="89"/>
        <v>0</v>
      </c>
      <c r="AZ653" s="349">
        <f t="shared" si="89"/>
        <v>3948.1693999999998</v>
      </c>
      <c r="BA653" s="349">
        <f t="shared" si="89"/>
        <v>190551.91750000001</v>
      </c>
      <c r="BB653" s="349">
        <f t="shared" si="96"/>
        <v>94984.484100000016</v>
      </c>
      <c r="BC653" s="349">
        <f t="shared" si="96"/>
        <v>14096.177800000001</v>
      </c>
      <c r="BD653" s="350">
        <f t="shared" si="96"/>
        <v>4381.2300000000005</v>
      </c>
      <c r="BE653" s="349">
        <f t="shared" si="93"/>
        <v>625245.61970000004</v>
      </c>
      <c r="BF653" s="375">
        <f t="shared" si="94"/>
        <v>189632.42970000004</v>
      </c>
      <c r="BG653" s="334">
        <f t="shared" si="95"/>
        <v>4381.2300000000005</v>
      </c>
    </row>
    <row r="654" spans="1:59" x14ac:dyDescent="0.2">
      <c r="A654" s="326" t="str">
        <f t="shared" si="92"/>
        <v>6552018</v>
      </c>
      <c r="B654" s="331">
        <v>655</v>
      </c>
      <c r="C654" s="327">
        <v>2018</v>
      </c>
      <c r="D654" s="353">
        <f>+IFERROR(VLOOKUP($A654,Data_Loss!$A$2:$V$1180,6,FALSE),0)</f>
        <v>0</v>
      </c>
      <c r="E654" s="353">
        <f>+IFERROR(VLOOKUP($A654,Data_Loss!$A$2:$V$1180,7,FALSE),0)</f>
        <v>0</v>
      </c>
      <c r="F654" s="353">
        <f>+IFERROR(VLOOKUP($A654,Data_Loss!$A$2:$V$1180,8,FALSE),0)</f>
        <v>0</v>
      </c>
      <c r="G654" s="353">
        <f>+IFERROR(VLOOKUP($A654,Data_Loss!$A$2:$V$1180,9,FALSE),0)</f>
        <v>0</v>
      </c>
      <c r="H654" s="353">
        <f>+IFERROR(VLOOKUP($A654,Data_Loss!$A$2:$V$1180,10,FALSE),0)</f>
        <v>1</v>
      </c>
      <c r="I654" s="353">
        <f>+IFERROR(VLOOKUP($A654,Data_Loss!$A$2:$V$1300,12,FALSE),0)</f>
        <v>0</v>
      </c>
      <c r="J654" s="353">
        <f>+IFERROR(VLOOKUP($A654,Data_Loss!$A$2:$V$1300,13,FALSE),0)</f>
        <v>0</v>
      </c>
      <c r="K654" s="353">
        <f>+IFERROR(VLOOKUP($A654,Data_Loss!$A$2:$V$1300,14,FALSE),0)</f>
        <v>0</v>
      </c>
      <c r="L654" s="353">
        <f>+IFERROR(VLOOKUP($A654,Data_Loss!$A$2:$V$1300,15,FALSE),0)</f>
        <v>0</v>
      </c>
      <c r="M654" s="353">
        <f>+IFERROR(VLOOKUP($A654,Data_Loss!$A$2:$V$1300,16,FALSE),0)</f>
        <v>38472</v>
      </c>
      <c r="N654" s="353">
        <f>+IFERROR(VLOOKUP($A654,Data_Loss!$A$2:$V$1300,17,FALSE),0)</f>
        <v>0</v>
      </c>
      <c r="O654" s="353">
        <f>+IFERROR(VLOOKUP($A654,Data_Loss!$A$2:$V$1300,18,FALSE),0)</f>
        <v>0</v>
      </c>
      <c r="P654" s="353">
        <f>+IFERROR(VLOOKUP($A654,Data_Loss!$A$2:$V$1300,19,FALSE),0)</f>
        <v>0</v>
      </c>
      <c r="Q654" s="353">
        <f>+IFERROR(VLOOKUP($A654,Data_Loss!$A$2:$V$1300,20,FALSE),0)</f>
        <v>0</v>
      </c>
      <c r="R654" s="353">
        <f>+IFERROR(VLOOKUP($A654,Data_Loss!$A$2:$V$1300,21,FALSE),0)</f>
        <v>16174</v>
      </c>
      <c r="S654" s="353">
        <f>+IFERROR(VLOOKUP($A654,Data_Loss!$A$2:$V$1300,22,FALSE),0)</f>
        <v>613</v>
      </c>
      <c r="T654" s="191">
        <f>+$I654*'10k &amp; MO'!C$7+$J654*'10k &amp; MO'!C$13+$K654*'10k &amp; MO'!C$19+$L654*'10k &amp; MO'!C$25+$M654*'10k &amp; MO'!C$31</f>
        <v>84.638400000000004</v>
      </c>
      <c r="U654" s="349">
        <f>+$I654*'10k &amp; MO'!D$7+$J654*'10k &amp; MO'!D$13+$K654*'10k &amp; MO'!D$19+$L654*'10k &amp; MO'!D$25+$M654*'10k &amp; MO'!D$31</f>
        <v>2623.7903999999999</v>
      </c>
      <c r="V654" s="349">
        <f>+$I654*'10k &amp; MO'!E$7+$J654*'10k &amp; MO'!E$13+$K654*'10k &amp; MO'!E$19+$L654*'10k &amp; MO'!E$25+$M654*'10k &amp; MO'!E$31</f>
        <v>53976.216</v>
      </c>
      <c r="W654" s="349">
        <f>+$I654*'10k &amp; MO'!F$7+$J654*'10k &amp; MO'!F$13+$K654*'10k &amp; MO'!F$19+$L654*'10k &amp; MO'!F$25+$M654*'10k &amp; MO'!F$31</f>
        <v>20355.535200000002</v>
      </c>
      <c r="X654" s="349">
        <f>+$I654*'10k &amp; MO'!G$7+$J654*'10k &amp; MO'!G$13+$K654*'10k &amp; MO'!G$19+$L654*'10k &amp; MO'!G$25+$M654*'10k &amp; MO'!G$31</f>
        <v>26499.513599999998</v>
      </c>
      <c r="Y654" s="349">
        <f>+$N654*'10k &amp; MO'!H$7+$O654*'10k &amp; MO'!H$13+$P654*'10k &amp; MO'!H$19+$Q654*'10k &amp; MO'!H$25+$R654*'10k &amp; MO'!H$31</f>
        <v>46.904599999999995</v>
      </c>
      <c r="Z654" s="349">
        <f>+$N654*'10k &amp; MO'!I$7+$O654*'10k &amp; MO'!I$13+$P654*'10k &amp; MO'!I$19+$Q654*'10k &amp; MO'!I$25+$R654*'10k &amp; MO'!I$31</f>
        <v>1599.6086</v>
      </c>
      <c r="AA654" s="349">
        <f>+$N654*'10k &amp; MO'!J$7+$O654*'10k &amp; MO'!J$13+$P654*'10k &amp; MO'!J$19+$Q654*'10k &amp; MO'!J$25+$R654*'10k &amp; MO'!J$31</f>
        <v>16452.192800000001</v>
      </c>
      <c r="AB654" s="349">
        <f>+$N654*'10k &amp; MO'!K$7+$O654*'10k &amp; MO'!K$13+$P654*'10k &amp; MO'!K$19+$Q654*'10k &amp; MO'!K$25+$R654*'10k &amp; MO'!K$31</f>
        <v>8698.377199999999</v>
      </c>
      <c r="AC654" s="349">
        <f>+$N654*'10k &amp; MO'!L$7+$O654*'10k &amp; MO'!L$13+$P654*'10k &amp; MO'!L$19+$Q654*'10k &amp; MO'!L$25+$R654*'10k &amp; MO'!L$31</f>
        <v>13592.6296</v>
      </c>
      <c r="AD654" s="350">
        <f>+S654*'10k &amp; MO'!O$7</f>
        <v>812.83800000000008</v>
      </c>
      <c r="AF654" s="192" t="str">
        <f t="shared" si="90"/>
        <v>6552018</v>
      </c>
      <c r="AG654" s="192">
        <f>+IFERROR(VLOOKUP($AF654,'Limited Loss'!$F$5:$P$124,AG$3,FALSE),0)</f>
        <v>0</v>
      </c>
      <c r="AH654" s="193">
        <f>+IFERROR(VLOOKUP($AF654,'Limited Loss'!$F$5:$P$124,AH$3,FALSE),0)</f>
        <v>0</v>
      </c>
      <c r="AI654" s="193">
        <f>+IFERROR(VLOOKUP($AF654,'Limited Loss'!$F$5:$P$124,AI$3,FALSE),0)</f>
        <v>0</v>
      </c>
      <c r="AJ654" s="193">
        <f>+IFERROR(VLOOKUP($AF654,'Limited Loss'!$F$5:$P$124,AJ$3,FALSE),0)</f>
        <v>0</v>
      </c>
      <c r="AK654" s="100">
        <f>+IFERROR(VLOOKUP($AF654,'Limited Loss'!$F$5:$P$124,AK$3,FALSE),0)</f>
        <v>0</v>
      </c>
      <c r="AL654" s="193">
        <f>+IFERROR(VLOOKUP($AF654,'Limited Loss'!$F$5:$P$124,AL$3,FALSE),0)</f>
        <v>0</v>
      </c>
      <c r="AM654" s="193">
        <f>+IFERROR(VLOOKUP($AF654,'Limited Loss'!$F$5:$P$124,AM$3,FALSE),0)</f>
        <v>0</v>
      </c>
      <c r="AN654" s="193">
        <f>+IFERROR(VLOOKUP($AF654,'Limited Loss'!$F$5:$P$124,AN$3,FALSE),0)</f>
        <v>0</v>
      </c>
      <c r="AO654" s="193">
        <f>+IFERROR(VLOOKUP($AF654,'Limited Loss'!$F$5:$P$124,AO$3,FALSE),0)</f>
        <v>0</v>
      </c>
      <c r="AP654" s="100">
        <f>+IFERROR(VLOOKUP($AF654,'Limited Loss'!$F$5:$P$124,AP$3,FALSE),0)</f>
        <v>0</v>
      </c>
      <c r="AQ654" s="353"/>
      <c r="AR654" s="331">
        <f t="shared" si="91"/>
        <v>655</v>
      </c>
      <c r="AS654" s="332">
        <f t="shared" si="91"/>
        <v>2018</v>
      </c>
      <c r="AT654" s="349">
        <f t="shared" si="89"/>
        <v>84.638400000000004</v>
      </c>
      <c r="AU654" s="349">
        <f t="shared" si="89"/>
        <v>2623.7903999999999</v>
      </c>
      <c r="AV654" s="349">
        <f t="shared" si="89"/>
        <v>53976.216</v>
      </c>
      <c r="AW654" s="349">
        <f t="shared" si="89"/>
        <v>20355.535200000002</v>
      </c>
      <c r="AX654" s="350">
        <f t="shared" si="89"/>
        <v>26499.513599999998</v>
      </c>
      <c r="AY654" s="349">
        <f t="shared" si="89"/>
        <v>46.904599999999995</v>
      </c>
      <c r="AZ654" s="349">
        <f t="shared" si="89"/>
        <v>1599.6086</v>
      </c>
      <c r="BA654" s="349">
        <f t="shared" si="89"/>
        <v>16452.192800000001</v>
      </c>
      <c r="BB654" s="349">
        <f t="shared" si="96"/>
        <v>8698.377199999999</v>
      </c>
      <c r="BC654" s="349">
        <f t="shared" si="96"/>
        <v>13592.6296</v>
      </c>
      <c r="BD654" s="350">
        <f t="shared" si="96"/>
        <v>812.83800000000008</v>
      </c>
      <c r="BE654" s="349">
        <f t="shared" si="93"/>
        <v>74783.3508</v>
      </c>
      <c r="BF654" s="375">
        <f t="shared" si="94"/>
        <v>69146.055600000007</v>
      </c>
      <c r="BG654" s="334">
        <f t="shared" si="95"/>
        <v>812.83800000000008</v>
      </c>
    </row>
    <row r="655" spans="1:59" x14ac:dyDescent="0.2">
      <c r="A655" s="326" t="str">
        <f t="shared" si="92"/>
        <v>6562014</v>
      </c>
      <c r="B655" s="331">
        <v>656</v>
      </c>
      <c r="C655" s="327">
        <v>2014</v>
      </c>
      <c r="D655" s="353">
        <f>+IFERROR(VLOOKUP($A655,Data_Loss!$A$2:$V$1180,6,FALSE),0)</f>
        <v>0</v>
      </c>
      <c r="E655" s="353">
        <f>+IFERROR(VLOOKUP($A655,Data_Loss!$A$2:$V$1180,7,FALSE),0)</f>
        <v>0</v>
      </c>
      <c r="F655" s="353">
        <f>+IFERROR(VLOOKUP($A655,Data_Loss!$A$2:$V$1180,8,FALSE),0)</f>
        <v>0</v>
      </c>
      <c r="G655" s="353">
        <f>+IFERROR(VLOOKUP($A655,Data_Loss!$A$2:$V$1180,9,FALSE),0)</f>
        <v>0</v>
      </c>
      <c r="H655" s="353">
        <f>+IFERROR(VLOOKUP($A655,Data_Loss!$A$2:$V$1180,10,FALSE),0)</f>
        <v>0</v>
      </c>
      <c r="I655" s="353">
        <f>+IFERROR(VLOOKUP($A655,Data_Loss!$A$2:$V$1300,12,FALSE),0)</f>
        <v>0</v>
      </c>
      <c r="J655" s="353">
        <f>+IFERROR(VLOOKUP($A655,Data_Loss!$A$2:$V$1300,13,FALSE),0)</f>
        <v>0</v>
      </c>
      <c r="K655" s="353">
        <f>+IFERROR(VLOOKUP($A655,Data_Loss!$A$2:$V$1300,14,FALSE),0)</f>
        <v>0</v>
      </c>
      <c r="L655" s="353">
        <f>+IFERROR(VLOOKUP($A655,Data_Loss!$A$2:$V$1300,15,FALSE),0)</f>
        <v>0</v>
      </c>
      <c r="M655" s="353">
        <f>+IFERROR(VLOOKUP($A655,Data_Loss!$A$2:$V$1300,16,FALSE),0)</f>
        <v>0</v>
      </c>
      <c r="N655" s="353">
        <f>+IFERROR(VLOOKUP($A655,Data_Loss!$A$2:$V$1300,17,FALSE),0)</f>
        <v>0</v>
      </c>
      <c r="O655" s="353">
        <f>+IFERROR(VLOOKUP($A655,Data_Loss!$A$2:$V$1300,18,FALSE),0)</f>
        <v>0</v>
      </c>
      <c r="P655" s="353">
        <f>+IFERROR(VLOOKUP($A655,Data_Loss!$A$2:$V$1300,19,FALSE),0)</f>
        <v>0</v>
      </c>
      <c r="Q655" s="353">
        <f>+IFERROR(VLOOKUP($A655,Data_Loss!$A$2:$V$1300,20,FALSE),0)</f>
        <v>0</v>
      </c>
      <c r="R655" s="353">
        <f>+IFERROR(VLOOKUP($A655,Data_Loss!$A$2:$V$1300,21,FALSE),0)</f>
        <v>0</v>
      </c>
      <c r="S655" s="353">
        <f>+IFERROR(VLOOKUP($A655,Data_Loss!$A$2:$V$1300,22,FALSE),0)</f>
        <v>943</v>
      </c>
      <c r="T655" s="191">
        <f>+$I655*'10k &amp; MO'!C$3+$J655*'10k &amp; MO'!C$9+$K655*'10k &amp; MO'!C$15+$L655*'10k &amp; MO'!C$21+$M655*'10k &amp; MO'!C$27</f>
        <v>0</v>
      </c>
      <c r="U655" s="349">
        <f>+$I655*'10k &amp; MO'!D$3+$J655*'10k &amp; MO'!D$9+$K655*'10k &amp; MO'!D$15+$L655*'10k &amp; MO'!D$21+$M655*'10k &amp; MO'!D$27</f>
        <v>0</v>
      </c>
      <c r="V655" s="349">
        <f>+$I655*'10k &amp; MO'!E$3+$J655*'10k &amp; MO'!E$9+$K655*'10k &amp; MO'!E$15+$L655*'10k &amp; MO'!E$21+$M655*'10k &amp; MO'!E$27</f>
        <v>0</v>
      </c>
      <c r="W655" s="349">
        <f>+$I655*'10k &amp; MO'!F$3+$J655*'10k &amp; MO'!F$9+$K655*'10k &amp; MO'!F$15+$L655*'10k &amp; MO'!F$21+$M655*'10k &amp; MO'!F$27</f>
        <v>0</v>
      </c>
      <c r="X655" s="349">
        <f>+$I655*'10k &amp; MO'!G$3+$J655*'10k &amp; MO'!G$9+$K655*'10k &amp; MO'!G$15+$L655*'10k &amp; MO'!G$21+$M655*'10k &amp; MO'!G$27</f>
        <v>0</v>
      </c>
      <c r="Y655" s="349">
        <f>+$N655*'10k &amp; MO'!H$3+$O655*'10k &amp; MO'!H$9+$P655*'10k &amp; MO'!H$15+$Q655*'10k &amp; MO'!H$21+$R655*'10k &amp; MO'!H$27</f>
        <v>0</v>
      </c>
      <c r="Z655" s="349">
        <f>+$N655*'10k &amp; MO'!I$3+$O655*'10k &amp; MO'!I$9+$P655*'10k &amp; MO'!I$15+$Q655*'10k &amp; MO'!I$21+$R655*'10k &amp; MO'!I$27</f>
        <v>0</v>
      </c>
      <c r="AA655" s="349">
        <f>+$N655*'10k &amp; MO'!J$3+$O655*'10k &amp; MO'!J$9+$P655*'10k &amp; MO'!J$15+$Q655*'10k &amp; MO'!J$21+$R655*'10k &amp; MO'!J$27</f>
        <v>0</v>
      </c>
      <c r="AB655" s="349">
        <f>+$N655*'10k &amp; MO'!K$3+$O655*'10k &amp; MO'!K$9+$P655*'10k &amp; MO'!K$15+$Q655*'10k &amp; MO'!K$21+$R655*'10k &amp; MO'!K$27</f>
        <v>0</v>
      </c>
      <c r="AC655" s="349">
        <f>+$N655*'10k &amp; MO'!L$3+$O655*'10k &amp; MO'!L$9+$P655*'10k &amp; MO'!L$15+$Q655*'10k &amp; MO'!L$21+$R655*'10k &amp; MO'!L$27</f>
        <v>0</v>
      </c>
      <c r="AD655" s="350">
        <f>+S655*'10k &amp; MO'!O$3</f>
        <v>1009.953</v>
      </c>
      <c r="AF655" s="192" t="str">
        <f t="shared" si="90"/>
        <v>6562014</v>
      </c>
      <c r="AG655" s="192">
        <f>+IFERROR(VLOOKUP($AF655,'Limited Loss'!$F$5:$P$124,AG$3,FALSE),0)</f>
        <v>0</v>
      </c>
      <c r="AH655" s="193">
        <f>+IFERROR(VLOOKUP($AF655,'Limited Loss'!$F$5:$P$124,AH$3,FALSE),0)</f>
        <v>0</v>
      </c>
      <c r="AI655" s="193">
        <f>+IFERROR(VLOOKUP($AF655,'Limited Loss'!$F$5:$P$124,AI$3,FALSE),0)</f>
        <v>0</v>
      </c>
      <c r="AJ655" s="193">
        <f>+IFERROR(VLOOKUP($AF655,'Limited Loss'!$F$5:$P$124,AJ$3,FALSE),0)</f>
        <v>0</v>
      </c>
      <c r="AK655" s="100">
        <f>+IFERROR(VLOOKUP($AF655,'Limited Loss'!$F$5:$P$124,AK$3,FALSE),0)</f>
        <v>0</v>
      </c>
      <c r="AL655" s="193">
        <f>+IFERROR(VLOOKUP($AF655,'Limited Loss'!$F$5:$P$124,AL$3,FALSE),0)</f>
        <v>0</v>
      </c>
      <c r="AM655" s="193">
        <f>+IFERROR(VLOOKUP($AF655,'Limited Loss'!$F$5:$P$124,AM$3,FALSE),0)</f>
        <v>0</v>
      </c>
      <c r="AN655" s="193">
        <f>+IFERROR(VLOOKUP($AF655,'Limited Loss'!$F$5:$P$124,AN$3,FALSE),0)</f>
        <v>0</v>
      </c>
      <c r="AO655" s="193">
        <f>+IFERROR(VLOOKUP($AF655,'Limited Loss'!$F$5:$P$124,AO$3,FALSE),0)</f>
        <v>0</v>
      </c>
      <c r="AP655" s="100">
        <f>+IFERROR(VLOOKUP($AF655,'Limited Loss'!$F$5:$P$124,AP$3,FALSE),0)</f>
        <v>0</v>
      </c>
      <c r="AQ655" s="353"/>
      <c r="AR655" s="331">
        <f t="shared" si="91"/>
        <v>656</v>
      </c>
      <c r="AS655" s="332">
        <f t="shared" si="91"/>
        <v>2014</v>
      </c>
      <c r="AT655" s="349">
        <f t="shared" si="89"/>
        <v>0</v>
      </c>
      <c r="AU655" s="349">
        <f t="shared" si="89"/>
        <v>0</v>
      </c>
      <c r="AV655" s="349">
        <f t="shared" si="89"/>
        <v>0</v>
      </c>
      <c r="AW655" s="349">
        <f t="shared" si="89"/>
        <v>0</v>
      </c>
      <c r="AX655" s="350">
        <f t="shared" si="89"/>
        <v>0</v>
      </c>
      <c r="AY655" s="349">
        <f t="shared" si="89"/>
        <v>0</v>
      </c>
      <c r="AZ655" s="349">
        <f t="shared" si="89"/>
        <v>0</v>
      </c>
      <c r="BA655" s="349">
        <f t="shared" si="89"/>
        <v>0</v>
      </c>
      <c r="BB655" s="349">
        <f t="shared" si="96"/>
        <v>0</v>
      </c>
      <c r="BC655" s="349">
        <f t="shared" si="96"/>
        <v>0</v>
      </c>
      <c r="BD655" s="350">
        <f t="shared" si="96"/>
        <v>1009.953</v>
      </c>
      <c r="BE655" s="349">
        <f t="shared" si="93"/>
        <v>0</v>
      </c>
      <c r="BF655" s="375">
        <f t="shared" si="94"/>
        <v>0</v>
      </c>
      <c r="BG655" s="334">
        <f t="shared" si="95"/>
        <v>1009.953</v>
      </c>
    </row>
    <row r="656" spans="1:59" x14ac:dyDescent="0.2">
      <c r="A656" s="326" t="str">
        <f t="shared" si="92"/>
        <v>6562015</v>
      </c>
      <c r="B656" s="331">
        <v>656</v>
      </c>
      <c r="C656" s="327">
        <v>2015</v>
      </c>
      <c r="D656" s="353">
        <f>+IFERROR(VLOOKUP($A656,Data_Loss!$A$2:$V$1180,6,FALSE),0)</f>
        <v>0</v>
      </c>
      <c r="E656" s="353">
        <f>+IFERROR(VLOOKUP($A656,Data_Loss!$A$2:$V$1180,7,FALSE),0)</f>
        <v>0</v>
      </c>
      <c r="F656" s="353">
        <f>+IFERROR(VLOOKUP($A656,Data_Loss!$A$2:$V$1180,8,FALSE),0)</f>
        <v>0</v>
      </c>
      <c r="G656" s="353">
        <f>+IFERROR(VLOOKUP($A656,Data_Loss!$A$2:$V$1180,9,FALSE),0)</f>
        <v>0</v>
      </c>
      <c r="H656" s="353">
        <f>+IFERROR(VLOOKUP($A656,Data_Loss!$A$2:$V$1180,10,FALSE),0)</f>
        <v>0</v>
      </c>
      <c r="I656" s="353">
        <f>+IFERROR(VLOOKUP($A656,Data_Loss!$A$2:$V$1300,12,FALSE),0)</f>
        <v>0</v>
      </c>
      <c r="J656" s="353">
        <f>+IFERROR(VLOOKUP($A656,Data_Loss!$A$2:$V$1300,13,FALSE),0)</f>
        <v>0</v>
      </c>
      <c r="K656" s="353">
        <f>+IFERROR(VLOOKUP($A656,Data_Loss!$A$2:$V$1300,14,FALSE),0)</f>
        <v>0</v>
      </c>
      <c r="L656" s="353">
        <f>+IFERROR(VLOOKUP($A656,Data_Loss!$A$2:$V$1300,15,FALSE),0)</f>
        <v>0</v>
      </c>
      <c r="M656" s="353">
        <f>+IFERROR(VLOOKUP($A656,Data_Loss!$A$2:$V$1300,16,FALSE),0)</f>
        <v>0</v>
      </c>
      <c r="N656" s="353">
        <f>+IFERROR(VLOOKUP($A656,Data_Loss!$A$2:$V$1300,17,FALSE),0)</f>
        <v>0</v>
      </c>
      <c r="O656" s="353">
        <f>+IFERROR(VLOOKUP($A656,Data_Loss!$A$2:$V$1300,18,FALSE),0)</f>
        <v>0</v>
      </c>
      <c r="P656" s="353">
        <f>+IFERROR(VLOOKUP($A656,Data_Loss!$A$2:$V$1300,19,FALSE),0)</f>
        <v>0</v>
      </c>
      <c r="Q656" s="353">
        <f>+IFERROR(VLOOKUP($A656,Data_Loss!$A$2:$V$1300,20,FALSE),0)</f>
        <v>0</v>
      </c>
      <c r="R656" s="353">
        <f>+IFERROR(VLOOKUP($A656,Data_Loss!$A$2:$V$1300,21,FALSE),0)</f>
        <v>0</v>
      </c>
      <c r="S656" s="353">
        <f>+IFERROR(VLOOKUP($A656,Data_Loss!$A$2:$V$1300,22,FALSE),0)</f>
        <v>6783</v>
      </c>
      <c r="T656" s="191">
        <f>+$I656*'10k &amp; MO'!C$4+$J656*'10k &amp; MO'!C$10+$K656*'10k &amp; MO'!C$16+$L656*'10k &amp; MO'!C$22+$M656*'10k &amp; MO'!C$28</f>
        <v>0</v>
      </c>
      <c r="U656" s="349">
        <f>+$I656*'10k &amp; MO'!D$4+$J656*'10k &amp; MO'!D$10+$K656*'10k &amp; MO'!D$16+$L656*'10k &amp; MO'!D$22+$M656*'10k &amp; MO'!D$28</f>
        <v>0</v>
      </c>
      <c r="V656" s="349">
        <f>+$I656*'10k &amp; MO'!E$4+$J656*'10k &amp; MO'!E$10+$K656*'10k &amp; MO'!E$16+$L656*'10k &amp; MO'!E$22+$M656*'10k &amp; MO'!E$28</f>
        <v>0</v>
      </c>
      <c r="W656" s="349">
        <f>+$I656*'10k &amp; MO'!F$4+$J656*'10k &amp; MO'!F$10+$K656*'10k &amp; MO'!F$16+$L656*'10k &amp; MO'!F$22+$M656*'10k &amp; MO'!F$28</f>
        <v>0</v>
      </c>
      <c r="X656" s="349">
        <f>+$I656*'10k &amp; MO'!G$4+$J656*'10k &amp; MO'!G$10+$K656*'10k &amp; MO'!G$16+$L656*'10k &amp; MO'!G$22+$M656*'10k &amp; MO'!G$28</f>
        <v>0</v>
      </c>
      <c r="Y656" s="349">
        <f>+$N656*'10k &amp; MO'!H$4+$O656*'10k &amp; MO'!H$10+$P656*'10k &amp; MO'!H$16+$Q656*'10k &amp; MO'!H$22+$R656*'10k &amp; MO'!H$28</f>
        <v>0</v>
      </c>
      <c r="Z656" s="349">
        <f>+$N656*'10k &amp; MO'!I$4+$O656*'10k &amp; MO'!I$10+$P656*'10k &amp; MO'!I$16+$Q656*'10k &amp; MO'!I$22+$R656*'10k &amp; MO'!I$28</f>
        <v>0</v>
      </c>
      <c r="AA656" s="349">
        <f>+$N656*'10k &amp; MO'!J$4+$O656*'10k &amp; MO'!J$10+$P656*'10k &amp; MO'!J$16+$Q656*'10k &amp; MO'!J$22+$R656*'10k &amp; MO'!J$28</f>
        <v>0</v>
      </c>
      <c r="AB656" s="349">
        <f>+$N656*'10k &amp; MO'!K$4+$O656*'10k &amp; MO'!K$10+$P656*'10k &amp; MO'!K$16+$Q656*'10k &amp; MO'!K$22+$R656*'10k &amp; MO'!K$28</f>
        <v>0</v>
      </c>
      <c r="AC656" s="349">
        <f>+$N656*'10k &amp; MO'!L$4+$O656*'10k &amp; MO'!L$10+$P656*'10k &amp; MO'!L$16+$Q656*'10k &amp; MO'!L$22+$R656*'10k &amp; MO'!L$28</f>
        <v>0</v>
      </c>
      <c r="AD656" s="350">
        <f>+S656*'10k &amp; MO'!O$4</f>
        <v>8220.9959999999992</v>
      </c>
      <c r="AF656" s="192" t="str">
        <f t="shared" si="90"/>
        <v>6562015</v>
      </c>
      <c r="AG656" s="192">
        <f>+IFERROR(VLOOKUP($AF656,'Limited Loss'!$F$5:$P$124,AG$3,FALSE),0)</f>
        <v>0</v>
      </c>
      <c r="AH656" s="193">
        <f>+IFERROR(VLOOKUP($AF656,'Limited Loss'!$F$5:$P$124,AH$3,FALSE),0)</f>
        <v>0</v>
      </c>
      <c r="AI656" s="193">
        <f>+IFERROR(VLOOKUP($AF656,'Limited Loss'!$F$5:$P$124,AI$3,FALSE),0)</f>
        <v>0</v>
      </c>
      <c r="AJ656" s="193">
        <f>+IFERROR(VLOOKUP($AF656,'Limited Loss'!$F$5:$P$124,AJ$3,FALSE),0)</f>
        <v>0</v>
      </c>
      <c r="AK656" s="100">
        <f>+IFERROR(VLOOKUP($AF656,'Limited Loss'!$F$5:$P$124,AK$3,FALSE),0)</f>
        <v>0</v>
      </c>
      <c r="AL656" s="193">
        <f>+IFERROR(VLOOKUP($AF656,'Limited Loss'!$F$5:$P$124,AL$3,FALSE),0)</f>
        <v>0</v>
      </c>
      <c r="AM656" s="193">
        <f>+IFERROR(VLOOKUP($AF656,'Limited Loss'!$F$5:$P$124,AM$3,FALSE),0)</f>
        <v>0</v>
      </c>
      <c r="AN656" s="193">
        <f>+IFERROR(VLOOKUP($AF656,'Limited Loss'!$F$5:$P$124,AN$3,FALSE),0)</f>
        <v>0</v>
      </c>
      <c r="AO656" s="193">
        <f>+IFERROR(VLOOKUP($AF656,'Limited Loss'!$F$5:$P$124,AO$3,FALSE),0)</f>
        <v>0</v>
      </c>
      <c r="AP656" s="100">
        <f>+IFERROR(VLOOKUP($AF656,'Limited Loss'!$F$5:$P$124,AP$3,FALSE),0)</f>
        <v>0</v>
      </c>
      <c r="AQ656" s="353"/>
      <c r="AR656" s="331">
        <f t="shared" si="91"/>
        <v>656</v>
      </c>
      <c r="AS656" s="332">
        <f t="shared" si="91"/>
        <v>2015</v>
      </c>
      <c r="AT656" s="349">
        <f t="shared" si="89"/>
        <v>0</v>
      </c>
      <c r="AU656" s="349">
        <f t="shared" si="89"/>
        <v>0</v>
      </c>
      <c r="AV656" s="349">
        <f t="shared" si="89"/>
        <v>0</v>
      </c>
      <c r="AW656" s="349">
        <f t="shared" si="89"/>
        <v>0</v>
      </c>
      <c r="AX656" s="350">
        <f t="shared" si="89"/>
        <v>0</v>
      </c>
      <c r="AY656" s="349">
        <f t="shared" si="89"/>
        <v>0</v>
      </c>
      <c r="AZ656" s="349">
        <f t="shared" si="89"/>
        <v>0</v>
      </c>
      <c r="BA656" s="349">
        <f t="shared" si="89"/>
        <v>0</v>
      </c>
      <c r="BB656" s="349">
        <f t="shared" si="96"/>
        <v>0</v>
      </c>
      <c r="BC656" s="349">
        <f t="shared" si="96"/>
        <v>0</v>
      </c>
      <c r="BD656" s="350">
        <f t="shared" si="96"/>
        <v>8220.9959999999992</v>
      </c>
      <c r="BE656" s="349">
        <f t="shared" si="93"/>
        <v>0</v>
      </c>
      <c r="BF656" s="375">
        <f t="shared" si="94"/>
        <v>0</v>
      </c>
      <c r="BG656" s="334">
        <f t="shared" si="95"/>
        <v>8220.9959999999992</v>
      </c>
    </row>
    <row r="657" spans="1:59" x14ac:dyDescent="0.2">
      <c r="A657" s="326" t="str">
        <f t="shared" si="92"/>
        <v>6562016</v>
      </c>
      <c r="B657" s="331">
        <v>656</v>
      </c>
      <c r="C657" s="327">
        <v>2016</v>
      </c>
      <c r="D657" s="353">
        <f>+IFERROR(VLOOKUP($A657,Data_Loss!$A$2:$V$1180,6,FALSE),0)</f>
        <v>0</v>
      </c>
      <c r="E657" s="353">
        <f>+IFERROR(VLOOKUP($A657,Data_Loss!$A$2:$V$1180,7,FALSE),0)</f>
        <v>0</v>
      </c>
      <c r="F657" s="353">
        <f>+IFERROR(VLOOKUP($A657,Data_Loss!$A$2:$V$1180,8,FALSE),0)</f>
        <v>0</v>
      </c>
      <c r="G657" s="353">
        <f>+IFERROR(VLOOKUP($A657,Data_Loss!$A$2:$V$1180,9,FALSE),0)</f>
        <v>1</v>
      </c>
      <c r="H657" s="353">
        <f>+IFERROR(VLOOKUP($A657,Data_Loss!$A$2:$V$1180,10,FALSE),0)</f>
        <v>1</v>
      </c>
      <c r="I657" s="353">
        <f>+IFERROR(VLOOKUP($A657,Data_Loss!$A$2:$V$1300,12,FALSE),0)</f>
        <v>0</v>
      </c>
      <c r="J657" s="353">
        <f>+IFERROR(VLOOKUP($A657,Data_Loss!$A$2:$V$1300,13,FALSE),0)</f>
        <v>0</v>
      </c>
      <c r="K657" s="353">
        <f>+IFERROR(VLOOKUP($A657,Data_Loss!$A$2:$V$1300,14,FALSE),0)</f>
        <v>0</v>
      </c>
      <c r="L657" s="353">
        <f>+IFERROR(VLOOKUP($A657,Data_Loss!$A$2:$V$1300,15,FALSE),0)</f>
        <v>9652</v>
      </c>
      <c r="M657" s="353">
        <f>+IFERROR(VLOOKUP($A657,Data_Loss!$A$2:$V$1300,16,FALSE),0)</f>
        <v>2559</v>
      </c>
      <c r="N657" s="353">
        <f>+IFERROR(VLOOKUP($A657,Data_Loss!$A$2:$V$1300,17,FALSE),0)</f>
        <v>0</v>
      </c>
      <c r="O657" s="353">
        <f>+IFERROR(VLOOKUP($A657,Data_Loss!$A$2:$V$1300,18,FALSE),0)</f>
        <v>0</v>
      </c>
      <c r="P657" s="353">
        <f>+IFERROR(VLOOKUP($A657,Data_Loss!$A$2:$V$1300,19,FALSE),0)</f>
        <v>0</v>
      </c>
      <c r="Q657" s="353">
        <f>+IFERROR(VLOOKUP($A657,Data_Loss!$A$2:$V$1300,20,FALSE),0)</f>
        <v>6807</v>
      </c>
      <c r="R657" s="353">
        <f>+IFERROR(VLOOKUP($A657,Data_Loss!$A$2:$V$1300,21,FALSE),0)</f>
        <v>1127</v>
      </c>
      <c r="S657" s="353">
        <f>+IFERROR(VLOOKUP($A657,Data_Loss!$A$2:$V$1300,22,FALSE),0)</f>
        <v>961</v>
      </c>
      <c r="T657" s="191">
        <f>+$I657*'10k &amp; MO'!C$5+$J657*'10k &amp; MO'!C$11+$K657*'10k &amp; MO'!C$17+$L657*'10k &amp; MO'!C$23+$M657*'10k &amp; MO'!C$29</f>
        <v>0</v>
      </c>
      <c r="U657" s="349">
        <f>+$I657*'10k &amp; MO'!D$5+$J657*'10k &amp; MO'!D$11+$K657*'10k &amp; MO'!D$17+$L657*'10k &amp; MO'!D$23+$M657*'10k &amp; MO'!D$29</f>
        <v>0</v>
      </c>
      <c r="V657" s="349">
        <f>+$I657*'10k &amp; MO'!E$5+$J657*'10k &amp; MO'!E$11+$K657*'10k &amp; MO'!E$17+$L657*'10k &amp; MO'!E$23+$M657*'10k &amp; MO'!E$29</f>
        <v>3425.8694999999998</v>
      </c>
      <c r="W657" s="349">
        <f>+$I657*'10k &amp; MO'!F$5+$J657*'10k &amp; MO'!F$11+$K657*'10k &amp; MO'!F$17+$L657*'10k &amp; MO'!F$23+$M657*'10k &amp; MO'!F$29</f>
        <v>10617.417600000001</v>
      </c>
      <c r="X657" s="349">
        <f>+$I657*'10k &amp; MO'!G$5+$J657*'10k &amp; MO'!G$11+$K657*'10k &amp; MO'!G$17+$L657*'10k &amp; MO'!G$23+$M657*'10k &amp; MO'!G$29</f>
        <v>2903.7419999999997</v>
      </c>
      <c r="Y657" s="349">
        <f>+$N657*'10k &amp; MO'!H$5+$O657*'10k &amp; MO'!H$11+$P657*'10k &amp; MO'!H$17+$Q657*'10k &amp; MO'!H$23+$R657*'10k &amp; MO'!H$29</f>
        <v>0</v>
      </c>
      <c r="Z657" s="349">
        <f>+$N657*'10k &amp; MO'!I$5+$O657*'10k &amp; MO'!I$11+$P657*'10k &amp; MO'!I$17+$Q657*'10k &amp; MO'!I$23+$R657*'10k &amp; MO'!I$29</f>
        <v>0</v>
      </c>
      <c r="AA657" s="349">
        <f>+$N657*'10k &amp; MO'!J$5+$O657*'10k &amp; MO'!J$11+$P657*'10k &amp; MO'!J$17+$Q657*'10k &amp; MO'!J$23+$R657*'10k &amp; MO'!J$29</f>
        <v>2518.4920000000002</v>
      </c>
      <c r="AB657" s="349">
        <f>+$N657*'10k &amp; MO'!K$5+$O657*'10k &amp; MO'!K$11+$P657*'10k &amp; MO'!K$17+$Q657*'10k &amp; MO'!K$23+$R657*'10k &amp; MO'!K$29</f>
        <v>10871.0643</v>
      </c>
      <c r="AC657" s="349">
        <f>+$N657*'10k &amp; MO'!L$5+$O657*'10k &amp; MO'!L$11+$P657*'10k &amp; MO'!L$17+$Q657*'10k &amp; MO'!L$23+$R657*'10k &amp; MO'!L$29</f>
        <v>2025.3504000000003</v>
      </c>
      <c r="AD657" s="350">
        <f>+S657*'10k &amp; MO'!O$5</f>
        <v>1295.4280000000001</v>
      </c>
      <c r="AF657" s="192" t="str">
        <f t="shared" si="90"/>
        <v>6562016</v>
      </c>
      <c r="AG657" s="192">
        <f>+IFERROR(VLOOKUP($AF657,'Limited Loss'!$F$5:$P$124,AG$3,FALSE),0)</f>
        <v>0</v>
      </c>
      <c r="AH657" s="193">
        <f>+IFERROR(VLOOKUP($AF657,'Limited Loss'!$F$5:$P$124,AH$3,FALSE),0)</f>
        <v>0</v>
      </c>
      <c r="AI657" s="193">
        <f>+IFERROR(VLOOKUP($AF657,'Limited Loss'!$F$5:$P$124,AI$3,FALSE),0)</f>
        <v>0</v>
      </c>
      <c r="AJ657" s="193">
        <f>+IFERROR(VLOOKUP($AF657,'Limited Loss'!$F$5:$P$124,AJ$3,FALSE),0)</f>
        <v>0</v>
      </c>
      <c r="AK657" s="100">
        <f>+IFERROR(VLOOKUP($AF657,'Limited Loss'!$F$5:$P$124,AK$3,FALSE),0)</f>
        <v>0</v>
      </c>
      <c r="AL657" s="193">
        <f>+IFERROR(VLOOKUP($AF657,'Limited Loss'!$F$5:$P$124,AL$3,FALSE),0)</f>
        <v>0</v>
      </c>
      <c r="AM657" s="193">
        <f>+IFERROR(VLOOKUP($AF657,'Limited Loss'!$F$5:$P$124,AM$3,FALSE),0)</f>
        <v>0</v>
      </c>
      <c r="AN657" s="193">
        <f>+IFERROR(VLOOKUP($AF657,'Limited Loss'!$F$5:$P$124,AN$3,FALSE),0)</f>
        <v>0</v>
      </c>
      <c r="AO657" s="193">
        <f>+IFERROR(VLOOKUP($AF657,'Limited Loss'!$F$5:$P$124,AO$3,FALSE),0)</f>
        <v>0</v>
      </c>
      <c r="AP657" s="100">
        <f>+IFERROR(VLOOKUP($AF657,'Limited Loss'!$F$5:$P$124,AP$3,FALSE),0)</f>
        <v>0</v>
      </c>
      <c r="AQ657" s="353"/>
      <c r="AR657" s="331">
        <f t="shared" si="91"/>
        <v>656</v>
      </c>
      <c r="AS657" s="332">
        <f t="shared" si="91"/>
        <v>2016</v>
      </c>
      <c r="AT657" s="349">
        <f t="shared" si="89"/>
        <v>0</v>
      </c>
      <c r="AU657" s="349">
        <f t="shared" si="89"/>
        <v>0</v>
      </c>
      <c r="AV657" s="349">
        <f t="shared" si="89"/>
        <v>3425.8694999999998</v>
      </c>
      <c r="AW657" s="349">
        <f t="shared" si="89"/>
        <v>10617.417600000001</v>
      </c>
      <c r="AX657" s="350">
        <f t="shared" si="89"/>
        <v>2903.7419999999997</v>
      </c>
      <c r="AY657" s="349">
        <f t="shared" si="89"/>
        <v>0</v>
      </c>
      <c r="AZ657" s="349">
        <f t="shared" si="89"/>
        <v>0</v>
      </c>
      <c r="BA657" s="349">
        <f t="shared" si="89"/>
        <v>2518.4920000000002</v>
      </c>
      <c r="BB657" s="349">
        <f t="shared" si="96"/>
        <v>10871.0643</v>
      </c>
      <c r="BC657" s="349">
        <f t="shared" si="96"/>
        <v>2025.3504000000003</v>
      </c>
      <c r="BD657" s="350">
        <f t="shared" si="96"/>
        <v>1295.4280000000001</v>
      </c>
      <c r="BE657" s="349">
        <f t="shared" si="93"/>
        <v>5944.3615</v>
      </c>
      <c r="BF657" s="375">
        <f t="shared" si="94"/>
        <v>26417.5743</v>
      </c>
      <c r="BG657" s="334">
        <f t="shared" si="95"/>
        <v>1295.4280000000001</v>
      </c>
    </row>
    <row r="658" spans="1:59" x14ac:dyDescent="0.2">
      <c r="A658" s="326" t="str">
        <f t="shared" si="92"/>
        <v>6562017</v>
      </c>
      <c r="B658" s="331">
        <v>656</v>
      </c>
      <c r="C658" s="327">
        <v>2017</v>
      </c>
      <c r="D658" s="353">
        <f>+IFERROR(VLOOKUP($A658,Data_Loss!$A$2:$V$1180,6,FALSE),0)</f>
        <v>0</v>
      </c>
      <c r="E658" s="353">
        <f>+IFERROR(VLOOKUP($A658,Data_Loss!$A$2:$V$1180,7,FALSE),0)</f>
        <v>0</v>
      </c>
      <c r="F658" s="353">
        <f>+IFERROR(VLOOKUP($A658,Data_Loss!$A$2:$V$1180,8,FALSE),0)</f>
        <v>0</v>
      </c>
      <c r="G658" s="353">
        <f>+IFERROR(VLOOKUP($A658,Data_Loss!$A$2:$V$1180,9,FALSE),0)</f>
        <v>0</v>
      </c>
      <c r="H658" s="353">
        <f>+IFERROR(VLOOKUP($A658,Data_Loss!$A$2:$V$1180,10,FALSE),0)</f>
        <v>0</v>
      </c>
      <c r="I658" s="353">
        <f>+IFERROR(VLOOKUP($A658,Data_Loss!$A$2:$V$1300,12,FALSE),0)</f>
        <v>0</v>
      </c>
      <c r="J658" s="353">
        <f>+IFERROR(VLOOKUP($A658,Data_Loss!$A$2:$V$1300,13,FALSE),0)</f>
        <v>0</v>
      </c>
      <c r="K658" s="353">
        <f>+IFERROR(VLOOKUP($A658,Data_Loss!$A$2:$V$1300,14,FALSE),0)</f>
        <v>0</v>
      </c>
      <c r="L658" s="353">
        <f>+IFERROR(VLOOKUP($A658,Data_Loss!$A$2:$V$1300,15,FALSE),0)</f>
        <v>0</v>
      </c>
      <c r="M658" s="353">
        <f>+IFERROR(VLOOKUP($A658,Data_Loss!$A$2:$V$1300,16,FALSE),0)</f>
        <v>0</v>
      </c>
      <c r="N658" s="353">
        <f>+IFERROR(VLOOKUP($A658,Data_Loss!$A$2:$V$1300,17,FALSE),0)</f>
        <v>0</v>
      </c>
      <c r="O658" s="353">
        <f>+IFERROR(VLOOKUP($A658,Data_Loss!$A$2:$V$1300,18,FALSE),0)</f>
        <v>0</v>
      </c>
      <c r="P658" s="353">
        <f>+IFERROR(VLOOKUP($A658,Data_Loss!$A$2:$V$1300,19,FALSE),0)</f>
        <v>0</v>
      </c>
      <c r="Q658" s="353">
        <f>+IFERROR(VLOOKUP($A658,Data_Loss!$A$2:$V$1300,20,FALSE),0)</f>
        <v>0</v>
      </c>
      <c r="R658" s="353">
        <f>+IFERROR(VLOOKUP($A658,Data_Loss!$A$2:$V$1300,21,FALSE),0)</f>
        <v>0</v>
      </c>
      <c r="S658" s="353">
        <f>+IFERROR(VLOOKUP($A658,Data_Loss!$A$2:$V$1300,22,FALSE),0)</f>
        <v>999</v>
      </c>
      <c r="T658" s="191">
        <f>+$I658*'10k &amp; MO'!C$6+$J658*'10k &amp; MO'!C$12+$K658*'10k &amp; MO'!C$18+$L658*'10k &amp; MO'!C$24+$M658*'10k &amp; MO'!C$30</f>
        <v>0</v>
      </c>
      <c r="U658" s="349">
        <f>+$I658*'10k &amp; MO'!D$6+$J658*'10k &amp; MO'!D$12+$K658*'10k &amp; MO'!D$18+$L658*'10k &amp; MO'!D$24+$M658*'10k &amp; MO'!D$30</f>
        <v>0</v>
      </c>
      <c r="V658" s="349">
        <f>+$I658*'10k &amp; MO'!E$6+$J658*'10k &amp; MO'!E$12+$K658*'10k &amp; MO'!E$18+$L658*'10k &amp; MO'!E$24+$M658*'10k &amp; MO'!E$30</f>
        <v>0</v>
      </c>
      <c r="W658" s="349">
        <f>+$I658*'10k &amp; MO'!F$6+$J658*'10k &amp; MO'!F$12+$K658*'10k &amp; MO'!F$18+$L658*'10k &amp; MO'!F$24+$M658*'10k &amp; MO'!F$30</f>
        <v>0</v>
      </c>
      <c r="X658" s="349">
        <f>+$I658*'10k &amp; MO'!G$6+$J658*'10k &amp; MO'!G$12+$K658*'10k &amp; MO'!G$18+$L658*'10k &amp; MO'!G$24+$M658*'10k &amp; MO'!G$30</f>
        <v>0</v>
      </c>
      <c r="Y658" s="349">
        <f>+$N658*'10k &amp; MO'!H$6+$O658*'10k &amp; MO'!H$12+$P658*'10k &amp; MO'!H$18+$Q658*'10k &amp; MO'!H$24+$R658*'10k &amp; MO'!H$30</f>
        <v>0</v>
      </c>
      <c r="Z658" s="349">
        <f>+$N658*'10k &amp; MO'!I$6+$O658*'10k &amp; MO'!I$12+$P658*'10k &amp; MO'!I$18+$Q658*'10k &amp; MO'!I$24+$R658*'10k &amp; MO'!I$30</f>
        <v>0</v>
      </c>
      <c r="AA658" s="349">
        <f>+$N658*'10k &amp; MO'!J$6+$O658*'10k &amp; MO'!J$12+$P658*'10k &amp; MO'!J$18+$Q658*'10k &amp; MO'!J$24+$R658*'10k &amp; MO'!J$30</f>
        <v>0</v>
      </c>
      <c r="AB658" s="349">
        <f>+$N658*'10k &amp; MO'!K$6+$O658*'10k &amp; MO'!K$12+$P658*'10k &amp; MO'!K$18+$Q658*'10k &amp; MO'!K$24+$R658*'10k &amp; MO'!K$30</f>
        <v>0</v>
      </c>
      <c r="AC658" s="349">
        <f>+$N658*'10k &amp; MO'!L$6+$O658*'10k &amp; MO'!L$12+$P658*'10k &amp; MO'!L$18+$Q658*'10k &amp; MO'!L$24+$R658*'10k &amp; MO'!L$30</f>
        <v>0</v>
      </c>
      <c r="AD658" s="350">
        <f>+S658*'10k &amp; MO'!O$6</f>
        <v>1344.654</v>
      </c>
      <c r="AF658" s="192" t="str">
        <f t="shared" si="90"/>
        <v>6562017</v>
      </c>
      <c r="AG658" s="192">
        <f>+IFERROR(VLOOKUP($AF658,'Limited Loss'!$F$5:$P$124,AG$3,FALSE),0)</f>
        <v>0</v>
      </c>
      <c r="AH658" s="193">
        <f>+IFERROR(VLOOKUP($AF658,'Limited Loss'!$F$5:$P$124,AH$3,FALSE),0)</f>
        <v>0</v>
      </c>
      <c r="AI658" s="193">
        <f>+IFERROR(VLOOKUP($AF658,'Limited Loss'!$F$5:$P$124,AI$3,FALSE),0)</f>
        <v>0</v>
      </c>
      <c r="AJ658" s="193">
        <f>+IFERROR(VLOOKUP($AF658,'Limited Loss'!$F$5:$P$124,AJ$3,FALSE),0)</f>
        <v>0</v>
      </c>
      <c r="AK658" s="100">
        <f>+IFERROR(VLOOKUP($AF658,'Limited Loss'!$F$5:$P$124,AK$3,FALSE),0)</f>
        <v>0</v>
      </c>
      <c r="AL658" s="193">
        <f>+IFERROR(VLOOKUP($AF658,'Limited Loss'!$F$5:$P$124,AL$3,FALSE),0)</f>
        <v>0</v>
      </c>
      <c r="AM658" s="193">
        <f>+IFERROR(VLOOKUP($AF658,'Limited Loss'!$F$5:$P$124,AM$3,FALSE),0)</f>
        <v>0</v>
      </c>
      <c r="AN658" s="193">
        <f>+IFERROR(VLOOKUP($AF658,'Limited Loss'!$F$5:$P$124,AN$3,FALSE),0)</f>
        <v>0</v>
      </c>
      <c r="AO658" s="193">
        <f>+IFERROR(VLOOKUP($AF658,'Limited Loss'!$F$5:$P$124,AO$3,FALSE),0)</f>
        <v>0</v>
      </c>
      <c r="AP658" s="100">
        <f>+IFERROR(VLOOKUP($AF658,'Limited Loss'!$F$5:$P$124,AP$3,FALSE),0)</f>
        <v>0</v>
      </c>
      <c r="AQ658" s="353"/>
      <c r="AR658" s="331">
        <f t="shared" si="91"/>
        <v>656</v>
      </c>
      <c r="AS658" s="332">
        <f t="shared" si="91"/>
        <v>2017</v>
      </c>
      <c r="AT658" s="349">
        <f t="shared" si="89"/>
        <v>0</v>
      </c>
      <c r="AU658" s="349">
        <f t="shared" si="89"/>
        <v>0</v>
      </c>
      <c r="AV658" s="349">
        <f t="shared" si="89"/>
        <v>0</v>
      </c>
      <c r="AW658" s="349">
        <f t="shared" si="89"/>
        <v>0</v>
      </c>
      <c r="AX658" s="350">
        <f t="shared" si="89"/>
        <v>0</v>
      </c>
      <c r="AY658" s="349">
        <f t="shared" si="89"/>
        <v>0</v>
      </c>
      <c r="AZ658" s="349">
        <f t="shared" si="89"/>
        <v>0</v>
      </c>
      <c r="BA658" s="349">
        <f t="shared" si="89"/>
        <v>0</v>
      </c>
      <c r="BB658" s="349">
        <f t="shared" si="96"/>
        <v>0</v>
      </c>
      <c r="BC658" s="349">
        <f t="shared" si="96"/>
        <v>0</v>
      </c>
      <c r="BD658" s="350">
        <f t="shared" si="96"/>
        <v>1344.654</v>
      </c>
      <c r="BE658" s="349">
        <f t="shared" si="93"/>
        <v>0</v>
      </c>
      <c r="BF658" s="375">
        <f t="shared" si="94"/>
        <v>0</v>
      </c>
      <c r="BG658" s="334">
        <f t="shared" si="95"/>
        <v>1344.654</v>
      </c>
    </row>
    <row r="659" spans="1:59" x14ac:dyDescent="0.2">
      <c r="A659" s="326" t="str">
        <f t="shared" si="92"/>
        <v>6562018</v>
      </c>
      <c r="B659" s="331">
        <v>656</v>
      </c>
      <c r="C659" s="327">
        <v>2018</v>
      </c>
      <c r="D659" s="353">
        <f>+IFERROR(VLOOKUP($A659,Data_Loss!$A$2:$V$1180,6,FALSE),0)</f>
        <v>0</v>
      </c>
      <c r="E659" s="353">
        <f>+IFERROR(VLOOKUP($A659,Data_Loss!$A$2:$V$1180,7,FALSE),0)</f>
        <v>0</v>
      </c>
      <c r="F659" s="353">
        <f>+IFERROR(VLOOKUP($A659,Data_Loss!$A$2:$V$1180,8,FALSE),0)</f>
        <v>0</v>
      </c>
      <c r="G659" s="353">
        <f>+IFERROR(VLOOKUP($A659,Data_Loss!$A$2:$V$1180,9,FALSE),0)</f>
        <v>0</v>
      </c>
      <c r="H659" s="353">
        <f>+IFERROR(VLOOKUP($A659,Data_Loss!$A$2:$V$1180,10,FALSE),0)</f>
        <v>0</v>
      </c>
      <c r="I659" s="353">
        <f>+IFERROR(VLOOKUP($A659,Data_Loss!$A$2:$V$1300,12,FALSE),0)</f>
        <v>0</v>
      </c>
      <c r="J659" s="353">
        <f>+IFERROR(VLOOKUP($A659,Data_Loss!$A$2:$V$1300,13,FALSE),0)</f>
        <v>0</v>
      </c>
      <c r="K659" s="353">
        <f>+IFERROR(VLOOKUP($A659,Data_Loss!$A$2:$V$1300,14,FALSE),0)</f>
        <v>0</v>
      </c>
      <c r="L659" s="353">
        <f>+IFERROR(VLOOKUP($A659,Data_Loss!$A$2:$V$1300,15,FALSE),0)</f>
        <v>0</v>
      </c>
      <c r="M659" s="353">
        <f>+IFERROR(VLOOKUP($A659,Data_Loss!$A$2:$V$1300,16,FALSE),0)</f>
        <v>0</v>
      </c>
      <c r="N659" s="353">
        <f>+IFERROR(VLOOKUP($A659,Data_Loss!$A$2:$V$1300,17,FALSE),0)</f>
        <v>0</v>
      </c>
      <c r="O659" s="353">
        <f>+IFERROR(VLOOKUP($A659,Data_Loss!$A$2:$V$1300,18,FALSE),0)</f>
        <v>0</v>
      </c>
      <c r="P659" s="353">
        <f>+IFERROR(VLOOKUP($A659,Data_Loss!$A$2:$V$1300,19,FALSE),0)</f>
        <v>0</v>
      </c>
      <c r="Q659" s="353">
        <f>+IFERROR(VLOOKUP($A659,Data_Loss!$A$2:$V$1300,20,FALSE),0)</f>
        <v>0</v>
      </c>
      <c r="R659" s="353">
        <f>+IFERROR(VLOOKUP($A659,Data_Loss!$A$2:$V$1300,21,FALSE),0)</f>
        <v>0</v>
      </c>
      <c r="S659" s="353">
        <f>+IFERROR(VLOOKUP($A659,Data_Loss!$A$2:$V$1300,22,FALSE),0)</f>
        <v>0</v>
      </c>
      <c r="T659" s="191">
        <f>+$I659*'10k &amp; MO'!C$7+$J659*'10k &amp; MO'!C$13+$K659*'10k &amp; MO'!C$19+$L659*'10k &amp; MO'!C$25+$M659*'10k &amp; MO'!C$31</f>
        <v>0</v>
      </c>
      <c r="U659" s="349">
        <f>+$I659*'10k &amp; MO'!D$7+$J659*'10k &amp; MO'!D$13+$K659*'10k &amp; MO'!D$19+$L659*'10k &amp; MO'!D$25+$M659*'10k &amp; MO'!D$31</f>
        <v>0</v>
      </c>
      <c r="V659" s="349">
        <f>+$I659*'10k &amp; MO'!E$7+$J659*'10k &amp; MO'!E$13+$K659*'10k &amp; MO'!E$19+$L659*'10k &amp; MO'!E$25+$M659*'10k &amp; MO'!E$31</f>
        <v>0</v>
      </c>
      <c r="W659" s="349">
        <f>+$I659*'10k &amp; MO'!F$7+$J659*'10k &amp; MO'!F$13+$K659*'10k &amp; MO'!F$19+$L659*'10k &amp; MO'!F$25+$M659*'10k &amp; MO'!F$31</f>
        <v>0</v>
      </c>
      <c r="X659" s="349">
        <f>+$I659*'10k &amp; MO'!G$7+$J659*'10k &amp; MO'!G$13+$K659*'10k &amp; MO'!G$19+$L659*'10k &amp; MO'!G$25+$M659*'10k &amp; MO'!G$31</f>
        <v>0</v>
      </c>
      <c r="Y659" s="349">
        <f>+$N659*'10k &amp; MO'!H$7+$O659*'10k &amp; MO'!H$13+$P659*'10k &amp; MO'!H$19+$Q659*'10k &amp; MO'!H$25+$R659*'10k &amp; MO'!H$31</f>
        <v>0</v>
      </c>
      <c r="Z659" s="349">
        <f>+$N659*'10k &amp; MO'!I$7+$O659*'10k &amp; MO'!I$13+$P659*'10k &amp; MO'!I$19+$Q659*'10k &amp; MO'!I$25+$R659*'10k &amp; MO'!I$31</f>
        <v>0</v>
      </c>
      <c r="AA659" s="349">
        <f>+$N659*'10k &amp; MO'!J$7+$O659*'10k &amp; MO'!J$13+$P659*'10k &amp; MO'!J$19+$Q659*'10k &amp; MO'!J$25+$R659*'10k &amp; MO'!J$31</f>
        <v>0</v>
      </c>
      <c r="AB659" s="349">
        <f>+$N659*'10k &amp; MO'!K$7+$O659*'10k &amp; MO'!K$13+$P659*'10k &amp; MO'!K$19+$Q659*'10k &amp; MO'!K$25+$R659*'10k &amp; MO'!K$31</f>
        <v>0</v>
      </c>
      <c r="AC659" s="349">
        <f>+$N659*'10k &amp; MO'!L$7+$O659*'10k &amp; MO'!L$13+$P659*'10k &amp; MO'!L$19+$Q659*'10k &amp; MO'!L$25+$R659*'10k &amp; MO'!L$31</f>
        <v>0</v>
      </c>
      <c r="AD659" s="350">
        <f>+S659*'10k &amp; MO'!O$7</f>
        <v>0</v>
      </c>
      <c r="AF659" s="192" t="str">
        <f t="shared" si="90"/>
        <v>6562018</v>
      </c>
      <c r="AG659" s="192">
        <f>+IFERROR(VLOOKUP($AF659,'Limited Loss'!$F$5:$P$124,AG$3,FALSE),0)</f>
        <v>0</v>
      </c>
      <c r="AH659" s="193">
        <f>+IFERROR(VLOOKUP($AF659,'Limited Loss'!$F$5:$P$124,AH$3,FALSE),0)</f>
        <v>0</v>
      </c>
      <c r="AI659" s="193">
        <f>+IFERROR(VLOOKUP($AF659,'Limited Loss'!$F$5:$P$124,AI$3,FALSE),0)</f>
        <v>0</v>
      </c>
      <c r="AJ659" s="193">
        <f>+IFERROR(VLOOKUP($AF659,'Limited Loss'!$F$5:$P$124,AJ$3,FALSE),0)</f>
        <v>0</v>
      </c>
      <c r="AK659" s="100">
        <f>+IFERROR(VLOOKUP($AF659,'Limited Loss'!$F$5:$P$124,AK$3,FALSE),0)</f>
        <v>0</v>
      </c>
      <c r="AL659" s="193">
        <f>+IFERROR(VLOOKUP($AF659,'Limited Loss'!$F$5:$P$124,AL$3,FALSE),0)</f>
        <v>0</v>
      </c>
      <c r="AM659" s="193">
        <f>+IFERROR(VLOOKUP($AF659,'Limited Loss'!$F$5:$P$124,AM$3,FALSE),0)</f>
        <v>0</v>
      </c>
      <c r="AN659" s="193">
        <f>+IFERROR(VLOOKUP($AF659,'Limited Loss'!$F$5:$P$124,AN$3,FALSE),0)</f>
        <v>0</v>
      </c>
      <c r="AO659" s="193">
        <f>+IFERROR(VLOOKUP($AF659,'Limited Loss'!$F$5:$P$124,AO$3,FALSE),0)</f>
        <v>0</v>
      </c>
      <c r="AP659" s="100">
        <f>+IFERROR(VLOOKUP($AF659,'Limited Loss'!$F$5:$P$124,AP$3,FALSE),0)</f>
        <v>0</v>
      </c>
      <c r="AQ659" s="353"/>
      <c r="AR659" s="331">
        <f t="shared" si="91"/>
        <v>656</v>
      </c>
      <c r="AS659" s="332">
        <f t="shared" si="91"/>
        <v>2018</v>
      </c>
      <c r="AT659" s="349">
        <f t="shared" si="89"/>
        <v>0</v>
      </c>
      <c r="AU659" s="349">
        <f t="shared" si="89"/>
        <v>0</v>
      </c>
      <c r="AV659" s="349">
        <f t="shared" si="89"/>
        <v>0</v>
      </c>
      <c r="AW659" s="349">
        <f t="shared" si="89"/>
        <v>0</v>
      </c>
      <c r="AX659" s="350">
        <f t="shared" si="89"/>
        <v>0</v>
      </c>
      <c r="AY659" s="349">
        <f t="shared" si="89"/>
        <v>0</v>
      </c>
      <c r="AZ659" s="349">
        <f t="shared" si="89"/>
        <v>0</v>
      </c>
      <c r="BA659" s="349">
        <f t="shared" si="89"/>
        <v>0</v>
      </c>
      <c r="BB659" s="349">
        <f t="shared" si="96"/>
        <v>0</v>
      </c>
      <c r="BC659" s="349">
        <f t="shared" si="96"/>
        <v>0</v>
      </c>
      <c r="BD659" s="350">
        <f t="shared" si="96"/>
        <v>0</v>
      </c>
      <c r="BE659" s="349">
        <f t="shared" si="93"/>
        <v>0</v>
      </c>
      <c r="BF659" s="375">
        <f t="shared" si="94"/>
        <v>0</v>
      </c>
      <c r="BG659" s="334">
        <f t="shared" si="95"/>
        <v>0</v>
      </c>
    </row>
    <row r="660" spans="1:59" x14ac:dyDescent="0.2">
      <c r="A660" s="326" t="str">
        <f t="shared" si="92"/>
        <v>6572014</v>
      </c>
      <c r="B660" s="331">
        <v>657</v>
      </c>
      <c r="C660" s="327">
        <v>2014</v>
      </c>
      <c r="D660" s="353">
        <f>+IFERROR(VLOOKUP($A660,Data_Loss!$A$2:$V$1180,6,FALSE),0)</f>
        <v>0</v>
      </c>
      <c r="E660" s="353">
        <f>+IFERROR(VLOOKUP($A660,Data_Loss!$A$2:$V$1180,7,FALSE),0)</f>
        <v>0</v>
      </c>
      <c r="F660" s="353">
        <f>+IFERROR(VLOOKUP($A660,Data_Loss!$A$2:$V$1180,8,FALSE),0)</f>
        <v>0</v>
      </c>
      <c r="G660" s="353">
        <f>+IFERROR(VLOOKUP($A660,Data_Loss!$A$2:$V$1180,9,FALSE),0)</f>
        <v>0</v>
      </c>
      <c r="H660" s="353">
        <f>+IFERROR(VLOOKUP($A660,Data_Loss!$A$2:$V$1180,10,FALSE),0)</f>
        <v>0</v>
      </c>
      <c r="I660" s="353">
        <f>+IFERROR(VLOOKUP($A660,Data_Loss!$A$2:$V$1300,12,FALSE),0)</f>
        <v>0</v>
      </c>
      <c r="J660" s="353">
        <f>+IFERROR(VLOOKUP($A660,Data_Loss!$A$2:$V$1300,13,FALSE),0)</f>
        <v>0</v>
      </c>
      <c r="K660" s="353">
        <f>+IFERROR(VLOOKUP($A660,Data_Loss!$A$2:$V$1300,14,FALSE),0)</f>
        <v>0</v>
      </c>
      <c r="L660" s="353">
        <f>+IFERROR(VLOOKUP($A660,Data_Loss!$A$2:$V$1300,15,FALSE),0)</f>
        <v>0</v>
      </c>
      <c r="M660" s="353">
        <f>+IFERROR(VLOOKUP($A660,Data_Loss!$A$2:$V$1300,16,FALSE),0)</f>
        <v>0</v>
      </c>
      <c r="N660" s="353">
        <f>+IFERROR(VLOOKUP($A660,Data_Loss!$A$2:$V$1300,17,FALSE),0)</f>
        <v>0</v>
      </c>
      <c r="O660" s="353">
        <f>+IFERROR(VLOOKUP($A660,Data_Loss!$A$2:$V$1300,18,FALSE),0)</f>
        <v>0</v>
      </c>
      <c r="P660" s="353">
        <f>+IFERROR(VLOOKUP($A660,Data_Loss!$A$2:$V$1300,19,FALSE),0)</f>
        <v>0</v>
      </c>
      <c r="Q660" s="353">
        <f>+IFERROR(VLOOKUP($A660,Data_Loss!$A$2:$V$1300,20,FALSE),0)</f>
        <v>0</v>
      </c>
      <c r="R660" s="353">
        <f>+IFERROR(VLOOKUP($A660,Data_Loss!$A$2:$V$1300,21,FALSE),0)</f>
        <v>0</v>
      </c>
      <c r="S660" s="353">
        <f>+IFERROR(VLOOKUP($A660,Data_Loss!$A$2:$V$1300,22,FALSE),0)</f>
        <v>0</v>
      </c>
      <c r="T660" s="191">
        <f>+$I660*'10k &amp; MO'!C$3+$J660*'10k &amp; MO'!C$9+$K660*'10k &amp; MO'!C$15+$L660*'10k &amp; MO'!C$21+$M660*'10k &amp; MO'!C$27</f>
        <v>0</v>
      </c>
      <c r="U660" s="349">
        <f>+$I660*'10k &amp; MO'!D$3+$J660*'10k &amp; MO'!D$9+$K660*'10k &amp; MO'!D$15+$L660*'10k &amp; MO'!D$21+$M660*'10k &amp; MO'!D$27</f>
        <v>0</v>
      </c>
      <c r="V660" s="349">
        <f>+$I660*'10k &amp; MO'!E$3+$J660*'10k &amp; MO'!E$9+$K660*'10k &amp; MO'!E$15+$L660*'10k &amp; MO'!E$21+$M660*'10k &amp; MO'!E$27</f>
        <v>0</v>
      </c>
      <c r="W660" s="349">
        <f>+$I660*'10k &amp; MO'!F$3+$J660*'10k &amp; MO'!F$9+$K660*'10k &amp; MO'!F$15+$L660*'10k &amp; MO'!F$21+$M660*'10k &amp; MO'!F$27</f>
        <v>0</v>
      </c>
      <c r="X660" s="349">
        <f>+$I660*'10k &amp; MO'!G$3+$J660*'10k &amp; MO'!G$9+$K660*'10k &amp; MO'!G$15+$L660*'10k &amp; MO'!G$21+$M660*'10k &amp; MO'!G$27</f>
        <v>0</v>
      </c>
      <c r="Y660" s="349">
        <f>+$N660*'10k &amp; MO'!H$3+$O660*'10k &amp; MO'!H$9+$P660*'10k &amp; MO'!H$15+$Q660*'10k &amp; MO'!H$21+$R660*'10k &amp; MO'!H$27</f>
        <v>0</v>
      </c>
      <c r="Z660" s="349">
        <f>+$N660*'10k &amp; MO'!I$3+$O660*'10k &amp; MO'!I$9+$P660*'10k &amp; MO'!I$15+$Q660*'10k &amp; MO'!I$21+$R660*'10k &amp; MO'!I$27</f>
        <v>0</v>
      </c>
      <c r="AA660" s="349">
        <f>+$N660*'10k &amp; MO'!J$3+$O660*'10k &amp; MO'!J$9+$P660*'10k &amp; MO'!J$15+$Q660*'10k &amp; MO'!J$21+$R660*'10k &amp; MO'!J$27</f>
        <v>0</v>
      </c>
      <c r="AB660" s="349">
        <f>+$N660*'10k &amp; MO'!K$3+$O660*'10k &amp; MO'!K$9+$P660*'10k &amp; MO'!K$15+$Q660*'10k &amp; MO'!K$21+$R660*'10k &amp; MO'!K$27</f>
        <v>0</v>
      </c>
      <c r="AC660" s="349">
        <f>+$N660*'10k &amp; MO'!L$3+$O660*'10k &amp; MO'!L$9+$P660*'10k &amp; MO'!L$15+$Q660*'10k &amp; MO'!L$21+$R660*'10k &amp; MO'!L$27</f>
        <v>0</v>
      </c>
      <c r="AD660" s="350">
        <f>+S660*'10k &amp; MO'!O$3</f>
        <v>0</v>
      </c>
      <c r="AF660" s="192" t="str">
        <f t="shared" si="90"/>
        <v>6572014</v>
      </c>
      <c r="AG660" s="192">
        <f>+IFERROR(VLOOKUP($AF660,'Limited Loss'!$F$5:$P$124,AG$3,FALSE),0)</f>
        <v>0</v>
      </c>
      <c r="AH660" s="193">
        <f>+IFERROR(VLOOKUP($AF660,'Limited Loss'!$F$5:$P$124,AH$3,FALSE),0)</f>
        <v>0</v>
      </c>
      <c r="AI660" s="193">
        <f>+IFERROR(VLOOKUP($AF660,'Limited Loss'!$F$5:$P$124,AI$3,FALSE),0)</f>
        <v>0</v>
      </c>
      <c r="AJ660" s="193">
        <f>+IFERROR(VLOOKUP($AF660,'Limited Loss'!$F$5:$P$124,AJ$3,FALSE),0)</f>
        <v>0</v>
      </c>
      <c r="AK660" s="100">
        <f>+IFERROR(VLOOKUP($AF660,'Limited Loss'!$F$5:$P$124,AK$3,FALSE),0)</f>
        <v>0</v>
      </c>
      <c r="AL660" s="193">
        <f>+IFERROR(VLOOKUP($AF660,'Limited Loss'!$F$5:$P$124,AL$3,FALSE),0)</f>
        <v>0</v>
      </c>
      <c r="AM660" s="193">
        <f>+IFERROR(VLOOKUP($AF660,'Limited Loss'!$F$5:$P$124,AM$3,FALSE),0)</f>
        <v>0</v>
      </c>
      <c r="AN660" s="193">
        <f>+IFERROR(VLOOKUP($AF660,'Limited Loss'!$F$5:$P$124,AN$3,FALSE),0)</f>
        <v>0</v>
      </c>
      <c r="AO660" s="193">
        <f>+IFERROR(VLOOKUP($AF660,'Limited Loss'!$F$5:$P$124,AO$3,FALSE),0)</f>
        <v>0</v>
      </c>
      <c r="AP660" s="100">
        <f>+IFERROR(VLOOKUP($AF660,'Limited Loss'!$F$5:$P$124,AP$3,FALSE),0)</f>
        <v>0</v>
      </c>
      <c r="AQ660" s="353"/>
      <c r="AR660" s="331">
        <f t="shared" si="91"/>
        <v>657</v>
      </c>
      <c r="AS660" s="332">
        <f t="shared" si="91"/>
        <v>2014</v>
      </c>
      <c r="AT660" s="349">
        <f t="shared" si="89"/>
        <v>0</v>
      </c>
      <c r="AU660" s="349">
        <f t="shared" si="89"/>
        <v>0</v>
      </c>
      <c r="AV660" s="349">
        <f t="shared" si="89"/>
        <v>0</v>
      </c>
      <c r="AW660" s="349">
        <f t="shared" si="89"/>
        <v>0</v>
      </c>
      <c r="AX660" s="350">
        <f t="shared" si="89"/>
        <v>0</v>
      </c>
      <c r="AY660" s="349">
        <f t="shared" si="89"/>
        <v>0</v>
      </c>
      <c r="AZ660" s="349">
        <f t="shared" si="89"/>
        <v>0</v>
      </c>
      <c r="BA660" s="349">
        <f t="shared" si="89"/>
        <v>0</v>
      </c>
      <c r="BB660" s="349">
        <f t="shared" si="96"/>
        <v>0</v>
      </c>
      <c r="BC660" s="349">
        <f t="shared" si="96"/>
        <v>0</v>
      </c>
      <c r="BD660" s="350">
        <f t="shared" si="96"/>
        <v>0</v>
      </c>
      <c r="BE660" s="349">
        <f t="shared" si="93"/>
        <v>0</v>
      </c>
      <c r="BF660" s="375">
        <f t="shared" si="94"/>
        <v>0</v>
      </c>
      <c r="BG660" s="334">
        <f t="shared" si="95"/>
        <v>0</v>
      </c>
    </row>
    <row r="661" spans="1:59" x14ac:dyDescent="0.2">
      <c r="A661" s="326" t="str">
        <f t="shared" si="92"/>
        <v>6572015</v>
      </c>
      <c r="B661" s="331">
        <v>657</v>
      </c>
      <c r="C661" s="327">
        <v>2015</v>
      </c>
      <c r="D661" s="353">
        <f>+IFERROR(VLOOKUP($A661,Data_Loss!$A$2:$V$1180,6,FALSE),0)</f>
        <v>0</v>
      </c>
      <c r="E661" s="353">
        <f>+IFERROR(VLOOKUP($A661,Data_Loss!$A$2:$V$1180,7,FALSE),0)</f>
        <v>0</v>
      </c>
      <c r="F661" s="353">
        <f>+IFERROR(VLOOKUP($A661,Data_Loss!$A$2:$V$1180,8,FALSE),0)</f>
        <v>0</v>
      </c>
      <c r="G661" s="353">
        <f>+IFERROR(VLOOKUP($A661,Data_Loss!$A$2:$V$1180,9,FALSE),0)</f>
        <v>0</v>
      </c>
      <c r="H661" s="353">
        <f>+IFERROR(VLOOKUP($A661,Data_Loss!$A$2:$V$1180,10,FALSE),0)</f>
        <v>0</v>
      </c>
      <c r="I661" s="353">
        <f>+IFERROR(VLOOKUP($A661,Data_Loss!$A$2:$V$1300,12,FALSE),0)</f>
        <v>0</v>
      </c>
      <c r="J661" s="353">
        <f>+IFERROR(VLOOKUP($A661,Data_Loss!$A$2:$V$1300,13,FALSE),0)</f>
        <v>0</v>
      </c>
      <c r="K661" s="353">
        <f>+IFERROR(VLOOKUP($A661,Data_Loss!$A$2:$V$1300,14,FALSE),0)</f>
        <v>0</v>
      </c>
      <c r="L661" s="353">
        <f>+IFERROR(VLOOKUP($A661,Data_Loss!$A$2:$V$1300,15,FALSE),0)</f>
        <v>0</v>
      </c>
      <c r="M661" s="353">
        <f>+IFERROR(VLOOKUP($A661,Data_Loss!$A$2:$V$1300,16,FALSE),0)</f>
        <v>0</v>
      </c>
      <c r="N661" s="353">
        <f>+IFERROR(VLOOKUP($A661,Data_Loss!$A$2:$V$1300,17,FALSE),0)</f>
        <v>0</v>
      </c>
      <c r="O661" s="353">
        <f>+IFERROR(VLOOKUP($A661,Data_Loss!$A$2:$V$1300,18,FALSE),0)</f>
        <v>0</v>
      </c>
      <c r="P661" s="353">
        <f>+IFERROR(VLOOKUP($A661,Data_Loss!$A$2:$V$1300,19,FALSE),0)</f>
        <v>0</v>
      </c>
      <c r="Q661" s="353">
        <f>+IFERROR(VLOOKUP($A661,Data_Loss!$A$2:$V$1300,20,FALSE),0)</f>
        <v>0</v>
      </c>
      <c r="R661" s="353">
        <f>+IFERROR(VLOOKUP($A661,Data_Loss!$A$2:$V$1300,21,FALSE),0)</f>
        <v>0</v>
      </c>
      <c r="S661" s="353">
        <f>+IFERROR(VLOOKUP($A661,Data_Loss!$A$2:$V$1300,22,FALSE),0)</f>
        <v>0</v>
      </c>
      <c r="T661" s="191">
        <f>+$I661*'10k &amp; MO'!C$4+$J661*'10k &amp; MO'!C$10+$K661*'10k &amp; MO'!C$16+$L661*'10k &amp; MO'!C$22+$M661*'10k &amp; MO'!C$28</f>
        <v>0</v>
      </c>
      <c r="U661" s="349">
        <f>+$I661*'10k &amp; MO'!D$4+$J661*'10k &amp; MO'!D$10+$K661*'10k &amp; MO'!D$16+$L661*'10k &amp; MO'!D$22+$M661*'10k &amp; MO'!D$28</f>
        <v>0</v>
      </c>
      <c r="V661" s="349">
        <f>+$I661*'10k &amp; MO'!E$4+$J661*'10k &amp; MO'!E$10+$K661*'10k &amp; MO'!E$16+$L661*'10k &amp; MO'!E$22+$M661*'10k &amp; MO'!E$28</f>
        <v>0</v>
      </c>
      <c r="W661" s="349">
        <f>+$I661*'10k &amp; MO'!F$4+$J661*'10k &amp; MO'!F$10+$K661*'10k &amp; MO'!F$16+$L661*'10k &amp; MO'!F$22+$M661*'10k &amp; MO'!F$28</f>
        <v>0</v>
      </c>
      <c r="X661" s="349">
        <f>+$I661*'10k &amp; MO'!G$4+$J661*'10k &amp; MO'!G$10+$K661*'10k &amp; MO'!G$16+$L661*'10k &amp; MO'!G$22+$M661*'10k &amp; MO'!G$28</f>
        <v>0</v>
      </c>
      <c r="Y661" s="349">
        <f>+$N661*'10k &amp; MO'!H$4+$O661*'10k &amp; MO'!H$10+$P661*'10k &amp; MO'!H$16+$Q661*'10k &amp; MO'!H$22+$R661*'10k &amp; MO'!H$28</f>
        <v>0</v>
      </c>
      <c r="Z661" s="349">
        <f>+$N661*'10k &amp; MO'!I$4+$O661*'10k &amp; MO'!I$10+$P661*'10k &amp; MO'!I$16+$Q661*'10k &amp; MO'!I$22+$R661*'10k &amp; MO'!I$28</f>
        <v>0</v>
      </c>
      <c r="AA661" s="349">
        <f>+$N661*'10k &amp; MO'!J$4+$O661*'10k &amp; MO'!J$10+$P661*'10k &amp; MO'!J$16+$Q661*'10k &amp; MO'!J$22+$R661*'10k &amp; MO'!J$28</f>
        <v>0</v>
      </c>
      <c r="AB661" s="349">
        <f>+$N661*'10k &amp; MO'!K$4+$O661*'10k &amp; MO'!K$10+$P661*'10k &amp; MO'!K$16+$Q661*'10k &amp; MO'!K$22+$R661*'10k &amp; MO'!K$28</f>
        <v>0</v>
      </c>
      <c r="AC661" s="349">
        <f>+$N661*'10k &amp; MO'!L$4+$O661*'10k &amp; MO'!L$10+$P661*'10k &amp; MO'!L$16+$Q661*'10k &amp; MO'!L$22+$R661*'10k &amp; MO'!L$28</f>
        <v>0</v>
      </c>
      <c r="AD661" s="350">
        <f>+S661*'10k &amp; MO'!O$4</f>
        <v>0</v>
      </c>
      <c r="AF661" s="192" t="str">
        <f t="shared" si="90"/>
        <v>6572015</v>
      </c>
      <c r="AG661" s="192">
        <f>+IFERROR(VLOOKUP($AF661,'Limited Loss'!$F$5:$P$124,AG$3,FALSE),0)</f>
        <v>0</v>
      </c>
      <c r="AH661" s="193">
        <f>+IFERROR(VLOOKUP($AF661,'Limited Loss'!$F$5:$P$124,AH$3,FALSE),0)</f>
        <v>0</v>
      </c>
      <c r="AI661" s="193">
        <f>+IFERROR(VLOOKUP($AF661,'Limited Loss'!$F$5:$P$124,AI$3,FALSE),0)</f>
        <v>0</v>
      </c>
      <c r="AJ661" s="193">
        <f>+IFERROR(VLOOKUP($AF661,'Limited Loss'!$F$5:$P$124,AJ$3,FALSE),0)</f>
        <v>0</v>
      </c>
      <c r="AK661" s="100">
        <f>+IFERROR(VLOOKUP($AF661,'Limited Loss'!$F$5:$P$124,AK$3,FALSE),0)</f>
        <v>0</v>
      </c>
      <c r="AL661" s="193">
        <f>+IFERROR(VLOOKUP($AF661,'Limited Loss'!$F$5:$P$124,AL$3,FALSE),0)</f>
        <v>0</v>
      </c>
      <c r="AM661" s="193">
        <f>+IFERROR(VLOOKUP($AF661,'Limited Loss'!$F$5:$P$124,AM$3,FALSE),0)</f>
        <v>0</v>
      </c>
      <c r="AN661" s="193">
        <f>+IFERROR(VLOOKUP($AF661,'Limited Loss'!$F$5:$P$124,AN$3,FALSE),0)</f>
        <v>0</v>
      </c>
      <c r="AO661" s="193">
        <f>+IFERROR(VLOOKUP($AF661,'Limited Loss'!$F$5:$P$124,AO$3,FALSE),0)</f>
        <v>0</v>
      </c>
      <c r="AP661" s="100">
        <f>+IFERROR(VLOOKUP($AF661,'Limited Loss'!$F$5:$P$124,AP$3,FALSE),0)</f>
        <v>0</v>
      </c>
      <c r="AQ661" s="353"/>
      <c r="AR661" s="331">
        <f t="shared" si="91"/>
        <v>657</v>
      </c>
      <c r="AS661" s="332">
        <f t="shared" si="91"/>
        <v>2015</v>
      </c>
      <c r="AT661" s="349">
        <f t="shared" si="89"/>
        <v>0</v>
      </c>
      <c r="AU661" s="349">
        <f t="shared" si="89"/>
        <v>0</v>
      </c>
      <c r="AV661" s="349">
        <f t="shared" si="89"/>
        <v>0</v>
      </c>
      <c r="AW661" s="349">
        <f t="shared" si="89"/>
        <v>0</v>
      </c>
      <c r="AX661" s="350">
        <f t="shared" si="89"/>
        <v>0</v>
      </c>
      <c r="AY661" s="349">
        <f t="shared" si="89"/>
        <v>0</v>
      </c>
      <c r="AZ661" s="349">
        <f t="shared" si="89"/>
        <v>0</v>
      </c>
      <c r="BA661" s="349">
        <f t="shared" si="89"/>
        <v>0</v>
      </c>
      <c r="BB661" s="349">
        <f t="shared" si="96"/>
        <v>0</v>
      </c>
      <c r="BC661" s="349">
        <f t="shared" si="96"/>
        <v>0</v>
      </c>
      <c r="BD661" s="350">
        <f t="shared" si="96"/>
        <v>0</v>
      </c>
      <c r="BE661" s="349">
        <f t="shared" si="93"/>
        <v>0</v>
      </c>
      <c r="BF661" s="375">
        <f t="shared" si="94"/>
        <v>0</v>
      </c>
      <c r="BG661" s="334">
        <f t="shared" si="95"/>
        <v>0</v>
      </c>
    </row>
    <row r="662" spans="1:59" x14ac:dyDescent="0.2">
      <c r="A662" s="326" t="str">
        <f t="shared" si="92"/>
        <v>6572016</v>
      </c>
      <c r="B662" s="331">
        <v>657</v>
      </c>
      <c r="C662" s="327">
        <v>2016</v>
      </c>
      <c r="D662" s="353">
        <f>+IFERROR(VLOOKUP($A662,Data_Loss!$A$2:$V$1180,6,FALSE),0)</f>
        <v>0</v>
      </c>
      <c r="E662" s="353">
        <f>+IFERROR(VLOOKUP($A662,Data_Loss!$A$2:$V$1180,7,FALSE),0)</f>
        <v>0</v>
      </c>
      <c r="F662" s="353">
        <f>+IFERROR(VLOOKUP($A662,Data_Loss!$A$2:$V$1180,8,FALSE),0)</f>
        <v>0</v>
      </c>
      <c r="G662" s="353">
        <f>+IFERROR(VLOOKUP($A662,Data_Loss!$A$2:$V$1180,9,FALSE),0)</f>
        <v>0</v>
      </c>
      <c r="H662" s="353">
        <f>+IFERROR(VLOOKUP($A662,Data_Loss!$A$2:$V$1180,10,FALSE),0)</f>
        <v>0</v>
      </c>
      <c r="I662" s="353">
        <f>+IFERROR(VLOOKUP($A662,Data_Loss!$A$2:$V$1300,12,FALSE),0)</f>
        <v>0</v>
      </c>
      <c r="J662" s="353">
        <f>+IFERROR(VLOOKUP($A662,Data_Loss!$A$2:$V$1300,13,FALSE),0)</f>
        <v>0</v>
      </c>
      <c r="K662" s="353">
        <f>+IFERROR(VLOOKUP($A662,Data_Loss!$A$2:$V$1300,14,FALSE),0)</f>
        <v>0</v>
      </c>
      <c r="L662" s="353">
        <f>+IFERROR(VLOOKUP($A662,Data_Loss!$A$2:$V$1300,15,FALSE),0)</f>
        <v>0</v>
      </c>
      <c r="M662" s="353">
        <f>+IFERROR(VLOOKUP($A662,Data_Loss!$A$2:$V$1300,16,FALSE),0)</f>
        <v>0</v>
      </c>
      <c r="N662" s="353">
        <f>+IFERROR(VLOOKUP($A662,Data_Loss!$A$2:$V$1300,17,FALSE),0)</f>
        <v>0</v>
      </c>
      <c r="O662" s="353">
        <f>+IFERROR(VLOOKUP($A662,Data_Loss!$A$2:$V$1300,18,FALSE),0)</f>
        <v>0</v>
      </c>
      <c r="P662" s="353">
        <f>+IFERROR(VLOOKUP($A662,Data_Loss!$A$2:$V$1300,19,FALSE),0)</f>
        <v>0</v>
      </c>
      <c r="Q662" s="353">
        <f>+IFERROR(VLOOKUP($A662,Data_Loss!$A$2:$V$1300,20,FALSE),0)</f>
        <v>0</v>
      </c>
      <c r="R662" s="353">
        <f>+IFERROR(VLOOKUP($A662,Data_Loss!$A$2:$V$1300,21,FALSE),0)</f>
        <v>0</v>
      </c>
      <c r="S662" s="353">
        <f>+IFERROR(VLOOKUP($A662,Data_Loss!$A$2:$V$1300,22,FALSE),0)</f>
        <v>531</v>
      </c>
      <c r="T662" s="191">
        <f>+$I662*'10k &amp; MO'!C$5+$J662*'10k &amp; MO'!C$11+$K662*'10k &amp; MO'!C$17+$L662*'10k &amp; MO'!C$23+$M662*'10k &amp; MO'!C$29</f>
        <v>0</v>
      </c>
      <c r="U662" s="349">
        <f>+$I662*'10k &amp; MO'!D$5+$J662*'10k &amp; MO'!D$11+$K662*'10k &amp; MO'!D$17+$L662*'10k &amp; MO'!D$23+$M662*'10k &amp; MO'!D$29</f>
        <v>0</v>
      </c>
      <c r="V662" s="349">
        <f>+$I662*'10k &amp; MO'!E$5+$J662*'10k &amp; MO'!E$11+$K662*'10k &amp; MO'!E$17+$L662*'10k &amp; MO'!E$23+$M662*'10k &amp; MO'!E$29</f>
        <v>0</v>
      </c>
      <c r="W662" s="349">
        <f>+$I662*'10k &amp; MO'!F$5+$J662*'10k &amp; MO'!F$11+$K662*'10k &amp; MO'!F$17+$L662*'10k &amp; MO'!F$23+$M662*'10k &amp; MO'!F$29</f>
        <v>0</v>
      </c>
      <c r="X662" s="349">
        <f>+$I662*'10k &amp; MO'!G$5+$J662*'10k &amp; MO'!G$11+$K662*'10k &amp; MO'!G$17+$L662*'10k &amp; MO'!G$23+$M662*'10k &amp; MO'!G$29</f>
        <v>0</v>
      </c>
      <c r="Y662" s="349">
        <f>+$N662*'10k &amp; MO'!H$5+$O662*'10k &amp; MO'!H$11+$P662*'10k &amp; MO'!H$17+$Q662*'10k &amp; MO'!H$23+$R662*'10k &amp; MO'!H$29</f>
        <v>0</v>
      </c>
      <c r="Z662" s="349">
        <f>+$N662*'10k &amp; MO'!I$5+$O662*'10k &amp; MO'!I$11+$P662*'10k &amp; MO'!I$17+$Q662*'10k &amp; MO'!I$23+$R662*'10k &amp; MO'!I$29</f>
        <v>0</v>
      </c>
      <c r="AA662" s="349">
        <f>+$N662*'10k &amp; MO'!J$5+$O662*'10k &amp; MO'!J$11+$P662*'10k &amp; MO'!J$17+$Q662*'10k &amp; MO'!J$23+$R662*'10k &amp; MO'!J$29</f>
        <v>0</v>
      </c>
      <c r="AB662" s="349">
        <f>+$N662*'10k &amp; MO'!K$5+$O662*'10k &amp; MO'!K$11+$P662*'10k &amp; MO'!K$17+$Q662*'10k &amp; MO'!K$23+$R662*'10k &amp; MO'!K$29</f>
        <v>0</v>
      </c>
      <c r="AC662" s="349">
        <f>+$N662*'10k &amp; MO'!L$5+$O662*'10k &amp; MO'!L$11+$P662*'10k &amp; MO'!L$17+$Q662*'10k &amp; MO'!L$23+$R662*'10k &amp; MO'!L$29</f>
        <v>0</v>
      </c>
      <c r="AD662" s="350">
        <f>+S662*'10k &amp; MO'!O$5</f>
        <v>715.78800000000001</v>
      </c>
      <c r="AF662" s="192" t="str">
        <f t="shared" si="90"/>
        <v>6572016</v>
      </c>
      <c r="AG662" s="192">
        <f>+IFERROR(VLOOKUP($AF662,'Limited Loss'!$F$5:$P$124,AG$3,FALSE),0)</f>
        <v>0</v>
      </c>
      <c r="AH662" s="193">
        <f>+IFERROR(VLOOKUP($AF662,'Limited Loss'!$F$5:$P$124,AH$3,FALSE),0)</f>
        <v>0</v>
      </c>
      <c r="AI662" s="193">
        <f>+IFERROR(VLOOKUP($AF662,'Limited Loss'!$F$5:$P$124,AI$3,FALSE),0)</f>
        <v>0</v>
      </c>
      <c r="AJ662" s="193">
        <f>+IFERROR(VLOOKUP($AF662,'Limited Loss'!$F$5:$P$124,AJ$3,FALSE),0)</f>
        <v>0</v>
      </c>
      <c r="AK662" s="100">
        <f>+IFERROR(VLOOKUP($AF662,'Limited Loss'!$F$5:$P$124,AK$3,FALSE),0)</f>
        <v>0</v>
      </c>
      <c r="AL662" s="193">
        <f>+IFERROR(VLOOKUP($AF662,'Limited Loss'!$F$5:$P$124,AL$3,FALSE),0)</f>
        <v>0</v>
      </c>
      <c r="AM662" s="193">
        <f>+IFERROR(VLOOKUP($AF662,'Limited Loss'!$F$5:$P$124,AM$3,FALSE),0)</f>
        <v>0</v>
      </c>
      <c r="AN662" s="193">
        <f>+IFERROR(VLOOKUP($AF662,'Limited Loss'!$F$5:$P$124,AN$3,FALSE),0)</f>
        <v>0</v>
      </c>
      <c r="AO662" s="193">
        <f>+IFERROR(VLOOKUP($AF662,'Limited Loss'!$F$5:$P$124,AO$3,FALSE),0)</f>
        <v>0</v>
      </c>
      <c r="AP662" s="100">
        <f>+IFERROR(VLOOKUP($AF662,'Limited Loss'!$F$5:$P$124,AP$3,FALSE),0)</f>
        <v>0</v>
      </c>
      <c r="AQ662" s="353"/>
      <c r="AR662" s="331">
        <f t="shared" si="91"/>
        <v>657</v>
      </c>
      <c r="AS662" s="332">
        <f t="shared" si="91"/>
        <v>2016</v>
      </c>
      <c r="AT662" s="349">
        <f t="shared" si="89"/>
        <v>0</v>
      </c>
      <c r="AU662" s="349">
        <f t="shared" si="89"/>
        <v>0</v>
      </c>
      <c r="AV662" s="349">
        <f t="shared" si="89"/>
        <v>0</v>
      </c>
      <c r="AW662" s="349">
        <f t="shared" si="89"/>
        <v>0</v>
      </c>
      <c r="AX662" s="350">
        <f t="shared" si="89"/>
        <v>0</v>
      </c>
      <c r="AY662" s="349">
        <f t="shared" si="89"/>
        <v>0</v>
      </c>
      <c r="AZ662" s="349">
        <f t="shared" si="89"/>
        <v>0</v>
      </c>
      <c r="BA662" s="349">
        <f t="shared" si="89"/>
        <v>0</v>
      </c>
      <c r="BB662" s="349">
        <f t="shared" si="96"/>
        <v>0</v>
      </c>
      <c r="BC662" s="349">
        <f t="shared" si="96"/>
        <v>0</v>
      </c>
      <c r="BD662" s="350">
        <f t="shared" si="96"/>
        <v>715.78800000000001</v>
      </c>
      <c r="BE662" s="349">
        <f t="shared" si="93"/>
        <v>0</v>
      </c>
      <c r="BF662" s="375">
        <f t="shared" si="94"/>
        <v>0</v>
      </c>
      <c r="BG662" s="334">
        <f t="shared" si="95"/>
        <v>715.78800000000001</v>
      </c>
    </row>
    <row r="663" spans="1:59" x14ac:dyDescent="0.2">
      <c r="A663" s="326" t="str">
        <f t="shared" si="92"/>
        <v>6572017</v>
      </c>
      <c r="B663" s="331">
        <v>657</v>
      </c>
      <c r="C663" s="327">
        <v>2017</v>
      </c>
      <c r="D663" s="353">
        <f>+IFERROR(VLOOKUP($A663,Data_Loss!$A$2:$V$1180,6,FALSE),0)</f>
        <v>0</v>
      </c>
      <c r="E663" s="353">
        <f>+IFERROR(VLOOKUP($A663,Data_Loss!$A$2:$V$1180,7,FALSE),0)</f>
        <v>0</v>
      </c>
      <c r="F663" s="353">
        <f>+IFERROR(VLOOKUP($A663,Data_Loss!$A$2:$V$1180,8,FALSE),0)</f>
        <v>0</v>
      </c>
      <c r="G663" s="353">
        <f>+IFERROR(VLOOKUP($A663,Data_Loss!$A$2:$V$1180,9,FALSE),0)</f>
        <v>0</v>
      </c>
      <c r="H663" s="353">
        <f>+IFERROR(VLOOKUP($A663,Data_Loss!$A$2:$V$1180,10,FALSE),0)</f>
        <v>0</v>
      </c>
      <c r="I663" s="353">
        <f>+IFERROR(VLOOKUP($A663,Data_Loss!$A$2:$V$1300,12,FALSE),0)</f>
        <v>0</v>
      </c>
      <c r="J663" s="353">
        <f>+IFERROR(VLOOKUP($A663,Data_Loss!$A$2:$V$1300,13,FALSE),0)</f>
        <v>0</v>
      </c>
      <c r="K663" s="353">
        <f>+IFERROR(VLOOKUP($A663,Data_Loss!$A$2:$V$1300,14,FALSE),0)</f>
        <v>0</v>
      </c>
      <c r="L663" s="353">
        <f>+IFERROR(VLOOKUP($A663,Data_Loss!$A$2:$V$1300,15,FALSE),0)</f>
        <v>0</v>
      </c>
      <c r="M663" s="353">
        <f>+IFERROR(VLOOKUP($A663,Data_Loss!$A$2:$V$1300,16,FALSE),0)</f>
        <v>0</v>
      </c>
      <c r="N663" s="353">
        <f>+IFERROR(VLOOKUP($A663,Data_Loss!$A$2:$V$1300,17,FALSE),0)</f>
        <v>0</v>
      </c>
      <c r="O663" s="353">
        <f>+IFERROR(VLOOKUP($A663,Data_Loss!$A$2:$V$1300,18,FALSE),0)</f>
        <v>0</v>
      </c>
      <c r="P663" s="353">
        <f>+IFERROR(VLOOKUP($A663,Data_Loss!$A$2:$V$1300,19,FALSE),0)</f>
        <v>0</v>
      </c>
      <c r="Q663" s="353">
        <f>+IFERROR(VLOOKUP($A663,Data_Loss!$A$2:$V$1300,20,FALSE),0)</f>
        <v>0</v>
      </c>
      <c r="R663" s="353">
        <f>+IFERROR(VLOOKUP($A663,Data_Loss!$A$2:$V$1300,21,FALSE),0)</f>
        <v>0</v>
      </c>
      <c r="S663" s="353">
        <f>+IFERROR(VLOOKUP($A663,Data_Loss!$A$2:$V$1300,22,FALSE),0)</f>
        <v>0</v>
      </c>
      <c r="T663" s="191">
        <f>+$I663*'10k &amp; MO'!C$6+$J663*'10k &amp; MO'!C$12+$K663*'10k &amp; MO'!C$18+$L663*'10k &amp; MO'!C$24+$M663*'10k &amp; MO'!C$30</f>
        <v>0</v>
      </c>
      <c r="U663" s="349">
        <f>+$I663*'10k &amp; MO'!D$6+$J663*'10k &amp; MO'!D$12+$K663*'10k &amp; MO'!D$18+$L663*'10k &amp; MO'!D$24+$M663*'10k &amp; MO'!D$30</f>
        <v>0</v>
      </c>
      <c r="V663" s="349">
        <f>+$I663*'10k &amp; MO'!E$6+$J663*'10k &amp; MO'!E$12+$K663*'10k &amp; MO'!E$18+$L663*'10k &amp; MO'!E$24+$M663*'10k &amp; MO'!E$30</f>
        <v>0</v>
      </c>
      <c r="W663" s="349">
        <f>+$I663*'10k &amp; MO'!F$6+$J663*'10k &amp; MO'!F$12+$K663*'10k &amp; MO'!F$18+$L663*'10k &amp; MO'!F$24+$M663*'10k &amp; MO'!F$30</f>
        <v>0</v>
      </c>
      <c r="X663" s="349">
        <f>+$I663*'10k &amp; MO'!G$6+$J663*'10k &amp; MO'!G$12+$K663*'10k &amp; MO'!G$18+$L663*'10k &amp; MO'!G$24+$M663*'10k &amp; MO'!G$30</f>
        <v>0</v>
      </c>
      <c r="Y663" s="349">
        <f>+$N663*'10k &amp; MO'!H$6+$O663*'10k &amp; MO'!H$12+$P663*'10k &amp; MO'!H$18+$Q663*'10k &amp; MO'!H$24+$R663*'10k &amp; MO'!H$30</f>
        <v>0</v>
      </c>
      <c r="Z663" s="349">
        <f>+$N663*'10k &amp; MO'!I$6+$O663*'10k &amp; MO'!I$12+$P663*'10k &amp; MO'!I$18+$Q663*'10k &amp; MO'!I$24+$R663*'10k &amp; MO'!I$30</f>
        <v>0</v>
      </c>
      <c r="AA663" s="349">
        <f>+$N663*'10k &amp; MO'!J$6+$O663*'10k &amp; MO'!J$12+$P663*'10k &amp; MO'!J$18+$Q663*'10k &amp; MO'!J$24+$R663*'10k &amp; MO'!J$30</f>
        <v>0</v>
      </c>
      <c r="AB663" s="349">
        <f>+$N663*'10k &amp; MO'!K$6+$O663*'10k &amp; MO'!K$12+$P663*'10k &amp; MO'!K$18+$Q663*'10k &amp; MO'!K$24+$R663*'10k &amp; MO'!K$30</f>
        <v>0</v>
      </c>
      <c r="AC663" s="349">
        <f>+$N663*'10k &amp; MO'!L$6+$O663*'10k &amp; MO'!L$12+$P663*'10k &amp; MO'!L$18+$Q663*'10k &amp; MO'!L$24+$R663*'10k &amp; MO'!L$30</f>
        <v>0</v>
      </c>
      <c r="AD663" s="350">
        <f>+S663*'10k &amp; MO'!O$6</f>
        <v>0</v>
      </c>
      <c r="AF663" s="192" t="str">
        <f t="shared" si="90"/>
        <v>6572017</v>
      </c>
      <c r="AG663" s="192">
        <f>+IFERROR(VLOOKUP($AF663,'Limited Loss'!$F$5:$P$124,AG$3,FALSE),0)</f>
        <v>0</v>
      </c>
      <c r="AH663" s="193">
        <f>+IFERROR(VLOOKUP($AF663,'Limited Loss'!$F$5:$P$124,AH$3,FALSE),0)</f>
        <v>0</v>
      </c>
      <c r="AI663" s="193">
        <f>+IFERROR(VLOOKUP($AF663,'Limited Loss'!$F$5:$P$124,AI$3,FALSE),0)</f>
        <v>0</v>
      </c>
      <c r="AJ663" s="193">
        <f>+IFERROR(VLOOKUP($AF663,'Limited Loss'!$F$5:$P$124,AJ$3,FALSE),0)</f>
        <v>0</v>
      </c>
      <c r="AK663" s="100">
        <f>+IFERROR(VLOOKUP($AF663,'Limited Loss'!$F$5:$P$124,AK$3,FALSE),0)</f>
        <v>0</v>
      </c>
      <c r="AL663" s="193">
        <f>+IFERROR(VLOOKUP($AF663,'Limited Loss'!$F$5:$P$124,AL$3,FALSE),0)</f>
        <v>0</v>
      </c>
      <c r="AM663" s="193">
        <f>+IFERROR(VLOOKUP($AF663,'Limited Loss'!$F$5:$P$124,AM$3,FALSE),0)</f>
        <v>0</v>
      </c>
      <c r="AN663" s="193">
        <f>+IFERROR(VLOOKUP($AF663,'Limited Loss'!$F$5:$P$124,AN$3,FALSE),0)</f>
        <v>0</v>
      </c>
      <c r="AO663" s="193">
        <f>+IFERROR(VLOOKUP($AF663,'Limited Loss'!$F$5:$P$124,AO$3,FALSE),0)</f>
        <v>0</v>
      </c>
      <c r="AP663" s="100">
        <f>+IFERROR(VLOOKUP($AF663,'Limited Loss'!$F$5:$P$124,AP$3,FALSE),0)</f>
        <v>0</v>
      </c>
      <c r="AQ663" s="353"/>
      <c r="AR663" s="331">
        <f t="shared" si="91"/>
        <v>657</v>
      </c>
      <c r="AS663" s="332">
        <f t="shared" si="91"/>
        <v>2017</v>
      </c>
      <c r="AT663" s="349">
        <f t="shared" si="89"/>
        <v>0</v>
      </c>
      <c r="AU663" s="349">
        <f t="shared" si="89"/>
        <v>0</v>
      </c>
      <c r="AV663" s="349">
        <f t="shared" si="89"/>
        <v>0</v>
      </c>
      <c r="AW663" s="349">
        <f t="shared" si="89"/>
        <v>0</v>
      </c>
      <c r="AX663" s="350">
        <f t="shared" si="89"/>
        <v>0</v>
      </c>
      <c r="AY663" s="349">
        <f t="shared" si="89"/>
        <v>0</v>
      </c>
      <c r="AZ663" s="349">
        <f t="shared" si="89"/>
        <v>0</v>
      </c>
      <c r="BA663" s="349">
        <f t="shared" si="89"/>
        <v>0</v>
      </c>
      <c r="BB663" s="349">
        <f t="shared" si="96"/>
        <v>0</v>
      </c>
      <c r="BC663" s="349">
        <f t="shared" si="96"/>
        <v>0</v>
      </c>
      <c r="BD663" s="350">
        <f t="shared" si="96"/>
        <v>0</v>
      </c>
      <c r="BE663" s="349">
        <f t="shared" si="93"/>
        <v>0</v>
      </c>
      <c r="BF663" s="375">
        <f t="shared" si="94"/>
        <v>0</v>
      </c>
      <c r="BG663" s="334">
        <f t="shared" si="95"/>
        <v>0</v>
      </c>
    </row>
    <row r="664" spans="1:59" x14ac:dyDescent="0.2">
      <c r="A664" s="326" t="str">
        <f t="shared" si="92"/>
        <v>6572018</v>
      </c>
      <c r="B664" s="331">
        <v>657</v>
      </c>
      <c r="C664" s="327">
        <v>2018</v>
      </c>
      <c r="D664" s="353">
        <f>+IFERROR(VLOOKUP($A664,Data_Loss!$A$2:$V$1180,6,FALSE),0)</f>
        <v>0</v>
      </c>
      <c r="E664" s="353">
        <f>+IFERROR(VLOOKUP($A664,Data_Loss!$A$2:$V$1180,7,FALSE),0)</f>
        <v>0</v>
      </c>
      <c r="F664" s="353">
        <f>+IFERROR(VLOOKUP($A664,Data_Loss!$A$2:$V$1180,8,FALSE),0)</f>
        <v>0</v>
      </c>
      <c r="G664" s="353">
        <f>+IFERROR(VLOOKUP($A664,Data_Loss!$A$2:$V$1180,9,FALSE),0)</f>
        <v>0</v>
      </c>
      <c r="H664" s="353">
        <f>+IFERROR(VLOOKUP($A664,Data_Loss!$A$2:$V$1180,10,FALSE),0)</f>
        <v>0</v>
      </c>
      <c r="I664" s="353">
        <f>+IFERROR(VLOOKUP($A664,Data_Loss!$A$2:$V$1300,12,FALSE),0)</f>
        <v>0</v>
      </c>
      <c r="J664" s="353">
        <f>+IFERROR(VLOOKUP($A664,Data_Loss!$A$2:$V$1300,13,FALSE),0)</f>
        <v>0</v>
      </c>
      <c r="K664" s="353">
        <f>+IFERROR(VLOOKUP($A664,Data_Loss!$A$2:$V$1300,14,FALSE),0)</f>
        <v>0</v>
      </c>
      <c r="L664" s="353">
        <f>+IFERROR(VLOOKUP($A664,Data_Loss!$A$2:$V$1300,15,FALSE),0)</f>
        <v>0</v>
      </c>
      <c r="M664" s="353">
        <f>+IFERROR(VLOOKUP($A664,Data_Loss!$A$2:$V$1300,16,FALSE),0)</f>
        <v>0</v>
      </c>
      <c r="N664" s="353">
        <f>+IFERROR(VLOOKUP($A664,Data_Loss!$A$2:$V$1300,17,FALSE),0)</f>
        <v>0</v>
      </c>
      <c r="O664" s="353">
        <f>+IFERROR(VLOOKUP($A664,Data_Loss!$A$2:$V$1300,18,FALSE),0)</f>
        <v>0</v>
      </c>
      <c r="P664" s="353">
        <f>+IFERROR(VLOOKUP($A664,Data_Loss!$A$2:$V$1300,19,FALSE),0)</f>
        <v>0</v>
      </c>
      <c r="Q664" s="353">
        <f>+IFERROR(VLOOKUP($A664,Data_Loss!$A$2:$V$1300,20,FALSE),0)</f>
        <v>0</v>
      </c>
      <c r="R664" s="353">
        <f>+IFERROR(VLOOKUP($A664,Data_Loss!$A$2:$V$1300,21,FALSE),0)</f>
        <v>0</v>
      </c>
      <c r="S664" s="353">
        <f>+IFERROR(VLOOKUP($A664,Data_Loss!$A$2:$V$1300,22,FALSE),0)</f>
        <v>0</v>
      </c>
      <c r="T664" s="191">
        <f>+$I664*'10k &amp; MO'!C$7+$J664*'10k &amp; MO'!C$13+$K664*'10k &amp; MO'!C$19+$L664*'10k &amp; MO'!C$25+$M664*'10k &amp; MO'!C$31</f>
        <v>0</v>
      </c>
      <c r="U664" s="349">
        <f>+$I664*'10k &amp; MO'!D$7+$J664*'10k &amp; MO'!D$13+$K664*'10k &amp; MO'!D$19+$L664*'10k &amp; MO'!D$25+$M664*'10k &amp; MO'!D$31</f>
        <v>0</v>
      </c>
      <c r="V664" s="349">
        <f>+$I664*'10k &amp; MO'!E$7+$J664*'10k &amp; MO'!E$13+$K664*'10k &amp; MO'!E$19+$L664*'10k &amp; MO'!E$25+$M664*'10k &amp; MO'!E$31</f>
        <v>0</v>
      </c>
      <c r="W664" s="349">
        <f>+$I664*'10k &amp; MO'!F$7+$J664*'10k &amp; MO'!F$13+$K664*'10k &amp; MO'!F$19+$L664*'10k &amp; MO'!F$25+$M664*'10k &amp; MO'!F$31</f>
        <v>0</v>
      </c>
      <c r="X664" s="349">
        <f>+$I664*'10k &amp; MO'!G$7+$J664*'10k &amp; MO'!G$13+$K664*'10k &amp; MO'!G$19+$L664*'10k &amp; MO'!G$25+$M664*'10k &amp; MO'!G$31</f>
        <v>0</v>
      </c>
      <c r="Y664" s="349">
        <f>+$N664*'10k &amp; MO'!H$7+$O664*'10k &amp; MO'!H$13+$P664*'10k &amp; MO'!H$19+$Q664*'10k &amp; MO'!H$25+$R664*'10k &amp; MO'!H$31</f>
        <v>0</v>
      </c>
      <c r="Z664" s="349">
        <f>+$N664*'10k &amp; MO'!I$7+$O664*'10k &amp; MO'!I$13+$P664*'10k &amp; MO'!I$19+$Q664*'10k &amp; MO'!I$25+$R664*'10k &amp; MO'!I$31</f>
        <v>0</v>
      </c>
      <c r="AA664" s="349">
        <f>+$N664*'10k &amp; MO'!J$7+$O664*'10k &amp; MO'!J$13+$P664*'10k &amp; MO'!J$19+$Q664*'10k &amp; MO'!J$25+$R664*'10k &amp; MO'!J$31</f>
        <v>0</v>
      </c>
      <c r="AB664" s="349">
        <f>+$N664*'10k &amp; MO'!K$7+$O664*'10k &amp; MO'!K$13+$P664*'10k &amp; MO'!K$19+$Q664*'10k &amp; MO'!K$25+$R664*'10k &amp; MO'!K$31</f>
        <v>0</v>
      </c>
      <c r="AC664" s="349">
        <f>+$N664*'10k &amp; MO'!L$7+$O664*'10k &amp; MO'!L$13+$P664*'10k &amp; MO'!L$19+$Q664*'10k &amp; MO'!L$25+$R664*'10k &amp; MO'!L$31</f>
        <v>0</v>
      </c>
      <c r="AD664" s="350">
        <f>+S664*'10k &amp; MO'!O$7</f>
        <v>0</v>
      </c>
      <c r="AF664" s="192" t="str">
        <f t="shared" si="90"/>
        <v>6572018</v>
      </c>
      <c r="AG664" s="192">
        <f>+IFERROR(VLOOKUP($AF664,'Limited Loss'!$F$5:$P$124,AG$3,FALSE),0)</f>
        <v>0</v>
      </c>
      <c r="AH664" s="193">
        <f>+IFERROR(VLOOKUP($AF664,'Limited Loss'!$F$5:$P$124,AH$3,FALSE),0)</f>
        <v>0</v>
      </c>
      <c r="AI664" s="193">
        <f>+IFERROR(VLOOKUP($AF664,'Limited Loss'!$F$5:$P$124,AI$3,FALSE),0)</f>
        <v>0</v>
      </c>
      <c r="AJ664" s="193">
        <f>+IFERROR(VLOOKUP($AF664,'Limited Loss'!$F$5:$P$124,AJ$3,FALSE),0)</f>
        <v>0</v>
      </c>
      <c r="AK664" s="100">
        <f>+IFERROR(VLOOKUP($AF664,'Limited Loss'!$F$5:$P$124,AK$3,FALSE),0)</f>
        <v>0</v>
      </c>
      <c r="AL664" s="193">
        <f>+IFERROR(VLOOKUP($AF664,'Limited Loss'!$F$5:$P$124,AL$3,FALSE),0)</f>
        <v>0</v>
      </c>
      <c r="AM664" s="193">
        <f>+IFERROR(VLOOKUP($AF664,'Limited Loss'!$F$5:$P$124,AM$3,FALSE),0)</f>
        <v>0</v>
      </c>
      <c r="AN664" s="193">
        <f>+IFERROR(VLOOKUP($AF664,'Limited Loss'!$F$5:$P$124,AN$3,FALSE),0)</f>
        <v>0</v>
      </c>
      <c r="AO664" s="193">
        <f>+IFERROR(VLOOKUP($AF664,'Limited Loss'!$F$5:$P$124,AO$3,FALSE),0)</f>
        <v>0</v>
      </c>
      <c r="AP664" s="100">
        <f>+IFERROR(VLOOKUP($AF664,'Limited Loss'!$F$5:$P$124,AP$3,FALSE),0)</f>
        <v>0</v>
      </c>
      <c r="AQ664" s="353"/>
      <c r="AR664" s="331">
        <f t="shared" si="91"/>
        <v>657</v>
      </c>
      <c r="AS664" s="332">
        <f t="shared" si="91"/>
        <v>2018</v>
      </c>
      <c r="AT664" s="349">
        <f t="shared" si="89"/>
        <v>0</v>
      </c>
      <c r="AU664" s="349">
        <f t="shared" si="89"/>
        <v>0</v>
      </c>
      <c r="AV664" s="349">
        <f t="shared" si="89"/>
        <v>0</v>
      </c>
      <c r="AW664" s="349">
        <f t="shared" si="89"/>
        <v>0</v>
      </c>
      <c r="AX664" s="350">
        <f t="shared" si="89"/>
        <v>0</v>
      </c>
      <c r="AY664" s="349">
        <f t="shared" si="89"/>
        <v>0</v>
      </c>
      <c r="AZ664" s="349">
        <f t="shared" si="89"/>
        <v>0</v>
      </c>
      <c r="BA664" s="349">
        <f t="shared" si="89"/>
        <v>0</v>
      </c>
      <c r="BB664" s="349">
        <f t="shared" si="96"/>
        <v>0</v>
      </c>
      <c r="BC664" s="349">
        <f t="shared" si="96"/>
        <v>0</v>
      </c>
      <c r="BD664" s="350">
        <f t="shared" si="96"/>
        <v>0</v>
      </c>
      <c r="BE664" s="349">
        <f t="shared" si="93"/>
        <v>0</v>
      </c>
      <c r="BF664" s="375">
        <f t="shared" si="94"/>
        <v>0</v>
      </c>
      <c r="BG664" s="334">
        <f t="shared" si="95"/>
        <v>0</v>
      </c>
    </row>
    <row r="665" spans="1:59" x14ac:dyDescent="0.2">
      <c r="A665" s="326" t="str">
        <f t="shared" si="92"/>
        <v>6582014</v>
      </c>
      <c r="B665" s="331">
        <v>658</v>
      </c>
      <c r="C665" s="327">
        <v>2014</v>
      </c>
      <c r="D665" s="353">
        <f>+IFERROR(VLOOKUP($A665,Data_Loss!$A$2:$V$1180,6,FALSE),0)</f>
        <v>0</v>
      </c>
      <c r="E665" s="353">
        <f>+IFERROR(VLOOKUP($A665,Data_Loss!$A$2:$V$1180,7,FALSE),0)</f>
        <v>0</v>
      </c>
      <c r="F665" s="353">
        <f>+IFERROR(VLOOKUP($A665,Data_Loss!$A$2:$V$1180,8,FALSE),0)</f>
        <v>0</v>
      </c>
      <c r="G665" s="353">
        <f>+IFERROR(VLOOKUP($A665,Data_Loss!$A$2:$V$1180,9,FALSE),0)</f>
        <v>2</v>
      </c>
      <c r="H665" s="353">
        <f>+IFERROR(VLOOKUP($A665,Data_Loss!$A$2:$V$1180,10,FALSE),0)</f>
        <v>1</v>
      </c>
      <c r="I665" s="353">
        <f>+IFERROR(VLOOKUP($A665,Data_Loss!$A$2:$V$1300,12,FALSE),0)</f>
        <v>0</v>
      </c>
      <c r="J665" s="353">
        <f>+IFERROR(VLOOKUP($A665,Data_Loss!$A$2:$V$1300,13,FALSE),0)</f>
        <v>0</v>
      </c>
      <c r="K665" s="353">
        <f>+IFERROR(VLOOKUP($A665,Data_Loss!$A$2:$V$1300,14,FALSE),0)</f>
        <v>0</v>
      </c>
      <c r="L665" s="353">
        <f>+IFERROR(VLOOKUP($A665,Data_Loss!$A$2:$V$1300,15,FALSE),0)</f>
        <v>18345</v>
      </c>
      <c r="M665" s="353">
        <f>+IFERROR(VLOOKUP($A665,Data_Loss!$A$2:$V$1300,16,FALSE),0)</f>
        <v>108</v>
      </c>
      <c r="N665" s="353">
        <f>+IFERROR(VLOOKUP($A665,Data_Loss!$A$2:$V$1300,17,FALSE),0)</f>
        <v>0</v>
      </c>
      <c r="O665" s="353">
        <f>+IFERROR(VLOOKUP($A665,Data_Loss!$A$2:$V$1300,18,FALSE),0)</f>
        <v>0</v>
      </c>
      <c r="P665" s="353">
        <f>+IFERROR(VLOOKUP($A665,Data_Loss!$A$2:$V$1300,19,FALSE),0)</f>
        <v>0</v>
      </c>
      <c r="Q665" s="353">
        <f>+IFERROR(VLOOKUP($A665,Data_Loss!$A$2:$V$1300,20,FALSE),0)</f>
        <v>33750</v>
      </c>
      <c r="R665" s="353">
        <f>+IFERROR(VLOOKUP($A665,Data_Loss!$A$2:$V$1300,21,FALSE),0)</f>
        <v>11899</v>
      </c>
      <c r="S665" s="353">
        <f>+IFERROR(VLOOKUP($A665,Data_Loss!$A$2:$V$1300,22,FALSE),0)</f>
        <v>5816</v>
      </c>
      <c r="T665" s="191">
        <f>+$I665*'10k &amp; MO'!C$3+$J665*'10k &amp; MO'!C$9+$K665*'10k &amp; MO'!C$15+$L665*'10k &amp; MO'!C$21+$M665*'10k &amp; MO'!C$27</f>
        <v>0</v>
      </c>
      <c r="U665" s="349">
        <f>+$I665*'10k &amp; MO'!D$3+$J665*'10k &amp; MO'!D$9+$K665*'10k &amp; MO'!D$15+$L665*'10k &amp; MO'!D$21+$M665*'10k &amp; MO'!D$27</f>
        <v>0</v>
      </c>
      <c r="V665" s="349">
        <f>+$I665*'10k &amp; MO'!E$3+$J665*'10k &amp; MO'!E$9+$K665*'10k &amp; MO'!E$15+$L665*'10k &amp; MO'!E$21+$M665*'10k &amp; MO'!E$27</f>
        <v>0</v>
      </c>
      <c r="W665" s="349">
        <f>+$I665*'10k &amp; MO'!F$3+$J665*'10k &amp; MO'!F$9+$K665*'10k &amp; MO'!F$15+$L665*'10k &amp; MO'!F$21+$M665*'10k &amp; MO'!F$27</f>
        <v>22546.005000000001</v>
      </c>
      <c r="X665" s="349">
        <f>+$I665*'10k &amp; MO'!G$3+$J665*'10k &amp; MO'!G$9+$K665*'10k &amp; MO'!G$15+$L665*'10k &amp; MO'!G$21+$M665*'10k &amp; MO'!G$27</f>
        <v>122.25599999999999</v>
      </c>
      <c r="Y665" s="349">
        <f>+$N665*'10k &amp; MO'!H$3+$O665*'10k &amp; MO'!H$9+$P665*'10k &amp; MO'!H$15+$Q665*'10k &amp; MO'!H$21+$R665*'10k &amp; MO'!H$27</f>
        <v>0</v>
      </c>
      <c r="Z665" s="349">
        <f>+$N665*'10k &amp; MO'!I$3+$O665*'10k &amp; MO'!I$9+$P665*'10k &amp; MO'!I$15+$Q665*'10k &amp; MO'!I$21+$R665*'10k &amp; MO'!I$27</f>
        <v>0</v>
      </c>
      <c r="AA665" s="349">
        <f>+$N665*'10k &amp; MO'!J$3+$O665*'10k &amp; MO'!J$9+$P665*'10k &amp; MO'!J$15+$Q665*'10k &amp; MO'!J$21+$R665*'10k &amp; MO'!J$27</f>
        <v>0</v>
      </c>
      <c r="AB665" s="349">
        <f>+$N665*'10k &amp; MO'!K$3+$O665*'10k &amp; MO'!K$9+$P665*'10k &amp; MO'!K$15+$Q665*'10k &amp; MO'!K$21+$R665*'10k &amp; MO'!K$27</f>
        <v>47283.75</v>
      </c>
      <c r="AC665" s="349">
        <f>+$N665*'10k &amp; MO'!L$3+$O665*'10k &amp; MO'!L$9+$P665*'10k &amp; MO'!L$15+$Q665*'10k &amp; MO'!L$21+$R665*'10k &amp; MO'!L$27</f>
        <v>18348.258000000002</v>
      </c>
      <c r="AD665" s="350">
        <f>+S665*'10k &amp; MO'!O$3</f>
        <v>6228.9359999999997</v>
      </c>
      <c r="AF665" s="192" t="str">
        <f t="shared" si="90"/>
        <v>6582014</v>
      </c>
      <c r="AG665" s="192">
        <f>+IFERROR(VLOOKUP($AF665,'Limited Loss'!$F$5:$P$124,AG$3,FALSE),0)</f>
        <v>0</v>
      </c>
      <c r="AH665" s="193">
        <f>+IFERROR(VLOOKUP($AF665,'Limited Loss'!$F$5:$P$124,AH$3,FALSE),0)</f>
        <v>0</v>
      </c>
      <c r="AI665" s="193">
        <f>+IFERROR(VLOOKUP($AF665,'Limited Loss'!$F$5:$P$124,AI$3,FALSE),0)</f>
        <v>0</v>
      </c>
      <c r="AJ665" s="193">
        <f>+IFERROR(VLOOKUP($AF665,'Limited Loss'!$F$5:$P$124,AJ$3,FALSE),0)</f>
        <v>0</v>
      </c>
      <c r="AK665" s="100">
        <f>+IFERROR(VLOOKUP($AF665,'Limited Loss'!$F$5:$P$124,AK$3,FALSE),0)</f>
        <v>0</v>
      </c>
      <c r="AL665" s="193">
        <f>+IFERROR(VLOOKUP($AF665,'Limited Loss'!$F$5:$P$124,AL$3,FALSE),0)</f>
        <v>0</v>
      </c>
      <c r="AM665" s="193">
        <f>+IFERROR(VLOOKUP($AF665,'Limited Loss'!$F$5:$P$124,AM$3,FALSE),0)</f>
        <v>0</v>
      </c>
      <c r="AN665" s="193">
        <f>+IFERROR(VLOOKUP($AF665,'Limited Loss'!$F$5:$P$124,AN$3,FALSE),0)</f>
        <v>0</v>
      </c>
      <c r="AO665" s="193">
        <f>+IFERROR(VLOOKUP($AF665,'Limited Loss'!$F$5:$P$124,AO$3,FALSE),0)</f>
        <v>0</v>
      </c>
      <c r="AP665" s="100">
        <f>+IFERROR(VLOOKUP($AF665,'Limited Loss'!$F$5:$P$124,AP$3,FALSE),0)</f>
        <v>0</v>
      </c>
      <c r="AQ665" s="353"/>
      <c r="AR665" s="331">
        <f t="shared" si="91"/>
        <v>658</v>
      </c>
      <c r="AS665" s="332">
        <f t="shared" si="91"/>
        <v>2014</v>
      </c>
      <c r="AT665" s="349">
        <f t="shared" si="89"/>
        <v>0</v>
      </c>
      <c r="AU665" s="349">
        <f t="shared" si="89"/>
        <v>0</v>
      </c>
      <c r="AV665" s="349">
        <f t="shared" si="89"/>
        <v>0</v>
      </c>
      <c r="AW665" s="349">
        <f t="shared" si="89"/>
        <v>22546.005000000001</v>
      </c>
      <c r="AX665" s="350">
        <f t="shared" si="89"/>
        <v>122.25599999999999</v>
      </c>
      <c r="AY665" s="349">
        <f t="shared" si="89"/>
        <v>0</v>
      </c>
      <c r="AZ665" s="349">
        <f t="shared" si="89"/>
        <v>0</v>
      </c>
      <c r="BA665" s="349">
        <f t="shared" si="89"/>
        <v>0</v>
      </c>
      <c r="BB665" s="349">
        <f t="shared" si="96"/>
        <v>47283.75</v>
      </c>
      <c r="BC665" s="349">
        <f t="shared" si="96"/>
        <v>18348.258000000002</v>
      </c>
      <c r="BD665" s="350">
        <f t="shared" si="96"/>
        <v>6228.9359999999997</v>
      </c>
      <c r="BE665" s="349">
        <f t="shared" si="93"/>
        <v>0</v>
      </c>
      <c r="BF665" s="375">
        <f t="shared" si="94"/>
        <v>88300.269</v>
      </c>
      <c r="BG665" s="334">
        <f t="shared" si="95"/>
        <v>6228.9359999999997</v>
      </c>
    </row>
    <row r="666" spans="1:59" x14ac:dyDescent="0.2">
      <c r="A666" s="326" t="str">
        <f t="shared" si="92"/>
        <v>6582015</v>
      </c>
      <c r="B666" s="331">
        <v>658</v>
      </c>
      <c r="C666" s="327">
        <v>2015</v>
      </c>
      <c r="D666" s="353">
        <f>+IFERROR(VLOOKUP($A666,Data_Loss!$A$2:$V$1180,6,FALSE),0)</f>
        <v>1</v>
      </c>
      <c r="E666" s="353">
        <f>+IFERROR(VLOOKUP($A666,Data_Loss!$A$2:$V$1180,7,FALSE),0)</f>
        <v>0</v>
      </c>
      <c r="F666" s="353">
        <f>+IFERROR(VLOOKUP($A666,Data_Loss!$A$2:$V$1180,8,FALSE),0)</f>
        <v>0</v>
      </c>
      <c r="G666" s="353">
        <f>+IFERROR(VLOOKUP($A666,Data_Loss!$A$2:$V$1180,9,FALSE),0)</f>
        <v>0</v>
      </c>
      <c r="H666" s="353">
        <f>+IFERROR(VLOOKUP($A666,Data_Loss!$A$2:$V$1180,10,FALSE),0)</f>
        <v>2</v>
      </c>
      <c r="I666" s="353">
        <f>+IFERROR(VLOOKUP($A666,Data_Loss!$A$2:$V$1300,12,FALSE),0)</f>
        <v>3321930</v>
      </c>
      <c r="J666" s="353">
        <f>+IFERROR(VLOOKUP($A666,Data_Loss!$A$2:$V$1300,13,FALSE),0)</f>
        <v>0</v>
      </c>
      <c r="K666" s="353">
        <f>+IFERROR(VLOOKUP($A666,Data_Loss!$A$2:$V$1300,14,FALSE),0)</f>
        <v>0</v>
      </c>
      <c r="L666" s="353">
        <f>+IFERROR(VLOOKUP($A666,Data_Loss!$A$2:$V$1300,15,FALSE),0)</f>
        <v>0</v>
      </c>
      <c r="M666" s="353">
        <f>+IFERROR(VLOOKUP($A666,Data_Loss!$A$2:$V$1300,16,FALSE),0)</f>
        <v>18169</v>
      </c>
      <c r="N666" s="353">
        <f>+IFERROR(VLOOKUP($A666,Data_Loss!$A$2:$V$1300,17,FALSE),0)</f>
        <v>1022278</v>
      </c>
      <c r="O666" s="353">
        <f>+IFERROR(VLOOKUP($A666,Data_Loss!$A$2:$V$1300,18,FALSE),0)</f>
        <v>0</v>
      </c>
      <c r="P666" s="353">
        <f>+IFERROR(VLOOKUP($A666,Data_Loss!$A$2:$V$1300,19,FALSE),0)</f>
        <v>0</v>
      </c>
      <c r="Q666" s="353">
        <f>+IFERROR(VLOOKUP($A666,Data_Loss!$A$2:$V$1300,20,FALSE),0)</f>
        <v>0</v>
      </c>
      <c r="R666" s="353">
        <f>+IFERROR(VLOOKUP($A666,Data_Loss!$A$2:$V$1300,21,FALSE),0)</f>
        <v>10910</v>
      </c>
      <c r="S666" s="353">
        <f>+IFERROR(VLOOKUP($A666,Data_Loss!$A$2:$V$1300,22,FALSE),0)</f>
        <v>405</v>
      </c>
      <c r="T666" s="191">
        <f>+$I666*'10k &amp; MO'!C$4+$J666*'10k &amp; MO'!C$10+$K666*'10k &amp; MO'!C$16+$L666*'10k &amp; MO'!C$22+$M666*'10k &amp; MO'!C$28</f>
        <v>5074248.0750000002</v>
      </c>
      <c r="U666" s="349">
        <f>+$I666*'10k &amp; MO'!D$4+$J666*'10k &amp; MO'!D$10+$K666*'10k &amp; MO'!D$16+$L666*'10k &amp; MO'!D$22+$M666*'10k &amp; MO'!D$28</f>
        <v>0</v>
      </c>
      <c r="V666" s="349">
        <f>+$I666*'10k &amp; MO'!E$4+$J666*'10k &amp; MO'!E$10+$K666*'10k &amp; MO'!E$16+$L666*'10k &amp; MO'!E$22+$M666*'10k &amp; MO'!E$28</f>
        <v>635.91500000000008</v>
      </c>
      <c r="W666" s="349">
        <f>+$I666*'10k &amp; MO'!F$4+$J666*'10k &amp; MO'!F$10+$K666*'10k &amp; MO'!F$16+$L666*'10k &amp; MO'!F$22+$M666*'10k &amp; MO'!F$28</f>
        <v>379.73209999999995</v>
      </c>
      <c r="X666" s="349">
        <f>+$I666*'10k &amp; MO'!G$4+$J666*'10k &amp; MO'!G$10+$K666*'10k &amp; MO'!G$16+$L666*'10k &amp; MO'!G$22+$M666*'10k &amp; MO'!G$28</f>
        <v>20988.828799999999</v>
      </c>
      <c r="Y666" s="349">
        <f>+$N666*'10k &amp; MO'!H$4+$O666*'10k &amp; MO'!H$10+$P666*'10k &amp; MO'!H$16+$Q666*'10k &amp; MO'!H$22+$R666*'10k &amp; MO'!H$28</f>
        <v>2020430.2392</v>
      </c>
      <c r="Z666" s="349">
        <f>+$N666*'10k &amp; MO'!I$4+$O666*'10k &amp; MO'!I$10+$P666*'10k &amp; MO'!I$16+$Q666*'10k &amp; MO'!I$22+$R666*'10k &amp; MO'!I$28</f>
        <v>0</v>
      </c>
      <c r="AA666" s="349">
        <f>+$N666*'10k &amp; MO'!J$4+$O666*'10k &amp; MO'!J$10+$P666*'10k &amp; MO'!J$16+$Q666*'10k &amp; MO'!J$22+$R666*'10k &amp; MO'!J$28</f>
        <v>307.66199999999998</v>
      </c>
      <c r="AB666" s="349">
        <f>+$N666*'10k &amp; MO'!K$4+$O666*'10k &amp; MO'!K$10+$P666*'10k &amp; MO'!K$16+$Q666*'10k &amp; MO'!K$22+$R666*'10k &amp; MO'!K$28</f>
        <v>420.03499999999997</v>
      </c>
      <c r="AC666" s="349">
        <f>+$N666*'10k &amp; MO'!L$4+$O666*'10k &amp; MO'!L$10+$P666*'10k &amp; MO'!L$16+$Q666*'10k &amp; MO'!L$22+$R666*'10k &amp; MO'!L$28</f>
        <v>16009.334000000001</v>
      </c>
      <c r="AD666" s="350">
        <f>+S666*'10k &amp; MO'!O$4</f>
        <v>490.86</v>
      </c>
      <c r="AF666" s="192" t="str">
        <f t="shared" si="90"/>
        <v>6582015</v>
      </c>
      <c r="AG666" s="192">
        <f>+IFERROR(VLOOKUP($AF666,'Limited Loss'!$F$5:$P$124,AG$3,FALSE),0)</f>
        <v>4067841</v>
      </c>
      <c r="AH666" s="193">
        <f>+IFERROR(VLOOKUP($AF666,'Limited Loss'!$F$5:$P$124,AH$3,FALSE),0)</f>
        <v>0</v>
      </c>
      <c r="AI666" s="193">
        <f>+IFERROR(VLOOKUP($AF666,'Limited Loss'!$F$5:$P$124,AI$3,FALSE),0)</f>
        <v>0</v>
      </c>
      <c r="AJ666" s="193">
        <f>+IFERROR(VLOOKUP($AF666,'Limited Loss'!$F$5:$P$124,AJ$3,FALSE),0)</f>
        <v>0</v>
      </c>
      <c r="AK666" s="100">
        <f>+IFERROR(VLOOKUP($AF666,'Limited Loss'!$F$5:$P$124,AK$3,FALSE),0)</f>
        <v>0</v>
      </c>
      <c r="AL666" s="193">
        <f>+IFERROR(VLOOKUP($AF666,'Limited Loss'!$F$5:$P$124,AL$3,FALSE),0)</f>
        <v>1619718</v>
      </c>
      <c r="AM666" s="193">
        <f>+IFERROR(VLOOKUP($AF666,'Limited Loss'!$F$5:$P$124,AM$3,FALSE),0)</f>
        <v>0</v>
      </c>
      <c r="AN666" s="193">
        <f>+IFERROR(VLOOKUP($AF666,'Limited Loss'!$F$5:$P$124,AN$3,FALSE),0)</f>
        <v>0</v>
      </c>
      <c r="AO666" s="193">
        <f>+IFERROR(VLOOKUP($AF666,'Limited Loss'!$F$5:$P$124,AO$3,FALSE),0)</f>
        <v>0</v>
      </c>
      <c r="AP666" s="100">
        <f>+IFERROR(VLOOKUP($AF666,'Limited Loss'!$F$5:$P$124,AP$3,FALSE),0)</f>
        <v>0</v>
      </c>
      <c r="AQ666" s="353"/>
      <c r="AR666" s="331">
        <f t="shared" si="91"/>
        <v>658</v>
      </c>
      <c r="AS666" s="332">
        <f t="shared" si="91"/>
        <v>2015</v>
      </c>
      <c r="AT666" s="349">
        <f t="shared" si="89"/>
        <v>1006407.0750000002</v>
      </c>
      <c r="AU666" s="349">
        <f t="shared" si="89"/>
        <v>0</v>
      </c>
      <c r="AV666" s="349">
        <f t="shared" si="89"/>
        <v>635.91500000000008</v>
      </c>
      <c r="AW666" s="349">
        <f t="shared" si="89"/>
        <v>379.73209999999995</v>
      </c>
      <c r="AX666" s="350">
        <f t="shared" si="89"/>
        <v>20988.828799999999</v>
      </c>
      <c r="AY666" s="349">
        <f t="shared" si="89"/>
        <v>400712.23919999995</v>
      </c>
      <c r="AZ666" s="349">
        <f t="shared" si="89"/>
        <v>0</v>
      </c>
      <c r="BA666" s="349">
        <f t="shared" si="89"/>
        <v>307.66199999999998</v>
      </c>
      <c r="BB666" s="349">
        <f t="shared" si="96"/>
        <v>420.03499999999997</v>
      </c>
      <c r="BC666" s="349">
        <f t="shared" si="96"/>
        <v>16009.334000000001</v>
      </c>
      <c r="BD666" s="350">
        <f t="shared" si="96"/>
        <v>490.86</v>
      </c>
      <c r="BE666" s="349">
        <f t="shared" si="93"/>
        <v>1408062.8912000002</v>
      </c>
      <c r="BF666" s="375">
        <f t="shared" si="94"/>
        <v>37797.929900000003</v>
      </c>
      <c r="BG666" s="334">
        <f t="shared" si="95"/>
        <v>490.86</v>
      </c>
    </row>
    <row r="667" spans="1:59" x14ac:dyDescent="0.2">
      <c r="A667" s="326" t="str">
        <f t="shared" si="92"/>
        <v>6582016</v>
      </c>
      <c r="B667" s="331">
        <v>658</v>
      </c>
      <c r="C667" s="327">
        <v>2016</v>
      </c>
      <c r="D667" s="353">
        <f>+IFERROR(VLOOKUP($A667,Data_Loss!$A$2:$V$1180,6,FALSE),0)</f>
        <v>0</v>
      </c>
      <c r="E667" s="353">
        <f>+IFERROR(VLOOKUP($A667,Data_Loss!$A$2:$V$1180,7,FALSE),0)</f>
        <v>0</v>
      </c>
      <c r="F667" s="353">
        <f>+IFERROR(VLOOKUP($A667,Data_Loss!$A$2:$V$1180,8,FALSE),0)</f>
        <v>0</v>
      </c>
      <c r="G667" s="353">
        <f>+IFERROR(VLOOKUP($A667,Data_Loss!$A$2:$V$1180,9,FALSE),0)</f>
        <v>0</v>
      </c>
      <c r="H667" s="353">
        <f>+IFERROR(VLOOKUP($A667,Data_Loss!$A$2:$V$1180,10,FALSE),0)</f>
        <v>3</v>
      </c>
      <c r="I667" s="353">
        <f>+IFERROR(VLOOKUP($A667,Data_Loss!$A$2:$V$1300,12,FALSE),0)</f>
        <v>0</v>
      </c>
      <c r="J667" s="353">
        <f>+IFERROR(VLOOKUP($A667,Data_Loss!$A$2:$V$1300,13,FALSE),0)</f>
        <v>0</v>
      </c>
      <c r="K667" s="353">
        <f>+IFERROR(VLOOKUP($A667,Data_Loss!$A$2:$V$1300,14,FALSE),0)</f>
        <v>0</v>
      </c>
      <c r="L667" s="353">
        <f>+IFERROR(VLOOKUP($A667,Data_Loss!$A$2:$V$1300,15,FALSE),0)</f>
        <v>0</v>
      </c>
      <c r="M667" s="353">
        <f>+IFERROR(VLOOKUP($A667,Data_Loss!$A$2:$V$1300,16,FALSE),0)</f>
        <v>9513</v>
      </c>
      <c r="N667" s="353">
        <f>+IFERROR(VLOOKUP($A667,Data_Loss!$A$2:$V$1300,17,FALSE),0)</f>
        <v>0</v>
      </c>
      <c r="O667" s="353">
        <f>+IFERROR(VLOOKUP($A667,Data_Loss!$A$2:$V$1300,18,FALSE),0)</f>
        <v>0</v>
      </c>
      <c r="P667" s="353">
        <f>+IFERROR(VLOOKUP($A667,Data_Loss!$A$2:$V$1300,19,FALSE),0)</f>
        <v>0</v>
      </c>
      <c r="Q667" s="353">
        <f>+IFERROR(VLOOKUP($A667,Data_Loss!$A$2:$V$1300,20,FALSE),0)</f>
        <v>0</v>
      </c>
      <c r="R667" s="353">
        <f>+IFERROR(VLOOKUP($A667,Data_Loss!$A$2:$V$1300,21,FALSE),0)</f>
        <v>8585</v>
      </c>
      <c r="S667" s="353">
        <f>+IFERROR(VLOOKUP($A667,Data_Loss!$A$2:$V$1300,22,FALSE),0)</f>
        <v>3390</v>
      </c>
      <c r="T667" s="191">
        <f>+$I667*'10k &amp; MO'!C$5+$J667*'10k &amp; MO'!C$11+$K667*'10k &amp; MO'!C$17+$L667*'10k &amp; MO'!C$23+$M667*'10k &amp; MO'!C$29</f>
        <v>0</v>
      </c>
      <c r="U667" s="349">
        <f>+$I667*'10k &amp; MO'!D$5+$J667*'10k &amp; MO'!D$11+$K667*'10k &amp; MO'!D$17+$L667*'10k &amp; MO'!D$23+$M667*'10k &amp; MO'!D$29</f>
        <v>0</v>
      </c>
      <c r="V667" s="349">
        <f>+$I667*'10k &amp; MO'!E$5+$J667*'10k &amp; MO'!E$11+$K667*'10k &amp; MO'!E$17+$L667*'10k &amp; MO'!E$23+$M667*'10k &amp; MO'!E$29</f>
        <v>1077.8228999999999</v>
      </c>
      <c r="W667" s="349">
        <f>+$I667*'10k &amp; MO'!F$5+$J667*'10k &amp; MO'!F$11+$K667*'10k &amp; MO'!F$17+$L667*'10k &amp; MO'!F$23+$M667*'10k &amp; MO'!F$29</f>
        <v>643.07879999999989</v>
      </c>
      <c r="X667" s="349">
        <f>+$I667*'10k &amp; MO'!G$5+$J667*'10k &amp; MO'!G$11+$K667*'10k &amp; MO'!G$17+$L667*'10k &amp; MO'!G$23+$M667*'10k &amp; MO'!G$29</f>
        <v>9901.1304</v>
      </c>
      <c r="Y667" s="349">
        <f>+$N667*'10k &amp; MO'!H$5+$O667*'10k &amp; MO'!H$11+$P667*'10k &amp; MO'!H$17+$Q667*'10k &amp; MO'!H$23+$R667*'10k &amp; MO'!H$29</f>
        <v>0</v>
      </c>
      <c r="Z667" s="349">
        <f>+$N667*'10k &amp; MO'!I$5+$O667*'10k &amp; MO'!I$11+$P667*'10k &amp; MO'!I$17+$Q667*'10k &amp; MO'!I$23+$R667*'10k &amp; MO'!I$29</f>
        <v>0</v>
      </c>
      <c r="AA667" s="349">
        <f>+$N667*'10k &amp; MO'!J$5+$O667*'10k &amp; MO'!J$11+$P667*'10k &amp; MO'!J$17+$Q667*'10k &amp; MO'!J$23+$R667*'10k &amp; MO'!J$29</f>
        <v>761.48950000000002</v>
      </c>
      <c r="AB667" s="349">
        <f>+$N667*'10k &amp; MO'!K$5+$O667*'10k &amp; MO'!K$11+$P667*'10k &amp; MO'!K$17+$Q667*'10k &amp; MO'!K$23+$R667*'10k &amp; MO'!K$29</f>
        <v>842.18850000000009</v>
      </c>
      <c r="AC667" s="349">
        <f>+$N667*'10k &amp; MO'!L$5+$O667*'10k &amp; MO'!L$11+$P667*'10k &amp; MO'!L$17+$Q667*'10k &amp; MO'!L$23+$R667*'10k &amp; MO'!L$29</f>
        <v>12939.312000000002</v>
      </c>
      <c r="AD667" s="350">
        <f>+S667*'10k &amp; MO'!O$5</f>
        <v>4569.72</v>
      </c>
      <c r="AF667" s="192" t="str">
        <f t="shared" si="90"/>
        <v>6582016</v>
      </c>
      <c r="AG667" s="192">
        <f>+IFERROR(VLOOKUP($AF667,'Limited Loss'!$F$5:$P$124,AG$3,FALSE),0)</f>
        <v>0</v>
      </c>
      <c r="AH667" s="193">
        <f>+IFERROR(VLOOKUP($AF667,'Limited Loss'!$F$5:$P$124,AH$3,FALSE),0)</f>
        <v>0</v>
      </c>
      <c r="AI667" s="193">
        <f>+IFERROR(VLOOKUP($AF667,'Limited Loss'!$F$5:$P$124,AI$3,FALSE),0)</f>
        <v>0</v>
      </c>
      <c r="AJ667" s="193">
        <f>+IFERROR(VLOOKUP($AF667,'Limited Loss'!$F$5:$P$124,AJ$3,FALSE),0)</f>
        <v>0</v>
      </c>
      <c r="AK667" s="100">
        <f>+IFERROR(VLOOKUP($AF667,'Limited Loss'!$F$5:$P$124,AK$3,FALSE),0)</f>
        <v>0</v>
      </c>
      <c r="AL667" s="193">
        <f>+IFERROR(VLOOKUP($AF667,'Limited Loss'!$F$5:$P$124,AL$3,FALSE),0)</f>
        <v>0</v>
      </c>
      <c r="AM667" s="193">
        <f>+IFERROR(VLOOKUP($AF667,'Limited Loss'!$F$5:$P$124,AM$3,FALSE),0)</f>
        <v>0</v>
      </c>
      <c r="AN667" s="193">
        <f>+IFERROR(VLOOKUP($AF667,'Limited Loss'!$F$5:$P$124,AN$3,FALSE),0)</f>
        <v>0</v>
      </c>
      <c r="AO667" s="193">
        <f>+IFERROR(VLOOKUP($AF667,'Limited Loss'!$F$5:$P$124,AO$3,FALSE),0)</f>
        <v>0</v>
      </c>
      <c r="AP667" s="100">
        <f>+IFERROR(VLOOKUP($AF667,'Limited Loss'!$F$5:$P$124,AP$3,FALSE),0)</f>
        <v>0</v>
      </c>
      <c r="AQ667" s="353"/>
      <c r="AR667" s="331">
        <f t="shared" si="91"/>
        <v>658</v>
      </c>
      <c r="AS667" s="332">
        <f t="shared" si="91"/>
        <v>2016</v>
      </c>
      <c r="AT667" s="349">
        <f t="shared" si="89"/>
        <v>0</v>
      </c>
      <c r="AU667" s="349">
        <f t="shared" si="89"/>
        <v>0</v>
      </c>
      <c r="AV667" s="349">
        <f t="shared" si="89"/>
        <v>1077.8228999999999</v>
      </c>
      <c r="AW667" s="349">
        <f t="shared" si="89"/>
        <v>643.07879999999989</v>
      </c>
      <c r="AX667" s="350">
        <f t="shared" si="89"/>
        <v>9901.1304</v>
      </c>
      <c r="AY667" s="349">
        <f t="shared" si="89"/>
        <v>0</v>
      </c>
      <c r="AZ667" s="349">
        <f t="shared" si="89"/>
        <v>0</v>
      </c>
      <c r="BA667" s="349">
        <f t="shared" si="89"/>
        <v>761.48950000000002</v>
      </c>
      <c r="BB667" s="349">
        <f t="shared" si="96"/>
        <v>842.18850000000009</v>
      </c>
      <c r="BC667" s="349">
        <f t="shared" si="96"/>
        <v>12939.312000000002</v>
      </c>
      <c r="BD667" s="350">
        <f t="shared" si="96"/>
        <v>4569.72</v>
      </c>
      <c r="BE667" s="349">
        <f t="shared" si="93"/>
        <v>1839.3123999999998</v>
      </c>
      <c r="BF667" s="375">
        <f t="shared" si="94"/>
        <v>24325.709699999999</v>
      </c>
      <c r="BG667" s="334">
        <f t="shared" si="95"/>
        <v>4569.72</v>
      </c>
    </row>
    <row r="668" spans="1:59" x14ac:dyDescent="0.2">
      <c r="A668" s="326" t="str">
        <f t="shared" si="92"/>
        <v>6582017</v>
      </c>
      <c r="B668" s="331">
        <v>658</v>
      </c>
      <c r="C668" s="327">
        <v>2017</v>
      </c>
      <c r="D668" s="353">
        <f>+IFERROR(VLOOKUP($A668,Data_Loss!$A$2:$V$1180,6,FALSE),0)</f>
        <v>0</v>
      </c>
      <c r="E668" s="353">
        <f>+IFERROR(VLOOKUP($A668,Data_Loss!$A$2:$V$1180,7,FALSE),0)</f>
        <v>0</v>
      </c>
      <c r="F668" s="353">
        <f>+IFERROR(VLOOKUP($A668,Data_Loss!$A$2:$V$1180,8,FALSE),0)</f>
        <v>0</v>
      </c>
      <c r="G668" s="353">
        <f>+IFERROR(VLOOKUP($A668,Data_Loss!$A$2:$V$1180,9,FALSE),0)</f>
        <v>0</v>
      </c>
      <c r="H668" s="353">
        <f>+IFERROR(VLOOKUP($A668,Data_Loss!$A$2:$V$1180,10,FALSE),0)</f>
        <v>3</v>
      </c>
      <c r="I668" s="353">
        <f>+IFERROR(VLOOKUP($A668,Data_Loss!$A$2:$V$1300,12,FALSE),0)</f>
        <v>0</v>
      </c>
      <c r="J668" s="353">
        <f>+IFERROR(VLOOKUP($A668,Data_Loss!$A$2:$V$1300,13,FALSE),0)</f>
        <v>0</v>
      </c>
      <c r="K668" s="353">
        <f>+IFERROR(VLOOKUP($A668,Data_Loss!$A$2:$V$1300,14,FALSE),0)</f>
        <v>0</v>
      </c>
      <c r="L668" s="353">
        <f>+IFERROR(VLOOKUP($A668,Data_Loss!$A$2:$V$1300,15,FALSE),0)</f>
        <v>0</v>
      </c>
      <c r="M668" s="353">
        <f>+IFERROR(VLOOKUP($A668,Data_Loss!$A$2:$V$1300,16,FALSE),0)</f>
        <v>32634</v>
      </c>
      <c r="N668" s="353">
        <f>+IFERROR(VLOOKUP($A668,Data_Loss!$A$2:$V$1300,17,FALSE),0)</f>
        <v>0</v>
      </c>
      <c r="O668" s="353">
        <f>+IFERROR(VLOOKUP($A668,Data_Loss!$A$2:$V$1300,18,FALSE),0)</f>
        <v>0</v>
      </c>
      <c r="P668" s="353">
        <f>+IFERROR(VLOOKUP($A668,Data_Loss!$A$2:$V$1300,19,FALSE),0)</f>
        <v>0</v>
      </c>
      <c r="Q668" s="353">
        <f>+IFERROR(VLOOKUP($A668,Data_Loss!$A$2:$V$1300,20,FALSE),0)</f>
        <v>0</v>
      </c>
      <c r="R668" s="353">
        <f>+IFERROR(VLOOKUP($A668,Data_Loss!$A$2:$V$1300,21,FALSE),0)</f>
        <v>56396</v>
      </c>
      <c r="S668" s="353">
        <f>+IFERROR(VLOOKUP($A668,Data_Loss!$A$2:$V$1300,22,FALSE),0)</f>
        <v>1875</v>
      </c>
      <c r="T668" s="191">
        <f>+$I668*'10k &amp; MO'!C$6+$J668*'10k &amp; MO'!C$12+$K668*'10k &amp; MO'!C$18+$L668*'10k &amp; MO'!C$24+$M668*'10k &amp; MO'!C$30</f>
        <v>0</v>
      </c>
      <c r="U668" s="349">
        <f>+$I668*'10k &amp; MO'!D$6+$J668*'10k &amp; MO'!D$12+$K668*'10k &amp; MO'!D$18+$L668*'10k &amp; MO'!D$24+$M668*'10k &amp; MO'!D$30</f>
        <v>29.3706</v>
      </c>
      <c r="V668" s="349">
        <f>+$I668*'10k &amp; MO'!E$6+$J668*'10k &amp; MO'!E$12+$K668*'10k &amp; MO'!E$18+$L668*'10k &amp; MO'!E$24+$M668*'10k &amp; MO'!E$30</f>
        <v>12978.541799999999</v>
      </c>
      <c r="W668" s="349">
        <f>+$I668*'10k &amp; MO'!F$6+$J668*'10k &amp; MO'!F$12+$K668*'10k &amp; MO'!F$18+$L668*'10k &amp; MO'!F$24+$M668*'10k &amp; MO'!F$30</f>
        <v>5733.7937999999995</v>
      </c>
      <c r="X668" s="349">
        <f>+$I668*'10k &amp; MO'!G$6+$J668*'10k &amp; MO'!G$12+$K668*'10k &amp; MO'!G$18+$L668*'10k &amp; MO'!G$24+$M668*'10k &amp; MO'!G$30</f>
        <v>35652.645000000004</v>
      </c>
      <c r="Y668" s="349">
        <f>+$N668*'10k &amp; MO'!H$6+$O668*'10k &amp; MO'!H$12+$P668*'10k &amp; MO'!H$18+$Q668*'10k &amp; MO'!H$24+$R668*'10k &amp; MO'!H$30</f>
        <v>0</v>
      </c>
      <c r="Z668" s="349">
        <f>+$N668*'10k &amp; MO'!I$6+$O668*'10k &amp; MO'!I$12+$P668*'10k &amp; MO'!I$18+$Q668*'10k &amp; MO'!I$24+$R668*'10k &amp; MO'!I$30</f>
        <v>16.918799999999997</v>
      </c>
      <c r="AA668" s="349">
        <f>+$N668*'10k &amp; MO'!J$6+$O668*'10k &amp; MO'!J$12+$P668*'10k &amp; MO'!J$18+$Q668*'10k &amp; MO'!J$24+$R668*'10k &amp; MO'!J$30</f>
        <v>23009.567999999999</v>
      </c>
      <c r="AB668" s="349">
        <f>+$N668*'10k &amp; MO'!K$6+$O668*'10k &amp; MO'!K$12+$P668*'10k &amp; MO'!K$18+$Q668*'10k &amp; MO'!K$24+$R668*'10k &amp; MO'!K$30</f>
        <v>11606.2968</v>
      </c>
      <c r="AC668" s="349">
        <f>+$N668*'10k &amp; MO'!L$6+$O668*'10k &amp; MO'!L$12+$P668*'10k &amp; MO'!L$18+$Q668*'10k &amp; MO'!L$24+$R668*'10k &amp; MO'!L$30</f>
        <v>82625.779600000009</v>
      </c>
      <c r="AD668" s="350">
        <f>+S668*'10k &amp; MO'!O$6</f>
        <v>2523.75</v>
      </c>
      <c r="AF668" s="192" t="str">
        <f t="shared" si="90"/>
        <v>6582017</v>
      </c>
      <c r="AG668" s="192">
        <f>+IFERROR(VLOOKUP($AF668,'Limited Loss'!$F$5:$P$124,AG$3,FALSE),0)</f>
        <v>0</v>
      </c>
      <c r="AH668" s="193">
        <f>+IFERROR(VLOOKUP($AF668,'Limited Loss'!$F$5:$P$124,AH$3,FALSE),0)</f>
        <v>0</v>
      </c>
      <c r="AI668" s="193">
        <f>+IFERROR(VLOOKUP($AF668,'Limited Loss'!$F$5:$P$124,AI$3,FALSE),0)</f>
        <v>0</v>
      </c>
      <c r="AJ668" s="193">
        <f>+IFERROR(VLOOKUP($AF668,'Limited Loss'!$F$5:$P$124,AJ$3,FALSE),0)</f>
        <v>0</v>
      </c>
      <c r="AK668" s="100">
        <f>+IFERROR(VLOOKUP($AF668,'Limited Loss'!$F$5:$P$124,AK$3,FALSE),0)</f>
        <v>0</v>
      </c>
      <c r="AL668" s="193">
        <f>+IFERROR(VLOOKUP($AF668,'Limited Loss'!$F$5:$P$124,AL$3,FALSE),0)</f>
        <v>0</v>
      </c>
      <c r="AM668" s="193">
        <f>+IFERROR(VLOOKUP($AF668,'Limited Loss'!$F$5:$P$124,AM$3,FALSE),0)</f>
        <v>0</v>
      </c>
      <c r="AN668" s="193">
        <f>+IFERROR(VLOOKUP($AF668,'Limited Loss'!$F$5:$P$124,AN$3,FALSE),0)</f>
        <v>0</v>
      </c>
      <c r="AO668" s="193">
        <f>+IFERROR(VLOOKUP($AF668,'Limited Loss'!$F$5:$P$124,AO$3,FALSE),0)</f>
        <v>0</v>
      </c>
      <c r="AP668" s="100">
        <f>+IFERROR(VLOOKUP($AF668,'Limited Loss'!$F$5:$P$124,AP$3,FALSE),0)</f>
        <v>0</v>
      </c>
      <c r="AQ668" s="353"/>
      <c r="AR668" s="331">
        <f t="shared" si="91"/>
        <v>658</v>
      </c>
      <c r="AS668" s="332">
        <f t="shared" si="91"/>
        <v>2017</v>
      </c>
      <c r="AT668" s="349">
        <f t="shared" si="89"/>
        <v>0</v>
      </c>
      <c r="AU668" s="349">
        <f t="shared" si="89"/>
        <v>29.3706</v>
      </c>
      <c r="AV668" s="349">
        <f t="shared" si="89"/>
        <v>12978.541799999999</v>
      </c>
      <c r="AW668" s="349">
        <f t="shared" si="89"/>
        <v>5733.7937999999995</v>
      </c>
      <c r="AX668" s="350">
        <f t="shared" si="89"/>
        <v>35652.645000000004</v>
      </c>
      <c r="AY668" s="349">
        <f t="shared" si="89"/>
        <v>0</v>
      </c>
      <c r="AZ668" s="349">
        <f t="shared" si="89"/>
        <v>16.918799999999997</v>
      </c>
      <c r="BA668" s="349">
        <f t="shared" si="89"/>
        <v>23009.567999999999</v>
      </c>
      <c r="BB668" s="349">
        <f t="shared" si="96"/>
        <v>11606.2968</v>
      </c>
      <c r="BC668" s="349">
        <f t="shared" si="96"/>
        <v>82625.779600000009</v>
      </c>
      <c r="BD668" s="350">
        <f t="shared" si="96"/>
        <v>2523.75</v>
      </c>
      <c r="BE668" s="349">
        <f t="shared" si="93"/>
        <v>36034.3992</v>
      </c>
      <c r="BF668" s="375">
        <f t="shared" si="94"/>
        <v>135618.51520000002</v>
      </c>
      <c r="BG668" s="334">
        <f t="shared" si="95"/>
        <v>2523.75</v>
      </c>
    </row>
    <row r="669" spans="1:59" x14ac:dyDescent="0.2">
      <c r="A669" s="326" t="str">
        <f t="shared" si="92"/>
        <v>6582018</v>
      </c>
      <c r="B669" s="331">
        <v>658</v>
      </c>
      <c r="C669" s="327">
        <v>2018</v>
      </c>
      <c r="D669" s="353">
        <f>+IFERROR(VLOOKUP($A669,Data_Loss!$A$2:$V$1180,6,FALSE),0)</f>
        <v>0</v>
      </c>
      <c r="E669" s="353">
        <f>+IFERROR(VLOOKUP($A669,Data_Loss!$A$2:$V$1180,7,FALSE),0)</f>
        <v>0</v>
      </c>
      <c r="F669" s="353">
        <f>+IFERROR(VLOOKUP($A669,Data_Loss!$A$2:$V$1180,8,FALSE),0)</f>
        <v>0</v>
      </c>
      <c r="G669" s="353">
        <f>+IFERROR(VLOOKUP($A669,Data_Loss!$A$2:$V$1180,9,FALSE),0)</f>
        <v>0</v>
      </c>
      <c r="H669" s="353">
        <f>+IFERROR(VLOOKUP($A669,Data_Loss!$A$2:$V$1180,10,FALSE),0)</f>
        <v>4</v>
      </c>
      <c r="I669" s="353">
        <f>+IFERROR(VLOOKUP($A669,Data_Loss!$A$2:$V$1300,12,FALSE),0)</f>
        <v>0</v>
      </c>
      <c r="J669" s="353">
        <f>+IFERROR(VLOOKUP($A669,Data_Loss!$A$2:$V$1300,13,FALSE),0)</f>
        <v>0</v>
      </c>
      <c r="K669" s="353">
        <f>+IFERROR(VLOOKUP($A669,Data_Loss!$A$2:$V$1300,14,FALSE),0)</f>
        <v>0</v>
      </c>
      <c r="L669" s="353">
        <f>+IFERROR(VLOOKUP($A669,Data_Loss!$A$2:$V$1300,15,FALSE),0)</f>
        <v>0</v>
      </c>
      <c r="M669" s="353">
        <f>+IFERROR(VLOOKUP($A669,Data_Loss!$A$2:$V$1300,16,FALSE),0)</f>
        <v>77470</v>
      </c>
      <c r="N669" s="353">
        <f>+IFERROR(VLOOKUP($A669,Data_Loss!$A$2:$V$1300,17,FALSE),0)</f>
        <v>0</v>
      </c>
      <c r="O669" s="353">
        <f>+IFERROR(VLOOKUP($A669,Data_Loss!$A$2:$V$1300,18,FALSE),0)</f>
        <v>0</v>
      </c>
      <c r="P669" s="353">
        <f>+IFERROR(VLOOKUP($A669,Data_Loss!$A$2:$V$1300,19,FALSE),0)</f>
        <v>0</v>
      </c>
      <c r="Q669" s="353">
        <f>+IFERROR(VLOOKUP($A669,Data_Loss!$A$2:$V$1300,20,FALSE),0)</f>
        <v>0</v>
      </c>
      <c r="R669" s="353">
        <f>+IFERROR(VLOOKUP($A669,Data_Loss!$A$2:$V$1300,21,FALSE),0)</f>
        <v>260064</v>
      </c>
      <c r="S669" s="353">
        <f>+IFERROR(VLOOKUP($A669,Data_Loss!$A$2:$V$1300,22,FALSE),0)</f>
        <v>7986</v>
      </c>
      <c r="T669" s="191">
        <f>+$I669*'10k &amp; MO'!C$7+$J669*'10k &amp; MO'!C$13+$K669*'10k &amp; MO'!C$19+$L669*'10k &amp; MO'!C$25+$M669*'10k &amp; MO'!C$31</f>
        <v>170.434</v>
      </c>
      <c r="U669" s="349">
        <f>+$I669*'10k &amp; MO'!D$7+$J669*'10k &amp; MO'!D$13+$K669*'10k &amp; MO'!D$19+$L669*'10k &amp; MO'!D$25+$M669*'10k &amp; MO'!D$31</f>
        <v>5283.4539999999997</v>
      </c>
      <c r="V669" s="349">
        <f>+$I669*'10k &amp; MO'!E$7+$J669*'10k &amp; MO'!E$13+$K669*'10k &amp; MO'!E$19+$L669*'10k &amp; MO'!E$25+$M669*'10k &amp; MO'!E$31</f>
        <v>108690.41</v>
      </c>
      <c r="W669" s="349">
        <f>+$I669*'10k &amp; MO'!F$7+$J669*'10k &amp; MO'!F$13+$K669*'10k &amp; MO'!F$19+$L669*'10k &amp; MO'!F$25+$M669*'10k &amp; MO'!F$31</f>
        <v>40989.377</v>
      </c>
      <c r="X669" s="349">
        <f>+$I669*'10k &amp; MO'!G$7+$J669*'10k &amp; MO'!G$13+$K669*'10k &amp; MO'!G$19+$L669*'10k &amp; MO'!G$25+$M669*'10k &amp; MO'!G$31</f>
        <v>53361.335999999996</v>
      </c>
      <c r="Y669" s="349">
        <f>+$N669*'10k &amp; MO'!H$7+$O669*'10k &amp; MO'!H$13+$P669*'10k &amp; MO'!H$19+$Q669*'10k &amp; MO'!H$25+$R669*'10k &amp; MO'!H$31</f>
        <v>754.18559999999991</v>
      </c>
      <c r="Z669" s="349">
        <f>+$N669*'10k &amp; MO'!I$7+$O669*'10k &amp; MO'!I$13+$P669*'10k &amp; MO'!I$19+$Q669*'10k &amp; MO'!I$25+$R669*'10k &amp; MO'!I$31</f>
        <v>25720.329600000001</v>
      </c>
      <c r="AA669" s="349">
        <f>+$N669*'10k &amp; MO'!J$7+$O669*'10k &amp; MO'!J$13+$P669*'10k &amp; MO'!J$19+$Q669*'10k &amp; MO'!J$25+$R669*'10k &amp; MO'!J$31</f>
        <v>264537.10080000001</v>
      </c>
      <c r="AB669" s="349">
        <f>+$N669*'10k &amp; MO'!K$7+$O669*'10k &amp; MO'!K$13+$P669*'10k &amp; MO'!K$19+$Q669*'10k &amp; MO'!K$25+$R669*'10k &amp; MO'!K$31</f>
        <v>139862.41919999997</v>
      </c>
      <c r="AC669" s="349">
        <f>+$N669*'10k &amp; MO'!L$7+$O669*'10k &amp; MO'!L$13+$P669*'10k &amp; MO'!L$19+$Q669*'10k &amp; MO'!L$25+$R669*'10k &amp; MO'!L$31</f>
        <v>218557.7856</v>
      </c>
      <c r="AD669" s="350">
        <f>+S669*'10k &amp; MO'!O$7</f>
        <v>10589.436</v>
      </c>
      <c r="AF669" s="192" t="str">
        <f t="shared" si="90"/>
        <v>6582018</v>
      </c>
      <c r="AG669" s="192">
        <f>+IFERROR(VLOOKUP($AF669,'Limited Loss'!$F$5:$P$124,AG$3,FALSE),0)</f>
        <v>0</v>
      </c>
      <c r="AH669" s="193">
        <f>+IFERROR(VLOOKUP($AF669,'Limited Loss'!$F$5:$P$124,AH$3,FALSE),0)</f>
        <v>0</v>
      </c>
      <c r="AI669" s="193">
        <f>+IFERROR(VLOOKUP($AF669,'Limited Loss'!$F$5:$P$124,AI$3,FALSE),0)</f>
        <v>0</v>
      </c>
      <c r="AJ669" s="193">
        <f>+IFERROR(VLOOKUP($AF669,'Limited Loss'!$F$5:$P$124,AJ$3,FALSE),0)</f>
        <v>0</v>
      </c>
      <c r="AK669" s="100">
        <f>+IFERROR(VLOOKUP($AF669,'Limited Loss'!$F$5:$P$124,AK$3,FALSE),0)</f>
        <v>0</v>
      </c>
      <c r="AL669" s="193">
        <f>+IFERROR(VLOOKUP($AF669,'Limited Loss'!$F$5:$P$124,AL$3,FALSE),0)</f>
        <v>0</v>
      </c>
      <c r="AM669" s="193">
        <f>+IFERROR(VLOOKUP($AF669,'Limited Loss'!$F$5:$P$124,AM$3,FALSE),0)</f>
        <v>0</v>
      </c>
      <c r="AN669" s="193">
        <f>+IFERROR(VLOOKUP($AF669,'Limited Loss'!$F$5:$P$124,AN$3,FALSE),0)</f>
        <v>0</v>
      </c>
      <c r="AO669" s="193">
        <f>+IFERROR(VLOOKUP($AF669,'Limited Loss'!$F$5:$P$124,AO$3,FALSE),0)</f>
        <v>0</v>
      </c>
      <c r="AP669" s="100">
        <f>+IFERROR(VLOOKUP($AF669,'Limited Loss'!$F$5:$P$124,AP$3,FALSE),0)</f>
        <v>0</v>
      </c>
      <c r="AQ669" s="353"/>
      <c r="AR669" s="331">
        <f t="shared" si="91"/>
        <v>658</v>
      </c>
      <c r="AS669" s="332">
        <f t="shared" si="91"/>
        <v>2018</v>
      </c>
      <c r="AT669" s="349">
        <f t="shared" si="89"/>
        <v>170.434</v>
      </c>
      <c r="AU669" s="349">
        <f t="shared" si="89"/>
        <v>5283.4539999999997</v>
      </c>
      <c r="AV669" s="349">
        <f t="shared" si="89"/>
        <v>108690.41</v>
      </c>
      <c r="AW669" s="349">
        <f t="shared" si="89"/>
        <v>40989.377</v>
      </c>
      <c r="AX669" s="350">
        <f t="shared" si="89"/>
        <v>53361.335999999996</v>
      </c>
      <c r="AY669" s="349">
        <f t="shared" si="89"/>
        <v>754.18559999999991</v>
      </c>
      <c r="AZ669" s="349">
        <f t="shared" si="89"/>
        <v>25720.329600000001</v>
      </c>
      <c r="BA669" s="349">
        <f t="shared" si="89"/>
        <v>264537.10080000001</v>
      </c>
      <c r="BB669" s="349">
        <f t="shared" si="96"/>
        <v>139862.41919999997</v>
      </c>
      <c r="BC669" s="349">
        <f t="shared" si="96"/>
        <v>218557.7856</v>
      </c>
      <c r="BD669" s="350">
        <f t="shared" si="96"/>
        <v>10589.436</v>
      </c>
      <c r="BE669" s="349">
        <f t="shared" si="93"/>
        <v>405155.91399999999</v>
      </c>
      <c r="BF669" s="375">
        <f t="shared" si="94"/>
        <v>452770.91779999994</v>
      </c>
      <c r="BG669" s="334">
        <f t="shared" si="95"/>
        <v>10589.436</v>
      </c>
    </row>
    <row r="670" spans="1:59" x14ac:dyDescent="0.2">
      <c r="A670" s="326" t="str">
        <f t="shared" si="92"/>
        <v>6592014</v>
      </c>
      <c r="B670" s="331">
        <v>659</v>
      </c>
      <c r="C670" s="327">
        <v>2014</v>
      </c>
      <c r="D670" s="353">
        <f>+IFERROR(VLOOKUP($A670,Data_Loss!$A$2:$V$1180,6,FALSE),0)</f>
        <v>1</v>
      </c>
      <c r="E670" s="353">
        <f>+IFERROR(VLOOKUP($A670,Data_Loss!$A$2:$V$1180,7,FALSE),0)</f>
        <v>0</v>
      </c>
      <c r="F670" s="353">
        <f>+IFERROR(VLOOKUP($A670,Data_Loss!$A$2:$V$1180,8,FALSE),0)</f>
        <v>0</v>
      </c>
      <c r="G670" s="353">
        <f>+IFERROR(VLOOKUP($A670,Data_Loss!$A$2:$V$1180,9,FALSE),0)</f>
        <v>1</v>
      </c>
      <c r="H670" s="353">
        <f>+IFERROR(VLOOKUP($A670,Data_Loss!$A$2:$V$1180,10,FALSE),0)</f>
        <v>5</v>
      </c>
      <c r="I670" s="353">
        <f>+IFERROR(VLOOKUP($A670,Data_Loss!$A$2:$V$1300,12,FALSE),0)</f>
        <v>184818</v>
      </c>
      <c r="J670" s="353">
        <f>+IFERROR(VLOOKUP($A670,Data_Loss!$A$2:$V$1300,13,FALSE),0)</f>
        <v>0</v>
      </c>
      <c r="K670" s="353">
        <f>+IFERROR(VLOOKUP($A670,Data_Loss!$A$2:$V$1300,14,FALSE),0)</f>
        <v>0</v>
      </c>
      <c r="L670" s="353">
        <f>+IFERROR(VLOOKUP($A670,Data_Loss!$A$2:$V$1300,15,FALSE),0)</f>
        <v>25500</v>
      </c>
      <c r="M670" s="353">
        <f>+IFERROR(VLOOKUP($A670,Data_Loss!$A$2:$V$1300,16,FALSE),0)</f>
        <v>75040</v>
      </c>
      <c r="N670" s="353">
        <f>+IFERROR(VLOOKUP($A670,Data_Loss!$A$2:$V$1300,17,FALSE),0)</f>
        <v>1068</v>
      </c>
      <c r="O670" s="353">
        <f>+IFERROR(VLOOKUP($A670,Data_Loss!$A$2:$V$1300,18,FALSE),0)</f>
        <v>0</v>
      </c>
      <c r="P670" s="353">
        <f>+IFERROR(VLOOKUP($A670,Data_Loss!$A$2:$V$1300,19,FALSE),0)</f>
        <v>0</v>
      </c>
      <c r="Q670" s="353">
        <f>+IFERROR(VLOOKUP($A670,Data_Loss!$A$2:$V$1300,20,FALSE),0)</f>
        <v>16542</v>
      </c>
      <c r="R670" s="353">
        <f>+IFERROR(VLOOKUP($A670,Data_Loss!$A$2:$V$1300,21,FALSE),0)</f>
        <v>70031</v>
      </c>
      <c r="S670" s="353">
        <f>+IFERROR(VLOOKUP($A670,Data_Loss!$A$2:$V$1300,22,FALSE),0)</f>
        <v>18574</v>
      </c>
      <c r="T670" s="191">
        <f>+$I670*'10k &amp; MO'!C$3+$J670*'10k &amp; MO'!C$9+$K670*'10k &amp; MO'!C$15+$L670*'10k &amp; MO'!C$21+$M670*'10k &amp; MO'!C$27</f>
        <v>275933.27400000003</v>
      </c>
      <c r="U670" s="349">
        <f>+$I670*'10k &amp; MO'!D$3+$J670*'10k &amp; MO'!D$9+$K670*'10k &amp; MO'!D$15+$L670*'10k &amp; MO'!D$21+$M670*'10k &amp; MO'!D$27</f>
        <v>0</v>
      </c>
      <c r="V670" s="349">
        <f>+$I670*'10k &amp; MO'!E$3+$J670*'10k &amp; MO'!E$9+$K670*'10k &amp; MO'!E$15+$L670*'10k &amp; MO'!E$21+$M670*'10k &amp; MO'!E$27</f>
        <v>0</v>
      </c>
      <c r="W670" s="349">
        <f>+$I670*'10k &amp; MO'!F$3+$J670*'10k &amp; MO'!F$9+$K670*'10k &amp; MO'!F$15+$L670*'10k &amp; MO'!F$21+$M670*'10k &amp; MO'!F$27</f>
        <v>31339.500000000004</v>
      </c>
      <c r="X670" s="349">
        <f>+$I670*'10k &amp; MO'!G$3+$J670*'10k &amp; MO'!G$9+$K670*'10k &amp; MO'!G$15+$L670*'10k &amp; MO'!G$21+$M670*'10k &amp; MO'!G$27</f>
        <v>84945.279999999999</v>
      </c>
      <c r="Y670" s="349">
        <f>+$N670*'10k &amp; MO'!H$3+$O670*'10k &amp; MO'!H$9+$P670*'10k &amp; MO'!H$15+$Q670*'10k &amp; MO'!H$21+$R670*'10k &amp; MO'!H$27</f>
        <v>2000.364</v>
      </c>
      <c r="Z670" s="349">
        <f>+$N670*'10k &amp; MO'!I$3+$O670*'10k &amp; MO'!I$9+$P670*'10k &amp; MO'!I$15+$Q670*'10k &amp; MO'!I$21+$R670*'10k &amp; MO'!I$27</f>
        <v>0</v>
      </c>
      <c r="AA670" s="349">
        <f>+$N670*'10k &amp; MO'!J$3+$O670*'10k &amp; MO'!J$9+$P670*'10k &amp; MO'!J$15+$Q670*'10k &amp; MO'!J$21+$R670*'10k &amp; MO'!J$27</f>
        <v>0</v>
      </c>
      <c r="AB670" s="349">
        <f>+$N670*'10k &amp; MO'!K$3+$O670*'10k &amp; MO'!K$9+$P670*'10k &amp; MO'!K$15+$Q670*'10k &amp; MO'!K$21+$R670*'10k &amp; MO'!K$27</f>
        <v>23175.342000000001</v>
      </c>
      <c r="AC670" s="349">
        <f>+$N670*'10k &amp; MO'!L$3+$O670*'10k &amp; MO'!L$9+$P670*'10k &amp; MO'!L$15+$Q670*'10k &amp; MO'!L$21+$R670*'10k &amp; MO'!L$27</f>
        <v>107987.802</v>
      </c>
      <c r="AD670" s="350">
        <f>+S670*'10k &amp; MO'!O$3</f>
        <v>19892.754000000001</v>
      </c>
      <c r="AF670" s="192" t="str">
        <f t="shared" si="90"/>
        <v>6592014</v>
      </c>
      <c r="AG670" s="192">
        <f>+IFERROR(VLOOKUP($AF670,'Limited Loss'!$F$5:$P$124,AG$3,FALSE),0)</f>
        <v>0</v>
      </c>
      <c r="AH670" s="193">
        <f>+IFERROR(VLOOKUP($AF670,'Limited Loss'!$F$5:$P$124,AH$3,FALSE),0)</f>
        <v>0</v>
      </c>
      <c r="AI670" s="193">
        <f>+IFERROR(VLOOKUP($AF670,'Limited Loss'!$F$5:$P$124,AI$3,FALSE),0)</f>
        <v>0</v>
      </c>
      <c r="AJ670" s="193">
        <f>+IFERROR(VLOOKUP($AF670,'Limited Loss'!$F$5:$P$124,AJ$3,FALSE),0)</f>
        <v>0</v>
      </c>
      <c r="AK670" s="100">
        <f>+IFERROR(VLOOKUP($AF670,'Limited Loss'!$F$5:$P$124,AK$3,FALSE),0)</f>
        <v>0</v>
      </c>
      <c r="AL670" s="193">
        <f>+IFERROR(VLOOKUP($AF670,'Limited Loss'!$F$5:$P$124,AL$3,FALSE),0)</f>
        <v>0</v>
      </c>
      <c r="AM670" s="193">
        <f>+IFERROR(VLOOKUP($AF670,'Limited Loss'!$F$5:$P$124,AM$3,FALSE),0)</f>
        <v>0</v>
      </c>
      <c r="AN670" s="193">
        <f>+IFERROR(VLOOKUP($AF670,'Limited Loss'!$F$5:$P$124,AN$3,FALSE),0)</f>
        <v>0</v>
      </c>
      <c r="AO670" s="193">
        <f>+IFERROR(VLOOKUP($AF670,'Limited Loss'!$F$5:$P$124,AO$3,FALSE),0)</f>
        <v>0</v>
      </c>
      <c r="AP670" s="100">
        <f>+IFERROR(VLOOKUP($AF670,'Limited Loss'!$F$5:$P$124,AP$3,FALSE),0)</f>
        <v>0</v>
      </c>
      <c r="AQ670" s="353"/>
      <c r="AR670" s="331">
        <f t="shared" si="91"/>
        <v>659</v>
      </c>
      <c r="AS670" s="332">
        <f t="shared" si="91"/>
        <v>2014</v>
      </c>
      <c r="AT670" s="349">
        <f t="shared" si="89"/>
        <v>275933.27400000003</v>
      </c>
      <c r="AU670" s="349">
        <f t="shared" si="89"/>
        <v>0</v>
      </c>
      <c r="AV670" s="349">
        <f t="shared" si="89"/>
        <v>0</v>
      </c>
      <c r="AW670" s="349">
        <f t="shared" si="89"/>
        <v>31339.500000000004</v>
      </c>
      <c r="AX670" s="350">
        <f t="shared" si="89"/>
        <v>84945.279999999999</v>
      </c>
      <c r="AY670" s="349">
        <f t="shared" si="89"/>
        <v>2000.364</v>
      </c>
      <c r="AZ670" s="349">
        <f t="shared" si="89"/>
        <v>0</v>
      </c>
      <c r="BA670" s="349">
        <f t="shared" si="89"/>
        <v>0</v>
      </c>
      <c r="BB670" s="349">
        <f t="shared" si="96"/>
        <v>23175.342000000001</v>
      </c>
      <c r="BC670" s="349">
        <f t="shared" si="96"/>
        <v>107987.802</v>
      </c>
      <c r="BD670" s="350">
        <f t="shared" si="96"/>
        <v>19892.754000000001</v>
      </c>
      <c r="BE670" s="349">
        <f t="shared" si="93"/>
        <v>277933.63800000004</v>
      </c>
      <c r="BF670" s="375">
        <f t="shared" si="94"/>
        <v>247447.924</v>
      </c>
      <c r="BG670" s="334">
        <f t="shared" si="95"/>
        <v>19892.754000000001</v>
      </c>
    </row>
    <row r="671" spans="1:59" x14ac:dyDescent="0.2">
      <c r="A671" s="326" t="str">
        <f t="shared" si="92"/>
        <v>6592015</v>
      </c>
      <c r="B671" s="331">
        <v>659</v>
      </c>
      <c r="C671" s="327">
        <v>2015</v>
      </c>
      <c r="D671" s="353">
        <f>+IFERROR(VLOOKUP($A671,Data_Loss!$A$2:$V$1180,6,FALSE),0)</f>
        <v>1</v>
      </c>
      <c r="E671" s="353">
        <f>+IFERROR(VLOOKUP($A671,Data_Loss!$A$2:$V$1180,7,FALSE),0)</f>
        <v>0</v>
      </c>
      <c r="F671" s="353">
        <f>+IFERROR(VLOOKUP($A671,Data_Loss!$A$2:$V$1180,8,FALSE),0)</f>
        <v>3</v>
      </c>
      <c r="G671" s="353">
        <f>+IFERROR(VLOOKUP($A671,Data_Loss!$A$2:$V$1180,9,FALSE),0)</f>
        <v>2</v>
      </c>
      <c r="H671" s="353">
        <f>+IFERROR(VLOOKUP($A671,Data_Loss!$A$2:$V$1180,10,FALSE),0)</f>
        <v>2</v>
      </c>
      <c r="I671" s="353">
        <f>+IFERROR(VLOOKUP($A671,Data_Loss!$A$2:$V$1300,12,FALSE),0)</f>
        <v>1965939</v>
      </c>
      <c r="J671" s="353">
        <f>+IFERROR(VLOOKUP($A671,Data_Loss!$A$2:$V$1300,13,FALSE),0)</f>
        <v>0</v>
      </c>
      <c r="K671" s="353">
        <f>+IFERROR(VLOOKUP($A671,Data_Loss!$A$2:$V$1300,14,FALSE),0)</f>
        <v>327744</v>
      </c>
      <c r="L671" s="353">
        <f>+IFERROR(VLOOKUP($A671,Data_Loss!$A$2:$V$1300,15,FALSE),0)</f>
        <v>38198</v>
      </c>
      <c r="M671" s="353">
        <f>+IFERROR(VLOOKUP($A671,Data_Loss!$A$2:$V$1300,16,FALSE),0)</f>
        <v>6388</v>
      </c>
      <c r="N671" s="353">
        <f>+IFERROR(VLOOKUP($A671,Data_Loss!$A$2:$V$1300,17,FALSE),0)</f>
        <v>3754383</v>
      </c>
      <c r="O671" s="353">
        <f>+IFERROR(VLOOKUP($A671,Data_Loss!$A$2:$V$1300,18,FALSE),0)</f>
        <v>0</v>
      </c>
      <c r="P671" s="353">
        <f>+IFERROR(VLOOKUP($A671,Data_Loss!$A$2:$V$1300,19,FALSE),0)</f>
        <v>608728</v>
      </c>
      <c r="Q671" s="353">
        <f>+IFERROR(VLOOKUP($A671,Data_Loss!$A$2:$V$1300,20,FALSE),0)</f>
        <v>21802</v>
      </c>
      <c r="R671" s="353">
        <f>+IFERROR(VLOOKUP($A671,Data_Loss!$A$2:$V$1300,21,FALSE),0)</f>
        <v>14680</v>
      </c>
      <c r="S671" s="353">
        <f>+IFERROR(VLOOKUP($A671,Data_Loss!$A$2:$V$1300,22,FALSE),0)</f>
        <v>5780</v>
      </c>
      <c r="T671" s="191">
        <f>+$I671*'10k &amp; MO'!C$4+$J671*'10k &amp; MO'!C$10+$K671*'10k &amp; MO'!C$16+$L671*'10k &amp; MO'!C$22+$M671*'10k &amp; MO'!C$28</f>
        <v>3002971.8225000002</v>
      </c>
      <c r="U671" s="349">
        <f>+$I671*'10k &amp; MO'!D$4+$J671*'10k &amp; MO'!D$10+$K671*'10k &amp; MO'!D$16+$L671*'10k &amp; MO'!D$22+$M671*'10k &amp; MO'!D$28</f>
        <v>0</v>
      </c>
      <c r="V671" s="349">
        <f>+$I671*'10k &amp; MO'!E$4+$J671*'10k &amp; MO'!E$10+$K671*'10k &amp; MO'!E$16+$L671*'10k &amp; MO'!E$22+$M671*'10k &amp; MO'!E$28</f>
        <v>581010.30699999991</v>
      </c>
      <c r="W671" s="349">
        <f>+$I671*'10k &amp; MO'!F$4+$J671*'10k &amp; MO'!F$10+$K671*'10k &amp; MO'!F$16+$L671*'10k &amp; MO'!F$22+$M671*'10k &amp; MO'!F$28</f>
        <v>45038.284599999999</v>
      </c>
      <c r="X671" s="349">
        <f>+$I671*'10k &amp; MO'!G$4+$J671*'10k &amp; MO'!G$10+$K671*'10k &amp; MO'!G$16+$L671*'10k &amp; MO'!G$22+$M671*'10k &amp; MO'!G$28</f>
        <v>9236.8577999999998</v>
      </c>
      <c r="Y671" s="349">
        <f>+$N671*'10k &amp; MO'!H$4+$O671*'10k &amp; MO'!H$10+$P671*'10k &amp; MO'!H$16+$Q671*'10k &amp; MO'!H$22+$R671*'10k &amp; MO'!H$28</f>
        <v>7420162.5611999994</v>
      </c>
      <c r="Z671" s="349">
        <f>+$N671*'10k &amp; MO'!I$4+$O671*'10k &amp; MO'!I$10+$P671*'10k &amp; MO'!I$16+$Q671*'10k &amp; MO'!I$22+$R671*'10k &amp; MO'!I$28</f>
        <v>0</v>
      </c>
      <c r="AA671" s="349">
        <f>+$N671*'10k &amp; MO'!J$4+$O671*'10k &amp; MO'!J$10+$P671*'10k &amp; MO'!J$16+$Q671*'10k &amp; MO'!J$22+$R671*'10k &amp; MO'!J$28</f>
        <v>1698350.564</v>
      </c>
      <c r="AB671" s="349">
        <f>+$N671*'10k &amp; MO'!K$4+$O671*'10k &amp; MO'!K$10+$P671*'10k &amp; MO'!K$16+$Q671*'10k &amp; MO'!K$22+$R671*'10k &amp; MO'!K$28</f>
        <v>51858.777999999998</v>
      </c>
      <c r="AC671" s="349">
        <f>+$N671*'10k &amp; MO'!L$4+$O671*'10k &amp; MO'!L$10+$P671*'10k &amp; MO'!L$16+$Q671*'10k &amp; MO'!L$22+$R671*'10k &amp; MO'!L$28</f>
        <v>25097.419000000002</v>
      </c>
      <c r="AD671" s="350">
        <f>+S671*'10k &amp; MO'!O$4</f>
        <v>7005.36</v>
      </c>
      <c r="AF671" s="192" t="str">
        <f t="shared" si="90"/>
        <v>6592015</v>
      </c>
      <c r="AG671" s="192">
        <f>+IFERROR(VLOOKUP($AF671,'Limited Loss'!$F$5:$P$124,AG$3,FALSE),0)</f>
        <v>2548062</v>
      </c>
      <c r="AH671" s="193">
        <f>+IFERROR(VLOOKUP($AF671,'Limited Loss'!$F$5:$P$124,AH$3,FALSE),0)</f>
        <v>0</v>
      </c>
      <c r="AI671" s="193">
        <f>+IFERROR(VLOOKUP($AF671,'Limited Loss'!$F$5:$P$124,AI$3,FALSE),0)</f>
        <v>7671</v>
      </c>
      <c r="AJ671" s="193">
        <f>+IFERROR(VLOOKUP($AF671,'Limited Loss'!$F$5:$P$124,AJ$3,FALSE),0)</f>
        <v>39</v>
      </c>
      <c r="AK671" s="100">
        <f>+IFERROR(VLOOKUP($AF671,'Limited Loss'!$F$5:$P$124,AK$3,FALSE),0)</f>
        <v>20</v>
      </c>
      <c r="AL671" s="193">
        <f>+IFERROR(VLOOKUP($AF671,'Limited Loss'!$F$5:$P$124,AL$3,FALSE),0)</f>
        <v>6296156</v>
      </c>
      <c r="AM671" s="193">
        <f>+IFERROR(VLOOKUP($AF671,'Limited Loss'!$F$5:$P$124,AM$3,FALSE),0)</f>
        <v>0</v>
      </c>
      <c r="AN671" s="193">
        <f>+IFERROR(VLOOKUP($AF671,'Limited Loss'!$F$5:$P$124,AN$3,FALSE),0)</f>
        <v>73009</v>
      </c>
      <c r="AO671" s="193">
        <f>+IFERROR(VLOOKUP($AF671,'Limited Loss'!$F$5:$P$124,AO$3,FALSE),0)</f>
        <v>760</v>
      </c>
      <c r="AP671" s="100">
        <f>+IFERROR(VLOOKUP($AF671,'Limited Loss'!$F$5:$P$124,AP$3,FALSE),0)</f>
        <v>131</v>
      </c>
      <c r="AQ671" s="353"/>
      <c r="AR671" s="331">
        <f t="shared" si="91"/>
        <v>659</v>
      </c>
      <c r="AS671" s="332">
        <f t="shared" si="91"/>
        <v>2015</v>
      </c>
      <c r="AT671" s="349">
        <f t="shared" si="89"/>
        <v>454909.82250000024</v>
      </c>
      <c r="AU671" s="349">
        <f t="shared" si="89"/>
        <v>0</v>
      </c>
      <c r="AV671" s="349">
        <f t="shared" si="89"/>
        <v>573339.30699999991</v>
      </c>
      <c r="AW671" s="349">
        <f t="shared" si="89"/>
        <v>44999.284599999999</v>
      </c>
      <c r="AX671" s="350">
        <f t="shared" si="89"/>
        <v>9216.8577999999998</v>
      </c>
      <c r="AY671" s="349">
        <f t="shared" si="89"/>
        <v>1124006.5611999994</v>
      </c>
      <c r="AZ671" s="349">
        <f t="shared" si="89"/>
        <v>0</v>
      </c>
      <c r="BA671" s="349">
        <f t="shared" si="89"/>
        <v>1625341.564</v>
      </c>
      <c r="BB671" s="349">
        <f t="shared" si="96"/>
        <v>51098.777999999998</v>
      </c>
      <c r="BC671" s="349">
        <f t="shared" si="96"/>
        <v>24966.419000000002</v>
      </c>
      <c r="BD671" s="350">
        <f t="shared" si="96"/>
        <v>7005.36</v>
      </c>
      <c r="BE671" s="349">
        <f t="shared" si="93"/>
        <v>3777597.2546999995</v>
      </c>
      <c r="BF671" s="375">
        <f t="shared" si="94"/>
        <v>130281.3394</v>
      </c>
      <c r="BG671" s="334">
        <f t="shared" si="95"/>
        <v>7005.36</v>
      </c>
    </row>
    <row r="672" spans="1:59" x14ac:dyDescent="0.2">
      <c r="A672" s="326" t="str">
        <f t="shared" si="92"/>
        <v>6592016</v>
      </c>
      <c r="B672" s="331">
        <v>659</v>
      </c>
      <c r="C672" s="327">
        <v>2016</v>
      </c>
      <c r="D672" s="353">
        <f>+IFERROR(VLOOKUP($A672,Data_Loss!$A$2:$V$1180,6,FALSE),0)</f>
        <v>0</v>
      </c>
      <c r="E672" s="353">
        <f>+IFERROR(VLOOKUP($A672,Data_Loss!$A$2:$V$1180,7,FALSE),0)</f>
        <v>0</v>
      </c>
      <c r="F672" s="353">
        <f>+IFERROR(VLOOKUP($A672,Data_Loss!$A$2:$V$1180,8,FALSE),0)</f>
        <v>0</v>
      </c>
      <c r="G672" s="353">
        <f>+IFERROR(VLOOKUP($A672,Data_Loss!$A$2:$V$1180,9,FALSE),0)</f>
        <v>2</v>
      </c>
      <c r="H672" s="353">
        <f>+IFERROR(VLOOKUP($A672,Data_Loss!$A$2:$V$1180,10,FALSE),0)</f>
        <v>5</v>
      </c>
      <c r="I672" s="353">
        <f>+IFERROR(VLOOKUP($A672,Data_Loss!$A$2:$V$1300,12,FALSE),0)</f>
        <v>0</v>
      </c>
      <c r="J672" s="353">
        <f>+IFERROR(VLOOKUP($A672,Data_Loss!$A$2:$V$1300,13,FALSE),0)</f>
        <v>0</v>
      </c>
      <c r="K672" s="353">
        <f>+IFERROR(VLOOKUP($A672,Data_Loss!$A$2:$V$1300,14,FALSE),0)</f>
        <v>0</v>
      </c>
      <c r="L672" s="353">
        <f>+IFERROR(VLOOKUP($A672,Data_Loss!$A$2:$V$1300,15,FALSE),0)</f>
        <v>14392</v>
      </c>
      <c r="M672" s="353">
        <f>+IFERROR(VLOOKUP($A672,Data_Loss!$A$2:$V$1300,16,FALSE),0)</f>
        <v>46075</v>
      </c>
      <c r="N672" s="353">
        <f>+IFERROR(VLOOKUP($A672,Data_Loss!$A$2:$V$1300,17,FALSE),0)</f>
        <v>0</v>
      </c>
      <c r="O672" s="353">
        <f>+IFERROR(VLOOKUP($A672,Data_Loss!$A$2:$V$1300,18,FALSE),0)</f>
        <v>0</v>
      </c>
      <c r="P672" s="353">
        <f>+IFERROR(VLOOKUP($A672,Data_Loss!$A$2:$V$1300,19,FALSE),0)</f>
        <v>0</v>
      </c>
      <c r="Q672" s="353">
        <f>+IFERROR(VLOOKUP($A672,Data_Loss!$A$2:$V$1300,20,FALSE),0)</f>
        <v>4464</v>
      </c>
      <c r="R672" s="353">
        <f>+IFERROR(VLOOKUP($A672,Data_Loss!$A$2:$V$1300,21,FALSE),0)</f>
        <v>42151</v>
      </c>
      <c r="S672" s="353">
        <f>+IFERROR(VLOOKUP($A672,Data_Loss!$A$2:$V$1300,22,FALSE),0)</f>
        <v>22333</v>
      </c>
      <c r="T672" s="191">
        <f>+$I672*'10k &amp; MO'!C$5+$J672*'10k &amp; MO'!C$11+$K672*'10k &amp; MO'!C$17+$L672*'10k &amp; MO'!C$23+$M672*'10k &amp; MO'!C$29</f>
        <v>0</v>
      </c>
      <c r="U672" s="349">
        <f>+$I672*'10k &amp; MO'!D$5+$J672*'10k &amp; MO'!D$11+$K672*'10k &amp; MO'!D$17+$L672*'10k &amp; MO'!D$23+$M672*'10k &amp; MO'!D$29</f>
        <v>0</v>
      </c>
      <c r="V672" s="349">
        <f>+$I672*'10k &amp; MO'!E$5+$J672*'10k &amp; MO'!E$11+$K672*'10k &amp; MO'!E$17+$L672*'10k &amp; MO'!E$23+$M672*'10k &amp; MO'!E$29</f>
        <v>9896.2583000000013</v>
      </c>
      <c r="W672" s="349">
        <f>+$I672*'10k &amp; MO'!F$5+$J672*'10k &amp; MO'!F$11+$K672*'10k &amp; MO'!F$17+$L672*'10k &amp; MO'!F$23+$M672*'10k &amp; MO'!F$29</f>
        <v>18688.253199999999</v>
      </c>
      <c r="X672" s="349">
        <f>+$I672*'10k &amp; MO'!G$5+$J672*'10k &amp; MO'!G$11+$K672*'10k &amp; MO'!G$17+$L672*'10k &amp; MO'!G$23+$M672*'10k &amp; MO'!G$29</f>
        <v>48313.220800000003</v>
      </c>
      <c r="Y672" s="349">
        <f>+$N672*'10k &amp; MO'!H$5+$O672*'10k &amp; MO'!H$11+$P672*'10k &amp; MO'!H$17+$Q672*'10k &amp; MO'!H$23+$R672*'10k &amp; MO'!H$29</f>
        <v>0</v>
      </c>
      <c r="Z672" s="349">
        <f>+$N672*'10k &amp; MO'!I$5+$O672*'10k &amp; MO'!I$11+$P672*'10k &amp; MO'!I$17+$Q672*'10k &amp; MO'!I$23+$R672*'10k &amp; MO'!I$29</f>
        <v>0</v>
      </c>
      <c r="AA672" s="349">
        <f>+$N672*'10k &amp; MO'!J$5+$O672*'10k &amp; MO'!J$11+$P672*'10k &amp; MO'!J$17+$Q672*'10k &amp; MO'!J$23+$R672*'10k &amp; MO'!J$29</f>
        <v>5324.8528999999999</v>
      </c>
      <c r="AB672" s="349">
        <f>+$N672*'10k &amp; MO'!K$5+$O672*'10k &amp; MO'!K$11+$P672*'10k &amp; MO'!K$17+$Q672*'10k &amp; MO'!K$23+$R672*'10k &amp; MO'!K$29</f>
        <v>11191.704300000001</v>
      </c>
      <c r="AC672" s="349">
        <f>+$N672*'10k &amp; MO'!L$5+$O672*'10k &amp; MO'!L$11+$P672*'10k &amp; MO'!L$17+$Q672*'10k &amp; MO'!L$23+$R672*'10k &amp; MO'!L$29</f>
        <v>63744.2592</v>
      </c>
      <c r="AD672" s="350">
        <f>+S672*'10k &amp; MO'!O$5</f>
        <v>30104.884000000002</v>
      </c>
      <c r="AF672" s="192" t="str">
        <f t="shared" si="90"/>
        <v>6592016</v>
      </c>
      <c r="AG672" s="192">
        <f>+IFERROR(VLOOKUP($AF672,'Limited Loss'!$F$5:$P$124,AG$3,FALSE),0)</f>
        <v>0</v>
      </c>
      <c r="AH672" s="193">
        <f>+IFERROR(VLOOKUP($AF672,'Limited Loss'!$F$5:$P$124,AH$3,FALSE),0)</f>
        <v>0</v>
      </c>
      <c r="AI672" s="193">
        <f>+IFERROR(VLOOKUP($AF672,'Limited Loss'!$F$5:$P$124,AI$3,FALSE),0)</f>
        <v>0</v>
      </c>
      <c r="AJ672" s="193">
        <f>+IFERROR(VLOOKUP($AF672,'Limited Loss'!$F$5:$P$124,AJ$3,FALSE),0)</f>
        <v>0</v>
      </c>
      <c r="AK672" s="100">
        <f>+IFERROR(VLOOKUP($AF672,'Limited Loss'!$F$5:$P$124,AK$3,FALSE),0)</f>
        <v>0</v>
      </c>
      <c r="AL672" s="193">
        <f>+IFERROR(VLOOKUP($AF672,'Limited Loss'!$F$5:$P$124,AL$3,FALSE),0)</f>
        <v>0</v>
      </c>
      <c r="AM672" s="193">
        <f>+IFERROR(VLOOKUP($AF672,'Limited Loss'!$F$5:$P$124,AM$3,FALSE),0)</f>
        <v>0</v>
      </c>
      <c r="AN672" s="193">
        <f>+IFERROR(VLOOKUP($AF672,'Limited Loss'!$F$5:$P$124,AN$3,FALSE),0)</f>
        <v>0</v>
      </c>
      <c r="AO672" s="193">
        <f>+IFERROR(VLOOKUP($AF672,'Limited Loss'!$F$5:$P$124,AO$3,FALSE),0)</f>
        <v>0</v>
      </c>
      <c r="AP672" s="100">
        <f>+IFERROR(VLOOKUP($AF672,'Limited Loss'!$F$5:$P$124,AP$3,FALSE),0)</f>
        <v>0</v>
      </c>
      <c r="AQ672" s="353"/>
      <c r="AR672" s="331">
        <f t="shared" si="91"/>
        <v>659</v>
      </c>
      <c r="AS672" s="332">
        <f t="shared" si="91"/>
        <v>2016</v>
      </c>
      <c r="AT672" s="349">
        <f t="shared" si="89"/>
        <v>0</v>
      </c>
      <c r="AU672" s="349">
        <f t="shared" si="89"/>
        <v>0</v>
      </c>
      <c r="AV672" s="349">
        <f t="shared" si="89"/>
        <v>9896.2583000000013</v>
      </c>
      <c r="AW672" s="349">
        <f t="shared" si="89"/>
        <v>18688.253199999999</v>
      </c>
      <c r="AX672" s="350">
        <f t="shared" si="89"/>
        <v>48313.220800000003</v>
      </c>
      <c r="AY672" s="349">
        <f t="shared" si="89"/>
        <v>0</v>
      </c>
      <c r="AZ672" s="349">
        <f t="shared" si="89"/>
        <v>0</v>
      </c>
      <c r="BA672" s="349">
        <f t="shared" si="89"/>
        <v>5324.8528999999999</v>
      </c>
      <c r="BB672" s="349">
        <f t="shared" si="96"/>
        <v>11191.704300000001</v>
      </c>
      <c r="BC672" s="349">
        <f t="shared" si="96"/>
        <v>63744.2592</v>
      </c>
      <c r="BD672" s="350">
        <f t="shared" si="96"/>
        <v>30104.884000000002</v>
      </c>
      <c r="BE672" s="349">
        <f t="shared" si="93"/>
        <v>15221.111200000001</v>
      </c>
      <c r="BF672" s="375">
        <f t="shared" si="94"/>
        <v>141937.4375</v>
      </c>
      <c r="BG672" s="334">
        <f t="shared" si="95"/>
        <v>30104.884000000002</v>
      </c>
    </row>
    <row r="673" spans="1:59" x14ac:dyDescent="0.2">
      <c r="A673" s="326" t="str">
        <f t="shared" si="92"/>
        <v>6592017</v>
      </c>
      <c r="B673" s="331">
        <v>659</v>
      </c>
      <c r="C673" s="327">
        <v>2017</v>
      </c>
      <c r="D673" s="353">
        <f>+IFERROR(VLOOKUP($A673,Data_Loss!$A$2:$V$1180,6,FALSE),0)</f>
        <v>0</v>
      </c>
      <c r="E673" s="353">
        <f>+IFERROR(VLOOKUP($A673,Data_Loss!$A$2:$V$1180,7,FALSE),0)</f>
        <v>0</v>
      </c>
      <c r="F673" s="353">
        <f>+IFERROR(VLOOKUP($A673,Data_Loss!$A$2:$V$1180,8,FALSE),0)</f>
        <v>1</v>
      </c>
      <c r="G673" s="353">
        <f>+IFERROR(VLOOKUP($A673,Data_Loss!$A$2:$V$1180,9,FALSE),0)</f>
        <v>2</v>
      </c>
      <c r="H673" s="353">
        <f>+IFERROR(VLOOKUP($A673,Data_Loss!$A$2:$V$1180,10,FALSE),0)</f>
        <v>3</v>
      </c>
      <c r="I673" s="353">
        <f>+IFERROR(VLOOKUP($A673,Data_Loss!$A$2:$V$1300,12,FALSE),0)</f>
        <v>0</v>
      </c>
      <c r="J673" s="353">
        <f>+IFERROR(VLOOKUP($A673,Data_Loss!$A$2:$V$1300,13,FALSE),0)</f>
        <v>0</v>
      </c>
      <c r="K673" s="353">
        <f>+IFERROR(VLOOKUP($A673,Data_Loss!$A$2:$V$1300,14,FALSE),0)</f>
        <v>73962</v>
      </c>
      <c r="L673" s="353">
        <f>+IFERROR(VLOOKUP($A673,Data_Loss!$A$2:$V$1300,15,FALSE),0)</f>
        <v>104725</v>
      </c>
      <c r="M673" s="353">
        <f>+IFERROR(VLOOKUP($A673,Data_Loss!$A$2:$V$1300,16,FALSE),0)</f>
        <v>78101</v>
      </c>
      <c r="N673" s="353">
        <f>+IFERROR(VLOOKUP($A673,Data_Loss!$A$2:$V$1300,17,FALSE),0)</f>
        <v>0</v>
      </c>
      <c r="O673" s="353">
        <f>+IFERROR(VLOOKUP($A673,Data_Loss!$A$2:$V$1300,18,FALSE),0)</f>
        <v>0</v>
      </c>
      <c r="P673" s="353">
        <f>+IFERROR(VLOOKUP($A673,Data_Loss!$A$2:$V$1300,19,FALSE),0)</f>
        <v>10000</v>
      </c>
      <c r="Q673" s="353">
        <f>+IFERROR(VLOOKUP($A673,Data_Loss!$A$2:$V$1300,20,FALSE),0)</f>
        <v>113128</v>
      </c>
      <c r="R673" s="353">
        <f>+IFERROR(VLOOKUP($A673,Data_Loss!$A$2:$V$1300,21,FALSE),0)</f>
        <v>158115</v>
      </c>
      <c r="S673" s="353">
        <f>+IFERROR(VLOOKUP($A673,Data_Loss!$A$2:$V$1300,22,FALSE),0)</f>
        <v>114</v>
      </c>
      <c r="T673" s="191">
        <f>+$I673*'10k &amp; MO'!C$6+$J673*'10k &amp; MO'!C$12+$K673*'10k &amp; MO'!C$18+$L673*'10k &amp; MO'!C$24+$M673*'10k &amp; MO'!C$30</f>
        <v>0</v>
      </c>
      <c r="U673" s="349">
        <f>+$I673*'10k &amp; MO'!D$6+$J673*'10k &amp; MO'!D$12+$K673*'10k &amp; MO'!D$18+$L673*'10k &amp; MO'!D$24+$M673*'10k &amp; MO'!D$30</f>
        <v>4520.8397999999997</v>
      </c>
      <c r="V673" s="349">
        <f>+$I673*'10k &amp; MO'!E$6+$J673*'10k &amp; MO'!E$12+$K673*'10k &amp; MO'!E$18+$L673*'10k &amp; MO'!E$24+$M673*'10k &amp; MO'!E$30</f>
        <v>247976.16740000001</v>
      </c>
      <c r="W673" s="349">
        <f>+$I673*'10k &amp; MO'!F$6+$J673*'10k &amp; MO'!F$12+$K673*'10k &amp; MO'!F$18+$L673*'10k &amp; MO'!F$24+$M673*'10k &amp; MO'!F$30</f>
        <v>111741.99870000001</v>
      </c>
      <c r="X673" s="349">
        <f>+$I673*'10k &amp; MO'!G$6+$J673*'10k &amp; MO'!G$12+$K673*'10k &amp; MO'!G$18+$L673*'10k &amp; MO'!G$24+$M673*'10k &amp; MO'!G$30</f>
        <v>95172.960699999996</v>
      </c>
      <c r="Y673" s="349">
        <f>+$N673*'10k &amp; MO'!H$6+$O673*'10k &amp; MO'!H$12+$P673*'10k &amp; MO'!H$18+$Q673*'10k &amp; MO'!H$24+$R673*'10k &amp; MO'!H$30</f>
        <v>0</v>
      </c>
      <c r="Z673" s="349">
        <f>+$N673*'10k &amp; MO'!I$6+$O673*'10k &amp; MO'!I$12+$P673*'10k &amp; MO'!I$18+$Q673*'10k &amp; MO'!I$24+$R673*'10k &amp; MO'!I$30</f>
        <v>1086.6241</v>
      </c>
      <c r="AA673" s="349">
        <f>+$N673*'10k &amp; MO'!J$6+$O673*'10k &amp; MO'!J$12+$P673*'10k &amp; MO'!J$18+$Q673*'10k &amp; MO'!J$24+$R673*'10k &amp; MO'!J$30</f>
        <v>210196.58480000001</v>
      </c>
      <c r="AB673" s="349">
        <f>+$N673*'10k &amp; MO'!K$6+$O673*'10k &amp; MO'!K$12+$P673*'10k &amp; MO'!K$18+$Q673*'10k &amp; MO'!K$24+$R673*'10k &amp; MO'!K$30</f>
        <v>176631.41340000002</v>
      </c>
      <c r="AC673" s="349">
        <f>+$N673*'10k &amp; MO'!L$6+$O673*'10k &amp; MO'!L$12+$P673*'10k &amp; MO'!L$18+$Q673*'10k &amp; MO'!L$24+$R673*'10k &amp; MO'!L$30</f>
        <v>244084.79290000003</v>
      </c>
      <c r="AD673" s="350">
        <f>+S673*'10k &amp; MO'!O$6</f>
        <v>153.44400000000002</v>
      </c>
      <c r="AF673" s="192" t="str">
        <f t="shared" si="90"/>
        <v>6592017</v>
      </c>
      <c r="AG673" s="192">
        <f>+IFERROR(VLOOKUP($AF673,'Limited Loss'!$F$5:$P$124,AG$3,FALSE),0)</f>
        <v>0</v>
      </c>
      <c r="AH673" s="193">
        <f>+IFERROR(VLOOKUP($AF673,'Limited Loss'!$F$5:$P$124,AH$3,FALSE),0)</f>
        <v>0</v>
      </c>
      <c r="AI673" s="193">
        <f>+IFERROR(VLOOKUP($AF673,'Limited Loss'!$F$5:$P$124,AI$3,FALSE),0)</f>
        <v>0</v>
      </c>
      <c r="AJ673" s="193">
        <f>+IFERROR(VLOOKUP($AF673,'Limited Loss'!$F$5:$P$124,AJ$3,FALSE),0)</f>
        <v>0</v>
      </c>
      <c r="AK673" s="100">
        <f>+IFERROR(VLOOKUP($AF673,'Limited Loss'!$F$5:$P$124,AK$3,FALSE),0)</f>
        <v>0</v>
      </c>
      <c r="AL673" s="193">
        <f>+IFERROR(VLOOKUP($AF673,'Limited Loss'!$F$5:$P$124,AL$3,FALSE),0)</f>
        <v>0</v>
      </c>
      <c r="AM673" s="193">
        <f>+IFERROR(VLOOKUP($AF673,'Limited Loss'!$F$5:$P$124,AM$3,FALSE),0)</f>
        <v>0</v>
      </c>
      <c r="AN673" s="193">
        <f>+IFERROR(VLOOKUP($AF673,'Limited Loss'!$F$5:$P$124,AN$3,FALSE),0)</f>
        <v>0</v>
      </c>
      <c r="AO673" s="193">
        <f>+IFERROR(VLOOKUP($AF673,'Limited Loss'!$F$5:$P$124,AO$3,FALSE),0)</f>
        <v>0</v>
      </c>
      <c r="AP673" s="100">
        <f>+IFERROR(VLOOKUP($AF673,'Limited Loss'!$F$5:$P$124,AP$3,FALSE),0)</f>
        <v>0</v>
      </c>
      <c r="AQ673" s="353"/>
      <c r="AR673" s="331">
        <f t="shared" si="91"/>
        <v>659</v>
      </c>
      <c r="AS673" s="332">
        <f t="shared" si="91"/>
        <v>2017</v>
      </c>
      <c r="AT673" s="349">
        <f t="shared" si="89"/>
        <v>0</v>
      </c>
      <c r="AU673" s="349">
        <f t="shared" si="89"/>
        <v>4520.8397999999997</v>
      </c>
      <c r="AV673" s="349">
        <f t="shared" si="89"/>
        <v>247976.16740000001</v>
      </c>
      <c r="AW673" s="349">
        <f t="shared" si="89"/>
        <v>111741.99870000001</v>
      </c>
      <c r="AX673" s="350">
        <f t="shared" si="89"/>
        <v>95172.960699999996</v>
      </c>
      <c r="AY673" s="349">
        <f t="shared" si="89"/>
        <v>0</v>
      </c>
      <c r="AZ673" s="349">
        <f t="shared" si="89"/>
        <v>1086.6241</v>
      </c>
      <c r="BA673" s="349">
        <f t="shared" si="89"/>
        <v>210196.58480000001</v>
      </c>
      <c r="BB673" s="349">
        <f t="shared" si="96"/>
        <v>176631.41340000002</v>
      </c>
      <c r="BC673" s="349">
        <f t="shared" si="96"/>
        <v>244084.79290000003</v>
      </c>
      <c r="BD673" s="350">
        <f t="shared" si="96"/>
        <v>153.44400000000002</v>
      </c>
      <c r="BE673" s="349">
        <f t="shared" si="93"/>
        <v>463780.21609999996</v>
      </c>
      <c r="BF673" s="375">
        <f t="shared" si="94"/>
        <v>627631.16570000001</v>
      </c>
      <c r="BG673" s="334">
        <f t="shared" si="95"/>
        <v>153.44400000000002</v>
      </c>
    </row>
    <row r="674" spans="1:59" x14ac:dyDescent="0.2">
      <c r="A674" s="326" t="str">
        <f t="shared" si="92"/>
        <v>6592018</v>
      </c>
      <c r="B674" s="331">
        <v>659</v>
      </c>
      <c r="C674" s="327">
        <v>2018</v>
      </c>
      <c r="D674" s="353">
        <f>+IFERROR(VLOOKUP($A674,Data_Loss!$A$2:$V$1180,6,FALSE),0)</f>
        <v>0</v>
      </c>
      <c r="E674" s="353">
        <f>+IFERROR(VLOOKUP($A674,Data_Loss!$A$2:$V$1180,7,FALSE),0)</f>
        <v>0</v>
      </c>
      <c r="F674" s="353">
        <f>+IFERROR(VLOOKUP($A674,Data_Loss!$A$2:$V$1180,8,FALSE),0)</f>
        <v>0</v>
      </c>
      <c r="G674" s="353">
        <f>+IFERROR(VLOOKUP($A674,Data_Loss!$A$2:$V$1180,9,FALSE),0)</f>
        <v>1</v>
      </c>
      <c r="H674" s="353">
        <f>+IFERROR(VLOOKUP($A674,Data_Loss!$A$2:$V$1180,10,FALSE),0)</f>
        <v>6</v>
      </c>
      <c r="I674" s="353">
        <f>+IFERROR(VLOOKUP($A674,Data_Loss!$A$2:$V$1300,12,FALSE),0)</f>
        <v>0</v>
      </c>
      <c r="J674" s="353">
        <f>+IFERROR(VLOOKUP($A674,Data_Loss!$A$2:$V$1300,13,FALSE),0)</f>
        <v>0</v>
      </c>
      <c r="K674" s="353">
        <f>+IFERROR(VLOOKUP($A674,Data_Loss!$A$2:$V$1300,14,FALSE),0)</f>
        <v>0</v>
      </c>
      <c r="L674" s="353">
        <f>+IFERROR(VLOOKUP($A674,Data_Loss!$A$2:$V$1300,15,FALSE),0)</f>
        <v>70252</v>
      </c>
      <c r="M674" s="353">
        <f>+IFERROR(VLOOKUP($A674,Data_Loss!$A$2:$V$1300,16,FALSE),0)</f>
        <v>49520</v>
      </c>
      <c r="N674" s="353">
        <f>+IFERROR(VLOOKUP($A674,Data_Loss!$A$2:$V$1300,17,FALSE),0)</f>
        <v>0</v>
      </c>
      <c r="O674" s="353">
        <f>+IFERROR(VLOOKUP($A674,Data_Loss!$A$2:$V$1300,18,FALSE),0)</f>
        <v>0</v>
      </c>
      <c r="P674" s="353">
        <f>+IFERROR(VLOOKUP($A674,Data_Loss!$A$2:$V$1300,19,FALSE),0)</f>
        <v>0</v>
      </c>
      <c r="Q674" s="353">
        <f>+IFERROR(VLOOKUP($A674,Data_Loss!$A$2:$V$1300,20,FALSE),0)</f>
        <v>77836</v>
      </c>
      <c r="R674" s="353">
        <f>+IFERROR(VLOOKUP($A674,Data_Loss!$A$2:$V$1300,21,FALSE),0)</f>
        <v>171353</v>
      </c>
      <c r="S674" s="353">
        <f>+IFERROR(VLOOKUP($A674,Data_Loss!$A$2:$V$1300,22,FALSE),0)</f>
        <v>0</v>
      </c>
      <c r="T674" s="191">
        <f>+$I674*'10k &amp; MO'!C$7+$J674*'10k &amp; MO'!C$13+$K674*'10k &amp; MO'!C$19+$L674*'10k &amp; MO'!C$25+$M674*'10k &amp; MO'!C$31</f>
        <v>108.944</v>
      </c>
      <c r="U674" s="349">
        <f>+$I674*'10k &amp; MO'!D$7+$J674*'10k &amp; MO'!D$13+$K674*'10k &amp; MO'!D$19+$L674*'10k &amp; MO'!D$25+$M674*'10k &amp; MO'!D$31</f>
        <v>5541.0255999999999</v>
      </c>
      <c r="V674" s="349">
        <f>+$I674*'10k &amp; MO'!E$7+$J674*'10k &amp; MO'!E$13+$K674*'10k &amp; MO'!E$19+$L674*'10k &amp; MO'!E$25+$M674*'10k &amp; MO'!E$31</f>
        <v>180053.20799999998</v>
      </c>
      <c r="W674" s="349">
        <f>+$I674*'10k &amp; MO'!F$7+$J674*'10k &amp; MO'!F$13+$K674*'10k &amp; MO'!F$19+$L674*'10k &amp; MO'!F$25+$M674*'10k &amp; MO'!F$31</f>
        <v>81109.995200000005</v>
      </c>
      <c r="X674" s="349">
        <f>+$I674*'10k &amp; MO'!G$7+$J674*'10k &amp; MO'!G$13+$K674*'10k &amp; MO'!G$19+$L674*'10k &amp; MO'!G$25+$M674*'10k &amp; MO'!G$31</f>
        <v>41436.659599999999</v>
      </c>
      <c r="Y674" s="349">
        <f>+$N674*'10k &amp; MO'!H$7+$O674*'10k &amp; MO'!H$13+$P674*'10k &amp; MO'!H$19+$Q674*'10k &amp; MO'!H$25+$R674*'10k &amp; MO'!H$31</f>
        <v>496.92369999999994</v>
      </c>
      <c r="Z674" s="349">
        <f>+$N674*'10k &amp; MO'!I$7+$O674*'10k &amp; MO'!I$13+$P674*'10k &amp; MO'!I$19+$Q674*'10k &amp; MO'!I$25+$R674*'10k &amp; MO'!I$31</f>
        <v>19157.354100000004</v>
      </c>
      <c r="AA674" s="349">
        <f>+$N674*'10k &amp; MO'!J$7+$O674*'10k &amp; MO'!J$13+$P674*'10k &amp; MO'!J$19+$Q674*'10k &amp; MO'!J$25+$R674*'10k &amp; MO'!J$31</f>
        <v>285193.22080000001</v>
      </c>
      <c r="AB674" s="349">
        <f>+$N674*'10k &amp; MO'!K$7+$O674*'10k &amp; MO'!K$13+$P674*'10k &amp; MO'!K$19+$Q674*'10k &amp; MO'!K$25+$R674*'10k &amp; MO'!K$31</f>
        <v>167849.15340000001</v>
      </c>
      <c r="AC674" s="349">
        <f>+$N674*'10k &amp; MO'!L$7+$O674*'10k &amp; MO'!L$13+$P674*'10k &amp; MO'!L$19+$Q674*'10k &amp; MO'!L$25+$R674*'10k &amp; MO'!L$31</f>
        <v>157081.5092</v>
      </c>
      <c r="AD674" s="350">
        <f>+S674*'10k &amp; MO'!O$7</f>
        <v>0</v>
      </c>
      <c r="AF674" s="192" t="str">
        <f t="shared" si="90"/>
        <v>6592018</v>
      </c>
      <c r="AG674" s="192">
        <f>+IFERROR(VLOOKUP($AF674,'Limited Loss'!$F$5:$P$124,AG$3,FALSE),0)</f>
        <v>0</v>
      </c>
      <c r="AH674" s="193">
        <f>+IFERROR(VLOOKUP($AF674,'Limited Loss'!$F$5:$P$124,AH$3,FALSE),0)</f>
        <v>0</v>
      </c>
      <c r="AI674" s="193">
        <f>+IFERROR(VLOOKUP($AF674,'Limited Loss'!$F$5:$P$124,AI$3,FALSE),0)</f>
        <v>0</v>
      </c>
      <c r="AJ674" s="193">
        <f>+IFERROR(VLOOKUP($AF674,'Limited Loss'!$F$5:$P$124,AJ$3,FALSE),0)</f>
        <v>0</v>
      </c>
      <c r="AK674" s="100">
        <f>+IFERROR(VLOOKUP($AF674,'Limited Loss'!$F$5:$P$124,AK$3,FALSE),0)</f>
        <v>0</v>
      </c>
      <c r="AL674" s="193">
        <f>+IFERROR(VLOOKUP($AF674,'Limited Loss'!$F$5:$P$124,AL$3,FALSE),0)</f>
        <v>0</v>
      </c>
      <c r="AM674" s="193">
        <f>+IFERROR(VLOOKUP($AF674,'Limited Loss'!$F$5:$P$124,AM$3,FALSE),0)</f>
        <v>0</v>
      </c>
      <c r="AN674" s="193">
        <f>+IFERROR(VLOOKUP($AF674,'Limited Loss'!$F$5:$P$124,AN$3,FALSE),0)</f>
        <v>0</v>
      </c>
      <c r="AO674" s="193">
        <f>+IFERROR(VLOOKUP($AF674,'Limited Loss'!$F$5:$P$124,AO$3,FALSE),0)</f>
        <v>0</v>
      </c>
      <c r="AP674" s="100">
        <f>+IFERROR(VLOOKUP($AF674,'Limited Loss'!$F$5:$P$124,AP$3,FALSE),0)</f>
        <v>0</v>
      </c>
      <c r="AQ674" s="353"/>
      <c r="AR674" s="331">
        <f t="shared" si="91"/>
        <v>659</v>
      </c>
      <c r="AS674" s="332">
        <f t="shared" si="91"/>
        <v>2018</v>
      </c>
      <c r="AT674" s="349">
        <f t="shared" si="89"/>
        <v>108.944</v>
      </c>
      <c r="AU674" s="349">
        <f t="shared" si="89"/>
        <v>5541.0255999999999</v>
      </c>
      <c r="AV674" s="349">
        <f t="shared" si="89"/>
        <v>180053.20799999998</v>
      </c>
      <c r="AW674" s="349">
        <f t="shared" si="89"/>
        <v>81109.995200000005</v>
      </c>
      <c r="AX674" s="350">
        <f t="shared" si="89"/>
        <v>41436.659599999999</v>
      </c>
      <c r="AY674" s="349">
        <f t="shared" si="89"/>
        <v>496.92369999999994</v>
      </c>
      <c r="AZ674" s="349">
        <f t="shared" si="89"/>
        <v>19157.354100000004</v>
      </c>
      <c r="BA674" s="349">
        <f t="shared" si="89"/>
        <v>285193.22080000001</v>
      </c>
      <c r="BB674" s="349">
        <f t="shared" si="96"/>
        <v>167849.15340000001</v>
      </c>
      <c r="BC674" s="349">
        <f t="shared" si="96"/>
        <v>157081.5092</v>
      </c>
      <c r="BD674" s="350">
        <f t="shared" si="96"/>
        <v>0</v>
      </c>
      <c r="BE674" s="349">
        <f t="shared" si="93"/>
        <v>490550.67619999999</v>
      </c>
      <c r="BF674" s="375">
        <f t="shared" si="94"/>
        <v>447477.31740000006</v>
      </c>
      <c r="BG674" s="334">
        <f t="shared" si="95"/>
        <v>0</v>
      </c>
    </row>
    <row r="675" spans="1:59" x14ac:dyDescent="0.2">
      <c r="A675" s="326" t="str">
        <f t="shared" si="92"/>
        <v>6602014</v>
      </c>
      <c r="B675" s="331">
        <v>660</v>
      </c>
      <c r="C675" s="327">
        <v>2014</v>
      </c>
      <c r="D675" s="353">
        <f>+IFERROR(VLOOKUP($A675,Data_Loss!$A$2:$V$1180,6,FALSE),0)</f>
        <v>0</v>
      </c>
      <c r="E675" s="353">
        <f>+IFERROR(VLOOKUP($A675,Data_Loss!$A$2:$V$1180,7,FALSE),0)</f>
        <v>0</v>
      </c>
      <c r="F675" s="353">
        <f>+IFERROR(VLOOKUP($A675,Data_Loss!$A$2:$V$1180,8,FALSE),0)</f>
        <v>0</v>
      </c>
      <c r="G675" s="353">
        <f>+IFERROR(VLOOKUP($A675,Data_Loss!$A$2:$V$1180,9,FALSE),0)</f>
        <v>2</v>
      </c>
      <c r="H675" s="353">
        <f>+IFERROR(VLOOKUP($A675,Data_Loss!$A$2:$V$1180,10,FALSE),0)</f>
        <v>3</v>
      </c>
      <c r="I675" s="353">
        <f>+IFERROR(VLOOKUP($A675,Data_Loss!$A$2:$V$1300,12,FALSE),0)</f>
        <v>0</v>
      </c>
      <c r="J675" s="353">
        <f>+IFERROR(VLOOKUP($A675,Data_Loss!$A$2:$V$1300,13,FALSE),0)</f>
        <v>0</v>
      </c>
      <c r="K675" s="353">
        <f>+IFERROR(VLOOKUP($A675,Data_Loss!$A$2:$V$1300,14,FALSE),0)</f>
        <v>0</v>
      </c>
      <c r="L675" s="353">
        <f>+IFERROR(VLOOKUP($A675,Data_Loss!$A$2:$V$1300,15,FALSE),0)</f>
        <v>28305</v>
      </c>
      <c r="M675" s="353">
        <f>+IFERROR(VLOOKUP($A675,Data_Loss!$A$2:$V$1300,16,FALSE),0)</f>
        <v>18451</v>
      </c>
      <c r="N675" s="353">
        <f>+IFERROR(VLOOKUP($A675,Data_Loss!$A$2:$V$1300,17,FALSE),0)</f>
        <v>0</v>
      </c>
      <c r="O675" s="353">
        <f>+IFERROR(VLOOKUP($A675,Data_Loss!$A$2:$V$1300,18,FALSE),0)</f>
        <v>0</v>
      </c>
      <c r="P675" s="353">
        <f>+IFERROR(VLOOKUP($A675,Data_Loss!$A$2:$V$1300,19,FALSE),0)</f>
        <v>0</v>
      </c>
      <c r="Q675" s="353">
        <f>+IFERROR(VLOOKUP($A675,Data_Loss!$A$2:$V$1300,20,FALSE),0)</f>
        <v>35776</v>
      </c>
      <c r="R675" s="353">
        <f>+IFERROR(VLOOKUP($A675,Data_Loss!$A$2:$V$1300,21,FALSE),0)</f>
        <v>30174</v>
      </c>
      <c r="S675" s="353">
        <f>+IFERROR(VLOOKUP($A675,Data_Loss!$A$2:$V$1300,22,FALSE),0)</f>
        <v>9430</v>
      </c>
      <c r="T675" s="191">
        <f>+$I675*'10k &amp; MO'!C$3+$J675*'10k &amp; MO'!C$9+$K675*'10k &amp; MO'!C$15+$L675*'10k &amp; MO'!C$21+$M675*'10k &amp; MO'!C$27</f>
        <v>0</v>
      </c>
      <c r="U675" s="349">
        <f>+$I675*'10k &amp; MO'!D$3+$J675*'10k &amp; MO'!D$9+$K675*'10k &amp; MO'!D$15+$L675*'10k &amp; MO'!D$21+$M675*'10k &amp; MO'!D$27</f>
        <v>0</v>
      </c>
      <c r="V675" s="349">
        <f>+$I675*'10k &amp; MO'!E$3+$J675*'10k &amp; MO'!E$9+$K675*'10k &amp; MO'!E$15+$L675*'10k &amp; MO'!E$21+$M675*'10k &amp; MO'!E$27</f>
        <v>0</v>
      </c>
      <c r="W675" s="349">
        <f>+$I675*'10k &amp; MO'!F$3+$J675*'10k &amp; MO'!F$9+$K675*'10k &amp; MO'!F$15+$L675*'10k &amp; MO'!F$21+$M675*'10k &amp; MO'!F$27</f>
        <v>34786.845000000001</v>
      </c>
      <c r="X675" s="349">
        <f>+$I675*'10k &amp; MO'!G$3+$J675*'10k &amp; MO'!G$9+$K675*'10k &amp; MO'!G$15+$L675*'10k &amp; MO'!G$21+$M675*'10k &amp; MO'!G$27</f>
        <v>20886.531999999999</v>
      </c>
      <c r="Y675" s="349">
        <f>+$N675*'10k &amp; MO'!H$3+$O675*'10k &amp; MO'!H$9+$P675*'10k &amp; MO'!H$15+$Q675*'10k &amp; MO'!H$21+$R675*'10k &amp; MO'!H$27</f>
        <v>0</v>
      </c>
      <c r="Z675" s="349">
        <f>+$N675*'10k &amp; MO'!I$3+$O675*'10k &amp; MO'!I$9+$P675*'10k &amp; MO'!I$15+$Q675*'10k &amp; MO'!I$21+$R675*'10k &amp; MO'!I$27</f>
        <v>0</v>
      </c>
      <c r="AA675" s="349">
        <f>+$N675*'10k &amp; MO'!J$3+$O675*'10k &amp; MO'!J$9+$P675*'10k &amp; MO'!J$15+$Q675*'10k &amp; MO'!J$21+$R675*'10k &amp; MO'!J$27</f>
        <v>0</v>
      </c>
      <c r="AB675" s="349">
        <f>+$N675*'10k &amp; MO'!K$3+$O675*'10k &amp; MO'!K$9+$P675*'10k &amp; MO'!K$15+$Q675*'10k &amp; MO'!K$21+$R675*'10k &amp; MO'!K$27</f>
        <v>50122.175999999999</v>
      </c>
      <c r="AC675" s="349">
        <f>+$N675*'10k &amp; MO'!L$3+$O675*'10k &amp; MO'!L$9+$P675*'10k &amp; MO'!L$15+$Q675*'10k &amp; MO'!L$21+$R675*'10k &amp; MO'!L$27</f>
        <v>46528.308000000005</v>
      </c>
      <c r="AD675" s="350">
        <f>+S675*'10k &amp; MO'!O$3</f>
        <v>10099.529999999999</v>
      </c>
      <c r="AF675" s="192" t="str">
        <f t="shared" si="90"/>
        <v>6602014</v>
      </c>
      <c r="AG675" s="192">
        <f>+IFERROR(VLOOKUP($AF675,'Limited Loss'!$F$5:$P$124,AG$3,FALSE),0)</f>
        <v>0</v>
      </c>
      <c r="AH675" s="193">
        <f>+IFERROR(VLOOKUP($AF675,'Limited Loss'!$F$5:$P$124,AH$3,FALSE),0)</f>
        <v>0</v>
      </c>
      <c r="AI675" s="193">
        <f>+IFERROR(VLOOKUP($AF675,'Limited Loss'!$F$5:$P$124,AI$3,FALSE),0)</f>
        <v>0</v>
      </c>
      <c r="AJ675" s="193">
        <f>+IFERROR(VLOOKUP($AF675,'Limited Loss'!$F$5:$P$124,AJ$3,FALSE),0)</f>
        <v>0</v>
      </c>
      <c r="AK675" s="100">
        <f>+IFERROR(VLOOKUP($AF675,'Limited Loss'!$F$5:$P$124,AK$3,FALSE),0)</f>
        <v>0</v>
      </c>
      <c r="AL675" s="193">
        <f>+IFERROR(VLOOKUP($AF675,'Limited Loss'!$F$5:$P$124,AL$3,FALSE),0)</f>
        <v>0</v>
      </c>
      <c r="AM675" s="193">
        <f>+IFERROR(VLOOKUP($AF675,'Limited Loss'!$F$5:$P$124,AM$3,FALSE),0)</f>
        <v>0</v>
      </c>
      <c r="AN675" s="193">
        <f>+IFERROR(VLOOKUP($AF675,'Limited Loss'!$F$5:$P$124,AN$3,FALSE),0)</f>
        <v>0</v>
      </c>
      <c r="AO675" s="193">
        <f>+IFERROR(VLOOKUP($AF675,'Limited Loss'!$F$5:$P$124,AO$3,FALSE),0)</f>
        <v>0</v>
      </c>
      <c r="AP675" s="100">
        <f>+IFERROR(VLOOKUP($AF675,'Limited Loss'!$F$5:$P$124,AP$3,FALSE),0)</f>
        <v>0</v>
      </c>
      <c r="AQ675" s="353"/>
      <c r="AR675" s="331">
        <f t="shared" si="91"/>
        <v>660</v>
      </c>
      <c r="AS675" s="332">
        <f t="shared" si="91"/>
        <v>2014</v>
      </c>
      <c r="AT675" s="349">
        <f t="shared" si="89"/>
        <v>0</v>
      </c>
      <c r="AU675" s="349">
        <f t="shared" si="89"/>
        <v>0</v>
      </c>
      <c r="AV675" s="349">
        <f t="shared" si="89"/>
        <v>0</v>
      </c>
      <c r="AW675" s="349">
        <f t="shared" si="89"/>
        <v>34786.845000000001</v>
      </c>
      <c r="AX675" s="350">
        <f t="shared" si="89"/>
        <v>20886.531999999999</v>
      </c>
      <c r="AY675" s="349">
        <f t="shared" si="89"/>
        <v>0</v>
      </c>
      <c r="AZ675" s="349">
        <f t="shared" si="89"/>
        <v>0</v>
      </c>
      <c r="BA675" s="349">
        <f t="shared" si="89"/>
        <v>0</v>
      </c>
      <c r="BB675" s="349">
        <f t="shared" si="96"/>
        <v>50122.175999999999</v>
      </c>
      <c r="BC675" s="349">
        <f t="shared" si="96"/>
        <v>46528.308000000005</v>
      </c>
      <c r="BD675" s="350">
        <f t="shared" si="96"/>
        <v>10099.529999999999</v>
      </c>
      <c r="BE675" s="349">
        <f t="shared" si="93"/>
        <v>0</v>
      </c>
      <c r="BF675" s="375">
        <f t="shared" si="94"/>
        <v>152323.861</v>
      </c>
      <c r="BG675" s="334">
        <f t="shared" si="95"/>
        <v>10099.529999999999</v>
      </c>
    </row>
    <row r="676" spans="1:59" x14ac:dyDescent="0.2">
      <c r="A676" s="326" t="str">
        <f t="shared" si="92"/>
        <v>6602015</v>
      </c>
      <c r="B676" s="331">
        <v>660</v>
      </c>
      <c r="C676" s="327">
        <v>2015</v>
      </c>
      <c r="D676" s="353">
        <f>+IFERROR(VLOOKUP($A676,Data_Loss!$A$2:$V$1180,6,FALSE),0)</f>
        <v>0</v>
      </c>
      <c r="E676" s="353">
        <f>+IFERROR(VLOOKUP($A676,Data_Loss!$A$2:$V$1180,7,FALSE),0)</f>
        <v>0</v>
      </c>
      <c r="F676" s="353">
        <f>+IFERROR(VLOOKUP($A676,Data_Loss!$A$2:$V$1180,8,FALSE),0)</f>
        <v>1</v>
      </c>
      <c r="G676" s="353">
        <f>+IFERROR(VLOOKUP($A676,Data_Loss!$A$2:$V$1180,9,FALSE),0)</f>
        <v>1</v>
      </c>
      <c r="H676" s="353">
        <f>+IFERROR(VLOOKUP($A676,Data_Loss!$A$2:$V$1180,10,FALSE),0)</f>
        <v>2</v>
      </c>
      <c r="I676" s="353">
        <f>+IFERROR(VLOOKUP($A676,Data_Loss!$A$2:$V$1300,12,FALSE),0)</f>
        <v>0</v>
      </c>
      <c r="J676" s="353">
        <f>+IFERROR(VLOOKUP($A676,Data_Loss!$A$2:$V$1300,13,FALSE),0)</f>
        <v>0</v>
      </c>
      <c r="K676" s="353">
        <f>+IFERROR(VLOOKUP($A676,Data_Loss!$A$2:$V$1300,14,FALSE),0)</f>
        <v>251750</v>
      </c>
      <c r="L676" s="353">
        <f>+IFERROR(VLOOKUP($A676,Data_Loss!$A$2:$V$1300,15,FALSE),0)</f>
        <v>8000</v>
      </c>
      <c r="M676" s="353">
        <f>+IFERROR(VLOOKUP($A676,Data_Loss!$A$2:$V$1300,16,FALSE),0)</f>
        <v>15591</v>
      </c>
      <c r="N676" s="353">
        <f>+IFERROR(VLOOKUP($A676,Data_Loss!$A$2:$V$1300,17,FALSE),0)</f>
        <v>0</v>
      </c>
      <c r="O676" s="353">
        <f>+IFERROR(VLOOKUP($A676,Data_Loss!$A$2:$V$1300,18,FALSE),0)</f>
        <v>0</v>
      </c>
      <c r="P676" s="353">
        <f>+IFERROR(VLOOKUP($A676,Data_Loss!$A$2:$V$1300,19,FALSE),0)</f>
        <v>45231</v>
      </c>
      <c r="Q676" s="353">
        <f>+IFERROR(VLOOKUP($A676,Data_Loss!$A$2:$V$1300,20,FALSE),0)</f>
        <v>4319</v>
      </c>
      <c r="R676" s="353">
        <f>+IFERROR(VLOOKUP($A676,Data_Loss!$A$2:$V$1300,21,FALSE),0)</f>
        <v>11937</v>
      </c>
      <c r="S676" s="353">
        <f>+IFERROR(VLOOKUP($A676,Data_Loss!$A$2:$V$1300,22,FALSE),0)</f>
        <v>7492</v>
      </c>
      <c r="T676" s="191">
        <f>+$I676*'10k &amp; MO'!C$4+$J676*'10k &amp; MO'!C$10+$K676*'10k &amp; MO'!C$16+$L676*'10k &amp; MO'!C$22+$M676*'10k &amp; MO'!C$28</f>
        <v>0</v>
      </c>
      <c r="U676" s="349">
        <f>+$I676*'10k &amp; MO'!D$4+$J676*'10k &amp; MO'!D$10+$K676*'10k &amp; MO'!D$16+$L676*'10k &amp; MO'!D$22+$M676*'10k &amp; MO'!D$28</f>
        <v>0</v>
      </c>
      <c r="V676" s="349">
        <f>+$I676*'10k &amp; MO'!E$4+$J676*'10k &amp; MO'!E$10+$K676*'10k &amp; MO'!E$16+$L676*'10k &amp; MO'!E$22+$M676*'10k &amp; MO'!E$28</f>
        <v>443538.935</v>
      </c>
      <c r="W676" s="349">
        <f>+$I676*'10k &amp; MO'!F$4+$J676*'10k &amp; MO'!F$10+$K676*'10k &amp; MO'!F$16+$L676*'10k &amp; MO'!F$22+$M676*'10k &amp; MO'!F$28</f>
        <v>11396.776899999999</v>
      </c>
      <c r="X676" s="349">
        <f>+$I676*'10k &amp; MO'!G$4+$J676*'10k &amp; MO'!G$10+$K676*'10k &amp; MO'!G$16+$L676*'10k &amp; MO'!G$22+$M676*'10k &amp; MO'!G$28</f>
        <v>19260.3482</v>
      </c>
      <c r="Y676" s="349">
        <f>+$N676*'10k &amp; MO'!H$4+$O676*'10k &amp; MO'!H$10+$P676*'10k &amp; MO'!H$16+$Q676*'10k &amp; MO'!H$22+$R676*'10k &amp; MO'!H$28</f>
        <v>0</v>
      </c>
      <c r="Z676" s="349">
        <f>+$N676*'10k &amp; MO'!I$4+$O676*'10k &amp; MO'!I$10+$P676*'10k &amp; MO'!I$16+$Q676*'10k &amp; MO'!I$22+$R676*'10k &amp; MO'!I$28</f>
        <v>0</v>
      </c>
      <c r="AA676" s="349">
        <f>+$N676*'10k &amp; MO'!J$4+$O676*'10k &amp; MO'!J$10+$P676*'10k &amp; MO'!J$16+$Q676*'10k &amp; MO'!J$22+$R676*'10k &amp; MO'!J$28</f>
        <v>127006.64839999999</v>
      </c>
      <c r="AB676" s="349">
        <f>+$N676*'10k &amp; MO'!K$4+$O676*'10k &amp; MO'!K$10+$P676*'10k &amp; MO'!K$16+$Q676*'10k &amp; MO'!K$22+$R676*'10k &amp; MO'!K$28</f>
        <v>8435.4904999999999</v>
      </c>
      <c r="AC676" s="349">
        <f>+$N676*'10k &amp; MO'!L$4+$O676*'10k &amp; MO'!L$10+$P676*'10k &amp; MO'!L$16+$Q676*'10k &amp; MO'!L$22+$R676*'10k &amp; MO'!L$28</f>
        <v>17844.005300000001</v>
      </c>
      <c r="AD676" s="350">
        <f>+S676*'10k &amp; MO'!O$4</f>
        <v>9080.3040000000001</v>
      </c>
      <c r="AF676" s="192" t="str">
        <f t="shared" si="90"/>
        <v>6602015</v>
      </c>
      <c r="AG676" s="192">
        <f>+IFERROR(VLOOKUP($AF676,'Limited Loss'!$F$5:$P$124,AG$3,FALSE),0)</f>
        <v>0</v>
      </c>
      <c r="AH676" s="193">
        <f>+IFERROR(VLOOKUP($AF676,'Limited Loss'!$F$5:$P$124,AH$3,FALSE),0)</f>
        <v>0</v>
      </c>
      <c r="AI676" s="193">
        <f>+IFERROR(VLOOKUP($AF676,'Limited Loss'!$F$5:$P$124,AI$3,FALSE),0)</f>
        <v>0</v>
      </c>
      <c r="AJ676" s="193">
        <f>+IFERROR(VLOOKUP($AF676,'Limited Loss'!$F$5:$P$124,AJ$3,FALSE),0)</f>
        <v>0</v>
      </c>
      <c r="AK676" s="100">
        <f>+IFERROR(VLOOKUP($AF676,'Limited Loss'!$F$5:$P$124,AK$3,FALSE),0)</f>
        <v>0</v>
      </c>
      <c r="AL676" s="193">
        <f>+IFERROR(VLOOKUP($AF676,'Limited Loss'!$F$5:$P$124,AL$3,FALSE),0)</f>
        <v>0</v>
      </c>
      <c r="AM676" s="193">
        <f>+IFERROR(VLOOKUP($AF676,'Limited Loss'!$F$5:$P$124,AM$3,FALSE),0)</f>
        <v>0</v>
      </c>
      <c r="AN676" s="193">
        <f>+IFERROR(VLOOKUP($AF676,'Limited Loss'!$F$5:$P$124,AN$3,FALSE),0)</f>
        <v>0</v>
      </c>
      <c r="AO676" s="193">
        <f>+IFERROR(VLOOKUP($AF676,'Limited Loss'!$F$5:$P$124,AO$3,FALSE),0)</f>
        <v>0</v>
      </c>
      <c r="AP676" s="100">
        <f>+IFERROR(VLOOKUP($AF676,'Limited Loss'!$F$5:$P$124,AP$3,FALSE),0)</f>
        <v>0</v>
      </c>
      <c r="AQ676" s="353"/>
      <c r="AR676" s="331">
        <f t="shared" si="91"/>
        <v>660</v>
      </c>
      <c r="AS676" s="332">
        <f t="shared" si="91"/>
        <v>2015</v>
      </c>
      <c r="AT676" s="349">
        <f t="shared" si="89"/>
        <v>0</v>
      </c>
      <c r="AU676" s="349">
        <f t="shared" si="89"/>
        <v>0</v>
      </c>
      <c r="AV676" s="349">
        <f t="shared" si="89"/>
        <v>443538.935</v>
      </c>
      <c r="AW676" s="349">
        <f t="shared" si="89"/>
        <v>11396.776899999999</v>
      </c>
      <c r="AX676" s="350">
        <f t="shared" si="89"/>
        <v>19260.3482</v>
      </c>
      <c r="AY676" s="349">
        <f t="shared" si="89"/>
        <v>0</v>
      </c>
      <c r="AZ676" s="349">
        <f t="shared" si="89"/>
        <v>0</v>
      </c>
      <c r="BA676" s="349">
        <f t="shared" si="89"/>
        <v>127006.64839999999</v>
      </c>
      <c r="BB676" s="349">
        <f t="shared" si="96"/>
        <v>8435.4904999999999</v>
      </c>
      <c r="BC676" s="349">
        <f t="shared" si="96"/>
        <v>17844.005300000001</v>
      </c>
      <c r="BD676" s="350">
        <f t="shared" si="96"/>
        <v>9080.3040000000001</v>
      </c>
      <c r="BE676" s="349">
        <f t="shared" si="93"/>
        <v>570545.5834</v>
      </c>
      <c r="BF676" s="375">
        <f t="shared" si="94"/>
        <v>56936.620899999994</v>
      </c>
      <c r="BG676" s="334">
        <f t="shared" si="95"/>
        <v>9080.3040000000001</v>
      </c>
    </row>
    <row r="677" spans="1:59" x14ac:dyDescent="0.2">
      <c r="A677" s="326" t="str">
        <f t="shared" si="92"/>
        <v>6602016</v>
      </c>
      <c r="B677" s="331">
        <v>660</v>
      </c>
      <c r="C677" s="327">
        <v>2016</v>
      </c>
      <c r="D677" s="353">
        <f>+IFERROR(VLOOKUP($A677,Data_Loss!$A$2:$V$1180,6,FALSE),0)</f>
        <v>0</v>
      </c>
      <c r="E677" s="353">
        <f>+IFERROR(VLOOKUP($A677,Data_Loss!$A$2:$V$1180,7,FALSE),0)</f>
        <v>0</v>
      </c>
      <c r="F677" s="353">
        <f>+IFERROR(VLOOKUP($A677,Data_Loss!$A$2:$V$1180,8,FALSE),0)</f>
        <v>0</v>
      </c>
      <c r="G677" s="353">
        <f>+IFERROR(VLOOKUP($A677,Data_Loss!$A$2:$V$1180,9,FALSE),0)</f>
        <v>1</v>
      </c>
      <c r="H677" s="353">
        <f>+IFERROR(VLOOKUP($A677,Data_Loss!$A$2:$V$1180,10,FALSE),0)</f>
        <v>3</v>
      </c>
      <c r="I677" s="353">
        <f>+IFERROR(VLOOKUP($A677,Data_Loss!$A$2:$V$1300,12,FALSE),0)</f>
        <v>0</v>
      </c>
      <c r="J677" s="353">
        <f>+IFERROR(VLOOKUP($A677,Data_Loss!$A$2:$V$1300,13,FALSE),0)</f>
        <v>0</v>
      </c>
      <c r="K677" s="353">
        <f>+IFERROR(VLOOKUP($A677,Data_Loss!$A$2:$V$1300,14,FALSE),0)</f>
        <v>0</v>
      </c>
      <c r="L677" s="353">
        <f>+IFERROR(VLOOKUP($A677,Data_Loss!$A$2:$V$1300,15,FALSE),0)</f>
        <v>16989</v>
      </c>
      <c r="M677" s="353">
        <f>+IFERROR(VLOOKUP($A677,Data_Loss!$A$2:$V$1300,16,FALSE),0)</f>
        <v>7317</v>
      </c>
      <c r="N677" s="353">
        <f>+IFERROR(VLOOKUP($A677,Data_Loss!$A$2:$V$1300,17,FALSE),0)</f>
        <v>0</v>
      </c>
      <c r="O677" s="353">
        <f>+IFERROR(VLOOKUP($A677,Data_Loss!$A$2:$V$1300,18,FALSE),0)</f>
        <v>0</v>
      </c>
      <c r="P677" s="353">
        <f>+IFERROR(VLOOKUP($A677,Data_Loss!$A$2:$V$1300,19,FALSE),0)</f>
        <v>0</v>
      </c>
      <c r="Q677" s="353">
        <f>+IFERROR(VLOOKUP($A677,Data_Loss!$A$2:$V$1300,20,FALSE),0)</f>
        <v>32792</v>
      </c>
      <c r="R677" s="353">
        <f>+IFERROR(VLOOKUP($A677,Data_Loss!$A$2:$V$1300,21,FALSE),0)</f>
        <v>24948</v>
      </c>
      <c r="S677" s="353">
        <f>+IFERROR(VLOOKUP($A677,Data_Loss!$A$2:$V$1300,22,FALSE),0)</f>
        <v>11047</v>
      </c>
      <c r="T677" s="191">
        <f>+$I677*'10k &amp; MO'!C$5+$J677*'10k &amp; MO'!C$11+$K677*'10k &amp; MO'!C$17+$L677*'10k &amp; MO'!C$23+$M677*'10k &amp; MO'!C$29</f>
        <v>0</v>
      </c>
      <c r="U677" s="349">
        <f>+$I677*'10k &amp; MO'!D$5+$J677*'10k &amp; MO'!D$11+$K677*'10k &amp; MO'!D$17+$L677*'10k &amp; MO'!D$23+$M677*'10k &amp; MO'!D$29</f>
        <v>0</v>
      </c>
      <c r="V677" s="349">
        <f>+$I677*'10k &amp; MO'!E$5+$J677*'10k &amp; MO'!E$11+$K677*'10k &amp; MO'!E$17+$L677*'10k &amp; MO'!E$23+$M677*'10k &amp; MO'!E$29</f>
        <v>6348.7422000000006</v>
      </c>
      <c r="W677" s="349">
        <f>+$I677*'10k &amp; MO'!F$5+$J677*'10k &amp; MO'!F$11+$K677*'10k &amp; MO'!F$17+$L677*'10k &amp; MO'!F$23+$M677*'10k &amp; MO'!F$29</f>
        <v>18878.426100000001</v>
      </c>
      <c r="X677" s="349">
        <f>+$I677*'10k &amp; MO'!G$5+$J677*'10k &amp; MO'!G$11+$K677*'10k &amp; MO'!G$17+$L677*'10k &amp; MO'!G$23+$M677*'10k &amp; MO'!G$29</f>
        <v>8038.5596999999998</v>
      </c>
      <c r="Y677" s="349">
        <f>+$N677*'10k &amp; MO'!H$5+$O677*'10k &amp; MO'!H$11+$P677*'10k &amp; MO'!H$17+$Q677*'10k &amp; MO'!H$23+$R677*'10k &amp; MO'!H$29</f>
        <v>0</v>
      </c>
      <c r="Z677" s="349">
        <f>+$N677*'10k &amp; MO'!I$5+$O677*'10k &amp; MO'!I$11+$P677*'10k &amp; MO'!I$17+$Q677*'10k &amp; MO'!I$23+$R677*'10k &amp; MO'!I$29</f>
        <v>0</v>
      </c>
      <c r="AA677" s="349">
        <f>+$N677*'10k &amp; MO'!J$5+$O677*'10k &amp; MO'!J$11+$P677*'10k &amp; MO'!J$17+$Q677*'10k &amp; MO'!J$23+$R677*'10k &amp; MO'!J$29</f>
        <v>13863.885200000001</v>
      </c>
      <c r="AB677" s="349">
        <f>+$N677*'10k &amp; MO'!K$5+$O677*'10k &amp; MO'!K$11+$P677*'10k &amp; MO'!K$17+$Q677*'10k &amp; MO'!K$23+$R677*'10k &amp; MO'!K$29</f>
        <v>54284.992400000003</v>
      </c>
      <c r="AC677" s="349">
        <f>+$N677*'10k &amp; MO'!L$5+$O677*'10k &amp; MO'!L$11+$P677*'10k &amp; MO'!L$17+$Q677*'10k &amp; MO'!L$23+$R677*'10k &amp; MO'!L$29</f>
        <v>39175.641600000003</v>
      </c>
      <c r="AD677" s="350">
        <f>+S677*'10k &amp; MO'!O$5</f>
        <v>14891.356000000002</v>
      </c>
      <c r="AF677" s="192" t="str">
        <f t="shared" si="90"/>
        <v>6602016</v>
      </c>
      <c r="AG677" s="192">
        <f>+IFERROR(VLOOKUP($AF677,'Limited Loss'!$F$5:$P$124,AG$3,FALSE),0)</f>
        <v>0</v>
      </c>
      <c r="AH677" s="193">
        <f>+IFERROR(VLOOKUP($AF677,'Limited Loss'!$F$5:$P$124,AH$3,FALSE),0)</f>
        <v>0</v>
      </c>
      <c r="AI677" s="193">
        <f>+IFERROR(VLOOKUP($AF677,'Limited Loss'!$F$5:$P$124,AI$3,FALSE),0)</f>
        <v>0</v>
      </c>
      <c r="AJ677" s="193">
        <f>+IFERROR(VLOOKUP($AF677,'Limited Loss'!$F$5:$P$124,AJ$3,FALSE),0)</f>
        <v>0</v>
      </c>
      <c r="AK677" s="100">
        <f>+IFERROR(VLOOKUP($AF677,'Limited Loss'!$F$5:$P$124,AK$3,FALSE),0)</f>
        <v>0</v>
      </c>
      <c r="AL677" s="193">
        <f>+IFERROR(VLOOKUP($AF677,'Limited Loss'!$F$5:$P$124,AL$3,FALSE),0)</f>
        <v>0</v>
      </c>
      <c r="AM677" s="193">
        <f>+IFERROR(VLOOKUP($AF677,'Limited Loss'!$F$5:$P$124,AM$3,FALSE),0)</f>
        <v>0</v>
      </c>
      <c r="AN677" s="193">
        <f>+IFERROR(VLOOKUP($AF677,'Limited Loss'!$F$5:$P$124,AN$3,FALSE),0)</f>
        <v>0</v>
      </c>
      <c r="AO677" s="193">
        <f>+IFERROR(VLOOKUP($AF677,'Limited Loss'!$F$5:$P$124,AO$3,FALSE),0)</f>
        <v>0</v>
      </c>
      <c r="AP677" s="100">
        <f>+IFERROR(VLOOKUP($AF677,'Limited Loss'!$F$5:$P$124,AP$3,FALSE),0)</f>
        <v>0</v>
      </c>
      <c r="AQ677" s="353"/>
      <c r="AR677" s="331">
        <f t="shared" si="91"/>
        <v>660</v>
      </c>
      <c r="AS677" s="332">
        <f t="shared" si="91"/>
        <v>2016</v>
      </c>
      <c r="AT677" s="349">
        <f t="shared" si="89"/>
        <v>0</v>
      </c>
      <c r="AU677" s="349">
        <f t="shared" ref="AU677:BD712" si="97">+U677-AH677</f>
        <v>0</v>
      </c>
      <c r="AV677" s="349">
        <f t="shared" si="97"/>
        <v>6348.7422000000006</v>
      </c>
      <c r="AW677" s="349">
        <f t="shared" si="97"/>
        <v>18878.426100000001</v>
      </c>
      <c r="AX677" s="350">
        <f t="shared" si="97"/>
        <v>8038.5596999999998</v>
      </c>
      <c r="AY677" s="349">
        <f t="shared" si="97"/>
        <v>0</v>
      </c>
      <c r="AZ677" s="349">
        <f t="shared" si="97"/>
        <v>0</v>
      </c>
      <c r="BA677" s="349">
        <f t="shared" si="97"/>
        <v>13863.885200000001</v>
      </c>
      <c r="BB677" s="349">
        <f t="shared" si="96"/>
        <v>54284.992400000003</v>
      </c>
      <c r="BC677" s="349">
        <f t="shared" si="96"/>
        <v>39175.641600000003</v>
      </c>
      <c r="BD677" s="350">
        <f t="shared" si="96"/>
        <v>14891.356000000002</v>
      </c>
      <c r="BE677" s="349">
        <f t="shared" si="93"/>
        <v>20212.627400000001</v>
      </c>
      <c r="BF677" s="375">
        <f t="shared" si="94"/>
        <v>120377.61980000001</v>
      </c>
      <c r="BG677" s="334">
        <f t="shared" si="95"/>
        <v>14891.356000000002</v>
      </c>
    </row>
    <row r="678" spans="1:59" x14ac:dyDescent="0.2">
      <c r="A678" s="326" t="str">
        <f t="shared" si="92"/>
        <v>6602017</v>
      </c>
      <c r="B678" s="331">
        <v>660</v>
      </c>
      <c r="C678" s="327">
        <v>2017</v>
      </c>
      <c r="D678" s="353">
        <f>+IFERROR(VLOOKUP($A678,Data_Loss!$A$2:$V$1180,6,FALSE),0)</f>
        <v>0</v>
      </c>
      <c r="E678" s="353">
        <f>+IFERROR(VLOOKUP($A678,Data_Loss!$A$2:$V$1180,7,FALSE),0)</f>
        <v>0</v>
      </c>
      <c r="F678" s="353">
        <f>+IFERROR(VLOOKUP($A678,Data_Loss!$A$2:$V$1180,8,FALSE),0)</f>
        <v>2</v>
      </c>
      <c r="G678" s="353">
        <f>+IFERROR(VLOOKUP($A678,Data_Loss!$A$2:$V$1180,9,FALSE),0)</f>
        <v>2</v>
      </c>
      <c r="H678" s="353">
        <f>+IFERROR(VLOOKUP($A678,Data_Loss!$A$2:$V$1180,10,FALSE),0)</f>
        <v>2</v>
      </c>
      <c r="I678" s="353">
        <f>+IFERROR(VLOOKUP($A678,Data_Loss!$A$2:$V$1300,12,FALSE),0)</f>
        <v>0</v>
      </c>
      <c r="J678" s="353">
        <f>+IFERROR(VLOOKUP($A678,Data_Loss!$A$2:$V$1300,13,FALSE),0)</f>
        <v>0</v>
      </c>
      <c r="K678" s="353">
        <f>+IFERROR(VLOOKUP($A678,Data_Loss!$A$2:$V$1300,14,FALSE),0)</f>
        <v>567532</v>
      </c>
      <c r="L678" s="353">
        <f>+IFERROR(VLOOKUP($A678,Data_Loss!$A$2:$V$1300,15,FALSE),0)</f>
        <v>16622</v>
      </c>
      <c r="M678" s="353">
        <f>+IFERROR(VLOOKUP($A678,Data_Loss!$A$2:$V$1300,16,FALSE),0)</f>
        <v>10735</v>
      </c>
      <c r="N678" s="353">
        <f>+IFERROR(VLOOKUP($A678,Data_Loss!$A$2:$V$1300,17,FALSE),0)</f>
        <v>0</v>
      </c>
      <c r="O678" s="353">
        <f>+IFERROR(VLOOKUP($A678,Data_Loss!$A$2:$V$1300,18,FALSE),0)</f>
        <v>0</v>
      </c>
      <c r="P678" s="353">
        <f>+IFERROR(VLOOKUP($A678,Data_Loss!$A$2:$V$1300,19,FALSE),0)</f>
        <v>283087</v>
      </c>
      <c r="Q678" s="353">
        <f>+IFERROR(VLOOKUP($A678,Data_Loss!$A$2:$V$1300,20,FALSE),0)</f>
        <v>8804</v>
      </c>
      <c r="R678" s="353">
        <f>+IFERROR(VLOOKUP($A678,Data_Loss!$A$2:$V$1300,21,FALSE),0)</f>
        <v>6903</v>
      </c>
      <c r="S678" s="353">
        <f>+IFERROR(VLOOKUP($A678,Data_Loss!$A$2:$V$1300,22,FALSE),0)</f>
        <v>13168</v>
      </c>
      <c r="T678" s="191">
        <f>+$I678*'10k &amp; MO'!C$6+$J678*'10k &amp; MO'!C$12+$K678*'10k &amp; MO'!C$18+$L678*'10k &amp; MO'!C$24+$M678*'10k &amp; MO'!C$30</f>
        <v>0</v>
      </c>
      <c r="U678" s="349">
        <f>+$I678*'10k &amp; MO'!D$6+$J678*'10k &amp; MO'!D$12+$K678*'10k &amp; MO'!D$18+$L678*'10k &amp; MO'!D$24+$M678*'10k &amp; MO'!D$30</f>
        <v>32507.398099999999</v>
      </c>
      <c r="V678" s="349">
        <f>+$I678*'10k &amp; MO'!E$6+$J678*'10k &amp; MO'!E$12+$K678*'10k &amp; MO'!E$18+$L678*'10k &amp; MO'!E$24+$M678*'10k &amp; MO'!E$30</f>
        <v>978321.38930000004</v>
      </c>
      <c r="W678" s="349">
        <f>+$I678*'10k &amp; MO'!F$6+$J678*'10k &amp; MO'!F$12+$K678*'10k &amp; MO'!F$18+$L678*'10k &amp; MO'!F$24+$M678*'10k &amp; MO'!F$30</f>
        <v>46067.188699999992</v>
      </c>
      <c r="X678" s="349">
        <f>+$I678*'10k &amp; MO'!G$6+$J678*'10k &amp; MO'!G$12+$K678*'10k &amp; MO'!G$18+$L678*'10k &amp; MO'!G$24+$M678*'10k &amp; MO'!G$30</f>
        <v>27797.195900000002</v>
      </c>
      <c r="Y678" s="349">
        <f>+$N678*'10k &amp; MO'!H$6+$O678*'10k &amp; MO'!H$12+$P678*'10k &amp; MO'!H$18+$Q678*'10k &amp; MO'!H$24+$R678*'10k &amp; MO'!H$30</f>
        <v>0</v>
      </c>
      <c r="Z678" s="349">
        <f>+$N678*'10k &amp; MO'!I$6+$O678*'10k &amp; MO'!I$12+$P678*'10k &amp; MO'!I$18+$Q678*'10k &amp; MO'!I$24+$R678*'10k &amp; MO'!I$30</f>
        <v>27184.585699999996</v>
      </c>
      <c r="AA678" s="349">
        <f>+$N678*'10k &amp; MO'!J$6+$O678*'10k &amp; MO'!J$12+$P678*'10k &amp; MO'!J$18+$Q678*'10k &amp; MO'!J$24+$R678*'10k &amp; MO'!J$30</f>
        <v>824380.33040000009</v>
      </c>
      <c r="AB678" s="349">
        <f>+$N678*'10k &amp; MO'!K$6+$O678*'10k &amp; MO'!K$12+$P678*'10k &amp; MO'!K$18+$Q678*'10k &amp; MO'!K$24+$R678*'10k &amp; MO'!K$30</f>
        <v>52242.228700000007</v>
      </c>
      <c r="AC678" s="349">
        <f>+$N678*'10k &amp; MO'!L$6+$O678*'10k &amp; MO'!L$12+$P678*'10k &amp; MO'!L$18+$Q678*'10k &amp; MO'!L$24+$R678*'10k &amp; MO'!L$30</f>
        <v>22514.474000000002</v>
      </c>
      <c r="AD678" s="350">
        <f>+S678*'10k &amp; MO'!O$6</f>
        <v>17724.128000000001</v>
      </c>
      <c r="AF678" s="192" t="str">
        <f t="shared" si="90"/>
        <v>6602017</v>
      </c>
      <c r="AG678" s="192">
        <f>+IFERROR(VLOOKUP($AF678,'Limited Loss'!$F$5:$P$124,AG$3,FALSE),0)</f>
        <v>0</v>
      </c>
      <c r="AH678" s="193">
        <f>+IFERROR(VLOOKUP($AF678,'Limited Loss'!$F$5:$P$124,AH$3,FALSE),0)</f>
        <v>0</v>
      </c>
      <c r="AI678" s="193">
        <f>+IFERROR(VLOOKUP($AF678,'Limited Loss'!$F$5:$P$124,AI$3,FALSE),0)</f>
        <v>0</v>
      </c>
      <c r="AJ678" s="193">
        <f>+IFERROR(VLOOKUP($AF678,'Limited Loss'!$F$5:$P$124,AJ$3,FALSE),0)</f>
        <v>0</v>
      </c>
      <c r="AK678" s="100">
        <f>+IFERROR(VLOOKUP($AF678,'Limited Loss'!$F$5:$P$124,AK$3,FALSE),0)</f>
        <v>0</v>
      </c>
      <c r="AL678" s="193">
        <f>+IFERROR(VLOOKUP($AF678,'Limited Loss'!$F$5:$P$124,AL$3,FALSE),0)</f>
        <v>0</v>
      </c>
      <c r="AM678" s="193">
        <f>+IFERROR(VLOOKUP($AF678,'Limited Loss'!$F$5:$P$124,AM$3,FALSE),0)</f>
        <v>0</v>
      </c>
      <c r="AN678" s="193">
        <f>+IFERROR(VLOOKUP($AF678,'Limited Loss'!$F$5:$P$124,AN$3,FALSE),0)</f>
        <v>0</v>
      </c>
      <c r="AO678" s="193">
        <f>+IFERROR(VLOOKUP($AF678,'Limited Loss'!$F$5:$P$124,AO$3,FALSE),0)</f>
        <v>0</v>
      </c>
      <c r="AP678" s="100">
        <f>+IFERROR(VLOOKUP($AF678,'Limited Loss'!$F$5:$P$124,AP$3,FALSE),0)</f>
        <v>0</v>
      </c>
      <c r="AQ678" s="353"/>
      <c r="AR678" s="331">
        <f t="shared" si="91"/>
        <v>660</v>
      </c>
      <c r="AS678" s="332">
        <f t="shared" si="91"/>
        <v>2017</v>
      </c>
      <c r="AT678" s="349">
        <f t="shared" ref="AT678:BD732" si="98">+T678-AG678</f>
        <v>0</v>
      </c>
      <c r="AU678" s="349">
        <f t="shared" si="97"/>
        <v>32507.398099999999</v>
      </c>
      <c r="AV678" s="349">
        <f t="shared" si="97"/>
        <v>978321.38930000004</v>
      </c>
      <c r="AW678" s="349">
        <f t="shared" si="97"/>
        <v>46067.188699999992</v>
      </c>
      <c r="AX678" s="350">
        <f t="shared" si="97"/>
        <v>27797.195900000002</v>
      </c>
      <c r="AY678" s="349">
        <f t="shared" si="97"/>
        <v>0</v>
      </c>
      <c r="AZ678" s="349">
        <f t="shared" si="97"/>
        <v>27184.585699999996</v>
      </c>
      <c r="BA678" s="349">
        <f t="shared" si="97"/>
        <v>824380.33040000009</v>
      </c>
      <c r="BB678" s="349">
        <f t="shared" si="96"/>
        <v>52242.228700000007</v>
      </c>
      <c r="BC678" s="349">
        <f t="shared" si="96"/>
        <v>22514.474000000002</v>
      </c>
      <c r="BD678" s="350">
        <f t="shared" si="96"/>
        <v>17724.128000000001</v>
      </c>
      <c r="BE678" s="349">
        <f t="shared" si="93"/>
        <v>1862393.7035000001</v>
      </c>
      <c r="BF678" s="375">
        <f t="shared" si="94"/>
        <v>148621.08730000001</v>
      </c>
      <c r="BG678" s="334">
        <f t="shared" si="95"/>
        <v>17724.128000000001</v>
      </c>
    </row>
    <row r="679" spans="1:59" x14ac:dyDescent="0.2">
      <c r="A679" s="326" t="str">
        <f t="shared" si="92"/>
        <v>6602018</v>
      </c>
      <c r="B679" s="331">
        <v>660</v>
      </c>
      <c r="C679" s="327">
        <v>2018</v>
      </c>
      <c r="D679" s="353">
        <f>+IFERROR(VLOOKUP($A679,Data_Loss!$A$2:$V$1180,6,FALSE),0)</f>
        <v>1</v>
      </c>
      <c r="E679" s="353">
        <f>+IFERROR(VLOOKUP($A679,Data_Loss!$A$2:$V$1180,7,FALSE),0)</f>
        <v>0</v>
      </c>
      <c r="F679" s="353">
        <f>+IFERROR(VLOOKUP($A679,Data_Loss!$A$2:$V$1180,8,FALSE),0)</f>
        <v>0</v>
      </c>
      <c r="G679" s="353">
        <f>+IFERROR(VLOOKUP($A679,Data_Loss!$A$2:$V$1180,9,FALSE),0)</f>
        <v>0</v>
      </c>
      <c r="H679" s="353">
        <f>+IFERROR(VLOOKUP($A679,Data_Loss!$A$2:$V$1180,10,FALSE),0)</f>
        <v>3</v>
      </c>
      <c r="I679" s="353">
        <f>+IFERROR(VLOOKUP($A679,Data_Loss!$A$2:$V$1300,12,FALSE),0)</f>
        <v>148730</v>
      </c>
      <c r="J679" s="353">
        <f>+IFERROR(VLOOKUP($A679,Data_Loss!$A$2:$V$1300,13,FALSE),0)</f>
        <v>0</v>
      </c>
      <c r="K679" s="353">
        <f>+IFERROR(VLOOKUP($A679,Data_Loss!$A$2:$V$1300,14,FALSE),0)</f>
        <v>0</v>
      </c>
      <c r="L679" s="353">
        <f>+IFERROR(VLOOKUP($A679,Data_Loss!$A$2:$V$1300,15,FALSE),0)</f>
        <v>0</v>
      </c>
      <c r="M679" s="353">
        <f>+IFERROR(VLOOKUP($A679,Data_Loss!$A$2:$V$1300,16,FALSE),0)</f>
        <v>7928</v>
      </c>
      <c r="N679" s="353">
        <f>+IFERROR(VLOOKUP($A679,Data_Loss!$A$2:$V$1300,17,FALSE),0)</f>
        <v>0</v>
      </c>
      <c r="O679" s="353">
        <f>+IFERROR(VLOOKUP($A679,Data_Loss!$A$2:$V$1300,18,FALSE),0)</f>
        <v>0</v>
      </c>
      <c r="P679" s="353">
        <f>+IFERROR(VLOOKUP($A679,Data_Loss!$A$2:$V$1300,19,FALSE),0)</f>
        <v>0</v>
      </c>
      <c r="Q679" s="353">
        <f>+IFERROR(VLOOKUP($A679,Data_Loss!$A$2:$V$1300,20,FALSE),0)</f>
        <v>0</v>
      </c>
      <c r="R679" s="353">
        <f>+IFERROR(VLOOKUP($A679,Data_Loss!$A$2:$V$1300,21,FALSE),0)</f>
        <v>42698</v>
      </c>
      <c r="S679" s="353">
        <f>+IFERROR(VLOOKUP($A679,Data_Loss!$A$2:$V$1300,22,FALSE),0)</f>
        <v>9103</v>
      </c>
      <c r="T679" s="191">
        <f>+$I679*'10k &amp; MO'!C$7+$J679*'10k &amp; MO'!C$13+$K679*'10k &amp; MO'!C$19+$L679*'10k &amp; MO'!C$25+$M679*'10k &amp; MO'!C$31</f>
        <v>192310.45859999998</v>
      </c>
      <c r="U679" s="349">
        <f>+$I679*'10k &amp; MO'!D$7+$J679*'10k &amp; MO'!D$13+$K679*'10k &amp; MO'!D$19+$L679*'10k &amp; MO'!D$25+$M679*'10k &amp; MO'!D$31</f>
        <v>540.68959999999993</v>
      </c>
      <c r="V679" s="349">
        <f>+$I679*'10k &amp; MO'!E$7+$J679*'10k &amp; MO'!E$13+$K679*'10k &amp; MO'!E$19+$L679*'10k &amp; MO'!E$25+$M679*'10k &amp; MO'!E$31</f>
        <v>11122.984</v>
      </c>
      <c r="W679" s="349">
        <f>+$I679*'10k &amp; MO'!F$7+$J679*'10k &amp; MO'!F$13+$K679*'10k &amp; MO'!F$19+$L679*'10k &amp; MO'!F$25+$M679*'10k &amp; MO'!F$31</f>
        <v>4194.7048000000004</v>
      </c>
      <c r="X679" s="349">
        <f>+$I679*'10k &amp; MO'!G$7+$J679*'10k &amp; MO'!G$13+$K679*'10k &amp; MO'!G$19+$L679*'10k &amp; MO'!G$25+$M679*'10k &amp; MO'!G$31</f>
        <v>5460.8063999999995</v>
      </c>
      <c r="Y679" s="349">
        <f>+$N679*'10k &amp; MO'!H$7+$O679*'10k &amp; MO'!H$13+$P679*'10k &amp; MO'!H$19+$Q679*'10k &amp; MO'!H$25+$R679*'10k &amp; MO'!H$31</f>
        <v>123.82419999999999</v>
      </c>
      <c r="Z679" s="349">
        <f>+$N679*'10k &amp; MO'!I$7+$O679*'10k &amp; MO'!I$13+$P679*'10k &amp; MO'!I$19+$Q679*'10k &amp; MO'!I$25+$R679*'10k &amp; MO'!I$31</f>
        <v>4222.8321999999998</v>
      </c>
      <c r="AA679" s="349">
        <f>+$N679*'10k &amp; MO'!J$7+$O679*'10k &amp; MO'!J$13+$P679*'10k &amp; MO'!J$19+$Q679*'10k &amp; MO'!J$25+$R679*'10k &amp; MO'!J$31</f>
        <v>43432.405600000006</v>
      </c>
      <c r="AB679" s="349">
        <f>+$N679*'10k &amp; MO'!K$7+$O679*'10k &amp; MO'!K$13+$P679*'10k &amp; MO'!K$19+$Q679*'10k &amp; MO'!K$25+$R679*'10k &amp; MO'!K$31</f>
        <v>22962.984399999998</v>
      </c>
      <c r="AC679" s="349">
        <f>+$N679*'10k &amp; MO'!L$7+$O679*'10k &amp; MO'!L$13+$P679*'10k &amp; MO'!L$19+$Q679*'10k &amp; MO'!L$25+$R679*'10k &amp; MO'!L$31</f>
        <v>35883.3992</v>
      </c>
      <c r="AD679" s="350">
        <f>+S679*'10k &amp; MO'!O$7</f>
        <v>12070.578000000001</v>
      </c>
      <c r="AF679" s="192" t="str">
        <f t="shared" si="90"/>
        <v>6602018</v>
      </c>
      <c r="AG679" s="192">
        <f>+IFERROR(VLOOKUP($AF679,'Limited Loss'!$F$5:$P$124,AG$3,FALSE),0)</f>
        <v>0</v>
      </c>
      <c r="AH679" s="193">
        <f>+IFERROR(VLOOKUP($AF679,'Limited Loss'!$F$5:$P$124,AH$3,FALSE),0)</f>
        <v>0</v>
      </c>
      <c r="AI679" s="193">
        <f>+IFERROR(VLOOKUP($AF679,'Limited Loss'!$F$5:$P$124,AI$3,FALSE),0)</f>
        <v>0</v>
      </c>
      <c r="AJ679" s="193">
        <f>+IFERROR(VLOOKUP($AF679,'Limited Loss'!$F$5:$P$124,AJ$3,FALSE),0)</f>
        <v>0</v>
      </c>
      <c r="AK679" s="100">
        <f>+IFERROR(VLOOKUP($AF679,'Limited Loss'!$F$5:$P$124,AK$3,FALSE),0)</f>
        <v>0</v>
      </c>
      <c r="AL679" s="193">
        <f>+IFERROR(VLOOKUP($AF679,'Limited Loss'!$F$5:$P$124,AL$3,FALSE),0)</f>
        <v>0</v>
      </c>
      <c r="AM679" s="193">
        <f>+IFERROR(VLOOKUP($AF679,'Limited Loss'!$F$5:$P$124,AM$3,FALSE),0)</f>
        <v>0</v>
      </c>
      <c r="AN679" s="193">
        <f>+IFERROR(VLOOKUP($AF679,'Limited Loss'!$F$5:$P$124,AN$3,FALSE),0)</f>
        <v>0</v>
      </c>
      <c r="AO679" s="193">
        <f>+IFERROR(VLOOKUP($AF679,'Limited Loss'!$F$5:$P$124,AO$3,FALSE),0)</f>
        <v>0</v>
      </c>
      <c r="AP679" s="100">
        <f>+IFERROR(VLOOKUP($AF679,'Limited Loss'!$F$5:$P$124,AP$3,FALSE),0)</f>
        <v>0</v>
      </c>
      <c r="AQ679" s="353"/>
      <c r="AR679" s="331">
        <f t="shared" si="91"/>
        <v>660</v>
      </c>
      <c r="AS679" s="332">
        <f t="shared" si="91"/>
        <v>2018</v>
      </c>
      <c r="AT679" s="349">
        <f t="shared" si="98"/>
        <v>192310.45859999998</v>
      </c>
      <c r="AU679" s="349">
        <f t="shared" si="97"/>
        <v>540.68959999999993</v>
      </c>
      <c r="AV679" s="349">
        <f t="shared" si="97"/>
        <v>11122.984</v>
      </c>
      <c r="AW679" s="349">
        <f t="shared" si="97"/>
        <v>4194.7048000000004</v>
      </c>
      <c r="AX679" s="350">
        <f t="shared" si="97"/>
        <v>5460.8063999999995</v>
      </c>
      <c r="AY679" s="349">
        <f t="shared" si="97"/>
        <v>123.82419999999999</v>
      </c>
      <c r="AZ679" s="349">
        <f t="shared" si="97"/>
        <v>4222.8321999999998</v>
      </c>
      <c r="BA679" s="349">
        <f t="shared" si="97"/>
        <v>43432.405600000006</v>
      </c>
      <c r="BB679" s="349">
        <f t="shared" si="96"/>
        <v>22962.984399999998</v>
      </c>
      <c r="BC679" s="349">
        <f t="shared" si="96"/>
        <v>35883.3992</v>
      </c>
      <c r="BD679" s="350">
        <f t="shared" si="96"/>
        <v>12070.578000000001</v>
      </c>
      <c r="BE679" s="349">
        <f t="shared" si="93"/>
        <v>251753.1942</v>
      </c>
      <c r="BF679" s="375">
        <f t="shared" si="94"/>
        <v>68501.894799999995</v>
      </c>
      <c r="BG679" s="334">
        <f t="shared" si="95"/>
        <v>12070.578000000001</v>
      </c>
    </row>
    <row r="680" spans="1:59" x14ac:dyDescent="0.2">
      <c r="A680" s="326" t="str">
        <f t="shared" si="92"/>
        <v>6612014</v>
      </c>
      <c r="B680" s="331">
        <v>661</v>
      </c>
      <c r="C680" s="327">
        <v>2014</v>
      </c>
      <c r="D680" s="353">
        <f>+IFERROR(VLOOKUP($A680,Data_Loss!$A$2:$V$1180,6,FALSE),0)</f>
        <v>1</v>
      </c>
      <c r="E680" s="353">
        <f>+IFERROR(VLOOKUP($A680,Data_Loss!$A$2:$V$1180,7,FALSE),0)</f>
        <v>0</v>
      </c>
      <c r="F680" s="353">
        <f>+IFERROR(VLOOKUP($A680,Data_Loss!$A$2:$V$1180,8,FALSE),0)</f>
        <v>3</v>
      </c>
      <c r="G680" s="353">
        <f>+IFERROR(VLOOKUP($A680,Data_Loss!$A$2:$V$1180,9,FALSE),0)</f>
        <v>6</v>
      </c>
      <c r="H680" s="353">
        <f>+IFERROR(VLOOKUP($A680,Data_Loss!$A$2:$V$1180,10,FALSE),0)</f>
        <v>7</v>
      </c>
      <c r="I680" s="353">
        <f>+IFERROR(VLOOKUP($A680,Data_Loss!$A$2:$V$1300,12,FALSE),0)</f>
        <v>6585</v>
      </c>
      <c r="J680" s="353">
        <f>+IFERROR(VLOOKUP($A680,Data_Loss!$A$2:$V$1300,13,FALSE),0)</f>
        <v>0</v>
      </c>
      <c r="K680" s="353">
        <f>+IFERROR(VLOOKUP($A680,Data_Loss!$A$2:$V$1300,14,FALSE),0)</f>
        <v>632032</v>
      </c>
      <c r="L680" s="353">
        <f>+IFERROR(VLOOKUP($A680,Data_Loss!$A$2:$V$1300,15,FALSE),0)</f>
        <v>185392</v>
      </c>
      <c r="M680" s="353">
        <f>+IFERROR(VLOOKUP($A680,Data_Loss!$A$2:$V$1300,16,FALSE),0)</f>
        <v>66109</v>
      </c>
      <c r="N680" s="353">
        <f>+IFERROR(VLOOKUP($A680,Data_Loss!$A$2:$V$1300,17,FALSE),0)</f>
        <v>141544</v>
      </c>
      <c r="O680" s="353">
        <f>+IFERROR(VLOOKUP($A680,Data_Loss!$A$2:$V$1300,18,FALSE),0)</f>
        <v>0</v>
      </c>
      <c r="P680" s="353">
        <f>+IFERROR(VLOOKUP($A680,Data_Loss!$A$2:$V$1300,19,FALSE),0)</f>
        <v>385632</v>
      </c>
      <c r="Q680" s="353">
        <f>+IFERROR(VLOOKUP($A680,Data_Loss!$A$2:$V$1300,20,FALSE),0)</f>
        <v>88968</v>
      </c>
      <c r="R680" s="353">
        <f>+IFERROR(VLOOKUP($A680,Data_Loss!$A$2:$V$1300,21,FALSE),0)</f>
        <v>127108</v>
      </c>
      <c r="S680" s="353">
        <f>+IFERROR(VLOOKUP($A680,Data_Loss!$A$2:$V$1300,22,FALSE),0)</f>
        <v>101718</v>
      </c>
      <c r="T680" s="191">
        <f>+$I680*'10k &amp; MO'!C$3+$J680*'10k &amp; MO'!C$9+$K680*'10k &amp; MO'!C$15+$L680*'10k &amp; MO'!C$21+$M680*'10k &amp; MO'!C$27</f>
        <v>9831.4050000000007</v>
      </c>
      <c r="U680" s="349">
        <f>+$I680*'10k &amp; MO'!D$3+$J680*'10k &amp; MO'!D$9+$K680*'10k &amp; MO'!D$15+$L680*'10k &amp; MO'!D$21+$M680*'10k &amp; MO'!D$27</f>
        <v>0</v>
      </c>
      <c r="V680" s="349">
        <f>+$I680*'10k &amp; MO'!E$3+$J680*'10k &amp; MO'!E$9+$K680*'10k &amp; MO'!E$15+$L680*'10k &amp; MO'!E$21+$M680*'10k &amp; MO'!E$27</f>
        <v>950576.12800000003</v>
      </c>
      <c r="W680" s="349">
        <f>+$I680*'10k &amp; MO'!F$3+$J680*'10k &amp; MO'!F$9+$K680*'10k &amp; MO'!F$15+$L680*'10k &amp; MO'!F$21+$M680*'10k &amp; MO'!F$27</f>
        <v>227846.76800000001</v>
      </c>
      <c r="X680" s="349">
        <f>+$I680*'10k &amp; MO'!G$3+$J680*'10k &amp; MO'!G$9+$K680*'10k &amp; MO'!G$15+$L680*'10k &amp; MO'!G$21+$M680*'10k &amp; MO'!G$27</f>
        <v>74835.387999999992</v>
      </c>
      <c r="Y680" s="349">
        <f>+$N680*'10k &amp; MO'!H$3+$O680*'10k &amp; MO'!H$9+$P680*'10k &amp; MO'!H$15+$Q680*'10k &amp; MO'!H$21+$R680*'10k &amp; MO'!H$27</f>
        <v>265111.91200000001</v>
      </c>
      <c r="Z680" s="349">
        <f>+$N680*'10k &amp; MO'!I$3+$O680*'10k &amp; MO'!I$9+$P680*'10k &amp; MO'!I$15+$Q680*'10k &amp; MO'!I$21+$R680*'10k &amp; MO'!I$27</f>
        <v>0</v>
      </c>
      <c r="AA680" s="349">
        <f>+$N680*'10k &amp; MO'!J$3+$O680*'10k &amp; MO'!J$9+$P680*'10k &amp; MO'!J$15+$Q680*'10k &amp; MO'!J$21+$R680*'10k &amp; MO'!J$27</f>
        <v>806356.5120000001</v>
      </c>
      <c r="AB680" s="349">
        <f>+$N680*'10k &amp; MO'!K$3+$O680*'10k &amp; MO'!K$9+$P680*'10k &amp; MO'!K$15+$Q680*'10k &amp; MO'!K$21+$R680*'10k &amp; MO'!K$27</f>
        <v>124644.16800000001</v>
      </c>
      <c r="AC680" s="349">
        <f>+$N680*'10k &amp; MO'!L$3+$O680*'10k &amp; MO'!L$9+$P680*'10k &amp; MO'!L$15+$Q680*'10k &amp; MO'!L$21+$R680*'10k &amp; MO'!L$27</f>
        <v>196000.53599999999</v>
      </c>
      <c r="AD680" s="350">
        <f>+S680*'10k &amp; MO'!O$3</f>
        <v>108939.97799999999</v>
      </c>
      <c r="AF680" s="192" t="str">
        <f t="shared" si="90"/>
        <v>6612014</v>
      </c>
      <c r="AG680" s="192">
        <f>+IFERROR(VLOOKUP($AF680,'Limited Loss'!$F$5:$P$124,AG$3,FALSE),0)</f>
        <v>0</v>
      </c>
      <c r="AH680" s="193">
        <f>+IFERROR(VLOOKUP($AF680,'Limited Loss'!$F$5:$P$124,AH$3,FALSE),0)</f>
        <v>0</v>
      </c>
      <c r="AI680" s="193">
        <f>+IFERROR(VLOOKUP($AF680,'Limited Loss'!$F$5:$P$124,AI$3,FALSE),0)</f>
        <v>0</v>
      </c>
      <c r="AJ680" s="193">
        <f>+IFERROR(VLOOKUP($AF680,'Limited Loss'!$F$5:$P$124,AJ$3,FALSE),0)</f>
        <v>0</v>
      </c>
      <c r="AK680" s="100">
        <f>+IFERROR(VLOOKUP($AF680,'Limited Loss'!$F$5:$P$124,AK$3,FALSE),0)</f>
        <v>0</v>
      </c>
      <c r="AL680" s="193">
        <f>+IFERROR(VLOOKUP($AF680,'Limited Loss'!$F$5:$P$124,AL$3,FALSE),0)</f>
        <v>0</v>
      </c>
      <c r="AM680" s="193">
        <f>+IFERROR(VLOOKUP($AF680,'Limited Loss'!$F$5:$P$124,AM$3,FALSE),0)</f>
        <v>0</v>
      </c>
      <c r="AN680" s="193">
        <f>+IFERROR(VLOOKUP($AF680,'Limited Loss'!$F$5:$P$124,AN$3,FALSE),0)</f>
        <v>0</v>
      </c>
      <c r="AO680" s="193">
        <f>+IFERROR(VLOOKUP($AF680,'Limited Loss'!$F$5:$P$124,AO$3,FALSE),0)</f>
        <v>0</v>
      </c>
      <c r="AP680" s="100">
        <f>+IFERROR(VLOOKUP($AF680,'Limited Loss'!$F$5:$P$124,AP$3,FALSE),0)</f>
        <v>0</v>
      </c>
      <c r="AQ680" s="353"/>
      <c r="AR680" s="331">
        <f t="shared" si="91"/>
        <v>661</v>
      </c>
      <c r="AS680" s="332">
        <f t="shared" si="91"/>
        <v>2014</v>
      </c>
      <c r="AT680" s="349">
        <f t="shared" si="98"/>
        <v>9831.4050000000007</v>
      </c>
      <c r="AU680" s="349">
        <f t="shared" si="97"/>
        <v>0</v>
      </c>
      <c r="AV680" s="349">
        <f t="shared" si="97"/>
        <v>950576.12800000003</v>
      </c>
      <c r="AW680" s="349">
        <f t="shared" si="97"/>
        <v>227846.76800000001</v>
      </c>
      <c r="AX680" s="350">
        <f t="shared" si="97"/>
        <v>74835.387999999992</v>
      </c>
      <c r="AY680" s="349">
        <f t="shared" si="97"/>
        <v>265111.91200000001</v>
      </c>
      <c r="AZ680" s="349">
        <f t="shared" si="97"/>
        <v>0</v>
      </c>
      <c r="BA680" s="349">
        <f t="shared" si="97"/>
        <v>806356.5120000001</v>
      </c>
      <c r="BB680" s="349">
        <f t="shared" si="96"/>
        <v>124644.16800000001</v>
      </c>
      <c r="BC680" s="349">
        <f t="shared" si="96"/>
        <v>196000.53599999999</v>
      </c>
      <c r="BD680" s="350">
        <f t="shared" si="96"/>
        <v>108939.97799999999</v>
      </c>
      <c r="BE680" s="349">
        <f t="shared" si="93"/>
        <v>2031875.9570000002</v>
      </c>
      <c r="BF680" s="375">
        <f t="shared" si="94"/>
        <v>623326.86</v>
      </c>
      <c r="BG680" s="334">
        <f t="shared" si="95"/>
        <v>108939.97799999999</v>
      </c>
    </row>
    <row r="681" spans="1:59" x14ac:dyDescent="0.2">
      <c r="A681" s="326" t="str">
        <f t="shared" si="92"/>
        <v>6612015</v>
      </c>
      <c r="B681" s="331">
        <v>661</v>
      </c>
      <c r="C681" s="327">
        <v>2015</v>
      </c>
      <c r="D681" s="353">
        <f>+IFERROR(VLOOKUP($A681,Data_Loss!$A$2:$V$1180,6,FALSE),0)</f>
        <v>0</v>
      </c>
      <c r="E681" s="353">
        <f>+IFERROR(VLOOKUP($A681,Data_Loss!$A$2:$V$1180,7,FALSE),0)</f>
        <v>0</v>
      </c>
      <c r="F681" s="353">
        <f>+IFERROR(VLOOKUP($A681,Data_Loss!$A$2:$V$1180,8,FALSE),0)</f>
        <v>2</v>
      </c>
      <c r="G681" s="353">
        <f>+IFERROR(VLOOKUP($A681,Data_Loss!$A$2:$V$1180,9,FALSE),0)</f>
        <v>5</v>
      </c>
      <c r="H681" s="353">
        <f>+IFERROR(VLOOKUP($A681,Data_Loss!$A$2:$V$1180,10,FALSE),0)</f>
        <v>9</v>
      </c>
      <c r="I681" s="353">
        <f>+IFERROR(VLOOKUP($A681,Data_Loss!$A$2:$V$1300,12,FALSE),0)</f>
        <v>0</v>
      </c>
      <c r="J681" s="353">
        <f>+IFERROR(VLOOKUP($A681,Data_Loss!$A$2:$V$1300,13,FALSE),0)</f>
        <v>0</v>
      </c>
      <c r="K681" s="353">
        <f>+IFERROR(VLOOKUP($A681,Data_Loss!$A$2:$V$1300,14,FALSE),0)</f>
        <v>338120</v>
      </c>
      <c r="L681" s="353">
        <f>+IFERROR(VLOOKUP($A681,Data_Loss!$A$2:$V$1300,15,FALSE),0)</f>
        <v>128690</v>
      </c>
      <c r="M681" s="353">
        <f>+IFERROR(VLOOKUP($A681,Data_Loss!$A$2:$V$1300,16,FALSE),0)</f>
        <v>97240</v>
      </c>
      <c r="N681" s="353">
        <f>+IFERROR(VLOOKUP($A681,Data_Loss!$A$2:$V$1300,17,FALSE),0)</f>
        <v>0</v>
      </c>
      <c r="O681" s="353">
        <f>+IFERROR(VLOOKUP($A681,Data_Loss!$A$2:$V$1300,18,FALSE),0)</f>
        <v>0</v>
      </c>
      <c r="P681" s="353">
        <f>+IFERROR(VLOOKUP($A681,Data_Loss!$A$2:$V$1300,19,FALSE),0)</f>
        <v>700745</v>
      </c>
      <c r="Q681" s="353">
        <f>+IFERROR(VLOOKUP($A681,Data_Loss!$A$2:$V$1300,20,FALSE),0)</f>
        <v>99964</v>
      </c>
      <c r="R681" s="353">
        <f>+IFERROR(VLOOKUP($A681,Data_Loss!$A$2:$V$1300,21,FALSE),0)</f>
        <v>34600</v>
      </c>
      <c r="S681" s="353">
        <f>+IFERROR(VLOOKUP($A681,Data_Loss!$A$2:$V$1300,22,FALSE),0)</f>
        <v>52686</v>
      </c>
      <c r="T681" s="191">
        <f>+$I681*'10k &amp; MO'!C$4+$J681*'10k &amp; MO'!C$10+$K681*'10k &amp; MO'!C$16+$L681*'10k &amp; MO'!C$22+$M681*'10k &amp; MO'!C$28</f>
        <v>0</v>
      </c>
      <c r="U681" s="349">
        <f>+$I681*'10k &amp; MO'!D$4+$J681*'10k &amp; MO'!D$10+$K681*'10k &amp; MO'!D$16+$L681*'10k &amp; MO'!D$22+$M681*'10k &amp; MO'!D$28</f>
        <v>0</v>
      </c>
      <c r="V681" s="349">
        <f>+$I681*'10k &amp; MO'!E$4+$J681*'10k &amp; MO'!E$10+$K681*'10k &amp; MO'!E$16+$L681*'10k &amp; MO'!E$22+$M681*'10k &amp; MO'!E$28</f>
        <v>615657.08499999996</v>
      </c>
      <c r="W681" s="349">
        <f>+$I681*'10k &amp; MO'!F$4+$J681*'10k &amp; MO'!F$10+$K681*'10k &amp; MO'!F$16+$L681*'10k &amp; MO'!F$22+$M681*'10k &amp; MO'!F$28</f>
        <v>146346.48299999998</v>
      </c>
      <c r="X681" s="349">
        <f>+$I681*'10k &amp; MO'!G$4+$J681*'10k &amp; MO'!G$10+$K681*'10k &amp; MO'!G$16+$L681*'10k &amp; MO'!G$22+$M681*'10k &amp; MO'!G$28</f>
        <v>114988.939</v>
      </c>
      <c r="Y681" s="349">
        <f>+$N681*'10k &amp; MO'!H$4+$O681*'10k &amp; MO'!H$10+$P681*'10k &amp; MO'!H$16+$Q681*'10k &amp; MO'!H$22+$R681*'10k &amp; MO'!H$28</f>
        <v>0</v>
      </c>
      <c r="Z681" s="349">
        <f>+$N681*'10k &amp; MO'!I$4+$O681*'10k &amp; MO'!I$10+$P681*'10k &amp; MO'!I$16+$Q681*'10k &amp; MO'!I$22+$R681*'10k &amp; MO'!I$28</f>
        <v>0</v>
      </c>
      <c r="AA681" s="349">
        <f>+$N681*'10k &amp; MO'!J$4+$O681*'10k &amp; MO'!J$10+$P681*'10k &amp; MO'!J$16+$Q681*'10k &amp; MO'!J$22+$R681*'10k &amp; MO'!J$28</f>
        <v>1969622.0034</v>
      </c>
      <c r="AB681" s="349">
        <f>+$N681*'10k &amp; MO'!K$4+$O681*'10k &amp; MO'!K$10+$P681*'10k &amp; MO'!K$16+$Q681*'10k &amp; MO'!K$22+$R681*'10k &amp; MO'!K$28</f>
        <v>175898.15700000001</v>
      </c>
      <c r="AC681" s="349">
        <f>+$N681*'10k &amp; MO'!L$4+$O681*'10k &amp; MO'!L$10+$P681*'10k &amp; MO'!L$16+$Q681*'10k &amp; MO'!L$22+$R681*'10k &amp; MO'!L$28</f>
        <v>56624.919000000002</v>
      </c>
      <c r="AD681" s="350">
        <f>+S681*'10k &amp; MO'!O$4</f>
        <v>63855.432000000001</v>
      </c>
      <c r="AF681" s="192" t="str">
        <f t="shared" si="90"/>
        <v>6612015</v>
      </c>
      <c r="AG681" s="192">
        <f>+IFERROR(VLOOKUP($AF681,'Limited Loss'!$F$5:$P$124,AG$3,FALSE),0)</f>
        <v>0</v>
      </c>
      <c r="AH681" s="193">
        <f>+IFERROR(VLOOKUP($AF681,'Limited Loss'!$F$5:$P$124,AH$3,FALSE),0)</f>
        <v>0</v>
      </c>
      <c r="AI681" s="193">
        <f>+IFERROR(VLOOKUP($AF681,'Limited Loss'!$F$5:$P$124,AI$3,FALSE),0)</f>
        <v>94167</v>
      </c>
      <c r="AJ681" s="193">
        <f>+IFERROR(VLOOKUP($AF681,'Limited Loss'!$F$5:$P$124,AJ$3,FALSE),0)</f>
        <v>489</v>
      </c>
      <c r="AK681" s="100">
        <f>+IFERROR(VLOOKUP($AF681,'Limited Loss'!$F$5:$P$124,AK$3,FALSE),0)</f>
        <v>251</v>
      </c>
      <c r="AL681" s="193">
        <f>+IFERROR(VLOOKUP($AF681,'Limited Loss'!$F$5:$P$124,AL$3,FALSE),0)</f>
        <v>0</v>
      </c>
      <c r="AM681" s="193">
        <f>+IFERROR(VLOOKUP($AF681,'Limited Loss'!$F$5:$P$124,AM$3,FALSE),0)</f>
        <v>0</v>
      </c>
      <c r="AN681" s="193">
        <f>+IFERROR(VLOOKUP($AF681,'Limited Loss'!$F$5:$P$124,AN$3,FALSE),0)</f>
        <v>278200</v>
      </c>
      <c r="AO681" s="193">
        <f>+IFERROR(VLOOKUP($AF681,'Limited Loss'!$F$5:$P$124,AO$3,FALSE),0)</f>
        <v>2897</v>
      </c>
      <c r="AP681" s="100">
        <f>+IFERROR(VLOOKUP($AF681,'Limited Loss'!$F$5:$P$124,AP$3,FALSE),0)</f>
        <v>501</v>
      </c>
      <c r="AQ681" s="353"/>
      <c r="AR681" s="331">
        <f t="shared" si="91"/>
        <v>661</v>
      </c>
      <c r="AS681" s="332">
        <f t="shared" si="91"/>
        <v>2015</v>
      </c>
      <c r="AT681" s="349">
        <f t="shared" si="98"/>
        <v>0</v>
      </c>
      <c r="AU681" s="349">
        <f t="shared" si="97"/>
        <v>0</v>
      </c>
      <c r="AV681" s="349">
        <f t="shared" si="97"/>
        <v>521490.08499999996</v>
      </c>
      <c r="AW681" s="349">
        <f t="shared" si="97"/>
        <v>145857.48299999998</v>
      </c>
      <c r="AX681" s="350">
        <f t="shared" si="97"/>
        <v>114737.939</v>
      </c>
      <c r="AY681" s="349">
        <f t="shared" si="97"/>
        <v>0</v>
      </c>
      <c r="AZ681" s="349">
        <f t="shared" si="97"/>
        <v>0</v>
      </c>
      <c r="BA681" s="349">
        <f t="shared" si="97"/>
        <v>1691422.0034</v>
      </c>
      <c r="BB681" s="349">
        <f t="shared" si="96"/>
        <v>173001.15700000001</v>
      </c>
      <c r="BC681" s="349">
        <f t="shared" si="96"/>
        <v>56123.919000000002</v>
      </c>
      <c r="BD681" s="350">
        <f t="shared" si="96"/>
        <v>63855.432000000001</v>
      </c>
      <c r="BE681" s="349">
        <f t="shared" si="93"/>
        <v>2212912.0883999998</v>
      </c>
      <c r="BF681" s="375">
        <f t="shared" si="94"/>
        <v>489720.49799999996</v>
      </c>
      <c r="BG681" s="334">
        <f t="shared" si="95"/>
        <v>63855.432000000001</v>
      </c>
    </row>
    <row r="682" spans="1:59" x14ac:dyDescent="0.2">
      <c r="A682" s="326" t="str">
        <f t="shared" si="92"/>
        <v>6612016</v>
      </c>
      <c r="B682" s="331">
        <v>661</v>
      </c>
      <c r="C682" s="327">
        <v>2016</v>
      </c>
      <c r="D682" s="353">
        <f>+IFERROR(VLOOKUP($A682,Data_Loss!$A$2:$V$1180,6,FALSE),0)</f>
        <v>0</v>
      </c>
      <c r="E682" s="353">
        <f>+IFERROR(VLOOKUP($A682,Data_Loss!$A$2:$V$1180,7,FALSE),0)</f>
        <v>0</v>
      </c>
      <c r="F682" s="353">
        <f>+IFERROR(VLOOKUP($A682,Data_Loss!$A$2:$V$1180,8,FALSE),0)</f>
        <v>4</v>
      </c>
      <c r="G682" s="353">
        <f>+IFERROR(VLOOKUP($A682,Data_Loss!$A$2:$V$1180,9,FALSE),0)</f>
        <v>5</v>
      </c>
      <c r="H682" s="353">
        <f>+IFERROR(VLOOKUP($A682,Data_Loss!$A$2:$V$1180,10,FALSE),0)</f>
        <v>8</v>
      </c>
      <c r="I682" s="353">
        <f>+IFERROR(VLOOKUP($A682,Data_Loss!$A$2:$V$1300,12,FALSE),0)</f>
        <v>0</v>
      </c>
      <c r="J682" s="353">
        <f>+IFERROR(VLOOKUP($A682,Data_Loss!$A$2:$V$1300,13,FALSE),0)</f>
        <v>0</v>
      </c>
      <c r="K682" s="353">
        <f>+IFERROR(VLOOKUP($A682,Data_Loss!$A$2:$V$1300,14,FALSE),0)</f>
        <v>1065358</v>
      </c>
      <c r="L682" s="353">
        <f>+IFERROR(VLOOKUP($A682,Data_Loss!$A$2:$V$1300,15,FALSE),0)</f>
        <v>111907</v>
      </c>
      <c r="M682" s="353">
        <f>+IFERROR(VLOOKUP($A682,Data_Loss!$A$2:$V$1300,16,FALSE),0)</f>
        <v>69783</v>
      </c>
      <c r="N682" s="353">
        <f>+IFERROR(VLOOKUP($A682,Data_Loss!$A$2:$V$1300,17,FALSE),0)</f>
        <v>0</v>
      </c>
      <c r="O682" s="353">
        <f>+IFERROR(VLOOKUP($A682,Data_Loss!$A$2:$V$1300,18,FALSE),0)</f>
        <v>0</v>
      </c>
      <c r="P682" s="353">
        <f>+IFERROR(VLOOKUP($A682,Data_Loss!$A$2:$V$1300,19,FALSE),0)</f>
        <v>1095590</v>
      </c>
      <c r="Q682" s="353">
        <f>+IFERROR(VLOOKUP($A682,Data_Loss!$A$2:$V$1300,20,FALSE),0)</f>
        <v>142990</v>
      </c>
      <c r="R682" s="353">
        <f>+IFERROR(VLOOKUP($A682,Data_Loss!$A$2:$V$1300,21,FALSE),0)</f>
        <v>71479</v>
      </c>
      <c r="S682" s="353">
        <f>+IFERROR(VLOOKUP($A682,Data_Loss!$A$2:$V$1300,22,FALSE),0)</f>
        <v>173554</v>
      </c>
      <c r="T682" s="191">
        <f>+$I682*'10k &amp; MO'!C$5+$J682*'10k &amp; MO'!C$11+$K682*'10k &amp; MO'!C$17+$L682*'10k &amp; MO'!C$23+$M682*'10k &amp; MO'!C$29</f>
        <v>0</v>
      </c>
      <c r="U682" s="349">
        <f>+$I682*'10k &amp; MO'!D$5+$J682*'10k &amp; MO'!D$11+$K682*'10k &amp; MO'!D$17+$L682*'10k &amp; MO'!D$23+$M682*'10k &amp; MO'!D$29</f>
        <v>6285.6121999999996</v>
      </c>
      <c r="V682" s="349">
        <f>+$I682*'10k &amp; MO'!E$5+$J682*'10k &amp; MO'!E$11+$K682*'10k &amp; MO'!E$17+$L682*'10k &amp; MO'!E$23+$M682*'10k &amp; MO'!E$29</f>
        <v>1709739.1595999999</v>
      </c>
      <c r="W682" s="349">
        <f>+$I682*'10k &amp; MO'!F$5+$J682*'10k &amp; MO'!F$11+$K682*'10k &amp; MO'!F$17+$L682*'10k &amp; MO'!F$23+$M682*'10k &amp; MO'!F$29</f>
        <v>157559.56390000001</v>
      </c>
      <c r="X682" s="349">
        <f>+$I682*'10k &amp; MO'!G$5+$J682*'10k &amp; MO'!G$11+$K682*'10k &amp; MO'!G$17+$L682*'10k &amp; MO'!G$23+$M682*'10k &amp; MO'!G$29</f>
        <v>87455.176099999997</v>
      </c>
      <c r="Y682" s="349">
        <f>+$N682*'10k &amp; MO'!H$5+$O682*'10k &amp; MO'!H$11+$P682*'10k &amp; MO'!H$17+$Q682*'10k &amp; MO'!H$23+$R682*'10k &amp; MO'!H$29</f>
        <v>0</v>
      </c>
      <c r="Z682" s="349">
        <f>+$N682*'10k &amp; MO'!I$5+$O682*'10k &amp; MO'!I$11+$P682*'10k &amp; MO'!I$17+$Q682*'10k &amp; MO'!I$23+$R682*'10k &amp; MO'!I$29</f>
        <v>3615.4470000000001</v>
      </c>
      <c r="AA682" s="349">
        <f>+$N682*'10k &amp; MO'!J$5+$O682*'10k &amp; MO'!J$11+$P682*'10k &amp; MO'!J$17+$Q682*'10k &amp; MO'!J$23+$R682*'10k &amp; MO'!J$29</f>
        <v>2140518.4782999996</v>
      </c>
      <c r="AB682" s="349">
        <f>+$N682*'10k &amp; MO'!K$5+$O682*'10k &amp; MO'!K$11+$P682*'10k &amp; MO'!K$17+$Q682*'10k &amp; MO'!K$23+$R682*'10k &amp; MO'!K$29</f>
        <v>327709.65790000005</v>
      </c>
      <c r="AC682" s="349">
        <f>+$N682*'10k &amp; MO'!L$5+$O682*'10k &amp; MO'!L$11+$P682*'10k &amp; MO'!L$17+$Q682*'10k &amp; MO'!L$23+$R682*'10k &amp; MO'!L$29</f>
        <v>136508.4688</v>
      </c>
      <c r="AD682" s="350">
        <f>+S682*'10k &amp; MO'!O$5</f>
        <v>233950.79200000002</v>
      </c>
      <c r="AF682" s="192" t="str">
        <f t="shared" si="90"/>
        <v>6612016</v>
      </c>
      <c r="AG682" s="192">
        <f>+IFERROR(VLOOKUP($AF682,'Limited Loss'!$F$5:$P$124,AG$3,FALSE),0)</f>
        <v>0</v>
      </c>
      <c r="AH682" s="193">
        <f>+IFERROR(VLOOKUP($AF682,'Limited Loss'!$F$5:$P$124,AH$3,FALSE),0)</f>
        <v>1656</v>
      </c>
      <c r="AI682" s="193">
        <f>+IFERROR(VLOOKUP($AF682,'Limited Loss'!$F$5:$P$124,AI$3,FALSE),0)</f>
        <v>438889</v>
      </c>
      <c r="AJ682" s="193">
        <f>+IFERROR(VLOOKUP($AF682,'Limited Loss'!$F$5:$P$124,AJ$3,FALSE),0)</f>
        <v>8357</v>
      </c>
      <c r="AK682" s="100">
        <f>+IFERROR(VLOOKUP($AF682,'Limited Loss'!$F$5:$P$124,AK$3,FALSE),0)</f>
        <v>3161</v>
      </c>
      <c r="AL682" s="193">
        <f>+IFERROR(VLOOKUP($AF682,'Limited Loss'!$F$5:$P$124,AL$3,FALSE),0)</f>
        <v>0</v>
      </c>
      <c r="AM682" s="193">
        <f>+IFERROR(VLOOKUP($AF682,'Limited Loss'!$F$5:$P$124,AM$3,FALSE),0)</f>
        <v>1262</v>
      </c>
      <c r="AN682" s="193">
        <f>+IFERROR(VLOOKUP($AF682,'Limited Loss'!$F$5:$P$124,AN$3,FALSE),0)</f>
        <v>727581</v>
      </c>
      <c r="AO682" s="193">
        <f>+IFERROR(VLOOKUP($AF682,'Limited Loss'!$F$5:$P$124,AO$3,FALSE),0)</f>
        <v>33050</v>
      </c>
      <c r="AP682" s="100">
        <f>+IFERROR(VLOOKUP($AF682,'Limited Loss'!$F$5:$P$124,AP$3,FALSE),0)</f>
        <v>7669</v>
      </c>
      <c r="AQ682" s="353"/>
      <c r="AR682" s="331">
        <f t="shared" si="91"/>
        <v>661</v>
      </c>
      <c r="AS682" s="332">
        <f t="shared" si="91"/>
        <v>2016</v>
      </c>
      <c r="AT682" s="349">
        <f t="shared" si="98"/>
        <v>0</v>
      </c>
      <c r="AU682" s="349">
        <f t="shared" si="97"/>
        <v>4629.6121999999996</v>
      </c>
      <c r="AV682" s="349">
        <f t="shared" si="97"/>
        <v>1270850.1595999999</v>
      </c>
      <c r="AW682" s="349">
        <f t="shared" si="97"/>
        <v>149202.56390000001</v>
      </c>
      <c r="AX682" s="350">
        <f t="shared" si="97"/>
        <v>84294.176099999997</v>
      </c>
      <c r="AY682" s="349">
        <f t="shared" si="97"/>
        <v>0</v>
      </c>
      <c r="AZ682" s="349">
        <f t="shared" si="97"/>
        <v>2353.4470000000001</v>
      </c>
      <c r="BA682" s="349">
        <f t="shared" si="97"/>
        <v>1412937.4782999996</v>
      </c>
      <c r="BB682" s="349">
        <f t="shared" si="96"/>
        <v>294659.65790000005</v>
      </c>
      <c r="BC682" s="349">
        <f t="shared" si="96"/>
        <v>128839.4688</v>
      </c>
      <c r="BD682" s="350">
        <f t="shared" si="96"/>
        <v>233950.79200000002</v>
      </c>
      <c r="BE682" s="349">
        <f t="shared" si="93"/>
        <v>2690770.6970999995</v>
      </c>
      <c r="BF682" s="375">
        <f t="shared" si="94"/>
        <v>656995.86670000001</v>
      </c>
      <c r="BG682" s="334">
        <f t="shared" si="95"/>
        <v>233950.79200000002</v>
      </c>
    </row>
    <row r="683" spans="1:59" x14ac:dyDescent="0.2">
      <c r="A683" s="326" t="str">
        <f t="shared" si="92"/>
        <v>6612017</v>
      </c>
      <c r="B683" s="331">
        <v>661</v>
      </c>
      <c r="C683" s="327">
        <v>2017</v>
      </c>
      <c r="D683" s="353">
        <f>+IFERROR(VLOOKUP($A683,Data_Loss!$A$2:$V$1180,6,FALSE),0)</f>
        <v>0</v>
      </c>
      <c r="E683" s="353">
        <f>+IFERROR(VLOOKUP($A683,Data_Loss!$A$2:$V$1180,7,FALSE),0)</f>
        <v>0</v>
      </c>
      <c r="F683" s="353">
        <f>+IFERROR(VLOOKUP($A683,Data_Loss!$A$2:$V$1180,8,FALSE),0)</f>
        <v>2</v>
      </c>
      <c r="G683" s="353">
        <f>+IFERROR(VLOOKUP($A683,Data_Loss!$A$2:$V$1180,9,FALSE),0)</f>
        <v>2</v>
      </c>
      <c r="H683" s="353">
        <f>+IFERROR(VLOOKUP($A683,Data_Loss!$A$2:$V$1180,10,FALSE),0)</f>
        <v>17</v>
      </c>
      <c r="I683" s="353">
        <f>+IFERROR(VLOOKUP($A683,Data_Loss!$A$2:$V$1300,12,FALSE),0)</f>
        <v>0</v>
      </c>
      <c r="J683" s="353">
        <f>+IFERROR(VLOOKUP($A683,Data_Loss!$A$2:$V$1300,13,FALSE),0)</f>
        <v>0</v>
      </c>
      <c r="K683" s="353">
        <f>+IFERROR(VLOOKUP($A683,Data_Loss!$A$2:$V$1300,14,FALSE),0)</f>
        <v>182553</v>
      </c>
      <c r="L683" s="353">
        <f>+IFERROR(VLOOKUP($A683,Data_Loss!$A$2:$V$1300,15,FALSE),0)</f>
        <v>76106</v>
      </c>
      <c r="M683" s="353">
        <f>+IFERROR(VLOOKUP($A683,Data_Loss!$A$2:$V$1300,16,FALSE),0)</f>
        <v>206862</v>
      </c>
      <c r="N683" s="353">
        <f>+IFERROR(VLOOKUP($A683,Data_Loss!$A$2:$V$1300,17,FALSE),0)</f>
        <v>0</v>
      </c>
      <c r="O683" s="353">
        <f>+IFERROR(VLOOKUP($A683,Data_Loss!$A$2:$V$1300,18,FALSE),0)</f>
        <v>0</v>
      </c>
      <c r="P683" s="353">
        <f>+IFERROR(VLOOKUP($A683,Data_Loss!$A$2:$V$1300,19,FALSE),0)</f>
        <v>68701</v>
      </c>
      <c r="Q683" s="353">
        <f>+IFERROR(VLOOKUP($A683,Data_Loss!$A$2:$V$1300,20,FALSE),0)</f>
        <v>29257</v>
      </c>
      <c r="R683" s="353">
        <f>+IFERROR(VLOOKUP($A683,Data_Loss!$A$2:$V$1300,21,FALSE),0)</f>
        <v>211888</v>
      </c>
      <c r="S683" s="353">
        <f>+IFERROR(VLOOKUP($A683,Data_Loss!$A$2:$V$1300,22,FALSE),0)</f>
        <v>75987</v>
      </c>
      <c r="T683" s="191">
        <f>+$I683*'10k &amp; MO'!C$6+$J683*'10k &amp; MO'!C$12+$K683*'10k &amp; MO'!C$18+$L683*'10k &amp; MO'!C$24+$M683*'10k &amp; MO'!C$30</f>
        <v>0</v>
      </c>
      <c r="U683" s="349">
        <f>+$I683*'10k &amp; MO'!D$6+$J683*'10k &amp; MO'!D$12+$K683*'10k &amp; MO'!D$18+$L683*'10k &amp; MO'!D$24+$M683*'10k &amp; MO'!D$30</f>
        <v>10788.029999999999</v>
      </c>
      <c r="V683" s="349">
        <f>+$I683*'10k &amp; MO'!E$6+$J683*'10k &amp; MO'!E$12+$K683*'10k &amp; MO'!E$18+$L683*'10k &amp; MO'!E$24+$M683*'10k &amp; MO'!E$30</f>
        <v>457660.913</v>
      </c>
      <c r="W683" s="349">
        <f>+$I683*'10k &amp; MO'!F$6+$J683*'10k &amp; MO'!F$12+$K683*'10k &amp; MO'!F$18+$L683*'10k &amp; MO'!F$24+$M683*'10k &amp; MO'!F$30</f>
        <v>114212.09049999999</v>
      </c>
      <c r="X683" s="349">
        <f>+$I683*'10k &amp; MO'!G$6+$J683*'10k &amp; MO'!G$12+$K683*'10k &amp; MO'!G$18+$L683*'10k &amp; MO'!G$24+$M683*'10k &amp; MO'!G$30</f>
        <v>236514.98190000001</v>
      </c>
      <c r="Y683" s="349">
        <f>+$N683*'10k &amp; MO'!H$6+$O683*'10k &amp; MO'!H$12+$P683*'10k &amp; MO'!H$18+$Q683*'10k &amp; MO'!H$24+$R683*'10k &amp; MO'!H$30</f>
        <v>0</v>
      </c>
      <c r="Z683" s="349">
        <f>+$N683*'10k &amp; MO'!I$6+$O683*'10k &amp; MO'!I$12+$P683*'10k &amp; MO'!I$18+$Q683*'10k &amp; MO'!I$24+$R683*'10k &amp; MO'!I$30</f>
        <v>6679.3423000000003</v>
      </c>
      <c r="AA683" s="349">
        <f>+$N683*'10k &amp; MO'!J$6+$O683*'10k &amp; MO'!J$12+$P683*'10k &amp; MO'!J$18+$Q683*'10k &amp; MO'!J$24+$R683*'10k &amp; MO'!J$30</f>
        <v>313876.83769999997</v>
      </c>
      <c r="AB683" s="349">
        <f>+$N683*'10k &amp; MO'!K$6+$O683*'10k &amp; MO'!K$12+$P683*'10k &amp; MO'!K$18+$Q683*'10k &amp; MO'!K$24+$R683*'10k &amp; MO'!K$30</f>
        <v>90147.154800000004</v>
      </c>
      <c r="AC683" s="349">
        <f>+$N683*'10k &amp; MO'!L$6+$O683*'10k &amp; MO'!L$12+$P683*'10k &amp; MO'!L$18+$Q683*'10k &amp; MO'!L$24+$R683*'10k &amp; MO'!L$30</f>
        <v>316329.5184</v>
      </c>
      <c r="AD683" s="350">
        <f>+S683*'10k &amp; MO'!O$6</f>
        <v>102278.50200000001</v>
      </c>
      <c r="AF683" s="192" t="str">
        <f t="shared" si="90"/>
        <v>6612017</v>
      </c>
      <c r="AG683" s="192">
        <f>+IFERROR(VLOOKUP($AF683,'Limited Loss'!$F$5:$P$124,AG$3,FALSE),0)</f>
        <v>0</v>
      </c>
      <c r="AH683" s="193">
        <f>+IFERROR(VLOOKUP($AF683,'Limited Loss'!$F$5:$P$124,AH$3,FALSE),0)</f>
        <v>0</v>
      </c>
      <c r="AI683" s="193">
        <f>+IFERROR(VLOOKUP($AF683,'Limited Loss'!$F$5:$P$124,AI$3,FALSE),0)</f>
        <v>0</v>
      </c>
      <c r="AJ683" s="193">
        <f>+IFERROR(VLOOKUP($AF683,'Limited Loss'!$F$5:$P$124,AJ$3,FALSE),0)</f>
        <v>0</v>
      </c>
      <c r="AK683" s="100">
        <f>+IFERROR(VLOOKUP($AF683,'Limited Loss'!$F$5:$P$124,AK$3,FALSE),0)</f>
        <v>0</v>
      </c>
      <c r="AL683" s="193">
        <f>+IFERROR(VLOOKUP($AF683,'Limited Loss'!$F$5:$P$124,AL$3,FALSE),0)</f>
        <v>0</v>
      </c>
      <c r="AM683" s="193">
        <f>+IFERROR(VLOOKUP($AF683,'Limited Loss'!$F$5:$P$124,AM$3,FALSE),0)</f>
        <v>0</v>
      </c>
      <c r="AN683" s="193">
        <f>+IFERROR(VLOOKUP($AF683,'Limited Loss'!$F$5:$P$124,AN$3,FALSE),0)</f>
        <v>0</v>
      </c>
      <c r="AO683" s="193">
        <f>+IFERROR(VLOOKUP($AF683,'Limited Loss'!$F$5:$P$124,AO$3,FALSE),0)</f>
        <v>0</v>
      </c>
      <c r="AP683" s="100">
        <f>+IFERROR(VLOOKUP($AF683,'Limited Loss'!$F$5:$P$124,AP$3,FALSE),0)</f>
        <v>0</v>
      </c>
      <c r="AQ683" s="353"/>
      <c r="AR683" s="331">
        <f t="shared" si="91"/>
        <v>661</v>
      </c>
      <c r="AS683" s="332">
        <f t="shared" si="91"/>
        <v>2017</v>
      </c>
      <c r="AT683" s="349">
        <f t="shared" si="98"/>
        <v>0</v>
      </c>
      <c r="AU683" s="349">
        <f t="shared" si="97"/>
        <v>10788.029999999999</v>
      </c>
      <c r="AV683" s="349">
        <f t="shared" si="97"/>
        <v>457660.913</v>
      </c>
      <c r="AW683" s="349">
        <f t="shared" si="97"/>
        <v>114212.09049999999</v>
      </c>
      <c r="AX683" s="350">
        <f t="shared" si="97"/>
        <v>236514.98190000001</v>
      </c>
      <c r="AY683" s="349">
        <f t="shared" si="97"/>
        <v>0</v>
      </c>
      <c r="AZ683" s="349">
        <f t="shared" si="97"/>
        <v>6679.3423000000003</v>
      </c>
      <c r="BA683" s="349">
        <f t="shared" si="97"/>
        <v>313876.83769999997</v>
      </c>
      <c r="BB683" s="349">
        <f t="shared" si="96"/>
        <v>90147.154800000004</v>
      </c>
      <c r="BC683" s="349">
        <f t="shared" si="96"/>
        <v>316329.5184</v>
      </c>
      <c r="BD683" s="350">
        <f t="shared" si="96"/>
        <v>102278.50200000001</v>
      </c>
      <c r="BE683" s="349">
        <f t="shared" si="93"/>
        <v>789005.12299999991</v>
      </c>
      <c r="BF683" s="375">
        <f t="shared" si="94"/>
        <v>757203.74560000002</v>
      </c>
      <c r="BG683" s="334">
        <f t="shared" si="95"/>
        <v>102278.50200000001</v>
      </c>
    </row>
    <row r="684" spans="1:59" x14ac:dyDescent="0.2">
      <c r="A684" s="326" t="str">
        <f t="shared" si="92"/>
        <v>6612018</v>
      </c>
      <c r="B684" s="331">
        <v>661</v>
      </c>
      <c r="C684" s="327">
        <v>2018</v>
      </c>
      <c r="D684" s="353">
        <f>+IFERROR(VLOOKUP($A684,Data_Loss!$A$2:$V$1180,6,FALSE),0)</f>
        <v>0</v>
      </c>
      <c r="E684" s="353">
        <f>+IFERROR(VLOOKUP($A684,Data_Loss!$A$2:$V$1180,7,FALSE),0)</f>
        <v>0</v>
      </c>
      <c r="F684" s="353">
        <f>+IFERROR(VLOOKUP($A684,Data_Loss!$A$2:$V$1180,8,FALSE),0)</f>
        <v>1</v>
      </c>
      <c r="G684" s="353">
        <f>+IFERROR(VLOOKUP($A684,Data_Loss!$A$2:$V$1180,9,FALSE),0)</f>
        <v>0</v>
      </c>
      <c r="H684" s="353">
        <f>+IFERROR(VLOOKUP($A684,Data_Loss!$A$2:$V$1180,10,FALSE),0)</f>
        <v>11</v>
      </c>
      <c r="I684" s="353">
        <f>+IFERROR(VLOOKUP($A684,Data_Loss!$A$2:$V$1300,12,FALSE),0)</f>
        <v>0</v>
      </c>
      <c r="J684" s="353">
        <f>+IFERROR(VLOOKUP($A684,Data_Loss!$A$2:$V$1300,13,FALSE),0)</f>
        <v>0</v>
      </c>
      <c r="K684" s="353">
        <f>+IFERROR(VLOOKUP($A684,Data_Loss!$A$2:$V$1300,14,FALSE),0)</f>
        <v>120252</v>
      </c>
      <c r="L684" s="353">
        <f>+IFERROR(VLOOKUP($A684,Data_Loss!$A$2:$V$1300,15,FALSE),0)</f>
        <v>0</v>
      </c>
      <c r="M684" s="353">
        <f>+IFERROR(VLOOKUP($A684,Data_Loss!$A$2:$V$1300,16,FALSE),0)</f>
        <v>241873</v>
      </c>
      <c r="N684" s="353">
        <f>+IFERROR(VLOOKUP($A684,Data_Loss!$A$2:$V$1300,17,FALSE),0)</f>
        <v>0</v>
      </c>
      <c r="O684" s="353">
        <f>+IFERROR(VLOOKUP($A684,Data_Loss!$A$2:$V$1300,18,FALSE),0)</f>
        <v>0</v>
      </c>
      <c r="P684" s="353">
        <f>+IFERROR(VLOOKUP($A684,Data_Loss!$A$2:$V$1300,19,FALSE),0)</f>
        <v>114461</v>
      </c>
      <c r="Q684" s="353">
        <f>+IFERROR(VLOOKUP($A684,Data_Loss!$A$2:$V$1300,20,FALSE),0)</f>
        <v>0</v>
      </c>
      <c r="R684" s="353">
        <f>+IFERROR(VLOOKUP($A684,Data_Loss!$A$2:$V$1300,21,FALSE),0)</f>
        <v>323275</v>
      </c>
      <c r="S684" s="353">
        <f>+IFERROR(VLOOKUP($A684,Data_Loss!$A$2:$V$1300,22,FALSE),0)</f>
        <v>63879</v>
      </c>
      <c r="T684" s="191">
        <f>+$I684*'10k &amp; MO'!C$7+$J684*'10k &amp; MO'!C$13+$K684*'10k &amp; MO'!C$19+$L684*'10k &amp; MO'!C$25+$M684*'10k &amp; MO'!C$31</f>
        <v>977.05300000000011</v>
      </c>
      <c r="U684" s="349">
        <f>+$I684*'10k &amp; MO'!D$7+$J684*'10k &amp; MO'!D$13+$K684*'10k &amp; MO'!D$19+$L684*'10k &amp; MO'!D$25+$M684*'10k &amp; MO'!D$31</f>
        <v>31791.793000000001</v>
      </c>
      <c r="V684" s="349">
        <f>+$I684*'10k &amp; MO'!E$7+$J684*'10k &amp; MO'!E$13+$K684*'10k &amp; MO'!E$19+$L684*'10k &amp; MO'!E$25+$M684*'10k &amp; MO'!E$31</f>
        <v>548622.37459999998</v>
      </c>
      <c r="W684" s="349">
        <f>+$I684*'10k &amp; MO'!F$7+$J684*'10k &amp; MO'!F$13+$K684*'10k &amp; MO'!F$19+$L684*'10k &amp; MO'!F$25+$M684*'10k &amp; MO'!F$31</f>
        <v>138400.85269999999</v>
      </c>
      <c r="X684" s="349">
        <f>+$I684*'10k &amp; MO'!G$7+$J684*'10k &amp; MO'!G$13+$K684*'10k &amp; MO'!G$19+$L684*'10k &amp; MO'!G$25+$M684*'10k &amp; MO'!G$31</f>
        <v>171484.3536</v>
      </c>
      <c r="Y684" s="349">
        <f>+$N684*'10k &amp; MO'!H$7+$O684*'10k &amp; MO'!H$13+$P684*'10k &amp; MO'!H$19+$Q684*'10k &amp; MO'!H$25+$R684*'10k &amp; MO'!H$31</f>
        <v>1361.0032000000001</v>
      </c>
      <c r="Z684" s="349">
        <f>+$N684*'10k &amp; MO'!I$7+$O684*'10k &amp; MO'!I$13+$P684*'10k &amp; MO'!I$19+$Q684*'10k &amp; MO'!I$25+$R684*'10k &amp; MO'!I$31</f>
        <v>54692.406000000003</v>
      </c>
      <c r="AA684" s="349">
        <f>+$N684*'10k &amp; MO'!J$7+$O684*'10k &amp; MO'!J$13+$P684*'10k &amp; MO'!J$19+$Q684*'10k &amp; MO'!J$25+$R684*'10k &amp; MO'!J$31</f>
        <v>615926.41020000004</v>
      </c>
      <c r="AB684" s="349">
        <f>+$N684*'10k &amp; MO'!K$7+$O684*'10k &amp; MO'!K$13+$P684*'10k &amp; MO'!K$19+$Q684*'10k &amp; MO'!K$25+$R684*'10k &amp; MO'!K$31</f>
        <v>191713.21099999998</v>
      </c>
      <c r="AC684" s="349">
        <f>+$N684*'10k &amp; MO'!L$7+$O684*'10k &amp; MO'!L$13+$P684*'10k &amp; MO'!L$19+$Q684*'10k &amp; MO'!L$25+$R684*'10k &amp; MO'!L$31</f>
        <v>277357.57559999998</v>
      </c>
      <c r="AD684" s="350">
        <f>+S684*'10k &amp; MO'!O$7</f>
        <v>84703.554000000004</v>
      </c>
      <c r="AF684" s="192" t="str">
        <f t="shared" si="90"/>
        <v>6612018</v>
      </c>
      <c r="AG684" s="192">
        <f>+IFERROR(VLOOKUP($AF684,'Limited Loss'!$F$5:$P$124,AG$3,FALSE),0)</f>
        <v>0</v>
      </c>
      <c r="AH684" s="193">
        <f>+IFERROR(VLOOKUP($AF684,'Limited Loss'!$F$5:$P$124,AH$3,FALSE),0)</f>
        <v>0</v>
      </c>
      <c r="AI684" s="193">
        <f>+IFERROR(VLOOKUP($AF684,'Limited Loss'!$F$5:$P$124,AI$3,FALSE),0)</f>
        <v>0</v>
      </c>
      <c r="AJ684" s="193">
        <f>+IFERROR(VLOOKUP($AF684,'Limited Loss'!$F$5:$P$124,AJ$3,FALSE),0)</f>
        <v>0</v>
      </c>
      <c r="AK684" s="100">
        <f>+IFERROR(VLOOKUP($AF684,'Limited Loss'!$F$5:$P$124,AK$3,FALSE),0)</f>
        <v>0</v>
      </c>
      <c r="AL684" s="193">
        <f>+IFERROR(VLOOKUP($AF684,'Limited Loss'!$F$5:$P$124,AL$3,FALSE),0)</f>
        <v>0</v>
      </c>
      <c r="AM684" s="193">
        <f>+IFERROR(VLOOKUP($AF684,'Limited Loss'!$F$5:$P$124,AM$3,FALSE),0)</f>
        <v>0</v>
      </c>
      <c r="AN684" s="193">
        <f>+IFERROR(VLOOKUP($AF684,'Limited Loss'!$F$5:$P$124,AN$3,FALSE),0)</f>
        <v>0</v>
      </c>
      <c r="AO684" s="193">
        <f>+IFERROR(VLOOKUP($AF684,'Limited Loss'!$F$5:$P$124,AO$3,FALSE),0)</f>
        <v>0</v>
      </c>
      <c r="AP684" s="100">
        <f>+IFERROR(VLOOKUP($AF684,'Limited Loss'!$F$5:$P$124,AP$3,FALSE),0)</f>
        <v>0</v>
      </c>
      <c r="AQ684" s="353"/>
      <c r="AR684" s="331">
        <f t="shared" si="91"/>
        <v>661</v>
      </c>
      <c r="AS684" s="332">
        <f t="shared" si="91"/>
        <v>2018</v>
      </c>
      <c r="AT684" s="349">
        <f t="shared" si="98"/>
        <v>977.05300000000011</v>
      </c>
      <c r="AU684" s="349">
        <f t="shared" si="97"/>
        <v>31791.793000000001</v>
      </c>
      <c r="AV684" s="349">
        <f t="shared" si="97"/>
        <v>548622.37459999998</v>
      </c>
      <c r="AW684" s="349">
        <f t="shared" si="97"/>
        <v>138400.85269999999</v>
      </c>
      <c r="AX684" s="350">
        <f t="shared" si="97"/>
        <v>171484.3536</v>
      </c>
      <c r="AY684" s="349">
        <f t="shared" si="97"/>
        <v>1361.0032000000001</v>
      </c>
      <c r="AZ684" s="349">
        <f t="shared" si="97"/>
        <v>54692.406000000003</v>
      </c>
      <c r="BA684" s="349">
        <f t="shared" si="97"/>
        <v>615926.41020000004</v>
      </c>
      <c r="BB684" s="349">
        <f t="shared" si="96"/>
        <v>191713.21099999998</v>
      </c>
      <c r="BC684" s="349">
        <f t="shared" si="96"/>
        <v>277357.57559999998</v>
      </c>
      <c r="BD684" s="350">
        <f t="shared" si="96"/>
        <v>84703.554000000004</v>
      </c>
      <c r="BE684" s="349">
        <f t="shared" si="93"/>
        <v>1253371.04</v>
      </c>
      <c r="BF684" s="375">
        <f t="shared" si="94"/>
        <v>778955.99289999995</v>
      </c>
      <c r="BG684" s="334">
        <f t="shared" si="95"/>
        <v>84703.554000000004</v>
      </c>
    </row>
    <row r="685" spans="1:59" x14ac:dyDescent="0.2">
      <c r="A685" s="326" t="str">
        <f t="shared" si="92"/>
        <v>6622014</v>
      </c>
      <c r="B685" s="331">
        <v>662</v>
      </c>
      <c r="C685" s="327">
        <v>2014</v>
      </c>
      <c r="D685" s="353">
        <f>+IFERROR(VLOOKUP($A685,Data_Loss!$A$2:$V$1180,6,FALSE),0)</f>
        <v>0</v>
      </c>
      <c r="E685" s="353">
        <f>+IFERROR(VLOOKUP($A685,Data_Loss!$A$2:$V$1180,7,FALSE),0)</f>
        <v>0</v>
      </c>
      <c r="F685" s="353">
        <f>+IFERROR(VLOOKUP($A685,Data_Loss!$A$2:$V$1180,8,FALSE),0)</f>
        <v>0</v>
      </c>
      <c r="G685" s="353">
        <f>+IFERROR(VLOOKUP($A685,Data_Loss!$A$2:$V$1180,9,FALSE),0)</f>
        <v>0</v>
      </c>
      <c r="H685" s="353">
        <f>+IFERROR(VLOOKUP($A685,Data_Loss!$A$2:$V$1180,10,FALSE),0)</f>
        <v>0</v>
      </c>
      <c r="I685" s="353">
        <f>+IFERROR(VLOOKUP($A685,Data_Loss!$A$2:$V$1300,12,FALSE),0)</f>
        <v>0</v>
      </c>
      <c r="J685" s="353">
        <f>+IFERROR(VLOOKUP($A685,Data_Loss!$A$2:$V$1300,13,FALSE),0)</f>
        <v>0</v>
      </c>
      <c r="K685" s="353">
        <f>+IFERROR(VLOOKUP($A685,Data_Loss!$A$2:$V$1300,14,FALSE),0)</f>
        <v>0</v>
      </c>
      <c r="L685" s="353">
        <f>+IFERROR(VLOOKUP($A685,Data_Loss!$A$2:$V$1300,15,FALSE),0)</f>
        <v>0</v>
      </c>
      <c r="M685" s="353">
        <f>+IFERROR(VLOOKUP($A685,Data_Loss!$A$2:$V$1300,16,FALSE),0)</f>
        <v>0</v>
      </c>
      <c r="N685" s="353">
        <f>+IFERROR(VLOOKUP($A685,Data_Loss!$A$2:$V$1300,17,FALSE),0)</f>
        <v>0</v>
      </c>
      <c r="O685" s="353">
        <f>+IFERROR(VLOOKUP($A685,Data_Loss!$A$2:$V$1300,18,FALSE),0)</f>
        <v>0</v>
      </c>
      <c r="P685" s="353">
        <f>+IFERROR(VLOOKUP($A685,Data_Loss!$A$2:$V$1300,19,FALSE),0)</f>
        <v>0</v>
      </c>
      <c r="Q685" s="353">
        <f>+IFERROR(VLOOKUP($A685,Data_Loss!$A$2:$V$1300,20,FALSE),0)</f>
        <v>0</v>
      </c>
      <c r="R685" s="353">
        <f>+IFERROR(VLOOKUP($A685,Data_Loss!$A$2:$V$1300,21,FALSE),0)</f>
        <v>0</v>
      </c>
      <c r="S685" s="353">
        <f>+IFERROR(VLOOKUP($A685,Data_Loss!$A$2:$V$1300,22,FALSE),0)</f>
        <v>12056</v>
      </c>
      <c r="T685" s="191">
        <f>+$I685*'10k &amp; MO'!C$3+$J685*'10k &amp; MO'!C$9+$K685*'10k &amp; MO'!C$15+$L685*'10k &amp; MO'!C$21+$M685*'10k &amp; MO'!C$27</f>
        <v>0</v>
      </c>
      <c r="U685" s="349">
        <f>+$I685*'10k &amp; MO'!D$3+$J685*'10k &amp; MO'!D$9+$K685*'10k &amp; MO'!D$15+$L685*'10k &amp; MO'!D$21+$M685*'10k &amp; MO'!D$27</f>
        <v>0</v>
      </c>
      <c r="V685" s="349">
        <f>+$I685*'10k &amp; MO'!E$3+$J685*'10k &amp; MO'!E$9+$K685*'10k &amp; MO'!E$15+$L685*'10k &amp; MO'!E$21+$M685*'10k &amp; MO'!E$27</f>
        <v>0</v>
      </c>
      <c r="W685" s="349">
        <f>+$I685*'10k &amp; MO'!F$3+$J685*'10k &amp; MO'!F$9+$K685*'10k &amp; MO'!F$15+$L685*'10k &amp; MO'!F$21+$M685*'10k &amp; MO'!F$27</f>
        <v>0</v>
      </c>
      <c r="X685" s="349">
        <f>+$I685*'10k &amp; MO'!G$3+$J685*'10k &amp; MO'!G$9+$K685*'10k &amp; MO'!G$15+$L685*'10k &amp; MO'!G$21+$M685*'10k &amp; MO'!G$27</f>
        <v>0</v>
      </c>
      <c r="Y685" s="349">
        <f>+$N685*'10k &amp; MO'!H$3+$O685*'10k &amp; MO'!H$9+$P685*'10k &amp; MO'!H$15+$Q685*'10k &amp; MO'!H$21+$R685*'10k &amp; MO'!H$27</f>
        <v>0</v>
      </c>
      <c r="Z685" s="349">
        <f>+$N685*'10k &amp; MO'!I$3+$O685*'10k &amp; MO'!I$9+$P685*'10k &amp; MO'!I$15+$Q685*'10k &amp; MO'!I$21+$R685*'10k &amp; MO'!I$27</f>
        <v>0</v>
      </c>
      <c r="AA685" s="349">
        <f>+$N685*'10k &amp; MO'!J$3+$O685*'10k &amp; MO'!J$9+$P685*'10k &amp; MO'!J$15+$Q685*'10k &amp; MO'!J$21+$R685*'10k &amp; MO'!J$27</f>
        <v>0</v>
      </c>
      <c r="AB685" s="349">
        <f>+$N685*'10k &amp; MO'!K$3+$O685*'10k &amp; MO'!K$9+$P685*'10k &amp; MO'!K$15+$Q685*'10k &amp; MO'!K$21+$R685*'10k &amp; MO'!K$27</f>
        <v>0</v>
      </c>
      <c r="AC685" s="349">
        <f>+$N685*'10k &amp; MO'!L$3+$O685*'10k &amp; MO'!L$9+$P685*'10k &amp; MO'!L$15+$Q685*'10k &amp; MO'!L$21+$R685*'10k &amp; MO'!L$27</f>
        <v>0</v>
      </c>
      <c r="AD685" s="350">
        <f>+S685*'10k &amp; MO'!O$3</f>
        <v>12911.975999999999</v>
      </c>
      <c r="AF685" s="192" t="str">
        <f t="shared" si="90"/>
        <v>6622014</v>
      </c>
      <c r="AG685" s="192">
        <f>+IFERROR(VLOOKUP($AF685,'Limited Loss'!$F$5:$P$124,AG$3,FALSE),0)</f>
        <v>0</v>
      </c>
      <c r="AH685" s="193">
        <f>+IFERROR(VLOOKUP($AF685,'Limited Loss'!$F$5:$P$124,AH$3,FALSE),0)</f>
        <v>0</v>
      </c>
      <c r="AI685" s="193">
        <f>+IFERROR(VLOOKUP($AF685,'Limited Loss'!$F$5:$P$124,AI$3,FALSE),0)</f>
        <v>0</v>
      </c>
      <c r="AJ685" s="193">
        <f>+IFERROR(VLOOKUP($AF685,'Limited Loss'!$F$5:$P$124,AJ$3,FALSE),0)</f>
        <v>0</v>
      </c>
      <c r="AK685" s="100">
        <f>+IFERROR(VLOOKUP($AF685,'Limited Loss'!$F$5:$P$124,AK$3,FALSE),0)</f>
        <v>0</v>
      </c>
      <c r="AL685" s="193">
        <f>+IFERROR(VLOOKUP($AF685,'Limited Loss'!$F$5:$P$124,AL$3,FALSE),0)</f>
        <v>0</v>
      </c>
      <c r="AM685" s="193">
        <f>+IFERROR(VLOOKUP($AF685,'Limited Loss'!$F$5:$P$124,AM$3,FALSE),0)</f>
        <v>0</v>
      </c>
      <c r="AN685" s="193">
        <f>+IFERROR(VLOOKUP($AF685,'Limited Loss'!$F$5:$P$124,AN$3,FALSE),0)</f>
        <v>0</v>
      </c>
      <c r="AO685" s="193">
        <f>+IFERROR(VLOOKUP($AF685,'Limited Loss'!$F$5:$P$124,AO$3,FALSE),0)</f>
        <v>0</v>
      </c>
      <c r="AP685" s="100">
        <f>+IFERROR(VLOOKUP($AF685,'Limited Loss'!$F$5:$P$124,AP$3,FALSE),0)</f>
        <v>0</v>
      </c>
      <c r="AQ685" s="353"/>
      <c r="AR685" s="331">
        <f t="shared" si="91"/>
        <v>662</v>
      </c>
      <c r="AS685" s="332">
        <f t="shared" si="91"/>
        <v>2014</v>
      </c>
      <c r="AT685" s="349">
        <f t="shared" si="98"/>
        <v>0</v>
      </c>
      <c r="AU685" s="349">
        <f t="shared" si="97"/>
        <v>0</v>
      </c>
      <c r="AV685" s="349">
        <f t="shared" si="97"/>
        <v>0</v>
      </c>
      <c r="AW685" s="349">
        <f t="shared" si="97"/>
        <v>0</v>
      </c>
      <c r="AX685" s="350">
        <f t="shared" si="97"/>
        <v>0</v>
      </c>
      <c r="AY685" s="349">
        <f t="shared" si="97"/>
        <v>0</v>
      </c>
      <c r="AZ685" s="349">
        <f t="shared" si="97"/>
        <v>0</v>
      </c>
      <c r="BA685" s="349">
        <f t="shared" si="97"/>
        <v>0</v>
      </c>
      <c r="BB685" s="349">
        <f t="shared" si="96"/>
        <v>0</v>
      </c>
      <c r="BC685" s="349">
        <f t="shared" si="96"/>
        <v>0</v>
      </c>
      <c r="BD685" s="350">
        <f t="shared" si="96"/>
        <v>12911.975999999999</v>
      </c>
      <c r="BE685" s="349">
        <f t="shared" si="93"/>
        <v>0</v>
      </c>
      <c r="BF685" s="375">
        <f t="shared" si="94"/>
        <v>0</v>
      </c>
      <c r="BG685" s="334">
        <f t="shared" si="95"/>
        <v>12911.975999999999</v>
      </c>
    </row>
    <row r="686" spans="1:59" x14ac:dyDescent="0.2">
      <c r="A686" s="326" t="str">
        <f t="shared" si="92"/>
        <v>6622015</v>
      </c>
      <c r="B686" s="331">
        <v>662</v>
      </c>
      <c r="C686" s="327">
        <v>2015</v>
      </c>
      <c r="D686" s="353">
        <f>+IFERROR(VLOOKUP($A686,Data_Loss!$A$2:$V$1180,6,FALSE),0)</f>
        <v>0</v>
      </c>
      <c r="E686" s="353">
        <f>+IFERROR(VLOOKUP($A686,Data_Loss!$A$2:$V$1180,7,FALSE),0)</f>
        <v>0</v>
      </c>
      <c r="F686" s="353">
        <f>+IFERROR(VLOOKUP($A686,Data_Loss!$A$2:$V$1180,8,FALSE),0)</f>
        <v>0</v>
      </c>
      <c r="G686" s="353">
        <f>+IFERROR(VLOOKUP($A686,Data_Loss!$A$2:$V$1180,9,FALSE),0)</f>
        <v>1</v>
      </c>
      <c r="H686" s="353">
        <f>+IFERROR(VLOOKUP($A686,Data_Loss!$A$2:$V$1180,10,FALSE),0)</f>
        <v>5</v>
      </c>
      <c r="I686" s="353">
        <f>+IFERROR(VLOOKUP($A686,Data_Loss!$A$2:$V$1300,12,FALSE),0)</f>
        <v>0</v>
      </c>
      <c r="J686" s="353">
        <f>+IFERROR(VLOOKUP($A686,Data_Loss!$A$2:$V$1300,13,FALSE),0)</f>
        <v>0</v>
      </c>
      <c r="K686" s="353">
        <f>+IFERROR(VLOOKUP($A686,Data_Loss!$A$2:$V$1300,14,FALSE),0)</f>
        <v>0</v>
      </c>
      <c r="L686" s="353">
        <f>+IFERROR(VLOOKUP($A686,Data_Loss!$A$2:$V$1300,15,FALSE),0)</f>
        <v>7000</v>
      </c>
      <c r="M686" s="353">
        <f>+IFERROR(VLOOKUP($A686,Data_Loss!$A$2:$V$1300,16,FALSE),0)</f>
        <v>67270</v>
      </c>
      <c r="N686" s="353">
        <f>+IFERROR(VLOOKUP($A686,Data_Loss!$A$2:$V$1300,17,FALSE),0)</f>
        <v>0</v>
      </c>
      <c r="O686" s="353">
        <f>+IFERROR(VLOOKUP($A686,Data_Loss!$A$2:$V$1300,18,FALSE),0)</f>
        <v>0</v>
      </c>
      <c r="P686" s="353">
        <f>+IFERROR(VLOOKUP($A686,Data_Loss!$A$2:$V$1300,19,FALSE),0)</f>
        <v>0</v>
      </c>
      <c r="Q686" s="353">
        <f>+IFERROR(VLOOKUP($A686,Data_Loss!$A$2:$V$1300,20,FALSE),0)</f>
        <v>517</v>
      </c>
      <c r="R686" s="353">
        <f>+IFERROR(VLOOKUP($A686,Data_Loss!$A$2:$V$1300,21,FALSE),0)</f>
        <v>27009</v>
      </c>
      <c r="S686" s="353">
        <f>+IFERROR(VLOOKUP($A686,Data_Loss!$A$2:$V$1300,22,FALSE),0)</f>
        <v>6404</v>
      </c>
      <c r="T686" s="191">
        <f>+$I686*'10k &amp; MO'!C$4+$J686*'10k &amp; MO'!C$10+$K686*'10k &amp; MO'!C$16+$L686*'10k &amp; MO'!C$22+$M686*'10k &amp; MO'!C$28</f>
        <v>0</v>
      </c>
      <c r="U686" s="349">
        <f>+$I686*'10k &amp; MO'!D$4+$J686*'10k &amp; MO'!D$10+$K686*'10k &amp; MO'!D$16+$L686*'10k &amp; MO'!D$22+$M686*'10k &amp; MO'!D$28</f>
        <v>0</v>
      </c>
      <c r="V686" s="349">
        <f>+$I686*'10k &amp; MO'!E$4+$J686*'10k &amp; MO'!E$10+$K686*'10k &amp; MO'!E$16+$L686*'10k &amp; MO'!E$22+$M686*'10k &amp; MO'!E$28</f>
        <v>3379.9500000000003</v>
      </c>
      <c r="W686" s="349">
        <f>+$I686*'10k &amp; MO'!F$4+$J686*'10k &amp; MO'!F$10+$K686*'10k &amp; MO'!F$16+$L686*'10k &amp; MO'!F$22+$M686*'10k &amp; MO'!F$28</f>
        <v>9088.4429999999993</v>
      </c>
      <c r="X686" s="349">
        <f>+$I686*'10k &amp; MO'!G$4+$J686*'10k &amp; MO'!G$10+$K686*'10k &amp; MO'!G$16+$L686*'10k &amp; MO'!G$22+$M686*'10k &amp; MO'!G$28</f>
        <v>77768.40400000001</v>
      </c>
      <c r="Y686" s="349">
        <f>+$N686*'10k &amp; MO'!H$4+$O686*'10k &amp; MO'!H$10+$P686*'10k &amp; MO'!H$16+$Q686*'10k &amp; MO'!H$22+$R686*'10k &amp; MO'!H$28</f>
        <v>0</v>
      </c>
      <c r="Z686" s="349">
        <f>+$N686*'10k &amp; MO'!I$4+$O686*'10k &amp; MO'!I$10+$P686*'10k &amp; MO'!I$16+$Q686*'10k &amp; MO'!I$22+$R686*'10k &amp; MO'!I$28</f>
        <v>0</v>
      </c>
      <c r="AA686" s="349">
        <f>+$N686*'10k &amp; MO'!J$4+$O686*'10k &amp; MO'!J$10+$P686*'10k &amp; MO'!J$16+$Q686*'10k &amp; MO'!J$22+$R686*'10k &amp; MO'!J$28</f>
        <v>858.64299999999992</v>
      </c>
      <c r="AB686" s="349">
        <f>+$N686*'10k &amp; MO'!K$4+$O686*'10k &amp; MO'!K$10+$P686*'10k &amp; MO'!K$16+$Q686*'10k &amp; MO'!K$22+$R686*'10k &amp; MO'!K$28</f>
        <v>1837.5774999999999</v>
      </c>
      <c r="AC686" s="349">
        <f>+$N686*'10k &amp; MO'!L$4+$O686*'10k &amp; MO'!L$10+$P686*'10k &amp; MO'!L$16+$Q686*'10k &amp; MO'!L$22+$R686*'10k &amp; MO'!L$28</f>
        <v>39645.1561</v>
      </c>
      <c r="AD686" s="350">
        <f>+S686*'10k &amp; MO'!O$4</f>
        <v>7761.6480000000001</v>
      </c>
      <c r="AF686" s="192" t="str">
        <f t="shared" si="90"/>
        <v>6622015</v>
      </c>
      <c r="AG686" s="192">
        <f>+IFERROR(VLOOKUP($AF686,'Limited Loss'!$F$5:$P$124,AG$3,FALSE),0)</f>
        <v>0</v>
      </c>
      <c r="AH686" s="193">
        <f>+IFERROR(VLOOKUP($AF686,'Limited Loss'!$F$5:$P$124,AH$3,FALSE),0)</f>
        <v>0</v>
      </c>
      <c r="AI686" s="193">
        <f>+IFERROR(VLOOKUP($AF686,'Limited Loss'!$F$5:$P$124,AI$3,FALSE),0)</f>
        <v>0</v>
      </c>
      <c r="AJ686" s="193">
        <f>+IFERROR(VLOOKUP($AF686,'Limited Loss'!$F$5:$P$124,AJ$3,FALSE),0)</f>
        <v>0</v>
      </c>
      <c r="AK686" s="100">
        <f>+IFERROR(VLOOKUP($AF686,'Limited Loss'!$F$5:$P$124,AK$3,FALSE),0)</f>
        <v>0</v>
      </c>
      <c r="AL686" s="193">
        <f>+IFERROR(VLOOKUP($AF686,'Limited Loss'!$F$5:$P$124,AL$3,FALSE),0)</f>
        <v>0</v>
      </c>
      <c r="AM686" s="193">
        <f>+IFERROR(VLOOKUP($AF686,'Limited Loss'!$F$5:$P$124,AM$3,FALSE),0)</f>
        <v>0</v>
      </c>
      <c r="AN686" s="193">
        <f>+IFERROR(VLOOKUP($AF686,'Limited Loss'!$F$5:$P$124,AN$3,FALSE),0)</f>
        <v>0</v>
      </c>
      <c r="AO686" s="193">
        <f>+IFERROR(VLOOKUP($AF686,'Limited Loss'!$F$5:$P$124,AO$3,FALSE),0)</f>
        <v>0</v>
      </c>
      <c r="AP686" s="100">
        <f>+IFERROR(VLOOKUP($AF686,'Limited Loss'!$F$5:$P$124,AP$3,FALSE),0)</f>
        <v>0</v>
      </c>
      <c r="AQ686" s="353"/>
      <c r="AR686" s="331">
        <f t="shared" si="91"/>
        <v>662</v>
      </c>
      <c r="AS686" s="332">
        <f t="shared" si="91"/>
        <v>2015</v>
      </c>
      <c r="AT686" s="349">
        <f t="shared" si="98"/>
        <v>0</v>
      </c>
      <c r="AU686" s="349">
        <f t="shared" si="97"/>
        <v>0</v>
      </c>
      <c r="AV686" s="349">
        <f t="shared" si="97"/>
        <v>3379.9500000000003</v>
      </c>
      <c r="AW686" s="349">
        <f t="shared" si="97"/>
        <v>9088.4429999999993</v>
      </c>
      <c r="AX686" s="350">
        <f t="shared" si="97"/>
        <v>77768.40400000001</v>
      </c>
      <c r="AY686" s="349">
        <f t="shared" si="97"/>
        <v>0</v>
      </c>
      <c r="AZ686" s="349">
        <f t="shared" si="97"/>
        <v>0</v>
      </c>
      <c r="BA686" s="349">
        <f t="shared" si="97"/>
        <v>858.64299999999992</v>
      </c>
      <c r="BB686" s="349">
        <f t="shared" si="96"/>
        <v>1837.5774999999999</v>
      </c>
      <c r="BC686" s="349">
        <f t="shared" si="96"/>
        <v>39645.1561</v>
      </c>
      <c r="BD686" s="350">
        <f t="shared" si="96"/>
        <v>7761.6480000000001</v>
      </c>
      <c r="BE686" s="349">
        <f t="shared" si="93"/>
        <v>4238.5929999999998</v>
      </c>
      <c r="BF686" s="375">
        <f t="shared" si="94"/>
        <v>128339.58060000002</v>
      </c>
      <c r="BG686" s="334">
        <f t="shared" si="95"/>
        <v>7761.6480000000001</v>
      </c>
    </row>
    <row r="687" spans="1:59" x14ac:dyDescent="0.2">
      <c r="A687" s="326" t="str">
        <f t="shared" si="92"/>
        <v>6622016</v>
      </c>
      <c r="B687" s="331">
        <v>662</v>
      </c>
      <c r="C687" s="327">
        <v>2016</v>
      </c>
      <c r="D687" s="353">
        <f>+IFERROR(VLOOKUP($A687,Data_Loss!$A$2:$V$1180,6,FALSE),0)</f>
        <v>0</v>
      </c>
      <c r="E687" s="353">
        <f>+IFERROR(VLOOKUP($A687,Data_Loss!$A$2:$V$1180,7,FALSE),0)</f>
        <v>0</v>
      </c>
      <c r="F687" s="353">
        <f>+IFERROR(VLOOKUP($A687,Data_Loss!$A$2:$V$1180,8,FALSE),0)</f>
        <v>0</v>
      </c>
      <c r="G687" s="353">
        <f>+IFERROR(VLOOKUP($A687,Data_Loss!$A$2:$V$1180,9,FALSE),0)</f>
        <v>1</v>
      </c>
      <c r="H687" s="353">
        <f>+IFERROR(VLOOKUP($A687,Data_Loss!$A$2:$V$1180,10,FALSE),0)</f>
        <v>2</v>
      </c>
      <c r="I687" s="353">
        <f>+IFERROR(VLOOKUP($A687,Data_Loss!$A$2:$V$1300,12,FALSE),0)</f>
        <v>0</v>
      </c>
      <c r="J687" s="353">
        <f>+IFERROR(VLOOKUP($A687,Data_Loss!$A$2:$V$1300,13,FALSE),0)</f>
        <v>0</v>
      </c>
      <c r="K687" s="353">
        <f>+IFERROR(VLOOKUP($A687,Data_Loss!$A$2:$V$1300,14,FALSE),0)</f>
        <v>0</v>
      </c>
      <c r="L687" s="353">
        <f>+IFERROR(VLOOKUP($A687,Data_Loss!$A$2:$V$1300,15,FALSE),0)</f>
        <v>3612</v>
      </c>
      <c r="M687" s="353">
        <f>+IFERROR(VLOOKUP($A687,Data_Loss!$A$2:$V$1300,16,FALSE),0)</f>
        <v>1285</v>
      </c>
      <c r="N687" s="353">
        <f>+IFERROR(VLOOKUP($A687,Data_Loss!$A$2:$V$1300,17,FALSE),0)</f>
        <v>0</v>
      </c>
      <c r="O687" s="353">
        <f>+IFERROR(VLOOKUP($A687,Data_Loss!$A$2:$V$1300,18,FALSE),0)</f>
        <v>0</v>
      </c>
      <c r="P687" s="353">
        <f>+IFERROR(VLOOKUP($A687,Data_Loss!$A$2:$V$1300,19,FALSE),0)</f>
        <v>0</v>
      </c>
      <c r="Q687" s="353">
        <f>+IFERROR(VLOOKUP($A687,Data_Loss!$A$2:$V$1300,20,FALSE),0)</f>
        <v>2400</v>
      </c>
      <c r="R687" s="353">
        <f>+IFERROR(VLOOKUP($A687,Data_Loss!$A$2:$V$1300,21,FALSE),0)</f>
        <v>1855</v>
      </c>
      <c r="S687" s="353">
        <f>+IFERROR(VLOOKUP($A687,Data_Loss!$A$2:$V$1300,22,FALSE),0)</f>
        <v>1763</v>
      </c>
      <c r="T687" s="191">
        <f>+$I687*'10k &amp; MO'!C$5+$J687*'10k &amp; MO'!C$11+$K687*'10k &amp; MO'!C$17+$L687*'10k &amp; MO'!C$23+$M687*'10k &amp; MO'!C$29</f>
        <v>0</v>
      </c>
      <c r="U687" s="349">
        <f>+$I687*'10k &amp; MO'!D$5+$J687*'10k &amp; MO'!D$11+$K687*'10k &amp; MO'!D$17+$L687*'10k &amp; MO'!D$23+$M687*'10k &amp; MO'!D$29</f>
        <v>0</v>
      </c>
      <c r="V687" s="349">
        <f>+$I687*'10k &amp; MO'!E$5+$J687*'10k &amp; MO'!E$11+$K687*'10k &amp; MO'!E$17+$L687*'10k &amp; MO'!E$23+$M687*'10k &amp; MO'!E$29</f>
        <v>1319.1293000000001</v>
      </c>
      <c r="W687" s="349">
        <f>+$I687*'10k &amp; MO'!F$5+$J687*'10k &amp; MO'!F$11+$K687*'10k &amp; MO'!F$17+$L687*'10k &amp; MO'!F$23+$M687*'10k &amp; MO'!F$29</f>
        <v>3995.4112</v>
      </c>
      <c r="X687" s="349">
        <f>+$I687*'10k &amp; MO'!G$5+$J687*'10k &amp; MO'!G$11+$K687*'10k &amp; MO'!G$17+$L687*'10k &amp; MO'!G$23+$M687*'10k &amp; MO'!G$29</f>
        <v>1427.3667999999998</v>
      </c>
      <c r="Y687" s="349">
        <f>+$N687*'10k &amp; MO'!H$5+$O687*'10k &amp; MO'!H$11+$P687*'10k &amp; MO'!H$17+$Q687*'10k &amp; MO'!H$23+$R687*'10k &amp; MO'!H$29</f>
        <v>0</v>
      </c>
      <c r="Z687" s="349">
        <f>+$N687*'10k &amp; MO'!I$5+$O687*'10k &amp; MO'!I$11+$P687*'10k &amp; MO'!I$17+$Q687*'10k &amp; MO'!I$23+$R687*'10k &amp; MO'!I$29</f>
        <v>0</v>
      </c>
      <c r="AA687" s="349">
        <f>+$N687*'10k &amp; MO'!J$5+$O687*'10k &amp; MO'!J$11+$P687*'10k &amp; MO'!J$17+$Q687*'10k &amp; MO'!J$23+$R687*'10k &amp; MO'!J$29</f>
        <v>1017.2585</v>
      </c>
      <c r="AB687" s="349">
        <f>+$N687*'10k &amp; MO'!K$5+$O687*'10k &amp; MO'!K$11+$P687*'10k &amp; MO'!K$17+$Q687*'10k &amp; MO'!K$23+$R687*'10k &amp; MO'!K$29</f>
        <v>3975.8955000000001</v>
      </c>
      <c r="AC687" s="349">
        <f>+$N687*'10k &amp; MO'!L$5+$O687*'10k &amp; MO'!L$11+$P687*'10k &amp; MO'!L$17+$Q687*'10k &amp; MO'!L$23+$R687*'10k &amp; MO'!L$29</f>
        <v>2911.056</v>
      </c>
      <c r="AD687" s="350">
        <f>+S687*'10k &amp; MO'!O$5</f>
        <v>2376.5240000000003</v>
      </c>
      <c r="AF687" s="192" t="str">
        <f t="shared" si="90"/>
        <v>6622016</v>
      </c>
      <c r="AG687" s="192">
        <f>+IFERROR(VLOOKUP($AF687,'Limited Loss'!$F$5:$P$124,AG$3,FALSE),0)</f>
        <v>0</v>
      </c>
      <c r="AH687" s="193">
        <f>+IFERROR(VLOOKUP($AF687,'Limited Loss'!$F$5:$P$124,AH$3,FALSE),0)</f>
        <v>0</v>
      </c>
      <c r="AI687" s="193">
        <f>+IFERROR(VLOOKUP($AF687,'Limited Loss'!$F$5:$P$124,AI$3,FALSE),0)</f>
        <v>0</v>
      </c>
      <c r="AJ687" s="193">
        <f>+IFERROR(VLOOKUP($AF687,'Limited Loss'!$F$5:$P$124,AJ$3,FALSE),0)</f>
        <v>0</v>
      </c>
      <c r="AK687" s="100">
        <f>+IFERROR(VLOOKUP($AF687,'Limited Loss'!$F$5:$P$124,AK$3,FALSE),0)</f>
        <v>0</v>
      </c>
      <c r="AL687" s="193">
        <f>+IFERROR(VLOOKUP($AF687,'Limited Loss'!$F$5:$P$124,AL$3,FALSE),0)</f>
        <v>0</v>
      </c>
      <c r="AM687" s="193">
        <f>+IFERROR(VLOOKUP($AF687,'Limited Loss'!$F$5:$P$124,AM$3,FALSE),0)</f>
        <v>0</v>
      </c>
      <c r="AN687" s="193">
        <f>+IFERROR(VLOOKUP($AF687,'Limited Loss'!$F$5:$P$124,AN$3,FALSE),0)</f>
        <v>0</v>
      </c>
      <c r="AO687" s="193">
        <f>+IFERROR(VLOOKUP($AF687,'Limited Loss'!$F$5:$P$124,AO$3,FALSE),0)</f>
        <v>0</v>
      </c>
      <c r="AP687" s="100">
        <f>+IFERROR(VLOOKUP($AF687,'Limited Loss'!$F$5:$P$124,AP$3,FALSE),0)</f>
        <v>0</v>
      </c>
      <c r="AQ687" s="353"/>
      <c r="AR687" s="331">
        <f t="shared" si="91"/>
        <v>662</v>
      </c>
      <c r="AS687" s="332">
        <f t="shared" si="91"/>
        <v>2016</v>
      </c>
      <c r="AT687" s="349">
        <f t="shared" si="98"/>
        <v>0</v>
      </c>
      <c r="AU687" s="349">
        <f t="shared" si="97"/>
        <v>0</v>
      </c>
      <c r="AV687" s="349">
        <f t="shared" si="97"/>
        <v>1319.1293000000001</v>
      </c>
      <c r="AW687" s="349">
        <f t="shared" si="97"/>
        <v>3995.4112</v>
      </c>
      <c r="AX687" s="350">
        <f t="shared" si="97"/>
        <v>1427.3667999999998</v>
      </c>
      <c r="AY687" s="349">
        <f t="shared" si="97"/>
        <v>0</v>
      </c>
      <c r="AZ687" s="349">
        <f t="shared" si="97"/>
        <v>0</v>
      </c>
      <c r="BA687" s="349">
        <f t="shared" si="97"/>
        <v>1017.2585</v>
      </c>
      <c r="BB687" s="349">
        <f t="shared" si="96"/>
        <v>3975.8955000000001</v>
      </c>
      <c r="BC687" s="349">
        <f t="shared" si="96"/>
        <v>2911.056</v>
      </c>
      <c r="BD687" s="350">
        <f t="shared" si="96"/>
        <v>2376.5240000000003</v>
      </c>
      <c r="BE687" s="349">
        <f t="shared" si="93"/>
        <v>2336.3878</v>
      </c>
      <c r="BF687" s="375">
        <f t="shared" si="94"/>
        <v>12309.729500000001</v>
      </c>
      <c r="BG687" s="334">
        <f t="shared" si="95"/>
        <v>2376.5240000000003</v>
      </c>
    </row>
    <row r="688" spans="1:59" x14ac:dyDescent="0.2">
      <c r="A688" s="326" t="str">
        <f t="shared" si="92"/>
        <v>6622017</v>
      </c>
      <c r="B688" s="331">
        <v>662</v>
      </c>
      <c r="C688" s="327">
        <v>2017</v>
      </c>
      <c r="D688" s="353">
        <f>+IFERROR(VLOOKUP($A688,Data_Loss!$A$2:$V$1180,6,FALSE),0)</f>
        <v>0</v>
      </c>
      <c r="E688" s="353">
        <f>+IFERROR(VLOOKUP($A688,Data_Loss!$A$2:$V$1180,7,FALSE),0)</f>
        <v>0</v>
      </c>
      <c r="F688" s="353">
        <f>+IFERROR(VLOOKUP($A688,Data_Loss!$A$2:$V$1180,8,FALSE),0)</f>
        <v>0</v>
      </c>
      <c r="G688" s="353">
        <f>+IFERROR(VLOOKUP($A688,Data_Loss!$A$2:$V$1180,9,FALSE),0)</f>
        <v>1</v>
      </c>
      <c r="H688" s="353">
        <f>+IFERROR(VLOOKUP($A688,Data_Loss!$A$2:$V$1180,10,FALSE),0)</f>
        <v>0</v>
      </c>
      <c r="I688" s="353">
        <f>+IFERROR(VLOOKUP($A688,Data_Loss!$A$2:$V$1300,12,FALSE),0)</f>
        <v>0</v>
      </c>
      <c r="J688" s="353">
        <f>+IFERROR(VLOOKUP($A688,Data_Loss!$A$2:$V$1300,13,FALSE),0)</f>
        <v>0</v>
      </c>
      <c r="K688" s="353">
        <f>+IFERROR(VLOOKUP($A688,Data_Loss!$A$2:$V$1300,14,FALSE),0)</f>
        <v>0</v>
      </c>
      <c r="L688" s="353">
        <f>+IFERROR(VLOOKUP($A688,Data_Loss!$A$2:$V$1300,15,FALSE),0)</f>
        <v>13979</v>
      </c>
      <c r="M688" s="353">
        <f>+IFERROR(VLOOKUP($A688,Data_Loss!$A$2:$V$1300,16,FALSE),0)</f>
        <v>0</v>
      </c>
      <c r="N688" s="353">
        <f>+IFERROR(VLOOKUP($A688,Data_Loss!$A$2:$V$1300,17,FALSE),0)</f>
        <v>0</v>
      </c>
      <c r="O688" s="353">
        <f>+IFERROR(VLOOKUP($A688,Data_Loss!$A$2:$V$1300,18,FALSE),0)</f>
        <v>0</v>
      </c>
      <c r="P688" s="353">
        <f>+IFERROR(VLOOKUP($A688,Data_Loss!$A$2:$V$1300,19,FALSE),0)</f>
        <v>0</v>
      </c>
      <c r="Q688" s="353">
        <f>+IFERROR(VLOOKUP($A688,Data_Loss!$A$2:$V$1300,20,FALSE),0)</f>
        <v>16867</v>
      </c>
      <c r="R688" s="353">
        <f>+IFERROR(VLOOKUP($A688,Data_Loss!$A$2:$V$1300,21,FALSE),0)</f>
        <v>0</v>
      </c>
      <c r="S688" s="353">
        <f>+IFERROR(VLOOKUP($A688,Data_Loss!$A$2:$V$1300,22,FALSE),0)</f>
        <v>2711</v>
      </c>
      <c r="T688" s="191">
        <f>+$I688*'10k &amp; MO'!C$6+$J688*'10k &amp; MO'!C$12+$K688*'10k &amp; MO'!C$18+$L688*'10k &amp; MO'!C$24+$M688*'10k &amp; MO'!C$30</f>
        <v>0</v>
      </c>
      <c r="U688" s="349">
        <f>+$I688*'10k &amp; MO'!D$6+$J688*'10k &amp; MO'!D$12+$K688*'10k &amp; MO'!D$18+$L688*'10k &amp; MO'!D$24+$M688*'10k &amp; MO'!D$30</f>
        <v>29.355899999999998</v>
      </c>
      <c r="V688" s="349">
        <f>+$I688*'10k &amp; MO'!E$6+$J688*'10k &amp; MO'!E$12+$K688*'10k &amp; MO'!E$18+$L688*'10k &amp; MO'!E$24+$M688*'10k &amp; MO'!E$30</f>
        <v>12263.7767</v>
      </c>
      <c r="W688" s="349">
        <f>+$I688*'10k &amp; MO'!F$6+$J688*'10k &amp; MO'!F$12+$K688*'10k &amp; MO'!F$18+$L688*'10k &amp; MO'!F$24+$M688*'10k &amp; MO'!F$30</f>
        <v>12575.508399999999</v>
      </c>
      <c r="X688" s="349">
        <f>+$I688*'10k &amp; MO'!G$6+$J688*'10k &amp; MO'!G$12+$K688*'10k &amp; MO'!G$18+$L688*'10k &amp; MO'!G$24+$M688*'10k &amp; MO'!G$30</f>
        <v>1056.8124</v>
      </c>
      <c r="Y688" s="349">
        <f>+$N688*'10k &amp; MO'!H$6+$O688*'10k &amp; MO'!H$12+$P688*'10k &amp; MO'!H$18+$Q688*'10k &amp; MO'!H$24+$R688*'10k &amp; MO'!H$30</f>
        <v>0</v>
      </c>
      <c r="Z688" s="349">
        <f>+$N688*'10k &amp; MO'!I$6+$O688*'10k &amp; MO'!I$12+$P688*'10k &amp; MO'!I$18+$Q688*'10k &amp; MO'!I$24+$R688*'10k &amp; MO'!I$30</f>
        <v>11.806900000000001</v>
      </c>
      <c r="AA688" s="349">
        <f>+$N688*'10k &amp; MO'!J$6+$O688*'10k &amp; MO'!J$12+$P688*'10k &amp; MO'!J$18+$Q688*'10k &amp; MO'!J$24+$R688*'10k &amp; MO'!J$30</f>
        <v>17442.164700000001</v>
      </c>
      <c r="AB688" s="349">
        <f>+$N688*'10k &amp; MO'!K$6+$O688*'10k &amp; MO'!K$12+$P688*'10k &amp; MO'!K$18+$Q688*'10k &amp; MO'!K$24+$R688*'10k &amp; MO'!K$30</f>
        <v>21274.347100000003</v>
      </c>
      <c r="AC688" s="349">
        <f>+$N688*'10k &amp; MO'!L$6+$O688*'10k &amp; MO'!L$12+$P688*'10k &amp; MO'!L$18+$Q688*'10k &amp; MO'!L$24+$R688*'10k &amp; MO'!L$30</f>
        <v>1792.9621000000002</v>
      </c>
      <c r="AD688" s="350">
        <f>+S688*'10k &amp; MO'!O$6</f>
        <v>3649.0060000000003</v>
      </c>
      <c r="AF688" s="192" t="str">
        <f t="shared" si="90"/>
        <v>6622017</v>
      </c>
      <c r="AG688" s="192">
        <f>+IFERROR(VLOOKUP($AF688,'Limited Loss'!$F$5:$P$124,AG$3,FALSE),0)</f>
        <v>0</v>
      </c>
      <c r="AH688" s="193">
        <f>+IFERROR(VLOOKUP($AF688,'Limited Loss'!$F$5:$P$124,AH$3,FALSE),0)</f>
        <v>0</v>
      </c>
      <c r="AI688" s="193">
        <f>+IFERROR(VLOOKUP($AF688,'Limited Loss'!$F$5:$P$124,AI$3,FALSE),0)</f>
        <v>0</v>
      </c>
      <c r="AJ688" s="193">
        <f>+IFERROR(VLOOKUP($AF688,'Limited Loss'!$F$5:$P$124,AJ$3,FALSE),0)</f>
        <v>0</v>
      </c>
      <c r="AK688" s="100">
        <f>+IFERROR(VLOOKUP($AF688,'Limited Loss'!$F$5:$P$124,AK$3,FALSE),0)</f>
        <v>0</v>
      </c>
      <c r="AL688" s="193">
        <f>+IFERROR(VLOOKUP($AF688,'Limited Loss'!$F$5:$P$124,AL$3,FALSE),0)</f>
        <v>0</v>
      </c>
      <c r="AM688" s="193">
        <f>+IFERROR(VLOOKUP($AF688,'Limited Loss'!$F$5:$P$124,AM$3,FALSE),0)</f>
        <v>0</v>
      </c>
      <c r="AN688" s="193">
        <f>+IFERROR(VLOOKUP($AF688,'Limited Loss'!$F$5:$P$124,AN$3,FALSE),0)</f>
        <v>0</v>
      </c>
      <c r="AO688" s="193">
        <f>+IFERROR(VLOOKUP($AF688,'Limited Loss'!$F$5:$P$124,AO$3,FALSE),0)</f>
        <v>0</v>
      </c>
      <c r="AP688" s="100">
        <f>+IFERROR(VLOOKUP($AF688,'Limited Loss'!$F$5:$P$124,AP$3,FALSE),0)</f>
        <v>0</v>
      </c>
      <c r="AQ688" s="353"/>
      <c r="AR688" s="331">
        <f t="shared" si="91"/>
        <v>662</v>
      </c>
      <c r="AS688" s="332">
        <f t="shared" si="91"/>
        <v>2017</v>
      </c>
      <c r="AT688" s="349">
        <f t="shared" si="98"/>
        <v>0</v>
      </c>
      <c r="AU688" s="349">
        <f t="shared" si="97"/>
        <v>29.355899999999998</v>
      </c>
      <c r="AV688" s="349">
        <f t="shared" si="97"/>
        <v>12263.7767</v>
      </c>
      <c r="AW688" s="349">
        <f t="shared" si="97"/>
        <v>12575.508399999999</v>
      </c>
      <c r="AX688" s="350">
        <f t="shared" si="97"/>
        <v>1056.8124</v>
      </c>
      <c r="AY688" s="349">
        <f t="shared" si="97"/>
        <v>0</v>
      </c>
      <c r="AZ688" s="349">
        <f t="shared" si="97"/>
        <v>11.806900000000001</v>
      </c>
      <c r="BA688" s="349">
        <f t="shared" si="97"/>
        <v>17442.164700000001</v>
      </c>
      <c r="BB688" s="349">
        <f t="shared" si="96"/>
        <v>21274.347100000003</v>
      </c>
      <c r="BC688" s="349">
        <f t="shared" si="96"/>
        <v>1792.9621000000002</v>
      </c>
      <c r="BD688" s="350">
        <f t="shared" si="96"/>
        <v>3649.0060000000003</v>
      </c>
      <c r="BE688" s="349">
        <f t="shared" si="93"/>
        <v>29747.104200000002</v>
      </c>
      <c r="BF688" s="375">
        <f t="shared" si="94"/>
        <v>36699.629999999997</v>
      </c>
      <c r="BG688" s="334">
        <f t="shared" si="95"/>
        <v>3649.0060000000003</v>
      </c>
    </row>
    <row r="689" spans="1:59" x14ac:dyDescent="0.2">
      <c r="A689" s="326" t="str">
        <f t="shared" si="92"/>
        <v>6622018</v>
      </c>
      <c r="B689" s="331">
        <v>662</v>
      </c>
      <c r="C689" s="327">
        <v>2018</v>
      </c>
      <c r="D689" s="353">
        <f>+IFERROR(VLOOKUP($A689,Data_Loss!$A$2:$V$1180,6,FALSE),0)</f>
        <v>0</v>
      </c>
      <c r="E689" s="353">
        <f>+IFERROR(VLOOKUP($A689,Data_Loss!$A$2:$V$1180,7,FALSE),0)</f>
        <v>0</v>
      </c>
      <c r="F689" s="353">
        <f>+IFERROR(VLOOKUP($A689,Data_Loss!$A$2:$V$1180,8,FALSE),0)</f>
        <v>0</v>
      </c>
      <c r="G689" s="353">
        <f>+IFERROR(VLOOKUP($A689,Data_Loss!$A$2:$V$1180,9,FALSE),0)</f>
        <v>0</v>
      </c>
      <c r="H689" s="353">
        <f>+IFERROR(VLOOKUP($A689,Data_Loss!$A$2:$V$1180,10,FALSE),0)</f>
        <v>2</v>
      </c>
      <c r="I689" s="353">
        <f>+IFERROR(VLOOKUP($A689,Data_Loss!$A$2:$V$1300,12,FALSE),0)</f>
        <v>0</v>
      </c>
      <c r="J689" s="353">
        <f>+IFERROR(VLOOKUP($A689,Data_Loss!$A$2:$V$1300,13,FALSE),0)</f>
        <v>0</v>
      </c>
      <c r="K689" s="353">
        <f>+IFERROR(VLOOKUP($A689,Data_Loss!$A$2:$V$1300,14,FALSE),0)</f>
        <v>0</v>
      </c>
      <c r="L689" s="353">
        <f>+IFERROR(VLOOKUP($A689,Data_Loss!$A$2:$V$1300,15,FALSE),0)</f>
        <v>0</v>
      </c>
      <c r="M689" s="353">
        <f>+IFERROR(VLOOKUP($A689,Data_Loss!$A$2:$V$1300,16,FALSE),0)</f>
        <v>3405</v>
      </c>
      <c r="N689" s="353">
        <f>+IFERROR(VLOOKUP($A689,Data_Loss!$A$2:$V$1300,17,FALSE),0)</f>
        <v>0</v>
      </c>
      <c r="O689" s="353">
        <f>+IFERROR(VLOOKUP($A689,Data_Loss!$A$2:$V$1300,18,FALSE),0)</f>
        <v>0</v>
      </c>
      <c r="P689" s="353">
        <f>+IFERROR(VLOOKUP($A689,Data_Loss!$A$2:$V$1300,19,FALSE),0)</f>
        <v>0</v>
      </c>
      <c r="Q689" s="353">
        <f>+IFERROR(VLOOKUP($A689,Data_Loss!$A$2:$V$1300,20,FALSE),0)</f>
        <v>0</v>
      </c>
      <c r="R689" s="353">
        <f>+IFERROR(VLOOKUP($A689,Data_Loss!$A$2:$V$1300,21,FALSE),0)</f>
        <v>4483</v>
      </c>
      <c r="S689" s="353">
        <f>+IFERROR(VLOOKUP($A689,Data_Loss!$A$2:$V$1300,22,FALSE),0)</f>
        <v>11718</v>
      </c>
      <c r="T689" s="191">
        <f>+$I689*'10k &amp; MO'!C$7+$J689*'10k &amp; MO'!C$13+$K689*'10k &amp; MO'!C$19+$L689*'10k &amp; MO'!C$25+$M689*'10k &amp; MO'!C$31</f>
        <v>7.4910000000000005</v>
      </c>
      <c r="U689" s="349">
        <f>+$I689*'10k &amp; MO'!D$7+$J689*'10k &amp; MO'!D$13+$K689*'10k &amp; MO'!D$19+$L689*'10k &amp; MO'!D$25+$M689*'10k &amp; MO'!D$31</f>
        <v>232.22099999999998</v>
      </c>
      <c r="V689" s="349">
        <f>+$I689*'10k &amp; MO'!E$7+$J689*'10k &amp; MO'!E$13+$K689*'10k &amp; MO'!E$19+$L689*'10k &amp; MO'!E$25+$M689*'10k &amp; MO'!E$31</f>
        <v>4777.2150000000001</v>
      </c>
      <c r="W689" s="349">
        <f>+$I689*'10k &amp; MO'!F$7+$J689*'10k &amp; MO'!F$13+$K689*'10k &amp; MO'!F$19+$L689*'10k &amp; MO'!F$25+$M689*'10k &amp; MO'!F$31</f>
        <v>1801.5855000000001</v>
      </c>
      <c r="X689" s="349">
        <f>+$I689*'10k &amp; MO'!G$7+$J689*'10k &amp; MO'!G$13+$K689*'10k &amp; MO'!G$19+$L689*'10k &amp; MO'!G$25+$M689*'10k &amp; MO'!G$31</f>
        <v>2345.364</v>
      </c>
      <c r="Y689" s="349">
        <f>+$N689*'10k &amp; MO'!H$7+$O689*'10k &amp; MO'!H$13+$P689*'10k &amp; MO'!H$19+$Q689*'10k &amp; MO'!H$25+$R689*'10k &amp; MO'!H$31</f>
        <v>13.000699999999998</v>
      </c>
      <c r="Z689" s="349">
        <f>+$N689*'10k &amp; MO'!I$7+$O689*'10k &amp; MO'!I$13+$P689*'10k &amp; MO'!I$19+$Q689*'10k &amp; MO'!I$25+$R689*'10k &amp; MO'!I$31</f>
        <v>443.36869999999999</v>
      </c>
      <c r="AA689" s="349">
        <f>+$N689*'10k &amp; MO'!J$7+$O689*'10k &amp; MO'!J$13+$P689*'10k &amp; MO'!J$19+$Q689*'10k &amp; MO'!J$25+$R689*'10k &amp; MO'!J$31</f>
        <v>4560.1076000000003</v>
      </c>
      <c r="AB689" s="349">
        <f>+$N689*'10k &amp; MO'!K$7+$O689*'10k &amp; MO'!K$13+$P689*'10k &amp; MO'!K$19+$Q689*'10k &amp; MO'!K$25+$R689*'10k &amp; MO'!K$31</f>
        <v>2410.9573999999998</v>
      </c>
      <c r="AC689" s="349">
        <f>+$N689*'10k &amp; MO'!L$7+$O689*'10k &amp; MO'!L$13+$P689*'10k &amp; MO'!L$19+$Q689*'10k &amp; MO'!L$25+$R689*'10k &amp; MO'!L$31</f>
        <v>3767.5132000000003</v>
      </c>
      <c r="AD689" s="350">
        <f>+S689*'10k &amp; MO'!O$7</f>
        <v>15538.068000000001</v>
      </c>
      <c r="AF689" s="192" t="str">
        <f t="shared" si="90"/>
        <v>6622018</v>
      </c>
      <c r="AG689" s="192">
        <f>+IFERROR(VLOOKUP($AF689,'Limited Loss'!$F$5:$P$124,AG$3,FALSE),0)</f>
        <v>0</v>
      </c>
      <c r="AH689" s="193">
        <f>+IFERROR(VLOOKUP($AF689,'Limited Loss'!$F$5:$P$124,AH$3,FALSE),0)</f>
        <v>0</v>
      </c>
      <c r="AI689" s="193">
        <f>+IFERROR(VLOOKUP($AF689,'Limited Loss'!$F$5:$P$124,AI$3,FALSE),0)</f>
        <v>0</v>
      </c>
      <c r="AJ689" s="193">
        <f>+IFERROR(VLOOKUP($AF689,'Limited Loss'!$F$5:$P$124,AJ$3,FALSE),0)</f>
        <v>0</v>
      </c>
      <c r="AK689" s="100">
        <f>+IFERROR(VLOOKUP($AF689,'Limited Loss'!$F$5:$P$124,AK$3,FALSE),0)</f>
        <v>0</v>
      </c>
      <c r="AL689" s="193">
        <f>+IFERROR(VLOOKUP($AF689,'Limited Loss'!$F$5:$P$124,AL$3,FALSE),0)</f>
        <v>0</v>
      </c>
      <c r="AM689" s="193">
        <f>+IFERROR(VLOOKUP($AF689,'Limited Loss'!$F$5:$P$124,AM$3,FALSE),0)</f>
        <v>0</v>
      </c>
      <c r="AN689" s="193">
        <f>+IFERROR(VLOOKUP($AF689,'Limited Loss'!$F$5:$P$124,AN$3,FALSE),0)</f>
        <v>0</v>
      </c>
      <c r="AO689" s="193">
        <f>+IFERROR(VLOOKUP($AF689,'Limited Loss'!$F$5:$P$124,AO$3,FALSE),0)</f>
        <v>0</v>
      </c>
      <c r="AP689" s="100">
        <f>+IFERROR(VLOOKUP($AF689,'Limited Loss'!$F$5:$P$124,AP$3,FALSE),0)</f>
        <v>0</v>
      </c>
      <c r="AQ689" s="353"/>
      <c r="AR689" s="331">
        <f t="shared" si="91"/>
        <v>662</v>
      </c>
      <c r="AS689" s="332">
        <f t="shared" si="91"/>
        <v>2018</v>
      </c>
      <c r="AT689" s="349">
        <f t="shared" si="98"/>
        <v>7.4910000000000005</v>
      </c>
      <c r="AU689" s="349">
        <f t="shared" si="97"/>
        <v>232.22099999999998</v>
      </c>
      <c r="AV689" s="349">
        <f t="shared" si="97"/>
        <v>4777.2150000000001</v>
      </c>
      <c r="AW689" s="349">
        <f t="shared" si="97"/>
        <v>1801.5855000000001</v>
      </c>
      <c r="AX689" s="350">
        <f t="shared" si="97"/>
        <v>2345.364</v>
      </c>
      <c r="AY689" s="349">
        <f t="shared" si="97"/>
        <v>13.000699999999998</v>
      </c>
      <c r="AZ689" s="349">
        <f t="shared" si="97"/>
        <v>443.36869999999999</v>
      </c>
      <c r="BA689" s="349">
        <f t="shared" si="97"/>
        <v>4560.1076000000003</v>
      </c>
      <c r="BB689" s="349">
        <f t="shared" si="96"/>
        <v>2410.9573999999998</v>
      </c>
      <c r="BC689" s="349">
        <f t="shared" si="96"/>
        <v>3767.5132000000003</v>
      </c>
      <c r="BD689" s="350">
        <f t="shared" si="96"/>
        <v>15538.068000000001</v>
      </c>
      <c r="BE689" s="349">
        <f t="shared" si="93"/>
        <v>10033.403999999999</v>
      </c>
      <c r="BF689" s="375">
        <f t="shared" si="94"/>
        <v>10325.420099999999</v>
      </c>
      <c r="BG689" s="334">
        <f t="shared" si="95"/>
        <v>15538.068000000001</v>
      </c>
    </row>
    <row r="690" spans="1:59" x14ac:dyDescent="0.2">
      <c r="A690" s="326" t="str">
        <f t="shared" si="92"/>
        <v>6632014</v>
      </c>
      <c r="B690" s="331">
        <v>663</v>
      </c>
      <c r="C690" s="327">
        <v>2014</v>
      </c>
      <c r="D690" s="353">
        <f>+IFERROR(VLOOKUP($A690,Data_Loss!$A$2:$V$1180,6,FALSE),0)</f>
        <v>0</v>
      </c>
      <c r="E690" s="353">
        <f>+IFERROR(VLOOKUP($A690,Data_Loss!$A$2:$V$1180,7,FALSE),0)</f>
        <v>0</v>
      </c>
      <c r="F690" s="353">
        <f>+IFERROR(VLOOKUP($A690,Data_Loss!$A$2:$V$1180,8,FALSE),0)</f>
        <v>0</v>
      </c>
      <c r="G690" s="353">
        <f>+IFERROR(VLOOKUP($A690,Data_Loss!$A$2:$V$1180,9,FALSE),0)</f>
        <v>5</v>
      </c>
      <c r="H690" s="353">
        <f>+IFERROR(VLOOKUP($A690,Data_Loss!$A$2:$V$1180,10,FALSE),0)</f>
        <v>12</v>
      </c>
      <c r="I690" s="353">
        <f>+IFERROR(VLOOKUP($A690,Data_Loss!$A$2:$V$1300,12,FALSE),0)</f>
        <v>0</v>
      </c>
      <c r="J690" s="353">
        <f>+IFERROR(VLOOKUP($A690,Data_Loss!$A$2:$V$1300,13,FALSE),0)</f>
        <v>0</v>
      </c>
      <c r="K690" s="353">
        <f>+IFERROR(VLOOKUP($A690,Data_Loss!$A$2:$V$1300,14,FALSE),0)</f>
        <v>0</v>
      </c>
      <c r="L690" s="353">
        <f>+IFERROR(VLOOKUP($A690,Data_Loss!$A$2:$V$1300,15,FALSE),0)</f>
        <v>97663</v>
      </c>
      <c r="M690" s="353">
        <f>+IFERROR(VLOOKUP($A690,Data_Loss!$A$2:$V$1300,16,FALSE),0)</f>
        <v>54407</v>
      </c>
      <c r="N690" s="353">
        <f>+IFERROR(VLOOKUP($A690,Data_Loss!$A$2:$V$1300,17,FALSE),0)</f>
        <v>0</v>
      </c>
      <c r="O690" s="353">
        <f>+IFERROR(VLOOKUP($A690,Data_Loss!$A$2:$V$1300,18,FALSE),0)</f>
        <v>0</v>
      </c>
      <c r="P690" s="353">
        <f>+IFERROR(VLOOKUP($A690,Data_Loss!$A$2:$V$1300,19,FALSE),0)</f>
        <v>0</v>
      </c>
      <c r="Q690" s="353">
        <f>+IFERROR(VLOOKUP($A690,Data_Loss!$A$2:$V$1300,20,FALSE),0)</f>
        <v>66293</v>
      </c>
      <c r="R690" s="353">
        <f>+IFERROR(VLOOKUP($A690,Data_Loss!$A$2:$V$1300,21,FALSE),0)</f>
        <v>86023</v>
      </c>
      <c r="S690" s="353">
        <f>+IFERROR(VLOOKUP($A690,Data_Loss!$A$2:$V$1300,22,FALSE),0)</f>
        <v>47452</v>
      </c>
      <c r="T690" s="191">
        <f>+$I690*'10k &amp; MO'!C$3+$J690*'10k &amp; MO'!C$9+$K690*'10k &amp; MO'!C$15+$L690*'10k &amp; MO'!C$21+$M690*'10k &amp; MO'!C$27</f>
        <v>0</v>
      </c>
      <c r="U690" s="349">
        <f>+$I690*'10k &amp; MO'!D$3+$J690*'10k &amp; MO'!D$9+$K690*'10k &amp; MO'!D$15+$L690*'10k &amp; MO'!D$21+$M690*'10k &amp; MO'!D$27</f>
        <v>0</v>
      </c>
      <c r="V690" s="349">
        <f>+$I690*'10k &amp; MO'!E$3+$J690*'10k &amp; MO'!E$9+$K690*'10k &amp; MO'!E$15+$L690*'10k &amp; MO'!E$21+$M690*'10k &amp; MO'!E$27</f>
        <v>0</v>
      </c>
      <c r="W690" s="349">
        <f>+$I690*'10k &amp; MO'!F$3+$J690*'10k &amp; MO'!F$9+$K690*'10k &amp; MO'!F$15+$L690*'10k &amp; MO'!F$21+$M690*'10k &amp; MO'!F$27</f>
        <v>120027.827</v>
      </c>
      <c r="X690" s="349">
        <f>+$I690*'10k &amp; MO'!G$3+$J690*'10k &amp; MO'!G$9+$K690*'10k &amp; MO'!G$15+$L690*'10k &amp; MO'!G$21+$M690*'10k &amp; MO'!G$27</f>
        <v>61588.723999999995</v>
      </c>
      <c r="Y690" s="349">
        <f>+$N690*'10k &amp; MO'!H$3+$O690*'10k &amp; MO'!H$9+$P690*'10k &amp; MO'!H$15+$Q690*'10k &amp; MO'!H$21+$R690*'10k &amp; MO'!H$27</f>
        <v>0</v>
      </c>
      <c r="Z690" s="349">
        <f>+$N690*'10k &amp; MO'!I$3+$O690*'10k &amp; MO'!I$9+$P690*'10k &amp; MO'!I$15+$Q690*'10k &amp; MO'!I$21+$R690*'10k &amp; MO'!I$27</f>
        <v>0</v>
      </c>
      <c r="AA690" s="349">
        <f>+$N690*'10k &amp; MO'!J$3+$O690*'10k &amp; MO'!J$9+$P690*'10k &amp; MO'!J$15+$Q690*'10k &amp; MO'!J$21+$R690*'10k &amp; MO'!J$27</f>
        <v>0</v>
      </c>
      <c r="AB690" s="349">
        <f>+$N690*'10k &amp; MO'!K$3+$O690*'10k &amp; MO'!K$9+$P690*'10k &amp; MO'!K$15+$Q690*'10k &amp; MO'!K$21+$R690*'10k &amp; MO'!K$27</f>
        <v>92876.493000000002</v>
      </c>
      <c r="AC690" s="349">
        <f>+$N690*'10k &amp; MO'!L$3+$O690*'10k &amp; MO'!L$9+$P690*'10k &amp; MO'!L$15+$Q690*'10k &amp; MO'!L$21+$R690*'10k &amp; MO'!L$27</f>
        <v>132647.46600000001</v>
      </c>
      <c r="AD690" s="350">
        <f>+S690*'10k &amp; MO'!O$3</f>
        <v>50821.091999999997</v>
      </c>
      <c r="AF690" s="192" t="str">
        <f t="shared" si="90"/>
        <v>6632014</v>
      </c>
      <c r="AG690" s="192">
        <f>+IFERROR(VLOOKUP($AF690,'Limited Loss'!$F$5:$P$124,AG$3,FALSE),0)</f>
        <v>0</v>
      </c>
      <c r="AH690" s="193">
        <f>+IFERROR(VLOOKUP($AF690,'Limited Loss'!$F$5:$P$124,AH$3,FALSE),0)</f>
        <v>0</v>
      </c>
      <c r="AI690" s="193">
        <f>+IFERROR(VLOOKUP($AF690,'Limited Loss'!$F$5:$P$124,AI$3,FALSE),0)</f>
        <v>0</v>
      </c>
      <c r="AJ690" s="193">
        <f>+IFERROR(VLOOKUP($AF690,'Limited Loss'!$F$5:$P$124,AJ$3,FALSE),0)</f>
        <v>0</v>
      </c>
      <c r="AK690" s="100">
        <f>+IFERROR(VLOOKUP($AF690,'Limited Loss'!$F$5:$P$124,AK$3,FALSE),0)</f>
        <v>0</v>
      </c>
      <c r="AL690" s="193">
        <f>+IFERROR(VLOOKUP($AF690,'Limited Loss'!$F$5:$P$124,AL$3,FALSE),0)</f>
        <v>0</v>
      </c>
      <c r="AM690" s="193">
        <f>+IFERROR(VLOOKUP($AF690,'Limited Loss'!$F$5:$P$124,AM$3,FALSE),0)</f>
        <v>0</v>
      </c>
      <c r="AN690" s="193">
        <f>+IFERROR(VLOOKUP($AF690,'Limited Loss'!$F$5:$P$124,AN$3,FALSE),0)</f>
        <v>0</v>
      </c>
      <c r="AO690" s="193">
        <f>+IFERROR(VLOOKUP($AF690,'Limited Loss'!$F$5:$P$124,AO$3,FALSE),0)</f>
        <v>0</v>
      </c>
      <c r="AP690" s="100">
        <f>+IFERROR(VLOOKUP($AF690,'Limited Loss'!$F$5:$P$124,AP$3,FALSE),0)</f>
        <v>0</v>
      </c>
      <c r="AQ690" s="353"/>
      <c r="AR690" s="331">
        <f t="shared" si="91"/>
        <v>663</v>
      </c>
      <c r="AS690" s="332">
        <f t="shared" si="91"/>
        <v>2014</v>
      </c>
      <c r="AT690" s="349">
        <f t="shared" si="98"/>
        <v>0</v>
      </c>
      <c r="AU690" s="349">
        <f t="shared" si="97"/>
        <v>0</v>
      </c>
      <c r="AV690" s="349">
        <f t="shared" si="97"/>
        <v>0</v>
      </c>
      <c r="AW690" s="349">
        <f t="shared" si="97"/>
        <v>120027.827</v>
      </c>
      <c r="AX690" s="350">
        <f t="shared" si="97"/>
        <v>61588.723999999995</v>
      </c>
      <c r="AY690" s="349">
        <f t="shared" si="97"/>
        <v>0</v>
      </c>
      <c r="AZ690" s="349">
        <f t="shared" si="97"/>
        <v>0</v>
      </c>
      <c r="BA690" s="349">
        <f t="shared" si="97"/>
        <v>0</v>
      </c>
      <c r="BB690" s="349">
        <f t="shared" si="96"/>
        <v>92876.493000000002</v>
      </c>
      <c r="BC690" s="349">
        <f t="shared" si="96"/>
        <v>132647.46600000001</v>
      </c>
      <c r="BD690" s="350">
        <f t="shared" si="96"/>
        <v>50821.091999999997</v>
      </c>
      <c r="BE690" s="349">
        <f t="shared" si="93"/>
        <v>0</v>
      </c>
      <c r="BF690" s="375">
        <f t="shared" si="94"/>
        <v>407140.51</v>
      </c>
      <c r="BG690" s="334">
        <f t="shared" si="95"/>
        <v>50821.091999999997</v>
      </c>
    </row>
    <row r="691" spans="1:59" x14ac:dyDescent="0.2">
      <c r="A691" s="326" t="str">
        <f t="shared" si="92"/>
        <v>6632015</v>
      </c>
      <c r="B691" s="331">
        <v>663</v>
      </c>
      <c r="C691" s="327">
        <v>2015</v>
      </c>
      <c r="D691" s="353">
        <f>+IFERROR(VLOOKUP($A691,Data_Loss!$A$2:$V$1180,6,FALSE),0)</f>
        <v>0</v>
      </c>
      <c r="E691" s="353">
        <f>+IFERROR(VLOOKUP($A691,Data_Loss!$A$2:$V$1180,7,FALSE),0)</f>
        <v>0</v>
      </c>
      <c r="F691" s="353">
        <f>+IFERROR(VLOOKUP($A691,Data_Loss!$A$2:$V$1180,8,FALSE),0)</f>
        <v>3</v>
      </c>
      <c r="G691" s="353">
        <f>+IFERROR(VLOOKUP($A691,Data_Loss!$A$2:$V$1180,9,FALSE),0)</f>
        <v>4</v>
      </c>
      <c r="H691" s="353">
        <f>+IFERROR(VLOOKUP($A691,Data_Loss!$A$2:$V$1180,10,FALSE),0)</f>
        <v>20</v>
      </c>
      <c r="I691" s="353">
        <f>+IFERROR(VLOOKUP($A691,Data_Loss!$A$2:$V$1300,12,FALSE),0)</f>
        <v>0</v>
      </c>
      <c r="J691" s="353">
        <f>+IFERROR(VLOOKUP($A691,Data_Loss!$A$2:$V$1300,13,FALSE),0)</f>
        <v>0</v>
      </c>
      <c r="K691" s="353">
        <f>+IFERROR(VLOOKUP($A691,Data_Loss!$A$2:$V$1300,14,FALSE),0)</f>
        <v>777454</v>
      </c>
      <c r="L691" s="353">
        <f>+IFERROR(VLOOKUP($A691,Data_Loss!$A$2:$V$1300,15,FALSE),0)</f>
        <v>171067</v>
      </c>
      <c r="M691" s="353">
        <f>+IFERROR(VLOOKUP($A691,Data_Loss!$A$2:$V$1300,16,FALSE),0)</f>
        <v>395991</v>
      </c>
      <c r="N691" s="353">
        <f>+IFERROR(VLOOKUP($A691,Data_Loss!$A$2:$V$1300,17,FALSE),0)</f>
        <v>0</v>
      </c>
      <c r="O691" s="353">
        <f>+IFERROR(VLOOKUP($A691,Data_Loss!$A$2:$V$1300,18,FALSE),0)</f>
        <v>0</v>
      </c>
      <c r="P691" s="353">
        <f>+IFERROR(VLOOKUP($A691,Data_Loss!$A$2:$V$1300,19,FALSE),0)</f>
        <v>392134</v>
      </c>
      <c r="Q691" s="353">
        <f>+IFERROR(VLOOKUP($A691,Data_Loss!$A$2:$V$1300,20,FALSE),0)</f>
        <v>79943</v>
      </c>
      <c r="R691" s="353">
        <f>+IFERROR(VLOOKUP($A691,Data_Loss!$A$2:$V$1300,21,FALSE),0)</f>
        <v>480474</v>
      </c>
      <c r="S691" s="353">
        <f>+IFERROR(VLOOKUP($A691,Data_Loss!$A$2:$V$1300,22,FALSE),0)</f>
        <v>99506</v>
      </c>
      <c r="T691" s="191">
        <f>+$I691*'10k &amp; MO'!C$4+$J691*'10k &amp; MO'!C$10+$K691*'10k &amp; MO'!C$16+$L691*'10k &amp; MO'!C$22+$M691*'10k &amp; MO'!C$28</f>
        <v>0</v>
      </c>
      <c r="U691" s="349">
        <f>+$I691*'10k &amp; MO'!D$4+$J691*'10k &amp; MO'!D$10+$K691*'10k &amp; MO'!D$16+$L691*'10k &amp; MO'!D$22+$M691*'10k &amp; MO'!D$28</f>
        <v>0</v>
      </c>
      <c r="V691" s="349">
        <f>+$I691*'10k &amp; MO'!E$4+$J691*'10k &amp; MO'!E$10+$K691*'10k &amp; MO'!E$16+$L691*'10k &amp; MO'!E$22+$M691*'10k &amp; MO'!E$28</f>
        <v>1403352.7705000001</v>
      </c>
      <c r="W691" s="349">
        <f>+$I691*'10k &amp; MO'!F$4+$J691*'10k &amp; MO'!F$10+$K691*'10k &amp; MO'!F$16+$L691*'10k &amp; MO'!F$22+$M691*'10k &amp; MO'!F$28</f>
        <v>203097.07579999996</v>
      </c>
      <c r="X691" s="349">
        <f>+$I691*'10k &amp; MO'!G$4+$J691*'10k &amp; MO'!G$10+$K691*'10k &amp; MO'!G$16+$L691*'10k &amp; MO'!G$22+$M691*'10k &amp; MO'!G$28</f>
        <v>462522.69310000003</v>
      </c>
      <c r="Y691" s="349">
        <f>+$N691*'10k &amp; MO'!H$4+$O691*'10k &amp; MO'!H$10+$P691*'10k &amp; MO'!H$16+$Q691*'10k &amp; MO'!H$22+$R691*'10k &amp; MO'!H$28</f>
        <v>0</v>
      </c>
      <c r="Z691" s="349">
        <f>+$N691*'10k &amp; MO'!I$4+$O691*'10k &amp; MO'!I$10+$P691*'10k &amp; MO'!I$16+$Q691*'10k &amp; MO'!I$22+$R691*'10k &amp; MO'!I$28</f>
        <v>0</v>
      </c>
      <c r="AA691" s="349">
        <f>+$N691*'10k &amp; MO'!J$4+$O691*'10k &amp; MO'!J$10+$P691*'10k &amp; MO'!J$16+$Q691*'10k &amp; MO'!J$22+$R691*'10k &amp; MO'!J$28</f>
        <v>1119698.7419999999</v>
      </c>
      <c r="AB691" s="349">
        <f>+$N691*'10k &amp; MO'!K$4+$O691*'10k &amp; MO'!K$10+$P691*'10k &amp; MO'!K$16+$Q691*'10k &amp; MO'!K$22+$R691*'10k &amp; MO'!K$28</f>
        <v>153222.18400000001</v>
      </c>
      <c r="AC691" s="349">
        <f>+$N691*'10k &amp; MO'!L$4+$O691*'10k &amp; MO'!L$10+$P691*'10k &amp; MO'!L$16+$Q691*'10k &amp; MO'!L$22+$R691*'10k &amp; MO'!L$28</f>
        <v>708886.87810000009</v>
      </c>
      <c r="AD691" s="350">
        <f>+S691*'10k &amp; MO'!O$4</f>
        <v>120601.272</v>
      </c>
      <c r="AF691" s="192" t="str">
        <f t="shared" si="90"/>
        <v>6632015</v>
      </c>
      <c r="AG691" s="192">
        <f>+IFERROR(VLOOKUP($AF691,'Limited Loss'!$F$5:$P$124,AG$3,FALSE),0)</f>
        <v>0</v>
      </c>
      <c r="AH691" s="193">
        <f>+IFERROR(VLOOKUP($AF691,'Limited Loss'!$F$5:$P$124,AH$3,FALSE),0)</f>
        <v>0</v>
      </c>
      <c r="AI691" s="193">
        <f>+IFERROR(VLOOKUP($AF691,'Limited Loss'!$F$5:$P$124,AI$3,FALSE),0)</f>
        <v>177412</v>
      </c>
      <c r="AJ691" s="193">
        <f>+IFERROR(VLOOKUP($AF691,'Limited Loss'!$F$5:$P$124,AJ$3,FALSE),0)</f>
        <v>922</v>
      </c>
      <c r="AK691" s="100">
        <f>+IFERROR(VLOOKUP($AF691,'Limited Loss'!$F$5:$P$124,AK$3,FALSE),0)</f>
        <v>474</v>
      </c>
      <c r="AL691" s="193">
        <f>+IFERROR(VLOOKUP($AF691,'Limited Loss'!$F$5:$P$124,AL$3,FALSE),0)</f>
        <v>0</v>
      </c>
      <c r="AM691" s="193">
        <f>+IFERROR(VLOOKUP($AF691,'Limited Loss'!$F$5:$P$124,AM$3,FALSE),0)</f>
        <v>0</v>
      </c>
      <c r="AN691" s="193">
        <f>+IFERROR(VLOOKUP($AF691,'Limited Loss'!$F$5:$P$124,AN$3,FALSE),0)</f>
        <v>213488</v>
      </c>
      <c r="AO691" s="193">
        <f>+IFERROR(VLOOKUP($AF691,'Limited Loss'!$F$5:$P$124,AO$3,FALSE),0)</f>
        <v>2223</v>
      </c>
      <c r="AP691" s="100">
        <f>+IFERROR(VLOOKUP($AF691,'Limited Loss'!$F$5:$P$124,AP$3,FALSE),0)</f>
        <v>385</v>
      </c>
      <c r="AQ691" s="353"/>
      <c r="AR691" s="331">
        <f t="shared" si="91"/>
        <v>663</v>
      </c>
      <c r="AS691" s="332">
        <f t="shared" si="91"/>
        <v>2015</v>
      </c>
      <c r="AT691" s="349">
        <f t="shared" si="98"/>
        <v>0</v>
      </c>
      <c r="AU691" s="349">
        <f t="shared" si="97"/>
        <v>0</v>
      </c>
      <c r="AV691" s="349">
        <f t="shared" si="97"/>
        <v>1225940.7705000001</v>
      </c>
      <c r="AW691" s="349">
        <f t="shared" si="97"/>
        <v>202175.07579999996</v>
      </c>
      <c r="AX691" s="350">
        <f t="shared" si="97"/>
        <v>462048.69310000003</v>
      </c>
      <c r="AY691" s="349">
        <f t="shared" si="97"/>
        <v>0</v>
      </c>
      <c r="AZ691" s="349">
        <f t="shared" si="97"/>
        <v>0</v>
      </c>
      <c r="BA691" s="349">
        <f t="shared" si="97"/>
        <v>906210.74199999985</v>
      </c>
      <c r="BB691" s="349">
        <f t="shared" si="96"/>
        <v>150999.18400000001</v>
      </c>
      <c r="BC691" s="349">
        <f t="shared" si="96"/>
        <v>708501.87810000009</v>
      </c>
      <c r="BD691" s="350">
        <f t="shared" si="96"/>
        <v>120601.272</v>
      </c>
      <c r="BE691" s="349">
        <f t="shared" si="93"/>
        <v>2132151.5125000002</v>
      </c>
      <c r="BF691" s="375">
        <f t="shared" si="94"/>
        <v>1523724.8310000002</v>
      </c>
      <c r="BG691" s="334">
        <f t="shared" si="95"/>
        <v>120601.272</v>
      </c>
    </row>
    <row r="692" spans="1:59" x14ac:dyDescent="0.2">
      <c r="A692" s="326" t="str">
        <f t="shared" si="92"/>
        <v>6632016</v>
      </c>
      <c r="B692" s="331">
        <v>663</v>
      </c>
      <c r="C692" s="327">
        <v>2016</v>
      </c>
      <c r="D692" s="353">
        <f>+IFERROR(VLOOKUP($A692,Data_Loss!$A$2:$V$1180,6,FALSE),0)</f>
        <v>0</v>
      </c>
      <c r="E692" s="353">
        <f>+IFERROR(VLOOKUP($A692,Data_Loss!$A$2:$V$1180,7,FALSE),0)</f>
        <v>0</v>
      </c>
      <c r="F692" s="353">
        <f>+IFERROR(VLOOKUP($A692,Data_Loss!$A$2:$V$1180,8,FALSE),0)</f>
        <v>4</v>
      </c>
      <c r="G692" s="353">
        <f>+IFERROR(VLOOKUP($A692,Data_Loss!$A$2:$V$1180,9,FALSE),0)</f>
        <v>7</v>
      </c>
      <c r="H692" s="353">
        <f>+IFERROR(VLOOKUP($A692,Data_Loss!$A$2:$V$1180,10,FALSE),0)</f>
        <v>21</v>
      </c>
      <c r="I692" s="353">
        <f>+IFERROR(VLOOKUP($A692,Data_Loss!$A$2:$V$1300,12,FALSE),0)</f>
        <v>0</v>
      </c>
      <c r="J692" s="353">
        <f>+IFERROR(VLOOKUP($A692,Data_Loss!$A$2:$V$1300,13,FALSE),0)</f>
        <v>0</v>
      </c>
      <c r="K692" s="353">
        <f>+IFERROR(VLOOKUP($A692,Data_Loss!$A$2:$V$1300,14,FALSE),0)</f>
        <v>557316</v>
      </c>
      <c r="L692" s="353">
        <f>+IFERROR(VLOOKUP($A692,Data_Loss!$A$2:$V$1300,15,FALSE),0)</f>
        <v>242903</v>
      </c>
      <c r="M692" s="353">
        <f>+IFERROR(VLOOKUP($A692,Data_Loss!$A$2:$V$1300,16,FALSE),0)</f>
        <v>183620</v>
      </c>
      <c r="N692" s="353">
        <f>+IFERROR(VLOOKUP($A692,Data_Loss!$A$2:$V$1300,17,FALSE),0)</f>
        <v>0</v>
      </c>
      <c r="O692" s="353">
        <f>+IFERROR(VLOOKUP($A692,Data_Loss!$A$2:$V$1300,18,FALSE),0)</f>
        <v>0</v>
      </c>
      <c r="P692" s="353">
        <f>+IFERROR(VLOOKUP($A692,Data_Loss!$A$2:$V$1300,19,FALSE),0)</f>
        <v>492574</v>
      </c>
      <c r="Q692" s="353">
        <f>+IFERROR(VLOOKUP($A692,Data_Loss!$A$2:$V$1300,20,FALSE),0)</f>
        <v>85346</v>
      </c>
      <c r="R692" s="353">
        <f>+IFERROR(VLOOKUP($A692,Data_Loss!$A$2:$V$1300,21,FALSE),0)</f>
        <v>299564</v>
      </c>
      <c r="S692" s="353">
        <f>+IFERROR(VLOOKUP($A692,Data_Loss!$A$2:$V$1300,22,FALSE),0)</f>
        <v>57358</v>
      </c>
      <c r="T692" s="191">
        <f>+$I692*'10k &amp; MO'!C$5+$J692*'10k &amp; MO'!C$11+$K692*'10k &amp; MO'!C$17+$L692*'10k &amp; MO'!C$23+$M692*'10k &amp; MO'!C$29</f>
        <v>0</v>
      </c>
      <c r="U692" s="349">
        <f>+$I692*'10k &amp; MO'!D$5+$J692*'10k &amp; MO'!D$11+$K692*'10k &amp; MO'!D$17+$L692*'10k &amp; MO'!D$23+$M692*'10k &amp; MO'!D$29</f>
        <v>3288.1644000000001</v>
      </c>
      <c r="V692" s="349">
        <f>+$I692*'10k &amp; MO'!E$5+$J692*'10k &amp; MO'!E$11+$K692*'10k &amp; MO'!E$17+$L692*'10k &amp; MO'!E$23+$M692*'10k &amp; MO'!E$29</f>
        <v>970975.43349999993</v>
      </c>
      <c r="W692" s="349">
        <f>+$I692*'10k &amp; MO'!F$5+$J692*'10k &amp; MO'!F$11+$K692*'10k &amp; MO'!F$17+$L692*'10k &amp; MO'!F$23+$M692*'10k &amp; MO'!F$29</f>
        <v>291866.06510000001</v>
      </c>
      <c r="X692" s="349">
        <f>+$I692*'10k &amp; MO'!G$5+$J692*'10k &amp; MO'!G$11+$K692*'10k &amp; MO'!G$17+$L692*'10k &amp; MO'!G$23+$M692*'10k &amp; MO'!G$29</f>
        <v>203457.65150000001</v>
      </c>
      <c r="Y692" s="349">
        <f>+$N692*'10k &amp; MO'!H$5+$O692*'10k &amp; MO'!H$11+$P692*'10k &amp; MO'!H$17+$Q692*'10k &amp; MO'!H$23+$R692*'10k &amp; MO'!H$29</f>
        <v>0</v>
      </c>
      <c r="Z692" s="349">
        <f>+$N692*'10k &amp; MO'!I$5+$O692*'10k &amp; MO'!I$11+$P692*'10k &amp; MO'!I$17+$Q692*'10k &amp; MO'!I$23+$R692*'10k &amp; MO'!I$29</f>
        <v>1625.4942000000001</v>
      </c>
      <c r="AA692" s="349">
        <f>+$N692*'10k &amp; MO'!J$5+$O692*'10k &amp; MO'!J$11+$P692*'10k &amp; MO'!J$17+$Q692*'10k &amp; MO'!J$23+$R692*'10k &amp; MO'!J$29</f>
        <v>993573.47900000005</v>
      </c>
      <c r="AB692" s="349">
        <f>+$N692*'10k &amp; MO'!K$5+$O692*'10k &amp; MO'!K$11+$P692*'10k &amp; MO'!K$17+$Q692*'10k &amp; MO'!K$23+$R692*'10k &amp; MO'!K$29</f>
        <v>206860.57879999999</v>
      </c>
      <c r="AC692" s="349">
        <f>+$N692*'10k &amp; MO'!L$5+$O692*'10k &amp; MO'!L$11+$P692*'10k &amp; MO'!L$17+$Q692*'10k &amp; MO'!L$23+$R692*'10k &amp; MO'!L$29</f>
        <v>465450.94880000001</v>
      </c>
      <c r="AD692" s="350">
        <f>+S692*'10k &amp; MO'!O$5</f>
        <v>77318.584000000003</v>
      </c>
      <c r="AF692" s="192" t="str">
        <f t="shared" si="90"/>
        <v>6632016</v>
      </c>
      <c r="AG692" s="192">
        <f>+IFERROR(VLOOKUP($AF692,'Limited Loss'!$F$5:$P$124,AG$3,FALSE),0)</f>
        <v>0</v>
      </c>
      <c r="AH692" s="193">
        <f>+IFERROR(VLOOKUP($AF692,'Limited Loss'!$F$5:$P$124,AH$3,FALSE),0)</f>
        <v>0</v>
      </c>
      <c r="AI692" s="193">
        <f>+IFERROR(VLOOKUP($AF692,'Limited Loss'!$F$5:$P$124,AI$3,FALSE),0)</f>
        <v>0</v>
      </c>
      <c r="AJ692" s="193">
        <f>+IFERROR(VLOOKUP($AF692,'Limited Loss'!$F$5:$P$124,AJ$3,FALSE),0)</f>
        <v>0</v>
      </c>
      <c r="AK692" s="100">
        <f>+IFERROR(VLOOKUP($AF692,'Limited Loss'!$F$5:$P$124,AK$3,FALSE),0)</f>
        <v>0</v>
      </c>
      <c r="AL692" s="193">
        <f>+IFERROR(VLOOKUP($AF692,'Limited Loss'!$F$5:$P$124,AL$3,FALSE),0)</f>
        <v>0</v>
      </c>
      <c r="AM692" s="193">
        <f>+IFERROR(VLOOKUP($AF692,'Limited Loss'!$F$5:$P$124,AM$3,FALSE),0)</f>
        <v>0</v>
      </c>
      <c r="AN692" s="193">
        <f>+IFERROR(VLOOKUP($AF692,'Limited Loss'!$F$5:$P$124,AN$3,FALSE),0)</f>
        <v>0</v>
      </c>
      <c r="AO692" s="193">
        <f>+IFERROR(VLOOKUP($AF692,'Limited Loss'!$F$5:$P$124,AO$3,FALSE),0)</f>
        <v>0</v>
      </c>
      <c r="AP692" s="100">
        <f>+IFERROR(VLOOKUP($AF692,'Limited Loss'!$F$5:$P$124,AP$3,FALSE),0)</f>
        <v>0</v>
      </c>
      <c r="AQ692" s="353"/>
      <c r="AR692" s="331">
        <f t="shared" si="91"/>
        <v>663</v>
      </c>
      <c r="AS692" s="332">
        <f t="shared" si="91"/>
        <v>2016</v>
      </c>
      <c r="AT692" s="349">
        <f t="shared" si="98"/>
        <v>0</v>
      </c>
      <c r="AU692" s="349">
        <f t="shared" si="97"/>
        <v>3288.1644000000001</v>
      </c>
      <c r="AV692" s="349">
        <f t="shared" si="97"/>
        <v>970975.43349999993</v>
      </c>
      <c r="AW692" s="349">
        <f t="shared" si="97"/>
        <v>291866.06510000001</v>
      </c>
      <c r="AX692" s="350">
        <f t="shared" si="97"/>
        <v>203457.65150000001</v>
      </c>
      <c r="AY692" s="349">
        <f t="shared" si="97"/>
        <v>0</v>
      </c>
      <c r="AZ692" s="349">
        <f t="shared" si="97"/>
        <v>1625.4942000000001</v>
      </c>
      <c r="BA692" s="349">
        <f t="shared" si="97"/>
        <v>993573.47900000005</v>
      </c>
      <c r="BB692" s="349">
        <f t="shared" si="96"/>
        <v>206860.57879999999</v>
      </c>
      <c r="BC692" s="349">
        <f t="shared" si="96"/>
        <v>465450.94880000001</v>
      </c>
      <c r="BD692" s="350">
        <f t="shared" si="96"/>
        <v>77318.584000000003</v>
      </c>
      <c r="BE692" s="349">
        <f t="shared" si="93"/>
        <v>1969462.5710999998</v>
      </c>
      <c r="BF692" s="375">
        <f t="shared" si="94"/>
        <v>1167635.2442000001</v>
      </c>
      <c r="BG692" s="334">
        <f t="shared" si="95"/>
        <v>77318.584000000003</v>
      </c>
    </row>
    <row r="693" spans="1:59" x14ac:dyDescent="0.2">
      <c r="A693" s="326" t="str">
        <f t="shared" si="92"/>
        <v>6632017</v>
      </c>
      <c r="B693" s="331">
        <v>663</v>
      </c>
      <c r="C693" s="327">
        <v>2017</v>
      </c>
      <c r="D693" s="353">
        <f>+IFERROR(VLOOKUP($A693,Data_Loss!$A$2:$V$1180,6,FALSE),0)</f>
        <v>0</v>
      </c>
      <c r="E693" s="353">
        <f>+IFERROR(VLOOKUP($A693,Data_Loss!$A$2:$V$1180,7,FALSE),0)</f>
        <v>0</v>
      </c>
      <c r="F693" s="353">
        <f>+IFERROR(VLOOKUP($A693,Data_Loss!$A$2:$V$1180,8,FALSE),0)</f>
        <v>5</v>
      </c>
      <c r="G693" s="353">
        <f>+IFERROR(VLOOKUP($A693,Data_Loss!$A$2:$V$1180,9,FALSE),0)</f>
        <v>7</v>
      </c>
      <c r="H693" s="353">
        <f>+IFERROR(VLOOKUP($A693,Data_Loss!$A$2:$V$1180,10,FALSE),0)</f>
        <v>18</v>
      </c>
      <c r="I693" s="353">
        <f>+IFERROR(VLOOKUP($A693,Data_Loss!$A$2:$V$1300,12,FALSE),0)</f>
        <v>0</v>
      </c>
      <c r="J693" s="353">
        <f>+IFERROR(VLOOKUP($A693,Data_Loss!$A$2:$V$1300,13,FALSE),0)</f>
        <v>0</v>
      </c>
      <c r="K693" s="353">
        <f>+IFERROR(VLOOKUP($A693,Data_Loss!$A$2:$V$1300,14,FALSE),0)</f>
        <v>771384</v>
      </c>
      <c r="L693" s="353">
        <f>+IFERROR(VLOOKUP($A693,Data_Loss!$A$2:$V$1300,15,FALSE),0)</f>
        <v>175749</v>
      </c>
      <c r="M693" s="353">
        <f>+IFERROR(VLOOKUP($A693,Data_Loss!$A$2:$V$1300,16,FALSE),0)</f>
        <v>209300</v>
      </c>
      <c r="N693" s="353">
        <f>+IFERROR(VLOOKUP($A693,Data_Loss!$A$2:$V$1300,17,FALSE),0)</f>
        <v>0</v>
      </c>
      <c r="O693" s="353">
        <f>+IFERROR(VLOOKUP($A693,Data_Loss!$A$2:$V$1300,18,FALSE),0)</f>
        <v>0</v>
      </c>
      <c r="P693" s="353">
        <f>+IFERROR(VLOOKUP($A693,Data_Loss!$A$2:$V$1300,19,FALSE),0)</f>
        <v>319564</v>
      </c>
      <c r="Q693" s="353">
        <f>+IFERROR(VLOOKUP($A693,Data_Loss!$A$2:$V$1300,20,FALSE),0)</f>
        <v>107734</v>
      </c>
      <c r="R693" s="353">
        <f>+IFERROR(VLOOKUP($A693,Data_Loss!$A$2:$V$1300,21,FALSE),0)</f>
        <v>102373</v>
      </c>
      <c r="S693" s="353">
        <f>+IFERROR(VLOOKUP($A693,Data_Loss!$A$2:$V$1300,22,FALSE),0)</f>
        <v>50262</v>
      </c>
      <c r="T693" s="191">
        <f>+$I693*'10k &amp; MO'!C$6+$J693*'10k &amp; MO'!C$12+$K693*'10k &amp; MO'!C$18+$L693*'10k &amp; MO'!C$24+$M693*'10k &amp; MO'!C$30</f>
        <v>0</v>
      </c>
      <c r="U693" s="349">
        <f>+$I693*'10k &amp; MO'!D$6+$J693*'10k &amp; MO'!D$12+$K693*'10k &amp; MO'!D$18+$L693*'10k &amp; MO'!D$24+$M693*'10k &amp; MO'!D$30</f>
        <v>44680.6077</v>
      </c>
      <c r="V693" s="349">
        <f>+$I693*'10k &amp; MO'!E$6+$J693*'10k &amp; MO'!E$12+$K693*'10k &amp; MO'!E$18+$L693*'10k &amp; MO'!E$24+$M693*'10k &amp; MO'!E$30</f>
        <v>1541524.9981000002</v>
      </c>
      <c r="W693" s="349">
        <f>+$I693*'10k &amp; MO'!F$6+$J693*'10k &amp; MO'!F$12+$K693*'10k &amp; MO'!F$18+$L693*'10k &amp; MO'!F$24+$M693*'10k &amp; MO'!F$30</f>
        <v>234604.08639999997</v>
      </c>
      <c r="X693" s="349">
        <f>+$I693*'10k &amp; MO'!G$6+$J693*'10k &amp; MO'!G$12+$K693*'10k &amp; MO'!G$18+$L693*'10k &amp; MO'!G$24+$M693*'10k &amp; MO'!G$30</f>
        <v>262079.99679999999</v>
      </c>
      <c r="Y693" s="349">
        <f>+$N693*'10k &amp; MO'!H$6+$O693*'10k &amp; MO'!H$12+$P693*'10k &amp; MO'!H$18+$Q693*'10k &amp; MO'!H$24+$R693*'10k &amp; MO'!H$30</f>
        <v>0</v>
      </c>
      <c r="Z693" s="349">
        <f>+$N693*'10k &amp; MO'!I$6+$O693*'10k &amp; MO'!I$12+$P693*'10k &amp; MO'!I$18+$Q693*'10k &amp; MO'!I$24+$R693*'10k &amp; MO'!I$30</f>
        <v>30784.269699999997</v>
      </c>
      <c r="AA693" s="349">
        <f>+$N693*'10k &amp; MO'!J$6+$O693*'10k &amp; MO'!J$12+$P693*'10k &amp; MO'!J$18+$Q693*'10k &amp; MO'!J$24+$R693*'10k &amp; MO'!J$30</f>
        <v>1070324.5933999999</v>
      </c>
      <c r="AB693" s="349">
        <f>+$N693*'10k &amp; MO'!K$6+$O693*'10k &amp; MO'!K$12+$P693*'10k &amp; MO'!K$18+$Q693*'10k &amp; MO'!K$24+$R693*'10k &amp; MO'!K$30</f>
        <v>201788.08680000002</v>
      </c>
      <c r="AC693" s="349">
        <f>+$N693*'10k &amp; MO'!L$6+$O693*'10k &amp; MO'!L$12+$P693*'10k &amp; MO'!L$18+$Q693*'10k &amp; MO'!L$24+$R693*'10k &amp; MO'!L$30</f>
        <v>174381.14850000001</v>
      </c>
      <c r="AD693" s="350">
        <f>+S693*'10k &amp; MO'!O$6</f>
        <v>67652.652000000002</v>
      </c>
      <c r="AF693" s="192" t="str">
        <f t="shared" si="90"/>
        <v>6632017</v>
      </c>
      <c r="AG693" s="192">
        <f>+IFERROR(VLOOKUP($AF693,'Limited Loss'!$F$5:$P$124,AG$3,FALSE),0)</f>
        <v>0</v>
      </c>
      <c r="AH693" s="193">
        <f>+IFERROR(VLOOKUP($AF693,'Limited Loss'!$F$5:$P$124,AH$3,FALSE),0)</f>
        <v>0</v>
      </c>
      <c r="AI693" s="193">
        <f>+IFERROR(VLOOKUP($AF693,'Limited Loss'!$F$5:$P$124,AI$3,FALSE),0)</f>
        <v>0</v>
      </c>
      <c r="AJ693" s="193">
        <f>+IFERROR(VLOOKUP($AF693,'Limited Loss'!$F$5:$P$124,AJ$3,FALSE),0)</f>
        <v>0</v>
      </c>
      <c r="AK693" s="100">
        <f>+IFERROR(VLOOKUP($AF693,'Limited Loss'!$F$5:$P$124,AK$3,FALSE),0)</f>
        <v>0</v>
      </c>
      <c r="AL693" s="193">
        <f>+IFERROR(VLOOKUP($AF693,'Limited Loss'!$F$5:$P$124,AL$3,FALSE),0)</f>
        <v>0</v>
      </c>
      <c r="AM693" s="193">
        <f>+IFERROR(VLOOKUP($AF693,'Limited Loss'!$F$5:$P$124,AM$3,FALSE),0)</f>
        <v>0</v>
      </c>
      <c r="AN693" s="193">
        <f>+IFERROR(VLOOKUP($AF693,'Limited Loss'!$F$5:$P$124,AN$3,FALSE),0)</f>
        <v>0</v>
      </c>
      <c r="AO693" s="193">
        <f>+IFERROR(VLOOKUP($AF693,'Limited Loss'!$F$5:$P$124,AO$3,FALSE),0)</f>
        <v>0</v>
      </c>
      <c r="AP693" s="100">
        <f>+IFERROR(VLOOKUP($AF693,'Limited Loss'!$F$5:$P$124,AP$3,FALSE),0)</f>
        <v>0</v>
      </c>
      <c r="AQ693" s="353"/>
      <c r="AR693" s="331">
        <f t="shared" si="91"/>
        <v>663</v>
      </c>
      <c r="AS693" s="332">
        <f t="shared" si="91"/>
        <v>2017</v>
      </c>
      <c r="AT693" s="349">
        <f t="shared" si="98"/>
        <v>0</v>
      </c>
      <c r="AU693" s="349">
        <f t="shared" si="97"/>
        <v>44680.6077</v>
      </c>
      <c r="AV693" s="349">
        <f t="shared" si="97"/>
        <v>1541524.9981000002</v>
      </c>
      <c r="AW693" s="349">
        <f t="shared" si="97"/>
        <v>234604.08639999997</v>
      </c>
      <c r="AX693" s="350">
        <f t="shared" si="97"/>
        <v>262079.99679999999</v>
      </c>
      <c r="AY693" s="349">
        <f t="shared" si="97"/>
        <v>0</v>
      </c>
      <c r="AZ693" s="349">
        <f t="shared" si="97"/>
        <v>30784.269699999997</v>
      </c>
      <c r="BA693" s="349">
        <f t="shared" si="97"/>
        <v>1070324.5933999999</v>
      </c>
      <c r="BB693" s="349">
        <f t="shared" si="96"/>
        <v>201788.08680000002</v>
      </c>
      <c r="BC693" s="349">
        <f t="shared" si="96"/>
        <v>174381.14850000001</v>
      </c>
      <c r="BD693" s="350">
        <f t="shared" si="96"/>
        <v>67652.652000000002</v>
      </c>
      <c r="BE693" s="349">
        <f t="shared" si="93"/>
        <v>2687314.4689000002</v>
      </c>
      <c r="BF693" s="375">
        <f t="shared" si="94"/>
        <v>872853.31850000005</v>
      </c>
      <c r="BG693" s="334">
        <f t="shared" si="95"/>
        <v>67652.652000000002</v>
      </c>
    </row>
    <row r="694" spans="1:59" x14ac:dyDescent="0.2">
      <c r="A694" s="326" t="str">
        <f t="shared" si="92"/>
        <v>6632018</v>
      </c>
      <c r="B694" s="331">
        <v>663</v>
      </c>
      <c r="C694" s="327">
        <v>2018</v>
      </c>
      <c r="D694" s="353">
        <f>+IFERROR(VLOOKUP($A694,Data_Loss!$A$2:$V$1180,6,FALSE),0)</f>
        <v>0</v>
      </c>
      <c r="E694" s="353">
        <f>+IFERROR(VLOOKUP($A694,Data_Loss!$A$2:$V$1180,7,FALSE),0)</f>
        <v>0</v>
      </c>
      <c r="F694" s="353">
        <f>+IFERROR(VLOOKUP($A694,Data_Loss!$A$2:$V$1180,8,FALSE),0)</f>
        <v>2</v>
      </c>
      <c r="G694" s="353">
        <f>+IFERROR(VLOOKUP($A694,Data_Loss!$A$2:$V$1180,9,FALSE),0)</f>
        <v>2</v>
      </c>
      <c r="H694" s="353">
        <f>+IFERROR(VLOOKUP($A694,Data_Loss!$A$2:$V$1180,10,FALSE),0)</f>
        <v>25</v>
      </c>
      <c r="I694" s="353">
        <f>+IFERROR(VLOOKUP($A694,Data_Loss!$A$2:$V$1300,12,FALSE),0)</f>
        <v>0</v>
      </c>
      <c r="J694" s="353">
        <f>+IFERROR(VLOOKUP($A694,Data_Loss!$A$2:$V$1300,13,FALSE),0)</f>
        <v>0</v>
      </c>
      <c r="K694" s="353">
        <f>+IFERROR(VLOOKUP($A694,Data_Loss!$A$2:$V$1300,14,FALSE),0)</f>
        <v>268100</v>
      </c>
      <c r="L694" s="353">
        <f>+IFERROR(VLOOKUP($A694,Data_Loss!$A$2:$V$1300,15,FALSE),0)</f>
        <v>60012</v>
      </c>
      <c r="M694" s="353">
        <f>+IFERROR(VLOOKUP($A694,Data_Loss!$A$2:$V$1300,16,FALSE),0)</f>
        <v>136607</v>
      </c>
      <c r="N694" s="353">
        <f>+IFERROR(VLOOKUP($A694,Data_Loss!$A$2:$V$1300,17,FALSE),0)</f>
        <v>0</v>
      </c>
      <c r="O694" s="353">
        <f>+IFERROR(VLOOKUP($A694,Data_Loss!$A$2:$V$1300,18,FALSE),0)</f>
        <v>0</v>
      </c>
      <c r="P694" s="353">
        <f>+IFERROR(VLOOKUP($A694,Data_Loss!$A$2:$V$1300,19,FALSE),0)</f>
        <v>65011</v>
      </c>
      <c r="Q694" s="353">
        <f>+IFERROR(VLOOKUP($A694,Data_Loss!$A$2:$V$1300,20,FALSE),0)</f>
        <v>40550</v>
      </c>
      <c r="R694" s="353">
        <f>+IFERROR(VLOOKUP($A694,Data_Loss!$A$2:$V$1300,21,FALSE),0)</f>
        <v>264106</v>
      </c>
      <c r="S694" s="353">
        <f>+IFERROR(VLOOKUP($A694,Data_Loss!$A$2:$V$1300,22,FALSE),0)</f>
        <v>86645</v>
      </c>
      <c r="T694" s="191">
        <f>+$I694*'10k &amp; MO'!C$7+$J694*'10k &amp; MO'!C$13+$K694*'10k &amp; MO'!C$19+$L694*'10k &amp; MO'!C$25+$M694*'10k &amp; MO'!C$31</f>
        <v>1292.5054</v>
      </c>
      <c r="U694" s="349">
        <f>+$I694*'10k &amp; MO'!D$7+$J694*'10k &amp; MO'!D$13+$K694*'10k &amp; MO'!D$19+$L694*'10k &amp; MO'!D$25+$M694*'10k &amp; MO'!D$31</f>
        <v>45267.286999999997</v>
      </c>
      <c r="V694" s="349">
        <f>+$I694*'10k &amp; MO'!E$7+$J694*'10k &amp; MO'!E$13+$K694*'10k &amp; MO'!E$19+$L694*'10k &amp; MO'!E$25+$M694*'10k &amp; MO'!E$31</f>
        <v>752692.93900000001</v>
      </c>
      <c r="W694" s="349">
        <f>+$I694*'10k &amp; MO'!F$7+$J694*'10k &amp; MO'!F$13+$K694*'10k &amp; MO'!F$19+$L694*'10k &amp; MO'!F$25+$M694*'10k &amp; MO'!F$31</f>
        <v>142428.4129</v>
      </c>
      <c r="X694" s="349">
        <f>+$I694*'10k &amp; MO'!G$7+$J694*'10k &amp; MO'!G$13+$K694*'10k &amp; MO'!G$19+$L694*'10k &amp; MO'!G$25+$M694*'10k &amp; MO'!G$31</f>
        <v>111239.0132</v>
      </c>
      <c r="Y694" s="349">
        <f>+$N694*'10k &amp; MO'!H$7+$O694*'10k &amp; MO'!H$13+$P694*'10k &amp; MO'!H$19+$Q694*'10k &amp; MO'!H$25+$R694*'10k &amp; MO'!H$31</f>
        <v>1006.4481</v>
      </c>
      <c r="Z694" s="349">
        <f>+$N694*'10k &amp; MO'!I$7+$O694*'10k &amp; MO'!I$13+$P694*'10k &amp; MO'!I$19+$Q694*'10k &amp; MO'!I$25+$R694*'10k &amp; MO'!I$31</f>
        <v>40176.386899999998</v>
      </c>
      <c r="AA694" s="349">
        <f>+$N694*'10k &amp; MO'!J$7+$O694*'10k &amp; MO'!J$13+$P694*'10k &amp; MO'!J$19+$Q694*'10k &amp; MO'!J$25+$R694*'10k &amp; MO'!J$31</f>
        <v>489480.79840000003</v>
      </c>
      <c r="AB694" s="349">
        <f>+$N694*'10k &amp; MO'!K$7+$O694*'10k &amp; MO'!K$13+$P694*'10k &amp; MO'!K$19+$Q694*'10k &amp; MO'!K$25+$R694*'10k &amp; MO'!K$31</f>
        <v>191612.7978</v>
      </c>
      <c r="AC694" s="349">
        <f>+$N694*'10k &amp; MO'!L$7+$O694*'10k &amp; MO'!L$13+$P694*'10k &amp; MO'!L$19+$Q694*'10k &amp; MO'!L$25+$R694*'10k &amp; MO'!L$31</f>
        <v>231991.62800000003</v>
      </c>
      <c r="AD694" s="350">
        <f>+S694*'10k &amp; MO'!O$7</f>
        <v>114891.27</v>
      </c>
      <c r="AF694" s="192" t="str">
        <f t="shared" si="90"/>
        <v>6632018</v>
      </c>
      <c r="AG694" s="192">
        <f>+IFERROR(VLOOKUP($AF694,'Limited Loss'!$F$5:$P$124,AG$3,FALSE),0)</f>
        <v>0</v>
      </c>
      <c r="AH694" s="193">
        <f>+IFERROR(VLOOKUP($AF694,'Limited Loss'!$F$5:$P$124,AH$3,FALSE),0)</f>
        <v>0</v>
      </c>
      <c r="AI694" s="193">
        <f>+IFERROR(VLOOKUP($AF694,'Limited Loss'!$F$5:$P$124,AI$3,FALSE),0)</f>
        <v>0</v>
      </c>
      <c r="AJ694" s="193">
        <f>+IFERROR(VLOOKUP($AF694,'Limited Loss'!$F$5:$P$124,AJ$3,FALSE),0)</f>
        <v>0</v>
      </c>
      <c r="AK694" s="100">
        <f>+IFERROR(VLOOKUP($AF694,'Limited Loss'!$F$5:$P$124,AK$3,FALSE),0)</f>
        <v>0</v>
      </c>
      <c r="AL694" s="193">
        <f>+IFERROR(VLOOKUP($AF694,'Limited Loss'!$F$5:$P$124,AL$3,FALSE),0)</f>
        <v>0</v>
      </c>
      <c r="AM694" s="193">
        <f>+IFERROR(VLOOKUP($AF694,'Limited Loss'!$F$5:$P$124,AM$3,FALSE),0)</f>
        <v>0</v>
      </c>
      <c r="AN694" s="193">
        <f>+IFERROR(VLOOKUP($AF694,'Limited Loss'!$F$5:$P$124,AN$3,FALSE),0)</f>
        <v>0</v>
      </c>
      <c r="AO694" s="193">
        <f>+IFERROR(VLOOKUP($AF694,'Limited Loss'!$F$5:$P$124,AO$3,FALSE),0)</f>
        <v>0</v>
      </c>
      <c r="AP694" s="100">
        <f>+IFERROR(VLOOKUP($AF694,'Limited Loss'!$F$5:$P$124,AP$3,FALSE),0)</f>
        <v>0</v>
      </c>
      <c r="AQ694" s="353"/>
      <c r="AR694" s="331">
        <f t="shared" si="91"/>
        <v>663</v>
      </c>
      <c r="AS694" s="332">
        <f t="shared" si="91"/>
        <v>2018</v>
      </c>
      <c r="AT694" s="349">
        <f t="shared" si="98"/>
        <v>1292.5054</v>
      </c>
      <c r="AU694" s="349">
        <f t="shared" si="97"/>
        <v>45267.286999999997</v>
      </c>
      <c r="AV694" s="349">
        <f t="shared" si="97"/>
        <v>752692.93900000001</v>
      </c>
      <c r="AW694" s="349">
        <f t="shared" si="97"/>
        <v>142428.4129</v>
      </c>
      <c r="AX694" s="350">
        <f t="shared" si="97"/>
        <v>111239.0132</v>
      </c>
      <c r="AY694" s="349">
        <f t="shared" si="97"/>
        <v>1006.4481</v>
      </c>
      <c r="AZ694" s="349">
        <f t="shared" si="97"/>
        <v>40176.386899999998</v>
      </c>
      <c r="BA694" s="349">
        <f t="shared" si="97"/>
        <v>489480.79840000003</v>
      </c>
      <c r="BB694" s="349">
        <f t="shared" si="96"/>
        <v>191612.7978</v>
      </c>
      <c r="BC694" s="349">
        <f t="shared" si="96"/>
        <v>231991.62800000003</v>
      </c>
      <c r="BD694" s="350">
        <f t="shared" si="96"/>
        <v>114891.27</v>
      </c>
      <c r="BE694" s="349">
        <f t="shared" si="93"/>
        <v>1329916.3648000001</v>
      </c>
      <c r="BF694" s="375">
        <f t="shared" si="94"/>
        <v>677271.85190000001</v>
      </c>
      <c r="BG694" s="334">
        <f t="shared" si="95"/>
        <v>114891.27</v>
      </c>
    </row>
    <row r="695" spans="1:59" x14ac:dyDescent="0.2">
      <c r="A695" s="326" t="str">
        <f t="shared" si="92"/>
        <v>6642014</v>
      </c>
      <c r="B695" s="331">
        <v>664</v>
      </c>
      <c r="C695" s="327">
        <v>2014</v>
      </c>
      <c r="D695" s="353">
        <f>+IFERROR(VLOOKUP($A695,Data_Loss!$A$2:$V$1180,6,FALSE),0)</f>
        <v>0</v>
      </c>
      <c r="E695" s="353">
        <f>+IFERROR(VLOOKUP($A695,Data_Loss!$A$2:$V$1180,7,FALSE),0)</f>
        <v>0</v>
      </c>
      <c r="F695" s="353">
        <f>+IFERROR(VLOOKUP($A695,Data_Loss!$A$2:$V$1180,8,FALSE),0)</f>
        <v>3</v>
      </c>
      <c r="G695" s="353">
        <f>+IFERROR(VLOOKUP($A695,Data_Loss!$A$2:$V$1180,9,FALSE),0)</f>
        <v>1</v>
      </c>
      <c r="H695" s="353">
        <f>+IFERROR(VLOOKUP($A695,Data_Loss!$A$2:$V$1180,10,FALSE),0)</f>
        <v>24</v>
      </c>
      <c r="I695" s="353">
        <f>+IFERROR(VLOOKUP($A695,Data_Loss!$A$2:$V$1300,12,FALSE),0)</f>
        <v>0</v>
      </c>
      <c r="J695" s="353">
        <f>+IFERROR(VLOOKUP($A695,Data_Loss!$A$2:$V$1300,13,FALSE),0)</f>
        <v>0</v>
      </c>
      <c r="K695" s="353">
        <f>+IFERROR(VLOOKUP($A695,Data_Loss!$A$2:$V$1300,14,FALSE),0)</f>
        <v>904699</v>
      </c>
      <c r="L695" s="353">
        <f>+IFERROR(VLOOKUP($A695,Data_Loss!$A$2:$V$1300,15,FALSE),0)</f>
        <v>27404</v>
      </c>
      <c r="M695" s="353">
        <f>+IFERROR(VLOOKUP($A695,Data_Loss!$A$2:$V$1300,16,FALSE),0)</f>
        <v>203094</v>
      </c>
      <c r="N695" s="353">
        <f>+IFERROR(VLOOKUP($A695,Data_Loss!$A$2:$V$1300,17,FALSE),0)</f>
        <v>0</v>
      </c>
      <c r="O695" s="353">
        <f>+IFERROR(VLOOKUP($A695,Data_Loss!$A$2:$V$1300,18,FALSE),0)</f>
        <v>0</v>
      </c>
      <c r="P695" s="353">
        <f>+IFERROR(VLOOKUP($A695,Data_Loss!$A$2:$V$1300,19,FALSE),0)</f>
        <v>424351</v>
      </c>
      <c r="Q695" s="353">
        <f>+IFERROR(VLOOKUP($A695,Data_Loss!$A$2:$V$1300,20,FALSE),0)</f>
        <v>39689</v>
      </c>
      <c r="R695" s="353">
        <f>+IFERROR(VLOOKUP($A695,Data_Loss!$A$2:$V$1300,21,FALSE),0)</f>
        <v>206868</v>
      </c>
      <c r="S695" s="353">
        <f>+IFERROR(VLOOKUP($A695,Data_Loss!$A$2:$V$1300,22,FALSE),0)</f>
        <v>166372</v>
      </c>
      <c r="T695" s="191">
        <f>+$I695*'10k &amp; MO'!C$3+$J695*'10k &amp; MO'!C$9+$K695*'10k &amp; MO'!C$15+$L695*'10k &amp; MO'!C$21+$M695*'10k &amp; MO'!C$27</f>
        <v>0</v>
      </c>
      <c r="U695" s="349">
        <f>+$I695*'10k &amp; MO'!D$3+$J695*'10k &amp; MO'!D$9+$K695*'10k &amp; MO'!D$15+$L695*'10k &amp; MO'!D$21+$M695*'10k &amp; MO'!D$27</f>
        <v>0</v>
      </c>
      <c r="V695" s="349">
        <f>+$I695*'10k &amp; MO'!E$3+$J695*'10k &amp; MO'!E$9+$K695*'10k &amp; MO'!E$15+$L695*'10k &amp; MO'!E$21+$M695*'10k &amp; MO'!E$27</f>
        <v>1360667.2960000001</v>
      </c>
      <c r="W695" s="349">
        <f>+$I695*'10k &amp; MO'!F$3+$J695*'10k &amp; MO'!F$9+$K695*'10k &amp; MO'!F$15+$L695*'10k &amp; MO'!F$21+$M695*'10k &amp; MO'!F$27</f>
        <v>33679.516000000003</v>
      </c>
      <c r="X695" s="349">
        <f>+$I695*'10k &amp; MO'!G$3+$J695*'10k &amp; MO'!G$9+$K695*'10k &amp; MO'!G$15+$L695*'10k &amp; MO'!G$21+$M695*'10k &amp; MO'!G$27</f>
        <v>229902.40799999997</v>
      </c>
      <c r="Y695" s="349">
        <f>+$N695*'10k &amp; MO'!H$3+$O695*'10k &amp; MO'!H$9+$P695*'10k &amp; MO'!H$15+$Q695*'10k &amp; MO'!H$21+$R695*'10k &amp; MO'!H$27</f>
        <v>0</v>
      </c>
      <c r="Z695" s="349">
        <f>+$N695*'10k &amp; MO'!I$3+$O695*'10k &amp; MO'!I$9+$P695*'10k &amp; MO'!I$15+$Q695*'10k &amp; MO'!I$21+$R695*'10k &amp; MO'!I$27</f>
        <v>0</v>
      </c>
      <c r="AA695" s="349">
        <f>+$N695*'10k &amp; MO'!J$3+$O695*'10k &amp; MO'!J$9+$P695*'10k &amp; MO'!J$15+$Q695*'10k &amp; MO'!J$21+$R695*'10k &amp; MO'!J$27</f>
        <v>887317.94100000011</v>
      </c>
      <c r="AB695" s="349">
        <f>+$N695*'10k &amp; MO'!K$3+$O695*'10k &amp; MO'!K$9+$P695*'10k &amp; MO'!K$15+$Q695*'10k &amp; MO'!K$21+$R695*'10k &amp; MO'!K$27</f>
        <v>55604.289000000004</v>
      </c>
      <c r="AC695" s="349">
        <f>+$N695*'10k &amp; MO'!L$3+$O695*'10k &amp; MO'!L$9+$P695*'10k &amp; MO'!L$15+$Q695*'10k &amp; MO'!L$21+$R695*'10k &amp; MO'!L$27</f>
        <v>318990.45600000001</v>
      </c>
      <c r="AD695" s="350">
        <f>+S695*'10k &amp; MO'!O$3</f>
        <v>178184.41199999998</v>
      </c>
      <c r="AF695" s="192" t="str">
        <f t="shared" si="90"/>
        <v>6642014</v>
      </c>
      <c r="AG695" s="192">
        <f>+IFERROR(VLOOKUP($AF695,'Limited Loss'!$F$5:$P$124,AG$3,FALSE),0)</f>
        <v>0</v>
      </c>
      <c r="AH695" s="193">
        <f>+IFERROR(VLOOKUP($AF695,'Limited Loss'!$F$5:$P$124,AH$3,FALSE),0)</f>
        <v>0</v>
      </c>
      <c r="AI695" s="193">
        <f>+IFERROR(VLOOKUP($AF695,'Limited Loss'!$F$5:$P$124,AI$3,FALSE),0)</f>
        <v>0</v>
      </c>
      <c r="AJ695" s="193">
        <f>+IFERROR(VLOOKUP($AF695,'Limited Loss'!$F$5:$P$124,AJ$3,FALSE),0)</f>
        <v>0</v>
      </c>
      <c r="AK695" s="100">
        <f>+IFERROR(VLOOKUP($AF695,'Limited Loss'!$F$5:$P$124,AK$3,FALSE),0)</f>
        <v>0</v>
      </c>
      <c r="AL695" s="193">
        <f>+IFERROR(VLOOKUP($AF695,'Limited Loss'!$F$5:$P$124,AL$3,FALSE),0)</f>
        <v>0</v>
      </c>
      <c r="AM695" s="193">
        <f>+IFERROR(VLOOKUP($AF695,'Limited Loss'!$F$5:$P$124,AM$3,FALSE),0)</f>
        <v>0</v>
      </c>
      <c r="AN695" s="193">
        <f>+IFERROR(VLOOKUP($AF695,'Limited Loss'!$F$5:$P$124,AN$3,FALSE),0)</f>
        <v>0</v>
      </c>
      <c r="AO695" s="193">
        <f>+IFERROR(VLOOKUP($AF695,'Limited Loss'!$F$5:$P$124,AO$3,FALSE),0)</f>
        <v>0</v>
      </c>
      <c r="AP695" s="100">
        <f>+IFERROR(VLOOKUP($AF695,'Limited Loss'!$F$5:$P$124,AP$3,FALSE),0)</f>
        <v>0</v>
      </c>
      <c r="AQ695" s="353"/>
      <c r="AR695" s="331">
        <f t="shared" si="91"/>
        <v>664</v>
      </c>
      <c r="AS695" s="332">
        <f t="shared" si="91"/>
        <v>2014</v>
      </c>
      <c r="AT695" s="349">
        <f t="shared" si="98"/>
        <v>0</v>
      </c>
      <c r="AU695" s="349">
        <f t="shared" si="97"/>
        <v>0</v>
      </c>
      <c r="AV695" s="349">
        <f t="shared" si="97"/>
        <v>1360667.2960000001</v>
      </c>
      <c r="AW695" s="349">
        <f t="shared" si="97"/>
        <v>33679.516000000003</v>
      </c>
      <c r="AX695" s="350">
        <f t="shared" si="97"/>
        <v>229902.40799999997</v>
      </c>
      <c r="AY695" s="349">
        <f t="shared" si="97"/>
        <v>0</v>
      </c>
      <c r="AZ695" s="349">
        <f t="shared" si="97"/>
        <v>0</v>
      </c>
      <c r="BA695" s="349">
        <f t="shared" si="97"/>
        <v>887317.94100000011</v>
      </c>
      <c r="BB695" s="349">
        <f t="shared" si="96"/>
        <v>55604.289000000004</v>
      </c>
      <c r="BC695" s="349">
        <f t="shared" si="96"/>
        <v>318990.45600000001</v>
      </c>
      <c r="BD695" s="350">
        <f t="shared" si="96"/>
        <v>178184.41199999998</v>
      </c>
      <c r="BE695" s="349">
        <f t="shared" si="93"/>
        <v>2247985.2370000002</v>
      </c>
      <c r="BF695" s="375">
        <f t="shared" si="94"/>
        <v>638176.66899999999</v>
      </c>
      <c r="BG695" s="334">
        <f t="shared" si="95"/>
        <v>178184.41199999998</v>
      </c>
    </row>
    <row r="696" spans="1:59" x14ac:dyDescent="0.2">
      <c r="A696" s="326" t="str">
        <f t="shared" si="92"/>
        <v>6642015</v>
      </c>
      <c r="B696" s="331">
        <v>664</v>
      </c>
      <c r="C696" s="327">
        <v>2015</v>
      </c>
      <c r="D696" s="353">
        <f>+IFERROR(VLOOKUP($A696,Data_Loss!$A$2:$V$1180,6,FALSE),0)</f>
        <v>0</v>
      </c>
      <c r="E696" s="353">
        <f>+IFERROR(VLOOKUP($A696,Data_Loss!$A$2:$V$1180,7,FALSE),0)</f>
        <v>0</v>
      </c>
      <c r="F696" s="353">
        <f>+IFERROR(VLOOKUP($A696,Data_Loss!$A$2:$V$1180,8,FALSE),0)</f>
        <v>0</v>
      </c>
      <c r="G696" s="353">
        <f>+IFERROR(VLOOKUP($A696,Data_Loss!$A$2:$V$1180,9,FALSE),0)</f>
        <v>5</v>
      </c>
      <c r="H696" s="353">
        <f>+IFERROR(VLOOKUP($A696,Data_Loss!$A$2:$V$1180,10,FALSE),0)</f>
        <v>17</v>
      </c>
      <c r="I696" s="353">
        <f>+IFERROR(VLOOKUP($A696,Data_Loss!$A$2:$V$1300,12,FALSE),0)</f>
        <v>0</v>
      </c>
      <c r="J696" s="353">
        <f>+IFERROR(VLOOKUP($A696,Data_Loss!$A$2:$V$1300,13,FALSE),0)</f>
        <v>0</v>
      </c>
      <c r="K696" s="353">
        <f>+IFERROR(VLOOKUP($A696,Data_Loss!$A$2:$V$1300,14,FALSE),0)</f>
        <v>0</v>
      </c>
      <c r="L696" s="353">
        <f>+IFERROR(VLOOKUP($A696,Data_Loss!$A$2:$V$1300,15,FALSE),0)</f>
        <v>169497</v>
      </c>
      <c r="M696" s="353">
        <f>+IFERROR(VLOOKUP($A696,Data_Loss!$A$2:$V$1300,16,FALSE),0)</f>
        <v>86255</v>
      </c>
      <c r="N696" s="353">
        <f>+IFERROR(VLOOKUP($A696,Data_Loss!$A$2:$V$1300,17,FALSE),0)</f>
        <v>0</v>
      </c>
      <c r="O696" s="353">
        <f>+IFERROR(VLOOKUP($A696,Data_Loss!$A$2:$V$1300,18,FALSE),0)</f>
        <v>0</v>
      </c>
      <c r="P696" s="353">
        <f>+IFERROR(VLOOKUP($A696,Data_Loss!$A$2:$V$1300,19,FALSE),0)</f>
        <v>0</v>
      </c>
      <c r="Q696" s="353">
        <f>+IFERROR(VLOOKUP($A696,Data_Loss!$A$2:$V$1300,20,FALSE),0)</f>
        <v>152610</v>
      </c>
      <c r="R696" s="353">
        <f>+IFERROR(VLOOKUP($A696,Data_Loss!$A$2:$V$1300,21,FALSE),0)</f>
        <v>181617</v>
      </c>
      <c r="S696" s="353">
        <f>+IFERROR(VLOOKUP($A696,Data_Loss!$A$2:$V$1300,22,FALSE),0)</f>
        <v>48631</v>
      </c>
      <c r="T696" s="191">
        <f>+$I696*'10k &amp; MO'!C$4+$J696*'10k &amp; MO'!C$10+$K696*'10k &amp; MO'!C$16+$L696*'10k &amp; MO'!C$22+$M696*'10k &amp; MO'!C$28</f>
        <v>0</v>
      </c>
      <c r="U696" s="349">
        <f>+$I696*'10k &amp; MO'!D$4+$J696*'10k &amp; MO'!D$10+$K696*'10k &amp; MO'!D$16+$L696*'10k &amp; MO'!D$22+$M696*'10k &amp; MO'!D$28</f>
        <v>0</v>
      </c>
      <c r="V696" s="349">
        <f>+$I696*'10k &amp; MO'!E$4+$J696*'10k &amp; MO'!E$10+$K696*'10k &amp; MO'!E$16+$L696*'10k &amp; MO'!E$22+$M696*'10k &amp; MO'!E$28</f>
        <v>27850.235499999999</v>
      </c>
      <c r="W696" s="349">
        <f>+$I696*'10k &amp; MO'!F$4+$J696*'10k &amp; MO'!F$10+$K696*'10k &amp; MO'!F$16+$L696*'10k &amp; MO'!F$22+$M696*'10k &amp; MO'!F$28</f>
        <v>187825.68699999998</v>
      </c>
      <c r="X696" s="349">
        <f>+$I696*'10k &amp; MO'!G$4+$J696*'10k &amp; MO'!G$10+$K696*'10k &amp; MO'!G$16+$L696*'10k &amp; MO'!G$22+$M696*'10k &amp; MO'!G$28</f>
        <v>101048.6011</v>
      </c>
      <c r="Y696" s="349">
        <f>+$N696*'10k &amp; MO'!H$4+$O696*'10k &amp; MO'!H$10+$P696*'10k &amp; MO'!H$16+$Q696*'10k &amp; MO'!H$22+$R696*'10k &amp; MO'!H$28</f>
        <v>0</v>
      </c>
      <c r="Z696" s="349">
        <f>+$N696*'10k &amp; MO'!I$4+$O696*'10k &amp; MO'!I$10+$P696*'10k &amp; MO'!I$16+$Q696*'10k &amp; MO'!I$22+$R696*'10k &amp; MO'!I$28</f>
        <v>0</v>
      </c>
      <c r="AA696" s="349">
        <f>+$N696*'10k &amp; MO'!J$4+$O696*'10k &amp; MO'!J$10+$P696*'10k &amp; MO'!J$16+$Q696*'10k &amp; MO'!J$22+$R696*'10k &amp; MO'!J$28</f>
        <v>33751.235399999998</v>
      </c>
      <c r="AB696" s="349">
        <f>+$N696*'10k &amp; MO'!K$4+$O696*'10k &amp; MO'!K$10+$P696*'10k &amp; MO'!K$16+$Q696*'10k &amp; MO'!K$22+$R696*'10k &amp; MO'!K$28</f>
        <v>242469.48449999999</v>
      </c>
      <c r="AC696" s="349">
        <f>+$N696*'10k &amp; MO'!L$4+$O696*'10k &amp; MO'!L$10+$P696*'10k &amp; MO'!L$16+$Q696*'10k &amp; MO'!L$22+$R696*'10k &amp; MO'!L$28</f>
        <v>270091.12080000003</v>
      </c>
      <c r="AD696" s="350">
        <f>+S696*'10k &amp; MO'!O$4</f>
        <v>58940.771999999997</v>
      </c>
      <c r="AF696" s="192" t="str">
        <f t="shared" si="90"/>
        <v>6642015</v>
      </c>
      <c r="AG696" s="192">
        <f>+IFERROR(VLOOKUP($AF696,'Limited Loss'!$F$5:$P$124,AG$3,FALSE),0)</f>
        <v>0</v>
      </c>
      <c r="AH696" s="193">
        <f>+IFERROR(VLOOKUP($AF696,'Limited Loss'!$F$5:$P$124,AH$3,FALSE),0)</f>
        <v>0</v>
      </c>
      <c r="AI696" s="193">
        <f>+IFERROR(VLOOKUP($AF696,'Limited Loss'!$F$5:$P$124,AI$3,FALSE),0)</f>
        <v>0</v>
      </c>
      <c r="AJ696" s="193">
        <f>+IFERROR(VLOOKUP($AF696,'Limited Loss'!$F$5:$P$124,AJ$3,FALSE),0)</f>
        <v>0</v>
      </c>
      <c r="AK696" s="100">
        <f>+IFERROR(VLOOKUP($AF696,'Limited Loss'!$F$5:$P$124,AK$3,FALSE),0)</f>
        <v>0</v>
      </c>
      <c r="AL696" s="193">
        <f>+IFERROR(VLOOKUP($AF696,'Limited Loss'!$F$5:$P$124,AL$3,FALSE),0)</f>
        <v>0</v>
      </c>
      <c r="AM696" s="193">
        <f>+IFERROR(VLOOKUP($AF696,'Limited Loss'!$F$5:$P$124,AM$3,FALSE),0)</f>
        <v>0</v>
      </c>
      <c r="AN696" s="193">
        <f>+IFERROR(VLOOKUP($AF696,'Limited Loss'!$F$5:$P$124,AN$3,FALSE),0)</f>
        <v>0</v>
      </c>
      <c r="AO696" s="193">
        <f>+IFERROR(VLOOKUP($AF696,'Limited Loss'!$F$5:$P$124,AO$3,FALSE),0)</f>
        <v>0</v>
      </c>
      <c r="AP696" s="100">
        <f>+IFERROR(VLOOKUP($AF696,'Limited Loss'!$F$5:$P$124,AP$3,FALSE),0)</f>
        <v>0</v>
      </c>
      <c r="AQ696" s="353"/>
      <c r="AR696" s="331">
        <f t="shared" si="91"/>
        <v>664</v>
      </c>
      <c r="AS696" s="332">
        <f t="shared" si="91"/>
        <v>2015</v>
      </c>
      <c r="AT696" s="349">
        <f t="shared" si="98"/>
        <v>0</v>
      </c>
      <c r="AU696" s="349">
        <f t="shared" si="97"/>
        <v>0</v>
      </c>
      <c r="AV696" s="349">
        <f t="shared" si="97"/>
        <v>27850.235499999999</v>
      </c>
      <c r="AW696" s="349">
        <f t="shared" si="97"/>
        <v>187825.68699999998</v>
      </c>
      <c r="AX696" s="350">
        <f t="shared" si="97"/>
        <v>101048.6011</v>
      </c>
      <c r="AY696" s="349">
        <f t="shared" si="97"/>
        <v>0</v>
      </c>
      <c r="AZ696" s="349">
        <f t="shared" si="97"/>
        <v>0</v>
      </c>
      <c r="BA696" s="349">
        <f t="shared" si="97"/>
        <v>33751.235399999998</v>
      </c>
      <c r="BB696" s="349">
        <f t="shared" si="96"/>
        <v>242469.48449999999</v>
      </c>
      <c r="BC696" s="349">
        <f t="shared" si="96"/>
        <v>270091.12080000003</v>
      </c>
      <c r="BD696" s="350">
        <f t="shared" si="96"/>
        <v>58940.771999999997</v>
      </c>
      <c r="BE696" s="349">
        <f t="shared" si="93"/>
        <v>61601.4709</v>
      </c>
      <c r="BF696" s="375">
        <f t="shared" si="94"/>
        <v>801434.89340000006</v>
      </c>
      <c r="BG696" s="334">
        <f t="shared" si="95"/>
        <v>58940.771999999997</v>
      </c>
    </row>
    <row r="697" spans="1:59" x14ac:dyDescent="0.2">
      <c r="A697" s="326" t="str">
        <f t="shared" si="92"/>
        <v>6642016</v>
      </c>
      <c r="B697" s="331">
        <v>664</v>
      </c>
      <c r="C697" s="327">
        <v>2016</v>
      </c>
      <c r="D697" s="353">
        <f>+IFERROR(VLOOKUP($A697,Data_Loss!$A$2:$V$1180,6,FALSE),0)</f>
        <v>0</v>
      </c>
      <c r="E697" s="353">
        <f>+IFERROR(VLOOKUP($A697,Data_Loss!$A$2:$V$1180,7,FALSE),0)</f>
        <v>0</v>
      </c>
      <c r="F697" s="353">
        <f>+IFERROR(VLOOKUP($A697,Data_Loss!$A$2:$V$1180,8,FALSE),0)</f>
        <v>1</v>
      </c>
      <c r="G697" s="353">
        <f>+IFERROR(VLOOKUP($A697,Data_Loss!$A$2:$V$1180,9,FALSE),0)</f>
        <v>2</v>
      </c>
      <c r="H697" s="353">
        <f>+IFERROR(VLOOKUP($A697,Data_Loss!$A$2:$V$1180,10,FALSE),0)</f>
        <v>16</v>
      </c>
      <c r="I697" s="353">
        <f>+IFERROR(VLOOKUP($A697,Data_Loss!$A$2:$V$1300,12,FALSE),0)</f>
        <v>0</v>
      </c>
      <c r="J697" s="353">
        <f>+IFERROR(VLOOKUP($A697,Data_Loss!$A$2:$V$1300,13,FALSE),0)</f>
        <v>0</v>
      </c>
      <c r="K697" s="353">
        <f>+IFERROR(VLOOKUP($A697,Data_Loss!$A$2:$V$1300,14,FALSE),0)</f>
        <v>263375</v>
      </c>
      <c r="L697" s="353">
        <f>+IFERROR(VLOOKUP($A697,Data_Loss!$A$2:$V$1300,15,FALSE),0)</f>
        <v>124083</v>
      </c>
      <c r="M697" s="353">
        <f>+IFERROR(VLOOKUP($A697,Data_Loss!$A$2:$V$1300,16,FALSE),0)</f>
        <v>163465</v>
      </c>
      <c r="N697" s="353">
        <f>+IFERROR(VLOOKUP($A697,Data_Loss!$A$2:$V$1300,17,FALSE),0)</f>
        <v>0</v>
      </c>
      <c r="O697" s="353">
        <f>+IFERROR(VLOOKUP($A697,Data_Loss!$A$2:$V$1300,18,FALSE),0)</f>
        <v>0</v>
      </c>
      <c r="P697" s="353">
        <f>+IFERROR(VLOOKUP($A697,Data_Loss!$A$2:$V$1300,19,FALSE),0)</f>
        <v>78095</v>
      </c>
      <c r="Q697" s="353">
        <f>+IFERROR(VLOOKUP($A697,Data_Loss!$A$2:$V$1300,20,FALSE),0)</f>
        <v>175696</v>
      </c>
      <c r="R697" s="353">
        <f>+IFERROR(VLOOKUP($A697,Data_Loss!$A$2:$V$1300,21,FALSE),0)</f>
        <v>203952</v>
      </c>
      <c r="S697" s="353">
        <f>+IFERROR(VLOOKUP($A697,Data_Loss!$A$2:$V$1300,22,FALSE),0)</f>
        <v>39764</v>
      </c>
      <c r="T697" s="191">
        <f>+$I697*'10k &amp; MO'!C$5+$J697*'10k &amp; MO'!C$11+$K697*'10k &amp; MO'!C$17+$L697*'10k &amp; MO'!C$23+$M697*'10k &amp; MO'!C$29</f>
        <v>0</v>
      </c>
      <c r="U697" s="349">
        <f>+$I697*'10k &amp; MO'!D$5+$J697*'10k &amp; MO'!D$11+$K697*'10k &amp; MO'!D$17+$L697*'10k &amp; MO'!D$23+$M697*'10k &amp; MO'!D$29</f>
        <v>1553.9124999999999</v>
      </c>
      <c r="V697" s="349">
        <f>+$I697*'10k &amp; MO'!E$5+$J697*'10k &amp; MO'!E$11+$K697*'10k &amp; MO'!E$17+$L697*'10k &amp; MO'!E$23+$M697*'10k &amp; MO'!E$29</f>
        <v>470569.28869999998</v>
      </c>
      <c r="W697" s="349">
        <f>+$I697*'10k &amp; MO'!F$5+$J697*'10k &amp; MO'!F$11+$K697*'10k &amp; MO'!F$17+$L697*'10k &amp; MO'!F$23+$M697*'10k &amp; MO'!F$29</f>
        <v>153169.02330000003</v>
      </c>
      <c r="X697" s="349">
        <f>+$I697*'10k &amp; MO'!G$5+$J697*'10k &amp; MO'!G$11+$K697*'10k &amp; MO'!G$17+$L697*'10k &amp; MO'!G$23+$M697*'10k &amp; MO'!G$29</f>
        <v>176200.17620000002</v>
      </c>
      <c r="Y697" s="349">
        <f>+$N697*'10k &amp; MO'!H$5+$O697*'10k &amp; MO'!H$11+$P697*'10k &amp; MO'!H$17+$Q697*'10k &amp; MO'!H$23+$R697*'10k &amp; MO'!H$29</f>
        <v>0</v>
      </c>
      <c r="Z697" s="349">
        <f>+$N697*'10k &amp; MO'!I$5+$O697*'10k &amp; MO'!I$11+$P697*'10k &amp; MO'!I$17+$Q697*'10k &amp; MO'!I$23+$R697*'10k &amp; MO'!I$29</f>
        <v>257.71350000000001</v>
      </c>
      <c r="AA697" s="349">
        <f>+$N697*'10k &amp; MO'!J$5+$O697*'10k &amp; MO'!J$11+$P697*'10k &amp; MO'!J$17+$Q697*'10k &amp; MO'!J$23+$R697*'10k &amp; MO'!J$29</f>
        <v>229020.78320000001</v>
      </c>
      <c r="AB697" s="349">
        <f>+$N697*'10k &amp; MO'!K$5+$O697*'10k &amp; MO'!K$11+$P697*'10k &amp; MO'!K$17+$Q697*'10k &amp; MO'!K$23+$R697*'10k &amp; MO'!K$29</f>
        <v>304495.33600000001</v>
      </c>
      <c r="AC697" s="349">
        <f>+$N697*'10k &amp; MO'!L$5+$O697*'10k &amp; MO'!L$11+$P697*'10k &amp; MO'!L$17+$Q697*'10k &amp; MO'!L$23+$R697*'10k &amp; MO'!L$29</f>
        <v>317391.76240000007</v>
      </c>
      <c r="AD697" s="350">
        <f>+S697*'10k &amp; MO'!O$5</f>
        <v>53601.872000000003</v>
      </c>
      <c r="AF697" s="192" t="str">
        <f t="shared" si="90"/>
        <v>6642016</v>
      </c>
      <c r="AG697" s="192">
        <f>+IFERROR(VLOOKUP($AF697,'Limited Loss'!$F$5:$P$124,AG$3,FALSE),0)</f>
        <v>0</v>
      </c>
      <c r="AH697" s="193">
        <f>+IFERROR(VLOOKUP($AF697,'Limited Loss'!$F$5:$P$124,AH$3,FALSE),0)</f>
        <v>0</v>
      </c>
      <c r="AI697" s="193">
        <f>+IFERROR(VLOOKUP($AF697,'Limited Loss'!$F$5:$P$124,AI$3,FALSE),0)</f>
        <v>0</v>
      </c>
      <c r="AJ697" s="193">
        <f>+IFERROR(VLOOKUP($AF697,'Limited Loss'!$F$5:$P$124,AJ$3,FALSE),0)</f>
        <v>0</v>
      </c>
      <c r="AK697" s="100">
        <f>+IFERROR(VLOOKUP($AF697,'Limited Loss'!$F$5:$P$124,AK$3,FALSE),0)</f>
        <v>0</v>
      </c>
      <c r="AL697" s="193">
        <f>+IFERROR(VLOOKUP($AF697,'Limited Loss'!$F$5:$P$124,AL$3,FALSE),0)</f>
        <v>0</v>
      </c>
      <c r="AM697" s="193">
        <f>+IFERROR(VLOOKUP($AF697,'Limited Loss'!$F$5:$P$124,AM$3,FALSE),0)</f>
        <v>0</v>
      </c>
      <c r="AN697" s="193">
        <f>+IFERROR(VLOOKUP($AF697,'Limited Loss'!$F$5:$P$124,AN$3,FALSE),0)</f>
        <v>0</v>
      </c>
      <c r="AO697" s="193">
        <f>+IFERROR(VLOOKUP($AF697,'Limited Loss'!$F$5:$P$124,AO$3,FALSE),0)</f>
        <v>0</v>
      </c>
      <c r="AP697" s="100">
        <f>+IFERROR(VLOOKUP($AF697,'Limited Loss'!$F$5:$P$124,AP$3,FALSE),0)</f>
        <v>0</v>
      </c>
      <c r="AQ697" s="353"/>
      <c r="AR697" s="331">
        <f t="shared" si="91"/>
        <v>664</v>
      </c>
      <c r="AS697" s="332">
        <f t="shared" si="91"/>
        <v>2016</v>
      </c>
      <c r="AT697" s="349">
        <f t="shared" si="98"/>
        <v>0</v>
      </c>
      <c r="AU697" s="349">
        <f t="shared" si="97"/>
        <v>1553.9124999999999</v>
      </c>
      <c r="AV697" s="349">
        <f t="shared" si="97"/>
        <v>470569.28869999998</v>
      </c>
      <c r="AW697" s="349">
        <f t="shared" si="97"/>
        <v>153169.02330000003</v>
      </c>
      <c r="AX697" s="350">
        <f t="shared" si="97"/>
        <v>176200.17620000002</v>
      </c>
      <c r="AY697" s="349">
        <f t="shared" si="97"/>
        <v>0</v>
      </c>
      <c r="AZ697" s="349">
        <f t="shared" si="97"/>
        <v>257.71350000000001</v>
      </c>
      <c r="BA697" s="349">
        <f t="shared" si="97"/>
        <v>229020.78320000001</v>
      </c>
      <c r="BB697" s="349">
        <f t="shared" si="96"/>
        <v>304495.33600000001</v>
      </c>
      <c r="BC697" s="349">
        <f t="shared" si="96"/>
        <v>317391.76240000007</v>
      </c>
      <c r="BD697" s="350">
        <f t="shared" si="96"/>
        <v>53601.872000000003</v>
      </c>
      <c r="BE697" s="349">
        <f t="shared" si="93"/>
        <v>701401.69790000003</v>
      </c>
      <c r="BF697" s="375">
        <f t="shared" si="94"/>
        <v>951256.29790000012</v>
      </c>
      <c r="BG697" s="334">
        <f t="shared" si="95"/>
        <v>53601.872000000003</v>
      </c>
    </row>
    <row r="698" spans="1:59" x14ac:dyDescent="0.2">
      <c r="A698" s="326" t="str">
        <f t="shared" si="92"/>
        <v>6642017</v>
      </c>
      <c r="B698" s="331">
        <v>664</v>
      </c>
      <c r="C698" s="327">
        <v>2017</v>
      </c>
      <c r="D698" s="353">
        <f>+IFERROR(VLOOKUP($A698,Data_Loss!$A$2:$V$1180,6,FALSE),0)</f>
        <v>0</v>
      </c>
      <c r="E698" s="353">
        <f>+IFERROR(VLOOKUP($A698,Data_Loss!$A$2:$V$1180,7,FALSE),0)</f>
        <v>0</v>
      </c>
      <c r="F698" s="353">
        <f>+IFERROR(VLOOKUP($A698,Data_Loss!$A$2:$V$1180,8,FALSE),0)</f>
        <v>4</v>
      </c>
      <c r="G698" s="353">
        <f>+IFERROR(VLOOKUP($A698,Data_Loss!$A$2:$V$1180,9,FALSE),0)</f>
        <v>2</v>
      </c>
      <c r="H698" s="353">
        <f>+IFERROR(VLOOKUP($A698,Data_Loss!$A$2:$V$1180,10,FALSE),0)</f>
        <v>23</v>
      </c>
      <c r="I698" s="353">
        <f>+IFERROR(VLOOKUP($A698,Data_Loss!$A$2:$V$1300,12,FALSE),0)</f>
        <v>0</v>
      </c>
      <c r="J698" s="353">
        <f>+IFERROR(VLOOKUP($A698,Data_Loss!$A$2:$V$1300,13,FALSE),0)</f>
        <v>0</v>
      </c>
      <c r="K698" s="353">
        <f>+IFERROR(VLOOKUP($A698,Data_Loss!$A$2:$V$1300,14,FALSE),0)</f>
        <v>477986</v>
      </c>
      <c r="L698" s="353">
        <f>+IFERROR(VLOOKUP($A698,Data_Loss!$A$2:$V$1300,15,FALSE),0)</f>
        <v>19748</v>
      </c>
      <c r="M698" s="353">
        <f>+IFERROR(VLOOKUP($A698,Data_Loss!$A$2:$V$1300,16,FALSE),0)</f>
        <v>178830</v>
      </c>
      <c r="N698" s="353">
        <f>+IFERROR(VLOOKUP($A698,Data_Loss!$A$2:$V$1300,17,FALSE),0)</f>
        <v>0</v>
      </c>
      <c r="O698" s="353">
        <f>+IFERROR(VLOOKUP($A698,Data_Loss!$A$2:$V$1300,18,FALSE),0)</f>
        <v>0</v>
      </c>
      <c r="P698" s="353">
        <f>+IFERROR(VLOOKUP($A698,Data_Loss!$A$2:$V$1300,19,FALSE),0)</f>
        <v>476303</v>
      </c>
      <c r="Q698" s="353">
        <f>+IFERROR(VLOOKUP($A698,Data_Loss!$A$2:$V$1300,20,FALSE),0)</f>
        <v>43562</v>
      </c>
      <c r="R698" s="353">
        <f>+IFERROR(VLOOKUP($A698,Data_Loss!$A$2:$V$1300,21,FALSE),0)</f>
        <v>218512</v>
      </c>
      <c r="S698" s="353">
        <f>+IFERROR(VLOOKUP($A698,Data_Loss!$A$2:$V$1300,22,FALSE),0)</f>
        <v>154208</v>
      </c>
      <c r="T698" s="191">
        <f>+$I698*'10k &amp; MO'!C$6+$J698*'10k &amp; MO'!C$12+$K698*'10k &amp; MO'!C$18+$L698*'10k &amp; MO'!C$24+$M698*'10k &amp; MO'!C$30</f>
        <v>0</v>
      </c>
      <c r="U698" s="349">
        <f>+$I698*'10k &amp; MO'!D$6+$J698*'10k &amp; MO'!D$12+$K698*'10k &amp; MO'!D$18+$L698*'10k &amp; MO'!D$24+$M698*'10k &amp; MO'!D$30</f>
        <v>27543.217000000001</v>
      </c>
      <c r="V698" s="349">
        <f>+$I698*'10k &amp; MO'!E$6+$J698*'10k &amp; MO'!E$12+$K698*'10k &amp; MO'!E$18+$L698*'10k &amp; MO'!E$24+$M698*'10k &amp; MO'!E$30</f>
        <v>896528.74300000002</v>
      </c>
      <c r="W698" s="349">
        <f>+$I698*'10k &amp; MO'!F$6+$J698*'10k &amp; MO'!F$12+$K698*'10k &amp; MO'!F$18+$L698*'10k &amp; MO'!F$24+$M698*'10k &amp; MO'!F$30</f>
        <v>73802.010800000004</v>
      </c>
      <c r="X698" s="349">
        <f>+$I698*'10k &amp; MO'!G$6+$J698*'10k &amp; MO'!G$12+$K698*'10k &amp; MO'!G$18+$L698*'10k &amp; MO'!G$24+$M698*'10k &amp; MO'!G$30</f>
        <v>209340.15839999999</v>
      </c>
      <c r="Y698" s="349">
        <f>+$N698*'10k &amp; MO'!H$6+$O698*'10k &amp; MO'!H$12+$P698*'10k &amp; MO'!H$18+$Q698*'10k &amp; MO'!H$24+$R698*'10k &amp; MO'!H$30</f>
        <v>0</v>
      </c>
      <c r="Z698" s="349">
        <f>+$N698*'10k &amp; MO'!I$6+$O698*'10k &amp; MO'!I$12+$P698*'10k &amp; MO'!I$18+$Q698*'10k &amp; MO'!I$24+$R698*'10k &amp; MO'!I$30</f>
        <v>45821.135000000002</v>
      </c>
      <c r="AA698" s="349">
        <f>+$N698*'10k &amp; MO'!J$6+$O698*'10k &amp; MO'!J$12+$P698*'10k &amp; MO'!J$18+$Q698*'10k &amp; MO'!J$24+$R698*'10k &amp; MO'!J$30</f>
        <v>1501189.9702000001</v>
      </c>
      <c r="AB698" s="349">
        <f>+$N698*'10k &amp; MO'!K$6+$O698*'10k &amp; MO'!K$12+$P698*'10k &amp; MO'!K$18+$Q698*'10k &amp; MO'!K$24+$R698*'10k &amp; MO'!K$30</f>
        <v>166739.83110000001</v>
      </c>
      <c r="AC698" s="349">
        <f>+$N698*'10k &amp; MO'!L$6+$O698*'10k &amp; MO'!L$12+$P698*'10k &amp; MO'!L$18+$Q698*'10k &amp; MO'!L$24+$R698*'10k &amp; MO'!L$30</f>
        <v>344062.84330000001</v>
      </c>
      <c r="AD698" s="350">
        <f>+S698*'10k &amp; MO'!O$6</f>
        <v>207563.96800000002</v>
      </c>
      <c r="AF698" s="192" t="str">
        <f t="shared" si="90"/>
        <v>6642017</v>
      </c>
      <c r="AG698" s="192">
        <f>+IFERROR(VLOOKUP($AF698,'Limited Loss'!$F$5:$P$124,AG$3,FALSE),0)</f>
        <v>0</v>
      </c>
      <c r="AH698" s="193">
        <f>+IFERROR(VLOOKUP($AF698,'Limited Loss'!$F$5:$P$124,AH$3,FALSE),0)</f>
        <v>0</v>
      </c>
      <c r="AI698" s="193">
        <f>+IFERROR(VLOOKUP($AF698,'Limited Loss'!$F$5:$P$124,AI$3,FALSE),0)</f>
        <v>0</v>
      </c>
      <c r="AJ698" s="193">
        <f>+IFERROR(VLOOKUP($AF698,'Limited Loss'!$F$5:$P$124,AJ$3,FALSE),0)</f>
        <v>0</v>
      </c>
      <c r="AK698" s="100">
        <f>+IFERROR(VLOOKUP($AF698,'Limited Loss'!$F$5:$P$124,AK$3,FALSE),0)</f>
        <v>0</v>
      </c>
      <c r="AL698" s="193">
        <f>+IFERROR(VLOOKUP($AF698,'Limited Loss'!$F$5:$P$124,AL$3,FALSE),0)</f>
        <v>0</v>
      </c>
      <c r="AM698" s="193">
        <f>+IFERROR(VLOOKUP($AF698,'Limited Loss'!$F$5:$P$124,AM$3,FALSE),0)</f>
        <v>0</v>
      </c>
      <c r="AN698" s="193">
        <f>+IFERROR(VLOOKUP($AF698,'Limited Loss'!$F$5:$P$124,AN$3,FALSE),0)</f>
        <v>0</v>
      </c>
      <c r="AO698" s="193">
        <f>+IFERROR(VLOOKUP($AF698,'Limited Loss'!$F$5:$P$124,AO$3,FALSE),0)</f>
        <v>0</v>
      </c>
      <c r="AP698" s="100">
        <f>+IFERROR(VLOOKUP($AF698,'Limited Loss'!$F$5:$P$124,AP$3,FALSE),0)</f>
        <v>0</v>
      </c>
      <c r="AQ698" s="353"/>
      <c r="AR698" s="331">
        <f t="shared" si="91"/>
        <v>664</v>
      </c>
      <c r="AS698" s="332">
        <f t="shared" si="91"/>
        <v>2017</v>
      </c>
      <c r="AT698" s="349">
        <f t="shared" si="98"/>
        <v>0</v>
      </c>
      <c r="AU698" s="349">
        <f t="shared" si="97"/>
        <v>27543.217000000001</v>
      </c>
      <c r="AV698" s="349">
        <f t="shared" si="97"/>
        <v>896528.74300000002</v>
      </c>
      <c r="AW698" s="349">
        <f t="shared" si="97"/>
        <v>73802.010800000004</v>
      </c>
      <c r="AX698" s="350">
        <f t="shared" si="97"/>
        <v>209340.15839999999</v>
      </c>
      <c r="AY698" s="349">
        <f t="shared" si="97"/>
        <v>0</v>
      </c>
      <c r="AZ698" s="349">
        <f t="shared" si="97"/>
        <v>45821.135000000002</v>
      </c>
      <c r="BA698" s="349">
        <f t="shared" si="97"/>
        <v>1501189.9702000001</v>
      </c>
      <c r="BB698" s="349">
        <f t="shared" si="96"/>
        <v>166739.83110000001</v>
      </c>
      <c r="BC698" s="349">
        <f t="shared" si="96"/>
        <v>344062.84330000001</v>
      </c>
      <c r="BD698" s="350">
        <f t="shared" si="96"/>
        <v>207563.96800000002</v>
      </c>
      <c r="BE698" s="349">
        <f t="shared" si="93"/>
        <v>2471083.0652000001</v>
      </c>
      <c r="BF698" s="375">
        <f t="shared" si="94"/>
        <v>793944.84360000002</v>
      </c>
      <c r="BG698" s="334">
        <f t="shared" si="95"/>
        <v>207563.96800000002</v>
      </c>
    </row>
    <row r="699" spans="1:59" x14ac:dyDescent="0.2">
      <c r="A699" s="326" t="str">
        <f t="shared" si="92"/>
        <v>6642018</v>
      </c>
      <c r="B699" s="331">
        <v>664</v>
      </c>
      <c r="C699" s="327">
        <v>2018</v>
      </c>
      <c r="D699" s="353">
        <f>+IFERROR(VLOOKUP($A699,Data_Loss!$A$2:$V$1180,6,FALSE),0)</f>
        <v>0</v>
      </c>
      <c r="E699" s="353">
        <f>+IFERROR(VLOOKUP($A699,Data_Loss!$A$2:$V$1180,7,FALSE),0)</f>
        <v>0</v>
      </c>
      <c r="F699" s="353">
        <f>+IFERROR(VLOOKUP($A699,Data_Loss!$A$2:$V$1180,8,FALSE),0)</f>
        <v>1</v>
      </c>
      <c r="G699" s="353">
        <f>+IFERROR(VLOOKUP($A699,Data_Loss!$A$2:$V$1180,9,FALSE),0)</f>
        <v>2</v>
      </c>
      <c r="H699" s="353">
        <f>+IFERROR(VLOOKUP($A699,Data_Loss!$A$2:$V$1180,10,FALSE),0)</f>
        <v>28</v>
      </c>
      <c r="I699" s="353">
        <f>+IFERROR(VLOOKUP($A699,Data_Loss!$A$2:$V$1300,12,FALSE),0)</f>
        <v>0</v>
      </c>
      <c r="J699" s="353">
        <f>+IFERROR(VLOOKUP($A699,Data_Loss!$A$2:$V$1300,13,FALSE),0)</f>
        <v>0</v>
      </c>
      <c r="K699" s="353">
        <f>+IFERROR(VLOOKUP($A699,Data_Loss!$A$2:$V$1300,14,FALSE),0)</f>
        <v>115700</v>
      </c>
      <c r="L699" s="353">
        <f>+IFERROR(VLOOKUP($A699,Data_Loss!$A$2:$V$1300,15,FALSE),0)</f>
        <v>72200</v>
      </c>
      <c r="M699" s="353">
        <f>+IFERROR(VLOOKUP($A699,Data_Loss!$A$2:$V$1300,16,FALSE),0)</f>
        <v>238141</v>
      </c>
      <c r="N699" s="353">
        <f>+IFERROR(VLOOKUP($A699,Data_Loss!$A$2:$V$1300,17,FALSE),0)</f>
        <v>0</v>
      </c>
      <c r="O699" s="353">
        <f>+IFERROR(VLOOKUP($A699,Data_Loss!$A$2:$V$1300,18,FALSE),0)</f>
        <v>0</v>
      </c>
      <c r="P699" s="353">
        <f>+IFERROR(VLOOKUP($A699,Data_Loss!$A$2:$V$1300,19,FALSE),0)</f>
        <v>47000</v>
      </c>
      <c r="Q699" s="353">
        <f>+IFERROR(VLOOKUP($A699,Data_Loss!$A$2:$V$1300,20,FALSE),0)</f>
        <v>47160</v>
      </c>
      <c r="R699" s="353">
        <f>+IFERROR(VLOOKUP($A699,Data_Loss!$A$2:$V$1300,21,FALSE),0)</f>
        <v>432891</v>
      </c>
      <c r="S699" s="353">
        <f>+IFERROR(VLOOKUP($A699,Data_Loss!$A$2:$V$1300,22,FALSE),0)</f>
        <v>96786</v>
      </c>
      <c r="T699" s="191">
        <f>+$I699*'10k &amp; MO'!C$7+$J699*'10k &amp; MO'!C$13+$K699*'10k &amp; MO'!C$19+$L699*'10k &amp; MO'!C$25+$M699*'10k &amp; MO'!C$31</f>
        <v>952.00020000000006</v>
      </c>
      <c r="U699" s="349">
        <f>+$I699*'10k &amp; MO'!D$7+$J699*'10k &amp; MO'!D$13+$K699*'10k &amp; MO'!D$19+$L699*'10k &amp; MO'!D$25+$M699*'10k &amp; MO'!D$31</f>
        <v>33182.016199999998</v>
      </c>
      <c r="V699" s="349">
        <f>+$I699*'10k &amp; MO'!E$7+$J699*'10k &amp; MO'!E$13+$K699*'10k &amp; MO'!E$19+$L699*'10k &amp; MO'!E$25+$M699*'10k &amp; MO'!E$31</f>
        <v>649107.3330000001</v>
      </c>
      <c r="W699" s="349">
        <f>+$I699*'10k &amp; MO'!F$7+$J699*'10k &amp; MO'!F$13+$K699*'10k &amp; MO'!F$19+$L699*'10k &amp; MO'!F$25+$M699*'10k &amp; MO'!F$31</f>
        <v>192463.11310000002</v>
      </c>
      <c r="X699" s="349">
        <f>+$I699*'10k &amp; MO'!G$7+$J699*'10k &amp; MO'!G$13+$K699*'10k &amp; MO'!G$19+$L699*'10k &amp; MO'!G$25+$M699*'10k &amp; MO'!G$31</f>
        <v>176259.4008</v>
      </c>
      <c r="Y699" s="349">
        <f>+$N699*'10k &amp; MO'!H$7+$O699*'10k &amp; MO'!H$13+$P699*'10k &amp; MO'!H$19+$Q699*'10k &amp; MO'!H$25+$R699*'10k &amp; MO'!H$31</f>
        <v>1429.2838999999999</v>
      </c>
      <c r="Z699" s="349">
        <f>+$N699*'10k &amp; MO'!I$7+$O699*'10k &amp; MO'!I$13+$P699*'10k &amp; MO'!I$19+$Q699*'10k &amp; MO'!I$25+$R699*'10k &amp; MO'!I$31</f>
        <v>53481.763900000005</v>
      </c>
      <c r="AA699" s="349">
        <f>+$N699*'10k &amp; MO'!J$7+$O699*'10k &amp; MO'!J$13+$P699*'10k &amp; MO'!J$19+$Q699*'10k &amp; MO'!J$25+$R699*'10k &amp; MO'!J$31</f>
        <v>625410.97720000008</v>
      </c>
      <c r="AB699" s="349">
        <f>+$N699*'10k &amp; MO'!K$7+$O699*'10k &amp; MO'!K$13+$P699*'10k &amp; MO'!K$19+$Q699*'10k &amp; MO'!K$25+$R699*'10k &amp; MO'!K$31</f>
        <v>286003.8798</v>
      </c>
      <c r="AC699" s="349">
        <f>+$N699*'10k &amp; MO'!L$7+$O699*'10k &amp; MO'!L$13+$P699*'10k &amp; MO'!L$19+$Q699*'10k &amp; MO'!L$25+$R699*'10k &amp; MO'!L$31</f>
        <v>374055.67640000005</v>
      </c>
      <c r="AD699" s="350">
        <f>+S699*'10k &amp; MO'!O$7</f>
        <v>128338.236</v>
      </c>
      <c r="AF699" s="192" t="str">
        <f t="shared" si="90"/>
        <v>6642018</v>
      </c>
      <c r="AG699" s="192">
        <f>+IFERROR(VLOOKUP($AF699,'Limited Loss'!$F$5:$P$124,AG$3,FALSE),0)</f>
        <v>0</v>
      </c>
      <c r="AH699" s="193">
        <f>+IFERROR(VLOOKUP($AF699,'Limited Loss'!$F$5:$P$124,AH$3,FALSE),0)</f>
        <v>0</v>
      </c>
      <c r="AI699" s="193">
        <f>+IFERROR(VLOOKUP($AF699,'Limited Loss'!$F$5:$P$124,AI$3,FALSE),0)</f>
        <v>0</v>
      </c>
      <c r="AJ699" s="193">
        <f>+IFERROR(VLOOKUP($AF699,'Limited Loss'!$F$5:$P$124,AJ$3,FALSE),0)</f>
        <v>0</v>
      </c>
      <c r="AK699" s="100">
        <f>+IFERROR(VLOOKUP($AF699,'Limited Loss'!$F$5:$P$124,AK$3,FALSE),0)</f>
        <v>0</v>
      </c>
      <c r="AL699" s="193">
        <f>+IFERROR(VLOOKUP($AF699,'Limited Loss'!$F$5:$P$124,AL$3,FALSE),0)</f>
        <v>0</v>
      </c>
      <c r="AM699" s="193">
        <f>+IFERROR(VLOOKUP($AF699,'Limited Loss'!$F$5:$P$124,AM$3,FALSE),0)</f>
        <v>0</v>
      </c>
      <c r="AN699" s="193">
        <f>+IFERROR(VLOOKUP($AF699,'Limited Loss'!$F$5:$P$124,AN$3,FALSE),0)</f>
        <v>0</v>
      </c>
      <c r="AO699" s="193">
        <f>+IFERROR(VLOOKUP($AF699,'Limited Loss'!$F$5:$P$124,AO$3,FALSE),0)</f>
        <v>0</v>
      </c>
      <c r="AP699" s="100">
        <f>+IFERROR(VLOOKUP($AF699,'Limited Loss'!$F$5:$P$124,AP$3,FALSE),0)</f>
        <v>0</v>
      </c>
      <c r="AQ699" s="353"/>
      <c r="AR699" s="331">
        <f t="shared" si="91"/>
        <v>664</v>
      </c>
      <c r="AS699" s="332">
        <f t="shared" si="91"/>
        <v>2018</v>
      </c>
      <c r="AT699" s="349">
        <f t="shared" si="98"/>
        <v>952.00020000000006</v>
      </c>
      <c r="AU699" s="349">
        <f t="shared" si="97"/>
        <v>33182.016199999998</v>
      </c>
      <c r="AV699" s="349">
        <f t="shared" si="97"/>
        <v>649107.3330000001</v>
      </c>
      <c r="AW699" s="349">
        <f t="shared" si="97"/>
        <v>192463.11310000002</v>
      </c>
      <c r="AX699" s="350">
        <f t="shared" si="97"/>
        <v>176259.4008</v>
      </c>
      <c r="AY699" s="349">
        <f t="shared" si="97"/>
        <v>1429.2838999999999</v>
      </c>
      <c r="AZ699" s="349">
        <f t="shared" si="97"/>
        <v>53481.763900000005</v>
      </c>
      <c r="BA699" s="349">
        <f t="shared" si="97"/>
        <v>625410.97720000008</v>
      </c>
      <c r="BB699" s="349">
        <f t="shared" si="96"/>
        <v>286003.8798</v>
      </c>
      <c r="BC699" s="349">
        <f t="shared" si="96"/>
        <v>374055.67640000005</v>
      </c>
      <c r="BD699" s="350">
        <f t="shared" si="96"/>
        <v>128338.236</v>
      </c>
      <c r="BE699" s="349">
        <f t="shared" si="93"/>
        <v>1363563.3744000001</v>
      </c>
      <c r="BF699" s="375">
        <f t="shared" si="94"/>
        <v>1028782.0701000001</v>
      </c>
      <c r="BG699" s="334">
        <f t="shared" si="95"/>
        <v>128338.236</v>
      </c>
    </row>
    <row r="700" spans="1:59" x14ac:dyDescent="0.2">
      <c r="A700" s="326" t="str">
        <f t="shared" si="92"/>
        <v>6652014</v>
      </c>
      <c r="B700" s="331">
        <v>665</v>
      </c>
      <c r="C700" s="327">
        <v>2014</v>
      </c>
      <c r="D700" s="353">
        <f>+IFERROR(VLOOKUP($A700,Data_Loss!$A$2:$V$1180,6,FALSE),0)</f>
        <v>0</v>
      </c>
      <c r="E700" s="353">
        <f>+IFERROR(VLOOKUP($A700,Data_Loss!$A$2:$V$1180,7,FALSE),0)</f>
        <v>0</v>
      </c>
      <c r="F700" s="353">
        <f>+IFERROR(VLOOKUP($A700,Data_Loss!$A$2:$V$1180,8,FALSE),0)</f>
        <v>0</v>
      </c>
      <c r="G700" s="353">
        <f>+IFERROR(VLOOKUP($A700,Data_Loss!$A$2:$V$1180,9,FALSE),0)</f>
        <v>1</v>
      </c>
      <c r="H700" s="353">
        <f>+IFERROR(VLOOKUP($A700,Data_Loss!$A$2:$V$1180,10,FALSE),0)</f>
        <v>0</v>
      </c>
      <c r="I700" s="353">
        <f>+IFERROR(VLOOKUP($A700,Data_Loss!$A$2:$V$1300,12,FALSE),0)</f>
        <v>0</v>
      </c>
      <c r="J700" s="353">
        <f>+IFERROR(VLOOKUP($A700,Data_Loss!$A$2:$V$1300,13,FALSE),0)</f>
        <v>0</v>
      </c>
      <c r="K700" s="353">
        <f>+IFERROR(VLOOKUP($A700,Data_Loss!$A$2:$V$1300,14,FALSE),0)</f>
        <v>0</v>
      </c>
      <c r="L700" s="353">
        <f>+IFERROR(VLOOKUP($A700,Data_Loss!$A$2:$V$1300,15,FALSE),0)</f>
        <v>25000</v>
      </c>
      <c r="M700" s="353">
        <f>+IFERROR(VLOOKUP($A700,Data_Loss!$A$2:$V$1300,16,FALSE),0)</f>
        <v>0</v>
      </c>
      <c r="N700" s="353">
        <f>+IFERROR(VLOOKUP($A700,Data_Loss!$A$2:$V$1300,17,FALSE),0)</f>
        <v>0</v>
      </c>
      <c r="O700" s="353">
        <f>+IFERROR(VLOOKUP($A700,Data_Loss!$A$2:$V$1300,18,FALSE),0)</f>
        <v>0</v>
      </c>
      <c r="P700" s="353">
        <f>+IFERROR(VLOOKUP($A700,Data_Loss!$A$2:$V$1300,19,FALSE),0)</f>
        <v>0</v>
      </c>
      <c r="Q700" s="353">
        <f>+IFERROR(VLOOKUP($A700,Data_Loss!$A$2:$V$1300,20,FALSE),0)</f>
        <v>842</v>
      </c>
      <c r="R700" s="353">
        <f>+IFERROR(VLOOKUP($A700,Data_Loss!$A$2:$V$1300,21,FALSE),0)</f>
        <v>0</v>
      </c>
      <c r="S700" s="353">
        <f>+IFERROR(VLOOKUP($A700,Data_Loss!$A$2:$V$1300,22,FALSE),0)</f>
        <v>993</v>
      </c>
      <c r="T700" s="191">
        <f>+$I700*'10k &amp; MO'!C$3+$J700*'10k &amp; MO'!C$9+$K700*'10k &amp; MO'!C$15+$L700*'10k &amp; MO'!C$21+$M700*'10k &amp; MO'!C$27</f>
        <v>0</v>
      </c>
      <c r="U700" s="349">
        <f>+$I700*'10k &amp; MO'!D$3+$J700*'10k &amp; MO'!D$9+$K700*'10k &amp; MO'!D$15+$L700*'10k &amp; MO'!D$21+$M700*'10k &amp; MO'!D$27</f>
        <v>0</v>
      </c>
      <c r="V700" s="349">
        <f>+$I700*'10k &amp; MO'!E$3+$J700*'10k &amp; MO'!E$9+$K700*'10k &amp; MO'!E$15+$L700*'10k &amp; MO'!E$21+$M700*'10k &amp; MO'!E$27</f>
        <v>0</v>
      </c>
      <c r="W700" s="349">
        <f>+$I700*'10k &amp; MO'!F$3+$J700*'10k &amp; MO'!F$9+$K700*'10k &amp; MO'!F$15+$L700*'10k &amp; MO'!F$21+$M700*'10k &amp; MO'!F$27</f>
        <v>30725.000000000004</v>
      </c>
      <c r="X700" s="349">
        <f>+$I700*'10k &amp; MO'!G$3+$J700*'10k &amp; MO'!G$9+$K700*'10k &amp; MO'!G$15+$L700*'10k &amp; MO'!G$21+$M700*'10k &amp; MO'!G$27</f>
        <v>0</v>
      </c>
      <c r="Y700" s="349">
        <f>+$N700*'10k &amp; MO'!H$3+$O700*'10k &amp; MO'!H$9+$P700*'10k &amp; MO'!H$15+$Q700*'10k &amp; MO'!H$21+$R700*'10k &amp; MO'!H$27</f>
        <v>0</v>
      </c>
      <c r="Z700" s="349">
        <f>+$N700*'10k &amp; MO'!I$3+$O700*'10k &amp; MO'!I$9+$P700*'10k &amp; MO'!I$15+$Q700*'10k &amp; MO'!I$21+$R700*'10k &amp; MO'!I$27</f>
        <v>0</v>
      </c>
      <c r="AA700" s="349">
        <f>+$N700*'10k &amp; MO'!J$3+$O700*'10k &amp; MO'!J$9+$P700*'10k &amp; MO'!J$15+$Q700*'10k &amp; MO'!J$21+$R700*'10k &amp; MO'!J$27</f>
        <v>0</v>
      </c>
      <c r="AB700" s="349">
        <f>+$N700*'10k &amp; MO'!K$3+$O700*'10k &amp; MO'!K$9+$P700*'10k &amp; MO'!K$15+$Q700*'10k &amp; MO'!K$21+$R700*'10k &amp; MO'!K$27</f>
        <v>1179.6420000000001</v>
      </c>
      <c r="AC700" s="349">
        <f>+$N700*'10k &amp; MO'!L$3+$O700*'10k &amp; MO'!L$9+$P700*'10k &amp; MO'!L$15+$Q700*'10k &amp; MO'!L$21+$R700*'10k &amp; MO'!L$27</f>
        <v>0</v>
      </c>
      <c r="AD700" s="350">
        <f>+S700*'10k &amp; MO'!O$3</f>
        <v>1063.5029999999999</v>
      </c>
      <c r="AF700" s="192" t="str">
        <f t="shared" si="90"/>
        <v>6652014</v>
      </c>
      <c r="AG700" s="192">
        <f>+IFERROR(VLOOKUP($AF700,'Limited Loss'!$F$5:$P$124,AG$3,FALSE),0)</f>
        <v>0</v>
      </c>
      <c r="AH700" s="193">
        <f>+IFERROR(VLOOKUP($AF700,'Limited Loss'!$F$5:$P$124,AH$3,FALSE),0)</f>
        <v>0</v>
      </c>
      <c r="AI700" s="193">
        <f>+IFERROR(VLOOKUP($AF700,'Limited Loss'!$F$5:$P$124,AI$3,FALSE),0)</f>
        <v>0</v>
      </c>
      <c r="AJ700" s="193">
        <f>+IFERROR(VLOOKUP($AF700,'Limited Loss'!$F$5:$P$124,AJ$3,FALSE),0)</f>
        <v>0</v>
      </c>
      <c r="AK700" s="100">
        <f>+IFERROR(VLOOKUP($AF700,'Limited Loss'!$F$5:$P$124,AK$3,FALSE),0)</f>
        <v>0</v>
      </c>
      <c r="AL700" s="193">
        <f>+IFERROR(VLOOKUP($AF700,'Limited Loss'!$F$5:$P$124,AL$3,FALSE),0)</f>
        <v>0</v>
      </c>
      <c r="AM700" s="193">
        <f>+IFERROR(VLOOKUP($AF700,'Limited Loss'!$F$5:$P$124,AM$3,FALSE),0)</f>
        <v>0</v>
      </c>
      <c r="AN700" s="193">
        <f>+IFERROR(VLOOKUP($AF700,'Limited Loss'!$F$5:$P$124,AN$3,FALSE),0)</f>
        <v>0</v>
      </c>
      <c r="AO700" s="193">
        <f>+IFERROR(VLOOKUP($AF700,'Limited Loss'!$F$5:$P$124,AO$3,FALSE),0)</f>
        <v>0</v>
      </c>
      <c r="AP700" s="100">
        <f>+IFERROR(VLOOKUP($AF700,'Limited Loss'!$F$5:$P$124,AP$3,FALSE),0)</f>
        <v>0</v>
      </c>
      <c r="AQ700" s="353"/>
      <c r="AR700" s="331">
        <f t="shared" si="91"/>
        <v>665</v>
      </c>
      <c r="AS700" s="332">
        <f t="shared" si="91"/>
        <v>2014</v>
      </c>
      <c r="AT700" s="349">
        <f t="shared" si="98"/>
        <v>0</v>
      </c>
      <c r="AU700" s="349">
        <f t="shared" si="97"/>
        <v>0</v>
      </c>
      <c r="AV700" s="349">
        <f t="shared" si="97"/>
        <v>0</v>
      </c>
      <c r="AW700" s="349">
        <f t="shared" si="97"/>
        <v>30725.000000000004</v>
      </c>
      <c r="AX700" s="350">
        <f t="shared" si="97"/>
        <v>0</v>
      </c>
      <c r="AY700" s="349">
        <f t="shared" si="97"/>
        <v>0</v>
      </c>
      <c r="AZ700" s="349">
        <f t="shared" si="97"/>
        <v>0</v>
      </c>
      <c r="BA700" s="349">
        <f t="shared" si="97"/>
        <v>0</v>
      </c>
      <c r="BB700" s="349">
        <f t="shared" si="96"/>
        <v>1179.6420000000001</v>
      </c>
      <c r="BC700" s="349">
        <f t="shared" si="96"/>
        <v>0</v>
      </c>
      <c r="BD700" s="350">
        <f t="shared" si="96"/>
        <v>1063.5029999999999</v>
      </c>
      <c r="BE700" s="349">
        <f t="shared" si="93"/>
        <v>0</v>
      </c>
      <c r="BF700" s="375">
        <f t="shared" si="94"/>
        <v>31904.642000000003</v>
      </c>
      <c r="BG700" s="334">
        <f t="shared" si="95"/>
        <v>1063.5029999999999</v>
      </c>
    </row>
    <row r="701" spans="1:59" x14ac:dyDescent="0.2">
      <c r="A701" s="326" t="str">
        <f t="shared" si="92"/>
        <v>6652015</v>
      </c>
      <c r="B701" s="331">
        <v>665</v>
      </c>
      <c r="C701" s="327">
        <v>2015</v>
      </c>
      <c r="D701" s="353">
        <f>+IFERROR(VLOOKUP($A701,Data_Loss!$A$2:$V$1180,6,FALSE),0)</f>
        <v>0</v>
      </c>
      <c r="E701" s="353">
        <f>+IFERROR(VLOOKUP($A701,Data_Loss!$A$2:$V$1180,7,FALSE),0)</f>
        <v>0</v>
      </c>
      <c r="F701" s="353">
        <f>+IFERROR(VLOOKUP($A701,Data_Loss!$A$2:$V$1180,8,FALSE),0)</f>
        <v>2</v>
      </c>
      <c r="G701" s="353">
        <f>+IFERROR(VLOOKUP($A701,Data_Loss!$A$2:$V$1180,9,FALSE),0)</f>
        <v>2</v>
      </c>
      <c r="H701" s="353">
        <f>+IFERROR(VLOOKUP($A701,Data_Loss!$A$2:$V$1180,10,FALSE),0)</f>
        <v>3</v>
      </c>
      <c r="I701" s="353">
        <f>+IFERROR(VLOOKUP($A701,Data_Loss!$A$2:$V$1300,12,FALSE),0)</f>
        <v>0</v>
      </c>
      <c r="J701" s="353">
        <f>+IFERROR(VLOOKUP($A701,Data_Loss!$A$2:$V$1300,13,FALSE),0)</f>
        <v>0</v>
      </c>
      <c r="K701" s="353">
        <f>+IFERROR(VLOOKUP($A701,Data_Loss!$A$2:$V$1300,14,FALSE),0)</f>
        <v>172059</v>
      </c>
      <c r="L701" s="353">
        <f>+IFERROR(VLOOKUP($A701,Data_Loss!$A$2:$V$1300,15,FALSE),0)</f>
        <v>46188</v>
      </c>
      <c r="M701" s="353">
        <f>+IFERROR(VLOOKUP($A701,Data_Loss!$A$2:$V$1300,16,FALSE),0)</f>
        <v>40811</v>
      </c>
      <c r="N701" s="353">
        <f>+IFERROR(VLOOKUP($A701,Data_Loss!$A$2:$V$1300,17,FALSE),0)</f>
        <v>0</v>
      </c>
      <c r="O701" s="353">
        <f>+IFERROR(VLOOKUP($A701,Data_Loss!$A$2:$V$1300,18,FALSE),0)</f>
        <v>0</v>
      </c>
      <c r="P701" s="353">
        <f>+IFERROR(VLOOKUP($A701,Data_Loss!$A$2:$V$1300,19,FALSE),0)</f>
        <v>113761</v>
      </c>
      <c r="Q701" s="353">
        <f>+IFERROR(VLOOKUP($A701,Data_Loss!$A$2:$V$1300,20,FALSE),0)</f>
        <v>61907</v>
      </c>
      <c r="R701" s="353">
        <f>+IFERROR(VLOOKUP($A701,Data_Loss!$A$2:$V$1300,21,FALSE),0)</f>
        <v>13230</v>
      </c>
      <c r="S701" s="353">
        <f>+IFERROR(VLOOKUP($A701,Data_Loss!$A$2:$V$1300,22,FALSE),0)</f>
        <v>17479</v>
      </c>
      <c r="T701" s="191">
        <f>+$I701*'10k &amp; MO'!C$4+$J701*'10k &amp; MO'!C$10+$K701*'10k &amp; MO'!C$16+$L701*'10k &amp; MO'!C$22+$M701*'10k &amp; MO'!C$28</f>
        <v>0</v>
      </c>
      <c r="U701" s="349">
        <f>+$I701*'10k &amp; MO'!D$4+$J701*'10k &amp; MO'!D$10+$K701*'10k &amp; MO'!D$16+$L701*'10k &amp; MO'!D$22+$M701*'10k &amp; MO'!D$28</f>
        <v>0</v>
      </c>
      <c r="V701" s="349">
        <f>+$I701*'10k &amp; MO'!E$4+$J701*'10k &amp; MO'!E$10+$K701*'10k &amp; MO'!E$16+$L701*'10k &amp; MO'!E$22+$M701*'10k &amp; MO'!E$28</f>
        <v>310158.47200000001</v>
      </c>
      <c r="W701" s="349">
        <f>+$I701*'10k &amp; MO'!F$4+$J701*'10k &amp; MO'!F$10+$K701*'10k &amp; MO'!F$16+$L701*'10k &amp; MO'!F$22+$M701*'10k &amp; MO'!F$28</f>
        <v>53110.016799999998</v>
      </c>
      <c r="X701" s="349">
        <f>+$I701*'10k &amp; MO'!G$4+$J701*'10k &amp; MO'!G$10+$K701*'10k &amp; MO'!G$16+$L701*'10k &amp; MO'!G$22+$M701*'10k &amp; MO'!G$28</f>
        <v>48336.904900000001</v>
      </c>
      <c r="Y701" s="349">
        <f>+$N701*'10k &amp; MO'!H$4+$O701*'10k &amp; MO'!H$10+$P701*'10k &amp; MO'!H$16+$Q701*'10k &amp; MO'!H$22+$R701*'10k &amp; MO'!H$28</f>
        <v>0</v>
      </c>
      <c r="Z701" s="349">
        <f>+$N701*'10k &amp; MO'!I$4+$O701*'10k &amp; MO'!I$10+$P701*'10k &amp; MO'!I$16+$Q701*'10k &amp; MO'!I$22+$R701*'10k &amp; MO'!I$28</f>
        <v>0</v>
      </c>
      <c r="AA701" s="349">
        <f>+$N701*'10k &amp; MO'!J$4+$O701*'10k &amp; MO'!J$10+$P701*'10k &amp; MO'!J$16+$Q701*'10k &amp; MO'!J$22+$R701*'10k &amp; MO'!J$28</f>
        <v>328538.19779999997</v>
      </c>
      <c r="AB701" s="349">
        <f>+$N701*'10k &amp; MO'!K$4+$O701*'10k &amp; MO'!K$10+$P701*'10k &amp; MO'!K$16+$Q701*'10k &amp; MO'!K$22+$R701*'10k &amp; MO'!K$28</f>
        <v>99330.924999999988</v>
      </c>
      <c r="AC701" s="349">
        <f>+$N701*'10k &amp; MO'!L$4+$O701*'10k &amp; MO'!L$10+$P701*'10k &amp; MO'!L$16+$Q701*'10k &amp; MO'!L$22+$R701*'10k &amp; MO'!L$28</f>
        <v>21437.321500000002</v>
      </c>
      <c r="AD701" s="350">
        <f>+S701*'10k &amp; MO'!O$4</f>
        <v>21184.547999999999</v>
      </c>
      <c r="AF701" s="192" t="str">
        <f t="shared" si="90"/>
        <v>6652015</v>
      </c>
      <c r="AG701" s="192">
        <f>+IFERROR(VLOOKUP($AF701,'Limited Loss'!$F$5:$P$124,AG$3,FALSE),0)</f>
        <v>0</v>
      </c>
      <c r="AH701" s="193">
        <f>+IFERROR(VLOOKUP($AF701,'Limited Loss'!$F$5:$P$124,AH$3,FALSE),0)</f>
        <v>0</v>
      </c>
      <c r="AI701" s="193">
        <f>+IFERROR(VLOOKUP($AF701,'Limited Loss'!$F$5:$P$124,AI$3,FALSE),0)</f>
        <v>0</v>
      </c>
      <c r="AJ701" s="193">
        <f>+IFERROR(VLOOKUP($AF701,'Limited Loss'!$F$5:$P$124,AJ$3,FALSE),0)</f>
        <v>0</v>
      </c>
      <c r="AK701" s="100">
        <f>+IFERROR(VLOOKUP($AF701,'Limited Loss'!$F$5:$P$124,AK$3,FALSE),0)</f>
        <v>0</v>
      </c>
      <c r="AL701" s="193">
        <f>+IFERROR(VLOOKUP($AF701,'Limited Loss'!$F$5:$P$124,AL$3,FALSE),0)</f>
        <v>0</v>
      </c>
      <c r="AM701" s="193">
        <f>+IFERROR(VLOOKUP($AF701,'Limited Loss'!$F$5:$P$124,AM$3,FALSE),0)</f>
        <v>0</v>
      </c>
      <c r="AN701" s="193">
        <f>+IFERROR(VLOOKUP($AF701,'Limited Loss'!$F$5:$P$124,AN$3,FALSE),0)</f>
        <v>0</v>
      </c>
      <c r="AO701" s="193">
        <f>+IFERROR(VLOOKUP($AF701,'Limited Loss'!$F$5:$P$124,AO$3,FALSE),0)</f>
        <v>0</v>
      </c>
      <c r="AP701" s="100">
        <f>+IFERROR(VLOOKUP($AF701,'Limited Loss'!$F$5:$P$124,AP$3,FALSE),0)</f>
        <v>0</v>
      </c>
      <c r="AQ701" s="353"/>
      <c r="AR701" s="331">
        <f t="shared" si="91"/>
        <v>665</v>
      </c>
      <c r="AS701" s="332">
        <f t="shared" si="91"/>
        <v>2015</v>
      </c>
      <c r="AT701" s="349">
        <f t="shared" si="98"/>
        <v>0</v>
      </c>
      <c r="AU701" s="349">
        <f t="shared" si="97"/>
        <v>0</v>
      </c>
      <c r="AV701" s="349">
        <f t="shared" si="97"/>
        <v>310158.47200000001</v>
      </c>
      <c r="AW701" s="349">
        <f t="shared" si="97"/>
        <v>53110.016799999998</v>
      </c>
      <c r="AX701" s="350">
        <f t="shared" si="97"/>
        <v>48336.904900000001</v>
      </c>
      <c r="AY701" s="349">
        <f t="shared" si="97"/>
        <v>0</v>
      </c>
      <c r="AZ701" s="349">
        <f t="shared" si="97"/>
        <v>0</v>
      </c>
      <c r="BA701" s="349">
        <f t="shared" si="97"/>
        <v>328538.19779999997</v>
      </c>
      <c r="BB701" s="349">
        <f t="shared" si="96"/>
        <v>99330.924999999988</v>
      </c>
      <c r="BC701" s="349">
        <f t="shared" si="96"/>
        <v>21437.321500000002</v>
      </c>
      <c r="BD701" s="350">
        <f t="shared" si="96"/>
        <v>21184.547999999999</v>
      </c>
      <c r="BE701" s="349">
        <f t="shared" si="93"/>
        <v>638696.66980000003</v>
      </c>
      <c r="BF701" s="375">
        <f t="shared" si="94"/>
        <v>222215.16819999999</v>
      </c>
      <c r="BG701" s="334">
        <f t="shared" si="95"/>
        <v>21184.547999999999</v>
      </c>
    </row>
    <row r="702" spans="1:59" x14ac:dyDescent="0.2">
      <c r="A702" s="326" t="str">
        <f t="shared" si="92"/>
        <v>6652016</v>
      </c>
      <c r="B702" s="331">
        <v>665</v>
      </c>
      <c r="C702" s="327">
        <v>2016</v>
      </c>
      <c r="D702" s="353">
        <f>+IFERROR(VLOOKUP($A702,Data_Loss!$A$2:$V$1180,6,FALSE),0)</f>
        <v>0</v>
      </c>
      <c r="E702" s="353">
        <f>+IFERROR(VLOOKUP($A702,Data_Loss!$A$2:$V$1180,7,FALSE),0)</f>
        <v>0</v>
      </c>
      <c r="F702" s="353">
        <f>+IFERROR(VLOOKUP($A702,Data_Loss!$A$2:$V$1180,8,FALSE),0)</f>
        <v>0</v>
      </c>
      <c r="G702" s="353">
        <f>+IFERROR(VLOOKUP($A702,Data_Loss!$A$2:$V$1180,9,FALSE),0)</f>
        <v>2</v>
      </c>
      <c r="H702" s="353">
        <f>+IFERROR(VLOOKUP($A702,Data_Loss!$A$2:$V$1180,10,FALSE),0)</f>
        <v>2</v>
      </c>
      <c r="I702" s="353">
        <f>+IFERROR(VLOOKUP($A702,Data_Loss!$A$2:$V$1300,12,FALSE),0)</f>
        <v>0</v>
      </c>
      <c r="J702" s="353">
        <f>+IFERROR(VLOOKUP($A702,Data_Loss!$A$2:$V$1300,13,FALSE),0)</f>
        <v>0</v>
      </c>
      <c r="K702" s="353">
        <f>+IFERROR(VLOOKUP($A702,Data_Loss!$A$2:$V$1300,14,FALSE),0)</f>
        <v>0</v>
      </c>
      <c r="L702" s="353">
        <f>+IFERROR(VLOOKUP($A702,Data_Loss!$A$2:$V$1300,15,FALSE),0)</f>
        <v>70210</v>
      </c>
      <c r="M702" s="353">
        <f>+IFERROR(VLOOKUP($A702,Data_Loss!$A$2:$V$1300,16,FALSE),0)</f>
        <v>12667</v>
      </c>
      <c r="N702" s="353">
        <f>+IFERROR(VLOOKUP($A702,Data_Loss!$A$2:$V$1300,17,FALSE),0)</f>
        <v>0</v>
      </c>
      <c r="O702" s="353">
        <f>+IFERROR(VLOOKUP($A702,Data_Loss!$A$2:$V$1300,18,FALSE),0)</f>
        <v>0</v>
      </c>
      <c r="P702" s="353">
        <f>+IFERROR(VLOOKUP($A702,Data_Loss!$A$2:$V$1300,19,FALSE),0)</f>
        <v>0</v>
      </c>
      <c r="Q702" s="353">
        <f>+IFERROR(VLOOKUP($A702,Data_Loss!$A$2:$V$1300,20,FALSE),0)</f>
        <v>41891</v>
      </c>
      <c r="R702" s="353">
        <f>+IFERROR(VLOOKUP($A702,Data_Loss!$A$2:$V$1300,21,FALSE),0)</f>
        <v>15549</v>
      </c>
      <c r="S702" s="353">
        <f>+IFERROR(VLOOKUP($A702,Data_Loss!$A$2:$V$1300,22,FALSE),0)</f>
        <v>20562</v>
      </c>
      <c r="T702" s="191">
        <f>+$I702*'10k &amp; MO'!C$5+$J702*'10k &amp; MO'!C$11+$K702*'10k &amp; MO'!C$17+$L702*'10k &amp; MO'!C$23+$M702*'10k &amp; MO'!C$29</f>
        <v>0</v>
      </c>
      <c r="U702" s="349">
        <f>+$I702*'10k &amp; MO'!D$5+$J702*'10k &amp; MO'!D$11+$K702*'10k &amp; MO'!D$17+$L702*'10k &amp; MO'!D$23+$M702*'10k &amp; MO'!D$29</f>
        <v>0</v>
      </c>
      <c r="V702" s="349">
        <f>+$I702*'10k &amp; MO'!E$5+$J702*'10k &amp; MO'!E$11+$K702*'10k &amp; MO'!E$17+$L702*'10k &amp; MO'!E$23+$M702*'10k &amp; MO'!E$29</f>
        <v>24246.400100000003</v>
      </c>
      <c r="W702" s="349">
        <f>+$I702*'10k &amp; MO'!F$5+$J702*'10k &amp; MO'!F$11+$K702*'10k &amp; MO'!F$17+$L702*'10k &amp; MO'!F$23+$M702*'10k &amp; MO'!F$29</f>
        <v>76830.530200000008</v>
      </c>
      <c r="X702" s="349">
        <f>+$I702*'10k &amp; MO'!G$5+$J702*'10k &amp; MO'!G$11+$K702*'10k &amp; MO'!G$17+$L702*'10k &amp; MO'!G$23+$M702*'10k &amp; MO'!G$29</f>
        <v>14932.042599999999</v>
      </c>
      <c r="Y702" s="349">
        <f>+$N702*'10k &amp; MO'!H$5+$O702*'10k &amp; MO'!H$11+$P702*'10k &amp; MO'!H$17+$Q702*'10k &amp; MO'!H$23+$R702*'10k &amp; MO'!H$29</f>
        <v>0</v>
      </c>
      <c r="Z702" s="349">
        <f>+$N702*'10k &amp; MO'!I$5+$O702*'10k &amp; MO'!I$11+$P702*'10k &amp; MO'!I$17+$Q702*'10k &amp; MO'!I$23+$R702*'10k &amp; MO'!I$29</f>
        <v>0</v>
      </c>
      <c r="AA702" s="349">
        <f>+$N702*'10k &amp; MO'!J$5+$O702*'10k &amp; MO'!J$11+$P702*'10k &amp; MO'!J$17+$Q702*'10k &amp; MO'!J$23+$R702*'10k &amp; MO'!J$29</f>
        <v>16263.068600000001</v>
      </c>
      <c r="AB702" s="349">
        <f>+$N702*'10k &amp; MO'!K$5+$O702*'10k &amp; MO'!K$11+$P702*'10k &amp; MO'!K$17+$Q702*'10k &amp; MO'!K$23+$R702*'10k &amp; MO'!K$29</f>
        <v>67746.649699999994</v>
      </c>
      <c r="AC702" s="349">
        <f>+$N702*'10k &amp; MO'!L$5+$O702*'10k &amp; MO'!L$11+$P702*'10k &amp; MO'!L$17+$Q702*'10k &amp; MO'!L$23+$R702*'10k &amp; MO'!L$29</f>
        <v>25446.220800000003</v>
      </c>
      <c r="AD702" s="350">
        <f>+S702*'10k &amp; MO'!O$5</f>
        <v>27717.576000000001</v>
      </c>
      <c r="AF702" s="192" t="str">
        <f t="shared" si="90"/>
        <v>6652016</v>
      </c>
      <c r="AG702" s="192">
        <f>+IFERROR(VLOOKUP($AF702,'Limited Loss'!$F$5:$P$124,AG$3,FALSE),0)</f>
        <v>0</v>
      </c>
      <c r="AH702" s="193">
        <f>+IFERROR(VLOOKUP($AF702,'Limited Loss'!$F$5:$P$124,AH$3,FALSE),0)</f>
        <v>0</v>
      </c>
      <c r="AI702" s="193">
        <f>+IFERROR(VLOOKUP($AF702,'Limited Loss'!$F$5:$P$124,AI$3,FALSE),0)</f>
        <v>0</v>
      </c>
      <c r="AJ702" s="193">
        <f>+IFERROR(VLOOKUP($AF702,'Limited Loss'!$F$5:$P$124,AJ$3,FALSE),0)</f>
        <v>0</v>
      </c>
      <c r="AK702" s="100">
        <f>+IFERROR(VLOOKUP($AF702,'Limited Loss'!$F$5:$P$124,AK$3,FALSE),0)</f>
        <v>0</v>
      </c>
      <c r="AL702" s="193">
        <f>+IFERROR(VLOOKUP($AF702,'Limited Loss'!$F$5:$P$124,AL$3,FALSE),0)</f>
        <v>0</v>
      </c>
      <c r="AM702" s="193">
        <f>+IFERROR(VLOOKUP($AF702,'Limited Loss'!$F$5:$P$124,AM$3,FALSE),0)</f>
        <v>0</v>
      </c>
      <c r="AN702" s="193">
        <f>+IFERROR(VLOOKUP($AF702,'Limited Loss'!$F$5:$P$124,AN$3,FALSE),0)</f>
        <v>0</v>
      </c>
      <c r="AO702" s="193">
        <f>+IFERROR(VLOOKUP($AF702,'Limited Loss'!$F$5:$P$124,AO$3,FALSE),0)</f>
        <v>0</v>
      </c>
      <c r="AP702" s="100">
        <f>+IFERROR(VLOOKUP($AF702,'Limited Loss'!$F$5:$P$124,AP$3,FALSE),0)</f>
        <v>0</v>
      </c>
      <c r="AQ702" s="353"/>
      <c r="AR702" s="331">
        <f t="shared" si="91"/>
        <v>665</v>
      </c>
      <c r="AS702" s="332">
        <f t="shared" si="91"/>
        <v>2016</v>
      </c>
      <c r="AT702" s="349">
        <f t="shared" si="98"/>
        <v>0</v>
      </c>
      <c r="AU702" s="349">
        <f t="shared" si="97"/>
        <v>0</v>
      </c>
      <c r="AV702" s="349">
        <f t="shared" si="97"/>
        <v>24246.400100000003</v>
      </c>
      <c r="AW702" s="349">
        <f t="shared" si="97"/>
        <v>76830.530200000008</v>
      </c>
      <c r="AX702" s="350">
        <f t="shared" si="97"/>
        <v>14932.042599999999</v>
      </c>
      <c r="AY702" s="349">
        <f t="shared" si="97"/>
        <v>0</v>
      </c>
      <c r="AZ702" s="349">
        <f t="shared" si="97"/>
        <v>0</v>
      </c>
      <c r="BA702" s="349">
        <f t="shared" si="97"/>
        <v>16263.068600000001</v>
      </c>
      <c r="BB702" s="349">
        <f t="shared" si="96"/>
        <v>67746.649699999994</v>
      </c>
      <c r="BC702" s="349">
        <f t="shared" si="96"/>
        <v>25446.220800000003</v>
      </c>
      <c r="BD702" s="350">
        <f t="shared" si="96"/>
        <v>27717.576000000001</v>
      </c>
      <c r="BE702" s="349">
        <f t="shared" si="93"/>
        <v>40509.468700000005</v>
      </c>
      <c r="BF702" s="375">
        <f t="shared" si="94"/>
        <v>184955.44330000001</v>
      </c>
      <c r="BG702" s="334">
        <f t="shared" si="95"/>
        <v>27717.576000000001</v>
      </c>
    </row>
    <row r="703" spans="1:59" x14ac:dyDescent="0.2">
      <c r="A703" s="326" t="str">
        <f t="shared" si="92"/>
        <v>6652017</v>
      </c>
      <c r="B703" s="331">
        <v>665</v>
      </c>
      <c r="C703" s="327">
        <v>2017</v>
      </c>
      <c r="D703" s="353">
        <f>+IFERROR(VLOOKUP($A703,Data_Loss!$A$2:$V$1180,6,FALSE),0)</f>
        <v>0</v>
      </c>
      <c r="E703" s="353">
        <f>+IFERROR(VLOOKUP($A703,Data_Loss!$A$2:$V$1180,7,FALSE),0)</f>
        <v>0</v>
      </c>
      <c r="F703" s="353">
        <f>+IFERROR(VLOOKUP($A703,Data_Loss!$A$2:$V$1180,8,FALSE),0)</f>
        <v>0</v>
      </c>
      <c r="G703" s="353">
        <f>+IFERROR(VLOOKUP($A703,Data_Loss!$A$2:$V$1180,9,FALSE),0)</f>
        <v>0</v>
      </c>
      <c r="H703" s="353">
        <f>+IFERROR(VLOOKUP($A703,Data_Loss!$A$2:$V$1180,10,FALSE),0)</f>
        <v>4</v>
      </c>
      <c r="I703" s="353">
        <f>+IFERROR(VLOOKUP($A703,Data_Loss!$A$2:$V$1300,12,FALSE),0)</f>
        <v>0</v>
      </c>
      <c r="J703" s="353">
        <f>+IFERROR(VLOOKUP($A703,Data_Loss!$A$2:$V$1300,13,FALSE),0)</f>
        <v>0</v>
      </c>
      <c r="K703" s="353">
        <f>+IFERROR(VLOOKUP($A703,Data_Loss!$A$2:$V$1300,14,FALSE),0)</f>
        <v>0</v>
      </c>
      <c r="L703" s="353">
        <f>+IFERROR(VLOOKUP($A703,Data_Loss!$A$2:$V$1300,15,FALSE),0)</f>
        <v>0</v>
      </c>
      <c r="M703" s="353">
        <f>+IFERROR(VLOOKUP($A703,Data_Loss!$A$2:$V$1300,16,FALSE),0)</f>
        <v>15095</v>
      </c>
      <c r="N703" s="353">
        <f>+IFERROR(VLOOKUP($A703,Data_Loss!$A$2:$V$1300,17,FALSE),0)</f>
        <v>0</v>
      </c>
      <c r="O703" s="353">
        <f>+IFERROR(VLOOKUP($A703,Data_Loss!$A$2:$V$1300,18,FALSE),0)</f>
        <v>0</v>
      </c>
      <c r="P703" s="353">
        <f>+IFERROR(VLOOKUP($A703,Data_Loss!$A$2:$V$1300,19,FALSE),0)</f>
        <v>0</v>
      </c>
      <c r="Q703" s="353">
        <f>+IFERROR(VLOOKUP($A703,Data_Loss!$A$2:$V$1300,20,FALSE),0)</f>
        <v>0</v>
      </c>
      <c r="R703" s="353">
        <f>+IFERROR(VLOOKUP($A703,Data_Loss!$A$2:$V$1300,21,FALSE),0)</f>
        <v>31661</v>
      </c>
      <c r="S703" s="353">
        <f>+IFERROR(VLOOKUP($A703,Data_Loss!$A$2:$V$1300,22,FALSE),0)</f>
        <v>4468</v>
      </c>
      <c r="T703" s="191">
        <f>+$I703*'10k &amp; MO'!C$6+$J703*'10k &amp; MO'!C$12+$K703*'10k &amp; MO'!C$18+$L703*'10k &amp; MO'!C$24+$M703*'10k &amp; MO'!C$30</f>
        <v>0</v>
      </c>
      <c r="U703" s="349">
        <f>+$I703*'10k &amp; MO'!D$6+$J703*'10k &amp; MO'!D$12+$K703*'10k &amp; MO'!D$18+$L703*'10k &amp; MO'!D$24+$M703*'10k &amp; MO'!D$30</f>
        <v>13.5855</v>
      </c>
      <c r="V703" s="349">
        <f>+$I703*'10k &amp; MO'!E$6+$J703*'10k &amp; MO'!E$12+$K703*'10k &amp; MO'!E$18+$L703*'10k &amp; MO'!E$24+$M703*'10k &amp; MO'!E$30</f>
        <v>6003.2815000000001</v>
      </c>
      <c r="W703" s="349">
        <f>+$I703*'10k &amp; MO'!F$6+$J703*'10k &amp; MO'!F$12+$K703*'10k &amp; MO'!F$18+$L703*'10k &amp; MO'!F$24+$M703*'10k &amp; MO'!F$30</f>
        <v>2652.1914999999999</v>
      </c>
      <c r="X703" s="349">
        <f>+$I703*'10k &amp; MO'!G$6+$J703*'10k &amp; MO'!G$12+$K703*'10k &amp; MO'!G$18+$L703*'10k &amp; MO'!G$24+$M703*'10k &amp; MO'!G$30</f>
        <v>16491.287500000002</v>
      </c>
      <c r="Y703" s="349">
        <f>+$N703*'10k &amp; MO'!H$6+$O703*'10k &amp; MO'!H$12+$P703*'10k &amp; MO'!H$18+$Q703*'10k &amp; MO'!H$24+$R703*'10k &amp; MO'!H$30</f>
        <v>0</v>
      </c>
      <c r="Z703" s="349">
        <f>+$N703*'10k &amp; MO'!I$6+$O703*'10k &amp; MO'!I$12+$P703*'10k &amp; MO'!I$18+$Q703*'10k &amp; MO'!I$24+$R703*'10k &amp; MO'!I$30</f>
        <v>9.4982999999999986</v>
      </c>
      <c r="AA703" s="349">
        <f>+$N703*'10k &amp; MO'!J$6+$O703*'10k &amp; MO'!J$12+$P703*'10k &amp; MO'!J$18+$Q703*'10k &amp; MO'!J$24+$R703*'10k &amp; MO'!J$30</f>
        <v>12917.687999999998</v>
      </c>
      <c r="AB703" s="349">
        <f>+$N703*'10k &amp; MO'!K$6+$O703*'10k &amp; MO'!K$12+$P703*'10k &amp; MO'!K$18+$Q703*'10k &amp; MO'!K$24+$R703*'10k &amp; MO'!K$30</f>
        <v>6515.8338000000003</v>
      </c>
      <c r="AC703" s="349">
        <f>+$N703*'10k &amp; MO'!L$6+$O703*'10k &amp; MO'!L$12+$P703*'10k &amp; MO'!L$18+$Q703*'10k &amp; MO'!L$24+$R703*'10k &amp; MO'!L$30</f>
        <v>46386.5311</v>
      </c>
      <c r="AD703" s="350">
        <f>+S703*'10k &amp; MO'!O$6</f>
        <v>6013.9280000000008</v>
      </c>
      <c r="AF703" s="192" t="str">
        <f t="shared" si="90"/>
        <v>6652017</v>
      </c>
      <c r="AG703" s="192">
        <f>+IFERROR(VLOOKUP($AF703,'Limited Loss'!$F$5:$P$124,AG$3,FALSE),0)</f>
        <v>0</v>
      </c>
      <c r="AH703" s="193">
        <f>+IFERROR(VLOOKUP($AF703,'Limited Loss'!$F$5:$P$124,AH$3,FALSE),0)</f>
        <v>0</v>
      </c>
      <c r="AI703" s="193">
        <f>+IFERROR(VLOOKUP($AF703,'Limited Loss'!$F$5:$P$124,AI$3,FALSE),0)</f>
        <v>0</v>
      </c>
      <c r="AJ703" s="193">
        <f>+IFERROR(VLOOKUP($AF703,'Limited Loss'!$F$5:$P$124,AJ$3,FALSE),0)</f>
        <v>0</v>
      </c>
      <c r="AK703" s="100">
        <f>+IFERROR(VLOOKUP($AF703,'Limited Loss'!$F$5:$P$124,AK$3,FALSE),0)</f>
        <v>0</v>
      </c>
      <c r="AL703" s="193">
        <f>+IFERROR(VLOOKUP($AF703,'Limited Loss'!$F$5:$P$124,AL$3,FALSE),0)</f>
        <v>0</v>
      </c>
      <c r="AM703" s="193">
        <f>+IFERROR(VLOOKUP($AF703,'Limited Loss'!$F$5:$P$124,AM$3,FALSE),0)</f>
        <v>0</v>
      </c>
      <c r="AN703" s="193">
        <f>+IFERROR(VLOOKUP($AF703,'Limited Loss'!$F$5:$P$124,AN$3,FALSE),0)</f>
        <v>0</v>
      </c>
      <c r="AO703" s="193">
        <f>+IFERROR(VLOOKUP($AF703,'Limited Loss'!$F$5:$P$124,AO$3,FALSE),0)</f>
        <v>0</v>
      </c>
      <c r="AP703" s="100">
        <f>+IFERROR(VLOOKUP($AF703,'Limited Loss'!$F$5:$P$124,AP$3,FALSE),0)</f>
        <v>0</v>
      </c>
      <c r="AQ703" s="353"/>
      <c r="AR703" s="331">
        <f t="shared" si="91"/>
        <v>665</v>
      </c>
      <c r="AS703" s="332">
        <f t="shared" si="91"/>
        <v>2017</v>
      </c>
      <c r="AT703" s="349">
        <f t="shared" si="98"/>
        <v>0</v>
      </c>
      <c r="AU703" s="349">
        <f t="shared" si="97"/>
        <v>13.5855</v>
      </c>
      <c r="AV703" s="349">
        <f t="shared" si="97"/>
        <v>6003.2815000000001</v>
      </c>
      <c r="AW703" s="349">
        <f t="shared" si="97"/>
        <v>2652.1914999999999</v>
      </c>
      <c r="AX703" s="350">
        <f t="shared" si="97"/>
        <v>16491.287500000002</v>
      </c>
      <c r="AY703" s="349">
        <f t="shared" si="97"/>
        <v>0</v>
      </c>
      <c r="AZ703" s="349">
        <f t="shared" si="97"/>
        <v>9.4982999999999986</v>
      </c>
      <c r="BA703" s="349">
        <f t="shared" si="97"/>
        <v>12917.687999999998</v>
      </c>
      <c r="BB703" s="349">
        <f t="shared" si="96"/>
        <v>6515.8338000000003</v>
      </c>
      <c r="BC703" s="349">
        <f t="shared" si="96"/>
        <v>46386.5311</v>
      </c>
      <c r="BD703" s="350">
        <f t="shared" si="96"/>
        <v>6013.9280000000008</v>
      </c>
      <c r="BE703" s="349">
        <f t="shared" si="93"/>
        <v>18944.0533</v>
      </c>
      <c r="BF703" s="375">
        <f t="shared" si="94"/>
        <v>72045.843900000007</v>
      </c>
      <c r="BG703" s="334">
        <f t="shared" si="95"/>
        <v>6013.9280000000008</v>
      </c>
    </row>
    <row r="704" spans="1:59" x14ac:dyDescent="0.2">
      <c r="A704" s="326" t="str">
        <f t="shared" si="92"/>
        <v>6652018</v>
      </c>
      <c r="B704" s="331">
        <v>665</v>
      </c>
      <c r="C704" s="327">
        <v>2018</v>
      </c>
      <c r="D704" s="353">
        <f>+IFERROR(VLOOKUP($A704,Data_Loss!$A$2:$V$1180,6,FALSE),0)</f>
        <v>1</v>
      </c>
      <c r="E704" s="353">
        <f>+IFERROR(VLOOKUP($A704,Data_Loss!$A$2:$V$1180,7,FALSE),0)</f>
        <v>0</v>
      </c>
      <c r="F704" s="353">
        <f>+IFERROR(VLOOKUP($A704,Data_Loss!$A$2:$V$1180,8,FALSE),0)</f>
        <v>0</v>
      </c>
      <c r="G704" s="353">
        <f>+IFERROR(VLOOKUP($A704,Data_Loss!$A$2:$V$1180,9,FALSE),0)</f>
        <v>2</v>
      </c>
      <c r="H704" s="353">
        <f>+IFERROR(VLOOKUP($A704,Data_Loss!$A$2:$V$1180,10,FALSE),0)</f>
        <v>2</v>
      </c>
      <c r="I704" s="353">
        <f>+IFERROR(VLOOKUP($A704,Data_Loss!$A$2:$V$1300,12,FALSE),0)</f>
        <v>924801</v>
      </c>
      <c r="J704" s="353">
        <f>+IFERROR(VLOOKUP($A704,Data_Loss!$A$2:$V$1300,13,FALSE),0)</f>
        <v>0</v>
      </c>
      <c r="K704" s="353">
        <f>+IFERROR(VLOOKUP($A704,Data_Loss!$A$2:$V$1300,14,FALSE),0)</f>
        <v>0</v>
      </c>
      <c r="L704" s="353">
        <f>+IFERROR(VLOOKUP($A704,Data_Loss!$A$2:$V$1300,15,FALSE),0)</f>
        <v>42289</v>
      </c>
      <c r="M704" s="353">
        <f>+IFERROR(VLOOKUP($A704,Data_Loss!$A$2:$V$1300,16,FALSE),0)</f>
        <v>24470</v>
      </c>
      <c r="N704" s="353">
        <f>+IFERROR(VLOOKUP($A704,Data_Loss!$A$2:$V$1300,17,FALSE),0)</f>
        <v>500</v>
      </c>
      <c r="O704" s="353">
        <f>+IFERROR(VLOOKUP($A704,Data_Loss!$A$2:$V$1300,18,FALSE),0)</f>
        <v>0</v>
      </c>
      <c r="P704" s="353">
        <f>+IFERROR(VLOOKUP($A704,Data_Loss!$A$2:$V$1300,19,FALSE),0)</f>
        <v>0</v>
      </c>
      <c r="Q704" s="353">
        <f>+IFERROR(VLOOKUP($A704,Data_Loss!$A$2:$V$1300,20,FALSE),0)</f>
        <v>47393</v>
      </c>
      <c r="R704" s="353">
        <f>+IFERROR(VLOOKUP($A704,Data_Loss!$A$2:$V$1300,21,FALSE),0)</f>
        <v>37134</v>
      </c>
      <c r="S704" s="353">
        <f>+IFERROR(VLOOKUP($A704,Data_Loss!$A$2:$V$1300,22,FALSE),0)</f>
        <v>3244</v>
      </c>
      <c r="T704" s="191">
        <f>+$I704*'10k &amp; MO'!C$7+$J704*'10k &amp; MO'!C$13+$K704*'10k &amp; MO'!C$19+$L704*'10k &amp; MO'!C$25+$M704*'10k &amp; MO'!C$31</f>
        <v>1195729.0469</v>
      </c>
      <c r="U704" s="349">
        <f>+$I704*'10k &amp; MO'!D$7+$J704*'10k &amp; MO'!D$13+$K704*'10k &amp; MO'!D$19+$L704*'10k &amp; MO'!D$25+$M704*'10k &amp; MO'!D$31</f>
        <v>2971.3552</v>
      </c>
      <c r="V704" s="349">
        <f>+$I704*'10k &amp; MO'!E$7+$J704*'10k &amp; MO'!E$13+$K704*'10k &amp; MO'!E$19+$L704*'10k &amp; MO'!E$25+$M704*'10k &amp; MO'!E$31</f>
        <v>100894.296</v>
      </c>
      <c r="W704" s="349">
        <f>+$I704*'10k &amp; MO'!F$7+$J704*'10k &amp; MO'!F$13+$K704*'10k &amp; MO'!F$19+$L704*'10k &amp; MO'!F$25+$M704*'10k &amp; MO'!F$31</f>
        <v>46000.159400000004</v>
      </c>
      <c r="X704" s="349">
        <f>+$I704*'10k &amp; MO'!G$7+$J704*'10k &amp; MO'!G$13+$K704*'10k &amp; MO'!G$19+$L704*'10k &amp; MO'!G$25+$M704*'10k &amp; MO'!G$31</f>
        <v>21265.678699999997</v>
      </c>
      <c r="Y704" s="349">
        <f>+$N704*'10k &amp; MO'!H$7+$O704*'10k &amp; MO'!H$13+$P704*'10k &amp; MO'!H$19+$Q704*'10k &amp; MO'!H$25+$R704*'10k &amp; MO'!H$31</f>
        <v>1317.1886</v>
      </c>
      <c r="Z704" s="349">
        <f>+$N704*'10k &amp; MO'!I$7+$O704*'10k &amp; MO'!I$13+$P704*'10k &amp; MO'!I$19+$Q704*'10k &amp; MO'!I$25+$R704*'10k &amp; MO'!I$31</f>
        <v>5018.5138000000006</v>
      </c>
      <c r="AA704" s="349">
        <f>+$N704*'10k &amp; MO'!J$7+$O704*'10k &amp; MO'!J$13+$P704*'10k &amp; MO'!J$19+$Q704*'10k &amp; MO'!J$25+$R704*'10k &amp; MO'!J$31</f>
        <v>105293.51190000001</v>
      </c>
      <c r="AB704" s="349">
        <f>+$N704*'10k &amp; MO'!K$7+$O704*'10k &amp; MO'!K$13+$P704*'10k &amp; MO'!K$19+$Q704*'10k &amp; MO'!K$25+$R704*'10k &amp; MO'!K$31</f>
        <v>66060.357700000008</v>
      </c>
      <c r="AC704" s="349">
        <f>+$N704*'10k &amp; MO'!L$7+$O704*'10k &amp; MO'!L$13+$P704*'10k &amp; MO'!L$19+$Q704*'10k &amp; MO'!L$25+$R704*'10k &amp; MO'!L$31</f>
        <v>39169.437599999997</v>
      </c>
      <c r="AD704" s="350">
        <f>+S704*'10k &amp; MO'!O$7</f>
        <v>4301.5439999999999</v>
      </c>
      <c r="AF704" s="192" t="str">
        <f t="shared" si="90"/>
        <v>6652018</v>
      </c>
      <c r="AG704" s="192">
        <f>+IFERROR(VLOOKUP($AF704,'Limited Loss'!$F$5:$P$124,AG$3,FALSE),0)</f>
        <v>0</v>
      </c>
      <c r="AH704" s="193">
        <f>+IFERROR(VLOOKUP($AF704,'Limited Loss'!$F$5:$P$124,AH$3,FALSE),0)</f>
        <v>0</v>
      </c>
      <c r="AI704" s="193">
        <f>+IFERROR(VLOOKUP($AF704,'Limited Loss'!$F$5:$P$124,AI$3,FALSE),0)</f>
        <v>0</v>
      </c>
      <c r="AJ704" s="193">
        <f>+IFERROR(VLOOKUP($AF704,'Limited Loss'!$F$5:$P$124,AJ$3,FALSE),0)</f>
        <v>0</v>
      </c>
      <c r="AK704" s="100">
        <f>+IFERROR(VLOOKUP($AF704,'Limited Loss'!$F$5:$P$124,AK$3,FALSE),0)</f>
        <v>0</v>
      </c>
      <c r="AL704" s="193">
        <f>+IFERROR(VLOOKUP($AF704,'Limited Loss'!$F$5:$P$124,AL$3,FALSE),0)</f>
        <v>0</v>
      </c>
      <c r="AM704" s="193">
        <f>+IFERROR(VLOOKUP($AF704,'Limited Loss'!$F$5:$P$124,AM$3,FALSE),0)</f>
        <v>0</v>
      </c>
      <c r="AN704" s="193">
        <f>+IFERROR(VLOOKUP($AF704,'Limited Loss'!$F$5:$P$124,AN$3,FALSE),0)</f>
        <v>0</v>
      </c>
      <c r="AO704" s="193">
        <f>+IFERROR(VLOOKUP($AF704,'Limited Loss'!$F$5:$P$124,AO$3,FALSE),0)</f>
        <v>0</v>
      </c>
      <c r="AP704" s="100">
        <f>+IFERROR(VLOOKUP($AF704,'Limited Loss'!$F$5:$P$124,AP$3,FALSE),0)</f>
        <v>0</v>
      </c>
      <c r="AQ704" s="353"/>
      <c r="AR704" s="331">
        <f t="shared" si="91"/>
        <v>665</v>
      </c>
      <c r="AS704" s="332">
        <f t="shared" si="91"/>
        <v>2018</v>
      </c>
      <c r="AT704" s="349">
        <f t="shared" si="98"/>
        <v>1195729.0469</v>
      </c>
      <c r="AU704" s="349">
        <f t="shared" si="97"/>
        <v>2971.3552</v>
      </c>
      <c r="AV704" s="349">
        <f t="shared" si="97"/>
        <v>100894.296</v>
      </c>
      <c r="AW704" s="349">
        <f t="shared" si="97"/>
        <v>46000.159400000004</v>
      </c>
      <c r="AX704" s="350">
        <f t="shared" si="97"/>
        <v>21265.678699999997</v>
      </c>
      <c r="AY704" s="349">
        <f t="shared" si="97"/>
        <v>1317.1886</v>
      </c>
      <c r="AZ704" s="349">
        <f t="shared" si="97"/>
        <v>5018.5138000000006</v>
      </c>
      <c r="BA704" s="349">
        <f t="shared" si="97"/>
        <v>105293.51190000001</v>
      </c>
      <c r="BB704" s="349">
        <f t="shared" si="96"/>
        <v>66060.357700000008</v>
      </c>
      <c r="BC704" s="349">
        <f t="shared" si="96"/>
        <v>39169.437599999997</v>
      </c>
      <c r="BD704" s="350">
        <f t="shared" si="96"/>
        <v>4301.5439999999999</v>
      </c>
      <c r="BE704" s="349">
        <f t="shared" si="93"/>
        <v>1411223.9124000003</v>
      </c>
      <c r="BF704" s="375">
        <f t="shared" si="94"/>
        <v>172495.63339999999</v>
      </c>
      <c r="BG704" s="334">
        <f t="shared" si="95"/>
        <v>4301.5439999999999</v>
      </c>
    </row>
    <row r="705" spans="1:59" x14ac:dyDescent="0.2">
      <c r="A705" s="326" t="str">
        <f t="shared" si="92"/>
        <v>6662014</v>
      </c>
      <c r="B705" s="331">
        <v>666</v>
      </c>
      <c r="C705" s="327">
        <v>2014</v>
      </c>
      <c r="D705" s="353">
        <f>+IFERROR(VLOOKUP($A705,Data_Loss!$A$2:$V$1180,6,FALSE),0)</f>
        <v>0</v>
      </c>
      <c r="E705" s="353">
        <f>+IFERROR(VLOOKUP($A705,Data_Loss!$A$2:$V$1180,7,FALSE),0)</f>
        <v>0</v>
      </c>
      <c r="F705" s="353">
        <f>+IFERROR(VLOOKUP($A705,Data_Loss!$A$2:$V$1180,8,FALSE),0)</f>
        <v>0</v>
      </c>
      <c r="G705" s="353">
        <f>+IFERROR(VLOOKUP($A705,Data_Loss!$A$2:$V$1180,9,FALSE),0)</f>
        <v>0</v>
      </c>
      <c r="H705" s="353">
        <f>+IFERROR(VLOOKUP($A705,Data_Loss!$A$2:$V$1180,10,FALSE),0)</f>
        <v>0</v>
      </c>
      <c r="I705" s="353">
        <f>+IFERROR(VLOOKUP($A705,Data_Loss!$A$2:$V$1300,12,FALSE),0)</f>
        <v>0</v>
      </c>
      <c r="J705" s="353">
        <f>+IFERROR(VLOOKUP($A705,Data_Loss!$A$2:$V$1300,13,FALSE),0)</f>
        <v>0</v>
      </c>
      <c r="K705" s="353">
        <f>+IFERROR(VLOOKUP($A705,Data_Loss!$A$2:$V$1300,14,FALSE),0)</f>
        <v>0</v>
      </c>
      <c r="L705" s="353">
        <f>+IFERROR(VLOOKUP($A705,Data_Loss!$A$2:$V$1300,15,FALSE),0)</f>
        <v>0</v>
      </c>
      <c r="M705" s="353">
        <f>+IFERROR(VLOOKUP($A705,Data_Loss!$A$2:$V$1300,16,FALSE),0)</f>
        <v>0</v>
      </c>
      <c r="N705" s="353">
        <f>+IFERROR(VLOOKUP($A705,Data_Loss!$A$2:$V$1300,17,FALSE),0)</f>
        <v>0</v>
      </c>
      <c r="O705" s="353">
        <f>+IFERROR(VLOOKUP($A705,Data_Loss!$A$2:$V$1300,18,FALSE),0)</f>
        <v>0</v>
      </c>
      <c r="P705" s="353">
        <f>+IFERROR(VLOOKUP($A705,Data_Loss!$A$2:$V$1300,19,FALSE),0)</f>
        <v>0</v>
      </c>
      <c r="Q705" s="353">
        <f>+IFERROR(VLOOKUP($A705,Data_Loss!$A$2:$V$1300,20,FALSE),0)</f>
        <v>0</v>
      </c>
      <c r="R705" s="353">
        <f>+IFERROR(VLOOKUP($A705,Data_Loss!$A$2:$V$1300,21,FALSE),0)</f>
        <v>0</v>
      </c>
      <c r="S705" s="353">
        <f>+IFERROR(VLOOKUP($A705,Data_Loss!$A$2:$V$1300,22,FALSE),0)</f>
        <v>158</v>
      </c>
      <c r="T705" s="191">
        <f>+$I705*'10k &amp; MO'!C$3+$J705*'10k &amp; MO'!C$9+$K705*'10k &amp; MO'!C$15+$L705*'10k &amp; MO'!C$21+$M705*'10k &amp; MO'!C$27</f>
        <v>0</v>
      </c>
      <c r="U705" s="349">
        <f>+$I705*'10k &amp; MO'!D$3+$J705*'10k &amp; MO'!D$9+$K705*'10k &amp; MO'!D$15+$L705*'10k &amp; MO'!D$21+$M705*'10k &amp; MO'!D$27</f>
        <v>0</v>
      </c>
      <c r="V705" s="349">
        <f>+$I705*'10k &amp; MO'!E$3+$J705*'10k &amp; MO'!E$9+$K705*'10k &amp; MO'!E$15+$L705*'10k &amp; MO'!E$21+$M705*'10k &amp; MO'!E$27</f>
        <v>0</v>
      </c>
      <c r="W705" s="349">
        <f>+$I705*'10k &amp; MO'!F$3+$J705*'10k &amp; MO'!F$9+$K705*'10k &amp; MO'!F$15+$L705*'10k &amp; MO'!F$21+$M705*'10k &amp; MO'!F$27</f>
        <v>0</v>
      </c>
      <c r="X705" s="349">
        <f>+$I705*'10k &amp; MO'!G$3+$J705*'10k &amp; MO'!G$9+$K705*'10k &amp; MO'!G$15+$L705*'10k &amp; MO'!G$21+$M705*'10k &amp; MO'!G$27</f>
        <v>0</v>
      </c>
      <c r="Y705" s="349">
        <f>+$N705*'10k &amp; MO'!H$3+$O705*'10k &amp; MO'!H$9+$P705*'10k &amp; MO'!H$15+$Q705*'10k &amp; MO'!H$21+$R705*'10k &amp; MO'!H$27</f>
        <v>0</v>
      </c>
      <c r="Z705" s="349">
        <f>+$N705*'10k &amp; MO'!I$3+$O705*'10k &amp; MO'!I$9+$P705*'10k &amp; MO'!I$15+$Q705*'10k &amp; MO'!I$21+$R705*'10k &amp; MO'!I$27</f>
        <v>0</v>
      </c>
      <c r="AA705" s="349">
        <f>+$N705*'10k &amp; MO'!J$3+$O705*'10k &amp; MO'!J$9+$P705*'10k &amp; MO'!J$15+$Q705*'10k &amp; MO'!J$21+$R705*'10k &amp; MO'!J$27</f>
        <v>0</v>
      </c>
      <c r="AB705" s="349">
        <f>+$N705*'10k &amp; MO'!K$3+$O705*'10k &amp; MO'!K$9+$P705*'10k &amp; MO'!K$15+$Q705*'10k &amp; MO'!K$21+$R705*'10k &amp; MO'!K$27</f>
        <v>0</v>
      </c>
      <c r="AC705" s="349">
        <f>+$N705*'10k &amp; MO'!L$3+$O705*'10k &amp; MO'!L$9+$P705*'10k &amp; MO'!L$15+$Q705*'10k &amp; MO'!L$21+$R705*'10k &amp; MO'!L$27</f>
        <v>0</v>
      </c>
      <c r="AD705" s="350">
        <f>+S705*'10k &amp; MO'!O$3</f>
        <v>169.21799999999999</v>
      </c>
      <c r="AF705" s="192" t="str">
        <f t="shared" si="90"/>
        <v>6662014</v>
      </c>
      <c r="AG705" s="192">
        <f>+IFERROR(VLOOKUP($AF705,'Limited Loss'!$F$5:$P$124,AG$3,FALSE),0)</f>
        <v>0</v>
      </c>
      <c r="AH705" s="193">
        <f>+IFERROR(VLOOKUP($AF705,'Limited Loss'!$F$5:$P$124,AH$3,FALSE),0)</f>
        <v>0</v>
      </c>
      <c r="AI705" s="193">
        <f>+IFERROR(VLOOKUP($AF705,'Limited Loss'!$F$5:$P$124,AI$3,FALSE),0)</f>
        <v>0</v>
      </c>
      <c r="AJ705" s="193">
        <f>+IFERROR(VLOOKUP($AF705,'Limited Loss'!$F$5:$P$124,AJ$3,FALSE),0)</f>
        <v>0</v>
      </c>
      <c r="AK705" s="100">
        <f>+IFERROR(VLOOKUP($AF705,'Limited Loss'!$F$5:$P$124,AK$3,FALSE),0)</f>
        <v>0</v>
      </c>
      <c r="AL705" s="193">
        <f>+IFERROR(VLOOKUP($AF705,'Limited Loss'!$F$5:$P$124,AL$3,FALSE),0)</f>
        <v>0</v>
      </c>
      <c r="AM705" s="193">
        <f>+IFERROR(VLOOKUP($AF705,'Limited Loss'!$F$5:$P$124,AM$3,FALSE),0)</f>
        <v>0</v>
      </c>
      <c r="AN705" s="193">
        <f>+IFERROR(VLOOKUP($AF705,'Limited Loss'!$F$5:$P$124,AN$3,FALSE),0)</f>
        <v>0</v>
      </c>
      <c r="AO705" s="193">
        <f>+IFERROR(VLOOKUP($AF705,'Limited Loss'!$F$5:$P$124,AO$3,FALSE),0)</f>
        <v>0</v>
      </c>
      <c r="AP705" s="100">
        <f>+IFERROR(VLOOKUP($AF705,'Limited Loss'!$F$5:$P$124,AP$3,FALSE),0)</f>
        <v>0</v>
      </c>
      <c r="AQ705" s="353"/>
      <c r="AR705" s="331">
        <f t="shared" si="91"/>
        <v>666</v>
      </c>
      <c r="AS705" s="332">
        <f t="shared" si="91"/>
        <v>2014</v>
      </c>
      <c r="AT705" s="349">
        <f t="shared" si="98"/>
        <v>0</v>
      </c>
      <c r="AU705" s="349">
        <f t="shared" si="97"/>
        <v>0</v>
      </c>
      <c r="AV705" s="349">
        <f t="shared" si="97"/>
        <v>0</v>
      </c>
      <c r="AW705" s="349">
        <f t="shared" si="97"/>
        <v>0</v>
      </c>
      <c r="AX705" s="350">
        <f t="shared" si="97"/>
        <v>0</v>
      </c>
      <c r="AY705" s="349">
        <f t="shared" si="97"/>
        <v>0</v>
      </c>
      <c r="AZ705" s="349">
        <f t="shared" si="97"/>
        <v>0</v>
      </c>
      <c r="BA705" s="349">
        <f t="shared" si="97"/>
        <v>0</v>
      </c>
      <c r="BB705" s="349">
        <f t="shared" si="96"/>
        <v>0</v>
      </c>
      <c r="BC705" s="349">
        <f t="shared" si="96"/>
        <v>0</v>
      </c>
      <c r="BD705" s="350">
        <f t="shared" si="96"/>
        <v>169.21799999999999</v>
      </c>
      <c r="BE705" s="349">
        <f t="shared" si="93"/>
        <v>0</v>
      </c>
      <c r="BF705" s="375">
        <f t="shared" si="94"/>
        <v>0</v>
      </c>
      <c r="BG705" s="334">
        <f t="shared" si="95"/>
        <v>169.21799999999999</v>
      </c>
    </row>
    <row r="706" spans="1:59" x14ac:dyDescent="0.2">
      <c r="A706" s="326" t="str">
        <f t="shared" si="92"/>
        <v>6662015</v>
      </c>
      <c r="B706" s="331">
        <v>666</v>
      </c>
      <c r="C706" s="327">
        <v>2015</v>
      </c>
      <c r="D706" s="353">
        <f>+IFERROR(VLOOKUP($A706,Data_Loss!$A$2:$V$1180,6,FALSE),0)</f>
        <v>0</v>
      </c>
      <c r="E706" s="353">
        <f>+IFERROR(VLOOKUP($A706,Data_Loss!$A$2:$V$1180,7,FALSE),0)</f>
        <v>0</v>
      </c>
      <c r="F706" s="353">
        <f>+IFERROR(VLOOKUP($A706,Data_Loss!$A$2:$V$1180,8,FALSE),0)</f>
        <v>0</v>
      </c>
      <c r="G706" s="353">
        <f>+IFERROR(VLOOKUP($A706,Data_Loss!$A$2:$V$1180,9,FALSE),0)</f>
        <v>0</v>
      </c>
      <c r="H706" s="353">
        <f>+IFERROR(VLOOKUP($A706,Data_Loss!$A$2:$V$1180,10,FALSE),0)</f>
        <v>0</v>
      </c>
      <c r="I706" s="353">
        <f>+IFERROR(VLOOKUP($A706,Data_Loss!$A$2:$V$1300,12,FALSE),0)</f>
        <v>0</v>
      </c>
      <c r="J706" s="353">
        <f>+IFERROR(VLOOKUP($A706,Data_Loss!$A$2:$V$1300,13,FALSE),0)</f>
        <v>0</v>
      </c>
      <c r="K706" s="353">
        <f>+IFERROR(VLOOKUP($A706,Data_Loss!$A$2:$V$1300,14,FALSE),0)</f>
        <v>0</v>
      </c>
      <c r="L706" s="353">
        <f>+IFERROR(VLOOKUP($A706,Data_Loss!$A$2:$V$1300,15,FALSE),0)</f>
        <v>0</v>
      </c>
      <c r="M706" s="353">
        <f>+IFERROR(VLOOKUP($A706,Data_Loss!$A$2:$V$1300,16,FALSE),0)</f>
        <v>0</v>
      </c>
      <c r="N706" s="353">
        <f>+IFERROR(VLOOKUP($A706,Data_Loss!$A$2:$V$1300,17,FALSE),0)</f>
        <v>0</v>
      </c>
      <c r="O706" s="353">
        <f>+IFERROR(VLOOKUP($A706,Data_Loss!$A$2:$V$1300,18,FALSE),0)</f>
        <v>0</v>
      </c>
      <c r="P706" s="353">
        <f>+IFERROR(VLOOKUP($A706,Data_Loss!$A$2:$V$1300,19,FALSE),0)</f>
        <v>0</v>
      </c>
      <c r="Q706" s="353">
        <f>+IFERROR(VLOOKUP($A706,Data_Loss!$A$2:$V$1300,20,FALSE),0)</f>
        <v>0</v>
      </c>
      <c r="R706" s="353">
        <f>+IFERROR(VLOOKUP($A706,Data_Loss!$A$2:$V$1300,21,FALSE),0)</f>
        <v>0</v>
      </c>
      <c r="S706" s="353">
        <f>+IFERROR(VLOOKUP($A706,Data_Loss!$A$2:$V$1300,22,FALSE),0)</f>
        <v>433</v>
      </c>
      <c r="T706" s="191">
        <f>+$I706*'10k &amp; MO'!C$4+$J706*'10k &amp; MO'!C$10+$K706*'10k &amp; MO'!C$16+$L706*'10k &amp; MO'!C$22+$M706*'10k &amp; MO'!C$28</f>
        <v>0</v>
      </c>
      <c r="U706" s="349">
        <f>+$I706*'10k &amp; MO'!D$4+$J706*'10k &amp; MO'!D$10+$K706*'10k &amp; MO'!D$16+$L706*'10k &amp; MO'!D$22+$M706*'10k &amp; MO'!D$28</f>
        <v>0</v>
      </c>
      <c r="V706" s="349">
        <f>+$I706*'10k &amp; MO'!E$4+$J706*'10k &amp; MO'!E$10+$K706*'10k &amp; MO'!E$16+$L706*'10k &amp; MO'!E$22+$M706*'10k &amp; MO'!E$28</f>
        <v>0</v>
      </c>
      <c r="W706" s="349">
        <f>+$I706*'10k &amp; MO'!F$4+$J706*'10k &amp; MO'!F$10+$K706*'10k &amp; MO'!F$16+$L706*'10k &amp; MO'!F$22+$M706*'10k &amp; MO'!F$28</f>
        <v>0</v>
      </c>
      <c r="X706" s="349">
        <f>+$I706*'10k &amp; MO'!G$4+$J706*'10k &amp; MO'!G$10+$K706*'10k &amp; MO'!G$16+$L706*'10k &amp; MO'!G$22+$M706*'10k &amp; MO'!G$28</f>
        <v>0</v>
      </c>
      <c r="Y706" s="349">
        <f>+$N706*'10k &amp; MO'!H$4+$O706*'10k &amp; MO'!H$10+$P706*'10k &amp; MO'!H$16+$Q706*'10k &amp; MO'!H$22+$R706*'10k &amp; MO'!H$28</f>
        <v>0</v>
      </c>
      <c r="Z706" s="349">
        <f>+$N706*'10k &amp; MO'!I$4+$O706*'10k &amp; MO'!I$10+$P706*'10k &amp; MO'!I$16+$Q706*'10k &amp; MO'!I$22+$R706*'10k &amp; MO'!I$28</f>
        <v>0</v>
      </c>
      <c r="AA706" s="349">
        <f>+$N706*'10k &amp; MO'!J$4+$O706*'10k &amp; MO'!J$10+$P706*'10k &amp; MO'!J$16+$Q706*'10k &amp; MO'!J$22+$R706*'10k &amp; MO'!J$28</f>
        <v>0</v>
      </c>
      <c r="AB706" s="349">
        <f>+$N706*'10k &amp; MO'!K$4+$O706*'10k &amp; MO'!K$10+$P706*'10k &amp; MO'!K$16+$Q706*'10k &amp; MO'!K$22+$R706*'10k &amp; MO'!K$28</f>
        <v>0</v>
      </c>
      <c r="AC706" s="349">
        <f>+$N706*'10k &amp; MO'!L$4+$O706*'10k &amp; MO'!L$10+$P706*'10k &amp; MO'!L$16+$Q706*'10k &amp; MO'!L$22+$R706*'10k &amp; MO'!L$28</f>
        <v>0</v>
      </c>
      <c r="AD706" s="350">
        <f>+S706*'10k &amp; MO'!O$4</f>
        <v>524.79599999999994</v>
      </c>
      <c r="AF706" s="192" t="str">
        <f t="shared" si="90"/>
        <v>6662015</v>
      </c>
      <c r="AG706" s="192">
        <f>+IFERROR(VLOOKUP($AF706,'Limited Loss'!$F$5:$P$124,AG$3,FALSE),0)</f>
        <v>0</v>
      </c>
      <c r="AH706" s="193">
        <f>+IFERROR(VLOOKUP($AF706,'Limited Loss'!$F$5:$P$124,AH$3,FALSE),0)</f>
        <v>0</v>
      </c>
      <c r="AI706" s="193">
        <f>+IFERROR(VLOOKUP($AF706,'Limited Loss'!$F$5:$P$124,AI$3,FALSE),0)</f>
        <v>0</v>
      </c>
      <c r="AJ706" s="193">
        <f>+IFERROR(VLOOKUP($AF706,'Limited Loss'!$F$5:$P$124,AJ$3,FALSE),0)</f>
        <v>0</v>
      </c>
      <c r="AK706" s="100">
        <f>+IFERROR(VLOOKUP($AF706,'Limited Loss'!$F$5:$P$124,AK$3,FALSE),0)</f>
        <v>0</v>
      </c>
      <c r="AL706" s="193">
        <f>+IFERROR(VLOOKUP($AF706,'Limited Loss'!$F$5:$P$124,AL$3,FALSE),0)</f>
        <v>0</v>
      </c>
      <c r="AM706" s="193">
        <f>+IFERROR(VLOOKUP($AF706,'Limited Loss'!$F$5:$P$124,AM$3,FALSE),0)</f>
        <v>0</v>
      </c>
      <c r="AN706" s="193">
        <f>+IFERROR(VLOOKUP($AF706,'Limited Loss'!$F$5:$P$124,AN$3,FALSE),0)</f>
        <v>0</v>
      </c>
      <c r="AO706" s="193">
        <f>+IFERROR(VLOOKUP($AF706,'Limited Loss'!$F$5:$P$124,AO$3,FALSE),0)</f>
        <v>0</v>
      </c>
      <c r="AP706" s="100">
        <f>+IFERROR(VLOOKUP($AF706,'Limited Loss'!$F$5:$P$124,AP$3,FALSE),0)</f>
        <v>0</v>
      </c>
      <c r="AQ706" s="353"/>
      <c r="AR706" s="331">
        <f t="shared" si="91"/>
        <v>666</v>
      </c>
      <c r="AS706" s="332">
        <f t="shared" si="91"/>
        <v>2015</v>
      </c>
      <c r="AT706" s="349">
        <f t="shared" si="98"/>
        <v>0</v>
      </c>
      <c r="AU706" s="349">
        <f t="shared" si="97"/>
        <v>0</v>
      </c>
      <c r="AV706" s="349">
        <f t="shared" si="97"/>
        <v>0</v>
      </c>
      <c r="AW706" s="349">
        <f t="shared" si="97"/>
        <v>0</v>
      </c>
      <c r="AX706" s="350">
        <f t="shared" si="97"/>
        <v>0</v>
      </c>
      <c r="AY706" s="349">
        <f t="shared" si="97"/>
        <v>0</v>
      </c>
      <c r="AZ706" s="349">
        <f t="shared" si="97"/>
        <v>0</v>
      </c>
      <c r="BA706" s="349">
        <f t="shared" si="97"/>
        <v>0</v>
      </c>
      <c r="BB706" s="349">
        <f t="shared" si="96"/>
        <v>0</v>
      </c>
      <c r="BC706" s="349">
        <f t="shared" si="96"/>
        <v>0</v>
      </c>
      <c r="BD706" s="350">
        <f t="shared" si="96"/>
        <v>524.79599999999994</v>
      </c>
      <c r="BE706" s="349">
        <f t="shared" si="93"/>
        <v>0</v>
      </c>
      <c r="BF706" s="375">
        <f t="shared" si="94"/>
        <v>0</v>
      </c>
      <c r="BG706" s="334">
        <f t="shared" si="95"/>
        <v>524.79599999999994</v>
      </c>
    </row>
    <row r="707" spans="1:59" x14ac:dyDescent="0.2">
      <c r="A707" s="326" t="str">
        <f t="shared" si="92"/>
        <v>6662016</v>
      </c>
      <c r="B707" s="331">
        <v>666</v>
      </c>
      <c r="C707" s="327">
        <v>2016</v>
      </c>
      <c r="D707" s="353">
        <f>+IFERROR(VLOOKUP($A707,Data_Loss!$A$2:$V$1180,6,FALSE),0)</f>
        <v>0</v>
      </c>
      <c r="E707" s="353">
        <f>+IFERROR(VLOOKUP($A707,Data_Loss!$A$2:$V$1180,7,FALSE),0)</f>
        <v>0</v>
      </c>
      <c r="F707" s="353">
        <f>+IFERROR(VLOOKUP($A707,Data_Loss!$A$2:$V$1180,8,FALSE),0)</f>
        <v>0</v>
      </c>
      <c r="G707" s="353">
        <f>+IFERROR(VLOOKUP($A707,Data_Loss!$A$2:$V$1180,9,FALSE),0)</f>
        <v>0</v>
      </c>
      <c r="H707" s="353">
        <f>+IFERROR(VLOOKUP($A707,Data_Loss!$A$2:$V$1180,10,FALSE),0)</f>
        <v>0</v>
      </c>
      <c r="I707" s="353">
        <f>+IFERROR(VLOOKUP($A707,Data_Loss!$A$2:$V$1300,12,FALSE),0)</f>
        <v>0</v>
      </c>
      <c r="J707" s="353">
        <f>+IFERROR(VLOOKUP($A707,Data_Loss!$A$2:$V$1300,13,FALSE),0)</f>
        <v>0</v>
      </c>
      <c r="K707" s="353">
        <f>+IFERROR(VLOOKUP($A707,Data_Loss!$A$2:$V$1300,14,FALSE),0)</f>
        <v>0</v>
      </c>
      <c r="L707" s="353">
        <f>+IFERROR(VLOOKUP($A707,Data_Loss!$A$2:$V$1300,15,FALSE),0)</f>
        <v>0</v>
      </c>
      <c r="M707" s="353">
        <f>+IFERROR(VLOOKUP($A707,Data_Loss!$A$2:$V$1300,16,FALSE),0)</f>
        <v>0</v>
      </c>
      <c r="N707" s="353">
        <f>+IFERROR(VLOOKUP($A707,Data_Loss!$A$2:$V$1300,17,FALSE),0)</f>
        <v>0</v>
      </c>
      <c r="O707" s="353">
        <f>+IFERROR(VLOOKUP($A707,Data_Loss!$A$2:$V$1300,18,FALSE),0)</f>
        <v>0</v>
      </c>
      <c r="P707" s="353">
        <f>+IFERROR(VLOOKUP($A707,Data_Loss!$A$2:$V$1300,19,FALSE),0)</f>
        <v>0</v>
      </c>
      <c r="Q707" s="353">
        <f>+IFERROR(VLOOKUP($A707,Data_Loss!$A$2:$V$1300,20,FALSE),0)</f>
        <v>0</v>
      </c>
      <c r="R707" s="353">
        <f>+IFERROR(VLOOKUP($A707,Data_Loss!$A$2:$V$1300,21,FALSE),0)</f>
        <v>0</v>
      </c>
      <c r="S707" s="353">
        <f>+IFERROR(VLOOKUP($A707,Data_Loss!$A$2:$V$1300,22,FALSE),0)</f>
        <v>2799</v>
      </c>
      <c r="T707" s="191">
        <f>+$I707*'10k &amp; MO'!C$5+$J707*'10k &amp; MO'!C$11+$K707*'10k &amp; MO'!C$17+$L707*'10k &amp; MO'!C$23+$M707*'10k &amp; MO'!C$29</f>
        <v>0</v>
      </c>
      <c r="U707" s="349">
        <f>+$I707*'10k &amp; MO'!D$5+$J707*'10k &amp; MO'!D$11+$K707*'10k &amp; MO'!D$17+$L707*'10k &amp; MO'!D$23+$M707*'10k &amp; MO'!D$29</f>
        <v>0</v>
      </c>
      <c r="V707" s="349">
        <f>+$I707*'10k &amp; MO'!E$5+$J707*'10k &amp; MO'!E$11+$K707*'10k &amp; MO'!E$17+$L707*'10k &amp; MO'!E$23+$M707*'10k &amp; MO'!E$29</f>
        <v>0</v>
      </c>
      <c r="W707" s="349">
        <f>+$I707*'10k &amp; MO'!F$5+$J707*'10k &amp; MO'!F$11+$K707*'10k &amp; MO'!F$17+$L707*'10k &amp; MO'!F$23+$M707*'10k &amp; MO'!F$29</f>
        <v>0</v>
      </c>
      <c r="X707" s="349">
        <f>+$I707*'10k &amp; MO'!G$5+$J707*'10k &amp; MO'!G$11+$K707*'10k &amp; MO'!G$17+$L707*'10k &amp; MO'!G$23+$M707*'10k &amp; MO'!G$29</f>
        <v>0</v>
      </c>
      <c r="Y707" s="349">
        <f>+$N707*'10k &amp; MO'!H$5+$O707*'10k &amp; MO'!H$11+$P707*'10k &amp; MO'!H$17+$Q707*'10k &amp; MO'!H$23+$R707*'10k &amp; MO'!H$29</f>
        <v>0</v>
      </c>
      <c r="Z707" s="349">
        <f>+$N707*'10k &amp; MO'!I$5+$O707*'10k &amp; MO'!I$11+$P707*'10k &amp; MO'!I$17+$Q707*'10k &amp; MO'!I$23+$R707*'10k &amp; MO'!I$29</f>
        <v>0</v>
      </c>
      <c r="AA707" s="349">
        <f>+$N707*'10k &amp; MO'!J$5+$O707*'10k &amp; MO'!J$11+$P707*'10k &amp; MO'!J$17+$Q707*'10k &amp; MO'!J$23+$R707*'10k &amp; MO'!J$29</f>
        <v>0</v>
      </c>
      <c r="AB707" s="349">
        <f>+$N707*'10k &amp; MO'!K$5+$O707*'10k &amp; MO'!K$11+$P707*'10k &amp; MO'!K$17+$Q707*'10k &amp; MO'!K$23+$R707*'10k &amp; MO'!K$29</f>
        <v>0</v>
      </c>
      <c r="AC707" s="349">
        <f>+$N707*'10k &amp; MO'!L$5+$O707*'10k &amp; MO'!L$11+$P707*'10k &amp; MO'!L$17+$Q707*'10k &amp; MO'!L$23+$R707*'10k &amp; MO'!L$29</f>
        <v>0</v>
      </c>
      <c r="AD707" s="350">
        <f>+S707*'10k &amp; MO'!O$5</f>
        <v>3773.0520000000001</v>
      </c>
      <c r="AF707" s="192" t="str">
        <f t="shared" si="90"/>
        <v>6662016</v>
      </c>
      <c r="AG707" s="192">
        <f>+IFERROR(VLOOKUP($AF707,'Limited Loss'!$F$5:$P$124,AG$3,FALSE),0)</f>
        <v>0</v>
      </c>
      <c r="AH707" s="193">
        <f>+IFERROR(VLOOKUP($AF707,'Limited Loss'!$F$5:$P$124,AH$3,FALSE),0)</f>
        <v>0</v>
      </c>
      <c r="AI707" s="193">
        <f>+IFERROR(VLOOKUP($AF707,'Limited Loss'!$F$5:$P$124,AI$3,FALSE),0)</f>
        <v>0</v>
      </c>
      <c r="AJ707" s="193">
        <f>+IFERROR(VLOOKUP($AF707,'Limited Loss'!$F$5:$P$124,AJ$3,FALSE),0)</f>
        <v>0</v>
      </c>
      <c r="AK707" s="100">
        <f>+IFERROR(VLOOKUP($AF707,'Limited Loss'!$F$5:$P$124,AK$3,FALSE),0)</f>
        <v>0</v>
      </c>
      <c r="AL707" s="193">
        <f>+IFERROR(VLOOKUP($AF707,'Limited Loss'!$F$5:$P$124,AL$3,FALSE),0)</f>
        <v>0</v>
      </c>
      <c r="AM707" s="193">
        <f>+IFERROR(VLOOKUP($AF707,'Limited Loss'!$F$5:$P$124,AM$3,FALSE),0)</f>
        <v>0</v>
      </c>
      <c r="AN707" s="193">
        <f>+IFERROR(VLOOKUP($AF707,'Limited Loss'!$F$5:$P$124,AN$3,FALSE),0)</f>
        <v>0</v>
      </c>
      <c r="AO707" s="193">
        <f>+IFERROR(VLOOKUP($AF707,'Limited Loss'!$F$5:$P$124,AO$3,FALSE),0)</f>
        <v>0</v>
      </c>
      <c r="AP707" s="100">
        <f>+IFERROR(VLOOKUP($AF707,'Limited Loss'!$F$5:$P$124,AP$3,FALSE),0)</f>
        <v>0</v>
      </c>
      <c r="AQ707" s="353"/>
      <c r="AR707" s="331">
        <f t="shared" si="91"/>
        <v>666</v>
      </c>
      <c r="AS707" s="332">
        <f t="shared" si="91"/>
        <v>2016</v>
      </c>
      <c r="AT707" s="349">
        <f t="shared" si="98"/>
        <v>0</v>
      </c>
      <c r="AU707" s="349">
        <f t="shared" si="97"/>
        <v>0</v>
      </c>
      <c r="AV707" s="349">
        <f t="shared" si="97"/>
        <v>0</v>
      </c>
      <c r="AW707" s="349">
        <f t="shared" si="97"/>
        <v>0</v>
      </c>
      <c r="AX707" s="350">
        <f t="shared" si="97"/>
        <v>0</v>
      </c>
      <c r="AY707" s="349">
        <f t="shared" si="97"/>
        <v>0</v>
      </c>
      <c r="AZ707" s="349">
        <f t="shared" si="97"/>
        <v>0</v>
      </c>
      <c r="BA707" s="349">
        <f t="shared" si="97"/>
        <v>0</v>
      </c>
      <c r="BB707" s="349">
        <f t="shared" si="96"/>
        <v>0</v>
      </c>
      <c r="BC707" s="349">
        <f t="shared" si="96"/>
        <v>0</v>
      </c>
      <c r="BD707" s="350">
        <f t="shared" si="96"/>
        <v>3773.0520000000001</v>
      </c>
      <c r="BE707" s="349">
        <f t="shared" si="93"/>
        <v>0</v>
      </c>
      <c r="BF707" s="375">
        <f t="shared" si="94"/>
        <v>0</v>
      </c>
      <c r="BG707" s="334">
        <f t="shared" si="95"/>
        <v>3773.0520000000001</v>
      </c>
    </row>
    <row r="708" spans="1:59" x14ac:dyDescent="0.2">
      <c r="A708" s="326" t="str">
        <f t="shared" si="92"/>
        <v>6662017</v>
      </c>
      <c r="B708" s="331">
        <v>666</v>
      </c>
      <c r="C708" s="327">
        <v>2017</v>
      </c>
      <c r="D708" s="353">
        <f>+IFERROR(VLOOKUP($A708,Data_Loss!$A$2:$V$1180,6,FALSE),0)</f>
        <v>0</v>
      </c>
      <c r="E708" s="353">
        <f>+IFERROR(VLOOKUP($A708,Data_Loss!$A$2:$V$1180,7,FALSE),0)</f>
        <v>0</v>
      </c>
      <c r="F708" s="353">
        <f>+IFERROR(VLOOKUP($A708,Data_Loss!$A$2:$V$1180,8,FALSE),0)</f>
        <v>0</v>
      </c>
      <c r="G708" s="353">
        <f>+IFERROR(VLOOKUP($A708,Data_Loss!$A$2:$V$1180,9,FALSE),0)</f>
        <v>0</v>
      </c>
      <c r="H708" s="353">
        <f>+IFERROR(VLOOKUP($A708,Data_Loss!$A$2:$V$1180,10,FALSE),0)</f>
        <v>1</v>
      </c>
      <c r="I708" s="353">
        <f>+IFERROR(VLOOKUP($A708,Data_Loss!$A$2:$V$1300,12,FALSE),0)</f>
        <v>0</v>
      </c>
      <c r="J708" s="353">
        <f>+IFERROR(VLOOKUP($A708,Data_Loss!$A$2:$V$1300,13,FALSE),0)</f>
        <v>0</v>
      </c>
      <c r="K708" s="353">
        <f>+IFERROR(VLOOKUP($A708,Data_Loss!$A$2:$V$1300,14,FALSE),0)</f>
        <v>0</v>
      </c>
      <c r="L708" s="353">
        <f>+IFERROR(VLOOKUP($A708,Data_Loss!$A$2:$V$1300,15,FALSE),0)</f>
        <v>0</v>
      </c>
      <c r="M708" s="353">
        <f>+IFERROR(VLOOKUP($A708,Data_Loss!$A$2:$V$1300,16,FALSE),0)</f>
        <v>2992</v>
      </c>
      <c r="N708" s="353">
        <f>+IFERROR(VLOOKUP($A708,Data_Loss!$A$2:$V$1300,17,FALSE),0)</f>
        <v>0</v>
      </c>
      <c r="O708" s="353">
        <f>+IFERROR(VLOOKUP($A708,Data_Loss!$A$2:$V$1300,18,FALSE),0)</f>
        <v>0</v>
      </c>
      <c r="P708" s="353">
        <f>+IFERROR(VLOOKUP($A708,Data_Loss!$A$2:$V$1300,19,FALSE),0)</f>
        <v>0</v>
      </c>
      <c r="Q708" s="353">
        <f>+IFERROR(VLOOKUP($A708,Data_Loss!$A$2:$V$1300,20,FALSE),0)</f>
        <v>0</v>
      </c>
      <c r="R708" s="353">
        <f>+IFERROR(VLOOKUP($A708,Data_Loss!$A$2:$V$1300,21,FALSE),0)</f>
        <v>6034</v>
      </c>
      <c r="S708" s="353">
        <f>+IFERROR(VLOOKUP($A708,Data_Loss!$A$2:$V$1300,22,FALSE),0)</f>
        <v>2361</v>
      </c>
      <c r="T708" s="191">
        <f>+$I708*'10k &amp; MO'!C$6+$J708*'10k &amp; MO'!C$12+$K708*'10k &amp; MO'!C$18+$L708*'10k &amp; MO'!C$24+$M708*'10k &amp; MO'!C$30</f>
        <v>0</v>
      </c>
      <c r="U708" s="349">
        <f>+$I708*'10k &amp; MO'!D$6+$J708*'10k &amp; MO'!D$12+$K708*'10k &amp; MO'!D$18+$L708*'10k &amp; MO'!D$24+$M708*'10k &amp; MO'!D$30</f>
        <v>2.6928000000000001</v>
      </c>
      <c r="V708" s="349">
        <f>+$I708*'10k &amp; MO'!E$6+$J708*'10k &amp; MO'!E$12+$K708*'10k &amp; MO'!E$18+$L708*'10k &amp; MO'!E$24+$M708*'10k &amp; MO'!E$30</f>
        <v>1189.9184</v>
      </c>
      <c r="W708" s="349">
        <f>+$I708*'10k &amp; MO'!F$6+$J708*'10k &amp; MO'!F$12+$K708*'10k &amp; MO'!F$18+$L708*'10k &amp; MO'!F$24+$M708*'10k &amp; MO'!F$30</f>
        <v>525.69439999999997</v>
      </c>
      <c r="X708" s="349">
        <f>+$I708*'10k &amp; MO'!G$6+$J708*'10k &amp; MO'!G$12+$K708*'10k &amp; MO'!G$18+$L708*'10k &amp; MO'!G$24+$M708*'10k &amp; MO'!G$30</f>
        <v>3268.76</v>
      </c>
      <c r="Y708" s="349">
        <f>+$N708*'10k &amp; MO'!H$6+$O708*'10k &amp; MO'!H$12+$P708*'10k &amp; MO'!H$18+$Q708*'10k &amp; MO'!H$24+$R708*'10k &amp; MO'!H$30</f>
        <v>0</v>
      </c>
      <c r="Z708" s="349">
        <f>+$N708*'10k &amp; MO'!I$6+$O708*'10k &amp; MO'!I$12+$P708*'10k &amp; MO'!I$18+$Q708*'10k &amp; MO'!I$24+$R708*'10k &amp; MO'!I$30</f>
        <v>1.8101999999999998</v>
      </c>
      <c r="AA708" s="349">
        <f>+$N708*'10k &amp; MO'!J$6+$O708*'10k &amp; MO'!J$12+$P708*'10k &amp; MO'!J$18+$Q708*'10k &amp; MO'!J$24+$R708*'10k &amp; MO'!J$30</f>
        <v>2461.8719999999998</v>
      </c>
      <c r="AB708" s="349">
        <f>+$N708*'10k &amp; MO'!K$6+$O708*'10k &amp; MO'!K$12+$P708*'10k &amp; MO'!K$18+$Q708*'10k &amp; MO'!K$24+$R708*'10k &amp; MO'!K$30</f>
        <v>1241.7972</v>
      </c>
      <c r="AC708" s="349">
        <f>+$N708*'10k &amp; MO'!L$6+$O708*'10k &amp; MO'!L$12+$P708*'10k &amp; MO'!L$18+$Q708*'10k &amp; MO'!L$24+$R708*'10k &amp; MO'!L$30</f>
        <v>8840.4134000000013</v>
      </c>
      <c r="AD708" s="350">
        <f>+S708*'10k &amp; MO'!O$6</f>
        <v>3177.9060000000004</v>
      </c>
      <c r="AF708" s="192" t="str">
        <f t="shared" si="90"/>
        <v>6662017</v>
      </c>
      <c r="AG708" s="192">
        <f>+IFERROR(VLOOKUP($AF708,'Limited Loss'!$F$5:$P$124,AG$3,FALSE),0)</f>
        <v>0</v>
      </c>
      <c r="AH708" s="193">
        <f>+IFERROR(VLOOKUP($AF708,'Limited Loss'!$F$5:$P$124,AH$3,FALSE),0)</f>
        <v>0</v>
      </c>
      <c r="AI708" s="193">
        <f>+IFERROR(VLOOKUP($AF708,'Limited Loss'!$F$5:$P$124,AI$3,FALSE),0)</f>
        <v>0</v>
      </c>
      <c r="AJ708" s="193">
        <f>+IFERROR(VLOOKUP($AF708,'Limited Loss'!$F$5:$P$124,AJ$3,FALSE),0)</f>
        <v>0</v>
      </c>
      <c r="AK708" s="100">
        <f>+IFERROR(VLOOKUP($AF708,'Limited Loss'!$F$5:$P$124,AK$3,FALSE),0)</f>
        <v>0</v>
      </c>
      <c r="AL708" s="193">
        <f>+IFERROR(VLOOKUP($AF708,'Limited Loss'!$F$5:$P$124,AL$3,FALSE),0)</f>
        <v>0</v>
      </c>
      <c r="AM708" s="193">
        <f>+IFERROR(VLOOKUP($AF708,'Limited Loss'!$F$5:$P$124,AM$3,FALSE),0)</f>
        <v>0</v>
      </c>
      <c r="AN708" s="193">
        <f>+IFERROR(VLOOKUP($AF708,'Limited Loss'!$F$5:$P$124,AN$3,FALSE),0)</f>
        <v>0</v>
      </c>
      <c r="AO708" s="193">
        <f>+IFERROR(VLOOKUP($AF708,'Limited Loss'!$F$5:$P$124,AO$3,FALSE),0)</f>
        <v>0</v>
      </c>
      <c r="AP708" s="100">
        <f>+IFERROR(VLOOKUP($AF708,'Limited Loss'!$F$5:$P$124,AP$3,FALSE),0)</f>
        <v>0</v>
      </c>
      <c r="AQ708" s="353"/>
      <c r="AR708" s="331">
        <f t="shared" si="91"/>
        <v>666</v>
      </c>
      <c r="AS708" s="332">
        <f t="shared" si="91"/>
        <v>2017</v>
      </c>
      <c r="AT708" s="349">
        <f t="shared" si="98"/>
        <v>0</v>
      </c>
      <c r="AU708" s="349">
        <f t="shared" si="97"/>
        <v>2.6928000000000001</v>
      </c>
      <c r="AV708" s="349">
        <f t="shared" si="97"/>
        <v>1189.9184</v>
      </c>
      <c r="AW708" s="349">
        <f t="shared" si="97"/>
        <v>525.69439999999997</v>
      </c>
      <c r="AX708" s="350">
        <f t="shared" si="97"/>
        <v>3268.76</v>
      </c>
      <c r="AY708" s="349">
        <f t="shared" si="97"/>
        <v>0</v>
      </c>
      <c r="AZ708" s="349">
        <f t="shared" si="97"/>
        <v>1.8101999999999998</v>
      </c>
      <c r="BA708" s="349">
        <f t="shared" si="97"/>
        <v>2461.8719999999998</v>
      </c>
      <c r="BB708" s="349">
        <f t="shared" si="96"/>
        <v>1241.7972</v>
      </c>
      <c r="BC708" s="349">
        <f t="shared" si="96"/>
        <v>8840.4134000000013</v>
      </c>
      <c r="BD708" s="350">
        <f t="shared" si="96"/>
        <v>3177.9060000000004</v>
      </c>
      <c r="BE708" s="349">
        <f t="shared" si="93"/>
        <v>3656.2933999999996</v>
      </c>
      <c r="BF708" s="375">
        <f t="shared" si="94"/>
        <v>13876.665000000001</v>
      </c>
      <c r="BG708" s="334">
        <f t="shared" si="95"/>
        <v>3177.9060000000004</v>
      </c>
    </row>
    <row r="709" spans="1:59" x14ac:dyDescent="0.2">
      <c r="A709" s="326" t="str">
        <f t="shared" si="92"/>
        <v>6662018</v>
      </c>
      <c r="B709" s="331">
        <v>666</v>
      </c>
      <c r="C709" s="327">
        <v>2018</v>
      </c>
      <c r="D709" s="353">
        <f>+IFERROR(VLOOKUP($A709,Data_Loss!$A$2:$V$1180,6,FALSE),0)</f>
        <v>0</v>
      </c>
      <c r="E709" s="353">
        <f>+IFERROR(VLOOKUP($A709,Data_Loss!$A$2:$V$1180,7,FALSE),0)</f>
        <v>0</v>
      </c>
      <c r="F709" s="353">
        <f>+IFERROR(VLOOKUP($A709,Data_Loss!$A$2:$V$1180,8,FALSE),0)</f>
        <v>0</v>
      </c>
      <c r="G709" s="353">
        <f>+IFERROR(VLOOKUP($A709,Data_Loss!$A$2:$V$1180,9,FALSE),0)</f>
        <v>0</v>
      </c>
      <c r="H709" s="353">
        <f>+IFERROR(VLOOKUP($A709,Data_Loss!$A$2:$V$1180,10,FALSE),0)</f>
        <v>1</v>
      </c>
      <c r="I709" s="353">
        <f>+IFERROR(VLOOKUP($A709,Data_Loss!$A$2:$V$1300,12,FALSE),0)</f>
        <v>0</v>
      </c>
      <c r="J709" s="353">
        <f>+IFERROR(VLOOKUP($A709,Data_Loss!$A$2:$V$1300,13,FALSE),0)</f>
        <v>0</v>
      </c>
      <c r="K709" s="353">
        <f>+IFERROR(VLOOKUP($A709,Data_Loss!$A$2:$V$1300,14,FALSE),0)</f>
        <v>0</v>
      </c>
      <c r="L709" s="353">
        <f>+IFERROR(VLOOKUP($A709,Data_Loss!$A$2:$V$1300,15,FALSE),0)</f>
        <v>0</v>
      </c>
      <c r="M709" s="353">
        <f>+IFERROR(VLOOKUP($A709,Data_Loss!$A$2:$V$1300,16,FALSE),0)</f>
        <v>3143</v>
      </c>
      <c r="N709" s="353">
        <f>+IFERROR(VLOOKUP($A709,Data_Loss!$A$2:$V$1300,17,FALSE),0)</f>
        <v>0</v>
      </c>
      <c r="O709" s="353">
        <f>+IFERROR(VLOOKUP($A709,Data_Loss!$A$2:$V$1300,18,FALSE),0)</f>
        <v>0</v>
      </c>
      <c r="P709" s="353">
        <f>+IFERROR(VLOOKUP($A709,Data_Loss!$A$2:$V$1300,19,FALSE),0)</f>
        <v>0</v>
      </c>
      <c r="Q709" s="353">
        <f>+IFERROR(VLOOKUP($A709,Data_Loss!$A$2:$V$1300,20,FALSE),0)</f>
        <v>0</v>
      </c>
      <c r="R709" s="353">
        <f>+IFERROR(VLOOKUP($A709,Data_Loss!$A$2:$V$1300,21,FALSE),0)</f>
        <v>518</v>
      </c>
      <c r="S709" s="353">
        <f>+IFERROR(VLOOKUP($A709,Data_Loss!$A$2:$V$1300,22,FALSE),0)</f>
        <v>354</v>
      </c>
      <c r="T709" s="191">
        <f>+$I709*'10k &amp; MO'!C$7+$J709*'10k &amp; MO'!C$13+$K709*'10k &amp; MO'!C$19+$L709*'10k &amp; MO'!C$25+$M709*'10k &amp; MO'!C$31</f>
        <v>6.9146000000000001</v>
      </c>
      <c r="U709" s="349">
        <f>+$I709*'10k &amp; MO'!D$7+$J709*'10k &amp; MO'!D$13+$K709*'10k &amp; MO'!D$19+$L709*'10k &amp; MO'!D$25+$M709*'10k &amp; MO'!D$31</f>
        <v>214.3526</v>
      </c>
      <c r="V709" s="349">
        <f>+$I709*'10k &amp; MO'!E$7+$J709*'10k &amp; MO'!E$13+$K709*'10k &amp; MO'!E$19+$L709*'10k &amp; MO'!E$25+$M709*'10k &amp; MO'!E$31</f>
        <v>4409.6289999999999</v>
      </c>
      <c r="W709" s="349">
        <f>+$I709*'10k &amp; MO'!F$7+$J709*'10k &amp; MO'!F$13+$K709*'10k &amp; MO'!F$19+$L709*'10k &amp; MO'!F$25+$M709*'10k &amp; MO'!F$31</f>
        <v>1662.9612999999999</v>
      </c>
      <c r="X709" s="349">
        <f>+$I709*'10k &amp; MO'!G$7+$J709*'10k &amp; MO'!G$13+$K709*'10k &amp; MO'!G$19+$L709*'10k &amp; MO'!G$25+$M709*'10k &amp; MO'!G$31</f>
        <v>2164.8984</v>
      </c>
      <c r="Y709" s="349">
        <f>+$N709*'10k &amp; MO'!H$7+$O709*'10k &amp; MO'!H$13+$P709*'10k &amp; MO'!H$19+$Q709*'10k &amp; MO'!H$25+$R709*'10k &amp; MO'!H$31</f>
        <v>1.5022</v>
      </c>
      <c r="Z709" s="349">
        <f>+$N709*'10k &amp; MO'!I$7+$O709*'10k &amp; MO'!I$13+$P709*'10k &amp; MO'!I$19+$Q709*'10k &amp; MO'!I$25+$R709*'10k &amp; MO'!I$31</f>
        <v>51.230200000000004</v>
      </c>
      <c r="AA709" s="349">
        <f>+$N709*'10k &amp; MO'!J$7+$O709*'10k &amp; MO'!J$13+$P709*'10k &amp; MO'!J$19+$Q709*'10k &amp; MO'!J$25+$R709*'10k &amp; MO'!J$31</f>
        <v>526.90960000000007</v>
      </c>
      <c r="AB709" s="349">
        <f>+$N709*'10k &amp; MO'!K$7+$O709*'10k &amp; MO'!K$13+$P709*'10k &amp; MO'!K$19+$Q709*'10k &amp; MO'!K$25+$R709*'10k &amp; MO'!K$31</f>
        <v>278.5804</v>
      </c>
      <c r="AC709" s="349">
        <f>+$N709*'10k &amp; MO'!L$7+$O709*'10k &amp; MO'!L$13+$P709*'10k &amp; MO'!L$19+$Q709*'10k &amp; MO'!L$25+$R709*'10k &amp; MO'!L$31</f>
        <v>435.3272</v>
      </c>
      <c r="AD709" s="350">
        <f>+S709*'10k &amp; MO'!O$7</f>
        <v>469.404</v>
      </c>
      <c r="AF709" s="192" t="str">
        <f t="shared" ref="AF709:AF772" si="99">+B709&amp;C709</f>
        <v>6662018</v>
      </c>
      <c r="AG709" s="192">
        <f>+IFERROR(VLOOKUP($AF709,'Limited Loss'!$F$5:$P$124,AG$3,FALSE),0)</f>
        <v>0</v>
      </c>
      <c r="AH709" s="193">
        <f>+IFERROR(VLOOKUP($AF709,'Limited Loss'!$F$5:$P$124,AH$3,FALSE),0)</f>
        <v>0</v>
      </c>
      <c r="AI709" s="193">
        <f>+IFERROR(VLOOKUP($AF709,'Limited Loss'!$F$5:$P$124,AI$3,FALSE),0)</f>
        <v>0</v>
      </c>
      <c r="AJ709" s="193">
        <f>+IFERROR(VLOOKUP($AF709,'Limited Loss'!$F$5:$P$124,AJ$3,FALSE),0)</f>
        <v>0</v>
      </c>
      <c r="AK709" s="100">
        <f>+IFERROR(VLOOKUP($AF709,'Limited Loss'!$F$5:$P$124,AK$3,FALSE),0)</f>
        <v>0</v>
      </c>
      <c r="AL709" s="193">
        <f>+IFERROR(VLOOKUP($AF709,'Limited Loss'!$F$5:$P$124,AL$3,FALSE),0)</f>
        <v>0</v>
      </c>
      <c r="AM709" s="193">
        <f>+IFERROR(VLOOKUP($AF709,'Limited Loss'!$F$5:$P$124,AM$3,FALSE),0)</f>
        <v>0</v>
      </c>
      <c r="AN709" s="193">
        <f>+IFERROR(VLOOKUP($AF709,'Limited Loss'!$F$5:$P$124,AN$3,FALSE),0)</f>
        <v>0</v>
      </c>
      <c r="AO709" s="193">
        <f>+IFERROR(VLOOKUP($AF709,'Limited Loss'!$F$5:$P$124,AO$3,FALSE),0)</f>
        <v>0</v>
      </c>
      <c r="AP709" s="100">
        <f>+IFERROR(VLOOKUP($AF709,'Limited Loss'!$F$5:$P$124,AP$3,FALSE),0)</f>
        <v>0</v>
      </c>
      <c r="AQ709" s="353"/>
      <c r="AR709" s="331">
        <f t="shared" ref="AR709:AS772" si="100">+B709</f>
        <v>666</v>
      </c>
      <c r="AS709" s="332">
        <f t="shared" si="100"/>
        <v>2018</v>
      </c>
      <c r="AT709" s="349">
        <f t="shared" si="98"/>
        <v>6.9146000000000001</v>
      </c>
      <c r="AU709" s="349">
        <f t="shared" si="97"/>
        <v>214.3526</v>
      </c>
      <c r="AV709" s="349">
        <f t="shared" si="97"/>
        <v>4409.6289999999999</v>
      </c>
      <c r="AW709" s="349">
        <f t="shared" si="97"/>
        <v>1662.9612999999999</v>
      </c>
      <c r="AX709" s="350">
        <f t="shared" si="97"/>
        <v>2164.8984</v>
      </c>
      <c r="AY709" s="349">
        <f t="shared" si="97"/>
        <v>1.5022</v>
      </c>
      <c r="AZ709" s="349">
        <f t="shared" si="97"/>
        <v>51.230200000000004</v>
      </c>
      <c r="BA709" s="349">
        <f t="shared" si="97"/>
        <v>526.90960000000007</v>
      </c>
      <c r="BB709" s="349">
        <f t="shared" si="96"/>
        <v>278.5804</v>
      </c>
      <c r="BC709" s="349">
        <f t="shared" si="96"/>
        <v>435.3272</v>
      </c>
      <c r="BD709" s="350">
        <f t="shared" si="96"/>
        <v>469.404</v>
      </c>
      <c r="BE709" s="349">
        <f t="shared" si="93"/>
        <v>5210.5382</v>
      </c>
      <c r="BF709" s="375">
        <f t="shared" si="94"/>
        <v>4541.7672999999995</v>
      </c>
      <c r="BG709" s="334">
        <f t="shared" si="95"/>
        <v>469.404</v>
      </c>
    </row>
    <row r="710" spans="1:59" x14ac:dyDescent="0.2">
      <c r="A710" s="326" t="str">
        <f t="shared" ref="A710:A773" si="101">+B710&amp;C710</f>
        <v>6672014</v>
      </c>
      <c r="B710" s="331">
        <v>667</v>
      </c>
      <c r="C710" s="327">
        <v>2014</v>
      </c>
      <c r="D710" s="353">
        <f>+IFERROR(VLOOKUP($A710,Data_Loss!$A$2:$V$1180,6,FALSE),0)</f>
        <v>0</v>
      </c>
      <c r="E710" s="353">
        <f>+IFERROR(VLOOKUP($A710,Data_Loss!$A$2:$V$1180,7,FALSE),0)</f>
        <v>0</v>
      </c>
      <c r="F710" s="353">
        <f>+IFERROR(VLOOKUP($A710,Data_Loss!$A$2:$V$1180,8,FALSE),0)</f>
        <v>0</v>
      </c>
      <c r="G710" s="353">
        <f>+IFERROR(VLOOKUP($A710,Data_Loss!$A$2:$V$1180,9,FALSE),0)</f>
        <v>0</v>
      </c>
      <c r="H710" s="353">
        <f>+IFERROR(VLOOKUP($A710,Data_Loss!$A$2:$V$1180,10,FALSE),0)</f>
        <v>0</v>
      </c>
      <c r="I710" s="353">
        <f>+IFERROR(VLOOKUP($A710,Data_Loss!$A$2:$V$1300,12,FALSE),0)</f>
        <v>0</v>
      </c>
      <c r="J710" s="353">
        <f>+IFERROR(VLOOKUP($A710,Data_Loss!$A$2:$V$1300,13,FALSE),0)</f>
        <v>0</v>
      </c>
      <c r="K710" s="353">
        <f>+IFERROR(VLOOKUP($A710,Data_Loss!$A$2:$V$1300,14,FALSE),0)</f>
        <v>0</v>
      </c>
      <c r="L710" s="353">
        <f>+IFERROR(VLOOKUP($A710,Data_Loss!$A$2:$V$1300,15,FALSE),0)</f>
        <v>0</v>
      </c>
      <c r="M710" s="353">
        <f>+IFERROR(VLOOKUP($A710,Data_Loss!$A$2:$V$1300,16,FALSE),0)</f>
        <v>0</v>
      </c>
      <c r="N710" s="353">
        <f>+IFERROR(VLOOKUP($A710,Data_Loss!$A$2:$V$1300,17,FALSE),0)</f>
        <v>0</v>
      </c>
      <c r="O710" s="353">
        <f>+IFERROR(VLOOKUP($A710,Data_Loss!$A$2:$V$1300,18,FALSE),0)</f>
        <v>0</v>
      </c>
      <c r="P710" s="353">
        <f>+IFERROR(VLOOKUP($A710,Data_Loss!$A$2:$V$1300,19,FALSE),0)</f>
        <v>0</v>
      </c>
      <c r="Q710" s="353">
        <f>+IFERROR(VLOOKUP($A710,Data_Loss!$A$2:$V$1300,20,FALSE),0)</f>
        <v>0</v>
      </c>
      <c r="R710" s="353">
        <f>+IFERROR(VLOOKUP($A710,Data_Loss!$A$2:$V$1300,21,FALSE),0)</f>
        <v>0</v>
      </c>
      <c r="S710" s="353">
        <f>+IFERROR(VLOOKUP($A710,Data_Loss!$A$2:$V$1300,22,FALSE),0)</f>
        <v>0</v>
      </c>
      <c r="T710" s="191">
        <f>+$I710*'10k &amp; MO'!C$3+$J710*'10k &amp; MO'!C$9+$K710*'10k &amp; MO'!C$15+$L710*'10k &amp; MO'!C$21+$M710*'10k &amp; MO'!C$27</f>
        <v>0</v>
      </c>
      <c r="U710" s="349">
        <f>+$I710*'10k &amp; MO'!D$3+$J710*'10k &amp; MO'!D$9+$K710*'10k &amp; MO'!D$15+$L710*'10k &amp; MO'!D$21+$M710*'10k &amp; MO'!D$27</f>
        <v>0</v>
      </c>
      <c r="V710" s="349">
        <f>+$I710*'10k &amp; MO'!E$3+$J710*'10k &amp; MO'!E$9+$K710*'10k &amp; MO'!E$15+$L710*'10k &amp; MO'!E$21+$M710*'10k &amp; MO'!E$27</f>
        <v>0</v>
      </c>
      <c r="W710" s="349">
        <f>+$I710*'10k &amp; MO'!F$3+$J710*'10k &amp; MO'!F$9+$K710*'10k &amp; MO'!F$15+$L710*'10k &amp; MO'!F$21+$M710*'10k &amp; MO'!F$27</f>
        <v>0</v>
      </c>
      <c r="X710" s="349">
        <f>+$I710*'10k &amp; MO'!G$3+$J710*'10k &amp; MO'!G$9+$K710*'10k &amp; MO'!G$15+$L710*'10k &amp; MO'!G$21+$M710*'10k &amp; MO'!G$27</f>
        <v>0</v>
      </c>
      <c r="Y710" s="349">
        <f>+$N710*'10k &amp; MO'!H$3+$O710*'10k &amp; MO'!H$9+$P710*'10k &amp; MO'!H$15+$Q710*'10k &amp; MO'!H$21+$R710*'10k &amp; MO'!H$27</f>
        <v>0</v>
      </c>
      <c r="Z710" s="349">
        <f>+$N710*'10k &amp; MO'!I$3+$O710*'10k &amp; MO'!I$9+$P710*'10k &amp; MO'!I$15+$Q710*'10k &amp; MO'!I$21+$R710*'10k &amp; MO'!I$27</f>
        <v>0</v>
      </c>
      <c r="AA710" s="349">
        <f>+$N710*'10k &amp; MO'!J$3+$O710*'10k &amp; MO'!J$9+$P710*'10k &amp; MO'!J$15+$Q710*'10k &amp; MO'!J$21+$R710*'10k &amp; MO'!J$27</f>
        <v>0</v>
      </c>
      <c r="AB710" s="349">
        <f>+$N710*'10k &amp; MO'!K$3+$O710*'10k &amp; MO'!K$9+$P710*'10k &amp; MO'!K$15+$Q710*'10k &amp; MO'!K$21+$R710*'10k &amp; MO'!K$27</f>
        <v>0</v>
      </c>
      <c r="AC710" s="349">
        <f>+$N710*'10k &amp; MO'!L$3+$O710*'10k &amp; MO'!L$9+$P710*'10k &amp; MO'!L$15+$Q710*'10k &amp; MO'!L$21+$R710*'10k &amp; MO'!L$27</f>
        <v>0</v>
      </c>
      <c r="AD710" s="350">
        <f>+S710*'10k &amp; MO'!O$3</f>
        <v>0</v>
      </c>
      <c r="AF710" s="192" t="str">
        <f t="shared" si="99"/>
        <v>6672014</v>
      </c>
      <c r="AG710" s="192">
        <f>+IFERROR(VLOOKUP($AF710,'Limited Loss'!$F$5:$P$124,AG$3,FALSE),0)</f>
        <v>0</v>
      </c>
      <c r="AH710" s="193">
        <f>+IFERROR(VLOOKUP($AF710,'Limited Loss'!$F$5:$P$124,AH$3,FALSE),0)</f>
        <v>0</v>
      </c>
      <c r="AI710" s="193">
        <f>+IFERROR(VLOOKUP($AF710,'Limited Loss'!$F$5:$P$124,AI$3,FALSE),0)</f>
        <v>0</v>
      </c>
      <c r="AJ710" s="193">
        <f>+IFERROR(VLOOKUP($AF710,'Limited Loss'!$F$5:$P$124,AJ$3,FALSE),0)</f>
        <v>0</v>
      </c>
      <c r="AK710" s="100">
        <f>+IFERROR(VLOOKUP($AF710,'Limited Loss'!$F$5:$P$124,AK$3,FALSE),0)</f>
        <v>0</v>
      </c>
      <c r="AL710" s="193">
        <f>+IFERROR(VLOOKUP($AF710,'Limited Loss'!$F$5:$P$124,AL$3,FALSE),0)</f>
        <v>0</v>
      </c>
      <c r="AM710" s="193">
        <f>+IFERROR(VLOOKUP($AF710,'Limited Loss'!$F$5:$P$124,AM$3,FALSE),0)</f>
        <v>0</v>
      </c>
      <c r="AN710" s="193">
        <f>+IFERROR(VLOOKUP($AF710,'Limited Loss'!$F$5:$P$124,AN$3,FALSE),0)</f>
        <v>0</v>
      </c>
      <c r="AO710" s="193">
        <f>+IFERROR(VLOOKUP($AF710,'Limited Loss'!$F$5:$P$124,AO$3,FALSE),0)</f>
        <v>0</v>
      </c>
      <c r="AP710" s="100">
        <f>+IFERROR(VLOOKUP($AF710,'Limited Loss'!$F$5:$P$124,AP$3,FALSE),0)</f>
        <v>0</v>
      </c>
      <c r="AQ710" s="353"/>
      <c r="AR710" s="331">
        <f t="shared" si="100"/>
        <v>667</v>
      </c>
      <c r="AS710" s="332">
        <f t="shared" si="100"/>
        <v>2014</v>
      </c>
      <c r="AT710" s="349">
        <f t="shared" si="98"/>
        <v>0</v>
      </c>
      <c r="AU710" s="349">
        <f t="shared" si="97"/>
        <v>0</v>
      </c>
      <c r="AV710" s="349">
        <f t="shared" si="97"/>
        <v>0</v>
      </c>
      <c r="AW710" s="349">
        <f t="shared" si="97"/>
        <v>0</v>
      </c>
      <c r="AX710" s="350">
        <f t="shared" si="97"/>
        <v>0</v>
      </c>
      <c r="AY710" s="349">
        <f t="shared" si="97"/>
        <v>0</v>
      </c>
      <c r="AZ710" s="349">
        <f t="shared" si="97"/>
        <v>0</v>
      </c>
      <c r="BA710" s="349">
        <f t="shared" si="97"/>
        <v>0</v>
      </c>
      <c r="BB710" s="349">
        <f t="shared" si="96"/>
        <v>0</v>
      </c>
      <c r="BC710" s="349">
        <f t="shared" si="96"/>
        <v>0</v>
      </c>
      <c r="BD710" s="350">
        <f t="shared" si="96"/>
        <v>0</v>
      </c>
      <c r="BE710" s="349">
        <f t="shared" ref="BE710:BE773" si="102">+AT710+AU710+AV710+AY710+AZ710+BA710</f>
        <v>0</v>
      </c>
      <c r="BF710" s="375">
        <f t="shared" ref="BF710:BF773" si="103">+AW710+AX710+BB710+BC710</f>
        <v>0</v>
      </c>
      <c r="BG710" s="334">
        <f t="shared" ref="BG710:BG773" si="104">+BD710</f>
        <v>0</v>
      </c>
    </row>
    <row r="711" spans="1:59" x14ac:dyDescent="0.2">
      <c r="A711" s="326" t="str">
        <f t="shared" si="101"/>
        <v>6672015</v>
      </c>
      <c r="B711" s="331">
        <v>667</v>
      </c>
      <c r="C711" s="327">
        <v>2015</v>
      </c>
      <c r="D711" s="353">
        <f>+IFERROR(VLOOKUP($A711,Data_Loss!$A$2:$V$1180,6,FALSE),0)</f>
        <v>0</v>
      </c>
      <c r="E711" s="353">
        <f>+IFERROR(VLOOKUP($A711,Data_Loss!$A$2:$V$1180,7,FALSE),0)</f>
        <v>0</v>
      </c>
      <c r="F711" s="353">
        <f>+IFERROR(VLOOKUP($A711,Data_Loss!$A$2:$V$1180,8,FALSE),0)</f>
        <v>0</v>
      </c>
      <c r="G711" s="353">
        <f>+IFERROR(VLOOKUP($A711,Data_Loss!$A$2:$V$1180,9,FALSE),0)</f>
        <v>0</v>
      </c>
      <c r="H711" s="353">
        <f>+IFERROR(VLOOKUP($A711,Data_Loss!$A$2:$V$1180,10,FALSE),0)</f>
        <v>0</v>
      </c>
      <c r="I711" s="353">
        <f>+IFERROR(VLOOKUP($A711,Data_Loss!$A$2:$V$1300,12,FALSE),0)</f>
        <v>0</v>
      </c>
      <c r="J711" s="353">
        <f>+IFERROR(VLOOKUP($A711,Data_Loss!$A$2:$V$1300,13,FALSE),0)</f>
        <v>0</v>
      </c>
      <c r="K711" s="353">
        <f>+IFERROR(VLOOKUP($A711,Data_Loss!$A$2:$V$1300,14,FALSE),0)</f>
        <v>0</v>
      </c>
      <c r="L711" s="353">
        <f>+IFERROR(VLOOKUP($A711,Data_Loss!$A$2:$V$1300,15,FALSE),0)</f>
        <v>0</v>
      </c>
      <c r="M711" s="353">
        <f>+IFERROR(VLOOKUP($A711,Data_Loss!$A$2:$V$1300,16,FALSE),0)</f>
        <v>0</v>
      </c>
      <c r="N711" s="353">
        <f>+IFERROR(VLOOKUP($A711,Data_Loss!$A$2:$V$1300,17,FALSE),0)</f>
        <v>0</v>
      </c>
      <c r="O711" s="353">
        <f>+IFERROR(VLOOKUP($A711,Data_Loss!$A$2:$V$1300,18,FALSE),0)</f>
        <v>0</v>
      </c>
      <c r="P711" s="353">
        <f>+IFERROR(VLOOKUP($A711,Data_Loss!$A$2:$V$1300,19,FALSE),0)</f>
        <v>0</v>
      </c>
      <c r="Q711" s="353">
        <f>+IFERROR(VLOOKUP($A711,Data_Loss!$A$2:$V$1300,20,FALSE),0)</f>
        <v>0</v>
      </c>
      <c r="R711" s="353">
        <f>+IFERROR(VLOOKUP($A711,Data_Loss!$A$2:$V$1300,21,FALSE),0)</f>
        <v>0</v>
      </c>
      <c r="S711" s="353">
        <f>+IFERROR(VLOOKUP($A711,Data_Loss!$A$2:$V$1300,22,FALSE),0)</f>
        <v>0</v>
      </c>
      <c r="T711" s="191">
        <f>+$I711*'10k &amp; MO'!C$4+$J711*'10k &amp; MO'!C$10+$K711*'10k &amp; MO'!C$16+$L711*'10k &amp; MO'!C$22+$M711*'10k &amp; MO'!C$28</f>
        <v>0</v>
      </c>
      <c r="U711" s="349">
        <f>+$I711*'10k &amp; MO'!D$4+$J711*'10k &amp; MO'!D$10+$K711*'10k &amp; MO'!D$16+$L711*'10k &amp; MO'!D$22+$M711*'10k &amp; MO'!D$28</f>
        <v>0</v>
      </c>
      <c r="V711" s="349">
        <f>+$I711*'10k &amp; MO'!E$4+$J711*'10k &amp; MO'!E$10+$K711*'10k &amp; MO'!E$16+$L711*'10k &amp; MO'!E$22+$M711*'10k &amp; MO'!E$28</f>
        <v>0</v>
      </c>
      <c r="W711" s="349">
        <f>+$I711*'10k &amp; MO'!F$4+$J711*'10k &amp; MO'!F$10+$K711*'10k &amp; MO'!F$16+$L711*'10k &amp; MO'!F$22+$M711*'10k &amp; MO'!F$28</f>
        <v>0</v>
      </c>
      <c r="X711" s="349">
        <f>+$I711*'10k &amp; MO'!G$4+$J711*'10k &amp; MO'!G$10+$K711*'10k &amp; MO'!G$16+$L711*'10k &amp; MO'!G$22+$M711*'10k &amp; MO'!G$28</f>
        <v>0</v>
      </c>
      <c r="Y711" s="349">
        <f>+$N711*'10k &amp; MO'!H$4+$O711*'10k &amp; MO'!H$10+$P711*'10k &amp; MO'!H$16+$Q711*'10k &amp; MO'!H$22+$R711*'10k &amp; MO'!H$28</f>
        <v>0</v>
      </c>
      <c r="Z711" s="349">
        <f>+$N711*'10k &amp; MO'!I$4+$O711*'10k &amp; MO'!I$10+$P711*'10k &amp; MO'!I$16+$Q711*'10k &amp; MO'!I$22+$R711*'10k &amp; MO'!I$28</f>
        <v>0</v>
      </c>
      <c r="AA711" s="349">
        <f>+$N711*'10k &amp; MO'!J$4+$O711*'10k &amp; MO'!J$10+$P711*'10k &amp; MO'!J$16+$Q711*'10k &amp; MO'!J$22+$R711*'10k &amp; MO'!J$28</f>
        <v>0</v>
      </c>
      <c r="AB711" s="349">
        <f>+$N711*'10k &amp; MO'!K$4+$O711*'10k &amp; MO'!K$10+$P711*'10k &amp; MO'!K$16+$Q711*'10k &amp; MO'!K$22+$R711*'10k &amp; MO'!K$28</f>
        <v>0</v>
      </c>
      <c r="AC711" s="349">
        <f>+$N711*'10k &amp; MO'!L$4+$O711*'10k &amp; MO'!L$10+$P711*'10k &amp; MO'!L$16+$Q711*'10k &amp; MO'!L$22+$R711*'10k &amp; MO'!L$28</f>
        <v>0</v>
      </c>
      <c r="AD711" s="350">
        <f>+S711*'10k &amp; MO'!O$4</f>
        <v>0</v>
      </c>
      <c r="AF711" s="192" t="str">
        <f t="shared" si="99"/>
        <v>6672015</v>
      </c>
      <c r="AG711" s="192">
        <f>+IFERROR(VLOOKUP($AF711,'Limited Loss'!$F$5:$P$124,AG$3,FALSE),0)</f>
        <v>0</v>
      </c>
      <c r="AH711" s="193">
        <f>+IFERROR(VLOOKUP($AF711,'Limited Loss'!$F$5:$P$124,AH$3,FALSE),0)</f>
        <v>0</v>
      </c>
      <c r="AI711" s="193">
        <f>+IFERROR(VLOOKUP($AF711,'Limited Loss'!$F$5:$P$124,AI$3,FALSE),0)</f>
        <v>0</v>
      </c>
      <c r="AJ711" s="193">
        <f>+IFERROR(VLOOKUP($AF711,'Limited Loss'!$F$5:$P$124,AJ$3,FALSE),0)</f>
        <v>0</v>
      </c>
      <c r="AK711" s="100">
        <f>+IFERROR(VLOOKUP($AF711,'Limited Loss'!$F$5:$P$124,AK$3,FALSE),0)</f>
        <v>0</v>
      </c>
      <c r="AL711" s="193">
        <f>+IFERROR(VLOOKUP($AF711,'Limited Loss'!$F$5:$P$124,AL$3,FALSE),0)</f>
        <v>0</v>
      </c>
      <c r="AM711" s="193">
        <f>+IFERROR(VLOOKUP($AF711,'Limited Loss'!$F$5:$P$124,AM$3,FALSE),0)</f>
        <v>0</v>
      </c>
      <c r="AN711" s="193">
        <f>+IFERROR(VLOOKUP($AF711,'Limited Loss'!$F$5:$P$124,AN$3,FALSE),0)</f>
        <v>0</v>
      </c>
      <c r="AO711" s="193">
        <f>+IFERROR(VLOOKUP($AF711,'Limited Loss'!$F$5:$P$124,AO$3,FALSE),0)</f>
        <v>0</v>
      </c>
      <c r="AP711" s="100">
        <f>+IFERROR(VLOOKUP($AF711,'Limited Loss'!$F$5:$P$124,AP$3,FALSE),0)</f>
        <v>0</v>
      </c>
      <c r="AQ711" s="353"/>
      <c r="AR711" s="331">
        <f t="shared" si="100"/>
        <v>667</v>
      </c>
      <c r="AS711" s="332">
        <f t="shared" si="100"/>
        <v>2015</v>
      </c>
      <c r="AT711" s="349">
        <f t="shared" si="98"/>
        <v>0</v>
      </c>
      <c r="AU711" s="349">
        <f t="shared" si="97"/>
        <v>0</v>
      </c>
      <c r="AV711" s="349">
        <f t="shared" si="97"/>
        <v>0</v>
      </c>
      <c r="AW711" s="349">
        <f t="shared" si="97"/>
        <v>0</v>
      </c>
      <c r="AX711" s="350">
        <f t="shared" si="97"/>
        <v>0</v>
      </c>
      <c r="AY711" s="349">
        <f t="shared" si="97"/>
        <v>0</v>
      </c>
      <c r="AZ711" s="349">
        <f t="shared" si="97"/>
        <v>0</v>
      </c>
      <c r="BA711" s="349">
        <f t="shared" si="97"/>
        <v>0</v>
      </c>
      <c r="BB711" s="349">
        <f t="shared" si="96"/>
        <v>0</v>
      </c>
      <c r="BC711" s="349">
        <f t="shared" si="96"/>
        <v>0</v>
      </c>
      <c r="BD711" s="350">
        <f t="shared" si="96"/>
        <v>0</v>
      </c>
      <c r="BE711" s="349">
        <f t="shared" si="102"/>
        <v>0</v>
      </c>
      <c r="BF711" s="375">
        <f t="shared" si="103"/>
        <v>0</v>
      </c>
      <c r="BG711" s="334">
        <f t="shared" si="104"/>
        <v>0</v>
      </c>
    </row>
    <row r="712" spans="1:59" x14ac:dyDescent="0.2">
      <c r="A712" s="326" t="str">
        <f t="shared" si="101"/>
        <v>6672016</v>
      </c>
      <c r="B712" s="331">
        <v>667</v>
      </c>
      <c r="C712" s="327">
        <v>2016</v>
      </c>
      <c r="D712" s="353">
        <f>+IFERROR(VLOOKUP($A712,Data_Loss!$A$2:$V$1180,6,FALSE),0)</f>
        <v>0</v>
      </c>
      <c r="E712" s="353">
        <f>+IFERROR(VLOOKUP($A712,Data_Loss!$A$2:$V$1180,7,FALSE),0)</f>
        <v>0</v>
      </c>
      <c r="F712" s="353">
        <f>+IFERROR(VLOOKUP($A712,Data_Loss!$A$2:$V$1180,8,FALSE),0)</f>
        <v>0</v>
      </c>
      <c r="G712" s="353">
        <f>+IFERROR(VLOOKUP($A712,Data_Loss!$A$2:$V$1180,9,FALSE),0)</f>
        <v>0</v>
      </c>
      <c r="H712" s="353">
        <f>+IFERROR(VLOOKUP($A712,Data_Loss!$A$2:$V$1180,10,FALSE),0)</f>
        <v>0</v>
      </c>
      <c r="I712" s="353">
        <f>+IFERROR(VLOOKUP($A712,Data_Loss!$A$2:$V$1300,12,FALSE),0)</f>
        <v>0</v>
      </c>
      <c r="J712" s="353">
        <f>+IFERROR(VLOOKUP($A712,Data_Loss!$A$2:$V$1300,13,FALSE),0)</f>
        <v>0</v>
      </c>
      <c r="K712" s="353">
        <f>+IFERROR(VLOOKUP($A712,Data_Loss!$A$2:$V$1300,14,FALSE),0)</f>
        <v>0</v>
      </c>
      <c r="L712" s="353">
        <f>+IFERROR(VLOOKUP($A712,Data_Loss!$A$2:$V$1300,15,FALSE),0)</f>
        <v>0</v>
      </c>
      <c r="M712" s="353">
        <f>+IFERROR(VLOOKUP($A712,Data_Loss!$A$2:$V$1300,16,FALSE),0)</f>
        <v>0</v>
      </c>
      <c r="N712" s="353">
        <f>+IFERROR(VLOOKUP($A712,Data_Loss!$A$2:$V$1300,17,FALSE),0)</f>
        <v>0</v>
      </c>
      <c r="O712" s="353">
        <f>+IFERROR(VLOOKUP($A712,Data_Loss!$A$2:$V$1300,18,FALSE),0)</f>
        <v>0</v>
      </c>
      <c r="P712" s="353">
        <f>+IFERROR(VLOOKUP($A712,Data_Loss!$A$2:$V$1300,19,FALSE),0)</f>
        <v>0</v>
      </c>
      <c r="Q712" s="353">
        <f>+IFERROR(VLOOKUP($A712,Data_Loss!$A$2:$V$1300,20,FALSE),0)</f>
        <v>0</v>
      </c>
      <c r="R712" s="353">
        <f>+IFERROR(VLOOKUP($A712,Data_Loss!$A$2:$V$1300,21,FALSE),0)</f>
        <v>0</v>
      </c>
      <c r="S712" s="353">
        <f>+IFERROR(VLOOKUP($A712,Data_Loss!$A$2:$V$1300,22,FALSE),0)</f>
        <v>0</v>
      </c>
      <c r="T712" s="191">
        <f>+$I712*'10k &amp; MO'!C$5+$J712*'10k &amp; MO'!C$11+$K712*'10k &amp; MO'!C$17+$L712*'10k &amp; MO'!C$23+$M712*'10k &amp; MO'!C$29</f>
        <v>0</v>
      </c>
      <c r="U712" s="349">
        <f>+$I712*'10k &amp; MO'!D$5+$J712*'10k &amp; MO'!D$11+$K712*'10k &amp; MO'!D$17+$L712*'10k &amp; MO'!D$23+$M712*'10k &amp; MO'!D$29</f>
        <v>0</v>
      </c>
      <c r="V712" s="349">
        <f>+$I712*'10k &amp; MO'!E$5+$J712*'10k &amp; MO'!E$11+$K712*'10k &amp; MO'!E$17+$L712*'10k &amp; MO'!E$23+$M712*'10k &amp; MO'!E$29</f>
        <v>0</v>
      </c>
      <c r="W712" s="349">
        <f>+$I712*'10k &amp; MO'!F$5+$J712*'10k &amp; MO'!F$11+$K712*'10k &amp; MO'!F$17+$L712*'10k &amp; MO'!F$23+$M712*'10k &amp; MO'!F$29</f>
        <v>0</v>
      </c>
      <c r="X712" s="349">
        <f>+$I712*'10k &amp; MO'!G$5+$J712*'10k &amp; MO'!G$11+$K712*'10k &amp; MO'!G$17+$L712*'10k &amp; MO'!G$23+$M712*'10k &amp; MO'!G$29</f>
        <v>0</v>
      </c>
      <c r="Y712" s="349">
        <f>+$N712*'10k &amp; MO'!H$5+$O712*'10k &amp; MO'!H$11+$P712*'10k &amp; MO'!H$17+$Q712*'10k &amp; MO'!H$23+$R712*'10k &amp; MO'!H$29</f>
        <v>0</v>
      </c>
      <c r="Z712" s="349">
        <f>+$N712*'10k &amp; MO'!I$5+$O712*'10k &amp; MO'!I$11+$P712*'10k &amp; MO'!I$17+$Q712*'10k &amp; MO'!I$23+$R712*'10k &amp; MO'!I$29</f>
        <v>0</v>
      </c>
      <c r="AA712" s="349">
        <f>+$N712*'10k &amp; MO'!J$5+$O712*'10k &amp; MO'!J$11+$P712*'10k &amp; MO'!J$17+$Q712*'10k &amp; MO'!J$23+$R712*'10k &amp; MO'!J$29</f>
        <v>0</v>
      </c>
      <c r="AB712" s="349">
        <f>+$N712*'10k &amp; MO'!K$5+$O712*'10k &amp; MO'!K$11+$P712*'10k &amp; MO'!K$17+$Q712*'10k &amp; MO'!K$23+$R712*'10k &amp; MO'!K$29</f>
        <v>0</v>
      </c>
      <c r="AC712" s="349">
        <f>+$N712*'10k &amp; MO'!L$5+$O712*'10k &amp; MO'!L$11+$P712*'10k &amp; MO'!L$17+$Q712*'10k &amp; MO'!L$23+$R712*'10k &amp; MO'!L$29</f>
        <v>0</v>
      </c>
      <c r="AD712" s="350">
        <f>+S712*'10k &amp; MO'!O$5</f>
        <v>0</v>
      </c>
      <c r="AF712" s="192" t="str">
        <f t="shared" si="99"/>
        <v>6672016</v>
      </c>
      <c r="AG712" s="192">
        <f>+IFERROR(VLOOKUP($AF712,'Limited Loss'!$F$5:$P$124,AG$3,FALSE),0)</f>
        <v>0</v>
      </c>
      <c r="AH712" s="193">
        <f>+IFERROR(VLOOKUP($AF712,'Limited Loss'!$F$5:$P$124,AH$3,FALSE),0)</f>
        <v>0</v>
      </c>
      <c r="AI712" s="193">
        <f>+IFERROR(VLOOKUP($AF712,'Limited Loss'!$F$5:$P$124,AI$3,FALSE),0)</f>
        <v>0</v>
      </c>
      <c r="AJ712" s="193">
        <f>+IFERROR(VLOOKUP($AF712,'Limited Loss'!$F$5:$P$124,AJ$3,FALSE),0)</f>
        <v>0</v>
      </c>
      <c r="AK712" s="100">
        <f>+IFERROR(VLOOKUP($AF712,'Limited Loss'!$F$5:$P$124,AK$3,FALSE),0)</f>
        <v>0</v>
      </c>
      <c r="AL712" s="193">
        <f>+IFERROR(VLOOKUP($AF712,'Limited Loss'!$F$5:$P$124,AL$3,FALSE),0)</f>
        <v>0</v>
      </c>
      <c r="AM712" s="193">
        <f>+IFERROR(VLOOKUP($AF712,'Limited Loss'!$F$5:$P$124,AM$3,FALSE),0)</f>
        <v>0</v>
      </c>
      <c r="AN712" s="193">
        <f>+IFERROR(VLOOKUP($AF712,'Limited Loss'!$F$5:$P$124,AN$3,FALSE),0)</f>
        <v>0</v>
      </c>
      <c r="AO712" s="193">
        <f>+IFERROR(VLOOKUP($AF712,'Limited Loss'!$F$5:$P$124,AO$3,FALSE),0)</f>
        <v>0</v>
      </c>
      <c r="AP712" s="100">
        <f>+IFERROR(VLOOKUP($AF712,'Limited Loss'!$F$5:$P$124,AP$3,FALSE),0)</f>
        <v>0</v>
      </c>
      <c r="AQ712" s="353"/>
      <c r="AR712" s="331">
        <f t="shared" si="100"/>
        <v>667</v>
      </c>
      <c r="AS712" s="332">
        <f t="shared" si="100"/>
        <v>2016</v>
      </c>
      <c r="AT712" s="349">
        <f t="shared" si="98"/>
        <v>0</v>
      </c>
      <c r="AU712" s="349">
        <f t="shared" si="97"/>
        <v>0</v>
      </c>
      <c r="AV712" s="349">
        <f t="shared" si="97"/>
        <v>0</v>
      </c>
      <c r="AW712" s="349">
        <f t="shared" si="97"/>
        <v>0</v>
      </c>
      <c r="AX712" s="350">
        <f t="shared" si="97"/>
        <v>0</v>
      </c>
      <c r="AY712" s="349">
        <f t="shared" si="97"/>
        <v>0</v>
      </c>
      <c r="AZ712" s="349">
        <f t="shared" si="97"/>
        <v>0</v>
      </c>
      <c r="BA712" s="349">
        <f t="shared" si="97"/>
        <v>0</v>
      </c>
      <c r="BB712" s="349">
        <f t="shared" si="97"/>
        <v>0</v>
      </c>
      <c r="BC712" s="349">
        <f t="shared" si="97"/>
        <v>0</v>
      </c>
      <c r="BD712" s="350">
        <f t="shared" si="97"/>
        <v>0</v>
      </c>
      <c r="BE712" s="349">
        <f t="shared" si="102"/>
        <v>0</v>
      </c>
      <c r="BF712" s="375">
        <f t="shared" si="103"/>
        <v>0</v>
      </c>
      <c r="BG712" s="334">
        <f t="shared" si="104"/>
        <v>0</v>
      </c>
    </row>
    <row r="713" spans="1:59" x14ac:dyDescent="0.2">
      <c r="A713" s="326" t="str">
        <f t="shared" si="101"/>
        <v>6672017</v>
      </c>
      <c r="B713" s="331">
        <v>667</v>
      </c>
      <c r="C713" s="327">
        <v>2017</v>
      </c>
      <c r="D713" s="353">
        <f>+IFERROR(VLOOKUP($A713,Data_Loss!$A$2:$V$1180,6,FALSE),0)</f>
        <v>0</v>
      </c>
      <c r="E713" s="353">
        <f>+IFERROR(VLOOKUP($A713,Data_Loss!$A$2:$V$1180,7,FALSE),0)</f>
        <v>0</v>
      </c>
      <c r="F713" s="353">
        <f>+IFERROR(VLOOKUP($A713,Data_Loss!$A$2:$V$1180,8,FALSE),0)</f>
        <v>0</v>
      </c>
      <c r="G713" s="353">
        <f>+IFERROR(VLOOKUP($A713,Data_Loss!$A$2:$V$1180,9,FALSE),0)</f>
        <v>0</v>
      </c>
      <c r="H713" s="353">
        <f>+IFERROR(VLOOKUP($A713,Data_Loss!$A$2:$V$1180,10,FALSE),0)</f>
        <v>0</v>
      </c>
      <c r="I713" s="353">
        <f>+IFERROR(VLOOKUP($A713,Data_Loss!$A$2:$V$1300,12,FALSE),0)</f>
        <v>0</v>
      </c>
      <c r="J713" s="353">
        <f>+IFERROR(VLOOKUP($A713,Data_Loss!$A$2:$V$1300,13,FALSE),0)</f>
        <v>0</v>
      </c>
      <c r="K713" s="353">
        <f>+IFERROR(VLOOKUP($A713,Data_Loss!$A$2:$V$1300,14,FALSE),0)</f>
        <v>0</v>
      </c>
      <c r="L713" s="353">
        <f>+IFERROR(VLOOKUP($A713,Data_Loss!$A$2:$V$1300,15,FALSE),0)</f>
        <v>0</v>
      </c>
      <c r="M713" s="353">
        <f>+IFERROR(VLOOKUP($A713,Data_Loss!$A$2:$V$1300,16,FALSE),0)</f>
        <v>0</v>
      </c>
      <c r="N713" s="353">
        <f>+IFERROR(VLOOKUP($A713,Data_Loss!$A$2:$V$1300,17,FALSE),0)</f>
        <v>0</v>
      </c>
      <c r="O713" s="353">
        <f>+IFERROR(VLOOKUP($A713,Data_Loss!$A$2:$V$1300,18,FALSE),0)</f>
        <v>0</v>
      </c>
      <c r="P713" s="353">
        <f>+IFERROR(VLOOKUP($A713,Data_Loss!$A$2:$V$1300,19,FALSE),0)</f>
        <v>0</v>
      </c>
      <c r="Q713" s="353">
        <f>+IFERROR(VLOOKUP($A713,Data_Loss!$A$2:$V$1300,20,FALSE),0)</f>
        <v>0</v>
      </c>
      <c r="R713" s="353">
        <f>+IFERROR(VLOOKUP($A713,Data_Loss!$A$2:$V$1300,21,FALSE),0)</f>
        <v>0</v>
      </c>
      <c r="S713" s="353">
        <f>+IFERROR(VLOOKUP($A713,Data_Loss!$A$2:$V$1300,22,FALSE),0)</f>
        <v>2715</v>
      </c>
      <c r="T713" s="191">
        <f>+$I713*'10k &amp; MO'!C$6+$J713*'10k &amp; MO'!C$12+$K713*'10k &amp; MO'!C$18+$L713*'10k &amp; MO'!C$24+$M713*'10k &amp; MO'!C$30</f>
        <v>0</v>
      </c>
      <c r="U713" s="349">
        <f>+$I713*'10k &amp; MO'!D$6+$J713*'10k &amp; MO'!D$12+$K713*'10k &amp; MO'!D$18+$L713*'10k &amp; MO'!D$24+$M713*'10k &amp; MO'!D$30</f>
        <v>0</v>
      </c>
      <c r="V713" s="349">
        <f>+$I713*'10k &amp; MO'!E$6+$J713*'10k &amp; MO'!E$12+$K713*'10k &amp; MO'!E$18+$L713*'10k &amp; MO'!E$24+$M713*'10k &amp; MO'!E$30</f>
        <v>0</v>
      </c>
      <c r="W713" s="349">
        <f>+$I713*'10k &amp; MO'!F$6+$J713*'10k &amp; MO'!F$12+$K713*'10k &amp; MO'!F$18+$L713*'10k &amp; MO'!F$24+$M713*'10k &amp; MO'!F$30</f>
        <v>0</v>
      </c>
      <c r="X713" s="349">
        <f>+$I713*'10k &amp; MO'!G$6+$J713*'10k &amp; MO'!G$12+$K713*'10k &amp; MO'!G$18+$L713*'10k &amp; MO'!G$24+$M713*'10k &amp; MO'!G$30</f>
        <v>0</v>
      </c>
      <c r="Y713" s="349">
        <f>+$N713*'10k &amp; MO'!H$6+$O713*'10k &amp; MO'!H$12+$P713*'10k &amp; MO'!H$18+$Q713*'10k &amp; MO'!H$24+$R713*'10k &amp; MO'!H$30</f>
        <v>0</v>
      </c>
      <c r="Z713" s="349">
        <f>+$N713*'10k &amp; MO'!I$6+$O713*'10k &amp; MO'!I$12+$P713*'10k &amp; MO'!I$18+$Q713*'10k &amp; MO'!I$24+$R713*'10k &amp; MO'!I$30</f>
        <v>0</v>
      </c>
      <c r="AA713" s="349">
        <f>+$N713*'10k &amp; MO'!J$6+$O713*'10k &amp; MO'!J$12+$P713*'10k &amp; MO'!J$18+$Q713*'10k &amp; MO'!J$24+$R713*'10k &amp; MO'!J$30</f>
        <v>0</v>
      </c>
      <c r="AB713" s="349">
        <f>+$N713*'10k &amp; MO'!K$6+$O713*'10k &amp; MO'!K$12+$P713*'10k &amp; MO'!K$18+$Q713*'10k &amp; MO'!K$24+$R713*'10k &amp; MO'!K$30</f>
        <v>0</v>
      </c>
      <c r="AC713" s="349">
        <f>+$N713*'10k &amp; MO'!L$6+$O713*'10k &amp; MO'!L$12+$P713*'10k &amp; MO'!L$18+$Q713*'10k &amp; MO'!L$24+$R713*'10k &amp; MO'!L$30</f>
        <v>0</v>
      </c>
      <c r="AD713" s="350">
        <f>+S713*'10k &amp; MO'!O$6</f>
        <v>3654.3900000000003</v>
      </c>
      <c r="AF713" s="192" t="str">
        <f t="shared" si="99"/>
        <v>6672017</v>
      </c>
      <c r="AG713" s="192">
        <f>+IFERROR(VLOOKUP($AF713,'Limited Loss'!$F$5:$P$124,AG$3,FALSE),0)</f>
        <v>0</v>
      </c>
      <c r="AH713" s="193">
        <f>+IFERROR(VLOOKUP($AF713,'Limited Loss'!$F$5:$P$124,AH$3,FALSE),0)</f>
        <v>0</v>
      </c>
      <c r="AI713" s="193">
        <f>+IFERROR(VLOOKUP($AF713,'Limited Loss'!$F$5:$P$124,AI$3,FALSE),0)</f>
        <v>0</v>
      </c>
      <c r="AJ713" s="193">
        <f>+IFERROR(VLOOKUP($AF713,'Limited Loss'!$F$5:$P$124,AJ$3,FALSE),0)</f>
        <v>0</v>
      </c>
      <c r="AK713" s="100">
        <f>+IFERROR(VLOOKUP($AF713,'Limited Loss'!$F$5:$P$124,AK$3,FALSE),0)</f>
        <v>0</v>
      </c>
      <c r="AL713" s="193">
        <f>+IFERROR(VLOOKUP($AF713,'Limited Loss'!$F$5:$P$124,AL$3,FALSE),0)</f>
        <v>0</v>
      </c>
      <c r="AM713" s="193">
        <f>+IFERROR(VLOOKUP($AF713,'Limited Loss'!$F$5:$P$124,AM$3,FALSE),0)</f>
        <v>0</v>
      </c>
      <c r="AN713" s="193">
        <f>+IFERROR(VLOOKUP($AF713,'Limited Loss'!$F$5:$P$124,AN$3,FALSE),0)</f>
        <v>0</v>
      </c>
      <c r="AO713" s="193">
        <f>+IFERROR(VLOOKUP($AF713,'Limited Loss'!$F$5:$P$124,AO$3,FALSE),0)</f>
        <v>0</v>
      </c>
      <c r="AP713" s="100">
        <f>+IFERROR(VLOOKUP($AF713,'Limited Loss'!$F$5:$P$124,AP$3,FALSE),0)</f>
        <v>0</v>
      </c>
      <c r="AQ713" s="353"/>
      <c r="AR713" s="331">
        <f t="shared" si="100"/>
        <v>667</v>
      </c>
      <c r="AS713" s="332">
        <f t="shared" si="100"/>
        <v>2017</v>
      </c>
      <c r="AT713" s="349">
        <f t="shared" si="98"/>
        <v>0</v>
      </c>
      <c r="AU713" s="349">
        <f t="shared" si="98"/>
        <v>0</v>
      </c>
      <c r="AV713" s="349">
        <f t="shared" si="98"/>
        <v>0</v>
      </c>
      <c r="AW713" s="349">
        <f t="shared" si="98"/>
        <v>0</v>
      </c>
      <c r="AX713" s="350">
        <f t="shared" si="98"/>
        <v>0</v>
      </c>
      <c r="AY713" s="349">
        <f t="shared" si="98"/>
        <v>0</v>
      </c>
      <c r="AZ713" s="349">
        <f t="shared" si="98"/>
        <v>0</v>
      </c>
      <c r="BA713" s="349">
        <f t="shared" si="98"/>
        <v>0</v>
      </c>
      <c r="BB713" s="349">
        <f t="shared" si="98"/>
        <v>0</v>
      </c>
      <c r="BC713" s="349">
        <f t="shared" si="98"/>
        <v>0</v>
      </c>
      <c r="BD713" s="350">
        <f t="shared" si="98"/>
        <v>3654.3900000000003</v>
      </c>
      <c r="BE713" s="349">
        <f t="shared" si="102"/>
        <v>0</v>
      </c>
      <c r="BF713" s="375">
        <f t="shared" si="103"/>
        <v>0</v>
      </c>
      <c r="BG713" s="334">
        <f t="shared" si="104"/>
        <v>3654.3900000000003</v>
      </c>
    </row>
    <row r="714" spans="1:59" x14ac:dyDescent="0.2">
      <c r="A714" s="326" t="str">
        <f t="shared" si="101"/>
        <v>6672018</v>
      </c>
      <c r="B714" s="331">
        <v>667</v>
      </c>
      <c r="C714" s="327">
        <v>2018</v>
      </c>
      <c r="D714" s="353">
        <f>+IFERROR(VLOOKUP($A714,Data_Loss!$A$2:$V$1180,6,FALSE),0)</f>
        <v>0</v>
      </c>
      <c r="E714" s="353">
        <f>+IFERROR(VLOOKUP($A714,Data_Loss!$A$2:$V$1180,7,FALSE),0)</f>
        <v>0</v>
      </c>
      <c r="F714" s="353">
        <f>+IFERROR(VLOOKUP($A714,Data_Loss!$A$2:$V$1180,8,FALSE),0)</f>
        <v>0</v>
      </c>
      <c r="G714" s="353">
        <f>+IFERROR(VLOOKUP($A714,Data_Loss!$A$2:$V$1180,9,FALSE),0)</f>
        <v>0</v>
      </c>
      <c r="H714" s="353">
        <f>+IFERROR(VLOOKUP($A714,Data_Loss!$A$2:$V$1180,10,FALSE),0)</f>
        <v>0</v>
      </c>
      <c r="I714" s="353">
        <f>+IFERROR(VLOOKUP($A714,Data_Loss!$A$2:$V$1300,12,FALSE),0)</f>
        <v>0</v>
      </c>
      <c r="J714" s="353">
        <f>+IFERROR(VLOOKUP($A714,Data_Loss!$A$2:$V$1300,13,FALSE),0)</f>
        <v>0</v>
      </c>
      <c r="K714" s="353">
        <f>+IFERROR(VLOOKUP($A714,Data_Loss!$A$2:$V$1300,14,FALSE),0)</f>
        <v>0</v>
      </c>
      <c r="L714" s="353">
        <f>+IFERROR(VLOOKUP($A714,Data_Loss!$A$2:$V$1300,15,FALSE),0)</f>
        <v>0</v>
      </c>
      <c r="M714" s="353">
        <f>+IFERROR(VLOOKUP($A714,Data_Loss!$A$2:$V$1300,16,FALSE),0)</f>
        <v>0</v>
      </c>
      <c r="N714" s="353">
        <f>+IFERROR(VLOOKUP($A714,Data_Loss!$A$2:$V$1300,17,FALSE),0)</f>
        <v>0</v>
      </c>
      <c r="O714" s="353">
        <f>+IFERROR(VLOOKUP($A714,Data_Loss!$A$2:$V$1300,18,FALSE),0)</f>
        <v>0</v>
      </c>
      <c r="P714" s="353">
        <f>+IFERROR(VLOOKUP($A714,Data_Loss!$A$2:$V$1300,19,FALSE),0)</f>
        <v>0</v>
      </c>
      <c r="Q714" s="353">
        <f>+IFERROR(VLOOKUP($A714,Data_Loss!$A$2:$V$1300,20,FALSE),0)</f>
        <v>0</v>
      </c>
      <c r="R714" s="353">
        <f>+IFERROR(VLOOKUP($A714,Data_Loss!$A$2:$V$1300,21,FALSE),0)</f>
        <v>0</v>
      </c>
      <c r="S714" s="353">
        <f>+IFERROR(VLOOKUP($A714,Data_Loss!$A$2:$V$1300,22,FALSE),0)</f>
        <v>0</v>
      </c>
      <c r="T714" s="191">
        <f>+$I714*'10k &amp; MO'!C$7+$J714*'10k &amp; MO'!C$13+$K714*'10k &amp; MO'!C$19+$L714*'10k &amp; MO'!C$25+$M714*'10k &amp; MO'!C$31</f>
        <v>0</v>
      </c>
      <c r="U714" s="349">
        <f>+$I714*'10k &amp; MO'!D$7+$J714*'10k &amp; MO'!D$13+$K714*'10k &amp; MO'!D$19+$L714*'10k &amp; MO'!D$25+$M714*'10k &amp; MO'!D$31</f>
        <v>0</v>
      </c>
      <c r="V714" s="349">
        <f>+$I714*'10k &amp; MO'!E$7+$J714*'10k &amp; MO'!E$13+$K714*'10k &amp; MO'!E$19+$L714*'10k &amp; MO'!E$25+$M714*'10k &amp; MO'!E$31</f>
        <v>0</v>
      </c>
      <c r="W714" s="349">
        <f>+$I714*'10k &amp; MO'!F$7+$J714*'10k &amp; MO'!F$13+$K714*'10k &amp; MO'!F$19+$L714*'10k &amp; MO'!F$25+$M714*'10k &amp; MO'!F$31</f>
        <v>0</v>
      </c>
      <c r="X714" s="349">
        <f>+$I714*'10k &amp; MO'!G$7+$J714*'10k &amp; MO'!G$13+$K714*'10k &amp; MO'!G$19+$L714*'10k &amp; MO'!G$25+$M714*'10k &amp; MO'!G$31</f>
        <v>0</v>
      </c>
      <c r="Y714" s="349">
        <f>+$N714*'10k &amp; MO'!H$7+$O714*'10k &amp; MO'!H$13+$P714*'10k &amp; MO'!H$19+$Q714*'10k &amp; MO'!H$25+$R714*'10k &amp; MO'!H$31</f>
        <v>0</v>
      </c>
      <c r="Z714" s="349">
        <f>+$N714*'10k &amp; MO'!I$7+$O714*'10k &amp; MO'!I$13+$P714*'10k &amp; MO'!I$19+$Q714*'10k &amp; MO'!I$25+$R714*'10k &amp; MO'!I$31</f>
        <v>0</v>
      </c>
      <c r="AA714" s="349">
        <f>+$N714*'10k &amp; MO'!J$7+$O714*'10k &amp; MO'!J$13+$P714*'10k &amp; MO'!J$19+$Q714*'10k &amp; MO'!J$25+$R714*'10k &amp; MO'!J$31</f>
        <v>0</v>
      </c>
      <c r="AB714" s="349">
        <f>+$N714*'10k &amp; MO'!K$7+$O714*'10k &amp; MO'!K$13+$P714*'10k &amp; MO'!K$19+$Q714*'10k &amp; MO'!K$25+$R714*'10k &amp; MO'!K$31</f>
        <v>0</v>
      </c>
      <c r="AC714" s="349">
        <f>+$N714*'10k &amp; MO'!L$7+$O714*'10k &amp; MO'!L$13+$P714*'10k &amp; MO'!L$19+$Q714*'10k &amp; MO'!L$25+$R714*'10k &amp; MO'!L$31</f>
        <v>0</v>
      </c>
      <c r="AD714" s="350">
        <f>+S714*'10k &amp; MO'!O$7</f>
        <v>0</v>
      </c>
      <c r="AF714" s="192" t="str">
        <f t="shared" si="99"/>
        <v>6672018</v>
      </c>
      <c r="AG714" s="192">
        <f>+IFERROR(VLOOKUP($AF714,'Limited Loss'!$F$5:$P$124,AG$3,FALSE),0)</f>
        <v>0</v>
      </c>
      <c r="AH714" s="193">
        <f>+IFERROR(VLOOKUP($AF714,'Limited Loss'!$F$5:$P$124,AH$3,FALSE),0)</f>
        <v>0</v>
      </c>
      <c r="AI714" s="193">
        <f>+IFERROR(VLOOKUP($AF714,'Limited Loss'!$F$5:$P$124,AI$3,FALSE),0)</f>
        <v>0</v>
      </c>
      <c r="AJ714" s="193">
        <f>+IFERROR(VLOOKUP($AF714,'Limited Loss'!$F$5:$P$124,AJ$3,FALSE),0)</f>
        <v>0</v>
      </c>
      <c r="AK714" s="100">
        <f>+IFERROR(VLOOKUP($AF714,'Limited Loss'!$F$5:$P$124,AK$3,FALSE),0)</f>
        <v>0</v>
      </c>
      <c r="AL714" s="193">
        <f>+IFERROR(VLOOKUP($AF714,'Limited Loss'!$F$5:$P$124,AL$3,FALSE),0)</f>
        <v>0</v>
      </c>
      <c r="AM714" s="193">
        <f>+IFERROR(VLOOKUP($AF714,'Limited Loss'!$F$5:$P$124,AM$3,FALSE),0)</f>
        <v>0</v>
      </c>
      <c r="AN714" s="193">
        <f>+IFERROR(VLOOKUP($AF714,'Limited Loss'!$F$5:$P$124,AN$3,FALSE),0)</f>
        <v>0</v>
      </c>
      <c r="AO714" s="193">
        <f>+IFERROR(VLOOKUP($AF714,'Limited Loss'!$F$5:$P$124,AO$3,FALSE),0)</f>
        <v>0</v>
      </c>
      <c r="AP714" s="100">
        <f>+IFERROR(VLOOKUP($AF714,'Limited Loss'!$F$5:$P$124,AP$3,FALSE),0)</f>
        <v>0</v>
      </c>
      <c r="AQ714" s="353"/>
      <c r="AR714" s="331">
        <f t="shared" si="100"/>
        <v>667</v>
      </c>
      <c r="AS714" s="332">
        <f t="shared" si="100"/>
        <v>2018</v>
      </c>
      <c r="AT714" s="349">
        <f t="shared" si="98"/>
        <v>0</v>
      </c>
      <c r="AU714" s="349">
        <f t="shared" si="98"/>
        <v>0</v>
      </c>
      <c r="AV714" s="349">
        <f t="shared" si="98"/>
        <v>0</v>
      </c>
      <c r="AW714" s="349">
        <f t="shared" si="98"/>
        <v>0</v>
      </c>
      <c r="AX714" s="350">
        <f t="shared" si="98"/>
        <v>0</v>
      </c>
      <c r="AY714" s="349">
        <f t="shared" si="98"/>
        <v>0</v>
      </c>
      <c r="AZ714" s="349">
        <f t="shared" si="98"/>
        <v>0</v>
      </c>
      <c r="BA714" s="349">
        <f t="shared" si="98"/>
        <v>0</v>
      </c>
      <c r="BB714" s="349">
        <f t="shared" si="98"/>
        <v>0</v>
      </c>
      <c r="BC714" s="349">
        <f t="shared" si="98"/>
        <v>0</v>
      </c>
      <c r="BD714" s="350">
        <f t="shared" si="98"/>
        <v>0</v>
      </c>
      <c r="BE714" s="349">
        <f t="shared" si="102"/>
        <v>0</v>
      </c>
      <c r="BF714" s="375">
        <f t="shared" si="103"/>
        <v>0</v>
      </c>
      <c r="BG714" s="334">
        <f t="shared" si="104"/>
        <v>0</v>
      </c>
    </row>
    <row r="715" spans="1:59" x14ac:dyDescent="0.2">
      <c r="A715" s="326" t="str">
        <f t="shared" si="101"/>
        <v>6682014</v>
      </c>
      <c r="B715" s="331">
        <v>668</v>
      </c>
      <c r="C715" s="327">
        <v>2014</v>
      </c>
      <c r="D715" s="353">
        <f>+IFERROR(VLOOKUP($A715,Data_Loss!$A$2:$V$1180,6,FALSE),0)</f>
        <v>0</v>
      </c>
      <c r="E715" s="353">
        <f>+IFERROR(VLOOKUP($A715,Data_Loss!$A$2:$V$1180,7,FALSE),0)</f>
        <v>0</v>
      </c>
      <c r="F715" s="353">
        <f>+IFERROR(VLOOKUP($A715,Data_Loss!$A$2:$V$1180,8,FALSE),0)</f>
        <v>0</v>
      </c>
      <c r="G715" s="353">
        <f>+IFERROR(VLOOKUP($A715,Data_Loss!$A$2:$V$1180,9,FALSE),0)</f>
        <v>3</v>
      </c>
      <c r="H715" s="353">
        <f>+IFERROR(VLOOKUP($A715,Data_Loss!$A$2:$V$1180,10,FALSE),0)</f>
        <v>3</v>
      </c>
      <c r="I715" s="353">
        <f>+IFERROR(VLOOKUP($A715,Data_Loss!$A$2:$V$1300,12,FALSE),0)</f>
        <v>0</v>
      </c>
      <c r="J715" s="353">
        <f>+IFERROR(VLOOKUP($A715,Data_Loss!$A$2:$V$1300,13,FALSE),0)</f>
        <v>0</v>
      </c>
      <c r="K715" s="353">
        <f>+IFERROR(VLOOKUP($A715,Data_Loss!$A$2:$V$1300,14,FALSE),0)</f>
        <v>0</v>
      </c>
      <c r="L715" s="353">
        <f>+IFERROR(VLOOKUP($A715,Data_Loss!$A$2:$V$1300,15,FALSE),0)</f>
        <v>103943</v>
      </c>
      <c r="M715" s="353">
        <f>+IFERROR(VLOOKUP($A715,Data_Loss!$A$2:$V$1300,16,FALSE),0)</f>
        <v>14323</v>
      </c>
      <c r="N715" s="353">
        <f>+IFERROR(VLOOKUP($A715,Data_Loss!$A$2:$V$1300,17,FALSE),0)</f>
        <v>0</v>
      </c>
      <c r="O715" s="353">
        <f>+IFERROR(VLOOKUP($A715,Data_Loss!$A$2:$V$1300,18,FALSE),0)</f>
        <v>0</v>
      </c>
      <c r="P715" s="353">
        <f>+IFERROR(VLOOKUP($A715,Data_Loss!$A$2:$V$1300,19,FALSE),0)</f>
        <v>0</v>
      </c>
      <c r="Q715" s="353">
        <f>+IFERROR(VLOOKUP($A715,Data_Loss!$A$2:$V$1300,20,FALSE),0)</f>
        <v>71333</v>
      </c>
      <c r="R715" s="353">
        <f>+IFERROR(VLOOKUP($A715,Data_Loss!$A$2:$V$1300,21,FALSE),0)</f>
        <v>15291</v>
      </c>
      <c r="S715" s="353">
        <f>+IFERROR(VLOOKUP($A715,Data_Loss!$A$2:$V$1300,22,FALSE),0)</f>
        <v>3412</v>
      </c>
      <c r="T715" s="191">
        <f>+$I715*'10k &amp; MO'!C$3+$J715*'10k &amp; MO'!C$9+$K715*'10k &amp; MO'!C$15+$L715*'10k &amp; MO'!C$21+$M715*'10k &amp; MO'!C$27</f>
        <v>0</v>
      </c>
      <c r="U715" s="349">
        <f>+$I715*'10k &amp; MO'!D$3+$J715*'10k &amp; MO'!D$9+$K715*'10k &amp; MO'!D$15+$L715*'10k &amp; MO'!D$21+$M715*'10k &amp; MO'!D$27</f>
        <v>0</v>
      </c>
      <c r="V715" s="349">
        <f>+$I715*'10k &amp; MO'!E$3+$J715*'10k &amp; MO'!E$9+$K715*'10k &amp; MO'!E$15+$L715*'10k &amp; MO'!E$21+$M715*'10k &amp; MO'!E$27</f>
        <v>0</v>
      </c>
      <c r="W715" s="349">
        <f>+$I715*'10k &amp; MO'!F$3+$J715*'10k &amp; MO'!F$9+$K715*'10k &amp; MO'!F$15+$L715*'10k &amp; MO'!F$21+$M715*'10k &amp; MO'!F$27</f>
        <v>127745.94700000001</v>
      </c>
      <c r="X715" s="349">
        <f>+$I715*'10k &amp; MO'!G$3+$J715*'10k &amp; MO'!G$9+$K715*'10k &amp; MO'!G$15+$L715*'10k &amp; MO'!G$21+$M715*'10k &amp; MO'!G$27</f>
        <v>16213.635999999999</v>
      </c>
      <c r="Y715" s="349">
        <f>+$N715*'10k &amp; MO'!H$3+$O715*'10k &amp; MO'!H$9+$P715*'10k &amp; MO'!H$15+$Q715*'10k &amp; MO'!H$21+$R715*'10k &amp; MO'!H$27</f>
        <v>0</v>
      </c>
      <c r="Z715" s="349">
        <f>+$N715*'10k &amp; MO'!I$3+$O715*'10k &amp; MO'!I$9+$P715*'10k &amp; MO'!I$15+$Q715*'10k &amp; MO'!I$21+$R715*'10k &amp; MO'!I$27</f>
        <v>0</v>
      </c>
      <c r="AA715" s="349">
        <f>+$N715*'10k &amp; MO'!J$3+$O715*'10k &amp; MO'!J$9+$P715*'10k &amp; MO'!J$15+$Q715*'10k &amp; MO'!J$21+$R715*'10k &amp; MO'!J$27</f>
        <v>0</v>
      </c>
      <c r="AB715" s="349">
        <f>+$N715*'10k &amp; MO'!K$3+$O715*'10k &amp; MO'!K$9+$P715*'10k &amp; MO'!K$15+$Q715*'10k &amp; MO'!K$21+$R715*'10k &amp; MO'!K$27</f>
        <v>99937.532999999996</v>
      </c>
      <c r="AC715" s="349">
        <f>+$N715*'10k &amp; MO'!L$3+$O715*'10k &amp; MO'!L$9+$P715*'10k &amp; MO'!L$15+$Q715*'10k &amp; MO'!L$21+$R715*'10k &amp; MO'!L$27</f>
        <v>23578.722000000002</v>
      </c>
      <c r="AD715" s="350">
        <f>+S715*'10k &amp; MO'!O$3</f>
        <v>3654.252</v>
      </c>
      <c r="AF715" s="192" t="str">
        <f t="shared" si="99"/>
        <v>6682014</v>
      </c>
      <c r="AG715" s="192">
        <f>+IFERROR(VLOOKUP($AF715,'Limited Loss'!$F$5:$P$124,AG$3,FALSE),0)</f>
        <v>0</v>
      </c>
      <c r="AH715" s="193">
        <f>+IFERROR(VLOOKUP($AF715,'Limited Loss'!$F$5:$P$124,AH$3,FALSE),0)</f>
        <v>0</v>
      </c>
      <c r="AI715" s="193">
        <f>+IFERROR(VLOOKUP($AF715,'Limited Loss'!$F$5:$P$124,AI$3,FALSE),0)</f>
        <v>0</v>
      </c>
      <c r="AJ715" s="193">
        <f>+IFERROR(VLOOKUP($AF715,'Limited Loss'!$F$5:$P$124,AJ$3,FALSE),0)</f>
        <v>0</v>
      </c>
      <c r="AK715" s="100">
        <f>+IFERROR(VLOOKUP($AF715,'Limited Loss'!$F$5:$P$124,AK$3,FALSE),0)</f>
        <v>0</v>
      </c>
      <c r="AL715" s="193">
        <f>+IFERROR(VLOOKUP($AF715,'Limited Loss'!$F$5:$P$124,AL$3,FALSE),0)</f>
        <v>0</v>
      </c>
      <c r="AM715" s="193">
        <f>+IFERROR(VLOOKUP($AF715,'Limited Loss'!$F$5:$P$124,AM$3,FALSE),0)</f>
        <v>0</v>
      </c>
      <c r="AN715" s="193">
        <f>+IFERROR(VLOOKUP($AF715,'Limited Loss'!$F$5:$P$124,AN$3,FALSE),0)</f>
        <v>0</v>
      </c>
      <c r="AO715" s="193">
        <f>+IFERROR(VLOOKUP($AF715,'Limited Loss'!$F$5:$P$124,AO$3,FALSE),0)</f>
        <v>0</v>
      </c>
      <c r="AP715" s="100">
        <f>+IFERROR(VLOOKUP($AF715,'Limited Loss'!$F$5:$P$124,AP$3,FALSE),0)</f>
        <v>0</v>
      </c>
      <c r="AQ715" s="353"/>
      <c r="AR715" s="331">
        <f t="shared" si="100"/>
        <v>668</v>
      </c>
      <c r="AS715" s="332">
        <f t="shared" si="100"/>
        <v>2014</v>
      </c>
      <c r="AT715" s="349">
        <f t="shared" si="98"/>
        <v>0</v>
      </c>
      <c r="AU715" s="349">
        <f t="shared" si="98"/>
        <v>0</v>
      </c>
      <c r="AV715" s="349">
        <f t="shared" si="98"/>
        <v>0</v>
      </c>
      <c r="AW715" s="349">
        <f t="shared" si="98"/>
        <v>127745.94700000001</v>
      </c>
      <c r="AX715" s="350">
        <f t="shared" si="98"/>
        <v>16213.635999999999</v>
      </c>
      <c r="AY715" s="349">
        <f t="shared" si="98"/>
        <v>0</v>
      </c>
      <c r="AZ715" s="349">
        <f t="shared" si="98"/>
        <v>0</v>
      </c>
      <c r="BA715" s="349">
        <f t="shared" si="98"/>
        <v>0</v>
      </c>
      <c r="BB715" s="349">
        <f t="shared" si="98"/>
        <v>99937.532999999996</v>
      </c>
      <c r="BC715" s="349">
        <f t="shared" si="98"/>
        <v>23578.722000000002</v>
      </c>
      <c r="BD715" s="350">
        <f t="shared" si="98"/>
        <v>3654.252</v>
      </c>
      <c r="BE715" s="349">
        <f t="shared" si="102"/>
        <v>0</v>
      </c>
      <c r="BF715" s="375">
        <f t="shared" si="103"/>
        <v>267475.83799999999</v>
      </c>
      <c r="BG715" s="334">
        <f t="shared" si="104"/>
        <v>3654.252</v>
      </c>
    </row>
    <row r="716" spans="1:59" x14ac:dyDescent="0.2">
      <c r="A716" s="326" t="str">
        <f t="shared" si="101"/>
        <v>6682015</v>
      </c>
      <c r="B716" s="331">
        <v>668</v>
      </c>
      <c r="C716" s="327">
        <v>2015</v>
      </c>
      <c r="D716" s="353">
        <f>+IFERROR(VLOOKUP($A716,Data_Loss!$A$2:$V$1180,6,FALSE),0)</f>
        <v>0</v>
      </c>
      <c r="E716" s="353">
        <f>+IFERROR(VLOOKUP($A716,Data_Loss!$A$2:$V$1180,7,FALSE),0)</f>
        <v>0</v>
      </c>
      <c r="F716" s="353">
        <f>+IFERROR(VLOOKUP($A716,Data_Loss!$A$2:$V$1180,8,FALSE),0)</f>
        <v>0</v>
      </c>
      <c r="G716" s="353">
        <f>+IFERROR(VLOOKUP($A716,Data_Loss!$A$2:$V$1180,9,FALSE),0)</f>
        <v>1</v>
      </c>
      <c r="H716" s="353">
        <f>+IFERROR(VLOOKUP($A716,Data_Loss!$A$2:$V$1180,10,FALSE),0)</f>
        <v>0</v>
      </c>
      <c r="I716" s="353">
        <f>+IFERROR(VLOOKUP($A716,Data_Loss!$A$2:$V$1300,12,FALSE),0)</f>
        <v>0</v>
      </c>
      <c r="J716" s="353">
        <f>+IFERROR(VLOOKUP($A716,Data_Loss!$A$2:$V$1300,13,FALSE),0)</f>
        <v>0</v>
      </c>
      <c r="K716" s="353">
        <f>+IFERROR(VLOOKUP($A716,Data_Loss!$A$2:$V$1300,14,FALSE),0)</f>
        <v>0</v>
      </c>
      <c r="L716" s="353">
        <f>+IFERROR(VLOOKUP($A716,Data_Loss!$A$2:$V$1300,15,FALSE),0)</f>
        <v>6000</v>
      </c>
      <c r="M716" s="353">
        <f>+IFERROR(VLOOKUP($A716,Data_Loss!$A$2:$V$1300,16,FALSE),0)</f>
        <v>0</v>
      </c>
      <c r="N716" s="353">
        <f>+IFERROR(VLOOKUP($A716,Data_Loss!$A$2:$V$1300,17,FALSE),0)</f>
        <v>0</v>
      </c>
      <c r="O716" s="353">
        <f>+IFERROR(VLOOKUP($A716,Data_Loss!$A$2:$V$1300,18,FALSE),0)</f>
        <v>0</v>
      </c>
      <c r="P716" s="353">
        <f>+IFERROR(VLOOKUP($A716,Data_Loss!$A$2:$V$1300,19,FALSE),0)</f>
        <v>0</v>
      </c>
      <c r="Q716" s="353">
        <f>+IFERROR(VLOOKUP($A716,Data_Loss!$A$2:$V$1300,20,FALSE),0)</f>
        <v>4951</v>
      </c>
      <c r="R716" s="353">
        <f>+IFERROR(VLOOKUP($A716,Data_Loss!$A$2:$V$1300,21,FALSE),0)</f>
        <v>0</v>
      </c>
      <c r="S716" s="353">
        <f>+IFERROR(VLOOKUP($A716,Data_Loss!$A$2:$V$1300,22,FALSE),0)</f>
        <v>7041</v>
      </c>
      <c r="T716" s="191">
        <f>+$I716*'10k &amp; MO'!C$4+$J716*'10k &amp; MO'!C$10+$K716*'10k &amp; MO'!C$16+$L716*'10k &amp; MO'!C$22+$M716*'10k &amp; MO'!C$28</f>
        <v>0</v>
      </c>
      <c r="U716" s="349">
        <f>+$I716*'10k &amp; MO'!D$4+$J716*'10k &amp; MO'!D$10+$K716*'10k &amp; MO'!D$16+$L716*'10k &amp; MO'!D$22+$M716*'10k &amp; MO'!D$28</f>
        <v>0</v>
      </c>
      <c r="V716" s="349">
        <f>+$I716*'10k &amp; MO'!E$4+$J716*'10k &amp; MO'!E$10+$K716*'10k &amp; MO'!E$16+$L716*'10k &amp; MO'!E$22+$M716*'10k &amp; MO'!E$28</f>
        <v>879</v>
      </c>
      <c r="W716" s="349">
        <f>+$I716*'10k &amp; MO'!F$4+$J716*'10k &amp; MO'!F$10+$K716*'10k &amp; MO'!F$16+$L716*'10k &amp; MO'!F$22+$M716*'10k &amp; MO'!F$28</f>
        <v>6584.9999999999991</v>
      </c>
      <c r="X716" s="349">
        <f>+$I716*'10k &amp; MO'!G$4+$J716*'10k &amp; MO'!G$10+$K716*'10k &amp; MO'!G$16+$L716*'10k &amp; MO'!G$22+$M716*'10k &amp; MO'!G$28</f>
        <v>49.8</v>
      </c>
      <c r="Y716" s="349">
        <f>+$N716*'10k &amp; MO'!H$4+$O716*'10k &amp; MO'!H$10+$P716*'10k &amp; MO'!H$16+$Q716*'10k &amp; MO'!H$22+$R716*'10k &amp; MO'!H$28</f>
        <v>0</v>
      </c>
      <c r="Z716" s="349">
        <f>+$N716*'10k &amp; MO'!I$4+$O716*'10k &amp; MO'!I$10+$P716*'10k &amp; MO'!I$16+$Q716*'10k &amp; MO'!I$22+$R716*'10k &amp; MO'!I$28</f>
        <v>0</v>
      </c>
      <c r="AA716" s="349">
        <f>+$N716*'10k &amp; MO'!J$4+$O716*'10k &amp; MO'!J$10+$P716*'10k &amp; MO'!J$16+$Q716*'10k &amp; MO'!J$22+$R716*'10k &amp; MO'!J$28</f>
        <v>928.80759999999998</v>
      </c>
      <c r="AB716" s="349">
        <f>+$N716*'10k &amp; MO'!K$4+$O716*'10k &amp; MO'!K$10+$P716*'10k &amp; MO'!K$16+$Q716*'10k &amp; MO'!K$22+$R716*'10k &amp; MO'!K$28</f>
        <v>7639.393</v>
      </c>
      <c r="AC716" s="349">
        <f>+$N716*'10k &amp; MO'!L$4+$O716*'10k &amp; MO'!L$10+$P716*'10k &amp; MO'!L$16+$Q716*'10k &amp; MO'!L$22+$R716*'10k &amp; MO'!L$28</f>
        <v>116.3485</v>
      </c>
      <c r="AD716" s="350">
        <f>+S716*'10k &amp; MO'!O$4</f>
        <v>8533.6919999999991</v>
      </c>
      <c r="AF716" s="192" t="str">
        <f t="shared" si="99"/>
        <v>6682015</v>
      </c>
      <c r="AG716" s="192">
        <f>+IFERROR(VLOOKUP($AF716,'Limited Loss'!$F$5:$P$124,AG$3,FALSE),0)</f>
        <v>0</v>
      </c>
      <c r="AH716" s="193">
        <f>+IFERROR(VLOOKUP($AF716,'Limited Loss'!$F$5:$P$124,AH$3,FALSE),0)</f>
        <v>0</v>
      </c>
      <c r="AI716" s="193">
        <f>+IFERROR(VLOOKUP($AF716,'Limited Loss'!$F$5:$P$124,AI$3,FALSE),0)</f>
        <v>0</v>
      </c>
      <c r="AJ716" s="193">
        <f>+IFERROR(VLOOKUP($AF716,'Limited Loss'!$F$5:$P$124,AJ$3,FALSE),0)</f>
        <v>0</v>
      </c>
      <c r="AK716" s="100">
        <f>+IFERROR(VLOOKUP($AF716,'Limited Loss'!$F$5:$P$124,AK$3,FALSE),0)</f>
        <v>0</v>
      </c>
      <c r="AL716" s="193">
        <f>+IFERROR(VLOOKUP($AF716,'Limited Loss'!$F$5:$P$124,AL$3,FALSE),0)</f>
        <v>0</v>
      </c>
      <c r="AM716" s="193">
        <f>+IFERROR(VLOOKUP($AF716,'Limited Loss'!$F$5:$P$124,AM$3,FALSE),0)</f>
        <v>0</v>
      </c>
      <c r="AN716" s="193">
        <f>+IFERROR(VLOOKUP($AF716,'Limited Loss'!$F$5:$P$124,AN$3,FALSE),0)</f>
        <v>0</v>
      </c>
      <c r="AO716" s="193">
        <f>+IFERROR(VLOOKUP($AF716,'Limited Loss'!$F$5:$P$124,AO$3,FALSE),0)</f>
        <v>0</v>
      </c>
      <c r="AP716" s="100">
        <f>+IFERROR(VLOOKUP($AF716,'Limited Loss'!$F$5:$P$124,AP$3,FALSE),0)</f>
        <v>0</v>
      </c>
      <c r="AQ716" s="353"/>
      <c r="AR716" s="331">
        <f t="shared" si="100"/>
        <v>668</v>
      </c>
      <c r="AS716" s="332">
        <f t="shared" si="100"/>
        <v>2015</v>
      </c>
      <c r="AT716" s="349">
        <f t="shared" si="98"/>
        <v>0</v>
      </c>
      <c r="AU716" s="349">
        <f t="shared" si="98"/>
        <v>0</v>
      </c>
      <c r="AV716" s="349">
        <f t="shared" si="98"/>
        <v>879</v>
      </c>
      <c r="AW716" s="349">
        <f t="shared" si="98"/>
        <v>6584.9999999999991</v>
      </c>
      <c r="AX716" s="350">
        <f t="shared" si="98"/>
        <v>49.8</v>
      </c>
      <c r="AY716" s="349">
        <f t="shared" si="98"/>
        <v>0</v>
      </c>
      <c r="AZ716" s="349">
        <f t="shared" si="98"/>
        <v>0</v>
      </c>
      <c r="BA716" s="349">
        <f t="shared" si="98"/>
        <v>928.80759999999998</v>
      </c>
      <c r="BB716" s="349">
        <f t="shared" si="98"/>
        <v>7639.393</v>
      </c>
      <c r="BC716" s="349">
        <f t="shared" si="98"/>
        <v>116.3485</v>
      </c>
      <c r="BD716" s="350">
        <f t="shared" si="98"/>
        <v>8533.6919999999991</v>
      </c>
      <c r="BE716" s="349">
        <f t="shared" si="102"/>
        <v>1807.8076000000001</v>
      </c>
      <c r="BF716" s="375">
        <f t="shared" si="103"/>
        <v>14390.541499999999</v>
      </c>
      <c r="BG716" s="334">
        <f t="shared" si="104"/>
        <v>8533.6919999999991</v>
      </c>
    </row>
    <row r="717" spans="1:59" x14ac:dyDescent="0.2">
      <c r="A717" s="326" t="str">
        <f t="shared" si="101"/>
        <v>6682016</v>
      </c>
      <c r="B717" s="331">
        <v>668</v>
      </c>
      <c r="C717" s="327">
        <v>2016</v>
      </c>
      <c r="D717" s="353">
        <f>+IFERROR(VLOOKUP($A717,Data_Loss!$A$2:$V$1180,6,FALSE),0)</f>
        <v>0</v>
      </c>
      <c r="E717" s="353">
        <f>+IFERROR(VLOOKUP($A717,Data_Loss!$A$2:$V$1180,7,FALSE),0)</f>
        <v>0</v>
      </c>
      <c r="F717" s="353">
        <f>+IFERROR(VLOOKUP($A717,Data_Loss!$A$2:$V$1180,8,FALSE),0)</f>
        <v>0</v>
      </c>
      <c r="G717" s="353">
        <f>+IFERROR(VLOOKUP($A717,Data_Loss!$A$2:$V$1180,9,FALSE),0)</f>
        <v>1</v>
      </c>
      <c r="H717" s="353">
        <f>+IFERROR(VLOOKUP($A717,Data_Loss!$A$2:$V$1180,10,FALSE),0)</f>
        <v>1</v>
      </c>
      <c r="I717" s="353">
        <f>+IFERROR(VLOOKUP($A717,Data_Loss!$A$2:$V$1300,12,FALSE),0)</f>
        <v>0</v>
      </c>
      <c r="J717" s="353">
        <f>+IFERROR(VLOOKUP($A717,Data_Loss!$A$2:$V$1300,13,FALSE),0)</f>
        <v>0</v>
      </c>
      <c r="K717" s="353">
        <f>+IFERROR(VLOOKUP($A717,Data_Loss!$A$2:$V$1300,14,FALSE),0)</f>
        <v>0</v>
      </c>
      <c r="L717" s="353">
        <f>+IFERROR(VLOOKUP($A717,Data_Loss!$A$2:$V$1300,15,FALSE),0)</f>
        <v>5000</v>
      </c>
      <c r="M717" s="353">
        <f>+IFERROR(VLOOKUP($A717,Data_Loss!$A$2:$V$1300,16,FALSE),0)</f>
        <v>9733</v>
      </c>
      <c r="N717" s="353">
        <f>+IFERROR(VLOOKUP($A717,Data_Loss!$A$2:$V$1300,17,FALSE),0)</f>
        <v>0</v>
      </c>
      <c r="O717" s="353">
        <f>+IFERROR(VLOOKUP($A717,Data_Loss!$A$2:$V$1300,18,FALSE),0)</f>
        <v>0</v>
      </c>
      <c r="P717" s="353">
        <f>+IFERROR(VLOOKUP($A717,Data_Loss!$A$2:$V$1300,19,FALSE),0)</f>
        <v>0</v>
      </c>
      <c r="Q717" s="353">
        <f>+IFERROR(VLOOKUP($A717,Data_Loss!$A$2:$V$1300,20,FALSE),0)</f>
        <v>0</v>
      </c>
      <c r="R717" s="353">
        <f>+IFERROR(VLOOKUP($A717,Data_Loss!$A$2:$V$1300,21,FALSE),0)</f>
        <v>15460</v>
      </c>
      <c r="S717" s="353">
        <f>+IFERROR(VLOOKUP($A717,Data_Loss!$A$2:$V$1300,22,FALSE),0)</f>
        <v>0</v>
      </c>
      <c r="T717" s="191">
        <f>+$I717*'10k &amp; MO'!C$5+$J717*'10k &amp; MO'!C$11+$K717*'10k &amp; MO'!C$17+$L717*'10k &amp; MO'!C$23+$M717*'10k &amp; MO'!C$29</f>
        <v>0</v>
      </c>
      <c r="U717" s="349">
        <f>+$I717*'10k &amp; MO'!D$5+$J717*'10k &amp; MO'!D$11+$K717*'10k &amp; MO'!D$17+$L717*'10k &amp; MO'!D$23+$M717*'10k &amp; MO'!D$29</f>
        <v>0</v>
      </c>
      <c r="V717" s="349">
        <f>+$I717*'10k &amp; MO'!E$5+$J717*'10k &amp; MO'!E$11+$K717*'10k &amp; MO'!E$17+$L717*'10k &amp; MO'!E$23+$M717*'10k &amp; MO'!E$29</f>
        <v>2727.2489</v>
      </c>
      <c r="W717" s="349">
        <f>+$I717*'10k &amp; MO'!F$5+$J717*'10k &amp; MO'!F$11+$K717*'10k &amp; MO'!F$17+$L717*'10k &amp; MO'!F$23+$M717*'10k &amp; MO'!F$29</f>
        <v>6068.4507999999996</v>
      </c>
      <c r="X717" s="349">
        <f>+$I717*'10k &amp; MO'!G$5+$J717*'10k &amp; MO'!G$11+$K717*'10k &amp; MO'!G$17+$L717*'10k &amp; MO'!G$23+$M717*'10k &amp; MO'!G$29</f>
        <v>10254.606399999999</v>
      </c>
      <c r="Y717" s="349">
        <f>+$N717*'10k &amp; MO'!H$5+$O717*'10k &amp; MO'!H$11+$P717*'10k &amp; MO'!H$17+$Q717*'10k &amp; MO'!H$23+$R717*'10k &amp; MO'!H$29</f>
        <v>0</v>
      </c>
      <c r="Z717" s="349">
        <f>+$N717*'10k &amp; MO'!I$5+$O717*'10k &amp; MO'!I$11+$P717*'10k &amp; MO'!I$17+$Q717*'10k &amp; MO'!I$23+$R717*'10k &amp; MO'!I$29</f>
        <v>0</v>
      </c>
      <c r="AA717" s="349">
        <f>+$N717*'10k &amp; MO'!J$5+$O717*'10k &amp; MO'!J$11+$P717*'10k &amp; MO'!J$17+$Q717*'10k &amp; MO'!J$23+$R717*'10k &amp; MO'!J$29</f>
        <v>1371.3019999999999</v>
      </c>
      <c r="AB717" s="349">
        <f>+$N717*'10k &amp; MO'!K$5+$O717*'10k &amp; MO'!K$11+$P717*'10k &amp; MO'!K$17+$Q717*'10k &amp; MO'!K$23+$R717*'10k &amp; MO'!K$29</f>
        <v>1516.6260000000002</v>
      </c>
      <c r="AC717" s="349">
        <f>+$N717*'10k &amp; MO'!L$5+$O717*'10k &amp; MO'!L$11+$P717*'10k &amp; MO'!L$17+$Q717*'10k &amp; MO'!L$23+$R717*'10k &amp; MO'!L$29</f>
        <v>23301.312000000002</v>
      </c>
      <c r="AD717" s="350">
        <f>+S717*'10k &amp; MO'!O$5</f>
        <v>0</v>
      </c>
      <c r="AF717" s="192" t="str">
        <f t="shared" si="99"/>
        <v>6682016</v>
      </c>
      <c r="AG717" s="192">
        <f>+IFERROR(VLOOKUP($AF717,'Limited Loss'!$F$5:$P$124,AG$3,FALSE),0)</f>
        <v>0</v>
      </c>
      <c r="AH717" s="193">
        <f>+IFERROR(VLOOKUP($AF717,'Limited Loss'!$F$5:$P$124,AH$3,FALSE),0)</f>
        <v>0</v>
      </c>
      <c r="AI717" s="193">
        <f>+IFERROR(VLOOKUP($AF717,'Limited Loss'!$F$5:$P$124,AI$3,FALSE),0)</f>
        <v>0</v>
      </c>
      <c r="AJ717" s="193">
        <f>+IFERROR(VLOOKUP($AF717,'Limited Loss'!$F$5:$P$124,AJ$3,FALSE),0)</f>
        <v>0</v>
      </c>
      <c r="AK717" s="100">
        <f>+IFERROR(VLOOKUP($AF717,'Limited Loss'!$F$5:$P$124,AK$3,FALSE),0)</f>
        <v>0</v>
      </c>
      <c r="AL717" s="193">
        <f>+IFERROR(VLOOKUP($AF717,'Limited Loss'!$F$5:$P$124,AL$3,FALSE),0)</f>
        <v>0</v>
      </c>
      <c r="AM717" s="193">
        <f>+IFERROR(VLOOKUP($AF717,'Limited Loss'!$F$5:$P$124,AM$3,FALSE),0)</f>
        <v>0</v>
      </c>
      <c r="AN717" s="193">
        <f>+IFERROR(VLOOKUP($AF717,'Limited Loss'!$F$5:$P$124,AN$3,FALSE),0)</f>
        <v>0</v>
      </c>
      <c r="AO717" s="193">
        <f>+IFERROR(VLOOKUP($AF717,'Limited Loss'!$F$5:$P$124,AO$3,FALSE),0)</f>
        <v>0</v>
      </c>
      <c r="AP717" s="100">
        <f>+IFERROR(VLOOKUP($AF717,'Limited Loss'!$F$5:$P$124,AP$3,FALSE),0)</f>
        <v>0</v>
      </c>
      <c r="AQ717" s="353"/>
      <c r="AR717" s="331">
        <f t="shared" si="100"/>
        <v>668</v>
      </c>
      <c r="AS717" s="332">
        <f t="shared" si="100"/>
        <v>2016</v>
      </c>
      <c r="AT717" s="349">
        <f t="shared" si="98"/>
        <v>0</v>
      </c>
      <c r="AU717" s="349">
        <f t="shared" si="98"/>
        <v>0</v>
      </c>
      <c r="AV717" s="349">
        <f t="shared" si="98"/>
        <v>2727.2489</v>
      </c>
      <c r="AW717" s="349">
        <f t="shared" si="98"/>
        <v>6068.4507999999996</v>
      </c>
      <c r="AX717" s="350">
        <f t="shared" si="98"/>
        <v>10254.606399999999</v>
      </c>
      <c r="AY717" s="349">
        <f t="shared" si="98"/>
        <v>0</v>
      </c>
      <c r="AZ717" s="349">
        <f t="shared" si="98"/>
        <v>0</v>
      </c>
      <c r="BA717" s="349">
        <f t="shared" si="98"/>
        <v>1371.3019999999999</v>
      </c>
      <c r="BB717" s="349">
        <f t="shared" si="98"/>
        <v>1516.6260000000002</v>
      </c>
      <c r="BC717" s="349">
        <f t="shared" si="98"/>
        <v>23301.312000000002</v>
      </c>
      <c r="BD717" s="350">
        <f t="shared" si="98"/>
        <v>0</v>
      </c>
      <c r="BE717" s="349">
        <f t="shared" si="102"/>
        <v>4098.5509000000002</v>
      </c>
      <c r="BF717" s="375">
        <f t="shared" si="103"/>
        <v>41140.995200000005</v>
      </c>
      <c r="BG717" s="334">
        <f t="shared" si="104"/>
        <v>0</v>
      </c>
    </row>
    <row r="718" spans="1:59" x14ac:dyDescent="0.2">
      <c r="A718" s="326" t="str">
        <f t="shared" si="101"/>
        <v>6682017</v>
      </c>
      <c r="B718" s="331">
        <v>668</v>
      </c>
      <c r="C718" s="327">
        <v>2017</v>
      </c>
      <c r="D718" s="353">
        <f>+IFERROR(VLOOKUP($A718,Data_Loss!$A$2:$V$1180,6,FALSE),0)</f>
        <v>0</v>
      </c>
      <c r="E718" s="353">
        <f>+IFERROR(VLOOKUP($A718,Data_Loss!$A$2:$V$1180,7,FALSE),0)</f>
        <v>0</v>
      </c>
      <c r="F718" s="353">
        <f>+IFERROR(VLOOKUP($A718,Data_Loss!$A$2:$V$1180,8,FALSE),0)</f>
        <v>1</v>
      </c>
      <c r="G718" s="353">
        <f>+IFERROR(VLOOKUP($A718,Data_Loss!$A$2:$V$1180,9,FALSE),0)</f>
        <v>2</v>
      </c>
      <c r="H718" s="353">
        <f>+IFERROR(VLOOKUP($A718,Data_Loss!$A$2:$V$1180,10,FALSE),0)</f>
        <v>3</v>
      </c>
      <c r="I718" s="353">
        <f>+IFERROR(VLOOKUP($A718,Data_Loss!$A$2:$V$1300,12,FALSE),0)</f>
        <v>0</v>
      </c>
      <c r="J718" s="353">
        <f>+IFERROR(VLOOKUP($A718,Data_Loss!$A$2:$V$1300,13,FALSE),0)</f>
        <v>0</v>
      </c>
      <c r="K718" s="353">
        <f>+IFERROR(VLOOKUP($A718,Data_Loss!$A$2:$V$1300,14,FALSE),0)</f>
        <v>190400</v>
      </c>
      <c r="L718" s="353">
        <f>+IFERROR(VLOOKUP($A718,Data_Loss!$A$2:$V$1300,15,FALSE),0)</f>
        <v>46393</v>
      </c>
      <c r="M718" s="353">
        <f>+IFERROR(VLOOKUP($A718,Data_Loss!$A$2:$V$1300,16,FALSE),0)</f>
        <v>14103</v>
      </c>
      <c r="N718" s="353">
        <f>+IFERROR(VLOOKUP($A718,Data_Loss!$A$2:$V$1300,17,FALSE),0)</f>
        <v>0</v>
      </c>
      <c r="O718" s="353">
        <f>+IFERROR(VLOOKUP($A718,Data_Loss!$A$2:$V$1300,18,FALSE),0)</f>
        <v>0</v>
      </c>
      <c r="P718" s="353">
        <f>+IFERROR(VLOOKUP($A718,Data_Loss!$A$2:$V$1300,19,FALSE),0)</f>
        <v>182693</v>
      </c>
      <c r="Q718" s="353">
        <f>+IFERROR(VLOOKUP($A718,Data_Loss!$A$2:$V$1300,20,FALSE),0)</f>
        <v>67707</v>
      </c>
      <c r="R718" s="353">
        <f>+IFERROR(VLOOKUP($A718,Data_Loss!$A$2:$V$1300,21,FALSE),0)</f>
        <v>13134</v>
      </c>
      <c r="S718" s="353">
        <f>+IFERROR(VLOOKUP($A718,Data_Loss!$A$2:$V$1300,22,FALSE),0)</f>
        <v>4524</v>
      </c>
      <c r="T718" s="191">
        <f>+$I718*'10k &amp; MO'!C$6+$J718*'10k &amp; MO'!C$12+$K718*'10k &amp; MO'!C$18+$L718*'10k &amp; MO'!C$24+$M718*'10k &amp; MO'!C$30</f>
        <v>0</v>
      </c>
      <c r="U718" s="349">
        <f>+$I718*'10k &amp; MO'!D$6+$J718*'10k &amp; MO'!D$12+$K718*'10k &amp; MO'!D$18+$L718*'10k &amp; MO'!D$24+$M718*'10k &amp; MO'!D$30</f>
        <v>11000.998000000001</v>
      </c>
      <c r="V718" s="349">
        <f>+$I718*'10k &amp; MO'!E$6+$J718*'10k &amp; MO'!E$12+$K718*'10k &amp; MO'!E$18+$L718*'10k &amp; MO'!E$24+$M718*'10k &amp; MO'!E$30</f>
        <v>368199.58199999999</v>
      </c>
      <c r="W718" s="349">
        <f>+$I718*'10k &amp; MO'!F$6+$J718*'10k &amp; MO'!F$12+$K718*'10k &amp; MO'!F$18+$L718*'10k &amp; MO'!F$24+$M718*'10k &amp; MO'!F$30</f>
        <v>54018.639900000002</v>
      </c>
      <c r="X718" s="349">
        <f>+$I718*'10k &amp; MO'!G$6+$J718*'10k &amp; MO'!G$12+$K718*'10k &amp; MO'!G$18+$L718*'10k &amp; MO'!G$24+$M718*'10k &amp; MO'!G$30</f>
        <v>23884.278300000002</v>
      </c>
      <c r="Y718" s="349">
        <f>+$N718*'10k &amp; MO'!H$6+$O718*'10k &amp; MO'!H$12+$P718*'10k &amp; MO'!H$18+$Q718*'10k &amp; MO'!H$24+$R718*'10k &amp; MO'!H$30</f>
        <v>0</v>
      </c>
      <c r="Z718" s="349">
        <f>+$N718*'10k &amp; MO'!I$6+$O718*'10k &amp; MO'!I$12+$P718*'10k &amp; MO'!I$18+$Q718*'10k &amp; MO'!I$24+$R718*'10k &amp; MO'!I$30</f>
        <v>17589.863100000002</v>
      </c>
      <c r="AA718" s="349">
        <f>+$N718*'10k &amp; MO'!J$6+$O718*'10k &amp; MO'!J$12+$P718*'10k &amp; MO'!J$18+$Q718*'10k &amp; MO'!J$24+$R718*'10k &amp; MO'!J$30</f>
        <v>599703.39070000011</v>
      </c>
      <c r="AB718" s="349">
        <f>+$N718*'10k &amp; MO'!K$6+$O718*'10k &amp; MO'!K$12+$P718*'10k &amp; MO'!K$18+$Q718*'10k &amp; MO'!K$24+$R718*'10k &amp; MO'!K$30</f>
        <v>113733.64420000001</v>
      </c>
      <c r="AC718" s="349">
        <f>+$N718*'10k &amp; MO'!L$6+$O718*'10k &amp; MO'!L$12+$P718*'10k &amp; MO'!L$18+$Q718*'10k &amp; MO'!L$24+$R718*'10k &amp; MO'!L$30</f>
        <v>33838.944000000003</v>
      </c>
      <c r="AD718" s="350">
        <f>+S718*'10k &amp; MO'!O$6</f>
        <v>6089.3040000000001</v>
      </c>
      <c r="AF718" s="192" t="str">
        <f t="shared" si="99"/>
        <v>6682017</v>
      </c>
      <c r="AG718" s="192">
        <f>+IFERROR(VLOOKUP($AF718,'Limited Loss'!$F$5:$P$124,AG$3,FALSE),0)</f>
        <v>0</v>
      </c>
      <c r="AH718" s="193">
        <f>+IFERROR(VLOOKUP($AF718,'Limited Loss'!$F$5:$P$124,AH$3,FALSE),0)</f>
        <v>0</v>
      </c>
      <c r="AI718" s="193">
        <f>+IFERROR(VLOOKUP($AF718,'Limited Loss'!$F$5:$P$124,AI$3,FALSE),0)</f>
        <v>0</v>
      </c>
      <c r="AJ718" s="193">
        <f>+IFERROR(VLOOKUP($AF718,'Limited Loss'!$F$5:$P$124,AJ$3,FALSE),0)</f>
        <v>0</v>
      </c>
      <c r="AK718" s="100">
        <f>+IFERROR(VLOOKUP($AF718,'Limited Loss'!$F$5:$P$124,AK$3,FALSE),0)</f>
        <v>0</v>
      </c>
      <c r="AL718" s="193">
        <f>+IFERROR(VLOOKUP($AF718,'Limited Loss'!$F$5:$P$124,AL$3,FALSE),0)</f>
        <v>0</v>
      </c>
      <c r="AM718" s="193">
        <f>+IFERROR(VLOOKUP($AF718,'Limited Loss'!$F$5:$P$124,AM$3,FALSE),0)</f>
        <v>0</v>
      </c>
      <c r="AN718" s="193">
        <f>+IFERROR(VLOOKUP($AF718,'Limited Loss'!$F$5:$P$124,AN$3,FALSE),0)</f>
        <v>0</v>
      </c>
      <c r="AO718" s="193">
        <f>+IFERROR(VLOOKUP($AF718,'Limited Loss'!$F$5:$P$124,AO$3,FALSE),0)</f>
        <v>0</v>
      </c>
      <c r="AP718" s="100">
        <f>+IFERROR(VLOOKUP($AF718,'Limited Loss'!$F$5:$P$124,AP$3,FALSE),0)</f>
        <v>0</v>
      </c>
      <c r="AQ718" s="353"/>
      <c r="AR718" s="331">
        <f t="shared" si="100"/>
        <v>668</v>
      </c>
      <c r="AS718" s="332">
        <f t="shared" si="100"/>
        <v>2017</v>
      </c>
      <c r="AT718" s="349">
        <f t="shared" si="98"/>
        <v>0</v>
      </c>
      <c r="AU718" s="349">
        <f t="shared" si="98"/>
        <v>11000.998000000001</v>
      </c>
      <c r="AV718" s="349">
        <f t="shared" si="98"/>
        <v>368199.58199999999</v>
      </c>
      <c r="AW718" s="349">
        <f t="shared" si="98"/>
        <v>54018.639900000002</v>
      </c>
      <c r="AX718" s="350">
        <f t="shared" si="98"/>
        <v>23884.278300000002</v>
      </c>
      <c r="AY718" s="349">
        <f t="shared" si="98"/>
        <v>0</v>
      </c>
      <c r="AZ718" s="349">
        <f t="shared" si="98"/>
        <v>17589.863100000002</v>
      </c>
      <c r="BA718" s="349">
        <f t="shared" si="98"/>
        <v>599703.39070000011</v>
      </c>
      <c r="BB718" s="349">
        <f t="shared" si="98"/>
        <v>113733.64420000001</v>
      </c>
      <c r="BC718" s="349">
        <f t="shared" si="98"/>
        <v>33838.944000000003</v>
      </c>
      <c r="BD718" s="350">
        <f t="shared" si="98"/>
        <v>6089.3040000000001</v>
      </c>
      <c r="BE718" s="349">
        <f t="shared" si="102"/>
        <v>996493.83380000014</v>
      </c>
      <c r="BF718" s="375">
        <f t="shared" si="103"/>
        <v>225475.50640000001</v>
      </c>
      <c r="BG718" s="334">
        <f t="shared" si="104"/>
        <v>6089.3040000000001</v>
      </c>
    </row>
    <row r="719" spans="1:59" x14ac:dyDescent="0.2">
      <c r="A719" s="326" t="str">
        <f t="shared" si="101"/>
        <v>6682018</v>
      </c>
      <c r="B719" s="331">
        <v>668</v>
      </c>
      <c r="C719" s="327">
        <v>2018</v>
      </c>
      <c r="D719" s="353">
        <f>+IFERROR(VLOOKUP($A719,Data_Loss!$A$2:$V$1180,6,FALSE),0)</f>
        <v>0</v>
      </c>
      <c r="E719" s="353">
        <f>+IFERROR(VLOOKUP($A719,Data_Loss!$A$2:$V$1180,7,FALSE),0)</f>
        <v>0</v>
      </c>
      <c r="F719" s="353">
        <f>+IFERROR(VLOOKUP($A719,Data_Loss!$A$2:$V$1180,8,FALSE),0)</f>
        <v>0</v>
      </c>
      <c r="G719" s="353">
        <f>+IFERROR(VLOOKUP($A719,Data_Loss!$A$2:$V$1180,9,FALSE),0)</f>
        <v>1</v>
      </c>
      <c r="H719" s="353">
        <f>+IFERROR(VLOOKUP($A719,Data_Loss!$A$2:$V$1180,10,FALSE),0)</f>
        <v>1</v>
      </c>
      <c r="I719" s="353">
        <f>+IFERROR(VLOOKUP($A719,Data_Loss!$A$2:$V$1300,12,FALSE),0)</f>
        <v>0</v>
      </c>
      <c r="J719" s="353">
        <f>+IFERROR(VLOOKUP($A719,Data_Loss!$A$2:$V$1300,13,FALSE),0)</f>
        <v>0</v>
      </c>
      <c r="K719" s="353">
        <f>+IFERROR(VLOOKUP($A719,Data_Loss!$A$2:$V$1300,14,FALSE),0)</f>
        <v>0</v>
      </c>
      <c r="L719" s="353">
        <f>+IFERROR(VLOOKUP($A719,Data_Loss!$A$2:$V$1300,15,FALSE),0)</f>
        <v>27383</v>
      </c>
      <c r="M719" s="353">
        <f>+IFERROR(VLOOKUP($A719,Data_Loss!$A$2:$V$1300,16,FALSE),0)</f>
        <v>7259</v>
      </c>
      <c r="N719" s="353">
        <f>+IFERROR(VLOOKUP($A719,Data_Loss!$A$2:$V$1300,17,FALSE),0)</f>
        <v>0</v>
      </c>
      <c r="O719" s="353">
        <f>+IFERROR(VLOOKUP($A719,Data_Loss!$A$2:$V$1300,18,FALSE),0)</f>
        <v>0</v>
      </c>
      <c r="P719" s="353">
        <f>+IFERROR(VLOOKUP($A719,Data_Loss!$A$2:$V$1300,19,FALSE),0)</f>
        <v>0</v>
      </c>
      <c r="Q719" s="353">
        <f>+IFERROR(VLOOKUP($A719,Data_Loss!$A$2:$V$1300,20,FALSE),0)</f>
        <v>46650</v>
      </c>
      <c r="R719" s="353">
        <f>+IFERROR(VLOOKUP($A719,Data_Loss!$A$2:$V$1300,21,FALSE),0)</f>
        <v>7501</v>
      </c>
      <c r="S719" s="353">
        <f>+IFERROR(VLOOKUP($A719,Data_Loss!$A$2:$V$1300,22,FALSE),0)</f>
        <v>1715</v>
      </c>
      <c r="T719" s="191">
        <f>+$I719*'10k &amp; MO'!C$7+$J719*'10k &amp; MO'!C$13+$K719*'10k &amp; MO'!C$19+$L719*'10k &amp; MO'!C$25+$M719*'10k &amp; MO'!C$31</f>
        <v>15.969800000000001</v>
      </c>
      <c r="U719" s="349">
        <f>+$I719*'10k &amp; MO'!D$7+$J719*'10k &amp; MO'!D$13+$K719*'10k &amp; MO'!D$19+$L719*'10k &amp; MO'!D$25+$M719*'10k &amp; MO'!D$31</f>
        <v>1338.4602</v>
      </c>
      <c r="V719" s="349">
        <f>+$I719*'10k &amp; MO'!E$7+$J719*'10k &amp; MO'!E$13+$K719*'10k &amp; MO'!E$19+$L719*'10k &amp; MO'!E$25+$M719*'10k &amp; MO'!E$31</f>
        <v>53285.219000000005</v>
      </c>
      <c r="W719" s="349">
        <f>+$I719*'10k &amp; MO'!F$7+$J719*'10k &amp; MO'!F$13+$K719*'10k &amp; MO'!F$19+$L719*'10k &amp; MO'!F$25+$M719*'10k &amp; MO'!F$31</f>
        <v>25243.289699999998</v>
      </c>
      <c r="X719" s="349">
        <f>+$I719*'10k &amp; MO'!G$7+$J719*'10k &amp; MO'!G$13+$K719*'10k &amp; MO'!G$19+$L719*'10k &amp; MO'!G$25+$M719*'10k &amp; MO'!G$31</f>
        <v>7856.0461000000005</v>
      </c>
      <c r="Y719" s="349">
        <f>+$N719*'10k &amp; MO'!H$7+$O719*'10k &amp; MO'!H$13+$P719*'10k &amp; MO'!H$19+$Q719*'10k &amp; MO'!H$25+$R719*'10k &amp; MO'!H$31</f>
        <v>21.752899999999997</v>
      </c>
      <c r="Z719" s="349">
        <f>+$N719*'10k &amp; MO'!I$7+$O719*'10k &amp; MO'!I$13+$P719*'10k &amp; MO'!I$19+$Q719*'10k &amp; MO'!I$25+$R719*'10k &amp; MO'!I$31</f>
        <v>2066.7089000000001</v>
      </c>
      <c r="AA719" s="349">
        <f>+$N719*'10k &amp; MO'!J$7+$O719*'10k &amp; MO'!J$13+$P719*'10k &amp; MO'!J$19+$Q719*'10k &amp; MO'!J$25+$R719*'10k &amp; MO'!J$31</f>
        <v>74092.272200000007</v>
      </c>
      <c r="AB719" s="349">
        <f>+$N719*'10k &amp; MO'!K$7+$O719*'10k &amp; MO'!K$13+$P719*'10k &amp; MO'!K$19+$Q719*'10k &amp; MO'!K$25+$R719*'10k &amp; MO'!K$31</f>
        <v>49401.162799999998</v>
      </c>
      <c r="AC719" s="349">
        <f>+$N719*'10k &amp; MO'!L$7+$O719*'10k &amp; MO'!L$13+$P719*'10k &amp; MO'!L$19+$Q719*'10k &amp; MO'!L$25+$R719*'10k &amp; MO'!L$31</f>
        <v>14141.040400000002</v>
      </c>
      <c r="AD719" s="350">
        <f>+S719*'10k &amp; MO'!O$7</f>
        <v>2274.09</v>
      </c>
      <c r="AF719" s="192" t="str">
        <f t="shared" si="99"/>
        <v>6682018</v>
      </c>
      <c r="AG719" s="192">
        <f>+IFERROR(VLOOKUP($AF719,'Limited Loss'!$F$5:$P$124,AG$3,FALSE),0)</f>
        <v>0</v>
      </c>
      <c r="AH719" s="193">
        <f>+IFERROR(VLOOKUP($AF719,'Limited Loss'!$F$5:$P$124,AH$3,FALSE),0)</f>
        <v>0</v>
      </c>
      <c r="AI719" s="193">
        <f>+IFERROR(VLOOKUP($AF719,'Limited Loss'!$F$5:$P$124,AI$3,FALSE),0)</f>
        <v>0</v>
      </c>
      <c r="AJ719" s="193">
        <f>+IFERROR(VLOOKUP($AF719,'Limited Loss'!$F$5:$P$124,AJ$3,FALSE),0)</f>
        <v>0</v>
      </c>
      <c r="AK719" s="100">
        <f>+IFERROR(VLOOKUP($AF719,'Limited Loss'!$F$5:$P$124,AK$3,FALSE),0)</f>
        <v>0</v>
      </c>
      <c r="AL719" s="193">
        <f>+IFERROR(VLOOKUP($AF719,'Limited Loss'!$F$5:$P$124,AL$3,FALSE),0)</f>
        <v>0</v>
      </c>
      <c r="AM719" s="193">
        <f>+IFERROR(VLOOKUP($AF719,'Limited Loss'!$F$5:$P$124,AM$3,FALSE),0)</f>
        <v>0</v>
      </c>
      <c r="AN719" s="193">
        <f>+IFERROR(VLOOKUP($AF719,'Limited Loss'!$F$5:$P$124,AN$3,FALSE),0)</f>
        <v>0</v>
      </c>
      <c r="AO719" s="193">
        <f>+IFERROR(VLOOKUP($AF719,'Limited Loss'!$F$5:$P$124,AO$3,FALSE),0)</f>
        <v>0</v>
      </c>
      <c r="AP719" s="100">
        <f>+IFERROR(VLOOKUP($AF719,'Limited Loss'!$F$5:$P$124,AP$3,FALSE),0)</f>
        <v>0</v>
      </c>
      <c r="AQ719" s="353"/>
      <c r="AR719" s="331">
        <f t="shared" si="100"/>
        <v>668</v>
      </c>
      <c r="AS719" s="332">
        <f t="shared" si="100"/>
        <v>2018</v>
      </c>
      <c r="AT719" s="349">
        <f t="shared" si="98"/>
        <v>15.969800000000001</v>
      </c>
      <c r="AU719" s="349">
        <f t="shared" si="98"/>
        <v>1338.4602</v>
      </c>
      <c r="AV719" s="349">
        <f t="shared" si="98"/>
        <v>53285.219000000005</v>
      </c>
      <c r="AW719" s="349">
        <f t="shared" si="98"/>
        <v>25243.289699999998</v>
      </c>
      <c r="AX719" s="350">
        <f t="shared" si="98"/>
        <v>7856.0461000000005</v>
      </c>
      <c r="AY719" s="349">
        <f t="shared" si="98"/>
        <v>21.752899999999997</v>
      </c>
      <c r="AZ719" s="349">
        <f t="shared" si="98"/>
        <v>2066.7089000000001</v>
      </c>
      <c r="BA719" s="349">
        <f t="shared" si="98"/>
        <v>74092.272200000007</v>
      </c>
      <c r="BB719" s="349">
        <f t="shared" si="98"/>
        <v>49401.162799999998</v>
      </c>
      <c r="BC719" s="349">
        <f t="shared" si="98"/>
        <v>14141.040400000002</v>
      </c>
      <c r="BD719" s="350">
        <f t="shared" si="98"/>
        <v>2274.09</v>
      </c>
      <c r="BE719" s="349">
        <f t="shared" si="102"/>
        <v>130820.383</v>
      </c>
      <c r="BF719" s="375">
        <f t="shared" si="103"/>
        <v>96641.53899999999</v>
      </c>
      <c r="BG719" s="334">
        <f t="shared" si="104"/>
        <v>2274.09</v>
      </c>
    </row>
    <row r="720" spans="1:59" x14ac:dyDescent="0.2">
      <c r="A720" s="326" t="str">
        <f t="shared" si="101"/>
        <v>6692014</v>
      </c>
      <c r="B720" s="331">
        <v>669</v>
      </c>
      <c r="C720" s="327">
        <v>2014</v>
      </c>
      <c r="D720" s="353">
        <f>+IFERROR(VLOOKUP($A720,Data_Loss!$A$2:$V$1180,6,FALSE),0)</f>
        <v>0</v>
      </c>
      <c r="E720" s="353">
        <f>+IFERROR(VLOOKUP($A720,Data_Loss!$A$2:$V$1180,7,FALSE),0)</f>
        <v>0</v>
      </c>
      <c r="F720" s="353">
        <f>+IFERROR(VLOOKUP($A720,Data_Loss!$A$2:$V$1180,8,FALSE),0)</f>
        <v>0</v>
      </c>
      <c r="G720" s="353">
        <f>+IFERROR(VLOOKUP($A720,Data_Loss!$A$2:$V$1180,9,FALSE),0)</f>
        <v>0</v>
      </c>
      <c r="H720" s="353">
        <f>+IFERROR(VLOOKUP($A720,Data_Loss!$A$2:$V$1180,10,FALSE),0)</f>
        <v>0</v>
      </c>
      <c r="I720" s="353">
        <f>+IFERROR(VLOOKUP($A720,Data_Loss!$A$2:$V$1300,12,FALSE),0)</f>
        <v>0</v>
      </c>
      <c r="J720" s="353">
        <f>+IFERROR(VLOOKUP($A720,Data_Loss!$A$2:$V$1300,13,FALSE),0)</f>
        <v>0</v>
      </c>
      <c r="K720" s="353">
        <f>+IFERROR(VLOOKUP($A720,Data_Loss!$A$2:$V$1300,14,FALSE),0)</f>
        <v>0</v>
      </c>
      <c r="L720" s="353">
        <f>+IFERROR(VLOOKUP($A720,Data_Loss!$A$2:$V$1300,15,FALSE),0)</f>
        <v>0</v>
      </c>
      <c r="M720" s="353">
        <f>+IFERROR(VLOOKUP($A720,Data_Loss!$A$2:$V$1300,16,FALSE),0)</f>
        <v>0</v>
      </c>
      <c r="N720" s="353">
        <f>+IFERROR(VLOOKUP($A720,Data_Loss!$A$2:$V$1300,17,FALSE),0)</f>
        <v>0</v>
      </c>
      <c r="O720" s="353">
        <f>+IFERROR(VLOOKUP($A720,Data_Loss!$A$2:$V$1300,18,FALSE),0)</f>
        <v>0</v>
      </c>
      <c r="P720" s="353">
        <f>+IFERROR(VLOOKUP($A720,Data_Loss!$A$2:$V$1300,19,FALSE),0)</f>
        <v>0</v>
      </c>
      <c r="Q720" s="353">
        <f>+IFERROR(VLOOKUP($A720,Data_Loss!$A$2:$V$1300,20,FALSE),0)</f>
        <v>0</v>
      </c>
      <c r="R720" s="353">
        <f>+IFERROR(VLOOKUP($A720,Data_Loss!$A$2:$V$1300,21,FALSE),0)</f>
        <v>0</v>
      </c>
      <c r="S720" s="353">
        <f>+IFERROR(VLOOKUP($A720,Data_Loss!$A$2:$V$1300,22,FALSE),0)</f>
        <v>215</v>
      </c>
      <c r="T720" s="191">
        <f>+$I720*'10k &amp; MO'!C$3+$J720*'10k &amp; MO'!C$9+$K720*'10k &amp; MO'!C$15+$L720*'10k &amp; MO'!C$21+$M720*'10k &amp; MO'!C$27</f>
        <v>0</v>
      </c>
      <c r="U720" s="349">
        <f>+$I720*'10k &amp; MO'!D$3+$J720*'10k &amp; MO'!D$9+$K720*'10k &amp; MO'!D$15+$L720*'10k &amp; MO'!D$21+$M720*'10k &amp; MO'!D$27</f>
        <v>0</v>
      </c>
      <c r="V720" s="349">
        <f>+$I720*'10k &amp; MO'!E$3+$J720*'10k &amp; MO'!E$9+$K720*'10k &amp; MO'!E$15+$L720*'10k &amp; MO'!E$21+$M720*'10k &amp; MO'!E$27</f>
        <v>0</v>
      </c>
      <c r="W720" s="349">
        <f>+$I720*'10k &amp; MO'!F$3+$J720*'10k &amp; MO'!F$9+$K720*'10k &amp; MO'!F$15+$L720*'10k &amp; MO'!F$21+$M720*'10k &amp; MO'!F$27</f>
        <v>0</v>
      </c>
      <c r="X720" s="349">
        <f>+$I720*'10k &amp; MO'!G$3+$J720*'10k &amp; MO'!G$9+$K720*'10k &amp; MO'!G$15+$L720*'10k &amp; MO'!G$21+$M720*'10k &amp; MO'!G$27</f>
        <v>0</v>
      </c>
      <c r="Y720" s="349">
        <f>+$N720*'10k &amp; MO'!H$3+$O720*'10k &amp; MO'!H$9+$P720*'10k &amp; MO'!H$15+$Q720*'10k &amp; MO'!H$21+$R720*'10k &amp; MO'!H$27</f>
        <v>0</v>
      </c>
      <c r="Z720" s="349">
        <f>+$N720*'10k &amp; MO'!I$3+$O720*'10k &amp; MO'!I$9+$P720*'10k &amp; MO'!I$15+$Q720*'10k &amp; MO'!I$21+$R720*'10k &amp; MO'!I$27</f>
        <v>0</v>
      </c>
      <c r="AA720" s="349">
        <f>+$N720*'10k &amp; MO'!J$3+$O720*'10k &amp; MO'!J$9+$P720*'10k &amp; MO'!J$15+$Q720*'10k &amp; MO'!J$21+$R720*'10k &amp; MO'!J$27</f>
        <v>0</v>
      </c>
      <c r="AB720" s="349">
        <f>+$N720*'10k &amp; MO'!K$3+$O720*'10k &amp; MO'!K$9+$P720*'10k &amp; MO'!K$15+$Q720*'10k &amp; MO'!K$21+$R720*'10k &amp; MO'!K$27</f>
        <v>0</v>
      </c>
      <c r="AC720" s="349">
        <f>+$N720*'10k &amp; MO'!L$3+$O720*'10k &amp; MO'!L$9+$P720*'10k &amp; MO'!L$15+$Q720*'10k &amp; MO'!L$21+$R720*'10k &amp; MO'!L$27</f>
        <v>0</v>
      </c>
      <c r="AD720" s="350">
        <f>+S720*'10k &amp; MO'!O$3</f>
        <v>230.26499999999999</v>
      </c>
      <c r="AF720" s="192" t="str">
        <f t="shared" si="99"/>
        <v>6692014</v>
      </c>
      <c r="AG720" s="192">
        <f>+IFERROR(VLOOKUP($AF720,'Limited Loss'!$F$5:$P$124,AG$3,FALSE),0)</f>
        <v>0</v>
      </c>
      <c r="AH720" s="193">
        <f>+IFERROR(VLOOKUP($AF720,'Limited Loss'!$F$5:$P$124,AH$3,FALSE),0)</f>
        <v>0</v>
      </c>
      <c r="AI720" s="193">
        <f>+IFERROR(VLOOKUP($AF720,'Limited Loss'!$F$5:$P$124,AI$3,FALSE),0)</f>
        <v>0</v>
      </c>
      <c r="AJ720" s="193">
        <f>+IFERROR(VLOOKUP($AF720,'Limited Loss'!$F$5:$P$124,AJ$3,FALSE),0)</f>
        <v>0</v>
      </c>
      <c r="AK720" s="100">
        <f>+IFERROR(VLOOKUP($AF720,'Limited Loss'!$F$5:$P$124,AK$3,FALSE),0)</f>
        <v>0</v>
      </c>
      <c r="AL720" s="193">
        <f>+IFERROR(VLOOKUP($AF720,'Limited Loss'!$F$5:$P$124,AL$3,FALSE),0)</f>
        <v>0</v>
      </c>
      <c r="AM720" s="193">
        <f>+IFERROR(VLOOKUP($AF720,'Limited Loss'!$F$5:$P$124,AM$3,FALSE),0)</f>
        <v>0</v>
      </c>
      <c r="AN720" s="193">
        <f>+IFERROR(VLOOKUP($AF720,'Limited Loss'!$F$5:$P$124,AN$3,FALSE),0)</f>
        <v>0</v>
      </c>
      <c r="AO720" s="193">
        <f>+IFERROR(VLOOKUP($AF720,'Limited Loss'!$F$5:$P$124,AO$3,FALSE),0)</f>
        <v>0</v>
      </c>
      <c r="AP720" s="100">
        <f>+IFERROR(VLOOKUP($AF720,'Limited Loss'!$F$5:$P$124,AP$3,FALSE),0)</f>
        <v>0</v>
      </c>
      <c r="AQ720" s="353"/>
      <c r="AR720" s="331">
        <f t="shared" si="100"/>
        <v>669</v>
      </c>
      <c r="AS720" s="332">
        <f t="shared" si="100"/>
        <v>2014</v>
      </c>
      <c r="AT720" s="349">
        <f t="shared" si="98"/>
        <v>0</v>
      </c>
      <c r="AU720" s="349">
        <f t="shared" si="98"/>
        <v>0</v>
      </c>
      <c r="AV720" s="349">
        <f t="shared" si="98"/>
        <v>0</v>
      </c>
      <c r="AW720" s="349">
        <f t="shared" si="98"/>
        <v>0</v>
      </c>
      <c r="AX720" s="350">
        <f t="shared" si="98"/>
        <v>0</v>
      </c>
      <c r="AY720" s="349">
        <f t="shared" si="98"/>
        <v>0</v>
      </c>
      <c r="AZ720" s="349">
        <f t="shared" si="98"/>
        <v>0</v>
      </c>
      <c r="BA720" s="349">
        <f t="shared" si="98"/>
        <v>0</v>
      </c>
      <c r="BB720" s="349">
        <f t="shared" si="98"/>
        <v>0</v>
      </c>
      <c r="BC720" s="349">
        <f t="shared" si="98"/>
        <v>0</v>
      </c>
      <c r="BD720" s="350">
        <f t="shared" si="98"/>
        <v>230.26499999999999</v>
      </c>
      <c r="BE720" s="349">
        <f t="shared" si="102"/>
        <v>0</v>
      </c>
      <c r="BF720" s="375">
        <f t="shared" si="103"/>
        <v>0</v>
      </c>
      <c r="BG720" s="334">
        <f t="shared" si="104"/>
        <v>230.26499999999999</v>
      </c>
    </row>
    <row r="721" spans="1:59" x14ac:dyDescent="0.2">
      <c r="A721" s="326" t="str">
        <f t="shared" si="101"/>
        <v>6692015</v>
      </c>
      <c r="B721" s="331">
        <v>669</v>
      </c>
      <c r="C721" s="327">
        <v>2015</v>
      </c>
      <c r="D721" s="353">
        <f>+IFERROR(VLOOKUP($A721,Data_Loss!$A$2:$V$1180,6,FALSE),0)</f>
        <v>0</v>
      </c>
      <c r="E721" s="353">
        <f>+IFERROR(VLOOKUP($A721,Data_Loss!$A$2:$V$1180,7,FALSE),0)</f>
        <v>0</v>
      </c>
      <c r="F721" s="353">
        <f>+IFERROR(VLOOKUP($A721,Data_Loss!$A$2:$V$1180,8,FALSE),0)</f>
        <v>1</v>
      </c>
      <c r="G721" s="353">
        <f>+IFERROR(VLOOKUP($A721,Data_Loss!$A$2:$V$1180,9,FALSE),0)</f>
        <v>0</v>
      </c>
      <c r="H721" s="353">
        <f>+IFERROR(VLOOKUP($A721,Data_Loss!$A$2:$V$1180,10,FALSE),0)</f>
        <v>0</v>
      </c>
      <c r="I721" s="353">
        <f>+IFERROR(VLOOKUP($A721,Data_Loss!$A$2:$V$1300,12,FALSE),0)</f>
        <v>0</v>
      </c>
      <c r="J721" s="353">
        <f>+IFERROR(VLOOKUP($A721,Data_Loss!$A$2:$V$1300,13,FALSE),0)</f>
        <v>0</v>
      </c>
      <c r="K721" s="353">
        <f>+IFERROR(VLOOKUP($A721,Data_Loss!$A$2:$V$1300,14,FALSE),0)</f>
        <v>74383</v>
      </c>
      <c r="L721" s="353">
        <f>+IFERROR(VLOOKUP($A721,Data_Loss!$A$2:$V$1300,15,FALSE),0)</f>
        <v>0</v>
      </c>
      <c r="M721" s="353">
        <f>+IFERROR(VLOOKUP($A721,Data_Loss!$A$2:$V$1300,16,FALSE),0)</f>
        <v>0</v>
      </c>
      <c r="N721" s="353">
        <f>+IFERROR(VLOOKUP($A721,Data_Loss!$A$2:$V$1300,17,FALSE),0)</f>
        <v>0</v>
      </c>
      <c r="O721" s="353">
        <f>+IFERROR(VLOOKUP($A721,Data_Loss!$A$2:$V$1300,18,FALSE),0)</f>
        <v>0</v>
      </c>
      <c r="P721" s="353">
        <f>+IFERROR(VLOOKUP($A721,Data_Loss!$A$2:$V$1300,19,FALSE),0)</f>
        <v>35461</v>
      </c>
      <c r="Q721" s="353">
        <f>+IFERROR(VLOOKUP($A721,Data_Loss!$A$2:$V$1300,20,FALSE),0)</f>
        <v>0</v>
      </c>
      <c r="R721" s="353">
        <f>+IFERROR(VLOOKUP($A721,Data_Loss!$A$2:$V$1300,21,FALSE),0)</f>
        <v>0</v>
      </c>
      <c r="S721" s="353">
        <f>+IFERROR(VLOOKUP($A721,Data_Loss!$A$2:$V$1300,22,FALSE),0)</f>
        <v>0</v>
      </c>
      <c r="T721" s="191">
        <f>+$I721*'10k &amp; MO'!C$4+$J721*'10k &amp; MO'!C$10+$K721*'10k &amp; MO'!C$16+$L721*'10k &amp; MO'!C$22+$M721*'10k &amp; MO'!C$28</f>
        <v>0</v>
      </c>
      <c r="U721" s="349">
        <f>+$I721*'10k &amp; MO'!D$4+$J721*'10k &amp; MO'!D$10+$K721*'10k &amp; MO'!D$16+$L721*'10k &amp; MO'!D$22+$M721*'10k &amp; MO'!D$28</f>
        <v>0</v>
      </c>
      <c r="V721" s="349">
        <f>+$I721*'10k &amp; MO'!E$4+$J721*'10k &amp; MO'!E$10+$K721*'10k &amp; MO'!E$16+$L721*'10k &amp; MO'!E$22+$M721*'10k &amp; MO'!E$28</f>
        <v>130542.16499999999</v>
      </c>
      <c r="W721" s="349">
        <f>+$I721*'10k &amp; MO'!F$4+$J721*'10k &amp; MO'!F$10+$K721*'10k &amp; MO'!F$16+$L721*'10k &amp; MO'!F$22+$M721*'10k &amp; MO'!F$28</f>
        <v>676.88530000000003</v>
      </c>
      <c r="X721" s="349">
        <f>+$I721*'10k &amp; MO'!G$4+$J721*'10k &amp; MO'!G$10+$K721*'10k &amp; MO'!G$16+$L721*'10k &amp; MO'!G$22+$M721*'10k &amp; MO'!G$28</f>
        <v>349.6001</v>
      </c>
      <c r="Y721" s="349">
        <f>+$N721*'10k &amp; MO'!H$4+$O721*'10k &amp; MO'!H$10+$P721*'10k &amp; MO'!H$16+$Q721*'10k &amp; MO'!H$22+$R721*'10k &amp; MO'!H$28</f>
        <v>0</v>
      </c>
      <c r="Z721" s="349">
        <f>+$N721*'10k &amp; MO'!I$4+$O721*'10k &amp; MO'!I$10+$P721*'10k &amp; MO'!I$16+$Q721*'10k &amp; MO'!I$22+$R721*'10k &amp; MO'!I$28</f>
        <v>0</v>
      </c>
      <c r="AA721" s="349">
        <f>+$N721*'10k &amp; MO'!J$4+$O721*'10k &amp; MO'!J$10+$P721*'10k &amp; MO'!J$16+$Q721*'10k &amp; MO'!J$22+$R721*'10k &amp; MO'!J$28</f>
        <v>98673.778600000005</v>
      </c>
      <c r="AB721" s="349">
        <f>+$N721*'10k &amp; MO'!K$4+$O721*'10k &amp; MO'!K$10+$P721*'10k &amp; MO'!K$16+$Q721*'10k &amp; MO'!K$22+$R721*'10k &amp; MO'!K$28</f>
        <v>1028.3690000000001</v>
      </c>
      <c r="AC721" s="349">
        <f>+$N721*'10k &amp; MO'!L$4+$O721*'10k &amp; MO'!L$10+$P721*'10k &amp; MO'!L$16+$Q721*'10k &amp; MO'!L$22+$R721*'10k &amp; MO'!L$28</f>
        <v>177.30500000000001</v>
      </c>
      <c r="AD721" s="350">
        <f>+S721*'10k &amp; MO'!O$4</f>
        <v>0</v>
      </c>
      <c r="AF721" s="192" t="str">
        <f t="shared" si="99"/>
        <v>6692015</v>
      </c>
      <c r="AG721" s="192">
        <f>+IFERROR(VLOOKUP($AF721,'Limited Loss'!$F$5:$P$124,AG$3,FALSE),0)</f>
        <v>0</v>
      </c>
      <c r="AH721" s="193">
        <f>+IFERROR(VLOOKUP($AF721,'Limited Loss'!$F$5:$P$124,AH$3,FALSE),0)</f>
        <v>0</v>
      </c>
      <c r="AI721" s="193">
        <f>+IFERROR(VLOOKUP($AF721,'Limited Loss'!$F$5:$P$124,AI$3,FALSE),0)</f>
        <v>0</v>
      </c>
      <c r="AJ721" s="193">
        <f>+IFERROR(VLOOKUP($AF721,'Limited Loss'!$F$5:$P$124,AJ$3,FALSE),0)</f>
        <v>0</v>
      </c>
      <c r="AK721" s="100">
        <f>+IFERROR(VLOOKUP($AF721,'Limited Loss'!$F$5:$P$124,AK$3,FALSE),0)</f>
        <v>0</v>
      </c>
      <c r="AL721" s="193">
        <f>+IFERROR(VLOOKUP($AF721,'Limited Loss'!$F$5:$P$124,AL$3,FALSE),0)</f>
        <v>0</v>
      </c>
      <c r="AM721" s="193">
        <f>+IFERROR(VLOOKUP($AF721,'Limited Loss'!$F$5:$P$124,AM$3,FALSE),0)</f>
        <v>0</v>
      </c>
      <c r="AN721" s="193">
        <f>+IFERROR(VLOOKUP($AF721,'Limited Loss'!$F$5:$P$124,AN$3,FALSE),0)</f>
        <v>0</v>
      </c>
      <c r="AO721" s="193">
        <f>+IFERROR(VLOOKUP($AF721,'Limited Loss'!$F$5:$P$124,AO$3,FALSE),0)</f>
        <v>0</v>
      </c>
      <c r="AP721" s="100">
        <f>+IFERROR(VLOOKUP($AF721,'Limited Loss'!$F$5:$P$124,AP$3,FALSE),0)</f>
        <v>0</v>
      </c>
      <c r="AQ721" s="353"/>
      <c r="AR721" s="331">
        <f t="shared" si="100"/>
        <v>669</v>
      </c>
      <c r="AS721" s="332">
        <f t="shared" si="100"/>
        <v>2015</v>
      </c>
      <c r="AT721" s="349">
        <f t="shared" si="98"/>
        <v>0</v>
      </c>
      <c r="AU721" s="349">
        <f t="shared" si="98"/>
        <v>0</v>
      </c>
      <c r="AV721" s="349">
        <f t="shared" si="98"/>
        <v>130542.16499999999</v>
      </c>
      <c r="AW721" s="349">
        <f t="shared" si="98"/>
        <v>676.88530000000003</v>
      </c>
      <c r="AX721" s="350">
        <f t="shared" si="98"/>
        <v>349.6001</v>
      </c>
      <c r="AY721" s="349">
        <f t="shared" si="98"/>
        <v>0</v>
      </c>
      <c r="AZ721" s="349">
        <f t="shared" si="98"/>
        <v>0</v>
      </c>
      <c r="BA721" s="349">
        <f t="shared" si="98"/>
        <v>98673.778600000005</v>
      </c>
      <c r="BB721" s="349">
        <f t="shared" si="98"/>
        <v>1028.3690000000001</v>
      </c>
      <c r="BC721" s="349">
        <f t="shared" si="98"/>
        <v>177.30500000000001</v>
      </c>
      <c r="BD721" s="350">
        <f t="shared" si="98"/>
        <v>0</v>
      </c>
      <c r="BE721" s="349">
        <f t="shared" si="102"/>
        <v>229215.9436</v>
      </c>
      <c r="BF721" s="375">
        <f t="shared" si="103"/>
        <v>2232.1594</v>
      </c>
      <c r="BG721" s="334">
        <f t="shared" si="104"/>
        <v>0</v>
      </c>
    </row>
    <row r="722" spans="1:59" x14ac:dyDescent="0.2">
      <c r="A722" s="326" t="str">
        <f t="shared" si="101"/>
        <v>6692016</v>
      </c>
      <c r="B722" s="331">
        <v>669</v>
      </c>
      <c r="C722" s="327">
        <v>2016</v>
      </c>
      <c r="D722" s="353">
        <f>+IFERROR(VLOOKUP($A722,Data_Loss!$A$2:$V$1180,6,FALSE),0)</f>
        <v>0</v>
      </c>
      <c r="E722" s="353">
        <f>+IFERROR(VLOOKUP($A722,Data_Loss!$A$2:$V$1180,7,FALSE),0)</f>
        <v>0</v>
      </c>
      <c r="F722" s="353">
        <f>+IFERROR(VLOOKUP($A722,Data_Loss!$A$2:$V$1180,8,FALSE),0)</f>
        <v>0</v>
      </c>
      <c r="G722" s="353">
        <f>+IFERROR(VLOOKUP($A722,Data_Loss!$A$2:$V$1180,9,FALSE),0)</f>
        <v>0</v>
      </c>
      <c r="H722" s="353">
        <f>+IFERROR(VLOOKUP($A722,Data_Loss!$A$2:$V$1180,10,FALSE),0)</f>
        <v>0</v>
      </c>
      <c r="I722" s="353">
        <f>+IFERROR(VLOOKUP($A722,Data_Loss!$A$2:$V$1300,12,FALSE),0)</f>
        <v>0</v>
      </c>
      <c r="J722" s="353">
        <f>+IFERROR(VLOOKUP($A722,Data_Loss!$A$2:$V$1300,13,FALSE),0)</f>
        <v>0</v>
      </c>
      <c r="K722" s="353">
        <f>+IFERROR(VLOOKUP($A722,Data_Loss!$A$2:$V$1300,14,FALSE),0)</f>
        <v>0</v>
      </c>
      <c r="L722" s="353">
        <f>+IFERROR(VLOOKUP($A722,Data_Loss!$A$2:$V$1300,15,FALSE),0)</f>
        <v>0</v>
      </c>
      <c r="M722" s="353">
        <f>+IFERROR(VLOOKUP($A722,Data_Loss!$A$2:$V$1300,16,FALSE),0)</f>
        <v>0</v>
      </c>
      <c r="N722" s="353">
        <f>+IFERROR(VLOOKUP($A722,Data_Loss!$A$2:$V$1300,17,FALSE),0)</f>
        <v>0</v>
      </c>
      <c r="O722" s="353">
        <f>+IFERROR(VLOOKUP($A722,Data_Loss!$A$2:$V$1300,18,FALSE),0)</f>
        <v>0</v>
      </c>
      <c r="P722" s="353">
        <f>+IFERROR(VLOOKUP($A722,Data_Loss!$A$2:$V$1300,19,FALSE),0)</f>
        <v>0</v>
      </c>
      <c r="Q722" s="353">
        <f>+IFERROR(VLOOKUP($A722,Data_Loss!$A$2:$V$1300,20,FALSE),0)</f>
        <v>0</v>
      </c>
      <c r="R722" s="353">
        <f>+IFERROR(VLOOKUP($A722,Data_Loss!$A$2:$V$1300,21,FALSE),0)</f>
        <v>0</v>
      </c>
      <c r="S722" s="353">
        <f>+IFERROR(VLOOKUP($A722,Data_Loss!$A$2:$V$1300,22,FALSE),0)</f>
        <v>0</v>
      </c>
      <c r="T722" s="191">
        <f>+$I722*'10k &amp; MO'!C$5+$J722*'10k &amp; MO'!C$11+$K722*'10k &amp; MO'!C$17+$L722*'10k &amp; MO'!C$23+$M722*'10k &amp; MO'!C$29</f>
        <v>0</v>
      </c>
      <c r="U722" s="349">
        <f>+$I722*'10k &amp; MO'!D$5+$J722*'10k &amp; MO'!D$11+$K722*'10k &amp; MO'!D$17+$L722*'10k &amp; MO'!D$23+$M722*'10k &amp; MO'!D$29</f>
        <v>0</v>
      </c>
      <c r="V722" s="349">
        <f>+$I722*'10k &amp; MO'!E$5+$J722*'10k &amp; MO'!E$11+$K722*'10k &amp; MO'!E$17+$L722*'10k &amp; MO'!E$23+$M722*'10k &amp; MO'!E$29</f>
        <v>0</v>
      </c>
      <c r="W722" s="349">
        <f>+$I722*'10k &amp; MO'!F$5+$J722*'10k &amp; MO'!F$11+$K722*'10k &amp; MO'!F$17+$L722*'10k &amp; MO'!F$23+$M722*'10k &amp; MO'!F$29</f>
        <v>0</v>
      </c>
      <c r="X722" s="349">
        <f>+$I722*'10k &amp; MO'!G$5+$J722*'10k &amp; MO'!G$11+$K722*'10k &amp; MO'!G$17+$L722*'10k &amp; MO'!G$23+$M722*'10k &amp; MO'!G$29</f>
        <v>0</v>
      </c>
      <c r="Y722" s="349">
        <f>+$N722*'10k &amp; MO'!H$5+$O722*'10k &amp; MO'!H$11+$P722*'10k &amp; MO'!H$17+$Q722*'10k &amp; MO'!H$23+$R722*'10k &amp; MO'!H$29</f>
        <v>0</v>
      </c>
      <c r="Z722" s="349">
        <f>+$N722*'10k &amp; MO'!I$5+$O722*'10k &amp; MO'!I$11+$P722*'10k &amp; MO'!I$17+$Q722*'10k &amp; MO'!I$23+$R722*'10k &amp; MO'!I$29</f>
        <v>0</v>
      </c>
      <c r="AA722" s="349">
        <f>+$N722*'10k &amp; MO'!J$5+$O722*'10k &amp; MO'!J$11+$P722*'10k &amp; MO'!J$17+$Q722*'10k &amp; MO'!J$23+$R722*'10k &amp; MO'!J$29</f>
        <v>0</v>
      </c>
      <c r="AB722" s="349">
        <f>+$N722*'10k &amp; MO'!K$5+$O722*'10k &amp; MO'!K$11+$P722*'10k &amp; MO'!K$17+$Q722*'10k &amp; MO'!K$23+$R722*'10k &amp; MO'!K$29</f>
        <v>0</v>
      </c>
      <c r="AC722" s="349">
        <f>+$N722*'10k &amp; MO'!L$5+$O722*'10k &amp; MO'!L$11+$P722*'10k &amp; MO'!L$17+$Q722*'10k &amp; MO'!L$23+$R722*'10k &amp; MO'!L$29</f>
        <v>0</v>
      </c>
      <c r="AD722" s="350">
        <f>+S722*'10k &amp; MO'!O$5</f>
        <v>0</v>
      </c>
      <c r="AF722" s="192" t="str">
        <f t="shared" si="99"/>
        <v>6692016</v>
      </c>
      <c r="AG722" s="192">
        <f>+IFERROR(VLOOKUP($AF722,'Limited Loss'!$F$5:$P$124,AG$3,FALSE),0)</f>
        <v>0</v>
      </c>
      <c r="AH722" s="193">
        <f>+IFERROR(VLOOKUP($AF722,'Limited Loss'!$F$5:$P$124,AH$3,FALSE),0)</f>
        <v>0</v>
      </c>
      <c r="AI722" s="193">
        <f>+IFERROR(VLOOKUP($AF722,'Limited Loss'!$F$5:$P$124,AI$3,FALSE),0)</f>
        <v>0</v>
      </c>
      <c r="AJ722" s="193">
        <f>+IFERROR(VLOOKUP($AF722,'Limited Loss'!$F$5:$P$124,AJ$3,FALSE),0)</f>
        <v>0</v>
      </c>
      <c r="AK722" s="100">
        <f>+IFERROR(VLOOKUP($AF722,'Limited Loss'!$F$5:$P$124,AK$3,FALSE),0)</f>
        <v>0</v>
      </c>
      <c r="AL722" s="193">
        <f>+IFERROR(VLOOKUP($AF722,'Limited Loss'!$F$5:$P$124,AL$3,FALSE),0)</f>
        <v>0</v>
      </c>
      <c r="AM722" s="193">
        <f>+IFERROR(VLOOKUP($AF722,'Limited Loss'!$F$5:$P$124,AM$3,FALSE),0)</f>
        <v>0</v>
      </c>
      <c r="AN722" s="193">
        <f>+IFERROR(VLOOKUP($AF722,'Limited Loss'!$F$5:$P$124,AN$3,FALSE),0)</f>
        <v>0</v>
      </c>
      <c r="AO722" s="193">
        <f>+IFERROR(VLOOKUP($AF722,'Limited Loss'!$F$5:$P$124,AO$3,FALSE),0)</f>
        <v>0</v>
      </c>
      <c r="AP722" s="100">
        <f>+IFERROR(VLOOKUP($AF722,'Limited Loss'!$F$5:$P$124,AP$3,FALSE),0)</f>
        <v>0</v>
      </c>
      <c r="AQ722" s="353"/>
      <c r="AR722" s="331">
        <f t="shared" si="100"/>
        <v>669</v>
      </c>
      <c r="AS722" s="332">
        <f t="shared" si="100"/>
        <v>2016</v>
      </c>
      <c r="AT722" s="349">
        <f t="shared" si="98"/>
        <v>0</v>
      </c>
      <c r="AU722" s="349">
        <f t="shared" si="98"/>
        <v>0</v>
      </c>
      <c r="AV722" s="349">
        <f t="shared" si="98"/>
        <v>0</v>
      </c>
      <c r="AW722" s="349">
        <f t="shared" si="98"/>
        <v>0</v>
      </c>
      <c r="AX722" s="350">
        <f t="shared" si="98"/>
        <v>0</v>
      </c>
      <c r="AY722" s="349">
        <f t="shared" si="98"/>
        <v>0</v>
      </c>
      <c r="AZ722" s="349">
        <f t="shared" si="98"/>
        <v>0</v>
      </c>
      <c r="BA722" s="349">
        <f t="shared" si="98"/>
        <v>0</v>
      </c>
      <c r="BB722" s="349">
        <f t="shared" si="98"/>
        <v>0</v>
      </c>
      <c r="BC722" s="349">
        <f t="shared" si="98"/>
        <v>0</v>
      </c>
      <c r="BD722" s="350">
        <f t="shared" si="98"/>
        <v>0</v>
      </c>
      <c r="BE722" s="349">
        <f t="shared" si="102"/>
        <v>0</v>
      </c>
      <c r="BF722" s="375">
        <f t="shared" si="103"/>
        <v>0</v>
      </c>
      <c r="BG722" s="334">
        <f t="shared" si="104"/>
        <v>0</v>
      </c>
    </row>
    <row r="723" spans="1:59" x14ac:dyDescent="0.2">
      <c r="A723" s="326" t="str">
        <f t="shared" si="101"/>
        <v>6692017</v>
      </c>
      <c r="B723" s="331">
        <v>669</v>
      </c>
      <c r="C723" s="327">
        <v>2017</v>
      </c>
      <c r="D723" s="353">
        <f>+IFERROR(VLOOKUP($A723,Data_Loss!$A$2:$V$1180,6,FALSE),0)</f>
        <v>0</v>
      </c>
      <c r="E723" s="353">
        <f>+IFERROR(VLOOKUP($A723,Data_Loss!$A$2:$V$1180,7,FALSE),0)</f>
        <v>0</v>
      </c>
      <c r="F723" s="353">
        <f>+IFERROR(VLOOKUP($A723,Data_Loss!$A$2:$V$1180,8,FALSE),0)</f>
        <v>1</v>
      </c>
      <c r="G723" s="353">
        <f>+IFERROR(VLOOKUP($A723,Data_Loss!$A$2:$V$1180,9,FALSE),0)</f>
        <v>0</v>
      </c>
      <c r="H723" s="353">
        <f>+IFERROR(VLOOKUP($A723,Data_Loss!$A$2:$V$1180,10,FALSE),0)</f>
        <v>0</v>
      </c>
      <c r="I723" s="353">
        <f>+IFERROR(VLOOKUP($A723,Data_Loss!$A$2:$V$1300,12,FALSE),0)</f>
        <v>0</v>
      </c>
      <c r="J723" s="353">
        <f>+IFERROR(VLOOKUP($A723,Data_Loss!$A$2:$V$1300,13,FALSE),0)</f>
        <v>0</v>
      </c>
      <c r="K723" s="353">
        <f>+IFERROR(VLOOKUP($A723,Data_Loss!$A$2:$V$1300,14,FALSE),0)</f>
        <v>98711</v>
      </c>
      <c r="L723" s="353">
        <f>+IFERROR(VLOOKUP($A723,Data_Loss!$A$2:$V$1300,15,FALSE),0)</f>
        <v>0</v>
      </c>
      <c r="M723" s="353">
        <f>+IFERROR(VLOOKUP($A723,Data_Loss!$A$2:$V$1300,16,FALSE),0)</f>
        <v>0</v>
      </c>
      <c r="N723" s="353">
        <f>+IFERROR(VLOOKUP($A723,Data_Loss!$A$2:$V$1300,17,FALSE),0)</f>
        <v>0</v>
      </c>
      <c r="O723" s="353">
        <f>+IFERROR(VLOOKUP($A723,Data_Loss!$A$2:$V$1300,18,FALSE),0)</f>
        <v>0</v>
      </c>
      <c r="P723" s="353">
        <f>+IFERROR(VLOOKUP($A723,Data_Loss!$A$2:$V$1300,19,FALSE),0)</f>
        <v>67854</v>
      </c>
      <c r="Q723" s="353">
        <f>+IFERROR(VLOOKUP($A723,Data_Loss!$A$2:$V$1300,20,FALSE),0)</f>
        <v>0</v>
      </c>
      <c r="R723" s="353">
        <f>+IFERROR(VLOOKUP($A723,Data_Loss!$A$2:$V$1300,21,FALSE),0)</f>
        <v>0</v>
      </c>
      <c r="S723" s="353">
        <f>+IFERROR(VLOOKUP($A723,Data_Loss!$A$2:$V$1300,22,FALSE),0)</f>
        <v>0</v>
      </c>
      <c r="T723" s="191">
        <f>+$I723*'10k &amp; MO'!C$6+$J723*'10k &amp; MO'!C$12+$K723*'10k &amp; MO'!C$18+$L723*'10k &amp; MO'!C$24+$M723*'10k &amp; MO'!C$30</f>
        <v>0</v>
      </c>
      <c r="U723" s="349">
        <f>+$I723*'10k &amp; MO'!D$6+$J723*'10k &amp; MO'!D$12+$K723*'10k &amp; MO'!D$18+$L723*'10k &amp; MO'!D$24+$M723*'10k &amp; MO'!D$30</f>
        <v>5646.2691999999997</v>
      </c>
      <c r="V723" s="349">
        <f>+$I723*'10k &amp; MO'!E$6+$J723*'10k &amp; MO'!E$12+$K723*'10k &amp; MO'!E$18+$L723*'10k &amp; MO'!E$24+$M723*'10k &amp; MO'!E$30</f>
        <v>166880.81660000002</v>
      </c>
      <c r="W723" s="349">
        <f>+$I723*'10k &amp; MO'!F$6+$J723*'10k &amp; MO'!F$12+$K723*'10k &amp; MO'!F$18+$L723*'10k &amp; MO'!F$24+$M723*'10k &amp; MO'!F$30</f>
        <v>5083.6165000000001</v>
      </c>
      <c r="X723" s="349">
        <f>+$I723*'10k &amp; MO'!G$6+$J723*'10k &amp; MO'!G$12+$K723*'10k &amp; MO'!G$18+$L723*'10k &amp; MO'!G$24+$M723*'10k &amp; MO'!G$30</f>
        <v>2576.3571000000002</v>
      </c>
      <c r="Y723" s="349">
        <f>+$N723*'10k &amp; MO'!H$6+$O723*'10k &amp; MO'!H$12+$P723*'10k &amp; MO'!H$18+$Q723*'10k &amp; MO'!H$24+$R723*'10k &amp; MO'!H$30</f>
        <v>0</v>
      </c>
      <c r="Z723" s="349">
        <f>+$N723*'10k &amp; MO'!I$6+$O723*'10k &amp; MO'!I$12+$P723*'10k &amp; MO'!I$18+$Q723*'10k &amp; MO'!I$24+$R723*'10k &amp; MO'!I$30</f>
        <v>6513.9840000000004</v>
      </c>
      <c r="AA723" s="349">
        <f>+$N723*'10k &amp; MO'!J$6+$O723*'10k &amp; MO'!J$12+$P723*'10k &amp; MO'!J$18+$Q723*'10k &amp; MO'!J$24+$R723*'10k &amp; MO'!J$30</f>
        <v>194740.98</v>
      </c>
      <c r="AB723" s="349">
        <f>+$N723*'10k &amp; MO'!K$6+$O723*'10k &amp; MO'!K$12+$P723*'10k &amp; MO'!K$18+$Q723*'10k &amp; MO'!K$24+$R723*'10k &amp; MO'!K$30</f>
        <v>9519.9161999999997</v>
      </c>
      <c r="AC723" s="349">
        <f>+$N723*'10k &amp; MO'!L$6+$O723*'10k &amp; MO'!L$12+$P723*'10k &amp; MO'!L$18+$Q723*'10k &amp; MO'!L$24+$R723*'10k &amp; MO'!L$30</f>
        <v>2748.087</v>
      </c>
      <c r="AD723" s="350">
        <f>+S723*'10k &amp; MO'!O$6</f>
        <v>0</v>
      </c>
      <c r="AF723" s="192" t="str">
        <f t="shared" si="99"/>
        <v>6692017</v>
      </c>
      <c r="AG723" s="192">
        <f>+IFERROR(VLOOKUP($AF723,'Limited Loss'!$F$5:$P$124,AG$3,FALSE),0)</f>
        <v>0</v>
      </c>
      <c r="AH723" s="193">
        <f>+IFERROR(VLOOKUP($AF723,'Limited Loss'!$F$5:$P$124,AH$3,FALSE),0)</f>
        <v>0</v>
      </c>
      <c r="AI723" s="193">
        <f>+IFERROR(VLOOKUP($AF723,'Limited Loss'!$F$5:$P$124,AI$3,FALSE),0)</f>
        <v>0</v>
      </c>
      <c r="AJ723" s="193">
        <f>+IFERROR(VLOOKUP($AF723,'Limited Loss'!$F$5:$P$124,AJ$3,FALSE),0)</f>
        <v>0</v>
      </c>
      <c r="AK723" s="100">
        <f>+IFERROR(VLOOKUP($AF723,'Limited Loss'!$F$5:$P$124,AK$3,FALSE),0)</f>
        <v>0</v>
      </c>
      <c r="AL723" s="193">
        <f>+IFERROR(VLOOKUP($AF723,'Limited Loss'!$F$5:$P$124,AL$3,FALSE),0)</f>
        <v>0</v>
      </c>
      <c r="AM723" s="193">
        <f>+IFERROR(VLOOKUP($AF723,'Limited Loss'!$F$5:$P$124,AM$3,FALSE),0)</f>
        <v>0</v>
      </c>
      <c r="AN723" s="193">
        <f>+IFERROR(VLOOKUP($AF723,'Limited Loss'!$F$5:$P$124,AN$3,FALSE),0)</f>
        <v>0</v>
      </c>
      <c r="AO723" s="193">
        <f>+IFERROR(VLOOKUP($AF723,'Limited Loss'!$F$5:$P$124,AO$3,FALSE),0)</f>
        <v>0</v>
      </c>
      <c r="AP723" s="100">
        <f>+IFERROR(VLOOKUP($AF723,'Limited Loss'!$F$5:$P$124,AP$3,FALSE),0)</f>
        <v>0</v>
      </c>
      <c r="AQ723" s="353"/>
      <c r="AR723" s="331">
        <f t="shared" si="100"/>
        <v>669</v>
      </c>
      <c r="AS723" s="332">
        <f t="shared" si="100"/>
        <v>2017</v>
      </c>
      <c r="AT723" s="349">
        <f t="shared" si="98"/>
        <v>0</v>
      </c>
      <c r="AU723" s="349">
        <f t="shared" si="98"/>
        <v>5646.2691999999997</v>
      </c>
      <c r="AV723" s="349">
        <f t="shared" si="98"/>
        <v>166880.81660000002</v>
      </c>
      <c r="AW723" s="349">
        <f t="shared" si="98"/>
        <v>5083.6165000000001</v>
      </c>
      <c r="AX723" s="350">
        <f t="shared" si="98"/>
        <v>2576.3571000000002</v>
      </c>
      <c r="AY723" s="349">
        <f t="shared" si="98"/>
        <v>0</v>
      </c>
      <c r="AZ723" s="349">
        <f t="shared" si="98"/>
        <v>6513.9840000000004</v>
      </c>
      <c r="BA723" s="349">
        <f t="shared" si="98"/>
        <v>194740.98</v>
      </c>
      <c r="BB723" s="349">
        <f t="shared" si="98"/>
        <v>9519.9161999999997</v>
      </c>
      <c r="BC723" s="349">
        <f t="shared" si="98"/>
        <v>2748.087</v>
      </c>
      <c r="BD723" s="350">
        <f t="shared" si="98"/>
        <v>0</v>
      </c>
      <c r="BE723" s="349">
        <f t="shared" si="102"/>
        <v>373782.04980000004</v>
      </c>
      <c r="BF723" s="375">
        <f t="shared" si="103"/>
        <v>19927.9768</v>
      </c>
      <c r="BG723" s="334">
        <f t="shared" si="104"/>
        <v>0</v>
      </c>
    </row>
    <row r="724" spans="1:59" x14ac:dyDescent="0.2">
      <c r="A724" s="326" t="str">
        <f t="shared" si="101"/>
        <v>6692018</v>
      </c>
      <c r="B724" s="331">
        <v>669</v>
      </c>
      <c r="C724" s="327">
        <v>2018</v>
      </c>
      <c r="D724" s="353">
        <f>+IFERROR(VLOOKUP($A724,Data_Loss!$A$2:$V$1180,6,FALSE),0)</f>
        <v>0</v>
      </c>
      <c r="E724" s="353">
        <f>+IFERROR(VLOOKUP($A724,Data_Loss!$A$2:$V$1180,7,FALSE),0)</f>
        <v>0</v>
      </c>
      <c r="F724" s="353">
        <f>+IFERROR(VLOOKUP($A724,Data_Loss!$A$2:$V$1180,8,FALSE),0)</f>
        <v>0</v>
      </c>
      <c r="G724" s="353">
        <f>+IFERROR(VLOOKUP($A724,Data_Loss!$A$2:$V$1180,9,FALSE),0)</f>
        <v>0</v>
      </c>
      <c r="H724" s="353">
        <f>+IFERROR(VLOOKUP($A724,Data_Loss!$A$2:$V$1180,10,FALSE),0)</f>
        <v>0</v>
      </c>
      <c r="I724" s="353">
        <f>+IFERROR(VLOOKUP($A724,Data_Loss!$A$2:$V$1300,12,FALSE),0)</f>
        <v>0</v>
      </c>
      <c r="J724" s="353">
        <f>+IFERROR(VLOOKUP($A724,Data_Loss!$A$2:$V$1300,13,FALSE),0)</f>
        <v>0</v>
      </c>
      <c r="K724" s="353">
        <f>+IFERROR(VLOOKUP($A724,Data_Loss!$A$2:$V$1300,14,FALSE),0)</f>
        <v>0</v>
      </c>
      <c r="L724" s="353">
        <f>+IFERROR(VLOOKUP($A724,Data_Loss!$A$2:$V$1300,15,FALSE),0)</f>
        <v>0</v>
      </c>
      <c r="M724" s="353">
        <f>+IFERROR(VLOOKUP($A724,Data_Loss!$A$2:$V$1300,16,FALSE),0)</f>
        <v>0</v>
      </c>
      <c r="N724" s="353">
        <f>+IFERROR(VLOOKUP($A724,Data_Loss!$A$2:$V$1300,17,FALSE),0)</f>
        <v>0</v>
      </c>
      <c r="O724" s="353">
        <f>+IFERROR(VLOOKUP($A724,Data_Loss!$A$2:$V$1300,18,FALSE),0)</f>
        <v>0</v>
      </c>
      <c r="P724" s="353">
        <f>+IFERROR(VLOOKUP($A724,Data_Loss!$A$2:$V$1300,19,FALSE),0)</f>
        <v>0</v>
      </c>
      <c r="Q724" s="353">
        <f>+IFERROR(VLOOKUP($A724,Data_Loss!$A$2:$V$1300,20,FALSE),0)</f>
        <v>0</v>
      </c>
      <c r="R724" s="353">
        <f>+IFERROR(VLOOKUP($A724,Data_Loss!$A$2:$V$1300,21,FALSE),0)</f>
        <v>0</v>
      </c>
      <c r="S724" s="353">
        <f>+IFERROR(VLOOKUP($A724,Data_Loss!$A$2:$V$1300,22,FALSE),0)</f>
        <v>0</v>
      </c>
      <c r="T724" s="191">
        <f>+$I724*'10k &amp; MO'!C$7+$J724*'10k &amp; MO'!C$13+$K724*'10k &amp; MO'!C$19+$L724*'10k &amp; MO'!C$25+$M724*'10k &amp; MO'!C$31</f>
        <v>0</v>
      </c>
      <c r="U724" s="349">
        <f>+$I724*'10k &amp; MO'!D$7+$J724*'10k &amp; MO'!D$13+$K724*'10k &amp; MO'!D$19+$L724*'10k &amp; MO'!D$25+$M724*'10k &amp; MO'!D$31</f>
        <v>0</v>
      </c>
      <c r="V724" s="349">
        <f>+$I724*'10k &amp; MO'!E$7+$J724*'10k &amp; MO'!E$13+$K724*'10k &amp; MO'!E$19+$L724*'10k &amp; MO'!E$25+$M724*'10k &amp; MO'!E$31</f>
        <v>0</v>
      </c>
      <c r="W724" s="349">
        <f>+$I724*'10k &amp; MO'!F$7+$J724*'10k &amp; MO'!F$13+$K724*'10k &amp; MO'!F$19+$L724*'10k &amp; MO'!F$25+$M724*'10k &amp; MO'!F$31</f>
        <v>0</v>
      </c>
      <c r="X724" s="349">
        <f>+$I724*'10k &amp; MO'!G$7+$J724*'10k &amp; MO'!G$13+$K724*'10k &amp; MO'!G$19+$L724*'10k &amp; MO'!G$25+$M724*'10k &amp; MO'!G$31</f>
        <v>0</v>
      </c>
      <c r="Y724" s="349">
        <f>+$N724*'10k &amp; MO'!H$7+$O724*'10k &amp; MO'!H$13+$P724*'10k &amp; MO'!H$19+$Q724*'10k &amp; MO'!H$25+$R724*'10k &amp; MO'!H$31</f>
        <v>0</v>
      </c>
      <c r="Z724" s="349">
        <f>+$N724*'10k &amp; MO'!I$7+$O724*'10k &amp; MO'!I$13+$P724*'10k &amp; MO'!I$19+$Q724*'10k &amp; MO'!I$25+$R724*'10k &amp; MO'!I$31</f>
        <v>0</v>
      </c>
      <c r="AA724" s="349">
        <f>+$N724*'10k &amp; MO'!J$7+$O724*'10k &amp; MO'!J$13+$P724*'10k &amp; MO'!J$19+$Q724*'10k &amp; MO'!J$25+$R724*'10k &amp; MO'!J$31</f>
        <v>0</v>
      </c>
      <c r="AB724" s="349">
        <f>+$N724*'10k &amp; MO'!K$7+$O724*'10k &amp; MO'!K$13+$P724*'10k &amp; MO'!K$19+$Q724*'10k &amp; MO'!K$25+$R724*'10k &amp; MO'!K$31</f>
        <v>0</v>
      </c>
      <c r="AC724" s="349">
        <f>+$N724*'10k &amp; MO'!L$7+$O724*'10k &amp; MO'!L$13+$P724*'10k &amp; MO'!L$19+$Q724*'10k &amp; MO'!L$25+$R724*'10k &amp; MO'!L$31</f>
        <v>0</v>
      </c>
      <c r="AD724" s="350">
        <f>+S724*'10k &amp; MO'!O$7</f>
        <v>0</v>
      </c>
      <c r="AF724" s="192" t="str">
        <f t="shared" si="99"/>
        <v>6692018</v>
      </c>
      <c r="AG724" s="192">
        <f>+IFERROR(VLOOKUP($AF724,'Limited Loss'!$F$5:$P$124,AG$3,FALSE),0)</f>
        <v>0</v>
      </c>
      <c r="AH724" s="193">
        <f>+IFERROR(VLOOKUP($AF724,'Limited Loss'!$F$5:$P$124,AH$3,FALSE),0)</f>
        <v>0</v>
      </c>
      <c r="AI724" s="193">
        <f>+IFERROR(VLOOKUP($AF724,'Limited Loss'!$F$5:$P$124,AI$3,FALSE),0)</f>
        <v>0</v>
      </c>
      <c r="AJ724" s="193">
        <f>+IFERROR(VLOOKUP($AF724,'Limited Loss'!$F$5:$P$124,AJ$3,FALSE),0)</f>
        <v>0</v>
      </c>
      <c r="AK724" s="100">
        <f>+IFERROR(VLOOKUP($AF724,'Limited Loss'!$F$5:$P$124,AK$3,FALSE),0)</f>
        <v>0</v>
      </c>
      <c r="AL724" s="193">
        <f>+IFERROR(VLOOKUP($AF724,'Limited Loss'!$F$5:$P$124,AL$3,FALSE),0)</f>
        <v>0</v>
      </c>
      <c r="AM724" s="193">
        <f>+IFERROR(VLOOKUP($AF724,'Limited Loss'!$F$5:$P$124,AM$3,FALSE),0)</f>
        <v>0</v>
      </c>
      <c r="AN724" s="193">
        <f>+IFERROR(VLOOKUP($AF724,'Limited Loss'!$F$5:$P$124,AN$3,FALSE),0)</f>
        <v>0</v>
      </c>
      <c r="AO724" s="193">
        <f>+IFERROR(VLOOKUP($AF724,'Limited Loss'!$F$5:$P$124,AO$3,FALSE),0)</f>
        <v>0</v>
      </c>
      <c r="AP724" s="100">
        <f>+IFERROR(VLOOKUP($AF724,'Limited Loss'!$F$5:$P$124,AP$3,FALSE),0)</f>
        <v>0</v>
      </c>
      <c r="AQ724" s="353"/>
      <c r="AR724" s="331">
        <f t="shared" si="100"/>
        <v>669</v>
      </c>
      <c r="AS724" s="332">
        <f t="shared" si="100"/>
        <v>2018</v>
      </c>
      <c r="AT724" s="349">
        <f t="shared" si="98"/>
        <v>0</v>
      </c>
      <c r="AU724" s="349">
        <f t="shared" si="98"/>
        <v>0</v>
      </c>
      <c r="AV724" s="349">
        <f t="shared" si="98"/>
        <v>0</v>
      </c>
      <c r="AW724" s="349">
        <f t="shared" si="98"/>
        <v>0</v>
      </c>
      <c r="AX724" s="350">
        <f t="shared" si="98"/>
        <v>0</v>
      </c>
      <c r="AY724" s="349">
        <f t="shared" si="98"/>
        <v>0</v>
      </c>
      <c r="AZ724" s="349">
        <f t="shared" si="98"/>
        <v>0</v>
      </c>
      <c r="BA724" s="349">
        <f t="shared" si="98"/>
        <v>0</v>
      </c>
      <c r="BB724" s="349">
        <f t="shared" si="98"/>
        <v>0</v>
      </c>
      <c r="BC724" s="349">
        <f t="shared" si="98"/>
        <v>0</v>
      </c>
      <c r="BD724" s="350">
        <f t="shared" si="98"/>
        <v>0</v>
      </c>
      <c r="BE724" s="349">
        <f t="shared" si="102"/>
        <v>0</v>
      </c>
      <c r="BF724" s="375">
        <f t="shared" si="103"/>
        <v>0</v>
      </c>
      <c r="BG724" s="334">
        <f t="shared" si="104"/>
        <v>0</v>
      </c>
    </row>
    <row r="725" spans="1:59" x14ac:dyDescent="0.2">
      <c r="A725" s="326" t="str">
        <f t="shared" si="101"/>
        <v>6702014</v>
      </c>
      <c r="B725" s="331">
        <v>670</v>
      </c>
      <c r="C725" s="327">
        <v>2014</v>
      </c>
      <c r="D725" s="353">
        <f>+IFERROR(VLOOKUP($A725,Data_Loss!$A$2:$V$1180,6,FALSE),0)</f>
        <v>0</v>
      </c>
      <c r="E725" s="353">
        <f>+IFERROR(VLOOKUP($A725,Data_Loss!$A$2:$V$1180,7,FALSE),0)</f>
        <v>0</v>
      </c>
      <c r="F725" s="353">
        <f>+IFERROR(VLOOKUP($A725,Data_Loss!$A$2:$V$1180,8,FALSE),0)</f>
        <v>0</v>
      </c>
      <c r="G725" s="353">
        <f>+IFERROR(VLOOKUP($A725,Data_Loss!$A$2:$V$1180,9,FALSE),0)</f>
        <v>1</v>
      </c>
      <c r="H725" s="353">
        <f>+IFERROR(VLOOKUP($A725,Data_Loss!$A$2:$V$1180,10,FALSE),0)</f>
        <v>0</v>
      </c>
      <c r="I725" s="353">
        <f>+IFERROR(VLOOKUP($A725,Data_Loss!$A$2:$V$1300,12,FALSE),0)</f>
        <v>0</v>
      </c>
      <c r="J725" s="353">
        <f>+IFERROR(VLOOKUP($A725,Data_Loss!$A$2:$V$1300,13,FALSE),0)</f>
        <v>0</v>
      </c>
      <c r="K725" s="353">
        <f>+IFERROR(VLOOKUP($A725,Data_Loss!$A$2:$V$1300,14,FALSE),0)</f>
        <v>0</v>
      </c>
      <c r="L725" s="353">
        <f>+IFERROR(VLOOKUP($A725,Data_Loss!$A$2:$V$1300,15,FALSE),0)</f>
        <v>57680</v>
      </c>
      <c r="M725" s="353">
        <f>+IFERROR(VLOOKUP($A725,Data_Loss!$A$2:$V$1300,16,FALSE),0)</f>
        <v>0</v>
      </c>
      <c r="N725" s="353">
        <f>+IFERROR(VLOOKUP($A725,Data_Loss!$A$2:$V$1300,17,FALSE),0)</f>
        <v>0</v>
      </c>
      <c r="O725" s="353">
        <f>+IFERROR(VLOOKUP($A725,Data_Loss!$A$2:$V$1300,18,FALSE),0)</f>
        <v>0</v>
      </c>
      <c r="P725" s="353">
        <f>+IFERROR(VLOOKUP($A725,Data_Loss!$A$2:$V$1300,19,FALSE),0)</f>
        <v>0</v>
      </c>
      <c r="Q725" s="353">
        <f>+IFERROR(VLOOKUP($A725,Data_Loss!$A$2:$V$1300,20,FALSE),0)</f>
        <v>248273</v>
      </c>
      <c r="R725" s="353">
        <f>+IFERROR(VLOOKUP($A725,Data_Loss!$A$2:$V$1300,21,FALSE),0)</f>
        <v>0</v>
      </c>
      <c r="S725" s="353">
        <f>+IFERROR(VLOOKUP($A725,Data_Loss!$A$2:$V$1300,22,FALSE),0)</f>
        <v>706</v>
      </c>
      <c r="T725" s="191">
        <f>+$I725*'10k &amp; MO'!C$3+$J725*'10k &amp; MO'!C$9+$K725*'10k &amp; MO'!C$15+$L725*'10k &amp; MO'!C$21+$M725*'10k &amp; MO'!C$27</f>
        <v>0</v>
      </c>
      <c r="U725" s="349">
        <f>+$I725*'10k &amp; MO'!D$3+$J725*'10k &amp; MO'!D$9+$K725*'10k &amp; MO'!D$15+$L725*'10k &amp; MO'!D$21+$M725*'10k &amp; MO'!D$27</f>
        <v>0</v>
      </c>
      <c r="V725" s="349">
        <f>+$I725*'10k &amp; MO'!E$3+$J725*'10k &amp; MO'!E$9+$K725*'10k &amp; MO'!E$15+$L725*'10k &amp; MO'!E$21+$M725*'10k &amp; MO'!E$27</f>
        <v>0</v>
      </c>
      <c r="W725" s="349">
        <f>+$I725*'10k &amp; MO'!F$3+$J725*'10k &amp; MO'!F$9+$K725*'10k &amp; MO'!F$15+$L725*'10k &amp; MO'!F$21+$M725*'10k &amp; MO'!F$27</f>
        <v>70888.72</v>
      </c>
      <c r="X725" s="349">
        <f>+$I725*'10k &amp; MO'!G$3+$J725*'10k &amp; MO'!G$9+$K725*'10k &amp; MO'!G$15+$L725*'10k &amp; MO'!G$21+$M725*'10k &amp; MO'!G$27</f>
        <v>0</v>
      </c>
      <c r="Y725" s="349">
        <f>+$N725*'10k &amp; MO'!H$3+$O725*'10k &amp; MO'!H$9+$P725*'10k &amp; MO'!H$15+$Q725*'10k &amp; MO'!H$21+$R725*'10k &amp; MO'!H$27</f>
        <v>0</v>
      </c>
      <c r="Z725" s="349">
        <f>+$N725*'10k &amp; MO'!I$3+$O725*'10k &amp; MO'!I$9+$P725*'10k &amp; MO'!I$15+$Q725*'10k &amp; MO'!I$21+$R725*'10k &amp; MO'!I$27</f>
        <v>0</v>
      </c>
      <c r="AA725" s="349">
        <f>+$N725*'10k &amp; MO'!J$3+$O725*'10k &amp; MO'!J$9+$P725*'10k &amp; MO'!J$15+$Q725*'10k &amp; MO'!J$21+$R725*'10k &amp; MO'!J$27</f>
        <v>0</v>
      </c>
      <c r="AB725" s="349">
        <f>+$N725*'10k &amp; MO'!K$3+$O725*'10k &amp; MO'!K$9+$P725*'10k &amp; MO'!K$15+$Q725*'10k &amp; MO'!K$21+$R725*'10k &amp; MO'!K$27</f>
        <v>347830.473</v>
      </c>
      <c r="AC725" s="349">
        <f>+$N725*'10k &amp; MO'!L$3+$O725*'10k &amp; MO'!L$9+$P725*'10k &amp; MO'!L$15+$Q725*'10k &amp; MO'!L$21+$R725*'10k &amp; MO'!L$27</f>
        <v>0</v>
      </c>
      <c r="AD725" s="350">
        <f>+S725*'10k &amp; MO'!O$3</f>
        <v>756.12599999999998</v>
      </c>
      <c r="AF725" s="192" t="str">
        <f t="shared" si="99"/>
        <v>6702014</v>
      </c>
      <c r="AG725" s="192">
        <f>+IFERROR(VLOOKUP($AF725,'Limited Loss'!$F$5:$P$124,AG$3,FALSE),0)</f>
        <v>0</v>
      </c>
      <c r="AH725" s="193">
        <f>+IFERROR(VLOOKUP($AF725,'Limited Loss'!$F$5:$P$124,AH$3,FALSE),0)</f>
        <v>0</v>
      </c>
      <c r="AI725" s="193">
        <f>+IFERROR(VLOOKUP($AF725,'Limited Loss'!$F$5:$P$124,AI$3,FALSE),0)</f>
        <v>0</v>
      </c>
      <c r="AJ725" s="193">
        <f>+IFERROR(VLOOKUP($AF725,'Limited Loss'!$F$5:$P$124,AJ$3,FALSE),0)</f>
        <v>0</v>
      </c>
      <c r="AK725" s="100">
        <f>+IFERROR(VLOOKUP($AF725,'Limited Loss'!$F$5:$P$124,AK$3,FALSE),0)</f>
        <v>0</v>
      </c>
      <c r="AL725" s="193">
        <f>+IFERROR(VLOOKUP($AF725,'Limited Loss'!$F$5:$P$124,AL$3,FALSE),0)</f>
        <v>0</v>
      </c>
      <c r="AM725" s="193">
        <f>+IFERROR(VLOOKUP($AF725,'Limited Loss'!$F$5:$P$124,AM$3,FALSE),0)</f>
        <v>0</v>
      </c>
      <c r="AN725" s="193">
        <f>+IFERROR(VLOOKUP($AF725,'Limited Loss'!$F$5:$P$124,AN$3,FALSE),0)</f>
        <v>0</v>
      </c>
      <c r="AO725" s="193">
        <f>+IFERROR(VLOOKUP($AF725,'Limited Loss'!$F$5:$P$124,AO$3,FALSE),0)</f>
        <v>0</v>
      </c>
      <c r="AP725" s="100">
        <f>+IFERROR(VLOOKUP($AF725,'Limited Loss'!$F$5:$P$124,AP$3,FALSE),0)</f>
        <v>0</v>
      </c>
      <c r="AQ725" s="353"/>
      <c r="AR725" s="331">
        <f t="shared" si="100"/>
        <v>670</v>
      </c>
      <c r="AS725" s="332">
        <f t="shared" si="100"/>
        <v>2014</v>
      </c>
      <c r="AT725" s="349">
        <f t="shared" si="98"/>
        <v>0</v>
      </c>
      <c r="AU725" s="349">
        <f t="shared" si="98"/>
        <v>0</v>
      </c>
      <c r="AV725" s="349">
        <f t="shared" si="98"/>
        <v>0</v>
      </c>
      <c r="AW725" s="349">
        <f t="shared" si="98"/>
        <v>70888.72</v>
      </c>
      <c r="AX725" s="350">
        <f t="shared" si="98"/>
        <v>0</v>
      </c>
      <c r="AY725" s="349">
        <f t="shared" si="98"/>
        <v>0</v>
      </c>
      <c r="AZ725" s="349">
        <f t="shared" si="98"/>
        <v>0</v>
      </c>
      <c r="BA725" s="349">
        <f t="shared" si="98"/>
        <v>0</v>
      </c>
      <c r="BB725" s="349">
        <f t="shared" si="98"/>
        <v>347830.473</v>
      </c>
      <c r="BC725" s="349">
        <f t="shared" si="98"/>
        <v>0</v>
      </c>
      <c r="BD725" s="350">
        <f t="shared" si="98"/>
        <v>756.12599999999998</v>
      </c>
      <c r="BE725" s="349">
        <f t="shared" si="102"/>
        <v>0</v>
      </c>
      <c r="BF725" s="375">
        <f t="shared" si="103"/>
        <v>418719.19299999997</v>
      </c>
      <c r="BG725" s="334">
        <f t="shared" si="104"/>
        <v>756.12599999999998</v>
      </c>
    </row>
    <row r="726" spans="1:59" x14ac:dyDescent="0.2">
      <c r="A726" s="326" t="str">
        <f t="shared" si="101"/>
        <v>6702015</v>
      </c>
      <c r="B726" s="331">
        <v>670</v>
      </c>
      <c r="C726" s="327">
        <v>2015</v>
      </c>
      <c r="D726" s="353">
        <f>+IFERROR(VLOOKUP($A726,Data_Loss!$A$2:$V$1180,6,FALSE),0)</f>
        <v>0</v>
      </c>
      <c r="E726" s="353">
        <f>+IFERROR(VLOOKUP($A726,Data_Loss!$A$2:$V$1180,7,FALSE),0)</f>
        <v>0</v>
      </c>
      <c r="F726" s="353">
        <f>+IFERROR(VLOOKUP($A726,Data_Loss!$A$2:$V$1180,8,FALSE),0)</f>
        <v>1</v>
      </c>
      <c r="G726" s="353">
        <f>+IFERROR(VLOOKUP($A726,Data_Loss!$A$2:$V$1180,9,FALSE),0)</f>
        <v>1</v>
      </c>
      <c r="H726" s="353">
        <f>+IFERROR(VLOOKUP($A726,Data_Loss!$A$2:$V$1180,10,FALSE),0)</f>
        <v>1</v>
      </c>
      <c r="I726" s="353">
        <f>+IFERROR(VLOOKUP($A726,Data_Loss!$A$2:$V$1300,12,FALSE),0)</f>
        <v>0</v>
      </c>
      <c r="J726" s="353">
        <f>+IFERROR(VLOOKUP($A726,Data_Loss!$A$2:$V$1300,13,FALSE),0)</f>
        <v>0</v>
      </c>
      <c r="K726" s="353">
        <f>+IFERROR(VLOOKUP($A726,Data_Loss!$A$2:$V$1300,14,FALSE),0)</f>
        <v>323028</v>
      </c>
      <c r="L726" s="353">
        <f>+IFERROR(VLOOKUP($A726,Data_Loss!$A$2:$V$1300,15,FALSE),0)</f>
        <v>32197</v>
      </c>
      <c r="M726" s="353">
        <f>+IFERROR(VLOOKUP($A726,Data_Loss!$A$2:$V$1300,16,FALSE),0)</f>
        <v>2400</v>
      </c>
      <c r="N726" s="353">
        <f>+IFERROR(VLOOKUP($A726,Data_Loss!$A$2:$V$1300,17,FALSE),0)</f>
        <v>0</v>
      </c>
      <c r="O726" s="353">
        <f>+IFERROR(VLOOKUP($A726,Data_Loss!$A$2:$V$1300,18,FALSE),0)</f>
        <v>0</v>
      </c>
      <c r="P726" s="353">
        <f>+IFERROR(VLOOKUP($A726,Data_Loss!$A$2:$V$1300,19,FALSE),0)</f>
        <v>94065</v>
      </c>
      <c r="Q726" s="353">
        <f>+IFERROR(VLOOKUP($A726,Data_Loss!$A$2:$V$1300,20,FALSE),0)</f>
        <v>18841</v>
      </c>
      <c r="R726" s="353">
        <f>+IFERROR(VLOOKUP($A726,Data_Loss!$A$2:$V$1300,21,FALSE),0)</f>
        <v>3855</v>
      </c>
      <c r="S726" s="353">
        <f>+IFERROR(VLOOKUP($A726,Data_Loss!$A$2:$V$1300,22,FALSE),0)</f>
        <v>0</v>
      </c>
      <c r="T726" s="191">
        <f>+$I726*'10k &amp; MO'!C$4+$J726*'10k &amp; MO'!C$10+$K726*'10k &amp; MO'!C$16+$L726*'10k &amp; MO'!C$22+$M726*'10k &amp; MO'!C$28</f>
        <v>0</v>
      </c>
      <c r="U726" s="349">
        <f>+$I726*'10k &amp; MO'!D$4+$J726*'10k &amp; MO'!D$10+$K726*'10k &amp; MO'!D$16+$L726*'10k &amp; MO'!D$22+$M726*'10k &amp; MO'!D$28</f>
        <v>0</v>
      </c>
      <c r="V726" s="349">
        <f>+$I726*'10k &amp; MO'!E$4+$J726*'10k &amp; MO'!E$10+$K726*'10k &amp; MO'!E$16+$L726*'10k &amp; MO'!E$22+$M726*'10k &amp; MO'!E$28</f>
        <v>571715.00049999997</v>
      </c>
      <c r="W726" s="349">
        <f>+$I726*'10k &amp; MO'!F$4+$J726*'10k &amp; MO'!F$10+$K726*'10k &amp; MO'!F$16+$L726*'10k &amp; MO'!F$22+$M726*'10k &amp; MO'!F$28</f>
        <v>38325.922299999998</v>
      </c>
      <c r="X726" s="349">
        <f>+$I726*'10k &amp; MO'!G$4+$J726*'10k &amp; MO'!G$10+$K726*'10k &amp; MO'!G$16+$L726*'10k &amp; MO'!G$22+$M726*'10k &amp; MO'!G$28</f>
        <v>4557.9467000000004</v>
      </c>
      <c r="Y726" s="349">
        <f>+$N726*'10k &amp; MO'!H$4+$O726*'10k &amp; MO'!H$10+$P726*'10k &amp; MO'!H$16+$Q726*'10k &amp; MO'!H$22+$R726*'10k &amp; MO'!H$28</f>
        <v>0</v>
      </c>
      <c r="Z726" s="349">
        <f>+$N726*'10k &amp; MO'!I$4+$O726*'10k &amp; MO'!I$10+$P726*'10k &amp; MO'!I$16+$Q726*'10k &amp; MO'!I$22+$R726*'10k &amp; MO'!I$28</f>
        <v>0</v>
      </c>
      <c r="AA726" s="349">
        <f>+$N726*'10k &amp; MO'!J$4+$O726*'10k &amp; MO'!J$10+$P726*'10k &amp; MO'!J$16+$Q726*'10k &amp; MO'!J$22+$R726*'10k &amp; MO'!J$28</f>
        <v>265388.55160000001</v>
      </c>
      <c r="AB726" s="349">
        <f>+$N726*'10k &amp; MO'!K$4+$O726*'10k &amp; MO'!K$10+$P726*'10k &amp; MO'!K$16+$Q726*'10k &amp; MO'!K$22+$R726*'10k &amp; MO'!K$28</f>
        <v>31947.965499999995</v>
      </c>
      <c r="AC726" s="349">
        <f>+$N726*'10k &amp; MO'!L$4+$O726*'10k &amp; MO'!L$10+$P726*'10k &amp; MO'!L$16+$Q726*'10k &amp; MO'!L$22+$R726*'10k &amp; MO'!L$28</f>
        <v>6569.9155000000001</v>
      </c>
      <c r="AD726" s="350">
        <f>+S726*'10k &amp; MO'!O$4</f>
        <v>0</v>
      </c>
      <c r="AF726" s="192" t="str">
        <f t="shared" si="99"/>
        <v>6702015</v>
      </c>
      <c r="AG726" s="192">
        <f>+IFERROR(VLOOKUP($AF726,'Limited Loss'!$F$5:$P$124,AG$3,FALSE),0)</f>
        <v>0</v>
      </c>
      <c r="AH726" s="193">
        <f>+IFERROR(VLOOKUP($AF726,'Limited Loss'!$F$5:$P$124,AH$3,FALSE),0)</f>
        <v>0</v>
      </c>
      <c r="AI726" s="193">
        <f>+IFERROR(VLOOKUP($AF726,'Limited Loss'!$F$5:$P$124,AI$3,FALSE),0)</f>
        <v>0</v>
      </c>
      <c r="AJ726" s="193">
        <f>+IFERROR(VLOOKUP($AF726,'Limited Loss'!$F$5:$P$124,AJ$3,FALSE),0)</f>
        <v>0</v>
      </c>
      <c r="AK726" s="100">
        <f>+IFERROR(VLOOKUP($AF726,'Limited Loss'!$F$5:$P$124,AK$3,FALSE),0)</f>
        <v>0</v>
      </c>
      <c r="AL726" s="193">
        <f>+IFERROR(VLOOKUP($AF726,'Limited Loss'!$F$5:$P$124,AL$3,FALSE),0)</f>
        <v>0</v>
      </c>
      <c r="AM726" s="193">
        <f>+IFERROR(VLOOKUP($AF726,'Limited Loss'!$F$5:$P$124,AM$3,FALSE),0)</f>
        <v>0</v>
      </c>
      <c r="AN726" s="193">
        <f>+IFERROR(VLOOKUP($AF726,'Limited Loss'!$F$5:$P$124,AN$3,FALSE),0)</f>
        <v>0</v>
      </c>
      <c r="AO726" s="193">
        <f>+IFERROR(VLOOKUP($AF726,'Limited Loss'!$F$5:$P$124,AO$3,FALSE),0)</f>
        <v>0</v>
      </c>
      <c r="AP726" s="100">
        <f>+IFERROR(VLOOKUP($AF726,'Limited Loss'!$F$5:$P$124,AP$3,FALSE),0)</f>
        <v>0</v>
      </c>
      <c r="AQ726" s="353"/>
      <c r="AR726" s="331">
        <f t="shared" si="100"/>
        <v>670</v>
      </c>
      <c r="AS726" s="332">
        <f t="shared" si="100"/>
        <v>2015</v>
      </c>
      <c r="AT726" s="349">
        <f t="shared" si="98"/>
        <v>0</v>
      </c>
      <c r="AU726" s="349">
        <f t="shared" si="98"/>
        <v>0</v>
      </c>
      <c r="AV726" s="349">
        <f t="shared" si="98"/>
        <v>571715.00049999997</v>
      </c>
      <c r="AW726" s="349">
        <f t="shared" si="98"/>
        <v>38325.922299999998</v>
      </c>
      <c r="AX726" s="350">
        <f t="shared" si="98"/>
        <v>4557.9467000000004</v>
      </c>
      <c r="AY726" s="349">
        <f t="shared" si="98"/>
        <v>0</v>
      </c>
      <c r="AZ726" s="349">
        <f t="shared" si="98"/>
        <v>0</v>
      </c>
      <c r="BA726" s="349">
        <f t="shared" si="98"/>
        <v>265388.55160000001</v>
      </c>
      <c r="BB726" s="349">
        <f t="shared" si="98"/>
        <v>31947.965499999995</v>
      </c>
      <c r="BC726" s="349">
        <f t="shared" si="98"/>
        <v>6569.9155000000001</v>
      </c>
      <c r="BD726" s="350">
        <f t="shared" si="98"/>
        <v>0</v>
      </c>
      <c r="BE726" s="349">
        <f t="shared" si="102"/>
        <v>837103.55209999997</v>
      </c>
      <c r="BF726" s="375">
        <f t="shared" si="103"/>
        <v>81401.75</v>
      </c>
      <c r="BG726" s="334">
        <f t="shared" si="104"/>
        <v>0</v>
      </c>
    </row>
    <row r="727" spans="1:59" x14ac:dyDescent="0.2">
      <c r="A727" s="326" t="str">
        <f t="shared" si="101"/>
        <v>6702016</v>
      </c>
      <c r="B727" s="331">
        <v>670</v>
      </c>
      <c r="C727" s="327">
        <v>2016</v>
      </c>
      <c r="D727" s="353">
        <f>+IFERROR(VLOOKUP($A727,Data_Loss!$A$2:$V$1180,6,FALSE),0)</f>
        <v>0</v>
      </c>
      <c r="E727" s="353">
        <f>+IFERROR(VLOOKUP($A727,Data_Loss!$A$2:$V$1180,7,FALSE),0)</f>
        <v>0</v>
      </c>
      <c r="F727" s="353">
        <f>+IFERROR(VLOOKUP($A727,Data_Loss!$A$2:$V$1180,8,FALSE),0)</f>
        <v>0</v>
      </c>
      <c r="G727" s="353">
        <f>+IFERROR(VLOOKUP($A727,Data_Loss!$A$2:$V$1180,9,FALSE),0)</f>
        <v>1</v>
      </c>
      <c r="H727" s="353">
        <f>+IFERROR(VLOOKUP($A727,Data_Loss!$A$2:$V$1180,10,FALSE),0)</f>
        <v>3</v>
      </c>
      <c r="I727" s="353">
        <f>+IFERROR(VLOOKUP($A727,Data_Loss!$A$2:$V$1300,12,FALSE),0)</f>
        <v>0</v>
      </c>
      <c r="J727" s="353">
        <f>+IFERROR(VLOOKUP($A727,Data_Loss!$A$2:$V$1300,13,FALSE),0)</f>
        <v>0</v>
      </c>
      <c r="K727" s="353">
        <f>+IFERROR(VLOOKUP($A727,Data_Loss!$A$2:$V$1300,14,FALSE),0)</f>
        <v>0</v>
      </c>
      <c r="L727" s="353">
        <f>+IFERROR(VLOOKUP($A727,Data_Loss!$A$2:$V$1300,15,FALSE),0)</f>
        <v>68847</v>
      </c>
      <c r="M727" s="353">
        <f>+IFERROR(VLOOKUP($A727,Data_Loss!$A$2:$V$1300,16,FALSE),0)</f>
        <v>26083</v>
      </c>
      <c r="N727" s="353">
        <f>+IFERROR(VLOOKUP($A727,Data_Loss!$A$2:$V$1300,17,FALSE),0)</f>
        <v>0</v>
      </c>
      <c r="O727" s="353">
        <f>+IFERROR(VLOOKUP($A727,Data_Loss!$A$2:$V$1300,18,FALSE),0)</f>
        <v>0</v>
      </c>
      <c r="P727" s="353">
        <f>+IFERROR(VLOOKUP($A727,Data_Loss!$A$2:$V$1300,19,FALSE),0)</f>
        <v>0</v>
      </c>
      <c r="Q727" s="353">
        <f>+IFERROR(VLOOKUP($A727,Data_Loss!$A$2:$V$1300,20,FALSE),0)</f>
        <v>5120</v>
      </c>
      <c r="R727" s="353">
        <f>+IFERROR(VLOOKUP($A727,Data_Loss!$A$2:$V$1300,21,FALSE),0)</f>
        <v>32391</v>
      </c>
      <c r="S727" s="353">
        <f>+IFERROR(VLOOKUP($A727,Data_Loss!$A$2:$V$1300,22,FALSE),0)</f>
        <v>141</v>
      </c>
      <c r="T727" s="191">
        <f>+$I727*'10k &amp; MO'!C$5+$J727*'10k &amp; MO'!C$11+$K727*'10k &amp; MO'!C$17+$L727*'10k &amp; MO'!C$23+$M727*'10k &amp; MO'!C$29</f>
        <v>0</v>
      </c>
      <c r="U727" s="349">
        <f>+$I727*'10k &amp; MO'!D$5+$J727*'10k &amp; MO'!D$11+$K727*'10k &amp; MO'!D$17+$L727*'10k &amp; MO'!D$23+$M727*'10k &amp; MO'!D$29</f>
        <v>0</v>
      </c>
      <c r="V727" s="349">
        <f>+$I727*'10k &amp; MO'!E$5+$J727*'10k &amp; MO'!E$11+$K727*'10k &amp; MO'!E$17+$L727*'10k &amp; MO'!E$23+$M727*'10k &amp; MO'!E$29</f>
        <v>25323.594200000003</v>
      </c>
      <c r="W727" s="349">
        <f>+$I727*'10k &amp; MO'!F$5+$J727*'10k &amp; MO'!F$11+$K727*'10k &amp; MO'!F$17+$L727*'10k &amp; MO'!F$23+$M727*'10k &amp; MO'!F$29</f>
        <v>76262.549500000008</v>
      </c>
      <c r="X727" s="349">
        <f>+$I727*'10k &amp; MO'!G$5+$J727*'10k &amp; MO'!G$11+$K727*'10k &amp; MO'!G$17+$L727*'10k &amp; MO'!G$23+$M727*'10k &amp; MO'!G$29</f>
        <v>28861.476699999999</v>
      </c>
      <c r="Y727" s="349">
        <f>+$N727*'10k &amp; MO'!H$5+$O727*'10k &amp; MO'!H$11+$P727*'10k &amp; MO'!H$17+$Q727*'10k &amp; MO'!H$23+$R727*'10k &amp; MO'!H$29</f>
        <v>0</v>
      </c>
      <c r="Z727" s="349">
        <f>+$N727*'10k &amp; MO'!I$5+$O727*'10k &amp; MO'!I$11+$P727*'10k &amp; MO'!I$17+$Q727*'10k &amp; MO'!I$23+$R727*'10k &amp; MO'!I$29</f>
        <v>0</v>
      </c>
      <c r="AA727" s="349">
        <f>+$N727*'10k &amp; MO'!J$5+$O727*'10k &amp; MO'!J$11+$P727*'10k &amp; MO'!J$17+$Q727*'10k &amp; MO'!J$23+$R727*'10k &amp; MO'!J$29</f>
        <v>4692.2177000000001</v>
      </c>
      <c r="AB727" s="349">
        <f>+$N727*'10k &amp; MO'!K$5+$O727*'10k &amp; MO'!K$11+$P727*'10k &amp; MO'!K$17+$Q727*'10k &amp; MO'!K$23+$R727*'10k &amp; MO'!K$29</f>
        <v>11271.2531</v>
      </c>
      <c r="AC727" s="349">
        <f>+$N727*'10k &amp; MO'!L$5+$O727*'10k &amp; MO'!L$11+$P727*'10k &amp; MO'!L$17+$Q727*'10k &amp; MO'!L$23+$R727*'10k &amp; MO'!L$29</f>
        <v>49065.475200000008</v>
      </c>
      <c r="AD727" s="350">
        <f>+S727*'10k &amp; MO'!O$5</f>
        <v>190.06800000000001</v>
      </c>
      <c r="AF727" s="192" t="str">
        <f t="shared" si="99"/>
        <v>6702016</v>
      </c>
      <c r="AG727" s="192">
        <f>+IFERROR(VLOOKUP($AF727,'Limited Loss'!$F$5:$P$124,AG$3,FALSE),0)</f>
        <v>0</v>
      </c>
      <c r="AH727" s="193">
        <f>+IFERROR(VLOOKUP($AF727,'Limited Loss'!$F$5:$P$124,AH$3,FALSE),0)</f>
        <v>0</v>
      </c>
      <c r="AI727" s="193">
        <f>+IFERROR(VLOOKUP($AF727,'Limited Loss'!$F$5:$P$124,AI$3,FALSE),0)</f>
        <v>0</v>
      </c>
      <c r="AJ727" s="193">
        <f>+IFERROR(VLOOKUP($AF727,'Limited Loss'!$F$5:$P$124,AJ$3,FALSE),0)</f>
        <v>0</v>
      </c>
      <c r="AK727" s="100">
        <f>+IFERROR(VLOOKUP($AF727,'Limited Loss'!$F$5:$P$124,AK$3,FALSE),0)</f>
        <v>0</v>
      </c>
      <c r="AL727" s="193">
        <f>+IFERROR(VLOOKUP($AF727,'Limited Loss'!$F$5:$P$124,AL$3,FALSE),0)</f>
        <v>0</v>
      </c>
      <c r="AM727" s="193">
        <f>+IFERROR(VLOOKUP($AF727,'Limited Loss'!$F$5:$P$124,AM$3,FALSE),0)</f>
        <v>0</v>
      </c>
      <c r="AN727" s="193">
        <f>+IFERROR(VLOOKUP($AF727,'Limited Loss'!$F$5:$P$124,AN$3,FALSE),0)</f>
        <v>0</v>
      </c>
      <c r="AO727" s="193">
        <f>+IFERROR(VLOOKUP($AF727,'Limited Loss'!$F$5:$P$124,AO$3,FALSE),0)</f>
        <v>0</v>
      </c>
      <c r="AP727" s="100">
        <f>+IFERROR(VLOOKUP($AF727,'Limited Loss'!$F$5:$P$124,AP$3,FALSE),0)</f>
        <v>0</v>
      </c>
      <c r="AQ727" s="353"/>
      <c r="AR727" s="331">
        <f t="shared" si="100"/>
        <v>670</v>
      </c>
      <c r="AS727" s="332">
        <f t="shared" si="100"/>
        <v>2016</v>
      </c>
      <c r="AT727" s="349">
        <f t="shared" si="98"/>
        <v>0</v>
      </c>
      <c r="AU727" s="349">
        <f t="shared" si="98"/>
        <v>0</v>
      </c>
      <c r="AV727" s="349">
        <f t="shared" si="98"/>
        <v>25323.594200000003</v>
      </c>
      <c r="AW727" s="349">
        <f t="shared" si="98"/>
        <v>76262.549500000008</v>
      </c>
      <c r="AX727" s="350">
        <f t="shared" si="98"/>
        <v>28861.476699999999</v>
      </c>
      <c r="AY727" s="349">
        <f t="shared" si="98"/>
        <v>0</v>
      </c>
      <c r="AZ727" s="349">
        <f t="shared" si="98"/>
        <v>0</v>
      </c>
      <c r="BA727" s="349">
        <f t="shared" si="98"/>
        <v>4692.2177000000001</v>
      </c>
      <c r="BB727" s="349">
        <f t="shared" si="98"/>
        <v>11271.2531</v>
      </c>
      <c r="BC727" s="349">
        <f t="shared" si="98"/>
        <v>49065.475200000008</v>
      </c>
      <c r="BD727" s="350">
        <f t="shared" si="98"/>
        <v>190.06800000000001</v>
      </c>
      <c r="BE727" s="349">
        <f t="shared" si="102"/>
        <v>30015.811900000004</v>
      </c>
      <c r="BF727" s="375">
        <f t="shared" si="103"/>
        <v>165460.75450000001</v>
      </c>
      <c r="BG727" s="334">
        <f t="shared" si="104"/>
        <v>190.06800000000001</v>
      </c>
    </row>
    <row r="728" spans="1:59" x14ac:dyDescent="0.2">
      <c r="A728" s="326" t="str">
        <f t="shared" si="101"/>
        <v>6702017</v>
      </c>
      <c r="B728" s="331">
        <v>670</v>
      </c>
      <c r="C728" s="327">
        <v>2017</v>
      </c>
      <c r="D728" s="353">
        <f>+IFERROR(VLOOKUP($A728,Data_Loss!$A$2:$V$1180,6,FALSE),0)</f>
        <v>0</v>
      </c>
      <c r="E728" s="353">
        <f>+IFERROR(VLOOKUP($A728,Data_Loss!$A$2:$V$1180,7,FALSE),0)</f>
        <v>0</v>
      </c>
      <c r="F728" s="353">
        <f>+IFERROR(VLOOKUP($A728,Data_Loss!$A$2:$V$1180,8,FALSE),0)</f>
        <v>0</v>
      </c>
      <c r="G728" s="353">
        <f>+IFERROR(VLOOKUP($A728,Data_Loss!$A$2:$V$1180,9,FALSE),0)</f>
        <v>0</v>
      </c>
      <c r="H728" s="353">
        <f>+IFERROR(VLOOKUP($A728,Data_Loss!$A$2:$V$1180,10,FALSE),0)</f>
        <v>1</v>
      </c>
      <c r="I728" s="353">
        <f>+IFERROR(VLOOKUP($A728,Data_Loss!$A$2:$V$1300,12,FALSE),0)</f>
        <v>0</v>
      </c>
      <c r="J728" s="353">
        <f>+IFERROR(VLOOKUP($A728,Data_Loss!$A$2:$V$1300,13,FALSE),0)</f>
        <v>0</v>
      </c>
      <c r="K728" s="353">
        <f>+IFERROR(VLOOKUP($A728,Data_Loss!$A$2:$V$1300,14,FALSE),0)</f>
        <v>0</v>
      </c>
      <c r="L728" s="353">
        <f>+IFERROR(VLOOKUP($A728,Data_Loss!$A$2:$V$1300,15,FALSE),0)</f>
        <v>0</v>
      </c>
      <c r="M728" s="353">
        <f>+IFERROR(VLOOKUP($A728,Data_Loss!$A$2:$V$1300,16,FALSE),0)</f>
        <v>7557</v>
      </c>
      <c r="N728" s="353">
        <f>+IFERROR(VLOOKUP($A728,Data_Loss!$A$2:$V$1300,17,FALSE),0)</f>
        <v>0</v>
      </c>
      <c r="O728" s="353">
        <f>+IFERROR(VLOOKUP($A728,Data_Loss!$A$2:$V$1300,18,FALSE),0)</f>
        <v>0</v>
      </c>
      <c r="P728" s="353">
        <f>+IFERROR(VLOOKUP($A728,Data_Loss!$A$2:$V$1300,19,FALSE),0)</f>
        <v>0</v>
      </c>
      <c r="Q728" s="353">
        <f>+IFERROR(VLOOKUP($A728,Data_Loss!$A$2:$V$1300,20,FALSE),0)</f>
        <v>0</v>
      </c>
      <c r="R728" s="353">
        <f>+IFERROR(VLOOKUP($A728,Data_Loss!$A$2:$V$1300,21,FALSE),0)</f>
        <v>7121</v>
      </c>
      <c r="S728" s="353">
        <f>+IFERROR(VLOOKUP($A728,Data_Loss!$A$2:$V$1300,22,FALSE),0)</f>
        <v>3972</v>
      </c>
      <c r="T728" s="191">
        <f>+$I728*'10k &amp; MO'!C$6+$J728*'10k &amp; MO'!C$12+$K728*'10k &amp; MO'!C$18+$L728*'10k &amp; MO'!C$24+$M728*'10k &amp; MO'!C$30</f>
        <v>0</v>
      </c>
      <c r="U728" s="349">
        <f>+$I728*'10k &amp; MO'!D$6+$J728*'10k &amp; MO'!D$12+$K728*'10k &amp; MO'!D$18+$L728*'10k &amp; MO'!D$24+$M728*'10k &amp; MO'!D$30</f>
        <v>6.8012999999999995</v>
      </c>
      <c r="V728" s="349">
        <f>+$I728*'10k &amp; MO'!E$6+$J728*'10k &amp; MO'!E$12+$K728*'10k &amp; MO'!E$18+$L728*'10k &amp; MO'!E$24+$M728*'10k &amp; MO'!E$30</f>
        <v>3005.4189000000001</v>
      </c>
      <c r="W728" s="349">
        <f>+$I728*'10k &amp; MO'!F$6+$J728*'10k &amp; MO'!F$12+$K728*'10k &amp; MO'!F$18+$L728*'10k &amp; MO'!F$24+$M728*'10k &amp; MO'!F$30</f>
        <v>1327.7648999999999</v>
      </c>
      <c r="X728" s="349">
        <f>+$I728*'10k &amp; MO'!G$6+$J728*'10k &amp; MO'!G$12+$K728*'10k &amp; MO'!G$18+$L728*'10k &amp; MO'!G$24+$M728*'10k &amp; MO'!G$30</f>
        <v>8256.0225000000009</v>
      </c>
      <c r="Y728" s="349">
        <f>+$N728*'10k &amp; MO'!H$6+$O728*'10k &amp; MO'!H$12+$P728*'10k &amp; MO'!H$18+$Q728*'10k &amp; MO'!H$24+$R728*'10k &amp; MO'!H$30</f>
        <v>0</v>
      </c>
      <c r="Z728" s="349">
        <f>+$N728*'10k &amp; MO'!I$6+$O728*'10k &amp; MO'!I$12+$P728*'10k &amp; MO'!I$18+$Q728*'10k &amp; MO'!I$24+$R728*'10k &amp; MO'!I$30</f>
        <v>2.1362999999999999</v>
      </c>
      <c r="AA728" s="349">
        <f>+$N728*'10k &amp; MO'!J$6+$O728*'10k &amp; MO'!J$12+$P728*'10k &amp; MO'!J$18+$Q728*'10k &amp; MO'!J$24+$R728*'10k &amp; MO'!J$30</f>
        <v>2905.3679999999999</v>
      </c>
      <c r="AB728" s="349">
        <f>+$N728*'10k &amp; MO'!K$6+$O728*'10k &amp; MO'!K$12+$P728*'10k &amp; MO'!K$18+$Q728*'10k &amp; MO'!K$24+$R728*'10k &amp; MO'!K$30</f>
        <v>1465.5018</v>
      </c>
      <c r="AC728" s="349">
        <f>+$N728*'10k &amp; MO'!L$6+$O728*'10k &amp; MO'!L$12+$P728*'10k &amp; MO'!L$18+$Q728*'10k &amp; MO'!L$24+$R728*'10k &amp; MO'!L$30</f>
        <v>10432.9771</v>
      </c>
      <c r="AD728" s="350">
        <f>+S728*'10k &amp; MO'!O$6</f>
        <v>5346.3119999999999</v>
      </c>
      <c r="AF728" s="192" t="str">
        <f t="shared" si="99"/>
        <v>6702017</v>
      </c>
      <c r="AG728" s="192">
        <f>+IFERROR(VLOOKUP($AF728,'Limited Loss'!$F$5:$P$124,AG$3,FALSE),0)</f>
        <v>0</v>
      </c>
      <c r="AH728" s="193">
        <f>+IFERROR(VLOOKUP($AF728,'Limited Loss'!$F$5:$P$124,AH$3,FALSE),0)</f>
        <v>0</v>
      </c>
      <c r="AI728" s="193">
        <f>+IFERROR(VLOOKUP($AF728,'Limited Loss'!$F$5:$P$124,AI$3,FALSE),0)</f>
        <v>0</v>
      </c>
      <c r="AJ728" s="193">
        <f>+IFERROR(VLOOKUP($AF728,'Limited Loss'!$F$5:$P$124,AJ$3,FALSE),0)</f>
        <v>0</v>
      </c>
      <c r="AK728" s="100">
        <f>+IFERROR(VLOOKUP($AF728,'Limited Loss'!$F$5:$P$124,AK$3,FALSE),0)</f>
        <v>0</v>
      </c>
      <c r="AL728" s="193">
        <f>+IFERROR(VLOOKUP($AF728,'Limited Loss'!$F$5:$P$124,AL$3,FALSE),0)</f>
        <v>0</v>
      </c>
      <c r="AM728" s="193">
        <f>+IFERROR(VLOOKUP($AF728,'Limited Loss'!$F$5:$P$124,AM$3,FALSE),0)</f>
        <v>0</v>
      </c>
      <c r="AN728" s="193">
        <f>+IFERROR(VLOOKUP($AF728,'Limited Loss'!$F$5:$P$124,AN$3,FALSE),0)</f>
        <v>0</v>
      </c>
      <c r="AO728" s="193">
        <f>+IFERROR(VLOOKUP($AF728,'Limited Loss'!$F$5:$P$124,AO$3,FALSE),0)</f>
        <v>0</v>
      </c>
      <c r="AP728" s="100">
        <f>+IFERROR(VLOOKUP($AF728,'Limited Loss'!$F$5:$P$124,AP$3,FALSE),0)</f>
        <v>0</v>
      </c>
      <c r="AQ728" s="353"/>
      <c r="AR728" s="331">
        <f t="shared" si="100"/>
        <v>670</v>
      </c>
      <c r="AS728" s="332">
        <f t="shared" si="100"/>
        <v>2017</v>
      </c>
      <c r="AT728" s="349">
        <f t="shared" si="98"/>
        <v>0</v>
      </c>
      <c r="AU728" s="349">
        <f t="shared" si="98"/>
        <v>6.8012999999999995</v>
      </c>
      <c r="AV728" s="349">
        <f t="shared" si="98"/>
        <v>3005.4189000000001</v>
      </c>
      <c r="AW728" s="349">
        <f t="shared" si="98"/>
        <v>1327.7648999999999</v>
      </c>
      <c r="AX728" s="350">
        <f t="shared" si="98"/>
        <v>8256.0225000000009</v>
      </c>
      <c r="AY728" s="349">
        <f t="shared" si="98"/>
        <v>0</v>
      </c>
      <c r="AZ728" s="349">
        <f t="shared" si="98"/>
        <v>2.1362999999999999</v>
      </c>
      <c r="BA728" s="349">
        <f t="shared" si="98"/>
        <v>2905.3679999999999</v>
      </c>
      <c r="BB728" s="349">
        <f t="shared" si="98"/>
        <v>1465.5018</v>
      </c>
      <c r="BC728" s="349">
        <f t="shared" si="98"/>
        <v>10432.9771</v>
      </c>
      <c r="BD728" s="350">
        <f t="shared" si="98"/>
        <v>5346.3119999999999</v>
      </c>
      <c r="BE728" s="349">
        <f t="shared" si="102"/>
        <v>5919.7245000000003</v>
      </c>
      <c r="BF728" s="375">
        <f t="shared" si="103"/>
        <v>21482.266300000003</v>
      </c>
      <c r="BG728" s="334">
        <f t="shared" si="104"/>
        <v>5346.3119999999999</v>
      </c>
    </row>
    <row r="729" spans="1:59" x14ac:dyDescent="0.2">
      <c r="A729" s="326" t="str">
        <f t="shared" si="101"/>
        <v>6702018</v>
      </c>
      <c r="B729" s="331">
        <v>670</v>
      </c>
      <c r="C729" s="327">
        <v>2018</v>
      </c>
      <c r="D729" s="353">
        <f>+IFERROR(VLOOKUP($A729,Data_Loss!$A$2:$V$1180,6,FALSE),0)</f>
        <v>0</v>
      </c>
      <c r="E729" s="353">
        <f>+IFERROR(VLOOKUP($A729,Data_Loss!$A$2:$V$1180,7,FALSE),0)</f>
        <v>0</v>
      </c>
      <c r="F729" s="353">
        <f>+IFERROR(VLOOKUP($A729,Data_Loss!$A$2:$V$1180,8,FALSE),0)</f>
        <v>0</v>
      </c>
      <c r="G729" s="353">
        <f>+IFERROR(VLOOKUP($A729,Data_Loss!$A$2:$V$1180,9,FALSE),0)</f>
        <v>0</v>
      </c>
      <c r="H729" s="353">
        <f>+IFERROR(VLOOKUP($A729,Data_Loss!$A$2:$V$1180,10,FALSE),0)</f>
        <v>1</v>
      </c>
      <c r="I729" s="353">
        <f>+IFERROR(VLOOKUP($A729,Data_Loss!$A$2:$V$1300,12,FALSE),0)</f>
        <v>0</v>
      </c>
      <c r="J729" s="353">
        <f>+IFERROR(VLOOKUP($A729,Data_Loss!$A$2:$V$1300,13,FALSE),0)</f>
        <v>0</v>
      </c>
      <c r="K729" s="353">
        <f>+IFERROR(VLOOKUP($A729,Data_Loss!$A$2:$V$1300,14,FALSE),0)</f>
        <v>0</v>
      </c>
      <c r="L729" s="353">
        <f>+IFERROR(VLOOKUP($A729,Data_Loss!$A$2:$V$1300,15,FALSE),0)</f>
        <v>0</v>
      </c>
      <c r="M729" s="353">
        <f>+IFERROR(VLOOKUP($A729,Data_Loss!$A$2:$V$1300,16,FALSE),0)</f>
        <v>4282</v>
      </c>
      <c r="N729" s="353">
        <f>+IFERROR(VLOOKUP($A729,Data_Loss!$A$2:$V$1300,17,FALSE),0)</f>
        <v>0</v>
      </c>
      <c r="O729" s="353">
        <f>+IFERROR(VLOOKUP($A729,Data_Loss!$A$2:$V$1300,18,FALSE),0)</f>
        <v>0</v>
      </c>
      <c r="P729" s="353">
        <f>+IFERROR(VLOOKUP($A729,Data_Loss!$A$2:$V$1300,19,FALSE),0)</f>
        <v>0</v>
      </c>
      <c r="Q729" s="353">
        <f>+IFERROR(VLOOKUP($A729,Data_Loss!$A$2:$V$1300,20,FALSE),0)</f>
        <v>0</v>
      </c>
      <c r="R729" s="353">
        <f>+IFERROR(VLOOKUP($A729,Data_Loss!$A$2:$V$1300,21,FALSE),0)</f>
        <v>2692</v>
      </c>
      <c r="S729" s="353">
        <f>+IFERROR(VLOOKUP($A729,Data_Loss!$A$2:$V$1300,22,FALSE),0)</f>
        <v>2812</v>
      </c>
      <c r="T729" s="191">
        <f>+$I729*'10k &amp; MO'!C$7+$J729*'10k &amp; MO'!C$13+$K729*'10k &amp; MO'!C$19+$L729*'10k &amp; MO'!C$25+$M729*'10k &amp; MO'!C$31</f>
        <v>9.4204000000000008</v>
      </c>
      <c r="U729" s="349">
        <f>+$I729*'10k &amp; MO'!D$7+$J729*'10k &amp; MO'!D$13+$K729*'10k &amp; MO'!D$19+$L729*'10k &amp; MO'!D$25+$M729*'10k &amp; MO'!D$31</f>
        <v>292.0324</v>
      </c>
      <c r="V729" s="349">
        <f>+$I729*'10k &amp; MO'!E$7+$J729*'10k &amp; MO'!E$13+$K729*'10k &amp; MO'!E$19+$L729*'10k &amp; MO'!E$25+$M729*'10k &amp; MO'!E$31</f>
        <v>6007.6459999999997</v>
      </c>
      <c r="W729" s="349">
        <f>+$I729*'10k &amp; MO'!F$7+$J729*'10k &amp; MO'!F$13+$K729*'10k &amp; MO'!F$19+$L729*'10k &amp; MO'!F$25+$M729*'10k &amp; MO'!F$31</f>
        <v>2265.6062000000002</v>
      </c>
      <c r="X729" s="349">
        <f>+$I729*'10k &amp; MO'!G$7+$J729*'10k &amp; MO'!G$13+$K729*'10k &amp; MO'!G$19+$L729*'10k &amp; MO'!G$25+$M729*'10k &amp; MO'!G$31</f>
        <v>2949.4415999999997</v>
      </c>
      <c r="Y729" s="349">
        <f>+$N729*'10k &amp; MO'!H$7+$O729*'10k &amp; MO'!H$13+$P729*'10k &amp; MO'!H$19+$Q729*'10k &amp; MO'!H$25+$R729*'10k &amp; MO'!H$31</f>
        <v>7.8067999999999991</v>
      </c>
      <c r="Z729" s="349">
        <f>+$N729*'10k &amp; MO'!I$7+$O729*'10k &amp; MO'!I$13+$P729*'10k &amp; MO'!I$19+$Q729*'10k &amp; MO'!I$25+$R729*'10k &amp; MO'!I$31</f>
        <v>266.23880000000003</v>
      </c>
      <c r="AA729" s="349">
        <f>+$N729*'10k &amp; MO'!J$7+$O729*'10k &amp; MO'!J$13+$P729*'10k &amp; MO'!J$19+$Q729*'10k &amp; MO'!J$25+$R729*'10k &amp; MO'!J$31</f>
        <v>2738.3024000000005</v>
      </c>
      <c r="AB729" s="349">
        <f>+$N729*'10k &amp; MO'!K$7+$O729*'10k &amp; MO'!K$13+$P729*'10k &amp; MO'!K$19+$Q729*'10k &amp; MO'!K$25+$R729*'10k &amp; MO'!K$31</f>
        <v>1447.7575999999999</v>
      </c>
      <c r="AC729" s="349">
        <f>+$N729*'10k &amp; MO'!L$7+$O729*'10k &amp; MO'!L$13+$P729*'10k &amp; MO'!L$19+$Q729*'10k &amp; MO'!L$25+$R729*'10k &amp; MO'!L$31</f>
        <v>2262.3568</v>
      </c>
      <c r="AD729" s="350">
        <f>+S729*'10k &amp; MO'!O$7</f>
        <v>3728.712</v>
      </c>
      <c r="AF729" s="192" t="str">
        <f t="shared" si="99"/>
        <v>6702018</v>
      </c>
      <c r="AG729" s="192">
        <f>+IFERROR(VLOOKUP($AF729,'Limited Loss'!$F$5:$P$124,AG$3,FALSE),0)</f>
        <v>0</v>
      </c>
      <c r="AH729" s="193">
        <f>+IFERROR(VLOOKUP($AF729,'Limited Loss'!$F$5:$P$124,AH$3,FALSE),0)</f>
        <v>0</v>
      </c>
      <c r="AI729" s="193">
        <f>+IFERROR(VLOOKUP($AF729,'Limited Loss'!$F$5:$P$124,AI$3,FALSE),0)</f>
        <v>0</v>
      </c>
      <c r="AJ729" s="193">
        <f>+IFERROR(VLOOKUP($AF729,'Limited Loss'!$F$5:$P$124,AJ$3,FALSE),0)</f>
        <v>0</v>
      </c>
      <c r="AK729" s="100">
        <f>+IFERROR(VLOOKUP($AF729,'Limited Loss'!$F$5:$P$124,AK$3,FALSE),0)</f>
        <v>0</v>
      </c>
      <c r="AL729" s="193">
        <f>+IFERROR(VLOOKUP($AF729,'Limited Loss'!$F$5:$P$124,AL$3,FALSE),0)</f>
        <v>0</v>
      </c>
      <c r="AM729" s="193">
        <f>+IFERROR(VLOOKUP($AF729,'Limited Loss'!$F$5:$P$124,AM$3,FALSE),0)</f>
        <v>0</v>
      </c>
      <c r="AN729" s="193">
        <f>+IFERROR(VLOOKUP($AF729,'Limited Loss'!$F$5:$P$124,AN$3,FALSE),0)</f>
        <v>0</v>
      </c>
      <c r="AO729" s="193">
        <f>+IFERROR(VLOOKUP($AF729,'Limited Loss'!$F$5:$P$124,AO$3,FALSE),0)</f>
        <v>0</v>
      </c>
      <c r="AP729" s="100">
        <f>+IFERROR(VLOOKUP($AF729,'Limited Loss'!$F$5:$P$124,AP$3,FALSE),0)</f>
        <v>0</v>
      </c>
      <c r="AQ729" s="353"/>
      <c r="AR729" s="331">
        <f t="shared" si="100"/>
        <v>670</v>
      </c>
      <c r="AS729" s="332">
        <f t="shared" si="100"/>
        <v>2018</v>
      </c>
      <c r="AT729" s="349">
        <f t="shared" si="98"/>
        <v>9.4204000000000008</v>
      </c>
      <c r="AU729" s="349">
        <f t="shared" si="98"/>
        <v>292.0324</v>
      </c>
      <c r="AV729" s="349">
        <f t="shared" si="98"/>
        <v>6007.6459999999997</v>
      </c>
      <c r="AW729" s="349">
        <f t="shared" si="98"/>
        <v>2265.6062000000002</v>
      </c>
      <c r="AX729" s="350">
        <f t="shared" si="98"/>
        <v>2949.4415999999997</v>
      </c>
      <c r="AY729" s="349">
        <f t="shared" si="98"/>
        <v>7.8067999999999991</v>
      </c>
      <c r="AZ729" s="349">
        <f t="shared" si="98"/>
        <v>266.23880000000003</v>
      </c>
      <c r="BA729" s="349">
        <f t="shared" si="98"/>
        <v>2738.3024000000005</v>
      </c>
      <c r="BB729" s="349">
        <f t="shared" si="98"/>
        <v>1447.7575999999999</v>
      </c>
      <c r="BC729" s="349">
        <f t="shared" si="98"/>
        <v>2262.3568</v>
      </c>
      <c r="BD729" s="350">
        <f t="shared" si="98"/>
        <v>3728.712</v>
      </c>
      <c r="BE729" s="349">
        <f t="shared" si="102"/>
        <v>9321.4468000000015</v>
      </c>
      <c r="BF729" s="375">
        <f t="shared" si="103"/>
        <v>8925.1622000000007</v>
      </c>
      <c r="BG729" s="334">
        <f t="shared" si="104"/>
        <v>3728.712</v>
      </c>
    </row>
    <row r="730" spans="1:59" x14ac:dyDescent="0.2">
      <c r="A730" s="326" t="str">
        <f t="shared" si="101"/>
        <v>6732014</v>
      </c>
      <c r="B730" s="331">
        <v>673</v>
      </c>
      <c r="C730" s="327">
        <v>2014</v>
      </c>
      <c r="D730" s="353">
        <f>+IFERROR(VLOOKUP($A730,Data_Loss!$A$2:$V$1180,6,FALSE),0)</f>
        <v>0</v>
      </c>
      <c r="E730" s="353">
        <f>+IFERROR(VLOOKUP($A730,Data_Loss!$A$2:$V$1180,7,FALSE),0)</f>
        <v>0</v>
      </c>
      <c r="F730" s="353">
        <f>+IFERROR(VLOOKUP($A730,Data_Loss!$A$2:$V$1180,8,FALSE),0)</f>
        <v>0</v>
      </c>
      <c r="G730" s="353">
        <f>+IFERROR(VLOOKUP($A730,Data_Loss!$A$2:$V$1180,9,FALSE),0)</f>
        <v>1</v>
      </c>
      <c r="H730" s="353">
        <f>+IFERROR(VLOOKUP($A730,Data_Loss!$A$2:$V$1180,10,FALSE),0)</f>
        <v>1</v>
      </c>
      <c r="I730" s="353">
        <f>+IFERROR(VLOOKUP($A730,Data_Loss!$A$2:$V$1300,12,FALSE),0)</f>
        <v>0</v>
      </c>
      <c r="J730" s="353">
        <f>+IFERROR(VLOOKUP($A730,Data_Loss!$A$2:$V$1300,13,FALSE),0)</f>
        <v>0</v>
      </c>
      <c r="K730" s="353">
        <f>+IFERROR(VLOOKUP($A730,Data_Loss!$A$2:$V$1300,14,FALSE),0)</f>
        <v>0</v>
      </c>
      <c r="L730" s="353">
        <f>+IFERROR(VLOOKUP($A730,Data_Loss!$A$2:$V$1300,15,FALSE),0)</f>
        <v>52317</v>
      </c>
      <c r="M730" s="353">
        <f>+IFERROR(VLOOKUP($A730,Data_Loss!$A$2:$V$1300,16,FALSE),0)</f>
        <v>11363</v>
      </c>
      <c r="N730" s="353">
        <f>+IFERROR(VLOOKUP($A730,Data_Loss!$A$2:$V$1300,17,FALSE),0)</f>
        <v>0</v>
      </c>
      <c r="O730" s="353">
        <f>+IFERROR(VLOOKUP($A730,Data_Loss!$A$2:$V$1300,18,FALSE),0)</f>
        <v>0</v>
      </c>
      <c r="P730" s="353">
        <f>+IFERROR(VLOOKUP($A730,Data_Loss!$A$2:$V$1300,19,FALSE),0)</f>
        <v>0</v>
      </c>
      <c r="Q730" s="353">
        <f>+IFERROR(VLOOKUP($A730,Data_Loss!$A$2:$V$1300,20,FALSE),0)</f>
        <v>44842</v>
      </c>
      <c r="R730" s="353">
        <f>+IFERROR(VLOOKUP($A730,Data_Loss!$A$2:$V$1300,21,FALSE),0)</f>
        <v>28436</v>
      </c>
      <c r="S730" s="353">
        <f>+IFERROR(VLOOKUP($A730,Data_Loss!$A$2:$V$1300,22,FALSE),0)</f>
        <v>0</v>
      </c>
      <c r="T730" s="191">
        <f>+$I730*'10k &amp; MO'!C$3+$J730*'10k &amp; MO'!C$9+$K730*'10k &amp; MO'!C$15+$L730*'10k &amp; MO'!C$21+$M730*'10k &amp; MO'!C$27</f>
        <v>0</v>
      </c>
      <c r="U730" s="349">
        <f>+$I730*'10k &amp; MO'!D$3+$J730*'10k &amp; MO'!D$9+$K730*'10k &amp; MO'!D$15+$L730*'10k &amp; MO'!D$21+$M730*'10k &amp; MO'!D$27</f>
        <v>0</v>
      </c>
      <c r="V730" s="349">
        <f>+$I730*'10k &amp; MO'!E$3+$J730*'10k &amp; MO'!E$9+$K730*'10k &amp; MO'!E$15+$L730*'10k &amp; MO'!E$21+$M730*'10k &amp; MO'!E$27</f>
        <v>0</v>
      </c>
      <c r="W730" s="349">
        <f>+$I730*'10k &amp; MO'!F$3+$J730*'10k &amp; MO'!F$9+$K730*'10k &amp; MO'!F$15+$L730*'10k &amp; MO'!F$21+$M730*'10k &amp; MO'!F$27</f>
        <v>64297.593000000008</v>
      </c>
      <c r="X730" s="349">
        <f>+$I730*'10k &amp; MO'!G$3+$J730*'10k &amp; MO'!G$9+$K730*'10k &amp; MO'!G$15+$L730*'10k &amp; MO'!G$21+$M730*'10k &amp; MO'!G$27</f>
        <v>12862.915999999999</v>
      </c>
      <c r="Y730" s="349">
        <f>+$N730*'10k &amp; MO'!H$3+$O730*'10k &amp; MO'!H$9+$P730*'10k &amp; MO'!H$15+$Q730*'10k &amp; MO'!H$21+$R730*'10k &amp; MO'!H$27</f>
        <v>0</v>
      </c>
      <c r="Z730" s="349">
        <f>+$N730*'10k &amp; MO'!I$3+$O730*'10k &amp; MO'!I$9+$P730*'10k &amp; MO'!I$15+$Q730*'10k &amp; MO'!I$21+$R730*'10k &amp; MO'!I$27</f>
        <v>0</v>
      </c>
      <c r="AA730" s="349">
        <f>+$N730*'10k &amp; MO'!J$3+$O730*'10k &amp; MO'!J$9+$P730*'10k &amp; MO'!J$15+$Q730*'10k &amp; MO'!J$21+$R730*'10k &amp; MO'!J$27</f>
        <v>0</v>
      </c>
      <c r="AB730" s="349">
        <f>+$N730*'10k &amp; MO'!K$3+$O730*'10k &amp; MO'!K$9+$P730*'10k &amp; MO'!K$15+$Q730*'10k &amp; MO'!K$21+$R730*'10k &amp; MO'!K$27</f>
        <v>62823.642</v>
      </c>
      <c r="AC730" s="349">
        <f>+$N730*'10k &amp; MO'!L$3+$O730*'10k &amp; MO'!L$9+$P730*'10k &amp; MO'!L$15+$Q730*'10k &amp; MO'!L$21+$R730*'10k &amp; MO'!L$27</f>
        <v>43848.311999999998</v>
      </c>
      <c r="AD730" s="350">
        <f>+S730*'10k &amp; MO'!O$3</f>
        <v>0</v>
      </c>
      <c r="AF730" s="192" t="str">
        <f t="shared" si="99"/>
        <v>6732014</v>
      </c>
      <c r="AG730" s="192">
        <f>+IFERROR(VLOOKUP($AF730,'Limited Loss'!$F$5:$P$124,AG$3,FALSE),0)</f>
        <v>0</v>
      </c>
      <c r="AH730" s="193">
        <f>+IFERROR(VLOOKUP($AF730,'Limited Loss'!$F$5:$P$124,AH$3,FALSE),0)</f>
        <v>0</v>
      </c>
      <c r="AI730" s="193">
        <f>+IFERROR(VLOOKUP($AF730,'Limited Loss'!$F$5:$P$124,AI$3,FALSE),0)</f>
        <v>0</v>
      </c>
      <c r="AJ730" s="193">
        <f>+IFERROR(VLOOKUP($AF730,'Limited Loss'!$F$5:$P$124,AJ$3,FALSE),0)</f>
        <v>0</v>
      </c>
      <c r="AK730" s="100">
        <f>+IFERROR(VLOOKUP($AF730,'Limited Loss'!$F$5:$P$124,AK$3,FALSE),0)</f>
        <v>0</v>
      </c>
      <c r="AL730" s="193">
        <f>+IFERROR(VLOOKUP($AF730,'Limited Loss'!$F$5:$P$124,AL$3,FALSE),0)</f>
        <v>0</v>
      </c>
      <c r="AM730" s="193">
        <f>+IFERROR(VLOOKUP($AF730,'Limited Loss'!$F$5:$P$124,AM$3,FALSE),0)</f>
        <v>0</v>
      </c>
      <c r="AN730" s="193">
        <f>+IFERROR(VLOOKUP($AF730,'Limited Loss'!$F$5:$P$124,AN$3,FALSE),0)</f>
        <v>0</v>
      </c>
      <c r="AO730" s="193">
        <f>+IFERROR(VLOOKUP($AF730,'Limited Loss'!$F$5:$P$124,AO$3,FALSE),0)</f>
        <v>0</v>
      </c>
      <c r="AP730" s="100">
        <f>+IFERROR(VLOOKUP($AF730,'Limited Loss'!$F$5:$P$124,AP$3,FALSE),0)</f>
        <v>0</v>
      </c>
      <c r="AQ730" s="353"/>
      <c r="AR730" s="331">
        <f t="shared" si="100"/>
        <v>673</v>
      </c>
      <c r="AS730" s="332">
        <f t="shared" si="100"/>
        <v>2014</v>
      </c>
      <c r="AT730" s="349">
        <f t="shared" si="98"/>
        <v>0</v>
      </c>
      <c r="AU730" s="349">
        <f t="shared" si="98"/>
        <v>0</v>
      </c>
      <c r="AV730" s="349">
        <f t="shared" si="98"/>
        <v>0</v>
      </c>
      <c r="AW730" s="349">
        <f t="shared" si="98"/>
        <v>64297.593000000008</v>
      </c>
      <c r="AX730" s="350">
        <f t="shared" si="98"/>
        <v>12862.915999999999</v>
      </c>
      <c r="AY730" s="349">
        <f t="shared" si="98"/>
        <v>0</v>
      </c>
      <c r="AZ730" s="349">
        <f t="shared" si="98"/>
        <v>0</v>
      </c>
      <c r="BA730" s="349">
        <f t="shared" si="98"/>
        <v>0</v>
      </c>
      <c r="BB730" s="349">
        <f t="shared" si="98"/>
        <v>62823.642</v>
      </c>
      <c r="BC730" s="349">
        <f t="shared" si="98"/>
        <v>43848.311999999998</v>
      </c>
      <c r="BD730" s="350">
        <f t="shared" si="98"/>
        <v>0</v>
      </c>
      <c r="BE730" s="349">
        <f t="shared" si="102"/>
        <v>0</v>
      </c>
      <c r="BF730" s="375">
        <f t="shared" si="103"/>
        <v>183832.46300000002</v>
      </c>
      <c r="BG730" s="334">
        <f t="shared" si="104"/>
        <v>0</v>
      </c>
    </row>
    <row r="731" spans="1:59" x14ac:dyDescent="0.2">
      <c r="A731" s="326" t="str">
        <f t="shared" si="101"/>
        <v>6732015</v>
      </c>
      <c r="B731" s="331">
        <v>673</v>
      </c>
      <c r="C731" s="327">
        <v>2015</v>
      </c>
      <c r="D731" s="353">
        <f>+IFERROR(VLOOKUP($A731,Data_Loss!$A$2:$V$1180,6,FALSE),0)</f>
        <v>0</v>
      </c>
      <c r="E731" s="353">
        <f>+IFERROR(VLOOKUP($A731,Data_Loss!$A$2:$V$1180,7,FALSE),0)</f>
        <v>0</v>
      </c>
      <c r="F731" s="353">
        <f>+IFERROR(VLOOKUP($A731,Data_Loss!$A$2:$V$1180,8,FALSE),0)</f>
        <v>0</v>
      </c>
      <c r="G731" s="353">
        <f>+IFERROR(VLOOKUP($A731,Data_Loss!$A$2:$V$1180,9,FALSE),0)</f>
        <v>0</v>
      </c>
      <c r="H731" s="353">
        <f>+IFERROR(VLOOKUP($A731,Data_Loss!$A$2:$V$1180,10,FALSE),0)</f>
        <v>0</v>
      </c>
      <c r="I731" s="353">
        <f>+IFERROR(VLOOKUP($A731,Data_Loss!$A$2:$V$1300,12,FALSE),0)</f>
        <v>0</v>
      </c>
      <c r="J731" s="353">
        <f>+IFERROR(VLOOKUP($A731,Data_Loss!$A$2:$V$1300,13,FALSE),0)</f>
        <v>0</v>
      </c>
      <c r="K731" s="353">
        <f>+IFERROR(VLOOKUP($A731,Data_Loss!$A$2:$V$1300,14,FALSE),0)</f>
        <v>0</v>
      </c>
      <c r="L731" s="353">
        <f>+IFERROR(VLOOKUP($A731,Data_Loss!$A$2:$V$1300,15,FALSE),0)</f>
        <v>0</v>
      </c>
      <c r="M731" s="353">
        <f>+IFERROR(VLOOKUP($A731,Data_Loss!$A$2:$V$1300,16,FALSE),0)</f>
        <v>0</v>
      </c>
      <c r="N731" s="353">
        <f>+IFERROR(VLOOKUP($A731,Data_Loss!$A$2:$V$1300,17,FALSE),0)</f>
        <v>0</v>
      </c>
      <c r="O731" s="353">
        <f>+IFERROR(VLOOKUP($A731,Data_Loss!$A$2:$V$1300,18,FALSE),0)</f>
        <v>0</v>
      </c>
      <c r="P731" s="353">
        <f>+IFERROR(VLOOKUP($A731,Data_Loss!$A$2:$V$1300,19,FALSE),0)</f>
        <v>0</v>
      </c>
      <c r="Q731" s="353">
        <f>+IFERROR(VLOOKUP($A731,Data_Loss!$A$2:$V$1300,20,FALSE),0)</f>
        <v>0</v>
      </c>
      <c r="R731" s="353">
        <f>+IFERROR(VLOOKUP($A731,Data_Loss!$A$2:$V$1300,21,FALSE),0)</f>
        <v>0</v>
      </c>
      <c r="S731" s="353">
        <f>+IFERROR(VLOOKUP($A731,Data_Loss!$A$2:$V$1300,22,FALSE),0)</f>
        <v>422</v>
      </c>
      <c r="T731" s="191">
        <f>+$I731*'10k &amp; MO'!C$4+$J731*'10k &amp; MO'!C$10+$K731*'10k &amp; MO'!C$16+$L731*'10k &amp; MO'!C$22+$M731*'10k &amp; MO'!C$28</f>
        <v>0</v>
      </c>
      <c r="U731" s="349">
        <f>+$I731*'10k &amp; MO'!D$4+$J731*'10k &amp; MO'!D$10+$K731*'10k &amp; MO'!D$16+$L731*'10k &amp; MO'!D$22+$M731*'10k &amp; MO'!D$28</f>
        <v>0</v>
      </c>
      <c r="V731" s="349">
        <f>+$I731*'10k &amp; MO'!E$4+$J731*'10k &amp; MO'!E$10+$K731*'10k &amp; MO'!E$16+$L731*'10k &amp; MO'!E$22+$M731*'10k &amp; MO'!E$28</f>
        <v>0</v>
      </c>
      <c r="W731" s="349">
        <f>+$I731*'10k &amp; MO'!F$4+$J731*'10k &amp; MO'!F$10+$K731*'10k &amp; MO'!F$16+$L731*'10k &amp; MO'!F$22+$M731*'10k &amp; MO'!F$28</f>
        <v>0</v>
      </c>
      <c r="X731" s="349">
        <f>+$I731*'10k &amp; MO'!G$4+$J731*'10k &amp; MO'!G$10+$K731*'10k &amp; MO'!G$16+$L731*'10k &amp; MO'!G$22+$M731*'10k &amp; MO'!G$28</f>
        <v>0</v>
      </c>
      <c r="Y731" s="349">
        <f>+$N731*'10k &amp; MO'!H$4+$O731*'10k &amp; MO'!H$10+$P731*'10k &amp; MO'!H$16+$Q731*'10k &amp; MO'!H$22+$R731*'10k &amp; MO'!H$28</f>
        <v>0</v>
      </c>
      <c r="Z731" s="349">
        <f>+$N731*'10k &amp; MO'!I$4+$O731*'10k &amp; MO'!I$10+$P731*'10k &amp; MO'!I$16+$Q731*'10k &amp; MO'!I$22+$R731*'10k &amp; MO'!I$28</f>
        <v>0</v>
      </c>
      <c r="AA731" s="349">
        <f>+$N731*'10k &amp; MO'!J$4+$O731*'10k &amp; MO'!J$10+$P731*'10k &amp; MO'!J$16+$Q731*'10k &amp; MO'!J$22+$R731*'10k &amp; MO'!J$28</f>
        <v>0</v>
      </c>
      <c r="AB731" s="349">
        <f>+$N731*'10k &amp; MO'!K$4+$O731*'10k &amp; MO'!K$10+$P731*'10k &amp; MO'!K$16+$Q731*'10k &amp; MO'!K$22+$R731*'10k &amp; MO'!K$28</f>
        <v>0</v>
      </c>
      <c r="AC731" s="349">
        <f>+$N731*'10k &amp; MO'!L$4+$O731*'10k &amp; MO'!L$10+$P731*'10k &amp; MO'!L$16+$Q731*'10k &amp; MO'!L$22+$R731*'10k &amp; MO'!L$28</f>
        <v>0</v>
      </c>
      <c r="AD731" s="350">
        <f>+S731*'10k &amp; MO'!O$4</f>
        <v>511.464</v>
      </c>
      <c r="AF731" s="192" t="str">
        <f t="shared" si="99"/>
        <v>6732015</v>
      </c>
      <c r="AG731" s="192">
        <f>+IFERROR(VLOOKUP($AF731,'Limited Loss'!$F$5:$P$124,AG$3,FALSE),0)</f>
        <v>0</v>
      </c>
      <c r="AH731" s="193">
        <f>+IFERROR(VLOOKUP($AF731,'Limited Loss'!$F$5:$P$124,AH$3,FALSE),0)</f>
        <v>0</v>
      </c>
      <c r="AI731" s="193">
        <f>+IFERROR(VLOOKUP($AF731,'Limited Loss'!$F$5:$P$124,AI$3,FALSE),0)</f>
        <v>0</v>
      </c>
      <c r="AJ731" s="193">
        <f>+IFERROR(VLOOKUP($AF731,'Limited Loss'!$F$5:$P$124,AJ$3,FALSE),0)</f>
        <v>0</v>
      </c>
      <c r="AK731" s="100">
        <f>+IFERROR(VLOOKUP($AF731,'Limited Loss'!$F$5:$P$124,AK$3,FALSE),0)</f>
        <v>0</v>
      </c>
      <c r="AL731" s="193">
        <f>+IFERROR(VLOOKUP($AF731,'Limited Loss'!$F$5:$P$124,AL$3,FALSE),0)</f>
        <v>0</v>
      </c>
      <c r="AM731" s="193">
        <f>+IFERROR(VLOOKUP($AF731,'Limited Loss'!$F$5:$P$124,AM$3,FALSE),0)</f>
        <v>0</v>
      </c>
      <c r="AN731" s="193">
        <f>+IFERROR(VLOOKUP($AF731,'Limited Loss'!$F$5:$P$124,AN$3,FALSE),0)</f>
        <v>0</v>
      </c>
      <c r="AO731" s="193">
        <f>+IFERROR(VLOOKUP($AF731,'Limited Loss'!$F$5:$P$124,AO$3,FALSE),0)</f>
        <v>0</v>
      </c>
      <c r="AP731" s="100">
        <f>+IFERROR(VLOOKUP($AF731,'Limited Loss'!$F$5:$P$124,AP$3,FALSE),0)</f>
        <v>0</v>
      </c>
      <c r="AQ731" s="353"/>
      <c r="AR731" s="331">
        <f t="shared" si="100"/>
        <v>673</v>
      </c>
      <c r="AS731" s="332">
        <f t="shared" si="100"/>
        <v>2015</v>
      </c>
      <c r="AT731" s="349">
        <f t="shared" si="98"/>
        <v>0</v>
      </c>
      <c r="AU731" s="349">
        <f t="shared" si="98"/>
        <v>0</v>
      </c>
      <c r="AV731" s="349">
        <f t="shared" si="98"/>
        <v>0</v>
      </c>
      <c r="AW731" s="349">
        <f t="shared" si="98"/>
        <v>0</v>
      </c>
      <c r="AX731" s="350">
        <f t="shared" si="98"/>
        <v>0</v>
      </c>
      <c r="AY731" s="349">
        <f t="shared" si="98"/>
        <v>0</v>
      </c>
      <c r="AZ731" s="349">
        <f t="shared" si="98"/>
        <v>0</v>
      </c>
      <c r="BA731" s="349">
        <f t="shared" si="98"/>
        <v>0</v>
      </c>
      <c r="BB731" s="349">
        <f t="shared" si="98"/>
        <v>0</v>
      </c>
      <c r="BC731" s="349">
        <f t="shared" si="98"/>
        <v>0</v>
      </c>
      <c r="BD731" s="350">
        <f t="shared" si="98"/>
        <v>511.464</v>
      </c>
      <c r="BE731" s="349">
        <f t="shared" si="102"/>
        <v>0</v>
      </c>
      <c r="BF731" s="375">
        <f t="shared" si="103"/>
        <v>0</v>
      </c>
      <c r="BG731" s="334">
        <f t="shared" si="104"/>
        <v>511.464</v>
      </c>
    </row>
    <row r="732" spans="1:59" x14ac:dyDescent="0.2">
      <c r="A732" s="326" t="str">
        <f t="shared" si="101"/>
        <v>6732016</v>
      </c>
      <c r="B732" s="331">
        <v>673</v>
      </c>
      <c r="C732" s="327">
        <v>2016</v>
      </c>
      <c r="D732" s="353">
        <f>+IFERROR(VLOOKUP($A732,Data_Loss!$A$2:$V$1180,6,FALSE),0)</f>
        <v>0</v>
      </c>
      <c r="E732" s="353">
        <f>+IFERROR(VLOOKUP($A732,Data_Loss!$A$2:$V$1180,7,FALSE),0)</f>
        <v>0</v>
      </c>
      <c r="F732" s="353">
        <f>+IFERROR(VLOOKUP($A732,Data_Loss!$A$2:$V$1180,8,FALSE),0)</f>
        <v>0</v>
      </c>
      <c r="G732" s="353">
        <f>+IFERROR(VLOOKUP($A732,Data_Loss!$A$2:$V$1180,9,FALSE),0)</f>
        <v>0</v>
      </c>
      <c r="H732" s="353">
        <f>+IFERROR(VLOOKUP($A732,Data_Loss!$A$2:$V$1180,10,FALSE),0)</f>
        <v>3</v>
      </c>
      <c r="I732" s="353">
        <f>+IFERROR(VLOOKUP($A732,Data_Loss!$A$2:$V$1300,12,FALSE),0)</f>
        <v>0</v>
      </c>
      <c r="J732" s="353">
        <f>+IFERROR(VLOOKUP($A732,Data_Loss!$A$2:$V$1300,13,FALSE),0)</f>
        <v>0</v>
      </c>
      <c r="K732" s="353">
        <f>+IFERROR(VLOOKUP($A732,Data_Loss!$A$2:$V$1300,14,FALSE),0)</f>
        <v>0</v>
      </c>
      <c r="L732" s="353">
        <f>+IFERROR(VLOOKUP($A732,Data_Loss!$A$2:$V$1300,15,FALSE),0)</f>
        <v>0</v>
      </c>
      <c r="M732" s="353">
        <f>+IFERROR(VLOOKUP($A732,Data_Loss!$A$2:$V$1300,16,FALSE),0)</f>
        <v>8151</v>
      </c>
      <c r="N732" s="353">
        <f>+IFERROR(VLOOKUP($A732,Data_Loss!$A$2:$V$1300,17,FALSE),0)</f>
        <v>0</v>
      </c>
      <c r="O732" s="353">
        <f>+IFERROR(VLOOKUP($A732,Data_Loss!$A$2:$V$1300,18,FALSE),0)</f>
        <v>0</v>
      </c>
      <c r="P732" s="353">
        <f>+IFERROR(VLOOKUP($A732,Data_Loss!$A$2:$V$1300,19,FALSE),0)</f>
        <v>0</v>
      </c>
      <c r="Q732" s="353">
        <f>+IFERROR(VLOOKUP($A732,Data_Loss!$A$2:$V$1300,20,FALSE),0)</f>
        <v>0</v>
      </c>
      <c r="R732" s="353">
        <f>+IFERROR(VLOOKUP($A732,Data_Loss!$A$2:$V$1300,21,FALSE),0)</f>
        <v>11104</v>
      </c>
      <c r="S732" s="353">
        <f>+IFERROR(VLOOKUP($A732,Data_Loss!$A$2:$V$1300,22,FALSE),0)</f>
        <v>3445</v>
      </c>
      <c r="T732" s="191">
        <f>+$I732*'10k &amp; MO'!C$5+$J732*'10k &amp; MO'!C$11+$K732*'10k &amp; MO'!C$17+$L732*'10k &amp; MO'!C$23+$M732*'10k &amp; MO'!C$29</f>
        <v>0</v>
      </c>
      <c r="U732" s="349">
        <f>+$I732*'10k &amp; MO'!D$5+$J732*'10k &amp; MO'!D$11+$K732*'10k &amp; MO'!D$17+$L732*'10k &amp; MO'!D$23+$M732*'10k &amp; MO'!D$29</f>
        <v>0</v>
      </c>
      <c r="V732" s="349">
        <f>+$I732*'10k &amp; MO'!E$5+$J732*'10k &amp; MO'!E$11+$K732*'10k &amp; MO'!E$17+$L732*'10k &amp; MO'!E$23+$M732*'10k &amp; MO'!E$29</f>
        <v>923.50829999999996</v>
      </c>
      <c r="W732" s="349">
        <f>+$I732*'10k &amp; MO'!F$5+$J732*'10k &amp; MO'!F$11+$K732*'10k &amp; MO'!F$17+$L732*'10k &amp; MO'!F$23+$M732*'10k &amp; MO'!F$29</f>
        <v>551.00759999999991</v>
      </c>
      <c r="X732" s="349">
        <f>+$I732*'10k &amp; MO'!G$5+$J732*'10k &amp; MO'!G$11+$K732*'10k &amp; MO'!G$17+$L732*'10k &amp; MO'!G$23+$M732*'10k &amp; MO'!G$29</f>
        <v>8483.5607999999993</v>
      </c>
      <c r="Y732" s="349">
        <f>+$N732*'10k &amp; MO'!H$5+$O732*'10k &amp; MO'!H$11+$P732*'10k &amp; MO'!H$17+$Q732*'10k &amp; MO'!H$23+$R732*'10k &amp; MO'!H$29</f>
        <v>0</v>
      </c>
      <c r="Z732" s="349">
        <f>+$N732*'10k &amp; MO'!I$5+$O732*'10k &amp; MO'!I$11+$P732*'10k &amp; MO'!I$17+$Q732*'10k &amp; MO'!I$23+$R732*'10k &amp; MO'!I$29</f>
        <v>0</v>
      </c>
      <c r="AA732" s="349">
        <f>+$N732*'10k &amp; MO'!J$5+$O732*'10k &amp; MO'!J$11+$P732*'10k &amp; MO'!J$17+$Q732*'10k &amp; MO'!J$23+$R732*'10k &amp; MO'!J$29</f>
        <v>984.9248</v>
      </c>
      <c r="AB732" s="349">
        <f>+$N732*'10k &amp; MO'!K$5+$O732*'10k &amp; MO'!K$11+$P732*'10k &amp; MO'!K$17+$Q732*'10k &amp; MO'!K$23+$R732*'10k &amp; MO'!K$29</f>
        <v>1089.3024</v>
      </c>
      <c r="AC732" s="349">
        <f>+$N732*'10k &amp; MO'!L$5+$O732*'10k &amp; MO'!L$11+$P732*'10k &amp; MO'!L$17+$Q732*'10k &amp; MO'!L$23+$R732*'10k &amp; MO'!L$29</f>
        <v>16735.948800000002</v>
      </c>
      <c r="AD732" s="350">
        <f>+S732*'10k &amp; MO'!O$5</f>
        <v>4643.8600000000006</v>
      </c>
      <c r="AF732" s="192" t="str">
        <f t="shared" si="99"/>
        <v>6732016</v>
      </c>
      <c r="AG732" s="192">
        <f>+IFERROR(VLOOKUP($AF732,'Limited Loss'!$F$5:$P$124,AG$3,FALSE),0)</f>
        <v>0</v>
      </c>
      <c r="AH732" s="193">
        <f>+IFERROR(VLOOKUP($AF732,'Limited Loss'!$F$5:$P$124,AH$3,FALSE),0)</f>
        <v>0</v>
      </c>
      <c r="AI732" s="193">
        <f>+IFERROR(VLOOKUP($AF732,'Limited Loss'!$F$5:$P$124,AI$3,FALSE),0)</f>
        <v>0</v>
      </c>
      <c r="AJ732" s="193">
        <f>+IFERROR(VLOOKUP($AF732,'Limited Loss'!$F$5:$P$124,AJ$3,FALSE),0)</f>
        <v>0</v>
      </c>
      <c r="AK732" s="100">
        <f>+IFERROR(VLOOKUP($AF732,'Limited Loss'!$F$5:$P$124,AK$3,FALSE),0)</f>
        <v>0</v>
      </c>
      <c r="AL732" s="193">
        <f>+IFERROR(VLOOKUP($AF732,'Limited Loss'!$F$5:$P$124,AL$3,FALSE),0)</f>
        <v>0</v>
      </c>
      <c r="AM732" s="193">
        <f>+IFERROR(VLOOKUP($AF732,'Limited Loss'!$F$5:$P$124,AM$3,FALSE),0)</f>
        <v>0</v>
      </c>
      <c r="AN732" s="193">
        <f>+IFERROR(VLOOKUP($AF732,'Limited Loss'!$F$5:$P$124,AN$3,FALSE),0)</f>
        <v>0</v>
      </c>
      <c r="AO732" s="193">
        <f>+IFERROR(VLOOKUP($AF732,'Limited Loss'!$F$5:$P$124,AO$3,FALSE),0)</f>
        <v>0</v>
      </c>
      <c r="AP732" s="100">
        <f>+IFERROR(VLOOKUP($AF732,'Limited Loss'!$F$5:$P$124,AP$3,FALSE),0)</f>
        <v>0</v>
      </c>
      <c r="AQ732" s="353"/>
      <c r="AR732" s="331">
        <f t="shared" si="100"/>
        <v>673</v>
      </c>
      <c r="AS732" s="332">
        <f t="shared" si="100"/>
        <v>2016</v>
      </c>
      <c r="AT732" s="349">
        <f t="shared" si="98"/>
        <v>0</v>
      </c>
      <c r="AU732" s="349">
        <f t="shared" si="98"/>
        <v>0</v>
      </c>
      <c r="AV732" s="349">
        <f t="shared" si="98"/>
        <v>923.50829999999996</v>
      </c>
      <c r="AW732" s="349">
        <f t="shared" si="98"/>
        <v>551.00759999999991</v>
      </c>
      <c r="AX732" s="350">
        <f t="shared" si="98"/>
        <v>8483.5607999999993</v>
      </c>
      <c r="AY732" s="349">
        <f t="shared" si="98"/>
        <v>0</v>
      </c>
      <c r="AZ732" s="349">
        <f t="shared" si="98"/>
        <v>0</v>
      </c>
      <c r="BA732" s="349">
        <f t="shared" si="98"/>
        <v>984.9248</v>
      </c>
      <c r="BB732" s="349">
        <f t="shared" si="98"/>
        <v>1089.3024</v>
      </c>
      <c r="BC732" s="349">
        <f t="shared" si="98"/>
        <v>16735.948800000002</v>
      </c>
      <c r="BD732" s="350">
        <f t="shared" si="98"/>
        <v>4643.8600000000006</v>
      </c>
      <c r="BE732" s="349">
        <f t="shared" si="102"/>
        <v>1908.4331</v>
      </c>
      <c r="BF732" s="375">
        <f t="shared" si="103"/>
        <v>26859.819600000003</v>
      </c>
      <c r="BG732" s="334">
        <f t="shared" si="104"/>
        <v>4643.8600000000006</v>
      </c>
    </row>
    <row r="733" spans="1:59" x14ac:dyDescent="0.2">
      <c r="A733" s="326" t="str">
        <f t="shared" si="101"/>
        <v>6732017</v>
      </c>
      <c r="B733" s="331">
        <v>673</v>
      </c>
      <c r="C733" s="327">
        <v>2017</v>
      </c>
      <c r="D733" s="353">
        <f>+IFERROR(VLOOKUP($A733,Data_Loss!$A$2:$V$1180,6,FALSE),0)</f>
        <v>0</v>
      </c>
      <c r="E733" s="353">
        <f>+IFERROR(VLOOKUP($A733,Data_Loss!$A$2:$V$1180,7,FALSE),0)</f>
        <v>0</v>
      </c>
      <c r="F733" s="353">
        <f>+IFERROR(VLOOKUP($A733,Data_Loss!$A$2:$V$1180,8,FALSE),0)</f>
        <v>0</v>
      </c>
      <c r="G733" s="353">
        <f>+IFERROR(VLOOKUP($A733,Data_Loss!$A$2:$V$1180,9,FALSE),0)</f>
        <v>0</v>
      </c>
      <c r="H733" s="353">
        <f>+IFERROR(VLOOKUP($A733,Data_Loss!$A$2:$V$1180,10,FALSE),0)</f>
        <v>0</v>
      </c>
      <c r="I733" s="353">
        <f>+IFERROR(VLOOKUP($A733,Data_Loss!$A$2:$V$1300,12,FALSE),0)</f>
        <v>0</v>
      </c>
      <c r="J733" s="353">
        <f>+IFERROR(VLOOKUP($A733,Data_Loss!$A$2:$V$1300,13,FALSE),0)</f>
        <v>0</v>
      </c>
      <c r="K733" s="353">
        <f>+IFERROR(VLOOKUP($A733,Data_Loss!$A$2:$V$1300,14,FALSE),0)</f>
        <v>0</v>
      </c>
      <c r="L733" s="353">
        <f>+IFERROR(VLOOKUP($A733,Data_Loss!$A$2:$V$1300,15,FALSE),0)</f>
        <v>0</v>
      </c>
      <c r="M733" s="353">
        <f>+IFERROR(VLOOKUP($A733,Data_Loss!$A$2:$V$1300,16,FALSE),0)</f>
        <v>0</v>
      </c>
      <c r="N733" s="353">
        <f>+IFERROR(VLOOKUP($A733,Data_Loss!$A$2:$V$1300,17,FALSE),0)</f>
        <v>0</v>
      </c>
      <c r="O733" s="353">
        <f>+IFERROR(VLOOKUP($A733,Data_Loss!$A$2:$V$1300,18,FALSE),0)</f>
        <v>0</v>
      </c>
      <c r="P733" s="353">
        <f>+IFERROR(VLOOKUP($A733,Data_Loss!$A$2:$V$1300,19,FALSE),0)</f>
        <v>0</v>
      </c>
      <c r="Q733" s="353">
        <f>+IFERROR(VLOOKUP($A733,Data_Loss!$A$2:$V$1300,20,FALSE),0)</f>
        <v>0</v>
      </c>
      <c r="R733" s="353">
        <f>+IFERROR(VLOOKUP($A733,Data_Loss!$A$2:$V$1300,21,FALSE),0)</f>
        <v>0</v>
      </c>
      <c r="S733" s="353">
        <f>+IFERROR(VLOOKUP($A733,Data_Loss!$A$2:$V$1300,22,FALSE),0)</f>
        <v>2677</v>
      </c>
      <c r="T733" s="191">
        <f>+$I733*'10k &amp; MO'!C$6+$J733*'10k &amp; MO'!C$12+$K733*'10k &amp; MO'!C$18+$L733*'10k &amp; MO'!C$24+$M733*'10k &amp; MO'!C$30</f>
        <v>0</v>
      </c>
      <c r="U733" s="349">
        <f>+$I733*'10k &amp; MO'!D$6+$J733*'10k &amp; MO'!D$12+$K733*'10k &amp; MO'!D$18+$L733*'10k &amp; MO'!D$24+$M733*'10k &amp; MO'!D$30</f>
        <v>0</v>
      </c>
      <c r="V733" s="349">
        <f>+$I733*'10k &amp; MO'!E$6+$J733*'10k &amp; MO'!E$12+$K733*'10k &amp; MO'!E$18+$L733*'10k &amp; MO'!E$24+$M733*'10k &amp; MO'!E$30</f>
        <v>0</v>
      </c>
      <c r="W733" s="349">
        <f>+$I733*'10k &amp; MO'!F$6+$J733*'10k &amp; MO'!F$12+$K733*'10k &amp; MO'!F$18+$L733*'10k &amp; MO'!F$24+$M733*'10k &amp; MO'!F$30</f>
        <v>0</v>
      </c>
      <c r="X733" s="349">
        <f>+$I733*'10k &amp; MO'!G$6+$J733*'10k &amp; MO'!G$12+$K733*'10k &amp; MO'!G$18+$L733*'10k &amp; MO'!G$24+$M733*'10k &amp; MO'!G$30</f>
        <v>0</v>
      </c>
      <c r="Y733" s="349">
        <f>+$N733*'10k &amp; MO'!H$6+$O733*'10k &amp; MO'!H$12+$P733*'10k &amp; MO'!H$18+$Q733*'10k &amp; MO'!H$24+$R733*'10k &amp; MO'!H$30</f>
        <v>0</v>
      </c>
      <c r="Z733" s="349">
        <f>+$N733*'10k &amp; MO'!I$6+$O733*'10k &amp; MO'!I$12+$P733*'10k &amp; MO'!I$18+$Q733*'10k &amp; MO'!I$24+$R733*'10k &amp; MO'!I$30</f>
        <v>0</v>
      </c>
      <c r="AA733" s="349">
        <f>+$N733*'10k &amp; MO'!J$6+$O733*'10k &amp; MO'!J$12+$P733*'10k &amp; MO'!J$18+$Q733*'10k &amp; MO'!J$24+$R733*'10k &amp; MO'!J$30</f>
        <v>0</v>
      </c>
      <c r="AB733" s="349">
        <f>+$N733*'10k &amp; MO'!K$6+$O733*'10k &amp; MO'!K$12+$P733*'10k &amp; MO'!K$18+$Q733*'10k &amp; MO'!K$24+$R733*'10k &amp; MO'!K$30</f>
        <v>0</v>
      </c>
      <c r="AC733" s="349">
        <f>+$N733*'10k &amp; MO'!L$6+$O733*'10k &amp; MO'!L$12+$P733*'10k &amp; MO'!L$18+$Q733*'10k &amp; MO'!L$24+$R733*'10k &amp; MO'!L$30</f>
        <v>0</v>
      </c>
      <c r="AD733" s="350">
        <f>+S733*'10k &amp; MO'!O$6</f>
        <v>3603.2420000000002</v>
      </c>
      <c r="AF733" s="192" t="str">
        <f t="shared" si="99"/>
        <v>6732017</v>
      </c>
      <c r="AG733" s="192">
        <f>+IFERROR(VLOOKUP($AF733,'Limited Loss'!$F$5:$P$124,AG$3,FALSE),0)</f>
        <v>0</v>
      </c>
      <c r="AH733" s="193">
        <f>+IFERROR(VLOOKUP($AF733,'Limited Loss'!$F$5:$P$124,AH$3,FALSE),0)</f>
        <v>0</v>
      </c>
      <c r="AI733" s="193">
        <f>+IFERROR(VLOOKUP($AF733,'Limited Loss'!$F$5:$P$124,AI$3,FALSE),0)</f>
        <v>0</v>
      </c>
      <c r="AJ733" s="193">
        <f>+IFERROR(VLOOKUP($AF733,'Limited Loss'!$F$5:$P$124,AJ$3,FALSE),0)</f>
        <v>0</v>
      </c>
      <c r="AK733" s="100">
        <f>+IFERROR(VLOOKUP($AF733,'Limited Loss'!$F$5:$P$124,AK$3,FALSE),0)</f>
        <v>0</v>
      </c>
      <c r="AL733" s="193">
        <f>+IFERROR(VLOOKUP($AF733,'Limited Loss'!$F$5:$P$124,AL$3,FALSE),0)</f>
        <v>0</v>
      </c>
      <c r="AM733" s="193">
        <f>+IFERROR(VLOOKUP($AF733,'Limited Loss'!$F$5:$P$124,AM$3,FALSE),0)</f>
        <v>0</v>
      </c>
      <c r="AN733" s="193">
        <f>+IFERROR(VLOOKUP($AF733,'Limited Loss'!$F$5:$P$124,AN$3,FALSE),0)</f>
        <v>0</v>
      </c>
      <c r="AO733" s="193">
        <f>+IFERROR(VLOOKUP($AF733,'Limited Loss'!$F$5:$P$124,AO$3,FALSE),0)</f>
        <v>0</v>
      </c>
      <c r="AP733" s="100">
        <f>+IFERROR(VLOOKUP($AF733,'Limited Loss'!$F$5:$P$124,AP$3,FALSE),0)</f>
        <v>0</v>
      </c>
      <c r="AQ733" s="353"/>
      <c r="AR733" s="331">
        <f t="shared" si="100"/>
        <v>673</v>
      </c>
      <c r="AS733" s="332">
        <f t="shared" si="100"/>
        <v>2017</v>
      </c>
      <c r="AT733" s="349">
        <f t="shared" ref="AT733:BD756" si="105">+T733-AG733</f>
        <v>0</v>
      </c>
      <c r="AU733" s="349">
        <f t="shared" si="105"/>
        <v>0</v>
      </c>
      <c r="AV733" s="349">
        <f t="shared" si="105"/>
        <v>0</v>
      </c>
      <c r="AW733" s="349">
        <f t="shared" si="105"/>
        <v>0</v>
      </c>
      <c r="AX733" s="350">
        <f t="shared" si="105"/>
        <v>0</v>
      </c>
      <c r="AY733" s="349">
        <f t="shared" si="105"/>
        <v>0</v>
      </c>
      <c r="AZ733" s="349">
        <f t="shared" si="105"/>
        <v>0</v>
      </c>
      <c r="BA733" s="349">
        <f t="shared" si="105"/>
        <v>0</v>
      </c>
      <c r="BB733" s="349">
        <f t="shared" si="105"/>
        <v>0</v>
      </c>
      <c r="BC733" s="349">
        <f t="shared" si="105"/>
        <v>0</v>
      </c>
      <c r="BD733" s="350">
        <f t="shared" si="105"/>
        <v>3603.2420000000002</v>
      </c>
      <c r="BE733" s="349">
        <f t="shared" si="102"/>
        <v>0</v>
      </c>
      <c r="BF733" s="375">
        <f t="shared" si="103"/>
        <v>0</v>
      </c>
      <c r="BG733" s="334">
        <f t="shared" si="104"/>
        <v>3603.2420000000002</v>
      </c>
    </row>
    <row r="734" spans="1:59" x14ac:dyDescent="0.2">
      <c r="A734" s="326" t="str">
        <f t="shared" si="101"/>
        <v>6732018</v>
      </c>
      <c r="B734" s="331">
        <v>673</v>
      </c>
      <c r="C734" s="327">
        <v>2018</v>
      </c>
      <c r="D734" s="353">
        <f>+IFERROR(VLOOKUP($A734,Data_Loss!$A$2:$V$1180,6,FALSE),0)</f>
        <v>0</v>
      </c>
      <c r="E734" s="353">
        <f>+IFERROR(VLOOKUP($A734,Data_Loss!$A$2:$V$1180,7,FALSE),0)</f>
        <v>0</v>
      </c>
      <c r="F734" s="353">
        <f>+IFERROR(VLOOKUP($A734,Data_Loss!$A$2:$V$1180,8,FALSE),0)</f>
        <v>0</v>
      </c>
      <c r="G734" s="353">
        <f>+IFERROR(VLOOKUP($A734,Data_Loss!$A$2:$V$1180,9,FALSE),0)</f>
        <v>0</v>
      </c>
      <c r="H734" s="353">
        <f>+IFERROR(VLOOKUP($A734,Data_Loss!$A$2:$V$1180,10,FALSE),0)</f>
        <v>1</v>
      </c>
      <c r="I734" s="353">
        <f>+IFERROR(VLOOKUP($A734,Data_Loss!$A$2:$V$1300,12,FALSE),0)</f>
        <v>0</v>
      </c>
      <c r="J734" s="353">
        <f>+IFERROR(VLOOKUP($A734,Data_Loss!$A$2:$V$1300,13,FALSE),0)</f>
        <v>0</v>
      </c>
      <c r="K734" s="353">
        <f>+IFERROR(VLOOKUP($A734,Data_Loss!$A$2:$V$1300,14,FALSE),0)</f>
        <v>0</v>
      </c>
      <c r="L734" s="353">
        <f>+IFERROR(VLOOKUP($A734,Data_Loss!$A$2:$V$1300,15,FALSE),0)</f>
        <v>0</v>
      </c>
      <c r="M734" s="353">
        <f>+IFERROR(VLOOKUP($A734,Data_Loss!$A$2:$V$1300,16,FALSE),0)</f>
        <v>8247</v>
      </c>
      <c r="N734" s="353">
        <f>+IFERROR(VLOOKUP($A734,Data_Loss!$A$2:$V$1300,17,FALSE),0)</f>
        <v>0</v>
      </c>
      <c r="O734" s="353">
        <f>+IFERROR(VLOOKUP($A734,Data_Loss!$A$2:$V$1300,18,FALSE),0)</f>
        <v>0</v>
      </c>
      <c r="P734" s="353">
        <f>+IFERROR(VLOOKUP($A734,Data_Loss!$A$2:$V$1300,19,FALSE),0)</f>
        <v>0</v>
      </c>
      <c r="Q734" s="353">
        <f>+IFERROR(VLOOKUP($A734,Data_Loss!$A$2:$V$1300,20,FALSE),0)</f>
        <v>0</v>
      </c>
      <c r="R734" s="353">
        <f>+IFERROR(VLOOKUP($A734,Data_Loss!$A$2:$V$1300,21,FALSE),0)</f>
        <v>47952</v>
      </c>
      <c r="S734" s="353">
        <f>+IFERROR(VLOOKUP($A734,Data_Loss!$A$2:$V$1300,22,FALSE),0)</f>
        <v>323</v>
      </c>
      <c r="T734" s="191">
        <f>+$I734*'10k &amp; MO'!C$7+$J734*'10k &amp; MO'!C$13+$K734*'10k &amp; MO'!C$19+$L734*'10k &amp; MO'!C$25+$M734*'10k &amp; MO'!C$31</f>
        <v>18.1434</v>
      </c>
      <c r="U734" s="349">
        <f>+$I734*'10k &amp; MO'!D$7+$J734*'10k &amp; MO'!D$13+$K734*'10k &amp; MO'!D$19+$L734*'10k &amp; MO'!D$25+$M734*'10k &amp; MO'!D$31</f>
        <v>562.44539999999995</v>
      </c>
      <c r="V734" s="349">
        <f>+$I734*'10k &amp; MO'!E$7+$J734*'10k &amp; MO'!E$13+$K734*'10k &amp; MO'!E$19+$L734*'10k &amp; MO'!E$25+$M734*'10k &amp; MO'!E$31</f>
        <v>11570.541000000001</v>
      </c>
      <c r="W734" s="349">
        <f>+$I734*'10k &amp; MO'!F$7+$J734*'10k &amp; MO'!F$13+$K734*'10k &amp; MO'!F$19+$L734*'10k &amp; MO'!F$25+$M734*'10k &amp; MO'!F$31</f>
        <v>4363.4876999999997</v>
      </c>
      <c r="X734" s="349">
        <f>+$I734*'10k &amp; MO'!G$7+$J734*'10k &amp; MO'!G$13+$K734*'10k &amp; MO'!G$19+$L734*'10k &amp; MO'!G$25+$M734*'10k &amp; MO'!G$31</f>
        <v>5680.5335999999998</v>
      </c>
      <c r="Y734" s="349">
        <f>+$N734*'10k &amp; MO'!H$7+$O734*'10k &amp; MO'!H$13+$P734*'10k &amp; MO'!H$19+$Q734*'10k &amp; MO'!H$25+$R734*'10k &amp; MO'!H$31</f>
        <v>139.0608</v>
      </c>
      <c r="Z734" s="349">
        <f>+$N734*'10k &amp; MO'!I$7+$O734*'10k &amp; MO'!I$13+$P734*'10k &amp; MO'!I$19+$Q734*'10k &amp; MO'!I$25+$R734*'10k &amp; MO'!I$31</f>
        <v>4742.4528</v>
      </c>
      <c r="AA734" s="349">
        <f>+$N734*'10k &amp; MO'!J$7+$O734*'10k &amp; MO'!J$13+$P734*'10k &amp; MO'!J$19+$Q734*'10k &amp; MO'!J$25+$R734*'10k &amp; MO'!J$31</f>
        <v>48776.774400000002</v>
      </c>
      <c r="AB734" s="349">
        <f>+$N734*'10k &amp; MO'!K$7+$O734*'10k &amp; MO'!K$13+$P734*'10k &amp; MO'!K$19+$Q734*'10k &amp; MO'!K$25+$R734*'10k &amp; MO'!K$31</f>
        <v>25788.585599999999</v>
      </c>
      <c r="AC734" s="349">
        <f>+$N734*'10k &amp; MO'!L$7+$O734*'10k &amp; MO'!L$13+$P734*'10k &amp; MO'!L$19+$Q734*'10k &amp; MO'!L$25+$R734*'10k &amp; MO'!L$31</f>
        <v>40298.860800000002</v>
      </c>
      <c r="AD734" s="350">
        <f>+S734*'10k &amp; MO'!O$7</f>
        <v>428.298</v>
      </c>
      <c r="AF734" s="192" t="str">
        <f t="shared" si="99"/>
        <v>6732018</v>
      </c>
      <c r="AG734" s="192">
        <f>+IFERROR(VLOOKUP($AF734,'Limited Loss'!$F$5:$P$124,AG$3,FALSE),0)</f>
        <v>0</v>
      </c>
      <c r="AH734" s="193">
        <f>+IFERROR(VLOOKUP($AF734,'Limited Loss'!$F$5:$P$124,AH$3,FALSE),0)</f>
        <v>0</v>
      </c>
      <c r="AI734" s="193">
        <f>+IFERROR(VLOOKUP($AF734,'Limited Loss'!$F$5:$P$124,AI$3,FALSE),0)</f>
        <v>0</v>
      </c>
      <c r="AJ734" s="193">
        <f>+IFERROR(VLOOKUP($AF734,'Limited Loss'!$F$5:$P$124,AJ$3,FALSE),0)</f>
        <v>0</v>
      </c>
      <c r="AK734" s="100">
        <f>+IFERROR(VLOOKUP($AF734,'Limited Loss'!$F$5:$P$124,AK$3,FALSE),0)</f>
        <v>0</v>
      </c>
      <c r="AL734" s="193">
        <f>+IFERROR(VLOOKUP($AF734,'Limited Loss'!$F$5:$P$124,AL$3,FALSE),0)</f>
        <v>0</v>
      </c>
      <c r="AM734" s="193">
        <f>+IFERROR(VLOOKUP($AF734,'Limited Loss'!$F$5:$P$124,AM$3,FALSE),0)</f>
        <v>0</v>
      </c>
      <c r="AN734" s="193">
        <f>+IFERROR(VLOOKUP($AF734,'Limited Loss'!$F$5:$P$124,AN$3,FALSE),0)</f>
        <v>0</v>
      </c>
      <c r="AO734" s="193">
        <f>+IFERROR(VLOOKUP($AF734,'Limited Loss'!$F$5:$P$124,AO$3,FALSE),0)</f>
        <v>0</v>
      </c>
      <c r="AP734" s="100">
        <f>+IFERROR(VLOOKUP($AF734,'Limited Loss'!$F$5:$P$124,AP$3,FALSE),0)</f>
        <v>0</v>
      </c>
      <c r="AQ734" s="353"/>
      <c r="AR734" s="331">
        <f t="shared" si="100"/>
        <v>673</v>
      </c>
      <c r="AS734" s="332">
        <f t="shared" si="100"/>
        <v>2018</v>
      </c>
      <c r="AT734" s="349">
        <f t="shared" si="105"/>
        <v>18.1434</v>
      </c>
      <c r="AU734" s="349">
        <f t="shared" si="105"/>
        <v>562.44539999999995</v>
      </c>
      <c r="AV734" s="349">
        <f t="shared" si="105"/>
        <v>11570.541000000001</v>
      </c>
      <c r="AW734" s="349">
        <f t="shared" si="105"/>
        <v>4363.4876999999997</v>
      </c>
      <c r="AX734" s="350">
        <f t="shared" si="105"/>
        <v>5680.5335999999998</v>
      </c>
      <c r="AY734" s="349">
        <f t="shared" si="105"/>
        <v>139.0608</v>
      </c>
      <c r="AZ734" s="349">
        <f t="shared" si="105"/>
        <v>4742.4528</v>
      </c>
      <c r="BA734" s="349">
        <f t="shared" si="105"/>
        <v>48776.774400000002</v>
      </c>
      <c r="BB734" s="349">
        <f t="shared" si="105"/>
        <v>25788.585599999999</v>
      </c>
      <c r="BC734" s="349">
        <f t="shared" si="105"/>
        <v>40298.860800000002</v>
      </c>
      <c r="BD734" s="350">
        <f t="shared" si="105"/>
        <v>428.298</v>
      </c>
      <c r="BE734" s="349">
        <f t="shared" si="102"/>
        <v>65809.417799999996</v>
      </c>
      <c r="BF734" s="375">
        <f t="shared" si="103"/>
        <v>76131.467700000008</v>
      </c>
      <c r="BG734" s="334">
        <f t="shared" si="104"/>
        <v>428.298</v>
      </c>
    </row>
    <row r="735" spans="1:59" x14ac:dyDescent="0.2">
      <c r="A735" s="326" t="str">
        <f t="shared" si="101"/>
        <v>6742014</v>
      </c>
      <c r="B735" s="331">
        <v>674</v>
      </c>
      <c r="C735" s="327">
        <v>2014</v>
      </c>
      <c r="D735" s="353">
        <f>+IFERROR(VLOOKUP($A735,Data_Loss!$A$2:$V$1180,6,FALSE),0)</f>
        <v>0</v>
      </c>
      <c r="E735" s="353">
        <f>+IFERROR(VLOOKUP($A735,Data_Loss!$A$2:$V$1180,7,FALSE),0)</f>
        <v>0</v>
      </c>
      <c r="F735" s="353">
        <f>+IFERROR(VLOOKUP($A735,Data_Loss!$A$2:$V$1180,8,FALSE),0)</f>
        <v>1</v>
      </c>
      <c r="G735" s="353">
        <f>+IFERROR(VLOOKUP($A735,Data_Loss!$A$2:$V$1180,9,FALSE),0)</f>
        <v>0</v>
      </c>
      <c r="H735" s="353">
        <f>+IFERROR(VLOOKUP($A735,Data_Loss!$A$2:$V$1180,10,FALSE),0)</f>
        <v>1</v>
      </c>
      <c r="I735" s="353">
        <f>+IFERROR(VLOOKUP($A735,Data_Loss!$A$2:$V$1300,12,FALSE),0)</f>
        <v>0</v>
      </c>
      <c r="J735" s="353">
        <f>+IFERROR(VLOOKUP($A735,Data_Loss!$A$2:$V$1300,13,FALSE),0)</f>
        <v>0</v>
      </c>
      <c r="K735" s="353">
        <f>+IFERROR(VLOOKUP($A735,Data_Loss!$A$2:$V$1300,14,FALSE),0)</f>
        <v>158686</v>
      </c>
      <c r="L735" s="353">
        <f>+IFERROR(VLOOKUP($A735,Data_Loss!$A$2:$V$1300,15,FALSE),0)</f>
        <v>0</v>
      </c>
      <c r="M735" s="353">
        <f>+IFERROR(VLOOKUP($A735,Data_Loss!$A$2:$V$1300,16,FALSE),0)</f>
        <v>830</v>
      </c>
      <c r="N735" s="353">
        <f>+IFERROR(VLOOKUP($A735,Data_Loss!$A$2:$V$1300,17,FALSE),0)</f>
        <v>0</v>
      </c>
      <c r="O735" s="353">
        <f>+IFERROR(VLOOKUP($A735,Data_Loss!$A$2:$V$1300,18,FALSE),0)</f>
        <v>0</v>
      </c>
      <c r="P735" s="353">
        <f>+IFERROR(VLOOKUP($A735,Data_Loss!$A$2:$V$1300,19,FALSE),0)</f>
        <v>304175</v>
      </c>
      <c r="Q735" s="353">
        <f>+IFERROR(VLOOKUP($A735,Data_Loss!$A$2:$V$1300,20,FALSE),0)</f>
        <v>0</v>
      </c>
      <c r="R735" s="353">
        <f>+IFERROR(VLOOKUP($A735,Data_Loss!$A$2:$V$1300,21,FALSE),0)</f>
        <v>5276</v>
      </c>
      <c r="S735" s="353">
        <f>+IFERROR(VLOOKUP($A735,Data_Loss!$A$2:$V$1300,22,FALSE),0)</f>
        <v>880</v>
      </c>
      <c r="T735" s="191">
        <f>+$I735*'10k &amp; MO'!C$3+$J735*'10k &amp; MO'!C$9+$K735*'10k &amp; MO'!C$15+$L735*'10k &amp; MO'!C$21+$M735*'10k &amp; MO'!C$27</f>
        <v>0</v>
      </c>
      <c r="U735" s="349">
        <f>+$I735*'10k &amp; MO'!D$3+$J735*'10k &amp; MO'!D$9+$K735*'10k &amp; MO'!D$15+$L735*'10k &amp; MO'!D$21+$M735*'10k &amp; MO'!D$27</f>
        <v>0</v>
      </c>
      <c r="V735" s="349">
        <f>+$I735*'10k &amp; MO'!E$3+$J735*'10k &amp; MO'!E$9+$K735*'10k &amp; MO'!E$15+$L735*'10k &amp; MO'!E$21+$M735*'10k &amp; MO'!E$27</f>
        <v>238663.74400000001</v>
      </c>
      <c r="W735" s="349">
        <f>+$I735*'10k &amp; MO'!F$3+$J735*'10k &amp; MO'!F$9+$K735*'10k &amp; MO'!F$15+$L735*'10k &amp; MO'!F$21+$M735*'10k &amp; MO'!F$27</f>
        <v>0</v>
      </c>
      <c r="X735" s="349">
        <f>+$I735*'10k &amp; MO'!G$3+$J735*'10k &amp; MO'!G$9+$K735*'10k &amp; MO'!G$15+$L735*'10k &amp; MO'!G$21+$M735*'10k &amp; MO'!G$27</f>
        <v>939.56</v>
      </c>
      <c r="Y735" s="349">
        <f>+$N735*'10k &amp; MO'!H$3+$O735*'10k &amp; MO'!H$9+$P735*'10k &amp; MO'!H$15+$Q735*'10k &amp; MO'!H$21+$R735*'10k &amp; MO'!H$27</f>
        <v>0</v>
      </c>
      <c r="Z735" s="349">
        <f>+$N735*'10k &amp; MO'!I$3+$O735*'10k &amp; MO'!I$9+$P735*'10k &amp; MO'!I$15+$Q735*'10k &amp; MO'!I$21+$R735*'10k &amp; MO'!I$27</f>
        <v>0</v>
      </c>
      <c r="AA735" s="349">
        <f>+$N735*'10k &amp; MO'!J$3+$O735*'10k &amp; MO'!J$9+$P735*'10k &amp; MO'!J$15+$Q735*'10k &amp; MO'!J$21+$R735*'10k &amp; MO'!J$27</f>
        <v>636029.92500000005</v>
      </c>
      <c r="AB735" s="349">
        <f>+$N735*'10k &amp; MO'!K$3+$O735*'10k &amp; MO'!K$9+$P735*'10k &amp; MO'!K$15+$Q735*'10k &amp; MO'!K$21+$R735*'10k &amp; MO'!K$27</f>
        <v>0</v>
      </c>
      <c r="AC735" s="349">
        <f>+$N735*'10k &amp; MO'!L$3+$O735*'10k &amp; MO'!L$9+$P735*'10k &amp; MO'!L$15+$Q735*'10k &amp; MO'!L$21+$R735*'10k &amp; MO'!L$27</f>
        <v>8135.5920000000006</v>
      </c>
      <c r="AD735" s="350">
        <f>+S735*'10k &amp; MO'!O$3</f>
        <v>942.4799999999999</v>
      </c>
      <c r="AF735" s="192" t="str">
        <f t="shared" si="99"/>
        <v>6742014</v>
      </c>
      <c r="AG735" s="192">
        <f>+IFERROR(VLOOKUP($AF735,'Limited Loss'!$F$5:$P$124,AG$3,FALSE),0)</f>
        <v>0</v>
      </c>
      <c r="AH735" s="193">
        <f>+IFERROR(VLOOKUP($AF735,'Limited Loss'!$F$5:$P$124,AH$3,FALSE),0)</f>
        <v>0</v>
      </c>
      <c r="AI735" s="193">
        <f>+IFERROR(VLOOKUP($AF735,'Limited Loss'!$F$5:$P$124,AI$3,FALSE),0)</f>
        <v>0</v>
      </c>
      <c r="AJ735" s="193">
        <f>+IFERROR(VLOOKUP($AF735,'Limited Loss'!$F$5:$P$124,AJ$3,FALSE),0)</f>
        <v>0</v>
      </c>
      <c r="AK735" s="100">
        <f>+IFERROR(VLOOKUP($AF735,'Limited Loss'!$F$5:$P$124,AK$3,FALSE),0)</f>
        <v>0</v>
      </c>
      <c r="AL735" s="193">
        <f>+IFERROR(VLOOKUP($AF735,'Limited Loss'!$F$5:$P$124,AL$3,FALSE),0)</f>
        <v>0</v>
      </c>
      <c r="AM735" s="193">
        <f>+IFERROR(VLOOKUP($AF735,'Limited Loss'!$F$5:$P$124,AM$3,FALSE),0)</f>
        <v>0</v>
      </c>
      <c r="AN735" s="193">
        <f>+IFERROR(VLOOKUP($AF735,'Limited Loss'!$F$5:$P$124,AN$3,FALSE),0)</f>
        <v>0</v>
      </c>
      <c r="AO735" s="193">
        <f>+IFERROR(VLOOKUP($AF735,'Limited Loss'!$F$5:$P$124,AO$3,FALSE),0)</f>
        <v>0</v>
      </c>
      <c r="AP735" s="100">
        <f>+IFERROR(VLOOKUP($AF735,'Limited Loss'!$F$5:$P$124,AP$3,FALSE),0)</f>
        <v>0</v>
      </c>
      <c r="AQ735" s="353"/>
      <c r="AR735" s="331">
        <f t="shared" si="100"/>
        <v>674</v>
      </c>
      <c r="AS735" s="332">
        <f t="shared" si="100"/>
        <v>2014</v>
      </c>
      <c r="AT735" s="349">
        <f t="shared" si="105"/>
        <v>0</v>
      </c>
      <c r="AU735" s="349">
        <f t="shared" si="105"/>
        <v>0</v>
      </c>
      <c r="AV735" s="349">
        <f t="shared" si="105"/>
        <v>238663.74400000001</v>
      </c>
      <c r="AW735" s="349">
        <f t="shared" si="105"/>
        <v>0</v>
      </c>
      <c r="AX735" s="350">
        <f t="shared" si="105"/>
        <v>939.56</v>
      </c>
      <c r="AY735" s="349">
        <f t="shared" si="105"/>
        <v>0</v>
      </c>
      <c r="AZ735" s="349">
        <f t="shared" si="105"/>
        <v>0</v>
      </c>
      <c r="BA735" s="349">
        <f t="shared" si="105"/>
        <v>636029.92500000005</v>
      </c>
      <c r="BB735" s="349">
        <f t="shared" si="105"/>
        <v>0</v>
      </c>
      <c r="BC735" s="349">
        <f t="shared" si="105"/>
        <v>8135.5920000000006</v>
      </c>
      <c r="BD735" s="350">
        <f t="shared" si="105"/>
        <v>942.4799999999999</v>
      </c>
      <c r="BE735" s="349">
        <f t="shared" si="102"/>
        <v>874693.66899999999</v>
      </c>
      <c r="BF735" s="375">
        <f t="shared" si="103"/>
        <v>9075.152</v>
      </c>
      <c r="BG735" s="334">
        <f t="shared" si="104"/>
        <v>942.4799999999999</v>
      </c>
    </row>
    <row r="736" spans="1:59" x14ac:dyDescent="0.2">
      <c r="A736" s="326" t="str">
        <f t="shared" si="101"/>
        <v>6742015</v>
      </c>
      <c r="B736" s="331">
        <v>674</v>
      </c>
      <c r="C736" s="327">
        <v>2015</v>
      </c>
      <c r="D736" s="353">
        <f>+IFERROR(VLOOKUP($A736,Data_Loss!$A$2:$V$1180,6,FALSE),0)</f>
        <v>0</v>
      </c>
      <c r="E736" s="353">
        <f>+IFERROR(VLOOKUP($A736,Data_Loss!$A$2:$V$1180,7,FALSE),0)</f>
        <v>0</v>
      </c>
      <c r="F736" s="353">
        <f>+IFERROR(VLOOKUP($A736,Data_Loss!$A$2:$V$1180,8,FALSE),0)</f>
        <v>0</v>
      </c>
      <c r="G736" s="353">
        <f>+IFERROR(VLOOKUP($A736,Data_Loss!$A$2:$V$1180,9,FALSE),0)</f>
        <v>0</v>
      </c>
      <c r="H736" s="353">
        <f>+IFERROR(VLOOKUP($A736,Data_Loss!$A$2:$V$1180,10,FALSE),0)</f>
        <v>1</v>
      </c>
      <c r="I736" s="353">
        <f>+IFERROR(VLOOKUP($A736,Data_Loss!$A$2:$V$1300,12,FALSE),0)</f>
        <v>0</v>
      </c>
      <c r="J736" s="353">
        <f>+IFERROR(VLOOKUP($A736,Data_Loss!$A$2:$V$1300,13,FALSE),0)</f>
        <v>0</v>
      </c>
      <c r="K736" s="353">
        <f>+IFERROR(VLOOKUP($A736,Data_Loss!$A$2:$V$1300,14,FALSE),0)</f>
        <v>0</v>
      </c>
      <c r="L736" s="353">
        <f>+IFERROR(VLOOKUP($A736,Data_Loss!$A$2:$V$1300,15,FALSE),0)</f>
        <v>0</v>
      </c>
      <c r="M736" s="353">
        <f>+IFERROR(VLOOKUP($A736,Data_Loss!$A$2:$V$1300,16,FALSE),0)</f>
        <v>3298</v>
      </c>
      <c r="N736" s="353">
        <f>+IFERROR(VLOOKUP($A736,Data_Loss!$A$2:$V$1300,17,FALSE),0)</f>
        <v>0</v>
      </c>
      <c r="O736" s="353">
        <f>+IFERROR(VLOOKUP($A736,Data_Loss!$A$2:$V$1300,18,FALSE),0)</f>
        <v>0</v>
      </c>
      <c r="P736" s="353">
        <f>+IFERROR(VLOOKUP($A736,Data_Loss!$A$2:$V$1300,19,FALSE),0)</f>
        <v>0</v>
      </c>
      <c r="Q736" s="353">
        <f>+IFERROR(VLOOKUP($A736,Data_Loss!$A$2:$V$1300,20,FALSE),0)</f>
        <v>0</v>
      </c>
      <c r="R736" s="353">
        <f>+IFERROR(VLOOKUP($A736,Data_Loss!$A$2:$V$1300,21,FALSE),0)</f>
        <v>33150</v>
      </c>
      <c r="S736" s="353">
        <f>+IFERROR(VLOOKUP($A736,Data_Loss!$A$2:$V$1300,22,FALSE),0)</f>
        <v>18485</v>
      </c>
      <c r="T736" s="191">
        <f>+$I736*'10k &amp; MO'!C$4+$J736*'10k &amp; MO'!C$10+$K736*'10k &amp; MO'!C$16+$L736*'10k &amp; MO'!C$22+$M736*'10k &amp; MO'!C$28</f>
        <v>0</v>
      </c>
      <c r="U736" s="349">
        <f>+$I736*'10k &amp; MO'!D$4+$J736*'10k &amp; MO'!D$10+$K736*'10k &amp; MO'!D$16+$L736*'10k &amp; MO'!D$22+$M736*'10k &amp; MO'!D$28</f>
        <v>0</v>
      </c>
      <c r="V736" s="349">
        <f>+$I736*'10k &amp; MO'!E$4+$J736*'10k &amp; MO'!E$10+$K736*'10k &amp; MO'!E$16+$L736*'10k &amp; MO'!E$22+$M736*'10k &amp; MO'!E$28</f>
        <v>115.43</v>
      </c>
      <c r="W736" s="349">
        <f>+$I736*'10k &amp; MO'!F$4+$J736*'10k &amp; MO'!F$10+$K736*'10k &amp; MO'!F$16+$L736*'10k &amp; MO'!F$22+$M736*'10k &amp; MO'!F$28</f>
        <v>68.92819999999999</v>
      </c>
      <c r="X736" s="349">
        <f>+$I736*'10k &amp; MO'!G$4+$J736*'10k &amp; MO'!G$10+$K736*'10k &amp; MO'!G$16+$L736*'10k &amp; MO'!G$22+$M736*'10k &amp; MO'!G$28</f>
        <v>3809.8496</v>
      </c>
      <c r="Y736" s="349">
        <f>+$N736*'10k &amp; MO'!H$4+$O736*'10k &amp; MO'!H$10+$P736*'10k &amp; MO'!H$16+$Q736*'10k &amp; MO'!H$22+$R736*'10k &amp; MO'!H$28</f>
        <v>0</v>
      </c>
      <c r="Z736" s="349">
        <f>+$N736*'10k &amp; MO'!I$4+$O736*'10k &amp; MO'!I$10+$P736*'10k &amp; MO'!I$16+$Q736*'10k &amp; MO'!I$22+$R736*'10k &amp; MO'!I$28</f>
        <v>0</v>
      </c>
      <c r="AA736" s="349">
        <f>+$N736*'10k &amp; MO'!J$4+$O736*'10k &amp; MO'!J$10+$P736*'10k &amp; MO'!J$16+$Q736*'10k &amp; MO'!J$22+$R736*'10k &amp; MO'!J$28</f>
        <v>934.82999999999993</v>
      </c>
      <c r="AB736" s="349">
        <f>+$N736*'10k &amp; MO'!K$4+$O736*'10k &amp; MO'!K$10+$P736*'10k &amp; MO'!K$16+$Q736*'10k &amp; MO'!K$22+$R736*'10k &amp; MO'!K$28</f>
        <v>1276.2750000000001</v>
      </c>
      <c r="AC736" s="349">
        <f>+$N736*'10k &amp; MO'!L$4+$O736*'10k &amp; MO'!L$10+$P736*'10k &amp; MO'!L$16+$Q736*'10k &amp; MO'!L$22+$R736*'10k &amp; MO'!L$28</f>
        <v>48644.31</v>
      </c>
      <c r="AD736" s="350">
        <f>+S736*'10k &amp; MO'!O$4</f>
        <v>22403.82</v>
      </c>
      <c r="AF736" s="192" t="str">
        <f t="shared" si="99"/>
        <v>6742015</v>
      </c>
      <c r="AG736" s="192">
        <f>+IFERROR(VLOOKUP($AF736,'Limited Loss'!$F$5:$P$124,AG$3,FALSE),0)</f>
        <v>0</v>
      </c>
      <c r="AH736" s="193">
        <f>+IFERROR(VLOOKUP($AF736,'Limited Loss'!$F$5:$P$124,AH$3,FALSE),0)</f>
        <v>0</v>
      </c>
      <c r="AI736" s="193">
        <f>+IFERROR(VLOOKUP($AF736,'Limited Loss'!$F$5:$P$124,AI$3,FALSE),0)</f>
        <v>0</v>
      </c>
      <c r="AJ736" s="193">
        <f>+IFERROR(VLOOKUP($AF736,'Limited Loss'!$F$5:$P$124,AJ$3,FALSE),0)</f>
        <v>0</v>
      </c>
      <c r="AK736" s="100">
        <f>+IFERROR(VLOOKUP($AF736,'Limited Loss'!$F$5:$P$124,AK$3,FALSE),0)</f>
        <v>0</v>
      </c>
      <c r="AL736" s="193">
        <f>+IFERROR(VLOOKUP($AF736,'Limited Loss'!$F$5:$P$124,AL$3,FALSE),0)</f>
        <v>0</v>
      </c>
      <c r="AM736" s="193">
        <f>+IFERROR(VLOOKUP($AF736,'Limited Loss'!$F$5:$P$124,AM$3,FALSE),0)</f>
        <v>0</v>
      </c>
      <c r="AN736" s="193">
        <f>+IFERROR(VLOOKUP($AF736,'Limited Loss'!$F$5:$P$124,AN$3,FALSE),0)</f>
        <v>0</v>
      </c>
      <c r="AO736" s="193">
        <f>+IFERROR(VLOOKUP($AF736,'Limited Loss'!$F$5:$P$124,AO$3,FALSE),0)</f>
        <v>0</v>
      </c>
      <c r="AP736" s="100">
        <f>+IFERROR(VLOOKUP($AF736,'Limited Loss'!$F$5:$P$124,AP$3,FALSE),0)</f>
        <v>0</v>
      </c>
      <c r="AQ736" s="353"/>
      <c r="AR736" s="331">
        <f t="shared" si="100"/>
        <v>674</v>
      </c>
      <c r="AS736" s="332">
        <f t="shared" si="100"/>
        <v>2015</v>
      </c>
      <c r="AT736" s="349">
        <f t="shared" si="105"/>
        <v>0</v>
      </c>
      <c r="AU736" s="349">
        <f t="shared" si="105"/>
        <v>0</v>
      </c>
      <c r="AV736" s="349">
        <f t="shared" si="105"/>
        <v>115.43</v>
      </c>
      <c r="AW736" s="349">
        <f t="shared" si="105"/>
        <v>68.92819999999999</v>
      </c>
      <c r="AX736" s="350">
        <f t="shared" si="105"/>
        <v>3809.8496</v>
      </c>
      <c r="AY736" s="349">
        <f t="shared" si="105"/>
        <v>0</v>
      </c>
      <c r="AZ736" s="349">
        <f t="shared" si="105"/>
        <v>0</v>
      </c>
      <c r="BA736" s="349">
        <f t="shared" si="105"/>
        <v>934.82999999999993</v>
      </c>
      <c r="BB736" s="349">
        <f t="shared" si="105"/>
        <v>1276.2750000000001</v>
      </c>
      <c r="BC736" s="349">
        <f t="shared" si="105"/>
        <v>48644.31</v>
      </c>
      <c r="BD736" s="350">
        <f t="shared" si="105"/>
        <v>22403.82</v>
      </c>
      <c r="BE736" s="349">
        <f t="shared" si="102"/>
        <v>1050.26</v>
      </c>
      <c r="BF736" s="375">
        <f t="shared" si="103"/>
        <v>53799.362799999995</v>
      </c>
      <c r="BG736" s="334">
        <f t="shared" si="104"/>
        <v>22403.82</v>
      </c>
    </row>
    <row r="737" spans="1:59" x14ac:dyDescent="0.2">
      <c r="A737" s="326" t="str">
        <f t="shared" si="101"/>
        <v>6742016</v>
      </c>
      <c r="B737" s="331">
        <v>674</v>
      </c>
      <c r="C737" s="327">
        <v>2016</v>
      </c>
      <c r="D737" s="353">
        <f>+IFERROR(VLOOKUP($A737,Data_Loss!$A$2:$V$1180,6,FALSE),0)</f>
        <v>0</v>
      </c>
      <c r="E737" s="353">
        <f>+IFERROR(VLOOKUP($A737,Data_Loss!$A$2:$V$1180,7,FALSE),0)</f>
        <v>0</v>
      </c>
      <c r="F737" s="353">
        <f>+IFERROR(VLOOKUP($A737,Data_Loss!$A$2:$V$1180,8,FALSE),0)</f>
        <v>0</v>
      </c>
      <c r="G737" s="353">
        <f>+IFERROR(VLOOKUP($A737,Data_Loss!$A$2:$V$1180,9,FALSE),0)</f>
        <v>0</v>
      </c>
      <c r="H737" s="353">
        <f>+IFERROR(VLOOKUP($A737,Data_Loss!$A$2:$V$1180,10,FALSE),0)</f>
        <v>0</v>
      </c>
      <c r="I737" s="353">
        <f>+IFERROR(VLOOKUP($A737,Data_Loss!$A$2:$V$1300,12,FALSE),0)</f>
        <v>0</v>
      </c>
      <c r="J737" s="353">
        <f>+IFERROR(VLOOKUP($A737,Data_Loss!$A$2:$V$1300,13,FALSE),0)</f>
        <v>0</v>
      </c>
      <c r="K737" s="353">
        <f>+IFERROR(VLOOKUP($A737,Data_Loss!$A$2:$V$1300,14,FALSE),0)</f>
        <v>0</v>
      </c>
      <c r="L737" s="353">
        <f>+IFERROR(VLOOKUP($A737,Data_Loss!$A$2:$V$1300,15,FALSE),0)</f>
        <v>0</v>
      </c>
      <c r="M737" s="353">
        <f>+IFERROR(VLOOKUP($A737,Data_Loss!$A$2:$V$1300,16,FALSE),0)</f>
        <v>0</v>
      </c>
      <c r="N737" s="353">
        <f>+IFERROR(VLOOKUP($A737,Data_Loss!$A$2:$V$1300,17,FALSE),0)</f>
        <v>0</v>
      </c>
      <c r="O737" s="353">
        <f>+IFERROR(VLOOKUP($A737,Data_Loss!$A$2:$V$1300,18,FALSE),0)</f>
        <v>0</v>
      </c>
      <c r="P737" s="353">
        <f>+IFERROR(VLOOKUP($A737,Data_Loss!$A$2:$V$1300,19,FALSE),0)</f>
        <v>0</v>
      </c>
      <c r="Q737" s="353">
        <f>+IFERROR(VLOOKUP($A737,Data_Loss!$A$2:$V$1300,20,FALSE),0)</f>
        <v>0</v>
      </c>
      <c r="R737" s="353">
        <f>+IFERROR(VLOOKUP($A737,Data_Loss!$A$2:$V$1300,21,FALSE),0)</f>
        <v>0</v>
      </c>
      <c r="S737" s="353">
        <f>+IFERROR(VLOOKUP($A737,Data_Loss!$A$2:$V$1300,22,FALSE),0)</f>
        <v>7937</v>
      </c>
      <c r="T737" s="191">
        <f>+$I737*'10k &amp; MO'!C$5+$J737*'10k &amp; MO'!C$11+$K737*'10k &amp; MO'!C$17+$L737*'10k &amp; MO'!C$23+$M737*'10k &amp; MO'!C$29</f>
        <v>0</v>
      </c>
      <c r="U737" s="349">
        <f>+$I737*'10k &amp; MO'!D$5+$J737*'10k &amp; MO'!D$11+$K737*'10k &amp; MO'!D$17+$L737*'10k &amp; MO'!D$23+$M737*'10k &amp; MO'!D$29</f>
        <v>0</v>
      </c>
      <c r="V737" s="349">
        <f>+$I737*'10k &amp; MO'!E$5+$J737*'10k &amp; MO'!E$11+$K737*'10k &amp; MO'!E$17+$L737*'10k &amp; MO'!E$23+$M737*'10k &amp; MO'!E$29</f>
        <v>0</v>
      </c>
      <c r="W737" s="349">
        <f>+$I737*'10k &amp; MO'!F$5+$J737*'10k &amp; MO'!F$11+$K737*'10k &amp; MO'!F$17+$L737*'10k &amp; MO'!F$23+$M737*'10k &amp; MO'!F$29</f>
        <v>0</v>
      </c>
      <c r="X737" s="349">
        <f>+$I737*'10k &amp; MO'!G$5+$J737*'10k &amp; MO'!G$11+$K737*'10k &amp; MO'!G$17+$L737*'10k &amp; MO'!G$23+$M737*'10k &amp; MO'!G$29</f>
        <v>0</v>
      </c>
      <c r="Y737" s="349">
        <f>+$N737*'10k &amp; MO'!H$5+$O737*'10k &amp; MO'!H$11+$P737*'10k &amp; MO'!H$17+$Q737*'10k &amp; MO'!H$23+$R737*'10k &amp; MO'!H$29</f>
        <v>0</v>
      </c>
      <c r="Z737" s="349">
        <f>+$N737*'10k &amp; MO'!I$5+$O737*'10k &amp; MO'!I$11+$P737*'10k &amp; MO'!I$17+$Q737*'10k &amp; MO'!I$23+$R737*'10k &amp; MO'!I$29</f>
        <v>0</v>
      </c>
      <c r="AA737" s="349">
        <f>+$N737*'10k &amp; MO'!J$5+$O737*'10k &amp; MO'!J$11+$P737*'10k &amp; MO'!J$17+$Q737*'10k &amp; MO'!J$23+$R737*'10k &amp; MO'!J$29</f>
        <v>0</v>
      </c>
      <c r="AB737" s="349">
        <f>+$N737*'10k &amp; MO'!K$5+$O737*'10k &amp; MO'!K$11+$P737*'10k &amp; MO'!K$17+$Q737*'10k &amp; MO'!K$23+$R737*'10k &amp; MO'!K$29</f>
        <v>0</v>
      </c>
      <c r="AC737" s="349">
        <f>+$N737*'10k &amp; MO'!L$5+$O737*'10k &amp; MO'!L$11+$P737*'10k &amp; MO'!L$17+$Q737*'10k &amp; MO'!L$23+$R737*'10k &amp; MO'!L$29</f>
        <v>0</v>
      </c>
      <c r="AD737" s="350">
        <f>+S737*'10k &amp; MO'!O$5</f>
        <v>10699.076000000001</v>
      </c>
      <c r="AF737" s="192" t="str">
        <f t="shared" si="99"/>
        <v>6742016</v>
      </c>
      <c r="AG737" s="192">
        <f>+IFERROR(VLOOKUP($AF737,'Limited Loss'!$F$5:$P$124,AG$3,FALSE),0)</f>
        <v>0</v>
      </c>
      <c r="AH737" s="193">
        <f>+IFERROR(VLOOKUP($AF737,'Limited Loss'!$F$5:$P$124,AH$3,FALSE),0)</f>
        <v>0</v>
      </c>
      <c r="AI737" s="193">
        <f>+IFERROR(VLOOKUP($AF737,'Limited Loss'!$F$5:$P$124,AI$3,FALSE),0)</f>
        <v>0</v>
      </c>
      <c r="AJ737" s="193">
        <f>+IFERROR(VLOOKUP($AF737,'Limited Loss'!$F$5:$P$124,AJ$3,FALSE),0)</f>
        <v>0</v>
      </c>
      <c r="AK737" s="100">
        <f>+IFERROR(VLOOKUP($AF737,'Limited Loss'!$F$5:$P$124,AK$3,FALSE),0)</f>
        <v>0</v>
      </c>
      <c r="AL737" s="193">
        <f>+IFERROR(VLOOKUP($AF737,'Limited Loss'!$F$5:$P$124,AL$3,FALSE),0)</f>
        <v>0</v>
      </c>
      <c r="AM737" s="193">
        <f>+IFERROR(VLOOKUP($AF737,'Limited Loss'!$F$5:$P$124,AM$3,FALSE),0)</f>
        <v>0</v>
      </c>
      <c r="AN737" s="193">
        <f>+IFERROR(VLOOKUP($AF737,'Limited Loss'!$F$5:$P$124,AN$3,FALSE),0)</f>
        <v>0</v>
      </c>
      <c r="AO737" s="193">
        <f>+IFERROR(VLOOKUP($AF737,'Limited Loss'!$F$5:$P$124,AO$3,FALSE),0)</f>
        <v>0</v>
      </c>
      <c r="AP737" s="100">
        <f>+IFERROR(VLOOKUP($AF737,'Limited Loss'!$F$5:$P$124,AP$3,FALSE),0)</f>
        <v>0</v>
      </c>
      <c r="AQ737" s="353"/>
      <c r="AR737" s="331">
        <f t="shared" si="100"/>
        <v>674</v>
      </c>
      <c r="AS737" s="332">
        <f t="shared" si="100"/>
        <v>2016</v>
      </c>
      <c r="AT737" s="349">
        <f t="shared" si="105"/>
        <v>0</v>
      </c>
      <c r="AU737" s="349">
        <f t="shared" si="105"/>
        <v>0</v>
      </c>
      <c r="AV737" s="349">
        <f t="shared" si="105"/>
        <v>0</v>
      </c>
      <c r="AW737" s="349">
        <f t="shared" si="105"/>
        <v>0</v>
      </c>
      <c r="AX737" s="350">
        <f t="shared" si="105"/>
        <v>0</v>
      </c>
      <c r="AY737" s="349">
        <f t="shared" si="105"/>
        <v>0</v>
      </c>
      <c r="AZ737" s="349">
        <f t="shared" si="105"/>
        <v>0</v>
      </c>
      <c r="BA737" s="349">
        <f t="shared" si="105"/>
        <v>0</v>
      </c>
      <c r="BB737" s="349">
        <f t="shared" si="105"/>
        <v>0</v>
      </c>
      <c r="BC737" s="349">
        <f t="shared" si="105"/>
        <v>0</v>
      </c>
      <c r="BD737" s="350">
        <f t="shared" si="105"/>
        <v>10699.076000000001</v>
      </c>
      <c r="BE737" s="349">
        <f t="shared" si="102"/>
        <v>0</v>
      </c>
      <c r="BF737" s="375">
        <f t="shared" si="103"/>
        <v>0</v>
      </c>
      <c r="BG737" s="334">
        <f t="shared" si="104"/>
        <v>10699.076000000001</v>
      </c>
    </row>
    <row r="738" spans="1:59" x14ac:dyDescent="0.2">
      <c r="A738" s="326" t="str">
        <f t="shared" si="101"/>
        <v>6742017</v>
      </c>
      <c r="B738" s="331">
        <v>674</v>
      </c>
      <c r="C738" s="327">
        <v>2017</v>
      </c>
      <c r="D738" s="353">
        <f>+IFERROR(VLOOKUP($A738,Data_Loss!$A$2:$V$1180,6,FALSE),0)</f>
        <v>0</v>
      </c>
      <c r="E738" s="353">
        <f>+IFERROR(VLOOKUP($A738,Data_Loss!$A$2:$V$1180,7,FALSE),0)</f>
        <v>0</v>
      </c>
      <c r="F738" s="353">
        <f>+IFERROR(VLOOKUP($A738,Data_Loss!$A$2:$V$1180,8,FALSE),0)</f>
        <v>0</v>
      </c>
      <c r="G738" s="353">
        <f>+IFERROR(VLOOKUP($A738,Data_Loss!$A$2:$V$1180,9,FALSE),0)</f>
        <v>0</v>
      </c>
      <c r="H738" s="353">
        <f>+IFERROR(VLOOKUP($A738,Data_Loss!$A$2:$V$1180,10,FALSE),0)</f>
        <v>0</v>
      </c>
      <c r="I738" s="353">
        <f>+IFERROR(VLOOKUP($A738,Data_Loss!$A$2:$V$1300,12,FALSE),0)</f>
        <v>0</v>
      </c>
      <c r="J738" s="353">
        <f>+IFERROR(VLOOKUP($A738,Data_Loss!$A$2:$V$1300,13,FALSE),0)</f>
        <v>0</v>
      </c>
      <c r="K738" s="353">
        <f>+IFERROR(VLOOKUP($A738,Data_Loss!$A$2:$V$1300,14,FALSE),0)</f>
        <v>0</v>
      </c>
      <c r="L738" s="353">
        <f>+IFERROR(VLOOKUP($A738,Data_Loss!$A$2:$V$1300,15,FALSE),0)</f>
        <v>0</v>
      </c>
      <c r="M738" s="353">
        <f>+IFERROR(VLOOKUP($A738,Data_Loss!$A$2:$V$1300,16,FALSE),0)</f>
        <v>0</v>
      </c>
      <c r="N738" s="353">
        <f>+IFERROR(VLOOKUP($A738,Data_Loss!$A$2:$V$1300,17,FALSE),0)</f>
        <v>0</v>
      </c>
      <c r="O738" s="353">
        <f>+IFERROR(VLOOKUP($A738,Data_Loss!$A$2:$V$1300,18,FALSE),0)</f>
        <v>0</v>
      </c>
      <c r="P738" s="353">
        <f>+IFERROR(VLOOKUP($A738,Data_Loss!$A$2:$V$1300,19,FALSE),0)</f>
        <v>0</v>
      </c>
      <c r="Q738" s="353">
        <f>+IFERROR(VLOOKUP($A738,Data_Loss!$A$2:$V$1300,20,FALSE),0)</f>
        <v>0</v>
      </c>
      <c r="R738" s="353">
        <f>+IFERROR(VLOOKUP($A738,Data_Loss!$A$2:$V$1300,21,FALSE),0)</f>
        <v>0</v>
      </c>
      <c r="S738" s="353">
        <f>+IFERROR(VLOOKUP($A738,Data_Loss!$A$2:$V$1300,22,FALSE),0)</f>
        <v>1117</v>
      </c>
      <c r="T738" s="191">
        <f>+$I738*'10k &amp; MO'!C$6+$J738*'10k &amp; MO'!C$12+$K738*'10k &amp; MO'!C$18+$L738*'10k &amp; MO'!C$24+$M738*'10k &amp; MO'!C$30</f>
        <v>0</v>
      </c>
      <c r="U738" s="349">
        <f>+$I738*'10k &amp; MO'!D$6+$J738*'10k &amp; MO'!D$12+$K738*'10k &amp; MO'!D$18+$L738*'10k &amp; MO'!D$24+$M738*'10k &amp; MO'!D$30</f>
        <v>0</v>
      </c>
      <c r="V738" s="349">
        <f>+$I738*'10k &amp; MO'!E$6+$J738*'10k &amp; MO'!E$12+$K738*'10k &amp; MO'!E$18+$L738*'10k &amp; MO'!E$24+$M738*'10k &amp; MO'!E$30</f>
        <v>0</v>
      </c>
      <c r="W738" s="349">
        <f>+$I738*'10k &amp; MO'!F$6+$J738*'10k &amp; MO'!F$12+$K738*'10k &amp; MO'!F$18+$L738*'10k &amp; MO'!F$24+$M738*'10k &amp; MO'!F$30</f>
        <v>0</v>
      </c>
      <c r="X738" s="349">
        <f>+$I738*'10k &amp; MO'!G$6+$J738*'10k &amp; MO'!G$12+$K738*'10k &amp; MO'!G$18+$L738*'10k &amp; MO'!G$24+$M738*'10k &amp; MO'!G$30</f>
        <v>0</v>
      </c>
      <c r="Y738" s="349">
        <f>+$N738*'10k &amp; MO'!H$6+$O738*'10k &amp; MO'!H$12+$P738*'10k &amp; MO'!H$18+$Q738*'10k &amp; MO'!H$24+$R738*'10k &amp; MO'!H$30</f>
        <v>0</v>
      </c>
      <c r="Z738" s="349">
        <f>+$N738*'10k &amp; MO'!I$6+$O738*'10k &amp; MO'!I$12+$P738*'10k &amp; MO'!I$18+$Q738*'10k &amp; MO'!I$24+$R738*'10k &amp; MO'!I$30</f>
        <v>0</v>
      </c>
      <c r="AA738" s="349">
        <f>+$N738*'10k &amp; MO'!J$6+$O738*'10k &amp; MO'!J$12+$P738*'10k &amp; MO'!J$18+$Q738*'10k &amp; MO'!J$24+$R738*'10k &amp; MO'!J$30</f>
        <v>0</v>
      </c>
      <c r="AB738" s="349">
        <f>+$N738*'10k &amp; MO'!K$6+$O738*'10k &amp; MO'!K$12+$P738*'10k &amp; MO'!K$18+$Q738*'10k &amp; MO'!K$24+$R738*'10k &amp; MO'!K$30</f>
        <v>0</v>
      </c>
      <c r="AC738" s="349">
        <f>+$N738*'10k &amp; MO'!L$6+$O738*'10k &amp; MO'!L$12+$P738*'10k &amp; MO'!L$18+$Q738*'10k &amp; MO'!L$24+$R738*'10k &amp; MO'!L$30</f>
        <v>0</v>
      </c>
      <c r="AD738" s="350">
        <f>+S738*'10k &amp; MO'!O$6</f>
        <v>1503.4820000000002</v>
      </c>
      <c r="AF738" s="192" t="str">
        <f t="shared" si="99"/>
        <v>6742017</v>
      </c>
      <c r="AG738" s="192">
        <f>+IFERROR(VLOOKUP($AF738,'Limited Loss'!$F$5:$P$124,AG$3,FALSE),0)</f>
        <v>0</v>
      </c>
      <c r="AH738" s="193">
        <f>+IFERROR(VLOOKUP($AF738,'Limited Loss'!$F$5:$P$124,AH$3,FALSE),0)</f>
        <v>0</v>
      </c>
      <c r="AI738" s="193">
        <f>+IFERROR(VLOOKUP($AF738,'Limited Loss'!$F$5:$P$124,AI$3,FALSE),0)</f>
        <v>0</v>
      </c>
      <c r="AJ738" s="193">
        <f>+IFERROR(VLOOKUP($AF738,'Limited Loss'!$F$5:$P$124,AJ$3,FALSE),0)</f>
        <v>0</v>
      </c>
      <c r="AK738" s="100">
        <f>+IFERROR(VLOOKUP($AF738,'Limited Loss'!$F$5:$P$124,AK$3,FALSE),0)</f>
        <v>0</v>
      </c>
      <c r="AL738" s="193">
        <f>+IFERROR(VLOOKUP($AF738,'Limited Loss'!$F$5:$P$124,AL$3,FALSE),0)</f>
        <v>0</v>
      </c>
      <c r="AM738" s="193">
        <f>+IFERROR(VLOOKUP($AF738,'Limited Loss'!$F$5:$P$124,AM$3,FALSE),0)</f>
        <v>0</v>
      </c>
      <c r="AN738" s="193">
        <f>+IFERROR(VLOOKUP($AF738,'Limited Loss'!$F$5:$P$124,AN$3,FALSE),0)</f>
        <v>0</v>
      </c>
      <c r="AO738" s="193">
        <f>+IFERROR(VLOOKUP($AF738,'Limited Loss'!$F$5:$P$124,AO$3,FALSE),0)</f>
        <v>0</v>
      </c>
      <c r="AP738" s="100">
        <f>+IFERROR(VLOOKUP($AF738,'Limited Loss'!$F$5:$P$124,AP$3,FALSE),0)</f>
        <v>0</v>
      </c>
      <c r="AQ738" s="353"/>
      <c r="AR738" s="331">
        <f t="shared" si="100"/>
        <v>674</v>
      </c>
      <c r="AS738" s="332">
        <f t="shared" si="100"/>
        <v>2017</v>
      </c>
      <c r="AT738" s="349">
        <f t="shared" si="105"/>
        <v>0</v>
      </c>
      <c r="AU738" s="349">
        <f t="shared" si="105"/>
        <v>0</v>
      </c>
      <c r="AV738" s="349">
        <f t="shared" si="105"/>
        <v>0</v>
      </c>
      <c r="AW738" s="349">
        <f t="shared" si="105"/>
        <v>0</v>
      </c>
      <c r="AX738" s="350">
        <f t="shared" si="105"/>
        <v>0</v>
      </c>
      <c r="AY738" s="349">
        <f t="shared" si="105"/>
        <v>0</v>
      </c>
      <c r="AZ738" s="349">
        <f t="shared" si="105"/>
        <v>0</v>
      </c>
      <c r="BA738" s="349">
        <f t="shared" si="105"/>
        <v>0</v>
      </c>
      <c r="BB738" s="349">
        <f t="shared" si="105"/>
        <v>0</v>
      </c>
      <c r="BC738" s="349">
        <f t="shared" si="105"/>
        <v>0</v>
      </c>
      <c r="BD738" s="350">
        <f t="shared" si="105"/>
        <v>1503.4820000000002</v>
      </c>
      <c r="BE738" s="349">
        <f t="shared" si="102"/>
        <v>0</v>
      </c>
      <c r="BF738" s="375">
        <f t="shared" si="103"/>
        <v>0</v>
      </c>
      <c r="BG738" s="334">
        <f t="shared" si="104"/>
        <v>1503.4820000000002</v>
      </c>
    </row>
    <row r="739" spans="1:59" x14ac:dyDescent="0.2">
      <c r="A739" s="326" t="str">
        <f t="shared" si="101"/>
        <v>6742018</v>
      </c>
      <c r="B739" s="331">
        <v>674</v>
      </c>
      <c r="C739" s="327">
        <v>2018</v>
      </c>
      <c r="D739" s="353">
        <f>+IFERROR(VLOOKUP($A739,Data_Loss!$A$2:$V$1180,6,FALSE),0)</f>
        <v>0</v>
      </c>
      <c r="E739" s="353">
        <f>+IFERROR(VLOOKUP($A739,Data_Loss!$A$2:$V$1180,7,FALSE),0)</f>
        <v>0</v>
      </c>
      <c r="F739" s="353">
        <f>+IFERROR(VLOOKUP($A739,Data_Loss!$A$2:$V$1180,8,FALSE),0)</f>
        <v>0</v>
      </c>
      <c r="G739" s="353">
        <f>+IFERROR(VLOOKUP($A739,Data_Loss!$A$2:$V$1180,9,FALSE),0)</f>
        <v>0</v>
      </c>
      <c r="H739" s="353">
        <f>+IFERROR(VLOOKUP($A739,Data_Loss!$A$2:$V$1180,10,FALSE),0)</f>
        <v>1</v>
      </c>
      <c r="I739" s="353">
        <f>+IFERROR(VLOOKUP($A739,Data_Loss!$A$2:$V$1300,12,FALSE),0)</f>
        <v>0</v>
      </c>
      <c r="J739" s="353">
        <f>+IFERROR(VLOOKUP($A739,Data_Loss!$A$2:$V$1300,13,FALSE),0)</f>
        <v>0</v>
      </c>
      <c r="K739" s="353">
        <f>+IFERROR(VLOOKUP($A739,Data_Loss!$A$2:$V$1300,14,FALSE),0)</f>
        <v>0</v>
      </c>
      <c r="L739" s="353">
        <f>+IFERROR(VLOOKUP($A739,Data_Loss!$A$2:$V$1300,15,FALSE),0)</f>
        <v>0</v>
      </c>
      <c r="M739" s="353">
        <f>+IFERROR(VLOOKUP($A739,Data_Loss!$A$2:$V$1300,16,FALSE),0)</f>
        <v>3281</v>
      </c>
      <c r="N739" s="353">
        <f>+IFERROR(VLOOKUP($A739,Data_Loss!$A$2:$V$1300,17,FALSE),0)</f>
        <v>0</v>
      </c>
      <c r="O739" s="353">
        <f>+IFERROR(VLOOKUP($A739,Data_Loss!$A$2:$V$1300,18,FALSE),0)</f>
        <v>0</v>
      </c>
      <c r="P739" s="353">
        <f>+IFERROR(VLOOKUP($A739,Data_Loss!$A$2:$V$1300,19,FALSE),0)</f>
        <v>0</v>
      </c>
      <c r="Q739" s="353">
        <f>+IFERROR(VLOOKUP($A739,Data_Loss!$A$2:$V$1300,20,FALSE),0)</f>
        <v>0</v>
      </c>
      <c r="R739" s="353">
        <f>+IFERROR(VLOOKUP($A739,Data_Loss!$A$2:$V$1300,21,FALSE),0)</f>
        <v>1230</v>
      </c>
      <c r="S739" s="353">
        <f>+IFERROR(VLOOKUP($A739,Data_Loss!$A$2:$V$1300,22,FALSE),0)</f>
        <v>0</v>
      </c>
      <c r="T739" s="191">
        <f>+$I739*'10k &amp; MO'!C$7+$J739*'10k &amp; MO'!C$13+$K739*'10k &amp; MO'!C$19+$L739*'10k &amp; MO'!C$25+$M739*'10k &amp; MO'!C$31</f>
        <v>7.2182000000000004</v>
      </c>
      <c r="U739" s="349">
        <f>+$I739*'10k &amp; MO'!D$7+$J739*'10k &amp; MO'!D$13+$K739*'10k &amp; MO'!D$19+$L739*'10k &amp; MO'!D$25+$M739*'10k &amp; MO'!D$31</f>
        <v>223.76419999999999</v>
      </c>
      <c r="V739" s="349">
        <f>+$I739*'10k &amp; MO'!E$7+$J739*'10k &amp; MO'!E$13+$K739*'10k &amp; MO'!E$19+$L739*'10k &amp; MO'!E$25+$M739*'10k &amp; MO'!E$31</f>
        <v>4603.2430000000004</v>
      </c>
      <c r="W739" s="349">
        <f>+$I739*'10k &amp; MO'!F$7+$J739*'10k &amp; MO'!F$13+$K739*'10k &amp; MO'!F$19+$L739*'10k &amp; MO'!F$25+$M739*'10k &amp; MO'!F$31</f>
        <v>1735.9771000000001</v>
      </c>
      <c r="X739" s="349">
        <f>+$I739*'10k &amp; MO'!G$7+$J739*'10k &amp; MO'!G$13+$K739*'10k &amp; MO'!G$19+$L739*'10k &amp; MO'!G$25+$M739*'10k &amp; MO'!G$31</f>
        <v>2259.9528</v>
      </c>
      <c r="Y739" s="349">
        <f>+$N739*'10k &amp; MO'!H$7+$O739*'10k &amp; MO'!H$13+$P739*'10k &amp; MO'!H$19+$Q739*'10k &amp; MO'!H$25+$R739*'10k &amp; MO'!H$31</f>
        <v>3.5669999999999997</v>
      </c>
      <c r="Z739" s="349">
        <f>+$N739*'10k &amp; MO'!I$7+$O739*'10k &amp; MO'!I$13+$P739*'10k &amp; MO'!I$19+$Q739*'10k &amp; MO'!I$25+$R739*'10k &amp; MO'!I$31</f>
        <v>121.64700000000001</v>
      </c>
      <c r="AA739" s="349">
        <f>+$N739*'10k &amp; MO'!J$7+$O739*'10k &amp; MO'!J$13+$P739*'10k &amp; MO'!J$19+$Q739*'10k &amp; MO'!J$25+$R739*'10k &amp; MO'!J$31</f>
        <v>1251.1560000000002</v>
      </c>
      <c r="AB739" s="349">
        <f>+$N739*'10k &amp; MO'!K$7+$O739*'10k &amp; MO'!K$13+$P739*'10k &amp; MO'!K$19+$Q739*'10k &amp; MO'!K$25+$R739*'10k &amp; MO'!K$31</f>
        <v>661.49399999999991</v>
      </c>
      <c r="AC739" s="349">
        <f>+$N739*'10k &amp; MO'!L$7+$O739*'10k &amp; MO'!L$13+$P739*'10k &amp; MO'!L$19+$Q739*'10k &amp; MO'!L$25+$R739*'10k &amp; MO'!L$31</f>
        <v>1033.692</v>
      </c>
      <c r="AD739" s="350">
        <f>+S739*'10k &amp; MO'!O$7</f>
        <v>0</v>
      </c>
      <c r="AF739" s="192" t="str">
        <f t="shared" si="99"/>
        <v>6742018</v>
      </c>
      <c r="AG739" s="192">
        <f>+IFERROR(VLOOKUP($AF739,'Limited Loss'!$F$5:$P$124,AG$3,FALSE),0)</f>
        <v>0</v>
      </c>
      <c r="AH739" s="193">
        <f>+IFERROR(VLOOKUP($AF739,'Limited Loss'!$F$5:$P$124,AH$3,FALSE),0)</f>
        <v>0</v>
      </c>
      <c r="AI739" s="193">
        <f>+IFERROR(VLOOKUP($AF739,'Limited Loss'!$F$5:$P$124,AI$3,FALSE),0)</f>
        <v>0</v>
      </c>
      <c r="AJ739" s="193">
        <f>+IFERROR(VLOOKUP($AF739,'Limited Loss'!$F$5:$P$124,AJ$3,FALSE),0)</f>
        <v>0</v>
      </c>
      <c r="AK739" s="100">
        <f>+IFERROR(VLOOKUP($AF739,'Limited Loss'!$F$5:$P$124,AK$3,FALSE),0)</f>
        <v>0</v>
      </c>
      <c r="AL739" s="193">
        <f>+IFERROR(VLOOKUP($AF739,'Limited Loss'!$F$5:$P$124,AL$3,FALSE),0)</f>
        <v>0</v>
      </c>
      <c r="AM739" s="193">
        <f>+IFERROR(VLOOKUP($AF739,'Limited Loss'!$F$5:$P$124,AM$3,FALSE),0)</f>
        <v>0</v>
      </c>
      <c r="AN739" s="193">
        <f>+IFERROR(VLOOKUP($AF739,'Limited Loss'!$F$5:$P$124,AN$3,FALSE),0)</f>
        <v>0</v>
      </c>
      <c r="AO739" s="193">
        <f>+IFERROR(VLOOKUP($AF739,'Limited Loss'!$F$5:$P$124,AO$3,FALSE),0)</f>
        <v>0</v>
      </c>
      <c r="AP739" s="100">
        <f>+IFERROR(VLOOKUP($AF739,'Limited Loss'!$F$5:$P$124,AP$3,FALSE),0)</f>
        <v>0</v>
      </c>
      <c r="AQ739" s="353"/>
      <c r="AR739" s="331">
        <f t="shared" si="100"/>
        <v>674</v>
      </c>
      <c r="AS739" s="332">
        <f t="shared" si="100"/>
        <v>2018</v>
      </c>
      <c r="AT739" s="349">
        <f t="shared" si="105"/>
        <v>7.2182000000000004</v>
      </c>
      <c r="AU739" s="349">
        <f t="shared" si="105"/>
        <v>223.76419999999999</v>
      </c>
      <c r="AV739" s="349">
        <f t="shared" si="105"/>
        <v>4603.2430000000004</v>
      </c>
      <c r="AW739" s="349">
        <f t="shared" si="105"/>
        <v>1735.9771000000001</v>
      </c>
      <c r="AX739" s="350">
        <f t="shared" si="105"/>
        <v>2259.9528</v>
      </c>
      <c r="AY739" s="349">
        <f t="shared" si="105"/>
        <v>3.5669999999999997</v>
      </c>
      <c r="AZ739" s="349">
        <f t="shared" si="105"/>
        <v>121.64700000000001</v>
      </c>
      <c r="BA739" s="349">
        <f t="shared" si="105"/>
        <v>1251.1560000000002</v>
      </c>
      <c r="BB739" s="349">
        <f t="shared" si="105"/>
        <v>661.49399999999991</v>
      </c>
      <c r="BC739" s="349">
        <f t="shared" si="105"/>
        <v>1033.692</v>
      </c>
      <c r="BD739" s="350">
        <f t="shared" si="105"/>
        <v>0</v>
      </c>
      <c r="BE739" s="349">
        <f t="shared" si="102"/>
        <v>6210.5954000000002</v>
      </c>
      <c r="BF739" s="375">
        <f t="shared" si="103"/>
        <v>5691.1158999999998</v>
      </c>
      <c r="BG739" s="334">
        <f t="shared" si="104"/>
        <v>0</v>
      </c>
    </row>
    <row r="740" spans="1:59" x14ac:dyDescent="0.2">
      <c r="A740" s="326" t="str">
        <f t="shared" si="101"/>
        <v>6752014</v>
      </c>
      <c r="B740" s="331">
        <v>675</v>
      </c>
      <c r="C740" s="327">
        <v>2014</v>
      </c>
      <c r="D740" s="353">
        <f>+IFERROR(VLOOKUP($A740,Data_Loss!$A$2:$V$1180,6,FALSE),0)</f>
        <v>0</v>
      </c>
      <c r="E740" s="353">
        <f>+IFERROR(VLOOKUP($A740,Data_Loss!$A$2:$V$1180,7,FALSE),0)</f>
        <v>0</v>
      </c>
      <c r="F740" s="353">
        <f>+IFERROR(VLOOKUP($A740,Data_Loss!$A$2:$V$1180,8,FALSE),0)</f>
        <v>2</v>
      </c>
      <c r="G740" s="353">
        <f>+IFERROR(VLOOKUP($A740,Data_Loss!$A$2:$V$1180,9,FALSE),0)</f>
        <v>4</v>
      </c>
      <c r="H740" s="353">
        <f>+IFERROR(VLOOKUP($A740,Data_Loss!$A$2:$V$1180,10,FALSE),0)</f>
        <v>7</v>
      </c>
      <c r="I740" s="353">
        <f>+IFERROR(VLOOKUP($A740,Data_Loss!$A$2:$V$1300,12,FALSE),0)</f>
        <v>0</v>
      </c>
      <c r="J740" s="353">
        <f>+IFERROR(VLOOKUP($A740,Data_Loss!$A$2:$V$1300,13,FALSE),0)</f>
        <v>0</v>
      </c>
      <c r="K740" s="353">
        <f>+IFERROR(VLOOKUP($A740,Data_Loss!$A$2:$V$1300,14,FALSE),0)</f>
        <v>446832</v>
      </c>
      <c r="L740" s="353">
        <f>+IFERROR(VLOOKUP($A740,Data_Loss!$A$2:$V$1300,15,FALSE),0)</f>
        <v>97595</v>
      </c>
      <c r="M740" s="353">
        <f>+IFERROR(VLOOKUP($A740,Data_Loss!$A$2:$V$1300,16,FALSE),0)</f>
        <v>249829</v>
      </c>
      <c r="N740" s="353">
        <f>+IFERROR(VLOOKUP($A740,Data_Loss!$A$2:$V$1300,17,FALSE),0)</f>
        <v>0</v>
      </c>
      <c r="O740" s="353">
        <f>+IFERROR(VLOOKUP($A740,Data_Loss!$A$2:$V$1300,18,FALSE),0)</f>
        <v>0</v>
      </c>
      <c r="P740" s="353">
        <f>+IFERROR(VLOOKUP($A740,Data_Loss!$A$2:$V$1300,19,FALSE),0)</f>
        <v>63396</v>
      </c>
      <c r="Q740" s="353">
        <f>+IFERROR(VLOOKUP($A740,Data_Loss!$A$2:$V$1300,20,FALSE),0)</f>
        <v>119508</v>
      </c>
      <c r="R740" s="353">
        <f>+IFERROR(VLOOKUP($A740,Data_Loss!$A$2:$V$1300,21,FALSE),0)</f>
        <v>118747</v>
      </c>
      <c r="S740" s="353">
        <f>+IFERROR(VLOOKUP($A740,Data_Loss!$A$2:$V$1300,22,FALSE),0)</f>
        <v>40837</v>
      </c>
      <c r="T740" s="191">
        <f>+$I740*'10k &amp; MO'!C$3+$J740*'10k &amp; MO'!C$9+$K740*'10k &amp; MO'!C$15+$L740*'10k &amp; MO'!C$21+$M740*'10k &amp; MO'!C$27</f>
        <v>0</v>
      </c>
      <c r="U740" s="349">
        <f>+$I740*'10k &amp; MO'!D$3+$J740*'10k &amp; MO'!D$9+$K740*'10k &amp; MO'!D$15+$L740*'10k &amp; MO'!D$21+$M740*'10k &amp; MO'!D$27</f>
        <v>0</v>
      </c>
      <c r="V740" s="349">
        <f>+$I740*'10k &amp; MO'!E$3+$J740*'10k &amp; MO'!E$9+$K740*'10k &amp; MO'!E$15+$L740*'10k &amp; MO'!E$21+$M740*'10k &amp; MO'!E$27</f>
        <v>672035.32799999998</v>
      </c>
      <c r="W740" s="349">
        <f>+$I740*'10k &amp; MO'!F$3+$J740*'10k &amp; MO'!F$9+$K740*'10k &amp; MO'!F$15+$L740*'10k &amp; MO'!F$21+$M740*'10k &amp; MO'!F$27</f>
        <v>119944.255</v>
      </c>
      <c r="X740" s="349">
        <f>+$I740*'10k &amp; MO'!G$3+$J740*'10k &amp; MO'!G$9+$K740*'10k &amp; MO'!G$15+$L740*'10k &amp; MO'!G$21+$M740*'10k &amp; MO'!G$27</f>
        <v>282806.42799999996</v>
      </c>
      <c r="Y740" s="349">
        <f>+$N740*'10k &amp; MO'!H$3+$O740*'10k &amp; MO'!H$9+$P740*'10k &amp; MO'!H$15+$Q740*'10k &amp; MO'!H$21+$R740*'10k &amp; MO'!H$27</f>
        <v>0</v>
      </c>
      <c r="Z740" s="349">
        <f>+$N740*'10k &amp; MO'!I$3+$O740*'10k &amp; MO'!I$9+$P740*'10k &amp; MO'!I$15+$Q740*'10k &amp; MO'!I$21+$R740*'10k &amp; MO'!I$27</f>
        <v>0</v>
      </c>
      <c r="AA740" s="349">
        <f>+$N740*'10k &amp; MO'!J$3+$O740*'10k &amp; MO'!J$9+$P740*'10k &amp; MO'!J$15+$Q740*'10k &amp; MO'!J$21+$R740*'10k &amp; MO'!J$27</f>
        <v>132561.03600000002</v>
      </c>
      <c r="AB740" s="349">
        <f>+$N740*'10k &amp; MO'!K$3+$O740*'10k &amp; MO'!K$9+$P740*'10k &amp; MO'!K$15+$Q740*'10k &amp; MO'!K$21+$R740*'10k &amp; MO'!K$27</f>
        <v>167430.70800000001</v>
      </c>
      <c r="AC740" s="349">
        <f>+$N740*'10k &amp; MO'!L$3+$O740*'10k &amp; MO'!L$9+$P740*'10k &amp; MO'!L$15+$Q740*'10k &amp; MO'!L$21+$R740*'10k &amp; MO'!L$27</f>
        <v>183107.87400000001</v>
      </c>
      <c r="AD740" s="350">
        <f>+S740*'10k &amp; MO'!O$3</f>
        <v>43736.426999999996</v>
      </c>
      <c r="AF740" s="192" t="str">
        <f t="shared" si="99"/>
        <v>6752014</v>
      </c>
      <c r="AG740" s="192">
        <f>+IFERROR(VLOOKUP($AF740,'Limited Loss'!$F$5:$P$124,AG$3,FALSE),0)</f>
        <v>0</v>
      </c>
      <c r="AH740" s="193">
        <f>+IFERROR(VLOOKUP($AF740,'Limited Loss'!$F$5:$P$124,AH$3,FALSE),0)</f>
        <v>0</v>
      </c>
      <c r="AI740" s="193">
        <f>+IFERROR(VLOOKUP($AF740,'Limited Loss'!$F$5:$P$124,AI$3,FALSE),0)</f>
        <v>0</v>
      </c>
      <c r="AJ740" s="193">
        <f>+IFERROR(VLOOKUP($AF740,'Limited Loss'!$F$5:$P$124,AJ$3,FALSE),0)</f>
        <v>0</v>
      </c>
      <c r="AK740" s="100">
        <f>+IFERROR(VLOOKUP($AF740,'Limited Loss'!$F$5:$P$124,AK$3,FALSE),0)</f>
        <v>0</v>
      </c>
      <c r="AL740" s="193">
        <f>+IFERROR(VLOOKUP($AF740,'Limited Loss'!$F$5:$P$124,AL$3,FALSE),0)</f>
        <v>0</v>
      </c>
      <c r="AM740" s="193">
        <f>+IFERROR(VLOOKUP($AF740,'Limited Loss'!$F$5:$P$124,AM$3,FALSE),0)</f>
        <v>0</v>
      </c>
      <c r="AN740" s="193">
        <f>+IFERROR(VLOOKUP($AF740,'Limited Loss'!$F$5:$P$124,AN$3,FALSE),0)</f>
        <v>0</v>
      </c>
      <c r="AO740" s="193">
        <f>+IFERROR(VLOOKUP($AF740,'Limited Loss'!$F$5:$P$124,AO$3,FALSE),0)</f>
        <v>0</v>
      </c>
      <c r="AP740" s="100">
        <f>+IFERROR(VLOOKUP($AF740,'Limited Loss'!$F$5:$P$124,AP$3,FALSE),0)</f>
        <v>0</v>
      </c>
      <c r="AQ740" s="353"/>
      <c r="AR740" s="331">
        <f t="shared" si="100"/>
        <v>675</v>
      </c>
      <c r="AS740" s="332">
        <f t="shared" si="100"/>
        <v>2014</v>
      </c>
      <c r="AT740" s="349">
        <f t="shared" si="105"/>
        <v>0</v>
      </c>
      <c r="AU740" s="349">
        <f t="shared" si="105"/>
        <v>0</v>
      </c>
      <c r="AV740" s="349">
        <f t="shared" si="105"/>
        <v>672035.32799999998</v>
      </c>
      <c r="AW740" s="349">
        <f t="shared" si="105"/>
        <v>119944.255</v>
      </c>
      <c r="AX740" s="350">
        <f t="shared" si="105"/>
        <v>282806.42799999996</v>
      </c>
      <c r="AY740" s="349">
        <f t="shared" si="105"/>
        <v>0</v>
      </c>
      <c r="AZ740" s="349">
        <f t="shared" si="105"/>
        <v>0</v>
      </c>
      <c r="BA740" s="349">
        <f t="shared" si="105"/>
        <v>132561.03600000002</v>
      </c>
      <c r="BB740" s="349">
        <f t="shared" si="105"/>
        <v>167430.70800000001</v>
      </c>
      <c r="BC740" s="349">
        <f t="shared" si="105"/>
        <v>183107.87400000001</v>
      </c>
      <c r="BD740" s="350">
        <f t="shared" si="105"/>
        <v>43736.426999999996</v>
      </c>
      <c r="BE740" s="349">
        <f t="shared" si="102"/>
        <v>804596.36400000006</v>
      </c>
      <c r="BF740" s="375">
        <f t="shared" si="103"/>
        <v>753289.2649999999</v>
      </c>
      <c r="BG740" s="334">
        <f t="shared" si="104"/>
        <v>43736.426999999996</v>
      </c>
    </row>
    <row r="741" spans="1:59" x14ac:dyDescent="0.2">
      <c r="A741" s="326" t="str">
        <f t="shared" si="101"/>
        <v>6752015</v>
      </c>
      <c r="B741" s="331">
        <v>675</v>
      </c>
      <c r="C741" s="327">
        <v>2015</v>
      </c>
      <c r="D741" s="353">
        <f>+IFERROR(VLOOKUP($A741,Data_Loss!$A$2:$V$1180,6,FALSE),0)</f>
        <v>0</v>
      </c>
      <c r="E741" s="353">
        <f>+IFERROR(VLOOKUP($A741,Data_Loss!$A$2:$V$1180,7,FALSE),0)</f>
        <v>0</v>
      </c>
      <c r="F741" s="353">
        <f>+IFERROR(VLOOKUP($A741,Data_Loss!$A$2:$V$1180,8,FALSE),0)</f>
        <v>0</v>
      </c>
      <c r="G741" s="353">
        <f>+IFERROR(VLOOKUP($A741,Data_Loss!$A$2:$V$1180,9,FALSE),0)</f>
        <v>5</v>
      </c>
      <c r="H741" s="353">
        <f>+IFERROR(VLOOKUP($A741,Data_Loss!$A$2:$V$1180,10,FALSE),0)</f>
        <v>10</v>
      </c>
      <c r="I741" s="353">
        <f>+IFERROR(VLOOKUP($A741,Data_Loss!$A$2:$V$1300,12,FALSE),0)</f>
        <v>0</v>
      </c>
      <c r="J741" s="353">
        <f>+IFERROR(VLOOKUP($A741,Data_Loss!$A$2:$V$1300,13,FALSE),0)</f>
        <v>0</v>
      </c>
      <c r="K741" s="353">
        <f>+IFERROR(VLOOKUP($A741,Data_Loss!$A$2:$V$1300,14,FALSE),0)</f>
        <v>0</v>
      </c>
      <c r="L741" s="353">
        <f>+IFERROR(VLOOKUP($A741,Data_Loss!$A$2:$V$1300,15,FALSE),0)</f>
        <v>159687</v>
      </c>
      <c r="M741" s="353">
        <f>+IFERROR(VLOOKUP($A741,Data_Loss!$A$2:$V$1300,16,FALSE),0)</f>
        <v>71421</v>
      </c>
      <c r="N741" s="353">
        <f>+IFERROR(VLOOKUP($A741,Data_Loss!$A$2:$V$1300,17,FALSE),0)</f>
        <v>0</v>
      </c>
      <c r="O741" s="353">
        <f>+IFERROR(VLOOKUP($A741,Data_Loss!$A$2:$V$1300,18,FALSE),0)</f>
        <v>0</v>
      </c>
      <c r="P741" s="353">
        <f>+IFERROR(VLOOKUP($A741,Data_Loss!$A$2:$V$1300,19,FALSE),0)</f>
        <v>0</v>
      </c>
      <c r="Q741" s="353">
        <f>+IFERROR(VLOOKUP($A741,Data_Loss!$A$2:$V$1300,20,FALSE),0)</f>
        <v>106646</v>
      </c>
      <c r="R741" s="353">
        <f>+IFERROR(VLOOKUP($A741,Data_Loss!$A$2:$V$1300,21,FALSE),0)</f>
        <v>153759</v>
      </c>
      <c r="S741" s="353">
        <f>+IFERROR(VLOOKUP($A741,Data_Loss!$A$2:$V$1300,22,FALSE),0)</f>
        <v>20921</v>
      </c>
      <c r="T741" s="191">
        <f>+$I741*'10k &amp; MO'!C$4+$J741*'10k &amp; MO'!C$10+$K741*'10k &amp; MO'!C$16+$L741*'10k &amp; MO'!C$22+$M741*'10k &amp; MO'!C$28</f>
        <v>0</v>
      </c>
      <c r="U741" s="349">
        <f>+$I741*'10k &amp; MO'!D$4+$J741*'10k &amp; MO'!D$10+$K741*'10k &amp; MO'!D$16+$L741*'10k &amp; MO'!D$22+$M741*'10k &amp; MO'!D$28</f>
        <v>0</v>
      </c>
      <c r="V741" s="349">
        <f>+$I741*'10k &amp; MO'!E$4+$J741*'10k &amp; MO'!E$10+$K741*'10k &amp; MO'!E$16+$L741*'10k &amp; MO'!E$22+$M741*'10k &amp; MO'!E$28</f>
        <v>25893.880499999999</v>
      </c>
      <c r="W741" s="349">
        <f>+$I741*'10k &amp; MO'!F$4+$J741*'10k &amp; MO'!F$10+$K741*'10k &amp; MO'!F$16+$L741*'10k &amp; MO'!F$22+$M741*'10k &amp; MO'!F$28</f>
        <v>176749.18139999997</v>
      </c>
      <c r="X741" s="349">
        <f>+$I741*'10k &amp; MO'!G$4+$J741*'10k &amp; MO'!G$10+$K741*'10k &amp; MO'!G$16+$L741*'10k &amp; MO'!G$22+$M741*'10k &amp; MO'!G$28</f>
        <v>83830.941300000006</v>
      </c>
      <c r="Y741" s="349">
        <f>+$N741*'10k &amp; MO'!H$4+$O741*'10k &amp; MO'!H$10+$P741*'10k &amp; MO'!H$16+$Q741*'10k &amp; MO'!H$22+$R741*'10k &amp; MO'!H$28</f>
        <v>0</v>
      </c>
      <c r="Z741" s="349">
        <f>+$N741*'10k &amp; MO'!I$4+$O741*'10k &amp; MO'!I$10+$P741*'10k &amp; MO'!I$16+$Q741*'10k &amp; MO'!I$22+$R741*'10k &amp; MO'!I$28</f>
        <v>0</v>
      </c>
      <c r="AA741" s="349">
        <f>+$N741*'10k &amp; MO'!J$4+$O741*'10k &amp; MO'!J$10+$P741*'10k &amp; MO'!J$16+$Q741*'10k &amp; MO'!J$22+$R741*'10k &amp; MO'!J$28</f>
        <v>24342.793399999999</v>
      </c>
      <c r="AB741" s="349">
        <f>+$N741*'10k &amp; MO'!K$4+$O741*'10k &amp; MO'!K$10+$P741*'10k &amp; MO'!K$16+$Q741*'10k &amp; MO'!K$22+$R741*'10k &amp; MO'!K$28</f>
        <v>170474.49949999998</v>
      </c>
      <c r="AC741" s="349">
        <f>+$N741*'10k &amp; MO'!L$4+$O741*'10k &amp; MO'!L$10+$P741*'10k &amp; MO'!L$16+$Q741*'10k &amp; MO'!L$22+$R741*'10k &amp; MO'!L$28</f>
        <v>228132.13760000002</v>
      </c>
      <c r="AD741" s="350">
        <f>+S741*'10k &amp; MO'!O$4</f>
        <v>25356.252</v>
      </c>
      <c r="AF741" s="192" t="str">
        <f t="shared" si="99"/>
        <v>6752015</v>
      </c>
      <c r="AG741" s="192">
        <f>+IFERROR(VLOOKUP($AF741,'Limited Loss'!$F$5:$P$124,AG$3,FALSE),0)</f>
        <v>0</v>
      </c>
      <c r="AH741" s="193">
        <f>+IFERROR(VLOOKUP($AF741,'Limited Loss'!$F$5:$P$124,AH$3,FALSE),0)</f>
        <v>0</v>
      </c>
      <c r="AI741" s="193">
        <f>+IFERROR(VLOOKUP($AF741,'Limited Loss'!$F$5:$P$124,AI$3,FALSE),0)</f>
        <v>0</v>
      </c>
      <c r="AJ741" s="193">
        <f>+IFERROR(VLOOKUP($AF741,'Limited Loss'!$F$5:$P$124,AJ$3,FALSE),0)</f>
        <v>0</v>
      </c>
      <c r="AK741" s="100">
        <f>+IFERROR(VLOOKUP($AF741,'Limited Loss'!$F$5:$P$124,AK$3,FALSE),0)</f>
        <v>0</v>
      </c>
      <c r="AL741" s="193">
        <f>+IFERROR(VLOOKUP($AF741,'Limited Loss'!$F$5:$P$124,AL$3,FALSE),0)</f>
        <v>0</v>
      </c>
      <c r="AM741" s="193">
        <f>+IFERROR(VLOOKUP($AF741,'Limited Loss'!$F$5:$P$124,AM$3,FALSE),0)</f>
        <v>0</v>
      </c>
      <c r="AN741" s="193">
        <f>+IFERROR(VLOOKUP($AF741,'Limited Loss'!$F$5:$P$124,AN$3,FALSE),0)</f>
        <v>0</v>
      </c>
      <c r="AO741" s="193">
        <f>+IFERROR(VLOOKUP($AF741,'Limited Loss'!$F$5:$P$124,AO$3,FALSE),0)</f>
        <v>0</v>
      </c>
      <c r="AP741" s="100">
        <f>+IFERROR(VLOOKUP($AF741,'Limited Loss'!$F$5:$P$124,AP$3,FALSE),0)</f>
        <v>0</v>
      </c>
      <c r="AQ741" s="353"/>
      <c r="AR741" s="331">
        <f t="shared" si="100"/>
        <v>675</v>
      </c>
      <c r="AS741" s="332">
        <f t="shared" si="100"/>
        <v>2015</v>
      </c>
      <c r="AT741" s="349">
        <f t="shared" si="105"/>
        <v>0</v>
      </c>
      <c r="AU741" s="349">
        <f t="shared" si="105"/>
        <v>0</v>
      </c>
      <c r="AV741" s="349">
        <f t="shared" si="105"/>
        <v>25893.880499999999</v>
      </c>
      <c r="AW741" s="349">
        <f t="shared" si="105"/>
        <v>176749.18139999997</v>
      </c>
      <c r="AX741" s="350">
        <f t="shared" si="105"/>
        <v>83830.941300000006</v>
      </c>
      <c r="AY741" s="349">
        <f t="shared" si="105"/>
        <v>0</v>
      </c>
      <c r="AZ741" s="349">
        <f t="shared" si="105"/>
        <v>0</v>
      </c>
      <c r="BA741" s="349">
        <f t="shared" si="105"/>
        <v>24342.793399999999</v>
      </c>
      <c r="BB741" s="349">
        <f t="shared" si="105"/>
        <v>170474.49949999998</v>
      </c>
      <c r="BC741" s="349">
        <f t="shared" si="105"/>
        <v>228132.13760000002</v>
      </c>
      <c r="BD741" s="350">
        <f t="shared" si="105"/>
        <v>25356.252</v>
      </c>
      <c r="BE741" s="349">
        <f t="shared" si="102"/>
        <v>50236.673899999994</v>
      </c>
      <c r="BF741" s="375">
        <f t="shared" si="103"/>
        <v>659186.7598</v>
      </c>
      <c r="BG741" s="334">
        <f t="shared" si="104"/>
        <v>25356.252</v>
      </c>
    </row>
    <row r="742" spans="1:59" x14ac:dyDescent="0.2">
      <c r="A742" s="326" t="str">
        <f t="shared" si="101"/>
        <v>6752016</v>
      </c>
      <c r="B742" s="331">
        <v>675</v>
      </c>
      <c r="C742" s="327">
        <v>2016</v>
      </c>
      <c r="D742" s="353">
        <f>+IFERROR(VLOOKUP($A742,Data_Loss!$A$2:$V$1180,6,FALSE),0)</f>
        <v>0</v>
      </c>
      <c r="E742" s="353">
        <f>+IFERROR(VLOOKUP($A742,Data_Loss!$A$2:$V$1180,7,FALSE),0)</f>
        <v>1</v>
      </c>
      <c r="F742" s="353">
        <f>+IFERROR(VLOOKUP($A742,Data_Loss!$A$2:$V$1180,8,FALSE),0)</f>
        <v>0</v>
      </c>
      <c r="G742" s="353">
        <f>+IFERROR(VLOOKUP($A742,Data_Loss!$A$2:$V$1180,9,FALSE),0)</f>
        <v>3</v>
      </c>
      <c r="H742" s="353">
        <f>+IFERROR(VLOOKUP($A742,Data_Loss!$A$2:$V$1180,10,FALSE),0)</f>
        <v>7</v>
      </c>
      <c r="I742" s="353">
        <f>+IFERROR(VLOOKUP($A742,Data_Loss!$A$2:$V$1300,12,FALSE),0)</f>
        <v>0</v>
      </c>
      <c r="J742" s="353">
        <f>+IFERROR(VLOOKUP($A742,Data_Loss!$A$2:$V$1300,13,FALSE),0)</f>
        <v>699907</v>
      </c>
      <c r="K742" s="353">
        <f>+IFERROR(VLOOKUP($A742,Data_Loss!$A$2:$V$1300,14,FALSE),0)</f>
        <v>0</v>
      </c>
      <c r="L742" s="353">
        <f>+IFERROR(VLOOKUP($A742,Data_Loss!$A$2:$V$1300,15,FALSE),0)</f>
        <v>30480</v>
      </c>
      <c r="M742" s="353">
        <f>+IFERROR(VLOOKUP($A742,Data_Loss!$A$2:$V$1300,16,FALSE),0)</f>
        <v>162633</v>
      </c>
      <c r="N742" s="353">
        <f>+IFERROR(VLOOKUP($A742,Data_Loss!$A$2:$V$1300,17,FALSE),0)</f>
        <v>0</v>
      </c>
      <c r="O742" s="353">
        <f>+IFERROR(VLOOKUP($A742,Data_Loss!$A$2:$V$1300,18,FALSE),0)</f>
        <v>777369</v>
      </c>
      <c r="P742" s="353">
        <f>+IFERROR(VLOOKUP($A742,Data_Loss!$A$2:$V$1300,19,FALSE),0)</f>
        <v>0</v>
      </c>
      <c r="Q742" s="353">
        <f>+IFERROR(VLOOKUP($A742,Data_Loss!$A$2:$V$1300,20,FALSE),0)</f>
        <v>15248</v>
      </c>
      <c r="R742" s="353">
        <f>+IFERROR(VLOOKUP($A742,Data_Loss!$A$2:$V$1300,21,FALSE),0)</f>
        <v>216297</v>
      </c>
      <c r="S742" s="353">
        <f>+IFERROR(VLOOKUP($A742,Data_Loss!$A$2:$V$1300,22,FALSE),0)</f>
        <v>52226</v>
      </c>
      <c r="T742" s="191">
        <f>+$I742*'10k &amp; MO'!C$5+$J742*'10k &amp; MO'!C$11+$K742*'10k &amp; MO'!C$17+$L742*'10k &amp; MO'!C$23+$M742*'10k &amp; MO'!C$29</f>
        <v>0</v>
      </c>
      <c r="U742" s="349">
        <f>+$I742*'10k &amp; MO'!D$5+$J742*'10k &amp; MO'!D$11+$K742*'10k &amp; MO'!D$17+$L742*'10k &amp; MO'!D$23+$M742*'10k &amp; MO'!D$29</f>
        <v>1679076.8929999999</v>
      </c>
      <c r="V742" s="349">
        <f>+$I742*'10k &amp; MO'!E$5+$J742*'10k &amp; MO'!E$11+$K742*'10k &amp; MO'!E$17+$L742*'10k &amp; MO'!E$23+$M742*'10k &amp; MO'!E$29</f>
        <v>94750.445200000002</v>
      </c>
      <c r="W742" s="349">
        <f>+$I742*'10k &amp; MO'!F$5+$J742*'10k &amp; MO'!F$11+$K742*'10k &amp; MO'!F$17+$L742*'10k &amp; MO'!F$23+$M742*'10k &amp; MO'!F$29</f>
        <v>43976.398800000003</v>
      </c>
      <c r="X742" s="349">
        <f>+$I742*'10k &amp; MO'!G$5+$J742*'10k &amp; MO'!G$11+$K742*'10k &amp; MO'!G$17+$L742*'10k &amp; MO'!G$23+$M742*'10k &amp; MO'!G$29</f>
        <v>170027.37839999999</v>
      </c>
      <c r="Y742" s="349">
        <f>+$N742*'10k &amp; MO'!H$5+$O742*'10k &amp; MO'!H$11+$P742*'10k &amp; MO'!H$17+$Q742*'10k &amp; MO'!H$23+$R742*'10k &amp; MO'!H$29</f>
        <v>0</v>
      </c>
      <c r="Z742" s="349">
        <f>+$N742*'10k &amp; MO'!I$5+$O742*'10k &amp; MO'!I$11+$P742*'10k &amp; MO'!I$17+$Q742*'10k &amp; MO'!I$23+$R742*'10k &amp; MO'!I$29</f>
        <v>1756232.0447999998</v>
      </c>
      <c r="AA742" s="349">
        <f>+$N742*'10k &amp; MO'!J$5+$O742*'10k &amp; MO'!J$11+$P742*'10k &amp; MO'!J$17+$Q742*'10k &amp; MO'!J$23+$R742*'10k &amp; MO'!J$29</f>
        <v>68524.506800000003</v>
      </c>
      <c r="AB742" s="349">
        <f>+$N742*'10k &amp; MO'!K$5+$O742*'10k &amp; MO'!K$11+$P742*'10k &amp; MO'!K$17+$Q742*'10k &amp; MO'!K$23+$R742*'10k &amp; MO'!K$29</f>
        <v>45322.774100000002</v>
      </c>
      <c r="AC742" s="349">
        <f>+$N742*'10k &amp; MO'!L$5+$O742*'10k &amp; MO'!L$11+$P742*'10k &amp; MO'!L$17+$Q742*'10k &amp; MO'!L$23+$R742*'10k &amp; MO'!L$29</f>
        <v>326734.74239999999</v>
      </c>
      <c r="AD742" s="350">
        <f>+S742*'10k &amp; MO'!O$5</f>
        <v>70400.648000000001</v>
      </c>
      <c r="AF742" s="192" t="str">
        <f t="shared" si="99"/>
        <v>6752016</v>
      </c>
      <c r="AG742" s="192">
        <f>+IFERROR(VLOOKUP($AF742,'Limited Loss'!$F$5:$P$124,AG$3,FALSE),0)</f>
        <v>0</v>
      </c>
      <c r="AH742" s="193">
        <f>+IFERROR(VLOOKUP($AF742,'Limited Loss'!$F$5:$P$124,AH$3,FALSE),0)</f>
        <v>1012745</v>
      </c>
      <c r="AI742" s="193">
        <f>+IFERROR(VLOOKUP($AF742,'Limited Loss'!$F$5:$P$124,AI$3,FALSE),0)</f>
        <v>40059</v>
      </c>
      <c r="AJ742" s="193">
        <f>+IFERROR(VLOOKUP($AF742,'Limited Loss'!$F$5:$P$124,AJ$3,FALSE),0)</f>
        <v>0</v>
      </c>
      <c r="AK742" s="100">
        <f>+IFERROR(VLOOKUP($AF742,'Limited Loss'!$F$5:$P$124,AK$3,FALSE),0)</f>
        <v>0</v>
      </c>
      <c r="AL742" s="193">
        <f>+IFERROR(VLOOKUP($AF742,'Limited Loss'!$F$5:$P$124,AL$3,FALSE),0)</f>
        <v>0</v>
      </c>
      <c r="AM742" s="193">
        <f>+IFERROR(VLOOKUP($AF742,'Limited Loss'!$F$5:$P$124,AM$3,FALSE),0)</f>
        <v>1059311</v>
      </c>
      <c r="AN742" s="193">
        <f>+IFERROR(VLOOKUP($AF742,'Limited Loss'!$F$5:$P$124,AN$3,FALSE),0)</f>
        <v>26512</v>
      </c>
      <c r="AO742" s="193">
        <f>+IFERROR(VLOOKUP($AF742,'Limited Loss'!$F$5:$P$124,AO$3,FALSE),0)</f>
        <v>0</v>
      </c>
      <c r="AP742" s="100">
        <f>+IFERROR(VLOOKUP($AF742,'Limited Loss'!$F$5:$P$124,AP$3,FALSE),0)</f>
        <v>0</v>
      </c>
      <c r="AQ742" s="353"/>
      <c r="AR742" s="331">
        <f t="shared" si="100"/>
        <v>675</v>
      </c>
      <c r="AS742" s="332">
        <f t="shared" si="100"/>
        <v>2016</v>
      </c>
      <c r="AT742" s="349">
        <f t="shared" si="105"/>
        <v>0</v>
      </c>
      <c r="AU742" s="349">
        <f t="shared" si="105"/>
        <v>666331.89299999992</v>
      </c>
      <c r="AV742" s="349">
        <f t="shared" si="105"/>
        <v>54691.445200000002</v>
      </c>
      <c r="AW742" s="349">
        <f t="shared" si="105"/>
        <v>43976.398800000003</v>
      </c>
      <c r="AX742" s="350">
        <f t="shared" si="105"/>
        <v>170027.37839999999</v>
      </c>
      <c r="AY742" s="349">
        <f t="shared" si="105"/>
        <v>0</v>
      </c>
      <c r="AZ742" s="349">
        <f t="shared" si="105"/>
        <v>696921.0447999998</v>
      </c>
      <c r="BA742" s="349">
        <f t="shared" si="105"/>
        <v>42012.506800000003</v>
      </c>
      <c r="BB742" s="349">
        <f t="shared" si="105"/>
        <v>45322.774100000002</v>
      </c>
      <c r="BC742" s="349">
        <f t="shared" si="105"/>
        <v>326734.74239999999</v>
      </c>
      <c r="BD742" s="350">
        <f t="shared" si="105"/>
        <v>70400.648000000001</v>
      </c>
      <c r="BE742" s="349">
        <f t="shared" si="102"/>
        <v>1459956.8897999998</v>
      </c>
      <c r="BF742" s="375">
        <f t="shared" si="103"/>
        <v>586061.29370000004</v>
      </c>
      <c r="BG742" s="334">
        <f t="shared" si="104"/>
        <v>70400.648000000001</v>
      </c>
    </row>
    <row r="743" spans="1:59" x14ac:dyDescent="0.2">
      <c r="A743" s="326" t="str">
        <f t="shared" si="101"/>
        <v>6752017</v>
      </c>
      <c r="B743" s="331">
        <v>675</v>
      </c>
      <c r="C743" s="327">
        <v>2017</v>
      </c>
      <c r="D743" s="353">
        <f>+IFERROR(VLOOKUP($A743,Data_Loss!$A$2:$V$1180,6,FALSE),0)</f>
        <v>0</v>
      </c>
      <c r="E743" s="353">
        <f>+IFERROR(VLOOKUP($A743,Data_Loss!$A$2:$V$1180,7,FALSE),0)</f>
        <v>0</v>
      </c>
      <c r="F743" s="353">
        <f>+IFERROR(VLOOKUP($A743,Data_Loss!$A$2:$V$1180,8,FALSE),0)</f>
        <v>2</v>
      </c>
      <c r="G743" s="353">
        <f>+IFERROR(VLOOKUP($A743,Data_Loss!$A$2:$V$1180,9,FALSE),0)</f>
        <v>4</v>
      </c>
      <c r="H743" s="353">
        <f>+IFERROR(VLOOKUP($A743,Data_Loss!$A$2:$V$1180,10,FALSE),0)</f>
        <v>6</v>
      </c>
      <c r="I743" s="353">
        <f>+IFERROR(VLOOKUP($A743,Data_Loss!$A$2:$V$1300,12,FALSE),0)</f>
        <v>0</v>
      </c>
      <c r="J743" s="353">
        <f>+IFERROR(VLOOKUP($A743,Data_Loss!$A$2:$V$1300,13,FALSE),0)</f>
        <v>0</v>
      </c>
      <c r="K743" s="353">
        <f>+IFERROR(VLOOKUP($A743,Data_Loss!$A$2:$V$1300,14,FALSE),0)</f>
        <v>261261</v>
      </c>
      <c r="L743" s="353">
        <f>+IFERROR(VLOOKUP($A743,Data_Loss!$A$2:$V$1300,15,FALSE),0)</f>
        <v>185425</v>
      </c>
      <c r="M743" s="353">
        <f>+IFERROR(VLOOKUP($A743,Data_Loss!$A$2:$V$1300,16,FALSE),0)</f>
        <v>25639</v>
      </c>
      <c r="N743" s="353">
        <f>+IFERROR(VLOOKUP($A743,Data_Loss!$A$2:$V$1300,17,FALSE),0)</f>
        <v>0</v>
      </c>
      <c r="O743" s="353">
        <f>+IFERROR(VLOOKUP($A743,Data_Loss!$A$2:$V$1300,18,FALSE),0)</f>
        <v>0</v>
      </c>
      <c r="P743" s="353">
        <f>+IFERROR(VLOOKUP($A743,Data_Loss!$A$2:$V$1300,19,FALSE),0)</f>
        <v>51050</v>
      </c>
      <c r="Q743" s="353">
        <f>+IFERROR(VLOOKUP($A743,Data_Loss!$A$2:$V$1300,20,FALSE),0)</f>
        <v>116455</v>
      </c>
      <c r="R743" s="353">
        <f>+IFERROR(VLOOKUP($A743,Data_Loss!$A$2:$V$1300,21,FALSE),0)</f>
        <v>93620</v>
      </c>
      <c r="S743" s="353">
        <f>+IFERROR(VLOOKUP($A743,Data_Loss!$A$2:$V$1300,22,FALSE),0)</f>
        <v>25176</v>
      </c>
      <c r="T743" s="191">
        <f>+$I743*'10k &amp; MO'!C$6+$J743*'10k &amp; MO'!C$12+$K743*'10k &amp; MO'!C$18+$L743*'10k &amp; MO'!C$24+$M743*'10k &amp; MO'!C$30</f>
        <v>0</v>
      </c>
      <c r="U743" s="349">
        <f>+$I743*'10k &amp; MO'!D$6+$J743*'10k &amp; MO'!D$12+$K743*'10k &amp; MO'!D$18+$L743*'10k &amp; MO'!D$24+$M743*'10k &amp; MO'!D$30</f>
        <v>15356.596799999999</v>
      </c>
      <c r="V743" s="349">
        <f>+$I743*'10k &amp; MO'!E$6+$J743*'10k &amp; MO'!E$12+$K743*'10k &amp; MO'!E$18+$L743*'10k &amp; MO'!E$24+$M743*'10k &amp; MO'!E$30</f>
        <v>614557.82940000005</v>
      </c>
      <c r="W743" s="349">
        <f>+$I743*'10k &amp; MO'!F$6+$J743*'10k &amp; MO'!F$12+$K743*'10k &amp; MO'!F$18+$L743*'10k &amp; MO'!F$24+$M743*'10k &amp; MO'!F$30</f>
        <v>184768.04379999998</v>
      </c>
      <c r="X743" s="349">
        <f>+$I743*'10k &amp; MO'!G$6+$J743*'10k &amp; MO'!G$12+$K743*'10k &amp; MO'!G$18+$L743*'10k &amp; MO'!G$24+$M743*'10k &amp; MO'!G$30</f>
        <v>48847.649600000004</v>
      </c>
      <c r="Y743" s="349">
        <f>+$N743*'10k &amp; MO'!H$6+$O743*'10k &amp; MO'!H$12+$P743*'10k &amp; MO'!H$18+$Q743*'10k &amp; MO'!H$24+$R743*'10k &amp; MO'!H$30</f>
        <v>0</v>
      </c>
      <c r="Z743" s="349">
        <f>+$N743*'10k &amp; MO'!I$6+$O743*'10k &amp; MO'!I$12+$P743*'10k &amp; MO'!I$18+$Q743*'10k &amp; MO'!I$24+$R743*'10k &amp; MO'!I$30</f>
        <v>5010.4045000000006</v>
      </c>
      <c r="AA743" s="349">
        <f>+$N743*'10k &amp; MO'!J$6+$O743*'10k &amp; MO'!J$12+$P743*'10k &amp; MO'!J$18+$Q743*'10k &amp; MO'!J$24+$R743*'10k &amp; MO'!J$30</f>
        <v>305136.57550000004</v>
      </c>
      <c r="AB743" s="349">
        <f>+$N743*'10k &amp; MO'!K$6+$O743*'10k &amp; MO'!K$12+$P743*'10k &amp; MO'!K$18+$Q743*'10k &amp; MO'!K$24+$R743*'10k &amp; MO'!K$30</f>
        <v>173314.0025</v>
      </c>
      <c r="AC743" s="349">
        <f>+$N743*'10k &amp; MO'!L$6+$O743*'10k &amp; MO'!L$12+$P743*'10k &amp; MO'!L$18+$Q743*'10k &amp; MO'!L$24+$R743*'10k &amp; MO'!L$30</f>
        <v>151609.35350000003</v>
      </c>
      <c r="AD743" s="350">
        <f>+S743*'10k &amp; MO'!O$6</f>
        <v>33886.896000000001</v>
      </c>
      <c r="AF743" s="192" t="str">
        <f t="shared" si="99"/>
        <v>6752017</v>
      </c>
      <c r="AG743" s="192">
        <f>+IFERROR(VLOOKUP($AF743,'Limited Loss'!$F$5:$P$124,AG$3,FALSE),0)</f>
        <v>0</v>
      </c>
      <c r="AH743" s="193">
        <f>+IFERROR(VLOOKUP($AF743,'Limited Loss'!$F$5:$P$124,AH$3,FALSE),0)</f>
        <v>0</v>
      </c>
      <c r="AI743" s="193">
        <f>+IFERROR(VLOOKUP($AF743,'Limited Loss'!$F$5:$P$124,AI$3,FALSE),0)</f>
        <v>0</v>
      </c>
      <c r="AJ743" s="193">
        <f>+IFERROR(VLOOKUP($AF743,'Limited Loss'!$F$5:$P$124,AJ$3,FALSE),0)</f>
        <v>0</v>
      </c>
      <c r="AK743" s="100">
        <f>+IFERROR(VLOOKUP($AF743,'Limited Loss'!$F$5:$P$124,AK$3,FALSE),0)</f>
        <v>0</v>
      </c>
      <c r="AL743" s="193">
        <f>+IFERROR(VLOOKUP($AF743,'Limited Loss'!$F$5:$P$124,AL$3,FALSE),0)</f>
        <v>0</v>
      </c>
      <c r="AM743" s="193">
        <f>+IFERROR(VLOOKUP($AF743,'Limited Loss'!$F$5:$P$124,AM$3,FALSE),0)</f>
        <v>0</v>
      </c>
      <c r="AN743" s="193">
        <f>+IFERROR(VLOOKUP($AF743,'Limited Loss'!$F$5:$P$124,AN$3,FALSE),0)</f>
        <v>0</v>
      </c>
      <c r="AO743" s="193">
        <f>+IFERROR(VLOOKUP($AF743,'Limited Loss'!$F$5:$P$124,AO$3,FALSE),0)</f>
        <v>0</v>
      </c>
      <c r="AP743" s="100">
        <f>+IFERROR(VLOOKUP($AF743,'Limited Loss'!$F$5:$P$124,AP$3,FALSE),0)</f>
        <v>0</v>
      </c>
      <c r="AQ743" s="353"/>
      <c r="AR743" s="331">
        <f t="shared" si="100"/>
        <v>675</v>
      </c>
      <c r="AS743" s="332">
        <f t="shared" si="100"/>
        <v>2017</v>
      </c>
      <c r="AT743" s="349">
        <f t="shared" si="105"/>
        <v>0</v>
      </c>
      <c r="AU743" s="349">
        <f t="shared" si="105"/>
        <v>15356.596799999999</v>
      </c>
      <c r="AV743" s="349">
        <f t="shared" si="105"/>
        <v>614557.82940000005</v>
      </c>
      <c r="AW743" s="349">
        <f t="shared" si="105"/>
        <v>184768.04379999998</v>
      </c>
      <c r="AX743" s="350">
        <f t="shared" si="105"/>
        <v>48847.649600000004</v>
      </c>
      <c r="AY743" s="349">
        <f t="shared" si="105"/>
        <v>0</v>
      </c>
      <c r="AZ743" s="349">
        <f t="shared" si="105"/>
        <v>5010.4045000000006</v>
      </c>
      <c r="BA743" s="349">
        <f t="shared" si="105"/>
        <v>305136.57550000004</v>
      </c>
      <c r="BB743" s="349">
        <f t="shared" si="105"/>
        <v>173314.0025</v>
      </c>
      <c r="BC743" s="349">
        <f t="shared" si="105"/>
        <v>151609.35350000003</v>
      </c>
      <c r="BD743" s="350">
        <f t="shared" si="105"/>
        <v>33886.896000000001</v>
      </c>
      <c r="BE743" s="349">
        <f t="shared" si="102"/>
        <v>940061.40620000008</v>
      </c>
      <c r="BF743" s="375">
        <f t="shared" si="103"/>
        <v>558539.04940000002</v>
      </c>
      <c r="BG743" s="334">
        <f t="shared" si="104"/>
        <v>33886.896000000001</v>
      </c>
    </row>
    <row r="744" spans="1:59" x14ac:dyDescent="0.2">
      <c r="A744" s="326" t="str">
        <f t="shared" si="101"/>
        <v>6752018</v>
      </c>
      <c r="B744" s="331">
        <v>675</v>
      </c>
      <c r="C744" s="327">
        <v>2018</v>
      </c>
      <c r="D744" s="353">
        <f>+IFERROR(VLOOKUP($A744,Data_Loss!$A$2:$V$1180,6,FALSE),0)</f>
        <v>0</v>
      </c>
      <c r="E744" s="353">
        <f>+IFERROR(VLOOKUP($A744,Data_Loss!$A$2:$V$1180,7,FALSE),0)</f>
        <v>0</v>
      </c>
      <c r="F744" s="353">
        <f>+IFERROR(VLOOKUP($A744,Data_Loss!$A$2:$V$1180,8,FALSE),0)</f>
        <v>3</v>
      </c>
      <c r="G744" s="353">
        <f>+IFERROR(VLOOKUP($A744,Data_Loss!$A$2:$V$1180,9,FALSE),0)</f>
        <v>3</v>
      </c>
      <c r="H744" s="353">
        <f>+IFERROR(VLOOKUP($A744,Data_Loss!$A$2:$V$1180,10,FALSE),0)</f>
        <v>4</v>
      </c>
      <c r="I744" s="353">
        <f>+IFERROR(VLOOKUP($A744,Data_Loss!$A$2:$V$1300,12,FALSE),0)</f>
        <v>0</v>
      </c>
      <c r="J744" s="353">
        <f>+IFERROR(VLOOKUP($A744,Data_Loss!$A$2:$V$1300,13,FALSE),0)</f>
        <v>0</v>
      </c>
      <c r="K744" s="353">
        <f>+IFERROR(VLOOKUP($A744,Data_Loss!$A$2:$V$1300,14,FALSE),0)</f>
        <v>391958</v>
      </c>
      <c r="L744" s="353">
        <f>+IFERROR(VLOOKUP($A744,Data_Loss!$A$2:$V$1300,15,FALSE),0)</f>
        <v>121565</v>
      </c>
      <c r="M744" s="353">
        <f>+IFERROR(VLOOKUP($A744,Data_Loss!$A$2:$V$1300,16,FALSE),0)</f>
        <v>40392</v>
      </c>
      <c r="N744" s="353">
        <f>+IFERROR(VLOOKUP($A744,Data_Loss!$A$2:$V$1300,17,FALSE),0)</f>
        <v>0</v>
      </c>
      <c r="O744" s="353">
        <f>+IFERROR(VLOOKUP($A744,Data_Loss!$A$2:$V$1300,18,FALSE),0)</f>
        <v>0</v>
      </c>
      <c r="P744" s="353">
        <f>+IFERROR(VLOOKUP($A744,Data_Loss!$A$2:$V$1300,19,FALSE),0)</f>
        <v>165392</v>
      </c>
      <c r="Q744" s="353">
        <f>+IFERROR(VLOOKUP($A744,Data_Loss!$A$2:$V$1300,20,FALSE),0)</f>
        <v>150873</v>
      </c>
      <c r="R744" s="353">
        <f>+IFERROR(VLOOKUP($A744,Data_Loss!$A$2:$V$1300,21,FALSE),0)</f>
        <v>73963</v>
      </c>
      <c r="S744" s="353">
        <f>+IFERROR(VLOOKUP($A744,Data_Loss!$A$2:$V$1300,22,FALSE),0)</f>
        <v>52542</v>
      </c>
      <c r="T744" s="191">
        <f>+$I744*'10k &amp; MO'!C$7+$J744*'10k &amp; MO'!C$13+$K744*'10k &amp; MO'!C$19+$L744*'10k &amp; MO'!C$25+$M744*'10k &amp; MO'!C$31</f>
        <v>1539.107</v>
      </c>
      <c r="U744" s="349">
        <f>+$I744*'10k &amp; MO'!D$7+$J744*'10k &amp; MO'!D$13+$K744*'10k &amp; MO'!D$19+$L744*'10k &amp; MO'!D$25+$M744*'10k &amp; MO'!D$31</f>
        <v>56355.993999999999</v>
      </c>
      <c r="V744" s="349">
        <f>+$I744*'10k &amp; MO'!E$7+$J744*'10k &amp; MO'!E$13+$K744*'10k &amp; MO'!E$19+$L744*'10k &amp; MO'!E$25+$M744*'10k &amp; MO'!E$31</f>
        <v>930137.79340000008</v>
      </c>
      <c r="W744" s="349">
        <f>+$I744*'10k &amp; MO'!F$7+$J744*'10k &amp; MO'!F$13+$K744*'10k &amp; MO'!F$19+$L744*'10k &amp; MO'!F$25+$M744*'10k &amp; MO'!F$31</f>
        <v>150369.36979999999</v>
      </c>
      <c r="X744" s="349">
        <f>+$I744*'10k &amp; MO'!G$7+$J744*'10k &amp; MO'!G$13+$K744*'10k &amp; MO'!G$19+$L744*'10k &amp; MO'!G$25+$M744*'10k &amp; MO'!G$31</f>
        <v>56414.733899999999</v>
      </c>
      <c r="Y744" s="349">
        <f>+$N744*'10k &amp; MO'!H$7+$O744*'10k &amp; MO'!H$13+$P744*'10k &amp; MO'!H$19+$Q744*'10k &amp; MO'!H$25+$R744*'10k &amp; MO'!H$31</f>
        <v>826.44310000000007</v>
      </c>
      <c r="Z744" s="349">
        <f>+$N744*'10k &amp; MO'!I$7+$O744*'10k &amp; MO'!I$13+$P744*'10k &amp; MO'!I$19+$Q744*'10k &amp; MO'!I$25+$R744*'10k &amp; MO'!I$31</f>
        <v>44430.045899999997</v>
      </c>
      <c r="AA744" s="349">
        <f>+$N744*'10k &amp; MO'!J$7+$O744*'10k &amp; MO'!J$13+$P744*'10k &amp; MO'!J$19+$Q744*'10k &amp; MO'!J$25+$R744*'10k &amp; MO'!J$31</f>
        <v>705020.14110000001</v>
      </c>
      <c r="AB744" s="349">
        <f>+$N744*'10k &amp; MO'!K$7+$O744*'10k &amp; MO'!K$13+$P744*'10k &amp; MO'!K$19+$Q744*'10k &amp; MO'!K$25+$R744*'10k &amp; MO'!K$31</f>
        <v>212302.44589999999</v>
      </c>
      <c r="AC744" s="349">
        <f>+$N744*'10k &amp; MO'!L$7+$O744*'10k &amp; MO'!L$13+$P744*'10k &amp; MO'!L$19+$Q744*'10k &amp; MO'!L$25+$R744*'10k &amp; MO'!L$31</f>
        <v>95708.612399999998</v>
      </c>
      <c r="AD744" s="350">
        <f>+S744*'10k &amp; MO'!O$7</f>
        <v>69670.69200000001</v>
      </c>
      <c r="AF744" s="192" t="str">
        <f t="shared" si="99"/>
        <v>6752018</v>
      </c>
      <c r="AG744" s="192">
        <f>+IFERROR(VLOOKUP($AF744,'Limited Loss'!$F$5:$P$124,AG$3,FALSE),0)</f>
        <v>0</v>
      </c>
      <c r="AH744" s="193">
        <f>+IFERROR(VLOOKUP($AF744,'Limited Loss'!$F$5:$P$124,AH$3,FALSE),0)</f>
        <v>0</v>
      </c>
      <c r="AI744" s="193">
        <f>+IFERROR(VLOOKUP($AF744,'Limited Loss'!$F$5:$P$124,AI$3,FALSE),0)</f>
        <v>0</v>
      </c>
      <c r="AJ744" s="193">
        <f>+IFERROR(VLOOKUP($AF744,'Limited Loss'!$F$5:$P$124,AJ$3,FALSE),0)</f>
        <v>0</v>
      </c>
      <c r="AK744" s="100">
        <f>+IFERROR(VLOOKUP($AF744,'Limited Loss'!$F$5:$P$124,AK$3,FALSE),0)</f>
        <v>0</v>
      </c>
      <c r="AL744" s="193">
        <f>+IFERROR(VLOOKUP($AF744,'Limited Loss'!$F$5:$P$124,AL$3,FALSE),0)</f>
        <v>0</v>
      </c>
      <c r="AM744" s="193">
        <f>+IFERROR(VLOOKUP($AF744,'Limited Loss'!$F$5:$P$124,AM$3,FALSE),0)</f>
        <v>0</v>
      </c>
      <c r="AN744" s="193">
        <f>+IFERROR(VLOOKUP($AF744,'Limited Loss'!$F$5:$P$124,AN$3,FALSE),0)</f>
        <v>0</v>
      </c>
      <c r="AO744" s="193">
        <f>+IFERROR(VLOOKUP($AF744,'Limited Loss'!$F$5:$P$124,AO$3,FALSE),0)</f>
        <v>0</v>
      </c>
      <c r="AP744" s="100">
        <f>+IFERROR(VLOOKUP($AF744,'Limited Loss'!$F$5:$P$124,AP$3,FALSE),0)</f>
        <v>0</v>
      </c>
      <c r="AQ744" s="353"/>
      <c r="AR744" s="331">
        <f t="shared" si="100"/>
        <v>675</v>
      </c>
      <c r="AS744" s="332">
        <f t="shared" si="100"/>
        <v>2018</v>
      </c>
      <c r="AT744" s="349">
        <f t="shared" si="105"/>
        <v>1539.107</v>
      </c>
      <c r="AU744" s="349">
        <f t="shared" si="105"/>
        <v>56355.993999999999</v>
      </c>
      <c r="AV744" s="349">
        <f t="shared" si="105"/>
        <v>930137.79340000008</v>
      </c>
      <c r="AW744" s="349">
        <f t="shared" si="105"/>
        <v>150369.36979999999</v>
      </c>
      <c r="AX744" s="350">
        <f t="shared" si="105"/>
        <v>56414.733899999999</v>
      </c>
      <c r="AY744" s="349">
        <f t="shared" si="105"/>
        <v>826.44310000000007</v>
      </c>
      <c r="AZ744" s="349">
        <f t="shared" si="105"/>
        <v>44430.045899999997</v>
      </c>
      <c r="BA744" s="349">
        <f t="shared" si="105"/>
        <v>705020.14110000001</v>
      </c>
      <c r="BB744" s="349">
        <f t="shared" si="105"/>
        <v>212302.44589999999</v>
      </c>
      <c r="BC744" s="349">
        <f t="shared" si="105"/>
        <v>95708.612399999998</v>
      </c>
      <c r="BD744" s="350">
        <f t="shared" si="105"/>
        <v>69670.69200000001</v>
      </c>
      <c r="BE744" s="349">
        <f t="shared" si="102"/>
        <v>1738309.5245000003</v>
      </c>
      <c r="BF744" s="375">
        <f t="shared" si="103"/>
        <v>514795.16199999995</v>
      </c>
      <c r="BG744" s="334">
        <f t="shared" si="104"/>
        <v>69670.69200000001</v>
      </c>
    </row>
    <row r="745" spans="1:59" x14ac:dyDescent="0.2">
      <c r="A745" s="326" t="str">
        <f t="shared" si="101"/>
        <v>6762014</v>
      </c>
      <c r="B745" s="331">
        <v>676</v>
      </c>
      <c r="C745" s="327">
        <v>2014</v>
      </c>
      <c r="D745" s="353">
        <f>+IFERROR(VLOOKUP($A745,Data_Loss!$A$2:$V$1180,6,FALSE),0)</f>
        <v>0</v>
      </c>
      <c r="E745" s="353">
        <f>+IFERROR(VLOOKUP($A745,Data_Loss!$A$2:$V$1180,7,FALSE),0)</f>
        <v>0</v>
      </c>
      <c r="F745" s="353">
        <f>+IFERROR(VLOOKUP($A745,Data_Loss!$A$2:$V$1180,8,FALSE),0)</f>
        <v>0</v>
      </c>
      <c r="G745" s="353">
        <f>+IFERROR(VLOOKUP($A745,Data_Loss!$A$2:$V$1180,9,FALSE),0)</f>
        <v>0</v>
      </c>
      <c r="H745" s="353">
        <f>+IFERROR(VLOOKUP($A745,Data_Loss!$A$2:$V$1180,10,FALSE),0)</f>
        <v>2</v>
      </c>
      <c r="I745" s="353">
        <f>+IFERROR(VLOOKUP($A745,Data_Loss!$A$2:$V$1300,12,FALSE),0)</f>
        <v>0</v>
      </c>
      <c r="J745" s="353">
        <f>+IFERROR(VLOOKUP($A745,Data_Loss!$A$2:$V$1300,13,FALSE),0)</f>
        <v>0</v>
      </c>
      <c r="K745" s="353">
        <f>+IFERROR(VLOOKUP($A745,Data_Loss!$A$2:$V$1300,14,FALSE),0)</f>
        <v>0</v>
      </c>
      <c r="L745" s="353">
        <f>+IFERROR(VLOOKUP($A745,Data_Loss!$A$2:$V$1300,15,FALSE),0)</f>
        <v>0</v>
      </c>
      <c r="M745" s="353">
        <f>+IFERROR(VLOOKUP($A745,Data_Loss!$A$2:$V$1300,16,FALSE),0)</f>
        <v>74186</v>
      </c>
      <c r="N745" s="353">
        <f>+IFERROR(VLOOKUP($A745,Data_Loss!$A$2:$V$1300,17,FALSE),0)</f>
        <v>0</v>
      </c>
      <c r="O745" s="353">
        <f>+IFERROR(VLOOKUP($A745,Data_Loss!$A$2:$V$1300,18,FALSE),0)</f>
        <v>0</v>
      </c>
      <c r="P745" s="353">
        <f>+IFERROR(VLOOKUP($A745,Data_Loss!$A$2:$V$1300,19,FALSE),0)</f>
        <v>0</v>
      </c>
      <c r="Q745" s="353">
        <f>+IFERROR(VLOOKUP($A745,Data_Loss!$A$2:$V$1300,20,FALSE),0)</f>
        <v>0</v>
      </c>
      <c r="R745" s="353">
        <f>+IFERROR(VLOOKUP($A745,Data_Loss!$A$2:$V$1300,21,FALSE),0)</f>
        <v>61096</v>
      </c>
      <c r="S745" s="353">
        <f>+IFERROR(VLOOKUP($A745,Data_Loss!$A$2:$V$1300,22,FALSE),0)</f>
        <v>470</v>
      </c>
      <c r="T745" s="191">
        <f>+$I745*'10k &amp; MO'!C$3+$J745*'10k &amp; MO'!C$9+$K745*'10k &amp; MO'!C$15+$L745*'10k &amp; MO'!C$21+$M745*'10k &amp; MO'!C$27</f>
        <v>0</v>
      </c>
      <c r="U745" s="349">
        <f>+$I745*'10k &amp; MO'!D$3+$J745*'10k &amp; MO'!D$9+$K745*'10k &amp; MO'!D$15+$L745*'10k &amp; MO'!D$21+$M745*'10k &amp; MO'!D$27</f>
        <v>0</v>
      </c>
      <c r="V745" s="349">
        <f>+$I745*'10k &amp; MO'!E$3+$J745*'10k &amp; MO'!E$9+$K745*'10k &amp; MO'!E$15+$L745*'10k &amp; MO'!E$21+$M745*'10k &amp; MO'!E$27</f>
        <v>0</v>
      </c>
      <c r="W745" s="349">
        <f>+$I745*'10k &amp; MO'!F$3+$J745*'10k &amp; MO'!F$9+$K745*'10k &amp; MO'!F$15+$L745*'10k &amp; MO'!F$21+$M745*'10k &amp; MO'!F$27</f>
        <v>0</v>
      </c>
      <c r="X745" s="349">
        <f>+$I745*'10k &amp; MO'!G$3+$J745*'10k &amp; MO'!G$9+$K745*'10k &amp; MO'!G$15+$L745*'10k &amp; MO'!G$21+$M745*'10k &amp; MO'!G$27</f>
        <v>83978.551999999996</v>
      </c>
      <c r="Y745" s="349">
        <f>+$N745*'10k &amp; MO'!H$3+$O745*'10k &amp; MO'!H$9+$P745*'10k &amp; MO'!H$15+$Q745*'10k &amp; MO'!H$21+$R745*'10k &amp; MO'!H$27</f>
        <v>0</v>
      </c>
      <c r="Z745" s="349">
        <f>+$N745*'10k &amp; MO'!I$3+$O745*'10k &amp; MO'!I$9+$P745*'10k &amp; MO'!I$15+$Q745*'10k &amp; MO'!I$21+$R745*'10k &amp; MO'!I$27</f>
        <v>0</v>
      </c>
      <c r="AA745" s="349">
        <f>+$N745*'10k &amp; MO'!J$3+$O745*'10k &amp; MO'!J$9+$P745*'10k &amp; MO'!J$15+$Q745*'10k &amp; MO'!J$21+$R745*'10k &amp; MO'!J$27</f>
        <v>0</v>
      </c>
      <c r="AB745" s="349">
        <f>+$N745*'10k &amp; MO'!K$3+$O745*'10k &amp; MO'!K$9+$P745*'10k &amp; MO'!K$15+$Q745*'10k &amp; MO'!K$21+$R745*'10k &amp; MO'!K$27</f>
        <v>0</v>
      </c>
      <c r="AC745" s="349">
        <f>+$N745*'10k &amp; MO'!L$3+$O745*'10k &amp; MO'!L$9+$P745*'10k &amp; MO'!L$15+$Q745*'10k &amp; MO'!L$21+$R745*'10k &amp; MO'!L$27</f>
        <v>94210.032000000007</v>
      </c>
      <c r="AD745" s="350">
        <f>+S745*'10k &amp; MO'!O$3</f>
        <v>503.37</v>
      </c>
      <c r="AF745" s="192" t="str">
        <f t="shared" si="99"/>
        <v>6762014</v>
      </c>
      <c r="AG745" s="192">
        <f>+IFERROR(VLOOKUP($AF745,'Limited Loss'!$F$5:$P$124,AG$3,FALSE),0)</f>
        <v>0</v>
      </c>
      <c r="AH745" s="193">
        <f>+IFERROR(VLOOKUP($AF745,'Limited Loss'!$F$5:$P$124,AH$3,FALSE),0)</f>
        <v>0</v>
      </c>
      <c r="AI745" s="193">
        <f>+IFERROR(VLOOKUP($AF745,'Limited Loss'!$F$5:$P$124,AI$3,FALSE),0)</f>
        <v>0</v>
      </c>
      <c r="AJ745" s="193">
        <f>+IFERROR(VLOOKUP($AF745,'Limited Loss'!$F$5:$P$124,AJ$3,FALSE),0)</f>
        <v>0</v>
      </c>
      <c r="AK745" s="100">
        <f>+IFERROR(VLOOKUP($AF745,'Limited Loss'!$F$5:$P$124,AK$3,FALSE),0)</f>
        <v>0</v>
      </c>
      <c r="AL745" s="193">
        <f>+IFERROR(VLOOKUP($AF745,'Limited Loss'!$F$5:$P$124,AL$3,FALSE),0)</f>
        <v>0</v>
      </c>
      <c r="AM745" s="193">
        <f>+IFERROR(VLOOKUP($AF745,'Limited Loss'!$F$5:$P$124,AM$3,FALSE),0)</f>
        <v>0</v>
      </c>
      <c r="AN745" s="193">
        <f>+IFERROR(VLOOKUP($AF745,'Limited Loss'!$F$5:$P$124,AN$3,FALSE),0)</f>
        <v>0</v>
      </c>
      <c r="AO745" s="193">
        <f>+IFERROR(VLOOKUP($AF745,'Limited Loss'!$F$5:$P$124,AO$3,FALSE),0)</f>
        <v>0</v>
      </c>
      <c r="AP745" s="100">
        <f>+IFERROR(VLOOKUP($AF745,'Limited Loss'!$F$5:$P$124,AP$3,FALSE),0)</f>
        <v>0</v>
      </c>
      <c r="AQ745" s="353"/>
      <c r="AR745" s="331">
        <f t="shared" si="100"/>
        <v>676</v>
      </c>
      <c r="AS745" s="332">
        <f t="shared" si="100"/>
        <v>2014</v>
      </c>
      <c r="AT745" s="349">
        <f t="shared" si="105"/>
        <v>0</v>
      </c>
      <c r="AU745" s="349">
        <f t="shared" si="105"/>
        <v>0</v>
      </c>
      <c r="AV745" s="349">
        <f t="shared" si="105"/>
        <v>0</v>
      </c>
      <c r="AW745" s="349">
        <f t="shared" si="105"/>
        <v>0</v>
      </c>
      <c r="AX745" s="350">
        <f t="shared" si="105"/>
        <v>83978.551999999996</v>
      </c>
      <c r="AY745" s="349">
        <f t="shared" si="105"/>
        <v>0</v>
      </c>
      <c r="AZ745" s="349">
        <f t="shared" si="105"/>
        <v>0</v>
      </c>
      <c r="BA745" s="349">
        <f t="shared" si="105"/>
        <v>0</v>
      </c>
      <c r="BB745" s="349">
        <f t="shared" si="105"/>
        <v>0</v>
      </c>
      <c r="BC745" s="349">
        <f t="shared" si="105"/>
        <v>94210.032000000007</v>
      </c>
      <c r="BD745" s="350">
        <f t="shared" si="105"/>
        <v>503.37</v>
      </c>
      <c r="BE745" s="349">
        <f t="shared" si="102"/>
        <v>0</v>
      </c>
      <c r="BF745" s="375">
        <f t="shared" si="103"/>
        <v>178188.584</v>
      </c>
      <c r="BG745" s="334">
        <f t="shared" si="104"/>
        <v>503.37</v>
      </c>
    </row>
    <row r="746" spans="1:59" x14ac:dyDescent="0.2">
      <c r="A746" s="326" t="str">
        <f t="shared" si="101"/>
        <v>6762015</v>
      </c>
      <c r="B746" s="331">
        <v>676</v>
      </c>
      <c r="C746" s="327">
        <v>2015</v>
      </c>
      <c r="D746" s="353">
        <f>+IFERROR(VLOOKUP($A746,Data_Loss!$A$2:$V$1180,6,FALSE),0)</f>
        <v>0</v>
      </c>
      <c r="E746" s="353">
        <f>+IFERROR(VLOOKUP($A746,Data_Loss!$A$2:$V$1180,7,FALSE),0)</f>
        <v>0</v>
      </c>
      <c r="F746" s="353">
        <f>+IFERROR(VLOOKUP($A746,Data_Loss!$A$2:$V$1180,8,FALSE),0)</f>
        <v>0</v>
      </c>
      <c r="G746" s="353">
        <f>+IFERROR(VLOOKUP($A746,Data_Loss!$A$2:$V$1180,9,FALSE),0)</f>
        <v>2</v>
      </c>
      <c r="H746" s="353">
        <f>+IFERROR(VLOOKUP($A746,Data_Loss!$A$2:$V$1180,10,FALSE),0)</f>
        <v>2</v>
      </c>
      <c r="I746" s="353">
        <f>+IFERROR(VLOOKUP($A746,Data_Loss!$A$2:$V$1300,12,FALSE),0)</f>
        <v>0</v>
      </c>
      <c r="J746" s="353">
        <f>+IFERROR(VLOOKUP($A746,Data_Loss!$A$2:$V$1300,13,FALSE),0)</f>
        <v>0</v>
      </c>
      <c r="K746" s="353">
        <f>+IFERROR(VLOOKUP($A746,Data_Loss!$A$2:$V$1300,14,FALSE),0)</f>
        <v>0</v>
      </c>
      <c r="L746" s="353">
        <f>+IFERROR(VLOOKUP($A746,Data_Loss!$A$2:$V$1300,15,FALSE),0)</f>
        <v>37628</v>
      </c>
      <c r="M746" s="353">
        <f>+IFERROR(VLOOKUP($A746,Data_Loss!$A$2:$V$1300,16,FALSE),0)</f>
        <v>10035</v>
      </c>
      <c r="N746" s="353">
        <f>+IFERROR(VLOOKUP($A746,Data_Loss!$A$2:$V$1300,17,FALSE),0)</f>
        <v>0</v>
      </c>
      <c r="O746" s="353">
        <f>+IFERROR(VLOOKUP($A746,Data_Loss!$A$2:$V$1300,18,FALSE),0)</f>
        <v>0</v>
      </c>
      <c r="P746" s="353">
        <f>+IFERROR(VLOOKUP($A746,Data_Loss!$A$2:$V$1300,19,FALSE),0)</f>
        <v>0</v>
      </c>
      <c r="Q746" s="353">
        <f>+IFERROR(VLOOKUP($A746,Data_Loss!$A$2:$V$1300,20,FALSE),0)</f>
        <v>59491</v>
      </c>
      <c r="R746" s="353">
        <f>+IFERROR(VLOOKUP($A746,Data_Loss!$A$2:$V$1300,21,FALSE),0)</f>
        <v>35690</v>
      </c>
      <c r="S746" s="353">
        <f>+IFERROR(VLOOKUP($A746,Data_Loss!$A$2:$V$1300,22,FALSE),0)</f>
        <v>8785</v>
      </c>
      <c r="T746" s="191">
        <f>+$I746*'10k &amp; MO'!C$4+$J746*'10k &amp; MO'!C$10+$K746*'10k &amp; MO'!C$16+$L746*'10k &amp; MO'!C$22+$M746*'10k &amp; MO'!C$28</f>
        <v>0</v>
      </c>
      <c r="U746" s="349">
        <f>+$I746*'10k &amp; MO'!D$4+$J746*'10k &amp; MO'!D$10+$K746*'10k &amp; MO'!D$16+$L746*'10k &amp; MO'!D$22+$M746*'10k &amp; MO'!D$28</f>
        <v>0</v>
      </c>
      <c r="V746" s="349">
        <f>+$I746*'10k &amp; MO'!E$4+$J746*'10k &amp; MO'!E$10+$K746*'10k &amp; MO'!E$16+$L746*'10k &amp; MO'!E$22+$M746*'10k &amp; MO'!E$28</f>
        <v>5863.7269999999999</v>
      </c>
      <c r="W746" s="349">
        <f>+$I746*'10k &amp; MO'!F$4+$J746*'10k &amp; MO'!F$10+$K746*'10k &amp; MO'!F$16+$L746*'10k &amp; MO'!F$22+$M746*'10k &amp; MO'!F$28</f>
        <v>41506.461499999998</v>
      </c>
      <c r="X746" s="349">
        <f>+$I746*'10k &amp; MO'!G$4+$J746*'10k &amp; MO'!G$10+$K746*'10k &amp; MO'!G$16+$L746*'10k &amp; MO'!G$22+$M746*'10k &amp; MO'!G$28</f>
        <v>11904.744400000001</v>
      </c>
      <c r="Y746" s="349">
        <f>+$N746*'10k &amp; MO'!H$4+$O746*'10k &amp; MO'!H$10+$P746*'10k &amp; MO'!H$16+$Q746*'10k &amp; MO'!H$22+$R746*'10k &amp; MO'!H$28</f>
        <v>0</v>
      </c>
      <c r="Z746" s="349">
        <f>+$N746*'10k &amp; MO'!I$4+$O746*'10k &amp; MO'!I$10+$P746*'10k &amp; MO'!I$16+$Q746*'10k &amp; MO'!I$22+$R746*'10k &amp; MO'!I$28</f>
        <v>0</v>
      </c>
      <c r="AA746" s="349">
        <f>+$N746*'10k &amp; MO'!J$4+$O746*'10k &amp; MO'!J$10+$P746*'10k &amp; MO'!J$16+$Q746*'10k &amp; MO'!J$22+$R746*'10k &amp; MO'!J$28</f>
        <v>12166.9696</v>
      </c>
      <c r="AB746" s="349">
        <f>+$N746*'10k &amp; MO'!K$4+$O746*'10k &amp; MO'!K$10+$P746*'10k &amp; MO'!K$16+$Q746*'10k &amp; MO'!K$22+$R746*'10k &amp; MO'!K$28</f>
        <v>93168.678</v>
      </c>
      <c r="AC746" s="349">
        <f>+$N746*'10k &amp; MO'!L$4+$O746*'10k &amp; MO'!L$10+$P746*'10k &amp; MO'!L$16+$Q746*'10k &amp; MO'!L$22+$R746*'10k &amp; MO'!L$28</f>
        <v>53769.544500000004</v>
      </c>
      <c r="AD746" s="350">
        <f>+S746*'10k &amp; MO'!O$4</f>
        <v>10647.42</v>
      </c>
      <c r="AF746" s="192" t="str">
        <f t="shared" si="99"/>
        <v>6762015</v>
      </c>
      <c r="AG746" s="192">
        <f>+IFERROR(VLOOKUP($AF746,'Limited Loss'!$F$5:$P$124,AG$3,FALSE),0)</f>
        <v>0</v>
      </c>
      <c r="AH746" s="193">
        <f>+IFERROR(VLOOKUP($AF746,'Limited Loss'!$F$5:$P$124,AH$3,FALSE),0)</f>
        <v>0</v>
      </c>
      <c r="AI746" s="193">
        <f>+IFERROR(VLOOKUP($AF746,'Limited Loss'!$F$5:$P$124,AI$3,FALSE),0)</f>
        <v>0</v>
      </c>
      <c r="AJ746" s="193">
        <f>+IFERROR(VLOOKUP($AF746,'Limited Loss'!$F$5:$P$124,AJ$3,FALSE),0)</f>
        <v>0</v>
      </c>
      <c r="AK746" s="100">
        <f>+IFERROR(VLOOKUP($AF746,'Limited Loss'!$F$5:$P$124,AK$3,FALSE),0)</f>
        <v>0</v>
      </c>
      <c r="AL746" s="193">
        <f>+IFERROR(VLOOKUP($AF746,'Limited Loss'!$F$5:$P$124,AL$3,FALSE),0)</f>
        <v>0</v>
      </c>
      <c r="AM746" s="193">
        <f>+IFERROR(VLOOKUP($AF746,'Limited Loss'!$F$5:$P$124,AM$3,FALSE),0)</f>
        <v>0</v>
      </c>
      <c r="AN746" s="193">
        <f>+IFERROR(VLOOKUP($AF746,'Limited Loss'!$F$5:$P$124,AN$3,FALSE),0)</f>
        <v>0</v>
      </c>
      <c r="AO746" s="193">
        <f>+IFERROR(VLOOKUP($AF746,'Limited Loss'!$F$5:$P$124,AO$3,FALSE),0)</f>
        <v>0</v>
      </c>
      <c r="AP746" s="100">
        <f>+IFERROR(VLOOKUP($AF746,'Limited Loss'!$F$5:$P$124,AP$3,FALSE),0)</f>
        <v>0</v>
      </c>
      <c r="AQ746" s="353"/>
      <c r="AR746" s="331">
        <f t="shared" si="100"/>
        <v>676</v>
      </c>
      <c r="AS746" s="332">
        <f t="shared" si="100"/>
        <v>2015</v>
      </c>
      <c r="AT746" s="349">
        <f t="shared" si="105"/>
        <v>0</v>
      </c>
      <c r="AU746" s="349">
        <f t="shared" si="105"/>
        <v>0</v>
      </c>
      <c r="AV746" s="349">
        <f t="shared" si="105"/>
        <v>5863.7269999999999</v>
      </c>
      <c r="AW746" s="349">
        <f t="shared" si="105"/>
        <v>41506.461499999998</v>
      </c>
      <c r="AX746" s="350">
        <f t="shared" si="105"/>
        <v>11904.744400000001</v>
      </c>
      <c r="AY746" s="349">
        <f t="shared" si="105"/>
        <v>0</v>
      </c>
      <c r="AZ746" s="349">
        <f t="shared" si="105"/>
        <v>0</v>
      </c>
      <c r="BA746" s="349">
        <f t="shared" si="105"/>
        <v>12166.9696</v>
      </c>
      <c r="BB746" s="349">
        <f t="shared" si="105"/>
        <v>93168.678</v>
      </c>
      <c r="BC746" s="349">
        <f t="shared" si="105"/>
        <v>53769.544500000004</v>
      </c>
      <c r="BD746" s="350">
        <f t="shared" si="105"/>
        <v>10647.42</v>
      </c>
      <c r="BE746" s="349">
        <f t="shared" si="102"/>
        <v>18030.696599999999</v>
      </c>
      <c r="BF746" s="375">
        <f t="shared" si="103"/>
        <v>200349.42840000003</v>
      </c>
      <c r="BG746" s="334">
        <f t="shared" si="104"/>
        <v>10647.42</v>
      </c>
    </row>
    <row r="747" spans="1:59" x14ac:dyDescent="0.2">
      <c r="A747" s="326" t="str">
        <f t="shared" si="101"/>
        <v>6762016</v>
      </c>
      <c r="B747" s="331">
        <v>676</v>
      </c>
      <c r="C747" s="327">
        <v>2016</v>
      </c>
      <c r="D747" s="353">
        <f>+IFERROR(VLOOKUP($A747,Data_Loss!$A$2:$V$1180,6,FALSE),0)</f>
        <v>0</v>
      </c>
      <c r="E747" s="353">
        <f>+IFERROR(VLOOKUP($A747,Data_Loss!$A$2:$V$1180,7,FALSE),0)</f>
        <v>0</v>
      </c>
      <c r="F747" s="353">
        <f>+IFERROR(VLOOKUP($A747,Data_Loss!$A$2:$V$1180,8,FALSE),0)</f>
        <v>0</v>
      </c>
      <c r="G747" s="353">
        <f>+IFERROR(VLOOKUP($A747,Data_Loss!$A$2:$V$1180,9,FALSE),0)</f>
        <v>1</v>
      </c>
      <c r="H747" s="353">
        <f>+IFERROR(VLOOKUP($A747,Data_Loss!$A$2:$V$1180,10,FALSE),0)</f>
        <v>0</v>
      </c>
      <c r="I747" s="353">
        <f>+IFERROR(VLOOKUP($A747,Data_Loss!$A$2:$V$1300,12,FALSE),0)</f>
        <v>0</v>
      </c>
      <c r="J747" s="353">
        <f>+IFERROR(VLOOKUP($A747,Data_Loss!$A$2:$V$1300,13,FALSE),0)</f>
        <v>0</v>
      </c>
      <c r="K747" s="353">
        <f>+IFERROR(VLOOKUP($A747,Data_Loss!$A$2:$V$1300,14,FALSE),0)</f>
        <v>0</v>
      </c>
      <c r="L747" s="353">
        <f>+IFERROR(VLOOKUP($A747,Data_Loss!$A$2:$V$1300,15,FALSE),0)</f>
        <v>17978</v>
      </c>
      <c r="M747" s="353">
        <f>+IFERROR(VLOOKUP($A747,Data_Loss!$A$2:$V$1300,16,FALSE),0)</f>
        <v>0</v>
      </c>
      <c r="N747" s="353">
        <f>+IFERROR(VLOOKUP($A747,Data_Loss!$A$2:$V$1300,17,FALSE),0)</f>
        <v>0</v>
      </c>
      <c r="O747" s="353">
        <f>+IFERROR(VLOOKUP($A747,Data_Loss!$A$2:$V$1300,18,FALSE),0)</f>
        <v>0</v>
      </c>
      <c r="P747" s="353">
        <f>+IFERROR(VLOOKUP($A747,Data_Loss!$A$2:$V$1300,19,FALSE),0)</f>
        <v>0</v>
      </c>
      <c r="Q747" s="353">
        <f>+IFERROR(VLOOKUP($A747,Data_Loss!$A$2:$V$1300,20,FALSE),0)</f>
        <v>16432</v>
      </c>
      <c r="R747" s="353">
        <f>+IFERROR(VLOOKUP($A747,Data_Loss!$A$2:$V$1300,21,FALSE),0)</f>
        <v>0</v>
      </c>
      <c r="S747" s="353">
        <f>+IFERROR(VLOOKUP($A747,Data_Loss!$A$2:$V$1300,22,FALSE),0)</f>
        <v>2910</v>
      </c>
      <c r="T747" s="191">
        <f>+$I747*'10k &amp; MO'!C$5+$J747*'10k &amp; MO'!C$11+$K747*'10k &amp; MO'!C$17+$L747*'10k &amp; MO'!C$23+$M747*'10k &amp; MO'!C$29</f>
        <v>0</v>
      </c>
      <c r="U747" s="349">
        <f>+$I747*'10k &amp; MO'!D$5+$J747*'10k &amp; MO'!D$11+$K747*'10k &amp; MO'!D$17+$L747*'10k &amp; MO'!D$23+$M747*'10k &amp; MO'!D$29</f>
        <v>0</v>
      </c>
      <c r="V747" s="349">
        <f>+$I747*'10k &amp; MO'!E$5+$J747*'10k &amp; MO'!E$11+$K747*'10k &amp; MO'!E$17+$L747*'10k &amp; MO'!E$23+$M747*'10k &amp; MO'!E$29</f>
        <v>5841.0522000000001</v>
      </c>
      <c r="W747" s="349">
        <f>+$I747*'10k &amp; MO'!F$5+$J747*'10k &amp; MO'!F$11+$K747*'10k &amp; MO'!F$17+$L747*'10k &amp; MO'!F$23+$M747*'10k &amp; MO'!F$29</f>
        <v>19453.9938</v>
      </c>
      <c r="X747" s="349">
        <f>+$I747*'10k &amp; MO'!G$5+$J747*'10k &amp; MO'!G$11+$K747*'10k &amp; MO'!G$17+$L747*'10k &amp; MO'!G$23+$M747*'10k &amp; MO'!G$29</f>
        <v>447.65219999999999</v>
      </c>
      <c r="Y747" s="349">
        <f>+$N747*'10k &amp; MO'!H$5+$O747*'10k &amp; MO'!H$11+$P747*'10k &amp; MO'!H$17+$Q747*'10k &amp; MO'!H$23+$R747*'10k &amp; MO'!H$29</f>
        <v>0</v>
      </c>
      <c r="Z747" s="349">
        <f>+$N747*'10k &amp; MO'!I$5+$O747*'10k &amp; MO'!I$11+$P747*'10k &amp; MO'!I$17+$Q747*'10k &amp; MO'!I$23+$R747*'10k &amp; MO'!I$29</f>
        <v>0</v>
      </c>
      <c r="AA747" s="349">
        <f>+$N747*'10k &amp; MO'!J$5+$O747*'10k &amp; MO'!J$11+$P747*'10k &amp; MO'!J$17+$Q747*'10k &amp; MO'!J$23+$R747*'10k &amp; MO'!J$29</f>
        <v>5838.2896000000001</v>
      </c>
      <c r="AB747" s="349">
        <f>+$N747*'10k &amp; MO'!K$5+$O747*'10k &amp; MO'!K$11+$P747*'10k &amp; MO'!K$17+$Q747*'10k &amp; MO'!K$23+$R747*'10k &amp; MO'!K$29</f>
        <v>25975.705600000001</v>
      </c>
      <c r="AC747" s="349">
        <f>+$N747*'10k &amp; MO'!L$5+$O747*'10k &amp; MO'!L$11+$P747*'10k &amp; MO'!L$17+$Q747*'10k &amp; MO'!L$23+$R747*'10k &amp; MO'!L$29</f>
        <v>788.73599999999999</v>
      </c>
      <c r="AD747" s="350">
        <f>+S747*'10k &amp; MO'!O$5</f>
        <v>3922.6800000000003</v>
      </c>
      <c r="AF747" s="192" t="str">
        <f t="shared" si="99"/>
        <v>6762016</v>
      </c>
      <c r="AG747" s="192">
        <f>+IFERROR(VLOOKUP($AF747,'Limited Loss'!$F$5:$P$124,AG$3,FALSE),0)</f>
        <v>0</v>
      </c>
      <c r="AH747" s="193">
        <f>+IFERROR(VLOOKUP($AF747,'Limited Loss'!$F$5:$P$124,AH$3,FALSE),0)</f>
        <v>0</v>
      </c>
      <c r="AI747" s="193">
        <f>+IFERROR(VLOOKUP($AF747,'Limited Loss'!$F$5:$P$124,AI$3,FALSE),0)</f>
        <v>0</v>
      </c>
      <c r="AJ747" s="193">
        <f>+IFERROR(VLOOKUP($AF747,'Limited Loss'!$F$5:$P$124,AJ$3,FALSE),0)</f>
        <v>0</v>
      </c>
      <c r="AK747" s="100">
        <f>+IFERROR(VLOOKUP($AF747,'Limited Loss'!$F$5:$P$124,AK$3,FALSE),0)</f>
        <v>0</v>
      </c>
      <c r="AL747" s="193">
        <f>+IFERROR(VLOOKUP($AF747,'Limited Loss'!$F$5:$P$124,AL$3,FALSE),0)</f>
        <v>0</v>
      </c>
      <c r="AM747" s="193">
        <f>+IFERROR(VLOOKUP($AF747,'Limited Loss'!$F$5:$P$124,AM$3,FALSE),0)</f>
        <v>0</v>
      </c>
      <c r="AN747" s="193">
        <f>+IFERROR(VLOOKUP($AF747,'Limited Loss'!$F$5:$P$124,AN$3,FALSE),0)</f>
        <v>0</v>
      </c>
      <c r="AO747" s="193">
        <f>+IFERROR(VLOOKUP($AF747,'Limited Loss'!$F$5:$P$124,AO$3,FALSE),0)</f>
        <v>0</v>
      </c>
      <c r="AP747" s="100">
        <f>+IFERROR(VLOOKUP($AF747,'Limited Loss'!$F$5:$P$124,AP$3,FALSE),0)</f>
        <v>0</v>
      </c>
      <c r="AQ747" s="353"/>
      <c r="AR747" s="331">
        <f t="shared" si="100"/>
        <v>676</v>
      </c>
      <c r="AS747" s="332">
        <f t="shared" si="100"/>
        <v>2016</v>
      </c>
      <c r="AT747" s="349">
        <f t="shared" si="105"/>
        <v>0</v>
      </c>
      <c r="AU747" s="349">
        <f t="shared" si="105"/>
        <v>0</v>
      </c>
      <c r="AV747" s="349">
        <f t="shared" si="105"/>
        <v>5841.0522000000001</v>
      </c>
      <c r="AW747" s="349">
        <f t="shared" si="105"/>
        <v>19453.9938</v>
      </c>
      <c r="AX747" s="350">
        <f t="shared" si="105"/>
        <v>447.65219999999999</v>
      </c>
      <c r="AY747" s="349">
        <f t="shared" si="105"/>
        <v>0</v>
      </c>
      <c r="AZ747" s="349">
        <f t="shared" si="105"/>
        <v>0</v>
      </c>
      <c r="BA747" s="349">
        <f t="shared" si="105"/>
        <v>5838.2896000000001</v>
      </c>
      <c r="BB747" s="349">
        <f t="shared" si="105"/>
        <v>25975.705600000001</v>
      </c>
      <c r="BC747" s="349">
        <f t="shared" si="105"/>
        <v>788.73599999999999</v>
      </c>
      <c r="BD747" s="350">
        <f t="shared" si="105"/>
        <v>3922.6800000000003</v>
      </c>
      <c r="BE747" s="349">
        <f t="shared" si="102"/>
        <v>11679.3418</v>
      </c>
      <c r="BF747" s="375">
        <f t="shared" si="103"/>
        <v>46666.087599999999</v>
      </c>
      <c r="BG747" s="334">
        <f t="shared" si="104"/>
        <v>3922.6800000000003</v>
      </c>
    </row>
    <row r="748" spans="1:59" x14ac:dyDescent="0.2">
      <c r="A748" s="326" t="str">
        <f t="shared" si="101"/>
        <v>6762017</v>
      </c>
      <c r="B748" s="331">
        <v>676</v>
      </c>
      <c r="C748" s="327">
        <v>2017</v>
      </c>
      <c r="D748" s="353">
        <f>+IFERROR(VLOOKUP($A748,Data_Loss!$A$2:$V$1180,6,FALSE),0)</f>
        <v>0</v>
      </c>
      <c r="E748" s="353">
        <f>+IFERROR(VLOOKUP($A748,Data_Loss!$A$2:$V$1180,7,FALSE),0)</f>
        <v>0</v>
      </c>
      <c r="F748" s="353">
        <f>+IFERROR(VLOOKUP($A748,Data_Loss!$A$2:$V$1180,8,FALSE),0)</f>
        <v>0</v>
      </c>
      <c r="G748" s="353">
        <f>+IFERROR(VLOOKUP($A748,Data_Loss!$A$2:$V$1180,9,FALSE),0)</f>
        <v>1</v>
      </c>
      <c r="H748" s="353">
        <f>+IFERROR(VLOOKUP($A748,Data_Loss!$A$2:$V$1180,10,FALSE),0)</f>
        <v>1</v>
      </c>
      <c r="I748" s="353">
        <f>+IFERROR(VLOOKUP($A748,Data_Loss!$A$2:$V$1300,12,FALSE),0)</f>
        <v>0</v>
      </c>
      <c r="J748" s="353">
        <f>+IFERROR(VLOOKUP($A748,Data_Loss!$A$2:$V$1300,13,FALSE),0)</f>
        <v>0</v>
      </c>
      <c r="K748" s="353">
        <f>+IFERROR(VLOOKUP($A748,Data_Loss!$A$2:$V$1300,14,FALSE),0)</f>
        <v>0</v>
      </c>
      <c r="L748" s="353">
        <f>+IFERROR(VLOOKUP($A748,Data_Loss!$A$2:$V$1300,15,FALSE),0)</f>
        <v>68110</v>
      </c>
      <c r="M748" s="353">
        <f>+IFERROR(VLOOKUP($A748,Data_Loss!$A$2:$V$1300,16,FALSE),0)</f>
        <v>11732</v>
      </c>
      <c r="N748" s="353">
        <f>+IFERROR(VLOOKUP($A748,Data_Loss!$A$2:$V$1300,17,FALSE),0)</f>
        <v>0</v>
      </c>
      <c r="O748" s="353">
        <f>+IFERROR(VLOOKUP($A748,Data_Loss!$A$2:$V$1300,18,FALSE),0)</f>
        <v>0</v>
      </c>
      <c r="P748" s="353">
        <f>+IFERROR(VLOOKUP($A748,Data_Loss!$A$2:$V$1300,19,FALSE),0)</f>
        <v>0</v>
      </c>
      <c r="Q748" s="353">
        <f>+IFERROR(VLOOKUP($A748,Data_Loss!$A$2:$V$1300,20,FALSE),0)</f>
        <v>61208</v>
      </c>
      <c r="R748" s="353">
        <f>+IFERROR(VLOOKUP($A748,Data_Loss!$A$2:$V$1300,21,FALSE),0)</f>
        <v>3603</v>
      </c>
      <c r="S748" s="353">
        <f>+IFERROR(VLOOKUP($A748,Data_Loss!$A$2:$V$1300,22,FALSE),0)</f>
        <v>1399</v>
      </c>
      <c r="T748" s="191">
        <f>+$I748*'10k &amp; MO'!C$6+$J748*'10k &amp; MO'!C$12+$K748*'10k &amp; MO'!C$18+$L748*'10k &amp; MO'!C$24+$M748*'10k &amp; MO'!C$30</f>
        <v>0</v>
      </c>
      <c r="U748" s="349">
        <f>+$I748*'10k &amp; MO'!D$6+$J748*'10k &amp; MO'!D$12+$K748*'10k &amp; MO'!D$18+$L748*'10k &amp; MO'!D$24+$M748*'10k &amp; MO'!D$30</f>
        <v>153.58979999999997</v>
      </c>
      <c r="V748" s="349">
        <f>+$I748*'10k &amp; MO'!E$6+$J748*'10k &amp; MO'!E$12+$K748*'10k &amp; MO'!E$18+$L748*'10k &amp; MO'!E$24+$M748*'10k &amp; MO'!E$30</f>
        <v>64418.719400000002</v>
      </c>
      <c r="W748" s="349">
        <f>+$I748*'10k &amp; MO'!F$6+$J748*'10k &amp; MO'!F$12+$K748*'10k &amp; MO'!F$18+$L748*'10k &amp; MO'!F$24+$M748*'10k &amp; MO'!F$30</f>
        <v>63333.068399999996</v>
      </c>
      <c r="X748" s="349">
        <f>+$I748*'10k &amp; MO'!G$6+$J748*'10k &amp; MO'!G$12+$K748*'10k &amp; MO'!G$18+$L748*'10k &amp; MO'!G$24+$M748*'10k &amp; MO'!G$30</f>
        <v>17966.326000000001</v>
      </c>
      <c r="Y748" s="349">
        <f>+$N748*'10k &amp; MO'!H$6+$O748*'10k &amp; MO'!H$12+$P748*'10k &amp; MO'!H$18+$Q748*'10k &amp; MO'!H$24+$R748*'10k &amp; MO'!H$30</f>
        <v>0</v>
      </c>
      <c r="Z748" s="349">
        <f>+$N748*'10k &amp; MO'!I$6+$O748*'10k &amp; MO'!I$12+$P748*'10k &amp; MO'!I$18+$Q748*'10k &amp; MO'!I$24+$R748*'10k &amp; MO'!I$30</f>
        <v>43.926499999999997</v>
      </c>
      <c r="AA748" s="349">
        <f>+$N748*'10k &amp; MO'!J$6+$O748*'10k &amp; MO'!J$12+$P748*'10k &amp; MO'!J$18+$Q748*'10k &amp; MO'!J$24+$R748*'10k &amp; MO'!J$30</f>
        <v>64765.216800000002</v>
      </c>
      <c r="AB748" s="349">
        <f>+$N748*'10k &amp; MO'!K$6+$O748*'10k &amp; MO'!K$12+$P748*'10k &amp; MO'!K$18+$Q748*'10k &amp; MO'!K$24+$R748*'10k &amp; MO'!K$30</f>
        <v>77943.147799999992</v>
      </c>
      <c r="AC748" s="349">
        <f>+$N748*'10k &amp; MO'!L$6+$O748*'10k &amp; MO'!L$12+$P748*'10k &amp; MO'!L$18+$Q748*'10k &amp; MO'!L$24+$R748*'10k &amp; MO'!L$30</f>
        <v>11785.165700000001</v>
      </c>
      <c r="AD748" s="350">
        <f>+S748*'10k &amp; MO'!O$6</f>
        <v>1883.0540000000001</v>
      </c>
      <c r="AF748" s="192" t="str">
        <f t="shared" si="99"/>
        <v>6762017</v>
      </c>
      <c r="AG748" s="192">
        <f>+IFERROR(VLOOKUP($AF748,'Limited Loss'!$F$5:$P$124,AG$3,FALSE),0)</f>
        <v>0</v>
      </c>
      <c r="AH748" s="193">
        <f>+IFERROR(VLOOKUP($AF748,'Limited Loss'!$F$5:$P$124,AH$3,FALSE),0)</f>
        <v>0</v>
      </c>
      <c r="AI748" s="193">
        <f>+IFERROR(VLOOKUP($AF748,'Limited Loss'!$F$5:$P$124,AI$3,FALSE),0)</f>
        <v>0</v>
      </c>
      <c r="AJ748" s="193">
        <f>+IFERROR(VLOOKUP($AF748,'Limited Loss'!$F$5:$P$124,AJ$3,FALSE),0)</f>
        <v>0</v>
      </c>
      <c r="AK748" s="100">
        <f>+IFERROR(VLOOKUP($AF748,'Limited Loss'!$F$5:$P$124,AK$3,FALSE),0)</f>
        <v>0</v>
      </c>
      <c r="AL748" s="193">
        <f>+IFERROR(VLOOKUP($AF748,'Limited Loss'!$F$5:$P$124,AL$3,FALSE),0)</f>
        <v>0</v>
      </c>
      <c r="AM748" s="193">
        <f>+IFERROR(VLOOKUP($AF748,'Limited Loss'!$F$5:$P$124,AM$3,FALSE),0)</f>
        <v>0</v>
      </c>
      <c r="AN748" s="193">
        <f>+IFERROR(VLOOKUP($AF748,'Limited Loss'!$F$5:$P$124,AN$3,FALSE),0)</f>
        <v>0</v>
      </c>
      <c r="AO748" s="193">
        <f>+IFERROR(VLOOKUP($AF748,'Limited Loss'!$F$5:$P$124,AO$3,FALSE),0)</f>
        <v>0</v>
      </c>
      <c r="AP748" s="100">
        <f>+IFERROR(VLOOKUP($AF748,'Limited Loss'!$F$5:$P$124,AP$3,FALSE),0)</f>
        <v>0</v>
      </c>
      <c r="AQ748" s="353"/>
      <c r="AR748" s="331">
        <f t="shared" si="100"/>
        <v>676</v>
      </c>
      <c r="AS748" s="332">
        <f t="shared" si="100"/>
        <v>2017</v>
      </c>
      <c r="AT748" s="349">
        <f t="shared" si="105"/>
        <v>0</v>
      </c>
      <c r="AU748" s="349">
        <f t="shared" si="105"/>
        <v>153.58979999999997</v>
      </c>
      <c r="AV748" s="349">
        <f t="shared" si="105"/>
        <v>64418.719400000002</v>
      </c>
      <c r="AW748" s="349">
        <f t="shared" si="105"/>
        <v>63333.068399999996</v>
      </c>
      <c r="AX748" s="350">
        <f t="shared" si="105"/>
        <v>17966.326000000001</v>
      </c>
      <c r="AY748" s="349">
        <f t="shared" si="105"/>
        <v>0</v>
      </c>
      <c r="AZ748" s="349">
        <f t="shared" si="105"/>
        <v>43.926499999999997</v>
      </c>
      <c r="BA748" s="349">
        <f t="shared" si="105"/>
        <v>64765.216800000002</v>
      </c>
      <c r="BB748" s="349">
        <f t="shared" si="105"/>
        <v>77943.147799999992</v>
      </c>
      <c r="BC748" s="349">
        <f t="shared" si="105"/>
        <v>11785.165700000001</v>
      </c>
      <c r="BD748" s="350">
        <f t="shared" si="105"/>
        <v>1883.0540000000001</v>
      </c>
      <c r="BE748" s="349">
        <f t="shared" si="102"/>
        <v>129381.45250000001</v>
      </c>
      <c r="BF748" s="375">
        <f t="shared" si="103"/>
        <v>171027.70789999998</v>
      </c>
      <c r="BG748" s="334">
        <f t="shared" si="104"/>
        <v>1883.0540000000001</v>
      </c>
    </row>
    <row r="749" spans="1:59" x14ac:dyDescent="0.2">
      <c r="A749" s="326" t="str">
        <f t="shared" si="101"/>
        <v>6762018</v>
      </c>
      <c r="B749" s="331">
        <v>676</v>
      </c>
      <c r="C749" s="327">
        <v>2018</v>
      </c>
      <c r="D749" s="353">
        <f>+IFERROR(VLOOKUP($A749,Data_Loss!$A$2:$V$1180,6,FALSE),0)</f>
        <v>0</v>
      </c>
      <c r="E749" s="353">
        <f>+IFERROR(VLOOKUP($A749,Data_Loss!$A$2:$V$1180,7,FALSE),0)</f>
        <v>0</v>
      </c>
      <c r="F749" s="353">
        <f>+IFERROR(VLOOKUP($A749,Data_Loss!$A$2:$V$1180,8,FALSE),0)</f>
        <v>2</v>
      </c>
      <c r="G749" s="353">
        <f>+IFERROR(VLOOKUP($A749,Data_Loss!$A$2:$V$1180,9,FALSE),0)</f>
        <v>0</v>
      </c>
      <c r="H749" s="353">
        <f>+IFERROR(VLOOKUP($A749,Data_Loss!$A$2:$V$1180,10,FALSE),0)</f>
        <v>3</v>
      </c>
      <c r="I749" s="353">
        <f>+IFERROR(VLOOKUP($A749,Data_Loss!$A$2:$V$1300,12,FALSE),0)</f>
        <v>0</v>
      </c>
      <c r="J749" s="353">
        <f>+IFERROR(VLOOKUP($A749,Data_Loss!$A$2:$V$1300,13,FALSE),0)</f>
        <v>0</v>
      </c>
      <c r="K749" s="353">
        <f>+IFERROR(VLOOKUP($A749,Data_Loss!$A$2:$V$1300,14,FALSE),0)</f>
        <v>270371</v>
      </c>
      <c r="L749" s="353">
        <f>+IFERROR(VLOOKUP($A749,Data_Loss!$A$2:$V$1300,15,FALSE),0)</f>
        <v>0</v>
      </c>
      <c r="M749" s="353">
        <f>+IFERROR(VLOOKUP($A749,Data_Loss!$A$2:$V$1300,16,FALSE),0)</f>
        <v>49191</v>
      </c>
      <c r="N749" s="353">
        <f>+IFERROR(VLOOKUP($A749,Data_Loss!$A$2:$V$1300,17,FALSE),0)</f>
        <v>0</v>
      </c>
      <c r="O749" s="353">
        <f>+IFERROR(VLOOKUP($A749,Data_Loss!$A$2:$V$1300,18,FALSE),0)</f>
        <v>0</v>
      </c>
      <c r="P749" s="353">
        <f>+IFERROR(VLOOKUP($A749,Data_Loss!$A$2:$V$1300,19,FALSE),0)</f>
        <v>304299</v>
      </c>
      <c r="Q749" s="353">
        <f>+IFERROR(VLOOKUP($A749,Data_Loss!$A$2:$V$1300,20,FALSE),0)</f>
        <v>0</v>
      </c>
      <c r="R749" s="353">
        <f>+IFERROR(VLOOKUP($A749,Data_Loss!$A$2:$V$1300,21,FALSE),0)</f>
        <v>128485</v>
      </c>
      <c r="S749" s="353">
        <f>+IFERROR(VLOOKUP($A749,Data_Loss!$A$2:$V$1300,22,FALSE),0)</f>
        <v>2880</v>
      </c>
      <c r="T749" s="191">
        <f>+$I749*'10k &amp; MO'!C$7+$J749*'10k &amp; MO'!C$13+$K749*'10k &amp; MO'!C$19+$L749*'10k &amp; MO'!C$25+$M749*'10k &amp; MO'!C$31</f>
        <v>1108.5929000000001</v>
      </c>
      <c r="U749" s="349">
        <f>+$I749*'10k &amp; MO'!D$7+$J749*'10k &amp; MO'!D$13+$K749*'10k &amp; MO'!D$19+$L749*'10k &amp; MO'!D$25+$M749*'10k &amp; MO'!D$31</f>
        <v>37746.017400000004</v>
      </c>
      <c r="V749" s="349">
        <f>+$I749*'10k &amp; MO'!E$7+$J749*'10k &amp; MO'!E$13+$K749*'10k &amp; MO'!E$19+$L749*'10k &amp; MO'!E$25+$M749*'10k &amp; MO'!E$31</f>
        <v>539541.62430000002</v>
      </c>
      <c r="W749" s="349">
        <f>+$I749*'10k &amp; MO'!F$7+$J749*'10k &amp; MO'!F$13+$K749*'10k &amp; MO'!F$19+$L749*'10k &amp; MO'!F$25+$M749*'10k &amp; MO'!F$31</f>
        <v>49468.123800000001</v>
      </c>
      <c r="X749" s="349">
        <f>+$I749*'10k &amp; MO'!G$7+$J749*'10k &amp; MO'!G$13+$K749*'10k &amp; MO'!G$19+$L749*'10k &amp; MO'!G$25+$M749*'10k &amp; MO'!G$31</f>
        <v>44859.823399999994</v>
      </c>
      <c r="Y749" s="349">
        <f>+$N749*'10k &amp; MO'!H$7+$O749*'10k &amp; MO'!H$13+$P749*'10k &amp; MO'!H$19+$Q749*'10k &amp; MO'!H$25+$R749*'10k &amp; MO'!H$31</f>
        <v>1498.5128</v>
      </c>
      <c r="Z749" s="349">
        <f>+$N749*'10k &amp; MO'!I$7+$O749*'10k &amp; MO'!I$13+$P749*'10k &amp; MO'!I$19+$Q749*'10k &amp; MO'!I$25+$R749*'10k &amp; MO'!I$31</f>
        <v>73110.518000000011</v>
      </c>
      <c r="AA749" s="349">
        <f>+$N749*'10k &amp; MO'!J$7+$O749*'10k &amp; MO'!J$13+$P749*'10k &amp; MO'!J$19+$Q749*'10k &amp; MO'!J$25+$R749*'10k &amp; MO'!J$31</f>
        <v>893937.69380000001</v>
      </c>
      <c r="AB749" s="349">
        <f>+$N749*'10k &amp; MO'!K$7+$O749*'10k &amp; MO'!K$13+$P749*'10k &amp; MO'!K$19+$Q749*'10k &amp; MO'!K$25+$R749*'10k &amp; MO'!K$31</f>
        <v>116569.87699999999</v>
      </c>
      <c r="AC749" s="349">
        <f>+$N749*'10k &amp; MO'!L$7+$O749*'10k &amp; MO'!L$13+$P749*'10k &amp; MO'!L$19+$Q749*'10k &amp; MO'!L$25+$R749*'10k &amp; MO'!L$31</f>
        <v>123072.02440000001</v>
      </c>
      <c r="AD749" s="350">
        <f>+S749*'10k &amp; MO'!O$7</f>
        <v>3818.88</v>
      </c>
      <c r="AF749" s="192" t="str">
        <f t="shared" si="99"/>
        <v>6762018</v>
      </c>
      <c r="AG749" s="192">
        <f>+IFERROR(VLOOKUP($AF749,'Limited Loss'!$F$5:$P$124,AG$3,FALSE),0)</f>
        <v>0</v>
      </c>
      <c r="AH749" s="193">
        <f>+IFERROR(VLOOKUP($AF749,'Limited Loss'!$F$5:$P$124,AH$3,FALSE),0)</f>
        <v>0</v>
      </c>
      <c r="AI749" s="193">
        <f>+IFERROR(VLOOKUP($AF749,'Limited Loss'!$F$5:$P$124,AI$3,FALSE),0)</f>
        <v>0</v>
      </c>
      <c r="AJ749" s="193">
        <f>+IFERROR(VLOOKUP($AF749,'Limited Loss'!$F$5:$P$124,AJ$3,FALSE),0)</f>
        <v>0</v>
      </c>
      <c r="AK749" s="100">
        <f>+IFERROR(VLOOKUP($AF749,'Limited Loss'!$F$5:$P$124,AK$3,FALSE),0)</f>
        <v>0</v>
      </c>
      <c r="AL749" s="193">
        <f>+IFERROR(VLOOKUP($AF749,'Limited Loss'!$F$5:$P$124,AL$3,FALSE),0)</f>
        <v>0</v>
      </c>
      <c r="AM749" s="193">
        <f>+IFERROR(VLOOKUP($AF749,'Limited Loss'!$F$5:$P$124,AM$3,FALSE),0)</f>
        <v>0</v>
      </c>
      <c r="AN749" s="193">
        <f>+IFERROR(VLOOKUP($AF749,'Limited Loss'!$F$5:$P$124,AN$3,FALSE),0)</f>
        <v>0</v>
      </c>
      <c r="AO749" s="193">
        <f>+IFERROR(VLOOKUP($AF749,'Limited Loss'!$F$5:$P$124,AO$3,FALSE),0)</f>
        <v>0</v>
      </c>
      <c r="AP749" s="100">
        <f>+IFERROR(VLOOKUP($AF749,'Limited Loss'!$F$5:$P$124,AP$3,FALSE),0)</f>
        <v>0</v>
      </c>
      <c r="AQ749" s="353"/>
      <c r="AR749" s="331">
        <f t="shared" si="100"/>
        <v>676</v>
      </c>
      <c r="AS749" s="332">
        <f t="shared" si="100"/>
        <v>2018</v>
      </c>
      <c r="AT749" s="349">
        <f t="shared" si="105"/>
        <v>1108.5929000000001</v>
      </c>
      <c r="AU749" s="349">
        <f t="shared" si="105"/>
        <v>37746.017400000004</v>
      </c>
      <c r="AV749" s="349">
        <f t="shared" si="105"/>
        <v>539541.62430000002</v>
      </c>
      <c r="AW749" s="349">
        <f t="shared" si="105"/>
        <v>49468.123800000001</v>
      </c>
      <c r="AX749" s="350">
        <f t="shared" si="105"/>
        <v>44859.823399999994</v>
      </c>
      <c r="AY749" s="349">
        <f t="shared" si="105"/>
        <v>1498.5128</v>
      </c>
      <c r="AZ749" s="349">
        <f t="shared" si="105"/>
        <v>73110.518000000011</v>
      </c>
      <c r="BA749" s="349">
        <f t="shared" si="105"/>
        <v>893937.69380000001</v>
      </c>
      <c r="BB749" s="349">
        <f t="shared" si="105"/>
        <v>116569.87699999999</v>
      </c>
      <c r="BC749" s="349">
        <f t="shared" si="105"/>
        <v>123072.02440000001</v>
      </c>
      <c r="BD749" s="350">
        <f t="shared" si="105"/>
        <v>3818.88</v>
      </c>
      <c r="BE749" s="349">
        <f t="shared" si="102"/>
        <v>1546942.9592000002</v>
      </c>
      <c r="BF749" s="375">
        <f t="shared" si="103"/>
        <v>333969.84859999997</v>
      </c>
      <c r="BG749" s="334">
        <f t="shared" si="104"/>
        <v>3818.88</v>
      </c>
    </row>
    <row r="750" spans="1:59" x14ac:dyDescent="0.2">
      <c r="A750" s="326" t="str">
        <f t="shared" si="101"/>
        <v>6772014</v>
      </c>
      <c r="B750" s="331">
        <v>677</v>
      </c>
      <c r="C750" s="327">
        <v>2014</v>
      </c>
      <c r="D750" s="353">
        <f>+IFERROR(VLOOKUP($A750,Data_Loss!$A$2:$V$1180,6,FALSE),0)</f>
        <v>0</v>
      </c>
      <c r="E750" s="353">
        <f>+IFERROR(VLOOKUP($A750,Data_Loss!$A$2:$V$1180,7,FALSE),0)</f>
        <v>0</v>
      </c>
      <c r="F750" s="353">
        <f>+IFERROR(VLOOKUP($A750,Data_Loss!$A$2:$V$1180,8,FALSE),0)</f>
        <v>1</v>
      </c>
      <c r="G750" s="353">
        <f>+IFERROR(VLOOKUP($A750,Data_Loss!$A$2:$V$1180,9,FALSE),0)</f>
        <v>1</v>
      </c>
      <c r="H750" s="353">
        <f>+IFERROR(VLOOKUP($A750,Data_Loss!$A$2:$V$1180,10,FALSE),0)</f>
        <v>1</v>
      </c>
      <c r="I750" s="353">
        <f>+IFERROR(VLOOKUP($A750,Data_Loss!$A$2:$V$1300,12,FALSE),0)</f>
        <v>0</v>
      </c>
      <c r="J750" s="353">
        <f>+IFERROR(VLOOKUP($A750,Data_Loss!$A$2:$V$1300,13,FALSE),0)</f>
        <v>0</v>
      </c>
      <c r="K750" s="353">
        <f>+IFERROR(VLOOKUP($A750,Data_Loss!$A$2:$V$1300,14,FALSE),0)</f>
        <v>259708</v>
      </c>
      <c r="L750" s="353">
        <f>+IFERROR(VLOOKUP($A750,Data_Loss!$A$2:$V$1300,15,FALSE),0)</f>
        <v>40000</v>
      </c>
      <c r="M750" s="353">
        <f>+IFERROR(VLOOKUP($A750,Data_Loss!$A$2:$V$1300,16,FALSE),0)</f>
        <v>25000</v>
      </c>
      <c r="N750" s="353">
        <f>+IFERROR(VLOOKUP($A750,Data_Loss!$A$2:$V$1300,17,FALSE),0)</f>
        <v>0</v>
      </c>
      <c r="O750" s="353">
        <f>+IFERROR(VLOOKUP($A750,Data_Loss!$A$2:$V$1300,18,FALSE),0)</f>
        <v>0</v>
      </c>
      <c r="P750" s="353">
        <f>+IFERROR(VLOOKUP($A750,Data_Loss!$A$2:$V$1300,19,FALSE),0)</f>
        <v>50265</v>
      </c>
      <c r="Q750" s="353">
        <f>+IFERROR(VLOOKUP($A750,Data_Loss!$A$2:$V$1300,20,FALSE),0)</f>
        <v>4672</v>
      </c>
      <c r="R750" s="353">
        <f>+IFERROR(VLOOKUP($A750,Data_Loss!$A$2:$V$1300,21,FALSE),0)</f>
        <v>5221</v>
      </c>
      <c r="S750" s="353">
        <f>+IFERROR(VLOOKUP($A750,Data_Loss!$A$2:$V$1300,22,FALSE),0)</f>
        <v>0</v>
      </c>
      <c r="T750" s="191">
        <f>+$I750*'10k &amp; MO'!C$3+$J750*'10k &amp; MO'!C$9+$K750*'10k &amp; MO'!C$15+$L750*'10k &amp; MO'!C$21+$M750*'10k &amp; MO'!C$27</f>
        <v>0</v>
      </c>
      <c r="U750" s="349">
        <f>+$I750*'10k &amp; MO'!D$3+$J750*'10k &amp; MO'!D$9+$K750*'10k &amp; MO'!D$15+$L750*'10k &amp; MO'!D$21+$M750*'10k &amp; MO'!D$27</f>
        <v>0</v>
      </c>
      <c r="V750" s="349">
        <f>+$I750*'10k &amp; MO'!E$3+$J750*'10k &amp; MO'!E$9+$K750*'10k &amp; MO'!E$15+$L750*'10k &amp; MO'!E$21+$M750*'10k &amp; MO'!E$27</f>
        <v>390600.83199999999</v>
      </c>
      <c r="W750" s="349">
        <f>+$I750*'10k &amp; MO'!F$3+$J750*'10k &amp; MO'!F$9+$K750*'10k &amp; MO'!F$15+$L750*'10k &amp; MO'!F$21+$M750*'10k &amp; MO'!F$27</f>
        <v>49160.000000000007</v>
      </c>
      <c r="X750" s="349">
        <f>+$I750*'10k &amp; MO'!G$3+$J750*'10k &amp; MO'!G$9+$K750*'10k &amp; MO'!G$15+$L750*'10k &amp; MO'!G$21+$M750*'10k &amp; MO'!G$27</f>
        <v>28299.999999999996</v>
      </c>
      <c r="Y750" s="349">
        <f>+$N750*'10k &amp; MO'!H$3+$O750*'10k &amp; MO'!H$9+$P750*'10k &amp; MO'!H$15+$Q750*'10k &amp; MO'!H$21+$R750*'10k &amp; MO'!H$27</f>
        <v>0</v>
      </c>
      <c r="Z750" s="349">
        <f>+$N750*'10k &amp; MO'!I$3+$O750*'10k &amp; MO'!I$9+$P750*'10k &amp; MO'!I$15+$Q750*'10k &amp; MO'!I$21+$R750*'10k &amp; MO'!I$27</f>
        <v>0</v>
      </c>
      <c r="AA750" s="349">
        <f>+$N750*'10k &amp; MO'!J$3+$O750*'10k &amp; MO'!J$9+$P750*'10k &amp; MO'!J$15+$Q750*'10k &amp; MO'!J$21+$R750*'10k &amp; MO'!J$27</f>
        <v>105104.11500000001</v>
      </c>
      <c r="AB750" s="349">
        <f>+$N750*'10k &amp; MO'!K$3+$O750*'10k &amp; MO'!K$9+$P750*'10k &amp; MO'!K$15+$Q750*'10k &amp; MO'!K$21+$R750*'10k &amp; MO'!K$27</f>
        <v>6545.4719999999998</v>
      </c>
      <c r="AC750" s="349">
        <f>+$N750*'10k &amp; MO'!L$3+$O750*'10k &amp; MO'!L$9+$P750*'10k &amp; MO'!L$15+$Q750*'10k &amp; MO'!L$21+$R750*'10k &amp; MO'!L$27</f>
        <v>8050.7820000000002</v>
      </c>
      <c r="AD750" s="350">
        <f>+S750*'10k &amp; MO'!O$3</f>
        <v>0</v>
      </c>
      <c r="AF750" s="192" t="str">
        <f t="shared" si="99"/>
        <v>6772014</v>
      </c>
      <c r="AG750" s="192">
        <f>+IFERROR(VLOOKUP($AF750,'Limited Loss'!$F$5:$P$124,AG$3,FALSE),0)</f>
        <v>0</v>
      </c>
      <c r="AH750" s="193">
        <f>+IFERROR(VLOOKUP($AF750,'Limited Loss'!$F$5:$P$124,AH$3,FALSE),0)</f>
        <v>0</v>
      </c>
      <c r="AI750" s="193">
        <f>+IFERROR(VLOOKUP($AF750,'Limited Loss'!$F$5:$P$124,AI$3,FALSE),0)</f>
        <v>0</v>
      </c>
      <c r="AJ750" s="193">
        <f>+IFERROR(VLOOKUP($AF750,'Limited Loss'!$F$5:$P$124,AJ$3,FALSE),0)</f>
        <v>0</v>
      </c>
      <c r="AK750" s="100">
        <f>+IFERROR(VLOOKUP($AF750,'Limited Loss'!$F$5:$P$124,AK$3,FALSE),0)</f>
        <v>0</v>
      </c>
      <c r="AL750" s="193">
        <f>+IFERROR(VLOOKUP($AF750,'Limited Loss'!$F$5:$P$124,AL$3,FALSE),0)</f>
        <v>0</v>
      </c>
      <c r="AM750" s="193">
        <f>+IFERROR(VLOOKUP($AF750,'Limited Loss'!$F$5:$P$124,AM$3,FALSE),0)</f>
        <v>0</v>
      </c>
      <c r="AN750" s="193">
        <f>+IFERROR(VLOOKUP($AF750,'Limited Loss'!$F$5:$P$124,AN$3,FALSE),0)</f>
        <v>0</v>
      </c>
      <c r="AO750" s="193">
        <f>+IFERROR(VLOOKUP($AF750,'Limited Loss'!$F$5:$P$124,AO$3,FALSE),0)</f>
        <v>0</v>
      </c>
      <c r="AP750" s="100">
        <f>+IFERROR(VLOOKUP($AF750,'Limited Loss'!$F$5:$P$124,AP$3,FALSE),0)</f>
        <v>0</v>
      </c>
      <c r="AQ750" s="353"/>
      <c r="AR750" s="331">
        <f t="shared" si="100"/>
        <v>677</v>
      </c>
      <c r="AS750" s="332">
        <f t="shared" si="100"/>
        <v>2014</v>
      </c>
      <c r="AT750" s="349">
        <f t="shared" si="105"/>
        <v>0</v>
      </c>
      <c r="AU750" s="349">
        <f t="shared" si="105"/>
        <v>0</v>
      </c>
      <c r="AV750" s="349">
        <f t="shared" si="105"/>
        <v>390600.83199999999</v>
      </c>
      <c r="AW750" s="349">
        <f t="shared" si="105"/>
        <v>49160.000000000007</v>
      </c>
      <c r="AX750" s="350">
        <f t="shared" si="105"/>
        <v>28299.999999999996</v>
      </c>
      <c r="AY750" s="349">
        <f t="shared" si="105"/>
        <v>0</v>
      </c>
      <c r="AZ750" s="349">
        <f t="shared" si="105"/>
        <v>0</v>
      </c>
      <c r="BA750" s="349">
        <f t="shared" si="105"/>
        <v>105104.11500000001</v>
      </c>
      <c r="BB750" s="349">
        <f t="shared" si="105"/>
        <v>6545.4719999999998</v>
      </c>
      <c r="BC750" s="349">
        <f t="shared" si="105"/>
        <v>8050.7820000000002</v>
      </c>
      <c r="BD750" s="350">
        <f t="shared" si="105"/>
        <v>0</v>
      </c>
      <c r="BE750" s="349">
        <f t="shared" si="102"/>
        <v>495704.94699999999</v>
      </c>
      <c r="BF750" s="375">
        <f t="shared" si="103"/>
        <v>92056.254000000001</v>
      </c>
      <c r="BG750" s="334">
        <f t="shared" si="104"/>
        <v>0</v>
      </c>
    </row>
    <row r="751" spans="1:59" x14ac:dyDescent="0.2">
      <c r="A751" s="326" t="str">
        <f t="shared" si="101"/>
        <v>6772015</v>
      </c>
      <c r="B751" s="331">
        <v>677</v>
      </c>
      <c r="C751" s="327">
        <v>2015</v>
      </c>
      <c r="D751" s="353">
        <f>+IFERROR(VLOOKUP($A751,Data_Loss!$A$2:$V$1180,6,FALSE),0)</f>
        <v>0</v>
      </c>
      <c r="E751" s="353">
        <f>+IFERROR(VLOOKUP($A751,Data_Loss!$A$2:$V$1180,7,FALSE),0)</f>
        <v>0</v>
      </c>
      <c r="F751" s="353">
        <f>+IFERROR(VLOOKUP($A751,Data_Loss!$A$2:$V$1180,8,FALSE),0)</f>
        <v>0</v>
      </c>
      <c r="G751" s="353">
        <f>+IFERROR(VLOOKUP($A751,Data_Loss!$A$2:$V$1180,9,FALSE),0)</f>
        <v>1</v>
      </c>
      <c r="H751" s="353">
        <f>+IFERROR(VLOOKUP($A751,Data_Loss!$A$2:$V$1180,10,FALSE),0)</f>
        <v>1</v>
      </c>
      <c r="I751" s="353">
        <f>+IFERROR(VLOOKUP($A751,Data_Loss!$A$2:$V$1300,12,FALSE),0)</f>
        <v>0</v>
      </c>
      <c r="J751" s="353">
        <f>+IFERROR(VLOOKUP($A751,Data_Loss!$A$2:$V$1300,13,FALSE),0)</f>
        <v>0</v>
      </c>
      <c r="K751" s="353">
        <f>+IFERROR(VLOOKUP($A751,Data_Loss!$A$2:$V$1300,14,FALSE),0)</f>
        <v>0</v>
      </c>
      <c r="L751" s="353">
        <f>+IFERROR(VLOOKUP($A751,Data_Loss!$A$2:$V$1300,15,FALSE),0)</f>
        <v>12369</v>
      </c>
      <c r="M751" s="353">
        <f>+IFERROR(VLOOKUP($A751,Data_Loss!$A$2:$V$1300,16,FALSE),0)</f>
        <v>129</v>
      </c>
      <c r="N751" s="353">
        <f>+IFERROR(VLOOKUP($A751,Data_Loss!$A$2:$V$1300,17,FALSE),0)</f>
        <v>0</v>
      </c>
      <c r="O751" s="353">
        <f>+IFERROR(VLOOKUP($A751,Data_Loss!$A$2:$V$1300,18,FALSE),0)</f>
        <v>0</v>
      </c>
      <c r="P751" s="353">
        <f>+IFERROR(VLOOKUP($A751,Data_Loss!$A$2:$V$1300,19,FALSE),0)</f>
        <v>0</v>
      </c>
      <c r="Q751" s="353">
        <f>+IFERROR(VLOOKUP($A751,Data_Loss!$A$2:$V$1300,20,FALSE),0)</f>
        <v>2798</v>
      </c>
      <c r="R751" s="353">
        <f>+IFERROR(VLOOKUP($A751,Data_Loss!$A$2:$V$1300,21,FALSE),0)</f>
        <v>1393</v>
      </c>
      <c r="S751" s="353">
        <f>+IFERROR(VLOOKUP($A751,Data_Loss!$A$2:$V$1300,22,FALSE),0)</f>
        <v>0</v>
      </c>
      <c r="T751" s="191">
        <f>+$I751*'10k &amp; MO'!C$4+$J751*'10k &amp; MO'!C$10+$K751*'10k &amp; MO'!C$16+$L751*'10k &amp; MO'!C$22+$M751*'10k &amp; MO'!C$28</f>
        <v>0</v>
      </c>
      <c r="U751" s="349">
        <f>+$I751*'10k &amp; MO'!D$4+$J751*'10k &amp; MO'!D$10+$K751*'10k &amp; MO'!D$16+$L751*'10k &amp; MO'!D$22+$M751*'10k &amp; MO'!D$28</f>
        <v>0</v>
      </c>
      <c r="V751" s="349">
        <f>+$I751*'10k &amp; MO'!E$4+$J751*'10k &amp; MO'!E$10+$K751*'10k &amp; MO'!E$16+$L751*'10k &amp; MO'!E$22+$M751*'10k &amp; MO'!E$28</f>
        <v>1816.5735</v>
      </c>
      <c r="W751" s="349">
        <f>+$I751*'10k &amp; MO'!F$4+$J751*'10k &amp; MO'!F$10+$K751*'10k &amp; MO'!F$16+$L751*'10k &amp; MO'!F$22+$M751*'10k &amp; MO'!F$28</f>
        <v>13577.673599999998</v>
      </c>
      <c r="X751" s="349">
        <f>+$I751*'10k &amp; MO'!G$4+$J751*'10k &amp; MO'!G$10+$K751*'10k &amp; MO'!G$16+$L751*'10k &amp; MO'!G$22+$M751*'10k &amp; MO'!G$28</f>
        <v>251.68350000000001</v>
      </c>
      <c r="Y751" s="349">
        <f>+$N751*'10k &amp; MO'!H$4+$O751*'10k &amp; MO'!H$10+$P751*'10k &amp; MO'!H$16+$Q751*'10k &amp; MO'!H$22+$R751*'10k &amp; MO'!H$28</f>
        <v>0</v>
      </c>
      <c r="Z751" s="349">
        <f>+$N751*'10k &amp; MO'!I$4+$O751*'10k &amp; MO'!I$10+$P751*'10k &amp; MO'!I$16+$Q751*'10k &amp; MO'!I$22+$R751*'10k &amp; MO'!I$28</f>
        <v>0</v>
      </c>
      <c r="AA751" s="349">
        <f>+$N751*'10k &amp; MO'!J$4+$O751*'10k &amp; MO'!J$10+$P751*'10k &amp; MO'!J$16+$Q751*'10k &amp; MO'!J$22+$R751*'10k &amp; MO'!J$28</f>
        <v>564.18740000000003</v>
      </c>
      <c r="AB751" s="349">
        <f>+$N751*'10k &amp; MO'!K$4+$O751*'10k &amp; MO'!K$10+$P751*'10k &amp; MO'!K$16+$Q751*'10k &amp; MO'!K$22+$R751*'10k &amp; MO'!K$28</f>
        <v>4370.9444999999996</v>
      </c>
      <c r="AC751" s="349">
        <f>+$N751*'10k &amp; MO'!L$4+$O751*'10k &amp; MO'!L$10+$P751*'10k &amp; MO'!L$16+$Q751*'10k &amp; MO'!L$22+$R751*'10k &amp; MO'!L$28</f>
        <v>2109.8412000000003</v>
      </c>
      <c r="AD751" s="350">
        <f>+S751*'10k &amp; MO'!O$4</f>
        <v>0</v>
      </c>
      <c r="AF751" s="192" t="str">
        <f t="shared" si="99"/>
        <v>6772015</v>
      </c>
      <c r="AG751" s="192">
        <f>+IFERROR(VLOOKUP($AF751,'Limited Loss'!$F$5:$P$124,AG$3,FALSE),0)</f>
        <v>0</v>
      </c>
      <c r="AH751" s="193">
        <f>+IFERROR(VLOOKUP($AF751,'Limited Loss'!$F$5:$P$124,AH$3,FALSE),0)</f>
        <v>0</v>
      </c>
      <c r="AI751" s="193">
        <f>+IFERROR(VLOOKUP($AF751,'Limited Loss'!$F$5:$P$124,AI$3,FALSE),0)</f>
        <v>0</v>
      </c>
      <c r="AJ751" s="193">
        <f>+IFERROR(VLOOKUP($AF751,'Limited Loss'!$F$5:$P$124,AJ$3,FALSE),0)</f>
        <v>0</v>
      </c>
      <c r="AK751" s="100">
        <f>+IFERROR(VLOOKUP($AF751,'Limited Loss'!$F$5:$P$124,AK$3,FALSE),0)</f>
        <v>0</v>
      </c>
      <c r="AL751" s="193">
        <f>+IFERROR(VLOOKUP($AF751,'Limited Loss'!$F$5:$P$124,AL$3,FALSE),0)</f>
        <v>0</v>
      </c>
      <c r="AM751" s="193">
        <f>+IFERROR(VLOOKUP($AF751,'Limited Loss'!$F$5:$P$124,AM$3,FALSE),0)</f>
        <v>0</v>
      </c>
      <c r="AN751" s="193">
        <f>+IFERROR(VLOOKUP($AF751,'Limited Loss'!$F$5:$P$124,AN$3,FALSE),0)</f>
        <v>0</v>
      </c>
      <c r="AO751" s="193">
        <f>+IFERROR(VLOOKUP($AF751,'Limited Loss'!$F$5:$P$124,AO$3,FALSE),0)</f>
        <v>0</v>
      </c>
      <c r="AP751" s="100">
        <f>+IFERROR(VLOOKUP($AF751,'Limited Loss'!$F$5:$P$124,AP$3,FALSE),0)</f>
        <v>0</v>
      </c>
      <c r="AQ751" s="353"/>
      <c r="AR751" s="331">
        <f t="shared" si="100"/>
        <v>677</v>
      </c>
      <c r="AS751" s="332">
        <f t="shared" si="100"/>
        <v>2015</v>
      </c>
      <c r="AT751" s="349">
        <f t="shared" si="105"/>
        <v>0</v>
      </c>
      <c r="AU751" s="349">
        <f t="shared" si="105"/>
        <v>0</v>
      </c>
      <c r="AV751" s="349">
        <f t="shared" si="105"/>
        <v>1816.5735</v>
      </c>
      <c r="AW751" s="349">
        <f t="shared" si="105"/>
        <v>13577.673599999998</v>
      </c>
      <c r="AX751" s="350">
        <f t="shared" si="105"/>
        <v>251.68350000000001</v>
      </c>
      <c r="AY751" s="349">
        <f t="shared" si="105"/>
        <v>0</v>
      </c>
      <c r="AZ751" s="349">
        <f t="shared" si="105"/>
        <v>0</v>
      </c>
      <c r="BA751" s="349">
        <f t="shared" si="105"/>
        <v>564.18740000000003</v>
      </c>
      <c r="BB751" s="349">
        <f t="shared" si="105"/>
        <v>4370.9444999999996</v>
      </c>
      <c r="BC751" s="349">
        <f t="shared" si="105"/>
        <v>2109.8412000000003</v>
      </c>
      <c r="BD751" s="350">
        <f t="shared" si="105"/>
        <v>0</v>
      </c>
      <c r="BE751" s="349">
        <f t="shared" si="102"/>
        <v>2380.7609000000002</v>
      </c>
      <c r="BF751" s="375">
        <f t="shared" si="103"/>
        <v>20310.142799999998</v>
      </c>
      <c r="BG751" s="334">
        <f t="shared" si="104"/>
        <v>0</v>
      </c>
    </row>
    <row r="752" spans="1:59" x14ac:dyDescent="0.2">
      <c r="A752" s="326" t="str">
        <f t="shared" si="101"/>
        <v>6772016</v>
      </c>
      <c r="B752" s="331">
        <v>677</v>
      </c>
      <c r="C752" s="327">
        <v>2016</v>
      </c>
      <c r="D752" s="353">
        <f>+IFERROR(VLOOKUP($A752,Data_Loss!$A$2:$V$1180,6,FALSE),0)</f>
        <v>0</v>
      </c>
      <c r="E752" s="353">
        <f>+IFERROR(VLOOKUP($A752,Data_Loss!$A$2:$V$1180,7,FALSE),0)</f>
        <v>0</v>
      </c>
      <c r="F752" s="353">
        <f>+IFERROR(VLOOKUP($A752,Data_Loss!$A$2:$V$1180,8,FALSE),0)</f>
        <v>2</v>
      </c>
      <c r="G752" s="353">
        <f>+IFERROR(VLOOKUP($A752,Data_Loss!$A$2:$V$1180,9,FALSE),0)</f>
        <v>0</v>
      </c>
      <c r="H752" s="353">
        <f>+IFERROR(VLOOKUP($A752,Data_Loss!$A$2:$V$1180,10,FALSE),0)</f>
        <v>2</v>
      </c>
      <c r="I752" s="353">
        <f>+IFERROR(VLOOKUP($A752,Data_Loss!$A$2:$V$1300,12,FALSE),0)</f>
        <v>0</v>
      </c>
      <c r="J752" s="353">
        <f>+IFERROR(VLOOKUP($A752,Data_Loss!$A$2:$V$1300,13,FALSE),0)</f>
        <v>0</v>
      </c>
      <c r="K752" s="353">
        <f>+IFERROR(VLOOKUP($A752,Data_Loss!$A$2:$V$1300,14,FALSE),0)</f>
        <v>284002</v>
      </c>
      <c r="L752" s="353">
        <f>+IFERROR(VLOOKUP($A752,Data_Loss!$A$2:$V$1300,15,FALSE),0)</f>
        <v>0</v>
      </c>
      <c r="M752" s="353">
        <f>+IFERROR(VLOOKUP($A752,Data_Loss!$A$2:$V$1300,16,FALSE),0)</f>
        <v>150509</v>
      </c>
      <c r="N752" s="353">
        <f>+IFERROR(VLOOKUP($A752,Data_Loss!$A$2:$V$1300,17,FALSE),0)</f>
        <v>0</v>
      </c>
      <c r="O752" s="353">
        <f>+IFERROR(VLOOKUP($A752,Data_Loss!$A$2:$V$1300,18,FALSE),0)</f>
        <v>0</v>
      </c>
      <c r="P752" s="353">
        <f>+IFERROR(VLOOKUP($A752,Data_Loss!$A$2:$V$1300,19,FALSE),0)</f>
        <v>36413</v>
      </c>
      <c r="Q752" s="353">
        <f>+IFERROR(VLOOKUP($A752,Data_Loss!$A$2:$V$1300,20,FALSE),0)</f>
        <v>0</v>
      </c>
      <c r="R752" s="353">
        <f>+IFERROR(VLOOKUP($A752,Data_Loss!$A$2:$V$1300,21,FALSE),0)</f>
        <v>10885</v>
      </c>
      <c r="S752" s="353">
        <f>+IFERROR(VLOOKUP($A752,Data_Loss!$A$2:$V$1300,22,FALSE),0)</f>
        <v>3246</v>
      </c>
      <c r="T752" s="191">
        <f>+$I752*'10k &amp; MO'!C$5+$J752*'10k &amp; MO'!C$11+$K752*'10k &amp; MO'!C$17+$L752*'10k &amp; MO'!C$23+$M752*'10k &amp; MO'!C$29</f>
        <v>0</v>
      </c>
      <c r="U752" s="349">
        <f>+$I752*'10k &amp; MO'!D$5+$J752*'10k &amp; MO'!D$11+$K752*'10k &amp; MO'!D$17+$L752*'10k &amp; MO'!D$23+$M752*'10k &amp; MO'!D$29</f>
        <v>1675.6117999999999</v>
      </c>
      <c r="V752" s="349">
        <f>+$I752*'10k &amp; MO'!E$5+$J752*'10k &amp; MO'!E$11+$K752*'10k &amp; MO'!E$17+$L752*'10k &amp; MO'!E$23+$M752*'10k &amp; MO'!E$29</f>
        <v>461032.9963</v>
      </c>
      <c r="W752" s="349">
        <f>+$I752*'10k &amp; MO'!F$5+$J752*'10k &amp; MO'!F$11+$K752*'10k &amp; MO'!F$17+$L752*'10k &amp; MO'!F$23+$M752*'10k &amp; MO'!F$29</f>
        <v>18637.667999999998</v>
      </c>
      <c r="X752" s="349">
        <f>+$I752*'10k &amp; MO'!G$5+$J752*'10k &amp; MO'!G$11+$K752*'10k &amp; MO'!G$17+$L752*'10k &amp; MO'!G$23+$M752*'10k &amp; MO'!G$29</f>
        <v>159858.98980000001</v>
      </c>
      <c r="Y752" s="349">
        <f>+$N752*'10k &amp; MO'!H$5+$O752*'10k &amp; MO'!H$11+$P752*'10k &amp; MO'!H$17+$Q752*'10k &amp; MO'!H$23+$R752*'10k &amp; MO'!H$29</f>
        <v>0</v>
      </c>
      <c r="Z752" s="349">
        <f>+$N752*'10k &amp; MO'!I$5+$O752*'10k &amp; MO'!I$11+$P752*'10k &amp; MO'!I$17+$Q752*'10k &amp; MO'!I$23+$R752*'10k &amp; MO'!I$29</f>
        <v>120.16289999999999</v>
      </c>
      <c r="AA752" s="349">
        <f>+$N752*'10k &amp; MO'!J$5+$O752*'10k &amp; MO'!J$11+$P752*'10k &amp; MO'!J$17+$Q752*'10k &amp; MO'!J$23+$R752*'10k &amp; MO'!J$29</f>
        <v>70208.460300000006</v>
      </c>
      <c r="AB752" s="349">
        <f>+$N752*'10k &amp; MO'!K$5+$O752*'10k &amp; MO'!K$11+$P752*'10k &amp; MO'!K$17+$Q752*'10k &amp; MO'!K$23+$R752*'10k &amp; MO'!K$29</f>
        <v>4213.9017000000003</v>
      </c>
      <c r="AC752" s="349">
        <f>+$N752*'10k &amp; MO'!L$5+$O752*'10k &amp; MO'!L$11+$P752*'10k &amp; MO'!L$17+$Q752*'10k &amp; MO'!L$23+$R752*'10k &amp; MO'!L$29</f>
        <v>17134.131999999998</v>
      </c>
      <c r="AD752" s="350">
        <f>+S752*'10k &amp; MO'!O$5</f>
        <v>4375.6080000000002</v>
      </c>
      <c r="AF752" s="192" t="str">
        <f t="shared" si="99"/>
        <v>6772016</v>
      </c>
      <c r="AG752" s="192">
        <f>+IFERROR(VLOOKUP($AF752,'Limited Loss'!$F$5:$P$124,AG$3,FALSE),0)</f>
        <v>0</v>
      </c>
      <c r="AH752" s="193">
        <f>+IFERROR(VLOOKUP($AF752,'Limited Loss'!$F$5:$P$124,AH$3,FALSE),0)</f>
        <v>0</v>
      </c>
      <c r="AI752" s="193">
        <f>+IFERROR(VLOOKUP($AF752,'Limited Loss'!$F$5:$P$124,AI$3,FALSE),0)</f>
        <v>0</v>
      </c>
      <c r="AJ752" s="193">
        <f>+IFERROR(VLOOKUP($AF752,'Limited Loss'!$F$5:$P$124,AJ$3,FALSE),0)</f>
        <v>0</v>
      </c>
      <c r="AK752" s="100">
        <f>+IFERROR(VLOOKUP($AF752,'Limited Loss'!$F$5:$P$124,AK$3,FALSE),0)</f>
        <v>0</v>
      </c>
      <c r="AL752" s="193">
        <f>+IFERROR(VLOOKUP($AF752,'Limited Loss'!$F$5:$P$124,AL$3,FALSE),0)</f>
        <v>0</v>
      </c>
      <c r="AM752" s="193">
        <f>+IFERROR(VLOOKUP($AF752,'Limited Loss'!$F$5:$P$124,AM$3,FALSE),0)</f>
        <v>0</v>
      </c>
      <c r="AN752" s="193">
        <f>+IFERROR(VLOOKUP($AF752,'Limited Loss'!$F$5:$P$124,AN$3,FALSE),0)</f>
        <v>0</v>
      </c>
      <c r="AO752" s="193">
        <f>+IFERROR(VLOOKUP($AF752,'Limited Loss'!$F$5:$P$124,AO$3,FALSE),0)</f>
        <v>0</v>
      </c>
      <c r="AP752" s="100">
        <f>+IFERROR(VLOOKUP($AF752,'Limited Loss'!$F$5:$P$124,AP$3,FALSE),0)</f>
        <v>0</v>
      </c>
      <c r="AQ752" s="353"/>
      <c r="AR752" s="331">
        <f t="shared" si="100"/>
        <v>677</v>
      </c>
      <c r="AS752" s="332">
        <f t="shared" si="100"/>
        <v>2016</v>
      </c>
      <c r="AT752" s="349">
        <f t="shared" si="105"/>
        <v>0</v>
      </c>
      <c r="AU752" s="349">
        <f t="shared" si="105"/>
        <v>1675.6117999999999</v>
      </c>
      <c r="AV752" s="349">
        <f t="shared" si="105"/>
        <v>461032.9963</v>
      </c>
      <c r="AW752" s="349">
        <f t="shared" si="105"/>
        <v>18637.667999999998</v>
      </c>
      <c r="AX752" s="350">
        <f t="shared" si="105"/>
        <v>159858.98980000001</v>
      </c>
      <c r="AY752" s="349">
        <f t="shared" si="105"/>
        <v>0</v>
      </c>
      <c r="AZ752" s="349">
        <f t="shared" si="105"/>
        <v>120.16289999999999</v>
      </c>
      <c r="BA752" s="349">
        <f t="shared" si="105"/>
        <v>70208.460300000006</v>
      </c>
      <c r="BB752" s="349">
        <f t="shared" si="105"/>
        <v>4213.9017000000003</v>
      </c>
      <c r="BC752" s="349">
        <f t="shared" si="105"/>
        <v>17134.131999999998</v>
      </c>
      <c r="BD752" s="350">
        <f t="shared" si="105"/>
        <v>4375.6080000000002</v>
      </c>
      <c r="BE752" s="349">
        <f t="shared" si="102"/>
        <v>533037.23129999998</v>
      </c>
      <c r="BF752" s="375">
        <f t="shared" si="103"/>
        <v>199844.69150000002</v>
      </c>
      <c r="BG752" s="334">
        <f t="shared" si="104"/>
        <v>4375.6080000000002</v>
      </c>
    </row>
    <row r="753" spans="1:59" x14ac:dyDescent="0.2">
      <c r="A753" s="326" t="str">
        <f t="shared" si="101"/>
        <v>6772017</v>
      </c>
      <c r="B753" s="331">
        <v>677</v>
      </c>
      <c r="C753" s="327">
        <v>2017</v>
      </c>
      <c r="D753" s="353">
        <f>+IFERROR(VLOOKUP($A753,Data_Loss!$A$2:$V$1180,6,FALSE),0)</f>
        <v>0</v>
      </c>
      <c r="E753" s="353">
        <f>+IFERROR(VLOOKUP($A753,Data_Loss!$A$2:$V$1180,7,FALSE),0)</f>
        <v>0</v>
      </c>
      <c r="F753" s="353">
        <f>+IFERROR(VLOOKUP($A753,Data_Loss!$A$2:$V$1180,8,FALSE),0)</f>
        <v>0</v>
      </c>
      <c r="G753" s="353">
        <f>+IFERROR(VLOOKUP($A753,Data_Loss!$A$2:$V$1180,9,FALSE),0)</f>
        <v>0</v>
      </c>
      <c r="H753" s="353">
        <f>+IFERROR(VLOOKUP($A753,Data_Loss!$A$2:$V$1180,10,FALSE),0)</f>
        <v>3</v>
      </c>
      <c r="I753" s="353">
        <f>+IFERROR(VLOOKUP($A753,Data_Loss!$A$2:$V$1300,12,FALSE),0)</f>
        <v>0</v>
      </c>
      <c r="J753" s="353">
        <f>+IFERROR(VLOOKUP($A753,Data_Loss!$A$2:$V$1300,13,FALSE),0)</f>
        <v>0</v>
      </c>
      <c r="K753" s="353">
        <f>+IFERROR(VLOOKUP($A753,Data_Loss!$A$2:$V$1300,14,FALSE),0)</f>
        <v>0</v>
      </c>
      <c r="L753" s="353">
        <f>+IFERROR(VLOOKUP($A753,Data_Loss!$A$2:$V$1300,15,FALSE),0)</f>
        <v>0</v>
      </c>
      <c r="M753" s="353">
        <f>+IFERROR(VLOOKUP($A753,Data_Loss!$A$2:$V$1300,16,FALSE),0)</f>
        <v>109299</v>
      </c>
      <c r="N753" s="353">
        <f>+IFERROR(VLOOKUP($A753,Data_Loss!$A$2:$V$1300,17,FALSE),0)</f>
        <v>0</v>
      </c>
      <c r="O753" s="353">
        <f>+IFERROR(VLOOKUP($A753,Data_Loss!$A$2:$V$1300,18,FALSE),0)</f>
        <v>0</v>
      </c>
      <c r="P753" s="353">
        <f>+IFERROR(VLOOKUP($A753,Data_Loss!$A$2:$V$1300,19,FALSE),0)</f>
        <v>0</v>
      </c>
      <c r="Q753" s="353">
        <f>+IFERROR(VLOOKUP($A753,Data_Loss!$A$2:$V$1300,20,FALSE),0)</f>
        <v>0</v>
      </c>
      <c r="R753" s="353">
        <f>+IFERROR(VLOOKUP($A753,Data_Loss!$A$2:$V$1300,21,FALSE),0)</f>
        <v>344741</v>
      </c>
      <c r="S753" s="353">
        <f>+IFERROR(VLOOKUP($A753,Data_Loss!$A$2:$V$1300,22,FALSE),0)</f>
        <v>804</v>
      </c>
      <c r="T753" s="191">
        <f>+$I753*'10k &amp; MO'!C$6+$J753*'10k &amp; MO'!C$12+$K753*'10k &amp; MO'!C$18+$L753*'10k &amp; MO'!C$24+$M753*'10k &amp; MO'!C$30</f>
        <v>0</v>
      </c>
      <c r="U753" s="349">
        <f>+$I753*'10k &amp; MO'!D$6+$J753*'10k &amp; MO'!D$12+$K753*'10k &amp; MO'!D$18+$L753*'10k &amp; MO'!D$24+$M753*'10k &amp; MO'!D$30</f>
        <v>98.369100000000003</v>
      </c>
      <c r="V753" s="349">
        <f>+$I753*'10k &amp; MO'!E$6+$J753*'10k &amp; MO'!E$12+$K753*'10k &amp; MO'!E$18+$L753*'10k &amp; MO'!E$24+$M753*'10k &amp; MO'!E$30</f>
        <v>43468.212299999999</v>
      </c>
      <c r="W753" s="349">
        <f>+$I753*'10k &amp; MO'!F$6+$J753*'10k &amp; MO'!F$12+$K753*'10k &amp; MO'!F$18+$L753*'10k &amp; MO'!F$24+$M753*'10k &amp; MO'!F$30</f>
        <v>19203.834299999999</v>
      </c>
      <c r="X753" s="349">
        <f>+$I753*'10k &amp; MO'!G$6+$J753*'10k &amp; MO'!G$12+$K753*'10k &amp; MO'!G$18+$L753*'10k &amp; MO'!G$24+$M753*'10k &amp; MO'!G$30</f>
        <v>119409.1575</v>
      </c>
      <c r="Y753" s="349">
        <f>+$N753*'10k &amp; MO'!H$6+$O753*'10k &amp; MO'!H$12+$P753*'10k &amp; MO'!H$18+$Q753*'10k &amp; MO'!H$24+$R753*'10k &amp; MO'!H$30</f>
        <v>0</v>
      </c>
      <c r="Z753" s="349">
        <f>+$N753*'10k &amp; MO'!I$6+$O753*'10k &amp; MO'!I$12+$P753*'10k &amp; MO'!I$18+$Q753*'10k &amp; MO'!I$24+$R753*'10k &amp; MO'!I$30</f>
        <v>103.42229999999999</v>
      </c>
      <c r="AA753" s="349">
        <f>+$N753*'10k &amp; MO'!J$6+$O753*'10k &amp; MO'!J$12+$P753*'10k &amp; MO'!J$18+$Q753*'10k &amp; MO'!J$24+$R753*'10k &amp; MO'!J$30</f>
        <v>140654.32799999998</v>
      </c>
      <c r="AB753" s="349">
        <f>+$N753*'10k &amp; MO'!K$6+$O753*'10k &amp; MO'!K$12+$P753*'10k &amp; MO'!K$18+$Q753*'10k &amp; MO'!K$24+$R753*'10k &amp; MO'!K$30</f>
        <v>70947.697800000009</v>
      </c>
      <c r="AC753" s="349">
        <f>+$N753*'10k &amp; MO'!L$6+$O753*'10k &amp; MO'!L$12+$P753*'10k &amp; MO'!L$18+$Q753*'10k &amp; MO'!L$24+$R753*'10k &amp; MO'!L$30</f>
        <v>505080.03910000005</v>
      </c>
      <c r="AD753" s="350">
        <f>+S753*'10k &amp; MO'!O$6</f>
        <v>1082.184</v>
      </c>
      <c r="AF753" s="192" t="str">
        <f t="shared" si="99"/>
        <v>6772017</v>
      </c>
      <c r="AG753" s="192">
        <f>+IFERROR(VLOOKUP($AF753,'Limited Loss'!$F$5:$P$124,AG$3,FALSE),0)</f>
        <v>0</v>
      </c>
      <c r="AH753" s="193">
        <f>+IFERROR(VLOOKUP($AF753,'Limited Loss'!$F$5:$P$124,AH$3,FALSE),0)</f>
        <v>0</v>
      </c>
      <c r="AI753" s="193">
        <f>+IFERROR(VLOOKUP($AF753,'Limited Loss'!$F$5:$P$124,AI$3,FALSE),0)</f>
        <v>0</v>
      </c>
      <c r="AJ753" s="193">
        <f>+IFERROR(VLOOKUP($AF753,'Limited Loss'!$F$5:$P$124,AJ$3,FALSE),0)</f>
        <v>0</v>
      </c>
      <c r="AK753" s="100">
        <f>+IFERROR(VLOOKUP($AF753,'Limited Loss'!$F$5:$P$124,AK$3,FALSE),0)</f>
        <v>0</v>
      </c>
      <c r="AL753" s="193">
        <f>+IFERROR(VLOOKUP($AF753,'Limited Loss'!$F$5:$P$124,AL$3,FALSE),0)</f>
        <v>0</v>
      </c>
      <c r="AM753" s="193">
        <f>+IFERROR(VLOOKUP($AF753,'Limited Loss'!$F$5:$P$124,AM$3,FALSE),0)</f>
        <v>0</v>
      </c>
      <c r="AN753" s="193">
        <f>+IFERROR(VLOOKUP($AF753,'Limited Loss'!$F$5:$P$124,AN$3,FALSE),0)</f>
        <v>0</v>
      </c>
      <c r="AO753" s="193">
        <f>+IFERROR(VLOOKUP($AF753,'Limited Loss'!$F$5:$P$124,AO$3,FALSE),0)</f>
        <v>0</v>
      </c>
      <c r="AP753" s="100">
        <f>+IFERROR(VLOOKUP($AF753,'Limited Loss'!$F$5:$P$124,AP$3,FALSE),0)</f>
        <v>0</v>
      </c>
      <c r="AQ753" s="353"/>
      <c r="AR753" s="331">
        <f t="shared" si="100"/>
        <v>677</v>
      </c>
      <c r="AS753" s="332">
        <f t="shared" si="100"/>
        <v>2017</v>
      </c>
      <c r="AT753" s="349">
        <f t="shared" si="105"/>
        <v>0</v>
      </c>
      <c r="AU753" s="349">
        <f t="shared" si="105"/>
        <v>98.369100000000003</v>
      </c>
      <c r="AV753" s="349">
        <f t="shared" si="105"/>
        <v>43468.212299999999</v>
      </c>
      <c r="AW753" s="349">
        <f t="shared" si="105"/>
        <v>19203.834299999999</v>
      </c>
      <c r="AX753" s="350">
        <f t="shared" si="105"/>
        <v>119409.1575</v>
      </c>
      <c r="AY753" s="349">
        <f t="shared" si="105"/>
        <v>0</v>
      </c>
      <c r="AZ753" s="349">
        <f t="shared" si="105"/>
        <v>103.42229999999999</v>
      </c>
      <c r="BA753" s="349">
        <f t="shared" si="105"/>
        <v>140654.32799999998</v>
      </c>
      <c r="BB753" s="349">
        <f t="shared" si="105"/>
        <v>70947.697800000009</v>
      </c>
      <c r="BC753" s="349">
        <f t="shared" si="105"/>
        <v>505080.03910000005</v>
      </c>
      <c r="BD753" s="350">
        <f t="shared" si="105"/>
        <v>1082.184</v>
      </c>
      <c r="BE753" s="349">
        <f t="shared" si="102"/>
        <v>184324.33169999998</v>
      </c>
      <c r="BF753" s="375">
        <f t="shared" si="103"/>
        <v>714640.72870000009</v>
      </c>
      <c r="BG753" s="334">
        <f t="shared" si="104"/>
        <v>1082.184</v>
      </c>
    </row>
    <row r="754" spans="1:59" x14ac:dyDescent="0.2">
      <c r="A754" s="326" t="str">
        <f t="shared" si="101"/>
        <v>6772018</v>
      </c>
      <c r="B754" s="331">
        <v>677</v>
      </c>
      <c r="C754" s="327">
        <v>2018</v>
      </c>
      <c r="D754" s="353">
        <f>+IFERROR(VLOOKUP($A754,Data_Loss!$A$2:$V$1180,6,FALSE),0)</f>
        <v>0</v>
      </c>
      <c r="E754" s="353">
        <f>+IFERROR(VLOOKUP($A754,Data_Loss!$A$2:$V$1180,7,FALSE),0)</f>
        <v>0</v>
      </c>
      <c r="F754" s="353">
        <f>+IFERROR(VLOOKUP($A754,Data_Loss!$A$2:$V$1180,8,FALSE),0)</f>
        <v>0</v>
      </c>
      <c r="G754" s="353">
        <f>+IFERROR(VLOOKUP($A754,Data_Loss!$A$2:$V$1180,9,FALSE),0)</f>
        <v>0</v>
      </c>
      <c r="H754" s="353">
        <f>+IFERROR(VLOOKUP($A754,Data_Loss!$A$2:$V$1180,10,FALSE),0)</f>
        <v>3</v>
      </c>
      <c r="I754" s="353">
        <f>+IFERROR(VLOOKUP($A754,Data_Loss!$A$2:$V$1300,12,FALSE),0)</f>
        <v>0</v>
      </c>
      <c r="J754" s="353">
        <f>+IFERROR(VLOOKUP($A754,Data_Loss!$A$2:$V$1300,13,FALSE),0)</f>
        <v>0</v>
      </c>
      <c r="K754" s="353">
        <f>+IFERROR(VLOOKUP($A754,Data_Loss!$A$2:$V$1300,14,FALSE),0)</f>
        <v>0</v>
      </c>
      <c r="L754" s="353">
        <f>+IFERROR(VLOOKUP($A754,Data_Loss!$A$2:$V$1300,15,FALSE),0)</f>
        <v>0</v>
      </c>
      <c r="M754" s="353">
        <f>+IFERROR(VLOOKUP($A754,Data_Loss!$A$2:$V$1300,16,FALSE),0)</f>
        <v>23297</v>
      </c>
      <c r="N754" s="353">
        <f>+IFERROR(VLOOKUP($A754,Data_Loss!$A$2:$V$1300,17,FALSE),0)</f>
        <v>0</v>
      </c>
      <c r="O754" s="353">
        <f>+IFERROR(VLOOKUP($A754,Data_Loss!$A$2:$V$1300,18,FALSE),0)</f>
        <v>0</v>
      </c>
      <c r="P754" s="353">
        <f>+IFERROR(VLOOKUP($A754,Data_Loss!$A$2:$V$1300,19,FALSE),0)</f>
        <v>0</v>
      </c>
      <c r="Q754" s="353">
        <f>+IFERROR(VLOOKUP($A754,Data_Loss!$A$2:$V$1300,20,FALSE),0)</f>
        <v>0</v>
      </c>
      <c r="R754" s="353">
        <f>+IFERROR(VLOOKUP($A754,Data_Loss!$A$2:$V$1300,21,FALSE),0)</f>
        <v>2797</v>
      </c>
      <c r="S754" s="353">
        <f>+IFERROR(VLOOKUP($A754,Data_Loss!$A$2:$V$1300,22,FALSE),0)</f>
        <v>6728</v>
      </c>
      <c r="T754" s="191">
        <f>+$I754*'10k &amp; MO'!C$7+$J754*'10k &amp; MO'!C$13+$K754*'10k &amp; MO'!C$19+$L754*'10k &amp; MO'!C$25+$M754*'10k &amp; MO'!C$31</f>
        <v>51.253400000000006</v>
      </c>
      <c r="U754" s="349">
        <f>+$I754*'10k &amp; MO'!D$7+$J754*'10k &amp; MO'!D$13+$K754*'10k &amp; MO'!D$19+$L754*'10k &amp; MO'!D$25+$M754*'10k &amp; MO'!D$31</f>
        <v>1588.8553999999999</v>
      </c>
      <c r="V754" s="349">
        <f>+$I754*'10k &amp; MO'!E$7+$J754*'10k &amp; MO'!E$13+$K754*'10k &amp; MO'!E$19+$L754*'10k &amp; MO'!E$25+$M754*'10k &amp; MO'!E$31</f>
        <v>32685.690999999999</v>
      </c>
      <c r="W754" s="349">
        <f>+$I754*'10k &amp; MO'!F$7+$J754*'10k &amp; MO'!F$13+$K754*'10k &amp; MO'!F$19+$L754*'10k &amp; MO'!F$25+$M754*'10k &amp; MO'!F$31</f>
        <v>12326.4427</v>
      </c>
      <c r="X754" s="349">
        <f>+$I754*'10k &amp; MO'!G$7+$J754*'10k &amp; MO'!G$13+$K754*'10k &amp; MO'!G$19+$L754*'10k &amp; MO'!G$25+$M754*'10k &amp; MO'!G$31</f>
        <v>16046.973599999999</v>
      </c>
      <c r="Y754" s="349">
        <f>+$N754*'10k &amp; MO'!H$7+$O754*'10k &amp; MO'!H$13+$P754*'10k &amp; MO'!H$19+$Q754*'10k &amp; MO'!H$25+$R754*'10k &amp; MO'!H$31</f>
        <v>8.1113</v>
      </c>
      <c r="Z754" s="349">
        <f>+$N754*'10k &amp; MO'!I$7+$O754*'10k &amp; MO'!I$13+$P754*'10k &amp; MO'!I$19+$Q754*'10k &amp; MO'!I$25+$R754*'10k &amp; MO'!I$31</f>
        <v>276.62330000000003</v>
      </c>
      <c r="AA754" s="349">
        <f>+$N754*'10k &amp; MO'!J$7+$O754*'10k &amp; MO'!J$13+$P754*'10k &amp; MO'!J$19+$Q754*'10k &amp; MO'!J$25+$R754*'10k &amp; MO'!J$31</f>
        <v>2845.1084000000001</v>
      </c>
      <c r="AB754" s="349">
        <f>+$N754*'10k &amp; MO'!K$7+$O754*'10k &amp; MO'!K$13+$P754*'10k &amp; MO'!K$19+$Q754*'10k &amp; MO'!K$25+$R754*'10k &amp; MO'!K$31</f>
        <v>1504.2265999999997</v>
      </c>
      <c r="AC754" s="349">
        <f>+$N754*'10k &amp; MO'!L$7+$O754*'10k &amp; MO'!L$13+$P754*'10k &amp; MO'!L$19+$Q754*'10k &amp; MO'!L$25+$R754*'10k &amp; MO'!L$31</f>
        <v>2350.5988000000002</v>
      </c>
      <c r="AD754" s="350">
        <f>+S754*'10k &amp; MO'!O$7</f>
        <v>8921.3280000000013</v>
      </c>
      <c r="AF754" s="192" t="str">
        <f t="shared" si="99"/>
        <v>6772018</v>
      </c>
      <c r="AG754" s="192">
        <f>+IFERROR(VLOOKUP($AF754,'Limited Loss'!$F$5:$P$124,AG$3,FALSE),0)</f>
        <v>0</v>
      </c>
      <c r="AH754" s="193">
        <f>+IFERROR(VLOOKUP($AF754,'Limited Loss'!$F$5:$P$124,AH$3,FALSE),0)</f>
        <v>0</v>
      </c>
      <c r="AI754" s="193">
        <f>+IFERROR(VLOOKUP($AF754,'Limited Loss'!$F$5:$P$124,AI$3,FALSE),0)</f>
        <v>0</v>
      </c>
      <c r="AJ754" s="193">
        <f>+IFERROR(VLOOKUP($AF754,'Limited Loss'!$F$5:$P$124,AJ$3,FALSE),0)</f>
        <v>0</v>
      </c>
      <c r="AK754" s="100">
        <f>+IFERROR(VLOOKUP($AF754,'Limited Loss'!$F$5:$P$124,AK$3,FALSE),0)</f>
        <v>0</v>
      </c>
      <c r="AL754" s="193">
        <f>+IFERROR(VLOOKUP($AF754,'Limited Loss'!$F$5:$P$124,AL$3,FALSE),0)</f>
        <v>0</v>
      </c>
      <c r="AM754" s="193">
        <f>+IFERROR(VLOOKUP($AF754,'Limited Loss'!$F$5:$P$124,AM$3,FALSE),0)</f>
        <v>0</v>
      </c>
      <c r="AN754" s="193">
        <f>+IFERROR(VLOOKUP($AF754,'Limited Loss'!$F$5:$P$124,AN$3,FALSE),0)</f>
        <v>0</v>
      </c>
      <c r="AO754" s="193">
        <f>+IFERROR(VLOOKUP($AF754,'Limited Loss'!$F$5:$P$124,AO$3,FALSE),0)</f>
        <v>0</v>
      </c>
      <c r="AP754" s="100">
        <f>+IFERROR(VLOOKUP($AF754,'Limited Loss'!$F$5:$P$124,AP$3,FALSE),0)</f>
        <v>0</v>
      </c>
      <c r="AQ754" s="353"/>
      <c r="AR754" s="331">
        <f t="shared" si="100"/>
        <v>677</v>
      </c>
      <c r="AS754" s="332">
        <f t="shared" si="100"/>
        <v>2018</v>
      </c>
      <c r="AT754" s="349">
        <f t="shared" si="105"/>
        <v>51.253400000000006</v>
      </c>
      <c r="AU754" s="349">
        <f t="shared" si="105"/>
        <v>1588.8553999999999</v>
      </c>
      <c r="AV754" s="349">
        <f t="shared" si="105"/>
        <v>32685.690999999999</v>
      </c>
      <c r="AW754" s="349">
        <f t="shared" si="105"/>
        <v>12326.4427</v>
      </c>
      <c r="AX754" s="350">
        <f t="shared" si="105"/>
        <v>16046.973599999999</v>
      </c>
      <c r="AY754" s="349">
        <f t="shared" si="105"/>
        <v>8.1113</v>
      </c>
      <c r="AZ754" s="349">
        <f t="shared" si="105"/>
        <v>276.62330000000003</v>
      </c>
      <c r="BA754" s="349">
        <f t="shared" si="105"/>
        <v>2845.1084000000001</v>
      </c>
      <c r="BB754" s="349">
        <f t="shared" si="105"/>
        <v>1504.2265999999997</v>
      </c>
      <c r="BC754" s="349">
        <f t="shared" si="105"/>
        <v>2350.5988000000002</v>
      </c>
      <c r="BD754" s="350">
        <f t="shared" si="105"/>
        <v>8921.3280000000013</v>
      </c>
      <c r="BE754" s="349">
        <f t="shared" si="102"/>
        <v>37455.642799999994</v>
      </c>
      <c r="BF754" s="375">
        <f t="shared" si="103"/>
        <v>32228.241699999995</v>
      </c>
      <c r="BG754" s="334">
        <f t="shared" si="104"/>
        <v>8921.3280000000013</v>
      </c>
    </row>
    <row r="755" spans="1:59" x14ac:dyDescent="0.2">
      <c r="A755" s="326" t="str">
        <f t="shared" si="101"/>
        <v>6792014</v>
      </c>
      <c r="B755" s="331">
        <v>679</v>
      </c>
      <c r="C755" s="327">
        <v>2014</v>
      </c>
      <c r="D755" s="353">
        <f>+IFERROR(VLOOKUP($A755,Data_Loss!$A$2:$V$1180,6,FALSE),0)</f>
        <v>0</v>
      </c>
      <c r="E755" s="353">
        <f>+IFERROR(VLOOKUP($A755,Data_Loss!$A$2:$V$1180,7,FALSE),0)</f>
        <v>0</v>
      </c>
      <c r="F755" s="353">
        <f>+IFERROR(VLOOKUP($A755,Data_Loss!$A$2:$V$1180,8,FALSE),0)</f>
        <v>0</v>
      </c>
      <c r="G755" s="353">
        <f>+IFERROR(VLOOKUP($A755,Data_Loss!$A$2:$V$1180,9,FALSE),0)</f>
        <v>0</v>
      </c>
      <c r="H755" s="353">
        <f>+IFERROR(VLOOKUP($A755,Data_Loss!$A$2:$V$1180,10,FALSE),0)</f>
        <v>0</v>
      </c>
      <c r="I755" s="353">
        <f>+IFERROR(VLOOKUP($A755,Data_Loss!$A$2:$V$1300,12,FALSE),0)</f>
        <v>0</v>
      </c>
      <c r="J755" s="353">
        <f>+IFERROR(VLOOKUP($A755,Data_Loss!$A$2:$V$1300,13,FALSE),0)</f>
        <v>0</v>
      </c>
      <c r="K755" s="353">
        <f>+IFERROR(VLOOKUP($A755,Data_Loss!$A$2:$V$1300,14,FALSE),0)</f>
        <v>0</v>
      </c>
      <c r="L755" s="353">
        <f>+IFERROR(VLOOKUP($A755,Data_Loss!$A$2:$V$1300,15,FALSE),0)</f>
        <v>0</v>
      </c>
      <c r="M755" s="353">
        <f>+IFERROR(VLOOKUP($A755,Data_Loss!$A$2:$V$1300,16,FALSE),0)</f>
        <v>0</v>
      </c>
      <c r="N755" s="353">
        <f>+IFERROR(VLOOKUP($A755,Data_Loss!$A$2:$V$1300,17,FALSE),0)</f>
        <v>0</v>
      </c>
      <c r="O755" s="353">
        <f>+IFERROR(VLOOKUP($A755,Data_Loss!$A$2:$V$1300,18,FALSE),0)</f>
        <v>0</v>
      </c>
      <c r="P755" s="353">
        <f>+IFERROR(VLOOKUP($A755,Data_Loss!$A$2:$V$1300,19,FALSE),0)</f>
        <v>0</v>
      </c>
      <c r="Q755" s="353">
        <f>+IFERROR(VLOOKUP($A755,Data_Loss!$A$2:$V$1300,20,FALSE),0)</f>
        <v>0</v>
      </c>
      <c r="R755" s="353">
        <f>+IFERROR(VLOOKUP($A755,Data_Loss!$A$2:$V$1300,21,FALSE),0)</f>
        <v>0</v>
      </c>
      <c r="S755" s="353">
        <f>+IFERROR(VLOOKUP($A755,Data_Loss!$A$2:$V$1300,22,FALSE),0)</f>
        <v>409</v>
      </c>
      <c r="T755" s="191">
        <f>+$I755*'10k &amp; MO'!C$3+$J755*'10k &amp; MO'!C$9+$K755*'10k &amp; MO'!C$15+$L755*'10k &amp; MO'!C$21+$M755*'10k &amp; MO'!C$27</f>
        <v>0</v>
      </c>
      <c r="U755" s="349">
        <f>+$I755*'10k &amp; MO'!D$3+$J755*'10k &amp; MO'!D$9+$K755*'10k &amp; MO'!D$15+$L755*'10k &amp; MO'!D$21+$M755*'10k &amp; MO'!D$27</f>
        <v>0</v>
      </c>
      <c r="V755" s="349">
        <f>+$I755*'10k &amp; MO'!E$3+$J755*'10k &amp; MO'!E$9+$K755*'10k &amp; MO'!E$15+$L755*'10k &amp; MO'!E$21+$M755*'10k &amp; MO'!E$27</f>
        <v>0</v>
      </c>
      <c r="W755" s="349">
        <f>+$I755*'10k &amp; MO'!F$3+$J755*'10k &amp; MO'!F$9+$K755*'10k &amp; MO'!F$15+$L755*'10k &amp; MO'!F$21+$M755*'10k &amp; MO'!F$27</f>
        <v>0</v>
      </c>
      <c r="X755" s="349">
        <f>+$I755*'10k &amp; MO'!G$3+$J755*'10k &amp; MO'!G$9+$K755*'10k &amp; MO'!G$15+$L755*'10k &amp; MO'!G$21+$M755*'10k &amp; MO'!G$27</f>
        <v>0</v>
      </c>
      <c r="Y755" s="349">
        <f>+$N755*'10k &amp; MO'!H$3+$O755*'10k &amp; MO'!H$9+$P755*'10k &amp; MO'!H$15+$Q755*'10k &amp; MO'!H$21+$R755*'10k &amp; MO'!H$27</f>
        <v>0</v>
      </c>
      <c r="Z755" s="349">
        <f>+$N755*'10k &amp; MO'!I$3+$O755*'10k &amp; MO'!I$9+$P755*'10k &amp; MO'!I$15+$Q755*'10k &amp; MO'!I$21+$R755*'10k &amp; MO'!I$27</f>
        <v>0</v>
      </c>
      <c r="AA755" s="349">
        <f>+$N755*'10k &amp; MO'!J$3+$O755*'10k &amp; MO'!J$9+$P755*'10k &amp; MO'!J$15+$Q755*'10k &amp; MO'!J$21+$R755*'10k &amp; MO'!J$27</f>
        <v>0</v>
      </c>
      <c r="AB755" s="349">
        <f>+$N755*'10k &amp; MO'!K$3+$O755*'10k &amp; MO'!K$9+$P755*'10k &amp; MO'!K$15+$Q755*'10k &amp; MO'!K$21+$R755*'10k &amp; MO'!K$27</f>
        <v>0</v>
      </c>
      <c r="AC755" s="349">
        <f>+$N755*'10k &amp; MO'!L$3+$O755*'10k &amp; MO'!L$9+$P755*'10k &amp; MO'!L$15+$Q755*'10k &amp; MO'!L$21+$R755*'10k &amp; MO'!L$27</f>
        <v>0</v>
      </c>
      <c r="AD755" s="350">
        <f>+S755*'10k &amp; MO'!O$3</f>
        <v>438.03899999999999</v>
      </c>
      <c r="AF755" s="192" t="str">
        <f t="shared" si="99"/>
        <v>6792014</v>
      </c>
      <c r="AG755" s="192">
        <f>+IFERROR(VLOOKUP($AF755,'Limited Loss'!$F$5:$P$124,AG$3,FALSE),0)</f>
        <v>0</v>
      </c>
      <c r="AH755" s="193">
        <f>+IFERROR(VLOOKUP($AF755,'Limited Loss'!$F$5:$P$124,AH$3,FALSE),0)</f>
        <v>0</v>
      </c>
      <c r="AI755" s="193">
        <f>+IFERROR(VLOOKUP($AF755,'Limited Loss'!$F$5:$P$124,AI$3,FALSE),0)</f>
        <v>0</v>
      </c>
      <c r="AJ755" s="193">
        <f>+IFERROR(VLOOKUP($AF755,'Limited Loss'!$F$5:$P$124,AJ$3,FALSE),0)</f>
        <v>0</v>
      </c>
      <c r="AK755" s="100">
        <f>+IFERROR(VLOOKUP($AF755,'Limited Loss'!$F$5:$P$124,AK$3,FALSE),0)</f>
        <v>0</v>
      </c>
      <c r="AL755" s="193">
        <f>+IFERROR(VLOOKUP($AF755,'Limited Loss'!$F$5:$P$124,AL$3,FALSE),0)</f>
        <v>0</v>
      </c>
      <c r="AM755" s="193">
        <f>+IFERROR(VLOOKUP($AF755,'Limited Loss'!$F$5:$P$124,AM$3,FALSE),0)</f>
        <v>0</v>
      </c>
      <c r="AN755" s="193">
        <f>+IFERROR(VLOOKUP($AF755,'Limited Loss'!$F$5:$P$124,AN$3,FALSE),0)</f>
        <v>0</v>
      </c>
      <c r="AO755" s="193">
        <f>+IFERROR(VLOOKUP($AF755,'Limited Loss'!$F$5:$P$124,AO$3,FALSE),0)</f>
        <v>0</v>
      </c>
      <c r="AP755" s="100">
        <f>+IFERROR(VLOOKUP($AF755,'Limited Loss'!$F$5:$P$124,AP$3,FALSE),0)</f>
        <v>0</v>
      </c>
      <c r="AQ755" s="353"/>
      <c r="AR755" s="331">
        <f t="shared" si="100"/>
        <v>679</v>
      </c>
      <c r="AS755" s="332">
        <f t="shared" si="100"/>
        <v>2014</v>
      </c>
      <c r="AT755" s="349">
        <f t="shared" si="105"/>
        <v>0</v>
      </c>
      <c r="AU755" s="349">
        <f t="shared" si="105"/>
        <v>0</v>
      </c>
      <c r="AV755" s="349">
        <f t="shared" si="105"/>
        <v>0</v>
      </c>
      <c r="AW755" s="349">
        <f t="shared" si="105"/>
        <v>0</v>
      </c>
      <c r="AX755" s="350">
        <f t="shared" si="105"/>
        <v>0</v>
      </c>
      <c r="AY755" s="349">
        <f t="shared" si="105"/>
        <v>0</v>
      </c>
      <c r="AZ755" s="349">
        <f t="shared" si="105"/>
        <v>0</v>
      </c>
      <c r="BA755" s="349">
        <f t="shared" si="105"/>
        <v>0</v>
      </c>
      <c r="BB755" s="349">
        <f t="shared" si="105"/>
        <v>0</v>
      </c>
      <c r="BC755" s="349">
        <f t="shared" si="105"/>
        <v>0</v>
      </c>
      <c r="BD755" s="350">
        <f t="shared" si="105"/>
        <v>438.03899999999999</v>
      </c>
      <c r="BE755" s="349">
        <f t="shared" si="102"/>
        <v>0</v>
      </c>
      <c r="BF755" s="375">
        <f t="shared" si="103"/>
        <v>0</v>
      </c>
      <c r="BG755" s="334">
        <f t="shared" si="104"/>
        <v>438.03899999999999</v>
      </c>
    </row>
    <row r="756" spans="1:59" x14ac:dyDescent="0.2">
      <c r="A756" s="326" t="str">
        <f t="shared" si="101"/>
        <v>6792015</v>
      </c>
      <c r="B756" s="331">
        <v>679</v>
      </c>
      <c r="C756" s="327">
        <v>2015</v>
      </c>
      <c r="D756" s="353">
        <f>+IFERROR(VLOOKUP($A756,Data_Loss!$A$2:$V$1180,6,FALSE),0)</f>
        <v>0</v>
      </c>
      <c r="E756" s="353">
        <f>+IFERROR(VLOOKUP($A756,Data_Loss!$A$2:$V$1180,7,FALSE),0)</f>
        <v>0</v>
      </c>
      <c r="F756" s="353">
        <f>+IFERROR(VLOOKUP($A756,Data_Loss!$A$2:$V$1180,8,FALSE),0)</f>
        <v>0</v>
      </c>
      <c r="G756" s="353">
        <f>+IFERROR(VLOOKUP($A756,Data_Loss!$A$2:$V$1180,9,FALSE),0)</f>
        <v>0</v>
      </c>
      <c r="H756" s="353">
        <f>+IFERROR(VLOOKUP($A756,Data_Loss!$A$2:$V$1180,10,FALSE),0)</f>
        <v>0</v>
      </c>
      <c r="I756" s="353">
        <f>+IFERROR(VLOOKUP($A756,Data_Loss!$A$2:$V$1300,12,FALSE),0)</f>
        <v>0</v>
      </c>
      <c r="J756" s="353">
        <f>+IFERROR(VLOOKUP($A756,Data_Loss!$A$2:$V$1300,13,FALSE),0)</f>
        <v>0</v>
      </c>
      <c r="K756" s="353">
        <f>+IFERROR(VLOOKUP($A756,Data_Loss!$A$2:$V$1300,14,FALSE),0)</f>
        <v>0</v>
      </c>
      <c r="L756" s="353">
        <f>+IFERROR(VLOOKUP($A756,Data_Loss!$A$2:$V$1300,15,FALSE),0)</f>
        <v>0</v>
      </c>
      <c r="M756" s="353">
        <f>+IFERROR(VLOOKUP($A756,Data_Loss!$A$2:$V$1300,16,FALSE),0)</f>
        <v>0</v>
      </c>
      <c r="N756" s="353">
        <f>+IFERROR(VLOOKUP($A756,Data_Loss!$A$2:$V$1300,17,FALSE),0)</f>
        <v>0</v>
      </c>
      <c r="O756" s="353">
        <f>+IFERROR(VLOOKUP($A756,Data_Loss!$A$2:$V$1300,18,FALSE),0)</f>
        <v>0</v>
      </c>
      <c r="P756" s="353">
        <f>+IFERROR(VLOOKUP($A756,Data_Loss!$A$2:$V$1300,19,FALSE),0)</f>
        <v>0</v>
      </c>
      <c r="Q756" s="353">
        <f>+IFERROR(VLOOKUP($A756,Data_Loss!$A$2:$V$1300,20,FALSE),0)</f>
        <v>0</v>
      </c>
      <c r="R756" s="353">
        <f>+IFERROR(VLOOKUP($A756,Data_Loss!$A$2:$V$1300,21,FALSE),0)</f>
        <v>0</v>
      </c>
      <c r="S756" s="353">
        <f>+IFERROR(VLOOKUP($A756,Data_Loss!$A$2:$V$1300,22,FALSE),0)</f>
        <v>0</v>
      </c>
      <c r="T756" s="191">
        <f>+$I756*'10k &amp; MO'!C$4+$J756*'10k &amp; MO'!C$10+$K756*'10k &amp; MO'!C$16+$L756*'10k &amp; MO'!C$22+$M756*'10k &amp; MO'!C$28</f>
        <v>0</v>
      </c>
      <c r="U756" s="349">
        <f>+$I756*'10k &amp; MO'!D$4+$J756*'10k &amp; MO'!D$10+$K756*'10k &amp; MO'!D$16+$L756*'10k &amp; MO'!D$22+$M756*'10k &amp; MO'!D$28</f>
        <v>0</v>
      </c>
      <c r="V756" s="349">
        <f>+$I756*'10k &amp; MO'!E$4+$J756*'10k &amp; MO'!E$10+$K756*'10k &amp; MO'!E$16+$L756*'10k &amp; MO'!E$22+$M756*'10k &amp; MO'!E$28</f>
        <v>0</v>
      </c>
      <c r="W756" s="349">
        <f>+$I756*'10k &amp; MO'!F$4+$J756*'10k &amp; MO'!F$10+$K756*'10k &amp; MO'!F$16+$L756*'10k &amp; MO'!F$22+$M756*'10k &amp; MO'!F$28</f>
        <v>0</v>
      </c>
      <c r="X756" s="349">
        <f>+$I756*'10k &amp; MO'!G$4+$J756*'10k &amp; MO'!G$10+$K756*'10k &amp; MO'!G$16+$L756*'10k &amp; MO'!G$22+$M756*'10k &amp; MO'!G$28</f>
        <v>0</v>
      </c>
      <c r="Y756" s="349">
        <f>+$N756*'10k &amp; MO'!H$4+$O756*'10k &amp; MO'!H$10+$P756*'10k &amp; MO'!H$16+$Q756*'10k &amp; MO'!H$22+$R756*'10k &amp; MO'!H$28</f>
        <v>0</v>
      </c>
      <c r="Z756" s="349">
        <f>+$N756*'10k &amp; MO'!I$4+$O756*'10k &amp; MO'!I$10+$P756*'10k &amp; MO'!I$16+$Q756*'10k &amp; MO'!I$22+$R756*'10k &amp; MO'!I$28</f>
        <v>0</v>
      </c>
      <c r="AA756" s="349">
        <f>+$N756*'10k &amp; MO'!J$4+$O756*'10k &amp; MO'!J$10+$P756*'10k &amp; MO'!J$16+$Q756*'10k &amp; MO'!J$22+$R756*'10k &amp; MO'!J$28</f>
        <v>0</v>
      </c>
      <c r="AB756" s="349">
        <f>+$N756*'10k &amp; MO'!K$4+$O756*'10k &amp; MO'!K$10+$P756*'10k &amp; MO'!K$16+$Q756*'10k &amp; MO'!K$22+$R756*'10k &amp; MO'!K$28</f>
        <v>0</v>
      </c>
      <c r="AC756" s="349">
        <f>+$N756*'10k &amp; MO'!L$4+$O756*'10k &amp; MO'!L$10+$P756*'10k &amp; MO'!L$16+$Q756*'10k &amp; MO'!L$22+$R756*'10k &amp; MO'!L$28</f>
        <v>0</v>
      </c>
      <c r="AD756" s="350">
        <f>+S756*'10k &amp; MO'!O$4</f>
        <v>0</v>
      </c>
      <c r="AF756" s="192" t="str">
        <f t="shared" si="99"/>
        <v>6792015</v>
      </c>
      <c r="AG756" s="192">
        <f>+IFERROR(VLOOKUP($AF756,'Limited Loss'!$F$5:$P$124,AG$3,FALSE),0)</f>
        <v>0</v>
      </c>
      <c r="AH756" s="193">
        <f>+IFERROR(VLOOKUP($AF756,'Limited Loss'!$F$5:$P$124,AH$3,FALSE),0)</f>
        <v>0</v>
      </c>
      <c r="AI756" s="193">
        <f>+IFERROR(VLOOKUP($AF756,'Limited Loss'!$F$5:$P$124,AI$3,FALSE),0)</f>
        <v>0</v>
      </c>
      <c r="AJ756" s="193">
        <f>+IFERROR(VLOOKUP($AF756,'Limited Loss'!$F$5:$P$124,AJ$3,FALSE),0)</f>
        <v>0</v>
      </c>
      <c r="AK756" s="100">
        <f>+IFERROR(VLOOKUP($AF756,'Limited Loss'!$F$5:$P$124,AK$3,FALSE),0)</f>
        <v>0</v>
      </c>
      <c r="AL756" s="193">
        <f>+IFERROR(VLOOKUP($AF756,'Limited Loss'!$F$5:$P$124,AL$3,FALSE),0)</f>
        <v>0</v>
      </c>
      <c r="AM756" s="193">
        <f>+IFERROR(VLOOKUP($AF756,'Limited Loss'!$F$5:$P$124,AM$3,FALSE),0)</f>
        <v>0</v>
      </c>
      <c r="AN756" s="193">
        <f>+IFERROR(VLOOKUP($AF756,'Limited Loss'!$F$5:$P$124,AN$3,FALSE),0)</f>
        <v>0</v>
      </c>
      <c r="AO756" s="193">
        <f>+IFERROR(VLOOKUP($AF756,'Limited Loss'!$F$5:$P$124,AO$3,FALSE),0)</f>
        <v>0</v>
      </c>
      <c r="AP756" s="100">
        <f>+IFERROR(VLOOKUP($AF756,'Limited Loss'!$F$5:$P$124,AP$3,FALSE),0)</f>
        <v>0</v>
      </c>
      <c r="AQ756" s="353"/>
      <c r="AR756" s="331">
        <f t="shared" si="100"/>
        <v>679</v>
      </c>
      <c r="AS756" s="332">
        <f t="shared" si="100"/>
        <v>2015</v>
      </c>
      <c r="AT756" s="349">
        <f t="shared" si="105"/>
        <v>0</v>
      </c>
      <c r="AU756" s="349">
        <f t="shared" si="105"/>
        <v>0</v>
      </c>
      <c r="AV756" s="349">
        <f t="shared" ref="AV756:BD784" si="106">+V756-AI756</f>
        <v>0</v>
      </c>
      <c r="AW756" s="349">
        <f t="shared" si="106"/>
        <v>0</v>
      </c>
      <c r="AX756" s="350">
        <f t="shared" si="106"/>
        <v>0</v>
      </c>
      <c r="AY756" s="349">
        <f t="shared" si="106"/>
        <v>0</v>
      </c>
      <c r="AZ756" s="349">
        <f t="shared" si="106"/>
        <v>0</v>
      </c>
      <c r="BA756" s="349">
        <f t="shared" si="106"/>
        <v>0</v>
      </c>
      <c r="BB756" s="349">
        <f t="shared" si="106"/>
        <v>0</v>
      </c>
      <c r="BC756" s="349">
        <f t="shared" si="106"/>
        <v>0</v>
      </c>
      <c r="BD756" s="350">
        <f t="shared" si="106"/>
        <v>0</v>
      </c>
      <c r="BE756" s="349">
        <f t="shared" si="102"/>
        <v>0</v>
      </c>
      <c r="BF756" s="375">
        <f t="shared" si="103"/>
        <v>0</v>
      </c>
      <c r="BG756" s="334">
        <f t="shared" si="104"/>
        <v>0</v>
      </c>
    </row>
    <row r="757" spans="1:59" x14ac:dyDescent="0.2">
      <c r="A757" s="326" t="str">
        <f t="shared" si="101"/>
        <v>6792016</v>
      </c>
      <c r="B757" s="331">
        <v>679</v>
      </c>
      <c r="C757" s="327">
        <v>2016</v>
      </c>
      <c r="D757" s="353">
        <f>+IFERROR(VLOOKUP($A757,Data_Loss!$A$2:$V$1180,6,FALSE),0)</f>
        <v>0</v>
      </c>
      <c r="E757" s="353">
        <f>+IFERROR(VLOOKUP($A757,Data_Loss!$A$2:$V$1180,7,FALSE),0)</f>
        <v>0</v>
      </c>
      <c r="F757" s="353">
        <f>+IFERROR(VLOOKUP($A757,Data_Loss!$A$2:$V$1180,8,FALSE),0)</f>
        <v>0</v>
      </c>
      <c r="G757" s="353">
        <f>+IFERROR(VLOOKUP($A757,Data_Loss!$A$2:$V$1180,9,FALSE),0)</f>
        <v>0</v>
      </c>
      <c r="H757" s="353">
        <f>+IFERROR(VLOOKUP($A757,Data_Loss!$A$2:$V$1180,10,FALSE),0)</f>
        <v>0</v>
      </c>
      <c r="I757" s="353">
        <f>+IFERROR(VLOOKUP($A757,Data_Loss!$A$2:$V$1300,12,FALSE),0)</f>
        <v>0</v>
      </c>
      <c r="J757" s="353">
        <f>+IFERROR(VLOOKUP($A757,Data_Loss!$A$2:$V$1300,13,FALSE),0)</f>
        <v>0</v>
      </c>
      <c r="K757" s="353">
        <f>+IFERROR(VLOOKUP($A757,Data_Loss!$A$2:$V$1300,14,FALSE),0)</f>
        <v>0</v>
      </c>
      <c r="L757" s="353">
        <f>+IFERROR(VLOOKUP($A757,Data_Loss!$A$2:$V$1300,15,FALSE),0)</f>
        <v>0</v>
      </c>
      <c r="M757" s="353">
        <f>+IFERROR(VLOOKUP($A757,Data_Loss!$A$2:$V$1300,16,FALSE),0)</f>
        <v>0</v>
      </c>
      <c r="N757" s="353">
        <f>+IFERROR(VLOOKUP($A757,Data_Loss!$A$2:$V$1300,17,FALSE),0)</f>
        <v>0</v>
      </c>
      <c r="O757" s="353">
        <f>+IFERROR(VLOOKUP($A757,Data_Loss!$A$2:$V$1300,18,FALSE),0)</f>
        <v>0</v>
      </c>
      <c r="P757" s="353">
        <f>+IFERROR(VLOOKUP($A757,Data_Loss!$A$2:$V$1300,19,FALSE),0)</f>
        <v>0</v>
      </c>
      <c r="Q757" s="353">
        <f>+IFERROR(VLOOKUP($A757,Data_Loss!$A$2:$V$1300,20,FALSE),0)</f>
        <v>0</v>
      </c>
      <c r="R757" s="353">
        <f>+IFERROR(VLOOKUP($A757,Data_Loss!$A$2:$V$1300,21,FALSE),0)</f>
        <v>0</v>
      </c>
      <c r="S757" s="353">
        <f>+IFERROR(VLOOKUP($A757,Data_Loss!$A$2:$V$1300,22,FALSE),0)</f>
        <v>0</v>
      </c>
      <c r="T757" s="191">
        <f>+$I757*'10k &amp; MO'!C$5+$J757*'10k &amp; MO'!C$11+$K757*'10k &amp; MO'!C$17+$L757*'10k &amp; MO'!C$23+$M757*'10k &amp; MO'!C$29</f>
        <v>0</v>
      </c>
      <c r="U757" s="349">
        <f>+$I757*'10k &amp; MO'!D$5+$J757*'10k &amp; MO'!D$11+$K757*'10k &amp; MO'!D$17+$L757*'10k &amp; MO'!D$23+$M757*'10k &amp; MO'!D$29</f>
        <v>0</v>
      </c>
      <c r="V757" s="349">
        <f>+$I757*'10k &amp; MO'!E$5+$J757*'10k &amp; MO'!E$11+$K757*'10k &amp; MO'!E$17+$L757*'10k &amp; MO'!E$23+$M757*'10k &amp; MO'!E$29</f>
        <v>0</v>
      </c>
      <c r="W757" s="349">
        <f>+$I757*'10k &amp; MO'!F$5+$J757*'10k &amp; MO'!F$11+$K757*'10k &amp; MO'!F$17+$L757*'10k &amp; MO'!F$23+$M757*'10k &amp; MO'!F$29</f>
        <v>0</v>
      </c>
      <c r="X757" s="349">
        <f>+$I757*'10k &amp; MO'!G$5+$J757*'10k &amp; MO'!G$11+$K757*'10k &amp; MO'!G$17+$L757*'10k &amp; MO'!G$23+$M757*'10k &amp; MO'!G$29</f>
        <v>0</v>
      </c>
      <c r="Y757" s="349">
        <f>+$N757*'10k &amp; MO'!H$5+$O757*'10k &amp; MO'!H$11+$P757*'10k &amp; MO'!H$17+$Q757*'10k &amp; MO'!H$23+$R757*'10k &amp; MO'!H$29</f>
        <v>0</v>
      </c>
      <c r="Z757" s="349">
        <f>+$N757*'10k &amp; MO'!I$5+$O757*'10k &amp; MO'!I$11+$P757*'10k &amp; MO'!I$17+$Q757*'10k &amp; MO'!I$23+$R757*'10k &amp; MO'!I$29</f>
        <v>0</v>
      </c>
      <c r="AA757" s="349">
        <f>+$N757*'10k &amp; MO'!J$5+$O757*'10k &amp; MO'!J$11+$P757*'10k &amp; MO'!J$17+$Q757*'10k &amp; MO'!J$23+$R757*'10k &amp; MO'!J$29</f>
        <v>0</v>
      </c>
      <c r="AB757" s="349">
        <f>+$N757*'10k &amp; MO'!K$5+$O757*'10k &amp; MO'!K$11+$P757*'10k &amp; MO'!K$17+$Q757*'10k &amp; MO'!K$23+$R757*'10k &amp; MO'!K$29</f>
        <v>0</v>
      </c>
      <c r="AC757" s="349">
        <f>+$N757*'10k &amp; MO'!L$5+$O757*'10k &amp; MO'!L$11+$P757*'10k &amp; MO'!L$17+$Q757*'10k &amp; MO'!L$23+$R757*'10k &amp; MO'!L$29</f>
        <v>0</v>
      </c>
      <c r="AD757" s="350">
        <f>+S757*'10k &amp; MO'!O$5</f>
        <v>0</v>
      </c>
      <c r="AF757" s="192" t="str">
        <f t="shared" si="99"/>
        <v>6792016</v>
      </c>
      <c r="AG757" s="192">
        <f>+IFERROR(VLOOKUP($AF757,'Limited Loss'!$F$5:$P$124,AG$3,FALSE),0)</f>
        <v>0</v>
      </c>
      <c r="AH757" s="193">
        <f>+IFERROR(VLOOKUP($AF757,'Limited Loss'!$F$5:$P$124,AH$3,FALSE),0)</f>
        <v>0</v>
      </c>
      <c r="AI757" s="193">
        <f>+IFERROR(VLOOKUP($AF757,'Limited Loss'!$F$5:$P$124,AI$3,FALSE),0)</f>
        <v>0</v>
      </c>
      <c r="AJ757" s="193">
        <f>+IFERROR(VLOOKUP($AF757,'Limited Loss'!$F$5:$P$124,AJ$3,FALSE),0)</f>
        <v>0</v>
      </c>
      <c r="AK757" s="100">
        <f>+IFERROR(VLOOKUP($AF757,'Limited Loss'!$F$5:$P$124,AK$3,FALSE),0)</f>
        <v>0</v>
      </c>
      <c r="AL757" s="193">
        <f>+IFERROR(VLOOKUP($AF757,'Limited Loss'!$F$5:$P$124,AL$3,FALSE),0)</f>
        <v>0</v>
      </c>
      <c r="AM757" s="193">
        <f>+IFERROR(VLOOKUP($AF757,'Limited Loss'!$F$5:$P$124,AM$3,FALSE),0)</f>
        <v>0</v>
      </c>
      <c r="AN757" s="193">
        <f>+IFERROR(VLOOKUP($AF757,'Limited Loss'!$F$5:$P$124,AN$3,FALSE),0)</f>
        <v>0</v>
      </c>
      <c r="AO757" s="193">
        <f>+IFERROR(VLOOKUP($AF757,'Limited Loss'!$F$5:$P$124,AO$3,FALSE),0)</f>
        <v>0</v>
      </c>
      <c r="AP757" s="100">
        <f>+IFERROR(VLOOKUP($AF757,'Limited Loss'!$F$5:$P$124,AP$3,FALSE),0)</f>
        <v>0</v>
      </c>
      <c r="AQ757" s="353"/>
      <c r="AR757" s="331">
        <f t="shared" si="100"/>
        <v>679</v>
      </c>
      <c r="AS757" s="332">
        <f t="shared" si="100"/>
        <v>2016</v>
      </c>
      <c r="AT757" s="349">
        <f t="shared" ref="AT757:AX820" si="107">+T757-AG757</f>
        <v>0</v>
      </c>
      <c r="AU757" s="349">
        <f t="shared" si="107"/>
        <v>0</v>
      </c>
      <c r="AV757" s="349">
        <f t="shared" si="106"/>
        <v>0</v>
      </c>
      <c r="AW757" s="349">
        <f t="shared" si="106"/>
        <v>0</v>
      </c>
      <c r="AX757" s="350">
        <f t="shared" si="106"/>
        <v>0</v>
      </c>
      <c r="AY757" s="349">
        <f t="shared" si="106"/>
        <v>0</v>
      </c>
      <c r="AZ757" s="349">
        <f t="shared" si="106"/>
        <v>0</v>
      </c>
      <c r="BA757" s="349">
        <f t="shared" si="106"/>
        <v>0</v>
      </c>
      <c r="BB757" s="349">
        <f t="shared" si="106"/>
        <v>0</v>
      </c>
      <c r="BC757" s="349">
        <f t="shared" si="106"/>
        <v>0</v>
      </c>
      <c r="BD757" s="350">
        <f t="shared" si="106"/>
        <v>0</v>
      </c>
      <c r="BE757" s="349">
        <f t="shared" si="102"/>
        <v>0</v>
      </c>
      <c r="BF757" s="375">
        <f t="shared" si="103"/>
        <v>0</v>
      </c>
      <c r="BG757" s="334">
        <f t="shared" si="104"/>
        <v>0</v>
      </c>
    </row>
    <row r="758" spans="1:59" x14ac:dyDescent="0.2">
      <c r="A758" s="326" t="str">
        <f t="shared" si="101"/>
        <v>6792017</v>
      </c>
      <c r="B758" s="331">
        <v>679</v>
      </c>
      <c r="C758" s="327">
        <v>2017</v>
      </c>
      <c r="D758" s="353">
        <f>+IFERROR(VLOOKUP($A758,Data_Loss!$A$2:$V$1180,6,FALSE),0)</f>
        <v>0</v>
      </c>
      <c r="E758" s="353">
        <f>+IFERROR(VLOOKUP($A758,Data_Loss!$A$2:$V$1180,7,FALSE),0)</f>
        <v>0</v>
      </c>
      <c r="F758" s="353">
        <f>+IFERROR(VLOOKUP($A758,Data_Loss!$A$2:$V$1180,8,FALSE),0)</f>
        <v>0</v>
      </c>
      <c r="G758" s="353">
        <f>+IFERROR(VLOOKUP($A758,Data_Loss!$A$2:$V$1180,9,FALSE),0)</f>
        <v>0</v>
      </c>
      <c r="H758" s="353">
        <f>+IFERROR(VLOOKUP($A758,Data_Loss!$A$2:$V$1180,10,FALSE),0)</f>
        <v>0</v>
      </c>
      <c r="I758" s="353">
        <f>+IFERROR(VLOOKUP($A758,Data_Loss!$A$2:$V$1300,12,FALSE),0)</f>
        <v>0</v>
      </c>
      <c r="J758" s="353">
        <f>+IFERROR(VLOOKUP($A758,Data_Loss!$A$2:$V$1300,13,FALSE),0)</f>
        <v>0</v>
      </c>
      <c r="K758" s="353">
        <f>+IFERROR(VLOOKUP($A758,Data_Loss!$A$2:$V$1300,14,FALSE),0)</f>
        <v>0</v>
      </c>
      <c r="L758" s="353">
        <f>+IFERROR(VLOOKUP($A758,Data_Loss!$A$2:$V$1300,15,FALSE),0)</f>
        <v>0</v>
      </c>
      <c r="M758" s="353">
        <f>+IFERROR(VLOOKUP($A758,Data_Loss!$A$2:$V$1300,16,FALSE),0)</f>
        <v>0</v>
      </c>
      <c r="N758" s="353">
        <f>+IFERROR(VLOOKUP($A758,Data_Loss!$A$2:$V$1300,17,FALSE),0)</f>
        <v>0</v>
      </c>
      <c r="O758" s="353">
        <f>+IFERROR(VLOOKUP($A758,Data_Loss!$A$2:$V$1300,18,FALSE),0)</f>
        <v>0</v>
      </c>
      <c r="P758" s="353">
        <f>+IFERROR(VLOOKUP($A758,Data_Loss!$A$2:$V$1300,19,FALSE),0)</f>
        <v>0</v>
      </c>
      <c r="Q758" s="353">
        <f>+IFERROR(VLOOKUP($A758,Data_Loss!$A$2:$V$1300,20,FALSE),0)</f>
        <v>0</v>
      </c>
      <c r="R758" s="353">
        <f>+IFERROR(VLOOKUP($A758,Data_Loss!$A$2:$V$1300,21,FALSE),0)</f>
        <v>0</v>
      </c>
      <c r="S758" s="353">
        <f>+IFERROR(VLOOKUP($A758,Data_Loss!$A$2:$V$1300,22,FALSE),0)</f>
        <v>0</v>
      </c>
      <c r="T758" s="191">
        <f>+$I758*'10k &amp; MO'!C$6+$J758*'10k &amp; MO'!C$12+$K758*'10k &amp; MO'!C$18+$L758*'10k &amp; MO'!C$24+$M758*'10k &amp; MO'!C$30</f>
        <v>0</v>
      </c>
      <c r="U758" s="349">
        <f>+$I758*'10k &amp; MO'!D$6+$J758*'10k &amp; MO'!D$12+$K758*'10k &amp; MO'!D$18+$L758*'10k &amp; MO'!D$24+$M758*'10k &amp; MO'!D$30</f>
        <v>0</v>
      </c>
      <c r="V758" s="349">
        <f>+$I758*'10k &amp; MO'!E$6+$J758*'10k &amp; MO'!E$12+$K758*'10k &amp; MO'!E$18+$L758*'10k &amp; MO'!E$24+$M758*'10k &amp; MO'!E$30</f>
        <v>0</v>
      </c>
      <c r="W758" s="349">
        <f>+$I758*'10k &amp; MO'!F$6+$J758*'10k &amp; MO'!F$12+$K758*'10k &amp; MO'!F$18+$L758*'10k &amp; MO'!F$24+$M758*'10k &amp; MO'!F$30</f>
        <v>0</v>
      </c>
      <c r="X758" s="349">
        <f>+$I758*'10k &amp; MO'!G$6+$J758*'10k &amp; MO'!G$12+$K758*'10k &amp; MO'!G$18+$L758*'10k &amp; MO'!G$24+$M758*'10k &amp; MO'!G$30</f>
        <v>0</v>
      </c>
      <c r="Y758" s="349">
        <f>+$N758*'10k &amp; MO'!H$6+$O758*'10k &amp; MO'!H$12+$P758*'10k &amp; MO'!H$18+$Q758*'10k &amp; MO'!H$24+$R758*'10k &amp; MO'!H$30</f>
        <v>0</v>
      </c>
      <c r="Z758" s="349">
        <f>+$N758*'10k &amp; MO'!I$6+$O758*'10k &amp; MO'!I$12+$P758*'10k &amp; MO'!I$18+$Q758*'10k &amp; MO'!I$24+$R758*'10k &amp; MO'!I$30</f>
        <v>0</v>
      </c>
      <c r="AA758" s="349">
        <f>+$N758*'10k &amp; MO'!J$6+$O758*'10k &amp; MO'!J$12+$P758*'10k &amp; MO'!J$18+$Q758*'10k &amp; MO'!J$24+$R758*'10k &amp; MO'!J$30</f>
        <v>0</v>
      </c>
      <c r="AB758" s="349">
        <f>+$N758*'10k &amp; MO'!K$6+$O758*'10k &amp; MO'!K$12+$P758*'10k &amp; MO'!K$18+$Q758*'10k &amp; MO'!K$24+$R758*'10k &amp; MO'!K$30</f>
        <v>0</v>
      </c>
      <c r="AC758" s="349">
        <f>+$N758*'10k &amp; MO'!L$6+$O758*'10k &amp; MO'!L$12+$P758*'10k &amp; MO'!L$18+$Q758*'10k &amp; MO'!L$24+$R758*'10k &amp; MO'!L$30</f>
        <v>0</v>
      </c>
      <c r="AD758" s="350">
        <f>+S758*'10k &amp; MO'!O$6</f>
        <v>0</v>
      </c>
      <c r="AF758" s="192" t="str">
        <f t="shared" si="99"/>
        <v>6792017</v>
      </c>
      <c r="AG758" s="192">
        <f>+IFERROR(VLOOKUP($AF758,'Limited Loss'!$F$5:$P$124,AG$3,FALSE),0)</f>
        <v>0</v>
      </c>
      <c r="AH758" s="193">
        <f>+IFERROR(VLOOKUP($AF758,'Limited Loss'!$F$5:$P$124,AH$3,FALSE),0)</f>
        <v>0</v>
      </c>
      <c r="AI758" s="193">
        <f>+IFERROR(VLOOKUP($AF758,'Limited Loss'!$F$5:$P$124,AI$3,FALSE),0)</f>
        <v>0</v>
      </c>
      <c r="AJ758" s="193">
        <f>+IFERROR(VLOOKUP($AF758,'Limited Loss'!$F$5:$P$124,AJ$3,FALSE),0)</f>
        <v>0</v>
      </c>
      <c r="AK758" s="100">
        <f>+IFERROR(VLOOKUP($AF758,'Limited Loss'!$F$5:$P$124,AK$3,FALSE),0)</f>
        <v>0</v>
      </c>
      <c r="AL758" s="193">
        <f>+IFERROR(VLOOKUP($AF758,'Limited Loss'!$F$5:$P$124,AL$3,FALSE),0)</f>
        <v>0</v>
      </c>
      <c r="AM758" s="193">
        <f>+IFERROR(VLOOKUP($AF758,'Limited Loss'!$F$5:$P$124,AM$3,FALSE),0)</f>
        <v>0</v>
      </c>
      <c r="AN758" s="193">
        <f>+IFERROR(VLOOKUP($AF758,'Limited Loss'!$F$5:$P$124,AN$3,FALSE),0)</f>
        <v>0</v>
      </c>
      <c r="AO758" s="193">
        <f>+IFERROR(VLOOKUP($AF758,'Limited Loss'!$F$5:$P$124,AO$3,FALSE),0)</f>
        <v>0</v>
      </c>
      <c r="AP758" s="100">
        <f>+IFERROR(VLOOKUP($AF758,'Limited Loss'!$F$5:$P$124,AP$3,FALSE),0)</f>
        <v>0</v>
      </c>
      <c r="AQ758" s="353"/>
      <c r="AR758" s="331">
        <f t="shared" si="100"/>
        <v>679</v>
      </c>
      <c r="AS758" s="332">
        <f t="shared" si="100"/>
        <v>2017</v>
      </c>
      <c r="AT758" s="349">
        <f t="shared" si="107"/>
        <v>0</v>
      </c>
      <c r="AU758" s="349">
        <f t="shared" si="107"/>
        <v>0</v>
      </c>
      <c r="AV758" s="349">
        <f t="shared" si="106"/>
        <v>0</v>
      </c>
      <c r="AW758" s="349">
        <f t="shared" si="106"/>
        <v>0</v>
      </c>
      <c r="AX758" s="350">
        <f t="shared" si="106"/>
        <v>0</v>
      </c>
      <c r="AY758" s="349">
        <f t="shared" si="106"/>
        <v>0</v>
      </c>
      <c r="AZ758" s="349">
        <f t="shared" si="106"/>
        <v>0</v>
      </c>
      <c r="BA758" s="349">
        <f t="shared" si="106"/>
        <v>0</v>
      </c>
      <c r="BB758" s="349">
        <f t="shared" si="106"/>
        <v>0</v>
      </c>
      <c r="BC758" s="349">
        <f t="shared" si="106"/>
        <v>0</v>
      </c>
      <c r="BD758" s="350">
        <f t="shared" si="106"/>
        <v>0</v>
      </c>
      <c r="BE758" s="349">
        <f t="shared" si="102"/>
        <v>0</v>
      </c>
      <c r="BF758" s="375">
        <f t="shared" si="103"/>
        <v>0</v>
      </c>
      <c r="BG758" s="334">
        <f t="shared" si="104"/>
        <v>0</v>
      </c>
    </row>
    <row r="759" spans="1:59" x14ac:dyDescent="0.2">
      <c r="A759" s="326" t="str">
        <f t="shared" si="101"/>
        <v>6792018</v>
      </c>
      <c r="B759" s="331">
        <v>679</v>
      </c>
      <c r="C759" s="327">
        <v>2018</v>
      </c>
      <c r="D759" s="353">
        <f>+IFERROR(VLOOKUP($A759,Data_Loss!$A$2:$V$1180,6,FALSE),0)</f>
        <v>0</v>
      </c>
      <c r="E759" s="353">
        <f>+IFERROR(VLOOKUP($A759,Data_Loss!$A$2:$V$1180,7,FALSE),0)</f>
        <v>0</v>
      </c>
      <c r="F759" s="353">
        <f>+IFERROR(VLOOKUP($A759,Data_Loss!$A$2:$V$1180,8,FALSE),0)</f>
        <v>0</v>
      </c>
      <c r="G759" s="353">
        <f>+IFERROR(VLOOKUP($A759,Data_Loss!$A$2:$V$1180,9,FALSE),0)</f>
        <v>0</v>
      </c>
      <c r="H759" s="353">
        <f>+IFERROR(VLOOKUP($A759,Data_Loss!$A$2:$V$1180,10,FALSE),0)</f>
        <v>0</v>
      </c>
      <c r="I759" s="353">
        <f>+IFERROR(VLOOKUP($A759,Data_Loss!$A$2:$V$1300,12,FALSE),0)</f>
        <v>0</v>
      </c>
      <c r="J759" s="353">
        <f>+IFERROR(VLOOKUP($A759,Data_Loss!$A$2:$V$1300,13,FALSE),0)</f>
        <v>0</v>
      </c>
      <c r="K759" s="353">
        <f>+IFERROR(VLOOKUP($A759,Data_Loss!$A$2:$V$1300,14,FALSE),0)</f>
        <v>0</v>
      </c>
      <c r="L759" s="353">
        <f>+IFERROR(VLOOKUP($A759,Data_Loss!$A$2:$V$1300,15,FALSE),0)</f>
        <v>0</v>
      </c>
      <c r="M759" s="353">
        <f>+IFERROR(VLOOKUP($A759,Data_Loss!$A$2:$V$1300,16,FALSE),0)</f>
        <v>0</v>
      </c>
      <c r="N759" s="353">
        <f>+IFERROR(VLOOKUP($A759,Data_Loss!$A$2:$V$1300,17,FALSE),0)</f>
        <v>0</v>
      </c>
      <c r="O759" s="353">
        <f>+IFERROR(VLOOKUP($A759,Data_Loss!$A$2:$V$1300,18,FALSE),0)</f>
        <v>0</v>
      </c>
      <c r="P759" s="353">
        <f>+IFERROR(VLOOKUP($A759,Data_Loss!$A$2:$V$1300,19,FALSE),0)</f>
        <v>0</v>
      </c>
      <c r="Q759" s="353">
        <f>+IFERROR(VLOOKUP($A759,Data_Loss!$A$2:$V$1300,20,FALSE),0)</f>
        <v>0</v>
      </c>
      <c r="R759" s="353">
        <f>+IFERROR(VLOOKUP($A759,Data_Loss!$A$2:$V$1300,21,FALSE),0)</f>
        <v>0</v>
      </c>
      <c r="S759" s="353">
        <f>+IFERROR(VLOOKUP($A759,Data_Loss!$A$2:$V$1300,22,FALSE),0)</f>
        <v>0</v>
      </c>
      <c r="T759" s="191">
        <f>+$I759*'10k &amp; MO'!C$7+$J759*'10k &amp; MO'!C$13+$K759*'10k &amp; MO'!C$19+$L759*'10k &amp; MO'!C$25+$M759*'10k &amp; MO'!C$31</f>
        <v>0</v>
      </c>
      <c r="U759" s="349">
        <f>+$I759*'10k &amp; MO'!D$7+$J759*'10k &amp; MO'!D$13+$K759*'10k &amp; MO'!D$19+$L759*'10k &amp; MO'!D$25+$M759*'10k &amp; MO'!D$31</f>
        <v>0</v>
      </c>
      <c r="V759" s="349">
        <f>+$I759*'10k &amp; MO'!E$7+$J759*'10k &amp; MO'!E$13+$K759*'10k &amp; MO'!E$19+$L759*'10k &amp; MO'!E$25+$M759*'10k &amp; MO'!E$31</f>
        <v>0</v>
      </c>
      <c r="W759" s="349">
        <f>+$I759*'10k &amp; MO'!F$7+$J759*'10k &amp; MO'!F$13+$K759*'10k &amp; MO'!F$19+$L759*'10k &amp; MO'!F$25+$M759*'10k &amp; MO'!F$31</f>
        <v>0</v>
      </c>
      <c r="X759" s="349">
        <f>+$I759*'10k &amp; MO'!G$7+$J759*'10k &amp; MO'!G$13+$K759*'10k &amp; MO'!G$19+$L759*'10k &amp; MO'!G$25+$M759*'10k &amp; MO'!G$31</f>
        <v>0</v>
      </c>
      <c r="Y759" s="349">
        <f>+$N759*'10k &amp; MO'!H$7+$O759*'10k &amp; MO'!H$13+$P759*'10k &amp; MO'!H$19+$Q759*'10k &amp; MO'!H$25+$R759*'10k &amp; MO'!H$31</f>
        <v>0</v>
      </c>
      <c r="Z759" s="349">
        <f>+$N759*'10k &amp; MO'!I$7+$O759*'10k &amp; MO'!I$13+$P759*'10k &amp; MO'!I$19+$Q759*'10k &amp; MO'!I$25+$R759*'10k &amp; MO'!I$31</f>
        <v>0</v>
      </c>
      <c r="AA759" s="349">
        <f>+$N759*'10k &amp; MO'!J$7+$O759*'10k &amp; MO'!J$13+$P759*'10k &amp; MO'!J$19+$Q759*'10k &amp; MO'!J$25+$R759*'10k &amp; MO'!J$31</f>
        <v>0</v>
      </c>
      <c r="AB759" s="349">
        <f>+$N759*'10k &amp; MO'!K$7+$O759*'10k &amp; MO'!K$13+$P759*'10k &amp; MO'!K$19+$Q759*'10k &amp; MO'!K$25+$R759*'10k &amp; MO'!K$31</f>
        <v>0</v>
      </c>
      <c r="AC759" s="349">
        <f>+$N759*'10k &amp; MO'!L$7+$O759*'10k &amp; MO'!L$13+$P759*'10k &amp; MO'!L$19+$Q759*'10k &amp; MO'!L$25+$R759*'10k &amp; MO'!L$31</f>
        <v>0</v>
      </c>
      <c r="AD759" s="350">
        <f>+S759*'10k &amp; MO'!O$7</f>
        <v>0</v>
      </c>
      <c r="AF759" s="192" t="str">
        <f t="shared" si="99"/>
        <v>6792018</v>
      </c>
      <c r="AG759" s="192">
        <f>+IFERROR(VLOOKUP($AF759,'Limited Loss'!$F$5:$P$124,AG$3,FALSE),0)</f>
        <v>0</v>
      </c>
      <c r="AH759" s="193">
        <f>+IFERROR(VLOOKUP($AF759,'Limited Loss'!$F$5:$P$124,AH$3,FALSE),0)</f>
        <v>0</v>
      </c>
      <c r="AI759" s="193">
        <f>+IFERROR(VLOOKUP($AF759,'Limited Loss'!$F$5:$P$124,AI$3,FALSE),0)</f>
        <v>0</v>
      </c>
      <c r="AJ759" s="193">
        <f>+IFERROR(VLOOKUP($AF759,'Limited Loss'!$F$5:$P$124,AJ$3,FALSE),0)</f>
        <v>0</v>
      </c>
      <c r="AK759" s="100">
        <f>+IFERROR(VLOOKUP($AF759,'Limited Loss'!$F$5:$P$124,AK$3,FALSE),0)</f>
        <v>0</v>
      </c>
      <c r="AL759" s="193">
        <f>+IFERROR(VLOOKUP($AF759,'Limited Loss'!$F$5:$P$124,AL$3,FALSE),0)</f>
        <v>0</v>
      </c>
      <c r="AM759" s="193">
        <f>+IFERROR(VLOOKUP($AF759,'Limited Loss'!$F$5:$P$124,AM$3,FALSE),0)</f>
        <v>0</v>
      </c>
      <c r="AN759" s="193">
        <f>+IFERROR(VLOOKUP($AF759,'Limited Loss'!$F$5:$P$124,AN$3,FALSE),0)</f>
        <v>0</v>
      </c>
      <c r="AO759" s="193">
        <f>+IFERROR(VLOOKUP($AF759,'Limited Loss'!$F$5:$P$124,AO$3,FALSE),0)</f>
        <v>0</v>
      </c>
      <c r="AP759" s="100">
        <f>+IFERROR(VLOOKUP($AF759,'Limited Loss'!$F$5:$P$124,AP$3,FALSE),0)</f>
        <v>0</v>
      </c>
      <c r="AQ759" s="353"/>
      <c r="AR759" s="331">
        <f t="shared" si="100"/>
        <v>679</v>
      </c>
      <c r="AS759" s="332">
        <f t="shared" si="100"/>
        <v>2018</v>
      </c>
      <c r="AT759" s="349">
        <f t="shared" si="107"/>
        <v>0</v>
      </c>
      <c r="AU759" s="349">
        <f t="shared" si="107"/>
        <v>0</v>
      </c>
      <c r="AV759" s="349">
        <f t="shared" si="106"/>
        <v>0</v>
      </c>
      <c r="AW759" s="349">
        <f t="shared" si="106"/>
        <v>0</v>
      </c>
      <c r="AX759" s="350">
        <f t="shared" si="106"/>
        <v>0</v>
      </c>
      <c r="AY759" s="349">
        <f t="shared" si="106"/>
        <v>0</v>
      </c>
      <c r="AZ759" s="349">
        <f t="shared" si="106"/>
        <v>0</v>
      </c>
      <c r="BA759" s="349">
        <f t="shared" si="106"/>
        <v>0</v>
      </c>
      <c r="BB759" s="349">
        <f t="shared" si="106"/>
        <v>0</v>
      </c>
      <c r="BC759" s="349">
        <f t="shared" si="106"/>
        <v>0</v>
      </c>
      <c r="BD759" s="350">
        <f t="shared" si="106"/>
        <v>0</v>
      </c>
      <c r="BE759" s="349">
        <f t="shared" si="102"/>
        <v>0</v>
      </c>
      <c r="BF759" s="375">
        <f t="shared" si="103"/>
        <v>0</v>
      </c>
      <c r="BG759" s="334">
        <f t="shared" si="104"/>
        <v>0</v>
      </c>
    </row>
    <row r="760" spans="1:59" x14ac:dyDescent="0.2">
      <c r="A760" s="326" t="str">
        <f t="shared" si="101"/>
        <v>6812014</v>
      </c>
      <c r="B760" s="331">
        <v>681</v>
      </c>
      <c r="C760" s="327">
        <v>2014</v>
      </c>
      <c r="D760" s="353">
        <f>+IFERROR(VLOOKUP($A760,Data_Loss!$A$2:$V$1180,6,FALSE),0)</f>
        <v>0</v>
      </c>
      <c r="E760" s="353">
        <f>+IFERROR(VLOOKUP($A760,Data_Loss!$A$2:$V$1180,7,FALSE),0)</f>
        <v>0</v>
      </c>
      <c r="F760" s="353">
        <f>+IFERROR(VLOOKUP($A760,Data_Loss!$A$2:$V$1180,8,FALSE),0)</f>
        <v>0</v>
      </c>
      <c r="G760" s="353">
        <f>+IFERROR(VLOOKUP($A760,Data_Loss!$A$2:$V$1180,9,FALSE),0)</f>
        <v>1</v>
      </c>
      <c r="H760" s="353">
        <f>+IFERROR(VLOOKUP($A760,Data_Loss!$A$2:$V$1180,10,FALSE),0)</f>
        <v>0</v>
      </c>
      <c r="I760" s="353">
        <f>+IFERROR(VLOOKUP($A760,Data_Loss!$A$2:$V$1300,12,FALSE),0)</f>
        <v>0</v>
      </c>
      <c r="J760" s="353">
        <f>+IFERROR(VLOOKUP($A760,Data_Loss!$A$2:$V$1300,13,FALSE),0)</f>
        <v>0</v>
      </c>
      <c r="K760" s="353">
        <f>+IFERROR(VLOOKUP($A760,Data_Loss!$A$2:$V$1300,14,FALSE),0)</f>
        <v>0</v>
      </c>
      <c r="L760" s="353">
        <f>+IFERROR(VLOOKUP($A760,Data_Loss!$A$2:$V$1300,15,FALSE),0)</f>
        <v>23317</v>
      </c>
      <c r="M760" s="353">
        <f>+IFERROR(VLOOKUP($A760,Data_Loss!$A$2:$V$1300,16,FALSE),0)</f>
        <v>0</v>
      </c>
      <c r="N760" s="353">
        <f>+IFERROR(VLOOKUP($A760,Data_Loss!$A$2:$V$1300,17,FALSE),0)</f>
        <v>0</v>
      </c>
      <c r="O760" s="353">
        <f>+IFERROR(VLOOKUP($A760,Data_Loss!$A$2:$V$1300,18,FALSE),0)</f>
        <v>0</v>
      </c>
      <c r="P760" s="353">
        <f>+IFERROR(VLOOKUP($A760,Data_Loss!$A$2:$V$1300,19,FALSE),0)</f>
        <v>0</v>
      </c>
      <c r="Q760" s="353">
        <f>+IFERROR(VLOOKUP($A760,Data_Loss!$A$2:$V$1300,20,FALSE),0)</f>
        <v>12575</v>
      </c>
      <c r="R760" s="353">
        <f>+IFERROR(VLOOKUP($A760,Data_Loss!$A$2:$V$1300,21,FALSE),0)</f>
        <v>0</v>
      </c>
      <c r="S760" s="353">
        <f>+IFERROR(VLOOKUP($A760,Data_Loss!$A$2:$V$1300,22,FALSE),0)</f>
        <v>317</v>
      </c>
      <c r="T760" s="191">
        <f>+$I760*'10k &amp; MO'!C$3+$J760*'10k &amp; MO'!C$9+$K760*'10k &amp; MO'!C$15+$L760*'10k &amp; MO'!C$21+$M760*'10k &amp; MO'!C$27</f>
        <v>0</v>
      </c>
      <c r="U760" s="349">
        <f>+$I760*'10k &amp; MO'!D$3+$J760*'10k &amp; MO'!D$9+$K760*'10k &amp; MO'!D$15+$L760*'10k &amp; MO'!D$21+$M760*'10k &amp; MO'!D$27</f>
        <v>0</v>
      </c>
      <c r="V760" s="349">
        <f>+$I760*'10k &amp; MO'!E$3+$J760*'10k &amp; MO'!E$9+$K760*'10k &amp; MO'!E$15+$L760*'10k &amp; MO'!E$21+$M760*'10k &amp; MO'!E$27</f>
        <v>0</v>
      </c>
      <c r="W760" s="349">
        <f>+$I760*'10k &amp; MO'!F$3+$J760*'10k &amp; MO'!F$9+$K760*'10k &amp; MO'!F$15+$L760*'10k &amp; MO'!F$21+$M760*'10k &amp; MO'!F$27</f>
        <v>28656.593000000001</v>
      </c>
      <c r="X760" s="349">
        <f>+$I760*'10k &amp; MO'!G$3+$J760*'10k &amp; MO'!G$9+$K760*'10k &amp; MO'!G$15+$L760*'10k &amp; MO'!G$21+$M760*'10k &amp; MO'!G$27</f>
        <v>0</v>
      </c>
      <c r="Y760" s="349">
        <f>+$N760*'10k &amp; MO'!H$3+$O760*'10k &amp; MO'!H$9+$P760*'10k &amp; MO'!H$15+$Q760*'10k &amp; MO'!H$21+$R760*'10k &amp; MO'!H$27</f>
        <v>0</v>
      </c>
      <c r="Z760" s="349">
        <f>+$N760*'10k &amp; MO'!I$3+$O760*'10k &amp; MO'!I$9+$P760*'10k &amp; MO'!I$15+$Q760*'10k &amp; MO'!I$21+$R760*'10k &amp; MO'!I$27</f>
        <v>0</v>
      </c>
      <c r="AA760" s="349">
        <f>+$N760*'10k &amp; MO'!J$3+$O760*'10k &amp; MO'!J$9+$P760*'10k &amp; MO'!J$15+$Q760*'10k &amp; MO'!J$21+$R760*'10k &amp; MO'!J$27</f>
        <v>0</v>
      </c>
      <c r="AB760" s="349">
        <f>+$N760*'10k &amp; MO'!K$3+$O760*'10k &amp; MO'!K$9+$P760*'10k &amp; MO'!K$15+$Q760*'10k &amp; MO'!K$21+$R760*'10k &amp; MO'!K$27</f>
        <v>17617.575000000001</v>
      </c>
      <c r="AC760" s="349">
        <f>+$N760*'10k &amp; MO'!L$3+$O760*'10k &amp; MO'!L$9+$P760*'10k &amp; MO'!L$15+$Q760*'10k &amp; MO'!L$21+$R760*'10k &amp; MO'!L$27</f>
        <v>0</v>
      </c>
      <c r="AD760" s="350">
        <f>+S760*'10k &amp; MO'!O$3</f>
        <v>339.50700000000001</v>
      </c>
      <c r="AF760" s="192" t="str">
        <f t="shared" si="99"/>
        <v>6812014</v>
      </c>
      <c r="AG760" s="192">
        <f>+IFERROR(VLOOKUP($AF760,'Limited Loss'!$F$5:$P$124,AG$3,FALSE),0)</f>
        <v>0</v>
      </c>
      <c r="AH760" s="193">
        <f>+IFERROR(VLOOKUP($AF760,'Limited Loss'!$F$5:$P$124,AH$3,FALSE),0)</f>
        <v>0</v>
      </c>
      <c r="AI760" s="193">
        <f>+IFERROR(VLOOKUP($AF760,'Limited Loss'!$F$5:$P$124,AI$3,FALSE),0)</f>
        <v>0</v>
      </c>
      <c r="AJ760" s="193">
        <f>+IFERROR(VLOOKUP($AF760,'Limited Loss'!$F$5:$P$124,AJ$3,FALSE),0)</f>
        <v>0</v>
      </c>
      <c r="AK760" s="100">
        <f>+IFERROR(VLOOKUP($AF760,'Limited Loss'!$F$5:$P$124,AK$3,FALSE),0)</f>
        <v>0</v>
      </c>
      <c r="AL760" s="193">
        <f>+IFERROR(VLOOKUP($AF760,'Limited Loss'!$F$5:$P$124,AL$3,FALSE),0)</f>
        <v>0</v>
      </c>
      <c r="AM760" s="193">
        <f>+IFERROR(VLOOKUP($AF760,'Limited Loss'!$F$5:$P$124,AM$3,FALSE),0)</f>
        <v>0</v>
      </c>
      <c r="AN760" s="193">
        <f>+IFERROR(VLOOKUP($AF760,'Limited Loss'!$F$5:$P$124,AN$3,FALSE),0)</f>
        <v>0</v>
      </c>
      <c r="AO760" s="193">
        <f>+IFERROR(VLOOKUP($AF760,'Limited Loss'!$F$5:$P$124,AO$3,FALSE),0)</f>
        <v>0</v>
      </c>
      <c r="AP760" s="100">
        <f>+IFERROR(VLOOKUP($AF760,'Limited Loss'!$F$5:$P$124,AP$3,FALSE),0)</f>
        <v>0</v>
      </c>
      <c r="AQ760" s="353"/>
      <c r="AR760" s="331">
        <f t="shared" si="100"/>
        <v>681</v>
      </c>
      <c r="AS760" s="332">
        <f t="shared" si="100"/>
        <v>2014</v>
      </c>
      <c r="AT760" s="349">
        <f t="shared" si="107"/>
        <v>0</v>
      </c>
      <c r="AU760" s="349">
        <f t="shared" si="107"/>
        <v>0</v>
      </c>
      <c r="AV760" s="349">
        <f t="shared" si="106"/>
        <v>0</v>
      </c>
      <c r="AW760" s="349">
        <f t="shared" si="106"/>
        <v>28656.593000000001</v>
      </c>
      <c r="AX760" s="350">
        <f t="shared" si="106"/>
        <v>0</v>
      </c>
      <c r="AY760" s="349">
        <f t="shared" si="106"/>
        <v>0</v>
      </c>
      <c r="AZ760" s="349">
        <f t="shared" si="106"/>
        <v>0</v>
      </c>
      <c r="BA760" s="349">
        <f t="shared" si="106"/>
        <v>0</v>
      </c>
      <c r="BB760" s="349">
        <f t="shared" si="106"/>
        <v>17617.575000000001</v>
      </c>
      <c r="BC760" s="349">
        <f t="shared" si="106"/>
        <v>0</v>
      </c>
      <c r="BD760" s="350">
        <f t="shared" si="106"/>
        <v>339.50700000000001</v>
      </c>
      <c r="BE760" s="349">
        <f t="shared" si="102"/>
        <v>0</v>
      </c>
      <c r="BF760" s="375">
        <f t="shared" si="103"/>
        <v>46274.168000000005</v>
      </c>
      <c r="BG760" s="334">
        <f t="shared" si="104"/>
        <v>339.50700000000001</v>
      </c>
    </row>
    <row r="761" spans="1:59" x14ac:dyDescent="0.2">
      <c r="A761" s="326" t="str">
        <f t="shared" si="101"/>
        <v>6812015</v>
      </c>
      <c r="B761" s="331">
        <v>681</v>
      </c>
      <c r="C761" s="327">
        <v>2015</v>
      </c>
      <c r="D761" s="353">
        <f>+IFERROR(VLOOKUP($A761,Data_Loss!$A$2:$V$1180,6,FALSE),0)</f>
        <v>0</v>
      </c>
      <c r="E761" s="353">
        <f>+IFERROR(VLOOKUP($A761,Data_Loss!$A$2:$V$1180,7,FALSE),0)</f>
        <v>0</v>
      </c>
      <c r="F761" s="353">
        <f>+IFERROR(VLOOKUP($A761,Data_Loss!$A$2:$V$1180,8,FALSE),0)</f>
        <v>0</v>
      </c>
      <c r="G761" s="353">
        <f>+IFERROR(VLOOKUP($A761,Data_Loss!$A$2:$V$1180,9,FALSE),0)</f>
        <v>0</v>
      </c>
      <c r="H761" s="353">
        <f>+IFERROR(VLOOKUP($A761,Data_Loss!$A$2:$V$1180,10,FALSE),0)</f>
        <v>1</v>
      </c>
      <c r="I761" s="353">
        <f>+IFERROR(VLOOKUP($A761,Data_Loss!$A$2:$V$1300,12,FALSE),0)</f>
        <v>0</v>
      </c>
      <c r="J761" s="353">
        <f>+IFERROR(VLOOKUP($A761,Data_Loss!$A$2:$V$1300,13,FALSE),0)</f>
        <v>0</v>
      </c>
      <c r="K761" s="353">
        <f>+IFERROR(VLOOKUP($A761,Data_Loss!$A$2:$V$1300,14,FALSE),0)</f>
        <v>0</v>
      </c>
      <c r="L761" s="353">
        <f>+IFERROR(VLOOKUP($A761,Data_Loss!$A$2:$V$1300,15,FALSE),0)</f>
        <v>0</v>
      </c>
      <c r="M761" s="353">
        <f>+IFERROR(VLOOKUP($A761,Data_Loss!$A$2:$V$1300,16,FALSE),0)</f>
        <v>2880</v>
      </c>
      <c r="N761" s="353">
        <f>+IFERROR(VLOOKUP($A761,Data_Loss!$A$2:$V$1300,17,FALSE),0)</f>
        <v>0</v>
      </c>
      <c r="O761" s="353">
        <f>+IFERROR(VLOOKUP($A761,Data_Loss!$A$2:$V$1300,18,FALSE),0)</f>
        <v>0</v>
      </c>
      <c r="P761" s="353">
        <f>+IFERROR(VLOOKUP($A761,Data_Loss!$A$2:$V$1300,19,FALSE),0)</f>
        <v>0</v>
      </c>
      <c r="Q761" s="353">
        <f>+IFERROR(VLOOKUP($A761,Data_Loss!$A$2:$V$1300,20,FALSE),0)</f>
        <v>0</v>
      </c>
      <c r="R761" s="353">
        <f>+IFERROR(VLOOKUP($A761,Data_Loss!$A$2:$V$1300,21,FALSE),0)</f>
        <v>6184</v>
      </c>
      <c r="S761" s="353">
        <f>+IFERROR(VLOOKUP($A761,Data_Loss!$A$2:$V$1300,22,FALSE),0)</f>
        <v>0</v>
      </c>
      <c r="T761" s="191">
        <f>+$I761*'10k &amp; MO'!C$4+$J761*'10k &amp; MO'!C$10+$K761*'10k &amp; MO'!C$16+$L761*'10k &amp; MO'!C$22+$M761*'10k &amp; MO'!C$28</f>
        <v>0</v>
      </c>
      <c r="U761" s="349">
        <f>+$I761*'10k &amp; MO'!D$4+$J761*'10k &amp; MO'!D$10+$K761*'10k &amp; MO'!D$16+$L761*'10k &amp; MO'!D$22+$M761*'10k &amp; MO'!D$28</f>
        <v>0</v>
      </c>
      <c r="V761" s="349">
        <f>+$I761*'10k &amp; MO'!E$4+$J761*'10k &amp; MO'!E$10+$K761*'10k &amp; MO'!E$16+$L761*'10k &amp; MO'!E$22+$M761*'10k &amp; MO'!E$28</f>
        <v>100.80000000000001</v>
      </c>
      <c r="W761" s="349">
        <f>+$I761*'10k &amp; MO'!F$4+$J761*'10k &amp; MO'!F$10+$K761*'10k &amp; MO'!F$16+$L761*'10k &amp; MO'!F$22+$M761*'10k &amp; MO'!F$28</f>
        <v>60.191999999999993</v>
      </c>
      <c r="X761" s="349">
        <f>+$I761*'10k &amp; MO'!G$4+$J761*'10k &amp; MO'!G$10+$K761*'10k &amp; MO'!G$16+$L761*'10k &amp; MO'!G$22+$M761*'10k &amp; MO'!G$28</f>
        <v>3326.9760000000001</v>
      </c>
      <c r="Y761" s="349">
        <f>+$N761*'10k &amp; MO'!H$4+$O761*'10k &amp; MO'!H$10+$P761*'10k &amp; MO'!H$16+$Q761*'10k &amp; MO'!H$22+$R761*'10k &amp; MO'!H$28</f>
        <v>0</v>
      </c>
      <c r="Z761" s="349">
        <f>+$N761*'10k &amp; MO'!I$4+$O761*'10k &amp; MO'!I$10+$P761*'10k &amp; MO'!I$16+$Q761*'10k &amp; MO'!I$22+$R761*'10k &amp; MO'!I$28</f>
        <v>0</v>
      </c>
      <c r="AA761" s="349">
        <f>+$N761*'10k &amp; MO'!J$4+$O761*'10k &amp; MO'!J$10+$P761*'10k &amp; MO'!J$16+$Q761*'10k &amp; MO'!J$22+$R761*'10k &amp; MO'!J$28</f>
        <v>174.3888</v>
      </c>
      <c r="AB761" s="349">
        <f>+$N761*'10k &amp; MO'!K$4+$O761*'10k &amp; MO'!K$10+$P761*'10k &amp; MO'!K$16+$Q761*'10k &amp; MO'!K$22+$R761*'10k &amp; MO'!K$28</f>
        <v>238.084</v>
      </c>
      <c r="AC761" s="349">
        <f>+$N761*'10k &amp; MO'!L$4+$O761*'10k &amp; MO'!L$10+$P761*'10k &amp; MO'!L$16+$Q761*'10k &amp; MO'!L$22+$R761*'10k &amp; MO'!L$28</f>
        <v>9074.4016000000011</v>
      </c>
      <c r="AD761" s="350">
        <f>+S761*'10k &amp; MO'!O$4</f>
        <v>0</v>
      </c>
      <c r="AF761" s="192" t="str">
        <f t="shared" si="99"/>
        <v>6812015</v>
      </c>
      <c r="AG761" s="192">
        <f>+IFERROR(VLOOKUP($AF761,'Limited Loss'!$F$5:$P$124,AG$3,FALSE),0)</f>
        <v>0</v>
      </c>
      <c r="AH761" s="193">
        <f>+IFERROR(VLOOKUP($AF761,'Limited Loss'!$F$5:$P$124,AH$3,FALSE),0)</f>
        <v>0</v>
      </c>
      <c r="AI761" s="193">
        <f>+IFERROR(VLOOKUP($AF761,'Limited Loss'!$F$5:$P$124,AI$3,FALSE),0)</f>
        <v>0</v>
      </c>
      <c r="AJ761" s="193">
        <f>+IFERROR(VLOOKUP($AF761,'Limited Loss'!$F$5:$P$124,AJ$3,FALSE),0)</f>
        <v>0</v>
      </c>
      <c r="AK761" s="100">
        <f>+IFERROR(VLOOKUP($AF761,'Limited Loss'!$F$5:$P$124,AK$3,FALSE),0)</f>
        <v>0</v>
      </c>
      <c r="AL761" s="193">
        <f>+IFERROR(VLOOKUP($AF761,'Limited Loss'!$F$5:$P$124,AL$3,FALSE),0)</f>
        <v>0</v>
      </c>
      <c r="AM761" s="193">
        <f>+IFERROR(VLOOKUP($AF761,'Limited Loss'!$F$5:$P$124,AM$3,FALSE),0)</f>
        <v>0</v>
      </c>
      <c r="AN761" s="193">
        <f>+IFERROR(VLOOKUP($AF761,'Limited Loss'!$F$5:$P$124,AN$3,FALSE),0)</f>
        <v>0</v>
      </c>
      <c r="AO761" s="193">
        <f>+IFERROR(VLOOKUP($AF761,'Limited Loss'!$F$5:$P$124,AO$3,FALSE),0)</f>
        <v>0</v>
      </c>
      <c r="AP761" s="100">
        <f>+IFERROR(VLOOKUP($AF761,'Limited Loss'!$F$5:$P$124,AP$3,FALSE),0)</f>
        <v>0</v>
      </c>
      <c r="AQ761" s="353"/>
      <c r="AR761" s="331">
        <f t="shared" si="100"/>
        <v>681</v>
      </c>
      <c r="AS761" s="332">
        <f t="shared" si="100"/>
        <v>2015</v>
      </c>
      <c r="AT761" s="349">
        <f t="shared" si="107"/>
        <v>0</v>
      </c>
      <c r="AU761" s="349">
        <f t="shared" si="107"/>
        <v>0</v>
      </c>
      <c r="AV761" s="349">
        <f t="shared" si="106"/>
        <v>100.80000000000001</v>
      </c>
      <c r="AW761" s="349">
        <f t="shared" si="106"/>
        <v>60.191999999999993</v>
      </c>
      <c r="AX761" s="350">
        <f t="shared" si="106"/>
        <v>3326.9760000000001</v>
      </c>
      <c r="AY761" s="349">
        <f t="shared" si="106"/>
        <v>0</v>
      </c>
      <c r="AZ761" s="349">
        <f t="shared" si="106"/>
        <v>0</v>
      </c>
      <c r="BA761" s="349">
        <f t="shared" si="106"/>
        <v>174.3888</v>
      </c>
      <c r="BB761" s="349">
        <f t="shared" si="106"/>
        <v>238.084</v>
      </c>
      <c r="BC761" s="349">
        <f t="shared" si="106"/>
        <v>9074.4016000000011</v>
      </c>
      <c r="BD761" s="350">
        <f t="shared" si="106"/>
        <v>0</v>
      </c>
      <c r="BE761" s="349">
        <f t="shared" si="102"/>
        <v>275.18880000000001</v>
      </c>
      <c r="BF761" s="375">
        <f t="shared" si="103"/>
        <v>12699.653600000001</v>
      </c>
      <c r="BG761" s="334">
        <f t="shared" si="104"/>
        <v>0</v>
      </c>
    </row>
    <row r="762" spans="1:59" x14ac:dyDescent="0.2">
      <c r="A762" s="326" t="str">
        <f t="shared" si="101"/>
        <v>6812016</v>
      </c>
      <c r="B762" s="331">
        <v>681</v>
      </c>
      <c r="C762" s="327">
        <v>2016</v>
      </c>
      <c r="D762" s="353">
        <f>+IFERROR(VLOOKUP($A762,Data_Loss!$A$2:$V$1180,6,FALSE),0)</f>
        <v>0</v>
      </c>
      <c r="E762" s="353">
        <f>+IFERROR(VLOOKUP($A762,Data_Loss!$A$2:$V$1180,7,FALSE),0)</f>
        <v>0</v>
      </c>
      <c r="F762" s="353">
        <f>+IFERROR(VLOOKUP($A762,Data_Loss!$A$2:$V$1180,8,FALSE),0)</f>
        <v>0</v>
      </c>
      <c r="G762" s="353">
        <f>+IFERROR(VLOOKUP($A762,Data_Loss!$A$2:$V$1180,9,FALSE),0)</f>
        <v>0</v>
      </c>
      <c r="H762" s="353">
        <f>+IFERROR(VLOOKUP($A762,Data_Loss!$A$2:$V$1180,10,FALSE),0)</f>
        <v>0</v>
      </c>
      <c r="I762" s="353">
        <f>+IFERROR(VLOOKUP($A762,Data_Loss!$A$2:$V$1300,12,FALSE),0)</f>
        <v>0</v>
      </c>
      <c r="J762" s="353">
        <f>+IFERROR(VLOOKUP($A762,Data_Loss!$A$2:$V$1300,13,FALSE),0)</f>
        <v>0</v>
      </c>
      <c r="K762" s="353">
        <f>+IFERROR(VLOOKUP($A762,Data_Loss!$A$2:$V$1300,14,FALSE),0)</f>
        <v>0</v>
      </c>
      <c r="L762" s="353">
        <f>+IFERROR(VLOOKUP($A762,Data_Loss!$A$2:$V$1300,15,FALSE),0)</f>
        <v>0</v>
      </c>
      <c r="M762" s="353">
        <f>+IFERROR(VLOOKUP($A762,Data_Loss!$A$2:$V$1300,16,FALSE),0)</f>
        <v>0</v>
      </c>
      <c r="N762" s="353">
        <f>+IFERROR(VLOOKUP($A762,Data_Loss!$A$2:$V$1300,17,FALSE),0)</f>
        <v>0</v>
      </c>
      <c r="O762" s="353">
        <f>+IFERROR(VLOOKUP($A762,Data_Loss!$A$2:$V$1300,18,FALSE),0)</f>
        <v>0</v>
      </c>
      <c r="P762" s="353">
        <f>+IFERROR(VLOOKUP($A762,Data_Loss!$A$2:$V$1300,19,FALSE),0)</f>
        <v>0</v>
      </c>
      <c r="Q762" s="353">
        <f>+IFERROR(VLOOKUP($A762,Data_Loss!$A$2:$V$1300,20,FALSE),0)</f>
        <v>0</v>
      </c>
      <c r="R762" s="353">
        <f>+IFERROR(VLOOKUP($A762,Data_Loss!$A$2:$V$1300,21,FALSE),0)</f>
        <v>0</v>
      </c>
      <c r="S762" s="353">
        <f>+IFERROR(VLOOKUP($A762,Data_Loss!$A$2:$V$1300,22,FALSE),0)</f>
        <v>2201</v>
      </c>
      <c r="T762" s="191">
        <f>+$I762*'10k &amp; MO'!C$5+$J762*'10k &amp; MO'!C$11+$K762*'10k &amp; MO'!C$17+$L762*'10k &amp; MO'!C$23+$M762*'10k &amp; MO'!C$29</f>
        <v>0</v>
      </c>
      <c r="U762" s="349">
        <f>+$I762*'10k &amp; MO'!D$5+$J762*'10k &amp; MO'!D$11+$K762*'10k &amp; MO'!D$17+$L762*'10k &amp; MO'!D$23+$M762*'10k &amp; MO'!D$29</f>
        <v>0</v>
      </c>
      <c r="V762" s="349">
        <f>+$I762*'10k &amp; MO'!E$5+$J762*'10k &amp; MO'!E$11+$K762*'10k &amp; MO'!E$17+$L762*'10k &amp; MO'!E$23+$M762*'10k &amp; MO'!E$29</f>
        <v>0</v>
      </c>
      <c r="W762" s="349">
        <f>+$I762*'10k &amp; MO'!F$5+$J762*'10k &amp; MO'!F$11+$K762*'10k &amp; MO'!F$17+$L762*'10k &amp; MO'!F$23+$M762*'10k &amp; MO'!F$29</f>
        <v>0</v>
      </c>
      <c r="X762" s="349">
        <f>+$I762*'10k &amp; MO'!G$5+$J762*'10k &amp; MO'!G$11+$K762*'10k &amp; MO'!G$17+$L762*'10k &amp; MO'!G$23+$M762*'10k &amp; MO'!G$29</f>
        <v>0</v>
      </c>
      <c r="Y762" s="349">
        <f>+$N762*'10k &amp; MO'!H$5+$O762*'10k &amp; MO'!H$11+$P762*'10k &amp; MO'!H$17+$Q762*'10k &amp; MO'!H$23+$R762*'10k &amp; MO'!H$29</f>
        <v>0</v>
      </c>
      <c r="Z762" s="349">
        <f>+$N762*'10k &amp; MO'!I$5+$O762*'10k &amp; MO'!I$11+$P762*'10k &amp; MO'!I$17+$Q762*'10k &amp; MO'!I$23+$R762*'10k &amp; MO'!I$29</f>
        <v>0</v>
      </c>
      <c r="AA762" s="349">
        <f>+$N762*'10k &amp; MO'!J$5+$O762*'10k &amp; MO'!J$11+$P762*'10k &amp; MO'!J$17+$Q762*'10k &amp; MO'!J$23+$R762*'10k &amp; MO'!J$29</f>
        <v>0</v>
      </c>
      <c r="AB762" s="349">
        <f>+$N762*'10k &amp; MO'!K$5+$O762*'10k &amp; MO'!K$11+$P762*'10k &amp; MO'!K$17+$Q762*'10k &amp; MO'!K$23+$R762*'10k &amp; MO'!K$29</f>
        <v>0</v>
      </c>
      <c r="AC762" s="349">
        <f>+$N762*'10k &amp; MO'!L$5+$O762*'10k &amp; MO'!L$11+$P762*'10k &amp; MO'!L$17+$Q762*'10k &amp; MO'!L$23+$R762*'10k &amp; MO'!L$29</f>
        <v>0</v>
      </c>
      <c r="AD762" s="350">
        <f>+S762*'10k &amp; MO'!O$5</f>
        <v>2966.9480000000003</v>
      </c>
      <c r="AF762" s="192" t="str">
        <f t="shared" si="99"/>
        <v>6812016</v>
      </c>
      <c r="AG762" s="192">
        <f>+IFERROR(VLOOKUP($AF762,'Limited Loss'!$F$5:$P$124,AG$3,FALSE),0)</f>
        <v>0</v>
      </c>
      <c r="AH762" s="193">
        <f>+IFERROR(VLOOKUP($AF762,'Limited Loss'!$F$5:$P$124,AH$3,FALSE),0)</f>
        <v>0</v>
      </c>
      <c r="AI762" s="193">
        <f>+IFERROR(VLOOKUP($AF762,'Limited Loss'!$F$5:$P$124,AI$3,FALSE),0)</f>
        <v>0</v>
      </c>
      <c r="AJ762" s="193">
        <f>+IFERROR(VLOOKUP($AF762,'Limited Loss'!$F$5:$P$124,AJ$3,FALSE),0)</f>
        <v>0</v>
      </c>
      <c r="AK762" s="100">
        <f>+IFERROR(VLOOKUP($AF762,'Limited Loss'!$F$5:$P$124,AK$3,FALSE),0)</f>
        <v>0</v>
      </c>
      <c r="AL762" s="193">
        <f>+IFERROR(VLOOKUP($AF762,'Limited Loss'!$F$5:$P$124,AL$3,FALSE),0)</f>
        <v>0</v>
      </c>
      <c r="AM762" s="193">
        <f>+IFERROR(VLOOKUP($AF762,'Limited Loss'!$F$5:$P$124,AM$3,FALSE),0)</f>
        <v>0</v>
      </c>
      <c r="AN762" s="193">
        <f>+IFERROR(VLOOKUP($AF762,'Limited Loss'!$F$5:$P$124,AN$3,FALSE),0)</f>
        <v>0</v>
      </c>
      <c r="AO762" s="193">
        <f>+IFERROR(VLOOKUP($AF762,'Limited Loss'!$F$5:$P$124,AO$3,FALSE),0)</f>
        <v>0</v>
      </c>
      <c r="AP762" s="100">
        <f>+IFERROR(VLOOKUP($AF762,'Limited Loss'!$F$5:$P$124,AP$3,FALSE),0)</f>
        <v>0</v>
      </c>
      <c r="AQ762" s="353"/>
      <c r="AR762" s="331">
        <f t="shared" si="100"/>
        <v>681</v>
      </c>
      <c r="AS762" s="332">
        <f t="shared" si="100"/>
        <v>2016</v>
      </c>
      <c r="AT762" s="349">
        <f t="shared" si="107"/>
        <v>0</v>
      </c>
      <c r="AU762" s="349">
        <f t="shared" si="107"/>
        <v>0</v>
      </c>
      <c r="AV762" s="349">
        <f t="shared" si="106"/>
        <v>0</v>
      </c>
      <c r="AW762" s="349">
        <f t="shared" si="106"/>
        <v>0</v>
      </c>
      <c r="AX762" s="350">
        <f t="shared" si="106"/>
        <v>0</v>
      </c>
      <c r="AY762" s="349">
        <f t="shared" si="106"/>
        <v>0</v>
      </c>
      <c r="AZ762" s="349">
        <f t="shared" si="106"/>
        <v>0</v>
      </c>
      <c r="BA762" s="349">
        <f t="shared" si="106"/>
        <v>0</v>
      </c>
      <c r="BB762" s="349">
        <f t="shared" si="106"/>
        <v>0</v>
      </c>
      <c r="BC762" s="349">
        <f t="shared" si="106"/>
        <v>0</v>
      </c>
      <c r="BD762" s="350">
        <f t="shared" si="106"/>
        <v>2966.9480000000003</v>
      </c>
      <c r="BE762" s="349">
        <f t="shared" si="102"/>
        <v>0</v>
      </c>
      <c r="BF762" s="375">
        <f t="shared" si="103"/>
        <v>0</v>
      </c>
      <c r="BG762" s="334">
        <f t="shared" si="104"/>
        <v>2966.9480000000003</v>
      </c>
    </row>
    <row r="763" spans="1:59" x14ac:dyDescent="0.2">
      <c r="A763" s="326" t="str">
        <f t="shared" si="101"/>
        <v>6812017</v>
      </c>
      <c r="B763" s="331">
        <v>681</v>
      </c>
      <c r="C763" s="327">
        <v>2017</v>
      </c>
      <c r="D763" s="353">
        <f>+IFERROR(VLOOKUP($A763,Data_Loss!$A$2:$V$1180,6,FALSE),0)</f>
        <v>0</v>
      </c>
      <c r="E763" s="353">
        <f>+IFERROR(VLOOKUP($A763,Data_Loss!$A$2:$V$1180,7,FALSE),0)</f>
        <v>0</v>
      </c>
      <c r="F763" s="353">
        <f>+IFERROR(VLOOKUP($A763,Data_Loss!$A$2:$V$1180,8,FALSE),0)</f>
        <v>0</v>
      </c>
      <c r="G763" s="353">
        <f>+IFERROR(VLOOKUP($A763,Data_Loss!$A$2:$V$1180,9,FALSE),0)</f>
        <v>0</v>
      </c>
      <c r="H763" s="353">
        <f>+IFERROR(VLOOKUP($A763,Data_Loss!$A$2:$V$1180,10,FALSE),0)</f>
        <v>0</v>
      </c>
      <c r="I763" s="353">
        <f>+IFERROR(VLOOKUP($A763,Data_Loss!$A$2:$V$1300,12,FALSE),0)</f>
        <v>0</v>
      </c>
      <c r="J763" s="353">
        <f>+IFERROR(VLOOKUP($A763,Data_Loss!$A$2:$V$1300,13,FALSE),0)</f>
        <v>0</v>
      </c>
      <c r="K763" s="353">
        <f>+IFERROR(VLOOKUP($A763,Data_Loss!$A$2:$V$1300,14,FALSE),0)</f>
        <v>0</v>
      </c>
      <c r="L763" s="353">
        <f>+IFERROR(VLOOKUP($A763,Data_Loss!$A$2:$V$1300,15,FALSE),0)</f>
        <v>0</v>
      </c>
      <c r="M763" s="353">
        <f>+IFERROR(VLOOKUP($A763,Data_Loss!$A$2:$V$1300,16,FALSE),0)</f>
        <v>0</v>
      </c>
      <c r="N763" s="353">
        <f>+IFERROR(VLOOKUP($A763,Data_Loss!$A$2:$V$1300,17,FALSE),0)</f>
        <v>0</v>
      </c>
      <c r="O763" s="353">
        <f>+IFERROR(VLOOKUP($A763,Data_Loss!$A$2:$V$1300,18,FALSE),0)</f>
        <v>0</v>
      </c>
      <c r="P763" s="353">
        <f>+IFERROR(VLOOKUP($A763,Data_Loss!$A$2:$V$1300,19,FALSE),0)</f>
        <v>0</v>
      </c>
      <c r="Q763" s="353">
        <f>+IFERROR(VLOOKUP($A763,Data_Loss!$A$2:$V$1300,20,FALSE),0)</f>
        <v>0</v>
      </c>
      <c r="R763" s="353">
        <f>+IFERROR(VLOOKUP($A763,Data_Loss!$A$2:$V$1300,21,FALSE),0)</f>
        <v>0</v>
      </c>
      <c r="S763" s="353">
        <f>+IFERROR(VLOOKUP($A763,Data_Loss!$A$2:$V$1300,22,FALSE),0)</f>
        <v>2853</v>
      </c>
      <c r="T763" s="191">
        <f>+$I763*'10k &amp; MO'!C$6+$J763*'10k &amp; MO'!C$12+$K763*'10k &amp; MO'!C$18+$L763*'10k &amp; MO'!C$24+$M763*'10k &amp; MO'!C$30</f>
        <v>0</v>
      </c>
      <c r="U763" s="349">
        <f>+$I763*'10k &amp; MO'!D$6+$J763*'10k &amp; MO'!D$12+$K763*'10k &amp; MO'!D$18+$L763*'10k &amp; MO'!D$24+$M763*'10k &amp; MO'!D$30</f>
        <v>0</v>
      </c>
      <c r="V763" s="349">
        <f>+$I763*'10k &amp; MO'!E$6+$J763*'10k &amp; MO'!E$12+$K763*'10k &amp; MO'!E$18+$L763*'10k &amp; MO'!E$24+$M763*'10k &amp; MO'!E$30</f>
        <v>0</v>
      </c>
      <c r="W763" s="349">
        <f>+$I763*'10k &amp; MO'!F$6+$J763*'10k &amp; MO'!F$12+$K763*'10k &amp; MO'!F$18+$L763*'10k &amp; MO'!F$24+$M763*'10k &amp; MO'!F$30</f>
        <v>0</v>
      </c>
      <c r="X763" s="349">
        <f>+$I763*'10k &amp; MO'!G$6+$J763*'10k &amp; MO'!G$12+$K763*'10k &amp; MO'!G$18+$L763*'10k &amp; MO'!G$24+$M763*'10k &amp; MO'!G$30</f>
        <v>0</v>
      </c>
      <c r="Y763" s="349">
        <f>+$N763*'10k &amp; MO'!H$6+$O763*'10k &amp; MO'!H$12+$P763*'10k &amp; MO'!H$18+$Q763*'10k &amp; MO'!H$24+$R763*'10k &amp; MO'!H$30</f>
        <v>0</v>
      </c>
      <c r="Z763" s="349">
        <f>+$N763*'10k &amp; MO'!I$6+$O763*'10k &amp; MO'!I$12+$P763*'10k &amp; MO'!I$18+$Q763*'10k &amp; MO'!I$24+$R763*'10k &amp; MO'!I$30</f>
        <v>0</v>
      </c>
      <c r="AA763" s="349">
        <f>+$N763*'10k &amp; MO'!J$6+$O763*'10k &amp; MO'!J$12+$P763*'10k &amp; MO'!J$18+$Q763*'10k &amp; MO'!J$24+$R763*'10k &amp; MO'!J$30</f>
        <v>0</v>
      </c>
      <c r="AB763" s="349">
        <f>+$N763*'10k &amp; MO'!K$6+$O763*'10k &amp; MO'!K$12+$P763*'10k &amp; MO'!K$18+$Q763*'10k &amp; MO'!K$24+$R763*'10k &amp; MO'!K$30</f>
        <v>0</v>
      </c>
      <c r="AC763" s="349">
        <f>+$N763*'10k &amp; MO'!L$6+$O763*'10k &amp; MO'!L$12+$P763*'10k &amp; MO'!L$18+$Q763*'10k &amp; MO'!L$24+$R763*'10k &amp; MO'!L$30</f>
        <v>0</v>
      </c>
      <c r="AD763" s="350">
        <f>+S763*'10k &amp; MO'!O$6</f>
        <v>3840.1380000000004</v>
      </c>
      <c r="AF763" s="192" t="str">
        <f t="shared" si="99"/>
        <v>6812017</v>
      </c>
      <c r="AG763" s="192">
        <f>+IFERROR(VLOOKUP($AF763,'Limited Loss'!$F$5:$P$124,AG$3,FALSE),0)</f>
        <v>0</v>
      </c>
      <c r="AH763" s="193">
        <f>+IFERROR(VLOOKUP($AF763,'Limited Loss'!$F$5:$P$124,AH$3,FALSE),0)</f>
        <v>0</v>
      </c>
      <c r="AI763" s="193">
        <f>+IFERROR(VLOOKUP($AF763,'Limited Loss'!$F$5:$P$124,AI$3,FALSE),0)</f>
        <v>0</v>
      </c>
      <c r="AJ763" s="193">
        <f>+IFERROR(VLOOKUP($AF763,'Limited Loss'!$F$5:$P$124,AJ$3,FALSE),0)</f>
        <v>0</v>
      </c>
      <c r="AK763" s="100">
        <f>+IFERROR(VLOOKUP($AF763,'Limited Loss'!$F$5:$P$124,AK$3,FALSE),0)</f>
        <v>0</v>
      </c>
      <c r="AL763" s="193">
        <f>+IFERROR(VLOOKUP($AF763,'Limited Loss'!$F$5:$P$124,AL$3,FALSE),0)</f>
        <v>0</v>
      </c>
      <c r="AM763" s="193">
        <f>+IFERROR(VLOOKUP($AF763,'Limited Loss'!$F$5:$P$124,AM$3,FALSE),0)</f>
        <v>0</v>
      </c>
      <c r="AN763" s="193">
        <f>+IFERROR(VLOOKUP($AF763,'Limited Loss'!$F$5:$P$124,AN$3,FALSE),0)</f>
        <v>0</v>
      </c>
      <c r="AO763" s="193">
        <f>+IFERROR(VLOOKUP($AF763,'Limited Loss'!$F$5:$P$124,AO$3,FALSE),0)</f>
        <v>0</v>
      </c>
      <c r="AP763" s="100">
        <f>+IFERROR(VLOOKUP($AF763,'Limited Loss'!$F$5:$P$124,AP$3,FALSE),0)</f>
        <v>0</v>
      </c>
      <c r="AQ763" s="353"/>
      <c r="AR763" s="331">
        <f t="shared" si="100"/>
        <v>681</v>
      </c>
      <c r="AS763" s="332">
        <f t="shared" si="100"/>
        <v>2017</v>
      </c>
      <c r="AT763" s="349">
        <f t="shared" si="107"/>
        <v>0</v>
      </c>
      <c r="AU763" s="349">
        <f t="shared" si="107"/>
        <v>0</v>
      </c>
      <c r="AV763" s="349">
        <f t="shared" si="106"/>
        <v>0</v>
      </c>
      <c r="AW763" s="349">
        <f t="shared" si="106"/>
        <v>0</v>
      </c>
      <c r="AX763" s="350">
        <f t="shared" si="106"/>
        <v>0</v>
      </c>
      <c r="AY763" s="349">
        <f t="shared" si="106"/>
        <v>0</v>
      </c>
      <c r="AZ763" s="349">
        <f t="shared" si="106"/>
        <v>0</v>
      </c>
      <c r="BA763" s="349">
        <f t="shared" si="106"/>
        <v>0</v>
      </c>
      <c r="BB763" s="349">
        <f t="shared" si="106"/>
        <v>0</v>
      </c>
      <c r="BC763" s="349">
        <f t="shared" si="106"/>
        <v>0</v>
      </c>
      <c r="BD763" s="350">
        <f t="shared" si="106"/>
        <v>3840.1380000000004</v>
      </c>
      <c r="BE763" s="349">
        <f t="shared" si="102"/>
        <v>0</v>
      </c>
      <c r="BF763" s="375">
        <f t="shared" si="103"/>
        <v>0</v>
      </c>
      <c r="BG763" s="334">
        <f t="shared" si="104"/>
        <v>3840.1380000000004</v>
      </c>
    </row>
    <row r="764" spans="1:59" x14ac:dyDescent="0.2">
      <c r="A764" s="326" t="str">
        <f t="shared" si="101"/>
        <v>6812018</v>
      </c>
      <c r="B764" s="331">
        <v>681</v>
      </c>
      <c r="C764" s="327">
        <v>2018</v>
      </c>
      <c r="D764" s="353">
        <f>+IFERROR(VLOOKUP($A764,Data_Loss!$A$2:$V$1180,6,FALSE),0)</f>
        <v>0</v>
      </c>
      <c r="E764" s="353">
        <f>+IFERROR(VLOOKUP($A764,Data_Loss!$A$2:$V$1180,7,FALSE),0)</f>
        <v>0</v>
      </c>
      <c r="F764" s="353">
        <f>+IFERROR(VLOOKUP($A764,Data_Loss!$A$2:$V$1180,8,FALSE),0)</f>
        <v>0</v>
      </c>
      <c r="G764" s="353">
        <f>+IFERROR(VLOOKUP($A764,Data_Loss!$A$2:$V$1180,9,FALSE),0)</f>
        <v>0</v>
      </c>
      <c r="H764" s="353">
        <f>+IFERROR(VLOOKUP($A764,Data_Loss!$A$2:$V$1180,10,FALSE),0)</f>
        <v>0</v>
      </c>
      <c r="I764" s="353">
        <f>+IFERROR(VLOOKUP($A764,Data_Loss!$A$2:$V$1300,12,FALSE),0)</f>
        <v>0</v>
      </c>
      <c r="J764" s="353">
        <f>+IFERROR(VLOOKUP($A764,Data_Loss!$A$2:$V$1300,13,FALSE),0)</f>
        <v>0</v>
      </c>
      <c r="K764" s="353">
        <f>+IFERROR(VLOOKUP($A764,Data_Loss!$A$2:$V$1300,14,FALSE),0)</f>
        <v>0</v>
      </c>
      <c r="L764" s="353">
        <f>+IFERROR(VLOOKUP($A764,Data_Loss!$A$2:$V$1300,15,FALSE),0)</f>
        <v>0</v>
      </c>
      <c r="M764" s="353">
        <f>+IFERROR(VLOOKUP($A764,Data_Loss!$A$2:$V$1300,16,FALSE),0)</f>
        <v>0</v>
      </c>
      <c r="N764" s="353">
        <f>+IFERROR(VLOOKUP($A764,Data_Loss!$A$2:$V$1300,17,FALSE),0)</f>
        <v>0</v>
      </c>
      <c r="O764" s="353">
        <f>+IFERROR(VLOOKUP($A764,Data_Loss!$A$2:$V$1300,18,FALSE),0)</f>
        <v>0</v>
      </c>
      <c r="P764" s="353">
        <f>+IFERROR(VLOOKUP($A764,Data_Loss!$A$2:$V$1300,19,FALSE),0)</f>
        <v>0</v>
      </c>
      <c r="Q764" s="353">
        <f>+IFERROR(VLOOKUP($A764,Data_Loss!$A$2:$V$1300,20,FALSE),0)</f>
        <v>0</v>
      </c>
      <c r="R764" s="353">
        <f>+IFERROR(VLOOKUP($A764,Data_Loss!$A$2:$V$1300,21,FALSE),0)</f>
        <v>0</v>
      </c>
      <c r="S764" s="353">
        <f>+IFERROR(VLOOKUP($A764,Data_Loss!$A$2:$V$1300,22,FALSE),0)</f>
        <v>858</v>
      </c>
      <c r="T764" s="191">
        <f>+$I764*'10k &amp; MO'!C$7+$J764*'10k &amp; MO'!C$13+$K764*'10k &amp; MO'!C$19+$L764*'10k &amp; MO'!C$25+$M764*'10k &amp; MO'!C$31</f>
        <v>0</v>
      </c>
      <c r="U764" s="349">
        <f>+$I764*'10k &amp; MO'!D$7+$J764*'10k &amp; MO'!D$13+$K764*'10k &amp; MO'!D$19+$L764*'10k &amp; MO'!D$25+$M764*'10k &amp; MO'!D$31</f>
        <v>0</v>
      </c>
      <c r="V764" s="349">
        <f>+$I764*'10k &amp; MO'!E$7+$J764*'10k &amp; MO'!E$13+$K764*'10k &amp; MO'!E$19+$L764*'10k &amp; MO'!E$25+$M764*'10k &amp; MO'!E$31</f>
        <v>0</v>
      </c>
      <c r="W764" s="349">
        <f>+$I764*'10k &amp; MO'!F$7+$J764*'10k &amp; MO'!F$13+$K764*'10k &amp; MO'!F$19+$L764*'10k &amp; MO'!F$25+$M764*'10k &amp; MO'!F$31</f>
        <v>0</v>
      </c>
      <c r="X764" s="349">
        <f>+$I764*'10k &amp; MO'!G$7+$J764*'10k &amp; MO'!G$13+$K764*'10k &amp; MO'!G$19+$L764*'10k &amp; MO'!G$25+$M764*'10k &amp; MO'!G$31</f>
        <v>0</v>
      </c>
      <c r="Y764" s="349">
        <f>+$N764*'10k &amp; MO'!H$7+$O764*'10k &amp; MO'!H$13+$P764*'10k &amp; MO'!H$19+$Q764*'10k &amp; MO'!H$25+$R764*'10k &amp; MO'!H$31</f>
        <v>0</v>
      </c>
      <c r="Z764" s="349">
        <f>+$N764*'10k &amp; MO'!I$7+$O764*'10k &amp; MO'!I$13+$P764*'10k &amp; MO'!I$19+$Q764*'10k &amp; MO'!I$25+$R764*'10k &amp; MO'!I$31</f>
        <v>0</v>
      </c>
      <c r="AA764" s="349">
        <f>+$N764*'10k &amp; MO'!J$7+$O764*'10k &amp; MO'!J$13+$P764*'10k &amp; MO'!J$19+$Q764*'10k &amp; MO'!J$25+$R764*'10k &amp; MO'!J$31</f>
        <v>0</v>
      </c>
      <c r="AB764" s="349">
        <f>+$N764*'10k &amp; MO'!K$7+$O764*'10k &amp; MO'!K$13+$P764*'10k &amp; MO'!K$19+$Q764*'10k &amp; MO'!K$25+$R764*'10k &amp; MO'!K$31</f>
        <v>0</v>
      </c>
      <c r="AC764" s="349">
        <f>+$N764*'10k &amp; MO'!L$7+$O764*'10k &amp; MO'!L$13+$P764*'10k &amp; MO'!L$19+$Q764*'10k &amp; MO'!L$25+$R764*'10k &amp; MO'!L$31</f>
        <v>0</v>
      </c>
      <c r="AD764" s="350">
        <f>+S764*'10k &amp; MO'!O$7</f>
        <v>1137.7080000000001</v>
      </c>
      <c r="AF764" s="192" t="str">
        <f t="shared" si="99"/>
        <v>6812018</v>
      </c>
      <c r="AG764" s="192">
        <f>+IFERROR(VLOOKUP($AF764,'Limited Loss'!$F$5:$P$124,AG$3,FALSE),0)</f>
        <v>0</v>
      </c>
      <c r="AH764" s="193">
        <f>+IFERROR(VLOOKUP($AF764,'Limited Loss'!$F$5:$P$124,AH$3,FALSE),0)</f>
        <v>0</v>
      </c>
      <c r="AI764" s="193">
        <f>+IFERROR(VLOOKUP($AF764,'Limited Loss'!$F$5:$P$124,AI$3,FALSE),0)</f>
        <v>0</v>
      </c>
      <c r="AJ764" s="193">
        <f>+IFERROR(VLOOKUP($AF764,'Limited Loss'!$F$5:$P$124,AJ$3,FALSE),0)</f>
        <v>0</v>
      </c>
      <c r="AK764" s="100">
        <f>+IFERROR(VLOOKUP($AF764,'Limited Loss'!$F$5:$P$124,AK$3,FALSE),0)</f>
        <v>0</v>
      </c>
      <c r="AL764" s="193">
        <f>+IFERROR(VLOOKUP($AF764,'Limited Loss'!$F$5:$P$124,AL$3,FALSE),0)</f>
        <v>0</v>
      </c>
      <c r="AM764" s="193">
        <f>+IFERROR(VLOOKUP($AF764,'Limited Loss'!$F$5:$P$124,AM$3,FALSE),0)</f>
        <v>0</v>
      </c>
      <c r="AN764" s="193">
        <f>+IFERROR(VLOOKUP($AF764,'Limited Loss'!$F$5:$P$124,AN$3,FALSE),0)</f>
        <v>0</v>
      </c>
      <c r="AO764" s="193">
        <f>+IFERROR(VLOOKUP($AF764,'Limited Loss'!$F$5:$P$124,AO$3,FALSE),0)</f>
        <v>0</v>
      </c>
      <c r="AP764" s="100">
        <f>+IFERROR(VLOOKUP($AF764,'Limited Loss'!$F$5:$P$124,AP$3,FALSE),0)</f>
        <v>0</v>
      </c>
      <c r="AQ764" s="353"/>
      <c r="AR764" s="331">
        <f t="shared" si="100"/>
        <v>681</v>
      </c>
      <c r="AS764" s="332">
        <f t="shared" si="100"/>
        <v>2018</v>
      </c>
      <c r="AT764" s="349">
        <f t="shared" si="107"/>
        <v>0</v>
      </c>
      <c r="AU764" s="349">
        <f t="shared" si="107"/>
        <v>0</v>
      </c>
      <c r="AV764" s="349">
        <f t="shared" si="106"/>
        <v>0</v>
      </c>
      <c r="AW764" s="349">
        <f t="shared" si="106"/>
        <v>0</v>
      </c>
      <c r="AX764" s="350">
        <f t="shared" si="106"/>
        <v>0</v>
      </c>
      <c r="AY764" s="349">
        <f t="shared" si="106"/>
        <v>0</v>
      </c>
      <c r="AZ764" s="349">
        <f t="shared" si="106"/>
        <v>0</v>
      </c>
      <c r="BA764" s="349">
        <f t="shared" si="106"/>
        <v>0</v>
      </c>
      <c r="BB764" s="349">
        <f t="shared" si="106"/>
        <v>0</v>
      </c>
      <c r="BC764" s="349">
        <f t="shared" si="106"/>
        <v>0</v>
      </c>
      <c r="BD764" s="350">
        <f t="shared" si="106"/>
        <v>1137.7080000000001</v>
      </c>
      <c r="BE764" s="349">
        <f t="shared" si="102"/>
        <v>0</v>
      </c>
      <c r="BF764" s="375">
        <f t="shared" si="103"/>
        <v>0</v>
      </c>
      <c r="BG764" s="334">
        <f t="shared" si="104"/>
        <v>1137.7080000000001</v>
      </c>
    </row>
    <row r="765" spans="1:59" x14ac:dyDescent="0.2">
      <c r="A765" s="326" t="str">
        <f t="shared" si="101"/>
        <v>6822014</v>
      </c>
      <c r="B765" s="331">
        <v>682</v>
      </c>
      <c r="C765" s="327">
        <v>2014</v>
      </c>
      <c r="D765" s="353">
        <f>+IFERROR(VLOOKUP($A765,Data_Loss!$A$2:$V$1180,6,FALSE),0)</f>
        <v>0</v>
      </c>
      <c r="E765" s="353">
        <f>+IFERROR(VLOOKUP($A765,Data_Loss!$A$2:$V$1180,7,FALSE),0)</f>
        <v>0</v>
      </c>
      <c r="F765" s="353">
        <f>+IFERROR(VLOOKUP($A765,Data_Loss!$A$2:$V$1180,8,FALSE),0)</f>
        <v>0</v>
      </c>
      <c r="G765" s="353">
        <f>+IFERROR(VLOOKUP($A765,Data_Loss!$A$2:$V$1180,9,FALSE),0)</f>
        <v>2</v>
      </c>
      <c r="H765" s="353">
        <f>+IFERROR(VLOOKUP($A765,Data_Loss!$A$2:$V$1180,10,FALSE),0)</f>
        <v>0</v>
      </c>
      <c r="I765" s="353">
        <f>+IFERROR(VLOOKUP($A765,Data_Loss!$A$2:$V$1300,12,FALSE),0)</f>
        <v>0</v>
      </c>
      <c r="J765" s="353">
        <f>+IFERROR(VLOOKUP($A765,Data_Loss!$A$2:$V$1300,13,FALSE),0)</f>
        <v>0</v>
      </c>
      <c r="K765" s="353">
        <f>+IFERROR(VLOOKUP($A765,Data_Loss!$A$2:$V$1300,14,FALSE),0)</f>
        <v>0</v>
      </c>
      <c r="L765" s="353">
        <f>+IFERROR(VLOOKUP($A765,Data_Loss!$A$2:$V$1300,15,FALSE),0)</f>
        <v>55165</v>
      </c>
      <c r="M765" s="353">
        <f>+IFERROR(VLOOKUP($A765,Data_Loss!$A$2:$V$1300,16,FALSE),0)</f>
        <v>0</v>
      </c>
      <c r="N765" s="353">
        <f>+IFERROR(VLOOKUP($A765,Data_Loss!$A$2:$V$1300,17,FALSE),0)</f>
        <v>0</v>
      </c>
      <c r="O765" s="353">
        <f>+IFERROR(VLOOKUP($A765,Data_Loss!$A$2:$V$1300,18,FALSE),0)</f>
        <v>0</v>
      </c>
      <c r="P765" s="353">
        <f>+IFERROR(VLOOKUP($A765,Data_Loss!$A$2:$V$1300,19,FALSE),0)</f>
        <v>0</v>
      </c>
      <c r="Q765" s="353">
        <f>+IFERROR(VLOOKUP($A765,Data_Loss!$A$2:$V$1300,20,FALSE),0)</f>
        <v>66205</v>
      </c>
      <c r="R765" s="353">
        <f>+IFERROR(VLOOKUP($A765,Data_Loss!$A$2:$V$1300,21,FALSE),0)</f>
        <v>0</v>
      </c>
      <c r="S765" s="353">
        <f>+IFERROR(VLOOKUP($A765,Data_Loss!$A$2:$V$1300,22,FALSE),0)</f>
        <v>1134</v>
      </c>
      <c r="T765" s="191">
        <f>+$I765*'10k &amp; MO'!C$3+$J765*'10k &amp; MO'!C$9+$K765*'10k &amp; MO'!C$15+$L765*'10k &amp; MO'!C$21+$M765*'10k &amp; MO'!C$27</f>
        <v>0</v>
      </c>
      <c r="U765" s="349">
        <f>+$I765*'10k &amp; MO'!D$3+$J765*'10k &amp; MO'!D$9+$K765*'10k &amp; MO'!D$15+$L765*'10k &amp; MO'!D$21+$M765*'10k &amp; MO'!D$27</f>
        <v>0</v>
      </c>
      <c r="V765" s="349">
        <f>+$I765*'10k &amp; MO'!E$3+$J765*'10k &amp; MO'!E$9+$K765*'10k &amp; MO'!E$15+$L765*'10k &amp; MO'!E$21+$M765*'10k &amp; MO'!E$27</f>
        <v>0</v>
      </c>
      <c r="W765" s="349">
        <f>+$I765*'10k &amp; MO'!F$3+$J765*'10k &amp; MO'!F$9+$K765*'10k &amp; MO'!F$15+$L765*'10k &amp; MO'!F$21+$M765*'10k &amp; MO'!F$27</f>
        <v>67797.785000000003</v>
      </c>
      <c r="X765" s="349">
        <f>+$I765*'10k &amp; MO'!G$3+$J765*'10k &amp; MO'!G$9+$K765*'10k &amp; MO'!G$15+$L765*'10k &amp; MO'!G$21+$M765*'10k &amp; MO'!G$27</f>
        <v>0</v>
      </c>
      <c r="Y765" s="349">
        <f>+$N765*'10k &amp; MO'!H$3+$O765*'10k &amp; MO'!H$9+$P765*'10k &amp; MO'!H$15+$Q765*'10k &amp; MO'!H$21+$R765*'10k &amp; MO'!H$27</f>
        <v>0</v>
      </c>
      <c r="Z765" s="349">
        <f>+$N765*'10k &amp; MO'!I$3+$O765*'10k &amp; MO'!I$9+$P765*'10k &amp; MO'!I$15+$Q765*'10k &amp; MO'!I$21+$R765*'10k &amp; MO'!I$27</f>
        <v>0</v>
      </c>
      <c r="AA765" s="349">
        <f>+$N765*'10k &amp; MO'!J$3+$O765*'10k &amp; MO'!J$9+$P765*'10k &amp; MO'!J$15+$Q765*'10k &amp; MO'!J$21+$R765*'10k &amp; MO'!J$27</f>
        <v>0</v>
      </c>
      <c r="AB765" s="349">
        <f>+$N765*'10k &amp; MO'!K$3+$O765*'10k &amp; MO'!K$9+$P765*'10k &amp; MO'!K$15+$Q765*'10k &amp; MO'!K$21+$R765*'10k &amp; MO'!K$27</f>
        <v>92753.205000000002</v>
      </c>
      <c r="AC765" s="349">
        <f>+$N765*'10k &amp; MO'!L$3+$O765*'10k &amp; MO'!L$9+$P765*'10k &amp; MO'!L$15+$Q765*'10k &amp; MO'!L$21+$R765*'10k &amp; MO'!L$27</f>
        <v>0</v>
      </c>
      <c r="AD765" s="350">
        <f>+S765*'10k &amp; MO'!O$3</f>
        <v>1214.5139999999999</v>
      </c>
      <c r="AF765" s="192" t="str">
        <f t="shared" si="99"/>
        <v>6822014</v>
      </c>
      <c r="AG765" s="192">
        <f>+IFERROR(VLOOKUP($AF765,'Limited Loss'!$F$5:$P$124,AG$3,FALSE),0)</f>
        <v>0</v>
      </c>
      <c r="AH765" s="193">
        <f>+IFERROR(VLOOKUP($AF765,'Limited Loss'!$F$5:$P$124,AH$3,FALSE),0)</f>
        <v>0</v>
      </c>
      <c r="AI765" s="193">
        <f>+IFERROR(VLOOKUP($AF765,'Limited Loss'!$F$5:$P$124,AI$3,FALSE),0)</f>
        <v>0</v>
      </c>
      <c r="AJ765" s="193">
        <f>+IFERROR(VLOOKUP($AF765,'Limited Loss'!$F$5:$P$124,AJ$3,FALSE),0)</f>
        <v>0</v>
      </c>
      <c r="AK765" s="100">
        <f>+IFERROR(VLOOKUP($AF765,'Limited Loss'!$F$5:$P$124,AK$3,FALSE),0)</f>
        <v>0</v>
      </c>
      <c r="AL765" s="193">
        <f>+IFERROR(VLOOKUP($AF765,'Limited Loss'!$F$5:$P$124,AL$3,FALSE),0)</f>
        <v>0</v>
      </c>
      <c r="AM765" s="193">
        <f>+IFERROR(VLOOKUP($AF765,'Limited Loss'!$F$5:$P$124,AM$3,FALSE),0)</f>
        <v>0</v>
      </c>
      <c r="AN765" s="193">
        <f>+IFERROR(VLOOKUP($AF765,'Limited Loss'!$F$5:$P$124,AN$3,FALSE),0)</f>
        <v>0</v>
      </c>
      <c r="AO765" s="193">
        <f>+IFERROR(VLOOKUP($AF765,'Limited Loss'!$F$5:$P$124,AO$3,FALSE),0)</f>
        <v>0</v>
      </c>
      <c r="AP765" s="100">
        <f>+IFERROR(VLOOKUP($AF765,'Limited Loss'!$F$5:$P$124,AP$3,FALSE),0)</f>
        <v>0</v>
      </c>
      <c r="AQ765" s="353"/>
      <c r="AR765" s="331">
        <f t="shared" si="100"/>
        <v>682</v>
      </c>
      <c r="AS765" s="332">
        <f t="shared" si="100"/>
        <v>2014</v>
      </c>
      <c r="AT765" s="349">
        <f t="shared" si="107"/>
        <v>0</v>
      </c>
      <c r="AU765" s="349">
        <f t="shared" si="107"/>
        <v>0</v>
      </c>
      <c r="AV765" s="349">
        <f t="shared" si="106"/>
        <v>0</v>
      </c>
      <c r="AW765" s="349">
        <f t="shared" si="106"/>
        <v>67797.785000000003</v>
      </c>
      <c r="AX765" s="350">
        <f t="shared" si="106"/>
        <v>0</v>
      </c>
      <c r="AY765" s="349">
        <f t="shared" si="106"/>
        <v>0</v>
      </c>
      <c r="AZ765" s="349">
        <f t="shared" si="106"/>
        <v>0</v>
      </c>
      <c r="BA765" s="349">
        <f t="shared" si="106"/>
        <v>0</v>
      </c>
      <c r="BB765" s="349">
        <f t="shared" si="106"/>
        <v>92753.205000000002</v>
      </c>
      <c r="BC765" s="349">
        <f t="shared" si="106"/>
        <v>0</v>
      </c>
      <c r="BD765" s="350">
        <f t="shared" si="106"/>
        <v>1214.5139999999999</v>
      </c>
      <c r="BE765" s="349">
        <f t="shared" si="102"/>
        <v>0</v>
      </c>
      <c r="BF765" s="375">
        <f t="shared" si="103"/>
        <v>160550.99</v>
      </c>
      <c r="BG765" s="334">
        <f t="shared" si="104"/>
        <v>1214.5139999999999</v>
      </c>
    </row>
    <row r="766" spans="1:59" x14ac:dyDescent="0.2">
      <c r="A766" s="326" t="str">
        <f t="shared" si="101"/>
        <v>6822015</v>
      </c>
      <c r="B766" s="331">
        <v>682</v>
      </c>
      <c r="C766" s="327">
        <v>2015</v>
      </c>
      <c r="D766" s="353">
        <f>+IFERROR(VLOOKUP($A766,Data_Loss!$A$2:$V$1180,6,FALSE),0)</f>
        <v>0</v>
      </c>
      <c r="E766" s="353">
        <f>+IFERROR(VLOOKUP($A766,Data_Loss!$A$2:$V$1180,7,FALSE),0)</f>
        <v>0</v>
      </c>
      <c r="F766" s="353">
        <f>+IFERROR(VLOOKUP($A766,Data_Loss!$A$2:$V$1180,8,FALSE),0)</f>
        <v>0</v>
      </c>
      <c r="G766" s="353">
        <f>+IFERROR(VLOOKUP($A766,Data_Loss!$A$2:$V$1180,9,FALSE),0)</f>
        <v>1</v>
      </c>
      <c r="H766" s="353">
        <f>+IFERROR(VLOOKUP($A766,Data_Loss!$A$2:$V$1180,10,FALSE),0)</f>
        <v>1</v>
      </c>
      <c r="I766" s="353">
        <f>+IFERROR(VLOOKUP($A766,Data_Loss!$A$2:$V$1300,12,FALSE),0)</f>
        <v>0</v>
      </c>
      <c r="J766" s="353">
        <f>+IFERROR(VLOOKUP($A766,Data_Loss!$A$2:$V$1300,13,FALSE),0)</f>
        <v>0</v>
      </c>
      <c r="K766" s="353">
        <f>+IFERROR(VLOOKUP($A766,Data_Loss!$A$2:$V$1300,14,FALSE),0)</f>
        <v>0</v>
      </c>
      <c r="L766" s="353">
        <f>+IFERROR(VLOOKUP($A766,Data_Loss!$A$2:$V$1300,15,FALSE),0)</f>
        <v>20315</v>
      </c>
      <c r="M766" s="353">
        <f>+IFERROR(VLOOKUP($A766,Data_Loss!$A$2:$V$1300,16,FALSE),0)</f>
        <v>24465</v>
      </c>
      <c r="N766" s="353">
        <f>+IFERROR(VLOOKUP($A766,Data_Loss!$A$2:$V$1300,17,FALSE),0)</f>
        <v>0</v>
      </c>
      <c r="O766" s="353">
        <f>+IFERROR(VLOOKUP($A766,Data_Loss!$A$2:$V$1300,18,FALSE),0)</f>
        <v>0</v>
      </c>
      <c r="P766" s="353">
        <f>+IFERROR(VLOOKUP($A766,Data_Loss!$A$2:$V$1300,19,FALSE),0)</f>
        <v>0</v>
      </c>
      <c r="Q766" s="353">
        <f>+IFERROR(VLOOKUP($A766,Data_Loss!$A$2:$V$1300,20,FALSE),0)</f>
        <v>37620</v>
      </c>
      <c r="R766" s="353">
        <f>+IFERROR(VLOOKUP($A766,Data_Loss!$A$2:$V$1300,21,FALSE),0)</f>
        <v>24215</v>
      </c>
      <c r="S766" s="353">
        <f>+IFERROR(VLOOKUP($A766,Data_Loss!$A$2:$V$1300,22,FALSE),0)</f>
        <v>807</v>
      </c>
      <c r="T766" s="191">
        <f>+$I766*'10k &amp; MO'!C$4+$J766*'10k &amp; MO'!C$10+$K766*'10k &amp; MO'!C$16+$L766*'10k &amp; MO'!C$22+$M766*'10k &amp; MO'!C$28</f>
        <v>0</v>
      </c>
      <c r="U766" s="349">
        <f>+$I766*'10k &amp; MO'!D$4+$J766*'10k &amp; MO'!D$10+$K766*'10k &amp; MO'!D$16+$L766*'10k &amp; MO'!D$22+$M766*'10k &amp; MO'!D$28</f>
        <v>0</v>
      </c>
      <c r="V766" s="349">
        <f>+$I766*'10k &amp; MO'!E$4+$J766*'10k &amp; MO'!E$10+$K766*'10k &amp; MO'!E$16+$L766*'10k &amp; MO'!E$22+$M766*'10k &amp; MO'!E$28</f>
        <v>3832.4225000000001</v>
      </c>
      <c r="W766" s="349">
        <f>+$I766*'10k &amp; MO'!F$4+$J766*'10k &amp; MO'!F$10+$K766*'10k &amp; MO'!F$16+$L766*'10k &amp; MO'!F$22+$M766*'10k &amp; MO'!F$28</f>
        <v>22807.030999999999</v>
      </c>
      <c r="X766" s="349">
        <f>+$I766*'10k &amp; MO'!G$4+$J766*'10k &amp; MO'!G$10+$K766*'10k &amp; MO'!G$16+$L766*'10k &amp; MO'!G$22+$M766*'10k &amp; MO'!G$28</f>
        <v>28430.5825</v>
      </c>
      <c r="Y766" s="349">
        <f>+$N766*'10k &amp; MO'!H$4+$O766*'10k &amp; MO'!H$10+$P766*'10k &amp; MO'!H$16+$Q766*'10k &amp; MO'!H$22+$R766*'10k &amp; MO'!H$28</f>
        <v>0</v>
      </c>
      <c r="Z766" s="349">
        <f>+$N766*'10k &amp; MO'!I$4+$O766*'10k &amp; MO'!I$10+$P766*'10k &amp; MO'!I$16+$Q766*'10k &amp; MO'!I$22+$R766*'10k &amp; MO'!I$28</f>
        <v>0</v>
      </c>
      <c r="AA766" s="349">
        <f>+$N766*'10k &amp; MO'!J$4+$O766*'10k &amp; MO'!J$10+$P766*'10k &amp; MO'!J$16+$Q766*'10k &amp; MO'!J$22+$R766*'10k &amp; MO'!J$28</f>
        <v>7740.375</v>
      </c>
      <c r="AB766" s="349">
        <f>+$N766*'10k &amp; MO'!K$4+$O766*'10k &amp; MO'!K$10+$P766*'10k &amp; MO'!K$16+$Q766*'10k &amp; MO'!K$22+$R766*'10k &amp; MO'!K$28</f>
        <v>58979.937499999993</v>
      </c>
      <c r="AC766" s="349">
        <f>+$N766*'10k &amp; MO'!L$4+$O766*'10k &amp; MO'!L$10+$P766*'10k &amp; MO'!L$16+$Q766*'10k &amp; MO'!L$22+$R766*'10k &amp; MO'!L$28</f>
        <v>36417.161</v>
      </c>
      <c r="AD766" s="350">
        <f>+S766*'10k &amp; MO'!O$4</f>
        <v>978.08399999999995</v>
      </c>
      <c r="AF766" s="192" t="str">
        <f t="shared" si="99"/>
        <v>6822015</v>
      </c>
      <c r="AG766" s="192">
        <f>+IFERROR(VLOOKUP($AF766,'Limited Loss'!$F$5:$P$124,AG$3,FALSE),0)</f>
        <v>0</v>
      </c>
      <c r="AH766" s="193">
        <f>+IFERROR(VLOOKUP($AF766,'Limited Loss'!$F$5:$P$124,AH$3,FALSE),0)</f>
        <v>0</v>
      </c>
      <c r="AI766" s="193">
        <f>+IFERROR(VLOOKUP($AF766,'Limited Loss'!$F$5:$P$124,AI$3,FALSE),0)</f>
        <v>0</v>
      </c>
      <c r="AJ766" s="193">
        <f>+IFERROR(VLOOKUP($AF766,'Limited Loss'!$F$5:$P$124,AJ$3,FALSE),0)</f>
        <v>0</v>
      </c>
      <c r="AK766" s="100">
        <f>+IFERROR(VLOOKUP($AF766,'Limited Loss'!$F$5:$P$124,AK$3,FALSE),0)</f>
        <v>0</v>
      </c>
      <c r="AL766" s="193">
        <f>+IFERROR(VLOOKUP($AF766,'Limited Loss'!$F$5:$P$124,AL$3,FALSE),0)</f>
        <v>0</v>
      </c>
      <c r="AM766" s="193">
        <f>+IFERROR(VLOOKUP($AF766,'Limited Loss'!$F$5:$P$124,AM$3,FALSE),0)</f>
        <v>0</v>
      </c>
      <c r="AN766" s="193">
        <f>+IFERROR(VLOOKUP($AF766,'Limited Loss'!$F$5:$P$124,AN$3,FALSE),0)</f>
        <v>0</v>
      </c>
      <c r="AO766" s="193">
        <f>+IFERROR(VLOOKUP($AF766,'Limited Loss'!$F$5:$P$124,AO$3,FALSE),0)</f>
        <v>0</v>
      </c>
      <c r="AP766" s="100">
        <f>+IFERROR(VLOOKUP($AF766,'Limited Loss'!$F$5:$P$124,AP$3,FALSE),0)</f>
        <v>0</v>
      </c>
      <c r="AQ766" s="353"/>
      <c r="AR766" s="331">
        <f t="shared" si="100"/>
        <v>682</v>
      </c>
      <c r="AS766" s="332">
        <f t="shared" si="100"/>
        <v>2015</v>
      </c>
      <c r="AT766" s="349">
        <f t="shared" si="107"/>
        <v>0</v>
      </c>
      <c r="AU766" s="349">
        <f t="shared" si="107"/>
        <v>0</v>
      </c>
      <c r="AV766" s="349">
        <f t="shared" si="106"/>
        <v>3832.4225000000001</v>
      </c>
      <c r="AW766" s="349">
        <f t="shared" si="106"/>
        <v>22807.030999999999</v>
      </c>
      <c r="AX766" s="350">
        <f t="shared" si="106"/>
        <v>28430.5825</v>
      </c>
      <c r="AY766" s="349">
        <f t="shared" si="106"/>
        <v>0</v>
      </c>
      <c r="AZ766" s="349">
        <f t="shared" si="106"/>
        <v>0</v>
      </c>
      <c r="BA766" s="349">
        <f t="shared" si="106"/>
        <v>7740.375</v>
      </c>
      <c r="BB766" s="349">
        <f t="shared" si="106"/>
        <v>58979.937499999993</v>
      </c>
      <c r="BC766" s="349">
        <f t="shared" si="106"/>
        <v>36417.161</v>
      </c>
      <c r="BD766" s="350">
        <f t="shared" si="106"/>
        <v>978.08399999999995</v>
      </c>
      <c r="BE766" s="349">
        <f t="shared" si="102"/>
        <v>11572.797500000001</v>
      </c>
      <c r="BF766" s="375">
        <f t="shared" si="103"/>
        <v>146634.712</v>
      </c>
      <c r="BG766" s="334">
        <f t="shared" si="104"/>
        <v>978.08399999999995</v>
      </c>
    </row>
    <row r="767" spans="1:59" x14ac:dyDescent="0.2">
      <c r="A767" s="326" t="str">
        <f t="shared" si="101"/>
        <v>6822016</v>
      </c>
      <c r="B767" s="331">
        <v>682</v>
      </c>
      <c r="C767" s="327">
        <v>2016</v>
      </c>
      <c r="D767" s="353">
        <f>+IFERROR(VLOOKUP($A767,Data_Loss!$A$2:$V$1180,6,FALSE),0)</f>
        <v>0</v>
      </c>
      <c r="E767" s="353">
        <f>+IFERROR(VLOOKUP($A767,Data_Loss!$A$2:$V$1180,7,FALSE),0)</f>
        <v>0</v>
      </c>
      <c r="F767" s="353">
        <f>+IFERROR(VLOOKUP($A767,Data_Loss!$A$2:$V$1180,8,FALSE),0)</f>
        <v>1</v>
      </c>
      <c r="G767" s="353">
        <f>+IFERROR(VLOOKUP($A767,Data_Loss!$A$2:$V$1180,9,FALSE),0)</f>
        <v>2</v>
      </c>
      <c r="H767" s="353">
        <f>+IFERROR(VLOOKUP($A767,Data_Loss!$A$2:$V$1180,10,FALSE),0)</f>
        <v>1</v>
      </c>
      <c r="I767" s="353">
        <f>+IFERROR(VLOOKUP($A767,Data_Loss!$A$2:$V$1300,12,FALSE),0)</f>
        <v>0</v>
      </c>
      <c r="J767" s="353">
        <f>+IFERROR(VLOOKUP($A767,Data_Loss!$A$2:$V$1300,13,FALSE),0)</f>
        <v>0</v>
      </c>
      <c r="K767" s="353">
        <f>+IFERROR(VLOOKUP($A767,Data_Loss!$A$2:$V$1300,14,FALSE),0)</f>
        <v>100153</v>
      </c>
      <c r="L767" s="353">
        <f>+IFERROR(VLOOKUP($A767,Data_Loss!$A$2:$V$1300,15,FALSE),0)</f>
        <v>24697</v>
      </c>
      <c r="M767" s="353">
        <f>+IFERROR(VLOOKUP($A767,Data_Loss!$A$2:$V$1300,16,FALSE),0)</f>
        <v>328</v>
      </c>
      <c r="N767" s="353">
        <f>+IFERROR(VLOOKUP($A767,Data_Loss!$A$2:$V$1300,17,FALSE),0)</f>
        <v>0</v>
      </c>
      <c r="O767" s="353">
        <f>+IFERROR(VLOOKUP($A767,Data_Loss!$A$2:$V$1300,18,FALSE),0)</f>
        <v>0</v>
      </c>
      <c r="P767" s="353">
        <f>+IFERROR(VLOOKUP($A767,Data_Loss!$A$2:$V$1300,19,FALSE),0)</f>
        <v>95111</v>
      </c>
      <c r="Q767" s="353">
        <f>+IFERROR(VLOOKUP($A767,Data_Loss!$A$2:$V$1300,20,FALSE),0)</f>
        <v>49302</v>
      </c>
      <c r="R767" s="353">
        <f>+IFERROR(VLOOKUP($A767,Data_Loss!$A$2:$V$1300,21,FALSE),0)</f>
        <v>109</v>
      </c>
      <c r="S767" s="353">
        <f>+IFERROR(VLOOKUP($A767,Data_Loss!$A$2:$V$1300,22,FALSE),0)</f>
        <v>11901</v>
      </c>
      <c r="T767" s="191">
        <f>+$I767*'10k &amp; MO'!C$5+$J767*'10k &amp; MO'!C$11+$K767*'10k &amp; MO'!C$17+$L767*'10k &amp; MO'!C$23+$M767*'10k &amp; MO'!C$29</f>
        <v>0</v>
      </c>
      <c r="U767" s="349">
        <f>+$I767*'10k &amp; MO'!D$5+$J767*'10k &amp; MO'!D$11+$K767*'10k &amp; MO'!D$17+$L767*'10k &amp; MO'!D$23+$M767*'10k &amp; MO'!D$29</f>
        <v>590.90269999999998</v>
      </c>
      <c r="V767" s="349">
        <f>+$I767*'10k &amp; MO'!E$5+$J767*'10k &amp; MO'!E$11+$K767*'10k &amp; MO'!E$17+$L767*'10k &amp; MO'!E$23+$M767*'10k &amp; MO'!E$29</f>
        <v>164630.4026</v>
      </c>
      <c r="W767" s="349">
        <f>+$I767*'10k &amp; MO'!F$5+$J767*'10k &amp; MO'!F$11+$K767*'10k &amp; MO'!F$17+$L767*'10k &amp; MO'!F$23+$M767*'10k &amp; MO'!F$29</f>
        <v>29731.355900000002</v>
      </c>
      <c r="X767" s="349">
        <f>+$I767*'10k &amp; MO'!G$5+$J767*'10k &amp; MO'!G$11+$K767*'10k &amp; MO'!G$17+$L767*'10k &amp; MO'!G$23+$M767*'10k &amp; MO'!G$29</f>
        <v>2088.0665999999997</v>
      </c>
      <c r="Y767" s="349">
        <f>+$N767*'10k &amp; MO'!H$5+$O767*'10k &amp; MO'!H$11+$P767*'10k &amp; MO'!H$17+$Q767*'10k &amp; MO'!H$23+$R767*'10k &amp; MO'!H$29</f>
        <v>0</v>
      </c>
      <c r="Z767" s="349">
        <f>+$N767*'10k &amp; MO'!I$5+$O767*'10k &amp; MO'!I$11+$P767*'10k &amp; MO'!I$17+$Q767*'10k &amp; MO'!I$23+$R767*'10k &amp; MO'!I$29</f>
        <v>313.86630000000002</v>
      </c>
      <c r="AA767" s="349">
        <f>+$N767*'10k &amp; MO'!J$5+$O767*'10k &amp; MO'!J$11+$P767*'10k &amp; MO'!J$17+$Q767*'10k &amp; MO'!J$23+$R767*'10k &amp; MO'!J$29</f>
        <v>198389.74649999998</v>
      </c>
      <c r="AB767" s="349">
        <f>+$N767*'10k &amp; MO'!K$5+$O767*'10k &amp; MO'!K$11+$P767*'10k &amp; MO'!K$17+$Q767*'10k &amp; MO'!K$23+$R767*'10k &amp; MO'!K$29</f>
        <v>86164.88489999999</v>
      </c>
      <c r="AC767" s="349">
        <f>+$N767*'10k &amp; MO'!L$5+$O767*'10k &amp; MO'!L$11+$P767*'10k &amp; MO'!L$17+$Q767*'10k &amp; MO'!L$23+$R767*'10k &amp; MO'!L$29</f>
        <v>4433.0008000000007</v>
      </c>
      <c r="AD767" s="350">
        <f>+S767*'10k &amp; MO'!O$5</f>
        <v>16042.548000000001</v>
      </c>
      <c r="AF767" s="192" t="str">
        <f t="shared" si="99"/>
        <v>6822016</v>
      </c>
      <c r="AG767" s="192">
        <f>+IFERROR(VLOOKUP($AF767,'Limited Loss'!$F$5:$P$124,AG$3,FALSE),0)</f>
        <v>0</v>
      </c>
      <c r="AH767" s="193">
        <f>+IFERROR(VLOOKUP($AF767,'Limited Loss'!$F$5:$P$124,AH$3,FALSE),0)</f>
        <v>0</v>
      </c>
      <c r="AI767" s="193">
        <f>+IFERROR(VLOOKUP($AF767,'Limited Loss'!$F$5:$P$124,AI$3,FALSE),0)</f>
        <v>0</v>
      </c>
      <c r="AJ767" s="193">
        <f>+IFERROR(VLOOKUP($AF767,'Limited Loss'!$F$5:$P$124,AJ$3,FALSE),0)</f>
        <v>0</v>
      </c>
      <c r="AK767" s="100">
        <f>+IFERROR(VLOOKUP($AF767,'Limited Loss'!$F$5:$P$124,AK$3,FALSE),0)</f>
        <v>0</v>
      </c>
      <c r="AL767" s="193">
        <f>+IFERROR(VLOOKUP($AF767,'Limited Loss'!$F$5:$P$124,AL$3,FALSE),0)</f>
        <v>0</v>
      </c>
      <c r="AM767" s="193">
        <f>+IFERROR(VLOOKUP($AF767,'Limited Loss'!$F$5:$P$124,AM$3,FALSE),0)</f>
        <v>0</v>
      </c>
      <c r="AN767" s="193">
        <f>+IFERROR(VLOOKUP($AF767,'Limited Loss'!$F$5:$P$124,AN$3,FALSE),0)</f>
        <v>0</v>
      </c>
      <c r="AO767" s="193">
        <f>+IFERROR(VLOOKUP($AF767,'Limited Loss'!$F$5:$P$124,AO$3,FALSE),0)</f>
        <v>0</v>
      </c>
      <c r="AP767" s="100">
        <f>+IFERROR(VLOOKUP($AF767,'Limited Loss'!$F$5:$P$124,AP$3,FALSE),0)</f>
        <v>0</v>
      </c>
      <c r="AQ767" s="353"/>
      <c r="AR767" s="331">
        <f t="shared" si="100"/>
        <v>682</v>
      </c>
      <c r="AS767" s="332">
        <f t="shared" si="100"/>
        <v>2016</v>
      </c>
      <c r="AT767" s="349">
        <f t="shared" si="107"/>
        <v>0</v>
      </c>
      <c r="AU767" s="349">
        <f t="shared" si="107"/>
        <v>590.90269999999998</v>
      </c>
      <c r="AV767" s="349">
        <f t="shared" si="106"/>
        <v>164630.4026</v>
      </c>
      <c r="AW767" s="349">
        <f t="shared" si="106"/>
        <v>29731.355900000002</v>
      </c>
      <c r="AX767" s="350">
        <f t="shared" si="106"/>
        <v>2088.0665999999997</v>
      </c>
      <c r="AY767" s="349">
        <f t="shared" si="106"/>
        <v>0</v>
      </c>
      <c r="AZ767" s="349">
        <f t="shared" si="106"/>
        <v>313.86630000000002</v>
      </c>
      <c r="BA767" s="349">
        <f t="shared" si="106"/>
        <v>198389.74649999998</v>
      </c>
      <c r="BB767" s="349">
        <f t="shared" si="106"/>
        <v>86164.88489999999</v>
      </c>
      <c r="BC767" s="349">
        <f t="shared" si="106"/>
        <v>4433.0008000000007</v>
      </c>
      <c r="BD767" s="350">
        <f t="shared" si="106"/>
        <v>16042.548000000001</v>
      </c>
      <c r="BE767" s="349">
        <f t="shared" si="102"/>
        <v>363924.91810000001</v>
      </c>
      <c r="BF767" s="375">
        <f t="shared" si="103"/>
        <v>122417.30819999998</v>
      </c>
      <c r="BG767" s="334">
        <f t="shared" si="104"/>
        <v>16042.548000000001</v>
      </c>
    </row>
    <row r="768" spans="1:59" x14ac:dyDescent="0.2">
      <c r="A768" s="326" t="str">
        <f t="shared" si="101"/>
        <v>6822017</v>
      </c>
      <c r="B768" s="331">
        <v>682</v>
      </c>
      <c r="C768" s="327">
        <v>2017</v>
      </c>
      <c r="D768" s="353">
        <f>+IFERROR(VLOOKUP($A768,Data_Loss!$A$2:$V$1180,6,FALSE),0)</f>
        <v>0</v>
      </c>
      <c r="E768" s="353">
        <f>+IFERROR(VLOOKUP($A768,Data_Loss!$A$2:$V$1180,7,FALSE),0)</f>
        <v>0</v>
      </c>
      <c r="F768" s="353">
        <f>+IFERROR(VLOOKUP($A768,Data_Loss!$A$2:$V$1180,8,FALSE),0)</f>
        <v>0</v>
      </c>
      <c r="G768" s="353">
        <f>+IFERROR(VLOOKUP($A768,Data_Loss!$A$2:$V$1180,9,FALSE),0)</f>
        <v>1</v>
      </c>
      <c r="H768" s="353">
        <f>+IFERROR(VLOOKUP($A768,Data_Loss!$A$2:$V$1180,10,FALSE),0)</f>
        <v>0</v>
      </c>
      <c r="I768" s="353">
        <f>+IFERROR(VLOOKUP($A768,Data_Loss!$A$2:$V$1300,12,FALSE),0)</f>
        <v>0</v>
      </c>
      <c r="J768" s="353">
        <f>+IFERROR(VLOOKUP($A768,Data_Loss!$A$2:$V$1300,13,FALSE),0)</f>
        <v>0</v>
      </c>
      <c r="K768" s="353">
        <f>+IFERROR(VLOOKUP($A768,Data_Loss!$A$2:$V$1300,14,FALSE),0)</f>
        <v>0</v>
      </c>
      <c r="L768" s="353">
        <f>+IFERROR(VLOOKUP($A768,Data_Loss!$A$2:$V$1300,15,FALSE),0)</f>
        <v>25718</v>
      </c>
      <c r="M768" s="353">
        <f>+IFERROR(VLOOKUP($A768,Data_Loss!$A$2:$V$1300,16,FALSE),0)</f>
        <v>0</v>
      </c>
      <c r="N768" s="353">
        <f>+IFERROR(VLOOKUP($A768,Data_Loss!$A$2:$V$1300,17,FALSE),0)</f>
        <v>0</v>
      </c>
      <c r="O768" s="353">
        <f>+IFERROR(VLOOKUP($A768,Data_Loss!$A$2:$V$1300,18,FALSE),0)</f>
        <v>0</v>
      </c>
      <c r="P768" s="353">
        <f>+IFERROR(VLOOKUP($A768,Data_Loss!$A$2:$V$1300,19,FALSE),0)</f>
        <v>0</v>
      </c>
      <c r="Q768" s="353">
        <f>+IFERROR(VLOOKUP($A768,Data_Loss!$A$2:$V$1300,20,FALSE),0)</f>
        <v>9318</v>
      </c>
      <c r="R768" s="353">
        <f>+IFERROR(VLOOKUP($A768,Data_Loss!$A$2:$V$1300,21,FALSE),0)</f>
        <v>0</v>
      </c>
      <c r="S768" s="353">
        <f>+IFERROR(VLOOKUP($A768,Data_Loss!$A$2:$V$1300,22,FALSE),0)</f>
        <v>921</v>
      </c>
      <c r="T768" s="191">
        <f>+$I768*'10k &amp; MO'!C$6+$J768*'10k &amp; MO'!C$12+$K768*'10k &amp; MO'!C$18+$L768*'10k &amp; MO'!C$24+$M768*'10k &amp; MO'!C$30</f>
        <v>0</v>
      </c>
      <c r="U768" s="349">
        <f>+$I768*'10k &amp; MO'!D$6+$J768*'10k &amp; MO'!D$12+$K768*'10k &amp; MO'!D$18+$L768*'10k &amp; MO'!D$24+$M768*'10k &amp; MO'!D$30</f>
        <v>54.007799999999996</v>
      </c>
      <c r="V768" s="349">
        <f>+$I768*'10k &amp; MO'!E$6+$J768*'10k &amp; MO'!E$12+$K768*'10k &amp; MO'!E$18+$L768*'10k &amp; MO'!E$24+$M768*'10k &amp; MO'!E$30</f>
        <v>22562.401399999999</v>
      </c>
      <c r="W768" s="349">
        <f>+$I768*'10k &amp; MO'!F$6+$J768*'10k &amp; MO'!F$12+$K768*'10k &amp; MO'!F$18+$L768*'10k &amp; MO'!F$24+$M768*'10k &amp; MO'!F$30</f>
        <v>23135.912799999998</v>
      </c>
      <c r="X768" s="349">
        <f>+$I768*'10k &amp; MO'!G$6+$J768*'10k &amp; MO'!G$12+$K768*'10k &amp; MO'!G$18+$L768*'10k &amp; MO'!G$24+$M768*'10k &amp; MO'!G$30</f>
        <v>1944.2808</v>
      </c>
      <c r="Y768" s="349">
        <f>+$N768*'10k &amp; MO'!H$6+$O768*'10k &amp; MO'!H$12+$P768*'10k &amp; MO'!H$18+$Q768*'10k &amp; MO'!H$24+$R768*'10k &amp; MO'!H$30</f>
        <v>0</v>
      </c>
      <c r="Z768" s="349">
        <f>+$N768*'10k &amp; MO'!I$6+$O768*'10k &amp; MO'!I$12+$P768*'10k &amp; MO'!I$18+$Q768*'10k &amp; MO'!I$24+$R768*'10k &amp; MO'!I$30</f>
        <v>6.5225999999999997</v>
      </c>
      <c r="AA768" s="349">
        <f>+$N768*'10k &amp; MO'!J$6+$O768*'10k &amp; MO'!J$12+$P768*'10k &amp; MO'!J$18+$Q768*'10k &amp; MO'!J$24+$R768*'10k &amp; MO'!J$30</f>
        <v>9635.7438000000002</v>
      </c>
      <c r="AB768" s="349">
        <f>+$N768*'10k &amp; MO'!K$6+$O768*'10k &amp; MO'!K$12+$P768*'10k &amp; MO'!K$18+$Q768*'10k &amp; MO'!K$24+$R768*'10k &amp; MO'!K$30</f>
        <v>11752.7934</v>
      </c>
      <c r="AC768" s="349">
        <f>+$N768*'10k &amp; MO'!L$6+$O768*'10k &amp; MO'!L$12+$P768*'10k &amp; MO'!L$18+$Q768*'10k &amp; MO'!L$24+$R768*'10k &amp; MO'!L$30</f>
        <v>990.50340000000006</v>
      </c>
      <c r="AD768" s="350">
        <f>+S768*'10k &amp; MO'!O$6</f>
        <v>1239.6660000000002</v>
      </c>
      <c r="AF768" s="192" t="str">
        <f t="shared" si="99"/>
        <v>6822017</v>
      </c>
      <c r="AG768" s="192">
        <f>+IFERROR(VLOOKUP($AF768,'Limited Loss'!$F$5:$P$124,AG$3,FALSE),0)</f>
        <v>0</v>
      </c>
      <c r="AH768" s="193">
        <f>+IFERROR(VLOOKUP($AF768,'Limited Loss'!$F$5:$P$124,AH$3,FALSE),0)</f>
        <v>0</v>
      </c>
      <c r="AI768" s="193">
        <f>+IFERROR(VLOOKUP($AF768,'Limited Loss'!$F$5:$P$124,AI$3,FALSE),0)</f>
        <v>0</v>
      </c>
      <c r="AJ768" s="193">
        <f>+IFERROR(VLOOKUP($AF768,'Limited Loss'!$F$5:$P$124,AJ$3,FALSE),0)</f>
        <v>0</v>
      </c>
      <c r="AK768" s="100">
        <f>+IFERROR(VLOOKUP($AF768,'Limited Loss'!$F$5:$P$124,AK$3,FALSE),0)</f>
        <v>0</v>
      </c>
      <c r="AL768" s="193">
        <f>+IFERROR(VLOOKUP($AF768,'Limited Loss'!$F$5:$P$124,AL$3,FALSE),0)</f>
        <v>0</v>
      </c>
      <c r="AM768" s="193">
        <f>+IFERROR(VLOOKUP($AF768,'Limited Loss'!$F$5:$P$124,AM$3,FALSE),0)</f>
        <v>0</v>
      </c>
      <c r="AN768" s="193">
        <f>+IFERROR(VLOOKUP($AF768,'Limited Loss'!$F$5:$P$124,AN$3,FALSE),0)</f>
        <v>0</v>
      </c>
      <c r="AO768" s="193">
        <f>+IFERROR(VLOOKUP($AF768,'Limited Loss'!$F$5:$P$124,AO$3,FALSE),0)</f>
        <v>0</v>
      </c>
      <c r="AP768" s="100">
        <f>+IFERROR(VLOOKUP($AF768,'Limited Loss'!$F$5:$P$124,AP$3,FALSE),0)</f>
        <v>0</v>
      </c>
      <c r="AQ768" s="353"/>
      <c r="AR768" s="331">
        <f t="shared" si="100"/>
        <v>682</v>
      </c>
      <c r="AS768" s="332">
        <f t="shared" si="100"/>
        <v>2017</v>
      </c>
      <c r="AT768" s="349">
        <f t="shared" si="107"/>
        <v>0</v>
      </c>
      <c r="AU768" s="349">
        <f t="shared" si="107"/>
        <v>54.007799999999996</v>
      </c>
      <c r="AV768" s="349">
        <f t="shared" si="106"/>
        <v>22562.401399999999</v>
      </c>
      <c r="AW768" s="349">
        <f t="shared" si="106"/>
        <v>23135.912799999998</v>
      </c>
      <c r="AX768" s="350">
        <f t="shared" si="106"/>
        <v>1944.2808</v>
      </c>
      <c r="AY768" s="349">
        <f t="shared" si="106"/>
        <v>0</v>
      </c>
      <c r="AZ768" s="349">
        <f t="shared" si="106"/>
        <v>6.5225999999999997</v>
      </c>
      <c r="BA768" s="349">
        <f t="shared" si="106"/>
        <v>9635.7438000000002</v>
      </c>
      <c r="BB768" s="349">
        <f t="shared" si="106"/>
        <v>11752.7934</v>
      </c>
      <c r="BC768" s="349">
        <f t="shared" si="106"/>
        <v>990.50340000000006</v>
      </c>
      <c r="BD768" s="350">
        <f t="shared" si="106"/>
        <v>1239.6660000000002</v>
      </c>
      <c r="BE768" s="349">
        <f t="shared" si="102"/>
        <v>32258.675599999999</v>
      </c>
      <c r="BF768" s="375">
        <f t="shared" si="103"/>
        <v>37823.490400000002</v>
      </c>
      <c r="BG768" s="334">
        <f t="shared" si="104"/>
        <v>1239.6660000000002</v>
      </c>
    </row>
    <row r="769" spans="1:59" x14ac:dyDescent="0.2">
      <c r="A769" s="326" t="str">
        <f t="shared" si="101"/>
        <v>6822018</v>
      </c>
      <c r="B769" s="331">
        <v>682</v>
      </c>
      <c r="C769" s="327">
        <v>2018</v>
      </c>
      <c r="D769" s="353">
        <f>+IFERROR(VLOOKUP($A769,Data_Loss!$A$2:$V$1180,6,FALSE),0)</f>
        <v>0</v>
      </c>
      <c r="E769" s="353">
        <f>+IFERROR(VLOOKUP($A769,Data_Loss!$A$2:$V$1180,7,FALSE),0)</f>
        <v>0</v>
      </c>
      <c r="F769" s="353">
        <f>+IFERROR(VLOOKUP($A769,Data_Loss!$A$2:$V$1180,8,FALSE),0)</f>
        <v>0</v>
      </c>
      <c r="G769" s="353">
        <f>+IFERROR(VLOOKUP($A769,Data_Loss!$A$2:$V$1180,9,FALSE),0)</f>
        <v>0</v>
      </c>
      <c r="H769" s="353">
        <f>+IFERROR(VLOOKUP($A769,Data_Loss!$A$2:$V$1180,10,FALSE),0)</f>
        <v>2</v>
      </c>
      <c r="I769" s="353">
        <f>+IFERROR(VLOOKUP($A769,Data_Loss!$A$2:$V$1300,12,FALSE),0)</f>
        <v>0</v>
      </c>
      <c r="J769" s="353">
        <f>+IFERROR(VLOOKUP($A769,Data_Loss!$A$2:$V$1300,13,FALSE),0)</f>
        <v>0</v>
      </c>
      <c r="K769" s="353">
        <f>+IFERROR(VLOOKUP($A769,Data_Loss!$A$2:$V$1300,14,FALSE),0)</f>
        <v>0</v>
      </c>
      <c r="L769" s="353">
        <f>+IFERROR(VLOOKUP($A769,Data_Loss!$A$2:$V$1300,15,FALSE),0)</f>
        <v>0</v>
      </c>
      <c r="M769" s="353">
        <f>+IFERROR(VLOOKUP($A769,Data_Loss!$A$2:$V$1300,16,FALSE),0)</f>
        <v>33353</v>
      </c>
      <c r="N769" s="353">
        <f>+IFERROR(VLOOKUP($A769,Data_Loss!$A$2:$V$1300,17,FALSE),0)</f>
        <v>0</v>
      </c>
      <c r="O769" s="353">
        <f>+IFERROR(VLOOKUP($A769,Data_Loss!$A$2:$V$1300,18,FALSE),0)</f>
        <v>0</v>
      </c>
      <c r="P769" s="353">
        <f>+IFERROR(VLOOKUP($A769,Data_Loss!$A$2:$V$1300,19,FALSE),0)</f>
        <v>0</v>
      </c>
      <c r="Q769" s="353">
        <f>+IFERROR(VLOOKUP($A769,Data_Loss!$A$2:$V$1300,20,FALSE),0)</f>
        <v>0</v>
      </c>
      <c r="R769" s="353">
        <f>+IFERROR(VLOOKUP($A769,Data_Loss!$A$2:$V$1300,21,FALSE),0)</f>
        <v>21894</v>
      </c>
      <c r="S769" s="353">
        <f>+IFERROR(VLOOKUP($A769,Data_Loss!$A$2:$V$1300,22,FALSE),0)</f>
        <v>259</v>
      </c>
      <c r="T769" s="191">
        <f>+$I769*'10k &amp; MO'!C$7+$J769*'10k &amp; MO'!C$13+$K769*'10k &amp; MO'!C$19+$L769*'10k &amp; MO'!C$25+$M769*'10k &amp; MO'!C$31</f>
        <v>73.37660000000001</v>
      </c>
      <c r="U769" s="349">
        <f>+$I769*'10k &amp; MO'!D$7+$J769*'10k &amp; MO'!D$13+$K769*'10k &amp; MO'!D$19+$L769*'10k &amp; MO'!D$25+$M769*'10k &amp; MO'!D$31</f>
        <v>2274.6745999999998</v>
      </c>
      <c r="V769" s="349">
        <f>+$I769*'10k &amp; MO'!E$7+$J769*'10k &amp; MO'!E$13+$K769*'10k &amp; MO'!E$19+$L769*'10k &amp; MO'!E$25+$M769*'10k &amp; MO'!E$31</f>
        <v>46794.258999999998</v>
      </c>
      <c r="W769" s="349">
        <f>+$I769*'10k &amp; MO'!F$7+$J769*'10k &amp; MO'!F$13+$K769*'10k &amp; MO'!F$19+$L769*'10k &amp; MO'!F$25+$M769*'10k &amp; MO'!F$31</f>
        <v>17647.0723</v>
      </c>
      <c r="X769" s="349">
        <f>+$I769*'10k &amp; MO'!G$7+$J769*'10k &amp; MO'!G$13+$K769*'10k &amp; MO'!G$19+$L769*'10k &amp; MO'!G$25+$M769*'10k &amp; MO'!G$31</f>
        <v>22973.546399999999</v>
      </c>
      <c r="Y769" s="349">
        <f>+$N769*'10k &amp; MO'!H$7+$O769*'10k &amp; MO'!H$13+$P769*'10k &amp; MO'!H$19+$Q769*'10k &amp; MO'!H$25+$R769*'10k &amp; MO'!H$31</f>
        <v>63.492599999999996</v>
      </c>
      <c r="Z769" s="349">
        <f>+$N769*'10k &amp; MO'!I$7+$O769*'10k &amp; MO'!I$13+$P769*'10k &amp; MO'!I$19+$Q769*'10k &amp; MO'!I$25+$R769*'10k &amp; MO'!I$31</f>
        <v>2165.3166000000001</v>
      </c>
      <c r="AA769" s="349">
        <f>+$N769*'10k &amp; MO'!J$7+$O769*'10k &amp; MO'!J$13+$P769*'10k &amp; MO'!J$19+$Q769*'10k &amp; MO'!J$25+$R769*'10k &amp; MO'!J$31</f>
        <v>22270.576800000003</v>
      </c>
      <c r="AB769" s="349">
        <f>+$N769*'10k &amp; MO'!K$7+$O769*'10k &amp; MO'!K$13+$P769*'10k &amp; MO'!K$19+$Q769*'10k &amp; MO'!K$25+$R769*'10k &amp; MO'!K$31</f>
        <v>11774.593199999999</v>
      </c>
      <c r="AC769" s="349">
        <f>+$N769*'10k &amp; MO'!L$7+$O769*'10k &amp; MO'!L$13+$P769*'10k &amp; MO'!L$19+$Q769*'10k &amp; MO'!L$25+$R769*'10k &amp; MO'!L$31</f>
        <v>18399.7176</v>
      </c>
      <c r="AD769" s="350">
        <f>+S769*'10k &amp; MO'!O$7</f>
        <v>343.43400000000003</v>
      </c>
      <c r="AF769" s="192" t="str">
        <f t="shared" si="99"/>
        <v>6822018</v>
      </c>
      <c r="AG769" s="192">
        <f>+IFERROR(VLOOKUP($AF769,'Limited Loss'!$F$5:$P$124,AG$3,FALSE),0)</f>
        <v>0</v>
      </c>
      <c r="AH769" s="193">
        <f>+IFERROR(VLOOKUP($AF769,'Limited Loss'!$F$5:$P$124,AH$3,FALSE),0)</f>
        <v>0</v>
      </c>
      <c r="AI769" s="193">
        <f>+IFERROR(VLOOKUP($AF769,'Limited Loss'!$F$5:$P$124,AI$3,FALSE),0)</f>
        <v>0</v>
      </c>
      <c r="AJ769" s="193">
        <f>+IFERROR(VLOOKUP($AF769,'Limited Loss'!$F$5:$P$124,AJ$3,FALSE),0)</f>
        <v>0</v>
      </c>
      <c r="AK769" s="100">
        <f>+IFERROR(VLOOKUP($AF769,'Limited Loss'!$F$5:$P$124,AK$3,FALSE),0)</f>
        <v>0</v>
      </c>
      <c r="AL769" s="193">
        <f>+IFERROR(VLOOKUP($AF769,'Limited Loss'!$F$5:$P$124,AL$3,FALSE),0)</f>
        <v>0</v>
      </c>
      <c r="AM769" s="193">
        <f>+IFERROR(VLOOKUP($AF769,'Limited Loss'!$F$5:$P$124,AM$3,FALSE),0)</f>
        <v>0</v>
      </c>
      <c r="AN769" s="193">
        <f>+IFERROR(VLOOKUP($AF769,'Limited Loss'!$F$5:$P$124,AN$3,FALSE),0)</f>
        <v>0</v>
      </c>
      <c r="AO769" s="193">
        <f>+IFERROR(VLOOKUP($AF769,'Limited Loss'!$F$5:$P$124,AO$3,FALSE),0)</f>
        <v>0</v>
      </c>
      <c r="AP769" s="100">
        <f>+IFERROR(VLOOKUP($AF769,'Limited Loss'!$F$5:$P$124,AP$3,FALSE),0)</f>
        <v>0</v>
      </c>
      <c r="AQ769" s="353"/>
      <c r="AR769" s="331">
        <f t="shared" si="100"/>
        <v>682</v>
      </c>
      <c r="AS769" s="332">
        <f t="shared" si="100"/>
        <v>2018</v>
      </c>
      <c r="AT769" s="349">
        <f t="shared" si="107"/>
        <v>73.37660000000001</v>
      </c>
      <c r="AU769" s="349">
        <f t="shared" si="107"/>
        <v>2274.6745999999998</v>
      </c>
      <c r="AV769" s="349">
        <f t="shared" si="106"/>
        <v>46794.258999999998</v>
      </c>
      <c r="AW769" s="349">
        <f t="shared" si="106"/>
        <v>17647.0723</v>
      </c>
      <c r="AX769" s="350">
        <f t="shared" si="106"/>
        <v>22973.546399999999</v>
      </c>
      <c r="AY769" s="349">
        <f t="shared" si="106"/>
        <v>63.492599999999996</v>
      </c>
      <c r="AZ769" s="349">
        <f t="shared" si="106"/>
        <v>2165.3166000000001</v>
      </c>
      <c r="BA769" s="349">
        <f t="shared" si="106"/>
        <v>22270.576800000003</v>
      </c>
      <c r="BB769" s="349">
        <f t="shared" si="106"/>
        <v>11774.593199999999</v>
      </c>
      <c r="BC769" s="349">
        <f t="shared" si="106"/>
        <v>18399.7176</v>
      </c>
      <c r="BD769" s="350">
        <f t="shared" si="106"/>
        <v>343.43400000000003</v>
      </c>
      <c r="BE769" s="349">
        <f t="shared" si="102"/>
        <v>73641.696200000006</v>
      </c>
      <c r="BF769" s="375">
        <f t="shared" si="103"/>
        <v>70794.929499999998</v>
      </c>
      <c r="BG769" s="334">
        <f t="shared" si="104"/>
        <v>343.43400000000003</v>
      </c>
    </row>
    <row r="770" spans="1:59" x14ac:dyDescent="0.2">
      <c r="A770" s="326" t="str">
        <f t="shared" si="101"/>
        <v>26092014</v>
      </c>
      <c r="B770" s="331">
        <v>2609</v>
      </c>
      <c r="C770" s="327">
        <v>2014</v>
      </c>
      <c r="D770" s="353">
        <f>+IFERROR(VLOOKUP($A770,Data_Loss!$A$2:$V$1180,6,FALSE),0)</f>
        <v>0</v>
      </c>
      <c r="E770" s="353">
        <f>+IFERROR(VLOOKUP($A770,Data_Loss!$A$2:$V$1180,7,FALSE),0)</f>
        <v>0</v>
      </c>
      <c r="F770" s="353">
        <f>+IFERROR(VLOOKUP($A770,Data_Loss!$A$2:$V$1180,8,FALSE),0)</f>
        <v>0</v>
      </c>
      <c r="G770" s="353">
        <f>+IFERROR(VLOOKUP($A770,Data_Loss!$A$2:$V$1180,9,FALSE),0)</f>
        <v>0</v>
      </c>
      <c r="H770" s="353">
        <f>+IFERROR(VLOOKUP($A770,Data_Loss!$A$2:$V$1180,10,FALSE),0)</f>
        <v>0</v>
      </c>
      <c r="I770" s="353">
        <f>+IFERROR(VLOOKUP($A770,Data_Loss!$A$2:$V$1300,12,FALSE),0)</f>
        <v>0</v>
      </c>
      <c r="J770" s="353">
        <f>+IFERROR(VLOOKUP($A770,Data_Loss!$A$2:$V$1300,13,FALSE),0)</f>
        <v>0</v>
      </c>
      <c r="K770" s="353">
        <f>+IFERROR(VLOOKUP($A770,Data_Loss!$A$2:$V$1300,14,FALSE),0)</f>
        <v>0</v>
      </c>
      <c r="L770" s="353">
        <f>+IFERROR(VLOOKUP($A770,Data_Loss!$A$2:$V$1300,15,FALSE),0)</f>
        <v>0</v>
      </c>
      <c r="M770" s="353">
        <f>+IFERROR(VLOOKUP($A770,Data_Loss!$A$2:$V$1300,16,FALSE),0)</f>
        <v>0</v>
      </c>
      <c r="N770" s="353">
        <f>+IFERROR(VLOOKUP($A770,Data_Loss!$A$2:$V$1300,17,FALSE),0)</f>
        <v>0</v>
      </c>
      <c r="O770" s="353">
        <f>+IFERROR(VLOOKUP($A770,Data_Loss!$A$2:$V$1300,18,FALSE),0)</f>
        <v>0</v>
      </c>
      <c r="P770" s="353">
        <f>+IFERROR(VLOOKUP($A770,Data_Loss!$A$2:$V$1300,19,FALSE),0)</f>
        <v>0</v>
      </c>
      <c r="Q770" s="353">
        <f>+IFERROR(VLOOKUP($A770,Data_Loss!$A$2:$V$1300,20,FALSE),0)</f>
        <v>0</v>
      </c>
      <c r="R770" s="353">
        <f>+IFERROR(VLOOKUP($A770,Data_Loss!$A$2:$V$1300,21,FALSE),0)</f>
        <v>0</v>
      </c>
      <c r="S770" s="353">
        <f>+IFERROR(VLOOKUP($A770,Data_Loss!$A$2:$V$1300,22,FALSE),0)</f>
        <v>225</v>
      </c>
      <c r="T770" s="191">
        <f>+$I770*'10k &amp; MO'!C$3+$J770*'10k &amp; MO'!C$9+$K770*'10k &amp; MO'!C$15+$L770*'10k &amp; MO'!C$21+$M770*'10k &amp; MO'!C$27</f>
        <v>0</v>
      </c>
      <c r="U770" s="349">
        <f>+$I770*'10k &amp; MO'!D$3+$J770*'10k &amp; MO'!D$9+$K770*'10k &amp; MO'!D$15+$L770*'10k &amp; MO'!D$21+$M770*'10k &amp; MO'!D$27</f>
        <v>0</v>
      </c>
      <c r="V770" s="349">
        <f>+$I770*'10k &amp; MO'!E$3+$J770*'10k &amp; MO'!E$9+$K770*'10k &amp; MO'!E$15+$L770*'10k &amp; MO'!E$21+$M770*'10k &amp; MO'!E$27</f>
        <v>0</v>
      </c>
      <c r="W770" s="349">
        <f>+$I770*'10k &amp; MO'!F$3+$J770*'10k &amp; MO'!F$9+$K770*'10k &amp; MO'!F$15+$L770*'10k &amp; MO'!F$21+$M770*'10k &amp; MO'!F$27</f>
        <v>0</v>
      </c>
      <c r="X770" s="349">
        <f>+$I770*'10k &amp; MO'!G$3+$J770*'10k &amp; MO'!G$9+$K770*'10k &amp; MO'!G$15+$L770*'10k &amp; MO'!G$21+$M770*'10k &amp; MO'!G$27</f>
        <v>0</v>
      </c>
      <c r="Y770" s="349">
        <f>+$N770*'10k &amp; MO'!H$3+$O770*'10k &amp; MO'!H$9+$P770*'10k &amp; MO'!H$15+$Q770*'10k &amp; MO'!H$21+$R770*'10k &amp; MO'!H$27</f>
        <v>0</v>
      </c>
      <c r="Z770" s="349">
        <f>+$N770*'10k &amp; MO'!I$3+$O770*'10k &amp; MO'!I$9+$P770*'10k &amp; MO'!I$15+$Q770*'10k &amp; MO'!I$21+$R770*'10k &amp; MO'!I$27</f>
        <v>0</v>
      </c>
      <c r="AA770" s="349">
        <f>+$N770*'10k &amp; MO'!J$3+$O770*'10k &amp; MO'!J$9+$P770*'10k &amp; MO'!J$15+$Q770*'10k &amp; MO'!J$21+$R770*'10k &amp; MO'!J$27</f>
        <v>0</v>
      </c>
      <c r="AB770" s="349">
        <f>+$N770*'10k &amp; MO'!K$3+$O770*'10k &amp; MO'!K$9+$P770*'10k &amp; MO'!K$15+$Q770*'10k &amp; MO'!K$21+$R770*'10k &amp; MO'!K$27</f>
        <v>0</v>
      </c>
      <c r="AC770" s="349">
        <f>+$N770*'10k &amp; MO'!L$3+$O770*'10k &amp; MO'!L$9+$P770*'10k &amp; MO'!L$15+$Q770*'10k &amp; MO'!L$21+$R770*'10k &amp; MO'!L$27</f>
        <v>0</v>
      </c>
      <c r="AD770" s="350">
        <f>+S770*'10k &amp; MO'!O$3</f>
        <v>240.97499999999999</v>
      </c>
      <c r="AF770" s="192" t="str">
        <f t="shared" si="99"/>
        <v>26092014</v>
      </c>
      <c r="AG770" s="192">
        <f>+IFERROR(VLOOKUP($AF770,'Limited Loss'!$F$5:$P$124,AG$3,FALSE),0)</f>
        <v>0</v>
      </c>
      <c r="AH770" s="193">
        <f>+IFERROR(VLOOKUP($AF770,'Limited Loss'!$F$5:$P$124,AH$3,FALSE),0)</f>
        <v>0</v>
      </c>
      <c r="AI770" s="193">
        <f>+IFERROR(VLOOKUP($AF770,'Limited Loss'!$F$5:$P$124,AI$3,FALSE),0)</f>
        <v>0</v>
      </c>
      <c r="AJ770" s="193">
        <f>+IFERROR(VLOOKUP($AF770,'Limited Loss'!$F$5:$P$124,AJ$3,FALSE),0)</f>
        <v>0</v>
      </c>
      <c r="AK770" s="100">
        <f>+IFERROR(VLOOKUP($AF770,'Limited Loss'!$F$5:$P$124,AK$3,FALSE),0)</f>
        <v>0</v>
      </c>
      <c r="AL770" s="193">
        <f>+IFERROR(VLOOKUP($AF770,'Limited Loss'!$F$5:$P$124,AL$3,FALSE),0)</f>
        <v>0</v>
      </c>
      <c r="AM770" s="193">
        <f>+IFERROR(VLOOKUP($AF770,'Limited Loss'!$F$5:$P$124,AM$3,FALSE),0)</f>
        <v>0</v>
      </c>
      <c r="AN770" s="193">
        <f>+IFERROR(VLOOKUP($AF770,'Limited Loss'!$F$5:$P$124,AN$3,FALSE),0)</f>
        <v>0</v>
      </c>
      <c r="AO770" s="193">
        <f>+IFERROR(VLOOKUP($AF770,'Limited Loss'!$F$5:$P$124,AO$3,FALSE),0)</f>
        <v>0</v>
      </c>
      <c r="AP770" s="100">
        <f>+IFERROR(VLOOKUP($AF770,'Limited Loss'!$F$5:$P$124,AP$3,FALSE),0)</f>
        <v>0</v>
      </c>
      <c r="AQ770" s="353"/>
      <c r="AR770" s="331">
        <f t="shared" si="100"/>
        <v>2609</v>
      </c>
      <c r="AS770" s="332">
        <f t="shared" si="100"/>
        <v>2014</v>
      </c>
      <c r="AT770" s="349">
        <f t="shared" si="107"/>
        <v>0</v>
      </c>
      <c r="AU770" s="349">
        <f t="shared" si="107"/>
        <v>0</v>
      </c>
      <c r="AV770" s="349">
        <f t="shared" si="106"/>
        <v>0</v>
      </c>
      <c r="AW770" s="349">
        <f t="shared" si="106"/>
        <v>0</v>
      </c>
      <c r="AX770" s="350">
        <f t="shared" si="106"/>
        <v>0</v>
      </c>
      <c r="AY770" s="349">
        <f t="shared" si="106"/>
        <v>0</v>
      </c>
      <c r="AZ770" s="349">
        <f t="shared" si="106"/>
        <v>0</v>
      </c>
      <c r="BA770" s="349">
        <f t="shared" si="106"/>
        <v>0</v>
      </c>
      <c r="BB770" s="349">
        <f t="shared" si="106"/>
        <v>0</v>
      </c>
      <c r="BC770" s="349">
        <f t="shared" si="106"/>
        <v>0</v>
      </c>
      <c r="BD770" s="350">
        <f t="shared" si="106"/>
        <v>240.97499999999999</v>
      </c>
      <c r="BE770" s="349">
        <f t="shared" si="102"/>
        <v>0</v>
      </c>
      <c r="BF770" s="375">
        <f t="shared" si="103"/>
        <v>0</v>
      </c>
      <c r="BG770" s="334">
        <f t="shared" si="104"/>
        <v>240.97499999999999</v>
      </c>
    </row>
    <row r="771" spans="1:59" x14ac:dyDescent="0.2">
      <c r="A771" s="326" t="str">
        <f t="shared" si="101"/>
        <v>26092015</v>
      </c>
      <c r="B771" s="331">
        <v>2609</v>
      </c>
      <c r="C771" s="327">
        <v>2015</v>
      </c>
      <c r="D771" s="353">
        <f>+IFERROR(VLOOKUP($A771,Data_Loss!$A$2:$V$1180,6,FALSE),0)</f>
        <v>0</v>
      </c>
      <c r="E771" s="353">
        <f>+IFERROR(VLOOKUP($A771,Data_Loss!$A$2:$V$1180,7,FALSE),0)</f>
        <v>0</v>
      </c>
      <c r="F771" s="353">
        <f>+IFERROR(VLOOKUP($A771,Data_Loss!$A$2:$V$1180,8,FALSE),0)</f>
        <v>0</v>
      </c>
      <c r="G771" s="353">
        <f>+IFERROR(VLOOKUP($A771,Data_Loss!$A$2:$V$1180,9,FALSE),0)</f>
        <v>0</v>
      </c>
      <c r="H771" s="353">
        <f>+IFERROR(VLOOKUP($A771,Data_Loss!$A$2:$V$1180,10,FALSE),0)</f>
        <v>0</v>
      </c>
      <c r="I771" s="353">
        <f>+IFERROR(VLOOKUP($A771,Data_Loss!$A$2:$V$1300,12,FALSE),0)</f>
        <v>0</v>
      </c>
      <c r="J771" s="353">
        <f>+IFERROR(VLOOKUP($A771,Data_Loss!$A$2:$V$1300,13,FALSE),0)</f>
        <v>0</v>
      </c>
      <c r="K771" s="353">
        <f>+IFERROR(VLOOKUP($A771,Data_Loss!$A$2:$V$1300,14,FALSE),0)</f>
        <v>0</v>
      </c>
      <c r="L771" s="353">
        <f>+IFERROR(VLOOKUP($A771,Data_Loss!$A$2:$V$1300,15,FALSE),0)</f>
        <v>0</v>
      </c>
      <c r="M771" s="353">
        <f>+IFERROR(VLOOKUP($A771,Data_Loss!$A$2:$V$1300,16,FALSE),0)</f>
        <v>0</v>
      </c>
      <c r="N771" s="353">
        <f>+IFERROR(VLOOKUP($A771,Data_Loss!$A$2:$V$1300,17,FALSE),0)</f>
        <v>0</v>
      </c>
      <c r="O771" s="353">
        <f>+IFERROR(VLOOKUP($A771,Data_Loss!$A$2:$V$1300,18,FALSE),0)</f>
        <v>0</v>
      </c>
      <c r="P771" s="353">
        <f>+IFERROR(VLOOKUP($A771,Data_Loss!$A$2:$V$1300,19,FALSE),0)</f>
        <v>0</v>
      </c>
      <c r="Q771" s="353">
        <f>+IFERROR(VLOOKUP($A771,Data_Loss!$A$2:$V$1300,20,FALSE),0)</f>
        <v>0</v>
      </c>
      <c r="R771" s="353">
        <f>+IFERROR(VLOOKUP($A771,Data_Loss!$A$2:$V$1300,21,FALSE),0)</f>
        <v>0</v>
      </c>
      <c r="S771" s="353">
        <f>+IFERROR(VLOOKUP($A771,Data_Loss!$A$2:$V$1300,22,FALSE),0)</f>
        <v>0</v>
      </c>
      <c r="T771" s="191">
        <f>+$I771*'10k &amp; MO'!C$4+$J771*'10k &amp; MO'!C$10+$K771*'10k &amp; MO'!C$16+$L771*'10k &amp; MO'!C$22+$M771*'10k &amp; MO'!C$28</f>
        <v>0</v>
      </c>
      <c r="U771" s="349">
        <f>+$I771*'10k &amp; MO'!D$4+$J771*'10k &amp; MO'!D$10+$K771*'10k &amp; MO'!D$16+$L771*'10k &amp; MO'!D$22+$M771*'10k &amp; MO'!D$28</f>
        <v>0</v>
      </c>
      <c r="V771" s="349">
        <f>+$I771*'10k &amp; MO'!E$4+$J771*'10k &amp; MO'!E$10+$K771*'10k &amp; MO'!E$16+$L771*'10k &amp; MO'!E$22+$M771*'10k &amp; MO'!E$28</f>
        <v>0</v>
      </c>
      <c r="W771" s="349">
        <f>+$I771*'10k &amp; MO'!F$4+$J771*'10k &amp; MO'!F$10+$K771*'10k &amp; MO'!F$16+$L771*'10k &amp; MO'!F$22+$M771*'10k &amp; MO'!F$28</f>
        <v>0</v>
      </c>
      <c r="X771" s="349">
        <f>+$I771*'10k &amp; MO'!G$4+$J771*'10k &amp; MO'!G$10+$K771*'10k &amp; MO'!G$16+$L771*'10k &amp; MO'!G$22+$M771*'10k &amp; MO'!G$28</f>
        <v>0</v>
      </c>
      <c r="Y771" s="349">
        <f>+$N771*'10k &amp; MO'!H$4+$O771*'10k &amp; MO'!H$10+$P771*'10k &amp; MO'!H$16+$Q771*'10k &amp; MO'!H$22+$R771*'10k &amp; MO'!H$28</f>
        <v>0</v>
      </c>
      <c r="Z771" s="349">
        <f>+$N771*'10k &amp; MO'!I$4+$O771*'10k &amp; MO'!I$10+$P771*'10k &amp; MO'!I$16+$Q771*'10k &amp; MO'!I$22+$R771*'10k &amp; MO'!I$28</f>
        <v>0</v>
      </c>
      <c r="AA771" s="349">
        <f>+$N771*'10k &amp; MO'!J$4+$O771*'10k &amp; MO'!J$10+$P771*'10k &amp; MO'!J$16+$Q771*'10k &amp; MO'!J$22+$R771*'10k &amp; MO'!J$28</f>
        <v>0</v>
      </c>
      <c r="AB771" s="349">
        <f>+$N771*'10k &amp; MO'!K$4+$O771*'10k &amp; MO'!K$10+$P771*'10k &amp; MO'!K$16+$Q771*'10k &amp; MO'!K$22+$R771*'10k &amp; MO'!K$28</f>
        <v>0</v>
      </c>
      <c r="AC771" s="349">
        <f>+$N771*'10k &amp; MO'!L$4+$O771*'10k &amp; MO'!L$10+$P771*'10k &amp; MO'!L$16+$Q771*'10k &amp; MO'!L$22+$R771*'10k &amp; MO'!L$28</f>
        <v>0</v>
      </c>
      <c r="AD771" s="350">
        <f>+S771*'10k &amp; MO'!O$4</f>
        <v>0</v>
      </c>
      <c r="AF771" s="192" t="str">
        <f t="shared" si="99"/>
        <v>26092015</v>
      </c>
      <c r="AG771" s="192">
        <f>+IFERROR(VLOOKUP($AF771,'Limited Loss'!$F$5:$P$124,AG$3,FALSE),0)</f>
        <v>0</v>
      </c>
      <c r="AH771" s="193">
        <f>+IFERROR(VLOOKUP($AF771,'Limited Loss'!$F$5:$P$124,AH$3,FALSE),0)</f>
        <v>0</v>
      </c>
      <c r="AI771" s="193">
        <f>+IFERROR(VLOOKUP($AF771,'Limited Loss'!$F$5:$P$124,AI$3,FALSE),0)</f>
        <v>0</v>
      </c>
      <c r="AJ771" s="193">
        <f>+IFERROR(VLOOKUP($AF771,'Limited Loss'!$F$5:$P$124,AJ$3,FALSE),0)</f>
        <v>0</v>
      </c>
      <c r="AK771" s="100">
        <f>+IFERROR(VLOOKUP($AF771,'Limited Loss'!$F$5:$P$124,AK$3,FALSE),0)</f>
        <v>0</v>
      </c>
      <c r="AL771" s="193">
        <f>+IFERROR(VLOOKUP($AF771,'Limited Loss'!$F$5:$P$124,AL$3,FALSE),0)</f>
        <v>0</v>
      </c>
      <c r="AM771" s="193">
        <f>+IFERROR(VLOOKUP($AF771,'Limited Loss'!$F$5:$P$124,AM$3,FALSE),0)</f>
        <v>0</v>
      </c>
      <c r="AN771" s="193">
        <f>+IFERROR(VLOOKUP($AF771,'Limited Loss'!$F$5:$P$124,AN$3,FALSE),0)</f>
        <v>0</v>
      </c>
      <c r="AO771" s="193">
        <f>+IFERROR(VLOOKUP($AF771,'Limited Loss'!$F$5:$P$124,AO$3,FALSE),0)</f>
        <v>0</v>
      </c>
      <c r="AP771" s="100">
        <f>+IFERROR(VLOOKUP($AF771,'Limited Loss'!$F$5:$P$124,AP$3,FALSE),0)</f>
        <v>0</v>
      </c>
      <c r="AQ771" s="353"/>
      <c r="AR771" s="331">
        <f t="shared" si="100"/>
        <v>2609</v>
      </c>
      <c r="AS771" s="332">
        <f t="shared" si="100"/>
        <v>2015</v>
      </c>
      <c r="AT771" s="349">
        <f t="shared" si="107"/>
        <v>0</v>
      </c>
      <c r="AU771" s="349">
        <f t="shared" si="107"/>
        <v>0</v>
      </c>
      <c r="AV771" s="349">
        <f t="shared" si="106"/>
        <v>0</v>
      </c>
      <c r="AW771" s="349">
        <f t="shared" si="106"/>
        <v>0</v>
      </c>
      <c r="AX771" s="350">
        <f t="shared" si="106"/>
        <v>0</v>
      </c>
      <c r="AY771" s="349">
        <f t="shared" si="106"/>
        <v>0</v>
      </c>
      <c r="AZ771" s="349">
        <f t="shared" si="106"/>
        <v>0</v>
      </c>
      <c r="BA771" s="349">
        <f t="shared" si="106"/>
        <v>0</v>
      </c>
      <c r="BB771" s="349">
        <f t="shared" si="106"/>
        <v>0</v>
      </c>
      <c r="BC771" s="349">
        <f t="shared" si="106"/>
        <v>0</v>
      </c>
      <c r="BD771" s="350">
        <f t="shared" si="106"/>
        <v>0</v>
      </c>
      <c r="BE771" s="349">
        <f t="shared" si="102"/>
        <v>0</v>
      </c>
      <c r="BF771" s="375">
        <f t="shared" si="103"/>
        <v>0</v>
      </c>
      <c r="BG771" s="334">
        <f t="shared" si="104"/>
        <v>0</v>
      </c>
    </row>
    <row r="772" spans="1:59" x14ac:dyDescent="0.2">
      <c r="A772" s="326" t="str">
        <f t="shared" si="101"/>
        <v>26092016</v>
      </c>
      <c r="B772" s="331">
        <v>2609</v>
      </c>
      <c r="C772" s="327">
        <v>2016</v>
      </c>
      <c r="D772" s="353">
        <f>+IFERROR(VLOOKUP($A772,Data_Loss!$A$2:$V$1180,6,FALSE),0)</f>
        <v>0</v>
      </c>
      <c r="E772" s="353">
        <f>+IFERROR(VLOOKUP($A772,Data_Loss!$A$2:$V$1180,7,FALSE),0)</f>
        <v>0</v>
      </c>
      <c r="F772" s="353">
        <f>+IFERROR(VLOOKUP($A772,Data_Loss!$A$2:$V$1180,8,FALSE),0)</f>
        <v>0</v>
      </c>
      <c r="G772" s="353">
        <f>+IFERROR(VLOOKUP($A772,Data_Loss!$A$2:$V$1180,9,FALSE),0)</f>
        <v>0</v>
      </c>
      <c r="H772" s="353">
        <f>+IFERROR(VLOOKUP($A772,Data_Loss!$A$2:$V$1180,10,FALSE),0)</f>
        <v>0</v>
      </c>
      <c r="I772" s="353">
        <f>+IFERROR(VLOOKUP($A772,Data_Loss!$A$2:$V$1300,12,FALSE),0)</f>
        <v>0</v>
      </c>
      <c r="J772" s="353">
        <f>+IFERROR(VLOOKUP($A772,Data_Loss!$A$2:$V$1300,13,FALSE),0)</f>
        <v>0</v>
      </c>
      <c r="K772" s="353">
        <f>+IFERROR(VLOOKUP($A772,Data_Loss!$A$2:$V$1300,14,FALSE),0)</f>
        <v>0</v>
      </c>
      <c r="L772" s="353">
        <f>+IFERROR(VLOOKUP($A772,Data_Loss!$A$2:$V$1300,15,FALSE),0)</f>
        <v>0</v>
      </c>
      <c r="M772" s="353">
        <f>+IFERROR(VLOOKUP($A772,Data_Loss!$A$2:$V$1300,16,FALSE),0)</f>
        <v>0</v>
      </c>
      <c r="N772" s="353">
        <f>+IFERROR(VLOOKUP($A772,Data_Loss!$A$2:$V$1300,17,FALSE),0)</f>
        <v>0</v>
      </c>
      <c r="O772" s="353">
        <f>+IFERROR(VLOOKUP($A772,Data_Loss!$A$2:$V$1300,18,FALSE),0)</f>
        <v>0</v>
      </c>
      <c r="P772" s="353">
        <f>+IFERROR(VLOOKUP($A772,Data_Loss!$A$2:$V$1300,19,FALSE),0)</f>
        <v>0</v>
      </c>
      <c r="Q772" s="353">
        <f>+IFERROR(VLOOKUP($A772,Data_Loss!$A$2:$V$1300,20,FALSE),0)</f>
        <v>0</v>
      </c>
      <c r="R772" s="353">
        <f>+IFERROR(VLOOKUP($A772,Data_Loss!$A$2:$V$1300,21,FALSE),0)</f>
        <v>0</v>
      </c>
      <c r="S772" s="353">
        <f>+IFERROR(VLOOKUP($A772,Data_Loss!$A$2:$V$1300,22,FALSE),0)</f>
        <v>159</v>
      </c>
      <c r="T772" s="191">
        <f>+$I772*'10k &amp; MO'!C$5+$J772*'10k &amp; MO'!C$11+$K772*'10k &amp; MO'!C$17+$L772*'10k &amp; MO'!C$23+$M772*'10k &amp; MO'!C$29</f>
        <v>0</v>
      </c>
      <c r="U772" s="349">
        <f>+$I772*'10k &amp; MO'!D$5+$J772*'10k &amp; MO'!D$11+$K772*'10k &amp; MO'!D$17+$L772*'10k &amp; MO'!D$23+$M772*'10k &amp; MO'!D$29</f>
        <v>0</v>
      </c>
      <c r="V772" s="349">
        <f>+$I772*'10k &amp; MO'!E$5+$J772*'10k &amp; MO'!E$11+$K772*'10k &amp; MO'!E$17+$L772*'10k &amp; MO'!E$23+$M772*'10k &amp; MO'!E$29</f>
        <v>0</v>
      </c>
      <c r="W772" s="349">
        <f>+$I772*'10k &amp; MO'!F$5+$J772*'10k &amp; MO'!F$11+$K772*'10k &amp; MO'!F$17+$L772*'10k &amp; MO'!F$23+$M772*'10k &amp; MO'!F$29</f>
        <v>0</v>
      </c>
      <c r="X772" s="349">
        <f>+$I772*'10k &amp; MO'!G$5+$J772*'10k &amp; MO'!G$11+$K772*'10k &amp; MO'!G$17+$L772*'10k &amp; MO'!G$23+$M772*'10k &amp; MO'!G$29</f>
        <v>0</v>
      </c>
      <c r="Y772" s="349">
        <f>+$N772*'10k &amp; MO'!H$5+$O772*'10k &amp; MO'!H$11+$P772*'10k &amp; MO'!H$17+$Q772*'10k &amp; MO'!H$23+$R772*'10k &amp; MO'!H$29</f>
        <v>0</v>
      </c>
      <c r="Z772" s="349">
        <f>+$N772*'10k &amp; MO'!I$5+$O772*'10k &amp; MO'!I$11+$P772*'10k &amp; MO'!I$17+$Q772*'10k &amp; MO'!I$23+$R772*'10k &amp; MO'!I$29</f>
        <v>0</v>
      </c>
      <c r="AA772" s="349">
        <f>+$N772*'10k &amp; MO'!J$5+$O772*'10k &amp; MO'!J$11+$P772*'10k &amp; MO'!J$17+$Q772*'10k &amp; MO'!J$23+$R772*'10k &amp; MO'!J$29</f>
        <v>0</v>
      </c>
      <c r="AB772" s="349">
        <f>+$N772*'10k &amp; MO'!K$5+$O772*'10k &amp; MO'!K$11+$P772*'10k &amp; MO'!K$17+$Q772*'10k &amp; MO'!K$23+$R772*'10k &amp; MO'!K$29</f>
        <v>0</v>
      </c>
      <c r="AC772" s="349">
        <f>+$N772*'10k &amp; MO'!L$5+$O772*'10k &amp; MO'!L$11+$P772*'10k &amp; MO'!L$17+$Q772*'10k &amp; MO'!L$23+$R772*'10k &amp; MO'!L$29</f>
        <v>0</v>
      </c>
      <c r="AD772" s="350">
        <f>+S772*'10k &amp; MO'!O$5</f>
        <v>214.33200000000002</v>
      </c>
      <c r="AF772" s="192" t="str">
        <f t="shared" si="99"/>
        <v>26092016</v>
      </c>
      <c r="AG772" s="192">
        <f>+IFERROR(VLOOKUP($AF772,'Limited Loss'!$F$5:$P$124,AG$3,FALSE),0)</f>
        <v>0</v>
      </c>
      <c r="AH772" s="193">
        <f>+IFERROR(VLOOKUP($AF772,'Limited Loss'!$F$5:$P$124,AH$3,FALSE),0)</f>
        <v>0</v>
      </c>
      <c r="AI772" s="193">
        <f>+IFERROR(VLOOKUP($AF772,'Limited Loss'!$F$5:$P$124,AI$3,FALSE),0)</f>
        <v>0</v>
      </c>
      <c r="AJ772" s="193">
        <f>+IFERROR(VLOOKUP($AF772,'Limited Loss'!$F$5:$P$124,AJ$3,FALSE),0)</f>
        <v>0</v>
      </c>
      <c r="AK772" s="100">
        <f>+IFERROR(VLOOKUP($AF772,'Limited Loss'!$F$5:$P$124,AK$3,FALSE),0)</f>
        <v>0</v>
      </c>
      <c r="AL772" s="193">
        <f>+IFERROR(VLOOKUP($AF772,'Limited Loss'!$F$5:$P$124,AL$3,FALSE),0)</f>
        <v>0</v>
      </c>
      <c r="AM772" s="193">
        <f>+IFERROR(VLOOKUP($AF772,'Limited Loss'!$F$5:$P$124,AM$3,FALSE),0)</f>
        <v>0</v>
      </c>
      <c r="AN772" s="193">
        <f>+IFERROR(VLOOKUP($AF772,'Limited Loss'!$F$5:$P$124,AN$3,FALSE),0)</f>
        <v>0</v>
      </c>
      <c r="AO772" s="193">
        <f>+IFERROR(VLOOKUP($AF772,'Limited Loss'!$F$5:$P$124,AO$3,FALSE),0)</f>
        <v>0</v>
      </c>
      <c r="AP772" s="100">
        <f>+IFERROR(VLOOKUP($AF772,'Limited Loss'!$F$5:$P$124,AP$3,FALSE),0)</f>
        <v>0</v>
      </c>
      <c r="AQ772" s="353"/>
      <c r="AR772" s="331">
        <f t="shared" si="100"/>
        <v>2609</v>
      </c>
      <c r="AS772" s="332">
        <f t="shared" si="100"/>
        <v>2016</v>
      </c>
      <c r="AT772" s="349">
        <f t="shared" si="107"/>
        <v>0</v>
      </c>
      <c r="AU772" s="349">
        <f t="shared" si="107"/>
        <v>0</v>
      </c>
      <c r="AV772" s="349">
        <f t="shared" si="106"/>
        <v>0</v>
      </c>
      <c r="AW772" s="349">
        <f t="shared" si="106"/>
        <v>0</v>
      </c>
      <c r="AX772" s="350">
        <f t="shared" si="106"/>
        <v>0</v>
      </c>
      <c r="AY772" s="349">
        <f t="shared" si="106"/>
        <v>0</v>
      </c>
      <c r="AZ772" s="349">
        <f t="shared" si="106"/>
        <v>0</v>
      </c>
      <c r="BA772" s="349">
        <f t="shared" si="106"/>
        <v>0</v>
      </c>
      <c r="BB772" s="349">
        <f t="shared" si="106"/>
        <v>0</v>
      </c>
      <c r="BC772" s="349">
        <f t="shared" si="106"/>
        <v>0</v>
      </c>
      <c r="BD772" s="350">
        <f t="shared" si="106"/>
        <v>214.33200000000002</v>
      </c>
      <c r="BE772" s="349">
        <f t="shared" si="102"/>
        <v>0</v>
      </c>
      <c r="BF772" s="375">
        <f t="shared" si="103"/>
        <v>0</v>
      </c>
      <c r="BG772" s="334">
        <f t="shared" si="104"/>
        <v>214.33200000000002</v>
      </c>
    </row>
    <row r="773" spans="1:59" x14ac:dyDescent="0.2">
      <c r="A773" s="326" t="str">
        <f t="shared" si="101"/>
        <v>26092017</v>
      </c>
      <c r="B773" s="331">
        <v>2609</v>
      </c>
      <c r="C773" s="327">
        <v>2017</v>
      </c>
      <c r="D773" s="353">
        <f>+IFERROR(VLOOKUP($A773,Data_Loss!$A$2:$V$1180,6,FALSE),0)</f>
        <v>0</v>
      </c>
      <c r="E773" s="353">
        <f>+IFERROR(VLOOKUP($A773,Data_Loss!$A$2:$V$1180,7,FALSE),0)</f>
        <v>0</v>
      </c>
      <c r="F773" s="353">
        <f>+IFERROR(VLOOKUP($A773,Data_Loss!$A$2:$V$1180,8,FALSE),0)</f>
        <v>0</v>
      </c>
      <c r="G773" s="353">
        <f>+IFERROR(VLOOKUP($A773,Data_Loss!$A$2:$V$1180,9,FALSE),0)</f>
        <v>0</v>
      </c>
      <c r="H773" s="353">
        <f>+IFERROR(VLOOKUP($A773,Data_Loss!$A$2:$V$1180,10,FALSE),0)</f>
        <v>1</v>
      </c>
      <c r="I773" s="353">
        <f>+IFERROR(VLOOKUP($A773,Data_Loss!$A$2:$V$1300,12,FALSE),0)</f>
        <v>0</v>
      </c>
      <c r="J773" s="353">
        <f>+IFERROR(VLOOKUP($A773,Data_Loss!$A$2:$V$1300,13,FALSE),0)</f>
        <v>0</v>
      </c>
      <c r="K773" s="353">
        <f>+IFERROR(VLOOKUP($A773,Data_Loss!$A$2:$V$1300,14,FALSE),0)</f>
        <v>0</v>
      </c>
      <c r="L773" s="353">
        <f>+IFERROR(VLOOKUP($A773,Data_Loss!$A$2:$V$1300,15,FALSE),0)</f>
        <v>0</v>
      </c>
      <c r="M773" s="353">
        <f>+IFERROR(VLOOKUP($A773,Data_Loss!$A$2:$V$1300,16,FALSE),0)</f>
        <v>2915</v>
      </c>
      <c r="N773" s="353">
        <f>+IFERROR(VLOOKUP($A773,Data_Loss!$A$2:$V$1300,17,FALSE),0)</f>
        <v>0</v>
      </c>
      <c r="O773" s="353">
        <f>+IFERROR(VLOOKUP($A773,Data_Loss!$A$2:$V$1300,18,FALSE),0)</f>
        <v>0</v>
      </c>
      <c r="P773" s="353">
        <f>+IFERROR(VLOOKUP($A773,Data_Loss!$A$2:$V$1300,19,FALSE),0)</f>
        <v>0</v>
      </c>
      <c r="Q773" s="353">
        <f>+IFERROR(VLOOKUP($A773,Data_Loss!$A$2:$V$1300,20,FALSE),0)</f>
        <v>0</v>
      </c>
      <c r="R773" s="353">
        <f>+IFERROR(VLOOKUP($A773,Data_Loss!$A$2:$V$1300,21,FALSE),0)</f>
        <v>1223</v>
      </c>
      <c r="S773" s="353">
        <f>+IFERROR(VLOOKUP($A773,Data_Loss!$A$2:$V$1300,22,FALSE),0)</f>
        <v>0</v>
      </c>
      <c r="T773" s="191">
        <f>+$I773*'10k &amp; MO'!C$6+$J773*'10k &amp; MO'!C$12+$K773*'10k &amp; MO'!C$18+$L773*'10k &amp; MO'!C$24+$M773*'10k &amp; MO'!C$30</f>
        <v>0</v>
      </c>
      <c r="U773" s="349">
        <f>+$I773*'10k &amp; MO'!D$6+$J773*'10k &amp; MO'!D$12+$K773*'10k &amp; MO'!D$18+$L773*'10k &amp; MO'!D$24+$M773*'10k &amp; MO'!D$30</f>
        <v>2.6234999999999999</v>
      </c>
      <c r="V773" s="349">
        <f>+$I773*'10k &amp; MO'!E$6+$J773*'10k &amp; MO'!E$12+$K773*'10k &amp; MO'!E$18+$L773*'10k &amp; MO'!E$24+$M773*'10k &amp; MO'!E$30</f>
        <v>1159.2954999999999</v>
      </c>
      <c r="W773" s="349">
        <f>+$I773*'10k &amp; MO'!F$6+$J773*'10k &amp; MO'!F$12+$K773*'10k &amp; MO'!F$18+$L773*'10k &amp; MO'!F$24+$M773*'10k &amp; MO'!F$30</f>
        <v>512.16549999999995</v>
      </c>
      <c r="X773" s="349">
        <f>+$I773*'10k &amp; MO'!G$6+$J773*'10k &amp; MO'!G$12+$K773*'10k &amp; MO'!G$18+$L773*'10k &amp; MO'!G$24+$M773*'10k &amp; MO'!G$30</f>
        <v>3184.6375000000003</v>
      </c>
      <c r="Y773" s="349">
        <f>+$N773*'10k &amp; MO'!H$6+$O773*'10k &amp; MO'!H$12+$P773*'10k &amp; MO'!H$18+$Q773*'10k &amp; MO'!H$24+$R773*'10k &amp; MO'!H$30</f>
        <v>0</v>
      </c>
      <c r="Z773" s="349">
        <f>+$N773*'10k &amp; MO'!I$6+$O773*'10k &amp; MO'!I$12+$P773*'10k &amp; MO'!I$18+$Q773*'10k &amp; MO'!I$24+$R773*'10k &amp; MO'!I$30</f>
        <v>0.36689999999999995</v>
      </c>
      <c r="AA773" s="349">
        <f>+$N773*'10k &amp; MO'!J$6+$O773*'10k &amp; MO'!J$12+$P773*'10k &amp; MO'!J$18+$Q773*'10k &amp; MO'!J$24+$R773*'10k &amp; MO'!J$30</f>
        <v>498.98399999999998</v>
      </c>
      <c r="AB773" s="349">
        <f>+$N773*'10k &amp; MO'!K$6+$O773*'10k &amp; MO'!K$12+$P773*'10k &amp; MO'!K$18+$Q773*'10k &amp; MO'!K$24+$R773*'10k &amp; MO'!K$30</f>
        <v>251.69340000000003</v>
      </c>
      <c r="AC773" s="349">
        <f>+$N773*'10k &amp; MO'!L$6+$O773*'10k &amp; MO'!L$12+$P773*'10k &amp; MO'!L$18+$Q773*'10k &amp; MO'!L$24+$R773*'10k &amp; MO'!L$30</f>
        <v>1791.8173000000002</v>
      </c>
      <c r="AD773" s="350">
        <f>+S773*'10k &amp; MO'!O$6</f>
        <v>0</v>
      </c>
      <c r="AF773" s="192" t="str">
        <f t="shared" ref="AF773:AF836" si="108">+B773&amp;C773</f>
        <v>26092017</v>
      </c>
      <c r="AG773" s="192">
        <f>+IFERROR(VLOOKUP($AF773,'Limited Loss'!$F$5:$P$124,AG$3,FALSE),0)</f>
        <v>0</v>
      </c>
      <c r="AH773" s="193">
        <f>+IFERROR(VLOOKUP($AF773,'Limited Loss'!$F$5:$P$124,AH$3,FALSE),0)</f>
        <v>0</v>
      </c>
      <c r="AI773" s="193">
        <f>+IFERROR(VLOOKUP($AF773,'Limited Loss'!$F$5:$P$124,AI$3,FALSE),0)</f>
        <v>0</v>
      </c>
      <c r="AJ773" s="193">
        <f>+IFERROR(VLOOKUP($AF773,'Limited Loss'!$F$5:$P$124,AJ$3,FALSE),0)</f>
        <v>0</v>
      </c>
      <c r="AK773" s="100">
        <f>+IFERROR(VLOOKUP($AF773,'Limited Loss'!$F$5:$P$124,AK$3,FALSE),0)</f>
        <v>0</v>
      </c>
      <c r="AL773" s="193">
        <f>+IFERROR(VLOOKUP($AF773,'Limited Loss'!$F$5:$P$124,AL$3,FALSE),0)</f>
        <v>0</v>
      </c>
      <c r="AM773" s="193">
        <f>+IFERROR(VLOOKUP($AF773,'Limited Loss'!$F$5:$P$124,AM$3,FALSE),0)</f>
        <v>0</v>
      </c>
      <c r="AN773" s="193">
        <f>+IFERROR(VLOOKUP($AF773,'Limited Loss'!$F$5:$P$124,AN$3,FALSE),0)</f>
        <v>0</v>
      </c>
      <c r="AO773" s="193">
        <f>+IFERROR(VLOOKUP($AF773,'Limited Loss'!$F$5:$P$124,AO$3,FALSE),0)</f>
        <v>0</v>
      </c>
      <c r="AP773" s="100">
        <f>+IFERROR(VLOOKUP($AF773,'Limited Loss'!$F$5:$P$124,AP$3,FALSE),0)</f>
        <v>0</v>
      </c>
      <c r="AQ773" s="353"/>
      <c r="AR773" s="331">
        <f t="shared" ref="AR773:AS836" si="109">+B773</f>
        <v>2609</v>
      </c>
      <c r="AS773" s="332">
        <f t="shared" si="109"/>
        <v>2017</v>
      </c>
      <c r="AT773" s="349">
        <f t="shared" si="107"/>
        <v>0</v>
      </c>
      <c r="AU773" s="349">
        <f t="shared" si="107"/>
        <v>2.6234999999999999</v>
      </c>
      <c r="AV773" s="349">
        <f t="shared" si="106"/>
        <v>1159.2954999999999</v>
      </c>
      <c r="AW773" s="349">
        <f t="shared" si="106"/>
        <v>512.16549999999995</v>
      </c>
      <c r="AX773" s="350">
        <f t="shared" si="106"/>
        <v>3184.6375000000003</v>
      </c>
      <c r="AY773" s="349">
        <f t="shared" si="106"/>
        <v>0</v>
      </c>
      <c r="AZ773" s="349">
        <f t="shared" si="106"/>
        <v>0.36689999999999995</v>
      </c>
      <c r="BA773" s="349">
        <f t="shared" si="106"/>
        <v>498.98399999999998</v>
      </c>
      <c r="BB773" s="349">
        <f t="shared" si="106"/>
        <v>251.69340000000003</v>
      </c>
      <c r="BC773" s="349">
        <f t="shared" si="106"/>
        <v>1791.8173000000002</v>
      </c>
      <c r="BD773" s="350">
        <f t="shared" si="106"/>
        <v>0</v>
      </c>
      <c r="BE773" s="349">
        <f t="shared" si="102"/>
        <v>1661.2698999999998</v>
      </c>
      <c r="BF773" s="375">
        <f t="shared" si="103"/>
        <v>5740.3137000000006</v>
      </c>
      <c r="BG773" s="334">
        <f t="shared" si="104"/>
        <v>0</v>
      </c>
    </row>
    <row r="774" spans="1:59" x14ac:dyDescent="0.2">
      <c r="A774" s="326" t="str">
        <f t="shared" ref="A774:A837" si="110">+B774&amp;C774</f>
        <v>26092018</v>
      </c>
      <c r="B774" s="331">
        <v>2609</v>
      </c>
      <c r="C774" s="327">
        <v>2018</v>
      </c>
      <c r="D774" s="353">
        <f>+IFERROR(VLOOKUP($A774,Data_Loss!$A$2:$V$1180,6,FALSE),0)</f>
        <v>0</v>
      </c>
      <c r="E774" s="353">
        <f>+IFERROR(VLOOKUP($A774,Data_Loss!$A$2:$V$1180,7,FALSE),0)</f>
        <v>0</v>
      </c>
      <c r="F774" s="353">
        <f>+IFERROR(VLOOKUP($A774,Data_Loss!$A$2:$V$1180,8,FALSE),0)</f>
        <v>0</v>
      </c>
      <c r="G774" s="353">
        <f>+IFERROR(VLOOKUP($A774,Data_Loss!$A$2:$V$1180,9,FALSE),0)</f>
        <v>0</v>
      </c>
      <c r="H774" s="353">
        <f>+IFERROR(VLOOKUP($A774,Data_Loss!$A$2:$V$1180,10,FALSE),0)</f>
        <v>0</v>
      </c>
      <c r="I774" s="353">
        <f>+IFERROR(VLOOKUP($A774,Data_Loss!$A$2:$V$1300,12,FALSE),0)</f>
        <v>0</v>
      </c>
      <c r="J774" s="353">
        <f>+IFERROR(VLOOKUP($A774,Data_Loss!$A$2:$V$1300,13,FALSE),0)</f>
        <v>0</v>
      </c>
      <c r="K774" s="353">
        <f>+IFERROR(VLOOKUP($A774,Data_Loss!$A$2:$V$1300,14,FALSE),0)</f>
        <v>0</v>
      </c>
      <c r="L774" s="353">
        <f>+IFERROR(VLOOKUP($A774,Data_Loss!$A$2:$V$1300,15,FALSE),0)</f>
        <v>0</v>
      </c>
      <c r="M774" s="353">
        <f>+IFERROR(VLOOKUP($A774,Data_Loss!$A$2:$V$1300,16,FALSE),0)</f>
        <v>0</v>
      </c>
      <c r="N774" s="353">
        <f>+IFERROR(VLOOKUP($A774,Data_Loss!$A$2:$V$1300,17,FALSE),0)</f>
        <v>0</v>
      </c>
      <c r="O774" s="353">
        <f>+IFERROR(VLOOKUP($A774,Data_Loss!$A$2:$V$1300,18,FALSE),0)</f>
        <v>0</v>
      </c>
      <c r="P774" s="353">
        <f>+IFERROR(VLOOKUP($A774,Data_Loss!$A$2:$V$1300,19,FALSE),0)</f>
        <v>0</v>
      </c>
      <c r="Q774" s="353">
        <f>+IFERROR(VLOOKUP($A774,Data_Loss!$A$2:$V$1300,20,FALSE),0)</f>
        <v>0</v>
      </c>
      <c r="R774" s="353">
        <f>+IFERROR(VLOOKUP($A774,Data_Loss!$A$2:$V$1300,21,FALSE),0)</f>
        <v>0</v>
      </c>
      <c r="S774" s="353">
        <f>+IFERROR(VLOOKUP($A774,Data_Loss!$A$2:$V$1300,22,FALSE),0)</f>
        <v>0</v>
      </c>
      <c r="T774" s="191">
        <f>+$I774*'10k &amp; MO'!C$7+$J774*'10k &amp; MO'!C$13+$K774*'10k &amp; MO'!C$19+$L774*'10k &amp; MO'!C$25+$M774*'10k &amp; MO'!C$31</f>
        <v>0</v>
      </c>
      <c r="U774" s="349">
        <f>+$I774*'10k &amp; MO'!D$7+$J774*'10k &amp; MO'!D$13+$K774*'10k &amp; MO'!D$19+$L774*'10k &amp; MO'!D$25+$M774*'10k &amp; MO'!D$31</f>
        <v>0</v>
      </c>
      <c r="V774" s="349">
        <f>+$I774*'10k &amp; MO'!E$7+$J774*'10k &amp; MO'!E$13+$K774*'10k &amp; MO'!E$19+$L774*'10k &amp; MO'!E$25+$M774*'10k &amp; MO'!E$31</f>
        <v>0</v>
      </c>
      <c r="W774" s="349">
        <f>+$I774*'10k &amp; MO'!F$7+$J774*'10k &amp; MO'!F$13+$K774*'10k &amp; MO'!F$19+$L774*'10k &amp; MO'!F$25+$M774*'10k &amp; MO'!F$31</f>
        <v>0</v>
      </c>
      <c r="X774" s="349">
        <f>+$I774*'10k &amp; MO'!G$7+$J774*'10k &amp; MO'!G$13+$K774*'10k &amp; MO'!G$19+$L774*'10k &amp; MO'!G$25+$M774*'10k &amp; MO'!G$31</f>
        <v>0</v>
      </c>
      <c r="Y774" s="349">
        <f>+$N774*'10k &amp; MO'!H$7+$O774*'10k &amp; MO'!H$13+$P774*'10k &amp; MO'!H$19+$Q774*'10k &amp; MO'!H$25+$R774*'10k &amp; MO'!H$31</f>
        <v>0</v>
      </c>
      <c r="Z774" s="349">
        <f>+$N774*'10k &amp; MO'!I$7+$O774*'10k &amp; MO'!I$13+$P774*'10k &amp; MO'!I$19+$Q774*'10k &amp; MO'!I$25+$R774*'10k &amp; MO'!I$31</f>
        <v>0</v>
      </c>
      <c r="AA774" s="349">
        <f>+$N774*'10k &amp; MO'!J$7+$O774*'10k &amp; MO'!J$13+$P774*'10k &amp; MO'!J$19+$Q774*'10k &amp; MO'!J$25+$R774*'10k &amp; MO'!J$31</f>
        <v>0</v>
      </c>
      <c r="AB774" s="349">
        <f>+$N774*'10k &amp; MO'!K$7+$O774*'10k &amp; MO'!K$13+$P774*'10k &amp; MO'!K$19+$Q774*'10k &amp; MO'!K$25+$R774*'10k &amp; MO'!K$31</f>
        <v>0</v>
      </c>
      <c r="AC774" s="349">
        <f>+$N774*'10k &amp; MO'!L$7+$O774*'10k &amp; MO'!L$13+$P774*'10k &amp; MO'!L$19+$Q774*'10k &amp; MO'!L$25+$R774*'10k &amp; MO'!L$31</f>
        <v>0</v>
      </c>
      <c r="AD774" s="350">
        <f>+S774*'10k &amp; MO'!O$7</f>
        <v>0</v>
      </c>
      <c r="AF774" s="192" t="str">
        <f t="shared" si="108"/>
        <v>26092018</v>
      </c>
      <c r="AG774" s="192">
        <f>+IFERROR(VLOOKUP($AF774,'Limited Loss'!$F$5:$P$124,AG$3,FALSE),0)</f>
        <v>0</v>
      </c>
      <c r="AH774" s="193">
        <f>+IFERROR(VLOOKUP($AF774,'Limited Loss'!$F$5:$P$124,AH$3,FALSE),0)</f>
        <v>0</v>
      </c>
      <c r="AI774" s="193">
        <f>+IFERROR(VLOOKUP($AF774,'Limited Loss'!$F$5:$P$124,AI$3,FALSE),0)</f>
        <v>0</v>
      </c>
      <c r="AJ774" s="193">
        <f>+IFERROR(VLOOKUP($AF774,'Limited Loss'!$F$5:$P$124,AJ$3,FALSE),0)</f>
        <v>0</v>
      </c>
      <c r="AK774" s="100">
        <f>+IFERROR(VLOOKUP($AF774,'Limited Loss'!$F$5:$P$124,AK$3,FALSE),0)</f>
        <v>0</v>
      </c>
      <c r="AL774" s="193">
        <f>+IFERROR(VLOOKUP($AF774,'Limited Loss'!$F$5:$P$124,AL$3,FALSE),0)</f>
        <v>0</v>
      </c>
      <c r="AM774" s="193">
        <f>+IFERROR(VLOOKUP($AF774,'Limited Loss'!$F$5:$P$124,AM$3,FALSE),0)</f>
        <v>0</v>
      </c>
      <c r="AN774" s="193">
        <f>+IFERROR(VLOOKUP($AF774,'Limited Loss'!$F$5:$P$124,AN$3,FALSE),0)</f>
        <v>0</v>
      </c>
      <c r="AO774" s="193">
        <f>+IFERROR(VLOOKUP($AF774,'Limited Loss'!$F$5:$P$124,AO$3,FALSE),0)</f>
        <v>0</v>
      </c>
      <c r="AP774" s="100">
        <f>+IFERROR(VLOOKUP($AF774,'Limited Loss'!$F$5:$P$124,AP$3,FALSE),0)</f>
        <v>0</v>
      </c>
      <c r="AQ774" s="353"/>
      <c r="AR774" s="331">
        <f t="shared" si="109"/>
        <v>2609</v>
      </c>
      <c r="AS774" s="332">
        <f t="shared" si="109"/>
        <v>2018</v>
      </c>
      <c r="AT774" s="349">
        <f t="shared" si="107"/>
        <v>0</v>
      </c>
      <c r="AU774" s="349">
        <f t="shared" si="107"/>
        <v>0</v>
      </c>
      <c r="AV774" s="349">
        <f t="shared" si="106"/>
        <v>0</v>
      </c>
      <c r="AW774" s="349">
        <f t="shared" si="106"/>
        <v>0</v>
      </c>
      <c r="AX774" s="350">
        <f t="shared" si="106"/>
        <v>0</v>
      </c>
      <c r="AY774" s="349">
        <f t="shared" si="106"/>
        <v>0</v>
      </c>
      <c r="AZ774" s="349">
        <f t="shared" si="106"/>
        <v>0</v>
      </c>
      <c r="BA774" s="349">
        <f t="shared" si="106"/>
        <v>0</v>
      </c>
      <c r="BB774" s="349">
        <f t="shared" si="106"/>
        <v>0</v>
      </c>
      <c r="BC774" s="349">
        <f t="shared" si="106"/>
        <v>0</v>
      </c>
      <c r="BD774" s="350">
        <f t="shared" si="106"/>
        <v>0</v>
      </c>
      <c r="BE774" s="349">
        <f t="shared" ref="BE774:BE837" si="111">+AT774+AU774+AV774+AY774+AZ774+BA774</f>
        <v>0</v>
      </c>
      <c r="BF774" s="375">
        <f t="shared" ref="BF774:BF837" si="112">+AW774+AX774+BB774+BC774</f>
        <v>0</v>
      </c>
      <c r="BG774" s="334">
        <f t="shared" ref="BG774:BG837" si="113">+BD774</f>
        <v>0</v>
      </c>
    </row>
    <row r="775" spans="1:59" x14ac:dyDescent="0.2">
      <c r="A775" s="326" t="str">
        <f t="shared" si="110"/>
        <v>26512014</v>
      </c>
      <c r="B775" s="331">
        <v>2651</v>
      </c>
      <c r="C775" s="327">
        <v>2014</v>
      </c>
      <c r="D775" s="353">
        <f>+IFERROR(VLOOKUP($A775,Data_Loss!$A$2:$V$1180,6,FALSE),0)</f>
        <v>0</v>
      </c>
      <c r="E775" s="353">
        <f>+IFERROR(VLOOKUP($A775,Data_Loss!$A$2:$V$1180,7,FALSE),0)</f>
        <v>0</v>
      </c>
      <c r="F775" s="353">
        <f>+IFERROR(VLOOKUP($A775,Data_Loss!$A$2:$V$1180,8,FALSE),0)</f>
        <v>1</v>
      </c>
      <c r="G775" s="353">
        <f>+IFERROR(VLOOKUP($A775,Data_Loss!$A$2:$V$1180,9,FALSE),0)</f>
        <v>2</v>
      </c>
      <c r="H775" s="353">
        <f>+IFERROR(VLOOKUP($A775,Data_Loss!$A$2:$V$1180,10,FALSE),0)</f>
        <v>3</v>
      </c>
      <c r="I775" s="353">
        <f>+IFERROR(VLOOKUP($A775,Data_Loss!$A$2:$V$1300,12,FALSE),0)</f>
        <v>0</v>
      </c>
      <c r="J775" s="353">
        <f>+IFERROR(VLOOKUP($A775,Data_Loss!$A$2:$V$1300,13,FALSE),0)</f>
        <v>0</v>
      </c>
      <c r="K775" s="353">
        <f>+IFERROR(VLOOKUP($A775,Data_Loss!$A$2:$V$1300,14,FALSE),0)</f>
        <v>130416</v>
      </c>
      <c r="L775" s="353">
        <f>+IFERROR(VLOOKUP($A775,Data_Loss!$A$2:$V$1300,15,FALSE),0)</f>
        <v>16456</v>
      </c>
      <c r="M775" s="353">
        <f>+IFERROR(VLOOKUP($A775,Data_Loss!$A$2:$V$1300,16,FALSE),0)</f>
        <v>22094</v>
      </c>
      <c r="N775" s="353">
        <f>+IFERROR(VLOOKUP($A775,Data_Loss!$A$2:$V$1300,17,FALSE),0)</f>
        <v>0</v>
      </c>
      <c r="O775" s="353">
        <f>+IFERROR(VLOOKUP($A775,Data_Loss!$A$2:$V$1300,18,FALSE),0)</f>
        <v>0</v>
      </c>
      <c r="P775" s="353">
        <f>+IFERROR(VLOOKUP($A775,Data_Loss!$A$2:$V$1300,19,FALSE),0)</f>
        <v>32851</v>
      </c>
      <c r="Q775" s="353">
        <f>+IFERROR(VLOOKUP($A775,Data_Loss!$A$2:$V$1300,20,FALSE),0)</f>
        <v>12671</v>
      </c>
      <c r="R775" s="353">
        <f>+IFERROR(VLOOKUP($A775,Data_Loss!$A$2:$V$1300,21,FALSE),0)</f>
        <v>12853</v>
      </c>
      <c r="S775" s="353">
        <f>+IFERROR(VLOOKUP($A775,Data_Loss!$A$2:$V$1300,22,FALSE),0)</f>
        <v>0</v>
      </c>
      <c r="T775" s="191">
        <f>+$I775*'10k &amp; MO'!C$3+$J775*'10k &amp; MO'!C$9+$K775*'10k &amp; MO'!C$15+$L775*'10k &amp; MO'!C$21+$M775*'10k &amp; MO'!C$27</f>
        <v>0</v>
      </c>
      <c r="U775" s="349">
        <f>+$I775*'10k &amp; MO'!D$3+$J775*'10k &amp; MO'!D$9+$K775*'10k &amp; MO'!D$15+$L775*'10k &amp; MO'!D$21+$M775*'10k &amp; MO'!D$27</f>
        <v>0</v>
      </c>
      <c r="V775" s="349">
        <f>+$I775*'10k &amp; MO'!E$3+$J775*'10k &amp; MO'!E$9+$K775*'10k &amp; MO'!E$15+$L775*'10k &amp; MO'!E$21+$M775*'10k &amp; MO'!E$27</f>
        <v>196145.66399999999</v>
      </c>
      <c r="W775" s="349">
        <f>+$I775*'10k &amp; MO'!F$3+$J775*'10k &amp; MO'!F$9+$K775*'10k &amp; MO'!F$15+$L775*'10k &amp; MO'!F$21+$M775*'10k &amp; MO'!F$27</f>
        <v>20224.424000000003</v>
      </c>
      <c r="X775" s="349">
        <f>+$I775*'10k &amp; MO'!G$3+$J775*'10k &amp; MO'!G$9+$K775*'10k &amp; MO'!G$15+$L775*'10k &amp; MO'!G$21+$M775*'10k &amp; MO'!G$27</f>
        <v>25010.407999999999</v>
      </c>
      <c r="Y775" s="349">
        <f>+$N775*'10k &amp; MO'!H$3+$O775*'10k &amp; MO'!H$9+$P775*'10k &amp; MO'!H$15+$Q775*'10k &amp; MO'!H$21+$R775*'10k &amp; MO'!H$27</f>
        <v>0</v>
      </c>
      <c r="Z775" s="349">
        <f>+$N775*'10k &amp; MO'!I$3+$O775*'10k &amp; MO'!I$9+$P775*'10k &amp; MO'!I$15+$Q775*'10k &amp; MO'!I$21+$R775*'10k &amp; MO'!I$27</f>
        <v>0</v>
      </c>
      <c r="AA775" s="349">
        <f>+$N775*'10k &amp; MO'!J$3+$O775*'10k &amp; MO'!J$9+$P775*'10k &amp; MO'!J$15+$Q775*'10k &amp; MO'!J$21+$R775*'10k &amp; MO'!J$27</f>
        <v>68691.441000000006</v>
      </c>
      <c r="AB775" s="349">
        <f>+$N775*'10k &amp; MO'!K$3+$O775*'10k &amp; MO'!K$9+$P775*'10k &amp; MO'!K$15+$Q775*'10k &amp; MO'!K$21+$R775*'10k &amp; MO'!K$27</f>
        <v>17752.071</v>
      </c>
      <c r="AC775" s="349">
        <f>+$N775*'10k &amp; MO'!L$3+$O775*'10k &amp; MO'!L$9+$P775*'10k &amp; MO'!L$15+$Q775*'10k &amp; MO'!L$21+$R775*'10k &amp; MO'!L$27</f>
        <v>19819.326000000001</v>
      </c>
      <c r="AD775" s="350">
        <f>+S775*'10k &amp; MO'!O$3</f>
        <v>0</v>
      </c>
      <c r="AF775" s="192" t="str">
        <f t="shared" si="108"/>
        <v>26512014</v>
      </c>
      <c r="AG775" s="192">
        <f>+IFERROR(VLOOKUP($AF775,'Limited Loss'!$F$5:$P$124,AG$3,FALSE),0)</f>
        <v>0</v>
      </c>
      <c r="AH775" s="193">
        <f>+IFERROR(VLOOKUP($AF775,'Limited Loss'!$F$5:$P$124,AH$3,FALSE),0)</f>
        <v>0</v>
      </c>
      <c r="AI775" s="193">
        <f>+IFERROR(VLOOKUP($AF775,'Limited Loss'!$F$5:$P$124,AI$3,FALSE),0)</f>
        <v>0</v>
      </c>
      <c r="AJ775" s="193">
        <f>+IFERROR(VLOOKUP($AF775,'Limited Loss'!$F$5:$P$124,AJ$3,FALSE),0)</f>
        <v>0</v>
      </c>
      <c r="AK775" s="100">
        <f>+IFERROR(VLOOKUP($AF775,'Limited Loss'!$F$5:$P$124,AK$3,FALSE),0)</f>
        <v>0</v>
      </c>
      <c r="AL775" s="193">
        <f>+IFERROR(VLOOKUP($AF775,'Limited Loss'!$F$5:$P$124,AL$3,FALSE),0)</f>
        <v>0</v>
      </c>
      <c r="AM775" s="193">
        <f>+IFERROR(VLOOKUP($AF775,'Limited Loss'!$F$5:$P$124,AM$3,FALSE),0)</f>
        <v>0</v>
      </c>
      <c r="AN775" s="193">
        <f>+IFERROR(VLOOKUP($AF775,'Limited Loss'!$F$5:$P$124,AN$3,FALSE),0)</f>
        <v>0</v>
      </c>
      <c r="AO775" s="193">
        <f>+IFERROR(VLOOKUP($AF775,'Limited Loss'!$F$5:$P$124,AO$3,FALSE),0)</f>
        <v>0</v>
      </c>
      <c r="AP775" s="100">
        <f>+IFERROR(VLOOKUP($AF775,'Limited Loss'!$F$5:$P$124,AP$3,FALSE),0)</f>
        <v>0</v>
      </c>
      <c r="AQ775" s="353"/>
      <c r="AR775" s="331">
        <f t="shared" si="109"/>
        <v>2651</v>
      </c>
      <c r="AS775" s="332">
        <f t="shared" si="109"/>
        <v>2014</v>
      </c>
      <c r="AT775" s="349">
        <f t="shared" si="107"/>
        <v>0</v>
      </c>
      <c r="AU775" s="349">
        <f t="shared" si="107"/>
        <v>0</v>
      </c>
      <c r="AV775" s="349">
        <f t="shared" si="106"/>
        <v>196145.66399999999</v>
      </c>
      <c r="AW775" s="349">
        <f t="shared" si="106"/>
        <v>20224.424000000003</v>
      </c>
      <c r="AX775" s="350">
        <f t="shared" si="106"/>
        <v>25010.407999999999</v>
      </c>
      <c r="AY775" s="349">
        <f t="shared" si="106"/>
        <v>0</v>
      </c>
      <c r="AZ775" s="349">
        <f t="shared" si="106"/>
        <v>0</v>
      </c>
      <c r="BA775" s="349">
        <f t="shared" si="106"/>
        <v>68691.441000000006</v>
      </c>
      <c r="BB775" s="349">
        <f t="shared" si="106"/>
        <v>17752.071</v>
      </c>
      <c r="BC775" s="349">
        <f t="shared" si="106"/>
        <v>19819.326000000001</v>
      </c>
      <c r="BD775" s="350">
        <f t="shared" si="106"/>
        <v>0</v>
      </c>
      <c r="BE775" s="349">
        <f t="shared" si="111"/>
        <v>264837.10499999998</v>
      </c>
      <c r="BF775" s="375">
        <f t="shared" si="112"/>
        <v>82806.229000000007</v>
      </c>
      <c r="BG775" s="334">
        <f t="shared" si="113"/>
        <v>0</v>
      </c>
    </row>
    <row r="776" spans="1:59" x14ac:dyDescent="0.2">
      <c r="A776" s="326" t="str">
        <f t="shared" si="110"/>
        <v>26512015</v>
      </c>
      <c r="B776" s="331">
        <v>2651</v>
      </c>
      <c r="C776" s="327">
        <v>2015</v>
      </c>
      <c r="D776" s="353">
        <f>+IFERROR(VLOOKUP($A776,Data_Loss!$A$2:$V$1180,6,FALSE),0)</f>
        <v>0</v>
      </c>
      <c r="E776" s="353">
        <f>+IFERROR(VLOOKUP($A776,Data_Loss!$A$2:$V$1180,7,FALSE),0)</f>
        <v>0</v>
      </c>
      <c r="F776" s="353">
        <f>+IFERROR(VLOOKUP($A776,Data_Loss!$A$2:$V$1180,8,FALSE),0)</f>
        <v>0</v>
      </c>
      <c r="G776" s="353">
        <f>+IFERROR(VLOOKUP($A776,Data_Loss!$A$2:$V$1180,9,FALSE),0)</f>
        <v>0</v>
      </c>
      <c r="H776" s="353">
        <f>+IFERROR(VLOOKUP($A776,Data_Loss!$A$2:$V$1180,10,FALSE),0)</f>
        <v>0</v>
      </c>
      <c r="I776" s="353">
        <f>+IFERROR(VLOOKUP($A776,Data_Loss!$A$2:$V$1300,12,FALSE),0)</f>
        <v>0</v>
      </c>
      <c r="J776" s="353">
        <f>+IFERROR(VLOOKUP($A776,Data_Loss!$A$2:$V$1300,13,FALSE),0)</f>
        <v>0</v>
      </c>
      <c r="K776" s="353">
        <f>+IFERROR(VLOOKUP($A776,Data_Loss!$A$2:$V$1300,14,FALSE),0)</f>
        <v>0</v>
      </c>
      <c r="L776" s="353">
        <f>+IFERROR(VLOOKUP($A776,Data_Loss!$A$2:$V$1300,15,FALSE),0)</f>
        <v>0</v>
      </c>
      <c r="M776" s="353">
        <f>+IFERROR(VLOOKUP($A776,Data_Loss!$A$2:$V$1300,16,FALSE),0)</f>
        <v>0</v>
      </c>
      <c r="N776" s="353">
        <f>+IFERROR(VLOOKUP($A776,Data_Loss!$A$2:$V$1300,17,FALSE),0)</f>
        <v>0</v>
      </c>
      <c r="O776" s="353">
        <f>+IFERROR(VLOOKUP($A776,Data_Loss!$A$2:$V$1300,18,FALSE),0)</f>
        <v>0</v>
      </c>
      <c r="P776" s="353">
        <f>+IFERROR(VLOOKUP($A776,Data_Loss!$A$2:$V$1300,19,FALSE),0)</f>
        <v>0</v>
      </c>
      <c r="Q776" s="353">
        <f>+IFERROR(VLOOKUP($A776,Data_Loss!$A$2:$V$1300,20,FALSE),0)</f>
        <v>0</v>
      </c>
      <c r="R776" s="353">
        <f>+IFERROR(VLOOKUP($A776,Data_Loss!$A$2:$V$1300,21,FALSE),0)</f>
        <v>0</v>
      </c>
      <c r="S776" s="353">
        <f>+IFERROR(VLOOKUP($A776,Data_Loss!$A$2:$V$1300,22,FALSE),0)</f>
        <v>0</v>
      </c>
      <c r="T776" s="191">
        <f>+$I776*'10k &amp; MO'!C$4+$J776*'10k &amp; MO'!C$10+$K776*'10k &amp; MO'!C$16+$L776*'10k &amp; MO'!C$22+$M776*'10k &amp; MO'!C$28</f>
        <v>0</v>
      </c>
      <c r="U776" s="349">
        <f>+$I776*'10k &amp; MO'!D$4+$J776*'10k &amp; MO'!D$10+$K776*'10k &amp; MO'!D$16+$L776*'10k &amp; MO'!D$22+$M776*'10k &amp; MO'!D$28</f>
        <v>0</v>
      </c>
      <c r="V776" s="349">
        <f>+$I776*'10k &amp; MO'!E$4+$J776*'10k &amp; MO'!E$10+$K776*'10k &amp; MO'!E$16+$L776*'10k &amp; MO'!E$22+$M776*'10k &amp; MO'!E$28</f>
        <v>0</v>
      </c>
      <c r="W776" s="349">
        <f>+$I776*'10k &amp; MO'!F$4+$J776*'10k &amp; MO'!F$10+$K776*'10k &amp; MO'!F$16+$L776*'10k &amp; MO'!F$22+$M776*'10k &amp; MO'!F$28</f>
        <v>0</v>
      </c>
      <c r="X776" s="349">
        <f>+$I776*'10k &amp; MO'!G$4+$J776*'10k &amp; MO'!G$10+$K776*'10k &amp; MO'!G$16+$L776*'10k &amp; MO'!G$22+$M776*'10k &amp; MO'!G$28</f>
        <v>0</v>
      </c>
      <c r="Y776" s="349">
        <f>+$N776*'10k &amp; MO'!H$4+$O776*'10k &amp; MO'!H$10+$P776*'10k &amp; MO'!H$16+$Q776*'10k &amp; MO'!H$22+$R776*'10k &amp; MO'!H$28</f>
        <v>0</v>
      </c>
      <c r="Z776" s="349">
        <f>+$N776*'10k &amp; MO'!I$4+$O776*'10k &amp; MO'!I$10+$P776*'10k &amp; MO'!I$16+$Q776*'10k &amp; MO'!I$22+$R776*'10k &amp; MO'!I$28</f>
        <v>0</v>
      </c>
      <c r="AA776" s="349">
        <f>+$N776*'10k &amp; MO'!J$4+$O776*'10k &amp; MO'!J$10+$P776*'10k &amp; MO'!J$16+$Q776*'10k &amp; MO'!J$22+$R776*'10k &amp; MO'!J$28</f>
        <v>0</v>
      </c>
      <c r="AB776" s="349">
        <f>+$N776*'10k &amp; MO'!K$4+$O776*'10k &amp; MO'!K$10+$P776*'10k &amp; MO'!K$16+$Q776*'10k &amp; MO'!K$22+$R776*'10k &amp; MO'!K$28</f>
        <v>0</v>
      </c>
      <c r="AC776" s="349">
        <f>+$N776*'10k &amp; MO'!L$4+$O776*'10k &amp; MO'!L$10+$P776*'10k &amp; MO'!L$16+$Q776*'10k &amp; MO'!L$22+$R776*'10k &amp; MO'!L$28</f>
        <v>0</v>
      </c>
      <c r="AD776" s="350">
        <f>+S776*'10k &amp; MO'!O$4</f>
        <v>0</v>
      </c>
      <c r="AF776" s="192" t="str">
        <f t="shared" si="108"/>
        <v>26512015</v>
      </c>
      <c r="AG776" s="192">
        <f>+IFERROR(VLOOKUP($AF776,'Limited Loss'!$F$5:$P$124,AG$3,FALSE),0)</f>
        <v>0</v>
      </c>
      <c r="AH776" s="193">
        <f>+IFERROR(VLOOKUP($AF776,'Limited Loss'!$F$5:$P$124,AH$3,FALSE),0)</f>
        <v>0</v>
      </c>
      <c r="AI776" s="193">
        <f>+IFERROR(VLOOKUP($AF776,'Limited Loss'!$F$5:$P$124,AI$3,FALSE),0)</f>
        <v>0</v>
      </c>
      <c r="AJ776" s="193">
        <f>+IFERROR(VLOOKUP($AF776,'Limited Loss'!$F$5:$P$124,AJ$3,FALSE),0)</f>
        <v>0</v>
      </c>
      <c r="AK776" s="100">
        <f>+IFERROR(VLOOKUP($AF776,'Limited Loss'!$F$5:$P$124,AK$3,FALSE),0)</f>
        <v>0</v>
      </c>
      <c r="AL776" s="193">
        <f>+IFERROR(VLOOKUP($AF776,'Limited Loss'!$F$5:$P$124,AL$3,FALSE),0)</f>
        <v>0</v>
      </c>
      <c r="AM776" s="193">
        <f>+IFERROR(VLOOKUP($AF776,'Limited Loss'!$F$5:$P$124,AM$3,FALSE),0)</f>
        <v>0</v>
      </c>
      <c r="AN776" s="193">
        <f>+IFERROR(VLOOKUP($AF776,'Limited Loss'!$F$5:$P$124,AN$3,FALSE),0)</f>
        <v>0</v>
      </c>
      <c r="AO776" s="193">
        <f>+IFERROR(VLOOKUP($AF776,'Limited Loss'!$F$5:$P$124,AO$3,FALSE),0)</f>
        <v>0</v>
      </c>
      <c r="AP776" s="100">
        <f>+IFERROR(VLOOKUP($AF776,'Limited Loss'!$F$5:$P$124,AP$3,FALSE),0)</f>
        <v>0</v>
      </c>
      <c r="AQ776" s="353"/>
      <c r="AR776" s="331">
        <f t="shared" si="109"/>
        <v>2651</v>
      </c>
      <c r="AS776" s="332">
        <f t="shared" si="109"/>
        <v>2015</v>
      </c>
      <c r="AT776" s="349">
        <f t="shared" si="107"/>
        <v>0</v>
      </c>
      <c r="AU776" s="349">
        <f t="shared" si="107"/>
        <v>0</v>
      </c>
      <c r="AV776" s="349">
        <f t="shared" si="106"/>
        <v>0</v>
      </c>
      <c r="AW776" s="349">
        <f t="shared" si="106"/>
        <v>0</v>
      </c>
      <c r="AX776" s="350">
        <f t="shared" si="106"/>
        <v>0</v>
      </c>
      <c r="AY776" s="349">
        <f t="shared" si="106"/>
        <v>0</v>
      </c>
      <c r="AZ776" s="349">
        <f t="shared" si="106"/>
        <v>0</v>
      </c>
      <c r="BA776" s="349">
        <f t="shared" si="106"/>
        <v>0</v>
      </c>
      <c r="BB776" s="349">
        <f t="shared" si="106"/>
        <v>0</v>
      </c>
      <c r="BC776" s="349">
        <f t="shared" si="106"/>
        <v>0</v>
      </c>
      <c r="BD776" s="350">
        <f t="shared" si="106"/>
        <v>0</v>
      </c>
      <c r="BE776" s="349">
        <f t="shared" si="111"/>
        <v>0</v>
      </c>
      <c r="BF776" s="375">
        <f t="shared" si="112"/>
        <v>0</v>
      </c>
      <c r="BG776" s="334">
        <f t="shared" si="113"/>
        <v>0</v>
      </c>
    </row>
    <row r="777" spans="1:59" s="329" customFormat="1" x14ac:dyDescent="0.2">
      <c r="A777" s="329" t="str">
        <f t="shared" si="110"/>
        <v>26512016</v>
      </c>
      <c r="B777" s="453">
        <v>2651</v>
      </c>
      <c r="C777" s="454">
        <v>2016</v>
      </c>
      <c r="D777" s="455">
        <f>+IFERROR(VLOOKUP($A777,Data_Loss!$A$2:$V$1180,6,FALSE),0)</f>
        <v>0</v>
      </c>
      <c r="E777" s="455">
        <f>+IFERROR(VLOOKUP($A777,Data_Loss!$A$2:$V$1180,7,FALSE),0)</f>
        <v>0</v>
      </c>
      <c r="F777" s="455">
        <f>+IFERROR(VLOOKUP($A777,Data_Loss!$A$2:$V$1180,8,FALSE),0)</f>
        <v>1</v>
      </c>
      <c r="G777" s="455">
        <f>+IFERROR(VLOOKUP($A777,Data_Loss!$A$2:$V$1180,9,FALSE),0)</f>
        <v>0</v>
      </c>
      <c r="H777" s="455">
        <f>+IFERROR(VLOOKUP($A777,Data_Loss!$A$2:$V$1180,10,FALSE),0)</f>
        <v>0</v>
      </c>
      <c r="I777" s="455">
        <f>+IFERROR(VLOOKUP($A777,Data_Loss!$A$2:$V$1300,12,FALSE),0)</f>
        <v>0</v>
      </c>
      <c r="J777" s="455">
        <f>+IFERROR(VLOOKUP($A777,Data_Loss!$A$2:$V$1300,13,FALSE),0)</f>
        <v>0</v>
      </c>
      <c r="K777" s="455">
        <f>+IFERROR(VLOOKUP($A777,Data_Loss!$A$2:$V$1300,14,FALSE),0)</f>
        <v>185715</v>
      </c>
      <c r="L777" s="455">
        <f>+IFERROR(VLOOKUP($A777,Data_Loss!$A$2:$V$1300,15,FALSE),0)</f>
        <v>0</v>
      </c>
      <c r="M777" s="455">
        <f>+IFERROR(VLOOKUP($A777,Data_Loss!$A$2:$V$1300,16,FALSE),0)</f>
        <v>0</v>
      </c>
      <c r="N777" s="455">
        <f>+IFERROR(VLOOKUP($A777,Data_Loss!$A$2:$V$1300,17,FALSE),0)</f>
        <v>0</v>
      </c>
      <c r="O777" s="455">
        <f>+IFERROR(VLOOKUP($A777,Data_Loss!$A$2:$V$1300,18,FALSE),0)</f>
        <v>0</v>
      </c>
      <c r="P777" s="455">
        <f>+IFERROR(VLOOKUP($A777,Data_Loss!$A$2:$V$1300,19,FALSE),0)</f>
        <v>504884</v>
      </c>
      <c r="Q777" s="455">
        <f>+IFERROR(VLOOKUP($A777,Data_Loss!$A$2:$V$1300,20,FALSE),0)</f>
        <v>0</v>
      </c>
      <c r="R777" s="455">
        <f>+IFERROR(VLOOKUP($A777,Data_Loss!$A$2:$V$1300,21,FALSE),0)</f>
        <v>0</v>
      </c>
      <c r="S777" s="455">
        <f>+IFERROR(VLOOKUP($A777,Data_Loss!$A$2:$V$1300,22,FALSE),0)</f>
        <v>0</v>
      </c>
      <c r="T777" s="456">
        <f>+$I777*'10k &amp; MO'!C$5+$J777*'10k &amp; MO'!C$11+$K777*'10k &amp; MO'!C$17+$L777*'10k &amp; MO'!C$23+$M777*'10k &amp; MO'!C$29</f>
        <v>0</v>
      </c>
      <c r="U777" s="457">
        <f>+$I777*'10k &amp; MO'!D$5+$J777*'10k &amp; MO'!D$11+$K777*'10k &amp; MO'!D$17+$L777*'10k &amp; MO'!D$23+$M777*'10k &amp; MO'!D$29</f>
        <v>1095.7184999999999</v>
      </c>
      <c r="V777" s="457">
        <f>+$I777*'10k &amp; MO'!E$5+$J777*'10k &amp; MO'!E$11+$K777*'10k &amp; MO'!E$17+$L777*'10k &amp; MO'!E$23+$M777*'10k &amp; MO'!E$29</f>
        <v>290328.25949999999</v>
      </c>
      <c r="W777" s="457">
        <f>+$I777*'10k &amp; MO'!F$5+$J777*'10k &amp; MO'!F$11+$K777*'10k &amp; MO'!F$17+$L777*'10k &amp; MO'!F$23+$M777*'10k &amp; MO'!F$29</f>
        <v>5534.3069999999998</v>
      </c>
      <c r="X777" s="457">
        <f>+$I777*'10k &amp; MO'!G$5+$J777*'10k &amp; MO'!G$11+$K777*'10k &amp; MO'!G$17+$L777*'10k &amp; MO'!G$23+$M777*'10k &amp; MO'!G$29</f>
        <v>2098.5794999999998</v>
      </c>
      <c r="Y777" s="457">
        <f>+$N777*'10k &amp; MO'!H$5+$O777*'10k &amp; MO'!H$11+$P777*'10k &amp; MO'!H$17+$Q777*'10k &amp; MO'!H$23+$R777*'10k &amp; MO'!H$29</f>
        <v>0</v>
      </c>
      <c r="Z777" s="457">
        <f>+$N777*'10k &amp; MO'!I$5+$O777*'10k &amp; MO'!I$11+$P777*'10k &amp; MO'!I$17+$Q777*'10k &amp; MO'!I$23+$R777*'10k &amp; MO'!I$29</f>
        <v>1666.1171999999999</v>
      </c>
      <c r="AA777" s="457">
        <f>+$N777*'10k &amp; MO'!J$5+$O777*'10k &amp; MO'!J$11+$P777*'10k &amp; MO'!J$17+$Q777*'10k &amp; MO'!J$23+$R777*'10k &amp; MO'!J$29</f>
        <v>960087.41440000001</v>
      </c>
      <c r="AB777" s="457">
        <f>+$N777*'10k &amp; MO'!K$5+$O777*'10k &amp; MO'!K$11+$P777*'10k &amp; MO'!K$17+$Q777*'10k &amp; MO'!K$23+$R777*'10k &amp; MO'!K$29</f>
        <v>43621.977600000006</v>
      </c>
      <c r="AC777" s="457">
        <f>+$N777*'10k &amp; MO'!L$5+$O777*'10k &amp; MO'!L$11+$P777*'10k &amp; MO'!L$17+$Q777*'10k &amp; MO'!L$23+$R777*'10k &amp; MO'!L$29</f>
        <v>10097.68</v>
      </c>
      <c r="AD777" s="458">
        <f>+S777*'10k &amp; MO'!O$5</f>
        <v>0</v>
      </c>
      <c r="AF777" s="459" t="str">
        <f t="shared" si="108"/>
        <v>26512016</v>
      </c>
      <c r="AG777" s="459">
        <f>+IFERROR(VLOOKUP($AF777,'Limited Loss'!$F$5:$P$124,AG$3,FALSE),0)</f>
        <v>0</v>
      </c>
      <c r="AH777" s="455">
        <f>+IFERROR(VLOOKUP($AF777,'Limited Loss'!$F$5:$P$124,AH$3,FALSE),0)</f>
        <v>0</v>
      </c>
      <c r="AI777" s="455">
        <f>+IFERROR(VLOOKUP($AF777,'Limited Loss'!$F$5:$P$124,AI$3,FALSE),0)</f>
        <v>0</v>
      </c>
      <c r="AJ777" s="455">
        <f>+IFERROR(VLOOKUP($AF777,'Limited Loss'!$F$5:$P$124,AJ$3,FALSE),0)</f>
        <v>0</v>
      </c>
      <c r="AK777" s="460">
        <f>+IFERROR(VLOOKUP($AF777,'Limited Loss'!$F$5:$P$124,AK$3,FALSE),0)</f>
        <v>0</v>
      </c>
      <c r="AL777" s="455">
        <f>+IFERROR(VLOOKUP($AF777,'Limited Loss'!$F$5:$P$124,AL$3,FALSE),0)</f>
        <v>0</v>
      </c>
      <c r="AM777" s="455">
        <f>+IFERROR(VLOOKUP($AF777,'Limited Loss'!$F$5:$P$124,AM$3,FALSE),0)</f>
        <v>0</v>
      </c>
      <c r="AN777" s="455">
        <f>+IFERROR(VLOOKUP($AF777,'Limited Loss'!$F$5:$P$124,AN$3,FALSE),0)</f>
        <v>0</v>
      </c>
      <c r="AO777" s="455">
        <f>+IFERROR(VLOOKUP($AF777,'Limited Loss'!$F$5:$P$124,AO$3,FALSE),0)</f>
        <v>0</v>
      </c>
      <c r="AP777" s="460">
        <f>+IFERROR(VLOOKUP($AF777,'Limited Loss'!$F$5:$P$124,AP$3,FALSE),0)</f>
        <v>0</v>
      </c>
      <c r="AQ777" s="455"/>
      <c r="AR777" s="453">
        <f t="shared" si="109"/>
        <v>2651</v>
      </c>
      <c r="AS777" s="461">
        <f t="shared" si="109"/>
        <v>2016</v>
      </c>
      <c r="AT777" s="457">
        <f t="shared" si="107"/>
        <v>0</v>
      </c>
      <c r="AU777" s="457">
        <f t="shared" si="107"/>
        <v>1095.7184999999999</v>
      </c>
      <c r="AV777" s="457">
        <f t="shared" si="106"/>
        <v>290328.25949999999</v>
      </c>
      <c r="AW777" s="457">
        <f t="shared" si="106"/>
        <v>5534.3069999999998</v>
      </c>
      <c r="AX777" s="458">
        <f t="shared" si="106"/>
        <v>2098.5794999999998</v>
      </c>
      <c r="AY777" s="457">
        <f t="shared" si="106"/>
        <v>0</v>
      </c>
      <c r="AZ777" s="457">
        <f t="shared" si="106"/>
        <v>1666.1171999999999</v>
      </c>
      <c r="BA777" s="457">
        <f t="shared" si="106"/>
        <v>960087.41440000001</v>
      </c>
      <c r="BB777" s="457">
        <f t="shared" si="106"/>
        <v>43621.977600000006</v>
      </c>
      <c r="BC777" s="457">
        <f t="shared" si="106"/>
        <v>10097.68</v>
      </c>
      <c r="BD777" s="458">
        <f t="shared" si="106"/>
        <v>0</v>
      </c>
      <c r="BE777" s="457">
        <f t="shared" si="111"/>
        <v>1253177.5096</v>
      </c>
      <c r="BF777" s="452">
        <f t="shared" si="112"/>
        <v>61352.544100000006</v>
      </c>
      <c r="BG777" s="460">
        <f t="shared" si="113"/>
        <v>0</v>
      </c>
    </row>
    <row r="778" spans="1:59" x14ac:dyDescent="0.2">
      <c r="A778" s="326" t="str">
        <f t="shared" si="110"/>
        <v>26512017</v>
      </c>
      <c r="B778" s="331">
        <v>2651</v>
      </c>
      <c r="C778" s="327">
        <v>2017</v>
      </c>
      <c r="D778" s="353">
        <f>+IFERROR(VLOOKUP($A778,Data_Loss!$A$2:$V$1180,6,FALSE),0)</f>
        <v>0</v>
      </c>
      <c r="E778" s="353">
        <f>+IFERROR(VLOOKUP($A778,Data_Loss!$A$2:$V$1180,7,FALSE),0)</f>
        <v>0</v>
      </c>
      <c r="F778" s="353">
        <f>+IFERROR(VLOOKUP($A778,Data_Loss!$A$2:$V$1180,8,FALSE),0)</f>
        <v>0</v>
      </c>
      <c r="G778" s="353">
        <f>+IFERROR(VLOOKUP($A778,Data_Loss!$A$2:$V$1180,9,FALSE),0)</f>
        <v>0</v>
      </c>
      <c r="H778" s="353">
        <f>+IFERROR(VLOOKUP($A778,Data_Loss!$A$2:$V$1180,10,FALSE),0)</f>
        <v>0</v>
      </c>
      <c r="I778" s="353">
        <f>+IFERROR(VLOOKUP($A778,Data_Loss!$A$2:$V$1300,12,FALSE),0)</f>
        <v>0</v>
      </c>
      <c r="J778" s="353">
        <f>+IFERROR(VLOOKUP($A778,Data_Loss!$A$2:$V$1300,13,FALSE),0)</f>
        <v>0</v>
      </c>
      <c r="K778" s="353">
        <f>+IFERROR(VLOOKUP($A778,Data_Loss!$A$2:$V$1300,14,FALSE),0)</f>
        <v>0</v>
      </c>
      <c r="L778" s="353">
        <f>+IFERROR(VLOOKUP($A778,Data_Loss!$A$2:$V$1300,15,FALSE),0)</f>
        <v>0</v>
      </c>
      <c r="M778" s="353">
        <f>+IFERROR(VLOOKUP($A778,Data_Loss!$A$2:$V$1300,16,FALSE),0)</f>
        <v>0</v>
      </c>
      <c r="N778" s="353">
        <f>+IFERROR(VLOOKUP($A778,Data_Loss!$A$2:$V$1300,17,FALSE),0)</f>
        <v>0</v>
      </c>
      <c r="O778" s="353">
        <f>+IFERROR(VLOOKUP($A778,Data_Loss!$A$2:$V$1300,18,FALSE),0)</f>
        <v>0</v>
      </c>
      <c r="P778" s="353">
        <f>+IFERROR(VLOOKUP($A778,Data_Loss!$A$2:$V$1300,19,FALSE),0)</f>
        <v>0</v>
      </c>
      <c r="Q778" s="353">
        <f>+IFERROR(VLOOKUP($A778,Data_Loss!$A$2:$V$1300,20,FALSE),0)</f>
        <v>0</v>
      </c>
      <c r="R778" s="353">
        <f>+IFERROR(VLOOKUP($A778,Data_Loss!$A$2:$V$1300,21,FALSE),0)</f>
        <v>0</v>
      </c>
      <c r="S778" s="353">
        <f>+IFERROR(VLOOKUP($A778,Data_Loss!$A$2:$V$1300,22,FALSE),0)</f>
        <v>178</v>
      </c>
      <c r="T778" s="191">
        <f>+$I778*'10k &amp; MO'!C$6+$J778*'10k &amp; MO'!C$12+$K778*'10k &amp; MO'!C$18+$L778*'10k &amp; MO'!C$24+$M778*'10k &amp; MO'!C$30</f>
        <v>0</v>
      </c>
      <c r="U778" s="349">
        <f>+$I778*'10k &amp; MO'!D$6+$J778*'10k &amp; MO'!D$12+$K778*'10k &amp; MO'!D$18+$L778*'10k &amp; MO'!D$24+$M778*'10k &amp; MO'!D$30</f>
        <v>0</v>
      </c>
      <c r="V778" s="349">
        <f>+$I778*'10k &amp; MO'!E$6+$J778*'10k &amp; MO'!E$12+$K778*'10k &amp; MO'!E$18+$L778*'10k &amp; MO'!E$24+$M778*'10k &amp; MO'!E$30</f>
        <v>0</v>
      </c>
      <c r="W778" s="349">
        <f>+$I778*'10k &amp; MO'!F$6+$J778*'10k &amp; MO'!F$12+$K778*'10k &amp; MO'!F$18+$L778*'10k &amp; MO'!F$24+$M778*'10k &amp; MO'!F$30</f>
        <v>0</v>
      </c>
      <c r="X778" s="349">
        <f>+$I778*'10k &amp; MO'!G$6+$J778*'10k &amp; MO'!G$12+$K778*'10k &amp; MO'!G$18+$L778*'10k &amp; MO'!G$24+$M778*'10k &amp; MO'!G$30</f>
        <v>0</v>
      </c>
      <c r="Y778" s="349">
        <f>+$N778*'10k &amp; MO'!H$6+$O778*'10k &amp; MO'!H$12+$P778*'10k &amp; MO'!H$18+$Q778*'10k &amp; MO'!H$24+$R778*'10k &amp; MO'!H$30</f>
        <v>0</v>
      </c>
      <c r="Z778" s="349">
        <f>+$N778*'10k &amp; MO'!I$6+$O778*'10k &amp; MO'!I$12+$P778*'10k &amp; MO'!I$18+$Q778*'10k &amp; MO'!I$24+$R778*'10k &amp; MO'!I$30</f>
        <v>0</v>
      </c>
      <c r="AA778" s="349">
        <f>+$N778*'10k &amp; MO'!J$6+$O778*'10k &amp; MO'!J$12+$P778*'10k &amp; MO'!J$18+$Q778*'10k &amp; MO'!J$24+$R778*'10k &amp; MO'!J$30</f>
        <v>0</v>
      </c>
      <c r="AB778" s="349">
        <f>+$N778*'10k &amp; MO'!K$6+$O778*'10k &amp; MO'!K$12+$P778*'10k &amp; MO'!K$18+$Q778*'10k &amp; MO'!K$24+$R778*'10k &amp; MO'!K$30</f>
        <v>0</v>
      </c>
      <c r="AC778" s="349">
        <f>+$N778*'10k &amp; MO'!L$6+$O778*'10k &amp; MO'!L$12+$P778*'10k &amp; MO'!L$18+$Q778*'10k &amp; MO'!L$24+$R778*'10k &amp; MO'!L$30</f>
        <v>0</v>
      </c>
      <c r="AD778" s="350">
        <f>+S778*'10k &amp; MO'!O$6</f>
        <v>239.58800000000002</v>
      </c>
      <c r="AF778" s="192" t="str">
        <f t="shared" si="108"/>
        <v>26512017</v>
      </c>
      <c r="AG778" s="192">
        <f>+IFERROR(VLOOKUP($AF778,'Limited Loss'!$F$5:$P$124,AG$3,FALSE),0)</f>
        <v>0</v>
      </c>
      <c r="AH778" s="193">
        <f>+IFERROR(VLOOKUP($AF778,'Limited Loss'!$F$5:$P$124,AH$3,FALSE),0)</f>
        <v>0</v>
      </c>
      <c r="AI778" s="193">
        <f>+IFERROR(VLOOKUP($AF778,'Limited Loss'!$F$5:$P$124,AI$3,FALSE),0)</f>
        <v>0</v>
      </c>
      <c r="AJ778" s="193">
        <f>+IFERROR(VLOOKUP($AF778,'Limited Loss'!$F$5:$P$124,AJ$3,FALSE),0)</f>
        <v>0</v>
      </c>
      <c r="AK778" s="100">
        <f>+IFERROR(VLOOKUP($AF778,'Limited Loss'!$F$5:$P$124,AK$3,FALSE),0)</f>
        <v>0</v>
      </c>
      <c r="AL778" s="193">
        <f>+IFERROR(VLOOKUP($AF778,'Limited Loss'!$F$5:$P$124,AL$3,FALSE),0)</f>
        <v>0</v>
      </c>
      <c r="AM778" s="193">
        <f>+IFERROR(VLOOKUP($AF778,'Limited Loss'!$F$5:$P$124,AM$3,FALSE),0)</f>
        <v>0</v>
      </c>
      <c r="AN778" s="193">
        <f>+IFERROR(VLOOKUP($AF778,'Limited Loss'!$F$5:$P$124,AN$3,FALSE),0)</f>
        <v>0</v>
      </c>
      <c r="AO778" s="193">
        <f>+IFERROR(VLOOKUP($AF778,'Limited Loss'!$F$5:$P$124,AO$3,FALSE),0)</f>
        <v>0</v>
      </c>
      <c r="AP778" s="100">
        <f>+IFERROR(VLOOKUP($AF778,'Limited Loss'!$F$5:$P$124,AP$3,FALSE),0)</f>
        <v>0</v>
      </c>
      <c r="AQ778" s="353"/>
      <c r="AR778" s="331">
        <f t="shared" si="109"/>
        <v>2651</v>
      </c>
      <c r="AS778" s="332">
        <f t="shared" si="109"/>
        <v>2017</v>
      </c>
      <c r="AT778" s="349">
        <f t="shared" si="107"/>
        <v>0</v>
      </c>
      <c r="AU778" s="349">
        <f t="shared" si="107"/>
        <v>0</v>
      </c>
      <c r="AV778" s="349">
        <f t="shared" si="106"/>
        <v>0</v>
      </c>
      <c r="AW778" s="349">
        <f t="shared" si="106"/>
        <v>0</v>
      </c>
      <c r="AX778" s="350">
        <f t="shared" si="106"/>
        <v>0</v>
      </c>
      <c r="AY778" s="349">
        <f t="shared" si="106"/>
        <v>0</v>
      </c>
      <c r="AZ778" s="349">
        <f t="shared" si="106"/>
        <v>0</v>
      </c>
      <c r="BA778" s="349">
        <f t="shared" si="106"/>
        <v>0</v>
      </c>
      <c r="BB778" s="349">
        <f t="shared" si="106"/>
        <v>0</v>
      </c>
      <c r="BC778" s="349">
        <f t="shared" si="106"/>
        <v>0</v>
      </c>
      <c r="BD778" s="350">
        <f t="shared" si="106"/>
        <v>239.58800000000002</v>
      </c>
      <c r="BE778" s="349">
        <f t="shared" si="111"/>
        <v>0</v>
      </c>
      <c r="BF778" s="375">
        <f t="shared" si="112"/>
        <v>0</v>
      </c>
      <c r="BG778" s="334">
        <f t="shared" si="113"/>
        <v>239.58800000000002</v>
      </c>
    </row>
    <row r="779" spans="1:59" x14ac:dyDescent="0.2">
      <c r="A779" s="326" t="str">
        <f t="shared" si="110"/>
        <v>26512018</v>
      </c>
      <c r="B779" s="331">
        <v>2651</v>
      </c>
      <c r="C779" s="327">
        <v>2018</v>
      </c>
      <c r="D779" s="353">
        <f>+IFERROR(VLOOKUP($A779,Data_Loss!$A$2:$V$1180,6,FALSE),0)</f>
        <v>0</v>
      </c>
      <c r="E779" s="353">
        <f>+IFERROR(VLOOKUP($A779,Data_Loss!$A$2:$V$1180,7,FALSE),0)</f>
        <v>0</v>
      </c>
      <c r="F779" s="353">
        <f>+IFERROR(VLOOKUP($A779,Data_Loss!$A$2:$V$1180,8,FALSE),0)</f>
        <v>0</v>
      </c>
      <c r="G779" s="353">
        <f>+IFERROR(VLOOKUP($A779,Data_Loss!$A$2:$V$1180,9,FALSE),0)</f>
        <v>0</v>
      </c>
      <c r="H779" s="353">
        <f>+IFERROR(VLOOKUP($A779,Data_Loss!$A$2:$V$1180,10,FALSE),0)</f>
        <v>0</v>
      </c>
      <c r="I779" s="353">
        <f>+IFERROR(VLOOKUP($A779,Data_Loss!$A$2:$V$1300,12,FALSE),0)</f>
        <v>0</v>
      </c>
      <c r="J779" s="353">
        <f>+IFERROR(VLOOKUP($A779,Data_Loss!$A$2:$V$1300,13,FALSE),0)</f>
        <v>0</v>
      </c>
      <c r="K779" s="353">
        <f>+IFERROR(VLOOKUP($A779,Data_Loss!$A$2:$V$1300,14,FALSE),0)</f>
        <v>0</v>
      </c>
      <c r="L779" s="353">
        <f>+IFERROR(VLOOKUP($A779,Data_Loss!$A$2:$V$1300,15,FALSE),0)</f>
        <v>0</v>
      </c>
      <c r="M779" s="353">
        <f>+IFERROR(VLOOKUP($A779,Data_Loss!$A$2:$V$1300,16,FALSE),0)</f>
        <v>0</v>
      </c>
      <c r="N779" s="353">
        <f>+IFERROR(VLOOKUP($A779,Data_Loss!$A$2:$V$1300,17,FALSE),0)</f>
        <v>0</v>
      </c>
      <c r="O779" s="353">
        <f>+IFERROR(VLOOKUP($A779,Data_Loss!$A$2:$V$1300,18,FALSE),0)</f>
        <v>0</v>
      </c>
      <c r="P779" s="353">
        <f>+IFERROR(VLOOKUP($A779,Data_Loss!$A$2:$V$1300,19,FALSE),0)</f>
        <v>0</v>
      </c>
      <c r="Q779" s="353">
        <f>+IFERROR(VLOOKUP($A779,Data_Loss!$A$2:$V$1300,20,FALSE),0)</f>
        <v>0</v>
      </c>
      <c r="R779" s="353">
        <f>+IFERROR(VLOOKUP($A779,Data_Loss!$A$2:$V$1300,21,FALSE),0)</f>
        <v>0</v>
      </c>
      <c r="S779" s="353">
        <f>+IFERROR(VLOOKUP($A779,Data_Loss!$A$2:$V$1300,22,FALSE),0)</f>
        <v>0</v>
      </c>
      <c r="T779" s="191">
        <f>+$I779*'10k &amp; MO'!C$7+$J779*'10k &amp; MO'!C$13+$K779*'10k &amp; MO'!C$19+$L779*'10k &amp; MO'!C$25+$M779*'10k &amp; MO'!C$31</f>
        <v>0</v>
      </c>
      <c r="U779" s="349">
        <f>+$I779*'10k &amp; MO'!D$7+$J779*'10k &amp; MO'!D$13+$K779*'10k &amp; MO'!D$19+$L779*'10k &amp; MO'!D$25+$M779*'10k &amp; MO'!D$31</f>
        <v>0</v>
      </c>
      <c r="V779" s="349">
        <f>+$I779*'10k &amp; MO'!E$7+$J779*'10k &amp; MO'!E$13+$K779*'10k &amp; MO'!E$19+$L779*'10k &amp; MO'!E$25+$M779*'10k &amp; MO'!E$31</f>
        <v>0</v>
      </c>
      <c r="W779" s="349">
        <f>+$I779*'10k &amp; MO'!F$7+$J779*'10k &amp; MO'!F$13+$K779*'10k &amp; MO'!F$19+$L779*'10k &amp; MO'!F$25+$M779*'10k &amp; MO'!F$31</f>
        <v>0</v>
      </c>
      <c r="X779" s="349">
        <f>+$I779*'10k &amp; MO'!G$7+$J779*'10k &amp; MO'!G$13+$K779*'10k &amp; MO'!G$19+$L779*'10k &amp; MO'!G$25+$M779*'10k &amp; MO'!G$31</f>
        <v>0</v>
      </c>
      <c r="Y779" s="349">
        <f>+$N779*'10k &amp; MO'!H$7+$O779*'10k &amp; MO'!H$13+$P779*'10k &amp; MO'!H$19+$Q779*'10k &amp; MO'!H$25+$R779*'10k &amp; MO'!H$31</f>
        <v>0</v>
      </c>
      <c r="Z779" s="349">
        <f>+$N779*'10k &amp; MO'!I$7+$O779*'10k &amp; MO'!I$13+$P779*'10k &amp; MO'!I$19+$Q779*'10k &amp; MO'!I$25+$R779*'10k &amp; MO'!I$31</f>
        <v>0</v>
      </c>
      <c r="AA779" s="349">
        <f>+$N779*'10k &amp; MO'!J$7+$O779*'10k &amp; MO'!J$13+$P779*'10k &amp; MO'!J$19+$Q779*'10k &amp; MO'!J$25+$R779*'10k &amp; MO'!J$31</f>
        <v>0</v>
      </c>
      <c r="AB779" s="349">
        <f>+$N779*'10k &amp; MO'!K$7+$O779*'10k &amp; MO'!K$13+$P779*'10k &amp; MO'!K$19+$Q779*'10k &amp; MO'!K$25+$R779*'10k &amp; MO'!K$31</f>
        <v>0</v>
      </c>
      <c r="AC779" s="349">
        <f>+$N779*'10k &amp; MO'!L$7+$O779*'10k &amp; MO'!L$13+$P779*'10k &amp; MO'!L$19+$Q779*'10k &amp; MO'!L$25+$R779*'10k &amp; MO'!L$31</f>
        <v>0</v>
      </c>
      <c r="AD779" s="350">
        <f>+S779*'10k &amp; MO'!O$7</f>
        <v>0</v>
      </c>
      <c r="AF779" s="192" t="str">
        <f t="shared" si="108"/>
        <v>26512018</v>
      </c>
      <c r="AG779" s="192">
        <f>+IFERROR(VLOOKUP($AF779,'Limited Loss'!$F$5:$P$124,AG$3,FALSE),0)</f>
        <v>0</v>
      </c>
      <c r="AH779" s="193">
        <f>+IFERROR(VLOOKUP($AF779,'Limited Loss'!$F$5:$P$124,AH$3,FALSE),0)</f>
        <v>0</v>
      </c>
      <c r="AI779" s="193">
        <f>+IFERROR(VLOOKUP($AF779,'Limited Loss'!$F$5:$P$124,AI$3,FALSE),0)</f>
        <v>0</v>
      </c>
      <c r="AJ779" s="193">
        <f>+IFERROR(VLOOKUP($AF779,'Limited Loss'!$F$5:$P$124,AJ$3,FALSE),0)</f>
        <v>0</v>
      </c>
      <c r="AK779" s="100">
        <f>+IFERROR(VLOOKUP($AF779,'Limited Loss'!$F$5:$P$124,AK$3,FALSE),0)</f>
        <v>0</v>
      </c>
      <c r="AL779" s="193">
        <f>+IFERROR(VLOOKUP($AF779,'Limited Loss'!$F$5:$P$124,AL$3,FALSE),0)</f>
        <v>0</v>
      </c>
      <c r="AM779" s="193">
        <f>+IFERROR(VLOOKUP($AF779,'Limited Loss'!$F$5:$P$124,AM$3,FALSE),0)</f>
        <v>0</v>
      </c>
      <c r="AN779" s="193">
        <f>+IFERROR(VLOOKUP($AF779,'Limited Loss'!$F$5:$P$124,AN$3,FALSE),0)</f>
        <v>0</v>
      </c>
      <c r="AO779" s="193">
        <f>+IFERROR(VLOOKUP($AF779,'Limited Loss'!$F$5:$P$124,AO$3,FALSE),0)</f>
        <v>0</v>
      </c>
      <c r="AP779" s="100">
        <f>+IFERROR(VLOOKUP($AF779,'Limited Loss'!$F$5:$P$124,AP$3,FALSE),0)</f>
        <v>0</v>
      </c>
      <c r="AQ779" s="353"/>
      <c r="AR779" s="331">
        <f t="shared" si="109"/>
        <v>2651</v>
      </c>
      <c r="AS779" s="332">
        <f t="shared" si="109"/>
        <v>2018</v>
      </c>
      <c r="AT779" s="349">
        <f t="shared" si="107"/>
        <v>0</v>
      </c>
      <c r="AU779" s="349">
        <f t="shared" si="107"/>
        <v>0</v>
      </c>
      <c r="AV779" s="349">
        <f t="shared" si="106"/>
        <v>0</v>
      </c>
      <c r="AW779" s="349">
        <f t="shared" si="106"/>
        <v>0</v>
      </c>
      <c r="AX779" s="350">
        <f t="shared" si="106"/>
        <v>0</v>
      </c>
      <c r="AY779" s="349">
        <f t="shared" si="106"/>
        <v>0</v>
      </c>
      <c r="AZ779" s="349">
        <f t="shared" si="106"/>
        <v>0</v>
      </c>
      <c r="BA779" s="349">
        <f t="shared" si="106"/>
        <v>0</v>
      </c>
      <c r="BB779" s="349">
        <f t="shared" si="106"/>
        <v>0</v>
      </c>
      <c r="BC779" s="349">
        <f t="shared" si="106"/>
        <v>0</v>
      </c>
      <c r="BD779" s="350">
        <f t="shared" si="106"/>
        <v>0</v>
      </c>
      <c r="BE779" s="349">
        <f t="shared" si="111"/>
        <v>0</v>
      </c>
      <c r="BF779" s="375">
        <f t="shared" si="112"/>
        <v>0</v>
      </c>
      <c r="BG779" s="334">
        <f t="shared" si="113"/>
        <v>0</v>
      </c>
    </row>
    <row r="780" spans="1:59" x14ac:dyDescent="0.2">
      <c r="A780" s="326" t="str">
        <f t="shared" si="110"/>
        <v>26612014</v>
      </c>
      <c r="B780" s="331">
        <v>2661</v>
      </c>
      <c r="C780" s="327">
        <v>2014</v>
      </c>
      <c r="D780" s="353">
        <f>+IFERROR(VLOOKUP($A780,Data_Loss!$A$2:$V$1180,6,FALSE),0)</f>
        <v>0</v>
      </c>
      <c r="E780" s="353">
        <f>+IFERROR(VLOOKUP($A780,Data_Loss!$A$2:$V$1180,7,FALSE),0)</f>
        <v>0</v>
      </c>
      <c r="F780" s="353">
        <f>+IFERROR(VLOOKUP($A780,Data_Loss!$A$2:$V$1180,8,FALSE),0)</f>
        <v>0</v>
      </c>
      <c r="G780" s="353">
        <f>+IFERROR(VLOOKUP($A780,Data_Loss!$A$2:$V$1180,9,FALSE),0)</f>
        <v>1</v>
      </c>
      <c r="H780" s="353">
        <f>+IFERROR(VLOOKUP($A780,Data_Loss!$A$2:$V$1180,10,FALSE),0)</f>
        <v>1</v>
      </c>
      <c r="I780" s="353">
        <f>+IFERROR(VLOOKUP($A780,Data_Loss!$A$2:$V$1300,12,FALSE),0)</f>
        <v>0</v>
      </c>
      <c r="J780" s="353">
        <f>+IFERROR(VLOOKUP($A780,Data_Loss!$A$2:$V$1300,13,FALSE),0)</f>
        <v>0</v>
      </c>
      <c r="K780" s="353">
        <f>+IFERROR(VLOOKUP($A780,Data_Loss!$A$2:$V$1300,14,FALSE),0)</f>
        <v>0</v>
      </c>
      <c r="L780" s="353">
        <f>+IFERROR(VLOOKUP($A780,Data_Loss!$A$2:$V$1300,15,FALSE),0)</f>
        <v>65346</v>
      </c>
      <c r="M780" s="353">
        <f>+IFERROR(VLOOKUP($A780,Data_Loss!$A$2:$V$1300,16,FALSE),0)</f>
        <v>270949</v>
      </c>
      <c r="N780" s="353">
        <f>+IFERROR(VLOOKUP($A780,Data_Loss!$A$2:$V$1300,17,FALSE),0)</f>
        <v>0</v>
      </c>
      <c r="O780" s="353">
        <f>+IFERROR(VLOOKUP($A780,Data_Loss!$A$2:$V$1300,18,FALSE),0)</f>
        <v>0</v>
      </c>
      <c r="P780" s="353">
        <f>+IFERROR(VLOOKUP($A780,Data_Loss!$A$2:$V$1300,19,FALSE),0)</f>
        <v>0</v>
      </c>
      <c r="Q780" s="353">
        <f>+IFERROR(VLOOKUP($A780,Data_Loss!$A$2:$V$1300,20,FALSE),0)</f>
        <v>5681</v>
      </c>
      <c r="R780" s="353">
        <f>+IFERROR(VLOOKUP($A780,Data_Loss!$A$2:$V$1300,21,FALSE),0)</f>
        <v>183940</v>
      </c>
      <c r="S780" s="353">
        <f>+IFERROR(VLOOKUP($A780,Data_Loss!$A$2:$V$1300,22,FALSE),0)</f>
        <v>0</v>
      </c>
      <c r="T780" s="191">
        <f>+$I780*'10k &amp; MO'!C$3+$J780*'10k &amp; MO'!C$9+$K780*'10k &amp; MO'!C$15+$L780*'10k &amp; MO'!C$21+$M780*'10k &amp; MO'!C$27</f>
        <v>0</v>
      </c>
      <c r="U780" s="349">
        <f>+$I780*'10k &amp; MO'!D$3+$J780*'10k &amp; MO'!D$9+$K780*'10k &amp; MO'!D$15+$L780*'10k &amp; MO'!D$21+$M780*'10k &amp; MO'!D$27</f>
        <v>0</v>
      </c>
      <c r="V780" s="349">
        <f>+$I780*'10k &amp; MO'!E$3+$J780*'10k &amp; MO'!E$9+$K780*'10k &amp; MO'!E$15+$L780*'10k &amp; MO'!E$21+$M780*'10k &amp; MO'!E$27</f>
        <v>0</v>
      </c>
      <c r="W780" s="349">
        <f>+$I780*'10k &amp; MO'!F$3+$J780*'10k &amp; MO'!F$9+$K780*'10k &amp; MO'!F$15+$L780*'10k &amp; MO'!F$21+$M780*'10k &amp; MO'!F$27</f>
        <v>80310.234000000011</v>
      </c>
      <c r="X780" s="349">
        <f>+$I780*'10k &amp; MO'!G$3+$J780*'10k &amp; MO'!G$9+$K780*'10k &amp; MO'!G$15+$L780*'10k &amp; MO'!G$21+$M780*'10k &amp; MO'!G$27</f>
        <v>306714.26799999998</v>
      </c>
      <c r="Y780" s="349">
        <f>+$N780*'10k &amp; MO'!H$3+$O780*'10k &amp; MO'!H$9+$P780*'10k &amp; MO'!H$15+$Q780*'10k &amp; MO'!H$21+$R780*'10k &amp; MO'!H$27</f>
        <v>0</v>
      </c>
      <c r="Z780" s="349">
        <f>+$N780*'10k &amp; MO'!I$3+$O780*'10k &amp; MO'!I$9+$P780*'10k &amp; MO'!I$15+$Q780*'10k &amp; MO'!I$21+$R780*'10k &amp; MO'!I$27</f>
        <v>0</v>
      </c>
      <c r="AA780" s="349">
        <f>+$N780*'10k &amp; MO'!J$3+$O780*'10k &amp; MO'!J$9+$P780*'10k &amp; MO'!J$15+$Q780*'10k &amp; MO'!J$21+$R780*'10k &amp; MO'!J$27</f>
        <v>0</v>
      </c>
      <c r="AB780" s="349">
        <f>+$N780*'10k &amp; MO'!K$3+$O780*'10k &amp; MO'!K$9+$P780*'10k &amp; MO'!K$15+$Q780*'10k &amp; MO'!K$21+$R780*'10k &amp; MO'!K$27</f>
        <v>7959.0810000000001</v>
      </c>
      <c r="AC780" s="349">
        <f>+$N780*'10k &amp; MO'!L$3+$O780*'10k &amp; MO'!L$9+$P780*'10k &amp; MO'!L$15+$Q780*'10k &amp; MO'!L$21+$R780*'10k &amp; MO'!L$27</f>
        <v>283635.48</v>
      </c>
      <c r="AD780" s="350">
        <f>+S780*'10k &amp; MO'!O$3</f>
        <v>0</v>
      </c>
      <c r="AF780" s="192" t="str">
        <f t="shared" si="108"/>
        <v>26612014</v>
      </c>
      <c r="AG780" s="192">
        <f>+IFERROR(VLOOKUP($AF780,'Limited Loss'!$F$5:$P$124,AG$3,FALSE),0)</f>
        <v>0</v>
      </c>
      <c r="AH780" s="193">
        <f>+IFERROR(VLOOKUP($AF780,'Limited Loss'!$F$5:$P$124,AH$3,FALSE),0)</f>
        <v>0</v>
      </c>
      <c r="AI780" s="193">
        <f>+IFERROR(VLOOKUP($AF780,'Limited Loss'!$F$5:$P$124,AI$3,FALSE),0)</f>
        <v>0</v>
      </c>
      <c r="AJ780" s="193">
        <f>+IFERROR(VLOOKUP($AF780,'Limited Loss'!$F$5:$P$124,AJ$3,FALSE),0)</f>
        <v>0</v>
      </c>
      <c r="AK780" s="100">
        <f>+IFERROR(VLOOKUP($AF780,'Limited Loss'!$F$5:$P$124,AK$3,FALSE),0)</f>
        <v>0</v>
      </c>
      <c r="AL780" s="193">
        <f>+IFERROR(VLOOKUP($AF780,'Limited Loss'!$F$5:$P$124,AL$3,FALSE),0)</f>
        <v>0</v>
      </c>
      <c r="AM780" s="193">
        <f>+IFERROR(VLOOKUP($AF780,'Limited Loss'!$F$5:$P$124,AM$3,FALSE),0)</f>
        <v>0</v>
      </c>
      <c r="AN780" s="193">
        <f>+IFERROR(VLOOKUP($AF780,'Limited Loss'!$F$5:$P$124,AN$3,FALSE),0)</f>
        <v>0</v>
      </c>
      <c r="AO780" s="193">
        <f>+IFERROR(VLOOKUP($AF780,'Limited Loss'!$F$5:$P$124,AO$3,FALSE),0)</f>
        <v>0</v>
      </c>
      <c r="AP780" s="100">
        <f>+IFERROR(VLOOKUP($AF780,'Limited Loss'!$F$5:$P$124,AP$3,FALSE),0)</f>
        <v>0</v>
      </c>
      <c r="AQ780" s="353"/>
      <c r="AR780" s="331">
        <f t="shared" si="109"/>
        <v>2661</v>
      </c>
      <c r="AS780" s="332">
        <f t="shared" si="109"/>
        <v>2014</v>
      </c>
      <c r="AT780" s="349">
        <f t="shared" si="107"/>
        <v>0</v>
      </c>
      <c r="AU780" s="349">
        <f t="shared" si="107"/>
        <v>0</v>
      </c>
      <c r="AV780" s="349">
        <f t="shared" si="106"/>
        <v>0</v>
      </c>
      <c r="AW780" s="349">
        <f t="shared" si="106"/>
        <v>80310.234000000011</v>
      </c>
      <c r="AX780" s="350">
        <f t="shared" si="106"/>
        <v>306714.26799999998</v>
      </c>
      <c r="AY780" s="349">
        <f t="shared" si="106"/>
        <v>0</v>
      </c>
      <c r="AZ780" s="349">
        <f t="shared" si="106"/>
        <v>0</v>
      </c>
      <c r="BA780" s="349">
        <f t="shared" si="106"/>
        <v>0</v>
      </c>
      <c r="BB780" s="349">
        <f t="shared" si="106"/>
        <v>7959.0810000000001</v>
      </c>
      <c r="BC780" s="349">
        <f t="shared" si="106"/>
        <v>283635.48</v>
      </c>
      <c r="BD780" s="350">
        <f t="shared" si="106"/>
        <v>0</v>
      </c>
      <c r="BE780" s="349">
        <f t="shared" si="111"/>
        <v>0</v>
      </c>
      <c r="BF780" s="375">
        <f t="shared" si="112"/>
        <v>678619.06299999997</v>
      </c>
      <c r="BG780" s="334">
        <f t="shared" si="113"/>
        <v>0</v>
      </c>
    </row>
    <row r="781" spans="1:59" x14ac:dyDescent="0.2">
      <c r="A781" s="326" t="str">
        <f t="shared" si="110"/>
        <v>26612015</v>
      </c>
      <c r="B781" s="331">
        <v>2661</v>
      </c>
      <c r="C781" s="327">
        <v>2015</v>
      </c>
      <c r="D781" s="353">
        <f>+IFERROR(VLOOKUP($A781,Data_Loss!$A$2:$V$1180,6,FALSE),0)</f>
        <v>0</v>
      </c>
      <c r="E781" s="353">
        <f>+IFERROR(VLOOKUP($A781,Data_Loss!$A$2:$V$1180,7,FALSE),0)</f>
        <v>0</v>
      </c>
      <c r="F781" s="353">
        <f>+IFERROR(VLOOKUP($A781,Data_Loss!$A$2:$V$1180,8,FALSE),0)</f>
        <v>0</v>
      </c>
      <c r="G781" s="353">
        <f>+IFERROR(VLOOKUP($A781,Data_Loss!$A$2:$V$1180,9,FALSE),0)</f>
        <v>0</v>
      </c>
      <c r="H781" s="353">
        <f>+IFERROR(VLOOKUP($A781,Data_Loss!$A$2:$V$1180,10,FALSE),0)</f>
        <v>0</v>
      </c>
      <c r="I781" s="353">
        <f>+IFERROR(VLOOKUP($A781,Data_Loss!$A$2:$V$1300,12,FALSE),0)</f>
        <v>0</v>
      </c>
      <c r="J781" s="353">
        <f>+IFERROR(VLOOKUP($A781,Data_Loss!$A$2:$V$1300,13,FALSE),0)</f>
        <v>0</v>
      </c>
      <c r="K781" s="353">
        <f>+IFERROR(VLOOKUP($A781,Data_Loss!$A$2:$V$1300,14,FALSE),0)</f>
        <v>0</v>
      </c>
      <c r="L781" s="353">
        <f>+IFERROR(VLOOKUP($A781,Data_Loss!$A$2:$V$1300,15,FALSE),0)</f>
        <v>0</v>
      </c>
      <c r="M781" s="353">
        <f>+IFERROR(VLOOKUP($A781,Data_Loss!$A$2:$V$1300,16,FALSE),0)</f>
        <v>0</v>
      </c>
      <c r="N781" s="353">
        <f>+IFERROR(VLOOKUP($A781,Data_Loss!$A$2:$V$1300,17,FALSE),0)</f>
        <v>0</v>
      </c>
      <c r="O781" s="353">
        <f>+IFERROR(VLOOKUP($A781,Data_Loss!$A$2:$V$1300,18,FALSE),0)</f>
        <v>0</v>
      </c>
      <c r="P781" s="353">
        <f>+IFERROR(VLOOKUP($A781,Data_Loss!$A$2:$V$1300,19,FALSE),0)</f>
        <v>0</v>
      </c>
      <c r="Q781" s="353">
        <f>+IFERROR(VLOOKUP($A781,Data_Loss!$A$2:$V$1300,20,FALSE),0)</f>
        <v>0</v>
      </c>
      <c r="R781" s="353">
        <f>+IFERROR(VLOOKUP($A781,Data_Loss!$A$2:$V$1300,21,FALSE),0)</f>
        <v>0</v>
      </c>
      <c r="S781" s="353">
        <f>+IFERROR(VLOOKUP($A781,Data_Loss!$A$2:$V$1300,22,FALSE),0)</f>
        <v>85</v>
      </c>
      <c r="T781" s="191">
        <f>+$I781*'10k &amp; MO'!C$4+$J781*'10k &amp; MO'!C$10+$K781*'10k &amp; MO'!C$16+$L781*'10k &amp; MO'!C$22+$M781*'10k &amp; MO'!C$28</f>
        <v>0</v>
      </c>
      <c r="U781" s="349">
        <f>+$I781*'10k &amp; MO'!D$4+$J781*'10k &amp; MO'!D$10+$K781*'10k &amp; MO'!D$16+$L781*'10k &amp; MO'!D$22+$M781*'10k &amp; MO'!D$28</f>
        <v>0</v>
      </c>
      <c r="V781" s="349">
        <f>+$I781*'10k &amp; MO'!E$4+$J781*'10k &amp; MO'!E$10+$K781*'10k &amp; MO'!E$16+$L781*'10k &amp; MO'!E$22+$M781*'10k &amp; MO'!E$28</f>
        <v>0</v>
      </c>
      <c r="W781" s="349">
        <f>+$I781*'10k &amp; MO'!F$4+$J781*'10k &amp; MO'!F$10+$K781*'10k &amp; MO'!F$16+$L781*'10k &amp; MO'!F$22+$M781*'10k &amp; MO'!F$28</f>
        <v>0</v>
      </c>
      <c r="X781" s="349">
        <f>+$I781*'10k &amp; MO'!G$4+$J781*'10k &amp; MO'!G$10+$K781*'10k &amp; MO'!G$16+$L781*'10k &amp; MO'!G$22+$M781*'10k &amp; MO'!G$28</f>
        <v>0</v>
      </c>
      <c r="Y781" s="349">
        <f>+$N781*'10k &amp; MO'!H$4+$O781*'10k &amp; MO'!H$10+$P781*'10k &amp; MO'!H$16+$Q781*'10k &amp; MO'!H$22+$R781*'10k &amp; MO'!H$28</f>
        <v>0</v>
      </c>
      <c r="Z781" s="349">
        <f>+$N781*'10k &amp; MO'!I$4+$O781*'10k &amp; MO'!I$10+$P781*'10k &amp; MO'!I$16+$Q781*'10k &amp; MO'!I$22+$R781*'10k &amp; MO'!I$28</f>
        <v>0</v>
      </c>
      <c r="AA781" s="349">
        <f>+$N781*'10k &amp; MO'!J$4+$O781*'10k &amp; MO'!J$10+$P781*'10k &amp; MO'!J$16+$Q781*'10k &amp; MO'!J$22+$R781*'10k &amp; MO'!J$28</f>
        <v>0</v>
      </c>
      <c r="AB781" s="349">
        <f>+$N781*'10k &amp; MO'!K$4+$O781*'10k &amp; MO'!K$10+$P781*'10k &amp; MO'!K$16+$Q781*'10k &amp; MO'!K$22+$R781*'10k &amp; MO'!K$28</f>
        <v>0</v>
      </c>
      <c r="AC781" s="349">
        <f>+$N781*'10k &amp; MO'!L$4+$O781*'10k &amp; MO'!L$10+$P781*'10k &amp; MO'!L$16+$Q781*'10k &amp; MO'!L$22+$R781*'10k &amp; MO'!L$28</f>
        <v>0</v>
      </c>
      <c r="AD781" s="350">
        <f>+S781*'10k &amp; MO'!O$4</f>
        <v>103.02</v>
      </c>
      <c r="AF781" s="192" t="str">
        <f t="shared" si="108"/>
        <v>26612015</v>
      </c>
      <c r="AG781" s="192">
        <f>+IFERROR(VLOOKUP($AF781,'Limited Loss'!$F$5:$P$124,AG$3,FALSE),0)</f>
        <v>0</v>
      </c>
      <c r="AH781" s="193">
        <f>+IFERROR(VLOOKUP($AF781,'Limited Loss'!$F$5:$P$124,AH$3,FALSE),0)</f>
        <v>0</v>
      </c>
      <c r="AI781" s="193">
        <f>+IFERROR(VLOOKUP($AF781,'Limited Loss'!$F$5:$P$124,AI$3,FALSE),0)</f>
        <v>0</v>
      </c>
      <c r="AJ781" s="193">
        <f>+IFERROR(VLOOKUP($AF781,'Limited Loss'!$F$5:$P$124,AJ$3,FALSE),0)</f>
        <v>0</v>
      </c>
      <c r="AK781" s="100">
        <f>+IFERROR(VLOOKUP($AF781,'Limited Loss'!$F$5:$P$124,AK$3,FALSE),0)</f>
        <v>0</v>
      </c>
      <c r="AL781" s="193">
        <f>+IFERROR(VLOOKUP($AF781,'Limited Loss'!$F$5:$P$124,AL$3,FALSE),0)</f>
        <v>0</v>
      </c>
      <c r="AM781" s="193">
        <f>+IFERROR(VLOOKUP($AF781,'Limited Loss'!$F$5:$P$124,AM$3,FALSE),0)</f>
        <v>0</v>
      </c>
      <c r="AN781" s="193">
        <f>+IFERROR(VLOOKUP($AF781,'Limited Loss'!$F$5:$P$124,AN$3,FALSE),0)</f>
        <v>0</v>
      </c>
      <c r="AO781" s="193">
        <f>+IFERROR(VLOOKUP($AF781,'Limited Loss'!$F$5:$P$124,AO$3,FALSE),0)</f>
        <v>0</v>
      </c>
      <c r="AP781" s="100">
        <f>+IFERROR(VLOOKUP($AF781,'Limited Loss'!$F$5:$P$124,AP$3,FALSE),0)</f>
        <v>0</v>
      </c>
      <c r="AQ781" s="353"/>
      <c r="AR781" s="331">
        <f t="shared" si="109"/>
        <v>2661</v>
      </c>
      <c r="AS781" s="332">
        <f t="shared" si="109"/>
        <v>2015</v>
      </c>
      <c r="AT781" s="349">
        <f t="shared" si="107"/>
        <v>0</v>
      </c>
      <c r="AU781" s="349">
        <f t="shared" si="107"/>
        <v>0</v>
      </c>
      <c r="AV781" s="349">
        <f t="shared" si="106"/>
        <v>0</v>
      </c>
      <c r="AW781" s="349">
        <f t="shared" si="106"/>
        <v>0</v>
      </c>
      <c r="AX781" s="350">
        <f t="shared" si="106"/>
        <v>0</v>
      </c>
      <c r="AY781" s="349">
        <f t="shared" si="106"/>
        <v>0</v>
      </c>
      <c r="AZ781" s="349">
        <f t="shared" si="106"/>
        <v>0</v>
      </c>
      <c r="BA781" s="349">
        <f t="shared" si="106"/>
        <v>0</v>
      </c>
      <c r="BB781" s="349">
        <f t="shared" si="106"/>
        <v>0</v>
      </c>
      <c r="BC781" s="349">
        <f t="shared" si="106"/>
        <v>0</v>
      </c>
      <c r="BD781" s="350">
        <f t="shared" si="106"/>
        <v>103.02</v>
      </c>
      <c r="BE781" s="349">
        <f t="shared" si="111"/>
        <v>0</v>
      </c>
      <c r="BF781" s="375">
        <f t="shared" si="112"/>
        <v>0</v>
      </c>
      <c r="BG781" s="334">
        <f t="shared" si="113"/>
        <v>103.02</v>
      </c>
    </row>
    <row r="782" spans="1:59" s="329" customFormat="1" x14ac:dyDescent="0.2">
      <c r="A782" s="329" t="str">
        <f t="shared" si="110"/>
        <v>26612016</v>
      </c>
      <c r="B782" s="453">
        <v>2661</v>
      </c>
      <c r="C782" s="454">
        <v>2016</v>
      </c>
      <c r="D782" s="455">
        <f>+IFERROR(VLOOKUP($A782,Data_Loss!$A$2:$V$1180,6,FALSE),0)</f>
        <v>0</v>
      </c>
      <c r="E782" s="455">
        <f>+IFERROR(VLOOKUP($A782,Data_Loss!$A$2:$V$1180,7,FALSE),0)</f>
        <v>0</v>
      </c>
      <c r="F782" s="455">
        <f>+IFERROR(VLOOKUP($A782,Data_Loss!$A$2:$V$1180,8,FALSE),0)</f>
        <v>0</v>
      </c>
      <c r="G782" s="455">
        <f>+IFERROR(VLOOKUP($A782,Data_Loss!$A$2:$V$1180,9,FALSE),0)</f>
        <v>1</v>
      </c>
      <c r="H782" s="455">
        <f>+IFERROR(VLOOKUP($A782,Data_Loss!$A$2:$V$1180,10,FALSE),0)</f>
        <v>0</v>
      </c>
      <c r="I782" s="455">
        <f>+IFERROR(VLOOKUP($A782,Data_Loss!$A$2:$V$1300,12,FALSE),0)</f>
        <v>0</v>
      </c>
      <c r="J782" s="455">
        <f>+IFERROR(VLOOKUP($A782,Data_Loss!$A$2:$V$1300,13,FALSE),0)</f>
        <v>0</v>
      </c>
      <c r="K782" s="455">
        <f>+IFERROR(VLOOKUP($A782,Data_Loss!$A$2:$V$1300,14,FALSE),0)</f>
        <v>0</v>
      </c>
      <c r="L782" s="455">
        <f>+IFERROR(VLOOKUP($A782,Data_Loss!$A$2:$V$1300,15,FALSE),0)</f>
        <v>5232</v>
      </c>
      <c r="M782" s="455">
        <f>+IFERROR(VLOOKUP($A782,Data_Loss!$A$2:$V$1300,16,FALSE),0)</f>
        <v>0</v>
      </c>
      <c r="N782" s="455">
        <f>+IFERROR(VLOOKUP($A782,Data_Loss!$A$2:$V$1300,17,FALSE),0)</f>
        <v>0</v>
      </c>
      <c r="O782" s="455">
        <f>+IFERROR(VLOOKUP($A782,Data_Loss!$A$2:$V$1300,18,FALSE),0)</f>
        <v>0</v>
      </c>
      <c r="P782" s="455">
        <f>+IFERROR(VLOOKUP($A782,Data_Loss!$A$2:$V$1300,19,FALSE),0)</f>
        <v>0</v>
      </c>
      <c r="Q782" s="455">
        <f>+IFERROR(VLOOKUP($A782,Data_Loss!$A$2:$V$1300,20,FALSE),0)</f>
        <v>2964</v>
      </c>
      <c r="R782" s="455">
        <f>+IFERROR(VLOOKUP($A782,Data_Loss!$A$2:$V$1300,21,FALSE),0)</f>
        <v>0</v>
      </c>
      <c r="S782" s="455">
        <f>+IFERROR(VLOOKUP($A782,Data_Loss!$A$2:$V$1300,22,FALSE),0)</f>
        <v>0</v>
      </c>
      <c r="T782" s="456">
        <f>+$I782*'10k &amp; MO'!C$5+$J782*'10k &amp; MO'!C$11+$K782*'10k &amp; MO'!C$17+$L782*'10k &amp; MO'!C$23+$M782*'10k &amp; MO'!C$29</f>
        <v>0</v>
      </c>
      <c r="U782" s="457">
        <f>+$I782*'10k &amp; MO'!D$5+$J782*'10k &amp; MO'!D$11+$K782*'10k &amp; MO'!D$17+$L782*'10k &amp; MO'!D$23+$M782*'10k &amp; MO'!D$29</f>
        <v>0</v>
      </c>
      <c r="V782" s="457">
        <f>+$I782*'10k &amp; MO'!E$5+$J782*'10k &amp; MO'!E$11+$K782*'10k &amp; MO'!E$17+$L782*'10k &amp; MO'!E$23+$M782*'10k &amp; MO'!E$29</f>
        <v>1699.8768</v>
      </c>
      <c r="W782" s="457">
        <f>+$I782*'10k &amp; MO'!F$5+$J782*'10k &amp; MO'!F$11+$K782*'10k &amp; MO'!F$17+$L782*'10k &amp; MO'!F$23+$M782*'10k &amp; MO'!F$29</f>
        <v>5661.5472</v>
      </c>
      <c r="X782" s="457">
        <f>+$I782*'10k &amp; MO'!G$5+$J782*'10k &amp; MO'!G$11+$K782*'10k &amp; MO'!G$17+$L782*'10k &amp; MO'!G$23+$M782*'10k &amp; MO'!G$29</f>
        <v>130.27679999999998</v>
      </c>
      <c r="Y782" s="457">
        <f>+$N782*'10k &amp; MO'!H$5+$O782*'10k &amp; MO'!H$11+$P782*'10k &amp; MO'!H$17+$Q782*'10k &amp; MO'!H$23+$R782*'10k &amp; MO'!H$29</f>
        <v>0</v>
      </c>
      <c r="Z782" s="457">
        <f>+$N782*'10k &amp; MO'!I$5+$O782*'10k &amp; MO'!I$11+$P782*'10k &amp; MO'!I$17+$Q782*'10k &amp; MO'!I$23+$R782*'10k &amp; MO'!I$29</f>
        <v>0</v>
      </c>
      <c r="AA782" s="457">
        <f>+$N782*'10k &amp; MO'!J$5+$O782*'10k &amp; MO'!J$11+$P782*'10k &amp; MO'!J$17+$Q782*'10k &amp; MO'!J$23+$R782*'10k &amp; MO'!J$29</f>
        <v>1053.1092000000001</v>
      </c>
      <c r="AB782" s="457">
        <f>+$N782*'10k &amp; MO'!K$5+$O782*'10k &amp; MO'!K$11+$P782*'10k &amp; MO'!K$17+$Q782*'10k &amp; MO'!K$23+$R782*'10k &amp; MO'!K$29</f>
        <v>4685.4912000000004</v>
      </c>
      <c r="AC782" s="457">
        <f>+$N782*'10k &amp; MO'!L$5+$O782*'10k &amp; MO'!L$11+$P782*'10k &amp; MO'!L$17+$Q782*'10k &amp; MO'!L$23+$R782*'10k &amp; MO'!L$29</f>
        <v>142.27199999999999</v>
      </c>
      <c r="AD782" s="458">
        <f>+S782*'10k &amp; MO'!O$5</f>
        <v>0</v>
      </c>
      <c r="AF782" s="459" t="str">
        <f t="shared" si="108"/>
        <v>26612016</v>
      </c>
      <c r="AG782" s="459">
        <f>+IFERROR(VLOOKUP($AF782,'Limited Loss'!$F$5:$P$124,AG$3,FALSE),0)</f>
        <v>0</v>
      </c>
      <c r="AH782" s="455">
        <f>+IFERROR(VLOOKUP($AF782,'Limited Loss'!$F$5:$P$124,AH$3,FALSE),0)</f>
        <v>0</v>
      </c>
      <c r="AI782" s="455">
        <f>+IFERROR(VLOOKUP($AF782,'Limited Loss'!$F$5:$P$124,AI$3,FALSE),0)</f>
        <v>0</v>
      </c>
      <c r="AJ782" s="455">
        <f>+IFERROR(VLOOKUP($AF782,'Limited Loss'!$F$5:$P$124,AJ$3,FALSE),0)</f>
        <v>0</v>
      </c>
      <c r="AK782" s="460">
        <f>+IFERROR(VLOOKUP($AF782,'Limited Loss'!$F$5:$P$124,AK$3,FALSE),0)</f>
        <v>0</v>
      </c>
      <c r="AL782" s="455">
        <f>+IFERROR(VLOOKUP($AF782,'Limited Loss'!$F$5:$P$124,AL$3,FALSE),0)</f>
        <v>0</v>
      </c>
      <c r="AM782" s="455">
        <f>+IFERROR(VLOOKUP($AF782,'Limited Loss'!$F$5:$P$124,AM$3,FALSE),0)</f>
        <v>0</v>
      </c>
      <c r="AN782" s="455">
        <f>+IFERROR(VLOOKUP($AF782,'Limited Loss'!$F$5:$P$124,AN$3,FALSE),0)</f>
        <v>0</v>
      </c>
      <c r="AO782" s="455">
        <f>+IFERROR(VLOOKUP($AF782,'Limited Loss'!$F$5:$P$124,AO$3,FALSE),0)</f>
        <v>0</v>
      </c>
      <c r="AP782" s="460">
        <f>+IFERROR(VLOOKUP($AF782,'Limited Loss'!$F$5:$P$124,AP$3,FALSE),0)</f>
        <v>0</v>
      </c>
      <c r="AQ782" s="455"/>
      <c r="AR782" s="453">
        <f t="shared" si="109"/>
        <v>2661</v>
      </c>
      <c r="AS782" s="461">
        <f t="shared" si="109"/>
        <v>2016</v>
      </c>
      <c r="AT782" s="457">
        <f t="shared" si="107"/>
        <v>0</v>
      </c>
      <c r="AU782" s="457">
        <f t="shared" si="107"/>
        <v>0</v>
      </c>
      <c r="AV782" s="457">
        <f t="shared" si="106"/>
        <v>1699.8768</v>
      </c>
      <c r="AW782" s="457">
        <f t="shared" si="106"/>
        <v>5661.5472</v>
      </c>
      <c r="AX782" s="458">
        <f t="shared" si="106"/>
        <v>130.27679999999998</v>
      </c>
      <c r="AY782" s="457">
        <f t="shared" si="106"/>
        <v>0</v>
      </c>
      <c r="AZ782" s="457">
        <f t="shared" si="106"/>
        <v>0</v>
      </c>
      <c r="BA782" s="457">
        <f t="shared" si="106"/>
        <v>1053.1092000000001</v>
      </c>
      <c r="BB782" s="457">
        <f t="shared" si="106"/>
        <v>4685.4912000000004</v>
      </c>
      <c r="BC782" s="457">
        <f t="shared" si="106"/>
        <v>142.27199999999999</v>
      </c>
      <c r="BD782" s="458">
        <f t="shared" si="106"/>
        <v>0</v>
      </c>
      <c r="BE782" s="457">
        <f t="shared" si="111"/>
        <v>2752.9859999999999</v>
      </c>
      <c r="BF782" s="452">
        <f t="shared" si="112"/>
        <v>10619.587200000002</v>
      </c>
      <c r="BG782" s="460">
        <f t="shared" si="113"/>
        <v>0</v>
      </c>
    </row>
    <row r="783" spans="1:59" x14ac:dyDescent="0.2">
      <c r="A783" s="326" t="str">
        <f t="shared" si="110"/>
        <v>26612017</v>
      </c>
      <c r="B783" s="331">
        <v>2661</v>
      </c>
      <c r="C783" s="327">
        <v>2017</v>
      </c>
      <c r="D783" s="353">
        <f>+IFERROR(VLOOKUP($A783,Data_Loss!$A$2:$V$1180,6,FALSE),0)</f>
        <v>0</v>
      </c>
      <c r="E783" s="353">
        <f>+IFERROR(VLOOKUP($A783,Data_Loss!$A$2:$V$1180,7,FALSE),0)</f>
        <v>0</v>
      </c>
      <c r="F783" s="353">
        <f>+IFERROR(VLOOKUP($A783,Data_Loss!$A$2:$V$1180,8,FALSE),0)</f>
        <v>0</v>
      </c>
      <c r="G783" s="353">
        <f>+IFERROR(VLOOKUP($A783,Data_Loss!$A$2:$V$1180,9,FALSE),0)</f>
        <v>0</v>
      </c>
      <c r="H783" s="353">
        <f>+IFERROR(VLOOKUP($A783,Data_Loss!$A$2:$V$1180,10,FALSE),0)</f>
        <v>1</v>
      </c>
      <c r="I783" s="353">
        <f>+IFERROR(VLOOKUP($A783,Data_Loss!$A$2:$V$1300,12,FALSE),0)</f>
        <v>0</v>
      </c>
      <c r="J783" s="353">
        <f>+IFERROR(VLOOKUP($A783,Data_Loss!$A$2:$V$1300,13,FALSE),0)</f>
        <v>0</v>
      </c>
      <c r="K783" s="353">
        <f>+IFERROR(VLOOKUP($A783,Data_Loss!$A$2:$V$1300,14,FALSE),0)</f>
        <v>0</v>
      </c>
      <c r="L783" s="353">
        <f>+IFERROR(VLOOKUP($A783,Data_Loss!$A$2:$V$1300,15,FALSE),0)</f>
        <v>0</v>
      </c>
      <c r="M783" s="353">
        <f>+IFERROR(VLOOKUP($A783,Data_Loss!$A$2:$V$1300,16,FALSE),0)</f>
        <v>25909</v>
      </c>
      <c r="N783" s="353">
        <f>+IFERROR(VLOOKUP($A783,Data_Loss!$A$2:$V$1300,17,FALSE),0)</f>
        <v>0</v>
      </c>
      <c r="O783" s="353">
        <f>+IFERROR(VLOOKUP($A783,Data_Loss!$A$2:$V$1300,18,FALSE),0)</f>
        <v>0</v>
      </c>
      <c r="P783" s="353">
        <f>+IFERROR(VLOOKUP($A783,Data_Loss!$A$2:$V$1300,19,FALSE),0)</f>
        <v>0</v>
      </c>
      <c r="Q783" s="353">
        <f>+IFERROR(VLOOKUP($A783,Data_Loss!$A$2:$V$1300,20,FALSE),0)</f>
        <v>0</v>
      </c>
      <c r="R783" s="353">
        <f>+IFERROR(VLOOKUP($A783,Data_Loss!$A$2:$V$1300,21,FALSE),0)</f>
        <v>64321</v>
      </c>
      <c r="S783" s="353">
        <f>+IFERROR(VLOOKUP($A783,Data_Loss!$A$2:$V$1300,22,FALSE),0)</f>
        <v>0</v>
      </c>
      <c r="T783" s="191">
        <f>+$I783*'10k &amp; MO'!C$6+$J783*'10k &amp; MO'!C$12+$K783*'10k &amp; MO'!C$18+$L783*'10k &amp; MO'!C$24+$M783*'10k &amp; MO'!C$30</f>
        <v>0</v>
      </c>
      <c r="U783" s="349">
        <f>+$I783*'10k &amp; MO'!D$6+$J783*'10k &amp; MO'!D$12+$K783*'10k &amp; MO'!D$18+$L783*'10k &amp; MO'!D$24+$M783*'10k &amp; MO'!D$30</f>
        <v>23.318099999999998</v>
      </c>
      <c r="V783" s="349">
        <f>+$I783*'10k &amp; MO'!E$6+$J783*'10k &amp; MO'!E$12+$K783*'10k &amp; MO'!E$18+$L783*'10k &amp; MO'!E$24+$M783*'10k &amp; MO'!E$30</f>
        <v>10304.0093</v>
      </c>
      <c r="W783" s="349">
        <f>+$I783*'10k &amp; MO'!F$6+$J783*'10k &amp; MO'!F$12+$K783*'10k &amp; MO'!F$18+$L783*'10k &amp; MO'!F$24+$M783*'10k &amp; MO'!F$30</f>
        <v>4552.2112999999999</v>
      </c>
      <c r="X783" s="349">
        <f>+$I783*'10k &amp; MO'!G$6+$J783*'10k &amp; MO'!G$12+$K783*'10k &amp; MO'!G$18+$L783*'10k &amp; MO'!G$24+$M783*'10k &amp; MO'!G$30</f>
        <v>28305.5825</v>
      </c>
      <c r="Y783" s="349">
        <f>+$N783*'10k &amp; MO'!H$6+$O783*'10k &amp; MO'!H$12+$P783*'10k &amp; MO'!H$18+$Q783*'10k &amp; MO'!H$24+$R783*'10k &amp; MO'!H$30</f>
        <v>0</v>
      </c>
      <c r="Z783" s="349">
        <f>+$N783*'10k &amp; MO'!I$6+$O783*'10k &amp; MO'!I$12+$P783*'10k &amp; MO'!I$18+$Q783*'10k &amp; MO'!I$24+$R783*'10k &amp; MO'!I$30</f>
        <v>19.296299999999999</v>
      </c>
      <c r="AA783" s="349">
        <f>+$N783*'10k &amp; MO'!J$6+$O783*'10k &amp; MO'!J$12+$P783*'10k &amp; MO'!J$18+$Q783*'10k &amp; MO'!J$24+$R783*'10k &amp; MO'!J$30</f>
        <v>26242.967999999997</v>
      </c>
      <c r="AB783" s="349">
        <f>+$N783*'10k &amp; MO'!K$6+$O783*'10k &amp; MO'!K$12+$P783*'10k &amp; MO'!K$18+$Q783*'10k &amp; MO'!K$24+$R783*'10k &amp; MO'!K$30</f>
        <v>13237.2618</v>
      </c>
      <c r="AC783" s="349">
        <f>+$N783*'10k &amp; MO'!L$6+$O783*'10k &amp; MO'!L$12+$P783*'10k &amp; MO'!L$18+$Q783*'10k &amp; MO'!L$24+$R783*'10k &amp; MO'!L$30</f>
        <v>94236.697100000005</v>
      </c>
      <c r="AD783" s="350">
        <f>+S783*'10k &amp; MO'!O$6</f>
        <v>0</v>
      </c>
      <c r="AF783" s="192" t="str">
        <f t="shared" si="108"/>
        <v>26612017</v>
      </c>
      <c r="AG783" s="192">
        <f>+IFERROR(VLOOKUP($AF783,'Limited Loss'!$F$5:$P$124,AG$3,FALSE),0)</f>
        <v>0</v>
      </c>
      <c r="AH783" s="193">
        <f>+IFERROR(VLOOKUP($AF783,'Limited Loss'!$F$5:$P$124,AH$3,FALSE),0)</f>
        <v>0</v>
      </c>
      <c r="AI783" s="193">
        <f>+IFERROR(VLOOKUP($AF783,'Limited Loss'!$F$5:$P$124,AI$3,FALSE),0)</f>
        <v>0</v>
      </c>
      <c r="AJ783" s="193">
        <f>+IFERROR(VLOOKUP($AF783,'Limited Loss'!$F$5:$P$124,AJ$3,FALSE),0)</f>
        <v>0</v>
      </c>
      <c r="AK783" s="100">
        <f>+IFERROR(VLOOKUP($AF783,'Limited Loss'!$F$5:$P$124,AK$3,FALSE),0)</f>
        <v>0</v>
      </c>
      <c r="AL783" s="193">
        <f>+IFERROR(VLOOKUP($AF783,'Limited Loss'!$F$5:$P$124,AL$3,FALSE),0)</f>
        <v>0</v>
      </c>
      <c r="AM783" s="193">
        <f>+IFERROR(VLOOKUP($AF783,'Limited Loss'!$F$5:$P$124,AM$3,FALSE),0)</f>
        <v>0</v>
      </c>
      <c r="AN783" s="193">
        <f>+IFERROR(VLOOKUP($AF783,'Limited Loss'!$F$5:$P$124,AN$3,FALSE),0)</f>
        <v>0</v>
      </c>
      <c r="AO783" s="193">
        <f>+IFERROR(VLOOKUP($AF783,'Limited Loss'!$F$5:$P$124,AO$3,FALSE),0)</f>
        <v>0</v>
      </c>
      <c r="AP783" s="100">
        <f>+IFERROR(VLOOKUP($AF783,'Limited Loss'!$F$5:$P$124,AP$3,FALSE),0)</f>
        <v>0</v>
      </c>
      <c r="AQ783" s="353"/>
      <c r="AR783" s="331">
        <f t="shared" si="109"/>
        <v>2661</v>
      </c>
      <c r="AS783" s="332">
        <f t="shared" si="109"/>
        <v>2017</v>
      </c>
      <c r="AT783" s="349">
        <f t="shared" si="107"/>
        <v>0</v>
      </c>
      <c r="AU783" s="349">
        <f t="shared" si="107"/>
        <v>23.318099999999998</v>
      </c>
      <c r="AV783" s="349">
        <f t="shared" si="106"/>
        <v>10304.0093</v>
      </c>
      <c r="AW783" s="349">
        <f t="shared" si="106"/>
        <v>4552.2112999999999</v>
      </c>
      <c r="AX783" s="350">
        <f t="shared" si="106"/>
        <v>28305.5825</v>
      </c>
      <c r="AY783" s="349">
        <f t="shared" si="106"/>
        <v>0</v>
      </c>
      <c r="AZ783" s="349">
        <f t="shared" si="106"/>
        <v>19.296299999999999</v>
      </c>
      <c r="BA783" s="349">
        <f t="shared" si="106"/>
        <v>26242.967999999997</v>
      </c>
      <c r="BB783" s="349">
        <f t="shared" si="106"/>
        <v>13237.2618</v>
      </c>
      <c r="BC783" s="349">
        <f t="shared" si="106"/>
        <v>94236.697100000005</v>
      </c>
      <c r="BD783" s="350">
        <f t="shared" si="106"/>
        <v>0</v>
      </c>
      <c r="BE783" s="349">
        <f t="shared" si="111"/>
        <v>36589.591699999997</v>
      </c>
      <c r="BF783" s="375">
        <f t="shared" si="112"/>
        <v>140331.75270000001</v>
      </c>
      <c r="BG783" s="334">
        <f t="shared" si="113"/>
        <v>0</v>
      </c>
    </row>
    <row r="784" spans="1:59" x14ac:dyDescent="0.2">
      <c r="A784" s="326" t="str">
        <f t="shared" si="110"/>
        <v>26612018</v>
      </c>
      <c r="B784" s="331">
        <v>2661</v>
      </c>
      <c r="C784" s="327">
        <v>2018</v>
      </c>
      <c r="D784" s="353">
        <f>+IFERROR(VLOOKUP($A784,Data_Loss!$A$2:$V$1180,6,FALSE),0)</f>
        <v>0</v>
      </c>
      <c r="E784" s="353">
        <f>+IFERROR(VLOOKUP($A784,Data_Loss!$A$2:$V$1180,7,FALSE),0)</f>
        <v>0</v>
      </c>
      <c r="F784" s="353">
        <f>+IFERROR(VLOOKUP($A784,Data_Loss!$A$2:$V$1180,8,FALSE),0)</f>
        <v>0</v>
      </c>
      <c r="G784" s="353">
        <f>+IFERROR(VLOOKUP($A784,Data_Loss!$A$2:$V$1180,9,FALSE),0)</f>
        <v>0</v>
      </c>
      <c r="H784" s="353">
        <f>+IFERROR(VLOOKUP($A784,Data_Loss!$A$2:$V$1180,10,FALSE),0)</f>
        <v>0</v>
      </c>
      <c r="I784" s="353">
        <f>+IFERROR(VLOOKUP($A784,Data_Loss!$A$2:$V$1300,12,FALSE),0)</f>
        <v>0</v>
      </c>
      <c r="J784" s="353">
        <f>+IFERROR(VLOOKUP($A784,Data_Loss!$A$2:$V$1300,13,FALSE),0)</f>
        <v>0</v>
      </c>
      <c r="K784" s="353">
        <f>+IFERROR(VLOOKUP($A784,Data_Loss!$A$2:$V$1300,14,FALSE),0)</f>
        <v>0</v>
      </c>
      <c r="L784" s="353">
        <f>+IFERROR(VLOOKUP($A784,Data_Loss!$A$2:$V$1300,15,FALSE),0)</f>
        <v>0</v>
      </c>
      <c r="M784" s="353">
        <f>+IFERROR(VLOOKUP($A784,Data_Loss!$A$2:$V$1300,16,FALSE),0)</f>
        <v>0</v>
      </c>
      <c r="N784" s="353">
        <f>+IFERROR(VLOOKUP($A784,Data_Loss!$A$2:$V$1300,17,FALSE),0)</f>
        <v>0</v>
      </c>
      <c r="O784" s="353">
        <f>+IFERROR(VLOOKUP($A784,Data_Loss!$A$2:$V$1300,18,FALSE),0)</f>
        <v>0</v>
      </c>
      <c r="P784" s="353">
        <f>+IFERROR(VLOOKUP($A784,Data_Loss!$A$2:$V$1300,19,FALSE),0)</f>
        <v>0</v>
      </c>
      <c r="Q784" s="353">
        <f>+IFERROR(VLOOKUP($A784,Data_Loss!$A$2:$V$1300,20,FALSE),0)</f>
        <v>0</v>
      </c>
      <c r="R784" s="353">
        <f>+IFERROR(VLOOKUP($A784,Data_Loss!$A$2:$V$1300,21,FALSE),0)</f>
        <v>0</v>
      </c>
      <c r="S784" s="353">
        <f>+IFERROR(VLOOKUP($A784,Data_Loss!$A$2:$V$1300,22,FALSE),0)</f>
        <v>550</v>
      </c>
      <c r="T784" s="191">
        <f>+$I784*'10k &amp; MO'!C$7+$J784*'10k &amp; MO'!C$13+$K784*'10k &amp; MO'!C$19+$L784*'10k &amp; MO'!C$25+$M784*'10k &amp; MO'!C$31</f>
        <v>0</v>
      </c>
      <c r="U784" s="349">
        <f>+$I784*'10k &amp; MO'!D$7+$J784*'10k &amp; MO'!D$13+$K784*'10k &amp; MO'!D$19+$L784*'10k &amp; MO'!D$25+$M784*'10k &amp; MO'!D$31</f>
        <v>0</v>
      </c>
      <c r="V784" s="349">
        <f>+$I784*'10k &amp; MO'!E$7+$J784*'10k &amp; MO'!E$13+$K784*'10k &amp; MO'!E$19+$L784*'10k &amp; MO'!E$25+$M784*'10k &amp; MO'!E$31</f>
        <v>0</v>
      </c>
      <c r="W784" s="349">
        <f>+$I784*'10k &amp; MO'!F$7+$J784*'10k &amp; MO'!F$13+$K784*'10k &amp; MO'!F$19+$L784*'10k &amp; MO'!F$25+$M784*'10k &amp; MO'!F$31</f>
        <v>0</v>
      </c>
      <c r="X784" s="349">
        <f>+$I784*'10k &amp; MO'!G$7+$J784*'10k &amp; MO'!G$13+$K784*'10k &amp; MO'!G$19+$L784*'10k &amp; MO'!G$25+$M784*'10k &amp; MO'!G$31</f>
        <v>0</v>
      </c>
      <c r="Y784" s="349">
        <f>+$N784*'10k &amp; MO'!H$7+$O784*'10k &amp; MO'!H$13+$P784*'10k &amp; MO'!H$19+$Q784*'10k &amp; MO'!H$25+$R784*'10k &amp; MO'!H$31</f>
        <v>0</v>
      </c>
      <c r="Z784" s="349">
        <f>+$N784*'10k &amp; MO'!I$7+$O784*'10k &amp; MO'!I$13+$P784*'10k &amp; MO'!I$19+$Q784*'10k &amp; MO'!I$25+$R784*'10k &amp; MO'!I$31</f>
        <v>0</v>
      </c>
      <c r="AA784" s="349">
        <f>+$N784*'10k &amp; MO'!J$7+$O784*'10k &amp; MO'!J$13+$P784*'10k &amp; MO'!J$19+$Q784*'10k &amp; MO'!J$25+$R784*'10k &amp; MO'!J$31</f>
        <v>0</v>
      </c>
      <c r="AB784" s="349">
        <f>+$N784*'10k &amp; MO'!K$7+$O784*'10k &amp; MO'!K$13+$P784*'10k &amp; MO'!K$19+$Q784*'10k &amp; MO'!K$25+$R784*'10k &amp; MO'!K$31</f>
        <v>0</v>
      </c>
      <c r="AC784" s="349">
        <f>+$N784*'10k &amp; MO'!L$7+$O784*'10k &amp; MO'!L$13+$P784*'10k &amp; MO'!L$19+$Q784*'10k &amp; MO'!L$25+$R784*'10k &amp; MO'!L$31</f>
        <v>0</v>
      </c>
      <c r="AD784" s="350">
        <f>+S784*'10k &amp; MO'!O$7</f>
        <v>729.30000000000007</v>
      </c>
      <c r="AF784" s="192" t="str">
        <f t="shared" si="108"/>
        <v>26612018</v>
      </c>
      <c r="AG784" s="192">
        <f>+IFERROR(VLOOKUP($AF784,'Limited Loss'!$F$5:$P$124,AG$3,FALSE),0)</f>
        <v>0</v>
      </c>
      <c r="AH784" s="193">
        <f>+IFERROR(VLOOKUP($AF784,'Limited Loss'!$F$5:$P$124,AH$3,FALSE),0)</f>
        <v>0</v>
      </c>
      <c r="AI784" s="193">
        <f>+IFERROR(VLOOKUP($AF784,'Limited Loss'!$F$5:$P$124,AI$3,FALSE),0)</f>
        <v>0</v>
      </c>
      <c r="AJ784" s="193">
        <f>+IFERROR(VLOOKUP($AF784,'Limited Loss'!$F$5:$P$124,AJ$3,FALSE),0)</f>
        <v>0</v>
      </c>
      <c r="AK784" s="100">
        <f>+IFERROR(VLOOKUP($AF784,'Limited Loss'!$F$5:$P$124,AK$3,FALSE),0)</f>
        <v>0</v>
      </c>
      <c r="AL784" s="193">
        <f>+IFERROR(VLOOKUP($AF784,'Limited Loss'!$F$5:$P$124,AL$3,FALSE),0)</f>
        <v>0</v>
      </c>
      <c r="AM784" s="193">
        <f>+IFERROR(VLOOKUP($AF784,'Limited Loss'!$F$5:$P$124,AM$3,FALSE),0)</f>
        <v>0</v>
      </c>
      <c r="AN784" s="193">
        <f>+IFERROR(VLOOKUP($AF784,'Limited Loss'!$F$5:$P$124,AN$3,FALSE),0)</f>
        <v>0</v>
      </c>
      <c r="AO784" s="193">
        <f>+IFERROR(VLOOKUP($AF784,'Limited Loss'!$F$5:$P$124,AO$3,FALSE),0)</f>
        <v>0</v>
      </c>
      <c r="AP784" s="100">
        <f>+IFERROR(VLOOKUP($AF784,'Limited Loss'!$F$5:$P$124,AP$3,FALSE),0)</f>
        <v>0</v>
      </c>
      <c r="AQ784" s="353"/>
      <c r="AR784" s="331">
        <f t="shared" si="109"/>
        <v>2661</v>
      </c>
      <c r="AS784" s="332">
        <f t="shared" si="109"/>
        <v>2018</v>
      </c>
      <c r="AT784" s="349">
        <f t="shared" si="107"/>
        <v>0</v>
      </c>
      <c r="AU784" s="349">
        <f t="shared" si="107"/>
        <v>0</v>
      </c>
      <c r="AV784" s="349">
        <f t="shared" si="106"/>
        <v>0</v>
      </c>
      <c r="AW784" s="349">
        <f t="shared" si="106"/>
        <v>0</v>
      </c>
      <c r="AX784" s="350">
        <f t="shared" si="106"/>
        <v>0</v>
      </c>
      <c r="AY784" s="349">
        <f t="shared" ref="AY784:BD826" si="114">+Y784-AL784</f>
        <v>0</v>
      </c>
      <c r="AZ784" s="349">
        <f t="shared" si="114"/>
        <v>0</v>
      </c>
      <c r="BA784" s="349">
        <f t="shared" si="114"/>
        <v>0</v>
      </c>
      <c r="BB784" s="349">
        <f t="shared" si="114"/>
        <v>0</v>
      </c>
      <c r="BC784" s="349">
        <f t="shared" si="114"/>
        <v>0</v>
      </c>
      <c r="BD784" s="350">
        <f t="shared" si="114"/>
        <v>729.30000000000007</v>
      </c>
      <c r="BE784" s="349">
        <f t="shared" si="111"/>
        <v>0</v>
      </c>
      <c r="BF784" s="375">
        <f t="shared" si="112"/>
        <v>0</v>
      </c>
      <c r="BG784" s="334">
        <f t="shared" si="113"/>
        <v>729.30000000000007</v>
      </c>
    </row>
    <row r="785" spans="1:59" x14ac:dyDescent="0.2">
      <c r="A785" s="326" t="str">
        <f t="shared" si="110"/>
        <v>7092014</v>
      </c>
      <c r="B785" s="331">
        <v>709</v>
      </c>
      <c r="C785" s="327">
        <v>2014</v>
      </c>
      <c r="D785" s="353">
        <f>+IFERROR(VLOOKUP($A785,Data_Loss!$A$2:$V$1180,6,FALSE),0)</f>
        <v>0</v>
      </c>
      <c r="E785" s="353">
        <f>+IFERROR(VLOOKUP($A785,Data_Loss!$A$2:$V$1180,7,FALSE),0)</f>
        <v>0</v>
      </c>
      <c r="F785" s="353">
        <f>+IFERROR(VLOOKUP($A785,Data_Loss!$A$2:$V$1180,8,FALSE),0)</f>
        <v>0</v>
      </c>
      <c r="G785" s="353">
        <f>+IFERROR(VLOOKUP($A785,Data_Loss!$A$2:$V$1180,9,FALSE),0)</f>
        <v>0</v>
      </c>
      <c r="H785" s="353">
        <f>+IFERROR(VLOOKUP($A785,Data_Loss!$A$2:$V$1180,10,FALSE),0)</f>
        <v>0</v>
      </c>
      <c r="I785" s="353">
        <f>+IFERROR(VLOOKUP($A785,Data_Loss!$A$2:$V$1300,12,FALSE),0)</f>
        <v>0</v>
      </c>
      <c r="J785" s="353">
        <f>+IFERROR(VLOOKUP($A785,Data_Loss!$A$2:$V$1300,13,FALSE),0)</f>
        <v>0</v>
      </c>
      <c r="K785" s="353">
        <f>+IFERROR(VLOOKUP($A785,Data_Loss!$A$2:$V$1300,14,FALSE),0)</f>
        <v>0</v>
      </c>
      <c r="L785" s="353">
        <f>+IFERROR(VLOOKUP($A785,Data_Loss!$A$2:$V$1300,15,FALSE),0)</f>
        <v>0</v>
      </c>
      <c r="M785" s="353">
        <f>+IFERROR(VLOOKUP($A785,Data_Loss!$A$2:$V$1300,16,FALSE),0)</f>
        <v>0</v>
      </c>
      <c r="N785" s="353">
        <f>+IFERROR(VLOOKUP($A785,Data_Loss!$A$2:$V$1300,17,FALSE),0)</f>
        <v>0</v>
      </c>
      <c r="O785" s="353">
        <f>+IFERROR(VLOOKUP($A785,Data_Loss!$A$2:$V$1300,18,FALSE),0)</f>
        <v>0</v>
      </c>
      <c r="P785" s="353">
        <f>+IFERROR(VLOOKUP($A785,Data_Loss!$A$2:$V$1300,19,FALSE),0)</f>
        <v>0</v>
      </c>
      <c r="Q785" s="353">
        <f>+IFERROR(VLOOKUP($A785,Data_Loss!$A$2:$V$1300,20,FALSE),0)</f>
        <v>0</v>
      </c>
      <c r="R785" s="353">
        <f>+IFERROR(VLOOKUP($A785,Data_Loss!$A$2:$V$1300,21,FALSE),0)</f>
        <v>0</v>
      </c>
      <c r="S785" s="353">
        <f>+IFERROR(VLOOKUP($A785,Data_Loss!$A$2:$V$1300,22,FALSE),0)</f>
        <v>0</v>
      </c>
      <c r="T785" s="191">
        <f>+$I785*'10k &amp; MO'!C$3+$J785*'10k &amp; MO'!C$9+$K785*'10k &amp; MO'!C$15+$L785*'10k &amp; MO'!C$21+$M785*'10k &amp; MO'!C$27</f>
        <v>0</v>
      </c>
      <c r="U785" s="349">
        <f>+$I785*'10k &amp; MO'!D$3+$J785*'10k &amp; MO'!D$9+$K785*'10k &amp; MO'!D$15+$L785*'10k &amp; MO'!D$21+$M785*'10k &amp; MO'!D$27</f>
        <v>0</v>
      </c>
      <c r="V785" s="349">
        <f>+$I785*'10k &amp; MO'!E$3+$J785*'10k &amp; MO'!E$9+$K785*'10k &amp; MO'!E$15+$L785*'10k &amp; MO'!E$21+$M785*'10k &amp; MO'!E$27</f>
        <v>0</v>
      </c>
      <c r="W785" s="349">
        <f>+$I785*'10k &amp; MO'!F$3+$J785*'10k &amp; MO'!F$9+$K785*'10k &amp; MO'!F$15+$L785*'10k &amp; MO'!F$21+$M785*'10k &amp; MO'!F$27</f>
        <v>0</v>
      </c>
      <c r="X785" s="349">
        <f>+$I785*'10k &amp; MO'!G$3+$J785*'10k &amp; MO'!G$9+$K785*'10k &amp; MO'!G$15+$L785*'10k &amp; MO'!G$21+$M785*'10k &amp; MO'!G$27</f>
        <v>0</v>
      </c>
      <c r="Y785" s="349">
        <f>+$N785*'10k &amp; MO'!H$3+$O785*'10k &amp; MO'!H$9+$P785*'10k &amp; MO'!H$15+$Q785*'10k &amp; MO'!H$21+$R785*'10k &amp; MO'!H$27</f>
        <v>0</v>
      </c>
      <c r="Z785" s="349">
        <f>+$N785*'10k &amp; MO'!I$3+$O785*'10k &amp; MO'!I$9+$P785*'10k &amp; MO'!I$15+$Q785*'10k &amp; MO'!I$21+$R785*'10k &amp; MO'!I$27</f>
        <v>0</v>
      </c>
      <c r="AA785" s="349">
        <f>+$N785*'10k &amp; MO'!J$3+$O785*'10k &amp; MO'!J$9+$P785*'10k &amp; MO'!J$15+$Q785*'10k &amp; MO'!J$21+$R785*'10k &amp; MO'!J$27</f>
        <v>0</v>
      </c>
      <c r="AB785" s="349">
        <f>+$N785*'10k &amp; MO'!K$3+$O785*'10k &amp; MO'!K$9+$P785*'10k &amp; MO'!K$15+$Q785*'10k &amp; MO'!K$21+$R785*'10k &amp; MO'!K$27</f>
        <v>0</v>
      </c>
      <c r="AC785" s="349">
        <f>+$N785*'10k &amp; MO'!L$3+$O785*'10k &amp; MO'!L$9+$P785*'10k &amp; MO'!L$15+$Q785*'10k &amp; MO'!L$21+$R785*'10k &amp; MO'!L$27</f>
        <v>0</v>
      </c>
      <c r="AD785" s="350">
        <f>+S785*'10k &amp; MO'!O$3</f>
        <v>0</v>
      </c>
      <c r="AF785" s="192" t="str">
        <f t="shared" si="108"/>
        <v>7092014</v>
      </c>
      <c r="AG785" s="192">
        <f>+IFERROR(VLOOKUP($AF785,'Limited Loss'!$F$5:$P$124,AG$3,FALSE),0)</f>
        <v>0</v>
      </c>
      <c r="AH785" s="193">
        <f>+IFERROR(VLOOKUP($AF785,'Limited Loss'!$F$5:$P$124,AH$3,FALSE),0)</f>
        <v>0</v>
      </c>
      <c r="AI785" s="193">
        <f>+IFERROR(VLOOKUP($AF785,'Limited Loss'!$F$5:$P$124,AI$3,FALSE),0)</f>
        <v>0</v>
      </c>
      <c r="AJ785" s="193">
        <f>+IFERROR(VLOOKUP($AF785,'Limited Loss'!$F$5:$P$124,AJ$3,FALSE),0)</f>
        <v>0</v>
      </c>
      <c r="AK785" s="100">
        <f>+IFERROR(VLOOKUP($AF785,'Limited Loss'!$F$5:$P$124,AK$3,FALSE),0)</f>
        <v>0</v>
      </c>
      <c r="AL785" s="193">
        <f>+IFERROR(VLOOKUP($AF785,'Limited Loss'!$F$5:$P$124,AL$3,FALSE),0)</f>
        <v>0</v>
      </c>
      <c r="AM785" s="193">
        <f>+IFERROR(VLOOKUP($AF785,'Limited Loss'!$F$5:$P$124,AM$3,FALSE),0)</f>
        <v>0</v>
      </c>
      <c r="AN785" s="193">
        <f>+IFERROR(VLOOKUP($AF785,'Limited Loss'!$F$5:$P$124,AN$3,FALSE),0)</f>
        <v>0</v>
      </c>
      <c r="AO785" s="193">
        <f>+IFERROR(VLOOKUP($AF785,'Limited Loss'!$F$5:$P$124,AO$3,FALSE),0)</f>
        <v>0</v>
      </c>
      <c r="AP785" s="100">
        <f>+IFERROR(VLOOKUP($AF785,'Limited Loss'!$F$5:$P$124,AP$3,FALSE),0)</f>
        <v>0</v>
      </c>
      <c r="AQ785" s="353"/>
      <c r="AR785" s="331">
        <f t="shared" si="109"/>
        <v>709</v>
      </c>
      <c r="AS785" s="332">
        <f t="shared" si="109"/>
        <v>2014</v>
      </c>
      <c r="AT785" s="349">
        <f t="shared" si="107"/>
        <v>0</v>
      </c>
      <c r="AU785" s="349">
        <f t="shared" si="107"/>
        <v>0</v>
      </c>
      <c r="AV785" s="349">
        <f t="shared" si="107"/>
        <v>0</v>
      </c>
      <c r="AW785" s="349">
        <f t="shared" si="107"/>
        <v>0</v>
      </c>
      <c r="AX785" s="350">
        <f t="shared" si="107"/>
        <v>0</v>
      </c>
      <c r="AY785" s="349">
        <f t="shared" si="114"/>
        <v>0</v>
      </c>
      <c r="AZ785" s="349">
        <f t="shared" si="114"/>
        <v>0</v>
      </c>
      <c r="BA785" s="349">
        <f t="shared" si="114"/>
        <v>0</v>
      </c>
      <c r="BB785" s="349">
        <f t="shared" si="114"/>
        <v>0</v>
      </c>
      <c r="BC785" s="349">
        <f t="shared" si="114"/>
        <v>0</v>
      </c>
      <c r="BD785" s="350">
        <f t="shared" si="114"/>
        <v>0</v>
      </c>
      <c r="BE785" s="349">
        <f t="shared" si="111"/>
        <v>0</v>
      </c>
      <c r="BF785" s="375">
        <f t="shared" si="112"/>
        <v>0</v>
      </c>
      <c r="BG785" s="334">
        <f t="shared" si="113"/>
        <v>0</v>
      </c>
    </row>
    <row r="786" spans="1:59" x14ac:dyDescent="0.2">
      <c r="A786" s="326" t="str">
        <f t="shared" si="110"/>
        <v>7092015</v>
      </c>
      <c r="B786" s="331">
        <v>709</v>
      </c>
      <c r="C786" s="327">
        <v>2015</v>
      </c>
      <c r="D786" s="353">
        <f>+IFERROR(VLOOKUP($A786,Data_Loss!$A$2:$V$1180,6,FALSE),0)</f>
        <v>0</v>
      </c>
      <c r="E786" s="353">
        <f>+IFERROR(VLOOKUP($A786,Data_Loss!$A$2:$V$1180,7,FALSE),0)</f>
        <v>0</v>
      </c>
      <c r="F786" s="353">
        <f>+IFERROR(VLOOKUP($A786,Data_Loss!$A$2:$V$1180,8,FALSE),0)</f>
        <v>0</v>
      </c>
      <c r="G786" s="353">
        <f>+IFERROR(VLOOKUP($A786,Data_Loss!$A$2:$V$1180,9,FALSE),0)</f>
        <v>0</v>
      </c>
      <c r="H786" s="353">
        <f>+IFERROR(VLOOKUP($A786,Data_Loss!$A$2:$V$1180,10,FALSE),0)</f>
        <v>0</v>
      </c>
      <c r="I786" s="353">
        <f>+IFERROR(VLOOKUP($A786,Data_Loss!$A$2:$V$1300,12,FALSE),0)</f>
        <v>0</v>
      </c>
      <c r="J786" s="353">
        <f>+IFERROR(VLOOKUP($A786,Data_Loss!$A$2:$V$1300,13,FALSE),0)</f>
        <v>0</v>
      </c>
      <c r="K786" s="353">
        <f>+IFERROR(VLOOKUP($A786,Data_Loss!$A$2:$V$1300,14,FALSE),0)</f>
        <v>0</v>
      </c>
      <c r="L786" s="353">
        <f>+IFERROR(VLOOKUP($A786,Data_Loss!$A$2:$V$1300,15,FALSE),0)</f>
        <v>0</v>
      </c>
      <c r="M786" s="353">
        <f>+IFERROR(VLOOKUP($A786,Data_Loss!$A$2:$V$1300,16,FALSE),0)</f>
        <v>0</v>
      </c>
      <c r="N786" s="353">
        <f>+IFERROR(VLOOKUP($A786,Data_Loss!$A$2:$V$1300,17,FALSE),0)</f>
        <v>0</v>
      </c>
      <c r="O786" s="353">
        <f>+IFERROR(VLOOKUP($A786,Data_Loss!$A$2:$V$1300,18,FALSE),0)</f>
        <v>0</v>
      </c>
      <c r="P786" s="353">
        <f>+IFERROR(VLOOKUP($A786,Data_Loss!$A$2:$V$1300,19,FALSE),0)</f>
        <v>0</v>
      </c>
      <c r="Q786" s="353">
        <f>+IFERROR(VLOOKUP($A786,Data_Loss!$A$2:$V$1300,20,FALSE),0)</f>
        <v>0</v>
      </c>
      <c r="R786" s="353">
        <f>+IFERROR(VLOOKUP($A786,Data_Loss!$A$2:$V$1300,21,FALSE),0)</f>
        <v>0</v>
      </c>
      <c r="S786" s="353">
        <f>+IFERROR(VLOOKUP($A786,Data_Loss!$A$2:$V$1300,22,FALSE),0)</f>
        <v>0</v>
      </c>
      <c r="T786" s="191">
        <f>+$I786*'10k &amp; MO'!C$4+$J786*'10k &amp; MO'!C$10+$K786*'10k &amp; MO'!C$16+$L786*'10k &amp; MO'!C$22+$M786*'10k &amp; MO'!C$28</f>
        <v>0</v>
      </c>
      <c r="U786" s="349">
        <f>+$I786*'10k &amp; MO'!D$4+$J786*'10k &amp; MO'!D$10+$K786*'10k &amp; MO'!D$16+$L786*'10k &amp; MO'!D$22+$M786*'10k &amp; MO'!D$28</f>
        <v>0</v>
      </c>
      <c r="V786" s="349">
        <f>+$I786*'10k &amp; MO'!E$4+$J786*'10k &amp; MO'!E$10+$K786*'10k &amp; MO'!E$16+$L786*'10k &amp; MO'!E$22+$M786*'10k &amp; MO'!E$28</f>
        <v>0</v>
      </c>
      <c r="W786" s="349">
        <f>+$I786*'10k &amp; MO'!F$4+$J786*'10k &amp; MO'!F$10+$K786*'10k &amp; MO'!F$16+$L786*'10k &amp; MO'!F$22+$M786*'10k &amp; MO'!F$28</f>
        <v>0</v>
      </c>
      <c r="X786" s="349">
        <f>+$I786*'10k &amp; MO'!G$4+$J786*'10k &amp; MO'!G$10+$K786*'10k &amp; MO'!G$16+$L786*'10k &amp; MO'!G$22+$M786*'10k &amp; MO'!G$28</f>
        <v>0</v>
      </c>
      <c r="Y786" s="349">
        <f>+$N786*'10k &amp; MO'!H$4+$O786*'10k &amp; MO'!H$10+$P786*'10k &amp; MO'!H$16+$Q786*'10k &amp; MO'!H$22+$R786*'10k &amp; MO'!H$28</f>
        <v>0</v>
      </c>
      <c r="Z786" s="349">
        <f>+$N786*'10k &amp; MO'!I$4+$O786*'10k &amp; MO'!I$10+$P786*'10k &amp; MO'!I$16+$Q786*'10k &amp; MO'!I$22+$R786*'10k &amp; MO'!I$28</f>
        <v>0</v>
      </c>
      <c r="AA786" s="349">
        <f>+$N786*'10k &amp; MO'!J$4+$O786*'10k &amp; MO'!J$10+$P786*'10k &amp; MO'!J$16+$Q786*'10k &amp; MO'!J$22+$R786*'10k &amp; MO'!J$28</f>
        <v>0</v>
      </c>
      <c r="AB786" s="349">
        <f>+$N786*'10k &amp; MO'!K$4+$O786*'10k &amp; MO'!K$10+$P786*'10k &amp; MO'!K$16+$Q786*'10k &amp; MO'!K$22+$R786*'10k &amp; MO'!K$28</f>
        <v>0</v>
      </c>
      <c r="AC786" s="349">
        <f>+$N786*'10k &amp; MO'!L$4+$O786*'10k &amp; MO'!L$10+$P786*'10k &amp; MO'!L$16+$Q786*'10k &amp; MO'!L$22+$R786*'10k &amp; MO'!L$28</f>
        <v>0</v>
      </c>
      <c r="AD786" s="350">
        <f>+S786*'10k &amp; MO'!O$4</f>
        <v>0</v>
      </c>
      <c r="AF786" s="192" t="str">
        <f t="shared" si="108"/>
        <v>7092015</v>
      </c>
      <c r="AG786" s="192">
        <f>+IFERROR(VLOOKUP($AF786,'Limited Loss'!$F$5:$P$124,AG$3,FALSE),0)</f>
        <v>0</v>
      </c>
      <c r="AH786" s="193">
        <f>+IFERROR(VLOOKUP($AF786,'Limited Loss'!$F$5:$P$124,AH$3,FALSE),0)</f>
        <v>0</v>
      </c>
      <c r="AI786" s="193">
        <f>+IFERROR(VLOOKUP($AF786,'Limited Loss'!$F$5:$P$124,AI$3,FALSE),0)</f>
        <v>0</v>
      </c>
      <c r="AJ786" s="193">
        <f>+IFERROR(VLOOKUP($AF786,'Limited Loss'!$F$5:$P$124,AJ$3,FALSE),0)</f>
        <v>0</v>
      </c>
      <c r="AK786" s="100">
        <f>+IFERROR(VLOOKUP($AF786,'Limited Loss'!$F$5:$P$124,AK$3,FALSE),0)</f>
        <v>0</v>
      </c>
      <c r="AL786" s="193">
        <f>+IFERROR(VLOOKUP($AF786,'Limited Loss'!$F$5:$P$124,AL$3,FALSE),0)</f>
        <v>0</v>
      </c>
      <c r="AM786" s="193">
        <f>+IFERROR(VLOOKUP($AF786,'Limited Loss'!$F$5:$P$124,AM$3,FALSE),0)</f>
        <v>0</v>
      </c>
      <c r="AN786" s="193">
        <f>+IFERROR(VLOOKUP($AF786,'Limited Loss'!$F$5:$P$124,AN$3,FALSE),0)</f>
        <v>0</v>
      </c>
      <c r="AO786" s="193">
        <f>+IFERROR(VLOOKUP($AF786,'Limited Loss'!$F$5:$P$124,AO$3,FALSE),0)</f>
        <v>0</v>
      </c>
      <c r="AP786" s="100">
        <f>+IFERROR(VLOOKUP($AF786,'Limited Loss'!$F$5:$P$124,AP$3,FALSE),0)</f>
        <v>0</v>
      </c>
      <c r="AQ786" s="353"/>
      <c r="AR786" s="331">
        <f t="shared" si="109"/>
        <v>709</v>
      </c>
      <c r="AS786" s="332">
        <f t="shared" si="109"/>
        <v>2015</v>
      </c>
      <c r="AT786" s="349">
        <f t="shared" si="107"/>
        <v>0</v>
      </c>
      <c r="AU786" s="349">
        <f t="shared" si="107"/>
        <v>0</v>
      </c>
      <c r="AV786" s="349">
        <f t="shared" si="107"/>
        <v>0</v>
      </c>
      <c r="AW786" s="349">
        <f t="shared" si="107"/>
        <v>0</v>
      </c>
      <c r="AX786" s="350">
        <f t="shared" si="107"/>
        <v>0</v>
      </c>
      <c r="AY786" s="349">
        <f t="shared" si="114"/>
        <v>0</v>
      </c>
      <c r="AZ786" s="349">
        <f t="shared" si="114"/>
        <v>0</v>
      </c>
      <c r="BA786" s="349">
        <f t="shared" si="114"/>
        <v>0</v>
      </c>
      <c r="BB786" s="349">
        <f t="shared" si="114"/>
        <v>0</v>
      </c>
      <c r="BC786" s="349">
        <f t="shared" si="114"/>
        <v>0</v>
      </c>
      <c r="BD786" s="350">
        <f t="shared" si="114"/>
        <v>0</v>
      </c>
      <c r="BE786" s="349">
        <f t="shared" si="111"/>
        <v>0</v>
      </c>
      <c r="BF786" s="375">
        <f t="shared" si="112"/>
        <v>0</v>
      </c>
      <c r="BG786" s="334">
        <f t="shared" si="113"/>
        <v>0</v>
      </c>
    </row>
    <row r="787" spans="1:59" x14ac:dyDescent="0.2">
      <c r="A787" s="326" t="str">
        <f t="shared" si="110"/>
        <v>7092016</v>
      </c>
      <c r="B787" s="331">
        <v>709</v>
      </c>
      <c r="C787" s="327">
        <v>2016</v>
      </c>
      <c r="D787" s="353">
        <f>+IFERROR(VLOOKUP($A787,Data_Loss!$A$2:$V$1180,6,FALSE),0)</f>
        <v>0</v>
      </c>
      <c r="E787" s="353">
        <f>+IFERROR(VLOOKUP($A787,Data_Loss!$A$2:$V$1180,7,FALSE),0)</f>
        <v>0</v>
      </c>
      <c r="F787" s="353">
        <f>+IFERROR(VLOOKUP($A787,Data_Loss!$A$2:$V$1180,8,FALSE),0)</f>
        <v>0</v>
      </c>
      <c r="G787" s="353">
        <f>+IFERROR(VLOOKUP($A787,Data_Loss!$A$2:$V$1180,9,FALSE),0)</f>
        <v>0</v>
      </c>
      <c r="H787" s="353">
        <f>+IFERROR(VLOOKUP($A787,Data_Loss!$A$2:$V$1180,10,FALSE),0)</f>
        <v>0</v>
      </c>
      <c r="I787" s="353">
        <f>+IFERROR(VLOOKUP($A787,Data_Loss!$A$2:$V$1300,12,FALSE),0)</f>
        <v>0</v>
      </c>
      <c r="J787" s="353">
        <f>+IFERROR(VLOOKUP($A787,Data_Loss!$A$2:$V$1300,13,FALSE),0)</f>
        <v>0</v>
      </c>
      <c r="K787" s="353">
        <f>+IFERROR(VLOOKUP($A787,Data_Loss!$A$2:$V$1300,14,FALSE),0)</f>
        <v>0</v>
      </c>
      <c r="L787" s="353">
        <f>+IFERROR(VLOOKUP($A787,Data_Loss!$A$2:$V$1300,15,FALSE),0)</f>
        <v>0</v>
      </c>
      <c r="M787" s="353">
        <f>+IFERROR(VLOOKUP($A787,Data_Loss!$A$2:$V$1300,16,FALSE),0)</f>
        <v>0</v>
      </c>
      <c r="N787" s="353">
        <f>+IFERROR(VLOOKUP($A787,Data_Loss!$A$2:$V$1300,17,FALSE),0)</f>
        <v>0</v>
      </c>
      <c r="O787" s="353">
        <f>+IFERROR(VLOOKUP($A787,Data_Loss!$A$2:$V$1300,18,FALSE),0)</f>
        <v>0</v>
      </c>
      <c r="P787" s="353">
        <f>+IFERROR(VLOOKUP($A787,Data_Loss!$A$2:$V$1300,19,FALSE),0)</f>
        <v>0</v>
      </c>
      <c r="Q787" s="353">
        <f>+IFERROR(VLOOKUP($A787,Data_Loss!$A$2:$V$1300,20,FALSE),0)</f>
        <v>0</v>
      </c>
      <c r="R787" s="353">
        <f>+IFERROR(VLOOKUP($A787,Data_Loss!$A$2:$V$1300,21,FALSE),0)</f>
        <v>0</v>
      </c>
      <c r="S787" s="353">
        <f>+IFERROR(VLOOKUP($A787,Data_Loss!$A$2:$V$1300,22,FALSE),0)</f>
        <v>0</v>
      </c>
      <c r="T787" s="191">
        <f>+$I787*'10k &amp; MO'!C$5+$J787*'10k &amp; MO'!C$11+$K787*'10k &amp; MO'!C$17+$L787*'10k &amp; MO'!C$23+$M787*'10k &amp; MO'!C$29</f>
        <v>0</v>
      </c>
      <c r="U787" s="349">
        <f>+$I787*'10k &amp; MO'!D$5+$J787*'10k &amp; MO'!D$11+$K787*'10k &amp; MO'!D$17+$L787*'10k &amp; MO'!D$23+$M787*'10k &amp; MO'!D$29</f>
        <v>0</v>
      </c>
      <c r="V787" s="349">
        <f>+$I787*'10k &amp; MO'!E$5+$J787*'10k &amp; MO'!E$11+$K787*'10k &amp; MO'!E$17+$L787*'10k &amp; MO'!E$23+$M787*'10k &amp; MO'!E$29</f>
        <v>0</v>
      </c>
      <c r="W787" s="349">
        <f>+$I787*'10k &amp; MO'!F$5+$J787*'10k &amp; MO'!F$11+$K787*'10k &amp; MO'!F$17+$L787*'10k &amp; MO'!F$23+$M787*'10k &amp; MO'!F$29</f>
        <v>0</v>
      </c>
      <c r="X787" s="349">
        <f>+$I787*'10k &amp; MO'!G$5+$J787*'10k &amp; MO'!G$11+$K787*'10k &amp; MO'!G$17+$L787*'10k &amp; MO'!G$23+$M787*'10k &amp; MO'!G$29</f>
        <v>0</v>
      </c>
      <c r="Y787" s="349">
        <f>+$N787*'10k &amp; MO'!H$5+$O787*'10k &amp; MO'!H$11+$P787*'10k &amp; MO'!H$17+$Q787*'10k &amp; MO'!H$23+$R787*'10k &amp; MO'!H$29</f>
        <v>0</v>
      </c>
      <c r="Z787" s="349">
        <f>+$N787*'10k &amp; MO'!I$5+$O787*'10k &amp; MO'!I$11+$P787*'10k &amp; MO'!I$17+$Q787*'10k &amp; MO'!I$23+$R787*'10k &amp; MO'!I$29</f>
        <v>0</v>
      </c>
      <c r="AA787" s="349">
        <f>+$N787*'10k &amp; MO'!J$5+$O787*'10k &amp; MO'!J$11+$P787*'10k &amp; MO'!J$17+$Q787*'10k &amp; MO'!J$23+$R787*'10k &amp; MO'!J$29</f>
        <v>0</v>
      </c>
      <c r="AB787" s="349">
        <f>+$N787*'10k &amp; MO'!K$5+$O787*'10k &amp; MO'!K$11+$P787*'10k &amp; MO'!K$17+$Q787*'10k &amp; MO'!K$23+$R787*'10k &amp; MO'!K$29</f>
        <v>0</v>
      </c>
      <c r="AC787" s="349">
        <f>+$N787*'10k &amp; MO'!L$5+$O787*'10k &amp; MO'!L$11+$P787*'10k &amp; MO'!L$17+$Q787*'10k &amp; MO'!L$23+$R787*'10k &amp; MO'!L$29</f>
        <v>0</v>
      </c>
      <c r="AD787" s="350">
        <f>+S787*'10k &amp; MO'!O$5</f>
        <v>0</v>
      </c>
      <c r="AF787" s="192" t="str">
        <f t="shared" si="108"/>
        <v>7092016</v>
      </c>
      <c r="AG787" s="192">
        <f>+IFERROR(VLOOKUP($AF787,'Limited Loss'!$F$5:$P$124,AG$3,FALSE),0)</f>
        <v>0</v>
      </c>
      <c r="AH787" s="193">
        <f>+IFERROR(VLOOKUP($AF787,'Limited Loss'!$F$5:$P$124,AH$3,FALSE),0)</f>
        <v>0</v>
      </c>
      <c r="AI787" s="193">
        <f>+IFERROR(VLOOKUP($AF787,'Limited Loss'!$F$5:$P$124,AI$3,FALSE),0)</f>
        <v>0</v>
      </c>
      <c r="AJ787" s="193">
        <f>+IFERROR(VLOOKUP($AF787,'Limited Loss'!$F$5:$P$124,AJ$3,FALSE),0)</f>
        <v>0</v>
      </c>
      <c r="AK787" s="100">
        <f>+IFERROR(VLOOKUP($AF787,'Limited Loss'!$F$5:$P$124,AK$3,FALSE),0)</f>
        <v>0</v>
      </c>
      <c r="AL787" s="193">
        <f>+IFERROR(VLOOKUP($AF787,'Limited Loss'!$F$5:$P$124,AL$3,FALSE),0)</f>
        <v>0</v>
      </c>
      <c r="AM787" s="193">
        <f>+IFERROR(VLOOKUP($AF787,'Limited Loss'!$F$5:$P$124,AM$3,FALSE),0)</f>
        <v>0</v>
      </c>
      <c r="AN787" s="193">
        <f>+IFERROR(VLOOKUP($AF787,'Limited Loss'!$F$5:$P$124,AN$3,FALSE),0)</f>
        <v>0</v>
      </c>
      <c r="AO787" s="193">
        <f>+IFERROR(VLOOKUP($AF787,'Limited Loss'!$F$5:$P$124,AO$3,FALSE),0)</f>
        <v>0</v>
      </c>
      <c r="AP787" s="100">
        <f>+IFERROR(VLOOKUP($AF787,'Limited Loss'!$F$5:$P$124,AP$3,FALSE),0)</f>
        <v>0</v>
      </c>
      <c r="AQ787" s="353"/>
      <c r="AR787" s="331">
        <f t="shared" si="109"/>
        <v>709</v>
      </c>
      <c r="AS787" s="332">
        <f t="shared" si="109"/>
        <v>2016</v>
      </c>
      <c r="AT787" s="349">
        <f t="shared" si="107"/>
        <v>0</v>
      </c>
      <c r="AU787" s="349">
        <f t="shared" si="107"/>
        <v>0</v>
      </c>
      <c r="AV787" s="349">
        <f t="shared" si="107"/>
        <v>0</v>
      </c>
      <c r="AW787" s="349">
        <f t="shared" si="107"/>
        <v>0</v>
      </c>
      <c r="AX787" s="350">
        <f t="shared" si="107"/>
        <v>0</v>
      </c>
      <c r="AY787" s="349">
        <f t="shared" si="114"/>
        <v>0</v>
      </c>
      <c r="AZ787" s="349">
        <f t="shared" si="114"/>
        <v>0</v>
      </c>
      <c r="BA787" s="349">
        <f t="shared" si="114"/>
        <v>0</v>
      </c>
      <c r="BB787" s="349">
        <f t="shared" si="114"/>
        <v>0</v>
      </c>
      <c r="BC787" s="349">
        <f t="shared" si="114"/>
        <v>0</v>
      </c>
      <c r="BD787" s="350">
        <f t="shared" si="114"/>
        <v>0</v>
      </c>
      <c r="BE787" s="349">
        <f t="shared" si="111"/>
        <v>0</v>
      </c>
      <c r="BF787" s="375">
        <f t="shared" si="112"/>
        <v>0</v>
      </c>
      <c r="BG787" s="334">
        <f t="shared" si="113"/>
        <v>0</v>
      </c>
    </row>
    <row r="788" spans="1:59" x14ac:dyDescent="0.2">
      <c r="A788" s="326" t="str">
        <f t="shared" si="110"/>
        <v>7092017</v>
      </c>
      <c r="B788" s="331">
        <v>709</v>
      </c>
      <c r="C788" s="327">
        <v>2017</v>
      </c>
      <c r="D788" s="353">
        <f>+IFERROR(VLOOKUP($A788,Data_Loss!$A$2:$V$1180,6,FALSE),0)</f>
        <v>0</v>
      </c>
      <c r="E788" s="353">
        <f>+IFERROR(VLOOKUP($A788,Data_Loss!$A$2:$V$1180,7,FALSE),0)</f>
        <v>0</v>
      </c>
      <c r="F788" s="353">
        <f>+IFERROR(VLOOKUP($A788,Data_Loss!$A$2:$V$1180,8,FALSE),0)</f>
        <v>0</v>
      </c>
      <c r="G788" s="353">
        <f>+IFERROR(VLOOKUP($A788,Data_Loss!$A$2:$V$1180,9,FALSE),0)</f>
        <v>0</v>
      </c>
      <c r="H788" s="353">
        <f>+IFERROR(VLOOKUP($A788,Data_Loss!$A$2:$V$1180,10,FALSE),0)</f>
        <v>0</v>
      </c>
      <c r="I788" s="353">
        <f>+IFERROR(VLOOKUP($A788,Data_Loss!$A$2:$V$1300,12,FALSE),0)</f>
        <v>0</v>
      </c>
      <c r="J788" s="353">
        <f>+IFERROR(VLOOKUP($A788,Data_Loss!$A$2:$V$1300,13,FALSE),0)</f>
        <v>0</v>
      </c>
      <c r="K788" s="353">
        <f>+IFERROR(VLOOKUP($A788,Data_Loss!$A$2:$V$1300,14,FALSE),0)</f>
        <v>0</v>
      </c>
      <c r="L788" s="353">
        <f>+IFERROR(VLOOKUP($A788,Data_Loss!$A$2:$V$1300,15,FALSE),0)</f>
        <v>0</v>
      </c>
      <c r="M788" s="353">
        <f>+IFERROR(VLOOKUP($A788,Data_Loss!$A$2:$V$1300,16,FALSE),0)</f>
        <v>0</v>
      </c>
      <c r="N788" s="353">
        <f>+IFERROR(VLOOKUP($A788,Data_Loss!$A$2:$V$1300,17,FALSE),0)</f>
        <v>0</v>
      </c>
      <c r="O788" s="353">
        <f>+IFERROR(VLOOKUP($A788,Data_Loss!$A$2:$V$1300,18,FALSE),0)</f>
        <v>0</v>
      </c>
      <c r="P788" s="353">
        <f>+IFERROR(VLOOKUP($A788,Data_Loss!$A$2:$V$1300,19,FALSE),0)</f>
        <v>0</v>
      </c>
      <c r="Q788" s="353">
        <f>+IFERROR(VLOOKUP($A788,Data_Loss!$A$2:$V$1300,20,FALSE),0)</f>
        <v>0</v>
      </c>
      <c r="R788" s="353">
        <f>+IFERROR(VLOOKUP($A788,Data_Loss!$A$2:$V$1300,21,FALSE),0)</f>
        <v>0</v>
      </c>
      <c r="S788" s="353">
        <f>+IFERROR(VLOOKUP($A788,Data_Loss!$A$2:$V$1300,22,FALSE),0)</f>
        <v>0</v>
      </c>
      <c r="T788" s="191">
        <f>+$I788*'10k &amp; MO'!C$6+$J788*'10k &amp; MO'!C$12+$K788*'10k &amp; MO'!C$18+$L788*'10k &amp; MO'!C$24+$M788*'10k &amp; MO'!C$30</f>
        <v>0</v>
      </c>
      <c r="U788" s="349">
        <f>+$I788*'10k &amp; MO'!D$6+$J788*'10k &amp; MO'!D$12+$K788*'10k &amp; MO'!D$18+$L788*'10k &amp; MO'!D$24+$M788*'10k &amp; MO'!D$30</f>
        <v>0</v>
      </c>
      <c r="V788" s="349">
        <f>+$I788*'10k &amp; MO'!E$6+$J788*'10k &amp; MO'!E$12+$K788*'10k &amp; MO'!E$18+$L788*'10k &amp; MO'!E$24+$M788*'10k &amp; MO'!E$30</f>
        <v>0</v>
      </c>
      <c r="W788" s="349">
        <f>+$I788*'10k &amp; MO'!F$6+$J788*'10k &amp; MO'!F$12+$K788*'10k &amp; MO'!F$18+$L788*'10k &amp; MO'!F$24+$M788*'10k &amp; MO'!F$30</f>
        <v>0</v>
      </c>
      <c r="X788" s="349">
        <f>+$I788*'10k &amp; MO'!G$6+$J788*'10k &amp; MO'!G$12+$K788*'10k &amp; MO'!G$18+$L788*'10k &amp; MO'!G$24+$M788*'10k &amp; MO'!G$30</f>
        <v>0</v>
      </c>
      <c r="Y788" s="349">
        <f>+$N788*'10k &amp; MO'!H$6+$O788*'10k &amp; MO'!H$12+$P788*'10k &amp; MO'!H$18+$Q788*'10k &amp; MO'!H$24+$R788*'10k &amp; MO'!H$30</f>
        <v>0</v>
      </c>
      <c r="Z788" s="349">
        <f>+$N788*'10k &amp; MO'!I$6+$O788*'10k &amp; MO'!I$12+$P788*'10k &amp; MO'!I$18+$Q788*'10k &amp; MO'!I$24+$R788*'10k &amp; MO'!I$30</f>
        <v>0</v>
      </c>
      <c r="AA788" s="349">
        <f>+$N788*'10k &amp; MO'!J$6+$O788*'10k &amp; MO'!J$12+$P788*'10k &amp; MO'!J$18+$Q788*'10k &amp; MO'!J$24+$R788*'10k &amp; MO'!J$30</f>
        <v>0</v>
      </c>
      <c r="AB788" s="349">
        <f>+$N788*'10k &amp; MO'!K$6+$O788*'10k &amp; MO'!K$12+$P788*'10k &amp; MO'!K$18+$Q788*'10k &amp; MO'!K$24+$R788*'10k &amp; MO'!K$30</f>
        <v>0</v>
      </c>
      <c r="AC788" s="349">
        <f>+$N788*'10k &amp; MO'!L$6+$O788*'10k &amp; MO'!L$12+$P788*'10k &amp; MO'!L$18+$Q788*'10k &amp; MO'!L$24+$R788*'10k &amp; MO'!L$30</f>
        <v>0</v>
      </c>
      <c r="AD788" s="350">
        <f>+S788*'10k &amp; MO'!O$6</f>
        <v>0</v>
      </c>
      <c r="AF788" s="192" t="str">
        <f t="shared" si="108"/>
        <v>7092017</v>
      </c>
      <c r="AG788" s="192">
        <f>+IFERROR(VLOOKUP($AF788,'Limited Loss'!$F$5:$P$124,AG$3,FALSE),0)</f>
        <v>0</v>
      </c>
      <c r="AH788" s="193">
        <f>+IFERROR(VLOOKUP($AF788,'Limited Loss'!$F$5:$P$124,AH$3,FALSE),0)</f>
        <v>0</v>
      </c>
      <c r="AI788" s="193">
        <f>+IFERROR(VLOOKUP($AF788,'Limited Loss'!$F$5:$P$124,AI$3,FALSE),0)</f>
        <v>0</v>
      </c>
      <c r="AJ788" s="193">
        <f>+IFERROR(VLOOKUP($AF788,'Limited Loss'!$F$5:$P$124,AJ$3,FALSE),0)</f>
        <v>0</v>
      </c>
      <c r="AK788" s="100">
        <f>+IFERROR(VLOOKUP($AF788,'Limited Loss'!$F$5:$P$124,AK$3,FALSE),0)</f>
        <v>0</v>
      </c>
      <c r="AL788" s="193">
        <f>+IFERROR(VLOOKUP($AF788,'Limited Loss'!$F$5:$P$124,AL$3,FALSE),0)</f>
        <v>0</v>
      </c>
      <c r="AM788" s="193">
        <f>+IFERROR(VLOOKUP($AF788,'Limited Loss'!$F$5:$P$124,AM$3,FALSE),0)</f>
        <v>0</v>
      </c>
      <c r="AN788" s="193">
        <f>+IFERROR(VLOOKUP($AF788,'Limited Loss'!$F$5:$P$124,AN$3,FALSE),0)</f>
        <v>0</v>
      </c>
      <c r="AO788" s="193">
        <f>+IFERROR(VLOOKUP($AF788,'Limited Loss'!$F$5:$P$124,AO$3,FALSE),0)</f>
        <v>0</v>
      </c>
      <c r="AP788" s="100">
        <f>+IFERROR(VLOOKUP($AF788,'Limited Loss'!$F$5:$P$124,AP$3,FALSE),0)</f>
        <v>0</v>
      </c>
      <c r="AQ788" s="353"/>
      <c r="AR788" s="331">
        <f t="shared" si="109"/>
        <v>709</v>
      </c>
      <c r="AS788" s="332">
        <f t="shared" si="109"/>
        <v>2017</v>
      </c>
      <c r="AT788" s="349">
        <f t="shared" si="107"/>
        <v>0</v>
      </c>
      <c r="AU788" s="349">
        <f t="shared" si="107"/>
        <v>0</v>
      </c>
      <c r="AV788" s="349">
        <f t="shared" si="107"/>
        <v>0</v>
      </c>
      <c r="AW788" s="349">
        <f t="shared" si="107"/>
        <v>0</v>
      </c>
      <c r="AX788" s="350">
        <f t="shared" si="107"/>
        <v>0</v>
      </c>
      <c r="AY788" s="349">
        <f t="shared" si="114"/>
        <v>0</v>
      </c>
      <c r="AZ788" s="349">
        <f t="shared" si="114"/>
        <v>0</v>
      </c>
      <c r="BA788" s="349">
        <f t="shared" si="114"/>
        <v>0</v>
      </c>
      <c r="BB788" s="349">
        <f t="shared" si="114"/>
        <v>0</v>
      </c>
      <c r="BC788" s="349">
        <f t="shared" si="114"/>
        <v>0</v>
      </c>
      <c r="BD788" s="350">
        <f t="shared" si="114"/>
        <v>0</v>
      </c>
      <c r="BE788" s="349">
        <f t="shared" si="111"/>
        <v>0</v>
      </c>
      <c r="BF788" s="375">
        <f t="shared" si="112"/>
        <v>0</v>
      </c>
      <c r="BG788" s="334">
        <f t="shared" si="113"/>
        <v>0</v>
      </c>
    </row>
    <row r="789" spans="1:59" x14ac:dyDescent="0.2">
      <c r="A789" s="326" t="str">
        <f t="shared" si="110"/>
        <v>7092018</v>
      </c>
      <c r="B789" s="331">
        <v>709</v>
      </c>
      <c r="C789" s="327">
        <v>2018</v>
      </c>
      <c r="D789" s="353">
        <f>+IFERROR(VLOOKUP($A789,Data_Loss!$A$2:$V$1180,6,FALSE),0)</f>
        <v>0</v>
      </c>
      <c r="E789" s="353">
        <f>+IFERROR(VLOOKUP($A789,Data_Loss!$A$2:$V$1180,7,FALSE),0)</f>
        <v>0</v>
      </c>
      <c r="F789" s="353">
        <f>+IFERROR(VLOOKUP($A789,Data_Loss!$A$2:$V$1180,8,FALSE),0)</f>
        <v>0</v>
      </c>
      <c r="G789" s="353">
        <f>+IFERROR(VLOOKUP($A789,Data_Loss!$A$2:$V$1180,9,FALSE),0)</f>
        <v>0</v>
      </c>
      <c r="H789" s="353">
        <f>+IFERROR(VLOOKUP($A789,Data_Loss!$A$2:$V$1180,10,FALSE),0)</f>
        <v>0</v>
      </c>
      <c r="I789" s="353">
        <f>+IFERROR(VLOOKUP($A789,Data_Loss!$A$2:$V$1300,12,FALSE),0)</f>
        <v>0</v>
      </c>
      <c r="J789" s="353">
        <f>+IFERROR(VLOOKUP($A789,Data_Loss!$A$2:$V$1300,13,FALSE),0)</f>
        <v>0</v>
      </c>
      <c r="K789" s="353">
        <f>+IFERROR(VLOOKUP($A789,Data_Loss!$A$2:$V$1300,14,FALSE),0)</f>
        <v>0</v>
      </c>
      <c r="L789" s="353">
        <f>+IFERROR(VLOOKUP($A789,Data_Loss!$A$2:$V$1300,15,FALSE),0)</f>
        <v>0</v>
      </c>
      <c r="M789" s="353">
        <f>+IFERROR(VLOOKUP($A789,Data_Loss!$A$2:$V$1300,16,FALSE),0)</f>
        <v>0</v>
      </c>
      <c r="N789" s="353">
        <f>+IFERROR(VLOOKUP($A789,Data_Loss!$A$2:$V$1300,17,FALSE),0)</f>
        <v>0</v>
      </c>
      <c r="O789" s="353">
        <f>+IFERROR(VLOOKUP($A789,Data_Loss!$A$2:$V$1300,18,FALSE),0)</f>
        <v>0</v>
      </c>
      <c r="P789" s="353">
        <f>+IFERROR(VLOOKUP($A789,Data_Loss!$A$2:$V$1300,19,FALSE),0)</f>
        <v>0</v>
      </c>
      <c r="Q789" s="353">
        <f>+IFERROR(VLOOKUP($A789,Data_Loss!$A$2:$V$1300,20,FALSE),0)</f>
        <v>0</v>
      </c>
      <c r="R789" s="353">
        <f>+IFERROR(VLOOKUP($A789,Data_Loss!$A$2:$V$1300,21,FALSE),0)</f>
        <v>0</v>
      </c>
      <c r="S789" s="353">
        <f>+IFERROR(VLOOKUP($A789,Data_Loss!$A$2:$V$1300,22,FALSE),0)</f>
        <v>0</v>
      </c>
      <c r="T789" s="191">
        <f>+$I789*'10k &amp; MO'!C$7+$J789*'10k &amp; MO'!C$13+$K789*'10k &amp; MO'!C$19+$L789*'10k &amp; MO'!C$25+$M789*'10k &amp; MO'!C$31</f>
        <v>0</v>
      </c>
      <c r="U789" s="349">
        <f>+$I789*'10k &amp; MO'!D$7+$J789*'10k &amp; MO'!D$13+$K789*'10k &amp; MO'!D$19+$L789*'10k &amp; MO'!D$25+$M789*'10k &amp; MO'!D$31</f>
        <v>0</v>
      </c>
      <c r="V789" s="349">
        <f>+$I789*'10k &amp; MO'!E$7+$J789*'10k &amp; MO'!E$13+$K789*'10k &amp; MO'!E$19+$L789*'10k &amp; MO'!E$25+$M789*'10k &amp; MO'!E$31</f>
        <v>0</v>
      </c>
      <c r="W789" s="349">
        <f>+$I789*'10k &amp; MO'!F$7+$J789*'10k &amp; MO'!F$13+$K789*'10k &amp; MO'!F$19+$L789*'10k &amp; MO'!F$25+$M789*'10k &amp; MO'!F$31</f>
        <v>0</v>
      </c>
      <c r="X789" s="349">
        <f>+$I789*'10k &amp; MO'!G$7+$J789*'10k &amp; MO'!G$13+$K789*'10k &amp; MO'!G$19+$L789*'10k &amp; MO'!G$25+$M789*'10k &amp; MO'!G$31</f>
        <v>0</v>
      </c>
      <c r="Y789" s="349">
        <f>+$N789*'10k &amp; MO'!H$7+$O789*'10k &amp; MO'!H$13+$P789*'10k &amp; MO'!H$19+$Q789*'10k &amp; MO'!H$25+$R789*'10k &amp; MO'!H$31</f>
        <v>0</v>
      </c>
      <c r="Z789" s="349">
        <f>+$N789*'10k &amp; MO'!I$7+$O789*'10k &amp; MO'!I$13+$P789*'10k &amp; MO'!I$19+$Q789*'10k &amp; MO'!I$25+$R789*'10k &amp; MO'!I$31</f>
        <v>0</v>
      </c>
      <c r="AA789" s="349">
        <f>+$N789*'10k &amp; MO'!J$7+$O789*'10k &amp; MO'!J$13+$P789*'10k &amp; MO'!J$19+$Q789*'10k &amp; MO'!J$25+$R789*'10k &amp; MO'!J$31</f>
        <v>0</v>
      </c>
      <c r="AB789" s="349">
        <f>+$N789*'10k &amp; MO'!K$7+$O789*'10k &amp; MO'!K$13+$P789*'10k &amp; MO'!K$19+$Q789*'10k &amp; MO'!K$25+$R789*'10k &amp; MO'!K$31</f>
        <v>0</v>
      </c>
      <c r="AC789" s="349">
        <f>+$N789*'10k &amp; MO'!L$7+$O789*'10k &amp; MO'!L$13+$P789*'10k &amp; MO'!L$19+$Q789*'10k &amp; MO'!L$25+$R789*'10k &amp; MO'!L$31</f>
        <v>0</v>
      </c>
      <c r="AD789" s="350">
        <f>+S789*'10k &amp; MO'!O$7</f>
        <v>0</v>
      </c>
      <c r="AF789" s="192" t="str">
        <f t="shared" si="108"/>
        <v>7092018</v>
      </c>
      <c r="AG789" s="192">
        <f>+IFERROR(VLOOKUP($AF789,'Limited Loss'!$F$5:$P$124,AG$3,FALSE),0)</f>
        <v>0</v>
      </c>
      <c r="AH789" s="193">
        <f>+IFERROR(VLOOKUP($AF789,'Limited Loss'!$F$5:$P$124,AH$3,FALSE),0)</f>
        <v>0</v>
      </c>
      <c r="AI789" s="193">
        <f>+IFERROR(VLOOKUP($AF789,'Limited Loss'!$F$5:$P$124,AI$3,FALSE),0)</f>
        <v>0</v>
      </c>
      <c r="AJ789" s="193">
        <f>+IFERROR(VLOOKUP($AF789,'Limited Loss'!$F$5:$P$124,AJ$3,FALSE),0)</f>
        <v>0</v>
      </c>
      <c r="AK789" s="100">
        <f>+IFERROR(VLOOKUP($AF789,'Limited Loss'!$F$5:$P$124,AK$3,FALSE),0)</f>
        <v>0</v>
      </c>
      <c r="AL789" s="193">
        <f>+IFERROR(VLOOKUP($AF789,'Limited Loss'!$F$5:$P$124,AL$3,FALSE),0)</f>
        <v>0</v>
      </c>
      <c r="AM789" s="193">
        <f>+IFERROR(VLOOKUP($AF789,'Limited Loss'!$F$5:$P$124,AM$3,FALSE),0)</f>
        <v>0</v>
      </c>
      <c r="AN789" s="193">
        <f>+IFERROR(VLOOKUP($AF789,'Limited Loss'!$F$5:$P$124,AN$3,FALSE),0)</f>
        <v>0</v>
      </c>
      <c r="AO789" s="193">
        <f>+IFERROR(VLOOKUP($AF789,'Limited Loss'!$F$5:$P$124,AO$3,FALSE),0)</f>
        <v>0</v>
      </c>
      <c r="AP789" s="100">
        <f>+IFERROR(VLOOKUP($AF789,'Limited Loss'!$F$5:$P$124,AP$3,FALSE),0)</f>
        <v>0</v>
      </c>
      <c r="AQ789" s="353"/>
      <c r="AR789" s="331">
        <f t="shared" si="109"/>
        <v>709</v>
      </c>
      <c r="AS789" s="332">
        <f t="shared" si="109"/>
        <v>2018</v>
      </c>
      <c r="AT789" s="349">
        <f t="shared" si="107"/>
        <v>0</v>
      </c>
      <c r="AU789" s="349">
        <f t="shared" si="107"/>
        <v>0</v>
      </c>
      <c r="AV789" s="349">
        <f t="shared" si="107"/>
        <v>0</v>
      </c>
      <c r="AW789" s="349">
        <f t="shared" si="107"/>
        <v>0</v>
      </c>
      <c r="AX789" s="350">
        <f t="shared" si="107"/>
        <v>0</v>
      </c>
      <c r="AY789" s="349">
        <f t="shared" si="114"/>
        <v>0</v>
      </c>
      <c r="AZ789" s="349">
        <f t="shared" si="114"/>
        <v>0</v>
      </c>
      <c r="BA789" s="349">
        <f t="shared" si="114"/>
        <v>0</v>
      </c>
      <c r="BB789" s="349">
        <f t="shared" si="114"/>
        <v>0</v>
      </c>
      <c r="BC789" s="349">
        <f t="shared" si="114"/>
        <v>0</v>
      </c>
      <c r="BD789" s="350">
        <f t="shared" si="114"/>
        <v>0</v>
      </c>
      <c r="BE789" s="349">
        <f t="shared" si="111"/>
        <v>0</v>
      </c>
      <c r="BF789" s="375">
        <f t="shared" si="112"/>
        <v>0</v>
      </c>
      <c r="BG789" s="334">
        <f t="shared" si="113"/>
        <v>0</v>
      </c>
    </row>
    <row r="790" spans="1:59" x14ac:dyDescent="0.2">
      <c r="A790" s="326" t="str">
        <f t="shared" si="110"/>
        <v>7162014</v>
      </c>
      <c r="B790" s="331">
        <v>716</v>
      </c>
      <c r="C790" s="327">
        <v>2014</v>
      </c>
      <c r="D790" s="353">
        <f>+IFERROR(VLOOKUP($A790,Data_Loss!$A$2:$V$1180,6,FALSE),0)</f>
        <v>0</v>
      </c>
      <c r="E790" s="353">
        <f>+IFERROR(VLOOKUP($A790,Data_Loss!$A$2:$V$1180,7,FALSE),0)</f>
        <v>0</v>
      </c>
      <c r="F790" s="353">
        <f>+IFERROR(VLOOKUP($A790,Data_Loss!$A$2:$V$1180,8,FALSE),0)</f>
        <v>0</v>
      </c>
      <c r="G790" s="353">
        <f>+IFERROR(VLOOKUP($A790,Data_Loss!$A$2:$V$1180,9,FALSE),0)</f>
        <v>0</v>
      </c>
      <c r="H790" s="353">
        <f>+IFERROR(VLOOKUP($A790,Data_Loss!$A$2:$V$1180,10,FALSE),0)</f>
        <v>1</v>
      </c>
      <c r="I790" s="353">
        <f>+IFERROR(VLOOKUP($A790,Data_Loss!$A$2:$V$1300,12,FALSE),0)</f>
        <v>0</v>
      </c>
      <c r="J790" s="353">
        <f>+IFERROR(VLOOKUP($A790,Data_Loss!$A$2:$V$1300,13,FALSE),0)</f>
        <v>0</v>
      </c>
      <c r="K790" s="353">
        <f>+IFERROR(VLOOKUP($A790,Data_Loss!$A$2:$V$1300,14,FALSE),0)</f>
        <v>0</v>
      </c>
      <c r="L790" s="353">
        <f>+IFERROR(VLOOKUP($A790,Data_Loss!$A$2:$V$1300,15,FALSE),0)</f>
        <v>0</v>
      </c>
      <c r="M790" s="353">
        <f>+IFERROR(VLOOKUP($A790,Data_Loss!$A$2:$V$1300,16,FALSE),0)</f>
        <v>2694</v>
      </c>
      <c r="N790" s="353">
        <f>+IFERROR(VLOOKUP($A790,Data_Loss!$A$2:$V$1300,17,FALSE),0)</f>
        <v>0</v>
      </c>
      <c r="O790" s="353">
        <f>+IFERROR(VLOOKUP($A790,Data_Loss!$A$2:$V$1300,18,FALSE),0)</f>
        <v>0</v>
      </c>
      <c r="P790" s="353">
        <f>+IFERROR(VLOOKUP($A790,Data_Loss!$A$2:$V$1300,19,FALSE),0)</f>
        <v>0</v>
      </c>
      <c r="Q790" s="353">
        <f>+IFERROR(VLOOKUP($A790,Data_Loss!$A$2:$V$1300,20,FALSE),0)</f>
        <v>0</v>
      </c>
      <c r="R790" s="353">
        <f>+IFERROR(VLOOKUP($A790,Data_Loss!$A$2:$V$1300,21,FALSE),0)</f>
        <v>5614</v>
      </c>
      <c r="S790" s="353">
        <f>+IFERROR(VLOOKUP($A790,Data_Loss!$A$2:$V$1300,22,FALSE),0)</f>
        <v>0</v>
      </c>
      <c r="T790" s="191">
        <f>+$I790*'10k &amp; MO'!C$3+$J790*'10k &amp; MO'!C$9+$K790*'10k &amp; MO'!C$15+$L790*'10k &amp; MO'!C$21+$M790*'10k &amp; MO'!C$27</f>
        <v>0</v>
      </c>
      <c r="U790" s="349">
        <f>+$I790*'10k &amp; MO'!D$3+$J790*'10k &amp; MO'!D$9+$K790*'10k &amp; MO'!D$15+$L790*'10k &amp; MO'!D$21+$M790*'10k &amp; MO'!D$27</f>
        <v>0</v>
      </c>
      <c r="V790" s="349">
        <f>+$I790*'10k &amp; MO'!E$3+$J790*'10k &amp; MO'!E$9+$K790*'10k &amp; MO'!E$15+$L790*'10k &amp; MO'!E$21+$M790*'10k &amp; MO'!E$27</f>
        <v>0</v>
      </c>
      <c r="W790" s="349">
        <f>+$I790*'10k &amp; MO'!F$3+$J790*'10k &amp; MO'!F$9+$K790*'10k &amp; MO'!F$15+$L790*'10k &amp; MO'!F$21+$M790*'10k &amp; MO'!F$27</f>
        <v>0</v>
      </c>
      <c r="X790" s="349">
        <f>+$I790*'10k &amp; MO'!G$3+$J790*'10k &amp; MO'!G$9+$K790*'10k &amp; MO'!G$15+$L790*'10k &amp; MO'!G$21+$M790*'10k &amp; MO'!G$27</f>
        <v>3049.6079999999997</v>
      </c>
      <c r="Y790" s="349">
        <f>+$N790*'10k &amp; MO'!H$3+$O790*'10k &amp; MO'!H$9+$P790*'10k &amp; MO'!H$15+$Q790*'10k &amp; MO'!H$21+$R790*'10k &amp; MO'!H$27</f>
        <v>0</v>
      </c>
      <c r="Z790" s="349">
        <f>+$N790*'10k &amp; MO'!I$3+$O790*'10k &amp; MO'!I$9+$P790*'10k &amp; MO'!I$15+$Q790*'10k &amp; MO'!I$21+$R790*'10k &amp; MO'!I$27</f>
        <v>0</v>
      </c>
      <c r="AA790" s="349">
        <f>+$N790*'10k &amp; MO'!J$3+$O790*'10k &amp; MO'!J$9+$P790*'10k &amp; MO'!J$15+$Q790*'10k &amp; MO'!J$21+$R790*'10k &amp; MO'!J$27</f>
        <v>0</v>
      </c>
      <c r="AB790" s="349">
        <f>+$N790*'10k &amp; MO'!K$3+$O790*'10k &amp; MO'!K$9+$P790*'10k &amp; MO'!K$15+$Q790*'10k &amp; MO'!K$21+$R790*'10k &amp; MO'!K$27</f>
        <v>0</v>
      </c>
      <c r="AC790" s="349">
        <f>+$N790*'10k &amp; MO'!L$3+$O790*'10k &amp; MO'!L$9+$P790*'10k &amp; MO'!L$15+$Q790*'10k &amp; MO'!L$21+$R790*'10k &amp; MO'!L$27</f>
        <v>8656.7880000000005</v>
      </c>
      <c r="AD790" s="350">
        <f>+S790*'10k &amp; MO'!O$3</f>
        <v>0</v>
      </c>
      <c r="AF790" s="192" t="str">
        <f t="shared" si="108"/>
        <v>7162014</v>
      </c>
      <c r="AG790" s="192">
        <f>+IFERROR(VLOOKUP($AF790,'Limited Loss'!$F$5:$P$124,AG$3,FALSE),0)</f>
        <v>0</v>
      </c>
      <c r="AH790" s="193">
        <f>+IFERROR(VLOOKUP($AF790,'Limited Loss'!$F$5:$P$124,AH$3,FALSE),0)</f>
        <v>0</v>
      </c>
      <c r="AI790" s="193">
        <f>+IFERROR(VLOOKUP($AF790,'Limited Loss'!$F$5:$P$124,AI$3,FALSE),0)</f>
        <v>0</v>
      </c>
      <c r="AJ790" s="193">
        <f>+IFERROR(VLOOKUP($AF790,'Limited Loss'!$F$5:$P$124,AJ$3,FALSE),0)</f>
        <v>0</v>
      </c>
      <c r="AK790" s="100">
        <f>+IFERROR(VLOOKUP($AF790,'Limited Loss'!$F$5:$P$124,AK$3,FALSE),0)</f>
        <v>0</v>
      </c>
      <c r="AL790" s="193">
        <f>+IFERROR(VLOOKUP($AF790,'Limited Loss'!$F$5:$P$124,AL$3,FALSE),0)</f>
        <v>0</v>
      </c>
      <c r="AM790" s="193">
        <f>+IFERROR(VLOOKUP($AF790,'Limited Loss'!$F$5:$P$124,AM$3,FALSE),0)</f>
        <v>0</v>
      </c>
      <c r="AN790" s="193">
        <f>+IFERROR(VLOOKUP($AF790,'Limited Loss'!$F$5:$P$124,AN$3,FALSE),0)</f>
        <v>0</v>
      </c>
      <c r="AO790" s="193">
        <f>+IFERROR(VLOOKUP($AF790,'Limited Loss'!$F$5:$P$124,AO$3,FALSE),0)</f>
        <v>0</v>
      </c>
      <c r="AP790" s="100">
        <f>+IFERROR(VLOOKUP($AF790,'Limited Loss'!$F$5:$P$124,AP$3,FALSE),0)</f>
        <v>0</v>
      </c>
      <c r="AQ790" s="353"/>
      <c r="AR790" s="331">
        <f t="shared" si="109"/>
        <v>716</v>
      </c>
      <c r="AS790" s="332">
        <f t="shared" si="109"/>
        <v>2014</v>
      </c>
      <c r="AT790" s="349">
        <f t="shared" si="107"/>
        <v>0</v>
      </c>
      <c r="AU790" s="349">
        <f t="shared" si="107"/>
        <v>0</v>
      </c>
      <c r="AV790" s="349">
        <f t="shared" si="107"/>
        <v>0</v>
      </c>
      <c r="AW790" s="349">
        <f t="shared" si="107"/>
        <v>0</v>
      </c>
      <c r="AX790" s="350">
        <f t="shared" si="107"/>
        <v>3049.6079999999997</v>
      </c>
      <c r="AY790" s="349">
        <f t="shared" si="114"/>
        <v>0</v>
      </c>
      <c r="AZ790" s="349">
        <f t="shared" si="114"/>
        <v>0</v>
      </c>
      <c r="BA790" s="349">
        <f t="shared" si="114"/>
        <v>0</v>
      </c>
      <c r="BB790" s="349">
        <f t="shared" si="114"/>
        <v>0</v>
      </c>
      <c r="BC790" s="349">
        <f t="shared" si="114"/>
        <v>8656.7880000000005</v>
      </c>
      <c r="BD790" s="350">
        <f t="shared" si="114"/>
        <v>0</v>
      </c>
      <c r="BE790" s="349">
        <f t="shared" si="111"/>
        <v>0</v>
      </c>
      <c r="BF790" s="375">
        <f t="shared" si="112"/>
        <v>11706.396000000001</v>
      </c>
      <c r="BG790" s="334">
        <f t="shared" si="113"/>
        <v>0</v>
      </c>
    </row>
    <row r="791" spans="1:59" x14ac:dyDescent="0.2">
      <c r="A791" s="326" t="str">
        <f t="shared" si="110"/>
        <v>7162015</v>
      </c>
      <c r="B791" s="331">
        <v>716</v>
      </c>
      <c r="C791" s="327">
        <v>2015</v>
      </c>
      <c r="D791" s="353">
        <f>+IFERROR(VLOOKUP($A791,Data_Loss!$A$2:$V$1180,6,FALSE),0)</f>
        <v>0</v>
      </c>
      <c r="E791" s="353">
        <f>+IFERROR(VLOOKUP($A791,Data_Loss!$A$2:$V$1180,7,FALSE),0)</f>
        <v>0</v>
      </c>
      <c r="F791" s="353">
        <f>+IFERROR(VLOOKUP($A791,Data_Loss!$A$2:$V$1180,8,FALSE),0)</f>
        <v>0</v>
      </c>
      <c r="G791" s="353">
        <f>+IFERROR(VLOOKUP($A791,Data_Loss!$A$2:$V$1180,9,FALSE),0)</f>
        <v>0</v>
      </c>
      <c r="H791" s="353">
        <f>+IFERROR(VLOOKUP($A791,Data_Loss!$A$2:$V$1180,10,FALSE),0)</f>
        <v>0</v>
      </c>
      <c r="I791" s="353">
        <f>+IFERROR(VLOOKUP($A791,Data_Loss!$A$2:$V$1300,12,FALSE),0)</f>
        <v>0</v>
      </c>
      <c r="J791" s="353">
        <f>+IFERROR(VLOOKUP($A791,Data_Loss!$A$2:$V$1300,13,FALSE),0)</f>
        <v>0</v>
      </c>
      <c r="K791" s="353">
        <f>+IFERROR(VLOOKUP($A791,Data_Loss!$A$2:$V$1300,14,FALSE),0)</f>
        <v>0</v>
      </c>
      <c r="L791" s="353">
        <f>+IFERROR(VLOOKUP($A791,Data_Loss!$A$2:$V$1300,15,FALSE),0)</f>
        <v>0</v>
      </c>
      <c r="M791" s="353">
        <f>+IFERROR(VLOOKUP($A791,Data_Loss!$A$2:$V$1300,16,FALSE),0)</f>
        <v>0</v>
      </c>
      <c r="N791" s="353">
        <f>+IFERROR(VLOOKUP($A791,Data_Loss!$A$2:$V$1300,17,FALSE),0)</f>
        <v>0</v>
      </c>
      <c r="O791" s="353">
        <f>+IFERROR(VLOOKUP($A791,Data_Loss!$A$2:$V$1300,18,FALSE),0)</f>
        <v>0</v>
      </c>
      <c r="P791" s="353">
        <f>+IFERROR(VLOOKUP($A791,Data_Loss!$A$2:$V$1300,19,FALSE),0)</f>
        <v>0</v>
      </c>
      <c r="Q791" s="353">
        <f>+IFERROR(VLOOKUP($A791,Data_Loss!$A$2:$V$1300,20,FALSE),0)</f>
        <v>0</v>
      </c>
      <c r="R791" s="353">
        <f>+IFERROR(VLOOKUP($A791,Data_Loss!$A$2:$V$1300,21,FALSE),0)</f>
        <v>0</v>
      </c>
      <c r="S791" s="353">
        <f>+IFERROR(VLOOKUP($A791,Data_Loss!$A$2:$V$1300,22,FALSE),0)</f>
        <v>166</v>
      </c>
      <c r="T791" s="191">
        <f>+$I791*'10k &amp; MO'!C$4+$J791*'10k &amp; MO'!C$10+$K791*'10k &amp; MO'!C$16+$L791*'10k &amp; MO'!C$22+$M791*'10k &amp; MO'!C$28</f>
        <v>0</v>
      </c>
      <c r="U791" s="349">
        <f>+$I791*'10k &amp; MO'!D$4+$J791*'10k &amp; MO'!D$10+$K791*'10k &amp; MO'!D$16+$L791*'10k &amp; MO'!D$22+$M791*'10k &amp; MO'!D$28</f>
        <v>0</v>
      </c>
      <c r="V791" s="349">
        <f>+$I791*'10k &amp; MO'!E$4+$J791*'10k &amp; MO'!E$10+$K791*'10k &amp; MO'!E$16+$L791*'10k &amp; MO'!E$22+$M791*'10k &amp; MO'!E$28</f>
        <v>0</v>
      </c>
      <c r="W791" s="349">
        <f>+$I791*'10k &amp; MO'!F$4+$J791*'10k &amp; MO'!F$10+$K791*'10k &amp; MO'!F$16+$L791*'10k &amp; MO'!F$22+$M791*'10k &amp; MO'!F$28</f>
        <v>0</v>
      </c>
      <c r="X791" s="349">
        <f>+$I791*'10k &amp; MO'!G$4+$J791*'10k &amp; MO'!G$10+$K791*'10k &amp; MO'!G$16+$L791*'10k &amp; MO'!G$22+$M791*'10k &amp; MO'!G$28</f>
        <v>0</v>
      </c>
      <c r="Y791" s="349">
        <f>+$N791*'10k &amp; MO'!H$4+$O791*'10k &amp; MO'!H$10+$P791*'10k &amp; MO'!H$16+$Q791*'10k &amp; MO'!H$22+$R791*'10k &amp; MO'!H$28</f>
        <v>0</v>
      </c>
      <c r="Z791" s="349">
        <f>+$N791*'10k &amp; MO'!I$4+$O791*'10k &amp; MO'!I$10+$P791*'10k &amp; MO'!I$16+$Q791*'10k &amp; MO'!I$22+$R791*'10k &amp; MO'!I$28</f>
        <v>0</v>
      </c>
      <c r="AA791" s="349">
        <f>+$N791*'10k &amp; MO'!J$4+$O791*'10k &amp; MO'!J$10+$P791*'10k &amp; MO'!J$16+$Q791*'10k &amp; MO'!J$22+$R791*'10k &amp; MO'!J$28</f>
        <v>0</v>
      </c>
      <c r="AB791" s="349">
        <f>+$N791*'10k &amp; MO'!K$4+$O791*'10k &amp; MO'!K$10+$P791*'10k &amp; MO'!K$16+$Q791*'10k &amp; MO'!K$22+$R791*'10k &amp; MO'!K$28</f>
        <v>0</v>
      </c>
      <c r="AC791" s="349">
        <f>+$N791*'10k &amp; MO'!L$4+$O791*'10k &amp; MO'!L$10+$P791*'10k &amp; MO'!L$16+$Q791*'10k &amp; MO'!L$22+$R791*'10k &amp; MO'!L$28</f>
        <v>0</v>
      </c>
      <c r="AD791" s="350">
        <f>+S791*'10k &amp; MO'!O$4</f>
        <v>201.19200000000001</v>
      </c>
      <c r="AF791" s="192" t="str">
        <f t="shared" si="108"/>
        <v>7162015</v>
      </c>
      <c r="AG791" s="192">
        <f>+IFERROR(VLOOKUP($AF791,'Limited Loss'!$F$5:$P$124,AG$3,FALSE),0)</f>
        <v>0</v>
      </c>
      <c r="AH791" s="193">
        <f>+IFERROR(VLOOKUP($AF791,'Limited Loss'!$F$5:$P$124,AH$3,FALSE),0)</f>
        <v>0</v>
      </c>
      <c r="AI791" s="193">
        <f>+IFERROR(VLOOKUP($AF791,'Limited Loss'!$F$5:$P$124,AI$3,FALSE),0)</f>
        <v>0</v>
      </c>
      <c r="AJ791" s="193">
        <f>+IFERROR(VLOOKUP($AF791,'Limited Loss'!$F$5:$P$124,AJ$3,FALSE),0)</f>
        <v>0</v>
      </c>
      <c r="AK791" s="100">
        <f>+IFERROR(VLOOKUP($AF791,'Limited Loss'!$F$5:$P$124,AK$3,FALSE),0)</f>
        <v>0</v>
      </c>
      <c r="AL791" s="193">
        <f>+IFERROR(VLOOKUP($AF791,'Limited Loss'!$F$5:$P$124,AL$3,FALSE),0)</f>
        <v>0</v>
      </c>
      <c r="AM791" s="193">
        <f>+IFERROR(VLOOKUP($AF791,'Limited Loss'!$F$5:$P$124,AM$3,FALSE),0)</f>
        <v>0</v>
      </c>
      <c r="AN791" s="193">
        <f>+IFERROR(VLOOKUP($AF791,'Limited Loss'!$F$5:$P$124,AN$3,FALSE),0)</f>
        <v>0</v>
      </c>
      <c r="AO791" s="193">
        <f>+IFERROR(VLOOKUP($AF791,'Limited Loss'!$F$5:$P$124,AO$3,FALSE),0)</f>
        <v>0</v>
      </c>
      <c r="AP791" s="100">
        <f>+IFERROR(VLOOKUP($AF791,'Limited Loss'!$F$5:$P$124,AP$3,FALSE),0)</f>
        <v>0</v>
      </c>
      <c r="AQ791" s="353"/>
      <c r="AR791" s="331">
        <f t="shared" si="109"/>
        <v>716</v>
      </c>
      <c r="AS791" s="332">
        <f t="shared" si="109"/>
        <v>2015</v>
      </c>
      <c r="AT791" s="349">
        <f t="shared" si="107"/>
        <v>0</v>
      </c>
      <c r="AU791" s="349">
        <f t="shared" si="107"/>
        <v>0</v>
      </c>
      <c r="AV791" s="349">
        <f t="shared" si="107"/>
        <v>0</v>
      </c>
      <c r="AW791" s="349">
        <f t="shared" si="107"/>
        <v>0</v>
      </c>
      <c r="AX791" s="350">
        <f t="shared" si="107"/>
        <v>0</v>
      </c>
      <c r="AY791" s="349">
        <f t="shared" si="114"/>
        <v>0</v>
      </c>
      <c r="AZ791" s="349">
        <f t="shared" si="114"/>
        <v>0</v>
      </c>
      <c r="BA791" s="349">
        <f t="shared" si="114"/>
        <v>0</v>
      </c>
      <c r="BB791" s="349">
        <f t="shared" si="114"/>
        <v>0</v>
      </c>
      <c r="BC791" s="349">
        <f t="shared" si="114"/>
        <v>0</v>
      </c>
      <c r="BD791" s="350">
        <f t="shared" si="114"/>
        <v>201.19200000000001</v>
      </c>
      <c r="BE791" s="349">
        <f t="shared" si="111"/>
        <v>0</v>
      </c>
      <c r="BF791" s="375">
        <f t="shared" si="112"/>
        <v>0</v>
      </c>
      <c r="BG791" s="334">
        <f t="shared" si="113"/>
        <v>201.19200000000001</v>
      </c>
    </row>
    <row r="792" spans="1:59" x14ac:dyDescent="0.2">
      <c r="A792" s="326" t="str">
        <f t="shared" si="110"/>
        <v>7162016</v>
      </c>
      <c r="B792" s="331">
        <v>716</v>
      </c>
      <c r="C792" s="327">
        <v>2016</v>
      </c>
      <c r="D792" s="353">
        <f>+IFERROR(VLOOKUP($A792,Data_Loss!$A$2:$V$1180,6,FALSE),0)</f>
        <v>0</v>
      </c>
      <c r="E792" s="353">
        <f>+IFERROR(VLOOKUP($A792,Data_Loss!$A$2:$V$1180,7,FALSE),0)</f>
        <v>0</v>
      </c>
      <c r="F792" s="353">
        <f>+IFERROR(VLOOKUP($A792,Data_Loss!$A$2:$V$1180,8,FALSE),0)</f>
        <v>0</v>
      </c>
      <c r="G792" s="353">
        <f>+IFERROR(VLOOKUP($A792,Data_Loss!$A$2:$V$1180,9,FALSE),0)</f>
        <v>0</v>
      </c>
      <c r="H792" s="353">
        <f>+IFERROR(VLOOKUP($A792,Data_Loss!$A$2:$V$1180,10,FALSE),0)</f>
        <v>0</v>
      </c>
      <c r="I792" s="353">
        <f>+IFERROR(VLOOKUP($A792,Data_Loss!$A$2:$V$1300,12,FALSE),0)</f>
        <v>0</v>
      </c>
      <c r="J792" s="353">
        <f>+IFERROR(VLOOKUP($A792,Data_Loss!$A$2:$V$1300,13,FALSE),0)</f>
        <v>0</v>
      </c>
      <c r="K792" s="353">
        <f>+IFERROR(VLOOKUP($A792,Data_Loss!$A$2:$V$1300,14,FALSE),0)</f>
        <v>0</v>
      </c>
      <c r="L792" s="353">
        <f>+IFERROR(VLOOKUP($A792,Data_Loss!$A$2:$V$1300,15,FALSE),0)</f>
        <v>0</v>
      </c>
      <c r="M792" s="353">
        <f>+IFERROR(VLOOKUP($A792,Data_Loss!$A$2:$V$1300,16,FALSE),0)</f>
        <v>0</v>
      </c>
      <c r="N792" s="353">
        <f>+IFERROR(VLOOKUP($A792,Data_Loss!$A$2:$V$1300,17,FALSE),0)</f>
        <v>0</v>
      </c>
      <c r="O792" s="353">
        <f>+IFERROR(VLOOKUP($A792,Data_Loss!$A$2:$V$1300,18,FALSE),0)</f>
        <v>0</v>
      </c>
      <c r="P792" s="353">
        <f>+IFERROR(VLOOKUP($A792,Data_Loss!$A$2:$V$1300,19,FALSE),0)</f>
        <v>0</v>
      </c>
      <c r="Q792" s="353">
        <f>+IFERROR(VLOOKUP($A792,Data_Loss!$A$2:$V$1300,20,FALSE),0)</f>
        <v>0</v>
      </c>
      <c r="R792" s="353">
        <f>+IFERROR(VLOOKUP($A792,Data_Loss!$A$2:$V$1300,21,FALSE),0)</f>
        <v>0</v>
      </c>
      <c r="S792" s="353">
        <f>+IFERROR(VLOOKUP($A792,Data_Loss!$A$2:$V$1300,22,FALSE),0)</f>
        <v>0</v>
      </c>
      <c r="T792" s="191">
        <f>+$I792*'10k &amp; MO'!C$5+$J792*'10k &amp; MO'!C$11+$K792*'10k &amp; MO'!C$17+$L792*'10k &amp; MO'!C$23+$M792*'10k &amp; MO'!C$29</f>
        <v>0</v>
      </c>
      <c r="U792" s="349">
        <f>+$I792*'10k &amp; MO'!D$5+$J792*'10k &amp; MO'!D$11+$K792*'10k &amp; MO'!D$17+$L792*'10k &amp; MO'!D$23+$M792*'10k &amp; MO'!D$29</f>
        <v>0</v>
      </c>
      <c r="V792" s="349">
        <f>+$I792*'10k &amp; MO'!E$5+$J792*'10k &amp; MO'!E$11+$K792*'10k &amp; MO'!E$17+$L792*'10k &amp; MO'!E$23+$M792*'10k &amp; MO'!E$29</f>
        <v>0</v>
      </c>
      <c r="W792" s="349">
        <f>+$I792*'10k &amp; MO'!F$5+$J792*'10k &amp; MO'!F$11+$K792*'10k &amp; MO'!F$17+$L792*'10k &amp; MO'!F$23+$M792*'10k &amp; MO'!F$29</f>
        <v>0</v>
      </c>
      <c r="X792" s="349">
        <f>+$I792*'10k &amp; MO'!G$5+$J792*'10k &amp; MO'!G$11+$K792*'10k &amp; MO'!G$17+$L792*'10k &amp; MO'!G$23+$M792*'10k &amp; MO'!G$29</f>
        <v>0</v>
      </c>
      <c r="Y792" s="349">
        <f>+$N792*'10k &amp; MO'!H$5+$O792*'10k &amp; MO'!H$11+$P792*'10k &amp; MO'!H$17+$Q792*'10k &amp; MO'!H$23+$R792*'10k &amp; MO'!H$29</f>
        <v>0</v>
      </c>
      <c r="Z792" s="349">
        <f>+$N792*'10k &amp; MO'!I$5+$O792*'10k &amp; MO'!I$11+$P792*'10k &amp; MO'!I$17+$Q792*'10k &amp; MO'!I$23+$R792*'10k &amp; MO'!I$29</f>
        <v>0</v>
      </c>
      <c r="AA792" s="349">
        <f>+$N792*'10k &amp; MO'!J$5+$O792*'10k &amp; MO'!J$11+$P792*'10k &amp; MO'!J$17+$Q792*'10k &amp; MO'!J$23+$R792*'10k &amp; MO'!J$29</f>
        <v>0</v>
      </c>
      <c r="AB792" s="349">
        <f>+$N792*'10k &amp; MO'!K$5+$O792*'10k &amp; MO'!K$11+$P792*'10k &amp; MO'!K$17+$Q792*'10k &amp; MO'!K$23+$R792*'10k &amp; MO'!K$29</f>
        <v>0</v>
      </c>
      <c r="AC792" s="349">
        <f>+$N792*'10k &amp; MO'!L$5+$O792*'10k &amp; MO'!L$11+$P792*'10k &amp; MO'!L$17+$Q792*'10k &amp; MO'!L$23+$R792*'10k &amp; MO'!L$29</f>
        <v>0</v>
      </c>
      <c r="AD792" s="350">
        <f>+S792*'10k &amp; MO'!O$5</f>
        <v>0</v>
      </c>
      <c r="AF792" s="192" t="str">
        <f t="shared" si="108"/>
        <v>7162016</v>
      </c>
      <c r="AG792" s="192">
        <f>+IFERROR(VLOOKUP($AF792,'Limited Loss'!$F$5:$P$124,AG$3,FALSE),0)</f>
        <v>0</v>
      </c>
      <c r="AH792" s="193">
        <f>+IFERROR(VLOOKUP($AF792,'Limited Loss'!$F$5:$P$124,AH$3,FALSE),0)</f>
        <v>0</v>
      </c>
      <c r="AI792" s="193">
        <f>+IFERROR(VLOOKUP($AF792,'Limited Loss'!$F$5:$P$124,AI$3,FALSE),0)</f>
        <v>0</v>
      </c>
      <c r="AJ792" s="193">
        <f>+IFERROR(VLOOKUP($AF792,'Limited Loss'!$F$5:$P$124,AJ$3,FALSE),0)</f>
        <v>0</v>
      </c>
      <c r="AK792" s="100">
        <f>+IFERROR(VLOOKUP($AF792,'Limited Loss'!$F$5:$P$124,AK$3,FALSE),0)</f>
        <v>0</v>
      </c>
      <c r="AL792" s="193">
        <f>+IFERROR(VLOOKUP($AF792,'Limited Loss'!$F$5:$P$124,AL$3,FALSE),0)</f>
        <v>0</v>
      </c>
      <c r="AM792" s="193">
        <f>+IFERROR(VLOOKUP($AF792,'Limited Loss'!$F$5:$P$124,AM$3,FALSE),0)</f>
        <v>0</v>
      </c>
      <c r="AN792" s="193">
        <f>+IFERROR(VLOOKUP($AF792,'Limited Loss'!$F$5:$P$124,AN$3,FALSE),0)</f>
        <v>0</v>
      </c>
      <c r="AO792" s="193">
        <f>+IFERROR(VLOOKUP($AF792,'Limited Loss'!$F$5:$P$124,AO$3,FALSE),0)</f>
        <v>0</v>
      </c>
      <c r="AP792" s="100">
        <f>+IFERROR(VLOOKUP($AF792,'Limited Loss'!$F$5:$P$124,AP$3,FALSE),0)</f>
        <v>0</v>
      </c>
      <c r="AQ792" s="353"/>
      <c r="AR792" s="331">
        <f t="shared" si="109"/>
        <v>716</v>
      </c>
      <c r="AS792" s="332">
        <f t="shared" si="109"/>
        <v>2016</v>
      </c>
      <c r="AT792" s="349">
        <f t="shared" si="107"/>
        <v>0</v>
      </c>
      <c r="AU792" s="349">
        <f t="shared" si="107"/>
        <v>0</v>
      </c>
      <c r="AV792" s="349">
        <f t="shared" si="107"/>
        <v>0</v>
      </c>
      <c r="AW792" s="349">
        <f t="shared" si="107"/>
        <v>0</v>
      </c>
      <c r="AX792" s="350">
        <f t="shared" si="107"/>
        <v>0</v>
      </c>
      <c r="AY792" s="349">
        <f t="shared" si="114"/>
        <v>0</v>
      </c>
      <c r="AZ792" s="349">
        <f t="shared" si="114"/>
        <v>0</v>
      </c>
      <c r="BA792" s="349">
        <f t="shared" si="114"/>
        <v>0</v>
      </c>
      <c r="BB792" s="349">
        <f t="shared" si="114"/>
        <v>0</v>
      </c>
      <c r="BC792" s="349">
        <f t="shared" si="114"/>
        <v>0</v>
      </c>
      <c r="BD792" s="350">
        <f t="shared" si="114"/>
        <v>0</v>
      </c>
      <c r="BE792" s="349">
        <f t="shared" si="111"/>
        <v>0</v>
      </c>
      <c r="BF792" s="375">
        <f t="shared" si="112"/>
        <v>0</v>
      </c>
      <c r="BG792" s="334">
        <f t="shared" si="113"/>
        <v>0</v>
      </c>
    </row>
    <row r="793" spans="1:59" x14ac:dyDescent="0.2">
      <c r="A793" s="326" t="str">
        <f t="shared" si="110"/>
        <v>7162017</v>
      </c>
      <c r="B793" s="331">
        <v>716</v>
      </c>
      <c r="C793" s="327">
        <v>2017</v>
      </c>
      <c r="D793" s="353">
        <f>+IFERROR(VLOOKUP($A793,Data_Loss!$A$2:$V$1180,6,FALSE),0)</f>
        <v>0</v>
      </c>
      <c r="E793" s="353">
        <f>+IFERROR(VLOOKUP($A793,Data_Loss!$A$2:$V$1180,7,FALSE),0)</f>
        <v>0</v>
      </c>
      <c r="F793" s="353">
        <f>+IFERROR(VLOOKUP($A793,Data_Loss!$A$2:$V$1180,8,FALSE),0)</f>
        <v>0</v>
      </c>
      <c r="G793" s="353">
        <f>+IFERROR(VLOOKUP($A793,Data_Loss!$A$2:$V$1180,9,FALSE),0)</f>
        <v>0</v>
      </c>
      <c r="H793" s="353">
        <f>+IFERROR(VLOOKUP($A793,Data_Loss!$A$2:$V$1180,10,FALSE),0)</f>
        <v>1</v>
      </c>
      <c r="I793" s="353">
        <f>+IFERROR(VLOOKUP($A793,Data_Loss!$A$2:$V$1300,12,FALSE),0)</f>
        <v>0</v>
      </c>
      <c r="J793" s="353">
        <f>+IFERROR(VLOOKUP($A793,Data_Loss!$A$2:$V$1300,13,FALSE),0)</f>
        <v>0</v>
      </c>
      <c r="K793" s="353">
        <f>+IFERROR(VLOOKUP($A793,Data_Loss!$A$2:$V$1300,14,FALSE),0)</f>
        <v>0</v>
      </c>
      <c r="L793" s="353">
        <f>+IFERROR(VLOOKUP($A793,Data_Loss!$A$2:$V$1300,15,FALSE),0)</f>
        <v>0</v>
      </c>
      <c r="M793" s="353">
        <f>+IFERROR(VLOOKUP($A793,Data_Loss!$A$2:$V$1300,16,FALSE),0)</f>
        <v>1821</v>
      </c>
      <c r="N793" s="353">
        <f>+IFERROR(VLOOKUP($A793,Data_Loss!$A$2:$V$1300,17,FALSE),0)</f>
        <v>0</v>
      </c>
      <c r="O793" s="353">
        <f>+IFERROR(VLOOKUP($A793,Data_Loss!$A$2:$V$1300,18,FALSE),0)</f>
        <v>0</v>
      </c>
      <c r="P793" s="353">
        <f>+IFERROR(VLOOKUP($A793,Data_Loss!$A$2:$V$1300,19,FALSE),0)</f>
        <v>0</v>
      </c>
      <c r="Q793" s="353">
        <f>+IFERROR(VLOOKUP($A793,Data_Loss!$A$2:$V$1300,20,FALSE),0)</f>
        <v>0</v>
      </c>
      <c r="R793" s="353">
        <f>+IFERROR(VLOOKUP($A793,Data_Loss!$A$2:$V$1300,21,FALSE),0)</f>
        <v>8336</v>
      </c>
      <c r="S793" s="353">
        <f>+IFERROR(VLOOKUP($A793,Data_Loss!$A$2:$V$1300,22,FALSE),0)</f>
        <v>0</v>
      </c>
      <c r="T793" s="191">
        <f>+$I793*'10k &amp; MO'!C$6+$J793*'10k &amp; MO'!C$12+$K793*'10k &amp; MO'!C$18+$L793*'10k &amp; MO'!C$24+$M793*'10k &amp; MO'!C$30</f>
        <v>0</v>
      </c>
      <c r="U793" s="349">
        <f>+$I793*'10k &amp; MO'!D$6+$J793*'10k &amp; MO'!D$12+$K793*'10k &amp; MO'!D$18+$L793*'10k &amp; MO'!D$24+$M793*'10k &amp; MO'!D$30</f>
        <v>1.6389</v>
      </c>
      <c r="V793" s="349">
        <f>+$I793*'10k &amp; MO'!E$6+$J793*'10k &amp; MO'!E$12+$K793*'10k &amp; MO'!E$18+$L793*'10k &amp; MO'!E$24+$M793*'10k &amp; MO'!E$30</f>
        <v>724.21169999999995</v>
      </c>
      <c r="W793" s="349">
        <f>+$I793*'10k &amp; MO'!F$6+$J793*'10k &amp; MO'!F$12+$K793*'10k &amp; MO'!F$18+$L793*'10k &amp; MO'!F$24+$M793*'10k &amp; MO'!F$30</f>
        <v>319.94970000000001</v>
      </c>
      <c r="X793" s="349">
        <f>+$I793*'10k &amp; MO'!G$6+$J793*'10k &amp; MO'!G$12+$K793*'10k &amp; MO'!G$18+$L793*'10k &amp; MO'!G$24+$M793*'10k &amp; MO'!G$30</f>
        <v>1989.4425000000001</v>
      </c>
      <c r="Y793" s="349">
        <f>+$N793*'10k &amp; MO'!H$6+$O793*'10k &amp; MO'!H$12+$P793*'10k &amp; MO'!H$18+$Q793*'10k &amp; MO'!H$24+$R793*'10k &amp; MO'!H$30</f>
        <v>0</v>
      </c>
      <c r="Z793" s="349">
        <f>+$N793*'10k &amp; MO'!I$6+$O793*'10k &amp; MO'!I$12+$P793*'10k &amp; MO'!I$18+$Q793*'10k &amp; MO'!I$24+$R793*'10k &amp; MO'!I$30</f>
        <v>2.5007999999999999</v>
      </c>
      <c r="AA793" s="349">
        <f>+$N793*'10k &amp; MO'!J$6+$O793*'10k &amp; MO'!J$12+$P793*'10k &amp; MO'!J$18+$Q793*'10k &amp; MO'!J$24+$R793*'10k &amp; MO'!J$30</f>
        <v>3401.0879999999997</v>
      </c>
      <c r="AB793" s="349">
        <f>+$N793*'10k &amp; MO'!K$6+$O793*'10k &amp; MO'!K$12+$P793*'10k &amp; MO'!K$18+$Q793*'10k &amp; MO'!K$24+$R793*'10k &amp; MO'!K$30</f>
        <v>1715.5488</v>
      </c>
      <c r="AC793" s="349">
        <f>+$N793*'10k &amp; MO'!L$6+$O793*'10k &amp; MO'!L$12+$P793*'10k &amp; MO'!L$18+$Q793*'10k &amp; MO'!L$24+$R793*'10k &amp; MO'!L$30</f>
        <v>12213.0736</v>
      </c>
      <c r="AD793" s="350">
        <f>+S793*'10k &amp; MO'!O$6</f>
        <v>0</v>
      </c>
      <c r="AF793" s="192" t="str">
        <f t="shared" si="108"/>
        <v>7162017</v>
      </c>
      <c r="AG793" s="192">
        <f>+IFERROR(VLOOKUP($AF793,'Limited Loss'!$F$5:$P$124,AG$3,FALSE),0)</f>
        <v>0</v>
      </c>
      <c r="AH793" s="193">
        <f>+IFERROR(VLOOKUP($AF793,'Limited Loss'!$F$5:$P$124,AH$3,FALSE),0)</f>
        <v>0</v>
      </c>
      <c r="AI793" s="193">
        <f>+IFERROR(VLOOKUP($AF793,'Limited Loss'!$F$5:$P$124,AI$3,FALSE),0)</f>
        <v>0</v>
      </c>
      <c r="AJ793" s="193">
        <f>+IFERROR(VLOOKUP($AF793,'Limited Loss'!$F$5:$P$124,AJ$3,FALSE),0)</f>
        <v>0</v>
      </c>
      <c r="AK793" s="100">
        <f>+IFERROR(VLOOKUP($AF793,'Limited Loss'!$F$5:$P$124,AK$3,FALSE),0)</f>
        <v>0</v>
      </c>
      <c r="AL793" s="193">
        <f>+IFERROR(VLOOKUP($AF793,'Limited Loss'!$F$5:$P$124,AL$3,FALSE),0)</f>
        <v>0</v>
      </c>
      <c r="AM793" s="193">
        <f>+IFERROR(VLOOKUP($AF793,'Limited Loss'!$F$5:$P$124,AM$3,FALSE),0)</f>
        <v>0</v>
      </c>
      <c r="AN793" s="193">
        <f>+IFERROR(VLOOKUP($AF793,'Limited Loss'!$F$5:$P$124,AN$3,FALSE),0)</f>
        <v>0</v>
      </c>
      <c r="AO793" s="193">
        <f>+IFERROR(VLOOKUP($AF793,'Limited Loss'!$F$5:$P$124,AO$3,FALSE),0)</f>
        <v>0</v>
      </c>
      <c r="AP793" s="100">
        <f>+IFERROR(VLOOKUP($AF793,'Limited Loss'!$F$5:$P$124,AP$3,FALSE),0)</f>
        <v>0</v>
      </c>
      <c r="AQ793" s="353"/>
      <c r="AR793" s="331">
        <f t="shared" si="109"/>
        <v>716</v>
      </c>
      <c r="AS793" s="332">
        <f t="shared" si="109"/>
        <v>2017</v>
      </c>
      <c r="AT793" s="349">
        <f t="shared" si="107"/>
        <v>0</v>
      </c>
      <c r="AU793" s="349">
        <f t="shared" si="107"/>
        <v>1.6389</v>
      </c>
      <c r="AV793" s="349">
        <f t="shared" si="107"/>
        <v>724.21169999999995</v>
      </c>
      <c r="AW793" s="349">
        <f t="shared" si="107"/>
        <v>319.94970000000001</v>
      </c>
      <c r="AX793" s="350">
        <f t="shared" si="107"/>
        <v>1989.4425000000001</v>
      </c>
      <c r="AY793" s="349">
        <f t="shared" si="114"/>
        <v>0</v>
      </c>
      <c r="AZ793" s="349">
        <f t="shared" si="114"/>
        <v>2.5007999999999999</v>
      </c>
      <c r="BA793" s="349">
        <f t="shared" si="114"/>
        <v>3401.0879999999997</v>
      </c>
      <c r="BB793" s="349">
        <f t="shared" si="114"/>
        <v>1715.5488</v>
      </c>
      <c r="BC793" s="349">
        <f t="shared" si="114"/>
        <v>12213.0736</v>
      </c>
      <c r="BD793" s="350">
        <f t="shared" si="114"/>
        <v>0</v>
      </c>
      <c r="BE793" s="349">
        <f t="shared" si="111"/>
        <v>4129.4393999999993</v>
      </c>
      <c r="BF793" s="375">
        <f t="shared" si="112"/>
        <v>16238.0146</v>
      </c>
      <c r="BG793" s="334">
        <f t="shared" si="113"/>
        <v>0</v>
      </c>
    </row>
    <row r="794" spans="1:59" x14ac:dyDescent="0.2">
      <c r="A794" s="326" t="str">
        <f t="shared" si="110"/>
        <v>7162018</v>
      </c>
      <c r="B794" s="331">
        <v>716</v>
      </c>
      <c r="C794" s="327">
        <v>2018</v>
      </c>
      <c r="D794" s="353">
        <f>+IFERROR(VLOOKUP($A794,Data_Loss!$A$2:$V$1180,6,FALSE),0)</f>
        <v>0</v>
      </c>
      <c r="E794" s="353">
        <f>+IFERROR(VLOOKUP($A794,Data_Loss!$A$2:$V$1180,7,FALSE),0)</f>
        <v>0</v>
      </c>
      <c r="F794" s="353">
        <f>+IFERROR(VLOOKUP($A794,Data_Loss!$A$2:$V$1180,8,FALSE),0)</f>
        <v>0</v>
      </c>
      <c r="G794" s="353">
        <f>+IFERROR(VLOOKUP($A794,Data_Loss!$A$2:$V$1180,9,FALSE),0)</f>
        <v>0</v>
      </c>
      <c r="H794" s="353">
        <f>+IFERROR(VLOOKUP($A794,Data_Loss!$A$2:$V$1180,10,FALSE),0)</f>
        <v>0</v>
      </c>
      <c r="I794" s="353">
        <f>+IFERROR(VLOOKUP($A794,Data_Loss!$A$2:$V$1300,12,FALSE),0)</f>
        <v>0</v>
      </c>
      <c r="J794" s="353">
        <f>+IFERROR(VLOOKUP($A794,Data_Loss!$A$2:$V$1300,13,FALSE),0)</f>
        <v>0</v>
      </c>
      <c r="K794" s="353">
        <f>+IFERROR(VLOOKUP($A794,Data_Loss!$A$2:$V$1300,14,FALSE),0)</f>
        <v>0</v>
      </c>
      <c r="L794" s="353">
        <f>+IFERROR(VLOOKUP($A794,Data_Loss!$A$2:$V$1300,15,FALSE),0)</f>
        <v>0</v>
      </c>
      <c r="M794" s="353">
        <f>+IFERROR(VLOOKUP($A794,Data_Loss!$A$2:$V$1300,16,FALSE),0)</f>
        <v>0</v>
      </c>
      <c r="N794" s="353">
        <f>+IFERROR(VLOOKUP($A794,Data_Loss!$A$2:$V$1300,17,FALSE),0)</f>
        <v>0</v>
      </c>
      <c r="O794" s="353">
        <f>+IFERROR(VLOOKUP($A794,Data_Loss!$A$2:$V$1300,18,FALSE),0)</f>
        <v>0</v>
      </c>
      <c r="P794" s="353">
        <f>+IFERROR(VLOOKUP($A794,Data_Loss!$A$2:$V$1300,19,FALSE),0)</f>
        <v>0</v>
      </c>
      <c r="Q794" s="353">
        <f>+IFERROR(VLOOKUP($A794,Data_Loss!$A$2:$V$1300,20,FALSE),0)</f>
        <v>0</v>
      </c>
      <c r="R794" s="353">
        <f>+IFERROR(VLOOKUP($A794,Data_Loss!$A$2:$V$1300,21,FALSE),0)</f>
        <v>0</v>
      </c>
      <c r="S794" s="353">
        <f>+IFERROR(VLOOKUP($A794,Data_Loss!$A$2:$V$1300,22,FALSE),0)</f>
        <v>0</v>
      </c>
      <c r="T794" s="191">
        <f>+$I794*'10k &amp; MO'!C$7+$J794*'10k &amp; MO'!C$13+$K794*'10k &amp; MO'!C$19+$L794*'10k &amp; MO'!C$25+$M794*'10k &amp; MO'!C$31</f>
        <v>0</v>
      </c>
      <c r="U794" s="349">
        <f>+$I794*'10k &amp; MO'!D$7+$J794*'10k &amp; MO'!D$13+$K794*'10k &amp; MO'!D$19+$L794*'10k &amp; MO'!D$25+$M794*'10k &amp; MO'!D$31</f>
        <v>0</v>
      </c>
      <c r="V794" s="349">
        <f>+$I794*'10k &amp; MO'!E$7+$J794*'10k &amp; MO'!E$13+$K794*'10k &amp; MO'!E$19+$L794*'10k &amp; MO'!E$25+$M794*'10k &amp; MO'!E$31</f>
        <v>0</v>
      </c>
      <c r="W794" s="349">
        <f>+$I794*'10k &amp; MO'!F$7+$J794*'10k &amp; MO'!F$13+$K794*'10k &amp; MO'!F$19+$L794*'10k &amp; MO'!F$25+$M794*'10k &amp; MO'!F$31</f>
        <v>0</v>
      </c>
      <c r="X794" s="349">
        <f>+$I794*'10k &amp; MO'!G$7+$J794*'10k &amp; MO'!G$13+$K794*'10k &amp; MO'!G$19+$L794*'10k &amp; MO'!G$25+$M794*'10k &amp; MO'!G$31</f>
        <v>0</v>
      </c>
      <c r="Y794" s="349">
        <f>+$N794*'10k &amp; MO'!H$7+$O794*'10k &amp; MO'!H$13+$P794*'10k &amp; MO'!H$19+$Q794*'10k &amp; MO'!H$25+$R794*'10k &amp; MO'!H$31</f>
        <v>0</v>
      </c>
      <c r="Z794" s="349">
        <f>+$N794*'10k &amp; MO'!I$7+$O794*'10k &amp; MO'!I$13+$P794*'10k &amp; MO'!I$19+$Q794*'10k &amp; MO'!I$25+$R794*'10k &amp; MO'!I$31</f>
        <v>0</v>
      </c>
      <c r="AA794" s="349">
        <f>+$N794*'10k &amp; MO'!J$7+$O794*'10k &amp; MO'!J$13+$P794*'10k &amp; MO'!J$19+$Q794*'10k &amp; MO'!J$25+$R794*'10k &amp; MO'!J$31</f>
        <v>0</v>
      </c>
      <c r="AB794" s="349">
        <f>+$N794*'10k &amp; MO'!K$7+$O794*'10k &amp; MO'!K$13+$P794*'10k &amp; MO'!K$19+$Q794*'10k &amp; MO'!K$25+$R794*'10k &amp; MO'!K$31</f>
        <v>0</v>
      </c>
      <c r="AC794" s="349">
        <f>+$N794*'10k &amp; MO'!L$7+$O794*'10k &amp; MO'!L$13+$P794*'10k &amp; MO'!L$19+$Q794*'10k &amp; MO'!L$25+$R794*'10k &amp; MO'!L$31</f>
        <v>0</v>
      </c>
      <c r="AD794" s="350">
        <f>+S794*'10k &amp; MO'!O$7</f>
        <v>0</v>
      </c>
      <c r="AF794" s="192" t="str">
        <f t="shared" si="108"/>
        <v>7162018</v>
      </c>
      <c r="AG794" s="192">
        <f>+IFERROR(VLOOKUP($AF794,'Limited Loss'!$F$5:$P$124,AG$3,FALSE),0)</f>
        <v>0</v>
      </c>
      <c r="AH794" s="193">
        <f>+IFERROR(VLOOKUP($AF794,'Limited Loss'!$F$5:$P$124,AH$3,FALSE),0)</f>
        <v>0</v>
      </c>
      <c r="AI794" s="193">
        <f>+IFERROR(VLOOKUP($AF794,'Limited Loss'!$F$5:$P$124,AI$3,FALSE),0)</f>
        <v>0</v>
      </c>
      <c r="AJ794" s="193">
        <f>+IFERROR(VLOOKUP($AF794,'Limited Loss'!$F$5:$P$124,AJ$3,FALSE),0)</f>
        <v>0</v>
      </c>
      <c r="AK794" s="100">
        <f>+IFERROR(VLOOKUP($AF794,'Limited Loss'!$F$5:$P$124,AK$3,FALSE),0)</f>
        <v>0</v>
      </c>
      <c r="AL794" s="193">
        <f>+IFERROR(VLOOKUP($AF794,'Limited Loss'!$F$5:$P$124,AL$3,FALSE),0)</f>
        <v>0</v>
      </c>
      <c r="AM794" s="193">
        <f>+IFERROR(VLOOKUP($AF794,'Limited Loss'!$F$5:$P$124,AM$3,FALSE),0)</f>
        <v>0</v>
      </c>
      <c r="AN794" s="193">
        <f>+IFERROR(VLOOKUP($AF794,'Limited Loss'!$F$5:$P$124,AN$3,FALSE),0)</f>
        <v>0</v>
      </c>
      <c r="AO794" s="193">
        <f>+IFERROR(VLOOKUP($AF794,'Limited Loss'!$F$5:$P$124,AO$3,FALSE),0)</f>
        <v>0</v>
      </c>
      <c r="AP794" s="100">
        <f>+IFERROR(VLOOKUP($AF794,'Limited Loss'!$F$5:$P$124,AP$3,FALSE),0)</f>
        <v>0</v>
      </c>
      <c r="AQ794" s="353"/>
      <c r="AR794" s="331">
        <f t="shared" si="109"/>
        <v>716</v>
      </c>
      <c r="AS794" s="332">
        <f t="shared" si="109"/>
        <v>2018</v>
      </c>
      <c r="AT794" s="349">
        <f t="shared" si="107"/>
        <v>0</v>
      </c>
      <c r="AU794" s="349">
        <f t="shared" si="107"/>
        <v>0</v>
      </c>
      <c r="AV794" s="349">
        <f t="shared" si="107"/>
        <v>0</v>
      </c>
      <c r="AW794" s="349">
        <f t="shared" si="107"/>
        <v>0</v>
      </c>
      <c r="AX794" s="350">
        <f t="shared" si="107"/>
        <v>0</v>
      </c>
      <c r="AY794" s="349">
        <f t="shared" si="114"/>
        <v>0</v>
      </c>
      <c r="AZ794" s="349">
        <f t="shared" si="114"/>
        <v>0</v>
      </c>
      <c r="BA794" s="349">
        <f t="shared" si="114"/>
        <v>0</v>
      </c>
      <c r="BB794" s="349">
        <f t="shared" si="114"/>
        <v>0</v>
      </c>
      <c r="BC794" s="349">
        <f t="shared" si="114"/>
        <v>0</v>
      </c>
      <c r="BD794" s="350">
        <f t="shared" si="114"/>
        <v>0</v>
      </c>
      <c r="BE794" s="349">
        <f t="shared" si="111"/>
        <v>0</v>
      </c>
      <c r="BF794" s="375">
        <f t="shared" si="112"/>
        <v>0</v>
      </c>
      <c r="BG794" s="334">
        <f t="shared" si="113"/>
        <v>0</v>
      </c>
    </row>
    <row r="795" spans="1:59" x14ac:dyDescent="0.2">
      <c r="A795" s="326" t="str">
        <f t="shared" si="110"/>
        <v>7182014</v>
      </c>
      <c r="B795" s="331">
        <v>718</v>
      </c>
      <c r="C795" s="327">
        <v>2014</v>
      </c>
      <c r="D795" s="353">
        <f>+IFERROR(VLOOKUP($A795,Data_Loss!$A$2:$V$1180,6,FALSE),0)</f>
        <v>0</v>
      </c>
      <c r="E795" s="353">
        <f>+IFERROR(VLOOKUP($A795,Data_Loss!$A$2:$V$1180,7,FALSE),0)</f>
        <v>0</v>
      </c>
      <c r="F795" s="353">
        <f>+IFERROR(VLOOKUP($A795,Data_Loss!$A$2:$V$1180,8,FALSE),0)</f>
        <v>0</v>
      </c>
      <c r="G795" s="353">
        <f>+IFERROR(VLOOKUP($A795,Data_Loss!$A$2:$V$1180,9,FALSE),0)</f>
        <v>1</v>
      </c>
      <c r="H795" s="353">
        <f>+IFERROR(VLOOKUP($A795,Data_Loss!$A$2:$V$1180,10,FALSE),0)</f>
        <v>0</v>
      </c>
      <c r="I795" s="353">
        <f>+IFERROR(VLOOKUP($A795,Data_Loss!$A$2:$V$1300,12,FALSE),0)</f>
        <v>0</v>
      </c>
      <c r="J795" s="353">
        <f>+IFERROR(VLOOKUP($A795,Data_Loss!$A$2:$V$1300,13,FALSE),0)</f>
        <v>0</v>
      </c>
      <c r="K795" s="353">
        <f>+IFERROR(VLOOKUP($A795,Data_Loss!$A$2:$V$1300,14,FALSE),0)</f>
        <v>0</v>
      </c>
      <c r="L795" s="353">
        <f>+IFERROR(VLOOKUP($A795,Data_Loss!$A$2:$V$1300,15,FALSE),0)</f>
        <v>2500</v>
      </c>
      <c r="M795" s="353">
        <f>+IFERROR(VLOOKUP($A795,Data_Loss!$A$2:$V$1300,16,FALSE),0)</f>
        <v>0</v>
      </c>
      <c r="N795" s="353">
        <f>+IFERROR(VLOOKUP($A795,Data_Loss!$A$2:$V$1300,17,FALSE),0)</f>
        <v>0</v>
      </c>
      <c r="O795" s="353">
        <f>+IFERROR(VLOOKUP($A795,Data_Loss!$A$2:$V$1300,18,FALSE),0)</f>
        <v>0</v>
      </c>
      <c r="P795" s="353">
        <f>+IFERROR(VLOOKUP($A795,Data_Loss!$A$2:$V$1300,19,FALSE),0)</f>
        <v>0</v>
      </c>
      <c r="Q795" s="353">
        <f>+IFERROR(VLOOKUP($A795,Data_Loss!$A$2:$V$1300,20,FALSE),0)</f>
        <v>3093</v>
      </c>
      <c r="R795" s="353">
        <f>+IFERROR(VLOOKUP($A795,Data_Loss!$A$2:$V$1300,21,FALSE),0)</f>
        <v>0</v>
      </c>
      <c r="S795" s="353">
        <f>+IFERROR(VLOOKUP($A795,Data_Loss!$A$2:$V$1300,22,FALSE),0)</f>
        <v>0</v>
      </c>
      <c r="T795" s="191">
        <f>+$I795*'10k &amp; MO'!C$3+$J795*'10k &amp; MO'!C$9+$K795*'10k &amp; MO'!C$15+$L795*'10k &amp; MO'!C$21+$M795*'10k &amp; MO'!C$27</f>
        <v>0</v>
      </c>
      <c r="U795" s="349">
        <f>+$I795*'10k &amp; MO'!D$3+$J795*'10k &amp; MO'!D$9+$K795*'10k &amp; MO'!D$15+$L795*'10k &amp; MO'!D$21+$M795*'10k &amp; MO'!D$27</f>
        <v>0</v>
      </c>
      <c r="V795" s="349">
        <f>+$I795*'10k &amp; MO'!E$3+$J795*'10k &amp; MO'!E$9+$K795*'10k &amp; MO'!E$15+$L795*'10k &amp; MO'!E$21+$M795*'10k &amp; MO'!E$27</f>
        <v>0</v>
      </c>
      <c r="W795" s="349">
        <f>+$I795*'10k &amp; MO'!F$3+$J795*'10k &amp; MO'!F$9+$K795*'10k &amp; MO'!F$15+$L795*'10k &amp; MO'!F$21+$M795*'10k &amp; MO'!F$27</f>
        <v>3072.5000000000005</v>
      </c>
      <c r="X795" s="349">
        <f>+$I795*'10k &amp; MO'!G$3+$J795*'10k &amp; MO'!G$9+$K795*'10k &amp; MO'!G$15+$L795*'10k &amp; MO'!G$21+$M795*'10k &amp; MO'!G$27</f>
        <v>0</v>
      </c>
      <c r="Y795" s="349">
        <f>+$N795*'10k &amp; MO'!H$3+$O795*'10k &amp; MO'!H$9+$P795*'10k &amp; MO'!H$15+$Q795*'10k &amp; MO'!H$21+$R795*'10k &amp; MO'!H$27</f>
        <v>0</v>
      </c>
      <c r="Z795" s="349">
        <f>+$N795*'10k &amp; MO'!I$3+$O795*'10k &amp; MO'!I$9+$P795*'10k &amp; MO'!I$15+$Q795*'10k &amp; MO'!I$21+$R795*'10k &amp; MO'!I$27</f>
        <v>0</v>
      </c>
      <c r="AA795" s="349">
        <f>+$N795*'10k &amp; MO'!J$3+$O795*'10k &amp; MO'!J$9+$P795*'10k &amp; MO'!J$15+$Q795*'10k &amp; MO'!J$21+$R795*'10k &amp; MO'!J$27</f>
        <v>0</v>
      </c>
      <c r="AB795" s="349">
        <f>+$N795*'10k &amp; MO'!K$3+$O795*'10k &amp; MO'!K$9+$P795*'10k &amp; MO'!K$15+$Q795*'10k &amp; MO'!K$21+$R795*'10k &amp; MO'!K$27</f>
        <v>4333.2929999999997</v>
      </c>
      <c r="AC795" s="349">
        <f>+$N795*'10k &amp; MO'!L$3+$O795*'10k &amp; MO'!L$9+$P795*'10k &amp; MO'!L$15+$Q795*'10k &amp; MO'!L$21+$R795*'10k &amp; MO'!L$27</f>
        <v>0</v>
      </c>
      <c r="AD795" s="350">
        <f>+S795*'10k &amp; MO'!O$3</f>
        <v>0</v>
      </c>
      <c r="AF795" s="192" t="str">
        <f t="shared" si="108"/>
        <v>7182014</v>
      </c>
      <c r="AG795" s="192">
        <f>+IFERROR(VLOOKUP($AF795,'Limited Loss'!$F$5:$P$124,AG$3,FALSE),0)</f>
        <v>0</v>
      </c>
      <c r="AH795" s="193">
        <f>+IFERROR(VLOOKUP($AF795,'Limited Loss'!$F$5:$P$124,AH$3,FALSE),0)</f>
        <v>0</v>
      </c>
      <c r="AI795" s="193">
        <f>+IFERROR(VLOOKUP($AF795,'Limited Loss'!$F$5:$P$124,AI$3,FALSE),0)</f>
        <v>0</v>
      </c>
      <c r="AJ795" s="193">
        <f>+IFERROR(VLOOKUP($AF795,'Limited Loss'!$F$5:$P$124,AJ$3,FALSE),0)</f>
        <v>0</v>
      </c>
      <c r="AK795" s="100">
        <f>+IFERROR(VLOOKUP($AF795,'Limited Loss'!$F$5:$P$124,AK$3,FALSE),0)</f>
        <v>0</v>
      </c>
      <c r="AL795" s="193">
        <f>+IFERROR(VLOOKUP($AF795,'Limited Loss'!$F$5:$P$124,AL$3,FALSE),0)</f>
        <v>0</v>
      </c>
      <c r="AM795" s="193">
        <f>+IFERROR(VLOOKUP($AF795,'Limited Loss'!$F$5:$P$124,AM$3,FALSE),0)</f>
        <v>0</v>
      </c>
      <c r="AN795" s="193">
        <f>+IFERROR(VLOOKUP($AF795,'Limited Loss'!$F$5:$P$124,AN$3,FALSE),0)</f>
        <v>0</v>
      </c>
      <c r="AO795" s="193">
        <f>+IFERROR(VLOOKUP($AF795,'Limited Loss'!$F$5:$P$124,AO$3,FALSE),0)</f>
        <v>0</v>
      </c>
      <c r="AP795" s="100">
        <f>+IFERROR(VLOOKUP($AF795,'Limited Loss'!$F$5:$P$124,AP$3,FALSE),0)</f>
        <v>0</v>
      </c>
      <c r="AQ795" s="353"/>
      <c r="AR795" s="331">
        <f t="shared" si="109"/>
        <v>718</v>
      </c>
      <c r="AS795" s="332">
        <f t="shared" si="109"/>
        <v>2014</v>
      </c>
      <c r="AT795" s="349">
        <f t="shared" si="107"/>
        <v>0</v>
      </c>
      <c r="AU795" s="349">
        <f t="shared" si="107"/>
        <v>0</v>
      </c>
      <c r="AV795" s="349">
        <f t="shared" si="107"/>
        <v>0</v>
      </c>
      <c r="AW795" s="349">
        <f t="shared" si="107"/>
        <v>3072.5000000000005</v>
      </c>
      <c r="AX795" s="350">
        <f t="shared" si="107"/>
        <v>0</v>
      </c>
      <c r="AY795" s="349">
        <f t="shared" si="114"/>
        <v>0</v>
      </c>
      <c r="AZ795" s="349">
        <f t="shared" si="114"/>
        <v>0</v>
      </c>
      <c r="BA795" s="349">
        <f t="shared" si="114"/>
        <v>0</v>
      </c>
      <c r="BB795" s="349">
        <f t="shared" si="114"/>
        <v>4333.2929999999997</v>
      </c>
      <c r="BC795" s="349">
        <f t="shared" si="114"/>
        <v>0</v>
      </c>
      <c r="BD795" s="350">
        <f t="shared" si="114"/>
        <v>0</v>
      </c>
      <c r="BE795" s="349">
        <f t="shared" si="111"/>
        <v>0</v>
      </c>
      <c r="BF795" s="375">
        <f t="shared" si="112"/>
        <v>7405.7929999999997</v>
      </c>
      <c r="BG795" s="334">
        <f t="shared" si="113"/>
        <v>0</v>
      </c>
    </row>
    <row r="796" spans="1:59" x14ac:dyDescent="0.2">
      <c r="A796" s="326" t="str">
        <f t="shared" si="110"/>
        <v>7182015</v>
      </c>
      <c r="B796" s="331">
        <v>718</v>
      </c>
      <c r="C796" s="327">
        <v>2015</v>
      </c>
      <c r="D796" s="353">
        <f>+IFERROR(VLOOKUP($A796,Data_Loss!$A$2:$V$1180,6,FALSE),0)</f>
        <v>0</v>
      </c>
      <c r="E796" s="353">
        <f>+IFERROR(VLOOKUP($A796,Data_Loss!$A$2:$V$1180,7,FALSE),0)</f>
        <v>0</v>
      </c>
      <c r="F796" s="353">
        <f>+IFERROR(VLOOKUP($A796,Data_Loss!$A$2:$V$1180,8,FALSE),0)</f>
        <v>0</v>
      </c>
      <c r="G796" s="353">
        <f>+IFERROR(VLOOKUP($A796,Data_Loss!$A$2:$V$1180,9,FALSE),0)</f>
        <v>0</v>
      </c>
      <c r="H796" s="353">
        <f>+IFERROR(VLOOKUP($A796,Data_Loss!$A$2:$V$1180,10,FALSE),0)</f>
        <v>1</v>
      </c>
      <c r="I796" s="353">
        <f>+IFERROR(VLOOKUP($A796,Data_Loss!$A$2:$V$1300,12,FALSE),0)</f>
        <v>0</v>
      </c>
      <c r="J796" s="353">
        <f>+IFERROR(VLOOKUP($A796,Data_Loss!$A$2:$V$1300,13,FALSE),0)</f>
        <v>0</v>
      </c>
      <c r="K796" s="353">
        <f>+IFERROR(VLOOKUP($A796,Data_Loss!$A$2:$V$1300,14,FALSE),0)</f>
        <v>0</v>
      </c>
      <c r="L796" s="353">
        <f>+IFERROR(VLOOKUP($A796,Data_Loss!$A$2:$V$1300,15,FALSE),0)</f>
        <v>0</v>
      </c>
      <c r="M796" s="353">
        <f>+IFERROR(VLOOKUP($A796,Data_Loss!$A$2:$V$1300,16,FALSE),0)</f>
        <v>9365</v>
      </c>
      <c r="N796" s="353">
        <f>+IFERROR(VLOOKUP($A796,Data_Loss!$A$2:$V$1300,17,FALSE),0)</f>
        <v>0</v>
      </c>
      <c r="O796" s="353">
        <f>+IFERROR(VLOOKUP($A796,Data_Loss!$A$2:$V$1300,18,FALSE),0)</f>
        <v>0</v>
      </c>
      <c r="P796" s="353">
        <f>+IFERROR(VLOOKUP($A796,Data_Loss!$A$2:$V$1300,19,FALSE),0)</f>
        <v>0</v>
      </c>
      <c r="Q796" s="353">
        <f>+IFERROR(VLOOKUP($A796,Data_Loss!$A$2:$V$1300,20,FALSE),0)</f>
        <v>0</v>
      </c>
      <c r="R796" s="353">
        <f>+IFERROR(VLOOKUP($A796,Data_Loss!$A$2:$V$1300,21,FALSE),0)</f>
        <v>46157</v>
      </c>
      <c r="S796" s="353">
        <f>+IFERROR(VLOOKUP($A796,Data_Loss!$A$2:$V$1300,22,FALSE),0)</f>
        <v>2714</v>
      </c>
      <c r="T796" s="191">
        <f>+$I796*'10k &amp; MO'!C$4+$J796*'10k &amp; MO'!C$10+$K796*'10k &amp; MO'!C$16+$L796*'10k &amp; MO'!C$22+$M796*'10k &amp; MO'!C$28</f>
        <v>0</v>
      </c>
      <c r="U796" s="349">
        <f>+$I796*'10k &amp; MO'!D$4+$J796*'10k &amp; MO'!D$10+$K796*'10k &amp; MO'!D$16+$L796*'10k &amp; MO'!D$22+$M796*'10k &amp; MO'!D$28</f>
        <v>0</v>
      </c>
      <c r="V796" s="349">
        <f>+$I796*'10k &amp; MO'!E$4+$J796*'10k &amp; MO'!E$10+$K796*'10k &amp; MO'!E$16+$L796*'10k &amp; MO'!E$22+$M796*'10k &amp; MO'!E$28</f>
        <v>327.77500000000003</v>
      </c>
      <c r="W796" s="349">
        <f>+$I796*'10k &amp; MO'!F$4+$J796*'10k &amp; MO'!F$10+$K796*'10k &amp; MO'!F$16+$L796*'10k &amp; MO'!F$22+$M796*'10k &amp; MO'!F$28</f>
        <v>195.7285</v>
      </c>
      <c r="X796" s="349">
        <f>+$I796*'10k &amp; MO'!G$4+$J796*'10k &amp; MO'!G$10+$K796*'10k &amp; MO'!G$16+$L796*'10k &amp; MO'!G$22+$M796*'10k &amp; MO'!G$28</f>
        <v>10818.448</v>
      </c>
      <c r="Y796" s="349">
        <f>+$N796*'10k &amp; MO'!H$4+$O796*'10k &amp; MO'!H$10+$P796*'10k &amp; MO'!H$16+$Q796*'10k &amp; MO'!H$22+$R796*'10k &amp; MO'!H$28</f>
        <v>0</v>
      </c>
      <c r="Z796" s="349">
        <f>+$N796*'10k &amp; MO'!I$4+$O796*'10k &amp; MO'!I$10+$P796*'10k &amp; MO'!I$16+$Q796*'10k &amp; MO'!I$22+$R796*'10k &amp; MO'!I$28</f>
        <v>0</v>
      </c>
      <c r="AA796" s="349">
        <f>+$N796*'10k &amp; MO'!J$4+$O796*'10k &amp; MO'!J$10+$P796*'10k &amp; MO'!J$16+$Q796*'10k &amp; MO'!J$22+$R796*'10k &amp; MO'!J$28</f>
        <v>1301.6274000000001</v>
      </c>
      <c r="AB796" s="349">
        <f>+$N796*'10k &amp; MO'!K$4+$O796*'10k &amp; MO'!K$10+$P796*'10k &amp; MO'!K$16+$Q796*'10k &amp; MO'!K$22+$R796*'10k &amp; MO'!K$28</f>
        <v>1777.0445</v>
      </c>
      <c r="AC796" s="349">
        <f>+$N796*'10k &amp; MO'!L$4+$O796*'10k &amp; MO'!L$10+$P796*'10k &amp; MO'!L$16+$Q796*'10k &amp; MO'!L$22+$R796*'10k &amp; MO'!L$28</f>
        <v>67730.781799999997</v>
      </c>
      <c r="AD796" s="350">
        <f>+S796*'10k &amp; MO'!O$4</f>
        <v>3289.3679999999999</v>
      </c>
      <c r="AF796" s="192" t="str">
        <f t="shared" si="108"/>
        <v>7182015</v>
      </c>
      <c r="AG796" s="192">
        <f>+IFERROR(VLOOKUP($AF796,'Limited Loss'!$F$5:$P$124,AG$3,FALSE),0)</f>
        <v>0</v>
      </c>
      <c r="AH796" s="193">
        <f>+IFERROR(VLOOKUP($AF796,'Limited Loss'!$F$5:$P$124,AH$3,FALSE),0)</f>
        <v>0</v>
      </c>
      <c r="AI796" s="193">
        <f>+IFERROR(VLOOKUP($AF796,'Limited Loss'!$F$5:$P$124,AI$3,FALSE),0)</f>
        <v>0</v>
      </c>
      <c r="AJ796" s="193">
        <f>+IFERROR(VLOOKUP($AF796,'Limited Loss'!$F$5:$P$124,AJ$3,FALSE),0)</f>
        <v>0</v>
      </c>
      <c r="AK796" s="100">
        <f>+IFERROR(VLOOKUP($AF796,'Limited Loss'!$F$5:$P$124,AK$3,FALSE),0)</f>
        <v>0</v>
      </c>
      <c r="AL796" s="193">
        <f>+IFERROR(VLOOKUP($AF796,'Limited Loss'!$F$5:$P$124,AL$3,FALSE),0)</f>
        <v>0</v>
      </c>
      <c r="AM796" s="193">
        <f>+IFERROR(VLOOKUP($AF796,'Limited Loss'!$F$5:$P$124,AM$3,FALSE),0)</f>
        <v>0</v>
      </c>
      <c r="AN796" s="193">
        <f>+IFERROR(VLOOKUP($AF796,'Limited Loss'!$F$5:$P$124,AN$3,FALSE),0)</f>
        <v>0</v>
      </c>
      <c r="AO796" s="193">
        <f>+IFERROR(VLOOKUP($AF796,'Limited Loss'!$F$5:$P$124,AO$3,FALSE),0)</f>
        <v>0</v>
      </c>
      <c r="AP796" s="100">
        <f>+IFERROR(VLOOKUP($AF796,'Limited Loss'!$F$5:$P$124,AP$3,FALSE),0)</f>
        <v>0</v>
      </c>
      <c r="AQ796" s="353"/>
      <c r="AR796" s="331">
        <f t="shared" si="109"/>
        <v>718</v>
      </c>
      <c r="AS796" s="332">
        <f t="shared" si="109"/>
        <v>2015</v>
      </c>
      <c r="AT796" s="349">
        <f t="shared" si="107"/>
        <v>0</v>
      </c>
      <c r="AU796" s="349">
        <f t="shared" si="107"/>
        <v>0</v>
      </c>
      <c r="AV796" s="349">
        <f t="shared" si="107"/>
        <v>327.77500000000003</v>
      </c>
      <c r="AW796" s="349">
        <f t="shared" si="107"/>
        <v>195.7285</v>
      </c>
      <c r="AX796" s="350">
        <f t="shared" si="107"/>
        <v>10818.448</v>
      </c>
      <c r="AY796" s="349">
        <f t="shared" si="114"/>
        <v>0</v>
      </c>
      <c r="AZ796" s="349">
        <f t="shared" si="114"/>
        <v>0</v>
      </c>
      <c r="BA796" s="349">
        <f t="shared" si="114"/>
        <v>1301.6274000000001</v>
      </c>
      <c r="BB796" s="349">
        <f t="shared" si="114"/>
        <v>1777.0445</v>
      </c>
      <c r="BC796" s="349">
        <f t="shared" si="114"/>
        <v>67730.781799999997</v>
      </c>
      <c r="BD796" s="350">
        <f t="shared" si="114"/>
        <v>3289.3679999999999</v>
      </c>
      <c r="BE796" s="349">
        <f t="shared" si="111"/>
        <v>1629.4024000000002</v>
      </c>
      <c r="BF796" s="375">
        <f t="shared" si="112"/>
        <v>80522.002800000002</v>
      </c>
      <c r="BG796" s="334">
        <f t="shared" si="113"/>
        <v>3289.3679999999999</v>
      </c>
    </row>
    <row r="797" spans="1:59" x14ac:dyDescent="0.2">
      <c r="A797" s="326" t="str">
        <f t="shared" si="110"/>
        <v>7182016</v>
      </c>
      <c r="B797" s="331">
        <v>718</v>
      </c>
      <c r="C797" s="327">
        <v>2016</v>
      </c>
      <c r="D797" s="353">
        <f>+IFERROR(VLOOKUP($A797,Data_Loss!$A$2:$V$1180,6,FALSE),0)</f>
        <v>0</v>
      </c>
      <c r="E797" s="353">
        <f>+IFERROR(VLOOKUP($A797,Data_Loss!$A$2:$V$1180,7,FALSE),0)</f>
        <v>0</v>
      </c>
      <c r="F797" s="353">
        <f>+IFERROR(VLOOKUP($A797,Data_Loss!$A$2:$V$1180,8,FALSE),0)</f>
        <v>0</v>
      </c>
      <c r="G797" s="353">
        <f>+IFERROR(VLOOKUP($A797,Data_Loss!$A$2:$V$1180,9,FALSE),0)</f>
        <v>1</v>
      </c>
      <c r="H797" s="353">
        <f>+IFERROR(VLOOKUP($A797,Data_Loss!$A$2:$V$1180,10,FALSE),0)</f>
        <v>0</v>
      </c>
      <c r="I797" s="353">
        <f>+IFERROR(VLOOKUP($A797,Data_Loss!$A$2:$V$1300,12,FALSE),0)</f>
        <v>0</v>
      </c>
      <c r="J797" s="353">
        <f>+IFERROR(VLOOKUP($A797,Data_Loss!$A$2:$V$1300,13,FALSE),0)</f>
        <v>0</v>
      </c>
      <c r="K797" s="353">
        <f>+IFERROR(VLOOKUP($A797,Data_Loss!$A$2:$V$1300,14,FALSE),0)</f>
        <v>0</v>
      </c>
      <c r="L797" s="353">
        <f>+IFERROR(VLOOKUP($A797,Data_Loss!$A$2:$V$1300,15,FALSE),0)</f>
        <v>30523</v>
      </c>
      <c r="M797" s="353">
        <f>+IFERROR(VLOOKUP($A797,Data_Loss!$A$2:$V$1300,16,FALSE),0)</f>
        <v>0</v>
      </c>
      <c r="N797" s="353">
        <f>+IFERROR(VLOOKUP($A797,Data_Loss!$A$2:$V$1300,17,FALSE),0)</f>
        <v>0</v>
      </c>
      <c r="O797" s="353">
        <f>+IFERROR(VLOOKUP($A797,Data_Loss!$A$2:$V$1300,18,FALSE),0)</f>
        <v>0</v>
      </c>
      <c r="P797" s="353">
        <f>+IFERROR(VLOOKUP($A797,Data_Loss!$A$2:$V$1300,19,FALSE),0)</f>
        <v>0</v>
      </c>
      <c r="Q797" s="353">
        <f>+IFERROR(VLOOKUP($A797,Data_Loss!$A$2:$V$1300,20,FALSE),0)</f>
        <v>11714</v>
      </c>
      <c r="R797" s="353">
        <f>+IFERROR(VLOOKUP($A797,Data_Loss!$A$2:$V$1300,21,FALSE),0)</f>
        <v>0</v>
      </c>
      <c r="S797" s="353">
        <f>+IFERROR(VLOOKUP($A797,Data_Loss!$A$2:$V$1300,22,FALSE),0)</f>
        <v>0</v>
      </c>
      <c r="T797" s="191">
        <f>+$I797*'10k &amp; MO'!C$5+$J797*'10k &amp; MO'!C$11+$K797*'10k &amp; MO'!C$17+$L797*'10k &amp; MO'!C$23+$M797*'10k &amp; MO'!C$29</f>
        <v>0</v>
      </c>
      <c r="U797" s="349">
        <f>+$I797*'10k &amp; MO'!D$5+$J797*'10k &amp; MO'!D$11+$K797*'10k &amp; MO'!D$17+$L797*'10k &amp; MO'!D$23+$M797*'10k &amp; MO'!D$29</f>
        <v>0</v>
      </c>
      <c r="V797" s="349">
        <f>+$I797*'10k &amp; MO'!E$5+$J797*'10k &amp; MO'!E$11+$K797*'10k &amp; MO'!E$17+$L797*'10k &amp; MO'!E$23+$M797*'10k &amp; MO'!E$29</f>
        <v>9916.922700000001</v>
      </c>
      <c r="W797" s="349">
        <f>+$I797*'10k &amp; MO'!F$5+$J797*'10k &amp; MO'!F$11+$K797*'10k &amp; MO'!F$17+$L797*'10k &amp; MO'!F$23+$M797*'10k &amp; MO'!F$29</f>
        <v>33028.938300000002</v>
      </c>
      <c r="X797" s="349">
        <f>+$I797*'10k &amp; MO'!G$5+$J797*'10k &amp; MO'!G$11+$K797*'10k &amp; MO'!G$17+$L797*'10k &amp; MO'!G$23+$M797*'10k &amp; MO'!G$29</f>
        <v>760.02269999999999</v>
      </c>
      <c r="Y797" s="349">
        <f>+$N797*'10k &amp; MO'!H$5+$O797*'10k &amp; MO'!H$11+$P797*'10k &amp; MO'!H$17+$Q797*'10k &amp; MO'!H$23+$R797*'10k &amp; MO'!H$29</f>
        <v>0</v>
      </c>
      <c r="Z797" s="349">
        <f>+$N797*'10k &amp; MO'!I$5+$O797*'10k &amp; MO'!I$11+$P797*'10k &amp; MO'!I$17+$Q797*'10k &amp; MO'!I$23+$R797*'10k &amp; MO'!I$29</f>
        <v>0</v>
      </c>
      <c r="AA797" s="349">
        <f>+$N797*'10k &amp; MO'!J$5+$O797*'10k &amp; MO'!J$11+$P797*'10k &amp; MO'!J$17+$Q797*'10k &amp; MO'!J$23+$R797*'10k &amp; MO'!J$29</f>
        <v>4161.9841999999999</v>
      </c>
      <c r="AB797" s="349">
        <f>+$N797*'10k &amp; MO'!K$5+$O797*'10k &amp; MO'!K$11+$P797*'10k &amp; MO'!K$17+$Q797*'10k &amp; MO'!K$23+$R797*'10k &amp; MO'!K$29</f>
        <v>18517.4912</v>
      </c>
      <c r="AC797" s="349">
        <f>+$N797*'10k &amp; MO'!L$5+$O797*'10k &amp; MO'!L$11+$P797*'10k &amp; MO'!L$17+$Q797*'10k &amp; MO'!L$23+$R797*'10k &amp; MO'!L$29</f>
        <v>562.27200000000005</v>
      </c>
      <c r="AD797" s="350">
        <f>+S797*'10k &amp; MO'!O$5</f>
        <v>0</v>
      </c>
      <c r="AF797" s="192" t="str">
        <f t="shared" si="108"/>
        <v>7182016</v>
      </c>
      <c r="AG797" s="192">
        <f>+IFERROR(VLOOKUP($AF797,'Limited Loss'!$F$5:$P$124,AG$3,FALSE),0)</f>
        <v>0</v>
      </c>
      <c r="AH797" s="193">
        <f>+IFERROR(VLOOKUP($AF797,'Limited Loss'!$F$5:$P$124,AH$3,FALSE),0)</f>
        <v>0</v>
      </c>
      <c r="AI797" s="193">
        <f>+IFERROR(VLOOKUP($AF797,'Limited Loss'!$F$5:$P$124,AI$3,FALSE),0)</f>
        <v>0</v>
      </c>
      <c r="AJ797" s="193">
        <f>+IFERROR(VLOOKUP($AF797,'Limited Loss'!$F$5:$P$124,AJ$3,FALSE),0)</f>
        <v>0</v>
      </c>
      <c r="AK797" s="100">
        <f>+IFERROR(VLOOKUP($AF797,'Limited Loss'!$F$5:$P$124,AK$3,FALSE),0)</f>
        <v>0</v>
      </c>
      <c r="AL797" s="193">
        <f>+IFERROR(VLOOKUP($AF797,'Limited Loss'!$F$5:$P$124,AL$3,FALSE),0)</f>
        <v>0</v>
      </c>
      <c r="AM797" s="193">
        <f>+IFERROR(VLOOKUP($AF797,'Limited Loss'!$F$5:$P$124,AM$3,FALSE),0)</f>
        <v>0</v>
      </c>
      <c r="AN797" s="193">
        <f>+IFERROR(VLOOKUP($AF797,'Limited Loss'!$F$5:$P$124,AN$3,FALSE),0)</f>
        <v>0</v>
      </c>
      <c r="AO797" s="193">
        <f>+IFERROR(VLOOKUP($AF797,'Limited Loss'!$F$5:$P$124,AO$3,FALSE),0)</f>
        <v>0</v>
      </c>
      <c r="AP797" s="100">
        <f>+IFERROR(VLOOKUP($AF797,'Limited Loss'!$F$5:$P$124,AP$3,FALSE),0)</f>
        <v>0</v>
      </c>
      <c r="AQ797" s="353"/>
      <c r="AR797" s="331">
        <f t="shared" si="109"/>
        <v>718</v>
      </c>
      <c r="AS797" s="332">
        <f t="shared" si="109"/>
        <v>2016</v>
      </c>
      <c r="AT797" s="349">
        <f t="shared" si="107"/>
        <v>0</v>
      </c>
      <c r="AU797" s="349">
        <f t="shared" si="107"/>
        <v>0</v>
      </c>
      <c r="AV797" s="349">
        <f t="shared" si="107"/>
        <v>9916.922700000001</v>
      </c>
      <c r="AW797" s="349">
        <f t="shared" si="107"/>
        <v>33028.938300000002</v>
      </c>
      <c r="AX797" s="350">
        <f t="shared" si="107"/>
        <v>760.02269999999999</v>
      </c>
      <c r="AY797" s="349">
        <f t="shared" si="114"/>
        <v>0</v>
      </c>
      <c r="AZ797" s="349">
        <f t="shared" si="114"/>
        <v>0</v>
      </c>
      <c r="BA797" s="349">
        <f t="shared" si="114"/>
        <v>4161.9841999999999</v>
      </c>
      <c r="BB797" s="349">
        <f t="shared" si="114"/>
        <v>18517.4912</v>
      </c>
      <c r="BC797" s="349">
        <f t="shared" si="114"/>
        <v>562.27200000000005</v>
      </c>
      <c r="BD797" s="350">
        <f t="shared" si="114"/>
        <v>0</v>
      </c>
      <c r="BE797" s="349">
        <f t="shared" si="111"/>
        <v>14078.906900000002</v>
      </c>
      <c r="BF797" s="375">
        <f t="shared" si="112"/>
        <v>52868.724199999997</v>
      </c>
      <c r="BG797" s="334">
        <f t="shared" si="113"/>
        <v>0</v>
      </c>
    </row>
    <row r="798" spans="1:59" x14ac:dyDescent="0.2">
      <c r="A798" s="326" t="str">
        <f t="shared" si="110"/>
        <v>7182017</v>
      </c>
      <c r="B798" s="331">
        <v>718</v>
      </c>
      <c r="C798" s="327">
        <v>2017</v>
      </c>
      <c r="D798" s="353">
        <f>+IFERROR(VLOOKUP($A798,Data_Loss!$A$2:$V$1180,6,FALSE),0)</f>
        <v>0</v>
      </c>
      <c r="E798" s="353">
        <f>+IFERROR(VLOOKUP($A798,Data_Loss!$A$2:$V$1180,7,FALSE),0)</f>
        <v>0</v>
      </c>
      <c r="F798" s="353">
        <f>+IFERROR(VLOOKUP($A798,Data_Loss!$A$2:$V$1180,8,FALSE),0)</f>
        <v>0</v>
      </c>
      <c r="G798" s="353">
        <f>+IFERROR(VLOOKUP($A798,Data_Loss!$A$2:$V$1180,9,FALSE),0)</f>
        <v>1</v>
      </c>
      <c r="H798" s="353">
        <f>+IFERROR(VLOOKUP($A798,Data_Loss!$A$2:$V$1180,10,FALSE),0)</f>
        <v>0</v>
      </c>
      <c r="I798" s="353">
        <f>+IFERROR(VLOOKUP($A798,Data_Loss!$A$2:$V$1300,12,FALSE),0)</f>
        <v>0</v>
      </c>
      <c r="J798" s="353">
        <f>+IFERROR(VLOOKUP($A798,Data_Loss!$A$2:$V$1300,13,FALSE),0)</f>
        <v>0</v>
      </c>
      <c r="K798" s="353">
        <f>+IFERROR(VLOOKUP($A798,Data_Loss!$A$2:$V$1300,14,FALSE),0)</f>
        <v>0</v>
      </c>
      <c r="L798" s="353">
        <f>+IFERROR(VLOOKUP($A798,Data_Loss!$A$2:$V$1300,15,FALSE),0)</f>
        <v>16628</v>
      </c>
      <c r="M798" s="353">
        <f>+IFERROR(VLOOKUP($A798,Data_Loss!$A$2:$V$1300,16,FALSE),0)</f>
        <v>0</v>
      </c>
      <c r="N798" s="353">
        <f>+IFERROR(VLOOKUP($A798,Data_Loss!$A$2:$V$1300,17,FALSE),0)</f>
        <v>0</v>
      </c>
      <c r="O798" s="353">
        <f>+IFERROR(VLOOKUP($A798,Data_Loss!$A$2:$V$1300,18,FALSE),0)</f>
        <v>0</v>
      </c>
      <c r="P798" s="353">
        <f>+IFERROR(VLOOKUP($A798,Data_Loss!$A$2:$V$1300,19,FALSE),0)</f>
        <v>0</v>
      </c>
      <c r="Q798" s="353">
        <f>+IFERROR(VLOOKUP($A798,Data_Loss!$A$2:$V$1300,20,FALSE),0)</f>
        <v>4325</v>
      </c>
      <c r="R798" s="353">
        <f>+IFERROR(VLOOKUP($A798,Data_Loss!$A$2:$V$1300,21,FALSE),0)</f>
        <v>0</v>
      </c>
      <c r="S798" s="353">
        <f>+IFERROR(VLOOKUP($A798,Data_Loss!$A$2:$V$1300,22,FALSE),0)</f>
        <v>2069</v>
      </c>
      <c r="T798" s="191">
        <f>+$I798*'10k &amp; MO'!C$6+$J798*'10k &amp; MO'!C$12+$K798*'10k &amp; MO'!C$18+$L798*'10k &amp; MO'!C$24+$M798*'10k &amp; MO'!C$30</f>
        <v>0</v>
      </c>
      <c r="U798" s="349">
        <f>+$I798*'10k &amp; MO'!D$6+$J798*'10k &amp; MO'!D$12+$K798*'10k &amp; MO'!D$18+$L798*'10k &amp; MO'!D$24+$M798*'10k &amp; MO'!D$30</f>
        <v>34.918799999999997</v>
      </c>
      <c r="V798" s="349">
        <f>+$I798*'10k &amp; MO'!E$6+$J798*'10k &amp; MO'!E$12+$K798*'10k &amp; MO'!E$18+$L798*'10k &amp; MO'!E$24+$M798*'10k &amp; MO'!E$30</f>
        <v>14587.7444</v>
      </c>
      <c r="W798" s="349">
        <f>+$I798*'10k &amp; MO'!F$6+$J798*'10k &amp; MO'!F$12+$K798*'10k &amp; MO'!F$18+$L798*'10k &amp; MO'!F$24+$M798*'10k &amp; MO'!F$30</f>
        <v>14958.548799999999</v>
      </c>
      <c r="X798" s="349">
        <f>+$I798*'10k &amp; MO'!G$6+$J798*'10k &amp; MO'!G$12+$K798*'10k &amp; MO'!G$18+$L798*'10k &amp; MO'!G$24+$M798*'10k &amp; MO'!G$30</f>
        <v>1257.0768</v>
      </c>
      <c r="Y798" s="349">
        <f>+$N798*'10k &amp; MO'!H$6+$O798*'10k &amp; MO'!H$12+$P798*'10k &amp; MO'!H$18+$Q798*'10k &amp; MO'!H$24+$R798*'10k &amp; MO'!H$30</f>
        <v>0</v>
      </c>
      <c r="Z798" s="349">
        <f>+$N798*'10k &amp; MO'!I$6+$O798*'10k &amp; MO'!I$12+$P798*'10k &amp; MO'!I$18+$Q798*'10k &amp; MO'!I$24+$R798*'10k &amp; MO'!I$30</f>
        <v>3.0274999999999999</v>
      </c>
      <c r="AA798" s="349">
        <f>+$N798*'10k &amp; MO'!J$6+$O798*'10k &amp; MO'!J$12+$P798*'10k &amp; MO'!J$18+$Q798*'10k &amp; MO'!J$24+$R798*'10k &amp; MO'!J$30</f>
        <v>4472.4825000000001</v>
      </c>
      <c r="AB798" s="349">
        <f>+$N798*'10k &amp; MO'!K$6+$O798*'10k &amp; MO'!K$12+$P798*'10k &amp; MO'!K$18+$Q798*'10k &amp; MO'!K$24+$R798*'10k &amp; MO'!K$30</f>
        <v>5455.1225000000004</v>
      </c>
      <c r="AC798" s="349">
        <f>+$N798*'10k &amp; MO'!L$6+$O798*'10k &amp; MO'!L$12+$P798*'10k &amp; MO'!L$18+$Q798*'10k &amp; MO'!L$24+$R798*'10k &amp; MO'!L$30</f>
        <v>459.7475</v>
      </c>
      <c r="AD798" s="350">
        <f>+S798*'10k &amp; MO'!O$6</f>
        <v>2784.8740000000003</v>
      </c>
      <c r="AF798" s="192" t="str">
        <f t="shared" si="108"/>
        <v>7182017</v>
      </c>
      <c r="AG798" s="192">
        <f>+IFERROR(VLOOKUP($AF798,'Limited Loss'!$F$5:$P$124,AG$3,FALSE),0)</f>
        <v>0</v>
      </c>
      <c r="AH798" s="193">
        <f>+IFERROR(VLOOKUP($AF798,'Limited Loss'!$F$5:$P$124,AH$3,FALSE),0)</f>
        <v>0</v>
      </c>
      <c r="AI798" s="193">
        <f>+IFERROR(VLOOKUP($AF798,'Limited Loss'!$F$5:$P$124,AI$3,FALSE),0)</f>
        <v>0</v>
      </c>
      <c r="AJ798" s="193">
        <f>+IFERROR(VLOOKUP($AF798,'Limited Loss'!$F$5:$P$124,AJ$3,FALSE),0)</f>
        <v>0</v>
      </c>
      <c r="AK798" s="100">
        <f>+IFERROR(VLOOKUP($AF798,'Limited Loss'!$F$5:$P$124,AK$3,FALSE),0)</f>
        <v>0</v>
      </c>
      <c r="AL798" s="193">
        <f>+IFERROR(VLOOKUP($AF798,'Limited Loss'!$F$5:$P$124,AL$3,FALSE),0)</f>
        <v>0</v>
      </c>
      <c r="AM798" s="193">
        <f>+IFERROR(VLOOKUP($AF798,'Limited Loss'!$F$5:$P$124,AM$3,FALSE),0)</f>
        <v>0</v>
      </c>
      <c r="AN798" s="193">
        <f>+IFERROR(VLOOKUP($AF798,'Limited Loss'!$F$5:$P$124,AN$3,FALSE),0)</f>
        <v>0</v>
      </c>
      <c r="AO798" s="193">
        <f>+IFERROR(VLOOKUP($AF798,'Limited Loss'!$F$5:$P$124,AO$3,FALSE),0)</f>
        <v>0</v>
      </c>
      <c r="AP798" s="100">
        <f>+IFERROR(VLOOKUP($AF798,'Limited Loss'!$F$5:$P$124,AP$3,FALSE),0)</f>
        <v>0</v>
      </c>
      <c r="AQ798" s="353"/>
      <c r="AR798" s="331">
        <f t="shared" si="109"/>
        <v>718</v>
      </c>
      <c r="AS798" s="332">
        <f t="shared" si="109"/>
        <v>2017</v>
      </c>
      <c r="AT798" s="349">
        <f t="shared" si="107"/>
        <v>0</v>
      </c>
      <c r="AU798" s="349">
        <f t="shared" si="107"/>
        <v>34.918799999999997</v>
      </c>
      <c r="AV798" s="349">
        <f t="shared" si="107"/>
        <v>14587.7444</v>
      </c>
      <c r="AW798" s="349">
        <f t="shared" si="107"/>
        <v>14958.548799999999</v>
      </c>
      <c r="AX798" s="350">
        <f t="shared" si="107"/>
        <v>1257.0768</v>
      </c>
      <c r="AY798" s="349">
        <f t="shared" si="114"/>
        <v>0</v>
      </c>
      <c r="AZ798" s="349">
        <f t="shared" si="114"/>
        <v>3.0274999999999999</v>
      </c>
      <c r="BA798" s="349">
        <f t="shared" si="114"/>
        <v>4472.4825000000001</v>
      </c>
      <c r="BB798" s="349">
        <f t="shared" si="114"/>
        <v>5455.1225000000004</v>
      </c>
      <c r="BC798" s="349">
        <f t="shared" si="114"/>
        <v>459.7475</v>
      </c>
      <c r="BD798" s="350">
        <f t="shared" si="114"/>
        <v>2784.8740000000003</v>
      </c>
      <c r="BE798" s="349">
        <f t="shared" si="111"/>
        <v>19098.173199999997</v>
      </c>
      <c r="BF798" s="375">
        <f t="shared" si="112"/>
        <v>22130.495600000002</v>
      </c>
      <c r="BG798" s="334">
        <f t="shared" si="113"/>
        <v>2784.8740000000003</v>
      </c>
    </row>
    <row r="799" spans="1:59" x14ac:dyDescent="0.2">
      <c r="A799" s="326" t="str">
        <f t="shared" si="110"/>
        <v>7182018</v>
      </c>
      <c r="B799" s="331">
        <v>718</v>
      </c>
      <c r="C799" s="327">
        <v>2018</v>
      </c>
      <c r="D799" s="353">
        <f>+IFERROR(VLOOKUP($A799,Data_Loss!$A$2:$V$1180,6,FALSE),0)</f>
        <v>0</v>
      </c>
      <c r="E799" s="353">
        <f>+IFERROR(VLOOKUP($A799,Data_Loss!$A$2:$V$1180,7,FALSE),0)</f>
        <v>0</v>
      </c>
      <c r="F799" s="353">
        <f>+IFERROR(VLOOKUP($A799,Data_Loss!$A$2:$V$1180,8,FALSE),0)</f>
        <v>0</v>
      </c>
      <c r="G799" s="353">
        <f>+IFERROR(VLOOKUP($A799,Data_Loss!$A$2:$V$1180,9,FALSE),0)</f>
        <v>0</v>
      </c>
      <c r="H799" s="353">
        <f>+IFERROR(VLOOKUP($A799,Data_Loss!$A$2:$V$1180,10,FALSE),0)</f>
        <v>0</v>
      </c>
      <c r="I799" s="353">
        <f>+IFERROR(VLOOKUP($A799,Data_Loss!$A$2:$V$1300,12,FALSE),0)</f>
        <v>0</v>
      </c>
      <c r="J799" s="353">
        <f>+IFERROR(VLOOKUP($A799,Data_Loss!$A$2:$V$1300,13,FALSE),0)</f>
        <v>0</v>
      </c>
      <c r="K799" s="353">
        <f>+IFERROR(VLOOKUP($A799,Data_Loss!$A$2:$V$1300,14,FALSE),0)</f>
        <v>0</v>
      </c>
      <c r="L799" s="353">
        <f>+IFERROR(VLOOKUP($A799,Data_Loss!$A$2:$V$1300,15,FALSE),0)</f>
        <v>0</v>
      </c>
      <c r="M799" s="353">
        <f>+IFERROR(VLOOKUP($A799,Data_Loss!$A$2:$V$1300,16,FALSE),0)</f>
        <v>0</v>
      </c>
      <c r="N799" s="353">
        <f>+IFERROR(VLOOKUP($A799,Data_Loss!$A$2:$V$1300,17,FALSE),0)</f>
        <v>0</v>
      </c>
      <c r="O799" s="353">
        <f>+IFERROR(VLOOKUP($A799,Data_Loss!$A$2:$V$1300,18,FALSE),0)</f>
        <v>0</v>
      </c>
      <c r="P799" s="353">
        <f>+IFERROR(VLOOKUP($A799,Data_Loss!$A$2:$V$1300,19,FALSE),0)</f>
        <v>0</v>
      </c>
      <c r="Q799" s="353">
        <f>+IFERROR(VLOOKUP($A799,Data_Loss!$A$2:$V$1300,20,FALSE),0)</f>
        <v>0</v>
      </c>
      <c r="R799" s="353">
        <f>+IFERROR(VLOOKUP($A799,Data_Loss!$A$2:$V$1300,21,FALSE),0)</f>
        <v>0</v>
      </c>
      <c r="S799" s="353">
        <f>+IFERROR(VLOOKUP($A799,Data_Loss!$A$2:$V$1300,22,FALSE),0)</f>
        <v>2813</v>
      </c>
      <c r="T799" s="191">
        <f>+$I799*'10k &amp; MO'!C$7+$J799*'10k &amp; MO'!C$13+$K799*'10k &amp; MO'!C$19+$L799*'10k &amp; MO'!C$25+$M799*'10k &amp; MO'!C$31</f>
        <v>0</v>
      </c>
      <c r="U799" s="349">
        <f>+$I799*'10k &amp; MO'!D$7+$J799*'10k &amp; MO'!D$13+$K799*'10k &amp; MO'!D$19+$L799*'10k &amp; MO'!D$25+$M799*'10k &amp; MO'!D$31</f>
        <v>0</v>
      </c>
      <c r="V799" s="349">
        <f>+$I799*'10k &amp; MO'!E$7+$J799*'10k &amp; MO'!E$13+$K799*'10k &amp; MO'!E$19+$L799*'10k &amp; MO'!E$25+$M799*'10k &amp; MO'!E$31</f>
        <v>0</v>
      </c>
      <c r="W799" s="349">
        <f>+$I799*'10k &amp; MO'!F$7+$J799*'10k &amp; MO'!F$13+$K799*'10k &amp; MO'!F$19+$L799*'10k &amp; MO'!F$25+$M799*'10k &amp; MO'!F$31</f>
        <v>0</v>
      </c>
      <c r="X799" s="349">
        <f>+$I799*'10k &amp; MO'!G$7+$J799*'10k &amp; MO'!G$13+$K799*'10k &amp; MO'!G$19+$L799*'10k &amp; MO'!G$25+$M799*'10k &amp; MO'!G$31</f>
        <v>0</v>
      </c>
      <c r="Y799" s="349">
        <f>+$N799*'10k &amp; MO'!H$7+$O799*'10k &amp; MO'!H$13+$P799*'10k &amp; MO'!H$19+$Q799*'10k &amp; MO'!H$25+$R799*'10k &amp; MO'!H$31</f>
        <v>0</v>
      </c>
      <c r="Z799" s="349">
        <f>+$N799*'10k &amp; MO'!I$7+$O799*'10k &amp; MO'!I$13+$P799*'10k &amp; MO'!I$19+$Q799*'10k &amp; MO'!I$25+$R799*'10k &amp; MO'!I$31</f>
        <v>0</v>
      </c>
      <c r="AA799" s="349">
        <f>+$N799*'10k &amp; MO'!J$7+$O799*'10k &amp; MO'!J$13+$P799*'10k &amp; MO'!J$19+$Q799*'10k &amp; MO'!J$25+$R799*'10k &amp; MO'!J$31</f>
        <v>0</v>
      </c>
      <c r="AB799" s="349">
        <f>+$N799*'10k &amp; MO'!K$7+$O799*'10k &amp; MO'!K$13+$P799*'10k &amp; MO'!K$19+$Q799*'10k &amp; MO'!K$25+$R799*'10k &amp; MO'!K$31</f>
        <v>0</v>
      </c>
      <c r="AC799" s="349">
        <f>+$N799*'10k &amp; MO'!L$7+$O799*'10k &amp; MO'!L$13+$P799*'10k &amp; MO'!L$19+$Q799*'10k &amp; MO'!L$25+$R799*'10k &amp; MO'!L$31</f>
        <v>0</v>
      </c>
      <c r="AD799" s="350">
        <f>+S799*'10k &amp; MO'!O$7</f>
        <v>3730.038</v>
      </c>
      <c r="AF799" s="192" t="str">
        <f t="shared" si="108"/>
        <v>7182018</v>
      </c>
      <c r="AG799" s="192">
        <f>+IFERROR(VLOOKUP($AF799,'Limited Loss'!$F$5:$P$124,AG$3,FALSE),0)</f>
        <v>0</v>
      </c>
      <c r="AH799" s="193">
        <f>+IFERROR(VLOOKUP($AF799,'Limited Loss'!$F$5:$P$124,AH$3,FALSE),0)</f>
        <v>0</v>
      </c>
      <c r="AI799" s="193">
        <f>+IFERROR(VLOOKUP($AF799,'Limited Loss'!$F$5:$P$124,AI$3,FALSE),0)</f>
        <v>0</v>
      </c>
      <c r="AJ799" s="193">
        <f>+IFERROR(VLOOKUP($AF799,'Limited Loss'!$F$5:$P$124,AJ$3,FALSE),0)</f>
        <v>0</v>
      </c>
      <c r="AK799" s="100">
        <f>+IFERROR(VLOOKUP($AF799,'Limited Loss'!$F$5:$P$124,AK$3,FALSE),0)</f>
        <v>0</v>
      </c>
      <c r="AL799" s="193">
        <f>+IFERROR(VLOOKUP($AF799,'Limited Loss'!$F$5:$P$124,AL$3,FALSE),0)</f>
        <v>0</v>
      </c>
      <c r="AM799" s="193">
        <f>+IFERROR(VLOOKUP($AF799,'Limited Loss'!$F$5:$P$124,AM$3,FALSE),0)</f>
        <v>0</v>
      </c>
      <c r="AN799" s="193">
        <f>+IFERROR(VLOOKUP($AF799,'Limited Loss'!$F$5:$P$124,AN$3,FALSE),0)</f>
        <v>0</v>
      </c>
      <c r="AO799" s="193">
        <f>+IFERROR(VLOOKUP($AF799,'Limited Loss'!$F$5:$P$124,AO$3,FALSE),0)</f>
        <v>0</v>
      </c>
      <c r="AP799" s="100">
        <f>+IFERROR(VLOOKUP($AF799,'Limited Loss'!$F$5:$P$124,AP$3,FALSE),0)</f>
        <v>0</v>
      </c>
      <c r="AQ799" s="353"/>
      <c r="AR799" s="331">
        <f t="shared" si="109"/>
        <v>718</v>
      </c>
      <c r="AS799" s="332">
        <f t="shared" si="109"/>
        <v>2018</v>
      </c>
      <c r="AT799" s="349">
        <f t="shared" si="107"/>
        <v>0</v>
      </c>
      <c r="AU799" s="349">
        <f t="shared" si="107"/>
        <v>0</v>
      </c>
      <c r="AV799" s="349">
        <f t="shared" si="107"/>
        <v>0</v>
      </c>
      <c r="AW799" s="349">
        <f t="shared" si="107"/>
        <v>0</v>
      </c>
      <c r="AX799" s="350">
        <f t="shared" si="107"/>
        <v>0</v>
      </c>
      <c r="AY799" s="349">
        <f t="shared" si="114"/>
        <v>0</v>
      </c>
      <c r="AZ799" s="349">
        <f t="shared" si="114"/>
        <v>0</v>
      </c>
      <c r="BA799" s="349">
        <f t="shared" si="114"/>
        <v>0</v>
      </c>
      <c r="BB799" s="349">
        <f t="shared" si="114"/>
        <v>0</v>
      </c>
      <c r="BC799" s="349">
        <f t="shared" si="114"/>
        <v>0</v>
      </c>
      <c r="BD799" s="350">
        <f t="shared" si="114"/>
        <v>3730.038</v>
      </c>
      <c r="BE799" s="349">
        <f t="shared" si="111"/>
        <v>0</v>
      </c>
      <c r="BF799" s="375">
        <f t="shared" si="112"/>
        <v>0</v>
      </c>
      <c r="BG799" s="334">
        <f t="shared" si="113"/>
        <v>3730.038</v>
      </c>
    </row>
    <row r="800" spans="1:59" x14ac:dyDescent="0.2">
      <c r="A800" s="326" t="str">
        <f t="shared" si="110"/>
        <v>7212014</v>
      </c>
      <c r="B800" s="331">
        <v>721</v>
      </c>
      <c r="C800" s="327">
        <v>2014</v>
      </c>
      <c r="D800" s="353">
        <f>+IFERROR(VLOOKUP($A800,Data_Loss!$A$2:$V$1180,6,FALSE),0)</f>
        <v>0</v>
      </c>
      <c r="E800" s="353">
        <f>+IFERROR(VLOOKUP($A800,Data_Loss!$A$2:$V$1180,7,FALSE),0)</f>
        <v>0</v>
      </c>
      <c r="F800" s="353">
        <f>+IFERROR(VLOOKUP($A800,Data_Loss!$A$2:$V$1180,8,FALSE),0)</f>
        <v>0</v>
      </c>
      <c r="G800" s="353">
        <f>+IFERROR(VLOOKUP($A800,Data_Loss!$A$2:$V$1180,9,FALSE),0)</f>
        <v>0</v>
      </c>
      <c r="H800" s="353">
        <f>+IFERROR(VLOOKUP($A800,Data_Loss!$A$2:$V$1180,10,FALSE),0)</f>
        <v>0</v>
      </c>
      <c r="I800" s="353">
        <f>+IFERROR(VLOOKUP($A800,Data_Loss!$A$2:$V$1300,12,FALSE),0)</f>
        <v>0</v>
      </c>
      <c r="J800" s="353">
        <f>+IFERROR(VLOOKUP($A800,Data_Loss!$A$2:$V$1300,13,FALSE),0)</f>
        <v>0</v>
      </c>
      <c r="K800" s="353">
        <f>+IFERROR(VLOOKUP($A800,Data_Loss!$A$2:$V$1300,14,FALSE),0)</f>
        <v>0</v>
      </c>
      <c r="L800" s="353">
        <f>+IFERROR(VLOOKUP($A800,Data_Loss!$A$2:$V$1300,15,FALSE),0)</f>
        <v>0</v>
      </c>
      <c r="M800" s="353">
        <f>+IFERROR(VLOOKUP($A800,Data_Loss!$A$2:$V$1300,16,FALSE),0)</f>
        <v>0</v>
      </c>
      <c r="N800" s="353">
        <f>+IFERROR(VLOOKUP($A800,Data_Loss!$A$2:$V$1300,17,FALSE),0)</f>
        <v>0</v>
      </c>
      <c r="O800" s="353">
        <f>+IFERROR(VLOOKUP($A800,Data_Loss!$A$2:$V$1300,18,FALSE),0)</f>
        <v>0</v>
      </c>
      <c r="P800" s="353">
        <f>+IFERROR(VLOOKUP($A800,Data_Loss!$A$2:$V$1300,19,FALSE),0)</f>
        <v>0</v>
      </c>
      <c r="Q800" s="353">
        <f>+IFERROR(VLOOKUP($A800,Data_Loss!$A$2:$V$1300,20,FALSE),0)</f>
        <v>0</v>
      </c>
      <c r="R800" s="353">
        <f>+IFERROR(VLOOKUP($A800,Data_Loss!$A$2:$V$1300,21,FALSE),0)</f>
        <v>0</v>
      </c>
      <c r="S800" s="353">
        <f>+IFERROR(VLOOKUP($A800,Data_Loss!$A$2:$V$1300,22,FALSE),0)</f>
        <v>0</v>
      </c>
      <c r="T800" s="191">
        <f>+$I800*'10k &amp; MO'!C$3+$J800*'10k &amp; MO'!C$9+$K800*'10k &amp; MO'!C$15+$L800*'10k &amp; MO'!C$21+$M800*'10k &amp; MO'!C$27</f>
        <v>0</v>
      </c>
      <c r="U800" s="349">
        <f>+$I800*'10k &amp; MO'!D$3+$J800*'10k &amp; MO'!D$9+$K800*'10k &amp; MO'!D$15+$L800*'10k &amp; MO'!D$21+$M800*'10k &amp; MO'!D$27</f>
        <v>0</v>
      </c>
      <c r="V800" s="349">
        <f>+$I800*'10k &amp; MO'!E$3+$J800*'10k &amp; MO'!E$9+$K800*'10k &amp; MO'!E$15+$L800*'10k &amp; MO'!E$21+$M800*'10k &amp; MO'!E$27</f>
        <v>0</v>
      </c>
      <c r="W800" s="349">
        <f>+$I800*'10k &amp; MO'!F$3+$J800*'10k &amp; MO'!F$9+$K800*'10k &amp; MO'!F$15+$L800*'10k &amp; MO'!F$21+$M800*'10k &amp; MO'!F$27</f>
        <v>0</v>
      </c>
      <c r="X800" s="349">
        <f>+$I800*'10k &amp; MO'!G$3+$J800*'10k &amp; MO'!G$9+$K800*'10k &amp; MO'!G$15+$L800*'10k &amp; MO'!G$21+$M800*'10k &amp; MO'!G$27</f>
        <v>0</v>
      </c>
      <c r="Y800" s="349">
        <f>+$N800*'10k &amp; MO'!H$3+$O800*'10k &amp; MO'!H$9+$P800*'10k &amp; MO'!H$15+$Q800*'10k &amp; MO'!H$21+$R800*'10k &amp; MO'!H$27</f>
        <v>0</v>
      </c>
      <c r="Z800" s="349">
        <f>+$N800*'10k &amp; MO'!I$3+$O800*'10k &amp; MO'!I$9+$P800*'10k &amp; MO'!I$15+$Q800*'10k &amp; MO'!I$21+$R800*'10k &amp; MO'!I$27</f>
        <v>0</v>
      </c>
      <c r="AA800" s="349">
        <f>+$N800*'10k &amp; MO'!J$3+$O800*'10k &amp; MO'!J$9+$P800*'10k &amp; MO'!J$15+$Q800*'10k &amp; MO'!J$21+$R800*'10k &amp; MO'!J$27</f>
        <v>0</v>
      </c>
      <c r="AB800" s="349">
        <f>+$N800*'10k &amp; MO'!K$3+$O800*'10k &amp; MO'!K$9+$P800*'10k &amp; MO'!K$15+$Q800*'10k &amp; MO'!K$21+$R800*'10k &amp; MO'!K$27</f>
        <v>0</v>
      </c>
      <c r="AC800" s="349">
        <f>+$N800*'10k &amp; MO'!L$3+$O800*'10k &amp; MO'!L$9+$P800*'10k &amp; MO'!L$15+$Q800*'10k &amp; MO'!L$21+$R800*'10k &amp; MO'!L$27</f>
        <v>0</v>
      </c>
      <c r="AD800" s="350">
        <f>+S800*'10k &amp; MO'!O$3</f>
        <v>0</v>
      </c>
      <c r="AF800" s="192" t="str">
        <f t="shared" si="108"/>
        <v>7212014</v>
      </c>
      <c r="AG800" s="192">
        <f>+IFERROR(VLOOKUP($AF800,'Limited Loss'!$F$5:$P$124,AG$3,FALSE),0)</f>
        <v>0</v>
      </c>
      <c r="AH800" s="193">
        <f>+IFERROR(VLOOKUP($AF800,'Limited Loss'!$F$5:$P$124,AH$3,FALSE),0)</f>
        <v>0</v>
      </c>
      <c r="AI800" s="193">
        <f>+IFERROR(VLOOKUP($AF800,'Limited Loss'!$F$5:$P$124,AI$3,FALSE),0)</f>
        <v>0</v>
      </c>
      <c r="AJ800" s="193">
        <f>+IFERROR(VLOOKUP($AF800,'Limited Loss'!$F$5:$P$124,AJ$3,FALSE),0)</f>
        <v>0</v>
      </c>
      <c r="AK800" s="100">
        <f>+IFERROR(VLOOKUP($AF800,'Limited Loss'!$F$5:$P$124,AK$3,FALSE),0)</f>
        <v>0</v>
      </c>
      <c r="AL800" s="193">
        <f>+IFERROR(VLOOKUP($AF800,'Limited Loss'!$F$5:$P$124,AL$3,FALSE),0)</f>
        <v>0</v>
      </c>
      <c r="AM800" s="193">
        <f>+IFERROR(VLOOKUP($AF800,'Limited Loss'!$F$5:$P$124,AM$3,FALSE),0)</f>
        <v>0</v>
      </c>
      <c r="AN800" s="193">
        <f>+IFERROR(VLOOKUP($AF800,'Limited Loss'!$F$5:$P$124,AN$3,FALSE),0)</f>
        <v>0</v>
      </c>
      <c r="AO800" s="193">
        <f>+IFERROR(VLOOKUP($AF800,'Limited Loss'!$F$5:$P$124,AO$3,FALSE),0)</f>
        <v>0</v>
      </c>
      <c r="AP800" s="100">
        <f>+IFERROR(VLOOKUP($AF800,'Limited Loss'!$F$5:$P$124,AP$3,FALSE),0)</f>
        <v>0</v>
      </c>
      <c r="AQ800" s="353"/>
      <c r="AR800" s="331">
        <f t="shared" si="109"/>
        <v>721</v>
      </c>
      <c r="AS800" s="332">
        <f t="shared" si="109"/>
        <v>2014</v>
      </c>
      <c r="AT800" s="349">
        <f t="shared" si="107"/>
        <v>0</v>
      </c>
      <c r="AU800" s="349">
        <f t="shared" si="107"/>
        <v>0</v>
      </c>
      <c r="AV800" s="349">
        <f t="shared" si="107"/>
        <v>0</v>
      </c>
      <c r="AW800" s="349">
        <f t="shared" si="107"/>
        <v>0</v>
      </c>
      <c r="AX800" s="350">
        <f t="shared" si="107"/>
        <v>0</v>
      </c>
      <c r="AY800" s="349">
        <f t="shared" si="114"/>
        <v>0</v>
      </c>
      <c r="AZ800" s="349">
        <f t="shared" si="114"/>
        <v>0</v>
      </c>
      <c r="BA800" s="349">
        <f t="shared" si="114"/>
        <v>0</v>
      </c>
      <c r="BB800" s="349">
        <f t="shared" si="114"/>
        <v>0</v>
      </c>
      <c r="BC800" s="349">
        <f t="shared" si="114"/>
        <v>0</v>
      </c>
      <c r="BD800" s="350">
        <f t="shared" si="114"/>
        <v>0</v>
      </c>
      <c r="BE800" s="349">
        <f t="shared" si="111"/>
        <v>0</v>
      </c>
      <c r="BF800" s="375">
        <f t="shared" si="112"/>
        <v>0</v>
      </c>
      <c r="BG800" s="334">
        <f t="shared" si="113"/>
        <v>0</v>
      </c>
    </row>
    <row r="801" spans="1:59" x14ac:dyDescent="0.2">
      <c r="A801" s="326" t="str">
        <f t="shared" si="110"/>
        <v>7212015</v>
      </c>
      <c r="B801" s="331">
        <v>721</v>
      </c>
      <c r="C801" s="327">
        <v>2015</v>
      </c>
      <c r="D801" s="353">
        <f>+IFERROR(VLOOKUP($A801,Data_Loss!$A$2:$V$1180,6,FALSE),0)</f>
        <v>0</v>
      </c>
      <c r="E801" s="353">
        <f>+IFERROR(VLOOKUP($A801,Data_Loss!$A$2:$V$1180,7,FALSE),0)</f>
        <v>0</v>
      </c>
      <c r="F801" s="353">
        <f>+IFERROR(VLOOKUP($A801,Data_Loss!$A$2:$V$1180,8,FALSE),0)</f>
        <v>0</v>
      </c>
      <c r="G801" s="353">
        <f>+IFERROR(VLOOKUP($A801,Data_Loss!$A$2:$V$1180,9,FALSE),0)</f>
        <v>0</v>
      </c>
      <c r="H801" s="353">
        <f>+IFERROR(VLOOKUP($A801,Data_Loss!$A$2:$V$1180,10,FALSE),0)</f>
        <v>0</v>
      </c>
      <c r="I801" s="353">
        <f>+IFERROR(VLOOKUP($A801,Data_Loss!$A$2:$V$1300,12,FALSE),0)</f>
        <v>0</v>
      </c>
      <c r="J801" s="353">
        <f>+IFERROR(VLOOKUP($A801,Data_Loss!$A$2:$V$1300,13,FALSE),0)</f>
        <v>0</v>
      </c>
      <c r="K801" s="353">
        <f>+IFERROR(VLOOKUP($A801,Data_Loss!$A$2:$V$1300,14,FALSE),0)</f>
        <v>0</v>
      </c>
      <c r="L801" s="353">
        <f>+IFERROR(VLOOKUP($A801,Data_Loss!$A$2:$V$1300,15,FALSE),0)</f>
        <v>0</v>
      </c>
      <c r="M801" s="353">
        <f>+IFERROR(VLOOKUP($A801,Data_Loss!$A$2:$V$1300,16,FALSE),0)</f>
        <v>0</v>
      </c>
      <c r="N801" s="353">
        <f>+IFERROR(VLOOKUP($A801,Data_Loss!$A$2:$V$1300,17,FALSE),0)</f>
        <v>0</v>
      </c>
      <c r="O801" s="353">
        <f>+IFERROR(VLOOKUP($A801,Data_Loss!$A$2:$V$1300,18,FALSE),0)</f>
        <v>0</v>
      </c>
      <c r="P801" s="353">
        <f>+IFERROR(VLOOKUP($A801,Data_Loss!$A$2:$V$1300,19,FALSE),0)</f>
        <v>0</v>
      </c>
      <c r="Q801" s="353">
        <f>+IFERROR(VLOOKUP($A801,Data_Loss!$A$2:$V$1300,20,FALSE),0)</f>
        <v>0</v>
      </c>
      <c r="R801" s="353">
        <f>+IFERROR(VLOOKUP($A801,Data_Loss!$A$2:$V$1300,21,FALSE),0)</f>
        <v>0</v>
      </c>
      <c r="S801" s="353">
        <f>+IFERROR(VLOOKUP($A801,Data_Loss!$A$2:$V$1300,22,FALSE),0)</f>
        <v>0</v>
      </c>
      <c r="T801" s="191">
        <f>+$I801*'10k &amp; MO'!C$4+$J801*'10k &amp; MO'!C$10+$K801*'10k &amp; MO'!C$16+$L801*'10k &amp; MO'!C$22+$M801*'10k &amp; MO'!C$28</f>
        <v>0</v>
      </c>
      <c r="U801" s="349">
        <f>+$I801*'10k &amp; MO'!D$4+$J801*'10k &amp; MO'!D$10+$K801*'10k &amp; MO'!D$16+$L801*'10k &amp; MO'!D$22+$M801*'10k &amp; MO'!D$28</f>
        <v>0</v>
      </c>
      <c r="V801" s="349">
        <f>+$I801*'10k &amp; MO'!E$4+$J801*'10k &amp; MO'!E$10+$K801*'10k &amp; MO'!E$16+$L801*'10k &amp; MO'!E$22+$M801*'10k &amp; MO'!E$28</f>
        <v>0</v>
      </c>
      <c r="W801" s="349">
        <f>+$I801*'10k &amp; MO'!F$4+$J801*'10k &amp; MO'!F$10+$K801*'10k &amp; MO'!F$16+$L801*'10k &amp; MO'!F$22+$M801*'10k &amp; MO'!F$28</f>
        <v>0</v>
      </c>
      <c r="X801" s="349">
        <f>+$I801*'10k &amp; MO'!G$4+$J801*'10k &amp; MO'!G$10+$K801*'10k &amp; MO'!G$16+$L801*'10k &amp; MO'!G$22+$M801*'10k &amp; MO'!G$28</f>
        <v>0</v>
      </c>
      <c r="Y801" s="349">
        <f>+$N801*'10k &amp; MO'!H$4+$O801*'10k &amp; MO'!H$10+$P801*'10k &amp; MO'!H$16+$Q801*'10k &amp; MO'!H$22+$R801*'10k &amp; MO'!H$28</f>
        <v>0</v>
      </c>
      <c r="Z801" s="349">
        <f>+$N801*'10k &amp; MO'!I$4+$O801*'10k &amp; MO'!I$10+$P801*'10k &amp; MO'!I$16+$Q801*'10k &amp; MO'!I$22+$R801*'10k &amp; MO'!I$28</f>
        <v>0</v>
      </c>
      <c r="AA801" s="349">
        <f>+$N801*'10k &amp; MO'!J$4+$O801*'10k &amp; MO'!J$10+$P801*'10k &amp; MO'!J$16+$Q801*'10k &amp; MO'!J$22+$R801*'10k &amp; MO'!J$28</f>
        <v>0</v>
      </c>
      <c r="AB801" s="349">
        <f>+$N801*'10k &amp; MO'!K$4+$O801*'10k &amp; MO'!K$10+$P801*'10k &amp; MO'!K$16+$Q801*'10k &amp; MO'!K$22+$R801*'10k &amp; MO'!K$28</f>
        <v>0</v>
      </c>
      <c r="AC801" s="349">
        <f>+$N801*'10k &amp; MO'!L$4+$O801*'10k &amp; MO'!L$10+$P801*'10k &amp; MO'!L$16+$Q801*'10k &amp; MO'!L$22+$R801*'10k &amp; MO'!L$28</f>
        <v>0</v>
      </c>
      <c r="AD801" s="350">
        <f>+S801*'10k &amp; MO'!O$4</f>
        <v>0</v>
      </c>
      <c r="AF801" s="192" t="str">
        <f t="shared" si="108"/>
        <v>7212015</v>
      </c>
      <c r="AG801" s="192">
        <f>+IFERROR(VLOOKUP($AF801,'Limited Loss'!$F$5:$P$124,AG$3,FALSE),0)</f>
        <v>0</v>
      </c>
      <c r="AH801" s="193">
        <f>+IFERROR(VLOOKUP($AF801,'Limited Loss'!$F$5:$P$124,AH$3,FALSE),0)</f>
        <v>0</v>
      </c>
      <c r="AI801" s="193">
        <f>+IFERROR(VLOOKUP($AF801,'Limited Loss'!$F$5:$P$124,AI$3,FALSE),0)</f>
        <v>0</v>
      </c>
      <c r="AJ801" s="193">
        <f>+IFERROR(VLOOKUP($AF801,'Limited Loss'!$F$5:$P$124,AJ$3,FALSE),0)</f>
        <v>0</v>
      </c>
      <c r="AK801" s="100">
        <f>+IFERROR(VLOOKUP($AF801,'Limited Loss'!$F$5:$P$124,AK$3,FALSE),0)</f>
        <v>0</v>
      </c>
      <c r="AL801" s="193">
        <f>+IFERROR(VLOOKUP($AF801,'Limited Loss'!$F$5:$P$124,AL$3,FALSE),0)</f>
        <v>0</v>
      </c>
      <c r="AM801" s="193">
        <f>+IFERROR(VLOOKUP($AF801,'Limited Loss'!$F$5:$P$124,AM$3,FALSE),0)</f>
        <v>0</v>
      </c>
      <c r="AN801" s="193">
        <f>+IFERROR(VLOOKUP($AF801,'Limited Loss'!$F$5:$P$124,AN$3,FALSE),0)</f>
        <v>0</v>
      </c>
      <c r="AO801" s="193">
        <f>+IFERROR(VLOOKUP($AF801,'Limited Loss'!$F$5:$P$124,AO$3,FALSE),0)</f>
        <v>0</v>
      </c>
      <c r="AP801" s="100">
        <f>+IFERROR(VLOOKUP($AF801,'Limited Loss'!$F$5:$P$124,AP$3,FALSE),0)</f>
        <v>0</v>
      </c>
      <c r="AQ801" s="353"/>
      <c r="AR801" s="331">
        <f t="shared" si="109"/>
        <v>721</v>
      </c>
      <c r="AS801" s="332">
        <f t="shared" si="109"/>
        <v>2015</v>
      </c>
      <c r="AT801" s="349">
        <f t="shared" si="107"/>
        <v>0</v>
      </c>
      <c r="AU801" s="349">
        <f t="shared" si="107"/>
        <v>0</v>
      </c>
      <c r="AV801" s="349">
        <f t="shared" si="107"/>
        <v>0</v>
      </c>
      <c r="AW801" s="349">
        <f t="shared" si="107"/>
        <v>0</v>
      </c>
      <c r="AX801" s="350">
        <f t="shared" si="107"/>
        <v>0</v>
      </c>
      <c r="AY801" s="349">
        <f t="shared" si="114"/>
        <v>0</v>
      </c>
      <c r="AZ801" s="349">
        <f t="shared" si="114"/>
        <v>0</v>
      </c>
      <c r="BA801" s="349">
        <f t="shared" si="114"/>
        <v>0</v>
      </c>
      <c r="BB801" s="349">
        <f t="shared" si="114"/>
        <v>0</v>
      </c>
      <c r="BC801" s="349">
        <f t="shared" si="114"/>
        <v>0</v>
      </c>
      <c r="BD801" s="350">
        <f t="shared" si="114"/>
        <v>0</v>
      </c>
      <c r="BE801" s="349">
        <f t="shared" si="111"/>
        <v>0</v>
      </c>
      <c r="BF801" s="375">
        <f t="shared" si="112"/>
        <v>0</v>
      </c>
      <c r="BG801" s="334">
        <f t="shared" si="113"/>
        <v>0</v>
      </c>
    </row>
    <row r="802" spans="1:59" x14ac:dyDescent="0.2">
      <c r="A802" s="326" t="str">
        <f t="shared" si="110"/>
        <v>7212016</v>
      </c>
      <c r="B802" s="331">
        <v>721</v>
      </c>
      <c r="C802" s="327">
        <v>2016</v>
      </c>
      <c r="D802" s="353">
        <f>+IFERROR(VLOOKUP($A802,Data_Loss!$A$2:$V$1180,6,FALSE),0)</f>
        <v>0</v>
      </c>
      <c r="E802" s="353">
        <f>+IFERROR(VLOOKUP($A802,Data_Loss!$A$2:$V$1180,7,FALSE),0)</f>
        <v>0</v>
      </c>
      <c r="F802" s="353">
        <f>+IFERROR(VLOOKUP($A802,Data_Loss!$A$2:$V$1180,8,FALSE),0)</f>
        <v>0</v>
      </c>
      <c r="G802" s="353">
        <f>+IFERROR(VLOOKUP($A802,Data_Loss!$A$2:$V$1180,9,FALSE),0)</f>
        <v>0</v>
      </c>
      <c r="H802" s="353">
        <f>+IFERROR(VLOOKUP($A802,Data_Loss!$A$2:$V$1180,10,FALSE),0)</f>
        <v>0</v>
      </c>
      <c r="I802" s="353">
        <f>+IFERROR(VLOOKUP($A802,Data_Loss!$A$2:$V$1300,12,FALSE),0)</f>
        <v>0</v>
      </c>
      <c r="J802" s="353">
        <f>+IFERROR(VLOOKUP($A802,Data_Loss!$A$2:$V$1300,13,FALSE),0)</f>
        <v>0</v>
      </c>
      <c r="K802" s="353">
        <f>+IFERROR(VLOOKUP($A802,Data_Loss!$A$2:$V$1300,14,FALSE),0)</f>
        <v>0</v>
      </c>
      <c r="L802" s="353">
        <f>+IFERROR(VLOOKUP($A802,Data_Loss!$A$2:$V$1300,15,FALSE),0)</f>
        <v>0</v>
      </c>
      <c r="M802" s="353">
        <f>+IFERROR(VLOOKUP($A802,Data_Loss!$A$2:$V$1300,16,FALSE),0)</f>
        <v>0</v>
      </c>
      <c r="N802" s="353">
        <f>+IFERROR(VLOOKUP($A802,Data_Loss!$A$2:$V$1300,17,FALSE),0)</f>
        <v>0</v>
      </c>
      <c r="O802" s="353">
        <f>+IFERROR(VLOOKUP($A802,Data_Loss!$A$2:$V$1300,18,FALSE),0)</f>
        <v>0</v>
      </c>
      <c r="P802" s="353">
        <f>+IFERROR(VLOOKUP($A802,Data_Loss!$A$2:$V$1300,19,FALSE),0)</f>
        <v>0</v>
      </c>
      <c r="Q802" s="353">
        <f>+IFERROR(VLOOKUP($A802,Data_Loss!$A$2:$V$1300,20,FALSE),0)</f>
        <v>0</v>
      </c>
      <c r="R802" s="353">
        <f>+IFERROR(VLOOKUP($A802,Data_Loss!$A$2:$V$1300,21,FALSE),0)</f>
        <v>0</v>
      </c>
      <c r="S802" s="353">
        <f>+IFERROR(VLOOKUP($A802,Data_Loss!$A$2:$V$1300,22,FALSE),0)</f>
        <v>0</v>
      </c>
      <c r="T802" s="191">
        <f>+$I802*'10k &amp; MO'!C$5+$J802*'10k &amp; MO'!C$11+$K802*'10k &amp; MO'!C$17+$L802*'10k &amp; MO'!C$23+$M802*'10k &amp; MO'!C$29</f>
        <v>0</v>
      </c>
      <c r="U802" s="349">
        <f>+$I802*'10k &amp; MO'!D$5+$J802*'10k &amp; MO'!D$11+$K802*'10k &amp; MO'!D$17+$L802*'10k &amp; MO'!D$23+$M802*'10k &amp; MO'!D$29</f>
        <v>0</v>
      </c>
      <c r="V802" s="349">
        <f>+$I802*'10k &amp; MO'!E$5+$J802*'10k &amp; MO'!E$11+$K802*'10k &amp; MO'!E$17+$L802*'10k &amp; MO'!E$23+$M802*'10k &amp; MO'!E$29</f>
        <v>0</v>
      </c>
      <c r="W802" s="349">
        <f>+$I802*'10k &amp; MO'!F$5+$J802*'10k &amp; MO'!F$11+$K802*'10k &amp; MO'!F$17+$L802*'10k &amp; MO'!F$23+$M802*'10k &amp; MO'!F$29</f>
        <v>0</v>
      </c>
      <c r="X802" s="349">
        <f>+$I802*'10k &amp; MO'!G$5+$J802*'10k &amp; MO'!G$11+$K802*'10k &amp; MO'!G$17+$L802*'10k &amp; MO'!G$23+$M802*'10k &amp; MO'!G$29</f>
        <v>0</v>
      </c>
      <c r="Y802" s="349">
        <f>+$N802*'10k &amp; MO'!H$5+$O802*'10k &amp; MO'!H$11+$P802*'10k &amp; MO'!H$17+$Q802*'10k &amp; MO'!H$23+$R802*'10k &amp; MO'!H$29</f>
        <v>0</v>
      </c>
      <c r="Z802" s="349">
        <f>+$N802*'10k &amp; MO'!I$5+$O802*'10k &amp; MO'!I$11+$P802*'10k &amp; MO'!I$17+$Q802*'10k &amp; MO'!I$23+$R802*'10k &amp; MO'!I$29</f>
        <v>0</v>
      </c>
      <c r="AA802" s="349">
        <f>+$N802*'10k &amp; MO'!J$5+$O802*'10k &amp; MO'!J$11+$P802*'10k &amp; MO'!J$17+$Q802*'10k &amp; MO'!J$23+$R802*'10k &amp; MO'!J$29</f>
        <v>0</v>
      </c>
      <c r="AB802" s="349">
        <f>+$N802*'10k &amp; MO'!K$5+$O802*'10k &amp; MO'!K$11+$P802*'10k &amp; MO'!K$17+$Q802*'10k &amp; MO'!K$23+$R802*'10k &amp; MO'!K$29</f>
        <v>0</v>
      </c>
      <c r="AC802" s="349">
        <f>+$N802*'10k &amp; MO'!L$5+$O802*'10k &amp; MO'!L$11+$P802*'10k &amp; MO'!L$17+$Q802*'10k &amp; MO'!L$23+$R802*'10k &amp; MO'!L$29</f>
        <v>0</v>
      </c>
      <c r="AD802" s="350">
        <f>+S802*'10k &amp; MO'!O$5</f>
        <v>0</v>
      </c>
      <c r="AF802" s="192" t="str">
        <f t="shared" si="108"/>
        <v>7212016</v>
      </c>
      <c r="AG802" s="192">
        <f>+IFERROR(VLOOKUP($AF802,'Limited Loss'!$F$5:$P$124,AG$3,FALSE),0)</f>
        <v>0</v>
      </c>
      <c r="AH802" s="193">
        <f>+IFERROR(VLOOKUP($AF802,'Limited Loss'!$F$5:$P$124,AH$3,FALSE),0)</f>
        <v>0</v>
      </c>
      <c r="AI802" s="193">
        <f>+IFERROR(VLOOKUP($AF802,'Limited Loss'!$F$5:$P$124,AI$3,FALSE),0)</f>
        <v>0</v>
      </c>
      <c r="AJ802" s="193">
        <f>+IFERROR(VLOOKUP($AF802,'Limited Loss'!$F$5:$P$124,AJ$3,FALSE),0)</f>
        <v>0</v>
      </c>
      <c r="AK802" s="100">
        <f>+IFERROR(VLOOKUP($AF802,'Limited Loss'!$F$5:$P$124,AK$3,FALSE),0)</f>
        <v>0</v>
      </c>
      <c r="AL802" s="193">
        <f>+IFERROR(VLOOKUP($AF802,'Limited Loss'!$F$5:$P$124,AL$3,FALSE),0)</f>
        <v>0</v>
      </c>
      <c r="AM802" s="193">
        <f>+IFERROR(VLOOKUP($AF802,'Limited Loss'!$F$5:$P$124,AM$3,FALSE),0)</f>
        <v>0</v>
      </c>
      <c r="AN802" s="193">
        <f>+IFERROR(VLOOKUP($AF802,'Limited Loss'!$F$5:$P$124,AN$3,FALSE),0)</f>
        <v>0</v>
      </c>
      <c r="AO802" s="193">
        <f>+IFERROR(VLOOKUP($AF802,'Limited Loss'!$F$5:$P$124,AO$3,FALSE),0)</f>
        <v>0</v>
      </c>
      <c r="AP802" s="100">
        <f>+IFERROR(VLOOKUP($AF802,'Limited Loss'!$F$5:$P$124,AP$3,FALSE),0)</f>
        <v>0</v>
      </c>
      <c r="AQ802" s="353"/>
      <c r="AR802" s="331">
        <f t="shared" si="109"/>
        <v>721</v>
      </c>
      <c r="AS802" s="332">
        <f t="shared" si="109"/>
        <v>2016</v>
      </c>
      <c r="AT802" s="349">
        <f t="shared" si="107"/>
        <v>0</v>
      </c>
      <c r="AU802" s="349">
        <f t="shared" si="107"/>
        <v>0</v>
      </c>
      <c r="AV802" s="349">
        <f t="shared" si="107"/>
        <v>0</v>
      </c>
      <c r="AW802" s="349">
        <f t="shared" si="107"/>
        <v>0</v>
      </c>
      <c r="AX802" s="350">
        <f t="shared" si="107"/>
        <v>0</v>
      </c>
      <c r="AY802" s="349">
        <f t="shared" si="114"/>
        <v>0</v>
      </c>
      <c r="AZ802" s="349">
        <f t="shared" si="114"/>
        <v>0</v>
      </c>
      <c r="BA802" s="349">
        <f t="shared" si="114"/>
        <v>0</v>
      </c>
      <c r="BB802" s="349">
        <f t="shared" si="114"/>
        <v>0</v>
      </c>
      <c r="BC802" s="349">
        <f t="shared" si="114"/>
        <v>0</v>
      </c>
      <c r="BD802" s="350">
        <f t="shared" si="114"/>
        <v>0</v>
      </c>
      <c r="BE802" s="349">
        <f t="shared" si="111"/>
        <v>0</v>
      </c>
      <c r="BF802" s="375">
        <f t="shared" si="112"/>
        <v>0</v>
      </c>
      <c r="BG802" s="334">
        <f t="shared" si="113"/>
        <v>0</v>
      </c>
    </row>
    <row r="803" spans="1:59" x14ac:dyDescent="0.2">
      <c r="A803" s="326" t="str">
        <f t="shared" si="110"/>
        <v>7212017</v>
      </c>
      <c r="B803" s="331">
        <v>721</v>
      </c>
      <c r="C803" s="327">
        <v>2017</v>
      </c>
      <c r="D803" s="353">
        <f>+IFERROR(VLOOKUP($A803,Data_Loss!$A$2:$V$1180,6,FALSE),0)</f>
        <v>0</v>
      </c>
      <c r="E803" s="353">
        <f>+IFERROR(VLOOKUP($A803,Data_Loss!$A$2:$V$1180,7,FALSE),0)</f>
        <v>0</v>
      </c>
      <c r="F803" s="353">
        <f>+IFERROR(VLOOKUP($A803,Data_Loss!$A$2:$V$1180,8,FALSE),0)</f>
        <v>0</v>
      </c>
      <c r="G803" s="353">
        <f>+IFERROR(VLOOKUP($A803,Data_Loss!$A$2:$V$1180,9,FALSE),0)</f>
        <v>0</v>
      </c>
      <c r="H803" s="353">
        <f>+IFERROR(VLOOKUP($A803,Data_Loss!$A$2:$V$1180,10,FALSE),0)</f>
        <v>0</v>
      </c>
      <c r="I803" s="353">
        <f>+IFERROR(VLOOKUP($A803,Data_Loss!$A$2:$V$1300,12,FALSE),0)</f>
        <v>0</v>
      </c>
      <c r="J803" s="353">
        <f>+IFERROR(VLOOKUP($A803,Data_Loss!$A$2:$V$1300,13,FALSE),0)</f>
        <v>0</v>
      </c>
      <c r="K803" s="353">
        <f>+IFERROR(VLOOKUP($A803,Data_Loss!$A$2:$V$1300,14,FALSE),0)</f>
        <v>0</v>
      </c>
      <c r="L803" s="353">
        <f>+IFERROR(VLOOKUP($A803,Data_Loss!$A$2:$V$1300,15,FALSE),0)</f>
        <v>0</v>
      </c>
      <c r="M803" s="353">
        <f>+IFERROR(VLOOKUP($A803,Data_Loss!$A$2:$V$1300,16,FALSE),0)</f>
        <v>0</v>
      </c>
      <c r="N803" s="353">
        <f>+IFERROR(VLOOKUP($A803,Data_Loss!$A$2:$V$1300,17,FALSE),0)</f>
        <v>0</v>
      </c>
      <c r="O803" s="353">
        <f>+IFERROR(VLOOKUP($A803,Data_Loss!$A$2:$V$1300,18,FALSE),0)</f>
        <v>0</v>
      </c>
      <c r="P803" s="353">
        <f>+IFERROR(VLOOKUP($A803,Data_Loss!$A$2:$V$1300,19,FALSE),0)</f>
        <v>0</v>
      </c>
      <c r="Q803" s="353">
        <f>+IFERROR(VLOOKUP($A803,Data_Loss!$A$2:$V$1300,20,FALSE),0)</f>
        <v>0</v>
      </c>
      <c r="R803" s="353">
        <f>+IFERROR(VLOOKUP($A803,Data_Loss!$A$2:$V$1300,21,FALSE),0)</f>
        <v>0</v>
      </c>
      <c r="S803" s="353">
        <f>+IFERROR(VLOOKUP($A803,Data_Loss!$A$2:$V$1300,22,FALSE),0)</f>
        <v>0</v>
      </c>
      <c r="T803" s="191">
        <f>+$I803*'10k &amp; MO'!C$6+$J803*'10k &amp; MO'!C$12+$K803*'10k &amp; MO'!C$18+$L803*'10k &amp; MO'!C$24+$M803*'10k &amp; MO'!C$30</f>
        <v>0</v>
      </c>
      <c r="U803" s="349">
        <f>+$I803*'10k &amp; MO'!D$6+$J803*'10k &amp; MO'!D$12+$K803*'10k &amp; MO'!D$18+$L803*'10k &amp; MO'!D$24+$M803*'10k &amp; MO'!D$30</f>
        <v>0</v>
      </c>
      <c r="V803" s="349">
        <f>+$I803*'10k &amp; MO'!E$6+$J803*'10k &amp; MO'!E$12+$K803*'10k &amp; MO'!E$18+$L803*'10k &amp; MO'!E$24+$M803*'10k &amp; MO'!E$30</f>
        <v>0</v>
      </c>
      <c r="W803" s="349">
        <f>+$I803*'10k &amp; MO'!F$6+$J803*'10k &amp; MO'!F$12+$K803*'10k &amp; MO'!F$18+$L803*'10k &amp; MO'!F$24+$M803*'10k &amp; MO'!F$30</f>
        <v>0</v>
      </c>
      <c r="X803" s="349">
        <f>+$I803*'10k &amp; MO'!G$6+$J803*'10k &amp; MO'!G$12+$K803*'10k &amp; MO'!G$18+$L803*'10k &amp; MO'!G$24+$M803*'10k &amp; MO'!G$30</f>
        <v>0</v>
      </c>
      <c r="Y803" s="349">
        <f>+$N803*'10k &amp; MO'!H$6+$O803*'10k &amp; MO'!H$12+$P803*'10k &amp; MO'!H$18+$Q803*'10k &amp; MO'!H$24+$R803*'10k &amp; MO'!H$30</f>
        <v>0</v>
      </c>
      <c r="Z803" s="349">
        <f>+$N803*'10k &amp; MO'!I$6+$O803*'10k &amp; MO'!I$12+$P803*'10k &amp; MO'!I$18+$Q803*'10k &amp; MO'!I$24+$R803*'10k &amp; MO'!I$30</f>
        <v>0</v>
      </c>
      <c r="AA803" s="349">
        <f>+$N803*'10k &amp; MO'!J$6+$O803*'10k &amp; MO'!J$12+$P803*'10k &amp; MO'!J$18+$Q803*'10k &amp; MO'!J$24+$R803*'10k &amp; MO'!J$30</f>
        <v>0</v>
      </c>
      <c r="AB803" s="349">
        <f>+$N803*'10k &amp; MO'!K$6+$O803*'10k &amp; MO'!K$12+$P803*'10k &amp; MO'!K$18+$Q803*'10k &amp; MO'!K$24+$R803*'10k &amp; MO'!K$30</f>
        <v>0</v>
      </c>
      <c r="AC803" s="349">
        <f>+$N803*'10k &amp; MO'!L$6+$O803*'10k &amp; MO'!L$12+$P803*'10k &amp; MO'!L$18+$Q803*'10k &amp; MO'!L$24+$R803*'10k &amp; MO'!L$30</f>
        <v>0</v>
      </c>
      <c r="AD803" s="350">
        <f>+S803*'10k &amp; MO'!O$6</f>
        <v>0</v>
      </c>
      <c r="AF803" s="192" t="str">
        <f t="shared" si="108"/>
        <v>7212017</v>
      </c>
      <c r="AG803" s="192">
        <f>+IFERROR(VLOOKUP($AF803,'Limited Loss'!$F$5:$P$124,AG$3,FALSE),0)</f>
        <v>0</v>
      </c>
      <c r="AH803" s="193">
        <f>+IFERROR(VLOOKUP($AF803,'Limited Loss'!$F$5:$P$124,AH$3,FALSE),0)</f>
        <v>0</v>
      </c>
      <c r="AI803" s="193">
        <f>+IFERROR(VLOOKUP($AF803,'Limited Loss'!$F$5:$P$124,AI$3,FALSE),0)</f>
        <v>0</v>
      </c>
      <c r="AJ803" s="193">
        <f>+IFERROR(VLOOKUP($AF803,'Limited Loss'!$F$5:$P$124,AJ$3,FALSE),0)</f>
        <v>0</v>
      </c>
      <c r="AK803" s="100">
        <f>+IFERROR(VLOOKUP($AF803,'Limited Loss'!$F$5:$P$124,AK$3,FALSE),0)</f>
        <v>0</v>
      </c>
      <c r="AL803" s="193">
        <f>+IFERROR(VLOOKUP($AF803,'Limited Loss'!$F$5:$P$124,AL$3,FALSE),0)</f>
        <v>0</v>
      </c>
      <c r="AM803" s="193">
        <f>+IFERROR(VLOOKUP($AF803,'Limited Loss'!$F$5:$P$124,AM$3,FALSE),0)</f>
        <v>0</v>
      </c>
      <c r="AN803" s="193">
        <f>+IFERROR(VLOOKUP($AF803,'Limited Loss'!$F$5:$P$124,AN$3,FALSE),0)</f>
        <v>0</v>
      </c>
      <c r="AO803" s="193">
        <f>+IFERROR(VLOOKUP($AF803,'Limited Loss'!$F$5:$P$124,AO$3,FALSE),0)</f>
        <v>0</v>
      </c>
      <c r="AP803" s="100">
        <f>+IFERROR(VLOOKUP($AF803,'Limited Loss'!$F$5:$P$124,AP$3,FALSE),0)</f>
        <v>0</v>
      </c>
      <c r="AQ803" s="353"/>
      <c r="AR803" s="331">
        <f t="shared" si="109"/>
        <v>721</v>
      </c>
      <c r="AS803" s="332">
        <f t="shared" si="109"/>
        <v>2017</v>
      </c>
      <c r="AT803" s="349">
        <f t="shared" si="107"/>
        <v>0</v>
      </c>
      <c r="AU803" s="349">
        <f t="shared" si="107"/>
        <v>0</v>
      </c>
      <c r="AV803" s="349">
        <f t="shared" si="107"/>
        <v>0</v>
      </c>
      <c r="AW803" s="349">
        <f t="shared" si="107"/>
        <v>0</v>
      </c>
      <c r="AX803" s="350">
        <f t="shared" si="107"/>
        <v>0</v>
      </c>
      <c r="AY803" s="349">
        <f t="shared" si="114"/>
        <v>0</v>
      </c>
      <c r="AZ803" s="349">
        <f t="shared" si="114"/>
        <v>0</v>
      </c>
      <c r="BA803" s="349">
        <f t="shared" si="114"/>
        <v>0</v>
      </c>
      <c r="BB803" s="349">
        <f t="shared" si="114"/>
        <v>0</v>
      </c>
      <c r="BC803" s="349">
        <f t="shared" si="114"/>
        <v>0</v>
      </c>
      <c r="BD803" s="350">
        <f t="shared" si="114"/>
        <v>0</v>
      </c>
      <c r="BE803" s="349">
        <f t="shared" si="111"/>
        <v>0</v>
      </c>
      <c r="BF803" s="375">
        <f t="shared" si="112"/>
        <v>0</v>
      </c>
      <c r="BG803" s="334">
        <f t="shared" si="113"/>
        <v>0</v>
      </c>
    </row>
    <row r="804" spans="1:59" x14ac:dyDescent="0.2">
      <c r="A804" s="326" t="str">
        <f t="shared" si="110"/>
        <v>7212018</v>
      </c>
      <c r="B804" s="331">
        <v>721</v>
      </c>
      <c r="C804" s="327">
        <v>2018</v>
      </c>
      <c r="D804" s="353">
        <f>+IFERROR(VLOOKUP($A804,Data_Loss!$A$2:$V$1180,6,FALSE),0)</f>
        <v>0</v>
      </c>
      <c r="E804" s="353">
        <f>+IFERROR(VLOOKUP($A804,Data_Loss!$A$2:$V$1180,7,FALSE),0)</f>
        <v>0</v>
      </c>
      <c r="F804" s="353">
        <f>+IFERROR(VLOOKUP($A804,Data_Loss!$A$2:$V$1180,8,FALSE),0)</f>
        <v>0</v>
      </c>
      <c r="G804" s="353">
        <f>+IFERROR(VLOOKUP($A804,Data_Loss!$A$2:$V$1180,9,FALSE),0)</f>
        <v>0</v>
      </c>
      <c r="H804" s="353">
        <f>+IFERROR(VLOOKUP($A804,Data_Loss!$A$2:$V$1180,10,FALSE),0)</f>
        <v>0</v>
      </c>
      <c r="I804" s="353">
        <f>+IFERROR(VLOOKUP($A804,Data_Loss!$A$2:$V$1300,12,FALSE),0)</f>
        <v>0</v>
      </c>
      <c r="J804" s="353">
        <f>+IFERROR(VLOOKUP($A804,Data_Loss!$A$2:$V$1300,13,FALSE),0)</f>
        <v>0</v>
      </c>
      <c r="K804" s="353">
        <f>+IFERROR(VLOOKUP($A804,Data_Loss!$A$2:$V$1300,14,FALSE),0)</f>
        <v>0</v>
      </c>
      <c r="L804" s="353">
        <f>+IFERROR(VLOOKUP($A804,Data_Loss!$A$2:$V$1300,15,FALSE),0)</f>
        <v>0</v>
      </c>
      <c r="M804" s="353">
        <f>+IFERROR(VLOOKUP($A804,Data_Loss!$A$2:$V$1300,16,FALSE),0)</f>
        <v>0</v>
      </c>
      <c r="N804" s="353">
        <f>+IFERROR(VLOOKUP($A804,Data_Loss!$A$2:$V$1300,17,FALSE),0)</f>
        <v>0</v>
      </c>
      <c r="O804" s="353">
        <f>+IFERROR(VLOOKUP($A804,Data_Loss!$A$2:$V$1300,18,FALSE),0)</f>
        <v>0</v>
      </c>
      <c r="P804" s="353">
        <f>+IFERROR(VLOOKUP($A804,Data_Loss!$A$2:$V$1300,19,FALSE),0)</f>
        <v>0</v>
      </c>
      <c r="Q804" s="353">
        <f>+IFERROR(VLOOKUP($A804,Data_Loss!$A$2:$V$1300,20,FALSE),0)</f>
        <v>0</v>
      </c>
      <c r="R804" s="353">
        <f>+IFERROR(VLOOKUP($A804,Data_Loss!$A$2:$V$1300,21,FALSE),0)</f>
        <v>0</v>
      </c>
      <c r="S804" s="353">
        <f>+IFERROR(VLOOKUP($A804,Data_Loss!$A$2:$V$1300,22,FALSE),0)</f>
        <v>0</v>
      </c>
      <c r="T804" s="191">
        <f>+$I804*'10k &amp; MO'!C$7+$J804*'10k &amp; MO'!C$13+$K804*'10k &amp; MO'!C$19+$L804*'10k &amp; MO'!C$25+$M804*'10k &amp; MO'!C$31</f>
        <v>0</v>
      </c>
      <c r="U804" s="349">
        <f>+$I804*'10k &amp; MO'!D$7+$J804*'10k &amp; MO'!D$13+$K804*'10k &amp; MO'!D$19+$L804*'10k &amp; MO'!D$25+$M804*'10k &amp; MO'!D$31</f>
        <v>0</v>
      </c>
      <c r="V804" s="349">
        <f>+$I804*'10k &amp; MO'!E$7+$J804*'10k &amp; MO'!E$13+$K804*'10k &amp; MO'!E$19+$L804*'10k &amp; MO'!E$25+$M804*'10k &amp; MO'!E$31</f>
        <v>0</v>
      </c>
      <c r="W804" s="349">
        <f>+$I804*'10k &amp; MO'!F$7+$J804*'10k &amp; MO'!F$13+$K804*'10k &amp; MO'!F$19+$L804*'10k &amp; MO'!F$25+$M804*'10k &amp; MO'!F$31</f>
        <v>0</v>
      </c>
      <c r="X804" s="349">
        <f>+$I804*'10k &amp; MO'!G$7+$J804*'10k &amp; MO'!G$13+$K804*'10k &amp; MO'!G$19+$L804*'10k &amp; MO'!G$25+$M804*'10k &amp; MO'!G$31</f>
        <v>0</v>
      </c>
      <c r="Y804" s="349">
        <f>+$N804*'10k &amp; MO'!H$7+$O804*'10k &amp; MO'!H$13+$P804*'10k &amp; MO'!H$19+$Q804*'10k &amp; MO'!H$25+$R804*'10k &amp; MO'!H$31</f>
        <v>0</v>
      </c>
      <c r="Z804" s="349">
        <f>+$N804*'10k &amp; MO'!I$7+$O804*'10k &amp; MO'!I$13+$P804*'10k &amp; MO'!I$19+$Q804*'10k &amp; MO'!I$25+$R804*'10k &amp; MO'!I$31</f>
        <v>0</v>
      </c>
      <c r="AA804" s="349">
        <f>+$N804*'10k &amp; MO'!J$7+$O804*'10k &amp; MO'!J$13+$P804*'10k &amp; MO'!J$19+$Q804*'10k &amp; MO'!J$25+$R804*'10k &amp; MO'!J$31</f>
        <v>0</v>
      </c>
      <c r="AB804" s="349">
        <f>+$N804*'10k &amp; MO'!K$7+$O804*'10k &amp; MO'!K$13+$P804*'10k &amp; MO'!K$19+$Q804*'10k &amp; MO'!K$25+$R804*'10k &amp; MO'!K$31</f>
        <v>0</v>
      </c>
      <c r="AC804" s="349">
        <f>+$N804*'10k &amp; MO'!L$7+$O804*'10k &amp; MO'!L$13+$P804*'10k &amp; MO'!L$19+$Q804*'10k &amp; MO'!L$25+$R804*'10k &amp; MO'!L$31</f>
        <v>0</v>
      </c>
      <c r="AD804" s="350">
        <f>+S804*'10k &amp; MO'!O$7</f>
        <v>0</v>
      </c>
      <c r="AF804" s="192" t="str">
        <f t="shared" si="108"/>
        <v>7212018</v>
      </c>
      <c r="AG804" s="192">
        <f>+IFERROR(VLOOKUP($AF804,'Limited Loss'!$F$5:$P$124,AG$3,FALSE),0)</f>
        <v>0</v>
      </c>
      <c r="AH804" s="193">
        <f>+IFERROR(VLOOKUP($AF804,'Limited Loss'!$F$5:$P$124,AH$3,FALSE),0)</f>
        <v>0</v>
      </c>
      <c r="AI804" s="193">
        <f>+IFERROR(VLOOKUP($AF804,'Limited Loss'!$F$5:$P$124,AI$3,FALSE),0)</f>
        <v>0</v>
      </c>
      <c r="AJ804" s="193">
        <f>+IFERROR(VLOOKUP($AF804,'Limited Loss'!$F$5:$P$124,AJ$3,FALSE),0)</f>
        <v>0</v>
      </c>
      <c r="AK804" s="100">
        <f>+IFERROR(VLOOKUP($AF804,'Limited Loss'!$F$5:$P$124,AK$3,FALSE),0)</f>
        <v>0</v>
      </c>
      <c r="AL804" s="193">
        <f>+IFERROR(VLOOKUP($AF804,'Limited Loss'!$F$5:$P$124,AL$3,FALSE),0)</f>
        <v>0</v>
      </c>
      <c r="AM804" s="193">
        <f>+IFERROR(VLOOKUP($AF804,'Limited Loss'!$F$5:$P$124,AM$3,FALSE),0)</f>
        <v>0</v>
      </c>
      <c r="AN804" s="193">
        <f>+IFERROR(VLOOKUP($AF804,'Limited Loss'!$F$5:$P$124,AN$3,FALSE),0)</f>
        <v>0</v>
      </c>
      <c r="AO804" s="193">
        <f>+IFERROR(VLOOKUP($AF804,'Limited Loss'!$F$5:$P$124,AO$3,FALSE),0)</f>
        <v>0</v>
      </c>
      <c r="AP804" s="100">
        <f>+IFERROR(VLOOKUP($AF804,'Limited Loss'!$F$5:$P$124,AP$3,FALSE),0)</f>
        <v>0</v>
      </c>
      <c r="AQ804" s="353"/>
      <c r="AR804" s="331">
        <f t="shared" si="109"/>
        <v>721</v>
      </c>
      <c r="AS804" s="332">
        <f t="shared" si="109"/>
        <v>2018</v>
      </c>
      <c r="AT804" s="349">
        <f t="shared" si="107"/>
        <v>0</v>
      </c>
      <c r="AU804" s="349">
        <f t="shared" si="107"/>
        <v>0</v>
      </c>
      <c r="AV804" s="349">
        <f t="shared" si="107"/>
        <v>0</v>
      </c>
      <c r="AW804" s="349">
        <f t="shared" si="107"/>
        <v>0</v>
      </c>
      <c r="AX804" s="350">
        <f t="shared" si="107"/>
        <v>0</v>
      </c>
      <c r="AY804" s="349">
        <f t="shared" si="114"/>
        <v>0</v>
      </c>
      <c r="AZ804" s="349">
        <f t="shared" si="114"/>
        <v>0</v>
      </c>
      <c r="BA804" s="349">
        <f t="shared" si="114"/>
        <v>0</v>
      </c>
      <c r="BB804" s="349">
        <f t="shared" si="114"/>
        <v>0</v>
      </c>
      <c r="BC804" s="349">
        <f t="shared" si="114"/>
        <v>0</v>
      </c>
      <c r="BD804" s="350">
        <f t="shared" si="114"/>
        <v>0</v>
      </c>
      <c r="BE804" s="349">
        <f t="shared" si="111"/>
        <v>0</v>
      </c>
      <c r="BF804" s="375">
        <f t="shared" si="112"/>
        <v>0</v>
      </c>
      <c r="BG804" s="334">
        <f t="shared" si="113"/>
        <v>0</v>
      </c>
    </row>
    <row r="805" spans="1:59" x14ac:dyDescent="0.2">
      <c r="A805" s="326" t="str">
        <f t="shared" si="110"/>
        <v>7442014</v>
      </c>
      <c r="B805" s="331">
        <v>744</v>
      </c>
      <c r="C805" s="327">
        <v>2014</v>
      </c>
      <c r="D805" s="353">
        <f>+IFERROR(VLOOKUP($A805,Data_Loss!$A$2:$V$1180,6,FALSE),0)</f>
        <v>0</v>
      </c>
      <c r="E805" s="353">
        <f>+IFERROR(VLOOKUP($A805,Data_Loss!$A$2:$V$1180,7,FALSE),0)</f>
        <v>0</v>
      </c>
      <c r="F805" s="353">
        <f>+IFERROR(VLOOKUP($A805,Data_Loss!$A$2:$V$1180,8,FALSE),0)</f>
        <v>0</v>
      </c>
      <c r="G805" s="353">
        <f>+IFERROR(VLOOKUP($A805,Data_Loss!$A$2:$V$1180,9,FALSE),0)</f>
        <v>0</v>
      </c>
      <c r="H805" s="353">
        <f>+IFERROR(VLOOKUP($A805,Data_Loss!$A$2:$V$1180,10,FALSE),0)</f>
        <v>0</v>
      </c>
      <c r="I805" s="353">
        <f>+IFERROR(VLOOKUP($A805,Data_Loss!$A$2:$V$1300,12,FALSE),0)</f>
        <v>0</v>
      </c>
      <c r="J805" s="353">
        <f>+IFERROR(VLOOKUP($A805,Data_Loss!$A$2:$V$1300,13,FALSE),0)</f>
        <v>0</v>
      </c>
      <c r="K805" s="353">
        <f>+IFERROR(VLOOKUP($A805,Data_Loss!$A$2:$V$1300,14,FALSE),0)</f>
        <v>0</v>
      </c>
      <c r="L805" s="353">
        <f>+IFERROR(VLOOKUP($A805,Data_Loss!$A$2:$V$1300,15,FALSE),0)</f>
        <v>0</v>
      </c>
      <c r="M805" s="353">
        <f>+IFERROR(VLOOKUP($A805,Data_Loss!$A$2:$V$1300,16,FALSE),0)</f>
        <v>0</v>
      </c>
      <c r="N805" s="353">
        <f>+IFERROR(VLOOKUP($A805,Data_Loss!$A$2:$V$1300,17,FALSE),0)</f>
        <v>0</v>
      </c>
      <c r="O805" s="353">
        <f>+IFERROR(VLOOKUP($A805,Data_Loss!$A$2:$V$1300,18,FALSE),0)</f>
        <v>0</v>
      </c>
      <c r="P805" s="353">
        <f>+IFERROR(VLOOKUP($A805,Data_Loss!$A$2:$V$1300,19,FALSE),0)</f>
        <v>0</v>
      </c>
      <c r="Q805" s="353">
        <f>+IFERROR(VLOOKUP($A805,Data_Loss!$A$2:$V$1300,20,FALSE),0)</f>
        <v>0</v>
      </c>
      <c r="R805" s="353">
        <f>+IFERROR(VLOOKUP($A805,Data_Loss!$A$2:$V$1300,21,FALSE),0)</f>
        <v>0</v>
      </c>
      <c r="S805" s="353">
        <f>+IFERROR(VLOOKUP($A805,Data_Loss!$A$2:$V$1300,22,FALSE),0)</f>
        <v>0</v>
      </c>
      <c r="T805" s="191">
        <f>+$I805*'10k &amp; MO'!C$3+$J805*'10k &amp; MO'!C$9+$K805*'10k &amp; MO'!C$15+$L805*'10k &amp; MO'!C$21+$M805*'10k &amp; MO'!C$27</f>
        <v>0</v>
      </c>
      <c r="U805" s="349">
        <f>+$I805*'10k &amp; MO'!D$3+$J805*'10k &amp; MO'!D$9+$K805*'10k &amp; MO'!D$15+$L805*'10k &amp; MO'!D$21+$M805*'10k &amp; MO'!D$27</f>
        <v>0</v>
      </c>
      <c r="V805" s="349">
        <f>+$I805*'10k &amp; MO'!E$3+$J805*'10k &amp; MO'!E$9+$K805*'10k &amp; MO'!E$15+$L805*'10k &amp; MO'!E$21+$M805*'10k &amp; MO'!E$27</f>
        <v>0</v>
      </c>
      <c r="W805" s="349">
        <f>+$I805*'10k &amp; MO'!F$3+$J805*'10k &amp; MO'!F$9+$K805*'10k &amp; MO'!F$15+$L805*'10k &amp; MO'!F$21+$M805*'10k &amp; MO'!F$27</f>
        <v>0</v>
      </c>
      <c r="X805" s="349">
        <f>+$I805*'10k &amp; MO'!G$3+$J805*'10k &amp; MO'!G$9+$K805*'10k &amp; MO'!G$15+$L805*'10k &amp; MO'!G$21+$M805*'10k &amp; MO'!G$27</f>
        <v>0</v>
      </c>
      <c r="Y805" s="349">
        <f>+$N805*'10k &amp; MO'!H$3+$O805*'10k &amp; MO'!H$9+$P805*'10k &amp; MO'!H$15+$Q805*'10k &amp; MO'!H$21+$R805*'10k &amp; MO'!H$27</f>
        <v>0</v>
      </c>
      <c r="Z805" s="349">
        <f>+$N805*'10k &amp; MO'!I$3+$O805*'10k &amp; MO'!I$9+$P805*'10k &amp; MO'!I$15+$Q805*'10k &amp; MO'!I$21+$R805*'10k &amp; MO'!I$27</f>
        <v>0</v>
      </c>
      <c r="AA805" s="349">
        <f>+$N805*'10k &amp; MO'!J$3+$O805*'10k &amp; MO'!J$9+$P805*'10k &amp; MO'!J$15+$Q805*'10k &amp; MO'!J$21+$R805*'10k &amp; MO'!J$27</f>
        <v>0</v>
      </c>
      <c r="AB805" s="349">
        <f>+$N805*'10k &amp; MO'!K$3+$O805*'10k &amp; MO'!K$9+$P805*'10k &amp; MO'!K$15+$Q805*'10k &amp; MO'!K$21+$R805*'10k &amp; MO'!K$27</f>
        <v>0</v>
      </c>
      <c r="AC805" s="349">
        <f>+$N805*'10k &amp; MO'!L$3+$O805*'10k &amp; MO'!L$9+$P805*'10k &amp; MO'!L$15+$Q805*'10k &amp; MO'!L$21+$R805*'10k &amp; MO'!L$27</f>
        <v>0</v>
      </c>
      <c r="AD805" s="350">
        <f>+S805*'10k &amp; MO'!O$3</f>
        <v>0</v>
      </c>
      <c r="AF805" s="192" t="str">
        <f t="shared" si="108"/>
        <v>7442014</v>
      </c>
      <c r="AG805" s="192">
        <f>+IFERROR(VLOOKUP($AF805,'Limited Loss'!$F$5:$P$124,AG$3,FALSE),0)</f>
        <v>0</v>
      </c>
      <c r="AH805" s="193">
        <f>+IFERROR(VLOOKUP($AF805,'Limited Loss'!$F$5:$P$124,AH$3,FALSE),0)</f>
        <v>0</v>
      </c>
      <c r="AI805" s="193">
        <f>+IFERROR(VLOOKUP($AF805,'Limited Loss'!$F$5:$P$124,AI$3,FALSE),0)</f>
        <v>0</v>
      </c>
      <c r="AJ805" s="193">
        <f>+IFERROR(VLOOKUP($AF805,'Limited Loss'!$F$5:$P$124,AJ$3,FALSE),0)</f>
        <v>0</v>
      </c>
      <c r="AK805" s="100">
        <f>+IFERROR(VLOOKUP($AF805,'Limited Loss'!$F$5:$P$124,AK$3,FALSE),0)</f>
        <v>0</v>
      </c>
      <c r="AL805" s="193">
        <f>+IFERROR(VLOOKUP($AF805,'Limited Loss'!$F$5:$P$124,AL$3,FALSE),0)</f>
        <v>0</v>
      </c>
      <c r="AM805" s="193">
        <f>+IFERROR(VLOOKUP($AF805,'Limited Loss'!$F$5:$P$124,AM$3,FALSE),0)</f>
        <v>0</v>
      </c>
      <c r="AN805" s="193">
        <f>+IFERROR(VLOOKUP($AF805,'Limited Loss'!$F$5:$P$124,AN$3,FALSE),0)</f>
        <v>0</v>
      </c>
      <c r="AO805" s="193">
        <f>+IFERROR(VLOOKUP($AF805,'Limited Loss'!$F$5:$P$124,AO$3,FALSE),0)</f>
        <v>0</v>
      </c>
      <c r="AP805" s="100">
        <f>+IFERROR(VLOOKUP($AF805,'Limited Loss'!$F$5:$P$124,AP$3,FALSE),0)</f>
        <v>0</v>
      </c>
      <c r="AQ805" s="353"/>
      <c r="AR805" s="331">
        <f t="shared" si="109"/>
        <v>744</v>
      </c>
      <c r="AS805" s="332">
        <f t="shared" si="109"/>
        <v>2014</v>
      </c>
      <c r="AT805" s="349">
        <f t="shared" si="107"/>
        <v>0</v>
      </c>
      <c r="AU805" s="349">
        <f t="shared" si="107"/>
        <v>0</v>
      </c>
      <c r="AV805" s="349">
        <f t="shared" si="107"/>
        <v>0</v>
      </c>
      <c r="AW805" s="349">
        <f t="shared" si="107"/>
        <v>0</v>
      </c>
      <c r="AX805" s="350">
        <f t="shared" si="107"/>
        <v>0</v>
      </c>
      <c r="AY805" s="349">
        <f t="shared" si="114"/>
        <v>0</v>
      </c>
      <c r="AZ805" s="349">
        <f t="shared" si="114"/>
        <v>0</v>
      </c>
      <c r="BA805" s="349">
        <f t="shared" si="114"/>
        <v>0</v>
      </c>
      <c r="BB805" s="349">
        <f t="shared" si="114"/>
        <v>0</v>
      </c>
      <c r="BC805" s="349">
        <f t="shared" si="114"/>
        <v>0</v>
      </c>
      <c r="BD805" s="350">
        <f t="shared" si="114"/>
        <v>0</v>
      </c>
      <c r="BE805" s="349">
        <f t="shared" si="111"/>
        <v>0</v>
      </c>
      <c r="BF805" s="375">
        <f t="shared" si="112"/>
        <v>0</v>
      </c>
      <c r="BG805" s="334">
        <f t="shared" si="113"/>
        <v>0</v>
      </c>
    </row>
    <row r="806" spans="1:59" x14ac:dyDescent="0.2">
      <c r="A806" s="326" t="str">
        <f t="shared" si="110"/>
        <v>7442015</v>
      </c>
      <c r="B806" s="331">
        <v>744</v>
      </c>
      <c r="C806" s="327">
        <v>2015</v>
      </c>
      <c r="D806" s="353">
        <f>+IFERROR(VLOOKUP($A806,Data_Loss!$A$2:$V$1180,6,FALSE),0)</f>
        <v>0</v>
      </c>
      <c r="E806" s="353">
        <f>+IFERROR(VLOOKUP($A806,Data_Loss!$A$2:$V$1180,7,FALSE),0)</f>
        <v>0</v>
      </c>
      <c r="F806" s="353">
        <f>+IFERROR(VLOOKUP($A806,Data_Loss!$A$2:$V$1180,8,FALSE),0)</f>
        <v>0</v>
      </c>
      <c r="G806" s="353">
        <f>+IFERROR(VLOOKUP($A806,Data_Loss!$A$2:$V$1180,9,FALSE),0)</f>
        <v>0</v>
      </c>
      <c r="H806" s="353">
        <f>+IFERROR(VLOOKUP($A806,Data_Loss!$A$2:$V$1180,10,FALSE),0)</f>
        <v>0</v>
      </c>
      <c r="I806" s="353">
        <f>+IFERROR(VLOOKUP($A806,Data_Loss!$A$2:$V$1300,12,FALSE),0)</f>
        <v>0</v>
      </c>
      <c r="J806" s="353">
        <f>+IFERROR(VLOOKUP($A806,Data_Loss!$A$2:$V$1300,13,FALSE),0)</f>
        <v>0</v>
      </c>
      <c r="K806" s="353">
        <f>+IFERROR(VLOOKUP($A806,Data_Loss!$A$2:$V$1300,14,FALSE),0)</f>
        <v>0</v>
      </c>
      <c r="L806" s="353">
        <f>+IFERROR(VLOOKUP($A806,Data_Loss!$A$2:$V$1300,15,FALSE),0)</f>
        <v>0</v>
      </c>
      <c r="M806" s="353">
        <f>+IFERROR(VLOOKUP($A806,Data_Loss!$A$2:$V$1300,16,FALSE),0)</f>
        <v>0</v>
      </c>
      <c r="N806" s="353">
        <f>+IFERROR(VLOOKUP($A806,Data_Loss!$A$2:$V$1300,17,FALSE),0)</f>
        <v>0</v>
      </c>
      <c r="O806" s="353">
        <f>+IFERROR(VLOOKUP($A806,Data_Loss!$A$2:$V$1300,18,FALSE),0)</f>
        <v>0</v>
      </c>
      <c r="P806" s="353">
        <f>+IFERROR(VLOOKUP($A806,Data_Loss!$A$2:$V$1300,19,FALSE),0)</f>
        <v>0</v>
      </c>
      <c r="Q806" s="353">
        <f>+IFERROR(VLOOKUP($A806,Data_Loss!$A$2:$V$1300,20,FALSE),0)</f>
        <v>0</v>
      </c>
      <c r="R806" s="353">
        <f>+IFERROR(VLOOKUP($A806,Data_Loss!$A$2:$V$1300,21,FALSE),0)</f>
        <v>0</v>
      </c>
      <c r="S806" s="353">
        <f>+IFERROR(VLOOKUP($A806,Data_Loss!$A$2:$V$1300,22,FALSE),0)</f>
        <v>0</v>
      </c>
      <c r="T806" s="191">
        <f>+$I806*'10k &amp; MO'!C$4+$J806*'10k &amp; MO'!C$10+$K806*'10k &amp; MO'!C$16+$L806*'10k &amp; MO'!C$22+$M806*'10k &amp; MO'!C$28</f>
        <v>0</v>
      </c>
      <c r="U806" s="349">
        <f>+$I806*'10k &amp; MO'!D$4+$J806*'10k &amp; MO'!D$10+$K806*'10k &amp; MO'!D$16+$L806*'10k &amp; MO'!D$22+$M806*'10k &amp; MO'!D$28</f>
        <v>0</v>
      </c>
      <c r="V806" s="349">
        <f>+$I806*'10k &amp; MO'!E$4+$J806*'10k &amp; MO'!E$10+$K806*'10k &amp; MO'!E$16+$L806*'10k &amp; MO'!E$22+$M806*'10k &amp; MO'!E$28</f>
        <v>0</v>
      </c>
      <c r="W806" s="349">
        <f>+$I806*'10k &amp; MO'!F$4+$J806*'10k &amp; MO'!F$10+$K806*'10k &amp; MO'!F$16+$L806*'10k &amp; MO'!F$22+$M806*'10k &amp; MO'!F$28</f>
        <v>0</v>
      </c>
      <c r="X806" s="349">
        <f>+$I806*'10k &amp; MO'!G$4+$J806*'10k &amp; MO'!G$10+$K806*'10k &amp; MO'!G$16+$L806*'10k &amp; MO'!G$22+$M806*'10k &amp; MO'!G$28</f>
        <v>0</v>
      </c>
      <c r="Y806" s="349">
        <f>+$N806*'10k &amp; MO'!H$4+$O806*'10k &amp; MO'!H$10+$P806*'10k &amp; MO'!H$16+$Q806*'10k &amp; MO'!H$22+$R806*'10k &amp; MO'!H$28</f>
        <v>0</v>
      </c>
      <c r="Z806" s="349">
        <f>+$N806*'10k &amp; MO'!I$4+$O806*'10k &amp; MO'!I$10+$P806*'10k &amp; MO'!I$16+$Q806*'10k &amp; MO'!I$22+$R806*'10k &amp; MO'!I$28</f>
        <v>0</v>
      </c>
      <c r="AA806" s="349">
        <f>+$N806*'10k &amp; MO'!J$4+$O806*'10k &amp; MO'!J$10+$P806*'10k &amp; MO'!J$16+$Q806*'10k &amp; MO'!J$22+$R806*'10k &amp; MO'!J$28</f>
        <v>0</v>
      </c>
      <c r="AB806" s="349">
        <f>+$N806*'10k &amp; MO'!K$4+$O806*'10k &amp; MO'!K$10+$P806*'10k &amp; MO'!K$16+$Q806*'10k &amp; MO'!K$22+$R806*'10k &amp; MO'!K$28</f>
        <v>0</v>
      </c>
      <c r="AC806" s="349">
        <f>+$N806*'10k &amp; MO'!L$4+$O806*'10k &amp; MO'!L$10+$P806*'10k &amp; MO'!L$16+$Q806*'10k &amp; MO'!L$22+$R806*'10k &amp; MO'!L$28</f>
        <v>0</v>
      </c>
      <c r="AD806" s="350">
        <f>+S806*'10k &amp; MO'!O$4</f>
        <v>0</v>
      </c>
      <c r="AF806" s="192" t="str">
        <f t="shared" si="108"/>
        <v>7442015</v>
      </c>
      <c r="AG806" s="192">
        <f>+IFERROR(VLOOKUP($AF806,'Limited Loss'!$F$5:$P$124,AG$3,FALSE),0)</f>
        <v>0</v>
      </c>
      <c r="AH806" s="193">
        <f>+IFERROR(VLOOKUP($AF806,'Limited Loss'!$F$5:$P$124,AH$3,FALSE),0)</f>
        <v>0</v>
      </c>
      <c r="AI806" s="193">
        <f>+IFERROR(VLOOKUP($AF806,'Limited Loss'!$F$5:$P$124,AI$3,FALSE),0)</f>
        <v>0</v>
      </c>
      <c r="AJ806" s="193">
        <f>+IFERROR(VLOOKUP($AF806,'Limited Loss'!$F$5:$P$124,AJ$3,FALSE),0)</f>
        <v>0</v>
      </c>
      <c r="AK806" s="100">
        <f>+IFERROR(VLOOKUP($AF806,'Limited Loss'!$F$5:$P$124,AK$3,FALSE),0)</f>
        <v>0</v>
      </c>
      <c r="AL806" s="193">
        <f>+IFERROR(VLOOKUP($AF806,'Limited Loss'!$F$5:$P$124,AL$3,FALSE),0)</f>
        <v>0</v>
      </c>
      <c r="AM806" s="193">
        <f>+IFERROR(VLOOKUP($AF806,'Limited Loss'!$F$5:$P$124,AM$3,FALSE),0)</f>
        <v>0</v>
      </c>
      <c r="AN806" s="193">
        <f>+IFERROR(VLOOKUP($AF806,'Limited Loss'!$F$5:$P$124,AN$3,FALSE),0)</f>
        <v>0</v>
      </c>
      <c r="AO806" s="193">
        <f>+IFERROR(VLOOKUP($AF806,'Limited Loss'!$F$5:$P$124,AO$3,FALSE),0)</f>
        <v>0</v>
      </c>
      <c r="AP806" s="100">
        <f>+IFERROR(VLOOKUP($AF806,'Limited Loss'!$F$5:$P$124,AP$3,FALSE),0)</f>
        <v>0</v>
      </c>
      <c r="AQ806" s="353"/>
      <c r="AR806" s="331">
        <f t="shared" si="109"/>
        <v>744</v>
      </c>
      <c r="AS806" s="332">
        <f t="shared" si="109"/>
        <v>2015</v>
      </c>
      <c r="AT806" s="349">
        <f t="shared" si="107"/>
        <v>0</v>
      </c>
      <c r="AU806" s="349">
        <f t="shared" si="107"/>
        <v>0</v>
      </c>
      <c r="AV806" s="349">
        <f t="shared" si="107"/>
        <v>0</v>
      </c>
      <c r="AW806" s="349">
        <f t="shared" si="107"/>
        <v>0</v>
      </c>
      <c r="AX806" s="350">
        <f t="shared" si="107"/>
        <v>0</v>
      </c>
      <c r="AY806" s="349">
        <f t="shared" si="114"/>
        <v>0</v>
      </c>
      <c r="AZ806" s="349">
        <f t="shared" si="114"/>
        <v>0</v>
      </c>
      <c r="BA806" s="349">
        <f t="shared" si="114"/>
        <v>0</v>
      </c>
      <c r="BB806" s="349">
        <f t="shared" si="114"/>
        <v>0</v>
      </c>
      <c r="BC806" s="349">
        <f t="shared" si="114"/>
        <v>0</v>
      </c>
      <c r="BD806" s="350">
        <f t="shared" si="114"/>
        <v>0</v>
      </c>
      <c r="BE806" s="349">
        <f t="shared" si="111"/>
        <v>0</v>
      </c>
      <c r="BF806" s="375">
        <f t="shared" si="112"/>
        <v>0</v>
      </c>
      <c r="BG806" s="334">
        <f t="shared" si="113"/>
        <v>0</v>
      </c>
    </row>
    <row r="807" spans="1:59" x14ac:dyDescent="0.2">
      <c r="A807" s="326" t="str">
        <f t="shared" si="110"/>
        <v>7442016</v>
      </c>
      <c r="B807" s="331">
        <v>744</v>
      </c>
      <c r="C807" s="327">
        <v>2016</v>
      </c>
      <c r="D807" s="353">
        <f>+IFERROR(VLOOKUP($A807,Data_Loss!$A$2:$V$1180,6,FALSE),0)</f>
        <v>0</v>
      </c>
      <c r="E807" s="353">
        <f>+IFERROR(VLOOKUP($A807,Data_Loss!$A$2:$V$1180,7,FALSE),0)</f>
        <v>0</v>
      </c>
      <c r="F807" s="353">
        <f>+IFERROR(VLOOKUP($A807,Data_Loss!$A$2:$V$1180,8,FALSE),0)</f>
        <v>0</v>
      </c>
      <c r="G807" s="353">
        <f>+IFERROR(VLOOKUP($A807,Data_Loss!$A$2:$V$1180,9,FALSE),0)</f>
        <v>0</v>
      </c>
      <c r="H807" s="353">
        <f>+IFERROR(VLOOKUP($A807,Data_Loss!$A$2:$V$1180,10,FALSE),0)</f>
        <v>0</v>
      </c>
      <c r="I807" s="353">
        <f>+IFERROR(VLOOKUP($A807,Data_Loss!$A$2:$V$1300,12,FALSE),0)</f>
        <v>0</v>
      </c>
      <c r="J807" s="353">
        <f>+IFERROR(VLOOKUP($A807,Data_Loss!$A$2:$V$1300,13,FALSE),0)</f>
        <v>0</v>
      </c>
      <c r="K807" s="353">
        <f>+IFERROR(VLOOKUP($A807,Data_Loss!$A$2:$V$1300,14,FALSE),0)</f>
        <v>0</v>
      </c>
      <c r="L807" s="353">
        <f>+IFERROR(VLOOKUP($A807,Data_Loss!$A$2:$V$1300,15,FALSE),0)</f>
        <v>0</v>
      </c>
      <c r="M807" s="353">
        <f>+IFERROR(VLOOKUP($A807,Data_Loss!$A$2:$V$1300,16,FALSE),0)</f>
        <v>0</v>
      </c>
      <c r="N807" s="353">
        <f>+IFERROR(VLOOKUP($A807,Data_Loss!$A$2:$V$1300,17,FALSE),0)</f>
        <v>0</v>
      </c>
      <c r="O807" s="353">
        <f>+IFERROR(VLOOKUP($A807,Data_Loss!$A$2:$V$1300,18,FALSE),0)</f>
        <v>0</v>
      </c>
      <c r="P807" s="353">
        <f>+IFERROR(VLOOKUP($A807,Data_Loss!$A$2:$V$1300,19,FALSE),0)</f>
        <v>0</v>
      </c>
      <c r="Q807" s="353">
        <f>+IFERROR(VLOOKUP($A807,Data_Loss!$A$2:$V$1300,20,FALSE),0)</f>
        <v>0</v>
      </c>
      <c r="R807" s="353">
        <f>+IFERROR(VLOOKUP($A807,Data_Loss!$A$2:$V$1300,21,FALSE),0)</f>
        <v>0</v>
      </c>
      <c r="S807" s="353">
        <f>+IFERROR(VLOOKUP($A807,Data_Loss!$A$2:$V$1300,22,FALSE),0)</f>
        <v>0</v>
      </c>
      <c r="T807" s="191">
        <f>+$I807*'10k &amp; MO'!C$5+$J807*'10k &amp; MO'!C$11+$K807*'10k &amp; MO'!C$17+$L807*'10k &amp; MO'!C$23+$M807*'10k &amp; MO'!C$29</f>
        <v>0</v>
      </c>
      <c r="U807" s="349">
        <f>+$I807*'10k &amp; MO'!D$5+$J807*'10k &amp; MO'!D$11+$K807*'10k &amp; MO'!D$17+$L807*'10k &amp; MO'!D$23+$M807*'10k &amp; MO'!D$29</f>
        <v>0</v>
      </c>
      <c r="V807" s="349">
        <f>+$I807*'10k &amp; MO'!E$5+$J807*'10k &amp; MO'!E$11+$K807*'10k &amp; MO'!E$17+$L807*'10k &amp; MO'!E$23+$M807*'10k &amp; MO'!E$29</f>
        <v>0</v>
      </c>
      <c r="W807" s="349">
        <f>+$I807*'10k &amp; MO'!F$5+$J807*'10k &amp; MO'!F$11+$K807*'10k &amp; MO'!F$17+$L807*'10k &amp; MO'!F$23+$M807*'10k &amp; MO'!F$29</f>
        <v>0</v>
      </c>
      <c r="X807" s="349">
        <f>+$I807*'10k &amp; MO'!G$5+$J807*'10k &amp; MO'!G$11+$K807*'10k &amp; MO'!G$17+$L807*'10k &amp; MO'!G$23+$M807*'10k &amp; MO'!G$29</f>
        <v>0</v>
      </c>
      <c r="Y807" s="349">
        <f>+$N807*'10k &amp; MO'!H$5+$O807*'10k &amp; MO'!H$11+$P807*'10k &amp; MO'!H$17+$Q807*'10k &amp; MO'!H$23+$R807*'10k &amp; MO'!H$29</f>
        <v>0</v>
      </c>
      <c r="Z807" s="349">
        <f>+$N807*'10k &amp; MO'!I$5+$O807*'10k &amp; MO'!I$11+$P807*'10k &amp; MO'!I$17+$Q807*'10k &amp; MO'!I$23+$R807*'10k &amp; MO'!I$29</f>
        <v>0</v>
      </c>
      <c r="AA807" s="349">
        <f>+$N807*'10k &amp; MO'!J$5+$O807*'10k &amp; MO'!J$11+$P807*'10k &amp; MO'!J$17+$Q807*'10k &amp; MO'!J$23+$R807*'10k &amp; MO'!J$29</f>
        <v>0</v>
      </c>
      <c r="AB807" s="349">
        <f>+$N807*'10k &amp; MO'!K$5+$O807*'10k &amp; MO'!K$11+$P807*'10k &amp; MO'!K$17+$Q807*'10k &amp; MO'!K$23+$R807*'10k &amp; MO'!K$29</f>
        <v>0</v>
      </c>
      <c r="AC807" s="349">
        <f>+$N807*'10k &amp; MO'!L$5+$O807*'10k &amp; MO'!L$11+$P807*'10k &amp; MO'!L$17+$Q807*'10k &amp; MO'!L$23+$R807*'10k &amp; MO'!L$29</f>
        <v>0</v>
      </c>
      <c r="AD807" s="350">
        <f>+S807*'10k &amp; MO'!O$5</f>
        <v>0</v>
      </c>
      <c r="AF807" s="192" t="str">
        <f t="shared" si="108"/>
        <v>7442016</v>
      </c>
      <c r="AG807" s="192">
        <f>+IFERROR(VLOOKUP($AF807,'Limited Loss'!$F$5:$P$124,AG$3,FALSE),0)</f>
        <v>0</v>
      </c>
      <c r="AH807" s="193">
        <f>+IFERROR(VLOOKUP($AF807,'Limited Loss'!$F$5:$P$124,AH$3,FALSE),0)</f>
        <v>0</v>
      </c>
      <c r="AI807" s="193">
        <f>+IFERROR(VLOOKUP($AF807,'Limited Loss'!$F$5:$P$124,AI$3,FALSE),0)</f>
        <v>0</v>
      </c>
      <c r="AJ807" s="193">
        <f>+IFERROR(VLOOKUP($AF807,'Limited Loss'!$F$5:$P$124,AJ$3,FALSE),0)</f>
        <v>0</v>
      </c>
      <c r="AK807" s="100">
        <f>+IFERROR(VLOOKUP($AF807,'Limited Loss'!$F$5:$P$124,AK$3,FALSE),0)</f>
        <v>0</v>
      </c>
      <c r="AL807" s="193">
        <f>+IFERROR(VLOOKUP($AF807,'Limited Loss'!$F$5:$P$124,AL$3,FALSE),0)</f>
        <v>0</v>
      </c>
      <c r="AM807" s="193">
        <f>+IFERROR(VLOOKUP($AF807,'Limited Loss'!$F$5:$P$124,AM$3,FALSE),0)</f>
        <v>0</v>
      </c>
      <c r="AN807" s="193">
        <f>+IFERROR(VLOOKUP($AF807,'Limited Loss'!$F$5:$P$124,AN$3,FALSE),0)</f>
        <v>0</v>
      </c>
      <c r="AO807" s="193">
        <f>+IFERROR(VLOOKUP($AF807,'Limited Loss'!$F$5:$P$124,AO$3,FALSE),0)</f>
        <v>0</v>
      </c>
      <c r="AP807" s="100">
        <f>+IFERROR(VLOOKUP($AF807,'Limited Loss'!$F$5:$P$124,AP$3,FALSE),0)</f>
        <v>0</v>
      </c>
      <c r="AQ807" s="353"/>
      <c r="AR807" s="331">
        <f t="shared" si="109"/>
        <v>744</v>
      </c>
      <c r="AS807" s="332">
        <f t="shared" si="109"/>
        <v>2016</v>
      </c>
      <c r="AT807" s="349">
        <f t="shared" si="107"/>
        <v>0</v>
      </c>
      <c r="AU807" s="349">
        <f t="shared" si="107"/>
        <v>0</v>
      </c>
      <c r="AV807" s="349">
        <f t="shared" si="107"/>
        <v>0</v>
      </c>
      <c r="AW807" s="349">
        <f t="shared" si="107"/>
        <v>0</v>
      </c>
      <c r="AX807" s="350">
        <f t="shared" si="107"/>
        <v>0</v>
      </c>
      <c r="AY807" s="349">
        <f t="shared" si="114"/>
        <v>0</v>
      </c>
      <c r="AZ807" s="349">
        <f t="shared" si="114"/>
        <v>0</v>
      </c>
      <c r="BA807" s="349">
        <f t="shared" si="114"/>
        <v>0</v>
      </c>
      <c r="BB807" s="349">
        <f t="shared" si="114"/>
        <v>0</v>
      </c>
      <c r="BC807" s="349">
        <f t="shared" si="114"/>
        <v>0</v>
      </c>
      <c r="BD807" s="350">
        <f t="shared" si="114"/>
        <v>0</v>
      </c>
      <c r="BE807" s="349">
        <f t="shared" si="111"/>
        <v>0</v>
      </c>
      <c r="BF807" s="375">
        <f t="shared" si="112"/>
        <v>0</v>
      </c>
      <c r="BG807" s="334">
        <f t="shared" si="113"/>
        <v>0</v>
      </c>
    </row>
    <row r="808" spans="1:59" x14ac:dyDescent="0.2">
      <c r="A808" s="326" t="str">
        <f t="shared" si="110"/>
        <v>7442017</v>
      </c>
      <c r="B808" s="331">
        <v>744</v>
      </c>
      <c r="C808" s="327">
        <v>2017</v>
      </c>
      <c r="D808" s="353">
        <f>+IFERROR(VLOOKUP($A808,Data_Loss!$A$2:$V$1180,6,FALSE),0)</f>
        <v>0</v>
      </c>
      <c r="E808" s="353">
        <f>+IFERROR(VLOOKUP($A808,Data_Loss!$A$2:$V$1180,7,FALSE),0)</f>
        <v>0</v>
      </c>
      <c r="F808" s="353">
        <f>+IFERROR(VLOOKUP($A808,Data_Loss!$A$2:$V$1180,8,FALSE),0)</f>
        <v>0</v>
      </c>
      <c r="G808" s="353">
        <f>+IFERROR(VLOOKUP($A808,Data_Loss!$A$2:$V$1180,9,FALSE),0)</f>
        <v>0</v>
      </c>
      <c r="H808" s="353">
        <f>+IFERROR(VLOOKUP($A808,Data_Loss!$A$2:$V$1180,10,FALSE),0)</f>
        <v>1</v>
      </c>
      <c r="I808" s="353">
        <f>+IFERROR(VLOOKUP($A808,Data_Loss!$A$2:$V$1300,12,FALSE),0)</f>
        <v>0</v>
      </c>
      <c r="J808" s="353">
        <f>+IFERROR(VLOOKUP($A808,Data_Loss!$A$2:$V$1300,13,FALSE),0)</f>
        <v>0</v>
      </c>
      <c r="K808" s="353">
        <f>+IFERROR(VLOOKUP($A808,Data_Loss!$A$2:$V$1300,14,FALSE),0)</f>
        <v>0</v>
      </c>
      <c r="L808" s="353">
        <f>+IFERROR(VLOOKUP($A808,Data_Loss!$A$2:$V$1300,15,FALSE),0)</f>
        <v>0</v>
      </c>
      <c r="M808" s="353">
        <f>+IFERROR(VLOOKUP($A808,Data_Loss!$A$2:$V$1300,16,FALSE),0)</f>
        <v>36610</v>
      </c>
      <c r="N808" s="353">
        <f>+IFERROR(VLOOKUP($A808,Data_Loss!$A$2:$V$1300,17,FALSE),0)</f>
        <v>0</v>
      </c>
      <c r="O808" s="353">
        <f>+IFERROR(VLOOKUP($A808,Data_Loss!$A$2:$V$1300,18,FALSE),0)</f>
        <v>0</v>
      </c>
      <c r="P808" s="353">
        <f>+IFERROR(VLOOKUP($A808,Data_Loss!$A$2:$V$1300,19,FALSE),0)</f>
        <v>0</v>
      </c>
      <c r="Q808" s="353">
        <f>+IFERROR(VLOOKUP($A808,Data_Loss!$A$2:$V$1300,20,FALSE),0)</f>
        <v>0</v>
      </c>
      <c r="R808" s="353">
        <f>+IFERROR(VLOOKUP($A808,Data_Loss!$A$2:$V$1300,21,FALSE),0)</f>
        <v>12154</v>
      </c>
      <c r="S808" s="353">
        <f>+IFERROR(VLOOKUP($A808,Data_Loss!$A$2:$V$1300,22,FALSE),0)</f>
        <v>0</v>
      </c>
      <c r="T808" s="191">
        <f>+$I808*'10k &amp; MO'!C$6+$J808*'10k &amp; MO'!C$12+$K808*'10k &amp; MO'!C$18+$L808*'10k &amp; MO'!C$24+$M808*'10k &amp; MO'!C$30</f>
        <v>0</v>
      </c>
      <c r="U808" s="349">
        <f>+$I808*'10k &amp; MO'!D$6+$J808*'10k &amp; MO'!D$12+$K808*'10k &amp; MO'!D$18+$L808*'10k &amp; MO'!D$24+$M808*'10k &amp; MO'!D$30</f>
        <v>32.948999999999998</v>
      </c>
      <c r="V808" s="349">
        <f>+$I808*'10k &amp; MO'!E$6+$J808*'10k &amp; MO'!E$12+$K808*'10k &amp; MO'!E$18+$L808*'10k &amp; MO'!E$24+$M808*'10k &amp; MO'!E$30</f>
        <v>14559.797</v>
      </c>
      <c r="W808" s="349">
        <f>+$I808*'10k &amp; MO'!F$6+$J808*'10k &amp; MO'!F$12+$K808*'10k &amp; MO'!F$18+$L808*'10k &amp; MO'!F$24+$M808*'10k &amp; MO'!F$30</f>
        <v>6432.3769999999995</v>
      </c>
      <c r="X808" s="349">
        <f>+$I808*'10k &amp; MO'!G$6+$J808*'10k &amp; MO'!G$12+$K808*'10k &amp; MO'!G$18+$L808*'10k &amp; MO'!G$24+$M808*'10k &amp; MO'!G$30</f>
        <v>39996.425000000003</v>
      </c>
      <c r="Y808" s="349">
        <f>+$N808*'10k &amp; MO'!H$6+$O808*'10k &amp; MO'!H$12+$P808*'10k &amp; MO'!H$18+$Q808*'10k &amp; MO'!H$24+$R808*'10k &amp; MO'!H$30</f>
        <v>0</v>
      </c>
      <c r="Z808" s="349">
        <f>+$N808*'10k &amp; MO'!I$6+$O808*'10k &amp; MO'!I$12+$P808*'10k &amp; MO'!I$18+$Q808*'10k &amp; MO'!I$24+$R808*'10k &amp; MO'!I$30</f>
        <v>3.6461999999999999</v>
      </c>
      <c r="AA808" s="349">
        <f>+$N808*'10k &amp; MO'!J$6+$O808*'10k &amp; MO'!J$12+$P808*'10k &amp; MO'!J$18+$Q808*'10k &amp; MO'!J$24+$R808*'10k &amp; MO'!J$30</f>
        <v>4958.8319999999994</v>
      </c>
      <c r="AB808" s="349">
        <f>+$N808*'10k &amp; MO'!K$6+$O808*'10k &amp; MO'!K$12+$P808*'10k &amp; MO'!K$18+$Q808*'10k &amp; MO'!K$24+$R808*'10k &amp; MO'!K$30</f>
        <v>2501.2932000000001</v>
      </c>
      <c r="AC808" s="349">
        <f>+$N808*'10k &amp; MO'!L$6+$O808*'10k &amp; MO'!L$12+$P808*'10k &amp; MO'!L$18+$Q808*'10k &amp; MO'!L$24+$R808*'10k &amp; MO'!L$30</f>
        <v>17806.825400000002</v>
      </c>
      <c r="AD808" s="350">
        <f>+S808*'10k &amp; MO'!O$6</f>
        <v>0</v>
      </c>
      <c r="AF808" s="192" t="str">
        <f t="shared" si="108"/>
        <v>7442017</v>
      </c>
      <c r="AG808" s="192">
        <f>+IFERROR(VLOOKUP($AF808,'Limited Loss'!$F$5:$P$124,AG$3,FALSE),0)</f>
        <v>0</v>
      </c>
      <c r="AH808" s="193">
        <f>+IFERROR(VLOOKUP($AF808,'Limited Loss'!$F$5:$P$124,AH$3,FALSE),0)</f>
        <v>0</v>
      </c>
      <c r="AI808" s="193">
        <f>+IFERROR(VLOOKUP($AF808,'Limited Loss'!$F$5:$P$124,AI$3,FALSE),0)</f>
        <v>0</v>
      </c>
      <c r="AJ808" s="193">
        <f>+IFERROR(VLOOKUP($AF808,'Limited Loss'!$F$5:$P$124,AJ$3,FALSE),0)</f>
        <v>0</v>
      </c>
      <c r="AK808" s="100">
        <f>+IFERROR(VLOOKUP($AF808,'Limited Loss'!$F$5:$P$124,AK$3,FALSE),0)</f>
        <v>0</v>
      </c>
      <c r="AL808" s="193">
        <f>+IFERROR(VLOOKUP($AF808,'Limited Loss'!$F$5:$P$124,AL$3,FALSE),0)</f>
        <v>0</v>
      </c>
      <c r="AM808" s="193">
        <f>+IFERROR(VLOOKUP($AF808,'Limited Loss'!$F$5:$P$124,AM$3,FALSE),0)</f>
        <v>0</v>
      </c>
      <c r="AN808" s="193">
        <f>+IFERROR(VLOOKUP($AF808,'Limited Loss'!$F$5:$P$124,AN$3,FALSE),0)</f>
        <v>0</v>
      </c>
      <c r="AO808" s="193">
        <f>+IFERROR(VLOOKUP($AF808,'Limited Loss'!$F$5:$P$124,AO$3,FALSE),0)</f>
        <v>0</v>
      </c>
      <c r="AP808" s="100">
        <f>+IFERROR(VLOOKUP($AF808,'Limited Loss'!$F$5:$P$124,AP$3,FALSE),0)</f>
        <v>0</v>
      </c>
      <c r="AQ808" s="353"/>
      <c r="AR808" s="331">
        <f t="shared" si="109"/>
        <v>744</v>
      </c>
      <c r="AS808" s="332">
        <f t="shared" si="109"/>
        <v>2017</v>
      </c>
      <c r="AT808" s="349">
        <f t="shared" si="107"/>
        <v>0</v>
      </c>
      <c r="AU808" s="349">
        <f t="shared" si="107"/>
        <v>32.948999999999998</v>
      </c>
      <c r="AV808" s="349">
        <f t="shared" si="107"/>
        <v>14559.797</v>
      </c>
      <c r="AW808" s="349">
        <f t="shared" si="107"/>
        <v>6432.3769999999995</v>
      </c>
      <c r="AX808" s="350">
        <f t="shared" si="107"/>
        <v>39996.425000000003</v>
      </c>
      <c r="AY808" s="349">
        <f t="shared" si="114"/>
        <v>0</v>
      </c>
      <c r="AZ808" s="349">
        <f t="shared" si="114"/>
        <v>3.6461999999999999</v>
      </c>
      <c r="BA808" s="349">
        <f t="shared" si="114"/>
        <v>4958.8319999999994</v>
      </c>
      <c r="BB808" s="349">
        <f t="shared" si="114"/>
        <v>2501.2932000000001</v>
      </c>
      <c r="BC808" s="349">
        <f t="shared" si="114"/>
        <v>17806.825400000002</v>
      </c>
      <c r="BD808" s="350">
        <f t="shared" si="114"/>
        <v>0</v>
      </c>
      <c r="BE808" s="349">
        <f t="shared" si="111"/>
        <v>19555.224200000001</v>
      </c>
      <c r="BF808" s="375">
        <f t="shared" si="112"/>
        <v>66736.920600000012</v>
      </c>
      <c r="BG808" s="334">
        <f t="shared" si="113"/>
        <v>0</v>
      </c>
    </row>
    <row r="809" spans="1:59" x14ac:dyDescent="0.2">
      <c r="A809" s="326" t="str">
        <f t="shared" si="110"/>
        <v>7442018</v>
      </c>
      <c r="B809" s="331">
        <v>744</v>
      </c>
      <c r="C809" s="327">
        <v>2018</v>
      </c>
      <c r="D809" s="353">
        <f>+IFERROR(VLOOKUP($A809,Data_Loss!$A$2:$V$1180,6,FALSE),0)</f>
        <v>0</v>
      </c>
      <c r="E809" s="353">
        <f>+IFERROR(VLOOKUP($A809,Data_Loss!$A$2:$V$1180,7,FALSE),0)</f>
        <v>0</v>
      </c>
      <c r="F809" s="353">
        <f>+IFERROR(VLOOKUP($A809,Data_Loss!$A$2:$V$1180,8,FALSE),0)</f>
        <v>0</v>
      </c>
      <c r="G809" s="353">
        <f>+IFERROR(VLOOKUP($A809,Data_Loss!$A$2:$V$1180,9,FALSE),0)</f>
        <v>0</v>
      </c>
      <c r="H809" s="353">
        <f>+IFERROR(VLOOKUP($A809,Data_Loss!$A$2:$V$1180,10,FALSE),0)</f>
        <v>0</v>
      </c>
      <c r="I809" s="353">
        <f>+IFERROR(VLOOKUP($A809,Data_Loss!$A$2:$V$1300,12,FALSE),0)</f>
        <v>0</v>
      </c>
      <c r="J809" s="353">
        <f>+IFERROR(VLOOKUP($A809,Data_Loss!$A$2:$V$1300,13,FALSE),0)</f>
        <v>0</v>
      </c>
      <c r="K809" s="353">
        <f>+IFERROR(VLOOKUP($A809,Data_Loss!$A$2:$V$1300,14,FALSE),0)</f>
        <v>0</v>
      </c>
      <c r="L809" s="353">
        <f>+IFERROR(VLOOKUP($A809,Data_Loss!$A$2:$V$1300,15,FALSE),0)</f>
        <v>0</v>
      </c>
      <c r="M809" s="353">
        <f>+IFERROR(VLOOKUP($A809,Data_Loss!$A$2:$V$1300,16,FALSE),0)</f>
        <v>0</v>
      </c>
      <c r="N809" s="353">
        <f>+IFERROR(VLOOKUP($A809,Data_Loss!$A$2:$V$1300,17,FALSE),0)</f>
        <v>0</v>
      </c>
      <c r="O809" s="353">
        <f>+IFERROR(VLOOKUP($A809,Data_Loss!$A$2:$V$1300,18,FALSE),0)</f>
        <v>0</v>
      </c>
      <c r="P809" s="353">
        <f>+IFERROR(VLOOKUP($A809,Data_Loss!$A$2:$V$1300,19,FALSE),0)</f>
        <v>0</v>
      </c>
      <c r="Q809" s="353">
        <f>+IFERROR(VLOOKUP($A809,Data_Loss!$A$2:$V$1300,20,FALSE),0)</f>
        <v>0</v>
      </c>
      <c r="R809" s="353">
        <f>+IFERROR(VLOOKUP($A809,Data_Loss!$A$2:$V$1300,21,FALSE),0)</f>
        <v>0</v>
      </c>
      <c r="S809" s="353">
        <f>+IFERROR(VLOOKUP($A809,Data_Loss!$A$2:$V$1300,22,FALSE),0)</f>
        <v>0</v>
      </c>
      <c r="T809" s="191">
        <f>+$I809*'10k &amp; MO'!C$7+$J809*'10k &amp; MO'!C$13+$K809*'10k &amp; MO'!C$19+$L809*'10k &amp; MO'!C$25+$M809*'10k &amp; MO'!C$31</f>
        <v>0</v>
      </c>
      <c r="U809" s="349">
        <f>+$I809*'10k &amp; MO'!D$7+$J809*'10k &amp; MO'!D$13+$K809*'10k &amp; MO'!D$19+$L809*'10k &amp; MO'!D$25+$M809*'10k &amp; MO'!D$31</f>
        <v>0</v>
      </c>
      <c r="V809" s="349">
        <f>+$I809*'10k &amp; MO'!E$7+$J809*'10k &amp; MO'!E$13+$K809*'10k &amp; MO'!E$19+$L809*'10k &amp; MO'!E$25+$M809*'10k &amp; MO'!E$31</f>
        <v>0</v>
      </c>
      <c r="W809" s="349">
        <f>+$I809*'10k &amp; MO'!F$7+$J809*'10k &amp; MO'!F$13+$K809*'10k &amp; MO'!F$19+$L809*'10k &amp; MO'!F$25+$M809*'10k &amp; MO'!F$31</f>
        <v>0</v>
      </c>
      <c r="X809" s="349">
        <f>+$I809*'10k &amp; MO'!G$7+$J809*'10k &amp; MO'!G$13+$K809*'10k &amp; MO'!G$19+$L809*'10k &amp; MO'!G$25+$M809*'10k &amp; MO'!G$31</f>
        <v>0</v>
      </c>
      <c r="Y809" s="349">
        <f>+$N809*'10k &amp; MO'!H$7+$O809*'10k &amp; MO'!H$13+$P809*'10k &amp; MO'!H$19+$Q809*'10k &amp; MO'!H$25+$R809*'10k &amp; MO'!H$31</f>
        <v>0</v>
      </c>
      <c r="Z809" s="349">
        <f>+$N809*'10k &amp; MO'!I$7+$O809*'10k &amp; MO'!I$13+$P809*'10k &amp; MO'!I$19+$Q809*'10k &amp; MO'!I$25+$R809*'10k &amp; MO'!I$31</f>
        <v>0</v>
      </c>
      <c r="AA809" s="349">
        <f>+$N809*'10k &amp; MO'!J$7+$O809*'10k &amp; MO'!J$13+$P809*'10k &amp; MO'!J$19+$Q809*'10k &amp; MO'!J$25+$R809*'10k &amp; MO'!J$31</f>
        <v>0</v>
      </c>
      <c r="AB809" s="349">
        <f>+$N809*'10k &amp; MO'!K$7+$O809*'10k &amp; MO'!K$13+$P809*'10k &amp; MO'!K$19+$Q809*'10k &amp; MO'!K$25+$R809*'10k &amp; MO'!K$31</f>
        <v>0</v>
      </c>
      <c r="AC809" s="349">
        <f>+$N809*'10k &amp; MO'!L$7+$O809*'10k &amp; MO'!L$13+$P809*'10k &amp; MO'!L$19+$Q809*'10k &amp; MO'!L$25+$R809*'10k &amp; MO'!L$31</f>
        <v>0</v>
      </c>
      <c r="AD809" s="350">
        <f>+S809*'10k &amp; MO'!O$7</f>
        <v>0</v>
      </c>
      <c r="AF809" s="192" t="str">
        <f t="shared" si="108"/>
        <v>7442018</v>
      </c>
      <c r="AG809" s="192">
        <f>+IFERROR(VLOOKUP($AF809,'Limited Loss'!$F$5:$P$124,AG$3,FALSE),0)</f>
        <v>0</v>
      </c>
      <c r="AH809" s="193">
        <f>+IFERROR(VLOOKUP($AF809,'Limited Loss'!$F$5:$P$124,AH$3,FALSE),0)</f>
        <v>0</v>
      </c>
      <c r="AI809" s="193">
        <f>+IFERROR(VLOOKUP($AF809,'Limited Loss'!$F$5:$P$124,AI$3,FALSE),0)</f>
        <v>0</v>
      </c>
      <c r="AJ809" s="193">
        <f>+IFERROR(VLOOKUP($AF809,'Limited Loss'!$F$5:$P$124,AJ$3,FALSE),0)</f>
        <v>0</v>
      </c>
      <c r="AK809" s="100">
        <f>+IFERROR(VLOOKUP($AF809,'Limited Loss'!$F$5:$P$124,AK$3,FALSE),0)</f>
        <v>0</v>
      </c>
      <c r="AL809" s="193">
        <f>+IFERROR(VLOOKUP($AF809,'Limited Loss'!$F$5:$P$124,AL$3,FALSE),0)</f>
        <v>0</v>
      </c>
      <c r="AM809" s="193">
        <f>+IFERROR(VLOOKUP($AF809,'Limited Loss'!$F$5:$P$124,AM$3,FALSE),0)</f>
        <v>0</v>
      </c>
      <c r="AN809" s="193">
        <f>+IFERROR(VLOOKUP($AF809,'Limited Loss'!$F$5:$P$124,AN$3,FALSE),0)</f>
        <v>0</v>
      </c>
      <c r="AO809" s="193">
        <f>+IFERROR(VLOOKUP($AF809,'Limited Loss'!$F$5:$P$124,AO$3,FALSE),0)</f>
        <v>0</v>
      </c>
      <c r="AP809" s="100">
        <f>+IFERROR(VLOOKUP($AF809,'Limited Loss'!$F$5:$P$124,AP$3,FALSE),0)</f>
        <v>0</v>
      </c>
      <c r="AQ809" s="353"/>
      <c r="AR809" s="331">
        <f t="shared" si="109"/>
        <v>744</v>
      </c>
      <c r="AS809" s="332">
        <f t="shared" si="109"/>
        <v>2018</v>
      </c>
      <c r="AT809" s="349">
        <f t="shared" si="107"/>
        <v>0</v>
      </c>
      <c r="AU809" s="349">
        <f t="shared" si="107"/>
        <v>0</v>
      </c>
      <c r="AV809" s="349">
        <f t="shared" si="107"/>
        <v>0</v>
      </c>
      <c r="AW809" s="349">
        <f t="shared" si="107"/>
        <v>0</v>
      </c>
      <c r="AX809" s="350">
        <f t="shared" si="107"/>
        <v>0</v>
      </c>
      <c r="AY809" s="349">
        <f t="shared" si="114"/>
        <v>0</v>
      </c>
      <c r="AZ809" s="349">
        <f t="shared" si="114"/>
        <v>0</v>
      </c>
      <c r="BA809" s="349">
        <f t="shared" si="114"/>
        <v>0</v>
      </c>
      <c r="BB809" s="349">
        <f t="shared" si="114"/>
        <v>0</v>
      </c>
      <c r="BC809" s="349">
        <f t="shared" si="114"/>
        <v>0</v>
      </c>
      <c r="BD809" s="350">
        <f t="shared" si="114"/>
        <v>0</v>
      </c>
      <c r="BE809" s="349">
        <f t="shared" si="111"/>
        <v>0</v>
      </c>
      <c r="BF809" s="375">
        <f t="shared" si="112"/>
        <v>0</v>
      </c>
      <c r="BG809" s="334">
        <f t="shared" si="113"/>
        <v>0</v>
      </c>
    </row>
    <row r="810" spans="1:59" x14ac:dyDescent="0.2">
      <c r="A810" s="326" t="str">
        <f t="shared" si="110"/>
        <v>7512014</v>
      </c>
      <c r="B810" s="331">
        <v>751</v>
      </c>
      <c r="C810" s="327">
        <v>2014</v>
      </c>
      <c r="D810" s="353">
        <f>+IFERROR(VLOOKUP($A810,Data_Loss!$A$2:$V$1180,6,FALSE),0)</f>
        <v>0</v>
      </c>
      <c r="E810" s="353">
        <f>+IFERROR(VLOOKUP($A810,Data_Loss!$A$2:$V$1180,7,FALSE),0)</f>
        <v>0</v>
      </c>
      <c r="F810" s="353">
        <f>+IFERROR(VLOOKUP($A810,Data_Loss!$A$2:$V$1180,8,FALSE),0)</f>
        <v>0</v>
      </c>
      <c r="G810" s="353">
        <f>+IFERROR(VLOOKUP($A810,Data_Loss!$A$2:$V$1180,9,FALSE),0)</f>
        <v>0</v>
      </c>
      <c r="H810" s="353">
        <f>+IFERROR(VLOOKUP($A810,Data_Loss!$A$2:$V$1180,10,FALSE),0)</f>
        <v>2</v>
      </c>
      <c r="I810" s="353">
        <f>+IFERROR(VLOOKUP($A810,Data_Loss!$A$2:$V$1300,12,FALSE),0)</f>
        <v>0</v>
      </c>
      <c r="J810" s="353">
        <f>+IFERROR(VLOOKUP($A810,Data_Loss!$A$2:$V$1300,13,FALSE),0)</f>
        <v>0</v>
      </c>
      <c r="K810" s="353">
        <f>+IFERROR(VLOOKUP($A810,Data_Loss!$A$2:$V$1300,14,FALSE),0)</f>
        <v>0</v>
      </c>
      <c r="L810" s="353">
        <f>+IFERROR(VLOOKUP($A810,Data_Loss!$A$2:$V$1300,15,FALSE),0)</f>
        <v>0</v>
      </c>
      <c r="M810" s="353">
        <f>+IFERROR(VLOOKUP($A810,Data_Loss!$A$2:$V$1300,16,FALSE),0)</f>
        <v>17131</v>
      </c>
      <c r="N810" s="353">
        <f>+IFERROR(VLOOKUP($A810,Data_Loss!$A$2:$V$1300,17,FALSE),0)</f>
        <v>0</v>
      </c>
      <c r="O810" s="353">
        <f>+IFERROR(VLOOKUP($A810,Data_Loss!$A$2:$V$1300,18,FALSE),0)</f>
        <v>0</v>
      </c>
      <c r="P810" s="353">
        <f>+IFERROR(VLOOKUP($A810,Data_Loss!$A$2:$V$1300,19,FALSE),0)</f>
        <v>0</v>
      </c>
      <c r="Q810" s="353">
        <f>+IFERROR(VLOOKUP($A810,Data_Loss!$A$2:$V$1300,20,FALSE),0)</f>
        <v>0</v>
      </c>
      <c r="R810" s="353">
        <f>+IFERROR(VLOOKUP($A810,Data_Loss!$A$2:$V$1300,21,FALSE),0)</f>
        <v>12257</v>
      </c>
      <c r="S810" s="353">
        <f>+IFERROR(VLOOKUP($A810,Data_Loss!$A$2:$V$1300,22,FALSE),0)</f>
        <v>1268</v>
      </c>
      <c r="T810" s="191">
        <f>+$I810*'10k &amp; MO'!C$3+$J810*'10k &amp; MO'!C$9+$K810*'10k &amp; MO'!C$15+$L810*'10k &amp; MO'!C$21+$M810*'10k &amp; MO'!C$27</f>
        <v>0</v>
      </c>
      <c r="U810" s="349">
        <f>+$I810*'10k &amp; MO'!D$3+$J810*'10k &amp; MO'!D$9+$K810*'10k &amp; MO'!D$15+$L810*'10k &amp; MO'!D$21+$M810*'10k &amp; MO'!D$27</f>
        <v>0</v>
      </c>
      <c r="V810" s="349">
        <f>+$I810*'10k &amp; MO'!E$3+$J810*'10k &amp; MO'!E$9+$K810*'10k &amp; MO'!E$15+$L810*'10k &amp; MO'!E$21+$M810*'10k &amp; MO'!E$27</f>
        <v>0</v>
      </c>
      <c r="W810" s="349">
        <f>+$I810*'10k &amp; MO'!F$3+$J810*'10k &amp; MO'!F$9+$K810*'10k &amp; MO'!F$15+$L810*'10k &amp; MO'!F$21+$M810*'10k &amp; MO'!F$27</f>
        <v>0</v>
      </c>
      <c r="X810" s="349">
        <f>+$I810*'10k &amp; MO'!G$3+$J810*'10k &amp; MO'!G$9+$K810*'10k &amp; MO'!G$15+$L810*'10k &amp; MO'!G$21+$M810*'10k &amp; MO'!G$27</f>
        <v>19392.291999999998</v>
      </c>
      <c r="Y810" s="349">
        <f>+$N810*'10k &amp; MO'!H$3+$O810*'10k &amp; MO'!H$9+$P810*'10k &amp; MO'!H$15+$Q810*'10k &amp; MO'!H$21+$R810*'10k &amp; MO'!H$27</f>
        <v>0</v>
      </c>
      <c r="Z810" s="349">
        <f>+$N810*'10k &amp; MO'!I$3+$O810*'10k &amp; MO'!I$9+$P810*'10k &amp; MO'!I$15+$Q810*'10k &amp; MO'!I$21+$R810*'10k &amp; MO'!I$27</f>
        <v>0</v>
      </c>
      <c r="AA810" s="349">
        <f>+$N810*'10k &amp; MO'!J$3+$O810*'10k &amp; MO'!J$9+$P810*'10k &amp; MO'!J$15+$Q810*'10k &amp; MO'!J$21+$R810*'10k &amp; MO'!J$27</f>
        <v>0</v>
      </c>
      <c r="AB810" s="349">
        <f>+$N810*'10k &amp; MO'!K$3+$O810*'10k &amp; MO'!K$9+$P810*'10k &amp; MO'!K$15+$Q810*'10k &amp; MO'!K$21+$R810*'10k &amp; MO'!K$27</f>
        <v>0</v>
      </c>
      <c r="AC810" s="349">
        <f>+$N810*'10k &amp; MO'!L$3+$O810*'10k &amp; MO'!L$9+$P810*'10k &amp; MO'!L$15+$Q810*'10k &amp; MO'!L$21+$R810*'10k &amp; MO'!L$27</f>
        <v>18900.294000000002</v>
      </c>
      <c r="AD810" s="350">
        <f>+S810*'10k &amp; MO'!O$3</f>
        <v>1358.028</v>
      </c>
      <c r="AF810" s="192" t="str">
        <f t="shared" si="108"/>
        <v>7512014</v>
      </c>
      <c r="AG810" s="192">
        <f>+IFERROR(VLOOKUP($AF810,'Limited Loss'!$F$5:$P$124,AG$3,FALSE),0)</f>
        <v>0</v>
      </c>
      <c r="AH810" s="193">
        <f>+IFERROR(VLOOKUP($AF810,'Limited Loss'!$F$5:$P$124,AH$3,FALSE),0)</f>
        <v>0</v>
      </c>
      <c r="AI810" s="193">
        <f>+IFERROR(VLOOKUP($AF810,'Limited Loss'!$F$5:$P$124,AI$3,FALSE),0)</f>
        <v>0</v>
      </c>
      <c r="AJ810" s="193">
        <f>+IFERROR(VLOOKUP($AF810,'Limited Loss'!$F$5:$P$124,AJ$3,FALSE),0)</f>
        <v>0</v>
      </c>
      <c r="AK810" s="100">
        <f>+IFERROR(VLOOKUP($AF810,'Limited Loss'!$F$5:$P$124,AK$3,FALSE),0)</f>
        <v>0</v>
      </c>
      <c r="AL810" s="193">
        <f>+IFERROR(VLOOKUP($AF810,'Limited Loss'!$F$5:$P$124,AL$3,FALSE),0)</f>
        <v>0</v>
      </c>
      <c r="AM810" s="193">
        <f>+IFERROR(VLOOKUP($AF810,'Limited Loss'!$F$5:$P$124,AM$3,FALSE),0)</f>
        <v>0</v>
      </c>
      <c r="AN810" s="193">
        <f>+IFERROR(VLOOKUP($AF810,'Limited Loss'!$F$5:$P$124,AN$3,FALSE),0)</f>
        <v>0</v>
      </c>
      <c r="AO810" s="193">
        <f>+IFERROR(VLOOKUP($AF810,'Limited Loss'!$F$5:$P$124,AO$3,FALSE),0)</f>
        <v>0</v>
      </c>
      <c r="AP810" s="100">
        <f>+IFERROR(VLOOKUP($AF810,'Limited Loss'!$F$5:$P$124,AP$3,FALSE),0)</f>
        <v>0</v>
      </c>
      <c r="AQ810" s="353"/>
      <c r="AR810" s="331">
        <f t="shared" si="109"/>
        <v>751</v>
      </c>
      <c r="AS810" s="332">
        <f t="shared" si="109"/>
        <v>2014</v>
      </c>
      <c r="AT810" s="349">
        <f t="shared" si="107"/>
        <v>0</v>
      </c>
      <c r="AU810" s="349">
        <f t="shared" si="107"/>
        <v>0</v>
      </c>
      <c r="AV810" s="349">
        <f t="shared" si="107"/>
        <v>0</v>
      </c>
      <c r="AW810" s="349">
        <f t="shared" si="107"/>
        <v>0</v>
      </c>
      <c r="AX810" s="350">
        <f t="shared" si="107"/>
        <v>19392.291999999998</v>
      </c>
      <c r="AY810" s="349">
        <f t="shared" si="114"/>
        <v>0</v>
      </c>
      <c r="AZ810" s="349">
        <f t="shared" si="114"/>
        <v>0</v>
      </c>
      <c r="BA810" s="349">
        <f t="shared" si="114"/>
        <v>0</v>
      </c>
      <c r="BB810" s="349">
        <f t="shared" si="114"/>
        <v>0</v>
      </c>
      <c r="BC810" s="349">
        <f t="shared" si="114"/>
        <v>18900.294000000002</v>
      </c>
      <c r="BD810" s="350">
        <f t="shared" si="114"/>
        <v>1358.028</v>
      </c>
      <c r="BE810" s="349">
        <f t="shared" si="111"/>
        <v>0</v>
      </c>
      <c r="BF810" s="375">
        <f t="shared" si="112"/>
        <v>38292.585999999996</v>
      </c>
      <c r="BG810" s="334">
        <f t="shared" si="113"/>
        <v>1358.028</v>
      </c>
    </row>
    <row r="811" spans="1:59" x14ac:dyDescent="0.2">
      <c r="A811" s="326" t="str">
        <f t="shared" si="110"/>
        <v>7512015</v>
      </c>
      <c r="B811" s="331">
        <v>751</v>
      </c>
      <c r="C811" s="327">
        <v>2015</v>
      </c>
      <c r="D811" s="353">
        <f>+IFERROR(VLOOKUP($A811,Data_Loss!$A$2:$V$1180,6,FALSE),0)</f>
        <v>0</v>
      </c>
      <c r="E811" s="353">
        <f>+IFERROR(VLOOKUP($A811,Data_Loss!$A$2:$V$1180,7,FALSE),0)</f>
        <v>0</v>
      </c>
      <c r="F811" s="353">
        <f>+IFERROR(VLOOKUP($A811,Data_Loss!$A$2:$V$1180,8,FALSE),0)</f>
        <v>0</v>
      </c>
      <c r="G811" s="353">
        <f>+IFERROR(VLOOKUP($A811,Data_Loss!$A$2:$V$1180,9,FALSE),0)</f>
        <v>0</v>
      </c>
      <c r="H811" s="353">
        <f>+IFERROR(VLOOKUP($A811,Data_Loss!$A$2:$V$1180,10,FALSE),0)</f>
        <v>1</v>
      </c>
      <c r="I811" s="353">
        <f>+IFERROR(VLOOKUP($A811,Data_Loss!$A$2:$V$1300,12,FALSE),0)</f>
        <v>0</v>
      </c>
      <c r="J811" s="353">
        <f>+IFERROR(VLOOKUP($A811,Data_Loss!$A$2:$V$1300,13,FALSE),0)</f>
        <v>0</v>
      </c>
      <c r="K811" s="353">
        <f>+IFERROR(VLOOKUP($A811,Data_Loss!$A$2:$V$1300,14,FALSE),0)</f>
        <v>0</v>
      </c>
      <c r="L811" s="353">
        <f>+IFERROR(VLOOKUP($A811,Data_Loss!$A$2:$V$1300,15,FALSE),0)</f>
        <v>0</v>
      </c>
      <c r="M811" s="353">
        <f>+IFERROR(VLOOKUP($A811,Data_Loss!$A$2:$V$1300,16,FALSE),0)</f>
        <v>13472</v>
      </c>
      <c r="N811" s="353">
        <f>+IFERROR(VLOOKUP($A811,Data_Loss!$A$2:$V$1300,17,FALSE),0)</f>
        <v>0</v>
      </c>
      <c r="O811" s="353">
        <f>+IFERROR(VLOOKUP($A811,Data_Loss!$A$2:$V$1300,18,FALSE),0)</f>
        <v>0</v>
      </c>
      <c r="P811" s="353">
        <f>+IFERROR(VLOOKUP($A811,Data_Loss!$A$2:$V$1300,19,FALSE),0)</f>
        <v>0</v>
      </c>
      <c r="Q811" s="353">
        <f>+IFERROR(VLOOKUP($A811,Data_Loss!$A$2:$V$1300,20,FALSE),0)</f>
        <v>0</v>
      </c>
      <c r="R811" s="353">
        <f>+IFERROR(VLOOKUP($A811,Data_Loss!$A$2:$V$1300,21,FALSE),0)</f>
        <v>13882</v>
      </c>
      <c r="S811" s="353">
        <f>+IFERROR(VLOOKUP($A811,Data_Loss!$A$2:$V$1300,22,FALSE),0)</f>
        <v>632</v>
      </c>
      <c r="T811" s="191">
        <f>+$I811*'10k &amp; MO'!C$4+$J811*'10k &amp; MO'!C$10+$K811*'10k &amp; MO'!C$16+$L811*'10k &amp; MO'!C$22+$M811*'10k &amp; MO'!C$28</f>
        <v>0</v>
      </c>
      <c r="U811" s="349">
        <f>+$I811*'10k &amp; MO'!D$4+$J811*'10k &amp; MO'!D$10+$K811*'10k &amp; MO'!D$16+$L811*'10k &amp; MO'!D$22+$M811*'10k &amp; MO'!D$28</f>
        <v>0</v>
      </c>
      <c r="V811" s="349">
        <f>+$I811*'10k &amp; MO'!E$4+$J811*'10k &amp; MO'!E$10+$K811*'10k &amp; MO'!E$16+$L811*'10k &amp; MO'!E$22+$M811*'10k &amp; MO'!E$28</f>
        <v>471.52000000000004</v>
      </c>
      <c r="W811" s="349">
        <f>+$I811*'10k &amp; MO'!F$4+$J811*'10k &amp; MO'!F$10+$K811*'10k &amp; MO'!F$16+$L811*'10k &amp; MO'!F$22+$M811*'10k &amp; MO'!F$28</f>
        <v>281.56479999999999</v>
      </c>
      <c r="X811" s="349">
        <f>+$I811*'10k &amp; MO'!G$4+$J811*'10k &amp; MO'!G$10+$K811*'10k &amp; MO'!G$16+$L811*'10k &amp; MO'!G$22+$M811*'10k &amp; MO'!G$28</f>
        <v>15562.8544</v>
      </c>
      <c r="Y811" s="349">
        <f>+$N811*'10k &amp; MO'!H$4+$O811*'10k &amp; MO'!H$10+$P811*'10k &amp; MO'!H$16+$Q811*'10k &amp; MO'!H$22+$R811*'10k &amp; MO'!H$28</f>
        <v>0</v>
      </c>
      <c r="Z811" s="349">
        <f>+$N811*'10k &amp; MO'!I$4+$O811*'10k &amp; MO'!I$10+$P811*'10k &amp; MO'!I$16+$Q811*'10k &amp; MO'!I$22+$R811*'10k &amp; MO'!I$28</f>
        <v>0</v>
      </c>
      <c r="AA811" s="349">
        <f>+$N811*'10k &amp; MO'!J$4+$O811*'10k &amp; MO'!J$10+$P811*'10k &amp; MO'!J$16+$Q811*'10k &amp; MO'!J$22+$R811*'10k &amp; MO'!J$28</f>
        <v>391.47239999999999</v>
      </c>
      <c r="AB811" s="349">
        <f>+$N811*'10k &amp; MO'!K$4+$O811*'10k &amp; MO'!K$10+$P811*'10k &amp; MO'!K$16+$Q811*'10k &amp; MO'!K$22+$R811*'10k &amp; MO'!K$28</f>
        <v>534.45699999999999</v>
      </c>
      <c r="AC811" s="349">
        <f>+$N811*'10k &amp; MO'!L$4+$O811*'10k &amp; MO'!L$10+$P811*'10k &amp; MO'!L$16+$Q811*'10k &amp; MO'!L$22+$R811*'10k &amp; MO'!L$28</f>
        <v>20370.446800000002</v>
      </c>
      <c r="AD811" s="350">
        <f>+S811*'10k &amp; MO'!O$4</f>
        <v>765.98399999999992</v>
      </c>
      <c r="AF811" s="192" t="str">
        <f t="shared" si="108"/>
        <v>7512015</v>
      </c>
      <c r="AG811" s="192">
        <f>+IFERROR(VLOOKUP($AF811,'Limited Loss'!$F$5:$P$124,AG$3,FALSE),0)</f>
        <v>0</v>
      </c>
      <c r="AH811" s="193">
        <f>+IFERROR(VLOOKUP($AF811,'Limited Loss'!$F$5:$P$124,AH$3,FALSE),0)</f>
        <v>0</v>
      </c>
      <c r="AI811" s="193">
        <f>+IFERROR(VLOOKUP($AF811,'Limited Loss'!$F$5:$P$124,AI$3,FALSE),0)</f>
        <v>0</v>
      </c>
      <c r="AJ811" s="193">
        <f>+IFERROR(VLOOKUP($AF811,'Limited Loss'!$F$5:$P$124,AJ$3,FALSE),0)</f>
        <v>0</v>
      </c>
      <c r="AK811" s="100">
        <f>+IFERROR(VLOOKUP($AF811,'Limited Loss'!$F$5:$P$124,AK$3,FALSE),0)</f>
        <v>0</v>
      </c>
      <c r="AL811" s="193">
        <f>+IFERROR(VLOOKUP($AF811,'Limited Loss'!$F$5:$P$124,AL$3,FALSE),0)</f>
        <v>0</v>
      </c>
      <c r="AM811" s="193">
        <f>+IFERROR(VLOOKUP($AF811,'Limited Loss'!$F$5:$P$124,AM$3,FALSE),0)</f>
        <v>0</v>
      </c>
      <c r="AN811" s="193">
        <f>+IFERROR(VLOOKUP($AF811,'Limited Loss'!$F$5:$P$124,AN$3,FALSE),0)</f>
        <v>0</v>
      </c>
      <c r="AO811" s="193">
        <f>+IFERROR(VLOOKUP($AF811,'Limited Loss'!$F$5:$P$124,AO$3,FALSE),0)</f>
        <v>0</v>
      </c>
      <c r="AP811" s="100">
        <f>+IFERROR(VLOOKUP($AF811,'Limited Loss'!$F$5:$P$124,AP$3,FALSE),0)</f>
        <v>0</v>
      </c>
      <c r="AQ811" s="353"/>
      <c r="AR811" s="331">
        <f t="shared" si="109"/>
        <v>751</v>
      </c>
      <c r="AS811" s="332">
        <f t="shared" si="109"/>
        <v>2015</v>
      </c>
      <c r="AT811" s="349">
        <f t="shared" si="107"/>
        <v>0</v>
      </c>
      <c r="AU811" s="349">
        <f t="shared" si="107"/>
        <v>0</v>
      </c>
      <c r="AV811" s="349">
        <f t="shared" si="107"/>
        <v>471.52000000000004</v>
      </c>
      <c r="AW811" s="349">
        <f t="shared" si="107"/>
        <v>281.56479999999999</v>
      </c>
      <c r="AX811" s="350">
        <f t="shared" si="107"/>
        <v>15562.8544</v>
      </c>
      <c r="AY811" s="349">
        <f t="shared" si="114"/>
        <v>0</v>
      </c>
      <c r="AZ811" s="349">
        <f t="shared" si="114"/>
        <v>0</v>
      </c>
      <c r="BA811" s="349">
        <f t="shared" si="114"/>
        <v>391.47239999999999</v>
      </c>
      <c r="BB811" s="349">
        <f t="shared" si="114"/>
        <v>534.45699999999999</v>
      </c>
      <c r="BC811" s="349">
        <f t="shared" si="114"/>
        <v>20370.446800000002</v>
      </c>
      <c r="BD811" s="350">
        <f t="shared" si="114"/>
        <v>765.98399999999992</v>
      </c>
      <c r="BE811" s="349">
        <f t="shared" si="111"/>
        <v>862.99240000000009</v>
      </c>
      <c r="BF811" s="375">
        <f t="shared" si="112"/>
        <v>36749.323000000004</v>
      </c>
      <c r="BG811" s="334">
        <f t="shared" si="113"/>
        <v>765.98399999999992</v>
      </c>
    </row>
    <row r="812" spans="1:59" x14ac:dyDescent="0.2">
      <c r="A812" s="326" t="str">
        <f t="shared" si="110"/>
        <v>7512016</v>
      </c>
      <c r="B812" s="331">
        <v>751</v>
      </c>
      <c r="C812" s="327">
        <v>2016</v>
      </c>
      <c r="D812" s="353">
        <f>+IFERROR(VLOOKUP($A812,Data_Loss!$A$2:$V$1180,6,FALSE),0)</f>
        <v>0</v>
      </c>
      <c r="E812" s="353">
        <f>+IFERROR(VLOOKUP($A812,Data_Loss!$A$2:$V$1180,7,FALSE),0)</f>
        <v>0</v>
      </c>
      <c r="F812" s="353">
        <f>+IFERROR(VLOOKUP($A812,Data_Loss!$A$2:$V$1180,8,FALSE),0)</f>
        <v>0</v>
      </c>
      <c r="G812" s="353">
        <f>+IFERROR(VLOOKUP($A812,Data_Loss!$A$2:$V$1180,9,FALSE),0)</f>
        <v>1</v>
      </c>
      <c r="H812" s="353">
        <f>+IFERROR(VLOOKUP($A812,Data_Loss!$A$2:$V$1180,10,FALSE),0)</f>
        <v>4</v>
      </c>
      <c r="I812" s="353">
        <f>+IFERROR(VLOOKUP($A812,Data_Loss!$A$2:$V$1300,12,FALSE),0)</f>
        <v>0</v>
      </c>
      <c r="J812" s="353">
        <f>+IFERROR(VLOOKUP($A812,Data_Loss!$A$2:$V$1300,13,FALSE),0)</f>
        <v>0</v>
      </c>
      <c r="K812" s="353">
        <f>+IFERROR(VLOOKUP($A812,Data_Loss!$A$2:$V$1300,14,FALSE),0)</f>
        <v>0</v>
      </c>
      <c r="L812" s="353">
        <f>+IFERROR(VLOOKUP($A812,Data_Loss!$A$2:$V$1300,15,FALSE),0)</f>
        <v>48612</v>
      </c>
      <c r="M812" s="353">
        <f>+IFERROR(VLOOKUP($A812,Data_Loss!$A$2:$V$1300,16,FALSE),0)</f>
        <v>250</v>
      </c>
      <c r="N812" s="353">
        <f>+IFERROR(VLOOKUP($A812,Data_Loss!$A$2:$V$1300,17,FALSE),0)</f>
        <v>0</v>
      </c>
      <c r="O812" s="353">
        <f>+IFERROR(VLOOKUP($A812,Data_Loss!$A$2:$V$1300,18,FALSE),0)</f>
        <v>0</v>
      </c>
      <c r="P812" s="353">
        <f>+IFERROR(VLOOKUP($A812,Data_Loss!$A$2:$V$1300,19,FALSE),0)</f>
        <v>0</v>
      </c>
      <c r="Q812" s="353">
        <f>+IFERROR(VLOOKUP($A812,Data_Loss!$A$2:$V$1300,20,FALSE),0)</f>
        <v>19344</v>
      </c>
      <c r="R812" s="353">
        <f>+IFERROR(VLOOKUP($A812,Data_Loss!$A$2:$V$1300,21,FALSE),0)</f>
        <v>3003</v>
      </c>
      <c r="S812" s="353">
        <f>+IFERROR(VLOOKUP($A812,Data_Loss!$A$2:$V$1300,22,FALSE),0)</f>
        <v>949</v>
      </c>
      <c r="T812" s="191">
        <f>+$I812*'10k &amp; MO'!C$5+$J812*'10k &amp; MO'!C$11+$K812*'10k &amp; MO'!C$17+$L812*'10k &amp; MO'!C$23+$M812*'10k &amp; MO'!C$29</f>
        <v>0</v>
      </c>
      <c r="U812" s="349">
        <f>+$I812*'10k &amp; MO'!D$5+$J812*'10k &amp; MO'!D$11+$K812*'10k &amp; MO'!D$17+$L812*'10k &amp; MO'!D$23+$M812*'10k &amp; MO'!D$29</f>
        <v>0</v>
      </c>
      <c r="V812" s="349">
        <f>+$I812*'10k &amp; MO'!E$5+$J812*'10k &amp; MO'!E$11+$K812*'10k &amp; MO'!E$17+$L812*'10k &amp; MO'!E$23+$M812*'10k &amp; MO'!E$29</f>
        <v>15822.363800000001</v>
      </c>
      <c r="W812" s="349">
        <f>+$I812*'10k &amp; MO'!F$5+$J812*'10k &amp; MO'!F$11+$K812*'10k &amp; MO'!F$17+$L812*'10k &amp; MO'!F$23+$M812*'10k &amp; MO'!F$29</f>
        <v>52619.945200000002</v>
      </c>
      <c r="X812" s="349">
        <f>+$I812*'10k &amp; MO'!G$5+$J812*'10k &amp; MO'!G$11+$K812*'10k &amp; MO'!G$17+$L812*'10k &amp; MO'!G$23+$M812*'10k &amp; MO'!G$29</f>
        <v>1470.6387999999999</v>
      </c>
      <c r="Y812" s="349">
        <f>+$N812*'10k &amp; MO'!H$5+$O812*'10k &amp; MO'!H$11+$P812*'10k &amp; MO'!H$17+$Q812*'10k &amp; MO'!H$23+$R812*'10k &amp; MO'!H$29</f>
        <v>0</v>
      </c>
      <c r="Z812" s="349">
        <f>+$N812*'10k &amp; MO'!I$5+$O812*'10k &amp; MO'!I$11+$P812*'10k &amp; MO'!I$17+$Q812*'10k &amp; MO'!I$23+$R812*'10k &amp; MO'!I$29</f>
        <v>0</v>
      </c>
      <c r="AA812" s="349">
        <f>+$N812*'10k &amp; MO'!J$5+$O812*'10k &amp; MO'!J$11+$P812*'10k &amp; MO'!J$17+$Q812*'10k &amp; MO'!J$23+$R812*'10k &amp; MO'!J$29</f>
        <v>7139.2893000000004</v>
      </c>
      <c r="AB812" s="349">
        <f>+$N812*'10k &amp; MO'!K$5+$O812*'10k &amp; MO'!K$11+$P812*'10k &amp; MO'!K$17+$Q812*'10k &amp; MO'!K$23+$R812*'10k &amp; MO'!K$29</f>
        <v>30873.589500000002</v>
      </c>
      <c r="AC812" s="349">
        <f>+$N812*'10k &amp; MO'!L$5+$O812*'10k &amp; MO'!L$11+$P812*'10k &amp; MO'!L$17+$Q812*'10k &amp; MO'!L$23+$R812*'10k &amp; MO'!L$29</f>
        <v>5454.6336000000001</v>
      </c>
      <c r="AD812" s="350">
        <f>+S812*'10k &amp; MO'!O$5</f>
        <v>1279.2520000000002</v>
      </c>
      <c r="AF812" s="192" t="str">
        <f t="shared" si="108"/>
        <v>7512016</v>
      </c>
      <c r="AG812" s="192">
        <f>+IFERROR(VLOOKUP($AF812,'Limited Loss'!$F$5:$P$124,AG$3,FALSE),0)</f>
        <v>0</v>
      </c>
      <c r="AH812" s="193">
        <f>+IFERROR(VLOOKUP($AF812,'Limited Loss'!$F$5:$P$124,AH$3,FALSE),0)</f>
        <v>0</v>
      </c>
      <c r="AI812" s="193">
        <f>+IFERROR(VLOOKUP($AF812,'Limited Loss'!$F$5:$P$124,AI$3,FALSE),0)</f>
        <v>0</v>
      </c>
      <c r="AJ812" s="193">
        <f>+IFERROR(VLOOKUP($AF812,'Limited Loss'!$F$5:$P$124,AJ$3,FALSE),0)</f>
        <v>0</v>
      </c>
      <c r="AK812" s="100">
        <f>+IFERROR(VLOOKUP($AF812,'Limited Loss'!$F$5:$P$124,AK$3,FALSE),0)</f>
        <v>0</v>
      </c>
      <c r="AL812" s="193">
        <f>+IFERROR(VLOOKUP($AF812,'Limited Loss'!$F$5:$P$124,AL$3,FALSE),0)</f>
        <v>0</v>
      </c>
      <c r="AM812" s="193">
        <f>+IFERROR(VLOOKUP($AF812,'Limited Loss'!$F$5:$P$124,AM$3,FALSE),0)</f>
        <v>0</v>
      </c>
      <c r="AN812" s="193">
        <f>+IFERROR(VLOOKUP($AF812,'Limited Loss'!$F$5:$P$124,AN$3,FALSE),0)</f>
        <v>0</v>
      </c>
      <c r="AO812" s="193">
        <f>+IFERROR(VLOOKUP($AF812,'Limited Loss'!$F$5:$P$124,AO$3,FALSE),0)</f>
        <v>0</v>
      </c>
      <c r="AP812" s="100">
        <f>+IFERROR(VLOOKUP($AF812,'Limited Loss'!$F$5:$P$124,AP$3,FALSE),0)</f>
        <v>0</v>
      </c>
      <c r="AQ812" s="353"/>
      <c r="AR812" s="331">
        <f t="shared" si="109"/>
        <v>751</v>
      </c>
      <c r="AS812" s="332">
        <f t="shared" si="109"/>
        <v>2016</v>
      </c>
      <c r="AT812" s="349">
        <f t="shared" si="107"/>
        <v>0</v>
      </c>
      <c r="AU812" s="349">
        <f t="shared" si="107"/>
        <v>0</v>
      </c>
      <c r="AV812" s="349">
        <f t="shared" si="107"/>
        <v>15822.363800000001</v>
      </c>
      <c r="AW812" s="349">
        <f t="shared" si="107"/>
        <v>52619.945200000002</v>
      </c>
      <c r="AX812" s="350">
        <f t="shared" si="107"/>
        <v>1470.6387999999999</v>
      </c>
      <c r="AY812" s="349">
        <f t="shared" si="114"/>
        <v>0</v>
      </c>
      <c r="AZ812" s="349">
        <f t="shared" si="114"/>
        <v>0</v>
      </c>
      <c r="BA812" s="349">
        <f t="shared" si="114"/>
        <v>7139.2893000000004</v>
      </c>
      <c r="BB812" s="349">
        <f t="shared" si="114"/>
        <v>30873.589500000002</v>
      </c>
      <c r="BC812" s="349">
        <f t="shared" si="114"/>
        <v>5454.6336000000001</v>
      </c>
      <c r="BD812" s="350">
        <f t="shared" si="114"/>
        <v>1279.2520000000002</v>
      </c>
      <c r="BE812" s="349">
        <f t="shared" si="111"/>
        <v>22961.653100000003</v>
      </c>
      <c r="BF812" s="375">
        <f t="shared" si="112"/>
        <v>90418.807100000005</v>
      </c>
      <c r="BG812" s="334">
        <f t="shared" si="113"/>
        <v>1279.2520000000002</v>
      </c>
    </row>
    <row r="813" spans="1:59" x14ac:dyDescent="0.2">
      <c r="A813" s="326" t="str">
        <f t="shared" si="110"/>
        <v>7512017</v>
      </c>
      <c r="B813" s="331">
        <v>751</v>
      </c>
      <c r="C813" s="327">
        <v>2017</v>
      </c>
      <c r="D813" s="353">
        <f>+IFERROR(VLOOKUP($A813,Data_Loss!$A$2:$V$1180,6,FALSE),0)</f>
        <v>0</v>
      </c>
      <c r="E813" s="353">
        <f>+IFERROR(VLOOKUP($A813,Data_Loss!$A$2:$V$1180,7,FALSE),0)</f>
        <v>0</v>
      </c>
      <c r="F813" s="353">
        <f>+IFERROR(VLOOKUP($A813,Data_Loss!$A$2:$V$1180,8,FALSE),0)</f>
        <v>0</v>
      </c>
      <c r="G813" s="353">
        <f>+IFERROR(VLOOKUP($A813,Data_Loss!$A$2:$V$1180,9,FALSE),0)</f>
        <v>0</v>
      </c>
      <c r="H813" s="353">
        <f>+IFERROR(VLOOKUP($A813,Data_Loss!$A$2:$V$1180,10,FALSE),0)</f>
        <v>3</v>
      </c>
      <c r="I813" s="353">
        <f>+IFERROR(VLOOKUP($A813,Data_Loss!$A$2:$V$1300,12,FALSE),0)</f>
        <v>0</v>
      </c>
      <c r="J813" s="353">
        <f>+IFERROR(VLOOKUP($A813,Data_Loss!$A$2:$V$1300,13,FALSE),0)</f>
        <v>0</v>
      </c>
      <c r="K813" s="353">
        <f>+IFERROR(VLOOKUP($A813,Data_Loss!$A$2:$V$1300,14,FALSE),0)</f>
        <v>0</v>
      </c>
      <c r="L813" s="353">
        <f>+IFERROR(VLOOKUP($A813,Data_Loss!$A$2:$V$1300,15,FALSE),0)</f>
        <v>0</v>
      </c>
      <c r="M813" s="353">
        <f>+IFERROR(VLOOKUP($A813,Data_Loss!$A$2:$V$1300,16,FALSE),0)</f>
        <v>1014</v>
      </c>
      <c r="N813" s="353">
        <f>+IFERROR(VLOOKUP($A813,Data_Loss!$A$2:$V$1300,17,FALSE),0)</f>
        <v>0</v>
      </c>
      <c r="O813" s="353">
        <f>+IFERROR(VLOOKUP($A813,Data_Loss!$A$2:$V$1300,18,FALSE),0)</f>
        <v>0</v>
      </c>
      <c r="P813" s="353">
        <f>+IFERROR(VLOOKUP($A813,Data_Loss!$A$2:$V$1300,19,FALSE),0)</f>
        <v>0</v>
      </c>
      <c r="Q813" s="353">
        <f>+IFERROR(VLOOKUP($A813,Data_Loss!$A$2:$V$1300,20,FALSE),0)</f>
        <v>0</v>
      </c>
      <c r="R813" s="353">
        <f>+IFERROR(VLOOKUP($A813,Data_Loss!$A$2:$V$1300,21,FALSE),0)</f>
        <v>1596</v>
      </c>
      <c r="S813" s="353">
        <f>+IFERROR(VLOOKUP($A813,Data_Loss!$A$2:$V$1300,22,FALSE),0)</f>
        <v>4426</v>
      </c>
      <c r="T813" s="191">
        <f>+$I813*'10k &amp; MO'!C$6+$J813*'10k &amp; MO'!C$12+$K813*'10k &amp; MO'!C$18+$L813*'10k &amp; MO'!C$24+$M813*'10k &amp; MO'!C$30</f>
        <v>0</v>
      </c>
      <c r="U813" s="349">
        <f>+$I813*'10k &amp; MO'!D$6+$J813*'10k &amp; MO'!D$12+$K813*'10k &amp; MO'!D$18+$L813*'10k &amp; MO'!D$24+$M813*'10k &amp; MO'!D$30</f>
        <v>0.91259999999999997</v>
      </c>
      <c r="V813" s="349">
        <f>+$I813*'10k &amp; MO'!E$6+$J813*'10k &amp; MO'!E$12+$K813*'10k &amp; MO'!E$18+$L813*'10k &amp; MO'!E$24+$M813*'10k &amp; MO'!E$30</f>
        <v>403.26780000000002</v>
      </c>
      <c r="W813" s="349">
        <f>+$I813*'10k &amp; MO'!F$6+$J813*'10k &amp; MO'!F$12+$K813*'10k &amp; MO'!F$18+$L813*'10k &amp; MO'!F$24+$M813*'10k &amp; MO'!F$30</f>
        <v>178.15979999999999</v>
      </c>
      <c r="X813" s="349">
        <f>+$I813*'10k &amp; MO'!G$6+$J813*'10k &amp; MO'!G$12+$K813*'10k &amp; MO'!G$18+$L813*'10k &amp; MO'!G$24+$M813*'10k &amp; MO'!G$30</f>
        <v>1107.7950000000001</v>
      </c>
      <c r="Y813" s="349">
        <f>+$N813*'10k &amp; MO'!H$6+$O813*'10k &amp; MO'!H$12+$P813*'10k &amp; MO'!H$18+$Q813*'10k &amp; MO'!H$24+$R813*'10k &amp; MO'!H$30</f>
        <v>0</v>
      </c>
      <c r="Z813" s="349">
        <f>+$N813*'10k &amp; MO'!I$6+$O813*'10k &amp; MO'!I$12+$P813*'10k &amp; MO'!I$18+$Q813*'10k &amp; MO'!I$24+$R813*'10k &amp; MO'!I$30</f>
        <v>0.47879999999999995</v>
      </c>
      <c r="AA813" s="349">
        <f>+$N813*'10k &amp; MO'!J$6+$O813*'10k &amp; MO'!J$12+$P813*'10k &amp; MO'!J$18+$Q813*'10k &amp; MO'!J$24+$R813*'10k &amp; MO'!J$30</f>
        <v>651.16800000000001</v>
      </c>
      <c r="AB813" s="349">
        <f>+$N813*'10k &amp; MO'!K$6+$O813*'10k &amp; MO'!K$12+$P813*'10k &amp; MO'!K$18+$Q813*'10k &amp; MO'!K$24+$R813*'10k &amp; MO'!K$30</f>
        <v>328.45680000000004</v>
      </c>
      <c r="AC813" s="349">
        <f>+$N813*'10k &amp; MO'!L$6+$O813*'10k &amp; MO'!L$12+$P813*'10k &amp; MO'!L$18+$Q813*'10k &amp; MO'!L$24+$R813*'10k &amp; MO'!L$30</f>
        <v>2338.2996000000003</v>
      </c>
      <c r="AD813" s="350">
        <f>+S813*'10k &amp; MO'!O$6</f>
        <v>5957.3960000000006</v>
      </c>
      <c r="AF813" s="192" t="str">
        <f t="shared" si="108"/>
        <v>7512017</v>
      </c>
      <c r="AG813" s="192">
        <f>+IFERROR(VLOOKUP($AF813,'Limited Loss'!$F$5:$P$124,AG$3,FALSE),0)</f>
        <v>0</v>
      </c>
      <c r="AH813" s="193">
        <f>+IFERROR(VLOOKUP($AF813,'Limited Loss'!$F$5:$P$124,AH$3,FALSE),0)</f>
        <v>0</v>
      </c>
      <c r="AI813" s="193">
        <f>+IFERROR(VLOOKUP($AF813,'Limited Loss'!$F$5:$P$124,AI$3,FALSE),0)</f>
        <v>0</v>
      </c>
      <c r="AJ813" s="193">
        <f>+IFERROR(VLOOKUP($AF813,'Limited Loss'!$F$5:$P$124,AJ$3,FALSE),0)</f>
        <v>0</v>
      </c>
      <c r="AK813" s="100">
        <f>+IFERROR(VLOOKUP($AF813,'Limited Loss'!$F$5:$P$124,AK$3,FALSE),0)</f>
        <v>0</v>
      </c>
      <c r="AL813" s="193">
        <f>+IFERROR(VLOOKUP($AF813,'Limited Loss'!$F$5:$P$124,AL$3,FALSE),0)</f>
        <v>0</v>
      </c>
      <c r="AM813" s="193">
        <f>+IFERROR(VLOOKUP($AF813,'Limited Loss'!$F$5:$P$124,AM$3,FALSE),0)</f>
        <v>0</v>
      </c>
      <c r="AN813" s="193">
        <f>+IFERROR(VLOOKUP($AF813,'Limited Loss'!$F$5:$P$124,AN$3,FALSE),0)</f>
        <v>0</v>
      </c>
      <c r="AO813" s="193">
        <f>+IFERROR(VLOOKUP($AF813,'Limited Loss'!$F$5:$P$124,AO$3,FALSE),0)</f>
        <v>0</v>
      </c>
      <c r="AP813" s="100">
        <f>+IFERROR(VLOOKUP($AF813,'Limited Loss'!$F$5:$P$124,AP$3,FALSE),0)</f>
        <v>0</v>
      </c>
      <c r="AQ813" s="353"/>
      <c r="AR813" s="331">
        <f t="shared" si="109"/>
        <v>751</v>
      </c>
      <c r="AS813" s="332">
        <f t="shared" si="109"/>
        <v>2017</v>
      </c>
      <c r="AT813" s="349">
        <f t="shared" si="107"/>
        <v>0</v>
      </c>
      <c r="AU813" s="349">
        <f t="shared" si="107"/>
        <v>0.91259999999999997</v>
      </c>
      <c r="AV813" s="349">
        <f t="shared" si="107"/>
        <v>403.26780000000002</v>
      </c>
      <c r="AW813" s="349">
        <f t="shared" si="107"/>
        <v>178.15979999999999</v>
      </c>
      <c r="AX813" s="350">
        <f t="shared" si="107"/>
        <v>1107.7950000000001</v>
      </c>
      <c r="AY813" s="349">
        <f t="shared" si="114"/>
        <v>0</v>
      </c>
      <c r="AZ813" s="349">
        <f t="shared" si="114"/>
        <v>0.47879999999999995</v>
      </c>
      <c r="BA813" s="349">
        <f t="shared" si="114"/>
        <v>651.16800000000001</v>
      </c>
      <c r="BB813" s="349">
        <f t="shared" si="114"/>
        <v>328.45680000000004</v>
      </c>
      <c r="BC813" s="349">
        <f t="shared" si="114"/>
        <v>2338.2996000000003</v>
      </c>
      <c r="BD813" s="350">
        <f t="shared" si="114"/>
        <v>5957.3960000000006</v>
      </c>
      <c r="BE813" s="349">
        <f t="shared" si="111"/>
        <v>1055.8271999999999</v>
      </c>
      <c r="BF813" s="375">
        <f t="shared" si="112"/>
        <v>3952.7112000000002</v>
      </c>
      <c r="BG813" s="334">
        <f t="shared" si="113"/>
        <v>5957.3960000000006</v>
      </c>
    </row>
    <row r="814" spans="1:59" x14ac:dyDescent="0.2">
      <c r="A814" s="326" t="str">
        <f t="shared" si="110"/>
        <v>7512018</v>
      </c>
      <c r="B814" s="331">
        <v>751</v>
      </c>
      <c r="C814" s="327">
        <v>2018</v>
      </c>
      <c r="D814" s="353">
        <f>+IFERROR(VLOOKUP($A814,Data_Loss!$A$2:$V$1180,6,FALSE),0)</f>
        <v>0</v>
      </c>
      <c r="E814" s="353">
        <f>+IFERROR(VLOOKUP($A814,Data_Loss!$A$2:$V$1180,7,FALSE),0)</f>
        <v>0</v>
      </c>
      <c r="F814" s="353">
        <f>+IFERROR(VLOOKUP($A814,Data_Loss!$A$2:$V$1180,8,FALSE),0)</f>
        <v>0</v>
      </c>
      <c r="G814" s="353">
        <f>+IFERROR(VLOOKUP($A814,Data_Loss!$A$2:$V$1180,9,FALSE),0)</f>
        <v>0</v>
      </c>
      <c r="H814" s="353">
        <f>+IFERROR(VLOOKUP($A814,Data_Loss!$A$2:$V$1180,10,FALSE),0)</f>
        <v>0</v>
      </c>
      <c r="I814" s="353">
        <f>+IFERROR(VLOOKUP($A814,Data_Loss!$A$2:$V$1300,12,FALSE),0)</f>
        <v>0</v>
      </c>
      <c r="J814" s="353">
        <f>+IFERROR(VLOOKUP($A814,Data_Loss!$A$2:$V$1300,13,FALSE),0)</f>
        <v>0</v>
      </c>
      <c r="K814" s="353">
        <f>+IFERROR(VLOOKUP($A814,Data_Loss!$A$2:$V$1300,14,FALSE),0)</f>
        <v>0</v>
      </c>
      <c r="L814" s="353">
        <f>+IFERROR(VLOOKUP($A814,Data_Loss!$A$2:$V$1300,15,FALSE),0)</f>
        <v>0</v>
      </c>
      <c r="M814" s="353">
        <f>+IFERROR(VLOOKUP($A814,Data_Loss!$A$2:$V$1300,16,FALSE),0)</f>
        <v>0</v>
      </c>
      <c r="N814" s="353">
        <f>+IFERROR(VLOOKUP($A814,Data_Loss!$A$2:$V$1300,17,FALSE),0)</f>
        <v>0</v>
      </c>
      <c r="O814" s="353">
        <f>+IFERROR(VLOOKUP($A814,Data_Loss!$A$2:$V$1300,18,FALSE),0)</f>
        <v>0</v>
      </c>
      <c r="P814" s="353">
        <f>+IFERROR(VLOOKUP($A814,Data_Loss!$A$2:$V$1300,19,FALSE),0)</f>
        <v>0</v>
      </c>
      <c r="Q814" s="353">
        <f>+IFERROR(VLOOKUP($A814,Data_Loss!$A$2:$V$1300,20,FALSE),0)</f>
        <v>0</v>
      </c>
      <c r="R814" s="353">
        <f>+IFERROR(VLOOKUP($A814,Data_Loss!$A$2:$V$1300,21,FALSE),0)</f>
        <v>0</v>
      </c>
      <c r="S814" s="353">
        <f>+IFERROR(VLOOKUP($A814,Data_Loss!$A$2:$V$1300,22,FALSE),0)</f>
        <v>1587</v>
      </c>
      <c r="T814" s="191">
        <f>+$I814*'10k &amp; MO'!C$7+$J814*'10k &amp; MO'!C$13+$K814*'10k &amp; MO'!C$19+$L814*'10k &amp; MO'!C$25+$M814*'10k &amp; MO'!C$31</f>
        <v>0</v>
      </c>
      <c r="U814" s="349">
        <f>+$I814*'10k &amp; MO'!D$7+$J814*'10k &amp; MO'!D$13+$K814*'10k &amp; MO'!D$19+$L814*'10k &amp; MO'!D$25+$M814*'10k &amp; MO'!D$31</f>
        <v>0</v>
      </c>
      <c r="V814" s="349">
        <f>+$I814*'10k &amp; MO'!E$7+$J814*'10k &amp; MO'!E$13+$K814*'10k &amp; MO'!E$19+$L814*'10k &amp; MO'!E$25+$M814*'10k &amp; MO'!E$31</f>
        <v>0</v>
      </c>
      <c r="W814" s="349">
        <f>+$I814*'10k &amp; MO'!F$7+$J814*'10k &amp; MO'!F$13+$K814*'10k &amp; MO'!F$19+$L814*'10k &amp; MO'!F$25+$M814*'10k &amp; MO'!F$31</f>
        <v>0</v>
      </c>
      <c r="X814" s="349">
        <f>+$I814*'10k &amp; MO'!G$7+$J814*'10k &amp; MO'!G$13+$K814*'10k &amp; MO'!G$19+$L814*'10k &amp; MO'!G$25+$M814*'10k &amp; MO'!G$31</f>
        <v>0</v>
      </c>
      <c r="Y814" s="349">
        <f>+$N814*'10k &amp; MO'!H$7+$O814*'10k &amp; MO'!H$13+$P814*'10k &amp; MO'!H$19+$Q814*'10k &amp; MO'!H$25+$R814*'10k &amp; MO'!H$31</f>
        <v>0</v>
      </c>
      <c r="Z814" s="349">
        <f>+$N814*'10k &amp; MO'!I$7+$O814*'10k &amp; MO'!I$13+$P814*'10k &amp; MO'!I$19+$Q814*'10k &amp; MO'!I$25+$R814*'10k &amp; MO'!I$31</f>
        <v>0</v>
      </c>
      <c r="AA814" s="349">
        <f>+$N814*'10k &amp; MO'!J$7+$O814*'10k &amp; MO'!J$13+$P814*'10k &amp; MO'!J$19+$Q814*'10k &amp; MO'!J$25+$R814*'10k &amp; MO'!J$31</f>
        <v>0</v>
      </c>
      <c r="AB814" s="349">
        <f>+$N814*'10k &amp; MO'!K$7+$O814*'10k &amp; MO'!K$13+$P814*'10k &amp; MO'!K$19+$Q814*'10k &amp; MO'!K$25+$R814*'10k &amp; MO'!K$31</f>
        <v>0</v>
      </c>
      <c r="AC814" s="349">
        <f>+$N814*'10k &amp; MO'!L$7+$O814*'10k &amp; MO'!L$13+$P814*'10k &amp; MO'!L$19+$Q814*'10k &amp; MO'!L$25+$R814*'10k &amp; MO'!L$31</f>
        <v>0</v>
      </c>
      <c r="AD814" s="350">
        <f>+S814*'10k &amp; MO'!O$7</f>
        <v>2104.3620000000001</v>
      </c>
      <c r="AF814" s="192" t="str">
        <f t="shared" si="108"/>
        <v>7512018</v>
      </c>
      <c r="AG814" s="192">
        <f>+IFERROR(VLOOKUP($AF814,'Limited Loss'!$F$5:$P$124,AG$3,FALSE),0)</f>
        <v>0</v>
      </c>
      <c r="AH814" s="193">
        <f>+IFERROR(VLOOKUP($AF814,'Limited Loss'!$F$5:$P$124,AH$3,FALSE),0)</f>
        <v>0</v>
      </c>
      <c r="AI814" s="193">
        <f>+IFERROR(VLOOKUP($AF814,'Limited Loss'!$F$5:$P$124,AI$3,FALSE),0)</f>
        <v>0</v>
      </c>
      <c r="AJ814" s="193">
        <f>+IFERROR(VLOOKUP($AF814,'Limited Loss'!$F$5:$P$124,AJ$3,FALSE),0)</f>
        <v>0</v>
      </c>
      <c r="AK814" s="100">
        <f>+IFERROR(VLOOKUP($AF814,'Limited Loss'!$F$5:$P$124,AK$3,FALSE),0)</f>
        <v>0</v>
      </c>
      <c r="AL814" s="193">
        <f>+IFERROR(VLOOKUP($AF814,'Limited Loss'!$F$5:$P$124,AL$3,FALSE),0)</f>
        <v>0</v>
      </c>
      <c r="AM814" s="193">
        <f>+IFERROR(VLOOKUP($AF814,'Limited Loss'!$F$5:$P$124,AM$3,FALSE),0)</f>
        <v>0</v>
      </c>
      <c r="AN814" s="193">
        <f>+IFERROR(VLOOKUP($AF814,'Limited Loss'!$F$5:$P$124,AN$3,FALSE),0)</f>
        <v>0</v>
      </c>
      <c r="AO814" s="193">
        <f>+IFERROR(VLOOKUP($AF814,'Limited Loss'!$F$5:$P$124,AO$3,FALSE),0)</f>
        <v>0</v>
      </c>
      <c r="AP814" s="100">
        <f>+IFERROR(VLOOKUP($AF814,'Limited Loss'!$F$5:$P$124,AP$3,FALSE),0)</f>
        <v>0</v>
      </c>
      <c r="AQ814" s="353"/>
      <c r="AR814" s="331">
        <f t="shared" si="109"/>
        <v>751</v>
      </c>
      <c r="AS814" s="332">
        <f t="shared" si="109"/>
        <v>2018</v>
      </c>
      <c r="AT814" s="349">
        <f t="shared" si="107"/>
        <v>0</v>
      </c>
      <c r="AU814" s="349">
        <f t="shared" si="107"/>
        <v>0</v>
      </c>
      <c r="AV814" s="349">
        <f t="shared" si="107"/>
        <v>0</v>
      </c>
      <c r="AW814" s="349">
        <f t="shared" si="107"/>
        <v>0</v>
      </c>
      <c r="AX814" s="350">
        <f t="shared" si="107"/>
        <v>0</v>
      </c>
      <c r="AY814" s="349">
        <f t="shared" si="114"/>
        <v>0</v>
      </c>
      <c r="AZ814" s="349">
        <f t="shared" si="114"/>
        <v>0</v>
      </c>
      <c r="BA814" s="349">
        <f t="shared" si="114"/>
        <v>0</v>
      </c>
      <c r="BB814" s="349">
        <f t="shared" si="114"/>
        <v>0</v>
      </c>
      <c r="BC814" s="349">
        <f t="shared" si="114"/>
        <v>0</v>
      </c>
      <c r="BD814" s="350">
        <f t="shared" si="114"/>
        <v>2104.3620000000001</v>
      </c>
      <c r="BE814" s="349">
        <f t="shared" si="111"/>
        <v>0</v>
      </c>
      <c r="BF814" s="375">
        <f t="shared" si="112"/>
        <v>0</v>
      </c>
      <c r="BG814" s="334">
        <f t="shared" si="113"/>
        <v>2104.3620000000001</v>
      </c>
    </row>
    <row r="815" spans="1:59" x14ac:dyDescent="0.2">
      <c r="A815" s="326" t="str">
        <f t="shared" si="110"/>
        <v>7522014</v>
      </c>
      <c r="B815" s="331">
        <v>752</v>
      </c>
      <c r="C815" s="327">
        <v>2014</v>
      </c>
      <c r="D815" s="353">
        <f>+IFERROR(VLOOKUP($A815,Data_Loss!$A$2:$V$1180,6,FALSE),0)</f>
        <v>0</v>
      </c>
      <c r="E815" s="353">
        <f>+IFERROR(VLOOKUP($A815,Data_Loss!$A$2:$V$1180,7,FALSE),0)</f>
        <v>0</v>
      </c>
      <c r="F815" s="353">
        <f>+IFERROR(VLOOKUP($A815,Data_Loss!$A$2:$V$1180,8,FALSE),0)</f>
        <v>0</v>
      </c>
      <c r="G815" s="353">
        <f>+IFERROR(VLOOKUP($A815,Data_Loss!$A$2:$V$1180,9,FALSE),0)</f>
        <v>0</v>
      </c>
      <c r="H815" s="353">
        <f>+IFERROR(VLOOKUP($A815,Data_Loss!$A$2:$V$1180,10,FALSE),0)</f>
        <v>0</v>
      </c>
      <c r="I815" s="353">
        <f>+IFERROR(VLOOKUP($A815,Data_Loss!$A$2:$V$1300,12,FALSE),0)</f>
        <v>0</v>
      </c>
      <c r="J815" s="353">
        <f>+IFERROR(VLOOKUP($A815,Data_Loss!$A$2:$V$1300,13,FALSE),0)</f>
        <v>0</v>
      </c>
      <c r="K815" s="353">
        <f>+IFERROR(VLOOKUP($A815,Data_Loss!$A$2:$V$1300,14,FALSE),0)</f>
        <v>0</v>
      </c>
      <c r="L815" s="353">
        <f>+IFERROR(VLOOKUP($A815,Data_Loss!$A$2:$V$1300,15,FALSE),0)</f>
        <v>0</v>
      </c>
      <c r="M815" s="353">
        <f>+IFERROR(VLOOKUP($A815,Data_Loss!$A$2:$V$1300,16,FALSE),0)</f>
        <v>0</v>
      </c>
      <c r="N815" s="353">
        <f>+IFERROR(VLOOKUP($A815,Data_Loss!$A$2:$V$1300,17,FALSE),0)</f>
        <v>0</v>
      </c>
      <c r="O815" s="353">
        <f>+IFERROR(VLOOKUP($A815,Data_Loss!$A$2:$V$1300,18,FALSE),0)</f>
        <v>0</v>
      </c>
      <c r="P815" s="353">
        <f>+IFERROR(VLOOKUP($A815,Data_Loss!$A$2:$V$1300,19,FALSE),0)</f>
        <v>0</v>
      </c>
      <c r="Q815" s="353">
        <f>+IFERROR(VLOOKUP($A815,Data_Loss!$A$2:$V$1300,20,FALSE),0)</f>
        <v>0</v>
      </c>
      <c r="R815" s="353">
        <f>+IFERROR(VLOOKUP($A815,Data_Loss!$A$2:$V$1300,21,FALSE),0)</f>
        <v>0</v>
      </c>
      <c r="S815" s="353">
        <f>+IFERROR(VLOOKUP($A815,Data_Loss!$A$2:$V$1300,22,FALSE),0)</f>
        <v>0</v>
      </c>
      <c r="T815" s="191">
        <f>+$I815*'10k &amp; MO'!C$3+$J815*'10k &amp; MO'!C$9+$K815*'10k &amp; MO'!C$15+$L815*'10k &amp; MO'!C$21+$M815*'10k &amp; MO'!C$27</f>
        <v>0</v>
      </c>
      <c r="U815" s="349">
        <f>+$I815*'10k &amp; MO'!D$3+$J815*'10k &amp; MO'!D$9+$K815*'10k &amp; MO'!D$15+$L815*'10k &amp; MO'!D$21+$M815*'10k &amp; MO'!D$27</f>
        <v>0</v>
      </c>
      <c r="V815" s="349">
        <f>+$I815*'10k &amp; MO'!E$3+$J815*'10k &amp; MO'!E$9+$K815*'10k &amp; MO'!E$15+$L815*'10k &amp; MO'!E$21+$M815*'10k &amp; MO'!E$27</f>
        <v>0</v>
      </c>
      <c r="W815" s="349">
        <f>+$I815*'10k &amp; MO'!F$3+$J815*'10k &amp; MO'!F$9+$K815*'10k &amp; MO'!F$15+$L815*'10k &amp; MO'!F$21+$M815*'10k &amp; MO'!F$27</f>
        <v>0</v>
      </c>
      <c r="X815" s="349">
        <f>+$I815*'10k &amp; MO'!G$3+$J815*'10k &amp; MO'!G$9+$K815*'10k &amp; MO'!G$15+$L815*'10k &amp; MO'!G$21+$M815*'10k &amp; MO'!G$27</f>
        <v>0</v>
      </c>
      <c r="Y815" s="349">
        <f>+$N815*'10k &amp; MO'!H$3+$O815*'10k &amp; MO'!H$9+$P815*'10k &amp; MO'!H$15+$Q815*'10k &amp; MO'!H$21+$R815*'10k &amp; MO'!H$27</f>
        <v>0</v>
      </c>
      <c r="Z815" s="349">
        <f>+$N815*'10k &amp; MO'!I$3+$O815*'10k &amp; MO'!I$9+$P815*'10k &amp; MO'!I$15+$Q815*'10k &amp; MO'!I$21+$R815*'10k &amp; MO'!I$27</f>
        <v>0</v>
      </c>
      <c r="AA815" s="349">
        <f>+$N815*'10k &amp; MO'!J$3+$O815*'10k &amp; MO'!J$9+$P815*'10k &amp; MO'!J$15+$Q815*'10k &amp; MO'!J$21+$R815*'10k &amp; MO'!J$27</f>
        <v>0</v>
      </c>
      <c r="AB815" s="349">
        <f>+$N815*'10k &amp; MO'!K$3+$O815*'10k &amp; MO'!K$9+$P815*'10k &amp; MO'!K$15+$Q815*'10k &amp; MO'!K$21+$R815*'10k &amp; MO'!K$27</f>
        <v>0</v>
      </c>
      <c r="AC815" s="349">
        <f>+$N815*'10k &amp; MO'!L$3+$O815*'10k &amp; MO'!L$9+$P815*'10k &amp; MO'!L$15+$Q815*'10k &amp; MO'!L$21+$R815*'10k &amp; MO'!L$27</f>
        <v>0</v>
      </c>
      <c r="AD815" s="350">
        <f>+S815*'10k &amp; MO'!O$3</f>
        <v>0</v>
      </c>
      <c r="AF815" s="192" t="str">
        <f t="shared" si="108"/>
        <v>7522014</v>
      </c>
      <c r="AG815" s="192">
        <f>+IFERROR(VLOOKUP($AF815,'Limited Loss'!$F$5:$P$124,AG$3,FALSE),0)</f>
        <v>0</v>
      </c>
      <c r="AH815" s="193">
        <f>+IFERROR(VLOOKUP($AF815,'Limited Loss'!$F$5:$P$124,AH$3,FALSE),0)</f>
        <v>0</v>
      </c>
      <c r="AI815" s="193">
        <f>+IFERROR(VLOOKUP($AF815,'Limited Loss'!$F$5:$P$124,AI$3,FALSE),0)</f>
        <v>0</v>
      </c>
      <c r="AJ815" s="193">
        <f>+IFERROR(VLOOKUP($AF815,'Limited Loss'!$F$5:$P$124,AJ$3,FALSE),0)</f>
        <v>0</v>
      </c>
      <c r="AK815" s="100">
        <f>+IFERROR(VLOOKUP($AF815,'Limited Loss'!$F$5:$P$124,AK$3,FALSE),0)</f>
        <v>0</v>
      </c>
      <c r="AL815" s="193">
        <f>+IFERROR(VLOOKUP($AF815,'Limited Loss'!$F$5:$P$124,AL$3,FALSE),0)</f>
        <v>0</v>
      </c>
      <c r="AM815" s="193">
        <f>+IFERROR(VLOOKUP($AF815,'Limited Loss'!$F$5:$P$124,AM$3,FALSE),0)</f>
        <v>0</v>
      </c>
      <c r="AN815" s="193">
        <f>+IFERROR(VLOOKUP($AF815,'Limited Loss'!$F$5:$P$124,AN$3,FALSE),0)</f>
        <v>0</v>
      </c>
      <c r="AO815" s="193">
        <f>+IFERROR(VLOOKUP($AF815,'Limited Loss'!$F$5:$P$124,AO$3,FALSE),0)</f>
        <v>0</v>
      </c>
      <c r="AP815" s="100">
        <f>+IFERROR(VLOOKUP($AF815,'Limited Loss'!$F$5:$P$124,AP$3,FALSE),0)</f>
        <v>0</v>
      </c>
      <c r="AQ815" s="353"/>
      <c r="AR815" s="331">
        <f t="shared" si="109"/>
        <v>752</v>
      </c>
      <c r="AS815" s="332">
        <f t="shared" si="109"/>
        <v>2014</v>
      </c>
      <c r="AT815" s="349">
        <f t="shared" si="107"/>
        <v>0</v>
      </c>
      <c r="AU815" s="349">
        <f t="shared" si="107"/>
        <v>0</v>
      </c>
      <c r="AV815" s="349">
        <f t="shared" si="107"/>
        <v>0</v>
      </c>
      <c r="AW815" s="349">
        <f t="shared" si="107"/>
        <v>0</v>
      </c>
      <c r="AX815" s="350">
        <f t="shared" si="107"/>
        <v>0</v>
      </c>
      <c r="AY815" s="349">
        <f t="shared" si="114"/>
        <v>0</v>
      </c>
      <c r="AZ815" s="349">
        <f t="shared" si="114"/>
        <v>0</v>
      </c>
      <c r="BA815" s="349">
        <f t="shared" si="114"/>
        <v>0</v>
      </c>
      <c r="BB815" s="349">
        <f t="shared" si="114"/>
        <v>0</v>
      </c>
      <c r="BC815" s="349">
        <f t="shared" si="114"/>
        <v>0</v>
      </c>
      <c r="BD815" s="350">
        <f t="shared" si="114"/>
        <v>0</v>
      </c>
      <c r="BE815" s="349">
        <f t="shared" si="111"/>
        <v>0</v>
      </c>
      <c r="BF815" s="375">
        <f t="shared" si="112"/>
        <v>0</v>
      </c>
      <c r="BG815" s="334">
        <f t="shared" si="113"/>
        <v>0</v>
      </c>
    </row>
    <row r="816" spans="1:59" x14ac:dyDescent="0.2">
      <c r="A816" s="326" t="str">
        <f t="shared" si="110"/>
        <v>7522015</v>
      </c>
      <c r="B816" s="331">
        <v>752</v>
      </c>
      <c r="C816" s="327">
        <v>2015</v>
      </c>
      <c r="D816" s="353">
        <f>+IFERROR(VLOOKUP($A816,Data_Loss!$A$2:$V$1180,6,FALSE),0)</f>
        <v>0</v>
      </c>
      <c r="E816" s="353">
        <f>+IFERROR(VLOOKUP($A816,Data_Loss!$A$2:$V$1180,7,FALSE),0)</f>
        <v>0</v>
      </c>
      <c r="F816" s="353">
        <f>+IFERROR(VLOOKUP($A816,Data_Loss!$A$2:$V$1180,8,FALSE),0)</f>
        <v>0</v>
      </c>
      <c r="G816" s="353">
        <f>+IFERROR(VLOOKUP($A816,Data_Loss!$A$2:$V$1180,9,FALSE),0)</f>
        <v>0</v>
      </c>
      <c r="H816" s="353">
        <f>+IFERROR(VLOOKUP($A816,Data_Loss!$A$2:$V$1180,10,FALSE),0)</f>
        <v>0</v>
      </c>
      <c r="I816" s="353">
        <f>+IFERROR(VLOOKUP($A816,Data_Loss!$A$2:$V$1300,12,FALSE),0)</f>
        <v>0</v>
      </c>
      <c r="J816" s="353">
        <f>+IFERROR(VLOOKUP($A816,Data_Loss!$A$2:$V$1300,13,FALSE),0)</f>
        <v>0</v>
      </c>
      <c r="K816" s="353">
        <f>+IFERROR(VLOOKUP($A816,Data_Loss!$A$2:$V$1300,14,FALSE),0)</f>
        <v>0</v>
      </c>
      <c r="L816" s="353">
        <f>+IFERROR(VLOOKUP($A816,Data_Loss!$A$2:$V$1300,15,FALSE),0)</f>
        <v>0</v>
      </c>
      <c r="M816" s="353">
        <f>+IFERROR(VLOOKUP($A816,Data_Loss!$A$2:$V$1300,16,FALSE),0)</f>
        <v>0</v>
      </c>
      <c r="N816" s="353">
        <f>+IFERROR(VLOOKUP($A816,Data_Loss!$A$2:$V$1300,17,FALSE),0)</f>
        <v>0</v>
      </c>
      <c r="O816" s="353">
        <f>+IFERROR(VLOOKUP($A816,Data_Loss!$A$2:$V$1300,18,FALSE),0)</f>
        <v>0</v>
      </c>
      <c r="P816" s="353">
        <f>+IFERROR(VLOOKUP($A816,Data_Loss!$A$2:$V$1300,19,FALSE),0)</f>
        <v>0</v>
      </c>
      <c r="Q816" s="353">
        <f>+IFERROR(VLOOKUP($A816,Data_Loss!$A$2:$V$1300,20,FALSE),0)</f>
        <v>0</v>
      </c>
      <c r="R816" s="353">
        <f>+IFERROR(VLOOKUP($A816,Data_Loss!$A$2:$V$1300,21,FALSE),0)</f>
        <v>0</v>
      </c>
      <c r="S816" s="353">
        <f>+IFERROR(VLOOKUP($A816,Data_Loss!$A$2:$V$1300,22,FALSE),0)</f>
        <v>0</v>
      </c>
      <c r="T816" s="191">
        <f>+$I816*'10k &amp; MO'!C$4+$J816*'10k &amp; MO'!C$10+$K816*'10k &amp; MO'!C$16+$L816*'10k &amp; MO'!C$22+$M816*'10k &amp; MO'!C$28</f>
        <v>0</v>
      </c>
      <c r="U816" s="349">
        <f>+$I816*'10k &amp; MO'!D$4+$J816*'10k &amp; MO'!D$10+$K816*'10k &amp; MO'!D$16+$L816*'10k &amp; MO'!D$22+$M816*'10k &amp; MO'!D$28</f>
        <v>0</v>
      </c>
      <c r="V816" s="349">
        <f>+$I816*'10k &amp; MO'!E$4+$J816*'10k &amp; MO'!E$10+$K816*'10k &amp; MO'!E$16+$L816*'10k &amp; MO'!E$22+$M816*'10k &amp; MO'!E$28</f>
        <v>0</v>
      </c>
      <c r="W816" s="349">
        <f>+$I816*'10k &amp; MO'!F$4+$J816*'10k &amp; MO'!F$10+$K816*'10k &amp; MO'!F$16+$L816*'10k &amp; MO'!F$22+$M816*'10k &amp; MO'!F$28</f>
        <v>0</v>
      </c>
      <c r="X816" s="349">
        <f>+$I816*'10k &amp; MO'!G$4+$J816*'10k &amp; MO'!G$10+$K816*'10k &amp; MO'!G$16+$L816*'10k &amp; MO'!G$22+$M816*'10k &amp; MO'!G$28</f>
        <v>0</v>
      </c>
      <c r="Y816" s="349">
        <f>+$N816*'10k &amp; MO'!H$4+$O816*'10k &amp; MO'!H$10+$P816*'10k &amp; MO'!H$16+$Q816*'10k &amp; MO'!H$22+$R816*'10k &amp; MO'!H$28</f>
        <v>0</v>
      </c>
      <c r="Z816" s="349">
        <f>+$N816*'10k &amp; MO'!I$4+$O816*'10k &amp; MO'!I$10+$P816*'10k &amp; MO'!I$16+$Q816*'10k &amp; MO'!I$22+$R816*'10k &amp; MO'!I$28</f>
        <v>0</v>
      </c>
      <c r="AA816" s="349">
        <f>+$N816*'10k &amp; MO'!J$4+$O816*'10k &amp; MO'!J$10+$P816*'10k &amp; MO'!J$16+$Q816*'10k &amp; MO'!J$22+$R816*'10k &amp; MO'!J$28</f>
        <v>0</v>
      </c>
      <c r="AB816" s="349">
        <f>+$N816*'10k &amp; MO'!K$4+$O816*'10k &amp; MO'!K$10+$P816*'10k &amp; MO'!K$16+$Q816*'10k &amp; MO'!K$22+$R816*'10k &amp; MO'!K$28</f>
        <v>0</v>
      </c>
      <c r="AC816" s="349">
        <f>+$N816*'10k &amp; MO'!L$4+$O816*'10k &amp; MO'!L$10+$P816*'10k &amp; MO'!L$16+$Q816*'10k &amp; MO'!L$22+$R816*'10k &amp; MO'!L$28</f>
        <v>0</v>
      </c>
      <c r="AD816" s="350">
        <f>+S816*'10k &amp; MO'!O$4</f>
        <v>0</v>
      </c>
      <c r="AF816" s="192" t="str">
        <f t="shared" si="108"/>
        <v>7522015</v>
      </c>
      <c r="AG816" s="192">
        <f>+IFERROR(VLOOKUP($AF816,'Limited Loss'!$F$5:$P$124,AG$3,FALSE),0)</f>
        <v>0</v>
      </c>
      <c r="AH816" s="193">
        <f>+IFERROR(VLOOKUP($AF816,'Limited Loss'!$F$5:$P$124,AH$3,FALSE),0)</f>
        <v>0</v>
      </c>
      <c r="AI816" s="193">
        <f>+IFERROR(VLOOKUP($AF816,'Limited Loss'!$F$5:$P$124,AI$3,FALSE),0)</f>
        <v>0</v>
      </c>
      <c r="AJ816" s="193">
        <f>+IFERROR(VLOOKUP($AF816,'Limited Loss'!$F$5:$P$124,AJ$3,FALSE),0)</f>
        <v>0</v>
      </c>
      <c r="AK816" s="100">
        <f>+IFERROR(VLOOKUP($AF816,'Limited Loss'!$F$5:$P$124,AK$3,FALSE),0)</f>
        <v>0</v>
      </c>
      <c r="AL816" s="193">
        <f>+IFERROR(VLOOKUP($AF816,'Limited Loss'!$F$5:$P$124,AL$3,FALSE),0)</f>
        <v>0</v>
      </c>
      <c r="AM816" s="193">
        <f>+IFERROR(VLOOKUP($AF816,'Limited Loss'!$F$5:$P$124,AM$3,FALSE),0)</f>
        <v>0</v>
      </c>
      <c r="AN816" s="193">
        <f>+IFERROR(VLOOKUP($AF816,'Limited Loss'!$F$5:$P$124,AN$3,FALSE),0)</f>
        <v>0</v>
      </c>
      <c r="AO816" s="193">
        <f>+IFERROR(VLOOKUP($AF816,'Limited Loss'!$F$5:$P$124,AO$3,FALSE),0)</f>
        <v>0</v>
      </c>
      <c r="AP816" s="100">
        <f>+IFERROR(VLOOKUP($AF816,'Limited Loss'!$F$5:$P$124,AP$3,FALSE),0)</f>
        <v>0</v>
      </c>
      <c r="AQ816" s="353"/>
      <c r="AR816" s="331">
        <f t="shared" si="109"/>
        <v>752</v>
      </c>
      <c r="AS816" s="332">
        <f t="shared" si="109"/>
        <v>2015</v>
      </c>
      <c r="AT816" s="349">
        <f t="shared" si="107"/>
        <v>0</v>
      </c>
      <c r="AU816" s="349">
        <f t="shared" si="107"/>
        <v>0</v>
      </c>
      <c r="AV816" s="349">
        <f t="shared" si="107"/>
        <v>0</v>
      </c>
      <c r="AW816" s="349">
        <f t="shared" si="107"/>
        <v>0</v>
      </c>
      <c r="AX816" s="350">
        <f t="shared" si="107"/>
        <v>0</v>
      </c>
      <c r="AY816" s="349">
        <f t="shared" si="114"/>
        <v>0</v>
      </c>
      <c r="AZ816" s="349">
        <f t="shared" si="114"/>
        <v>0</v>
      </c>
      <c r="BA816" s="349">
        <f t="shared" si="114"/>
        <v>0</v>
      </c>
      <c r="BB816" s="349">
        <f t="shared" si="114"/>
        <v>0</v>
      </c>
      <c r="BC816" s="349">
        <f t="shared" si="114"/>
        <v>0</v>
      </c>
      <c r="BD816" s="350">
        <f t="shared" si="114"/>
        <v>0</v>
      </c>
      <c r="BE816" s="349">
        <f t="shared" si="111"/>
        <v>0</v>
      </c>
      <c r="BF816" s="375">
        <f t="shared" si="112"/>
        <v>0</v>
      </c>
      <c r="BG816" s="334">
        <f t="shared" si="113"/>
        <v>0</v>
      </c>
    </row>
    <row r="817" spans="1:59" x14ac:dyDescent="0.2">
      <c r="A817" s="326" t="str">
        <f t="shared" si="110"/>
        <v>7522016</v>
      </c>
      <c r="B817" s="331">
        <v>752</v>
      </c>
      <c r="C817" s="327">
        <v>2016</v>
      </c>
      <c r="D817" s="353">
        <f>+IFERROR(VLOOKUP($A817,Data_Loss!$A$2:$V$1180,6,FALSE),0)</f>
        <v>0</v>
      </c>
      <c r="E817" s="353">
        <f>+IFERROR(VLOOKUP($A817,Data_Loss!$A$2:$V$1180,7,FALSE),0)</f>
        <v>0</v>
      </c>
      <c r="F817" s="353">
        <f>+IFERROR(VLOOKUP($A817,Data_Loss!$A$2:$V$1180,8,FALSE),0)</f>
        <v>0</v>
      </c>
      <c r="G817" s="353">
        <f>+IFERROR(VLOOKUP($A817,Data_Loss!$A$2:$V$1180,9,FALSE),0)</f>
        <v>0</v>
      </c>
      <c r="H817" s="353">
        <f>+IFERROR(VLOOKUP($A817,Data_Loss!$A$2:$V$1180,10,FALSE),0)</f>
        <v>0</v>
      </c>
      <c r="I817" s="353">
        <f>+IFERROR(VLOOKUP($A817,Data_Loss!$A$2:$V$1300,12,FALSE),0)</f>
        <v>0</v>
      </c>
      <c r="J817" s="353">
        <f>+IFERROR(VLOOKUP($A817,Data_Loss!$A$2:$V$1300,13,FALSE),0)</f>
        <v>0</v>
      </c>
      <c r="K817" s="353">
        <f>+IFERROR(VLOOKUP($A817,Data_Loss!$A$2:$V$1300,14,FALSE),0)</f>
        <v>0</v>
      </c>
      <c r="L817" s="353">
        <f>+IFERROR(VLOOKUP($A817,Data_Loss!$A$2:$V$1300,15,FALSE),0)</f>
        <v>0</v>
      </c>
      <c r="M817" s="353">
        <f>+IFERROR(VLOOKUP($A817,Data_Loss!$A$2:$V$1300,16,FALSE),0)</f>
        <v>0</v>
      </c>
      <c r="N817" s="353">
        <f>+IFERROR(VLOOKUP($A817,Data_Loss!$A$2:$V$1300,17,FALSE),0)</f>
        <v>0</v>
      </c>
      <c r="O817" s="353">
        <f>+IFERROR(VLOOKUP($A817,Data_Loss!$A$2:$V$1300,18,FALSE),0)</f>
        <v>0</v>
      </c>
      <c r="P817" s="353">
        <f>+IFERROR(VLOOKUP($A817,Data_Loss!$A$2:$V$1300,19,FALSE),0)</f>
        <v>0</v>
      </c>
      <c r="Q817" s="353">
        <f>+IFERROR(VLOOKUP($A817,Data_Loss!$A$2:$V$1300,20,FALSE),0)</f>
        <v>0</v>
      </c>
      <c r="R817" s="353">
        <f>+IFERROR(VLOOKUP($A817,Data_Loss!$A$2:$V$1300,21,FALSE),0)</f>
        <v>0</v>
      </c>
      <c r="S817" s="353">
        <f>+IFERROR(VLOOKUP($A817,Data_Loss!$A$2:$V$1300,22,FALSE),0)</f>
        <v>1223</v>
      </c>
      <c r="T817" s="191">
        <f>+$I817*'10k &amp; MO'!C$5+$J817*'10k &amp; MO'!C$11+$K817*'10k &amp; MO'!C$17+$L817*'10k &amp; MO'!C$23+$M817*'10k &amp; MO'!C$29</f>
        <v>0</v>
      </c>
      <c r="U817" s="349">
        <f>+$I817*'10k &amp; MO'!D$5+$J817*'10k &amp; MO'!D$11+$K817*'10k &amp; MO'!D$17+$L817*'10k &amp; MO'!D$23+$M817*'10k &amp; MO'!D$29</f>
        <v>0</v>
      </c>
      <c r="V817" s="349">
        <f>+$I817*'10k &amp; MO'!E$5+$J817*'10k &amp; MO'!E$11+$K817*'10k &amp; MO'!E$17+$L817*'10k &amp; MO'!E$23+$M817*'10k &amp; MO'!E$29</f>
        <v>0</v>
      </c>
      <c r="W817" s="349">
        <f>+$I817*'10k &amp; MO'!F$5+$J817*'10k &amp; MO'!F$11+$K817*'10k &amp; MO'!F$17+$L817*'10k &amp; MO'!F$23+$M817*'10k &amp; MO'!F$29</f>
        <v>0</v>
      </c>
      <c r="X817" s="349">
        <f>+$I817*'10k &amp; MO'!G$5+$J817*'10k &amp; MO'!G$11+$K817*'10k &amp; MO'!G$17+$L817*'10k &amp; MO'!G$23+$M817*'10k &amp; MO'!G$29</f>
        <v>0</v>
      </c>
      <c r="Y817" s="349">
        <f>+$N817*'10k &amp; MO'!H$5+$O817*'10k &amp; MO'!H$11+$P817*'10k &amp; MO'!H$17+$Q817*'10k &amp; MO'!H$23+$R817*'10k &amp; MO'!H$29</f>
        <v>0</v>
      </c>
      <c r="Z817" s="349">
        <f>+$N817*'10k &amp; MO'!I$5+$O817*'10k &amp; MO'!I$11+$P817*'10k &amp; MO'!I$17+$Q817*'10k &amp; MO'!I$23+$R817*'10k &amp; MO'!I$29</f>
        <v>0</v>
      </c>
      <c r="AA817" s="349">
        <f>+$N817*'10k &amp; MO'!J$5+$O817*'10k &amp; MO'!J$11+$P817*'10k &amp; MO'!J$17+$Q817*'10k &amp; MO'!J$23+$R817*'10k &amp; MO'!J$29</f>
        <v>0</v>
      </c>
      <c r="AB817" s="349">
        <f>+$N817*'10k &amp; MO'!K$5+$O817*'10k &amp; MO'!K$11+$P817*'10k &amp; MO'!K$17+$Q817*'10k &amp; MO'!K$23+$R817*'10k &amp; MO'!K$29</f>
        <v>0</v>
      </c>
      <c r="AC817" s="349">
        <f>+$N817*'10k &amp; MO'!L$5+$O817*'10k &amp; MO'!L$11+$P817*'10k &amp; MO'!L$17+$Q817*'10k &amp; MO'!L$23+$R817*'10k &amp; MO'!L$29</f>
        <v>0</v>
      </c>
      <c r="AD817" s="350">
        <f>+S817*'10k &amp; MO'!O$5</f>
        <v>1648.604</v>
      </c>
      <c r="AF817" s="192" t="str">
        <f t="shared" si="108"/>
        <v>7522016</v>
      </c>
      <c r="AG817" s="192">
        <f>+IFERROR(VLOOKUP($AF817,'Limited Loss'!$F$5:$P$124,AG$3,FALSE),0)</f>
        <v>0</v>
      </c>
      <c r="AH817" s="193">
        <f>+IFERROR(VLOOKUP($AF817,'Limited Loss'!$F$5:$P$124,AH$3,FALSE),0)</f>
        <v>0</v>
      </c>
      <c r="AI817" s="193">
        <f>+IFERROR(VLOOKUP($AF817,'Limited Loss'!$F$5:$P$124,AI$3,FALSE),0)</f>
        <v>0</v>
      </c>
      <c r="AJ817" s="193">
        <f>+IFERROR(VLOOKUP($AF817,'Limited Loss'!$F$5:$P$124,AJ$3,FALSE),0)</f>
        <v>0</v>
      </c>
      <c r="AK817" s="100">
        <f>+IFERROR(VLOOKUP($AF817,'Limited Loss'!$F$5:$P$124,AK$3,FALSE),0)</f>
        <v>0</v>
      </c>
      <c r="AL817" s="193">
        <f>+IFERROR(VLOOKUP($AF817,'Limited Loss'!$F$5:$P$124,AL$3,FALSE),0)</f>
        <v>0</v>
      </c>
      <c r="AM817" s="193">
        <f>+IFERROR(VLOOKUP($AF817,'Limited Loss'!$F$5:$P$124,AM$3,FALSE),0)</f>
        <v>0</v>
      </c>
      <c r="AN817" s="193">
        <f>+IFERROR(VLOOKUP($AF817,'Limited Loss'!$F$5:$P$124,AN$3,FALSE),0)</f>
        <v>0</v>
      </c>
      <c r="AO817" s="193">
        <f>+IFERROR(VLOOKUP($AF817,'Limited Loss'!$F$5:$P$124,AO$3,FALSE),0)</f>
        <v>0</v>
      </c>
      <c r="AP817" s="100">
        <f>+IFERROR(VLOOKUP($AF817,'Limited Loss'!$F$5:$P$124,AP$3,FALSE),0)</f>
        <v>0</v>
      </c>
      <c r="AQ817" s="353"/>
      <c r="AR817" s="331">
        <f t="shared" si="109"/>
        <v>752</v>
      </c>
      <c r="AS817" s="332">
        <f t="shared" si="109"/>
        <v>2016</v>
      </c>
      <c r="AT817" s="349">
        <f t="shared" si="107"/>
        <v>0</v>
      </c>
      <c r="AU817" s="349">
        <f t="shared" si="107"/>
        <v>0</v>
      </c>
      <c r="AV817" s="349">
        <f t="shared" si="107"/>
        <v>0</v>
      </c>
      <c r="AW817" s="349">
        <f t="shared" si="107"/>
        <v>0</v>
      </c>
      <c r="AX817" s="350">
        <f t="shared" si="107"/>
        <v>0</v>
      </c>
      <c r="AY817" s="349">
        <f t="shared" si="114"/>
        <v>0</v>
      </c>
      <c r="AZ817" s="349">
        <f t="shared" si="114"/>
        <v>0</v>
      </c>
      <c r="BA817" s="349">
        <f t="shared" si="114"/>
        <v>0</v>
      </c>
      <c r="BB817" s="349">
        <f t="shared" si="114"/>
        <v>0</v>
      </c>
      <c r="BC817" s="349">
        <f t="shared" si="114"/>
        <v>0</v>
      </c>
      <c r="BD817" s="350">
        <f t="shared" si="114"/>
        <v>1648.604</v>
      </c>
      <c r="BE817" s="349">
        <f t="shared" si="111"/>
        <v>0</v>
      </c>
      <c r="BF817" s="375">
        <f t="shared" si="112"/>
        <v>0</v>
      </c>
      <c r="BG817" s="334">
        <f t="shared" si="113"/>
        <v>1648.604</v>
      </c>
    </row>
    <row r="818" spans="1:59" x14ac:dyDescent="0.2">
      <c r="A818" s="326" t="str">
        <f t="shared" si="110"/>
        <v>7522017</v>
      </c>
      <c r="B818" s="331">
        <v>752</v>
      </c>
      <c r="C818" s="327">
        <v>2017</v>
      </c>
      <c r="D818" s="353">
        <f>+IFERROR(VLOOKUP($A818,Data_Loss!$A$2:$V$1180,6,FALSE),0)</f>
        <v>0</v>
      </c>
      <c r="E818" s="353">
        <f>+IFERROR(VLOOKUP($A818,Data_Loss!$A$2:$V$1180,7,FALSE),0)</f>
        <v>0</v>
      </c>
      <c r="F818" s="353">
        <f>+IFERROR(VLOOKUP($A818,Data_Loss!$A$2:$V$1180,8,FALSE),0)</f>
        <v>0</v>
      </c>
      <c r="G818" s="353">
        <f>+IFERROR(VLOOKUP($A818,Data_Loss!$A$2:$V$1180,9,FALSE),0)</f>
        <v>0</v>
      </c>
      <c r="H818" s="353">
        <f>+IFERROR(VLOOKUP($A818,Data_Loss!$A$2:$V$1180,10,FALSE),0)</f>
        <v>0</v>
      </c>
      <c r="I818" s="353">
        <f>+IFERROR(VLOOKUP($A818,Data_Loss!$A$2:$V$1300,12,FALSE),0)</f>
        <v>0</v>
      </c>
      <c r="J818" s="353">
        <f>+IFERROR(VLOOKUP($A818,Data_Loss!$A$2:$V$1300,13,FALSE),0)</f>
        <v>0</v>
      </c>
      <c r="K818" s="353">
        <f>+IFERROR(VLOOKUP($A818,Data_Loss!$A$2:$V$1300,14,FALSE),0)</f>
        <v>0</v>
      </c>
      <c r="L818" s="353">
        <f>+IFERROR(VLOOKUP($A818,Data_Loss!$A$2:$V$1300,15,FALSE),0)</f>
        <v>0</v>
      </c>
      <c r="M818" s="353">
        <f>+IFERROR(VLOOKUP($A818,Data_Loss!$A$2:$V$1300,16,FALSE),0)</f>
        <v>0</v>
      </c>
      <c r="N818" s="353">
        <f>+IFERROR(VLOOKUP($A818,Data_Loss!$A$2:$V$1300,17,FALSE),0)</f>
        <v>0</v>
      </c>
      <c r="O818" s="353">
        <f>+IFERROR(VLOOKUP($A818,Data_Loss!$A$2:$V$1300,18,FALSE),0)</f>
        <v>0</v>
      </c>
      <c r="P818" s="353">
        <f>+IFERROR(VLOOKUP($A818,Data_Loss!$A$2:$V$1300,19,FALSE),0)</f>
        <v>0</v>
      </c>
      <c r="Q818" s="353">
        <f>+IFERROR(VLOOKUP($A818,Data_Loss!$A$2:$V$1300,20,FALSE),0)</f>
        <v>0</v>
      </c>
      <c r="R818" s="353">
        <f>+IFERROR(VLOOKUP($A818,Data_Loss!$A$2:$V$1300,21,FALSE),0)</f>
        <v>0</v>
      </c>
      <c r="S818" s="353">
        <f>+IFERROR(VLOOKUP($A818,Data_Loss!$A$2:$V$1300,22,FALSE),0)</f>
        <v>1864</v>
      </c>
      <c r="T818" s="191">
        <f>+$I818*'10k &amp; MO'!C$6+$J818*'10k &amp; MO'!C$12+$K818*'10k &amp; MO'!C$18+$L818*'10k &amp; MO'!C$24+$M818*'10k &amp; MO'!C$30</f>
        <v>0</v>
      </c>
      <c r="U818" s="349">
        <f>+$I818*'10k &amp; MO'!D$6+$J818*'10k &amp; MO'!D$12+$K818*'10k &amp; MO'!D$18+$L818*'10k &amp; MO'!D$24+$M818*'10k &amp; MO'!D$30</f>
        <v>0</v>
      </c>
      <c r="V818" s="349">
        <f>+$I818*'10k &amp; MO'!E$6+$J818*'10k &amp; MO'!E$12+$K818*'10k &amp; MO'!E$18+$L818*'10k &amp; MO'!E$24+$M818*'10k &amp; MO'!E$30</f>
        <v>0</v>
      </c>
      <c r="W818" s="349">
        <f>+$I818*'10k &amp; MO'!F$6+$J818*'10k &amp; MO'!F$12+$K818*'10k &amp; MO'!F$18+$L818*'10k &amp; MO'!F$24+$M818*'10k &amp; MO'!F$30</f>
        <v>0</v>
      </c>
      <c r="X818" s="349">
        <f>+$I818*'10k &amp; MO'!G$6+$J818*'10k &amp; MO'!G$12+$K818*'10k &amp; MO'!G$18+$L818*'10k &amp; MO'!G$24+$M818*'10k &amp; MO'!G$30</f>
        <v>0</v>
      </c>
      <c r="Y818" s="349">
        <f>+$N818*'10k &amp; MO'!H$6+$O818*'10k &amp; MO'!H$12+$P818*'10k &amp; MO'!H$18+$Q818*'10k &amp; MO'!H$24+$R818*'10k &amp; MO'!H$30</f>
        <v>0</v>
      </c>
      <c r="Z818" s="349">
        <f>+$N818*'10k &amp; MO'!I$6+$O818*'10k &amp; MO'!I$12+$P818*'10k &amp; MO'!I$18+$Q818*'10k &amp; MO'!I$24+$R818*'10k &amp; MO'!I$30</f>
        <v>0</v>
      </c>
      <c r="AA818" s="349">
        <f>+$N818*'10k &amp; MO'!J$6+$O818*'10k &amp; MO'!J$12+$P818*'10k &amp; MO'!J$18+$Q818*'10k &amp; MO'!J$24+$R818*'10k &amp; MO'!J$30</f>
        <v>0</v>
      </c>
      <c r="AB818" s="349">
        <f>+$N818*'10k &amp; MO'!K$6+$O818*'10k &amp; MO'!K$12+$P818*'10k &amp; MO'!K$18+$Q818*'10k &amp; MO'!K$24+$R818*'10k &amp; MO'!K$30</f>
        <v>0</v>
      </c>
      <c r="AC818" s="349">
        <f>+$N818*'10k &amp; MO'!L$6+$O818*'10k &amp; MO'!L$12+$P818*'10k &amp; MO'!L$18+$Q818*'10k &amp; MO'!L$24+$R818*'10k &amp; MO'!L$30</f>
        <v>0</v>
      </c>
      <c r="AD818" s="350">
        <f>+S818*'10k &amp; MO'!O$6</f>
        <v>2508.944</v>
      </c>
      <c r="AF818" s="192" t="str">
        <f t="shared" si="108"/>
        <v>7522017</v>
      </c>
      <c r="AG818" s="192">
        <f>+IFERROR(VLOOKUP($AF818,'Limited Loss'!$F$5:$P$124,AG$3,FALSE),0)</f>
        <v>0</v>
      </c>
      <c r="AH818" s="193">
        <f>+IFERROR(VLOOKUP($AF818,'Limited Loss'!$F$5:$P$124,AH$3,FALSE),0)</f>
        <v>0</v>
      </c>
      <c r="AI818" s="193">
        <f>+IFERROR(VLOOKUP($AF818,'Limited Loss'!$F$5:$P$124,AI$3,FALSE),0)</f>
        <v>0</v>
      </c>
      <c r="AJ818" s="193">
        <f>+IFERROR(VLOOKUP($AF818,'Limited Loss'!$F$5:$P$124,AJ$3,FALSE),0)</f>
        <v>0</v>
      </c>
      <c r="AK818" s="100">
        <f>+IFERROR(VLOOKUP($AF818,'Limited Loss'!$F$5:$P$124,AK$3,FALSE),0)</f>
        <v>0</v>
      </c>
      <c r="AL818" s="193">
        <f>+IFERROR(VLOOKUP($AF818,'Limited Loss'!$F$5:$P$124,AL$3,FALSE),0)</f>
        <v>0</v>
      </c>
      <c r="AM818" s="193">
        <f>+IFERROR(VLOOKUP($AF818,'Limited Loss'!$F$5:$P$124,AM$3,FALSE),0)</f>
        <v>0</v>
      </c>
      <c r="AN818" s="193">
        <f>+IFERROR(VLOOKUP($AF818,'Limited Loss'!$F$5:$P$124,AN$3,FALSE),0)</f>
        <v>0</v>
      </c>
      <c r="AO818" s="193">
        <f>+IFERROR(VLOOKUP($AF818,'Limited Loss'!$F$5:$P$124,AO$3,FALSE),0)</f>
        <v>0</v>
      </c>
      <c r="AP818" s="100">
        <f>+IFERROR(VLOOKUP($AF818,'Limited Loss'!$F$5:$P$124,AP$3,FALSE),0)</f>
        <v>0</v>
      </c>
      <c r="AQ818" s="353"/>
      <c r="AR818" s="331">
        <f t="shared" si="109"/>
        <v>752</v>
      </c>
      <c r="AS818" s="332">
        <f t="shared" si="109"/>
        <v>2017</v>
      </c>
      <c r="AT818" s="349">
        <f t="shared" si="107"/>
        <v>0</v>
      </c>
      <c r="AU818" s="349">
        <f t="shared" si="107"/>
        <v>0</v>
      </c>
      <c r="AV818" s="349">
        <f t="shared" si="107"/>
        <v>0</v>
      </c>
      <c r="AW818" s="349">
        <f t="shared" si="107"/>
        <v>0</v>
      </c>
      <c r="AX818" s="350">
        <f t="shared" si="107"/>
        <v>0</v>
      </c>
      <c r="AY818" s="349">
        <f t="shared" si="114"/>
        <v>0</v>
      </c>
      <c r="AZ818" s="349">
        <f t="shared" si="114"/>
        <v>0</v>
      </c>
      <c r="BA818" s="349">
        <f t="shared" si="114"/>
        <v>0</v>
      </c>
      <c r="BB818" s="349">
        <f t="shared" si="114"/>
        <v>0</v>
      </c>
      <c r="BC818" s="349">
        <f t="shared" si="114"/>
        <v>0</v>
      </c>
      <c r="BD818" s="350">
        <f t="shared" si="114"/>
        <v>2508.944</v>
      </c>
      <c r="BE818" s="349">
        <f t="shared" si="111"/>
        <v>0</v>
      </c>
      <c r="BF818" s="375">
        <f t="shared" si="112"/>
        <v>0</v>
      </c>
      <c r="BG818" s="334">
        <f t="shared" si="113"/>
        <v>2508.944</v>
      </c>
    </row>
    <row r="819" spans="1:59" x14ac:dyDescent="0.2">
      <c r="A819" s="326" t="str">
        <f t="shared" si="110"/>
        <v>7522018</v>
      </c>
      <c r="B819" s="331">
        <v>752</v>
      </c>
      <c r="C819" s="327">
        <v>2018</v>
      </c>
      <c r="D819" s="353">
        <f>+IFERROR(VLOOKUP($A819,Data_Loss!$A$2:$V$1180,6,FALSE),0)</f>
        <v>0</v>
      </c>
      <c r="E819" s="353">
        <f>+IFERROR(VLOOKUP($A819,Data_Loss!$A$2:$V$1180,7,FALSE),0)</f>
        <v>0</v>
      </c>
      <c r="F819" s="353">
        <f>+IFERROR(VLOOKUP($A819,Data_Loss!$A$2:$V$1180,8,FALSE),0)</f>
        <v>0</v>
      </c>
      <c r="G819" s="353">
        <f>+IFERROR(VLOOKUP($A819,Data_Loss!$A$2:$V$1180,9,FALSE),0)</f>
        <v>0</v>
      </c>
      <c r="H819" s="353">
        <f>+IFERROR(VLOOKUP($A819,Data_Loss!$A$2:$V$1180,10,FALSE),0)</f>
        <v>0</v>
      </c>
      <c r="I819" s="353">
        <f>+IFERROR(VLOOKUP($A819,Data_Loss!$A$2:$V$1300,12,FALSE),0)</f>
        <v>0</v>
      </c>
      <c r="J819" s="353">
        <f>+IFERROR(VLOOKUP($A819,Data_Loss!$A$2:$V$1300,13,FALSE),0)</f>
        <v>0</v>
      </c>
      <c r="K819" s="353">
        <f>+IFERROR(VLOOKUP($A819,Data_Loss!$A$2:$V$1300,14,FALSE),0)</f>
        <v>0</v>
      </c>
      <c r="L819" s="353">
        <f>+IFERROR(VLOOKUP($A819,Data_Loss!$A$2:$V$1300,15,FALSE),0)</f>
        <v>0</v>
      </c>
      <c r="M819" s="353">
        <f>+IFERROR(VLOOKUP($A819,Data_Loss!$A$2:$V$1300,16,FALSE),0)</f>
        <v>0</v>
      </c>
      <c r="N819" s="353">
        <f>+IFERROR(VLOOKUP($A819,Data_Loss!$A$2:$V$1300,17,FALSE),0)</f>
        <v>0</v>
      </c>
      <c r="O819" s="353">
        <f>+IFERROR(VLOOKUP($A819,Data_Loss!$A$2:$V$1300,18,FALSE),0)</f>
        <v>0</v>
      </c>
      <c r="P819" s="353">
        <f>+IFERROR(VLOOKUP($A819,Data_Loss!$A$2:$V$1300,19,FALSE),0)</f>
        <v>0</v>
      </c>
      <c r="Q819" s="353">
        <f>+IFERROR(VLOOKUP($A819,Data_Loss!$A$2:$V$1300,20,FALSE),0)</f>
        <v>0</v>
      </c>
      <c r="R819" s="353">
        <f>+IFERROR(VLOOKUP($A819,Data_Loss!$A$2:$V$1300,21,FALSE),0)</f>
        <v>0</v>
      </c>
      <c r="S819" s="353">
        <f>+IFERROR(VLOOKUP($A819,Data_Loss!$A$2:$V$1300,22,FALSE),0)</f>
        <v>0</v>
      </c>
      <c r="T819" s="191">
        <f>+$I819*'10k &amp; MO'!C$7+$J819*'10k &amp; MO'!C$13+$K819*'10k &amp; MO'!C$19+$L819*'10k &amp; MO'!C$25+$M819*'10k &amp; MO'!C$31</f>
        <v>0</v>
      </c>
      <c r="U819" s="349">
        <f>+$I819*'10k &amp; MO'!D$7+$J819*'10k &amp; MO'!D$13+$K819*'10k &amp; MO'!D$19+$L819*'10k &amp; MO'!D$25+$M819*'10k &amp; MO'!D$31</f>
        <v>0</v>
      </c>
      <c r="V819" s="349">
        <f>+$I819*'10k &amp; MO'!E$7+$J819*'10k &amp; MO'!E$13+$K819*'10k &amp; MO'!E$19+$L819*'10k &amp; MO'!E$25+$M819*'10k &amp; MO'!E$31</f>
        <v>0</v>
      </c>
      <c r="W819" s="349">
        <f>+$I819*'10k &amp; MO'!F$7+$J819*'10k &amp; MO'!F$13+$K819*'10k &amp; MO'!F$19+$L819*'10k &amp; MO'!F$25+$M819*'10k &amp; MO'!F$31</f>
        <v>0</v>
      </c>
      <c r="X819" s="349">
        <f>+$I819*'10k &amp; MO'!G$7+$J819*'10k &amp; MO'!G$13+$K819*'10k &amp; MO'!G$19+$L819*'10k &amp; MO'!G$25+$M819*'10k &amp; MO'!G$31</f>
        <v>0</v>
      </c>
      <c r="Y819" s="349">
        <f>+$N819*'10k &amp; MO'!H$7+$O819*'10k &amp; MO'!H$13+$P819*'10k &amp; MO'!H$19+$Q819*'10k &amp; MO'!H$25+$R819*'10k &amp; MO'!H$31</f>
        <v>0</v>
      </c>
      <c r="Z819" s="349">
        <f>+$N819*'10k &amp; MO'!I$7+$O819*'10k &amp; MO'!I$13+$P819*'10k &amp; MO'!I$19+$Q819*'10k &amp; MO'!I$25+$R819*'10k &amp; MO'!I$31</f>
        <v>0</v>
      </c>
      <c r="AA819" s="349">
        <f>+$N819*'10k &amp; MO'!J$7+$O819*'10k &amp; MO'!J$13+$P819*'10k &amp; MO'!J$19+$Q819*'10k &amp; MO'!J$25+$R819*'10k &amp; MO'!J$31</f>
        <v>0</v>
      </c>
      <c r="AB819" s="349">
        <f>+$N819*'10k &amp; MO'!K$7+$O819*'10k &amp; MO'!K$13+$P819*'10k &amp; MO'!K$19+$Q819*'10k &amp; MO'!K$25+$R819*'10k &amp; MO'!K$31</f>
        <v>0</v>
      </c>
      <c r="AC819" s="349">
        <f>+$N819*'10k &amp; MO'!L$7+$O819*'10k &amp; MO'!L$13+$P819*'10k &amp; MO'!L$19+$Q819*'10k &amp; MO'!L$25+$R819*'10k &amp; MO'!L$31</f>
        <v>0</v>
      </c>
      <c r="AD819" s="350">
        <f>+S819*'10k &amp; MO'!O$7</f>
        <v>0</v>
      </c>
      <c r="AF819" s="192" t="str">
        <f t="shared" si="108"/>
        <v>7522018</v>
      </c>
      <c r="AG819" s="192">
        <f>+IFERROR(VLOOKUP($AF819,'Limited Loss'!$F$5:$P$124,AG$3,FALSE),0)</f>
        <v>0</v>
      </c>
      <c r="AH819" s="193">
        <f>+IFERROR(VLOOKUP($AF819,'Limited Loss'!$F$5:$P$124,AH$3,FALSE),0)</f>
        <v>0</v>
      </c>
      <c r="AI819" s="193">
        <f>+IFERROR(VLOOKUP($AF819,'Limited Loss'!$F$5:$P$124,AI$3,FALSE),0)</f>
        <v>0</v>
      </c>
      <c r="AJ819" s="193">
        <f>+IFERROR(VLOOKUP($AF819,'Limited Loss'!$F$5:$P$124,AJ$3,FALSE),0)</f>
        <v>0</v>
      </c>
      <c r="AK819" s="100">
        <f>+IFERROR(VLOOKUP($AF819,'Limited Loss'!$F$5:$P$124,AK$3,FALSE),0)</f>
        <v>0</v>
      </c>
      <c r="AL819" s="193">
        <f>+IFERROR(VLOOKUP($AF819,'Limited Loss'!$F$5:$P$124,AL$3,FALSE),0)</f>
        <v>0</v>
      </c>
      <c r="AM819" s="193">
        <f>+IFERROR(VLOOKUP($AF819,'Limited Loss'!$F$5:$P$124,AM$3,FALSE),0)</f>
        <v>0</v>
      </c>
      <c r="AN819" s="193">
        <f>+IFERROR(VLOOKUP($AF819,'Limited Loss'!$F$5:$P$124,AN$3,FALSE),0)</f>
        <v>0</v>
      </c>
      <c r="AO819" s="193">
        <f>+IFERROR(VLOOKUP($AF819,'Limited Loss'!$F$5:$P$124,AO$3,FALSE),0)</f>
        <v>0</v>
      </c>
      <c r="AP819" s="100">
        <f>+IFERROR(VLOOKUP($AF819,'Limited Loss'!$F$5:$P$124,AP$3,FALSE),0)</f>
        <v>0</v>
      </c>
      <c r="AQ819" s="353"/>
      <c r="AR819" s="331">
        <f t="shared" si="109"/>
        <v>752</v>
      </c>
      <c r="AS819" s="332">
        <f t="shared" si="109"/>
        <v>2018</v>
      </c>
      <c r="AT819" s="349">
        <f t="shared" si="107"/>
        <v>0</v>
      </c>
      <c r="AU819" s="349">
        <f t="shared" si="107"/>
        <v>0</v>
      </c>
      <c r="AV819" s="349">
        <f t="shared" si="107"/>
        <v>0</v>
      </c>
      <c r="AW819" s="349">
        <f t="shared" si="107"/>
        <v>0</v>
      </c>
      <c r="AX819" s="350">
        <f t="shared" si="107"/>
        <v>0</v>
      </c>
      <c r="AY819" s="349">
        <f t="shared" si="114"/>
        <v>0</v>
      </c>
      <c r="AZ819" s="349">
        <f t="shared" si="114"/>
        <v>0</v>
      </c>
      <c r="BA819" s="349">
        <f t="shared" si="114"/>
        <v>0</v>
      </c>
      <c r="BB819" s="349">
        <f t="shared" si="114"/>
        <v>0</v>
      </c>
      <c r="BC819" s="349">
        <f t="shared" si="114"/>
        <v>0</v>
      </c>
      <c r="BD819" s="350">
        <f t="shared" si="114"/>
        <v>0</v>
      </c>
      <c r="BE819" s="349">
        <f t="shared" si="111"/>
        <v>0</v>
      </c>
      <c r="BF819" s="375">
        <f t="shared" si="112"/>
        <v>0</v>
      </c>
      <c r="BG819" s="334">
        <f t="shared" si="113"/>
        <v>0</v>
      </c>
    </row>
    <row r="820" spans="1:59" x14ac:dyDescent="0.2">
      <c r="A820" s="326" t="str">
        <f t="shared" si="110"/>
        <v>7532014</v>
      </c>
      <c r="B820" s="331">
        <v>753</v>
      </c>
      <c r="C820" s="327">
        <v>2014</v>
      </c>
      <c r="D820" s="353">
        <f>+IFERROR(VLOOKUP($A820,Data_Loss!$A$2:$V$1180,6,FALSE),0)</f>
        <v>0</v>
      </c>
      <c r="E820" s="353">
        <f>+IFERROR(VLOOKUP($A820,Data_Loss!$A$2:$V$1180,7,FALSE),0)</f>
        <v>0</v>
      </c>
      <c r="F820" s="353">
        <f>+IFERROR(VLOOKUP($A820,Data_Loss!$A$2:$V$1180,8,FALSE),0)</f>
        <v>0</v>
      </c>
      <c r="G820" s="353">
        <f>+IFERROR(VLOOKUP($A820,Data_Loss!$A$2:$V$1180,9,FALSE),0)</f>
        <v>2</v>
      </c>
      <c r="H820" s="353">
        <f>+IFERROR(VLOOKUP($A820,Data_Loss!$A$2:$V$1180,10,FALSE),0)</f>
        <v>2</v>
      </c>
      <c r="I820" s="353">
        <f>+IFERROR(VLOOKUP($A820,Data_Loss!$A$2:$V$1300,12,FALSE),0)</f>
        <v>0</v>
      </c>
      <c r="J820" s="353">
        <f>+IFERROR(VLOOKUP($A820,Data_Loss!$A$2:$V$1300,13,FALSE),0)</f>
        <v>0</v>
      </c>
      <c r="K820" s="353">
        <f>+IFERROR(VLOOKUP($A820,Data_Loss!$A$2:$V$1300,14,FALSE),0)</f>
        <v>0</v>
      </c>
      <c r="L820" s="353">
        <f>+IFERROR(VLOOKUP($A820,Data_Loss!$A$2:$V$1300,15,FALSE),0)</f>
        <v>72770</v>
      </c>
      <c r="M820" s="353">
        <f>+IFERROR(VLOOKUP($A820,Data_Loss!$A$2:$V$1300,16,FALSE),0)</f>
        <v>25296</v>
      </c>
      <c r="N820" s="353">
        <f>+IFERROR(VLOOKUP($A820,Data_Loss!$A$2:$V$1300,17,FALSE),0)</f>
        <v>0</v>
      </c>
      <c r="O820" s="353">
        <f>+IFERROR(VLOOKUP($A820,Data_Loss!$A$2:$V$1300,18,FALSE),0)</f>
        <v>0</v>
      </c>
      <c r="P820" s="353">
        <f>+IFERROR(VLOOKUP($A820,Data_Loss!$A$2:$V$1300,19,FALSE),0)</f>
        <v>0</v>
      </c>
      <c r="Q820" s="353">
        <f>+IFERROR(VLOOKUP($A820,Data_Loss!$A$2:$V$1300,20,FALSE),0)</f>
        <v>34118</v>
      </c>
      <c r="R820" s="353">
        <f>+IFERROR(VLOOKUP($A820,Data_Loss!$A$2:$V$1300,21,FALSE),0)</f>
        <v>106346</v>
      </c>
      <c r="S820" s="353">
        <f>+IFERROR(VLOOKUP($A820,Data_Loss!$A$2:$V$1300,22,FALSE),0)</f>
        <v>7438</v>
      </c>
      <c r="T820" s="191">
        <f>+$I820*'10k &amp; MO'!C$3+$J820*'10k &amp; MO'!C$9+$K820*'10k &amp; MO'!C$15+$L820*'10k &amp; MO'!C$21+$M820*'10k &amp; MO'!C$27</f>
        <v>0</v>
      </c>
      <c r="U820" s="349">
        <f>+$I820*'10k &amp; MO'!D$3+$J820*'10k &amp; MO'!D$9+$K820*'10k &amp; MO'!D$15+$L820*'10k &amp; MO'!D$21+$M820*'10k &amp; MO'!D$27</f>
        <v>0</v>
      </c>
      <c r="V820" s="349">
        <f>+$I820*'10k &amp; MO'!E$3+$J820*'10k &amp; MO'!E$9+$K820*'10k &amp; MO'!E$15+$L820*'10k &amp; MO'!E$21+$M820*'10k &amp; MO'!E$27</f>
        <v>0</v>
      </c>
      <c r="W820" s="349">
        <f>+$I820*'10k &amp; MO'!F$3+$J820*'10k &amp; MO'!F$9+$K820*'10k &amp; MO'!F$15+$L820*'10k &amp; MO'!F$21+$M820*'10k &amp; MO'!F$27</f>
        <v>89434.33</v>
      </c>
      <c r="X820" s="349">
        <f>+$I820*'10k &amp; MO'!G$3+$J820*'10k &amp; MO'!G$9+$K820*'10k &amp; MO'!G$15+$L820*'10k &amp; MO'!G$21+$M820*'10k &amp; MO'!G$27</f>
        <v>28635.071999999996</v>
      </c>
      <c r="Y820" s="349">
        <f>+$N820*'10k &amp; MO'!H$3+$O820*'10k &amp; MO'!H$9+$P820*'10k &amp; MO'!H$15+$Q820*'10k &amp; MO'!H$21+$R820*'10k &amp; MO'!H$27</f>
        <v>0</v>
      </c>
      <c r="Z820" s="349">
        <f>+$N820*'10k &amp; MO'!I$3+$O820*'10k &amp; MO'!I$9+$P820*'10k &amp; MO'!I$15+$Q820*'10k &amp; MO'!I$21+$R820*'10k &amp; MO'!I$27</f>
        <v>0</v>
      </c>
      <c r="AA820" s="349">
        <f>+$N820*'10k &amp; MO'!J$3+$O820*'10k &amp; MO'!J$9+$P820*'10k &amp; MO'!J$15+$Q820*'10k &amp; MO'!J$21+$R820*'10k &amp; MO'!J$27</f>
        <v>0</v>
      </c>
      <c r="AB820" s="349">
        <f>+$N820*'10k &amp; MO'!K$3+$O820*'10k &amp; MO'!K$9+$P820*'10k &amp; MO'!K$15+$Q820*'10k &amp; MO'!K$21+$R820*'10k &amp; MO'!K$27</f>
        <v>47799.317999999999</v>
      </c>
      <c r="AC820" s="349">
        <f>+$N820*'10k &amp; MO'!L$3+$O820*'10k &amp; MO'!L$9+$P820*'10k &amp; MO'!L$15+$Q820*'10k &amp; MO'!L$21+$R820*'10k &amp; MO'!L$27</f>
        <v>163985.53200000001</v>
      </c>
      <c r="AD820" s="350">
        <f>+S820*'10k &amp; MO'!O$3</f>
        <v>7966.098</v>
      </c>
      <c r="AF820" s="192" t="str">
        <f t="shared" si="108"/>
        <v>7532014</v>
      </c>
      <c r="AG820" s="192">
        <f>+IFERROR(VLOOKUP($AF820,'Limited Loss'!$F$5:$P$124,AG$3,FALSE),0)</f>
        <v>0</v>
      </c>
      <c r="AH820" s="193">
        <f>+IFERROR(VLOOKUP($AF820,'Limited Loss'!$F$5:$P$124,AH$3,FALSE),0)</f>
        <v>0</v>
      </c>
      <c r="AI820" s="193">
        <f>+IFERROR(VLOOKUP($AF820,'Limited Loss'!$F$5:$P$124,AI$3,FALSE),0)</f>
        <v>0</v>
      </c>
      <c r="AJ820" s="193">
        <f>+IFERROR(VLOOKUP($AF820,'Limited Loss'!$F$5:$P$124,AJ$3,FALSE),0)</f>
        <v>0</v>
      </c>
      <c r="AK820" s="100">
        <f>+IFERROR(VLOOKUP($AF820,'Limited Loss'!$F$5:$P$124,AK$3,FALSE),0)</f>
        <v>0</v>
      </c>
      <c r="AL820" s="193">
        <f>+IFERROR(VLOOKUP($AF820,'Limited Loss'!$F$5:$P$124,AL$3,FALSE),0)</f>
        <v>0</v>
      </c>
      <c r="AM820" s="193">
        <f>+IFERROR(VLOOKUP($AF820,'Limited Loss'!$F$5:$P$124,AM$3,FALSE),0)</f>
        <v>0</v>
      </c>
      <c r="AN820" s="193">
        <f>+IFERROR(VLOOKUP($AF820,'Limited Loss'!$F$5:$P$124,AN$3,FALSE),0)</f>
        <v>0</v>
      </c>
      <c r="AO820" s="193">
        <f>+IFERROR(VLOOKUP($AF820,'Limited Loss'!$F$5:$P$124,AO$3,FALSE),0)</f>
        <v>0</v>
      </c>
      <c r="AP820" s="100">
        <f>+IFERROR(VLOOKUP($AF820,'Limited Loss'!$F$5:$P$124,AP$3,FALSE),0)</f>
        <v>0</v>
      </c>
      <c r="AQ820" s="353"/>
      <c r="AR820" s="331">
        <f t="shared" si="109"/>
        <v>753</v>
      </c>
      <c r="AS820" s="332">
        <f t="shared" si="109"/>
        <v>2014</v>
      </c>
      <c r="AT820" s="349">
        <f t="shared" si="107"/>
        <v>0</v>
      </c>
      <c r="AU820" s="349">
        <f t="shared" si="107"/>
        <v>0</v>
      </c>
      <c r="AV820" s="349">
        <f t="shared" si="107"/>
        <v>0</v>
      </c>
      <c r="AW820" s="349">
        <f t="shared" si="107"/>
        <v>89434.33</v>
      </c>
      <c r="AX820" s="350">
        <f t="shared" si="107"/>
        <v>28635.071999999996</v>
      </c>
      <c r="AY820" s="349">
        <f t="shared" si="114"/>
        <v>0</v>
      </c>
      <c r="AZ820" s="349">
        <f t="shared" si="114"/>
        <v>0</v>
      </c>
      <c r="BA820" s="349">
        <f t="shared" si="114"/>
        <v>0</v>
      </c>
      <c r="BB820" s="349">
        <f t="shared" si="114"/>
        <v>47799.317999999999</v>
      </c>
      <c r="BC820" s="349">
        <f t="shared" si="114"/>
        <v>163985.53200000001</v>
      </c>
      <c r="BD820" s="350">
        <f t="shared" si="114"/>
        <v>7966.098</v>
      </c>
      <c r="BE820" s="349">
        <f t="shared" si="111"/>
        <v>0</v>
      </c>
      <c r="BF820" s="375">
        <f t="shared" si="112"/>
        <v>329854.25199999998</v>
      </c>
      <c r="BG820" s="334">
        <f t="shared" si="113"/>
        <v>7966.098</v>
      </c>
    </row>
    <row r="821" spans="1:59" x14ac:dyDescent="0.2">
      <c r="A821" s="326" t="str">
        <f t="shared" si="110"/>
        <v>7532015</v>
      </c>
      <c r="B821" s="331">
        <v>753</v>
      </c>
      <c r="C821" s="327">
        <v>2015</v>
      </c>
      <c r="D821" s="353">
        <f>+IFERROR(VLOOKUP($A821,Data_Loss!$A$2:$V$1180,6,FALSE),0)</f>
        <v>0</v>
      </c>
      <c r="E821" s="353">
        <f>+IFERROR(VLOOKUP($A821,Data_Loss!$A$2:$V$1180,7,FALSE),0)</f>
        <v>0</v>
      </c>
      <c r="F821" s="353">
        <f>+IFERROR(VLOOKUP($A821,Data_Loss!$A$2:$V$1180,8,FALSE),0)</f>
        <v>1</v>
      </c>
      <c r="G821" s="353">
        <f>+IFERROR(VLOOKUP($A821,Data_Loss!$A$2:$V$1180,9,FALSE),0)</f>
        <v>8</v>
      </c>
      <c r="H821" s="353">
        <f>+IFERROR(VLOOKUP($A821,Data_Loss!$A$2:$V$1180,10,FALSE),0)</f>
        <v>5</v>
      </c>
      <c r="I821" s="353">
        <f>+IFERROR(VLOOKUP($A821,Data_Loss!$A$2:$V$1300,12,FALSE),0)</f>
        <v>0</v>
      </c>
      <c r="J821" s="353">
        <f>+IFERROR(VLOOKUP($A821,Data_Loss!$A$2:$V$1300,13,FALSE),0)</f>
        <v>0</v>
      </c>
      <c r="K821" s="353">
        <f>+IFERROR(VLOOKUP($A821,Data_Loss!$A$2:$V$1300,14,FALSE),0)</f>
        <v>215650</v>
      </c>
      <c r="L821" s="353">
        <f>+IFERROR(VLOOKUP($A821,Data_Loss!$A$2:$V$1300,15,FALSE),0)</f>
        <v>197600</v>
      </c>
      <c r="M821" s="353">
        <f>+IFERROR(VLOOKUP($A821,Data_Loss!$A$2:$V$1300,16,FALSE),0)</f>
        <v>6573</v>
      </c>
      <c r="N821" s="353">
        <f>+IFERROR(VLOOKUP($A821,Data_Loss!$A$2:$V$1300,17,FALSE),0)</f>
        <v>0</v>
      </c>
      <c r="O821" s="353">
        <f>+IFERROR(VLOOKUP($A821,Data_Loss!$A$2:$V$1300,18,FALSE),0)</f>
        <v>0</v>
      </c>
      <c r="P821" s="353">
        <f>+IFERROR(VLOOKUP($A821,Data_Loss!$A$2:$V$1300,19,FALSE),0)</f>
        <v>150662</v>
      </c>
      <c r="Q821" s="353">
        <f>+IFERROR(VLOOKUP($A821,Data_Loss!$A$2:$V$1300,20,FALSE),0)</f>
        <v>271718</v>
      </c>
      <c r="R821" s="353">
        <f>+IFERROR(VLOOKUP($A821,Data_Loss!$A$2:$V$1300,21,FALSE),0)</f>
        <v>19443</v>
      </c>
      <c r="S821" s="353">
        <f>+IFERROR(VLOOKUP($A821,Data_Loss!$A$2:$V$1300,22,FALSE),0)</f>
        <v>22708</v>
      </c>
      <c r="T821" s="191">
        <f>+$I821*'10k &amp; MO'!C$4+$J821*'10k &amp; MO'!C$10+$K821*'10k &amp; MO'!C$16+$L821*'10k &amp; MO'!C$22+$M821*'10k &amp; MO'!C$28</f>
        <v>0</v>
      </c>
      <c r="U821" s="349">
        <f>+$I821*'10k &amp; MO'!D$4+$J821*'10k &amp; MO'!D$10+$K821*'10k &amp; MO'!D$16+$L821*'10k &amp; MO'!D$22+$M821*'10k &amp; MO'!D$28</f>
        <v>0</v>
      </c>
      <c r="V821" s="349">
        <f>+$I821*'10k &amp; MO'!E$4+$J821*'10k &amp; MO'!E$10+$K821*'10k &amp; MO'!E$16+$L821*'10k &amp; MO'!E$22+$M821*'10k &amp; MO'!E$28</f>
        <v>407644.20500000002</v>
      </c>
      <c r="W821" s="349">
        <f>+$I821*'10k &amp; MO'!F$4+$J821*'10k &amp; MO'!F$10+$K821*'10k &amp; MO'!F$16+$L821*'10k &amp; MO'!F$22+$M821*'10k &amp; MO'!F$28</f>
        <v>218965.79069999998</v>
      </c>
      <c r="X821" s="349">
        <f>+$I821*'10k &amp; MO'!G$4+$J821*'10k &amp; MO'!G$10+$K821*'10k &amp; MO'!G$16+$L821*'10k &amp; MO'!G$22+$M821*'10k &amp; MO'!G$28</f>
        <v>10246.7646</v>
      </c>
      <c r="Y821" s="349">
        <f>+$N821*'10k &amp; MO'!H$4+$O821*'10k &amp; MO'!H$10+$P821*'10k &amp; MO'!H$16+$Q821*'10k &amp; MO'!H$22+$R821*'10k &amp; MO'!H$28</f>
        <v>0</v>
      </c>
      <c r="Z821" s="349">
        <f>+$N821*'10k &amp; MO'!I$4+$O821*'10k &amp; MO'!I$10+$P821*'10k &amp; MO'!I$16+$Q821*'10k &amp; MO'!I$22+$R821*'10k &amp; MO'!I$28</f>
        <v>0</v>
      </c>
      <c r="AA821" s="349">
        <f>+$N821*'10k &amp; MO'!J$4+$O821*'10k &amp; MO'!J$10+$P821*'10k &amp; MO'!J$16+$Q821*'10k &amp; MO'!J$22+$R821*'10k &amp; MO'!J$28</f>
        <v>470754.67060000001</v>
      </c>
      <c r="AB821" s="349">
        <f>+$N821*'10k &amp; MO'!K$4+$O821*'10k &amp; MO'!K$10+$P821*'10k &amp; MO'!K$16+$Q821*'10k &amp; MO'!K$22+$R821*'10k &amp; MO'!K$28</f>
        <v>424378.62749999994</v>
      </c>
      <c r="AC821" s="349">
        <f>+$N821*'10k &amp; MO'!L$4+$O821*'10k &amp; MO'!L$10+$P821*'10k &amp; MO'!L$16+$Q821*'10k &amp; MO'!L$22+$R821*'10k &amp; MO'!L$28</f>
        <v>35669.341200000003</v>
      </c>
      <c r="AD821" s="350">
        <f>+S821*'10k &amp; MO'!O$4</f>
        <v>27522.095999999998</v>
      </c>
      <c r="AF821" s="192" t="str">
        <f t="shared" si="108"/>
        <v>7532015</v>
      </c>
      <c r="AG821" s="192">
        <f>+IFERROR(VLOOKUP($AF821,'Limited Loss'!$F$5:$P$124,AG$3,FALSE),0)</f>
        <v>0</v>
      </c>
      <c r="AH821" s="193">
        <f>+IFERROR(VLOOKUP($AF821,'Limited Loss'!$F$5:$P$124,AH$3,FALSE),0)</f>
        <v>0</v>
      </c>
      <c r="AI821" s="193">
        <f>+IFERROR(VLOOKUP($AF821,'Limited Loss'!$F$5:$P$124,AI$3,FALSE),0)</f>
        <v>0</v>
      </c>
      <c r="AJ821" s="193">
        <f>+IFERROR(VLOOKUP($AF821,'Limited Loss'!$F$5:$P$124,AJ$3,FALSE),0)</f>
        <v>0</v>
      </c>
      <c r="AK821" s="100">
        <f>+IFERROR(VLOOKUP($AF821,'Limited Loss'!$F$5:$P$124,AK$3,FALSE),0)</f>
        <v>0</v>
      </c>
      <c r="AL821" s="193">
        <f>+IFERROR(VLOOKUP($AF821,'Limited Loss'!$F$5:$P$124,AL$3,FALSE),0)</f>
        <v>0</v>
      </c>
      <c r="AM821" s="193">
        <f>+IFERROR(VLOOKUP($AF821,'Limited Loss'!$F$5:$P$124,AM$3,FALSE),0)</f>
        <v>0</v>
      </c>
      <c r="AN821" s="193">
        <f>+IFERROR(VLOOKUP($AF821,'Limited Loss'!$F$5:$P$124,AN$3,FALSE),0)</f>
        <v>0</v>
      </c>
      <c r="AO821" s="193">
        <f>+IFERROR(VLOOKUP($AF821,'Limited Loss'!$F$5:$P$124,AO$3,FALSE),0)</f>
        <v>0</v>
      </c>
      <c r="AP821" s="100">
        <f>+IFERROR(VLOOKUP($AF821,'Limited Loss'!$F$5:$P$124,AP$3,FALSE),0)</f>
        <v>0</v>
      </c>
      <c r="AQ821" s="353"/>
      <c r="AR821" s="331">
        <f t="shared" si="109"/>
        <v>753</v>
      </c>
      <c r="AS821" s="332">
        <f t="shared" si="109"/>
        <v>2015</v>
      </c>
      <c r="AT821" s="349">
        <f t="shared" ref="AT821:BA855" si="115">+T821-AG821</f>
        <v>0</v>
      </c>
      <c r="AU821" s="349">
        <f t="shared" si="115"/>
        <v>0</v>
      </c>
      <c r="AV821" s="349">
        <f t="shared" si="115"/>
        <v>407644.20500000002</v>
      </c>
      <c r="AW821" s="349">
        <f t="shared" si="115"/>
        <v>218965.79069999998</v>
      </c>
      <c r="AX821" s="350">
        <f t="shared" si="115"/>
        <v>10246.7646</v>
      </c>
      <c r="AY821" s="349">
        <f t="shared" si="114"/>
        <v>0</v>
      </c>
      <c r="AZ821" s="349">
        <f t="shared" si="114"/>
        <v>0</v>
      </c>
      <c r="BA821" s="349">
        <f t="shared" si="114"/>
        <v>470754.67060000001</v>
      </c>
      <c r="BB821" s="349">
        <f t="shared" si="114"/>
        <v>424378.62749999994</v>
      </c>
      <c r="BC821" s="349">
        <f t="shared" si="114"/>
        <v>35669.341200000003</v>
      </c>
      <c r="BD821" s="350">
        <f t="shared" si="114"/>
        <v>27522.095999999998</v>
      </c>
      <c r="BE821" s="349">
        <f t="shared" si="111"/>
        <v>878398.87560000003</v>
      </c>
      <c r="BF821" s="375">
        <f t="shared" si="112"/>
        <v>689260.52399999998</v>
      </c>
      <c r="BG821" s="334">
        <f t="shared" si="113"/>
        <v>27522.095999999998</v>
      </c>
    </row>
    <row r="822" spans="1:59" x14ac:dyDescent="0.2">
      <c r="A822" s="326" t="str">
        <f t="shared" si="110"/>
        <v>7532016</v>
      </c>
      <c r="B822" s="331">
        <v>753</v>
      </c>
      <c r="C822" s="327">
        <v>2016</v>
      </c>
      <c r="D822" s="353">
        <f>+IFERROR(VLOOKUP($A822,Data_Loss!$A$2:$V$1180,6,FALSE),0)</f>
        <v>0</v>
      </c>
      <c r="E822" s="353">
        <f>+IFERROR(VLOOKUP($A822,Data_Loss!$A$2:$V$1180,7,FALSE),0)</f>
        <v>0</v>
      </c>
      <c r="F822" s="353">
        <f>+IFERROR(VLOOKUP($A822,Data_Loss!$A$2:$V$1180,8,FALSE),0)</f>
        <v>1</v>
      </c>
      <c r="G822" s="353">
        <f>+IFERROR(VLOOKUP($A822,Data_Loss!$A$2:$V$1180,9,FALSE),0)</f>
        <v>3</v>
      </c>
      <c r="H822" s="353">
        <f>+IFERROR(VLOOKUP($A822,Data_Loss!$A$2:$V$1180,10,FALSE),0)</f>
        <v>5</v>
      </c>
      <c r="I822" s="353">
        <f>+IFERROR(VLOOKUP($A822,Data_Loss!$A$2:$V$1300,12,FALSE),0)</f>
        <v>0</v>
      </c>
      <c r="J822" s="353">
        <f>+IFERROR(VLOOKUP($A822,Data_Loss!$A$2:$V$1300,13,FALSE),0)</f>
        <v>0</v>
      </c>
      <c r="K822" s="353">
        <f>+IFERROR(VLOOKUP($A822,Data_Loss!$A$2:$V$1300,14,FALSE),0)</f>
        <v>123274</v>
      </c>
      <c r="L822" s="353">
        <f>+IFERROR(VLOOKUP($A822,Data_Loss!$A$2:$V$1300,15,FALSE),0)</f>
        <v>52513</v>
      </c>
      <c r="M822" s="353">
        <f>+IFERROR(VLOOKUP($A822,Data_Loss!$A$2:$V$1300,16,FALSE),0)</f>
        <v>12939</v>
      </c>
      <c r="N822" s="353">
        <f>+IFERROR(VLOOKUP($A822,Data_Loss!$A$2:$V$1300,17,FALSE),0)</f>
        <v>0</v>
      </c>
      <c r="O822" s="353">
        <f>+IFERROR(VLOOKUP($A822,Data_Loss!$A$2:$V$1300,18,FALSE),0)</f>
        <v>0</v>
      </c>
      <c r="P822" s="353">
        <f>+IFERROR(VLOOKUP($A822,Data_Loss!$A$2:$V$1300,19,FALSE),0)</f>
        <v>168272</v>
      </c>
      <c r="Q822" s="353">
        <f>+IFERROR(VLOOKUP($A822,Data_Loss!$A$2:$V$1300,20,FALSE),0)</f>
        <v>13270</v>
      </c>
      <c r="R822" s="353">
        <f>+IFERROR(VLOOKUP($A822,Data_Loss!$A$2:$V$1300,21,FALSE),0)</f>
        <v>35910</v>
      </c>
      <c r="S822" s="353">
        <f>+IFERROR(VLOOKUP($A822,Data_Loss!$A$2:$V$1300,22,FALSE),0)</f>
        <v>12879</v>
      </c>
      <c r="T822" s="191">
        <f>+$I822*'10k &amp; MO'!C$5+$J822*'10k &amp; MO'!C$11+$K822*'10k &amp; MO'!C$17+$L822*'10k &amp; MO'!C$23+$M822*'10k &amp; MO'!C$29</f>
        <v>0</v>
      </c>
      <c r="U822" s="349">
        <f>+$I822*'10k &amp; MO'!D$5+$J822*'10k &amp; MO'!D$11+$K822*'10k &amp; MO'!D$17+$L822*'10k &amp; MO'!D$23+$M822*'10k &amp; MO'!D$29</f>
        <v>727.31659999999999</v>
      </c>
      <c r="V822" s="349">
        <f>+$I822*'10k &amp; MO'!E$5+$J822*'10k &amp; MO'!E$11+$K822*'10k &amp; MO'!E$17+$L822*'10k &amp; MO'!E$23+$M822*'10k &amp; MO'!E$29</f>
        <v>211241.70659999998</v>
      </c>
      <c r="W822" s="349">
        <f>+$I822*'10k &amp; MO'!F$5+$J822*'10k &amp; MO'!F$11+$K822*'10k &amp; MO'!F$17+$L822*'10k &amp; MO'!F$23+$M822*'10k &amp; MO'!F$29</f>
        <v>61372.558899999996</v>
      </c>
      <c r="X822" s="349">
        <f>+$I822*'10k &amp; MO'!G$5+$J822*'10k &amp; MO'!G$11+$K822*'10k &amp; MO'!G$17+$L822*'10k &amp; MO'!G$23+$M822*'10k &amp; MO'!G$29</f>
        <v>16167.481099999997</v>
      </c>
      <c r="Y822" s="349">
        <f>+$N822*'10k &amp; MO'!H$5+$O822*'10k &amp; MO'!H$11+$P822*'10k &amp; MO'!H$17+$Q822*'10k &amp; MO'!H$23+$R822*'10k &amp; MO'!H$29</f>
        <v>0</v>
      </c>
      <c r="Z822" s="349">
        <f>+$N822*'10k &amp; MO'!I$5+$O822*'10k &amp; MO'!I$11+$P822*'10k &amp; MO'!I$17+$Q822*'10k &amp; MO'!I$23+$R822*'10k &amp; MO'!I$29</f>
        <v>555.29759999999999</v>
      </c>
      <c r="AA822" s="349">
        <f>+$N822*'10k &amp; MO'!J$5+$O822*'10k &amp; MO'!J$11+$P822*'10k &amp; MO'!J$17+$Q822*'10k &amp; MO'!J$23+$R822*'10k &amp; MO'!J$29</f>
        <v>327886.08319999999</v>
      </c>
      <c r="AB822" s="349">
        <f>+$N822*'10k &amp; MO'!K$5+$O822*'10k &amp; MO'!K$11+$P822*'10k &amp; MO'!K$17+$Q822*'10k &amp; MO'!K$23+$R822*'10k &amp; MO'!K$29</f>
        <v>39038.6878</v>
      </c>
      <c r="AC822" s="349">
        <f>+$N822*'10k &amp; MO'!L$5+$O822*'10k &amp; MO'!L$11+$P822*'10k &amp; MO'!L$17+$Q822*'10k &amp; MO'!L$23+$R822*'10k &amp; MO'!L$29</f>
        <v>58125.952000000005</v>
      </c>
      <c r="AD822" s="350">
        <f>+S822*'10k &amp; MO'!O$5</f>
        <v>17360.892</v>
      </c>
      <c r="AF822" s="192" t="str">
        <f t="shared" si="108"/>
        <v>7532016</v>
      </c>
      <c r="AG822" s="192">
        <f>+IFERROR(VLOOKUP($AF822,'Limited Loss'!$F$5:$P$124,AG$3,FALSE),0)</f>
        <v>0</v>
      </c>
      <c r="AH822" s="193">
        <f>+IFERROR(VLOOKUP($AF822,'Limited Loss'!$F$5:$P$124,AH$3,FALSE),0)</f>
        <v>0</v>
      </c>
      <c r="AI822" s="193">
        <f>+IFERROR(VLOOKUP($AF822,'Limited Loss'!$F$5:$P$124,AI$3,FALSE),0)</f>
        <v>0</v>
      </c>
      <c r="AJ822" s="193">
        <f>+IFERROR(VLOOKUP($AF822,'Limited Loss'!$F$5:$P$124,AJ$3,FALSE),0)</f>
        <v>0</v>
      </c>
      <c r="AK822" s="100">
        <f>+IFERROR(VLOOKUP($AF822,'Limited Loss'!$F$5:$P$124,AK$3,FALSE),0)</f>
        <v>0</v>
      </c>
      <c r="AL822" s="193">
        <f>+IFERROR(VLOOKUP($AF822,'Limited Loss'!$F$5:$P$124,AL$3,FALSE),0)</f>
        <v>0</v>
      </c>
      <c r="AM822" s="193">
        <f>+IFERROR(VLOOKUP($AF822,'Limited Loss'!$F$5:$P$124,AM$3,FALSE),0)</f>
        <v>0</v>
      </c>
      <c r="AN822" s="193">
        <f>+IFERROR(VLOOKUP($AF822,'Limited Loss'!$F$5:$P$124,AN$3,FALSE),0)</f>
        <v>0</v>
      </c>
      <c r="AO822" s="193">
        <f>+IFERROR(VLOOKUP($AF822,'Limited Loss'!$F$5:$P$124,AO$3,FALSE),0)</f>
        <v>0</v>
      </c>
      <c r="AP822" s="100">
        <f>+IFERROR(VLOOKUP($AF822,'Limited Loss'!$F$5:$P$124,AP$3,FALSE),0)</f>
        <v>0</v>
      </c>
      <c r="AQ822" s="353"/>
      <c r="AR822" s="331">
        <f t="shared" si="109"/>
        <v>753</v>
      </c>
      <c r="AS822" s="332">
        <f t="shared" si="109"/>
        <v>2016</v>
      </c>
      <c r="AT822" s="349">
        <f t="shared" si="115"/>
        <v>0</v>
      </c>
      <c r="AU822" s="349">
        <f t="shared" si="115"/>
        <v>727.31659999999999</v>
      </c>
      <c r="AV822" s="349">
        <f t="shared" si="115"/>
        <v>211241.70659999998</v>
      </c>
      <c r="AW822" s="349">
        <f t="shared" si="115"/>
        <v>61372.558899999996</v>
      </c>
      <c r="AX822" s="350">
        <f t="shared" si="115"/>
        <v>16167.481099999997</v>
      </c>
      <c r="AY822" s="349">
        <f t="shared" si="114"/>
        <v>0</v>
      </c>
      <c r="AZ822" s="349">
        <f t="shared" si="114"/>
        <v>555.29759999999999</v>
      </c>
      <c r="BA822" s="349">
        <f t="shared" si="114"/>
        <v>327886.08319999999</v>
      </c>
      <c r="BB822" s="349">
        <f t="shared" si="114"/>
        <v>39038.6878</v>
      </c>
      <c r="BC822" s="349">
        <f t="shared" si="114"/>
        <v>58125.952000000005</v>
      </c>
      <c r="BD822" s="350">
        <f t="shared" si="114"/>
        <v>17360.892</v>
      </c>
      <c r="BE822" s="349">
        <f t="shared" si="111"/>
        <v>540410.40399999998</v>
      </c>
      <c r="BF822" s="375">
        <f t="shared" si="112"/>
        <v>174704.67979999998</v>
      </c>
      <c r="BG822" s="334">
        <f t="shared" si="113"/>
        <v>17360.892</v>
      </c>
    </row>
    <row r="823" spans="1:59" x14ac:dyDescent="0.2">
      <c r="A823" s="326" t="str">
        <f t="shared" si="110"/>
        <v>7532017</v>
      </c>
      <c r="B823" s="331">
        <v>753</v>
      </c>
      <c r="C823" s="327">
        <v>2017</v>
      </c>
      <c r="D823" s="353">
        <f>+IFERROR(VLOOKUP($A823,Data_Loss!$A$2:$V$1180,6,FALSE),0)</f>
        <v>0</v>
      </c>
      <c r="E823" s="353">
        <f>+IFERROR(VLOOKUP($A823,Data_Loss!$A$2:$V$1180,7,FALSE),0)</f>
        <v>0</v>
      </c>
      <c r="F823" s="353">
        <f>+IFERROR(VLOOKUP($A823,Data_Loss!$A$2:$V$1180,8,FALSE),0)</f>
        <v>0</v>
      </c>
      <c r="G823" s="353">
        <f>+IFERROR(VLOOKUP($A823,Data_Loss!$A$2:$V$1180,9,FALSE),0)</f>
        <v>0</v>
      </c>
      <c r="H823" s="353">
        <f>+IFERROR(VLOOKUP($A823,Data_Loss!$A$2:$V$1180,10,FALSE),0)</f>
        <v>1</v>
      </c>
      <c r="I823" s="353">
        <f>+IFERROR(VLOOKUP($A823,Data_Loss!$A$2:$V$1300,12,FALSE),0)</f>
        <v>0</v>
      </c>
      <c r="J823" s="353">
        <f>+IFERROR(VLOOKUP($A823,Data_Loss!$A$2:$V$1300,13,FALSE),0)</f>
        <v>0</v>
      </c>
      <c r="K823" s="353">
        <f>+IFERROR(VLOOKUP($A823,Data_Loss!$A$2:$V$1300,14,FALSE),0)</f>
        <v>0</v>
      </c>
      <c r="L823" s="353">
        <f>+IFERROR(VLOOKUP($A823,Data_Loss!$A$2:$V$1300,15,FALSE),0)</f>
        <v>0</v>
      </c>
      <c r="M823" s="353">
        <f>+IFERROR(VLOOKUP($A823,Data_Loss!$A$2:$V$1300,16,FALSE),0)</f>
        <v>4874</v>
      </c>
      <c r="N823" s="353">
        <f>+IFERROR(VLOOKUP($A823,Data_Loss!$A$2:$V$1300,17,FALSE),0)</f>
        <v>0</v>
      </c>
      <c r="O823" s="353">
        <f>+IFERROR(VLOOKUP($A823,Data_Loss!$A$2:$V$1300,18,FALSE),0)</f>
        <v>0</v>
      </c>
      <c r="P823" s="353">
        <f>+IFERROR(VLOOKUP($A823,Data_Loss!$A$2:$V$1300,19,FALSE),0)</f>
        <v>0</v>
      </c>
      <c r="Q823" s="353">
        <f>+IFERROR(VLOOKUP($A823,Data_Loss!$A$2:$V$1300,20,FALSE),0)</f>
        <v>0</v>
      </c>
      <c r="R823" s="353">
        <f>+IFERROR(VLOOKUP($A823,Data_Loss!$A$2:$V$1300,21,FALSE),0)</f>
        <v>13677</v>
      </c>
      <c r="S823" s="353">
        <f>+IFERROR(VLOOKUP($A823,Data_Loss!$A$2:$V$1300,22,FALSE),0)</f>
        <v>8177</v>
      </c>
      <c r="T823" s="191">
        <f>+$I823*'10k &amp; MO'!C$6+$J823*'10k &amp; MO'!C$12+$K823*'10k &amp; MO'!C$18+$L823*'10k &amp; MO'!C$24+$M823*'10k &amp; MO'!C$30</f>
        <v>0</v>
      </c>
      <c r="U823" s="349">
        <f>+$I823*'10k &amp; MO'!D$6+$J823*'10k &amp; MO'!D$12+$K823*'10k &amp; MO'!D$18+$L823*'10k &amp; MO'!D$24+$M823*'10k &amp; MO'!D$30</f>
        <v>4.3865999999999996</v>
      </c>
      <c r="V823" s="349">
        <f>+$I823*'10k &amp; MO'!E$6+$J823*'10k &amp; MO'!E$12+$K823*'10k &amp; MO'!E$18+$L823*'10k &amp; MO'!E$24+$M823*'10k &amp; MO'!E$30</f>
        <v>1938.3897999999999</v>
      </c>
      <c r="W823" s="349">
        <f>+$I823*'10k &amp; MO'!F$6+$J823*'10k &amp; MO'!F$12+$K823*'10k &amp; MO'!F$18+$L823*'10k &amp; MO'!F$24+$M823*'10k &amp; MO'!F$30</f>
        <v>856.36180000000002</v>
      </c>
      <c r="X823" s="349">
        <f>+$I823*'10k &amp; MO'!G$6+$J823*'10k &amp; MO'!G$12+$K823*'10k &amp; MO'!G$18+$L823*'10k &amp; MO'!G$24+$M823*'10k &amp; MO'!G$30</f>
        <v>5324.8450000000003</v>
      </c>
      <c r="Y823" s="349">
        <f>+$N823*'10k &amp; MO'!H$6+$O823*'10k &amp; MO'!H$12+$P823*'10k &amp; MO'!H$18+$Q823*'10k &amp; MO'!H$24+$R823*'10k &amp; MO'!H$30</f>
        <v>0</v>
      </c>
      <c r="Z823" s="349">
        <f>+$N823*'10k &amp; MO'!I$6+$O823*'10k &amp; MO'!I$12+$P823*'10k &amp; MO'!I$18+$Q823*'10k &amp; MO'!I$24+$R823*'10k &amp; MO'!I$30</f>
        <v>4.1030999999999995</v>
      </c>
      <c r="AA823" s="349">
        <f>+$N823*'10k &amp; MO'!J$6+$O823*'10k &amp; MO'!J$12+$P823*'10k &amp; MO'!J$18+$Q823*'10k &amp; MO'!J$24+$R823*'10k &amp; MO'!J$30</f>
        <v>5580.2159999999994</v>
      </c>
      <c r="AB823" s="349">
        <f>+$N823*'10k &amp; MO'!K$6+$O823*'10k &amp; MO'!K$12+$P823*'10k &amp; MO'!K$18+$Q823*'10k &amp; MO'!K$24+$R823*'10k &amp; MO'!K$30</f>
        <v>2814.7266</v>
      </c>
      <c r="AC823" s="349">
        <f>+$N823*'10k &amp; MO'!L$6+$O823*'10k &amp; MO'!L$12+$P823*'10k &amp; MO'!L$18+$Q823*'10k &amp; MO'!L$24+$R823*'10k &amp; MO'!L$30</f>
        <v>20038.172699999999</v>
      </c>
      <c r="AD823" s="350">
        <f>+S823*'10k &amp; MO'!O$6</f>
        <v>11006.242</v>
      </c>
      <c r="AF823" s="192" t="str">
        <f t="shared" si="108"/>
        <v>7532017</v>
      </c>
      <c r="AG823" s="192">
        <f>+IFERROR(VLOOKUP($AF823,'Limited Loss'!$F$5:$P$124,AG$3,FALSE),0)</f>
        <v>0</v>
      </c>
      <c r="AH823" s="193">
        <f>+IFERROR(VLOOKUP($AF823,'Limited Loss'!$F$5:$P$124,AH$3,FALSE),0)</f>
        <v>0</v>
      </c>
      <c r="AI823" s="193">
        <f>+IFERROR(VLOOKUP($AF823,'Limited Loss'!$F$5:$P$124,AI$3,FALSE),0)</f>
        <v>0</v>
      </c>
      <c r="AJ823" s="193">
        <f>+IFERROR(VLOOKUP($AF823,'Limited Loss'!$F$5:$P$124,AJ$3,FALSE),0)</f>
        <v>0</v>
      </c>
      <c r="AK823" s="100">
        <f>+IFERROR(VLOOKUP($AF823,'Limited Loss'!$F$5:$P$124,AK$3,FALSE),0)</f>
        <v>0</v>
      </c>
      <c r="AL823" s="193">
        <f>+IFERROR(VLOOKUP($AF823,'Limited Loss'!$F$5:$P$124,AL$3,FALSE),0)</f>
        <v>0</v>
      </c>
      <c r="AM823" s="193">
        <f>+IFERROR(VLOOKUP($AF823,'Limited Loss'!$F$5:$P$124,AM$3,FALSE),0)</f>
        <v>0</v>
      </c>
      <c r="AN823" s="193">
        <f>+IFERROR(VLOOKUP($AF823,'Limited Loss'!$F$5:$P$124,AN$3,FALSE),0)</f>
        <v>0</v>
      </c>
      <c r="AO823" s="193">
        <f>+IFERROR(VLOOKUP($AF823,'Limited Loss'!$F$5:$P$124,AO$3,FALSE),0)</f>
        <v>0</v>
      </c>
      <c r="AP823" s="100">
        <f>+IFERROR(VLOOKUP($AF823,'Limited Loss'!$F$5:$P$124,AP$3,FALSE),0)</f>
        <v>0</v>
      </c>
      <c r="AQ823" s="353"/>
      <c r="AR823" s="331">
        <f t="shared" si="109"/>
        <v>753</v>
      </c>
      <c r="AS823" s="332">
        <f t="shared" si="109"/>
        <v>2017</v>
      </c>
      <c r="AT823" s="349">
        <f t="shared" si="115"/>
        <v>0</v>
      </c>
      <c r="AU823" s="349">
        <f t="shared" si="115"/>
        <v>4.3865999999999996</v>
      </c>
      <c r="AV823" s="349">
        <f t="shared" si="115"/>
        <v>1938.3897999999999</v>
      </c>
      <c r="AW823" s="349">
        <f t="shared" si="115"/>
        <v>856.36180000000002</v>
      </c>
      <c r="AX823" s="350">
        <f t="shared" si="115"/>
        <v>5324.8450000000003</v>
      </c>
      <c r="AY823" s="349">
        <f t="shared" si="114"/>
        <v>0</v>
      </c>
      <c r="AZ823" s="349">
        <f t="shared" si="114"/>
        <v>4.1030999999999995</v>
      </c>
      <c r="BA823" s="349">
        <f t="shared" si="114"/>
        <v>5580.2159999999994</v>
      </c>
      <c r="BB823" s="349">
        <f t="shared" si="114"/>
        <v>2814.7266</v>
      </c>
      <c r="BC823" s="349">
        <f t="shared" si="114"/>
        <v>20038.172699999999</v>
      </c>
      <c r="BD823" s="350">
        <f t="shared" si="114"/>
        <v>11006.242</v>
      </c>
      <c r="BE823" s="349">
        <f t="shared" si="111"/>
        <v>7527.0954999999994</v>
      </c>
      <c r="BF823" s="375">
        <f t="shared" si="112"/>
        <v>29034.106099999997</v>
      </c>
      <c r="BG823" s="334">
        <f t="shared" si="113"/>
        <v>11006.242</v>
      </c>
    </row>
    <row r="824" spans="1:59" x14ac:dyDescent="0.2">
      <c r="A824" s="326" t="str">
        <f t="shared" si="110"/>
        <v>7532018</v>
      </c>
      <c r="B824" s="331">
        <v>753</v>
      </c>
      <c r="C824" s="327">
        <v>2018</v>
      </c>
      <c r="D824" s="353">
        <f>+IFERROR(VLOOKUP($A824,Data_Loss!$A$2:$V$1180,6,FALSE),0)</f>
        <v>0</v>
      </c>
      <c r="E824" s="353">
        <f>+IFERROR(VLOOKUP($A824,Data_Loss!$A$2:$V$1180,7,FALSE),0)</f>
        <v>0</v>
      </c>
      <c r="F824" s="353">
        <f>+IFERROR(VLOOKUP($A824,Data_Loss!$A$2:$V$1180,8,FALSE),0)</f>
        <v>0</v>
      </c>
      <c r="G824" s="353">
        <f>+IFERROR(VLOOKUP($A824,Data_Loss!$A$2:$V$1180,9,FALSE),0)</f>
        <v>0</v>
      </c>
      <c r="H824" s="353">
        <f>+IFERROR(VLOOKUP($A824,Data_Loss!$A$2:$V$1180,10,FALSE),0)</f>
        <v>1</v>
      </c>
      <c r="I824" s="353">
        <f>+IFERROR(VLOOKUP($A824,Data_Loss!$A$2:$V$1300,12,FALSE),0)</f>
        <v>0</v>
      </c>
      <c r="J824" s="353">
        <f>+IFERROR(VLOOKUP($A824,Data_Loss!$A$2:$V$1300,13,FALSE),0)</f>
        <v>0</v>
      </c>
      <c r="K824" s="353">
        <f>+IFERROR(VLOOKUP($A824,Data_Loss!$A$2:$V$1300,14,FALSE),0)</f>
        <v>0</v>
      </c>
      <c r="L824" s="353">
        <f>+IFERROR(VLOOKUP($A824,Data_Loss!$A$2:$V$1300,15,FALSE),0)</f>
        <v>0</v>
      </c>
      <c r="M824" s="353">
        <f>+IFERROR(VLOOKUP($A824,Data_Loss!$A$2:$V$1300,16,FALSE),0)</f>
        <v>2651</v>
      </c>
      <c r="N824" s="353">
        <f>+IFERROR(VLOOKUP($A824,Data_Loss!$A$2:$V$1300,17,FALSE),0)</f>
        <v>0</v>
      </c>
      <c r="O824" s="353">
        <f>+IFERROR(VLOOKUP($A824,Data_Loss!$A$2:$V$1300,18,FALSE),0)</f>
        <v>0</v>
      </c>
      <c r="P824" s="353">
        <f>+IFERROR(VLOOKUP($A824,Data_Loss!$A$2:$V$1300,19,FALSE),0)</f>
        <v>0</v>
      </c>
      <c r="Q824" s="353">
        <f>+IFERROR(VLOOKUP($A824,Data_Loss!$A$2:$V$1300,20,FALSE),0)</f>
        <v>0</v>
      </c>
      <c r="R824" s="353">
        <f>+IFERROR(VLOOKUP($A824,Data_Loss!$A$2:$V$1300,21,FALSE),0)</f>
        <v>1875</v>
      </c>
      <c r="S824" s="353">
        <f>+IFERROR(VLOOKUP($A824,Data_Loss!$A$2:$V$1300,22,FALSE),0)</f>
        <v>6725</v>
      </c>
      <c r="T824" s="191">
        <f>+$I824*'10k &amp; MO'!C$7+$J824*'10k &amp; MO'!C$13+$K824*'10k &amp; MO'!C$19+$L824*'10k &amp; MO'!C$25+$M824*'10k &amp; MO'!C$31</f>
        <v>5.8322000000000003</v>
      </c>
      <c r="U824" s="349">
        <f>+$I824*'10k &amp; MO'!D$7+$J824*'10k &amp; MO'!D$13+$K824*'10k &amp; MO'!D$19+$L824*'10k &amp; MO'!D$25+$M824*'10k &amp; MO'!D$31</f>
        <v>180.79819999999998</v>
      </c>
      <c r="V824" s="349">
        <f>+$I824*'10k &amp; MO'!E$7+$J824*'10k &amp; MO'!E$13+$K824*'10k &amp; MO'!E$19+$L824*'10k &amp; MO'!E$25+$M824*'10k &amp; MO'!E$31</f>
        <v>3719.3530000000001</v>
      </c>
      <c r="W824" s="349">
        <f>+$I824*'10k &amp; MO'!F$7+$J824*'10k &amp; MO'!F$13+$K824*'10k &amp; MO'!F$19+$L824*'10k &amp; MO'!F$25+$M824*'10k &amp; MO'!F$31</f>
        <v>1402.6441</v>
      </c>
      <c r="X824" s="349">
        <f>+$I824*'10k &amp; MO'!G$7+$J824*'10k &amp; MO'!G$13+$K824*'10k &amp; MO'!G$19+$L824*'10k &amp; MO'!G$25+$M824*'10k &amp; MO'!G$31</f>
        <v>1826.0087999999998</v>
      </c>
      <c r="Y824" s="349">
        <f>+$N824*'10k &amp; MO'!H$7+$O824*'10k &amp; MO'!H$13+$P824*'10k &amp; MO'!H$19+$Q824*'10k &amp; MO'!H$25+$R824*'10k &amp; MO'!H$31</f>
        <v>5.4375</v>
      </c>
      <c r="Z824" s="349">
        <f>+$N824*'10k &amp; MO'!I$7+$O824*'10k &amp; MO'!I$13+$P824*'10k &amp; MO'!I$19+$Q824*'10k &amp; MO'!I$25+$R824*'10k &amp; MO'!I$31</f>
        <v>185.4375</v>
      </c>
      <c r="AA824" s="349">
        <f>+$N824*'10k &amp; MO'!J$7+$O824*'10k &amp; MO'!J$13+$P824*'10k &amp; MO'!J$19+$Q824*'10k &amp; MO'!J$25+$R824*'10k &amp; MO'!J$31</f>
        <v>1907.2500000000002</v>
      </c>
      <c r="AB824" s="349">
        <f>+$N824*'10k &amp; MO'!K$7+$O824*'10k &amp; MO'!K$13+$P824*'10k &amp; MO'!K$19+$Q824*'10k &amp; MO'!K$25+$R824*'10k &amp; MO'!K$31</f>
        <v>1008.3749999999999</v>
      </c>
      <c r="AC824" s="349">
        <f>+$N824*'10k &amp; MO'!L$7+$O824*'10k &amp; MO'!L$13+$P824*'10k &amp; MO'!L$19+$Q824*'10k &amp; MO'!L$25+$R824*'10k &amp; MO'!L$31</f>
        <v>1575.75</v>
      </c>
      <c r="AD824" s="350">
        <f>+S824*'10k &amp; MO'!O$7</f>
        <v>8917.35</v>
      </c>
      <c r="AF824" s="192" t="str">
        <f t="shared" si="108"/>
        <v>7532018</v>
      </c>
      <c r="AG824" s="192">
        <f>+IFERROR(VLOOKUP($AF824,'Limited Loss'!$F$5:$P$124,AG$3,FALSE),0)</f>
        <v>0</v>
      </c>
      <c r="AH824" s="193">
        <f>+IFERROR(VLOOKUP($AF824,'Limited Loss'!$F$5:$P$124,AH$3,FALSE),0)</f>
        <v>0</v>
      </c>
      <c r="AI824" s="193">
        <f>+IFERROR(VLOOKUP($AF824,'Limited Loss'!$F$5:$P$124,AI$3,FALSE),0)</f>
        <v>0</v>
      </c>
      <c r="AJ824" s="193">
        <f>+IFERROR(VLOOKUP($AF824,'Limited Loss'!$F$5:$P$124,AJ$3,FALSE),0)</f>
        <v>0</v>
      </c>
      <c r="AK824" s="100">
        <f>+IFERROR(VLOOKUP($AF824,'Limited Loss'!$F$5:$P$124,AK$3,FALSE),0)</f>
        <v>0</v>
      </c>
      <c r="AL824" s="193">
        <f>+IFERROR(VLOOKUP($AF824,'Limited Loss'!$F$5:$P$124,AL$3,FALSE),0)</f>
        <v>0</v>
      </c>
      <c r="AM824" s="193">
        <f>+IFERROR(VLOOKUP($AF824,'Limited Loss'!$F$5:$P$124,AM$3,FALSE),0)</f>
        <v>0</v>
      </c>
      <c r="AN824" s="193">
        <f>+IFERROR(VLOOKUP($AF824,'Limited Loss'!$F$5:$P$124,AN$3,FALSE),0)</f>
        <v>0</v>
      </c>
      <c r="AO824" s="193">
        <f>+IFERROR(VLOOKUP($AF824,'Limited Loss'!$F$5:$P$124,AO$3,FALSE),0)</f>
        <v>0</v>
      </c>
      <c r="AP824" s="100">
        <f>+IFERROR(VLOOKUP($AF824,'Limited Loss'!$F$5:$P$124,AP$3,FALSE),0)</f>
        <v>0</v>
      </c>
      <c r="AQ824" s="353"/>
      <c r="AR824" s="331">
        <f t="shared" si="109"/>
        <v>753</v>
      </c>
      <c r="AS824" s="332">
        <f t="shared" si="109"/>
        <v>2018</v>
      </c>
      <c r="AT824" s="349">
        <f t="shared" si="115"/>
        <v>5.8322000000000003</v>
      </c>
      <c r="AU824" s="349">
        <f t="shared" si="115"/>
        <v>180.79819999999998</v>
      </c>
      <c r="AV824" s="349">
        <f t="shared" si="115"/>
        <v>3719.3530000000001</v>
      </c>
      <c r="AW824" s="349">
        <f t="shared" si="115"/>
        <v>1402.6441</v>
      </c>
      <c r="AX824" s="350">
        <f t="shared" si="115"/>
        <v>1826.0087999999998</v>
      </c>
      <c r="AY824" s="349">
        <f t="shared" si="114"/>
        <v>5.4375</v>
      </c>
      <c r="AZ824" s="349">
        <f t="shared" si="114"/>
        <v>185.4375</v>
      </c>
      <c r="BA824" s="349">
        <f t="shared" si="114"/>
        <v>1907.2500000000002</v>
      </c>
      <c r="BB824" s="349">
        <f t="shared" si="114"/>
        <v>1008.3749999999999</v>
      </c>
      <c r="BC824" s="349">
        <f t="shared" si="114"/>
        <v>1575.75</v>
      </c>
      <c r="BD824" s="350">
        <f t="shared" si="114"/>
        <v>8917.35</v>
      </c>
      <c r="BE824" s="349">
        <f t="shared" si="111"/>
        <v>6004.1084000000001</v>
      </c>
      <c r="BF824" s="375">
        <f t="shared" si="112"/>
        <v>5812.7779</v>
      </c>
      <c r="BG824" s="334">
        <f t="shared" si="113"/>
        <v>8917.35</v>
      </c>
    </row>
    <row r="825" spans="1:59" x14ac:dyDescent="0.2">
      <c r="A825" s="326" t="str">
        <f t="shared" si="110"/>
        <v>7552014</v>
      </c>
      <c r="B825" s="331">
        <v>755</v>
      </c>
      <c r="C825" s="327">
        <v>2014</v>
      </c>
      <c r="D825" s="353">
        <f>+IFERROR(VLOOKUP($A825,Data_Loss!$A$2:$V$1180,6,FALSE),0)</f>
        <v>0</v>
      </c>
      <c r="E825" s="353">
        <f>+IFERROR(VLOOKUP($A825,Data_Loss!$A$2:$V$1180,7,FALSE),0)</f>
        <v>0</v>
      </c>
      <c r="F825" s="353">
        <f>+IFERROR(VLOOKUP($A825,Data_Loss!$A$2:$V$1180,8,FALSE),0)</f>
        <v>0</v>
      </c>
      <c r="G825" s="353">
        <f>+IFERROR(VLOOKUP($A825,Data_Loss!$A$2:$V$1180,9,FALSE),0)</f>
        <v>0</v>
      </c>
      <c r="H825" s="353">
        <f>+IFERROR(VLOOKUP($A825,Data_Loss!$A$2:$V$1180,10,FALSE),0)</f>
        <v>2</v>
      </c>
      <c r="I825" s="353">
        <f>+IFERROR(VLOOKUP($A825,Data_Loss!$A$2:$V$1300,12,FALSE),0)</f>
        <v>0</v>
      </c>
      <c r="J825" s="353">
        <f>+IFERROR(VLOOKUP($A825,Data_Loss!$A$2:$V$1300,13,FALSE),0)</f>
        <v>0</v>
      </c>
      <c r="K825" s="353">
        <f>+IFERROR(VLOOKUP($A825,Data_Loss!$A$2:$V$1300,14,FALSE),0)</f>
        <v>0</v>
      </c>
      <c r="L825" s="353">
        <f>+IFERROR(VLOOKUP($A825,Data_Loss!$A$2:$V$1300,15,FALSE),0)</f>
        <v>0</v>
      </c>
      <c r="M825" s="353">
        <f>+IFERROR(VLOOKUP($A825,Data_Loss!$A$2:$V$1300,16,FALSE),0)</f>
        <v>18636</v>
      </c>
      <c r="N825" s="353">
        <f>+IFERROR(VLOOKUP($A825,Data_Loss!$A$2:$V$1300,17,FALSE),0)</f>
        <v>0</v>
      </c>
      <c r="O825" s="353">
        <f>+IFERROR(VLOOKUP($A825,Data_Loss!$A$2:$V$1300,18,FALSE),0)</f>
        <v>0</v>
      </c>
      <c r="P825" s="353">
        <f>+IFERROR(VLOOKUP($A825,Data_Loss!$A$2:$V$1300,19,FALSE),0)</f>
        <v>0</v>
      </c>
      <c r="Q825" s="353">
        <f>+IFERROR(VLOOKUP($A825,Data_Loss!$A$2:$V$1300,20,FALSE),0)</f>
        <v>0</v>
      </c>
      <c r="R825" s="353">
        <f>+IFERROR(VLOOKUP($A825,Data_Loss!$A$2:$V$1300,21,FALSE),0)</f>
        <v>18907</v>
      </c>
      <c r="S825" s="353">
        <f>+IFERROR(VLOOKUP($A825,Data_Loss!$A$2:$V$1300,22,FALSE),0)</f>
        <v>12175</v>
      </c>
      <c r="T825" s="191">
        <f>+$I825*'10k &amp; MO'!C$3+$J825*'10k &amp; MO'!C$9+$K825*'10k &amp; MO'!C$15+$L825*'10k &amp; MO'!C$21+$M825*'10k &amp; MO'!C$27</f>
        <v>0</v>
      </c>
      <c r="U825" s="349">
        <f>+$I825*'10k &amp; MO'!D$3+$J825*'10k &amp; MO'!D$9+$K825*'10k &amp; MO'!D$15+$L825*'10k &amp; MO'!D$21+$M825*'10k &amp; MO'!D$27</f>
        <v>0</v>
      </c>
      <c r="V825" s="349">
        <f>+$I825*'10k &amp; MO'!E$3+$J825*'10k &amp; MO'!E$9+$K825*'10k &amp; MO'!E$15+$L825*'10k &amp; MO'!E$21+$M825*'10k &amp; MO'!E$27</f>
        <v>0</v>
      </c>
      <c r="W825" s="349">
        <f>+$I825*'10k &amp; MO'!F$3+$J825*'10k &amp; MO'!F$9+$K825*'10k &amp; MO'!F$15+$L825*'10k &amp; MO'!F$21+$M825*'10k &amp; MO'!F$27</f>
        <v>0</v>
      </c>
      <c r="X825" s="349">
        <f>+$I825*'10k &amp; MO'!G$3+$J825*'10k &amp; MO'!G$9+$K825*'10k &amp; MO'!G$15+$L825*'10k &amp; MO'!G$21+$M825*'10k &amp; MO'!G$27</f>
        <v>21095.951999999997</v>
      </c>
      <c r="Y825" s="349">
        <f>+$N825*'10k &amp; MO'!H$3+$O825*'10k &amp; MO'!H$9+$P825*'10k &amp; MO'!H$15+$Q825*'10k &amp; MO'!H$21+$R825*'10k &amp; MO'!H$27</f>
        <v>0</v>
      </c>
      <c r="Z825" s="349">
        <f>+$N825*'10k &amp; MO'!I$3+$O825*'10k &amp; MO'!I$9+$P825*'10k &amp; MO'!I$15+$Q825*'10k &amp; MO'!I$21+$R825*'10k &amp; MO'!I$27</f>
        <v>0</v>
      </c>
      <c r="AA825" s="349">
        <f>+$N825*'10k &amp; MO'!J$3+$O825*'10k &amp; MO'!J$9+$P825*'10k &amp; MO'!J$15+$Q825*'10k &amp; MO'!J$21+$R825*'10k &amp; MO'!J$27</f>
        <v>0</v>
      </c>
      <c r="AB825" s="349">
        <f>+$N825*'10k &amp; MO'!K$3+$O825*'10k &amp; MO'!K$9+$P825*'10k &amp; MO'!K$15+$Q825*'10k &amp; MO'!K$21+$R825*'10k &amp; MO'!K$27</f>
        <v>0</v>
      </c>
      <c r="AC825" s="349">
        <f>+$N825*'10k &amp; MO'!L$3+$O825*'10k &amp; MO'!L$9+$P825*'10k &amp; MO'!L$15+$Q825*'10k &amp; MO'!L$21+$R825*'10k &amp; MO'!L$27</f>
        <v>29154.594000000001</v>
      </c>
      <c r="AD825" s="350">
        <f>+S825*'10k &amp; MO'!O$3</f>
        <v>13039.424999999999</v>
      </c>
      <c r="AF825" s="192" t="str">
        <f t="shared" si="108"/>
        <v>7552014</v>
      </c>
      <c r="AG825" s="192">
        <f>+IFERROR(VLOOKUP($AF825,'Limited Loss'!$F$5:$P$124,AG$3,FALSE),0)</f>
        <v>0</v>
      </c>
      <c r="AH825" s="193">
        <f>+IFERROR(VLOOKUP($AF825,'Limited Loss'!$F$5:$P$124,AH$3,FALSE),0)</f>
        <v>0</v>
      </c>
      <c r="AI825" s="193">
        <f>+IFERROR(VLOOKUP($AF825,'Limited Loss'!$F$5:$P$124,AI$3,FALSE),0)</f>
        <v>0</v>
      </c>
      <c r="AJ825" s="193">
        <f>+IFERROR(VLOOKUP($AF825,'Limited Loss'!$F$5:$P$124,AJ$3,FALSE),0)</f>
        <v>0</v>
      </c>
      <c r="AK825" s="100">
        <f>+IFERROR(VLOOKUP($AF825,'Limited Loss'!$F$5:$P$124,AK$3,FALSE),0)</f>
        <v>0</v>
      </c>
      <c r="AL825" s="193">
        <f>+IFERROR(VLOOKUP($AF825,'Limited Loss'!$F$5:$P$124,AL$3,FALSE),0)</f>
        <v>0</v>
      </c>
      <c r="AM825" s="193">
        <f>+IFERROR(VLOOKUP($AF825,'Limited Loss'!$F$5:$P$124,AM$3,FALSE),0)</f>
        <v>0</v>
      </c>
      <c r="AN825" s="193">
        <f>+IFERROR(VLOOKUP($AF825,'Limited Loss'!$F$5:$P$124,AN$3,FALSE),0)</f>
        <v>0</v>
      </c>
      <c r="AO825" s="193">
        <f>+IFERROR(VLOOKUP($AF825,'Limited Loss'!$F$5:$P$124,AO$3,FALSE),0)</f>
        <v>0</v>
      </c>
      <c r="AP825" s="100">
        <f>+IFERROR(VLOOKUP($AF825,'Limited Loss'!$F$5:$P$124,AP$3,FALSE),0)</f>
        <v>0</v>
      </c>
      <c r="AQ825" s="353"/>
      <c r="AR825" s="331">
        <f t="shared" si="109"/>
        <v>755</v>
      </c>
      <c r="AS825" s="332">
        <f t="shared" si="109"/>
        <v>2014</v>
      </c>
      <c r="AT825" s="349">
        <f t="shared" si="115"/>
        <v>0</v>
      </c>
      <c r="AU825" s="349">
        <f t="shared" si="115"/>
        <v>0</v>
      </c>
      <c r="AV825" s="349">
        <f t="shared" si="115"/>
        <v>0</v>
      </c>
      <c r="AW825" s="349">
        <f t="shared" si="115"/>
        <v>0</v>
      </c>
      <c r="AX825" s="350">
        <f t="shared" si="115"/>
        <v>21095.951999999997</v>
      </c>
      <c r="AY825" s="349">
        <f t="shared" si="114"/>
        <v>0</v>
      </c>
      <c r="AZ825" s="349">
        <f t="shared" si="114"/>
        <v>0</v>
      </c>
      <c r="BA825" s="349">
        <f t="shared" si="114"/>
        <v>0</v>
      </c>
      <c r="BB825" s="349">
        <f t="shared" si="114"/>
        <v>0</v>
      </c>
      <c r="BC825" s="349">
        <f t="shared" si="114"/>
        <v>29154.594000000001</v>
      </c>
      <c r="BD825" s="350">
        <f t="shared" si="114"/>
        <v>13039.424999999999</v>
      </c>
      <c r="BE825" s="349">
        <f t="shared" si="111"/>
        <v>0</v>
      </c>
      <c r="BF825" s="375">
        <f t="shared" si="112"/>
        <v>50250.546000000002</v>
      </c>
      <c r="BG825" s="334">
        <f t="shared" si="113"/>
        <v>13039.424999999999</v>
      </c>
    </row>
    <row r="826" spans="1:59" x14ac:dyDescent="0.2">
      <c r="A826" s="326" t="str">
        <f t="shared" si="110"/>
        <v>7552015</v>
      </c>
      <c r="B826" s="331">
        <v>755</v>
      </c>
      <c r="C826" s="327">
        <v>2015</v>
      </c>
      <c r="D826" s="353">
        <f>+IFERROR(VLOOKUP($A826,Data_Loss!$A$2:$V$1180,6,FALSE),0)</f>
        <v>0</v>
      </c>
      <c r="E826" s="353">
        <f>+IFERROR(VLOOKUP($A826,Data_Loss!$A$2:$V$1180,7,FALSE),0)</f>
        <v>0</v>
      </c>
      <c r="F826" s="353">
        <f>+IFERROR(VLOOKUP($A826,Data_Loss!$A$2:$V$1180,8,FALSE),0)</f>
        <v>0</v>
      </c>
      <c r="G826" s="353">
        <f>+IFERROR(VLOOKUP($A826,Data_Loss!$A$2:$V$1180,9,FALSE),0)</f>
        <v>0</v>
      </c>
      <c r="H826" s="353">
        <f>+IFERROR(VLOOKUP($A826,Data_Loss!$A$2:$V$1180,10,FALSE),0)</f>
        <v>2</v>
      </c>
      <c r="I826" s="353">
        <f>+IFERROR(VLOOKUP($A826,Data_Loss!$A$2:$V$1300,12,FALSE),0)</f>
        <v>0</v>
      </c>
      <c r="J826" s="353">
        <f>+IFERROR(VLOOKUP($A826,Data_Loss!$A$2:$V$1300,13,FALSE),0)</f>
        <v>0</v>
      </c>
      <c r="K826" s="353">
        <f>+IFERROR(VLOOKUP($A826,Data_Loss!$A$2:$V$1300,14,FALSE),0)</f>
        <v>0</v>
      </c>
      <c r="L826" s="353">
        <f>+IFERROR(VLOOKUP($A826,Data_Loss!$A$2:$V$1300,15,FALSE),0)</f>
        <v>0</v>
      </c>
      <c r="M826" s="353">
        <f>+IFERROR(VLOOKUP($A826,Data_Loss!$A$2:$V$1300,16,FALSE),0)</f>
        <v>491</v>
      </c>
      <c r="N826" s="353">
        <f>+IFERROR(VLOOKUP($A826,Data_Loss!$A$2:$V$1300,17,FALSE),0)</f>
        <v>0</v>
      </c>
      <c r="O826" s="353">
        <f>+IFERROR(VLOOKUP($A826,Data_Loss!$A$2:$V$1300,18,FALSE),0)</f>
        <v>0</v>
      </c>
      <c r="P826" s="353">
        <f>+IFERROR(VLOOKUP($A826,Data_Loss!$A$2:$V$1300,19,FALSE),0)</f>
        <v>0</v>
      </c>
      <c r="Q826" s="353">
        <f>+IFERROR(VLOOKUP($A826,Data_Loss!$A$2:$V$1300,20,FALSE),0)</f>
        <v>0</v>
      </c>
      <c r="R826" s="353">
        <f>+IFERROR(VLOOKUP($A826,Data_Loss!$A$2:$V$1300,21,FALSE),0)</f>
        <v>20964</v>
      </c>
      <c r="S826" s="353">
        <f>+IFERROR(VLOOKUP($A826,Data_Loss!$A$2:$V$1300,22,FALSE),0)</f>
        <v>19440</v>
      </c>
      <c r="T826" s="191">
        <f>+$I826*'10k &amp; MO'!C$4+$J826*'10k &amp; MO'!C$10+$K826*'10k &amp; MO'!C$16+$L826*'10k &amp; MO'!C$22+$M826*'10k &amp; MO'!C$28</f>
        <v>0</v>
      </c>
      <c r="U826" s="349">
        <f>+$I826*'10k &amp; MO'!D$4+$J826*'10k &amp; MO'!D$10+$K826*'10k &amp; MO'!D$16+$L826*'10k &amp; MO'!D$22+$M826*'10k &amp; MO'!D$28</f>
        <v>0</v>
      </c>
      <c r="V826" s="349">
        <f>+$I826*'10k &amp; MO'!E$4+$J826*'10k &amp; MO'!E$10+$K826*'10k &amp; MO'!E$16+$L826*'10k &amp; MO'!E$22+$M826*'10k &amp; MO'!E$28</f>
        <v>17.185000000000002</v>
      </c>
      <c r="W826" s="349">
        <f>+$I826*'10k &amp; MO'!F$4+$J826*'10k &amp; MO'!F$10+$K826*'10k &amp; MO'!F$16+$L826*'10k &amp; MO'!F$22+$M826*'10k &amp; MO'!F$28</f>
        <v>10.261899999999999</v>
      </c>
      <c r="X826" s="349">
        <f>+$I826*'10k &amp; MO'!G$4+$J826*'10k &amp; MO'!G$10+$K826*'10k &amp; MO'!G$16+$L826*'10k &amp; MO'!G$22+$M826*'10k &amp; MO'!G$28</f>
        <v>567.20320000000004</v>
      </c>
      <c r="Y826" s="349">
        <f>+$N826*'10k &amp; MO'!H$4+$O826*'10k &amp; MO'!H$10+$P826*'10k &amp; MO'!H$16+$Q826*'10k &amp; MO'!H$22+$R826*'10k &amp; MO'!H$28</f>
        <v>0</v>
      </c>
      <c r="Z826" s="349">
        <f>+$N826*'10k &amp; MO'!I$4+$O826*'10k &amp; MO'!I$10+$P826*'10k &amp; MO'!I$16+$Q826*'10k &amp; MO'!I$22+$R826*'10k &amp; MO'!I$28</f>
        <v>0</v>
      </c>
      <c r="AA826" s="349">
        <f>+$N826*'10k &amp; MO'!J$4+$O826*'10k &amp; MO'!J$10+$P826*'10k &amp; MO'!J$16+$Q826*'10k &amp; MO'!J$22+$R826*'10k &amp; MO'!J$28</f>
        <v>591.1848</v>
      </c>
      <c r="AB826" s="349">
        <f>+$N826*'10k &amp; MO'!K$4+$O826*'10k &amp; MO'!K$10+$P826*'10k &amp; MO'!K$16+$Q826*'10k &amp; MO'!K$22+$R826*'10k &amp; MO'!K$28</f>
        <v>807.11400000000003</v>
      </c>
      <c r="AC826" s="349">
        <f>+$N826*'10k &amp; MO'!L$4+$O826*'10k &amp; MO'!L$10+$P826*'10k &amp; MO'!L$16+$Q826*'10k &amp; MO'!L$22+$R826*'10k &amp; MO'!L$28</f>
        <v>30762.5736</v>
      </c>
      <c r="AD826" s="350">
        <f>+S826*'10k &amp; MO'!O$4</f>
        <v>23561.279999999999</v>
      </c>
      <c r="AF826" s="192" t="str">
        <f t="shared" si="108"/>
        <v>7552015</v>
      </c>
      <c r="AG826" s="192">
        <f>+IFERROR(VLOOKUP($AF826,'Limited Loss'!$F$5:$P$124,AG$3,FALSE),0)</f>
        <v>0</v>
      </c>
      <c r="AH826" s="193">
        <f>+IFERROR(VLOOKUP($AF826,'Limited Loss'!$F$5:$P$124,AH$3,FALSE),0)</f>
        <v>0</v>
      </c>
      <c r="AI826" s="193">
        <f>+IFERROR(VLOOKUP($AF826,'Limited Loss'!$F$5:$P$124,AI$3,FALSE),0)</f>
        <v>0</v>
      </c>
      <c r="AJ826" s="193">
        <f>+IFERROR(VLOOKUP($AF826,'Limited Loss'!$F$5:$P$124,AJ$3,FALSE),0)</f>
        <v>0</v>
      </c>
      <c r="AK826" s="100">
        <f>+IFERROR(VLOOKUP($AF826,'Limited Loss'!$F$5:$P$124,AK$3,FALSE),0)</f>
        <v>0</v>
      </c>
      <c r="AL826" s="193">
        <f>+IFERROR(VLOOKUP($AF826,'Limited Loss'!$F$5:$P$124,AL$3,FALSE),0)</f>
        <v>0</v>
      </c>
      <c r="AM826" s="193">
        <f>+IFERROR(VLOOKUP($AF826,'Limited Loss'!$F$5:$P$124,AM$3,FALSE),0)</f>
        <v>0</v>
      </c>
      <c r="AN826" s="193">
        <f>+IFERROR(VLOOKUP($AF826,'Limited Loss'!$F$5:$P$124,AN$3,FALSE),0)</f>
        <v>0</v>
      </c>
      <c r="AO826" s="193">
        <f>+IFERROR(VLOOKUP($AF826,'Limited Loss'!$F$5:$P$124,AO$3,FALSE),0)</f>
        <v>0</v>
      </c>
      <c r="AP826" s="100">
        <f>+IFERROR(VLOOKUP($AF826,'Limited Loss'!$F$5:$P$124,AP$3,FALSE),0)</f>
        <v>0</v>
      </c>
      <c r="AQ826" s="353"/>
      <c r="AR826" s="331">
        <f t="shared" si="109"/>
        <v>755</v>
      </c>
      <c r="AS826" s="332">
        <f t="shared" si="109"/>
        <v>2015</v>
      </c>
      <c r="AT826" s="349">
        <f t="shared" si="115"/>
        <v>0</v>
      </c>
      <c r="AU826" s="349">
        <f t="shared" si="115"/>
        <v>0</v>
      </c>
      <c r="AV826" s="349">
        <f t="shared" si="115"/>
        <v>17.185000000000002</v>
      </c>
      <c r="AW826" s="349">
        <f t="shared" si="115"/>
        <v>10.261899999999999</v>
      </c>
      <c r="AX826" s="350">
        <f t="shared" si="115"/>
        <v>567.20320000000004</v>
      </c>
      <c r="AY826" s="349">
        <f t="shared" si="114"/>
        <v>0</v>
      </c>
      <c r="AZ826" s="349">
        <f t="shared" si="114"/>
        <v>0</v>
      </c>
      <c r="BA826" s="349">
        <f t="shared" si="114"/>
        <v>591.1848</v>
      </c>
      <c r="BB826" s="349">
        <f t="shared" ref="BB826:BD889" si="116">+AB826-AO826</f>
        <v>807.11400000000003</v>
      </c>
      <c r="BC826" s="349">
        <f t="shared" si="116"/>
        <v>30762.5736</v>
      </c>
      <c r="BD826" s="350">
        <f t="shared" si="116"/>
        <v>23561.279999999999</v>
      </c>
      <c r="BE826" s="349">
        <f t="shared" si="111"/>
        <v>608.36979999999994</v>
      </c>
      <c r="BF826" s="375">
        <f t="shared" si="112"/>
        <v>32147.152699999999</v>
      </c>
      <c r="BG826" s="334">
        <f t="shared" si="113"/>
        <v>23561.279999999999</v>
      </c>
    </row>
    <row r="827" spans="1:59" x14ac:dyDescent="0.2">
      <c r="A827" s="326" t="str">
        <f t="shared" si="110"/>
        <v>7552016</v>
      </c>
      <c r="B827" s="331">
        <v>755</v>
      </c>
      <c r="C827" s="327">
        <v>2016</v>
      </c>
      <c r="D827" s="353">
        <f>+IFERROR(VLOOKUP($A827,Data_Loss!$A$2:$V$1180,6,FALSE),0)</f>
        <v>0</v>
      </c>
      <c r="E827" s="353">
        <f>+IFERROR(VLOOKUP($A827,Data_Loss!$A$2:$V$1180,7,FALSE),0)</f>
        <v>0</v>
      </c>
      <c r="F827" s="353">
        <f>+IFERROR(VLOOKUP($A827,Data_Loss!$A$2:$V$1180,8,FALSE),0)</f>
        <v>0</v>
      </c>
      <c r="G827" s="353">
        <f>+IFERROR(VLOOKUP($A827,Data_Loss!$A$2:$V$1180,9,FALSE),0)</f>
        <v>0</v>
      </c>
      <c r="H827" s="353">
        <f>+IFERROR(VLOOKUP($A827,Data_Loss!$A$2:$V$1180,10,FALSE),0)</f>
        <v>2</v>
      </c>
      <c r="I827" s="353">
        <f>+IFERROR(VLOOKUP($A827,Data_Loss!$A$2:$V$1300,12,FALSE),0)</f>
        <v>0</v>
      </c>
      <c r="J827" s="353">
        <f>+IFERROR(VLOOKUP($A827,Data_Loss!$A$2:$V$1300,13,FALSE),0)</f>
        <v>0</v>
      </c>
      <c r="K827" s="353">
        <f>+IFERROR(VLOOKUP($A827,Data_Loss!$A$2:$V$1300,14,FALSE),0)</f>
        <v>0</v>
      </c>
      <c r="L827" s="353">
        <f>+IFERROR(VLOOKUP($A827,Data_Loss!$A$2:$V$1300,15,FALSE),0)</f>
        <v>0</v>
      </c>
      <c r="M827" s="353">
        <f>+IFERROR(VLOOKUP($A827,Data_Loss!$A$2:$V$1300,16,FALSE),0)</f>
        <v>26447</v>
      </c>
      <c r="N827" s="353">
        <f>+IFERROR(VLOOKUP($A827,Data_Loss!$A$2:$V$1300,17,FALSE),0)</f>
        <v>0</v>
      </c>
      <c r="O827" s="353">
        <f>+IFERROR(VLOOKUP($A827,Data_Loss!$A$2:$V$1300,18,FALSE),0)</f>
        <v>0</v>
      </c>
      <c r="P827" s="353">
        <f>+IFERROR(VLOOKUP($A827,Data_Loss!$A$2:$V$1300,19,FALSE),0)</f>
        <v>0</v>
      </c>
      <c r="Q827" s="353">
        <f>+IFERROR(VLOOKUP($A827,Data_Loss!$A$2:$V$1300,20,FALSE),0)</f>
        <v>0</v>
      </c>
      <c r="R827" s="353">
        <f>+IFERROR(VLOOKUP($A827,Data_Loss!$A$2:$V$1300,21,FALSE),0)</f>
        <v>41097</v>
      </c>
      <c r="S827" s="353">
        <f>+IFERROR(VLOOKUP($A827,Data_Loss!$A$2:$V$1300,22,FALSE),0)</f>
        <v>1067</v>
      </c>
      <c r="T827" s="191">
        <f>+$I827*'10k &amp; MO'!C$5+$J827*'10k &amp; MO'!C$11+$K827*'10k &amp; MO'!C$17+$L827*'10k &amp; MO'!C$23+$M827*'10k &amp; MO'!C$29</f>
        <v>0</v>
      </c>
      <c r="U827" s="349">
        <f>+$I827*'10k &amp; MO'!D$5+$J827*'10k &amp; MO'!D$11+$K827*'10k &amp; MO'!D$17+$L827*'10k &amp; MO'!D$23+$M827*'10k &amp; MO'!D$29</f>
        <v>0</v>
      </c>
      <c r="V827" s="349">
        <f>+$I827*'10k &amp; MO'!E$5+$J827*'10k &amp; MO'!E$11+$K827*'10k &amp; MO'!E$17+$L827*'10k &amp; MO'!E$23+$M827*'10k &amp; MO'!E$29</f>
        <v>2996.4450999999999</v>
      </c>
      <c r="W827" s="349">
        <f>+$I827*'10k &amp; MO'!F$5+$J827*'10k &amp; MO'!F$11+$K827*'10k &amp; MO'!F$17+$L827*'10k &amp; MO'!F$23+$M827*'10k &amp; MO'!F$29</f>
        <v>1787.8171999999997</v>
      </c>
      <c r="X827" s="349">
        <f>+$I827*'10k &amp; MO'!G$5+$J827*'10k &amp; MO'!G$11+$K827*'10k &amp; MO'!G$17+$L827*'10k &amp; MO'!G$23+$M827*'10k &amp; MO'!G$29</f>
        <v>27526.0376</v>
      </c>
      <c r="Y827" s="349">
        <f>+$N827*'10k &amp; MO'!H$5+$O827*'10k &amp; MO'!H$11+$P827*'10k &amp; MO'!H$17+$Q827*'10k &amp; MO'!H$23+$R827*'10k &amp; MO'!H$29</f>
        <v>0</v>
      </c>
      <c r="Z827" s="349">
        <f>+$N827*'10k &amp; MO'!I$5+$O827*'10k &amp; MO'!I$11+$P827*'10k &amp; MO'!I$17+$Q827*'10k &amp; MO'!I$23+$R827*'10k &amp; MO'!I$29</f>
        <v>0</v>
      </c>
      <c r="AA827" s="349">
        <f>+$N827*'10k &amp; MO'!J$5+$O827*'10k &amp; MO'!J$11+$P827*'10k &amp; MO'!J$17+$Q827*'10k &amp; MO'!J$23+$R827*'10k &amp; MO'!J$29</f>
        <v>3645.3038999999999</v>
      </c>
      <c r="AB827" s="349">
        <f>+$N827*'10k &amp; MO'!K$5+$O827*'10k &amp; MO'!K$11+$P827*'10k &amp; MO'!K$17+$Q827*'10k &amp; MO'!K$23+$R827*'10k &amp; MO'!K$29</f>
        <v>4031.6157000000003</v>
      </c>
      <c r="AC827" s="349">
        <f>+$N827*'10k &amp; MO'!L$5+$O827*'10k &amp; MO'!L$11+$P827*'10k &amp; MO'!L$17+$Q827*'10k &amp; MO'!L$23+$R827*'10k &amp; MO'!L$29</f>
        <v>61941.398400000005</v>
      </c>
      <c r="AD827" s="350">
        <f>+S827*'10k &amp; MO'!O$5</f>
        <v>1438.316</v>
      </c>
      <c r="AF827" s="192" t="str">
        <f t="shared" si="108"/>
        <v>7552016</v>
      </c>
      <c r="AG827" s="192">
        <f>+IFERROR(VLOOKUP($AF827,'Limited Loss'!$F$5:$P$124,AG$3,FALSE),0)</f>
        <v>0</v>
      </c>
      <c r="AH827" s="193">
        <f>+IFERROR(VLOOKUP($AF827,'Limited Loss'!$F$5:$P$124,AH$3,FALSE),0)</f>
        <v>0</v>
      </c>
      <c r="AI827" s="193">
        <f>+IFERROR(VLOOKUP($AF827,'Limited Loss'!$F$5:$P$124,AI$3,FALSE),0)</f>
        <v>0</v>
      </c>
      <c r="AJ827" s="193">
        <f>+IFERROR(VLOOKUP($AF827,'Limited Loss'!$F$5:$P$124,AJ$3,FALSE),0)</f>
        <v>0</v>
      </c>
      <c r="AK827" s="100">
        <f>+IFERROR(VLOOKUP($AF827,'Limited Loss'!$F$5:$P$124,AK$3,FALSE),0)</f>
        <v>0</v>
      </c>
      <c r="AL827" s="193">
        <f>+IFERROR(VLOOKUP($AF827,'Limited Loss'!$F$5:$P$124,AL$3,FALSE),0)</f>
        <v>0</v>
      </c>
      <c r="AM827" s="193">
        <f>+IFERROR(VLOOKUP($AF827,'Limited Loss'!$F$5:$P$124,AM$3,FALSE),0)</f>
        <v>0</v>
      </c>
      <c r="AN827" s="193">
        <f>+IFERROR(VLOOKUP($AF827,'Limited Loss'!$F$5:$P$124,AN$3,FALSE),0)</f>
        <v>0</v>
      </c>
      <c r="AO827" s="193">
        <f>+IFERROR(VLOOKUP($AF827,'Limited Loss'!$F$5:$P$124,AO$3,FALSE),0)</f>
        <v>0</v>
      </c>
      <c r="AP827" s="100">
        <f>+IFERROR(VLOOKUP($AF827,'Limited Loss'!$F$5:$P$124,AP$3,FALSE),0)</f>
        <v>0</v>
      </c>
      <c r="AQ827" s="353"/>
      <c r="AR827" s="331">
        <f t="shared" si="109"/>
        <v>755</v>
      </c>
      <c r="AS827" s="332">
        <f t="shared" si="109"/>
        <v>2016</v>
      </c>
      <c r="AT827" s="349">
        <f t="shared" si="115"/>
        <v>0</v>
      </c>
      <c r="AU827" s="349">
        <f t="shared" si="115"/>
        <v>0</v>
      </c>
      <c r="AV827" s="349">
        <f t="shared" si="115"/>
        <v>2996.4450999999999</v>
      </c>
      <c r="AW827" s="349">
        <f t="shared" si="115"/>
        <v>1787.8171999999997</v>
      </c>
      <c r="AX827" s="350">
        <f t="shared" si="115"/>
        <v>27526.0376</v>
      </c>
      <c r="AY827" s="349">
        <f t="shared" si="115"/>
        <v>0</v>
      </c>
      <c r="AZ827" s="349">
        <f t="shared" si="115"/>
        <v>0</v>
      </c>
      <c r="BA827" s="349">
        <f t="shared" si="115"/>
        <v>3645.3038999999999</v>
      </c>
      <c r="BB827" s="349">
        <f t="shared" si="116"/>
        <v>4031.6157000000003</v>
      </c>
      <c r="BC827" s="349">
        <f t="shared" si="116"/>
        <v>61941.398400000005</v>
      </c>
      <c r="BD827" s="350">
        <f t="shared" si="116"/>
        <v>1438.316</v>
      </c>
      <c r="BE827" s="349">
        <f t="shared" si="111"/>
        <v>6641.7489999999998</v>
      </c>
      <c r="BF827" s="375">
        <f t="shared" si="112"/>
        <v>95286.868900000001</v>
      </c>
      <c r="BG827" s="334">
        <f t="shared" si="113"/>
        <v>1438.316</v>
      </c>
    </row>
    <row r="828" spans="1:59" x14ac:dyDescent="0.2">
      <c r="A828" s="326" t="str">
        <f t="shared" si="110"/>
        <v>7552017</v>
      </c>
      <c r="B828" s="331">
        <v>755</v>
      </c>
      <c r="C828" s="327">
        <v>2017</v>
      </c>
      <c r="D828" s="353">
        <f>+IFERROR(VLOOKUP($A828,Data_Loss!$A$2:$V$1180,6,FALSE),0)</f>
        <v>0</v>
      </c>
      <c r="E828" s="353">
        <f>+IFERROR(VLOOKUP($A828,Data_Loss!$A$2:$V$1180,7,FALSE),0)</f>
        <v>0</v>
      </c>
      <c r="F828" s="353">
        <f>+IFERROR(VLOOKUP($A828,Data_Loss!$A$2:$V$1180,8,FALSE),0)</f>
        <v>0</v>
      </c>
      <c r="G828" s="353">
        <f>+IFERROR(VLOOKUP($A828,Data_Loss!$A$2:$V$1180,9,FALSE),0)</f>
        <v>1</v>
      </c>
      <c r="H828" s="353">
        <f>+IFERROR(VLOOKUP($A828,Data_Loss!$A$2:$V$1180,10,FALSE),0)</f>
        <v>1</v>
      </c>
      <c r="I828" s="353">
        <f>+IFERROR(VLOOKUP($A828,Data_Loss!$A$2:$V$1300,12,FALSE),0)</f>
        <v>0</v>
      </c>
      <c r="J828" s="353">
        <f>+IFERROR(VLOOKUP($A828,Data_Loss!$A$2:$V$1300,13,FALSE),0)</f>
        <v>0</v>
      </c>
      <c r="K828" s="353">
        <f>+IFERROR(VLOOKUP($A828,Data_Loss!$A$2:$V$1300,14,FALSE),0)</f>
        <v>0</v>
      </c>
      <c r="L828" s="353">
        <f>+IFERROR(VLOOKUP($A828,Data_Loss!$A$2:$V$1300,15,FALSE),0)</f>
        <v>12562</v>
      </c>
      <c r="M828" s="353">
        <f>+IFERROR(VLOOKUP($A828,Data_Loss!$A$2:$V$1300,16,FALSE),0)</f>
        <v>2257</v>
      </c>
      <c r="N828" s="353">
        <f>+IFERROR(VLOOKUP($A828,Data_Loss!$A$2:$V$1300,17,FALSE),0)</f>
        <v>0</v>
      </c>
      <c r="O828" s="353">
        <f>+IFERROR(VLOOKUP($A828,Data_Loss!$A$2:$V$1300,18,FALSE),0)</f>
        <v>0</v>
      </c>
      <c r="P828" s="353">
        <f>+IFERROR(VLOOKUP($A828,Data_Loss!$A$2:$V$1300,19,FALSE),0)</f>
        <v>0</v>
      </c>
      <c r="Q828" s="353">
        <f>+IFERROR(VLOOKUP($A828,Data_Loss!$A$2:$V$1300,20,FALSE),0)</f>
        <v>16198</v>
      </c>
      <c r="R828" s="353">
        <f>+IFERROR(VLOOKUP($A828,Data_Loss!$A$2:$V$1300,21,FALSE),0)</f>
        <v>5009</v>
      </c>
      <c r="S828" s="353">
        <f>+IFERROR(VLOOKUP($A828,Data_Loss!$A$2:$V$1300,22,FALSE),0)</f>
        <v>116</v>
      </c>
      <c r="T828" s="191">
        <f>+$I828*'10k &amp; MO'!C$6+$J828*'10k &amp; MO'!C$12+$K828*'10k &amp; MO'!C$18+$L828*'10k &amp; MO'!C$24+$M828*'10k &amp; MO'!C$30</f>
        <v>0</v>
      </c>
      <c r="U828" s="349">
        <f>+$I828*'10k &amp; MO'!D$6+$J828*'10k &amp; MO'!D$12+$K828*'10k &amp; MO'!D$18+$L828*'10k &amp; MO'!D$24+$M828*'10k &amp; MO'!D$30</f>
        <v>28.411499999999997</v>
      </c>
      <c r="V828" s="349">
        <f>+$I828*'10k &amp; MO'!E$6+$J828*'10k &amp; MO'!E$12+$K828*'10k &amp; MO'!E$18+$L828*'10k &amp; MO'!E$24+$M828*'10k &amp; MO'!E$30</f>
        <v>11918.251499999998</v>
      </c>
      <c r="W828" s="349">
        <f>+$I828*'10k &amp; MO'!F$6+$J828*'10k &amp; MO'!F$12+$K828*'10k &amp; MO'!F$18+$L828*'10k &amp; MO'!F$24+$M828*'10k &amp; MO'!F$30</f>
        <v>11697.330099999999</v>
      </c>
      <c r="X828" s="349">
        <f>+$I828*'10k &amp; MO'!G$6+$J828*'10k &amp; MO'!G$12+$K828*'10k &amp; MO'!G$18+$L828*'10k &amp; MO'!G$24+$M828*'10k &amp; MO'!G$30</f>
        <v>3415.4596999999999</v>
      </c>
      <c r="Y828" s="349">
        <f>+$N828*'10k &amp; MO'!H$6+$O828*'10k &amp; MO'!H$12+$P828*'10k &amp; MO'!H$18+$Q828*'10k &amp; MO'!H$24+$R828*'10k &amp; MO'!H$30</f>
        <v>0</v>
      </c>
      <c r="Z828" s="349">
        <f>+$N828*'10k &amp; MO'!I$6+$O828*'10k &amp; MO'!I$12+$P828*'10k &amp; MO'!I$18+$Q828*'10k &amp; MO'!I$24+$R828*'10k &amp; MO'!I$30</f>
        <v>12.8413</v>
      </c>
      <c r="AA828" s="349">
        <f>+$N828*'10k &amp; MO'!J$6+$O828*'10k &amp; MO'!J$12+$P828*'10k &amp; MO'!J$18+$Q828*'10k &amp; MO'!J$24+$R828*'10k &amp; MO'!J$30</f>
        <v>18794.023799999999</v>
      </c>
      <c r="AB828" s="349">
        <f>+$N828*'10k &amp; MO'!K$6+$O828*'10k &amp; MO'!K$12+$P828*'10k &amp; MO'!K$18+$Q828*'10k &amp; MO'!K$24+$R828*'10k &amp; MO'!K$30</f>
        <v>21461.389600000002</v>
      </c>
      <c r="AC828" s="349">
        <f>+$N828*'10k &amp; MO'!L$6+$O828*'10k &amp; MO'!L$12+$P828*'10k &amp; MO'!L$18+$Q828*'10k &amp; MO'!L$24+$R828*'10k &amp; MO'!L$30</f>
        <v>9060.533300000001</v>
      </c>
      <c r="AD828" s="350">
        <f>+S828*'10k &amp; MO'!O$6</f>
        <v>156.13600000000002</v>
      </c>
      <c r="AF828" s="192" t="str">
        <f t="shared" si="108"/>
        <v>7552017</v>
      </c>
      <c r="AG828" s="192">
        <f>+IFERROR(VLOOKUP($AF828,'Limited Loss'!$F$5:$P$124,AG$3,FALSE),0)</f>
        <v>0</v>
      </c>
      <c r="AH828" s="193">
        <f>+IFERROR(VLOOKUP($AF828,'Limited Loss'!$F$5:$P$124,AH$3,FALSE),0)</f>
        <v>0</v>
      </c>
      <c r="AI828" s="193">
        <f>+IFERROR(VLOOKUP($AF828,'Limited Loss'!$F$5:$P$124,AI$3,FALSE),0)</f>
        <v>0</v>
      </c>
      <c r="AJ828" s="193">
        <f>+IFERROR(VLOOKUP($AF828,'Limited Loss'!$F$5:$P$124,AJ$3,FALSE),0)</f>
        <v>0</v>
      </c>
      <c r="AK828" s="100">
        <f>+IFERROR(VLOOKUP($AF828,'Limited Loss'!$F$5:$P$124,AK$3,FALSE),0)</f>
        <v>0</v>
      </c>
      <c r="AL828" s="193">
        <f>+IFERROR(VLOOKUP($AF828,'Limited Loss'!$F$5:$P$124,AL$3,FALSE),0)</f>
        <v>0</v>
      </c>
      <c r="AM828" s="193">
        <f>+IFERROR(VLOOKUP($AF828,'Limited Loss'!$F$5:$P$124,AM$3,FALSE),0)</f>
        <v>0</v>
      </c>
      <c r="AN828" s="193">
        <f>+IFERROR(VLOOKUP($AF828,'Limited Loss'!$F$5:$P$124,AN$3,FALSE),0)</f>
        <v>0</v>
      </c>
      <c r="AO828" s="193">
        <f>+IFERROR(VLOOKUP($AF828,'Limited Loss'!$F$5:$P$124,AO$3,FALSE),0)</f>
        <v>0</v>
      </c>
      <c r="AP828" s="100">
        <f>+IFERROR(VLOOKUP($AF828,'Limited Loss'!$F$5:$P$124,AP$3,FALSE),0)</f>
        <v>0</v>
      </c>
      <c r="AQ828" s="353"/>
      <c r="AR828" s="331">
        <f t="shared" si="109"/>
        <v>755</v>
      </c>
      <c r="AS828" s="332">
        <f t="shared" si="109"/>
        <v>2017</v>
      </c>
      <c r="AT828" s="349">
        <f t="shared" si="115"/>
        <v>0</v>
      </c>
      <c r="AU828" s="349">
        <f t="shared" si="115"/>
        <v>28.411499999999997</v>
      </c>
      <c r="AV828" s="349">
        <f t="shared" si="115"/>
        <v>11918.251499999998</v>
      </c>
      <c r="AW828" s="349">
        <f t="shared" si="115"/>
        <v>11697.330099999999</v>
      </c>
      <c r="AX828" s="350">
        <f t="shared" si="115"/>
        <v>3415.4596999999999</v>
      </c>
      <c r="AY828" s="349">
        <f t="shared" si="115"/>
        <v>0</v>
      </c>
      <c r="AZ828" s="349">
        <f t="shared" si="115"/>
        <v>12.8413</v>
      </c>
      <c r="BA828" s="349">
        <f t="shared" si="115"/>
        <v>18794.023799999999</v>
      </c>
      <c r="BB828" s="349">
        <f t="shared" si="116"/>
        <v>21461.389600000002</v>
      </c>
      <c r="BC828" s="349">
        <f t="shared" si="116"/>
        <v>9060.533300000001</v>
      </c>
      <c r="BD828" s="350">
        <f t="shared" si="116"/>
        <v>156.13600000000002</v>
      </c>
      <c r="BE828" s="349">
        <f t="shared" si="111"/>
        <v>30753.528099999996</v>
      </c>
      <c r="BF828" s="375">
        <f t="shared" si="112"/>
        <v>45634.712700000004</v>
      </c>
      <c r="BG828" s="334">
        <f t="shared" si="113"/>
        <v>156.13600000000002</v>
      </c>
    </row>
    <row r="829" spans="1:59" x14ac:dyDescent="0.2">
      <c r="A829" s="326" t="str">
        <f t="shared" si="110"/>
        <v>7552018</v>
      </c>
      <c r="B829" s="331">
        <v>755</v>
      </c>
      <c r="C829" s="327">
        <v>2018</v>
      </c>
      <c r="D829" s="353">
        <f>+IFERROR(VLOOKUP($A829,Data_Loss!$A$2:$V$1180,6,FALSE),0)</f>
        <v>0</v>
      </c>
      <c r="E829" s="353">
        <f>+IFERROR(VLOOKUP($A829,Data_Loss!$A$2:$V$1180,7,FALSE),0)</f>
        <v>0</v>
      </c>
      <c r="F829" s="353">
        <f>+IFERROR(VLOOKUP($A829,Data_Loss!$A$2:$V$1180,8,FALSE),0)</f>
        <v>0</v>
      </c>
      <c r="G829" s="353">
        <f>+IFERROR(VLOOKUP($A829,Data_Loss!$A$2:$V$1180,9,FALSE),0)</f>
        <v>0</v>
      </c>
      <c r="H829" s="353">
        <f>+IFERROR(VLOOKUP($A829,Data_Loss!$A$2:$V$1180,10,FALSE),0)</f>
        <v>0</v>
      </c>
      <c r="I829" s="353">
        <f>+IFERROR(VLOOKUP($A829,Data_Loss!$A$2:$V$1300,12,FALSE),0)</f>
        <v>0</v>
      </c>
      <c r="J829" s="353">
        <f>+IFERROR(VLOOKUP($A829,Data_Loss!$A$2:$V$1300,13,FALSE),0)</f>
        <v>0</v>
      </c>
      <c r="K829" s="353">
        <f>+IFERROR(VLOOKUP($A829,Data_Loss!$A$2:$V$1300,14,FALSE),0)</f>
        <v>0</v>
      </c>
      <c r="L829" s="353">
        <f>+IFERROR(VLOOKUP($A829,Data_Loss!$A$2:$V$1300,15,FALSE),0)</f>
        <v>0</v>
      </c>
      <c r="M829" s="353">
        <f>+IFERROR(VLOOKUP($A829,Data_Loss!$A$2:$V$1300,16,FALSE),0)</f>
        <v>0</v>
      </c>
      <c r="N829" s="353">
        <f>+IFERROR(VLOOKUP($A829,Data_Loss!$A$2:$V$1300,17,FALSE),0)</f>
        <v>0</v>
      </c>
      <c r="O829" s="353">
        <f>+IFERROR(VLOOKUP($A829,Data_Loss!$A$2:$V$1300,18,FALSE),0)</f>
        <v>0</v>
      </c>
      <c r="P829" s="353">
        <f>+IFERROR(VLOOKUP($A829,Data_Loss!$A$2:$V$1300,19,FALSE),0)</f>
        <v>0</v>
      </c>
      <c r="Q829" s="353">
        <f>+IFERROR(VLOOKUP($A829,Data_Loss!$A$2:$V$1300,20,FALSE),0)</f>
        <v>0</v>
      </c>
      <c r="R829" s="353">
        <f>+IFERROR(VLOOKUP($A829,Data_Loss!$A$2:$V$1300,21,FALSE),0)</f>
        <v>0</v>
      </c>
      <c r="S829" s="353">
        <f>+IFERROR(VLOOKUP($A829,Data_Loss!$A$2:$V$1300,22,FALSE),0)</f>
        <v>2352</v>
      </c>
      <c r="T829" s="191">
        <f>+$I829*'10k &amp; MO'!C$7+$J829*'10k &amp; MO'!C$13+$K829*'10k &amp; MO'!C$19+$L829*'10k &amp; MO'!C$25+$M829*'10k &amp; MO'!C$31</f>
        <v>0</v>
      </c>
      <c r="U829" s="349">
        <f>+$I829*'10k &amp; MO'!D$7+$J829*'10k &amp; MO'!D$13+$K829*'10k &amp; MO'!D$19+$L829*'10k &amp; MO'!D$25+$M829*'10k &amp; MO'!D$31</f>
        <v>0</v>
      </c>
      <c r="V829" s="349">
        <f>+$I829*'10k &amp; MO'!E$7+$J829*'10k &amp; MO'!E$13+$K829*'10k &amp; MO'!E$19+$L829*'10k &amp; MO'!E$25+$M829*'10k &amp; MO'!E$31</f>
        <v>0</v>
      </c>
      <c r="W829" s="349">
        <f>+$I829*'10k &amp; MO'!F$7+$J829*'10k &amp; MO'!F$13+$K829*'10k &amp; MO'!F$19+$L829*'10k &amp; MO'!F$25+$M829*'10k &amp; MO'!F$31</f>
        <v>0</v>
      </c>
      <c r="X829" s="349">
        <f>+$I829*'10k &amp; MO'!G$7+$J829*'10k &amp; MO'!G$13+$K829*'10k &amp; MO'!G$19+$L829*'10k &amp; MO'!G$25+$M829*'10k &amp; MO'!G$31</f>
        <v>0</v>
      </c>
      <c r="Y829" s="349">
        <f>+$N829*'10k &amp; MO'!H$7+$O829*'10k &amp; MO'!H$13+$P829*'10k &amp; MO'!H$19+$Q829*'10k &amp; MO'!H$25+$R829*'10k &amp; MO'!H$31</f>
        <v>0</v>
      </c>
      <c r="Z829" s="349">
        <f>+$N829*'10k &amp; MO'!I$7+$O829*'10k &amp; MO'!I$13+$P829*'10k &amp; MO'!I$19+$Q829*'10k &amp; MO'!I$25+$R829*'10k &amp; MO'!I$31</f>
        <v>0</v>
      </c>
      <c r="AA829" s="349">
        <f>+$N829*'10k &amp; MO'!J$7+$O829*'10k &amp; MO'!J$13+$P829*'10k &amp; MO'!J$19+$Q829*'10k &amp; MO'!J$25+$R829*'10k &amp; MO'!J$31</f>
        <v>0</v>
      </c>
      <c r="AB829" s="349">
        <f>+$N829*'10k &amp; MO'!K$7+$O829*'10k &amp; MO'!K$13+$P829*'10k &amp; MO'!K$19+$Q829*'10k &amp; MO'!K$25+$R829*'10k &amp; MO'!K$31</f>
        <v>0</v>
      </c>
      <c r="AC829" s="349">
        <f>+$N829*'10k &amp; MO'!L$7+$O829*'10k &amp; MO'!L$13+$P829*'10k &amp; MO'!L$19+$Q829*'10k &amp; MO'!L$25+$R829*'10k &amp; MO'!L$31</f>
        <v>0</v>
      </c>
      <c r="AD829" s="350">
        <f>+S829*'10k &amp; MO'!O$7</f>
        <v>3118.752</v>
      </c>
      <c r="AF829" s="192" t="str">
        <f t="shared" si="108"/>
        <v>7552018</v>
      </c>
      <c r="AG829" s="192">
        <f>+IFERROR(VLOOKUP($AF829,'Limited Loss'!$F$5:$P$124,AG$3,FALSE),0)</f>
        <v>0</v>
      </c>
      <c r="AH829" s="193">
        <f>+IFERROR(VLOOKUP($AF829,'Limited Loss'!$F$5:$P$124,AH$3,FALSE),0)</f>
        <v>0</v>
      </c>
      <c r="AI829" s="193">
        <f>+IFERROR(VLOOKUP($AF829,'Limited Loss'!$F$5:$P$124,AI$3,FALSE),0)</f>
        <v>0</v>
      </c>
      <c r="AJ829" s="193">
        <f>+IFERROR(VLOOKUP($AF829,'Limited Loss'!$F$5:$P$124,AJ$3,FALSE),0)</f>
        <v>0</v>
      </c>
      <c r="AK829" s="100">
        <f>+IFERROR(VLOOKUP($AF829,'Limited Loss'!$F$5:$P$124,AK$3,FALSE),0)</f>
        <v>0</v>
      </c>
      <c r="AL829" s="193">
        <f>+IFERROR(VLOOKUP($AF829,'Limited Loss'!$F$5:$P$124,AL$3,FALSE),0)</f>
        <v>0</v>
      </c>
      <c r="AM829" s="193">
        <f>+IFERROR(VLOOKUP($AF829,'Limited Loss'!$F$5:$P$124,AM$3,FALSE),0)</f>
        <v>0</v>
      </c>
      <c r="AN829" s="193">
        <f>+IFERROR(VLOOKUP($AF829,'Limited Loss'!$F$5:$P$124,AN$3,FALSE),0)</f>
        <v>0</v>
      </c>
      <c r="AO829" s="193">
        <f>+IFERROR(VLOOKUP($AF829,'Limited Loss'!$F$5:$P$124,AO$3,FALSE),0)</f>
        <v>0</v>
      </c>
      <c r="AP829" s="100">
        <f>+IFERROR(VLOOKUP($AF829,'Limited Loss'!$F$5:$P$124,AP$3,FALSE),0)</f>
        <v>0</v>
      </c>
      <c r="AQ829" s="353"/>
      <c r="AR829" s="331">
        <f t="shared" si="109"/>
        <v>755</v>
      </c>
      <c r="AS829" s="332">
        <f t="shared" si="109"/>
        <v>2018</v>
      </c>
      <c r="AT829" s="349">
        <f t="shared" si="115"/>
        <v>0</v>
      </c>
      <c r="AU829" s="349">
        <f t="shared" si="115"/>
        <v>0</v>
      </c>
      <c r="AV829" s="349">
        <f t="shared" si="115"/>
        <v>0</v>
      </c>
      <c r="AW829" s="349">
        <f t="shared" si="115"/>
        <v>0</v>
      </c>
      <c r="AX829" s="350">
        <f t="shared" si="115"/>
        <v>0</v>
      </c>
      <c r="AY829" s="349">
        <f t="shared" si="115"/>
        <v>0</v>
      </c>
      <c r="AZ829" s="349">
        <f t="shared" si="115"/>
        <v>0</v>
      </c>
      <c r="BA829" s="349">
        <f t="shared" si="115"/>
        <v>0</v>
      </c>
      <c r="BB829" s="349">
        <f t="shared" si="116"/>
        <v>0</v>
      </c>
      <c r="BC829" s="349">
        <f t="shared" si="116"/>
        <v>0</v>
      </c>
      <c r="BD829" s="350">
        <f t="shared" si="116"/>
        <v>3118.752</v>
      </c>
      <c r="BE829" s="349">
        <f t="shared" si="111"/>
        <v>0</v>
      </c>
      <c r="BF829" s="375">
        <f t="shared" si="112"/>
        <v>0</v>
      </c>
      <c r="BG829" s="334">
        <f t="shared" si="113"/>
        <v>3118.752</v>
      </c>
    </row>
    <row r="830" spans="1:59" x14ac:dyDescent="0.2">
      <c r="A830" s="326" t="str">
        <f t="shared" si="110"/>
        <v>7572014</v>
      </c>
      <c r="B830" s="331">
        <v>757</v>
      </c>
      <c r="C830" s="327">
        <v>2014</v>
      </c>
      <c r="D830" s="353">
        <f>+IFERROR(VLOOKUP($A830,Data_Loss!$A$2:$V$1180,6,FALSE),0)</f>
        <v>0</v>
      </c>
      <c r="E830" s="353">
        <f>+IFERROR(VLOOKUP($A830,Data_Loss!$A$2:$V$1180,7,FALSE),0)</f>
        <v>0</v>
      </c>
      <c r="F830" s="353">
        <f>+IFERROR(VLOOKUP($A830,Data_Loss!$A$2:$V$1180,8,FALSE),0)</f>
        <v>1</v>
      </c>
      <c r="G830" s="353">
        <f>+IFERROR(VLOOKUP($A830,Data_Loss!$A$2:$V$1180,9,FALSE),0)</f>
        <v>2</v>
      </c>
      <c r="H830" s="353">
        <f>+IFERROR(VLOOKUP($A830,Data_Loss!$A$2:$V$1180,10,FALSE),0)</f>
        <v>2</v>
      </c>
      <c r="I830" s="353">
        <f>+IFERROR(VLOOKUP($A830,Data_Loss!$A$2:$V$1300,12,FALSE),0)</f>
        <v>0</v>
      </c>
      <c r="J830" s="353">
        <f>+IFERROR(VLOOKUP($A830,Data_Loss!$A$2:$V$1300,13,FALSE),0)</f>
        <v>0</v>
      </c>
      <c r="K830" s="353">
        <f>+IFERROR(VLOOKUP($A830,Data_Loss!$A$2:$V$1300,14,FALSE),0)</f>
        <v>144319</v>
      </c>
      <c r="L830" s="353">
        <f>+IFERROR(VLOOKUP($A830,Data_Loss!$A$2:$V$1300,15,FALSE),0)</f>
        <v>61088</v>
      </c>
      <c r="M830" s="353">
        <f>+IFERROR(VLOOKUP($A830,Data_Loss!$A$2:$V$1300,16,FALSE),0)</f>
        <v>151645</v>
      </c>
      <c r="N830" s="353">
        <f>+IFERROR(VLOOKUP($A830,Data_Loss!$A$2:$V$1300,17,FALSE),0)</f>
        <v>0</v>
      </c>
      <c r="O830" s="353">
        <f>+IFERROR(VLOOKUP($A830,Data_Loss!$A$2:$V$1300,18,FALSE),0)</f>
        <v>0</v>
      </c>
      <c r="P830" s="353">
        <f>+IFERROR(VLOOKUP($A830,Data_Loss!$A$2:$V$1300,19,FALSE),0)</f>
        <v>247105</v>
      </c>
      <c r="Q830" s="353">
        <f>+IFERROR(VLOOKUP($A830,Data_Loss!$A$2:$V$1300,20,FALSE),0)</f>
        <v>21209</v>
      </c>
      <c r="R830" s="353">
        <f>+IFERROR(VLOOKUP($A830,Data_Loss!$A$2:$V$1300,21,FALSE),0)</f>
        <v>22231</v>
      </c>
      <c r="S830" s="353">
        <f>+IFERROR(VLOOKUP($A830,Data_Loss!$A$2:$V$1300,22,FALSE),0)</f>
        <v>6098</v>
      </c>
      <c r="T830" s="191">
        <f>+$I830*'10k &amp; MO'!C$3+$J830*'10k &amp; MO'!C$9+$K830*'10k &amp; MO'!C$15+$L830*'10k &amp; MO'!C$21+$M830*'10k &amp; MO'!C$27</f>
        <v>0</v>
      </c>
      <c r="U830" s="349">
        <f>+$I830*'10k &amp; MO'!D$3+$J830*'10k &amp; MO'!D$9+$K830*'10k &amp; MO'!D$15+$L830*'10k &amp; MO'!D$21+$M830*'10k &amp; MO'!D$27</f>
        <v>0</v>
      </c>
      <c r="V830" s="349">
        <f>+$I830*'10k &amp; MO'!E$3+$J830*'10k &amp; MO'!E$9+$K830*'10k &amp; MO'!E$15+$L830*'10k &amp; MO'!E$21+$M830*'10k &amp; MO'!E$27</f>
        <v>217055.77600000001</v>
      </c>
      <c r="W830" s="349">
        <f>+$I830*'10k &amp; MO'!F$3+$J830*'10k &amp; MO'!F$9+$K830*'10k &amp; MO'!F$15+$L830*'10k &amp; MO'!F$21+$M830*'10k &amp; MO'!F$27</f>
        <v>75077.152000000002</v>
      </c>
      <c r="X830" s="349">
        <f>+$I830*'10k &amp; MO'!G$3+$J830*'10k &amp; MO'!G$9+$K830*'10k &amp; MO'!G$15+$L830*'10k &amp; MO'!G$21+$M830*'10k &amp; MO'!G$27</f>
        <v>171662.13999999998</v>
      </c>
      <c r="Y830" s="349">
        <f>+$N830*'10k &amp; MO'!H$3+$O830*'10k &amp; MO'!H$9+$P830*'10k &amp; MO'!H$15+$Q830*'10k &amp; MO'!H$21+$R830*'10k &amp; MO'!H$27</f>
        <v>0</v>
      </c>
      <c r="Z830" s="349">
        <f>+$N830*'10k &amp; MO'!I$3+$O830*'10k &amp; MO'!I$9+$P830*'10k &amp; MO'!I$15+$Q830*'10k &amp; MO'!I$21+$R830*'10k &amp; MO'!I$27</f>
        <v>0</v>
      </c>
      <c r="AA830" s="349">
        <f>+$N830*'10k &amp; MO'!J$3+$O830*'10k &amp; MO'!J$9+$P830*'10k &amp; MO'!J$15+$Q830*'10k &amp; MO'!J$21+$R830*'10k &amp; MO'!J$27</f>
        <v>516696.55500000005</v>
      </c>
      <c r="AB830" s="349">
        <f>+$N830*'10k &amp; MO'!K$3+$O830*'10k &amp; MO'!K$9+$P830*'10k &amp; MO'!K$15+$Q830*'10k &amp; MO'!K$21+$R830*'10k &amp; MO'!K$27</f>
        <v>29713.809000000001</v>
      </c>
      <c r="AC830" s="349">
        <f>+$N830*'10k &amp; MO'!L$3+$O830*'10k &amp; MO'!L$9+$P830*'10k &amp; MO'!L$15+$Q830*'10k &amp; MO'!L$21+$R830*'10k &amp; MO'!L$27</f>
        <v>34280.201999999997</v>
      </c>
      <c r="AD830" s="350">
        <f>+S830*'10k &amp; MO'!O$3</f>
        <v>6530.9579999999996</v>
      </c>
      <c r="AF830" s="192" t="str">
        <f t="shared" si="108"/>
        <v>7572014</v>
      </c>
      <c r="AG830" s="192">
        <f>+IFERROR(VLOOKUP($AF830,'Limited Loss'!$F$5:$P$124,AG$3,FALSE),0)</f>
        <v>0</v>
      </c>
      <c r="AH830" s="193">
        <f>+IFERROR(VLOOKUP($AF830,'Limited Loss'!$F$5:$P$124,AH$3,FALSE),0)</f>
        <v>0</v>
      </c>
      <c r="AI830" s="193">
        <f>+IFERROR(VLOOKUP($AF830,'Limited Loss'!$F$5:$P$124,AI$3,FALSE),0)</f>
        <v>0</v>
      </c>
      <c r="AJ830" s="193">
        <f>+IFERROR(VLOOKUP($AF830,'Limited Loss'!$F$5:$P$124,AJ$3,FALSE),0)</f>
        <v>0</v>
      </c>
      <c r="AK830" s="100">
        <f>+IFERROR(VLOOKUP($AF830,'Limited Loss'!$F$5:$P$124,AK$3,FALSE),0)</f>
        <v>0</v>
      </c>
      <c r="AL830" s="193">
        <f>+IFERROR(VLOOKUP($AF830,'Limited Loss'!$F$5:$P$124,AL$3,FALSE),0)</f>
        <v>0</v>
      </c>
      <c r="AM830" s="193">
        <f>+IFERROR(VLOOKUP($AF830,'Limited Loss'!$F$5:$P$124,AM$3,FALSE),0)</f>
        <v>0</v>
      </c>
      <c r="AN830" s="193">
        <f>+IFERROR(VLOOKUP($AF830,'Limited Loss'!$F$5:$P$124,AN$3,FALSE),0)</f>
        <v>0</v>
      </c>
      <c r="AO830" s="193">
        <f>+IFERROR(VLOOKUP($AF830,'Limited Loss'!$F$5:$P$124,AO$3,FALSE),0)</f>
        <v>0</v>
      </c>
      <c r="AP830" s="100">
        <f>+IFERROR(VLOOKUP($AF830,'Limited Loss'!$F$5:$P$124,AP$3,FALSE),0)</f>
        <v>0</v>
      </c>
      <c r="AQ830" s="353"/>
      <c r="AR830" s="331">
        <f t="shared" si="109"/>
        <v>757</v>
      </c>
      <c r="AS830" s="332">
        <f t="shared" si="109"/>
        <v>2014</v>
      </c>
      <c r="AT830" s="349">
        <f t="shared" si="115"/>
        <v>0</v>
      </c>
      <c r="AU830" s="349">
        <f t="shared" si="115"/>
        <v>0</v>
      </c>
      <c r="AV830" s="349">
        <f t="shared" si="115"/>
        <v>217055.77600000001</v>
      </c>
      <c r="AW830" s="349">
        <f t="shared" si="115"/>
        <v>75077.152000000002</v>
      </c>
      <c r="AX830" s="350">
        <f t="shared" si="115"/>
        <v>171662.13999999998</v>
      </c>
      <c r="AY830" s="349">
        <f t="shared" si="115"/>
        <v>0</v>
      </c>
      <c r="AZ830" s="349">
        <f t="shared" si="115"/>
        <v>0</v>
      </c>
      <c r="BA830" s="349">
        <f t="shared" si="115"/>
        <v>516696.55500000005</v>
      </c>
      <c r="BB830" s="349">
        <f t="shared" si="116"/>
        <v>29713.809000000001</v>
      </c>
      <c r="BC830" s="349">
        <f t="shared" si="116"/>
        <v>34280.201999999997</v>
      </c>
      <c r="BD830" s="350">
        <f t="shared" si="116"/>
        <v>6530.9579999999996</v>
      </c>
      <c r="BE830" s="349">
        <f t="shared" si="111"/>
        <v>733752.33100000001</v>
      </c>
      <c r="BF830" s="375">
        <f t="shared" si="112"/>
        <v>310733.30299999996</v>
      </c>
      <c r="BG830" s="334">
        <f t="shared" si="113"/>
        <v>6530.9579999999996</v>
      </c>
    </row>
    <row r="831" spans="1:59" x14ac:dyDescent="0.2">
      <c r="A831" s="326" t="str">
        <f t="shared" si="110"/>
        <v>7572015</v>
      </c>
      <c r="B831" s="331">
        <v>757</v>
      </c>
      <c r="C831" s="327">
        <v>2015</v>
      </c>
      <c r="D831" s="353">
        <f>+IFERROR(VLOOKUP($A831,Data_Loss!$A$2:$V$1180,6,FALSE),0)</f>
        <v>1</v>
      </c>
      <c r="E831" s="353">
        <f>+IFERROR(VLOOKUP($A831,Data_Loss!$A$2:$V$1180,7,FALSE),0)</f>
        <v>0</v>
      </c>
      <c r="F831" s="353">
        <f>+IFERROR(VLOOKUP($A831,Data_Loss!$A$2:$V$1180,8,FALSE),0)</f>
        <v>1</v>
      </c>
      <c r="G831" s="353">
        <f>+IFERROR(VLOOKUP($A831,Data_Loss!$A$2:$V$1180,9,FALSE),0)</f>
        <v>5</v>
      </c>
      <c r="H831" s="353">
        <f>+IFERROR(VLOOKUP($A831,Data_Loss!$A$2:$V$1180,10,FALSE),0)</f>
        <v>3</v>
      </c>
      <c r="I831" s="353">
        <f>+IFERROR(VLOOKUP($A831,Data_Loss!$A$2:$V$1300,12,FALSE),0)</f>
        <v>197836</v>
      </c>
      <c r="J831" s="353">
        <f>+IFERROR(VLOOKUP($A831,Data_Loss!$A$2:$V$1300,13,FALSE),0)</f>
        <v>0</v>
      </c>
      <c r="K831" s="353">
        <f>+IFERROR(VLOOKUP($A831,Data_Loss!$A$2:$V$1300,14,FALSE),0)</f>
        <v>238226</v>
      </c>
      <c r="L831" s="353">
        <f>+IFERROR(VLOOKUP($A831,Data_Loss!$A$2:$V$1300,15,FALSE),0)</f>
        <v>228587</v>
      </c>
      <c r="M831" s="353">
        <f>+IFERROR(VLOOKUP($A831,Data_Loss!$A$2:$V$1300,16,FALSE),0)</f>
        <v>10571</v>
      </c>
      <c r="N831" s="353">
        <f>+IFERROR(VLOOKUP($A831,Data_Loss!$A$2:$V$1300,17,FALSE),0)</f>
        <v>0</v>
      </c>
      <c r="O831" s="353">
        <f>+IFERROR(VLOOKUP($A831,Data_Loss!$A$2:$V$1300,18,FALSE),0)</f>
        <v>0</v>
      </c>
      <c r="P831" s="353">
        <f>+IFERROR(VLOOKUP($A831,Data_Loss!$A$2:$V$1300,19,FALSE),0)</f>
        <v>61233</v>
      </c>
      <c r="Q831" s="353">
        <f>+IFERROR(VLOOKUP($A831,Data_Loss!$A$2:$V$1300,20,FALSE),0)</f>
        <v>272745</v>
      </c>
      <c r="R831" s="353">
        <f>+IFERROR(VLOOKUP($A831,Data_Loss!$A$2:$V$1300,21,FALSE),0)</f>
        <v>11182</v>
      </c>
      <c r="S831" s="353">
        <f>+IFERROR(VLOOKUP($A831,Data_Loss!$A$2:$V$1300,22,FALSE),0)</f>
        <v>22095</v>
      </c>
      <c r="T831" s="191">
        <f>+$I831*'10k &amp; MO'!C$4+$J831*'10k &amp; MO'!C$10+$K831*'10k &amp; MO'!C$16+$L831*'10k &amp; MO'!C$22+$M831*'10k &amp; MO'!C$28</f>
        <v>302194.49</v>
      </c>
      <c r="U831" s="349">
        <f>+$I831*'10k &amp; MO'!D$4+$J831*'10k &amp; MO'!D$10+$K831*'10k &amp; MO'!D$16+$L831*'10k &amp; MO'!D$22+$M831*'10k &amp; MO'!D$28</f>
        <v>0</v>
      </c>
      <c r="V831" s="349">
        <f>+$I831*'10k &amp; MO'!E$4+$J831*'10k &amp; MO'!E$10+$K831*'10k &amp; MO'!E$16+$L831*'10k &amp; MO'!E$22+$M831*'10k &amp; MO'!E$28</f>
        <v>451944.61049999995</v>
      </c>
      <c r="W831" s="349">
        <f>+$I831*'10k &amp; MO'!F$4+$J831*'10k &amp; MO'!F$10+$K831*'10k &amp; MO'!F$16+$L831*'10k &amp; MO'!F$22+$M831*'10k &amp; MO'!F$28</f>
        <v>253263.02299999999</v>
      </c>
      <c r="X831" s="349">
        <f>+$I831*'10k &amp; MO'!G$4+$J831*'10k &amp; MO'!G$10+$K831*'10k &amp; MO'!G$16+$L831*'10k &amp; MO'!G$22+$M831*'10k &amp; MO'!G$28</f>
        <v>15228.553499999998</v>
      </c>
      <c r="Y831" s="349">
        <f>+$N831*'10k &amp; MO'!H$4+$O831*'10k &amp; MO'!H$10+$P831*'10k &amp; MO'!H$16+$Q831*'10k &amp; MO'!H$22+$R831*'10k &amp; MO'!H$28</f>
        <v>0</v>
      </c>
      <c r="Z831" s="349">
        <f>+$N831*'10k &amp; MO'!I$4+$O831*'10k &amp; MO'!I$10+$P831*'10k &amp; MO'!I$16+$Q831*'10k &amp; MO'!I$22+$R831*'10k &amp; MO'!I$28</f>
        <v>0</v>
      </c>
      <c r="AA831" s="349">
        <f>+$N831*'10k &amp; MO'!J$4+$O831*'10k &amp; MO'!J$10+$P831*'10k &amp; MO'!J$16+$Q831*'10k &amp; MO'!J$22+$R831*'10k &amp; MO'!J$28</f>
        <v>221869.2402</v>
      </c>
      <c r="AB831" s="349">
        <f>+$N831*'10k &amp; MO'!K$4+$O831*'10k &amp; MO'!K$10+$P831*'10k &amp; MO'!K$16+$Q831*'10k &amp; MO'!K$22+$R831*'10k &amp; MO'!K$28</f>
        <v>423051.79899999994</v>
      </c>
      <c r="AC831" s="349">
        <f>+$N831*'10k &amp; MO'!L$4+$O831*'10k &amp; MO'!L$10+$P831*'10k &amp; MO'!L$16+$Q831*'10k &amp; MO'!L$22+$R831*'10k &amp; MO'!L$28</f>
        <v>23124.139300000003</v>
      </c>
      <c r="AD831" s="350">
        <f>+S831*'10k &amp; MO'!O$4</f>
        <v>26779.14</v>
      </c>
      <c r="AF831" s="192" t="str">
        <f t="shared" si="108"/>
        <v>7572015</v>
      </c>
      <c r="AG831" s="192">
        <f>+IFERROR(VLOOKUP($AF831,'Limited Loss'!$F$5:$P$124,AG$3,FALSE),0)</f>
        <v>0</v>
      </c>
      <c r="AH831" s="193">
        <f>+IFERROR(VLOOKUP($AF831,'Limited Loss'!$F$5:$P$124,AH$3,FALSE),0)</f>
        <v>0</v>
      </c>
      <c r="AI831" s="193">
        <f>+IFERROR(VLOOKUP($AF831,'Limited Loss'!$F$5:$P$124,AI$3,FALSE),0)</f>
        <v>0</v>
      </c>
      <c r="AJ831" s="193">
        <f>+IFERROR(VLOOKUP($AF831,'Limited Loss'!$F$5:$P$124,AJ$3,FALSE),0)</f>
        <v>0</v>
      </c>
      <c r="AK831" s="100">
        <f>+IFERROR(VLOOKUP($AF831,'Limited Loss'!$F$5:$P$124,AK$3,FALSE),0)</f>
        <v>0</v>
      </c>
      <c r="AL831" s="193">
        <f>+IFERROR(VLOOKUP($AF831,'Limited Loss'!$F$5:$P$124,AL$3,FALSE),0)</f>
        <v>0</v>
      </c>
      <c r="AM831" s="193">
        <f>+IFERROR(VLOOKUP($AF831,'Limited Loss'!$F$5:$P$124,AM$3,FALSE),0)</f>
        <v>0</v>
      </c>
      <c r="AN831" s="193">
        <f>+IFERROR(VLOOKUP($AF831,'Limited Loss'!$F$5:$P$124,AN$3,FALSE),0)</f>
        <v>0</v>
      </c>
      <c r="AO831" s="193">
        <f>+IFERROR(VLOOKUP($AF831,'Limited Loss'!$F$5:$P$124,AO$3,FALSE),0)</f>
        <v>0</v>
      </c>
      <c r="AP831" s="100">
        <f>+IFERROR(VLOOKUP($AF831,'Limited Loss'!$F$5:$P$124,AP$3,FALSE),0)</f>
        <v>0</v>
      </c>
      <c r="AQ831" s="353"/>
      <c r="AR831" s="331">
        <f t="shared" si="109"/>
        <v>757</v>
      </c>
      <c r="AS831" s="332">
        <f t="shared" si="109"/>
        <v>2015</v>
      </c>
      <c r="AT831" s="349">
        <f t="shared" si="115"/>
        <v>302194.49</v>
      </c>
      <c r="AU831" s="349">
        <f t="shared" si="115"/>
        <v>0</v>
      </c>
      <c r="AV831" s="349">
        <f t="shared" si="115"/>
        <v>451944.61049999995</v>
      </c>
      <c r="AW831" s="349">
        <f t="shared" si="115"/>
        <v>253263.02299999999</v>
      </c>
      <c r="AX831" s="350">
        <f t="shared" si="115"/>
        <v>15228.553499999998</v>
      </c>
      <c r="AY831" s="349">
        <f t="shared" si="115"/>
        <v>0</v>
      </c>
      <c r="AZ831" s="349">
        <f t="shared" si="115"/>
        <v>0</v>
      </c>
      <c r="BA831" s="349">
        <f t="shared" si="115"/>
        <v>221869.2402</v>
      </c>
      <c r="BB831" s="349">
        <f t="shared" si="116"/>
        <v>423051.79899999994</v>
      </c>
      <c r="BC831" s="349">
        <f t="shared" si="116"/>
        <v>23124.139300000003</v>
      </c>
      <c r="BD831" s="350">
        <f t="shared" si="116"/>
        <v>26779.14</v>
      </c>
      <c r="BE831" s="349">
        <f t="shared" si="111"/>
        <v>976008.34069999994</v>
      </c>
      <c r="BF831" s="375">
        <f t="shared" si="112"/>
        <v>714667.51479999989</v>
      </c>
      <c r="BG831" s="334">
        <f t="shared" si="113"/>
        <v>26779.14</v>
      </c>
    </row>
    <row r="832" spans="1:59" x14ac:dyDescent="0.2">
      <c r="A832" s="326" t="str">
        <f t="shared" si="110"/>
        <v>7572016</v>
      </c>
      <c r="B832" s="331">
        <v>757</v>
      </c>
      <c r="C832" s="327">
        <v>2016</v>
      </c>
      <c r="D832" s="353">
        <f>+IFERROR(VLOOKUP($A832,Data_Loss!$A$2:$V$1180,6,FALSE),0)</f>
        <v>0</v>
      </c>
      <c r="E832" s="353">
        <f>+IFERROR(VLOOKUP($A832,Data_Loss!$A$2:$V$1180,7,FALSE),0)</f>
        <v>0</v>
      </c>
      <c r="F832" s="353">
        <f>+IFERROR(VLOOKUP($A832,Data_Loss!$A$2:$V$1180,8,FALSE),0)</f>
        <v>1</v>
      </c>
      <c r="G832" s="353">
        <f>+IFERROR(VLOOKUP($A832,Data_Loss!$A$2:$V$1180,9,FALSE),0)</f>
        <v>5</v>
      </c>
      <c r="H832" s="353">
        <f>+IFERROR(VLOOKUP($A832,Data_Loss!$A$2:$V$1180,10,FALSE),0)</f>
        <v>4</v>
      </c>
      <c r="I832" s="353">
        <f>+IFERROR(VLOOKUP($A832,Data_Loss!$A$2:$V$1300,12,FALSE),0)</f>
        <v>0</v>
      </c>
      <c r="J832" s="353">
        <f>+IFERROR(VLOOKUP($A832,Data_Loss!$A$2:$V$1300,13,FALSE),0)</f>
        <v>0</v>
      </c>
      <c r="K832" s="353">
        <f>+IFERROR(VLOOKUP($A832,Data_Loss!$A$2:$V$1300,14,FALSE),0)</f>
        <v>119255</v>
      </c>
      <c r="L832" s="353">
        <f>+IFERROR(VLOOKUP($A832,Data_Loss!$A$2:$V$1300,15,FALSE),0)</f>
        <v>76046</v>
      </c>
      <c r="M832" s="353">
        <f>+IFERROR(VLOOKUP($A832,Data_Loss!$A$2:$V$1300,16,FALSE),0)</f>
        <v>19591</v>
      </c>
      <c r="N832" s="353">
        <f>+IFERROR(VLOOKUP($A832,Data_Loss!$A$2:$V$1300,17,FALSE),0)</f>
        <v>0</v>
      </c>
      <c r="O832" s="353">
        <f>+IFERROR(VLOOKUP($A832,Data_Loss!$A$2:$V$1300,18,FALSE),0)</f>
        <v>0</v>
      </c>
      <c r="P832" s="353">
        <f>+IFERROR(VLOOKUP($A832,Data_Loss!$A$2:$V$1300,19,FALSE),0)</f>
        <v>41133</v>
      </c>
      <c r="Q832" s="353">
        <f>+IFERROR(VLOOKUP($A832,Data_Loss!$A$2:$V$1300,20,FALSE),0)</f>
        <v>56120</v>
      </c>
      <c r="R832" s="353">
        <f>+IFERROR(VLOOKUP($A832,Data_Loss!$A$2:$V$1300,21,FALSE),0)</f>
        <v>10050</v>
      </c>
      <c r="S832" s="353">
        <f>+IFERROR(VLOOKUP($A832,Data_Loss!$A$2:$V$1300,22,FALSE),0)</f>
        <v>3798</v>
      </c>
      <c r="T832" s="191">
        <f>+$I832*'10k &amp; MO'!C$5+$J832*'10k &amp; MO'!C$11+$K832*'10k &amp; MO'!C$17+$L832*'10k &amp; MO'!C$23+$M832*'10k &amp; MO'!C$29</f>
        <v>0</v>
      </c>
      <c r="U832" s="349">
        <f>+$I832*'10k &amp; MO'!D$5+$J832*'10k &amp; MO'!D$11+$K832*'10k &amp; MO'!D$17+$L832*'10k &amp; MO'!D$23+$M832*'10k &amp; MO'!D$29</f>
        <v>703.60450000000003</v>
      </c>
      <c r="V832" s="349">
        <f>+$I832*'10k &amp; MO'!E$5+$J832*'10k &amp; MO'!E$11+$K832*'10k &amp; MO'!E$17+$L832*'10k &amp; MO'!E$23+$M832*'10k &amp; MO'!E$29</f>
        <v>213358.34719999996</v>
      </c>
      <c r="W832" s="349">
        <f>+$I832*'10k &amp; MO'!F$5+$J832*'10k &amp; MO'!F$11+$K832*'10k &amp; MO'!F$17+$L832*'10k &amp; MO'!F$23+$M832*'10k &amp; MO'!F$29</f>
        <v>87167.527199999997</v>
      </c>
      <c r="X832" s="349">
        <f>+$I832*'10k &amp; MO'!G$5+$J832*'10k &amp; MO'!G$11+$K832*'10k &amp; MO'!G$17+$L832*'10k &amp; MO'!G$23+$M832*'10k &amp; MO'!G$29</f>
        <v>23631.439699999999</v>
      </c>
      <c r="Y832" s="349">
        <f>+$N832*'10k &amp; MO'!H$5+$O832*'10k &amp; MO'!H$11+$P832*'10k &amp; MO'!H$17+$Q832*'10k &amp; MO'!H$23+$R832*'10k &amp; MO'!H$29</f>
        <v>0</v>
      </c>
      <c r="Z832" s="349">
        <f>+$N832*'10k &amp; MO'!I$5+$O832*'10k &amp; MO'!I$11+$P832*'10k &amp; MO'!I$17+$Q832*'10k &amp; MO'!I$23+$R832*'10k &amp; MO'!I$29</f>
        <v>135.7389</v>
      </c>
      <c r="AA832" s="349">
        <f>+$N832*'10k &amp; MO'!J$5+$O832*'10k &amp; MO'!J$11+$P832*'10k &amp; MO'!J$17+$Q832*'10k &amp; MO'!J$23+$R832*'10k &amp; MO'!J$29</f>
        <v>99049.383799999996</v>
      </c>
      <c r="AB832" s="349">
        <f>+$N832*'10k &amp; MO'!K$5+$O832*'10k &amp; MO'!K$11+$P832*'10k &amp; MO'!K$17+$Q832*'10k &amp; MO'!K$23+$R832*'10k &amp; MO'!K$29</f>
        <v>93254.292199999996</v>
      </c>
      <c r="AC832" s="349">
        <f>+$N832*'10k &amp; MO'!L$5+$O832*'10k &amp; MO'!L$11+$P832*'10k &amp; MO'!L$17+$Q832*'10k &amp; MO'!L$23+$R832*'10k &amp; MO'!L$29</f>
        <v>18663.78</v>
      </c>
      <c r="AD832" s="350">
        <f>+S832*'10k &amp; MO'!O$5</f>
        <v>5119.7040000000006</v>
      </c>
      <c r="AF832" s="192" t="str">
        <f t="shared" si="108"/>
        <v>7572016</v>
      </c>
      <c r="AG832" s="192">
        <f>+IFERROR(VLOOKUP($AF832,'Limited Loss'!$F$5:$P$124,AG$3,FALSE),0)</f>
        <v>0</v>
      </c>
      <c r="AH832" s="193">
        <f>+IFERROR(VLOOKUP($AF832,'Limited Loss'!$F$5:$P$124,AH$3,FALSE),0)</f>
        <v>0</v>
      </c>
      <c r="AI832" s="193">
        <f>+IFERROR(VLOOKUP($AF832,'Limited Loss'!$F$5:$P$124,AI$3,FALSE),0)</f>
        <v>0</v>
      </c>
      <c r="AJ832" s="193">
        <f>+IFERROR(VLOOKUP($AF832,'Limited Loss'!$F$5:$P$124,AJ$3,FALSE),0)</f>
        <v>0</v>
      </c>
      <c r="AK832" s="100">
        <f>+IFERROR(VLOOKUP($AF832,'Limited Loss'!$F$5:$P$124,AK$3,FALSE),0)</f>
        <v>0</v>
      </c>
      <c r="AL832" s="193">
        <f>+IFERROR(VLOOKUP($AF832,'Limited Loss'!$F$5:$P$124,AL$3,FALSE),0)</f>
        <v>0</v>
      </c>
      <c r="AM832" s="193">
        <f>+IFERROR(VLOOKUP($AF832,'Limited Loss'!$F$5:$P$124,AM$3,FALSE),0)</f>
        <v>0</v>
      </c>
      <c r="AN832" s="193">
        <f>+IFERROR(VLOOKUP($AF832,'Limited Loss'!$F$5:$P$124,AN$3,FALSE),0)</f>
        <v>0</v>
      </c>
      <c r="AO832" s="193">
        <f>+IFERROR(VLOOKUP($AF832,'Limited Loss'!$F$5:$P$124,AO$3,FALSE),0)</f>
        <v>0</v>
      </c>
      <c r="AP832" s="100">
        <f>+IFERROR(VLOOKUP($AF832,'Limited Loss'!$F$5:$P$124,AP$3,FALSE),0)</f>
        <v>0</v>
      </c>
      <c r="AQ832" s="353"/>
      <c r="AR832" s="331">
        <f t="shared" si="109"/>
        <v>757</v>
      </c>
      <c r="AS832" s="332">
        <f t="shared" si="109"/>
        <v>2016</v>
      </c>
      <c r="AT832" s="349">
        <f t="shared" si="115"/>
        <v>0</v>
      </c>
      <c r="AU832" s="349">
        <f t="shared" si="115"/>
        <v>703.60450000000003</v>
      </c>
      <c r="AV832" s="349">
        <f t="shared" si="115"/>
        <v>213358.34719999996</v>
      </c>
      <c r="AW832" s="349">
        <f t="shared" si="115"/>
        <v>87167.527199999997</v>
      </c>
      <c r="AX832" s="350">
        <f t="shared" si="115"/>
        <v>23631.439699999999</v>
      </c>
      <c r="AY832" s="349">
        <f t="shared" si="115"/>
        <v>0</v>
      </c>
      <c r="AZ832" s="349">
        <f t="shared" si="115"/>
        <v>135.7389</v>
      </c>
      <c r="BA832" s="349">
        <f t="shared" si="115"/>
        <v>99049.383799999996</v>
      </c>
      <c r="BB832" s="349">
        <f t="shared" si="116"/>
        <v>93254.292199999996</v>
      </c>
      <c r="BC832" s="349">
        <f t="shared" si="116"/>
        <v>18663.78</v>
      </c>
      <c r="BD832" s="350">
        <f t="shared" si="116"/>
        <v>5119.7040000000006</v>
      </c>
      <c r="BE832" s="349">
        <f t="shared" si="111"/>
        <v>313247.07439999992</v>
      </c>
      <c r="BF832" s="375">
        <f t="shared" si="112"/>
        <v>222717.03909999999</v>
      </c>
      <c r="BG832" s="334">
        <f t="shared" si="113"/>
        <v>5119.7040000000006</v>
      </c>
    </row>
    <row r="833" spans="1:59" x14ac:dyDescent="0.2">
      <c r="A833" s="326" t="str">
        <f t="shared" si="110"/>
        <v>7572017</v>
      </c>
      <c r="B833" s="331">
        <v>757</v>
      </c>
      <c r="C833" s="327">
        <v>2017</v>
      </c>
      <c r="D833" s="353">
        <f>+IFERROR(VLOOKUP($A833,Data_Loss!$A$2:$V$1180,6,FALSE),0)</f>
        <v>0</v>
      </c>
      <c r="E833" s="353">
        <f>+IFERROR(VLOOKUP($A833,Data_Loss!$A$2:$V$1180,7,FALSE),0)</f>
        <v>0</v>
      </c>
      <c r="F833" s="353">
        <f>+IFERROR(VLOOKUP($A833,Data_Loss!$A$2:$V$1180,8,FALSE),0)</f>
        <v>0</v>
      </c>
      <c r="G833" s="353">
        <f>+IFERROR(VLOOKUP($A833,Data_Loss!$A$2:$V$1180,9,FALSE),0)</f>
        <v>3</v>
      </c>
      <c r="H833" s="353">
        <f>+IFERROR(VLOOKUP($A833,Data_Loss!$A$2:$V$1180,10,FALSE),0)</f>
        <v>3</v>
      </c>
      <c r="I833" s="353">
        <f>+IFERROR(VLOOKUP($A833,Data_Loss!$A$2:$V$1300,12,FALSE),0)</f>
        <v>0</v>
      </c>
      <c r="J833" s="353">
        <f>+IFERROR(VLOOKUP($A833,Data_Loss!$A$2:$V$1300,13,FALSE),0)</f>
        <v>0</v>
      </c>
      <c r="K833" s="353">
        <f>+IFERROR(VLOOKUP($A833,Data_Loss!$A$2:$V$1300,14,FALSE),0)</f>
        <v>0</v>
      </c>
      <c r="L833" s="353">
        <f>+IFERROR(VLOOKUP($A833,Data_Loss!$A$2:$V$1300,15,FALSE),0)</f>
        <v>87983</v>
      </c>
      <c r="M833" s="353">
        <f>+IFERROR(VLOOKUP($A833,Data_Loss!$A$2:$V$1300,16,FALSE),0)</f>
        <v>48709</v>
      </c>
      <c r="N833" s="353">
        <f>+IFERROR(VLOOKUP($A833,Data_Loss!$A$2:$V$1300,17,FALSE),0)</f>
        <v>0</v>
      </c>
      <c r="O833" s="353">
        <f>+IFERROR(VLOOKUP($A833,Data_Loss!$A$2:$V$1300,18,FALSE),0)</f>
        <v>0</v>
      </c>
      <c r="P833" s="353">
        <f>+IFERROR(VLOOKUP($A833,Data_Loss!$A$2:$V$1300,19,FALSE),0)</f>
        <v>0</v>
      </c>
      <c r="Q833" s="353">
        <f>+IFERROR(VLOOKUP($A833,Data_Loss!$A$2:$V$1300,20,FALSE),0)</f>
        <v>54778</v>
      </c>
      <c r="R833" s="353">
        <f>+IFERROR(VLOOKUP($A833,Data_Loss!$A$2:$V$1300,21,FALSE),0)</f>
        <v>118523</v>
      </c>
      <c r="S833" s="353">
        <f>+IFERROR(VLOOKUP($A833,Data_Loss!$A$2:$V$1300,22,FALSE),0)</f>
        <v>5383</v>
      </c>
      <c r="T833" s="191">
        <f>+$I833*'10k &amp; MO'!C$6+$J833*'10k &amp; MO'!C$12+$K833*'10k &amp; MO'!C$18+$L833*'10k &amp; MO'!C$24+$M833*'10k &amp; MO'!C$30</f>
        <v>0</v>
      </c>
      <c r="U833" s="349">
        <f>+$I833*'10k &amp; MO'!D$6+$J833*'10k &amp; MO'!D$12+$K833*'10k &amp; MO'!D$18+$L833*'10k &amp; MO'!D$24+$M833*'10k &amp; MO'!D$30</f>
        <v>228.60239999999999</v>
      </c>
      <c r="V833" s="349">
        <f>+$I833*'10k &amp; MO'!E$6+$J833*'10k &amp; MO'!E$12+$K833*'10k &amp; MO'!E$18+$L833*'10k &amp; MO'!E$24+$M833*'10k &amp; MO'!E$30</f>
        <v>96559.055200000003</v>
      </c>
      <c r="W833" s="349">
        <f>+$I833*'10k &amp; MO'!F$6+$J833*'10k &amp; MO'!F$12+$K833*'10k &amp; MO'!F$18+$L833*'10k &amp; MO'!F$24+$M833*'10k &amp; MO'!F$30</f>
        <v>87707.678100000005</v>
      </c>
      <c r="X833" s="349">
        <f>+$I833*'10k &amp; MO'!G$6+$J833*'10k &amp; MO'!G$12+$K833*'10k &amp; MO'!G$18+$L833*'10k &amp; MO'!G$24+$M833*'10k &amp; MO'!G$30</f>
        <v>59866.097300000001</v>
      </c>
      <c r="Y833" s="349">
        <f>+$N833*'10k &amp; MO'!H$6+$O833*'10k &amp; MO'!H$12+$P833*'10k &amp; MO'!H$18+$Q833*'10k &amp; MO'!H$24+$R833*'10k &amp; MO'!H$30</f>
        <v>0</v>
      </c>
      <c r="Z833" s="349">
        <f>+$N833*'10k &amp; MO'!I$6+$O833*'10k &amp; MO'!I$12+$P833*'10k &amp; MO'!I$18+$Q833*'10k &amp; MO'!I$24+$R833*'10k &amp; MO'!I$30</f>
        <v>73.901499999999999</v>
      </c>
      <c r="AA833" s="349">
        <f>+$N833*'10k &amp; MO'!J$6+$O833*'10k &amp; MO'!J$12+$P833*'10k &amp; MO'!J$18+$Q833*'10k &amp; MO'!J$24+$R833*'10k &amp; MO'!J$30</f>
        <v>105003.3138</v>
      </c>
      <c r="AB833" s="349">
        <f>+$N833*'10k &amp; MO'!K$6+$O833*'10k &amp; MO'!K$12+$P833*'10k &amp; MO'!K$18+$Q833*'10k &amp; MO'!K$24+$R833*'10k &amp; MO'!K$30</f>
        <v>93483.524799999999</v>
      </c>
      <c r="AC833" s="349">
        <f>+$N833*'10k &amp; MO'!L$6+$O833*'10k &amp; MO'!L$12+$P833*'10k &amp; MO'!L$18+$Q833*'10k &amp; MO'!L$24+$R833*'10k &amp; MO'!L$30</f>
        <v>179470.94870000001</v>
      </c>
      <c r="AD833" s="350">
        <f>+S833*'10k &amp; MO'!O$6</f>
        <v>7245.518</v>
      </c>
      <c r="AF833" s="192" t="str">
        <f t="shared" si="108"/>
        <v>7572017</v>
      </c>
      <c r="AG833" s="192">
        <f>+IFERROR(VLOOKUP($AF833,'Limited Loss'!$F$5:$P$124,AG$3,FALSE),0)</f>
        <v>0</v>
      </c>
      <c r="AH833" s="193">
        <f>+IFERROR(VLOOKUP($AF833,'Limited Loss'!$F$5:$P$124,AH$3,FALSE),0)</f>
        <v>0</v>
      </c>
      <c r="AI833" s="193">
        <f>+IFERROR(VLOOKUP($AF833,'Limited Loss'!$F$5:$P$124,AI$3,FALSE),0)</f>
        <v>0</v>
      </c>
      <c r="AJ833" s="193">
        <f>+IFERROR(VLOOKUP($AF833,'Limited Loss'!$F$5:$P$124,AJ$3,FALSE),0)</f>
        <v>0</v>
      </c>
      <c r="AK833" s="100">
        <f>+IFERROR(VLOOKUP($AF833,'Limited Loss'!$F$5:$P$124,AK$3,FALSE),0)</f>
        <v>0</v>
      </c>
      <c r="AL833" s="193">
        <f>+IFERROR(VLOOKUP($AF833,'Limited Loss'!$F$5:$P$124,AL$3,FALSE),0)</f>
        <v>0</v>
      </c>
      <c r="AM833" s="193">
        <f>+IFERROR(VLOOKUP($AF833,'Limited Loss'!$F$5:$P$124,AM$3,FALSE),0)</f>
        <v>0</v>
      </c>
      <c r="AN833" s="193">
        <f>+IFERROR(VLOOKUP($AF833,'Limited Loss'!$F$5:$P$124,AN$3,FALSE),0)</f>
        <v>0</v>
      </c>
      <c r="AO833" s="193">
        <f>+IFERROR(VLOOKUP($AF833,'Limited Loss'!$F$5:$P$124,AO$3,FALSE),0)</f>
        <v>0</v>
      </c>
      <c r="AP833" s="100">
        <f>+IFERROR(VLOOKUP($AF833,'Limited Loss'!$F$5:$P$124,AP$3,FALSE),0)</f>
        <v>0</v>
      </c>
      <c r="AQ833" s="353"/>
      <c r="AR833" s="331">
        <f t="shared" si="109"/>
        <v>757</v>
      </c>
      <c r="AS833" s="332">
        <f t="shared" si="109"/>
        <v>2017</v>
      </c>
      <c r="AT833" s="349">
        <f t="shared" si="115"/>
        <v>0</v>
      </c>
      <c r="AU833" s="349">
        <f t="shared" si="115"/>
        <v>228.60239999999999</v>
      </c>
      <c r="AV833" s="349">
        <f t="shared" si="115"/>
        <v>96559.055200000003</v>
      </c>
      <c r="AW833" s="349">
        <f t="shared" si="115"/>
        <v>87707.678100000005</v>
      </c>
      <c r="AX833" s="350">
        <f t="shared" si="115"/>
        <v>59866.097300000001</v>
      </c>
      <c r="AY833" s="349">
        <f t="shared" si="115"/>
        <v>0</v>
      </c>
      <c r="AZ833" s="349">
        <f t="shared" si="115"/>
        <v>73.901499999999999</v>
      </c>
      <c r="BA833" s="349">
        <f t="shared" si="115"/>
        <v>105003.3138</v>
      </c>
      <c r="BB833" s="349">
        <f t="shared" si="116"/>
        <v>93483.524799999999</v>
      </c>
      <c r="BC833" s="349">
        <f t="shared" si="116"/>
        <v>179470.94870000001</v>
      </c>
      <c r="BD833" s="350">
        <f t="shared" si="116"/>
        <v>7245.518</v>
      </c>
      <c r="BE833" s="349">
        <f t="shared" si="111"/>
        <v>201864.87290000002</v>
      </c>
      <c r="BF833" s="375">
        <f t="shared" si="112"/>
        <v>420528.24890000001</v>
      </c>
      <c r="BG833" s="334">
        <f t="shared" si="113"/>
        <v>7245.518</v>
      </c>
    </row>
    <row r="834" spans="1:59" x14ac:dyDescent="0.2">
      <c r="A834" s="326" t="str">
        <f t="shared" si="110"/>
        <v>7572018</v>
      </c>
      <c r="B834" s="331">
        <v>757</v>
      </c>
      <c r="C834" s="327">
        <v>2018</v>
      </c>
      <c r="D834" s="353">
        <f>+IFERROR(VLOOKUP($A834,Data_Loss!$A$2:$V$1180,6,FALSE),0)</f>
        <v>0</v>
      </c>
      <c r="E834" s="353">
        <f>+IFERROR(VLOOKUP($A834,Data_Loss!$A$2:$V$1180,7,FALSE),0)</f>
        <v>0</v>
      </c>
      <c r="F834" s="353">
        <f>+IFERROR(VLOOKUP($A834,Data_Loss!$A$2:$V$1180,8,FALSE),0)</f>
        <v>0</v>
      </c>
      <c r="G834" s="353">
        <f>+IFERROR(VLOOKUP($A834,Data_Loss!$A$2:$V$1180,9,FALSE),0)</f>
        <v>0</v>
      </c>
      <c r="H834" s="353">
        <f>+IFERROR(VLOOKUP($A834,Data_Loss!$A$2:$V$1180,10,FALSE),0)</f>
        <v>5</v>
      </c>
      <c r="I834" s="353">
        <f>+IFERROR(VLOOKUP($A834,Data_Loss!$A$2:$V$1300,12,FALSE),0)</f>
        <v>0</v>
      </c>
      <c r="J834" s="353">
        <f>+IFERROR(VLOOKUP($A834,Data_Loss!$A$2:$V$1300,13,FALSE),0)</f>
        <v>0</v>
      </c>
      <c r="K834" s="353">
        <f>+IFERROR(VLOOKUP($A834,Data_Loss!$A$2:$V$1300,14,FALSE),0)</f>
        <v>0</v>
      </c>
      <c r="L834" s="353">
        <f>+IFERROR(VLOOKUP($A834,Data_Loss!$A$2:$V$1300,15,FALSE),0)</f>
        <v>0</v>
      </c>
      <c r="M834" s="353">
        <f>+IFERROR(VLOOKUP($A834,Data_Loss!$A$2:$V$1300,16,FALSE),0)</f>
        <v>228725</v>
      </c>
      <c r="N834" s="353">
        <f>+IFERROR(VLOOKUP($A834,Data_Loss!$A$2:$V$1300,17,FALSE),0)</f>
        <v>0</v>
      </c>
      <c r="O834" s="353">
        <f>+IFERROR(VLOOKUP($A834,Data_Loss!$A$2:$V$1300,18,FALSE),0)</f>
        <v>0</v>
      </c>
      <c r="P834" s="353">
        <f>+IFERROR(VLOOKUP($A834,Data_Loss!$A$2:$V$1300,19,FALSE),0)</f>
        <v>0</v>
      </c>
      <c r="Q834" s="353">
        <f>+IFERROR(VLOOKUP($A834,Data_Loss!$A$2:$V$1300,20,FALSE),0)</f>
        <v>0</v>
      </c>
      <c r="R834" s="353">
        <f>+IFERROR(VLOOKUP($A834,Data_Loss!$A$2:$V$1300,21,FALSE),0)</f>
        <v>168489</v>
      </c>
      <c r="S834" s="353">
        <f>+IFERROR(VLOOKUP($A834,Data_Loss!$A$2:$V$1300,22,FALSE),0)</f>
        <v>38793</v>
      </c>
      <c r="T834" s="191">
        <f>+$I834*'10k &amp; MO'!C$7+$J834*'10k &amp; MO'!C$13+$K834*'10k &amp; MO'!C$19+$L834*'10k &amp; MO'!C$25+$M834*'10k &amp; MO'!C$31</f>
        <v>503.19500000000005</v>
      </c>
      <c r="U834" s="349">
        <f>+$I834*'10k &amp; MO'!D$7+$J834*'10k &amp; MO'!D$13+$K834*'10k &amp; MO'!D$19+$L834*'10k &amp; MO'!D$25+$M834*'10k &amp; MO'!D$31</f>
        <v>15599.045</v>
      </c>
      <c r="V834" s="349">
        <f>+$I834*'10k &amp; MO'!E$7+$J834*'10k &amp; MO'!E$13+$K834*'10k &amp; MO'!E$19+$L834*'10k &amp; MO'!E$25+$M834*'10k &amp; MO'!E$31</f>
        <v>320901.17499999999</v>
      </c>
      <c r="W834" s="349">
        <f>+$I834*'10k &amp; MO'!F$7+$J834*'10k &amp; MO'!F$13+$K834*'10k &amp; MO'!F$19+$L834*'10k &amp; MO'!F$25+$M834*'10k &amp; MO'!F$31</f>
        <v>121018.39750000001</v>
      </c>
      <c r="X834" s="349">
        <f>+$I834*'10k &amp; MO'!G$7+$J834*'10k &amp; MO'!G$13+$K834*'10k &amp; MO'!G$19+$L834*'10k &amp; MO'!G$25+$M834*'10k &amp; MO'!G$31</f>
        <v>157545.78</v>
      </c>
      <c r="Y834" s="349">
        <f>+$N834*'10k &amp; MO'!H$7+$O834*'10k &amp; MO'!H$13+$P834*'10k &amp; MO'!H$19+$Q834*'10k &amp; MO'!H$25+$R834*'10k &amp; MO'!H$31</f>
        <v>488.61809999999997</v>
      </c>
      <c r="Z834" s="349">
        <f>+$N834*'10k &amp; MO'!I$7+$O834*'10k &amp; MO'!I$13+$P834*'10k &amp; MO'!I$19+$Q834*'10k &amp; MO'!I$25+$R834*'10k &amp; MO'!I$31</f>
        <v>16663.562099999999</v>
      </c>
      <c r="AA834" s="349">
        <f>+$N834*'10k &amp; MO'!J$7+$O834*'10k &amp; MO'!J$13+$P834*'10k &amp; MO'!J$19+$Q834*'10k &amp; MO'!J$25+$R834*'10k &amp; MO'!J$31</f>
        <v>171387.01080000002</v>
      </c>
      <c r="AB834" s="349">
        <f>+$N834*'10k &amp; MO'!K$7+$O834*'10k &amp; MO'!K$13+$P834*'10k &amp; MO'!K$19+$Q834*'10k &amp; MO'!K$25+$R834*'10k &amp; MO'!K$31</f>
        <v>90613.384199999986</v>
      </c>
      <c r="AC834" s="349">
        <f>+$N834*'10k &amp; MO'!L$7+$O834*'10k &amp; MO'!L$13+$P834*'10k &amp; MO'!L$19+$Q834*'10k &amp; MO'!L$25+$R834*'10k &amp; MO'!L$31</f>
        <v>141598.1556</v>
      </c>
      <c r="AD834" s="350">
        <f>+S834*'10k &amp; MO'!O$7</f>
        <v>51439.518000000004</v>
      </c>
      <c r="AF834" s="192" t="str">
        <f t="shared" si="108"/>
        <v>7572018</v>
      </c>
      <c r="AG834" s="192">
        <f>+IFERROR(VLOOKUP($AF834,'Limited Loss'!$F$5:$P$124,AG$3,FALSE),0)</f>
        <v>0</v>
      </c>
      <c r="AH834" s="193">
        <f>+IFERROR(VLOOKUP($AF834,'Limited Loss'!$F$5:$P$124,AH$3,FALSE),0)</f>
        <v>0</v>
      </c>
      <c r="AI834" s="193">
        <f>+IFERROR(VLOOKUP($AF834,'Limited Loss'!$F$5:$P$124,AI$3,FALSE),0)</f>
        <v>0</v>
      </c>
      <c r="AJ834" s="193">
        <f>+IFERROR(VLOOKUP($AF834,'Limited Loss'!$F$5:$P$124,AJ$3,FALSE),0)</f>
        <v>0</v>
      </c>
      <c r="AK834" s="100">
        <f>+IFERROR(VLOOKUP($AF834,'Limited Loss'!$F$5:$P$124,AK$3,FALSE),0)</f>
        <v>0</v>
      </c>
      <c r="AL834" s="193">
        <f>+IFERROR(VLOOKUP($AF834,'Limited Loss'!$F$5:$P$124,AL$3,FALSE),0)</f>
        <v>0</v>
      </c>
      <c r="AM834" s="193">
        <f>+IFERROR(VLOOKUP($AF834,'Limited Loss'!$F$5:$P$124,AM$3,FALSE),0)</f>
        <v>0</v>
      </c>
      <c r="AN834" s="193">
        <f>+IFERROR(VLOOKUP($AF834,'Limited Loss'!$F$5:$P$124,AN$3,FALSE),0)</f>
        <v>0</v>
      </c>
      <c r="AO834" s="193">
        <f>+IFERROR(VLOOKUP($AF834,'Limited Loss'!$F$5:$P$124,AO$3,FALSE),0)</f>
        <v>0</v>
      </c>
      <c r="AP834" s="100">
        <f>+IFERROR(VLOOKUP($AF834,'Limited Loss'!$F$5:$P$124,AP$3,FALSE),0)</f>
        <v>0</v>
      </c>
      <c r="AQ834" s="353"/>
      <c r="AR834" s="331">
        <f t="shared" si="109"/>
        <v>757</v>
      </c>
      <c r="AS834" s="332">
        <f t="shared" si="109"/>
        <v>2018</v>
      </c>
      <c r="AT834" s="349">
        <f t="shared" si="115"/>
        <v>503.19500000000005</v>
      </c>
      <c r="AU834" s="349">
        <f t="shared" si="115"/>
        <v>15599.045</v>
      </c>
      <c r="AV834" s="349">
        <f t="shared" si="115"/>
        <v>320901.17499999999</v>
      </c>
      <c r="AW834" s="349">
        <f t="shared" si="115"/>
        <v>121018.39750000001</v>
      </c>
      <c r="AX834" s="350">
        <f t="shared" si="115"/>
        <v>157545.78</v>
      </c>
      <c r="AY834" s="349">
        <f t="shared" si="115"/>
        <v>488.61809999999997</v>
      </c>
      <c r="AZ834" s="349">
        <f t="shared" si="115"/>
        <v>16663.562099999999</v>
      </c>
      <c r="BA834" s="349">
        <f t="shared" si="115"/>
        <v>171387.01080000002</v>
      </c>
      <c r="BB834" s="349">
        <f t="shared" si="116"/>
        <v>90613.384199999986</v>
      </c>
      <c r="BC834" s="349">
        <f t="shared" si="116"/>
        <v>141598.1556</v>
      </c>
      <c r="BD834" s="350">
        <f t="shared" si="116"/>
        <v>51439.518000000004</v>
      </c>
      <c r="BE834" s="349">
        <f t="shared" si="111"/>
        <v>525542.60600000003</v>
      </c>
      <c r="BF834" s="375">
        <f t="shared" si="112"/>
        <v>510775.71729999996</v>
      </c>
      <c r="BG834" s="334">
        <f t="shared" si="113"/>
        <v>51439.518000000004</v>
      </c>
    </row>
    <row r="835" spans="1:59" x14ac:dyDescent="0.2">
      <c r="A835" s="326" t="str">
        <f t="shared" si="110"/>
        <v>7592014</v>
      </c>
      <c r="B835" s="331">
        <v>759</v>
      </c>
      <c r="C835" s="327">
        <v>2014</v>
      </c>
      <c r="D835" s="353">
        <f>+IFERROR(VLOOKUP($A835,Data_Loss!$A$2:$V$1180,6,FALSE),0)</f>
        <v>0</v>
      </c>
      <c r="E835" s="353">
        <f>+IFERROR(VLOOKUP($A835,Data_Loss!$A$2:$V$1180,7,FALSE),0)</f>
        <v>0</v>
      </c>
      <c r="F835" s="353">
        <f>+IFERROR(VLOOKUP($A835,Data_Loss!$A$2:$V$1180,8,FALSE),0)</f>
        <v>0</v>
      </c>
      <c r="G835" s="353">
        <f>+IFERROR(VLOOKUP($A835,Data_Loss!$A$2:$V$1180,9,FALSE),0)</f>
        <v>6</v>
      </c>
      <c r="H835" s="353">
        <f>+IFERROR(VLOOKUP($A835,Data_Loss!$A$2:$V$1180,10,FALSE),0)</f>
        <v>8</v>
      </c>
      <c r="I835" s="353">
        <f>+IFERROR(VLOOKUP($A835,Data_Loss!$A$2:$V$1300,12,FALSE),0)</f>
        <v>0</v>
      </c>
      <c r="J835" s="353">
        <f>+IFERROR(VLOOKUP($A835,Data_Loss!$A$2:$V$1300,13,FALSE),0)</f>
        <v>0</v>
      </c>
      <c r="K835" s="353">
        <f>+IFERROR(VLOOKUP($A835,Data_Loss!$A$2:$V$1300,14,FALSE),0)</f>
        <v>0</v>
      </c>
      <c r="L835" s="353">
        <f>+IFERROR(VLOOKUP($A835,Data_Loss!$A$2:$V$1300,15,FALSE),0)</f>
        <v>127818</v>
      </c>
      <c r="M835" s="353">
        <f>+IFERROR(VLOOKUP($A835,Data_Loss!$A$2:$V$1300,16,FALSE),0)</f>
        <v>131100</v>
      </c>
      <c r="N835" s="353">
        <f>+IFERROR(VLOOKUP($A835,Data_Loss!$A$2:$V$1300,17,FALSE),0)</f>
        <v>0</v>
      </c>
      <c r="O835" s="353">
        <f>+IFERROR(VLOOKUP($A835,Data_Loss!$A$2:$V$1300,18,FALSE),0)</f>
        <v>0</v>
      </c>
      <c r="P835" s="353">
        <f>+IFERROR(VLOOKUP($A835,Data_Loss!$A$2:$V$1300,19,FALSE),0)</f>
        <v>0</v>
      </c>
      <c r="Q835" s="353">
        <f>+IFERROR(VLOOKUP($A835,Data_Loss!$A$2:$V$1300,20,FALSE),0)</f>
        <v>277118</v>
      </c>
      <c r="R835" s="353">
        <f>+IFERROR(VLOOKUP($A835,Data_Loss!$A$2:$V$1300,21,FALSE),0)</f>
        <v>180689</v>
      </c>
      <c r="S835" s="353">
        <f>+IFERROR(VLOOKUP($A835,Data_Loss!$A$2:$V$1300,22,FALSE),0)</f>
        <v>52520</v>
      </c>
      <c r="T835" s="191">
        <f>+$I835*'10k &amp; MO'!C$3+$J835*'10k &amp; MO'!C$9+$K835*'10k &amp; MO'!C$15+$L835*'10k &amp; MO'!C$21+$M835*'10k &amp; MO'!C$27</f>
        <v>0</v>
      </c>
      <c r="U835" s="349">
        <f>+$I835*'10k &amp; MO'!D$3+$J835*'10k &amp; MO'!D$9+$K835*'10k &amp; MO'!D$15+$L835*'10k &amp; MO'!D$21+$M835*'10k &amp; MO'!D$27</f>
        <v>0</v>
      </c>
      <c r="V835" s="349">
        <f>+$I835*'10k &amp; MO'!E$3+$J835*'10k &amp; MO'!E$9+$K835*'10k &amp; MO'!E$15+$L835*'10k &amp; MO'!E$21+$M835*'10k &amp; MO'!E$27</f>
        <v>0</v>
      </c>
      <c r="W835" s="349">
        <f>+$I835*'10k &amp; MO'!F$3+$J835*'10k &amp; MO'!F$9+$K835*'10k &amp; MO'!F$15+$L835*'10k &amp; MO'!F$21+$M835*'10k &amp; MO'!F$27</f>
        <v>157088.32200000001</v>
      </c>
      <c r="X835" s="349">
        <f>+$I835*'10k &amp; MO'!G$3+$J835*'10k &amp; MO'!G$9+$K835*'10k &amp; MO'!G$15+$L835*'10k &amp; MO'!G$21+$M835*'10k &amp; MO'!G$27</f>
        <v>148405.19999999998</v>
      </c>
      <c r="Y835" s="349">
        <f>+$N835*'10k &amp; MO'!H$3+$O835*'10k &amp; MO'!H$9+$P835*'10k &amp; MO'!H$15+$Q835*'10k &amp; MO'!H$21+$R835*'10k &amp; MO'!H$27</f>
        <v>0</v>
      </c>
      <c r="Z835" s="349">
        <f>+$N835*'10k &amp; MO'!I$3+$O835*'10k &amp; MO'!I$9+$P835*'10k &amp; MO'!I$15+$Q835*'10k &amp; MO'!I$21+$R835*'10k &amp; MO'!I$27</f>
        <v>0</v>
      </c>
      <c r="AA835" s="349">
        <f>+$N835*'10k &amp; MO'!J$3+$O835*'10k &amp; MO'!J$9+$P835*'10k &amp; MO'!J$15+$Q835*'10k &amp; MO'!J$21+$R835*'10k &amp; MO'!J$27</f>
        <v>0</v>
      </c>
      <c r="AB835" s="349">
        <f>+$N835*'10k &amp; MO'!K$3+$O835*'10k &amp; MO'!K$9+$P835*'10k &amp; MO'!K$15+$Q835*'10k &amp; MO'!K$21+$R835*'10k &amp; MO'!K$27</f>
        <v>388242.31800000003</v>
      </c>
      <c r="AC835" s="349">
        <f>+$N835*'10k &amp; MO'!L$3+$O835*'10k &amp; MO'!L$9+$P835*'10k &amp; MO'!L$15+$Q835*'10k &amp; MO'!L$21+$R835*'10k &amp; MO'!L$27</f>
        <v>278622.43800000002</v>
      </c>
      <c r="AD835" s="350">
        <f>+S835*'10k &amp; MO'!O$3</f>
        <v>56248.92</v>
      </c>
      <c r="AF835" s="192" t="str">
        <f t="shared" si="108"/>
        <v>7592014</v>
      </c>
      <c r="AG835" s="192">
        <f>+IFERROR(VLOOKUP($AF835,'Limited Loss'!$F$5:$P$124,AG$3,FALSE),0)</f>
        <v>0</v>
      </c>
      <c r="AH835" s="193">
        <f>+IFERROR(VLOOKUP($AF835,'Limited Loss'!$F$5:$P$124,AH$3,FALSE),0)</f>
        <v>0</v>
      </c>
      <c r="AI835" s="193">
        <f>+IFERROR(VLOOKUP($AF835,'Limited Loss'!$F$5:$P$124,AI$3,FALSE),0)</f>
        <v>0</v>
      </c>
      <c r="AJ835" s="193">
        <f>+IFERROR(VLOOKUP($AF835,'Limited Loss'!$F$5:$P$124,AJ$3,FALSE),0)</f>
        <v>0</v>
      </c>
      <c r="AK835" s="100">
        <f>+IFERROR(VLOOKUP($AF835,'Limited Loss'!$F$5:$P$124,AK$3,FALSE),0)</f>
        <v>0</v>
      </c>
      <c r="AL835" s="193">
        <f>+IFERROR(VLOOKUP($AF835,'Limited Loss'!$F$5:$P$124,AL$3,FALSE),0)</f>
        <v>0</v>
      </c>
      <c r="AM835" s="193">
        <f>+IFERROR(VLOOKUP($AF835,'Limited Loss'!$F$5:$P$124,AM$3,FALSE),0)</f>
        <v>0</v>
      </c>
      <c r="AN835" s="193">
        <f>+IFERROR(VLOOKUP($AF835,'Limited Loss'!$F$5:$P$124,AN$3,FALSE),0)</f>
        <v>0</v>
      </c>
      <c r="AO835" s="193">
        <f>+IFERROR(VLOOKUP($AF835,'Limited Loss'!$F$5:$P$124,AO$3,FALSE),0)</f>
        <v>0</v>
      </c>
      <c r="AP835" s="100">
        <f>+IFERROR(VLOOKUP($AF835,'Limited Loss'!$F$5:$P$124,AP$3,FALSE),0)</f>
        <v>0</v>
      </c>
      <c r="AQ835" s="353"/>
      <c r="AR835" s="331">
        <f t="shared" si="109"/>
        <v>759</v>
      </c>
      <c r="AS835" s="332">
        <f t="shared" si="109"/>
        <v>2014</v>
      </c>
      <c r="AT835" s="349">
        <f t="shared" si="115"/>
        <v>0</v>
      </c>
      <c r="AU835" s="349">
        <f t="shared" si="115"/>
        <v>0</v>
      </c>
      <c r="AV835" s="349">
        <f t="shared" si="115"/>
        <v>0</v>
      </c>
      <c r="AW835" s="349">
        <f t="shared" si="115"/>
        <v>157088.32200000001</v>
      </c>
      <c r="AX835" s="350">
        <f t="shared" si="115"/>
        <v>148405.19999999998</v>
      </c>
      <c r="AY835" s="349">
        <f t="shared" si="115"/>
        <v>0</v>
      </c>
      <c r="AZ835" s="349">
        <f t="shared" si="115"/>
        <v>0</v>
      </c>
      <c r="BA835" s="349">
        <f t="shared" si="115"/>
        <v>0</v>
      </c>
      <c r="BB835" s="349">
        <f t="shared" si="116"/>
        <v>388242.31800000003</v>
      </c>
      <c r="BC835" s="349">
        <f t="shared" si="116"/>
        <v>278622.43800000002</v>
      </c>
      <c r="BD835" s="350">
        <f t="shared" si="116"/>
        <v>56248.92</v>
      </c>
      <c r="BE835" s="349">
        <f t="shared" si="111"/>
        <v>0</v>
      </c>
      <c r="BF835" s="375">
        <f t="shared" si="112"/>
        <v>972358.27800000017</v>
      </c>
      <c r="BG835" s="334">
        <f t="shared" si="113"/>
        <v>56248.92</v>
      </c>
    </row>
    <row r="836" spans="1:59" x14ac:dyDescent="0.2">
      <c r="A836" s="326" t="str">
        <f t="shared" si="110"/>
        <v>7592015</v>
      </c>
      <c r="B836" s="331">
        <v>759</v>
      </c>
      <c r="C836" s="327">
        <v>2015</v>
      </c>
      <c r="D836" s="353">
        <f>+IFERROR(VLOOKUP($A836,Data_Loss!$A$2:$V$1180,6,FALSE),0)</f>
        <v>0</v>
      </c>
      <c r="E836" s="353">
        <f>+IFERROR(VLOOKUP($A836,Data_Loss!$A$2:$V$1180,7,FALSE),0)</f>
        <v>0</v>
      </c>
      <c r="F836" s="353">
        <f>+IFERROR(VLOOKUP($A836,Data_Loss!$A$2:$V$1180,8,FALSE),0)</f>
        <v>1</v>
      </c>
      <c r="G836" s="353">
        <f>+IFERROR(VLOOKUP($A836,Data_Loss!$A$2:$V$1180,9,FALSE),0)</f>
        <v>2</v>
      </c>
      <c r="H836" s="353">
        <f>+IFERROR(VLOOKUP($A836,Data_Loss!$A$2:$V$1180,10,FALSE),0)</f>
        <v>10</v>
      </c>
      <c r="I836" s="353">
        <f>+IFERROR(VLOOKUP($A836,Data_Loss!$A$2:$V$1300,12,FALSE),0)</f>
        <v>0</v>
      </c>
      <c r="J836" s="353">
        <f>+IFERROR(VLOOKUP($A836,Data_Loss!$A$2:$V$1300,13,FALSE),0)</f>
        <v>0</v>
      </c>
      <c r="K836" s="353">
        <f>+IFERROR(VLOOKUP($A836,Data_Loss!$A$2:$V$1300,14,FALSE),0)</f>
        <v>131538</v>
      </c>
      <c r="L836" s="353">
        <f>+IFERROR(VLOOKUP($A836,Data_Loss!$A$2:$V$1300,15,FALSE),0)</f>
        <v>93677</v>
      </c>
      <c r="M836" s="353">
        <f>+IFERROR(VLOOKUP($A836,Data_Loss!$A$2:$V$1300,16,FALSE),0)</f>
        <v>13774</v>
      </c>
      <c r="N836" s="353">
        <f>+IFERROR(VLOOKUP($A836,Data_Loss!$A$2:$V$1300,17,FALSE),0)</f>
        <v>0</v>
      </c>
      <c r="O836" s="353">
        <f>+IFERROR(VLOOKUP($A836,Data_Loss!$A$2:$V$1300,18,FALSE),0)</f>
        <v>0</v>
      </c>
      <c r="P836" s="353">
        <f>+IFERROR(VLOOKUP($A836,Data_Loss!$A$2:$V$1300,19,FALSE),0)</f>
        <v>73434</v>
      </c>
      <c r="Q836" s="353">
        <f>+IFERROR(VLOOKUP($A836,Data_Loss!$A$2:$V$1300,20,FALSE),0)</f>
        <v>84219</v>
      </c>
      <c r="R836" s="353">
        <f>+IFERROR(VLOOKUP($A836,Data_Loss!$A$2:$V$1300,21,FALSE),0)</f>
        <v>17376</v>
      </c>
      <c r="S836" s="353">
        <f>+IFERROR(VLOOKUP($A836,Data_Loss!$A$2:$V$1300,22,FALSE),0)</f>
        <v>14922</v>
      </c>
      <c r="T836" s="191">
        <f>+$I836*'10k &amp; MO'!C$4+$J836*'10k &amp; MO'!C$10+$K836*'10k &amp; MO'!C$16+$L836*'10k &amp; MO'!C$22+$M836*'10k &amp; MO'!C$28</f>
        <v>0</v>
      </c>
      <c r="U836" s="349">
        <f>+$I836*'10k &amp; MO'!D$4+$J836*'10k &amp; MO'!D$10+$K836*'10k &amp; MO'!D$16+$L836*'10k &amp; MO'!D$22+$M836*'10k &amp; MO'!D$28</f>
        <v>0</v>
      </c>
      <c r="V836" s="349">
        <f>+$I836*'10k &amp; MO'!E$4+$J836*'10k &amp; MO'!E$10+$K836*'10k &amp; MO'!E$16+$L836*'10k &amp; MO'!E$22+$M836*'10k &amp; MO'!E$28</f>
        <v>245054.96049999996</v>
      </c>
      <c r="W836" s="349">
        <f>+$I836*'10k &amp; MO'!F$4+$J836*'10k &amp; MO'!F$10+$K836*'10k &amp; MO'!F$16+$L836*'10k &amp; MO'!F$22+$M836*'10k &amp; MO'!F$28</f>
        <v>104295.3799</v>
      </c>
      <c r="X836" s="349">
        <f>+$I836*'10k &amp; MO'!G$4+$J836*'10k &amp; MO'!G$10+$K836*'10k &amp; MO'!G$16+$L836*'10k &amp; MO'!G$22+$M836*'10k &amp; MO'!G$28</f>
        <v>17307.4725</v>
      </c>
      <c r="Y836" s="349">
        <f>+$N836*'10k &amp; MO'!H$4+$O836*'10k &amp; MO'!H$10+$P836*'10k &amp; MO'!H$16+$Q836*'10k &amp; MO'!H$22+$R836*'10k &amp; MO'!H$28</f>
        <v>0</v>
      </c>
      <c r="Z836" s="349">
        <f>+$N836*'10k &amp; MO'!I$4+$O836*'10k &amp; MO'!I$10+$P836*'10k &amp; MO'!I$16+$Q836*'10k &amp; MO'!I$22+$R836*'10k &amp; MO'!I$28</f>
        <v>0</v>
      </c>
      <c r="AA836" s="349">
        <f>+$N836*'10k &amp; MO'!J$4+$O836*'10k &amp; MO'!J$10+$P836*'10k &amp; MO'!J$16+$Q836*'10k &amp; MO'!J$22+$R836*'10k &amp; MO'!J$28</f>
        <v>220626.93599999999</v>
      </c>
      <c r="AB836" s="349">
        <f>+$N836*'10k &amp; MO'!K$4+$O836*'10k &amp; MO'!K$10+$P836*'10k &amp; MO'!K$16+$Q836*'10k &amp; MO'!K$22+$R836*'10k &amp; MO'!K$28</f>
        <v>132748.47899999999</v>
      </c>
      <c r="AC836" s="349">
        <f>+$N836*'10k &amp; MO'!L$4+$O836*'10k &amp; MO'!L$10+$P836*'10k &amp; MO'!L$16+$Q836*'10k &amp; MO'!L$22+$R836*'10k &amp; MO'!L$28</f>
        <v>27843.858900000003</v>
      </c>
      <c r="AD836" s="350">
        <f>+S836*'10k &amp; MO'!O$4</f>
        <v>18085.464</v>
      </c>
      <c r="AF836" s="192" t="str">
        <f t="shared" si="108"/>
        <v>7592015</v>
      </c>
      <c r="AG836" s="192">
        <f>+IFERROR(VLOOKUP($AF836,'Limited Loss'!$F$5:$P$124,AG$3,FALSE),0)</f>
        <v>0</v>
      </c>
      <c r="AH836" s="193">
        <f>+IFERROR(VLOOKUP($AF836,'Limited Loss'!$F$5:$P$124,AH$3,FALSE),0)</f>
        <v>0</v>
      </c>
      <c r="AI836" s="193">
        <f>+IFERROR(VLOOKUP($AF836,'Limited Loss'!$F$5:$P$124,AI$3,FALSE),0)</f>
        <v>0</v>
      </c>
      <c r="AJ836" s="193">
        <f>+IFERROR(VLOOKUP($AF836,'Limited Loss'!$F$5:$P$124,AJ$3,FALSE),0)</f>
        <v>0</v>
      </c>
      <c r="AK836" s="100">
        <f>+IFERROR(VLOOKUP($AF836,'Limited Loss'!$F$5:$P$124,AK$3,FALSE),0)</f>
        <v>0</v>
      </c>
      <c r="AL836" s="193">
        <f>+IFERROR(VLOOKUP($AF836,'Limited Loss'!$F$5:$P$124,AL$3,FALSE),0)</f>
        <v>0</v>
      </c>
      <c r="AM836" s="193">
        <f>+IFERROR(VLOOKUP($AF836,'Limited Loss'!$F$5:$P$124,AM$3,FALSE),0)</f>
        <v>0</v>
      </c>
      <c r="AN836" s="193">
        <f>+IFERROR(VLOOKUP($AF836,'Limited Loss'!$F$5:$P$124,AN$3,FALSE),0)</f>
        <v>0</v>
      </c>
      <c r="AO836" s="193">
        <f>+IFERROR(VLOOKUP($AF836,'Limited Loss'!$F$5:$P$124,AO$3,FALSE),0)</f>
        <v>0</v>
      </c>
      <c r="AP836" s="100">
        <f>+IFERROR(VLOOKUP($AF836,'Limited Loss'!$F$5:$P$124,AP$3,FALSE),0)</f>
        <v>0</v>
      </c>
      <c r="AQ836" s="353"/>
      <c r="AR836" s="331">
        <f t="shared" si="109"/>
        <v>759</v>
      </c>
      <c r="AS836" s="332">
        <f t="shared" si="109"/>
        <v>2015</v>
      </c>
      <c r="AT836" s="349">
        <f t="shared" si="115"/>
        <v>0</v>
      </c>
      <c r="AU836" s="349">
        <f t="shared" si="115"/>
        <v>0</v>
      </c>
      <c r="AV836" s="349">
        <f t="shared" si="115"/>
        <v>245054.96049999996</v>
      </c>
      <c r="AW836" s="349">
        <f t="shared" si="115"/>
        <v>104295.3799</v>
      </c>
      <c r="AX836" s="350">
        <f t="shared" si="115"/>
        <v>17307.4725</v>
      </c>
      <c r="AY836" s="349">
        <f t="shared" si="115"/>
        <v>0</v>
      </c>
      <c r="AZ836" s="349">
        <f t="shared" si="115"/>
        <v>0</v>
      </c>
      <c r="BA836" s="349">
        <f t="shared" si="115"/>
        <v>220626.93599999999</v>
      </c>
      <c r="BB836" s="349">
        <f t="shared" si="116"/>
        <v>132748.47899999999</v>
      </c>
      <c r="BC836" s="349">
        <f t="shared" si="116"/>
        <v>27843.858900000003</v>
      </c>
      <c r="BD836" s="350">
        <f t="shared" si="116"/>
        <v>18085.464</v>
      </c>
      <c r="BE836" s="349">
        <f t="shared" si="111"/>
        <v>465681.89649999992</v>
      </c>
      <c r="BF836" s="375">
        <f t="shared" si="112"/>
        <v>282195.19030000002</v>
      </c>
      <c r="BG836" s="334">
        <f t="shared" si="113"/>
        <v>18085.464</v>
      </c>
    </row>
    <row r="837" spans="1:59" x14ac:dyDescent="0.2">
      <c r="A837" s="326" t="str">
        <f t="shared" si="110"/>
        <v>7592016</v>
      </c>
      <c r="B837" s="331">
        <v>759</v>
      </c>
      <c r="C837" s="327">
        <v>2016</v>
      </c>
      <c r="D837" s="353">
        <f>+IFERROR(VLOOKUP($A837,Data_Loss!$A$2:$V$1180,6,FALSE),0)</f>
        <v>0</v>
      </c>
      <c r="E837" s="353">
        <f>+IFERROR(VLOOKUP($A837,Data_Loss!$A$2:$V$1180,7,FALSE),0)</f>
        <v>0</v>
      </c>
      <c r="F837" s="353">
        <f>+IFERROR(VLOOKUP($A837,Data_Loss!$A$2:$V$1180,8,FALSE),0)</f>
        <v>0</v>
      </c>
      <c r="G837" s="353">
        <f>+IFERROR(VLOOKUP($A837,Data_Loss!$A$2:$V$1180,9,FALSE),0)</f>
        <v>5</v>
      </c>
      <c r="H837" s="353">
        <f>+IFERROR(VLOOKUP($A837,Data_Loss!$A$2:$V$1180,10,FALSE),0)</f>
        <v>5</v>
      </c>
      <c r="I837" s="353">
        <f>+IFERROR(VLOOKUP($A837,Data_Loss!$A$2:$V$1300,12,FALSE),0)</f>
        <v>0</v>
      </c>
      <c r="J837" s="353">
        <f>+IFERROR(VLOOKUP($A837,Data_Loss!$A$2:$V$1300,13,FALSE),0)</f>
        <v>0</v>
      </c>
      <c r="K837" s="353">
        <f>+IFERROR(VLOOKUP($A837,Data_Loss!$A$2:$V$1300,14,FALSE),0)</f>
        <v>0</v>
      </c>
      <c r="L837" s="353">
        <f>+IFERROR(VLOOKUP($A837,Data_Loss!$A$2:$V$1300,15,FALSE),0)</f>
        <v>52688</v>
      </c>
      <c r="M837" s="353">
        <f>+IFERROR(VLOOKUP($A837,Data_Loss!$A$2:$V$1300,16,FALSE),0)</f>
        <v>22954</v>
      </c>
      <c r="N837" s="353">
        <f>+IFERROR(VLOOKUP($A837,Data_Loss!$A$2:$V$1300,17,FALSE),0)</f>
        <v>0</v>
      </c>
      <c r="O837" s="353">
        <f>+IFERROR(VLOOKUP($A837,Data_Loss!$A$2:$V$1300,18,FALSE),0)</f>
        <v>0</v>
      </c>
      <c r="P837" s="353">
        <f>+IFERROR(VLOOKUP($A837,Data_Loss!$A$2:$V$1300,19,FALSE),0)</f>
        <v>0</v>
      </c>
      <c r="Q837" s="353">
        <f>+IFERROR(VLOOKUP($A837,Data_Loss!$A$2:$V$1300,20,FALSE),0)</f>
        <v>20761</v>
      </c>
      <c r="R837" s="353">
        <f>+IFERROR(VLOOKUP($A837,Data_Loss!$A$2:$V$1300,21,FALSE),0)</f>
        <v>92991</v>
      </c>
      <c r="S837" s="353">
        <f>+IFERROR(VLOOKUP($A837,Data_Loss!$A$2:$V$1300,22,FALSE),0)</f>
        <v>22871</v>
      </c>
      <c r="T837" s="191">
        <f>+$I837*'10k &amp; MO'!C$5+$J837*'10k &amp; MO'!C$11+$K837*'10k &amp; MO'!C$17+$L837*'10k &amp; MO'!C$23+$M837*'10k &amp; MO'!C$29</f>
        <v>0</v>
      </c>
      <c r="U837" s="349">
        <f>+$I837*'10k &amp; MO'!D$5+$J837*'10k &amp; MO'!D$11+$K837*'10k &amp; MO'!D$17+$L837*'10k &amp; MO'!D$23+$M837*'10k &amp; MO'!D$29</f>
        <v>0</v>
      </c>
      <c r="V837" s="349">
        <f>+$I837*'10k &amp; MO'!E$5+$J837*'10k &amp; MO'!E$11+$K837*'10k &amp; MO'!E$17+$L837*'10k &amp; MO'!E$23+$M837*'10k &amp; MO'!E$29</f>
        <v>19719.019400000001</v>
      </c>
      <c r="W837" s="349">
        <f>+$I837*'10k &amp; MO'!F$5+$J837*'10k &amp; MO'!F$11+$K837*'10k &amp; MO'!F$17+$L837*'10k &amp; MO'!F$23+$M837*'10k &amp; MO'!F$29</f>
        <v>58565.375200000002</v>
      </c>
      <c r="X837" s="349">
        <f>+$I837*'10k &amp; MO'!G$5+$J837*'10k &amp; MO'!G$11+$K837*'10k &amp; MO'!G$17+$L837*'10k &amp; MO'!G$23+$M837*'10k &amp; MO'!G$29</f>
        <v>25202.454399999999</v>
      </c>
      <c r="Y837" s="349">
        <f>+$N837*'10k &amp; MO'!H$5+$O837*'10k &amp; MO'!H$11+$P837*'10k &amp; MO'!H$17+$Q837*'10k &amp; MO'!H$23+$R837*'10k &amp; MO'!H$29</f>
        <v>0</v>
      </c>
      <c r="Z837" s="349">
        <f>+$N837*'10k &amp; MO'!I$5+$O837*'10k &amp; MO'!I$11+$P837*'10k &amp; MO'!I$17+$Q837*'10k &amp; MO'!I$23+$R837*'10k &amp; MO'!I$29</f>
        <v>0</v>
      </c>
      <c r="AA837" s="349">
        <f>+$N837*'10k &amp; MO'!J$5+$O837*'10k &amp; MO'!J$11+$P837*'10k &amp; MO'!J$17+$Q837*'10k &amp; MO'!J$23+$R837*'10k &amp; MO'!J$29</f>
        <v>15624.685000000001</v>
      </c>
      <c r="AB837" s="349">
        <f>+$N837*'10k &amp; MO'!K$5+$O837*'10k &amp; MO'!K$11+$P837*'10k &amp; MO'!K$17+$Q837*'10k &amp; MO'!K$23+$R837*'10k &amp; MO'!K$29</f>
        <v>41941.405899999998</v>
      </c>
      <c r="AC837" s="349">
        <f>+$N837*'10k &amp; MO'!L$5+$O837*'10k &amp; MO'!L$11+$P837*'10k &amp; MO'!L$17+$Q837*'10k &amp; MO'!L$23+$R837*'10k &amp; MO'!L$29</f>
        <v>141152.5632</v>
      </c>
      <c r="AD837" s="350">
        <f>+S837*'10k &amp; MO'!O$5</f>
        <v>30830.108</v>
      </c>
      <c r="AF837" s="192" t="str">
        <f t="shared" ref="AF837:AF900" si="117">+B837&amp;C837</f>
        <v>7592016</v>
      </c>
      <c r="AG837" s="192">
        <f>+IFERROR(VLOOKUP($AF837,'Limited Loss'!$F$5:$P$124,AG$3,FALSE),0)</f>
        <v>0</v>
      </c>
      <c r="AH837" s="193">
        <f>+IFERROR(VLOOKUP($AF837,'Limited Loss'!$F$5:$P$124,AH$3,FALSE),0)</f>
        <v>0</v>
      </c>
      <c r="AI837" s="193">
        <f>+IFERROR(VLOOKUP($AF837,'Limited Loss'!$F$5:$P$124,AI$3,FALSE),0)</f>
        <v>0</v>
      </c>
      <c r="AJ837" s="193">
        <f>+IFERROR(VLOOKUP($AF837,'Limited Loss'!$F$5:$P$124,AJ$3,FALSE),0)</f>
        <v>0</v>
      </c>
      <c r="AK837" s="100">
        <f>+IFERROR(VLOOKUP($AF837,'Limited Loss'!$F$5:$P$124,AK$3,FALSE),0)</f>
        <v>0</v>
      </c>
      <c r="AL837" s="193">
        <f>+IFERROR(VLOOKUP($AF837,'Limited Loss'!$F$5:$P$124,AL$3,FALSE),0)</f>
        <v>0</v>
      </c>
      <c r="AM837" s="193">
        <f>+IFERROR(VLOOKUP($AF837,'Limited Loss'!$F$5:$P$124,AM$3,FALSE),0)</f>
        <v>0</v>
      </c>
      <c r="AN837" s="193">
        <f>+IFERROR(VLOOKUP($AF837,'Limited Loss'!$F$5:$P$124,AN$3,FALSE),0)</f>
        <v>0</v>
      </c>
      <c r="AO837" s="193">
        <f>+IFERROR(VLOOKUP($AF837,'Limited Loss'!$F$5:$P$124,AO$3,FALSE),0)</f>
        <v>0</v>
      </c>
      <c r="AP837" s="100">
        <f>+IFERROR(VLOOKUP($AF837,'Limited Loss'!$F$5:$P$124,AP$3,FALSE),0)</f>
        <v>0</v>
      </c>
      <c r="AQ837" s="353"/>
      <c r="AR837" s="331">
        <f t="shared" ref="AR837:AS900" si="118">+B837</f>
        <v>759</v>
      </c>
      <c r="AS837" s="332">
        <f t="shared" si="118"/>
        <v>2016</v>
      </c>
      <c r="AT837" s="349">
        <f t="shared" si="115"/>
        <v>0</v>
      </c>
      <c r="AU837" s="349">
        <f t="shared" si="115"/>
        <v>0</v>
      </c>
      <c r="AV837" s="349">
        <f t="shared" si="115"/>
        <v>19719.019400000001</v>
      </c>
      <c r="AW837" s="349">
        <f t="shared" si="115"/>
        <v>58565.375200000002</v>
      </c>
      <c r="AX837" s="350">
        <f t="shared" si="115"/>
        <v>25202.454399999999</v>
      </c>
      <c r="AY837" s="349">
        <f t="shared" si="115"/>
        <v>0</v>
      </c>
      <c r="AZ837" s="349">
        <f t="shared" si="115"/>
        <v>0</v>
      </c>
      <c r="BA837" s="349">
        <f t="shared" si="115"/>
        <v>15624.685000000001</v>
      </c>
      <c r="BB837" s="349">
        <f t="shared" si="116"/>
        <v>41941.405899999998</v>
      </c>
      <c r="BC837" s="349">
        <f t="shared" si="116"/>
        <v>141152.5632</v>
      </c>
      <c r="BD837" s="350">
        <f t="shared" si="116"/>
        <v>30830.108</v>
      </c>
      <c r="BE837" s="349">
        <f t="shared" si="111"/>
        <v>35343.704400000002</v>
      </c>
      <c r="BF837" s="375">
        <f t="shared" si="112"/>
        <v>266861.79869999998</v>
      </c>
      <c r="BG837" s="334">
        <f t="shared" si="113"/>
        <v>30830.108</v>
      </c>
    </row>
    <row r="838" spans="1:59" x14ac:dyDescent="0.2">
      <c r="A838" s="326" t="str">
        <f t="shared" ref="A838:A901" si="119">+B838&amp;C838</f>
        <v>7592017</v>
      </c>
      <c r="B838" s="331">
        <v>759</v>
      </c>
      <c r="C838" s="327">
        <v>2017</v>
      </c>
      <c r="D838" s="353">
        <f>+IFERROR(VLOOKUP($A838,Data_Loss!$A$2:$V$1180,6,FALSE),0)</f>
        <v>0</v>
      </c>
      <c r="E838" s="353">
        <f>+IFERROR(VLOOKUP($A838,Data_Loss!$A$2:$V$1180,7,FALSE),0)</f>
        <v>0</v>
      </c>
      <c r="F838" s="353">
        <f>+IFERROR(VLOOKUP($A838,Data_Loss!$A$2:$V$1180,8,FALSE),0)</f>
        <v>0</v>
      </c>
      <c r="G838" s="353">
        <f>+IFERROR(VLOOKUP($A838,Data_Loss!$A$2:$V$1180,9,FALSE),0)</f>
        <v>3</v>
      </c>
      <c r="H838" s="353">
        <f>+IFERROR(VLOOKUP($A838,Data_Loss!$A$2:$V$1180,10,FALSE),0)</f>
        <v>4</v>
      </c>
      <c r="I838" s="353">
        <f>+IFERROR(VLOOKUP($A838,Data_Loss!$A$2:$V$1300,12,FALSE),0)</f>
        <v>0</v>
      </c>
      <c r="J838" s="353">
        <f>+IFERROR(VLOOKUP($A838,Data_Loss!$A$2:$V$1300,13,FALSE),0)</f>
        <v>0</v>
      </c>
      <c r="K838" s="353">
        <f>+IFERROR(VLOOKUP($A838,Data_Loss!$A$2:$V$1300,14,FALSE),0)</f>
        <v>0</v>
      </c>
      <c r="L838" s="353">
        <f>+IFERROR(VLOOKUP($A838,Data_Loss!$A$2:$V$1300,15,FALSE),0)</f>
        <v>28508</v>
      </c>
      <c r="M838" s="353">
        <f>+IFERROR(VLOOKUP($A838,Data_Loss!$A$2:$V$1300,16,FALSE),0)</f>
        <v>7346</v>
      </c>
      <c r="N838" s="353">
        <f>+IFERROR(VLOOKUP($A838,Data_Loss!$A$2:$V$1300,17,FALSE),0)</f>
        <v>0</v>
      </c>
      <c r="O838" s="353">
        <f>+IFERROR(VLOOKUP($A838,Data_Loss!$A$2:$V$1300,18,FALSE),0)</f>
        <v>0</v>
      </c>
      <c r="P838" s="353">
        <f>+IFERROR(VLOOKUP($A838,Data_Loss!$A$2:$V$1300,19,FALSE),0)</f>
        <v>0</v>
      </c>
      <c r="Q838" s="353">
        <f>+IFERROR(VLOOKUP($A838,Data_Loss!$A$2:$V$1300,20,FALSE),0)</f>
        <v>53587</v>
      </c>
      <c r="R838" s="353">
        <f>+IFERROR(VLOOKUP($A838,Data_Loss!$A$2:$V$1300,21,FALSE),0)</f>
        <v>11037</v>
      </c>
      <c r="S838" s="353">
        <f>+IFERROR(VLOOKUP($A838,Data_Loss!$A$2:$V$1300,22,FALSE),0)</f>
        <v>21837</v>
      </c>
      <c r="T838" s="191">
        <f>+$I838*'10k &amp; MO'!C$6+$J838*'10k &amp; MO'!C$12+$K838*'10k &amp; MO'!C$18+$L838*'10k &amp; MO'!C$24+$M838*'10k &amp; MO'!C$30</f>
        <v>0</v>
      </c>
      <c r="U838" s="349">
        <f>+$I838*'10k &amp; MO'!D$6+$J838*'10k &amp; MO'!D$12+$K838*'10k &amp; MO'!D$18+$L838*'10k &amp; MO'!D$24+$M838*'10k &amp; MO'!D$30</f>
        <v>66.478200000000001</v>
      </c>
      <c r="V838" s="349">
        <f>+$I838*'10k &amp; MO'!E$6+$J838*'10k &amp; MO'!E$12+$K838*'10k &amp; MO'!E$18+$L838*'10k &amp; MO'!E$24+$M838*'10k &amp; MO'!E$30</f>
        <v>27931.5726</v>
      </c>
      <c r="W838" s="349">
        <f>+$I838*'10k &amp; MO'!F$6+$J838*'10k &amp; MO'!F$12+$K838*'10k &amp; MO'!F$18+$L838*'10k &amp; MO'!F$24+$M838*'10k &amp; MO'!F$30</f>
        <v>26936.489000000001</v>
      </c>
      <c r="X838" s="349">
        <f>+$I838*'10k &amp; MO'!G$6+$J838*'10k &amp; MO'!G$12+$K838*'10k &amp; MO'!G$18+$L838*'10k &amp; MO'!G$24+$M838*'10k &amp; MO'!G$30</f>
        <v>10180.709800000001</v>
      </c>
      <c r="Y838" s="349">
        <f>+$N838*'10k &amp; MO'!H$6+$O838*'10k &amp; MO'!H$12+$P838*'10k &amp; MO'!H$18+$Q838*'10k &amp; MO'!H$24+$R838*'10k &amp; MO'!H$30</f>
        <v>0</v>
      </c>
      <c r="Z838" s="349">
        <f>+$N838*'10k &amp; MO'!I$6+$O838*'10k &amp; MO'!I$12+$P838*'10k &amp; MO'!I$18+$Q838*'10k &amp; MO'!I$24+$R838*'10k &amp; MO'!I$30</f>
        <v>40.822000000000003</v>
      </c>
      <c r="AA838" s="349">
        <f>+$N838*'10k &amp; MO'!J$6+$O838*'10k &amp; MO'!J$12+$P838*'10k &amp; MO'!J$18+$Q838*'10k &amp; MO'!J$24+$R838*'10k &amp; MO'!J$30</f>
        <v>59917.412700000001</v>
      </c>
      <c r="AB838" s="349">
        <f>+$N838*'10k &amp; MO'!K$6+$O838*'10k &amp; MO'!K$12+$P838*'10k &amp; MO'!K$18+$Q838*'10k &amp; MO'!K$24+$R838*'10k &amp; MO'!K$30</f>
        <v>69860.697700000004</v>
      </c>
      <c r="AC838" s="349">
        <f>+$N838*'10k &amp; MO'!L$6+$O838*'10k &amp; MO'!L$12+$P838*'10k &amp; MO'!L$18+$Q838*'10k &amp; MO'!L$24+$R838*'10k &amp; MO'!L$30</f>
        <v>21866.606800000001</v>
      </c>
      <c r="AD838" s="350">
        <f>+S838*'10k &amp; MO'!O$6</f>
        <v>29392.602000000003</v>
      </c>
      <c r="AF838" s="192" t="str">
        <f t="shared" si="117"/>
        <v>7592017</v>
      </c>
      <c r="AG838" s="192">
        <f>+IFERROR(VLOOKUP($AF838,'Limited Loss'!$F$5:$P$124,AG$3,FALSE),0)</f>
        <v>0</v>
      </c>
      <c r="AH838" s="193">
        <f>+IFERROR(VLOOKUP($AF838,'Limited Loss'!$F$5:$P$124,AH$3,FALSE),0)</f>
        <v>0</v>
      </c>
      <c r="AI838" s="193">
        <f>+IFERROR(VLOOKUP($AF838,'Limited Loss'!$F$5:$P$124,AI$3,FALSE),0)</f>
        <v>0</v>
      </c>
      <c r="AJ838" s="193">
        <f>+IFERROR(VLOOKUP($AF838,'Limited Loss'!$F$5:$P$124,AJ$3,FALSE),0)</f>
        <v>0</v>
      </c>
      <c r="AK838" s="100">
        <f>+IFERROR(VLOOKUP($AF838,'Limited Loss'!$F$5:$P$124,AK$3,FALSE),0)</f>
        <v>0</v>
      </c>
      <c r="AL838" s="193">
        <f>+IFERROR(VLOOKUP($AF838,'Limited Loss'!$F$5:$P$124,AL$3,FALSE),0)</f>
        <v>0</v>
      </c>
      <c r="AM838" s="193">
        <f>+IFERROR(VLOOKUP($AF838,'Limited Loss'!$F$5:$P$124,AM$3,FALSE),0)</f>
        <v>0</v>
      </c>
      <c r="AN838" s="193">
        <f>+IFERROR(VLOOKUP($AF838,'Limited Loss'!$F$5:$P$124,AN$3,FALSE),0)</f>
        <v>0</v>
      </c>
      <c r="AO838" s="193">
        <f>+IFERROR(VLOOKUP($AF838,'Limited Loss'!$F$5:$P$124,AO$3,FALSE),0)</f>
        <v>0</v>
      </c>
      <c r="AP838" s="100">
        <f>+IFERROR(VLOOKUP($AF838,'Limited Loss'!$F$5:$P$124,AP$3,FALSE),0)</f>
        <v>0</v>
      </c>
      <c r="AQ838" s="353"/>
      <c r="AR838" s="331">
        <f t="shared" si="118"/>
        <v>759</v>
      </c>
      <c r="AS838" s="332">
        <f t="shared" si="118"/>
        <v>2017</v>
      </c>
      <c r="AT838" s="349">
        <f t="shared" si="115"/>
        <v>0</v>
      </c>
      <c r="AU838" s="349">
        <f t="shared" si="115"/>
        <v>66.478200000000001</v>
      </c>
      <c r="AV838" s="349">
        <f t="shared" si="115"/>
        <v>27931.5726</v>
      </c>
      <c r="AW838" s="349">
        <f t="shared" si="115"/>
        <v>26936.489000000001</v>
      </c>
      <c r="AX838" s="350">
        <f t="shared" si="115"/>
        <v>10180.709800000001</v>
      </c>
      <c r="AY838" s="349">
        <f t="shared" si="115"/>
        <v>0</v>
      </c>
      <c r="AZ838" s="349">
        <f t="shared" si="115"/>
        <v>40.822000000000003</v>
      </c>
      <c r="BA838" s="349">
        <f t="shared" si="115"/>
        <v>59917.412700000001</v>
      </c>
      <c r="BB838" s="349">
        <f t="shared" si="116"/>
        <v>69860.697700000004</v>
      </c>
      <c r="BC838" s="349">
        <f t="shared" si="116"/>
        <v>21866.606800000001</v>
      </c>
      <c r="BD838" s="350">
        <f t="shared" si="116"/>
        <v>29392.602000000003</v>
      </c>
      <c r="BE838" s="349">
        <f t="shared" ref="BE838:BE901" si="120">+AT838+AU838+AV838+AY838+AZ838+BA838</f>
        <v>87956.285499999998</v>
      </c>
      <c r="BF838" s="375">
        <f t="shared" ref="BF838:BF901" si="121">+AW838+AX838+BB838+BC838</f>
        <v>128844.50330000001</v>
      </c>
      <c r="BG838" s="334">
        <f t="shared" ref="BG838:BG901" si="122">+BD838</f>
        <v>29392.602000000003</v>
      </c>
    </row>
    <row r="839" spans="1:59" x14ac:dyDescent="0.2">
      <c r="A839" s="326" t="str">
        <f t="shared" si="119"/>
        <v>7592018</v>
      </c>
      <c r="B839" s="331">
        <v>759</v>
      </c>
      <c r="C839" s="327">
        <v>2018</v>
      </c>
      <c r="D839" s="353">
        <f>+IFERROR(VLOOKUP($A839,Data_Loss!$A$2:$V$1180,6,FALSE),0)</f>
        <v>0</v>
      </c>
      <c r="E839" s="353">
        <f>+IFERROR(VLOOKUP($A839,Data_Loss!$A$2:$V$1180,7,FALSE),0)</f>
        <v>0</v>
      </c>
      <c r="F839" s="353">
        <f>+IFERROR(VLOOKUP($A839,Data_Loss!$A$2:$V$1180,8,FALSE),0)</f>
        <v>1</v>
      </c>
      <c r="G839" s="353">
        <f>+IFERROR(VLOOKUP($A839,Data_Loss!$A$2:$V$1180,9,FALSE),0)</f>
        <v>3</v>
      </c>
      <c r="H839" s="353">
        <f>+IFERROR(VLOOKUP($A839,Data_Loss!$A$2:$V$1180,10,FALSE),0)</f>
        <v>11</v>
      </c>
      <c r="I839" s="353">
        <f>+IFERROR(VLOOKUP($A839,Data_Loss!$A$2:$V$1300,12,FALSE),0)</f>
        <v>0</v>
      </c>
      <c r="J839" s="353">
        <f>+IFERROR(VLOOKUP($A839,Data_Loss!$A$2:$V$1300,13,FALSE),0)</f>
        <v>0</v>
      </c>
      <c r="K839" s="353">
        <f>+IFERROR(VLOOKUP($A839,Data_Loss!$A$2:$V$1300,14,FALSE),0)</f>
        <v>147907</v>
      </c>
      <c r="L839" s="353">
        <f>+IFERROR(VLOOKUP($A839,Data_Loss!$A$2:$V$1300,15,FALSE),0)</f>
        <v>112038</v>
      </c>
      <c r="M839" s="353">
        <f>+IFERROR(VLOOKUP($A839,Data_Loss!$A$2:$V$1300,16,FALSE),0)</f>
        <v>69141</v>
      </c>
      <c r="N839" s="353">
        <f>+IFERROR(VLOOKUP($A839,Data_Loss!$A$2:$V$1300,17,FALSE),0)</f>
        <v>0</v>
      </c>
      <c r="O839" s="353">
        <f>+IFERROR(VLOOKUP($A839,Data_Loss!$A$2:$V$1300,18,FALSE),0)</f>
        <v>0</v>
      </c>
      <c r="P839" s="353">
        <f>+IFERROR(VLOOKUP($A839,Data_Loss!$A$2:$V$1300,19,FALSE),0)</f>
        <v>79291</v>
      </c>
      <c r="Q839" s="353">
        <f>+IFERROR(VLOOKUP($A839,Data_Loss!$A$2:$V$1300,20,FALSE),0)</f>
        <v>118756</v>
      </c>
      <c r="R839" s="353">
        <f>+IFERROR(VLOOKUP($A839,Data_Loss!$A$2:$V$1300,21,FALSE),0)</f>
        <v>183929</v>
      </c>
      <c r="S839" s="353">
        <f>+IFERROR(VLOOKUP($A839,Data_Loss!$A$2:$V$1300,22,FALSE),0)</f>
        <v>20546</v>
      </c>
      <c r="T839" s="191">
        <f>+$I839*'10k &amp; MO'!C$7+$J839*'10k &amp; MO'!C$13+$K839*'10k &amp; MO'!C$19+$L839*'10k &amp; MO'!C$25+$M839*'10k &amp; MO'!C$31</f>
        <v>699.36609999999996</v>
      </c>
      <c r="U839" s="349">
        <f>+$I839*'10k &amp; MO'!D$7+$J839*'10k &amp; MO'!D$13+$K839*'10k &amp; MO'!D$19+$L839*'10k &amp; MO'!D$25+$M839*'10k &amp; MO'!D$31</f>
        <v>26979.957000000002</v>
      </c>
      <c r="V839" s="349">
        <f>+$I839*'10k &amp; MO'!E$7+$J839*'10k &amp; MO'!E$13+$K839*'10k &amp; MO'!E$19+$L839*'10k &amp; MO'!E$25+$M839*'10k &amp; MO'!E$31</f>
        <v>530755.18709999998</v>
      </c>
      <c r="W839" s="349">
        <f>+$I839*'10k &amp; MO'!F$7+$J839*'10k &amp; MO'!F$13+$K839*'10k &amp; MO'!F$19+$L839*'10k &amp; MO'!F$25+$M839*'10k &amp; MO'!F$31</f>
        <v>136974.94079999998</v>
      </c>
      <c r="X839" s="349">
        <f>+$I839*'10k &amp; MO'!G$7+$J839*'10k &amp; MO'!G$13+$K839*'10k &amp; MO'!G$19+$L839*'10k &amp; MO'!G$25+$M839*'10k &amp; MO'!G$31</f>
        <v>65314.9084</v>
      </c>
      <c r="Y839" s="349">
        <f>+$N839*'10k &amp; MO'!H$7+$O839*'10k &amp; MO'!H$13+$P839*'10k &amp; MO'!H$19+$Q839*'10k &amp; MO'!H$25+$R839*'10k &amp; MO'!H$31</f>
        <v>826.77080000000001</v>
      </c>
      <c r="Z839" s="349">
        <f>+$N839*'10k &amp; MO'!I$7+$O839*'10k &amp; MO'!I$13+$P839*'10k &amp; MO'!I$19+$Q839*'10k &amp; MO'!I$25+$R839*'10k &amp; MO'!I$31</f>
        <v>37302.512000000002</v>
      </c>
      <c r="AA839" s="349">
        <f>+$N839*'10k &amp; MO'!J$7+$O839*'10k &amp; MO'!J$13+$P839*'10k &amp; MO'!J$19+$Q839*'10k &amp; MO'!J$25+$R839*'10k &amp; MO'!J$31</f>
        <v>555161.93819999998</v>
      </c>
      <c r="AB839" s="349">
        <f>+$N839*'10k &amp; MO'!K$7+$O839*'10k &amp; MO'!K$13+$P839*'10k &amp; MO'!K$19+$Q839*'10k &amp; MO'!K$25+$R839*'10k &amp; MO'!K$31</f>
        <v>226776.62219999998</v>
      </c>
      <c r="AC839" s="349">
        <f>+$N839*'10k &amp; MO'!L$7+$O839*'10k &amp; MO'!L$13+$P839*'10k &amp; MO'!L$19+$Q839*'10k &amp; MO'!L$25+$R839*'10k &amp; MO'!L$31</f>
        <v>178457.7732</v>
      </c>
      <c r="AD839" s="350">
        <f>+S839*'10k &amp; MO'!O$7</f>
        <v>27243.996000000003</v>
      </c>
      <c r="AF839" s="192" t="str">
        <f t="shared" si="117"/>
        <v>7592018</v>
      </c>
      <c r="AG839" s="192">
        <f>+IFERROR(VLOOKUP($AF839,'Limited Loss'!$F$5:$P$124,AG$3,FALSE),0)</f>
        <v>0</v>
      </c>
      <c r="AH839" s="193">
        <f>+IFERROR(VLOOKUP($AF839,'Limited Loss'!$F$5:$P$124,AH$3,FALSE),0)</f>
        <v>0</v>
      </c>
      <c r="AI839" s="193">
        <f>+IFERROR(VLOOKUP($AF839,'Limited Loss'!$F$5:$P$124,AI$3,FALSE),0)</f>
        <v>0</v>
      </c>
      <c r="AJ839" s="193">
        <f>+IFERROR(VLOOKUP($AF839,'Limited Loss'!$F$5:$P$124,AJ$3,FALSE),0)</f>
        <v>0</v>
      </c>
      <c r="AK839" s="100">
        <f>+IFERROR(VLOOKUP($AF839,'Limited Loss'!$F$5:$P$124,AK$3,FALSE),0)</f>
        <v>0</v>
      </c>
      <c r="AL839" s="193">
        <f>+IFERROR(VLOOKUP($AF839,'Limited Loss'!$F$5:$P$124,AL$3,FALSE),0)</f>
        <v>0</v>
      </c>
      <c r="AM839" s="193">
        <f>+IFERROR(VLOOKUP($AF839,'Limited Loss'!$F$5:$P$124,AM$3,FALSE),0)</f>
        <v>0</v>
      </c>
      <c r="AN839" s="193">
        <f>+IFERROR(VLOOKUP($AF839,'Limited Loss'!$F$5:$P$124,AN$3,FALSE),0)</f>
        <v>0</v>
      </c>
      <c r="AO839" s="193">
        <f>+IFERROR(VLOOKUP($AF839,'Limited Loss'!$F$5:$P$124,AO$3,FALSE),0)</f>
        <v>0</v>
      </c>
      <c r="AP839" s="100">
        <f>+IFERROR(VLOOKUP($AF839,'Limited Loss'!$F$5:$P$124,AP$3,FALSE),0)</f>
        <v>0</v>
      </c>
      <c r="AQ839" s="353"/>
      <c r="AR839" s="331">
        <f t="shared" si="118"/>
        <v>759</v>
      </c>
      <c r="AS839" s="332">
        <f t="shared" si="118"/>
        <v>2018</v>
      </c>
      <c r="AT839" s="349">
        <f t="shared" si="115"/>
        <v>699.36609999999996</v>
      </c>
      <c r="AU839" s="349">
        <f t="shared" si="115"/>
        <v>26979.957000000002</v>
      </c>
      <c r="AV839" s="349">
        <f t="shared" si="115"/>
        <v>530755.18709999998</v>
      </c>
      <c r="AW839" s="349">
        <f t="shared" si="115"/>
        <v>136974.94079999998</v>
      </c>
      <c r="AX839" s="350">
        <f t="shared" si="115"/>
        <v>65314.9084</v>
      </c>
      <c r="AY839" s="349">
        <f t="shared" si="115"/>
        <v>826.77080000000001</v>
      </c>
      <c r="AZ839" s="349">
        <f t="shared" si="115"/>
        <v>37302.512000000002</v>
      </c>
      <c r="BA839" s="349">
        <f t="shared" si="115"/>
        <v>555161.93819999998</v>
      </c>
      <c r="BB839" s="349">
        <f t="shared" si="116"/>
        <v>226776.62219999998</v>
      </c>
      <c r="BC839" s="349">
        <f t="shared" si="116"/>
        <v>178457.7732</v>
      </c>
      <c r="BD839" s="350">
        <f t="shared" si="116"/>
        <v>27243.996000000003</v>
      </c>
      <c r="BE839" s="349">
        <f t="shared" si="120"/>
        <v>1151725.7312</v>
      </c>
      <c r="BF839" s="375">
        <f t="shared" si="121"/>
        <v>607524.24459999998</v>
      </c>
      <c r="BG839" s="334">
        <f t="shared" si="122"/>
        <v>27243.996000000003</v>
      </c>
    </row>
    <row r="840" spans="1:59" x14ac:dyDescent="0.2">
      <c r="A840" s="326" t="str">
        <f t="shared" si="119"/>
        <v>8012014</v>
      </c>
      <c r="B840" s="331">
        <v>801</v>
      </c>
      <c r="C840" s="327">
        <v>2014</v>
      </c>
      <c r="D840" s="353">
        <f>+IFERROR(VLOOKUP($A840,Data_Loss!$A$2:$V$1180,6,FALSE),0)</f>
        <v>0</v>
      </c>
      <c r="E840" s="353">
        <f>+IFERROR(VLOOKUP($A840,Data_Loss!$A$2:$V$1180,7,FALSE),0)</f>
        <v>0</v>
      </c>
      <c r="F840" s="353">
        <f>+IFERROR(VLOOKUP($A840,Data_Loss!$A$2:$V$1180,8,FALSE),0)</f>
        <v>1</v>
      </c>
      <c r="G840" s="353">
        <f>+IFERROR(VLOOKUP($A840,Data_Loss!$A$2:$V$1180,9,FALSE),0)</f>
        <v>4</v>
      </c>
      <c r="H840" s="353">
        <f>+IFERROR(VLOOKUP($A840,Data_Loss!$A$2:$V$1180,10,FALSE),0)</f>
        <v>7</v>
      </c>
      <c r="I840" s="353">
        <f>+IFERROR(VLOOKUP($A840,Data_Loss!$A$2:$V$1300,12,FALSE),0)</f>
        <v>0</v>
      </c>
      <c r="J840" s="353">
        <f>+IFERROR(VLOOKUP($A840,Data_Loss!$A$2:$V$1300,13,FALSE),0)</f>
        <v>0</v>
      </c>
      <c r="K840" s="353">
        <f>+IFERROR(VLOOKUP($A840,Data_Loss!$A$2:$V$1300,14,FALSE),0)</f>
        <v>89395</v>
      </c>
      <c r="L840" s="353">
        <f>+IFERROR(VLOOKUP($A840,Data_Loss!$A$2:$V$1300,15,FALSE),0)</f>
        <v>104649</v>
      </c>
      <c r="M840" s="353">
        <f>+IFERROR(VLOOKUP($A840,Data_Loss!$A$2:$V$1300,16,FALSE),0)</f>
        <v>56148</v>
      </c>
      <c r="N840" s="353">
        <f>+IFERROR(VLOOKUP($A840,Data_Loss!$A$2:$V$1300,17,FALSE),0)</f>
        <v>0</v>
      </c>
      <c r="O840" s="353">
        <f>+IFERROR(VLOOKUP($A840,Data_Loss!$A$2:$V$1300,18,FALSE),0)</f>
        <v>0</v>
      </c>
      <c r="P840" s="353">
        <f>+IFERROR(VLOOKUP($A840,Data_Loss!$A$2:$V$1300,19,FALSE),0)</f>
        <v>176336</v>
      </c>
      <c r="Q840" s="353">
        <f>+IFERROR(VLOOKUP($A840,Data_Loss!$A$2:$V$1300,20,FALSE),0)</f>
        <v>166488</v>
      </c>
      <c r="R840" s="353">
        <f>+IFERROR(VLOOKUP($A840,Data_Loss!$A$2:$V$1300,21,FALSE),0)</f>
        <v>73967</v>
      </c>
      <c r="S840" s="353">
        <f>+IFERROR(VLOOKUP($A840,Data_Loss!$A$2:$V$1300,22,FALSE),0)</f>
        <v>1516</v>
      </c>
      <c r="T840" s="191">
        <f>+$I840*'10k &amp; MO'!C$3+$J840*'10k &amp; MO'!C$9+$K840*'10k &amp; MO'!C$15+$L840*'10k &amp; MO'!C$21+$M840*'10k &amp; MO'!C$27</f>
        <v>0</v>
      </c>
      <c r="U840" s="349">
        <f>+$I840*'10k &amp; MO'!D$3+$J840*'10k &amp; MO'!D$9+$K840*'10k &amp; MO'!D$15+$L840*'10k &amp; MO'!D$21+$M840*'10k &amp; MO'!D$27</f>
        <v>0</v>
      </c>
      <c r="V840" s="349">
        <f>+$I840*'10k &amp; MO'!E$3+$J840*'10k &amp; MO'!E$9+$K840*'10k &amp; MO'!E$15+$L840*'10k &amp; MO'!E$21+$M840*'10k &amp; MO'!E$27</f>
        <v>134450.07999999999</v>
      </c>
      <c r="W840" s="349">
        <f>+$I840*'10k &amp; MO'!F$3+$J840*'10k &amp; MO'!F$9+$K840*'10k &amp; MO'!F$15+$L840*'10k &amp; MO'!F$21+$M840*'10k &amp; MO'!F$27</f>
        <v>128613.62100000001</v>
      </c>
      <c r="X840" s="349">
        <f>+$I840*'10k &amp; MO'!G$3+$J840*'10k &amp; MO'!G$9+$K840*'10k &amp; MO'!G$15+$L840*'10k &amp; MO'!G$21+$M840*'10k &amp; MO'!G$27</f>
        <v>63559.535999999993</v>
      </c>
      <c r="Y840" s="349">
        <f>+$N840*'10k &amp; MO'!H$3+$O840*'10k &amp; MO'!H$9+$P840*'10k &amp; MO'!H$15+$Q840*'10k &amp; MO'!H$21+$R840*'10k &amp; MO'!H$27</f>
        <v>0</v>
      </c>
      <c r="Z840" s="349">
        <f>+$N840*'10k &amp; MO'!I$3+$O840*'10k &amp; MO'!I$9+$P840*'10k &amp; MO'!I$15+$Q840*'10k &amp; MO'!I$21+$R840*'10k &amp; MO'!I$27</f>
        <v>0</v>
      </c>
      <c r="AA840" s="349">
        <f>+$N840*'10k &amp; MO'!J$3+$O840*'10k &amp; MO'!J$9+$P840*'10k &amp; MO'!J$15+$Q840*'10k &amp; MO'!J$21+$R840*'10k &amp; MO'!J$27</f>
        <v>368718.57600000006</v>
      </c>
      <c r="AB840" s="349">
        <f>+$N840*'10k &amp; MO'!K$3+$O840*'10k &amp; MO'!K$9+$P840*'10k &amp; MO'!K$15+$Q840*'10k &amp; MO'!K$21+$R840*'10k &amp; MO'!K$27</f>
        <v>233249.68799999999</v>
      </c>
      <c r="AC840" s="349">
        <f>+$N840*'10k &amp; MO'!L$3+$O840*'10k &amp; MO'!L$9+$P840*'10k &amp; MO'!L$15+$Q840*'10k &amp; MO'!L$21+$R840*'10k &amp; MO'!L$27</f>
        <v>114057.114</v>
      </c>
      <c r="AD840" s="350">
        <f>+S840*'10k &amp; MO'!O$3</f>
        <v>1623.636</v>
      </c>
      <c r="AF840" s="192" t="str">
        <f t="shared" si="117"/>
        <v>8012014</v>
      </c>
      <c r="AG840" s="192">
        <f>+IFERROR(VLOOKUP($AF840,'Limited Loss'!$F$5:$P$124,AG$3,FALSE),0)</f>
        <v>0</v>
      </c>
      <c r="AH840" s="193">
        <f>+IFERROR(VLOOKUP($AF840,'Limited Loss'!$F$5:$P$124,AH$3,FALSE),0)</f>
        <v>0</v>
      </c>
      <c r="AI840" s="193">
        <f>+IFERROR(VLOOKUP($AF840,'Limited Loss'!$F$5:$P$124,AI$3,FALSE),0)</f>
        <v>0</v>
      </c>
      <c r="AJ840" s="193">
        <f>+IFERROR(VLOOKUP($AF840,'Limited Loss'!$F$5:$P$124,AJ$3,FALSE),0)</f>
        <v>0</v>
      </c>
      <c r="AK840" s="100">
        <f>+IFERROR(VLOOKUP($AF840,'Limited Loss'!$F$5:$P$124,AK$3,FALSE),0)</f>
        <v>0</v>
      </c>
      <c r="AL840" s="193">
        <f>+IFERROR(VLOOKUP($AF840,'Limited Loss'!$F$5:$P$124,AL$3,FALSE),0)</f>
        <v>0</v>
      </c>
      <c r="AM840" s="193">
        <f>+IFERROR(VLOOKUP($AF840,'Limited Loss'!$F$5:$P$124,AM$3,FALSE),0)</f>
        <v>0</v>
      </c>
      <c r="AN840" s="193">
        <f>+IFERROR(VLOOKUP($AF840,'Limited Loss'!$F$5:$P$124,AN$3,FALSE),0)</f>
        <v>0</v>
      </c>
      <c r="AO840" s="193">
        <f>+IFERROR(VLOOKUP($AF840,'Limited Loss'!$F$5:$P$124,AO$3,FALSE),0)</f>
        <v>0</v>
      </c>
      <c r="AP840" s="100">
        <f>+IFERROR(VLOOKUP($AF840,'Limited Loss'!$F$5:$P$124,AP$3,FALSE),0)</f>
        <v>0</v>
      </c>
      <c r="AQ840" s="353"/>
      <c r="AR840" s="331">
        <f t="shared" si="118"/>
        <v>801</v>
      </c>
      <c r="AS840" s="332">
        <f t="shared" si="118"/>
        <v>2014</v>
      </c>
      <c r="AT840" s="349">
        <f t="shared" si="115"/>
        <v>0</v>
      </c>
      <c r="AU840" s="349">
        <f t="shared" si="115"/>
        <v>0</v>
      </c>
      <c r="AV840" s="349">
        <f t="shared" si="115"/>
        <v>134450.07999999999</v>
      </c>
      <c r="AW840" s="349">
        <f t="shared" si="115"/>
        <v>128613.62100000001</v>
      </c>
      <c r="AX840" s="350">
        <f t="shared" si="115"/>
        <v>63559.535999999993</v>
      </c>
      <c r="AY840" s="349">
        <f t="shared" si="115"/>
        <v>0</v>
      </c>
      <c r="AZ840" s="349">
        <f t="shared" si="115"/>
        <v>0</v>
      </c>
      <c r="BA840" s="349">
        <f t="shared" si="115"/>
        <v>368718.57600000006</v>
      </c>
      <c r="BB840" s="349">
        <f t="shared" si="116"/>
        <v>233249.68799999999</v>
      </c>
      <c r="BC840" s="349">
        <f t="shared" si="116"/>
        <v>114057.114</v>
      </c>
      <c r="BD840" s="350">
        <f t="shared" si="116"/>
        <v>1623.636</v>
      </c>
      <c r="BE840" s="349">
        <f t="shared" si="120"/>
        <v>503168.65600000008</v>
      </c>
      <c r="BF840" s="375">
        <f t="shared" si="121"/>
        <v>539479.95900000003</v>
      </c>
      <c r="BG840" s="334">
        <f t="shared" si="122"/>
        <v>1623.636</v>
      </c>
    </row>
    <row r="841" spans="1:59" x14ac:dyDescent="0.2">
      <c r="A841" s="326" t="str">
        <f t="shared" si="119"/>
        <v>8012015</v>
      </c>
      <c r="B841" s="331">
        <v>801</v>
      </c>
      <c r="C841" s="327">
        <v>2015</v>
      </c>
      <c r="D841" s="353">
        <f>+IFERROR(VLOOKUP($A841,Data_Loss!$A$2:$V$1180,6,FALSE),0)</f>
        <v>0</v>
      </c>
      <c r="E841" s="353">
        <f>+IFERROR(VLOOKUP($A841,Data_Loss!$A$2:$V$1180,7,FALSE),0)</f>
        <v>0</v>
      </c>
      <c r="F841" s="353">
        <f>+IFERROR(VLOOKUP($A841,Data_Loss!$A$2:$V$1180,8,FALSE),0)</f>
        <v>1</v>
      </c>
      <c r="G841" s="353">
        <f>+IFERROR(VLOOKUP($A841,Data_Loss!$A$2:$V$1180,9,FALSE),0)</f>
        <v>1</v>
      </c>
      <c r="H841" s="353">
        <f>+IFERROR(VLOOKUP($A841,Data_Loss!$A$2:$V$1180,10,FALSE),0)</f>
        <v>7</v>
      </c>
      <c r="I841" s="353">
        <f>+IFERROR(VLOOKUP($A841,Data_Loss!$A$2:$V$1300,12,FALSE),0)</f>
        <v>0</v>
      </c>
      <c r="J841" s="353">
        <f>+IFERROR(VLOOKUP($A841,Data_Loss!$A$2:$V$1300,13,FALSE),0)</f>
        <v>0</v>
      </c>
      <c r="K841" s="353">
        <f>+IFERROR(VLOOKUP($A841,Data_Loss!$A$2:$V$1300,14,FALSE),0)</f>
        <v>97675</v>
      </c>
      <c r="L841" s="353">
        <f>+IFERROR(VLOOKUP($A841,Data_Loss!$A$2:$V$1300,15,FALSE),0)</f>
        <v>1276</v>
      </c>
      <c r="M841" s="353">
        <f>+IFERROR(VLOOKUP($A841,Data_Loss!$A$2:$V$1300,16,FALSE),0)</f>
        <v>150909</v>
      </c>
      <c r="N841" s="353">
        <f>+IFERROR(VLOOKUP($A841,Data_Loss!$A$2:$V$1300,17,FALSE),0)</f>
        <v>0</v>
      </c>
      <c r="O841" s="353">
        <f>+IFERROR(VLOOKUP($A841,Data_Loss!$A$2:$V$1300,18,FALSE),0)</f>
        <v>0</v>
      </c>
      <c r="P841" s="353">
        <f>+IFERROR(VLOOKUP($A841,Data_Loss!$A$2:$V$1300,19,FALSE),0)</f>
        <v>68878</v>
      </c>
      <c r="Q841" s="353">
        <f>+IFERROR(VLOOKUP($A841,Data_Loss!$A$2:$V$1300,20,FALSE),0)</f>
        <v>3030</v>
      </c>
      <c r="R841" s="353">
        <f>+IFERROR(VLOOKUP($A841,Data_Loss!$A$2:$V$1300,21,FALSE),0)</f>
        <v>147294</v>
      </c>
      <c r="S841" s="353">
        <f>+IFERROR(VLOOKUP($A841,Data_Loss!$A$2:$V$1300,22,FALSE),0)</f>
        <v>2280</v>
      </c>
      <c r="T841" s="191">
        <f>+$I841*'10k &amp; MO'!C$4+$J841*'10k &amp; MO'!C$10+$K841*'10k &amp; MO'!C$16+$L841*'10k &amp; MO'!C$22+$M841*'10k &amp; MO'!C$28</f>
        <v>0</v>
      </c>
      <c r="U841" s="349">
        <f>+$I841*'10k &amp; MO'!D$4+$J841*'10k &amp; MO'!D$10+$K841*'10k &amp; MO'!D$16+$L841*'10k &amp; MO'!D$22+$M841*'10k &amp; MO'!D$28</f>
        <v>0</v>
      </c>
      <c r="V841" s="349">
        <f>+$I841*'10k &amp; MO'!E$4+$J841*'10k &amp; MO'!E$10+$K841*'10k &amp; MO'!E$16+$L841*'10k &amp; MO'!E$22+$M841*'10k &amp; MO'!E$28</f>
        <v>176888.37400000001</v>
      </c>
      <c r="W841" s="349">
        <f>+$I841*'10k &amp; MO'!F$4+$J841*'10k &amp; MO'!F$10+$K841*'10k &amp; MO'!F$16+$L841*'10k &amp; MO'!F$22+$M841*'10k &amp; MO'!F$28</f>
        <v>5443.2505999999994</v>
      </c>
      <c r="X841" s="349">
        <f>+$I841*'10k &amp; MO'!G$4+$J841*'10k &amp; MO'!G$10+$K841*'10k &amp; MO'!G$16+$L841*'10k &amp; MO'!G$22+$M841*'10k &amp; MO'!G$28</f>
        <v>174799.7401</v>
      </c>
      <c r="Y841" s="349">
        <f>+$N841*'10k &amp; MO'!H$4+$O841*'10k &amp; MO'!H$10+$P841*'10k &amp; MO'!H$16+$Q841*'10k &amp; MO'!H$22+$R841*'10k &amp; MO'!H$28</f>
        <v>0</v>
      </c>
      <c r="Z841" s="349">
        <f>+$N841*'10k &amp; MO'!I$4+$O841*'10k &amp; MO'!I$10+$P841*'10k &amp; MO'!I$16+$Q841*'10k &amp; MO'!I$22+$R841*'10k &amp; MO'!I$28</f>
        <v>0</v>
      </c>
      <c r="AA841" s="349">
        <f>+$N841*'10k &amp; MO'!J$4+$O841*'10k &amp; MO'!J$10+$P841*'10k &amp; MO'!J$16+$Q841*'10k &amp; MO'!J$22+$R841*'10k &amp; MO'!J$28</f>
        <v>196382.04160000003</v>
      </c>
      <c r="AB841" s="349">
        <f>+$N841*'10k &amp; MO'!K$4+$O841*'10k &amp; MO'!K$10+$P841*'10k &amp; MO'!K$16+$Q841*'10k &amp; MO'!K$22+$R841*'10k &amp; MO'!K$28</f>
        <v>12343.571</v>
      </c>
      <c r="AC841" s="349">
        <f>+$N841*'10k &amp; MO'!L$4+$O841*'10k &amp; MO'!L$10+$P841*'10k &amp; MO'!L$16+$Q841*'10k &amp; MO'!L$22+$R841*'10k &amp; MO'!L$28</f>
        <v>216554.8106</v>
      </c>
      <c r="AD841" s="350">
        <f>+S841*'10k &amp; MO'!O$4</f>
        <v>2763.36</v>
      </c>
      <c r="AF841" s="192" t="str">
        <f t="shared" si="117"/>
        <v>8012015</v>
      </c>
      <c r="AG841" s="192">
        <f>+IFERROR(VLOOKUP($AF841,'Limited Loss'!$F$5:$P$124,AG$3,FALSE),0)</f>
        <v>0</v>
      </c>
      <c r="AH841" s="193">
        <f>+IFERROR(VLOOKUP($AF841,'Limited Loss'!$F$5:$P$124,AH$3,FALSE),0)</f>
        <v>0</v>
      </c>
      <c r="AI841" s="193">
        <f>+IFERROR(VLOOKUP($AF841,'Limited Loss'!$F$5:$P$124,AI$3,FALSE),0)</f>
        <v>0</v>
      </c>
      <c r="AJ841" s="193">
        <f>+IFERROR(VLOOKUP($AF841,'Limited Loss'!$F$5:$P$124,AJ$3,FALSE),0)</f>
        <v>0</v>
      </c>
      <c r="AK841" s="100">
        <f>+IFERROR(VLOOKUP($AF841,'Limited Loss'!$F$5:$P$124,AK$3,FALSE),0)</f>
        <v>0</v>
      </c>
      <c r="AL841" s="193">
        <f>+IFERROR(VLOOKUP($AF841,'Limited Loss'!$F$5:$P$124,AL$3,FALSE),0)</f>
        <v>0</v>
      </c>
      <c r="AM841" s="193">
        <f>+IFERROR(VLOOKUP($AF841,'Limited Loss'!$F$5:$P$124,AM$3,FALSE),0)</f>
        <v>0</v>
      </c>
      <c r="AN841" s="193">
        <f>+IFERROR(VLOOKUP($AF841,'Limited Loss'!$F$5:$P$124,AN$3,FALSE),0)</f>
        <v>0</v>
      </c>
      <c r="AO841" s="193">
        <f>+IFERROR(VLOOKUP($AF841,'Limited Loss'!$F$5:$P$124,AO$3,FALSE),0)</f>
        <v>0</v>
      </c>
      <c r="AP841" s="100">
        <f>+IFERROR(VLOOKUP($AF841,'Limited Loss'!$F$5:$P$124,AP$3,FALSE),0)</f>
        <v>0</v>
      </c>
      <c r="AQ841" s="353"/>
      <c r="AR841" s="331">
        <f t="shared" si="118"/>
        <v>801</v>
      </c>
      <c r="AS841" s="332">
        <f t="shared" si="118"/>
        <v>2015</v>
      </c>
      <c r="AT841" s="349">
        <f t="shared" si="115"/>
        <v>0</v>
      </c>
      <c r="AU841" s="349">
        <f t="shared" si="115"/>
        <v>0</v>
      </c>
      <c r="AV841" s="349">
        <f t="shared" si="115"/>
        <v>176888.37400000001</v>
      </c>
      <c r="AW841" s="349">
        <f t="shared" si="115"/>
        <v>5443.2505999999994</v>
      </c>
      <c r="AX841" s="350">
        <f t="shared" si="115"/>
        <v>174799.7401</v>
      </c>
      <c r="AY841" s="349">
        <f t="shared" si="115"/>
        <v>0</v>
      </c>
      <c r="AZ841" s="349">
        <f t="shared" si="115"/>
        <v>0</v>
      </c>
      <c r="BA841" s="349">
        <f t="shared" si="115"/>
        <v>196382.04160000003</v>
      </c>
      <c r="BB841" s="349">
        <f t="shared" si="116"/>
        <v>12343.571</v>
      </c>
      <c r="BC841" s="349">
        <f t="shared" si="116"/>
        <v>216554.8106</v>
      </c>
      <c r="BD841" s="350">
        <f t="shared" si="116"/>
        <v>2763.36</v>
      </c>
      <c r="BE841" s="349">
        <f t="shared" si="120"/>
        <v>373270.41560000007</v>
      </c>
      <c r="BF841" s="375">
        <f t="shared" si="121"/>
        <v>409141.37229999999</v>
      </c>
      <c r="BG841" s="334">
        <f t="shared" si="122"/>
        <v>2763.36</v>
      </c>
    </row>
    <row r="842" spans="1:59" x14ac:dyDescent="0.2">
      <c r="A842" s="326" t="str">
        <f t="shared" si="119"/>
        <v>8012016</v>
      </c>
      <c r="B842" s="331">
        <v>801</v>
      </c>
      <c r="C842" s="327">
        <v>2016</v>
      </c>
      <c r="D842" s="353">
        <f>+IFERROR(VLOOKUP($A842,Data_Loss!$A$2:$V$1180,6,FALSE),0)</f>
        <v>0</v>
      </c>
      <c r="E842" s="353">
        <f>+IFERROR(VLOOKUP($A842,Data_Loss!$A$2:$V$1180,7,FALSE),0)</f>
        <v>0</v>
      </c>
      <c r="F842" s="353">
        <f>+IFERROR(VLOOKUP($A842,Data_Loss!$A$2:$V$1180,8,FALSE),0)</f>
        <v>1</v>
      </c>
      <c r="G842" s="353">
        <f>+IFERROR(VLOOKUP($A842,Data_Loss!$A$2:$V$1180,9,FALSE),0)</f>
        <v>1</v>
      </c>
      <c r="H842" s="353">
        <f>+IFERROR(VLOOKUP($A842,Data_Loss!$A$2:$V$1180,10,FALSE),0)</f>
        <v>6</v>
      </c>
      <c r="I842" s="353">
        <f>+IFERROR(VLOOKUP($A842,Data_Loss!$A$2:$V$1300,12,FALSE),0)</f>
        <v>0</v>
      </c>
      <c r="J842" s="353">
        <f>+IFERROR(VLOOKUP($A842,Data_Loss!$A$2:$V$1300,13,FALSE),0)</f>
        <v>0</v>
      </c>
      <c r="K842" s="353">
        <f>+IFERROR(VLOOKUP($A842,Data_Loss!$A$2:$V$1300,14,FALSE),0)</f>
        <v>247523</v>
      </c>
      <c r="L842" s="353">
        <f>+IFERROR(VLOOKUP($A842,Data_Loss!$A$2:$V$1300,15,FALSE),0)</f>
        <v>11000</v>
      </c>
      <c r="M842" s="353">
        <f>+IFERROR(VLOOKUP($A842,Data_Loss!$A$2:$V$1300,16,FALSE),0)</f>
        <v>83633</v>
      </c>
      <c r="N842" s="353">
        <f>+IFERROR(VLOOKUP($A842,Data_Loss!$A$2:$V$1300,17,FALSE),0)</f>
        <v>0</v>
      </c>
      <c r="O842" s="353">
        <f>+IFERROR(VLOOKUP($A842,Data_Loss!$A$2:$V$1300,18,FALSE),0)</f>
        <v>0</v>
      </c>
      <c r="P842" s="353">
        <f>+IFERROR(VLOOKUP($A842,Data_Loss!$A$2:$V$1300,19,FALSE),0)</f>
        <v>368812</v>
      </c>
      <c r="Q842" s="353">
        <f>+IFERROR(VLOOKUP($A842,Data_Loss!$A$2:$V$1300,20,FALSE),0)</f>
        <v>0</v>
      </c>
      <c r="R842" s="353">
        <f>+IFERROR(VLOOKUP($A842,Data_Loss!$A$2:$V$1300,21,FALSE),0)</f>
        <v>82028</v>
      </c>
      <c r="S842" s="353">
        <f>+IFERROR(VLOOKUP($A842,Data_Loss!$A$2:$V$1300,22,FALSE),0)</f>
        <v>20687</v>
      </c>
      <c r="T842" s="191">
        <f>+$I842*'10k &amp; MO'!C$5+$J842*'10k &amp; MO'!C$11+$K842*'10k &amp; MO'!C$17+$L842*'10k &amp; MO'!C$23+$M842*'10k &amp; MO'!C$29</f>
        <v>0</v>
      </c>
      <c r="U842" s="349">
        <f>+$I842*'10k &amp; MO'!D$5+$J842*'10k &amp; MO'!D$11+$K842*'10k &amp; MO'!D$17+$L842*'10k &amp; MO'!D$23+$M842*'10k &amp; MO'!D$29</f>
        <v>1460.3857</v>
      </c>
      <c r="V842" s="349">
        <f>+$I842*'10k &amp; MO'!E$5+$J842*'10k &amp; MO'!E$11+$K842*'10k &amp; MO'!E$17+$L842*'10k &amp; MO'!E$23+$M842*'10k &amp; MO'!E$29</f>
        <v>400002.22480000003</v>
      </c>
      <c r="W842" s="349">
        <f>+$I842*'10k &amp; MO'!F$5+$J842*'10k &amp; MO'!F$11+$K842*'10k &amp; MO'!F$17+$L842*'10k &amp; MO'!F$23+$M842*'10k &amp; MO'!F$29</f>
        <v>24932.876199999999</v>
      </c>
      <c r="X842" s="349">
        <f>+$I842*'10k &amp; MO'!G$5+$J842*'10k &amp; MO'!G$11+$K842*'10k &amp; MO'!G$17+$L842*'10k &amp; MO'!G$23+$M842*'10k &amp; MO'!G$29</f>
        <v>90116.136299999998</v>
      </c>
      <c r="Y842" s="349">
        <f>+$N842*'10k &amp; MO'!H$5+$O842*'10k &amp; MO'!H$11+$P842*'10k &amp; MO'!H$17+$Q842*'10k &amp; MO'!H$23+$R842*'10k &amp; MO'!H$29</f>
        <v>0</v>
      </c>
      <c r="Z842" s="349">
        <f>+$N842*'10k &amp; MO'!I$5+$O842*'10k &amp; MO'!I$11+$P842*'10k &amp; MO'!I$17+$Q842*'10k &amp; MO'!I$23+$R842*'10k &amp; MO'!I$29</f>
        <v>1217.0796</v>
      </c>
      <c r="AA842" s="349">
        <f>+$N842*'10k &amp; MO'!J$5+$O842*'10k &amp; MO'!J$11+$P842*'10k &amp; MO'!J$17+$Q842*'10k &amp; MO'!J$23+$R842*'10k &amp; MO'!J$29</f>
        <v>708608.78279999993</v>
      </c>
      <c r="AB842" s="349">
        <f>+$N842*'10k &amp; MO'!K$5+$O842*'10k &amp; MO'!K$11+$P842*'10k &amp; MO'!K$17+$Q842*'10k &amp; MO'!K$23+$R842*'10k &amp; MO'!K$29</f>
        <v>39912.303599999999</v>
      </c>
      <c r="AC842" s="349">
        <f>+$N842*'10k &amp; MO'!L$5+$O842*'10k &amp; MO'!L$11+$P842*'10k &amp; MO'!L$17+$Q842*'10k &amp; MO'!L$23+$R842*'10k &amp; MO'!L$29</f>
        <v>131008.84160000001</v>
      </c>
      <c r="AD842" s="350">
        <f>+S842*'10k &amp; MO'!O$5</f>
        <v>27886.076000000001</v>
      </c>
      <c r="AF842" s="192" t="str">
        <f t="shared" si="117"/>
        <v>8012016</v>
      </c>
      <c r="AG842" s="192">
        <f>+IFERROR(VLOOKUP($AF842,'Limited Loss'!$F$5:$P$124,AG$3,FALSE),0)</f>
        <v>0</v>
      </c>
      <c r="AH842" s="193">
        <f>+IFERROR(VLOOKUP($AF842,'Limited Loss'!$F$5:$P$124,AH$3,FALSE),0)</f>
        <v>0</v>
      </c>
      <c r="AI842" s="193">
        <f>+IFERROR(VLOOKUP($AF842,'Limited Loss'!$F$5:$P$124,AI$3,FALSE),0)</f>
        <v>0</v>
      </c>
      <c r="AJ842" s="193">
        <f>+IFERROR(VLOOKUP($AF842,'Limited Loss'!$F$5:$P$124,AJ$3,FALSE),0)</f>
        <v>0</v>
      </c>
      <c r="AK842" s="100">
        <f>+IFERROR(VLOOKUP($AF842,'Limited Loss'!$F$5:$P$124,AK$3,FALSE),0)</f>
        <v>0</v>
      </c>
      <c r="AL842" s="193">
        <f>+IFERROR(VLOOKUP($AF842,'Limited Loss'!$F$5:$P$124,AL$3,FALSE),0)</f>
        <v>0</v>
      </c>
      <c r="AM842" s="193">
        <f>+IFERROR(VLOOKUP($AF842,'Limited Loss'!$F$5:$P$124,AM$3,FALSE),0)</f>
        <v>0</v>
      </c>
      <c r="AN842" s="193">
        <f>+IFERROR(VLOOKUP($AF842,'Limited Loss'!$F$5:$P$124,AN$3,FALSE),0)</f>
        <v>0</v>
      </c>
      <c r="AO842" s="193">
        <f>+IFERROR(VLOOKUP($AF842,'Limited Loss'!$F$5:$P$124,AO$3,FALSE),0)</f>
        <v>0</v>
      </c>
      <c r="AP842" s="100">
        <f>+IFERROR(VLOOKUP($AF842,'Limited Loss'!$F$5:$P$124,AP$3,FALSE),0)</f>
        <v>0</v>
      </c>
      <c r="AQ842" s="353"/>
      <c r="AR842" s="331">
        <f t="shared" si="118"/>
        <v>801</v>
      </c>
      <c r="AS842" s="332">
        <f t="shared" si="118"/>
        <v>2016</v>
      </c>
      <c r="AT842" s="349">
        <f t="shared" si="115"/>
        <v>0</v>
      </c>
      <c r="AU842" s="349">
        <f t="shared" si="115"/>
        <v>1460.3857</v>
      </c>
      <c r="AV842" s="349">
        <f t="shared" si="115"/>
        <v>400002.22480000003</v>
      </c>
      <c r="AW842" s="349">
        <f t="shared" si="115"/>
        <v>24932.876199999999</v>
      </c>
      <c r="AX842" s="350">
        <f t="shared" si="115"/>
        <v>90116.136299999998</v>
      </c>
      <c r="AY842" s="349">
        <f t="shared" si="115"/>
        <v>0</v>
      </c>
      <c r="AZ842" s="349">
        <f t="shared" si="115"/>
        <v>1217.0796</v>
      </c>
      <c r="BA842" s="349">
        <f t="shared" si="115"/>
        <v>708608.78279999993</v>
      </c>
      <c r="BB842" s="349">
        <f t="shared" si="116"/>
        <v>39912.303599999999</v>
      </c>
      <c r="BC842" s="349">
        <f t="shared" si="116"/>
        <v>131008.84160000001</v>
      </c>
      <c r="BD842" s="350">
        <f t="shared" si="116"/>
        <v>27886.076000000001</v>
      </c>
      <c r="BE842" s="349">
        <f t="shared" si="120"/>
        <v>1111288.4728999999</v>
      </c>
      <c r="BF842" s="375">
        <f t="shared" si="121"/>
        <v>285970.15769999998</v>
      </c>
      <c r="BG842" s="334">
        <f t="shared" si="122"/>
        <v>27886.076000000001</v>
      </c>
    </row>
    <row r="843" spans="1:59" x14ac:dyDescent="0.2">
      <c r="A843" s="326" t="str">
        <f t="shared" si="119"/>
        <v>8012017</v>
      </c>
      <c r="B843" s="331">
        <v>801</v>
      </c>
      <c r="C843" s="327">
        <v>2017</v>
      </c>
      <c r="D843" s="353">
        <f>+IFERROR(VLOOKUP($A843,Data_Loss!$A$2:$V$1180,6,FALSE),0)</f>
        <v>0</v>
      </c>
      <c r="E843" s="353">
        <f>+IFERROR(VLOOKUP($A843,Data_Loss!$A$2:$V$1180,7,FALSE),0)</f>
        <v>0</v>
      </c>
      <c r="F843" s="353">
        <f>+IFERROR(VLOOKUP($A843,Data_Loss!$A$2:$V$1180,8,FALSE),0)</f>
        <v>0</v>
      </c>
      <c r="G843" s="353">
        <f>+IFERROR(VLOOKUP($A843,Data_Loss!$A$2:$V$1180,9,FALSE),0)</f>
        <v>0</v>
      </c>
      <c r="H843" s="353">
        <f>+IFERROR(VLOOKUP($A843,Data_Loss!$A$2:$V$1180,10,FALSE),0)</f>
        <v>6</v>
      </c>
      <c r="I843" s="353">
        <f>+IFERROR(VLOOKUP($A843,Data_Loss!$A$2:$V$1300,12,FALSE),0)</f>
        <v>0</v>
      </c>
      <c r="J843" s="353">
        <f>+IFERROR(VLOOKUP($A843,Data_Loss!$A$2:$V$1300,13,FALSE),0)</f>
        <v>0</v>
      </c>
      <c r="K843" s="353">
        <f>+IFERROR(VLOOKUP($A843,Data_Loss!$A$2:$V$1300,14,FALSE),0)</f>
        <v>0</v>
      </c>
      <c r="L843" s="353">
        <f>+IFERROR(VLOOKUP($A843,Data_Loss!$A$2:$V$1300,15,FALSE),0)</f>
        <v>0</v>
      </c>
      <c r="M843" s="353">
        <f>+IFERROR(VLOOKUP($A843,Data_Loss!$A$2:$V$1300,16,FALSE),0)</f>
        <v>22517</v>
      </c>
      <c r="N843" s="353">
        <f>+IFERROR(VLOOKUP($A843,Data_Loss!$A$2:$V$1300,17,FALSE),0)</f>
        <v>0</v>
      </c>
      <c r="O843" s="353">
        <f>+IFERROR(VLOOKUP($A843,Data_Loss!$A$2:$V$1300,18,FALSE),0)</f>
        <v>0</v>
      </c>
      <c r="P843" s="353">
        <f>+IFERROR(VLOOKUP($A843,Data_Loss!$A$2:$V$1300,19,FALSE),0)</f>
        <v>0</v>
      </c>
      <c r="Q843" s="353">
        <f>+IFERROR(VLOOKUP($A843,Data_Loss!$A$2:$V$1300,20,FALSE),0)</f>
        <v>0</v>
      </c>
      <c r="R843" s="353">
        <f>+IFERROR(VLOOKUP($A843,Data_Loss!$A$2:$V$1300,21,FALSE),0)</f>
        <v>64745</v>
      </c>
      <c r="S843" s="353">
        <f>+IFERROR(VLOOKUP($A843,Data_Loss!$A$2:$V$1300,22,FALSE),0)</f>
        <v>9838</v>
      </c>
      <c r="T843" s="191">
        <f>+$I843*'10k &amp; MO'!C$6+$J843*'10k &amp; MO'!C$12+$K843*'10k &amp; MO'!C$18+$L843*'10k &amp; MO'!C$24+$M843*'10k &amp; MO'!C$30</f>
        <v>0</v>
      </c>
      <c r="U843" s="349">
        <f>+$I843*'10k &amp; MO'!D$6+$J843*'10k &amp; MO'!D$12+$K843*'10k &amp; MO'!D$18+$L843*'10k &amp; MO'!D$24+$M843*'10k &amp; MO'!D$30</f>
        <v>20.2653</v>
      </c>
      <c r="V843" s="349">
        <f>+$I843*'10k &amp; MO'!E$6+$J843*'10k &amp; MO'!E$12+$K843*'10k &amp; MO'!E$18+$L843*'10k &amp; MO'!E$24+$M843*'10k &amp; MO'!E$30</f>
        <v>8955.0108999999993</v>
      </c>
      <c r="W843" s="349">
        <f>+$I843*'10k &amp; MO'!F$6+$J843*'10k &amp; MO'!F$12+$K843*'10k &amp; MO'!F$18+$L843*'10k &amp; MO'!F$24+$M843*'10k &amp; MO'!F$30</f>
        <v>3956.2368999999999</v>
      </c>
      <c r="X843" s="349">
        <f>+$I843*'10k &amp; MO'!G$6+$J843*'10k &amp; MO'!G$12+$K843*'10k &amp; MO'!G$18+$L843*'10k &amp; MO'!G$24+$M843*'10k &amp; MO'!G$30</f>
        <v>24599.822500000002</v>
      </c>
      <c r="Y843" s="349">
        <f>+$N843*'10k &amp; MO'!H$6+$O843*'10k &amp; MO'!H$12+$P843*'10k &amp; MO'!H$18+$Q843*'10k &amp; MO'!H$24+$R843*'10k &amp; MO'!H$30</f>
        <v>0</v>
      </c>
      <c r="Z843" s="349">
        <f>+$N843*'10k &amp; MO'!I$6+$O843*'10k &amp; MO'!I$12+$P843*'10k &amp; MO'!I$18+$Q843*'10k &amp; MO'!I$24+$R843*'10k &amp; MO'!I$30</f>
        <v>19.423499999999997</v>
      </c>
      <c r="AA843" s="349">
        <f>+$N843*'10k &amp; MO'!J$6+$O843*'10k &amp; MO'!J$12+$P843*'10k &amp; MO'!J$18+$Q843*'10k &amp; MO'!J$24+$R843*'10k &amp; MO'!J$30</f>
        <v>26415.96</v>
      </c>
      <c r="AB843" s="349">
        <f>+$N843*'10k &amp; MO'!K$6+$O843*'10k &amp; MO'!K$12+$P843*'10k &amp; MO'!K$18+$Q843*'10k &amp; MO'!K$24+$R843*'10k &amp; MO'!K$30</f>
        <v>13324.521000000001</v>
      </c>
      <c r="AC843" s="349">
        <f>+$N843*'10k &amp; MO'!L$6+$O843*'10k &amp; MO'!L$12+$P843*'10k &amp; MO'!L$18+$Q843*'10k &amp; MO'!L$24+$R843*'10k &amp; MO'!L$30</f>
        <v>94857.8995</v>
      </c>
      <c r="AD843" s="350">
        <f>+S843*'10k &amp; MO'!O$6</f>
        <v>13241.948</v>
      </c>
      <c r="AF843" s="192" t="str">
        <f t="shared" si="117"/>
        <v>8012017</v>
      </c>
      <c r="AG843" s="192">
        <f>+IFERROR(VLOOKUP($AF843,'Limited Loss'!$F$5:$P$124,AG$3,FALSE),0)</f>
        <v>0</v>
      </c>
      <c r="AH843" s="193">
        <f>+IFERROR(VLOOKUP($AF843,'Limited Loss'!$F$5:$P$124,AH$3,FALSE),0)</f>
        <v>0</v>
      </c>
      <c r="AI843" s="193">
        <f>+IFERROR(VLOOKUP($AF843,'Limited Loss'!$F$5:$P$124,AI$3,FALSE),0)</f>
        <v>0</v>
      </c>
      <c r="AJ843" s="193">
        <f>+IFERROR(VLOOKUP($AF843,'Limited Loss'!$F$5:$P$124,AJ$3,FALSE),0)</f>
        <v>0</v>
      </c>
      <c r="AK843" s="100">
        <f>+IFERROR(VLOOKUP($AF843,'Limited Loss'!$F$5:$P$124,AK$3,FALSE),0)</f>
        <v>0</v>
      </c>
      <c r="AL843" s="193">
        <f>+IFERROR(VLOOKUP($AF843,'Limited Loss'!$F$5:$P$124,AL$3,FALSE),0)</f>
        <v>0</v>
      </c>
      <c r="AM843" s="193">
        <f>+IFERROR(VLOOKUP($AF843,'Limited Loss'!$F$5:$P$124,AM$3,FALSE),0)</f>
        <v>0</v>
      </c>
      <c r="AN843" s="193">
        <f>+IFERROR(VLOOKUP($AF843,'Limited Loss'!$F$5:$P$124,AN$3,FALSE),0)</f>
        <v>0</v>
      </c>
      <c r="AO843" s="193">
        <f>+IFERROR(VLOOKUP($AF843,'Limited Loss'!$F$5:$P$124,AO$3,FALSE),0)</f>
        <v>0</v>
      </c>
      <c r="AP843" s="100">
        <f>+IFERROR(VLOOKUP($AF843,'Limited Loss'!$F$5:$P$124,AP$3,FALSE),0)</f>
        <v>0</v>
      </c>
      <c r="AQ843" s="353"/>
      <c r="AR843" s="331">
        <f t="shared" si="118"/>
        <v>801</v>
      </c>
      <c r="AS843" s="332">
        <f t="shared" si="118"/>
        <v>2017</v>
      </c>
      <c r="AT843" s="349">
        <f t="shared" si="115"/>
        <v>0</v>
      </c>
      <c r="AU843" s="349">
        <f t="shared" si="115"/>
        <v>20.2653</v>
      </c>
      <c r="AV843" s="349">
        <f t="shared" si="115"/>
        <v>8955.0108999999993</v>
      </c>
      <c r="AW843" s="349">
        <f t="shared" si="115"/>
        <v>3956.2368999999999</v>
      </c>
      <c r="AX843" s="350">
        <f t="shared" si="115"/>
        <v>24599.822500000002</v>
      </c>
      <c r="AY843" s="349">
        <f t="shared" si="115"/>
        <v>0</v>
      </c>
      <c r="AZ843" s="349">
        <f t="shared" si="115"/>
        <v>19.423499999999997</v>
      </c>
      <c r="BA843" s="349">
        <f t="shared" si="115"/>
        <v>26415.96</v>
      </c>
      <c r="BB843" s="349">
        <f t="shared" si="116"/>
        <v>13324.521000000001</v>
      </c>
      <c r="BC843" s="349">
        <f t="shared" si="116"/>
        <v>94857.8995</v>
      </c>
      <c r="BD843" s="350">
        <f t="shared" si="116"/>
        <v>13241.948</v>
      </c>
      <c r="BE843" s="349">
        <f t="shared" si="120"/>
        <v>35410.659699999997</v>
      </c>
      <c r="BF843" s="375">
        <f t="shared" si="121"/>
        <v>136738.47990000001</v>
      </c>
      <c r="BG843" s="334">
        <f t="shared" si="122"/>
        <v>13241.948</v>
      </c>
    </row>
    <row r="844" spans="1:59" x14ac:dyDescent="0.2">
      <c r="A844" s="326" t="str">
        <f t="shared" si="119"/>
        <v>8012018</v>
      </c>
      <c r="B844" s="331">
        <v>801</v>
      </c>
      <c r="C844" s="327">
        <v>2018</v>
      </c>
      <c r="D844" s="353">
        <f>+IFERROR(VLOOKUP($A844,Data_Loss!$A$2:$V$1180,6,FALSE),0)</f>
        <v>0</v>
      </c>
      <c r="E844" s="353">
        <f>+IFERROR(VLOOKUP($A844,Data_Loss!$A$2:$V$1180,7,FALSE),0)</f>
        <v>0</v>
      </c>
      <c r="F844" s="353">
        <f>+IFERROR(VLOOKUP($A844,Data_Loss!$A$2:$V$1180,8,FALSE),0)</f>
        <v>0</v>
      </c>
      <c r="G844" s="353">
        <f>+IFERROR(VLOOKUP($A844,Data_Loss!$A$2:$V$1180,9,FALSE),0)</f>
        <v>0</v>
      </c>
      <c r="H844" s="353">
        <f>+IFERROR(VLOOKUP($A844,Data_Loss!$A$2:$V$1180,10,FALSE),0)</f>
        <v>1</v>
      </c>
      <c r="I844" s="353">
        <f>+IFERROR(VLOOKUP($A844,Data_Loss!$A$2:$V$1300,12,FALSE),0)</f>
        <v>0</v>
      </c>
      <c r="J844" s="353">
        <f>+IFERROR(VLOOKUP($A844,Data_Loss!$A$2:$V$1300,13,FALSE),0)</f>
        <v>0</v>
      </c>
      <c r="K844" s="353">
        <f>+IFERROR(VLOOKUP($A844,Data_Loss!$A$2:$V$1300,14,FALSE),0)</f>
        <v>0</v>
      </c>
      <c r="L844" s="353">
        <f>+IFERROR(VLOOKUP($A844,Data_Loss!$A$2:$V$1300,15,FALSE),0)</f>
        <v>0</v>
      </c>
      <c r="M844" s="353">
        <f>+IFERROR(VLOOKUP($A844,Data_Loss!$A$2:$V$1300,16,FALSE),0)</f>
        <v>2973</v>
      </c>
      <c r="N844" s="353">
        <f>+IFERROR(VLOOKUP($A844,Data_Loss!$A$2:$V$1300,17,FALSE),0)</f>
        <v>0</v>
      </c>
      <c r="O844" s="353">
        <f>+IFERROR(VLOOKUP($A844,Data_Loss!$A$2:$V$1300,18,FALSE),0)</f>
        <v>0</v>
      </c>
      <c r="P844" s="353">
        <f>+IFERROR(VLOOKUP($A844,Data_Loss!$A$2:$V$1300,19,FALSE),0)</f>
        <v>0</v>
      </c>
      <c r="Q844" s="353">
        <f>+IFERROR(VLOOKUP($A844,Data_Loss!$A$2:$V$1300,20,FALSE),0)</f>
        <v>0</v>
      </c>
      <c r="R844" s="353">
        <f>+IFERROR(VLOOKUP($A844,Data_Loss!$A$2:$V$1300,21,FALSE),0)</f>
        <v>489</v>
      </c>
      <c r="S844" s="353">
        <f>+IFERROR(VLOOKUP($A844,Data_Loss!$A$2:$V$1300,22,FALSE),0)</f>
        <v>1885</v>
      </c>
      <c r="T844" s="191">
        <f>+$I844*'10k &amp; MO'!C$7+$J844*'10k &amp; MO'!C$13+$K844*'10k &amp; MO'!C$19+$L844*'10k &amp; MO'!C$25+$M844*'10k &amp; MO'!C$31</f>
        <v>6.5406000000000004</v>
      </c>
      <c r="U844" s="349">
        <f>+$I844*'10k &amp; MO'!D$7+$J844*'10k &amp; MO'!D$13+$K844*'10k &amp; MO'!D$19+$L844*'10k &amp; MO'!D$25+$M844*'10k &amp; MO'!D$31</f>
        <v>202.7586</v>
      </c>
      <c r="V844" s="349">
        <f>+$I844*'10k &amp; MO'!E$7+$J844*'10k &amp; MO'!E$13+$K844*'10k &amp; MO'!E$19+$L844*'10k &amp; MO'!E$25+$M844*'10k &amp; MO'!E$31</f>
        <v>4171.1189999999997</v>
      </c>
      <c r="W844" s="349">
        <f>+$I844*'10k &amp; MO'!F$7+$J844*'10k &amp; MO'!F$13+$K844*'10k &amp; MO'!F$19+$L844*'10k &amp; MO'!F$25+$M844*'10k &amp; MO'!F$31</f>
        <v>1573.0143</v>
      </c>
      <c r="X844" s="349">
        <f>+$I844*'10k &amp; MO'!G$7+$J844*'10k &amp; MO'!G$13+$K844*'10k &amp; MO'!G$19+$L844*'10k &amp; MO'!G$25+$M844*'10k &amp; MO'!G$31</f>
        <v>2047.8023999999998</v>
      </c>
      <c r="Y844" s="349">
        <f>+$N844*'10k &amp; MO'!H$7+$O844*'10k &amp; MO'!H$13+$P844*'10k &amp; MO'!H$19+$Q844*'10k &amp; MO'!H$25+$R844*'10k &amp; MO'!H$31</f>
        <v>1.4180999999999999</v>
      </c>
      <c r="Z844" s="349">
        <f>+$N844*'10k &amp; MO'!I$7+$O844*'10k &amp; MO'!I$13+$P844*'10k &amp; MO'!I$19+$Q844*'10k &amp; MO'!I$25+$R844*'10k &amp; MO'!I$31</f>
        <v>48.362099999999998</v>
      </c>
      <c r="AA844" s="349">
        <f>+$N844*'10k &amp; MO'!J$7+$O844*'10k &amp; MO'!J$13+$P844*'10k &amp; MO'!J$19+$Q844*'10k &amp; MO'!J$25+$R844*'10k &amp; MO'!J$31</f>
        <v>497.41080000000005</v>
      </c>
      <c r="AB844" s="349">
        <f>+$N844*'10k &amp; MO'!K$7+$O844*'10k &amp; MO'!K$13+$P844*'10k &amp; MO'!K$19+$Q844*'10k &amp; MO'!K$25+$R844*'10k &amp; MO'!K$31</f>
        <v>262.98419999999999</v>
      </c>
      <c r="AC844" s="349">
        <f>+$N844*'10k &amp; MO'!L$7+$O844*'10k &amp; MO'!L$13+$P844*'10k &amp; MO'!L$19+$Q844*'10k &amp; MO'!L$25+$R844*'10k &amp; MO'!L$31</f>
        <v>410.9556</v>
      </c>
      <c r="AD844" s="350">
        <f>+S844*'10k &amp; MO'!O$7</f>
        <v>2499.5100000000002</v>
      </c>
      <c r="AF844" s="192" t="str">
        <f t="shared" si="117"/>
        <v>8012018</v>
      </c>
      <c r="AG844" s="192">
        <f>+IFERROR(VLOOKUP($AF844,'Limited Loss'!$F$5:$P$124,AG$3,FALSE),0)</f>
        <v>0</v>
      </c>
      <c r="AH844" s="193">
        <f>+IFERROR(VLOOKUP($AF844,'Limited Loss'!$F$5:$P$124,AH$3,FALSE),0)</f>
        <v>0</v>
      </c>
      <c r="AI844" s="193">
        <f>+IFERROR(VLOOKUP($AF844,'Limited Loss'!$F$5:$P$124,AI$3,FALSE),0)</f>
        <v>0</v>
      </c>
      <c r="AJ844" s="193">
        <f>+IFERROR(VLOOKUP($AF844,'Limited Loss'!$F$5:$P$124,AJ$3,FALSE),0)</f>
        <v>0</v>
      </c>
      <c r="AK844" s="100">
        <f>+IFERROR(VLOOKUP($AF844,'Limited Loss'!$F$5:$P$124,AK$3,FALSE),0)</f>
        <v>0</v>
      </c>
      <c r="AL844" s="193">
        <f>+IFERROR(VLOOKUP($AF844,'Limited Loss'!$F$5:$P$124,AL$3,FALSE),0)</f>
        <v>0</v>
      </c>
      <c r="AM844" s="193">
        <f>+IFERROR(VLOOKUP($AF844,'Limited Loss'!$F$5:$P$124,AM$3,FALSE),0)</f>
        <v>0</v>
      </c>
      <c r="AN844" s="193">
        <f>+IFERROR(VLOOKUP($AF844,'Limited Loss'!$F$5:$P$124,AN$3,FALSE),0)</f>
        <v>0</v>
      </c>
      <c r="AO844" s="193">
        <f>+IFERROR(VLOOKUP($AF844,'Limited Loss'!$F$5:$P$124,AO$3,FALSE),0)</f>
        <v>0</v>
      </c>
      <c r="AP844" s="100">
        <f>+IFERROR(VLOOKUP($AF844,'Limited Loss'!$F$5:$P$124,AP$3,FALSE),0)</f>
        <v>0</v>
      </c>
      <c r="AQ844" s="353"/>
      <c r="AR844" s="331">
        <f t="shared" si="118"/>
        <v>801</v>
      </c>
      <c r="AS844" s="332">
        <f t="shared" si="118"/>
        <v>2018</v>
      </c>
      <c r="AT844" s="349">
        <f t="shared" si="115"/>
        <v>6.5406000000000004</v>
      </c>
      <c r="AU844" s="349">
        <f t="shared" si="115"/>
        <v>202.7586</v>
      </c>
      <c r="AV844" s="349">
        <f t="shared" si="115"/>
        <v>4171.1189999999997</v>
      </c>
      <c r="AW844" s="349">
        <f t="shared" si="115"/>
        <v>1573.0143</v>
      </c>
      <c r="AX844" s="350">
        <f t="shared" si="115"/>
        <v>2047.8023999999998</v>
      </c>
      <c r="AY844" s="349">
        <f t="shared" si="115"/>
        <v>1.4180999999999999</v>
      </c>
      <c r="AZ844" s="349">
        <f t="shared" si="115"/>
        <v>48.362099999999998</v>
      </c>
      <c r="BA844" s="349">
        <f t="shared" si="115"/>
        <v>497.41080000000005</v>
      </c>
      <c r="BB844" s="349">
        <f t="shared" si="116"/>
        <v>262.98419999999999</v>
      </c>
      <c r="BC844" s="349">
        <f t="shared" si="116"/>
        <v>410.9556</v>
      </c>
      <c r="BD844" s="350">
        <f t="shared" si="116"/>
        <v>2499.5100000000002</v>
      </c>
      <c r="BE844" s="349">
        <f t="shared" si="120"/>
        <v>4927.6091999999999</v>
      </c>
      <c r="BF844" s="375">
        <f t="shared" si="121"/>
        <v>4294.7564999999995</v>
      </c>
      <c r="BG844" s="334">
        <f t="shared" si="122"/>
        <v>2499.5100000000002</v>
      </c>
    </row>
    <row r="845" spans="1:59" x14ac:dyDescent="0.2">
      <c r="A845" s="326" t="str">
        <f t="shared" si="119"/>
        <v>8022014</v>
      </c>
      <c r="B845" s="331">
        <v>802</v>
      </c>
      <c r="C845" s="327">
        <v>2014</v>
      </c>
      <c r="D845" s="353">
        <f>+IFERROR(VLOOKUP($A845,Data_Loss!$A$2:$V$1180,6,FALSE),0)</f>
        <v>0</v>
      </c>
      <c r="E845" s="353">
        <f>+IFERROR(VLOOKUP($A845,Data_Loss!$A$2:$V$1180,7,FALSE),0)</f>
        <v>0</v>
      </c>
      <c r="F845" s="353">
        <f>+IFERROR(VLOOKUP($A845,Data_Loss!$A$2:$V$1180,8,FALSE),0)</f>
        <v>0</v>
      </c>
      <c r="G845" s="353">
        <f>+IFERROR(VLOOKUP($A845,Data_Loss!$A$2:$V$1180,9,FALSE),0)</f>
        <v>0</v>
      </c>
      <c r="H845" s="353">
        <f>+IFERROR(VLOOKUP($A845,Data_Loss!$A$2:$V$1180,10,FALSE),0)</f>
        <v>0</v>
      </c>
      <c r="I845" s="353">
        <f>+IFERROR(VLOOKUP($A845,Data_Loss!$A$2:$V$1300,12,FALSE),0)</f>
        <v>0</v>
      </c>
      <c r="J845" s="353">
        <f>+IFERROR(VLOOKUP($A845,Data_Loss!$A$2:$V$1300,13,FALSE),0)</f>
        <v>0</v>
      </c>
      <c r="K845" s="353">
        <f>+IFERROR(VLOOKUP($A845,Data_Loss!$A$2:$V$1300,14,FALSE),0)</f>
        <v>0</v>
      </c>
      <c r="L845" s="353">
        <f>+IFERROR(VLOOKUP($A845,Data_Loss!$A$2:$V$1300,15,FALSE),0)</f>
        <v>0</v>
      </c>
      <c r="M845" s="353">
        <f>+IFERROR(VLOOKUP($A845,Data_Loss!$A$2:$V$1300,16,FALSE),0)</f>
        <v>0</v>
      </c>
      <c r="N845" s="353">
        <f>+IFERROR(VLOOKUP($A845,Data_Loss!$A$2:$V$1300,17,FALSE),0)</f>
        <v>0</v>
      </c>
      <c r="O845" s="353">
        <f>+IFERROR(VLOOKUP($A845,Data_Loss!$A$2:$V$1300,18,FALSE),0)</f>
        <v>0</v>
      </c>
      <c r="P845" s="353">
        <f>+IFERROR(VLOOKUP($A845,Data_Loss!$A$2:$V$1300,19,FALSE),0)</f>
        <v>0</v>
      </c>
      <c r="Q845" s="353">
        <f>+IFERROR(VLOOKUP($A845,Data_Loss!$A$2:$V$1300,20,FALSE),0)</f>
        <v>0</v>
      </c>
      <c r="R845" s="353">
        <f>+IFERROR(VLOOKUP($A845,Data_Loss!$A$2:$V$1300,21,FALSE),0)</f>
        <v>0</v>
      </c>
      <c r="S845" s="353">
        <f>+IFERROR(VLOOKUP($A845,Data_Loss!$A$2:$V$1300,22,FALSE),0)</f>
        <v>698</v>
      </c>
      <c r="T845" s="191">
        <f>+$I845*'10k &amp; MO'!C$3+$J845*'10k &amp; MO'!C$9+$K845*'10k &amp; MO'!C$15+$L845*'10k &amp; MO'!C$21+$M845*'10k &amp; MO'!C$27</f>
        <v>0</v>
      </c>
      <c r="U845" s="349">
        <f>+$I845*'10k &amp; MO'!D$3+$J845*'10k &amp; MO'!D$9+$K845*'10k &amp; MO'!D$15+$L845*'10k &amp; MO'!D$21+$M845*'10k &amp; MO'!D$27</f>
        <v>0</v>
      </c>
      <c r="V845" s="349">
        <f>+$I845*'10k &amp; MO'!E$3+$J845*'10k &amp; MO'!E$9+$K845*'10k &amp; MO'!E$15+$L845*'10k &amp; MO'!E$21+$M845*'10k &amp; MO'!E$27</f>
        <v>0</v>
      </c>
      <c r="W845" s="349">
        <f>+$I845*'10k &amp; MO'!F$3+$J845*'10k &amp; MO'!F$9+$K845*'10k &amp; MO'!F$15+$L845*'10k &amp; MO'!F$21+$M845*'10k &amp; MO'!F$27</f>
        <v>0</v>
      </c>
      <c r="X845" s="349">
        <f>+$I845*'10k &amp; MO'!G$3+$J845*'10k &amp; MO'!G$9+$K845*'10k &amp; MO'!G$15+$L845*'10k &amp; MO'!G$21+$M845*'10k &amp; MO'!G$27</f>
        <v>0</v>
      </c>
      <c r="Y845" s="349">
        <f>+$N845*'10k &amp; MO'!H$3+$O845*'10k &amp; MO'!H$9+$P845*'10k &amp; MO'!H$15+$Q845*'10k &amp; MO'!H$21+$R845*'10k &amp; MO'!H$27</f>
        <v>0</v>
      </c>
      <c r="Z845" s="349">
        <f>+$N845*'10k &amp; MO'!I$3+$O845*'10k &amp; MO'!I$9+$P845*'10k &amp; MO'!I$15+$Q845*'10k &amp; MO'!I$21+$R845*'10k &amp; MO'!I$27</f>
        <v>0</v>
      </c>
      <c r="AA845" s="349">
        <f>+$N845*'10k &amp; MO'!J$3+$O845*'10k &amp; MO'!J$9+$P845*'10k &amp; MO'!J$15+$Q845*'10k &amp; MO'!J$21+$R845*'10k &amp; MO'!J$27</f>
        <v>0</v>
      </c>
      <c r="AB845" s="349">
        <f>+$N845*'10k &amp; MO'!K$3+$O845*'10k &amp; MO'!K$9+$P845*'10k &amp; MO'!K$15+$Q845*'10k &amp; MO'!K$21+$R845*'10k &amp; MO'!K$27</f>
        <v>0</v>
      </c>
      <c r="AC845" s="349">
        <f>+$N845*'10k &amp; MO'!L$3+$O845*'10k &amp; MO'!L$9+$P845*'10k &amp; MO'!L$15+$Q845*'10k &amp; MO'!L$21+$R845*'10k &amp; MO'!L$27</f>
        <v>0</v>
      </c>
      <c r="AD845" s="350">
        <f>+S845*'10k &amp; MO'!O$3</f>
        <v>747.55799999999999</v>
      </c>
      <c r="AF845" s="192" t="str">
        <f t="shared" si="117"/>
        <v>8022014</v>
      </c>
      <c r="AG845" s="192">
        <f>+IFERROR(VLOOKUP($AF845,'Limited Loss'!$F$5:$P$124,AG$3,FALSE),0)</f>
        <v>0</v>
      </c>
      <c r="AH845" s="193">
        <f>+IFERROR(VLOOKUP($AF845,'Limited Loss'!$F$5:$P$124,AH$3,FALSE),0)</f>
        <v>0</v>
      </c>
      <c r="AI845" s="193">
        <f>+IFERROR(VLOOKUP($AF845,'Limited Loss'!$F$5:$P$124,AI$3,FALSE),0)</f>
        <v>0</v>
      </c>
      <c r="AJ845" s="193">
        <f>+IFERROR(VLOOKUP($AF845,'Limited Loss'!$F$5:$P$124,AJ$3,FALSE),0)</f>
        <v>0</v>
      </c>
      <c r="AK845" s="100">
        <f>+IFERROR(VLOOKUP($AF845,'Limited Loss'!$F$5:$P$124,AK$3,FALSE),0)</f>
        <v>0</v>
      </c>
      <c r="AL845" s="193">
        <f>+IFERROR(VLOOKUP($AF845,'Limited Loss'!$F$5:$P$124,AL$3,FALSE),0)</f>
        <v>0</v>
      </c>
      <c r="AM845" s="193">
        <f>+IFERROR(VLOOKUP($AF845,'Limited Loss'!$F$5:$P$124,AM$3,FALSE),0)</f>
        <v>0</v>
      </c>
      <c r="AN845" s="193">
        <f>+IFERROR(VLOOKUP($AF845,'Limited Loss'!$F$5:$P$124,AN$3,FALSE),0)</f>
        <v>0</v>
      </c>
      <c r="AO845" s="193">
        <f>+IFERROR(VLOOKUP($AF845,'Limited Loss'!$F$5:$P$124,AO$3,FALSE),0)</f>
        <v>0</v>
      </c>
      <c r="AP845" s="100">
        <f>+IFERROR(VLOOKUP($AF845,'Limited Loss'!$F$5:$P$124,AP$3,FALSE),0)</f>
        <v>0</v>
      </c>
      <c r="AQ845" s="353"/>
      <c r="AR845" s="331">
        <f t="shared" si="118"/>
        <v>802</v>
      </c>
      <c r="AS845" s="332">
        <f t="shared" si="118"/>
        <v>2014</v>
      </c>
      <c r="AT845" s="349">
        <f t="shared" si="115"/>
        <v>0</v>
      </c>
      <c r="AU845" s="349">
        <f t="shared" si="115"/>
        <v>0</v>
      </c>
      <c r="AV845" s="349">
        <f t="shared" si="115"/>
        <v>0</v>
      </c>
      <c r="AW845" s="349">
        <f t="shared" si="115"/>
        <v>0</v>
      </c>
      <c r="AX845" s="350">
        <f t="shared" si="115"/>
        <v>0</v>
      </c>
      <c r="AY845" s="349">
        <f t="shared" si="115"/>
        <v>0</v>
      </c>
      <c r="AZ845" s="349">
        <f t="shared" si="115"/>
        <v>0</v>
      </c>
      <c r="BA845" s="349">
        <f t="shared" si="115"/>
        <v>0</v>
      </c>
      <c r="BB845" s="349">
        <f t="shared" si="116"/>
        <v>0</v>
      </c>
      <c r="BC845" s="349">
        <f t="shared" si="116"/>
        <v>0</v>
      </c>
      <c r="BD845" s="350">
        <f t="shared" si="116"/>
        <v>747.55799999999999</v>
      </c>
      <c r="BE845" s="349">
        <f t="shared" si="120"/>
        <v>0</v>
      </c>
      <c r="BF845" s="375">
        <f t="shared" si="121"/>
        <v>0</v>
      </c>
      <c r="BG845" s="334">
        <f t="shared" si="122"/>
        <v>747.55799999999999</v>
      </c>
    </row>
    <row r="846" spans="1:59" x14ac:dyDescent="0.2">
      <c r="A846" s="326" t="str">
        <f t="shared" si="119"/>
        <v>8022015</v>
      </c>
      <c r="B846" s="331">
        <v>802</v>
      </c>
      <c r="C846" s="327">
        <v>2015</v>
      </c>
      <c r="D846" s="353">
        <f>+IFERROR(VLOOKUP($A846,Data_Loss!$A$2:$V$1180,6,FALSE),0)</f>
        <v>0</v>
      </c>
      <c r="E846" s="353">
        <f>+IFERROR(VLOOKUP($A846,Data_Loss!$A$2:$V$1180,7,FALSE),0)</f>
        <v>0</v>
      </c>
      <c r="F846" s="353">
        <f>+IFERROR(VLOOKUP($A846,Data_Loss!$A$2:$V$1180,8,FALSE),0)</f>
        <v>0</v>
      </c>
      <c r="G846" s="353">
        <f>+IFERROR(VLOOKUP($A846,Data_Loss!$A$2:$V$1180,9,FALSE),0)</f>
        <v>1</v>
      </c>
      <c r="H846" s="353">
        <f>+IFERROR(VLOOKUP($A846,Data_Loss!$A$2:$V$1180,10,FALSE),0)</f>
        <v>0</v>
      </c>
      <c r="I846" s="353">
        <f>+IFERROR(VLOOKUP($A846,Data_Loss!$A$2:$V$1300,12,FALSE),0)</f>
        <v>0</v>
      </c>
      <c r="J846" s="353">
        <f>+IFERROR(VLOOKUP($A846,Data_Loss!$A$2:$V$1300,13,FALSE),0)</f>
        <v>0</v>
      </c>
      <c r="K846" s="353">
        <f>+IFERROR(VLOOKUP($A846,Data_Loss!$A$2:$V$1300,14,FALSE),0)</f>
        <v>0</v>
      </c>
      <c r="L846" s="353">
        <f>+IFERROR(VLOOKUP($A846,Data_Loss!$A$2:$V$1300,15,FALSE),0)</f>
        <v>35000</v>
      </c>
      <c r="M846" s="353">
        <f>+IFERROR(VLOOKUP($A846,Data_Loss!$A$2:$V$1300,16,FALSE),0)</f>
        <v>0</v>
      </c>
      <c r="N846" s="353">
        <f>+IFERROR(VLOOKUP($A846,Data_Loss!$A$2:$V$1300,17,FALSE),0)</f>
        <v>0</v>
      </c>
      <c r="O846" s="353">
        <f>+IFERROR(VLOOKUP($A846,Data_Loss!$A$2:$V$1300,18,FALSE),0)</f>
        <v>0</v>
      </c>
      <c r="P846" s="353">
        <f>+IFERROR(VLOOKUP($A846,Data_Loss!$A$2:$V$1300,19,FALSE),0)</f>
        <v>0</v>
      </c>
      <c r="Q846" s="353">
        <f>+IFERROR(VLOOKUP($A846,Data_Loss!$A$2:$V$1300,20,FALSE),0)</f>
        <v>36770</v>
      </c>
      <c r="R846" s="353">
        <f>+IFERROR(VLOOKUP($A846,Data_Loss!$A$2:$V$1300,21,FALSE),0)</f>
        <v>0</v>
      </c>
      <c r="S846" s="353">
        <f>+IFERROR(VLOOKUP($A846,Data_Loss!$A$2:$V$1300,22,FALSE),0)</f>
        <v>0</v>
      </c>
      <c r="T846" s="191">
        <f>+$I846*'10k &amp; MO'!C$4+$J846*'10k &amp; MO'!C$10+$K846*'10k &amp; MO'!C$16+$L846*'10k &amp; MO'!C$22+$M846*'10k &amp; MO'!C$28</f>
        <v>0</v>
      </c>
      <c r="U846" s="349">
        <f>+$I846*'10k &amp; MO'!D$4+$J846*'10k &amp; MO'!D$10+$K846*'10k &amp; MO'!D$16+$L846*'10k &amp; MO'!D$22+$M846*'10k &amp; MO'!D$28</f>
        <v>0</v>
      </c>
      <c r="V846" s="349">
        <f>+$I846*'10k &amp; MO'!E$4+$J846*'10k &amp; MO'!E$10+$K846*'10k &amp; MO'!E$16+$L846*'10k &amp; MO'!E$22+$M846*'10k &amp; MO'!E$28</f>
        <v>5127.5</v>
      </c>
      <c r="W846" s="349">
        <f>+$I846*'10k &amp; MO'!F$4+$J846*'10k &amp; MO'!F$10+$K846*'10k &amp; MO'!F$16+$L846*'10k &amp; MO'!F$22+$M846*'10k &amp; MO'!F$28</f>
        <v>38412.5</v>
      </c>
      <c r="X846" s="349">
        <f>+$I846*'10k &amp; MO'!G$4+$J846*'10k &amp; MO'!G$10+$K846*'10k &amp; MO'!G$16+$L846*'10k &amp; MO'!G$22+$M846*'10k &amp; MO'!G$28</f>
        <v>290.5</v>
      </c>
      <c r="Y846" s="349">
        <f>+$N846*'10k &amp; MO'!H$4+$O846*'10k &amp; MO'!H$10+$P846*'10k &amp; MO'!H$16+$Q846*'10k &amp; MO'!H$22+$R846*'10k &amp; MO'!H$28</f>
        <v>0</v>
      </c>
      <c r="Z846" s="349">
        <f>+$N846*'10k &amp; MO'!I$4+$O846*'10k &amp; MO'!I$10+$P846*'10k &amp; MO'!I$16+$Q846*'10k &amp; MO'!I$22+$R846*'10k &amp; MO'!I$28</f>
        <v>0</v>
      </c>
      <c r="AA846" s="349">
        <f>+$N846*'10k &amp; MO'!J$4+$O846*'10k &amp; MO'!J$10+$P846*'10k &amp; MO'!J$16+$Q846*'10k &amp; MO'!J$22+$R846*'10k &amp; MO'!J$28</f>
        <v>6898.0519999999997</v>
      </c>
      <c r="AB846" s="349">
        <f>+$N846*'10k &amp; MO'!K$4+$O846*'10k &amp; MO'!K$10+$P846*'10k &amp; MO'!K$16+$Q846*'10k &amp; MO'!K$22+$R846*'10k &amp; MO'!K$28</f>
        <v>56736.11</v>
      </c>
      <c r="AC846" s="349">
        <f>+$N846*'10k &amp; MO'!L$4+$O846*'10k &amp; MO'!L$10+$P846*'10k &amp; MO'!L$16+$Q846*'10k &amp; MO'!L$22+$R846*'10k &amp; MO'!L$28</f>
        <v>864.09500000000003</v>
      </c>
      <c r="AD846" s="350">
        <f>+S846*'10k &amp; MO'!O$4</f>
        <v>0</v>
      </c>
      <c r="AF846" s="192" t="str">
        <f t="shared" si="117"/>
        <v>8022015</v>
      </c>
      <c r="AG846" s="192">
        <f>+IFERROR(VLOOKUP($AF846,'Limited Loss'!$F$5:$P$124,AG$3,FALSE),0)</f>
        <v>0</v>
      </c>
      <c r="AH846" s="193">
        <f>+IFERROR(VLOOKUP($AF846,'Limited Loss'!$F$5:$P$124,AH$3,FALSE),0)</f>
        <v>0</v>
      </c>
      <c r="AI846" s="193">
        <f>+IFERROR(VLOOKUP($AF846,'Limited Loss'!$F$5:$P$124,AI$3,FALSE),0)</f>
        <v>0</v>
      </c>
      <c r="AJ846" s="193">
        <f>+IFERROR(VLOOKUP($AF846,'Limited Loss'!$F$5:$P$124,AJ$3,FALSE),0)</f>
        <v>0</v>
      </c>
      <c r="AK846" s="100">
        <f>+IFERROR(VLOOKUP($AF846,'Limited Loss'!$F$5:$P$124,AK$3,FALSE),0)</f>
        <v>0</v>
      </c>
      <c r="AL846" s="193">
        <f>+IFERROR(VLOOKUP($AF846,'Limited Loss'!$F$5:$P$124,AL$3,FALSE),0)</f>
        <v>0</v>
      </c>
      <c r="AM846" s="193">
        <f>+IFERROR(VLOOKUP($AF846,'Limited Loss'!$F$5:$P$124,AM$3,FALSE),0)</f>
        <v>0</v>
      </c>
      <c r="AN846" s="193">
        <f>+IFERROR(VLOOKUP($AF846,'Limited Loss'!$F$5:$P$124,AN$3,FALSE),0)</f>
        <v>0</v>
      </c>
      <c r="AO846" s="193">
        <f>+IFERROR(VLOOKUP($AF846,'Limited Loss'!$F$5:$P$124,AO$3,FALSE),0)</f>
        <v>0</v>
      </c>
      <c r="AP846" s="100">
        <f>+IFERROR(VLOOKUP($AF846,'Limited Loss'!$F$5:$P$124,AP$3,FALSE),0)</f>
        <v>0</v>
      </c>
      <c r="AQ846" s="353"/>
      <c r="AR846" s="331">
        <f t="shared" si="118"/>
        <v>802</v>
      </c>
      <c r="AS846" s="332">
        <f t="shared" si="118"/>
        <v>2015</v>
      </c>
      <c r="AT846" s="349">
        <f t="shared" si="115"/>
        <v>0</v>
      </c>
      <c r="AU846" s="349">
        <f t="shared" si="115"/>
        <v>0</v>
      </c>
      <c r="AV846" s="349">
        <f t="shared" si="115"/>
        <v>5127.5</v>
      </c>
      <c r="AW846" s="349">
        <f t="shared" si="115"/>
        <v>38412.5</v>
      </c>
      <c r="AX846" s="350">
        <f t="shared" si="115"/>
        <v>290.5</v>
      </c>
      <c r="AY846" s="349">
        <f t="shared" si="115"/>
        <v>0</v>
      </c>
      <c r="AZ846" s="349">
        <f t="shared" si="115"/>
        <v>0</v>
      </c>
      <c r="BA846" s="349">
        <f t="shared" si="115"/>
        <v>6898.0519999999997</v>
      </c>
      <c r="BB846" s="349">
        <f t="shared" si="116"/>
        <v>56736.11</v>
      </c>
      <c r="BC846" s="349">
        <f t="shared" si="116"/>
        <v>864.09500000000003</v>
      </c>
      <c r="BD846" s="350">
        <f t="shared" si="116"/>
        <v>0</v>
      </c>
      <c r="BE846" s="349">
        <f t="shared" si="120"/>
        <v>12025.552</v>
      </c>
      <c r="BF846" s="375">
        <f t="shared" si="121"/>
        <v>96303.205000000002</v>
      </c>
      <c r="BG846" s="334">
        <f t="shared" si="122"/>
        <v>0</v>
      </c>
    </row>
    <row r="847" spans="1:59" x14ac:dyDescent="0.2">
      <c r="A847" s="326" t="str">
        <f t="shared" si="119"/>
        <v>8022016</v>
      </c>
      <c r="B847" s="331">
        <v>802</v>
      </c>
      <c r="C847" s="327">
        <v>2016</v>
      </c>
      <c r="D847" s="353">
        <f>+IFERROR(VLOOKUP($A847,Data_Loss!$A$2:$V$1180,6,FALSE),0)</f>
        <v>0</v>
      </c>
      <c r="E847" s="353">
        <f>+IFERROR(VLOOKUP($A847,Data_Loss!$A$2:$V$1180,7,FALSE),0)</f>
        <v>0</v>
      </c>
      <c r="F847" s="353">
        <f>+IFERROR(VLOOKUP($A847,Data_Loss!$A$2:$V$1180,8,FALSE),0)</f>
        <v>0</v>
      </c>
      <c r="G847" s="353">
        <f>+IFERROR(VLOOKUP($A847,Data_Loss!$A$2:$V$1180,9,FALSE),0)</f>
        <v>0</v>
      </c>
      <c r="H847" s="353">
        <f>+IFERROR(VLOOKUP($A847,Data_Loss!$A$2:$V$1180,10,FALSE),0)</f>
        <v>1</v>
      </c>
      <c r="I847" s="353">
        <f>+IFERROR(VLOOKUP($A847,Data_Loss!$A$2:$V$1300,12,FALSE),0)</f>
        <v>0</v>
      </c>
      <c r="J847" s="353">
        <f>+IFERROR(VLOOKUP($A847,Data_Loss!$A$2:$V$1300,13,FALSE),0)</f>
        <v>0</v>
      </c>
      <c r="K847" s="353">
        <f>+IFERROR(VLOOKUP($A847,Data_Loss!$A$2:$V$1300,14,FALSE),0)</f>
        <v>0</v>
      </c>
      <c r="L847" s="353">
        <f>+IFERROR(VLOOKUP($A847,Data_Loss!$A$2:$V$1300,15,FALSE),0)</f>
        <v>0</v>
      </c>
      <c r="M847" s="353">
        <f>+IFERROR(VLOOKUP($A847,Data_Loss!$A$2:$V$1300,16,FALSE),0)</f>
        <v>686</v>
      </c>
      <c r="N847" s="353">
        <f>+IFERROR(VLOOKUP($A847,Data_Loss!$A$2:$V$1300,17,FALSE),0)</f>
        <v>0</v>
      </c>
      <c r="O847" s="353">
        <f>+IFERROR(VLOOKUP($A847,Data_Loss!$A$2:$V$1300,18,FALSE),0)</f>
        <v>0</v>
      </c>
      <c r="P847" s="353">
        <f>+IFERROR(VLOOKUP($A847,Data_Loss!$A$2:$V$1300,19,FALSE),0)</f>
        <v>0</v>
      </c>
      <c r="Q847" s="353">
        <f>+IFERROR(VLOOKUP($A847,Data_Loss!$A$2:$V$1300,20,FALSE),0)</f>
        <v>0</v>
      </c>
      <c r="R847" s="353">
        <f>+IFERROR(VLOOKUP($A847,Data_Loss!$A$2:$V$1300,21,FALSE),0)</f>
        <v>3946</v>
      </c>
      <c r="S847" s="353">
        <f>+IFERROR(VLOOKUP($A847,Data_Loss!$A$2:$V$1300,22,FALSE),0)</f>
        <v>3721</v>
      </c>
      <c r="T847" s="191">
        <f>+$I847*'10k &amp; MO'!C$5+$J847*'10k &amp; MO'!C$11+$K847*'10k &amp; MO'!C$17+$L847*'10k &amp; MO'!C$23+$M847*'10k &amp; MO'!C$29</f>
        <v>0</v>
      </c>
      <c r="U847" s="349">
        <f>+$I847*'10k &amp; MO'!D$5+$J847*'10k &amp; MO'!D$11+$K847*'10k &amp; MO'!D$17+$L847*'10k &amp; MO'!D$23+$M847*'10k &amp; MO'!D$29</f>
        <v>0</v>
      </c>
      <c r="V847" s="349">
        <f>+$I847*'10k &amp; MO'!E$5+$J847*'10k &amp; MO'!E$11+$K847*'10k &amp; MO'!E$17+$L847*'10k &amp; MO'!E$23+$M847*'10k &amp; MO'!E$29</f>
        <v>77.723799999999997</v>
      </c>
      <c r="W847" s="349">
        <f>+$I847*'10k &amp; MO'!F$5+$J847*'10k &amp; MO'!F$11+$K847*'10k &amp; MO'!F$17+$L847*'10k &amp; MO'!F$23+$M847*'10k &amp; MO'!F$29</f>
        <v>46.373599999999996</v>
      </c>
      <c r="X847" s="349">
        <f>+$I847*'10k &amp; MO'!G$5+$J847*'10k &amp; MO'!G$11+$K847*'10k &amp; MO'!G$17+$L847*'10k &amp; MO'!G$23+$M847*'10k &amp; MO'!G$29</f>
        <v>713.98879999999997</v>
      </c>
      <c r="Y847" s="349">
        <f>+$N847*'10k &amp; MO'!H$5+$O847*'10k &amp; MO'!H$11+$P847*'10k &amp; MO'!H$17+$Q847*'10k &amp; MO'!H$23+$R847*'10k &amp; MO'!H$29</f>
        <v>0</v>
      </c>
      <c r="Z847" s="349">
        <f>+$N847*'10k &amp; MO'!I$5+$O847*'10k &amp; MO'!I$11+$P847*'10k &amp; MO'!I$17+$Q847*'10k &amp; MO'!I$23+$R847*'10k &amp; MO'!I$29</f>
        <v>0</v>
      </c>
      <c r="AA847" s="349">
        <f>+$N847*'10k &amp; MO'!J$5+$O847*'10k &amp; MO'!J$11+$P847*'10k &amp; MO'!J$17+$Q847*'10k &amp; MO'!J$23+$R847*'10k &amp; MO'!J$29</f>
        <v>350.0102</v>
      </c>
      <c r="AB847" s="349">
        <f>+$N847*'10k &amp; MO'!K$5+$O847*'10k &amp; MO'!K$11+$P847*'10k &amp; MO'!K$17+$Q847*'10k &amp; MO'!K$23+$R847*'10k &amp; MO'!K$29</f>
        <v>387.10260000000005</v>
      </c>
      <c r="AC847" s="349">
        <f>+$N847*'10k &amp; MO'!L$5+$O847*'10k &amp; MO'!L$11+$P847*'10k &amp; MO'!L$17+$Q847*'10k &amp; MO'!L$23+$R847*'10k &amp; MO'!L$29</f>
        <v>5947.4112000000005</v>
      </c>
      <c r="AD847" s="350">
        <f>+S847*'10k &amp; MO'!O$5</f>
        <v>5015.9080000000004</v>
      </c>
      <c r="AF847" s="192" t="str">
        <f t="shared" si="117"/>
        <v>8022016</v>
      </c>
      <c r="AG847" s="192">
        <f>+IFERROR(VLOOKUP($AF847,'Limited Loss'!$F$5:$P$124,AG$3,FALSE),0)</f>
        <v>0</v>
      </c>
      <c r="AH847" s="193">
        <f>+IFERROR(VLOOKUP($AF847,'Limited Loss'!$F$5:$P$124,AH$3,FALSE),0)</f>
        <v>0</v>
      </c>
      <c r="AI847" s="193">
        <f>+IFERROR(VLOOKUP($AF847,'Limited Loss'!$F$5:$P$124,AI$3,FALSE),0)</f>
        <v>0</v>
      </c>
      <c r="AJ847" s="193">
        <f>+IFERROR(VLOOKUP($AF847,'Limited Loss'!$F$5:$P$124,AJ$3,FALSE),0)</f>
        <v>0</v>
      </c>
      <c r="AK847" s="100">
        <f>+IFERROR(VLOOKUP($AF847,'Limited Loss'!$F$5:$P$124,AK$3,FALSE),0)</f>
        <v>0</v>
      </c>
      <c r="AL847" s="193">
        <f>+IFERROR(VLOOKUP($AF847,'Limited Loss'!$F$5:$P$124,AL$3,FALSE),0)</f>
        <v>0</v>
      </c>
      <c r="AM847" s="193">
        <f>+IFERROR(VLOOKUP($AF847,'Limited Loss'!$F$5:$P$124,AM$3,FALSE),0)</f>
        <v>0</v>
      </c>
      <c r="AN847" s="193">
        <f>+IFERROR(VLOOKUP($AF847,'Limited Loss'!$F$5:$P$124,AN$3,FALSE),0)</f>
        <v>0</v>
      </c>
      <c r="AO847" s="193">
        <f>+IFERROR(VLOOKUP($AF847,'Limited Loss'!$F$5:$P$124,AO$3,FALSE),0)</f>
        <v>0</v>
      </c>
      <c r="AP847" s="100">
        <f>+IFERROR(VLOOKUP($AF847,'Limited Loss'!$F$5:$P$124,AP$3,FALSE),0)</f>
        <v>0</v>
      </c>
      <c r="AQ847" s="353"/>
      <c r="AR847" s="331">
        <f t="shared" si="118"/>
        <v>802</v>
      </c>
      <c r="AS847" s="332">
        <f t="shared" si="118"/>
        <v>2016</v>
      </c>
      <c r="AT847" s="349">
        <f t="shared" si="115"/>
        <v>0</v>
      </c>
      <c r="AU847" s="349">
        <f t="shared" si="115"/>
        <v>0</v>
      </c>
      <c r="AV847" s="349">
        <f t="shared" si="115"/>
        <v>77.723799999999997</v>
      </c>
      <c r="AW847" s="349">
        <f t="shared" si="115"/>
        <v>46.373599999999996</v>
      </c>
      <c r="AX847" s="350">
        <f t="shared" si="115"/>
        <v>713.98879999999997</v>
      </c>
      <c r="AY847" s="349">
        <f t="shared" si="115"/>
        <v>0</v>
      </c>
      <c r="AZ847" s="349">
        <f t="shared" si="115"/>
        <v>0</v>
      </c>
      <c r="BA847" s="349">
        <f t="shared" si="115"/>
        <v>350.0102</v>
      </c>
      <c r="BB847" s="349">
        <f t="shared" si="116"/>
        <v>387.10260000000005</v>
      </c>
      <c r="BC847" s="349">
        <f t="shared" si="116"/>
        <v>5947.4112000000005</v>
      </c>
      <c r="BD847" s="350">
        <f t="shared" si="116"/>
        <v>5015.9080000000004</v>
      </c>
      <c r="BE847" s="349">
        <f t="shared" si="120"/>
        <v>427.73399999999998</v>
      </c>
      <c r="BF847" s="375">
        <f t="shared" si="121"/>
        <v>7094.8762000000006</v>
      </c>
      <c r="BG847" s="334">
        <f t="shared" si="122"/>
        <v>5015.9080000000004</v>
      </c>
    </row>
    <row r="848" spans="1:59" x14ac:dyDescent="0.2">
      <c r="A848" s="326" t="str">
        <f t="shared" si="119"/>
        <v>8022017</v>
      </c>
      <c r="B848" s="331">
        <v>802</v>
      </c>
      <c r="C848" s="327">
        <v>2017</v>
      </c>
      <c r="D848" s="353">
        <f>+IFERROR(VLOOKUP($A848,Data_Loss!$A$2:$V$1180,6,FALSE),0)</f>
        <v>0</v>
      </c>
      <c r="E848" s="353">
        <f>+IFERROR(VLOOKUP($A848,Data_Loss!$A$2:$V$1180,7,FALSE),0)</f>
        <v>0</v>
      </c>
      <c r="F848" s="353">
        <f>+IFERROR(VLOOKUP($A848,Data_Loss!$A$2:$V$1180,8,FALSE),0)</f>
        <v>0</v>
      </c>
      <c r="G848" s="353">
        <f>+IFERROR(VLOOKUP($A848,Data_Loss!$A$2:$V$1180,9,FALSE),0)</f>
        <v>0</v>
      </c>
      <c r="H848" s="353">
        <f>+IFERROR(VLOOKUP($A848,Data_Loss!$A$2:$V$1180,10,FALSE),0)</f>
        <v>0</v>
      </c>
      <c r="I848" s="353">
        <f>+IFERROR(VLOOKUP($A848,Data_Loss!$A$2:$V$1300,12,FALSE),0)</f>
        <v>0</v>
      </c>
      <c r="J848" s="353">
        <f>+IFERROR(VLOOKUP($A848,Data_Loss!$A$2:$V$1300,13,FALSE),0)</f>
        <v>0</v>
      </c>
      <c r="K848" s="353">
        <f>+IFERROR(VLOOKUP($A848,Data_Loss!$A$2:$V$1300,14,FALSE),0)</f>
        <v>0</v>
      </c>
      <c r="L848" s="353">
        <f>+IFERROR(VLOOKUP($A848,Data_Loss!$A$2:$V$1300,15,FALSE),0)</f>
        <v>0</v>
      </c>
      <c r="M848" s="353">
        <f>+IFERROR(VLOOKUP($A848,Data_Loss!$A$2:$V$1300,16,FALSE),0)</f>
        <v>0</v>
      </c>
      <c r="N848" s="353">
        <f>+IFERROR(VLOOKUP($A848,Data_Loss!$A$2:$V$1300,17,FALSE),0)</f>
        <v>0</v>
      </c>
      <c r="O848" s="353">
        <f>+IFERROR(VLOOKUP($A848,Data_Loss!$A$2:$V$1300,18,FALSE),0)</f>
        <v>0</v>
      </c>
      <c r="P848" s="353">
        <f>+IFERROR(VLOOKUP($A848,Data_Loss!$A$2:$V$1300,19,FALSE),0)</f>
        <v>0</v>
      </c>
      <c r="Q848" s="353">
        <f>+IFERROR(VLOOKUP($A848,Data_Loss!$A$2:$V$1300,20,FALSE),0)</f>
        <v>0</v>
      </c>
      <c r="R848" s="353">
        <f>+IFERROR(VLOOKUP($A848,Data_Loss!$A$2:$V$1300,21,FALSE),0)</f>
        <v>0</v>
      </c>
      <c r="S848" s="353">
        <f>+IFERROR(VLOOKUP($A848,Data_Loss!$A$2:$V$1300,22,FALSE),0)</f>
        <v>3996</v>
      </c>
      <c r="T848" s="191">
        <f>+$I848*'10k &amp; MO'!C$6+$J848*'10k &amp; MO'!C$12+$K848*'10k &amp; MO'!C$18+$L848*'10k &amp; MO'!C$24+$M848*'10k &amp; MO'!C$30</f>
        <v>0</v>
      </c>
      <c r="U848" s="349">
        <f>+$I848*'10k &amp; MO'!D$6+$J848*'10k &amp; MO'!D$12+$K848*'10k &amp; MO'!D$18+$L848*'10k &amp; MO'!D$24+$M848*'10k &amp; MO'!D$30</f>
        <v>0</v>
      </c>
      <c r="V848" s="349">
        <f>+$I848*'10k &amp; MO'!E$6+$J848*'10k &amp; MO'!E$12+$K848*'10k &amp; MO'!E$18+$L848*'10k &amp; MO'!E$24+$M848*'10k &amp; MO'!E$30</f>
        <v>0</v>
      </c>
      <c r="W848" s="349">
        <f>+$I848*'10k &amp; MO'!F$6+$J848*'10k &amp; MO'!F$12+$K848*'10k &amp; MO'!F$18+$L848*'10k &amp; MO'!F$24+$M848*'10k &amp; MO'!F$30</f>
        <v>0</v>
      </c>
      <c r="X848" s="349">
        <f>+$I848*'10k &amp; MO'!G$6+$J848*'10k &amp; MO'!G$12+$K848*'10k &amp; MO'!G$18+$L848*'10k &amp; MO'!G$24+$M848*'10k &amp; MO'!G$30</f>
        <v>0</v>
      </c>
      <c r="Y848" s="349">
        <f>+$N848*'10k &amp; MO'!H$6+$O848*'10k &amp; MO'!H$12+$P848*'10k &amp; MO'!H$18+$Q848*'10k &amp; MO'!H$24+$R848*'10k &amp; MO'!H$30</f>
        <v>0</v>
      </c>
      <c r="Z848" s="349">
        <f>+$N848*'10k &amp; MO'!I$6+$O848*'10k &amp; MO'!I$12+$P848*'10k &amp; MO'!I$18+$Q848*'10k &amp; MO'!I$24+$R848*'10k &amp; MO'!I$30</f>
        <v>0</v>
      </c>
      <c r="AA848" s="349">
        <f>+$N848*'10k &amp; MO'!J$6+$O848*'10k &amp; MO'!J$12+$P848*'10k &amp; MO'!J$18+$Q848*'10k &amp; MO'!J$24+$R848*'10k &amp; MO'!J$30</f>
        <v>0</v>
      </c>
      <c r="AB848" s="349">
        <f>+$N848*'10k &amp; MO'!K$6+$O848*'10k &amp; MO'!K$12+$P848*'10k &amp; MO'!K$18+$Q848*'10k &amp; MO'!K$24+$R848*'10k &amp; MO'!K$30</f>
        <v>0</v>
      </c>
      <c r="AC848" s="349">
        <f>+$N848*'10k &amp; MO'!L$6+$O848*'10k &amp; MO'!L$12+$P848*'10k &amp; MO'!L$18+$Q848*'10k &amp; MO'!L$24+$R848*'10k &amp; MO'!L$30</f>
        <v>0</v>
      </c>
      <c r="AD848" s="350">
        <f>+S848*'10k &amp; MO'!O$6</f>
        <v>5378.616</v>
      </c>
      <c r="AF848" s="192" t="str">
        <f t="shared" si="117"/>
        <v>8022017</v>
      </c>
      <c r="AG848" s="192">
        <f>+IFERROR(VLOOKUP($AF848,'Limited Loss'!$F$5:$P$124,AG$3,FALSE),0)</f>
        <v>0</v>
      </c>
      <c r="AH848" s="193">
        <f>+IFERROR(VLOOKUP($AF848,'Limited Loss'!$F$5:$P$124,AH$3,FALSE),0)</f>
        <v>0</v>
      </c>
      <c r="AI848" s="193">
        <f>+IFERROR(VLOOKUP($AF848,'Limited Loss'!$F$5:$P$124,AI$3,FALSE),0)</f>
        <v>0</v>
      </c>
      <c r="AJ848" s="193">
        <f>+IFERROR(VLOOKUP($AF848,'Limited Loss'!$F$5:$P$124,AJ$3,FALSE),0)</f>
        <v>0</v>
      </c>
      <c r="AK848" s="100">
        <f>+IFERROR(VLOOKUP($AF848,'Limited Loss'!$F$5:$P$124,AK$3,FALSE),0)</f>
        <v>0</v>
      </c>
      <c r="AL848" s="193">
        <f>+IFERROR(VLOOKUP($AF848,'Limited Loss'!$F$5:$P$124,AL$3,FALSE),0)</f>
        <v>0</v>
      </c>
      <c r="AM848" s="193">
        <f>+IFERROR(VLOOKUP($AF848,'Limited Loss'!$F$5:$P$124,AM$3,FALSE),0)</f>
        <v>0</v>
      </c>
      <c r="AN848" s="193">
        <f>+IFERROR(VLOOKUP($AF848,'Limited Loss'!$F$5:$P$124,AN$3,FALSE),0)</f>
        <v>0</v>
      </c>
      <c r="AO848" s="193">
        <f>+IFERROR(VLOOKUP($AF848,'Limited Loss'!$F$5:$P$124,AO$3,FALSE),0)</f>
        <v>0</v>
      </c>
      <c r="AP848" s="100">
        <f>+IFERROR(VLOOKUP($AF848,'Limited Loss'!$F$5:$P$124,AP$3,FALSE),0)</f>
        <v>0</v>
      </c>
      <c r="AQ848" s="353"/>
      <c r="AR848" s="331">
        <f t="shared" si="118"/>
        <v>802</v>
      </c>
      <c r="AS848" s="332">
        <f t="shared" si="118"/>
        <v>2017</v>
      </c>
      <c r="AT848" s="349">
        <f t="shared" si="115"/>
        <v>0</v>
      </c>
      <c r="AU848" s="349">
        <f t="shared" si="115"/>
        <v>0</v>
      </c>
      <c r="AV848" s="349">
        <f t="shared" si="115"/>
        <v>0</v>
      </c>
      <c r="AW848" s="349">
        <f t="shared" si="115"/>
        <v>0</v>
      </c>
      <c r="AX848" s="350">
        <f t="shared" si="115"/>
        <v>0</v>
      </c>
      <c r="AY848" s="349">
        <f t="shared" si="115"/>
        <v>0</v>
      </c>
      <c r="AZ848" s="349">
        <f t="shared" si="115"/>
        <v>0</v>
      </c>
      <c r="BA848" s="349">
        <f t="shared" si="115"/>
        <v>0</v>
      </c>
      <c r="BB848" s="349">
        <f t="shared" si="116"/>
        <v>0</v>
      </c>
      <c r="BC848" s="349">
        <f t="shared" si="116"/>
        <v>0</v>
      </c>
      <c r="BD848" s="350">
        <f t="shared" si="116"/>
        <v>5378.616</v>
      </c>
      <c r="BE848" s="349">
        <f t="shared" si="120"/>
        <v>0</v>
      </c>
      <c r="BF848" s="375">
        <f t="shared" si="121"/>
        <v>0</v>
      </c>
      <c r="BG848" s="334">
        <f t="shared" si="122"/>
        <v>5378.616</v>
      </c>
    </row>
    <row r="849" spans="1:59" x14ac:dyDescent="0.2">
      <c r="A849" s="326" t="str">
        <f t="shared" si="119"/>
        <v>8022018</v>
      </c>
      <c r="B849" s="331">
        <v>802</v>
      </c>
      <c r="C849" s="327">
        <v>2018</v>
      </c>
      <c r="D849" s="353">
        <f>+IFERROR(VLOOKUP($A849,Data_Loss!$A$2:$V$1180,6,FALSE),0)</f>
        <v>0</v>
      </c>
      <c r="E849" s="353">
        <f>+IFERROR(VLOOKUP($A849,Data_Loss!$A$2:$V$1180,7,FALSE),0)</f>
        <v>0</v>
      </c>
      <c r="F849" s="353">
        <f>+IFERROR(VLOOKUP($A849,Data_Loss!$A$2:$V$1180,8,FALSE),0)</f>
        <v>0</v>
      </c>
      <c r="G849" s="353">
        <f>+IFERROR(VLOOKUP($A849,Data_Loss!$A$2:$V$1180,9,FALSE),0)</f>
        <v>0</v>
      </c>
      <c r="H849" s="353">
        <f>+IFERROR(VLOOKUP($A849,Data_Loss!$A$2:$V$1180,10,FALSE),0)</f>
        <v>0</v>
      </c>
      <c r="I849" s="353">
        <f>+IFERROR(VLOOKUP($A849,Data_Loss!$A$2:$V$1300,12,FALSE),0)</f>
        <v>0</v>
      </c>
      <c r="J849" s="353">
        <f>+IFERROR(VLOOKUP($A849,Data_Loss!$A$2:$V$1300,13,FALSE),0)</f>
        <v>0</v>
      </c>
      <c r="K849" s="353">
        <f>+IFERROR(VLOOKUP($A849,Data_Loss!$A$2:$V$1300,14,FALSE),0)</f>
        <v>0</v>
      </c>
      <c r="L849" s="353">
        <f>+IFERROR(VLOOKUP($A849,Data_Loss!$A$2:$V$1300,15,FALSE),0)</f>
        <v>0</v>
      </c>
      <c r="M849" s="353">
        <f>+IFERROR(VLOOKUP($A849,Data_Loss!$A$2:$V$1300,16,FALSE),0)</f>
        <v>0</v>
      </c>
      <c r="N849" s="353">
        <f>+IFERROR(VLOOKUP($A849,Data_Loss!$A$2:$V$1300,17,FALSE),0)</f>
        <v>0</v>
      </c>
      <c r="O849" s="353">
        <f>+IFERROR(VLOOKUP($A849,Data_Loss!$A$2:$V$1300,18,FALSE),0)</f>
        <v>0</v>
      </c>
      <c r="P849" s="353">
        <f>+IFERROR(VLOOKUP($A849,Data_Loss!$A$2:$V$1300,19,FALSE),0)</f>
        <v>0</v>
      </c>
      <c r="Q849" s="353">
        <f>+IFERROR(VLOOKUP($A849,Data_Loss!$A$2:$V$1300,20,FALSE),0)</f>
        <v>0</v>
      </c>
      <c r="R849" s="353">
        <f>+IFERROR(VLOOKUP($A849,Data_Loss!$A$2:$V$1300,21,FALSE),0)</f>
        <v>0</v>
      </c>
      <c r="S849" s="353">
        <f>+IFERROR(VLOOKUP($A849,Data_Loss!$A$2:$V$1300,22,FALSE),0)</f>
        <v>2884</v>
      </c>
      <c r="T849" s="191">
        <f>+$I849*'10k &amp; MO'!C$7+$J849*'10k &amp; MO'!C$13+$K849*'10k &amp; MO'!C$19+$L849*'10k &amp; MO'!C$25+$M849*'10k &amp; MO'!C$31</f>
        <v>0</v>
      </c>
      <c r="U849" s="349">
        <f>+$I849*'10k &amp; MO'!D$7+$J849*'10k &amp; MO'!D$13+$K849*'10k &amp; MO'!D$19+$L849*'10k &amp; MO'!D$25+$M849*'10k &amp; MO'!D$31</f>
        <v>0</v>
      </c>
      <c r="V849" s="349">
        <f>+$I849*'10k &amp; MO'!E$7+$J849*'10k &amp; MO'!E$13+$K849*'10k &amp; MO'!E$19+$L849*'10k &amp; MO'!E$25+$M849*'10k &amp; MO'!E$31</f>
        <v>0</v>
      </c>
      <c r="W849" s="349">
        <f>+$I849*'10k &amp; MO'!F$7+$J849*'10k &amp; MO'!F$13+$K849*'10k &amp; MO'!F$19+$L849*'10k &amp; MO'!F$25+$M849*'10k &amp; MO'!F$31</f>
        <v>0</v>
      </c>
      <c r="X849" s="349">
        <f>+$I849*'10k &amp; MO'!G$7+$J849*'10k &amp; MO'!G$13+$K849*'10k &amp; MO'!G$19+$L849*'10k &amp; MO'!G$25+$M849*'10k &amp; MO'!G$31</f>
        <v>0</v>
      </c>
      <c r="Y849" s="349">
        <f>+$N849*'10k &amp; MO'!H$7+$O849*'10k &amp; MO'!H$13+$P849*'10k &amp; MO'!H$19+$Q849*'10k &amp; MO'!H$25+$R849*'10k &amp; MO'!H$31</f>
        <v>0</v>
      </c>
      <c r="Z849" s="349">
        <f>+$N849*'10k &amp; MO'!I$7+$O849*'10k &amp; MO'!I$13+$P849*'10k &amp; MO'!I$19+$Q849*'10k &amp; MO'!I$25+$R849*'10k &amp; MO'!I$31</f>
        <v>0</v>
      </c>
      <c r="AA849" s="349">
        <f>+$N849*'10k &amp; MO'!J$7+$O849*'10k &amp; MO'!J$13+$P849*'10k &amp; MO'!J$19+$Q849*'10k &amp; MO'!J$25+$R849*'10k &amp; MO'!J$31</f>
        <v>0</v>
      </c>
      <c r="AB849" s="349">
        <f>+$N849*'10k &amp; MO'!K$7+$O849*'10k &amp; MO'!K$13+$P849*'10k &amp; MO'!K$19+$Q849*'10k &amp; MO'!K$25+$R849*'10k &amp; MO'!K$31</f>
        <v>0</v>
      </c>
      <c r="AC849" s="349">
        <f>+$N849*'10k &amp; MO'!L$7+$O849*'10k &amp; MO'!L$13+$P849*'10k &amp; MO'!L$19+$Q849*'10k &amp; MO'!L$25+$R849*'10k &amp; MO'!L$31</f>
        <v>0</v>
      </c>
      <c r="AD849" s="350">
        <f>+S849*'10k &amp; MO'!O$7</f>
        <v>3824.1840000000002</v>
      </c>
      <c r="AF849" s="192" t="str">
        <f t="shared" si="117"/>
        <v>8022018</v>
      </c>
      <c r="AG849" s="192">
        <f>+IFERROR(VLOOKUP($AF849,'Limited Loss'!$F$5:$P$124,AG$3,FALSE),0)</f>
        <v>0</v>
      </c>
      <c r="AH849" s="193">
        <f>+IFERROR(VLOOKUP($AF849,'Limited Loss'!$F$5:$P$124,AH$3,FALSE),0)</f>
        <v>0</v>
      </c>
      <c r="AI849" s="193">
        <f>+IFERROR(VLOOKUP($AF849,'Limited Loss'!$F$5:$P$124,AI$3,FALSE),0)</f>
        <v>0</v>
      </c>
      <c r="AJ849" s="193">
        <f>+IFERROR(VLOOKUP($AF849,'Limited Loss'!$F$5:$P$124,AJ$3,FALSE),0)</f>
        <v>0</v>
      </c>
      <c r="AK849" s="100">
        <f>+IFERROR(VLOOKUP($AF849,'Limited Loss'!$F$5:$P$124,AK$3,FALSE),0)</f>
        <v>0</v>
      </c>
      <c r="AL849" s="193">
        <f>+IFERROR(VLOOKUP($AF849,'Limited Loss'!$F$5:$P$124,AL$3,FALSE),0)</f>
        <v>0</v>
      </c>
      <c r="AM849" s="193">
        <f>+IFERROR(VLOOKUP($AF849,'Limited Loss'!$F$5:$P$124,AM$3,FALSE),0)</f>
        <v>0</v>
      </c>
      <c r="AN849" s="193">
        <f>+IFERROR(VLOOKUP($AF849,'Limited Loss'!$F$5:$P$124,AN$3,FALSE),0)</f>
        <v>0</v>
      </c>
      <c r="AO849" s="193">
        <f>+IFERROR(VLOOKUP($AF849,'Limited Loss'!$F$5:$P$124,AO$3,FALSE),0)</f>
        <v>0</v>
      </c>
      <c r="AP849" s="100">
        <f>+IFERROR(VLOOKUP($AF849,'Limited Loss'!$F$5:$P$124,AP$3,FALSE),0)</f>
        <v>0</v>
      </c>
      <c r="AQ849" s="353"/>
      <c r="AR849" s="331">
        <f t="shared" si="118"/>
        <v>802</v>
      </c>
      <c r="AS849" s="332">
        <f t="shared" si="118"/>
        <v>2018</v>
      </c>
      <c r="AT849" s="349">
        <f t="shared" si="115"/>
        <v>0</v>
      </c>
      <c r="AU849" s="349">
        <f t="shared" si="115"/>
        <v>0</v>
      </c>
      <c r="AV849" s="349">
        <f t="shared" si="115"/>
        <v>0</v>
      </c>
      <c r="AW849" s="349">
        <f t="shared" si="115"/>
        <v>0</v>
      </c>
      <c r="AX849" s="350">
        <f t="shared" si="115"/>
        <v>0</v>
      </c>
      <c r="AY849" s="349">
        <f t="shared" si="115"/>
        <v>0</v>
      </c>
      <c r="AZ849" s="349">
        <f t="shared" si="115"/>
        <v>0</v>
      </c>
      <c r="BA849" s="349">
        <f t="shared" si="115"/>
        <v>0</v>
      </c>
      <c r="BB849" s="349">
        <f t="shared" si="116"/>
        <v>0</v>
      </c>
      <c r="BC849" s="349">
        <f t="shared" si="116"/>
        <v>0</v>
      </c>
      <c r="BD849" s="350">
        <f t="shared" si="116"/>
        <v>3824.1840000000002</v>
      </c>
      <c r="BE849" s="349">
        <f t="shared" si="120"/>
        <v>0</v>
      </c>
      <c r="BF849" s="375">
        <f t="shared" si="121"/>
        <v>0</v>
      </c>
      <c r="BG849" s="334">
        <f t="shared" si="122"/>
        <v>3824.1840000000002</v>
      </c>
    </row>
    <row r="850" spans="1:59" x14ac:dyDescent="0.2">
      <c r="A850" s="326" t="str">
        <f t="shared" si="119"/>
        <v>8042014</v>
      </c>
      <c r="B850" s="331">
        <v>804</v>
      </c>
      <c r="C850" s="327">
        <v>2014</v>
      </c>
      <c r="D850" s="353">
        <f>+IFERROR(VLOOKUP($A850,Data_Loss!$A$2:$V$1180,6,FALSE),0)</f>
        <v>0</v>
      </c>
      <c r="E850" s="353">
        <f>+IFERROR(VLOOKUP($A850,Data_Loss!$A$2:$V$1180,7,FALSE),0)</f>
        <v>0</v>
      </c>
      <c r="F850" s="353">
        <f>+IFERROR(VLOOKUP($A850,Data_Loss!$A$2:$V$1180,8,FALSE),0)</f>
        <v>0</v>
      </c>
      <c r="G850" s="353">
        <f>+IFERROR(VLOOKUP($A850,Data_Loss!$A$2:$V$1180,9,FALSE),0)</f>
        <v>5</v>
      </c>
      <c r="H850" s="353">
        <f>+IFERROR(VLOOKUP($A850,Data_Loss!$A$2:$V$1180,10,FALSE),0)</f>
        <v>4</v>
      </c>
      <c r="I850" s="353">
        <f>+IFERROR(VLOOKUP($A850,Data_Loss!$A$2:$V$1300,12,FALSE),0)</f>
        <v>0</v>
      </c>
      <c r="J850" s="353">
        <f>+IFERROR(VLOOKUP($A850,Data_Loss!$A$2:$V$1300,13,FALSE),0)</f>
        <v>0</v>
      </c>
      <c r="K850" s="353">
        <f>+IFERROR(VLOOKUP($A850,Data_Loss!$A$2:$V$1300,14,FALSE),0)</f>
        <v>0</v>
      </c>
      <c r="L850" s="353">
        <f>+IFERROR(VLOOKUP($A850,Data_Loss!$A$2:$V$1300,15,FALSE),0)</f>
        <v>48470</v>
      </c>
      <c r="M850" s="353">
        <f>+IFERROR(VLOOKUP($A850,Data_Loss!$A$2:$V$1300,16,FALSE),0)</f>
        <v>9107</v>
      </c>
      <c r="N850" s="353">
        <f>+IFERROR(VLOOKUP($A850,Data_Loss!$A$2:$V$1300,17,FALSE),0)</f>
        <v>0</v>
      </c>
      <c r="O850" s="353">
        <f>+IFERROR(VLOOKUP($A850,Data_Loss!$A$2:$V$1300,18,FALSE),0)</f>
        <v>0</v>
      </c>
      <c r="P850" s="353">
        <f>+IFERROR(VLOOKUP($A850,Data_Loss!$A$2:$V$1300,19,FALSE),0)</f>
        <v>0</v>
      </c>
      <c r="Q850" s="353">
        <f>+IFERROR(VLOOKUP($A850,Data_Loss!$A$2:$V$1300,20,FALSE),0)</f>
        <v>94990</v>
      </c>
      <c r="R850" s="353">
        <f>+IFERROR(VLOOKUP($A850,Data_Loss!$A$2:$V$1300,21,FALSE),0)</f>
        <v>19082</v>
      </c>
      <c r="S850" s="353">
        <f>+IFERROR(VLOOKUP($A850,Data_Loss!$A$2:$V$1300,22,FALSE),0)</f>
        <v>38060</v>
      </c>
      <c r="T850" s="191">
        <f>+$I850*'10k &amp; MO'!C$3+$J850*'10k &amp; MO'!C$9+$K850*'10k &amp; MO'!C$15+$L850*'10k &amp; MO'!C$21+$M850*'10k &amp; MO'!C$27</f>
        <v>0</v>
      </c>
      <c r="U850" s="349">
        <f>+$I850*'10k &amp; MO'!D$3+$J850*'10k &amp; MO'!D$9+$K850*'10k &amp; MO'!D$15+$L850*'10k &amp; MO'!D$21+$M850*'10k &amp; MO'!D$27</f>
        <v>0</v>
      </c>
      <c r="V850" s="349">
        <f>+$I850*'10k &amp; MO'!E$3+$J850*'10k &amp; MO'!E$9+$K850*'10k &amp; MO'!E$15+$L850*'10k &amp; MO'!E$21+$M850*'10k &amp; MO'!E$27</f>
        <v>0</v>
      </c>
      <c r="W850" s="349">
        <f>+$I850*'10k &amp; MO'!F$3+$J850*'10k &amp; MO'!F$9+$K850*'10k &amp; MO'!F$15+$L850*'10k &amp; MO'!F$21+$M850*'10k &amp; MO'!F$27</f>
        <v>59569.630000000005</v>
      </c>
      <c r="X850" s="349">
        <f>+$I850*'10k &amp; MO'!G$3+$J850*'10k &amp; MO'!G$9+$K850*'10k &amp; MO'!G$15+$L850*'10k &amp; MO'!G$21+$M850*'10k &amp; MO'!G$27</f>
        <v>10309.124</v>
      </c>
      <c r="Y850" s="349">
        <f>+$N850*'10k &amp; MO'!H$3+$O850*'10k &amp; MO'!H$9+$P850*'10k &amp; MO'!H$15+$Q850*'10k &amp; MO'!H$21+$R850*'10k &amp; MO'!H$27</f>
        <v>0</v>
      </c>
      <c r="Z850" s="349">
        <f>+$N850*'10k &amp; MO'!I$3+$O850*'10k &amp; MO'!I$9+$P850*'10k &amp; MO'!I$15+$Q850*'10k &amp; MO'!I$21+$R850*'10k &amp; MO'!I$27</f>
        <v>0</v>
      </c>
      <c r="AA850" s="349">
        <f>+$N850*'10k &amp; MO'!J$3+$O850*'10k &amp; MO'!J$9+$P850*'10k &amp; MO'!J$15+$Q850*'10k &amp; MO'!J$21+$R850*'10k &amp; MO'!J$27</f>
        <v>0</v>
      </c>
      <c r="AB850" s="349">
        <f>+$N850*'10k &amp; MO'!K$3+$O850*'10k &amp; MO'!K$9+$P850*'10k &amp; MO'!K$15+$Q850*'10k &amp; MO'!K$21+$R850*'10k &amp; MO'!K$27</f>
        <v>133080.99</v>
      </c>
      <c r="AC850" s="349">
        <f>+$N850*'10k &amp; MO'!L$3+$O850*'10k &amp; MO'!L$9+$P850*'10k &amp; MO'!L$15+$Q850*'10k &amp; MO'!L$21+$R850*'10k &amp; MO'!L$27</f>
        <v>29424.444</v>
      </c>
      <c r="AD850" s="350">
        <f>+S850*'10k &amp; MO'!O$3</f>
        <v>40762.259999999995</v>
      </c>
      <c r="AF850" s="192" t="str">
        <f t="shared" si="117"/>
        <v>8042014</v>
      </c>
      <c r="AG850" s="192">
        <f>+IFERROR(VLOOKUP($AF850,'Limited Loss'!$F$5:$P$124,AG$3,FALSE),0)</f>
        <v>0</v>
      </c>
      <c r="AH850" s="193">
        <f>+IFERROR(VLOOKUP($AF850,'Limited Loss'!$F$5:$P$124,AH$3,FALSE),0)</f>
        <v>0</v>
      </c>
      <c r="AI850" s="193">
        <f>+IFERROR(VLOOKUP($AF850,'Limited Loss'!$F$5:$P$124,AI$3,FALSE),0)</f>
        <v>0</v>
      </c>
      <c r="AJ850" s="193">
        <f>+IFERROR(VLOOKUP($AF850,'Limited Loss'!$F$5:$P$124,AJ$3,FALSE),0)</f>
        <v>0</v>
      </c>
      <c r="AK850" s="100">
        <f>+IFERROR(VLOOKUP($AF850,'Limited Loss'!$F$5:$P$124,AK$3,FALSE),0)</f>
        <v>0</v>
      </c>
      <c r="AL850" s="193">
        <f>+IFERROR(VLOOKUP($AF850,'Limited Loss'!$F$5:$P$124,AL$3,FALSE),0)</f>
        <v>0</v>
      </c>
      <c r="AM850" s="193">
        <f>+IFERROR(VLOOKUP($AF850,'Limited Loss'!$F$5:$P$124,AM$3,FALSE),0)</f>
        <v>0</v>
      </c>
      <c r="AN850" s="193">
        <f>+IFERROR(VLOOKUP($AF850,'Limited Loss'!$F$5:$P$124,AN$3,FALSE),0)</f>
        <v>0</v>
      </c>
      <c r="AO850" s="193">
        <f>+IFERROR(VLOOKUP($AF850,'Limited Loss'!$F$5:$P$124,AO$3,FALSE),0)</f>
        <v>0</v>
      </c>
      <c r="AP850" s="100">
        <f>+IFERROR(VLOOKUP($AF850,'Limited Loss'!$F$5:$P$124,AP$3,FALSE),0)</f>
        <v>0</v>
      </c>
      <c r="AQ850" s="353"/>
      <c r="AR850" s="331">
        <f t="shared" si="118"/>
        <v>804</v>
      </c>
      <c r="AS850" s="332">
        <f t="shared" si="118"/>
        <v>2014</v>
      </c>
      <c r="AT850" s="349">
        <f t="shared" si="115"/>
        <v>0</v>
      </c>
      <c r="AU850" s="349">
        <f t="shared" si="115"/>
        <v>0</v>
      </c>
      <c r="AV850" s="349">
        <f t="shared" si="115"/>
        <v>0</v>
      </c>
      <c r="AW850" s="349">
        <f t="shared" si="115"/>
        <v>59569.630000000005</v>
      </c>
      <c r="AX850" s="350">
        <f t="shared" si="115"/>
        <v>10309.124</v>
      </c>
      <c r="AY850" s="349">
        <f t="shared" si="115"/>
        <v>0</v>
      </c>
      <c r="AZ850" s="349">
        <f t="shared" si="115"/>
        <v>0</v>
      </c>
      <c r="BA850" s="349">
        <f t="shared" si="115"/>
        <v>0</v>
      </c>
      <c r="BB850" s="349">
        <f t="shared" si="116"/>
        <v>133080.99</v>
      </c>
      <c r="BC850" s="349">
        <f t="shared" si="116"/>
        <v>29424.444</v>
      </c>
      <c r="BD850" s="350">
        <f t="shared" si="116"/>
        <v>40762.259999999995</v>
      </c>
      <c r="BE850" s="349">
        <f t="shared" si="120"/>
        <v>0</v>
      </c>
      <c r="BF850" s="375">
        <f t="shared" si="121"/>
        <v>232384.18799999999</v>
      </c>
      <c r="BG850" s="334">
        <f t="shared" si="122"/>
        <v>40762.259999999995</v>
      </c>
    </row>
    <row r="851" spans="1:59" x14ac:dyDescent="0.2">
      <c r="A851" s="326" t="str">
        <f t="shared" si="119"/>
        <v>8042015</v>
      </c>
      <c r="B851" s="331">
        <v>804</v>
      </c>
      <c r="C851" s="327">
        <v>2015</v>
      </c>
      <c r="D851" s="353">
        <f>+IFERROR(VLOOKUP($A851,Data_Loss!$A$2:$V$1180,6,FALSE),0)</f>
        <v>0</v>
      </c>
      <c r="E851" s="353">
        <f>+IFERROR(VLOOKUP($A851,Data_Loss!$A$2:$V$1180,7,FALSE),0)</f>
        <v>0</v>
      </c>
      <c r="F851" s="353">
        <f>+IFERROR(VLOOKUP($A851,Data_Loss!$A$2:$V$1180,8,FALSE),0)</f>
        <v>0</v>
      </c>
      <c r="G851" s="353">
        <f>+IFERROR(VLOOKUP($A851,Data_Loss!$A$2:$V$1180,9,FALSE),0)</f>
        <v>8</v>
      </c>
      <c r="H851" s="353">
        <f>+IFERROR(VLOOKUP($A851,Data_Loss!$A$2:$V$1180,10,FALSE),0)</f>
        <v>9</v>
      </c>
      <c r="I851" s="353">
        <f>+IFERROR(VLOOKUP($A851,Data_Loss!$A$2:$V$1300,12,FALSE),0)</f>
        <v>0</v>
      </c>
      <c r="J851" s="353">
        <f>+IFERROR(VLOOKUP($A851,Data_Loss!$A$2:$V$1300,13,FALSE),0)</f>
        <v>0</v>
      </c>
      <c r="K851" s="353">
        <f>+IFERROR(VLOOKUP($A851,Data_Loss!$A$2:$V$1300,14,FALSE),0)</f>
        <v>0</v>
      </c>
      <c r="L851" s="353">
        <f>+IFERROR(VLOOKUP($A851,Data_Loss!$A$2:$V$1300,15,FALSE),0)</f>
        <v>84337</v>
      </c>
      <c r="M851" s="353">
        <f>+IFERROR(VLOOKUP($A851,Data_Loss!$A$2:$V$1300,16,FALSE),0)</f>
        <v>206349</v>
      </c>
      <c r="N851" s="353">
        <f>+IFERROR(VLOOKUP($A851,Data_Loss!$A$2:$V$1300,17,FALSE),0)</f>
        <v>0</v>
      </c>
      <c r="O851" s="353">
        <f>+IFERROR(VLOOKUP($A851,Data_Loss!$A$2:$V$1300,18,FALSE),0)</f>
        <v>0</v>
      </c>
      <c r="P851" s="353">
        <f>+IFERROR(VLOOKUP($A851,Data_Loss!$A$2:$V$1300,19,FALSE),0)</f>
        <v>0</v>
      </c>
      <c r="Q851" s="353">
        <f>+IFERROR(VLOOKUP($A851,Data_Loss!$A$2:$V$1300,20,FALSE),0)</f>
        <v>71156</v>
      </c>
      <c r="R851" s="353">
        <f>+IFERROR(VLOOKUP($A851,Data_Loss!$A$2:$V$1300,21,FALSE),0)</f>
        <v>291102</v>
      </c>
      <c r="S851" s="353">
        <f>+IFERROR(VLOOKUP($A851,Data_Loss!$A$2:$V$1300,22,FALSE),0)</f>
        <v>48541</v>
      </c>
      <c r="T851" s="191">
        <f>+$I851*'10k &amp; MO'!C$4+$J851*'10k &amp; MO'!C$10+$K851*'10k &amp; MO'!C$16+$L851*'10k &amp; MO'!C$22+$M851*'10k &amp; MO'!C$28</f>
        <v>0</v>
      </c>
      <c r="U851" s="349">
        <f>+$I851*'10k &amp; MO'!D$4+$J851*'10k &amp; MO'!D$10+$K851*'10k &amp; MO'!D$16+$L851*'10k &amp; MO'!D$22+$M851*'10k &amp; MO'!D$28</f>
        <v>0</v>
      </c>
      <c r="V851" s="349">
        <f>+$I851*'10k &amp; MO'!E$4+$J851*'10k &amp; MO'!E$10+$K851*'10k &amp; MO'!E$16+$L851*'10k &amp; MO'!E$22+$M851*'10k &amp; MO'!E$28</f>
        <v>19577.585500000001</v>
      </c>
      <c r="W851" s="349">
        <f>+$I851*'10k &amp; MO'!F$4+$J851*'10k &amp; MO'!F$10+$K851*'10k &amp; MO'!F$16+$L851*'10k &amp; MO'!F$22+$M851*'10k &amp; MO'!F$28</f>
        <v>96872.551599999992</v>
      </c>
      <c r="X851" s="349">
        <f>+$I851*'10k &amp; MO'!G$4+$J851*'10k &amp; MO'!G$10+$K851*'10k &amp; MO'!G$16+$L851*'10k &amp; MO'!G$22+$M851*'10k &amp; MO'!G$28</f>
        <v>239074.36190000002</v>
      </c>
      <c r="Y851" s="349">
        <f>+$N851*'10k &amp; MO'!H$4+$O851*'10k &amp; MO'!H$10+$P851*'10k &amp; MO'!H$16+$Q851*'10k &amp; MO'!H$22+$R851*'10k &amp; MO'!H$28</f>
        <v>0</v>
      </c>
      <c r="Z851" s="349">
        <f>+$N851*'10k &amp; MO'!I$4+$O851*'10k &amp; MO'!I$10+$P851*'10k &amp; MO'!I$16+$Q851*'10k &amp; MO'!I$22+$R851*'10k &amp; MO'!I$28</f>
        <v>0</v>
      </c>
      <c r="AA851" s="349">
        <f>+$N851*'10k &amp; MO'!J$4+$O851*'10k &amp; MO'!J$10+$P851*'10k &amp; MO'!J$16+$Q851*'10k &amp; MO'!J$22+$R851*'10k &amp; MO'!J$28</f>
        <v>21557.941999999999</v>
      </c>
      <c r="AB851" s="349">
        <f>+$N851*'10k &amp; MO'!K$4+$O851*'10k &amp; MO'!K$10+$P851*'10k &amp; MO'!K$16+$Q851*'10k &amp; MO'!K$22+$R851*'10k &amp; MO'!K$28</f>
        <v>121001.13499999999</v>
      </c>
      <c r="AC851" s="349">
        <f>+$N851*'10k &amp; MO'!L$4+$O851*'10k &amp; MO'!L$10+$P851*'10k &amp; MO'!L$16+$Q851*'10k &amp; MO'!L$22+$R851*'10k &amp; MO'!L$28</f>
        <v>428835.24080000003</v>
      </c>
      <c r="AD851" s="350">
        <f>+S851*'10k &amp; MO'!O$4</f>
        <v>58831.691999999995</v>
      </c>
      <c r="AF851" s="192" t="str">
        <f t="shared" si="117"/>
        <v>8042015</v>
      </c>
      <c r="AG851" s="192">
        <f>+IFERROR(VLOOKUP($AF851,'Limited Loss'!$F$5:$P$124,AG$3,FALSE),0)</f>
        <v>0</v>
      </c>
      <c r="AH851" s="193">
        <f>+IFERROR(VLOOKUP($AF851,'Limited Loss'!$F$5:$P$124,AH$3,FALSE),0)</f>
        <v>0</v>
      </c>
      <c r="AI851" s="193">
        <f>+IFERROR(VLOOKUP($AF851,'Limited Loss'!$F$5:$P$124,AI$3,FALSE),0)</f>
        <v>0</v>
      </c>
      <c r="AJ851" s="193">
        <f>+IFERROR(VLOOKUP($AF851,'Limited Loss'!$F$5:$P$124,AJ$3,FALSE),0)</f>
        <v>0</v>
      </c>
      <c r="AK851" s="100">
        <f>+IFERROR(VLOOKUP($AF851,'Limited Loss'!$F$5:$P$124,AK$3,FALSE),0)</f>
        <v>0</v>
      </c>
      <c r="AL851" s="193">
        <f>+IFERROR(VLOOKUP($AF851,'Limited Loss'!$F$5:$P$124,AL$3,FALSE),0)</f>
        <v>0</v>
      </c>
      <c r="AM851" s="193">
        <f>+IFERROR(VLOOKUP($AF851,'Limited Loss'!$F$5:$P$124,AM$3,FALSE),0)</f>
        <v>0</v>
      </c>
      <c r="AN851" s="193">
        <f>+IFERROR(VLOOKUP($AF851,'Limited Loss'!$F$5:$P$124,AN$3,FALSE),0)</f>
        <v>0</v>
      </c>
      <c r="AO851" s="193">
        <f>+IFERROR(VLOOKUP($AF851,'Limited Loss'!$F$5:$P$124,AO$3,FALSE),0)</f>
        <v>0</v>
      </c>
      <c r="AP851" s="100">
        <f>+IFERROR(VLOOKUP($AF851,'Limited Loss'!$F$5:$P$124,AP$3,FALSE),0)</f>
        <v>0</v>
      </c>
      <c r="AQ851" s="353"/>
      <c r="AR851" s="331">
        <f t="shared" si="118"/>
        <v>804</v>
      </c>
      <c r="AS851" s="332">
        <f t="shared" si="118"/>
        <v>2015</v>
      </c>
      <c r="AT851" s="349">
        <f t="shared" si="115"/>
        <v>0</v>
      </c>
      <c r="AU851" s="349">
        <f t="shared" si="115"/>
        <v>0</v>
      </c>
      <c r="AV851" s="349">
        <f t="shared" si="115"/>
        <v>19577.585500000001</v>
      </c>
      <c r="AW851" s="349">
        <f t="shared" si="115"/>
        <v>96872.551599999992</v>
      </c>
      <c r="AX851" s="350">
        <f t="shared" si="115"/>
        <v>239074.36190000002</v>
      </c>
      <c r="AY851" s="349">
        <f t="shared" si="115"/>
        <v>0</v>
      </c>
      <c r="AZ851" s="349">
        <f t="shared" si="115"/>
        <v>0</v>
      </c>
      <c r="BA851" s="349">
        <f t="shared" si="115"/>
        <v>21557.941999999999</v>
      </c>
      <c r="BB851" s="349">
        <f t="shared" si="116"/>
        <v>121001.13499999999</v>
      </c>
      <c r="BC851" s="349">
        <f t="shared" si="116"/>
        <v>428835.24080000003</v>
      </c>
      <c r="BD851" s="350">
        <f t="shared" si="116"/>
        <v>58831.691999999995</v>
      </c>
      <c r="BE851" s="349">
        <f t="shared" si="120"/>
        <v>41135.527499999997</v>
      </c>
      <c r="BF851" s="375">
        <f t="shared" si="121"/>
        <v>885783.28930000006</v>
      </c>
      <c r="BG851" s="334">
        <f t="shared" si="122"/>
        <v>58831.691999999995</v>
      </c>
    </row>
    <row r="852" spans="1:59" x14ac:dyDescent="0.2">
      <c r="A852" s="326" t="str">
        <f t="shared" si="119"/>
        <v>8042016</v>
      </c>
      <c r="B852" s="331">
        <v>804</v>
      </c>
      <c r="C852" s="327">
        <v>2016</v>
      </c>
      <c r="D852" s="353">
        <f>+IFERROR(VLOOKUP($A852,Data_Loss!$A$2:$V$1180,6,FALSE),0)</f>
        <v>0</v>
      </c>
      <c r="E852" s="353">
        <f>+IFERROR(VLOOKUP($A852,Data_Loss!$A$2:$V$1180,7,FALSE),0)</f>
        <v>0</v>
      </c>
      <c r="F852" s="353">
        <f>+IFERROR(VLOOKUP($A852,Data_Loss!$A$2:$V$1180,8,FALSE),0)</f>
        <v>2</v>
      </c>
      <c r="G852" s="353">
        <f>+IFERROR(VLOOKUP($A852,Data_Loss!$A$2:$V$1180,9,FALSE),0)</f>
        <v>5</v>
      </c>
      <c r="H852" s="353">
        <f>+IFERROR(VLOOKUP($A852,Data_Loss!$A$2:$V$1180,10,FALSE),0)</f>
        <v>3</v>
      </c>
      <c r="I852" s="353">
        <f>+IFERROR(VLOOKUP($A852,Data_Loss!$A$2:$V$1300,12,FALSE),0)</f>
        <v>0</v>
      </c>
      <c r="J852" s="353">
        <f>+IFERROR(VLOOKUP($A852,Data_Loss!$A$2:$V$1300,13,FALSE),0)</f>
        <v>0</v>
      </c>
      <c r="K852" s="353">
        <f>+IFERROR(VLOOKUP($A852,Data_Loss!$A$2:$V$1300,14,FALSE),0)</f>
        <v>261697</v>
      </c>
      <c r="L852" s="353">
        <f>+IFERROR(VLOOKUP($A852,Data_Loss!$A$2:$V$1300,15,FALSE),0)</f>
        <v>78622</v>
      </c>
      <c r="M852" s="353">
        <f>+IFERROR(VLOOKUP($A852,Data_Loss!$A$2:$V$1300,16,FALSE),0)</f>
        <v>14670</v>
      </c>
      <c r="N852" s="353">
        <f>+IFERROR(VLOOKUP($A852,Data_Loss!$A$2:$V$1300,17,FALSE),0)</f>
        <v>0</v>
      </c>
      <c r="O852" s="353">
        <f>+IFERROR(VLOOKUP($A852,Data_Loss!$A$2:$V$1300,18,FALSE),0)</f>
        <v>0</v>
      </c>
      <c r="P852" s="353">
        <f>+IFERROR(VLOOKUP($A852,Data_Loss!$A$2:$V$1300,19,FALSE),0)</f>
        <v>391218</v>
      </c>
      <c r="Q852" s="353">
        <f>+IFERROR(VLOOKUP($A852,Data_Loss!$A$2:$V$1300,20,FALSE),0)</f>
        <v>89886</v>
      </c>
      <c r="R852" s="353">
        <f>+IFERROR(VLOOKUP($A852,Data_Loss!$A$2:$V$1300,21,FALSE),0)</f>
        <v>6002</v>
      </c>
      <c r="S852" s="353">
        <f>+IFERROR(VLOOKUP($A852,Data_Loss!$A$2:$V$1300,22,FALSE),0)</f>
        <v>26981</v>
      </c>
      <c r="T852" s="191">
        <f>+$I852*'10k &amp; MO'!C$5+$J852*'10k &amp; MO'!C$11+$K852*'10k &amp; MO'!C$17+$L852*'10k &amp; MO'!C$23+$M852*'10k &amp; MO'!C$29</f>
        <v>0</v>
      </c>
      <c r="U852" s="349">
        <f>+$I852*'10k &amp; MO'!D$5+$J852*'10k &amp; MO'!D$11+$K852*'10k &amp; MO'!D$17+$L852*'10k &amp; MO'!D$23+$M852*'10k &amp; MO'!D$29</f>
        <v>1544.0122999999999</v>
      </c>
      <c r="V852" s="349">
        <f>+$I852*'10k &amp; MO'!E$5+$J852*'10k &amp; MO'!E$11+$K852*'10k &amp; MO'!E$17+$L852*'10k &amp; MO'!E$23+$M852*'10k &amp; MO'!E$29</f>
        <v>436317.31889999995</v>
      </c>
      <c r="W852" s="349">
        <f>+$I852*'10k &amp; MO'!F$5+$J852*'10k &amp; MO'!F$11+$K852*'10k &amp; MO'!F$17+$L852*'10k &amp; MO'!F$23+$M852*'10k &amp; MO'!F$29</f>
        <v>93867.128800000006</v>
      </c>
      <c r="X852" s="349">
        <f>+$I852*'10k &amp; MO'!G$5+$J852*'10k &amp; MO'!G$11+$K852*'10k &amp; MO'!G$17+$L852*'10k &amp; MO'!G$23+$M852*'10k &amp; MO'!G$29</f>
        <v>20183.3999</v>
      </c>
      <c r="Y852" s="349">
        <f>+$N852*'10k &amp; MO'!H$5+$O852*'10k &amp; MO'!H$11+$P852*'10k &amp; MO'!H$17+$Q852*'10k &amp; MO'!H$23+$R852*'10k &amp; MO'!H$29</f>
        <v>0</v>
      </c>
      <c r="Z852" s="349">
        <f>+$N852*'10k &amp; MO'!I$5+$O852*'10k &amp; MO'!I$11+$P852*'10k &amp; MO'!I$17+$Q852*'10k &amp; MO'!I$23+$R852*'10k &amp; MO'!I$29</f>
        <v>1291.0193999999999</v>
      </c>
      <c r="AA852" s="349">
        <f>+$N852*'10k &amp; MO'!J$5+$O852*'10k &amp; MO'!J$11+$P852*'10k &amp; MO'!J$17+$Q852*'10k &amp; MO'!J$23+$R852*'10k &amp; MO'!J$29</f>
        <v>776409.022</v>
      </c>
      <c r="AB852" s="349">
        <f>+$N852*'10k &amp; MO'!K$5+$O852*'10k &amp; MO'!K$11+$P852*'10k &amp; MO'!K$17+$Q852*'10k &amp; MO'!K$23+$R852*'10k &amp; MO'!K$29</f>
        <v>176481.82020000002</v>
      </c>
      <c r="AC852" s="349">
        <f>+$N852*'10k &amp; MO'!L$5+$O852*'10k &amp; MO'!L$11+$P852*'10k &amp; MO'!L$17+$Q852*'10k &amp; MO'!L$23+$R852*'10k &amp; MO'!L$29</f>
        <v>21185.102400000003</v>
      </c>
      <c r="AD852" s="350">
        <f>+S852*'10k &amp; MO'!O$5</f>
        <v>36370.387999999999</v>
      </c>
      <c r="AF852" s="192" t="str">
        <f t="shared" si="117"/>
        <v>8042016</v>
      </c>
      <c r="AG852" s="192">
        <f>+IFERROR(VLOOKUP($AF852,'Limited Loss'!$F$5:$P$124,AG$3,FALSE),0)</f>
        <v>0</v>
      </c>
      <c r="AH852" s="193">
        <f>+IFERROR(VLOOKUP($AF852,'Limited Loss'!$F$5:$P$124,AH$3,FALSE),0)</f>
        <v>0</v>
      </c>
      <c r="AI852" s="193">
        <f>+IFERROR(VLOOKUP($AF852,'Limited Loss'!$F$5:$P$124,AI$3,FALSE),0)</f>
        <v>0</v>
      </c>
      <c r="AJ852" s="193">
        <f>+IFERROR(VLOOKUP($AF852,'Limited Loss'!$F$5:$P$124,AJ$3,FALSE),0)</f>
        <v>0</v>
      </c>
      <c r="AK852" s="100">
        <f>+IFERROR(VLOOKUP($AF852,'Limited Loss'!$F$5:$P$124,AK$3,FALSE),0)</f>
        <v>0</v>
      </c>
      <c r="AL852" s="193">
        <f>+IFERROR(VLOOKUP($AF852,'Limited Loss'!$F$5:$P$124,AL$3,FALSE),0)</f>
        <v>0</v>
      </c>
      <c r="AM852" s="193">
        <f>+IFERROR(VLOOKUP($AF852,'Limited Loss'!$F$5:$P$124,AM$3,FALSE),0)</f>
        <v>0</v>
      </c>
      <c r="AN852" s="193">
        <f>+IFERROR(VLOOKUP($AF852,'Limited Loss'!$F$5:$P$124,AN$3,FALSE),0)</f>
        <v>0</v>
      </c>
      <c r="AO852" s="193">
        <f>+IFERROR(VLOOKUP($AF852,'Limited Loss'!$F$5:$P$124,AO$3,FALSE),0)</f>
        <v>0</v>
      </c>
      <c r="AP852" s="100">
        <f>+IFERROR(VLOOKUP($AF852,'Limited Loss'!$F$5:$P$124,AP$3,FALSE),0)</f>
        <v>0</v>
      </c>
      <c r="AQ852" s="353"/>
      <c r="AR852" s="331">
        <f t="shared" si="118"/>
        <v>804</v>
      </c>
      <c r="AS852" s="332">
        <f t="shared" si="118"/>
        <v>2016</v>
      </c>
      <c r="AT852" s="349">
        <f t="shared" si="115"/>
        <v>0</v>
      </c>
      <c r="AU852" s="349">
        <f t="shared" si="115"/>
        <v>1544.0122999999999</v>
      </c>
      <c r="AV852" s="349">
        <f t="shared" si="115"/>
        <v>436317.31889999995</v>
      </c>
      <c r="AW852" s="349">
        <f t="shared" si="115"/>
        <v>93867.128800000006</v>
      </c>
      <c r="AX852" s="350">
        <f t="shared" si="115"/>
        <v>20183.3999</v>
      </c>
      <c r="AY852" s="349">
        <f t="shared" si="115"/>
        <v>0</v>
      </c>
      <c r="AZ852" s="349">
        <f t="shared" si="115"/>
        <v>1291.0193999999999</v>
      </c>
      <c r="BA852" s="349">
        <f t="shared" si="115"/>
        <v>776409.022</v>
      </c>
      <c r="BB852" s="349">
        <f t="shared" si="116"/>
        <v>176481.82020000002</v>
      </c>
      <c r="BC852" s="349">
        <f t="shared" si="116"/>
        <v>21185.102400000003</v>
      </c>
      <c r="BD852" s="350">
        <f t="shared" si="116"/>
        <v>36370.387999999999</v>
      </c>
      <c r="BE852" s="349">
        <f t="shared" si="120"/>
        <v>1215561.3725999999</v>
      </c>
      <c r="BF852" s="375">
        <f t="shared" si="121"/>
        <v>311717.45130000007</v>
      </c>
      <c r="BG852" s="334">
        <f t="shared" si="122"/>
        <v>36370.387999999999</v>
      </c>
    </row>
    <row r="853" spans="1:59" x14ac:dyDescent="0.2">
      <c r="A853" s="326" t="str">
        <f t="shared" si="119"/>
        <v>8042017</v>
      </c>
      <c r="B853" s="331">
        <v>804</v>
      </c>
      <c r="C853" s="327">
        <v>2017</v>
      </c>
      <c r="D853" s="353">
        <f>+IFERROR(VLOOKUP($A853,Data_Loss!$A$2:$V$1180,6,FALSE),0)</f>
        <v>1</v>
      </c>
      <c r="E853" s="353">
        <f>+IFERROR(VLOOKUP($A853,Data_Loss!$A$2:$V$1180,7,FALSE),0)</f>
        <v>0</v>
      </c>
      <c r="F853" s="353">
        <f>+IFERROR(VLOOKUP($A853,Data_Loss!$A$2:$V$1180,8,FALSE),0)</f>
        <v>0</v>
      </c>
      <c r="G853" s="353">
        <f>+IFERROR(VLOOKUP($A853,Data_Loss!$A$2:$V$1180,9,FALSE),0)</f>
        <v>8</v>
      </c>
      <c r="H853" s="353">
        <f>+IFERROR(VLOOKUP($A853,Data_Loss!$A$2:$V$1180,10,FALSE),0)</f>
        <v>3</v>
      </c>
      <c r="I853" s="353">
        <f>+IFERROR(VLOOKUP($A853,Data_Loss!$A$2:$V$1300,12,FALSE),0)</f>
        <v>199595</v>
      </c>
      <c r="J853" s="353">
        <f>+IFERROR(VLOOKUP($A853,Data_Loss!$A$2:$V$1300,13,FALSE),0)</f>
        <v>0</v>
      </c>
      <c r="K853" s="353">
        <f>+IFERROR(VLOOKUP($A853,Data_Loss!$A$2:$V$1300,14,FALSE),0)</f>
        <v>0</v>
      </c>
      <c r="L853" s="353">
        <f>+IFERROR(VLOOKUP($A853,Data_Loss!$A$2:$V$1300,15,FALSE),0)</f>
        <v>178377</v>
      </c>
      <c r="M853" s="353">
        <f>+IFERROR(VLOOKUP($A853,Data_Loss!$A$2:$V$1300,16,FALSE),0)</f>
        <v>29276</v>
      </c>
      <c r="N853" s="353">
        <f>+IFERROR(VLOOKUP($A853,Data_Loss!$A$2:$V$1300,17,FALSE),0)</f>
        <v>4168</v>
      </c>
      <c r="O853" s="353">
        <f>+IFERROR(VLOOKUP($A853,Data_Loss!$A$2:$V$1300,18,FALSE),0)</f>
        <v>0</v>
      </c>
      <c r="P853" s="353">
        <f>+IFERROR(VLOOKUP($A853,Data_Loss!$A$2:$V$1300,19,FALSE),0)</f>
        <v>0</v>
      </c>
      <c r="Q853" s="353">
        <f>+IFERROR(VLOOKUP($A853,Data_Loss!$A$2:$V$1300,20,FALSE),0)</f>
        <v>195464</v>
      </c>
      <c r="R853" s="353">
        <f>+IFERROR(VLOOKUP($A853,Data_Loss!$A$2:$V$1300,21,FALSE),0)</f>
        <v>43086</v>
      </c>
      <c r="S853" s="353">
        <f>+IFERROR(VLOOKUP($A853,Data_Loss!$A$2:$V$1300,22,FALSE),0)</f>
        <v>18482</v>
      </c>
      <c r="T853" s="191">
        <f>+$I853*'10k &amp; MO'!C$6+$J853*'10k &amp; MO'!C$12+$K853*'10k &amp; MO'!C$18+$L853*'10k &amp; MO'!C$24+$M853*'10k &amp; MO'!C$30</f>
        <v>275301.3835</v>
      </c>
      <c r="U853" s="349">
        <f>+$I853*'10k &amp; MO'!D$6+$J853*'10k &amp; MO'!D$12+$K853*'10k &amp; MO'!D$18+$L853*'10k &amp; MO'!D$24+$M853*'10k &amp; MO'!D$30</f>
        <v>400.94010000000003</v>
      </c>
      <c r="V853" s="349">
        <f>+$I853*'10k &amp; MO'!E$6+$J853*'10k &amp; MO'!E$12+$K853*'10k &amp; MO'!E$18+$L853*'10k &amp; MO'!E$24+$M853*'10k &amp; MO'!E$30</f>
        <v>168133.20730000001</v>
      </c>
      <c r="W853" s="349">
        <f>+$I853*'10k &amp; MO'!F$6+$J853*'10k &amp; MO'!F$12+$K853*'10k &amp; MO'!F$18+$L853*'10k &amp; MO'!F$24+$M853*'10k &amp; MO'!F$30</f>
        <v>165611.74239999999</v>
      </c>
      <c r="X853" s="349">
        <f>+$I853*'10k &amp; MO'!G$6+$J853*'10k &amp; MO'!G$12+$K853*'10k &amp; MO'!G$18+$L853*'10k &amp; MO'!G$24+$M853*'10k &amp; MO'!G$30</f>
        <v>45469.331200000001</v>
      </c>
      <c r="Y853" s="349">
        <f>+$N853*'10k &amp; MO'!H$6+$O853*'10k &amp; MO'!H$12+$P853*'10k &amp; MO'!H$18+$Q853*'10k &amp; MO'!H$24+$R853*'10k &amp; MO'!H$30</f>
        <v>9226.7015999999985</v>
      </c>
      <c r="Z853" s="349">
        <f>+$N853*'10k &amp; MO'!I$6+$O853*'10k &amp; MO'!I$12+$P853*'10k &amp; MO'!I$18+$Q853*'10k &amp; MO'!I$24+$R853*'10k &amp; MO'!I$30</f>
        <v>149.75060000000002</v>
      </c>
      <c r="AA853" s="349">
        <f>+$N853*'10k &amp; MO'!J$6+$O853*'10k &amp; MO'!J$12+$P853*'10k &amp; MO'!J$18+$Q853*'10k &amp; MO'!J$24+$R853*'10k &amp; MO'!J$30</f>
        <v>219708.41039999999</v>
      </c>
      <c r="AB853" s="349">
        <f>+$N853*'10k &amp; MO'!K$6+$O853*'10k &amp; MO'!K$12+$P853*'10k &amp; MO'!K$18+$Q853*'10k &amp; MO'!K$24+$R853*'10k &amp; MO'!K$30</f>
        <v>255405.84200000003</v>
      </c>
      <c r="AC853" s="349">
        <f>+$N853*'10k &amp; MO'!L$6+$O853*'10k &amp; MO'!L$12+$P853*'10k &amp; MO'!L$18+$Q853*'10k &amp; MO'!L$24+$R853*'10k &amp; MO'!L$30</f>
        <v>83903.121800000008</v>
      </c>
      <c r="AD853" s="350">
        <f>+S853*'10k &amp; MO'!O$6</f>
        <v>24876.772000000001</v>
      </c>
      <c r="AF853" s="192" t="str">
        <f t="shared" si="117"/>
        <v>8042017</v>
      </c>
      <c r="AG853" s="192">
        <f>+IFERROR(VLOOKUP($AF853,'Limited Loss'!$F$5:$P$124,AG$3,FALSE),0)</f>
        <v>0</v>
      </c>
      <c r="AH853" s="193">
        <f>+IFERROR(VLOOKUP($AF853,'Limited Loss'!$F$5:$P$124,AH$3,FALSE),0)</f>
        <v>0</v>
      </c>
      <c r="AI853" s="193">
        <f>+IFERROR(VLOOKUP($AF853,'Limited Loss'!$F$5:$P$124,AI$3,FALSE),0)</f>
        <v>0</v>
      </c>
      <c r="AJ853" s="193">
        <f>+IFERROR(VLOOKUP($AF853,'Limited Loss'!$F$5:$P$124,AJ$3,FALSE),0)</f>
        <v>0</v>
      </c>
      <c r="AK853" s="100">
        <f>+IFERROR(VLOOKUP($AF853,'Limited Loss'!$F$5:$P$124,AK$3,FALSE),0)</f>
        <v>0</v>
      </c>
      <c r="AL853" s="193">
        <f>+IFERROR(VLOOKUP($AF853,'Limited Loss'!$F$5:$P$124,AL$3,FALSE),0)</f>
        <v>0</v>
      </c>
      <c r="AM853" s="193">
        <f>+IFERROR(VLOOKUP($AF853,'Limited Loss'!$F$5:$P$124,AM$3,FALSE),0)</f>
        <v>0</v>
      </c>
      <c r="AN853" s="193">
        <f>+IFERROR(VLOOKUP($AF853,'Limited Loss'!$F$5:$P$124,AN$3,FALSE),0)</f>
        <v>0</v>
      </c>
      <c r="AO853" s="193">
        <f>+IFERROR(VLOOKUP($AF853,'Limited Loss'!$F$5:$P$124,AO$3,FALSE),0)</f>
        <v>0</v>
      </c>
      <c r="AP853" s="100">
        <f>+IFERROR(VLOOKUP($AF853,'Limited Loss'!$F$5:$P$124,AP$3,FALSE),0)</f>
        <v>0</v>
      </c>
      <c r="AQ853" s="353"/>
      <c r="AR853" s="331">
        <f t="shared" si="118"/>
        <v>804</v>
      </c>
      <c r="AS853" s="332">
        <f t="shared" si="118"/>
        <v>2017</v>
      </c>
      <c r="AT853" s="349">
        <f t="shared" si="115"/>
        <v>275301.3835</v>
      </c>
      <c r="AU853" s="349">
        <f t="shared" si="115"/>
        <v>400.94010000000003</v>
      </c>
      <c r="AV853" s="349">
        <f t="shared" si="115"/>
        <v>168133.20730000001</v>
      </c>
      <c r="AW853" s="349">
        <f t="shared" si="115"/>
        <v>165611.74239999999</v>
      </c>
      <c r="AX853" s="350">
        <f t="shared" si="115"/>
        <v>45469.331200000001</v>
      </c>
      <c r="AY853" s="349">
        <f t="shared" si="115"/>
        <v>9226.7015999999985</v>
      </c>
      <c r="AZ853" s="349">
        <f t="shared" si="115"/>
        <v>149.75060000000002</v>
      </c>
      <c r="BA853" s="349">
        <f t="shared" si="115"/>
        <v>219708.41039999999</v>
      </c>
      <c r="BB853" s="349">
        <f t="shared" si="116"/>
        <v>255405.84200000003</v>
      </c>
      <c r="BC853" s="349">
        <f t="shared" si="116"/>
        <v>83903.121800000008</v>
      </c>
      <c r="BD853" s="350">
        <f t="shared" si="116"/>
        <v>24876.772000000001</v>
      </c>
      <c r="BE853" s="349">
        <f t="shared" si="120"/>
        <v>672920.39350000001</v>
      </c>
      <c r="BF853" s="375">
        <f t="shared" si="121"/>
        <v>550390.03740000003</v>
      </c>
      <c r="BG853" s="334">
        <f t="shared" si="122"/>
        <v>24876.772000000001</v>
      </c>
    </row>
    <row r="854" spans="1:59" x14ac:dyDescent="0.2">
      <c r="A854" s="326" t="str">
        <f t="shared" si="119"/>
        <v>8042018</v>
      </c>
      <c r="B854" s="331">
        <v>804</v>
      </c>
      <c r="C854" s="327">
        <v>2018</v>
      </c>
      <c r="D854" s="353">
        <f>+IFERROR(VLOOKUP($A854,Data_Loss!$A$2:$V$1180,6,FALSE),0)</f>
        <v>0</v>
      </c>
      <c r="E854" s="353">
        <f>+IFERROR(VLOOKUP($A854,Data_Loss!$A$2:$V$1180,7,FALSE),0)</f>
        <v>0</v>
      </c>
      <c r="F854" s="353">
        <f>+IFERROR(VLOOKUP($A854,Data_Loss!$A$2:$V$1180,8,FALSE),0)</f>
        <v>1</v>
      </c>
      <c r="G854" s="353">
        <f>+IFERROR(VLOOKUP($A854,Data_Loss!$A$2:$V$1180,9,FALSE),0)</f>
        <v>5</v>
      </c>
      <c r="H854" s="353">
        <f>+IFERROR(VLOOKUP($A854,Data_Loss!$A$2:$V$1180,10,FALSE),0)</f>
        <v>14</v>
      </c>
      <c r="I854" s="353">
        <f>+IFERROR(VLOOKUP($A854,Data_Loss!$A$2:$V$1300,12,FALSE),0)</f>
        <v>0</v>
      </c>
      <c r="J854" s="353">
        <f>+IFERROR(VLOOKUP($A854,Data_Loss!$A$2:$V$1300,13,FALSE),0)</f>
        <v>0</v>
      </c>
      <c r="K854" s="353">
        <f>+IFERROR(VLOOKUP($A854,Data_Loss!$A$2:$V$1300,14,FALSE),0)</f>
        <v>185534</v>
      </c>
      <c r="L854" s="353">
        <f>+IFERROR(VLOOKUP($A854,Data_Loss!$A$2:$V$1300,15,FALSE),0)</f>
        <v>88282</v>
      </c>
      <c r="M854" s="353">
        <f>+IFERROR(VLOOKUP($A854,Data_Loss!$A$2:$V$1300,16,FALSE),0)</f>
        <v>121845</v>
      </c>
      <c r="N854" s="353">
        <f>+IFERROR(VLOOKUP($A854,Data_Loss!$A$2:$V$1300,17,FALSE),0)</f>
        <v>0</v>
      </c>
      <c r="O854" s="353">
        <f>+IFERROR(VLOOKUP($A854,Data_Loss!$A$2:$V$1300,18,FALSE),0)</f>
        <v>0</v>
      </c>
      <c r="P854" s="353">
        <f>+IFERROR(VLOOKUP($A854,Data_Loss!$A$2:$V$1300,19,FALSE),0)</f>
        <v>94150</v>
      </c>
      <c r="Q854" s="353">
        <f>+IFERROR(VLOOKUP($A854,Data_Loss!$A$2:$V$1300,20,FALSE),0)</f>
        <v>111353</v>
      </c>
      <c r="R854" s="353">
        <f>+IFERROR(VLOOKUP($A854,Data_Loss!$A$2:$V$1300,21,FALSE),0)</f>
        <v>207259</v>
      </c>
      <c r="S854" s="353">
        <f>+IFERROR(VLOOKUP($A854,Data_Loss!$A$2:$V$1300,22,FALSE),0)</f>
        <v>26819</v>
      </c>
      <c r="T854" s="191">
        <f>+$I854*'10k &amp; MO'!C$7+$J854*'10k &amp; MO'!C$13+$K854*'10k &amp; MO'!C$19+$L854*'10k &amp; MO'!C$25+$M854*'10k &amp; MO'!C$31</f>
        <v>954.53480000000013</v>
      </c>
      <c r="U854" s="349">
        <f>+$I854*'10k &amp; MO'!D$7+$J854*'10k &amp; MO'!D$13+$K854*'10k &amp; MO'!D$19+$L854*'10k &amp; MO'!D$25+$M854*'10k &amp; MO'!D$31</f>
        <v>34628.839399999997</v>
      </c>
      <c r="V854" s="349">
        <f>+$I854*'10k &amp; MO'!E$7+$J854*'10k &amp; MO'!E$13+$K854*'10k &amp; MO'!E$19+$L854*'10k &amp; MO'!E$25+$M854*'10k &amp; MO'!E$31</f>
        <v>632789.22320000001</v>
      </c>
      <c r="W854" s="349">
        <f>+$I854*'10k &amp; MO'!F$7+$J854*'10k &amp; MO'!F$13+$K854*'10k &amp; MO'!F$19+$L854*'10k &amp; MO'!F$25+$M854*'10k &amp; MO'!F$31</f>
        <v>149555.1985</v>
      </c>
      <c r="X854" s="349">
        <f>+$I854*'10k &amp; MO'!G$7+$J854*'10k &amp; MO'!G$13+$K854*'10k &amp; MO'!G$19+$L854*'10k &amp; MO'!G$25+$M854*'10k &amp; MO'!G$31</f>
        <v>100667.329</v>
      </c>
      <c r="Y854" s="349">
        <f>+$N854*'10k &amp; MO'!H$7+$O854*'10k &amp; MO'!H$13+$P854*'10k &amp; MO'!H$19+$Q854*'10k &amp; MO'!H$25+$R854*'10k &amp; MO'!H$31</f>
        <v>949.40609999999992</v>
      </c>
      <c r="Z854" s="349">
        <f>+$N854*'10k &amp; MO'!I$7+$O854*'10k &amp; MO'!I$13+$P854*'10k &amp; MO'!I$19+$Q854*'10k &amp; MO'!I$25+$R854*'10k &amp; MO'!I$31</f>
        <v>42349.115300000005</v>
      </c>
      <c r="AA854" s="349">
        <f>+$N854*'10k &amp; MO'!J$7+$O854*'10k &amp; MO'!J$13+$P854*'10k &amp; MO'!J$19+$Q854*'10k &amp; MO'!J$25+$R854*'10k &amp; MO'!J$31</f>
        <v>605615.50390000013</v>
      </c>
      <c r="AB854" s="349">
        <f>+$N854*'10k &amp; MO'!K$7+$O854*'10k &amp; MO'!K$13+$P854*'10k &amp; MO'!K$19+$Q854*'10k &amp; MO'!K$25+$R854*'10k &amp; MO'!K$31</f>
        <v>234442.0827</v>
      </c>
      <c r="AC854" s="349">
        <f>+$N854*'10k &amp; MO'!L$7+$O854*'10k &amp; MO'!L$13+$P854*'10k &amp; MO'!L$19+$Q854*'10k &amp; MO'!L$25+$R854*'10k &amp; MO'!L$31</f>
        <v>197557.60760000002</v>
      </c>
      <c r="AD854" s="350">
        <f>+S854*'10k &amp; MO'!O$7</f>
        <v>35561.993999999999</v>
      </c>
      <c r="AF854" s="192" t="str">
        <f t="shared" si="117"/>
        <v>8042018</v>
      </c>
      <c r="AG854" s="192">
        <f>+IFERROR(VLOOKUP($AF854,'Limited Loss'!$F$5:$P$124,AG$3,FALSE),0)</f>
        <v>0</v>
      </c>
      <c r="AH854" s="193">
        <f>+IFERROR(VLOOKUP($AF854,'Limited Loss'!$F$5:$P$124,AH$3,FALSE),0)</f>
        <v>0</v>
      </c>
      <c r="AI854" s="193">
        <f>+IFERROR(VLOOKUP($AF854,'Limited Loss'!$F$5:$P$124,AI$3,FALSE),0)</f>
        <v>0</v>
      </c>
      <c r="AJ854" s="193">
        <f>+IFERROR(VLOOKUP($AF854,'Limited Loss'!$F$5:$P$124,AJ$3,FALSE),0)</f>
        <v>0</v>
      </c>
      <c r="AK854" s="100">
        <f>+IFERROR(VLOOKUP($AF854,'Limited Loss'!$F$5:$P$124,AK$3,FALSE),0)</f>
        <v>0</v>
      </c>
      <c r="AL854" s="193">
        <f>+IFERROR(VLOOKUP($AF854,'Limited Loss'!$F$5:$P$124,AL$3,FALSE),0)</f>
        <v>0</v>
      </c>
      <c r="AM854" s="193">
        <f>+IFERROR(VLOOKUP($AF854,'Limited Loss'!$F$5:$P$124,AM$3,FALSE),0)</f>
        <v>0</v>
      </c>
      <c r="AN854" s="193">
        <f>+IFERROR(VLOOKUP($AF854,'Limited Loss'!$F$5:$P$124,AN$3,FALSE),0)</f>
        <v>0</v>
      </c>
      <c r="AO854" s="193">
        <f>+IFERROR(VLOOKUP($AF854,'Limited Loss'!$F$5:$P$124,AO$3,FALSE),0)</f>
        <v>0</v>
      </c>
      <c r="AP854" s="100">
        <f>+IFERROR(VLOOKUP($AF854,'Limited Loss'!$F$5:$P$124,AP$3,FALSE),0)</f>
        <v>0</v>
      </c>
      <c r="AQ854" s="353"/>
      <c r="AR854" s="331">
        <f t="shared" si="118"/>
        <v>804</v>
      </c>
      <c r="AS854" s="332">
        <f t="shared" si="118"/>
        <v>2018</v>
      </c>
      <c r="AT854" s="349">
        <f t="shared" si="115"/>
        <v>954.53480000000013</v>
      </c>
      <c r="AU854" s="349">
        <f t="shared" si="115"/>
        <v>34628.839399999997</v>
      </c>
      <c r="AV854" s="349">
        <f t="shared" si="115"/>
        <v>632789.22320000001</v>
      </c>
      <c r="AW854" s="349">
        <f t="shared" si="115"/>
        <v>149555.1985</v>
      </c>
      <c r="AX854" s="350">
        <f t="shared" si="115"/>
        <v>100667.329</v>
      </c>
      <c r="AY854" s="349">
        <f t="shared" si="115"/>
        <v>949.40609999999992</v>
      </c>
      <c r="AZ854" s="349">
        <f t="shared" si="115"/>
        <v>42349.115300000005</v>
      </c>
      <c r="BA854" s="349">
        <f t="shared" si="115"/>
        <v>605615.50390000013</v>
      </c>
      <c r="BB854" s="349">
        <f t="shared" si="116"/>
        <v>234442.0827</v>
      </c>
      <c r="BC854" s="349">
        <f t="shared" si="116"/>
        <v>197557.60760000002</v>
      </c>
      <c r="BD854" s="350">
        <f t="shared" si="116"/>
        <v>35561.993999999999</v>
      </c>
      <c r="BE854" s="349">
        <f t="shared" si="120"/>
        <v>1317286.6227000002</v>
      </c>
      <c r="BF854" s="375">
        <f t="shared" si="121"/>
        <v>682222.21779999998</v>
      </c>
      <c r="BG854" s="334">
        <f t="shared" si="122"/>
        <v>35561.993999999999</v>
      </c>
    </row>
    <row r="855" spans="1:59" x14ac:dyDescent="0.2">
      <c r="A855" s="326" t="str">
        <f t="shared" si="119"/>
        <v>8052014</v>
      </c>
      <c r="B855" s="331">
        <v>805</v>
      </c>
      <c r="C855" s="327">
        <v>2014</v>
      </c>
      <c r="D855" s="353">
        <f>+IFERROR(VLOOKUP($A855,Data_Loss!$A$2:$V$1180,6,FALSE),0)</f>
        <v>0</v>
      </c>
      <c r="E855" s="353">
        <f>+IFERROR(VLOOKUP($A855,Data_Loss!$A$2:$V$1180,7,FALSE),0)</f>
        <v>0</v>
      </c>
      <c r="F855" s="353">
        <f>+IFERROR(VLOOKUP($A855,Data_Loss!$A$2:$V$1180,8,FALSE),0)</f>
        <v>0</v>
      </c>
      <c r="G855" s="353">
        <f>+IFERROR(VLOOKUP($A855,Data_Loss!$A$2:$V$1180,9,FALSE),0)</f>
        <v>0</v>
      </c>
      <c r="H855" s="353">
        <f>+IFERROR(VLOOKUP($A855,Data_Loss!$A$2:$V$1180,10,FALSE),0)</f>
        <v>0</v>
      </c>
      <c r="I855" s="353">
        <f>+IFERROR(VLOOKUP($A855,Data_Loss!$A$2:$V$1300,12,FALSE),0)</f>
        <v>0</v>
      </c>
      <c r="J855" s="353">
        <f>+IFERROR(VLOOKUP($A855,Data_Loss!$A$2:$V$1300,13,FALSE),0)</f>
        <v>0</v>
      </c>
      <c r="K855" s="353">
        <f>+IFERROR(VLOOKUP($A855,Data_Loss!$A$2:$V$1300,14,FALSE),0)</f>
        <v>0</v>
      </c>
      <c r="L855" s="353">
        <f>+IFERROR(VLOOKUP($A855,Data_Loss!$A$2:$V$1300,15,FALSE),0)</f>
        <v>0</v>
      </c>
      <c r="M855" s="353">
        <f>+IFERROR(VLOOKUP($A855,Data_Loss!$A$2:$V$1300,16,FALSE),0)</f>
        <v>0</v>
      </c>
      <c r="N855" s="353">
        <f>+IFERROR(VLOOKUP($A855,Data_Loss!$A$2:$V$1300,17,FALSE),0)</f>
        <v>0</v>
      </c>
      <c r="O855" s="353">
        <f>+IFERROR(VLOOKUP($A855,Data_Loss!$A$2:$V$1300,18,FALSE),0)</f>
        <v>0</v>
      </c>
      <c r="P855" s="353">
        <f>+IFERROR(VLOOKUP($A855,Data_Loss!$A$2:$V$1300,19,FALSE),0)</f>
        <v>0</v>
      </c>
      <c r="Q855" s="353">
        <f>+IFERROR(VLOOKUP($A855,Data_Loss!$A$2:$V$1300,20,FALSE),0)</f>
        <v>0</v>
      </c>
      <c r="R855" s="353">
        <f>+IFERROR(VLOOKUP($A855,Data_Loss!$A$2:$V$1300,21,FALSE),0)</f>
        <v>0</v>
      </c>
      <c r="S855" s="353">
        <f>+IFERROR(VLOOKUP($A855,Data_Loss!$A$2:$V$1300,22,FALSE),0)</f>
        <v>361</v>
      </c>
      <c r="T855" s="191">
        <f>+$I855*'10k &amp; MO'!C$3+$J855*'10k &amp; MO'!C$9+$K855*'10k &amp; MO'!C$15+$L855*'10k &amp; MO'!C$21+$M855*'10k &amp; MO'!C$27</f>
        <v>0</v>
      </c>
      <c r="U855" s="349">
        <f>+$I855*'10k &amp; MO'!D$3+$J855*'10k &amp; MO'!D$9+$K855*'10k &amp; MO'!D$15+$L855*'10k &amp; MO'!D$21+$M855*'10k &amp; MO'!D$27</f>
        <v>0</v>
      </c>
      <c r="V855" s="349">
        <f>+$I855*'10k &amp; MO'!E$3+$J855*'10k &amp; MO'!E$9+$K855*'10k &amp; MO'!E$15+$L855*'10k &amp; MO'!E$21+$M855*'10k &amp; MO'!E$27</f>
        <v>0</v>
      </c>
      <c r="W855" s="349">
        <f>+$I855*'10k &amp; MO'!F$3+$J855*'10k &amp; MO'!F$9+$K855*'10k &amp; MO'!F$15+$L855*'10k &amp; MO'!F$21+$M855*'10k &amp; MO'!F$27</f>
        <v>0</v>
      </c>
      <c r="X855" s="349">
        <f>+$I855*'10k &amp; MO'!G$3+$J855*'10k &amp; MO'!G$9+$K855*'10k &amp; MO'!G$15+$L855*'10k &amp; MO'!G$21+$M855*'10k &amp; MO'!G$27</f>
        <v>0</v>
      </c>
      <c r="Y855" s="349">
        <f>+$N855*'10k &amp; MO'!H$3+$O855*'10k &amp; MO'!H$9+$P855*'10k &amp; MO'!H$15+$Q855*'10k &amp; MO'!H$21+$R855*'10k &amp; MO'!H$27</f>
        <v>0</v>
      </c>
      <c r="Z855" s="349">
        <f>+$N855*'10k &amp; MO'!I$3+$O855*'10k &amp; MO'!I$9+$P855*'10k &amp; MO'!I$15+$Q855*'10k &amp; MO'!I$21+$R855*'10k &amp; MO'!I$27</f>
        <v>0</v>
      </c>
      <c r="AA855" s="349">
        <f>+$N855*'10k &amp; MO'!J$3+$O855*'10k &amp; MO'!J$9+$P855*'10k &amp; MO'!J$15+$Q855*'10k &amp; MO'!J$21+$R855*'10k &amp; MO'!J$27</f>
        <v>0</v>
      </c>
      <c r="AB855" s="349">
        <f>+$N855*'10k &amp; MO'!K$3+$O855*'10k &amp; MO'!K$9+$P855*'10k &amp; MO'!K$15+$Q855*'10k &amp; MO'!K$21+$R855*'10k &amp; MO'!K$27</f>
        <v>0</v>
      </c>
      <c r="AC855" s="349">
        <f>+$N855*'10k &amp; MO'!L$3+$O855*'10k &amp; MO'!L$9+$P855*'10k &amp; MO'!L$15+$Q855*'10k &amp; MO'!L$21+$R855*'10k &amp; MO'!L$27</f>
        <v>0</v>
      </c>
      <c r="AD855" s="350">
        <f>+S855*'10k &amp; MO'!O$3</f>
        <v>386.63099999999997</v>
      </c>
      <c r="AF855" s="192" t="str">
        <f t="shared" si="117"/>
        <v>8052014</v>
      </c>
      <c r="AG855" s="192">
        <f>+IFERROR(VLOOKUP($AF855,'Limited Loss'!$F$5:$P$124,AG$3,FALSE),0)</f>
        <v>0</v>
      </c>
      <c r="AH855" s="193">
        <f>+IFERROR(VLOOKUP($AF855,'Limited Loss'!$F$5:$P$124,AH$3,FALSE),0)</f>
        <v>0</v>
      </c>
      <c r="AI855" s="193">
        <f>+IFERROR(VLOOKUP($AF855,'Limited Loss'!$F$5:$P$124,AI$3,FALSE),0)</f>
        <v>0</v>
      </c>
      <c r="AJ855" s="193">
        <f>+IFERROR(VLOOKUP($AF855,'Limited Loss'!$F$5:$P$124,AJ$3,FALSE),0)</f>
        <v>0</v>
      </c>
      <c r="AK855" s="100">
        <f>+IFERROR(VLOOKUP($AF855,'Limited Loss'!$F$5:$P$124,AK$3,FALSE),0)</f>
        <v>0</v>
      </c>
      <c r="AL855" s="193">
        <f>+IFERROR(VLOOKUP($AF855,'Limited Loss'!$F$5:$P$124,AL$3,FALSE),0)</f>
        <v>0</v>
      </c>
      <c r="AM855" s="193">
        <f>+IFERROR(VLOOKUP($AF855,'Limited Loss'!$F$5:$P$124,AM$3,FALSE),0)</f>
        <v>0</v>
      </c>
      <c r="AN855" s="193">
        <f>+IFERROR(VLOOKUP($AF855,'Limited Loss'!$F$5:$P$124,AN$3,FALSE),0)</f>
        <v>0</v>
      </c>
      <c r="AO855" s="193">
        <f>+IFERROR(VLOOKUP($AF855,'Limited Loss'!$F$5:$P$124,AO$3,FALSE),0)</f>
        <v>0</v>
      </c>
      <c r="AP855" s="100">
        <f>+IFERROR(VLOOKUP($AF855,'Limited Loss'!$F$5:$P$124,AP$3,FALSE),0)</f>
        <v>0</v>
      </c>
      <c r="AQ855" s="353"/>
      <c r="AR855" s="331">
        <f t="shared" si="118"/>
        <v>805</v>
      </c>
      <c r="AS855" s="332">
        <f t="shared" si="118"/>
        <v>2014</v>
      </c>
      <c r="AT855" s="349">
        <f t="shared" si="115"/>
        <v>0</v>
      </c>
      <c r="AU855" s="349">
        <f t="shared" ref="AU855:BD890" si="123">+U855-AH855</f>
        <v>0</v>
      </c>
      <c r="AV855" s="349">
        <f t="shared" si="123"/>
        <v>0</v>
      </c>
      <c r="AW855" s="349">
        <f t="shared" si="123"/>
        <v>0</v>
      </c>
      <c r="AX855" s="350">
        <f t="shared" si="123"/>
        <v>0</v>
      </c>
      <c r="AY855" s="349">
        <f t="shared" si="123"/>
        <v>0</v>
      </c>
      <c r="AZ855" s="349">
        <f t="shared" si="123"/>
        <v>0</v>
      </c>
      <c r="BA855" s="349">
        <f t="shared" si="123"/>
        <v>0</v>
      </c>
      <c r="BB855" s="349">
        <f t="shared" si="116"/>
        <v>0</v>
      </c>
      <c r="BC855" s="349">
        <f t="shared" si="116"/>
        <v>0</v>
      </c>
      <c r="BD855" s="350">
        <f t="shared" si="116"/>
        <v>386.63099999999997</v>
      </c>
      <c r="BE855" s="349">
        <f t="shared" si="120"/>
        <v>0</v>
      </c>
      <c r="BF855" s="375">
        <f t="shared" si="121"/>
        <v>0</v>
      </c>
      <c r="BG855" s="334">
        <f t="shared" si="122"/>
        <v>386.63099999999997</v>
      </c>
    </row>
    <row r="856" spans="1:59" x14ac:dyDescent="0.2">
      <c r="A856" s="326" t="str">
        <f t="shared" si="119"/>
        <v>8052015</v>
      </c>
      <c r="B856" s="331">
        <v>805</v>
      </c>
      <c r="C856" s="327">
        <v>2015</v>
      </c>
      <c r="D856" s="353">
        <f>+IFERROR(VLOOKUP($A856,Data_Loss!$A$2:$V$1180,6,FALSE),0)</f>
        <v>0</v>
      </c>
      <c r="E856" s="353">
        <f>+IFERROR(VLOOKUP($A856,Data_Loss!$A$2:$V$1180,7,FALSE),0)</f>
        <v>0</v>
      </c>
      <c r="F856" s="353">
        <f>+IFERROR(VLOOKUP($A856,Data_Loss!$A$2:$V$1180,8,FALSE),0)</f>
        <v>0</v>
      </c>
      <c r="G856" s="353">
        <f>+IFERROR(VLOOKUP($A856,Data_Loss!$A$2:$V$1180,9,FALSE),0)</f>
        <v>0</v>
      </c>
      <c r="H856" s="353">
        <f>+IFERROR(VLOOKUP($A856,Data_Loss!$A$2:$V$1180,10,FALSE),0)</f>
        <v>1</v>
      </c>
      <c r="I856" s="353">
        <f>+IFERROR(VLOOKUP($A856,Data_Loss!$A$2:$V$1300,12,FALSE),0)</f>
        <v>0</v>
      </c>
      <c r="J856" s="353">
        <f>+IFERROR(VLOOKUP($A856,Data_Loss!$A$2:$V$1300,13,FALSE),0)</f>
        <v>0</v>
      </c>
      <c r="K856" s="353">
        <f>+IFERROR(VLOOKUP($A856,Data_Loss!$A$2:$V$1300,14,FALSE),0)</f>
        <v>0</v>
      </c>
      <c r="L856" s="353">
        <f>+IFERROR(VLOOKUP($A856,Data_Loss!$A$2:$V$1300,15,FALSE),0)</f>
        <v>0</v>
      </c>
      <c r="M856" s="353">
        <f>+IFERROR(VLOOKUP($A856,Data_Loss!$A$2:$V$1300,16,FALSE),0)</f>
        <v>3261</v>
      </c>
      <c r="N856" s="353">
        <f>+IFERROR(VLOOKUP($A856,Data_Loss!$A$2:$V$1300,17,FALSE),0)</f>
        <v>0</v>
      </c>
      <c r="O856" s="353">
        <f>+IFERROR(VLOOKUP($A856,Data_Loss!$A$2:$V$1300,18,FALSE),0)</f>
        <v>0</v>
      </c>
      <c r="P856" s="353">
        <f>+IFERROR(VLOOKUP($A856,Data_Loss!$A$2:$V$1300,19,FALSE),0)</f>
        <v>0</v>
      </c>
      <c r="Q856" s="353">
        <f>+IFERROR(VLOOKUP($A856,Data_Loss!$A$2:$V$1300,20,FALSE),0)</f>
        <v>0</v>
      </c>
      <c r="R856" s="353">
        <f>+IFERROR(VLOOKUP($A856,Data_Loss!$A$2:$V$1300,21,FALSE),0)</f>
        <v>2837</v>
      </c>
      <c r="S856" s="353">
        <f>+IFERROR(VLOOKUP($A856,Data_Loss!$A$2:$V$1300,22,FALSE),0)</f>
        <v>635</v>
      </c>
      <c r="T856" s="191">
        <f>+$I856*'10k &amp; MO'!C$4+$J856*'10k &amp; MO'!C$10+$K856*'10k &amp; MO'!C$16+$L856*'10k &amp; MO'!C$22+$M856*'10k &amp; MO'!C$28</f>
        <v>0</v>
      </c>
      <c r="U856" s="349">
        <f>+$I856*'10k &amp; MO'!D$4+$J856*'10k &amp; MO'!D$10+$K856*'10k &amp; MO'!D$16+$L856*'10k &amp; MO'!D$22+$M856*'10k &amp; MO'!D$28</f>
        <v>0</v>
      </c>
      <c r="V856" s="349">
        <f>+$I856*'10k &amp; MO'!E$4+$J856*'10k &amp; MO'!E$10+$K856*'10k &amp; MO'!E$16+$L856*'10k &amp; MO'!E$22+$M856*'10k &amp; MO'!E$28</f>
        <v>114.13500000000001</v>
      </c>
      <c r="W856" s="349">
        <f>+$I856*'10k &amp; MO'!F$4+$J856*'10k &amp; MO'!F$10+$K856*'10k &amp; MO'!F$16+$L856*'10k &amp; MO'!F$22+$M856*'10k &amp; MO'!F$28</f>
        <v>68.154899999999998</v>
      </c>
      <c r="X856" s="349">
        <f>+$I856*'10k &amp; MO'!G$4+$J856*'10k &amp; MO'!G$10+$K856*'10k &amp; MO'!G$16+$L856*'10k &amp; MO'!G$22+$M856*'10k &amp; MO'!G$28</f>
        <v>3767.1071999999999</v>
      </c>
      <c r="Y856" s="349">
        <f>+$N856*'10k &amp; MO'!H$4+$O856*'10k &amp; MO'!H$10+$P856*'10k &amp; MO'!H$16+$Q856*'10k &amp; MO'!H$22+$R856*'10k &amp; MO'!H$28</f>
        <v>0</v>
      </c>
      <c r="Z856" s="349">
        <f>+$N856*'10k &amp; MO'!I$4+$O856*'10k &amp; MO'!I$10+$P856*'10k &amp; MO'!I$16+$Q856*'10k &amp; MO'!I$22+$R856*'10k &amp; MO'!I$28</f>
        <v>0</v>
      </c>
      <c r="AA856" s="349">
        <f>+$N856*'10k &amp; MO'!J$4+$O856*'10k &amp; MO'!J$10+$P856*'10k &amp; MO'!J$16+$Q856*'10k &amp; MO'!J$22+$R856*'10k &amp; MO'!J$28</f>
        <v>80.003399999999999</v>
      </c>
      <c r="AB856" s="349">
        <f>+$N856*'10k &amp; MO'!K$4+$O856*'10k &amp; MO'!K$10+$P856*'10k &amp; MO'!K$16+$Q856*'10k &amp; MO'!K$22+$R856*'10k &amp; MO'!K$28</f>
        <v>109.22449999999999</v>
      </c>
      <c r="AC856" s="349">
        <f>+$N856*'10k &amp; MO'!L$4+$O856*'10k &amp; MO'!L$10+$P856*'10k &amp; MO'!L$16+$Q856*'10k &amp; MO'!L$22+$R856*'10k &amp; MO'!L$28</f>
        <v>4163.0137999999997</v>
      </c>
      <c r="AD856" s="350">
        <f>+S856*'10k &amp; MO'!O$4</f>
        <v>769.62</v>
      </c>
      <c r="AF856" s="192" t="str">
        <f t="shared" si="117"/>
        <v>8052015</v>
      </c>
      <c r="AG856" s="192">
        <f>+IFERROR(VLOOKUP($AF856,'Limited Loss'!$F$5:$P$124,AG$3,FALSE),0)</f>
        <v>0</v>
      </c>
      <c r="AH856" s="193">
        <f>+IFERROR(VLOOKUP($AF856,'Limited Loss'!$F$5:$P$124,AH$3,FALSE),0)</f>
        <v>0</v>
      </c>
      <c r="AI856" s="193">
        <f>+IFERROR(VLOOKUP($AF856,'Limited Loss'!$F$5:$P$124,AI$3,FALSE),0)</f>
        <v>0</v>
      </c>
      <c r="AJ856" s="193">
        <f>+IFERROR(VLOOKUP($AF856,'Limited Loss'!$F$5:$P$124,AJ$3,FALSE),0)</f>
        <v>0</v>
      </c>
      <c r="AK856" s="100">
        <f>+IFERROR(VLOOKUP($AF856,'Limited Loss'!$F$5:$P$124,AK$3,FALSE),0)</f>
        <v>0</v>
      </c>
      <c r="AL856" s="193">
        <f>+IFERROR(VLOOKUP($AF856,'Limited Loss'!$F$5:$P$124,AL$3,FALSE),0)</f>
        <v>0</v>
      </c>
      <c r="AM856" s="193">
        <f>+IFERROR(VLOOKUP($AF856,'Limited Loss'!$F$5:$P$124,AM$3,FALSE),0)</f>
        <v>0</v>
      </c>
      <c r="AN856" s="193">
        <f>+IFERROR(VLOOKUP($AF856,'Limited Loss'!$F$5:$P$124,AN$3,FALSE),0)</f>
        <v>0</v>
      </c>
      <c r="AO856" s="193">
        <f>+IFERROR(VLOOKUP($AF856,'Limited Loss'!$F$5:$P$124,AO$3,FALSE),0)</f>
        <v>0</v>
      </c>
      <c r="AP856" s="100">
        <f>+IFERROR(VLOOKUP($AF856,'Limited Loss'!$F$5:$P$124,AP$3,FALSE),0)</f>
        <v>0</v>
      </c>
      <c r="AQ856" s="353"/>
      <c r="AR856" s="331">
        <f t="shared" si="118"/>
        <v>805</v>
      </c>
      <c r="AS856" s="332">
        <f t="shared" si="118"/>
        <v>2015</v>
      </c>
      <c r="AT856" s="349">
        <f t="shared" ref="AT856:BD910" si="124">+T856-AG856</f>
        <v>0</v>
      </c>
      <c r="AU856" s="349">
        <f t="shared" si="123"/>
        <v>0</v>
      </c>
      <c r="AV856" s="349">
        <f t="shared" si="123"/>
        <v>114.13500000000001</v>
      </c>
      <c r="AW856" s="349">
        <f t="shared" si="123"/>
        <v>68.154899999999998</v>
      </c>
      <c r="AX856" s="350">
        <f t="shared" si="123"/>
        <v>3767.1071999999999</v>
      </c>
      <c r="AY856" s="349">
        <f t="shared" si="123"/>
        <v>0</v>
      </c>
      <c r="AZ856" s="349">
        <f t="shared" si="123"/>
        <v>0</v>
      </c>
      <c r="BA856" s="349">
        <f t="shared" si="123"/>
        <v>80.003399999999999</v>
      </c>
      <c r="BB856" s="349">
        <f t="shared" si="116"/>
        <v>109.22449999999999</v>
      </c>
      <c r="BC856" s="349">
        <f t="shared" si="116"/>
        <v>4163.0137999999997</v>
      </c>
      <c r="BD856" s="350">
        <f t="shared" si="116"/>
        <v>769.62</v>
      </c>
      <c r="BE856" s="349">
        <f t="shared" si="120"/>
        <v>194.13839999999999</v>
      </c>
      <c r="BF856" s="375">
        <f t="shared" si="121"/>
        <v>8107.500399999999</v>
      </c>
      <c r="BG856" s="334">
        <f t="shared" si="122"/>
        <v>769.62</v>
      </c>
    </row>
    <row r="857" spans="1:59" x14ac:dyDescent="0.2">
      <c r="A857" s="326" t="str">
        <f t="shared" si="119"/>
        <v>8052016</v>
      </c>
      <c r="B857" s="331">
        <v>805</v>
      </c>
      <c r="C857" s="327">
        <v>2016</v>
      </c>
      <c r="D857" s="353">
        <f>+IFERROR(VLOOKUP($A857,Data_Loss!$A$2:$V$1180,6,FALSE),0)</f>
        <v>0</v>
      </c>
      <c r="E857" s="353">
        <f>+IFERROR(VLOOKUP($A857,Data_Loss!$A$2:$V$1180,7,FALSE),0)</f>
        <v>0</v>
      </c>
      <c r="F857" s="353">
        <f>+IFERROR(VLOOKUP($A857,Data_Loss!$A$2:$V$1180,8,FALSE),0)</f>
        <v>0</v>
      </c>
      <c r="G857" s="353">
        <f>+IFERROR(VLOOKUP($A857,Data_Loss!$A$2:$V$1180,9,FALSE),0)</f>
        <v>0</v>
      </c>
      <c r="H857" s="353">
        <f>+IFERROR(VLOOKUP($A857,Data_Loss!$A$2:$V$1180,10,FALSE),0)</f>
        <v>0</v>
      </c>
      <c r="I857" s="353">
        <f>+IFERROR(VLOOKUP($A857,Data_Loss!$A$2:$V$1300,12,FALSE),0)</f>
        <v>0</v>
      </c>
      <c r="J857" s="353">
        <f>+IFERROR(VLOOKUP($A857,Data_Loss!$A$2:$V$1300,13,FALSE),0)</f>
        <v>0</v>
      </c>
      <c r="K857" s="353">
        <f>+IFERROR(VLOOKUP($A857,Data_Loss!$A$2:$V$1300,14,FALSE),0)</f>
        <v>0</v>
      </c>
      <c r="L857" s="353">
        <f>+IFERROR(VLOOKUP($A857,Data_Loss!$A$2:$V$1300,15,FALSE),0)</f>
        <v>0</v>
      </c>
      <c r="M857" s="353">
        <f>+IFERROR(VLOOKUP($A857,Data_Loss!$A$2:$V$1300,16,FALSE),0)</f>
        <v>0</v>
      </c>
      <c r="N857" s="353">
        <f>+IFERROR(VLOOKUP($A857,Data_Loss!$A$2:$V$1300,17,FALSE),0)</f>
        <v>0</v>
      </c>
      <c r="O857" s="353">
        <f>+IFERROR(VLOOKUP($A857,Data_Loss!$A$2:$V$1300,18,FALSE),0)</f>
        <v>0</v>
      </c>
      <c r="P857" s="353">
        <f>+IFERROR(VLOOKUP($A857,Data_Loss!$A$2:$V$1300,19,FALSE),0)</f>
        <v>0</v>
      </c>
      <c r="Q857" s="353">
        <f>+IFERROR(VLOOKUP($A857,Data_Loss!$A$2:$V$1300,20,FALSE),0)</f>
        <v>0</v>
      </c>
      <c r="R857" s="353">
        <f>+IFERROR(VLOOKUP($A857,Data_Loss!$A$2:$V$1300,21,FALSE),0)</f>
        <v>0</v>
      </c>
      <c r="S857" s="353">
        <f>+IFERROR(VLOOKUP($A857,Data_Loss!$A$2:$V$1300,22,FALSE),0)</f>
        <v>1851</v>
      </c>
      <c r="T857" s="191">
        <f>+$I857*'10k &amp; MO'!C$5+$J857*'10k &amp; MO'!C$11+$K857*'10k &amp; MO'!C$17+$L857*'10k &amp; MO'!C$23+$M857*'10k &amp; MO'!C$29</f>
        <v>0</v>
      </c>
      <c r="U857" s="349">
        <f>+$I857*'10k &amp; MO'!D$5+$J857*'10k &amp; MO'!D$11+$K857*'10k &amp; MO'!D$17+$L857*'10k &amp; MO'!D$23+$M857*'10k &amp; MO'!D$29</f>
        <v>0</v>
      </c>
      <c r="V857" s="349">
        <f>+$I857*'10k &amp; MO'!E$5+$J857*'10k &amp; MO'!E$11+$K857*'10k &amp; MO'!E$17+$L857*'10k &amp; MO'!E$23+$M857*'10k &amp; MO'!E$29</f>
        <v>0</v>
      </c>
      <c r="W857" s="349">
        <f>+$I857*'10k &amp; MO'!F$5+$J857*'10k &amp; MO'!F$11+$K857*'10k &amp; MO'!F$17+$L857*'10k &amp; MO'!F$23+$M857*'10k &amp; MO'!F$29</f>
        <v>0</v>
      </c>
      <c r="X857" s="349">
        <f>+$I857*'10k &amp; MO'!G$5+$J857*'10k &amp; MO'!G$11+$K857*'10k &amp; MO'!G$17+$L857*'10k &amp; MO'!G$23+$M857*'10k &amp; MO'!G$29</f>
        <v>0</v>
      </c>
      <c r="Y857" s="349">
        <f>+$N857*'10k &amp; MO'!H$5+$O857*'10k &amp; MO'!H$11+$P857*'10k &amp; MO'!H$17+$Q857*'10k &amp; MO'!H$23+$R857*'10k &amp; MO'!H$29</f>
        <v>0</v>
      </c>
      <c r="Z857" s="349">
        <f>+$N857*'10k &amp; MO'!I$5+$O857*'10k &amp; MO'!I$11+$P857*'10k &amp; MO'!I$17+$Q857*'10k &amp; MO'!I$23+$R857*'10k &amp; MO'!I$29</f>
        <v>0</v>
      </c>
      <c r="AA857" s="349">
        <f>+$N857*'10k &amp; MO'!J$5+$O857*'10k &amp; MO'!J$11+$P857*'10k &amp; MO'!J$17+$Q857*'10k &amp; MO'!J$23+$R857*'10k &amp; MO'!J$29</f>
        <v>0</v>
      </c>
      <c r="AB857" s="349">
        <f>+$N857*'10k &amp; MO'!K$5+$O857*'10k &amp; MO'!K$11+$P857*'10k &amp; MO'!K$17+$Q857*'10k &amp; MO'!K$23+$R857*'10k &amp; MO'!K$29</f>
        <v>0</v>
      </c>
      <c r="AC857" s="349">
        <f>+$N857*'10k &amp; MO'!L$5+$O857*'10k &amp; MO'!L$11+$P857*'10k &amp; MO'!L$17+$Q857*'10k &amp; MO'!L$23+$R857*'10k &amp; MO'!L$29</f>
        <v>0</v>
      </c>
      <c r="AD857" s="350">
        <f>+S857*'10k &amp; MO'!O$5</f>
        <v>2495.1480000000001</v>
      </c>
      <c r="AF857" s="192" t="str">
        <f t="shared" si="117"/>
        <v>8052016</v>
      </c>
      <c r="AG857" s="192">
        <f>+IFERROR(VLOOKUP($AF857,'Limited Loss'!$F$5:$P$124,AG$3,FALSE),0)</f>
        <v>0</v>
      </c>
      <c r="AH857" s="193">
        <f>+IFERROR(VLOOKUP($AF857,'Limited Loss'!$F$5:$P$124,AH$3,FALSE),0)</f>
        <v>0</v>
      </c>
      <c r="AI857" s="193">
        <f>+IFERROR(VLOOKUP($AF857,'Limited Loss'!$F$5:$P$124,AI$3,FALSE),0)</f>
        <v>0</v>
      </c>
      <c r="AJ857" s="193">
        <f>+IFERROR(VLOOKUP($AF857,'Limited Loss'!$F$5:$P$124,AJ$3,FALSE),0)</f>
        <v>0</v>
      </c>
      <c r="AK857" s="100">
        <f>+IFERROR(VLOOKUP($AF857,'Limited Loss'!$F$5:$P$124,AK$3,FALSE),0)</f>
        <v>0</v>
      </c>
      <c r="AL857" s="193">
        <f>+IFERROR(VLOOKUP($AF857,'Limited Loss'!$F$5:$P$124,AL$3,FALSE),0)</f>
        <v>0</v>
      </c>
      <c r="AM857" s="193">
        <f>+IFERROR(VLOOKUP($AF857,'Limited Loss'!$F$5:$P$124,AM$3,FALSE),0)</f>
        <v>0</v>
      </c>
      <c r="AN857" s="193">
        <f>+IFERROR(VLOOKUP($AF857,'Limited Loss'!$F$5:$P$124,AN$3,FALSE),0)</f>
        <v>0</v>
      </c>
      <c r="AO857" s="193">
        <f>+IFERROR(VLOOKUP($AF857,'Limited Loss'!$F$5:$P$124,AO$3,FALSE),0)</f>
        <v>0</v>
      </c>
      <c r="AP857" s="100">
        <f>+IFERROR(VLOOKUP($AF857,'Limited Loss'!$F$5:$P$124,AP$3,FALSE),0)</f>
        <v>0</v>
      </c>
      <c r="AQ857" s="353"/>
      <c r="AR857" s="331">
        <f t="shared" si="118"/>
        <v>805</v>
      </c>
      <c r="AS857" s="332">
        <f t="shared" si="118"/>
        <v>2016</v>
      </c>
      <c r="AT857" s="349">
        <f t="shared" si="124"/>
        <v>0</v>
      </c>
      <c r="AU857" s="349">
        <f t="shared" si="123"/>
        <v>0</v>
      </c>
      <c r="AV857" s="349">
        <f t="shared" si="123"/>
        <v>0</v>
      </c>
      <c r="AW857" s="349">
        <f t="shared" si="123"/>
        <v>0</v>
      </c>
      <c r="AX857" s="350">
        <f t="shared" si="123"/>
        <v>0</v>
      </c>
      <c r="AY857" s="349">
        <f t="shared" si="123"/>
        <v>0</v>
      </c>
      <c r="AZ857" s="349">
        <f t="shared" si="123"/>
        <v>0</v>
      </c>
      <c r="BA857" s="349">
        <f t="shared" si="123"/>
        <v>0</v>
      </c>
      <c r="BB857" s="349">
        <f t="shared" si="116"/>
        <v>0</v>
      </c>
      <c r="BC857" s="349">
        <f t="shared" si="116"/>
        <v>0</v>
      </c>
      <c r="BD857" s="350">
        <f t="shared" si="116"/>
        <v>2495.1480000000001</v>
      </c>
      <c r="BE857" s="349">
        <f t="shared" si="120"/>
        <v>0</v>
      </c>
      <c r="BF857" s="375">
        <f t="shared" si="121"/>
        <v>0</v>
      </c>
      <c r="BG857" s="334">
        <f t="shared" si="122"/>
        <v>2495.1480000000001</v>
      </c>
    </row>
    <row r="858" spans="1:59" x14ac:dyDescent="0.2">
      <c r="A858" s="326" t="str">
        <f t="shared" si="119"/>
        <v>8052017</v>
      </c>
      <c r="B858" s="331">
        <v>805</v>
      </c>
      <c r="C858" s="327">
        <v>2017</v>
      </c>
      <c r="D858" s="353">
        <f>+IFERROR(VLOOKUP($A858,Data_Loss!$A$2:$V$1180,6,FALSE),0)</f>
        <v>0</v>
      </c>
      <c r="E858" s="353">
        <f>+IFERROR(VLOOKUP($A858,Data_Loss!$A$2:$V$1180,7,FALSE),0)</f>
        <v>0</v>
      </c>
      <c r="F858" s="353">
        <f>+IFERROR(VLOOKUP($A858,Data_Loss!$A$2:$V$1180,8,FALSE),0)</f>
        <v>1</v>
      </c>
      <c r="G858" s="353">
        <f>+IFERROR(VLOOKUP($A858,Data_Loss!$A$2:$V$1180,9,FALSE),0)</f>
        <v>0</v>
      </c>
      <c r="H858" s="353">
        <f>+IFERROR(VLOOKUP($A858,Data_Loss!$A$2:$V$1180,10,FALSE),0)</f>
        <v>0</v>
      </c>
      <c r="I858" s="353">
        <f>+IFERROR(VLOOKUP($A858,Data_Loss!$A$2:$V$1300,12,FALSE),0)</f>
        <v>0</v>
      </c>
      <c r="J858" s="353">
        <f>+IFERROR(VLOOKUP($A858,Data_Loss!$A$2:$V$1300,13,FALSE),0)</f>
        <v>0</v>
      </c>
      <c r="K858" s="353">
        <f>+IFERROR(VLOOKUP($A858,Data_Loss!$A$2:$V$1300,14,FALSE),0)</f>
        <v>80003</v>
      </c>
      <c r="L858" s="353">
        <f>+IFERROR(VLOOKUP($A858,Data_Loss!$A$2:$V$1300,15,FALSE),0)</f>
        <v>0</v>
      </c>
      <c r="M858" s="353">
        <f>+IFERROR(VLOOKUP($A858,Data_Loss!$A$2:$V$1300,16,FALSE),0)</f>
        <v>0</v>
      </c>
      <c r="N858" s="353">
        <f>+IFERROR(VLOOKUP($A858,Data_Loss!$A$2:$V$1300,17,FALSE),0)</f>
        <v>0</v>
      </c>
      <c r="O858" s="353">
        <f>+IFERROR(VLOOKUP($A858,Data_Loss!$A$2:$V$1300,18,FALSE),0)</f>
        <v>0</v>
      </c>
      <c r="P858" s="353">
        <f>+IFERROR(VLOOKUP($A858,Data_Loss!$A$2:$V$1300,19,FALSE),0)</f>
        <v>107404</v>
      </c>
      <c r="Q858" s="353">
        <f>+IFERROR(VLOOKUP($A858,Data_Loss!$A$2:$V$1300,20,FALSE),0)</f>
        <v>0</v>
      </c>
      <c r="R858" s="353">
        <f>+IFERROR(VLOOKUP($A858,Data_Loss!$A$2:$V$1300,21,FALSE),0)</f>
        <v>0</v>
      </c>
      <c r="S858" s="353">
        <f>+IFERROR(VLOOKUP($A858,Data_Loss!$A$2:$V$1300,22,FALSE),0)</f>
        <v>2925</v>
      </c>
      <c r="T858" s="191">
        <f>+$I858*'10k &amp; MO'!C$6+$J858*'10k &amp; MO'!C$12+$K858*'10k &amp; MO'!C$18+$L858*'10k &amp; MO'!C$24+$M858*'10k &amp; MO'!C$30</f>
        <v>0</v>
      </c>
      <c r="U858" s="349">
        <f>+$I858*'10k &amp; MO'!D$6+$J858*'10k &amp; MO'!D$12+$K858*'10k &amp; MO'!D$18+$L858*'10k &amp; MO'!D$24+$M858*'10k &amp; MO'!D$30</f>
        <v>4576.1715999999997</v>
      </c>
      <c r="V858" s="349">
        <f>+$I858*'10k &amp; MO'!E$6+$J858*'10k &amp; MO'!E$12+$K858*'10k &amp; MO'!E$18+$L858*'10k &amp; MO'!E$24+$M858*'10k &amp; MO'!E$30</f>
        <v>135253.07180000001</v>
      </c>
      <c r="W858" s="349">
        <f>+$I858*'10k &amp; MO'!F$6+$J858*'10k &amp; MO'!F$12+$K858*'10k &amp; MO'!F$18+$L858*'10k &amp; MO'!F$24+$M858*'10k &amp; MO'!F$30</f>
        <v>4120.1544999999996</v>
      </c>
      <c r="X858" s="349">
        <f>+$I858*'10k &amp; MO'!G$6+$J858*'10k &amp; MO'!G$12+$K858*'10k &amp; MO'!G$18+$L858*'10k &amp; MO'!G$24+$M858*'10k &amp; MO'!G$30</f>
        <v>2088.0783000000001</v>
      </c>
      <c r="Y858" s="349">
        <f>+$N858*'10k &amp; MO'!H$6+$O858*'10k &amp; MO'!H$12+$P858*'10k &amp; MO'!H$18+$Q858*'10k &amp; MO'!H$24+$R858*'10k &amp; MO'!H$30</f>
        <v>0</v>
      </c>
      <c r="Z858" s="349">
        <f>+$N858*'10k &amp; MO'!I$6+$O858*'10k &amp; MO'!I$12+$P858*'10k &amp; MO'!I$18+$Q858*'10k &amp; MO'!I$24+$R858*'10k &amp; MO'!I$30</f>
        <v>10310.784</v>
      </c>
      <c r="AA858" s="349">
        <f>+$N858*'10k &amp; MO'!J$6+$O858*'10k &amp; MO'!J$12+$P858*'10k &amp; MO'!J$18+$Q858*'10k &amp; MO'!J$24+$R858*'10k &amp; MO'!J$30</f>
        <v>308249.48000000004</v>
      </c>
      <c r="AB858" s="349">
        <f>+$N858*'10k &amp; MO'!K$6+$O858*'10k &amp; MO'!K$12+$P858*'10k &amp; MO'!K$18+$Q858*'10k &amp; MO'!K$24+$R858*'10k &amp; MO'!K$30</f>
        <v>15068.781200000001</v>
      </c>
      <c r="AC858" s="349">
        <f>+$N858*'10k &amp; MO'!L$6+$O858*'10k &amp; MO'!L$12+$P858*'10k &amp; MO'!L$18+$Q858*'10k &amp; MO'!L$24+$R858*'10k &amp; MO'!L$30</f>
        <v>4349.8620000000001</v>
      </c>
      <c r="AD858" s="350">
        <f>+S858*'10k &amp; MO'!O$6</f>
        <v>3937.05</v>
      </c>
      <c r="AF858" s="192" t="str">
        <f t="shared" si="117"/>
        <v>8052017</v>
      </c>
      <c r="AG858" s="192">
        <f>+IFERROR(VLOOKUP($AF858,'Limited Loss'!$F$5:$P$124,AG$3,FALSE),0)</f>
        <v>0</v>
      </c>
      <c r="AH858" s="193">
        <f>+IFERROR(VLOOKUP($AF858,'Limited Loss'!$F$5:$P$124,AH$3,FALSE),0)</f>
        <v>0</v>
      </c>
      <c r="AI858" s="193">
        <f>+IFERROR(VLOOKUP($AF858,'Limited Loss'!$F$5:$P$124,AI$3,FALSE),0)</f>
        <v>0</v>
      </c>
      <c r="AJ858" s="193">
        <f>+IFERROR(VLOOKUP($AF858,'Limited Loss'!$F$5:$P$124,AJ$3,FALSE),0)</f>
        <v>0</v>
      </c>
      <c r="AK858" s="100">
        <f>+IFERROR(VLOOKUP($AF858,'Limited Loss'!$F$5:$P$124,AK$3,FALSE),0)</f>
        <v>0</v>
      </c>
      <c r="AL858" s="193">
        <f>+IFERROR(VLOOKUP($AF858,'Limited Loss'!$F$5:$P$124,AL$3,FALSE),0)</f>
        <v>0</v>
      </c>
      <c r="AM858" s="193">
        <f>+IFERROR(VLOOKUP($AF858,'Limited Loss'!$F$5:$P$124,AM$3,FALSE),0)</f>
        <v>0</v>
      </c>
      <c r="AN858" s="193">
        <f>+IFERROR(VLOOKUP($AF858,'Limited Loss'!$F$5:$P$124,AN$3,FALSE),0)</f>
        <v>0</v>
      </c>
      <c r="AO858" s="193">
        <f>+IFERROR(VLOOKUP($AF858,'Limited Loss'!$F$5:$P$124,AO$3,FALSE),0)</f>
        <v>0</v>
      </c>
      <c r="AP858" s="100">
        <f>+IFERROR(VLOOKUP($AF858,'Limited Loss'!$F$5:$P$124,AP$3,FALSE),0)</f>
        <v>0</v>
      </c>
      <c r="AQ858" s="353"/>
      <c r="AR858" s="331">
        <f t="shared" si="118"/>
        <v>805</v>
      </c>
      <c r="AS858" s="332">
        <f t="shared" si="118"/>
        <v>2017</v>
      </c>
      <c r="AT858" s="349">
        <f t="shared" si="124"/>
        <v>0</v>
      </c>
      <c r="AU858" s="349">
        <f t="shared" si="123"/>
        <v>4576.1715999999997</v>
      </c>
      <c r="AV858" s="349">
        <f t="shared" si="123"/>
        <v>135253.07180000001</v>
      </c>
      <c r="AW858" s="349">
        <f t="shared" si="123"/>
        <v>4120.1544999999996</v>
      </c>
      <c r="AX858" s="350">
        <f t="shared" si="123"/>
        <v>2088.0783000000001</v>
      </c>
      <c r="AY858" s="349">
        <f t="shared" si="123"/>
        <v>0</v>
      </c>
      <c r="AZ858" s="349">
        <f t="shared" si="123"/>
        <v>10310.784</v>
      </c>
      <c r="BA858" s="349">
        <f t="shared" si="123"/>
        <v>308249.48000000004</v>
      </c>
      <c r="BB858" s="349">
        <f t="shared" si="116"/>
        <v>15068.781200000001</v>
      </c>
      <c r="BC858" s="349">
        <f t="shared" si="116"/>
        <v>4349.8620000000001</v>
      </c>
      <c r="BD858" s="350">
        <f t="shared" si="116"/>
        <v>3937.05</v>
      </c>
      <c r="BE858" s="349">
        <f t="shared" si="120"/>
        <v>458389.50740000006</v>
      </c>
      <c r="BF858" s="375">
        <f t="shared" si="121"/>
        <v>25626.876000000004</v>
      </c>
      <c r="BG858" s="334">
        <f t="shared" si="122"/>
        <v>3937.05</v>
      </c>
    </row>
    <row r="859" spans="1:59" x14ac:dyDescent="0.2">
      <c r="A859" s="326" t="str">
        <f t="shared" si="119"/>
        <v>8052018</v>
      </c>
      <c r="B859" s="331">
        <v>805</v>
      </c>
      <c r="C859" s="327">
        <v>2018</v>
      </c>
      <c r="D859" s="353">
        <f>+IFERROR(VLOOKUP($A859,Data_Loss!$A$2:$V$1180,6,FALSE),0)</f>
        <v>0</v>
      </c>
      <c r="E859" s="353">
        <f>+IFERROR(VLOOKUP($A859,Data_Loss!$A$2:$V$1180,7,FALSE),0)</f>
        <v>0</v>
      </c>
      <c r="F859" s="353">
        <f>+IFERROR(VLOOKUP($A859,Data_Loss!$A$2:$V$1180,8,FALSE),0)</f>
        <v>0</v>
      </c>
      <c r="G859" s="353">
        <f>+IFERROR(VLOOKUP($A859,Data_Loss!$A$2:$V$1180,9,FALSE),0)</f>
        <v>0</v>
      </c>
      <c r="H859" s="353">
        <f>+IFERROR(VLOOKUP($A859,Data_Loss!$A$2:$V$1180,10,FALSE),0)</f>
        <v>0</v>
      </c>
      <c r="I859" s="353">
        <f>+IFERROR(VLOOKUP($A859,Data_Loss!$A$2:$V$1300,12,FALSE),0)</f>
        <v>0</v>
      </c>
      <c r="J859" s="353">
        <f>+IFERROR(VLOOKUP($A859,Data_Loss!$A$2:$V$1300,13,FALSE),0)</f>
        <v>0</v>
      </c>
      <c r="K859" s="353">
        <f>+IFERROR(VLOOKUP($A859,Data_Loss!$A$2:$V$1300,14,FALSE),0)</f>
        <v>0</v>
      </c>
      <c r="L859" s="353">
        <f>+IFERROR(VLOOKUP($A859,Data_Loss!$A$2:$V$1300,15,FALSE),0)</f>
        <v>0</v>
      </c>
      <c r="M859" s="353">
        <f>+IFERROR(VLOOKUP($A859,Data_Loss!$A$2:$V$1300,16,FALSE),0)</f>
        <v>0</v>
      </c>
      <c r="N859" s="353">
        <f>+IFERROR(VLOOKUP($A859,Data_Loss!$A$2:$V$1300,17,FALSE),0)</f>
        <v>0</v>
      </c>
      <c r="O859" s="353">
        <f>+IFERROR(VLOOKUP($A859,Data_Loss!$A$2:$V$1300,18,FALSE),0)</f>
        <v>0</v>
      </c>
      <c r="P859" s="353">
        <f>+IFERROR(VLOOKUP($A859,Data_Loss!$A$2:$V$1300,19,FALSE),0)</f>
        <v>0</v>
      </c>
      <c r="Q859" s="353">
        <f>+IFERROR(VLOOKUP($A859,Data_Loss!$A$2:$V$1300,20,FALSE),0)</f>
        <v>0</v>
      </c>
      <c r="R859" s="353">
        <f>+IFERROR(VLOOKUP($A859,Data_Loss!$A$2:$V$1300,21,FALSE),0)</f>
        <v>0</v>
      </c>
      <c r="S859" s="353">
        <f>+IFERROR(VLOOKUP($A859,Data_Loss!$A$2:$V$1300,22,FALSE),0)</f>
        <v>0</v>
      </c>
      <c r="T859" s="191">
        <f>+$I859*'10k &amp; MO'!C$7+$J859*'10k &amp; MO'!C$13+$K859*'10k &amp; MO'!C$19+$L859*'10k &amp; MO'!C$25+$M859*'10k &amp; MO'!C$31</f>
        <v>0</v>
      </c>
      <c r="U859" s="349">
        <f>+$I859*'10k &amp; MO'!D$7+$J859*'10k &amp; MO'!D$13+$K859*'10k &amp; MO'!D$19+$L859*'10k &amp; MO'!D$25+$M859*'10k &amp; MO'!D$31</f>
        <v>0</v>
      </c>
      <c r="V859" s="349">
        <f>+$I859*'10k &amp; MO'!E$7+$J859*'10k &amp; MO'!E$13+$K859*'10k &amp; MO'!E$19+$L859*'10k &amp; MO'!E$25+$M859*'10k &amp; MO'!E$31</f>
        <v>0</v>
      </c>
      <c r="W859" s="349">
        <f>+$I859*'10k &amp; MO'!F$7+$J859*'10k &amp; MO'!F$13+$K859*'10k &amp; MO'!F$19+$L859*'10k &amp; MO'!F$25+$M859*'10k &amp; MO'!F$31</f>
        <v>0</v>
      </c>
      <c r="X859" s="349">
        <f>+$I859*'10k &amp; MO'!G$7+$J859*'10k &amp; MO'!G$13+$K859*'10k &amp; MO'!G$19+$L859*'10k &amp; MO'!G$25+$M859*'10k &amp; MO'!G$31</f>
        <v>0</v>
      </c>
      <c r="Y859" s="349">
        <f>+$N859*'10k &amp; MO'!H$7+$O859*'10k &amp; MO'!H$13+$P859*'10k &amp; MO'!H$19+$Q859*'10k &amp; MO'!H$25+$R859*'10k &amp; MO'!H$31</f>
        <v>0</v>
      </c>
      <c r="Z859" s="349">
        <f>+$N859*'10k &amp; MO'!I$7+$O859*'10k &amp; MO'!I$13+$P859*'10k &amp; MO'!I$19+$Q859*'10k &amp; MO'!I$25+$R859*'10k &amp; MO'!I$31</f>
        <v>0</v>
      </c>
      <c r="AA859" s="349">
        <f>+$N859*'10k &amp; MO'!J$7+$O859*'10k &amp; MO'!J$13+$P859*'10k &amp; MO'!J$19+$Q859*'10k &amp; MO'!J$25+$R859*'10k &amp; MO'!J$31</f>
        <v>0</v>
      </c>
      <c r="AB859" s="349">
        <f>+$N859*'10k &amp; MO'!K$7+$O859*'10k &amp; MO'!K$13+$P859*'10k &amp; MO'!K$19+$Q859*'10k &amp; MO'!K$25+$R859*'10k &amp; MO'!K$31</f>
        <v>0</v>
      </c>
      <c r="AC859" s="349">
        <f>+$N859*'10k &amp; MO'!L$7+$O859*'10k &amp; MO'!L$13+$P859*'10k &amp; MO'!L$19+$Q859*'10k &amp; MO'!L$25+$R859*'10k &amp; MO'!L$31</f>
        <v>0</v>
      </c>
      <c r="AD859" s="350">
        <f>+S859*'10k &amp; MO'!O$7</f>
        <v>0</v>
      </c>
      <c r="AF859" s="192" t="str">
        <f t="shared" si="117"/>
        <v>8052018</v>
      </c>
      <c r="AG859" s="192">
        <f>+IFERROR(VLOOKUP($AF859,'Limited Loss'!$F$5:$P$124,AG$3,FALSE),0)</f>
        <v>0</v>
      </c>
      <c r="AH859" s="193">
        <f>+IFERROR(VLOOKUP($AF859,'Limited Loss'!$F$5:$P$124,AH$3,FALSE),0)</f>
        <v>0</v>
      </c>
      <c r="AI859" s="193">
        <f>+IFERROR(VLOOKUP($AF859,'Limited Loss'!$F$5:$P$124,AI$3,FALSE),0)</f>
        <v>0</v>
      </c>
      <c r="AJ859" s="193">
        <f>+IFERROR(VLOOKUP($AF859,'Limited Loss'!$F$5:$P$124,AJ$3,FALSE),0)</f>
        <v>0</v>
      </c>
      <c r="AK859" s="100">
        <f>+IFERROR(VLOOKUP($AF859,'Limited Loss'!$F$5:$P$124,AK$3,FALSE),0)</f>
        <v>0</v>
      </c>
      <c r="AL859" s="193">
        <f>+IFERROR(VLOOKUP($AF859,'Limited Loss'!$F$5:$P$124,AL$3,FALSE),0)</f>
        <v>0</v>
      </c>
      <c r="AM859" s="193">
        <f>+IFERROR(VLOOKUP($AF859,'Limited Loss'!$F$5:$P$124,AM$3,FALSE),0)</f>
        <v>0</v>
      </c>
      <c r="AN859" s="193">
        <f>+IFERROR(VLOOKUP($AF859,'Limited Loss'!$F$5:$P$124,AN$3,FALSE),0)</f>
        <v>0</v>
      </c>
      <c r="AO859" s="193">
        <f>+IFERROR(VLOOKUP($AF859,'Limited Loss'!$F$5:$P$124,AO$3,FALSE),0)</f>
        <v>0</v>
      </c>
      <c r="AP859" s="100">
        <f>+IFERROR(VLOOKUP($AF859,'Limited Loss'!$F$5:$P$124,AP$3,FALSE),0)</f>
        <v>0</v>
      </c>
      <c r="AQ859" s="353"/>
      <c r="AR859" s="331">
        <f t="shared" si="118"/>
        <v>805</v>
      </c>
      <c r="AS859" s="332">
        <f t="shared" si="118"/>
        <v>2018</v>
      </c>
      <c r="AT859" s="349">
        <f t="shared" si="124"/>
        <v>0</v>
      </c>
      <c r="AU859" s="349">
        <f t="shared" si="123"/>
        <v>0</v>
      </c>
      <c r="AV859" s="349">
        <f t="shared" si="123"/>
        <v>0</v>
      </c>
      <c r="AW859" s="349">
        <f t="shared" si="123"/>
        <v>0</v>
      </c>
      <c r="AX859" s="350">
        <f t="shared" si="123"/>
        <v>0</v>
      </c>
      <c r="AY859" s="349">
        <f t="shared" si="123"/>
        <v>0</v>
      </c>
      <c r="AZ859" s="349">
        <f t="shared" si="123"/>
        <v>0</v>
      </c>
      <c r="BA859" s="349">
        <f t="shared" si="123"/>
        <v>0</v>
      </c>
      <c r="BB859" s="349">
        <f t="shared" si="116"/>
        <v>0</v>
      </c>
      <c r="BC859" s="349">
        <f t="shared" si="116"/>
        <v>0</v>
      </c>
      <c r="BD859" s="350">
        <f t="shared" si="116"/>
        <v>0</v>
      </c>
      <c r="BE859" s="349">
        <f t="shared" si="120"/>
        <v>0</v>
      </c>
      <c r="BF859" s="375">
        <f t="shared" si="121"/>
        <v>0</v>
      </c>
      <c r="BG859" s="334">
        <f t="shared" si="122"/>
        <v>0</v>
      </c>
    </row>
    <row r="860" spans="1:59" x14ac:dyDescent="0.2">
      <c r="A860" s="326" t="str">
        <f t="shared" si="119"/>
        <v>8062014</v>
      </c>
      <c r="B860" s="331">
        <v>806</v>
      </c>
      <c r="C860" s="327">
        <v>2014</v>
      </c>
      <c r="D860" s="353">
        <f>+IFERROR(VLOOKUP($A860,Data_Loss!$A$2:$V$1180,6,FALSE),0)</f>
        <v>0</v>
      </c>
      <c r="E860" s="353">
        <f>+IFERROR(VLOOKUP($A860,Data_Loss!$A$2:$V$1180,7,FALSE),0)</f>
        <v>0</v>
      </c>
      <c r="F860" s="353">
        <f>+IFERROR(VLOOKUP($A860,Data_Loss!$A$2:$V$1180,8,FALSE),0)</f>
        <v>0</v>
      </c>
      <c r="G860" s="353">
        <f>+IFERROR(VLOOKUP($A860,Data_Loss!$A$2:$V$1180,9,FALSE),0)</f>
        <v>0</v>
      </c>
      <c r="H860" s="353">
        <f>+IFERROR(VLOOKUP($A860,Data_Loss!$A$2:$V$1180,10,FALSE),0)</f>
        <v>3</v>
      </c>
      <c r="I860" s="353">
        <f>+IFERROR(VLOOKUP($A860,Data_Loss!$A$2:$V$1300,12,FALSE),0)</f>
        <v>0</v>
      </c>
      <c r="J860" s="353">
        <f>+IFERROR(VLOOKUP($A860,Data_Loss!$A$2:$V$1300,13,FALSE),0)</f>
        <v>0</v>
      </c>
      <c r="K860" s="353">
        <f>+IFERROR(VLOOKUP($A860,Data_Loss!$A$2:$V$1300,14,FALSE),0)</f>
        <v>0</v>
      </c>
      <c r="L860" s="353">
        <f>+IFERROR(VLOOKUP($A860,Data_Loss!$A$2:$V$1300,15,FALSE),0)</f>
        <v>0</v>
      </c>
      <c r="M860" s="353">
        <f>+IFERROR(VLOOKUP($A860,Data_Loss!$A$2:$V$1300,16,FALSE),0)</f>
        <v>9563</v>
      </c>
      <c r="N860" s="353">
        <f>+IFERROR(VLOOKUP($A860,Data_Loss!$A$2:$V$1300,17,FALSE),0)</f>
        <v>0</v>
      </c>
      <c r="O860" s="353">
        <f>+IFERROR(VLOOKUP($A860,Data_Loss!$A$2:$V$1300,18,FALSE),0)</f>
        <v>0</v>
      </c>
      <c r="P860" s="353">
        <f>+IFERROR(VLOOKUP($A860,Data_Loss!$A$2:$V$1300,19,FALSE),0)</f>
        <v>0</v>
      </c>
      <c r="Q860" s="353">
        <f>+IFERROR(VLOOKUP($A860,Data_Loss!$A$2:$V$1300,20,FALSE),0)</f>
        <v>0</v>
      </c>
      <c r="R860" s="353">
        <f>+IFERROR(VLOOKUP($A860,Data_Loss!$A$2:$V$1300,21,FALSE),0)</f>
        <v>19279</v>
      </c>
      <c r="S860" s="353">
        <f>+IFERROR(VLOOKUP($A860,Data_Loss!$A$2:$V$1300,22,FALSE),0)</f>
        <v>10712</v>
      </c>
      <c r="T860" s="191">
        <f>+$I860*'10k &amp; MO'!C$3+$J860*'10k &amp; MO'!C$9+$K860*'10k &amp; MO'!C$15+$L860*'10k &amp; MO'!C$21+$M860*'10k &amp; MO'!C$27</f>
        <v>0</v>
      </c>
      <c r="U860" s="349">
        <f>+$I860*'10k &amp; MO'!D$3+$J860*'10k &amp; MO'!D$9+$K860*'10k &amp; MO'!D$15+$L860*'10k &amp; MO'!D$21+$M860*'10k &amp; MO'!D$27</f>
        <v>0</v>
      </c>
      <c r="V860" s="349">
        <f>+$I860*'10k &amp; MO'!E$3+$J860*'10k &amp; MO'!E$9+$K860*'10k &amp; MO'!E$15+$L860*'10k &amp; MO'!E$21+$M860*'10k &amp; MO'!E$27</f>
        <v>0</v>
      </c>
      <c r="W860" s="349">
        <f>+$I860*'10k &amp; MO'!F$3+$J860*'10k &amp; MO'!F$9+$K860*'10k &amp; MO'!F$15+$L860*'10k &amp; MO'!F$21+$M860*'10k &amp; MO'!F$27</f>
        <v>0</v>
      </c>
      <c r="X860" s="349">
        <f>+$I860*'10k &amp; MO'!G$3+$J860*'10k &amp; MO'!G$9+$K860*'10k &amp; MO'!G$15+$L860*'10k &amp; MO'!G$21+$M860*'10k &amp; MO'!G$27</f>
        <v>10825.315999999999</v>
      </c>
      <c r="Y860" s="349">
        <f>+$N860*'10k &amp; MO'!H$3+$O860*'10k &amp; MO'!H$9+$P860*'10k &amp; MO'!H$15+$Q860*'10k &amp; MO'!H$21+$R860*'10k &amp; MO'!H$27</f>
        <v>0</v>
      </c>
      <c r="Z860" s="349">
        <f>+$N860*'10k &amp; MO'!I$3+$O860*'10k &amp; MO'!I$9+$P860*'10k &amp; MO'!I$15+$Q860*'10k &amp; MO'!I$21+$R860*'10k &amp; MO'!I$27</f>
        <v>0</v>
      </c>
      <c r="AA860" s="349">
        <f>+$N860*'10k &amp; MO'!J$3+$O860*'10k &amp; MO'!J$9+$P860*'10k &amp; MO'!J$15+$Q860*'10k &amp; MO'!J$21+$R860*'10k &amp; MO'!J$27</f>
        <v>0</v>
      </c>
      <c r="AB860" s="349">
        <f>+$N860*'10k &amp; MO'!K$3+$O860*'10k &amp; MO'!K$9+$P860*'10k &amp; MO'!K$15+$Q860*'10k &amp; MO'!K$21+$R860*'10k &amp; MO'!K$27</f>
        <v>0</v>
      </c>
      <c r="AC860" s="349">
        <f>+$N860*'10k &amp; MO'!L$3+$O860*'10k &amp; MO'!L$9+$P860*'10k &amp; MO'!L$15+$Q860*'10k &amp; MO'!L$21+$R860*'10k &amp; MO'!L$27</f>
        <v>29728.218000000001</v>
      </c>
      <c r="AD860" s="350">
        <f>+S860*'10k &amp; MO'!O$3</f>
        <v>11472.552</v>
      </c>
      <c r="AF860" s="192" t="str">
        <f t="shared" si="117"/>
        <v>8062014</v>
      </c>
      <c r="AG860" s="192">
        <f>+IFERROR(VLOOKUP($AF860,'Limited Loss'!$F$5:$P$124,AG$3,FALSE),0)</f>
        <v>0</v>
      </c>
      <c r="AH860" s="193">
        <f>+IFERROR(VLOOKUP($AF860,'Limited Loss'!$F$5:$P$124,AH$3,FALSE),0)</f>
        <v>0</v>
      </c>
      <c r="AI860" s="193">
        <f>+IFERROR(VLOOKUP($AF860,'Limited Loss'!$F$5:$P$124,AI$3,FALSE),0)</f>
        <v>0</v>
      </c>
      <c r="AJ860" s="193">
        <f>+IFERROR(VLOOKUP($AF860,'Limited Loss'!$F$5:$P$124,AJ$3,FALSE),0)</f>
        <v>0</v>
      </c>
      <c r="AK860" s="100">
        <f>+IFERROR(VLOOKUP($AF860,'Limited Loss'!$F$5:$P$124,AK$3,FALSE),0)</f>
        <v>0</v>
      </c>
      <c r="AL860" s="193">
        <f>+IFERROR(VLOOKUP($AF860,'Limited Loss'!$F$5:$P$124,AL$3,FALSE),0)</f>
        <v>0</v>
      </c>
      <c r="AM860" s="193">
        <f>+IFERROR(VLOOKUP($AF860,'Limited Loss'!$F$5:$P$124,AM$3,FALSE),0)</f>
        <v>0</v>
      </c>
      <c r="AN860" s="193">
        <f>+IFERROR(VLOOKUP($AF860,'Limited Loss'!$F$5:$P$124,AN$3,FALSE),0)</f>
        <v>0</v>
      </c>
      <c r="AO860" s="193">
        <f>+IFERROR(VLOOKUP($AF860,'Limited Loss'!$F$5:$P$124,AO$3,FALSE),0)</f>
        <v>0</v>
      </c>
      <c r="AP860" s="100">
        <f>+IFERROR(VLOOKUP($AF860,'Limited Loss'!$F$5:$P$124,AP$3,FALSE),0)</f>
        <v>0</v>
      </c>
      <c r="AQ860" s="353"/>
      <c r="AR860" s="331">
        <f t="shared" si="118"/>
        <v>806</v>
      </c>
      <c r="AS860" s="332">
        <f t="shared" si="118"/>
        <v>2014</v>
      </c>
      <c r="AT860" s="349">
        <f t="shared" si="124"/>
        <v>0</v>
      </c>
      <c r="AU860" s="349">
        <f t="shared" si="123"/>
        <v>0</v>
      </c>
      <c r="AV860" s="349">
        <f t="shared" si="123"/>
        <v>0</v>
      </c>
      <c r="AW860" s="349">
        <f t="shared" si="123"/>
        <v>0</v>
      </c>
      <c r="AX860" s="350">
        <f t="shared" si="123"/>
        <v>10825.315999999999</v>
      </c>
      <c r="AY860" s="349">
        <f t="shared" si="123"/>
        <v>0</v>
      </c>
      <c r="AZ860" s="349">
        <f t="shared" si="123"/>
        <v>0</v>
      </c>
      <c r="BA860" s="349">
        <f t="shared" si="123"/>
        <v>0</v>
      </c>
      <c r="BB860" s="349">
        <f t="shared" si="116"/>
        <v>0</v>
      </c>
      <c r="BC860" s="349">
        <f t="shared" si="116"/>
        <v>29728.218000000001</v>
      </c>
      <c r="BD860" s="350">
        <f t="shared" si="116"/>
        <v>11472.552</v>
      </c>
      <c r="BE860" s="349">
        <f t="shared" si="120"/>
        <v>0</v>
      </c>
      <c r="BF860" s="375">
        <f t="shared" si="121"/>
        <v>40553.534</v>
      </c>
      <c r="BG860" s="334">
        <f t="shared" si="122"/>
        <v>11472.552</v>
      </c>
    </row>
    <row r="861" spans="1:59" x14ac:dyDescent="0.2">
      <c r="A861" s="326" t="str">
        <f t="shared" si="119"/>
        <v>8062015</v>
      </c>
      <c r="B861" s="331">
        <v>806</v>
      </c>
      <c r="C861" s="327">
        <v>2015</v>
      </c>
      <c r="D861" s="353">
        <f>+IFERROR(VLOOKUP($A861,Data_Loss!$A$2:$V$1180,6,FALSE),0)</f>
        <v>0</v>
      </c>
      <c r="E861" s="353">
        <f>+IFERROR(VLOOKUP($A861,Data_Loss!$A$2:$V$1180,7,FALSE),0)</f>
        <v>0</v>
      </c>
      <c r="F861" s="353">
        <f>+IFERROR(VLOOKUP($A861,Data_Loss!$A$2:$V$1180,8,FALSE),0)</f>
        <v>1</v>
      </c>
      <c r="G861" s="353">
        <f>+IFERROR(VLOOKUP($A861,Data_Loss!$A$2:$V$1180,9,FALSE),0)</f>
        <v>1</v>
      </c>
      <c r="H861" s="353">
        <f>+IFERROR(VLOOKUP($A861,Data_Loss!$A$2:$V$1180,10,FALSE),0)</f>
        <v>2</v>
      </c>
      <c r="I861" s="353">
        <f>+IFERROR(VLOOKUP($A861,Data_Loss!$A$2:$V$1300,12,FALSE),0)</f>
        <v>0</v>
      </c>
      <c r="J861" s="353">
        <f>+IFERROR(VLOOKUP($A861,Data_Loss!$A$2:$V$1300,13,FALSE),0)</f>
        <v>0</v>
      </c>
      <c r="K861" s="353">
        <f>+IFERROR(VLOOKUP($A861,Data_Loss!$A$2:$V$1300,14,FALSE),0)</f>
        <v>105552</v>
      </c>
      <c r="L861" s="353">
        <f>+IFERROR(VLOOKUP($A861,Data_Loss!$A$2:$V$1300,15,FALSE),0)</f>
        <v>17293</v>
      </c>
      <c r="M861" s="353">
        <f>+IFERROR(VLOOKUP($A861,Data_Loss!$A$2:$V$1300,16,FALSE),0)</f>
        <v>2762</v>
      </c>
      <c r="N861" s="353">
        <f>+IFERROR(VLOOKUP($A861,Data_Loss!$A$2:$V$1300,17,FALSE),0)</f>
        <v>0</v>
      </c>
      <c r="O861" s="353">
        <f>+IFERROR(VLOOKUP($A861,Data_Loss!$A$2:$V$1300,18,FALSE),0)</f>
        <v>0</v>
      </c>
      <c r="P861" s="353">
        <f>+IFERROR(VLOOKUP($A861,Data_Loss!$A$2:$V$1300,19,FALSE),0)</f>
        <v>5988</v>
      </c>
      <c r="Q861" s="353">
        <f>+IFERROR(VLOOKUP($A861,Data_Loss!$A$2:$V$1300,20,FALSE),0)</f>
        <v>20642</v>
      </c>
      <c r="R861" s="353">
        <f>+IFERROR(VLOOKUP($A861,Data_Loss!$A$2:$V$1300,21,FALSE),0)</f>
        <v>3603</v>
      </c>
      <c r="S861" s="353">
        <f>+IFERROR(VLOOKUP($A861,Data_Loss!$A$2:$V$1300,22,FALSE),0)</f>
        <v>1859</v>
      </c>
      <c r="T861" s="191">
        <f>+$I861*'10k &amp; MO'!C$4+$J861*'10k &amp; MO'!C$10+$K861*'10k &amp; MO'!C$16+$L861*'10k &amp; MO'!C$22+$M861*'10k &amp; MO'!C$28</f>
        <v>0</v>
      </c>
      <c r="U861" s="349">
        <f>+$I861*'10k &amp; MO'!D$4+$J861*'10k &amp; MO'!D$10+$K861*'10k &amp; MO'!D$16+$L861*'10k &amp; MO'!D$22+$M861*'10k &amp; MO'!D$28</f>
        <v>0</v>
      </c>
      <c r="V861" s="349">
        <f>+$I861*'10k &amp; MO'!E$4+$J861*'10k &amp; MO'!E$10+$K861*'10k &amp; MO'!E$16+$L861*'10k &amp; MO'!E$22+$M861*'10k &amp; MO'!E$28</f>
        <v>187873.85449999999</v>
      </c>
      <c r="W861" s="349">
        <f>+$I861*'10k &amp; MO'!F$4+$J861*'10k &amp; MO'!F$10+$K861*'10k &amp; MO'!F$16+$L861*'10k &amp; MO'!F$22+$M861*'10k &amp; MO'!F$28</f>
        <v>19997.316499999997</v>
      </c>
      <c r="X861" s="349">
        <f>+$I861*'10k &amp; MO'!G$4+$J861*'10k &amp; MO'!G$10+$K861*'10k &amp; MO'!G$16+$L861*'10k &amp; MO'!G$22+$M861*'10k &amp; MO'!G$28</f>
        <v>3830.2887000000001</v>
      </c>
      <c r="Y861" s="349">
        <f>+$N861*'10k &amp; MO'!H$4+$O861*'10k &amp; MO'!H$10+$P861*'10k &amp; MO'!H$16+$Q861*'10k &amp; MO'!H$22+$R861*'10k &amp; MO'!H$28</f>
        <v>0</v>
      </c>
      <c r="Z861" s="349">
        <f>+$N861*'10k &amp; MO'!I$4+$O861*'10k &amp; MO'!I$10+$P861*'10k &amp; MO'!I$16+$Q861*'10k &amp; MO'!I$22+$R861*'10k &amp; MO'!I$28</f>
        <v>0</v>
      </c>
      <c r="AA861" s="349">
        <f>+$N861*'10k &amp; MO'!J$4+$O861*'10k &amp; MO'!J$10+$P861*'10k &amp; MO'!J$16+$Q861*'10k &amp; MO'!J$22+$R861*'10k &amp; MO'!J$28</f>
        <v>20636.2526</v>
      </c>
      <c r="AB861" s="349">
        <f>+$N861*'10k &amp; MO'!K$4+$O861*'10k &amp; MO'!K$10+$P861*'10k &amp; MO'!K$16+$Q861*'10k &amp; MO'!K$22+$R861*'10k &amp; MO'!K$28</f>
        <v>32162.973499999996</v>
      </c>
      <c r="AC861" s="349">
        <f>+$N861*'10k &amp; MO'!L$4+$O861*'10k &amp; MO'!L$10+$P861*'10k &amp; MO'!L$16+$Q861*'10k &amp; MO'!L$22+$R861*'10k &amp; MO'!L$28</f>
        <v>5802.0691999999999</v>
      </c>
      <c r="AD861" s="350">
        <f>+S861*'10k &amp; MO'!O$4</f>
        <v>2253.1079999999997</v>
      </c>
      <c r="AF861" s="192" t="str">
        <f t="shared" si="117"/>
        <v>8062015</v>
      </c>
      <c r="AG861" s="192">
        <f>+IFERROR(VLOOKUP($AF861,'Limited Loss'!$F$5:$P$124,AG$3,FALSE),0)</f>
        <v>0</v>
      </c>
      <c r="AH861" s="193">
        <f>+IFERROR(VLOOKUP($AF861,'Limited Loss'!$F$5:$P$124,AH$3,FALSE),0)</f>
        <v>0</v>
      </c>
      <c r="AI861" s="193">
        <f>+IFERROR(VLOOKUP($AF861,'Limited Loss'!$F$5:$P$124,AI$3,FALSE),0)</f>
        <v>0</v>
      </c>
      <c r="AJ861" s="193">
        <f>+IFERROR(VLOOKUP($AF861,'Limited Loss'!$F$5:$P$124,AJ$3,FALSE),0)</f>
        <v>0</v>
      </c>
      <c r="AK861" s="100">
        <f>+IFERROR(VLOOKUP($AF861,'Limited Loss'!$F$5:$P$124,AK$3,FALSE),0)</f>
        <v>0</v>
      </c>
      <c r="AL861" s="193">
        <f>+IFERROR(VLOOKUP($AF861,'Limited Loss'!$F$5:$P$124,AL$3,FALSE),0)</f>
        <v>0</v>
      </c>
      <c r="AM861" s="193">
        <f>+IFERROR(VLOOKUP($AF861,'Limited Loss'!$F$5:$P$124,AM$3,FALSE),0)</f>
        <v>0</v>
      </c>
      <c r="AN861" s="193">
        <f>+IFERROR(VLOOKUP($AF861,'Limited Loss'!$F$5:$P$124,AN$3,FALSE),0)</f>
        <v>0</v>
      </c>
      <c r="AO861" s="193">
        <f>+IFERROR(VLOOKUP($AF861,'Limited Loss'!$F$5:$P$124,AO$3,FALSE),0)</f>
        <v>0</v>
      </c>
      <c r="AP861" s="100">
        <f>+IFERROR(VLOOKUP($AF861,'Limited Loss'!$F$5:$P$124,AP$3,FALSE),0)</f>
        <v>0</v>
      </c>
      <c r="AQ861" s="353"/>
      <c r="AR861" s="331">
        <f t="shared" si="118"/>
        <v>806</v>
      </c>
      <c r="AS861" s="332">
        <f t="shared" si="118"/>
        <v>2015</v>
      </c>
      <c r="AT861" s="349">
        <f t="shared" si="124"/>
        <v>0</v>
      </c>
      <c r="AU861" s="349">
        <f t="shared" si="123"/>
        <v>0</v>
      </c>
      <c r="AV861" s="349">
        <f t="shared" si="123"/>
        <v>187873.85449999999</v>
      </c>
      <c r="AW861" s="349">
        <f t="shared" si="123"/>
        <v>19997.316499999997</v>
      </c>
      <c r="AX861" s="350">
        <f t="shared" si="123"/>
        <v>3830.2887000000001</v>
      </c>
      <c r="AY861" s="349">
        <f t="shared" si="123"/>
        <v>0</v>
      </c>
      <c r="AZ861" s="349">
        <f t="shared" si="123"/>
        <v>0</v>
      </c>
      <c r="BA861" s="349">
        <f t="shared" si="123"/>
        <v>20636.2526</v>
      </c>
      <c r="BB861" s="349">
        <f t="shared" si="116"/>
        <v>32162.973499999996</v>
      </c>
      <c r="BC861" s="349">
        <f t="shared" si="116"/>
        <v>5802.0691999999999</v>
      </c>
      <c r="BD861" s="350">
        <f t="shared" si="116"/>
        <v>2253.1079999999997</v>
      </c>
      <c r="BE861" s="349">
        <f t="shared" si="120"/>
        <v>208510.10709999999</v>
      </c>
      <c r="BF861" s="375">
        <f t="shared" si="121"/>
        <v>61792.647899999996</v>
      </c>
      <c r="BG861" s="334">
        <f t="shared" si="122"/>
        <v>2253.1079999999997</v>
      </c>
    </row>
    <row r="862" spans="1:59" x14ac:dyDescent="0.2">
      <c r="A862" s="326" t="str">
        <f t="shared" si="119"/>
        <v>8062016</v>
      </c>
      <c r="B862" s="331">
        <v>806</v>
      </c>
      <c r="C862" s="327">
        <v>2016</v>
      </c>
      <c r="D862" s="353">
        <f>+IFERROR(VLOOKUP($A862,Data_Loss!$A$2:$V$1180,6,FALSE),0)</f>
        <v>0</v>
      </c>
      <c r="E862" s="353">
        <f>+IFERROR(VLOOKUP($A862,Data_Loss!$A$2:$V$1180,7,FALSE),0)</f>
        <v>0</v>
      </c>
      <c r="F862" s="353">
        <f>+IFERROR(VLOOKUP($A862,Data_Loss!$A$2:$V$1180,8,FALSE),0)</f>
        <v>0</v>
      </c>
      <c r="G862" s="353">
        <f>+IFERROR(VLOOKUP($A862,Data_Loss!$A$2:$V$1180,9,FALSE),0)</f>
        <v>0</v>
      </c>
      <c r="H862" s="353">
        <f>+IFERROR(VLOOKUP($A862,Data_Loss!$A$2:$V$1180,10,FALSE),0)</f>
        <v>2</v>
      </c>
      <c r="I862" s="353">
        <f>+IFERROR(VLOOKUP($A862,Data_Loss!$A$2:$V$1300,12,FALSE),0)</f>
        <v>0</v>
      </c>
      <c r="J862" s="353">
        <f>+IFERROR(VLOOKUP($A862,Data_Loss!$A$2:$V$1300,13,FALSE),0)</f>
        <v>0</v>
      </c>
      <c r="K862" s="353">
        <f>+IFERROR(VLOOKUP($A862,Data_Loss!$A$2:$V$1300,14,FALSE),0)</f>
        <v>0</v>
      </c>
      <c r="L862" s="353">
        <f>+IFERROR(VLOOKUP($A862,Data_Loss!$A$2:$V$1300,15,FALSE),0)</f>
        <v>0</v>
      </c>
      <c r="M862" s="353">
        <f>+IFERROR(VLOOKUP($A862,Data_Loss!$A$2:$V$1300,16,FALSE),0)</f>
        <v>33291</v>
      </c>
      <c r="N862" s="353">
        <f>+IFERROR(VLOOKUP($A862,Data_Loss!$A$2:$V$1300,17,FALSE),0)</f>
        <v>0</v>
      </c>
      <c r="O862" s="353">
        <f>+IFERROR(VLOOKUP($A862,Data_Loss!$A$2:$V$1300,18,FALSE),0)</f>
        <v>0</v>
      </c>
      <c r="P862" s="353">
        <f>+IFERROR(VLOOKUP($A862,Data_Loss!$A$2:$V$1300,19,FALSE),0)</f>
        <v>0</v>
      </c>
      <c r="Q862" s="353">
        <f>+IFERROR(VLOOKUP($A862,Data_Loss!$A$2:$V$1300,20,FALSE),0)</f>
        <v>0</v>
      </c>
      <c r="R862" s="353">
        <f>+IFERROR(VLOOKUP($A862,Data_Loss!$A$2:$V$1300,21,FALSE),0)</f>
        <v>51192</v>
      </c>
      <c r="S862" s="353">
        <f>+IFERROR(VLOOKUP($A862,Data_Loss!$A$2:$V$1300,22,FALSE),0)</f>
        <v>9163</v>
      </c>
      <c r="T862" s="191">
        <f>+$I862*'10k &amp; MO'!C$5+$J862*'10k &amp; MO'!C$11+$K862*'10k &amp; MO'!C$17+$L862*'10k &amp; MO'!C$23+$M862*'10k &amp; MO'!C$29</f>
        <v>0</v>
      </c>
      <c r="U862" s="349">
        <f>+$I862*'10k &amp; MO'!D$5+$J862*'10k &amp; MO'!D$11+$K862*'10k &amp; MO'!D$17+$L862*'10k &amp; MO'!D$23+$M862*'10k &amp; MO'!D$29</f>
        <v>0</v>
      </c>
      <c r="V862" s="349">
        <f>+$I862*'10k &amp; MO'!E$5+$J862*'10k &amp; MO'!E$11+$K862*'10k &amp; MO'!E$17+$L862*'10k &amp; MO'!E$23+$M862*'10k &amp; MO'!E$29</f>
        <v>3771.8703</v>
      </c>
      <c r="W862" s="349">
        <f>+$I862*'10k &amp; MO'!F$5+$J862*'10k &amp; MO'!F$11+$K862*'10k &amp; MO'!F$17+$L862*'10k &amp; MO'!F$23+$M862*'10k &amp; MO'!F$29</f>
        <v>2250.4715999999999</v>
      </c>
      <c r="X862" s="349">
        <f>+$I862*'10k &amp; MO'!G$5+$J862*'10k &amp; MO'!G$11+$K862*'10k &amp; MO'!G$17+$L862*'10k &amp; MO'!G$23+$M862*'10k &amp; MO'!G$29</f>
        <v>34649.272799999999</v>
      </c>
      <c r="Y862" s="349">
        <f>+$N862*'10k &amp; MO'!H$5+$O862*'10k &amp; MO'!H$11+$P862*'10k &amp; MO'!H$17+$Q862*'10k &amp; MO'!H$23+$R862*'10k &amp; MO'!H$29</f>
        <v>0</v>
      </c>
      <c r="Z862" s="349">
        <f>+$N862*'10k &amp; MO'!I$5+$O862*'10k &amp; MO'!I$11+$P862*'10k &amp; MO'!I$17+$Q862*'10k &amp; MO'!I$23+$R862*'10k &amp; MO'!I$29</f>
        <v>0</v>
      </c>
      <c r="AA862" s="349">
        <f>+$N862*'10k &amp; MO'!J$5+$O862*'10k &amp; MO'!J$11+$P862*'10k &amp; MO'!J$17+$Q862*'10k &amp; MO'!J$23+$R862*'10k &amp; MO'!J$29</f>
        <v>4540.7304000000004</v>
      </c>
      <c r="AB862" s="349">
        <f>+$N862*'10k &amp; MO'!K$5+$O862*'10k &amp; MO'!K$11+$P862*'10k &amp; MO'!K$17+$Q862*'10k &amp; MO'!K$23+$R862*'10k &amp; MO'!K$29</f>
        <v>5021.9351999999999</v>
      </c>
      <c r="AC862" s="349">
        <f>+$N862*'10k &amp; MO'!L$5+$O862*'10k &amp; MO'!L$11+$P862*'10k &amp; MO'!L$17+$Q862*'10k &amp; MO'!L$23+$R862*'10k &amp; MO'!L$29</f>
        <v>77156.582399999999</v>
      </c>
      <c r="AD862" s="350">
        <f>+S862*'10k &amp; MO'!O$5</f>
        <v>12351.724</v>
      </c>
      <c r="AF862" s="192" t="str">
        <f t="shared" si="117"/>
        <v>8062016</v>
      </c>
      <c r="AG862" s="192">
        <f>+IFERROR(VLOOKUP($AF862,'Limited Loss'!$F$5:$P$124,AG$3,FALSE),0)</f>
        <v>0</v>
      </c>
      <c r="AH862" s="193">
        <f>+IFERROR(VLOOKUP($AF862,'Limited Loss'!$F$5:$P$124,AH$3,FALSE),0)</f>
        <v>0</v>
      </c>
      <c r="AI862" s="193">
        <f>+IFERROR(VLOOKUP($AF862,'Limited Loss'!$F$5:$P$124,AI$3,FALSE),0)</f>
        <v>0</v>
      </c>
      <c r="AJ862" s="193">
        <f>+IFERROR(VLOOKUP($AF862,'Limited Loss'!$F$5:$P$124,AJ$3,FALSE),0)</f>
        <v>0</v>
      </c>
      <c r="AK862" s="100">
        <f>+IFERROR(VLOOKUP($AF862,'Limited Loss'!$F$5:$P$124,AK$3,FALSE),0)</f>
        <v>0</v>
      </c>
      <c r="AL862" s="193">
        <f>+IFERROR(VLOOKUP($AF862,'Limited Loss'!$F$5:$P$124,AL$3,FALSE),0)</f>
        <v>0</v>
      </c>
      <c r="AM862" s="193">
        <f>+IFERROR(VLOOKUP($AF862,'Limited Loss'!$F$5:$P$124,AM$3,FALSE),0)</f>
        <v>0</v>
      </c>
      <c r="AN862" s="193">
        <f>+IFERROR(VLOOKUP($AF862,'Limited Loss'!$F$5:$P$124,AN$3,FALSE),0)</f>
        <v>0</v>
      </c>
      <c r="AO862" s="193">
        <f>+IFERROR(VLOOKUP($AF862,'Limited Loss'!$F$5:$P$124,AO$3,FALSE),0)</f>
        <v>0</v>
      </c>
      <c r="AP862" s="100">
        <f>+IFERROR(VLOOKUP($AF862,'Limited Loss'!$F$5:$P$124,AP$3,FALSE),0)</f>
        <v>0</v>
      </c>
      <c r="AQ862" s="353"/>
      <c r="AR862" s="331">
        <f t="shared" si="118"/>
        <v>806</v>
      </c>
      <c r="AS862" s="332">
        <f t="shared" si="118"/>
        <v>2016</v>
      </c>
      <c r="AT862" s="349">
        <f t="shared" si="124"/>
        <v>0</v>
      </c>
      <c r="AU862" s="349">
        <f t="shared" si="123"/>
        <v>0</v>
      </c>
      <c r="AV862" s="349">
        <f t="shared" si="123"/>
        <v>3771.8703</v>
      </c>
      <c r="AW862" s="349">
        <f t="shared" si="123"/>
        <v>2250.4715999999999</v>
      </c>
      <c r="AX862" s="350">
        <f t="shared" si="123"/>
        <v>34649.272799999999</v>
      </c>
      <c r="AY862" s="349">
        <f t="shared" si="123"/>
        <v>0</v>
      </c>
      <c r="AZ862" s="349">
        <f t="shared" si="123"/>
        <v>0</v>
      </c>
      <c r="BA862" s="349">
        <f t="shared" si="123"/>
        <v>4540.7304000000004</v>
      </c>
      <c r="BB862" s="349">
        <f t="shared" si="116"/>
        <v>5021.9351999999999</v>
      </c>
      <c r="BC862" s="349">
        <f t="shared" si="116"/>
        <v>77156.582399999999</v>
      </c>
      <c r="BD862" s="350">
        <f t="shared" si="116"/>
        <v>12351.724</v>
      </c>
      <c r="BE862" s="349">
        <f t="shared" si="120"/>
        <v>8312.6007000000009</v>
      </c>
      <c r="BF862" s="375">
        <f t="shared" si="121"/>
        <v>119078.26199999999</v>
      </c>
      <c r="BG862" s="334">
        <f t="shared" si="122"/>
        <v>12351.724</v>
      </c>
    </row>
    <row r="863" spans="1:59" x14ac:dyDescent="0.2">
      <c r="A863" s="326" t="str">
        <f t="shared" si="119"/>
        <v>8062017</v>
      </c>
      <c r="B863" s="331">
        <v>806</v>
      </c>
      <c r="C863" s="327">
        <v>2017</v>
      </c>
      <c r="D863" s="353">
        <f>+IFERROR(VLOOKUP($A863,Data_Loss!$A$2:$V$1180,6,FALSE),0)</f>
        <v>0</v>
      </c>
      <c r="E863" s="353">
        <f>+IFERROR(VLOOKUP($A863,Data_Loss!$A$2:$V$1180,7,FALSE),0)</f>
        <v>0</v>
      </c>
      <c r="F863" s="353">
        <f>+IFERROR(VLOOKUP($A863,Data_Loss!$A$2:$V$1180,8,FALSE),0)</f>
        <v>0</v>
      </c>
      <c r="G863" s="353">
        <f>+IFERROR(VLOOKUP($A863,Data_Loss!$A$2:$V$1180,9,FALSE),0)</f>
        <v>3</v>
      </c>
      <c r="H863" s="353">
        <f>+IFERROR(VLOOKUP($A863,Data_Loss!$A$2:$V$1180,10,FALSE),0)</f>
        <v>6</v>
      </c>
      <c r="I863" s="353">
        <f>+IFERROR(VLOOKUP($A863,Data_Loss!$A$2:$V$1300,12,FALSE),0)</f>
        <v>0</v>
      </c>
      <c r="J863" s="353">
        <f>+IFERROR(VLOOKUP($A863,Data_Loss!$A$2:$V$1300,13,FALSE),0)</f>
        <v>0</v>
      </c>
      <c r="K863" s="353">
        <f>+IFERROR(VLOOKUP($A863,Data_Loss!$A$2:$V$1300,14,FALSE),0)</f>
        <v>0</v>
      </c>
      <c r="L863" s="353">
        <f>+IFERROR(VLOOKUP($A863,Data_Loss!$A$2:$V$1300,15,FALSE),0)</f>
        <v>79979</v>
      </c>
      <c r="M863" s="353">
        <f>+IFERROR(VLOOKUP($A863,Data_Loss!$A$2:$V$1300,16,FALSE),0)</f>
        <v>20881</v>
      </c>
      <c r="N863" s="353">
        <f>+IFERROR(VLOOKUP($A863,Data_Loss!$A$2:$V$1300,17,FALSE),0)</f>
        <v>0</v>
      </c>
      <c r="O863" s="353">
        <f>+IFERROR(VLOOKUP($A863,Data_Loss!$A$2:$V$1300,18,FALSE),0)</f>
        <v>0</v>
      </c>
      <c r="P863" s="353">
        <f>+IFERROR(VLOOKUP($A863,Data_Loss!$A$2:$V$1300,19,FALSE),0)</f>
        <v>0</v>
      </c>
      <c r="Q863" s="353">
        <f>+IFERROR(VLOOKUP($A863,Data_Loss!$A$2:$V$1300,20,FALSE),0)</f>
        <v>93170</v>
      </c>
      <c r="R863" s="353">
        <f>+IFERROR(VLOOKUP($A863,Data_Loss!$A$2:$V$1300,21,FALSE),0)</f>
        <v>22559</v>
      </c>
      <c r="S863" s="353">
        <f>+IFERROR(VLOOKUP($A863,Data_Loss!$A$2:$V$1300,22,FALSE),0)</f>
        <v>4041</v>
      </c>
      <c r="T863" s="191">
        <f>+$I863*'10k &amp; MO'!C$6+$J863*'10k &amp; MO'!C$12+$K863*'10k &amp; MO'!C$18+$L863*'10k &amp; MO'!C$24+$M863*'10k &amp; MO'!C$30</f>
        <v>0</v>
      </c>
      <c r="U863" s="349">
        <f>+$I863*'10k &amp; MO'!D$6+$J863*'10k &amp; MO'!D$12+$K863*'10k &amp; MO'!D$18+$L863*'10k &amp; MO'!D$24+$M863*'10k &amp; MO'!D$30</f>
        <v>186.74879999999999</v>
      </c>
      <c r="V863" s="349">
        <f>+$I863*'10k &amp; MO'!E$6+$J863*'10k &amp; MO'!E$12+$K863*'10k &amp; MO'!E$18+$L863*'10k &amp; MO'!E$24+$M863*'10k &amp; MO'!E$30</f>
        <v>78469.950399999987</v>
      </c>
      <c r="W863" s="349">
        <f>+$I863*'10k &amp; MO'!F$6+$J863*'10k &amp; MO'!F$12+$K863*'10k &amp; MO'!F$18+$L863*'10k &amp; MO'!F$24+$M863*'10k &amp; MO'!F$30</f>
        <v>75617.900099999999</v>
      </c>
      <c r="X863" s="349">
        <f>+$I863*'10k &amp; MO'!G$6+$J863*'10k &amp; MO'!G$12+$K863*'10k &amp; MO'!G$18+$L863*'10k &amp; MO'!G$24+$M863*'10k &amp; MO'!G$30</f>
        <v>28858.904900000001</v>
      </c>
      <c r="Y863" s="349">
        <f>+$N863*'10k &amp; MO'!H$6+$O863*'10k &amp; MO'!H$12+$P863*'10k &amp; MO'!H$18+$Q863*'10k &amp; MO'!H$24+$R863*'10k &amp; MO'!H$30</f>
        <v>0</v>
      </c>
      <c r="Z863" s="349">
        <f>+$N863*'10k &amp; MO'!I$6+$O863*'10k &amp; MO'!I$12+$P863*'10k &amp; MO'!I$18+$Q863*'10k &amp; MO'!I$24+$R863*'10k &amp; MO'!I$30</f>
        <v>71.986699999999999</v>
      </c>
      <c r="AA863" s="349">
        <f>+$N863*'10k &amp; MO'!J$6+$O863*'10k &amp; MO'!J$12+$P863*'10k &amp; MO'!J$18+$Q863*'10k &amp; MO'!J$24+$R863*'10k &amp; MO'!J$30</f>
        <v>105551.16900000001</v>
      </c>
      <c r="AB863" s="349">
        <f>+$N863*'10k &amp; MO'!K$6+$O863*'10k &amp; MO'!K$12+$P863*'10k &amp; MO'!K$18+$Q863*'10k &amp; MO'!K$24+$R863*'10k &amp; MO'!K$30</f>
        <v>122157.96320000001</v>
      </c>
      <c r="AC863" s="349">
        <f>+$N863*'10k &amp; MO'!L$6+$O863*'10k &amp; MO'!L$12+$P863*'10k &amp; MO'!L$18+$Q863*'10k &amp; MO'!L$24+$R863*'10k &amp; MO'!L$30</f>
        <v>42955.161900000006</v>
      </c>
      <c r="AD863" s="350">
        <f>+S863*'10k &amp; MO'!O$6</f>
        <v>5439.1860000000006</v>
      </c>
      <c r="AF863" s="192" t="str">
        <f t="shared" si="117"/>
        <v>8062017</v>
      </c>
      <c r="AG863" s="192">
        <f>+IFERROR(VLOOKUP($AF863,'Limited Loss'!$F$5:$P$124,AG$3,FALSE),0)</f>
        <v>0</v>
      </c>
      <c r="AH863" s="193">
        <f>+IFERROR(VLOOKUP($AF863,'Limited Loss'!$F$5:$P$124,AH$3,FALSE),0)</f>
        <v>0</v>
      </c>
      <c r="AI863" s="193">
        <f>+IFERROR(VLOOKUP($AF863,'Limited Loss'!$F$5:$P$124,AI$3,FALSE),0)</f>
        <v>0</v>
      </c>
      <c r="AJ863" s="193">
        <f>+IFERROR(VLOOKUP($AF863,'Limited Loss'!$F$5:$P$124,AJ$3,FALSE),0)</f>
        <v>0</v>
      </c>
      <c r="AK863" s="100">
        <f>+IFERROR(VLOOKUP($AF863,'Limited Loss'!$F$5:$P$124,AK$3,FALSE),0)</f>
        <v>0</v>
      </c>
      <c r="AL863" s="193">
        <f>+IFERROR(VLOOKUP($AF863,'Limited Loss'!$F$5:$P$124,AL$3,FALSE),0)</f>
        <v>0</v>
      </c>
      <c r="AM863" s="193">
        <f>+IFERROR(VLOOKUP($AF863,'Limited Loss'!$F$5:$P$124,AM$3,FALSE),0)</f>
        <v>0</v>
      </c>
      <c r="AN863" s="193">
        <f>+IFERROR(VLOOKUP($AF863,'Limited Loss'!$F$5:$P$124,AN$3,FALSE),0)</f>
        <v>0</v>
      </c>
      <c r="AO863" s="193">
        <f>+IFERROR(VLOOKUP($AF863,'Limited Loss'!$F$5:$P$124,AO$3,FALSE),0)</f>
        <v>0</v>
      </c>
      <c r="AP863" s="100">
        <f>+IFERROR(VLOOKUP($AF863,'Limited Loss'!$F$5:$P$124,AP$3,FALSE),0)</f>
        <v>0</v>
      </c>
      <c r="AQ863" s="353"/>
      <c r="AR863" s="331">
        <f t="shared" si="118"/>
        <v>806</v>
      </c>
      <c r="AS863" s="332">
        <f t="shared" si="118"/>
        <v>2017</v>
      </c>
      <c r="AT863" s="349">
        <f t="shared" si="124"/>
        <v>0</v>
      </c>
      <c r="AU863" s="349">
        <f t="shared" si="123"/>
        <v>186.74879999999999</v>
      </c>
      <c r="AV863" s="349">
        <f t="shared" si="123"/>
        <v>78469.950399999987</v>
      </c>
      <c r="AW863" s="349">
        <f t="shared" si="123"/>
        <v>75617.900099999999</v>
      </c>
      <c r="AX863" s="350">
        <f t="shared" si="123"/>
        <v>28858.904900000001</v>
      </c>
      <c r="AY863" s="349">
        <f t="shared" si="123"/>
        <v>0</v>
      </c>
      <c r="AZ863" s="349">
        <f t="shared" si="123"/>
        <v>71.986699999999999</v>
      </c>
      <c r="BA863" s="349">
        <f t="shared" si="123"/>
        <v>105551.16900000001</v>
      </c>
      <c r="BB863" s="349">
        <f t="shared" si="116"/>
        <v>122157.96320000001</v>
      </c>
      <c r="BC863" s="349">
        <f t="shared" si="116"/>
        <v>42955.161900000006</v>
      </c>
      <c r="BD863" s="350">
        <f t="shared" si="116"/>
        <v>5439.1860000000006</v>
      </c>
      <c r="BE863" s="349">
        <f t="shared" si="120"/>
        <v>184279.85489999998</v>
      </c>
      <c r="BF863" s="375">
        <f t="shared" si="121"/>
        <v>269589.9301</v>
      </c>
      <c r="BG863" s="334">
        <f t="shared" si="122"/>
        <v>5439.1860000000006</v>
      </c>
    </row>
    <row r="864" spans="1:59" x14ac:dyDescent="0.2">
      <c r="A864" s="326" t="str">
        <f t="shared" si="119"/>
        <v>8062018</v>
      </c>
      <c r="B864" s="331">
        <v>806</v>
      </c>
      <c r="C864" s="327">
        <v>2018</v>
      </c>
      <c r="D864" s="353">
        <f>+IFERROR(VLOOKUP($A864,Data_Loss!$A$2:$V$1180,6,FALSE),0)</f>
        <v>0</v>
      </c>
      <c r="E864" s="353">
        <f>+IFERROR(VLOOKUP($A864,Data_Loss!$A$2:$V$1180,7,FALSE),0)</f>
        <v>0</v>
      </c>
      <c r="F864" s="353">
        <f>+IFERROR(VLOOKUP($A864,Data_Loss!$A$2:$V$1180,8,FALSE),0)</f>
        <v>1</v>
      </c>
      <c r="G864" s="353">
        <f>+IFERROR(VLOOKUP($A864,Data_Loss!$A$2:$V$1180,9,FALSE),0)</f>
        <v>3</v>
      </c>
      <c r="H864" s="353">
        <f>+IFERROR(VLOOKUP($A864,Data_Loss!$A$2:$V$1180,10,FALSE),0)</f>
        <v>5</v>
      </c>
      <c r="I864" s="353">
        <f>+IFERROR(VLOOKUP($A864,Data_Loss!$A$2:$V$1300,12,FALSE),0)</f>
        <v>0</v>
      </c>
      <c r="J864" s="353">
        <f>+IFERROR(VLOOKUP($A864,Data_Loss!$A$2:$V$1300,13,FALSE),0)</f>
        <v>0</v>
      </c>
      <c r="K864" s="353">
        <f>+IFERROR(VLOOKUP($A864,Data_Loss!$A$2:$V$1300,14,FALSE),0)</f>
        <v>333633</v>
      </c>
      <c r="L864" s="353">
        <f>+IFERROR(VLOOKUP($A864,Data_Loss!$A$2:$V$1300,15,FALSE),0)</f>
        <v>55245</v>
      </c>
      <c r="M864" s="353">
        <f>+IFERROR(VLOOKUP($A864,Data_Loss!$A$2:$V$1300,16,FALSE),0)</f>
        <v>18942</v>
      </c>
      <c r="N864" s="353">
        <f>+IFERROR(VLOOKUP($A864,Data_Loss!$A$2:$V$1300,17,FALSE),0)</f>
        <v>0</v>
      </c>
      <c r="O864" s="353">
        <f>+IFERROR(VLOOKUP($A864,Data_Loss!$A$2:$V$1300,18,FALSE),0)</f>
        <v>0</v>
      </c>
      <c r="P864" s="353">
        <f>+IFERROR(VLOOKUP($A864,Data_Loss!$A$2:$V$1300,19,FALSE),0)</f>
        <v>89454</v>
      </c>
      <c r="Q864" s="353">
        <f>+IFERROR(VLOOKUP($A864,Data_Loss!$A$2:$V$1300,20,FALSE),0)</f>
        <v>63964</v>
      </c>
      <c r="R864" s="353">
        <f>+IFERROR(VLOOKUP($A864,Data_Loss!$A$2:$V$1300,21,FALSE),0)</f>
        <v>76550</v>
      </c>
      <c r="S864" s="353">
        <f>+IFERROR(VLOOKUP($A864,Data_Loss!$A$2:$V$1300,22,FALSE),0)</f>
        <v>19241</v>
      </c>
      <c r="T864" s="191">
        <f>+$I864*'10k &amp; MO'!C$7+$J864*'10k &amp; MO'!C$13+$K864*'10k &amp; MO'!C$19+$L864*'10k &amp; MO'!C$25+$M864*'10k &amp; MO'!C$31</f>
        <v>1276.1144999999999</v>
      </c>
      <c r="U864" s="349">
        <f>+$I864*'10k &amp; MO'!D$7+$J864*'10k &amp; MO'!D$13+$K864*'10k &amp; MO'!D$19+$L864*'10k &amp; MO'!D$25+$M864*'10k &amp; MO'!D$31</f>
        <v>45431.508000000009</v>
      </c>
      <c r="V864" s="349">
        <f>+$I864*'10k &amp; MO'!E$7+$J864*'10k &amp; MO'!E$13+$K864*'10k &amp; MO'!E$19+$L864*'10k &amp; MO'!E$25+$M864*'10k &amp; MO'!E$31</f>
        <v>694152.7659</v>
      </c>
      <c r="W864" s="349">
        <f>+$I864*'10k &amp; MO'!F$7+$J864*'10k &amp; MO'!F$13+$K864*'10k &amp; MO'!F$19+$L864*'10k &amp; MO'!F$25+$M864*'10k &amp; MO'!F$31</f>
        <v>82127.685299999997</v>
      </c>
      <c r="X864" s="349">
        <f>+$I864*'10k &amp; MO'!G$7+$J864*'10k &amp; MO'!G$13+$K864*'10k &amp; MO'!G$19+$L864*'10k &amp; MO'!G$25+$M864*'10k &amp; MO'!G$31</f>
        <v>32354.802899999999</v>
      </c>
      <c r="Y864" s="349">
        <f>+$N864*'10k &amp; MO'!H$7+$O864*'10k &amp; MO'!H$13+$P864*'10k &amp; MO'!H$19+$Q864*'10k &amp; MO'!H$25+$R864*'10k &amp; MO'!H$31</f>
        <v>552.97479999999996</v>
      </c>
      <c r="Z864" s="349">
        <f>+$N864*'10k &amp; MO'!I$7+$O864*'10k &amp; MO'!I$13+$P864*'10k &amp; MO'!I$19+$Q864*'10k &amp; MO'!I$25+$R864*'10k &amp; MO'!I$31</f>
        <v>27143.991600000001</v>
      </c>
      <c r="AA864" s="349">
        <f>+$N864*'10k &amp; MO'!J$7+$O864*'10k &amp; MO'!J$13+$P864*'10k &amp; MO'!J$19+$Q864*'10k &amp; MO'!J$25+$R864*'10k &amp; MO'!J$31</f>
        <v>393364.6936</v>
      </c>
      <c r="AB864" s="349">
        <f>+$N864*'10k &amp; MO'!K$7+$O864*'10k &amp; MO'!K$13+$P864*'10k &amp; MO'!K$19+$Q864*'10k &amp; MO'!K$25+$R864*'10k &amp; MO'!K$31</f>
        <v>117328.40400000001</v>
      </c>
      <c r="AC864" s="349">
        <f>+$N864*'10k &amp; MO'!L$7+$O864*'10k &amp; MO'!L$13+$P864*'10k &amp; MO'!L$19+$Q864*'10k &amp; MO'!L$25+$R864*'10k &amp; MO'!L$31</f>
        <v>79515.49040000001</v>
      </c>
      <c r="AD864" s="350">
        <f>+S864*'10k &amp; MO'!O$7</f>
        <v>25513.566000000003</v>
      </c>
      <c r="AF864" s="192" t="str">
        <f t="shared" si="117"/>
        <v>8062018</v>
      </c>
      <c r="AG864" s="192">
        <f>+IFERROR(VLOOKUP($AF864,'Limited Loss'!$F$5:$P$124,AG$3,FALSE),0)</f>
        <v>0</v>
      </c>
      <c r="AH864" s="193">
        <f>+IFERROR(VLOOKUP($AF864,'Limited Loss'!$F$5:$P$124,AH$3,FALSE),0)</f>
        <v>0</v>
      </c>
      <c r="AI864" s="193">
        <f>+IFERROR(VLOOKUP($AF864,'Limited Loss'!$F$5:$P$124,AI$3,FALSE),0)</f>
        <v>0</v>
      </c>
      <c r="AJ864" s="193">
        <f>+IFERROR(VLOOKUP($AF864,'Limited Loss'!$F$5:$P$124,AJ$3,FALSE),0)</f>
        <v>0</v>
      </c>
      <c r="AK864" s="100">
        <f>+IFERROR(VLOOKUP($AF864,'Limited Loss'!$F$5:$P$124,AK$3,FALSE),0)</f>
        <v>0</v>
      </c>
      <c r="AL864" s="193">
        <f>+IFERROR(VLOOKUP($AF864,'Limited Loss'!$F$5:$P$124,AL$3,FALSE),0)</f>
        <v>0</v>
      </c>
      <c r="AM864" s="193">
        <f>+IFERROR(VLOOKUP($AF864,'Limited Loss'!$F$5:$P$124,AM$3,FALSE),0)</f>
        <v>0</v>
      </c>
      <c r="AN864" s="193">
        <f>+IFERROR(VLOOKUP($AF864,'Limited Loss'!$F$5:$P$124,AN$3,FALSE),0)</f>
        <v>0</v>
      </c>
      <c r="AO864" s="193">
        <f>+IFERROR(VLOOKUP($AF864,'Limited Loss'!$F$5:$P$124,AO$3,FALSE),0)</f>
        <v>0</v>
      </c>
      <c r="AP864" s="100">
        <f>+IFERROR(VLOOKUP($AF864,'Limited Loss'!$F$5:$P$124,AP$3,FALSE),0)</f>
        <v>0</v>
      </c>
      <c r="AQ864" s="353"/>
      <c r="AR864" s="331">
        <f t="shared" si="118"/>
        <v>806</v>
      </c>
      <c r="AS864" s="332">
        <f t="shared" si="118"/>
        <v>2018</v>
      </c>
      <c r="AT864" s="349">
        <f t="shared" si="124"/>
        <v>1276.1144999999999</v>
      </c>
      <c r="AU864" s="349">
        <f t="shared" si="123"/>
        <v>45431.508000000009</v>
      </c>
      <c r="AV864" s="349">
        <f t="shared" si="123"/>
        <v>694152.7659</v>
      </c>
      <c r="AW864" s="349">
        <f t="shared" si="123"/>
        <v>82127.685299999997</v>
      </c>
      <c r="AX864" s="350">
        <f t="shared" si="123"/>
        <v>32354.802899999999</v>
      </c>
      <c r="AY864" s="349">
        <f t="shared" si="123"/>
        <v>552.97479999999996</v>
      </c>
      <c r="AZ864" s="349">
        <f t="shared" si="123"/>
        <v>27143.991600000001</v>
      </c>
      <c r="BA864" s="349">
        <f t="shared" si="123"/>
        <v>393364.6936</v>
      </c>
      <c r="BB864" s="349">
        <f t="shared" si="116"/>
        <v>117328.40400000001</v>
      </c>
      <c r="BC864" s="349">
        <f t="shared" si="116"/>
        <v>79515.49040000001</v>
      </c>
      <c r="BD864" s="350">
        <f t="shared" si="116"/>
        <v>25513.566000000003</v>
      </c>
      <c r="BE864" s="349">
        <f t="shared" si="120"/>
        <v>1161922.0484</v>
      </c>
      <c r="BF864" s="375">
        <f t="shared" si="121"/>
        <v>311326.38260000001</v>
      </c>
      <c r="BG864" s="334">
        <f t="shared" si="122"/>
        <v>25513.566000000003</v>
      </c>
    </row>
    <row r="865" spans="1:59" x14ac:dyDescent="0.2">
      <c r="A865" s="326" t="str">
        <f t="shared" si="119"/>
        <v>8072014</v>
      </c>
      <c r="B865" s="331">
        <v>807</v>
      </c>
      <c r="C865" s="327">
        <v>2014</v>
      </c>
      <c r="D865" s="353">
        <f>+IFERROR(VLOOKUP($A865,Data_Loss!$A$2:$V$1180,6,FALSE),0)</f>
        <v>0</v>
      </c>
      <c r="E865" s="353">
        <f>+IFERROR(VLOOKUP($A865,Data_Loss!$A$2:$V$1180,7,FALSE),0)</f>
        <v>0</v>
      </c>
      <c r="F865" s="353">
        <f>+IFERROR(VLOOKUP($A865,Data_Loss!$A$2:$V$1180,8,FALSE),0)</f>
        <v>1</v>
      </c>
      <c r="G865" s="353">
        <f>+IFERROR(VLOOKUP($A865,Data_Loss!$A$2:$V$1180,9,FALSE),0)</f>
        <v>1</v>
      </c>
      <c r="H865" s="353">
        <f>+IFERROR(VLOOKUP($A865,Data_Loss!$A$2:$V$1180,10,FALSE),0)</f>
        <v>9</v>
      </c>
      <c r="I865" s="353">
        <f>+IFERROR(VLOOKUP($A865,Data_Loss!$A$2:$V$1300,12,FALSE),0)</f>
        <v>0</v>
      </c>
      <c r="J865" s="353">
        <f>+IFERROR(VLOOKUP($A865,Data_Loss!$A$2:$V$1300,13,FALSE),0)</f>
        <v>0</v>
      </c>
      <c r="K865" s="353">
        <f>+IFERROR(VLOOKUP($A865,Data_Loss!$A$2:$V$1300,14,FALSE),0)</f>
        <v>312885</v>
      </c>
      <c r="L865" s="353">
        <f>+IFERROR(VLOOKUP($A865,Data_Loss!$A$2:$V$1300,15,FALSE),0)</f>
        <v>36337</v>
      </c>
      <c r="M865" s="353">
        <f>+IFERROR(VLOOKUP($A865,Data_Loss!$A$2:$V$1300,16,FALSE),0)</f>
        <v>10057</v>
      </c>
      <c r="N865" s="353">
        <f>+IFERROR(VLOOKUP($A865,Data_Loss!$A$2:$V$1300,17,FALSE),0)</f>
        <v>0</v>
      </c>
      <c r="O865" s="353">
        <f>+IFERROR(VLOOKUP($A865,Data_Loss!$A$2:$V$1300,18,FALSE),0)</f>
        <v>0</v>
      </c>
      <c r="P865" s="353">
        <f>+IFERROR(VLOOKUP($A865,Data_Loss!$A$2:$V$1300,19,FALSE),0)</f>
        <v>720970</v>
      </c>
      <c r="Q865" s="353">
        <f>+IFERROR(VLOOKUP($A865,Data_Loss!$A$2:$V$1300,20,FALSE),0)</f>
        <v>29361</v>
      </c>
      <c r="R865" s="353">
        <f>+IFERROR(VLOOKUP($A865,Data_Loss!$A$2:$V$1300,21,FALSE),0)</f>
        <v>33905</v>
      </c>
      <c r="S865" s="353">
        <f>+IFERROR(VLOOKUP($A865,Data_Loss!$A$2:$V$1300,22,FALSE),0)</f>
        <v>5670</v>
      </c>
      <c r="T865" s="191">
        <f>+$I865*'10k &amp; MO'!C$3+$J865*'10k &amp; MO'!C$9+$K865*'10k &amp; MO'!C$15+$L865*'10k &amp; MO'!C$21+$M865*'10k &amp; MO'!C$27</f>
        <v>0</v>
      </c>
      <c r="U865" s="349">
        <f>+$I865*'10k &amp; MO'!D$3+$J865*'10k &amp; MO'!D$9+$K865*'10k &amp; MO'!D$15+$L865*'10k &amp; MO'!D$21+$M865*'10k &amp; MO'!D$27</f>
        <v>0</v>
      </c>
      <c r="V865" s="349">
        <f>+$I865*'10k &amp; MO'!E$3+$J865*'10k &amp; MO'!E$9+$K865*'10k &amp; MO'!E$15+$L865*'10k &amp; MO'!E$21+$M865*'10k &amp; MO'!E$27</f>
        <v>470579.04</v>
      </c>
      <c r="W865" s="349">
        <f>+$I865*'10k &amp; MO'!F$3+$J865*'10k &amp; MO'!F$9+$K865*'10k &amp; MO'!F$15+$L865*'10k &amp; MO'!F$21+$M865*'10k &amp; MO'!F$27</f>
        <v>44658.173000000003</v>
      </c>
      <c r="X865" s="349">
        <f>+$I865*'10k &amp; MO'!G$3+$J865*'10k &amp; MO'!G$9+$K865*'10k &amp; MO'!G$15+$L865*'10k &amp; MO'!G$21+$M865*'10k &amp; MO'!G$27</f>
        <v>11384.523999999999</v>
      </c>
      <c r="Y865" s="349">
        <f>+$N865*'10k &amp; MO'!H$3+$O865*'10k &amp; MO'!H$9+$P865*'10k &amp; MO'!H$15+$Q865*'10k &amp; MO'!H$21+$R865*'10k &amp; MO'!H$27</f>
        <v>0</v>
      </c>
      <c r="Z865" s="349">
        <f>+$N865*'10k &amp; MO'!I$3+$O865*'10k &amp; MO'!I$9+$P865*'10k &amp; MO'!I$15+$Q865*'10k &amp; MO'!I$21+$R865*'10k &amp; MO'!I$27</f>
        <v>0</v>
      </c>
      <c r="AA865" s="349">
        <f>+$N865*'10k &amp; MO'!J$3+$O865*'10k &amp; MO'!J$9+$P865*'10k &amp; MO'!J$15+$Q865*'10k &amp; MO'!J$21+$R865*'10k &amp; MO'!J$27</f>
        <v>1507548.2700000003</v>
      </c>
      <c r="AB865" s="349">
        <f>+$N865*'10k &amp; MO'!K$3+$O865*'10k &amp; MO'!K$9+$P865*'10k &amp; MO'!K$15+$Q865*'10k &amp; MO'!K$21+$R865*'10k &amp; MO'!K$27</f>
        <v>41134.760999999999</v>
      </c>
      <c r="AC865" s="349">
        <f>+$N865*'10k &amp; MO'!L$3+$O865*'10k &amp; MO'!L$9+$P865*'10k &amp; MO'!L$15+$Q865*'10k &amp; MO'!L$21+$R865*'10k &amp; MO'!L$27</f>
        <v>52281.51</v>
      </c>
      <c r="AD865" s="350">
        <f>+S865*'10k &amp; MO'!O$3</f>
        <v>6072.57</v>
      </c>
      <c r="AF865" s="192" t="str">
        <f t="shared" si="117"/>
        <v>8072014</v>
      </c>
      <c r="AG865" s="192">
        <f>+IFERROR(VLOOKUP($AF865,'Limited Loss'!$F$5:$P$124,AG$3,FALSE),0)</f>
        <v>0</v>
      </c>
      <c r="AH865" s="193">
        <f>+IFERROR(VLOOKUP($AF865,'Limited Loss'!$F$5:$P$124,AH$3,FALSE),0)</f>
        <v>0</v>
      </c>
      <c r="AI865" s="193">
        <f>+IFERROR(VLOOKUP($AF865,'Limited Loss'!$F$5:$P$124,AI$3,FALSE),0)</f>
        <v>174180</v>
      </c>
      <c r="AJ865" s="193">
        <f>+IFERROR(VLOOKUP($AF865,'Limited Loss'!$F$5:$P$124,AJ$3,FALSE),0)</f>
        <v>0</v>
      </c>
      <c r="AK865" s="100">
        <f>+IFERROR(VLOOKUP($AF865,'Limited Loss'!$F$5:$P$124,AK$3,FALSE),0)</f>
        <v>0</v>
      </c>
      <c r="AL865" s="193">
        <f>+IFERROR(VLOOKUP($AF865,'Limited Loss'!$F$5:$P$124,AL$3,FALSE),0)</f>
        <v>0</v>
      </c>
      <c r="AM865" s="193">
        <f>+IFERROR(VLOOKUP($AF865,'Limited Loss'!$F$5:$P$124,AM$3,FALSE),0)</f>
        <v>0</v>
      </c>
      <c r="AN865" s="193">
        <f>+IFERROR(VLOOKUP($AF865,'Limited Loss'!$F$5:$P$124,AN$3,FALSE),0)</f>
        <v>558003</v>
      </c>
      <c r="AO865" s="193">
        <f>+IFERROR(VLOOKUP($AF865,'Limited Loss'!$F$5:$P$124,AO$3,FALSE),0)</f>
        <v>0</v>
      </c>
      <c r="AP865" s="100">
        <f>+IFERROR(VLOOKUP($AF865,'Limited Loss'!$F$5:$P$124,AP$3,FALSE),0)</f>
        <v>0</v>
      </c>
      <c r="AQ865" s="353"/>
      <c r="AR865" s="331">
        <f t="shared" si="118"/>
        <v>807</v>
      </c>
      <c r="AS865" s="332">
        <f t="shared" si="118"/>
        <v>2014</v>
      </c>
      <c r="AT865" s="349">
        <f t="shared" si="124"/>
        <v>0</v>
      </c>
      <c r="AU865" s="349">
        <f t="shared" si="123"/>
        <v>0</v>
      </c>
      <c r="AV865" s="349">
        <f t="shared" si="123"/>
        <v>296399.03999999998</v>
      </c>
      <c r="AW865" s="349">
        <f t="shared" si="123"/>
        <v>44658.173000000003</v>
      </c>
      <c r="AX865" s="350">
        <f t="shared" si="123"/>
        <v>11384.523999999999</v>
      </c>
      <c r="AY865" s="349">
        <f t="shared" si="123"/>
        <v>0</v>
      </c>
      <c r="AZ865" s="349">
        <f t="shared" si="123"/>
        <v>0</v>
      </c>
      <c r="BA865" s="349">
        <f t="shared" si="123"/>
        <v>949545.27000000025</v>
      </c>
      <c r="BB865" s="349">
        <f t="shared" si="116"/>
        <v>41134.760999999999</v>
      </c>
      <c r="BC865" s="349">
        <f t="shared" si="116"/>
        <v>52281.51</v>
      </c>
      <c r="BD865" s="350">
        <f t="shared" si="116"/>
        <v>6072.57</v>
      </c>
      <c r="BE865" s="349">
        <f t="shared" si="120"/>
        <v>1245944.3100000003</v>
      </c>
      <c r="BF865" s="375">
        <f t="shared" si="121"/>
        <v>149458.96799999999</v>
      </c>
      <c r="BG865" s="334">
        <f t="shared" si="122"/>
        <v>6072.57</v>
      </c>
    </row>
    <row r="866" spans="1:59" x14ac:dyDescent="0.2">
      <c r="A866" s="326" t="str">
        <f t="shared" si="119"/>
        <v>8072015</v>
      </c>
      <c r="B866" s="331">
        <v>807</v>
      </c>
      <c r="C866" s="327">
        <v>2015</v>
      </c>
      <c r="D866" s="353">
        <f>+IFERROR(VLOOKUP($A866,Data_Loss!$A$2:$V$1180,6,FALSE),0)</f>
        <v>0</v>
      </c>
      <c r="E866" s="353">
        <f>+IFERROR(VLOOKUP($A866,Data_Loss!$A$2:$V$1180,7,FALSE),0)</f>
        <v>0</v>
      </c>
      <c r="F866" s="353">
        <f>+IFERROR(VLOOKUP($A866,Data_Loss!$A$2:$V$1180,8,FALSE),0)</f>
        <v>1</v>
      </c>
      <c r="G866" s="353">
        <f>+IFERROR(VLOOKUP($A866,Data_Loss!$A$2:$V$1180,9,FALSE),0)</f>
        <v>5</v>
      </c>
      <c r="H866" s="353">
        <f>+IFERROR(VLOOKUP($A866,Data_Loss!$A$2:$V$1180,10,FALSE),0)</f>
        <v>3</v>
      </c>
      <c r="I866" s="353">
        <f>+IFERROR(VLOOKUP($A866,Data_Loss!$A$2:$V$1300,12,FALSE),0)</f>
        <v>0</v>
      </c>
      <c r="J866" s="353">
        <f>+IFERROR(VLOOKUP($A866,Data_Loss!$A$2:$V$1300,13,FALSE),0)</f>
        <v>0</v>
      </c>
      <c r="K866" s="353">
        <f>+IFERROR(VLOOKUP($A866,Data_Loss!$A$2:$V$1300,14,FALSE),0)</f>
        <v>276003</v>
      </c>
      <c r="L866" s="353">
        <f>+IFERROR(VLOOKUP($A866,Data_Loss!$A$2:$V$1300,15,FALSE),0)</f>
        <v>166121</v>
      </c>
      <c r="M866" s="353">
        <f>+IFERROR(VLOOKUP($A866,Data_Loss!$A$2:$V$1300,16,FALSE),0)</f>
        <v>7622</v>
      </c>
      <c r="N866" s="353">
        <f>+IFERROR(VLOOKUP($A866,Data_Loss!$A$2:$V$1300,17,FALSE),0)</f>
        <v>0</v>
      </c>
      <c r="O866" s="353">
        <f>+IFERROR(VLOOKUP($A866,Data_Loss!$A$2:$V$1300,18,FALSE),0)</f>
        <v>0</v>
      </c>
      <c r="P866" s="353">
        <f>+IFERROR(VLOOKUP($A866,Data_Loss!$A$2:$V$1300,19,FALSE),0)</f>
        <v>148701</v>
      </c>
      <c r="Q866" s="353">
        <f>+IFERROR(VLOOKUP($A866,Data_Loss!$A$2:$V$1300,20,FALSE),0)</f>
        <v>146822</v>
      </c>
      <c r="R866" s="353">
        <f>+IFERROR(VLOOKUP($A866,Data_Loss!$A$2:$V$1300,21,FALSE),0)</f>
        <v>10994</v>
      </c>
      <c r="S866" s="353">
        <f>+IFERROR(VLOOKUP($A866,Data_Loss!$A$2:$V$1300,22,FALSE),0)</f>
        <v>4519</v>
      </c>
      <c r="T866" s="191">
        <f>+$I866*'10k &amp; MO'!C$4+$J866*'10k &amp; MO'!C$10+$K866*'10k &amp; MO'!C$16+$L866*'10k &amp; MO'!C$22+$M866*'10k &amp; MO'!C$28</f>
        <v>0</v>
      </c>
      <c r="U866" s="349">
        <f>+$I866*'10k &amp; MO'!D$4+$J866*'10k &amp; MO'!D$10+$K866*'10k &amp; MO'!D$16+$L866*'10k &amp; MO'!D$22+$M866*'10k &amp; MO'!D$28</f>
        <v>0</v>
      </c>
      <c r="V866" s="349">
        <f>+$I866*'10k &amp; MO'!E$4+$J866*'10k &amp; MO'!E$10+$K866*'10k &amp; MO'!E$16+$L866*'10k &amp; MO'!E$22+$M866*'10k &amp; MO'!E$28</f>
        <v>508988.76149999996</v>
      </c>
      <c r="W866" s="349">
        <f>+$I866*'10k &amp; MO'!F$4+$J866*'10k &amp; MO'!F$10+$K866*'10k &amp; MO'!F$16+$L866*'10k &amp; MO'!F$22+$M866*'10k &amp; MO'!F$28</f>
        <v>184988.72459999999</v>
      </c>
      <c r="X866" s="349">
        <f>+$I866*'10k &amp; MO'!G$4+$J866*'10k &amp; MO'!G$10+$K866*'10k &amp; MO'!G$16+$L866*'10k &amp; MO'!G$22+$M866*'10k &amp; MO'!G$28</f>
        <v>11480.952799999999</v>
      </c>
      <c r="Y866" s="349">
        <f>+$N866*'10k &amp; MO'!H$4+$O866*'10k &amp; MO'!H$10+$P866*'10k &amp; MO'!H$16+$Q866*'10k &amp; MO'!H$22+$R866*'10k &amp; MO'!H$28</f>
        <v>0</v>
      </c>
      <c r="Z866" s="349">
        <f>+$N866*'10k &amp; MO'!I$4+$O866*'10k &amp; MO'!I$10+$P866*'10k &amp; MO'!I$16+$Q866*'10k &amp; MO'!I$22+$R866*'10k &amp; MO'!I$28</f>
        <v>0</v>
      </c>
      <c r="AA866" s="349">
        <f>+$N866*'10k &amp; MO'!J$4+$O866*'10k &amp; MO'!J$10+$P866*'10k &amp; MO'!J$16+$Q866*'10k &amp; MO'!J$22+$R866*'10k &amp; MO'!J$28</f>
        <v>441629.24059999996</v>
      </c>
      <c r="AB866" s="349">
        <f>+$N866*'10k &amp; MO'!K$4+$O866*'10k &amp; MO'!K$10+$P866*'10k &amp; MO'!K$16+$Q866*'10k &amp; MO'!K$22+$R866*'10k &amp; MO'!K$28</f>
        <v>231281.94399999999</v>
      </c>
      <c r="AC866" s="349">
        <f>+$N866*'10k &amp; MO'!L$4+$O866*'10k &amp; MO'!L$10+$P866*'10k &amp; MO'!L$16+$Q866*'10k &amp; MO'!L$22+$R866*'10k &amp; MO'!L$28</f>
        <v>20326.417600000001</v>
      </c>
      <c r="AD866" s="350">
        <f>+S866*'10k &amp; MO'!O$4</f>
        <v>5477.0280000000002</v>
      </c>
      <c r="AF866" s="192" t="str">
        <f t="shared" si="117"/>
        <v>8072015</v>
      </c>
      <c r="AG866" s="192">
        <f>+IFERROR(VLOOKUP($AF866,'Limited Loss'!$F$5:$P$124,AG$3,FALSE),0)</f>
        <v>0</v>
      </c>
      <c r="AH866" s="193">
        <f>+IFERROR(VLOOKUP($AF866,'Limited Loss'!$F$5:$P$124,AH$3,FALSE),0)</f>
        <v>0</v>
      </c>
      <c r="AI866" s="193">
        <f>+IFERROR(VLOOKUP($AF866,'Limited Loss'!$F$5:$P$124,AI$3,FALSE),0)</f>
        <v>0</v>
      </c>
      <c r="AJ866" s="193">
        <f>+IFERROR(VLOOKUP($AF866,'Limited Loss'!$F$5:$P$124,AJ$3,FALSE),0)</f>
        <v>0</v>
      </c>
      <c r="AK866" s="100">
        <f>+IFERROR(VLOOKUP($AF866,'Limited Loss'!$F$5:$P$124,AK$3,FALSE),0)</f>
        <v>0</v>
      </c>
      <c r="AL866" s="193">
        <f>+IFERROR(VLOOKUP($AF866,'Limited Loss'!$F$5:$P$124,AL$3,FALSE),0)</f>
        <v>0</v>
      </c>
      <c r="AM866" s="193">
        <f>+IFERROR(VLOOKUP($AF866,'Limited Loss'!$F$5:$P$124,AM$3,FALSE),0)</f>
        <v>0</v>
      </c>
      <c r="AN866" s="193">
        <f>+IFERROR(VLOOKUP($AF866,'Limited Loss'!$F$5:$P$124,AN$3,FALSE),0)</f>
        <v>0</v>
      </c>
      <c r="AO866" s="193">
        <f>+IFERROR(VLOOKUP($AF866,'Limited Loss'!$F$5:$P$124,AO$3,FALSE),0)</f>
        <v>0</v>
      </c>
      <c r="AP866" s="100">
        <f>+IFERROR(VLOOKUP($AF866,'Limited Loss'!$F$5:$P$124,AP$3,FALSE),0)</f>
        <v>0</v>
      </c>
      <c r="AQ866" s="353"/>
      <c r="AR866" s="331">
        <f t="shared" si="118"/>
        <v>807</v>
      </c>
      <c r="AS866" s="332">
        <f t="shared" si="118"/>
        <v>2015</v>
      </c>
      <c r="AT866" s="349">
        <f t="shared" si="124"/>
        <v>0</v>
      </c>
      <c r="AU866" s="349">
        <f t="shared" si="123"/>
        <v>0</v>
      </c>
      <c r="AV866" s="349">
        <f t="shared" si="123"/>
        <v>508988.76149999996</v>
      </c>
      <c r="AW866" s="349">
        <f t="shared" si="123"/>
        <v>184988.72459999999</v>
      </c>
      <c r="AX866" s="350">
        <f t="shared" si="123"/>
        <v>11480.952799999999</v>
      </c>
      <c r="AY866" s="349">
        <f t="shared" si="123"/>
        <v>0</v>
      </c>
      <c r="AZ866" s="349">
        <f t="shared" si="123"/>
        <v>0</v>
      </c>
      <c r="BA866" s="349">
        <f t="shared" si="123"/>
        <v>441629.24059999996</v>
      </c>
      <c r="BB866" s="349">
        <f t="shared" si="116"/>
        <v>231281.94399999999</v>
      </c>
      <c r="BC866" s="349">
        <f t="shared" si="116"/>
        <v>20326.417600000001</v>
      </c>
      <c r="BD866" s="350">
        <f t="shared" si="116"/>
        <v>5477.0280000000002</v>
      </c>
      <c r="BE866" s="349">
        <f t="shared" si="120"/>
        <v>950618.00209999993</v>
      </c>
      <c r="BF866" s="375">
        <f t="shared" si="121"/>
        <v>448078.03899999993</v>
      </c>
      <c r="BG866" s="334">
        <f t="shared" si="122"/>
        <v>5477.0280000000002</v>
      </c>
    </row>
    <row r="867" spans="1:59" x14ac:dyDescent="0.2">
      <c r="A867" s="326" t="str">
        <f t="shared" si="119"/>
        <v>8072016</v>
      </c>
      <c r="B867" s="331">
        <v>807</v>
      </c>
      <c r="C867" s="327">
        <v>2016</v>
      </c>
      <c r="D867" s="353">
        <f>+IFERROR(VLOOKUP($A867,Data_Loss!$A$2:$V$1180,6,FALSE),0)</f>
        <v>0</v>
      </c>
      <c r="E867" s="353">
        <f>+IFERROR(VLOOKUP($A867,Data_Loss!$A$2:$V$1180,7,FALSE),0)</f>
        <v>0</v>
      </c>
      <c r="F867" s="353">
        <f>+IFERROR(VLOOKUP($A867,Data_Loss!$A$2:$V$1180,8,FALSE),0)</f>
        <v>0</v>
      </c>
      <c r="G867" s="353">
        <f>+IFERROR(VLOOKUP($A867,Data_Loss!$A$2:$V$1180,9,FALSE),0)</f>
        <v>3</v>
      </c>
      <c r="H867" s="353">
        <f>+IFERROR(VLOOKUP($A867,Data_Loss!$A$2:$V$1180,10,FALSE),0)</f>
        <v>10</v>
      </c>
      <c r="I867" s="353">
        <f>+IFERROR(VLOOKUP($A867,Data_Loss!$A$2:$V$1300,12,FALSE),0)</f>
        <v>0</v>
      </c>
      <c r="J867" s="353">
        <f>+IFERROR(VLOOKUP($A867,Data_Loss!$A$2:$V$1300,13,FALSE),0)</f>
        <v>0</v>
      </c>
      <c r="K867" s="353">
        <f>+IFERROR(VLOOKUP($A867,Data_Loss!$A$2:$V$1300,14,FALSE),0)</f>
        <v>0</v>
      </c>
      <c r="L867" s="353">
        <f>+IFERROR(VLOOKUP($A867,Data_Loss!$A$2:$V$1300,15,FALSE),0)</f>
        <v>107663</v>
      </c>
      <c r="M867" s="353">
        <f>+IFERROR(VLOOKUP($A867,Data_Loss!$A$2:$V$1300,16,FALSE),0)</f>
        <v>39389</v>
      </c>
      <c r="N867" s="353">
        <f>+IFERROR(VLOOKUP($A867,Data_Loss!$A$2:$V$1300,17,FALSE),0)</f>
        <v>0</v>
      </c>
      <c r="O867" s="353">
        <f>+IFERROR(VLOOKUP($A867,Data_Loss!$A$2:$V$1300,18,FALSE),0)</f>
        <v>0</v>
      </c>
      <c r="P867" s="353">
        <f>+IFERROR(VLOOKUP($A867,Data_Loss!$A$2:$V$1300,19,FALSE),0)</f>
        <v>0</v>
      </c>
      <c r="Q867" s="353">
        <f>+IFERROR(VLOOKUP($A867,Data_Loss!$A$2:$V$1300,20,FALSE),0)</f>
        <v>44390</v>
      </c>
      <c r="R867" s="353">
        <f>+IFERROR(VLOOKUP($A867,Data_Loss!$A$2:$V$1300,21,FALSE),0)</f>
        <v>31799</v>
      </c>
      <c r="S867" s="353">
        <f>+IFERROR(VLOOKUP($A867,Data_Loss!$A$2:$V$1300,22,FALSE),0)</f>
        <v>5882</v>
      </c>
      <c r="T867" s="191">
        <f>+$I867*'10k &amp; MO'!C$5+$J867*'10k &amp; MO'!C$11+$K867*'10k &amp; MO'!C$17+$L867*'10k &amp; MO'!C$23+$M867*'10k &amp; MO'!C$29</f>
        <v>0</v>
      </c>
      <c r="U867" s="349">
        <f>+$I867*'10k &amp; MO'!D$5+$J867*'10k &amp; MO'!D$11+$K867*'10k &amp; MO'!D$17+$L867*'10k &amp; MO'!D$23+$M867*'10k &amp; MO'!D$29</f>
        <v>0</v>
      </c>
      <c r="V867" s="349">
        <f>+$I867*'10k &amp; MO'!E$5+$J867*'10k &amp; MO'!E$11+$K867*'10k &amp; MO'!E$17+$L867*'10k &amp; MO'!E$23+$M867*'10k &amp; MO'!E$29</f>
        <v>39442.482400000001</v>
      </c>
      <c r="W867" s="349">
        <f>+$I867*'10k &amp; MO'!F$5+$J867*'10k &amp; MO'!F$11+$K867*'10k &amp; MO'!F$17+$L867*'10k &amp; MO'!F$23+$M867*'10k &amp; MO'!F$29</f>
        <v>119164.82870000001</v>
      </c>
      <c r="X867" s="349">
        <f>+$I867*'10k &amp; MO'!G$5+$J867*'10k &amp; MO'!G$11+$K867*'10k &amp; MO'!G$17+$L867*'10k &amp; MO'!G$23+$M867*'10k &amp; MO'!G$29</f>
        <v>43676.8799</v>
      </c>
      <c r="Y867" s="349">
        <f>+$N867*'10k &amp; MO'!H$5+$O867*'10k &amp; MO'!H$11+$P867*'10k &amp; MO'!H$17+$Q867*'10k &amp; MO'!H$23+$R867*'10k &amp; MO'!H$29</f>
        <v>0</v>
      </c>
      <c r="Z867" s="349">
        <f>+$N867*'10k &amp; MO'!I$5+$O867*'10k &amp; MO'!I$11+$P867*'10k &amp; MO'!I$17+$Q867*'10k &amp; MO'!I$23+$R867*'10k &amp; MO'!I$29</f>
        <v>0</v>
      </c>
      <c r="AA867" s="349">
        <f>+$N867*'10k &amp; MO'!J$5+$O867*'10k &amp; MO'!J$11+$P867*'10k &amp; MO'!J$17+$Q867*'10k &amp; MO'!J$23+$R867*'10k &amp; MO'!J$29</f>
        <v>18592.338299999999</v>
      </c>
      <c r="AB867" s="349">
        <f>+$N867*'10k &amp; MO'!K$5+$O867*'10k &amp; MO'!K$11+$P867*'10k &amp; MO'!K$17+$Q867*'10k &amp; MO'!K$23+$R867*'10k &amp; MO'!K$29</f>
        <v>73291.193899999998</v>
      </c>
      <c r="AC867" s="349">
        <f>+$N867*'10k &amp; MO'!L$5+$O867*'10k &amp; MO'!L$11+$P867*'10k &amp; MO'!L$17+$Q867*'10k &amp; MO'!L$23+$R867*'10k &amp; MO'!L$29</f>
        <v>50058.172800000008</v>
      </c>
      <c r="AD867" s="350">
        <f>+S867*'10k &amp; MO'!O$5</f>
        <v>7928.9360000000006</v>
      </c>
      <c r="AF867" s="192" t="str">
        <f t="shared" si="117"/>
        <v>8072016</v>
      </c>
      <c r="AG867" s="192">
        <f>+IFERROR(VLOOKUP($AF867,'Limited Loss'!$F$5:$P$124,AG$3,FALSE),0)</f>
        <v>0</v>
      </c>
      <c r="AH867" s="193">
        <f>+IFERROR(VLOOKUP($AF867,'Limited Loss'!$F$5:$P$124,AH$3,FALSE),0)</f>
        <v>0</v>
      </c>
      <c r="AI867" s="193">
        <f>+IFERROR(VLOOKUP($AF867,'Limited Loss'!$F$5:$P$124,AI$3,FALSE),0)</f>
        <v>0</v>
      </c>
      <c r="AJ867" s="193">
        <f>+IFERROR(VLOOKUP($AF867,'Limited Loss'!$F$5:$P$124,AJ$3,FALSE),0)</f>
        <v>0</v>
      </c>
      <c r="AK867" s="100">
        <f>+IFERROR(VLOOKUP($AF867,'Limited Loss'!$F$5:$P$124,AK$3,FALSE),0)</f>
        <v>0</v>
      </c>
      <c r="AL867" s="193">
        <f>+IFERROR(VLOOKUP($AF867,'Limited Loss'!$F$5:$P$124,AL$3,FALSE),0)</f>
        <v>0</v>
      </c>
      <c r="AM867" s="193">
        <f>+IFERROR(VLOOKUP($AF867,'Limited Loss'!$F$5:$P$124,AM$3,FALSE),0)</f>
        <v>0</v>
      </c>
      <c r="AN867" s="193">
        <f>+IFERROR(VLOOKUP($AF867,'Limited Loss'!$F$5:$P$124,AN$3,FALSE),0)</f>
        <v>0</v>
      </c>
      <c r="AO867" s="193">
        <f>+IFERROR(VLOOKUP($AF867,'Limited Loss'!$F$5:$P$124,AO$3,FALSE),0)</f>
        <v>0</v>
      </c>
      <c r="AP867" s="100">
        <f>+IFERROR(VLOOKUP($AF867,'Limited Loss'!$F$5:$P$124,AP$3,FALSE),0)</f>
        <v>0</v>
      </c>
      <c r="AQ867" s="353"/>
      <c r="AR867" s="331">
        <f t="shared" si="118"/>
        <v>807</v>
      </c>
      <c r="AS867" s="332">
        <f t="shared" si="118"/>
        <v>2016</v>
      </c>
      <c r="AT867" s="349">
        <f t="shared" si="124"/>
        <v>0</v>
      </c>
      <c r="AU867" s="349">
        <f t="shared" si="123"/>
        <v>0</v>
      </c>
      <c r="AV867" s="349">
        <f t="shared" si="123"/>
        <v>39442.482400000001</v>
      </c>
      <c r="AW867" s="349">
        <f t="shared" si="123"/>
        <v>119164.82870000001</v>
      </c>
      <c r="AX867" s="350">
        <f t="shared" si="123"/>
        <v>43676.8799</v>
      </c>
      <c r="AY867" s="349">
        <f t="shared" si="123"/>
        <v>0</v>
      </c>
      <c r="AZ867" s="349">
        <f t="shared" si="123"/>
        <v>0</v>
      </c>
      <c r="BA867" s="349">
        <f t="shared" si="123"/>
        <v>18592.338299999999</v>
      </c>
      <c r="BB867" s="349">
        <f t="shared" si="116"/>
        <v>73291.193899999998</v>
      </c>
      <c r="BC867" s="349">
        <f t="shared" si="116"/>
        <v>50058.172800000008</v>
      </c>
      <c r="BD867" s="350">
        <f t="shared" si="116"/>
        <v>7928.9360000000006</v>
      </c>
      <c r="BE867" s="349">
        <f t="shared" si="120"/>
        <v>58034.820699999997</v>
      </c>
      <c r="BF867" s="375">
        <f t="shared" si="121"/>
        <v>286191.07530000003</v>
      </c>
      <c r="BG867" s="334">
        <f t="shared" si="122"/>
        <v>7928.9360000000006</v>
      </c>
    </row>
    <row r="868" spans="1:59" x14ac:dyDescent="0.2">
      <c r="A868" s="326" t="str">
        <f t="shared" si="119"/>
        <v>8072017</v>
      </c>
      <c r="B868" s="331">
        <v>807</v>
      </c>
      <c r="C868" s="327">
        <v>2017</v>
      </c>
      <c r="D868" s="353">
        <f>+IFERROR(VLOOKUP($A868,Data_Loss!$A$2:$V$1180,6,FALSE),0)</f>
        <v>0</v>
      </c>
      <c r="E868" s="353">
        <f>+IFERROR(VLOOKUP($A868,Data_Loss!$A$2:$V$1180,7,FALSE),0)</f>
        <v>0</v>
      </c>
      <c r="F868" s="353">
        <f>+IFERROR(VLOOKUP($A868,Data_Loss!$A$2:$V$1180,8,FALSE),0)</f>
        <v>0</v>
      </c>
      <c r="G868" s="353">
        <f>+IFERROR(VLOOKUP($A868,Data_Loss!$A$2:$V$1180,9,FALSE),0)</f>
        <v>3</v>
      </c>
      <c r="H868" s="353">
        <f>+IFERROR(VLOOKUP($A868,Data_Loss!$A$2:$V$1180,10,FALSE),0)</f>
        <v>4</v>
      </c>
      <c r="I868" s="353">
        <f>+IFERROR(VLOOKUP($A868,Data_Loss!$A$2:$V$1300,12,FALSE),0)</f>
        <v>0</v>
      </c>
      <c r="J868" s="353">
        <f>+IFERROR(VLOOKUP($A868,Data_Loss!$A$2:$V$1300,13,FALSE),0)</f>
        <v>0</v>
      </c>
      <c r="K868" s="353">
        <f>+IFERROR(VLOOKUP($A868,Data_Loss!$A$2:$V$1300,14,FALSE),0)</f>
        <v>0</v>
      </c>
      <c r="L868" s="353">
        <f>+IFERROR(VLOOKUP($A868,Data_Loss!$A$2:$V$1300,15,FALSE),0)</f>
        <v>128951</v>
      </c>
      <c r="M868" s="353">
        <f>+IFERROR(VLOOKUP($A868,Data_Loss!$A$2:$V$1300,16,FALSE),0)</f>
        <v>3198</v>
      </c>
      <c r="N868" s="353">
        <f>+IFERROR(VLOOKUP($A868,Data_Loss!$A$2:$V$1300,17,FALSE),0)</f>
        <v>0</v>
      </c>
      <c r="O868" s="353">
        <f>+IFERROR(VLOOKUP($A868,Data_Loss!$A$2:$V$1300,18,FALSE),0)</f>
        <v>0</v>
      </c>
      <c r="P868" s="353">
        <f>+IFERROR(VLOOKUP($A868,Data_Loss!$A$2:$V$1300,19,FALSE),0)</f>
        <v>0</v>
      </c>
      <c r="Q868" s="353">
        <f>+IFERROR(VLOOKUP($A868,Data_Loss!$A$2:$V$1300,20,FALSE),0)</f>
        <v>56809</v>
      </c>
      <c r="R868" s="353">
        <f>+IFERROR(VLOOKUP($A868,Data_Loss!$A$2:$V$1300,21,FALSE),0)</f>
        <v>5094</v>
      </c>
      <c r="S868" s="353">
        <f>+IFERROR(VLOOKUP($A868,Data_Loss!$A$2:$V$1300,22,FALSE),0)</f>
        <v>21481</v>
      </c>
      <c r="T868" s="191">
        <f>+$I868*'10k &amp; MO'!C$6+$J868*'10k &amp; MO'!C$12+$K868*'10k &amp; MO'!C$18+$L868*'10k &amp; MO'!C$24+$M868*'10k &amp; MO'!C$30</f>
        <v>0</v>
      </c>
      <c r="U868" s="349">
        <f>+$I868*'10k &amp; MO'!D$6+$J868*'10k &amp; MO'!D$12+$K868*'10k &amp; MO'!D$18+$L868*'10k &amp; MO'!D$24+$M868*'10k &amp; MO'!D$30</f>
        <v>273.67529999999999</v>
      </c>
      <c r="V868" s="349">
        <f>+$I868*'10k &amp; MO'!E$6+$J868*'10k &amp; MO'!E$12+$K868*'10k &amp; MO'!E$18+$L868*'10k &amp; MO'!E$24+$M868*'10k &amp; MO'!E$30</f>
        <v>114400.5569</v>
      </c>
      <c r="W868" s="349">
        <f>+$I868*'10k &amp; MO'!F$6+$J868*'10k &amp; MO'!F$12+$K868*'10k &amp; MO'!F$18+$L868*'10k &amp; MO'!F$24+$M868*'10k &amp; MO'!F$30</f>
        <v>116566.20819999999</v>
      </c>
      <c r="X868" s="349">
        <f>+$I868*'10k &amp; MO'!G$6+$J868*'10k &amp; MO'!G$12+$K868*'10k &amp; MO'!G$18+$L868*'10k &amp; MO'!G$24+$M868*'10k &amp; MO'!G$30</f>
        <v>13242.510600000001</v>
      </c>
      <c r="Y868" s="349">
        <f>+$N868*'10k &amp; MO'!H$6+$O868*'10k &amp; MO'!H$12+$P868*'10k &amp; MO'!H$18+$Q868*'10k &amp; MO'!H$24+$R868*'10k &amp; MO'!H$30</f>
        <v>0</v>
      </c>
      <c r="Z868" s="349">
        <f>+$N868*'10k &amp; MO'!I$6+$O868*'10k &amp; MO'!I$12+$P868*'10k &amp; MO'!I$18+$Q868*'10k &amp; MO'!I$24+$R868*'10k &amp; MO'!I$30</f>
        <v>41.294499999999999</v>
      </c>
      <c r="AA868" s="349">
        <f>+$N868*'10k &amp; MO'!J$6+$O868*'10k &amp; MO'!J$12+$P868*'10k &amp; MO'!J$18+$Q868*'10k &amp; MO'!J$24+$R868*'10k &amp; MO'!J$30</f>
        <v>60824.5389</v>
      </c>
      <c r="AB868" s="349">
        <f>+$N868*'10k &amp; MO'!K$6+$O868*'10k &amp; MO'!K$12+$P868*'10k &amp; MO'!K$18+$Q868*'10k &amp; MO'!K$24+$R868*'10k &amp; MO'!K$30</f>
        <v>72701.536900000006</v>
      </c>
      <c r="AC868" s="349">
        <f>+$N868*'10k &amp; MO'!L$6+$O868*'10k &amp; MO'!L$12+$P868*'10k &amp; MO'!L$18+$Q868*'10k &amp; MO'!L$24+$R868*'10k &amp; MO'!L$30</f>
        <v>13502.016100000001</v>
      </c>
      <c r="AD868" s="350">
        <f>+S868*'10k &amp; MO'!O$6</f>
        <v>28913.426000000003</v>
      </c>
      <c r="AF868" s="192" t="str">
        <f t="shared" si="117"/>
        <v>8072017</v>
      </c>
      <c r="AG868" s="192">
        <f>+IFERROR(VLOOKUP($AF868,'Limited Loss'!$F$5:$P$124,AG$3,FALSE),0)</f>
        <v>0</v>
      </c>
      <c r="AH868" s="193">
        <f>+IFERROR(VLOOKUP($AF868,'Limited Loss'!$F$5:$P$124,AH$3,FALSE),0)</f>
        <v>0</v>
      </c>
      <c r="AI868" s="193">
        <f>+IFERROR(VLOOKUP($AF868,'Limited Loss'!$F$5:$P$124,AI$3,FALSE),0)</f>
        <v>0</v>
      </c>
      <c r="AJ868" s="193">
        <f>+IFERROR(VLOOKUP($AF868,'Limited Loss'!$F$5:$P$124,AJ$3,FALSE),0)</f>
        <v>0</v>
      </c>
      <c r="AK868" s="100">
        <f>+IFERROR(VLOOKUP($AF868,'Limited Loss'!$F$5:$P$124,AK$3,FALSE),0)</f>
        <v>0</v>
      </c>
      <c r="AL868" s="193">
        <f>+IFERROR(VLOOKUP($AF868,'Limited Loss'!$F$5:$P$124,AL$3,FALSE),0)</f>
        <v>0</v>
      </c>
      <c r="AM868" s="193">
        <f>+IFERROR(VLOOKUP($AF868,'Limited Loss'!$F$5:$P$124,AM$3,FALSE),0)</f>
        <v>0</v>
      </c>
      <c r="AN868" s="193">
        <f>+IFERROR(VLOOKUP($AF868,'Limited Loss'!$F$5:$P$124,AN$3,FALSE),0)</f>
        <v>0</v>
      </c>
      <c r="AO868" s="193">
        <f>+IFERROR(VLOOKUP($AF868,'Limited Loss'!$F$5:$P$124,AO$3,FALSE),0)</f>
        <v>0</v>
      </c>
      <c r="AP868" s="100">
        <f>+IFERROR(VLOOKUP($AF868,'Limited Loss'!$F$5:$P$124,AP$3,FALSE),0)</f>
        <v>0</v>
      </c>
      <c r="AQ868" s="353"/>
      <c r="AR868" s="331">
        <f t="shared" si="118"/>
        <v>807</v>
      </c>
      <c r="AS868" s="332">
        <f t="shared" si="118"/>
        <v>2017</v>
      </c>
      <c r="AT868" s="349">
        <f t="shared" si="124"/>
        <v>0</v>
      </c>
      <c r="AU868" s="349">
        <f t="shared" si="123"/>
        <v>273.67529999999999</v>
      </c>
      <c r="AV868" s="349">
        <f t="shared" si="123"/>
        <v>114400.5569</v>
      </c>
      <c r="AW868" s="349">
        <f t="shared" si="123"/>
        <v>116566.20819999999</v>
      </c>
      <c r="AX868" s="350">
        <f t="shared" si="123"/>
        <v>13242.510600000001</v>
      </c>
      <c r="AY868" s="349">
        <f t="shared" si="123"/>
        <v>0</v>
      </c>
      <c r="AZ868" s="349">
        <f t="shared" si="123"/>
        <v>41.294499999999999</v>
      </c>
      <c r="BA868" s="349">
        <f t="shared" si="123"/>
        <v>60824.5389</v>
      </c>
      <c r="BB868" s="349">
        <f t="shared" si="116"/>
        <v>72701.536900000006</v>
      </c>
      <c r="BC868" s="349">
        <f t="shared" si="116"/>
        <v>13502.016100000001</v>
      </c>
      <c r="BD868" s="350">
        <f t="shared" si="116"/>
        <v>28913.426000000003</v>
      </c>
      <c r="BE868" s="349">
        <f t="shared" si="120"/>
        <v>175540.0656</v>
      </c>
      <c r="BF868" s="375">
        <f t="shared" si="121"/>
        <v>216012.27180000002</v>
      </c>
      <c r="BG868" s="334">
        <f t="shared" si="122"/>
        <v>28913.426000000003</v>
      </c>
    </row>
    <row r="869" spans="1:59" x14ac:dyDescent="0.2">
      <c r="A869" s="326" t="str">
        <f t="shared" si="119"/>
        <v>8072018</v>
      </c>
      <c r="B869" s="331">
        <v>807</v>
      </c>
      <c r="C869" s="327">
        <v>2018</v>
      </c>
      <c r="D869" s="353">
        <f>+IFERROR(VLOOKUP($A869,Data_Loss!$A$2:$V$1180,6,FALSE),0)</f>
        <v>0</v>
      </c>
      <c r="E869" s="353">
        <f>+IFERROR(VLOOKUP($A869,Data_Loss!$A$2:$V$1180,7,FALSE),0)</f>
        <v>0</v>
      </c>
      <c r="F869" s="353">
        <f>+IFERROR(VLOOKUP($A869,Data_Loss!$A$2:$V$1180,8,FALSE),0)</f>
        <v>1</v>
      </c>
      <c r="G869" s="353">
        <f>+IFERROR(VLOOKUP($A869,Data_Loss!$A$2:$V$1180,9,FALSE),0)</f>
        <v>1</v>
      </c>
      <c r="H869" s="353">
        <f>+IFERROR(VLOOKUP($A869,Data_Loss!$A$2:$V$1180,10,FALSE),0)</f>
        <v>2</v>
      </c>
      <c r="I869" s="353">
        <f>+IFERROR(VLOOKUP($A869,Data_Loss!$A$2:$V$1300,12,FALSE),0)</f>
        <v>0</v>
      </c>
      <c r="J869" s="353">
        <f>+IFERROR(VLOOKUP($A869,Data_Loss!$A$2:$V$1300,13,FALSE),0)</f>
        <v>0</v>
      </c>
      <c r="K869" s="353">
        <f>+IFERROR(VLOOKUP($A869,Data_Loss!$A$2:$V$1300,14,FALSE),0)</f>
        <v>86456</v>
      </c>
      <c r="L869" s="353">
        <f>+IFERROR(VLOOKUP($A869,Data_Loss!$A$2:$V$1300,15,FALSE),0)</f>
        <v>20600</v>
      </c>
      <c r="M869" s="353">
        <f>+IFERROR(VLOOKUP($A869,Data_Loss!$A$2:$V$1300,16,FALSE),0)</f>
        <v>24310</v>
      </c>
      <c r="N869" s="353">
        <f>+IFERROR(VLOOKUP($A869,Data_Loss!$A$2:$V$1300,17,FALSE),0)</f>
        <v>0</v>
      </c>
      <c r="O869" s="353">
        <f>+IFERROR(VLOOKUP($A869,Data_Loss!$A$2:$V$1300,18,FALSE),0)</f>
        <v>0</v>
      </c>
      <c r="P869" s="353">
        <f>+IFERROR(VLOOKUP($A869,Data_Loss!$A$2:$V$1300,19,FALSE),0)</f>
        <v>33884</v>
      </c>
      <c r="Q869" s="353">
        <f>+IFERROR(VLOOKUP($A869,Data_Loss!$A$2:$V$1300,20,FALSE),0)</f>
        <v>17000</v>
      </c>
      <c r="R869" s="353">
        <f>+IFERROR(VLOOKUP($A869,Data_Loss!$A$2:$V$1300,21,FALSE),0)</f>
        <v>33453</v>
      </c>
      <c r="S869" s="353">
        <f>+IFERROR(VLOOKUP($A869,Data_Loss!$A$2:$V$1300,22,FALSE),0)</f>
        <v>36852</v>
      </c>
      <c r="T869" s="191">
        <f>+$I869*'10k &amp; MO'!C$7+$J869*'10k &amp; MO'!C$13+$K869*'10k &amp; MO'!C$19+$L869*'10k &amp; MO'!C$25+$M869*'10k &amp; MO'!C$31</f>
        <v>373.36920000000003</v>
      </c>
      <c r="U869" s="349">
        <f>+$I869*'10k &amp; MO'!D$7+$J869*'10k &amp; MO'!D$13+$K869*'10k &amp; MO'!D$19+$L869*'10k &amp; MO'!D$25+$M869*'10k &amp; MO'!D$31</f>
        <v>13289.625199999999</v>
      </c>
      <c r="V869" s="349">
        <f>+$I869*'10k &amp; MO'!E$7+$J869*'10k &amp; MO'!E$13+$K869*'10k &amp; MO'!E$19+$L869*'10k &amp; MO'!E$25+$M869*'10k &amp; MO'!E$31</f>
        <v>216990.70679999999</v>
      </c>
      <c r="W869" s="349">
        <f>+$I869*'10k &amp; MO'!F$7+$J869*'10k &amp; MO'!F$13+$K869*'10k &amp; MO'!F$19+$L869*'10k &amp; MO'!F$25+$M869*'10k &amp; MO'!F$31</f>
        <v>36459.116199999997</v>
      </c>
      <c r="X869" s="349">
        <f>+$I869*'10k &amp; MO'!G$7+$J869*'10k &amp; MO'!G$13+$K869*'10k &amp; MO'!G$19+$L869*'10k &amp; MO'!G$25+$M869*'10k &amp; MO'!G$31</f>
        <v>22403.421599999998</v>
      </c>
      <c r="Y869" s="349">
        <f>+$N869*'10k &amp; MO'!H$7+$O869*'10k &amp; MO'!H$13+$P869*'10k &amp; MO'!H$19+$Q869*'10k &amp; MO'!H$25+$R869*'10k &amp; MO'!H$31</f>
        <v>222.3845</v>
      </c>
      <c r="Z869" s="349">
        <f>+$N869*'10k &amp; MO'!I$7+$O869*'10k &amp; MO'!I$13+$P869*'10k &amp; MO'!I$19+$Q869*'10k &amp; MO'!I$25+$R869*'10k &amp; MO'!I$31</f>
        <v>10517.2757</v>
      </c>
      <c r="AA869" s="349">
        <f>+$N869*'10k &amp; MO'!J$7+$O869*'10k &amp; MO'!J$13+$P869*'10k &amp; MO'!J$19+$Q869*'10k &amp; MO'!J$25+$R869*'10k &amp; MO'!J$31</f>
        <v>143236.1404</v>
      </c>
      <c r="AB869" s="349">
        <f>+$N869*'10k &amp; MO'!K$7+$O869*'10k &amp; MO'!K$13+$P869*'10k &amp; MO'!K$19+$Q869*'10k &amp; MO'!K$25+$R869*'10k &amp; MO'!K$31</f>
        <v>39809.4274</v>
      </c>
      <c r="AC869" s="349">
        <f>+$N869*'10k &amp; MO'!L$7+$O869*'10k &amp; MO'!L$13+$P869*'10k &amp; MO'!L$19+$Q869*'10k &amp; MO'!L$25+$R869*'10k &amp; MO'!L$31</f>
        <v>32650.547599999998</v>
      </c>
      <c r="AD869" s="350">
        <f>+S869*'10k &amp; MO'!O$7</f>
        <v>48865.752</v>
      </c>
      <c r="AF869" s="192" t="str">
        <f t="shared" si="117"/>
        <v>8072018</v>
      </c>
      <c r="AG869" s="192">
        <f>+IFERROR(VLOOKUP($AF869,'Limited Loss'!$F$5:$P$124,AG$3,FALSE),0)</f>
        <v>0</v>
      </c>
      <c r="AH869" s="193">
        <f>+IFERROR(VLOOKUP($AF869,'Limited Loss'!$F$5:$P$124,AH$3,FALSE),0)</f>
        <v>0</v>
      </c>
      <c r="AI869" s="193">
        <f>+IFERROR(VLOOKUP($AF869,'Limited Loss'!$F$5:$P$124,AI$3,FALSE),0)</f>
        <v>0</v>
      </c>
      <c r="AJ869" s="193">
        <f>+IFERROR(VLOOKUP($AF869,'Limited Loss'!$F$5:$P$124,AJ$3,FALSE),0)</f>
        <v>0</v>
      </c>
      <c r="AK869" s="100">
        <f>+IFERROR(VLOOKUP($AF869,'Limited Loss'!$F$5:$P$124,AK$3,FALSE),0)</f>
        <v>0</v>
      </c>
      <c r="AL869" s="193">
        <f>+IFERROR(VLOOKUP($AF869,'Limited Loss'!$F$5:$P$124,AL$3,FALSE),0)</f>
        <v>0</v>
      </c>
      <c r="AM869" s="193">
        <f>+IFERROR(VLOOKUP($AF869,'Limited Loss'!$F$5:$P$124,AM$3,FALSE),0)</f>
        <v>0</v>
      </c>
      <c r="AN869" s="193">
        <f>+IFERROR(VLOOKUP($AF869,'Limited Loss'!$F$5:$P$124,AN$3,FALSE),0)</f>
        <v>0</v>
      </c>
      <c r="AO869" s="193">
        <f>+IFERROR(VLOOKUP($AF869,'Limited Loss'!$F$5:$P$124,AO$3,FALSE),0)</f>
        <v>0</v>
      </c>
      <c r="AP869" s="100">
        <f>+IFERROR(VLOOKUP($AF869,'Limited Loss'!$F$5:$P$124,AP$3,FALSE),0)</f>
        <v>0</v>
      </c>
      <c r="AQ869" s="353"/>
      <c r="AR869" s="331">
        <f t="shared" si="118"/>
        <v>807</v>
      </c>
      <c r="AS869" s="332">
        <f t="shared" si="118"/>
        <v>2018</v>
      </c>
      <c r="AT869" s="349">
        <f t="shared" si="124"/>
        <v>373.36920000000003</v>
      </c>
      <c r="AU869" s="349">
        <f t="shared" si="123"/>
        <v>13289.625199999999</v>
      </c>
      <c r="AV869" s="349">
        <f t="shared" si="123"/>
        <v>216990.70679999999</v>
      </c>
      <c r="AW869" s="349">
        <f t="shared" si="123"/>
        <v>36459.116199999997</v>
      </c>
      <c r="AX869" s="350">
        <f t="shared" si="123"/>
        <v>22403.421599999998</v>
      </c>
      <c r="AY869" s="349">
        <f t="shared" si="123"/>
        <v>222.3845</v>
      </c>
      <c r="AZ869" s="349">
        <f t="shared" si="123"/>
        <v>10517.2757</v>
      </c>
      <c r="BA869" s="349">
        <f t="shared" si="123"/>
        <v>143236.1404</v>
      </c>
      <c r="BB869" s="349">
        <f t="shared" si="116"/>
        <v>39809.4274</v>
      </c>
      <c r="BC869" s="349">
        <f t="shared" si="116"/>
        <v>32650.547599999998</v>
      </c>
      <c r="BD869" s="350">
        <f t="shared" si="116"/>
        <v>48865.752</v>
      </c>
      <c r="BE869" s="349">
        <f t="shared" si="120"/>
        <v>384629.50179999997</v>
      </c>
      <c r="BF869" s="375">
        <f t="shared" si="121"/>
        <v>131322.5128</v>
      </c>
      <c r="BG869" s="334">
        <f t="shared" si="122"/>
        <v>48865.752</v>
      </c>
    </row>
    <row r="870" spans="1:59" x14ac:dyDescent="0.2">
      <c r="A870" s="326" t="str">
        <f t="shared" si="119"/>
        <v>8082014</v>
      </c>
      <c r="B870" s="331">
        <v>808</v>
      </c>
      <c r="C870" s="327">
        <v>2014</v>
      </c>
      <c r="D870" s="353">
        <f>+IFERROR(VLOOKUP($A870,Data_Loss!$A$2:$V$1180,6,FALSE),0)</f>
        <v>0</v>
      </c>
      <c r="E870" s="353">
        <f>+IFERROR(VLOOKUP($A870,Data_Loss!$A$2:$V$1180,7,FALSE),0)</f>
        <v>0</v>
      </c>
      <c r="F870" s="353">
        <f>+IFERROR(VLOOKUP($A870,Data_Loss!$A$2:$V$1180,8,FALSE),0)</f>
        <v>3</v>
      </c>
      <c r="G870" s="353">
        <f>+IFERROR(VLOOKUP($A870,Data_Loss!$A$2:$V$1180,9,FALSE),0)</f>
        <v>13</v>
      </c>
      <c r="H870" s="353">
        <f>+IFERROR(VLOOKUP($A870,Data_Loss!$A$2:$V$1180,10,FALSE),0)</f>
        <v>17</v>
      </c>
      <c r="I870" s="353">
        <f>+IFERROR(VLOOKUP($A870,Data_Loss!$A$2:$V$1300,12,FALSE),0)</f>
        <v>0</v>
      </c>
      <c r="J870" s="353">
        <f>+IFERROR(VLOOKUP($A870,Data_Loss!$A$2:$V$1300,13,FALSE),0)</f>
        <v>0</v>
      </c>
      <c r="K870" s="353">
        <f>+IFERROR(VLOOKUP($A870,Data_Loss!$A$2:$V$1300,14,FALSE),0)</f>
        <v>883225</v>
      </c>
      <c r="L870" s="353">
        <f>+IFERROR(VLOOKUP($A870,Data_Loss!$A$2:$V$1300,15,FALSE),0)</f>
        <v>236443</v>
      </c>
      <c r="M870" s="353">
        <f>+IFERROR(VLOOKUP($A870,Data_Loss!$A$2:$V$1300,16,FALSE),0)</f>
        <v>70885</v>
      </c>
      <c r="N870" s="353">
        <f>+IFERROR(VLOOKUP($A870,Data_Loss!$A$2:$V$1300,17,FALSE),0)</f>
        <v>0</v>
      </c>
      <c r="O870" s="353">
        <f>+IFERROR(VLOOKUP($A870,Data_Loss!$A$2:$V$1300,18,FALSE),0)</f>
        <v>0</v>
      </c>
      <c r="P870" s="353">
        <f>+IFERROR(VLOOKUP($A870,Data_Loss!$A$2:$V$1300,19,FALSE),0)</f>
        <v>685704</v>
      </c>
      <c r="Q870" s="353">
        <f>+IFERROR(VLOOKUP($A870,Data_Loss!$A$2:$V$1300,20,FALSE),0)</f>
        <v>274507</v>
      </c>
      <c r="R870" s="353">
        <f>+IFERROR(VLOOKUP($A870,Data_Loss!$A$2:$V$1300,21,FALSE),0)</f>
        <v>103797</v>
      </c>
      <c r="S870" s="353">
        <f>+IFERROR(VLOOKUP($A870,Data_Loss!$A$2:$V$1300,22,FALSE),0)</f>
        <v>66929</v>
      </c>
      <c r="T870" s="191">
        <f>+$I870*'10k &amp; MO'!C$3+$J870*'10k &amp; MO'!C$9+$K870*'10k &amp; MO'!C$15+$L870*'10k &amp; MO'!C$21+$M870*'10k &amp; MO'!C$27</f>
        <v>0</v>
      </c>
      <c r="U870" s="349">
        <f>+$I870*'10k &amp; MO'!D$3+$J870*'10k &amp; MO'!D$9+$K870*'10k &amp; MO'!D$15+$L870*'10k &amp; MO'!D$21+$M870*'10k &amp; MO'!D$27</f>
        <v>0</v>
      </c>
      <c r="V870" s="349">
        <f>+$I870*'10k &amp; MO'!E$3+$J870*'10k &amp; MO'!E$9+$K870*'10k &amp; MO'!E$15+$L870*'10k &amp; MO'!E$21+$M870*'10k &amp; MO'!E$27</f>
        <v>1328370.3999999999</v>
      </c>
      <c r="W870" s="349">
        <f>+$I870*'10k &amp; MO'!F$3+$J870*'10k &amp; MO'!F$9+$K870*'10k &amp; MO'!F$15+$L870*'10k &amp; MO'!F$21+$M870*'10k &amp; MO'!F$27</f>
        <v>290588.44700000004</v>
      </c>
      <c r="X870" s="349">
        <f>+$I870*'10k &amp; MO'!G$3+$J870*'10k &amp; MO'!G$9+$K870*'10k &amp; MO'!G$15+$L870*'10k &amp; MO'!G$21+$M870*'10k &amp; MO'!G$27</f>
        <v>80241.819999999992</v>
      </c>
      <c r="Y870" s="349">
        <f>+$N870*'10k &amp; MO'!H$3+$O870*'10k &amp; MO'!H$9+$P870*'10k &amp; MO'!H$15+$Q870*'10k &amp; MO'!H$21+$R870*'10k &amp; MO'!H$27</f>
        <v>0</v>
      </c>
      <c r="Z870" s="349">
        <f>+$N870*'10k &amp; MO'!I$3+$O870*'10k &amp; MO'!I$9+$P870*'10k &amp; MO'!I$15+$Q870*'10k &amp; MO'!I$21+$R870*'10k &amp; MO'!I$27</f>
        <v>0</v>
      </c>
      <c r="AA870" s="349">
        <f>+$N870*'10k &amp; MO'!J$3+$O870*'10k &amp; MO'!J$9+$P870*'10k &amp; MO'!J$15+$Q870*'10k &amp; MO'!J$21+$R870*'10k &amp; MO'!J$27</f>
        <v>1433807.0640000002</v>
      </c>
      <c r="AB870" s="349">
        <f>+$N870*'10k &amp; MO'!K$3+$O870*'10k &amp; MO'!K$9+$P870*'10k &amp; MO'!K$15+$Q870*'10k &amp; MO'!K$21+$R870*'10k &amp; MO'!K$27</f>
        <v>384584.30700000003</v>
      </c>
      <c r="AC870" s="349">
        <f>+$N870*'10k &amp; MO'!L$3+$O870*'10k &amp; MO'!L$9+$P870*'10k &amp; MO'!L$15+$Q870*'10k &amp; MO'!L$21+$R870*'10k &amp; MO'!L$27</f>
        <v>160054.97400000002</v>
      </c>
      <c r="AD870" s="350">
        <f>+S870*'10k &amp; MO'!O$3</f>
        <v>71680.959000000003</v>
      </c>
      <c r="AF870" s="192" t="str">
        <f t="shared" si="117"/>
        <v>8082014</v>
      </c>
      <c r="AG870" s="192">
        <f>+IFERROR(VLOOKUP($AF870,'Limited Loss'!$F$5:$P$124,AG$3,FALSE),0)</f>
        <v>0</v>
      </c>
      <c r="AH870" s="193">
        <f>+IFERROR(VLOOKUP($AF870,'Limited Loss'!$F$5:$P$124,AH$3,FALSE),0)</f>
        <v>0</v>
      </c>
      <c r="AI870" s="193">
        <f>+IFERROR(VLOOKUP($AF870,'Limited Loss'!$F$5:$P$124,AI$3,FALSE),0)</f>
        <v>0</v>
      </c>
      <c r="AJ870" s="193">
        <f>+IFERROR(VLOOKUP($AF870,'Limited Loss'!$F$5:$P$124,AJ$3,FALSE),0)</f>
        <v>0</v>
      </c>
      <c r="AK870" s="100">
        <f>+IFERROR(VLOOKUP($AF870,'Limited Loss'!$F$5:$P$124,AK$3,FALSE),0)</f>
        <v>0</v>
      </c>
      <c r="AL870" s="193">
        <f>+IFERROR(VLOOKUP($AF870,'Limited Loss'!$F$5:$P$124,AL$3,FALSE),0)</f>
        <v>0</v>
      </c>
      <c r="AM870" s="193">
        <f>+IFERROR(VLOOKUP($AF870,'Limited Loss'!$F$5:$P$124,AM$3,FALSE),0)</f>
        <v>0</v>
      </c>
      <c r="AN870" s="193">
        <f>+IFERROR(VLOOKUP($AF870,'Limited Loss'!$F$5:$P$124,AN$3,FALSE),0)</f>
        <v>0</v>
      </c>
      <c r="AO870" s="193">
        <f>+IFERROR(VLOOKUP($AF870,'Limited Loss'!$F$5:$P$124,AO$3,FALSE),0)</f>
        <v>0</v>
      </c>
      <c r="AP870" s="100">
        <f>+IFERROR(VLOOKUP($AF870,'Limited Loss'!$F$5:$P$124,AP$3,FALSE),0)</f>
        <v>0</v>
      </c>
      <c r="AQ870" s="353"/>
      <c r="AR870" s="331">
        <f t="shared" si="118"/>
        <v>808</v>
      </c>
      <c r="AS870" s="332">
        <f t="shared" si="118"/>
        <v>2014</v>
      </c>
      <c r="AT870" s="349">
        <f t="shared" si="124"/>
        <v>0</v>
      </c>
      <c r="AU870" s="349">
        <f t="shared" si="123"/>
        <v>0</v>
      </c>
      <c r="AV870" s="349">
        <f t="shared" si="123"/>
        <v>1328370.3999999999</v>
      </c>
      <c r="AW870" s="349">
        <f t="shared" si="123"/>
        <v>290588.44700000004</v>
      </c>
      <c r="AX870" s="350">
        <f t="shared" si="123"/>
        <v>80241.819999999992</v>
      </c>
      <c r="AY870" s="349">
        <f t="shared" si="123"/>
        <v>0</v>
      </c>
      <c r="AZ870" s="349">
        <f t="shared" si="123"/>
        <v>0</v>
      </c>
      <c r="BA870" s="349">
        <f t="shared" si="123"/>
        <v>1433807.0640000002</v>
      </c>
      <c r="BB870" s="349">
        <f t="shared" si="116"/>
        <v>384584.30700000003</v>
      </c>
      <c r="BC870" s="349">
        <f t="shared" si="116"/>
        <v>160054.97400000002</v>
      </c>
      <c r="BD870" s="350">
        <f t="shared" si="116"/>
        <v>71680.959000000003</v>
      </c>
      <c r="BE870" s="349">
        <f t="shared" si="120"/>
        <v>2762177.4640000002</v>
      </c>
      <c r="BF870" s="375">
        <f t="shared" si="121"/>
        <v>915469.54800000007</v>
      </c>
      <c r="BG870" s="334">
        <f t="shared" si="122"/>
        <v>71680.959000000003</v>
      </c>
    </row>
    <row r="871" spans="1:59" x14ac:dyDescent="0.2">
      <c r="A871" s="326" t="str">
        <f t="shared" si="119"/>
        <v>8082015</v>
      </c>
      <c r="B871" s="331">
        <v>808</v>
      </c>
      <c r="C871" s="327">
        <v>2015</v>
      </c>
      <c r="D871" s="353">
        <f>+IFERROR(VLOOKUP($A871,Data_Loss!$A$2:$V$1180,6,FALSE),0)</f>
        <v>0</v>
      </c>
      <c r="E871" s="353">
        <f>+IFERROR(VLOOKUP($A871,Data_Loss!$A$2:$V$1180,7,FALSE),0)</f>
        <v>0</v>
      </c>
      <c r="F871" s="353">
        <f>+IFERROR(VLOOKUP($A871,Data_Loss!$A$2:$V$1180,8,FALSE),0)</f>
        <v>4</v>
      </c>
      <c r="G871" s="353">
        <f>+IFERROR(VLOOKUP($A871,Data_Loss!$A$2:$V$1180,9,FALSE),0)</f>
        <v>7</v>
      </c>
      <c r="H871" s="353">
        <f>+IFERROR(VLOOKUP($A871,Data_Loss!$A$2:$V$1180,10,FALSE),0)</f>
        <v>14</v>
      </c>
      <c r="I871" s="353">
        <f>+IFERROR(VLOOKUP($A871,Data_Loss!$A$2:$V$1300,12,FALSE),0)</f>
        <v>0</v>
      </c>
      <c r="J871" s="353">
        <f>+IFERROR(VLOOKUP($A871,Data_Loss!$A$2:$V$1300,13,FALSE),0)</f>
        <v>0</v>
      </c>
      <c r="K871" s="353">
        <f>+IFERROR(VLOOKUP($A871,Data_Loss!$A$2:$V$1300,14,FALSE),0)</f>
        <v>576319</v>
      </c>
      <c r="L871" s="353">
        <f>+IFERROR(VLOOKUP($A871,Data_Loss!$A$2:$V$1300,15,FALSE),0)</f>
        <v>204256</v>
      </c>
      <c r="M871" s="353">
        <f>+IFERROR(VLOOKUP($A871,Data_Loss!$A$2:$V$1300,16,FALSE),0)</f>
        <v>119182</v>
      </c>
      <c r="N871" s="353">
        <f>+IFERROR(VLOOKUP($A871,Data_Loss!$A$2:$V$1300,17,FALSE),0)</f>
        <v>0</v>
      </c>
      <c r="O871" s="353">
        <f>+IFERROR(VLOOKUP($A871,Data_Loss!$A$2:$V$1300,18,FALSE),0)</f>
        <v>0</v>
      </c>
      <c r="P871" s="353">
        <f>+IFERROR(VLOOKUP($A871,Data_Loss!$A$2:$V$1300,19,FALSE),0)</f>
        <v>301235</v>
      </c>
      <c r="Q871" s="353">
        <f>+IFERROR(VLOOKUP($A871,Data_Loss!$A$2:$V$1300,20,FALSE),0)</f>
        <v>157635</v>
      </c>
      <c r="R871" s="353">
        <f>+IFERROR(VLOOKUP($A871,Data_Loss!$A$2:$V$1300,21,FALSE),0)</f>
        <v>123396</v>
      </c>
      <c r="S871" s="353">
        <f>+IFERROR(VLOOKUP($A871,Data_Loss!$A$2:$V$1300,22,FALSE),0)</f>
        <v>62935</v>
      </c>
      <c r="T871" s="191">
        <f>+$I871*'10k &amp; MO'!C$4+$J871*'10k &amp; MO'!C$10+$K871*'10k &amp; MO'!C$16+$L871*'10k &amp; MO'!C$22+$M871*'10k &amp; MO'!C$28</f>
        <v>0</v>
      </c>
      <c r="U871" s="349">
        <f>+$I871*'10k &amp; MO'!D$4+$J871*'10k &amp; MO'!D$10+$K871*'10k &amp; MO'!D$16+$L871*'10k &amp; MO'!D$22+$M871*'10k &amp; MO'!D$28</f>
        <v>0</v>
      </c>
      <c r="V871" s="349">
        <f>+$I871*'10k &amp; MO'!E$4+$J871*'10k &amp; MO'!E$10+$K871*'10k &amp; MO'!E$16+$L871*'10k &amp; MO'!E$22+$M871*'10k &amp; MO'!E$28</f>
        <v>1045534.7189999999</v>
      </c>
      <c r="W871" s="349">
        <f>+$I871*'10k &amp; MO'!F$4+$J871*'10k &amp; MO'!F$10+$K871*'10k &amp; MO'!F$16+$L871*'10k &amp; MO'!F$22+$M871*'10k &amp; MO'!F$28</f>
        <v>231906.36669999998</v>
      </c>
      <c r="X871" s="349">
        <f>+$I871*'10k &amp; MO'!G$4+$J871*'10k &amp; MO'!G$10+$K871*'10k &amp; MO'!G$16+$L871*'10k &amp; MO'!G$22+$M871*'10k &amp; MO'!G$28</f>
        <v>142083.0705</v>
      </c>
      <c r="Y871" s="349">
        <f>+$N871*'10k &amp; MO'!H$4+$O871*'10k &amp; MO'!H$10+$P871*'10k &amp; MO'!H$16+$Q871*'10k &amp; MO'!H$22+$R871*'10k &amp; MO'!H$28</f>
        <v>0</v>
      </c>
      <c r="Z871" s="349">
        <f>+$N871*'10k &amp; MO'!I$4+$O871*'10k &amp; MO'!I$10+$P871*'10k &amp; MO'!I$16+$Q871*'10k &amp; MO'!I$22+$R871*'10k &amp; MO'!I$28</f>
        <v>0</v>
      </c>
      <c r="AA871" s="349">
        <f>+$N871*'10k &amp; MO'!J$4+$O871*'10k &amp; MO'!J$10+$P871*'10k &amp; MO'!J$16+$Q871*'10k &amp; MO'!J$22+$R871*'10k &amp; MO'!J$28</f>
        <v>871268.60419999994</v>
      </c>
      <c r="AB871" s="349">
        <f>+$N871*'10k &amp; MO'!K$4+$O871*'10k &amp; MO'!K$10+$P871*'10k &amp; MO'!K$16+$Q871*'10k &amp; MO'!K$22+$R871*'10k &amp; MO'!K$28</f>
        <v>256717.36600000001</v>
      </c>
      <c r="AC871" s="349">
        <f>+$N871*'10k &amp; MO'!L$4+$O871*'10k &amp; MO'!L$10+$P871*'10k &amp; MO'!L$16+$Q871*'10k &amp; MO'!L$22+$R871*'10k &amp; MO'!L$28</f>
        <v>186281.8879</v>
      </c>
      <c r="AD871" s="350">
        <f>+S871*'10k &amp; MO'!O$4</f>
        <v>76277.22</v>
      </c>
      <c r="AF871" s="192" t="str">
        <f t="shared" si="117"/>
        <v>8082015</v>
      </c>
      <c r="AG871" s="192">
        <f>+IFERROR(VLOOKUP($AF871,'Limited Loss'!$F$5:$P$124,AG$3,FALSE),0)</f>
        <v>0</v>
      </c>
      <c r="AH871" s="193">
        <f>+IFERROR(VLOOKUP($AF871,'Limited Loss'!$F$5:$P$124,AH$3,FALSE),0)</f>
        <v>0</v>
      </c>
      <c r="AI871" s="193">
        <f>+IFERROR(VLOOKUP($AF871,'Limited Loss'!$F$5:$P$124,AI$3,FALSE),0)</f>
        <v>0</v>
      </c>
      <c r="AJ871" s="193">
        <f>+IFERROR(VLOOKUP($AF871,'Limited Loss'!$F$5:$P$124,AJ$3,FALSE),0)</f>
        <v>0</v>
      </c>
      <c r="AK871" s="100">
        <f>+IFERROR(VLOOKUP($AF871,'Limited Loss'!$F$5:$P$124,AK$3,FALSE),0)</f>
        <v>0</v>
      </c>
      <c r="AL871" s="193">
        <f>+IFERROR(VLOOKUP($AF871,'Limited Loss'!$F$5:$P$124,AL$3,FALSE),0)</f>
        <v>0</v>
      </c>
      <c r="AM871" s="193">
        <f>+IFERROR(VLOOKUP($AF871,'Limited Loss'!$F$5:$P$124,AM$3,FALSE),0)</f>
        <v>0</v>
      </c>
      <c r="AN871" s="193">
        <f>+IFERROR(VLOOKUP($AF871,'Limited Loss'!$F$5:$P$124,AN$3,FALSE),0)</f>
        <v>0</v>
      </c>
      <c r="AO871" s="193">
        <f>+IFERROR(VLOOKUP($AF871,'Limited Loss'!$F$5:$P$124,AO$3,FALSE),0)</f>
        <v>0</v>
      </c>
      <c r="AP871" s="100">
        <f>+IFERROR(VLOOKUP($AF871,'Limited Loss'!$F$5:$P$124,AP$3,FALSE),0)</f>
        <v>0</v>
      </c>
      <c r="AQ871" s="353"/>
      <c r="AR871" s="331">
        <f t="shared" si="118"/>
        <v>808</v>
      </c>
      <c r="AS871" s="332">
        <f t="shared" si="118"/>
        <v>2015</v>
      </c>
      <c r="AT871" s="349">
        <f t="shared" si="124"/>
        <v>0</v>
      </c>
      <c r="AU871" s="349">
        <f t="shared" si="123"/>
        <v>0</v>
      </c>
      <c r="AV871" s="349">
        <f t="shared" si="123"/>
        <v>1045534.7189999999</v>
      </c>
      <c r="AW871" s="349">
        <f t="shared" si="123"/>
        <v>231906.36669999998</v>
      </c>
      <c r="AX871" s="350">
        <f t="shared" si="123"/>
        <v>142083.0705</v>
      </c>
      <c r="AY871" s="349">
        <f t="shared" si="123"/>
        <v>0</v>
      </c>
      <c r="AZ871" s="349">
        <f t="shared" si="123"/>
        <v>0</v>
      </c>
      <c r="BA871" s="349">
        <f t="shared" si="123"/>
        <v>871268.60419999994</v>
      </c>
      <c r="BB871" s="349">
        <f t="shared" si="116"/>
        <v>256717.36600000001</v>
      </c>
      <c r="BC871" s="349">
        <f t="shared" si="116"/>
        <v>186281.8879</v>
      </c>
      <c r="BD871" s="350">
        <f t="shared" si="116"/>
        <v>76277.22</v>
      </c>
      <c r="BE871" s="349">
        <f t="shared" si="120"/>
        <v>1916803.3232</v>
      </c>
      <c r="BF871" s="375">
        <f t="shared" si="121"/>
        <v>816988.69109999994</v>
      </c>
      <c r="BG871" s="334">
        <f t="shared" si="122"/>
        <v>76277.22</v>
      </c>
    </row>
    <row r="872" spans="1:59" x14ac:dyDescent="0.2">
      <c r="A872" s="326" t="str">
        <f t="shared" si="119"/>
        <v>8082016</v>
      </c>
      <c r="B872" s="331">
        <v>808</v>
      </c>
      <c r="C872" s="327">
        <v>2016</v>
      </c>
      <c r="D872" s="353">
        <f>+IFERROR(VLOOKUP($A872,Data_Loss!$A$2:$V$1180,6,FALSE),0)</f>
        <v>0</v>
      </c>
      <c r="E872" s="353">
        <f>+IFERROR(VLOOKUP($A872,Data_Loss!$A$2:$V$1180,7,FALSE),0)</f>
        <v>0</v>
      </c>
      <c r="F872" s="353">
        <f>+IFERROR(VLOOKUP($A872,Data_Loss!$A$2:$V$1180,8,FALSE),0)</f>
        <v>0</v>
      </c>
      <c r="G872" s="353">
        <f>+IFERROR(VLOOKUP($A872,Data_Loss!$A$2:$V$1180,9,FALSE),0)</f>
        <v>14</v>
      </c>
      <c r="H872" s="353">
        <f>+IFERROR(VLOOKUP($A872,Data_Loss!$A$2:$V$1180,10,FALSE),0)</f>
        <v>19</v>
      </c>
      <c r="I872" s="353">
        <f>+IFERROR(VLOOKUP($A872,Data_Loss!$A$2:$V$1300,12,FALSE),0)</f>
        <v>0</v>
      </c>
      <c r="J872" s="353">
        <f>+IFERROR(VLOOKUP($A872,Data_Loss!$A$2:$V$1300,13,FALSE),0)</f>
        <v>0</v>
      </c>
      <c r="K872" s="353">
        <f>+IFERROR(VLOOKUP($A872,Data_Loss!$A$2:$V$1300,14,FALSE),0)</f>
        <v>0</v>
      </c>
      <c r="L872" s="353">
        <f>+IFERROR(VLOOKUP($A872,Data_Loss!$A$2:$V$1300,15,FALSE),0)</f>
        <v>361000</v>
      </c>
      <c r="M872" s="353">
        <f>+IFERROR(VLOOKUP($A872,Data_Loss!$A$2:$V$1300,16,FALSE),0)</f>
        <v>77660</v>
      </c>
      <c r="N872" s="353">
        <f>+IFERROR(VLOOKUP($A872,Data_Loss!$A$2:$V$1300,17,FALSE),0)</f>
        <v>0</v>
      </c>
      <c r="O872" s="353">
        <f>+IFERROR(VLOOKUP($A872,Data_Loss!$A$2:$V$1300,18,FALSE),0)</f>
        <v>0</v>
      </c>
      <c r="P872" s="353">
        <f>+IFERROR(VLOOKUP($A872,Data_Loss!$A$2:$V$1300,19,FALSE),0)</f>
        <v>0</v>
      </c>
      <c r="Q872" s="353">
        <f>+IFERROR(VLOOKUP($A872,Data_Loss!$A$2:$V$1300,20,FALSE),0)</f>
        <v>315548</v>
      </c>
      <c r="R872" s="353">
        <f>+IFERROR(VLOOKUP($A872,Data_Loss!$A$2:$V$1300,21,FALSE),0)</f>
        <v>78931</v>
      </c>
      <c r="S872" s="353">
        <f>+IFERROR(VLOOKUP($A872,Data_Loss!$A$2:$V$1300,22,FALSE),0)</f>
        <v>57281</v>
      </c>
      <c r="T872" s="191">
        <f>+$I872*'10k &amp; MO'!C$5+$J872*'10k &amp; MO'!C$11+$K872*'10k &amp; MO'!C$17+$L872*'10k &amp; MO'!C$23+$M872*'10k &amp; MO'!C$29</f>
        <v>0</v>
      </c>
      <c r="U872" s="349">
        <f>+$I872*'10k &amp; MO'!D$5+$J872*'10k &amp; MO'!D$11+$K872*'10k &amp; MO'!D$17+$L872*'10k &amp; MO'!D$23+$M872*'10k &amp; MO'!D$29</f>
        <v>0</v>
      </c>
      <c r="V872" s="349">
        <f>+$I872*'10k &amp; MO'!E$5+$J872*'10k &amp; MO'!E$11+$K872*'10k &amp; MO'!E$17+$L872*'10k &amp; MO'!E$23+$M872*'10k &amp; MO'!E$29</f>
        <v>126087.77800000001</v>
      </c>
      <c r="W872" s="349">
        <f>+$I872*'10k &amp; MO'!F$5+$J872*'10k &amp; MO'!F$11+$K872*'10k &amp; MO'!F$17+$L872*'10k &amp; MO'!F$23+$M872*'10k &amp; MO'!F$29</f>
        <v>395887.91600000003</v>
      </c>
      <c r="X872" s="349">
        <f>+$I872*'10k &amp; MO'!G$5+$J872*'10k &amp; MO'!G$11+$K872*'10k &amp; MO'!G$17+$L872*'10k &amp; MO'!G$23+$M872*'10k &amp; MO'!G$29</f>
        <v>89817.427999999985</v>
      </c>
      <c r="Y872" s="349">
        <f>+$N872*'10k &amp; MO'!H$5+$O872*'10k &amp; MO'!H$11+$P872*'10k &amp; MO'!H$17+$Q872*'10k &amp; MO'!H$23+$R872*'10k &amp; MO'!H$29</f>
        <v>0</v>
      </c>
      <c r="Z872" s="349">
        <f>+$N872*'10k &amp; MO'!I$5+$O872*'10k &amp; MO'!I$11+$P872*'10k &amp; MO'!I$17+$Q872*'10k &amp; MO'!I$23+$R872*'10k &amp; MO'!I$29</f>
        <v>0</v>
      </c>
      <c r="AA872" s="349">
        <f>+$N872*'10k &amp; MO'!J$5+$O872*'10k &amp; MO'!J$11+$P872*'10k &amp; MO'!J$17+$Q872*'10k &amp; MO'!J$23+$R872*'10k &amp; MO'!J$29</f>
        <v>119115.3841</v>
      </c>
      <c r="AB872" s="349">
        <f>+$N872*'10k &amp; MO'!K$5+$O872*'10k &amp; MO'!K$11+$P872*'10k &amp; MO'!K$17+$Q872*'10k &amp; MO'!K$23+$R872*'10k &amp; MO'!K$29</f>
        <v>506561.40950000001</v>
      </c>
      <c r="AC872" s="349">
        <f>+$N872*'10k &amp; MO'!L$5+$O872*'10k &amp; MO'!L$11+$P872*'10k &amp; MO'!L$17+$Q872*'10k &amp; MO'!L$23+$R872*'10k &amp; MO'!L$29</f>
        <v>134111.1072</v>
      </c>
      <c r="AD872" s="350">
        <f>+S872*'10k &amp; MO'!O$5</f>
        <v>77214.788</v>
      </c>
      <c r="AF872" s="192" t="str">
        <f t="shared" si="117"/>
        <v>8082016</v>
      </c>
      <c r="AG872" s="192">
        <f>+IFERROR(VLOOKUP($AF872,'Limited Loss'!$F$5:$P$124,AG$3,FALSE),0)</f>
        <v>0</v>
      </c>
      <c r="AH872" s="193">
        <f>+IFERROR(VLOOKUP($AF872,'Limited Loss'!$F$5:$P$124,AH$3,FALSE),0)</f>
        <v>0</v>
      </c>
      <c r="AI872" s="193">
        <f>+IFERROR(VLOOKUP($AF872,'Limited Loss'!$F$5:$P$124,AI$3,FALSE),0)</f>
        <v>0</v>
      </c>
      <c r="AJ872" s="193">
        <f>+IFERROR(VLOOKUP($AF872,'Limited Loss'!$F$5:$P$124,AJ$3,FALSE),0)</f>
        <v>0</v>
      </c>
      <c r="AK872" s="100">
        <f>+IFERROR(VLOOKUP($AF872,'Limited Loss'!$F$5:$P$124,AK$3,FALSE),0)</f>
        <v>0</v>
      </c>
      <c r="AL872" s="193">
        <f>+IFERROR(VLOOKUP($AF872,'Limited Loss'!$F$5:$P$124,AL$3,FALSE),0)</f>
        <v>0</v>
      </c>
      <c r="AM872" s="193">
        <f>+IFERROR(VLOOKUP($AF872,'Limited Loss'!$F$5:$P$124,AM$3,FALSE),0)</f>
        <v>0</v>
      </c>
      <c r="AN872" s="193">
        <f>+IFERROR(VLOOKUP($AF872,'Limited Loss'!$F$5:$P$124,AN$3,FALSE),0)</f>
        <v>0</v>
      </c>
      <c r="AO872" s="193">
        <f>+IFERROR(VLOOKUP($AF872,'Limited Loss'!$F$5:$P$124,AO$3,FALSE),0)</f>
        <v>0</v>
      </c>
      <c r="AP872" s="100">
        <f>+IFERROR(VLOOKUP($AF872,'Limited Loss'!$F$5:$P$124,AP$3,FALSE),0)</f>
        <v>0</v>
      </c>
      <c r="AQ872" s="353"/>
      <c r="AR872" s="331">
        <f t="shared" si="118"/>
        <v>808</v>
      </c>
      <c r="AS872" s="332">
        <f t="shared" si="118"/>
        <v>2016</v>
      </c>
      <c r="AT872" s="349">
        <f t="shared" si="124"/>
        <v>0</v>
      </c>
      <c r="AU872" s="349">
        <f t="shared" si="123"/>
        <v>0</v>
      </c>
      <c r="AV872" s="349">
        <f t="shared" si="123"/>
        <v>126087.77800000001</v>
      </c>
      <c r="AW872" s="349">
        <f t="shared" si="123"/>
        <v>395887.91600000003</v>
      </c>
      <c r="AX872" s="350">
        <f t="shared" si="123"/>
        <v>89817.427999999985</v>
      </c>
      <c r="AY872" s="349">
        <f t="shared" si="123"/>
        <v>0</v>
      </c>
      <c r="AZ872" s="349">
        <f t="shared" si="123"/>
        <v>0</v>
      </c>
      <c r="BA872" s="349">
        <f t="shared" si="123"/>
        <v>119115.3841</v>
      </c>
      <c r="BB872" s="349">
        <f t="shared" si="116"/>
        <v>506561.40950000001</v>
      </c>
      <c r="BC872" s="349">
        <f t="shared" si="116"/>
        <v>134111.1072</v>
      </c>
      <c r="BD872" s="350">
        <f t="shared" si="116"/>
        <v>77214.788</v>
      </c>
      <c r="BE872" s="349">
        <f t="shared" si="120"/>
        <v>245203.16210000002</v>
      </c>
      <c r="BF872" s="375">
        <f t="shared" si="121"/>
        <v>1126377.8607000001</v>
      </c>
      <c r="BG872" s="334">
        <f t="shared" si="122"/>
        <v>77214.788</v>
      </c>
    </row>
    <row r="873" spans="1:59" x14ac:dyDescent="0.2">
      <c r="A873" s="326" t="str">
        <f t="shared" si="119"/>
        <v>8082017</v>
      </c>
      <c r="B873" s="331">
        <v>808</v>
      </c>
      <c r="C873" s="327">
        <v>2017</v>
      </c>
      <c r="D873" s="353">
        <f>+IFERROR(VLOOKUP($A873,Data_Loss!$A$2:$V$1180,6,FALSE),0)</f>
        <v>0</v>
      </c>
      <c r="E873" s="353">
        <f>+IFERROR(VLOOKUP($A873,Data_Loss!$A$2:$V$1180,7,FALSE),0)</f>
        <v>0</v>
      </c>
      <c r="F873" s="353">
        <f>+IFERROR(VLOOKUP($A873,Data_Loss!$A$2:$V$1180,8,FALSE),0)</f>
        <v>2</v>
      </c>
      <c r="G873" s="353">
        <f>+IFERROR(VLOOKUP($A873,Data_Loss!$A$2:$V$1180,9,FALSE),0)</f>
        <v>13</v>
      </c>
      <c r="H873" s="353">
        <f>+IFERROR(VLOOKUP($A873,Data_Loss!$A$2:$V$1180,10,FALSE),0)</f>
        <v>29</v>
      </c>
      <c r="I873" s="353">
        <f>+IFERROR(VLOOKUP($A873,Data_Loss!$A$2:$V$1300,12,FALSE),0)</f>
        <v>0</v>
      </c>
      <c r="J873" s="353">
        <f>+IFERROR(VLOOKUP($A873,Data_Loss!$A$2:$V$1300,13,FALSE),0)</f>
        <v>0</v>
      </c>
      <c r="K873" s="353">
        <f>+IFERROR(VLOOKUP($A873,Data_Loss!$A$2:$V$1300,14,FALSE),0)</f>
        <v>387780</v>
      </c>
      <c r="L873" s="353">
        <f>+IFERROR(VLOOKUP($A873,Data_Loss!$A$2:$V$1300,15,FALSE),0)</f>
        <v>325213</v>
      </c>
      <c r="M873" s="353">
        <f>+IFERROR(VLOOKUP($A873,Data_Loss!$A$2:$V$1300,16,FALSE),0)</f>
        <v>233525</v>
      </c>
      <c r="N873" s="353">
        <f>+IFERROR(VLOOKUP($A873,Data_Loss!$A$2:$V$1300,17,FALSE),0)</f>
        <v>0</v>
      </c>
      <c r="O873" s="353">
        <f>+IFERROR(VLOOKUP($A873,Data_Loss!$A$2:$V$1300,18,FALSE),0)</f>
        <v>0</v>
      </c>
      <c r="P873" s="353">
        <f>+IFERROR(VLOOKUP($A873,Data_Loss!$A$2:$V$1300,19,FALSE),0)</f>
        <v>146755</v>
      </c>
      <c r="Q873" s="353">
        <f>+IFERROR(VLOOKUP($A873,Data_Loss!$A$2:$V$1300,20,FALSE),0)</f>
        <v>134232</v>
      </c>
      <c r="R873" s="353">
        <f>+IFERROR(VLOOKUP($A873,Data_Loss!$A$2:$V$1300,21,FALSE),0)</f>
        <v>224400</v>
      </c>
      <c r="S873" s="353">
        <f>+IFERROR(VLOOKUP($A873,Data_Loss!$A$2:$V$1300,22,FALSE),0)</f>
        <v>36657</v>
      </c>
      <c r="T873" s="191">
        <f>+$I873*'10k &amp; MO'!C$6+$J873*'10k &amp; MO'!C$12+$K873*'10k &amp; MO'!C$18+$L873*'10k &amp; MO'!C$24+$M873*'10k &amp; MO'!C$30</f>
        <v>0</v>
      </c>
      <c r="U873" s="349">
        <f>+$I873*'10k &amp; MO'!D$6+$J873*'10k &amp; MO'!D$12+$K873*'10k &amp; MO'!D$18+$L873*'10k &amp; MO'!D$24+$M873*'10k &amp; MO'!D$30</f>
        <v>23074.1358</v>
      </c>
      <c r="V873" s="349">
        <f>+$I873*'10k &amp; MO'!E$6+$J873*'10k &amp; MO'!E$12+$K873*'10k &amp; MO'!E$18+$L873*'10k &amp; MO'!E$24+$M873*'10k &amp; MO'!E$30</f>
        <v>1033763.1253999999</v>
      </c>
      <c r="W873" s="349">
        <f>+$I873*'10k &amp; MO'!F$6+$J873*'10k &amp; MO'!F$12+$K873*'10k &amp; MO'!F$18+$L873*'10k &amp; MO'!F$24+$M873*'10k &amp; MO'!F$30</f>
        <v>353562.62729999993</v>
      </c>
      <c r="X873" s="349">
        <f>+$I873*'10k &amp; MO'!G$6+$J873*'10k &amp; MO'!G$12+$K873*'10k &amp; MO'!G$18+$L873*'10k &amp; MO'!G$24+$M873*'10k &amp; MO'!G$30</f>
        <v>289833.22330000001</v>
      </c>
      <c r="Y873" s="349">
        <f>+$N873*'10k &amp; MO'!H$6+$O873*'10k &amp; MO'!H$12+$P873*'10k &amp; MO'!H$18+$Q873*'10k &amp; MO'!H$24+$R873*'10k &amp; MO'!H$30</f>
        <v>0</v>
      </c>
      <c r="Z873" s="349">
        <f>+$N873*'10k &amp; MO'!I$6+$O873*'10k &amp; MO'!I$12+$P873*'10k &amp; MO'!I$18+$Q873*'10k &amp; MO'!I$24+$R873*'10k &amp; MO'!I$30</f>
        <v>14249.7624</v>
      </c>
      <c r="AA873" s="349">
        <f>+$N873*'10k &amp; MO'!J$6+$O873*'10k &amp; MO'!J$12+$P873*'10k &amp; MO'!J$18+$Q873*'10k &amp; MO'!J$24+$R873*'10k &amp; MO'!J$30</f>
        <v>651551.36119999993</v>
      </c>
      <c r="AB873" s="349">
        <f>+$N873*'10k &amp; MO'!K$6+$O873*'10k &amp; MO'!K$12+$P873*'10k &amp; MO'!K$18+$Q873*'10k &amp; MO'!K$24+$R873*'10k &amp; MO'!K$30</f>
        <v>236078.06810000003</v>
      </c>
      <c r="AC873" s="349">
        <f>+$N873*'10k &amp; MO'!L$6+$O873*'10k &amp; MO'!L$12+$P873*'10k &amp; MO'!L$18+$Q873*'10k &amp; MO'!L$24+$R873*'10k &amp; MO'!L$30</f>
        <v>348980.87910000002</v>
      </c>
      <c r="AD873" s="350">
        <f>+S873*'10k &amp; MO'!O$6</f>
        <v>49340.322</v>
      </c>
      <c r="AF873" s="192" t="str">
        <f t="shared" si="117"/>
        <v>8082017</v>
      </c>
      <c r="AG873" s="192">
        <f>+IFERROR(VLOOKUP($AF873,'Limited Loss'!$F$5:$P$124,AG$3,FALSE),0)</f>
        <v>0</v>
      </c>
      <c r="AH873" s="193">
        <f>+IFERROR(VLOOKUP($AF873,'Limited Loss'!$F$5:$P$124,AH$3,FALSE),0)</f>
        <v>0</v>
      </c>
      <c r="AI873" s="193">
        <f>+IFERROR(VLOOKUP($AF873,'Limited Loss'!$F$5:$P$124,AI$3,FALSE),0)</f>
        <v>0</v>
      </c>
      <c r="AJ873" s="193">
        <f>+IFERROR(VLOOKUP($AF873,'Limited Loss'!$F$5:$P$124,AJ$3,FALSE),0)</f>
        <v>0</v>
      </c>
      <c r="AK873" s="100">
        <f>+IFERROR(VLOOKUP($AF873,'Limited Loss'!$F$5:$P$124,AK$3,FALSE),0)</f>
        <v>0</v>
      </c>
      <c r="AL873" s="193">
        <f>+IFERROR(VLOOKUP($AF873,'Limited Loss'!$F$5:$P$124,AL$3,FALSE),0)</f>
        <v>0</v>
      </c>
      <c r="AM873" s="193">
        <f>+IFERROR(VLOOKUP($AF873,'Limited Loss'!$F$5:$P$124,AM$3,FALSE),0)</f>
        <v>0</v>
      </c>
      <c r="AN873" s="193">
        <f>+IFERROR(VLOOKUP($AF873,'Limited Loss'!$F$5:$P$124,AN$3,FALSE),0)</f>
        <v>0</v>
      </c>
      <c r="AO873" s="193">
        <f>+IFERROR(VLOOKUP($AF873,'Limited Loss'!$F$5:$P$124,AO$3,FALSE),0)</f>
        <v>0</v>
      </c>
      <c r="AP873" s="100">
        <f>+IFERROR(VLOOKUP($AF873,'Limited Loss'!$F$5:$P$124,AP$3,FALSE),0)</f>
        <v>0</v>
      </c>
      <c r="AQ873" s="353"/>
      <c r="AR873" s="331">
        <f t="shared" si="118"/>
        <v>808</v>
      </c>
      <c r="AS873" s="332">
        <f t="shared" si="118"/>
        <v>2017</v>
      </c>
      <c r="AT873" s="349">
        <f t="shared" si="124"/>
        <v>0</v>
      </c>
      <c r="AU873" s="349">
        <f t="shared" si="123"/>
        <v>23074.1358</v>
      </c>
      <c r="AV873" s="349">
        <f t="shared" si="123"/>
        <v>1033763.1253999999</v>
      </c>
      <c r="AW873" s="349">
        <f t="shared" si="123"/>
        <v>353562.62729999993</v>
      </c>
      <c r="AX873" s="350">
        <f t="shared" si="123"/>
        <v>289833.22330000001</v>
      </c>
      <c r="AY873" s="349">
        <f t="shared" si="123"/>
        <v>0</v>
      </c>
      <c r="AZ873" s="349">
        <f t="shared" si="123"/>
        <v>14249.7624</v>
      </c>
      <c r="BA873" s="349">
        <f t="shared" si="123"/>
        <v>651551.36119999993</v>
      </c>
      <c r="BB873" s="349">
        <f t="shared" si="116"/>
        <v>236078.06810000003</v>
      </c>
      <c r="BC873" s="349">
        <f t="shared" si="116"/>
        <v>348980.87910000002</v>
      </c>
      <c r="BD873" s="350">
        <f t="shared" si="116"/>
        <v>49340.322</v>
      </c>
      <c r="BE873" s="349">
        <f t="shared" si="120"/>
        <v>1722638.3847999997</v>
      </c>
      <c r="BF873" s="375">
        <f t="shared" si="121"/>
        <v>1228454.7978000001</v>
      </c>
      <c r="BG873" s="334">
        <f t="shared" si="122"/>
        <v>49340.322</v>
      </c>
    </row>
    <row r="874" spans="1:59" x14ac:dyDescent="0.2">
      <c r="A874" s="326" t="str">
        <f t="shared" si="119"/>
        <v>8082018</v>
      </c>
      <c r="B874" s="331">
        <v>808</v>
      </c>
      <c r="C874" s="327">
        <v>2018</v>
      </c>
      <c r="D874" s="353">
        <f>+IFERROR(VLOOKUP($A874,Data_Loss!$A$2:$V$1180,6,FALSE),0)</f>
        <v>0</v>
      </c>
      <c r="E874" s="353">
        <f>+IFERROR(VLOOKUP($A874,Data_Loss!$A$2:$V$1180,7,FALSE),0)</f>
        <v>0</v>
      </c>
      <c r="F874" s="353">
        <f>+IFERROR(VLOOKUP($A874,Data_Loss!$A$2:$V$1180,8,FALSE),0)</f>
        <v>1</v>
      </c>
      <c r="G874" s="353">
        <f>+IFERROR(VLOOKUP($A874,Data_Loss!$A$2:$V$1180,9,FALSE),0)</f>
        <v>3</v>
      </c>
      <c r="H874" s="353">
        <f>+IFERROR(VLOOKUP($A874,Data_Loss!$A$2:$V$1180,10,FALSE),0)</f>
        <v>32</v>
      </c>
      <c r="I874" s="353">
        <f>+IFERROR(VLOOKUP($A874,Data_Loss!$A$2:$V$1300,12,FALSE),0)</f>
        <v>0</v>
      </c>
      <c r="J874" s="353">
        <f>+IFERROR(VLOOKUP($A874,Data_Loss!$A$2:$V$1300,13,FALSE),0)</f>
        <v>0</v>
      </c>
      <c r="K874" s="353">
        <f>+IFERROR(VLOOKUP($A874,Data_Loss!$A$2:$V$1300,14,FALSE),0)</f>
        <v>170000</v>
      </c>
      <c r="L874" s="353">
        <f>+IFERROR(VLOOKUP($A874,Data_Loss!$A$2:$V$1300,15,FALSE),0)</f>
        <v>86153</v>
      </c>
      <c r="M874" s="353">
        <f>+IFERROR(VLOOKUP($A874,Data_Loss!$A$2:$V$1300,16,FALSE),0)</f>
        <v>441728</v>
      </c>
      <c r="N874" s="353">
        <f>+IFERROR(VLOOKUP($A874,Data_Loss!$A$2:$V$1300,17,FALSE),0)</f>
        <v>0</v>
      </c>
      <c r="O874" s="353">
        <f>+IFERROR(VLOOKUP($A874,Data_Loss!$A$2:$V$1300,18,FALSE),0)</f>
        <v>0</v>
      </c>
      <c r="P874" s="353">
        <f>+IFERROR(VLOOKUP($A874,Data_Loss!$A$2:$V$1300,19,FALSE),0)</f>
        <v>5625</v>
      </c>
      <c r="Q874" s="353">
        <f>+IFERROR(VLOOKUP($A874,Data_Loss!$A$2:$V$1300,20,FALSE),0)</f>
        <v>52057</v>
      </c>
      <c r="R874" s="353">
        <f>+IFERROR(VLOOKUP($A874,Data_Loss!$A$2:$V$1300,21,FALSE),0)</f>
        <v>695449</v>
      </c>
      <c r="S874" s="353">
        <f>+IFERROR(VLOOKUP($A874,Data_Loss!$A$2:$V$1300,22,FALSE),0)</f>
        <v>23517</v>
      </c>
      <c r="T874" s="191">
        <f>+$I874*'10k &amp; MO'!C$7+$J874*'10k &amp; MO'!C$13+$K874*'10k &amp; MO'!C$19+$L874*'10k &amp; MO'!C$25+$M874*'10k &amp; MO'!C$31</f>
        <v>1600.8016</v>
      </c>
      <c r="U874" s="349">
        <f>+$I874*'10k &amp; MO'!D$7+$J874*'10k &amp; MO'!D$13+$K874*'10k &amp; MO'!D$19+$L874*'10k &amp; MO'!D$25+$M874*'10k &amp; MO'!D$31</f>
        <v>54403.361999999994</v>
      </c>
      <c r="V874" s="349">
        <f>+$I874*'10k &amp; MO'!E$7+$J874*'10k &amp; MO'!E$13+$K874*'10k &amp; MO'!E$19+$L874*'10k &amp; MO'!E$25+$M874*'10k &amp; MO'!E$31</f>
        <v>1051200.206</v>
      </c>
      <c r="W874" s="349">
        <f>+$I874*'10k &amp; MO'!F$7+$J874*'10k &amp; MO'!F$13+$K874*'10k &amp; MO'!F$19+$L874*'10k &amp; MO'!F$25+$M874*'10k &amp; MO'!F$31</f>
        <v>315794.46960000001</v>
      </c>
      <c r="X874" s="349">
        <f>+$I874*'10k &amp; MO'!G$7+$J874*'10k &amp; MO'!G$13+$K874*'10k &amp; MO'!G$19+$L874*'10k &amp; MO'!G$25+$M874*'10k &amp; MO'!G$31</f>
        <v>320150.00430000003</v>
      </c>
      <c r="Y874" s="349">
        <f>+$N874*'10k &amp; MO'!H$7+$O874*'10k &amp; MO'!H$13+$P874*'10k &amp; MO'!H$19+$Q874*'10k &amp; MO'!H$25+$R874*'10k &amp; MO'!H$31</f>
        <v>2037.6145999999999</v>
      </c>
      <c r="Z874" s="349">
        <f>+$N874*'10k &amp; MO'!I$7+$O874*'10k &amp; MO'!I$13+$P874*'10k &amp; MO'!I$19+$Q874*'10k &amp; MO'!I$25+$R874*'10k &amp; MO'!I$31</f>
        <v>71374.887400000007</v>
      </c>
      <c r="AA874" s="349">
        <f>+$N874*'10k &amp; MO'!J$7+$O874*'10k &amp; MO'!J$13+$P874*'10k &amp; MO'!J$19+$Q874*'10k &amp; MO'!J$25+$R874*'10k &amp; MO'!J$31</f>
        <v>795684.95570000005</v>
      </c>
      <c r="AB874" s="349">
        <f>+$N874*'10k &amp; MO'!K$7+$O874*'10k &amp; MO'!K$13+$P874*'10k &amp; MO'!K$19+$Q874*'10k &amp; MO'!K$25+$R874*'10k &amp; MO'!K$31</f>
        <v>425515.40469999996</v>
      </c>
      <c r="AC874" s="349">
        <f>+$N874*'10k &amp; MO'!L$7+$O874*'10k &amp; MO'!L$13+$P874*'10k &amp; MO'!L$19+$Q874*'10k &amp; MO'!L$25+$R874*'10k &amp; MO'!L$31</f>
        <v>593479.91560000007</v>
      </c>
      <c r="AD874" s="350">
        <f>+S874*'10k &amp; MO'!O$7</f>
        <v>31183.542000000001</v>
      </c>
      <c r="AF874" s="192" t="str">
        <f t="shared" si="117"/>
        <v>8082018</v>
      </c>
      <c r="AG874" s="192">
        <f>+IFERROR(VLOOKUP($AF874,'Limited Loss'!$F$5:$P$124,AG$3,FALSE),0)</f>
        <v>0</v>
      </c>
      <c r="AH874" s="193">
        <f>+IFERROR(VLOOKUP($AF874,'Limited Loss'!$F$5:$P$124,AH$3,FALSE),0)</f>
        <v>0</v>
      </c>
      <c r="AI874" s="193">
        <f>+IFERROR(VLOOKUP($AF874,'Limited Loss'!$F$5:$P$124,AI$3,FALSE),0)</f>
        <v>0</v>
      </c>
      <c r="AJ874" s="193">
        <f>+IFERROR(VLOOKUP($AF874,'Limited Loss'!$F$5:$P$124,AJ$3,FALSE),0)</f>
        <v>0</v>
      </c>
      <c r="AK874" s="100">
        <f>+IFERROR(VLOOKUP($AF874,'Limited Loss'!$F$5:$P$124,AK$3,FALSE),0)</f>
        <v>0</v>
      </c>
      <c r="AL874" s="193">
        <f>+IFERROR(VLOOKUP($AF874,'Limited Loss'!$F$5:$P$124,AL$3,FALSE),0)</f>
        <v>0</v>
      </c>
      <c r="AM874" s="193">
        <f>+IFERROR(VLOOKUP($AF874,'Limited Loss'!$F$5:$P$124,AM$3,FALSE),0)</f>
        <v>0</v>
      </c>
      <c r="AN874" s="193">
        <f>+IFERROR(VLOOKUP($AF874,'Limited Loss'!$F$5:$P$124,AN$3,FALSE),0)</f>
        <v>0</v>
      </c>
      <c r="AO874" s="193">
        <f>+IFERROR(VLOOKUP($AF874,'Limited Loss'!$F$5:$P$124,AO$3,FALSE),0)</f>
        <v>0</v>
      </c>
      <c r="AP874" s="100">
        <f>+IFERROR(VLOOKUP($AF874,'Limited Loss'!$F$5:$P$124,AP$3,FALSE),0)</f>
        <v>0</v>
      </c>
      <c r="AQ874" s="353"/>
      <c r="AR874" s="331">
        <f t="shared" si="118"/>
        <v>808</v>
      </c>
      <c r="AS874" s="332">
        <f t="shared" si="118"/>
        <v>2018</v>
      </c>
      <c r="AT874" s="349">
        <f t="shared" si="124"/>
        <v>1600.8016</v>
      </c>
      <c r="AU874" s="349">
        <f t="shared" si="123"/>
        <v>54403.361999999994</v>
      </c>
      <c r="AV874" s="349">
        <f t="shared" si="123"/>
        <v>1051200.206</v>
      </c>
      <c r="AW874" s="349">
        <f t="shared" si="123"/>
        <v>315794.46960000001</v>
      </c>
      <c r="AX874" s="350">
        <f t="shared" si="123"/>
        <v>320150.00430000003</v>
      </c>
      <c r="AY874" s="349">
        <f t="shared" si="123"/>
        <v>2037.6145999999999</v>
      </c>
      <c r="AZ874" s="349">
        <f t="shared" si="123"/>
        <v>71374.887400000007</v>
      </c>
      <c r="BA874" s="349">
        <f t="shared" si="123"/>
        <v>795684.95570000005</v>
      </c>
      <c r="BB874" s="349">
        <f t="shared" si="116"/>
        <v>425515.40469999996</v>
      </c>
      <c r="BC874" s="349">
        <f t="shared" si="116"/>
        <v>593479.91560000007</v>
      </c>
      <c r="BD874" s="350">
        <f t="shared" si="116"/>
        <v>31183.542000000001</v>
      </c>
      <c r="BE874" s="349">
        <f t="shared" si="120"/>
        <v>1976301.8273000002</v>
      </c>
      <c r="BF874" s="375">
        <f t="shared" si="121"/>
        <v>1654939.7941999999</v>
      </c>
      <c r="BG874" s="334">
        <f t="shared" si="122"/>
        <v>31183.542000000001</v>
      </c>
    </row>
    <row r="875" spans="1:59" x14ac:dyDescent="0.2">
      <c r="A875" s="326" t="str">
        <f t="shared" si="119"/>
        <v>8092014</v>
      </c>
      <c r="B875" s="331">
        <v>809</v>
      </c>
      <c r="C875" s="327">
        <v>2014</v>
      </c>
      <c r="D875" s="353">
        <f>+IFERROR(VLOOKUP($A875,Data_Loss!$A$2:$V$1180,6,FALSE),0)</f>
        <v>0</v>
      </c>
      <c r="E875" s="353">
        <f>+IFERROR(VLOOKUP($A875,Data_Loss!$A$2:$V$1180,7,FALSE),0)</f>
        <v>0</v>
      </c>
      <c r="F875" s="353">
        <f>+IFERROR(VLOOKUP($A875,Data_Loss!$A$2:$V$1180,8,FALSE),0)</f>
        <v>1</v>
      </c>
      <c r="G875" s="353">
        <f>+IFERROR(VLOOKUP($A875,Data_Loss!$A$2:$V$1180,9,FALSE),0)</f>
        <v>1</v>
      </c>
      <c r="H875" s="353">
        <f>+IFERROR(VLOOKUP($A875,Data_Loss!$A$2:$V$1180,10,FALSE),0)</f>
        <v>6</v>
      </c>
      <c r="I875" s="353">
        <f>+IFERROR(VLOOKUP($A875,Data_Loss!$A$2:$V$1300,12,FALSE),0)</f>
        <v>0</v>
      </c>
      <c r="J875" s="353">
        <f>+IFERROR(VLOOKUP($A875,Data_Loss!$A$2:$V$1300,13,FALSE),0)</f>
        <v>0</v>
      </c>
      <c r="K875" s="353">
        <f>+IFERROR(VLOOKUP($A875,Data_Loss!$A$2:$V$1300,14,FALSE),0)</f>
        <v>74812</v>
      </c>
      <c r="L875" s="353">
        <f>+IFERROR(VLOOKUP($A875,Data_Loss!$A$2:$V$1300,15,FALSE),0)</f>
        <v>16448</v>
      </c>
      <c r="M875" s="353">
        <f>+IFERROR(VLOOKUP($A875,Data_Loss!$A$2:$V$1300,16,FALSE),0)</f>
        <v>28946</v>
      </c>
      <c r="N875" s="353">
        <f>+IFERROR(VLOOKUP($A875,Data_Loss!$A$2:$V$1300,17,FALSE),0)</f>
        <v>0</v>
      </c>
      <c r="O875" s="353">
        <f>+IFERROR(VLOOKUP($A875,Data_Loss!$A$2:$V$1300,18,FALSE),0)</f>
        <v>0</v>
      </c>
      <c r="P875" s="353">
        <f>+IFERROR(VLOOKUP($A875,Data_Loss!$A$2:$V$1300,19,FALSE),0)</f>
        <v>67611</v>
      </c>
      <c r="Q875" s="353">
        <f>+IFERROR(VLOOKUP($A875,Data_Loss!$A$2:$V$1300,20,FALSE),0)</f>
        <v>66737</v>
      </c>
      <c r="R875" s="353">
        <f>+IFERROR(VLOOKUP($A875,Data_Loss!$A$2:$V$1300,21,FALSE),0)</f>
        <v>57259</v>
      </c>
      <c r="S875" s="353">
        <f>+IFERROR(VLOOKUP($A875,Data_Loss!$A$2:$V$1300,22,FALSE),0)</f>
        <v>73665</v>
      </c>
      <c r="T875" s="191">
        <f>+$I875*'10k &amp; MO'!C$3+$J875*'10k &amp; MO'!C$9+$K875*'10k &amp; MO'!C$15+$L875*'10k &amp; MO'!C$21+$M875*'10k &amp; MO'!C$27</f>
        <v>0</v>
      </c>
      <c r="U875" s="349">
        <f>+$I875*'10k &amp; MO'!D$3+$J875*'10k &amp; MO'!D$9+$K875*'10k &amp; MO'!D$15+$L875*'10k &amp; MO'!D$21+$M875*'10k &amp; MO'!D$27</f>
        <v>0</v>
      </c>
      <c r="V875" s="349">
        <f>+$I875*'10k &amp; MO'!E$3+$J875*'10k &amp; MO'!E$9+$K875*'10k &amp; MO'!E$15+$L875*'10k &amp; MO'!E$21+$M875*'10k &amp; MO'!E$27</f>
        <v>112517.24800000001</v>
      </c>
      <c r="W875" s="349">
        <f>+$I875*'10k &amp; MO'!F$3+$J875*'10k &amp; MO'!F$9+$K875*'10k &amp; MO'!F$15+$L875*'10k &amp; MO'!F$21+$M875*'10k &amp; MO'!F$27</f>
        <v>20214.592000000001</v>
      </c>
      <c r="X875" s="349">
        <f>+$I875*'10k &amp; MO'!G$3+$J875*'10k &amp; MO'!G$9+$K875*'10k &amp; MO'!G$15+$L875*'10k &amp; MO'!G$21+$M875*'10k &amp; MO'!G$27</f>
        <v>32766.871999999996</v>
      </c>
      <c r="Y875" s="349">
        <f>+$N875*'10k &amp; MO'!H$3+$O875*'10k &amp; MO'!H$9+$P875*'10k &amp; MO'!H$15+$Q875*'10k &amp; MO'!H$21+$R875*'10k &amp; MO'!H$27</f>
        <v>0</v>
      </c>
      <c r="Z875" s="349">
        <f>+$N875*'10k &amp; MO'!I$3+$O875*'10k &amp; MO'!I$9+$P875*'10k &amp; MO'!I$15+$Q875*'10k &amp; MO'!I$21+$R875*'10k &amp; MO'!I$27</f>
        <v>0</v>
      </c>
      <c r="AA875" s="349">
        <f>+$N875*'10k &amp; MO'!J$3+$O875*'10k &amp; MO'!J$9+$P875*'10k &amp; MO'!J$15+$Q875*'10k &amp; MO'!J$21+$R875*'10k &amp; MO'!J$27</f>
        <v>141374.60100000002</v>
      </c>
      <c r="AB875" s="349">
        <f>+$N875*'10k &amp; MO'!K$3+$O875*'10k &amp; MO'!K$9+$P875*'10k &amp; MO'!K$15+$Q875*'10k &amp; MO'!K$21+$R875*'10k &amp; MO'!K$27</f>
        <v>93498.536999999997</v>
      </c>
      <c r="AC875" s="349">
        <f>+$N875*'10k &amp; MO'!L$3+$O875*'10k &amp; MO'!L$9+$P875*'10k &amp; MO'!L$15+$Q875*'10k &amp; MO'!L$21+$R875*'10k &amp; MO'!L$27</f>
        <v>88293.377999999997</v>
      </c>
      <c r="AD875" s="350">
        <f>+S875*'10k &amp; MO'!O$3</f>
        <v>78895.214999999997</v>
      </c>
      <c r="AF875" s="192" t="str">
        <f t="shared" si="117"/>
        <v>8092014</v>
      </c>
      <c r="AG875" s="192">
        <f>+IFERROR(VLOOKUP($AF875,'Limited Loss'!$F$5:$P$124,AG$3,FALSE),0)</f>
        <v>0</v>
      </c>
      <c r="AH875" s="193">
        <f>+IFERROR(VLOOKUP($AF875,'Limited Loss'!$F$5:$P$124,AH$3,FALSE),0)</f>
        <v>0</v>
      </c>
      <c r="AI875" s="193">
        <f>+IFERROR(VLOOKUP($AF875,'Limited Loss'!$F$5:$P$124,AI$3,FALSE),0)</f>
        <v>0</v>
      </c>
      <c r="AJ875" s="193">
        <f>+IFERROR(VLOOKUP($AF875,'Limited Loss'!$F$5:$P$124,AJ$3,FALSE),0)</f>
        <v>0</v>
      </c>
      <c r="AK875" s="100">
        <f>+IFERROR(VLOOKUP($AF875,'Limited Loss'!$F$5:$P$124,AK$3,FALSE),0)</f>
        <v>0</v>
      </c>
      <c r="AL875" s="193">
        <f>+IFERROR(VLOOKUP($AF875,'Limited Loss'!$F$5:$P$124,AL$3,FALSE),0)</f>
        <v>0</v>
      </c>
      <c r="AM875" s="193">
        <f>+IFERROR(VLOOKUP($AF875,'Limited Loss'!$F$5:$P$124,AM$3,FALSE),0)</f>
        <v>0</v>
      </c>
      <c r="AN875" s="193">
        <f>+IFERROR(VLOOKUP($AF875,'Limited Loss'!$F$5:$P$124,AN$3,FALSE),0)</f>
        <v>0</v>
      </c>
      <c r="AO875" s="193">
        <f>+IFERROR(VLOOKUP($AF875,'Limited Loss'!$F$5:$P$124,AO$3,FALSE),0)</f>
        <v>0</v>
      </c>
      <c r="AP875" s="100">
        <f>+IFERROR(VLOOKUP($AF875,'Limited Loss'!$F$5:$P$124,AP$3,FALSE),0)</f>
        <v>0</v>
      </c>
      <c r="AQ875" s="353"/>
      <c r="AR875" s="331">
        <f t="shared" si="118"/>
        <v>809</v>
      </c>
      <c r="AS875" s="332">
        <f t="shared" si="118"/>
        <v>2014</v>
      </c>
      <c r="AT875" s="349">
        <f t="shared" si="124"/>
        <v>0</v>
      </c>
      <c r="AU875" s="349">
        <f t="shared" si="123"/>
        <v>0</v>
      </c>
      <c r="AV875" s="349">
        <f t="shared" si="123"/>
        <v>112517.24800000001</v>
      </c>
      <c r="AW875" s="349">
        <f t="shared" si="123"/>
        <v>20214.592000000001</v>
      </c>
      <c r="AX875" s="350">
        <f t="shared" si="123"/>
        <v>32766.871999999996</v>
      </c>
      <c r="AY875" s="349">
        <f t="shared" si="123"/>
        <v>0</v>
      </c>
      <c r="AZ875" s="349">
        <f t="shared" si="123"/>
        <v>0</v>
      </c>
      <c r="BA875" s="349">
        <f t="shared" si="123"/>
        <v>141374.60100000002</v>
      </c>
      <c r="BB875" s="349">
        <f t="shared" si="116"/>
        <v>93498.536999999997</v>
      </c>
      <c r="BC875" s="349">
        <f t="shared" si="116"/>
        <v>88293.377999999997</v>
      </c>
      <c r="BD875" s="350">
        <f t="shared" si="116"/>
        <v>78895.214999999997</v>
      </c>
      <c r="BE875" s="349">
        <f t="shared" si="120"/>
        <v>253891.84900000005</v>
      </c>
      <c r="BF875" s="375">
        <f t="shared" si="121"/>
        <v>234773.37899999999</v>
      </c>
      <c r="BG875" s="334">
        <f t="shared" si="122"/>
        <v>78895.214999999997</v>
      </c>
    </row>
    <row r="876" spans="1:59" x14ac:dyDescent="0.2">
      <c r="A876" s="326" t="str">
        <f t="shared" si="119"/>
        <v>8092015</v>
      </c>
      <c r="B876" s="331">
        <v>809</v>
      </c>
      <c r="C876" s="327">
        <v>2015</v>
      </c>
      <c r="D876" s="353">
        <f>+IFERROR(VLOOKUP($A876,Data_Loss!$A$2:$V$1180,6,FALSE),0)</f>
        <v>0</v>
      </c>
      <c r="E876" s="353">
        <f>+IFERROR(VLOOKUP($A876,Data_Loss!$A$2:$V$1180,7,FALSE),0)</f>
        <v>0</v>
      </c>
      <c r="F876" s="353">
        <f>+IFERROR(VLOOKUP($A876,Data_Loss!$A$2:$V$1180,8,FALSE),0)</f>
        <v>0</v>
      </c>
      <c r="G876" s="353">
        <f>+IFERROR(VLOOKUP($A876,Data_Loss!$A$2:$V$1180,9,FALSE),0)</f>
        <v>3</v>
      </c>
      <c r="H876" s="353">
        <f>+IFERROR(VLOOKUP($A876,Data_Loss!$A$2:$V$1180,10,FALSE),0)</f>
        <v>7</v>
      </c>
      <c r="I876" s="353">
        <f>+IFERROR(VLOOKUP($A876,Data_Loss!$A$2:$V$1300,12,FALSE),0)</f>
        <v>0</v>
      </c>
      <c r="J876" s="353">
        <f>+IFERROR(VLOOKUP($A876,Data_Loss!$A$2:$V$1300,13,FALSE),0)</f>
        <v>0</v>
      </c>
      <c r="K876" s="353">
        <f>+IFERROR(VLOOKUP($A876,Data_Loss!$A$2:$V$1300,14,FALSE),0)</f>
        <v>0</v>
      </c>
      <c r="L876" s="353">
        <f>+IFERROR(VLOOKUP($A876,Data_Loss!$A$2:$V$1300,15,FALSE),0)</f>
        <v>112666</v>
      </c>
      <c r="M876" s="353">
        <f>+IFERROR(VLOOKUP($A876,Data_Loss!$A$2:$V$1300,16,FALSE),0)</f>
        <v>15790</v>
      </c>
      <c r="N876" s="353">
        <f>+IFERROR(VLOOKUP($A876,Data_Loss!$A$2:$V$1300,17,FALSE),0)</f>
        <v>0</v>
      </c>
      <c r="O876" s="353">
        <f>+IFERROR(VLOOKUP($A876,Data_Loss!$A$2:$V$1300,18,FALSE),0)</f>
        <v>0</v>
      </c>
      <c r="P876" s="353">
        <f>+IFERROR(VLOOKUP($A876,Data_Loss!$A$2:$V$1300,19,FALSE),0)</f>
        <v>0</v>
      </c>
      <c r="Q876" s="353">
        <f>+IFERROR(VLOOKUP($A876,Data_Loss!$A$2:$V$1300,20,FALSE),0)</f>
        <v>27556</v>
      </c>
      <c r="R876" s="353">
        <f>+IFERROR(VLOOKUP($A876,Data_Loss!$A$2:$V$1300,21,FALSE),0)</f>
        <v>29684</v>
      </c>
      <c r="S876" s="353">
        <f>+IFERROR(VLOOKUP($A876,Data_Loss!$A$2:$V$1300,22,FALSE),0)</f>
        <v>28623</v>
      </c>
      <c r="T876" s="191">
        <f>+$I876*'10k &amp; MO'!C$4+$J876*'10k &amp; MO'!C$10+$K876*'10k &amp; MO'!C$16+$L876*'10k &amp; MO'!C$22+$M876*'10k &amp; MO'!C$28</f>
        <v>0</v>
      </c>
      <c r="U876" s="349">
        <f>+$I876*'10k &amp; MO'!D$4+$J876*'10k &amp; MO'!D$10+$K876*'10k &amp; MO'!D$16+$L876*'10k &amp; MO'!D$22+$M876*'10k &amp; MO'!D$28</f>
        <v>0</v>
      </c>
      <c r="V876" s="349">
        <f>+$I876*'10k &amp; MO'!E$4+$J876*'10k &amp; MO'!E$10+$K876*'10k &amp; MO'!E$16+$L876*'10k &amp; MO'!E$22+$M876*'10k &amp; MO'!E$28</f>
        <v>17058.219000000001</v>
      </c>
      <c r="W876" s="349">
        <f>+$I876*'10k &amp; MO'!F$4+$J876*'10k &amp; MO'!F$10+$K876*'10k &amp; MO'!F$16+$L876*'10k &amp; MO'!F$22+$M876*'10k &amp; MO'!F$28</f>
        <v>123980.946</v>
      </c>
      <c r="X876" s="349">
        <f>+$I876*'10k &amp; MO'!G$4+$J876*'10k &amp; MO'!G$10+$K876*'10k &amp; MO'!G$16+$L876*'10k &amp; MO'!G$22+$M876*'10k &amp; MO'!G$28</f>
        <v>19175.735799999999</v>
      </c>
      <c r="Y876" s="349">
        <f>+$N876*'10k &amp; MO'!H$4+$O876*'10k &amp; MO'!H$10+$P876*'10k &amp; MO'!H$16+$Q876*'10k &amp; MO'!H$22+$R876*'10k &amp; MO'!H$28</f>
        <v>0</v>
      </c>
      <c r="Z876" s="349">
        <f>+$N876*'10k &amp; MO'!I$4+$O876*'10k &amp; MO'!I$10+$P876*'10k &amp; MO'!I$16+$Q876*'10k &amp; MO'!I$22+$R876*'10k &amp; MO'!I$28</f>
        <v>0</v>
      </c>
      <c r="AA876" s="349">
        <f>+$N876*'10k &amp; MO'!J$4+$O876*'10k &amp; MO'!J$10+$P876*'10k &amp; MO'!J$16+$Q876*'10k &amp; MO'!J$22+$R876*'10k &amp; MO'!J$28</f>
        <v>6006.5944</v>
      </c>
      <c r="AB876" s="349">
        <f>+$N876*'10k &amp; MO'!K$4+$O876*'10k &amp; MO'!K$10+$P876*'10k &amp; MO'!K$16+$Q876*'10k &amp; MO'!K$22+$R876*'10k &amp; MO'!K$28</f>
        <v>43661.741999999998</v>
      </c>
      <c r="AC876" s="349">
        <f>+$N876*'10k &amp; MO'!L$4+$O876*'10k &amp; MO'!L$10+$P876*'10k &amp; MO'!L$16+$Q876*'10k &amp; MO'!L$22+$R876*'10k &amp; MO'!L$28</f>
        <v>44205.867599999998</v>
      </c>
      <c r="AD876" s="350">
        <f>+S876*'10k &amp; MO'!O$4</f>
        <v>34691.076000000001</v>
      </c>
      <c r="AF876" s="192" t="str">
        <f t="shared" si="117"/>
        <v>8092015</v>
      </c>
      <c r="AG876" s="192">
        <f>+IFERROR(VLOOKUP($AF876,'Limited Loss'!$F$5:$P$124,AG$3,FALSE),0)</f>
        <v>0</v>
      </c>
      <c r="AH876" s="193">
        <f>+IFERROR(VLOOKUP($AF876,'Limited Loss'!$F$5:$P$124,AH$3,FALSE),0)</f>
        <v>0</v>
      </c>
      <c r="AI876" s="193">
        <f>+IFERROR(VLOOKUP($AF876,'Limited Loss'!$F$5:$P$124,AI$3,FALSE),0)</f>
        <v>0</v>
      </c>
      <c r="AJ876" s="193">
        <f>+IFERROR(VLOOKUP($AF876,'Limited Loss'!$F$5:$P$124,AJ$3,FALSE),0)</f>
        <v>0</v>
      </c>
      <c r="AK876" s="100">
        <f>+IFERROR(VLOOKUP($AF876,'Limited Loss'!$F$5:$P$124,AK$3,FALSE),0)</f>
        <v>0</v>
      </c>
      <c r="AL876" s="193">
        <f>+IFERROR(VLOOKUP($AF876,'Limited Loss'!$F$5:$P$124,AL$3,FALSE),0)</f>
        <v>0</v>
      </c>
      <c r="AM876" s="193">
        <f>+IFERROR(VLOOKUP($AF876,'Limited Loss'!$F$5:$P$124,AM$3,FALSE),0)</f>
        <v>0</v>
      </c>
      <c r="AN876" s="193">
        <f>+IFERROR(VLOOKUP($AF876,'Limited Loss'!$F$5:$P$124,AN$3,FALSE),0)</f>
        <v>0</v>
      </c>
      <c r="AO876" s="193">
        <f>+IFERROR(VLOOKUP($AF876,'Limited Loss'!$F$5:$P$124,AO$3,FALSE),0)</f>
        <v>0</v>
      </c>
      <c r="AP876" s="100">
        <f>+IFERROR(VLOOKUP($AF876,'Limited Loss'!$F$5:$P$124,AP$3,FALSE),0)</f>
        <v>0</v>
      </c>
      <c r="AQ876" s="353"/>
      <c r="AR876" s="331">
        <f t="shared" si="118"/>
        <v>809</v>
      </c>
      <c r="AS876" s="332">
        <f t="shared" si="118"/>
        <v>2015</v>
      </c>
      <c r="AT876" s="349">
        <f t="shared" si="124"/>
        <v>0</v>
      </c>
      <c r="AU876" s="349">
        <f t="shared" si="123"/>
        <v>0</v>
      </c>
      <c r="AV876" s="349">
        <f t="shared" si="123"/>
        <v>17058.219000000001</v>
      </c>
      <c r="AW876" s="349">
        <f t="shared" si="123"/>
        <v>123980.946</v>
      </c>
      <c r="AX876" s="350">
        <f t="shared" si="123"/>
        <v>19175.735799999999</v>
      </c>
      <c r="AY876" s="349">
        <f t="shared" si="123"/>
        <v>0</v>
      </c>
      <c r="AZ876" s="349">
        <f t="shared" si="123"/>
        <v>0</v>
      </c>
      <c r="BA876" s="349">
        <f t="shared" si="123"/>
        <v>6006.5944</v>
      </c>
      <c r="BB876" s="349">
        <f t="shared" si="116"/>
        <v>43661.741999999998</v>
      </c>
      <c r="BC876" s="349">
        <f t="shared" si="116"/>
        <v>44205.867599999998</v>
      </c>
      <c r="BD876" s="350">
        <f t="shared" si="116"/>
        <v>34691.076000000001</v>
      </c>
      <c r="BE876" s="349">
        <f t="shared" si="120"/>
        <v>23064.813399999999</v>
      </c>
      <c r="BF876" s="375">
        <f t="shared" si="121"/>
        <v>231024.29139999999</v>
      </c>
      <c r="BG876" s="334">
        <f t="shared" si="122"/>
        <v>34691.076000000001</v>
      </c>
    </row>
    <row r="877" spans="1:59" x14ac:dyDescent="0.2">
      <c r="A877" s="326" t="str">
        <f t="shared" si="119"/>
        <v>8092016</v>
      </c>
      <c r="B877" s="331">
        <v>809</v>
      </c>
      <c r="C877" s="327">
        <v>2016</v>
      </c>
      <c r="D877" s="353">
        <f>+IFERROR(VLOOKUP($A877,Data_Loss!$A$2:$V$1180,6,FALSE),0)</f>
        <v>0</v>
      </c>
      <c r="E877" s="353">
        <f>+IFERROR(VLOOKUP($A877,Data_Loss!$A$2:$V$1180,7,FALSE),0)</f>
        <v>0</v>
      </c>
      <c r="F877" s="353">
        <f>+IFERROR(VLOOKUP($A877,Data_Loss!$A$2:$V$1180,8,FALSE),0)</f>
        <v>1</v>
      </c>
      <c r="G877" s="353">
        <f>+IFERROR(VLOOKUP($A877,Data_Loss!$A$2:$V$1180,9,FALSE),0)</f>
        <v>1</v>
      </c>
      <c r="H877" s="353">
        <f>+IFERROR(VLOOKUP($A877,Data_Loss!$A$2:$V$1180,10,FALSE),0)</f>
        <v>5</v>
      </c>
      <c r="I877" s="353">
        <f>+IFERROR(VLOOKUP($A877,Data_Loss!$A$2:$V$1300,12,FALSE),0)</f>
        <v>0</v>
      </c>
      <c r="J877" s="353">
        <f>+IFERROR(VLOOKUP($A877,Data_Loss!$A$2:$V$1300,13,FALSE),0)</f>
        <v>0</v>
      </c>
      <c r="K877" s="353">
        <f>+IFERROR(VLOOKUP($A877,Data_Loss!$A$2:$V$1300,14,FALSE),0)</f>
        <v>151170</v>
      </c>
      <c r="L877" s="353">
        <f>+IFERROR(VLOOKUP($A877,Data_Loss!$A$2:$V$1300,15,FALSE),0)</f>
        <v>36994</v>
      </c>
      <c r="M877" s="353">
        <f>+IFERROR(VLOOKUP($A877,Data_Loss!$A$2:$V$1300,16,FALSE),0)</f>
        <v>70947</v>
      </c>
      <c r="N877" s="353">
        <f>+IFERROR(VLOOKUP($A877,Data_Loss!$A$2:$V$1300,17,FALSE),0)</f>
        <v>0</v>
      </c>
      <c r="O877" s="353">
        <f>+IFERROR(VLOOKUP($A877,Data_Loss!$A$2:$V$1300,18,FALSE),0)</f>
        <v>0</v>
      </c>
      <c r="P877" s="353">
        <f>+IFERROR(VLOOKUP($A877,Data_Loss!$A$2:$V$1300,19,FALSE),0)</f>
        <v>139942</v>
      </c>
      <c r="Q877" s="353">
        <f>+IFERROR(VLOOKUP($A877,Data_Loss!$A$2:$V$1300,20,FALSE),0)</f>
        <v>32359</v>
      </c>
      <c r="R877" s="353">
        <f>+IFERROR(VLOOKUP($A877,Data_Loss!$A$2:$V$1300,21,FALSE),0)</f>
        <v>74343</v>
      </c>
      <c r="S877" s="353">
        <f>+IFERROR(VLOOKUP($A877,Data_Loss!$A$2:$V$1300,22,FALSE),0)</f>
        <v>32171</v>
      </c>
      <c r="T877" s="191">
        <f>+$I877*'10k &amp; MO'!C$5+$J877*'10k &amp; MO'!C$11+$K877*'10k &amp; MO'!C$17+$L877*'10k &amp; MO'!C$23+$M877*'10k &amp; MO'!C$29</f>
        <v>0</v>
      </c>
      <c r="U877" s="349">
        <f>+$I877*'10k &amp; MO'!D$5+$J877*'10k &amp; MO'!D$11+$K877*'10k &amp; MO'!D$17+$L877*'10k &amp; MO'!D$23+$M877*'10k &amp; MO'!D$29</f>
        <v>891.90300000000002</v>
      </c>
      <c r="V877" s="349">
        <f>+$I877*'10k &amp; MO'!E$5+$J877*'10k &amp; MO'!E$11+$K877*'10k &amp; MO'!E$17+$L877*'10k &amp; MO'!E$23+$M877*'10k &amp; MO'!E$29</f>
        <v>256381.70669999998</v>
      </c>
      <c r="W877" s="349">
        <f>+$I877*'10k &amp; MO'!F$5+$J877*'10k &amp; MO'!F$11+$K877*'10k &amp; MO'!F$17+$L877*'10k &amp; MO'!F$23+$M877*'10k &amp; MO'!F$29</f>
        <v>49332.090600000003</v>
      </c>
      <c r="X877" s="349">
        <f>+$I877*'10k &amp; MO'!G$5+$J877*'10k &amp; MO'!G$11+$K877*'10k &amp; MO'!G$17+$L877*'10k &amp; MO'!G$23+$M877*'10k &amp; MO'!G$29</f>
        <v>76471.0092</v>
      </c>
      <c r="Y877" s="349">
        <f>+$N877*'10k &amp; MO'!H$5+$O877*'10k &amp; MO'!H$11+$P877*'10k &amp; MO'!H$17+$Q877*'10k &amp; MO'!H$23+$R877*'10k &amp; MO'!H$29</f>
        <v>0</v>
      </c>
      <c r="Z877" s="349">
        <f>+$N877*'10k &amp; MO'!I$5+$O877*'10k &amp; MO'!I$11+$P877*'10k &amp; MO'!I$17+$Q877*'10k &amp; MO'!I$23+$R877*'10k &amp; MO'!I$29</f>
        <v>461.80860000000001</v>
      </c>
      <c r="AA877" s="349">
        <f>+$N877*'10k &amp; MO'!J$5+$O877*'10k &amp; MO'!J$11+$P877*'10k &amp; MO'!J$17+$Q877*'10k &amp; MO'!J$23+$R877*'10k &amp; MO'!J$29</f>
        <v>284205.08399999997</v>
      </c>
      <c r="AB877" s="349">
        <f>+$N877*'10k &amp; MO'!K$5+$O877*'10k &amp; MO'!K$11+$P877*'10k &amp; MO'!K$17+$Q877*'10k &amp; MO'!K$23+$R877*'10k &amp; MO'!K$29</f>
        <v>70537.1443</v>
      </c>
      <c r="AC877" s="349">
        <f>+$N877*'10k &amp; MO'!L$5+$O877*'10k &amp; MO'!L$11+$P877*'10k &amp; MO'!L$17+$Q877*'10k &amp; MO'!L$23+$R877*'10k &amp; MO'!L$29</f>
        <v>116401.84160000001</v>
      </c>
      <c r="AD877" s="350">
        <f>+S877*'10k &amp; MO'!O$5</f>
        <v>43366.508000000002</v>
      </c>
      <c r="AF877" s="192" t="str">
        <f t="shared" si="117"/>
        <v>8092016</v>
      </c>
      <c r="AG877" s="192">
        <f>+IFERROR(VLOOKUP($AF877,'Limited Loss'!$F$5:$P$124,AG$3,FALSE),0)</f>
        <v>0</v>
      </c>
      <c r="AH877" s="193">
        <f>+IFERROR(VLOOKUP($AF877,'Limited Loss'!$F$5:$P$124,AH$3,FALSE),0)</f>
        <v>0</v>
      </c>
      <c r="AI877" s="193">
        <f>+IFERROR(VLOOKUP($AF877,'Limited Loss'!$F$5:$P$124,AI$3,FALSE),0)</f>
        <v>0</v>
      </c>
      <c r="AJ877" s="193">
        <f>+IFERROR(VLOOKUP($AF877,'Limited Loss'!$F$5:$P$124,AJ$3,FALSE),0)</f>
        <v>0</v>
      </c>
      <c r="AK877" s="100">
        <f>+IFERROR(VLOOKUP($AF877,'Limited Loss'!$F$5:$P$124,AK$3,FALSE),0)</f>
        <v>0</v>
      </c>
      <c r="AL877" s="193">
        <f>+IFERROR(VLOOKUP($AF877,'Limited Loss'!$F$5:$P$124,AL$3,FALSE),0)</f>
        <v>0</v>
      </c>
      <c r="AM877" s="193">
        <f>+IFERROR(VLOOKUP($AF877,'Limited Loss'!$F$5:$P$124,AM$3,FALSE),0)</f>
        <v>0</v>
      </c>
      <c r="AN877" s="193">
        <f>+IFERROR(VLOOKUP($AF877,'Limited Loss'!$F$5:$P$124,AN$3,FALSE),0)</f>
        <v>0</v>
      </c>
      <c r="AO877" s="193">
        <f>+IFERROR(VLOOKUP($AF877,'Limited Loss'!$F$5:$P$124,AO$3,FALSE),0)</f>
        <v>0</v>
      </c>
      <c r="AP877" s="100">
        <f>+IFERROR(VLOOKUP($AF877,'Limited Loss'!$F$5:$P$124,AP$3,FALSE),0)</f>
        <v>0</v>
      </c>
      <c r="AQ877" s="353"/>
      <c r="AR877" s="331">
        <f t="shared" si="118"/>
        <v>809</v>
      </c>
      <c r="AS877" s="332">
        <f t="shared" si="118"/>
        <v>2016</v>
      </c>
      <c r="AT877" s="349">
        <f t="shared" si="124"/>
        <v>0</v>
      </c>
      <c r="AU877" s="349">
        <f t="shared" si="123"/>
        <v>891.90300000000002</v>
      </c>
      <c r="AV877" s="349">
        <f t="shared" si="123"/>
        <v>256381.70669999998</v>
      </c>
      <c r="AW877" s="349">
        <f t="shared" si="123"/>
        <v>49332.090600000003</v>
      </c>
      <c r="AX877" s="350">
        <f t="shared" si="123"/>
        <v>76471.0092</v>
      </c>
      <c r="AY877" s="349">
        <f t="shared" si="123"/>
        <v>0</v>
      </c>
      <c r="AZ877" s="349">
        <f t="shared" si="123"/>
        <v>461.80860000000001</v>
      </c>
      <c r="BA877" s="349">
        <f t="shared" si="123"/>
        <v>284205.08399999997</v>
      </c>
      <c r="BB877" s="349">
        <f t="shared" si="116"/>
        <v>70537.1443</v>
      </c>
      <c r="BC877" s="349">
        <f t="shared" si="116"/>
        <v>116401.84160000001</v>
      </c>
      <c r="BD877" s="350">
        <f t="shared" si="116"/>
        <v>43366.508000000002</v>
      </c>
      <c r="BE877" s="349">
        <f t="shared" si="120"/>
        <v>541940.50229999993</v>
      </c>
      <c r="BF877" s="375">
        <f t="shared" si="121"/>
        <v>312742.08570000005</v>
      </c>
      <c r="BG877" s="334">
        <f t="shared" si="122"/>
        <v>43366.508000000002</v>
      </c>
    </row>
    <row r="878" spans="1:59" x14ac:dyDescent="0.2">
      <c r="A878" s="326" t="str">
        <f t="shared" si="119"/>
        <v>8092017</v>
      </c>
      <c r="B878" s="331">
        <v>809</v>
      </c>
      <c r="C878" s="327">
        <v>2017</v>
      </c>
      <c r="D878" s="353">
        <f>+IFERROR(VLOOKUP($A878,Data_Loss!$A$2:$V$1180,6,FALSE),0)</f>
        <v>0</v>
      </c>
      <c r="E878" s="353">
        <f>+IFERROR(VLOOKUP($A878,Data_Loss!$A$2:$V$1180,7,FALSE),0)</f>
        <v>0</v>
      </c>
      <c r="F878" s="353">
        <f>+IFERROR(VLOOKUP($A878,Data_Loss!$A$2:$V$1180,8,FALSE),0)</f>
        <v>2</v>
      </c>
      <c r="G878" s="353">
        <f>+IFERROR(VLOOKUP($A878,Data_Loss!$A$2:$V$1180,9,FALSE),0)</f>
        <v>3</v>
      </c>
      <c r="H878" s="353">
        <f>+IFERROR(VLOOKUP($A878,Data_Loss!$A$2:$V$1180,10,FALSE),0)</f>
        <v>5</v>
      </c>
      <c r="I878" s="353">
        <f>+IFERROR(VLOOKUP($A878,Data_Loss!$A$2:$V$1300,12,FALSE),0)</f>
        <v>0</v>
      </c>
      <c r="J878" s="353">
        <f>+IFERROR(VLOOKUP($A878,Data_Loss!$A$2:$V$1300,13,FALSE),0)</f>
        <v>0</v>
      </c>
      <c r="K878" s="353">
        <f>+IFERROR(VLOOKUP($A878,Data_Loss!$A$2:$V$1300,14,FALSE),0)</f>
        <v>502167</v>
      </c>
      <c r="L878" s="353">
        <f>+IFERROR(VLOOKUP($A878,Data_Loss!$A$2:$V$1300,15,FALSE),0)</f>
        <v>32180</v>
      </c>
      <c r="M878" s="353">
        <f>+IFERROR(VLOOKUP($A878,Data_Loss!$A$2:$V$1300,16,FALSE),0)</f>
        <v>7841</v>
      </c>
      <c r="N878" s="353">
        <f>+IFERROR(VLOOKUP($A878,Data_Loss!$A$2:$V$1300,17,FALSE),0)</f>
        <v>0</v>
      </c>
      <c r="O878" s="353">
        <f>+IFERROR(VLOOKUP($A878,Data_Loss!$A$2:$V$1300,18,FALSE),0)</f>
        <v>0</v>
      </c>
      <c r="P878" s="353">
        <f>+IFERROR(VLOOKUP($A878,Data_Loss!$A$2:$V$1300,19,FALSE),0)</f>
        <v>103048</v>
      </c>
      <c r="Q878" s="353">
        <f>+IFERROR(VLOOKUP($A878,Data_Loss!$A$2:$V$1300,20,FALSE),0)</f>
        <v>32362</v>
      </c>
      <c r="R878" s="353">
        <f>+IFERROR(VLOOKUP($A878,Data_Loss!$A$2:$V$1300,21,FALSE),0)</f>
        <v>26705</v>
      </c>
      <c r="S878" s="353">
        <f>+IFERROR(VLOOKUP($A878,Data_Loss!$A$2:$V$1300,22,FALSE),0)</f>
        <v>21132</v>
      </c>
      <c r="T878" s="191">
        <f>+$I878*'10k &amp; MO'!C$6+$J878*'10k &amp; MO'!C$12+$K878*'10k &amp; MO'!C$18+$L878*'10k &amp; MO'!C$24+$M878*'10k &amp; MO'!C$30</f>
        <v>0</v>
      </c>
      <c r="U878" s="349">
        <f>+$I878*'10k &amp; MO'!D$6+$J878*'10k &amp; MO'!D$12+$K878*'10k &amp; MO'!D$18+$L878*'10k &amp; MO'!D$24+$M878*'10k &amp; MO'!D$30</f>
        <v>28798.587300000003</v>
      </c>
      <c r="V878" s="349">
        <f>+$I878*'10k &amp; MO'!E$6+$J878*'10k &amp; MO'!E$12+$K878*'10k &amp; MO'!E$18+$L878*'10k &amp; MO'!E$24+$M878*'10k &amp; MO'!E$30</f>
        <v>880313.40989999997</v>
      </c>
      <c r="W878" s="349">
        <f>+$I878*'10k &amp; MO'!F$6+$J878*'10k &amp; MO'!F$12+$K878*'10k &amp; MO'!F$18+$L878*'10k &amp; MO'!F$24+$M878*'10k &amp; MO'!F$30</f>
        <v>56188.392199999995</v>
      </c>
      <c r="X878" s="349">
        <f>+$I878*'10k &amp; MO'!G$6+$J878*'10k &amp; MO'!G$12+$K878*'10k &amp; MO'!G$18+$L878*'10k &amp; MO'!G$24+$M878*'10k &amp; MO'!G$30</f>
        <v>24105.659200000002</v>
      </c>
      <c r="Y878" s="349">
        <f>+$N878*'10k &amp; MO'!H$6+$O878*'10k &amp; MO'!H$12+$P878*'10k &amp; MO'!H$18+$Q878*'10k &amp; MO'!H$24+$R878*'10k &amp; MO'!H$30</f>
        <v>0</v>
      </c>
      <c r="Z878" s="349">
        <f>+$N878*'10k &amp; MO'!I$6+$O878*'10k &amp; MO'!I$12+$P878*'10k &amp; MO'!I$18+$Q878*'10k &amp; MO'!I$24+$R878*'10k &amp; MO'!I$30</f>
        <v>9923.2728999999999</v>
      </c>
      <c r="AA878" s="349">
        <f>+$N878*'10k &amp; MO'!J$6+$O878*'10k &amp; MO'!J$12+$P878*'10k &amp; MO'!J$18+$Q878*'10k &amp; MO'!J$24+$R878*'10k &amp; MO'!J$30</f>
        <v>340108.94420000003</v>
      </c>
      <c r="AB878" s="349">
        <f>+$N878*'10k &amp; MO'!K$6+$O878*'10k &amp; MO'!K$12+$P878*'10k &amp; MO'!K$18+$Q878*'10k &amp; MO'!K$24+$R878*'10k &amp; MO'!K$30</f>
        <v>60771.714000000007</v>
      </c>
      <c r="AC878" s="349">
        <f>+$N878*'10k &amp; MO'!L$6+$O878*'10k &amp; MO'!L$12+$P878*'10k &amp; MO'!L$18+$Q878*'10k &amp; MO'!L$24+$R878*'10k &amp; MO'!L$30</f>
        <v>46739.020100000009</v>
      </c>
      <c r="AD878" s="350">
        <f>+S878*'10k &amp; MO'!O$6</f>
        <v>28443.672000000002</v>
      </c>
      <c r="AF878" s="192" t="str">
        <f t="shared" si="117"/>
        <v>8092017</v>
      </c>
      <c r="AG878" s="192">
        <f>+IFERROR(VLOOKUP($AF878,'Limited Loss'!$F$5:$P$124,AG$3,FALSE),0)</f>
        <v>0</v>
      </c>
      <c r="AH878" s="193">
        <f>+IFERROR(VLOOKUP($AF878,'Limited Loss'!$F$5:$P$124,AH$3,FALSE),0)</f>
        <v>0</v>
      </c>
      <c r="AI878" s="193">
        <f>+IFERROR(VLOOKUP($AF878,'Limited Loss'!$F$5:$P$124,AI$3,FALSE),0)</f>
        <v>0</v>
      </c>
      <c r="AJ878" s="193">
        <f>+IFERROR(VLOOKUP($AF878,'Limited Loss'!$F$5:$P$124,AJ$3,FALSE),0)</f>
        <v>0</v>
      </c>
      <c r="AK878" s="100">
        <f>+IFERROR(VLOOKUP($AF878,'Limited Loss'!$F$5:$P$124,AK$3,FALSE),0)</f>
        <v>0</v>
      </c>
      <c r="AL878" s="193">
        <f>+IFERROR(VLOOKUP($AF878,'Limited Loss'!$F$5:$P$124,AL$3,FALSE),0)</f>
        <v>0</v>
      </c>
      <c r="AM878" s="193">
        <f>+IFERROR(VLOOKUP($AF878,'Limited Loss'!$F$5:$P$124,AM$3,FALSE),0)</f>
        <v>0</v>
      </c>
      <c r="AN878" s="193">
        <f>+IFERROR(VLOOKUP($AF878,'Limited Loss'!$F$5:$P$124,AN$3,FALSE),0)</f>
        <v>0</v>
      </c>
      <c r="AO878" s="193">
        <f>+IFERROR(VLOOKUP($AF878,'Limited Loss'!$F$5:$P$124,AO$3,FALSE),0)</f>
        <v>0</v>
      </c>
      <c r="AP878" s="100">
        <f>+IFERROR(VLOOKUP($AF878,'Limited Loss'!$F$5:$P$124,AP$3,FALSE),0)</f>
        <v>0</v>
      </c>
      <c r="AQ878" s="353"/>
      <c r="AR878" s="331">
        <f t="shared" si="118"/>
        <v>809</v>
      </c>
      <c r="AS878" s="332">
        <f t="shared" si="118"/>
        <v>2017</v>
      </c>
      <c r="AT878" s="349">
        <f t="shared" si="124"/>
        <v>0</v>
      </c>
      <c r="AU878" s="349">
        <f t="shared" si="123"/>
        <v>28798.587300000003</v>
      </c>
      <c r="AV878" s="349">
        <f t="shared" si="123"/>
        <v>880313.40989999997</v>
      </c>
      <c r="AW878" s="349">
        <f t="shared" si="123"/>
        <v>56188.392199999995</v>
      </c>
      <c r="AX878" s="350">
        <f t="shared" si="123"/>
        <v>24105.659200000002</v>
      </c>
      <c r="AY878" s="349">
        <f t="shared" si="123"/>
        <v>0</v>
      </c>
      <c r="AZ878" s="349">
        <f t="shared" si="123"/>
        <v>9923.2728999999999</v>
      </c>
      <c r="BA878" s="349">
        <f t="shared" si="123"/>
        <v>340108.94420000003</v>
      </c>
      <c r="BB878" s="349">
        <f t="shared" si="116"/>
        <v>60771.714000000007</v>
      </c>
      <c r="BC878" s="349">
        <f t="shared" si="116"/>
        <v>46739.020100000009</v>
      </c>
      <c r="BD878" s="350">
        <f t="shared" si="116"/>
        <v>28443.672000000002</v>
      </c>
      <c r="BE878" s="349">
        <f t="shared" si="120"/>
        <v>1259144.2143000001</v>
      </c>
      <c r="BF878" s="375">
        <f t="shared" si="121"/>
        <v>187804.7855</v>
      </c>
      <c r="BG878" s="334">
        <f t="shared" si="122"/>
        <v>28443.672000000002</v>
      </c>
    </row>
    <row r="879" spans="1:59" x14ac:dyDescent="0.2">
      <c r="A879" s="326" t="str">
        <f t="shared" si="119"/>
        <v>8092018</v>
      </c>
      <c r="B879" s="331">
        <v>809</v>
      </c>
      <c r="C879" s="327">
        <v>2018</v>
      </c>
      <c r="D879" s="353">
        <f>+IFERROR(VLOOKUP($A879,Data_Loss!$A$2:$V$1180,6,FALSE),0)</f>
        <v>0</v>
      </c>
      <c r="E879" s="353">
        <f>+IFERROR(VLOOKUP($A879,Data_Loss!$A$2:$V$1180,7,FALSE),0)</f>
        <v>0</v>
      </c>
      <c r="F879" s="353">
        <f>+IFERROR(VLOOKUP($A879,Data_Loss!$A$2:$V$1180,8,FALSE),0)</f>
        <v>0</v>
      </c>
      <c r="G879" s="353">
        <f>+IFERROR(VLOOKUP($A879,Data_Loss!$A$2:$V$1180,9,FALSE),0)</f>
        <v>0</v>
      </c>
      <c r="H879" s="353">
        <f>+IFERROR(VLOOKUP($A879,Data_Loss!$A$2:$V$1180,10,FALSE),0)</f>
        <v>4</v>
      </c>
      <c r="I879" s="353">
        <f>+IFERROR(VLOOKUP($A879,Data_Loss!$A$2:$V$1300,12,FALSE),0)</f>
        <v>0</v>
      </c>
      <c r="J879" s="353">
        <f>+IFERROR(VLOOKUP($A879,Data_Loss!$A$2:$V$1300,13,FALSE),0)</f>
        <v>0</v>
      </c>
      <c r="K879" s="353">
        <f>+IFERROR(VLOOKUP($A879,Data_Loss!$A$2:$V$1300,14,FALSE),0)</f>
        <v>0</v>
      </c>
      <c r="L879" s="353">
        <f>+IFERROR(VLOOKUP($A879,Data_Loss!$A$2:$V$1300,15,FALSE),0)</f>
        <v>0</v>
      </c>
      <c r="M879" s="353">
        <f>+IFERROR(VLOOKUP($A879,Data_Loss!$A$2:$V$1300,16,FALSE),0)</f>
        <v>96128</v>
      </c>
      <c r="N879" s="353">
        <f>+IFERROR(VLOOKUP($A879,Data_Loss!$A$2:$V$1300,17,FALSE),0)</f>
        <v>0</v>
      </c>
      <c r="O879" s="353">
        <f>+IFERROR(VLOOKUP($A879,Data_Loss!$A$2:$V$1300,18,FALSE),0)</f>
        <v>0</v>
      </c>
      <c r="P879" s="353">
        <f>+IFERROR(VLOOKUP($A879,Data_Loss!$A$2:$V$1300,19,FALSE),0)</f>
        <v>0</v>
      </c>
      <c r="Q879" s="353">
        <f>+IFERROR(VLOOKUP($A879,Data_Loss!$A$2:$V$1300,20,FALSE),0)</f>
        <v>0</v>
      </c>
      <c r="R879" s="353">
        <f>+IFERROR(VLOOKUP($A879,Data_Loss!$A$2:$V$1300,21,FALSE),0)</f>
        <v>99842</v>
      </c>
      <c r="S879" s="353">
        <f>+IFERROR(VLOOKUP($A879,Data_Loss!$A$2:$V$1300,22,FALSE),0)</f>
        <v>7387</v>
      </c>
      <c r="T879" s="191">
        <f>+$I879*'10k &amp; MO'!C$7+$J879*'10k &amp; MO'!C$13+$K879*'10k &amp; MO'!C$19+$L879*'10k &amp; MO'!C$25+$M879*'10k &amp; MO'!C$31</f>
        <v>211.48160000000001</v>
      </c>
      <c r="U879" s="349">
        <f>+$I879*'10k &amp; MO'!D$7+$J879*'10k &amp; MO'!D$13+$K879*'10k &amp; MO'!D$19+$L879*'10k &amp; MO'!D$25+$M879*'10k &amp; MO'!D$31</f>
        <v>6555.9295999999995</v>
      </c>
      <c r="V879" s="349">
        <f>+$I879*'10k &amp; MO'!E$7+$J879*'10k &amp; MO'!E$13+$K879*'10k &amp; MO'!E$19+$L879*'10k &amp; MO'!E$25+$M879*'10k &amp; MO'!E$31</f>
        <v>134867.584</v>
      </c>
      <c r="W879" s="349">
        <f>+$I879*'10k &amp; MO'!F$7+$J879*'10k &amp; MO'!F$13+$K879*'10k &amp; MO'!F$19+$L879*'10k &amp; MO'!F$25+$M879*'10k &amp; MO'!F$31</f>
        <v>50861.324800000002</v>
      </c>
      <c r="X879" s="349">
        <f>+$I879*'10k &amp; MO'!G$7+$J879*'10k &amp; MO'!G$13+$K879*'10k &amp; MO'!G$19+$L879*'10k &amp; MO'!G$25+$M879*'10k &amp; MO'!G$31</f>
        <v>66212.96639999999</v>
      </c>
      <c r="Y879" s="349">
        <f>+$N879*'10k &amp; MO'!H$7+$O879*'10k &amp; MO'!H$13+$P879*'10k &amp; MO'!H$19+$Q879*'10k &amp; MO'!H$25+$R879*'10k &amp; MO'!H$31</f>
        <v>289.54179999999997</v>
      </c>
      <c r="Z879" s="349">
        <f>+$N879*'10k &amp; MO'!I$7+$O879*'10k &amp; MO'!I$13+$P879*'10k &amp; MO'!I$19+$Q879*'10k &amp; MO'!I$25+$R879*'10k &amp; MO'!I$31</f>
        <v>9874.3737999999994</v>
      </c>
      <c r="AA879" s="349">
        <f>+$N879*'10k &amp; MO'!J$7+$O879*'10k &amp; MO'!J$13+$P879*'10k &amp; MO'!J$19+$Q879*'10k &amp; MO'!J$25+$R879*'10k &amp; MO'!J$31</f>
        <v>101559.28240000001</v>
      </c>
      <c r="AB879" s="349">
        <f>+$N879*'10k &amp; MO'!K$7+$O879*'10k &amp; MO'!K$13+$P879*'10k &amp; MO'!K$19+$Q879*'10k &amp; MO'!K$25+$R879*'10k &amp; MO'!K$31</f>
        <v>53695.027599999994</v>
      </c>
      <c r="AC879" s="349">
        <f>+$N879*'10k &amp; MO'!L$7+$O879*'10k &amp; MO'!L$13+$P879*'10k &amp; MO'!L$19+$Q879*'10k &amp; MO'!L$25+$R879*'10k &amp; MO'!L$31</f>
        <v>83907.216800000009</v>
      </c>
      <c r="AD879" s="350">
        <f>+S879*'10k &amp; MO'!O$7</f>
        <v>9795.1620000000003</v>
      </c>
      <c r="AF879" s="192" t="str">
        <f t="shared" si="117"/>
        <v>8092018</v>
      </c>
      <c r="AG879" s="192">
        <f>+IFERROR(VLOOKUP($AF879,'Limited Loss'!$F$5:$P$124,AG$3,FALSE),0)</f>
        <v>0</v>
      </c>
      <c r="AH879" s="193">
        <f>+IFERROR(VLOOKUP($AF879,'Limited Loss'!$F$5:$P$124,AH$3,FALSE),0)</f>
        <v>0</v>
      </c>
      <c r="AI879" s="193">
        <f>+IFERROR(VLOOKUP($AF879,'Limited Loss'!$F$5:$P$124,AI$3,FALSE),0)</f>
        <v>0</v>
      </c>
      <c r="AJ879" s="193">
        <f>+IFERROR(VLOOKUP($AF879,'Limited Loss'!$F$5:$P$124,AJ$3,FALSE),0)</f>
        <v>0</v>
      </c>
      <c r="AK879" s="100">
        <f>+IFERROR(VLOOKUP($AF879,'Limited Loss'!$F$5:$P$124,AK$3,FALSE),0)</f>
        <v>0</v>
      </c>
      <c r="AL879" s="193">
        <f>+IFERROR(VLOOKUP($AF879,'Limited Loss'!$F$5:$P$124,AL$3,FALSE),0)</f>
        <v>0</v>
      </c>
      <c r="AM879" s="193">
        <f>+IFERROR(VLOOKUP($AF879,'Limited Loss'!$F$5:$P$124,AM$3,FALSE),0)</f>
        <v>0</v>
      </c>
      <c r="AN879" s="193">
        <f>+IFERROR(VLOOKUP($AF879,'Limited Loss'!$F$5:$P$124,AN$3,FALSE),0)</f>
        <v>0</v>
      </c>
      <c r="AO879" s="193">
        <f>+IFERROR(VLOOKUP($AF879,'Limited Loss'!$F$5:$P$124,AO$3,FALSE),0)</f>
        <v>0</v>
      </c>
      <c r="AP879" s="100">
        <f>+IFERROR(VLOOKUP($AF879,'Limited Loss'!$F$5:$P$124,AP$3,FALSE),0)</f>
        <v>0</v>
      </c>
      <c r="AQ879" s="353"/>
      <c r="AR879" s="331">
        <f t="shared" si="118"/>
        <v>809</v>
      </c>
      <c r="AS879" s="332">
        <f t="shared" si="118"/>
        <v>2018</v>
      </c>
      <c r="AT879" s="349">
        <f t="shared" si="124"/>
        <v>211.48160000000001</v>
      </c>
      <c r="AU879" s="349">
        <f t="shared" si="123"/>
        <v>6555.9295999999995</v>
      </c>
      <c r="AV879" s="349">
        <f t="shared" si="123"/>
        <v>134867.584</v>
      </c>
      <c r="AW879" s="349">
        <f t="shared" si="123"/>
        <v>50861.324800000002</v>
      </c>
      <c r="AX879" s="350">
        <f t="shared" si="123"/>
        <v>66212.96639999999</v>
      </c>
      <c r="AY879" s="349">
        <f t="shared" si="123"/>
        <v>289.54179999999997</v>
      </c>
      <c r="AZ879" s="349">
        <f t="shared" si="123"/>
        <v>9874.3737999999994</v>
      </c>
      <c r="BA879" s="349">
        <f t="shared" si="123"/>
        <v>101559.28240000001</v>
      </c>
      <c r="BB879" s="349">
        <f t="shared" si="116"/>
        <v>53695.027599999994</v>
      </c>
      <c r="BC879" s="349">
        <f t="shared" si="116"/>
        <v>83907.216800000009</v>
      </c>
      <c r="BD879" s="350">
        <f t="shared" si="116"/>
        <v>9795.1620000000003</v>
      </c>
      <c r="BE879" s="349">
        <f t="shared" si="120"/>
        <v>253358.19320000004</v>
      </c>
      <c r="BF879" s="375">
        <f t="shared" si="121"/>
        <v>254676.5356</v>
      </c>
      <c r="BG879" s="334">
        <f t="shared" si="122"/>
        <v>9795.1620000000003</v>
      </c>
    </row>
    <row r="880" spans="1:59" x14ac:dyDescent="0.2">
      <c r="A880" s="326" t="str">
        <f t="shared" si="119"/>
        <v>8112014</v>
      </c>
      <c r="B880" s="331">
        <v>811</v>
      </c>
      <c r="C880" s="327">
        <v>2014</v>
      </c>
      <c r="D880" s="353">
        <f>+IFERROR(VLOOKUP($A880,Data_Loss!$A$2:$V$1180,6,FALSE),0)</f>
        <v>0</v>
      </c>
      <c r="E880" s="353">
        <f>+IFERROR(VLOOKUP($A880,Data_Loss!$A$2:$V$1180,7,FALSE),0)</f>
        <v>0</v>
      </c>
      <c r="F880" s="353">
        <f>+IFERROR(VLOOKUP($A880,Data_Loss!$A$2:$V$1180,8,FALSE),0)</f>
        <v>12</v>
      </c>
      <c r="G880" s="353">
        <f>+IFERROR(VLOOKUP($A880,Data_Loss!$A$2:$V$1180,9,FALSE),0)</f>
        <v>15</v>
      </c>
      <c r="H880" s="353">
        <f>+IFERROR(VLOOKUP($A880,Data_Loss!$A$2:$V$1180,10,FALSE),0)</f>
        <v>19</v>
      </c>
      <c r="I880" s="353">
        <f>+IFERROR(VLOOKUP($A880,Data_Loss!$A$2:$V$1300,12,FALSE),0)</f>
        <v>0</v>
      </c>
      <c r="J880" s="353">
        <f>+IFERROR(VLOOKUP($A880,Data_Loss!$A$2:$V$1300,13,FALSE),0)</f>
        <v>0</v>
      </c>
      <c r="K880" s="353">
        <f>+IFERROR(VLOOKUP($A880,Data_Loss!$A$2:$V$1300,14,FALSE),0)</f>
        <v>2387562</v>
      </c>
      <c r="L880" s="353">
        <f>+IFERROR(VLOOKUP($A880,Data_Loss!$A$2:$V$1300,15,FALSE),0)</f>
        <v>403639</v>
      </c>
      <c r="M880" s="353">
        <f>+IFERROR(VLOOKUP($A880,Data_Loss!$A$2:$V$1300,16,FALSE),0)</f>
        <v>97174</v>
      </c>
      <c r="N880" s="353">
        <f>+IFERROR(VLOOKUP($A880,Data_Loss!$A$2:$V$1300,17,FALSE),0)</f>
        <v>0</v>
      </c>
      <c r="O880" s="353">
        <f>+IFERROR(VLOOKUP($A880,Data_Loss!$A$2:$V$1300,18,FALSE),0)</f>
        <v>0</v>
      </c>
      <c r="P880" s="353">
        <f>+IFERROR(VLOOKUP($A880,Data_Loss!$A$2:$V$1300,19,FALSE),0)</f>
        <v>1295493</v>
      </c>
      <c r="Q880" s="353">
        <f>+IFERROR(VLOOKUP($A880,Data_Loss!$A$2:$V$1300,20,FALSE),0)</f>
        <v>192091</v>
      </c>
      <c r="R880" s="353">
        <f>+IFERROR(VLOOKUP($A880,Data_Loss!$A$2:$V$1300,21,FALSE),0)</f>
        <v>93017</v>
      </c>
      <c r="S880" s="353">
        <f>+IFERROR(VLOOKUP($A880,Data_Loss!$A$2:$V$1300,22,FALSE),0)</f>
        <v>77508</v>
      </c>
      <c r="T880" s="191">
        <f>+$I880*'10k &amp; MO'!C$3+$J880*'10k &amp; MO'!C$9+$K880*'10k &amp; MO'!C$15+$L880*'10k &amp; MO'!C$21+$M880*'10k &amp; MO'!C$27</f>
        <v>0</v>
      </c>
      <c r="U880" s="349">
        <f>+$I880*'10k &amp; MO'!D$3+$J880*'10k &amp; MO'!D$9+$K880*'10k &amp; MO'!D$15+$L880*'10k &amp; MO'!D$21+$M880*'10k &amp; MO'!D$27</f>
        <v>0</v>
      </c>
      <c r="V880" s="349">
        <f>+$I880*'10k &amp; MO'!E$3+$J880*'10k &amp; MO'!E$9+$K880*'10k &amp; MO'!E$15+$L880*'10k &amp; MO'!E$21+$M880*'10k &amp; MO'!E$27</f>
        <v>3590893.2480000001</v>
      </c>
      <c r="W880" s="349">
        <f>+$I880*'10k &amp; MO'!F$3+$J880*'10k &amp; MO'!F$9+$K880*'10k &amp; MO'!F$15+$L880*'10k &amp; MO'!F$21+$M880*'10k &amp; MO'!F$27</f>
        <v>496072.33100000006</v>
      </c>
      <c r="X880" s="349">
        <f>+$I880*'10k &amp; MO'!G$3+$J880*'10k &amp; MO'!G$9+$K880*'10k &amp; MO'!G$15+$L880*'10k &amp; MO'!G$21+$M880*'10k &amp; MO'!G$27</f>
        <v>110000.96799999999</v>
      </c>
      <c r="Y880" s="349">
        <f>+$N880*'10k &amp; MO'!H$3+$O880*'10k &amp; MO'!H$9+$P880*'10k &amp; MO'!H$15+$Q880*'10k &amp; MO'!H$21+$R880*'10k &amp; MO'!H$27</f>
        <v>0</v>
      </c>
      <c r="Z880" s="349">
        <f>+$N880*'10k &amp; MO'!I$3+$O880*'10k &amp; MO'!I$9+$P880*'10k &amp; MO'!I$15+$Q880*'10k &amp; MO'!I$21+$R880*'10k &amp; MO'!I$27</f>
        <v>0</v>
      </c>
      <c r="AA880" s="349">
        <f>+$N880*'10k &amp; MO'!J$3+$O880*'10k &amp; MO'!J$9+$P880*'10k &amp; MO'!J$15+$Q880*'10k &amp; MO'!J$21+$R880*'10k &amp; MO'!J$27</f>
        <v>2708875.8630000004</v>
      </c>
      <c r="AB880" s="349">
        <f>+$N880*'10k &amp; MO'!K$3+$O880*'10k &amp; MO'!K$9+$P880*'10k &amp; MO'!K$15+$Q880*'10k &amp; MO'!K$21+$R880*'10k &amp; MO'!K$27</f>
        <v>269119.49099999998</v>
      </c>
      <c r="AC880" s="349">
        <f>+$N880*'10k &amp; MO'!L$3+$O880*'10k &amp; MO'!L$9+$P880*'10k &amp; MO'!L$15+$Q880*'10k &amp; MO'!L$21+$R880*'10k &amp; MO'!L$27</f>
        <v>143432.21400000001</v>
      </c>
      <c r="AD880" s="350">
        <f>+S880*'10k &amp; MO'!O$3</f>
        <v>83011.067999999999</v>
      </c>
      <c r="AF880" s="192" t="str">
        <f t="shared" si="117"/>
        <v>8112014</v>
      </c>
      <c r="AG880" s="192">
        <f>+IFERROR(VLOOKUP($AF880,'Limited Loss'!$F$5:$P$124,AG$3,FALSE),0)</f>
        <v>0</v>
      </c>
      <c r="AH880" s="193">
        <f>+IFERROR(VLOOKUP($AF880,'Limited Loss'!$F$5:$P$124,AH$3,FALSE),0)</f>
        <v>0</v>
      </c>
      <c r="AI880" s="193">
        <f>+IFERROR(VLOOKUP($AF880,'Limited Loss'!$F$5:$P$124,AI$3,FALSE),0)</f>
        <v>0</v>
      </c>
      <c r="AJ880" s="193">
        <f>+IFERROR(VLOOKUP($AF880,'Limited Loss'!$F$5:$P$124,AJ$3,FALSE),0)</f>
        <v>0</v>
      </c>
      <c r="AK880" s="100">
        <f>+IFERROR(VLOOKUP($AF880,'Limited Loss'!$F$5:$P$124,AK$3,FALSE),0)</f>
        <v>0</v>
      </c>
      <c r="AL880" s="193">
        <f>+IFERROR(VLOOKUP($AF880,'Limited Loss'!$F$5:$P$124,AL$3,FALSE),0)</f>
        <v>0</v>
      </c>
      <c r="AM880" s="193">
        <f>+IFERROR(VLOOKUP($AF880,'Limited Loss'!$F$5:$P$124,AM$3,FALSE),0)</f>
        <v>0</v>
      </c>
      <c r="AN880" s="193">
        <f>+IFERROR(VLOOKUP($AF880,'Limited Loss'!$F$5:$P$124,AN$3,FALSE),0)</f>
        <v>0</v>
      </c>
      <c r="AO880" s="193">
        <f>+IFERROR(VLOOKUP($AF880,'Limited Loss'!$F$5:$P$124,AO$3,FALSE),0)</f>
        <v>0</v>
      </c>
      <c r="AP880" s="100">
        <f>+IFERROR(VLOOKUP($AF880,'Limited Loss'!$F$5:$P$124,AP$3,FALSE),0)</f>
        <v>0</v>
      </c>
      <c r="AQ880" s="353"/>
      <c r="AR880" s="331">
        <f t="shared" si="118"/>
        <v>811</v>
      </c>
      <c r="AS880" s="332">
        <f t="shared" si="118"/>
        <v>2014</v>
      </c>
      <c r="AT880" s="349">
        <f t="shared" si="124"/>
        <v>0</v>
      </c>
      <c r="AU880" s="349">
        <f t="shared" si="123"/>
        <v>0</v>
      </c>
      <c r="AV880" s="349">
        <f t="shared" si="123"/>
        <v>3590893.2480000001</v>
      </c>
      <c r="AW880" s="349">
        <f t="shared" si="123"/>
        <v>496072.33100000006</v>
      </c>
      <c r="AX880" s="350">
        <f t="shared" si="123"/>
        <v>110000.96799999999</v>
      </c>
      <c r="AY880" s="349">
        <f t="shared" si="123"/>
        <v>0</v>
      </c>
      <c r="AZ880" s="349">
        <f t="shared" si="123"/>
        <v>0</v>
      </c>
      <c r="BA880" s="349">
        <f t="shared" si="123"/>
        <v>2708875.8630000004</v>
      </c>
      <c r="BB880" s="349">
        <f t="shared" si="116"/>
        <v>269119.49099999998</v>
      </c>
      <c r="BC880" s="349">
        <f t="shared" si="116"/>
        <v>143432.21400000001</v>
      </c>
      <c r="BD880" s="350">
        <f t="shared" si="116"/>
        <v>83011.067999999999</v>
      </c>
      <c r="BE880" s="349">
        <f t="shared" si="120"/>
        <v>6299769.1110000005</v>
      </c>
      <c r="BF880" s="375">
        <f t="shared" si="121"/>
        <v>1018625.0040000001</v>
      </c>
      <c r="BG880" s="334">
        <f t="shared" si="122"/>
        <v>83011.067999999999</v>
      </c>
    </row>
    <row r="881" spans="1:59" x14ac:dyDescent="0.2">
      <c r="A881" s="326" t="str">
        <f t="shared" si="119"/>
        <v>8112015</v>
      </c>
      <c r="B881" s="331">
        <v>811</v>
      </c>
      <c r="C881" s="327">
        <v>2015</v>
      </c>
      <c r="D881" s="353">
        <f>+IFERROR(VLOOKUP($A881,Data_Loss!$A$2:$V$1180,6,FALSE),0)</f>
        <v>0</v>
      </c>
      <c r="E881" s="353">
        <f>+IFERROR(VLOOKUP($A881,Data_Loss!$A$2:$V$1180,7,FALSE),0)</f>
        <v>0</v>
      </c>
      <c r="F881" s="353">
        <f>+IFERROR(VLOOKUP($A881,Data_Loss!$A$2:$V$1180,8,FALSE),0)</f>
        <v>13</v>
      </c>
      <c r="G881" s="353">
        <f>+IFERROR(VLOOKUP($A881,Data_Loss!$A$2:$V$1180,9,FALSE),0)</f>
        <v>13</v>
      </c>
      <c r="H881" s="353">
        <f>+IFERROR(VLOOKUP($A881,Data_Loss!$A$2:$V$1180,10,FALSE),0)</f>
        <v>36</v>
      </c>
      <c r="I881" s="353">
        <f>+IFERROR(VLOOKUP($A881,Data_Loss!$A$2:$V$1300,12,FALSE),0)</f>
        <v>0</v>
      </c>
      <c r="J881" s="353">
        <f>+IFERROR(VLOOKUP($A881,Data_Loss!$A$2:$V$1300,13,FALSE),0)</f>
        <v>0</v>
      </c>
      <c r="K881" s="353">
        <f>+IFERROR(VLOOKUP($A881,Data_Loss!$A$2:$V$1300,14,FALSE),0)</f>
        <v>2291873</v>
      </c>
      <c r="L881" s="353">
        <f>+IFERROR(VLOOKUP($A881,Data_Loss!$A$2:$V$1300,15,FALSE),0)</f>
        <v>205826</v>
      </c>
      <c r="M881" s="353">
        <f>+IFERROR(VLOOKUP($A881,Data_Loss!$A$2:$V$1300,16,FALSE),0)</f>
        <v>381140</v>
      </c>
      <c r="N881" s="353">
        <f>+IFERROR(VLOOKUP($A881,Data_Loss!$A$2:$V$1300,17,FALSE),0)</f>
        <v>0</v>
      </c>
      <c r="O881" s="353">
        <f>+IFERROR(VLOOKUP($A881,Data_Loss!$A$2:$V$1300,18,FALSE),0)</f>
        <v>0</v>
      </c>
      <c r="P881" s="353">
        <f>+IFERROR(VLOOKUP($A881,Data_Loss!$A$2:$V$1300,19,FALSE),0)</f>
        <v>1518472</v>
      </c>
      <c r="Q881" s="353">
        <f>+IFERROR(VLOOKUP($A881,Data_Loss!$A$2:$V$1300,20,FALSE),0)</f>
        <v>198911</v>
      </c>
      <c r="R881" s="353">
        <f>+IFERROR(VLOOKUP($A881,Data_Loss!$A$2:$V$1300,21,FALSE),0)</f>
        <v>331709</v>
      </c>
      <c r="S881" s="353">
        <f>+IFERROR(VLOOKUP($A881,Data_Loss!$A$2:$V$1300,22,FALSE),0)</f>
        <v>91481</v>
      </c>
      <c r="T881" s="191">
        <f>+$I881*'10k &amp; MO'!C$4+$J881*'10k &amp; MO'!C$10+$K881*'10k &amp; MO'!C$16+$L881*'10k &amp; MO'!C$22+$M881*'10k &amp; MO'!C$28</f>
        <v>0</v>
      </c>
      <c r="U881" s="349">
        <f>+$I881*'10k &amp; MO'!D$4+$J881*'10k &amp; MO'!D$10+$K881*'10k &amp; MO'!D$16+$L881*'10k &amp; MO'!D$22+$M881*'10k &amp; MO'!D$28</f>
        <v>0</v>
      </c>
      <c r="V881" s="349">
        <f>+$I881*'10k &amp; MO'!E$4+$J881*'10k &amp; MO'!E$10+$K881*'10k &amp; MO'!E$16+$L881*'10k &amp; MO'!E$22+$M881*'10k &amp; MO'!E$28</f>
        <v>4065730.5239999997</v>
      </c>
      <c r="W881" s="349">
        <f>+$I881*'10k &amp; MO'!F$4+$J881*'10k &amp; MO'!F$10+$K881*'10k &amp; MO'!F$16+$L881*'10k &amp; MO'!F$22+$M881*'10k &amp; MO'!F$28</f>
        <v>254715.90529999998</v>
      </c>
      <c r="X881" s="349">
        <f>+$I881*'10k &amp; MO'!G$4+$J881*'10k &amp; MO'!G$10+$K881*'10k &amp; MO'!G$16+$L881*'10k &amp; MO'!G$22+$M881*'10k &amp; MO'!G$28</f>
        <v>452773.08689999999</v>
      </c>
      <c r="Y881" s="349">
        <f>+$N881*'10k &amp; MO'!H$4+$O881*'10k &amp; MO'!H$10+$P881*'10k &amp; MO'!H$16+$Q881*'10k &amp; MO'!H$22+$R881*'10k &amp; MO'!H$28</f>
        <v>0</v>
      </c>
      <c r="Z881" s="349">
        <f>+$N881*'10k &amp; MO'!I$4+$O881*'10k &amp; MO'!I$10+$P881*'10k &amp; MO'!I$16+$Q881*'10k &amp; MO'!I$22+$R881*'10k &amp; MO'!I$28</f>
        <v>0</v>
      </c>
      <c r="AA881" s="349">
        <f>+$N881*'10k &amp; MO'!J$4+$O881*'10k &amp; MO'!J$10+$P881*'10k &amp; MO'!J$16+$Q881*'10k &amp; MO'!J$22+$R881*'10k &amp; MO'!J$28</f>
        <v>4271970.0845999988</v>
      </c>
      <c r="AB881" s="349">
        <f>+$N881*'10k &amp; MO'!K$4+$O881*'10k &amp; MO'!K$10+$P881*'10k &amp; MO'!K$16+$Q881*'10k &amp; MO'!K$22+$R881*'10k &amp; MO'!K$28</f>
        <v>363726.15750000003</v>
      </c>
      <c r="AC881" s="349">
        <f>+$N881*'10k &amp; MO'!L$4+$O881*'10k &amp; MO'!L$10+$P881*'10k &amp; MO'!L$16+$Q881*'10k &amp; MO'!L$22+$R881*'10k &amp; MO'!L$28</f>
        <v>499016.5551</v>
      </c>
      <c r="AD881" s="350">
        <f>+S881*'10k &amp; MO'!O$4</f>
        <v>110874.97199999999</v>
      </c>
      <c r="AF881" s="192" t="str">
        <f t="shared" si="117"/>
        <v>8112015</v>
      </c>
      <c r="AG881" s="192">
        <f>+IFERROR(VLOOKUP($AF881,'Limited Loss'!$F$5:$P$124,AG$3,FALSE),0)</f>
        <v>0</v>
      </c>
      <c r="AH881" s="193">
        <f>+IFERROR(VLOOKUP($AF881,'Limited Loss'!$F$5:$P$124,AH$3,FALSE),0)</f>
        <v>0</v>
      </c>
      <c r="AI881" s="193">
        <f>+IFERROR(VLOOKUP($AF881,'Limited Loss'!$F$5:$P$124,AI$3,FALSE),0)</f>
        <v>8965</v>
      </c>
      <c r="AJ881" s="193">
        <f>+IFERROR(VLOOKUP($AF881,'Limited Loss'!$F$5:$P$124,AJ$3,FALSE),0)</f>
        <v>46</v>
      </c>
      <c r="AK881" s="100">
        <f>+IFERROR(VLOOKUP($AF881,'Limited Loss'!$F$5:$P$124,AK$3,FALSE),0)</f>
        <v>23</v>
      </c>
      <c r="AL881" s="193">
        <f>+IFERROR(VLOOKUP($AF881,'Limited Loss'!$F$5:$P$124,AL$3,FALSE),0)</f>
        <v>0</v>
      </c>
      <c r="AM881" s="193">
        <f>+IFERROR(VLOOKUP($AF881,'Limited Loss'!$F$5:$P$124,AM$3,FALSE),0)</f>
        <v>0</v>
      </c>
      <c r="AN881" s="193">
        <f>+IFERROR(VLOOKUP($AF881,'Limited Loss'!$F$5:$P$124,AN$3,FALSE),0)</f>
        <v>21289</v>
      </c>
      <c r="AO881" s="193">
        <f>+IFERROR(VLOOKUP($AF881,'Limited Loss'!$F$5:$P$124,AO$3,FALSE),0)</f>
        <v>221</v>
      </c>
      <c r="AP881" s="100">
        <f>+IFERROR(VLOOKUP($AF881,'Limited Loss'!$F$5:$P$124,AP$3,FALSE),0)</f>
        <v>38</v>
      </c>
      <c r="AQ881" s="353"/>
      <c r="AR881" s="331">
        <f t="shared" si="118"/>
        <v>811</v>
      </c>
      <c r="AS881" s="332">
        <f t="shared" si="118"/>
        <v>2015</v>
      </c>
      <c r="AT881" s="349">
        <f t="shared" si="124"/>
        <v>0</v>
      </c>
      <c r="AU881" s="349">
        <f t="shared" si="123"/>
        <v>0</v>
      </c>
      <c r="AV881" s="349">
        <f t="shared" si="123"/>
        <v>4056765.5239999997</v>
      </c>
      <c r="AW881" s="349">
        <f t="shared" si="123"/>
        <v>254669.90529999998</v>
      </c>
      <c r="AX881" s="350">
        <f t="shared" si="123"/>
        <v>452750.08689999999</v>
      </c>
      <c r="AY881" s="349">
        <f t="shared" si="123"/>
        <v>0</v>
      </c>
      <c r="AZ881" s="349">
        <f t="shared" si="123"/>
        <v>0</v>
      </c>
      <c r="BA881" s="349">
        <f t="shared" si="123"/>
        <v>4250681.0845999988</v>
      </c>
      <c r="BB881" s="349">
        <f t="shared" si="116"/>
        <v>363505.15750000003</v>
      </c>
      <c r="BC881" s="349">
        <f t="shared" si="116"/>
        <v>498978.5551</v>
      </c>
      <c r="BD881" s="350">
        <f t="shared" si="116"/>
        <v>110874.97199999999</v>
      </c>
      <c r="BE881" s="349">
        <f t="shared" si="120"/>
        <v>8307446.6085999981</v>
      </c>
      <c r="BF881" s="375">
        <f t="shared" si="121"/>
        <v>1569903.7047999999</v>
      </c>
      <c r="BG881" s="334">
        <f t="shared" si="122"/>
        <v>110874.97199999999</v>
      </c>
    </row>
    <row r="882" spans="1:59" x14ac:dyDescent="0.2">
      <c r="A882" s="326" t="str">
        <f t="shared" si="119"/>
        <v>8112016</v>
      </c>
      <c r="B882" s="331">
        <v>811</v>
      </c>
      <c r="C882" s="327">
        <v>2016</v>
      </c>
      <c r="D882" s="353">
        <f>+IFERROR(VLOOKUP($A882,Data_Loss!$A$2:$V$1180,6,FALSE),0)</f>
        <v>0</v>
      </c>
      <c r="E882" s="353">
        <f>+IFERROR(VLOOKUP($A882,Data_Loss!$A$2:$V$1180,7,FALSE),0)</f>
        <v>0</v>
      </c>
      <c r="F882" s="353">
        <f>+IFERROR(VLOOKUP($A882,Data_Loss!$A$2:$V$1180,8,FALSE),0)</f>
        <v>4</v>
      </c>
      <c r="G882" s="353">
        <f>+IFERROR(VLOOKUP($A882,Data_Loss!$A$2:$V$1180,9,FALSE),0)</f>
        <v>14</v>
      </c>
      <c r="H882" s="353">
        <f>+IFERROR(VLOOKUP($A882,Data_Loss!$A$2:$V$1180,10,FALSE),0)</f>
        <v>11</v>
      </c>
      <c r="I882" s="353">
        <f>+IFERROR(VLOOKUP($A882,Data_Loss!$A$2:$V$1300,12,FALSE),0)</f>
        <v>0</v>
      </c>
      <c r="J882" s="353">
        <f>+IFERROR(VLOOKUP($A882,Data_Loss!$A$2:$V$1300,13,FALSE),0)</f>
        <v>0</v>
      </c>
      <c r="K882" s="353">
        <f>+IFERROR(VLOOKUP($A882,Data_Loss!$A$2:$V$1300,14,FALSE),0)</f>
        <v>814263</v>
      </c>
      <c r="L882" s="353">
        <f>+IFERROR(VLOOKUP($A882,Data_Loss!$A$2:$V$1300,15,FALSE),0)</f>
        <v>462768</v>
      </c>
      <c r="M882" s="353">
        <f>+IFERROR(VLOOKUP($A882,Data_Loss!$A$2:$V$1300,16,FALSE),0)</f>
        <v>40822</v>
      </c>
      <c r="N882" s="353">
        <f>+IFERROR(VLOOKUP($A882,Data_Loss!$A$2:$V$1300,17,FALSE),0)</f>
        <v>0</v>
      </c>
      <c r="O882" s="353">
        <f>+IFERROR(VLOOKUP($A882,Data_Loss!$A$2:$V$1300,18,FALSE),0)</f>
        <v>0</v>
      </c>
      <c r="P882" s="353">
        <f>+IFERROR(VLOOKUP($A882,Data_Loss!$A$2:$V$1300,19,FALSE),0)</f>
        <v>944598</v>
      </c>
      <c r="Q882" s="353">
        <f>+IFERROR(VLOOKUP($A882,Data_Loss!$A$2:$V$1300,20,FALSE),0)</f>
        <v>388944</v>
      </c>
      <c r="R882" s="353">
        <f>+IFERROR(VLOOKUP($A882,Data_Loss!$A$2:$V$1300,21,FALSE),0)</f>
        <v>67332</v>
      </c>
      <c r="S882" s="353">
        <f>+IFERROR(VLOOKUP($A882,Data_Loss!$A$2:$V$1300,22,FALSE),0)</f>
        <v>13460</v>
      </c>
      <c r="T882" s="191">
        <f>+$I882*'10k &amp; MO'!C$5+$J882*'10k &amp; MO'!C$11+$K882*'10k &amp; MO'!C$17+$L882*'10k &amp; MO'!C$23+$M882*'10k &amp; MO'!C$29</f>
        <v>0</v>
      </c>
      <c r="U882" s="349">
        <f>+$I882*'10k &amp; MO'!D$5+$J882*'10k &amp; MO'!D$11+$K882*'10k &amp; MO'!D$17+$L882*'10k &amp; MO'!D$23+$M882*'10k &amp; MO'!D$29</f>
        <v>4804.1516999999994</v>
      </c>
      <c r="V882" s="349">
        <f>+$I882*'10k &amp; MO'!E$5+$J882*'10k &amp; MO'!E$11+$K882*'10k &amp; MO'!E$17+$L882*'10k &amp; MO'!E$23+$M882*'10k &amp; MO'!E$29</f>
        <v>1427915.8036999998</v>
      </c>
      <c r="W882" s="349">
        <f>+$I882*'10k &amp; MO'!F$5+$J882*'10k &amp; MO'!F$11+$K882*'10k &amp; MO'!F$17+$L882*'10k &amp; MO'!F$23+$M882*'10k &amp; MO'!F$29</f>
        <v>527785.8574000001</v>
      </c>
      <c r="X882" s="349">
        <f>+$I882*'10k &amp; MO'!G$5+$J882*'10k &amp; MO'!G$11+$K882*'10k &amp; MO'!G$17+$L882*'10k &amp; MO'!G$23+$M882*'10k &amp; MO'!G$29</f>
        <v>63211.632699999995</v>
      </c>
      <c r="Y882" s="349">
        <f>+$N882*'10k &amp; MO'!H$5+$O882*'10k &amp; MO'!H$11+$P882*'10k &amp; MO'!H$17+$Q882*'10k &amp; MO'!H$23+$R882*'10k &amp; MO'!H$29</f>
        <v>0</v>
      </c>
      <c r="Z882" s="349">
        <f>+$N882*'10k &amp; MO'!I$5+$O882*'10k &amp; MO'!I$11+$P882*'10k &amp; MO'!I$17+$Q882*'10k &amp; MO'!I$23+$R882*'10k &amp; MO'!I$29</f>
        <v>3117.1734000000001</v>
      </c>
      <c r="AA882" s="349">
        <f>+$N882*'10k &amp; MO'!J$5+$O882*'10k &amp; MO'!J$11+$P882*'10k &amp; MO'!J$17+$Q882*'10k &amp; MO'!J$23+$R882*'10k &amp; MO'!J$29</f>
        <v>1940411.7083999999</v>
      </c>
      <c r="AB882" s="349">
        <f>+$N882*'10k &amp; MO'!K$5+$O882*'10k &amp; MO'!K$11+$P882*'10k &amp; MO'!K$17+$Q882*'10k &amp; MO'!K$23+$R882*'10k &amp; MO'!K$29</f>
        <v>703061.21159999992</v>
      </c>
      <c r="AC882" s="349">
        <f>+$N882*'10k &amp; MO'!L$5+$O882*'10k &amp; MO'!L$11+$P882*'10k &amp; MO'!L$17+$Q882*'10k &amp; MO'!L$23+$R882*'10k &amp; MO'!L$29</f>
        <v>139044.0624</v>
      </c>
      <c r="AD882" s="350">
        <f>+S882*'10k &amp; MO'!O$5</f>
        <v>18144.080000000002</v>
      </c>
      <c r="AF882" s="192" t="str">
        <f t="shared" si="117"/>
        <v>8112016</v>
      </c>
      <c r="AG882" s="192">
        <f>+IFERROR(VLOOKUP($AF882,'Limited Loss'!$F$5:$P$124,AG$3,FALSE),0)</f>
        <v>0</v>
      </c>
      <c r="AH882" s="193">
        <f>+IFERROR(VLOOKUP($AF882,'Limited Loss'!$F$5:$P$124,AH$3,FALSE),0)</f>
        <v>864</v>
      </c>
      <c r="AI882" s="193">
        <f>+IFERROR(VLOOKUP($AF882,'Limited Loss'!$F$5:$P$124,AI$3,FALSE),0)</f>
        <v>229056</v>
      </c>
      <c r="AJ882" s="193">
        <f>+IFERROR(VLOOKUP($AF882,'Limited Loss'!$F$5:$P$124,AJ$3,FALSE),0)</f>
        <v>4361</v>
      </c>
      <c r="AK882" s="100">
        <f>+IFERROR(VLOOKUP($AF882,'Limited Loss'!$F$5:$P$124,AK$3,FALSE),0)</f>
        <v>1649</v>
      </c>
      <c r="AL882" s="193">
        <f>+IFERROR(VLOOKUP($AF882,'Limited Loss'!$F$5:$P$124,AL$3,FALSE),0)</f>
        <v>0</v>
      </c>
      <c r="AM882" s="193">
        <f>+IFERROR(VLOOKUP($AF882,'Limited Loss'!$F$5:$P$124,AM$3,FALSE),0)</f>
        <v>967</v>
      </c>
      <c r="AN882" s="193">
        <f>+IFERROR(VLOOKUP($AF882,'Limited Loss'!$F$5:$P$124,AN$3,FALSE),0)</f>
        <v>557499</v>
      </c>
      <c r="AO882" s="193">
        <f>+IFERROR(VLOOKUP($AF882,'Limited Loss'!$F$5:$P$124,AO$3,FALSE),0)</f>
        <v>25324</v>
      </c>
      <c r="AP882" s="100">
        <f>+IFERROR(VLOOKUP($AF882,'Limited Loss'!$F$5:$P$124,AP$3,FALSE),0)</f>
        <v>5876</v>
      </c>
      <c r="AQ882" s="353"/>
      <c r="AR882" s="331">
        <f t="shared" si="118"/>
        <v>811</v>
      </c>
      <c r="AS882" s="332">
        <f t="shared" si="118"/>
        <v>2016</v>
      </c>
      <c r="AT882" s="349">
        <f t="shared" si="124"/>
        <v>0</v>
      </c>
      <c r="AU882" s="349">
        <f t="shared" si="123"/>
        <v>3940.1516999999994</v>
      </c>
      <c r="AV882" s="349">
        <f t="shared" si="123"/>
        <v>1198859.8036999998</v>
      </c>
      <c r="AW882" s="349">
        <f t="shared" si="123"/>
        <v>523424.8574000001</v>
      </c>
      <c r="AX882" s="350">
        <f t="shared" si="123"/>
        <v>61562.632699999995</v>
      </c>
      <c r="AY882" s="349">
        <f t="shared" si="123"/>
        <v>0</v>
      </c>
      <c r="AZ882" s="349">
        <f t="shared" si="123"/>
        <v>2150.1734000000001</v>
      </c>
      <c r="BA882" s="349">
        <f t="shared" si="123"/>
        <v>1382912.7083999999</v>
      </c>
      <c r="BB882" s="349">
        <f t="shared" si="116"/>
        <v>677737.21159999992</v>
      </c>
      <c r="BC882" s="349">
        <f t="shared" si="116"/>
        <v>133168.0624</v>
      </c>
      <c r="BD882" s="350">
        <f t="shared" si="116"/>
        <v>18144.080000000002</v>
      </c>
      <c r="BE882" s="349">
        <f t="shared" si="120"/>
        <v>2587862.8372</v>
      </c>
      <c r="BF882" s="375">
        <f t="shared" si="121"/>
        <v>1395892.7641</v>
      </c>
      <c r="BG882" s="334">
        <f t="shared" si="122"/>
        <v>18144.080000000002</v>
      </c>
    </row>
    <row r="883" spans="1:59" x14ac:dyDescent="0.2">
      <c r="A883" s="326" t="str">
        <f t="shared" si="119"/>
        <v>8112017</v>
      </c>
      <c r="B883" s="331">
        <v>811</v>
      </c>
      <c r="C883" s="327">
        <v>2017</v>
      </c>
      <c r="D883" s="353">
        <f>+IFERROR(VLOOKUP($A883,Data_Loss!$A$2:$V$1180,6,FALSE),0)</f>
        <v>0</v>
      </c>
      <c r="E883" s="353">
        <f>+IFERROR(VLOOKUP($A883,Data_Loss!$A$2:$V$1180,7,FALSE),0)</f>
        <v>0</v>
      </c>
      <c r="F883" s="353">
        <f>+IFERROR(VLOOKUP($A883,Data_Loss!$A$2:$V$1180,8,FALSE),0)</f>
        <v>14</v>
      </c>
      <c r="G883" s="353">
        <f>+IFERROR(VLOOKUP($A883,Data_Loss!$A$2:$V$1180,9,FALSE),0)</f>
        <v>18</v>
      </c>
      <c r="H883" s="353">
        <f>+IFERROR(VLOOKUP($A883,Data_Loss!$A$2:$V$1180,10,FALSE),0)</f>
        <v>30</v>
      </c>
      <c r="I883" s="353">
        <f>+IFERROR(VLOOKUP($A883,Data_Loss!$A$2:$V$1300,12,FALSE),0)</f>
        <v>0</v>
      </c>
      <c r="J883" s="353">
        <f>+IFERROR(VLOOKUP($A883,Data_Loss!$A$2:$V$1300,13,FALSE),0)</f>
        <v>0</v>
      </c>
      <c r="K883" s="353">
        <f>+IFERROR(VLOOKUP($A883,Data_Loss!$A$2:$V$1300,14,FALSE),0)</f>
        <v>2222398</v>
      </c>
      <c r="L883" s="353">
        <f>+IFERROR(VLOOKUP($A883,Data_Loss!$A$2:$V$1300,15,FALSE),0)</f>
        <v>475238</v>
      </c>
      <c r="M883" s="353">
        <f>+IFERROR(VLOOKUP($A883,Data_Loss!$A$2:$V$1300,16,FALSE),0)</f>
        <v>233945</v>
      </c>
      <c r="N883" s="353">
        <f>+IFERROR(VLOOKUP($A883,Data_Loss!$A$2:$V$1300,17,FALSE),0)</f>
        <v>0</v>
      </c>
      <c r="O883" s="353">
        <f>+IFERROR(VLOOKUP($A883,Data_Loss!$A$2:$V$1300,18,FALSE),0)</f>
        <v>0</v>
      </c>
      <c r="P883" s="353">
        <f>+IFERROR(VLOOKUP($A883,Data_Loss!$A$2:$V$1300,19,FALSE),0)</f>
        <v>1030240</v>
      </c>
      <c r="Q883" s="353">
        <f>+IFERROR(VLOOKUP($A883,Data_Loss!$A$2:$V$1300,20,FALSE),0)</f>
        <v>515211</v>
      </c>
      <c r="R883" s="353">
        <f>+IFERROR(VLOOKUP($A883,Data_Loss!$A$2:$V$1300,21,FALSE),0)</f>
        <v>231511</v>
      </c>
      <c r="S883" s="353">
        <f>+IFERROR(VLOOKUP($A883,Data_Loss!$A$2:$V$1300,22,FALSE),0)</f>
        <v>50610</v>
      </c>
      <c r="T883" s="191">
        <f>+$I883*'10k &amp; MO'!C$6+$J883*'10k &amp; MO'!C$12+$K883*'10k &amp; MO'!C$18+$L883*'10k &amp; MO'!C$24+$M883*'10k &amp; MO'!C$30</f>
        <v>0</v>
      </c>
      <c r="U883" s="349">
        <f>+$I883*'10k &amp; MO'!D$6+$J883*'10k &amp; MO'!D$12+$K883*'10k &amp; MO'!D$18+$L883*'10k &amp; MO'!D$24+$M883*'10k &amp; MO'!D$30</f>
        <v>128329.71590000001</v>
      </c>
      <c r="V883" s="349">
        <f>+$I883*'10k &amp; MO'!E$6+$J883*'10k &amp; MO'!E$12+$K883*'10k &amp; MO'!E$18+$L883*'10k &amp; MO'!E$24+$M883*'10k &amp; MO'!E$30</f>
        <v>4267152.2827000003</v>
      </c>
      <c r="W883" s="349">
        <f>+$I883*'10k &amp; MO'!F$6+$J883*'10k &amp; MO'!F$12+$K883*'10k &amp; MO'!F$18+$L883*'10k &amp; MO'!F$24+$M883*'10k &amp; MO'!F$30</f>
        <v>583081.73829999997</v>
      </c>
      <c r="X883" s="349">
        <f>+$I883*'10k &amp; MO'!G$6+$J883*'10k &amp; MO'!G$12+$K883*'10k &amp; MO'!G$18+$L883*'10k &amp; MO'!G$24+$M883*'10k &amp; MO'!G$30</f>
        <v>349517.49310000002</v>
      </c>
      <c r="Y883" s="349">
        <f>+$N883*'10k &amp; MO'!H$6+$O883*'10k &amp; MO'!H$12+$P883*'10k &amp; MO'!H$18+$Q883*'10k &amp; MO'!H$24+$R883*'10k &amp; MO'!H$30</f>
        <v>0</v>
      </c>
      <c r="Z883" s="349">
        <f>+$N883*'10k &amp; MO'!I$6+$O883*'10k &amp; MO'!I$12+$P883*'10k &amp; MO'!I$18+$Q883*'10k &amp; MO'!I$24+$R883*'10k &amp; MO'!I$30</f>
        <v>99333.141000000003</v>
      </c>
      <c r="AA883" s="349">
        <f>+$N883*'10k &amp; MO'!J$6+$O883*'10k &amp; MO'!J$12+$P883*'10k &amp; MO'!J$18+$Q883*'10k &amp; MO'!J$24+$R883*'10k &amp; MO'!J$30</f>
        <v>3584024.9831000003</v>
      </c>
      <c r="AB883" s="349">
        <f>+$N883*'10k &amp; MO'!K$6+$O883*'10k &amp; MO'!K$12+$P883*'10k &amp; MO'!K$18+$Q883*'10k &amp; MO'!K$24+$R883*'10k &amp; MO'!K$30</f>
        <v>842023.27010000008</v>
      </c>
      <c r="AC883" s="349">
        <f>+$N883*'10k &amp; MO'!L$6+$O883*'10k &amp; MO'!L$12+$P883*'10k &amp; MO'!L$18+$Q883*'10k &amp; MO'!L$24+$R883*'10k &amp; MO'!L$30</f>
        <v>435678.4154</v>
      </c>
      <c r="AD883" s="350">
        <f>+S883*'10k &amp; MO'!O$6</f>
        <v>68121.06</v>
      </c>
      <c r="AF883" s="192" t="str">
        <f t="shared" si="117"/>
        <v>8112017</v>
      </c>
      <c r="AG883" s="192">
        <f>+IFERROR(VLOOKUP($AF883,'Limited Loss'!$F$5:$P$124,AG$3,FALSE),0)</f>
        <v>0</v>
      </c>
      <c r="AH883" s="193">
        <f>+IFERROR(VLOOKUP($AF883,'Limited Loss'!$F$5:$P$124,AH$3,FALSE),0)</f>
        <v>0</v>
      </c>
      <c r="AI883" s="193">
        <f>+IFERROR(VLOOKUP($AF883,'Limited Loss'!$F$5:$P$124,AI$3,FALSE),0)</f>
        <v>0</v>
      </c>
      <c r="AJ883" s="193">
        <f>+IFERROR(VLOOKUP($AF883,'Limited Loss'!$F$5:$P$124,AJ$3,FALSE),0)</f>
        <v>0</v>
      </c>
      <c r="AK883" s="100">
        <f>+IFERROR(VLOOKUP($AF883,'Limited Loss'!$F$5:$P$124,AK$3,FALSE),0)</f>
        <v>0</v>
      </c>
      <c r="AL883" s="193">
        <f>+IFERROR(VLOOKUP($AF883,'Limited Loss'!$F$5:$P$124,AL$3,FALSE),0)</f>
        <v>0</v>
      </c>
      <c r="AM883" s="193">
        <f>+IFERROR(VLOOKUP($AF883,'Limited Loss'!$F$5:$P$124,AM$3,FALSE),0)</f>
        <v>0</v>
      </c>
      <c r="AN883" s="193">
        <f>+IFERROR(VLOOKUP($AF883,'Limited Loss'!$F$5:$P$124,AN$3,FALSE),0)</f>
        <v>0</v>
      </c>
      <c r="AO883" s="193">
        <f>+IFERROR(VLOOKUP($AF883,'Limited Loss'!$F$5:$P$124,AO$3,FALSE),0)</f>
        <v>0</v>
      </c>
      <c r="AP883" s="100">
        <f>+IFERROR(VLOOKUP($AF883,'Limited Loss'!$F$5:$P$124,AP$3,FALSE),0)</f>
        <v>0</v>
      </c>
      <c r="AQ883" s="353"/>
      <c r="AR883" s="331">
        <f t="shared" si="118"/>
        <v>811</v>
      </c>
      <c r="AS883" s="332">
        <f t="shared" si="118"/>
        <v>2017</v>
      </c>
      <c r="AT883" s="349">
        <f t="shared" si="124"/>
        <v>0</v>
      </c>
      <c r="AU883" s="349">
        <f t="shared" si="123"/>
        <v>128329.71590000001</v>
      </c>
      <c r="AV883" s="349">
        <f t="shared" si="123"/>
        <v>4267152.2827000003</v>
      </c>
      <c r="AW883" s="349">
        <f t="shared" si="123"/>
        <v>583081.73829999997</v>
      </c>
      <c r="AX883" s="350">
        <f t="shared" si="123"/>
        <v>349517.49310000002</v>
      </c>
      <c r="AY883" s="349">
        <f t="shared" si="123"/>
        <v>0</v>
      </c>
      <c r="AZ883" s="349">
        <f t="shared" si="123"/>
        <v>99333.141000000003</v>
      </c>
      <c r="BA883" s="349">
        <f t="shared" si="123"/>
        <v>3584024.9831000003</v>
      </c>
      <c r="BB883" s="349">
        <f t="shared" si="116"/>
        <v>842023.27010000008</v>
      </c>
      <c r="BC883" s="349">
        <f t="shared" si="116"/>
        <v>435678.4154</v>
      </c>
      <c r="BD883" s="350">
        <f t="shared" si="116"/>
        <v>68121.06</v>
      </c>
      <c r="BE883" s="349">
        <f t="shared" si="120"/>
        <v>8078840.1227000002</v>
      </c>
      <c r="BF883" s="375">
        <f t="shared" si="121"/>
        <v>2210300.9169000001</v>
      </c>
      <c r="BG883" s="334">
        <f t="shared" si="122"/>
        <v>68121.06</v>
      </c>
    </row>
    <row r="884" spans="1:59" x14ac:dyDescent="0.2">
      <c r="A884" s="326" t="str">
        <f t="shared" si="119"/>
        <v>8112018</v>
      </c>
      <c r="B884" s="331">
        <v>811</v>
      </c>
      <c r="C884" s="327">
        <v>2018</v>
      </c>
      <c r="D884" s="353">
        <f>+IFERROR(VLOOKUP($A884,Data_Loss!$A$2:$V$1180,6,FALSE),0)</f>
        <v>1</v>
      </c>
      <c r="E884" s="353">
        <f>+IFERROR(VLOOKUP($A884,Data_Loss!$A$2:$V$1180,7,FALSE),0)</f>
        <v>0</v>
      </c>
      <c r="F884" s="353">
        <f>+IFERROR(VLOOKUP($A884,Data_Loss!$A$2:$V$1180,8,FALSE),0)</f>
        <v>5</v>
      </c>
      <c r="G884" s="353">
        <f>+IFERROR(VLOOKUP($A884,Data_Loss!$A$2:$V$1180,9,FALSE),0)</f>
        <v>11</v>
      </c>
      <c r="H884" s="353">
        <f>+IFERROR(VLOOKUP($A884,Data_Loss!$A$2:$V$1180,10,FALSE),0)</f>
        <v>40</v>
      </c>
      <c r="I884" s="353">
        <f>+IFERROR(VLOOKUP($A884,Data_Loss!$A$2:$V$1300,12,FALSE),0)</f>
        <v>1394554</v>
      </c>
      <c r="J884" s="353">
        <f>+IFERROR(VLOOKUP($A884,Data_Loss!$A$2:$V$1300,13,FALSE),0)</f>
        <v>0</v>
      </c>
      <c r="K884" s="353">
        <f>+IFERROR(VLOOKUP($A884,Data_Loss!$A$2:$V$1300,14,FALSE),0)</f>
        <v>590608</v>
      </c>
      <c r="L884" s="353">
        <f>+IFERROR(VLOOKUP($A884,Data_Loss!$A$2:$V$1300,15,FALSE),0)</f>
        <v>268872</v>
      </c>
      <c r="M884" s="353">
        <f>+IFERROR(VLOOKUP($A884,Data_Loss!$A$2:$V$1300,16,FALSE),0)</f>
        <v>342882</v>
      </c>
      <c r="N884" s="353">
        <f>+IFERROR(VLOOKUP($A884,Data_Loss!$A$2:$V$1300,17,FALSE),0)</f>
        <v>1000</v>
      </c>
      <c r="O884" s="353">
        <f>+IFERROR(VLOOKUP($A884,Data_Loss!$A$2:$V$1300,18,FALSE),0)</f>
        <v>0</v>
      </c>
      <c r="P884" s="353">
        <f>+IFERROR(VLOOKUP($A884,Data_Loss!$A$2:$V$1300,19,FALSE),0)</f>
        <v>1321274</v>
      </c>
      <c r="Q884" s="353">
        <f>+IFERROR(VLOOKUP($A884,Data_Loss!$A$2:$V$1300,20,FALSE),0)</f>
        <v>337979</v>
      </c>
      <c r="R884" s="353">
        <f>+IFERROR(VLOOKUP($A884,Data_Loss!$A$2:$V$1300,21,FALSE),0)</f>
        <v>405250</v>
      </c>
      <c r="S884" s="353">
        <f>+IFERROR(VLOOKUP($A884,Data_Loss!$A$2:$V$1300,22,FALSE),0)</f>
        <v>61172</v>
      </c>
      <c r="T884" s="191">
        <f>+$I884*'10k &amp; MO'!C$7+$J884*'10k &amp; MO'!C$13+$K884*'10k &amp; MO'!C$19+$L884*'10k &amp; MO'!C$25+$M884*'10k &amp; MO'!C$31</f>
        <v>1805958.4565999999</v>
      </c>
      <c r="U884" s="349">
        <f>+$I884*'10k &amp; MO'!D$7+$J884*'10k &amp; MO'!D$13+$K884*'10k &amp; MO'!D$19+$L884*'10k &amp; MO'!D$25+$M884*'10k &amp; MO'!D$31</f>
        <v>106791.1476</v>
      </c>
      <c r="V884" s="349">
        <f>+$I884*'10k &amp; MO'!E$7+$J884*'10k &amp; MO'!E$13+$K884*'10k &amp; MO'!E$19+$L884*'10k &amp; MO'!E$25+$M884*'10k &amp; MO'!E$31</f>
        <v>1932103.0763999999</v>
      </c>
      <c r="W884" s="349">
        <f>+$I884*'10k &amp; MO'!F$7+$J884*'10k &amp; MO'!F$13+$K884*'10k &amp; MO'!F$19+$L884*'10k &amp; MO'!F$25+$M884*'10k &amp; MO'!F$31</f>
        <v>442774.93500000006</v>
      </c>
      <c r="X884" s="349">
        <f>+$I884*'10k &amp; MO'!G$7+$J884*'10k &amp; MO'!G$13+$K884*'10k &amp; MO'!G$19+$L884*'10k &amp; MO'!G$25+$M884*'10k &amp; MO'!G$31</f>
        <v>288199.15599999996</v>
      </c>
      <c r="Y884" s="349">
        <f>+$N884*'10k &amp; MO'!H$7+$O884*'10k &amp; MO'!H$13+$P884*'10k &amp; MO'!H$19+$Q884*'10k &amp; MO'!H$25+$R884*'10k &amp; MO'!H$31</f>
        <v>8482.9387999999999</v>
      </c>
      <c r="Z884" s="349">
        <f>+$N884*'10k &amp; MO'!I$7+$O884*'10k &amp; MO'!I$13+$P884*'10k &amp; MO'!I$19+$Q884*'10k &amp; MO'!I$25+$R884*'10k &amp; MO'!I$31</f>
        <v>311950.71759999997</v>
      </c>
      <c r="AA884" s="349">
        <f>+$N884*'10k &amp; MO'!J$7+$O884*'10k &amp; MO'!J$13+$P884*'10k &amp; MO'!J$19+$Q884*'10k &amp; MO'!J$25+$R884*'10k &amp; MO'!J$31</f>
        <v>4207758.4281000001</v>
      </c>
      <c r="AB884" s="349">
        <f>+$N884*'10k &amp; MO'!K$7+$O884*'10k &amp; MO'!K$13+$P884*'10k &amp; MO'!K$19+$Q884*'10k &amp; MO'!K$25+$R884*'10k &amp; MO'!K$31</f>
        <v>752746.77150000003</v>
      </c>
      <c r="AC884" s="349">
        <f>+$N884*'10k &amp; MO'!L$7+$O884*'10k &amp; MO'!L$13+$P884*'10k &amp; MO'!L$19+$Q884*'10k &amp; MO'!L$25+$R884*'10k &amp; MO'!L$31</f>
        <v>462887.76240000001</v>
      </c>
      <c r="AD884" s="350">
        <f>+S884*'10k &amp; MO'!O$7</f>
        <v>81114.072</v>
      </c>
      <c r="AF884" s="192" t="str">
        <f t="shared" si="117"/>
        <v>8112018</v>
      </c>
      <c r="AG884" s="192">
        <f>+IFERROR(VLOOKUP($AF884,'Limited Loss'!$F$5:$P$124,AG$3,FALSE),0)</f>
        <v>559040</v>
      </c>
      <c r="AH884" s="193">
        <f>+IFERROR(VLOOKUP($AF884,'Limited Loss'!$F$5:$P$124,AH$3,FALSE),0)</f>
        <v>10433</v>
      </c>
      <c r="AI884" s="193">
        <f>+IFERROR(VLOOKUP($AF884,'Limited Loss'!$F$5:$P$124,AI$3,FALSE),0)</f>
        <v>142760</v>
      </c>
      <c r="AJ884" s="193">
        <f>+IFERROR(VLOOKUP($AF884,'Limited Loss'!$F$5:$P$124,AJ$3,FALSE),0)</f>
        <v>7114</v>
      </c>
      <c r="AK884" s="100">
        <f>+IFERROR(VLOOKUP($AF884,'Limited Loss'!$F$5:$P$124,AK$3,FALSE),0)</f>
        <v>3333</v>
      </c>
      <c r="AL884" s="193">
        <f>+IFERROR(VLOOKUP($AF884,'Limited Loss'!$F$5:$P$124,AL$3,FALSE),0)</f>
        <v>2476</v>
      </c>
      <c r="AM884" s="193">
        <f>+IFERROR(VLOOKUP($AF884,'Limited Loss'!$F$5:$P$124,AM$3,FALSE),0)</f>
        <v>91716</v>
      </c>
      <c r="AN884" s="193">
        <f>+IFERROR(VLOOKUP($AF884,'Limited Loss'!$F$5:$P$124,AN$3,FALSE),0)</f>
        <v>1158645</v>
      </c>
      <c r="AO884" s="193">
        <f>+IFERROR(VLOOKUP($AF884,'Limited Loss'!$F$5:$P$124,AO$3,FALSE),0)</f>
        <v>72072</v>
      </c>
      <c r="AP884" s="100">
        <f>+IFERROR(VLOOKUP($AF884,'Limited Loss'!$F$5:$P$124,AP$3,FALSE),0)</f>
        <v>22894</v>
      </c>
      <c r="AQ884" s="353"/>
      <c r="AR884" s="331">
        <f t="shared" si="118"/>
        <v>811</v>
      </c>
      <c r="AS884" s="332">
        <f t="shared" si="118"/>
        <v>2018</v>
      </c>
      <c r="AT884" s="349">
        <f t="shared" si="124"/>
        <v>1246918.4565999999</v>
      </c>
      <c r="AU884" s="349">
        <f t="shared" si="123"/>
        <v>96358.147599999997</v>
      </c>
      <c r="AV884" s="349">
        <f t="shared" si="123"/>
        <v>1789343.0763999999</v>
      </c>
      <c r="AW884" s="349">
        <f t="shared" si="123"/>
        <v>435660.93500000006</v>
      </c>
      <c r="AX884" s="350">
        <f t="shared" si="123"/>
        <v>284866.15599999996</v>
      </c>
      <c r="AY884" s="349">
        <f t="shared" si="123"/>
        <v>6006.9387999999999</v>
      </c>
      <c r="AZ884" s="349">
        <f t="shared" si="123"/>
        <v>220234.71759999997</v>
      </c>
      <c r="BA884" s="349">
        <f t="shared" si="123"/>
        <v>3049113.4281000001</v>
      </c>
      <c r="BB884" s="349">
        <f t="shared" si="116"/>
        <v>680674.77150000003</v>
      </c>
      <c r="BC884" s="349">
        <f t="shared" si="116"/>
        <v>439993.76240000001</v>
      </c>
      <c r="BD884" s="350">
        <f t="shared" si="116"/>
        <v>81114.072</v>
      </c>
      <c r="BE884" s="349">
        <f t="shared" si="120"/>
        <v>6407974.7651000004</v>
      </c>
      <c r="BF884" s="375">
        <f t="shared" si="121"/>
        <v>1841195.6249000002</v>
      </c>
      <c r="BG884" s="334">
        <f t="shared" si="122"/>
        <v>81114.072</v>
      </c>
    </row>
    <row r="885" spans="1:59" x14ac:dyDescent="0.2">
      <c r="A885" s="326" t="str">
        <f t="shared" si="119"/>
        <v>8122014</v>
      </c>
      <c r="B885" s="331">
        <v>812</v>
      </c>
      <c r="C885" s="327">
        <v>2014</v>
      </c>
      <c r="D885" s="353">
        <f>+IFERROR(VLOOKUP($A885,Data_Loss!$A$2:$V$1180,6,FALSE),0)</f>
        <v>0</v>
      </c>
      <c r="E885" s="353">
        <f>+IFERROR(VLOOKUP($A885,Data_Loss!$A$2:$V$1180,7,FALSE),0)</f>
        <v>0</v>
      </c>
      <c r="F885" s="353">
        <f>+IFERROR(VLOOKUP($A885,Data_Loss!$A$2:$V$1180,8,FALSE),0)</f>
        <v>0</v>
      </c>
      <c r="G885" s="353">
        <f>+IFERROR(VLOOKUP($A885,Data_Loss!$A$2:$V$1180,9,FALSE),0)</f>
        <v>0</v>
      </c>
      <c r="H885" s="353">
        <f>+IFERROR(VLOOKUP($A885,Data_Loss!$A$2:$V$1180,10,FALSE),0)</f>
        <v>0</v>
      </c>
      <c r="I885" s="353">
        <f>+IFERROR(VLOOKUP($A885,Data_Loss!$A$2:$V$1300,12,FALSE),0)</f>
        <v>0</v>
      </c>
      <c r="J885" s="353">
        <f>+IFERROR(VLOOKUP($A885,Data_Loss!$A$2:$V$1300,13,FALSE),0)</f>
        <v>0</v>
      </c>
      <c r="K885" s="353">
        <f>+IFERROR(VLOOKUP($A885,Data_Loss!$A$2:$V$1300,14,FALSE),0)</f>
        <v>0</v>
      </c>
      <c r="L885" s="353">
        <f>+IFERROR(VLOOKUP($A885,Data_Loss!$A$2:$V$1300,15,FALSE),0)</f>
        <v>0</v>
      </c>
      <c r="M885" s="353">
        <f>+IFERROR(VLOOKUP($A885,Data_Loss!$A$2:$V$1300,16,FALSE),0)</f>
        <v>0</v>
      </c>
      <c r="N885" s="353">
        <f>+IFERROR(VLOOKUP($A885,Data_Loss!$A$2:$V$1300,17,FALSE),0)</f>
        <v>0</v>
      </c>
      <c r="O885" s="353">
        <f>+IFERROR(VLOOKUP($A885,Data_Loss!$A$2:$V$1300,18,FALSE),0)</f>
        <v>0</v>
      </c>
      <c r="P885" s="353">
        <f>+IFERROR(VLOOKUP($A885,Data_Loss!$A$2:$V$1300,19,FALSE),0)</f>
        <v>0</v>
      </c>
      <c r="Q885" s="353">
        <f>+IFERROR(VLOOKUP($A885,Data_Loss!$A$2:$V$1300,20,FALSE),0)</f>
        <v>0</v>
      </c>
      <c r="R885" s="353">
        <f>+IFERROR(VLOOKUP($A885,Data_Loss!$A$2:$V$1300,21,FALSE),0)</f>
        <v>0</v>
      </c>
      <c r="S885" s="353">
        <f>+IFERROR(VLOOKUP($A885,Data_Loss!$A$2:$V$1300,22,FALSE),0)</f>
        <v>0</v>
      </c>
      <c r="T885" s="191">
        <f>+$I885*'10k &amp; MO'!C$3+$J885*'10k &amp; MO'!C$9+$K885*'10k &amp; MO'!C$15+$L885*'10k &amp; MO'!C$21+$M885*'10k &amp; MO'!C$27</f>
        <v>0</v>
      </c>
      <c r="U885" s="349">
        <f>+$I885*'10k &amp; MO'!D$3+$J885*'10k &amp; MO'!D$9+$K885*'10k &amp; MO'!D$15+$L885*'10k &amp; MO'!D$21+$M885*'10k &amp; MO'!D$27</f>
        <v>0</v>
      </c>
      <c r="V885" s="349">
        <f>+$I885*'10k &amp; MO'!E$3+$J885*'10k &amp; MO'!E$9+$K885*'10k &amp; MO'!E$15+$L885*'10k &amp; MO'!E$21+$M885*'10k &amp; MO'!E$27</f>
        <v>0</v>
      </c>
      <c r="W885" s="349">
        <f>+$I885*'10k &amp; MO'!F$3+$J885*'10k &amp; MO'!F$9+$K885*'10k &amp; MO'!F$15+$L885*'10k &amp; MO'!F$21+$M885*'10k &amp; MO'!F$27</f>
        <v>0</v>
      </c>
      <c r="X885" s="349">
        <f>+$I885*'10k &amp; MO'!G$3+$J885*'10k &amp; MO'!G$9+$K885*'10k &amp; MO'!G$15+$L885*'10k &amp; MO'!G$21+$M885*'10k &amp; MO'!G$27</f>
        <v>0</v>
      </c>
      <c r="Y885" s="349">
        <f>+$N885*'10k &amp; MO'!H$3+$O885*'10k &amp; MO'!H$9+$P885*'10k &amp; MO'!H$15+$Q885*'10k &amp; MO'!H$21+$R885*'10k &amp; MO'!H$27</f>
        <v>0</v>
      </c>
      <c r="Z885" s="349">
        <f>+$N885*'10k &amp; MO'!I$3+$O885*'10k &amp; MO'!I$9+$P885*'10k &amp; MO'!I$15+$Q885*'10k &amp; MO'!I$21+$R885*'10k &amp; MO'!I$27</f>
        <v>0</v>
      </c>
      <c r="AA885" s="349">
        <f>+$N885*'10k &amp; MO'!J$3+$O885*'10k &amp; MO'!J$9+$P885*'10k &amp; MO'!J$15+$Q885*'10k &amp; MO'!J$21+$R885*'10k &amp; MO'!J$27</f>
        <v>0</v>
      </c>
      <c r="AB885" s="349">
        <f>+$N885*'10k &amp; MO'!K$3+$O885*'10k &amp; MO'!K$9+$P885*'10k &amp; MO'!K$15+$Q885*'10k &amp; MO'!K$21+$R885*'10k &amp; MO'!K$27</f>
        <v>0</v>
      </c>
      <c r="AC885" s="349">
        <f>+$N885*'10k &amp; MO'!L$3+$O885*'10k &amp; MO'!L$9+$P885*'10k &amp; MO'!L$15+$Q885*'10k &amp; MO'!L$21+$R885*'10k &amp; MO'!L$27</f>
        <v>0</v>
      </c>
      <c r="AD885" s="350">
        <f>+S885*'10k &amp; MO'!O$3</f>
        <v>0</v>
      </c>
      <c r="AF885" s="192" t="str">
        <f t="shared" si="117"/>
        <v>8122014</v>
      </c>
      <c r="AG885" s="192">
        <f>+IFERROR(VLOOKUP($AF885,'Limited Loss'!$F$5:$P$124,AG$3,FALSE),0)</f>
        <v>0</v>
      </c>
      <c r="AH885" s="193">
        <f>+IFERROR(VLOOKUP($AF885,'Limited Loss'!$F$5:$P$124,AH$3,FALSE),0)</f>
        <v>0</v>
      </c>
      <c r="AI885" s="193">
        <f>+IFERROR(VLOOKUP($AF885,'Limited Loss'!$F$5:$P$124,AI$3,FALSE),0)</f>
        <v>0</v>
      </c>
      <c r="AJ885" s="193">
        <f>+IFERROR(VLOOKUP($AF885,'Limited Loss'!$F$5:$P$124,AJ$3,FALSE),0)</f>
        <v>0</v>
      </c>
      <c r="AK885" s="100">
        <f>+IFERROR(VLOOKUP($AF885,'Limited Loss'!$F$5:$P$124,AK$3,FALSE),0)</f>
        <v>0</v>
      </c>
      <c r="AL885" s="193">
        <f>+IFERROR(VLOOKUP($AF885,'Limited Loss'!$F$5:$P$124,AL$3,FALSE),0)</f>
        <v>0</v>
      </c>
      <c r="AM885" s="193">
        <f>+IFERROR(VLOOKUP($AF885,'Limited Loss'!$F$5:$P$124,AM$3,FALSE),0)</f>
        <v>0</v>
      </c>
      <c r="AN885" s="193">
        <f>+IFERROR(VLOOKUP($AF885,'Limited Loss'!$F$5:$P$124,AN$3,FALSE),0)</f>
        <v>0</v>
      </c>
      <c r="AO885" s="193">
        <f>+IFERROR(VLOOKUP($AF885,'Limited Loss'!$F$5:$P$124,AO$3,FALSE),0)</f>
        <v>0</v>
      </c>
      <c r="AP885" s="100">
        <f>+IFERROR(VLOOKUP($AF885,'Limited Loss'!$F$5:$P$124,AP$3,FALSE),0)</f>
        <v>0</v>
      </c>
      <c r="AQ885" s="353"/>
      <c r="AR885" s="331">
        <f t="shared" si="118"/>
        <v>812</v>
      </c>
      <c r="AS885" s="332">
        <f t="shared" si="118"/>
        <v>2014</v>
      </c>
      <c r="AT885" s="349">
        <f t="shared" si="124"/>
        <v>0</v>
      </c>
      <c r="AU885" s="349">
        <f t="shared" si="123"/>
        <v>0</v>
      </c>
      <c r="AV885" s="349">
        <f t="shared" si="123"/>
        <v>0</v>
      </c>
      <c r="AW885" s="349">
        <f t="shared" si="123"/>
        <v>0</v>
      </c>
      <c r="AX885" s="350">
        <f t="shared" si="123"/>
        <v>0</v>
      </c>
      <c r="AY885" s="349">
        <f t="shared" si="123"/>
        <v>0</v>
      </c>
      <c r="AZ885" s="349">
        <f t="shared" si="123"/>
        <v>0</v>
      </c>
      <c r="BA885" s="349">
        <f t="shared" si="123"/>
        <v>0</v>
      </c>
      <c r="BB885" s="349">
        <f t="shared" si="116"/>
        <v>0</v>
      </c>
      <c r="BC885" s="349">
        <f t="shared" si="116"/>
        <v>0</v>
      </c>
      <c r="BD885" s="350">
        <f t="shared" si="116"/>
        <v>0</v>
      </c>
      <c r="BE885" s="349">
        <f t="shared" si="120"/>
        <v>0</v>
      </c>
      <c r="BF885" s="375">
        <f t="shared" si="121"/>
        <v>0</v>
      </c>
      <c r="BG885" s="334">
        <f t="shared" si="122"/>
        <v>0</v>
      </c>
    </row>
    <row r="886" spans="1:59" x14ac:dyDescent="0.2">
      <c r="A886" s="326" t="str">
        <f t="shared" si="119"/>
        <v>8122015</v>
      </c>
      <c r="B886" s="331">
        <v>812</v>
      </c>
      <c r="C886" s="327">
        <v>2015</v>
      </c>
      <c r="D886" s="353">
        <f>+IFERROR(VLOOKUP($A886,Data_Loss!$A$2:$V$1180,6,FALSE),0)</f>
        <v>0</v>
      </c>
      <c r="E886" s="353">
        <f>+IFERROR(VLOOKUP($A886,Data_Loss!$A$2:$V$1180,7,FALSE),0)</f>
        <v>0</v>
      </c>
      <c r="F886" s="353">
        <f>+IFERROR(VLOOKUP($A886,Data_Loss!$A$2:$V$1180,8,FALSE),0)</f>
        <v>1</v>
      </c>
      <c r="G886" s="353">
        <f>+IFERROR(VLOOKUP($A886,Data_Loss!$A$2:$V$1180,9,FALSE),0)</f>
        <v>1</v>
      </c>
      <c r="H886" s="353">
        <f>+IFERROR(VLOOKUP($A886,Data_Loss!$A$2:$V$1180,10,FALSE),0)</f>
        <v>1</v>
      </c>
      <c r="I886" s="353">
        <f>+IFERROR(VLOOKUP($A886,Data_Loss!$A$2:$V$1300,12,FALSE),0)</f>
        <v>0</v>
      </c>
      <c r="J886" s="353">
        <f>+IFERROR(VLOOKUP($A886,Data_Loss!$A$2:$V$1300,13,FALSE),0)</f>
        <v>0</v>
      </c>
      <c r="K886" s="353">
        <f>+IFERROR(VLOOKUP($A886,Data_Loss!$A$2:$V$1300,14,FALSE),0)</f>
        <v>177480</v>
      </c>
      <c r="L886" s="353">
        <f>+IFERROR(VLOOKUP($A886,Data_Loss!$A$2:$V$1300,15,FALSE),0)</f>
        <v>22000</v>
      </c>
      <c r="M886" s="353">
        <f>+IFERROR(VLOOKUP($A886,Data_Loss!$A$2:$V$1300,16,FALSE),0)</f>
        <v>8738</v>
      </c>
      <c r="N886" s="353">
        <f>+IFERROR(VLOOKUP($A886,Data_Loss!$A$2:$V$1300,17,FALSE),0)</f>
        <v>0</v>
      </c>
      <c r="O886" s="353">
        <f>+IFERROR(VLOOKUP($A886,Data_Loss!$A$2:$V$1300,18,FALSE),0)</f>
        <v>0</v>
      </c>
      <c r="P886" s="353">
        <f>+IFERROR(VLOOKUP($A886,Data_Loss!$A$2:$V$1300,19,FALSE),0)</f>
        <v>12426</v>
      </c>
      <c r="Q886" s="353">
        <f>+IFERROR(VLOOKUP($A886,Data_Loss!$A$2:$V$1300,20,FALSE),0)</f>
        <v>0</v>
      </c>
      <c r="R886" s="353">
        <f>+IFERROR(VLOOKUP($A886,Data_Loss!$A$2:$V$1300,21,FALSE),0)</f>
        <v>20976</v>
      </c>
      <c r="S886" s="353">
        <f>+IFERROR(VLOOKUP($A886,Data_Loss!$A$2:$V$1300,22,FALSE),0)</f>
        <v>0</v>
      </c>
      <c r="T886" s="191">
        <f>+$I886*'10k &amp; MO'!C$4+$J886*'10k &amp; MO'!C$10+$K886*'10k &amp; MO'!C$16+$L886*'10k &amp; MO'!C$22+$M886*'10k &amp; MO'!C$28</f>
        <v>0</v>
      </c>
      <c r="U886" s="349">
        <f>+$I886*'10k &amp; MO'!D$4+$J886*'10k &amp; MO'!D$10+$K886*'10k &amp; MO'!D$16+$L886*'10k &amp; MO'!D$22+$M886*'10k &amp; MO'!D$28</f>
        <v>0</v>
      </c>
      <c r="V886" s="349">
        <f>+$I886*'10k &amp; MO'!E$4+$J886*'10k &amp; MO'!E$10+$K886*'10k &amp; MO'!E$16+$L886*'10k &amp; MO'!E$22+$M886*'10k &amp; MO'!E$28</f>
        <v>315006.23</v>
      </c>
      <c r="W886" s="349">
        <f>+$I886*'10k &amp; MO'!F$4+$J886*'10k &amp; MO'!F$10+$K886*'10k &amp; MO'!F$16+$L886*'10k &amp; MO'!F$22+$M886*'10k &amp; MO'!F$28</f>
        <v>25942.692199999998</v>
      </c>
      <c r="X886" s="349">
        <f>+$I886*'10k &amp; MO'!G$4+$J886*'10k &amp; MO'!G$10+$K886*'10k &amp; MO'!G$16+$L886*'10k &amp; MO'!G$22+$M886*'10k &amp; MO'!G$28</f>
        <v>11110.893599999999</v>
      </c>
      <c r="Y886" s="349">
        <f>+$N886*'10k &amp; MO'!H$4+$O886*'10k &amp; MO'!H$10+$P886*'10k &amp; MO'!H$16+$Q886*'10k &amp; MO'!H$22+$R886*'10k &amp; MO'!H$28</f>
        <v>0</v>
      </c>
      <c r="Z886" s="349">
        <f>+$N886*'10k &amp; MO'!I$4+$O886*'10k &amp; MO'!I$10+$P886*'10k &amp; MO'!I$16+$Q886*'10k &amp; MO'!I$22+$R886*'10k &amp; MO'!I$28</f>
        <v>0</v>
      </c>
      <c r="AA886" s="349">
        <f>+$N886*'10k &amp; MO'!J$4+$O886*'10k &amp; MO'!J$10+$P886*'10k &amp; MO'!J$16+$Q886*'10k &amp; MO'!J$22+$R886*'10k &amp; MO'!J$28</f>
        <v>35168.110800000002</v>
      </c>
      <c r="AB886" s="349">
        <f>+$N886*'10k &amp; MO'!K$4+$O886*'10k &amp; MO'!K$10+$P886*'10k &amp; MO'!K$16+$Q886*'10k &amp; MO'!K$22+$R886*'10k &amp; MO'!K$28</f>
        <v>1167.93</v>
      </c>
      <c r="AC886" s="349">
        <f>+$N886*'10k &amp; MO'!L$4+$O886*'10k &amp; MO'!L$10+$P886*'10k &amp; MO'!L$16+$Q886*'10k &amp; MO'!L$22+$R886*'10k &amp; MO'!L$28</f>
        <v>30842.312400000003</v>
      </c>
      <c r="AD886" s="350">
        <f>+S886*'10k &amp; MO'!O$4</f>
        <v>0</v>
      </c>
      <c r="AF886" s="192" t="str">
        <f t="shared" si="117"/>
        <v>8122015</v>
      </c>
      <c r="AG886" s="192">
        <f>+IFERROR(VLOOKUP($AF886,'Limited Loss'!$F$5:$P$124,AG$3,FALSE),0)</f>
        <v>0</v>
      </c>
      <c r="AH886" s="193">
        <f>+IFERROR(VLOOKUP($AF886,'Limited Loss'!$F$5:$P$124,AH$3,FALSE),0)</f>
        <v>0</v>
      </c>
      <c r="AI886" s="193">
        <f>+IFERROR(VLOOKUP($AF886,'Limited Loss'!$F$5:$P$124,AI$3,FALSE),0)</f>
        <v>0</v>
      </c>
      <c r="AJ886" s="193">
        <f>+IFERROR(VLOOKUP($AF886,'Limited Loss'!$F$5:$P$124,AJ$3,FALSE),0)</f>
        <v>0</v>
      </c>
      <c r="AK886" s="100">
        <f>+IFERROR(VLOOKUP($AF886,'Limited Loss'!$F$5:$P$124,AK$3,FALSE),0)</f>
        <v>0</v>
      </c>
      <c r="AL886" s="193">
        <f>+IFERROR(VLOOKUP($AF886,'Limited Loss'!$F$5:$P$124,AL$3,FALSE),0)</f>
        <v>0</v>
      </c>
      <c r="AM886" s="193">
        <f>+IFERROR(VLOOKUP($AF886,'Limited Loss'!$F$5:$P$124,AM$3,FALSE),0)</f>
        <v>0</v>
      </c>
      <c r="AN886" s="193">
        <f>+IFERROR(VLOOKUP($AF886,'Limited Loss'!$F$5:$P$124,AN$3,FALSE),0)</f>
        <v>0</v>
      </c>
      <c r="AO886" s="193">
        <f>+IFERROR(VLOOKUP($AF886,'Limited Loss'!$F$5:$P$124,AO$3,FALSE),0)</f>
        <v>0</v>
      </c>
      <c r="AP886" s="100">
        <f>+IFERROR(VLOOKUP($AF886,'Limited Loss'!$F$5:$P$124,AP$3,FALSE),0)</f>
        <v>0</v>
      </c>
      <c r="AQ886" s="353"/>
      <c r="AR886" s="331">
        <f t="shared" si="118"/>
        <v>812</v>
      </c>
      <c r="AS886" s="332">
        <f t="shared" si="118"/>
        <v>2015</v>
      </c>
      <c r="AT886" s="349">
        <f t="shared" si="124"/>
        <v>0</v>
      </c>
      <c r="AU886" s="349">
        <f t="shared" si="123"/>
        <v>0</v>
      </c>
      <c r="AV886" s="349">
        <f t="shared" si="123"/>
        <v>315006.23</v>
      </c>
      <c r="AW886" s="349">
        <f t="shared" si="123"/>
        <v>25942.692199999998</v>
      </c>
      <c r="AX886" s="350">
        <f t="shared" si="123"/>
        <v>11110.893599999999</v>
      </c>
      <c r="AY886" s="349">
        <f t="shared" si="123"/>
        <v>0</v>
      </c>
      <c r="AZ886" s="349">
        <f t="shared" si="123"/>
        <v>0</v>
      </c>
      <c r="BA886" s="349">
        <f t="shared" si="123"/>
        <v>35168.110800000002</v>
      </c>
      <c r="BB886" s="349">
        <f t="shared" si="116"/>
        <v>1167.93</v>
      </c>
      <c r="BC886" s="349">
        <f t="shared" si="116"/>
        <v>30842.312400000003</v>
      </c>
      <c r="BD886" s="350">
        <f t="shared" si="116"/>
        <v>0</v>
      </c>
      <c r="BE886" s="349">
        <f t="shared" si="120"/>
        <v>350174.34080000001</v>
      </c>
      <c r="BF886" s="375">
        <f t="shared" si="121"/>
        <v>69063.828200000004</v>
      </c>
      <c r="BG886" s="334">
        <f t="shared" si="122"/>
        <v>0</v>
      </c>
    </row>
    <row r="887" spans="1:59" x14ac:dyDescent="0.2">
      <c r="A887" s="326" t="str">
        <f t="shared" si="119"/>
        <v>8122016</v>
      </c>
      <c r="B887" s="331">
        <v>812</v>
      </c>
      <c r="C887" s="327">
        <v>2016</v>
      </c>
      <c r="D887" s="353">
        <f>+IFERROR(VLOOKUP($A887,Data_Loss!$A$2:$V$1180,6,FALSE),0)</f>
        <v>0</v>
      </c>
      <c r="E887" s="353">
        <f>+IFERROR(VLOOKUP($A887,Data_Loss!$A$2:$V$1180,7,FALSE),0)</f>
        <v>0</v>
      </c>
      <c r="F887" s="353">
        <f>+IFERROR(VLOOKUP($A887,Data_Loss!$A$2:$V$1180,8,FALSE),0)</f>
        <v>0</v>
      </c>
      <c r="G887" s="353">
        <f>+IFERROR(VLOOKUP($A887,Data_Loss!$A$2:$V$1180,9,FALSE),0)</f>
        <v>0</v>
      </c>
      <c r="H887" s="353">
        <f>+IFERROR(VLOOKUP($A887,Data_Loss!$A$2:$V$1180,10,FALSE),0)</f>
        <v>0</v>
      </c>
      <c r="I887" s="353">
        <f>+IFERROR(VLOOKUP($A887,Data_Loss!$A$2:$V$1300,12,FALSE),0)</f>
        <v>0</v>
      </c>
      <c r="J887" s="353">
        <f>+IFERROR(VLOOKUP($A887,Data_Loss!$A$2:$V$1300,13,FALSE),0)</f>
        <v>0</v>
      </c>
      <c r="K887" s="353">
        <f>+IFERROR(VLOOKUP($A887,Data_Loss!$A$2:$V$1300,14,FALSE),0)</f>
        <v>0</v>
      </c>
      <c r="L887" s="353">
        <f>+IFERROR(VLOOKUP($A887,Data_Loss!$A$2:$V$1300,15,FALSE),0)</f>
        <v>0</v>
      </c>
      <c r="M887" s="353">
        <f>+IFERROR(VLOOKUP($A887,Data_Loss!$A$2:$V$1300,16,FALSE),0)</f>
        <v>0</v>
      </c>
      <c r="N887" s="353">
        <f>+IFERROR(VLOOKUP($A887,Data_Loss!$A$2:$V$1300,17,FALSE),0)</f>
        <v>0</v>
      </c>
      <c r="O887" s="353">
        <f>+IFERROR(VLOOKUP($A887,Data_Loss!$A$2:$V$1300,18,FALSE),0)</f>
        <v>0</v>
      </c>
      <c r="P887" s="353">
        <f>+IFERROR(VLOOKUP($A887,Data_Loss!$A$2:$V$1300,19,FALSE),0)</f>
        <v>0</v>
      </c>
      <c r="Q887" s="353">
        <f>+IFERROR(VLOOKUP($A887,Data_Loss!$A$2:$V$1300,20,FALSE),0)</f>
        <v>0</v>
      </c>
      <c r="R887" s="353">
        <f>+IFERROR(VLOOKUP($A887,Data_Loss!$A$2:$V$1300,21,FALSE),0)</f>
        <v>0</v>
      </c>
      <c r="S887" s="353">
        <f>+IFERROR(VLOOKUP($A887,Data_Loss!$A$2:$V$1300,22,FALSE),0)</f>
        <v>0</v>
      </c>
      <c r="T887" s="191">
        <f>+$I887*'10k &amp; MO'!C$5+$J887*'10k &amp; MO'!C$11+$K887*'10k &amp; MO'!C$17+$L887*'10k &amp; MO'!C$23+$M887*'10k &amp; MO'!C$29</f>
        <v>0</v>
      </c>
      <c r="U887" s="349">
        <f>+$I887*'10k &amp; MO'!D$5+$J887*'10k &amp; MO'!D$11+$K887*'10k &amp; MO'!D$17+$L887*'10k &amp; MO'!D$23+$M887*'10k &amp; MO'!D$29</f>
        <v>0</v>
      </c>
      <c r="V887" s="349">
        <f>+$I887*'10k &amp; MO'!E$5+$J887*'10k &amp; MO'!E$11+$K887*'10k &amp; MO'!E$17+$L887*'10k &amp; MO'!E$23+$M887*'10k &amp; MO'!E$29</f>
        <v>0</v>
      </c>
      <c r="W887" s="349">
        <f>+$I887*'10k &amp; MO'!F$5+$J887*'10k &amp; MO'!F$11+$K887*'10k &amp; MO'!F$17+$L887*'10k &amp; MO'!F$23+$M887*'10k &amp; MO'!F$29</f>
        <v>0</v>
      </c>
      <c r="X887" s="349">
        <f>+$I887*'10k &amp; MO'!G$5+$J887*'10k &amp; MO'!G$11+$K887*'10k &amp; MO'!G$17+$L887*'10k &amp; MO'!G$23+$M887*'10k &amp; MO'!G$29</f>
        <v>0</v>
      </c>
      <c r="Y887" s="349">
        <f>+$N887*'10k &amp; MO'!H$5+$O887*'10k &amp; MO'!H$11+$P887*'10k &amp; MO'!H$17+$Q887*'10k &amp; MO'!H$23+$R887*'10k &amp; MO'!H$29</f>
        <v>0</v>
      </c>
      <c r="Z887" s="349">
        <f>+$N887*'10k &amp; MO'!I$5+$O887*'10k &amp; MO'!I$11+$P887*'10k &amp; MO'!I$17+$Q887*'10k &amp; MO'!I$23+$R887*'10k &amp; MO'!I$29</f>
        <v>0</v>
      </c>
      <c r="AA887" s="349">
        <f>+$N887*'10k &amp; MO'!J$5+$O887*'10k &amp; MO'!J$11+$P887*'10k &amp; MO'!J$17+$Q887*'10k &amp; MO'!J$23+$R887*'10k &amp; MO'!J$29</f>
        <v>0</v>
      </c>
      <c r="AB887" s="349">
        <f>+$N887*'10k &amp; MO'!K$5+$O887*'10k &amp; MO'!K$11+$P887*'10k &amp; MO'!K$17+$Q887*'10k &amp; MO'!K$23+$R887*'10k &amp; MO'!K$29</f>
        <v>0</v>
      </c>
      <c r="AC887" s="349">
        <f>+$N887*'10k &amp; MO'!L$5+$O887*'10k &amp; MO'!L$11+$P887*'10k &amp; MO'!L$17+$Q887*'10k &amp; MO'!L$23+$R887*'10k &amp; MO'!L$29</f>
        <v>0</v>
      </c>
      <c r="AD887" s="350">
        <f>+S887*'10k &amp; MO'!O$5</f>
        <v>0</v>
      </c>
      <c r="AF887" s="192" t="str">
        <f t="shared" si="117"/>
        <v>8122016</v>
      </c>
      <c r="AG887" s="192">
        <f>+IFERROR(VLOOKUP($AF887,'Limited Loss'!$F$5:$P$124,AG$3,FALSE),0)</f>
        <v>0</v>
      </c>
      <c r="AH887" s="193">
        <f>+IFERROR(VLOOKUP($AF887,'Limited Loss'!$F$5:$P$124,AH$3,FALSE),0)</f>
        <v>0</v>
      </c>
      <c r="AI887" s="193">
        <f>+IFERROR(VLOOKUP($AF887,'Limited Loss'!$F$5:$P$124,AI$3,FALSE),0)</f>
        <v>0</v>
      </c>
      <c r="AJ887" s="193">
        <f>+IFERROR(VLOOKUP($AF887,'Limited Loss'!$F$5:$P$124,AJ$3,FALSE),0)</f>
        <v>0</v>
      </c>
      <c r="AK887" s="100">
        <f>+IFERROR(VLOOKUP($AF887,'Limited Loss'!$F$5:$P$124,AK$3,FALSE),0)</f>
        <v>0</v>
      </c>
      <c r="AL887" s="193">
        <f>+IFERROR(VLOOKUP($AF887,'Limited Loss'!$F$5:$P$124,AL$3,FALSE),0)</f>
        <v>0</v>
      </c>
      <c r="AM887" s="193">
        <f>+IFERROR(VLOOKUP($AF887,'Limited Loss'!$F$5:$P$124,AM$3,FALSE),0)</f>
        <v>0</v>
      </c>
      <c r="AN887" s="193">
        <f>+IFERROR(VLOOKUP($AF887,'Limited Loss'!$F$5:$P$124,AN$3,FALSE),0)</f>
        <v>0</v>
      </c>
      <c r="AO887" s="193">
        <f>+IFERROR(VLOOKUP($AF887,'Limited Loss'!$F$5:$P$124,AO$3,FALSE),0)</f>
        <v>0</v>
      </c>
      <c r="AP887" s="100">
        <f>+IFERROR(VLOOKUP($AF887,'Limited Loss'!$F$5:$P$124,AP$3,FALSE),0)</f>
        <v>0</v>
      </c>
      <c r="AQ887" s="353"/>
      <c r="AR887" s="331">
        <f t="shared" si="118"/>
        <v>812</v>
      </c>
      <c r="AS887" s="332">
        <f t="shared" si="118"/>
        <v>2016</v>
      </c>
      <c r="AT887" s="349">
        <f t="shared" si="124"/>
        <v>0</v>
      </c>
      <c r="AU887" s="349">
        <f t="shared" si="123"/>
        <v>0</v>
      </c>
      <c r="AV887" s="349">
        <f t="shared" si="123"/>
        <v>0</v>
      </c>
      <c r="AW887" s="349">
        <f t="shared" si="123"/>
        <v>0</v>
      </c>
      <c r="AX887" s="350">
        <f t="shared" si="123"/>
        <v>0</v>
      </c>
      <c r="AY887" s="349">
        <f t="shared" si="123"/>
        <v>0</v>
      </c>
      <c r="AZ887" s="349">
        <f t="shared" si="123"/>
        <v>0</v>
      </c>
      <c r="BA887" s="349">
        <f t="shared" si="123"/>
        <v>0</v>
      </c>
      <c r="BB887" s="349">
        <f t="shared" si="116"/>
        <v>0</v>
      </c>
      <c r="BC887" s="349">
        <f t="shared" si="116"/>
        <v>0</v>
      </c>
      <c r="BD887" s="350">
        <f t="shared" si="116"/>
        <v>0</v>
      </c>
      <c r="BE887" s="349">
        <f t="shared" si="120"/>
        <v>0</v>
      </c>
      <c r="BF887" s="375">
        <f t="shared" si="121"/>
        <v>0</v>
      </c>
      <c r="BG887" s="334">
        <f t="shared" si="122"/>
        <v>0</v>
      </c>
    </row>
    <row r="888" spans="1:59" x14ac:dyDescent="0.2">
      <c r="A888" s="326" t="str">
        <f t="shared" si="119"/>
        <v>8122017</v>
      </c>
      <c r="B888" s="331">
        <v>812</v>
      </c>
      <c r="C888" s="327">
        <v>2017</v>
      </c>
      <c r="D888" s="353">
        <f>+IFERROR(VLOOKUP($A888,Data_Loss!$A$2:$V$1180,6,FALSE),0)</f>
        <v>0</v>
      </c>
      <c r="E888" s="353">
        <f>+IFERROR(VLOOKUP($A888,Data_Loss!$A$2:$V$1180,7,FALSE),0)</f>
        <v>0</v>
      </c>
      <c r="F888" s="353">
        <f>+IFERROR(VLOOKUP($A888,Data_Loss!$A$2:$V$1180,8,FALSE),0)</f>
        <v>0</v>
      </c>
      <c r="G888" s="353">
        <f>+IFERROR(VLOOKUP($A888,Data_Loss!$A$2:$V$1180,9,FALSE),0)</f>
        <v>0</v>
      </c>
      <c r="H888" s="353">
        <f>+IFERROR(VLOOKUP($A888,Data_Loss!$A$2:$V$1180,10,FALSE),0)</f>
        <v>0</v>
      </c>
      <c r="I888" s="353">
        <f>+IFERROR(VLOOKUP($A888,Data_Loss!$A$2:$V$1300,12,FALSE),0)</f>
        <v>0</v>
      </c>
      <c r="J888" s="353">
        <f>+IFERROR(VLOOKUP($A888,Data_Loss!$A$2:$V$1300,13,FALSE),0)</f>
        <v>0</v>
      </c>
      <c r="K888" s="353">
        <f>+IFERROR(VLOOKUP($A888,Data_Loss!$A$2:$V$1300,14,FALSE),0)</f>
        <v>0</v>
      </c>
      <c r="L888" s="353">
        <f>+IFERROR(VLOOKUP($A888,Data_Loss!$A$2:$V$1300,15,FALSE),0)</f>
        <v>0</v>
      </c>
      <c r="M888" s="353">
        <f>+IFERROR(VLOOKUP($A888,Data_Loss!$A$2:$V$1300,16,FALSE),0)</f>
        <v>0</v>
      </c>
      <c r="N888" s="353">
        <f>+IFERROR(VLOOKUP($A888,Data_Loss!$A$2:$V$1300,17,FALSE),0)</f>
        <v>0</v>
      </c>
      <c r="O888" s="353">
        <f>+IFERROR(VLOOKUP($A888,Data_Loss!$A$2:$V$1300,18,FALSE),0)</f>
        <v>0</v>
      </c>
      <c r="P888" s="353">
        <f>+IFERROR(VLOOKUP($A888,Data_Loss!$A$2:$V$1300,19,FALSE),0)</f>
        <v>0</v>
      </c>
      <c r="Q888" s="353">
        <f>+IFERROR(VLOOKUP($A888,Data_Loss!$A$2:$V$1300,20,FALSE),0)</f>
        <v>0</v>
      </c>
      <c r="R888" s="353">
        <f>+IFERROR(VLOOKUP($A888,Data_Loss!$A$2:$V$1300,21,FALSE),0)</f>
        <v>0</v>
      </c>
      <c r="S888" s="353">
        <f>+IFERROR(VLOOKUP($A888,Data_Loss!$A$2:$V$1300,22,FALSE),0)</f>
        <v>0</v>
      </c>
      <c r="T888" s="191">
        <f>+$I888*'10k &amp; MO'!C$6+$J888*'10k &amp; MO'!C$12+$K888*'10k &amp; MO'!C$18+$L888*'10k &amp; MO'!C$24+$M888*'10k &amp; MO'!C$30</f>
        <v>0</v>
      </c>
      <c r="U888" s="349">
        <f>+$I888*'10k &amp; MO'!D$6+$J888*'10k &amp; MO'!D$12+$K888*'10k &amp; MO'!D$18+$L888*'10k &amp; MO'!D$24+$M888*'10k &amp; MO'!D$30</f>
        <v>0</v>
      </c>
      <c r="V888" s="349">
        <f>+$I888*'10k &amp; MO'!E$6+$J888*'10k &amp; MO'!E$12+$K888*'10k &amp; MO'!E$18+$L888*'10k &amp; MO'!E$24+$M888*'10k &amp; MO'!E$30</f>
        <v>0</v>
      </c>
      <c r="W888" s="349">
        <f>+$I888*'10k &amp; MO'!F$6+$J888*'10k &amp; MO'!F$12+$K888*'10k &amp; MO'!F$18+$L888*'10k &amp; MO'!F$24+$M888*'10k &amp; MO'!F$30</f>
        <v>0</v>
      </c>
      <c r="X888" s="349">
        <f>+$I888*'10k &amp; MO'!G$6+$J888*'10k &amp; MO'!G$12+$K888*'10k &amp; MO'!G$18+$L888*'10k &amp; MO'!G$24+$M888*'10k &amp; MO'!G$30</f>
        <v>0</v>
      </c>
      <c r="Y888" s="349">
        <f>+$N888*'10k &amp; MO'!H$6+$O888*'10k &amp; MO'!H$12+$P888*'10k &amp; MO'!H$18+$Q888*'10k &amp; MO'!H$24+$R888*'10k &amp; MO'!H$30</f>
        <v>0</v>
      </c>
      <c r="Z888" s="349">
        <f>+$N888*'10k &amp; MO'!I$6+$O888*'10k &amp; MO'!I$12+$P888*'10k &amp; MO'!I$18+$Q888*'10k &amp; MO'!I$24+$R888*'10k &amp; MO'!I$30</f>
        <v>0</v>
      </c>
      <c r="AA888" s="349">
        <f>+$N888*'10k &amp; MO'!J$6+$O888*'10k &amp; MO'!J$12+$P888*'10k &amp; MO'!J$18+$Q888*'10k &amp; MO'!J$24+$R888*'10k &amp; MO'!J$30</f>
        <v>0</v>
      </c>
      <c r="AB888" s="349">
        <f>+$N888*'10k &amp; MO'!K$6+$O888*'10k &amp; MO'!K$12+$P888*'10k &amp; MO'!K$18+$Q888*'10k &amp; MO'!K$24+$R888*'10k &amp; MO'!K$30</f>
        <v>0</v>
      </c>
      <c r="AC888" s="349">
        <f>+$N888*'10k &amp; MO'!L$6+$O888*'10k &amp; MO'!L$12+$P888*'10k &amp; MO'!L$18+$Q888*'10k &amp; MO'!L$24+$R888*'10k &amp; MO'!L$30</f>
        <v>0</v>
      </c>
      <c r="AD888" s="350">
        <f>+S888*'10k &amp; MO'!O$6</f>
        <v>0</v>
      </c>
      <c r="AF888" s="192" t="str">
        <f t="shared" si="117"/>
        <v>8122017</v>
      </c>
      <c r="AG888" s="192">
        <f>+IFERROR(VLOOKUP($AF888,'Limited Loss'!$F$5:$P$124,AG$3,FALSE),0)</f>
        <v>0</v>
      </c>
      <c r="AH888" s="193">
        <f>+IFERROR(VLOOKUP($AF888,'Limited Loss'!$F$5:$P$124,AH$3,FALSE),0)</f>
        <v>0</v>
      </c>
      <c r="AI888" s="193">
        <f>+IFERROR(VLOOKUP($AF888,'Limited Loss'!$F$5:$P$124,AI$3,FALSE),0)</f>
        <v>0</v>
      </c>
      <c r="AJ888" s="193">
        <f>+IFERROR(VLOOKUP($AF888,'Limited Loss'!$F$5:$P$124,AJ$3,FALSE),0)</f>
        <v>0</v>
      </c>
      <c r="AK888" s="100">
        <f>+IFERROR(VLOOKUP($AF888,'Limited Loss'!$F$5:$P$124,AK$3,FALSE),0)</f>
        <v>0</v>
      </c>
      <c r="AL888" s="193">
        <f>+IFERROR(VLOOKUP($AF888,'Limited Loss'!$F$5:$P$124,AL$3,FALSE),0)</f>
        <v>0</v>
      </c>
      <c r="AM888" s="193">
        <f>+IFERROR(VLOOKUP($AF888,'Limited Loss'!$F$5:$P$124,AM$3,FALSE),0)</f>
        <v>0</v>
      </c>
      <c r="AN888" s="193">
        <f>+IFERROR(VLOOKUP($AF888,'Limited Loss'!$F$5:$P$124,AN$3,FALSE),0)</f>
        <v>0</v>
      </c>
      <c r="AO888" s="193">
        <f>+IFERROR(VLOOKUP($AF888,'Limited Loss'!$F$5:$P$124,AO$3,FALSE),0)</f>
        <v>0</v>
      </c>
      <c r="AP888" s="100">
        <f>+IFERROR(VLOOKUP($AF888,'Limited Loss'!$F$5:$P$124,AP$3,FALSE),0)</f>
        <v>0</v>
      </c>
      <c r="AQ888" s="353"/>
      <c r="AR888" s="331">
        <f t="shared" si="118"/>
        <v>812</v>
      </c>
      <c r="AS888" s="332">
        <f t="shared" si="118"/>
        <v>2017</v>
      </c>
      <c r="AT888" s="349">
        <f t="shared" si="124"/>
        <v>0</v>
      </c>
      <c r="AU888" s="349">
        <f t="shared" si="123"/>
        <v>0</v>
      </c>
      <c r="AV888" s="349">
        <f t="shared" si="123"/>
        <v>0</v>
      </c>
      <c r="AW888" s="349">
        <f t="shared" si="123"/>
        <v>0</v>
      </c>
      <c r="AX888" s="350">
        <f t="shared" si="123"/>
        <v>0</v>
      </c>
      <c r="AY888" s="349">
        <f t="shared" si="123"/>
        <v>0</v>
      </c>
      <c r="AZ888" s="349">
        <f t="shared" si="123"/>
        <v>0</v>
      </c>
      <c r="BA888" s="349">
        <f t="shared" si="123"/>
        <v>0</v>
      </c>
      <c r="BB888" s="349">
        <f t="shared" si="116"/>
        <v>0</v>
      </c>
      <c r="BC888" s="349">
        <f t="shared" si="116"/>
        <v>0</v>
      </c>
      <c r="BD888" s="350">
        <f t="shared" si="116"/>
        <v>0</v>
      </c>
      <c r="BE888" s="349">
        <f t="shared" si="120"/>
        <v>0</v>
      </c>
      <c r="BF888" s="375">
        <f t="shared" si="121"/>
        <v>0</v>
      </c>
      <c r="BG888" s="334">
        <f t="shared" si="122"/>
        <v>0</v>
      </c>
    </row>
    <row r="889" spans="1:59" x14ac:dyDescent="0.2">
      <c r="A889" s="326" t="str">
        <f t="shared" si="119"/>
        <v>8122018</v>
      </c>
      <c r="B889" s="331">
        <v>812</v>
      </c>
      <c r="C889" s="327">
        <v>2018</v>
      </c>
      <c r="D889" s="353">
        <f>+IFERROR(VLOOKUP($A889,Data_Loss!$A$2:$V$1180,6,FALSE),0)</f>
        <v>0</v>
      </c>
      <c r="E889" s="353">
        <f>+IFERROR(VLOOKUP($A889,Data_Loss!$A$2:$V$1180,7,FALSE),0)</f>
        <v>0</v>
      </c>
      <c r="F889" s="353">
        <f>+IFERROR(VLOOKUP($A889,Data_Loss!$A$2:$V$1180,8,FALSE),0)</f>
        <v>0</v>
      </c>
      <c r="G889" s="353">
        <f>+IFERROR(VLOOKUP($A889,Data_Loss!$A$2:$V$1180,9,FALSE),0)</f>
        <v>2</v>
      </c>
      <c r="H889" s="353">
        <f>+IFERROR(VLOOKUP($A889,Data_Loss!$A$2:$V$1180,10,FALSE),0)</f>
        <v>2</v>
      </c>
      <c r="I889" s="353">
        <f>+IFERROR(VLOOKUP($A889,Data_Loss!$A$2:$V$1300,12,FALSE),0)</f>
        <v>0</v>
      </c>
      <c r="J889" s="353">
        <f>+IFERROR(VLOOKUP($A889,Data_Loss!$A$2:$V$1300,13,FALSE),0)</f>
        <v>0</v>
      </c>
      <c r="K889" s="353">
        <f>+IFERROR(VLOOKUP($A889,Data_Loss!$A$2:$V$1300,14,FALSE),0)</f>
        <v>0</v>
      </c>
      <c r="L889" s="353">
        <f>+IFERROR(VLOOKUP($A889,Data_Loss!$A$2:$V$1300,15,FALSE),0)</f>
        <v>102755</v>
      </c>
      <c r="M889" s="353">
        <f>+IFERROR(VLOOKUP($A889,Data_Loss!$A$2:$V$1300,16,FALSE),0)</f>
        <v>43964</v>
      </c>
      <c r="N889" s="353">
        <f>+IFERROR(VLOOKUP($A889,Data_Loss!$A$2:$V$1300,17,FALSE),0)</f>
        <v>0</v>
      </c>
      <c r="O889" s="353">
        <f>+IFERROR(VLOOKUP($A889,Data_Loss!$A$2:$V$1300,18,FALSE),0)</f>
        <v>0</v>
      </c>
      <c r="P889" s="353">
        <f>+IFERROR(VLOOKUP($A889,Data_Loss!$A$2:$V$1300,19,FALSE),0)</f>
        <v>0</v>
      </c>
      <c r="Q889" s="353">
        <f>+IFERROR(VLOOKUP($A889,Data_Loss!$A$2:$V$1300,20,FALSE),0)</f>
        <v>131069</v>
      </c>
      <c r="R889" s="353">
        <f>+IFERROR(VLOOKUP($A889,Data_Loss!$A$2:$V$1300,21,FALSE),0)</f>
        <v>19680</v>
      </c>
      <c r="S889" s="353">
        <f>+IFERROR(VLOOKUP($A889,Data_Loss!$A$2:$V$1300,22,FALSE),0)</f>
        <v>545</v>
      </c>
      <c r="T889" s="191">
        <f>+$I889*'10k &amp; MO'!C$7+$J889*'10k &amp; MO'!C$13+$K889*'10k &amp; MO'!C$19+$L889*'10k &amp; MO'!C$25+$M889*'10k &amp; MO'!C$31</f>
        <v>96.720800000000011</v>
      </c>
      <c r="U889" s="349">
        <f>+$I889*'10k &amp; MO'!D$7+$J889*'10k &amp; MO'!D$13+$K889*'10k &amp; MO'!D$19+$L889*'10k &amp; MO'!D$25+$M889*'10k &amp; MO'!D$31</f>
        <v>6163.1988000000001</v>
      </c>
      <c r="V889" s="349">
        <f>+$I889*'10k &amp; MO'!E$7+$J889*'10k &amp; MO'!E$13+$K889*'10k &amp; MO'!E$19+$L889*'10k &amp; MO'!E$25+$M889*'10k &amp; MO'!E$31</f>
        <v>223417.86199999999</v>
      </c>
      <c r="W889" s="349">
        <f>+$I889*'10k &amp; MO'!F$7+$J889*'10k &amp; MO'!F$13+$K889*'10k &amp; MO'!F$19+$L889*'10k &amp; MO'!F$25+$M889*'10k &amp; MO'!F$31</f>
        <v>103574.66039999999</v>
      </c>
      <c r="X889" s="349">
        <f>+$I889*'10k &amp; MO'!G$7+$J889*'10k &amp; MO'!G$13+$K889*'10k &amp; MO'!G$19+$L889*'10k &amp; MO'!G$25+$M889*'10k &amp; MO'!G$31</f>
        <v>40999.7497</v>
      </c>
      <c r="Y889" s="349">
        <f>+$N889*'10k &amp; MO'!H$7+$O889*'10k &amp; MO'!H$13+$P889*'10k &amp; MO'!H$19+$Q889*'10k &amp; MO'!H$25+$R889*'10k &amp; MO'!H$31</f>
        <v>57.071999999999996</v>
      </c>
      <c r="Z889" s="349">
        <f>+$N889*'10k &amp; MO'!I$7+$O889*'10k &amp; MO'!I$13+$P889*'10k &amp; MO'!I$19+$Q889*'10k &amp; MO'!I$25+$R889*'10k &amp; MO'!I$31</f>
        <v>5668.7116000000005</v>
      </c>
      <c r="AA889" s="349">
        <f>+$N889*'10k &amp; MO'!J$7+$O889*'10k &amp; MO'!J$13+$P889*'10k &amp; MO'!J$19+$Q889*'10k &amp; MO'!J$25+$R889*'10k &amp; MO'!J$31</f>
        <v>206752.50030000001</v>
      </c>
      <c r="AB889" s="349">
        <f>+$N889*'10k &amp; MO'!K$7+$O889*'10k &amp; MO'!K$13+$P889*'10k &amp; MO'!K$19+$Q889*'10k &amp; MO'!K$25+$R889*'10k &amp; MO'!K$31</f>
        <v>138048.50650000002</v>
      </c>
      <c r="AC889" s="349">
        <f>+$N889*'10k &amp; MO'!L$7+$O889*'10k &amp; MO'!L$13+$P889*'10k &amp; MO'!L$19+$Q889*'10k &amp; MO'!L$25+$R889*'10k &amp; MO'!L$31</f>
        <v>38558.664000000004</v>
      </c>
      <c r="AD889" s="350">
        <f>+S889*'10k &amp; MO'!O$7</f>
        <v>722.67000000000007</v>
      </c>
      <c r="AF889" s="192" t="str">
        <f t="shared" si="117"/>
        <v>8122018</v>
      </c>
      <c r="AG889" s="192">
        <f>+IFERROR(VLOOKUP($AF889,'Limited Loss'!$F$5:$P$124,AG$3,FALSE),0)</f>
        <v>0</v>
      </c>
      <c r="AH889" s="193">
        <f>+IFERROR(VLOOKUP($AF889,'Limited Loss'!$F$5:$P$124,AH$3,FALSE),0)</f>
        <v>0</v>
      </c>
      <c r="AI889" s="193">
        <f>+IFERROR(VLOOKUP($AF889,'Limited Loss'!$F$5:$P$124,AI$3,FALSE),0)</f>
        <v>0</v>
      </c>
      <c r="AJ889" s="193">
        <f>+IFERROR(VLOOKUP($AF889,'Limited Loss'!$F$5:$P$124,AJ$3,FALSE),0)</f>
        <v>0</v>
      </c>
      <c r="AK889" s="100">
        <f>+IFERROR(VLOOKUP($AF889,'Limited Loss'!$F$5:$P$124,AK$3,FALSE),0)</f>
        <v>0</v>
      </c>
      <c r="AL889" s="193">
        <f>+IFERROR(VLOOKUP($AF889,'Limited Loss'!$F$5:$P$124,AL$3,FALSE),0)</f>
        <v>0</v>
      </c>
      <c r="AM889" s="193">
        <f>+IFERROR(VLOOKUP($AF889,'Limited Loss'!$F$5:$P$124,AM$3,FALSE),0)</f>
        <v>0</v>
      </c>
      <c r="AN889" s="193">
        <f>+IFERROR(VLOOKUP($AF889,'Limited Loss'!$F$5:$P$124,AN$3,FALSE),0)</f>
        <v>0</v>
      </c>
      <c r="AO889" s="193">
        <f>+IFERROR(VLOOKUP($AF889,'Limited Loss'!$F$5:$P$124,AO$3,FALSE),0)</f>
        <v>0</v>
      </c>
      <c r="AP889" s="100">
        <f>+IFERROR(VLOOKUP($AF889,'Limited Loss'!$F$5:$P$124,AP$3,FALSE),0)</f>
        <v>0</v>
      </c>
      <c r="AQ889" s="353"/>
      <c r="AR889" s="331">
        <f t="shared" si="118"/>
        <v>812</v>
      </c>
      <c r="AS889" s="332">
        <f t="shared" si="118"/>
        <v>2018</v>
      </c>
      <c r="AT889" s="349">
        <f t="shared" si="124"/>
        <v>96.720800000000011</v>
      </c>
      <c r="AU889" s="349">
        <f t="shared" si="123"/>
        <v>6163.1988000000001</v>
      </c>
      <c r="AV889" s="349">
        <f t="shared" si="123"/>
        <v>223417.86199999999</v>
      </c>
      <c r="AW889" s="349">
        <f t="shared" si="123"/>
        <v>103574.66039999999</v>
      </c>
      <c r="AX889" s="350">
        <f t="shared" si="123"/>
        <v>40999.7497</v>
      </c>
      <c r="AY889" s="349">
        <f t="shared" si="123"/>
        <v>57.071999999999996</v>
      </c>
      <c r="AZ889" s="349">
        <f t="shared" si="123"/>
        <v>5668.7116000000005</v>
      </c>
      <c r="BA889" s="349">
        <f t="shared" si="123"/>
        <v>206752.50030000001</v>
      </c>
      <c r="BB889" s="349">
        <f t="shared" si="116"/>
        <v>138048.50650000002</v>
      </c>
      <c r="BC889" s="349">
        <f t="shared" si="116"/>
        <v>38558.664000000004</v>
      </c>
      <c r="BD889" s="350">
        <f t="shared" si="116"/>
        <v>722.67000000000007</v>
      </c>
      <c r="BE889" s="349">
        <f t="shared" si="120"/>
        <v>442156.06550000003</v>
      </c>
      <c r="BF889" s="375">
        <f t="shared" si="121"/>
        <v>321181.58059999999</v>
      </c>
      <c r="BG889" s="334">
        <f t="shared" si="122"/>
        <v>722.67000000000007</v>
      </c>
    </row>
    <row r="890" spans="1:59" x14ac:dyDescent="0.2">
      <c r="A890" s="326" t="str">
        <f t="shared" si="119"/>
        <v>8132014</v>
      </c>
      <c r="B890" s="331">
        <v>813</v>
      </c>
      <c r="C890" s="327">
        <v>2014</v>
      </c>
      <c r="D890" s="353">
        <f>+IFERROR(VLOOKUP($A890,Data_Loss!$A$2:$V$1180,6,FALSE),0)</f>
        <v>0</v>
      </c>
      <c r="E890" s="353">
        <f>+IFERROR(VLOOKUP($A890,Data_Loss!$A$2:$V$1180,7,FALSE),0)</f>
        <v>0</v>
      </c>
      <c r="F890" s="353">
        <f>+IFERROR(VLOOKUP($A890,Data_Loss!$A$2:$V$1180,8,FALSE),0)</f>
        <v>0</v>
      </c>
      <c r="G890" s="353">
        <f>+IFERROR(VLOOKUP($A890,Data_Loss!$A$2:$V$1180,9,FALSE),0)</f>
        <v>7</v>
      </c>
      <c r="H890" s="353">
        <f>+IFERROR(VLOOKUP($A890,Data_Loss!$A$2:$V$1180,10,FALSE),0)</f>
        <v>11</v>
      </c>
      <c r="I890" s="353">
        <f>+IFERROR(VLOOKUP($A890,Data_Loss!$A$2:$V$1300,12,FALSE),0)</f>
        <v>0</v>
      </c>
      <c r="J890" s="353">
        <f>+IFERROR(VLOOKUP($A890,Data_Loss!$A$2:$V$1300,13,FALSE),0)</f>
        <v>0</v>
      </c>
      <c r="K890" s="353">
        <f>+IFERROR(VLOOKUP($A890,Data_Loss!$A$2:$V$1300,14,FALSE),0)</f>
        <v>0</v>
      </c>
      <c r="L890" s="353">
        <f>+IFERROR(VLOOKUP($A890,Data_Loss!$A$2:$V$1300,15,FALSE),0)</f>
        <v>152479</v>
      </c>
      <c r="M890" s="353">
        <f>+IFERROR(VLOOKUP($A890,Data_Loss!$A$2:$V$1300,16,FALSE),0)</f>
        <v>95878</v>
      </c>
      <c r="N890" s="353">
        <f>+IFERROR(VLOOKUP($A890,Data_Loss!$A$2:$V$1300,17,FALSE),0)</f>
        <v>0</v>
      </c>
      <c r="O890" s="353">
        <f>+IFERROR(VLOOKUP($A890,Data_Loss!$A$2:$V$1300,18,FALSE),0)</f>
        <v>0</v>
      </c>
      <c r="P890" s="353">
        <f>+IFERROR(VLOOKUP($A890,Data_Loss!$A$2:$V$1300,19,FALSE),0)</f>
        <v>0</v>
      </c>
      <c r="Q890" s="353">
        <f>+IFERROR(VLOOKUP($A890,Data_Loss!$A$2:$V$1300,20,FALSE),0)</f>
        <v>93590</v>
      </c>
      <c r="R890" s="353">
        <f>+IFERROR(VLOOKUP($A890,Data_Loss!$A$2:$V$1300,21,FALSE),0)</f>
        <v>122147</v>
      </c>
      <c r="S890" s="353">
        <f>+IFERROR(VLOOKUP($A890,Data_Loss!$A$2:$V$1300,22,FALSE),0)</f>
        <v>45513</v>
      </c>
      <c r="T890" s="191">
        <f>+$I890*'10k &amp; MO'!C$3+$J890*'10k &amp; MO'!C$9+$K890*'10k &amp; MO'!C$15+$L890*'10k &amp; MO'!C$21+$M890*'10k &amp; MO'!C$27</f>
        <v>0</v>
      </c>
      <c r="U890" s="349">
        <f>+$I890*'10k &amp; MO'!D$3+$J890*'10k &amp; MO'!D$9+$K890*'10k &amp; MO'!D$15+$L890*'10k &amp; MO'!D$21+$M890*'10k &amp; MO'!D$27</f>
        <v>0</v>
      </c>
      <c r="V890" s="349">
        <f>+$I890*'10k &amp; MO'!E$3+$J890*'10k &amp; MO'!E$9+$K890*'10k &amp; MO'!E$15+$L890*'10k &amp; MO'!E$21+$M890*'10k &amp; MO'!E$27</f>
        <v>0</v>
      </c>
      <c r="W890" s="349">
        <f>+$I890*'10k &amp; MO'!F$3+$J890*'10k &amp; MO'!F$9+$K890*'10k &amp; MO'!F$15+$L890*'10k &amp; MO'!F$21+$M890*'10k &amp; MO'!F$27</f>
        <v>187396.69100000002</v>
      </c>
      <c r="X890" s="349">
        <f>+$I890*'10k &amp; MO'!G$3+$J890*'10k &amp; MO'!G$9+$K890*'10k &amp; MO'!G$15+$L890*'10k &amp; MO'!G$21+$M890*'10k &amp; MO'!G$27</f>
        <v>108533.89599999999</v>
      </c>
      <c r="Y890" s="349">
        <f>+$N890*'10k &amp; MO'!H$3+$O890*'10k &amp; MO'!H$9+$P890*'10k &amp; MO'!H$15+$Q890*'10k &amp; MO'!H$21+$R890*'10k &amp; MO'!H$27</f>
        <v>0</v>
      </c>
      <c r="Z890" s="349">
        <f>+$N890*'10k &amp; MO'!I$3+$O890*'10k &amp; MO'!I$9+$P890*'10k &amp; MO'!I$15+$Q890*'10k &amp; MO'!I$21+$R890*'10k &amp; MO'!I$27</f>
        <v>0</v>
      </c>
      <c r="AA890" s="349">
        <f>+$N890*'10k &amp; MO'!J$3+$O890*'10k &amp; MO'!J$9+$P890*'10k &amp; MO'!J$15+$Q890*'10k &amp; MO'!J$21+$R890*'10k &amp; MO'!J$27</f>
        <v>0</v>
      </c>
      <c r="AB890" s="349">
        <f>+$N890*'10k &amp; MO'!K$3+$O890*'10k &amp; MO'!K$9+$P890*'10k &amp; MO'!K$15+$Q890*'10k &amp; MO'!K$21+$R890*'10k &amp; MO'!K$27</f>
        <v>131119.59</v>
      </c>
      <c r="AC890" s="349">
        <f>+$N890*'10k &amp; MO'!L$3+$O890*'10k &amp; MO'!L$9+$P890*'10k &amp; MO'!L$15+$Q890*'10k &amp; MO'!L$21+$R890*'10k &amp; MO'!L$27</f>
        <v>188350.674</v>
      </c>
      <c r="AD890" s="350">
        <f>+S890*'10k &amp; MO'!O$3</f>
        <v>48744.422999999995</v>
      </c>
      <c r="AF890" s="192" t="str">
        <f t="shared" si="117"/>
        <v>8132014</v>
      </c>
      <c r="AG890" s="192">
        <f>+IFERROR(VLOOKUP($AF890,'Limited Loss'!$F$5:$P$124,AG$3,FALSE),0)</f>
        <v>0</v>
      </c>
      <c r="AH890" s="193">
        <f>+IFERROR(VLOOKUP($AF890,'Limited Loss'!$F$5:$P$124,AH$3,FALSE),0)</f>
        <v>0</v>
      </c>
      <c r="AI890" s="193">
        <f>+IFERROR(VLOOKUP($AF890,'Limited Loss'!$F$5:$P$124,AI$3,FALSE),0)</f>
        <v>0</v>
      </c>
      <c r="AJ890" s="193">
        <f>+IFERROR(VLOOKUP($AF890,'Limited Loss'!$F$5:$P$124,AJ$3,FALSE),0)</f>
        <v>0</v>
      </c>
      <c r="AK890" s="100">
        <f>+IFERROR(VLOOKUP($AF890,'Limited Loss'!$F$5:$P$124,AK$3,FALSE),0)</f>
        <v>0</v>
      </c>
      <c r="AL890" s="193">
        <f>+IFERROR(VLOOKUP($AF890,'Limited Loss'!$F$5:$P$124,AL$3,FALSE),0)</f>
        <v>0</v>
      </c>
      <c r="AM890" s="193">
        <f>+IFERROR(VLOOKUP($AF890,'Limited Loss'!$F$5:$P$124,AM$3,FALSE),0)</f>
        <v>0</v>
      </c>
      <c r="AN890" s="193">
        <f>+IFERROR(VLOOKUP($AF890,'Limited Loss'!$F$5:$P$124,AN$3,FALSE),0)</f>
        <v>0</v>
      </c>
      <c r="AO890" s="193">
        <f>+IFERROR(VLOOKUP($AF890,'Limited Loss'!$F$5:$P$124,AO$3,FALSE),0)</f>
        <v>0</v>
      </c>
      <c r="AP890" s="100">
        <f>+IFERROR(VLOOKUP($AF890,'Limited Loss'!$F$5:$P$124,AP$3,FALSE),0)</f>
        <v>0</v>
      </c>
      <c r="AQ890" s="353"/>
      <c r="AR890" s="331">
        <f t="shared" si="118"/>
        <v>813</v>
      </c>
      <c r="AS890" s="332">
        <f t="shared" si="118"/>
        <v>2014</v>
      </c>
      <c r="AT890" s="349">
        <f t="shared" si="124"/>
        <v>0</v>
      </c>
      <c r="AU890" s="349">
        <f t="shared" si="123"/>
        <v>0</v>
      </c>
      <c r="AV890" s="349">
        <f t="shared" si="123"/>
        <v>0</v>
      </c>
      <c r="AW890" s="349">
        <f t="shared" si="123"/>
        <v>187396.69100000002</v>
      </c>
      <c r="AX890" s="350">
        <f t="shared" si="123"/>
        <v>108533.89599999999</v>
      </c>
      <c r="AY890" s="349">
        <f t="shared" si="123"/>
        <v>0</v>
      </c>
      <c r="AZ890" s="349">
        <f t="shared" si="123"/>
        <v>0</v>
      </c>
      <c r="BA890" s="349">
        <f t="shared" si="123"/>
        <v>0</v>
      </c>
      <c r="BB890" s="349">
        <f t="shared" si="123"/>
        <v>131119.59</v>
      </c>
      <c r="BC890" s="349">
        <f t="shared" si="123"/>
        <v>188350.674</v>
      </c>
      <c r="BD890" s="350">
        <f t="shared" si="123"/>
        <v>48744.422999999995</v>
      </c>
      <c r="BE890" s="349">
        <f t="shared" si="120"/>
        <v>0</v>
      </c>
      <c r="BF890" s="375">
        <f t="shared" si="121"/>
        <v>615400.85100000002</v>
      </c>
      <c r="BG890" s="334">
        <f t="shared" si="122"/>
        <v>48744.422999999995</v>
      </c>
    </row>
    <row r="891" spans="1:59" x14ac:dyDescent="0.2">
      <c r="A891" s="326" t="str">
        <f t="shared" si="119"/>
        <v>8132015</v>
      </c>
      <c r="B891" s="331">
        <v>813</v>
      </c>
      <c r="C891" s="327">
        <v>2015</v>
      </c>
      <c r="D891" s="353">
        <f>+IFERROR(VLOOKUP($A891,Data_Loss!$A$2:$V$1180,6,FALSE),0)</f>
        <v>0</v>
      </c>
      <c r="E891" s="353">
        <f>+IFERROR(VLOOKUP($A891,Data_Loss!$A$2:$V$1180,7,FALSE),0)</f>
        <v>0</v>
      </c>
      <c r="F891" s="353">
        <f>+IFERROR(VLOOKUP($A891,Data_Loss!$A$2:$V$1180,8,FALSE),0)</f>
        <v>2</v>
      </c>
      <c r="G891" s="353">
        <f>+IFERROR(VLOOKUP($A891,Data_Loss!$A$2:$V$1180,9,FALSE),0)</f>
        <v>6</v>
      </c>
      <c r="H891" s="353">
        <f>+IFERROR(VLOOKUP($A891,Data_Loss!$A$2:$V$1180,10,FALSE),0)</f>
        <v>6</v>
      </c>
      <c r="I891" s="353">
        <f>+IFERROR(VLOOKUP($A891,Data_Loss!$A$2:$V$1300,12,FALSE),0)</f>
        <v>0</v>
      </c>
      <c r="J891" s="353">
        <f>+IFERROR(VLOOKUP($A891,Data_Loss!$A$2:$V$1300,13,FALSE),0)</f>
        <v>0</v>
      </c>
      <c r="K891" s="353">
        <f>+IFERROR(VLOOKUP($A891,Data_Loss!$A$2:$V$1300,14,FALSE),0)</f>
        <v>656348</v>
      </c>
      <c r="L891" s="353">
        <f>+IFERROR(VLOOKUP($A891,Data_Loss!$A$2:$V$1300,15,FALSE),0)</f>
        <v>168678</v>
      </c>
      <c r="M891" s="353">
        <f>+IFERROR(VLOOKUP($A891,Data_Loss!$A$2:$V$1300,16,FALSE),0)</f>
        <v>68770</v>
      </c>
      <c r="N891" s="353">
        <f>+IFERROR(VLOOKUP($A891,Data_Loss!$A$2:$V$1300,17,FALSE),0)</f>
        <v>0</v>
      </c>
      <c r="O891" s="353">
        <f>+IFERROR(VLOOKUP($A891,Data_Loss!$A$2:$V$1300,18,FALSE),0)</f>
        <v>0</v>
      </c>
      <c r="P891" s="353">
        <f>+IFERROR(VLOOKUP($A891,Data_Loss!$A$2:$V$1300,19,FALSE),0)</f>
        <v>353125</v>
      </c>
      <c r="Q891" s="353">
        <f>+IFERROR(VLOOKUP($A891,Data_Loss!$A$2:$V$1300,20,FALSE),0)</f>
        <v>121216</v>
      </c>
      <c r="R891" s="353">
        <f>+IFERROR(VLOOKUP($A891,Data_Loss!$A$2:$V$1300,21,FALSE),0)</f>
        <v>121056</v>
      </c>
      <c r="S891" s="353">
        <f>+IFERROR(VLOOKUP($A891,Data_Loss!$A$2:$V$1300,22,FALSE),0)</f>
        <v>24663</v>
      </c>
      <c r="T891" s="191">
        <f>+$I891*'10k &amp; MO'!C$4+$J891*'10k &amp; MO'!C$10+$K891*'10k &amp; MO'!C$16+$L891*'10k &amp; MO'!C$22+$M891*'10k &amp; MO'!C$28</f>
        <v>0</v>
      </c>
      <c r="U891" s="349">
        <f>+$I891*'10k &amp; MO'!D$4+$J891*'10k &amp; MO'!D$10+$K891*'10k &amp; MO'!D$16+$L891*'10k &amp; MO'!D$22+$M891*'10k &amp; MO'!D$28</f>
        <v>0</v>
      </c>
      <c r="V891" s="349">
        <f>+$I891*'10k &amp; MO'!E$4+$J891*'10k &amp; MO'!E$10+$K891*'10k &amp; MO'!E$16+$L891*'10k &amp; MO'!E$22+$M891*'10k &amp; MO'!E$28</f>
        <v>1179009.017</v>
      </c>
      <c r="W891" s="349">
        <f>+$I891*'10k &amp; MO'!F$4+$J891*'10k &amp; MO'!F$10+$K891*'10k &amp; MO'!F$16+$L891*'10k &amp; MO'!F$22+$M891*'10k &amp; MO'!F$28</f>
        <v>192534.1648</v>
      </c>
      <c r="X891" s="349">
        <f>+$I891*'10k &amp; MO'!G$4+$J891*'10k &amp; MO'!G$10+$K891*'10k &amp; MO'!G$16+$L891*'10k &amp; MO'!G$22+$M891*'10k &amp; MO'!G$28</f>
        <v>83927.967000000004</v>
      </c>
      <c r="Y891" s="349">
        <f>+$N891*'10k &amp; MO'!H$4+$O891*'10k &amp; MO'!H$10+$P891*'10k &amp; MO'!H$16+$Q891*'10k &amp; MO'!H$22+$R891*'10k &amp; MO'!H$28</f>
        <v>0</v>
      </c>
      <c r="Z891" s="349">
        <f>+$N891*'10k &amp; MO'!I$4+$O891*'10k &amp; MO'!I$10+$P891*'10k &amp; MO'!I$16+$Q891*'10k &amp; MO'!I$22+$R891*'10k &amp; MO'!I$28</f>
        <v>0</v>
      </c>
      <c r="AA891" s="349">
        <f>+$N891*'10k &amp; MO'!J$4+$O891*'10k &amp; MO'!J$10+$P891*'10k &amp; MO'!J$16+$Q891*'10k &amp; MO'!J$22+$R891*'10k &amp; MO'!J$28</f>
        <v>1008759.5257999999</v>
      </c>
      <c r="AB891" s="349">
        <f>+$N891*'10k &amp; MO'!K$4+$O891*'10k &amp; MO'!K$10+$P891*'10k &amp; MO'!K$16+$Q891*'10k &amp; MO'!K$22+$R891*'10k &amp; MO'!K$28</f>
        <v>201937.56899999999</v>
      </c>
      <c r="AC891" s="349">
        <f>+$N891*'10k &amp; MO'!L$4+$O891*'10k &amp; MO'!L$10+$P891*'10k &amp; MO'!L$16+$Q891*'10k &amp; MO'!L$22+$R891*'10k &amp; MO'!L$28</f>
        <v>182251.77540000001</v>
      </c>
      <c r="AD891" s="350">
        <f>+S891*'10k &amp; MO'!O$4</f>
        <v>29891.556</v>
      </c>
      <c r="AF891" s="192" t="str">
        <f t="shared" si="117"/>
        <v>8132015</v>
      </c>
      <c r="AG891" s="192">
        <f>+IFERROR(VLOOKUP($AF891,'Limited Loss'!$F$5:$P$124,AG$3,FALSE),0)</f>
        <v>0</v>
      </c>
      <c r="AH891" s="193">
        <f>+IFERROR(VLOOKUP($AF891,'Limited Loss'!$F$5:$P$124,AH$3,FALSE),0)</f>
        <v>0</v>
      </c>
      <c r="AI891" s="193">
        <f>+IFERROR(VLOOKUP($AF891,'Limited Loss'!$F$5:$P$124,AI$3,FALSE),0)</f>
        <v>235572</v>
      </c>
      <c r="AJ891" s="193">
        <f>+IFERROR(VLOOKUP($AF891,'Limited Loss'!$F$5:$P$124,AJ$3,FALSE),0)</f>
        <v>1224</v>
      </c>
      <c r="AK891" s="100">
        <f>+IFERROR(VLOOKUP($AF891,'Limited Loss'!$F$5:$P$124,AK$3,FALSE),0)</f>
        <v>629</v>
      </c>
      <c r="AL891" s="193">
        <f>+IFERROR(VLOOKUP($AF891,'Limited Loss'!$F$5:$P$124,AL$3,FALSE),0)</f>
        <v>0</v>
      </c>
      <c r="AM891" s="193">
        <f>+IFERROR(VLOOKUP($AF891,'Limited Loss'!$F$5:$P$124,AM$3,FALSE),0)</f>
        <v>0</v>
      </c>
      <c r="AN891" s="193">
        <f>+IFERROR(VLOOKUP($AF891,'Limited Loss'!$F$5:$P$124,AN$3,FALSE),0)</f>
        <v>298841</v>
      </c>
      <c r="AO891" s="193">
        <f>+IFERROR(VLOOKUP($AF891,'Limited Loss'!$F$5:$P$124,AO$3,FALSE),0)</f>
        <v>3112</v>
      </c>
      <c r="AP891" s="100">
        <f>+IFERROR(VLOOKUP($AF891,'Limited Loss'!$F$5:$P$124,AP$3,FALSE),0)</f>
        <v>538</v>
      </c>
      <c r="AQ891" s="353"/>
      <c r="AR891" s="331">
        <f t="shared" si="118"/>
        <v>813</v>
      </c>
      <c r="AS891" s="332">
        <f t="shared" si="118"/>
        <v>2015</v>
      </c>
      <c r="AT891" s="349">
        <f t="shared" si="124"/>
        <v>0</v>
      </c>
      <c r="AU891" s="349">
        <f t="shared" si="124"/>
        <v>0</v>
      </c>
      <c r="AV891" s="349">
        <f t="shared" si="124"/>
        <v>943437.01699999999</v>
      </c>
      <c r="AW891" s="349">
        <f t="shared" si="124"/>
        <v>191310.1648</v>
      </c>
      <c r="AX891" s="350">
        <f t="shared" si="124"/>
        <v>83298.967000000004</v>
      </c>
      <c r="AY891" s="349">
        <f t="shared" si="124"/>
        <v>0</v>
      </c>
      <c r="AZ891" s="349">
        <f t="shared" si="124"/>
        <v>0</v>
      </c>
      <c r="BA891" s="349">
        <f t="shared" si="124"/>
        <v>709918.52579999994</v>
      </c>
      <c r="BB891" s="349">
        <f t="shared" si="124"/>
        <v>198825.56899999999</v>
      </c>
      <c r="BC891" s="349">
        <f t="shared" si="124"/>
        <v>181713.77540000001</v>
      </c>
      <c r="BD891" s="350">
        <f t="shared" si="124"/>
        <v>29891.556</v>
      </c>
      <c r="BE891" s="349">
        <f t="shared" si="120"/>
        <v>1653355.5427999999</v>
      </c>
      <c r="BF891" s="375">
        <f t="shared" si="121"/>
        <v>655148.47620000003</v>
      </c>
      <c r="BG891" s="334">
        <f t="shared" si="122"/>
        <v>29891.556</v>
      </c>
    </row>
    <row r="892" spans="1:59" x14ac:dyDescent="0.2">
      <c r="A892" s="326" t="str">
        <f t="shared" si="119"/>
        <v>8132016</v>
      </c>
      <c r="B892" s="331">
        <v>813</v>
      </c>
      <c r="C892" s="327">
        <v>2016</v>
      </c>
      <c r="D892" s="353">
        <f>+IFERROR(VLOOKUP($A892,Data_Loss!$A$2:$V$1180,6,FALSE),0)</f>
        <v>0</v>
      </c>
      <c r="E892" s="353">
        <f>+IFERROR(VLOOKUP($A892,Data_Loss!$A$2:$V$1180,7,FALSE),0)</f>
        <v>0</v>
      </c>
      <c r="F892" s="353">
        <f>+IFERROR(VLOOKUP($A892,Data_Loss!$A$2:$V$1180,8,FALSE),0)</f>
        <v>1</v>
      </c>
      <c r="G892" s="353">
        <f>+IFERROR(VLOOKUP($A892,Data_Loss!$A$2:$V$1180,9,FALSE),0)</f>
        <v>6</v>
      </c>
      <c r="H892" s="353">
        <f>+IFERROR(VLOOKUP($A892,Data_Loss!$A$2:$V$1180,10,FALSE),0)</f>
        <v>6</v>
      </c>
      <c r="I892" s="353">
        <f>+IFERROR(VLOOKUP($A892,Data_Loss!$A$2:$V$1300,12,FALSE),0)</f>
        <v>0</v>
      </c>
      <c r="J892" s="353">
        <f>+IFERROR(VLOOKUP($A892,Data_Loss!$A$2:$V$1300,13,FALSE),0)</f>
        <v>0</v>
      </c>
      <c r="K892" s="353">
        <f>+IFERROR(VLOOKUP($A892,Data_Loss!$A$2:$V$1300,14,FALSE),0)</f>
        <v>162045</v>
      </c>
      <c r="L892" s="353">
        <f>+IFERROR(VLOOKUP($A892,Data_Loss!$A$2:$V$1300,15,FALSE),0)</f>
        <v>93498</v>
      </c>
      <c r="M892" s="353">
        <f>+IFERROR(VLOOKUP($A892,Data_Loss!$A$2:$V$1300,16,FALSE),0)</f>
        <v>104874</v>
      </c>
      <c r="N892" s="353">
        <f>+IFERROR(VLOOKUP($A892,Data_Loss!$A$2:$V$1300,17,FALSE),0)</f>
        <v>0</v>
      </c>
      <c r="O892" s="353">
        <f>+IFERROR(VLOOKUP($A892,Data_Loss!$A$2:$V$1300,18,FALSE),0)</f>
        <v>0</v>
      </c>
      <c r="P892" s="353">
        <f>+IFERROR(VLOOKUP($A892,Data_Loss!$A$2:$V$1300,19,FALSE),0)</f>
        <v>30226</v>
      </c>
      <c r="Q892" s="353">
        <f>+IFERROR(VLOOKUP($A892,Data_Loss!$A$2:$V$1300,20,FALSE),0)</f>
        <v>34177</v>
      </c>
      <c r="R892" s="353">
        <f>+IFERROR(VLOOKUP($A892,Data_Loss!$A$2:$V$1300,21,FALSE),0)</f>
        <v>132021</v>
      </c>
      <c r="S892" s="353">
        <f>+IFERROR(VLOOKUP($A892,Data_Loss!$A$2:$V$1300,22,FALSE),0)</f>
        <v>28382</v>
      </c>
      <c r="T892" s="191">
        <f>+$I892*'10k &amp; MO'!C$5+$J892*'10k &amp; MO'!C$11+$K892*'10k &amp; MO'!C$17+$L892*'10k &amp; MO'!C$23+$M892*'10k &amp; MO'!C$29</f>
        <v>0</v>
      </c>
      <c r="U892" s="349">
        <f>+$I892*'10k &amp; MO'!D$5+$J892*'10k &amp; MO'!D$11+$K892*'10k &amp; MO'!D$17+$L892*'10k &amp; MO'!D$23+$M892*'10k &amp; MO'!D$29</f>
        <v>956.06549999999993</v>
      </c>
      <c r="V892" s="349">
        <f>+$I892*'10k &amp; MO'!E$5+$J892*'10k &amp; MO'!E$11+$K892*'10k &amp; MO'!E$17+$L892*'10k &amp; MO'!E$23+$M892*'10k &amp; MO'!E$29</f>
        <v>295584.67290000001</v>
      </c>
      <c r="W892" s="349">
        <f>+$I892*'10k &amp; MO'!F$5+$J892*'10k &amp; MO'!F$11+$K892*'10k &amp; MO'!F$17+$L892*'10k &amp; MO'!F$23+$M892*'10k &amp; MO'!F$29</f>
        <v>113092.60920000001</v>
      </c>
      <c r="X892" s="349">
        <f>+$I892*'10k &amp; MO'!G$5+$J892*'10k &amp; MO'!G$11+$K892*'10k &amp; MO'!G$17+$L892*'10k &amp; MO'!G$23+$M892*'10k &amp; MO'!G$29</f>
        <v>113312.06789999999</v>
      </c>
      <c r="Y892" s="349">
        <f>+$N892*'10k &amp; MO'!H$5+$O892*'10k &amp; MO'!H$11+$P892*'10k &amp; MO'!H$17+$Q892*'10k &amp; MO'!H$23+$R892*'10k &amp; MO'!H$29</f>
        <v>0</v>
      </c>
      <c r="Z892" s="349">
        <f>+$N892*'10k &amp; MO'!I$5+$O892*'10k &amp; MO'!I$11+$P892*'10k &amp; MO'!I$17+$Q892*'10k &amp; MO'!I$23+$R892*'10k &amp; MO'!I$29</f>
        <v>99.745800000000003</v>
      </c>
      <c r="AA892" s="349">
        <f>+$N892*'10k &amp; MO'!J$5+$O892*'10k &amp; MO'!J$11+$P892*'10k &amp; MO'!J$17+$Q892*'10k &amp; MO'!J$23+$R892*'10k &amp; MO'!J$29</f>
        <v>81331.112399999984</v>
      </c>
      <c r="AB892" s="349">
        <f>+$N892*'10k &amp; MO'!K$5+$O892*'10k &amp; MO'!K$11+$P892*'10k &amp; MO'!K$17+$Q892*'10k &amp; MO'!K$23+$R892*'10k &amp; MO'!K$29</f>
        <v>69589.788100000005</v>
      </c>
      <c r="AC892" s="349">
        <f>+$N892*'10k &amp; MO'!L$5+$O892*'10k &amp; MO'!L$11+$P892*'10k &amp; MO'!L$17+$Q892*'10k &amp; MO'!L$23+$R892*'10k &amp; MO'!L$29</f>
        <v>201227.06720000002</v>
      </c>
      <c r="AD892" s="350">
        <f>+S892*'10k &amp; MO'!O$5</f>
        <v>38258.936000000002</v>
      </c>
      <c r="AF892" s="192" t="str">
        <f t="shared" si="117"/>
        <v>8132016</v>
      </c>
      <c r="AG892" s="192">
        <f>+IFERROR(VLOOKUP($AF892,'Limited Loss'!$F$5:$P$124,AG$3,FALSE),0)</f>
        <v>0</v>
      </c>
      <c r="AH892" s="193">
        <f>+IFERROR(VLOOKUP($AF892,'Limited Loss'!$F$5:$P$124,AH$3,FALSE),0)</f>
        <v>0</v>
      </c>
      <c r="AI892" s="193">
        <f>+IFERROR(VLOOKUP($AF892,'Limited Loss'!$F$5:$P$124,AI$3,FALSE),0)</f>
        <v>0</v>
      </c>
      <c r="AJ892" s="193">
        <f>+IFERROR(VLOOKUP($AF892,'Limited Loss'!$F$5:$P$124,AJ$3,FALSE),0)</f>
        <v>0</v>
      </c>
      <c r="AK892" s="100">
        <f>+IFERROR(VLOOKUP($AF892,'Limited Loss'!$F$5:$P$124,AK$3,FALSE),0)</f>
        <v>0</v>
      </c>
      <c r="AL892" s="193">
        <f>+IFERROR(VLOOKUP($AF892,'Limited Loss'!$F$5:$P$124,AL$3,FALSE),0)</f>
        <v>0</v>
      </c>
      <c r="AM892" s="193">
        <f>+IFERROR(VLOOKUP($AF892,'Limited Loss'!$F$5:$P$124,AM$3,FALSE),0)</f>
        <v>0</v>
      </c>
      <c r="AN892" s="193">
        <f>+IFERROR(VLOOKUP($AF892,'Limited Loss'!$F$5:$P$124,AN$3,FALSE),0)</f>
        <v>0</v>
      </c>
      <c r="AO892" s="193">
        <f>+IFERROR(VLOOKUP($AF892,'Limited Loss'!$F$5:$P$124,AO$3,FALSE),0)</f>
        <v>0</v>
      </c>
      <c r="AP892" s="100">
        <f>+IFERROR(VLOOKUP($AF892,'Limited Loss'!$F$5:$P$124,AP$3,FALSE),0)</f>
        <v>0</v>
      </c>
      <c r="AQ892" s="353"/>
      <c r="AR892" s="331">
        <f t="shared" si="118"/>
        <v>813</v>
      </c>
      <c r="AS892" s="332">
        <f t="shared" si="118"/>
        <v>2016</v>
      </c>
      <c r="AT892" s="349">
        <f t="shared" si="124"/>
        <v>0</v>
      </c>
      <c r="AU892" s="349">
        <f t="shared" si="124"/>
        <v>956.06549999999993</v>
      </c>
      <c r="AV892" s="349">
        <f t="shared" si="124"/>
        <v>295584.67290000001</v>
      </c>
      <c r="AW892" s="349">
        <f t="shared" si="124"/>
        <v>113092.60920000001</v>
      </c>
      <c r="AX892" s="350">
        <f t="shared" si="124"/>
        <v>113312.06789999999</v>
      </c>
      <c r="AY892" s="349">
        <f t="shared" si="124"/>
        <v>0</v>
      </c>
      <c r="AZ892" s="349">
        <f t="shared" si="124"/>
        <v>99.745800000000003</v>
      </c>
      <c r="BA892" s="349">
        <f t="shared" si="124"/>
        <v>81331.112399999984</v>
      </c>
      <c r="BB892" s="349">
        <f t="shared" si="124"/>
        <v>69589.788100000005</v>
      </c>
      <c r="BC892" s="349">
        <f t="shared" si="124"/>
        <v>201227.06720000002</v>
      </c>
      <c r="BD892" s="350">
        <f t="shared" si="124"/>
        <v>38258.936000000002</v>
      </c>
      <c r="BE892" s="349">
        <f t="shared" si="120"/>
        <v>377971.59659999999</v>
      </c>
      <c r="BF892" s="375">
        <f t="shared" si="121"/>
        <v>497221.53240000003</v>
      </c>
      <c r="BG892" s="334">
        <f t="shared" si="122"/>
        <v>38258.936000000002</v>
      </c>
    </row>
    <row r="893" spans="1:59" x14ac:dyDescent="0.2">
      <c r="A893" s="326" t="str">
        <f t="shared" si="119"/>
        <v>8132017</v>
      </c>
      <c r="B893" s="331">
        <v>813</v>
      </c>
      <c r="C893" s="327">
        <v>2017</v>
      </c>
      <c r="D893" s="353">
        <f>+IFERROR(VLOOKUP($A893,Data_Loss!$A$2:$V$1180,6,FALSE),0)</f>
        <v>0</v>
      </c>
      <c r="E893" s="353">
        <f>+IFERROR(VLOOKUP($A893,Data_Loss!$A$2:$V$1180,7,FALSE),0)</f>
        <v>0</v>
      </c>
      <c r="F893" s="353">
        <f>+IFERROR(VLOOKUP($A893,Data_Loss!$A$2:$V$1180,8,FALSE),0)</f>
        <v>1</v>
      </c>
      <c r="G893" s="353">
        <f>+IFERROR(VLOOKUP($A893,Data_Loss!$A$2:$V$1180,9,FALSE),0)</f>
        <v>3</v>
      </c>
      <c r="H893" s="353">
        <f>+IFERROR(VLOOKUP($A893,Data_Loss!$A$2:$V$1180,10,FALSE),0)</f>
        <v>6</v>
      </c>
      <c r="I893" s="353">
        <f>+IFERROR(VLOOKUP($A893,Data_Loss!$A$2:$V$1300,12,FALSE),0)</f>
        <v>0</v>
      </c>
      <c r="J893" s="353">
        <f>+IFERROR(VLOOKUP($A893,Data_Loss!$A$2:$V$1300,13,FALSE),0)</f>
        <v>0</v>
      </c>
      <c r="K893" s="353">
        <f>+IFERROR(VLOOKUP($A893,Data_Loss!$A$2:$V$1300,14,FALSE),0)</f>
        <v>74519</v>
      </c>
      <c r="L893" s="353">
        <f>+IFERROR(VLOOKUP($A893,Data_Loss!$A$2:$V$1300,15,FALSE),0)</f>
        <v>104444</v>
      </c>
      <c r="M893" s="353">
        <f>+IFERROR(VLOOKUP($A893,Data_Loss!$A$2:$V$1300,16,FALSE),0)</f>
        <v>72035</v>
      </c>
      <c r="N893" s="353">
        <f>+IFERROR(VLOOKUP($A893,Data_Loss!$A$2:$V$1300,17,FALSE),0)</f>
        <v>0</v>
      </c>
      <c r="O893" s="353">
        <f>+IFERROR(VLOOKUP($A893,Data_Loss!$A$2:$V$1300,18,FALSE),0)</f>
        <v>0</v>
      </c>
      <c r="P893" s="353">
        <f>+IFERROR(VLOOKUP($A893,Data_Loss!$A$2:$V$1300,19,FALSE),0)</f>
        <v>105834</v>
      </c>
      <c r="Q893" s="353">
        <f>+IFERROR(VLOOKUP($A893,Data_Loss!$A$2:$V$1300,20,FALSE),0)</f>
        <v>37634</v>
      </c>
      <c r="R893" s="353">
        <f>+IFERROR(VLOOKUP($A893,Data_Loss!$A$2:$V$1300,21,FALSE),0)</f>
        <v>10614</v>
      </c>
      <c r="S893" s="353">
        <f>+IFERROR(VLOOKUP($A893,Data_Loss!$A$2:$V$1300,22,FALSE),0)</f>
        <v>22050</v>
      </c>
      <c r="T893" s="191">
        <f>+$I893*'10k &amp; MO'!C$6+$J893*'10k &amp; MO'!C$12+$K893*'10k &amp; MO'!C$18+$L893*'10k &amp; MO'!C$24+$M893*'10k &amp; MO'!C$30</f>
        <v>0</v>
      </c>
      <c r="U893" s="349">
        <f>+$I893*'10k &amp; MO'!D$6+$J893*'10k &amp; MO'!D$12+$K893*'10k &amp; MO'!D$18+$L893*'10k &amp; MO'!D$24+$M893*'10k &amp; MO'!D$30</f>
        <v>4546.6507000000001</v>
      </c>
      <c r="V893" s="349">
        <f>+$I893*'10k &amp; MO'!E$6+$J893*'10k &amp; MO'!E$12+$K893*'10k &amp; MO'!E$18+$L893*'10k &amp; MO'!E$24+$M893*'10k &amp; MO'!E$30</f>
        <v>246258.8621</v>
      </c>
      <c r="W893" s="349">
        <f>+$I893*'10k &amp; MO'!F$6+$J893*'10k &amp; MO'!F$12+$K893*'10k &amp; MO'!F$18+$L893*'10k &amp; MO'!F$24+$M893*'10k &amp; MO'!F$30</f>
        <v>110452.10039999998</v>
      </c>
      <c r="X893" s="349">
        <f>+$I893*'10k &amp; MO'!G$6+$J893*'10k &amp; MO'!G$12+$K893*'10k &amp; MO'!G$18+$L893*'10k &amp; MO'!G$24+$M893*'10k &amp; MO'!G$30</f>
        <v>88539.149799999999</v>
      </c>
      <c r="Y893" s="349">
        <f>+$N893*'10k &amp; MO'!H$6+$O893*'10k &amp; MO'!H$12+$P893*'10k &amp; MO'!H$18+$Q893*'10k &amp; MO'!H$24+$R893*'10k &amp; MO'!H$30</f>
        <v>0</v>
      </c>
      <c r="Z893" s="349">
        <f>+$N893*'10k &amp; MO'!I$6+$O893*'10k &amp; MO'!I$12+$P893*'10k &amp; MO'!I$18+$Q893*'10k &amp; MO'!I$24+$R893*'10k &amp; MO'!I$30</f>
        <v>10189.592000000001</v>
      </c>
      <c r="AA893" s="349">
        <f>+$N893*'10k &amp; MO'!J$6+$O893*'10k &amp; MO'!J$12+$P893*'10k &amp; MO'!J$18+$Q893*'10k &amp; MO'!J$24+$R893*'10k &amp; MO'!J$30</f>
        <v>346991.41139999998</v>
      </c>
      <c r="AB893" s="349">
        <f>+$N893*'10k &amp; MO'!K$6+$O893*'10k &amp; MO'!K$12+$P893*'10k &amp; MO'!K$18+$Q893*'10k &amp; MO'!K$24+$R893*'10k &amp; MO'!K$30</f>
        <v>64500.635600000009</v>
      </c>
      <c r="AC893" s="349">
        <f>+$N893*'10k &amp; MO'!L$6+$O893*'10k &amp; MO'!L$12+$P893*'10k &amp; MO'!L$18+$Q893*'10k &amp; MO'!L$24+$R893*'10k &amp; MO'!L$30</f>
        <v>23837.3426</v>
      </c>
      <c r="AD893" s="350">
        <f>+S893*'10k &amp; MO'!O$6</f>
        <v>29679.300000000003</v>
      </c>
      <c r="AF893" s="192" t="str">
        <f t="shared" si="117"/>
        <v>8132017</v>
      </c>
      <c r="AG893" s="192">
        <f>+IFERROR(VLOOKUP($AF893,'Limited Loss'!$F$5:$P$124,AG$3,FALSE),0)</f>
        <v>0</v>
      </c>
      <c r="AH893" s="193">
        <f>+IFERROR(VLOOKUP($AF893,'Limited Loss'!$F$5:$P$124,AH$3,FALSE),0)</f>
        <v>0</v>
      </c>
      <c r="AI893" s="193">
        <f>+IFERROR(VLOOKUP($AF893,'Limited Loss'!$F$5:$P$124,AI$3,FALSE),0)</f>
        <v>0</v>
      </c>
      <c r="AJ893" s="193">
        <f>+IFERROR(VLOOKUP($AF893,'Limited Loss'!$F$5:$P$124,AJ$3,FALSE),0)</f>
        <v>0</v>
      </c>
      <c r="AK893" s="100">
        <f>+IFERROR(VLOOKUP($AF893,'Limited Loss'!$F$5:$P$124,AK$3,FALSE),0)</f>
        <v>0</v>
      </c>
      <c r="AL893" s="193">
        <f>+IFERROR(VLOOKUP($AF893,'Limited Loss'!$F$5:$P$124,AL$3,FALSE),0)</f>
        <v>0</v>
      </c>
      <c r="AM893" s="193">
        <f>+IFERROR(VLOOKUP($AF893,'Limited Loss'!$F$5:$P$124,AM$3,FALSE),0)</f>
        <v>0</v>
      </c>
      <c r="AN893" s="193">
        <f>+IFERROR(VLOOKUP($AF893,'Limited Loss'!$F$5:$P$124,AN$3,FALSE),0)</f>
        <v>0</v>
      </c>
      <c r="AO893" s="193">
        <f>+IFERROR(VLOOKUP($AF893,'Limited Loss'!$F$5:$P$124,AO$3,FALSE),0)</f>
        <v>0</v>
      </c>
      <c r="AP893" s="100">
        <f>+IFERROR(VLOOKUP($AF893,'Limited Loss'!$F$5:$P$124,AP$3,FALSE),0)</f>
        <v>0</v>
      </c>
      <c r="AQ893" s="353"/>
      <c r="AR893" s="331">
        <f t="shared" si="118"/>
        <v>813</v>
      </c>
      <c r="AS893" s="332">
        <f t="shared" si="118"/>
        <v>2017</v>
      </c>
      <c r="AT893" s="349">
        <f t="shared" si="124"/>
        <v>0</v>
      </c>
      <c r="AU893" s="349">
        <f t="shared" si="124"/>
        <v>4546.6507000000001</v>
      </c>
      <c r="AV893" s="349">
        <f t="shared" si="124"/>
        <v>246258.8621</v>
      </c>
      <c r="AW893" s="349">
        <f t="shared" si="124"/>
        <v>110452.10039999998</v>
      </c>
      <c r="AX893" s="350">
        <f t="shared" si="124"/>
        <v>88539.149799999999</v>
      </c>
      <c r="AY893" s="349">
        <f t="shared" si="124"/>
        <v>0</v>
      </c>
      <c r="AZ893" s="349">
        <f t="shared" si="124"/>
        <v>10189.592000000001</v>
      </c>
      <c r="BA893" s="349">
        <f t="shared" si="124"/>
        <v>346991.41139999998</v>
      </c>
      <c r="BB893" s="349">
        <f t="shared" si="124"/>
        <v>64500.635600000009</v>
      </c>
      <c r="BC893" s="349">
        <f t="shared" si="124"/>
        <v>23837.3426</v>
      </c>
      <c r="BD893" s="350">
        <f t="shared" si="124"/>
        <v>29679.300000000003</v>
      </c>
      <c r="BE893" s="349">
        <f t="shared" si="120"/>
        <v>607986.51619999995</v>
      </c>
      <c r="BF893" s="375">
        <f t="shared" si="121"/>
        <v>287329.22839999996</v>
      </c>
      <c r="BG893" s="334">
        <f t="shared" si="122"/>
        <v>29679.300000000003</v>
      </c>
    </row>
    <row r="894" spans="1:59" x14ac:dyDescent="0.2">
      <c r="A894" s="326" t="str">
        <f t="shared" si="119"/>
        <v>8132018</v>
      </c>
      <c r="B894" s="331">
        <v>813</v>
      </c>
      <c r="C894" s="327">
        <v>2018</v>
      </c>
      <c r="D894" s="353">
        <f>+IFERROR(VLOOKUP($A894,Data_Loss!$A$2:$V$1180,6,FALSE),0)</f>
        <v>0</v>
      </c>
      <c r="E894" s="353">
        <f>+IFERROR(VLOOKUP($A894,Data_Loss!$A$2:$V$1180,7,FALSE),0)</f>
        <v>0</v>
      </c>
      <c r="F894" s="353">
        <f>+IFERROR(VLOOKUP($A894,Data_Loss!$A$2:$V$1180,8,FALSE),0)</f>
        <v>1</v>
      </c>
      <c r="G894" s="353">
        <f>+IFERROR(VLOOKUP($A894,Data_Loss!$A$2:$V$1180,9,FALSE),0)</f>
        <v>5</v>
      </c>
      <c r="H894" s="353">
        <f>+IFERROR(VLOOKUP($A894,Data_Loss!$A$2:$V$1180,10,FALSE),0)</f>
        <v>7</v>
      </c>
      <c r="I894" s="353">
        <f>+IFERROR(VLOOKUP($A894,Data_Loss!$A$2:$V$1300,12,FALSE),0)</f>
        <v>0</v>
      </c>
      <c r="J894" s="353">
        <f>+IFERROR(VLOOKUP($A894,Data_Loss!$A$2:$V$1300,13,FALSE),0)</f>
        <v>0</v>
      </c>
      <c r="K894" s="353">
        <f>+IFERROR(VLOOKUP($A894,Data_Loss!$A$2:$V$1300,14,FALSE),0)</f>
        <v>77398</v>
      </c>
      <c r="L894" s="353">
        <f>+IFERROR(VLOOKUP($A894,Data_Loss!$A$2:$V$1300,15,FALSE),0)</f>
        <v>133517</v>
      </c>
      <c r="M894" s="353">
        <f>+IFERROR(VLOOKUP($A894,Data_Loss!$A$2:$V$1300,16,FALSE),0)</f>
        <v>35532</v>
      </c>
      <c r="N894" s="353">
        <f>+IFERROR(VLOOKUP($A894,Data_Loss!$A$2:$V$1300,17,FALSE),0)</f>
        <v>0</v>
      </c>
      <c r="O894" s="353">
        <f>+IFERROR(VLOOKUP($A894,Data_Loss!$A$2:$V$1300,18,FALSE),0)</f>
        <v>0</v>
      </c>
      <c r="P894" s="353">
        <f>+IFERROR(VLOOKUP($A894,Data_Loss!$A$2:$V$1300,19,FALSE),0)</f>
        <v>144296</v>
      </c>
      <c r="Q894" s="353">
        <f>+IFERROR(VLOOKUP($A894,Data_Loss!$A$2:$V$1300,20,FALSE),0)</f>
        <v>77793</v>
      </c>
      <c r="R894" s="353">
        <f>+IFERROR(VLOOKUP($A894,Data_Loss!$A$2:$V$1300,21,FALSE),0)</f>
        <v>65772</v>
      </c>
      <c r="S894" s="353">
        <f>+IFERROR(VLOOKUP($A894,Data_Loss!$A$2:$V$1300,22,FALSE),0)</f>
        <v>41131</v>
      </c>
      <c r="T894" s="191">
        <f>+$I894*'10k &amp; MO'!C$7+$J894*'10k &amp; MO'!C$13+$K894*'10k &amp; MO'!C$19+$L894*'10k &amp; MO'!C$25+$M894*'10k &amp; MO'!C$31</f>
        <v>364.54300000000001</v>
      </c>
      <c r="U894" s="349">
        <f>+$I894*'10k &amp; MO'!D$7+$J894*'10k &amp; MO'!D$13+$K894*'10k &amp; MO'!D$19+$L894*'10k &amp; MO'!D$25+$M894*'10k &amp; MO'!D$31</f>
        <v>16380.631600000001</v>
      </c>
      <c r="V894" s="349">
        <f>+$I894*'10k &amp; MO'!E$7+$J894*'10k &amp; MO'!E$13+$K894*'10k &amp; MO'!E$19+$L894*'10k &amp; MO'!E$25+$M894*'10k &amp; MO'!E$31</f>
        <v>394702.8934</v>
      </c>
      <c r="W894" s="349">
        <f>+$I894*'10k &amp; MO'!F$7+$J894*'10k &amp; MO'!F$13+$K894*'10k &amp; MO'!F$19+$L894*'10k &amp; MO'!F$25+$M894*'10k &amp; MO'!F$31</f>
        <v>129867.27499999999</v>
      </c>
      <c r="X894" s="349">
        <f>+$I894*'10k &amp; MO'!G$7+$J894*'10k &amp; MO'!G$13+$K894*'10k &amp; MO'!G$19+$L894*'10k &amp; MO'!G$25+$M894*'10k &amp; MO'!G$31</f>
        <v>41542.623500000002</v>
      </c>
      <c r="Y894" s="349">
        <f>+$N894*'10k &amp; MO'!H$7+$O894*'10k &amp; MO'!H$13+$P894*'10k &amp; MO'!H$19+$Q894*'10k &amp; MO'!H$25+$R894*'10k &amp; MO'!H$31</f>
        <v>724.63400000000001</v>
      </c>
      <c r="Z894" s="349">
        <f>+$N894*'10k &amp; MO'!I$7+$O894*'10k &amp; MO'!I$13+$P894*'10k &amp; MO'!I$19+$Q894*'10k &amp; MO'!I$25+$R894*'10k &amp; MO'!I$31</f>
        <v>37356.928</v>
      </c>
      <c r="AA894" s="349">
        <f>+$N894*'10k &amp; MO'!J$7+$O894*'10k &amp; MO'!J$13+$P894*'10k &amp; MO'!J$19+$Q894*'10k &amp; MO'!J$25+$R894*'10k &amp; MO'!J$31</f>
        <v>539658.19270000001</v>
      </c>
      <c r="AB894" s="349">
        <f>+$N894*'10k &amp; MO'!K$7+$O894*'10k &amp; MO'!K$13+$P894*'10k &amp; MO'!K$19+$Q894*'10k &amp; MO'!K$25+$R894*'10k &amp; MO'!K$31</f>
        <v>133536.05009999999</v>
      </c>
      <c r="AC894" s="349">
        <f>+$N894*'10k &amp; MO'!L$7+$O894*'10k &amp; MO'!L$13+$P894*'10k &amp; MO'!L$19+$Q894*'10k &amp; MO'!L$25+$R894*'10k &amp; MO'!L$31</f>
        <v>75501.094400000002</v>
      </c>
      <c r="AD894" s="350">
        <f>+S894*'10k &amp; MO'!O$7</f>
        <v>54539.706000000006</v>
      </c>
      <c r="AF894" s="192" t="str">
        <f t="shared" si="117"/>
        <v>8132018</v>
      </c>
      <c r="AG894" s="192">
        <f>+IFERROR(VLOOKUP($AF894,'Limited Loss'!$F$5:$P$124,AG$3,FALSE),0)</f>
        <v>0</v>
      </c>
      <c r="AH894" s="193">
        <f>+IFERROR(VLOOKUP($AF894,'Limited Loss'!$F$5:$P$124,AH$3,FALSE),0)</f>
        <v>0</v>
      </c>
      <c r="AI894" s="193">
        <f>+IFERROR(VLOOKUP($AF894,'Limited Loss'!$F$5:$P$124,AI$3,FALSE),0)</f>
        <v>0</v>
      </c>
      <c r="AJ894" s="193">
        <f>+IFERROR(VLOOKUP($AF894,'Limited Loss'!$F$5:$P$124,AJ$3,FALSE),0)</f>
        <v>0</v>
      </c>
      <c r="AK894" s="100">
        <f>+IFERROR(VLOOKUP($AF894,'Limited Loss'!$F$5:$P$124,AK$3,FALSE),0)</f>
        <v>0</v>
      </c>
      <c r="AL894" s="193">
        <f>+IFERROR(VLOOKUP($AF894,'Limited Loss'!$F$5:$P$124,AL$3,FALSE),0)</f>
        <v>0</v>
      </c>
      <c r="AM894" s="193">
        <f>+IFERROR(VLOOKUP($AF894,'Limited Loss'!$F$5:$P$124,AM$3,FALSE),0)</f>
        <v>0</v>
      </c>
      <c r="AN894" s="193">
        <f>+IFERROR(VLOOKUP($AF894,'Limited Loss'!$F$5:$P$124,AN$3,FALSE),0)</f>
        <v>0</v>
      </c>
      <c r="AO894" s="193">
        <f>+IFERROR(VLOOKUP($AF894,'Limited Loss'!$F$5:$P$124,AO$3,FALSE),0)</f>
        <v>0</v>
      </c>
      <c r="AP894" s="100">
        <f>+IFERROR(VLOOKUP($AF894,'Limited Loss'!$F$5:$P$124,AP$3,FALSE),0)</f>
        <v>0</v>
      </c>
      <c r="AQ894" s="353"/>
      <c r="AR894" s="331">
        <f t="shared" si="118"/>
        <v>813</v>
      </c>
      <c r="AS894" s="332">
        <f t="shared" si="118"/>
        <v>2018</v>
      </c>
      <c r="AT894" s="349">
        <f t="shared" si="124"/>
        <v>364.54300000000001</v>
      </c>
      <c r="AU894" s="349">
        <f t="shared" si="124"/>
        <v>16380.631600000001</v>
      </c>
      <c r="AV894" s="349">
        <f t="shared" si="124"/>
        <v>394702.8934</v>
      </c>
      <c r="AW894" s="349">
        <f t="shared" si="124"/>
        <v>129867.27499999999</v>
      </c>
      <c r="AX894" s="350">
        <f t="shared" si="124"/>
        <v>41542.623500000002</v>
      </c>
      <c r="AY894" s="349">
        <f t="shared" si="124"/>
        <v>724.63400000000001</v>
      </c>
      <c r="AZ894" s="349">
        <f t="shared" si="124"/>
        <v>37356.928</v>
      </c>
      <c r="BA894" s="349">
        <f t="shared" si="124"/>
        <v>539658.19270000001</v>
      </c>
      <c r="BB894" s="349">
        <f t="shared" si="124"/>
        <v>133536.05009999999</v>
      </c>
      <c r="BC894" s="349">
        <f t="shared" si="124"/>
        <v>75501.094400000002</v>
      </c>
      <c r="BD894" s="350">
        <f t="shared" si="124"/>
        <v>54539.706000000006</v>
      </c>
      <c r="BE894" s="349">
        <f t="shared" si="120"/>
        <v>989187.82270000014</v>
      </c>
      <c r="BF894" s="375">
        <f t="shared" si="121"/>
        <v>380447.04300000001</v>
      </c>
      <c r="BG894" s="334">
        <f t="shared" si="122"/>
        <v>54539.706000000006</v>
      </c>
    </row>
    <row r="895" spans="1:59" x14ac:dyDescent="0.2">
      <c r="A895" s="326" t="str">
        <f t="shared" si="119"/>
        <v>8142014</v>
      </c>
      <c r="B895" s="331">
        <v>814</v>
      </c>
      <c r="C895" s="327">
        <v>2014</v>
      </c>
      <c r="D895" s="353">
        <f>+IFERROR(VLOOKUP($A895,Data_Loss!$A$2:$V$1180,6,FALSE),0)</f>
        <v>0</v>
      </c>
      <c r="E895" s="353">
        <f>+IFERROR(VLOOKUP($A895,Data_Loss!$A$2:$V$1180,7,FALSE),0)</f>
        <v>0</v>
      </c>
      <c r="F895" s="353">
        <f>+IFERROR(VLOOKUP($A895,Data_Loss!$A$2:$V$1180,8,FALSE),0)</f>
        <v>0</v>
      </c>
      <c r="G895" s="353">
        <f>+IFERROR(VLOOKUP($A895,Data_Loss!$A$2:$V$1180,9,FALSE),0)</f>
        <v>1</v>
      </c>
      <c r="H895" s="353">
        <f>+IFERROR(VLOOKUP($A895,Data_Loss!$A$2:$V$1180,10,FALSE),0)</f>
        <v>2</v>
      </c>
      <c r="I895" s="353">
        <f>+IFERROR(VLOOKUP($A895,Data_Loss!$A$2:$V$1300,12,FALSE),0)</f>
        <v>0</v>
      </c>
      <c r="J895" s="353">
        <f>+IFERROR(VLOOKUP($A895,Data_Loss!$A$2:$V$1300,13,FALSE),0)</f>
        <v>0</v>
      </c>
      <c r="K895" s="353">
        <f>+IFERROR(VLOOKUP($A895,Data_Loss!$A$2:$V$1300,14,FALSE),0)</f>
        <v>0</v>
      </c>
      <c r="L895" s="353">
        <f>+IFERROR(VLOOKUP($A895,Data_Loss!$A$2:$V$1300,15,FALSE),0)</f>
        <v>7008</v>
      </c>
      <c r="M895" s="353">
        <f>+IFERROR(VLOOKUP($A895,Data_Loss!$A$2:$V$1300,16,FALSE),0)</f>
        <v>5404</v>
      </c>
      <c r="N895" s="353">
        <f>+IFERROR(VLOOKUP($A895,Data_Loss!$A$2:$V$1300,17,FALSE),0)</f>
        <v>0</v>
      </c>
      <c r="O895" s="353">
        <f>+IFERROR(VLOOKUP($A895,Data_Loss!$A$2:$V$1300,18,FALSE),0)</f>
        <v>0</v>
      </c>
      <c r="P895" s="353">
        <f>+IFERROR(VLOOKUP($A895,Data_Loss!$A$2:$V$1300,19,FALSE),0)</f>
        <v>0</v>
      </c>
      <c r="Q895" s="353">
        <f>+IFERROR(VLOOKUP($A895,Data_Loss!$A$2:$V$1300,20,FALSE),0)</f>
        <v>31075</v>
      </c>
      <c r="R895" s="353">
        <f>+IFERROR(VLOOKUP($A895,Data_Loss!$A$2:$V$1300,21,FALSE),0)</f>
        <v>3554</v>
      </c>
      <c r="S895" s="353">
        <f>+IFERROR(VLOOKUP($A895,Data_Loss!$A$2:$V$1300,22,FALSE),0)</f>
        <v>21908</v>
      </c>
      <c r="T895" s="191">
        <f>+$I895*'10k &amp; MO'!C$3+$J895*'10k &amp; MO'!C$9+$K895*'10k &amp; MO'!C$15+$L895*'10k &amp; MO'!C$21+$M895*'10k &amp; MO'!C$27</f>
        <v>0</v>
      </c>
      <c r="U895" s="349">
        <f>+$I895*'10k &amp; MO'!D$3+$J895*'10k &amp; MO'!D$9+$K895*'10k &amp; MO'!D$15+$L895*'10k &amp; MO'!D$21+$M895*'10k &amp; MO'!D$27</f>
        <v>0</v>
      </c>
      <c r="V895" s="349">
        <f>+$I895*'10k &amp; MO'!E$3+$J895*'10k &amp; MO'!E$9+$K895*'10k &amp; MO'!E$15+$L895*'10k &amp; MO'!E$21+$M895*'10k &amp; MO'!E$27</f>
        <v>0</v>
      </c>
      <c r="W895" s="349">
        <f>+$I895*'10k &amp; MO'!F$3+$J895*'10k &amp; MO'!F$9+$K895*'10k &amp; MO'!F$15+$L895*'10k &amp; MO'!F$21+$M895*'10k &amp; MO'!F$27</f>
        <v>8612.8320000000003</v>
      </c>
      <c r="X895" s="349">
        <f>+$I895*'10k &amp; MO'!G$3+$J895*'10k &amp; MO'!G$9+$K895*'10k &amp; MO'!G$15+$L895*'10k &amp; MO'!G$21+$M895*'10k &amp; MO'!G$27</f>
        <v>6117.3279999999995</v>
      </c>
      <c r="Y895" s="349">
        <f>+$N895*'10k &amp; MO'!H$3+$O895*'10k &amp; MO'!H$9+$P895*'10k &amp; MO'!H$15+$Q895*'10k &amp; MO'!H$21+$R895*'10k &amp; MO'!H$27</f>
        <v>0</v>
      </c>
      <c r="Z895" s="349">
        <f>+$N895*'10k &amp; MO'!I$3+$O895*'10k &amp; MO'!I$9+$P895*'10k &amp; MO'!I$15+$Q895*'10k &amp; MO'!I$21+$R895*'10k &amp; MO'!I$27</f>
        <v>0</v>
      </c>
      <c r="AA895" s="349">
        <f>+$N895*'10k &amp; MO'!J$3+$O895*'10k &amp; MO'!J$9+$P895*'10k &amp; MO'!J$15+$Q895*'10k &amp; MO'!J$21+$R895*'10k &amp; MO'!J$27</f>
        <v>0</v>
      </c>
      <c r="AB895" s="349">
        <f>+$N895*'10k &amp; MO'!K$3+$O895*'10k &amp; MO'!K$9+$P895*'10k &amp; MO'!K$15+$Q895*'10k &amp; MO'!K$21+$R895*'10k &amp; MO'!K$27</f>
        <v>43536.074999999997</v>
      </c>
      <c r="AC895" s="349">
        <f>+$N895*'10k &amp; MO'!L$3+$O895*'10k &amp; MO'!L$9+$P895*'10k &amp; MO'!L$15+$Q895*'10k &amp; MO'!L$21+$R895*'10k &amp; MO'!L$27</f>
        <v>5480.268</v>
      </c>
      <c r="AD895" s="350">
        <f>+S895*'10k &amp; MO'!O$3</f>
        <v>23463.468000000001</v>
      </c>
      <c r="AF895" s="192" t="str">
        <f t="shared" si="117"/>
        <v>8142014</v>
      </c>
      <c r="AG895" s="192">
        <f>+IFERROR(VLOOKUP($AF895,'Limited Loss'!$F$5:$P$124,AG$3,FALSE),0)</f>
        <v>0</v>
      </c>
      <c r="AH895" s="193">
        <f>+IFERROR(VLOOKUP($AF895,'Limited Loss'!$F$5:$P$124,AH$3,FALSE),0)</f>
        <v>0</v>
      </c>
      <c r="AI895" s="193">
        <f>+IFERROR(VLOOKUP($AF895,'Limited Loss'!$F$5:$P$124,AI$3,FALSE),0)</f>
        <v>0</v>
      </c>
      <c r="AJ895" s="193">
        <f>+IFERROR(VLOOKUP($AF895,'Limited Loss'!$F$5:$P$124,AJ$3,FALSE),0)</f>
        <v>0</v>
      </c>
      <c r="AK895" s="100">
        <f>+IFERROR(VLOOKUP($AF895,'Limited Loss'!$F$5:$P$124,AK$3,FALSE),0)</f>
        <v>0</v>
      </c>
      <c r="AL895" s="193">
        <f>+IFERROR(VLOOKUP($AF895,'Limited Loss'!$F$5:$P$124,AL$3,FALSE),0)</f>
        <v>0</v>
      </c>
      <c r="AM895" s="193">
        <f>+IFERROR(VLOOKUP($AF895,'Limited Loss'!$F$5:$P$124,AM$3,FALSE),0)</f>
        <v>0</v>
      </c>
      <c r="AN895" s="193">
        <f>+IFERROR(VLOOKUP($AF895,'Limited Loss'!$F$5:$P$124,AN$3,FALSE),0)</f>
        <v>0</v>
      </c>
      <c r="AO895" s="193">
        <f>+IFERROR(VLOOKUP($AF895,'Limited Loss'!$F$5:$P$124,AO$3,FALSE),0)</f>
        <v>0</v>
      </c>
      <c r="AP895" s="100">
        <f>+IFERROR(VLOOKUP($AF895,'Limited Loss'!$F$5:$P$124,AP$3,FALSE),0)</f>
        <v>0</v>
      </c>
      <c r="AQ895" s="353"/>
      <c r="AR895" s="331">
        <f t="shared" si="118"/>
        <v>814</v>
      </c>
      <c r="AS895" s="332">
        <f t="shared" si="118"/>
        <v>2014</v>
      </c>
      <c r="AT895" s="349">
        <f t="shared" si="124"/>
        <v>0</v>
      </c>
      <c r="AU895" s="349">
        <f t="shared" si="124"/>
        <v>0</v>
      </c>
      <c r="AV895" s="349">
        <f t="shared" si="124"/>
        <v>0</v>
      </c>
      <c r="AW895" s="349">
        <f t="shared" si="124"/>
        <v>8612.8320000000003</v>
      </c>
      <c r="AX895" s="350">
        <f t="shared" si="124"/>
        <v>6117.3279999999995</v>
      </c>
      <c r="AY895" s="349">
        <f t="shared" si="124"/>
        <v>0</v>
      </c>
      <c r="AZ895" s="349">
        <f t="shared" si="124"/>
        <v>0</v>
      </c>
      <c r="BA895" s="349">
        <f t="shared" si="124"/>
        <v>0</v>
      </c>
      <c r="BB895" s="349">
        <f t="shared" si="124"/>
        <v>43536.074999999997</v>
      </c>
      <c r="BC895" s="349">
        <f t="shared" si="124"/>
        <v>5480.268</v>
      </c>
      <c r="BD895" s="350">
        <f t="shared" si="124"/>
        <v>23463.468000000001</v>
      </c>
      <c r="BE895" s="349">
        <f t="shared" si="120"/>
        <v>0</v>
      </c>
      <c r="BF895" s="375">
        <f t="shared" si="121"/>
        <v>63746.502999999997</v>
      </c>
      <c r="BG895" s="334">
        <f t="shared" si="122"/>
        <v>23463.468000000001</v>
      </c>
    </row>
    <row r="896" spans="1:59" x14ac:dyDescent="0.2">
      <c r="A896" s="326" t="str">
        <f t="shared" si="119"/>
        <v>8142015</v>
      </c>
      <c r="B896" s="331">
        <v>814</v>
      </c>
      <c r="C896" s="327">
        <v>2015</v>
      </c>
      <c r="D896" s="353">
        <f>+IFERROR(VLOOKUP($A896,Data_Loss!$A$2:$V$1180,6,FALSE),0)</f>
        <v>0</v>
      </c>
      <c r="E896" s="353">
        <f>+IFERROR(VLOOKUP($A896,Data_Loss!$A$2:$V$1180,7,FALSE),0)</f>
        <v>0</v>
      </c>
      <c r="F896" s="353">
        <f>+IFERROR(VLOOKUP($A896,Data_Loss!$A$2:$V$1180,8,FALSE),0)</f>
        <v>0</v>
      </c>
      <c r="G896" s="353">
        <f>+IFERROR(VLOOKUP($A896,Data_Loss!$A$2:$V$1180,9,FALSE),0)</f>
        <v>2</v>
      </c>
      <c r="H896" s="353">
        <f>+IFERROR(VLOOKUP($A896,Data_Loss!$A$2:$V$1180,10,FALSE),0)</f>
        <v>4</v>
      </c>
      <c r="I896" s="353">
        <f>+IFERROR(VLOOKUP($A896,Data_Loss!$A$2:$V$1300,12,FALSE),0)</f>
        <v>0</v>
      </c>
      <c r="J896" s="353">
        <f>+IFERROR(VLOOKUP($A896,Data_Loss!$A$2:$V$1300,13,FALSE),0)</f>
        <v>0</v>
      </c>
      <c r="K896" s="353">
        <f>+IFERROR(VLOOKUP($A896,Data_Loss!$A$2:$V$1300,14,FALSE),0)</f>
        <v>0</v>
      </c>
      <c r="L896" s="353">
        <f>+IFERROR(VLOOKUP($A896,Data_Loss!$A$2:$V$1300,15,FALSE),0)</f>
        <v>130017</v>
      </c>
      <c r="M896" s="353">
        <f>+IFERROR(VLOOKUP($A896,Data_Loss!$A$2:$V$1300,16,FALSE),0)</f>
        <v>100440</v>
      </c>
      <c r="N896" s="353">
        <f>+IFERROR(VLOOKUP($A896,Data_Loss!$A$2:$V$1300,17,FALSE),0)</f>
        <v>0</v>
      </c>
      <c r="O896" s="353">
        <f>+IFERROR(VLOOKUP($A896,Data_Loss!$A$2:$V$1300,18,FALSE),0)</f>
        <v>0</v>
      </c>
      <c r="P896" s="353">
        <f>+IFERROR(VLOOKUP($A896,Data_Loss!$A$2:$V$1300,19,FALSE),0)</f>
        <v>0</v>
      </c>
      <c r="Q896" s="353">
        <f>+IFERROR(VLOOKUP($A896,Data_Loss!$A$2:$V$1300,20,FALSE),0)</f>
        <v>129875</v>
      </c>
      <c r="R896" s="353">
        <f>+IFERROR(VLOOKUP($A896,Data_Loss!$A$2:$V$1300,21,FALSE),0)</f>
        <v>56033</v>
      </c>
      <c r="S896" s="353">
        <f>+IFERROR(VLOOKUP($A896,Data_Loss!$A$2:$V$1300,22,FALSE),0)</f>
        <v>28788</v>
      </c>
      <c r="T896" s="191">
        <f>+$I896*'10k &amp; MO'!C$4+$J896*'10k &amp; MO'!C$10+$K896*'10k &amp; MO'!C$16+$L896*'10k &amp; MO'!C$22+$M896*'10k &amp; MO'!C$28</f>
        <v>0</v>
      </c>
      <c r="U896" s="349">
        <f>+$I896*'10k &amp; MO'!D$4+$J896*'10k &amp; MO'!D$10+$K896*'10k &amp; MO'!D$16+$L896*'10k &amp; MO'!D$22+$M896*'10k &amp; MO'!D$28</f>
        <v>0</v>
      </c>
      <c r="V896" s="349">
        <f>+$I896*'10k &amp; MO'!E$4+$J896*'10k &amp; MO'!E$10+$K896*'10k &amp; MO'!E$16+$L896*'10k &amp; MO'!E$22+$M896*'10k &amp; MO'!E$28</f>
        <v>22562.890500000001</v>
      </c>
      <c r="W896" s="349">
        <f>+$I896*'10k &amp; MO'!F$4+$J896*'10k &amp; MO'!F$10+$K896*'10k &amp; MO'!F$16+$L896*'10k &amp; MO'!F$22+$M896*'10k &amp; MO'!F$28</f>
        <v>144792.8535</v>
      </c>
      <c r="X896" s="349">
        <f>+$I896*'10k &amp; MO'!G$4+$J896*'10k &amp; MO'!G$10+$K896*'10k &amp; MO'!G$16+$L896*'10k &amp; MO'!G$22+$M896*'10k &amp; MO'!G$28</f>
        <v>117107.42909999999</v>
      </c>
      <c r="Y896" s="349">
        <f>+$N896*'10k &amp; MO'!H$4+$O896*'10k &amp; MO'!H$10+$P896*'10k &amp; MO'!H$16+$Q896*'10k &amp; MO'!H$22+$R896*'10k &amp; MO'!H$28</f>
        <v>0</v>
      </c>
      <c r="Z896" s="349">
        <f>+$N896*'10k &amp; MO'!I$4+$O896*'10k &amp; MO'!I$10+$P896*'10k &amp; MO'!I$16+$Q896*'10k &amp; MO'!I$22+$R896*'10k &amp; MO'!I$28</f>
        <v>0</v>
      </c>
      <c r="AA896" s="349">
        <f>+$N896*'10k &amp; MO'!J$4+$O896*'10k &amp; MO'!J$10+$P896*'10k &amp; MO'!J$16+$Q896*'10k &amp; MO'!J$22+$R896*'10k &amp; MO'!J$28</f>
        <v>25944.6806</v>
      </c>
      <c r="AB896" s="349">
        <f>+$N896*'10k &amp; MO'!K$4+$O896*'10k &amp; MO'!K$10+$P896*'10k &amp; MO'!K$16+$Q896*'10k &amp; MO'!K$22+$R896*'10k &amp; MO'!K$28</f>
        <v>202554.39550000001</v>
      </c>
      <c r="AC896" s="349">
        <f>+$N896*'10k &amp; MO'!L$4+$O896*'10k &amp; MO'!L$10+$P896*'10k &amp; MO'!L$16+$Q896*'10k &amp; MO'!L$22+$R896*'10k &amp; MO'!L$28</f>
        <v>85274.886700000003</v>
      </c>
      <c r="AD896" s="350">
        <f>+S896*'10k &amp; MO'!O$4</f>
        <v>34891.055999999997</v>
      </c>
      <c r="AF896" s="192" t="str">
        <f t="shared" si="117"/>
        <v>8142015</v>
      </c>
      <c r="AG896" s="192">
        <f>+IFERROR(VLOOKUP($AF896,'Limited Loss'!$F$5:$P$124,AG$3,FALSE),0)</f>
        <v>0</v>
      </c>
      <c r="AH896" s="193">
        <f>+IFERROR(VLOOKUP($AF896,'Limited Loss'!$F$5:$P$124,AH$3,FALSE),0)</f>
        <v>0</v>
      </c>
      <c r="AI896" s="193">
        <f>+IFERROR(VLOOKUP($AF896,'Limited Loss'!$F$5:$P$124,AI$3,FALSE),0)</f>
        <v>0</v>
      </c>
      <c r="AJ896" s="193">
        <f>+IFERROR(VLOOKUP($AF896,'Limited Loss'!$F$5:$P$124,AJ$3,FALSE),0)</f>
        <v>0</v>
      </c>
      <c r="AK896" s="100">
        <f>+IFERROR(VLOOKUP($AF896,'Limited Loss'!$F$5:$P$124,AK$3,FALSE),0)</f>
        <v>0</v>
      </c>
      <c r="AL896" s="193">
        <f>+IFERROR(VLOOKUP($AF896,'Limited Loss'!$F$5:$P$124,AL$3,FALSE),0)</f>
        <v>0</v>
      </c>
      <c r="AM896" s="193">
        <f>+IFERROR(VLOOKUP($AF896,'Limited Loss'!$F$5:$P$124,AM$3,FALSE),0)</f>
        <v>0</v>
      </c>
      <c r="AN896" s="193">
        <f>+IFERROR(VLOOKUP($AF896,'Limited Loss'!$F$5:$P$124,AN$3,FALSE),0)</f>
        <v>0</v>
      </c>
      <c r="AO896" s="193">
        <f>+IFERROR(VLOOKUP($AF896,'Limited Loss'!$F$5:$P$124,AO$3,FALSE),0)</f>
        <v>0</v>
      </c>
      <c r="AP896" s="100">
        <f>+IFERROR(VLOOKUP($AF896,'Limited Loss'!$F$5:$P$124,AP$3,FALSE),0)</f>
        <v>0</v>
      </c>
      <c r="AQ896" s="353"/>
      <c r="AR896" s="331">
        <f t="shared" si="118"/>
        <v>814</v>
      </c>
      <c r="AS896" s="332">
        <f t="shared" si="118"/>
        <v>2015</v>
      </c>
      <c r="AT896" s="349">
        <f t="shared" si="124"/>
        <v>0</v>
      </c>
      <c r="AU896" s="349">
        <f t="shared" si="124"/>
        <v>0</v>
      </c>
      <c r="AV896" s="349">
        <f t="shared" si="124"/>
        <v>22562.890500000001</v>
      </c>
      <c r="AW896" s="349">
        <f t="shared" si="124"/>
        <v>144792.8535</v>
      </c>
      <c r="AX896" s="350">
        <f t="shared" si="124"/>
        <v>117107.42909999999</v>
      </c>
      <c r="AY896" s="349">
        <f t="shared" si="124"/>
        <v>0</v>
      </c>
      <c r="AZ896" s="349">
        <f t="shared" si="124"/>
        <v>0</v>
      </c>
      <c r="BA896" s="349">
        <f t="shared" si="124"/>
        <v>25944.6806</v>
      </c>
      <c r="BB896" s="349">
        <f t="shared" si="124"/>
        <v>202554.39550000001</v>
      </c>
      <c r="BC896" s="349">
        <f t="shared" si="124"/>
        <v>85274.886700000003</v>
      </c>
      <c r="BD896" s="350">
        <f t="shared" si="124"/>
        <v>34891.055999999997</v>
      </c>
      <c r="BE896" s="349">
        <f t="shared" si="120"/>
        <v>48507.571100000001</v>
      </c>
      <c r="BF896" s="375">
        <f t="shared" si="121"/>
        <v>549729.56480000005</v>
      </c>
      <c r="BG896" s="334">
        <f t="shared" si="122"/>
        <v>34891.055999999997</v>
      </c>
    </row>
    <row r="897" spans="1:59" x14ac:dyDescent="0.2">
      <c r="A897" s="326" t="str">
        <f t="shared" si="119"/>
        <v>8142016</v>
      </c>
      <c r="B897" s="331">
        <v>814</v>
      </c>
      <c r="C897" s="327">
        <v>2016</v>
      </c>
      <c r="D897" s="353">
        <f>+IFERROR(VLOOKUP($A897,Data_Loss!$A$2:$V$1180,6,FALSE),0)</f>
        <v>1</v>
      </c>
      <c r="E897" s="353">
        <f>+IFERROR(VLOOKUP($A897,Data_Loss!$A$2:$V$1180,7,FALSE),0)</f>
        <v>0</v>
      </c>
      <c r="F897" s="353">
        <f>+IFERROR(VLOOKUP($A897,Data_Loss!$A$2:$V$1180,8,FALSE),0)</f>
        <v>1</v>
      </c>
      <c r="G897" s="353">
        <f>+IFERROR(VLOOKUP($A897,Data_Loss!$A$2:$V$1180,9,FALSE),0)</f>
        <v>0</v>
      </c>
      <c r="H897" s="353">
        <f>+IFERROR(VLOOKUP($A897,Data_Loss!$A$2:$V$1180,10,FALSE),0)</f>
        <v>6</v>
      </c>
      <c r="I897" s="353">
        <f>+IFERROR(VLOOKUP($A897,Data_Loss!$A$2:$V$1300,12,FALSE),0)</f>
        <v>1780721</v>
      </c>
      <c r="J897" s="353">
        <f>+IFERROR(VLOOKUP($A897,Data_Loss!$A$2:$V$1300,13,FALSE),0)</f>
        <v>0</v>
      </c>
      <c r="K897" s="353">
        <f>+IFERROR(VLOOKUP($A897,Data_Loss!$A$2:$V$1300,14,FALSE),0)</f>
        <v>183255</v>
      </c>
      <c r="L897" s="353">
        <f>+IFERROR(VLOOKUP($A897,Data_Loss!$A$2:$V$1300,15,FALSE),0)</f>
        <v>0</v>
      </c>
      <c r="M897" s="353">
        <f>+IFERROR(VLOOKUP($A897,Data_Loss!$A$2:$V$1300,16,FALSE),0)</f>
        <v>47547</v>
      </c>
      <c r="N897" s="353">
        <f>+IFERROR(VLOOKUP($A897,Data_Loss!$A$2:$V$1300,17,FALSE),0)</f>
        <v>16000</v>
      </c>
      <c r="O897" s="353">
        <f>+IFERROR(VLOOKUP($A897,Data_Loss!$A$2:$V$1300,18,FALSE),0)</f>
        <v>0</v>
      </c>
      <c r="P897" s="353">
        <f>+IFERROR(VLOOKUP($A897,Data_Loss!$A$2:$V$1300,19,FALSE),0)</f>
        <v>72654</v>
      </c>
      <c r="Q897" s="353">
        <f>+IFERROR(VLOOKUP($A897,Data_Loss!$A$2:$V$1300,20,FALSE),0)</f>
        <v>0</v>
      </c>
      <c r="R897" s="353">
        <f>+IFERROR(VLOOKUP($A897,Data_Loss!$A$2:$V$1300,21,FALSE),0)</f>
        <v>39526</v>
      </c>
      <c r="S897" s="353">
        <f>+IFERROR(VLOOKUP($A897,Data_Loss!$A$2:$V$1300,22,FALSE),0)</f>
        <v>41970</v>
      </c>
      <c r="T897" s="191">
        <f>+$I897*'10k &amp; MO'!C$5+$J897*'10k &amp; MO'!C$11+$K897*'10k &amp; MO'!C$17+$L897*'10k &amp; MO'!C$23+$M897*'10k &amp; MO'!C$29</f>
        <v>2578127.8637999999</v>
      </c>
      <c r="U897" s="349">
        <f>+$I897*'10k &amp; MO'!D$5+$J897*'10k &amp; MO'!D$11+$K897*'10k &amp; MO'!D$17+$L897*'10k &amp; MO'!D$23+$M897*'10k &amp; MO'!D$29</f>
        <v>1081.2045000000001</v>
      </c>
      <c r="V897" s="349">
        <f>+$I897*'10k &amp; MO'!E$5+$J897*'10k &amp; MO'!E$11+$K897*'10k &amp; MO'!E$17+$L897*'10k &amp; MO'!E$23+$M897*'10k &amp; MO'!E$29</f>
        <v>291869.61660000001</v>
      </c>
      <c r="W897" s="349">
        <f>+$I897*'10k &amp; MO'!F$5+$J897*'10k &amp; MO'!F$11+$K897*'10k &amp; MO'!F$17+$L897*'10k &amp; MO'!F$23+$M897*'10k &amp; MO'!F$29</f>
        <v>8675.1761999999999</v>
      </c>
      <c r="X897" s="349">
        <f>+$I897*'10k &amp; MO'!G$5+$J897*'10k &amp; MO'!G$11+$K897*'10k &amp; MO'!G$17+$L897*'10k &amp; MO'!G$23+$M897*'10k &amp; MO'!G$29</f>
        <v>51557.699099999998</v>
      </c>
      <c r="Y897" s="349">
        <f>+$N897*'10k &amp; MO'!H$5+$O897*'10k &amp; MO'!H$11+$P897*'10k &amp; MO'!H$17+$Q897*'10k &amp; MO'!H$23+$R897*'10k &amp; MO'!H$29</f>
        <v>33926.400000000001</v>
      </c>
      <c r="Z897" s="349">
        <f>+$N897*'10k &amp; MO'!I$5+$O897*'10k &amp; MO'!I$11+$P897*'10k &amp; MO'!I$17+$Q897*'10k &amp; MO'!I$23+$R897*'10k &amp; MO'!I$29</f>
        <v>239.75819999999999</v>
      </c>
      <c r="AA897" s="349">
        <f>+$N897*'10k &amp; MO'!J$5+$O897*'10k &amp; MO'!J$11+$P897*'10k &amp; MO'!J$17+$Q897*'10k &amp; MO'!J$23+$R897*'10k &amp; MO'!J$29</f>
        <v>141664.8026</v>
      </c>
      <c r="AB897" s="349">
        <f>+$N897*'10k &amp; MO'!K$5+$O897*'10k &amp; MO'!K$11+$P897*'10k &amp; MO'!K$17+$Q897*'10k &amp; MO'!K$23+$R897*'10k &amp; MO'!K$29</f>
        <v>10154.806200000001</v>
      </c>
      <c r="AC897" s="349">
        <f>+$N897*'10k &amp; MO'!L$5+$O897*'10k &amp; MO'!L$11+$P897*'10k &amp; MO'!L$17+$Q897*'10k &amp; MO'!L$23+$R897*'10k &amp; MO'!L$29</f>
        <v>61026.667200000004</v>
      </c>
      <c r="AD897" s="350">
        <f>+S897*'10k &amp; MO'!O$5</f>
        <v>56575.560000000005</v>
      </c>
      <c r="AF897" s="192" t="str">
        <f t="shared" si="117"/>
        <v>8142016</v>
      </c>
      <c r="AG897" s="192">
        <f>+IFERROR(VLOOKUP($AF897,'Limited Loss'!$F$5:$P$124,AG$3,FALSE),0)</f>
        <v>1602733</v>
      </c>
      <c r="AH897" s="193">
        <f>+IFERROR(VLOOKUP($AF897,'Limited Loss'!$F$5:$P$124,AH$3,FALSE),0)</f>
        <v>0</v>
      </c>
      <c r="AI897" s="193">
        <f>+IFERROR(VLOOKUP($AF897,'Limited Loss'!$F$5:$P$124,AI$3,FALSE),0)</f>
        <v>0</v>
      </c>
      <c r="AJ897" s="193">
        <f>+IFERROR(VLOOKUP($AF897,'Limited Loss'!$F$5:$P$124,AJ$3,FALSE),0)</f>
        <v>0</v>
      </c>
      <c r="AK897" s="100">
        <f>+IFERROR(VLOOKUP($AF897,'Limited Loss'!$F$5:$P$124,AK$3,FALSE),0)</f>
        <v>0</v>
      </c>
      <c r="AL897" s="193">
        <f>+IFERROR(VLOOKUP($AF897,'Limited Loss'!$F$5:$P$124,AL$3,FALSE),0)</f>
        <v>21091</v>
      </c>
      <c r="AM897" s="193">
        <f>+IFERROR(VLOOKUP($AF897,'Limited Loss'!$F$5:$P$124,AM$3,FALSE),0)</f>
        <v>0</v>
      </c>
      <c r="AN897" s="193">
        <f>+IFERROR(VLOOKUP($AF897,'Limited Loss'!$F$5:$P$124,AN$3,FALSE),0)</f>
        <v>0</v>
      </c>
      <c r="AO897" s="193">
        <f>+IFERROR(VLOOKUP($AF897,'Limited Loss'!$F$5:$P$124,AO$3,FALSE),0)</f>
        <v>0</v>
      </c>
      <c r="AP897" s="100">
        <f>+IFERROR(VLOOKUP($AF897,'Limited Loss'!$F$5:$P$124,AP$3,FALSE),0)</f>
        <v>0</v>
      </c>
      <c r="AQ897" s="353"/>
      <c r="AR897" s="331">
        <f t="shared" si="118"/>
        <v>814</v>
      </c>
      <c r="AS897" s="332">
        <f t="shared" si="118"/>
        <v>2016</v>
      </c>
      <c r="AT897" s="349">
        <f t="shared" si="124"/>
        <v>975394.86379999993</v>
      </c>
      <c r="AU897" s="349">
        <f t="shared" si="124"/>
        <v>1081.2045000000001</v>
      </c>
      <c r="AV897" s="349">
        <f t="shared" si="124"/>
        <v>291869.61660000001</v>
      </c>
      <c r="AW897" s="349">
        <f t="shared" si="124"/>
        <v>8675.1761999999999</v>
      </c>
      <c r="AX897" s="350">
        <f t="shared" si="124"/>
        <v>51557.699099999998</v>
      </c>
      <c r="AY897" s="349">
        <f t="shared" si="124"/>
        <v>12835.400000000001</v>
      </c>
      <c r="AZ897" s="349">
        <f t="shared" si="124"/>
        <v>239.75819999999999</v>
      </c>
      <c r="BA897" s="349">
        <f t="shared" si="124"/>
        <v>141664.8026</v>
      </c>
      <c r="BB897" s="349">
        <f t="shared" si="124"/>
        <v>10154.806200000001</v>
      </c>
      <c r="BC897" s="349">
        <f t="shared" si="124"/>
        <v>61026.667200000004</v>
      </c>
      <c r="BD897" s="350">
        <f t="shared" si="124"/>
        <v>56575.560000000005</v>
      </c>
      <c r="BE897" s="349">
        <f t="shared" si="120"/>
        <v>1423085.6457</v>
      </c>
      <c r="BF897" s="375">
        <f t="shared" si="121"/>
        <v>131414.3487</v>
      </c>
      <c r="BG897" s="334">
        <f t="shared" si="122"/>
        <v>56575.560000000005</v>
      </c>
    </row>
    <row r="898" spans="1:59" x14ac:dyDescent="0.2">
      <c r="A898" s="326" t="str">
        <f t="shared" si="119"/>
        <v>8142017</v>
      </c>
      <c r="B898" s="331">
        <v>814</v>
      </c>
      <c r="C898" s="327">
        <v>2017</v>
      </c>
      <c r="D898" s="353">
        <f>+IFERROR(VLOOKUP($A898,Data_Loss!$A$2:$V$1180,6,FALSE),0)</f>
        <v>0</v>
      </c>
      <c r="E898" s="353">
        <f>+IFERROR(VLOOKUP($A898,Data_Loss!$A$2:$V$1180,7,FALSE),0)</f>
        <v>0</v>
      </c>
      <c r="F898" s="353">
        <f>+IFERROR(VLOOKUP($A898,Data_Loss!$A$2:$V$1180,8,FALSE),0)</f>
        <v>0</v>
      </c>
      <c r="G898" s="353">
        <f>+IFERROR(VLOOKUP($A898,Data_Loss!$A$2:$V$1180,9,FALSE),0)</f>
        <v>1</v>
      </c>
      <c r="H898" s="353">
        <f>+IFERROR(VLOOKUP($A898,Data_Loss!$A$2:$V$1180,10,FALSE),0)</f>
        <v>3</v>
      </c>
      <c r="I898" s="353">
        <f>+IFERROR(VLOOKUP($A898,Data_Loss!$A$2:$V$1300,12,FALSE),0)</f>
        <v>0</v>
      </c>
      <c r="J898" s="353">
        <f>+IFERROR(VLOOKUP($A898,Data_Loss!$A$2:$V$1300,13,FALSE),0)</f>
        <v>0</v>
      </c>
      <c r="K898" s="353">
        <f>+IFERROR(VLOOKUP($A898,Data_Loss!$A$2:$V$1300,14,FALSE),0)</f>
        <v>0</v>
      </c>
      <c r="L898" s="353">
        <f>+IFERROR(VLOOKUP($A898,Data_Loss!$A$2:$V$1300,15,FALSE),0)</f>
        <v>12531</v>
      </c>
      <c r="M898" s="353">
        <f>+IFERROR(VLOOKUP($A898,Data_Loss!$A$2:$V$1300,16,FALSE),0)</f>
        <v>15630</v>
      </c>
      <c r="N898" s="353">
        <f>+IFERROR(VLOOKUP($A898,Data_Loss!$A$2:$V$1300,17,FALSE),0)</f>
        <v>0</v>
      </c>
      <c r="O898" s="353">
        <f>+IFERROR(VLOOKUP($A898,Data_Loss!$A$2:$V$1300,18,FALSE),0)</f>
        <v>0</v>
      </c>
      <c r="P898" s="353">
        <f>+IFERROR(VLOOKUP($A898,Data_Loss!$A$2:$V$1300,19,FALSE),0)</f>
        <v>0</v>
      </c>
      <c r="Q898" s="353">
        <f>+IFERROR(VLOOKUP($A898,Data_Loss!$A$2:$V$1300,20,FALSE),0)</f>
        <v>13951</v>
      </c>
      <c r="R898" s="353">
        <f>+IFERROR(VLOOKUP($A898,Data_Loss!$A$2:$V$1300,21,FALSE),0)</f>
        <v>19977</v>
      </c>
      <c r="S898" s="353">
        <f>+IFERROR(VLOOKUP($A898,Data_Loss!$A$2:$V$1300,22,FALSE),0)</f>
        <v>5918</v>
      </c>
      <c r="T898" s="191">
        <f>+$I898*'10k &amp; MO'!C$6+$J898*'10k &amp; MO'!C$12+$K898*'10k &amp; MO'!C$18+$L898*'10k &amp; MO'!C$24+$M898*'10k &amp; MO'!C$30</f>
        <v>0</v>
      </c>
      <c r="U898" s="349">
        <f>+$I898*'10k &amp; MO'!D$6+$J898*'10k &amp; MO'!D$12+$K898*'10k &amp; MO'!D$18+$L898*'10k &amp; MO'!D$24+$M898*'10k &amp; MO'!D$30</f>
        <v>40.382099999999994</v>
      </c>
      <c r="V898" s="349">
        <f>+$I898*'10k &amp; MO'!E$6+$J898*'10k &amp; MO'!E$12+$K898*'10k &amp; MO'!E$18+$L898*'10k &amp; MO'!E$24+$M898*'10k &amp; MO'!E$30</f>
        <v>17209.497299999999</v>
      </c>
      <c r="W898" s="349">
        <f>+$I898*'10k &amp; MO'!F$6+$J898*'10k &amp; MO'!F$12+$K898*'10k &amp; MO'!F$18+$L898*'10k &amp; MO'!F$24+$M898*'10k &amp; MO'!F$30</f>
        <v>14019.078600000001</v>
      </c>
      <c r="X898" s="349">
        <f>+$I898*'10k &amp; MO'!G$6+$J898*'10k &amp; MO'!G$12+$K898*'10k &amp; MO'!G$18+$L898*'10k &amp; MO'!G$24+$M898*'10k &amp; MO'!G$30</f>
        <v>18023.118600000002</v>
      </c>
      <c r="Y898" s="349">
        <f>+$N898*'10k &amp; MO'!H$6+$O898*'10k &amp; MO'!H$12+$P898*'10k &amp; MO'!H$18+$Q898*'10k &amp; MO'!H$24+$R898*'10k &amp; MO'!H$30</f>
        <v>0</v>
      </c>
      <c r="Z898" s="349">
        <f>+$N898*'10k &amp; MO'!I$6+$O898*'10k &amp; MO'!I$12+$P898*'10k &amp; MO'!I$18+$Q898*'10k &amp; MO'!I$24+$R898*'10k &amp; MO'!I$30</f>
        <v>15.758800000000001</v>
      </c>
      <c r="AA898" s="349">
        <f>+$N898*'10k &amp; MO'!J$6+$O898*'10k &amp; MO'!J$12+$P898*'10k &amp; MO'!J$18+$Q898*'10k &amp; MO'!J$24+$R898*'10k &amp; MO'!J$30</f>
        <v>22577.345099999999</v>
      </c>
      <c r="AB898" s="349">
        <f>+$N898*'10k &amp; MO'!K$6+$O898*'10k &amp; MO'!K$12+$P898*'10k &amp; MO'!K$18+$Q898*'10k &amp; MO'!K$24+$R898*'10k &amp; MO'!K$30</f>
        <v>21707.662899999999</v>
      </c>
      <c r="AC898" s="349">
        <f>+$N898*'10k &amp; MO'!L$6+$O898*'10k &amp; MO'!L$12+$P898*'10k &amp; MO'!L$18+$Q898*'10k &amp; MO'!L$24+$R898*'10k &amp; MO'!L$30</f>
        <v>30751.294000000002</v>
      </c>
      <c r="AD898" s="350">
        <f>+S898*'10k &amp; MO'!O$6</f>
        <v>7965.6280000000006</v>
      </c>
      <c r="AF898" s="192" t="str">
        <f t="shared" si="117"/>
        <v>8142017</v>
      </c>
      <c r="AG898" s="192">
        <f>+IFERROR(VLOOKUP($AF898,'Limited Loss'!$F$5:$P$124,AG$3,FALSE),0)</f>
        <v>0</v>
      </c>
      <c r="AH898" s="193">
        <f>+IFERROR(VLOOKUP($AF898,'Limited Loss'!$F$5:$P$124,AH$3,FALSE),0)</f>
        <v>0</v>
      </c>
      <c r="AI898" s="193">
        <f>+IFERROR(VLOOKUP($AF898,'Limited Loss'!$F$5:$P$124,AI$3,FALSE),0)</f>
        <v>0</v>
      </c>
      <c r="AJ898" s="193">
        <f>+IFERROR(VLOOKUP($AF898,'Limited Loss'!$F$5:$P$124,AJ$3,FALSE),0)</f>
        <v>0</v>
      </c>
      <c r="AK898" s="100">
        <f>+IFERROR(VLOOKUP($AF898,'Limited Loss'!$F$5:$P$124,AK$3,FALSE),0)</f>
        <v>0</v>
      </c>
      <c r="AL898" s="193">
        <f>+IFERROR(VLOOKUP($AF898,'Limited Loss'!$F$5:$P$124,AL$3,FALSE),0)</f>
        <v>0</v>
      </c>
      <c r="AM898" s="193">
        <f>+IFERROR(VLOOKUP($AF898,'Limited Loss'!$F$5:$P$124,AM$3,FALSE),0)</f>
        <v>0</v>
      </c>
      <c r="AN898" s="193">
        <f>+IFERROR(VLOOKUP($AF898,'Limited Loss'!$F$5:$P$124,AN$3,FALSE),0)</f>
        <v>0</v>
      </c>
      <c r="AO898" s="193">
        <f>+IFERROR(VLOOKUP($AF898,'Limited Loss'!$F$5:$P$124,AO$3,FALSE),0)</f>
        <v>0</v>
      </c>
      <c r="AP898" s="100">
        <f>+IFERROR(VLOOKUP($AF898,'Limited Loss'!$F$5:$P$124,AP$3,FALSE),0)</f>
        <v>0</v>
      </c>
      <c r="AQ898" s="353"/>
      <c r="AR898" s="331">
        <f t="shared" si="118"/>
        <v>814</v>
      </c>
      <c r="AS898" s="332">
        <f t="shared" si="118"/>
        <v>2017</v>
      </c>
      <c r="AT898" s="349">
        <f t="shared" si="124"/>
        <v>0</v>
      </c>
      <c r="AU898" s="349">
        <f t="shared" si="124"/>
        <v>40.382099999999994</v>
      </c>
      <c r="AV898" s="349">
        <f t="shared" si="124"/>
        <v>17209.497299999999</v>
      </c>
      <c r="AW898" s="349">
        <f t="shared" si="124"/>
        <v>14019.078600000001</v>
      </c>
      <c r="AX898" s="350">
        <f t="shared" si="124"/>
        <v>18023.118600000002</v>
      </c>
      <c r="AY898" s="349">
        <f t="shared" si="124"/>
        <v>0</v>
      </c>
      <c r="AZ898" s="349">
        <f t="shared" si="124"/>
        <v>15.758800000000001</v>
      </c>
      <c r="BA898" s="349">
        <f t="shared" si="124"/>
        <v>22577.345099999999</v>
      </c>
      <c r="BB898" s="349">
        <f t="shared" si="124"/>
        <v>21707.662899999999</v>
      </c>
      <c r="BC898" s="349">
        <f t="shared" si="124"/>
        <v>30751.294000000002</v>
      </c>
      <c r="BD898" s="350">
        <f t="shared" si="124"/>
        <v>7965.6280000000006</v>
      </c>
      <c r="BE898" s="349">
        <f t="shared" si="120"/>
        <v>39842.983299999993</v>
      </c>
      <c r="BF898" s="375">
        <f t="shared" si="121"/>
        <v>84501.154100000014</v>
      </c>
      <c r="BG898" s="334">
        <f t="shared" si="122"/>
        <v>7965.6280000000006</v>
      </c>
    </row>
    <row r="899" spans="1:59" x14ac:dyDescent="0.2">
      <c r="A899" s="326" t="str">
        <f t="shared" si="119"/>
        <v>8142018</v>
      </c>
      <c r="B899" s="331">
        <v>814</v>
      </c>
      <c r="C899" s="327">
        <v>2018</v>
      </c>
      <c r="D899" s="353">
        <f>+IFERROR(VLOOKUP($A899,Data_Loss!$A$2:$V$1180,6,FALSE),0)</f>
        <v>0</v>
      </c>
      <c r="E899" s="353">
        <f>+IFERROR(VLOOKUP($A899,Data_Loss!$A$2:$V$1180,7,FALSE),0)</f>
        <v>0</v>
      </c>
      <c r="F899" s="353">
        <f>+IFERROR(VLOOKUP($A899,Data_Loss!$A$2:$V$1180,8,FALSE),0)</f>
        <v>0</v>
      </c>
      <c r="G899" s="353">
        <f>+IFERROR(VLOOKUP($A899,Data_Loss!$A$2:$V$1180,9,FALSE),0)</f>
        <v>2</v>
      </c>
      <c r="H899" s="353">
        <f>+IFERROR(VLOOKUP($A899,Data_Loss!$A$2:$V$1180,10,FALSE),0)</f>
        <v>7</v>
      </c>
      <c r="I899" s="353">
        <f>+IFERROR(VLOOKUP($A899,Data_Loss!$A$2:$V$1300,12,FALSE),0)</f>
        <v>0</v>
      </c>
      <c r="J899" s="353">
        <f>+IFERROR(VLOOKUP($A899,Data_Loss!$A$2:$V$1300,13,FALSE),0)</f>
        <v>0</v>
      </c>
      <c r="K899" s="353">
        <f>+IFERROR(VLOOKUP($A899,Data_Loss!$A$2:$V$1300,14,FALSE),0)</f>
        <v>0</v>
      </c>
      <c r="L899" s="353">
        <f>+IFERROR(VLOOKUP($A899,Data_Loss!$A$2:$V$1300,15,FALSE),0)</f>
        <v>35737</v>
      </c>
      <c r="M899" s="353">
        <f>+IFERROR(VLOOKUP($A899,Data_Loss!$A$2:$V$1300,16,FALSE),0)</f>
        <v>12733</v>
      </c>
      <c r="N899" s="353">
        <f>+IFERROR(VLOOKUP($A899,Data_Loss!$A$2:$V$1300,17,FALSE),0)</f>
        <v>0</v>
      </c>
      <c r="O899" s="353">
        <f>+IFERROR(VLOOKUP($A899,Data_Loss!$A$2:$V$1300,18,FALSE),0)</f>
        <v>0</v>
      </c>
      <c r="P899" s="353">
        <f>+IFERROR(VLOOKUP($A899,Data_Loss!$A$2:$V$1300,19,FALSE),0)</f>
        <v>0</v>
      </c>
      <c r="Q899" s="353">
        <f>+IFERROR(VLOOKUP($A899,Data_Loss!$A$2:$V$1300,20,FALSE),0)</f>
        <v>63184</v>
      </c>
      <c r="R899" s="353">
        <f>+IFERROR(VLOOKUP($A899,Data_Loss!$A$2:$V$1300,21,FALSE),0)</f>
        <v>56466</v>
      </c>
      <c r="S899" s="353">
        <f>+IFERROR(VLOOKUP($A899,Data_Loss!$A$2:$V$1300,22,FALSE),0)</f>
        <v>26710</v>
      </c>
      <c r="T899" s="191">
        <f>+$I899*'10k &amp; MO'!C$7+$J899*'10k &amp; MO'!C$13+$K899*'10k &amp; MO'!C$19+$L899*'10k &amp; MO'!C$25+$M899*'10k &amp; MO'!C$31</f>
        <v>28.012600000000003</v>
      </c>
      <c r="U899" s="349">
        <f>+$I899*'10k &amp; MO'!D$7+$J899*'10k &amp; MO'!D$13+$K899*'10k &amp; MO'!D$19+$L899*'10k &amp; MO'!D$25+$M899*'10k &amp; MO'!D$31</f>
        <v>1969.0902000000001</v>
      </c>
      <c r="V899" s="349">
        <f>+$I899*'10k &amp; MO'!E$7+$J899*'10k &amp; MO'!E$13+$K899*'10k &amp; MO'!E$19+$L899*'10k &amp; MO'!E$25+$M899*'10k &amp; MO'!E$31</f>
        <v>74114.437000000005</v>
      </c>
      <c r="W899" s="349">
        <f>+$I899*'10k &amp; MO'!F$7+$J899*'10k &amp; MO'!F$13+$K899*'10k &amp; MO'!F$19+$L899*'10k &amp; MO'!F$25+$M899*'10k &amp; MO'!F$31</f>
        <v>34669.069499999998</v>
      </c>
      <c r="X899" s="349">
        <f>+$I899*'10k &amp; MO'!G$7+$J899*'10k &amp; MO'!G$13+$K899*'10k &amp; MO'!G$19+$L899*'10k &amp; MO'!G$25+$M899*'10k &amp; MO'!G$31</f>
        <v>12497.859499999999</v>
      </c>
      <c r="Y899" s="349">
        <f>+$N899*'10k &amp; MO'!H$7+$O899*'10k &amp; MO'!H$13+$P899*'10k &amp; MO'!H$19+$Q899*'10k &amp; MO'!H$25+$R899*'10k &amp; MO'!H$31</f>
        <v>163.75139999999999</v>
      </c>
      <c r="Z899" s="349">
        <f>+$N899*'10k &amp; MO'!I$7+$O899*'10k &amp; MO'!I$13+$P899*'10k &amp; MO'!I$19+$Q899*'10k &amp; MO'!I$25+$R899*'10k &amp; MO'!I$31</f>
        <v>7378.9130000000005</v>
      </c>
      <c r="AA899" s="349">
        <f>+$N899*'10k &amp; MO'!J$7+$O899*'10k &amp; MO'!J$13+$P899*'10k &amp; MO'!J$19+$Q899*'10k &amp; MO'!J$25+$R899*'10k &amp; MO'!J$31</f>
        <v>147455.46000000002</v>
      </c>
      <c r="AB899" s="349">
        <f>+$N899*'10k &amp; MO'!K$7+$O899*'10k &amp; MO'!K$13+$P899*'10k &amp; MO'!K$19+$Q899*'10k &amp; MO'!K$25+$R899*'10k &amp; MO'!K$31</f>
        <v>91813.854800000001</v>
      </c>
      <c r="AC899" s="349">
        <f>+$N899*'10k &amp; MO'!L$7+$O899*'10k &amp; MO'!L$13+$P899*'10k &amp; MO'!L$19+$Q899*'10k &amp; MO'!L$25+$R899*'10k &amp; MO'!L$31</f>
        <v>58068.938399999999</v>
      </c>
      <c r="AD899" s="350">
        <f>+S899*'10k &amp; MO'!O$7</f>
        <v>35417.46</v>
      </c>
      <c r="AF899" s="192" t="str">
        <f t="shared" si="117"/>
        <v>8142018</v>
      </c>
      <c r="AG899" s="192">
        <f>+IFERROR(VLOOKUP($AF899,'Limited Loss'!$F$5:$P$124,AG$3,FALSE),0)</f>
        <v>0</v>
      </c>
      <c r="AH899" s="193">
        <f>+IFERROR(VLOOKUP($AF899,'Limited Loss'!$F$5:$P$124,AH$3,FALSE),0)</f>
        <v>0</v>
      </c>
      <c r="AI899" s="193">
        <f>+IFERROR(VLOOKUP($AF899,'Limited Loss'!$F$5:$P$124,AI$3,FALSE),0)</f>
        <v>0</v>
      </c>
      <c r="AJ899" s="193">
        <f>+IFERROR(VLOOKUP($AF899,'Limited Loss'!$F$5:$P$124,AJ$3,FALSE),0)</f>
        <v>0</v>
      </c>
      <c r="AK899" s="100">
        <f>+IFERROR(VLOOKUP($AF899,'Limited Loss'!$F$5:$P$124,AK$3,FALSE),0)</f>
        <v>0</v>
      </c>
      <c r="AL899" s="193">
        <f>+IFERROR(VLOOKUP($AF899,'Limited Loss'!$F$5:$P$124,AL$3,FALSE),0)</f>
        <v>0</v>
      </c>
      <c r="AM899" s="193">
        <f>+IFERROR(VLOOKUP($AF899,'Limited Loss'!$F$5:$P$124,AM$3,FALSE),0)</f>
        <v>0</v>
      </c>
      <c r="AN899" s="193">
        <f>+IFERROR(VLOOKUP($AF899,'Limited Loss'!$F$5:$P$124,AN$3,FALSE),0)</f>
        <v>0</v>
      </c>
      <c r="AO899" s="193">
        <f>+IFERROR(VLOOKUP($AF899,'Limited Loss'!$F$5:$P$124,AO$3,FALSE),0)</f>
        <v>0</v>
      </c>
      <c r="AP899" s="100">
        <f>+IFERROR(VLOOKUP($AF899,'Limited Loss'!$F$5:$P$124,AP$3,FALSE),0)</f>
        <v>0</v>
      </c>
      <c r="AQ899" s="353"/>
      <c r="AR899" s="331">
        <f t="shared" si="118"/>
        <v>814</v>
      </c>
      <c r="AS899" s="332">
        <f t="shared" si="118"/>
        <v>2018</v>
      </c>
      <c r="AT899" s="349">
        <f t="shared" si="124"/>
        <v>28.012600000000003</v>
      </c>
      <c r="AU899" s="349">
        <f t="shared" si="124"/>
        <v>1969.0902000000001</v>
      </c>
      <c r="AV899" s="349">
        <f t="shared" si="124"/>
        <v>74114.437000000005</v>
      </c>
      <c r="AW899" s="349">
        <f t="shared" si="124"/>
        <v>34669.069499999998</v>
      </c>
      <c r="AX899" s="350">
        <f t="shared" si="124"/>
        <v>12497.859499999999</v>
      </c>
      <c r="AY899" s="349">
        <f t="shared" si="124"/>
        <v>163.75139999999999</v>
      </c>
      <c r="AZ899" s="349">
        <f t="shared" si="124"/>
        <v>7378.9130000000005</v>
      </c>
      <c r="BA899" s="349">
        <f t="shared" si="124"/>
        <v>147455.46000000002</v>
      </c>
      <c r="BB899" s="349">
        <f t="shared" si="124"/>
        <v>91813.854800000001</v>
      </c>
      <c r="BC899" s="349">
        <f t="shared" si="124"/>
        <v>58068.938399999999</v>
      </c>
      <c r="BD899" s="350">
        <f t="shared" si="124"/>
        <v>35417.46</v>
      </c>
      <c r="BE899" s="349">
        <f t="shared" si="120"/>
        <v>231109.6642</v>
      </c>
      <c r="BF899" s="375">
        <f t="shared" si="121"/>
        <v>197049.72220000002</v>
      </c>
      <c r="BG899" s="334">
        <f t="shared" si="122"/>
        <v>35417.46</v>
      </c>
    </row>
    <row r="900" spans="1:59" x14ac:dyDescent="0.2">
      <c r="A900" s="326" t="str">
        <f t="shared" si="119"/>
        <v>8152014</v>
      </c>
      <c r="B900" s="331">
        <v>815</v>
      </c>
      <c r="C900" s="327">
        <v>2014</v>
      </c>
      <c r="D900" s="353">
        <f>+IFERROR(VLOOKUP($A900,Data_Loss!$A$2:$V$1180,6,FALSE),0)</f>
        <v>0</v>
      </c>
      <c r="E900" s="353">
        <f>+IFERROR(VLOOKUP($A900,Data_Loss!$A$2:$V$1180,7,FALSE),0)</f>
        <v>0</v>
      </c>
      <c r="F900" s="353">
        <f>+IFERROR(VLOOKUP($A900,Data_Loss!$A$2:$V$1180,8,FALSE),0)</f>
        <v>4</v>
      </c>
      <c r="G900" s="353">
        <f>+IFERROR(VLOOKUP($A900,Data_Loss!$A$2:$V$1180,9,FALSE),0)</f>
        <v>16</v>
      </c>
      <c r="H900" s="353">
        <f>+IFERROR(VLOOKUP($A900,Data_Loss!$A$2:$V$1180,10,FALSE),0)</f>
        <v>12</v>
      </c>
      <c r="I900" s="353">
        <f>+IFERROR(VLOOKUP($A900,Data_Loss!$A$2:$V$1300,12,FALSE),0)</f>
        <v>0</v>
      </c>
      <c r="J900" s="353">
        <f>+IFERROR(VLOOKUP($A900,Data_Loss!$A$2:$V$1300,13,FALSE),0)</f>
        <v>0</v>
      </c>
      <c r="K900" s="353">
        <f>+IFERROR(VLOOKUP($A900,Data_Loss!$A$2:$V$1300,14,FALSE),0)</f>
        <v>877762</v>
      </c>
      <c r="L900" s="353">
        <f>+IFERROR(VLOOKUP($A900,Data_Loss!$A$2:$V$1300,15,FALSE),0)</f>
        <v>377228</v>
      </c>
      <c r="M900" s="353">
        <f>+IFERROR(VLOOKUP($A900,Data_Loss!$A$2:$V$1300,16,FALSE),0)</f>
        <v>36281</v>
      </c>
      <c r="N900" s="353">
        <f>+IFERROR(VLOOKUP($A900,Data_Loss!$A$2:$V$1300,17,FALSE),0)</f>
        <v>0</v>
      </c>
      <c r="O900" s="353">
        <f>+IFERROR(VLOOKUP($A900,Data_Loss!$A$2:$V$1300,18,FALSE),0)</f>
        <v>0</v>
      </c>
      <c r="P900" s="353">
        <f>+IFERROR(VLOOKUP($A900,Data_Loss!$A$2:$V$1300,19,FALSE),0)</f>
        <v>430113</v>
      </c>
      <c r="Q900" s="353">
        <f>+IFERROR(VLOOKUP($A900,Data_Loss!$A$2:$V$1300,20,FALSE),0)</f>
        <v>335954</v>
      </c>
      <c r="R900" s="353">
        <f>+IFERROR(VLOOKUP($A900,Data_Loss!$A$2:$V$1300,21,FALSE),0)</f>
        <v>35538</v>
      </c>
      <c r="S900" s="353">
        <f>+IFERROR(VLOOKUP($A900,Data_Loss!$A$2:$V$1300,22,FALSE),0)</f>
        <v>101414</v>
      </c>
      <c r="T900" s="191">
        <f>+$I900*'10k &amp; MO'!C$3+$J900*'10k &amp; MO'!C$9+$K900*'10k &amp; MO'!C$15+$L900*'10k &amp; MO'!C$21+$M900*'10k &amp; MO'!C$27</f>
        <v>0</v>
      </c>
      <c r="U900" s="349">
        <f>+$I900*'10k &amp; MO'!D$3+$J900*'10k &amp; MO'!D$9+$K900*'10k &amp; MO'!D$15+$L900*'10k &amp; MO'!D$21+$M900*'10k &amp; MO'!D$27</f>
        <v>0</v>
      </c>
      <c r="V900" s="349">
        <f>+$I900*'10k &amp; MO'!E$3+$J900*'10k &amp; MO'!E$9+$K900*'10k &amp; MO'!E$15+$L900*'10k &amp; MO'!E$21+$M900*'10k &amp; MO'!E$27</f>
        <v>1320154.048</v>
      </c>
      <c r="W900" s="349">
        <f>+$I900*'10k &amp; MO'!F$3+$J900*'10k &amp; MO'!F$9+$K900*'10k &amp; MO'!F$15+$L900*'10k &amp; MO'!F$21+$M900*'10k &amp; MO'!F$27</f>
        <v>463613.21200000006</v>
      </c>
      <c r="X900" s="349">
        <f>+$I900*'10k &amp; MO'!G$3+$J900*'10k &amp; MO'!G$9+$K900*'10k &amp; MO'!G$15+$L900*'10k &amp; MO'!G$21+$M900*'10k &amp; MO'!G$27</f>
        <v>41070.091999999997</v>
      </c>
      <c r="Y900" s="349">
        <f>+$N900*'10k &amp; MO'!H$3+$O900*'10k &amp; MO'!H$9+$P900*'10k &amp; MO'!H$15+$Q900*'10k &amp; MO'!H$21+$R900*'10k &amp; MO'!H$27</f>
        <v>0</v>
      </c>
      <c r="Z900" s="349">
        <f>+$N900*'10k &amp; MO'!I$3+$O900*'10k &amp; MO'!I$9+$P900*'10k &amp; MO'!I$15+$Q900*'10k &amp; MO'!I$21+$R900*'10k &amp; MO'!I$27</f>
        <v>0</v>
      </c>
      <c r="AA900" s="349">
        <f>+$N900*'10k &amp; MO'!J$3+$O900*'10k &amp; MO'!J$9+$P900*'10k &amp; MO'!J$15+$Q900*'10k &amp; MO'!J$21+$R900*'10k &amp; MO'!J$27</f>
        <v>899366.28300000005</v>
      </c>
      <c r="AB900" s="349">
        <f>+$N900*'10k &amp; MO'!K$3+$O900*'10k &amp; MO'!K$9+$P900*'10k &amp; MO'!K$15+$Q900*'10k &amp; MO'!K$21+$R900*'10k &amp; MO'!K$27</f>
        <v>470671.554</v>
      </c>
      <c r="AC900" s="349">
        <f>+$N900*'10k &amp; MO'!L$3+$O900*'10k &amp; MO'!L$9+$P900*'10k &amp; MO'!L$15+$Q900*'10k &amp; MO'!L$21+$R900*'10k &amp; MO'!L$27</f>
        <v>54799.595999999998</v>
      </c>
      <c r="AD900" s="350">
        <f>+S900*'10k &amp; MO'!O$3</f>
        <v>108614.394</v>
      </c>
      <c r="AF900" s="192" t="str">
        <f t="shared" si="117"/>
        <v>8152014</v>
      </c>
      <c r="AG900" s="192">
        <f>+IFERROR(VLOOKUP($AF900,'Limited Loss'!$F$5:$P$124,AG$3,FALSE),0)</f>
        <v>0</v>
      </c>
      <c r="AH900" s="193">
        <f>+IFERROR(VLOOKUP($AF900,'Limited Loss'!$F$5:$P$124,AH$3,FALSE),0)</f>
        <v>0</v>
      </c>
      <c r="AI900" s="193">
        <f>+IFERROR(VLOOKUP($AF900,'Limited Loss'!$F$5:$P$124,AI$3,FALSE),0)</f>
        <v>0</v>
      </c>
      <c r="AJ900" s="193">
        <f>+IFERROR(VLOOKUP($AF900,'Limited Loss'!$F$5:$P$124,AJ$3,FALSE),0)</f>
        <v>0</v>
      </c>
      <c r="AK900" s="100">
        <f>+IFERROR(VLOOKUP($AF900,'Limited Loss'!$F$5:$P$124,AK$3,FALSE),0)</f>
        <v>0</v>
      </c>
      <c r="AL900" s="193">
        <f>+IFERROR(VLOOKUP($AF900,'Limited Loss'!$F$5:$P$124,AL$3,FALSE),0)</f>
        <v>0</v>
      </c>
      <c r="AM900" s="193">
        <f>+IFERROR(VLOOKUP($AF900,'Limited Loss'!$F$5:$P$124,AM$3,FALSE),0)</f>
        <v>0</v>
      </c>
      <c r="AN900" s="193">
        <f>+IFERROR(VLOOKUP($AF900,'Limited Loss'!$F$5:$P$124,AN$3,FALSE),0)</f>
        <v>0</v>
      </c>
      <c r="AO900" s="193">
        <f>+IFERROR(VLOOKUP($AF900,'Limited Loss'!$F$5:$P$124,AO$3,FALSE),0)</f>
        <v>0</v>
      </c>
      <c r="AP900" s="100">
        <f>+IFERROR(VLOOKUP($AF900,'Limited Loss'!$F$5:$P$124,AP$3,FALSE),0)</f>
        <v>0</v>
      </c>
      <c r="AQ900" s="353"/>
      <c r="AR900" s="331">
        <f t="shared" si="118"/>
        <v>815</v>
      </c>
      <c r="AS900" s="332">
        <f t="shared" si="118"/>
        <v>2014</v>
      </c>
      <c r="AT900" s="349">
        <f t="shared" si="124"/>
        <v>0</v>
      </c>
      <c r="AU900" s="349">
        <f t="shared" si="124"/>
        <v>0</v>
      </c>
      <c r="AV900" s="349">
        <f t="shared" si="124"/>
        <v>1320154.048</v>
      </c>
      <c r="AW900" s="349">
        <f t="shared" si="124"/>
        <v>463613.21200000006</v>
      </c>
      <c r="AX900" s="350">
        <f t="shared" si="124"/>
        <v>41070.091999999997</v>
      </c>
      <c r="AY900" s="349">
        <f t="shared" si="124"/>
        <v>0</v>
      </c>
      <c r="AZ900" s="349">
        <f t="shared" si="124"/>
        <v>0</v>
      </c>
      <c r="BA900" s="349">
        <f t="shared" si="124"/>
        <v>899366.28300000005</v>
      </c>
      <c r="BB900" s="349">
        <f t="shared" si="124"/>
        <v>470671.554</v>
      </c>
      <c r="BC900" s="349">
        <f t="shared" si="124"/>
        <v>54799.595999999998</v>
      </c>
      <c r="BD900" s="350">
        <f t="shared" si="124"/>
        <v>108614.394</v>
      </c>
      <c r="BE900" s="349">
        <f t="shared" si="120"/>
        <v>2219520.3310000002</v>
      </c>
      <c r="BF900" s="375">
        <f t="shared" si="121"/>
        <v>1030154.454</v>
      </c>
      <c r="BG900" s="334">
        <f t="shared" si="122"/>
        <v>108614.394</v>
      </c>
    </row>
    <row r="901" spans="1:59" x14ac:dyDescent="0.2">
      <c r="A901" s="326" t="str">
        <f t="shared" si="119"/>
        <v>8152015</v>
      </c>
      <c r="B901" s="331">
        <v>815</v>
      </c>
      <c r="C901" s="327">
        <v>2015</v>
      </c>
      <c r="D901" s="353">
        <f>+IFERROR(VLOOKUP($A901,Data_Loss!$A$2:$V$1180,6,FALSE),0)</f>
        <v>0</v>
      </c>
      <c r="E901" s="353">
        <f>+IFERROR(VLOOKUP($A901,Data_Loss!$A$2:$V$1180,7,FALSE),0)</f>
        <v>0</v>
      </c>
      <c r="F901" s="353">
        <f>+IFERROR(VLOOKUP($A901,Data_Loss!$A$2:$V$1180,8,FALSE),0)</f>
        <v>3</v>
      </c>
      <c r="G901" s="353">
        <f>+IFERROR(VLOOKUP($A901,Data_Loss!$A$2:$V$1180,9,FALSE),0)</f>
        <v>9</v>
      </c>
      <c r="H901" s="353">
        <f>+IFERROR(VLOOKUP($A901,Data_Loss!$A$2:$V$1180,10,FALSE),0)</f>
        <v>25</v>
      </c>
      <c r="I901" s="353">
        <f>+IFERROR(VLOOKUP($A901,Data_Loss!$A$2:$V$1300,12,FALSE),0)</f>
        <v>0</v>
      </c>
      <c r="J901" s="353">
        <f>+IFERROR(VLOOKUP($A901,Data_Loss!$A$2:$V$1300,13,FALSE),0)</f>
        <v>0</v>
      </c>
      <c r="K901" s="353">
        <f>+IFERROR(VLOOKUP($A901,Data_Loss!$A$2:$V$1300,14,FALSE),0)</f>
        <v>268625</v>
      </c>
      <c r="L901" s="353">
        <f>+IFERROR(VLOOKUP($A901,Data_Loss!$A$2:$V$1300,15,FALSE),0)</f>
        <v>204261</v>
      </c>
      <c r="M901" s="353">
        <f>+IFERROR(VLOOKUP($A901,Data_Loss!$A$2:$V$1300,16,FALSE),0)</f>
        <v>97741</v>
      </c>
      <c r="N901" s="353">
        <f>+IFERROR(VLOOKUP($A901,Data_Loss!$A$2:$V$1300,17,FALSE),0)</f>
        <v>0</v>
      </c>
      <c r="O901" s="353">
        <f>+IFERROR(VLOOKUP($A901,Data_Loss!$A$2:$V$1300,18,FALSE),0)</f>
        <v>0</v>
      </c>
      <c r="P901" s="353">
        <f>+IFERROR(VLOOKUP($A901,Data_Loss!$A$2:$V$1300,19,FALSE),0)</f>
        <v>114371</v>
      </c>
      <c r="Q901" s="353">
        <f>+IFERROR(VLOOKUP($A901,Data_Loss!$A$2:$V$1300,20,FALSE),0)</f>
        <v>207944</v>
      </c>
      <c r="R901" s="353">
        <f>+IFERROR(VLOOKUP($A901,Data_Loss!$A$2:$V$1300,21,FALSE),0)</f>
        <v>150969</v>
      </c>
      <c r="S901" s="353">
        <f>+IFERROR(VLOOKUP($A901,Data_Loss!$A$2:$V$1300,22,FALSE),0)</f>
        <v>51490</v>
      </c>
      <c r="T901" s="191">
        <f>+$I901*'10k &amp; MO'!C$4+$J901*'10k &amp; MO'!C$10+$K901*'10k &amp; MO'!C$16+$L901*'10k &amp; MO'!C$22+$M901*'10k &amp; MO'!C$28</f>
        <v>0</v>
      </c>
      <c r="U901" s="349">
        <f>+$I901*'10k &amp; MO'!D$4+$J901*'10k &amp; MO'!D$10+$K901*'10k &amp; MO'!D$16+$L901*'10k &amp; MO'!D$22+$M901*'10k &amp; MO'!D$28</f>
        <v>0</v>
      </c>
      <c r="V901" s="349">
        <f>+$I901*'10k &amp; MO'!E$4+$J901*'10k &amp; MO'!E$10+$K901*'10k &amp; MO'!E$16+$L901*'10k &amp; MO'!E$22+$M901*'10k &amp; MO'!E$28</f>
        <v>504782.0465</v>
      </c>
      <c r="W901" s="349">
        <f>+$I901*'10k &amp; MO'!F$4+$J901*'10k &amp; MO'!F$10+$K901*'10k &amp; MO'!F$16+$L901*'10k &amp; MO'!F$22+$M901*'10k &amp; MO'!F$28</f>
        <v>228663.72189999997</v>
      </c>
      <c r="X901" s="349">
        <f>+$I901*'10k &amp; MO'!G$4+$J901*'10k &amp; MO'!G$10+$K901*'10k &amp; MO'!G$16+$L901*'10k &amp; MO'!G$22+$M901*'10k &amp; MO'!G$28</f>
        <v>115868.307</v>
      </c>
      <c r="Y901" s="349">
        <f>+$N901*'10k &amp; MO'!H$4+$O901*'10k &amp; MO'!H$10+$P901*'10k &amp; MO'!H$16+$Q901*'10k &amp; MO'!H$22+$R901*'10k &amp; MO'!H$28</f>
        <v>0</v>
      </c>
      <c r="Z901" s="349">
        <f>+$N901*'10k &amp; MO'!I$4+$O901*'10k &amp; MO'!I$10+$P901*'10k &amp; MO'!I$16+$Q901*'10k &amp; MO'!I$22+$R901*'10k &amp; MO'!I$28</f>
        <v>0</v>
      </c>
      <c r="AA901" s="349">
        <f>+$N901*'10k &amp; MO'!J$4+$O901*'10k &amp; MO'!J$10+$P901*'10k &amp; MO'!J$16+$Q901*'10k &amp; MO'!J$22+$R901*'10k &amp; MO'!J$28</f>
        <v>361516.36479999998</v>
      </c>
      <c r="AB901" s="349">
        <f>+$N901*'10k &amp; MO'!K$4+$O901*'10k &amp; MO'!K$10+$P901*'10k &amp; MO'!K$16+$Q901*'10k &amp; MO'!K$22+$R901*'10k &amp; MO'!K$28</f>
        <v>329986.65750000003</v>
      </c>
      <c r="AC901" s="349">
        <f>+$N901*'10k &amp; MO'!L$4+$O901*'10k &amp; MO'!L$10+$P901*'10k &amp; MO'!L$16+$Q901*'10k &amp; MO'!L$22+$R901*'10k &amp; MO'!L$28</f>
        <v>226990.44959999999</v>
      </c>
      <c r="AD901" s="350">
        <f>+S901*'10k &amp; MO'!O$4</f>
        <v>62405.88</v>
      </c>
      <c r="AF901" s="192" t="str">
        <f t="shared" ref="AF901:AF964" si="125">+B901&amp;C901</f>
        <v>8152015</v>
      </c>
      <c r="AG901" s="192">
        <f>+IFERROR(VLOOKUP($AF901,'Limited Loss'!$F$5:$P$124,AG$3,FALSE),0)</f>
        <v>0</v>
      </c>
      <c r="AH901" s="193">
        <f>+IFERROR(VLOOKUP($AF901,'Limited Loss'!$F$5:$P$124,AH$3,FALSE),0)</f>
        <v>0</v>
      </c>
      <c r="AI901" s="193">
        <f>+IFERROR(VLOOKUP($AF901,'Limited Loss'!$F$5:$P$124,AI$3,FALSE),0)</f>
        <v>0</v>
      </c>
      <c r="AJ901" s="193">
        <f>+IFERROR(VLOOKUP($AF901,'Limited Loss'!$F$5:$P$124,AJ$3,FALSE),0)</f>
        <v>0</v>
      </c>
      <c r="AK901" s="100">
        <f>+IFERROR(VLOOKUP($AF901,'Limited Loss'!$F$5:$P$124,AK$3,FALSE),0)</f>
        <v>0</v>
      </c>
      <c r="AL901" s="193">
        <f>+IFERROR(VLOOKUP($AF901,'Limited Loss'!$F$5:$P$124,AL$3,FALSE),0)</f>
        <v>0</v>
      </c>
      <c r="AM901" s="193">
        <f>+IFERROR(VLOOKUP($AF901,'Limited Loss'!$F$5:$P$124,AM$3,FALSE),0)</f>
        <v>0</v>
      </c>
      <c r="AN901" s="193">
        <f>+IFERROR(VLOOKUP($AF901,'Limited Loss'!$F$5:$P$124,AN$3,FALSE),0)</f>
        <v>0</v>
      </c>
      <c r="AO901" s="193">
        <f>+IFERROR(VLOOKUP($AF901,'Limited Loss'!$F$5:$P$124,AO$3,FALSE),0)</f>
        <v>0</v>
      </c>
      <c r="AP901" s="100">
        <f>+IFERROR(VLOOKUP($AF901,'Limited Loss'!$F$5:$P$124,AP$3,FALSE),0)</f>
        <v>0</v>
      </c>
      <c r="AQ901" s="353"/>
      <c r="AR901" s="331">
        <f t="shared" ref="AR901:AS964" si="126">+B901</f>
        <v>815</v>
      </c>
      <c r="AS901" s="332">
        <f t="shared" si="126"/>
        <v>2015</v>
      </c>
      <c r="AT901" s="349">
        <f t="shared" si="124"/>
        <v>0</v>
      </c>
      <c r="AU901" s="349">
        <f t="shared" si="124"/>
        <v>0</v>
      </c>
      <c r="AV901" s="349">
        <f t="shared" si="124"/>
        <v>504782.0465</v>
      </c>
      <c r="AW901" s="349">
        <f t="shared" si="124"/>
        <v>228663.72189999997</v>
      </c>
      <c r="AX901" s="350">
        <f t="shared" si="124"/>
        <v>115868.307</v>
      </c>
      <c r="AY901" s="349">
        <f t="shared" si="124"/>
        <v>0</v>
      </c>
      <c r="AZ901" s="349">
        <f t="shared" si="124"/>
        <v>0</v>
      </c>
      <c r="BA901" s="349">
        <f t="shared" si="124"/>
        <v>361516.36479999998</v>
      </c>
      <c r="BB901" s="349">
        <f t="shared" si="124"/>
        <v>329986.65750000003</v>
      </c>
      <c r="BC901" s="349">
        <f t="shared" si="124"/>
        <v>226990.44959999999</v>
      </c>
      <c r="BD901" s="350">
        <f t="shared" si="124"/>
        <v>62405.88</v>
      </c>
      <c r="BE901" s="349">
        <f t="shared" si="120"/>
        <v>866298.41130000004</v>
      </c>
      <c r="BF901" s="375">
        <f t="shared" si="121"/>
        <v>901509.13599999994</v>
      </c>
      <c r="BG901" s="334">
        <f t="shared" si="122"/>
        <v>62405.88</v>
      </c>
    </row>
    <row r="902" spans="1:59" x14ac:dyDescent="0.2">
      <c r="A902" s="326" t="str">
        <f t="shared" ref="A902:A965" si="127">+B902&amp;C902</f>
        <v>8152016</v>
      </c>
      <c r="B902" s="331">
        <v>815</v>
      </c>
      <c r="C902" s="327">
        <v>2016</v>
      </c>
      <c r="D902" s="353">
        <f>+IFERROR(VLOOKUP($A902,Data_Loss!$A$2:$V$1180,6,FALSE),0)</f>
        <v>0</v>
      </c>
      <c r="E902" s="353">
        <f>+IFERROR(VLOOKUP($A902,Data_Loss!$A$2:$V$1180,7,FALSE),0)</f>
        <v>0</v>
      </c>
      <c r="F902" s="353">
        <f>+IFERROR(VLOOKUP($A902,Data_Loss!$A$2:$V$1180,8,FALSE),0)</f>
        <v>4</v>
      </c>
      <c r="G902" s="353">
        <f>+IFERROR(VLOOKUP($A902,Data_Loss!$A$2:$V$1180,9,FALSE),0)</f>
        <v>8</v>
      </c>
      <c r="H902" s="353">
        <f>+IFERROR(VLOOKUP($A902,Data_Loss!$A$2:$V$1180,10,FALSE),0)</f>
        <v>18</v>
      </c>
      <c r="I902" s="353">
        <f>+IFERROR(VLOOKUP($A902,Data_Loss!$A$2:$V$1300,12,FALSE),0)</f>
        <v>0</v>
      </c>
      <c r="J902" s="353">
        <f>+IFERROR(VLOOKUP($A902,Data_Loss!$A$2:$V$1300,13,FALSE),0)</f>
        <v>0</v>
      </c>
      <c r="K902" s="353">
        <f>+IFERROR(VLOOKUP($A902,Data_Loss!$A$2:$V$1300,14,FALSE),0)</f>
        <v>437724</v>
      </c>
      <c r="L902" s="353">
        <f>+IFERROR(VLOOKUP($A902,Data_Loss!$A$2:$V$1300,15,FALSE),0)</f>
        <v>97346</v>
      </c>
      <c r="M902" s="353">
        <f>+IFERROR(VLOOKUP($A902,Data_Loss!$A$2:$V$1300,16,FALSE),0)</f>
        <v>120813</v>
      </c>
      <c r="N902" s="353">
        <f>+IFERROR(VLOOKUP($A902,Data_Loss!$A$2:$V$1300,17,FALSE),0)</f>
        <v>0</v>
      </c>
      <c r="O902" s="353">
        <f>+IFERROR(VLOOKUP($A902,Data_Loss!$A$2:$V$1300,18,FALSE),0)</f>
        <v>0</v>
      </c>
      <c r="P902" s="353">
        <f>+IFERROR(VLOOKUP($A902,Data_Loss!$A$2:$V$1300,19,FALSE),0)</f>
        <v>250689</v>
      </c>
      <c r="Q902" s="353">
        <f>+IFERROR(VLOOKUP($A902,Data_Loss!$A$2:$V$1300,20,FALSE),0)</f>
        <v>83706</v>
      </c>
      <c r="R902" s="353">
        <f>+IFERROR(VLOOKUP($A902,Data_Loss!$A$2:$V$1300,21,FALSE),0)</f>
        <v>108650</v>
      </c>
      <c r="S902" s="353">
        <f>+IFERROR(VLOOKUP($A902,Data_Loss!$A$2:$V$1300,22,FALSE),0)</f>
        <v>56163</v>
      </c>
      <c r="T902" s="191">
        <f>+$I902*'10k &amp; MO'!C$5+$J902*'10k &amp; MO'!C$11+$K902*'10k &amp; MO'!C$17+$L902*'10k &amp; MO'!C$23+$M902*'10k &amp; MO'!C$29</f>
        <v>0</v>
      </c>
      <c r="U902" s="349">
        <f>+$I902*'10k &amp; MO'!D$5+$J902*'10k &amp; MO'!D$11+$K902*'10k &amp; MO'!D$17+$L902*'10k &amp; MO'!D$23+$M902*'10k &amp; MO'!D$29</f>
        <v>2582.5715999999998</v>
      </c>
      <c r="V902" s="349">
        <f>+$I902*'10k &amp; MO'!E$5+$J902*'10k &amp; MO'!E$11+$K902*'10k &amp; MO'!E$17+$L902*'10k &amp; MO'!E$23+$M902*'10k &amp; MO'!E$29</f>
        <v>729609.75749999995</v>
      </c>
      <c r="W902" s="349">
        <f>+$I902*'10k &amp; MO'!F$5+$J902*'10k &amp; MO'!F$11+$K902*'10k &amp; MO'!F$17+$L902*'10k &amp; MO'!F$23+$M902*'10k &amp; MO'!F$29</f>
        <v>126549.24059999999</v>
      </c>
      <c r="X902" s="349">
        <f>+$I902*'10k &amp; MO'!G$5+$J902*'10k &amp; MO'!G$11+$K902*'10k &amp; MO'!G$17+$L902*'10k &amp; MO'!G$23+$M902*'10k &amp; MO'!G$29</f>
        <v>133112.367</v>
      </c>
      <c r="Y902" s="349">
        <f>+$N902*'10k &amp; MO'!H$5+$O902*'10k &amp; MO'!H$11+$P902*'10k &amp; MO'!H$17+$Q902*'10k &amp; MO'!H$23+$R902*'10k &amp; MO'!H$29</f>
        <v>0</v>
      </c>
      <c r="Z902" s="349">
        <f>+$N902*'10k &amp; MO'!I$5+$O902*'10k &amp; MO'!I$11+$P902*'10k &amp; MO'!I$17+$Q902*'10k &amp; MO'!I$23+$R902*'10k &amp; MO'!I$29</f>
        <v>827.27369999999996</v>
      </c>
      <c r="AA902" s="349">
        <f>+$N902*'10k &amp; MO'!J$5+$O902*'10k &amp; MO'!J$11+$P902*'10k &amp; MO'!J$17+$Q902*'10k &amp; MO'!J$23+$R902*'10k &amp; MO'!J$29</f>
        <v>516088.19920000003</v>
      </c>
      <c r="AB902" s="349">
        <f>+$N902*'10k &amp; MO'!K$5+$O902*'10k &amp; MO'!K$11+$P902*'10k &amp; MO'!K$17+$Q902*'10k &amp; MO'!K$23+$R902*'10k &amp; MO'!K$29</f>
        <v>164640.53940000001</v>
      </c>
      <c r="AC902" s="349">
        <f>+$N902*'10k &amp; MO'!L$5+$O902*'10k &amp; MO'!L$11+$P902*'10k &amp; MO'!L$17+$Q902*'10k &amp; MO'!L$23+$R902*'10k &amp; MO'!L$29</f>
        <v>172788.948</v>
      </c>
      <c r="AD902" s="350">
        <f>+S902*'10k &amp; MO'!O$5</f>
        <v>75707.724000000002</v>
      </c>
      <c r="AF902" s="192" t="str">
        <f t="shared" si="125"/>
        <v>8152016</v>
      </c>
      <c r="AG902" s="192">
        <f>+IFERROR(VLOOKUP($AF902,'Limited Loss'!$F$5:$P$124,AG$3,FALSE),0)</f>
        <v>0</v>
      </c>
      <c r="AH902" s="193">
        <f>+IFERROR(VLOOKUP($AF902,'Limited Loss'!$F$5:$P$124,AH$3,FALSE),0)</f>
        <v>0</v>
      </c>
      <c r="AI902" s="193">
        <f>+IFERROR(VLOOKUP($AF902,'Limited Loss'!$F$5:$P$124,AI$3,FALSE),0)</f>
        <v>0</v>
      </c>
      <c r="AJ902" s="193">
        <f>+IFERROR(VLOOKUP($AF902,'Limited Loss'!$F$5:$P$124,AJ$3,FALSE),0)</f>
        <v>0</v>
      </c>
      <c r="AK902" s="100">
        <f>+IFERROR(VLOOKUP($AF902,'Limited Loss'!$F$5:$P$124,AK$3,FALSE),0)</f>
        <v>0</v>
      </c>
      <c r="AL902" s="193">
        <f>+IFERROR(VLOOKUP($AF902,'Limited Loss'!$F$5:$P$124,AL$3,FALSE),0)</f>
        <v>0</v>
      </c>
      <c r="AM902" s="193">
        <f>+IFERROR(VLOOKUP($AF902,'Limited Loss'!$F$5:$P$124,AM$3,FALSE),0)</f>
        <v>0</v>
      </c>
      <c r="AN902" s="193">
        <f>+IFERROR(VLOOKUP($AF902,'Limited Loss'!$F$5:$P$124,AN$3,FALSE),0)</f>
        <v>0</v>
      </c>
      <c r="AO902" s="193">
        <f>+IFERROR(VLOOKUP($AF902,'Limited Loss'!$F$5:$P$124,AO$3,FALSE),0)</f>
        <v>0</v>
      </c>
      <c r="AP902" s="100">
        <f>+IFERROR(VLOOKUP($AF902,'Limited Loss'!$F$5:$P$124,AP$3,FALSE),0)</f>
        <v>0</v>
      </c>
      <c r="AQ902" s="353"/>
      <c r="AR902" s="331">
        <f t="shared" si="126"/>
        <v>815</v>
      </c>
      <c r="AS902" s="332">
        <f t="shared" si="126"/>
        <v>2016</v>
      </c>
      <c r="AT902" s="349">
        <f t="shared" si="124"/>
        <v>0</v>
      </c>
      <c r="AU902" s="349">
        <f t="shared" si="124"/>
        <v>2582.5715999999998</v>
      </c>
      <c r="AV902" s="349">
        <f t="shared" si="124"/>
        <v>729609.75749999995</v>
      </c>
      <c r="AW902" s="349">
        <f t="shared" si="124"/>
        <v>126549.24059999999</v>
      </c>
      <c r="AX902" s="350">
        <f t="shared" si="124"/>
        <v>133112.367</v>
      </c>
      <c r="AY902" s="349">
        <f t="shared" si="124"/>
        <v>0</v>
      </c>
      <c r="AZ902" s="349">
        <f t="shared" si="124"/>
        <v>827.27369999999996</v>
      </c>
      <c r="BA902" s="349">
        <f t="shared" si="124"/>
        <v>516088.19920000003</v>
      </c>
      <c r="BB902" s="349">
        <f t="shared" si="124"/>
        <v>164640.53940000001</v>
      </c>
      <c r="BC902" s="349">
        <f t="shared" si="124"/>
        <v>172788.948</v>
      </c>
      <c r="BD902" s="350">
        <f t="shared" si="124"/>
        <v>75707.724000000002</v>
      </c>
      <c r="BE902" s="349">
        <f t="shared" ref="BE902:BE965" si="128">+AT902+AU902+AV902+AY902+AZ902+BA902</f>
        <v>1249107.8020000001</v>
      </c>
      <c r="BF902" s="375">
        <f t="shared" ref="BF902:BF965" si="129">+AW902+AX902+BB902+BC902</f>
        <v>597091.09499999997</v>
      </c>
      <c r="BG902" s="334">
        <f t="shared" ref="BG902:BG965" si="130">+BD902</f>
        <v>75707.724000000002</v>
      </c>
    </row>
    <row r="903" spans="1:59" x14ac:dyDescent="0.2">
      <c r="A903" s="326" t="str">
        <f t="shared" si="127"/>
        <v>8152017</v>
      </c>
      <c r="B903" s="331">
        <v>815</v>
      </c>
      <c r="C903" s="327">
        <v>2017</v>
      </c>
      <c r="D903" s="353">
        <f>+IFERROR(VLOOKUP($A903,Data_Loss!$A$2:$V$1180,6,FALSE),0)</f>
        <v>0</v>
      </c>
      <c r="E903" s="353">
        <f>+IFERROR(VLOOKUP($A903,Data_Loss!$A$2:$V$1180,7,FALSE),0)</f>
        <v>0</v>
      </c>
      <c r="F903" s="353">
        <f>+IFERROR(VLOOKUP($A903,Data_Loss!$A$2:$V$1180,8,FALSE),0)</f>
        <v>3</v>
      </c>
      <c r="G903" s="353">
        <f>+IFERROR(VLOOKUP($A903,Data_Loss!$A$2:$V$1180,9,FALSE),0)</f>
        <v>10</v>
      </c>
      <c r="H903" s="353">
        <f>+IFERROR(VLOOKUP($A903,Data_Loss!$A$2:$V$1180,10,FALSE),0)</f>
        <v>22</v>
      </c>
      <c r="I903" s="353">
        <f>+IFERROR(VLOOKUP($A903,Data_Loss!$A$2:$V$1300,12,FALSE),0)</f>
        <v>0</v>
      </c>
      <c r="J903" s="353">
        <f>+IFERROR(VLOOKUP($A903,Data_Loss!$A$2:$V$1300,13,FALSE),0)</f>
        <v>0</v>
      </c>
      <c r="K903" s="353">
        <f>+IFERROR(VLOOKUP($A903,Data_Loss!$A$2:$V$1300,14,FALSE),0)</f>
        <v>423619</v>
      </c>
      <c r="L903" s="353">
        <f>+IFERROR(VLOOKUP($A903,Data_Loss!$A$2:$V$1300,15,FALSE),0)</f>
        <v>232315</v>
      </c>
      <c r="M903" s="353">
        <f>+IFERROR(VLOOKUP($A903,Data_Loss!$A$2:$V$1300,16,FALSE),0)</f>
        <v>120643</v>
      </c>
      <c r="N903" s="353">
        <f>+IFERROR(VLOOKUP($A903,Data_Loss!$A$2:$V$1300,17,FALSE),0)</f>
        <v>0</v>
      </c>
      <c r="O903" s="353">
        <f>+IFERROR(VLOOKUP($A903,Data_Loss!$A$2:$V$1300,18,FALSE),0)</f>
        <v>0</v>
      </c>
      <c r="P903" s="353">
        <f>+IFERROR(VLOOKUP($A903,Data_Loss!$A$2:$V$1300,19,FALSE),0)</f>
        <v>387025</v>
      </c>
      <c r="Q903" s="353">
        <f>+IFERROR(VLOOKUP($A903,Data_Loss!$A$2:$V$1300,20,FALSE),0)</f>
        <v>178449</v>
      </c>
      <c r="R903" s="353">
        <f>+IFERROR(VLOOKUP($A903,Data_Loss!$A$2:$V$1300,21,FALSE),0)</f>
        <v>170352</v>
      </c>
      <c r="S903" s="353">
        <f>+IFERROR(VLOOKUP($A903,Data_Loss!$A$2:$V$1300,22,FALSE),0)</f>
        <v>127901</v>
      </c>
      <c r="T903" s="191">
        <f>+$I903*'10k &amp; MO'!C$6+$J903*'10k &amp; MO'!C$12+$K903*'10k &amp; MO'!C$18+$L903*'10k &amp; MO'!C$24+$M903*'10k &amp; MO'!C$30</f>
        <v>0</v>
      </c>
      <c r="U903" s="349">
        <f>+$I903*'10k &amp; MO'!D$6+$J903*'10k &amp; MO'!D$12+$K903*'10k &amp; MO'!D$18+$L903*'10k &amp; MO'!D$24+$M903*'10k &amp; MO'!D$30</f>
        <v>24827.446999999996</v>
      </c>
      <c r="V903" s="349">
        <f>+$I903*'10k &amp; MO'!E$6+$J903*'10k &amp; MO'!E$12+$K903*'10k &amp; MO'!E$18+$L903*'10k &amp; MO'!E$24+$M903*'10k &amp; MO'!E$30</f>
        <v>967959.95200000005</v>
      </c>
      <c r="W903" s="349">
        <f>+$I903*'10k &amp; MO'!F$6+$J903*'10k &amp; MO'!F$12+$K903*'10k &amp; MO'!F$18+$L903*'10k &amp; MO'!F$24+$M903*'10k &amp; MO'!F$30</f>
        <v>252003.9276</v>
      </c>
      <c r="X903" s="349">
        <f>+$I903*'10k &amp; MO'!G$6+$J903*'10k &amp; MO'!G$12+$K903*'10k &amp; MO'!G$18+$L903*'10k &amp; MO'!G$24+$M903*'10k &amp; MO'!G$30</f>
        <v>160421.9474</v>
      </c>
      <c r="Y903" s="349">
        <f>+$N903*'10k &amp; MO'!H$6+$O903*'10k &amp; MO'!H$12+$P903*'10k &amp; MO'!H$18+$Q903*'10k &amp; MO'!H$24+$R903*'10k &amp; MO'!H$30</f>
        <v>0</v>
      </c>
      <c r="Z903" s="349">
        <f>+$N903*'10k &amp; MO'!I$6+$O903*'10k &amp; MO'!I$12+$P903*'10k &amp; MO'!I$18+$Q903*'10k &amp; MO'!I$24+$R903*'10k &amp; MO'!I$30</f>
        <v>37330.419900000001</v>
      </c>
      <c r="AA903" s="349">
        <f>+$N903*'10k &amp; MO'!J$6+$O903*'10k &amp; MO'!J$12+$P903*'10k &amp; MO'!J$18+$Q903*'10k &amp; MO'!J$24+$R903*'10k &amp; MO'!J$30</f>
        <v>1364799.4768999999</v>
      </c>
      <c r="AB903" s="349">
        <f>+$N903*'10k &amp; MO'!K$6+$O903*'10k &amp; MO'!K$12+$P903*'10k &amp; MO'!K$18+$Q903*'10k &amp; MO'!K$24+$R903*'10k &amp; MO'!K$30</f>
        <v>314435.77280000004</v>
      </c>
      <c r="AC903" s="349">
        <f>+$N903*'10k &amp; MO'!L$6+$O903*'10k &amp; MO'!L$12+$P903*'10k &amp; MO'!L$18+$Q903*'10k &amp; MO'!L$24+$R903*'10k &amp; MO'!L$30</f>
        <v>284226.35639999999</v>
      </c>
      <c r="AD903" s="350">
        <f>+S903*'10k &amp; MO'!O$6</f>
        <v>172154.74600000001</v>
      </c>
      <c r="AF903" s="192" t="str">
        <f t="shared" si="125"/>
        <v>8152017</v>
      </c>
      <c r="AG903" s="192">
        <f>+IFERROR(VLOOKUP($AF903,'Limited Loss'!$F$5:$P$124,AG$3,FALSE),0)</f>
        <v>0</v>
      </c>
      <c r="AH903" s="193">
        <f>+IFERROR(VLOOKUP($AF903,'Limited Loss'!$F$5:$P$124,AH$3,FALSE),0)</f>
        <v>0</v>
      </c>
      <c r="AI903" s="193">
        <f>+IFERROR(VLOOKUP($AF903,'Limited Loss'!$F$5:$P$124,AI$3,FALSE),0)</f>
        <v>0</v>
      </c>
      <c r="AJ903" s="193">
        <f>+IFERROR(VLOOKUP($AF903,'Limited Loss'!$F$5:$P$124,AJ$3,FALSE),0)</f>
        <v>0</v>
      </c>
      <c r="AK903" s="100">
        <f>+IFERROR(VLOOKUP($AF903,'Limited Loss'!$F$5:$P$124,AK$3,FALSE),0)</f>
        <v>0</v>
      </c>
      <c r="AL903" s="193">
        <f>+IFERROR(VLOOKUP($AF903,'Limited Loss'!$F$5:$P$124,AL$3,FALSE),0)</f>
        <v>0</v>
      </c>
      <c r="AM903" s="193">
        <f>+IFERROR(VLOOKUP($AF903,'Limited Loss'!$F$5:$P$124,AM$3,FALSE),0)</f>
        <v>0</v>
      </c>
      <c r="AN903" s="193">
        <f>+IFERROR(VLOOKUP($AF903,'Limited Loss'!$F$5:$P$124,AN$3,FALSE),0)</f>
        <v>0</v>
      </c>
      <c r="AO903" s="193">
        <f>+IFERROR(VLOOKUP($AF903,'Limited Loss'!$F$5:$P$124,AO$3,FALSE),0)</f>
        <v>0</v>
      </c>
      <c r="AP903" s="100">
        <f>+IFERROR(VLOOKUP($AF903,'Limited Loss'!$F$5:$P$124,AP$3,FALSE),0)</f>
        <v>0</v>
      </c>
      <c r="AQ903" s="353"/>
      <c r="AR903" s="331">
        <f t="shared" si="126"/>
        <v>815</v>
      </c>
      <c r="AS903" s="332">
        <f t="shared" si="126"/>
        <v>2017</v>
      </c>
      <c r="AT903" s="349">
        <f t="shared" si="124"/>
        <v>0</v>
      </c>
      <c r="AU903" s="349">
        <f t="shared" si="124"/>
        <v>24827.446999999996</v>
      </c>
      <c r="AV903" s="349">
        <f t="shared" si="124"/>
        <v>967959.95200000005</v>
      </c>
      <c r="AW903" s="349">
        <f t="shared" si="124"/>
        <v>252003.9276</v>
      </c>
      <c r="AX903" s="350">
        <f t="shared" si="124"/>
        <v>160421.9474</v>
      </c>
      <c r="AY903" s="349">
        <f t="shared" si="124"/>
        <v>0</v>
      </c>
      <c r="AZ903" s="349">
        <f t="shared" si="124"/>
        <v>37330.419900000001</v>
      </c>
      <c r="BA903" s="349">
        <f t="shared" si="124"/>
        <v>1364799.4768999999</v>
      </c>
      <c r="BB903" s="349">
        <f t="shared" si="124"/>
        <v>314435.77280000004</v>
      </c>
      <c r="BC903" s="349">
        <f t="shared" si="124"/>
        <v>284226.35639999999</v>
      </c>
      <c r="BD903" s="350">
        <f t="shared" si="124"/>
        <v>172154.74600000001</v>
      </c>
      <c r="BE903" s="349">
        <f t="shared" si="128"/>
        <v>2394917.2958</v>
      </c>
      <c r="BF903" s="375">
        <f t="shared" si="129"/>
        <v>1011088.0042000001</v>
      </c>
      <c r="BG903" s="334">
        <f t="shared" si="130"/>
        <v>172154.74600000001</v>
      </c>
    </row>
    <row r="904" spans="1:59" x14ac:dyDescent="0.2">
      <c r="A904" s="326" t="str">
        <f t="shared" si="127"/>
        <v>8152018</v>
      </c>
      <c r="B904" s="331">
        <v>815</v>
      </c>
      <c r="C904" s="327">
        <v>2018</v>
      </c>
      <c r="D904" s="353">
        <f>+IFERROR(VLOOKUP($A904,Data_Loss!$A$2:$V$1180,6,FALSE),0)</f>
        <v>0</v>
      </c>
      <c r="E904" s="353">
        <f>+IFERROR(VLOOKUP($A904,Data_Loss!$A$2:$V$1180,7,FALSE),0)</f>
        <v>0</v>
      </c>
      <c r="F904" s="353">
        <f>+IFERROR(VLOOKUP($A904,Data_Loss!$A$2:$V$1180,8,FALSE),0)</f>
        <v>2</v>
      </c>
      <c r="G904" s="353">
        <f>+IFERROR(VLOOKUP($A904,Data_Loss!$A$2:$V$1180,9,FALSE),0)</f>
        <v>10</v>
      </c>
      <c r="H904" s="353">
        <f>+IFERROR(VLOOKUP($A904,Data_Loss!$A$2:$V$1180,10,FALSE),0)</f>
        <v>30</v>
      </c>
      <c r="I904" s="353">
        <f>+IFERROR(VLOOKUP($A904,Data_Loss!$A$2:$V$1300,12,FALSE),0)</f>
        <v>0</v>
      </c>
      <c r="J904" s="353">
        <f>+IFERROR(VLOOKUP($A904,Data_Loss!$A$2:$V$1300,13,FALSE),0)</f>
        <v>0</v>
      </c>
      <c r="K904" s="353">
        <f>+IFERROR(VLOOKUP($A904,Data_Loss!$A$2:$V$1300,14,FALSE),0)</f>
        <v>482418</v>
      </c>
      <c r="L904" s="353">
        <f>+IFERROR(VLOOKUP($A904,Data_Loss!$A$2:$V$1300,15,FALSE),0)</f>
        <v>246385</v>
      </c>
      <c r="M904" s="353">
        <f>+IFERROR(VLOOKUP($A904,Data_Loss!$A$2:$V$1300,16,FALSE),0)</f>
        <v>281830</v>
      </c>
      <c r="N904" s="353">
        <f>+IFERROR(VLOOKUP($A904,Data_Loss!$A$2:$V$1300,17,FALSE),0)</f>
        <v>0</v>
      </c>
      <c r="O904" s="353">
        <f>+IFERROR(VLOOKUP($A904,Data_Loss!$A$2:$V$1300,18,FALSE),0)</f>
        <v>0</v>
      </c>
      <c r="P904" s="353">
        <f>+IFERROR(VLOOKUP($A904,Data_Loss!$A$2:$V$1300,19,FALSE),0)</f>
        <v>1116962</v>
      </c>
      <c r="Q904" s="353">
        <f>+IFERROR(VLOOKUP($A904,Data_Loss!$A$2:$V$1300,20,FALSE),0)</f>
        <v>278384</v>
      </c>
      <c r="R904" s="353">
        <f>+IFERROR(VLOOKUP($A904,Data_Loss!$A$2:$V$1300,21,FALSE),0)</f>
        <v>395482</v>
      </c>
      <c r="S904" s="353">
        <f>+IFERROR(VLOOKUP($A904,Data_Loss!$A$2:$V$1300,22,FALSE),0)</f>
        <v>76008</v>
      </c>
      <c r="T904" s="191">
        <f>+$I904*'10k &amp; MO'!C$7+$J904*'10k &amp; MO'!C$13+$K904*'10k &amp; MO'!C$19+$L904*'10k &amp; MO'!C$25+$M904*'10k &amp; MO'!C$31</f>
        <v>2404.9726000000001</v>
      </c>
      <c r="U904" s="349">
        <f>+$I904*'10k &amp; MO'!D$7+$J904*'10k &amp; MO'!D$13+$K904*'10k &amp; MO'!D$19+$L904*'10k &amp; MO'!D$25+$M904*'10k &amp; MO'!D$31</f>
        <v>88173.033599999995</v>
      </c>
      <c r="V904" s="349">
        <f>+$I904*'10k &amp; MO'!E$7+$J904*'10k &amp; MO'!E$13+$K904*'10k &amp; MO'!E$19+$L904*'10k &amp; MO'!E$25+$M904*'10k &amp; MO'!E$31</f>
        <v>1622769.5253999999</v>
      </c>
      <c r="W904" s="349">
        <f>+$I904*'10k &amp; MO'!F$7+$J904*'10k &amp; MO'!F$13+$K904*'10k &amp; MO'!F$19+$L904*'10k &amp; MO'!F$25+$M904*'10k &amp; MO'!F$31</f>
        <v>383516.40960000001</v>
      </c>
      <c r="X904" s="349">
        <f>+$I904*'10k &amp; MO'!G$7+$J904*'10k &amp; MO'!G$13+$K904*'10k &amp; MO'!G$19+$L904*'10k &amp; MO'!G$25+$M904*'10k &amp; MO'!G$31</f>
        <v>239408.63029999999</v>
      </c>
      <c r="Y904" s="349">
        <f>+$N904*'10k &amp; MO'!H$7+$O904*'10k &amp; MO'!H$13+$P904*'10k &amp; MO'!H$19+$Q904*'10k &amp; MO'!H$25+$R904*'10k &amp; MO'!H$31</f>
        <v>5279.6571999999996</v>
      </c>
      <c r="Z904" s="349">
        <f>+$N904*'10k &amp; MO'!I$7+$O904*'10k &amp; MO'!I$13+$P904*'10k &amp; MO'!I$19+$Q904*'10k &amp; MO'!I$25+$R904*'10k &amp; MO'!I$31</f>
        <v>268736.23240000004</v>
      </c>
      <c r="AA904" s="349">
        <f>+$N904*'10k &amp; MO'!J$7+$O904*'10k &amp; MO'!J$13+$P904*'10k &amp; MO'!J$19+$Q904*'10k &amp; MO'!J$25+$R904*'10k &amp; MO'!J$31</f>
        <v>3600462.0636</v>
      </c>
      <c r="AB904" s="349">
        <f>+$N904*'10k &amp; MO'!K$7+$O904*'10k &amp; MO'!K$13+$P904*'10k &amp; MO'!K$19+$Q904*'10k &amp; MO'!K$25+$R904*'10k &amp; MO'!K$31</f>
        <v>657664.73159999994</v>
      </c>
      <c r="AC904" s="349">
        <f>+$N904*'10k &amp; MO'!L$7+$O904*'10k &amp; MO'!L$13+$P904*'10k &amp; MO'!L$19+$Q904*'10k &amp; MO'!L$25+$R904*'10k &amp; MO'!L$31</f>
        <v>434532.9</v>
      </c>
      <c r="AD904" s="350">
        <f>+S904*'10k &amp; MO'!O$7</f>
        <v>100786.60800000001</v>
      </c>
      <c r="AF904" s="192" t="str">
        <f t="shared" si="125"/>
        <v>8152018</v>
      </c>
      <c r="AG904" s="192">
        <f>+IFERROR(VLOOKUP($AF904,'Limited Loss'!$F$5:$P$124,AG$3,FALSE),0)</f>
        <v>635</v>
      </c>
      <c r="AH904" s="193">
        <f>+IFERROR(VLOOKUP($AF904,'Limited Loss'!$F$5:$P$124,AH$3,FALSE),0)</f>
        <v>21807</v>
      </c>
      <c r="AI904" s="193">
        <f>+IFERROR(VLOOKUP($AF904,'Limited Loss'!$F$5:$P$124,AI$3,FALSE),0)</f>
        <v>298388</v>
      </c>
      <c r="AJ904" s="193">
        <f>+IFERROR(VLOOKUP($AF904,'Limited Loss'!$F$5:$P$124,AJ$3,FALSE),0)</f>
        <v>14870</v>
      </c>
      <c r="AK904" s="100">
        <f>+IFERROR(VLOOKUP($AF904,'Limited Loss'!$F$5:$P$124,AK$3,FALSE),0)</f>
        <v>6968</v>
      </c>
      <c r="AL904" s="193">
        <f>+IFERROR(VLOOKUP($AF904,'Limited Loss'!$F$5:$P$124,AL$3,FALSE),0)</f>
        <v>2618</v>
      </c>
      <c r="AM904" s="193">
        <f>+IFERROR(VLOOKUP($AF904,'Limited Loss'!$F$5:$P$124,AM$3,FALSE),0)</f>
        <v>139009</v>
      </c>
      <c r="AN904" s="193">
        <f>+IFERROR(VLOOKUP($AF904,'Limited Loss'!$F$5:$P$124,AN$3,FALSE),0)</f>
        <v>1756088</v>
      </c>
      <c r="AO904" s="193">
        <f>+IFERROR(VLOOKUP($AF904,'Limited Loss'!$F$5:$P$124,AO$3,FALSE),0)</f>
        <v>109236</v>
      </c>
      <c r="AP904" s="100">
        <f>+IFERROR(VLOOKUP($AF904,'Limited Loss'!$F$5:$P$124,AP$3,FALSE),0)</f>
        <v>34700</v>
      </c>
      <c r="AQ904" s="353"/>
      <c r="AR904" s="331">
        <f t="shared" si="126"/>
        <v>815</v>
      </c>
      <c r="AS904" s="332">
        <f t="shared" si="126"/>
        <v>2018</v>
      </c>
      <c r="AT904" s="349">
        <f t="shared" si="124"/>
        <v>1769.9726000000001</v>
      </c>
      <c r="AU904" s="349">
        <f t="shared" si="124"/>
        <v>66366.033599999995</v>
      </c>
      <c r="AV904" s="349">
        <f t="shared" si="124"/>
        <v>1324381.5253999999</v>
      </c>
      <c r="AW904" s="349">
        <f t="shared" si="124"/>
        <v>368646.40960000001</v>
      </c>
      <c r="AX904" s="350">
        <f t="shared" si="124"/>
        <v>232440.63029999999</v>
      </c>
      <c r="AY904" s="349">
        <f t="shared" si="124"/>
        <v>2661.6571999999996</v>
      </c>
      <c r="AZ904" s="349">
        <f t="shared" si="124"/>
        <v>129727.23240000004</v>
      </c>
      <c r="BA904" s="349">
        <f t="shared" si="124"/>
        <v>1844374.0636</v>
      </c>
      <c r="BB904" s="349">
        <f t="shared" si="124"/>
        <v>548428.73159999994</v>
      </c>
      <c r="BC904" s="349">
        <f t="shared" si="124"/>
        <v>399832.9</v>
      </c>
      <c r="BD904" s="350">
        <f t="shared" si="124"/>
        <v>100786.60800000001</v>
      </c>
      <c r="BE904" s="349">
        <f t="shared" si="128"/>
        <v>3369280.4847999997</v>
      </c>
      <c r="BF904" s="375">
        <f t="shared" si="129"/>
        <v>1549348.6714999997</v>
      </c>
      <c r="BG904" s="334">
        <f t="shared" si="130"/>
        <v>100786.60800000001</v>
      </c>
    </row>
    <row r="905" spans="1:59" x14ac:dyDescent="0.2">
      <c r="A905" s="326" t="str">
        <f t="shared" si="127"/>
        <v>8162014</v>
      </c>
      <c r="B905" s="331">
        <v>816</v>
      </c>
      <c r="C905" s="327">
        <v>2014</v>
      </c>
      <c r="D905" s="353">
        <f>+IFERROR(VLOOKUP($A905,Data_Loss!$A$2:$V$1180,6,FALSE),0)</f>
        <v>0</v>
      </c>
      <c r="E905" s="353">
        <f>+IFERROR(VLOOKUP($A905,Data_Loss!$A$2:$V$1180,7,FALSE),0)</f>
        <v>0</v>
      </c>
      <c r="F905" s="353">
        <f>+IFERROR(VLOOKUP($A905,Data_Loss!$A$2:$V$1180,8,FALSE),0)</f>
        <v>1</v>
      </c>
      <c r="G905" s="353">
        <f>+IFERROR(VLOOKUP($A905,Data_Loss!$A$2:$V$1180,9,FALSE),0)</f>
        <v>1</v>
      </c>
      <c r="H905" s="353">
        <f>+IFERROR(VLOOKUP($A905,Data_Loss!$A$2:$V$1180,10,FALSE),0)</f>
        <v>4</v>
      </c>
      <c r="I905" s="353">
        <f>+IFERROR(VLOOKUP($A905,Data_Loss!$A$2:$V$1300,12,FALSE),0)</f>
        <v>0</v>
      </c>
      <c r="J905" s="353">
        <f>+IFERROR(VLOOKUP($A905,Data_Loss!$A$2:$V$1300,13,FALSE),0)</f>
        <v>0</v>
      </c>
      <c r="K905" s="353">
        <f>+IFERROR(VLOOKUP($A905,Data_Loss!$A$2:$V$1300,14,FALSE),0)</f>
        <v>142768</v>
      </c>
      <c r="L905" s="353">
        <f>+IFERROR(VLOOKUP($A905,Data_Loss!$A$2:$V$1300,15,FALSE),0)</f>
        <v>12000</v>
      </c>
      <c r="M905" s="353">
        <f>+IFERROR(VLOOKUP($A905,Data_Loss!$A$2:$V$1300,16,FALSE),0)</f>
        <v>22020</v>
      </c>
      <c r="N905" s="353">
        <f>+IFERROR(VLOOKUP($A905,Data_Loss!$A$2:$V$1300,17,FALSE),0)</f>
        <v>0</v>
      </c>
      <c r="O905" s="353">
        <f>+IFERROR(VLOOKUP($A905,Data_Loss!$A$2:$V$1300,18,FALSE),0)</f>
        <v>0</v>
      </c>
      <c r="P905" s="353">
        <f>+IFERROR(VLOOKUP($A905,Data_Loss!$A$2:$V$1300,19,FALSE),0)</f>
        <v>41504</v>
      </c>
      <c r="Q905" s="353">
        <f>+IFERROR(VLOOKUP($A905,Data_Loss!$A$2:$V$1300,20,FALSE),0)</f>
        <v>2276</v>
      </c>
      <c r="R905" s="353">
        <f>+IFERROR(VLOOKUP($A905,Data_Loss!$A$2:$V$1300,21,FALSE),0)</f>
        <v>12831</v>
      </c>
      <c r="S905" s="353">
        <f>+IFERROR(VLOOKUP($A905,Data_Loss!$A$2:$V$1300,22,FALSE),0)</f>
        <v>4117</v>
      </c>
      <c r="T905" s="191">
        <f>+$I905*'10k &amp; MO'!C$3+$J905*'10k &amp; MO'!C$9+$K905*'10k &amp; MO'!C$15+$L905*'10k &amp; MO'!C$21+$M905*'10k &amp; MO'!C$27</f>
        <v>0</v>
      </c>
      <c r="U905" s="349">
        <f>+$I905*'10k &amp; MO'!D$3+$J905*'10k &amp; MO'!D$9+$K905*'10k &amp; MO'!D$15+$L905*'10k &amp; MO'!D$21+$M905*'10k &amp; MO'!D$27</f>
        <v>0</v>
      </c>
      <c r="V905" s="349">
        <f>+$I905*'10k &amp; MO'!E$3+$J905*'10k &amp; MO'!E$9+$K905*'10k &amp; MO'!E$15+$L905*'10k &amp; MO'!E$21+$M905*'10k &amp; MO'!E$27</f>
        <v>214723.07200000001</v>
      </c>
      <c r="W905" s="349">
        <f>+$I905*'10k &amp; MO'!F$3+$J905*'10k &amp; MO'!F$9+$K905*'10k &amp; MO'!F$15+$L905*'10k &amp; MO'!F$21+$M905*'10k &amp; MO'!F$27</f>
        <v>14748.000000000002</v>
      </c>
      <c r="X905" s="349">
        <f>+$I905*'10k &amp; MO'!G$3+$J905*'10k &amp; MO'!G$9+$K905*'10k &amp; MO'!G$15+$L905*'10k &amp; MO'!G$21+$M905*'10k &amp; MO'!G$27</f>
        <v>24926.639999999999</v>
      </c>
      <c r="Y905" s="349">
        <f>+$N905*'10k &amp; MO'!H$3+$O905*'10k &amp; MO'!H$9+$P905*'10k &amp; MO'!H$15+$Q905*'10k &amp; MO'!H$21+$R905*'10k &amp; MO'!H$27</f>
        <v>0</v>
      </c>
      <c r="Z905" s="349">
        <f>+$N905*'10k &amp; MO'!I$3+$O905*'10k &amp; MO'!I$9+$P905*'10k &amp; MO'!I$15+$Q905*'10k &amp; MO'!I$21+$R905*'10k &amp; MO'!I$27</f>
        <v>0</v>
      </c>
      <c r="AA905" s="349">
        <f>+$N905*'10k &amp; MO'!J$3+$O905*'10k &amp; MO'!J$9+$P905*'10k &amp; MO'!J$15+$Q905*'10k &amp; MO'!J$21+$R905*'10k &amp; MO'!J$27</f>
        <v>86784.864000000001</v>
      </c>
      <c r="AB905" s="349">
        <f>+$N905*'10k &amp; MO'!K$3+$O905*'10k &amp; MO'!K$9+$P905*'10k &amp; MO'!K$15+$Q905*'10k &amp; MO'!K$21+$R905*'10k &amp; MO'!K$27</f>
        <v>3188.6759999999999</v>
      </c>
      <c r="AC905" s="349">
        <f>+$N905*'10k &amp; MO'!L$3+$O905*'10k &amp; MO'!L$9+$P905*'10k &amp; MO'!L$15+$Q905*'10k &amp; MO'!L$21+$R905*'10k &amp; MO'!L$27</f>
        <v>19785.402000000002</v>
      </c>
      <c r="AD905" s="350">
        <f>+S905*'10k &amp; MO'!O$3</f>
        <v>4409.3069999999998</v>
      </c>
      <c r="AF905" s="192" t="str">
        <f t="shared" si="125"/>
        <v>8162014</v>
      </c>
      <c r="AG905" s="192">
        <f>+IFERROR(VLOOKUP($AF905,'Limited Loss'!$F$5:$P$124,AG$3,FALSE),0)</f>
        <v>0</v>
      </c>
      <c r="AH905" s="193">
        <f>+IFERROR(VLOOKUP($AF905,'Limited Loss'!$F$5:$P$124,AH$3,FALSE),0)</f>
        <v>0</v>
      </c>
      <c r="AI905" s="193">
        <f>+IFERROR(VLOOKUP($AF905,'Limited Loss'!$F$5:$P$124,AI$3,FALSE),0)</f>
        <v>0</v>
      </c>
      <c r="AJ905" s="193">
        <f>+IFERROR(VLOOKUP($AF905,'Limited Loss'!$F$5:$P$124,AJ$3,FALSE),0)</f>
        <v>0</v>
      </c>
      <c r="AK905" s="100">
        <f>+IFERROR(VLOOKUP($AF905,'Limited Loss'!$F$5:$P$124,AK$3,FALSE),0)</f>
        <v>0</v>
      </c>
      <c r="AL905" s="193">
        <f>+IFERROR(VLOOKUP($AF905,'Limited Loss'!$F$5:$P$124,AL$3,FALSE),0)</f>
        <v>0</v>
      </c>
      <c r="AM905" s="193">
        <f>+IFERROR(VLOOKUP($AF905,'Limited Loss'!$F$5:$P$124,AM$3,FALSE),0)</f>
        <v>0</v>
      </c>
      <c r="AN905" s="193">
        <f>+IFERROR(VLOOKUP($AF905,'Limited Loss'!$F$5:$P$124,AN$3,FALSE),0)</f>
        <v>0</v>
      </c>
      <c r="AO905" s="193">
        <f>+IFERROR(VLOOKUP($AF905,'Limited Loss'!$F$5:$P$124,AO$3,FALSE),0)</f>
        <v>0</v>
      </c>
      <c r="AP905" s="100">
        <f>+IFERROR(VLOOKUP($AF905,'Limited Loss'!$F$5:$P$124,AP$3,FALSE),0)</f>
        <v>0</v>
      </c>
      <c r="AQ905" s="353"/>
      <c r="AR905" s="331">
        <f t="shared" si="126"/>
        <v>816</v>
      </c>
      <c r="AS905" s="332">
        <f t="shared" si="126"/>
        <v>2014</v>
      </c>
      <c r="AT905" s="349">
        <f t="shared" si="124"/>
        <v>0</v>
      </c>
      <c r="AU905" s="349">
        <f t="shared" si="124"/>
        <v>0</v>
      </c>
      <c r="AV905" s="349">
        <f t="shared" si="124"/>
        <v>214723.07200000001</v>
      </c>
      <c r="AW905" s="349">
        <f t="shared" si="124"/>
        <v>14748.000000000002</v>
      </c>
      <c r="AX905" s="350">
        <f t="shared" si="124"/>
        <v>24926.639999999999</v>
      </c>
      <c r="AY905" s="349">
        <f t="shared" si="124"/>
        <v>0</v>
      </c>
      <c r="AZ905" s="349">
        <f t="shared" si="124"/>
        <v>0</v>
      </c>
      <c r="BA905" s="349">
        <f t="shared" si="124"/>
        <v>86784.864000000001</v>
      </c>
      <c r="BB905" s="349">
        <f t="shared" si="124"/>
        <v>3188.6759999999999</v>
      </c>
      <c r="BC905" s="349">
        <f t="shared" si="124"/>
        <v>19785.402000000002</v>
      </c>
      <c r="BD905" s="350">
        <f t="shared" si="124"/>
        <v>4409.3069999999998</v>
      </c>
      <c r="BE905" s="349">
        <f t="shared" si="128"/>
        <v>301507.93599999999</v>
      </c>
      <c r="BF905" s="375">
        <f t="shared" si="129"/>
        <v>62648.718000000001</v>
      </c>
      <c r="BG905" s="334">
        <f t="shared" si="130"/>
        <v>4409.3069999999998</v>
      </c>
    </row>
    <row r="906" spans="1:59" x14ac:dyDescent="0.2">
      <c r="A906" s="326" t="str">
        <f t="shared" si="127"/>
        <v>8162015</v>
      </c>
      <c r="B906" s="331">
        <v>816</v>
      </c>
      <c r="C906" s="327">
        <v>2015</v>
      </c>
      <c r="D906" s="353">
        <f>+IFERROR(VLOOKUP($A906,Data_Loss!$A$2:$V$1180,6,FALSE),0)</f>
        <v>0</v>
      </c>
      <c r="E906" s="353">
        <f>+IFERROR(VLOOKUP($A906,Data_Loss!$A$2:$V$1180,7,FALSE),0)</f>
        <v>0</v>
      </c>
      <c r="F906" s="353">
        <f>+IFERROR(VLOOKUP($A906,Data_Loss!$A$2:$V$1180,8,FALSE),0)</f>
        <v>0</v>
      </c>
      <c r="G906" s="353">
        <f>+IFERROR(VLOOKUP($A906,Data_Loss!$A$2:$V$1180,9,FALSE),0)</f>
        <v>0</v>
      </c>
      <c r="H906" s="353">
        <f>+IFERROR(VLOOKUP($A906,Data_Loss!$A$2:$V$1180,10,FALSE),0)</f>
        <v>4</v>
      </c>
      <c r="I906" s="353">
        <f>+IFERROR(VLOOKUP($A906,Data_Loss!$A$2:$V$1300,12,FALSE),0)</f>
        <v>0</v>
      </c>
      <c r="J906" s="353">
        <f>+IFERROR(VLOOKUP($A906,Data_Loss!$A$2:$V$1300,13,FALSE),0)</f>
        <v>0</v>
      </c>
      <c r="K906" s="353">
        <f>+IFERROR(VLOOKUP($A906,Data_Loss!$A$2:$V$1300,14,FALSE),0)</f>
        <v>0</v>
      </c>
      <c r="L906" s="353">
        <f>+IFERROR(VLOOKUP($A906,Data_Loss!$A$2:$V$1300,15,FALSE),0)</f>
        <v>0</v>
      </c>
      <c r="M906" s="353">
        <f>+IFERROR(VLOOKUP($A906,Data_Loss!$A$2:$V$1300,16,FALSE),0)</f>
        <v>4088</v>
      </c>
      <c r="N906" s="353">
        <f>+IFERROR(VLOOKUP($A906,Data_Loss!$A$2:$V$1300,17,FALSE),0)</f>
        <v>0</v>
      </c>
      <c r="O906" s="353">
        <f>+IFERROR(VLOOKUP($A906,Data_Loss!$A$2:$V$1300,18,FALSE),0)</f>
        <v>0</v>
      </c>
      <c r="P906" s="353">
        <f>+IFERROR(VLOOKUP($A906,Data_Loss!$A$2:$V$1300,19,FALSE),0)</f>
        <v>0</v>
      </c>
      <c r="Q906" s="353">
        <f>+IFERROR(VLOOKUP($A906,Data_Loss!$A$2:$V$1300,20,FALSE),0)</f>
        <v>0</v>
      </c>
      <c r="R906" s="353">
        <f>+IFERROR(VLOOKUP($A906,Data_Loss!$A$2:$V$1300,21,FALSE),0)</f>
        <v>7964</v>
      </c>
      <c r="S906" s="353">
        <f>+IFERROR(VLOOKUP($A906,Data_Loss!$A$2:$V$1300,22,FALSE),0)</f>
        <v>4745</v>
      </c>
      <c r="T906" s="191">
        <f>+$I906*'10k &amp; MO'!C$4+$J906*'10k &amp; MO'!C$10+$K906*'10k &amp; MO'!C$16+$L906*'10k &amp; MO'!C$22+$M906*'10k &amp; MO'!C$28</f>
        <v>0</v>
      </c>
      <c r="U906" s="349">
        <f>+$I906*'10k &amp; MO'!D$4+$J906*'10k &amp; MO'!D$10+$K906*'10k &amp; MO'!D$16+$L906*'10k &amp; MO'!D$22+$M906*'10k &amp; MO'!D$28</f>
        <v>0</v>
      </c>
      <c r="V906" s="349">
        <f>+$I906*'10k &amp; MO'!E$4+$J906*'10k &amp; MO'!E$10+$K906*'10k &amp; MO'!E$16+$L906*'10k &amp; MO'!E$22+$M906*'10k &amp; MO'!E$28</f>
        <v>143.08000000000001</v>
      </c>
      <c r="W906" s="349">
        <f>+$I906*'10k &amp; MO'!F$4+$J906*'10k &amp; MO'!F$10+$K906*'10k &amp; MO'!F$16+$L906*'10k &amp; MO'!F$22+$M906*'10k &amp; MO'!F$28</f>
        <v>85.4392</v>
      </c>
      <c r="X906" s="349">
        <f>+$I906*'10k &amp; MO'!G$4+$J906*'10k &amp; MO'!G$10+$K906*'10k &amp; MO'!G$16+$L906*'10k &amp; MO'!G$22+$M906*'10k &amp; MO'!G$28</f>
        <v>4722.4575999999997</v>
      </c>
      <c r="Y906" s="349">
        <f>+$N906*'10k &amp; MO'!H$4+$O906*'10k &amp; MO'!H$10+$P906*'10k &amp; MO'!H$16+$Q906*'10k &amp; MO'!H$22+$R906*'10k &amp; MO'!H$28</f>
        <v>0</v>
      </c>
      <c r="Z906" s="349">
        <f>+$N906*'10k &amp; MO'!I$4+$O906*'10k &amp; MO'!I$10+$P906*'10k &amp; MO'!I$16+$Q906*'10k &amp; MO'!I$22+$R906*'10k &amp; MO'!I$28</f>
        <v>0</v>
      </c>
      <c r="AA906" s="349">
        <f>+$N906*'10k &amp; MO'!J$4+$O906*'10k &amp; MO'!J$10+$P906*'10k &amp; MO'!J$16+$Q906*'10k &amp; MO'!J$22+$R906*'10k &amp; MO'!J$28</f>
        <v>224.5848</v>
      </c>
      <c r="AB906" s="349">
        <f>+$N906*'10k &amp; MO'!K$4+$O906*'10k &amp; MO'!K$10+$P906*'10k &amp; MO'!K$16+$Q906*'10k &amp; MO'!K$22+$R906*'10k &amp; MO'!K$28</f>
        <v>306.61399999999998</v>
      </c>
      <c r="AC906" s="349">
        <f>+$N906*'10k &amp; MO'!L$4+$O906*'10k &amp; MO'!L$10+$P906*'10k &amp; MO'!L$16+$Q906*'10k &amp; MO'!L$22+$R906*'10k &amp; MO'!L$28</f>
        <v>11686.373600000001</v>
      </c>
      <c r="AD906" s="350">
        <f>+S906*'10k &amp; MO'!O$4</f>
        <v>5750.94</v>
      </c>
      <c r="AF906" s="192" t="str">
        <f t="shared" si="125"/>
        <v>8162015</v>
      </c>
      <c r="AG906" s="192">
        <f>+IFERROR(VLOOKUP($AF906,'Limited Loss'!$F$5:$P$124,AG$3,FALSE),0)</f>
        <v>0</v>
      </c>
      <c r="AH906" s="193">
        <f>+IFERROR(VLOOKUP($AF906,'Limited Loss'!$F$5:$P$124,AH$3,FALSE),0)</f>
        <v>0</v>
      </c>
      <c r="AI906" s="193">
        <f>+IFERROR(VLOOKUP($AF906,'Limited Loss'!$F$5:$P$124,AI$3,FALSE),0)</f>
        <v>0</v>
      </c>
      <c r="AJ906" s="193">
        <f>+IFERROR(VLOOKUP($AF906,'Limited Loss'!$F$5:$P$124,AJ$3,FALSE),0)</f>
        <v>0</v>
      </c>
      <c r="AK906" s="100">
        <f>+IFERROR(VLOOKUP($AF906,'Limited Loss'!$F$5:$P$124,AK$3,FALSE),0)</f>
        <v>0</v>
      </c>
      <c r="AL906" s="193">
        <f>+IFERROR(VLOOKUP($AF906,'Limited Loss'!$F$5:$P$124,AL$3,FALSE),0)</f>
        <v>0</v>
      </c>
      <c r="AM906" s="193">
        <f>+IFERROR(VLOOKUP($AF906,'Limited Loss'!$F$5:$P$124,AM$3,FALSE),0)</f>
        <v>0</v>
      </c>
      <c r="AN906" s="193">
        <f>+IFERROR(VLOOKUP($AF906,'Limited Loss'!$F$5:$P$124,AN$3,FALSE),0)</f>
        <v>0</v>
      </c>
      <c r="AO906" s="193">
        <f>+IFERROR(VLOOKUP($AF906,'Limited Loss'!$F$5:$P$124,AO$3,FALSE),0)</f>
        <v>0</v>
      </c>
      <c r="AP906" s="100">
        <f>+IFERROR(VLOOKUP($AF906,'Limited Loss'!$F$5:$P$124,AP$3,FALSE),0)</f>
        <v>0</v>
      </c>
      <c r="AQ906" s="353"/>
      <c r="AR906" s="331">
        <f t="shared" si="126"/>
        <v>816</v>
      </c>
      <c r="AS906" s="332">
        <f t="shared" si="126"/>
        <v>2015</v>
      </c>
      <c r="AT906" s="349">
        <f t="shared" si="124"/>
        <v>0</v>
      </c>
      <c r="AU906" s="349">
        <f t="shared" si="124"/>
        <v>0</v>
      </c>
      <c r="AV906" s="349">
        <f t="shared" si="124"/>
        <v>143.08000000000001</v>
      </c>
      <c r="AW906" s="349">
        <f t="shared" si="124"/>
        <v>85.4392</v>
      </c>
      <c r="AX906" s="350">
        <f t="shared" si="124"/>
        <v>4722.4575999999997</v>
      </c>
      <c r="AY906" s="349">
        <f t="shared" si="124"/>
        <v>0</v>
      </c>
      <c r="AZ906" s="349">
        <f t="shared" si="124"/>
        <v>0</v>
      </c>
      <c r="BA906" s="349">
        <f t="shared" si="124"/>
        <v>224.5848</v>
      </c>
      <c r="BB906" s="349">
        <f t="shared" si="124"/>
        <v>306.61399999999998</v>
      </c>
      <c r="BC906" s="349">
        <f t="shared" si="124"/>
        <v>11686.373600000001</v>
      </c>
      <c r="BD906" s="350">
        <f t="shared" si="124"/>
        <v>5750.94</v>
      </c>
      <c r="BE906" s="349">
        <f t="shared" si="128"/>
        <v>367.66480000000001</v>
      </c>
      <c r="BF906" s="375">
        <f t="shared" si="129"/>
        <v>16800.884399999999</v>
      </c>
      <c r="BG906" s="334">
        <f t="shared" si="130"/>
        <v>5750.94</v>
      </c>
    </row>
    <row r="907" spans="1:59" x14ac:dyDescent="0.2">
      <c r="A907" s="326" t="str">
        <f t="shared" si="127"/>
        <v>8162016</v>
      </c>
      <c r="B907" s="331">
        <v>816</v>
      </c>
      <c r="C907" s="327">
        <v>2016</v>
      </c>
      <c r="D907" s="353">
        <f>+IFERROR(VLOOKUP($A907,Data_Loss!$A$2:$V$1180,6,FALSE),0)</f>
        <v>0</v>
      </c>
      <c r="E907" s="353">
        <f>+IFERROR(VLOOKUP($A907,Data_Loss!$A$2:$V$1180,7,FALSE),0)</f>
        <v>0</v>
      </c>
      <c r="F907" s="353">
        <f>+IFERROR(VLOOKUP($A907,Data_Loss!$A$2:$V$1180,8,FALSE),0)</f>
        <v>0</v>
      </c>
      <c r="G907" s="353">
        <f>+IFERROR(VLOOKUP($A907,Data_Loss!$A$2:$V$1180,9,FALSE),0)</f>
        <v>0</v>
      </c>
      <c r="H907" s="353">
        <f>+IFERROR(VLOOKUP($A907,Data_Loss!$A$2:$V$1180,10,FALSE),0)</f>
        <v>3</v>
      </c>
      <c r="I907" s="353">
        <f>+IFERROR(VLOOKUP($A907,Data_Loss!$A$2:$V$1300,12,FALSE),0)</f>
        <v>0</v>
      </c>
      <c r="J907" s="353">
        <f>+IFERROR(VLOOKUP($A907,Data_Loss!$A$2:$V$1300,13,FALSE),0)</f>
        <v>0</v>
      </c>
      <c r="K907" s="353">
        <f>+IFERROR(VLOOKUP($A907,Data_Loss!$A$2:$V$1300,14,FALSE),0)</f>
        <v>0</v>
      </c>
      <c r="L907" s="353">
        <f>+IFERROR(VLOOKUP($A907,Data_Loss!$A$2:$V$1300,15,FALSE),0)</f>
        <v>0</v>
      </c>
      <c r="M907" s="353">
        <f>+IFERROR(VLOOKUP($A907,Data_Loss!$A$2:$V$1300,16,FALSE),0)</f>
        <v>2450</v>
      </c>
      <c r="N907" s="353">
        <f>+IFERROR(VLOOKUP($A907,Data_Loss!$A$2:$V$1300,17,FALSE),0)</f>
        <v>0</v>
      </c>
      <c r="O907" s="353">
        <f>+IFERROR(VLOOKUP($A907,Data_Loss!$A$2:$V$1300,18,FALSE),0)</f>
        <v>0</v>
      </c>
      <c r="P907" s="353">
        <f>+IFERROR(VLOOKUP($A907,Data_Loss!$A$2:$V$1300,19,FALSE),0)</f>
        <v>0</v>
      </c>
      <c r="Q907" s="353">
        <f>+IFERROR(VLOOKUP($A907,Data_Loss!$A$2:$V$1300,20,FALSE),0)</f>
        <v>0</v>
      </c>
      <c r="R907" s="353">
        <f>+IFERROR(VLOOKUP($A907,Data_Loss!$A$2:$V$1300,21,FALSE),0)</f>
        <v>2408</v>
      </c>
      <c r="S907" s="353">
        <f>+IFERROR(VLOOKUP($A907,Data_Loss!$A$2:$V$1300,22,FALSE),0)</f>
        <v>3761</v>
      </c>
      <c r="T907" s="191">
        <f>+$I907*'10k &amp; MO'!C$5+$J907*'10k &amp; MO'!C$11+$K907*'10k &amp; MO'!C$17+$L907*'10k &amp; MO'!C$23+$M907*'10k &amp; MO'!C$29</f>
        <v>0</v>
      </c>
      <c r="U907" s="349">
        <f>+$I907*'10k &amp; MO'!D$5+$J907*'10k &amp; MO'!D$11+$K907*'10k &amp; MO'!D$17+$L907*'10k &amp; MO'!D$23+$M907*'10k &amp; MO'!D$29</f>
        <v>0</v>
      </c>
      <c r="V907" s="349">
        <f>+$I907*'10k &amp; MO'!E$5+$J907*'10k &amp; MO'!E$11+$K907*'10k &amp; MO'!E$17+$L907*'10k &amp; MO'!E$23+$M907*'10k &amp; MO'!E$29</f>
        <v>277.58499999999998</v>
      </c>
      <c r="W907" s="349">
        <f>+$I907*'10k &amp; MO'!F$5+$J907*'10k &amp; MO'!F$11+$K907*'10k &amp; MO'!F$17+$L907*'10k &amp; MO'!F$23+$M907*'10k &amp; MO'!F$29</f>
        <v>165.61999999999998</v>
      </c>
      <c r="X907" s="349">
        <f>+$I907*'10k &amp; MO'!G$5+$J907*'10k &amp; MO'!G$11+$K907*'10k &amp; MO'!G$17+$L907*'10k &amp; MO'!G$23+$M907*'10k &amp; MO'!G$29</f>
        <v>2549.96</v>
      </c>
      <c r="Y907" s="349">
        <f>+$N907*'10k &amp; MO'!H$5+$O907*'10k &amp; MO'!H$11+$P907*'10k &amp; MO'!H$17+$Q907*'10k &amp; MO'!H$23+$R907*'10k &amp; MO'!H$29</f>
        <v>0</v>
      </c>
      <c r="Z907" s="349">
        <f>+$N907*'10k &amp; MO'!I$5+$O907*'10k &amp; MO'!I$11+$P907*'10k &amp; MO'!I$17+$Q907*'10k &amp; MO'!I$23+$R907*'10k &amp; MO'!I$29</f>
        <v>0</v>
      </c>
      <c r="AA907" s="349">
        <f>+$N907*'10k &amp; MO'!J$5+$O907*'10k &amp; MO'!J$11+$P907*'10k &amp; MO'!J$17+$Q907*'10k &amp; MO'!J$23+$R907*'10k &amp; MO'!J$29</f>
        <v>213.58959999999999</v>
      </c>
      <c r="AB907" s="349">
        <f>+$N907*'10k &amp; MO'!K$5+$O907*'10k &amp; MO'!K$11+$P907*'10k &amp; MO'!K$17+$Q907*'10k &amp; MO'!K$23+$R907*'10k &amp; MO'!K$29</f>
        <v>236.22480000000002</v>
      </c>
      <c r="AC907" s="349">
        <f>+$N907*'10k &amp; MO'!L$5+$O907*'10k &amp; MO'!L$11+$P907*'10k &amp; MO'!L$17+$Q907*'10k &amp; MO'!L$23+$R907*'10k &amp; MO'!L$29</f>
        <v>3629.3376000000003</v>
      </c>
      <c r="AD907" s="350">
        <f>+S907*'10k &amp; MO'!O$5</f>
        <v>5069.8280000000004</v>
      </c>
      <c r="AF907" s="192" t="str">
        <f t="shared" si="125"/>
        <v>8162016</v>
      </c>
      <c r="AG907" s="192">
        <f>+IFERROR(VLOOKUP($AF907,'Limited Loss'!$F$5:$P$124,AG$3,FALSE),0)</f>
        <v>0</v>
      </c>
      <c r="AH907" s="193">
        <f>+IFERROR(VLOOKUP($AF907,'Limited Loss'!$F$5:$P$124,AH$3,FALSE),0)</f>
        <v>0</v>
      </c>
      <c r="AI907" s="193">
        <f>+IFERROR(VLOOKUP($AF907,'Limited Loss'!$F$5:$P$124,AI$3,FALSE),0)</f>
        <v>0</v>
      </c>
      <c r="AJ907" s="193">
        <f>+IFERROR(VLOOKUP($AF907,'Limited Loss'!$F$5:$P$124,AJ$3,FALSE),0)</f>
        <v>0</v>
      </c>
      <c r="AK907" s="100">
        <f>+IFERROR(VLOOKUP($AF907,'Limited Loss'!$F$5:$P$124,AK$3,FALSE),0)</f>
        <v>0</v>
      </c>
      <c r="AL907" s="193">
        <f>+IFERROR(VLOOKUP($AF907,'Limited Loss'!$F$5:$P$124,AL$3,FALSE),0)</f>
        <v>0</v>
      </c>
      <c r="AM907" s="193">
        <f>+IFERROR(VLOOKUP($AF907,'Limited Loss'!$F$5:$P$124,AM$3,FALSE),0)</f>
        <v>0</v>
      </c>
      <c r="AN907" s="193">
        <f>+IFERROR(VLOOKUP($AF907,'Limited Loss'!$F$5:$P$124,AN$3,FALSE),0)</f>
        <v>0</v>
      </c>
      <c r="AO907" s="193">
        <f>+IFERROR(VLOOKUP($AF907,'Limited Loss'!$F$5:$P$124,AO$3,FALSE),0)</f>
        <v>0</v>
      </c>
      <c r="AP907" s="100">
        <f>+IFERROR(VLOOKUP($AF907,'Limited Loss'!$F$5:$P$124,AP$3,FALSE),0)</f>
        <v>0</v>
      </c>
      <c r="AQ907" s="353"/>
      <c r="AR907" s="331">
        <f t="shared" si="126"/>
        <v>816</v>
      </c>
      <c r="AS907" s="332">
        <f t="shared" si="126"/>
        <v>2016</v>
      </c>
      <c r="AT907" s="349">
        <f t="shared" si="124"/>
        <v>0</v>
      </c>
      <c r="AU907" s="349">
        <f t="shared" si="124"/>
        <v>0</v>
      </c>
      <c r="AV907" s="349">
        <f t="shared" si="124"/>
        <v>277.58499999999998</v>
      </c>
      <c r="AW907" s="349">
        <f t="shared" si="124"/>
        <v>165.61999999999998</v>
      </c>
      <c r="AX907" s="350">
        <f t="shared" si="124"/>
        <v>2549.96</v>
      </c>
      <c r="AY907" s="349">
        <f t="shared" si="124"/>
        <v>0</v>
      </c>
      <c r="AZ907" s="349">
        <f t="shared" si="124"/>
        <v>0</v>
      </c>
      <c r="BA907" s="349">
        <f t="shared" si="124"/>
        <v>213.58959999999999</v>
      </c>
      <c r="BB907" s="349">
        <f t="shared" si="124"/>
        <v>236.22480000000002</v>
      </c>
      <c r="BC907" s="349">
        <f t="shared" si="124"/>
        <v>3629.3376000000003</v>
      </c>
      <c r="BD907" s="350">
        <f t="shared" si="124"/>
        <v>5069.8280000000004</v>
      </c>
      <c r="BE907" s="349">
        <f t="shared" si="128"/>
        <v>491.17459999999994</v>
      </c>
      <c r="BF907" s="375">
        <f t="shared" si="129"/>
        <v>6581.1424000000006</v>
      </c>
      <c r="BG907" s="334">
        <f t="shared" si="130"/>
        <v>5069.8280000000004</v>
      </c>
    </row>
    <row r="908" spans="1:59" x14ac:dyDescent="0.2">
      <c r="A908" s="326" t="str">
        <f t="shared" si="127"/>
        <v>8162017</v>
      </c>
      <c r="B908" s="331">
        <v>816</v>
      </c>
      <c r="C908" s="327">
        <v>2017</v>
      </c>
      <c r="D908" s="353">
        <f>+IFERROR(VLOOKUP($A908,Data_Loss!$A$2:$V$1180,6,FALSE),0)</f>
        <v>0</v>
      </c>
      <c r="E908" s="353">
        <f>+IFERROR(VLOOKUP($A908,Data_Loss!$A$2:$V$1180,7,FALSE),0)</f>
        <v>0</v>
      </c>
      <c r="F908" s="353">
        <f>+IFERROR(VLOOKUP($A908,Data_Loss!$A$2:$V$1180,8,FALSE),0)</f>
        <v>0</v>
      </c>
      <c r="G908" s="353">
        <f>+IFERROR(VLOOKUP($A908,Data_Loss!$A$2:$V$1180,9,FALSE),0)</f>
        <v>0</v>
      </c>
      <c r="H908" s="353">
        <f>+IFERROR(VLOOKUP($A908,Data_Loss!$A$2:$V$1180,10,FALSE),0)</f>
        <v>3</v>
      </c>
      <c r="I908" s="353">
        <f>+IFERROR(VLOOKUP($A908,Data_Loss!$A$2:$V$1300,12,FALSE),0)</f>
        <v>0</v>
      </c>
      <c r="J908" s="353">
        <f>+IFERROR(VLOOKUP($A908,Data_Loss!$A$2:$V$1300,13,FALSE),0)</f>
        <v>0</v>
      </c>
      <c r="K908" s="353">
        <f>+IFERROR(VLOOKUP($A908,Data_Loss!$A$2:$V$1300,14,FALSE),0)</f>
        <v>0</v>
      </c>
      <c r="L908" s="353">
        <f>+IFERROR(VLOOKUP($A908,Data_Loss!$A$2:$V$1300,15,FALSE),0)</f>
        <v>0</v>
      </c>
      <c r="M908" s="353">
        <f>+IFERROR(VLOOKUP($A908,Data_Loss!$A$2:$V$1300,16,FALSE),0)</f>
        <v>4597</v>
      </c>
      <c r="N908" s="353">
        <f>+IFERROR(VLOOKUP($A908,Data_Loss!$A$2:$V$1300,17,FALSE),0)</f>
        <v>0</v>
      </c>
      <c r="O908" s="353">
        <f>+IFERROR(VLOOKUP($A908,Data_Loss!$A$2:$V$1300,18,FALSE),0)</f>
        <v>0</v>
      </c>
      <c r="P908" s="353">
        <f>+IFERROR(VLOOKUP($A908,Data_Loss!$A$2:$V$1300,19,FALSE),0)</f>
        <v>0</v>
      </c>
      <c r="Q908" s="353">
        <f>+IFERROR(VLOOKUP($A908,Data_Loss!$A$2:$V$1300,20,FALSE),0)</f>
        <v>0</v>
      </c>
      <c r="R908" s="353">
        <f>+IFERROR(VLOOKUP($A908,Data_Loss!$A$2:$V$1300,21,FALSE),0)</f>
        <v>2740</v>
      </c>
      <c r="S908" s="353">
        <f>+IFERROR(VLOOKUP($A908,Data_Loss!$A$2:$V$1300,22,FALSE),0)</f>
        <v>605</v>
      </c>
      <c r="T908" s="191">
        <f>+$I908*'10k &amp; MO'!C$6+$J908*'10k &amp; MO'!C$12+$K908*'10k &amp; MO'!C$18+$L908*'10k &amp; MO'!C$24+$M908*'10k &amp; MO'!C$30</f>
        <v>0</v>
      </c>
      <c r="U908" s="349">
        <f>+$I908*'10k &amp; MO'!D$6+$J908*'10k &amp; MO'!D$12+$K908*'10k &amp; MO'!D$18+$L908*'10k &amp; MO'!D$24+$M908*'10k &amp; MO'!D$30</f>
        <v>4.1372999999999998</v>
      </c>
      <c r="V908" s="349">
        <f>+$I908*'10k &amp; MO'!E$6+$J908*'10k &amp; MO'!E$12+$K908*'10k &amp; MO'!E$18+$L908*'10k &amp; MO'!E$24+$M908*'10k &amp; MO'!E$30</f>
        <v>1828.2268999999999</v>
      </c>
      <c r="W908" s="349">
        <f>+$I908*'10k &amp; MO'!F$6+$J908*'10k &amp; MO'!F$12+$K908*'10k &amp; MO'!F$18+$L908*'10k &amp; MO'!F$24+$M908*'10k &amp; MO'!F$30</f>
        <v>807.69290000000001</v>
      </c>
      <c r="X908" s="349">
        <f>+$I908*'10k &amp; MO'!G$6+$J908*'10k &amp; MO'!G$12+$K908*'10k &amp; MO'!G$18+$L908*'10k &amp; MO'!G$24+$M908*'10k &amp; MO'!G$30</f>
        <v>5022.2224999999999</v>
      </c>
      <c r="Y908" s="349">
        <f>+$N908*'10k &amp; MO'!H$6+$O908*'10k &amp; MO'!H$12+$P908*'10k &amp; MO'!H$18+$Q908*'10k &amp; MO'!H$24+$R908*'10k &amp; MO'!H$30</f>
        <v>0</v>
      </c>
      <c r="Z908" s="349">
        <f>+$N908*'10k &amp; MO'!I$6+$O908*'10k &amp; MO'!I$12+$P908*'10k &amp; MO'!I$18+$Q908*'10k &amp; MO'!I$24+$R908*'10k &amp; MO'!I$30</f>
        <v>0.82199999999999995</v>
      </c>
      <c r="AA908" s="349">
        <f>+$N908*'10k &amp; MO'!J$6+$O908*'10k &amp; MO'!J$12+$P908*'10k &amp; MO'!J$18+$Q908*'10k &amp; MO'!J$24+$R908*'10k &amp; MO'!J$30</f>
        <v>1117.9199999999998</v>
      </c>
      <c r="AB908" s="349">
        <f>+$N908*'10k &amp; MO'!K$6+$O908*'10k &amp; MO'!K$12+$P908*'10k &amp; MO'!K$18+$Q908*'10k &amp; MO'!K$24+$R908*'10k &amp; MO'!K$30</f>
        <v>563.89200000000005</v>
      </c>
      <c r="AC908" s="349">
        <f>+$N908*'10k &amp; MO'!L$6+$O908*'10k &amp; MO'!L$12+$P908*'10k &amp; MO'!L$18+$Q908*'10k &amp; MO'!L$24+$R908*'10k &amp; MO'!L$30</f>
        <v>4014.3740000000003</v>
      </c>
      <c r="AD908" s="350">
        <f>+S908*'10k &amp; MO'!O$6</f>
        <v>814.33</v>
      </c>
      <c r="AF908" s="192" t="str">
        <f t="shared" si="125"/>
        <v>8162017</v>
      </c>
      <c r="AG908" s="192">
        <f>+IFERROR(VLOOKUP($AF908,'Limited Loss'!$F$5:$P$124,AG$3,FALSE),0)</f>
        <v>0</v>
      </c>
      <c r="AH908" s="193">
        <f>+IFERROR(VLOOKUP($AF908,'Limited Loss'!$F$5:$P$124,AH$3,FALSE),0)</f>
        <v>0</v>
      </c>
      <c r="AI908" s="193">
        <f>+IFERROR(VLOOKUP($AF908,'Limited Loss'!$F$5:$P$124,AI$3,FALSE),0)</f>
        <v>0</v>
      </c>
      <c r="AJ908" s="193">
        <f>+IFERROR(VLOOKUP($AF908,'Limited Loss'!$F$5:$P$124,AJ$3,FALSE),0)</f>
        <v>0</v>
      </c>
      <c r="AK908" s="100">
        <f>+IFERROR(VLOOKUP($AF908,'Limited Loss'!$F$5:$P$124,AK$3,FALSE),0)</f>
        <v>0</v>
      </c>
      <c r="AL908" s="193">
        <f>+IFERROR(VLOOKUP($AF908,'Limited Loss'!$F$5:$P$124,AL$3,FALSE),0)</f>
        <v>0</v>
      </c>
      <c r="AM908" s="193">
        <f>+IFERROR(VLOOKUP($AF908,'Limited Loss'!$F$5:$P$124,AM$3,FALSE),0)</f>
        <v>0</v>
      </c>
      <c r="AN908" s="193">
        <f>+IFERROR(VLOOKUP($AF908,'Limited Loss'!$F$5:$P$124,AN$3,FALSE),0)</f>
        <v>0</v>
      </c>
      <c r="AO908" s="193">
        <f>+IFERROR(VLOOKUP($AF908,'Limited Loss'!$F$5:$P$124,AO$3,FALSE),0)</f>
        <v>0</v>
      </c>
      <c r="AP908" s="100">
        <f>+IFERROR(VLOOKUP($AF908,'Limited Loss'!$F$5:$P$124,AP$3,FALSE),0)</f>
        <v>0</v>
      </c>
      <c r="AQ908" s="353"/>
      <c r="AR908" s="331">
        <f t="shared" si="126"/>
        <v>816</v>
      </c>
      <c r="AS908" s="332">
        <f t="shared" si="126"/>
        <v>2017</v>
      </c>
      <c r="AT908" s="349">
        <f t="shared" si="124"/>
        <v>0</v>
      </c>
      <c r="AU908" s="349">
        <f t="shared" si="124"/>
        <v>4.1372999999999998</v>
      </c>
      <c r="AV908" s="349">
        <f t="shared" si="124"/>
        <v>1828.2268999999999</v>
      </c>
      <c r="AW908" s="349">
        <f t="shared" si="124"/>
        <v>807.69290000000001</v>
      </c>
      <c r="AX908" s="350">
        <f t="shared" si="124"/>
        <v>5022.2224999999999</v>
      </c>
      <c r="AY908" s="349">
        <f t="shared" si="124"/>
        <v>0</v>
      </c>
      <c r="AZ908" s="349">
        <f t="shared" si="124"/>
        <v>0.82199999999999995</v>
      </c>
      <c r="BA908" s="349">
        <f t="shared" si="124"/>
        <v>1117.9199999999998</v>
      </c>
      <c r="BB908" s="349">
        <f t="shared" si="124"/>
        <v>563.89200000000005</v>
      </c>
      <c r="BC908" s="349">
        <f t="shared" si="124"/>
        <v>4014.3740000000003</v>
      </c>
      <c r="BD908" s="350">
        <f t="shared" si="124"/>
        <v>814.33</v>
      </c>
      <c r="BE908" s="349">
        <f t="shared" si="128"/>
        <v>2951.1061999999997</v>
      </c>
      <c r="BF908" s="375">
        <f t="shared" si="129"/>
        <v>10408.181399999999</v>
      </c>
      <c r="BG908" s="334">
        <f t="shared" si="130"/>
        <v>814.33</v>
      </c>
    </row>
    <row r="909" spans="1:59" x14ac:dyDescent="0.2">
      <c r="A909" s="326" t="str">
        <f t="shared" si="127"/>
        <v>8162018</v>
      </c>
      <c r="B909" s="331">
        <v>816</v>
      </c>
      <c r="C909" s="327">
        <v>2018</v>
      </c>
      <c r="D909" s="353">
        <f>+IFERROR(VLOOKUP($A909,Data_Loss!$A$2:$V$1180,6,FALSE),0)</f>
        <v>0</v>
      </c>
      <c r="E909" s="353">
        <f>+IFERROR(VLOOKUP($A909,Data_Loss!$A$2:$V$1180,7,FALSE),0)</f>
        <v>0</v>
      </c>
      <c r="F909" s="353">
        <f>+IFERROR(VLOOKUP($A909,Data_Loss!$A$2:$V$1180,8,FALSE),0)</f>
        <v>1</v>
      </c>
      <c r="G909" s="353">
        <f>+IFERROR(VLOOKUP($A909,Data_Loss!$A$2:$V$1180,9,FALSE),0)</f>
        <v>0</v>
      </c>
      <c r="H909" s="353">
        <f>+IFERROR(VLOOKUP($A909,Data_Loss!$A$2:$V$1180,10,FALSE),0)</f>
        <v>3</v>
      </c>
      <c r="I909" s="353">
        <f>+IFERROR(VLOOKUP($A909,Data_Loss!$A$2:$V$1300,12,FALSE),0)</f>
        <v>0</v>
      </c>
      <c r="J909" s="353">
        <f>+IFERROR(VLOOKUP($A909,Data_Loss!$A$2:$V$1300,13,FALSE),0)</f>
        <v>0</v>
      </c>
      <c r="K909" s="353">
        <f>+IFERROR(VLOOKUP($A909,Data_Loss!$A$2:$V$1300,14,FALSE),0)</f>
        <v>171628</v>
      </c>
      <c r="L909" s="353">
        <f>+IFERROR(VLOOKUP($A909,Data_Loss!$A$2:$V$1300,15,FALSE),0)</f>
        <v>0</v>
      </c>
      <c r="M909" s="353">
        <f>+IFERROR(VLOOKUP($A909,Data_Loss!$A$2:$V$1300,16,FALSE),0)</f>
        <v>13480</v>
      </c>
      <c r="N909" s="353">
        <f>+IFERROR(VLOOKUP($A909,Data_Loss!$A$2:$V$1300,17,FALSE),0)</f>
        <v>0</v>
      </c>
      <c r="O909" s="353">
        <f>+IFERROR(VLOOKUP($A909,Data_Loss!$A$2:$V$1300,18,FALSE),0)</f>
        <v>0</v>
      </c>
      <c r="P909" s="353">
        <f>+IFERROR(VLOOKUP($A909,Data_Loss!$A$2:$V$1300,19,FALSE),0)</f>
        <v>12667</v>
      </c>
      <c r="Q909" s="353">
        <f>+IFERROR(VLOOKUP($A909,Data_Loss!$A$2:$V$1300,20,FALSE),0)</f>
        <v>0</v>
      </c>
      <c r="R909" s="353">
        <f>+IFERROR(VLOOKUP($A909,Data_Loss!$A$2:$V$1300,21,FALSE),0)</f>
        <v>24567</v>
      </c>
      <c r="S909" s="353">
        <f>+IFERROR(VLOOKUP($A909,Data_Loss!$A$2:$V$1300,22,FALSE),0)</f>
        <v>897</v>
      </c>
      <c r="T909" s="191">
        <f>+$I909*'10k &amp; MO'!C$7+$J909*'10k &amp; MO'!C$13+$K909*'10k &amp; MO'!C$19+$L909*'10k &amp; MO'!C$25+$M909*'10k &amp; MO'!C$31</f>
        <v>664.67959999999994</v>
      </c>
      <c r="U909" s="349">
        <f>+$I909*'10k &amp; MO'!D$7+$J909*'10k &amp; MO'!D$13+$K909*'10k &amp; MO'!D$19+$L909*'10k &amp; MO'!D$25+$M909*'10k &amp; MO'!D$31</f>
        <v>22750.417600000001</v>
      </c>
      <c r="V909" s="349">
        <f>+$I909*'10k &amp; MO'!E$7+$J909*'10k &amp; MO'!E$13+$K909*'10k &amp; MO'!E$19+$L909*'10k &amp; MO'!E$25+$M909*'10k &amp; MO'!E$31</f>
        <v>317596.64840000001</v>
      </c>
      <c r="W909" s="349">
        <f>+$I909*'10k &amp; MO'!F$7+$J909*'10k &amp; MO'!F$13+$K909*'10k &amp; MO'!F$19+$L909*'10k &amp; MO'!F$25+$M909*'10k &amp; MO'!F$31</f>
        <v>22012.4156</v>
      </c>
      <c r="X909" s="349">
        <f>+$I909*'10k &amp; MO'!G$7+$J909*'10k &amp; MO'!G$13+$K909*'10k &amp; MO'!G$19+$L909*'10k &amp; MO'!G$25+$M909*'10k &amp; MO'!G$31</f>
        <v>16253.120799999999</v>
      </c>
      <c r="Y909" s="349">
        <f>+$N909*'10k &amp; MO'!H$7+$O909*'10k &amp; MO'!H$13+$P909*'10k &amp; MO'!H$19+$Q909*'10k &amp; MO'!H$25+$R909*'10k &amp; MO'!H$31</f>
        <v>118.1122</v>
      </c>
      <c r="Z909" s="349">
        <f>+$N909*'10k &amp; MO'!I$7+$O909*'10k &amp; MO'!I$13+$P909*'10k &amp; MO'!I$19+$Q909*'10k &amp; MO'!I$25+$R909*'10k &amp; MO'!I$31</f>
        <v>4944.0758000000005</v>
      </c>
      <c r="AA909" s="349">
        <f>+$N909*'10k &amp; MO'!J$7+$O909*'10k &amp; MO'!J$13+$P909*'10k &amp; MO'!J$19+$Q909*'10k &amp; MO'!J$25+$R909*'10k &amp; MO'!J$31</f>
        <v>56760.921800000004</v>
      </c>
      <c r="AB909" s="349">
        <f>+$N909*'10k &amp; MO'!K$7+$O909*'10k &amp; MO'!K$13+$P909*'10k &amp; MO'!K$19+$Q909*'10k &amp; MO'!K$25+$R909*'10k &amp; MO'!K$31</f>
        <v>15188.184599999999</v>
      </c>
      <c r="AC909" s="349">
        <f>+$N909*'10k &amp; MO'!L$7+$O909*'10k &amp; MO'!L$13+$P909*'10k &amp; MO'!L$19+$Q909*'10k &amp; MO'!L$25+$R909*'10k &amp; MO'!L$31</f>
        <v>21274.390000000003</v>
      </c>
      <c r="AD909" s="350">
        <f>+S909*'10k &amp; MO'!O$7</f>
        <v>1189.422</v>
      </c>
      <c r="AF909" s="192" t="str">
        <f t="shared" si="125"/>
        <v>8162018</v>
      </c>
      <c r="AG909" s="192">
        <f>+IFERROR(VLOOKUP($AF909,'Limited Loss'!$F$5:$P$124,AG$3,FALSE),0)</f>
        <v>0</v>
      </c>
      <c r="AH909" s="193">
        <f>+IFERROR(VLOOKUP($AF909,'Limited Loss'!$F$5:$P$124,AH$3,FALSE),0)</f>
        <v>0</v>
      </c>
      <c r="AI909" s="193">
        <f>+IFERROR(VLOOKUP($AF909,'Limited Loss'!$F$5:$P$124,AI$3,FALSE),0)</f>
        <v>0</v>
      </c>
      <c r="AJ909" s="193">
        <f>+IFERROR(VLOOKUP($AF909,'Limited Loss'!$F$5:$P$124,AJ$3,FALSE),0)</f>
        <v>0</v>
      </c>
      <c r="AK909" s="100">
        <f>+IFERROR(VLOOKUP($AF909,'Limited Loss'!$F$5:$P$124,AK$3,FALSE),0)</f>
        <v>0</v>
      </c>
      <c r="AL909" s="193">
        <f>+IFERROR(VLOOKUP($AF909,'Limited Loss'!$F$5:$P$124,AL$3,FALSE),0)</f>
        <v>0</v>
      </c>
      <c r="AM909" s="193">
        <f>+IFERROR(VLOOKUP($AF909,'Limited Loss'!$F$5:$P$124,AM$3,FALSE),0)</f>
        <v>0</v>
      </c>
      <c r="AN909" s="193">
        <f>+IFERROR(VLOOKUP($AF909,'Limited Loss'!$F$5:$P$124,AN$3,FALSE),0)</f>
        <v>0</v>
      </c>
      <c r="AO909" s="193">
        <f>+IFERROR(VLOOKUP($AF909,'Limited Loss'!$F$5:$P$124,AO$3,FALSE),0)</f>
        <v>0</v>
      </c>
      <c r="AP909" s="100">
        <f>+IFERROR(VLOOKUP($AF909,'Limited Loss'!$F$5:$P$124,AP$3,FALSE),0)</f>
        <v>0</v>
      </c>
      <c r="AQ909" s="353"/>
      <c r="AR909" s="331">
        <f t="shared" si="126"/>
        <v>816</v>
      </c>
      <c r="AS909" s="332">
        <f t="shared" si="126"/>
        <v>2018</v>
      </c>
      <c r="AT909" s="349">
        <f t="shared" si="124"/>
        <v>664.67959999999994</v>
      </c>
      <c r="AU909" s="349">
        <f t="shared" si="124"/>
        <v>22750.417600000001</v>
      </c>
      <c r="AV909" s="349">
        <f t="shared" si="124"/>
        <v>317596.64840000001</v>
      </c>
      <c r="AW909" s="349">
        <f t="shared" si="124"/>
        <v>22012.4156</v>
      </c>
      <c r="AX909" s="350">
        <f t="shared" si="124"/>
        <v>16253.120799999999</v>
      </c>
      <c r="AY909" s="349">
        <f t="shared" si="124"/>
        <v>118.1122</v>
      </c>
      <c r="AZ909" s="349">
        <f t="shared" si="124"/>
        <v>4944.0758000000005</v>
      </c>
      <c r="BA909" s="349">
        <f t="shared" si="124"/>
        <v>56760.921800000004</v>
      </c>
      <c r="BB909" s="349">
        <f t="shared" si="124"/>
        <v>15188.184599999999</v>
      </c>
      <c r="BC909" s="349">
        <f t="shared" si="124"/>
        <v>21274.390000000003</v>
      </c>
      <c r="BD909" s="350">
        <f t="shared" si="124"/>
        <v>1189.422</v>
      </c>
      <c r="BE909" s="349">
        <f t="shared" si="128"/>
        <v>402834.8554</v>
      </c>
      <c r="BF909" s="375">
        <f t="shared" si="129"/>
        <v>74728.111000000004</v>
      </c>
      <c r="BG909" s="334">
        <f t="shared" si="130"/>
        <v>1189.422</v>
      </c>
    </row>
    <row r="910" spans="1:59" x14ac:dyDescent="0.2">
      <c r="A910" s="326" t="str">
        <f t="shared" si="127"/>
        <v>8172014</v>
      </c>
      <c r="B910" s="331">
        <v>817</v>
      </c>
      <c r="C910" s="327">
        <v>2014</v>
      </c>
      <c r="D910" s="353">
        <f>+IFERROR(VLOOKUP($A910,Data_Loss!$A$2:$V$1180,6,FALSE),0)</f>
        <v>0</v>
      </c>
      <c r="E910" s="353">
        <f>+IFERROR(VLOOKUP($A910,Data_Loss!$A$2:$V$1180,7,FALSE),0)</f>
        <v>0</v>
      </c>
      <c r="F910" s="353">
        <f>+IFERROR(VLOOKUP($A910,Data_Loss!$A$2:$V$1180,8,FALSE),0)</f>
        <v>0</v>
      </c>
      <c r="G910" s="353">
        <f>+IFERROR(VLOOKUP($A910,Data_Loss!$A$2:$V$1180,9,FALSE),0)</f>
        <v>1</v>
      </c>
      <c r="H910" s="353">
        <f>+IFERROR(VLOOKUP($A910,Data_Loss!$A$2:$V$1180,10,FALSE),0)</f>
        <v>1</v>
      </c>
      <c r="I910" s="353">
        <f>+IFERROR(VLOOKUP($A910,Data_Loss!$A$2:$V$1300,12,FALSE),0)</f>
        <v>0</v>
      </c>
      <c r="J910" s="353">
        <f>+IFERROR(VLOOKUP($A910,Data_Loss!$A$2:$V$1300,13,FALSE),0)</f>
        <v>0</v>
      </c>
      <c r="K910" s="353">
        <f>+IFERROR(VLOOKUP($A910,Data_Loss!$A$2:$V$1300,14,FALSE),0)</f>
        <v>0</v>
      </c>
      <c r="L910" s="353">
        <f>+IFERROR(VLOOKUP($A910,Data_Loss!$A$2:$V$1300,15,FALSE),0)</f>
        <v>8660</v>
      </c>
      <c r="M910" s="353">
        <f>+IFERROR(VLOOKUP($A910,Data_Loss!$A$2:$V$1300,16,FALSE),0)</f>
        <v>1921</v>
      </c>
      <c r="N910" s="353">
        <f>+IFERROR(VLOOKUP($A910,Data_Loss!$A$2:$V$1300,17,FALSE),0)</f>
        <v>0</v>
      </c>
      <c r="O910" s="353">
        <f>+IFERROR(VLOOKUP($A910,Data_Loss!$A$2:$V$1300,18,FALSE),0)</f>
        <v>0</v>
      </c>
      <c r="P910" s="353">
        <f>+IFERROR(VLOOKUP($A910,Data_Loss!$A$2:$V$1300,19,FALSE),0)</f>
        <v>0</v>
      </c>
      <c r="Q910" s="353">
        <f>+IFERROR(VLOOKUP($A910,Data_Loss!$A$2:$V$1300,20,FALSE),0)</f>
        <v>0</v>
      </c>
      <c r="R910" s="353">
        <f>+IFERROR(VLOOKUP($A910,Data_Loss!$A$2:$V$1300,21,FALSE),0)</f>
        <v>7449</v>
      </c>
      <c r="S910" s="353">
        <f>+IFERROR(VLOOKUP($A910,Data_Loss!$A$2:$V$1300,22,FALSE),0)</f>
        <v>0</v>
      </c>
      <c r="T910" s="191">
        <f>+$I910*'10k &amp; MO'!C$3+$J910*'10k &amp; MO'!C$9+$K910*'10k &amp; MO'!C$15+$L910*'10k &amp; MO'!C$21+$M910*'10k &amp; MO'!C$27</f>
        <v>0</v>
      </c>
      <c r="U910" s="349">
        <f>+$I910*'10k &amp; MO'!D$3+$J910*'10k &amp; MO'!D$9+$K910*'10k &amp; MO'!D$15+$L910*'10k &amp; MO'!D$21+$M910*'10k &amp; MO'!D$27</f>
        <v>0</v>
      </c>
      <c r="V910" s="349">
        <f>+$I910*'10k &amp; MO'!E$3+$J910*'10k &amp; MO'!E$9+$K910*'10k &amp; MO'!E$15+$L910*'10k &amp; MO'!E$21+$M910*'10k &amp; MO'!E$27</f>
        <v>0</v>
      </c>
      <c r="W910" s="349">
        <f>+$I910*'10k &amp; MO'!F$3+$J910*'10k &amp; MO'!F$9+$K910*'10k &amp; MO'!F$15+$L910*'10k &amp; MO'!F$21+$M910*'10k &amp; MO'!F$27</f>
        <v>10643.140000000001</v>
      </c>
      <c r="X910" s="349">
        <f>+$I910*'10k &amp; MO'!G$3+$J910*'10k &amp; MO'!G$9+$K910*'10k &amp; MO'!G$15+$L910*'10k &amp; MO'!G$21+$M910*'10k &amp; MO'!G$27</f>
        <v>2174.5719999999997</v>
      </c>
      <c r="Y910" s="349">
        <f>+$N910*'10k &amp; MO'!H$3+$O910*'10k &amp; MO'!H$9+$P910*'10k &amp; MO'!H$15+$Q910*'10k &amp; MO'!H$21+$R910*'10k &amp; MO'!H$27</f>
        <v>0</v>
      </c>
      <c r="Z910" s="349">
        <f>+$N910*'10k &amp; MO'!I$3+$O910*'10k &amp; MO'!I$9+$P910*'10k &amp; MO'!I$15+$Q910*'10k &amp; MO'!I$21+$R910*'10k &amp; MO'!I$27</f>
        <v>0</v>
      </c>
      <c r="AA910" s="349">
        <f>+$N910*'10k &amp; MO'!J$3+$O910*'10k &amp; MO'!J$9+$P910*'10k &amp; MO'!J$15+$Q910*'10k &amp; MO'!J$21+$R910*'10k &amp; MO'!J$27</f>
        <v>0</v>
      </c>
      <c r="AB910" s="349">
        <f>+$N910*'10k &amp; MO'!K$3+$O910*'10k &amp; MO'!K$9+$P910*'10k &amp; MO'!K$15+$Q910*'10k &amp; MO'!K$21+$R910*'10k &amp; MO'!K$27</f>
        <v>0</v>
      </c>
      <c r="AC910" s="349">
        <f>+$N910*'10k &amp; MO'!L$3+$O910*'10k &amp; MO'!L$9+$P910*'10k &amp; MO'!L$15+$Q910*'10k &amp; MO'!L$21+$R910*'10k &amp; MO'!L$27</f>
        <v>11486.358</v>
      </c>
      <c r="AD910" s="350">
        <f>+S910*'10k &amp; MO'!O$3</f>
        <v>0</v>
      </c>
      <c r="AF910" s="192" t="str">
        <f t="shared" si="125"/>
        <v>8172014</v>
      </c>
      <c r="AG910" s="192">
        <f>+IFERROR(VLOOKUP($AF910,'Limited Loss'!$F$5:$P$124,AG$3,FALSE),0)</f>
        <v>0</v>
      </c>
      <c r="AH910" s="193">
        <f>+IFERROR(VLOOKUP($AF910,'Limited Loss'!$F$5:$P$124,AH$3,FALSE),0)</f>
        <v>0</v>
      </c>
      <c r="AI910" s="193">
        <f>+IFERROR(VLOOKUP($AF910,'Limited Loss'!$F$5:$P$124,AI$3,FALSE),0)</f>
        <v>0</v>
      </c>
      <c r="AJ910" s="193">
        <f>+IFERROR(VLOOKUP($AF910,'Limited Loss'!$F$5:$P$124,AJ$3,FALSE),0)</f>
        <v>0</v>
      </c>
      <c r="AK910" s="100">
        <f>+IFERROR(VLOOKUP($AF910,'Limited Loss'!$F$5:$P$124,AK$3,FALSE),0)</f>
        <v>0</v>
      </c>
      <c r="AL910" s="193">
        <f>+IFERROR(VLOOKUP($AF910,'Limited Loss'!$F$5:$P$124,AL$3,FALSE),0)</f>
        <v>0</v>
      </c>
      <c r="AM910" s="193">
        <f>+IFERROR(VLOOKUP($AF910,'Limited Loss'!$F$5:$P$124,AM$3,FALSE),0)</f>
        <v>0</v>
      </c>
      <c r="AN910" s="193">
        <f>+IFERROR(VLOOKUP($AF910,'Limited Loss'!$F$5:$P$124,AN$3,FALSE),0)</f>
        <v>0</v>
      </c>
      <c r="AO910" s="193">
        <f>+IFERROR(VLOOKUP($AF910,'Limited Loss'!$F$5:$P$124,AO$3,FALSE),0)</f>
        <v>0</v>
      </c>
      <c r="AP910" s="100">
        <f>+IFERROR(VLOOKUP($AF910,'Limited Loss'!$F$5:$P$124,AP$3,FALSE),0)</f>
        <v>0</v>
      </c>
      <c r="AQ910" s="353"/>
      <c r="AR910" s="331">
        <f t="shared" si="126"/>
        <v>817</v>
      </c>
      <c r="AS910" s="332">
        <f t="shared" si="126"/>
        <v>2014</v>
      </c>
      <c r="AT910" s="349">
        <f t="shared" si="124"/>
        <v>0</v>
      </c>
      <c r="AU910" s="349">
        <f t="shared" si="124"/>
        <v>0</v>
      </c>
      <c r="AV910" s="349">
        <f t="shared" si="124"/>
        <v>0</v>
      </c>
      <c r="AW910" s="349">
        <f t="shared" si="124"/>
        <v>10643.140000000001</v>
      </c>
      <c r="AX910" s="350">
        <f t="shared" si="124"/>
        <v>2174.5719999999997</v>
      </c>
      <c r="AY910" s="349">
        <f t="shared" si="124"/>
        <v>0</v>
      </c>
      <c r="AZ910" s="349">
        <f t="shared" si="124"/>
        <v>0</v>
      </c>
      <c r="BA910" s="349">
        <f t="shared" si="124"/>
        <v>0</v>
      </c>
      <c r="BB910" s="349">
        <f t="shared" si="124"/>
        <v>0</v>
      </c>
      <c r="BC910" s="349">
        <f t="shared" si="124"/>
        <v>11486.358</v>
      </c>
      <c r="BD910" s="350">
        <f t="shared" si="124"/>
        <v>0</v>
      </c>
      <c r="BE910" s="349">
        <f t="shared" si="128"/>
        <v>0</v>
      </c>
      <c r="BF910" s="375">
        <f t="shared" si="129"/>
        <v>24304.07</v>
      </c>
      <c r="BG910" s="334">
        <f t="shared" si="130"/>
        <v>0</v>
      </c>
    </row>
    <row r="911" spans="1:59" x14ac:dyDescent="0.2">
      <c r="A911" s="326" t="str">
        <f t="shared" si="127"/>
        <v>8172015</v>
      </c>
      <c r="B911" s="331">
        <v>817</v>
      </c>
      <c r="C911" s="327">
        <v>2015</v>
      </c>
      <c r="D911" s="353">
        <f>+IFERROR(VLOOKUP($A911,Data_Loss!$A$2:$V$1180,6,FALSE),0)</f>
        <v>0</v>
      </c>
      <c r="E911" s="353">
        <f>+IFERROR(VLOOKUP($A911,Data_Loss!$A$2:$V$1180,7,FALSE),0)</f>
        <v>0</v>
      </c>
      <c r="F911" s="353">
        <f>+IFERROR(VLOOKUP($A911,Data_Loss!$A$2:$V$1180,8,FALSE),0)</f>
        <v>2</v>
      </c>
      <c r="G911" s="353">
        <f>+IFERROR(VLOOKUP($A911,Data_Loss!$A$2:$V$1180,9,FALSE),0)</f>
        <v>1</v>
      </c>
      <c r="H911" s="353">
        <f>+IFERROR(VLOOKUP($A911,Data_Loss!$A$2:$V$1180,10,FALSE),0)</f>
        <v>4</v>
      </c>
      <c r="I911" s="353">
        <f>+IFERROR(VLOOKUP($A911,Data_Loss!$A$2:$V$1300,12,FALSE),0)</f>
        <v>0</v>
      </c>
      <c r="J911" s="353">
        <f>+IFERROR(VLOOKUP($A911,Data_Loss!$A$2:$V$1300,13,FALSE),0)</f>
        <v>0</v>
      </c>
      <c r="K911" s="353">
        <f>+IFERROR(VLOOKUP($A911,Data_Loss!$A$2:$V$1300,14,FALSE),0)</f>
        <v>237376</v>
      </c>
      <c r="L911" s="353">
        <f>+IFERROR(VLOOKUP($A911,Data_Loss!$A$2:$V$1300,15,FALSE),0)</f>
        <v>52162</v>
      </c>
      <c r="M911" s="353">
        <f>+IFERROR(VLOOKUP($A911,Data_Loss!$A$2:$V$1300,16,FALSE),0)</f>
        <v>105606</v>
      </c>
      <c r="N911" s="353">
        <f>+IFERROR(VLOOKUP($A911,Data_Loss!$A$2:$V$1300,17,FALSE),0)</f>
        <v>0</v>
      </c>
      <c r="O911" s="353">
        <f>+IFERROR(VLOOKUP($A911,Data_Loss!$A$2:$V$1300,18,FALSE),0)</f>
        <v>0</v>
      </c>
      <c r="P911" s="353">
        <f>+IFERROR(VLOOKUP($A911,Data_Loss!$A$2:$V$1300,19,FALSE),0)</f>
        <v>283494</v>
      </c>
      <c r="Q911" s="353">
        <f>+IFERROR(VLOOKUP($A911,Data_Loss!$A$2:$V$1300,20,FALSE),0)</f>
        <v>58023</v>
      </c>
      <c r="R911" s="353">
        <f>+IFERROR(VLOOKUP($A911,Data_Loss!$A$2:$V$1300,21,FALSE),0)</f>
        <v>102279</v>
      </c>
      <c r="S911" s="353">
        <f>+IFERROR(VLOOKUP($A911,Data_Loss!$A$2:$V$1300,22,FALSE),0)</f>
        <v>380</v>
      </c>
      <c r="T911" s="191">
        <f>+$I911*'10k &amp; MO'!C$4+$J911*'10k &amp; MO'!C$10+$K911*'10k &amp; MO'!C$16+$L911*'10k &amp; MO'!C$22+$M911*'10k &amp; MO'!C$28</f>
        <v>0</v>
      </c>
      <c r="U911" s="349">
        <f>+$I911*'10k &amp; MO'!D$4+$J911*'10k &amp; MO'!D$10+$K911*'10k &amp; MO'!D$16+$L911*'10k &amp; MO'!D$22+$M911*'10k &amp; MO'!D$28</f>
        <v>0</v>
      </c>
      <c r="V911" s="349">
        <f>+$I911*'10k &amp; MO'!E$4+$J911*'10k &amp; MO'!E$10+$K911*'10k &amp; MO'!E$16+$L911*'10k &amp; MO'!E$22+$M911*'10k &amp; MO'!E$28</f>
        <v>427932.82299999997</v>
      </c>
      <c r="W911" s="349">
        <f>+$I911*'10k &amp; MO'!F$4+$J911*'10k &amp; MO'!F$10+$K911*'10k &amp; MO'!F$16+$L911*'10k &amp; MO'!F$22+$M911*'10k &amp; MO'!F$28</f>
        <v>61615.081999999995</v>
      </c>
      <c r="X911" s="349">
        <f>+$I911*'10k &amp; MO'!G$4+$J911*'10k &amp; MO'!G$10+$K911*'10k &amp; MO'!G$16+$L911*'10k &amp; MO'!G$22+$M911*'10k &amp; MO'!G$28</f>
        <v>123544.663</v>
      </c>
      <c r="Y911" s="349">
        <f>+$N911*'10k &amp; MO'!H$4+$O911*'10k &amp; MO'!H$10+$P911*'10k &amp; MO'!H$16+$Q911*'10k &amp; MO'!H$22+$R911*'10k &amp; MO'!H$28</f>
        <v>0</v>
      </c>
      <c r="Z911" s="349">
        <f>+$N911*'10k &amp; MO'!I$4+$O911*'10k &amp; MO'!I$10+$P911*'10k &amp; MO'!I$16+$Q911*'10k &amp; MO'!I$22+$R911*'10k &amp; MO'!I$28</f>
        <v>0</v>
      </c>
      <c r="AA911" s="349">
        <f>+$N911*'10k &amp; MO'!J$4+$O911*'10k &amp; MO'!J$10+$P911*'10k &amp; MO'!J$16+$Q911*'10k &amp; MO'!J$22+$R911*'10k &amp; MO'!J$28</f>
        <v>802619.78700000001</v>
      </c>
      <c r="AB911" s="349">
        <f>+$N911*'10k &amp; MO'!K$4+$O911*'10k &amp; MO'!K$10+$P911*'10k &amp; MO'!K$16+$Q911*'10k &amp; MO'!K$22+$R911*'10k &amp; MO'!K$28</f>
        <v>101688.55650000001</v>
      </c>
      <c r="AC911" s="349">
        <f>+$N911*'10k &amp; MO'!L$4+$O911*'10k &amp; MO'!L$10+$P911*'10k &amp; MO'!L$16+$Q911*'10k &amp; MO'!L$22+$R911*'10k &amp; MO'!L$28</f>
        <v>152865.2151</v>
      </c>
      <c r="AD911" s="350">
        <f>+S911*'10k &amp; MO'!O$4</f>
        <v>460.56</v>
      </c>
      <c r="AF911" s="192" t="str">
        <f t="shared" si="125"/>
        <v>8172015</v>
      </c>
      <c r="AG911" s="192">
        <f>+IFERROR(VLOOKUP($AF911,'Limited Loss'!$F$5:$P$124,AG$3,FALSE),0)</f>
        <v>0</v>
      </c>
      <c r="AH911" s="193">
        <f>+IFERROR(VLOOKUP($AF911,'Limited Loss'!$F$5:$P$124,AH$3,FALSE),0)</f>
        <v>0</v>
      </c>
      <c r="AI911" s="193">
        <f>+IFERROR(VLOOKUP($AF911,'Limited Loss'!$F$5:$P$124,AI$3,FALSE),0)</f>
        <v>0</v>
      </c>
      <c r="AJ911" s="193">
        <f>+IFERROR(VLOOKUP($AF911,'Limited Loss'!$F$5:$P$124,AJ$3,FALSE),0)</f>
        <v>0</v>
      </c>
      <c r="AK911" s="100">
        <f>+IFERROR(VLOOKUP($AF911,'Limited Loss'!$F$5:$P$124,AK$3,FALSE),0)</f>
        <v>0</v>
      </c>
      <c r="AL911" s="193">
        <f>+IFERROR(VLOOKUP($AF911,'Limited Loss'!$F$5:$P$124,AL$3,FALSE),0)</f>
        <v>0</v>
      </c>
      <c r="AM911" s="193">
        <f>+IFERROR(VLOOKUP($AF911,'Limited Loss'!$F$5:$P$124,AM$3,FALSE),0)</f>
        <v>0</v>
      </c>
      <c r="AN911" s="193">
        <f>+IFERROR(VLOOKUP($AF911,'Limited Loss'!$F$5:$P$124,AN$3,FALSE),0)</f>
        <v>0</v>
      </c>
      <c r="AO911" s="193">
        <f>+IFERROR(VLOOKUP($AF911,'Limited Loss'!$F$5:$P$124,AO$3,FALSE),0)</f>
        <v>0</v>
      </c>
      <c r="AP911" s="100">
        <f>+IFERROR(VLOOKUP($AF911,'Limited Loss'!$F$5:$P$124,AP$3,FALSE),0)</f>
        <v>0</v>
      </c>
      <c r="AQ911" s="353"/>
      <c r="AR911" s="331">
        <f t="shared" si="126"/>
        <v>817</v>
      </c>
      <c r="AS911" s="332">
        <f t="shared" si="126"/>
        <v>2015</v>
      </c>
      <c r="AT911" s="349">
        <f t="shared" ref="AT911:BD934" si="131">+T911-AG911</f>
        <v>0</v>
      </c>
      <c r="AU911" s="349">
        <f t="shared" si="131"/>
        <v>0</v>
      </c>
      <c r="AV911" s="349">
        <f t="shared" si="131"/>
        <v>427932.82299999997</v>
      </c>
      <c r="AW911" s="349">
        <f t="shared" si="131"/>
        <v>61615.081999999995</v>
      </c>
      <c r="AX911" s="350">
        <f t="shared" si="131"/>
        <v>123544.663</v>
      </c>
      <c r="AY911" s="349">
        <f t="shared" si="131"/>
        <v>0</v>
      </c>
      <c r="AZ911" s="349">
        <f t="shared" si="131"/>
        <v>0</v>
      </c>
      <c r="BA911" s="349">
        <f t="shared" si="131"/>
        <v>802619.78700000001</v>
      </c>
      <c r="BB911" s="349">
        <f t="shared" si="131"/>
        <v>101688.55650000001</v>
      </c>
      <c r="BC911" s="349">
        <f t="shared" si="131"/>
        <v>152865.2151</v>
      </c>
      <c r="BD911" s="350">
        <f t="shared" si="131"/>
        <v>460.56</v>
      </c>
      <c r="BE911" s="349">
        <f t="shared" si="128"/>
        <v>1230552.6099999999</v>
      </c>
      <c r="BF911" s="375">
        <f t="shared" si="129"/>
        <v>439713.51659999997</v>
      </c>
      <c r="BG911" s="334">
        <f t="shared" si="130"/>
        <v>460.56</v>
      </c>
    </row>
    <row r="912" spans="1:59" x14ac:dyDescent="0.2">
      <c r="A912" s="326" t="str">
        <f t="shared" si="127"/>
        <v>8172016</v>
      </c>
      <c r="B912" s="331">
        <v>817</v>
      </c>
      <c r="C912" s="327">
        <v>2016</v>
      </c>
      <c r="D912" s="353">
        <f>+IFERROR(VLOOKUP($A912,Data_Loss!$A$2:$V$1180,6,FALSE),0)</f>
        <v>0</v>
      </c>
      <c r="E912" s="353">
        <f>+IFERROR(VLOOKUP($A912,Data_Loss!$A$2:$V$1180,7,FALSE),0)</f>
        <v>0</v>
      </c>
      <c r="F912" s="353">
        <f>+IFERROR(VLOOKUP($A912,Data_Loss!$A$2:$V$1180,8,FALSE),0)</f>
        <v>1</v>
      </c>
      <c r="G912" s="353">
        <f>+IFERROR(VLOOKUP($A912,Data_Loss!$A$2:$V$1180,9,FALSE),0)</f>
        <v>1</v>
      </c>
      <c r="H912" s="353">
        <f>+IFERROR(VLOOKUP($A912,Data_Loss!$A$2:$V$1180,10,FALSE),0)</f>
        <v>4</v>
      </c>
      <c r="I912" s="353">
        <f>+IFERROR(VLOOKUP($A912,Data_Loss!$A$2:$V$1300,12,FALSE),0)</f>
        <v>0</v>
      </c>
      <c r="J912" s="353">
        <f>+IFERROR(VLOOKUP($A912,Data_Loss!$A$2:$V$1300,13,FALSE),0)</f>
        <v>0</v>
      </c>
      <c r="K912" s="353">
        <f>+IFERROR(VLOOKUP($A912,Data_Loss!$A$2:$V$1300,14,FALSE),0)</f>
        <v>207620</v>
      </c>
      <c r="L912" s="353">
        <f>+IFERROR(VLOOKUP($A912,Data_Loss!$A$2:$V$1300,15,FALSE),0)</f>
        <v>3195</v>
      </c>
      <c r="M912" s="353">
        <f>+IFERROR(VLOOKUP($A912,Data_Loss!$A$2:$V$1300,16,FALSE),0)</f>
        <v>85169</v>
      </c>
      <c r="N912" s="353">
        <f>+IFERROR(VLOOKUP($A912,Data_Loss!$A$2:$V$1300,17,FALSE),0)</f>
        <v>0</v>
      </c>
      <c r="O912" s="353">
        <f>+IFERROR(VLOOKUP($A912,Data_Loss!$A$2:$V$1300,18,FALSE),0)</f>
        <v>0</v>
      </c>
      <c r="P912" s="353">
        <f>+IFERROR(VLOOKUP($A912,Data_Loss!$A$2:$V$1300,19,FALSE),0)</f>
        <v>150257</v>
      </c>
      <c r="Q912" s="353">
        <f>+IFERROR(VLOOKUP($A912,Data_Loss!$A$2:$V$1300,20,FALSE),0)</f>
        <v>9679</v>
      </c>
      <c r="R912" s="353">
        <f>+IFERROR(VLOOKUP($A912,Data_Loss!$A$2:$V$1300,21,FALSE),0)</f>
        <v>74019</v>
      </c>
      <c r="S912" s="353">
        <f>+IFERROR(VLOOKUP($A912,Data_Loss!$A$2:$V$1300,22,FALSE),0)</f>
        <v>8759</v>
      </c>
      <c r="T912" s="191">
        <f>+$I912*'10k &amp; MO'!C$5+$J912*'10k &amp; MO'!C$11+$K912*'10k &amp; MO'!C$17+$L912*'10k &amp; MO'!C$23+$M912*'10k &amp; MO'!C$29</f>
        <v>0</v>
      </c>
      <c r="U912" s="349">
        <f>+$I912*'10k &amp; MO'!D$5+$J912*'10k &amp; MO'!D$11+$K912*'10k &amp; MO'!D$17+$L912*'10k &amp; MO'!D$23+$M912*'10k &amp; MO'!D$29</f>
        <v>1224.9580000000001</v>
      </c>
      <c r="V912" s="349">
        <f>+$I912*'10k &amp; MO'!E$5+$J912*'10k &amp; MO'!E$11+$K912*'10k &amp; MO'!E$17+$L912*'10k &amp; MO'!E$23+$M912*'10k &amp; MO'!E$29</f>
        <v>335260.04919999995</v>
      </c>
      <c r="W912" s="349">
        <f>+$I912*'10k &amp; MO'!F$5+$J912*'10k &amp; MO'!F$11+$K912*'10k &amp; MO'!F$17+$L912*'10k &amp; MO'!F$23+$M912*'10k &amp; MO'!F$29</f>
        <v>15401.8099</v>
      </c>
      <c r="X912" s="349">
        <f>+$I912*'10k &amp; MO'!G$5+$J912*'10k &amp; MO'!G$11+$K912*'10k &amp; MO'!G$17+$L912*'10k &amp; MO'!G$23+$M912*'10k &amp; MO'!G$29</f>
        <v>91069.556700000001</v>
      </c>
      <c r="Y912" s="349">
        <f>+$N912*'10k &amp; MO'!H$5+$O912*'10k &amp; MO'!H$11+$P912*'10k &amp; MO'!H$17+$Q912*'10k &amp; MO'!H$23+$R912*'10k &amp; MO'!H$29</f>
        <v>0</v>
      </c>
      <c r="Z912" s="349">
        <f>+$N912*'10k &amp; MO'!I$5+$O912*'10k &amp; MO'!I$11+$P912*'10k &amp; MO'!I$17+$Q912*'10k &amp; MO'!I$23+$R912*'10k &amp; MO'!I$29</f>
        <v>495.84809999999999</v>
      </c>
      <c r="AA912" s="349">
        <f>+$N912*'10k &amp; MO'!J$5+$O912*'10k &amp; MO'!J$11+$P912*'10k &amp; MO'!J$17+$Q912*'10k &amp; MO'!J$23+$R912*'10k &amp; MO'!J$29</f>
        <v>295733.14520000003</v>
      </c>
      <c r="AB912" s="349">
        <f>+$N912*'10k &amp; MO'!K$5+$O912*'10k &amp; MO'!K$11+$P912*'10k &amp; MO'!K$17+$Q912*'10k &amp; MO'!K$23+$R912*'10k &amp; MO'!K$29</f>
        <v>35544.031900000002</v>
      </c>
      <c r="AC912" s="349">
        <f>+$N912*'10k &amp; MO'!L$5+$O912*'10k &amp; MO'!L$11+$P912*'10k &amp; MO'!L$17+$Q912*'10k &amp; MO'!L$23+$R912*'10k &amp; MO'!L$29</f>
        <v>115031.16880000001</v>
      </c>
      <c r="AD912" s="350">
        <f>+S912*'10k &amp; MO'!O$5</f>
        <v>11807.132000000001</v>
      </c>
      <c r="AF912" s="192" t="str">
        <f t="shared" si="125"/>
        <v>8172016</v>
      </c>
      <c r="AG912" s="192">
        <f>+IFERROR(VLOOKUP($AF912,'Limited Loss'!$F$5:$P$124,AG$3,FALSE),0)</f>
        <v>0</v>
      </c>
      <c r="AH912" s="193">
        <f>+IFERROR(VLOOKUP($AF912,'Limited Loss'!$F$5:$P$124,AH$3,FALSE),0)</f>
        <v>0</v>
      </c>
      <c r="AI912" s="193">
        <f>+IFERROR(VLOOKUP($AF912,'Limited Loss'!$F$5:$P$124,AI$3,FALSE),0)</f>
        <v>0</v>
      </c>
      <c r="AJ912" s="193">
        <f>+IFERROR(VLOOKUP($AF912,'Limited Loss'!$F$5:$P$124,AJ$3,FALSE),0)</f>
        <v>0</v>
      </c>
      <c r="AK912" s="100">
        <f>+IFERROR(VLOOKUP($AF912,'Limited Loss'!$F$5:$P$124,AK$3,FALSE),0)</f>
        <v>0</v>
      </c>
      <c r="AL912" s="193">
        <f>+IFERROR(VLOOKUP($AF912,'Limited Loss'!$F$5:$P$124,AL$3,FALSE),0)</f>
        <v>0</v>
      </c>
      <c r="AM912" s="193">
        <f>+IFERROR(VLOOKUP($AF912,'Limited Loss'!$F$5:$P$124,AM$3,FALSE),0)</f>
        <v>0</v>
      </c>
      <c r="AN912" s="193">
        <f>+IFERROR(VLOOKUP($AF912,'Limited Loss'!$F$5:$P$124,AN$3,FALSE),0)</f>
        <v>0</v>
      </c>
      <c r="AO912" s="193">
        <f>+IFERROR(VLOOKUP($AF912,'Limited Loss'!$F$5:$P$124,AO$3,FALSE),0)</f>
        <v>0</v>
      </c>
      <c r="AP912" s="100">
        <f>+IFERROR(VLOOKUP($AF912,'Limited Loss'!$F$5:$P$124,AP$3,FALSE),0)</f>
        <v>0</v>
      </c>
      <c r="AQ912" s="353"/>
      <c r="AR912" s="331">
        <f t="shared" si="126"/>
        <v>817</v>
      </c>
      <c r="AS912" s="332">
        <f t="shared" si="126"/>
        <v>2016</v>
      </c>
      <c r="AT912" s="349">
        <f t="shared" si="131"/>
        <v>0</v>
      </c>
      <c r="AU912" s="349">
        <f t="shared" si="131"/>
        <v>1224.9580000000001</v>
      </c>
      <c r="AV912" s="349">
        <f t="shared" si="131"/>
        <v>335260.04919999995</v>
      </c>
      <c r="AW912" s="349">
        <f t="shared" si="131"/>
        <v>15401.8099</v>
      </c>
      <c r="AX912" s="350">
        <f t="shared" si="131"/>
        <v>91069.556700000001</v>
      </c>
      <c r="AY912" s="349">
        <f t="shared" si="131"/>
        <v>0</v>
      </c>
      <c r="AZ912" s="349">
        <f t="shared" si="131"/>
        <v>495.84809999999999</v>
      </c>
      <c r="BA912" s="349">
        <f t="shared" si="131"/>
        <v>295733.14520000003</v>
      </c>
      <c r="BB912" s="349">
        <f t="shared" si="131"/>
        <v>35544.031900000002</v>
      </c>
      <c r="BC912" s="349">
        <f t="shared" si="131"/>
        <v>115031.16880000001</v>
      </c>
      <c r="BD912" s="350">
        <f t="shared" si="131"/>
        <v>11807.132000000001</v>
      </c>
      <c r="BE912" s="349">
        <f t="shared" si="128"/>
        <v>632714.00049999997</v>
      </c>
      <c r="BF912" s="375">
        <f t="shared" si="129"/>
        <v>257046.56730000002</v>
      </c>
      <c r="BG912" s="334">
        <f t="shared" si="130"/>
        <v>11807.132000000001</v>
      </c>
    </row>
    <row r="913" spans="1:59" x14ac:dyDescent="0.2">
      <c r="A913" s="326" t="str">
        <f t="shared" si="127"/>
        <v>8172017</v>
      </c>
      <c r="B913" s="331">
        <v>817</v>
      </c>
      <c r="C913" s="327">
        <v>2017</v>
      </c>
      <c r="D913" s="353">
        <f>+IFERROR(VLOOKUP($A913,Data_Loss!$A$2:$V$1180,6,FALSE),0)</f>
        <v>0</v>
      </c>
      <c r="E913" s="353">
        <f>+IFERROR(VLOOKUP($A913,Data_Loss!$A$2:$V$1180,7,FALSE),0)</f>
        <v>0</v>
      </c>
      <c r="F913" s="353">
        <f>+IFERROR(VLOOKUP($A913,Data_Loss!$A$2:$V$1180,8,FALSE),0)</f>
        <v>0</v>
      </c>
      <c r="G913" s="353">
        <f>+IFERROR(VLOOKUP($A913,Data_Loss!$A$2:$V$1180,9,FALSE),0)</f>
        <v>7</v>
      </c>
      <c r="H913" s="353">
        <f>+IFERROR(VLOOKUP($A913,Data_Loss!$A$2:$V$1180,10,FALSE),0)</f>
        <v>0</v>
      </c>
      <c r="I913" s="353">
        <f>+IFERROR(VLOOKUP($A913,Data_Loss!$A$2:$V$1300,12,FALSE),0)</f>
        <v>0</v>
      </c>
      <c r="J913" s="353">
        <f>+IFERROR(VLOOKUP($A913,Data_Loss!$A$2:$V$1300,13,FALSE),0)</f>
        <v>0</v>
      </c>
      <c r="K913" s="353">
        <f>+IFERROR(VLOOKUP($A913,Data_Loss!$A$2:$V$1300,14,FALSE),0)</f>
        <v>0</v>
      </c>
      <c r="L913" s="353">
        <f>+IFERROR(VLOOKUP($A913,Data_Loss!$A$2:$V$1300,15,FALSE),0)</f>
        <v>114908</v>
      </c>
      <c r="M913" s="353">
        <f>+IFERROR(VLOOKUP($A913,Data_Loss!$A$2:$V$1300,16,FALSE),0)</f>
        <v>0</v>
      </c>
      <c r="N913" s="353">
        <f>+IFERROR(VLOOKUP($A913,Data_Loss!$A$2:$V$1300,17,FALSE),0)</f>
        <v>0</v>
      </c>
      <c r="O913" s="353">
        <f>+IFERROR(VLOOKUP($A913,Data_Loss!$A$2:$V$1300,18,FALSE),0)</f>
        <v>0</v>
      </c>
      <c r="P913" s="353">
        <f>+IFERROR(VLOOKUP($A913,Data_Loss!$A$2:$V$1300,19,FALSE),0)</f>
        <v>0</v>
      </c>
      <c r="Q913" s="353">
        <f>+IFERROR(VLOOKUP($A913,Data_Loss!$A$2:$V$1300,20,FALSE),0)</f>
        <v>198328</v>
      </c>
      <c r="R913" s="353">
        <f>+IFERROR(VLOOKUP($A913,Data_Loss!$A$2:$V$1300,21,FALSE),0)</f>
        <v>0</v>
      </c>
      <c r="S913" s="353">
        <f>+IFERROR(VLOOKUP($A913,Data_Loss!$A$2:$V$1300,22,FALSE),0)</f>
        <v>2275</v>
      </c>
      <c r="T913" s="191">
        <f>+$I913*'10k &amp; MO'!C$6+$J913*'10k &amp; MO'!C$12+$K913*'10k &amp; MO'!C$18+$L913*'10k &amp; MO'!C$24+$M913*'10k &amp; MO'!C$30</f>
        <v>0</v>
      </c>
      <c r="U913" s="349">
        <f>+$I913*'10k &amp; MO'!D$6+$J913*'10k &amp; MO'!D$12+$K913*'10k &amp; MO'!D$18+$L913*'10k &amp; MO'!D$24+$M913*'10k &amp; MO'!D$30</f>
        <v>241.30679999999998</v>
      </c>
      <c r="V913" s="349">
        <f>+$I913*'10k &amp; MO'!E$6+$J913*'10k &amp; MO'!E$12+$K913*'10k &amp; MO'!E$18+$L913*'10k &amp; MO'!E$24+$M913*'10k &amp; MO'!E$30</f>
        <v>100808.78839999999</v>
      </c>
      <c r="W913" s="349">
        <f>+$I913*'10k &amp; MO'!F$6+$J913*'10k &amp; MO'!F$12+$K913*'10k &amp; MO'!F$18+$L913*'10k &amp; MO'!F$24+$M913*'10k &amp; MO'!F$30</f>
        <v>103371.2368</v>
      </c>
      <c r="X913" s="349">
        <f>+$I913*'10k &amp; MO'!G$6+$J913*'10k &amp; MO'!G$12+$K913*'10k &amp; MO'!G$18+$L913*'10k &amp; MO'!G$24+$M913*'10k &amp; MO'!G$30</f>
        <v>8687.0447999999997</v>
      </c>
      <c r="Y913" s="349">
        <f>+$N913*'10k &amp; MO'!H$6+$O913*'10k &amp; MO'!H$12+$P913*'10k &amp; MO'!H$18+$Q913*'10k &amp; MO'!H$24+$R913*'10k &amp; MO'!H$30</f>
        <v>0</v>
      </c>
      <c r="Z913" s="349">
        <f>+$N913*'10k &amp; MO'!I$6+$O913*'10k &amp; MO'!I$12+$P913*'10k &amp; MO'!I$18+$Q913*'10k &amp; MO'!I$24+$R913*'10k &amp; MO'!I$30</f>
        <v>138.8296</v>
      </c>
      <c r="AA913" s="349">
        <f>+$N913*'10k &amp; MO'!J$6+$O913*'10k &amp; MO'!J$12+$P913*'10k &amp; MO'!J$18+$Q913*'10k &amp; MO'!J$24+$R913*'10k &amp; MO'!J$30</f>
        <v>205090.98480000001</v>
      </c>
      <c r="AB913" s="349">
        <f>+$N913*'10k &amp; MO'!K$6+$O913*'10k &amp; MO'!K$12+$P913*'10k &amp; MO'!K$18+$Q913*'10k &amp; MO'!K$24+$R913*'10k &amp; MO'!K$30</f>
        <v>250151.10640000002</v>
      </c>
      <c r="AC913" s="349">
        <f>+$N913*'10k &amp; MO'!L$6+$O913*'10k &amp; MO'!L$12+$P913*'10k &amp; MO'!L$18+$Q913*'10k &amp; MO'!L$24+$R913*'10k &amp; MO'!L$30</f>
        <v>21082.2664</v>
      </c>
      <c r="AD913" s="350">
        <f>+S913*'10k &amp; MO'!O$6</f>
        <v>3062.15</v>
      </c>
      <c r="AF913" s="192" t="str">
        <f t="shared" si="125"/>
        <v>8172017</v>
      </c>
      <c r="AG913" s="192">
        <f>+IFERROR(VLOOKUP($AF913,'Limited Loss'!$F$5:$P$124,AG$3,FALSE),0)</f>
        <v>0</v>
      </c>
      <c r="AH913" s="193">
        <f>+IFERROR(VLOOKUP($AF913,'Limited Loss'!$F$5:$P$124,AH$3,FALSE),0)</f>
        <v>0</v>
      </c>
      <c r="AI913" s="193">
        <f>+IFERROR(VLOOKUP($AF913,'Limited Loss'!$F$5:$P$124,AI$3,FALSE),0)</f>
        <v>0</v>
      </c>
      <c r="AJ913" s="193">
        <f>+IFERROR(VLOOKUP($AF913,'Limited Loss'!$F$5:$P$124,AJ$3,FALSE),0)</f>
        <v>0</v>
      </c>
      <c r="AK913" s="100">
        <f>+IFERROR(VLOOKUP($AF913,'Limited Loss'!$F$5:$P$124,AK$3,FALSE),0)</f>
        <v>0</v>
      </c>
      <c r="AL913" s="193">
        <f>+IFERROR(VLOOKUP($AF913,'Limited Loss'!$F$5:$P$124,AL$3,FALSE),0)</f>
        <v>0</v>
      </c>
      <c r="AM913" s="193">
        <f>+IFERROR(VLOOKUP($AF913,'Limited Loss'!$F$5:$P$124,AM$3,FALSE),0)</f>
        <v>0</v>
      </c>
      <c r="AN913" s="193">
        <f>+IFERROR(VLOOKUP($AF913,'Limited Loss'!$F$5:$P$124,AN$3,FALSE),0)</f>
        <v>0</v>
      </c>
      <c r="AO913" s="193">
        <f>+IFERROR(VLOOKUP($AF913,'Limited Loss'!$F$5:$P$124,AO$3,FALSE),0)</f>
        <v>0</v>
      </c>
      <c r="AP913" s="100">
        <f>+IFERROR(VLOOKUP($AF913,'Limited Loss'!$F$5:$P$124,AP$3,FALSE),0)</f>
        <v>0</v>
      </c>
      <c r="AQ913" s="353"/>
      <c r="AR913" s="331">
        <f t="shared" si="126"/>
        <v>817</v>
      </c>
      <c r="AS913" s="332">
        <f t="shared" si="126"/>
        <v>2017</v>
      </c>
      <c r="AT913" s="349">
        <f t="shared" si="131"/>
        <v>0</v>
      </c>
      <c r="AU913" s="349">
        <f t="shared" si="131"/>
        <v>241.30679999999998</v>
      </c>
      <c r="AV913" s="349">
        <f t="shared" si="131"/>
        <v>100808.78839999999</v>
      </c>
      <c r="AW913" s="349">
        <f t="shared" si="131"/>
        <v>103371.2368</v>
      </c>
      <c r="AX913" s="350">
        <f t="shared" si="131"/>
        <v>8687.0447999999997</v>
      </c>
      <c r="AY913" s="349">
        <f t="shared" si="131"/>
        <v>0</v>
      </c>
      <c r="AZ913" s="349">
        <f t="shared" si="131"/>
        <v>138.8296</v>
      </c>
      <c r="BA913" s="349">
        <f t="shared" si="131"/>
        <v>205090.98480000001</v>
      </c>
      <c r="BB913" s="349">
        <f t="shared" si="131"/>
        <v>250151.10640000002</v>
      </c>
      <c r="BC913" s="349">
        <f t="shared" si="131"/>
        <v>21082.2664</v>
      </c>
      <c r="BD913" s="350">
        <f t="shared" si="131"/>
        <v>3062.15</v>
      </c>
      <c r="BE913" s="349">
        <f t="shared" si="128"/>
        <v>306279.90960000001</v>
      </c>
      <c r="BF913" s="375">
        <f t="shared" si="129"/>
        <v>383291.65440000006</v>
      </c>
      <c r="BG913" s="334">
        <f t="shared" si="130"/>
        <v>3062.15</v>
      </c>
    </row>
    <row r="914" spans="1:59" x14ac:dyDescent="0.2">
      <c r="A914" s="326" t="str">
        <f t="shared" si="127"/>
        <v>8172018</v>
      </c>
      <c r="B914" s="331">
        <v>817</v>
      </c>
      <c r="C914" s="327">
        <v>2018</v>
      </c>
      <c r="D914" s="353">
        <f>+IFERROR(VLOOKUP($A914,Data_Loss!$A$2:$V$1180,6,FALSE),0)</f>
        <v>0</v>
      </c>
      <c r="E914" s="353">
        <f>+IFERROR(VLOOKUP($A914,Data_Loss!$A$2:$V$1180,7,FALSE),0)</f>
        <v>0</v>
      </c>
      <c r="F914" s="353">
        <f>+IFERROR(VLOOKUP($A914,Data_Loss!$A$2:$V$1180,8,FALSE),0)</f>
        <v>0</v>
      </c>
      <c r="G914" s="353">
        <f>+IFERROR(VLOOKUP($A914,Data_Loss!$A$2:$V$1180,9,FALSE),0)</f>
        <v>0</v>
      </c>
      <c r="H914" s="353">
        <f>+IFERROR(VLOOKUP($A914,Data_Loss!$A$2:$V$1180,10,FALSE),0)</f>
        <v>1</v>
      </c>
      <c r="I914" s="353">
        <f>+IFERROR(VLOOKUP($A914,Data_Loss!$A$2:$V$1300,12,FALSE),0)</f>
        <v>0</v>
      </c>
      <c r="J914" s="353">
        <f>+IFERROR(VLOOKUP($A914,Data_Loss!$A$2:$V$1300,13,FALSE),0)</f>
        <v>0</v>
      </c>
      <c r="K914" s="353">
        <f>+IFERROR(VLOOKUP($A914,Data_Loss!$A$2:$V$1300,14,FALSE),0)</f>
        <v>0</v>
      </c>
      <c r="L914" s="353">
        <f>+IFERROR(VLOOKUP($A914,Data_Loss!$A$2:$V$1300,15,FALSE),0)</f>
        <v>0</v>
      </c>
      <c r="M914" s="353">
        <f>+IFERROR(VLOOKUP($A914,Data_Loss!$A$2:$V$1300,16,FALSE),0)</f>
        <v>85</v>
      </c>
      <c r="N914" s="353">
        <f>+IFERROR(VLOOKUP($A914,Data_Loss!$A$2:$V$1300,17,FALSE),0)</f>
        <v>0</v>
      </c>
      <c r="O914" s="353">
        <f>+IFERROR(VLOOKUP($A914,Data_Loss!$A$2:$V$1300,18,FALSE),0)</f>
        <v>0</v>
      </c>
      <c r="P914" s="353">
        <f>+IFERROR(VLOOKUP($A914,Data_Loss!$A$2:$V$1300,19,FALSE),0)</f>
        <v>0</v>
      </c>
      <c r="Q914" s="353">
        <f>+IFERROR(VLOOKUP($A914,Data_Loss!$A$2:$V$1300,20,FALSE),0)</f>
        <v>0</v>
      </c>
      <c r="R914" s="353">
        <f>+IFERROR(VLOOKUP($A914,Data_Loss!$A$2:$V$1300,21,FALSE),0)</f>
        <v>375</v>
      </c>
      <c r="S914" s="353">
        <f>+IFERROR(VLOOKUP($A914,Data_Loss!$A$2:$V$1300,22,FALSE),0)</f>
        <v>7490</v>
      </c>
      <c r="T914" s="191">
        <f>+$I914*'10k &amp; MO'!C$7+$J914*'10k &amp; MO'!C$13+$K914*'10k &amp; MO'!C$19+$L914*'10k &amp; MO'!C$25+$M914*'10k &amp; MO'!C$31</f>
        <v>0.187</v>
      </c>
      <c r="U914" s="349">
        <f>+$I914*'10k &amp; MO'!D$7+$J914*'10k &amp; MO'!D$13+$K914*'10k &amp; MO'!D$19+$L914*'10k &amp; MO'!D$25+$M914*'10k &amp; MO'!D$31</f>
        <v>5.7969999999999997</v>
      </c>
      <c r="V914" s="349">
        <f>+$I914*'10k &amp; MO'!E$7+$J914*'10k &amp; MO'!E$13+$K914*'10k &amp; MO'!E$19+$L914*'10k &amp; MO'!E$25+$M914*'10k &amp; MO'!E$31</f>
        <v>119.255</v>
      </c>
      <c r="W914" s="349">
        <f>+$I914*'10k &amp; MO'!F$7+$J914*'10k &amp; MO'!F$13+$K914*'10k &amp; MO'!F$19+$L914*'10k &amp; MO'!F$25+$M914*'10k &amp; MO'!F$31</f>
        <v>44.973500000000001</v>
      </c>
      <c r="X914" s="349">
        <f>+$I914*'10k &amp; MO'!G$7+$J914*'10k &amp; MO'!G$13+$K914*'10k &amp; MO'!G$19+$L914*'10k &amp; MO'!G$25+$M914*'10k &amp; MO'!G$31</f>
        <v>58.547999999999995</v>
      </c>
      <c r="Y914" s="349">
        <f>+$N914*'10k &amp; MO'!H$7+$O914*'10k &amp; MO'!H$13+$P914*'10k &amp; MO'!H$19+$Q914*'10k &amp; MO'!H$25+$R914*'10k &amp; MO'!H$31</f>
        <v>1.0874999999999999</v>
      </c>
      <c r="Z914" s="349">
        <f>+$N914*'10k &amp; MO'!I$7+$O914*'10k &amp; MO'!I$13+$P914*'10k &amp; MO'!I$19+$Q914*'10k &amp; MO'!I$25+$R914*'10k &amp; MO'!I$31</f>
        <v>37.087499999999999</v>
      </c>
      <c r="AA914" s="349">
        <f>+$N914*'10k &amp; MO'!J$7+$O914*'10k &amp; MO'!J$13+$P914*'10k &amp; MO'!J$19+$Q914*'10k &amp; MO'!J$25+$R914*'10k &amp; MO'!J$31</f>
        <v>381.45000000000005</v>
      </c>
      <c r="AB914" s="349">
        <f>+$N914*'10k &amp; MO'!K$7+$O914*'10k &amp; MO'!K$13+$P914*'10k &amp; MO'!K$19+$Q914*'10k &amp; MO'!K$25+$R914*'10k &amp; MO'!K$31</f>
        <v>201.67499999999998</v>
      </c>
      <c r="AC914" s="349">
        <f>+$N914*'10k &amp; MO'!L$7+$O914*'10k &amp; MO'!L$13+$P914*'10k &amp; MO'!L$19+$Q914*'10k &amp; MO'!L$25+$R914*'10k &amp; MO'!L$31</f>
        <v>315.15000000000003</v>
      </c>
      <c r="AD914" s="350">
        <f>+S914*'10k &amp; MO'!O$7</f>
        <v>9931.74</v>
      </c>
      <c r="AF914" s="192" t="str">
        <f t="shared" si="125"/>
        <v>8172018</v>
      </c>
      <c r="AG914" s="192">
        <f>+IFERROR(VLOOKUP($AF914,'Limited Loss'!$F$5:$P$124,AG$3,FALSE),0)</f>
        <v>0</v>
      </c>
      <c r="AH914" s="193">
        <f>+IFERROR(VLOOKUP($AF914,'Limited Loss'!$F$5:$P$124,AH$3,FALSE),0)</f>
        <v>0</v>
      </c>
      <c r="AI914" s="193">
        <f>+IFERROR(VLOOKUP($AF914,'Limited Loss'!$F$5:$P$124,AI$3,FALSE),0)</f>
        <v>0</v>
      </c>
      <c r="AJ914" s="193">
        <f>+IFERROR(VLOOKUP($AF914,'Limited Loss'!$F$5:$P$124,AJ$3,FALSE),0)</f>
        <v>0</v>
      </c>
      <c r="AK914" s="100">
        <f>+IFERROR(VLOOKUP($AF914,'Limited Loss'!$F$5:$P$124,AK$3,FALSE),0)</f>
        <v>0</v>
      </c>
      <c r="AL914" s="193">
        <f>+IFERROR(VLOOKUP($AF914,'Limited Loss'!$F$5:$P$124,AL$3,FALSE),0)</f>
        <v>0</v>
      </c>
      <c r="AM914" s="193">
        <f>+IFERROR(VLOOKUP($AF914,'Limited Loss'!$F$5:$P$124,AM$3,FALSE),0)</f>
        <v>0</v>
      </c>
      <c r="AN914" s="193">
        <f>+IFERROR(VLOOKUP($AF914,'Limited Loss'!$F$5:$P$124,AN$3,FALSE),0)</f>
        <v>0</v>
      </c>
      <c r="AO914" s="193">
        <f>+IFERROR(VLOOKUP($AF914,'Limited Loss'!$F$5:$P$124,AO$3,FALSE),0)</f>
        <v>0</v>
      </c>
      <c r="AP914" s="100">
        <f>+IFERROR(VLOOKUP($AF914,'Limited Loss'!$F$5:$P$124,AP$3,FALSE),0)</f>
        <v>0</v>
      </c>
      <c r="AQ914" s="353"/>
      <c r="AR914" s="331">
        <f t="shared" si="126"/>
        <v>817</v>
      </c>
      <c r="AS914" s="332">
        <f t="shared" si="126"/>
        <v>2018</v>
      </c>
      <c r="AT914" s="349">
        <f t="shared" si="131"/>
        <v>0.187</v>
      </c>
      <c r="AU914" s="349">
        <f t="shared" si="131"/>
        <v>5.7969999999999997</v>
      </c>
      <c r="AV914" s="349">
        <f t="shared" si="131"/>
        <v>119.255</v>
      </c>
      <c r="AW914" s="349">
        <f t="shared" si="131"/>
        <v>44.973500000000001</v>
      </c>
      <c r="AX914" s="350">
        <f t="shared" si="131"/>
        <v>58.547999999999995</v>
      </c>
      <c r="AY914" s="349">
        <f t="shared" si="131"/>
        <v>1.0874999999999999</v>
      </c>
      <c r="AZ914" s="349">
        <f t="shared" si="131"/>
        <v>37.087499999999999</v>
      </c>
      <c r="BA914" s="349">
        <f t="shared" si="131"/>
        <v>381.45000000000005</v>
      </c>
      <c r="BB914" s="349">
        <f t="shared" si="131"/>
        <v>201.67499999999998</v>
      </c>
      <c r="BC914" s="349">
        <f t="shared" si="131"/>
        <v>315.15000000000003</v>
      </c>
      <c r="BD914" s="350">
        <f t="shared" si="131"/>
        <v>9931.74</v>
      </c>
      <c r="BE914" s="349">
        <f t="shared" si="128"/>
        <v>544.86400000000003</v>
      </c>
      <c r="BF914" s="375">
        <f t="shared" si="129"/>
        <v>620.34650000000011</v>
      </c>
      <c r="BG914" s="334">
        <f t="shared" si="130"/>
        <v>9931.74</v>
      </c>
    </row>
    <row r="915" spans="1:59" x14ac:dyDescent="0.2">
      <c r="A915" s="326" t="str">
        <f t="shared" si="127"/>
        <v>8182014</v>
      </c>
      <c r="B915" s="331">
        <v>818</v>
      </c>
      <c r="C915" s="327">
        <v>2014</v>
      </c>
      <c r="D915" s="353">
        <f>+IFERROR(VLOOKUP($A915,Data_Loss!$A$2:$V$1180,6,FALSE),0)</f>
        <v>0</v>
      </c>
      <c r="E915" s="353">
        <f>+IFERROR(VLOOKUP($A915,Data_Loss!$A$2:$V$1180,7,FALSE),0)</f>
        <v>0</v>
      </c>
      <c r="F915" s="353">
        <f>+IFERROR(VLOOKUP($A915,Data_Loss!$A$2:$V$1180,8,FALSE),0)</f>
        <v>2</v>
      </c>
      <c r="G915" s="353">
        <f>+IFERROR(VLOOKUP($A915,Data_Loss!$A$2:$V$1180,9,FALSE),0)</f>
        <v>17</v>
      </c>
      <c r="H915" s="353">
        <f>+IFERROR(VLOOKUP($A915,Data_Loss!$A$2:$V$1180,10,FALSE),0)</f>
        <v>34</v>
      </c>
      <c r="I915" s="353">
        <f>+IFERROR(VLOOKUP($A915,Data_Loss!$A$2:$V$1300,12,FALSE),0)</f>
        <v>0</v>
      </c>
      <c r="J915" s="353">
        <f>+IFERROR(VLOOKUP($A915,Data_Loss!$A$2:$V$1300,13,FALSE),0)</f>
        <v>0</v>
      </c>
      <c r="K915" s="353">
        <f>+IFERROR(VLOOKUP($A915,Data_Loss!$A$2:$V$1300,14,FALSE),0)</f>
        <v>289642</v>
      </c>
      <c r="L915" s="353">
        <f>+IFERROR(VLOOKUP($A915,Data_Loss!$A$2:$V$1300,15,FALSE),0)</f>
        <v>229366</v>
      </c>
      <c r="M915" s="353">
        <f>+IFERROR(VLOOKUP($A915,Data_Loss!$A$2:$V$1300,16,FALSE),0)</f>
        <v>320424</v>
      </c>
      <c r="N915" s="353">
        <f>+IFERROR(VLOOKUP($A915,Data_Loss!$A$2:$V$1300,17,FALSE),0)</f>
        <v>0</v>
      </c>
      <c r="O915" s="353">
        <f>+IFERROR(VLOOKUP($A915,Data_Loss!$A$2:$V$1300,18,FALSE),0)</f>
        <v>0</v>
      </c>
      <c r="P915" s="353">
        <f>+IFERROR(VLOOKUP($A915,Data_Loss!$A$2:$V$1300,19,FALSE),0)</f>
        <v>118290</v>
      </c>
      <c r="Q915" s="353">
        <f>+IFERROR(VLOOKUP($A915,Data_Loss!$A$2:$V$1300,20,FALSE),0)</f>
        <v>357561</v>
      </c>
      <c r="R915" s="353">
        <f>+IFERROR(VLOOKUP($A915,Data_Loss!$A$2:$V$1300,21,FALSE),0)</f>
        <v>383360</v>
      </c>
      <c r="S915" s="353">
        <f>+IFERROR(VLOOKUP($A915,Data_Loss!$A$2:$V$1300,22,FALSE),0)</f>
        <v>158751</v>
      </c>
      <c r="T915" s="191">
        <f>+$I915*'10k &amp; MO'!C$3+$J915*'10k &amp; MO'!C$9+$K915*'10k &amp; MO'!C$15+$L915*'10k &amp; MO'!C$21+$M915*'10k &amp; MO'!C$27</f>
        <v>0</v>
      </c>
      <c r="U915" s="349">
        <f>+$I915*'10k &amp; MO'!D$3+$J915*'10k &amp; MO'!D$9+$K915*'10k &amp; MO'!D$15+$L915*'10k &amp; MO'!D$21+$M915*'10k &amp; MO'!D$27</f>
        <v>0</v>
      </c>
      <c r="V915" s="349">
        <f>+$I915*'10k &amp; MO'!E$3+$J915*'10k &amp; MO'!E$9+$K915*'10k &amp; MO'!E$15+$L915*'10k &amp; MO'!E$21+$M915*'10k &amp; MO'!E$27</f>
        <v>435621.56800000003</v>
      </c>
      <c r="W915" s="349">
        <f>+$I915*'10k &amp; MO'!F$3+$J915*'10k &amp; MO'!F$9+$K915*'10k &amp; MO'!F$15+$L915*'10k &amp; MO'!F$21+$M915*'10k &amp; MO'!F$27</f>
        <v>281890.81400000001</v>
      </c>
      <c r="X915" s="349">
        <f>+$I915*'10k &amp; MO'!G$3+$J915*'10k &amp; MO'!G$9+$K915*'10k &amp; MO'!G$15+$L915*'10k &amp; MO'!G$21+$M915*'10k &amp; MO'!G$27</f>
        <v>362719.96799999999</v>
      </c>
      <c r="Y915" s="349">
        <f>+$N915*'10k &amp; MO'!H$3+$O915*'10k &amp; MO'!H$9+$P915*'10k &amp; MO'!H$15+$Q915*'10k &amp; MO'!H$21+$R915*'10k &amp; MO'!H$27</f>
        <v>0</v>
      </c>
      <c r="Z915" s="349">
        <f>+$N915*'10k &amp; MO'!I$3+$O915*'10k &amp; MO'!I$9+$P915*'10k &amp; MO'!I$15+$Q915*'10k &amp; MO'!I$21+$R915*'10k &amp; MO'!I$27</f>
        <v>0</v>
      </c>
      <c r="AA915" s="349">
        <f>+$N915*'10k &amp; MO'!J$3+$O915*'10k &amp; MO'!J$9+$P915*'10k &amp; MO'!J$15+$Q915*'10k &amp; MO'!J$21+$R915*'10k &amp; MO'!J$27</f>
        <v>247344.39</v>
      </c>
      <c r="AB915" s="349">
        <f>+$N915*'10k &amp; MO'!K$3+$O915*'10k &amp; MO'!K$9+$P915*'10k &amp; MO'!K$15+$Q915*'10k &amp; MO'!K$21+$R915*'10k &amp; MO'!K$27</f>
        <v>500942.96100000001</v>
      </c>
      <c r="AC915" s="349">
        <f>+$N915*'10k &amp; MO'!L$3+$O915*'10k &amp; MO'!L$9+$P915*'10k &amp; MO'!L$15+$Q915*'10k &amp; MO'!L$21+$R915*'10k &amp; MO'!L$27</f>
        <v>591141.12</v>
      </c>
      <c r="AD915" s="350">
        <f>+S915*'10k &amp; MO'!O$3</f>
        <v>170022.321</v>
      </c>
      <c r="AF915" s="192" t="str">
        <f t="shared" si="125"/>
        <v>8182014</v>
      </c>
      <c r="AG915" s="192">
        <f>+IFERROR(VLOOKUP($AF915,'Limited Loss'!$F$5:$P$124,AG$3,FALSE),0)</f>
        <v>0</v>
      </c>
      <c r="AH915" s="193">
        <f>+IFERROR(VLOOKUP($AF915,'Limited Loss'!$F$5:$P$124,AH$3,FALSE),0)</f>
        <v>0</v>
      </c>
      <c r="AI915" s="193">
        <f>+IFERROR(VLOOKUP($AF915,'Limited Loss'!$F$5:$P$124,AI$3,FALSE),0)</f>
        <v>0</v>
      </c>
      <c r="AJ915" s="193">
        <f>+IFERROR(VLOOKUP($AF915,'Limited Loss'!$F$5:$P$124,AJ$3,FALSE),0)</f>
        <v>0</v>
      </c>
      <c r="AK915" s="100">
        <f>+IFERROR(VLOOKUP($AF915,'Limited Loss'!$F$5:$P$124,AK$3,FALSE),0)</f>
        <v>0</v>
      </c>
      <c r="AL915" s="193">
        <f>+IFERROR(VLOOKUP($AF915,'Limited Loss'!$F$5:$P$124,AL$3,FALSE),0)</f>
        <v>0</v>
      </c>
      <c r="AM915" s="193">
        <f>+IFERROR(VLOOKUP($AF915,'Limited Loss'!$F$5:$P$124,AM$3,FALSE),0)</f>
        <v>0</v>
      </c>
      <c r="AN915" s="193">
        <f>+IFERROR(VLOOKUP($AF915,'Limited Loss'!$F$5:$P$124,AN$3,FALSE),0)</f>
        <v>0</v>
      </c>
      <c r="AO915" s="193">
        <f>+IFERROR(VLOOKUP($AF915,'Limited Loss'!$F$5:$P$124,AO$3,FALSE),0)</f>
        <v>0</v>
      </c>
      <c r="AP915" s="100">
        <f>+IFERROR(VLOOKUP($AF915,'Limited Loss'!$F$5:$P$124,AP$3,FALSE),0)</f>
        <v>0</v>
      </c>
      <c r="AQ915" s="353"/>
      <c r="AR915" s="331">
        <f t="shared" si="126"/>
        <v>818</v>
      </c>
      <c r="AS915" s="332">
        <f t="shared" si="126"/>
        <v>2014</v>
      </c>
      <c r="AT915" s="349">
        <f t="shared" si="131"/>
        <v>0</v>
      </c>
      <c r="AU915" s="349">
        <f t="shared" si="131"/>
        <v>0</v>
      </c>
      <c r="AV915" s="349">
        <f t="shared" si="131"/>
        <v>435621.56800000003</v>
      </c>
      <c r="AW915" s="349">
        <f t="shared" si="131"/>
        <v>281890.81400000001</v>
      </c>
      <c r="AX915" s="350">
        <f t="shared" si="131"/>
        <v>362719.96799999999</v>
      </c>
      <c r="AY915" s="349">
        <f t="shared" si="131"/>
        <v>0</v>
      </c>
      <c r="AZ915" s="349">
        <f t="shared" si="131"/>
        <v>0</v>
      </c>
      <c r="BA915" s="349">
        <f t="shared" si="131"/>
        <v>247344.39</v>
      </c>
      <c r="BB915" s="349">
        <f t="shared" si="131"/>
        <v>500942.96100000001</v>
      </c>
      <c r="BC915" s="349">
        <f t="shared" si="131"/>
        <v>591141.12</v>
      </c>
      <c r="BD915" s="350">
        <f t="shared" si="131"/>
        <v>170022.321</v>
      </c>
      <c r="BE915" s="349">
        <f t="shared" si="128"/>
        <v>682965.9580000001</v>
      </c>
      <c r="BF915" s="375">
        <f t="shared" si="129"/>
        <v>1736694.8629999999</v>
      </c>
      <c r="BG915" s="334">
        <f t="shared" si="130"/>
        <v>170022.321</v>
      </c>
    </row>
    <row r="916" spans="1:59" x14ac:dyDescent="0.2">
      <c r="A916" s="326" t="str">
        <f t="shared" si="127"/>
        <v>8182015</v>
      </c>
      <c r="B916" s="331">
        <v>818</v>
      </c>
      <c r="C916" s="327">
        <v>2015</v>
      </c>
      <c r="D916" s="353">
        <f>+IFERROR(VLOOKUP($A916,Data_Loss!$A$2:$V$1180,6,FALSE),0)</f>
        <v>0</v>
      </c>
      <c r="E916" s="353">
        <f>+IFERROR(VLOOKUP($A916,Data_Loss!$A$2:$V$1180,7,FALSE),0)</f>
        <v>0</v>
      </c>
      <c r="F916" s="353">
        <f>+IFERROR(VLOOKUP($A916,Data_Loss!$A$2:$V$1180,8,FALSE),0)</f>
        <v>3</v>
      </c>
      <c r="G916" s="353">
        <f>+IFERROR(VLOOKUP($A916,Data_Loss!$A$2:$V$1180,9,FALSE),0)</f>
        <v>15</v>
      </c>
      <c r="H916" s="353">
        <f>+IFERROR(VLOOKUP($A916,Data_Loss!$A$2:$V$1180,10,FALSE),0)</f>
        <v>39</v>
      </c>
      <c r="I916" s="353">
        <f>+IFERROR(VLOOKUP($A916,Data_Loss!$A$2:$V$1300,12,FALSE),0)</f>
        <v>0</v>
      </c>
      <c r="J916" s="353">
        <f>+IFERROR(VLOOKUP($A916,Data_Loss!$A$2:$V$1300,13,FALSE),0)</f>
        <v>0</v>
      </c>
      <c r="K916" s="353">
        <f>+IFERROR(VLOOKUP($A916,Data_Loss!$A$2:$V$1300,14,FALSE),0)</f>
        <v>421425</v>
      </c>
      <c r="L916" s="353">
        <f>+IFERROR(VLOOKUP($A916,Data_Loss!$A$2:$V$1300,15,FALSE),0)</f>
        <v>362269</v>
      </c>
      <c r="M916" s="353">
        <f>+IFERROR(VLOOKUP($A916,Data_Loss!$A$2:$V$1300,16,FALSE),0)</f>
        <v>170159</v>
      </c>
      <c r="N916" s="353">
        <f>+IFERROR(VLOOKUP($A916,Data_Loss!$A$2:$V$1300,17,FALSE),0)</f>
        <v>0</v>
      </c>
      <c r="O916" s="353">
        <f>+IFERROR(VLOOKUP($A916,Data_Loss!$A$2:$V$1300,18,FALSE),0)</f>
        <v>0</v>
      </c>
      <c r="P916" s="353">
        <f>+IFERROR(VLOOKUP($A916,Data_Loss!$A$2:$V$1300,19,FALSE),0)</f>
        <v>132816</v>
      </c>
      <c r="Q916" s="353">
        <f>+IFERROR(VLOOKUP($A916,Data_Loss!$A$2:$V$1300,20,FALSE),0)</f>
        <v>436234</v>
      </c>
      <c r="R916" s="353">
        <f>+IFERROR(VLOOKUP($A916,Data_Loss!$A$2:$V$1300,21,FALSE),0)</f>
        <v>259784</v>
      </c>
      <c r="S916" s="353">
        <f>+IFERROR(VLOOKUP($A916,Data_Loss!$A$2:$V$1300,22,FALSE),0)</f>
        <v>173940</v>
      </c>
      <c r="T916" s="191">
        <f>+$I916*'10k &amp; MO'!C$4+$J916*'10k &amp; MO'!C$10+$K916*'10k &amp; MO'!C$16+$L916*'10k &amp; MO'!C$22+$M916*'10k &amp; MO'!C$28</f>
        <v>0</v>
      </c>
      <c r="U916" s="349">
        <f>+$I916*'10k &amp; MO'!D$4+$J916*'10k &amp; MO'!D$10+$K916*'10k &amp; MO'!D$16+$L916*'10k &amp; MO'!D$22+$M916*'10k &amp; MO'!D$28</f>
        <v>0</v>
      </c>
      <c r="V916" s="349">
        <f>+$I916*'10k &amp; MO'!E$4+$J916*'10k &amp; MO'!E$10+$K916*'10k &amp; MO'!E$16+$L916*'10k &amp; MO'!E$22+$M916*'10k &amp; MO'!E$28</f>
        <v>798628.84849999996</v>
      </c>
      <c r="W916" s="349">
        <f>+$I916*'10k &amp; MO'!F$4+$J916*'10k &amp; MO'!F$10+$K916*'10k &amp; MO'!F$16+$L916*'10k &amp; MO'!F$22+$M916*'10k &amp; MO'!F$28</f>
        <v>404981.51809999999</v>
      </c>
      <c r="X916" s="349">
        <f>+$I916*'10k &amp; MO'!G$4+$J916*'10k &amp; MO'!G$10+$K916*'10k &amp; MO'!G$16+$L916*'10k &amp; MO'!G$22+$M916*'10k &amp; MO'!G$28</f>
        <v>201555.20699999999</v>
      </c>
      <c r="Y916" s="349">
        <f>+$N916*'10k &amp; MO'!H$4+$O916*'10k &amp; MO'!H$10+$P916*'10k &amp; MO'!H$16+$Q916*'10k &amp; MO'!H$22+$R916*'10k &amp; MO'!H$28</f>
        <v>0</v>
      </c>
      <c r="Z916" s="349">
        <f>+$N916*'10k &amp; MO'!I$4+$O916*'10k &amp; MO'!I$10+$P916*'10k &amp; MO'!I$16+$Q916*'10k &amp; MO'!I$22+$R916*'10k &amp; MO'!I$28</f>
        <v>0</v>
      </c>
      <c r="AA916" s="349">
        <f>+$N916*'10k &amp; MO'!J$4+$O916*'10k &amp; MO'!J$10+$P916*'10k &amp; MO'!J$16+$Q916*'10k &amp; MO'!J$22+$R916*'10k &amp; MO'!J$28</f>
        <v>458737.20879999996</v>
      </c>
      <c r="AB916" s="349">
        <f>+$N916*'10k &amp; MO'!K$4+$O916*'10k &amp; MO'!K$10+$P916*'10k &amp; MO'!K$16+$Q916*'10k &amp; MO'!K$22+$R916*'10k &amp; MO'!K$28</f>
        <v>686962.40999999992</v>
      </c>
      <c r="AC916" s="349">
        <f>+$N916*'10k &amp; MO'!L$4+$O916*'10k &amp; MO'!L$10+$P916*'10k &amp; MO'!L$16+$Q916*'10k &amp; MO'!L$22+$R916*'10k &amp; MO'!L$28</f>
        <v>392122.62060000002</v>
      </c>
      <c r="AD916" s="350">
        <f>+S916*'10k &amp; MO'!O$4</f>
        <v>210815.28</v>
      </c>
      <c r="AF916" s="192" t="str">
        <f t="shared" si="125"/>
        <v>8182015</v>
      </c>
      <c r="AG916" s="192">
        <f>+IFERROR(VLOOKUP($AF916,'Limited Loss'!$F$5:$P$124,AG$3,FALSE),0)</f>
        <v>0</v>
      </c>
      <c r="AH916" s="193">
        <f>+IFERROR(VLOOKUP($AF916,'Limited Loss'!$F$5:$P$124,AH$3,FALSE),0)</f>
        <v>0</v>
      </c>
      <c r="AI916" s="193">
        <f>+IFERROR(VLOOKUP($AF916,'Limited Loss'!$F$5:$P$124,AI$3,FALSE),0)</f>
        <v>0</v>
      </c>
      <c r="AJ916" s="193">
        <f>+IFERROR(VLOOKUP($AF916,'Limited Loss'!$F$5:$P$124,AJ$3,FALSE),0)</f>
        <v>0</v>
      </c>
      <c r="AK916" s="100">
        <f>+IFERROR(VLOOKUP($AF916,'Limited Loss'!$F$5:$P$124,AK$3,FALSE),0)</f>
        <v>0</v>
      </c>
      <c r="AL916" s="193">
        <f>+IFERROR(VLOOKUP($AF916,'Limited Loss'!$F$5:$P$124,AL$3,FALSE),0)</f>
        <v>0</v>
      </c>
      <c r="AM916" s="193">
        <f>+IFERROR(VLOOKUP($AF916,'Limited Loss'!$F$5:$P$124,AM$3,FALSE),0)</f>
        <v>0</v>
      </c>
      <c r="AN916" s="193">
        <f>+IFERROR(VLOOKUP($AF916,'Limited Loss'!$F$5:$P$124,AN$3,FALSE),0)</f>
        <v>0</v>
      </c>
      <c r="AO916" s="193">
        <f>+IFERROR(VLOOKUP($AF916,'Limited Loss'!$F$5:$P$124,AO$3,FALSE),0)</f>
        <v>0</v>
      </c>
      <c r="AP916" s="100">
        <f>+IFERROR(VLOOKUP($AF916,'Limited Loss'!$F$5:$P$124,AP$3,FALSE),0)</f>
        <v>0</v>
      </c>
      <c r="AQ916" s="353"/>
      <c r="AR916" s="331">
        <f t="shared" si="126"/>
        <v>818</v>
      </c>
      <c r="AS916" s="332">
        <f t="shared" si="126"/>
        <v>2015</v>
      </c>
      <c r="AT916" s="349">
        <f t="shared" si="131"/>
        <v>0</v>
      </c>
      <c r="AU916" s="349">
        <f t="shared" si="131"/>
        <v>0</v>
      </c>
      <c r="AV916" s="349">
        <f t="shared" si="131"/>
        <v>798628.84849999996</v>
      </c>
      <c r="AW916" s="349">
        <f t="shared" si="131"/>
        <v>404981.51809999999</v>
      </c>
      <c r="AX916" s="350">
        <f t="shared" si="131"/>
        <v>201555.20699999999</v>
      </c>
      <c r="AY916" s="349">
        <f t="shared" si="131"/>
        <v>0</v>
      </c>
      <c r="AZ916" s="349">
        <f t="shared" si="131"/>
        <v>0</v>
      </c>
      <c r="BA916" s="349">
        <f t="shared" si="131"/>
        <v>458737.20879999996</v>
      </c>
      <c r="BB916" s="349">
        <f t="shared" si="131"/>
        <v>686962.40999999992</v>
      </c>
      <c r="BC916" s="349">
        <f t="shared" si="131"/>
        <v>392122.62060000002</v>
      </c>
      <c r="BD916" s="350">
        <f t="shared" si="131"/>
        <v>210815.28</v>
      </c>
      <c r="BE916" s="349">
        <f t="shared" si="128"/>
        <v>1257366.0573</v>
      </c>
      <c r="BF916" s="375">
        <f t="shared" si="129"/>
        <v>1685621.7556999999</v>
      </c>
      <c r="BG916" s="334">
        <f t="shared" si="130"/>
        <v>210815.28</v>
      </c>
    </row>
    <row r="917" spans="1:59" x14ac:dyDescent="0.2">
      <c r="A917" s="326" t="str">
        <f t="shared" si="127"/>
        <v>8182016</v>
      </c>
      <c r="B917" s="331">
        <v>818</v>
      </c>
      <c r="C917" s="327">
        <v>2016</v>
      </c>
      <c r="D917" s="353">
        <f>+IFERROR(VLOOKUP($A917,Data_Loss!$A$2:$V$1180,6,FALSE),0)</f>
        <v>0</v>
      </c>
      <c r="E917" s="353">
        <f>+IFERROR(VLOOKUP($A917,Data_Loss!$A$2:$V$1180,7,FALSE),0)</f>
        <v>0</v>
      </c>
      <c r="F917" s="353">
        <f>+IFERROR(VLOOKUP($A917,Data_Loss!$A$2:$V$1180,8,FALSE),0)</f>
        <v>4</v>
      </c>
      <c r="G917" s="353">
        <f>+IFERROR(VLOOKUP($A917,Data_Loss!$A$2:$V$1180,9,FALSE),0)</f>
        <v>18</v>
      </c>
      <c r="H917" s="353">
        <f>+IFERROR(VLOOKUP($A917,Data_Loss!$A$2:$V$1180,10,FALSE),0)</f>
        <v>29</v>
      </c>
      <c r="I917" s="353">
        <f>+IFERROR(VLOOKUP($A917,Data_Loss!$A$2:$V$1300,12,FALSE),0)</f>
        <v>0</v>
      </c>
      <c r="J917" s="353">
        <f>+IFERROR(VLOOKUP($A917,Data_Loss!$A$2:$V$1300,13,FALSE),0)</f>
        <v>0</v>
      </c>
      <c r="K917" s="353">
        <f>+IFERROR(VLOOKUP($A917,Data_Loss!$A$2:$V$1300,14,FALSE),0)</f>
        <v>512834</v>
      </c>
      <c r="L917" s="353">
        <f>+IFERROR(VLOOKUP($A917,Data_Loss!$A$2:$V$1300,15,FALSE),0)</f>
        <v>473665</v>
      </c>
      <c r="M917" s="353">
        <f>+IFERROR(VLOOKUP($A917,Data_Loss!$A$2:$V$1300,16,FALSE),0)</f>
        <v>138875</v>
      </c>
      <c r="N917" s="353">
        <f>+IFERROR(VLOOKUP($A917,Data_Loss!$A$2:$V$1300,17,FALSE),0)</f>
        <v>0</v>
      </c>
      <c r="O917" s="353">
        <f>+IFERROR(VLOOKUP($A917,Data_Loss!$A$2:$V$1300,18,FALSE),0)</f>
        <v>0</v>
      </c>
      <c r="P917" s="353">
        <f>+IFERROR(VLOOKUP($A917,Data_Loss!$A$2:$V$1300,19,FALSE),0)</f>
        <v>366108</v>
      </c>
      <c r="Q917" s="353">
        <f>+IFERROR(VLOOKUP($A917,Data_Loss!$A$2:$V$1300,20,FALSE),0)</f>
        <v>468489</v>
      </c>
      <c r="R917" s="353">
        <f>+IFERROR(VLOOKUP($A917,Data_Loss!$A$2:$V$1300,21,FALSE),0)</f>
        <v>266335</v>
      </c>
      <c r="S917" s="353">
        <f>+IFERROR(VLOOKUP($A917,Data_Loss!$A$2:$V$1300,22,FALSE),0)</f>
        <v>203853</v>
      </c>
      <c r="T917" s="191">
        <f>+$I917*'10k &amp; MO'!C$5+$J917*'10k &amp; MO'!C$11+$K917*'10k &amp; MO'!C$17+$L917*'10k &amp; MO'!C$23+$M917*'10k &amp; MO'!C$29</f>
        <v>0</v>
      </c>
      <c r="U917" s="349">
        <f>+$I917*'10k &amp; MO'!D$5+$J917*'10k &amp; MO'!D$11+$K917*'10k &amp; MO'!D$17+$L917*'10k &amp; MO'!D$23+$M917*'10k &amp; MO'!D$29</f>
        <v>3025.7206000000001</v>
      </c>
      <c r="V917" s="349">
        <f>+$I917*'10k &amp; MO'!E$5+$J917*'10k &amp; MO'!E$11+$K917*'10k &amp; MO'!E$17+$L917*'10k &amp; MO'!E$23+$M917*'10k &amp; MO'!E$29</f>
        <v>971341.68819999998</v>
      </c>
      <c r="W917" s="349">
        <f>+$I917*'10k &amp; MO'!F$5+$J917*'10k &amp; MO'!F$11+$K917*'10k &amp; MO'!F$17+$L917*'10k &amp; MO'!F$23+$M917*'10k &amp; MO'!F$29</f>
        <v>537223.29969999997</v>
      </c>
      <c r="X917" s="349">
        <f>+$I917*'10k &amp; MO'!G$5+$J917*'10k &amp; MO'!G$11+$K917*'10k &amp; MO'!G$17+$L917*'10k &amp; MO'!G$23+$M917*'10k &amp; MO'!G$29</f>
        <v>162130.38270000002</v>
      </c>
      <c r="Y917" s="349">
        <f>+$N917*'10k &amp; MO'!H$5+$O917*'10k &amp; MO'!H$11+$P917*'10k &amp; MO'!H$17+$Q917*'10k &amp; MO'!H$23+$R917*'10k &amp; MO'!H$29</f>
        <v>0</v>
      </c>
      <c r="Z917" s="349">
        <f>+$N917*'10k &amp; MO'!I$5+$O917*'10k &amp; MO'!I$11+$P917*'10k &amp; MO'!I$17+$Q917*'10k &amp; MO'!I$23+$R917*'10k &amp; MO'!I$29</f>
        <v>1208.1564000000001</v>
      </c>
      <c r="AA917" s="349">
        <f>+$N917*'10k &amp; MO'!J$5+$O917*'10k &amp; MO'!J$11+$P917*'10k &amp; MO'!J$17+$Q917*'10k &amp; MO'!J$23+$R917*'10k &amp; MO'!J$29</f>
        <v>886269.02899999998</v>
      </c>
      <c r="AB917" s="349">
        <f>+$N917*'10k &amp; MO'!K$5+$O917*'10k &amp; MO'!K$11+$P917*'10k &amp; MO'!K$17+$Q917*'10k &amp; MO'!K$23+$R917*'10k &amp; MO'!K$29</f>
        <v>798346.60589999997</v>
      </c>
      <c r="AC917" s="349">
        <f>+$N917*'10k &amp; MO'!L$5+$O917*'10k &amp; MO'!L$11+$P917*'10k &amp; MO'!L$17+$Q917*'10k &amp; MO'!L$23+$R917*'10k &amp; MO'!L$29</f>
        <v>431229.74400000001</v>
      </c>
      <c r="AD917" s="350">
        <f>+S917*'10k &amp; MO'!O$5</f>
        <v>274793.84400000004</v>
      </c>
      <c r="AF917" s="192" t="str">
        <f t="shared" si="125"/>
        <v>8182016</v>
      </c>
      <c r="AG917" s="192">
        <f>+IFERROR(VLOOKUP($AF917,'Limited Loss'!$F$5:$P$124,AG$3,FALSE),0)</f>
        <v>0</v>
      </c>
      <c r="AH917" s="193">
        <f>+IFERROR(VLOOKUP($AF917,'Limited Loss'!$F$5:$P$124,AH$3,FALSE),0)</f>
        <v>0</v>
      </c>
      <c r="AI917" s="193">
        <f>+IFERROR(VLOOKUP($AF917,'Limited Loss'!$F$5:$P$124,AI$3,FALSE),0)</f>
        <v>0</v>
      </c>
      <c r="AJ917" s="193">
        <f>+IFERROR(VLOOKUP($AF917,'Limited Loss'!$F$5:$P$124,AJ$3,FALSE),0)</f>
        <v>0</v>
      </c>
      <c r="AK917" s="100">
        <f>+IFERROR(VLOOKUP($AF917,'Limited Loss'!$F$5:$P$124,AK$3,FALSE),0)</f>
        <v>0</v>
      </c>
      <c r="AL917" s="193">
        <f>+IFERROR(VLOOKUP($AF917,'Limited Loss'!$F$5:$P$124,AL$3,FALSE),0)</f>
        <v>0</v>
      </c>
      <c r="AM917" s="193">
        <f>+IFERROR(VLOOKUP($AF917,'Limited Loss'!$F$5:$P$124,AM$3,FALSE),0)</f>
        <v>0</v>
      </c>
      <c r="AN917" s="193">
        <f>+IFERROR(VLOOKUP($AF917,'Limited Loss'!$F$5:$P$124,AN$3,FALSE),0)</f>
        <v>0</v>
      </c>
      <c r="AO917" s="193">
        <f>+IFERROR(VLOOKUP($AF917,'Limited Loss'!$F$5:$P$124,AO$3,FALSE),0)</f>
        <v>0</v>
      </c>
      <c r="AP917" s="100">
        <f>+IFERROR(VLOOKUP($AF917,'Limited Loss'!$F$5:$P$124,AP$3,FALSE),0)</f>
        <v>0</v>
      </c>
      <c r="AQ917" s="353"/>
      <c r="AR917" s="331">
        <f t="shared" si="126"/>
        <v>818</v>
      </c>
      <c r="AS917" s="332">
        <f t="shared" si="126"/>
        <v>2016</v>
      </c>
      <c r="AT917" s="349">
        <f t="shared" si="131"/>
        <v>0</v>
      </c>
      <c r="AU917" s="349">
        <f t="shared" si="131"/>
        <v>3025.7206000000001</v>
      </c>
      <c r="AV917" s="349">
        <f t="shared" si="131"/>
        <v>971341.68819999998</v>
      </c>
      <c r="AW917" s="349">
        <f t="shared" si="131"/>
        <v>537223.29969999997</v>
      </c>
      <c r="AX917" s="350">
        <f t="shared" si="131"/>
        <v>162130.38270000002</v>
      </c>
      <c r="AY917" s="349">
        <f t="shared" si="131"/>
        <v>0</v>
      </c>
      <c r="AZ917" s="349">
        <f t="shared" si="131"/>
        <v>1208.1564000000001</v>
      </c>
      <c r="BA917" s="349">
        <f t="shared" si="131"/>
        <v>886269.02899999998</v>
      </c>
      <c r="BB917" s="349">
        <f t="shared" si="131"/>
        <v>798346.60589999997</v>
      </c>
      <c r="BC917" s="349">
        <f t="shared" si="131"/>
        <v>431229.74400000001</v>
      </c>
      <c r="BD917" s="350">
        <f t="shared" si="131"/>
        <v>274793.84400000004</v>
      </c>
      <c r="BE917" s="349">
        <f t="shared" si="128"/>
        <v>1861844.5941999999</v>
      </c>
      <c r="BF917" s="375">
        <f t="shared" si="129"/>
        <v>1928930.0323000001</v>
      </c>
      <c r="BG917" s="334">
        <f t="shared" si="130"/>
        <v>274793.84400000004</v>
      </c>
    </row>
    <row r="918" spans="1:59" x14ac:dyDescent="0.2">
      <c r="A918" s="326" t="str">
        <f t="shared" si="127"/>
        <v>8182017</v>
      </c>
      <c r="B918" s="331">
        <v>818</v>
      </c>
      <c r="C918" s="327">
        <v>2017</v>
      </c>
      <c r="D918" s="353">
        <f>+IFERROR(VLOOKUP($A918,Data_Loss!$A$2:$V$1180,6,FALSE),0)</f>
        <v>0</v>
      </c>
      <c r="E918" s="353">
        <f>+IFERROR(VLOOKUP($A918,Data_Loss!$A$2:$V$1180,7,FALSE),0)</f>
        <v>0</v>
      </c>
      <c r="F918" s="353">
        <f>+IFERROR(VLOOKUP($A918,Data_Loss!$A$2:$V$1180,8,FALSE),0)</f>
        <v>2</v>
      </c>
      <c r="G918" s="353">
        <f>+IFERROR(VLOOKUP($A918,Data_Loss!$A$2:$V$1180,9,FALSE),0)</f>
        <v>11</v>
      </c>
      <c r="H918" s="353">
        <f>+IFERROR(VLOOKUP($A918,Data_Loss!$A$2:$V$1180,10,FALSE),0)</f>
        <v>52</v>
      </c>
      <c r="I918" s="353">
        <f>+IFERROR(VLOOKUP($A918,Data_Loss!$A$2:$V$1300,12,FALSE),0)</f>
        <v>0</v>
      </c>
      <c r="J918" s="353">
        <f>+IFERROR(VLOOKUP($A918,Data_Loss!$A$2:$V$1300,13,FALSE),0)</f>
        <v>0</v>
      </c>
      <c r="K918" s="353">
        <f>+IFERROR(VLOOKUP($A918,Data_Loss!$A$2:$V$1300,14,FALSE),0)</f>
        <v>276434</v>
      </c>
      <c r="L918" s="353">
        <f>+IFERROR(VLOOKUP($A918,Data_Loss!$A$2:$V$1300,15,FALSE),0)</f>
        <v>240076</v>
      </c>
      <c r="M918" s="353">
        <f>+IFERROR(VLOOKUP($A918,Data_Loss!$A$2:$V$1300,16,FALSE),0)</f>
        <v>266199</v>
      </c>
      <c r="N918" s="353">
        <f>+IFERROR(VLOOKUP($A918,Data_Loss!$A$2:$V$1300,17,FALSE),0)</f>
        <v>0</v>
      </c>
      <c r="O918" s="353">
        <f>+IFERROR(VLOOKUP($A918,Data_Loss!$A$2:$V$1300,18,FALSE),0)</f>
        <v>0</v>
      </c>
      <c r="P918" s="353">
        <f>+IFERROR(VLOOKUP($A918,Data_Loss!$A$2:$V$1300,19,FALSE),0)</f>
        <v>95853</v>
      </c>
      <c r="Q918" s="353">
        <f>+IFERROR(VLOOKUP($A918,Data_Loss!$A$2:$V$1300,20,FALSE),0)</f>
        <v>223841</v>
      </c>
      <c r="R918" s="353">
        <f>+IFERROR(VLOOKUP($A918,Data_Loss!$A$2:$V$1300,21,FALSE),0)</f>
        <v>655837</v>
      </c>
      <c r="S918" s="353">
        <f>+IFERROR(VLOOKUP($A918,Data_Loss!$A$2:$V$1300,22,FALSE),0)</f>
        <v>116204</v>
      </c>
      <c r="T918" s="191">
        <f>+$I918*'10k &amp; MO'!C$6+$J918*'10k &amp; MO'!C$12+$K918*'10k &amp; MO'!C$18+$L918*'10k &amp; MO'!C$24+$M918*'10k &amp; MO'!C$30</f>
        <v>0</v>
      </c>
      <c r="U918" s="349">
        <f>+$I918*'10k &amp; MO'!D$6+$J918*'10k &amp; MO'!D$12+$K918*'10k &amp; MO'!D$18+$L918*'10k &amp; MO'!D$24+$M918*'10k &amp; MO'!D$30</f>
        <v>16555.763500000001</v>
      </c>
      <c r="V918" s="349">
        <f>+$I918*'10k &amp; MO'!E$6+$J918*'10k &amp; MO'!E$12+$K918*'10k &amp; MO'!E$18+$L918*'10k &amp; MO'!E$24+$M918*'10k &amp; MO'!E$30</f>
        <v>783825.33750000002</v>
      </c>
      <c r="W918" s="349">
        <f>+$I918*'10k &amp; MO'!F$6+$J918*'10k &amp; MO'!F$12+$K918*'10k &amp; MO'!F$18+$L918*'10k &amp; MO'!F$24+$M918*'10k &amp; MO'!F$30</f>
        <v>276979.88489999995</v>
      </c>
      <c r="X918" s="349">
        <f>+$I918*'10k &amp; MO'!G$6+$J918*'10k &amp; MO'!G$12+$K918*'10k &amp; MO'!G$18+$L918*'10k &amp; MO'!G$24+$M918*'10k &amp; MO'!G$30</f>
        <v>316187.08050000004</v>
      </c>
      <c r="Y918" s="349">
        <f>+$N918*'10k &amp; MO'!H$6+$O918*'10k &amp; MO'!H$12+$P918*'10k &amp; MO'!H$18+$Q918*'10k &amp; MO'!H$24+$R918*'10k &amp; MO'!H$30</f>
        <v>0</v>
      </c>
      <c r="Z918" s="349">
        <f>+$N918*'10k &amp; MO'!I$6+$O918*'10k &amp; MO'!I$12+$P918*'10k &amp; MO'!I$18+$Q918*'10k &amp; MO'!I$24+$R918*'10k &amp; MO'!I$30</f>
        <v>9555.3278000000009</v>
      </c>
      <c r="AA918" s="349">
        <f>+$N918*'10k &amp; MO'!J$6+$O918*'10k &amp; MO'!J$12+$P918*'10k &amp; MO'!J$18+$Q918*'10k &amp; MO'!J$24+$R918*'10k &amp; MO'!J$30</f>
        <v>774153.58409999998</v>
      </c>
      <c r="AB918" s="349">
        <f>+$N918*'10k &amp; MO'!K$6+$O918*'10k &amp; MO'!K$12+$P918*'10k &amp; MO'!K$18+$Q918*'10k &amp; MO'!K$24+$R918*'10k &amp; MO'!K$30</f>
        <v>430750.08380000002</v>
      </c>
      <c r="AC918" s="349">
        <f>+$N918*'10k &amp; MO'!L$6+$O918*'10k &amp; MO'!L$12+$P918*'10k &amp; MO'!L$18+$Q918*'10k &amp; MO'!L$24+$R918*'10k &amp; MO'!L$30</f>
        <v>988543.1335</v>
      </c>
      <c r="AD918" s="350">
        <f>+S918*'10k &amp; MO'!O$6</f>
        <v>156410.584</v>
      </c>
      <c r="AF918" s="192" t="str">
        <f t="shared" si="125"/>
        <v>8182017</v>
      </c>
      <c r="AG918" s="192">
        <f>+IFERROR(VLOOKUP($AF918,'Limited Loss'!$F$5:$P$124,AG$3,FALSE),0)</f>
        <v>0</v>
      </c>
      <c r="AH918" s="193">
        <f>+IFERROR(VLOOKUP($AF918,'Limited Loss'!$F$5:$P$124,AH$3,FALSE),0)</f>
        <v>0</v>
      </c>
      <c r="AI918" s="193">
        <f>+IFERROR(VLOOKUP($AF918,'Limited Loss'!$F$5:$P$124,AI$3,FALSE),0)</f>
        <v>0</v>
      </c>
      <c r="AJ918" s="193">
        <f>+IFERROR(VLOOKUP($AF918,'Limited Loss'!$F$5:$P$124,AJ$3,FALSE),0)</f>
        <v>0</v>
      </c>
      <c r="AK918" s="100">
        <f>+IFERROR(VLOOKUP($AF918,'Limited Loss'!$F$5:$P$124,AK$3,FALSE),0)</f>
        <v>0</v>
      </c>
      <c r="AL918" s="193">
        <f>+IFERROR(VLOOKUP($AF918,'Limited Loss'!$F$5:$P$124,AL$3,FALSE),0)</f>
        <v>0</v>
      </c>
      <c r="AM918" s="193">
        <f>+IFERROR(VLOOKUP($AF918,'Limited Loss'!$F$5:$P$124,AM$3,FALSE),0)</f>
        <v>0</v>
      </c>
      <c r="AN918" s="193">
        <f>+IFERROR(VLOOKUP($AF918,'Limited Loss'!$F$5:$P$124,AN$3,FALSE),0)</f>
        <v>0</v>
      </c>
      <c r="AO918" s="193">
        <f>+IFERROR(VLOOKUP($AF918,'Limited Loss'!$F$5:$P$124,AO$3,FALSE),0)</f>
        <v>0</v>
      </c>
      <c r="AP918" s="100">
        <f>+IFERROR(VLOOKUP($AF918,'Limited Loss'!$F$5:$P$124,AP$3,FALSE),0)</f>
        <v>0</v>
      </c>
      <c r="AQ918" s="353"/>
      <c r="AR918" s="331">
        <f t="shared" si="126"/>
        <v>818</v>
      </c>
      <c r="AS918" s="332">
        <f t="shared" si="126"/>
        <v>2017</v>
      </c>
      <c r="AT918" s="349">
        <f t="shared" si="131"/>
        <v>0</v>
      </c>
      <c r="AU918" s="349">
        <f t="shared" si="131"/>
        <v>16555.763500000001</v>
      </c>
      <c r="AV918" s="349">
        <f t="shared" si="131"/>
        <v>783825.33750000002</v>
      </c>
      <c r="AW918" s="349">
        <f t="shared" si="131"/>
        <v>276979.88489999995</v>
      </c>
      <c r="AX918" s="350">
        <f t="shared" si="131"/>
        <v>316187.08050000004</v>
      </c>
      <c r="AY918" s="349">
        <f t="shared" si="131"/>
        <v>0</v>
      </c>
      <c r="AZ918" s="349">
        <f t="shared" si="131"/>
        <v>9555.3278000000009</v>
      </c>
      <c r="BA918" s="349">
        <f t="shared" si="131"/>
        <v>774153.58409999998</v>
      </c>
      <c r="BB918" s="349">
        <f t="shared" si="131"/>
        <v>430750.08380000002</v>
      </c>
      <c r="BC918" s="349">
        <f t="shared" si="131"/>
        <v>988543.1335</v>
      </c>
      <c r="BD918" s="350">
        <f t="shared" si="131"/>
        <v>156410.584</v>
      </c>
      <c r="BE918" s="349">
        <f t="shared" si="128"/>
        <v>1584090.0129</v>
      </c>
      <c r="BF918" s="375">
        <f t="shared" si="129"/>
        <v>2012460.1827</v>
      </c>
      <c r="BG918" s="334">
        <f t="shared" si="130"/>
        <v>156410.584</v>
      </c>
    </row>
    <row r="919" spans="1:59" x14ac:dyDescent="0.2">
      <c r="A919" s="326" t="str">
        <f t="shared" si="127"/>
        <v>8182018</v>
      </c>
      <c r="B919" s="331">
        <v>818</v>
      </c>
      <c r="C919" s="327">
        <v>2018</v>
      </c>
      <c r="D919" s="353">
        <f>+IFERROR(VLOOKUP($A919,Data_Loss!$A$2:$V$1180,6,FALSE),0)</f>
        <v>0</v>
      </c>
      <c r="E919" s="353">
        <f>+IFERROR(VLOOKUP($A919,Data_Loss!$A$2:$V$1180,7,FALSE),0)</f>
        <v>0</v>
      </c>
      <c r="F919" s="353">
        <f>+IFERROR(VLOOKUP($A919,Data_Loss!$A$2:$V$1180,8,FALSE),0)</f>
        <v>1</v>
      </c>
      <c r="G919" s="353">
        <f>+IFERROR(VLOOKUP($A919,Data_Loss!$A$2:$V$1180,9,FALSE),0)</f>
        <v>4</v>
      </c>
      <c r="H919" s="353">
        <f>+IFERROR(VLOOKUP($A919,Data_Loss!$A$2:$V$1180,10,FALSE),0)</f>
        <v>38</v>
      </c>
      <c r="I919" s="353">
        <f>+IFERROR(VLOOKUP($A919,Data_Loss!$A$2:$V$1300,12,FALSE),0)</f>
        <v>0</v>
      </c>
      <c r="J919" s="353">
        <f>+IFERROR(VLOOKUP($A919,Data_Loss!$A$2:$V$1300,13,FALSE),0)</f>
        <v>0</v>
      </c>
      <c r="K919" s="353">
        <f>+IFERROR(VLOOKUP($A919,Data_Loss!$A$2:$V$1300,14,FALSE),0)</f>
        <v>85000</v>
      </c>
      <c r="L919" s="353">
        <f>+IFERROR(VLOOKUP($A919,Data_Loss!$A$2:$V$1300,15,FALSE),0)</f>
        <v>182402</v>
      </c>
      <c r="M919" s="353">
        <f>+IFERROR(VLOOKUP($A919,Data_Loss!$A$2:$V$1300,16,FALSE),0)</f>
        <v>360255</v>
      </c>
      <c r="N919" s="353">
        <f>+IFERROR(VLOOKUP($A919,Data_Loss!$A$2:$V$1300,17,FALSE),0)</f>
        <v>0</v>
      </c>
      <c r="O919" s="353">
        <f>+IFERROR(VLOOKUP($A919,Data_Loss!$A$2:$V$1300,18,FALSE),0)</f>
        <v>0</v>
      </c>
      <c r="P919" s="353">
        <f>+IFERROR(VLOOKUP($A919,Data_Loss!$A$2:$V$1300,19,FALSE),0)</f>
        <v>102058</v>
      </c>
      <c r="Q919" s="353">
        <f>+IFERROR(VLOOKUP($A919,Data_Loss!$A$2:$V$1300,20,FALSE),0)</f>
        <v>166533</v>
      </c>
      <c r="R919" s="353">
        <f>+IFERROR(VLOOKUP($A919,Data_Loss!$A$2:$V$1300,21,FALSE),0)</f>
        <v>679907</v>
      </c>
      <c r="S919" s="353">
        <f>+IFERROR(VLOOKUP($A919,Data_Loss!$A$2:$V$1300,22,FALSE),0)</f>
        <v>195821</v>
      </c>
      <c r="T919" s="191">
        <f>+$I919*'10k &amp; MO'!C$7+$J919*'10k &amp; MO'!C$13+$K919*'10k &amp; MO'!C$19+$L919*'10k &amp; MO'!C$25+$M919*'10k &amp; MO'!C$31</f>
        <v>1107.0610000000001</v>
      </c>
      <c r="U919" s="349">
        <f>+$I919*'10k &amp; MO'!D$7+$J919*'10k &amp; MO'!D$13+$K919*'10k &amp; MO'!D$19+$L919*'10k &amp; MO'!D$25+$M919*'10k &amp; MO'!D$31</f>
        <v>40999.372600000002</v>
      </c>
      <c r="V919" s="349">
        <f>+$I919*'10k &amp; MO'!E$7+$J919*'10k &amp; MO'!E$13+$K919*'10k &amp; MO'!E$19+$L919*'10k &amp; MO'!E$25+$M919*'10k &amp; MO'!E$31</f>
        <v>940464.01300000004</v>
      </c>
      <c r="W919" s="349">
        <f>+$I919*'10k &amp; MO'!F$7+$J919*'10k &amp; MO'!F$13+$K919*'10k &amp; MO'!F$19+$L919*'10k &amp; MO'!F$25+$M919*'10k &amp; MO'!F$31</f>
        <v>340545.82370000001</v>
      </c>
      <c r="X919" s="349">
        <f>+$I919*'10k &amp; MO'!G$7+$J919*'10k &amp; MO'!G$13+$K919*'10k &amp; MO'!G$19+$L919*'10k &amp; MO'!G$25+$M919*'10k &amp; MO'!G$31</f>
        <v>270619.17259999999</v>
      </c>
      <c r="Y919" s="349">
        <f>+$N919*'10k &amp; MO'!H$7+$O919*'10k &amp; MO'!H$13+$P919*'10k &amp; MO'!H$19+$Q919*'10k &amp; MO'!H$25+$R919*'10k &amp; MO'!H$31</f>
        <v>2349.3449000000001</v>
      </c>
      <c r="Z919" s="349">
        <f>+$N919*'10k &amp; MO'!I$7+$O919*'10k &amp; MO'!I$13+$P919*'10k &amp; MO'!I$19+$Q919*'10k &amp; MO'!I$25+$R919*'10k &amp; MO'!I$31</f>
        <v>92230.852500000008</v>
      </c>
      <c r="AA919" s="349">
        <f>+$N919*'10k &amp; MO'!J$7+$O919*'10k &amp; MO'!J$13+$P919*'10k &amp; MO'!J$19+$Q919*'10k &amp; MO'!J$25+$R919*'10k &amp; MO'!J$31</f>
        <v>1184842.8411000001</v>
      </c>
      <c r="AB919" s="349">
        <f>+$N919*'10k &amp; MO'!K$7+$O919*'10k &amp; MO'!K$13+$P919*'10k &amp; MO'!K$19+$Q919*'10k &amp; MO'!K$25+$R919*'10k &amp; MO'!K$31</f>
        <v>543528.37509999995</v>
      </c>
      <c r="AC919" s="349">
        <f>+$N919*'10k &amp; MO'!L$7+$O919*'10k &amp; MO'!L$13+$P919*'10k &amp; MO'!L$19+$Q919*'10k &amp; MO'!L$25+$R919*'10k &amp; MO'!L$31</f>
        <v>604433.46360000002</v>
      </c>
      <c r="AD919" s="350">
        <f>+S919*'10k &amp; MO'!O$7</f>
        <v>259658.64600000001</v>
      </c>
      <c r="AF919" s="192" t="str">
        <f t="shared" si="125"/>
        <v>8182018</v>
      </c>
      <c r="AG919" s="192">
        <f>+IFERROR(VLOOKUP($AF919,'Limited Loss'!$F$5:$P$124,AG$3,FALSE),0)</f>
        <v>0</v>
      </c>
      <c r="AH919" s="193">
        <f>+IFERROR(VLOOKUP($AF919,'Limited Loss'!$F$5:$P$124,AH$3,FALSE),0)</f>
        <v>0</v>
      </c>
      <c r="AI919" s="193">
        <f>+IFERROR(VLOOKUP($AF919,'Limited Loss'!$F$5:$P$124,AI$3,FALSE),0)</f>
        <v>0</v>
      </c>
      <c r="AJ919" s="193">
        <f>+IFERROR(VLOOKUP($AF919,'Limited Loss'!$F$5:$P$124,AJ$3,FALSE),0)</f>
        <v>0</v>
      </c>
      <c r="AK919" s="100">
        <f>+IFERROR(VLOOKUP($AF919,'Limited Loss'!$F$5:$P$124,AK$3,FALSE),0)</f>
        <v>0</v>
      </c>
      <c r="AL919" s="193">
        <f>+IFERROR(VLOOKUP($AF919,'Limited Loss'!$F$5:$P$124,AL$3,FALSE),0)</f>
        <v>0</v>
      </c>
      <c r="AM919" s="193">
        <f>+IFERROR(VLOOKUP($AF919,'Limited Loss'!$F$5:$P$124,AM$3,FALSE),0)</f>
        <v>0</v>
      </c>
      <c r="AN919" s="193">
        <f>+IFERROR(VLOOKUP($AF919,'Limited Loss'!$F$5:$P$124,AN$3,FALSE),0)</f>
        <v>0</v>
      </c>
      <c r="AO919" s="193">
        <f>+IFERROR(VLOOKUP($AF919,'Limited Loss'!$F$5:$P$124,AO$3,FALSE),0)</f>
        <v>0</v>
      </c>
      <c r="AP919" s="100">
        <f>+IFERROR(VLOOKUP($AF919,'Limited Loss'!$F$5:$P$124,AP$3,FALSE),0)</f>
        <v>0</v>
      </c>
      <c r="AQ919" s="353"/>
      <c r="AR919" s="331">
        <f t="shared" si="126"/>
        <v>818</v>
      </c>
      <c r="AS919" s="332">
        <f t="shared" si="126"/>
        <v>2018</v>
      </c>
      <c r="AT919" s="349">
        <f t="shared" si="131"/>
        <v>1107.0610000000001</v>
      </c>
      <c r="AU919" s="349">
        <f t="shared" si="131"/>
        <v>40999.372600000002</v>
      </c>
      <c r="AV919" s="349">
        <f t="shared" si="131"/>
        <v>940464.01300000004</v>
      </c>
      <c r="AW919" s="349">
        <f t="shared" si="131"/>
        <v>340545.82370000001</v>
      </c>
      <c r="AX919" s="350">
        <f t="shared" si="131"/>
        <v>270619.17259999999</v>
      </c>
      <c r="AY919" s="349">
        <f t="shared" si="131"/>
        <v>2349.3449000000001</v>
      </c>
      <c r="AZ919" s="349">
        <f t="shared" si="131"/>
        <v>92230.852500000008</v>
      </c>
      <c r="BA919" s="349">
        <f t="shared" si="131"/>
        <v>1184842.8411000001</v>
      </c>
      <c r="BB919" s="349">
        <f t="shared" si="131"/>
        <v>543528.37509999995</v>
      </c>
      <c r="BC919" s="349">
        <f t="shared" si="131"/>
        <v>604433.46360000002</v>
      </c>
      <c r="BD919" s="350">
        <f t="shared" si="131"/>
        <v>259658.64600000001</v>
      </c>
      <c r="BE919" s="349">
        <f t="shared" si="128"/>
        <v>2261993.4851000002</v>
      </c>
      <c r="BF919" s="375">
        <f t="shared" si="129"/>
        <v>1759126.835</v>
      </c>
      <c r="BG919" s="334">
        <f t="shared" si="130"/>
        <v>259658.64600000001</v>
      </c>
    </row>
    <row r="920" spans="1:59" x14ac:dyDescent="0.2">
      <c r="A920" s="326" t="str">
        <f t="shared" si="127"/>
        <v>8192014</v>
      </c>
      <c r="B920" s="331">
        <v>819</v>
      </c>
      <c r="C920" s="327">
        <v>2014</v>
      </c>
      <c r="D920" s="353">
        <f>+IFERROR(VLOOKUP($A920,Data_Loss!$A$2:$V$1180,6,FALSE),0)</f>
        <v>0</v>
      </c>
      <c r="E920" s="353">
        <f>+IFERROR(VLOOKUP($A920,Data_Loss!$A$2:$V$1180,7,FALSE),0)</f>
        <v>0</v>
      </c>
      <c r="F920" s="353">
        <f>+IFERROR(VLOOKUP($A920,Data_Loss!$A$2:$V$1180,8,FALSE),0)</f>
        <v>0</v>
      </c>
      <c r="G920" s="353">
        <f>+IFERROR(VLOOKUP($A920,Data_Loss!$A$2:$V$1180,9,FALSE),0)</f>
        <v>0</v>
      </c>
      <c r="H920" s="353">
        <f>+IFERROR(VLOOKUP($A920,Data_Loss!$A$2:$V$1180,10,FALSE),0)</f>
        <v>0</v>
      </c>
      <c r="I920" s="353">
        <f>+IFERROR(VLOOKUP($A920,Data_Loss!$A$2:$V$1300,12,FALSE),0)</f>
        <v>0</v>
      </c>
      <c r="J920" s="353">
        <f>+IFERROR(VLOOKUP($A920,Data_Loss!$A$2:$V$1300,13,FALSE),0)</f>
        <v>0</v>
      </c>
      <c r="K920" s="353">
        <f>+IFERROR(VLOOKUP($A920,Data_Loss!$A$2:$V$1300,14,FALSE),0)</f>
        <v>0</v>
      </c>
      <c r="L920" s="353">
        <f>+IFERROR(VLOOKUP($A920,Data_Loss!$A$2:$V$1300,15,FALSE),0)</f>
        <v>0</v>
      </c>
      <c r="M920" s="353">
        <f>+IFERROR(VLOOKUP($A920,Data_Loss!$A$2:$V$1300,16,FALSE),0)</f>
        <v>0</v>
      </c>
      <c r="N920" s="353">
        <f>+IFERROR(VLOOKUP($A920,Data_Loss!$A$2:$V$1300,17,FALSE),0)</f>
        <v>0</v>
      </c>
      <c r="O920" s="353">
        <f>+IFERROR(VLOOKUP($A920,Data_Loss!$A$2:$V$1300,18,FALSE),0)</f>
        <v>0</v>
      </c>
      <c r="P920" s="353">
        <f>+IFERROR(VLOOKUP($A920,Data_Loss!$A$2:$V$1300,19,FALSE),0)</f>
        <v>0</v>
      </c>
      <c r="Q920" s="353">
        <f>+IFERROR(VLOOKUP($A920,Data_Loss!$A$2:$V$1300,20,FALSE),0)</f>
        <v>0</v>
      </c>
      <c r="R920" s="353">
        <f>+IFERROR(VLOOKUP($A920,Data_Loss!$A$2:$V$1300,21,FALSE),0)</f>
        <v>0</v>
      </c>
      <c r="S920" s="353">
        <f>+IFERROR(VLOOKUP($A920,Data_Loss!$A$2:$V$1300,22,FALSE),0)</f>
        <v>198</v>
      </c>
      <c r="T920" s="191">
        <f>+$I920*'10k &amp; MO'!C$3+$J920*'10k &amp; MO'!C$9+$K920*'10k &amp; MO'!C$15+$L920*'10k &amp; MO'!C$21+$M920*'10k &amp; MO'!C$27</f>
        <v>0</v>
      </c>
      <c r="U920" s="349">
        <f>+$I920*'10k &amp; MO'!D$3+$J920*'10k &amp; MO'!D$9+$K920*'10k &amp; MO'!D$15+$L920*'10k &amp; MO'!D$21+$M920*'10k &amp; MO'!D$27</f>
        <v>0</v>
      </c>
      <c r="V920" s="349">
        <f>+$I920*'10k &amp; MO'!E$3+$J920*'10k &amp; MO'!E$9+$K920*'10k &amp; MO'!E$15+$L920*'10k &amp; MO'!E$21+$M920*'10k &amp; MO'!E$27</f>
        <v>0</v>
      </c>
      <c r="W920" s="349">
        <f>+$I920*'10k &amp; MO'!F$3+$J920*'10k &amp; MO'!F$9+$K920*'10k &amp; MO'!F$15+$L920*'10k &amp; MO'!F$21+$M920*'10k &amp; MO'!F$27</f>
        <v>0</v>
      </c>
      <c r="X920" s="349">
        <f>+$I920*'10k &amp; MO'!G$3+$J920*'10k &amp; MO'!G$9+$K920*'10k &amp; MO'!G$15+$L920*'10k &amp; MO'!G$21+$M920*'10k &amp; MO'!G$27</f>
        <v>0</v>
      </c>
      <c r="Y920" s="349">
        <f>+$N920*'10k &amp; MO'!H$3+$O920*'10k &amp; MO'!H$9+$P920*'10k &amp; MO'!H$15+$Q920*'10k &amp; MO'!H$21+$R920*'10k &amp; MO'!H$27</f>
        <v>0</v>
      </c>
      <c r="Z920" s="349">
        <f>+$N920*'10k &amp; MO'!I$3+$O920*'10k &amp; MO'!I$9+$P920*'10k &amp; MO'!I$15+$Q920*'10k &amp; MO'!I$21+$R920*'10k &amp; MO'!I$27</f>
        <v>0</v>
      </c>
      <c r="AA920" s="349">
        <f>+$N920*'10k &amp; MO'!J$3+$O920*'10k &amp; MO'!J$9+$P920*'10k &amp; MO'!J$15+$Q920*'10k &amp; MO'!J$21+$R920*'10k &amp; MO'!J$27</f>
        <v>0</v>
      </c>
      <c r="AB920" s="349">
        <f>+$N920*'10k &amp; MO'!K$3+$O920*'10k &amp; MO'!K$9+$P920*'10k &amp; MO'!K$15+$Q920*'10k &amp; MO'!K$21+$R920*'10k &amp; MO'!K$27</f>
        <v>0</v>
      </c>
      <c r="AC920" s="349">
        <f>+$N920*'10k &amp; MO'!L$3+$O920*'10k &amp; MO'!L$9+$P920*'10k &amp; MO'!L$15+$Q920*'10k &amp; MO'!L$21+$R920*'10k &amp; MO'!L$27</f>
        <v>0</v>
      </c>
      <c r="AD920" s="350">
        <f>+S920*'10k &amp; MO'!O$3</f>
        <v>212.05799999999999</v>
      </c>
      <c r="AF920" s="192" t="str">
        <f t="shared" si="125"/>
        <v>8192014</v>
      </c>
      <c r="AG920" s="192">
        <f>+IFERROR(VLOOKUP($AF920,'Limited Loss'!$F$5:$P$124,AG$3,FALSE),0)</f>
        <v>0</v>
      </c>
      <c r="AH920" s="193">
        <f>+IFERROR(VLOOKUP($AF920,'Limited Loss'!$F$5:$P$124,AH$3,FALSE),0)</f>
        <v>0</v>
      </c>
      <c r="AI920" s="193">
        <f>+IFERROR(VLOOKUP($AF920,'Limited Loss'!$F$5:$P$124,AI$3,FALSE),0)</f>
        <v>0</v>
      </c>
      <c r="AJ920" s="193">
        <f>+IFERROR(VLOOKUP($AF920,'Limited Loss'!$F$5:$P$124,AJ$3,FALSE),0)</f>
        <v>0</v>
      </c>
      <c r="AK920" s="100">
        <f>+IFERROR(VLOOKUP($AF920,'Limited Loss'!$F$5:$P$124,AK$3,FALSE),0)</f>
        <v>0</v>
      </c>
      <c r="AL920" s="193">
        <f>+IFERROR(VLOOKUP($AF920,'Limited Loss'!$F$5:$P$124,AL$3,FALSE),0)</f>
        <v>0</v>
      </c>
      <c r="AM920" s="193">
        <f>+IFERROR(VLOOKUP($AF920,'Limited Loss'!$F$5:$P$124,AM$3,FALSE),0)</f>
        <v>0</v>
      </c>
      <c r="AN920" s="193">
        <f>+IFERROR(VLOOKUP($AF920,'Limited Loss'!$F$5:$P$124,AN$3,FALSE),0)</f>
        <v>0</v>
      </c>
      <c r="AO920" s="193">
        <f>+IFERROR(VLOOKUP($AF920,'Limited Loss'!$F$5:$P$124,AO$3,FALSE),0)</f>
        <v>0</v>
      </c>
      <c r="AP920" s="100">
        <f>+IFERROR(VLOOKUP($AF920,'Limited Loss'!$F$5:$P$124,AP$3,FALSE),0)</f>
        <v>0</v>
      </c>
      <c r="AQ920" s="353"/>
      <c r="AR920" s="331">
        <f t="shared" si="126"/>
        <v>819</v>
      </c>
      <c r="AS920" s="332">
        <f t="shared" si="126"/>
        <v>2014</v>
      </c>
      <c r="AT920" s="349">
        <f t="shared" si="131"/>
        <v>0</v>
      </c>
      <c r="AU920" s="349">
        <f t="shared" si="131"/>
        <v>0</v>
      </c>
      <c r="AV920" s="349">
        <f t="shared" si="131"/>
        <v>0</v>
      </c>
      <c r="AW920" s="349">
        <f t="shared" si="131"/>
        <v>0</v>
      </c>
      <c r="AX920" s="350">
        <f t="shared" si="131"/>
        <v>0</v>
      </c>
      <c r="AY920" s="349">
        <f t="shared" si="131"/>
        <v>0</v>
      </c>
      <c r="AZ920" s="349">
        <f t="shared" si="131"/>
        <v>0</v>
      </c>
      <c r="BA920" s="349">
        <f t="shared" si="131"/>
        <v>0</v>
      </c>
      <c r="BB920" s="349">
        <f t="shared" si="131"/>
        <v>0</v>
      </c>
      <c r="BC920" s="349">
        <f t="shared" si="131"/>
        <v>0</v>
      </c>
      <c r="BD920" s="350">
        <f t="shared" si="131"/>
        <v>212.05799999999999</v>
      </c>
      <c r="BE920" s="349">
        <f t="shared" si="128"/>
        <v>0</v>
      </c>
      <c r="BF920" s="375">
        <f t="shared" si="129"/>
        <v>0</v>
      </c>
      <c r="BG920" s="334">
        <f t="shared" si="130"/>
        <v>212.05799999999999</v>
      </c>
    </row>
    <row r="921" spans="1:59" x14ac:dyDescent="0.2">
      <c r="A921" s="326" t="str">
        <f t="shared" si="127"/>
        <v>8192015</v>
      </c>
      <c r="B921" s="331">
        <v>819</v>
      </c>
      <c r="C921" s="327">
        <v>2015</v>
      </c>
      <c r="D921" s="353">
        <f>+IFERROR(VLOOKUP($A921,Data_Loss!$A$2:$V$1180,6,FALSE),0)</f>
        <v>0</v>
      </c>
      <c r="E921" s="353">
        <f>+IFERROR(VLOOKUP($A921,Data_Loss!$A$2:$V$1180,7,FALSE),0)</f>
        <v>0</v>
      </c>
      <c r="F921" s="353">
        <f>+IFERROR(VLOOKUP($A921,Data_Loss!$A$2:$V$1180,8,FALSE),0)</f>
        <v>0</v>
      </c>
      <c r="G921" s="353">
        <f>+IFERROR(VLOOKUP($A921,Data_Loss!$A$2:$V$1180,9,FALSE),0)</f>
        <v>0</v>
      </c>
      <c r="H921" s="353">
        <f>+IFERROR(VLOOKUP($A921,Data_Loss!$A$2:$V$1180,10,FALSE),0)</f>
        <v>2</v>
      </c>
      <c r="I921" s="353">
        <f>+IFERROR(VLOOKUP($A921,Data_Loss!$A$2:$V$1300,12,FALSE),0)</f>
        <v>0</v>
      </c>
      <c r="J921" s="353">
        <f>+IFERROR(VLOOKUP($A921,Data_Loss!$A$2:$V$1300,13,FALSE),0)</f>
        <v>0</v>
      </c>
      <c r="K921" s="353">
        <f>+IFERROR(VLOOKUP($A921,Data_Loss!$A$2:$V$1300,14,FALSE),0)</f>
        <v>0</v>
      </c>
      <c r="L921" s="353">
        <f>+IFERROR(VLOOKUP($A921,Data_Loss!$A$2:$V$1300,15,FALSE),0)</f>
        <v>0</v>
      </c>
      <c r="M921" s="353">
        <f>+IFERROR(VLOOKUP($A921,Data_Loss!$A$2:$V$1300,16,FALSE),0)</f>
        <v>14628</v>
      </c>
      <c r="N921" s="353">
        <f>+IFERROR(VLOOKUP($A921,Data_Loss!$A$2:$V$1300,17,FALSE),0)</f>
        <v>0</v>
      </c>
      <c r="O921" s="353">
        <f>+IFERROR(VLOOKUP($A921,Data_Loss!$A$2:$V$1300,18,FALSE),0)</f>
        <v>0</v>
      </c>
      <c r="P921" s="353">
        <f>+IFERROR(VLOOKUP($A921,Data_Loss!$A$2:$V$1300,19,FALSE),0)</f>
        <v>0</v>
      </c>
      <c r="Q921" s="353">
        <f>+IFERROR(VLOOKUP($A921,Data_Loss!$A$2:$V$1300,20,FALSE),0)</f>
        <v>0</v>
      </c>
      <c r="R921" s="353">
        <f>+IFERROR(VLOOKUP($A921,Data_Loss!$A$2:$V$1300,21,FALSE),0)</f>
        <v>31822</v>
      </c>
      <c r="S921" s="353">
        <f>+IFERROR(VLOOKUP($A921,Data_Loss!$A$2:$V$1300,22,FALSE),0)</f>
        <v>2841</v>
      </c>
      <c r="T921" s="191">
        <f>+$I921*'10k &amp; MO'!C$4+$J921*'10k &amp; MO'!C$10+$K921*'10k &amp; MO'!C$16+$L921*'10k &amp; MO'!C$22+$M921*'10k &amp; MO'!C$28</f>
        <v>0</v>
      </c>
      <c r="U921" s="349">
        <f>+$I921*'10k &amp; MO'!D$4+$J921*'10k &amp; MO'!D$10+$K921*'10k &amp; MO'!D$16+$L921*'10k &amp; MO'!D$22+$M921*'10k &amp; MO'!D$28</f>
        <v>0</v>
      </c>
      <c r="V921" s="349">
        <f>+$I921*'10k &amp; MO'!E$4+$J921*'10k &amp; MO'!E$10+$K921*'10k &amp; MO'!E$16+$L921*'10k &amp; MO'!E$22+$M921*'10k &amp; MO'!E$28</f>
        <v>511.98000000000008</v>
      </c>
      <c r="W921" s="349">
        <f>+$I921*'10k &amp; MO'!F$4+$J921*'10k &amp; MO'!F$10+$K921*'10k &amp; MO'!F$16+$L921*'10k &amp; MO'!F$22+$M921*'10k &amp; MO'!F$28</f>
        <v>305.72519999999997</v>
      </c>
      <c r="X921" s="349">
        <f>+$I921*'10k &amp; MO'!G$4+$J921*'10k &amp; MO'!G$10+$K921*'10k &amp; MO'!G$16+$L921*'10k &amp; MO'!G$22+$M921*'10k &amp; MO'!G$28</f>
        <v>16898.265599999999</v>
      </c>
      <c r="Y921" s="349">
        <f>+$N921*'10k &amp; MO'!H$4+$O921*'10k &amp; MO'!H$10+$P921*'10k &amp; MO'!H$16+$Q921*'10k &amp; MO'!H$22+$R921*'10k &amp; MO'!H$28</f>
        <v>0</v>
      </c>
      <c r="Z921" s="349">
        <f>+$N921*'10k &amp; MO'!I$4+$O921*'10k &amp; MO'!I$10+$P921*'10k &amp; MO'!I$16+$Q921*'10k &amp; MO'!I$22+$R921*'10k &amp; MO'!I$28</f>
        <v>0</v>
      </c>
      <c r="AA921" s="349">
        <f>+$N921*'10k &amp; MO'!J$4+$O921*'10k &amp; MO'!J$10+$P921*'10k &amp; MO'!J$16+$Q921*'10k &amp; MO'!J$22+$R921*'10k &amp; MO'!J$28</f>
        <v>897.38040000000001</v>
      </c>
      <c r="AB921" s="349">
        <f>+$N921*'10k &amp; MO'!K$4+$O921*'10k &amp; MO'!K$10+$P921*'10k &amp; MO'!K$16+$Q921*'10k &amp; MO'!K$22+$R921*'10k &amp; MO'!K$28</f>
        <v>1225.1469999999999</v>
      </c>
      <c r="AC921" s="349">
        <f>+$N921*'10k &amp; MO'!L$4+$O921*'10k &amp; MO'!L$10+$P921*'10k &amp; MO'!L$16+$Q921*'10k &amp; MO'!L$22+$R921*'10k &amp; MO'!L$28</f>
        <v>46695.602800000001</v>
      </c>
      <c r="AD921" s="350">
        <f>+S921*'10k &amp; MO'!O$4</f>
        <v>3443.2919999999999</v>
      </c>
      <c r="AF921" s="192" t="str">
        <f t="shared" si="125"/>
        <v>8192015</v>
      </c>
      <c r="AG921" s="192">
        <f>+IFERROR(VLOOKUP($AF921,'Limited Loss'!$F$5:$P$124,AG$3,FALSE),0)</f>
        <v>0</v>
      </c>
      <c r="AH921" s="193">
        <f>+IFERROR(VLOOKUP($AF921,'Limited Loss'!$F$5:$P$124,AH$3,FALSE),0)</f>
        <v>0</v>
      </c>
      <c r="AI921" s="193">
        <f>+IFERROR(VLOOKUP($AF921,'Limited Loss'!$F$5:$P$124,AI$3,FALSE),0)</f>
        <v>0</v>
      </c>
      <c r="AJ921" s="193">
        <f>+IFERROR(VLOOKUP($AF921,'Limited Loss'!$F$5:$P$124,AJ$3,FALSE),0)</f>
        <v>0</v>
      </c>
      <c r="AK921" s="100">
        <f>+IFERROR(VLOOKUP($AF921,'Limited Loss'!$F$5:$P$124,AK$3,FALSE),0)</f>
        <v>0</v>
      </c>
      <c r="AL921" s="193">
        <f>+IFERROR(VLOOKUP($AF921,'Limited Loss'!$F$5:$P$124,AL$3,FALSE),0)</f>
        <v>0</v>
      </c>
      <c r="AM921" s="193">
        <f>+IFERROR(VLOOKUP($AF921,'Limited Loss'!$F$5:$P$124,AM$3,FALSE),0)</f>
        <v>0</v>
      </c>
      <c r="AN921" s="193">
        <f>+IFERROR(VLOOKUP($AF921,'Limited Loss'!$F$5:$P$124,AN$3,FALSE),0)</f>
        <v>0</v>
      </c>
      <c r="AO921" s="193">
        <f>+IFERROR(VLOOKUP($AF921,'Limited Loss'!$F$5:$P$124,AO$3,FALSE),0)</f>
        <v>0</v>
      </c>
      <c r="AP921" s="100">
        <f>+IFERROR(VLOOKUP($AF921,'Limited Loss'!$F$5:$P$124,AP$3,FALSE),0)</f>
        <v>0</v>
      </c>
      <c r="AQ921" s="353"/>
      <c r="AR921" s="331">
        <f t="shared" si="126"/>
        <v>819</v>
      </c>
      <c r="AS921" s="332">
        <f t="shared" si="126"/>
        <v>2015</v>
      </c>
      <c r="AT921" s="349">
        <f t="shared" si="131"/>
        <v>0</v>
      </c>
      <c r="AU921" s="349">
        <f t="shared" si="131"/>
        <v>0</v>
      </c>
      <c r="AV921" s="349">
        <f t="shared" si="131"/>
        <v>511.98000000000008</v>
      </c>
      <c r="AW921" s="349">
        <f t="shared" si="131"/>
        <v>305.72519999999997</v>
      </c>
      <c r="AX921" s="350">
        <f t="shared" si="131"/>
        <v>16898.265599999999</v>
      </c>
      <c r="AY921" s="349">
        <f t="shared" si="131"/>
        <v>0</v>
      </c>
      <c r="AZ921" s="349">
        <f t="shared" si="131"/>
        <v>0</v>
      </c>
      <c r="BA921" s="349">
        <f t="shared" si="131"/>
        <v>897.38040000000001</v>
      </c>
      <c r="BB921" s="349">
        <f t="shared" si="131"/>
        <v>1225.1469999999999</v>
      </c>
      <c r="BC921" s="349">
        <f t="shared" si="131"/>
        <v>46695.602800000001</v>
      </c>
      <c r="BD921" s="350">
        <f t="shared" si="131"/>
        <v>3443.2919999999999</v>
      </c>
      <c r="BE921" s="349">
        <f t="shared" si="128"/>
        <v>1409.3604</v>
      </c>
      <c r="BF921" s="375">
        <f t="shared" si="129"/>
        <v>65124.740600000005</v>
      </c>
      <c r="BG921" s="334">
        <f t="shared" si="130"/>
        <v>3443.2919999999999</v>
      </c>
    </row>
    <row r="922" spans="1:59" x14ac:dyDescent="0.2">
      <c r="A922" s="326" t="str">
        <f t="shared" si="127"/>
        <v>8192016</v>
      </c>
      <c r="B922" s="331">
        <v>819</v>
      </c>
      <c r="C922" s="327">
        <v>2016</v>
      </c>
      <c r="D922" s="353">
        <f>+IFERROR(VLOOKUP($A922,Data_Loss!$A$2:$V$1180,6,FALSE),0)</f>
        <v>0</v>
      </c>
      <c r="E922" s="353">
        <f>+IFERROR(VLOOKUP($A922,Data_Loss!$A$2:$V$1180,7,FALSE),0)</f>
        <v>0</v>
      </c>
      <c r="F922" s="353">
        <f>+IFERROR(VLOOKUP($A922,Data_Loss!$A$2:$V$1180,8,FALSE),0)</f>
        <v>0</v>
      </c>
      <c r="G922" s="353">
        <f>+IFERROR(VLOOKUP($A922,Data_Loss!$A$2:$V$1180,9,FALSE),0)</f>
        <v>0</v>
      </c>
      <c r="H922" s="353">
        <f>+IFERROR(VLOOKUP($A922,Data_Loss!$A$2:$V$1180,10,FALSE),0)</f>
        <v>0</v>
      </c>
      <c r="I922" s="353">
        <f>+IFERROR(VLOOKUP($A922,Data_Loss!$A$2:$V$1300,12,FALSE),0)</f>
        <v>0</v>
      </c>
      <c r="J922" s="353">
        <f>+IFERROR(VLOOKUP($A922,Data_Loss!$A$2:$V$1300,13,FALSE),0)</f>
        <v>0</v>
      </c>
      <c r="K922" s="353">
        <f>+IFERROR(VLOOKUP($A922,Data_Loss!$A$2:$V$1300,14,FALSE),0)</f>
        <v>0</v>
      </c>
      <c r="L922" s="353">
        <f>+IFERROR(VLOOKUP($A922,Data_Loss!$A$2:$V$1300,15,FALSE),0)</f>
        <v>0</v>
      </c>
      <c r="M922" s="353">
        <f>+IFERROR(VLOOKUP($A922,Data_Loss!$A$2:$V$1300,16,FALSE),0)</f>
        <v>0</v>
      </c>
      <c r="N922" s="353">
        <f>+IFERROR(VLOOKUP($A922,Data_Loss!$A$2:$V$1300,17,FALSE),0)</f>
        <v>0</v>
      </c>
      <c r="O922" s="353">
        <f>+IFERROR(VLOOKUP($A922,Data_Loss!$A$2:$V$1300,18,FALSE),0)</f>
        <v>0</v>
      </c>
      <c r="P922" s="353">
        <f>+IFERROR(VLOOKUP($A922,Data_Loss!$A$2:$V$1300,19,FALSE),0)</f>
        <v>0</v>
      </c>
      <c r="Q922" s="353">
        <f>+IFERROR(VLOOKUP($A922,Data_Loss!$A$2:$V$1300,20,FALSE),0)</f>
        <v>0</v>
      </c>
      <c r="R922" s="353">
        <f>+IFERROR(VLOOKUP($A922,Data_Loss!$A$2:$V$1300,21,FALSE),0)</f>
        <v>0</v>
      </c>
      <c r="S922" s="353">
        <f>+IFERROR(VLOOKUP($A922,Data_Loss!$A$2:$V$1300,22,FALSE),0)</f>
        <v>0</v>
      </c>
      <c r="T922" s="191">
        <f>+$I922*'10k &amp; MO'!C$5+$J922*'10k &amp; MO'!C$11+$K922*'10k &amp; MO'!C$17+$L922*'10k &amp; MO'!C$23+$M922*'10k &amp; MO'!C$29</f>
        <v>0</v>
      </c>
      <c r="U922" s="349">
        <f>+$I922*'10k &amp; MO'!D$5+$J922*'10k &amp; MO'!D$11+$K922*'10k &amp; MO'!D$17+$L922*'10k &amp; MO'!D$23+$M922*'10k &amp; MO'!D$29</f>
        <v>0</v>
      </c>
      <c r="V922" s="349">
        <f>+$I922*'10k &amp; MO'!E$5+$J922*'10k &amp; MO'!E$11+$K922*'10k &amp; MO'!E$17+$L922*'10k &amp; MO'!E$23+$M922*'10k &amp; MO'!E$29</f>
        <v>0</v>
      </c>
      <c r="W922" s="349">
        <f>+$I922*'10k &amp; MO'!F$5+$J922*'10k &amp; MO'!F$11+$K922*'10k &amp; MO'!F$17+$L922*'10k &amp; MO'!F$23+$M922*'10k &amp; MO'!F$29</f>
        <v>0</v>
      </c>
      <c r="X922" s="349">
        <f>+$I922*'10k &amp; MO'!G$5+$J922*'10k &amp; MO'!G$11+$K922*'10k &amp; MO'!G$17+$L922*'10k &amp; MO'!G$23+$M922*'10k &amp; MO'!G$29</f>
        <v>0</v>
      </c>
      <c r="Y922" s="349">
        <f>+$N922*'10k &amp; MO'!H$5+$O922*'10k &amp; MO'!H$11+$P922*'10k &amp; MO'!H$17+$Q922*'10k &amp; MO'!H$23+$R922*'10k &amp; MO'!H$29</f>
        <v>0</v>
      </c>
      <c r="Z922" s="349">
        <f>+$N922*'10k &amp; MO'!I$5+$O922*'10k &amp; MO'!I$11+$P922*'10k &amp; MO'!I$17+$Q922*'10k &amp; MO'!I$23+$R922*'10k &amp; MO'!I$29</f>
        <v>0</v>
      </c>
      <c r="AA922" s="349">
        <f>+$N922*'10k &amp; MO'!J$5+$O922*'10k &amp; MO'!J$11+$P922*'10k &amp; MO'!J$17+$Q922*'10k &amp; MO'!J$23+$R922*'10k &amp; MO'!J$29</f>
        <v>0</v>
      </c>
      <c r="AB922" s="349">
        <f>+$N922*'10k &amp; MO'!K$5+$O922*'10k &amp; MO'!K$11+$P922*'10k &amp; MO'!K$17+$Q922*'10k &amp; MO'!K$23+$R922*'10k &amp; MO'!K$29</f>
        <v>0</v>
      </c>
      <c r="AC922" s="349">
        <f>+$N922*'10k &amp; MO'!L$5+$O922*'10k &amp; MO'!L$11+$P922*'10k &amp; MO'!L$17+$Q922*'10k &amp; MO'!L$23+$R922*'10k &amp; MO'!L$29</f>
        <v>0</v>
      </c>
      <c r="AD922" s="350">
        <f>+S922*'10k &amp; MO'!O$5</f>
        <v>0</v>
      </c>
      <c r="AF922" s="192" t="str">
        <f t="shared" si="125"/>
        <v>8192016</v>
      </c>
      <c r="AG922" s="192">
        <f>+IFERROR(VLOOKUP($AF922,'Limited Loss'!$F$5:$P$124,AG$3,FALSE),0)</f>
        <v>0</v>
      </c>
      <c r="AH922" s="193">
        <f>+IFERROR(VLOOKUP($AF922,'Limited Loss'!$F$5:$P$124,AH$3,FALSE),0)</f>
        <v>0</v>
      </c>
      <c r="AI922" s="193">
        <f>+IFERROR(VLOOKUP($AF922,'Limited Loss'!$F$5:$P$124,AI$3,FALSE),0)</f>
        <v>0</v>
      </c>
      <c r="AJ922" s="193">
        <f>+IFERROR(VLOOKUP($AF922,'Limited Loss'!$F$5:$P$124,AJ$3,FALSE),0)</f>
        <v>0</v>
      </c>
      <c r="AK922" s="100">
        <f>+IFERROR(VLOOKUP($AF922,'Limited Loss'!$F$5:$P$124,AK$3,FALSE),0)</f>
        <v>0</v>
      </c>
      <c r="AL922" s="193">
        <f>+IFERROR(VLOOKUP($AF922,'Limited Loss'!$F$5:$P$124,AL$3,FALSE),0)</f>
        <v>0</v>
      </c>
      <c r="AM922" s="193">
        <f>+IFERROR(VLOOKUP($AF922,'Limited Loss'!$F$5:$P$124,AM$3,FALSE),0)</f>
        <v>0</v>
      </c>
      <c r="AN922" s="193">
        <f>+IFERROR(VLOOKUP($AF922,'Limited Loss'!$F$5:$P$124,AN$3,FALSE),0)</f>
        <v>0</v>
      </c>
      <c r="AO922" s="193">
        <f>+IFERROR(VLOOKUP($AF922,'Limited Loss'!$F$5:$P$124,AO$3,FALSE),0)</f>
        <v>0</v>
      </c>
      <c r="AP922" s="100">
        <f>+IFERROR(VLOOKUP($AF922,'Limited Loss'!$F$5:$P$124,AP$3,FALSE),0)</f>
        <v>0</v>
      </c>
      <c r="AQ922" s="353"/>
      <c r="AR922" s="331">
        <f t="shared" si="126"/>
        <v>819</v>
      </c>
      <c r="AS922" s="332">
        <f t="shared" si="126"/>
        <v>2016</v>
      </c>
      <c r="AT922" s="349">
        <f t="shared" si="131"/>
        <v>0</v>
      </c>
      <c r="AU922" s="349">
        <f t="shared" si="131"/>
        <v>0</v>
      </c>
      <c r="AV922" s="349">
        <f t="shared" si="131"/>
        <v>0</v>
      </c>
      <c r="AW922" s="349">
        <f t="shared" si="131"/>
        <v>0</v>
      </c>
      <c r="AX922" s="350">
        <f t="shared" si="131"/>
        <v>0</v>
      </c>
      <c r="AY922" s="349">
        <f t="shared" si="131"/>
        <v>0</v>
      </c>
      <c r="AZ922" s="349">
        <f t="shared" si="131"/>
        <v>0</v>
      </c>
      <c r="BA922" s="349">
        <f t="shared" si="131"/>
        <v>0</v>
      </c>
      <c r="BB922" s="349">
        <f t="shared" si="131"/>
        <v>0</v>
      </c>
      <c r="BC922" s="349">
        <f t="shared" si="131"/>
        <v>0</v>
      </c>
      <c r="BD922" s="350">
        <f t="shared" si="131"/>
        <v>0</v>
      </c>
      <c r="BE922" s="349">
        <f t="shared" si="128"/>
        <v>0</v>
      </c>
      <c r="BF922" s="375">
        <f t="shared" si="129"/>
        <v>0</v>
      </c>
      <c r="BG922" s="334">
        <f t="shared" si="130"/>
        <v>0</v>
      </c>
    </row>
    <row r="923" spans="1:59" x14ac:dyDescent="0.2">
      <c r="A923" s="326" t="str">
        <f t="shared" si="127"/>
        <v>8192017</v>
      </c>
      <c r="B923" s="331">
        <v>819</v>
      </c>
      <c r="C923" s="327">
        <v>2017</v>
      </c>
      <c r="D923" s="353">
        <f>+IFERROR(VLOOKUP($A923,Data_Loss!$A$2:$V$1180,6,FALSE),0)</f>
        <v>0</v>
      </c>
      <c r="E923" s="353">
        <f>+IFERROR(VLOOKUP($A923,Data_Loss!$A$2:$V$1180,7,FALSE),0)</f>
        <v>0</v>
      </c>
      <c r="F923" s="353">
        <f>+IFERROR(VLOOKUP($A923,Data_Loss!$A$2:$V$1180,8,FALSE),0)</f>
        <v>1</v>
      </c>
      <c r="G923" s="353">
        <f>+IFERROR(VLOOKUP($A923,Data_Loss!$A$2:$V$1180,9,FALSE),0)</f>
        <v>0</v>
      </c>
      <c r="H923" s="353">
        <f>+IFERROR(VLOOKUP($A923,Data_Loss!$A$2:$V$1180,10,FALSE),0)</f>
        <v>2</v>
      </c>
      <c r="I923" s="353">
        <f>+IFERROR(VLOOKUP($A923,Data_Loss!$A$2:$V$1300,12,FALSE),0)</f>
        <v>0</v>
      </c>
      <c r="J923" s="353">
        <f>+IFERROR(VLOOKUP($A923,Data_Loss!$A$2:$V$1300,13,FALSE),0)</f>
        <v>0</v>
      </c>
      <c r="K923" s="353">
        <f>+IFERROR(VLOOKUP($A923,Data_Loss!$A$2:$V$1300,14,FALSE),0)</f>
        <v>100326</v>
      </c>
      <c r="L923" s="353">
        <f>+IFERROR(VLOOKUP($A923,Data_Loss!$A$2:$V$1300,15,FALSE),0)</f>
        <v>0</v>
      </c>
      <c r="M923" s="353">
        <f>+IFERROR(VLOOKUP($A923,Data_Loss!$A$2:$V$1300,16,FALSE),0)</f>
        <v>11981</v>
      </c>
      <c r="N923" s="353">
        <f>+IFERROR(VLOOKUP($A923,Data_Loss!$A$2:$V$1300,17,FALSE),0)</f>
        <v>0</v>
      </c>
      <c r="O923" s="353">
        <f>+IFERROR(VLOOKUP($A923,Data_Loss!$A$2:$V$1300,18,FALSE),0)</f>
        <v>0</v>
      </c>
      <c r="P923" s="353">
        <f>+IFERROR(VLOOKUP($A923,Data_Loss!$A$2:$V$1300,19,FALSE),0)</f>
        <v>53520</v>
      </c>
      <c r="Q923" s="353">
        <f>+IFERROR(VLOOKUP($A923,Data_Loss!$A$2:$V$1300,20,FALSE),0)</f>
        <v>0</v>
      </c>
      <c r="R923" s="353">
        <f>+IFERROR(VLOOKUP($A923,Data_Loss!$A$2:$V$1300,21,FALSE),0)</f>
        <v>20498</v>
      </c>
      <c r="S923" s="353">
        <f>+IFERROR(VLOOKUP($A923,Data_Loss!$A$2:$V$1300,22,FALSE),0)</f>
        <v>449</v>
      </c>
      <c r="T923" s="191">
        <f>+$I923*'10k &amp; MO'!C$6+$J923*'10k &amp; MO'!C$12+$K923*'10k &amp; MO'!C$18+$L923*'10k &amp; MO'!C$24+$M923*'10k &amp; MO'!C$30</f>
        <v>0</v>
      </c>
      <c r="U923" s="349">
        <f>+$I923*'10k &amp; MO'!D$6+$J923*'10k &amp; MO'!D$12+$K923*'10k &amp; MO'!D$18+$L923*'10k &amp; MO'!D$24+$M923*'10k &amp; MO'!D$30</f>
        <v>5749.4301000000005</v>
      </c>
      <c r="V923" s="349">
        <f>+$I923*'10k &amp; MO'!E$6+$J923*'10k &amp; MO'!E$12+$K923*'10k &amp; MO'!E$18+$L923*'10k &amp; MO'!E$24+$M923*'10k &amp; MO'!E$30</f>
        <v>174375.97930000001</v>
      </c>
      <c r="W923" s="349">
        <f>+$I923*'10k &amp; MO'!F$6+$J923*'10k &amp; MO'!F$12+$K923*'10k &amp; MO'!F$18+$L923*'10k &amp; MO'!F$24+$M923*'10k &amp; MO'!F$30</f>
        <v>7271.8506999999991</v>
      </c>
      <c r="X923" s="349">
        <f>+$I923*'10k &amp; MO'!G$6+$J923*'10k &amp; MO'!G$12+$K923*'10k &amp; MO'!G$18+$L923*'10k &amp; MO'!G$24+$M923*'10k &amp; MO'!G$30</f>
        <v>15707.751100000001</v>
      </c>
      <c r="Y923" s="349">
        <f>+$N923*'10k &amp; MO'!H$6+$O923*'10k &amp; MO'!H$12+$P923*'10k &amp; MO'!H$18+$Q923*'10k &amp; MO'!H$24+$R923*'10k &amp; MO'!H$30</f>
        <v>0</v>
      </c>
      <c r="Z923" s="349">
        <f>+$N923*'10k &amp; MO'!I$6+$O923*'10k &amp; MO'!I$12+$P923*'10k &amp; MO'!I$18+$Q923*'10k &amp; MO'!I$24+$R923*'10k &amp; MO'!I$30</f>
        <v>5144.0694000000003</v>
      </c>
      <c r="AA923" s="349">
        <f>+$N923*'10k &amp; MO'!J$6+$O923*'10k &amp; MO'!J$12+$P923*'10k &amp; MO'!J$18+$Q923*'10k &amp; MO'!J$24+$R923*'10k &amp; MO'!J$30</f>
        <v>161965.584</v>
      </c>
      <c r="AB923" s="349">
        <f>+$N923*'10k &amp; MO'!K$6+$O923*'10k &amp; MO'!K$12+$P923*'10k &amp; MO'!K$18+$Q923*'10k &amp; MO'!K$24+$R923*'10k &amp; MO'!K$30</f>
        <v>11727.344400000002</v>
      </c>
      <c r="AC923" s="349">
        <f>+$N923*'10k &amp; MO'!L$6+$O923*'10k &amp; MO'!L$12+$P923*'10k &amp; MO'!L$18+$Q923*'10k &amp; MO'!L$24+$R923*'10k &amp; MO'!L$30</f>
        <v>32199.179800000002</v>
      </c>
      <c r="AD923" s="350">
        <f>+S923*'10k &amp; MO'!O$6</f>
        <v>604.35400000000004</v>
      </c>
      <c r="AF923" s="192" t="str">
        <f t="shared" si="125"/>
        <v>8192017</v>
      </c>
      <c r="AG923" s="192">
        <f>+IFERROR(VLOOKUP($AF923,'Limited Loss'!$F$5:$P$124,AG$3,FALSE),0)</f>
        <v>0</v>
      </c>
      <c r="AH923" s="193">
        <f>+IFERROR(VLOOKUP($AF923,'Limited Loss'!$F$5:$P$124,AH$3,FALSE),0)</f>
        <v>0</v>
      </c>
      <c r="AI923" s="193">
        <f>+IFERROR(VLOOKUP($AF923,'Limited Loss'!$F$5:$P$124,AI$3,FALSE),0)</f>
        <v>0</v>
      </c>
      <c r="AJ923" s="193">
        <f>+IFERROR(VLOOKUP($AF923,'Limited Loss'!$F$5:$P$124,AJ$3,FALSE),0)</f>
        <v>0</v>
      </c>
      <c r="AK923" s="100">
        <f>+IFERROR(VLOOKUP($AF923,'Limited Loss'!$F$5:$P$124,AK$3,FALSE),0)</f>
        <v>0</v>
      </c>
      <c r="AL923" s="193">
        <f>+IFERROR(VLOOKUP($AF923,'Limited Loss'!$F$5:$P$124,AL$3,FALSE),0)</f>
        <v>0</v>
      </c>
      <c r="AM923" s="193">
        <f>+IFERROR(VLOOKUP($AF923,'Limited Loss'!$F$5:$P$124,AM$3,FALSE),0)</f>
        <v>0</v>
      </c>
      <c r="AN923" s="193">
        <f>+IFERROR(VLOOKUP($AF923,'Limited Loss'!$F$5:$P$124,AN$3,FALSE),0)</f>
        <v>0</v>
      </c>
      <c r="AO923" s="193">
        <f>+IFERROR(VLOOKUP($AF923,'Limited Loss'!$F$5:$P$124,AO$3,FALSE),0)</f>
        <v>0</v>
      </c>
      <c r="AP923" s="100">
        <f>+IFERROR(VLOOKUP($AF923,'Limited Loss'!$F$5:$P$124,AP$3,FALSE),0)</f>
        <v>0</v>
      </c>
      <c r="AQ923" s="353"/>
      <c r="AR923" s="331">
        <f t="shared" si="126"/>
        <v>819</v>
      </c>
      <c r="AS923" s="332">
        <f t="shared" si="126"/>
        <v>2017</v>
      </c>
      <c r="AT923" s="349">
        <f t="shared" si="131"/>
        <v>0</v>
      </c>
      <c r="AU923" s="349">
        <f t="shared" si="131"/>
        <v>5749.4301000000005</v>
      </c>
      <c r="AV923" s="349">
        <f t="shared" si="131"/>
        <v>174375.97930000001</v>
      </c>
      <c r="AW923" s="349">
        <f t="shared" si="131"/>
        <v>7271.8506999999991</v>
      </c>
      <c r="AX923" s="350">
        <f t="shared" si="131"/>
        <v>15707.751100000001</v>
      </c>
      <c r="AY923" s="349">
        <f t="shared" si="131"/>
        <v>0</v>
      </c>
      <c r="AZ923" s="349">
        <f t="shared" si="131"/>
        <v>5144.0694000000003</v>
      </c>
      <c r="BA923" s="349">
        <f t="shared" si="131"/>
        <v>161965.584</v>
      </c>
      <c r="BB923" s="349">
        <f t="shared" si="131"/>
        <v>11727.344400000002</v>
      </c>
      <c r="BC923" s="349">
        <f t="shared" si="131"/>
        <v>32199.179800000002</v>
      </c>
      <c r="BD923" s="350">
        <f t="shared" si="131"/>
        <v>604.35400000000004</v>
      </c>
      <c r="BE923" s="349">
        <f t="shared" si="128"/>
        <v>347235.06280000001</v>
      </c>
      <c r="BF923" s="375">
        <f t="shared" si="129"/>
        <v>66906.126000000004</v>
      </c>
      <c r="BG923" s="334">
        <f t="shared" si="130"/>
        <v>604.35400000000004</v>
      </c>
    </row>
    <row r="924" spans="1:59" x14ac:dyDescent="0.2">
      <c r="A924" s="326" t="str">
        <f t="shared" si="127"/>
        <v>8192018</v>
      </c>
      <c r="B924" s="331">
        <v>819</v>
      </c>
      <c r="C924" s="327">
        <v>2018</v>
      </c>
      <c r="D924" s="353">
        <f>+IFERROR(VLOOKUP($A924,Data_Loss!$A$2:$V$1180,6,FALSE),0)</f>
        <v>0</v>
      </c>
      <c r="E924" s="353">
        <f>+IFERROR(VLOOKUP($A924,Data_Loss!$A$2:$V$1180,7,FALSE),0)</f>
        <v>0</v>
      </c>
      <c r="F924" s="353">
        <f>+IFERROR(VLOOKUP($A924,Data_Loss!$A$2:$V$1180,8,FALSE),0)</f>
        <v>0</v>
      </c>
      <c r="G924" s="353">
        <f>+IFERROR(VLOOKUP($A924,Data_Loss!$A$2:$V$1180,9,FALSE),0)</f>
        <v>0</v>
      </c>
      <c r="H924" s="353">
        <f>+IFERROR(VLOOKUP($A924,Data_Loss!$A$2:$V$1180,10,FALSE),0)</f>
        <v>0</v>
      </c>
      <c r="I924" s="353">
        <f>+IFERROR(VLOOKUP($A924,Data_Loss!$A$2:$V$1300,12,FALSE),0)</f>
        <v>0</v>
      </c>
      <c r="J924" s="353">
        <f>+IFERROR(VLOOKUP($A924,Data_Loss!$A$2:$V$1300,13,FALSE),0)</f>
        <v>0</v>
      </c>
      <c r="K924" s="353">
        <f>+IFERROR(VLOOKUP($A924,Data_Loss!$A$2:$V$1300,14,FALSE),0)</f>
        <v>0</v>
      </c>
      <c r="L924" s="353">
        <f>+IFERROR(VLOOKUP($A924,Data_Loss!$A$2:$V$1300,15,FALSE),0)</f>
        <v>0</v>
      </c>
      <c r="M924" s="353">
        <f>+IFERROR(VLOOKUP($A924,Data_Loss!$A$2:$V$1300,16,FALSE),0)</f>
        <v>0</v>
      </c>
      <c r="N924" s="353">
        <f>+IFERROR(VLOOKUP($A924,Data_Loss!$A$2:$V$1300,17,FALSE),0)</f>
        <v>0</v>
      </c>
      <c r="O924" s="353">
        <f>+IFERROR(VLOOKUP($A924,Data_Loss!$A$2:$V$1300,18,FALSE),0)</f>
        <v>0</v>
      </c>
      <c r="P924" s="353">
        <f>+IFERROR(VLOOKUP($A924,Data_Loss!$A$2:$V$1300,19,FALSE),0)</f>
        <v>0</v>
      </c>
      <c r="Q924" s="353">
        <f>+IFERROR(VLOOKUP($A924,Data_Loss!$A$2:$V$1300,20,FALSE),0)</f>
        <v>0</v>
      </c>
      <c r="R924" s="353">
        <f>+IFERROR(VLOOKUP($A924,Data_Loss!$A$2:$V$1300,21,FALSE),0)</f>
        <v>0</v>
      </c>
      <c r="S924" s="353">
        <f>+IFERROR(VLOOKUP($A924,Data_Loss!$A$2:$V$1300,22,FALSE),0)</f>
        <v>2136</v>
      </c>
      <c r="T924" s="191">
        <f>+$I924*'10k &amp; MO'!C$7+$J924*'10k &amp; MO'!C$13+$K924*'10k &amp; MO'!C$19+$L924*'10k &amp; MO'!C$25+$M924*'10k &amp; MO'!C$31</f>
        <v>0</v>
      </c>
      <c r="U924" s="349">
        <f>+$I924*'10k &amp; MO'!D$7+$J924*'10k &amp; MO'!D$13+$K924*'10k &amp; MO'!D$19+$L924*'10k &amp; MO'!D$25+$M924*'10k &amp; MO'!D$31</f>
        <v>0</v>
      </c>
      <c r="V924" s="349">
        <f>+$I924*'10k &amp; MO'!E$7+$J924*'10k &amp; MO'!E$13+$K924*'10k &amp; MO'!E$19+$L924*'10k &amp; MO'!E$25+$M924*'10k &amp; MO'!E$31</f>
        <v>0</v>
      </c>
      <c r="W924" s="349">
        <f>+$I924*'10k &amp; MO'!F$7+$J924*'10k &amp; MO'!F$13+$K924*'10k &amp; MO'!F$19+$L924*'10k &amp; MO'!F$25+$M924*'10k &amp; MO'!F$31</f>
        <v>0</v>
      </c>
      <c r="X924" s="349">
        <f>+$I924*'10k &amp; MO'!G$7+$J924*'10k &amp; MO'!G$13+$K924*'10k &amp; MO'!G$19+$L924*'10k &amp; MO'!G$25+$M924*'10k &amp; MO'!G$31</f>
        <v>0</v>
      </c>
      <c r="Y924" s="349">
        <f>+$N924*'10k &amp; MO'!H$7+$O924*'10k &amp; MO'!H$13+$P924*'10k &amp; MO'!H$19+$Q924*'10k &amp; MO'!H$25+$R924*'10k &amp; MO'!H$31</f>
        <v>0</v>
      </c>
      <c r="Z924" s="349">
        <f>+$N924*'10k &amp; MO'!I$7+$O924*'10k &amp; MO'!I$13+$P924*'10k &amp; MO'!I$19+$Q924*'10k &amp; MO'!I$25+$R924*'10k &amp; MO'!I$31</f>
        <v>0</v>
      </c>
      <c r="AA924" s="349">
        <f>+$N924*'10k &amp; MO'!J$7+$O924*'10k &amp; MO'!J$13+$P924*'10k &amp; MO'!J$19+$Q924*'10k &amp; MO'!J$25+$R924*'10k &amp; MO'!J$31</f>
        <v>0</v>
      </c>
      <c r="AB924" s="349">
        <f>+$N924*'10k &amp; MO'!K$7+$O924*'10k &amp; MO'!K$13+$P924*'10k &amp; MO'!K$19+$Q924*'10k &amp; MO'!K$25+$R924*'10k &amp; MO'!K$31</f>
        <v>0</v>
      </c>
      <c r="AC924" s="349">
        <f>+$N924*'10k &amp; MO'!L$7+$O924*'10k &amp; MO'!L$13+$P924*'10k &amp; MO'!L$19+$Q924*'10k &amp; MO'!L$25+$R924*'10k &amp; MO'!L$31</f>
        <v>0</v>
      </c>
      <c r="AD924" s="350">
        <f>+S924*'10k &amp; MO'!O$7</f>
        <v>2832.3360000000002</v>
      </c>
      <c r="AF924" s="192" t="str">
        <f t="shared" si="125"/>
        <v>8192018</v>
      </c>
      <c r="AG924" s="192">
        <f>+IFERROR(VLOOKUP($AF924,'Limited Loss'!$F$5:$P$124,AG$3,FALSE),0)</f>
        <v>0</v>
      </c>
      <c r="AH924" s="193">
        <f>+IFERROR(VLOOKUP($AF924,'Limited Loss'!$F$5:$P$124,AH$3,FALSE),0)</f>
        <v>0</v>
      </c>
      <c r="AI924" s="193">
        <f>+IFERROR(VLOOKUP($AF924,'Limited Loss'!$F$5:$P$124,AI$3,FALSE),0)</f>
        <v>0</v>
      </c>
      <c r="AJ924" s="193">
        <f>+IFERROR(VLOOKUP($AF924,'Limited Loss'!$F$5:$P$124,AJ$3,FALSE),0)</f>
        <v>0</v>
      </c>
      <c r="AK924" s="100">
        <f>+IFERROR(VLOOKUP($AF924,'Limited Loss'!$F$5:$P$124,AK$3,FALSE),0)</f>
        <v>0</v>
      </c>
      <c r="AL924" s="193">
        <f>+IFERROR(VLOOKUP($AF924,'Limited Loss'!$F$5:$P$124,AL$3,FALSE),0)</f>
        <v>0</v>
      </c>
      <c r="AM924" s="193">
        <f>+IFERROR(VLOOKUP($AF924,'Limited Loss'!$F$5:$P$124,AM$3,FALSE),0)</f>
        <v>0</v>
      </c>
      <c r="AN924" s="193">
        <f>+IFERROR(VLOOKUP($AF924,'Limited Loss'!$F$5:$P$124,AN$3,FALSE),0)</f>
        <v>0</v>
      </c>
      <c r="AO924" s="193">
        <f>+IFERROR(VLOOKUP($AF924,'Limited Loss'!$F$5:$P$124,AO$3,FALSE),0)</f>
        <v>0</v>
      </c>
      <c r="AP924" s="100">
        <f>+IFERROR(VLOOKUP($AF924,'Limited Loss'!$F$5:$P$124,AP$3,FALSE),0)</f>
        <v>0</v>
      </c>
      <c r="AQ924" s="353"/>
      <c r="AR924" s="331">
        <f t="shared" si="126"/>
        <v>819</v>
      </c>
      <c r="AS924" s="332">
        <f t="shared" si="126"/>
        <v>2018</v>
      </c>
      <c r="AT924" s="349">
        <f t="shared" si="131"/>
        <v>0</v>
      </c>
      <c r="AU924" s="349">
        <f t="shared" si="131"/>
        <v>0</v>
      </c>
      <c r="AV924" s="349">
        <f t="shared" si="131"/>
        <v>0</v>
      </c>
      <c r="AW924" s="349">
        <f t="shared" si="131"/>
        <v>0</v>
      </c>
      <c r="AX924" s="350">
        <f t="shared" si="131"/>
        <v>0</v>
      </c>
      <c r="AY924" s="349">
        <f t="shared" si="131"/>
        <v>0</v>
      </c>
      <c r="AZ924" s="349">
        <f t="shared" si="131"/>
        <v>0</v>
      </c>
      <c r="BA924" s="349">
        <f t="shared" si="131"/>
        <v>0</v>
      </c>
      <c r="BB924" s="349">
        <f t="shared" si="131"/>
        <v>0</v>
      </c>
      <c r="BC924" s="349">
        <f t="shared" si="131"/>
        <v>0</v>
      </c>
      <c r="BD924" s="350">
        <f t="shared" si="131"/>
        <v>2832.3360000000002</v>
      </c>
      <c r="BE924" s="349">
        <f t="shared" si="128"/>
        <v>0</v>
      </c>
      <c r="BF924" s="375">
        <f t="shared" si="129"/>
        <v>0</v>
      </c>
      <c r="BG924" s="334">
        <f t="shared" si="130"/>
        <v>2832.3360000000002</v>
      </c>
    </row>
    <row r="925" spans="1:59" x14ac:dyDescent="0.2">
      <c r="A925" s="326" t="str">
        <f t="shared" si="127"/>
        <v>8202014</v>
      </c>
      <c r="B925" s="331">
        <v>820</v>
      </c>
      <c r="C925" s="327">
        <v>2014</v>
      </c>
      <c r="D925" s="353">
        <f>+IFERROR(VLOOKUP($A925,Data_Loss!$A$2:$V$1180,6,FALSE),0)</f>
        <v>0</v>
      </c>
      <c r="E925" s="353">
        <f>+IFERROR(VLOOKUP($A925,Data_Loss!$A$2:$V$1180,7,FALSE),0)</f>
        <v>0</v>
      </c>
      <c r="F925" s="353">
        <f>+IFERROR(VLOOKUP($A925,Data_Loss!$A$2:$V$1180,8,FALSE),0)</f>
        <v>0</v>
      </c>
      <c r="G925" s="353">
        <f>+IFERROR(VLOOKUP($A925,Data_Loss!$A$2:$V$1180,9,FALSE),0)</f>
        <v>0</v>
      </c>
      <c r="H925" s="353">
        <f>+IFERROR(VLOOKUP($A925,Data_Loss!$A$2:$V$1180,10,FALSE),0)</f>
        <v>0</v>
      </c>
      <c r="I925" s="353">
        <f>+IFERROR(VLOOKUP($A925,Data_Loss!$A$2:$V$1300,12,FALSE),0)</f>
        <v>0</v>
      </c>
      <c r="J925" s="353">
        <f>+IFERROR(VLOOKUP($A925,Data_Loss!$A$2:$V$1300,13,FALSE),0)</f>
        <v>0</v>
      </c>
      <c r="K925" s="353">
        <f>+IFERROR(VLOOKUP($A925,Data_Loss!$A$2:$V$1300,14,FALSE),0)</f>
        <v>0</v>
      </c>
      <c r="L925" s="353">
        <f>+IFERROR(VLOOKUP($A925,Data_Loss!$A$2:$V$1300,15,FALSE),0)</f>
        <v>0</v>
      </c>
      <c r="M925" s="353">
        <f>+IFERROR(VLOOKUP($A925,Data_Loss!$A$2:$V$1300,16,FALSE),0)</f>
        <v>0</v>
      </c>
      <c r="N925" s="353">
        <f>+IFERROR(VLOOKUP($A925,Data_Loss!$A$2:$V$1300,17,FALSE),0)</f>
        <v>0</v>
      </c>
      <c r="O925" s="353">
        <f>+IFERROR(VLOOKUP($A925,Data_Loss!$A$2:$V$1300,18,FALSE),0)</f>
        <v>0</v>
      </c>
      <c r="P925" s="353">
        <f>+IFERROR(VLOOKUP($A925,Data_Loss!$A$2:$V$1300,19,FALSE),0)</f>
        <v>0</v>
      </c>
      <c r="Q925" s="353">
        <f>+IFERROR(VLOOKUP($A925,Data_Loss!$A$2:$V$1300,20,FALSE),0)</f>
        <v>0</v>
      </c>
      <c r="R925" s="353">
        <f>+IFERROR(VLOOKUP($A925,Data_Loss!$A$2:$V$1300,21,FALSE),0)</f>
        <v>0</v>
      </c>
      <c r="S925" s="353">
        <f>+IFERROR(VLOOKUP($A925,Data_Loss!$A$2:$V$1300,22,FALSE),0)</f>
        <v>0</v>
      </c>
      <c r="T925" s="191">
        <f>+$I925*'10k &amp; MO'!C$3+$J925*'10k &amp; MO'!C$9+$K925*'10k &amp; MO'!C$15+$L925*'10k &amp; MO'!C$21+$M925*'10k &amp; MO'!C$27</f>
        <v>0</v>
      </c>
      <c r="U925" s="349">
        <f>+$I925*'10k &amp; MO'!D$3+$J925*'10k &amp; MO'!D$9+$K925*'10k &amp; MO'!D$15+$L925*'10k &amp; MO'!D$21+$M925*'10k &amp; MO'!D$27</f>
        <v>0</v>
      </c>
      <c r="V925" s="349">
        <f>+$I925*'10k &amp; MO'!E$3+$J925*'10k &amp; MO'!E$9+$K925*'10k &amp; MO'!E$15+$L925*'10k &amp; MO'!E$21+$M925*'10k &amp; MO'!E$27</f>
        <v>0</v>
      </c>
      <c r="W925" s="349">
        <f>+$I925*'10k &amp; MO'!F$3+$J925*'10k &amp; MO'!F$9+$K925*'10k &amp; MO'!F$15+$L925*'10k &amp; MO'!F$21+$M925*'10k &amp; MO'!F$27</f>
        <v>0</v>
      </c>
      <c r="X925" s="349">
        <f>+$I925*'10k &amp; MO'!G$3+$J925*'10k &amp; MO'!G$9+$K925*'10k &amp; MO'!G$15+$L925*'10k &amp; MO'!G$21+$M925*'10k &amp; MO'!G$27</f>
        <v>0</v>
      </c>
      <c r="Y925" s="349">
        <f>+$N925*'10k &amp; MO'!H$3+$O925*'10k &amp; MO'!H$9+$P925*'10k &amp; MO'!H$15+$Q925*'10k &amp; MO'!H$21+$R925*'10k &amp; MO'!H$27</f>
        <v>0</v>
      </c>
      <c r="Z925" s="349">
        <f>+$N925*'10k &amp; MO'!I$3+$O925*'10k &amp; MO'!I$9+$P925*'10k &amp; MO'!I$15+$Q925*'10k &amp; MO'!I$21+$R925*'10k &amp; MO'!I$27</f>
        <v>0</v>
      </c>
      <c r="AA925" s="349">
        <f>+$N925*'10k &amp; MO'!J$3+$O925*'10k &amp; MO'!J$9+$P925*'10k &amp; MO'!J$15+$Q925*'10k &amp; MO'!J$21+$R925*'10k &amp; MO'!J$27</f>
        <v>0</v>
      </c>
      <c r="AB925" s="349">
        <f>+$N925*'10k &amp; MO'!K$3+$O925*'10k &amp; MO'!K$9+$P925*'10k &amp; MO'!K$15+$Q925*'10k &amp; MO'!K$21+$R925*'10k &amp; MO'!K$27</f>
        <v>0</v>
      </c>
      <c r="AC925" s="349">
        <f>+$N925*'10k &amp; MO'!L$3+$O925*'10k &amp; MO'!L$9+$P925*'10k &amp; MO'!L$15+$Q925*'10k &amp; MO'!L$21+$R925*'10k &amp; MO'!L$27</f>
        <v>0</v>
      </c>
      <c r="AD925" s="350">
        <f>+S925*'10k &amp; MO'!O$3</f>
        <v>0</v>
      </c>
      <c r="AF925" s="192" t="str">
        <f t="shared" si="125"/>
        <v>8202014</v>
      </c>
      <c r="AG925" s="192">
        <f>+IFERROR(VLOOKUP($AF925,'Limited Loss'!$F$5:$P$124,AG$3,FALSE),0)</f>
        <v>0</v>
      </c>
      <c r="AH925" s="193">
        <f>+IFERROR(VLOOKUP($AF925,'Limited Loss'!$F$5:$P$124,AH$3,FALSE),0)</f>
        <v>0</v>
      </c>
      <c r="AI925" s="193">
        <f>+IFERROR(VLOOKUP($AF925,'Limited Loss'!$F$5:$P$124,AI$3,FALSE),0)</f>
        <v>0</v>
      </c>
      <c r="AJ925" s="193">
        <f>+IFERROR(VLOOKUP($AF925,'Limited Loss'!$F$5:$P$124,AJ$3,FALSE),0)</f>
        <v>0</v>
      </c>
      <c r="AK925" s="100">
        <f>+IFERROR(VLOOKUP($AF925,'Limited Loss'!$F$5:$P$124,AK$3,FALSE),0)</f>
        <v>0</v>
      </c>
      <c r="AL925" s="193">
        <f>+IFERROR(VLOOKUP($AF925,'Limited Loss'!$F$5:$P$124,AL$3,FALSE),0)</f>
        <v>0</v>
      </c>
      <c r="AM925" s="193">
        <f>+IFERROR(VLOOKUP($AF925,'Limited Loss'!$F$5:$P$124,AM$3,FALSE),0)</f>
        <v>0</v>
      </c>
      <c r="AN925" s="193">
        <f>+IFERROR(VLOOKUP($AF925,'Limited Loss'!$F$5:$P$124,AN$3,FALSE),0)</f>
        <v>0</v>
      </c>
      <c r="AO925" s="193">
        <f>+IFERROR(VLOOKUP($AF925,'Limited Loss'!$F$5:$P$124,AO$3,FALSE),0)</f>
        <v>0</v>
      </c>
      <c r="AP925" s="100">
        <f>+IFERROR(VLOOKUP($AF925,'Limited Loss'!$F$5:$P$124,AP$3,FALSE),0)</f>
        <v>0</v>
      </c>
      <c r="AQ925" s="353"/>
      <c r="AR925" s="331">
        <f t="shared" si="126"/>
        <v>820</v>
      </c>
      <c r="AS925" s="332">
        <f t="shared" si="126"/>
        <v>2014</v>
      </c>
      <c r="AT925" s="349">
        <f t="shared" si="131"/>
        <v>0</v>
      </c>
      <c r="AU925" s="349">
        <f t="shared" si="131"/>
        <v>0</v>
      </c>
      <c r="AV925" s="349">
        <f t="shared" si="131"/>
        <v>0</v>
      </c>
      <c r="AW925" s="349">
        <f t="shared" si="131"/>
        <v>0</v>
      </c>
      <c r="AX925" s="350">
        <f t="shared" si="131"/>
        <v>0</v>
      </c>
      <c r="AY925" s="349">
        <f t="shared" si="131"/>
        <v>0</v>
      </c>
      <c r="AZ925" s="349">
        <f t="shared" si="131"/>
        <v>0</v>
      </c>
      <c r="BA925" s="349">
        <f t="shared" si="131"/>
        <v>0</v>
      </c>
      <c r="BB925" s="349">
        <f t="shared" si="131"/>
        <v>0</v>
      </c>
      <c r="BC925" s="349">
        <f t="shared" si="131"/>
        <v>0</v>
      </c>
      <c r="BD925" s="350">
        <f t="shared" si="131"/>
        <v>0</v>
      </c>
      <c r="BE925" s="349">
        <f t="shared" si="128"/>
        <v>0</v>
      </c>
      <c r="BF925" s="375">
        <f t="shared" si="129"/>
        <v>0</v>
      </c>
      <c r="BG925" s="334">
        <f t="shared" si="130"/>
        <v>0</v>
      </c>
    </row>
    <row r="926" spans="1:59" x14ac:dyDescent="0.2">
      <c r="A926" s="326" t="str">
        <f t="shared" si="127"/>
        <v>8202015</v>
      </c>
      <c r="B926" s="331">
        <v>820</v>
      </c>
      <c r="C926" s="327">
        <v>2015</v>
      </c>
      <c r="D926" s="353">
        <f>+IFERROR(VLOOKUP($A926,Data_Loss!$A$2:$V$1180,6,FALSE),0)</f>
        <v>0</v>
      </c>
      <c r="E926" s="353">
        <f>+IFERROR(VLOOKUP($A926,Data_Loss!$A$2:$V$1180,7,FALSE),0)</f>
        <v>0</v>
      </c>
      <c r="F926" s="353">
        <f>+IFERROR(VLOOKUP($A926,Data_Loss!$A$2:$V$1180,8,FALSE),0)</f>
        <v>0</v>
      </c>
      <c r="G926" s="353">
        <f>+IFERROR(VLOOKUP($A926,Data_Loss!$A$2:$V$1180,9,FALSE),0)</f>
        <v>0</v>
      </c>
      <c r="H926" s="353">
        <f>+IFERROR(VLOOKUP($A926,Data_Loss!$A$2:$V$1180,10,FALSE),0)</f>
        <v>1</v>
      </c>
      <c r="I926" s="353">
        <f>+IFERROR(VLOOKUP($A926,Data_Loss!$A$2:$V$1300,12,FALSE),0)</f>
        <v>0</v>
      </c>
      <c r="J926" s="353">
        <f>+IFERROR(VLOOKUP($A926,Data_Loss!$A$2:$V$1300,13,FALSE),0)</f>
        <v>0</v>
      </c>
      <c r="K926" s="353">
        <f>+IFERROR(VLOOKUP($A926,Data_Loss!$A$2:$V$1300,14,FALSE),0)</f>
        <v>0</v>
      </c>
      <c r="L926" s="353">
        <f>+IFERROR(VLOOKUP($A926,Data_Loss!$A$2:$V$1300,15,FALSE),0)</f>
        <v>0</v>
      </c>
      <c r="M926" s="353">
        <f>+IFERROR(VLOOKUP($A926,Data_Loss!$A$2:$V$1300,16,FALSE),0)</f>
        <v>7428</v>
      </c>
      <c r="N926" s="353">
        <f>+IFERROR(VLOOKUP($A926,Data_Loss!$A$2:$V$1300,17,FALSE),0)</f>
        <v>0</v>
      </c>
      <c r="O926" s="353">
        <f>+IFERROR(VLOOKUP($A926,Data_Loss!$A$2:$V$1300,18,FALSE),0)</f>
        <v>0</v>
      </c>
      <c r="P926" s="353">
        <f>+IFERROR(VLOOKUP($A926,Data_Loss!$A$2:$V$1300,19,FALSE),0)</f>
        <v>0</v>
      </c>
      <c r="Q926" s="353">
        <f>+IFERROR(VLOOKUP($A926,Data_Loss!$A$2:$V$1300,20,FALSE),0)</f>
        <v>0</v>
      </c>
      <c r="R926" s="353">
        <f>+IFERROR(VLOOKUP($A926,Data_Loss!$A$2:$V$1300,21,FALSE),0)</f>
        <v>1191</v>
      </c>
      <c r="S926" s="353">
        <f>+IFERROR(VLOOKUP($A926,Data_Loss!$A$2:$V$1300,22,FALSE),0)</f>
        <v>0</v>
      </c>
      <c r="T926" s="191">
        <f>+$I926*'10k &amp; MO'!C$4+$J926*'10k &amp; MO'!C$10+$K926*'10k &amp; MO'!C$16+$L926*'10k &amp; MO'!C$22+$M926*'10k &amp; MO'!C$28</f>
        <v>0</v>
      </c>
      <c r="U926" s="349">
        <f>+$I926*'10k &amp; MO'!D$4+$J926*'10k &amp; MO'!D$10+$K926*'10k &amp; MO'!D$16+$L926*'10k &amp; MO'!D$22+$M926*'10k &amp; MO'!D$28</f>
        <v>0</v>
      </c>
      <c r="V926" s="349">
        <f>+$I926*'10k &amp; MO'!E$4+$J926*'10k &amp; MO'!E$10+$K926*'10k &amp; MO'!E$16+$L926*'10k &amp; MO'!E$22+$M926*'10k &amp; MO'!E$28</f>
        <v>259.98</v>
      </c>
      <c r="W926" s="349">
        <f>+$I926*'10k &amp; MO'!F$4+$J926*'10k &amp; MO'!F$10+$K926*'10k &amp; MO'!F$16+$L926*'10k &amp; MO'!F$22+$M926*'10k &amp; MO'!F$28</f>
        <v>155.24519999999998</v>
      </c>
      <c r="X926" s="349">
        <f>+$I926*'10k &amp; MO'!G$4+$J926*'10k &amp; MO'!G$10+$K926*'10k &amp; MO'!G$16+$L926*'10k &amp; MO'!G$22+$M926*'10k &amp; MO'!G$28</f>
        <v>8580.8256000000001</v>
      </c>
      <c r="Y926" s="349">
        <f>+$N926*'10k &amp; MO'!H$4+$O926*'10k &amp; MO'!H$10+$P926*'10k &amp; MO'!H$16+$Q926*'10k &amp; MO'!H$22+$R926*'10k &amp; MO'!H$28</f>
        <v>0</v>
      </c>
      <c r="Z926" s="349">
        <f>+$N926*'10k &amp; MO'!I$4+$O926*'10k &amp; MO'!I$10+$P926*'10k &amp; MO'!I$16+$Q926*'10k &amp; MO'!I$22+$R926*'10k &amp; MO'!I$28</f>
        <v>0</v>
      </c>
      <c r="AA926" s="349">
        <f>+$N926*'10k &amp; MO'!J$4+$O926*'10k &amp; MO'!J$10+$P926*'10k &amp; MO'!J$16+$Q926*'10k &amp; MO'!J$22+$R926*'10k &amp; MO'!J$28</f>
        <v>33.586199999999998</v>
      </c>
      <c r="AB926" s="349">
        <f>+$N926*'10k &amp; MO'!K$4+$O926*'10k &amp; MO'!K$10+$P926*'10k &amp; MO'!K$16+$Q926*'10k &amp; MO'!K$22+$R926*'10k &amp; MO'!K$28</f>
        <v>45.853499999999997</v>
      </c>
      <c r="AC926" s="349">
        <f>+$N926*'10k &amp; MO'!L$4+$O926*'10k &amp; MO'!L$10+$P926*'10k &amp; MO'!L$16+$Q926*'10k &amp; MO'!L$22+$R926*'10k &amp; MO'!L$28</f>
        <v>1747.6734000000001</v>
      </c>
      <c r="AD926" s="350">
        <f>+S926*'10k &amp; MO'!O$4</f>
        <v>0</v>
      </c>
      <c r="AF926" s="192" t="str">
        <f t="shared" si="125"/>
        <v>8202015</v>
      </c>
      <c r="AG926" s="192">
        <f>+IFERROR(VLOOKUP($AF926,'Limited Loss'!$F$5:$P$124,AG$3,FALSE),0)</f>
        <v>0</v>
      </c>
      <c r="AH926" s="193">
        <f>+IFERROR(VLOOKUP($AF926,'Limited Loss'!$F$5:$P$124,AH$3,FALSE),0)</f>
        <v>0</v>
      </c>
      <c r="AI926" s="193">
        <f>+IFERROR(VLOOKUP($AF926,'Limited Loss'!$F$5:$P$124,AI$3,FALSE),0)</f>
        <v>0</v>
      </c>
      <c r="AJ926" s="193">
        <f>+IFERROR(VLOOKUP($AF926,'Limited Loss'!$F$5:$P$124,AJ$3,FALSE),0)</f>
        <v>0</v>
      </c>
      <c r="AK926" s="100">
        <f>+IFERROR(VLOOKUP($AF926,'Limited Loss'!$F$5:$P$124,AK$3,FALSE),0)</f>
        <v>0</v>
      </c>
      <c r="AL926" s="193">
        <f>+IFERROR(VLOOKUP($AF926,'Limited Loss'!$F$5:$P$124,AL$3,FALSE),0)</f>
        <v>0</v>
      </c>
      <c r="AM926" s="193">
        <f>+IFERROR(VLOOKUP($AF926,'Limited Loss'!$F$5:$P$124,AM$3,FALSE),0)</f>
        <v>0</v>
      </c>
      <c r="AN926" s="193">
        <f>+IFERROR(VLOOKUP($AF926,'Limited Loss'!$F$5:$P$124,AN$3,FALSE),0)</f>
        <v>0</v>
      </c>
      <c r="AO926" s="193">
        <f>+IFERROR(VLOOKUP($AF926,'Limited Loss'!$F$5:$P$124,AO$3,FALSE),0)</f>
        <v>0</v>
      </c>
      <c r="AP926" s="100">
        <f>+IFERROR(VLOOKUP($AF926,'Limited Loss'!$F$5:$P$124,AP$3,FALSE),0)</f>
        <v>0</v>
      </c>
      <c r="AQ926" s="353"/>
      <c r="AR926" s="331">
        <f t="shared" si="126"/>
        <v>820</v>
      </c>
      <c r="AS926" s="332">
        <f t="shared" si="126"/>
        <v>2015</v>
      </c>
      <c r="AT926" s="349">
        <f t="shared" si="131"/>
        <v>0</v>
      </c>
      <c r="AU926" s="349">
        <f t="shared" si="131"/>
        <v>0</v>
      </c>
      <c r="AV926" s="349">
        <f t="shared" si="131"/>
        <v>259.98</v>
      </c>
      <c r="AW926" s="349">
        <f t="shared" si="131"/>
        <v>155.24519999999998</v>
      </c>
      <c r="AX926" s="350">
        <f t="shared" si="131"/>
        <v>8580.8256000000001</v>
      </c>
      <c r="AY926" s="349">
        <f t="shared" si="131"/>
        <v>0</v>
      </c>
      <c r="AZ926" s="349">
        <f t="shared" si="131"/>
        <v>0</v>
      </c>
      <c r="BA926" s="349">
        <f t="shared" si="131"/>
        <v>33.586199999999998</v>
      </c>
      <c r="BB926" s="349">
        <f t="shared" si="131"/>
        <v>45.853499999999997</v>
      </c>
      <c r="BC926" s="349">
        <f t="shared" si="131"/>
        <v>1747.6734000000001</v>
      </c>
      <c r="BD926" s="350">
        <f t="shared" si="131"/>
        <v>0</v>
      </c>
      <c r="BE926" s="349">
        <f t="shared" si="128"/>
        <v>293.56620000000004</v>
      </c>
      <c r="BF926" s="375">
        <f t="shared" si="129"/>
        <v>10529.597699999998</v>
      </c>
      <c r="BG926" s="334">
        <f t="shared" si="130"/>
        <v>0</v>
      </c>
    </row>
    <row r="927" spans="1:59" x14ac:dyDescent="0.2">
      <c r="A927" s="326" t="str">
        <f t="shared" si="127"/>
        <v>8202016</v>
      </c>
      <c r="B927" s="331">
        <v>820</v>
      </c>
      <c r="C927" s="327">
        <v>2016</v>
      </c>
      <c r="D927" s="353">
        <f>+IFERROR(VLOOKUP($A927,Data_Loss!$A$2:$V$1180,6,FALSE),0)</f>
        <v>0</v>
      </c>
      <c r="E927" s="353">
        <f>+IFERROR(VLOOKUP($A927,Data_Loss!$A$2:$V$1180,7,FALSE),0)</f>
        <v>0</v>
      </c>
      <c r="F927" s="353">
        <f>+IFERROR(VLOOKUP($A927,Data_Loss!$A$2:$V$1180,8,FALSE),0)</f>
        <v>0</v>
      </c>
      <c r="G927" s="353">
        <f>+IFERROR(VLOOKUP($A927,Data_Loss!$A$2:$V$1180,9,FALSE),0)</f>
        <v>0</v>
      </c>
      <c r="H927" s="353">
        <f>+IFERROR(VLOOKUP($A927,Data_Loss!$A$2:$V$1180,10,FALSE),0)</f>
        <v>0</v>
      </c>
      <c r="I927" s="353">
        <f>+IFERROR(VLOOKUP($A927,Data_Loss!$A$2:$V$1300,12,FALSE),0)</f>
        <v>0</v>
      </c>
      <c r="J927" s="353">
        <f>+IFERROR(VLOOKUP($A927,Data_Loss!$A$2:$V$1300,13,FALSE),0)</f>
        <v>0</v>
      </c>
      <c r="K927" s="353">
        <f>+IFERROR(VLOOKUP($A927,Data_Loss!$A$2:$V$1300,14,FALSE),0)</f>
        <v>0</v>
      </c>
      <c r="L927" s="353">
        <f>+IFERROR(VLOOKUP($A927,Data_Loss!$A$2:$V$1300,15,FALSE),0)</f>
        <v>0</v>
      </c>
      <c r="M927" s="353">
        <f>+IFERROR(VLOOKUP($A927,Data_Loss!$A$2:$V$1300,16,FALSE),0)</f>
        <v>0</v>
      </c>
      <c r="N927" s="353">
        <f>+IFERROR(VLOOKUP($A927,Data_Loss!$A$2:$V$1300,17,FALSE),0)</f>
        <v>0</v>
      </c>
      <c r="O927" s="353">
        <f>+IFERROR(VLOOKUP($A927,Data_Loss!$A$2:$V$1300,18,FALSE),0)</f>
        <v>0</v>
      </c>
      <c r="P927" s="353">
        <f>+IFERROR(VLOOKUP($A927,Data_Loss!$A$2:$V$1300,19,FALSE),0)</f>
        <v>0</v>
      </c>
      <c r="Q927" s="353">
        <f>+IFERROR(VLOOKUP($A927,Data_Loss!$A$2:$V$1300,20,FALSE),0)</f>
        <v>0</v>
      </c>
      <c r="R927" s="353">
        <f>+IFERROR(VLOOKUP($A927,Data_Loss!$A$2:$V$1300,21,FALSE),0)</f>
        <v>0</v>
      </c>
      <c r="S927" s="353">
        <f>+IFERROR(VLOOKUP($A927,Data_Loss!$A$2:$V$1300,22,FALSE),0)</f>
        <v>0</v>
      </c>
      <c r="T927" s="191">
        <f>+$I927*'10k &amp; MO'!C$5+$J927*'10k &amp; MO'!C$11+$K927*'10k &amp; MO'!C$17+$L927*'10k &amp; MO'!C$23+$M927*'10k &amp; MO'!C$29</f>
        <v>0</v>
      </c>
      <c r="U927" s="349">
        <f>+$I927*'10k &amp; MO'!D$5+$J927*'10k &amp; MO'!D$11+$K927*'10k &amp; MO'!D$17+$L927*'10k &amp; MO'!D$23+$M927*'10k &amp; MO'!D$29</f>
        <v>0</v>
      </c>
      <c r="V927" s="349">
        <f>+$I927*'10k &amp; MO'!E$5+$J927*'10k &amp; MO'!E$11+$K927*'10k &amp; MO'!E$17+$L927*'10k &amp; MO'!E$23+$M927*'10k &amp; MO'!E$29</f>
        <v>0</v>
      </c>
      <c r="W927" s="349">
        <f>+$I927*'10k &amp; MO'!F$5+$J927*'10k &amp; MO'!F$11+$K927*'10k &amp; MO'!F$17+$L927*'10k &amp; MO'!F$23+$M927*'10k &amp; MO'!F$29</f>
        <v>0</v>
      </c>
      <c r="X927" s="349">
        <f>+$I927*'10k &amp; MO'!G$5+$J927*'10k &amp; MO'!G$11+$K927*'10k &amp; MO'!G$17+$L927*'10k &amp; MO'!G$23+$M927*'10k &amp; MO'!G$29</f>
        <v>0</v>
      </c>
      <c r="Y927" s="349">
        <f>+$N927*'10k &amp; MO'!H$5+$O927*'10k &amp; MO'!H$11+$P927*'10k &amp; MO'!H$17+$Q927*'10k &amp; MO'!H$23+$R927*'10k &amp; MO'!H$29</f>
        <v>0</v>
      </c>
      <c r="Z927" s="349">
        <f>+$N927*'10k &amp; MO'!I$5+$O927*'10k &amp; MO'!I$11+$P927*'10k &amp; MO'!I$17+$Q927*'10k &amp; MO'!I$23+$R927*'10k &amp; MO'!I$29</f>
        <v>0</v>
      </c>
      <c r="AA927" s="349">
        <f>+$N927*'10k &amp; MO'!J$5+$O927*'10k &amp; MO'!J$11+$P927*'10k &amp; MO'!J$17+$Q927*'10k &amp; MO'!J$23+$R927*'10k &amp; MO'!J$29</f>
        <v>0</v>
      </c>
      <c r="AB927" s="349">
        <f>+$N927*'10k &amp; MO'!K$5+$O927*'10k &amp; MO'!K$11+$P927*'10k &amp; MO'!K$17+$Q927*'10k &amp; MO'!K$23+$R927*'10k &amp; MO'!K$29</f>
        <v>0</v>
      </c>
      <c r="AC927" s="349">
        <f>+$N927*'10k &amp; MO'!L$5+$O927*'10k &amp; MO'!L$11+$P927*'10k &amp; MO'!L$17+$Q927*'10k &amp; MO'!L$23+$R927*'10k &amp; MO'!L$29</f>
        <v>0</v>
      </c>
      <c r="AD927" s="350">
        <f>+S927*'10k &amp; MO'!O$5</f>
        <v>0</v>
      </c>
      <c r="AF927" s="192" t="str">
        <f t="shared" si="125"/>
        <v>8202016</v>
      </c>
      <c r="AG927" s="192">
        <f>+IFERROR(VLOOKUP($AF927,'Limited Loss'!$F$5:$P$124,AG$3,FALSE),0)</f>
        <v>0</v>
      </c>
      <c r="AH927" s="193">
        <f>+IFERROR(VLOOKUP($AF927,'Limited Loss'!$F$5:$P$124,AH$3,FALSE),0)</f>
        <v>0</v>
      </c>
      <c r="AI927" s="193">
        <f>+IFERROR(VLOOKUP($AF927,'Limited Loss'!$F$5:$P$124,AI$3,FALSE),0)</f>
        <v>0</v>
      </c>
      <c r="AJ927" s="193">
        <f>+IFERROR(VLOOKUP($AF927,'Limited Loss'!$F$5:$P$124,AJ$3,FALSE),0)</f>
        <v>0</v>
      </c>
      <c r="AK927" s="100">
        <f>+IFERROR(VLOOKUP($AF927,'Limited Loss'!$F$5:$P$124,AK$3,FALSE),0)</f>
        <v>0</v>
      </c>
      <c r="AL927" s="193">
        <f>+IFERROR(VLOOKUP($AF927,'Limited Loss'!$F$5:$P$124,AL$3,FALSE),0)</f>
        <v>0</v>
      </c>
      <c r="AM927" s="193">
        <f>+IFERROR(VLOOKUP($AF927,'Limited Loss'!$F$5:$P$124,AM$3,FALSE),0)</f>
        <v>0</v>
      </c>
      <c r="AN927" s="193">
        <f>+IFERROR(VLOOKUP($AF927,'Limited Loss'!$F$5:$P$124,AN$3,FALSE),0)</f>
        <v>0</v>
      </c>
      <c r="AO927" s="193">
        <f>+IFERROR(VLOOKUP($AF927,'Limited Loss'!$F$5:$P$124,AO$3,FALSE),0)</f>
        <v>0</v>
      </c>
      <c r="AP927" s="100">
        <f>+IFERROR(VLOOKUP($AF927,'Limited Loss'!$F$5:$P$124,AP$3,FALSE),0)</f>
        <v>0</v>
      </c>
      <c r="AQ927" s="353"/>
      <c r="AR927" s="331">
        <f t="shared" si="126"/>
        <v>820</v>
      </c>
      <c r="AS927" s="332">
        <f t="shared" si="126"/>
        <v>2016</v>
      </c>
      <c r="AT927" s="349">
        <f t="shared" si="131"/>
        <v>0</v>
      </c>
      <c r="AU927" s="349">
        <f t="shared" si="131"/>
        <v>0</v>
      </c>
      <c r="AV927" s="349">
        <f t="shared" si="131"/>
        <v>0</v>
      </c>
      <c r="AW927" s="349">
        <f t="shared" si="131"/>
        <v>0</v>
      </c>
      <c r="AX927" s="350">
        <f t="shared" si="131"/>
        <v>0</v>
      </c>
      <c r="AY927" s="349">
        <f t="shared" si="131"/>
        <v>0</v>
      </c>
      <c r="AZ927" s="349">
        <f t="shared" si="131"/>
        <v>0</v>
      </c>
      <c r="BA927" s="349">
        <f t="shared" si="131"/>
        <v>0</v>
      </c>
      <c r="BB927" s="349">
        <f t="shared" si="131"/>
        <v>0</v>
      </c>
      <c r="BC927" s="349">
        <f t="shared" si="131"/>
        <v>0</v>
      </c>
      <c r="BD927" s="350">
        <f t="shared" si="131"/>
        <v>0</v>
      </c>
      <c r="BE927" s="349">
        <f t="shared" si="128"/>
        <v>0</v>
      </c>
      <c r="BF927" s="375">
        <f t="shared" si="129"/>
        <v>0</v>
      </c>
      <c r="BG927" s="334">
        <f t="shared" si="130"/>
        <v>0</v>
      </c>
    </row>
    <row r="928" spans="1:59" x14ac:dyDescent="0.2">
      <c r="A928" s="326" t="str">
        <f t="shared" si="127"/>
        <v>8202017</v>
      </c>
      <c r="B928" s="331">
        <v>820</v>
      </c>
      <c r="C928" s="327">
        <v>2017</v>
      </c>
      <c r="D928" s="353">
        <f>+IFERROR(VLOOKUP($A928,Data_Loss!$A$2:$V$1180,6,FALSE),0)</f>
        <v>0</v>
      </c>
      <c r="E928" s="353">
        <f>+IFERROR(VLOOKUP($A928,Data_Loss!$A$2:$V$1180,7,FALSE),0)</f>
        <v>0</v>
      </c>
      <c r="F928" s="353">
        <f>+IFERROR(VLOOKUP($A928,Data_Loss!$A$2:$V$1180,8,FALSE),0)</f>
        <v>0</v>
      </c>
      <c r="G928" s="353">
        <f>+IFERROR(VLOOKUP($A928,Data_Loss!$A$2:$V$1180,9,FALSE),0)</f>
        <v>0</v>
      </c>
      <c r="H928" s="353">
        <f>+IFERROR(VLOOKUP($A928,Data_Loss!$A$2:$V$1180,10,FALSE),0)</f>
        <v>0</v>
      </c>
      <c r="I928" s="353">
        <f>+IFERROR(VLOOKUP($A928,Data_Loss!$A$2:$V$1300,12,FALSE),0)</f>
        <v>0</v>
      </c>
      <c r="J928" s="353">
        <f>+IFERROR(VLOOKUP($A928,Data_Loss!$A$2:$V$1300,13,FALSE),0)</f>
        <v>0</v>
      </c>
      <c r="K928" s="353">
        <f>+IFERROR(VLOOKUP($A928,Data_Loss!$A$2:$V$1300,14,FALSE),0)</f>
        <v>0</v>
      </c>
      <c r="L928" s="353">
        <f>+IFERROR(VLOOKUP($A928,Data_Loss!$A$2:$V$1300,15,FALSE),0)</f>
        <v>0</v>
      </c>
      <c r="M928" s="353">
        <f>+IFERROR(VLOOKUP($A928,Data_Loss!$A$2:$V$1300,16,FALSE),0)</f>
        <v>0</v>
      </c>
      <c r="N928" s="353">
        <f>+IFERROR(VLOOKUP($A928,Data_Loss!$A$2:$V$1300,17,FALSE),0)</f>
        <v>0</v>
      </c>
      <c r="O928" s="353">
        <f>+IFERROR(VLOOKUP($A928,Data_Loss!$A$2:$V$1300,18,FALSE),0)</f>
        <v>0</v>
      </c>
      <c r="P928" s="353">
        <f>+IFERROR(VLOOKUP($A928,Data_Loss!$A$2:$V$1300,19,FALSE),0)</f>
        <v>0</v>
      </c>
      <c r="Q928" s="353">
        <f>+IFERROR(VLOOKUP($A928,Data_Loss!$A$2:$V$1300,20,FALSE),0)</f>
        <v>0</v>
      </c>
      <c r="R928" s="353">
        <f>+IFERROR(VLOOKUP($A928,Data_Loss!$A$2:$V$1300,21,FALSE),0)</f>
        <v>0</v>
      </c>
      <c r="S928" s="353">
        <f>+IFERROR(VLOOKUP($A928,Data_Loss!$A$2:$V$1300,22,FALSE),0)</f>
        <v>0</v>
      </c>
      <c r="T928" s="191">
        <f>+$I928*'10k &amp; MO'!C$6+$J928*'10k &amp; MO'!C$12+$K928*'10k &amp; MO'!C$18+$L928*'10k &amp; MO'!C$24+$M928*'10k &amp; MO'!C$30</f>
        <v>0</v>
      </c>
      <c r="U928" s="349">
        <f>+$I928*'10k &amp; MO'!D$6+$J928*'10k &amp; MO'!D$12+$K928*'10k &amp; MO'!D$18+$L928*'10k &amp; MO'!D$24+$M928*'10k &amp; MO'!D$30</f>
        <v>0</v>
      </c>
      <c r="V928" s="349">
        <f>+$I928*'10k &amp; MO'!E$6+$J928*'10k &amp; MO'!E$12+$K928*'10k &amp; MO'!E$18+$L928*'10k &amp; MO'!E$24+$M928*'10k &amp; MO'!E$30</f>
        <v>0</v>
      </c>
      <c r="W928" s="349">
        <f>+$I928*'10k &amp; MO'!F$6+$J928*'10k &amp; MO'!F$12+$K928*'10k &amp; MO'!F$18+$L928*'10k &amp; MO'!F$24+$M928*'10k &amp; MO'!F$30</f>
        <v>0</v>
      </c>
      <c r="X928" s="349">
        <f>+$I928*'10k &amp; MO'!G$6+$J928*'10k &amp; MO'!G$12+$K928*'10k &amp; MO'!G$18+$L928*'10k &amp; MO'!G$24+$M928*'10k &amp; MO'!G$30</f>
        <v>0</v>
      </c>
      <c r="Y928" s="349">
        <f>+$N928*'10k &amp; MO'!H$6+$O928*'10k &amp; MO'!H$12+$P928*'10k &amp; MO'!H$18+$Q928*'10k &amp; MO'!H$24+$R928*'10k &amp; MO'!H$30</f>
        <v>0</v>
      </c>
      <c r="Z928" s="349">
        <f>+$N928*'10k &amp; MO'!I$6+$O928*'10k &amp; MO'!I$12+$P928*'10k &amp; MO'!I$18+$Q928*'10k &amp; MO'!I$24+$R928*'10k &amp; MO'!I$30</f>
        <v>0</v>
      </c>
      <c r="AA928" s="349">
        <f>+$N928*'10k &amp; MO'!J$6+$O928*'10k &amp; MO'!J$12+$P928*'10k &amp; MO'!J$18+$Q928*'10k &amp; MO'!J$24+$R928*'10k &amp; MO'!J$30</f>
        <v>0</v>
      </c>
      <c r="AB928" s="349">
        <f>+$N928*'10k &amp; MO'!K$6+$O928*'10k &amp; MO'!K$12+$P928*'10k &amp; MO'!K$18+$Q928*'10k &amp; MO'!K$24+$R928*'10k &amp; MO'!K$30</f>
        <v>0</v>
      </c>
      <c r="AC928" s="349">
        <f>+$N928*'10k &amp; MO'!L$6+$O928*'10k &amp; MO'!L$12+$P928*'10k &amp; MO'!L$18+$Q928*'10k &amp; MO'!L$24+$R928*'10k &amp; MO'!L$30</f>
        <v>0</v>
      </c>
      <c r="AD928" s="350">
        <f>+S928*'10k &amp; MO'!O$6</f>
        <v>0</v>
      </c>
      <c r="AF928" s="192" t="str">
        <f t="shared" si="125"/>
        <v>8202017</v>
      </c>
      <c r="AG928" s="192">
        <f>+IFERROR(VLOOKUP($AF928,'Limited Loss'!$F$5:$P$124,AG$3,FALSE),0)</f>
        <v>0</v>
      </c>
      <c r="AH928" s="193">
        <f>+IFERROR(VLOOKUP($AF928,'Limited Loss'!$F$5:$P$124,AH$3,FALSE),0)</f>
        <v>0</v>
      </c>
      <c r="AI928" s="193">
        <f>+IFERROR(VLOOKUP($AF928,'Limited Loss'!$F$5:$P$124,AI$3,FALSE),0)</f>
        <v>0</v>
      </c>
      <c r="AJ928" s="193">
        <f>+IFERROR(VLOOKUP($AF928,'Limited Loss'!$F$5:$P$124,AJ$3,FALSE),0)</f>
        <v>0</v>
      </c>
      <c r="AK928" s="100">
        <f>+IFERROR(VLOOKUP($AF928,'Limited Loss'!$F$5:$P$124,AK$3,FALSE),0)</f>
        <v>0</v>
      </c>
      <c r="AL928" s="193">
        <f>+IFERROR(VLOOKUP($AF928,'Limited Loss'!$F$5:$P$124,AL$3,FALSE),0)</f>
        <v>0</v>
      </c>
      <c r="AM928" s="193">
        <f>+IFERROR(VLOOKUP($AF928,'Limited Loss'!$F$5:$P$124,AM$3,FALSE),0)</f>
        <v>0</v>
      </c>
      <c r="AN928" s="193">
        <f>+IFERROR(VLOOKUP($AF928,'Limited Loss'!$F$5:$P$124,AN$3,FALSE),0)</f>
        <v>0</v>
      </c>
      <c r="AO928" s="193">
        <f>+IFERROR(VLOOKUP($AF928,'Limited Loss'!$F$5:$P$124,AO$3,FALSE),0)</f>
        <v>0</v>
      </c>
      <c r="AP928" s="100">
        <f>+IFERROR(VLOOKUP($AF928,'Limited Loss'!$F$5:$P$124,AP$3,FALSE),0)</f>
        <v>0</v>
      </c>
      <c r="AQ928" s="353"/>
      <c r="AR928" s="331">
        <f t="shared" si="126"/>
        <v>820</v>
      </c>
      <c r="AS928" s="332">
        <f t="shared" si="126"/>
        <v>2017</v>
      </c>
      <c r="AT928" s="349">
        <f t="shared" si="131"/>
        <v>0</v>
      </c>
      <c r="AU928" s="349">
        <f t="shared" si="131"/>
        <v>0</v>
      </c>
      <c r="AV928" s="349">
        <f t="shared" si="131"/>
        <v>0</v>
      </c>
      <c r="AW928" s="349">
        <f t="shared" si="131"/>
        <v>0</v>
      </c>
      <c r="AX928" s="350">
        <f t="shared" si="131"/>
        <v>0</v>
      </c>
      <c r="AY928" s="349">
        <f t="shared" si="131"/>
        <v>0</v>
      </c>
      <c r="AZ928" s="349">
        <f t="shared" si="131"/>
        <v>0</v>
      </c>
      <c r="BA928" s="349">
        <f t="shared" si="131"/>
        <v>0</v>
      </c>
      <c r="BB928" s="349">
        <f t="shared" si="131"/>
        <v>0</v>
      </c>
      <c r="BC928" s="349">
        <f t="shared" si="131"/>
        <v>0</v>
      </c>
      <c r="BD928" s="350">
        <f t="shared" si="131"/>
        <v>0</v>
      </c>
      <c r="BE928" s="349">
        <f t="shared" si="128"/>
        <v>0</v>
      </c>
      <c r="BF928" s="375">
        <f t="shared" si="129"/>
        <v>0</v>
      </c>
      <c r="BG928" s="334">
        <f t="shared" si="130"/>
        <v>0</v>
      </c>
    </row>
    <row r="929" spans="1:59" x14ac:dyDescent="0.2">
      <c r="A929" s="326" t="str">
        <f t="shared" si="127"/>
        <v>8202018</v>
      </c>
      <c r="B929" s="331">
        <v>820</v>
      </c>
      <c r="C929" s="327">
        <v>2018</v>
      </c>
      <c r="D929" s="353">
        <f>+IFERROR(VLOOKUP($A929,Data_Loss!$A$2:$V$1180,6,FALSE),0)</f>
        <v>0</v>
      </c>
      <c r="E929" s="353">
        <f>+IFERROR(VLOOKUP($A929,Data_Loss!$A$2:$V$1180,7,FALSE),0)</f>
        <v>0</v>
      </c>
      <c r="F929" s="353">
        <f>+IFERROR(VLOOKUP($A929,Data_Loss!$A$2:$V$1180,8,FALSE),0)</f>
        <v>0</v>
      </c>
      <c r="G929" s="353">
        <f>+IFERROR(VLOOKUP($A929,Data_Loss!$A$2:$V$1180,9,FALSE),0)</f>
        <v>0</v>
      </c>
      <c r="H929" s="353">
        <f>+IFERROR(VLOOKUP($A929,Data_Loss!$A$2:$V$1180,10,FALSE),0)</f>
        <v>0</v>
      </c>
      <c r="I929" s="353">
        <f>+IFERROR(VLOOKUP($A929,Data_Loss!$A$2:$V$1300,12,FALSE),0)</f>
        <v>0</v>
      </c>
      <c r="J929" s="353">
        <f>+IFERROR(VLOOKUP($A929,Data_Loss!$A$2:$V$1300,13,FALSE),0)</f>
        <v>0</v>
      </c>
      <c r="K929" s="353">
        <f>+IFERROR(VLOOKUP($A929,Data_Loss!$A$2:$V$1300,14,FALSE),0)</f>
        <v>0</v>
      </c>
      <c r="L929" s="353">
        <f>+IFERROR(VLOOKUP($A929,Data_Loss!$A$2:$V$1300,15,FALSE),0)</f>
        <v>0</v>
      </c>
      <c r="M929" s="353">
        <f>+IFERROR(VLOOKUP($A929,Data_Loss!$A$2:$V$1300,16,FALSE),0)</f>
        <v>0</v>
      </c>
      <c r="N929" s="353">
        <f>+IFERROR(VLOOKUP($A929,Data_Loss!$A$2:$V$1300,17,FALSE),0)</f>
        <v>0</v>
      </c>
      <c r="O929" s="353">
        <f>+IFERROR(VLOOKUP($A929,Data_Loss!$A$2:$V$1300,18,FALSE),0)</f>
        <v>0</v>
      </c>
      <c r="P929" s="353">
        <f>+IFERROR(VLOOKUP($A929,Data_Loss!$A$2:$V$1300,19,FALSE),0)</f>
        <v>0</v>
      </c>
      <c r="Q929" s="353">
        <f>+IFERROR(VLOOKUP($A929,Data_Loss!$A$2:$V$1300,20,FALSE),0)</f>
        <v>0</v>
      </c>
      <c r="R929" s="353">
        <f>+IFERROR(VLOOKUP($A929,Data_Loss!$A$2:$V$1300,21,FALSE),0)</f>
        <v>0</v>
      </c>
      <c r="S929" s="353">
        <f>+IFERROR(VLOOKUP($A929,Data_Loss!$A$2:$V$1300,22,FALSE),0)</f>
        <v>0</v>
      </c>
      <c r="T929" s="191">
        <f>+$I929*'10k &amp; MO'!C$7+$J929*'10k &amp; MO'!C$13+$K929*'10k &amp; MO'!C$19+$L929*'10k &amp; MO'!C$25+$M929*'10k &amp; MO'!C$31</f>
        <v>0</v>
      </c>
      <c r="U929" s="349">
        <f>+$I929*'10k &amp; MO'!D$7+$J929*'10k &amp; MO'!D$13+$K929*'10k &amp; MO'!D$19+$L929*'10k &amp; MO'!D$25+$M929*'10k &amp; MO'!D$31</f>
        <v>0</v>
      </c>
      <c r="V929" s="349">
        <f>+$I929*'10k &amp; MO'!E$7+$J929*'10k &amp; MO'!E$13+$K929*'10k &amp; MO'!E$19+$L929*'10k &amp; MO'!E$25+$M929*'10k &amp; MO'!E$31</f>
        <v>0</v>
      </c>
      <c r="W929" s="349">
        <f>+$I929*'10k &amp; MO'!F$7+$J929*'10k &amp; MO'!F$13+$K929*'10k &amp; MO'!F$19+$L929*'10k &amp; MO'!F$25+$M929*'10k &amp; MO'!F$31</f>
        <v>0</v>
      </c>
      <c r="X929" s="349">
        <f>+$I929*'10k &amp; MO'!G$7+$J929*'10k &amp; MO'!G$13+$K929*'10k &amp; MO'!G$19+$L929*'10k &amp; MO'!G$25+$M929*'10k &amp; MO'!G$31</f>
        <v>0</v>
      </c>
      <c r="Y929" s="349">
        <f>+$N929*'10k &amp; MO'!H$7+$O929*'10k &amp; MO'!H$13+$P929*'10k &amp; MO'!H$19+$Q929*'10k &amp; MO'!H$25+$R929*'10k &amp; MO'!H$31</f>
        <v>0</v>
      </c>
      <c r="Z929" s="349">
        <f>+$N929*'10k &amp; MO'!I$7+$O929*'10k &amp; MO'!I$13+$P929*'10k &amp; MO'!I$19+$Q929*'10k &amp; MO'!I$25+$R929*'10k &amp; MO'!I$31</f>
        <v>0</v>
      </c>
      <c r="AA929" s="349">
        <f>+$N929*'10k &amp; MO'!J$7+$O929*'10k &amp; MO'!J$13+$P929*'10k &amp; MO'!J$19+$Q929*'10k &amp; MO'!J$25+$R929*'10k &amp; MO'!J$31</f>
        <v>0</v>
      </c>
      <c r="AB929" s="349">
        <f>+$N929*'10k &amp; MO'!K$7+$O929*'10k &amp; MO'!K$13+$P929*'10k &amp; MO'!K$19+$Q929*'10k &amp; MO'!K$25+$R929*'10k &amp; MO'!K$31</f>
        <v>0</v>
      </c>
      <c r="AC929" s="349">
        <f>+$N929*'10k &amp; MO'!L$7+$O929*'10k &amp; MO'!L$13+$P929*'10k &amp; MO'!L$19+$Q929*'10k &amp; MO'!L$25+$R929*'10k &amp; MO'!L$31</f>
        <v>0</v>
      </c>
      <c r="AD929" s="350">
        <f>+S929*'10k &amp; MO'!O$7</f>
        <v>0</v>
      </c>
      <c r="AF929" s="192" t="str">
        <f t="shared" si="125"/>
        <v>8202018</v>
      </c>
      <c r="AG929" s="192">
        <f>+IFERROR(VLOOKUP($AF929,'Limited Loss'!$F$5:$P$124,AG$3,FALSE),0)</f>
        <v>0</v>
      </c>
      <c r="AH929" s="193">
        <f>+IFERROR(VLOOKUP($AF929,'Limited Loss'!$F$5:$P$124,AH$3,FALSE),0)</f>
        <v>0</v>
      </c>
      <c r="AI929" s="193">
        <f>+IFERROR(VLOOKUP($AF929,'Limited Loss'!$F$5:$P$124,AI$3,FALSE),0)</f>
        <v>0</v>
      </c>
      <c r="AJ929" s="193">
        <f>+IFERROR(VLOOKUP($AF929,'Limited Loss'!$F$5:$P$124,AJ$3,FALSE),0)</f>
        <v>0</v>
      </c>
      <c r="AK929" s="100">
        <f>+IFERROR(VLOOKUP($AF929,'Limited Loss'!$F$5:$P$124,AK$3,FALSE),0)</f>
        <v>0</v>
      </c>
      <c r="AL929" s="193">
        <f>+IFERROR(VLOOKUP($AF929,'Limited Loss'!$F$5:$P$124,AL$3,FALSE),0)</f>
        <v>0</v>
      </c>
      <c r="AM929" s="193">
        <f>+IFERROR(VLOOKUP($AF929,'Limited Loss'!$F$5:$P$124,AM$3,FALSE),0)</f>
        <v>0</v>
      </c>
      <c r="AN929" s="193">
        <f>+IFERROR(VLOOKUP($AF929,'Limited Loss'!$F$5:$P$124,AN$3,FALSE),0)</f>
        <v>0</v>
      </c>
      <c r="AO929" s="193">
        <f>+IFERROR(VLOOKUP($AF929,'Limited Loss'!$F$5:$P$124,AO$3,FALSE),0)</f>
        <v>0</v>
      </c>
      <c r="AP929" s="100">
        <f>+IFERROR(VLOOKUP($AF929,'Limited Loss'!$F$5:$P$124,AP$3,FALSE),0)</f>
        <v>0</v>
      </c>
      <c r="AQ929" s="353"/>
      <c r="AR929" s="331">
        <f t="shared" si="126"/>
        <v>820</v>
      </c>
      <c r="AS929" s="332">
        <f t="shared" si="126"/>
        <v>2018</v>
      </c>
      <c r="AT929" s="349">
        <f t="shared" si="131"/>
        <v>0</v>
      </c>
      <c r="AU929" s="349">
        <f t="shared" si="131"/>
        <v>0</v>
      </c>
      <c r="AV929" s="349">
        <f t="shared" si="131"/>
        <v>0</v>
      </c>
      <c r="AW929" s="349">
        <f t="shared" si="131"/>
        <v>0</v>
      </c>
      <c r="AX929" s="350">
        <f t="shared" si="131"/>
        <v>0</v>
      </c>
      <c r="AY929" s="349">
        <f t="shared" si="131"/>
        <v>0</v>
      </c>
      <c r="AZ929" s="349">
        <f t="shared" si="131"/>
        <v>0</v>
      </c>
      <c r="BA929" s="349">
        <f t="shared" si="131"/>
        <v>0</v>
      </c>
      <c r="BB929" s="349">
        <f t="shared" si="131"/>
        <v>0</v>
      </c>
      <c r="BC929" s="349">
        <f t="shared" si="131"/>
        <v>0</v>
      </c>
      <c r="BD929" s="350">
        <f t="shared" si="131"/>
        <v>0</v>
      </c>
      <c r="BE929" s="349">
        <f t="shared" si="128"/>
        <v>0</v>
      </c>
      <c r="BF929" s="375">
        <f t="shared" si="129"/>
        <v>0</v>
      </c>
      <c r="BG929" s="334">
        <f t="shared" si="130"/>
        <v>0</v>
      </c>
    </row>
    <row r="930" spans="1:59" x14ac:dyDescent="0.2">
      <c r="A930" s="326" t="str">
        <f t="shared" si="127"/>
        <v>8212014</v>
      </c>
      <c r="B930" s="331">
        <v>821</v>
      </c>
      <c r="C930" s="327">
        <v>2014</v>
      </c>
      <c r="D930" s="353">
        <f>+IFERROR(VLOOKUP($A930,Data_Loss!$A$2:$V$1180,6,FALSE),0)</f>
        <v>0</v>
      </c>
      <c r="E930" s="353">
        <f>+IFERROR(VLOOKUP($A930,Data_Loss!$A$2:$V$1180,7,FALSE),0)</f>
        <v>0</v>
      </c>
      <c r="F930" s="353">
        <f>+IFERROR(VLOOKUP($A930,Data_Loss!$A$2:$V$1180,8,FALSE),0)</f>
        <v>1</v>
      </c>
      <c r="G930" s="353">
        <f>+IFERROR(VLOOKUP($A930,Data_Loss!$A$2:$V$1180,9,FALSE),0)</f>
        <v>13</v>
      </c>
      <c r="H930" s="353">
        <f>+IFERROR(VLOOKUP($A930,Data_Loss!$A$2:$V$1180,10,FALSE),0)</f>
        <v>12</v>
      </c>
      <c r="I930" s="353">
        <f>+IFERROR(VLOOKUP($A930,Data_Loss!$A$2:$V$1300,12,FALSE),0)</f>
        <v>0</v>
      </c>
      <c r="J930" s="353">
        <f>+IFERROR(VLOOKUP($A930,Data_Loss!$A$2:$V$1300,13,FALSE),0)</f>
        <v>0</v>
      </c>
      <c r="K930" s="353">
        <f>+IFERROR(VLOOKUP($A930,Data_Loss!$A$2:$V$1300,14,FALSE),0)</f>
        <v>98677</v>
      </c>
      <c r="L930" s="353">
        <f>+IFERROR(VLOOKUP($A930,Data_Loss!$A$2:$V$1300,15,FALSE),0)</f>
        <v>154471</v>
      </c>
      <c r="M930" s="353">
        <f>+IFERROR(VLOOKUP($A930,Data_Loss!$A$2:$V$1300,16,FALSE),0)</f>
        <v>12045</v>
      </c>
      <c r="N930" s="353">
        <f>+IFERROR(VLOOKUP($A930,Data_Loss!$A$2:$V$1300,17,FALSE),0)</f>
        <v>0</v>
      </c>
      <c r="O930" s="353">
        <f>+IFERROR(VLOOKUP($A930,Data_Loss!$A$2:$V$1300,18,FALSE),0)</f>
        <v>0</v>
      </c>
      <c r="P930" s="353">
        <f>+IFERROR(VLOOKUP($A930,Data_Loss!$A$2:$V$1300,19,FALSE),0)</f>
        <v>85262</v>
      </c>
      <c r="Q930" s="353">
        <f>+IFERROR(VLOOKUP($A930,Data_Loss!$A$2:$V$1300,20,FALSE),0)</f>
        <v>223710</v>
      </c>
      <c r="R930" s="353">
        <f>+IFERROR(VLOOKUP($A930,Data_Loss!$A$2:$V$1300,21,FALSE),0)</f>
        <v>27351</v>
      </c>
      <c r="S930" s="353">
        <f>+IFERROR(VLOOKUP($A930,Data_Loss!$A$2:$V$1300,22,FALSE),0)</f>
        <v>14727</v>
      </c>
      <c r="T930" s="191">
        <f>+$I930*'10k &amp; MO'!C$3+$J930*'10k &amp; MO'!C$9+$K930*'10k &amp; MO'!C$15+$L930*'10k &amp; MO'!C$21+$M930*'10k &amp; MO'!C$27</f>
        <v>0</v>
      </c>
      <c r="U930" s="349">
        <f>+$I930*'10k &amp; MO'!D$3+$J930*'10k &amp; MO'!D$9+$K930*'10k &amp; MO'!D$15+$L930*'10k &amp; MO'!D$21+$M930*'10k &amp; MO'!D$27</f>
        <v>0</v>
      </c>
      <c r="V930" s="349">
        <f>+$I930*'10k &amp; MO'!E$3+$J930*'10k &amp; MO'!E$9+$K930*'10k &amp; MO'!E$15+$L930*'10k &amp; MO'!E$21+$M930*'10k &amp; MO'!E$27</f>
        <v>148410.20800000001</v>
      </c>
      <c r="W930" s="349">
        <f>+$I930*'10k &amp; MO'!F$3+$J930*'10k &amp; MO'!F$9+$K930*'10k &amp; MO'!F$15+$L930*'10k &amp; MO'!F$21+$M930*'10k &amp; MO'!F$27</f>
        <v>189844.85900000003</v>
      </c>
      <c r="X930" s="349">
        <f>+$I930*'10k &amp; MO'!G$3+$J930*'10k &amp; MO'!G$9+$K930*'10k &amp; MO'!G$15+$L930*'10k &amp; MO'!G$21+$M930*'10k &amp; MO'!G$27</f>
        <v>13634.939999999999</v>
      </c>
      <c r="Y930" s="349">
        <f>+$N930*'10k &amp; MO'!H$3+$O930*'10k &amp; MO'!H$9+$P930*'10k &amp; MO'!H$15+$Q930*'10k &amp; MO'!H$21+$R930*'10k &amp; MO'!H$27</f>
        <v>0</v>
      </c>
      <c r="Z930" s="349">
        <f>+$N930*'10k &amp; MO'!I$3+$O930*'10k &amp; MO'!I$9+$P930*'10k &amp; MO'!I$15+$Q930*'10k &amp; MO'!I$21+$R930*'10k &amp; MO'!I$27</f>
        <v>0</v>
      </c>
      <c r="AA930" s="349">
        <f>+$N930*'10k &amp; MO'!J$3+$O930*'10k &amp; MO'!J$9+$P930*'10k &amp; MO'!J$15+$Q930*'10k &amp; MO'!J$21+$R930*'10k &amp; MO'!J$27</f>
        <v>178282.842</v>
      </c>
      <c r="AB930" s="349">
        <f>+$N930*'10k &amp; MO'!K$3+$O930*'10k &amp; MO'!K$9+$P930*'10k &amp; MO'!K$15+$Q930*'10k &amp; MO'!K$21+$R930*'10k &amp; MO'!K$27</f>
        <v>313417.71000000002</v>
      </c>
      <c r="AC930" s="349">
        <f>+$N930*'10k &amp; MO'!L$3+$O930*'10k &amp; MO'!L$9+$P930*'10k &amp; MO'!L$15+$Q930*'10k &amp; MO'!L$21+$R930*'10k &amp; MO'!L$27</f>
        <v>42175.241999999998</v>
      </c>
      <c r="AD930" s="350">
        <f>+S930*'10k &amp; MO'!O$3</f>
        <v>15772.617</v>
      </c>
      <c r="AF930" s="192" t="str">
        <f t="shared" si="125"/>
        <v>8212014</v>
      </c>
      <c r="AG930" s="192">
        <f>+IFERROR(VLOOKUP($AF930,'Limited Loss'!$F$5:$P$124,AG$3,FALSE),0)</f>
        <v>0</v>
      </c>
      <c r="AH930" s="193">
        <f>+IFERROR(VLOOKUP($AF930,'Limited Loss'!$F$5:$P$124,AH$3,FALSE),0)</f>
        <v>0</v>
      </c>
      <c r="AI930" s="193">
        <f>+IFERROR(VLOOKUP($AF930,'Limited Loss'!$F$5:$P$124,AI$3,FALSE),0)</f>
        <v>0</v>
      </c>
      <c r="AJ930" s="193">
        <f>+IFERROR(VLOOKUP($AF930,'Limited Loss'!$F$5:$P$124,AJ$3,FALSE),0)</f>
        <v>0</v>
      </c>
      <c r="AK930" s="100">
        <f>+IFERROR(VLOOKUP($AF930,'Limited Loss'!$F$5:$P$124,AK$3,FALSE),0)</f>
        <v>0</v>
      </c>
      <c r="AL930" s="193">
        <f>+IFERROR(VLOOKUP($AF930,'Limited Loss'!$F$5:$P$124,AL$3,FALSE),0)</f>
        <v>0</v>
      </c>
      <c r="AM930" s="193">
        <f>+IFERROR(VLOOKUP($AF930,'Limited Loss'!$F$5:$P$124,AM$3,FALSE),0)</f>
        <v>0</v>
      </c>
      <c r="AN930" s="193">
        <f>+IFERROR(VLOOKUP($AF930,'Limited Loss'!$F$5:$P$124,AN$3,FALSE),0)</f>
        <v>0</v>
      </c>
      <c r="AO930" s="193">
        <f>+IFERROR(VLOOKUP($AF930,'Limited Loss'!$F$5:$P$124,AO$3,FALSE),0)</f>
        <v>0</v>
      </c>
      <c r="AP930" s="100">
        <f>+IFERROR(VLOOKUP($AF930,'Limited Loss'!$F$5:$P$124,AP$3,FALSE),0)</f>
        <v>0</v>
      </c>
      <c r="AQ930" s="353"/>
      <c r="AR930" s="331">
        <f t="shared" si="126"/>
        <v>821</v>
      </c>
      <c r="AS930" s="332">
        <f t="shared" si="126"/>
        <v>2014</v>
      </c>
      <c r="AT930" s="349">
        <f t="shared" si="131"/>
        <v>0</v>
      </c>
      <c r="AU930" s="349">
        <f t="shared" si="131"/>
        <v>0</v>
      </c>
      <c r="AV930" s="349">
        <f t="shared" si="131"/>
        <v>148410.20800000001</v>
      </c>
      <c r="AW930" s="349">
        <f t="shared" si="131"/>
        <v>189844.85900000003</v>
      </c>
      <c r="AX930" s="350">
        <f t="shared" si="131"/>
        <v>13634.939999999999</v>
      </c>
      <c r="AY930" s="349">
        <f t="shared" si="131"/>
        <v>0</v>
      </c>
      <c r="AZ930" s="349">
        <f t="shared" si="131"/>
        <v>0</v>
      </c>
      <c r="BA930" s="349">
        <f t="shared" si="131"/>
        <v>178282.842</v>
      </c>
      <c r="BB930" s="349">
        <f t="shared" si="131"/>
        <v>313417.71000000002</v>
      </c>
      <c r="BC930" s="349">
        <f t="shared" si="131"/>
        <v>42175.241999999998</v>
      </c>
      <c r="BD930" s="350">
        <f t="shared" si="131"/>
        <v>15772.617</v>
      </c>
      <c r="BE930" s="349">
        <f t="shared" si="128"/>
        <v>326693.05000000005</v>
      </c>
      <c r="BF930" s="375">
        <f t="shared" si="129"/>
        <v>559072.75100000005</v>
      </c>
      <c r="BG930" s="334">
        <f t="shared" si="130"/>
        <v>15772.617</v>
      </c>
    </row>
    <row r="931" spans="1:59" x14ac:dyDescent="0.2">
      <c r="A931" s="326" t="str">
        <f t="shared" si="127"/>
        <v>8212015</v>
      </c>
      <c r="B931" s="331">
        <v>821</v>
      </c>
      <c r="C931" s="327">
        <v>2015</v>
      </c>
      <c r="D931" s="353">
        <f>+IFERROR(VLOOKUP($A931,Data_Loss!$A$2:$V$1180,6,FALSE),0)</f>
        <v>0</v>
      </c>
      <c r="E931" s="353">
        <f>+IFERROR(VLOOKUP($A931,Data_Loss!$A$2:$V$1180,7,FALSE),0)</f>
        <v>0</v>
      </c>
      <c r="F931" s="353">
        <f>+IFERROR(VLOOKUP($A931,Data_Loss!$A$2:$V$1180,8,FALSE),0)</f>
        <v>2</v>
      </c>
      <c r="G931" s="353">
        <f>+IFERROR(VLOOKUP($A931,Data_Loss!$A$2:$V$1180,9,FALSE),0)</f>
        <v>11</v>
      </c>
      <c r="H931" s="353">
        <f>+IFERROR(VLOOKUP($A931,Data_Loss!$A$2:$V$1180,10,FALSE),0)</f>
        <v>10</v>
      </c>
      <c r="I931" s="353">
        <f>+IFERROR(VLOOKUP($A931,Data_Loss!$A$2:$V$1300,12,FALSE),0)</f>
        <v>0</v>
      </c>
      <c r="J931" s="353">
        <f>+IFERROR(VLOOKUP($A931,Data_Loss!$A$2:$V$1300,13,FALSE),0)</f>
        <v>0</v>
      </c>
      <c r="K931" s="353">
        <f>+IFERROR(VLOOKUP($A931,Data_Loss!$A$2:$V$1300,14,FALSE),0)</f>
        <v>276264</v>
      </c>
      <c r="L931" s="353">
        <f>+IFERROR(VLOOKUP($A931,Data_Loss!$A$2:$V$1300,15,FALSE),0)</f>
        <v>196628</v>
      </c>
      <c r="M931" s="353">
        <f>+IFERROR(VLOOKUP($A931,Data_Loss!$A$2:$V$1300,16,FALSE),0)</f>
        <v>35750</v>
      </c>
      <c r="N931" s="353">
        <f>+IFERROR(VLOOKUP($A931,Data_Loss!$A$2:$V$1300,17,FALSE),0)</f>
        <v>0</v>
      </c>
      <c r="O931" s="353">
        <f>+IFERROR(VLOOKUP($A931,Data_Loss!$A$2:$V$1300,18,FALSE),0)</f>
        <v>0</v>
      </c>
      <c r="P931" s="353">
        <f>+IFERROR(VLOOKUP($A931,Data_Loss!$A$2:$V$1300,19,FALSE),0)</f>
        <v>260206</v>
      </c>
      <c r="Q931" s="353">
        <f>+IFERROR(VLOOKUP($A931,Data_Loss!$A$2:$V$1300,20,FALSE),0)</f>
        <v>189370</v>
      </c>
      <c r="R931" s="353">
        <f>+IFERROR(VLOOKUP($A931,Data_Loss!$A$2:$V$1300,21,FALSE),0)</f>
        <v>86812</v>
      </c>
      <c r="S931" s="353">
        <f>+IFERROR(VLOOKUP($A931,Data_Loss!$A$2:$V$1300,22,FALSE),0)</f>
        <v>19121</v>
      </c>
      <c r="T931" s="191">
        <f>+$I931*'10k &amp; MO'!C$4+$J931*'10k &amp; MO'!C$10+$K931*'10k &amp; MO'!C$16+$L931*'10k &amp; MO'!C$22+$M931*'10k &amp; MO'!C$28</f>
        <v>0</v>
      </c>
      <c r="U931" s="349">
        <f>+$I931*'10k &amp; MO'!D$4+$J931*'10k &amp; MO'!D$10+$K931*'10k &amp; MO'!D$16+$L931*'10k &amp; MO'!D$22+$M931*'10k &amp; MO'!D$28</f>
        <v>0</v>
      </c>
      <c r="V931" s="349">
        <f>+$I931*'10k &amp; MO'!E$4+$J931*'10k &amp; MO'!E$10+$K931*'10k &amp; MO'!E$16+$L931*'10k &amp; MO'!E$22+$M931*'10k &amp; MO'!E$28</f>
        <v>514900.57199999993</v>
      </c>
      <c r="W931" s="349">
        <f>+$I931*'10k &amp; MO'!F$4+$J931*'10k &amp; MO'!F$10+$K931*'10k &amp; MO'!F$16+$L931*'10k &amp; MO'!F$22+$M931*'10k &amp; MO'!F$28</f>
        <v>219060.40739999997</v>
      </c>
      <c r="X931" s="349">
        <f>+$I931*'10k &amp; MO'!G$4+$J931*'10k &amp; MO'!G$10+$K931*'10k &amp; MO'!G$16+$L931*'10k &amp; MO'!G$22+$M931*'10k &amp; MO'!G$28</f>
        <v>44228.853199999998</v>
      </c>
      <c r="Y931" s="349">
        <f>+$N931*'10k &amp; MO'!H$4+$O931*'10k &amp; MO'!H$10+$P931*'10k &amp; MO'!H$16+$Q931*'10k &amp; MO'!H$22+$R931*'10k &amp; MO'!H$28</f>
        <v>0</v>
      </c>
      <c r="Z931" s="349">
        <f>+$N931*'10k &amp; MO'!I$4+$O931*'10k &amp; MO'!I$10+$P931*'10k &amp; MO'!I$16+$Q931*'10k &amp; MO'!I$22+$R931*'10k &amp; MO'!I$28</f>
        <v>0</v>
      </c>
      <c r="AA931" s="349">
        <f>+$N931*'10k &amp; MO'!J$4+$O931*'10k &amp; MO'!J$10+$P931*'10k &amp; MO'!J$16+$Q931*'10k &amp; MO'!J$22+$R931*'10k &amp; MO'!J$28</f>
        <v>762023.12600000005</v>
      </c>
      <c r="AB931" s="349">
        <f>+$N931*'10k &amp; MO'!K$4+$O931*'10k &amp; MO'!K$10+$P931*'10k &amp; MO'!K$16+$Q931*'10k &amp; MO'!K$22+$R931*'10k &amp; MO'!K$28</f>
        <v>303086.14599999995</v>
      </c>
      <c r="AC931" s="349">
        <f>+$N931*'10k &amp; MO'!L$4+$O931*'10k &amp; MO'!L$10+$P931*'10k &amp; MO'!L$16+$Q931*'10k &amp; MO'!L$22+$R931*'10k &amp; MO'!L$28</f>
        <v>133139.1538</v>
      </c>
      <c r="AD931" s="350">
        <f>+S931*'10k &amp; MO'!O$4</f>
        <v>23174.651999999998</v>
      </c>
      <c r="AF931" s="192" t="str">
        <f t="shared" si="125"/>
        <v>8212015</v>
      </c>
      <c r="AG931" s="192">
        <f>+IFERROR(VLOOKUP($AF931,'Limited Loss'!$F$5:$P$124,AG$3,FALSE),0)</f>
        <v>0</v>
      </c>
      <c r="AH931" s="193">
        <f>+IFERROR(VLOOKUP($AF931,'Limited Loss'!$F$5:$P$124,AH$3,FALSE),0)</f>
        <v>0</v>
      </c>
      <c r="AI931" s="193">
        <f>+IFERROR(VLOOKUP($AF931,'Limited Loss'!$F$5:$P$124,AI$3,FALSE),0)</f>
        <v>0</v>
      </c>
      <c r="AJ931" s="193">
        <f>+IFERROR(VLOOKUP($AF931,'Limited Loss'!$F$5:$P$124,AJ$3,FALSE),0)</f>
        <v>0</v>
      </c>
      <c r="AK931" s="100">
        <f>+IFERROR(VLOOKUP($AF931,'Limited Loss'!$F$5:$P$124,AK$3,FALSE),0)</f>
        <v>0</v>
      </c>
      <c r="AL931" s="193">
        <f>+IFERROR(VLOOKUP($AF931,'Limited Loss'!$F$5:$P$124,AL$3,FALSE),0)</f>
        <v>0</v>
      </c>
      <c r="AM931" s="193">
        <f>+IFERROR(VLOOKUP($AF931,'Limited Loss'!$F$5:$P$124,AM$3,FALSE),0)</f>
        <v>0</v>
      </c>
      <c r="AN931" s="193">
        <f>+IFERROR(VLOOKUP($AF931,'Limited Loss'!$F$5:$P$124,AN$3,FALSE),0)</f>
        <v>0</v>
      </c>
      <c r="AO931" s="193">
        <f>+IFERROR(VLOOKUP($AF931,'Limited Loss'!$F$5:$P$124,AO$3,FALSE),0)</f>
        <v>0</v>
      </c>
      <c r="AP931" s="100">
        <f>+IFERROR(VLOOKUP($AF931,'Limited Loss'!$F$5:$P$124,AP$3,FALSE),0)</f>
        <v>0</v>
      </c>
      <c r="AQ931" s="353"/>
      <c r="AR931" s="331">
        <f t="shared" si="126"/>
        <v>821</v>
      </c>
      <c r="AS931" s="332">
        <f t="shared" si="126"/>
        <v>2015</v>
      </c>
      <c r="AT931" s="349">
        <f t="shared" si="131"/>
        <v>0</v>
      </c>
      <c r="AU931" s="349">
        <f t="shared" si="131"/>
        <v>0</v>
      </c>
      <c r="AV931" s="349">
        <f t="shared" si="131"/>
        <v>514900.57199999993</v>
      </c>
      <c r="AW931" s="349">
        <f t="shared" si="131"/>
        <v>219060.40739999997</v>
      </c>
      <c r="AX931" s="350">
        <f t="shared" si="131"/>
        <v>44228.853199999998</v>
      </c>
      <c r="AY931" s="349">
        <f t="shared" si="131"/>
        <v>0</v>
      </c>
      <c r="AZ931" s="349">
        <f t="shared" si="131"/>
        <v>0</v>
      </c>
      <c r="BA931" s="349">
        <f t="shared" si="131"/>
        <v>762023.12600000005</v>
      </c>
      <c r="BB931" s="349">
        <f t="shared" si="131"/>
        <v>303086.14599999995</v>
      </c>
      <c r="BC931" s="349">
        <f t="shared" si="131"/>
        <v>133139.1538</v>
      </c>
      <c r="BD931" s="350">
        <f t="shared" si="131"/>
        <v>23174.651999999998</v>
      </c>
      <c r="BE931" s="349">
        <f t="shared" si="128"/>
        <v>1276923.6979999999</v>
      </c>
      <c r="BF931" s="375">
        <f t="shared" si="129"/>
        <v>699514.56039999984</v>
      </c>
      <c r="BG931" s="334">
        <f t="shared" si="130"/>
        <v>23174.651999999998</v>
      </c>
    </row>
    <row r="932" spans="1:59" x14ac:dyDescent="0.2">
      <c r="A932" s="326" t="str">
        <f t="shared" si="127"/>
        <v>8212016</v>
      </c>
      <c r="B932" s="331">
        <v>821</v>
      </c>
      <c r="C932" s="327">
        <v>2016</v>
      </c>
      <c r="D932" s="353">
        <f>+IFERROR(VLOOKUP($A932,Data_Loss!$A$2:$V$1180,6,FALSE),0)</f>
        <v>0</v>
      </c>
      <c r="E932" s="353">
        <f>+IFERROR(VLOOKUP($A932,Data_Loss!$A$2:$V$1180,7,FALSE),0)</f>
        <v>0</v>
      </c>
      <c r="F932" s="353">
        <f>+IFERROR(VLOOKUP($A932,Data_Loss!$A$2:$V$1180,8,FALSE),0)</f>
        <v>1</v>
      </c>
      <c r="G932" s="353">
        <f>+IFERROR(VLOOKUP($A932,Data_Loss!$A$2:$V$1180,9,FALSE),0)</f>
        <v>9</v>
      </c>
      <c r="H932" s="353">
        <f>+IFERROR(VLOOKUP($A932,Data_Loss!$A$2:$V$1180,10,FALSE),0)</f>
        <v>19</v>
      </c>
      <c r="I932" s="353">
        <f>+IFERROR(VLOOKUP($A932,Data_Loss!$A$2:$V$1300,12,FALSE),0)</f>
        <v>0</v>
      </c>
      <c r="J932" s="353">
        <f>+IFERROR(VLOOKUP($A932,Data_Loss!$A$2:$V$1300,13,FALSE),0)</f>
        <v>0</v>
      </c>
      <c r="K932" s="353">
        <f>+IFERROR(VLOOKUP($A932,Data_Loss!$A$2:$V$1300,14,FALSE),0)</f>
        <v>83321</v>
      </c>
      <c r="L932" s="353">
        <f>+IFERROR(VLOOKUP($A932,Data_Loss!$A$2:$V$1300,15,FALSE),0)</f>
        <v>70140</v>
      </c>
      <c r="M932" s="353">
        <f>+IFERROR(VLOOKUP($A932,Data_Loss!$A$2:$V$1300,16,FALSE),0)</f>
        <v>134329</v>
      </c>
      <c r="N932" s="353">
        <f>+IFERROR(VLOOKUP($A932,Data_Loss!$A$2:$V$1300,17,FALSE),0)</f>
        <v>0</v>
      </c>
      <c r="O932" s="353">
        <f>+IFERROR(VLOOKUP($A932,Data_Loss!$A$2:$V$1300,18,FALSE),0)</f>
        <v>0</v>
      </c>
      <c r="P932" s="353">
        <f>+IFERROR(VLOOKUP($A932,Data_Loss!$A$2:$V$1300,19,FALSE),0)</f>
        <v>46694</v>
      </c>
      <c r="Q932" s="353">
        <f>+IFERROR(VLOOKUP($A932,Data_Loss!$A$2:$V$1300,20,FALSE),0)</f>
        <v>43869</v>
      </c>
      <c r="R932" s="353">
        <f>+IFERROR(VLOOKUP($A932,Data_Loss!$A$2:$V$1300,21,FALSE),0)</f>
        <v>141097</v>
      </c>
      <c r="S932" s="353">
        <f>+IFERROR(VLOOKUP($A932,Data_Loss!$A$2:$V$1300,22,FALSE),0)</f>
        <v>25859</v>
      </c>
      <c r="T932" s="191">
        <f>+$I932*'10k &amp; MO'!C$5+$J932*'10k &amp; MO'!C$11+$K932*'10k &amp; MO'!C$17+$L932*'10k &amp; MO'!C$23+$M932*'10k &amp; MO'!C$29</f>
        <v>0</v>
      </c>
      <c r="U932" s="349">
        <f>+$I932*'10k &amp; MO'!D$5+$J932*'10k &amp; MO'!D$11+$K932*'10k &amp; MO'!D$17+$L932*'10k &amp; MO'!D$23+$M932*'10k &amp; MO'!D$29</f>
        <v>491.59389999999996</v>
      </c>
      <c r="V932" s="349">
        <f>+$I932*'10k &amp; MO'!E$5+$J932*'10k &amp; MO'!E$11+$K932*'10k &amp; MO'!E$17+$L932*'10k &amp; MO'!E$23+$M932*'10k &amp; MO'!E$29</f>
        <v>168263.68100000001</v>
      </c>
      <c r="W932" s="349">
        <f>+$I932*'10k &amp; MO'!F$5+$J932*'10k &amp; MO'!F$11+$K932*'10k &amp; MO'!F$17+$L932*'10k &amp; MO'!F$23+$M932*'10k &amp; MO'!F$29</f>
        <v>87462.100200000015</v>
      </c>
      <c r="X932" s="349">
        <f>+$I932*'10k &amp; MO'!G$5+$J932*'10k &amp; MO'!G$11+$K932*'10k &amp; MO'!G$17+$L932*'10k &amp; MO'!G$23+$M932*'10k &amp; MO'!G$29</f>
        <v>142497.63649999999</v>
      </c>
      <c r="Y932" s="349">
        <f>+$N932*'10k &amp; MO'!H$5+$O932*'10k &amp; MO'!H$11+$P932*'10k &amp; MO'!H$17+$Q932*'10k &amp; MO'!H$23+$R932*'10k &amp; MO'!H$29</f>
        <v>0</v>
      </c>
      <c r="Z932" s="349">
        <f>+$N932*'10k &amp; MO'!I$5+$O932*'10k &amp; MO'!I$11+$P932*'10k &amp; MO'!I$17+$Q932*'10k &amp; MO'!I$23+$R932*'10k &amp; MO'!I$29</f>
        <v>154.09020000000001</v>
      </c>
      <c r="AA932" s="349">
        <f>+$N932*'10k &amp; MO'!J$5+$O932*'10k &amp; MO'!J$11+$P932*'10k &amp; MO'!J$17+$Q932*'10k &amp; MO'!J$23+$R932*'10k &amp; MO'!J$29</f>
        <v>116895.27</v>
      </c>
      <c r="AB932" s="349">
        <f>+$N932*'10k &amp; MO'!K$5+$O932*'10k &amp; MO'!K$11+$P932*'10k &amp; MO'!K$17+$Q932*'10k &amp; MO'!K$23+$R932*'10k &amp; MO'!K$29</f>
        <v>87224.092499999999</v>
      </c>
      <c r="AC932" s="349">
        <f>+$N932*'10k &amp; MO'!L$5+$O932*'10k &amp; MO'!L$11+$P932*'10k &amp; MO'!L$17+$Q932*'10k &amp; MO'!L$23+$R932*'10k &amp; MO'!L$29</f>
        <v>215700.99040000001</v>
      </c>
      <c r="AD932" s="350">
        <f>+S932*'10k &amp; MO'!O$5</f>
        <v>34857.932000000001</v>
      </c>
      <c r="AF932" s="192" t="str">
        <f t="shared" si="125"/>
        <v>8212016</v>
      </c>
      <c r="AG932" s="192">
        <f>+IFERROR(VLOOKUP($AF932,'Limited Loss'!$F$5:$P$124,AG$3,FALSE),0)</f>
        <v>0</v>
      </c>
      <c r="AH932" s="193">
        <f>+IFERROR(VLOOKUP($AF932,'Limited Loss'!$F$5:$P$124,AH$3,FALSE),0)</f>
        <v>0</v>
      </c>
      <c r="AI932" s="193">
        <f>+IFERROR(VLOOKUP($AF932,'Limited Loss'!$F$5:$P$124,AI$3,FALSE),0)</f>
        <v>0</v>
      </c>
      <c r="AJ932" s="193">
        <f>+IFERROR(VLOOKUP($AF932,'Limited Loss'!$F$5:$P$124,AJ$3,FALSE),0)</f>
        <v>0</v>
      </c>
      <c r="AK932" s="100">
        <f>+IFERROR(VLOOKUP($AF932,'Limited Loss'!$F$5:$P$124,AK$3,FALSE),0)</f>
        <v>0</v>
      </c>
      <c r="AL932" s="193">
        <f>+IFERROR(VLOOKUP($AF932,'Limited Loss'!$F$5:$P$124,AL$3,FALSE),0)</f>
        <v>0</v>
      </c>
      <c r="AM932" s="193">
        <f>+IFERROR(VLOOKUP($AF932,'Limited Loss'!$F$5:$P$124,AM$3,FALSE),0)</f>
        <v>0</v>
      </c>
      <c r="AN932" s="193">
        <f>+IFERROR(VLOOKUP($AF932,'Limited Loss'!$F$5:$P$124,AN$3,FALSE),0)</f>
        <v>0</v>
      </c>
      <c r="AO932" s="193">
        <f>+IFERROR(VLOOKUP($AF932,'Limited Loss'!$F$5:$P$124,AO$3,FALSE),0)</f>
        <v>0</v>
      </c>
      <c r="AP932" s="100">
        <f>+IFERROR(VLOOKUP($AF932,'Limited Loss'!$F$5:$P$124,AP$3,FALSE),0)</f>
        <v>0</v>
      </c>
      <c r="AQ932" s="353"/>
      <c r="AR932" s="331">
        <f t="shared" si="126"/>
        <v>821</v>
      </c>
      <c r="AS932" s="332">
        <f t="shared" si="126"/>
        <v>2016</v>
      </c>
      <c r="AT932" s="349">
        <f t="shared" si="131"/>
        <v>0</v>
      </c>
      <c r="AU932" s="349">
        <f t="shared" si="131"/>
        <v>491.59389999999996</v>
      </c>
      <c r="AV932" s="349">
        <f t="shared" si="131"/>
        <v>168263.68100000001</v>
      </c>
      <c r="AW932" s="349">
        <f t="shared" si="131"/>
        <v>87462.100200000015</v>
      </c>
      <c r="AX932" s="350">
        <f t="shared" si="131"/>
        <v>142497.63649999999</v>
      </c>
      <c r="AY932" s="349">
        <f t="shared" si="131"/>
        <v>0</v>
      </c>
      <c r="AZ932" s="349">
        <f t="shared" si="131"/>
        <v>154.09020000000001</v>
      </c>
      <c r="BA932" s="349">
        <f t="shared" si="131"/>
        <v>116895.27</v>
      </c>
      <c r="BB932" s="349">
        <f t="shared" si="131"/>
        <v>87224.092499999999</v>
      </c>
      <c r="BC932" s="349">
        <f t="shared" si="131"/>
        <v>215700.99040000001</v>
      </c>
      <c r="BD932" s="350">
        <f t="shared" si="131"/>
        <v>34857.932000000001</v>
      </c>
      <c r="BE932" s="349">
        <f t="shared" si="128"/>
        <v>285804.63510000001</v>
      </c>
      <c r="BF932" s="375">
        <f t="shared" si="129"/>
        <v>532884.81960000005</v>
      </c>
      <c r="BG932" s="334">
        <f t="shared" si="130"/>
        <v>34857.932000000001</v>
      </c>
    </row>
    <row r="933" spans="1:59" x14ac:dyDescent="0.2">
      <c r="A933" s="326" t="str">
        <f t="shared" si="127"/>
        <v>8212017</v>
      </c>
      <c r="B933" s="331">
        <v>821</v>
      </c>
      <c r="C933" s="327">
        <v>2017</v>
      </c>
      <c r="D933" s="353">
        <f>+IFERROR(VLOOKUP($A933,Data_Loss!$A$2:$V$1180,6,FALSE),0)</f>
        <v>0</v>
      </c>
      <c r="E933" s="353">
        <f>+IFERROR(VLOOKUP($A933,Data_Loss!$A$2:$V$1180,7,FALSE),0)</f>
        <v>0</v>
      </c>
      <c r="F933" s="353">
        <f>+IFERROR(VLOOKUP($A933,Data_Loss!$A$2:$V$1180,8,FALSE),0)</f>
        <v>0</v>
      </c>
      <c r="G933" s="353">
        <f>+IFERROR(VLOOKUP($A933,Data_Loss!$A$2:$V$1180,9,FALSE),0)</f>
        <v>6</v>
      </c>
      <c r="H933" s="353">
        <f>+IFERROR(VLOOKUP($A933,Data_Loss!$A$2:$V$1180,10,FALSE),0)</f>
        <v>6</v>
      </c>
      <c r="I933" s="353">
        <f>+IFERROR(VLOOKUP($A933,Data_Loss!$A$2:$V$1300,12,FALSE),0)</f>
        <v>0</v>
      </c>
      <c r="J933" s="353">
        <f>+IFERROR(VLOOKUP($A933,Data_Loss!$A$2:$V$1300,13,FALSE),0)</f>
        <v>0</v>
      </c>
      <c r="K933" s="353">
        <f>+IFERROR(VLOOKUP($A933,Data_Loss!$A$2:$V$1300,14,FALSE),0)</f>
        <v>0</v>
      </c>
      <c r="L933" s="353">
        <f>+IFERROR(VLOOKUP($A933,Data_Loss!$A$2:$V$1300,15,FALSE),0)</f>
        <v>131306</v>
      </c>
      <c r="M933" s="353">
        <f>+IFERROR(VLOOKUP($A933,Data_Loss!$A$2:$V$1300,16,FALSE),0)</f>
        <v>28865</v>
      </c>
      <c r="N933" s="353">
        <f>+IFERROR(VLOOKUP($A933,Data_Loss!$A$2:$V$1300,17,FALSE),0)</f>
        <v>0</v>
      </c>
      <c r="O933" s="353">
        <f>+IFERROR(VLOOKUP($A933,Data_Loss!$A$2:$V$1300,18,FALSE),0)</f>
        <v>0</v>
      </c>
      <c r="P933" s="353">
        <f>+IFERROR(VLOOKUP($A933,Data_Loss!$A$2:$V$1300,19,FALSE),0)</f>
        <v>0</v>
      </c>
      <c r="Q933" s="353">
        <f>+IFERROR(VLOOKUP($A933,Data_Loss!$A$2:$V$1300,20,FALSE),0)</f>
        <v>79262</v>
      </c>
      <c r="R933" s="353">
        <f>+IFERROR(VLOOKUP($A933,Data_Loss!$A$2:$V$1300,21,FALSE),0)</f>
        <v>27192</v>
      </c>
      <c r="S933" s="353">
        <f>+IFERROR(VLOOKUP($A933,Data_Loss!$A$2:$V$1300,22,FALSE),0)</f>
        <v>14811</v>
      </c>
      <c r="T933" s="191">
        <f>+$I933*'10k &amp; MO'!C$6+$J933*'10k &amp; MO'!C$12+$K933*'10k &amp; MO'!C$18+$L933*'10k &amp; MO'!C$24+$M933*'10k &amp; MO'!C$30</f>
        <v>0</v>
      </c>
      <c r="U933" s="349">
        <f>+$I933*'10k &amp; MO'!D$6+$J933*'10k &amp; MO'!D$12+$K933*'10k &amp; MO'!D$18+$L933*'10k &amp; MO'!D$24+$M933*'10k &amp; MO'!D$30</f>
        <v>301.72109999999998</v>
      </c>
      <c r="V933" s="349">
        <f>+$I933*'10k &amp; MO'!E$6+$J933*'10k &amp; MO'!E$12+$K933*'10k &amp; MO'!E$18+$L933*'10k &amp; MO'!E$24+$M933*'10k &amp; MO'!E$30</f>
        <v>126674.36429999999</v>
      </c>
      <c r="W933" s="349">
        <f>+$I933*'10k &amp; MO'!F$6+$J933*'10k &amp; MO'!F$12+$K933*'10k &amp; MO'!F$18+$L933*'10k &amp; MO'!F$24+$M933*'10k &amp; MO'!F$30</f>
        <v>123194.45809999999</v>
      </c>
      <c r="X933" s="349">
        <f>+$I933*'10k &amp; MO'!G$6+$J933*'10k &amp; MO'!G$12+$K933*'10k &amp; MO'!G$18+$L933*'10k &amp; MO'!G$24+$M933*'10k &amp; MO'!G$30</f>
        <v>41461.746100000004</v>
      </c>
      <c r="Y933" s="349">
        <f>+$N933*'10k &amp; MO'!H$6+$O933*'10k &amp; MO'!H$12+$P933*'10k &amp; MO'!H$18+$Q933*'10k &amp; MO'!H$24+$R933*'10k &amp; MO'!H$30</f>
        <v>0</v>
      </c>
      <c r="Z933" s="349">
        <f>+$N933*'10k &amp; MO'!I$6+$O933*'10k &amp; MO'!I$12+$P933*'10k &amp; MO'!I$18+$Q933*'10k &amp; MO'!I$24+$R933*'10k &amp; MO'!I$30</f>
        <v>63.640999999999991</v>
      </c>
      <c r="AA933" s="349">
        <f>+$N933*'10k &amp; MO'!J$6+$O933*'10k &amp; MO'!J$12+$P933*'10k &amp; MO'!J$18+$Q933*'10k &amp; MO'!J$24+$R933*'10k &amp; MO'!J$30</f>
        <v>93059.170199999993</v>
      </c>
      <c r="AB933" s="349">
        <f>+$N933*'10k &amp; MO'!K$6+$O933*'10k &amp; MO'!K$12+$P933*'10k &amp; MO'!K$18+$Q933*'10k &amp; MO'!K$24+$R933*'10k &amp; MO'!K$30</f>
        <v>105569.2742</v>
      </c>
      <c r="AC933" s="349">
        <f>+$N933*'10k &amp; MO'!L$6+$O933*'10k &amp; MO'!L$12+$P933*'10k &amp; MO'!L$18+$Q933*'10k &amp; MO'!L$24+$R933*'10k &amp; MO'!L$30</f>
        <v>48264.549800000001</v>
      </c>
      <c r="AD933" s="350">
        <f>+S933*'10k &amp; MO'!O$6</f>
        <v>19935.606</v>
      </c>
      <c r="AF933" s="192" t="str">
        <f t="shared" si="125"/>
        <v>8212017</v>
      </c>
      <c r="AG933" s="192">
        <f>+IFERROR(VLOOKUP($AF933,'Limited Loss'!$F$5:$P$124,AG$3,FALSE),0)</f>
        <v>0</v>
      </c>
      <c r="AH933" s="193">
        <f>+IFERROR(VLOOKUP($AF933,'Limited Loss'!$F$5:$P$124,AH$3,FALSE),0)</f>
        <v>0</v>
      </c>
      <c r="AI933" s="193">
        <f>+IFERROR(VLOOKUP($AF933,'Limited Loss'!$F$5:$P$124,AI$3,FALSE),0)</f>
        <v>0</v>
      </c>
      <c r="AJ933" s="193">
        <f>+IFERROR(VLOOKUP($AF933,'Limited Loss'!$F$5:$P$124,AJ$3,FALSE),0)</f>
        <v>0</v>
      </c>
      <c r="AK933" s="100">
        <f>+IFERROR(VLOOKUP($AF933,'Limited Loss'!$F$5:$P$124,AK$3,FALSE),0)</f>
        <v>0</v>
      </c>
      <c r="AL933" s="193">
        <f>+IFERROR(VLOOKUP($AF933,'Limited Loss'!$F$5:$P$124,AL$3,FALSE),0)</f>
        <v>0</v>
      </c>
      <c r="AM933" s="193">
        <f>+IFERROR(VLOOKUP($AF933,'Limited Loss'!$F$5:$P$124,AM$3,FALSE),0)</f>
        <v>0</v>
      </c>
      <c r="AN933" s="193">
        <f>+IFERROR(VLOOKUP($AF933,'Limited Loss'!$F$5:$P$124,AN$3,FALSE),0)</f>
        <v>0</v>
      </c>
      <c r="AO933" s="193">
        <f>+IFERROR(VLOOKUP($AF933,'Limited Loss'!$F$5:$P$124,AO$3,FALSE),0)</f>
        <v>0</v>
      </c>
      <c r="AP933" s="100">
        <f>+IFERROR(VLOOKUP($AF933,'Limited Loss'!$F$5:$P$124,AP$3,FALSE),0)</f>
        <v>0</v>
      </c>
      <c r="AQ933" s="353"/>
      <c r="AR933" s="331">
        <f t="shared" si="126"/>
        <v>821</v>
      </c>
      <c r="AS933" s="332">
        <f t="shared" si="126"/>
        <v>2017</v>
      </c>
      <c r="AT933" s="349">
        <f t="shared" si="131"/>
        <v>0</v>
      </c>
      <c r="AU933" s="349">
        <f t="shared" si="131"/>
        <v>301.72109999999998</v>
      </c>
      <c r="AV933" s="349">
        <f t="shared" si="131"/>
        <v>126674.36429999999</v>
      </c>
      <c r="AW933" s="349">
        <f t="shared" si="131"/>
        <v>123194.45809999999</v>
      </c>
      <c r="AX933" s="350">
        <f t="shared" si="131"/>
        <v>41461.746100000004</v>
      </c>
      <c r="AY933" s="349">
        <f t="shared" si="131"/>
        <v>0</v>
      </c>
      <c r="AZ933" s="349">
        <f t="shared" si="131"/>
        <v>63.640999999999991</v>
      </c>
      <c r="BA933" s="349">
        <f t="shared" si="131"/>
        <v>93059.170199999993</v>
      </c>
      <c r="BB933" s="349">
        <f t="shared" si="131"/>
        <v>105569.2742</v>
      </c>
      <c r="BC933" s="349">
        <f t="shared" si="131"/>
        <v>48264.549800000001</v>
      </c>
      <c r="BD933" s="350">
        <f t="shared" si="131"/>
        <v>19935.606</v>
      </c>
      <c r="BE933" s="349">
        <f t="shared" si="128"/>
        <v>220098.89659999998</v>
      </c>
      <c r="BF933" s="375">
        <f t="shared" si="129"/>
        <v>318490.02819999994</v>
      </c>
      <c r="BG933" s="334">
        <f t="shared" si="130"/>
        <v>19935.606</v>
      </c>
    </row>
    <row r="934" spans="1:59" x14ac:dyDescent="0.2">
      <c r="A934" s="326" t="str">
        <f t="shared" si="127"/>
        <v>8212018</v>
      </c>
      <c r="B934" s="331">
        <v>821</v>
      </c>
      <c r="C934" s="327">
        <v>2018</v>
      </c>
      <c r="D934" s="353">
        <f>+IFERROR(VLOOKUP($A934,Data_Loss!$A$2:$V$1180,6,FALSE),0)</f>
        <v>0</v>
      </c>
      <c r="E934" s="353">
        <f>+IFERROR(VLOOKUP($A934,Data_Loss!$A$2:$V$1180,7,FALSE),0)</f>
        <v>0</v>
      </c>
      <c r="F934" s="353">
        <f>+IFERROR(VLOOKUP($A934,Data_Loss!$A$2:$V$1180,8,FALSE),0)</f>
        <v>0</v>
      </c>
      <c r="G934" s="353">
        <f>+IFERROR(VLOOKUP($A934,Data_Loss!$A$2:$V$1180,9,FALSE),0)</f>
        <v>3</v>
      </c>
      <c r="H934" s="353">
        <f>+IFERROR(VLOOKUP($A934,Data_Loss!$A$2:$V$1180,10,FALSE),0)</f>
        <v>11</v>
      </c>
      <c r="I934" s="353">
        <f>+IFERROR(VLOOKUP($A934,Data_Loss!$A$2:$V$1300,12,FALSE),0)</f>
        <v>0</v>
      </c>
      <c r="J934" s="353">
        <f>+IFERROR(VLOOKUP($A934,Data_Loss!$A$2:$V$1300,13,FALSE),0)</f>
        <v>0</v>
      </c>
      <c r="K934" s="353">
        <f>+IFERROR(VLOOKUP($A934,Data_Loss!$A$2:$V$1300,14,FALSE),0)</f>
        <v>0</v>
      </c>
      <c r="L934" s="353">
        <f>+IFERROR(VLOOKUP($A934,Data_Loss!$A$2:$V$1300,15,FALSE),0)</f>
        <v>127453</v>
      </c>
      <c r="M934" s="353">
        <f>+IFERROR(VLOOKUP($A934,Data_Loss!$A$2:$V$1300,16,FALSE),0)</f>
        <v>25202</v>
      </c>
      <c r="N934" s="353">
        <f>+IFERROR(VLOOKUP($A934,Data_Loss!$A$2:$V$1300,17,FALSE),0)</f>
        <v>0</v>
      </c>
      <c r="O934" s="353">
        <f>+IFERROR(VLOOKUP($A934,Data_Loss!$A$2:$V$1300,18,FALSE),0)</f>
        <v>0</v>
      </c>
      <c r="P934" s="353">
        <f>+IFERROR(VLOOKUP($A934,Data_Loss!$A$2:$V$1300,19,FALSE),0)</f>
        <v>0</v>
      </c>
      <c r="Q934" s="353">
        <f>+IFERROR(VLOOKUP($A934,Data_Loss!$A$2:$V$1300,20,FALSE),0)</f>
        <v>190895</v>
      </c>
      <c r="R934" s="353">
        <f>+IFERROR(VLOOKUP($A934,Data_Loss!$A$2:$V$1300,21,FALSE),0)</f>
        <v>36820</v>
      </c>
      <c r="S934" s="353">
        <f>+IFERROR(VLOOKUP($A934,Data_Loss!$A$2:$V$1300,22,FALSE),0)</f>
        <v>20113</v>
      </c>
      <c r="T934" s="191">
        <f>+$I934*'10k &amp; MO'!C$7+$J934*'10k &amp; MO'!C$13+$K934*'10k &amp; MO'!C$19+$L934*'10k &amp; MO'!C$25+$M934*'10k &amp; MO'!C$31</f>
        <v>55.444400000000002</v>
      </c>
      <c r="U934" s="349">
        <f>+$I934*'10k &amp; MO'!D$7+$J934*'10k &amp; MO'!D$13+$K934*'10k &amp; MO'!D$19+$L934*'10k &amp; MO'!D$25+$M934*'10k &amp; MO'!D$31</f>
        <v>5644.3288000000002</v>
      </c>
      <c r="V934" s="349">
        <f>+$I934*'10k &amp; MO'!E$7+$J934*'10k &amp; MO'!E$13+$K934*'10k &amp; MO'!E$19+$L934*'10k &amp; MO'!E$25+$M934*'10k &amp; MO'!E$31</f>
        <v>235969.42800000001</v>
      </c>
      <c r="W934" s="349">
        <f>+$I934*'10k &amp; MO'!F$7+$J934*'10k &amp; MO'!F$13+$K934*'10k &amp; MO'!F$19+$L934*'10k &amp; MO'!F$25+$M934*'10k &amp; MO'!F$31</f>
        <v>112951.643</v>
      </c>
      <c r="X934" s="349">
        <f>+$I934*'10k &amp; MO'!G$7+$J934*'10k &amp; MO'!G$13+$K934*'10k &amp; MO'!G$19+$L934*'10k &amp; MO'!G$25+$M934*'10k &amp; MO'!G$31</f>
        <v>30652.485499999999</v>
      </c>
      <c r="Y934" s="349">
        <f>+$N934*'10k &amp; MO'!H$7+$O934*'10k &amp; MO'!H$13+$P934*'10k &amp; MO'!H$19+$Q934*'10k &amp; MO'!H$25+$R934*'10k &amp; MO'!H$31</f>
        <v>106.77799999999999</v>
      </c>
      <c r="Z934" s="349">
        <f>+$N934*'10k &amp; MO'!I$7+$O934*'10k &amp; MO'!I$13+$P934*'10k &amp; MO'!I$19+$Q934*'10k &amp; MO'!I$25+$R934*'10k &amp; MO'!I$31</f>
        <v>9062.9160000000011</v>
      </c>
      <c r="AA934" s="349">
        <f>+$N934*'10k &amp; MO'!J$7+$O934*'10k &amp; MO'!J$13+$P934*'10k &amp; MO'!J$19+$Q934*'10k &amp; MO'!J$25+$R934*'10k &amp; MO'!J$31</f>
        <v>309421.4105</v>
      </c>
      <c r="AB934" s="349">
        <f>+$N934*'10k &amp; MO'!K$7+$O934*'10k &amp; MO'!K$13+$P934*'10k &amp; MO'!K$19+$Q934*'10k &amp; MO'!K$25+$R934*'10k &amp; MO'!K$31</f>
        <v>205447.18350000001</v>
      </c>
      <c r="AC934" s="349">
        <f>+$N934*'10k &amp; MO'!L$7+$O934*'10k &amp; MO'!L$13+$P934*'10k &amp; MO'!L$19+$Q934*'10k &amp; MO'!L$25+$R934*'10k &amp; MO'!L$31</f>
        <v>63013.888000000006</v>
      </c>
      <c r="AD934" s="350">
        <f>+S934*'10k &amp; MO'!O$7</f>
        <v>26669.838</v>
      </c>
      <c r="AF934" s="192" t="str">
        <f t="shared" si="125"/>
        <v>8212018</v>
      </c>
      <c r="AG934" s="192">
        <f>+IFERROR(VLOOKUP($AF934,'Limited Loss'!$F$5:$P$124,AG$3,FALSE),0)</f>
        <v>0</v>
      </c>
      <c r="AH934" s="193">
        <f>+IFERROR(VLOOKUP($AF934,'Limited Loss'!$F$5:$P$124,AH$3,FALSE),0)</f>
        <v>0</v>
      </c>
      <c r="AI934" s="193">
        <f>+IFERROR(VLOOKUP($AF934,'Limited Loss'!$F$5:$P$124,AI$3,FALSE),0)</f>
        <v>0</v>
      </c>
      <c r="AJ934" s="193">
        <f>+IFERROR(VLOOKUP($AF934,'Limited Loss'!$F$5:$P$124,AJ$3,FALSE),0)</f>
        <v>0</v>
      </c>
      <c r="AK934" s="100">
        <f>+IFERROR(VLOOKUP($AF934,'Limited Loss'!$F$5:$P$124,AK$3,FALSE),0)</f>
        <v>0</v>
      </c>
      <c r="AL934" s="193">
        <f>+IFERROR(VLOOKUP($AF934,'Limited Loss'!$F$5:$P$124,AL$3,FALSE),0)</f>
        <v>0</v>
      </c>
      <c r="AM934" s="193">
        <f>+IFERROR(VLOOKUP($AF934,'Limited Loss'!$F$5:$P$124,AM$3,FALSE),0)</f>
        <v>0</v>
      </c>
      <c r="AN934" s="193">
        <f>+IFERROR(VLOOKUP($AF934,'Limited Loss'!$F$5:$P$124,AN$3,FALSE),0)</f>
        <v>0</v>
      </c>
      <c r="AO934" s="193">
        <f>+IFERROR(VLOOKUP($AF934,'Limited Loss'!$F$5:$P$124,AO$3,FALSE),0)</f>
        <v>0</v>
      </c>
      <c r="AP934" s="100">
        <f>+IFERROR(VLOOKUP($AF934,'Limited Loss'!$F$5:$P$124,AP$3,FALSE),0)</f>
        <v>0</v>
      </c>
      <c r="AQ934" s="353"/>
      <c r="AR934" s="331">
        <f t="shared" si="126"/>
        <v>821</v>
      </c>
      <c r="AS934" s="332">
        <f t="shared" si="126"/>
        <v>2018</v>
      </c>
      <c r="AT934" s="349">
        <f t="shared" si="131"/>
        <v>55.444400000000002</v>
      </c>
      <c r="AU934" s="349">
        <f t="shared" si="131"/>
        <v>5644.3288000000002</v>
      </c>
      <c r="AV934" s="349">
        <f t="shared" ref="AV934:BD962" si="132">+V934-AI934</f>
        <v>235969.42800000001</v>
      </c>
      <c r="AW934" s="349">
        <f t="shared" si="132"/>
        <v>112951.643</v>
      </c>
      <c r="AX934" s="350">
        <f t="shared" si="132"/>
        <v>30652.485499999999</v>
      </c>
      <c r="AY934" s="349">
        <f t="shared" si="132"/>
        <v>106.77799999999999</v>
      </c>
      <c r="AZ934" s="349">
        <f t="shared" si="132"/>
        <v>9062.9160000000011</v>
      </c>
      <c r="BA934" s="349">
        <f t="shared" si="132"/>
        <v>309421.4105</v>
      </c>
      <c r="BB934" s="349">
        <f t="shared" si="132"/>
        <v>205447.18350000001</v>
      </c>
      <c r="BC934" s="349">
        <f t="shared" si="132"/>
        <v>63013.888000000006</v>
      </c>
      <c r="BD934" s="350">
        <f t="shared" si="132"/>
        <v>26669.838</v>
      </c>
      <c r="BE934" s="349">
        <f t="shared" si="128"/>
        <v>560260.30570000003</v>
      </c>
      <c r="BF934" s="375">
        <f t="shared" si="129"/>
        <v>412065.20000000007</v>
      </c>
      <c r="BG934" s="334">
        <f t="shared" si="130"/>
        <v>26669.838</v>
      </c>
    </row>
    <row r="935" spans="1:59" x14ac:dyDescent="0.2">
      <c r="A935" s="326" t="str">
        <f t="shared" si="127"/>
        <v>8252014</v>
      </c>
      <c r="B935" s="331">
        <v>825</v>
      </c>
      <c r="C935" s="327">
        <v>2014</v>
      </c>
      <c r="D935" s="353">
        <f>+IFERROR(VLOOKUP($A935,Data_Loss!$A$2:$V$1180,6,FALSE),0)</f>
        <v>0</v>
      </c>
      <c r="E935" s="353">
        <f>+IFERROR(VLOOKUP($A935,Data_Loss!$A$2:$V$1180,7,FALSE),0)</f>
        <v>0</v>
      </c>
      <c r="F935" s="353">
        <f>+IFERROR(VLOOKUP($A935,Data_Loss!$A$2:$V$1180,8,FALSE),0)</f>
        <v>1</v>
      </c>
      <c r="G935" s="353">
        <f>+IFERROR(VLOOKUP($A935,Data_Loss!$A$2:$V$1180,9,FALSE),0)</f>
        <v>1</v>
      </c>
      <c r="H935" s="353">
        <f>+IFERROR(VLOOKUP($A935,Data_Loss!$A$2:$V$1180,10,FALSE),0)</f>
        <v>2</v>
      </c>
      <c r="I935" s="353">
        <f>+IFERROR(VLOOKUP($A935,Data_Loss!$A$2:$V$1300,12,FALSE),0)</f>
        <v>0</v>
      </c>
      <c r="J935" s="353">
        <f>+IFERROR(VLOOKUP($A935,Data_Loss!$A$2:$V$1300,13,FALSE),0)</f>
        <v>0</v>
      </c>
      <c r="K935" s="353">
        <f>+IFERROR(VLOOKUP($A935,Data_Loss!$A$2:$V$1300,14,FALSE),0)</f>
        <v>95392</v>
      </c>
      <c r="L935" s="353">
        <f>+IFERROR(VLOOKUP($A935,Data_Loss!$A$2:$V$1300,15,FALSE),0)</f>
        <v>10835</v>
      </c>
      <c r="M935" s="353">
        <f>+IFERROR(VLOOKUP($A935,Data_Loss!$A$2:$V$1300,16,FALSE),0)</f>
        <v>4311</v>
      </c>
      <c r="N935" s="353">
        <f>+IFERROR(VLOOKUP($A935,Data_Loss!$A$2:$V$1300,17,FALSE),0)</f>
        <v>0</v>
      </c>
      <c r="O935" s="353">
        <f>+IFERROR(VLOOKUP($A935,Data_Loss!$A$2:$V$1300,18,FALSE),0)</f>
        <v>0</v>
      </c>
      <c r="P935" s="353">
        <f>+IFERROR(VLOOKUP($A935,Data_Loss!$A$2:$V$1300,19,FALSE),0)</f>
        <v>66532</v>
      </c>
      <c r="Q935" s="353">
        <f>+IFERROR(VLOOKUP($A935,Data_Loss!$A$2:$V$1300,20,FALSE),0)</f>
        <v>64292</v>
      </c>
      <c r="R935" s="353">
        <f>+IFERROR(VLOOKUP($A935,Data_Loss!$A$2:$V$1300,21,FALSE),0)</f>
        <v>6502</v>
      </c>
      <c r="S935" s="353">
        <f>+IFERROR(VLOOKUP($A935,Data_Loss!$A$2:$V$1300,22,FALSE),0)</f>
        <v>30416</v>
      </c>
      <c r="T935" s="191">
        <f>+$I935*'10k &amp; MO'!C$3+$J935*'10k &amp; MO'!C$9+$K935*'10k &amp; MO'!C$15+$L935*'10k &amp; MO'!C$21+$M935*'10k &amp; MO'!C$27</f>
        <v>0</v>
      </c>
      <c r="U935" s="349">
        <f>+$I935*'10k &amp; MO'!D$3+$J935*'10k &amp; MO'!D$9+$K935*'10k &amp; MO'!D$15+$L935*'10k &amp; MO'!D$21+$M935*'10k &amp; MO'!D$27</f>
        <v>0</v>
      </c>
      <c r="V935" s="349">
        <f>+$I935*'10k &amp; MO'!E$3+$J935*'10k &amp; MO'!E$9+$K935*'10k &amp; MO'!E$15+$L935*'10k &amp; MO'!E$21+$M935*'10k &amp; MO'!E$27</f>
        <v>143469.568</v>
      </c>
      <c r="W935" s="349">
        <f>+$I935*'10k &amp; MO'!F$3+$J935*'10k &amp; MO'!F$9+$K935*'10k &amp; MO'!F$15+$L935*'10k &amp; MO'!F$21+$M935*'10k &amp; MO'!F$27</f>
        <v>13316.215</v>
      </c>
      <c r="X935" s="349">
        <f>+$I935*'10k &amp; MO'!G$3+$J935*'10k &amp; MO'!G$9+$K935*'10k &amp; MO'!G$15+$L935*'10k &amp; MO'!G$21+$M935*'10k &amp; MO'!G$27</f>
        <v>4880.0519999999997</v>
      </c>
      <c r="Y935" s="349">
        <f>+$N935*'10k &amp; MO'!H$3+$O935*'10k &amp; MO'!H$9+$P935*'10k &amp; MO'!H$15+$Q935*'10k &amp; MO'!H$21+$R935*'10k &amp; MO'!H$27</f>
        <v>0</v>
      </c>
      <c r="Z935" s="349">
        <f>+$N935*'10k &amp; MO'!I$3+$O935*'10k &amp; MO'!I$9+$P935*'10k &amp; MO'!I$15+$Q935*'10k &amp; MO'!I$21+$R935*'10k &amp; MO'!I$27</f>
        <v>0</v>
      </c>
      <c r="AA935" s="349">
        <f>+$N935*'10k &amp; MO'!J$3+$O935*'10k &amp; MO'!J$9+$P935*'10k &amp; MO'!J$15+$Q935*'10k &amp; MO'!J$21+$R935*'10k &amp; MO'!J$27</f>
        <v>139118.41200000001</v>
      </c>
      <c r="AB935" s="349">
        <f>+$N935*'10k &amp; MO'!K$3+$O935*'10k &amp; MO'!K$9+$P935*'10k &amp; MO'!K$15+$Q935*'10k &amp; MO'!K$21+$R935*'10k &amp; MO'!K$27</f>
        <v>90073.092000000004</v>
      </c>
      <c r="AC935" s="349">
        <f>+$N935*'10k &amp; MO'!L$3+$O935*'10k &amp; MO'!L$9+$P935*'10k &amp; MO'!L$15+$Q935*'10k &amp; MO'!L$21+$R935*'10k &amp; MO'!L$27</f>
        <v>10026.084000000001</v>
      </c>
      <c r="AD935" s="350">
        <f>+S935*'10k &amp; MO'!O$3</f>
        <v>32575.536</v>
      </c>
      <c r="AF935" s="192" t="str">
        <f t="shared" si="125"/>
        <v>8252014</v>
      </c>
      <c r="AG935" s="192">
        <f>+IFERROR(VLOOKUP($AF935,'Limited Loss'!$F$5:$P$124,AG$3,FALSE),0)</f>
        <v>0</v>
      </c>
      <c r="AH935" s="193">
        <f>+IFERROR(VLOOKUP($AF935,'Limited Loss'!$F$5:$P$124,AH$3,FALSE),0)</f>
        <v>0</v>
      </c>
      <c r="AI935" s="193">
        <f>+IFERROR(VLOOKUP($AF935,'Limited Loss'!$F$5:$P$124,AI$3,FALSE),0)</f>
        <v>0</v>
      </c>
      <c r="AJ935" s="193">
        <f>+IFERROR(VLOOKUP($AF935,'Limited Loss'!$F$5:$P$124,AJ$3,FALSE),0)</f>
        <v>0</v>
      </c>
      <c r="AK935" s="100">
        <f>+IFERROR(VLOOKUP($AF935,'Limited Loss'!$F$5:$P$124,AK$3,FALSE),0)</f>
        <v>0</v>
      </c>
      <c r="AL935" s="193">
        <f>+IFERROR(VLOOKUP($AF935,'Limited Loss'!$F$5:$P$124,AL$3,FALSE),0)</f>
        <v>0</v>
      </c>
      <c r="AM935" s="193">
        <f>+IFERROR(VLOOKUP($AF935,'Limited Loss'!$F$5:$P$124,AM$3,FALSE),0)</f>
        <v>0</v>
      </c>
      <c r="AN935" s="193">
        <f>+IFERROR(VLOOKUP($AF935,'Limited Loss'!$F$5:$P$124,AN$3,FALSE),0)</f>
        <v>0</v>
      </c>
      <c r="AO935" s="193">
        <f>+IFERROR(VLOOKUP($AF935,'Limited Loss'!$F$5:$P$124,AO$3,FALSE),0)</f>
        <v>0</v>
      </c>
      <c r="AP935" s="100">
        <f>+IFERROR(VLOOKUP($AF935,'Limited Loss'!$F$5:$P$124,AP$3,FALSE),0)</f>
        <v>0</v>
      </c>
      <c r="AQ935" s="353"/>
      <c r="AR935" s="331">
        <f t="shared" si="126"/>
        <v>825</v>
      </c>
      <c r="AS935" s="332">
        <f t="shared" si="126"/>
        <v>2014</v>
      </c>
      <c r="AT935" s="349">
        <f t="shared" ref="AT935:AX998" si="133">+T935-AG935</f>
        <v>0</v>
      </c>
      <c r="AU935" s="349">
        <f t="shared" si="133"/>
        <v>0</v>
      </c>
      <c r="AV935" s="349">
        <f t="shared" si="132"/>
        <v>143469.568</v>
      </c>
      <c r="AW935" s="349">
        <f t="shared" si="132"/>
        <v>13316.215</v>
      </c>
      <c r="AX935" s="350">
        <f t="shared" si="132"/>
        <v>4880.0519999999997</v>
      </c>
      <c r="AY935" s="349">
        <f t="shared" si="132"/>
        <v>0</v>
      </c>
      <c r="AZ935" s="349">
        <f t="shared" si="132"/>
        <v>0</v>
      </c>
      <c r="BA935" s="349">
        <f t="shared" si="132"/>
        <v>139118.41200000001</v>
      </c>
      <c r="BB935" s="349">
        <f t="shared" si="132"/>
        <v>90073.092000000004</v>
      </c>
      <c r="BC935" s="349">
        <f t="shared" si="132"/>
        <v>10026.084000000001</v>
      </c>
      <c r="BD935" s="350">
        <f t="shared" si="132"/>
        <v>32575.536</v>
      </c>
      <c r="BE935" s="349">
        <f t="shared" si="128"/>
        <v>282587.98</v>
      </c>
      <c r="BF935" s="375">
        <f t="shared" si="129"/>
        <v>118295.443</v>
      </c>
      <c r="BG935" s="334">
        <f t="shared" si="130"/>
        <v>32575.536</v>
      </c>
    </row>
    <row r="936" spans="1:59" x14ac:dyDescent="0.2">
      <c r="A936" s="326" t="str">
        <f t="shared" si="127"/>
        <v>8252015</v>
      </c>
      <c r="B936" s="331">
        <v>825</v>
      </c>
      <c r="C936" s="327">
        <v>2015</v>
      </c>
      <c r="D936" s="353">
        <f>+IFERROR(VLOOKUP($A936,Data_Loss!$A$2:$V$1180,6,FALSE),0)</f>
        <v>0</v>
      </c>
      <c r="E936" s="353">
        <f>+IFERROR(VLOOKUP($A936,Data_Loss!$A$2:$V$1180,7,FALSE),0)</f>
        <v>0</v>
      </c>
      <c r="F936" s="353">
        <f>+IFERROR(VLOOKUP($A936,Data_Loss!$A$2:$V$1180,8,FALSE),0)</f>
        <v>2</v>
      </c>
      <c r="G936" s="353">
        <f>+IFERROR(VLOOKUP($A936,Data_Loss!$A$2:$V$1180,9,FALSE),0)</f>
        <v>1</v>
      </c>
      <c r="H936" s="353">
        <f>+IFERROR(VLOOKUP($A936,Data_Loss!$A$2:$V$1180,10,FALSE),0)</f>
        <v>3</v>
      </c>
      <c r="I936" s="353">
        <f>+IFERROR(VLOOKUP($A936,Data_Loss!$A$2:$V$1300,12,FALSE),0)</f>
        <v>0</v>
      </c>
      <c r="J936" s="353">
        <f>+IFERROR(VLOOKUP($A936,Data_Loss!$A$2:$V$1300,13,FALSE),0)</f>
        <v>0</v>
      </c>
      <c r="K936" s="353">
        <f>+IFERROR(VLOOKUP($A936,Data_Loss!$A$2:$V$1300,14,FALSE),0)</f>
        <v>295364</v>
      </c>
      <c r="L936" s="353">
        <f>+IFERROR(VLOOKUP($A936,Data_Loss!$A$2:$V$1300,15,FALSE),0)</f>
        <v>220</v>
      </c>
      <c r="M936" s="353">
        <f>+IFERROR(VLOOKUP($A936,Data_Loss!$A$2:$V$1300,16,FALSE),0)</f>
        <v>5148</v>
      </c>
      <c r="N936" s="353">
        <f>+IFERROR(VLOOKUP($A936,Data_Loss!$A$2:$V$1300,17,FALSE),0)</f>
        <v>0</v>
      </c>
      <c r="O936" s="353">
        <f>+IFERROR(VLOOKUP($A936,Data_Loss!$A$2:$V$1300,18,FALSE),0)</f>
        <v>0</v>
      </c>
      <c r="P936" s="353">
        <f>+IFERROR(VLOOKUP($A936,Data_Loss!$A$2:$V$1300,19,FALSE),0)</f>
        <v>148529</v>
      </c>
      <c r="Q936" s="353">
        <f>+IFERROR(VLOOKUP($A936,Data_Loss!$A$2:$V$1300,20,FALSE),0)</f>
        <v>332</v>
      </c>
      <c r="R936" s="353">
        <f>+IFERROR(VLOOKUP($A936,Data_Loss!$A$2:$V$1300,21,FALSE),0)</f>
        <v>5959</v>
      </c>
      <c r="S936" s="353">
        <f>+IFERROR(VLOOKUP($A936,Data_Loss!$A$2:$V$1300,22,FALSE),0)</f>
        <v>2201</v>
      </c>
      <c r="T936" s="191">
        <f>+$I936*'10k &amp; MO'!C$4+$J936*'10k &amp; MO'!C$10+$K936*'10k &amp; MO'!C$16+$L936*'10k &amp; MO'!C$22+$M936*'10k &amp; MO'!C$28</f>
        <v>0</v>
      </c>
      <c r="U936" s="349">
        <f>+$I936*'10k &amp; MO'!D$4+$J936*'10k &amp; MO'!D$10+$K936*'10k &amp; MO'!D$16+$L936*'10k &amp; MO'!D$22+$M936*'10k &amp; MO'!D$28</f>
        <v>0</v>
      </c>
      <c r="V936" s="349">
        <f>+$I936*'10k &amp; MO'!E$4+$J936*'10k &amp; MO'!E$10+$K936*'10k &amp; MO'!E$16+$L936*'10k &amp; MO'!E$22+$M936*'10k &amp; MO'!E$28</f>
        <v>518576.22999999992</v>
      </c>
      <c r="W936" s="349">
        <f>+$I936*'10k &amp; MO'!F$4+$J936*'10k &amp; MO'!F$10+$K936*'10k &amp; MO'!F$16+$L936*'10k &amp; MO'!F$22+$M936*'10k &amp; MO'!F$28</f>
        <v>3036.8555999999999</v>
      </c>
      <c r="X936" s="349">
        <f>+$I936*'10k &amp; MO'!G$4+$J936*'10k &amp; MO'!G$10+$K936*'10k &amp; MO'!G$16+$L936*'10k &amp; MO'!G$22+$M936*'10k &amp; MO'!G$28</f>
        <v>7337.0064000000002</v>
      </c>
      <c r="Y936" s="349">
        <f>+$N936*'10k &amp; MO'!H$4+$O936*'10k &amp; MO'!H$10+$P936*'10k &amp; MO'!H$16+$Q936*'10k &amp; MO'!H$22+$R936*'10k &amp; MO'!H$28</f>
        <v>0</v>
      </c>
      <c r="Z936" s="349">
        <f>+$N936*'10k &amp; MO'!I$4+$O936*'10k &amp; MO'!I$10+$P936*'10k &amp; MO'!I$16+$Q936*'10k &amp; MO'!I$22+$R936*'10k &amp; MO'!I$28</f>
        <v>0</v>
      </c>
      <c r="AA936" s="349">
        <f>+$N936*'10k &amp; MO'!J$4+$O936*'10k &amp; MO'!J$10+$P936*'10k &amp; MO'!J$16+$Q936*'10k &amp; MO'!J$22+$R936*'10k &amp; MO'!J$28</f>
        <v>413527.12239999999</v>
      </c>
      <c r="AB936" s="349">
        <f>+$N936*'10k &amp; MO'!K$4+$O936*'10k &amp; MO'!K$10+$P936*'10k &amp; MO'!K$16+$Q936*'10k &amp; MO'!K$22+$R936*'10k &amp; MO'!K$28</f>
        <v>5049.0385000000006</v>
      </c>
      <c r="AC936" s="349">
        <f>+$N936*'10k &amp; MO'!L$4+$O936*'10k &amp; MO'!L$10+$P936*'10k &amp; MO'!L$16+$Q936*'10k &amp; MO'!L$22+$R936*'10k &amp; MO'!L$28</f>
        <v>9494.6836000000003</v>
      </c>
      <c r="AD936" s="350">
        <f>+S936*'10k &amp; MO'!O$4</f>
        <v>2667.6120000000001</v>
      </c>
      <c r="AF936" s="192" t="str">
        <f t="shared" si="125"/>
        <v>8252015</v>
      </c>
      <c r="AG936" s="192">
        <f>+IFERROR(VLOOKUP($AF936,'Limited Loss'!$F$5:$P$124,AG$3,FALSE),0)</f>
        <v>0</v>
      </c>
      <c r="AH936" s="193">
        <f>+IFERROR(VLOOKUP($AF936,'Limited Loss'!$F$5:$P$124,AH$3,FALSE),0)</f>
        <v>0</v>
      </c>
      <c r="AI936" s="193">
        <f>+IFERROR(VLOOKUP($AF936,'Limited Loss'!$F$5:$P$124,AI$3,FALSE),0)</f>
        <v>0</v>
      </c>
      <c r="AJ936" s="193">
        <f>+IFERROR(VLOOKUP($AF936,'Limited Loss'!$F$5:$P$124,AJ$3,FALSE),0)</f>
        <v>0</v>
      </c>
      <c r="AK936" s="100">
        <f>+IFERROR(VLOOKUP($AF936,'Limited Loss'!$F$5:$P$124,AK$3,FALSE),0)</f>
        <v>0</v>
      </c>
      <c r="AL936" s="193">
        <f>+IFERROR(VLOOKUP($AF936,'Limited Loss'!$F$5:$P$124,AL$3,FALSE),0)</f>
        <v>0</v>
      </c>
      <c r="AM936" s="193">
        <f>+IFERROR(VLOOKUP($AF936,'Limited Loss'!$F$5:$P$124,AM$3,FALSE),0)</f>
        <v>0</v>
      </c>
      <c r="AN936" s="193">
        <f>+IFERROR(VLOOKUP($AF936,'Limited Loss'!$F$5:$P$124,AN$3,FALSE),0)</f>
        <v>0</v>
      </c>
      <c r="AO936" s="193">
        <f>+IFERROR(VLOOKUP($AF936,'Limited Loss'!$F$5:$P$124,AO$3,FALSE),0)</f>
        <v>0</v>
      </c>
      <c r="AP936" s="100">
        <f>+IFERROR(VLOOKUP($AF936,'Limited Loss'!$F$5:$P$124,AP$3,FALSE),0)</f>
        <v>0</v>
      </c>
      <c r="AQ936" s="353"/>
      <c r="AR936" s="331">
        <f t="shared" si="126"/>
        <v>825</v>
      </c>
      <c r="AS936" s="332">
        <f t="shared" si="126"/>
        <v>2015</v>
      </c>
      <c r="AT936" s="349">
        <f t="shared" si="133"/>
        <v>0</v>
      </c>
      <c r="AU936" s="349">
        <f t="shared" si="133"/>
        <v>0</v>
      </c>
      <c r="AV936" s="349">
        <f t="shared" si="132"/>
        <v>518576.22999999992</v>
      </c>
      <c r="AW936" s="349">
        <f t="shared" si="132"/>
        <v>3036.8555999999999</v>
      </c>
      <c r="AX936" s="350">
        <f t="shared" si="132"/>
        <v>7337.0064000000002</v>
      </c>
      <c r="AY936" s="349">
        <f t="shared" si="132"/>
        <v>0</v>
      </c>
      <c r="AZ936" s="349">
        <f t="shared" si="132"/>
        <v>0</v>
      </c>
      <c r="BA936" s="349">
        <f t="shared" si="132"/>
        <v>413527.12239999999</v>
      </c>
      <c r="BB936" s="349">
        <f t="shared" si="132"/>
        <v>5049.0385000000006</v>
      </c>
      <c r="BC936" s="349">
        <f t="shared" si="132"/>
        <v>9494.6836000000003</v>
      </c>
      <c r="BD936" s="350">
        <f t="shared" si="132"/>
        <v>2667.6120000000001</v>
      </c>
      <c r="BE936" s="349">
        <f t="shared" si="128"/>
        <v>932103.35239999997</v>
      </c>
      <c r="BF936" s="375">
        <f t="shared" si="129"/>
        <v>24917.5841</v>
      </c>
      <c r="BG936" s="334">
        <f t="shared" si="130"/>
        <v>2667.6120000000001</v>
      </c>
    </row>
    <row r="937" spans="1:59" x14ac:dyDescent="0.2">
      <c r="A937" s="326" t="str">
        <f t="shared" si="127"/>
        <v>8252016</v>
      </c>
      <c r="B937" s="331">
        <v>825</v>
      </c>
      <c r="C937" s="327">
        <v>2016</v>
      </c>
      <c r="D937" s="353">
        <f>+IFERROR(VLOOKUP($A937,Data_Loss!$A$2:$V$1180,6,FALSE),0)</f>
        <v>0</v>
      </c>
      <c r="E937" s="353">
        <f>+IFERROR(VLOOKUP($A937,Data_Loss!$A$2:$V$1180,7,FALSE),0)</f>
        <v>0</v>
      </c>
      <c r="F937" s="353">
        <f>+IFERROR(VLOOKUP($A937,Data_Loss!$A$2:$V$1180,8,FALSE),0)</f>
        <v>0</v>
      </c>
      <c r="G937" s="353">
        <f>+IFERROR(VLOOKUP($A937,Data_Loss!$A$2:$V$1180,9,FALSE),0)</f>
        <v>3</v>
      </c>
      <c r="H937" s="353">
        <f>+IFERROR(VLOOKUP($A937,Data_Loss!$A$2:$V$1180,10,FALSE),0)</f>
        <v>0</v>
      </c>
      <c r="I937" s="353">
        <f>+IFERROR(VLOOKUP($A937,Data_Loss!$A$2:$V$1300,12,FALSE),0)</f>
        <v>0</v>
      </c>
      <c r="J937" s="353">
        <f>+IFERROR(VLOOKUP($A937,Data_Loss!$A$2:$V$1300,13,FALSE),0)</f>
        <v>0</v>
      </c>
      <c r="K937" s="353">
        <f>+IFERROR(VLOOKUP($A937,Data_Loss!$A$2:$V$1300,14,FALSE),0)</f>
        <v>0</v>
      </c>
      <c r="L937" s="353">
        <f>+IFERROR(VLOOKUP($A937,Data_Loss!$A$2:$V$1300,15,FALSE),0)</f>
        <v>75529</v>
      </c>
      <c r="M937" s="353">
        <f>+IFERROR(VLOOKUP($A937,Data_Loss!$A$2:$V$1300,16,FALSE),0)</f>
        <v>0</v>
      </c>
      <c r="N937" s="353">
        <f>+IFERROR(VLOOKUP($A937,Data_Loss!$A$2:$V$1300,17,FALSE),0)</f>
        <v>0</v>
      </c>
      <c r="O937" s="353">
        <f>+IFERROR(VLOOKUP($A937,Data_Loss!$A$2:$V$1300,18,FALSE),0)</f>
        <v>0</v>
      </c>
      <c r="P937" s="353">
        <f>+IFERROR(VLOOKUP($A937,Data_Loss!$A$2:$V$1300,19,FALSE),0)</f>
        <v>0</v>
      </c>
      <c r="Q937" s="353">
        <f>+IFERROR(VLOOKUP($A937,Data_Loss!$A$2:$V$1300,20,FALSE),0)</f>
        <v>42374</v>
      </c>
      <c r="R937" s="353">
        <f>+IFERROR(VLOOKUP($A937,Data_Loss!$A$2:$V$1300,21,FALSE),0)</f>
        <v>0</v>
      </c>
      <c r="S937" s="353">
        <f>+IFERROR(VLOOKUP($A937,Data_Loss!$A$2:$V$1300,22,FALSE),0)</f>
        <v>8955</v>
      </c>
      <c r="T937" s="191">
        <f>+$I937*'10k &amp; MO'!C$5+$J937*'10k &amp; MO'!C$11+$K937*'10k &amp; MO'!C$17+$L937*'10k &amp; MO'!C$23+$M937*'10k &amp; MO'!C$29</f>
        <v>0</v>
      </c>
      <c r="U937" s="349">
        <f>+$I937*'10k &amp; MO'!D$5+$J937*'10k &amp; MO'!D$11+$K937*'10k &amp; MO'!D$17+$L937*'10k &amp; MO'!D$23+$M937*'10k &amp; MO'!D$29</f>
        <v>0</v>
      </c>
      <c r="V937" s="349">
        <f>+$I937*'10k &amp; MO'!E$5+$J937*'10k &amp; MO'!E$11+$K937*'10k &amp; MO'!E$17+$L937*'10k &amp; MO'!E$23+$M937*'10k &amp; MO'!E$29</f>
        <v>24539.372100000001</v>
      </c>
      <c r="W937" s="349">
        <f>+$I937*'10k &amp; MO'!F$5+$J937*'10k &amp; MO'!F$11+$K937*'10k &amp; MO'!F$17+$L937*'10k &amp; MO'!F$23+$M937*'10k &amp; MO'!F$29</f>
        <v>81729.930900000007</v>
      </c>
      <c r="X937" s="349">
        <f>+$I937*'10k &amp; MO'!G$5+$J937*'10k &amp; MO'!G$11+$K937*'10k &amp; MO'!G$17+$L937*'10k &amp; MO'!G$23+$M937*'10k &amp; MO'!G$29</f>
        <v>1880.6721</v>
      </c>
      <c r="Y937" s="349">
        <f>+$N937*'10k &amp; MO'!H$5+$O937*'10k &amp; MO'!H$11+$P937*'10k &amp; MO'!H$17+$Q937*'10k &amp; MO'!H$23+$R937*'10k &amp; MO'!H$29</f>
        <v>0</v>
      </c>
      <c r="Z937" s="349">
        <f>+$N937*'10k &amp; MO'!I$5+$O937*'10k &amp; MO'!I$11+$P937*'10k &amp; MO'!I$17+$Q937*'10k &amp; MO'!I$23+$R937*'10k &amp; MO'!I$29</f>
        <v>0</v>
      </c>
      <c r="AA937" s="349">
        <f>+$N937*'10k &amp; MO'!J$5+$O937*'10k &amp; MO'!J$11+$P937*'10k &amp; MO'!J$17+$Q937*'10k &amp; MO'!J$23+$R937*'10k &amp; MO'!J$29</f>
        <v>15055.4822</v>
      </c>
      <c r="AB937" s="349">
        <f>+$N937*'10k &amp; MO'!K$5+$O937*'10k &amp; MO'!K$11+$P937*'10k &amp; MO'!K$17+$Q937*'10k &amp; MO'!K$23+$R937*'10k &amp; MO'!K$29</f>
        <v>66984.819199999998</v>
      </c>
      <c r="AC937" s="349">
        <f>+$N937*'10k &amp; MO'!L$5+$O937*'10k &amp; MO'!L$11+$P937*'10k &amp; MO'!L$17+$Q937*'10k &amp; MO'!L$23+$R937*'10k &amp; MO'!L$29</f>
        <v>2033.952</v>
      </c>
      <c r="AD937" s="350">
        <f>+S937*'10k &amp; MO'!O$5</f>
        <v>12071.34</v>
      </c>
      <c r="AF937" s="192" t="str">
        <f t="shared" si="125"/>
        <v>8252016</v>
      </c>
      <c r="AG937" s="192">
        <f>+IFERROR(VLOOKUP($AF937,'Limited Loss'!$F$5:$P$124,AG$3,FALSE),0)</f>
        <v>0</v>
      </c>
      <c r="AH937" s="193">
        <f>+IFERROR(VLOOKUP($AF937,'Limited Loss'!$F$5:$P$124,AH$3,FALSE),0)</f>
        <v>0</v>
      </c>
      <c r="AI937" s="193">
        <f>+IFERROR(VLOOKUP($AF937,'Limited Loss'!$F$5:$P$124,AI$3,FALSE),0)</f>
        <v>0</v>
      </c>
      <c r="AJ937" s="193">
        <f>+IFERROR(VLOOKUP($AF937,'Limited Loss'!$F$5:$P$124,AJ$3,FALSE),0)</f>
        <v>0</v>
      </c>
      <c r="AK937" s="100">
        <f>+IFERROR(VLOOKUP($AF937,'Limited Loss'!$F$5:$P$124,AK$3,FALSE),0)</f>
        <v>0</v>
      </c>
      <c r="AL937" s="193">
        <f>+IFERROR(VLOOKUP($AF937,'Limited Loss'!$F$5:$P$124,AL$3,FALSE),0)</f>
        <v>0</v>
      </c>
      <c r="AM937" s="193">
        <f>+IFERROR(VLOOKUP($AF937,'Limited Loss'!$F$5:$P$124,AM$3,FALSE),0)</f>
        <v>0</v>
      </c>
      <c r="AN937" s="193">
        <f>+IFERROR(VLOOKUP($AF937,'Limited Loss'!$F$5:$P$124,AN$3,FALSE),0)</f>
        <v>0</v>
      </c>
      <c r="AO937" s="193">
        <f>+IFERROR(VLOOKUP($AF937,'Limited Loss'!$F$5:$P$124,AO$3,FALSE),0)</f>
        <v>0</v>
      </c>
      <c r="AP937" s="100">
        <f>+IFERROR(VLOOKUP($AF937,'Limited Loss'!$F$5:$P$124,AP$3,FALSE),0)</f>
        <v>0</v>
      </c>
      <c r="AQ937" s="353"/>
      <c r="AR937" s="331">
        <f t="shared" si="126"/>
        <v>825</v>
      </c>
      <c r="AS937" s="332">
        <f t="shared" si="126"/>
        <v>2016</v>
      </c>
      <c r="AT937" s="349">
        <f t="shared" si="133"/>
        <v>0</v>
      </c>
      <c r="AU937" s="349">
        <f t="shared" si="133"/>
        <v>0</v>
      </c>
      <c r="AV937" s="349">
        <f t="shared" si="132"/>
        <v>24539.372100000001</v>
      </c>
      <c r="AW937" s="349">
        <f t="shared" si="132"/>
        <v>81729.930900000007</v>
      </c>
      <c r="AX937" s="350">
        <f t="shared" si="132"/>
        <v>1880.6721</v>
      </c>
      <c r="AY937" s="349">
        <f t="shared" si="132"/>
        <v>0</v>
      </c>
      <c r="AZ937" s="349">
        <f t="shared" si="132"/>
        <v>0</v>
      </c>
      <c r="BA937" s="349">
        <f t="shared" si="132"/>
        <v>15055.4822</v>
      </c>
      <c r="BB937" s="349">
        <f t="shared" si="132"/>
        <v>66984.819199999998</v>
      </c>
      <c r="BC937" s="349">
        <f t="shared" si="132"/>
        <v>2033.952</v>
      </c>
      <c r="BD937" s="350">
        <f t="shared" si="132"/>
        <v>12071.34</v>
      </c>
      <c r="BE937" s="349">
        <f t="shared" si="128"/>
        <v>39594.854299999999</v>
      </c>
      <c r="BF937" s="375">
        <f t="shared" si="129"/>
        <v>152629.37419999999</v>
      </c>
      <c r="BG937" s="334">
        <f t="shared" si="130"/>
        <v>12071.34</v>
      </c>
    </row>
    <row r="938" spans="1:59" x14ac:dyDescent="0.2">
      <c r="A938" s="326" t="str">
        <f t="shared" si="127"/>
        <v>8252017</v>
      </c>
      <c r="B938" s="331">
        <v>825</v>
      </c>
      <c r="C938" s="327">
        <v>2017</v>
      </c>
      <c r="D938" s="353">
        <f>+IFERROR(VLOOKUP($A938,Data_Loss!$A$2:$V$1180,6,FALSE),0)</f>
        <v>0</v>
      </c>
      <c r="E938" s="353">
        <f>+IFERROR(VLOOKUP($A938,Data_Loss!$A$2:$V$1180,7,FALSE),0)</f>
        <v>0</v>
      </c>
      <c r="F938" s="353">
        <f>+IFERROR(VLOOKUP($A938,Data_Loss!$A$2:$V$1180,8,FALSE),0)</f>
        <v>0</v>
      </c>
      <c r="G938" s="353">
        <f>+IFERROR(VLOOKUP($A938,Data_Loss!$A$2:$V$1180,9,FALSE),0)</f>
        <v>1</v>
      </c>
      <c r="H938" s="353">
        <f>+IFERROR(VLOOKUP($A938,Data_Loss!$A$2:$V$1180,10,FALSE),0)</f>
        <v>2</v>
      </c>
      <c r="I938" s="353">
        <f>+IFERROR(VLOOKUP($A938,Data_Loss!$A$2:$V$1300,12,FALSE),0)</f>
        <v>0</v>
      </c>
      <c r="J938" s="353">
        <f>+IFERROR(VLOOKUP($A938,Data_Loss!$A$2:$V$1300,13,FALSE),0)</f>
        <v>0</v>
      </c>
      <c r="K938" s="353">
        <f>+IFERROR(VLOOKUP($A938,Data_Loss!$A$2:$V$1300,14,FALSE),0)</f>
        <v>0</v>
      </c>
      <c r="L938" s="353">
        <f>+IFERROR(VLOOKUP($A938,Data_Loss!$A$2:$V$1300,15,FALSE),0)</f>
        <v>11233</v>
      </c>
      <c r="M938" s="353">
        <f>+IFERROR(VLOOKUP($A938,Data_Loss!$A$2:$V$1300,16,FALSE),0)</f>
        <v>196</v>
      </c>
      <c r="N938" s="353">
        <f>+IFERROR(VLOOKUP($A938,Data_Loss!$A$2:$V$1300,17,FALSE),0)</f>
        <v>0</v>
      </c>
      <c r="O938" s="353">
        <f>+IFERROR(VLOOKUP($A938,Data_Loss!$A$2:$V$1300,18,FALSE),0)</f>
        <v>0</v>
      </c>
      <c r="P938" s="353">
        <f>+IFERROR(VLOOKUP($A938,Data_Loss!$A$2:$V$1300,19,FALSE),0)</f>
        <v>0</v>
      </c>
      <c r="Q938" s="353">
        <f>+IFERROR(VLOOKUP($A938,Data_Loss!$A$2:$V$1300,20,FALSE),0)</f>
        <v>6829</v>
      </c>
      <c r="R938" s="353">
        <f>+IFERROR(VLOOKUP($A938,Data_Loss!$A$2:$V$1300,21,FALSE),0)</f>
        <v>4002</v>
      </c>
      <c r="S938" s="353">
        <f>+IFERROR(VLOOKUP($A938,Data_Loss!$A$2:$V$1300,22,FALSE),0)</f>
        <v>12622</v>
      </c>
      <c r="T938" s="191">
        <f>+$I938*'10k &amp; MO'!C$6+$J938*'10k &amp; MO'!C$12+$K938*'10k &amp; MO'!C$18+$L938*'10k &amp; MO'!C$24+$M938*'10k &amp; MO'!C$30</f>
        <v>0</v>
      </c>
      <c r="U938" s="349">
        <f>+$I938*'10k &amp; MO'!D$6+$J938*'10k &amp; MO'!D$12+$K938*'10k &amp; MO'!D$18+$L938*'10k &amp; MO'!D$24+$M938*'10k &amp; MO'!D$30</f>
        <v>23.765699999999999</v>
      </c>
      <c r="V938" s="349">
        <f>+$I938*'10k &amp; MO'!E$6+$J938*'10k &amp; MO'!E$12+$K938*'10k &amp; MO'!E$18+$L938*'10k &amp; MO'!E$24+$M938*'10k &amp; MO'!E$30</f>
        <v>9932.6600999999991</v>
      </c>
      <c r="W938" s="349">
        <f>+$I938*'10k &amp; MO'!F$6+$J938*'10k &amp; MO'!F$12+$K938*'10k &amp; MO'!F$18+$L938*'10k &amp; MO'!F$24+$M938*'10k &amp; MO'!F$30</f>
        <v>10139.644</v>
      </c>
      <c r="X938" s="349">
        <f>+$I938*'10k &amp; MO'!G$6+$J938*'10k &amp; MO'!G$12+$K938*'10k &amp; MO'!G$18+$L938*'10k &amp; MO'!G$24+$M938*'10k &amp; MO'!G$30</f>
        <v>1063.3447999999999</v>
      </c>
      <c r="Y938" s="349">
        <f>+$N938*'10k &amp; MO'!H$6+$O938*'10k &amp; MO'!H$12+$P938*'10k &amp; MO'!H$18+$Q938*'10k &amp; MO'!H$24+$R938*'10k &amp; MO'!H$30</f>
        <v>0</v>
      </c>
      <c r="Z938" s="349">
        <f>+$N938*'10k &amp; MO'!I$6+$O938*'10k &amp; MO'!I$12+$P938*'10k &amp; MO'!I$18+$Q938*'10k &amp; MO'!I$24+$R938*'10k &amp; MO'!I$30</f>
        <v>5.9808999999999992</v>
      </c>
      <c r="AA938" s="349">
        <f>+$N938*'10k &amp; MO'!J$6+$O938*'10k &amp; MO'!J$12+$P938*'10k &amp; MO'!J$18+$Q938*'10k &amp; MO'!J$24+$R938*'10k &amp; MO'!J$30</f>
        <v>8694.6849000000002</v>
      </c>
      <c r="AB938" s="349">
        <f>+$N938*'10k &amp; MO'!K$6+$O938*'10k &amp; MO'!K$12+$P938*'10k &amp; MO'!K$18+$Q938*'10k &amp; MO'!K$24+$R938*'10k &amp; MO'!K$30</f>
        <v>9437.0293000000001</v>
      </c>
      <c r="AC938" s="349">
        <f>+$N938*'10k &amp; MO'!L$6+$O938*'10k &amp; MO'!L$12+$P938*'10k &amp; MO'!L$18+$Q938*'10k &amp; MO'!L$24+$R938*'10k &amp; MO'!L$30</f>
        <v>6589.2529000000004</v>
      </c>
      <c r="AD938" s="350">
        <f>+S938*'10k &amp; MO'!O$6</f>
        <v>16989.212</v>
      </c>
      <c r="AF938" s="192" t="str">
        <f t="shared" si="125"/>
        <v>8252017</v>
      </c>
      <c r="AG938" s="192">
        <f>+IFERROR(VLOOKUP($AF938,'Limited Loss'!$F$5:$P$124,AG$3,FALSE),0)</f>
        <v>0</v>
      </c>
      <c r="AH938" s="193">
        <f>+IFERROR(VLOOKUP($AF938,'Limited Loss'!$F$5:$P$124,AH$3,FALSE),0)</f>
        <v>0</v>
      </c>
      <c r="AI938" s="193">
        <f>+IFERROR(VLOOKUP($AF938,'Limited Loss'!$F$5:$P$124,AI$3,FALSE),0)</f>
        <v>0</v>
      </c>
      <c r="AJ938" s="193">
        <f>+IFERROR(VLOOKUP($AF938,'Limited Loss'!$F$5:$P$124,AJ$3,FALSE),0)</f>
        <v>0</v>
      </c>
      <c r="AK938" s="100">
        <f>+IFERROR(VLOOKUP($AF938,'Limited Loss'!$F$5:$P$124,AK$3,FALSE),0)</f>
        <v>0</v>
      </c>
      <c r="AL938" s="193">
        <f>+IFERROR(VLOOKUP($AF938,'Limited Loss'!$F$5:$P$124,AL$3,FALSE),0)</f>
        <v>0</v>
      </c>
      <c r="AM938" s="193">
        <f>+IFERROR(VLOOKUP($AF938,'Limited Loss'!$F$5:$P$124,AM$3,FALSE),0)</f>
        <v>0</v>
      </c>
      <c r="AN938" s="193">
        <f>+IFERROR(VLOOKUP($AF938,'Limited Loss'!$F$5:$P$124,AN$3,FALSE),0)</f>
        <v>0</v>
      </c>
      <c r="AO938" s="193">
        <f>+IFERROR(VLOOKUP($AF938,'Limited Loss'!$F$5:$P$124,AO$3,FALSE),0)</f>
        <v>0</v>
      </c>
      <c r="AP938" s="100">
        <f>+IFERROR(VLOOKUP($AF938,'Limited Loss'!$F$5:$P$124,AP$3,FALSE),0)</f>
        <v>0</v>
      </c>
      <c r="AQ938" s="353"/>
      <c r="AR938" s="331">
        <f t="shared" si="126"/>
        <v>825</v>
      </c>
      <c r="AS938" s="332">
        <f t="shared" si="126"/>
        <v>2017</v>
      </c>
      <c r="AT938" s="349">
        <f t="shared" si="133"/>
        <v>0</v>
      </c>
      <c r="AU938" s="349">
        <f t="shared" si="133"/>
        <v>23.765699999999999</v>
      </c>
      <c r="AV938" s="349">
        <f t="shared" si="132"/>
        <v>9932.6600999999991</v>
      </c>
      <c r="AW938" s="349">
        <f t="shared" si="132"/>
        <v>10139.644</v>
      </c>
      <c r="AX938" s="350">
        <f t="shared" si="132"/>
        <v>1063.3447999999999</v>
      </c>
      <c r="AY938" s="349">
        <f t="shared" si="132"/>
        <v>0</v>
      </c>
      <c r="AZ938" s="349">
        <f t="shared" si="132"/>
        <v>5.9808999999999992</v>
      </c>
      <c r="BA938" s="349">
        <f t="shared" si="132"/>
        <v>8694.6849000000002</v>
      </c>
      <c r="BB938" s="349">
        <f t="shared" si="132"/>
        <v>9437.0293000000001</v>
      </c>
      <c r="BC938" s="349">
        <f t="shared" si="132"/>
        <v>6589.2529000000004</v>
      </c>
      <c r="BD938" s="350">
        <f t="shared" si="132"/>
        <v>16989.212</v>
      </c>
      <c r="BE938" s="349">
        <f t="shared" si="128"/>
        <v>18657.0916</v>
      </c>
      <c r="BF938" s="375">
        <f t="shared" si="129"/>
        <v>27229.271000000001</v>
      </c>
      <c r="BG938" s="334">
        <f t="shared" si="130"/>
        <v>16989.212</v>
      </c>
    </row>
    <row r="939" spans="1:59" x14ac:dyDescent="0.2">
      <c r="A939" s="326" t="str">
        <f t="shared" si="127"/>
        <v>8252018</v>
      </c>
      <c r="B939" s="331">
        <v>825</v>
      </c>
      <c r="C939" s="327">
        <v>2018</v>
      </c>
      <c r="D939" s="353">
        <f>+IFERROR(VLOOKUP($A939,Data_Loss!$A$2:$V$1180,6,FALSE),0)</f>
        <v>0</v>
      </c>
      <c r="E939" s="353">
        <f>+IFERROR(VLOOKUP($A939,Data_Loss!$A$2:$V$1180,7,FALSE),0)</f>
        <v>0</v>
      </c>
      <c r="F939" s="353">
        <f>+IFERROR(VLOOKUP($A939,Data_Loss!$A$2:$V$1180,8,FALSE),0)</f>
        <v>0</v>
      </c>
      <c r="G939" s="353">
        <f>+IFERROR(VLOOKUP($A939,Data_Loss!$A$2:$V$1180,9,FALSE),0)</f>
        <v>0</v>
      </c>
      <c r="H939" s="353">
        <f>+IFERROR(VLOOKUP($A939,Data_Loss!$A$2:$V$1180,10,FALSE),0)</f>
        <v>6</v>
      </c>
      <c r="I939" s="353">
        <f>+IFERROR(VLOOKUP($A939,Data_Loss!$A$2:$V$1300,12,FALSE),0)</f>
        <v>0</v>
      </c>
      <c r="J939" s="353">
        <f>+IFERROR(VLOOKUP($A939,Data_Loss!$A$2:$V$1300,13,FALSE),0)</f>
        <v>0</v>
      </c>
      <c r="K939" s="353">
        <f>+IFERROR(VLOOKUP($A939,Data_Loss!$A$2:$V$1300,14,FALSE),0)</f>
        <v>0</v>
      </c>
      <c r="L939" s="353">
        <f>+IFERROR(VLOOKUP($A939,Data_Loss!$A$2:$V$1300,15,FALSE),0)</f>
        <v>0</v>
      </c>
      <c r="M939" s="353">
        <f>+IFERROR(VLOOKUP($A939,Data_Loss!$A$2:$V$1300,16,FALSE),0)</f>
        <v>17149</v>
      </c>
      <c r="N939" s="353">
        <f>+IFERROR(VLOOKUP($A939,Data_Loss!$A$2:$V$1300,17,FALSE),0)</f>
        <v>0</v>
      </c>
      <c r="O939" s="353">
        <f>+IFERROR(VLOOKUP($A939,Data_Loss!$A$2:$V$1300,18,FALSE),0)</f>
        <v>0</v>
      </c>
      <c r="P939" s="353">
        <f>+IFERROR(VLOOKUP($A939,Data_Loss!$A$2:$V$1300,19,FALSE),0)</f>
        <v>0</v>
      </c>
      <c r="Q939" s="353">
        <f>+IFERROR(VLOOKUP($A939,Data_Loss!$A$2:$V$1300,20,FALSE),0)</f>
        <v>0</v>
      </c>
      <c r="R939" s="353">
        <f>+IFERROR(VLOOKUP($A939,Data_Loss!$A$2:$V$1300,21,FALSE),0)</f>
        <v>23608</v>
      </c>
      <c r="S939" s="353">
        <f>+IFERROR(VLOOKUP($A939,Data_Loss!$A$2:$V$1300,22,FALSE),0)</f>
        <v>2684</v>
      </c>
      <c r="T939" s="191">
        <f>+$I939*'10k &amp; MO'!C$7+$J939*'10k &amp; MO'!C$13+$K939*'10k &amp; MO'!C$19+$L939*'10k &amp; MO'!C$25+$M939*'10k &amp; MO'!C$31</f>
        <v>37.727800000000002</v>
      </c>
      <c r="U939" s="349">
        <f>+$I939*'10k &amp; MO'!D$7+$J939*'10k &amp; MO'!D$13+$K939*'10k &amp; MO'!D$19+$L939*'10k &amp; MO'!D$25+$M939*'10k &amp; MO'!D$31</f>
        <v>1169.5617999999999</v>
      </c>
      <c r="V939" s="349">
        <f>+$I939*'10k &amp; MO'!E$7+$J939*'10k &amp; MO'!E$13+$K939*'10k &amp; MO'!E$19+$L939*'10k &amp; MO'!E$25+$M939*'10k &amp; MO'!E$31</f>
        <v>24060.046999999999</v>
      </c>
      <c r="W939" s="349">
        <f>+$I939*'10k &amp; MO'!F$7+$J939*'10k &amp; MO'!F$13+$K939*'10k &amp; MO'!F$19+$L939*'10k &amp; MO'!F$25+$M939*'10k &amp; MO'!F$31</f>
        <v>9073.5359000000008</v>
      </c>
      <c r="X939" s="349">
        <f>+$I939*'10k &amp; MO'!G$7+$J939*'10k &amp; MO'!G$13+$K939*'10k &amp; MO'!G$19+$L939*'10k &amp; MO'!G$25+$M939*'10k &amp; MO'!G$31</f>
        <v>11812.2312</v>
      </c>
      <c r="Y939" s="349">
        <f>+$N939*'10k &amp; MO'!H$7+$O939*'10k &amp; MO'!H$13+$P939*'10k &amp; MO'!H$19+$Q939*'10k &amp; MO'!H$25+$R939*'10k &amp; MO'!H$31</f>
        <v>68.463200000000001</v>
      </c>
      <c r="Z939" s="349">
        <f>+$N939*'10k &amp; MO'!I$7+$O939*'10k &amp; MO'!I$13+$P939*'10k &amp; MO'!I$19+$Q939*'10k &amp; MO'!I$25+$R939*'10k &amp; MO'!I$31</f>
        <v>2334.8312000000001</v>
      </c>
      <c r="AA939" s="349">
        <f>+$N939*'10k &amp; MO'!J$7+$O939*'10k &amp; MO'!J$13+$P939*'10k &amp; MO'!J$19+$Q939*'10k &amp; MO'!J$25+$R939*'10k &amp; MO'!J$31</f>
        <v>24014.057600000004</v>
      </c>
      <c r="AB939" s="349">
        <f>+$N939*'10k &amp; MO'!K$7+$O939*'10k &amp; MO'!K$13+$P939*'10k &amp; MO'!K$19+$Q939*'10k &amp; MO'!K$25+$R939*'10k &amp; MO'!K$31</f>
        <v>12696.382399999999</v>
      </c>
      <c r="AC939" s="349">
        <f>+$N939*'10k &amp; MO'!L$7+$O939*'10k &amp; MO'!L$13+$P939*'10k &amp; MO'!L$19+$Q939*'10k &amp; MO'!L$25+$R939*'10k &amp; MO'!L$31</f>
        <v>19840.163199999999</v>
      </c>
      <c r="AD939" s="350">
        <f>+S939*'10k &amp; MO'!O$7</f>
        <v>3558.9840000000004</v>
      </c>
      <c r="AF939" s="192" t="str">
        <f t="shared" si="125"/>
        <v>8252018</v>
      </c>
      <c r="AG939" s="192">
        <f>+IFERROR(VLOOKUP($AF939,'Limited Loss'!$F$5:$P$124,AG$3,FALSE),0)</f>
        <v>0</v>
      </c>
      <c r="AH939" s="193">
        <f>+IFERROR(VLOOKUP($AF939,'Limited Loss'!$F$5:$P$124,AH$3,FALSE),0)</f>
        <v>0</v>
      </c>
      <c r="AI939" s="193">
        <f>+IFERROR(VLOOKUP($AF939,'Limited Loss'!$F$5:$P$124,AI$3,FALSE),0)</f>
        <v>0</v>
      </c>
      <c r="AJ939" s="193">
        <f>+IFERROR(VLOOKUP($AF939,'Limited Loss'!$F$5:$P$124,AJ$3,FALSE),0)</f>
        <v>0</v>
      </c>
      <c r="AK939" s="100">
        <f>+IFERROR(VLOOKUP($AF939,'Limited Loss'!$F$5:$P$124,AK$3,FALSE),0)</f>
        <v>0</v>
      </c>
      <c r="AL939" s="193">
        <f>+IFERROR(VLOOKUP($AF939,'Limited Loss'!$F$5:$P$124,AL$3,FALSE),0)</f>
        <v>0</v>
      </c>
      <c r="AM939" s="193">
        <f>+IFERROR(VLOOKUP($AF939,'Limited Loss'!$F$5:$P$124,AM$3,FALSE),0)</f>
        <v>0</v>
      </c>
      <c r="AN939" s="193">
        <f>+IFERROR(VLOOKUP($AF939,'Limited Loss'!$F$5:$P$124,AN$3,FALSE),0)</f>
        <v>0</v>
      </c>
      <c r="AO939" s="193">
        <f>+IFERROR(VLOOKUP($AF939,'Limited Loss'!$F$5:$P$124,AO$3,FALSE),0)</f>
        <v>0</v>
      </c>
      <c r="AP939" s="100">
        <f>+IFERROR(VLOOKUP($AF939,'Limited Loss'!$F$5:$P$124,AP$3,FALSE),0)</f>
        <v>0</v>
      </c>
      <c r="AQ939" s="353"/>
      <c r="AR939" s="331">
        <f t="shared" si="126"/>
        <v>825</v>
      </c>
      <c r="AS939" s="332">
        <f t="shared" si="126"/>
        <v>2018</v>
      </c>
      <c r="AT939" s="349">
        <f t="shared" si="133"/>
        <v>37.727800000000002</v>
      </c>
      <c r="AU939" s="349">
        <f t="shared" si="133"/>
        <v>1169.5617999999999</v>
      </c>
      <c r="AV939" s="349">
        <f t="shared" si="132"/>
        <v>24060.046999999999</v>
      </c>
      <c r="AW939" s="349">
        <f t="shared" si="132"/>
        <v>9073.5359000000008</v>
      </c>
      <c r="AX939" s="350">
        <f t="shared" si="132"/>
        <v>11812.2312</v>
      </c>
      <c r="AY939" s="349">
        <f t="shared" si="132"/>
        <v>68.463200000000001</v>
      </c>
      <c r="AZ939" s="349">
        <f t="shared" si="132"/>
        <v>2334.8312000000001</v>
      </c>
      <c r="BA939" s="349">
        <f t="shared" si="132"/>
        <v>24014.057600000004</v>
      </c>
      <c r="BB939" s="349">
        <f t="shared" si="132"/>
        <v>12696.382399999999</v>
      </c>
      <c r="BC939" s="349">
        <f t="shared" si="132"/>
        <v>19840.163199999999</v>
      </c>
      <c r="BD939" s="350">
        <f t="shared" si="132"/>
        <v>3558.9840000000004</v>
      </c>
      <c r="BE939" s="349">
        <f t="shared" si="128"/>
        <v>51684.688600000001</v>
      </c>
      <c r="BF939" s="375">
        <f t="shared" si="129"/>
        <v>53422.312699999995</v>
      </c>
      <c r="BG939" s="334">
        <f t="shared" si="130"/>
        <v>3558.9840000000004</v>
      </c>
    </row>
    <row r="940" spans="1:59" x14ac:dyDescent="0.2">
      <c r="A940" s="326" t="str">
        <f t="shared" si="127"/>
        <v>8282014</v>
      </c>
      <c r="B940" s="331">
        <v>828</v>
      </c>
      <c r="C940" s="327">
        <v>2014</v>
      </c>
      <c r="D940" s="353">
        <f>+IFERROR(VLOOKUP($A940,Data_Loss!$A$2:$V$1180,6,FALSE),0)</f>
        <v>0</v>
      </c>
      <c r="E940" s="353">
        <f>+IFERROR(VLOOKUP($A940,Data_Loss!$A$2:$V$1180,7,FALSE),0)</f>
        <v>0</v>
      </c>
      <c r="F940" s="353">
        <f>+IFERROR(VLOOKUP($A940,Data_Loss!$A$2:$V$1180,8,FALSE),0)</f>
        <v>0</v>
      </c>
      <c r="G940" s="353">
        <f>+IFERROR(VLOOKUP($A940,Data_Loss!$A$2:$V$1180,9,FALSE),0)</f>
        <v>2</v>
      </c>
      <c r="H940" s="353">
        <f>+IFERROR(VLOOKUP($A940,Data_Loss!$A$2:$V$1180,10,FALSE),0)</f>
        <v>0</v>
      </c>
      <c r="I940" s="353">
        <f>+IFERROR(VLOOKUP($A940,Data_Loss!$A$2:$V$1300,12,FALSE),0)</f>
        <v>0</v>
      </c>
      <c r="J940" s="353">
        <f>+IFERROR(VLOOKUP($A940,Data_Loss!$A$2:$V$1300,13,FALSE),0)</f>
        <v>0</v>
      </c>
      <c r="K940" s="353">
        <f>+IFERROR(VLOOKUP($A940,Data_Loss!$A$2:$V$1300,14,FALSE),0)</f>
        <v>0</v>
      </c>
      <c r="L940" s="353">
        <f>+IFERROR(VLOOKUP($A940,Data_Loss!$A$2:$V$1300,15,FALSE),0)</f>
        <v>13500</v>
      </c>
      <c r="M940" s="353">
        <f>+IFERROR(VLOOKUP($A940,Data_Loss!$A$2:$V$1300,16,FALSE),0)</f>
        <v>0</v>
      </c>
      <c r="N940" s="353">
        <f>+IFERROR(VLOOKUP($A940,Data_Loss!$A$2:$V$1300,17,FALSE),0)</f>
        <v>0</v>
      </c>
      <c r="O940" s="353">
        <f>+IFERROR(VLOOKUP($A940,Data_Loss!$A$2:$V$1300,18,FALSE),0)</f>
        <v>0</v>
      </c>
      <c r="P940" s="353">
        <f>+IFERROR(VLOOKUP($A940,Data_Loss!$A$2:$V$1300,19,FALSE),0)</f>
        <v>0</v>
      </c>
      <c r="Q940" s="353">
        <f>+IFERROR(VLOOKUP($A940,Data_Loss!$A$2:$V$1300,20,FALSE),0)</f>
        <v>3343</v>
      </c>
      <c r="R940" s="353">
        <f>+IFERROR(VLOOKUP($A940,Data_Loss!$A$2:$V$1300,21,FALSE),0)</f>
        <v>0</v>
      </c>
      <c r="S940" s="353">
        <f>+IFERROR(VLOOKUP($A940,Data_Loss!$A$2:$V$1300,22,FALSE),0)</f>
        <v>0</v>
      </c>
      <c r="T940" s="191">
        <f>+$I940*'10k &amp; MO'!C$3+$J940*'10k &amp; MO'!C$9+$K940*'10k &amp; MO'!C$15+$L940*'10k &amp; MO'!C$21+$M940*'10k &amp; MO'!C$27</f>
        <v>0</v>
      </c>
      <c r="U940" s="349">
        <f>+$I940*'10k &amp; MO'!D$3+$J940*'10k &amp; MO'!D$9+$K940*'10k &amp; MO'!D$15+$L940*'10k &amp; MO'!D$21+$M940*'10k &amp; MO'!D$27</f>
        <v>0</v>
      </c>
      <c r="V940" s="349">
        <f>+$I940*'10k &amp; MO'!E$3+$J940*'10k &amp; MO'!E$9+$K940*'10k &amp; MO'!E$15+$L940*'10k &amp; MO'!E$21+$M940*'10k &amp; MO'!E$27</f>
        <v>0</v>
      </c>
      <c r="W940" s="349">
        <f>+$I940*'10k &amp; MO'!F$3+$J940*'10k &amp; MO'!F$9+$K940*'10k &amp; MO'!F$15+$L940*'10k &amp; MO'!F$21+$M940*'10k &amp; MO'!F$27</f>
        <v>16591.5</v>
      </c>
      <c r="X940" s="349">
        <f>+$I940*'10k &amp; MO'!G$3+$J940*'10k &amp; MO'!G$9+$K940*'10k &amp; MO'!G$15+$L940*'10k &amp; MO'!G$21+$M940*'10k &amp; MO'!G$27</f>
        <v>0</v>
      </c>
      <c r="Y940" s="349">
        <f>+$N940*'10k &amp; MO'!H$3+$O940*'10k &amp; MO'!H$9+$P940*'10k &amp; MO'!H$15+$Q940*'10k &amp; MO'!H$21+$R940*'10k &amp; MO'!H$27</f>
        <v>0</v>
      </c>
      <c r="Z940" s="349">
        <f>+$N940*'10k &amp; MO'!I$3+$O940*'10k &amp; MO'!I$9+$P940*'10k &amp; MO'!I$15+$Q940*'10k &amp; MO'!I$21+$R940*'10k &amp; MO'!I$27</f>
        <v>0</v>
      </c>
      <c r="AA940" s="349">
        <f>+$N940*'10k &amp; MO'!J$3+$O940*'10k &amp; MO'!J$9+$P940*'10k &amp; MO'!J$15+$Q940*'10k &amp; MO'!J$21+$R940*'10k &amp; MO'!J$27</f>
        <v>0</v>
      </c>
      <c r="AB940" s="349">
        <f>+$N940*'10k &amp; MO'!K$3+$O940*'10k &amp; MO'!K$9+$P940*'10k &amp; MO'!K$15+$Q940*'10k &amp; MO'!K$21+$R940*'10k &amp; MO'!K$27</f>
        <v>4683.5429999999997</v>
      </c>
      <c r="AC940" s="349">
        <f>+$N940*'10k &amp; MO'!L$3+$O940*'10k &amp; MO'!L$9+$P940*'10k &amp; MO'!L$15+$Q940*'10k &amp; MO'!L$21+$R940*'10k &amp; MO'!L$27</f>
        <v>0</v>
      </c>
      <c r="AD940" s="350">
        <f>+S940*'10k &amp; MO'!O$3</f>
        <v>0</v>
      </c>
      <c r="AF940" s="192" t="str">
        <f t="shared" si="125"/>
        <v>8282014</v>
      </c>
      <c r="AG940" s="192">
        <f>+IFERROR(VLOOKUP($AF940,'Limited Loss'!$F$5:$P$124,AG$3,FALSE),0)</f>
        <v>0</v>
      </c>
      <c r="AH940" s="193">
        <f>+IFERROR(VLOOKUP($AF940,'Limited Loss'!$F$5:$P$124,AH$3,FALSE),0)</f>
        <v>0</v>
      </c>
      <c r="AI940" s="193">
        <f>+IFERROR(VLOOKUP($AF940,'Limited Loss'!$F$5:$P$124,AI$3,FALSE),0)</f>
        <v>0</v>
      </c>
      <c r="AJ940" s="193">
        <f>+IFERROR(VLOOKUP($AF940,'Limited Loss'!$F$5:$P$124,AJ$3,FALSE),0)</f>
        <v>0</v>
      </c>
      <c r="AK940" s="100">
        <f>+IFERROR(VLOOKUP($AF940,'Limited Loss'!$F$5:$P$124,AK$3,FALSE),0)</f>
        <v>0</v>
      </c>
      <c r="AL940" s="193">
        <f>+IFERROR(VLOOKUP($AF940,'Limited Loss'!$F$5:$P$124,AL$3,FALSE),0)</f>
        <v>0</v>
      </c>
      <c r="AM940" s="193">
        <f>+IFERROR(VLOOKUP($AF940,'Limited Loss'!$F$5:$P$124,AM$3,FALSE),0)</f>
        <v>0</v>
      </c>
      <c r="AN940" s="193">
        <f>+IFERROR(VLOOKUP($AF940,'Limited Loss'!$F$5:$P$124,AN$3,FALSE),0)</f>
        <v>0</v>
      </c>
      <c r="AO940" s="193">
        <f>+IFERROR(VLOOKUP($AF940,'Limited Loss'!$F$5:$P$124,AO$3,FALSE),0)</f>
        <v>0</v>
      </c>
      <c r="AP940" s="100">
        <f>+IFERROR(VLOOKUP($AF940,'Limited Loss'!$F$5:$P$124,AP$3,FALSE),0)</f>
        <v>0</v>
      </c>
      <c r="AQ940" s="353"/>
      <c r="AR940" s="331">
        <f t="shared" si="126"/>
        <v>828</v>
      </c>
      <c r="AS940" s="332">
        <f t="shared" si="126"/>
        <v>2014</v>
      </c>
      <c r="AT940" s="349">
        <f t="shared" si="133"/>
        <v>0</v>
      </c>
      <c r="AU940" s="349">
        <f t="shared" si="133"/>
        <v>0</v>
      </c>
      <c r="AV940" s="349">
        <f t="shared" si="132"/>
        <v>0</v>
      </c>
      <c r="AW940" s="349">
        <f t="shared" si="132"/>
        <v>16591.5</v>
      </c>
      <c r="AX940" s="350">
        <f t="shared" si="132"/>
        <v>0</v>
      </c>
      <c r="AY940" s="349">
        <f t="shared" si="132"/>
        <v>0</v>
      </c>
      <c r="AZ940" s="349">
        <f t="shared" si="132"/>
        <v>0</v>
      </c>
      <c r="BA940" s="349">
        <f t="shared" si="132"/>
        <v>0</v>
      </c>
      <c r="BB940" s="349">
        <f t="shared" si="132"/>
        <v>4683.5429999999997</v>
      </c>
      <c r="BC940" s="349">
        <f t="shared" si="132"/>
        <v>0</v>
      </c>
      <c r="BD940" s="350">
        <f t="shared" si="132"/>
        <v>0</v>
      </c>
      <c r="BE940" s="349">
        <f t="shared" si="128"/>
        <v>0</v>
      </c>
      <c r="BF940" s="375">
        <f t="shared" si="129"/>
        <v>21275.042999999998</v>
      </c>
      <c r="BG940" s="334">
        <f t="shared" si="130"/>
        <v>0</v>
      </c>
    </row>
    <row r="941" spans="1:59" x14ac:dyDescent="0.2">
      <c r="A941" s="326" t="str">
        <f t="shared" si="127"/>
        <v>8282015</v>
      </c>
      <c r="B941" s="331">
        <v>828</v>
      </c>
      <c r="C941" s="327">
        <v>2015</v>
      </c>
      <c r="D941" s="353">
        <f>+IFERROR(VLOOKUP($A941,Data_Loss!$A$2:$V$1180,6,FALSE),0)</f>
        <v>0</v>
      </c>
      <c r="E941" s="353">
        <f>+IFERROR(VLOOKUP($A941,Data_Loss!$A$2:$V$1180,7,FALSE),0)</f>
        <v>0</v>
      </c>
      <c r="F941" s="353">
        <f>+IFERROR(VLOOKUP($A941,Data_Loss!$A$2:$V$1180,8,FALSE),0)</f>
        <v>0</v>
      </c>
      <c r="G941" s="353">
        <f>+IFERROR(VLOOKUP($A941,Data_Loss!$A$2:$V$1180,9,FALSE),0)</f>
        <v>0</v>
      </c>
      <c r="H941" s="353">
        <f>+IFERROR(VLOOKUP($A941,Data_Loss!$A$2:$V$1180,10,FALSE),0)</f>
        <v>1</v>
      </c>
      <c r="I941" s="353">
        <f>+IFERROR(VLOOKUP($A941,Data_Loss!$A$2:$V$1300,12,FALSE),0)</f>
        <v>0</v>
      </c>
      <c r="J941" s="353">
        <f>+IFERROR(VLOOKUP($A941,Data_Loss!$A$2:$V$1300,13,FALSE),0)</f>
        <v>0</v>
      </c>
      <c r="K941" s="353">
        <f>+IFERROR(VLOOKUP($A941,Data_Loss!$A$2:$V$1300,14,FALSE),0)</f>
        <v>0</v>
      </c>
      <c r="L941" s="353">
        <f>+IFERROR(VLOOKUP($A941,Data_Loss!$A$2:$V$1300,15,FALSE),0)</f>
        <v>0</v>
      </c>
      <c r="M941" s="353">
        <f>+IFERROR(VLOOKUP($A941,Data_Loss!$A$2:$V$1300,16,FALSE),0)</f>
        <v>9288</v>
      </c>
      <c r="N941" s="353">
        <f>+IFERROR(VLOOKUP($A941,Data_Loss!$A$2:$V$1300,17,FALSE),0)</f>
        <v>0</v>
      </c>
      <c r="O941" s="353">
        <f>+IFERROR(VLOOKUP($A941,Data_Loss!$A$2:$V$1300,18,FALSE),0)</f>
        <v>0</v>
      </c>
      <c r="P941" s="353">
        <f>+IFERROR(VLOOKUP($A941,Data_Loss!$A$2:$V$1300,19,FALSE),0)</f>
        <v>0</v>
      </c>
      <c r="Q941" s="353">
        <f>+IFERROR(VLOOKUP($A941,Data_Loss!$A$2:$V$1300,20,FALSE),0)</f>
        <v>0</v>
      </c>
      <c r="R941" s="353">
        <f>+IFERROR(VLOOKUP($A941,Data_Loss!$A$2:$V$1300,21,FALSE),0)</f>
        <v>5067</v>
      </c>
      <c r="S941" s="353">
        <f>+IFERROR(VLOOKUP($A941,Data_Loss!$A$2:$V$1300,22,FALSE),0)</f>
        <v>0</v>
      </c>
      <c r="T941" s="191">
        <f>+$I941*'10k &amp; MO'!C$4+$J941*'10k &amp; MO'!C$10+$K941*'10k &amp; MO'!C$16+$L941*'10k &amp; MO'!C$22+$M941*'10k &amp; MO'!C$28</f>
        <v>0</v>
      </c>
      <c r="U941" s="349">
        <f>+$I941*'10k &amp; MO'!D$4+$J941*'10k &amp; MO'!D$10+$K941*'10k &amp; MO'!D$16+$L941*'10k &amp; MO'!D$22+$M941*'10k &amp; MO'!D$28</f>
        <v>0</v>
      </c>
      <c r="V941" s="349">
        <f>+$I941*'10k &amp; MO'!E$4+$J941*'10k &amp; MO'!E$10+$K941*'10k &amp; MO'!E$16+$L941*'10k &amp; MO'!E$22+$M941*'10k &amp; MO'!E$28</f>
        <v>325.08000000000004</v>
      </c>
      <c r="W941" s="349">
        <f>+$I941*'10k &amp; MO'!F$4+$J941*'10k &amp; MO'!F$10+$K941*'10k &amp; MO'!F$16+$L941*'10k &amp; MO'!F$22+$M941*'10k &amp; MO'!F$28</f>
        <v>194.11919999999998</v>
      </c>
      <c r="X941" s="349">
        <f>+$I941*'10k &amp; MO'!G$4+$J941*'10k &amp; MO'!G$10+$K941*'10k &amp; MO'!G$16+$L941*'10k &amp; MO'!G$22+$M941*'10k &amp; MO'!G$28</f>
        <v>10729.497600000001</v>
      </c>
      <c r="Y941" s="349">
        <f>+$N941*'10k &amp; MO'!H$4+$O941*'10k &amp; MO'!H$10+$P941*'10k &amp; MO'!H$16+$Q941*'10k &amp; MO'!H$22+$R941*'10k &amp; MO'!H$28</f>
        <v>0</v>
      </c>
      <c r="Z941" s="349">
        <f>+$N941*'10k &amp; MO'!I$4+$O941*'10k &amp; MO'!I$10+$P941*'10k &amp; MO'!I$16+$Q941*'10k &amp; MO'!I$22+$R941*'10k &amp; MO'!I$28</f>
        <v>0</v>
      </c>
      <c r="AA941" s="349">
        <f>+$N941*'10k &amp; MO'!J$4+$O941*'10k &amp; MO'!J$10+$P941*'10k &amp; MO'!J$16+$Q941*'10k &amp; MO'!J$22+$R941*'10k &amp; MO'!J$28</f>
        <v>142.88939999999999</v>
      </c>
      <c r="AB941" s="349">
        <f>+$N941*'10k &amp; MO'!K$4+$O941*'10k &amp; MO'!K$10+$P941*'10k &amp; MO'!K$16+$Q941*'10k &amp; MO'!K$22+$R941*'10k &amp; MO'!K$28</f>
        <v>195.0795</v>
      </c>
      <c r="AC941" s="349">
        <f>+$N941*'10k &amp; MO'!L$4+$O941*'10k &amp; MO'!L$10+$P941*'10k &amp; MO'!L$16+$Q941*'10k &amp; MO'!L$22+$R941*'10k &amp; MO'!L$28</f>
        <v>7435.3158000000003</v>
      </c>
      <c r="AD941" s="350">
        <f>+S941*'10k &amp; MO'!O$4</f>
        <v>0</v>
      </c>
      <c r="AF941" s="192" t="str">
        <f t="shared" si="125"/>
        <v>8282015</v>
      </c>
      <c r="AG941" s="192">
        <f>+IFERROR(VLOOKUP($AF941,'Limited Loss'!$F$5:$P$124,AG$3,FALSE),0)</f>
        <v>0</v>
      </c>
      <c r="AH941" s="193">
        <f>+IFERROR(VLOOKUP($AF941,'Limited Loss'!$F$5:$P$124,AH$3,FALSE),0)</f>
        <v>0</v>
      </c>
      <c r="AI941" s="193">
        <f>+IFERROR(VLOOKUP($AF941,'Limited Loss'!$F$5:$P$124,AI$3,FALSE),0)</f>
        <v>0</v>
      </c>
      <c r="AJ941" s="193">
        <f>+IFERROR(VLOOKUP($AF941,'Limited Loss'!$F$5:$P$124,AJ$3,FALSE),0)</f>
        <v>0</v>
      </c>
      <c r="AK941" s="100">
        <f>+IFERROR(VLOOKUP($AF941,'Limited Loss'!$F$5:$P$124,AK$3,FALSE),0)</f>
        <v>0</v>
      </c>
      <c r="AL941" s="193">
        <f>+IFERROR(VLOOKUP($AF941,'Limited Loss'!$F$5:$P$124,AL$3,FALSE),0)</f>
        <v>0</v>
      </c>
      <c r="AM941" s="193">
        <f>+IFERROR(VLOOKUP($AF941,'Limited Loss'!$F$5:$P$124,AM$3,FALSE),0)</f>
        <v>0</v>
      </c>
      <c r="AN941" s="193">
        <f>+IFERROR(VLOOKUP($AF941,'Limited Loss'!$F$5:$P$124,AN$3,FALSE),0)</f>
        <v>0</v>
      </c>
      <c r="AO941" s="193">
        <f>+IFERROR(VLOOKUP($AF941,'Limited Loss'!$F$5:$P$124,AO$3,FALSE),0)</f>
        <v>0</v>
      </c>
      <c r="AP941" s="100">
        <f>+IFERROR(VLOOKUP($AF941,'Limited Loss'!$F$5:$P$124,AP$3,FALSE),0)</f>
        <v>0</v>
      </c>
      <c r="AQ941" s="353"/>
      <c r="AR941" s="331">
        <f t="shared" si="126"/>
        <v>828</v>
      </c>
      <c r="AS941" s="332">
        <f t="shared" si="126"/>
        <v>2015</v>
      </c>
      <c r="AT941" s="349">
        <f t="shared" si="133"/>
        <v>0</v>
      </c>
      <c r="AU941" s="349">
        <f t="shared" si="133"/>
        <v>0</v>
      </c>
      <c r="AV941" s="349">
        <f t="shared" si="132"/>
        <v>325.08000000000004</v>
      </c>
      <c r="AW941" s="349">
        <f t="shared" si="132"/>
        <v>194.11919999999998</v>
      </c>
      <c r="AX941" s="350">
        <f t="shared" si="132"/>
        <v>10729.497600000001</v>
      </c>
      <c r="AY941" s="349">
        <f t="shared" si="132"/>
        <v>0</v>
      </c>
      <c r="AZ941" s="349">
        <f t="shared" si="132"/>
        <v>0</v>
      </c>
      <c r="BA941" s="349">
        <f t="shared" si="132"/>
        <v>142.88939999999999</v>
      </c>
      <c r="BB941" s="349">
        <f t="shared" si="132"/>
        <v>195.0795</v>
      </c>
      <c r="BC941" s="349">
        <f t="shared" si="132"/>
        <v>7435.3158000000003</v>
      </c>
      <c r="BD941" s="350">
        <f t="shared" si="132"/>
        <v>0</v>
      </c>
      <c r="BE941" s="349">
        <f t="shared" si="128"/>
        <v>467.96940000000006</v>
      </c>
      <c r="BF941" s="375">
        <f t="shared" si="129"/>
        <v>18554.0121</v>
      </c>
      <c r="BG941" s="334">
        <f t="shared" si="130"/>
        <v>0</v>
      </c>
    </row>
    <row r="942" spans="1:59" x14ac:dyDescent="0.2">
      <c r="A942" s="326" t="str">
        <f t="shared" si="127"/>
        <v>8282016</v>
      </c>
      <c r="B942" s="331">
        <v>828</v>
      </c>
      <c r="C942" s="327">
        <v>2016</v>
      </c>
      <c r="D942" s="353">
        <f>+IFERROR(VLOOKUP($A942,Data_Loss!$A$2:$V$1180,6,FALSE),0)</f>
        <v>0</v>
      </c>
      <c r="E942" s="353">
        <f>+IFERROR(VLOOKUP($A942,Data_Loss!$A$2:$V$1180,7,FALSE),0)</f>
        <v>0</v>
      </c>
      <c r="F942" s="353">
        <f>+IFERROR(VLOOKUP($A942,Data_Loss!$A$2:$V$1180,8,FALSE),0)</f>
        <v>0</v>
      </c>
      <c r="G942" s="353">
        <f>+IFERROR(VLOOKUP($A942,Data_Loss!$A$2:$V$1180,9,FALSE),0)</f>
        <v>0</v>
      </c>
      <c r="H942" s="353">
        <f>+IFERROR(VLOOKUP($A942,Data_Loss!$A$2:$V$1180,10,FALSE),0)</f>
        <v>0</v>
      </c>
      <c r="I942" s="353">
        <f>+IFERROR(VLOOKUP($A942,Data_Loss!$A$2:$V$1300,12,FALSE),0)</f>
        <v>0</v>
      </c>
      <c r="J942" s="353">
        <f>+IFERROR(VLOOKUP($A942,Data_Loss!$A$2:$V$1300,13,FALSE),0)</f>
        <v>0</v>
      </c>
      <c r="K942" s="353">
        <f>+IFERROR(VLOOKUP($A942,Data_Loss!$A$2:$V$1300,14,FALSE),0)</f>
        <v>0</v>
      </c>
      <c r="L942" s="353">
        <f>+IFERROR(VLOOKUP($A942,Data_Loss!$A$2:$V$1300,15,FALSE),0)</f>
        <v>0</v>
      </c>
      <c r="M942" s="353">
        <f>+IFERROR(VLOOKUP($A942,Data_Loss!$A$2:$V$1300,16,FALSE),0)</f>
        <v>0</v>
      </c>
      <c r="N942" s="353">
        <f>+IFERROR(VLOOKUP($A942,Data_Loss!$A$2:$V$1300,17,FALSE),0)</f>
        <v>0</v>
      </c>
      <c r="O942" s="353">
        <f>+IFERROR(VLOOKUP($A942,Data_Loss!$A$2:$V$1300,18,FALSE),0)</f>
        <v>0</v>
      </c>
      <c r="P942" s="353">
        <f>+IFERROR(VLOOKUP($A942,Data_Loss!$A$2:$V$1300,19,FALSE),0)</f>
        <v>0</v>
      </c>
      <c r="Q942" s="353">
        <f>+IFERROR(VLOOKUP($A942,Data_Loss!$A$2:$V$1300,20,FALSE),0)</f>
        <v>0</v>
      </c>
      <c r="R942" s="353">
        <f>+IFERROR(VLOOKUP($A942,Data_Loss!$A$2:$V$1300,21,FALSE),0)</f>
        <v>0</v>
      </c>
      <c r="S942" s="353">
        <f>+IFERROR(VLOOKUP($A942,Data_Loss!$A$2:$V$1300,22,FALSE),0)</f>
        <v>1254</v>
      </c>
      <c r="T942" s="191">
        <f>+$I942*'10k &amp; MO'!C$5+$J942*'10k &amp; MO'!C$11+$K942*'10k &amp; MO'!C$17+$L942*'10k &amp; MO'!C$23+$M942*'10k &amp; MO'!C$29</f>
        <v>0</v>
      </c>
      <c r="U942" s="349">
        <f>+$I942*'10k &amp; MO'!D$5+$J942*'10k &amp; MO'!D$11+$K942*'10k &amp; MO'!D$17+$L942*'10k &amp; MO'!D$23+$M942*'10k &amp; MO'!D$29</f>
        <v>0</v>
      </c>
      <c r="V942" s="349">
        <f>+$I942*'10k &amp; MO'!E$5+$J942*'10k &amp; MO'!E$11+$K942*'10k &amp; MO'!E$17+$L942*'10k &amp; MO'!E$23+$M942*'10k &amp; MO'!E$29</f>
        <v>0</v>
      </c>
      <c r="W942" s="349">
        <f>+$I942*'10k &amp; MO'!F$5+$J942*'10k &amp; MO'!F$11+$K942*'10k &amp; MO'!F$17+$L942*'10k &amp; MO'!F$23+$M942*'10k &amp; MO'!F$29</f>
        <v>0</v>
      </c>
      <c r="X942" s="349">
        <f>+$I942*'10k &amp; MO'!G$5+$J942*'10k &amp; MO'!G$11+$K942*'10k &amp; MO'!G$17+$L942*'10k &amp; MO'!G$23+$M942*'10k &amp; MO'!G$29</f>
        <v>0</v>
      </c>
      <c r="Y942" s="349">
        <f>+$N942*'10k &amp; MO'!H$5+$O942*'10k &amp; MO'!H$11+$P942*'10k &amp; MO'!H$17+$Q942*'10k &amp; MO'!H$23+$R942*'10k &amp; MO'!H$29</f>
        <v>0</v>
      </c>
      <c r="Z942" s="349">
        <f>+$N942*'10k &amp; MO'!I$5+$O942*'10k &amp; MO'!I$11+$P942*'10k &amp; MO'!I$17+$Q942*'10k &amp; MO'!I$23+$R942*'10k &amp; MO'!I$29</f>
        <v>0</v>
      </c>
      <c r="AA942" s="349">
        <f>+$N942*'10k &amp; MO'!J$5+$O942*'10k &amp; MO'!J$11+$P942*'10k &amp; MO'!J$17+$Q942*'10k &amp; MO'!J$23+$R942*'10k &amp; MO'!J$29</f>
        <v>0</v>
      </c>
      <c r="AB942" s="349">
        <f>+$N942*'10k &amp; MO'!K$5+$O942*'10k &amp; MO'!K$11+$P942*'10k &amp; MO'!K$17+$Q942*'10k &amp; MO'!K$23+$R942*'10k &amp; MO'!K$29</f>
        <v>0</v>
      </c>
      <c r="AC942" s="349">
        <f>+$N942*'10k &amp; MO'!L$5+$O942*'10k &amp; MO'!L$11+$P942*'10k &amp; MO'!L$17+$Q942*'10k &amp; MO'!L$23+$R942*'10k &amp; MO'!L$29</f>
        <v>0</v>
      </c>
      <c r="AD942" s="350">
        <f>+S942*'10k &amp; MO'!O$5</f>
        <v>1690.3920000000001</v>
      </c>
      <c r="AF942" s="192" t="str">
        <f t="shared" si="125"/>
        <v>8282016</v>
      </c>
      <c r="AG942" s="192">
        <f>+IFERROR(VLOOKUP($AF942,'Limited Loss'!$F$5:$P$124,AG$3,FALSE),0)</f>
        <v>0</v>
      </c>
      <c r="AH942" s="193">
        <f>+IFERROR(VLOOKUP($AF942,'Limited Loss'!$F$5:$P$124,AH$3,FALSE),0)</f>
        <v>0</v>
      </c>
      <c r="AI942" s="193">
        <f>+IFERROR(VLOOKUP($AF942,'Limited Loss'!$F$5:$P$124,AI$3,FALSE),0)</f>
        <v>0</v>
      </c>
      <c r="AJ942" s="193">
        <f>+IFERROR(VLOOKUP($AF942,'Limited Loss'!$F$5:$P$124,AJ$3,FALSE),0)</f>
        <v>0</v>
      </c>
      <c r="AK942" s="100">
        <f>+IFERROR(VLOOKUP($AF942,'Limited Loss'!$F$5:$P$124,AK$3,FALSE),0)</f>
        <v>0</v>
      </c>
      <c r="AL942" s="193">
        <f>+IFERROR(VLOOKUP($AF942,'Limited Loss'!$F$5:$P$124,AL$3,FALSE),0)</f>
        <v>0</v>
      </c>
      <c r="AM942" s="193">
        <f>+IFERROR(VLOOKUP($AF942,'Limited Loss'!$F$5:$P$124,AM$3,FALSE),0)</f>
        <v>0</v>
      </c>
      <c r="AN942" s="193">
        <f>+IFERROR(VLOOKUP($AF942,'Limited Loss'!$F$5:$P$124,AN$3,FALSE),0)</f>
        <v>0</v>
      </c>
      <c r="AO942" s="193">
        <f>+IFERROR(VLOOKUP($AF942,'Limited Loss'!$F$5:$P$124,AO$3,FALSE),0)</f>
        <v>0</v>
      </c>
      <c r="AP942" s="100">
        <f>+IFERROR(VLOOKUP($AF942,'Limited Loss'!$F$5:$P$124,AP$3,FALSE),0)</f>
        <v>0</v>
      </c>
      <c r="AQ942" s="353"/>
      <c r="AR942" s="331">
        <f t="shared" si="126"/>
        <v>828</v>
      </c>
      <c r="AS942" s="332">
        <f t="shared" si="126"/>
        <v>2016</v>
      </c>
      <c r="AT942" s="349">
        <f t="shared" si="133"/>
        <v>0</v>
      </c>
      <c r="AU942" s="349">
        <f t="shared" si="133"/>
        <v>0</v>
      </c>
      <c r="AV942" s="349">
        <f t="shared" si="132"/>
        <v>0</v>
      </c>
      <c r="AW942" s="349">
        <f t="shared" si="132"/>
        <v>0</v>
      </c>
      <c r="AX942" s="350">
        <f t="shared" si="132"/>
        <v>0</v>
      </c>
      <c r="AY942" s="349">
        <f t="shared" si="132"/>
        <v>0</v>
      </c>
      <c r="AZ942" s="349">
        <f t="shared" si="132"/>
        <v>0</v>
      </c>
      <c r="BA942" s="349">
        <f t="shared" si="132"/>
        <v>0</v>
      </c>
      <c r="BB942" s="349">
        <f t="shared" si="132"/>
        <v>0</v>
      </c>
      <c r="BC942" s="349">
        <f t="shared" si="132"/>
        <v>0</v>
      </c>
      <c r="BD942" s="350">
        <f t="shared" si="132"/>
        <v>1690.3920000000001</v>
      </c>
      <c r="BE942" s="349">
        <f t="shared" si="128"/>
        <v>0</v>
      </c>
      <c r="BF942" s="375">
        <f t="shared" si="129"/>
        <v>0</v>
      </c>
      <c r="BG942" s="334">
        <f t="shared" si="130"/>
        <v>1690.3920000000001</v>
      </c>
    </row>
    <row r="943" spans="1:59" x14ac:dyDescent="0.2">
      <c r="A943" s="326" t="str">
        <f t="shared" si="127"/>
        <v>8282017</v>
      </c>
      <c r="B943" s="331">
        <v>828</v>
      </c>
      <c r="C943" s="327">
        <v>2017</v>
      </c>
      <c r="D943" s="353">
        <f>+IFERROR(VLOOKUP($A943,Data_Loss!$A$2:$V$1180,6,FALSE),0)</f>
        <v>0</v>
      </c>
      <c r="E943" s="353">
        <f>+IFERROR(VLOOKUP($A943,Data_Loss!$A$2:$V$1180,7,FALSE),0)</f>
        <v>0</v>
      </c>
      <c r="F943" s="353">
        <f>+IFERROR(VLOOKUP($A943,Data_Loss!$A$2:$V$1180,8,FALSE),0)</f>
        <v>0</v>
      </c>
      <c r="G943" s="353">
        <f>+IFERROR(VLOOKUP($A943,Data_Loss!$A$2:$V$1180,9,FALSE),0)</f>
        <v>0</v>
      </c>
      <c r="H943" s="353">
        <f>+IFERROR(VLOOKUP($A943,Data_Loss!$A$2:$V$1180,10,FALSE),0)</f>
        <v>1</v>
      </c>
      <c r="I943" s="353">
        <f>+IFERROR(VLOOKUP($A943,Data_Loss!$A$2:$V$1300,12,FALSE),0)</f>
        <v>0</v>
      </c>
      <c r="J943" s="353">
        <f>+IFERROR(VLOOKUP($A943,Data_Loss!$A$2:$V$1300,13,FALSE),0)</f>
        <v>0</v>
      </c>
      <c r="K943" s="353">
        <f>+IFERROR(VLOOKUP($A943,Data_Loss!$A$2:$V$1300,14,FALSE),0)</f>
        <v>0</v>
      </c>
      <c r="L943" s="353">
        <f>+IFERROR(VLOOKUP($A943,Data_Loss!$A$2:$V$1300,15,FALSE),0)</f>
        <v>0</v>
      </c>
      <c r="M943" s="353">
        <f>+IFERROR(VLOOKUP($A943,Data_Loss!$A$2:$V$1300,16,FALSE),0)</f>
        <v>32145</v>
      </c>
      <c r="N943" s="353">
        <f>+IFERROR(VLOOKUP($A943,Data_Loss!$A$2:$V$1300,17,FALSE),0)</f>
        <v>0</v>
      </c>
      <c r="O943" s="353">
        <f>+IFERROR(VLOOKUP($A943,Data_Loss!$A$2:$V$1300,18,FALSE),0)</f>
        <v>0</v>
      </c>
      <c r="P943" s="353">
        <f>+IFERROR(VLOOKUP($A943,Data_Loss!$A$2:$V$1300,19,FALSE),0)</f>
        <v>0</v>
      </c>
      <c r="Q943" s="353">
        <f>+IFERROR(VLOOKUP($A943,Data_Loss!$A$2:$V$1300,20,FALSE),0)</f>
        <v>0</v>
      </c>
      <c r="R943" s="353">
        <f>+IFERROR(VLOOKUP($A943,Data_Loss!$A$2:$V$1300,21,FALSE),0)</f>
        <v>24570</v>
      </c>
      <c r="S943" s="353">
        <f>+IFERROR(VLOOKUP($A943,Data_Loss!$A$2:$V$1300,22,FALSE),0)</f>
        <v>26143</v>
      </c>
      <c r="T943" s="191">
        <f>+$I943*'10k &amp; MO'!C$6+$J943*'10k &amp; MO'!C$12+$K943*'10k &amp; MO'!C$18+$L943*'10k &amp; MO'!C$24+$M943*'10k &amp; MO'!C$30</f>
        <v>0</v>
      </c>
      <c r="U943" s="349">
        <f>+$I943*'10k &amp; MO'!D$6+$J943*'10k &amp; MO'!D$12+$K943*'10k &amp; MO'!D$18+$L943*'10k &amp; MO'!D$24+$M943*'10k &amp; MO'!D$30</f>
        <v>28.930499999999999</v>
      </c>
      <c r="V943" s="349">
        <f>+$I943*'10k &amp; MO'!E$6+$J943*'10k &amp; MO'!E$12+$K943*'10k &amp; MO'!E$18+$L943*'10k &amp; MO'!E$24+$M943*'10k &amp; MO'!E$30</f>
        <v>12784.066500000001</v>
      </c>
      <c r="W943" s="349">
        <f>+$I943*'10k &amp; MO'!F$6+$J943*'10k &amp; MO'!F$12+$K943*'10k &amp; MO'!F$18+$L943*'10k &amp; MO'!F$24+$M943*'10k &amp; MO'!F$30</f>
        <v>5647.8764999999994</v>
      </c>
      <c r="X943" s="349">
        <f>+$I943*'10k &amp; MO'!G$6+$J943*'10k &amp; MO'!G$12+$K943*'10k &amp; MO'!G$18+$L943*'10k &amp; MO'!G$24+$M943*'10k &amp; MO'!G$30</f>
        <v>35118.412499999999</v>
      </c>
      <c r="Y943" s="349">
        <f>+$N943*'10k &amp; MO'!H$6+$O943*'10k &amp; MO'!H$12+$P943*'10k &amp; MO'!H$18+$Q943*'10k &amp; MO'!H$24+$R943*'10k &amp; MO'!H$30</f>
        <v>0</v>
      </c>
      <c r="Z943" s="349">
        <f>+$N943*'10k &amp; MO'!I$6+$O943*'10k &amp; MO'!I$12+$P943*'10k &amp; MO'!I$18+$Q943*'10k &amp; MO'!I$24+$R943*'10k &amp; MO'!I$30</f>
        <v>7.3709999999999996</v>
      </c>
      <c r="AA943" s="349">
        <f>+$N943*'10k &amp; MO'!J$6+$O943*'10k &amp; MO'!J$12+$P943*'10k &amp; MO'!J$18+$Q943*'10k &amp; MO'!J$24+$R943*'10k &amp; MO'!J$30</f>
        <v>10024.56</v>
      </c>
      <c r="AB943" s="349">
        <f>+$N943*'10k &amp; MO'!K$6+$O943*'10k &amp; MO'!K$12+$P943*'10k &amp; MO'!K$18+$Q943*'10k &amp; MO'!K$24+$R943*'10k &amp; MO'!K$30</f>
        <v>5056.5060000000003</v>
      </c>
      <c r="AC943" s="349">
        <f>+$N943*'10k &amp; MO'!L$6+$O943*'10k &amp; MO'!L$12+$P943*'10k &amp; MO'!L$18+$Q943*'10k &amp; MO'!L$24+$R943*'10k &amp; MO'!L$30</f>
        <v>35997.507000000005</v>
      </c>
      <c r="AD943" s="350">
        <f>+S943*'10k &amp; MO'!O$6</f>
        <v>35188.478000000003</v>
      </c>
      <c r="AF943" s="192" t="str">
        <f t="shared" si="125"/>
        <v>8282017</v>
      </c>
      <c r="AG943" s="192">
        <f>+IFERROR(VLOOKUP($AF943,'Limited Loss'!$F$5:$P$124,AG$3,FALSE),0)</f>
        <v>0</v>
      </c>
      <c r="AH943" s="193">
        <f>+IFERROR(VLOOKUP($AF943,'Limited Loss'!$F$5:$P$124,AH$3,FALSE),0)</f>
        <v>0</v>
      </c>
      <c r="AI943" s="193">
        <f>+IFERROR(VLOOKUP($AF943,'Limited Loss'!$F$5:$P$124,AI$3,FALSE),0)</f>
        <v>0</v>
      </c>
      <c r="AJ943" s="193">
        <f>+IFERROR(VLOOKUP($AF943,'Limited Loss'!$F$5:$P$124,AJ$3,FALSE),0)</f>
        <v>0</v>
      </c>
      <c r="AK943" s="100">
        <f>+IFERROR(VLOOKUP($AF943,'Limited Loss'!$F$5:$P$124,AK$3,FALSE),0)</f>
        <v>0</v>
      </c>
      <c r="AL943" s="193">
        <f>+IFERROR(VLOOKUP($AF943,'Limited Loss'!$F$5:$P$124,AL$3,FALSE),0)</f>
        <v>0</v>
      </c>
      <c r="AM943" s="193">
        <f>+IFERROR(VLOOKUP($AF943,'Limited Loss'!$F$5:$P$124,AM$3,FALSE),0)</f>
        <v>0</v>
      </c>
      <c r="AN943" s="193">
        <f>+IFERROR(VLOOKUP($AF943,'Limited Loss'!$F$5:$P$124,AN$3,FALSE),0)</f>
        <v>0</v>
      </c>
      <c r="AO943" s="193">
        <f>+IFERROR(VLOOKUP($AF943,'Limited Loss'!$F$5:$P$124,AO$3,FALSE),0)</f>
        <v>0</v>
      </c>
      <c r="AP943" s="100">
        <f>+IFERROR(VLOOKUP($AF943,'Limited Loss'!$F$5:$P$124,AP$3,FALSE),0)</f>
        <v>0</v>
      </c>
      <c r="AQ943" s="353"/>
      <c r="AR943" s="331">
        <f t="shared" si="126"/>
        <v>828</v>
      </c>
      <c r="AS943" s="332">
        <f t="shared" si="126"/>
        <v>2017</v>
      </c>
      <c r="AT943" s="349">
        <f t="shared" si="133"/>
        <v>0</v>
      </c>
      <c r="AU943" s="349">
        <f t="shared" si="133"/>
        <v>28.930499999999999</v>
      </c>
      <c r="AV943" s="349">
        <f t="shared" si="132"/>
        <v>12784.066500000001</v>
      </c>
      <c r="AW943" s="349">
        <f t="shared" si="132"/>
        <v>5647.8764999999994</v>
      </c>
      <c r="AX943" s="350">
        <f t="shared" si="132"/>
        <v>35118.412499999999</v>
      </c>
      <c r="AY943" s="349">
        <f t="shared" si="132"/>
        <v>0</v>
      </c>
      <c r="AZ943" s="349">
        <f t="shared" si="132"/>
        <v>7.3709999999999996</v>
      </c>
      <c r="BA943" s="349">
        <f t="shared" si="132"/>
        <v>10024.56</v>
      </c>
      <c r="BB943" s="349">
        <f t="shared" si="132"/>
        <v>5056.5060000000003</v>
      </c>
      <c r="BC943" s="349">
        <f t="shared" si="132"/>
        <v>35997.507000000005</v>
      </c>
      <c r="BD943" s="350">
        <f t="shared" si="132"/>
        <v>35188.478000000003</v>
      </c>
      <c r="BE943" s="349">
        <f t="shared" si="128"/>
        <v>22844.928</v>
      </c>
      <c r="BF943" s="375">
        <f t="shared" si="129"/>
        <v>81820.301999999996</v>
      </c>
      <c r="BG943" s="334">
        <f t="shared" si="130"/>
        <v>35188.478000000003</v>
      </c>
    </row>
    <row r="944" spans="1:59" x14ac:dyDescent="0.2">
      <c r="A944" s="326" t="str">
        <f t="shared" si="127"/>
        <v>8282018</v>
      </c>
      <c r="B944" s="331">
        <v>828</v>
      </c>
      <c r="C944" s="327">
        <v>2018</v>
      </c>
      <c r="D944" s="353">
        <f>+IFERROR(VLOOKUP($A944,Data_Loss!$A$2:$V$1180,6,FALSE),0)</f>
        <v>0</v>
      </c>
      <c r="E944" s="353">
        <f>+IFERROR(VLOOKUP($A944,Data_Loss!$A$2:$V$1180,7,FALSE),0)</f>
        <v>0</v>
      </c>
      <c r="F944" s="353">
        <f>+IFERROR(VLOOKUP($A944,Data_Loss!$A$2:$V$1180,8,FALSE),0)</f>
        <v>0</v>
      </c>
      <c r="G944" s="353">
        <f>+IFERROR(VLOOKUP($A944,Data_Loss!$A$2:$V$1180,9,FALSE),0)</f>
        <v>0</v>
      </c>
      <c r="H944" s="353">
        <f>+IFERROR(VLOOKUP($A944,Data_Loss!$A$2:$V$1180,10,FALSE),0)</f>
        <v>1</v>
      </c>
      <c r="I944" s="353">
        <f>+IFERROR(VLOOKUP($A944,Data_Loss!$A$2:$V$1300,12,FALSE),0)</f>
        <v>0</v>
      </c>
      <c r="J944" s="353">
        <f>+IFERROR(VLOOKUP($A944,Data_Loss!$A$2:$V$1300,13,FALSE),0)</f>
        <v>0</v>
      </c>
      <c r="K944" s="353">
        <f>+IFERROR(VLOOKUP($A944,Data_Loss!$A$2:$V$1300,14,FALSE),0)</f>
        <v>0</v>
      </c>
      <c r="L944" s="353">
        <f>+IFERROR(VLOOKUP($A944,Data_Loss!$A$2:$V$1300,15,FALSE),0)</f>
        <v>0</v>
      </c>
      <c r="M944" s="353">
        <f>+IFERROR(VLOOKUP($A944,Data_Loss!$A$2:$V$1300,16,FALSE),0)</f>
        <v>3854</v>
      </c>
      <c r="N944" s="353">
        <f>+IFERROR(VLOOKUP($A944,Data_Loss!$A$2:$V$1300,17,FALSE),0)</f>
        <v>0</v>
      </c>
      <c r="O944" s="353">
        <f>+IFERROR(VLOOKUP($A944,Data_Loss!$A$2:$V$1300,18,FALSE),0)</f>
        <v>0</v>
      </c>
      <c r="P944" s="353">
        <f>+IFERROR(VLOOKUP($A944,Data_Loss!$A$2:$V$1300,19,FALSE),0)</f>
        <v>0</v>
      </c>
      <c r="Q944" s="353">
        <f>+IFERROR(VLOOKUP($A944,Data_Loss!$A$2:$V$1300,20,FALSE),0)</f>
        <v>0</v>
      </c>
      <c r="R944" s="353">
        <f>+IFERROR(VLOOKUP($A944,Data_Loss!$A$2:$V$1300,21,FALSE),0)</f>
        <v>2191</v>
      </c>
      <c r="S944" s="353">
        <f>+IFERROR(VLOOKUP($A944,Data_Loss!$A$2:$V$1300,22,FALSE),0)</f>
        <v>72</v>
      </c>
      <c r="T944" s="191">
        <f>+$I944*'10k &amp; MO'!C$7+$J944*'10k &amp; MO'!C$13+$K944*'10k &amp; MO'!C$19+$L944*'10k &amp; MO'!C$25+$M944*'10k &amp; MO'!C$31</f>
        <v>8.4787999999999997</v>
      </c>
      <c r="U944" s="349">
        <f>+$I944*'10k &amp; MO'!D$7+$J944*'10k &amp; MO'!D$13+$K944*'10k &amp; MO'!D$19+$L944*'10k &amp; MO'!D$25+$M944*'10k &amp; MO'!D$31</f>
        <v>262.84280000000001</v>
      </c>
      <c r="V944" s="349">
        <f>+$I944*'10k &amp; MO'!E$7+$J944*'10k &amp; MO'!E$13+$K944*'10k &amp; MO'!E$19+$L944*'10k &amp; MO'!E$25+$M944*'10k &amp; MO'!E$31</f>
        <v>5407.1620000000003</v>
      </c>
      <c r="W944" s="349">
        <f>+$I944*'10k &amp; MO'!F$7+$J944*'10k &amp; MO'!F$13+$K944*'10k &amp; MO'!F$19+$L944*'10k &amp; MO'!F$25+$M944*'10k &amp; MO'!F$31</f>
        <v>2039.1514</v>
      </c>
      <c r="X944" s="349">
        <f>+$I944*'10k &amp; MO'!G$7+$J944*'10k &amp; MO'!G$13+$K944*'10k &amp; MO'!G$19+$L944*'10k &amp; MO'!G$25+$M944*'10k &amp; MO'!G$31</f>
        <v>2654.6351999999997</v>
      </c>
      <c r="Y944" s="349">
        <f>+$N944*'10k &amp; MO'!H$7+$O944*'10k &amp; MO'!H$13+$P944*'10k &amp; MO'!H$19+$Q944*'10k &amp; MO'!H$25+$R944*'10k &amp; MO'!H$31</f>
        <v>6.3538999999999994</v>
      </c>
      <c r="Z944" s="349">
        <f>+$N944*'10k &amp; MO'!I$7+$O944*'10k &amp; MO'!I$13+$P944*'10k &amp; MO'!I$19+$Q944*'10k &amp; MO'!I$25+$R944*'10k &amp; MO'!I$31</f>
        <v>216.68989999999999</v>
      </c>
      <c r="AA944" s="349">
        <f>+$N944*'10k &amp; MO'!J$7+$O944*'10k &amp; MO'!J$13+$P944*'10k &amp; MO'!J$19+$Q944*'10k &amp; MO'!J$25+$R944*'10k &amp; MO'!J$31</f>
        <v>2228.6852000000003</v>
      </c>
      <c r="AB944" s="349">
        <f>+$N944*'10k &amp; MO'!K$7+$O944*'10k &amp; MO'!K$13+$P944*'10k &amp; MO'!K$19+$Q944*'10k &amp; MO'!K$25+$R944*'10k &amp; MO'!K$31</f>
        <v>1178.3198</v>
      </c>
      <c r="AC944" s="349">
        <f>+$N944*'10k &amp; MO'!L$7+$O944*'10k &amp; MO'!L$13+$P944*'10k &amp; MO'!L$19+$Q944*'10k &amp; MO'!L$25+$R944*'10k &amp; MO'!L$31</f>
        <v>1841.3164000000002</v>
      </c>
      <c r="AD944" s="350">
        <f>+S944*'10k &amp; MO'!O$7</f>
        <v>95.472000000000008</v>
      </c>
      <c r="AF944" s="192" t="str">
        <f t="shared" si="125"/>
        <v>8282018</v>
      </c>
      <c r="AG944" s="192">
        <f>+IFERROR(VLOOKUP($AF944,'Limited Loss'!$F$5:$P$124,AG$3,FALSE),0)</f>
        <v>0</v>
      </c>
      <c r="AH944" s="193">
        <f>+IFERROR(VLOOKUP($AF944,'Limited Loss'!$F$5:$P$124,AH$3,FALSE),0)</f>
        <v>0</v>
      </c>
      <c r="AI944" s="193">
        <f>+IFERROR(VLOOKUP($AF944,'Limited Loss'!$F$5:$P$124,AI$3,FALSE),0)</f>
        <v>0</v>
      </c>
      <c r="AJ944" s="193">
        <f>+IFERROR(VLOOKUP($AF944,'Limited Loss'!$F$5:$P$124,AJ$3,FALSE),0)</f>
        <v>0</v>
      </c>
      <c r="AK944" s="100">
        <f>+IFERROR(VLOOKUP($AF944,'Limited Loss'!$F$5:$P$124,AK$3,FALSE),0)</f>
        <v>0</v>
      </c>
      <c r="AL944" s="193">
        <f>+IFERROR(VLOOKUP($AF944,'Limited Loss'!$F$5:$P$124,AL$3,FALSE),0)</f>
        <v>0</v>
      </c>
      <c r="AM944" s="193">
        <f>+IFERROR(VLOOKUP($AF944,'Limited Loss'!$F$5:$P$124,AM$3,FALSE),0)</f>
        <v>0</v>
      </c>
      <c r="AN944" s="193">
        <f>+IFERROR(VLOOKUP($AF944,'Limited Loss'!$F$5:$P$124,AN$3,FALSE),0)</f>
        <v>0</v>
      </c>
      <c r="AO944" s="193">
        <f>+IFERROR(VLOOKUP($AF944,'Limited Loss'!$F$5:$P$124,AO$3,FALSE),0)</f>
        <v>0</v>
      </c>
      <c r="AP944" s="100">
        <f>+IFERROR(VLOOKUP($AF944,'Limited Loss'!$F$5:$P$124,AP$3,FALSE),0)</f>
        <v>0</v>
      </c>
      <c r="AQ944" s="353"/>
      <c r="AR944" s="331">
        <f t="shared" si="126"/>
        <v>828</v>
      </c>
      <c r="AS944" s="332">
        <f t="shared" si="126"/>
        <v>2018</v>
      </c>
      <c r="AT944" s="349">
        <f t="shared" si="133"/>
        <v>8.4787999999999997</v>
      </c>
      <c r="AU944" s="349">
        <f t="shared" si="133"/>
        <v>262.84280000000001</v>
      </c>
      <c r="AV944" s="349">
        <f t="shared" si="132"/>
        <v>5407.1620000000003</v>
      </c>
      <c r="AW944" s="349">
        <f t="shared" si="132"/>
        <v>2039.1514</v>
      </c>
      <c r="AX944" s="350">
        <f t="shared" si="132"/>
        <v>2654.6351999999997</v>
      </c>
      <c r="AY944" s="349">
        <f t="shared" si="132"/>
        <v>6.3538999999999994</v>
      </c>
      <c r="AZ944" s="349">
        <f t="shared" si="132"/>
        <v>216.68989999999999</v>
      </c>
      <c r="BA944" s="349">
        <f t="shared" si="132"/>
        <v>2228.6852000000003</v>
      </c>
      <c r="BB944" s="349">
        <f t="shared" si="132"/>
        <v>1178.3198</v>
      </c>
      <c r="BC944" s="349">
        <f t="shared" si="132"/>
        <v>1841.3164000000002</v>
      </c>
      <c r="BD944" s="350">
        <f t="shared" si="132"/>
        <v>95.472000000000008</v>
      </c>
      <c r="BE944" s="349">
        <f t="shared" si="128"/>
        <v>8130.2126000000007</v>
      </c>
      <c r="BF944" s="375">
        <f t="shared" si="129"/>
        <v>7713.4228000000003</v>
      </c>
      <c r="BG944" s="334">
        <f t="shared" si="130"/>
        <v>95.472000000000008</v>
      </c>
    </row>
    <row r="945" spans="1:59" x14ac:dyDescent="0.2">
      <c r="A945" s="326" t="str">
        <f t="shared" si="127"/>
        <v>8552014</v>
      </c>
      <c r="B945" s="331">
        <v>855</v>
      </c>
      <c r="C945" s="327">
        <v>2014</v>
      </c>
      <c r="D945" s="353">
        <f>+IFERROR(VLOOKUP($A945,Data_Loss!$A$2:$V$1180,6,FALSE),0)</f>
        <v>1</v>
      </c>
      <c r="E945" s="353">
        <f>+IFERROR(VLOOKUP($A945,Data_Loss!$A$2:$V$1180,7,FALSE),0)</f>
        <v>0</v>
      </c>
      <c r="F945" s="353">
        <f>+IFERROR(VLOOKUP($A945,Data_Loss!$A$2:$V$1180,8,FALSE),0)</f>
        <v>3</v>
      </c>
      <c r="G945" s="353">
        <f>+IFERROR(VLOOKUP($A945,Data_Loss!$A$2:$V$1180,9,FALSE),0)</f>
        <v>2</v>
      </c>
      <c r="H945" s="353">
        <f>+IFERROR(VLOOKUP($A945,Data_Loss!$A$2:$V$1180,10,FALSE),0)</f>
        <v>10</v>
      </c>
      <c r="I945" s="353">
        <f>+IFERROR(VLOOKUP($A945,Data_Loss!$A$2:$V$1300,12,FALSE),0)</f>
        <v>163263</v>
      </c>
      <c r="J945" s="353">
        <f>+IFERROR(VLOOKUP($A945,Data_Loss!$A$2:$V$1300,13,FALSE),0)</f>
        <v>0</v>
      </c>
      <c r="K945" s="353">
        <f>+IFERROR(VLOOKUP($A945,Data_Loss!$A$2:$V$1300,14,FALSE),0)</f>
        <v>651677</v>
      </c>
      <c r="L945" s="353">
        <f>+IFERROR(VLOOKUP($A945,Data_Loss!$A$2:$V$1300,15,FALSE),0)</f>
        <v>52172</v>
      </c>
      <c r="M945" s="353">
        <f>+IFERROR(VLOOKUP($A945,Data_Loss!$A$2:$V$1300,16,FALSE),0)</f>
        <v>121686</v>
      </c>
      <c r="N945" s="353">
        <f>+IFERROR(VLOOKUP($A945,Data_Loss!$A$2:$V$1300,17,FALSE),0)</f>
        <v>0</v>
      </c>
      <c r="O945" s="353">
        <f>+IFERROR(VLOOKUP($A945,Data_Loss!$A$2:$V$1300,18,FALSE),0)</f>
        <v>0</v>
      </c>
      <c r="P945" s="353">
        <f>+IFERROR(VLOOKUP($A945,Data_Loss!$A$2:$V$1300,19,FALSE),0)</f>
        <v>792185</v>
      </c>
      <c r="Q945" s="353">
        <f>+IFERROR(VLOOKUP($A945,Data_Loss!$A$2:$V$1300,20,FALSE),0)</f>
        <v>36973</v>
      </c>
      <c r="R945" s="353">
        <f>+IFERROR(VLOOKUP($A945,Data_Loss!$A$2:$V$1300,21,FALSE),0)</f>
        <v>82826</v>
      </c>
      <c r="S945" s="353">
        <f>+IFERROR(VLOOKUP($A945,Data_Loss!$A$2:$V$1300,22,FALSE),0)</f>
        <v>97122</v>
      </c>
      <c r="T945" s="191">
        <f>+$I945*'10k &amp; MO'!C$3+$J945*'10k &amp; MO'!C$9+$K945*'10k &amp; MO'!C$15+$L945*'10k &amp; MO'!C$21+$M945*'10k &amp; MO'!C$27</f>
        <v>243751.65900000001</v>
      </c>
      <c r="U945" s="349">
        <f>+$I945*'10k &amp; MO'!D$3+$J945*'10k &amp; MO'!D$9+$K945*'10k &amp; MO'!D$15+$L945*'10k &amp; MO'!D$21+$M945*'10k &amp; MO'!D$27</f>
        <v>0</v>
      </c>
      <c r="V945" s="349">
        <f>+$I945*'10k &amp; MO'!E$3+$J945*'10k &amp; MO'!E$9+$K945*'10k &amp; MO'!E$15+$L945*'10k &amp; MO'!E$21+$M945*'10k &amp; MO'!E$27</f>
        <v>980122.20799999998</v>
      </c>
      <c r="W945" s="349">
        <f>+$I945*'10k &amp; MO'!F$3+$J945*'10k &amp; MO'!F$9+$K945*'10k &amp; MO'!F$15+$L945*'10k &amp; MO'!F$21+$M945*'10k &amp; MO'!F$27</f>
        <v>64119.388000000006</v>
      </c>
      <c r="X945" s="349">
        <f>+$I945*'10k &amp; MO'!G$3+$J945*'10k &amp; MO'!G$9+$K945*'10k &amp; MO'!G$15+$L945*'10k &amp; MO'!G$21+$M945*'10k &amp; MO'!G$27</f>
        <v>137748.552</v>
      </c>
      <c r="Y945" s="349">
        <f>+$N945*'10k &amp; MO'!H$3+$O945*'10k &amp; MO'!H$9+$P945*'10k &amp; MO'!H$15+$Q945*'10k &amp; MO'!H$21+$R945*'10k &amp; MO'!H$27</f>
        <v>0</v>
      </c>
      <c r="Z945" s="349">
        <f>+$N945*'10k &amp; MO'!I$3+$O945*'10k &amp; MO'!I$9+$P945*'10k &amp; MO'!I$15+$Q945*'10k &amp; MO'!I$21+$R945*'10k &amp; MO'!I$27</f>
        <v>0</v>
      </c>
      <c r="AA945" s="349">
        <f>+$N945*'10k &amp; MO'!J$3+$O945*'10k &amp; MO'!J$9+$P945*'10k &amp; MO'!J$15+$Q945*'10k &amp; MO'!J$21+$R945*'10k &amp; MO'!J$27</f>
        <v>1656458.8350000002</v>
      </c>
      <c r="AB945" s="349">
        <f>+$N945*'10k &amp; MO'!K$3+$O945*'10k &amp; MO'!K$9+$P945*'10k &amp; MO'!K$15+$Q945*'10k &amp; MO'!K$21+$R945*'10k &amp; MO'!K$27</f>
        <v>51799.173000000003</v>
      </c>
      <c r="AC945" s="349">
        <f>+$N945*'10k &amp; MO'!L$3+$O945*'10k &amp; MO'!L$9+$P945*'10k &amp; MO'!L$15+$Q945*'10k &amp; MO'!L$21+$R945*'10k &amp; MO'!L$27</f>
        <v>127717.69200000001</v>
      </c>
      <c r="AD945" s="350">
        <f>+S945*'10k &amp; MO'!O$3</f>
        <v>104017.662</v>
      </c>
      <c r="AF945" s="192" t="str">
        <f t="shared" si="125"/>
        <v>8552014</v>
      </c>
      <c r="AG945" s="192">
        <f>+IFERROR(VLOOKUP($AF945,'Limited Loss'!$F$5:$P$124,AG$3,FALSE),0)</f>
        <v>0</v>
      </c>
      <c r="AH945" s="193">
        <f>+IFERROR(VLOOKUP($AF945,'Limited Loss'!$F$5:$P$124,AH$3,FALSE),0)</f>
        <v>0</v>
      </c>
      <c r="AI945" s="193">
        <f>+IFERROR(VLOOKUP($AF945,'Limited Loss'!$F$5:$P$124,AI$3,FALSE),0)</f>
        <v>60726</v>
      </c>
      <c r="AJ945" s="193">
        <f>+IFERROR(VLOOKUP($AF945,'Limited Loss'!$F$5:$P$124,AJ$3,FALSE),0)</f>
        <v>0</v>
      </c>
      <c r="AK945" s="100">
        <f>+IFERROR(VLOOKUP($AF945,'Limited Loss'!$F$5:$P$124,AK$3,FALSE),0)</f>
        <v>0</v>
      </c>
      <c r="AL945" s="193">
        <f>+IFERROR(VLOOKUP($AF945,'Limited Loss'!$F$5:$P$124,AL$3,FALSE),0)</f>
        <v>0</v>
      </c>
      <c r="AM945" s="193">
        <f>+IFERROR(VLOOKUP($AF945,'Limited Loss'!$F$5:$P$124,AM$3,FALSE),0)</f>
        <v>0</v>
      </c>
      <c r="AN945" s="193">
        <f>+IFERROR(VLOOKUP($AF945,'Limited Loss'!$F$5:$P$124,AN$3,FALSE),0)</f>
        <v>151275</v>
      </c>
      <c r="AO945" s="193">
        <f>+IFERROR(VLOOKUP($AF945,'Limited Loss'!$F$5:$P$124,AO$3,FALSE),0)</f>
        <v>0</v>
      </c>
      <c r="AP945" s="100">
        <f>+IFERROR(VLOOKUP($AF945,'Limited Loss'!$F$5:$P$124,AP$3,FALSE),0)</f>
        <v>0</v>
      </c>
      <c r="AQ945" s="353"/>
      <c r="AR945" s="331">
        <f t="shared" si="126"/>
        <v>855</v>
      </c>
      <c r="AS945" s="332">
        <f t="shared" si="126"/>
        <v>2014</v>
      </c>
      <c r="AT945" s="349">
        <f t="shared" si="133"/>
        <v>243751.65900000001</v>
      </c>
      <c r="AU945" s="349">
        <f t="shared" si="133"/>
        <v>0</v>
      </c>
      <c r="AV945" s="349">
        <f t="shared" si="132"/>
        <v>919396.20799999998</v>
      </c>
      <c r="AW945" s="349">
        <f t="shared" si="132"/>
        <v>64119.388000000006</v>
      </c>
      <c r="AX945" s="350">
        <f t="shared" si="132"/>
        <v>137748.552</v>
      </c>
      <c r="AY945" s="349">
        <f t="shared" si="132"/>
        <v>0</v>
      </c>
      <c r="AZ945" s="349">
        <f t="shared" si="132"/>
        <v>0</v>
      </c>
      <c r="BA945" s="349">
        <f t="shared" si="132"/>
        <v>1505183.8350000002</v>
      </c>
      <c r="BB945" s="349">
        <f t="shared" si="132"/>
        <v>51799.173000000003</v>
      </c>
      <c r="BC945" s="349">
        <f t="shared" si="132"/>
        <v>127717.69200000001</v>
      </c>
      <c r="BD945" s="350">
        <f t="shared" si="132"/>
        <v>104017.662</v>
      </c>
      <c r="BE945" s="349">
        <f t="shared" si="128"/>
        <v>2668331.7020000005</v>
      </c>
      <c r="BF945" s="375">
        <f t="shared" si="129"/>
        <v>381384.80500000005</v>
      </c>
      <c r="BG945" s="334">
        <f t="shared" si="130"/>
        <v>104017.662</v>
      </c>
    </row>
    <row r="946" spans="1:59" x14ac:dyDescent="0.2">
      <c r="A946" s="326" t="str">
        <f t="shared" si="127"/>
        <v>8552015</v>
      </c>
      <c r="B946" s="331">
        <v>855</v>
      </c>
      <c r="C946" s="327">
        <v>2015</v>
      </c>
      <c r="D946" s="353">
        <f>+IFERROR(VLOOKUP($A946,Data_Loss!$A$2:$V$1180,6,FALSE),0)</f>
        <v>0</v>
      </c>
      <c r="E946" s="353">
        <f>+IFERROR(VLOOKUP($A946,Data_Loss!$A$2:$V$1180,7,FALSE),0)</f>
        <v>1</v>
      </c>
      <c r="F946" s="353">
        <f>+IFERROR(VLOOKUP($A946,Data_Loss!$A$2:$V$1180,8,FALSE),0)</f>
        <v>1</v>
      </c>
      <c r="G946" s="353">
        <f>+IFERROR(VLOOKUP($A946,Data_Loss!$A$2:$V$1180,9,FALSE),0)</f>
        <v>6</v>
      </c>
      <c r="H946" s="353">
        <f>+IFERROR(VLOOKUP($A946,Data_Loss!$A$2:$V$1180,10,FALSE),0)</f>
        <v>19</v>
      </c>
      <c r="I946" s="353">
        <f>+IFERROR(VLOOKUP($A946,Data_Loss!$A$2:$V$1300,12,FALSE),0)</f>
        <v>0</v>
      </c>
      <c r="J946" s="353">
        <f>+IFERROR(VLOOKUP($A946,Data_Loss!$A$2:$V$1300,13,FALSE),0)</f>
        <v>1034440</v>
      </c>
      <c r="K946" s="353">
        <f>+IFERROR(VLOOKUP($A946,Data_Loss!$A$2:$V$1300,14,FALSE),0)</f>
        <v>85556</v>
      </c>
      <c r="L946" s="353">
        <f>+IFERROR(VLOOKUP($A946,Data_Loss!$A$2:$V$1300,15,FALSE),0)</f>
        <v>104849</v>
      </c>
      <c r="M946" s="353">
        <f>+IFERROR(VLOOKUP($A946,Data_Loss!$A$2:$V$1300,16,FALSE),0)</f>
        <v>68541</v>
      </c>
      <c r="N946" s="353">
        <f>+IFERROR(VLOOKUP($A946,Data_Loss!$A$2:$V$1300,17,FALSE),0)</f>
        <v>0</v>
      </c>
      <c r="O946" s="353">
        <f>+IFERROR(VLOOKUP($A946,Data_Loss!$A$2:$V$1300,18,FALSE),0)</f>
        <v>398989</v>
      </c>
      <c r="P946" s="353">
        <f>+IFERROR(VLOOKUP($A946,Data_Loss!$A$2:$V$1300,19,FALSE),0)</f>
        <v>88715</v>
      </c>
      <c r="Q946" s="353">
        <f>+IFERROR(VLOOKUP($A946,Data_Loss!$A$2:$V$1300,20,FALSE),0)</f>
        <v>137877</v>
      </c>
      <c r="R946" s="353">
        <f>+IFERROR(VLOOKUP($A946,Data_Loss!$A$2:$V$1300,21,FALSE),0)</f>
        <v>180159</v>
      </c>
      <c r="S946" s="353">
        <f>+IFERROR(VLOOKUP($A946,Data_Loss!$A$2:$V$1300,22,FALSE),0)</f>
        <v>95648</v>
      </c>
      <c r="T946" s="191">
        <f>+$I946*'10k &amp; MO'!C$4+$J946*'10k &amp; MO'!C$10+$K946*'10k &amp; MO'!C$16+$L946*'10k &amp; MO'!C$22+$M946*'10k &amp; MO'!C$28</f>
        <v>0</v>
      </c>
      <c r="U946" s="349">
        <f>+$I946*'10k &amp; MO'!D$4+$J946*'10k &amp; MO'!D$10+$K946*'10k &amp; MO'!D$16+$L946*'10k &amp; MO'!D$22+$M946*'10k &amp; MO'!D$28</f>
        <v>2579789.9160000002</v>
      </c>
      <c r="V946" s="349">
        <f>+$I946*'10k &amp; MO'!E$4+$J946*'10k &amp; MO'!E$10+$K946*'10k &amp; MO'!E$16+$L946*'10k &amp; MO'!E$22+$M946*'10k &amp; MO'!E$28</f>
        <v>283767.37349999999</v>
      </c>
      <c r="W946" s="349">
        <f>+$I946*'10k &amp; MO'!F$4+$J946*'10k &amp; MO'!F$10+$K946*'10k &amp; MO'!F$16+$L946*'10k &amp; MO'!F$22+$M946*'10k &amp; MO'!F$28</f>
        <v>117282.84399999998</v>
      </c>
      <c r="X946" s="349">
        <f>+$I946*'10k &amp; MO'!G$4+$J946*'10k &amp; MO'!G$10+$K946*'10k &amp; MO'!G$16+$L946*'10k &amp; MO'!G$22+$M946*'10k &amp; MO'!G$28</f>
        <v>80450.9231</v>
      </c>
      <c r="Y946" s="349">
        <f>+$N946*'10k &amp; MO'!H$4+$O946*'10k &amp; MO'!H$10+$P946*'10k &amp; MO'!H$16+$Q946*'10k &amp; MO'!H$22+$R946*'10k &amp; MO'!H$28</f>
        <v>0</v>
      </c>
      <c r="Z946" s="349">
        <f>+$N946*'10k &amp; MO'!I$4+$O946*'10k &amp; MO'!I$10+$P946*'10k &amp; MO'!I$16+$Q946*'10k &amp; MO'!I$22+$R946*'10k &amp; MO'!I$28</f>
        <v>962880.15370000002</v>
      </c>
      <c r="AA946" s="349">
        <f>+$N946*'10k &amp; MO'!J$4+$O946*'10k &amp; MO'!J$10+$P946*'10k &amp; MO'!J$16+$Q946*'10k &amp; MO'!J$22+$R946*'10k &amp; MO'!J$28</f>
        <v>316027.71419999999</v>
      </c>
      <c r="AB946" s="349">
        <f>+$N946*'10k &amp; MO'!K$4+$O946*'10k &amp; MO'!K$10+$P946*'10k &amp; MO'!K$16+$Q946*'10k &amp; MO'!K$22+$R946*'10k &amp; MO'!K$28</f>
        <v>222253.06749999998</v>
      </c>
      <c r="AC946" s="349">
        <f>+$N946*'10k &amp; MO'!L$4+$O946*'10k &amp; MO'!L$10+$P946*'10k &amp; MO'!L$16+$Q946*'10k &amp; MO'!L$22+$R946*'10k &amp; MO'!L$28</f>
        <v>268049.00109999999</v>
      </c>
      <c r="AD946" s="350">
        <f>+S946*'10k &amp; MO'!O$4</f>
        <v>115925.376</v>
      </c>
      <c r="AF946" s="192" t="str">
        <f t="shared" si="125"/>
        <v>8552015</v>
      </c>
      <c r="AG946" s="192">
        <f>+IFERROR(VLOOKUP($AF946,'Limited Loss'!$F$5:$P$124,AG$3,FALSE),0)</f>
        <v>0</v>
      </c>
      <c r="AH946" s="193">
        <f>+IFERROR(VLOOKUP($AF946,'Limited Loss'!$F$5:$P$124,AH$3,FALSE),0)</f>
        <v>1710311</v>
      </c>
      <c r="AI946" s="193">
        <f>+IFERROR(VLOOKUP($AF946,'Limited Loss'!$F$5:$P$124,AI$3,FALSE),0)</f>
        <v>76823</v>
      </c>
      <c r="AJ946" s="193">
        <f>+IFERROR(VLOOKUP($AF946,'Limited Loss'!$F$5:$P$124,AJ$3,FALSE),0)</f>
        <v>0</v>
      </c>
      <c r="AK946" s="100">
        <f>+IFERROR(VLOOKUP($AF946,'Limited Loss'!$F$5:$P$124,AK$3,FALSE),0)</f>
        <v>0</v>
      </c>
      <c r="AL946" s="193">
        <f>+IFERROR(VLOOKUP($AF946,'Limited Loss'!$F$5:$P$124,AL$3,FALSE),0)</f>
        <v>0</v>
      </c>
      <c r="AM946" s="193">
        <f>+IFERROR(VLOOKUP($AF946,'Limited Loss'!$F$5:$P$124,AM$3,FALSE),0)</f>
        <v>638338</v>
      </c>
      <c r="AN946" s="193">
        <f>+IFERROR(VLOOKUP($AF946,'Limited Loss'!$F$5:$P$124,AN$3,FALSE),0)</f>
        <v>25339</v>
      </c>
      <c r="AO946" s="193">
        <f>+IFERROR(VLOOKUP($AF946,'Limited Loss'!$F$5:$P$124,AO$3,FALSE),0)</f>
        <v>0</v>
      </c>
      <c r="AP946" s="100">
        <f>+IFERROR(VLOOKUP($AF946,'Limited Loss'!$F$5:$P$124,AP$3,FALSE),0)</f>
        <v>0</v>
      </c>
      <c r="AQ946" s="353"/>
      <c r="AR946" s="331">
        <f t="shared" si="126"/>
        <v>855</v>
      </c>
      <c r="AS946" s="332">
        <f t="shared" si="126"/>
        <v>2015</v>
      </c>
      <c r="AT946" s="349">
        <f t="shared" si="133"/>
        <v>0</v>
      </c>
      <c r="AU946" s="349">
        <f t="shared" si="133"/>
        <v>869478.9160000002</v>
      </c>
      <c r="AV946" s="349">
        <f t="shared" si="132"/>
        <v>206944.37349999999</v>
      </c>
      <c r="AW946" s="349">
        <f t="shared" si="132"/>
        <v>117282.84399999998</v>
      </c>
      <c r="AX946" s="350">
        <f t="shared" si="132"/>
        <v>80450.9231</v>
      </c>
      <c r="AY946" s="349">
        <f t="shared" si="132"/>
        <v>0</v>
      </c>
      <c r="AZ946" s="349">
        <f t="shared" si="132"/>
        <v>324542.15370000002</v>
      </c>
      <c r="BA946" s="349">
        <f t="shared" si="132"/>
        <v>290688.71419999999</v>
      </c>
      <c r="BB946" s="349">
        <f t="shared" si="132"/>
        <v>222253.06749999998</v>
      </c>
      <c r="BC946" s="349">
        <f t="shared" si="132"/>
        <v>268049.00109999999</v>
      </c>
      <c r="BD946" s="350">
        <f t="shared" si="132"/>
        <v>115925.376</v>
      </c>
      <c r="BE946" s="349">
        <f t="shared" si="128"/>
        <v>1691654.1574000001</v>
      </c>
      <c r="BF946" s="375">
        <f t="shared" si="129"/>
        <v>688035.83569999994</v>
      </c>
      <c r="BG946" s="334">
        <f t="shared" si="130"/>
        <v>115925.376</v>
      </c>
    </row>
    <row r="947" spans="1:59" x14ac:dyDescent="0.2">
      <c r="A947" s="326" t="str">
        <f t="shared" si="127"/>
        <v>8552016</v>
      </c>
      <c r="B947" s="331">
        <v>855</v>
      </c>
      <c r="C947" s="327">
        <v>2016</v>
      </c>
      <c r="D947" s="353">
        <f>+IFERROR(VLOOKUP($A947,Data_Loss!$A$2:$V$1180,6,FALSE),0)</f>
        <v>0</v>
      </c>
      <c r="E947" s="353">
        <f>+IFERROR(VLOOKUP($A947,Data_Loss!$A$2:$V$1180,7,FALSE),0)</f>
        <v>0</v>
      </c>
      <c r="F947" s="353">
        <f>+IFERROR(VLOOKUP($A947,Data_Loss!$A$2:$V$1180,8,FALSE),0)</f>
        <v>3</v>
      </c>
      <c r="G947" s="353">
        <f>+IFERROR(VLOOKUP($A947,Data_Loss!$A$2:$V$1180,9,FALSE),0)</f>
        <v>4</v>
      </c>
      <c r="H947" s="353">
        <f>+IFERROR(VLOOKUP($A947,Data_Loss!$A$2:$V$1180,10,FALSE),0)</f>
        <v>20</v>
      </c>
      <c r="I947" s="353">
        <f>+IFERROR(VLOOKUP($A947,Data_Loss!$A$2:$V$1300,12,FALSE),0)</f>
        <v>0</v>
      </c>
      <c r="J947" s="353">
        <f>+IFERROR(VLOOKUP($A947,Data_Loss!$A$2:$V$1300,13,FALSE),0)</f>
        <v>0</v>
      </c>
      <c r="K947" s="353">
        <f>+IFERROR(VLOOKUP($A947,Data_Loss!$A$2:$V$1300,14,FALSE),0)</f>
        <v>277023</v>
      </c>
      <c r="L947" s="353">
        <f>+IFERROR(VLOOKUP($A947,Data_Loss!$A$2:$V$1300,15,FALSE),0)</f>
        <v>89878</v>
      </c>
      <c r="M947" s="353">
        <f>+IFERROR(VLOOKUP($A947,Data_Loss!$A$2:$V$1300,16,FALSE),0)</f>
        <v>78975</v>
      </c>
      <c r="N947" s="353">
        <f>+IFERROR(VLOOKUP($A947,Data_Loss!$A$2:$V$1300,17,FALSE),0)</f>
        <v>0</v>
      </c>
      <c r="O947" s="353">
        <f>+IFERROR(VLOOKUP($A947,Data_Loss!$A$2:$V$1300,18,FALSE),0)</f>
        <v>0</v>
      </c>
      <c r="P947" s="353">
        <f>+IFERROR(VLOOKUP($A947,Data_Loss!$A$2:$V$1300,19,FALSE),0)</f>
        <v>323600</v>
      </c>
      <c r="Q947" s="353">
        <f>+IFERROR(VLOOKUP($A947,Data_Loss!$A$2:$V$1300,20,FALSE),0)</f>
        <v>50827</v>
      </c>
      <c r="R947" s="353">
        <f>+IFERROR(VLOOKUP($A947,Data_Loss!$A$2:$V$1300,21,FALSE),0)</f>
        <v>116635</v>
      </c>
      <c r="S947" s="353">
        <f>+IFERROR(VLOOKUP($A947,Data_Loss!$A$2:$V$1300,22,FALSE),0)</f>
        <v>59934</v>
      </c>
      <c r="T947" s="191">
        <f>+$I947*'10k &amp; MO'!C$5+$J947*'10k &amp; MO'!C$11+$K947*'10k &amp; MO'!C$17+$L947*'10k &amp; MO'!C$23+$M947*'10k &amp; MO'!C$29</f>
        <v>0</v>
      </c>
      <c r="U947" s="349">
        <f>+$I947*'10k &amp; MO'!D$5+$J947*'10k &amp; MO'!D$11+$K947*'10k &amp; MO'!D$17+$L947*'10k &amp; MO'!D$23+$M947*'10k &amp; MO'!D$29</f>
        <v>1634.4357</v>
      </c>
      <c r="V947" s="349">
        <f>+$I947*'10k &amp; MO'!E$5+$J947*'10k &amp; MO'!E$11+$K947*'10k &amp; MO'!E$17+$L947*'10k &amp; MO'!E$23+$M947*'10k &amp; MO'!E$29</f>
        <v>471219.2856</v>
      </c>
      <c r="W947" s="349">
        <f>+$I947*'10k &amp; MO'!F$5+$J947*'10k &amp; MO'!F$11+$K947*'10k &amp; MO'!F$17+$L947*'10k &amp; MO'!F$23+$M947*'10k &amp; MO'!F$29</f>
        <v>110850.9792</v>
      </c>
      <c r="X947" s="349">
        <f>+$I947*'10k &amp; MO'!G$5+$J947*'10k &amp; MO'!G$11+$K947*'10k &amp; MO'!G$17+$L947*'10k &amp; MO'!G$23+$M947*'10k &amp; MO'!G$29</f>
        <v>87565.502099999998</v>
      </c>
      <c r="Y947" s="349">
        <f>+$N947*'10k &amp; MO'!H$5+$O947*'10k &amp; MO'!H$11+$P947*'10k &amp; MO'!H$17+$Q947*'10k &amp; MO'!H$23+$R947*'10k &amp; MO'!H$29</f>
        <v>0</v>
      </c>
      <c r="Z947" s="349">
        <f>+$N947*'10k &amp; MO'!I$5+$O947*'10k &amp; MO'!I$11+$P947*'10k &amp; MO'!I$17+$Q947*'10k &amp; MO'!I$23+$R947*'10k &amp; MO'!I$29</f>
        <v>1067.8799999999999</v>
      </c>
      <c r="AA947" s="349">
        <f>+$N947*'10k &amp; MO'!J$5+$O947*'10k &amp; MO'!J$11+$P947*'10k &amp; MO'!J$17+$Q947*'10k &amp; MO'!J$23+$R947*'10k &amp; MO'!J$29</f>
        <v>643762.1176</v>
      </c>
      <c r="AB947" s="349">
        <f>+$N947*'10k &amp; MO'!K$5+$O947*'10k &amp; MO'!K$11+$P947*'10k &amp; MO'!K$17+$Q947*'10k &amp; MO'!K$23+$R947*'10k &amp; MO'!K$29</f>
        <v>119748.25510000001</v>
      </c>
      <c r="AC947" s="349">
        <f>+$N947*'10k &amp; MO'!L$5+$O947*'10k &amp; MO'!L$11+$P947*'10k &amp; MO'!L$17+$Q947*'10k &amp; MO'!L$23+$R947*'10k &amp; MO'!L$29</f>
        <v>184703.96799999999</v>
      </c>
      <c r="AD947" s="350">
        <f>+S947*'10k &amp; MO'!O$5</f>
        <v>80791.032000000007</v>
      </c>
      <c r="AF947" s="192" t="str">
        <f t="shared" si="125"/>
        <v>8552016</v>
      </c>
      <c r="AG947" s="192">
        <f>+IFERROR(VLOOKUP($AF947,'Limited Loss'!$F$5:$P$124,AG$3,FALSE),0)</f>
        <v>0</v>
      </c>
      <c r="AH947" s="193">
        <f>+IFERROR(VLOOKUP($AF947,'Limited Loss'!$F$5:$P$124,AH$3,FALSE),0)</f>
        <v>0</v>
      </c>
      <c r="AI947" s="193">
        <f>+IFERROR(VLOOKUP($AF947,'Limited Loss'!$F$5:$P$124,AI$3,FALSE),0)</f>
        <v>0</v>
      </c>
      <c r="AJ947" s="193">
        <f>+IFERROR(VLOOKUP($AF947,'Limited Loss'!$F$5:$P$124,AJ$3,FALSE),0)</f>
        <v>0</v>
      </c>
      <c r="AK947" s="100">
        <f>+IFERROR(VLOOKUP($AF947,'Limited Loss'!$F$5:$P$124,AK$3,FALSE),0)</f>
        <v>0</v>
      </c>
      <c r="AL947" s="193">
        <f>+IFERROR(VLOOKUP($AF947,'Limited Loss'!$F$5:$P$124,AL$3,FALSE),0)</f>
        <v>0</v>
      </c>
      <c r="AM947" s="193">
        <f>+IFERROR(VLOOKUP($AF947,'Limited Loss'!$F$5:$P$124,AM$3,FALSE),0)</f>
        <v>0</v>
      </c>
      <c r="AN947" s="193">
        <f>+IFERROR(VLOOKUP($AF947,'Limited Loss'!$F$5:$P$124,AN$3,FALSE),0)</f>
        <v>0</v>
      </c>
      <c r="AO947" s="193">
        <f>+IFERROR(VLOOKUP($AF947,'Limited Loss'!$F$5:$P$124,AO$3,FALSE),0)</f>
        <v>0</v>
      </c>
      <c r="AP947" s="100">
        <f>+IFERROR(VLOOKUP($AF947,'Limited Loss'!$F$5:$P$124,AP$3,FALSE),0)</f>
        <v>0</v>
      </c>
      <c r="AQ947" s="353"/>
      <c r="AR947" s="331">
        <f t="shared" si="126"/>
        <v>855</v>
      </c>
      <c r="AS947" s="332">
        <f t="shared" si="126"/>
        <v>2016</v>
      </c>
      <c r="AT947" s="349">
        <f t="shared" si="133"/>
        <v>0</v>
      </c>
      <c r="AU947" s="349">
        <f t="shared" si="133"/>
        <v>1634.4357</v>
      </c>
      <c r="AV947" s="349">
        <f t="shared" si="132"/>
        <v>471219.2856</v>
      </c>
      <c r="AW947" s="349">
        <f t="shared" si="132"/>
        <v>110850.9792</v>
      </c>
      <c r="AX947" s="350">
        <f t="shared" si="132"/>
        <v>87565.502099999998</v>
      </c>
      <c r="AY947" s="349">
        <f t="shared" si="132"/>
        <v>0</v>
      </c>
      <c r="AZ947" s="349">
        <f t="shared" si="132"/>
        <v>1067.8799999999999</v>
      </c>
      <c r="BA947" s="349">
        <f t="shared" si="132"/>
        <v>643762.1176</v>
      </c>
      <c r="BB947" s="349">
        <f t="shared" si="132"/>
        <v>119748.25510000001</v>
      </c>
      <c r="BC947" s="349">
        <f t="shared" si="132"/>
        <v>184703.96799999999</v>
      </c>
      <c r="BD947" s="350">
        <f t="shared" si="132"/>
        <v>80791.032000000007</v>
      </c>
      <c r="BE947" s="349">
        <f t="shared" si="128"/>
        <v>1117683.7189</v>
      </c>
      <c r="BF947" s="375">
        <f t="shared" si="129"/>
        <v>502868.70439999999</v>
      </c>
      <c r="BG947" s="334">
        <f t="shared" si="130"/>
        <v>80791.032000000007</v>
      </c>
    </row>
    <row r="948" spans="1:59" x14ac:dyDescent="0.2">
      <c r="A948" s="326" t="str">
        <f t="shared" si="127"/>
        <v>8552017</v>
      </c>
      <c r="B948" s="331">
        <v>855</v>
      </c>
      <c r="C948" s="327">
        <v>2017</v>
      </c>
      <c r="D948" s="353">
        <f>+IFERROR(VLOOKUP($A948,Data_Loss!$A$2:$V$1180,6,FALSE),0)</f>
        <v>0</v>
      </c>
      <c r="E948" s="353">
        <f>+IFERROR(VLOOKUP($A948,Data_Loss!$A$2:$V$1180,7,FALSE),0)</f>
        <v>0</v>
      </c>
      <c r="F948" s="353">
        <f>+IFERROR(VLOOKUP($A948,Data_Loss!$A$2:$V$1180,8,FALSE),0)</f>
        <v>3</v>
      </c>
      <c r="G948" s="353">
        <f>+IFERROR(VLOOKUP($A948,Data_Loss!$A$2:$V$1180,9,FALSE),0)</f>
        <v>8</v>
      </c>
      <c r="H948" s="353">
        <f>+IFERROR(VLOOKUP($A948,Data_Loss!$A$2:$V$1180,10,FALSE),0)</f>
        <v>14</v>
      </c>
      <c r="I948" s="353">
        <f>+IFERROR(VLOOKUP($A948,Data_Loss!$A$2:$V$1300,12,FALSE),0)</f>
        <v>0</v>
      </c>
      <c r="J948" s="353">
        <f>+IFERROR(VLOOKUP($A948,Data_Loss!$A$2:$V$1300,13,FALSE),0)</f>
        <v>0</v>
      </c>
      <c r="K948" s="353">
        <f>+IFERROR(VLOOKUP($A948,Data_Loss!$A$2:$V$1300,14,FALSE),0)</f>
        <v>447216</v>
      </c>
      <c r="L948" s="353">
        <f>+IFERROR(VLOOKUP($A948,Data_Loss!$A$2:$V$1300,15,FALSE),0)</f>
        <v>143868</v>
      </c>
      <c r="M948" s="353">
        <f>+IFERROR(VLOOKUP($A948,Data_Loss!$A$2:$V$1300,16,FALSE),0)</f>
        <v>47395</v>
      </c>
      <c r="N948" s="353">
        <f>+IFERROR(VLOOKUP($A948,Data_Loss!$A$2:$V$1300,17,FALSE),0)</f>
        <v>0</v>
      </c>
      <c r="O948" s="353">
        <f>+IFERROR(VLOOKUP($A948,Data_Loss!$A$2:$V$1300,18,FALSE),0)</f>
        <v>0</v>
      </c>
      <c r="P948" s="353">
        <f>+IFERROR(VLOOKUP($A948,Data_Loss!$A$2:$V$1300,19,FALSE),0)</f>
        <v>457829</v>
      </c>
      <c r="Q948" s="353">
        <f>+IFERROR(VLOOKUP($A948,Data_Loss!$A$2:$V$1300,20,FALSE),0)</f>
        <v>120463</v>
      </c>
      <c r="R948" s="353">
        <f>+IFERROR(VLOOKUP($A948,Data_Loss!$A$2:$V$1300,21,FALSE),0)</f>
        <v>81026</v>
      </c>
      <c r="S948" s="353">
        <f>+IFERROR(VLOOKUP($A948,Data_Loss!$A$2:$V$1300,22,FALSE),0)</f>
        <v>71901</v>
      </c>
      <c r="T948" s="191">
        <f>+$I948*'10k &amp; MO'!C$6+$J948*'10k &amp; MO'!C$12+$K948*'10k &amp; MO'!C$18+$L948*'10k &amp; MO'!C$24+$M948*'10k &amp; MO'!C$30</f>
        <v>0</v>
      </c>
      <c r="U948" s="349">
        <f>+$I948*'10k &amp; MO'!D$6+$J948*'10k &amp; MO'!D$12+$K948*'10k &amp; MO'!D$18+$L948*'10k &amp; MO'!D$24+$M948*'10k &amp; MO'!D$30</f>
        <v>25925.533500000001</v>
      </c>
      <c r="V948" s="349">
        <f>+$I948*'10k &amp; MO'!E$6+$J948*'10k &amp; MO'!E$12+$K948*'10k &amp; MO'!E$18+$L948*'10k &amp; MO'!E$24+$M948*'10k &amp; MO'!E$30</f>
        <v>901127.75750000007</v>
      </c>
      <c r="W948" s="349">
        <f>+$I948*'10k &amp; MO'!F$6+$J948*'10k &amp; MO'!F$12+$K948*'10k &amp; MO'!F$18+$L948*'10k &amp; MO'!F$24+$M948*'10k &amp; MO'!F$30</f>
        <v>160782.57829999999</v>
      </c>
      <c r="X948" s="349">
        <f>+$I948*'10k &amp; MO'!G$6+$J948*'10k &amp; MO'!G$12+$K948*'10k &amp; MO'!G$18+$L948*'10k &amp; MO'!G$24+$M948*'10k &amp; MO'!G$30</f>
        <v>74327.795899999997</v>
      </c>
      <c r="Y948" s="349">
        <f>+$N948*'10k &amp; MO'!H$6+$O948*'10k &amp; MO'!H$12+$P948*'10k &amp; MO'!H$18+$Q948*'10k &amp; MO'!H$24+$R948*'10k &amp; MO'!H$30</f>
        <v>0</v>
      </c>
      <c r="Z948" s="349">
        <f>+$N948*'10k &amp; MO'!I$6+$O948*'10k &amp; MO'!I$12+$P948*'10k &amp; MO'!I$18+$Q948*'10k &amp; MO'!I$24+$R948*'10k &amp; MO'!I$30</f>
        <v>44060.215900000003</v>
      </c>
      <c r="AA948" s="349">
        <f>+$N948*'10k &amp; MO'!J$6+$O948*'10k &amp; MO'!J$12+$P948*'10k &amp; MO'!J$18+$Q948*'10k &amp; MO'!J$24+$R948*'10k &amp; MO'!J$30</f>
        <v>1471598.6262999999</v>
      </c>
      <c r="AB948" s="349">
        <f>+$N948*'10k &amp; MO'!K$6+$O948*'10k &amp; MO'!K$12+$P948*'10k &amp; MO'!K$18+$Q948*'10k &amp; MO'!K$24+$R948*'10k &amp; MO'!K$30</f>
        <v>232848.54140000002</v>
      </c>
      <c r="AC948" s="349">
        <f>+$N948*'10k &amp; MO'!L$6+$O948*'10k &amp; MO'!L$12+$P948*'10k &amp; MO'!L$18+$Q948*'10k &amp; MO'!L$24+$R948*'10k &amp; MO'!L$30</f>
        <v>150058.484</v>
      </c>
      <c r="AD948" s="350">
        <f>+S948*'10k &amp; MO'!O$6</f>
        <v>96778.745999999999</v>
      </c>
      <c r="AF948" s="192" t="str">
        <f t="shared" si="125"/>
        <v>8552017</v>
      </c>
      <c r="AG948" s="192">
        <f>+IFERROR(VLOOKUP($AF948,'Limited Loss'!$F$5:$P$124,AG$3,FALSE),0)</f>
        <v>0</v>
      </c>
      <c r="AH948" s="193">
        <f>+IFERROR(VLOOKUP($AF948,'Limited Loss'!$F$5:$P$124,AH$3,FALSE),0)</f>
        <v>0</v>
      </c>
      <c r="AI948" s="193">
        <f>+IFERROR(VLOOKUP($AF948,'Limited Loss'!$F$5:$P$124,AI$3,FALSE),0)</f>
        <v>0</v>
      </c>
      <c r="AJ948" s="193">
        <f>+IFERROR(VLOOKUP($AF948,'Limited Loss'!$F$5:$P$124,AJ$3,FALSE),0)</f>
        <v>0</v>
      </c>
      <c r="AK948" s="100">
        <f>+IFERROR(VLOOKUP($AF948,'Limited Loss'!$F$5:$P$124,AK$3,FALSE),0)</f>
        <v>0</v>
      </c>
      <c r="AL948" s="193">
        <f>+IFERROR(VLOOKUP($AF948,'Limited Loss'!$F$5:$P$124,AL$3,FALSE),0)</f>
        <v>0</v>
      </c>
      <c r="AM948" s="193">
        <f>+IFERROR(VLOOKUP($AF948,'Limited Loss'!$F$5:$P$124,AM$3,FALSE),0)</f>
        <v>0</v>
      </c>
      <c r="AN948" s="193">
        <f>+IFERROR(VLOOKUP($AF948,'Limited Loss'!$F$5:$P$124,AN$3,FALSE),0)</f>
        <v>0</v>
      </c>
      <c r="AO948" s="193">
        <f>+IFERROR(VLOOKUP($AF948,'Limited Loss'!$F$5:$P$124,AO$3,FALSE),0)</f>
        <v>0</v>
      </c>
      <c r="AP948" s="100">
        <f>+IFERROR(VLOOKUP($AF948,'Limited Loss'!$F$5:$P$124,AP$3,FALSE),0)</f>
        <v>0</v>
      </c>
      <c r="AQ948" s="353"/>
      <c r="AR948" s="331">
        <f t="shared" si="126"/>
        <v>855</v>
      </c>
      <c r="AS948" s="332">
        <f t="shared" si="126"/>
        <v>2017</v>
      </c>
      <c r="AT948" s="349">
        <f t="shared" si="133"/>
        <v>0</v>
      </c>
      <c r="AU948" s="349">
        <f t="shared" si="133"/>
        <v>25925.533500000001</v>
      </c>
      <c r="AV948" s="349">
        <f t="shared" si="132"/>
        <v>901127.75750000007</v>
      </c>
      <c r="AW948" s="349">
        <f t="shared" si="132"/>
        <v>160782.57829999999</v>
      </c>
      <c r="AX948" s="350">
        <f t="shared" si="132"/>
        <v>74327.795899999997</v>
      </c>
      <c r="AY948" s="349">
        <f t="shared" si="132"/>
        <v>0</v>
      </c>
      <c r="AZ948" s="349">
        <f t="shared" si="132"/>
        <v>44060.215900000003</v>
      </c>
      <c r="BA948" s="349">
        <f t="shared" si="132"/>
        <v>1471598.6262999999</v>
      </c>
      <c r="BB948" s="349">
        <f t="shared" si="132"/>
        <v>232848.54140000002</v>
      </c>
      <c r="BC948" s="349">
        <f t="shared" si="132"/>
        <v>150058.484</v>
      </c>
      <c r="BD948" s="350">
        <f t="shared" si="132"/>
        <v>96778.745999999999</v>
      </c>
      <c r="BE948" s="349">
        <f t="shared" si="128"/>
        <v>2442712.1332</v>
      </c>
      <c r="BF948" s="375">
        <f t="shared" si="129"/>
        <v>618017.3996</v>
      </c>
      <c r="BG948" s="334">
        <f t="shared" si="130"/>
        <v>96778.745999999999</v>
      </c>
    </row>
    <row r="949" spans="1:59" x14ac:dyDescent="0.2">
      <c r="A949" s="326" t="str">
        <f t="shared" si="127"/>
        <v>8552018</v>
      </c>
      <c r="B949" s="331">
        <v>855</v>
      </c>
      <c r="C949" s="327">
        <v>2018</v>
      </c>
      <c r="D949" s="353">
        <f>+IFERROR(VLOOKUP($A949,Data_Loss!$A$2:$V$1180,6,FALSE),0)</f>
        <v>0</v>
      </c>
      <c r="E949" s="353">
        <f>+IFERROR(VLOOKUP($A949,Data_Loss!$A$2:$V$1180,7,FALSE),0)</f>
        <v>0</v>
      </c>
      <c r="F949" s="353">
        <f>+IFERROR(VLOOKUP($A949,Data_Loss!$A$2:$V$1180,8,FALSE),0)</f>
        <v>1</v>
      </c>
      <c r="G949" s="353">
        <f>+IFERROR(VLOOKUP($A949,Data_Loss!$A$2:$V$1180,9,FALSE),0)</f>
        <v>10</v>
      </c>
      <c r="H949" s="353">
        <f>+IFERROR(VLOOKUP($A949,Data_Loss!$A$2:$V$1180,10,FALSE),0)</f>
        <v>21</v>
      </c>
      <c r="I949" s="353">
        <f>+IFERROR(VLOOKUP($A949,Data_Loss!$A$2:$V$1300,12,FALSE),0)</f>
        <v>0</v>
      </c>
      <c r="J949" s="353">
        <f>+IFERROR(VLOOKUP($A949,Data_Loss!$A$2:$V$1300,13,FALSE),0)</f>
        <v>0</v>
      </c>
      <c r="K949" s="353">
        <f>+IFERROR(VLOOKUP($A949,Data_Loss!$A$2:$V$1300,14,FALSE),0)</f>
        <v>687868</v>
      </c>
      <c r="L949" s="353">
        <f>+IFERROR(VLOOKUP($A949,Data_Loss!$A$2:$V$1300,15,FALSE),0)</f>
        <v>318756</v>
      </c>
      <c r="M949" s="353">
        <f>+IFERROR(VLOOKUP($A949,Data_Loss!$A$2:$V$1300,16,FALSE),0)</f>
        <v>74969</v>
      </c>
      <c r="N949" s="353">
        <f>+IFERROR(VLOOKUP($A949,Data_Loss!$A$2:$V$1300,17,FALSE),0)</f>
        <v>0</v>
      </c>
      <c r="O949" s="353">
        <f>+IFERROR(VLOOKUP($A949,Data_Loss!$A$2:$V$1300,18,FALSE),0)</f>
        <v>0</v>
      </c>
      <c r="P949" s="353">
        <f>+IFERROR(VLOOKUP($A949,Data_Loss!$A$2:$V$1300,19,FALSE),0)</f>
        <v>1699814</v>
      </c>
      <c r="Q949" s="353">
        <f>+IFERROR(VLOOKUP($A949,Data_Loss!$A$2:$V$1300,20,FALSE),0)</f>
        <v>211967</v>
      </c>
      <c r="R949" s="353">
        <f>+IFERROR(VLOOKUP($A949,Data_Loss!$A$2:$V$1300,21,FALSE),0)</f>
        <v>263392</v>
      </c>
      <c r="S949" s="353">
        <f>+IFERROR(VLOOKUP($A949,Data_Loss!$A$2:$V$1300,22,FALSE),0)</f>
        <v>116261</v>
      </c>
      <c r="T949" s="191">
        <f>+$I949*'10k &amp; MO'!C$7+$J949*'10k &amp; MO'!C$13+$K949*'10k &amp; MO'!C$19+$L949*'10k &amp; MO'!C$25+$M949*'10k &amp; MO'!C$31</f>
        <v>2710.0434</v>
      </c>
      <c r="U949" s="349">
        <f>+$I949*'10k &amp; MO'!D$7+$J949*'10k &amp; MO'!D$13+$K949*'10k &amp; MO'!D$19+$L949*'10k &amp; MO'!D$25+$M949*'10k &amp; MO'!D$31</f>
        <v>102427.38020000001</v>
      </c>
      <c r="V949" s="349">
        <f>+$I949*'10k &amp; MO'!E$7+$J949*'10k &amp; MO'!E$13+$K949*'10k &amp; MO'!E$19+$L949*'10k &amp; MO'!E$25+$M949*'10k &amp; MO'!E$31</f>
        <v>1804000.1314000001</v>
      </c>
      <c r="W949" s="349">
        <f>+$I949*'10k &amp; MO'!F$7+$J949*'10k &amp; MO'!F$13+$K949*'10k &amp; MO'!F$19+$L949*'10k &amp; MO'!F$25+$M949*'10k &amp; MO'!F$31</f>
        <v>348443.94309999997</v>
      </c>
      <c r="X949" s="349">
        <f>+$I949*'10k &amp; MO'!G$7+$J949*'10k &amp; MO'!G$13+$K949*'10k &amp; MO'!G$19+$L949*'10k &amp; MO'!G$25+$M949*'10k &amp; MO'!G$31</f>
        <v>112812.3388</v>
      </c>
      <c r="Y949" s="349">
        <f>+$N949*'10k &amp; MO'!H$7+$O949*'10k &amp; MO'!H$13+$P949*'10k &amp; MO'!H$19+$Q949*'10k &amp; MO'!H$25+$R949*'10k &amp; MO'!H$31</f>
        <v>7053.1486000000004</v>
      </c>
      <c r="Z949" s="349">
        <f>+$N949*'10k &amp; MO'!I$7+$O949*'10k &amp; MO'!I$13+$P949*'10k &amp; MO'!I$19+$Q949*'10k &amp; MO'!I$25+$R949*'10k &amp; MO'!I$31</f>
        <v>369482.4106</v>
      </c>
      <c r="AA949" s="349">
        <f>+$N949*'10k &amp; MO'!J$7+$O949*'10k &amp; MO'!J$13+$P949*'10k &amp; MO'!J$19+$Q949*'10k &amp; MO'!J$25+$R949*'10k &amp; MO'!J$31</f>
        <v>4833385.2021000003</v>
      </c>
      <c r="AB949" s="349">
        <f>+$N949*'10k &amp; MO'!K$7+$O949*'10k &amp; MO'!K$13+$P949*'10k &amp; MO'!K$19+$Q949*'10k &amp; MO'!K$25+$R949*'10k &amp; MO'!K$31</f>
        <v>612961.1091</v>
      </c>
      <c r="AC949" s="349">
        <f>+$N949*'10k &amp; MO'!L$7+$O949*'10k &amp; MO'!L$13+$P949*'10k &amp; MO'!L$19+$Q949*'10k &amp; MO'!L$25+$R949*'10k &amp; MO'!L$31</f>
        <v>341275.86719999998</v>
      </c>
      <c r="AD949" s="350">
        <f>+S949*'10k &amp; MO'!O$7</f>
        <v>154162.08600000001</v>
      </c>
      <c r="AF949" s="192" t="str">
        <f t="shared" si="125"/>
        <v>8552018</v>
      </c>
      <c r="AG949" s="192">
        <f>+IFERROR(VLOOKUP($AF949,'Limited Loss'!$F$5:$P$124,AG$3,FALSE),0)</f>
        <v>2046</v>
      </c>
      <c r="AH949" s="193">
        <f>+IFERROR(VLOOKUP($AF949,'Limited Loss'!$F$5:$P$124,AH$3,FALSE),0)</f>
        <v>70270</v>
      </c>
      <c r="AI949" s="193">
        <f>+IFERROR(VLOOKUP($AF949,'Limited Loss'!$F$5:$P$124,AI$3,FALSE),0)</f>
        <v>961499</v>
      </c>
      <c r="AJ949" s="193">
        <f>+IFERROR(VLOOKUP($AF949,'Limited Loss'!$F$5:$P$124,AJ$3,FALSE),0)</f>
        <v>47917</v>
      </c>
      <c r="AK949" s="100">
        <f>+IFERROR(VLOOKUP($AF949,'Limited Loss'!$F$5:$P$124,AK$3,FALSE),0)</f>
        <v>22454</v>
      </c>
      <c r="AL949" s="193">
        <f>+IFERROR(VLOOKUP($AF949,'Limited Loss'!$F$5:$P$124,AL$3,FALSE),0)</f>
        <v>5105</v>
      </c>
      <c r="AM949" s="193">
        <f>+IFERROR(VLOOKUP($AF949,'Limited Loss'!$F$5:$P$124,AM$3,FALSE),0)</f>
        <v>271076</v>
      </c>
      <c r="AN949" s="193">
        <f>+IFERROR(VLOOKUP($AF949,'Limited Loss'!$F$5:$P$124,AN$3,FALSE),0)</f>
        <v>3424476</v>
      </c>
      <c r="AO949" s="193">
        <f>+IFERROR(VLOOKUP($AF949,'Limited Loss'!$F$5:$P$124,AO$3,FALSE),0)</f>
        <v>213017</v>
      </c>
      <c r="AP949" s="100">
        <f>+IFERROR(VLOOKUP($AF949,'Limited Loss'!$F$5:$P$124,AP$3,FALSE),0)</f>
        <v>67667</v>
      </c>
      <c r="AQ949" s="353"/>
      <c r="AR949" s="331">
        <f t="shared" si="126"/>
        <v>855</v>
      </c>
      <c r="AS949" s="332">
        <f t="shared" si="126"/>
        <v>2018</v>
      </c>
      <c r="AT949" s="349">
        <f t="shared" si="133"/>
        <v>664.04340000000002</v>
      </c>
      <c r="AU949" s="349">
        <f t="shared" si="133"/>
        <v>32157.380200000014</v>
      </c>
      <c r="AV949" s="349">
        <f t="shared" si="132"/>
        <v>842501.13140000007</v>
      </c>
      <c r="AW949" s="349">
        <f t="shared" si="132"/>
        <v>300526.94309999997</v>
      </c>
      <c r="AX949" s="350">
        <f t="shared" si="132"/>
        <v>90358.338799999998</v>
      </c>
      <c r="AY949" s="349">
        <f t="shared" si="132"/>
        <v>1948.1486000000004</v>
      </c>
      <c r="AZ949" s="349">
        <f t="shared" si="132"/>
        <v>98406.410600000003</v>
      </c>
      <c r="BA949" s="349">
        <f t="shared" si="132"/>
        <v>1408909.2021000003</v>
      </c>
      <c r="BB949" s="349">
        <f t="shared" si="132"/>
        <v>399944.1091</v>
      </c>
      <c r="BC949" s="349">
        <f t="shared" si="132"/>
        <v>273608.86719999998</v>
      </c>
      <c r="BD949" s="350">
        <f t="shared" si="132"/>
        <v>154162.08600000001</v>
      </c>
      <c r="BE949" s="349">
        <f t="shared" si="128"/>
        <v>2384586.3163000001</v>
      </c>
      <c r="BF949" s="375">
        <f t="shared" si="129"/>
        <v>1064438.2582</v>
      </c>
      <c r="BG949" s="334">
        <f t="shared" si="130"/>
        <v>154162.08600000001</v>
      </c>
    </row>
    <row r="950" spans="1:59" x14ac:dyDescent="0.2">
      <c r="A950" s="326" t="str">
        <f t="shared" si="127"/>
        <v>8572014</v>
      </c>
      <c r="B950" s="331">
        <v>857</v>
      </c>
      <c r="C950" s="327">
        <v>2014</v>
      </c>
      <c r="D950" s="353">
        <f>+IFERROR(VLOOKUP($A950,Data_Loss!$A$2:$V$1180,6,FALSE),0)</f>
        <v>0</v>
      </c>
      <c r="E950" s="353">
        <f>+IFERROR(VLOOKUP($A950,Data_Loss!$A$2:$V$1180,7,FALSE),0)</f>
        <v>0</v>
      </c>
      <c r="F950" s="353">
        <f>+IFERROR(VLOOKUP($A950,Data_Loss!$A$2:$V$1180,8,FALSE),0)</f>
        <v>0</v>
      </c>
      <c r="G950" s="353">
        <f>+IFERROR(VLOOKUP($A950,Data_Loss!$A$2:$V$1180,9,FALSE),0)</f>
        <v>2</v>
      </c>
      <c r="H950" s="353">
        <f>+IFERROR(VLOOKUP($A950,Data_Loss!$A$2:$V$1180,10,FALSE),0)</f>
        <v>1</v>
      </c>
      <c r="I950" s="353">
        <f>+IFERROR(VLOOKUP($A950,Data_Loss!$A$2:$V$1300,12,FALSE),0)</f>
        <v>0</v>
      </c>
      <c r="J950" s="353">
        <f>+IFERROR(VLOOKUP($A950,Data_Loss!$A$2:$V$1300,13,FALSE),0)</f>
        <v>0</v>
      </c>
      <c r="K950" s="353">
        <f>+IFERROR(VLOOKUP($A950,Data_Loss!$A$2:$V$1300,14,FALSE),0)</f>
        <v>0</v>
      </c>
      <c r="L950" s="353">
        <f>+IFERROR(VLOOKUP($A950,Data_Loss!$A$2:$V$1300,15,FALSE),0)</f>
        <v>16578</v>
      </c>
      <c r="M950" s="353">
        <f>+IFERROR(VLOOKUP($A950,Data_Loss!$A$2:$V$1300,16,FALSE),0)</f>
        <v>666</v>
      </c>
      <c r="N950" s="353">
        <f>+IFERROR(VLOOKUP($A950,Data_Loss!$A$2:$V$1300,17,FALSE),0)</f>
        <v>0</v>
      </c>
      <c r="O950" s="353">
        <f>+IFERROR(VLOOKUP($A950,Data_Loss!$A$2:$V$1300,18,FALSE),0)</f>
        <v>0</v>
      </c>
      <c r="P950" s="353">
        <f>+IFERROR(VLOOKUP($A950,Data_Loss!$A$2:$V$1300,19,FALSE),0)</f>
        <v>0</v>
      </c>
      <c r="Q950" s="353">
        <f>+IFERROR(VLOOKUP($A950,Data_Loss!$A$2:$V$1300,20,FALSE),0)</f>
        <v>19533</v>
      </c>
      <c r="R950" s="353">
        <f>+IFERROR(VLOOKUP($A950,Data_Loss!$A$2:$V$1300,21,FALSE),0)</f>
        <v>472</v>
      </c>
      <c r="S950" s="353">
        <f>+IFERROR(VLOOKUP($A950,Data_Loss!$A$2:$V$1300,22,FALSE),0)</f>
        <v>18823</v>
      </c>
      <c r="T950" s="191">
        <f>+$I950*'10k &amp; MO'!C$3+$J950*'10k &amp; MO'!C$9+$K950*'10k &amp; MO'!C$15+$L950*'10k &amp; MO'!C$21+$M950*'10k &amp; MO'!C$27</f>
        <v>0</v>
      </c>
      <c r="U950" s="349">
        <f>+$I950*'10k &amp; MO'!D$3+$J950*'10k &amp; MO'!D$9+$K950*'10k &amp; MO'!D$15+$L950*'10k &amp; MO'!D$21+$M950*'10k &amp; MO'!D$27</f>
        <v>0</v>
      </c>
      <c r="V950" s="349">
        <f>+$I950*'10k &amp; MO'!E$3+$J950*'10k &amp; MO'!E$9+$K950*'10k &amp; MO'!E$15+$L950*'10k &amp; MO'!E$21+$M950*'10k &amp; MO'!E$27</f>
        <v>0</v>
      </c>
      <c r="W950" s="349">
        <f>+$I950*'10k &amp; MO'!F$3+$J950*'10k &amp; MO'!F$9+$K950*'10k &amp; MO'!F$15+$L950*'10k &amp; MO'!F$21+$M950*'10k &amp; MO'!F$27</f>
        <v>20374.362000000001</v>
      </c>
      <c r="X950" s="349">
        <f>+$I950*'10k &amp; MO'!G$3+$J950*'10k &amp; MO'!G$9+$K950*'10k &amp; MO'!G$15+$L950*'10k &amp; MO'!G$21+$M950*'10k &amp; MO'!G$27</f>
        <v>753.91199999999992</v>
      </c>
      <c r="Y950" s="349">
        <f>+$N950*'10k &amp; MO'!H$3+$O950*'10k &amp; MO'!H$9+$P950*'10k &amp; MO'!H$15+$Q950*'10k &amp; MO'!H$21+$R950*'10k &amp; MO'!H$27</f>
        <v>0</v>
      </c>
      <c r="Z950" s="349">
        <f>+$N950*'10k &amp; MO'!I$3+$O950*'10k &amp; MO'!I$9+$P950*'10k &amp; MO'!I$15+$Q950*'10k &amp; MO'!I$21+$R950*'10k &amp; MO'!I$27</f>
        <v>0</v>
      </c>
      <c r="AA950" s="349">
        <f>+$N950*'10k &amp; MO'!J$3+$O950*'10k &amp; MO'!J$9+$P950*'10k &amp; MO'!J$15+$Q950*'10k &amp; MO'!J$21+$R950*'10k &amp; MO'!J$27</f>
        <v>0</v>
      </c>
      <c r="AB950" s="349">
        <f>+$N950*'10k &amp; MO'!K$3+$O950*'10k &amp; MO'!K$9+$P950*'10k &amp; MO'!K$15+$Q950*'10k &amp; MO'!K$21+$R950*'10k &amp; MO'!K$27</f>
        <v>27365.733</v>
      </c>
      <c r="AC950" s="349">
        <f>+$N950*'10k &amp; MO'!L$3+$O950*'10k &amp; MO'!L$9+$P950*'10k &amp; MO'!L$15+$Q950*'10k &amp; MO'!L$21+$R950*'10k &amp; MO'!L$27</f>
        <v>727.82400000000007</v>
      </c>
      <c r="AD950" s="350">
        <f>+S950*'10k &amp; MO'!O$3</f>
        <v>20159.433000000001</v>
      </c>
      <c r="AF950" s="192" t="str">
        <f t="shared" si="125"/>
        <v>8572014</v>
      </c>
      <c r="AG950" s="192">
        <f>+IFERROR(VLOOKUP($AF950,'Limited Loss'!$F$5:$P$124,AG$3,FALSE),0)</f>
        <v>0</v>
      </c>
      <c r="AH950" s="193">
        <f>+IFERROR(VLOOKUP($AF950,'Limited Loss'!$F$5:$P$124,AH$3,FALSE),0)</f>
        <v>0</v>
      </c>
      <c r="AI950" s="193">
        <f>+IFERROR(VLOOKUP($AF950,'Limited Loss'!$F$5:$P$124,AI$3,FALSE),0)</f>
        <v>0</v>
      </c>
      <c r="AJ950" s="193">
        <f>+IFERROR(VLOOKUP($AF950,'Limited Loss'!$F$5:$P$124,AJ$3,FALSE),0)</f>
        <v>0</v>
      </c>
      <c r="AK950" s="100">
        <f>+IFERROR(VLOOKUP($AF950,'Limited Loss'!$F$5:$P$124,AK$3,FALSE),0)</f>
        <v>0</v>
      </c>
      <c r="AL950" s="193">
        <f>+IFERROR(VLOOKUP($AF950,'Limited Loss'!$F$5:$P$124,AL$3,FALSE),0)</f>
        <v>0</v>
      </c>
      <c r="AM950" s="193">
        <f>+IFERROR(VLOOKUP($AF950,'Limited Loss'!$F$5:$P$124,AM$3,FALSE),0)</f>
        <v>0</v>
      </c>
      <c r="AN950" s="193">
        <f>+IFERROR(VLOOKUP($AF950,'Limited Loss'!$F$5:$P$124,AN$3,FALSE),0)</f>
        <v>0</v>
      </c>
      <c r="AO950" s="193">
        <f>+IFERROR(VLOOKUP($AF950,'Limited Loss'!$F$5:$P$124,AO$3,FALSE),0)</f>
        <v>0</v>
      </c>
      <c r="AP950" s="100">
        <f>+IFERROR(VLOOKUP($AF950,'Limited Loss'!$F$5:$P$124,AP$3,FALSE),0)</f>
        <v>0</v>
      </c>
      <c r="AQ950" s="353"/>
      <c r="AR950" s="331">
        <f t="shared" si="126"/>
        <v>857</v>
      </c>
      <c r="AS950" s="332">
        <f t="shared" si="126"/>
        <v>2014</v>
      </c>
      <c r="AT950" s="349">
        <f t="shared" si="133"/>
        <v>0</v>
      </c>
      <c r="AU950" s="349">
        <f t="shared" si="133"/>
        <v>0</v>
      </c>
      <c r="AV950" s="349">
        <f t="shared" si="132"/>
        <v>0</v>
      </c>
      <c r="AW950" s="349">
        <f t="shared" si="132"/>
        <v>20374.362000000001</v>
      </c>
      <c r="AX950" s="350">
        <f t="shared" si="132"/>
        <v>753.91199999999992</v>
      </c>
      <c r="AY950" s="349">
        <f t="shared" si="132"/>
        <v>0</v>
      </c>
      <c r="AZ950" s="349">
        <f t="shared" si="132"/>
        <v>0</v>
      </c>
      <c r="BA950" s="349">
        <f t="shared" si="132"/>
        <v>0</v>
      </c>
      <c r="BB950" s="349">
        <f t="shared" si="132"/>
        <v>27365.733</v>
      </c>
      <c r="BC950" s="349">
        <f t="shared" si="132"/>
        <v>727.82400000000007</v>
      </c>
      <c r="BD950" s="350">
        <f t="shared" si="132"/>
        <v>20159.433000000001</v>
      </c>
      <c r="BE950" s="349">
        <f t="shared" si="128"/>
        <v>0</v>
      </c>
      <c r="BF950" s="375">
        <f t="shared" si="129"/>
        <v>49221.830999999998</v>
      </c>
      <c r="BG950" s="334">
        <f t="shared" si="130"/>
        <v>20159.433000000001</v>
      </c>
    </row>
    <row r="951" spans="1:59" x14ac:dyDescent="0.2">
      <c r="A951" s="326" t="str">
        <f t="shared" si="127"/>
        <v>8572015</v>
      </c>
      <c r="B951" s="331">
        <v>857</v>
      </c>
      <c r="C951" s="327">
        <v>2015</v>
      </c>
      <c r="D951" s="353">
        <f>+IFERROR(VLOOKUP($A951,Data_Loss!$A$2:$V$1180,6,FALSE),0)</f>
        <v>0</v>
      </c>
      <c r="E951" s="353">
        <f>+IFERROR(VLOOKUP($A951,Data_Loss!$A$2:$V$1180,7,FALSE),0)</f>
        <v>0</v>
      </c>
      <c r="F951" s="353">
        <f>+IFERROR(VLOOKUP($A951,Data_Loss!$A$2:$V$1180,8,FALSE),0)</f>
        <v>0</v>
      </c>
      <c r="G951" s="353">
        <f>+IFERROR(VLOOKUP($A951,Data_Loss!$A$2:$V$1180,9,FALSE),0)</f>
        <v>0</v>
      </c>
      <c r="H951" s="353">
        <f>+IFERROR(VLOOKUP($A951,Data_Loss!$A$2:$V$1180,10,FALSE),0)</f>
        <v>1</v>
      </c>
      <c r="I951" s="353">
        <f>+IFERROR(VLOOKUP($A951,Data_Loss!$A$2:$V$1300,12,FALSE),0)</f>
        <v>0</v>
      </c>
      <c r="J951" s="353">
        <f>+IFERROR(VLOOKUP($A951,Data_Loss!$A$2:$V$1300,13,FALSE),0)</f>
        <v>0</v>
      </c>
      <c r="K951" s="353">
        <f>+IFERROR(VLOOKUP($A951,Data_Loss!$A$2:$V$1300,14,FALSE),0)</f>
        <v>0</v>
      </c>
      <c r="L951" s="353">
        <f>+IFERROR(VLOOKUP($A951,Data_Loss!$A$2:$V$1300,15,FALSE),0)</f>
        <v>0</v>
      </c>
      <c r="M951" s="353">
        <f>+IFERROR(VLOOKUP($A951,Data_Loss!$A$2:$V$1300,16,FALSE),0)</f>
        <v>680</v>
      </c>
      <c r="N951" s="353">
        <f>+IFERROR(VLOOKUP($A951,Data_Loss!$A$2:$V$1300,17,FALSE),0)</f>
        <v>0</v>
      </c>
      <c r="O951" s="353">
        <f>+IFERROR(VLOOKUP($A951,Data_Loss!$A$2:$V$1300,18,FALSE),0)</f>
        <v>0</v>
      </c>
      <c r="P951" s="353">
        <f>+IFERROR(VLOOKUP($A951,Data_Loss!$A$2:$V$1300,19,FALSE),0)</f>
        <v>0</v>
      </c>
      <c r="Q951" s="353">
        <f>+IFERROR(VLOOKUP($A951,Data_Loss!$A$2:$V$1300,20,FALSE),0)</f>
        <v>0</v>
      </c>
      <c r="R951" s="353">
        <f>+IFERROR(VLOOKUP($A951,Data_Loss!$A$2:$V$1300,21,FALSE),0)</f>
        <v>1400</v>
      </c>
      <c r="S951" s="353">
        <f>+IFERROR(VLOOKUP($A951,Data_Loss!$A$2:$V$1300,22,FALSE),0)</f>
        <v>16024</v>
      </c>
      <c r="T951" s="191">
        <f>+$I951*'10k &amp; MO'!C$4+$J951*'10k &amp; MO'!C$10+$K951*'10k &amp; MO'!C$16+$L951*'10k &amp; MO'!C$22+$M951*'10k &amp; MO'!C$28</f>
        <v>0</v>
      </c>
      <c r="U951" s="349">
        <f>+$I951*'10k &amp; MO'!D$4+$J951*'10k &amp; MO'!D$10+$K951*'10k &amp; MO'!D$16+$L951*'10k &amp; MO'!D$22+$M951*'10k &amp; MO'!D$28</f>
        <v>0</v>
      </c>
      <c r="V951" s="349">
        <f>+$I951*'10k &amp; MO'!E$4+$J951*'10k &amp; MO'!E$10+$K951*'10k &amp; MO'!E$16+$L951*'10k &amp; MO'!E$22+$M951*'10k &amp; MO'!E$28</f>
        <v>23.8</v>
      </c>
      <c r="W951" s="349">
        <f>+$I951*'10k &amp; MO'!F$4+$J951*'10k &amp; MO'!F$10+$K951*'10k &amp; MO'!F$16+$L951*'10k &amp; MO'!F$22+$M951*'10k &amp; MO'!F$28</f>
        <v>14.212</v>
      </c>
      <c r="X951" s="349">
        <f>+$I951*'10k &amp; MO'!G$4+$J951*'10k &amp; MO'!G$10+$K951*'10k &amp; MO'!G$16+$L951*'10k &amp; MO'!G$22+$M951*'10k &amp; MO'!G$28</f>
        <v>785.53600000000006</v>
      </c>
      <c r="Y951" s="349">
        <f>+$N951*'10k &amp; MO'!H$4+$O951*'10k &amp; MO'!H$10+$P951*'10k &amp; MO'!H$16+$Q951*'10k &amp; MO'!H$22+$R951*'10k &amp; MO'!H$28</f>
        <v>0</v>
      </c>
      <c r="Z951" s="349">
        <f>+$N951*'10k &amp; MO'!I$4+$O951*'10k &amp; MO'!I$10+$P951*'10k &amp; MO'!I$16+$Q951*'10k &amp; MO'!I$22+$R951*'10k &amp; MO'!I$28</f>
        <v>0</v>
      </c>
      <c r="AA951" s="349">
        <f>+$N951*'10k &amp; MO'!J$4+$O951*'10k &amp; MO'!J$10+$P951*'10k &amp; MO'!J$16+$Q951*'10k &amp; MO'!J$22+$R951*'10k &amp; MO'!J$28</f>
        <v>39.479999999999997</v>
      </c>
      <c r="AB951" s="349">
        <f>+$N951*'10k &amp; MO'!K$4+$O951*'10k &amp; MO'!K$10+$P951*'10k &amp; MO'!K$16+$Q951*'10k &amp; MO'!K$22+$R951*'10k &amp; MO'!K$28</f>
        <v>53.9</v>
      </c>
      <c r="AC951" s="349">
        <f>+$N951*'10k &amp; MO'!L$4+$O951*'10k &amp; MO'!L$10+$P951*'10k &amp; MO'!L$16+$Q951*'10k &amp; MO'!L$22+$R951*'10k &amp; MO'!L$28</f>
        <v>2054.36</v>
      </c>
      <c r="AD951" s="350">
        <f>+S951*'10k &amp; MO'!O$4</f>
        <v>19421.088</v>
      </c>
      <c r="AF951" s="192" t="str">
        <f t="shared" si="125"/>
        <v>8572015</v>
      </c>
      <c r="AG951" s="192">
        <f>+IFERROR(VLOOKUP($AF951,'Limited Loss'!$F$5:$P$124,AG$3,FALSE),0)</f>
        <v>0</v>
      </c>
      <c r="AH951" s="193">
        <f>+IFERROR(VLOOKUP($AF951,'Limited Loss'!$F$5:$P$124,AH$3,FALSE),0)</f>
        <v>0</v>
      </c>
      <c r="AI951" s="193">
        <f>+IFERROR(VLOOKUP($AF951,'Limited Loss'!$F$5:$P$124,AI$3,FALSE),0)</f>
        <v>0</v>
      </c>
      <c r="AJ951" s="193">
        <f>+IFERROR(VLOOKUP($AF951,'Limited Loss'!$F$5:$P$124,AJ$3,FALSE),0)</f>
        <v>0</v>
      </c>
      <c r="AK951" s="100">
        <f>+IFERROR(VLOOKUP($AF951,'Limited Loss'!$F$5:$P$124,AK$3,FALSE),0)</f>
        <v>0</v>
      </c>
      <c r="AL951" s="193">
        <f>+IFERROR(VLOOKUP($AF951,'Limited Loss'!$F$5:$P$124,AL$3,FALSE),0)</f>
        <v>0</v>
      </c>
      <c r="AM951" s="193">
        <f>+IFERROR(VLOOKUP($AF951,'Limited Loss'!$F$5:$P$124,AM$3,FALSE),0)</f>
        <v>0</v>
      </c>
      <c r="AN951" s="193">
        <f>+IFERROR(VLOOKUP($AF951,'Limited Loss'!$F$5:$P$124,AN$3,FALSE),0)</f>
        <v>0</v>
      </c>
      <c r="AO951" s="193">
        <f>+IFERROR(VLOOKUP($AF951,'Limited Loss'!$F$5:$P$124,AO$3,FALSE),0)</f>
        <v>0</v>
      </c>
      <c r="AP951" s="100">
        <f>+IFERROR(VLOOKUP($AF951,'Limited Loss'!$F$5:$P$124,AP$3,FALSE),0)</f>
        <v>0</v>
      </c>
      <c r="AQ951" s="353"/>
      <c r="AR951" s="331">
        <f t="shared" si="126"/>
        <v>857</v>
      </c>
      <c r="AS951" s="332">
        <f t="shared" si="126"/>
        <v>2015</v>
      </c>
      <c r="AT951" s="349">
        <f t="shared" si="133"/>
        <v>0</v>
      </c>
      <c r="AU951" s="349">
        <f t="shared" si="133"/>
        <v>0</v>
      </c>
      <c r="AV951" s="349">
        <f t="shared" si="132"/>
        <v>23.8</v>
      </c>
      <c r="AW951" s="349">
        <f t="shared" si="132"/>
        <v>14.212</v>
      </c>
      <c r="AX951" s="350">
        <f t="shared" si="132"/>
        <v>785.53600000000006</v>
      </c>
      <c r="AY951" s="349">
        <f t="shared" si="132"/>
        <v>0</v>
      </c>
      <c r="AZ951" s="349">
        <f t="shared" si="132"/>
        <v>0</v>
      </c>
      <c r="BA951" s="349">
        <f t="shared" si="132"/>
        <v>39.479999999999997</v>
      </c>
      <c r="BB951" s="349">
        <f t="shared" si="132"/>
        <v>53.9</v>
      </c>
      <c r="BC951" s="349">
        <f t="shared" si="132"/>
        <v>2054.36</v>
      </c>
      <c r="BD951" s="350">
        <f t="shared" si="132"/>
        <v>19421.088</v>
      </c>
      <c r="BE951" s="349">
        <f t="shared" si="128"/>
        <v>63.28</v>
      </c>
      <c r="BF951" s="375">
        <f t="shared" si="129"/>
        <v>2908.0080000000003</v>
      </c>
      <c r="BG951" s="334">
        <f t="shared" si="130"/>
        <v>19421.088</v>
      </c>
    </row>
    <row r="952" spans="1:59" x14ac:dyDescent="0.2">
      <c r="A952" s="326" t="str">
        <f t="shared" si="127"/>
        <v>8572016</v>
      </c>
      <c r="B952" s="331">
        <v>857</v>
      </c>
      <c r="C952" s="327">
        <v>2016</v>
      </c>
      <c r="D952" s="353">
        <f>+IFERROR(VLOOKUP($A952,Data_Loss!$A$2:$V$1180,6,FALSE),0)</f>
        <v>0</v>
      </c>
      <c r="E952" s="353">
        <f>+IFERROR(VLOOKUP($A952,Data_Loss!$A$2:$V$1180,7,FALSE),0)</f>
        <v>0</v>
      </c>
      <c r="F952" s="353">
        <f>+IFERROR(VLOOKUP($A952,Data_Loss!$A$2:$V$1180,8,FALSE),0)</f>
        <v>0</v>
      </c>
      <c r="G952" s="353">
        <f>+IFERROR(VLOOKUP($A952,Data_Loss!$A$2:$V$1180,9,FALSE),0)</f>
        <v>2</v>
      </c>
      <c r="H952" s="353">
        <f>+IFERROR(VLOOKUP($A952,Data_Loss!$A$2:$V$1180,10,FALSE),0)</f>
        <v>0</v>
      </c>
      <c r="I952" s="353">
        <f>+IFERROR(VLOOKUP($A952,Data_Loss!$A$2:$V$1300,12,FALSE),0)</f>
        <v>0</v>
      </c>
      <c r="J952" s="353">
        <f>+IFERROR(VLOOKUP($A952,Data_Loss!$A$2:$V$1300,13,FALSE),0)</f>
        <v>0</v>
      </c>
      <c r="K952" s="353">
        <f>+IFERROR(VLOOKUP($A952,Data_Loss!$A$2:$V$1300,14,FALSE),0)</f>
        <v>0</v>
      </c>
      <c r="L952" s="353">
        <f>+IFERROR(VLOOKUP($A952,Data_Loss!$A$2:$V$1300,15,FALSE),0)</f>
        <v>18254</v>
      </c>
      <c r="M952" s="353">
        <f>+IFERROR(VLOOKUP($A952,Data_Loss!$A$2:$V$1300,16,FALSE),0)</f>
        <v>0</v>
      </c>
      <c r="N952" s="353">
        <f>+IFERROR(VLOOKUP($A952,Data_Loss!$A$2:$V$1300,17,FALSE),0)</f>
        <v>0</v>
      </c>
      <c r="O952" s="353">
        <f>+IFERROR(VLOOKUP($A952,Data_Loss!$A$2:$V$1300,18,FALSE),0)</f>
        <v>0</v>
      </c>
      <c r="P952" s="353">
        <f>+IFERROR(VLOOKUP($A952,Data_Loss!$A$2:$V$1300,19,FALSE),0)</f>
        <v>0</v>
      </c>
      <c r="Q952" s="353">
        <f>+IFERROR(VLOOKUP($A952,Data_Loss!$A$2:$V$1300,20,FALSE),0)</f>
        <v>36463</v>
      </c>
      <c r="R952" s="353">
        <f>+IFERROR(VLOOKUP($A952,Data_Loss!$A$2:$V$1300,21,FALSE),0)</f>
        <v>0</v>
      </c>
      <c r="S952" s="353">
        <f>+IFERROR(VLOOKUP($A952,Data_Loss!$A$2:$V$1300,22,FALSE),0)</f>
        <v>3653</v>
      </c>
      <c r="T952" s="191">
        <f>+$I952*'10k &amp; MO'!C$5+$J952*'10k &amp; MO'!C$11+$K952*'10k &amp; MO'!C$17+$L952*'10k &amp; MO'!C$23+$M952*'10k &amp; MO'!C$29</f>
        <v>0</v>
      </c>
      <c r="U952" s="349">
        <f>+$I952*'10k &amp; MO'!D$5+$J952*'10k &amp; MO'!D$11+$K952*'10k &amp; MO'!D$17+$L952*'10k &amp; MO'!D$23+$M952*'10k &amp; MO'!D$29</f>
        <v>0</v>
      </c>
      <c r="V952" s="349">
        <f>+$I952*'10k &amp; MO'!E$5+$J952*'10k &amp; MO'!E$11+$K952*'10k &amp; MO'!E$17+$L952*'10k &amp; MO'!E$23+$M952*'10k &amp; MO'!E$29</f>
        <v>5930.7246000000005</v>
      </c>
      <c r="W952" s="349">
        <f>+$I952*'10k &amp; MO'!F$5+$J952*'10k &amp; MO'!F$11+$K952*'10k &amp; MO'!F$17+$L952*'10k &amp; MO'!F$23+$M952*'10k &amp; MO'!F$29</f>
        <v>19752.653400000003</v>
      </c>
      <c r="X952" s="349">
        <f>+$I952*'10k &amp; MO'!G$5+$J952*'10k &amp; MO'!G$11+$K952*'10k &amp; MO'!G$17+$L952*'10k &amp; MO'!G$23+$M952*'10k &amp; MO'!G$29</f>
        <v>454.52459999999996</v>
      </c>
      <c r="Y952" s="349">
        <f>+$N952*'10k &amp; MO'!H$5+$O952*'10k &amp; MO'!H$11+$P952*'10k &amp; MO'!H$17+$Q952*'10k &amp; MO'!H$23+$R952*'10k &amp; MO'!H$29</f>
        <v>0</v>
      </c>
      <c r="Z952" s="349">
        <f>+$N952*'10k &amp; MO'!I$5+$O952*'10k &amp; MO'!I$11+$P952*'10k &amp; MO'!I$17+$Q952*'10k &amp; MO'!I$23+$R952*'10k &amp; MO'!I$29</f>
        <v>0</v>
      </c>
      <c r="AA952" s="349">
        <f>+$N952*'10k &amp; MO'!J$5+$O952*'10k &amp; MO'!J$11+$P952*'10k &amp; MO'!J$17+$Q952*'10k &amp; MO'!J$23+$R952*'10k &amp; MO'!J$29</f>
        <v>12955.303900000001</v>
      </c>
      <c r="AB952" s="349">
        <f>+$N952*'10k &amp; MO'!K$5+$O952*'10k &amp; MO'!K$11+$P952*'10k &amp; MO'!K$17+$Q952*'10k &amp; MO'!K$23+$R952*'10k &amp; MO'!K$29</f>
        <v>57640.710399999996</v>
      </c>
      <c r="AC952" s="349">
        <f>+$N952*'10k &amp; MO'!L$5+$O952*'10k &amp; MO'!L$11+$P952*'10k &amp; MO'!L$17+$Q952*'10k &amp; MO'!L$23+$R952*'10k &amp; MO'!L$29</f>
        <v>1750.2239999999999</v>
      </c>
      <c r="AD952" s="350">
        <f>+S952*'10k &amp; MO'!O$5</f>
        <v>4924.2440000000006</v>
      </c>
      <c r="AF952" s="192" t="str">
        <f t="shared" si="125"/>
        <v>8572016</v>
      </c>
      <c r="AG952" s="192">
        <f>+IFERROR(VLOOKUP($AF952,'Limited Loss'!$F$5:$P$124,AG$3,FALSE),0)</f>
        <v>0</v>
      </c>
      <c r="AH952" s="193">
        <f>+IFERROR(VLOOKUP($AF952,'Limited Loss'!$F$5:$P$124,AH$3,FALSE),0)</f>
        <v>0</v>
      </c>
      <c r="AI952" s="193">
        <f>+IFERROR(VLOOKUP($AF952,'Limited Loss'!$F$5:$P$124,AI$3,FALSE),0)</f>
        <v>0</v>
      </c>
      <c r="AJ952" s="193">
        <f>+IFERROR(VLOOKUP($AF952,'Limited Loss'!$F$5:$P$124,AJ$3,FALSE),0)</f>
        <v>0</v>
      </c>
      <c r="AK952" s="100">
        <f>+IFERROR(VLOOKUP($AF952,'Limited Loss'!$F$5:$P$124,AK$3,FALSE),0)</f>
        <v>0</v>
      </c>
      <c r="AL952" s="193">
        <f>+IFERROR(VLOOKUP($AF952,'Limited Loss'!$F$5:$P$124,AL$3,FALSE),0)</f>
        <v>0</v>
      </c>
      <c r="AM952" s="193">
        <f>+IFERROR(VLOOKUP($AF952,'Limited Loss'!$F$5:$P$124,AM$3,FALSE),0)</f>
        <v>0</v>
      </c>
      <c r="AN952" s="193">
        <f>+IFERROR(VLOOKUP($AF952,'Limited Loss'!$F$5:$P$124,AN$3,FALSE),0)</f>
        <v>0</v>
      </c>
      <c r="AO952" s="193">
        <f>+IFERROR(VLOOKUP($AF952,'Limited Loss'!$F$5:$P$124,AO$3,FALSE),0)</f>
        <v>0</v>
      </c>
      <c r="AP952" s="100">
        <f>+IFERROR(VLOOKUP($AF952,'Limited Loss'!$F$5:$P$124,AP$3,FALSE),0)</f>
        <v>0</v>
      </c>
      <c r="AQ952" s="353"/>
      <c r="AR952" s="331">
        <f t="shared" si="126"/>
        <v>857</v>
      </c>
      <c r="AS952" s="332">
        <f t="shared" si="126"/>
        <v>2016</v>
      </c>
      <c r="AT952" s="349">
        <f t="shared" si="133"/>
        <v>0</v>
      </c>
      <c r="AU952" s="349">
        <f t="shared" si="133"/>
        <v>0</v>
      </c>
      <c r="AV952" s="349">
        <f t="shared" si="132"/>
        <v>5930.7246000000005</v>
      </c>
      <c r="AW952" s="349">
        <f t="shared" si="132"/>
        <v>19752.653400000003</v>
      </c>
      <c r="AX952" s="350">
        <f t="shared" si="132"/>
        <v>454.52459999999996</v>
      </c>
      <c r="AY952" s="349">
        <f t="shared" si="132"/>
        <v>0</v>
      </c>
      <c r="AZ952" s="349">
        <f t="shared" si="132"/>
        <v>0</v>
      </c>
      <c r="BA952" s="349">
        <f t="shared" si="132"/>
        <v>12955.303900000001</v>
      </c>
      <c r="BB952" s="349">
        <f t="shared" si="132"/>
        <v>57640.710399999996</v>
      </c>
      <c r="BC952" s="349">
        <f t="shared" si="132"/>
        <v>1750.2239999999999</v>
      </c>
      <c r="BD952" s="350">
        <f t="shared" si="132"/>
        <v>4924.2440000000006</v>
      </c>
      <c r="BE952" s="349">
        <f t="shared" si="128"/>
        <v>18886.0285</v>
      </c>
      <c r="BF952" s="375">
        <f t="shared" si="129"/>
        <v>79598.112399999998</v>
      </c>
      <c r="BG952" s="334">
        <f t="shared" si="130"/>
        <v>4924.2440000000006</v>
      </c>
    </row>
    <row r="953" spans="1:59" x14ac:dyDescent="0.2">
      <c r="A953" s="326" t="str">
        <f t="shared" si="127"/>
        <v>8572017</v>
      </c>
      <c r="B953" s="331">
        <v>857</v>
      </c>
      <c r="C953" s="327">
        <v>2017</v>
      </c>
      <c r="D953" s="353">
        <f>+IFERROR(VLOOKUP($A953,Data_Loss!$A$2:$V$1180,6,FALSE),0)</f>
        <v>0</v>
      </c>
      <c r="E953" s="353">
        <f>+IFERROR(VLOOKUP($A953,Data_Loss!$A$2:$V$1180,7,FALSE),0)</f>
        <v>0</v>
      </c>
      <c r="F953" s="353">
        <f>+IFERROR(VLOOKUP($A953,Data_Loss!$A$2:$V$1180,8,FALSE),0)</f>
        <v>0</v>
      </c>
      <c r="G953" s="353">
        <f>+IFERROR(VLOOKUP($A953,Data_Loss!$A$2:$V$1180,9,FALSE),0)</f>
        <v>0</v>
      </c>
      <c r="H953" s="353">
        <f>+IFERROR(VLOOKUP($A953,Data_Loss!$A$2:$V$1180,10,FALSE),0)</f>
        <v>6</v>
      </c>
      <c r="I953" s="353">
        <f>+IFERROR(VLOOKUP($A953,Data_Loss!$A$2:$V$1300,12,FALSE),0)</f>
        <v>0</v>
      </c>
      <c r="J953" s="353">
        <f>+IFERROR(VLOOKUP($A953,Data_Loss!$A$2:$V$1300,13,FALSE),0)</f>
        <v>0</v>
      </c>
      <c r="K953" s="353">
        <f>+IFERROR(VLOOKUP($A953,Data_Loss!$A$2:$V$1300,14,FALSE),0)</f>
        <v>0</v>
      </c>
      <c r="L953" s="353">
        <f>+IFERROR(VLOOKUP($A953,Data_Loss!$A$2:$V$1300,15,FALSE),0)</f>
        <v>0</v>
      </c>
      <c r="M953" s="353">
        <f>+IFERROR(VLOOKUP($A953,Data_Loss!$A$2:$V$1300,16,FALSE),0)</f>
        <v>67598</v>
      </c>
      <c r="N953" s="353">
        <f>+IFERROR(VLOOKUP($A953,Data_Loss!$A$2:$V$1300,17,FALSE),0)</f>
        <v>0</v>
      </c>
      <c r="O953" s="353">
        <f>+IFERROR(VLOOKUP($A953,Data_Loss!$A$2:$V$1300,18,FALSE),0)</f>
        <v>0</v>
      </c>
      <c r="P953" s="353">
        <f>+IFERROR(VLOOKUP($A953,Data_Loss!$A$2:$V$1300,19,FALSE),0)</f>
        <v>0</v>
      </c>
      <c r="Q953" s="353">
        <f>+IFERROR(VLOOKUP($A953,Data_Loss!$A$2:$V$1300,20,FALSE),0)</f>
        <v>0</v>
      </c>
      <c r="R953" s="353">
        <f>+IFERROR(VLOOKUP($A953,Data_Loss!$A$2:$V$1300,21,FALSE),0)</f>
        <v>45452</v>
      </c>
      <c r="S953" s="353">
        <f>+IFERROR(VLOOKUP($A953,Data_Loss!$A$2:$V$1300,22,FALSE),0)</f>
        <v>8128</v>
      </c>
      <c r="T953" s="191">
        <f>+$I953*'10k &amp; MO'!C$6+$J953*'10k &amp; MO'!C$12+$K953*'10k &amp; MO'!C$18+$L953*'10k &amp; MO'!C$24+$M953*'10k &amp; MO'!C$30</f>
        <v>0</v>
      </c>
      <c r="U953" s="349">
        <f>+$I953*'10k &amp; MO'!D$6+$J953*'10k &amp; MO'!D$12+$K953*'10k &amp; MO'!D$18+$L953*'10k &amp; MO'!D$24+$M953*'10k &amp; MO'!D$30</f>
        <v>60.838200000000001</v>
      </c>
      <c r="V953" s="349">
        <f>+$I953*'10k &amp; MO'!E$6+$J953*'10k &amp; MO'!E$12+$K953*'10k &amp; MO'!E$18+$L953*'10k &amp; MO'!E$24+$M953*'10k &amp; MO'!E$30</f>
        <v>26883.724600000001</v>
      </c>
      <c r="W953" s="349">
        <f>+$I953*'10k &amp; MO'!F$6+$J953*'10k &amp; MO'!F$12+$K953*'10k &amp; MO'!F$18+$L953*'10k &amp; MO'!F$24+$M953*'10k &amp; MO'!F$30</f>
        <v>11876.9686</v>
      </c>
      <c r="X953" s="349">
        <f>+$I953*'10k &amp; MO'!G$6+$J953*'10k &amp; MO'!G$12+$K953*'10k &amp; MO'!G$18+$L953*'10k &amp; MO'!G$24+$M953*'10k &amp; MO'!G$30</f>
        <v>73850.815000000002</v>
      </c>
      <c r="Y953" s="349">
        <f>+$N953*'10k &amp; MO'!H$6+$O953*'10k &amp; MO'!H$12+$P953*'10k &amp; MO'!H$18+$Q953*'10k &amp; MO'!H$24+$R953*'10k &amp; MO'!H$30</f>
        <v>0</v>
      </c>
      <c r="Z953" s="349">
        <f>+$N953*'10k &amp; MO'!I$6+$O953*'10k &amp; MO'!I$12+$P953*'10k &amp; MO'!I$18+$Q953*'10k &amp; MO'!I$24+$R953*'10k &amp; MO'!I$30</f>
        <v>13.635599999999998</v>
      </c>
      <c r="AA953" s="349">
        <f>+$N953*'10k &amp; MO'!J$6+$O953*'10k &amp; MO'!J$12+$P953*'10k &amp; MO'!J$18+$Q953*'10k &amp; MO'!J$24+$R953*'10k &amp; MO'!J$30</f>
        <v>18544.415999999997</v>
      </c>
      <c r="AB953" s="349">
        <f>+$N953*'10k &amp; MO'!K$6+$O953*'10k &amp; MO'!K$12+$P953*'10k &amp; MO'!K$18+$Q953*'10k &amp; MO'!K$24+$R953*'10k &amp; MO'!K$30</f>
        <v>9354.0216</v>
      </c>
      <c r="AC953" s="349">
        <f>+$N953*'10k &amp; MO'!L$6+$O953*'10k &amp; MO'!L$12+$P953*'10k &amp; MO'!L$18+$Q953*'10k &amp; MO'!L$24+$R953*'10k &amp; MO'!L$30</f>
        <v>66591.725200000001</v>
      </c>
      <c r="AD953" s="350">
        <f>+S953*'10k &amp; MO'!O$6</f>
        <v>10940.288</v>
      </c>
      <c r="AF953" s="192" t="str">
        <f t="shared" si="125"/>
        <v>8572017</v>
      </c>
      <c r="AG953" s="192">
        <f>+IFERROR(VLOOKUP($AF953,'Limited Loss'!$F$5:$P$124,AG$3,FALSE),0)</f>
        <v>0</v>
      </c>
      <c r="AH953" s="193">
        <f>+IFERROR(VLOOKUP($AF953,'Limited Loss'!$F$5:$P$124,AH$3,FALSE),0)</f>
        <v>0</v>
      </c>
      <c r="AI953" s="193">
        <f>+IFERROR(VLOOKUP($AF953,'Limited Loss'!$F$5:$P$124,AI$3,FALSE),0)</f>
        <v>0</v>
      </c>
      <c r="AJ953" s="193">
        <f>+IFERROR(VLOOKUP($AF953,'Limited Loss'!$F$5:$P$124,AJ$3,FALSE),0)</f>
        <v>0</v>
      </c>
      <c r="AK953" s="100">
        <f>+IFERROR(VLOOKUP($AF953,'Limited Loss'!$F$5:$P$124,AK$3,FALSE),0)</f>
        <v>0</v>
      </c>
      <c r="AL953" s="193">
        <f>+IFERROR(VLOOKUP($AF953,'Limited Loss'!$F$5:$P$124,AL$3,FALSE),0)</f>
        <v>0</v>
      </c>
      <c r="AM953" s="193">
        <f>+IFERROR(VLOOKUP($AF953,'Limited Loss'!$F$5:$P$124,AM$3,FALSE),0)</f>
        <v>0</v>
      </c>
      <c r="AN953" s="193">
        <f>+IFERROR(VLOOKUP($AF953,'Limited Loss'!$F$5:$P$124,AN$3,FALSE),0)</f>
        <v>0</v>
      </c>
      <c r="AO953" s="193">
        <f>+IFERROR(VLOOKUP($AF953,'Limited Loss'!$F$5:$P$124,AO$3,FALSE),0)</f>
        <v>0</v>
      </c>
      <c r="AP953" s="100">
        <f>+IFERROR(VLOOKUP($AF953,'Limited Loss'!$F$5:$P$124,AP$3,FALSE),0)</f>
        <v>0</v>
      </c>
      <c r="AQ953" s="353"/>
      <c r="AR953" s="331">
        <f t="shared" si="126"/>
        <v>857</v>
      </c>
      <c r="AS953" s="332">
        <f t="shared" si="126"/>
        <v>2017</v>
      </c>
      <c r="AT953" s="349">
        <f t="shared" si="133"/>
        <v>0</v>
      </c>
      <c r="AU953" s="349">
        <f t="shared" si="133"/>
        <v>60.838200000000001</v>
      </c>
      <c r="AV953" s="349">
        <f t="shared" si="132"/>
        <v>26883.724600000001</v>
      </c>
      <c r="AW953" s="349">
        <f t="shared" si="132"/>
        <v>11876.9686</v>
      </c>
      <c r="AX953" s="350">
        <f t="shared" si="132"/>
        <v>73850.815000000002</v>
      </c>
      <c r="AY953" s="349">
        <f t="shared" si="132"/>
        <v>0</v>
      </c>
      <c r="AZ953" s="349">
        <f t="shared" si="132"/>
        <v>13.635599999999998</v>
      </c>
      <c r="BA953" s="349">
        <f t="shared" si="132"/>
        <v>18544.415999999997</v>
      </c>
      <c r="BB953" s="349">
        <f t="shared" si="132"/>
        <v>9354.0216</v>
      </c>
      <c r="BC953" s="349">
        <f t="shared" si="132"/>
        <v>66591.725200000001</v>
      </c>
      <c r="BD953" s="350">
        <f t="shared" si="132"/>
        <v>10940.288</v>
      </c>
      <c r="BE953" s="349">
        <f t="shared" si="128"/>
        <v>45502.614399999999</v>
      </c>
      <c r="BF953" s="375">
        <f t="shared" si="129"/>
        <v>161673.53039999999</v>
      </c>
      <c r="BG953" s="334">
        <f t="shared" si="130"/>
        <v>10940.288</v>
      </c>
    </row>
    <row r="954" spans="1:59" x14ac:dyDescent="0.2">
      <c r="A954" s="326" t="str">
        <f t="shared" si="127"/>
        <v>8572018</v>
      </c>
      <c r="B954" s="331">
        <v>857</v>
      </c>
      <c r="C954" s="327">
        <v>2018</v>
      </c>
      <c r="D954" s="353">
        <f>+IFERROR(VLOOKUP($A954,Data_Loss!$A$2:$V$1180,6,FALSE),0)</f>
        <v>0</v>
      </c>
      <c r="E954" s="353">
        <f>+IFERROR(VLOOKUP($A954,Data_Loss!$A$2:$V$1180,7,FALSE),0)</f>
        <v>0</v>
      </c>
      <c r="F954" s="353">
        <f>+IFERROR(VLOOKUP($A954,Data_Loss!$A$2:$V$1180,8,FALSE),0)</f>
        <v>0</v>
      </c>
      <c r="G954" s="353">
        <f>+IFERROR(VLOOKUP($A954,Data_Loss!$A$2:$V$1180,9,FALSE),0)</f>
        <v>2</v>
      </c>
      <c r="H954" s="353">
        <f>+IFERROR(VLOOKUP($A954,Data_Loss!$A$2:$V$1180,10,FALSE),0)</f>
        <v>4</v>
      </c>
      <c r="I954" s="353">
        <f>+IFERROR(VLOOKUP($A954,Data_Loss!$A$2:$V$1300,12,FALSE),0)</f>
        <v>0</v>
      </c>
      <c r="J954" s="353">
        <f>+IFERROR(VLOOKUP($A954,Data_Loss!$A$2:$V$1300,13,FALSE),0)</f>
        <v>0</v>
      </c>
      <c r="K954" s="353">
        <f>+IFERROR(VLOOKUP($A954,Data_Loss!$A$2:$V$1300,14,FALSE),0)</f>
        <v>0</v>
      </c>
      <c r="L954" s="353">
        <f>+IFERROR(VLOOKUP($A954,Data_Loss!$A$2:$V$1300,15,FALSE),0)</f>
        <v>23273</v>
      </c>
      <c r="M954" s="353">
        <f>+IFERROR(VLOOKUP($A954,Data_Loss!$A$2:$V$1300,16,FALSE),0)</f>
        <v>22000</v>
      </c>
      <c r="N954" s="353">
        <f>+IFERROR(VLOOKUP($A954,Data_Loss!$A$2:$V$1300,17,FALSE),0)</f>
        <v>0</v>
      </c>
      <c r="O954" s="353">
        <f>+IFERROR(VLOOKUP($A954,Data_Loss!$A$2:$V$1300,18,FALSE),0)</f>
        <v>0</v>
      </c>
      <c r="P954" s="353">
        <f>+IFERROR(VLOOKUP($A954,Data_Loss!$A$2:$V$1300,19,FALSE),0)</f>
        <v>0</v>
      </c>
      <c r="Q954" s="353">
        <f>+IFERROR(VLOOKUP($A954,Data_Loss!$A$2:$V$1300,20,FALSE),0)</f>
        <v>13159</v>
      </c>
      <c r="R954" s="353">
        <f>+IFERROR(VLOOKUP($A954,Data_Loss!$A$2:$V$1300,21,FALSE),0)</f>
        <v>30562</v>
      </c>
      <c r="S954" s="353">
        <f>+IFERROR(VLOOKUP($A954,Data_Loss!$A$2:$V$1300,22,FALSE),0)</f>
        <v>9182</v>
      </c>
      <c r="T954" s="191">
        <f>+$I954*'10k &amp; MO'!C$7+$J954*'10k &amp; MO'!C$13+$K954*'10k &amp; MO'!C$19+$L954*'10k &amp; MO'!C$25+$M954*'10k &amp; MO'!C$31</f>
        <v>48.400000000000006</v>
      </c>
      <c r="U954" s="349">
        <f>+$I954*'10k &amp; MO'!D$7+$J954*'10k &amp; MO'!D$13+$K954*'10k &amp; MO'!D$19+$L954*'10k &amp; MO'!D$25+$M954*'10k &amp; MO'!D$31</f>
        <v>2217.2084</v>
      </c>
      <c r="V954" s="349">
        <f>+$I954*'10k &amp; MO'!E$7+$J954*'10k &amp; MO'!E$13+$K954*'10k &amp; MO'!E$19+$L954*'10k &amp; MO'!E$25+$M954*'10k &amp; MO'!E$31</f>
        <v>67497.702000000005</v>
      </c>
      <c r="W954" s="349">
        <f>+$I954*'10k &amp; MO'!F$7+$J954*'10k &amp; MO'!F$13+$K954*'10k &amp; MO'!F$19+$L954*'10k &amp; MO'!F$25+$M954*'10k &amp; MO'!F$31</f>
        <v>29830.376799999998</v>
      </c>
      <c r="X954" s="349">
        <f>+$I954*'10k &amp; MO'!G$7+$J954*'10k &amp; MO'!G$13+$K954*'10k &amp; MO'!G$19+$L954*'10k &amp; MO'!G$25+$M954*'10k &amp; MO'!G$31</f>
        <v>17580.973899999997</v>
      </c>
      <c r="Y954" s="349">
        <f>+$N954*'10k &amp; MO'!H$7+$O954*'10k &amp; MO'!H$13+$P954*'10k &amp; MO'!H$19+$Q954*'10k &amp; MO'!H$25+$R954*'10k &amp; MO'!H$31</f>
        <v>88.629799999999989</v>
      </c>
      <c r="Z954" s="349">
        <f>+$N954*'10k &amp; MO'!I$7+$O954*'10k &amp; MO'!I$13+$P954*'10k &amp; MO'!I$19+$Q954*'10k &amp; MO'!I$25+$R954*'10k &amp; MO'!I$31</f>
        <v>3396.2973999999999</v>
      </c>
      <c r="AA954" s="349">
        <f>+$N954*'10k &amp; MO'!J$7+$O954*'10k &amp; MO'!J$13+$P954*'10k &amp; MO'!J$19+$Q954*'10k &amp; MO'!J$25+$R954*'10k &amp; MO'!J$31</f>
        <v>49835.293700000002</v>
      </c>
      <c r="AB954" s="349">
        <f>+$N954*'10k &amp; MO'!K$7+$O954*'10k &amp; MO'!K$13+$P954*'10k &amp; MO'!K$19+$Q954*'10k &amp; MO'!K$25+$R954*'10k &amp; MO'!K$31</f>
        <v>29233.371099999997</v>
      </c>
      <c r="AC954" s="349">
        <f>+$N954*'10k &amp; MO'!L$7+$O954*'10k &amp; MO'!L$13+$P954*'10k &amp; MO'!L$19+$Q954*'10k &amp; MO'!L$25+$R954*'10k &amp; MO'!L$31</f>
        <v>27895.016800000001</v>
      </c>
      <c r="AD954" s="350">
        <f>+S954*'10k &amp; MO'!O$7</f>
        <v>12175.332</v>
      </c>
      <c r="AF954" s="192" t="str">
        <f t="shared" si="125"/>
        <v>8572018</v>
      </c>
      <c r="AG954" s="192">
        <f>+IFERROR(VLOOKUP($AF954,'Limited Loss'!$F$5:$P$124,AG$3,FALSE),0)</f>
        <v>0</v>
      </c>
      <c r="AH954" s="193">
        <f>+IFERROR(VLOOKUP($AF954,'Limited Loss'!$F$5:$P$124,AH$3,FALSE),0)</f>
        <v>0</v>
      </c>
      <c r="AI954" s="193">
        <f>+IFERROR(VLOOKUP($AF954,'Limited Loss'!$F$5:$P$124,AI$3,FALSE),0)</f>
        <v>0</v>
      </c>
      <c r="AJ954" s="193">
        <f>+IFERROR(VLOOKUP($AF954,'Limited Loss'!$F$5:$P$124,AJ$3,FALSE),0)</f>
        <v>0</v>
      </c>
      <c r="AK954" s="100">
        <f>+IFERROR(VLOOKUP($AF954,'Limited Loss'!$F$5:$P$124,AK$3,FALSE),0)</f>
        <v>0</v>
      </c>
      <c r="AL954" s="193">
        <f>+IFERROR(VLOOKUP($AF954,'Limited Loss'!$F$5:$P$124,AL$3,FALSE),0)</f>
        <v>0</v>
      </c>
      <c r="AM954" s="193">
        <f>+IFERROR(VLOOKUP($AF954,'Limited Loss'!$F$5:$P$124,AM$3,FALSE),0)</f>
        <v>0</v>
      </c>
      <c r="AN954" s="193">
        <f>+IFERROR(VLOOKUP($AF954,'Limited Loss'!$F$5:$P$124,AN$3,FALSE),0)</f>
        <v>0</v>
      </c>
      <c r="AO954" s="193">
        <f>+IFERROR(VLOOKUP($AF954,'Limited Loss'!$F$5:$P$124,AO$3,FALSE),0)</f>
        <v>0</v>
      </c>
      <c r="AP954" s="100">
        <f>+IFERROR(VLOOKUP($AF954,'Limited Loss'!$F$5:$P$124,AP$3,FALSE),0)</f>
        <v>0</v>
      </c>
      <c r="AQ954" s="353"/>
      <c r="AR954" s="331">
        <f t="shared" si="126"/>
        <v>857</v>
      </c>
      <c r="AS954" s="332">
        <f t="shared" si="126"/>
        <v>2018</v>
      </c>
      <c r="AT954" s="349">
        <f t="shared" si="133"/>
        <v>48.400000000000006</v>
      </c>
      <c r="AU954" s="349">
        <f t="shared" si="133"/>
        <v>2217.2084</v>
      </c>
      <c r="AV954" s="349">
        <f t="shared" si="132"/>
        <v>67497.702000000005</v>
      </c>
      <c r="AW954" s="349">
        <f t="shared" si="132"/>
        <v>29830.376799999998</v>
      </c>
      <c r="AX954" s="350">
        <f t="shared" si="132"/>
        <v>17580.973899999997</v>
      </c>
      <c r="AY954" s="349">
        <f t="shared" si="132"/>
        <v>88.629799999999989</v>
      </c>
      <c r="AZ954" s="349">
        <f t="shared" si="132"/>
        <v>3396.2973999999999</v>
      </c>
      <c r="BA954" s="349">
        <f t="shared" si="132"/>
        <v>49835.293700000002</v>
      </c>
      <c r="BB954" s="349">
        <f t="shared" si="132"/>
        <v>29233.371099999997</v>
      </c>
      <c r="BC954" s="349">
        <f t="shared" si="132"/>
        <v>27895.016800000001</v>
      </c>
      <c r="BD954" s="350">
        <f t="shared" si="132"/>
        <v>12175.332</v>
      </c>
      <c r="BE954" s="349">
        <f t="shared" si="128"/>
        <v>123083.5313</v>
      </c>
      <c r="BF954" s="375">
        <f t="shared" si="129"/>
        <v>104539.7386</v>
      </c>
      <c r="BG954" s="334">
        <f t="shared" si="130"/>
        <v>12175.332</v>
      </c>
    </row>
    <row r="955" spans="1:59" x14ac:dyDescent="0.2">
      <c r="A955" s="326" t="str">
        <f t="shared" si="127"/>
        <v>8582014</v>
      </c>
      <c r="B955" s="331">
        <v>858</v>
      </c>
      <c r="C955" s="327">
        <v>2014</v>
      </c>
      <c r="D955" s="353">
        <f>+IFERROR(VLOOKUP($A955,Data_Loss!$A$2:$V$1180,6,FALSE),0)</f>
        <v>0</v>
      </c>
      <c r="E955" s="353">
        <f>+IFERROR(VLOOKUP($A955,Data_Loss!$A$2:$V$1180,7,FALSE),0)</f>
        <v>0</v>
      </c>
      <c r="F955" s="353">
        <f>+IFERROR(VLOOKUP($A955,Data_Loss!$A$2:$V$1180,8,FALSE),0)</f>
        <v>0</v>
      </c>
      <c r="G955" s="353">
        <f>+IFERROR(VLOOKUP($A955,Data_Loss!$A$2:$V$1180,9,FALSE),0)</f>
        <v>1</v>
      </c>
      <c r="H955" s="353">
        <f>+IFERROR(VLOOKUP($A955,Data_Loss!$A$2:$V$1180,10,FALSE),0)</f>
        <v>0</v>
      </c>
      <c r="I955" s="353">
        <f>+IFERROR(VLOOKUP($A955,Data_Loss!$A$2:$V$1300,12,FALSE),0)</f>
        <v>0</v>
      </c>
      <c r="J955" s="353">
        <f>+IFERROR(VLOOKUP($A955,Data_Loss!$A$2:$V$1300,13,FALSE),0)</f>
        <v>0</v>
      </c>
      <c r="K955" s="353">
        <f>+IFERROR(VLOOKUP($A955,Data_Loss!$A$2:$V$1300,14,FALSE),0)</f>
        <v>0</v>
      </c>
      <c r="L955" s="353">
        <f>+IFERROR(VLOOKUP($A955,Data_Loss!$A$2:$V$1300,15,FALSE),0)</f>
        <v>31224</v>
      </c>
      <c r="M955" s="353">
        <f>+IFERROR(VLOOKUP($A955,Data_Loss!$A$2:$V$1300,16,FALSE),0)</f>
        <v>0</v>
      </c>
      <c r="N955" s="353">
        <f>+IFERROR(VLOOKUP($A955,Data_Loss!$A$2:$V$1300,17,FALSE),0)</f>
        <v>0</v>
      </c>
      <c r="O955" s="353">
        <f>+IFERROR(VLOOKUP($A955,Data_Loss!$A$2:$V$1300,18,FALSE),0)</f>
        <v>0</v>
      </c>
      <c r="P955" s="353">
        <f>+IFERROR(VLOOKUP($A955,Data_Loss!$A$2:$V$1300,19,FALSE),0)</f>
        <v>0</v>
      </c>
      <c r="Q955" s="353">
        <f>+IFERROR(VLOOKUP($A955,Data_Loss!$A$2:$V$1300,20,FALSE),0)</f>
        <v>20922</v>
      </c>
      <c r="R955" s="353">
        <f>+IFERROR(VLOOKUP($A955,Data_Loss!$A$2:$V$1300,21,FALSE),0)</f>
        <v>0</v>
      </c>
      <c r="S955" s="353">
        <f>+IFERROR(VLOOKUP($A955,Data_Loss!$A$2:$V$1300,22,FALSE),0)</f>
        <v>8091</v>
      </c>
      <c r="T955" s="191">
        <f>+$I955*'10k &amp; MO'!C$3+$J955*'10k &amp; MO'!C$9+$K955*'10k &amp; MO'!C$15+$L955*'10k &amp; MO'!C$21+$M955*'10k &amp; MO'!C$27</f>
        <v>0</v>
      </c>
      <c r="U955" s="349">
        <f>+$I955*'10k &amp; MO'!D$3+$J955*'10k &amp; MO'!D$9+$K955*'10k &amp; MO'!D$15+$L955*'10k &amp; MO'!D$21+$M955*'10k &amp; MO'!D$27</f>
        <v>0</v>
      </c>
      <c r="V955" s="349">
        <f>+$I955*'10k &amp; MO'!E$3+$J955*'10k &amp; MO'!E$9+$K955*'10k &amp; MO'!E$15+$L955*'10k &amp; MO'!E$21+$M955*'10k &amp; MO'!E$27</f>
        <v>0</v>
      </c>
      <c r="W955" s="349">
        <f>+$I955*'10k &amp; MO'!F$3+$J955*'10k &amp; MO'!F$9+$K955*'10k &amp; MO'!F$15+$L955*'10k &amp; MO'!F$21+$M955*'10k &amp; MO'!F$27</f>
        <v>38374.296000000002</v>
      </c>
      <c r="X955" s="349">
        <f>+$I955*'10k &amp; MO'!G$3+$J955*'10k &amp; MO'!G$9+$K955*'10k &amp; MO'!G$15+$L955*'10k &amp; MO'!G$21+$M955*'10k &amp; MO'!G$27</f>
        <v>0</v>
      </c>
      <c r="Y955" s="349">
        <f>+$N955*'10k &amp; MO'!H$3+$O955*'10k &amp; MO'!H$9+$P955*'10k &amp; MO'!H$15+$Q955*'10k &amp; MO'!H$21+$R955*'10k &amp; MO'!H$27</f>
        <v>0</v>
      </c>
      <c r="Z955" s="349">
        <f>+$N955*'10k &amp; MO'!I$3+$O955*'10k &amp; MO'!I$9+$P955*'10k &amp; MO'!I$15+$Q955*'10k &amp; MO'!I$21+$R955*'10k &amp; MO'!I$27</f>
        <v>0</v>
      </c>
      <c r="AA955" s="349">
        <f>+$N955*'10k &amp; MO'!J$3+$O955*'10k &amp; MO'!J$9+$P955*'10k &amp; MO'!J$15+$Q955*'10k &amp; MO'!J$21+$R955*'10k &amp; MO'!J$27</f>
        <v>0</v>
      </c>
      <c r="AB955" s="349">
        <f>+$N955*'10k &amp; MO'!K$3+$O955*'10k &amp; MO'!K$9+$P955*'10k &amp; MO'!K$15+$Q955*'10k &amp; MO'!K$21+$R955*'10k &amp; MO'!K$27</f>
        <v>29311.722000000002</v>
      </c>
      <c r="AC955" s="349">
        <f>+$N955*'10k &amp; MO'!L$3+$O955*'10k &amp; MO'!L$9+$P955*'10k &amp; MO'!L$15+$Q955*'10k &amp; MO'!L$21+$R955*'10k &amp; MO'!L$27</f>
        <v>0</v>
      </c>
      <c r="AD955" s="350">
        <f>+S955*'10k &amp; MO'!O$3</f>
        <v>8665.4609999999993</v>
      </c>
      <c r="AF955" s="192" t="str">
        <f t="shared" si="125"/>
        <v>8582014</v>
      </c>
      <c r="AG955" s="192">
        <f>+IFERROR(VLOOKUP($AF955,'Limited Loss'!$F$5:$P$124,AG$3,FALSE),0)</f>
        <v>0</v>
      </c>
      <c r="AH955" s="193">
        <f>+IFERROR(VLOOKUP($AF955,'Limited Loss'!$F$5:$P$124,AH$3,FALSE),0)</f>
        <v>0</v>
      </c>
      <c r="AI955" s="193">
        <f>+IFERROR(VLOOKUP($AF955,'Limited Loss'!$F$5:$P$124,AI$3,FALSE),0)</f>
        <v>0</v>
      </c>
      <c r="AJ955" s="193">
        <f>+IFERROR(VLOOKUP($AF955,'Limited Loss'!$F$5:$P$124,AJ$3,FALSE),0)</f>
        <v>0</v>
      </c>
      <c r="AK955" s="100">
        <f>+IFERROR(VLOOKUP($AF955,'Limited Loss'!$F$5:$P$124,AK$3,FALSE),0)</f>
        <v>0</v>
      </c>
      <c r="AL955" s="193">
        <f>+IFERROR(VLOOKUP($AF955,'Limited Loss'!$F$5:$P$124,AL$3,FALSE),0)</f>
        <v>0</v>
      </c>
      <c r="AM955" s="193">
        <f>+IFERROR(VLOOKUP($AF955,'Limited Loss'!$F$5:$P$124,AM$3,FALSE),0)</f>
        <v>0</v>
      </c>
      <c r="AN955" s="193">
        <f>+IFERROR(VLOOKUP($AF955,'Limited Loss'!$F$5:$P$124,AN$3,FALSE),0)</f>
        <v>0</v>
      </c>
      <c r="AO955" s="193">
        <f>+IFERROR(VLOOKUP($AF955,'Limited Loss'!$F$5:$P$124,AO$3,FALSE),0)</f>
        <v>0</v>
      </c>
      <c r="AP955" s="100">
        <f>+IFERROR(VLOOKUP($AF955,'Limited Loss'!$F$5:$P$124,AP$3,FALSE),0)</f>
        <v>0</v>
      </c>
      <c r="AQ955" s="353"/>
      <c r="AR955" s="331">
        <f t="shared" si="126"/>
        <v>858</v>
      </c>
      <c r="AS955" s="332">
        <f t="shared" si="126"/>
        <v>2014</v>
      </c>
      <c r="AT955" s="349">
        <f t="shared" si="133"/>
        <v>0</v>
      </c>
      <c r="AU955" s="349">
        <f t="shared" si="133"/>
        <v>0</v>
      </c>
      <c r="AV955" s="349">
        <f t="shared" si="132"/>
        <v>0</v>
      </c>
      <c r="AW955" s="349">
        <f t="shared" si="132"/>
        <v>38374.296000000002</v>
      </c>
      <c r="AX955" s="350">
        <f t="shared" si="132"/>
        <v>0</v>
      </c>
      <c r="AY955" s="349">
        <f t="shared" si="132"/>
        <v>0</v>
      </c>
      <c r="AZ955" s="349">
        <f t="shared" si="132"/>
        <v>0</v>
      </c>
      <c r="BA955" s="349">
        <f t="shared" si="132"/>
        <v>0</v>
      </c>
      <c r="BB955" s="349">
        <f t="shared" si="132"/>
        <v>29311.722000000002</v>
      </c>
      <c r="BC955" s="349">
        <f t="shared" si="132"/>
        <v>0</v>
      </c>
      <c r="BD955" s="350">
        <f t="shared" si="132"/>
        <v>8665.4609999999993</v>
      </c>
      <c r="BE955" s="349">
        <f t="shared" si="128"/>
        <v>0</v>
      </c>
      <c r="BF955" s="375">
        <f t="shared" si="129"/>
        <v>67686.018000000011</v>
      </c>
      <c r="BG955" s="334">
        <f t="shared" si="130"/>
        <v>8665.4609999999993</v>
      </c>
    </row>
    <row r="956" spans="1:59" x14ac:dyDescent="0.2">
      <c r="A956" s="326" t="str">
        <f t="shared" si="127"/>
        <v>8582015</v>
      </c>
      <c r="B956" s="331">
        <v>858</v>
      </c>
      <c r="C956" s="327">
        <v>2015</v>
      </c>
      <c r="D956" s="353">
        <f>+IFERROR(VLOOKUP($A956,Data_Loss!$A$2:$V$1180,6,FALSE),0)</f>
        <v>0</v>
      </c>
      <c r="E956" s="353">
        <f>+IFERROR(VLOOKUP($A956,Data_Loss!$A$2:$V$1180,7,FALSE),0)</f>
        <v>0</v>
      </c>
      <c r="F956" s="353">
        <f>+IFERROR(VLOOKUP($A956,Data_Loss!$A$2:$V$1180,8,FALSE),0)</f>
        <v>1</v>
      </c>
      <c r="G956" s="353">
        <f>+IFERROR(VLOOKUP($A956,Data_Loss!$A$2:$V$1180,9,FALSE),0)</f>
        <v>1</v>
      </c>
      <c r="H956" s="353">
        <f>+IFERROR(VLOOKUP($A956,Data_Loss!$A$2:$V$1180,10,FALSE),0)</f>
        <v>0</v>
      </c>
      <c r="I956" s="353">
        <f>+IFERROR(VLOOKUP($A956,Data_Loss!$A$2:$V$1300,12,FALSE),0)</f>
        <v>0</v>
      </c>
      <c r="J956" s="353">
        <f>+IFERROR(VLOOKUP($A956,Data_Loss!$A$2:$V$1300,13,FALSE),0)</f>
        <v>0</v>
      </c>
      <c r="K956" s="353">
        <f>+IFERROR(VLOOKUP($A956,Data_Loss!$A$2:$V$1300,14,FALSE),0)</f>
        <v>167304</v>
      </c>
      <c r="L956" s="353">
        <f>+IFERROR(VLOOKUP($A956,Data_Loss!$A$2:$V$1300,15,FALSE),0)</f>
        <v>18500</v>
      </c>
      <c r="M956" s="353">
        <f>+IFERROR(VLOOKUP($A956,Data_Loss!$A$2:$V$1300,16,FALSE),0)</f>
        <v>0</v>
      </c>
      <c r="N956" s="353">
        <f>+IFERROR(VLOOKUP($A956,Data_Loss!$A$2:$V$1300,17,FALSE),0)</f>
        <v>0</v>
      </c>
      <c r="O956" s="353">
        <f>+IFERROR(VLOOKUP($A956,Data_Loss!$A$2:$V$1300,18,FALSE),0)</f>
        <v>0</v>
      </c>
      <c r="P956" s="353">
        <f>+IFERROR(VLOOKUP($A956,Data_Loss!$A$2:$V$1300,19,FALSE),0)</f>
        <v>150271</v>
      </c>
      <c r="Q956" s="353">
        <f>+IFERROR(VLOOKUP($A956,Data_Loss!$A$2:$V$1300,20,FALSE),0)</f>
        <v>7287</v>
      </c>
      <c r="R956" s="353">
        <f>+IFERROR(VLOOKUP($A956,Data_Loss!$A$2:$V$1300,21,FALSE),0)</f>
        <v>0</v>
      </c>
      <c r="S956" s="353">
        <f>+IFERROR(VLOOKUP($A956,Data_Loss!$A$2:$V$1300,22,FALSE),0)</f>
        <v>207</v>
      </c>
      <c r="T956" s="191">
        <f>+$I956*'10k &amp; MO'!C$4+$J956*'10k &amp; MO'!C$10+$K956*'10k &amp; MO'!C$16+$L956*'10k &amp; MO'!C$22+$M956*'10k &amp; MO'!C$28</f>
        <v>0</v>
      </c>
      <c r="U956" s="349">
        <f>+$I956*'10k &amp; MO'!D$4+$J956*'10k &amp; MO'!D$10+$K956*'10k &amp; MO'!D$16+$L956*'10k &amp; MO'!D$22+$M956*'10k &amp; MO'!D$28</f>
        <v>0</v>
      </c>
      <c r="V956" s="349">
        <f>+$I956*'10k &amp; MO'!E$4+$J956*'10k &amp; MO'!E$10+$K956*'10k &amp; MO'!E$16+$L956*'10k &amp; MO'!E$22+$M956*'10k &amp; MO'!E$28</f>
        <v>296328.76999999996</v>
      </c>
      <c r="W956" s="349">
        <f>+$I956*'10k &amp; MO'!F$4+$J956*'10k &amp; MO'!F$10+$K956*'10k &amp; MO'!F$16+$L956*'10k &amp; MO'!F$22+$M956*'10k &amp; MO'!F$28</f>
        <v>21826.216400000001</v>
      </c>
      <c r="X956" s="349">
        <f>+$I956*'10k &amp; MO'!G$4+$J956*'10k &amp; MO'!G$10+$K956*'10k &amp; MO'!G$16+$L956*'10k &amp; MO'!G$22+$M956*'10k &amp; MO'!G$28</f>
        <v>939.87879999999996</v>
      </c>
      <c r="Y956" s="349">
        <f>+$N956*'10k &amp; MO'!H$4+$O956*'10k &amp; MO'!H$10+$P956*'10k &amp; MO'!H$16+$Q956*'10k &amp; MO'!H$22+$R956*'10k &amp; MO'!H$28</f>
        <v>0</v>
      </c>
      <c r="Z956" s="349">
        <f>+$N956*'10k &amp; MO'!I$4+$O956*'10k &amp; MO'!I$10+$P956*'10k &amp; MO'!I$16+$Q956*'10k &amp; MO'!I$22+$R956*'10k &amp; MO'!I$28</f>
        <v>0</v>
      </c>
      <c r="AA956" s="349">
        <f>+$N956*'10k &amp; MO'!J$4+$O956*'10k &amp; MO'!J$10+$P956*'10k &amp; MO'!J$16+$Q956*'10k &amp; MO'!J$22+$R956*'10k &amp; MO'!J$28</f>
        <v>419511.12579999998</v>
      </c>
      <c r="AB956" s="349">
        <f>+$N956*'10k &amp; MO'!K$4+$O956*'10k &amp; MO'!K$10+$P956*'10k &amp; MO'!K$16+$Q956*'10k &amp; MO'!K$22+$R956*'10k &amp; MO'!K$28</f>
        <v>15601.7</v>
      </c>
      <c r="AC956" s="349">
        <f>+$N956*'10k &amp; MO'!L$4+$O956*'10k &amp; MO'!L$10+$P956*'10k &amp; MO'!L$16+$Q956*'10k &amp; MO'!L$22+$R956*'10k &amp; MO'!L$28</f>
        <v>922.59950000000003</v>
      </c>
      <c r="AD956" s="350">
        <f>+S956*'10k &amp; MO'!O$4</f>
        <v>250.88399999999999</v>
      </c>
      <c r="AF956" s="192" t="str">
        <f t="shared" si="125"/>
        <v>8582015</v>
      </c>
      <c r="AG956" s="192">
        <f>+IFERROR(VLOOKUP($AF956,'Limited Loss'!$F$5:$P$124,AG$3,FALSE),0)</f>
        <v>0</v>
      </c>
      <c r="AH956" s="193">
        <f>+IFERROR(VLOOKUP($AF956,'Limited Loss'!$F$5:$P$124,AH$3,FALSE),0)</f>
        <v>0</v>
      </c>
      <c r="AI956" s="193">
        <f>+IFERROR(VLOOKUP($AF956,'Limited Loss'!$F$5:$P$124,AI$3,FALSE),0)</f>
        <v>0</v>
      </c>
      <c r="AJ956" s="193">
        <f>+IFERROR(VLOOKUP($AF956,'Limited Loss'!$F$5:$P$124,AJ$3,FALSE),0)</f>
        <v>0</v>
      </c>
      <c r="AK956" s="100">
        <f>+IFERROR(VLOOKUP($AF956,'Limited Loss'!$F$5:$P$124,AK$3,FALSE),0)</f>
        <v>0</v>
      </c>
      <c r="AL956" s="193">
        <f>+IFERROR(VLOOKUP($AF956,'Limited Loss'!$F$5:$P$124,AL$3,FALSE),0)</f>
        <v>0</v>
      </c>
      <c r="AM956" s="193">
        <f>+IFERROR(VLOOKUP($AF956,'Limited Loss'!$F$5:$P$124,AM$3,FALSE),0)</f>
        <v>0</v>
      </c>
      <c r="AN956" s="193">
        <f>+IFERROR(VLOOKUP($AF956,'Limited Loss'!$F$5:$P$124,AN$3,FALSE),0)</f>
        <v>0</v>
      </c>
      <c r="AO956" s="193">
        <f>+IFERROR(VLOOKUP($AF956,'Limited Loss'!$F$5:$P$124,AO$3,FALSE),0)</f>
        <v>0</v>
      </c>
      <c r="AP956" s="100">
        <f>+IFERROR(VLOOKUP($AF956,'Limited Loss'!$F$5:$P$124,AP$3,FALSE),0)</f>
        <v>0</v>
      </c>
      <c r="AQ956" s="353"/>
      <c r="AR956" s="331">
        <f t="shared" si="126"/>
        <v>858</v>
      </c>
      <c r="AS956" s="332">
        <f t="shared" si="126"/>
        <v>2015</v>
      </c>
      <c r="AT956" s="349">
        <f t="shared" si="133"/>
        <v>0</v>
      </c>
      <c r="AU956" s="349">
        <f t="shared" si="133"/>
        <v>0</v>
      </c>
      <c r="AV956" s="349">
        <f t="shared" si="132"/>
        <v>296328.76999999996</v>
      </c>
      <c r="AW956" s="349">
        <f t="shared" si="132"/>
        <v>21826.216400000001</v>
      </c>
      <c r="AX956" s="350">
        <f t="shared" si="132"/>
        <v>939.87879999999996</v>
      </c>
      <c r="AY956" s="349">
        <f t="shared" si="132"/>
        <v>0</v>
      </c>
      <c r="AZ956" s="349">
        <f t="shared" si="132"/>
        <v>0</v>
      </c>
      <c r="BA956" s="349">
        <f t="shared" si="132"/>
        <v>419511.12579999998</v>
      </c>
      <c r="BB956" s="349">
        <f t="shared" si="132"/>
        <v>15601.7</v>
      </c>
      <c r="BC956" s="349">
        <f t="shared" si="132"/>
        <v>922.59950000000003</v>
      </c>
      <c r="BD956" s="350">
        <f t="shared" si="132"/>
        <v>250.88399999999999</v>
      </c>
      <c r="BE956" s="349">
        <f t="shared" si="128"/>
        <v>715839.89579999994</v>
      </c>
      <c r="BF956" s="375">
        <f t="shared" si="129"/>
        <v>39290.394699999997</v>
      </c>
      <c r="BG956" s="334">
        <f t="shared" si="130"/>
        <v>250.88399999999999</v>
      </c>
    </row>
    <row r="957" spans="1:59" x14ac:dyDescent="0.2">
      <c r="A957" s="326" t="str">
        <f t="shared" si="127"/>
        <v>8582016</v>
      </c>
      <c r="B957" s="331">
        <v>858</v>
      </c>
      <c r="C957" s="327">
        <v>2016</v>
      </c>
      <c r="D957" s="353">
        <f>+IFERROR(VLOOKUP($A957,Data_Loss!$A$2:$V$1180,6,FALSE),0)</f>
        <v>0</v>
      </c>
      <c r="E957" s="353">
        <f>+IFERROR(VLOOKUP($A957,Data_Loss!$A$2:$V$1180,7,FALSE),0)</f>
        <v>0</v>
      </c>
      <c r="F957" s="353">
        <f>+IFERROR(VLOOKUP($A957,Data_Loss!$A$2:$V$1180,8,FALSE),0)</f>
        <v>0</v>
      </c>
      <c r="G957" s="353">
        <f>+IFERROR(VLOOKUP($A957,Data_Loss!$A$2:$V$1180,9,FALSE),0)</f>
        <v>2</v>
      </c>
      <c r="H957" s="353">
        <f>+IFERROR(VLOOKUP($A957,Data_Loss!$A$2:$V$1180,10,FALSE),0)</f>
        <v>1</v>
      </c>
      <c r="I957" s="353">
        <f>+IFERROR(VLOOKUP($A957,Data_Loss!$A$2:$V$1300,12,FALSE),0)</f>
        <v>0</v>
      </c>
      <c r="J957" s="353">
        <f>+IFERROR(VLOOKUP($A957,Data_Loss!$A$2:$V$1300,13,FALSE),0)</f>
        <v>0</v>
      </c>
      <c r="K957" s="353">
        <f>+IFERROR(VLOOKUP($A957,Data_Loss!$A$2:$V$1300,14,FALSE),0)</f>
        <v>0</v>
      </c>
      <c r="L957" s="353">
        <f>+IFERROR(VLOOKUP($A957,Data_Loss!$A$2:$V$1300,15,FALSE),0)</f>
        <v>78314</v>
      </c>
      <c r="M957" s="353">
        <f>+IFERROR(VLOOKUP($A957,Data_Loss!$A$2:$V$1300,16,FALSE),0)</f>
        <v>839</v>
      </c>
      <c r="N957" s="353">
        <f>+IFERROR(VLOOKUP($A957,Data_Loss!$A$2:$V$1300,17,FALSE),0)</f>
        <v>0</v>
      </c>
      <c r="O957" s="353">
        <f>+IFERROR(VLOOKUP($A957,Data_Loss!$A$2:$V$1300,18,FALSE),0)</f>
        <v>0</v>
      </c>
      <c r="P957" s="353">
        <f>+IFERROR(VLOOKUP($A957,Data_Loss!$A$2:$V$1300,19,FALSE),0)</f>
        <v>0</v>
      </c>
      <c r="Q957" s="353">
        <f>+IFERROR(VLOOKUP($A957,Data_Loss!$A$2:$V$1300,20,FALSE),0)</f>
        <v>94309</v>
      </c>
      <c r="R957" s="353">
        <f>+IFERROR(VLOOKUP($A957,Data_Loss!$A$2:$V$1300,21,FALSE),0)</f>
        <v>68911</v>
      </c>
      <c r="S957" s="353">
        <f>+IFERROR(VLOOKUP($A957,Data_Loss!$A$2:$V$1300,22,FALSE),0)</f>
        <v>1761</v>
      </c>
      <c r="T957" s="191">
        <f>+$I957*'10k &amp; MO'!C$5+$J957*'10k &amp; MO'!C$11+$K957*'10k &amp; MO'!C$17+$L957*'10k &amp; MO'!C$23+$M957*'10k &amp; MO'!C$29</f>
        <v>0</v>
      </c>
      <c r="U957" s="349">
        <f>+$I957*'10k &amp; MO'!D$5+$J957*'10k &amp; MO'!D$11+$K957*'10k &amp; MO'!D$17+$L957*'10k &amp; MO'!D$23+$M957*'10k &amp; MO'!D$29</f>
        <v>0</v>
      </c>
      <c r="V957" s="349">
        <f>+$I957*'10k &amp; MO'!E$5+$J957*'10k &amp; MO'!E$11+$K957*'10k &amp; MO'!E$17+$L957*'10k &amp; MO'!E$23+$M957*'10k &amp; MO'!E$29</f>
        <v>25539.277300000002</v>
      </c>
      <c r="W957" s="349">
        <f>+$I957*'10k &amp; MO'!F$5+$J957*'10k &amp; MO'!F$11+$K957*'10k &amp; MO'!F$17+$L957*'10k &amp; MO'!F$23+$M957*'10k &amp; MO'!F$29</f>
        <v>84800.295800000007</v>
      </c>
      <c r="X957" s="349">
        <f>+$I957*'10k &amp; MO'!G$5+$J957*'10k &amp; MO'!G$11+$K957*'10k &amp; MO'!G$17+$L957*'10k &amp; MO'!G$23+$M957*'10k &amp; MO'!G$29</f>
        <v>2823.2497999999996</v>
      </c>
      <c r="Y957" s="349">
        <f>+$N957*'10k &amp; MO'!H$5+$O957*'10k &amp; MO'!H$11+$P957*'10k &amp; MO'!H$17+$Q957*'10k &amp; MO'!H$23+$R957*'10k &amp; MO'!H$29</f>
        <v>0</v>
      </c>
      <c r="Z957" s="349">
        <f>+$N957*'10k &amp; MO'!I$5+$O957*'10k &amp; MO'!I$11+$P957*'10k &amp; MO'!I$17+$Q957*'10k &amp; MO'!I$23+$R957*'10k &amp; MO'!I$29</f>
        <v>0</v>
      </c>
      <c r="AA957" s="349">
        <f>+$N957*'10k &amp; MO'!J$5+$O957*'10k &amp; MO'!J$11+$P957*'10k &amp; MO'!J$17+$Q957*'10k &amp; MO'!J$23+$R957*'10k &amp; MO'!J$29</f>
        <v>39620.393400000001</v>
      </c>
      <c r="AB957" s="349">
        <f>+$N957*'10k &amp; MO'!K$5+$O957*'10k &amp; MO'!K$11+$P957*'10k &amp; MO'!K$17+$Q957*'10k &amp; MO'!K$23+$R957*'10k &amp; MO'!K$29</f>
        <v>155843.8363</v>
      </c>
      <c r="AC957" s="349">
        <f>+$N957*'10k &amp; MO'!L$5+$O957*'10k &amp; MO'!L$11+$P957*'10k &amp; MO'!L$17+$Q957*'10k &amp; MO'!L$23+$R957*'10k &amp; MO'!L$29</f>
        <v>108389.4912</v>
      </c>
      <c r="AD957" s="350">
        <f>+S957*'10k &amp; MO'!O$5</f>
        <v>2373.828</v>
      </c>
      <c r="AF957" s="192" t="str">
        <f t="shared" si="125"/>
        <v>8582016</v>
      </c>
      <c r="AG957" s="192">
        <f>+IFERROR(VLOOKUP($AF957,'Limited Loss'!$F$5:$P$124,AG$3,FALSE),0)</f>
        <v>0</v>
      </c>
      <c r="AH957" s="193">
        <f>+IFERROR(VLOOKUP($AF957,'Limited Loss'!$F$5:$P$124,AH$3,FALSE),0)</f>
        <v>0</v>
      </c>
      <c r="AI957" s="193">
        <f>+IFERROR(VLOOKUP($AF957,'Limited Loss'!$F$5:$P$124,AI$3,FALSE),0)</f>
        <v>0</v>
      </c>
      <c r="AJ957" s="193">
        <f>+IFERROR(VLOOKUP($AF957,'Limited Loss'!$F$5:$P$124,AJ$3,FALSE),0)</f>
        <v>0</v>
      </c>
      <c r="AK957" s="100">
        <f>+IFERROR(VLOOKUP($AF957,'Limited Loss'!$F$5:$P$124,AK$3,FALSE),0)</f>
        <v>0</v>
      </c>
      <c r="AL957" s="193">
        <f>+IFERROR(VLOOKUP($AF957,'Limited Loss'!$F$5:$P$124,AL$3,FALSE),0)</f>
        <v>0</v>
      </c>
      <c r="AM957" s="193">
        <f>+IFERROR(VLOOKUP($AF957,'Limited Loss'!$F$5:$P$124,AM$3,FALSE),0)</f>
        <v>0</v>
      </c>
      <c r="AN957" s="193">
        <f>+IFERROR(VLOOKUP($AF957,'Limited Loss'!$F$5:$P$124,AN$3,FALSE),0)</f>
        <v>0</v>
      </c>
      <c r="AO957" s="193">
        <f>+IFERROR(VLOOKUP($AF957,'Limited Loss'!$F$5:$P$124,AO$3,FALSE),0)</f>
        <v>0</v>
      </c>
      <c r="AP957" s="100">
        <f>+IFERROR(VLOOKUP($AF957,'Limited Loss'!$F$5:$P$124,AP$3,FALSE),0)</f>
        <v>0</v>
      </c>
      <c r="AQ957" s="353"/>
      <c r="AR957" s="331">
        <f t="shared" si="126"/>
        <v>858</v>
      </c>
      <c r="AS957" s="332">
        <f t="shared" si="126"/>
        <v>2016</v>
      </c>
      <c r="AT957" s="349">
        <f t="shared" si="133"/>
        <v>0</v>
      </c>
      <c r="AU957" s="349">
        <f t="shared" si="133"/>
        <v>0</v>
      </c>
      <c r="AV957" s="349">
        <f t="shared" si="132"/>
        <v>25539.277300000002</v>
      </c>
      <c r="AW957" s="349">
        <f t="shared" si="132"/>
        <v>84800.295800000007</v>
      </c>
      <c r="AX957" s="350">
        <f t="shared" si="132"/>
        <v>2823.2497999999996</v>
      </c>
      <c r="AY957" s="349">
        <f t="shared" si="132"/>
        <v>0</v>
      </c>
      <c r="AZ957" s="349">
        <f t="shared" si="132"/>
        <v>0</v>
      </c>
      <c r="BA957" s="349">
        <f t="shared" si="132"/>
        <v>39620.393400000001</v>
      </c>
      <c r="BB957" s="349">
        <f t="shared" si="132"/>
        <v>155843.8363</v>
      </c>
      <c r="BC957" s="349">
        <f t="shared" si="132"/>
        <v>108389.4912</v>
      </c>
      <c r="BD957" s="350">
        <f t="shared" si="132"/>
        <v>2373.828</v>
      </c>
      <c r="BE957" s="349">
        <f t="shared" si="128"/>
        <v>65159.670700000002</v>
      </c>
      <c r="BF957" s="375">
        <f t="shared" si="129"/>
        <v>351856.87310000003</v>
      </c>
      <c r="BG957" s="334">
        <f t="shared" si="130"/>
        <v>2373.828</v>
      </c>
    </row>
    <row r="958" spans="1:59" x14ac:dyDescent="0.2">
      <c r="A958" s="326" t="str">
        <f t="shared" si="127"/>
        <v>8582017</v>
      </c>
      <c r="B958" s="331">
        <v>858</v>
      </c>
      <c r="C958" s="327">
        <v>2017</v>
      </c>
      <c r="D958" s="353">
        <f>+IFERROR(VLOOKUP($A958,Data_Loss!$A$2:$V$1180,6,FALSE),0)</f>
        <v>0</v>
      </c>
      <c r="E958" s="353">
        <f>+IFERROR(VLOOKUP($A958,Data_Loss!$A$2:$V$1180,7,FALSE),0)</f>
        <v>0</v>
      </c>
      <c r="F958" s="353">
        <f>+IFERROR(VLOOKUP($A958,Data_Loss!$A$2:$V$1180,8,FALSE),0)</f>
        <v>0</v>
      </c>
      <c r="G958" s="353">
        <f>+IFERROR(VLOOKUP($A958,Data_Loss!$A$2:$V$1180,9,FALSE),0)</f>
        <v>0</v>
      </c>
      <c r="H958" s="353">
        <f>+IFERROR(VLOOKUP($A958,Data_Loss!$A$2:$V$1180,10,FALSE),0)</f>
        <v>1</v>
      </c>
      <c r="I958" s="353">
        <f>+IFERROR(VLOOKUP($A958,Data_Loss!$A$2:$V$1300,12,FALSE),0)</f>
        <v>0</v>
      </c>
      <c r="J958" s="353">
        <f>+IFERROR(VLOOKUP($A958,Data_Loss!$A$2:$V$1300,13,FALSE),0)</f>
        <v>0</v>
      </c>
      <c r="K958" s="353">
        <f>+IFERROR(VLOOKUP($A958,Data_Loss!$A$2:$V$1300,14,FALSE),0)</f>
        <v>0</v>
      </c>
      <c r="L958" s="353">
        <f>+IFERROR(VLOOKUP($A958,Data_Loss!$A$2:$V$1300,15,FALSE),0)</f>
        <v>0</v>
      </c>
      <c r="M958" s="353">
        <f>+IFERROR(VLOOKUP($A958,Data_Loss!$A$2:$V$1300,16,FALSE),0)</f>
        <v>3348</v>
      </c>
      <c r="N958" s="353">
        <f>+IFERROR(VLOOKUP($A958,Data_Loss!$A$2:$V$1300,17,FALSE),0)</f>
        <v>0</v>
      </c>
      <c r="O958" s="353">
        <f>+IFERROR(VLOOKUP($A958,Data_Loss!$A$2:$V$1300,18,FALSE),0)</f>
        <v>0</v>
      </c>
      <c r="P958" s="353">
        <f>+IFERROR(VLOOKUP($A958,Data_Loss!$A$2:$V$1300,19,FALSE),0)</f>
        <v>0</v>
      </c>
      <c r="Q958" s="353">
        <f>+IFERROR(VLOOKUP($A958,Data_Loss!$A$2:$V$1300,20,FALSE),0)</f>
        <v>0</v>
      </c>
      <c r="R958" s="353">
        <f>+IFERROR(VLOOKUP($A958,Data_Loss!$A$2:$V$1300,21,FALSE),0)</f>
        <v>4770</v>
      </c>
      <c r="S958" s="353">
        <f>+IFERROR(VLOOKUP($A958,Data_Loss!$A$2:$V$1300,22,FALSE),0)</f>
        <v>1064</v>
      </c>
      <c r="T958" s="191">
        <f>+$I958*'10k &amp; MO'!C$6+$J958*'10k &amp; MO'!C$12+$K958*'10k &amp; MO'!C$18+$L958*'10k &amp; MO'!C$24+$M958*'10k &amp; MO'!C$30</f>
        <v>0</v>
      </c>
      <c r="U958" s="349">
        <f>+$I958*'10k &amp; MO'!D$6+$J958*'10k &amp; MO'!D$12+$K958*'10k &amp; MO'!D$18+$L958*'10k &amp; MO'!D$24+$M958*'10k &amp; MO'!D$30</f>
        <v>3.0131999999999999</v>
      </c>
      <c r="V958" s="349">
        <f>+$I958*'10k &amp; MO'!E$6+$J958*'10k &amp; MO'!E$12+$K958*'10k &amp; MO'!E$18+$L958*'10k &amp; MO'!E$24+$M958*'10k &amp; MO'!E$30</f>
        <v>1331.4996000000001</v>
      </c>
      <c r="W958" s="349">
        <f>+$I958*'10k &amp; MO'!F$6+$J958*'10k &amp; MO'!F$12+$K958*'10k &amp; MO'!F$18+$L958*'10k &amp; MO'!F$24+$M958*'10k &amp; MO'!F$30</f>
        <v>588.24360000000001</v>
      </c>
      <c r="X958" s="349">
        <f>+$I958*'10k &amp; MO'!G$6+$J958*'10k &amp; MO'!G$12+$K958*'10k &amp; MO'!G$18+$L958*'10k &amp; MO'!G$24+$M958*'10k &amp; MO'!G$30</f>
        <v>3657.69</v>
      </c>
      <c r="Y958" s="349">
        <f>+$N958*'10k &amp; MO'!H$6+$O958*'10k &amp; MO'!H$12+$P958*'10k &amp; MO'!H$18+$Q958*'10k &amp; MO'!H$24+$R958*'10k &amp; MO'!H$30</f>
        <v>0</v>
      </c>
      <c r="Z958" s="349">
        <f>+$N958*'10k &amp; MO'!I$6+$O958*'10k &amp; MO'!I$12+$P958*'10k &amp; MO'!I$18+$Q958*'10k &amp; MO'!I$24+$R958*'10k &amp; MO'!I$30</f>
        <v>1.4309999999999998</v>
      </c>
      <c r="AA958" s="349">
        <f>+$N958*'10k &amp; MO'!J$6+$O958*'10k &amp; MO'!J$12+$P958*'10k &amp; MO'!J$18+$Q958*'10k &amp; MO'!J$24+$R958*'10k &amp; MO'!J$30</f>
        <v>1946.1599999999999</v>
      </c>
      <c r="AB958" s="349">
        <f>+$N958*'10k &amp; MO'!K$6+$O958*'10k &amp; MO'!K$12+$P958*'10k &amp; MO'!K$18+$Q958*'10k &amp; MO'!K$24+$R958*'10k &amp; MO'!K$30</f>
        <v>981.66600000000005</v>
      </c>
      <c r="AC958" s="349">
        <f>+$N958*'10k &amp; MO'!L$6+$O958*'10k &amp; MO'!L$12+$P958*'10k &amp; MO'!L$18+$Q958*'10k &amp; MO'!L$24+$R958*'10k &amp; MO'!L$30</f>
        <v>6988.527</v>
      </c>
      <c r="AD958" s="350">
        <f>+S958*'10k &amp; MO'!O$6</f>
        <v>1432.144</v>
      </c>
      <c r="AF958" s="192" t="str">
        <f t="shared" si="125"/>
        <v>8582017</v>
      </c>
      <c r="AG958" s="192">
        <f>+IFERROR(VLOOKUP($AF958,'Limited Loss'!$F$5:$P$124,AG$3,FALSE),0)</f>
        <v>0</v>
      </c>
      <c r="AH958" s="193">
        <f>+IFERROR(VLOOKUP($AF958,'Limited Loss'!$F$5:$P$124,AH$3,FALSE),0)</f>
        <v>0</v>
      </c>
      <c r="AI958" s="193">
        <f>+IFERROR(VLOOKUP($AF958,'Limited Loss'!$F$5:$P$124,AI$3,FALSE),0)</f>
        <v>0</v>
      </c>
      <c r="AJ958" s="193">
        <f>+IFERROR(VLOOKUP($AF958,'Limited Loss'!$F$5:$P$124,AJ$3,FALSE),0)</f>
        <v>0</v>
      </c>
      <c r="AK958" s="100">
        <f>+IFERROR(VLOOKUP($AF958,'Limited Loss'!$F$5:$P$124,AK$3,FALSE),0)</f>
        <v>0</v>
      </c>
      <c r="AL958" s="193">
        <f>+IFERROR(VLOOKUP($AF958,'Limited Loss'!$F$5:$P$124,AL$3,FALSE),0)</f>
        <v>0</v>
      </c>
      <c r="AM958" s="193">
        <f>+IFERROR(VLOOKUP($AF958,'Limited Loss'!$F$5:$P$124,AM$3,FALSE),0)</f>
        <v>0</v>
      </c>
      <c r="AN958" s="193">
        <f>+IFERROR(VLOOKUP($AF958,'Limited Loss'!$F$5:$P$124,AN$3,FALSE),0)</f>
        <v>0</v>
      </c>
      <c r="AO958" s="193">
        <f>+IFERROR(VLOOKUP($AF958,'Limited Loss'!$F$5:$P$124,AO$3,FALSE),0)</f>
        <v>0</v>
      </c>
      <c r="AP958" s="100">
        <f>+IFERROR(VLOOKUP($AF958,'Limited Loss'!$F$5:$P$124,AP$3,FALSE),0)</f>
        <v>0</v>
      </c>
      <c r="AQ958" s="353"/>
      <c r="AR958" s="331">
        <f t="shared" si="126"/>
        <v>858</v>
      </c>
      <c r="AS958" s="332">
        <f t="shared" si="126"/>
        <v>2017</v>
      </c>
      <c r="AT958" s="349">
        <f t="shared" si="133"/>
        <v>0</v>
      </c>
      <c r="AU958" s="349">
        <f t="shared" si="133"/>
        <v>3.0131999999999999</v>
      </c>
      <c r="AV958" s="349">
        <f t="shared" si="132"/>
        <v>1331.4996000000001</v>
      </c>
      <c r="AW958" s="349">
        <f t="shared" si="132"/>
        <v>588.24360000000001</v>
      </c>
      <c r="AX958" s="350">
        <f t="shared" si="132"/>
        <v>3657.69</v>
      </c>
      <c r="AY958" s="349">
        <f t="shared" si="132"/>
        <v>0</v>
      </c>
      <c r="AZ958" s="349">
        <f t="shared" si="132"/>
        <v>1.4309999999999998</v>
      </c>
      <c r="BA958" s="349">
        <f t="shared" si="132"/>
        <v>1946.1599999999999</v>
      </c>
      <c r="BB958" s="349">
        <f t="shared" si="132"/>
        <v>981.66600000000005</v>
      </c>
      <c r="BC958" s="349">
        <f t="shared" si="132"/>
        <v>6988.527</v>
      </c>
      <c r="BD958" s="350">
        <f t="shared" si="132"/>
        <v>1432.144</v>
      </c>
      <c r="BE958" s="349">
        <f t="shared" si="128"/>
        <v>3282.1037999999999</v>
      </c>
      <c r="BF958" s="375">
        <f t="shared" si="129"/>
        <v>12216.1266</v>
      </c>
      <c r="BG958" s="334">
        <f t="shared" si="130"/>
        <v>1432.144</v>
      </c>
    </row>
    <row r="959" spans="1:59" x14ac:dyDescent="0.2">
      <c r="A959" s="326" t="str">
        <f t="shared" si="127"/>
        <v>8582018</v>
      </c>
      <c r="B959" s="331">
        <v>858</v>
      </c>
      <c r="C959" s="327">
        <v>2018</v>
      </c>
      <c r="D959" s="353">
        <f>+IFERROR(VLOOKUP($A959,Data_Loss!$A$2:$V$1180,6,FALSE),0)</f>
        <v>0</v>
      </c>
      <c r="E959" s="353">
        <f>+IFERROR(VLOOKUP($A959,Data_Loss!$A$2:$V$1180,7,FALSE),0)</f>
        <v>0</v>
      </c>
      <c r="F959" s="353">
        <f>+IFERROR(VLOOKUP($A959,Data_Loss!$A$2:$V$1180,8,FALSE),0)</f>
        <v>0</v>
      </c>
      <c r="G959" s="353">
        <f>+IFERROR(VLOOKUP($A959,Data_Loss!$A$2:$V$1180,9,FALSE),0)</f>
        <v>0</v>
      </c>
      <c r="H959" s="353">
        <f>+IFERROR(VLOOKUP($A959,Data_Loss!$A$2:$V$1180,10,FALSE),0)</f>
        <v>2</v>
      </c>
      <c r="I959" s="353">
        <f>+IFERROR(VLOOKUP($A959,Data_Loss!$A$2:$V$1300,12,FALSE),0)</f>
        <v>0</v>
      </c>
      <c r="J959" s="353">
        <f>+IFERROR(VLOOKUP($A959,Data_Loss!$A$2:$V$1300,13,FALSE),0)</f>
        <v>0</v>
      </c>
      <c r="K959" s="353">
        <f>+IFERROR(VLOOKUP($A959,Data_Loss!$A$2:$V$1300,14,FALSE),0)</f>
        <v>0</v>
      </c>
      <c r="L959" s="353">
        <f>+IFERROR(VLOOKUP($A959,Data_Loss!$A$2:$V$1300,15,FALSE),0)</f>
        <v>0</v>
      </c>
      <c r="M959" s="353">
        <f>+IFERROR(VLOOKUP($A959,Data_Loss!$A$2:$V$1300,16,FALSE),0)</f>
        <v>85113</v>
      </c>
      <c r="N959" s="353">
        <f>+IFERROR(VLOOKUP($A959,Data_Loss!$A$2:$V$1300,17,FALSE),0)</f>
        <v>0</v>
      </c>
      <c r="O959" s="353">
        <f>+IFERROR(VLOOKUP($A959,Data_Loss!$A$2:$V$1300,18,FALSE),0)</f>
        <v>0</v>
      </c>
      <c r="P959" s="353">
        <f>+IFERROR(VLOOKUP($A959,Data_Loss!$A$2:$V$1300,19,FALSE),0)</f>
        <v>0</v>
      </c>
      <c r="Q959" s="353">
        <f>+IFERROR(VLOOKUP($A959,Data_Loss!$A$2:$V$1300,20,FALSE),0)</f>
        <v>0</v>
      </c>
      <c r="R959" s="353">
        <f>+IFERROR(VLOOKUP($A959,Data_Loss!$A$2:$V$1300,21,FALSE),0)</f>
        <v>463519</v>
      </c>
      <c r="S959" s="353">
        <f>+IFERROR(VLOOKUP($A959,Data_Loss!$A$2:$V$1300,22,FALSE),0)</f>
        <v>51663</v>
      </c>
      <c r="T959" s="191">
        <f>+$I959*'10k &amp; MO'!C$7+$J959*'10k &amp; MO'!C$13+$K959*'10k &amp; MO'!C$19+$L959*'10k &amp; MO'!C$25+$M959*'10k &amp; MO'!C$31</f>
        <v>187.24860000000001</v>
      </c>
      <c r="U959" s="349">
        <f>+$I959*'10k &amp; MO'!D$7+$J959*'10k &amp; MO'!D$13+$K959*'10k &amp; MO'!D$19+$L959*'10k &amp; MO'!D$25+$M959*'10k &amp; MO'!D$31</f>
        <v>5804.7065999999995</v>
      </c>
      <c r="V959" s="349">
        <f>+$I959*'10k &amp; MO'!E$7+$J959*'10k &amp; MO'!E$13+$K959*'10k &amp; MO'!E$19+$L959*'10k &amp; MO'!E$25+$M959*'10k &amp; MO'!E$31</f>
        <v>119413.539</v>
      </c>
      <c r="W959" s="349">
        <f>+$I959*'10k &amp; MO'!F$7+$J959*'10k &amp; MO'!F$13+$K959*'10k &amp; MO'!F$19+$L959*'10k &amp; MO'!F$25+$M959*'10k &amp; MO'!F$31</f>
        <v>45033.2883</v>
      </c>
      <c r="X959" s="349">
        <f>+$I959*'10k &amp; MO'!G$7+$J959*'10k &amp; MO'!G$13+$K959*'10k &amp; MO'!G$19+$L959*'10k &amp; MO'!G$25+$M959*'10k &amp; MO'!G$31</f>
        <v>58625.8344</v>
      </c>
      <c r="Y959" s="349">
        <f>+$N959*'10k &amp; MO'!H$7+$O959*'10k &amp; MO'!H$13+$P959*'10k &amp; MO'!H$19+$Q959*'10k &amp; MO'!H$25+$R959*'10k &amp; MO'!H$31</f>
        <v>1344.2050999999999</v>
      </c>
      <c r="Z959" s="349">
        <f>+$N959*'10k &amp; MO'!I$7+$O959*'10k &amp; MO'!I$13+$P959*'10k &amp; MO'!I$19+$Q959*'10k &amp; MO'!I$25+$R959*'10k &amp; MO'!I$31</f>
        <v>45842.0291</v>
      </c>
      <c r="AA959" s="349">
        <f>+$N959*'10k &amp; MO'!J$7+$O959*'10k &amp; MO'!J$13+$P959*'10k &amp; MO'!J$19+$Q959*'10k &amp; MO'!J$25+$R959*'10k &amp; MO'!J$31</f>
        <v>471491.52680000005</v>
      </c>
      <c r="AB959" s="349">
        <f>+$N959*'10k &amp; MO'!K$7+$O959*'10k &amp; MO'!K$13+$P959*'10k &amp; MO'!K$19+$Q959*'10k &amp; MO'!K$25+$R959*'10k &amp; MO'!K$31</f>
        <v>249280.51819999996</v>
      </c>
      <c r="AC959" s="349">
        <f>+$N959*'10k &amp; MO'!L$7+$O959*'10k &amp; MO'!L$13+$P959*'10k &amp; MO'!L$19+$Q959*'10k &amp; MO'!L$25+$R959*'10k &amp; MO'!L$31</f>
        <v>389541.3676</v>
      </c>
      <c r="AD959" s="350">
        <f>+S959*'10k &amp; MO'!O$7</f>
        <v>68505.138000000006</v>
      </c>
      <c r="AF959" s="192" t="str">
        <f t="shared" si="125"/>
        <v>8582018</v>
      </c>
      <c r="AG959" s="192">
        <f>+IFERROR(VLOOKUP($AF959,'Limited Loss'!$F$5:$P$124,AG$3,FALSE),0)</f>
        <v>0</v>
      </c>
      <c r="AH959" s="193">
        <f>+IFERROR(VLOOKUP($AF959,'Limited Loss'!$F$5:$P$124,AH$3,FALSE),0)</f>
        <v>0</v>
      </c>
      <c r="AI959" s="193">
        <f>+IFERROR(VLOOKUP($AF959,'Limited Loss'!$F$5:$P$124,AI$3,FALSE),0)</f>
        <v>0</v>
      </c>
      <c r="AJ959" s="193">
        <f>+IFERROR(VLOOKUP($AF959,'Limited Loss'!$F$5:$P$124,AJ$3,FALSE),0)</f>
        <v>0</v>
      </c>
      <c r="AK959" s="100">
        <f>+IFERROR(VLOOKUP($AF959,'Limited Loss'!$F$5:$P$124,AK$3,FALSE),0)</f>
        <v>0</v>
      </c>
      <c r="AL959" s="193">
        <f>+IFERROR(VLOOKUP($AF959,'Limited Loss'!$F$5:$P$124,AL$3,FALSE),0)</f>
        <v>0</v>
      </c>
      <c r="AM959" s="193">
        <f>+IFERROR(VLOOKUP($AF959,'Limited Loss'!$F$5:$P$124,AM$3,FALSE),0)</f>
        <v>0</v>
      </c>
      <c r="AN959" s="193">
        <f>+IFERROR(VLOOKUP($AF959,'Limited Loss'!$F$5:$P$124,AN$3,FALSE),0)</f>
        <v>0</v>
      </c>
      <c r="AO959" s="193">
        <f>+IFERROR(VLOOKUP($AF959,'Limited Loss'!$F$5:$P$124,AO$3,FALSE),0)</f>
        <v>0</v>
      </c>
      <c r="AP959" s="100">
        <f>+IFERROR(VLOOKUP($AF959,'Limited Loss'!$F$5:$P$124,AP$3,FALSE),0)</f>
        <v>0</v>
      </c>
      <c r="AQ959" s="353"/>
      <c r="AR959" s="331">
        <f t="shared" si="126"/>
        <v>858</v>
      </c>
      <c r="AS959" s="332">
        <f t="shared" si="126"/>
        <v>2018</v>
      </c>
      <c r="AT959" s="349">
        <f t="shared" si="133"/>
        <v>187.24860000000001</v>
      </c>
      <c r="AU959" s="349">
        <f t="shared" si="133"/>
        <v>5804.7065999999995</v>
      </c>
      <c r="AV959" s="349">
        <f t="shared" si="132"/>
        <v>119413.539</v>
      </c>
      <c r="AW959" s="349">
        <f t="shared" si="132"/>
        <v>45033.2883</v>
      </c>
      <c r="AX959" s="350">
        <f t="shared" si="132"/>
        <v>58625.8344</v>
      </c>
      <c r="AY959" s="349">
        <f t="shared" si="132"/>
        <v>1344.2050999999999</v>
      </c>
      <c r="AZ959" s="349">
        <f t="shared" si="132"/>
        <v>45842.0291</v>
      </c>
      <c r="BA959" s="349">
        <f t="shared" si="132"/>
        <v>471491.52680000005</v>
      </c>
      <c r="BB959" s="349">
        <f t="shared" si="132"/>
        <v>249280.51819999996</v>
      </c>
      <c r="BC959" s="349">
        <f t="shared" si="132"/>
        <v>389541.3676</v>
      </c>
      <c r="BD959" s="350">
        <f t="shared" si="132"/>
        <v>68505.138000000006</v>
      </c>
      <c r="BE959" s="349">
        <f t="shared" si="128"/>
        <v>644083.25520000001</v>
      </c>
      <c r="BF959" s="375">
        <f t="shared" si="129"/>
        <v>742481.0085</v>
      </c>
      <c r="BG959" s="334">
        <f t="shared" si="130"/>
        <v>68505.138000000006</v>
      </c>
    </row>
    <row r="960" spans="1:59" x14ac:dyDescent="0.2">
      <c r="A960" s="326" t="str">
        <f t="shared" si="127"/>
        <v>8592014</v>
      </c>
      <c r="B960" s="331">
        <v>859</v>
      </c>
      <c r="C960" s="327">
        <v>2014</v>
      </c>
      <c r="D960" s="353">
        <f>+IFERROR(VLOOKUP($A960,Data_Loss!$A$2:$V$1180,6,FALSE),0)</f>
        <v>0</v>
      </c>
      <c r="E960" s="353">
        <f>+IFERROR(VLOOKUP($A960,Data_Loss!$A$2:$V$1180,7,FALSE),0)</f>
        <v>0</v>
      </c>
      <c r="F960" s="353">
        <f>+IFERROR(VLOOKUP($A960,Data_Loss!$A$2:$V$1180,8,FALSE),0)</f>
        <v>0</v>
      </c>
      <c r="G960" s="353">
        <f>+IFERROR(VLOOKUP($A960,Data_Loss!$A$2:$V$1180,9,FALSE),0)</f>
        <v>0</v>
      </c>
      <c r="H960" s="353">
        <f>+IFERROR(VLOOKUP($A960,Data_Loss!$A$2:$V$1180,10,FALSE),0)</f>
        <v>0</v>
      </c>
      <c r="I960" s="353">
        <f>+IFERROR(VLOOKUP($A960,Data_Loss!$A$2:$V$1300,12,FALSE),0)</f>
        <v>0</v>
      </c>
      <c r="J960" s="353">
        <f>+IFERROR(VLOOKUP($A960,Data_Loss!$A$2:$V$1300,13,FALSE),0)</f>
        <v>0</v>
      </c>
      <c r="K960" s="353">
        <f>+IFERROR(VLOOKUP($A960,Data_Loss!$A$2:$V$1300,14,FALSE),0)</f>
        <v>0</v>
      </c>
      <c r="L960" s="353">
        <f>+IFERROR(VLOOKUP($A960,Data_Loss!$A$2:$V$1300,15,FALSE),0)</f>
        <v>0</v>
      </c>
      <c r="M960" s="353">
        <f>+IFERROR(VLOOKUP($A960,Data_Loss!$A$2:$V$1300,16,FALSE),0)</f>
        <v>0</v>
      </c>
      <c r="N960" s="353">
        <f>+IFERROR(VLOOKUP($A960,Data_Loss!$A$2:$V$1300,17,FALSE),0)</f>
        <v>0</v>
      </c>
      <c r="O960" s="353">
        <f>+IFERROR(VLOOKUP($A960,Data_Loss!$A$2:$V$1300,18,FALSE),0)</f>
        <v>0</v>
      </c>
      <c r="P960" s="353">
        <f>+IFERROR(VLOOKUP($A960,Data_Loss!$A$2:$V$1300,19,FALSE),0)</f>
        <v>0</v>
      </c>
      <c r="Q960" s="353">
        <f>+IFERROR(VLOOKUP($A960,Data_Loss!$A$2:$V$1300,20,FALSE),0)</f>
        <v>0</v>
      </c>
      <c r="R960" s="353">
        <f>+IFERROR(VLOOKUP($A960,Data_Loss!$A$2:$V$1300,21,FALSE),0)</f>
        <v>0</v>
      </c>
      <c r="S960" s="353">
        <f>+IFERROR(VLOOKUP($A960,Data_Loss!$A$2:$V$1300,22,FALSE),0)</f>
        <v>0</v>
      </c>
      <c r="T960" s="191">
        <f>+$I960*'10k &amp; MO'!C$3+$J960*'10k &amp; MO'!C$9+$K960*'10k &amp; MO'!C$15+$L960*'10k &amp; MO'!C$21+$M960*'10k &amp; MO'!C$27</f>
        <v>0</v>
      </c>
      <c r="U960" s="349">
        <f>+$I960*'10k &amp; MO'!D$3+$J960*'10k &amp; MO'!D$9+$K960*'10k &amp; MO'!D$15+$L960*'10k &amp; MO'!D$21+$M960*'10k &amp; MO'!D$27</f>
        <v>0</v>
      </c>
      <c r="V960" s="349">
        <f>+$I960*'10k &amp; MO'!E$3+$J960*'10k &amp; MO'!E$9+$K960*'10k &amp; MO'!E$15+$L960*'10k &amp; MO'!E$21+$M960*'10k &amp; MO'!E$27</f>
        <v>0</v>
      </c>
      <c r="W960" s="349">
        <f>+$I960*'10k &amp; MO'!F$3+$J960*'10k &amp; MO'!F$9+$K960*'10k &amp; MO'!F$15+$L960*'10k &amp; MO'!F$21+$M960*'10k &amp; MO'!F$27</f>
        <v>0</v>
      </c>
      <c r="X960" s="349">
        <f>+$I960*'10k &amp; MO'!G$3+$J960*'10k &amp; MO'!G$9+$K960*'10k &amp; MO'!G$15+$L960*'10k &amp; MO'!G$21+$M960*'10k &amp; MO'!G$27</f>
        <v>0</v>
      </c>
      <c r="Y960" s="349">
        <f>+$N960*'10k &amp; MO'!H$3+$O960*'10k &amp; MO'!H$9+$P960*'10k &amp; MO'!H$15+$Q960*'10k &amp; MO'!H$21+$R960*'10k &amp; MO'!H$27</f>
        <v>0</v>
      </c>
      <c r="Z960" s="349">
        <f>+$N960*'10k &amp; MO'!I$3+$O960*'10k &amp; MO'!I$9+$P960*'10k &amp; MO'!I$15+$Q960*'10k &amp; MO'!I$21+$R960*'10k &amp; MO'!I$27</f>
        <v>0</v>
      </c>
      <c r="AA960" s="349">
        <f>+$N960*'10k &amp; MO'!J$3+$O960*'10k &amp; MO'!J$9+$P960*'10k &amp; MO'!J$15+$Q960*'10k &amp; MO'!J$21+$R960*'10k &amp; MO'!J$27</f>
        <v>0</v>
      </c>
      <c r="AB960" s="349">
        <f>+$N960*'10k &amp; MO'!K$3+$O960*'10k &amp; MO'!K$9+$P960*'10k &amp; MO'!K$15+$Q960*'10k &amp; MO'!K$21+$R960*'10k &amp; MO'!K$27</f>
        <v>0</v>
      </c>
      <c r="AC960" s="349">
        <f>+$N960*'10k &amp; MO'!L$3+$O960*'10k &amp; MO'!L$9+$P960*'10k &amp; MO'!L$15+$Q960*'10k &amp; MO'!L$21+$R960*'10k &amp; MO'!L$27</f>
        <v>0</v>
      </c>
      <c r="AD960" s="350">
        <f>+S960*'10k &amp; MO'!O$3</f>
        <v>0</v>
      </c>
      <c r="AF960" s="192" t="str">
        <f t="shared" si="125"/>
        <v>8592014</v>
      </c>
      <c r="AG960" s="192">
        <f>+IFERROR(VLOOKUP($AF960,'Limited Loss'!$F$5:$P$124,AG$3,FALSE),0)</f>
        <v>0</v>
      </c>
      <c r="AH960" s="193">
        <f>+IFERROR(VLOOKUP($AF960,'Limited Loss'!$F$5:$P$124,AH$3,FALSE),0)</f>
        <v>0</v>
      </c>
      <c r="AI960" s="193">
        <f>+IFERROR(VLOOKUP($AF960,'Limited Loss'!$F$5:$P$124,AI$3,FALSE),0)</f>
        <v>0</v>
      </c>
      <c r="AJ960" s="193">
        <f>+IFERROR(VLOOKUP($AF960,'Limited Loss'!$F$5:$P$124,AJ$3,FALSE),0)</f>
        <v>0</v>
      </c>
      <c r="AK960" s="100">
        <f>+IFERROR(VLOOKUP($AF960,'Limited Loss'!$F$5:$P$124,AK$3,FALSE),0)</f>
        <v>0</v>
      </c>
      <c r="AL960" s="193">
        <f>+IFERROR(VLOOKUP($AF960,'Limited Loss'!$F$5:$P$124,AL$3,FALSE),0)</f>
        <v>0</v>
      </c>
      <c r="AM960" s="193">
        <f>+IFERROR(VLOOKUP($AF960,'Limited Loss'!$F$5:$P$124,AM$3,FALSE),0)</f>
        <v>0</v>
      </c>
      <c r="AN960" s="193">
        <f>+IFERROR(VLOOKUP($AF960,'Limited Loss'!$F$5:$P$124,AN$3,FALSE),0)</f>
        <v>0</v>
      </c>
      <c r="AO960" s="193">
        <f>+IFERROR(VLOOKUP($AF960,'Limited Loss'!$F$5:$P$124,AO$3,FALSE),0)</f>
        <v>0</v>
      </c>
      <c r="AP960" s="100">
        <f>+IFERROR(VLOOKUP($AF960,'Limited Loss'!$F$5:$P$124,AP$3,FALSE),0)</f>
        <v>0</v>
      </c>
      <c r="AQ960" s="353"/>
      <c r="AR960" s="331">
        <f t="shared" si="126"/>
        <v>859</v>
      </c>
      <c r="AS960" s="332">
        <f t="shared" si="126"/>
        <v>2014</v>
      </c>
      <c r="AT960" s="349">
        <f t="shared" si="133"/>
        <v>0</v>
      </c>
      <c r="AU960" s="349">
        <f t="shared" si="133"/>
        <v>0</v>
      </c>
      <c r="AV960" s="349">
        <f t="shared" si="132"/>
        <v>0</v>
      </c>
      <c r="AW960" s="349">
        <f t="shared" si="132"/>
        <v>0</v>
      </c>
      <c r="AX960" s="350">
        <f t="shared" si="132"/>
        <v>0</v>
      </c>
      <c r="AY960" s="349">
        <f t="shared" si="132"/>
        <v>0</v>
      </c>
      <c r="AZ960" s="349">
        <f t="shared" si="132"/>
        <v>0</v>
      </c>
      <c r="BA960" s="349">
        <f t="shared" si="132"/>
        <v>0</v>
      </c>
      <c r="BB960" s="349">
        <f t="shared" si="132"/>
        <v>0</v>
      </c>
      <c r="BC960" s="349">
        <f t="shared" si="132"/>
        <v>0</v>
      </c>
      <c r="BD960" s="350">
        <f t="shared" si="132"/>
        <v>0</v>
      </c>
      <c r="BE960" s="349">
        <f t="shared" si="128"/>
        <v>0</v>
      </c>
      <c r="BF960" s="375">
        <f t="shared" si="129"/>
        <v>0</v>
      </c>
      <c r="BG960" s="334">
        <f t="shared" si="130"/>
        <v>0</v>
      </c>
    </row>
    <row r="961" spans="1:59" x14ac:dyDescent="0.2">
      <c r="A961" s="326" t="str">
        <f t="shared" si="127"/>
        <v>8592015</v>
      </c>
      <c r="B961" s="331">
        <v>859</v>
      </c>
      <c r="C961" s="327">
        <v>2015</v>
      </c>
      <c r="D961" s="353">
        <f>+IFERROR(VLOOKUP($A961,Data_Loss!$A$2:$V$1180,6,FALSE),0)</f>
        <v>0</v>
      </c>
      <c r="E961" s="353">
        <f>+IFERROR(VLOOKUP($A961,Data_Loss!$A$2:$V$1180,7,FALSE),0)</f>
        <v>0</v>
      </c>
      <c r="F961" s="353">
        <f>+IFERROR(VLOOKUP($A961,Data_Loss!$A$2:$V$1180,8,FALSE),0)</f>
        <v>0</v>
      </c>
      <c r="G961" s="353">
        <f>+IFERROR(VLOOKUP($A961,Data_Loss!$A$2:$V$1180,9,FALSE),0)</f>
        <v>0</v>
      </c>
      <c r="H961" s="353">
        <f>+IFERROR(VLOOKUP($A961,Data_Loss!$A$2:$V$1180,10,FALSE),0)</f>
        <v>0</v>
      </c>
      <c r="I961" s="353">
        <f>+IFERROR(VLOOKUP($A961,Data_Loss!$A$2:$V$1300,12,FALSE),0)</f>
        <v>0</v>
      </c>
      <c r="J961" s="353">
        <f>+IFERROR(VLOOKUP($A961,Data_Loss!$A$2:$V$1300,13,FALSE),0)</f>
        <v>0</v>
      </c>
      <c r="K961" s="353">
        <f>+IFERROR(VLOOKUP($A961,Data_Loss!$A$2:$V$1300,14,FALSE),0)</f>
        <v>0</v>
      </c>
      <c r="L961" s="353">
        <f>+IFERROR(VLOOKUP($A961,Data_Loss!$A$2:$V$1300,15,FALSE),0)</f>
        <v>0</v>
      </c>
      <c r="M961" s="353">
        <f>+IFERROR(VLOOKUP($A961,Data_Loss!$A$2:$V$1300,16,FALSE),0)</f>
        <v>0</v>
      </c>
      <c r="N961" s="353">
        <f>+IFERROR(VLOOKUP($A961,Data_Loss!$A$2:$V$1300,17,FALSE),0)</f>
        <v>0</v>
      </c>
      <c r="O961" s="353">
        <f>+IFERROR(VLOOKUP($A961,Data_Loss!$A$2:$V$1300,18,FALSE),0)</f>
        <v>0</v>
      </c>
      <c r="P961" s="353">
        <f>+IFERROR(VLOOKUP($A961,Data_Loss!$A$2:$V$1300,19,FALSE),0)</f>
        <v>0</v>
      </c>
      <c r="Q961" s="353">
        <f>+IFERROR(VLOOKUP($A961,Data_Loss!$A$2:$V$1300,20,FALSE),0)</f>
        <v>0</v>
      </c>
      <c r="R961" s="353">
        <f>+IFERROR(VLOOKUP($A961,Data_Loss!$A$2:$V$1300,21,FALSE),0)</f>
        <v>0</v>
      </c>
      <c r="S961" s="353">
        <f>+IFERROR(VLOOKUP($A961,Data_Loss!$A$2:$V$1300,22,FALSE),0)</f>
        <v>0</v>
      </c>
      <c r="T961" s="191">
        <f>+$I961*'10k &amp; MO'!C$4+$J961*'10k &amp; MO'!C$10+$K961*'10k &amp; MO'!C$16+$L961*'10k &amp; MO'!C$22+$M961*'10k &amp; MO'!C$28</f>
        <v>0</v>
      </c>
      <c r="U961" s="349">
        <f>+$I961*'10k &amp; MO'!D$4+$J961*'10k &amp; MO'!D$10+$K961*'10k &amp; MO'!D$16+$L961*'10k &amp; MO'!D$22+$M961*'10k &amp; MO'!D$28</f>
        <v>0</v>
      </c>
      <c r="V961" s="349">
        <f>+$I961*'10k &amp; MO'!E$4+$J961*'10k &amp; MO'!E$10+$K961*'10k &amp; MO'!E$16+$L961*'10k &amp; MO'!E$22+$M961*'10k &amp; MO'!E$28</f>
        <v>0</v>
      </c>
      <c r="W961" s="349">
        <f>+$I961*'10k &amp; MO'!F$4+$J961*'10k &amp; MO'!F$10+$K961*'10k &amp; MO'!F$16+$L961*'10k &amp; MO'!F$22+$M961*'10k &amp; MO'!F$28</f>
        <v>0</v>
      </c>
      <c r="X961" s="349">
        <f>+$I961*'10k &amp; MO'!G$4+$J961*'10k &amp; MO'!G$10+$K961*'10k &amp; MO'!G$16+$L961*'10k &amp; MO'!G$22+$M961*'10k &amp; MO'!G$28</f>
        <v>0</v>
      </c>
      <c r="Y961" s="349">
        <f>+$N961*'10k &amp; MO'!H$4+$O961*'10k &amp; MO'!H$10+$P961*'10k &amp; MO'!H$16+$Q961*'10k &amp; MO'!H$22+$R961*'10k &amp; MO'!H$28</f>
        <v>0</v>
      </c>
      <c r="Z961" s="349">
        <f>+$N961*'10k &amp; MO'!I$4+$O961*'10k &amp; MO'!I$10+$P961*'10k &amp; MO'!I$16+$Q961*'10k &amp; MO'!I$22+$R961*'10k &amp; MO'!I$28</f>
        <v>0</v>
      </c>
      <c r="AA961" s="349">
        <f>+$N961*'10k &amp; MO'!J$4+$O961*'10k &amp; MO'!J$10+$P961*'10k &amp; MO'!J$16+$Q961*'10k &amp; MO'!J$22+$R961*'10k &amp; MO'!J$28</f>
        <v>0</v>
      </c>
      <c r="AB961" s="349">
        <f>+$N961*'10k &amp; MO'!K$4+$O961*'10k &amp; MO'!K$10+$P961*'10k &amp; MO'!K$16+$Q961*'10k &amp; MO'!K$22+$R961*'10k &amp; MO'!K$28</f>
        <v>0</v>
      </c>
      <c r="AC961" s="349">
        <f>+$N961*'10k &amp; MO'!L$4+$O961*'10k &amp; MO'!L$10+$P961*'10k &amp; MO'!L$16+$Q961*'10k &amp; MO'!L$22+$R961*'10k &amp; MO'!L$28</f>
        <v>0</v>
      </c>
      <c r="AD961" s="350">
        <f>+S961*'10k &amp; MO'!O$4</f>
        <v>0</v>
      </c>
      <c r="AF961" s="192" t="str">
        <f t="shared" si="125"/>
        <v>8592015</v>
      </c>
      <c r="AG961" s="192">
        <f>+IFERROR(VLOOKUP($AF961,'Limited Loss'!$F$5:$P$124,AG$3,FALSE),0)</f>
        <v>0</v>
      </c>
      <c r="AH961" s="193">
        <f>+IFERROR(VLOOKUP($AF961,'Limited Loss'!$F$5:$P$124,AH$3,FALSE),0)</f>
        <v>0</v>
      </c>
      <c r="AI961" s="193">
        <f>+IFERROR(VLOOKUP($AF961,'Limited Loss'!$F$5:$P$124,AI$3,FALSE),0)</f>
        <v>0</v>
      </c>
      <c r="AJ961" s="193">
        <f>+IFERROR(VLOOKUP($AF961,'Limited Loss'!$F$5:$P$124,AJ$3,FALSE),0)</f>
        <v>0</v>
      </c>
      <c r="AK961" s="100">
        <f>+IFERROR(VLOOKUP($AF961,'Limited Loss'!$F$5:$P$124,AK$3,FALSE),0)</f>
        <v>0</v>
      </c>
      <c r="AL961" s="193">
        <f>+IFERROR(VLOOKUP($AF961,'Limited Loss'!$F$5:$P$124,AL$3,FALSE),0)</f>
        <v>0</v>
      </c>
      <c r="AM961" s="193">
        <f>+IFERROR(VLOOKUP($AF961,'Limited Loss'!$F$5:$P$124,AM$3,FALSE),0)</f>
        <v>0</v>
      </c>
      <c r="AN961" s="193">
        <f>+IFERROR(VLOOKUP($AF961,'Limited Loss'!$F$5:$P$124,AN$3,FALSE),0)</f>
        <v>0</v>
      </c>
      <c r="AO961" s="193">
        <f>+IFERROR(VLOOKUP($AF961,'Limited Loss'!$F$5:$P$124,AO$3,FALSE),0)</f>
        <v>0</v>
      </c>
      <c r="AP961" s="100">
        <f>+IFERROR(VLOOKUP($AF961,'Limited Loss'!$F$5:$P$124,AP$3,FALSE),0)</f>
        <v>0</v>
      </c>
      <c r="AQ961" s="353"/>
      <c r="AR961" s="331">
        <f t="shared" si="126"/>
        <v>859</v>
      </c>
      <c r="AS961" s="332">
        <f t="shared" si="126"/>
        <v>2015</v>
      </c>
      <c r="AT961" s="349">
        <f t="shared" si="133"/>
        <v>0</v>
      </c>
      <c r="AU961" s="349">
        <f t="shared" si="133"/>
        <v>0</v>
      </c>
      <c r="AV961" s="349">
        <f t="shared" si="132"/>
        <v>0</v>
      </c>
      <c r="AW961" s="349">
        <f t="shared" si="132"/>
        <v>0</v>
      </c>
      <c r="AX961" s="350">
        <f t="shared" si="132"/>
        <v>0</v>
      </c>
      <c r="AY961" s="349">
        <f t="shared" si="132"/>
        <v>0</v>
      </c>
      <c r="AZ961" s="349">
        <f t="shared" si="132"/>
        <v>0</v>
      </c>
      <c r="BA961" s="349">
        <f t="shared" si="132"/>
        <v>0</v>
      </c>
      <c r="BB961" s="349">
        <f t="shared" si="132"/>
        <v>0</v>
      </c>
      <c r="BC961" s="349">
        <f t="shared" si="132"/>
        <v>0</v>
      </c>
      <c r="BD961" s="350">
        <f t="shared" si="132"/>
        <v>0</v>
      </c>
      <c r="BE961" s="349">
        <f t="shared" si="128"/>
        <v>0</v>
      </c>
      <c r="BF961" s="375">
        <f t="shared" si="129"/>
        <v>0</v>
      </c>
      <c r="BG961" s="334">
        <f t="shared" si="130"/>
        <v>0</v>
      </c>
    </row>
    <row r="962" spans="1:59" x14ac:dyDescent="0.2">
      <c r="A962" s="326" t="str">
        <f t="shared" si="127"/>
        <v>8592016</v>
      </c>
      <c r="B962" s="331">
        <v>859</v>
      </c>
      <c r="C962" s="327">
        <v>2016</v>
      </c>
      <c r="D962" s="353">
        <f>+IFERROR(VLOOKUP($A962,Data_Loss!$A$2:$V$1180,6,FALSE),0)</f>
        <v>0</v>
      </c>
      <c r="E962" s="353">
        <f>+IFERROR(VLOOKUP($A962,Data_Loss!$A$2:$V$1180,7,FALSE),0)</f>
        <v>0</v>
      </c>
      <c r="F962" s="353">
        <f>+IFERROR(VLOOKUP($A962,Data_Loss!$A$2:$V$1180,8,FALSE),0)</f>
        <v>0</v>
      </c>
      <c r="G962" s="353">
        <f>+IFERROR(VLOOKUP($A962,Data_Loss!$A$2:$V$1180,9,FALSE),0)</f>
        <v>0</v>
      </c>
      <c r="H962" s="353">
        <f>+IFERROR(VLOOKUP($A962,Data_Loss!$A$2:$V$1180,10,FALSE),0)</f>
        <v>0</v>
      </c>
      <c r="I962" s="353">
        <f>+IFERROR(VLOOKUP($A962,Data_Loss!$A$2:$V$1300,12,FALSE),0)</f>
        <v>0</v>
      </c>
      <c r="J962" s="353">
        <f>+IFERROR(VLOOKUP($A962,Data_Loss!$A$2:$V$1300,13,FALSE),0)</f>
        <v>0</v>
      </c>
      <c r="K962" s="353">
        <f>+IFERROR(VLOOKUP($A962,Data_Loss!$A$2:$V$1300,14,FALSE),0)</f>
        <v>0</v>
      </c>
      <c r="L962" s="353">
        <f>+IFERROR(VLOOKUP($A962,Data_Loss!$A$2:$V$1300,15,FALSE),0)</f>
        <v>0</v>
      </c>
      <c r="M962" s="353">
        <f>+IFERROR(VLOOKUP($A962,Data_Loss!$A$2:$V$1300,16,FALSE),0)</f>
        <v>0</v>
      </c>
      <c r="N962" s="353">
        <f>+IFERROR(VLOOKUP($A962,Data_Loss!$A$2:$V$1300,17,FALSE),0)</f>
        <v>0</v>
      </c>
      <c r="O962" s="353">
        <f>+IFERROR(VLOOKUP($A962,Data_Loss!$A$2:$V$1300,18,FALSE),0)</f>
        <v>0</v>
      </c>
      <c r="P962" s="353">
        <f>+IFERROR(VLOOKUP($A962,Data_Loss!$A$2:$V$1300,19,FALSE),0)</f>
        <v>0</v>
      </c>
      <c r="Q962" s="353">
        <f>+IFERROR(VLOOKUP($A962,Data_Loss!$A$2:$V$1300,20,FALSE),0)</f>
        <v>0</v>
      </c>
      <c r="R962" s="353">
        <f>+IFERROR(VLOOKUP($A962,Data_Loss!$A$2:$V$1300,21,FALSE),0)</f>
        <v>0</v>
      </c>
      <c r="S962" s="353">
        <f>+IFERROR(VLOOKUP($A962,Data_Loss!$A$2:$V$1300,22,FALSE),0)</f>
        <v>1332</v>
      </c>
      <c r="T962" s="191">
        <f>+$I962*'10k &amp; MO'!C$5+$J962*'10k &amp; MO'!C$11+$K962*'10k &amp; MO'!C$17+$L962*'10k &amp; MO'!C$23+$M962*'10k &amp; MO'!C$29</f>
        <v>0</v>
      </c>
      <c r="U962" s="349">
        <f>+$I962*'10k &amp; MO'!D$5+$J962*'10k &amp; MO'!D$11+$K962*'10k &amp; MO'!D$17+$L962*'10k &amp; MO'!D$23+$M962*'10k &amp; MO'!D$29</f>
        <v>0</v>
      </c>
      <c r="V962" s="349">
        <f>+$I962*'10k &amp; MO'!E$5+$J962*'10k &amp; MO'!E$11+$K962*'10k &amp; MO'!E$17+$L962*'10k &amp; MO'!E$23+$M962*'10k &amp; MO'!E$29</f>
        <v>0</v>
      </c>
      <c r="W962" s="349">
        <f>+$I962*'10k &amp; MO'!F$5+$J962*'10k &amp; MO'!F$11+$K962*'10k &amp; MO'!F$17+$L962*'10k &amp; MO'!F$23+$M962*'10k &amp; MO'!F$29</f>
        <v>0</v>
      </c>
      <c r="X962" s="349">
        <f>+$I962*'10k &amp; MO'!G$5+$J962*'10k &amp; MO'!G$11+$K962*'10k &amp; MO'!G$17+$L962*'10k &amp; MO'!G$23+$M962*'10k &amp; MO'!G$29</f>
        <v>0</v>
      </c>
      <c r="Y962" s="349">
        <f>+$N962*'10k &amp; MO'!H$5+$O962*'10k &amp; MO'!H$11+$P962*'10k &amp; MO'!H$17+$Q962*'10k &amp; MO'!H$23+$R962*'10k &amp; MO'!H$29</f>
        <v>0</v>
      </c>
      <c r="Z962" s="349">
        <f>+$N962*'10k &amp; MO'!I$5+$O962*'10k &amp; MO'!I$11+$P962*'10k &amp; MO'!I$17+$Q962*'10k &amp; MO'!I$23+$R962*'10k &amp; MO'!I$29</f>
        <v>0</v>
      </c>
      <c r="AA962" s="349">
        <f>+$N962*'10k &amp; MO'!J$5+$O962*'10k &amp; MO'!J$11+$P962*'10k &amp; MO'!J$17+$Q962*'10k &amp; MO'!J$23+$R962*'10k &amp; MO'!J$29</f>
        <v>0</v>
      </c>
      <c r="AB962" s="349">
        <f>+$N962*'10k &amp; MO'!K$5+$O962*'10k &amp; MO'!K$11+$P962*'10k &amp; MO'!K$17+$Q962*'10k &amp; MO'!K$23+$R962*'10k &amp; MO'!K$29</f>
        <v>0</v>
      </c>
      <c r="AC962" s="349">
        <f>+$N962*'10k &amp; MO'!L$5+$O962*'10k &amp; MO'!L$11+$P962*'10k &amp; MO'!L$17+$Q962*'10k &amp; MO'!L$23+$R962*'10k &amp; MO'!L$29</f>
        <v>0</v>
      </c>
      <c r="AD962" s="350">
        <f>+S962*'10k &amp; MO'!O$5</f>
        <v>1795.5360000000001</v>
      </c>
      <c r="AF962" s="192" t="str">
        <f t="shared" si="125"/>
        <v>8592016</v>
      </c>
      <c r="AG962" s="192">
        <f>+IFERROR(VLOOKUP($AF962,'Limited Loss'!$F$5:$P$124,AG$3,FALSE),0)</f>
        <v>0</v>
      </c>
      <c r="AH962" s="193">
        <f>+IFERROR(VLOOKUP($AF962,'Limited Loss'!$F$5:$P$124,AH$3,FALSE),0)</f>
        <v>0</v>
      </c>
      <c r="AI962" s="193">
        <f>+IFERROR(VLOOKUP($AF962,'Limited Loss'!$F$5:$P$124,AI$3,FALSE),0)</f>
        <v>0</v>
      </c>
      <c r="AJ962" s="193">
        <f>+IFERROR(VLOOKUP($AF962,'Limited Loss'!$F$5:$P$124,AJ$3,FALSE),0)</f>
        <v>0</v>
      </c>
      <c r="AK962" s="100">
        <f>+IFERROR(VLOOKUP($AF962,'Limited Loss'!$F$5:$P$124,AK$3,FALSE),0)</f>
        <v>0</v>
      </c>
      <c r="AL962" s="193">
        <f>+IFERROR(VLOOKUP($AF962,'Limited Loss'!$F$5:$P$124,AL$3,FALSE),0)</f>
        <v>0</v>
      </c>
      <c r="AM962" s="193">
        <f>+IFERROR(VLOOKUP($AF962,'Limited Loss'!$F$5:$P$124,AM$3,FALSE),0)</f>
        <v>0</v>
      </c>
      <c r="AN962" s="193">
        <f>+IFERROR(VLOOKUP($AF962,'Limited Loss'!$F$5:$P$124,AN$3,FALSE),0)</f>
        <v>0</v>
      </c>
      <c r="AO962" s="193">
        <f>+IFERROR(VLOOKUP($AF962,'Limited Loss'!$F$5:$P$124,AO$3,FALSE),0)</f>
        <v>0</v>
      </c>
      <c r="AP962" s="100">
        <f>+IFERROR(VLOOKUP($AF962,'Limited Loss'!$F$5:$P$124,AP$3,FALSE),0)</f>
        <v>0</v>
      </c>
      <c r="AQ962" s="353"/>
      <c r="AR962" s="331">
        <f t="shared" si="126"/>
        <v>859</v>
      </c>
      <c r="AS962" s="332">
        <f t="shared" si="126"/>
        <v>2016</v>
      </c>
      <c r="AT962" s="349">
        <f t="shared" si="133"/>
        <v>0</v>
      </c>
      <c r="AU962" s="349">
        <f t="shared" si="133"/>
        <v>0</v>
      </c>
      <c r="AV962" s="349">
        <f t="shared" si="132"/>
        <v>0</v>
      </c>
      <c r="AW962" s="349">
        <f t="shared" si="132"/>
        <v>0</v>
      </c>
      <c r="AX962" s="350">
        <f t="shared" si="132"/>
        <v>0</v>
      </c>
      <c r="AY962" s="349">
        <f t="shared" ref="AY962:BD1004" si="134">+Y962-AL962</f>
        <v>0</v>
      </c>
      <c r="AZ962" s="349">
        <f t="shared" si="134"/>
        <v>0</v>
      </c>
      <c r="BA962" s="349">
        <f t="shared" si="134"/>
        <v>0</v>
      </c>
      <c r="BB962" s="349">
        <f t="shared" si="134"/>
        <v>0</v>
      </c>
      <c r="BC962" s="349">
        <f t="shared" si="134"/>
        <v>0</v>
      </c>
      <c r="BD962" s="350">
        <f t="shared" si="134"/>
        <v>1795.5360000000001</v>
      </c>
      <c r="BE962" s="349">
        <f t="shared" si="128"/>
        <v>0</v>
      </c>
      <c r="BF962" s="375">
        <f t="shared" si="129"/>
        <v>0</v>
      </c>
      <c r="BG962" s="334">
        <f t="shared" si="130"/>
        <v>1795.5360000000001</v>
      </c>
    </row>
    <row r="963" spans="1:59" x14ac:dyDescent="0.2">
      <c r="A963" s="326" t="str">
        <f t="shared" si="127"/>
        <v>8592017</v>
      </c>
      <c r="B963" s="331">
        <v>859</v>
      </c>
      <c r="C963" s="327">
        <v>2017</v>
      </c>
      <c r="D963" s="353">
        <f>+IFERROR(VLOOKUP($A963,Data_Loss!$A$2:$V$1180,6,FALSE),0)</f>
        <v>0</v>
      </c>
      <c r="E963" s="353">
        <f>+IFERROR(VLOOKUP($A963,Data_Loss!$A$2:$V$1180,7,FALSE),0)</f>
        <v>0</v>
      </c>
      <c r="F963" s="353">
        <f>+IFERROR(VLOOKUP($A963,Data_Loss!$A$2:$V$1180,8,FALSE),0)</f>
        <v>0</v>
      </c>
      <c r="G963" s="353">
        <f>+IFERROR(VLOOKUP($A963,Data_Loss!$A$2:$V$1180,9,FALSE),0)</f>
        <v>0</v>
      </c>
      <c r="H963" s="353">
        <f>+IFERROR(VLOOKUP($A963,Data_Loss!$A$2:$V$1180,10,FALSE),0)</f>
        <v>0</v>
      </c>
      <c r="I963" s="353">
        <f>+IFERROR(VLOOKUP($A963,Data_Loss!$A$2:$V$1300,12,FALSE),0)</f>
        <v>0</v>
      </c>
      <c r="J963" s="353">
        <f>+IFERROR(VLOOKUP($A963,Data_Loss!$A$2:$V$1300,13,FALSE),0)</f>
        <v>0</v>
      </c>
      <c r="K963" s="353">
        <f>+IFERROR(VLOOKUP($A963,Data_Loss!$A$2:$V$1300,14,FALSE),0)</f>
        <v>0</v>
      </c>
      <c r="L963" s="353">
        <f>+IFERROR(VLOOKUP($A963,Data_Loss!$A$2:$V$1300,15,FALSE),0)</f>
        <v>0</v>
      </c>
      <c r="M963" s="353">
        <f>+IFERROR(VLOOKUP($A963,Data_Loss!$A$2:$V$1300,16,FALSE),0)</f>
        <v>0</v>
      </c>
      <c r="N963" s="353">
        <f>+IFERROR(VLOOKUP($A963,Data_Loss!$A$2:$V$1300,17,FALSE),0)</f>
        <v>0</v>
      </c>
      <c r="O963" s="353">
        <f>+IFERROR(VLOOKUP($A963,Data_Loss!$A$2:$V$1300,18,FALSE),0)</f>
        <v>0</v>
      </c>
      <c r="P963" s="353">
        <f>+IFERROR(VLOOKUP($A963,Data_Loss!$A$2:$V$1300,19,FALSE),0)</f>
        <v>0</v>
      </c>
      <c r="Q963" s="353">
        <f>+IFERROR(VLOOKUP($A963,Data_Loss!$A$2:$V$1300,20,FALSE),0)</f>
        <v>0</v>
      </c>
      <c r="R963" s="353">
        <f>+IFERROR(VLOOKUP($A963,Data_Loss!$A$2:$V$1300,21,FALSE),0)</f>
        <v>0</v>
      </c>
      <c r="S963" s="353">
        <f>+IFERROR(VLOOKUP($A963,Data_Loss!$A$2:$V$1300,22,FALSE),0)</f>
        <v>572</v>
      </c>
      <c r="T963" s="191">
        <f>+$I963*'10k &amp; MO'!C$6+$J963*'10k &amp; MO'!C$12+$K963*'10k &amp; MO'!C$18+$L963*'10k &amp; MO'!C$24+$M963*'10k &amp; MO'!C$30</f>
        <v>0</v>
      </c>
      <c r="U963" s="349">
        <f>+$I963*'10k &amp; MO'!D$6+$J963*'10k &amp; MO'!D$12+$K963*'10k &amp; MO'!D$18+$L963*'10k &amp; MO'!D$24+$M963*'10k &amp; MO'!D$30</f>
        <v>0</v>
      </c>
      <c r="V963" s="349">
        <f>+$I963*'10k &amp; MO'!E$6+$J963*'10k &amp; MO'!E$12+$K963*'10k &amp; MO'!E$18+$L963*'10k &amp; MO'!E$24+$M963*'10k &amp; MO'!E$30</f>
        <v>0</v>
      </c>
      <c r="W963" s="349">
        <f>+$I963*'10k &amp; MO'!F$6+$J963*'10k &amp; MO'!F$12+$K963*'10k &amp; MO'!F$18+$L963*'10k &amp; MO'!F$24+$M963*'10k &amp; MO'!F$30</f>
        <v>0</v>
      </c>
      <c r="X963" s="349">
        <f>+$I963*'10k &amp; MO'!G$6+$J963*'10k &amp; MO'!G$12+$K963*'10k &amp; MO'!G$18+$L963*'10k &amp; MO'!G$24+$M963*'10k &amp; MO'!G$30</f>
        <v>0</v>
      </c>
      <c r="Y963" s="349">
        <f>+$N963*'10k &amp; MO'!H$6+$O963*'10k &amp; MO'!H$12+$P963*'10k &amp; MO'!H$18+$Q963*'10k &amp; MO'!H$24+$R963*'10k &amp; MO'!H$30</f>
        <v>0</v>
      </c>
      <c r="Z963" s="349">
        <f>+$N963*'10k &amp; MO'!I$6+$O963*'10k &amp; MO'!I$12+$P963*'10k &amp; MO'!I$18+$Q963*'10k &amp; MO'!I$24+$R963*'10k &amp; MO'!I$30</f>
        <v>0</v>
      </c>
      <c r="AA963" s="349">
        <f>+$N963*'10k &amp; MO'!J$6+$O963*'10k &amp; MO'!J$12+$P963*'10k &amp; MO'!J$18+$Q963*'10k &amp; MO'!J$24+$R963*'10k &amp; MO'!J$30</f>
        <v>0</v>
      </c>
      <c r="AB963" s="349">
        <f>+$N963*'10k &amp; MO'!K$6+$O963*'10k &amp; MO'!K$12+$P963*'10k &amp; MO'!K$18+$Q963*'10k &amp; MO'!K$24+$R963*'10k &amp; MO'!K$30</f>
        <v>0</v>
      </c>
      <c r="AC963" s="349">
        <f>+$N963*'10k &amp; MO'!L$6+$O963*'10k &amp; MO'!L$12+$P963*'10k &amp; MO'!L$18+$Q963*'10k &amp; MO'!L$24+$R963*'10k &amp; MO'!L$30</f>
        <v>0</v>
      </c>
      <c r="AD963" s="350">
        <f>+S963*'10k &amp; MO'!O$6</f>
        <v>769.91200000000003</v>
      </c>
      <c r="AF963" s="192" t="str">
        <f t="shared" si="125"/>
        <v>8592017</v>
      </c>
      <c r="AG963" s="192">
        <f>+IFERROR(VLOOKUP($AF963,'Limited Loss'!$F$5:$P$124,AG$3,FALSE),0)</f>
        <v>0</v>
      </c>
      <c r="AH963" s="193">
        <f>+IFERROR(VLOOKUP($AF963,'Limited Loss'!$F$5:$P$124,AH$3,FALSE),0)</f>
        <v>0</v>
      </c>
      <c r="AI963" s="193">
        <f>+IFERROR(VLOOKUP($AF963,'Limited Loss'!$F$5:$P$124,AI$3,FALSE),0)</f>
        <v>0</v>
      </c>
      <c r="AJ963" s="193">
        <f>+IFERROR(VLOOKUP($AF963,'Limited Loss'!$F$5:$P$124,AJ$3,FALSE),0)</f>
        <v>0</v>
      </c>
      <c r="AK963" s="100">
        <f>+IFERROR(VLOOKUP($AF963,'Limited Loss'!$F$5:$P$124,AK$3,FALSE),0)</f>
        <v>0</v>
      </c>
      <c r="AL963" s="193">
        <f>+IFERROR(VLOOKUP($AF963,'Limited Loss'!$F$5:$P$124,AL$3,FALSE),0)</f>
        <v>0</v>
      </c>
      <c r="AM963" s="193">
        <f>+IFERROR(VLOOKUP($AF963,'Limited Loss'!$F$5:$P$124,AM$3,FALSE),0)</f>
        <v>0</v>
      </c>
      <c r="AN963" s="193">
        <f>+IFERROR(VLOOKUP($AF963,'Limited Loss'!$F$5:$P$124,AN$3,FALSE),0)</f>
        <v>0</v>
      </c>
      <c r="AO963" s="193">
        <f>+IFERROR(VLOOKUP($AF963,'Limited Loss'!$F$5:$P$124,AO$3,FALSE),0)</f>
        <v>0</v>
      </c>
      <c r="AP963" s="100">
        <f>+IFERROR(VLOOKUP($AF963,'Limited Loss'!$F$5:$P$124,AP$3,FALSE),0)</f>
        <v>0</v>
      </c>
      <c r="AQ963" s="353"/>
      <c r="AR963" s="331">
        <f t="shared" si="126"/>
        <v>859</v>
      </c>
      <c r="AS963" s="332">
        <f t="shared" si="126"/>
        <v>2017</v>
      </c>
      <c r="AT963" s="349">
        <f t="shared" si="133"/>
        <v>0</v>
      </c>
      <c r="AU963" s="349">
        <f t="shared" si="133"/>
        <v>0</v>
      </c>
      <c r="AV963" s="349">
        <f t="shared" si="133"/>
        <v>0</v>
      </c>
      <c r="AW963" s="349">
        <f t="shared" si="133"/>
        <v>0</v>
      </c>
      <c r="AX963" s="350">
        <f t="shared" si="133"/>
        <v>0</v>
      </c>
      <c r="AY963" s="349">
        <f t="shared" si="134"/>
        <v>0</v>
      </c>
      <c r="AZ963" s="349">
        <f t="shared" si="134"/>
        <v>0</v>
      </c>
      <c r="BA963" s="349">
        <f t="shared" si="134"/>
        <v>0</v>
      </c>
      <c r="BB963" s="349">
        <f t="shared" si="134"/>
        <v>0</v>
      </c>
      <c r="BC963" s="349">
        <f t="shared" si="134"/>
        <v>0</v>
      </c>
      <c r="BD963" s="350">
        <f t="shared" si="134"/>
        <v>769.91200000000003</v>
      </c>
      <c r="BE963" s="349">
        <f t="shared" si="128"/>
        <v>0</v>
      </c>
      <c r="BF963" s="375">
        <f t="shared" si="129"/>
        <v>0</v>
      </c>
      <c r="BG963" s="334">
        <f t="shared" si="130"/>
        <v>769.91200000000003</v>
      </c>
    </row>
    <row r="964" spans="1:59" x14ac:dyDescent="0.2">
      <c r="A964" s="326" t="str">
        <f t="shared" si="127"/>
        <v>8592018</v>
      </c>
      <c r="B964" s="331">
        <v>859</v>
      </c>
      <c r="C964" s="327">
        <v>2018</v>
      </c>
      <c r="D964" s="353">
        <f>+IFERROR(VLOOKUP($A964,Data_Loss!$A$2:$V$1180,6,FALSE),0)</f>
        <v>0</v>
      </c>
      <c r="E964" s="353">
        <f>+IFERROR(VLOOKUP($A964,Data_Loss!$A$2:$V$1180,7,FALSE),0)</f>
        <v>0</v>
      </c>
      <c r="F964" s="353">
        <f>+IFERROR(VLOOKUP($A964,Data_Loss!$A$2:$V$1180,8,FALSE),0)</f>
        <v>0</v>
      </c>
      <c r="G964" s="353">
        <f>+IFERROR(VLOOKUP($A964,Data_Loss!$A$2:$V$1180,9,FALSE),0)</f>
        <v>0</v>
      </c>
      <c r="H964" s="353">
        <f>+IFERROR(VLOOKUP($A964,Data_Loss!$A$2:$V$1180,10,FALSE),0)</f>
        <v>0</v>
      </c>
      <c r="I964" s="353">
        <f>+IFERROR(VLOOKUP($A964,Data_Loss!$A$2:$V$1300,12,FALSE),0)</f>
        <v>0</v>
      </c>
      <c r="J964" s="353">
        <f>+IFERROR(VLOOKUP($A964,Data_Loss!$A$2:$V$1300,13,FALSE),0)</f>
        <v>0</v>
      </c>
      <c r="K964" s="353">
        <f>+IFERROR(VLOOKUP($A964,Data_Loss!$A$2:$V$1300,14,FALSE),0)</f>
        <v>0</v>
      </c>
      <c r="L964" s="353">
        <f>+IFERROR(VLOOKUP($A964,Data_Loss!$A$2:$V$1300,15,FALSE),0)</f>
        <v>0</v>
      </c>
      <c r="M964" s="353">
        <f>+IFERROR(VLOOKUP($A964,Data_Loss!$A$2:$V$1300,16,FALSE),0)</f>
        <v>0</v>
      </c>
      <c r="N964" s="353">
        <f>+IFERROR(VLOOKUP($A964,Data_Loss!$A$2:$V$1300,17,FALSE),0)</f>
        <v>0</v>
      </c>
      <c r="O964" s="353">
        <f>+IFERROR(VLOOKUP($A964,Data_Loss!$A$2:$V$1300,18,FALSE),0)</f>
        <v>0</v>
      </c>
      <c r="P964" s="353">
        <f>+IFERROR(VLOOKUP($A964,Data_Loss!$A$2:$V$1300,19,FALSE),0)</f>
        <v>0</v>
      </c>
      <c r="Q964" s="353">
        <f>+IFERROR(VLOOKUP($A964,Data_Loss!$A$2:$V$1300,20,FALSE),0)</f>
        <v>0</v>
      </c>
      <c r="R964" s="353">
        <f>+IFERROR(VLOOKUP($A964,Data_Loss!$A$2:$V$1300,21,FALSE),0)</f>
        <v>0</v>
      </c>
      <c r="S964" s="353">
        <f>+IFERROR(VLOOKUP($A964,Data_Loss!$A$2:$V$1300,22,FALSE),0)</f>
        <v>3417</v>
      </c>
      <c r="T964" s="191">
        <f>+$I964*'10k &amp; MO'!C$7+$J964*'10k &amp; MO'!C$13+$K964*'10k &amp; MO'!C$19+$L964*'10k &amp; MO'!C$25+$M964*'10k &amp; MO'!C$31</f>
        <v>0</v>
      </c>
      <c r="U964" s="349">
        <f>+$I964*'10k &amp; MO'!D$7+$J964*'10k &amp; MO'!D$13+$K964*'10k &amp; MO'!D$19+$L964*'10k &amp; MO'!D$25+$M964*'10k &amp; MO'!D$31</f>
        <v>0</v>
      </c>
      <c r="V964" s="349">
        <f>+$I964*'10k &amp; MO'!E$7+$J964*'10k &amp; MO'!E$13+$K964*'10k &amp; MO'!E$19+$L964*'10k &amp; MO'!E$25+$M964*'10k &amp; MO'!E$31</f>
        <v>0</v>
      </c>
      <c r="W964" s="349">
        <f>+$I964*'10k &amp; MO'!F$7+$J964*'10k &amp; MO'!F$13+$K964*'10k &amp; MO'!F$19+$L964*'10k &amp; MO'!F$25+$M964*'10k &amp; MO'!F$31</f>
        <v>0</v>
      </c>
      <c r="X964" s="349">
        <f>+$I964*'10k &amp; MO'!G$7+$J964*'10k &amp; MO'!G$13+$K964*'10k &amp; MO'!G$19+$L964*'10k &amp; MO'!G$25+$M964*'10k &amp; MO'!G$31</f>
        <v>0</v>
      </c>
      <c r="Y964" s="349">
        <f>+$N964*'10k &amp; MO'!H$7+$O964*'10k &amp; MO'!H$13+$P964*'10k &amp; MO'!H$19+$Q964*'10k &amp; MO'!H$25+$R964*'10k &amp; MO'!H$31</f>
        <v>0</v>
      </c>
      <c r="Z964" s="349">
        <f>+$N964*'10k &amp; MO'!I$7+$O964*'10k &amp; MO'!I$13+$P964*'10k &amp; MO'!I$19+$Q964*'10k &amp; MO'!I$25+$R964*'10k &amp; MO'!I$31</f>
        <v>0</v>
      </c>
      <c r="AA964" s="349">
        <f>+$N964*'10k &amp; MO'!J$7+$O964*'10k &amp; MO'!J$13+$P964*'10k &amp; MO'!J$19+$Q964*'10k &amp; MO'!J$25+$R964*'10k &amp; MO'!J$31</f>
        <v>0</v>
      </c>
      <c r="AB964" s="349">
        <f>+$N964*'10k &amp; MO'!K$7+$O964*'10k &amp; MO'!K$13+$P964*'10k &amp; MO'!K$19+$Q964*'10k &amp; MO'!K$25+$R964*'10k &amp; MO'!K$31</f>
        <v>0</v>
      </c>
      <c r="AC964" s="349">
        <f>+$N964*'10k &amp; MO'!L$7+$O964*'10k &amp; MO'!L$13+$P964*'10k &amp; MO'!L$19+$Q964*'10k &amp; MO'!L$25+$R964*'10k &amp; MO'!L$31</f>
        <v>0</v>
      </c>
      <c r="AD964" s="350">
        <f>+S964*'10k &amp; MO'!O$7</f>
        <v>4530.942</v>
      </c>
      <c r="AF964" s="192" t="str">
        <f t="shared" si="125"/>
        <v>8592018</v>
      </c>
      <c r="AG964" s="192">
        <f>+IFERROR(VLOOKUP($AF964,'Limited Loss'!$F$5:$P$124,AG$3,FALSE),0)</f>
        <v>0</v>
      </c>
      <c r="AH964" s="193">
        <f>+IFERROR(VLOOKUP($AF964,'Limited Loss'!$F$5:$P$124,AH$3,FALSE),0)</f>
        <v>0</v>
      </c>
      <c r="AI964" s="193">
        <f>+IFERROR(VLOOKUP($AF964,'Limited Loss'!$F$5:$P$124,AI$3,FALSE),0)</f>
        <v>0</v>
      </c>
      <c r="AJ964" s="193">
        <f>+IFERROR(VLOOKUP($AF964,'Limited Loss'!$F$5:$P$124,AJ$3,FALSE),0)</f>
        <v>0</v>
      </c>
      <c r="AK964" s="100">
        <f>+IFERROR(VLOOKUP($AF964,'Limited Loss'!$F$5:$P$124,AK$3,FALSE),0)</f>
        <v>0</v>
      </c>
      <c r="AL964" s="193">
        <f>+IFERROR(VLOOKUP($AF964,'Limited Loss'!$F$5:$P$124,AL$3,FALSE),0)</f>
        <v>0</v>
      </c>
      <c r="AM964" s="193">
        <f>+IFERROR(VLOOKUP($AF964,'Limited Loss'!$F$5:$P$124,AM$3,FALSE),0)</f>
        <v>0</v>
      </c>
      <c r="AN964" s="193">
        <f>+IFERROR(VLOOKUP($AF964,'Limited Loss'!$F$5:$P$124,AN$3,FALSE),0)</f>
        <v>0</v>
      </c>
      <c r="AO964" s="193">
        <f>+IFERROR(VLOOKUP($AF964,'Limited Loss'!$F$5:$P$124,AO$3,FALSE),0)</f>
        <v>0</v>
      </c>
      <c r="AP964" s="100">
        <f>+IFERROR(VLOOKUP($AF964,'Limited Loss'!$F$5:$P$124,AP$3,FALSE),0)</f>
        <v>0</v>
      </c>
      <c r="AQ964" s="353"/>
      <c r="AR964" s="331">
        <f t="shared" si="126"/>
        <v>859</v>
      </c>
      <c r="AS964" s="332">
        <f t="shared" si="126"/>
        <v>2018</v>
      </c>
      <c r="AT964" s="349">
        <f t="shared" si="133"/>
        <v>0</v>
      </c>
      <c r="AU964" s="349">
        <f t="shared" si="133"/>
        <v>0</v>
      </c>
      <c r="AV964" s="349">
        <f t="shared" si="133"/>
        <v>0</v>
      </c>
      <c r="AW964" s="349">
        <f t="shared" si="133"/>
        <v>0</v>
      </c>
      <c r="AX964" s="350">
        <f t="shared" si="133"/>
        <v>0</v>
      </c>
      <c r="AY964" s="349">
        <f t="shared" si="134"/>
        <v>0</v>
      </c>
      <c r="AZ964" s="349">
        <f t="shared" si="134"/>
        <v>0</v>
      </c>
      <c r="BA964" s="349">
        <f t="shared" si="134"/>
        <v>0</v>
      </c>
      <c r="BB964" s="349">
        <f t="shared" si="134"/>
        <v>0</v>
      </c>
      <c r="BC964" s="349">
        <f t="shared" si="134"/>
        <v>0</v>
      </c>
      <c r="BD964" s="350">
        <f t="shared" si="134"/>
        <v>4530.942</v>
      </c>
      <c r="BE964" s="349">
        <f t="shared" si="128"/>
        <v>0</v>
      </c>
      <c r="BF964" s="375">
        <f t="shared" si="129"/>
        <v>0</v>
      </c>
      <c r="BG964" s="334">
        <f t="shared" si="130"/>
        <v>4530.942</v>
      </c>
    </row>
    <row r="965" spans="1:59" x14ac:dyDescent="0.2">
      <c r="A965" s="326" t="str">
        <f t="shared" si="127"/>
        <v>8602014</v>
      </c>
      <c r="B965" s="331">
        <v>860</v>
      </c>
      <c r="C965" s="327">
        <v>2014</v>
      </c>
      <c r="D965" s="353">
        <f>+IFERROR(VLOOKUP($A965,Data_Loss!$A$2:$V$1180,6,FALSE),0)</f>
        <v>0</v>
      </c>
      <c r="E965" s="353">
        <f>+IFERROR(VLOOKUP($A965,Data_Loss!$A$2:$V$1180,7,FALSE),0)</f>
        <v>0</v>
      </c>
      <c r="F965" s="353">
        <f>+IFERROR(VLOOKUP($A965,Data_Loss!$A$2:$V$1180,8,FALSE),0)</f>
        <v>0</v>
      </c>
      <c r="G965" s="353">
        <f>+IFERROR(VLOOKUP($A965,Data_Loss!$A$2:$V$1180,9,FALSE),0)</f>
        <v>0</v>
      </c>
      <c r="H965" s="353">
        <f>+IFERROR(VLOOKUP($A965,Data_Loss!$A$2:$V$1180,10,FALSE),0)</f>
        <v>0</v>
      </c>
      <c r="I965" s="353">
        <f>+IFERROR(VLOOKUP($A965,Data_Loss!$A$2:$V$1300,12,FALSE),0)</f>
        <v>0</v>
      </c>
      <c r="J965" s="353">
        <f>+IFERROR(VLOOKUP($A965,Data_Loss!$A$2:$V$1300,13,FALSE),0)</f>
        <v>0</v>
      </c>
      <c r="K965" s="353">
        <f>+IFERROR(VLOOKUP($A965,Data_Loss!$A$2:$V$1300,14,FALSE),0)</f>
        <v>0</v>
      </c>
      <c r="L965" s="353">
        <f>+IFERROR(VLOOKUP($A965,Data_Loss!$A$2:$V$1300,15,FALSE),0)</f>
        <v>0</v>
      </c>
      <c r="M965" s="353">
        <f>+IFERROR(VLOOKUP($A965,Data_Loss!$A$2:$V$1300,16,FALSE),0)</f>
        <v>0</v>
      </c>
      <c r="N965" s="353">
        <f>+IFERROR(VLOOKUP($A965,Data_Loss!$A$2:$V$1300,17,FALSE),0)</f>
        <v>0</v>
      </c>
      <c r="O965" s="353">
        <f>+IFERROR(VLOOKUP($A965,Data_Loss!$A$2:$V$1300,18,FALSE),0)</f>
        <v>0</v>
      </c>
      <c r="P965" s="353">
        <f>+IFERROR(VLOOKUP($A965,Data_Loss!$A$2:$V$1300,19,FALSE),0)</f>
        <v>0</v>
      </c>
      <c r="Q965" s="353">
        <f>+IFERROR(VLOOKUP($A965,Data_Loss!$A$2:$V$1300,20,FALSE),0)</f>
        <v>0</v>
      </c>
      <c r="R965" s="353">
        <f>+IFERROR(VLOOKUP($A965,Data_Loss!$A$2:$V$1300,21,FALSE),0)</f>
        <v>0</v>
      </c>
      <c r="S965" s="353">
        <f>+IFERROR(VLOOKUP($A965,Data_Loss!$A$2:$V$1300,22,FALSE),0)</f>
        <v>0</v>
      </c>
      <c r="T965" s="191">
        <f>+$I965*'10k &amp; MO'!C$3+$J965*'10k &amp; MO'!C$9+$K965*'10k &amp; MO'!C$15+$L965*'10k &amp; MO'!C$21+$M965*'10k &amp; MO'!C$27</f>
        <v>0</v>
      </c>
      <c r="U965" s="349">
        <f>+$I965*'10k &amp; MO'!D$3+$J965*'10k &amp; MO'!D$9+$K965*'10k &amp; MO'!D$15+$L965*'10k &amp; MO'!D$21+$M965*'10k &amp; MO'!D$27</f>
        <v>0</v>
      </c>
      <c r="V965" s="349">
        <f>+$I965*'10k &amp; MO'!E$3+$J965*'10k &amp; MO'!E$9+$K965*'10k &amp; MO'!E$15+$L965*'10k &amp; MO'!E$21+$M965*'10k &amp; MO'!E$27</f>
        <v>0</v>
      </c>
      <c r="W965" s="349">
        <f>+$I965*'10k &amp; MO'!F$3+$J965*'10k &amp; MO'!F$9+$K965*'10k &amp; MO'!F$15+$L965*'10k &amp; MO'!F$21+$M965*'10k &amp; MO'!F$27</f>
        <v>0</v>
      </c>
      <c r="X965" s="349">
        <f>+$I965*'10k &amp; MO'!G$3+$J965*'10k &amp; MO'!G$9+$K965*'10k &amp; MO'!G$15+$L965*'10k &amp; MO'!G$21+$M965*'10k &amp; MO'!G$27</f>
        <v>0</v>
      </c>
      <c r="Y965" s="349">
        <f>+$N965*'10k &amp; MO'!H$3+$O965*'10k &amp; MO'!H$9+$P965*'10k &amp; MO'!H$15+$Q965*'10k &amp; MO'!H$21+$R965*'10k &amp; MO'!H$27</f>
        <v>0</v>
      </c>
      <c r="Z965" s="349">
        <f>+$N965*'10k &amp; MO'!I$3+$O965*'10k &amp; MO'!I$9+$P965*'10k &amp; MO'!I$15+$Q965*'10k &amp; MO'!I$21+$R965*'10k &amp; MO'!I$27</f>
        <v>0</v>
      </c>
      <c r="AA965" s="349">
        <f>+$N965*'10k &amp; MO'!J$3+$O965*'10k &amp; MO'!J$9+$P965*'10k &amp; MO'!J$15+$Q965*'10k &amp; MO'!J$21+$R965*'10k &amp; MO'!J$27</f>
        <v>0</v>
      </c>
      <c r="AB965" s="349">
        <f>+$N965*'10k &amp; MO'!K$3+$O965*'10k &amp; MO'!K$9+$P965*'10k &amp; MO'!K$15+$Q965*'10k &amp; MO'!K$21+$R965*'10k &amp; MO'!K$27</f>
        <v>0</v>
      </c>
      <c r="AC965" s="349">
        <f>+$N965*'10k &amp; MO'!L$3+$O965*'10k &amp; MO'!L$9+$P965*'10k &amp; MO'!L$15+$Q965*'10k &amp; MO'!L$21+$R965*'10k &amp; MO'!L$27</f>
        <v>0</v>
      </c>
      <c r="AD965" s="350">
        <f>+S965*'10k &amp; MO'!O$3</f>
        <v>0</v>
      </c>
      <c r="AF965" s="192" t="str">
        <f t="shared" ref="AF965:AF1028" si="135">+B965&amp;C965</f>
        <v>8602014</v>
      </c>
      <c r="AG965" s="192">
        <f>+IFERROR(VLOOKUP($AF965,'Limited Loss'!$F$5:$P$124,AG$3,FALSE),0)</f>
        <v>0</v>
      </c>
      <c r="AH965" s="193">
        <f>+IFERROR(VLOOKUP($AF965,'Limited Loss'!$F$5:$P$124,AH$3,FALSE),0)</f>
        <v>0</v>
      </c>
      <c r="AI965" s="193">
        <f>+IFERROR(VLOOKUP($AF965,'Limited Loss'!$F$5:$P$124,AI$3,FALSE),0)</f>
        <v>0</v>
      </c>
      <c r="AJ965" s="193">
        <f>+IFERROR(VLOOKUP($AF965,'Limited Loss'!$F$5:$P$124,AJ$3,FALSE),0)</f>
        <v>0</v>
      </c>
      <c r="AK965" s="100">
        <f>+IFERROR(VLOOKUP($AF965,'Limited Loss'!$F$5:$P$124,AK$3,FALSE),0)</f>
        <v>0</v>
      </c>
      <c r="AL965" s="193">
        <f>+IFERROR(VLOOKUP($AF965,'Limited Loss'!$F$5:$P$124,AL$3,FALSE),0)</f>
        <v>0</v>
      </c>
      <c r="AM965" s="193">
        <f>+IFERROR(VLOOKUP($AF965,'Limited Loss'!$F$5:$P$124,AM$3,FALSE),0)</f>
        <v>0</v>
      </c>
      <c r="AN965" s="193">
        <f>+IFERROR(VLOOKUP($AF965,'Limited Loss'!$F$5:$P$124,AN$3,FALSE),0)</f>
        <v>0</v>
      </c>
      <c r="AO965" s="193">
        <f>+IFERROR(VLOOKUP($AF965,'Limited Loss'!$F$5:$P$124,AO$3,FALSE),0)</f>
        <v>0</v>
      </c>
      <c r="AP965" s="100">
        <f>+IFERROR(VLOOKUP($AF965,'Limited Loss'!$F$5:$P$124,AP$3,FALSE),0)</f>
        <v>0</v>
      </c>
      <c r="AQ965" s="353"/>
      <c r="AR965" s="331">
        <f t="shared" ref="AR965:AS1028" si="136">+B965</f>
        <v>860</v>
      </c>
      <c r="AS965" s="332">
        <f t="shared" si="136"/>
        <v>2014</v>
      </c>
      <c r="AT965" s="349">
        <f t="shared" si="133"/>
        <v>0</v>
      </c>
      <c r="AU965" s="349">
        <f t="shared" si="133"/>
        <v>0</v>
      </c>
      <c r="AV965" s="349">
        <f t="shared" si="133"/>
        <v>0</v>
      </c>
      <c r="AW965" s="349">
        <f t="shared" si="133"/>
        <v>0</v>
      </c>
      <c r="AX965" s="350">
        <f t="shared" si="133"/>
        <v>0</v>
      </c>
      <c r="AY965" s="349">
        <f t="shared" si="134"/>
        <v>0</v>
      </c>
      <c r="AZ965" s="349">
        <f t="shared" si="134"/>
        <v>0</v>
      </c>
      <c r="BA965" s="349">
        <f t="shared" si="134"/>
        <v>0</v>
      </c>
      <c r="BB965" s="349">
        <f t="shared" si="134"/>
        <v>0</v>
      </c>
      <c r="BC965" s="349">
        <f t="shared" si="134"/>
        <v>0</v>
      </c>
      <c r="BD965" s="350">
        <f t="shared" si="134"/>
        <v>0</v>
      </c>
      <c r="BE965" s="349">
        <f t="shared" si="128"/>
        <v>0</v>
      </c>
      <c r="BF965" s="375">
        <f t="shared" si="129"/>
        <v>0</v>
      </c>
      <c r="BG965" s="334">
        <f t="shared" si="130"/>
        <v>0</v>
      </c>
    </row>
    <row r="966" spans="1:59" x14ac:dyDescent="0.2">
      <c r="A966" s="326" t="str">
        <f t="shared" ref="A966:A1029" si="137">+B966&amp;C966</f>
        <v>8602015</v>
      </c>
      <c r="B966" s="331">
        <v>860</v>
      </c>
      <c r="C966" s="327">
        <v>2015</v>
      </c>
      <c r="D966" s="353">
        <f>+IFERROR(VLOOKUP($A966,Data_Loss!$A$2:$V$1180,6,FALSE),0)</f>
        <v>0</v>
      </c>
      <c r="E966" s="353">
        <f>+IFERROR(VLOOKUP($A966,Data_Loss!$A$2:$V$1180,7,FALSE),0)</f>
        <v>0</v>
      </c>
      <c r="F966" s="353">
        <f>+IFERROR(VLOOKUP($A966,Data_Loss!$A$2:$V$1180,8,FALSE),0)</f>
        <v>0</v>
      </c>
      <c r="G966" s="353">
        <f>+IFERROR(VLOOKUP($A966,Data_Loss!$A$2:$V$1180,9,FALSE),0)</f>
        <v>0</v>
      </c>
      <c r="H966" s="353">
        <f>+IFERROR(VLOOKUP($A966,Data_Loss!$A$2:$V$1180,10,FALSE),0)</f>
        <v>0</v>
      </c>
      <c r="I966" s="353">
        <f>+IFERROR(VLOOKUP($A966,Data_Loss!$A$2:$V$1300,12,FALSE),0)</f>
        <v>0</v>
      </c>
      <c r="J966" s="353">
        <f>+IFERROR(VLOOKUP($A966,Data_Loss!$A$2:$V$1300,13,FALSE),0)</f>
        <v>0</v>
      </c>
      <c r="K966" s="353">
        <f>+IFERROR(VLOOKUP($A966,Data_Loss!$A$2:$V$1300,14,FALSE),0)</f>
        <v>0</v>
      </c>
      <c r="L966" s="353">
        <f>+IFERROR(VLOOKUP($A966,Data_Loss!$A$2:$V$1300,15,FALSE),0)</f>
        <v>0</v>
      </c>
      <c r="M966" s="353">
        <f>+IFERROR(VLOOKUP($A966,Data_Loss!$A$2:$V$1300,16,FALSE),0)</f>
        <v>0</v>
      </c>
      <c r="N966" s="353">
        <f>+IFERROR(VLOOKUP($A966,Data_Loss!$A$2:$V$1300,17,FALSE),0)</f>
        <v>0</v>
      </c>
      <c r="O966" s="353">
        <f>+IFERROR(VLOOKUP($A966,Data_Loss!$A$2:$V$1300,18,FALSE),0)</f>
        <v>0</v>
      </c>
      <c r="P966" s="353">
        <f>+IFERROR(VLOOKUP($A966,Data_Loss!$A$2:$V$1300,19,FALSE),0)</f>
        <v>0</v>
      </c>
      <c r="Q966" s="353">
        <f>+IFERROR(VLOOKUP($A966,Data_Loss!$A$2:$V$1300,20,FALSE),0)</f>
        <v>0</v>
      </c>
      <c r="R966" s="353">
        <f>+IFERROR(VLOOKUP($A966,Data_Loss!$A$2:$V$1300,21,FALSE),0)</f>
        <v>0</v>
      </c>
      <c r="S966" s="353">
        <f>+IFERROR(VLOOKUP($A966,Data_Loss!$A$2:$V$1300,22,FALSE),0)</f>
        <v>370</v>
      </c>
      <c r="T966" s="191">
        <f>+$I966*'10k &amp; MO'!C$4+$J966*'10k &amp; MO'!C$10+$K966*'10k &amp; MO'!C$16+$L966*'10k &amp; MO'!C$22+$M966*'10k &amp; MO'!C$28</f>
        <v>0</v>
      </c>
      <c r="U966" s="349">
        <f>+$I966*'10k &amp; MO'!D$4+$J966*'10k &amp; MO'!D$10+$K966*'10k &amp; MO'!D$16+$L966*'10k &amp; MO'!D$22+$M966*'10k &amp; MO'!D$28</f>
        <v>0</v>
      </c>
      <c r="V966" s="349">
        <f>+$I966*'10k &amp; MO'!E$4+$J966*'10k &amp; MO'!E$10+$K966*'10k &amp; MO'!E$16+$L966*'10k &amp; MO'!E$22+$M966*'10k &amp; MO'!E$28</f>
        <v>0</v>
      </c>
      <c r="W966" s="349">
        <f>+$I966*'10k &amp; MO'!F$4+$J966*'10k &amp; MO'!F$10+$K966*'10k &amp; MO'!F$16+$L966*'10k &amp; MO'!F$22+$M966*'10k &amp; MO'!F$28</f>
        <v>0</v>
      </c>
      <c r="X966" s="349">
        <f>+$I966*'10k &amp; MO'!G$4+$J966*'10k &amp; MO'!G$10+$K966*'10k &amp; MO'!G$16+$L966*'10k &amp; MO'!G$22+$M966*'10k &amp; MO'!G$28</f>
        <v>0</v>
      </c>
      <c r="Y966" s="349">
        <f>+$N966*'10k &amp; MO'!H$4+$O966*'10k &amp; MO'!H$10+$P966*'10k &amp; MO'!H$16+$Q966*'10k &amp; MO'!H$22+$R966*'10k &amp; MO'!H$28</f>
        <v>0</v>
      </c>
      <c r="Z966" s="349">
        <f>+$N966*'10k &amp; MO'!I$4+$O966*'10k &amp; MO'!I$10+$P966*'10k &amp; MO'!I$16+$Q966*'10k &amp; MO'!I$22+$R966*'10k &amp; MO'!I$28</f>
        <v>0</v>
      </c>
      <c r="AA966" s="349">
        <f>+$N966*'10k &amp; MO'!J$4+$O966*'10k &amp; MO'!J$10+$P966*'10k &amp; MO'!J$16+$Q966*'10k &amp; MO'!J$22+$R966*'10k &amp; MO'!J$28</f>
        <v>0</v>
      </c>
      <c r="AB966" s="349">
        <f>+$N966*'10k &amp; MO'!K$4+$O966*'10k &amp; MO'!K$10+$P966*'10k &amp; MO'!K$16+$Q966*'10k &amp; MO'!K$22+$R966*'10k &amp; MO'!K$28</f>
        <v>0</v>
      </c>
      <c r="AC966" s="349">
        <f>+$N966*'10k &amp; MO'!L$4+$O966*'10k &amp; MO'!L$10+$P966*'10k &amp; MO'!L$16+$Q966*'10k &amp; MO'!L$22+$R966*'10k &amp; MO'!L$28</f>
        <v>0</v>
      </c>
      <c r="AD966" s="350">
        <f>+S966*'10k &amp; MO'!O$4</f>
        <v>448.44</v>
      </c>
      <c r="AF966" s="192" t="str">
        <f t="shared" si="135"/>
        <v>8602015</v>
      </c>
      <c r="AG966" s="192">
        <f>+IFERROR(VLOOKUP($AF966,'Limited Loss'!$F$5:$P$124,AG$3,FALSE),0)</f>
        <v>0</v>
      </c>
      <c r="AH966" s="193">
        <f>+IFERROR(VLOOKUP($AF966,'Limited Loss'!$F$5:$P$124,AH$3,FALSE),0)</f>
        <v>0</v>
      </c>
      <c r="AI966" s="193">
        <f>+IFERROR(VLOOKUP($AF966,'Limited Loss'!$F$5:$P$124,AI$3,FALSE),0)</f>
        <v>0</v>
      </c>
      <c r="AJ966" s="193">
        <f>+IFERROR(VLOOKUP($AF966,'Limited Loss'!$F$5:$P$124,AJ$3,FALSE),0)</f>
        <v>0</v>
      </c>
      <c r="AK966" s="100">
        <f>+IFERROR(VLOOKUP($AF966,'Limited Loss'!$F$5:$P$124,AK$3,FALSE),0)</f>
        <v>0</v>
      </c>
      <c r="AL966" s="193">
        <f>+IFERROR(VLOOKUP($AF966,'Limited Loss'!$F$5:$P$124,AL$3,FALSE),0)</f>
        <v>0</v>
      </c>
      <c r="AM966" s="193">
        <f>+IFERROR(VLOOKUP($AF966,'Limited Loss'!$F$5:$P$124,AM$3,FALSE),0)</f>
        <v>0</v>
      </c>
      <c r="AN966" s="193">
        <f>+IFERROR(VLOOKUP($AF966,'Limited Loss'!$F$5:$P$124,AN$3,FALSE),0)</f>
        <v>0</v>
      </c>
      <c r="AO966" s="193">
        <f>+IFERROR(VLOOKUP($AF966,'Limited Loss'!$F$5:$P$124,AO$3,FALSE),0)</f>
        <v>0</v>
      </c>
      <c r="AP966" s="100">
        <f>+IFERROR(VLOOKUP($AF966,'Limited Loss'!$F$5:$P$124,AP$3,FALSE),0)</f>
        <v>0</v>
      </c>
      <c r="AQ966" s="353"/>
      <c r="AR966" s="331">
        <f t="shared" si="136"/>
        <v>860</v>
      </c>
      <c r="AS966" s="332">
        <f t="shared" si="136"/>
        <v>2015</v>
      </c>
      <c r="AT966" s="349">
        <f t="shared" si="133"/>
        <v>0</v>
      </c>
      <c r="AU966" s="349">
        <f t="shared" si="133"/>
        <v>0</v>
      </c>
      <c r="AV966" s="349">
        <f t="shared" si="133"/>
        <v>0</v>
      </c>
      <c r="AW966" s="349">
        <f t="shared" si="133"/>
        <v>0</v>
      </c>
      <c r="AX966" s="350">
        <f t="shared" si="133"/>
        <v>0</v>
      </c>
      <c r="AY966" s="349">
        <f t="shared" si="134"/>
        <v>0</v>
      </c>
      <c r="AZ966" s="349">
        <f t="shared" si="134"/>
        <v>0</v>
      </c>
      <c r="BA966" s="349">
        <f t="shared" si="134"/>
        <v>0</v>
      </c>
      <c r="BB966" s="349">
        <f t="shared" si="134"/>
        <v>0</v>
      </c>
      <c r="BC966" s="349">
        <f t="shared" si="134"/>
        <v>0</v>
      </c>
      <c r="BD966" s="350">
        <f t="shared" si="134"/>
        <v>448.44</v>
      </c>
      <c r="BE966" s="349">
        <f t="shared" ref="BE966:BE1029" si="138">+AT966+AU966+AV966+AY966+AZ966+BA966</f>
        <v>0</v>
      </c>
      <c r="BF966" s="375">
        <f t="shared" ref="BF966:BF1029" si="139">+AW966+AX966+BB966+BC966</f>
        <v>0</v>
      </c>
      <c r="BG966" s="334">
        <f t="shared" ref="BG966:BG1029" si="140">+BD966</f>
        <v>448.44</v>
      </c>
    </row>
    <row r="967" spans="1:59" x14ac:dyDescent="0.2">
      <c r="A967" s="326" t="str">
        <f t="shared" si="137"/>
        <v>8602016</v>
      </c>
      <c r="B967" s="331">
        <v>860</v>
      </c>
      <c r="C967" s="327">
        <v>2016</v>
      </c>
      <c r="D967" s="353">
        <f>+IFERROR(VLOOKUP($A967,Data_Loss!$A$2:$V$1180,6,FALSE),0)</f>
        <v>0</v>
      </c>
      <c r="E967" s="353">
        <f>+IFERROR(VLOOKUP($A967,Data_Loss!$A$2:$V$1180,7,FALSE),0)</f>
        <v>0</v>
      </c>
      <c r="F967" s="353">
        <f>+IFERROR(VLOOKUP($A967,Data_Loss!$A$2:$V$1180,8,FALSE),0)</f>
        <v>0</v>
      </c>
      <c r="G967" s="353">
        <f>+IFERROR(VLOOKUP($A967,Data_Loss!$A$2:$V$1180,9,FALSE),0)</f>
        <v>0</v>
      </c>
      <c r="H967" s="353">
        <f>+IFERROR(VLOOKUP($A967,Data_Loss!$A$2:$V$1180,10,FALSE),0)</f>
        <v>0</v>
      </c>
      <c r="I967" s="353">
        <f>+IFERROR(VLOOKUP($A967,Data_Loss!$A$2:$V$1300,12,FALSE),0)</f>
        <v>0</v>
      </c>
      <c r="J967" s="353">
        <f>+IFERROR(VLOOKUP($A967,Data_Loss!$A$2:$V$1300,13,FALSE),0)</f>
        <v>0</v>
      </c>
      <c r="K967" s="353">
        <f>+IFERROR(VLOOKUP($A967,Data_Loss!$A$2:$V$1300,14,FALSE),0)</f>
        <v>0</v>
      </c>
      <c r="L967" s="353">
        <f>+IFERROR(VLOOKUP($A967,Data_Loss!$A$2:$V$1300,15,FALSE),0)</f>
        <v>0</v>
      </c>
      <c r="M967" s="353">
        <f>+IFERROR(VLOOKUP($A967,Data_Loss!$A$2:$V$1300,16,FALSE),0)</f>
        <v>0</v>
      </c>
      <c r="N967" s="353">
        <f>+IFERROR(VLOOKUP($A967,Data_Loss!$A$2:$V$1300,17,FALSE),0)</f>
        <v>0</v>
      </c>
      <c r="O967" s="353">
        <f>+IFERROR(VLOOKUP($A967,Data_Loss!$A$2:$V$1300,18,FALSE),0)</f>
        <v>0</v>
      </c>
      <c r="P967" s="353">
        <f>+IFERROR(VLOOKUP($A967,Data_Loss!$A$2:$V$1300,19,FALSE),0)</f>
        <v>0</v>
      </c>
      <c r="Q967" s="353">
        <f>+IFERROR(VLOOKUP($A967,Data_Loss!$A$2:$V$1300,20,FALSE),0)</f>
        <v>0</v>
      </c>
      <c r="R967" s="353">
        <f>+IFERROR(VLOOKUP($A967,Data_Loss!$A$2:$V$1300,21,FALSE),0)</f>
        <v>0</v>
      </c>
      <c r="S967" s="353">
        <f>+IFERROR(VLOOKUP($A967,Data_Loss!$A$2:$V$1300,22,FALSE),0)</f>
        <v>671</v>
      </c>
      <c r="T967" s="191">
        <f>+$I967*'10k &amp; MO'!C$5+$J967*'10k &amp; MO'!C$11+$K967*'10k &amp; MO'!C$17+$L967*'10k &amp; MO'!C$23+$M967*'10k &amp; MO'!C$29</f>
        <v>0</v>
      </c>
      <c r="U967" s="349">
        <f>+$I967*'10k &amp; MO'!D$5+$J967*'10k &amp; MO'!D$11+$K967*'10k &amp; MO'!D$17+$L967*'10k &amp; MO'!D$23+$M967*'10k &amp; MO'!D$29</f>
        <v>0</v>
      </c>
      <c r="V967" s="349">
        <f>+$I967*'10k &amp; MO'!E$5+$J967*'10k &amp; MO'!E$11+$K967*'10k &amp; MO'!E$17+$L967*'10k &amp; MO'!E$23+$M967*'10k &amp; MO'!E$29</f>
        <v>0</v>
      </c>
      <c r="W967" s="349">
        <f>+$I967*'10k &amp; MO'!F$5+$J967*'10k &amp; MO'!F$11+$K967*'10k &amp; MO'!F$17+$L967*'10k &amp; MO'!F$23+$M967*'10k &amp; MO'!F$29</f>
        <v>0</v>
      </c>
      <c r="X967" s="349">
        <f>+$I967*'10k &amp; MO'!G$5+$J967*'10k &amp; MO'!G$11+$K967*'10k &amp; MO'!G$17+$L967*'10k &amp; MO'!G$23+$M967*'10k &amp; MO'!G$29</f>
        <v>0</v>
      </c>
      <c r="Y967" s="349">
        <f>+$N967*'10k &amp; MO'!H$5+$O967*'10k &amp; MO'!H$11+$P967*'10k &amp; MO'!H$17+$Q967*'10k &amp; MO'!H$23+$R967*'10k &amp; MO'!H$29</f>
        <v>0</v>
      </c>
      <c r="Z967" s="349">
        <f>+$N967*'10k &amp; MO'!I$5+$O967*'10k &amp; MO'!I$11+$P967*'10k &amp; MO'!I$17+$Q967*'10k &amp; MO'!I$23+$R967*'10k &amp; MO'!I$29</f>
        <v>0</v>
      </c>
      <c r="AA967" s="349">
        <f>+$N967*'10k &amp; MO'!J$5+$O967*'10k &amp; MO'!J$11+$P967*'10k &amp; MO'!J$17+$Q967*'10k &amp; MO'!J$23+$R967*'10k &amp; MO'!J$29</f>
        <v>0</v>
      </c>
      <c r="AB967" s="349">
        <f>+$N967*'10k &amp; MO'!K$5+$O967*'10k &amp; MO'!K$11+$P967*'10k &amp; MO'!K$17+$Q967*'10k &amp; MO'!K$23+$R967*'10k &amp; MO'!K$29</f>
        <v>0</v>
      </c>
      <c r="AC967" s="349">
        <f>+$N967*'10k &amp; MO'!L$5+$O967*'10k &amp; MO'!L$11+$P967*'10k &amp; MO'!L$17+$Q967*'10k &amp; MO'!L$23+$R967*'10k &amp; MO'!L$29</f>
        <v>0</v>
      </c>
      <c r="AD967" s="350">
        <f>+S967*'10k &amp; MO'!O$5</f>
        <v>904.50800000000004</v>
      </c>
      <c r="AF967" s="192" t="str">
        <f t="shared" si="135"/>
        <v>8602016</v>
      </c>
      <c r="AG967" s="192">
        <f>+IFERROR(VLOOKUP($AF967,'Limited Loss'!$F$5:$P$124,AG$3,FALSE),0)</f>
        <v>0</v>
      </c>
      <c r="AH967" s="193">
        <f>+IFERROR(VLOOKUP($AF967,'Limited Loss'!$F$5:$P$124,AH$3,FALSE),0)</f>
        <v>0</v>
      </c>
      <c r="AI967" s="193">
        <f>+IFERROR(VLOOKUP($AF967,'Limited Loss'!$F$5:$P$124,AI$3,FALSE),0)</f>
        <v>0</v>
      </c>
      <c r="AJ967" s="193">
        <f>+IFERROR(VLOOKUP($AF967,'Limited Loss'!$F$5:$P$124,AJ$3,FALSE),0)</f>
        <v>0</v>
      </c>
      <c r="AK967" s="100">
        <f>+IFERROR(VLOOKUP($AF967,'Limited Loss'!$F$5:$P$124,AK$3,FALSE),0)</f>
        <v>0</v>
      </c>
      <c r="AL967" s="193">
        <f>+IFERROR(VLOOKUP($AF967,'Limited Loss'!$F$5:$P$124,AL$3,FALSE),0)</f>
        <v>0</v>
      </c>
      <c r="AM967" s="193">
        <f>+IFERROR(VLOOKUP($AF967,'Limited Loss'!$F$5:$P$124,AM$3,FALSE),0)</f>
        <v>0</v>
      </c>
      <c r="AN967" s="193">
        <f>+IFERROR(VLOOKUP($AF967,'Limited Loss'!$F$5:$P$124,AN$3,FALSE),0)</f>
        <v>0</v>
      </c>
      <c r="AO967" s="193">
        <f>+IFERROR(VLOOKUP($AF967,'Limited Loss'!$F$5:$P$124,AO$3,FALSE),0)</f>
        <v>0</v>
      </c>
      <c r="AP967" s="100">
        <f>+IFERROR(VLOOKUP($AF967,'Limited Loss'!$F$5:$P$124,AP$3,FALSE),0)</f>
        <v>0</v>
      </c>
      <c r="AQ967" s="353"/>
      <c r="AR967" s="331">
        <f t="shared" si="136"/>
        <v>860</v>
      </c>
      <c r="AS967" s="332">
        <f t="shared" si="136"/>
        <v>2016</v>
      </c>
      <c r="AT967" s="349">
        <f t="shared" si="133"/>
        <v>0</v>
      </c>
      <c r="AU967" s="349">
        <f t="shared" si="133"/>
        <v>0</v>
      </c>
      <c r="AV967" s="349">
        <f t="shared" si="133"/>
        <v>0</v>
      </c>
      <c r="AW967" s="349">
        <f t="shared" si="133"/>
        <v>0</v>
      </c>
      <c r="AX967" s="350">
        <f t="shared" si="133"/>
        <v>0</v>
      </c>
      <c r="AY967" s="349">
        <f t="shared" si="134"/>
        <v>0</v>
      </c>
      <c r="AZ967" s="349">
        <f t="shared" si="134"/>
        <v>0</v>
      </c>
      <c r="BA967" s="349">
        <f t="shared" si="134"/>
        <v>0</v>
      </c>
      <c r="BB967" s="349">
        <f t="shared" si="134"/>
        <v>0</v>
      </c>
      <c r="BC967" s="349">
        <f t="shared" si="134"/>
        <v>0</v>
      </c>
      <c r="BD967" s="350">
        <f t="shared" si="134"/>
        <v>904.50800000000004</v>
      </c>
      <c r="BE967" s="349">
        <f t="shared" si="138"/>
        <v>0</v>
      </c>
      <c r="BF967" s="375">
        <f t="shared" si="139"/>
        <v>0</v>
      </c>
      <c r="BG967" s="334">
        <f t="shared" si="140"/>
        <v>904.50800000000004</v>
      </c>
    </row>
    <row r="968" spans="1:59" x14ac:dyDescent="0.2">
      <c r="A968" s="326" t="str">
        <f t="shared" si="137"/>
        <v>8602017</v>
      </c>
      <c r="B968" s="331">
        <v>860</v>
      </c>
      <c r="C968" s="327">
        <v>2017</v>
      </c>
      <c r="D968" s="353">
        <f>+IFERROR(VLOOKUP($A968,Data_Loss!$A$2:$V$1180,6,FALSE),0)</f>
        <v>0</v>
      </c>
      <c r="E968" s="353">
        <f>+IFERROR(VLOOKUP($A968,Data_Loss!$A$2:$V$1180,7,FALSE),0)</f>
        <v>0</v>
      </c>
      <c r="F968" s="353">
        <f>+IFERROR(VLOOKUP($A968,Data_Loss!$A$2:$V$1180,8,FALSE),0)</f>
        <v>0</v>
      </c>
      <c r="G968" s="353">
        <f>+IFERROR(VLOOKUP($A968,Data_Loss!$A$2:$V$1180,9,FALSE),0)</f>
        <v>0</v>
      </c>
      <c r="H968" s="353">
        <f>+IFERROR(VLOOKUP($A968,Data_Loss!$A$2:$V$1180,10,FALSE),0)</f>
        <v>0</v>
      </c>
      <c r="I968" s="353">
        <f>+IFERROR(VLOOKUP($A968,Data_Loss!$A$2:$V$1300,12,FALSE),0)</f>
        <v>0</v>
      </c>
      <c r="J968" s="353">
        <f>+IFERROR(VLOOKUP($A968,Data_Loss!$A$2:$V$1300,13,FALSE),0)</f>
        <v>0</v>
      </c>
      <c r="K968" s="353">
        <f>+IFERROR(VLOOKUP($A968,Data_Loss!$A$2:$V$1300,14,FALSE),0)</f>
        <v>0</v>
      </c>
      <c r="L968" s="353">
        <f>+IFERROR(VLOOKUP($A968,Data_Loss!$A$2:$V$1300,15,FALSE),0)</f>
        <v>0</v>
      </c>
      <c r="M968" s="353">
        <f>+IFERROR(VLOOKUP($A968,Data_Loss!$A$2:$V$1300,16,FALSE),0)</f>
        <v>0</v>
      </c>
      <c r="N968" s="353">
        <f>+IFERROR(VLOOKUP($A968,Data_Loss!$A$2:$V$1300,17,FALSE),0)</f>
        <v>0</v>
      </c>
      <c r="O968" s="353">
        <f>+IFERROR(VLOOKUP($A968,Data_Loss!$A$2:$V$1300,18,FALSE),0)</f>
        <v>0</v>
      </c>
      <c r="P968" s="353">
        <f>+IFERROR(VLOOKUP($A968,Data_Loss!$A$2:$V$1300,19,FALSE),0)</f>
        <v>0</v>
      </c>
      <c r="Q968" s="353">
        <f>+IFERROR(VLOOKUP($A968,Data_Loss!$A$2:$V$1300,20,FALSE),0)</f>
        <v>0</v>
      </c>
      <c r="R968" s="353">
        <f>+IFERROR(VLOOKUP($A968,Data_Loss!$A$2:$V$1300,21,FALSE),0)</f>
        <v>0</v>
      </c>
      <c r="S968" s="353">
        <f>+IFERROR(VLOOKUP($A968,Data_Loss!$A$2:$V$1300,22,FALSE),0)</f>
        <v>985</v>
      </c>
      <c r="T968" s="191">
        <f>+$I968*'10k &amp; MO'!C$6+$J968*'10k &amp; MO'!C$12+$K968*'10k &amp; MO'!C$18+$L968*'10k &amp; MO'!C$24+$M968*'10k &amp; MO'!C$30</f>
        <v>0</v>
      </c>
      <c r="U968" s="349">
        <f>+$I968*'10k &amp; MO'!D$6+$J968*'10k &amp; MO'!D$12+$K968*'10k &amp; MO'!D$18+$L968*'10k &amp; MO'!D$24+$M968*'10k &amp; MO'!D$30</f>
        <v>0</v>
      </c>
      <c r="V968" s="349">
        <f>+$I968*'10k &amp; MO'!E$6+$J968*'10k &amp; MO'!E$12+$K968*'10k &amp; MO'!E$18+$L968*'10k &amp; MO'!E$24+$M968*'10k &amp; MO'!E$30</f>
        <v>0</v>
      </c>
      <c r="W968" s="349">
        <f>+$I968*'10k &amp; MO'!F$6+$J968*'10k &amp; MO'!F$12+$K968*'10k &amp; MO'!F$18+$L968*'10k &amp; MO'!F$24+$M968*'10k &amp; MO'!F$30</f>
        <v>0</v>
      </c>
      <c r="X968" s="349">
        <f>+$I968*'10k &amp; MO'!G$6+$J968*'10k &amp; MO'!G$12+$K968*'10k &amp; MO'!G$18+$L968*'10k &amp; MO'!G$24+$M968*'10k &amp; MO'!G$30</f>
        <v>0</v>
      </c>
      <c r="Y968" s="349">
        <f>+$N968*'10k &amp; MO'!H$6+$O968*'10k &amp; MO'!H$12+$P968*'10k &amp; MO'!H$18+$Q968*'10k &amp; MO'!H$24+$R968*'10k &amp; MO'!H$30</f>
        <v>0</v>
      </c>
      <c r="Z968" s="349">
        <f>+$N968*'10k &amp; MO'!I$6+$O968*'10k &amp; MO'!I$12+$P968*'10k &amp; MO'!I$18+$Q968*'10k &amp; MO'!I$24+$R968*'10k &amp; MO'!I$30</f>
        <v>0</v>
      </c>
      <c r="AA968" s="349">
        <f>+$N968*'10k &amp; MO'!J$6+$O968*'10k &amp; MO'!J$12+$P968*'10k &amp; MO'!J$18+$Q968*'10k &amp; MO'!J$24+$R968*'10k &amp; MO'!J$30</f>
        <v>0</v>
      </c>
      <c r="AB968" s="349">
        <f>+$N968*'10k &amp; MO'!K$6+$O968*'10k &amp; MO'!K$12+$P968*'10k &amp; MO'!K$18+$Q968*'10k &amp; MO'!K$24+$R968*'10k &amp; MO'!K$30</f>
        <v>0</v>
      </c>
      <c r="AC968" s="349">
        <f>+$N968*'10k &amp; MO'!L$6+$O968*'10k &amp; MO'!L$12+$P968*'10k &amp; MO'!L$18+$Q968*'10k &amp; MO'!L$24+$R968*'10k &amp; MO'!L$30</f>
        <v>0</v>
      </c>
      <c r="AD968" s="350">
        <f>+S968*'10k &amp; MO'!O$6</f>
        <v>1325.8100000000002</v>
      </c>
      <c r="AF968" s="192" t="str">
        <f t="shared" si="135"/>
        <v>8602017</v>
      </c>
      <c r="AG968" s="192">
        <f>+IFERROR(VLOOKUP($AF968,'Limited Loss'!$F$5:$P$124,AG$3,FALSE),0)</f>
        <v>0</v>
      </c>
      <c r="AH968" s="193">
        <f>+IFERROR(VLOOKUP($AF968,'Limited Loss'!$F$5:$P$124,AH$3,FALSE),0)</f>
        <v>0</v>
      </c>
      <c r="AI968" s="193">
        <f>+IFERROR(VLOOKUP($AF968,'Limited Loss'!$F$5:$P$124,AI$3,FALSE),0)</f>
        <v>0</v>
      </c>
      <c r="AJ968" s="193">
        <f>+IFERROR(VLOOKUP($AF968,'Limited Loss'!$F$5:$P$124,AJ$3,FALSE),0)</f>
        <v>0</v>
      </c>
      <c r="AK968" s="100">
        <f>+IFERROR(VLOOKUP($AF968,'Limited Loss'!$F$5:$P$124,AK$3,FALSE),0)</f>
        <v>0</v>
      </c>
      <c r="AL968" s="193">
        <f>+IFERROR(VLOOKUP($AF968,'Limited Loss'!$F$5:$P$124,AL$3,FALSE),0)</f>
        <v>0</v>
      </c>
      <c r="AM968" s="193">
        <f>+IFERROR(VLOOKUP($AF968,'Limited Loss'!$F$5:$P$124,AM$3,FALSE),0)</f>
        <v>0</v>
      </c>
      <c r="AN968" s="193">
        <f>+IFERROR(VLOOKUP($AF968,'Limited Loss'!$F$5:$P$124,AN$3,FALSE),0)</f>
        <v>0</v>
      </c>
      <c r="AO968" s="193">
        <f>+IFERROR(VLOOKUP($AF968,'Limited Loss'!$F$5:$P$124,AO$3,FALSE),0)</f>
        <v>0</v>
      </c>
      <c r="AP968" s="100">
        <f>+IFERROR(VLOOKUP($AF968,'Limited Loss'!$F$5:$P$124,AP$3,FALSE),0)</f>
        <v>0</v>
      </c>
      <c r="AQ968" s="353"/>
      <c r="AR968" s="331">
        <f t="shared" si="136"/>
        <v>860</v>
      </c>
      <c r="AS968" s="332">
        <f t="shared" si="136"/>
        <v>2017</v>
      </c>
      <c r="AT968" s="349">
        <f t="shared" si="133"/>
        <v>0</v>
      </c>
      <c r="AU968" s="349">
        <f t="shared" si="133"/>
        <v>0</v>
      </c>
      <c r="AV968" s="349">
        <f t="shared" si="133"/>
        <v>0</v>
      </c>
      <c r="AW968" s="349">
        <f t="shared" si="133"/>
        <v>0</v>
      </c>
      <c r="AX968" s="350">
        <f t="shared" si="133"/>
        <v>0</v>
      </c>
      <c r="AY968" s="349">
        <f t="shared" si="134"/>
        <v>0</v>
      </c>
      <c r="AZ968" s="349">
        <f t="shared" si="134"/>
        <v>0</v>
      </c>
      <c r="BA968" s="349">
        <f t="shared" si="134"/>
        <v>0</v>
      </c>
      <c r="BB968" s="349">
        <f t="shared" si="134"/>
        <v>0</v>
      </c>
      <c r="BC968" s="349">
        <f t="shared" si="134"/>
        <v>0</v>
      </c>
      <c r="BD968" s="350">
        <f t="shared" si="134"/>
        <v>1325.8100000000002</v>
      </c>
      <c r="BE968" s="349">
        <f t="shared" si="138"/>
        <v>0</v>
      </c>
      <c r="BF968" s="375">
        <f t="shared" si="139"/>
        <v>0</v>
      </c>
      <c r="BG968" s="334">
        <f t="shared" si="140"/>
        <v>1325.8100000000002</v>
      </c>
    </row>
    <row r="969" spans="1:59" x14ac:dyDescent="0.2">
      <c r="A969" s="326" t="str">
        <f t="shared" si="137"/>
        <v>8602018</v>
      </c>
      <c r="B969" s="331">
        <v>860</v>
      </c>
      <c r="C969" s="327">
        <v>2018</v>
      </c>
      <c r="D969" s="353">
        <f>+IFERROR(VLOOKUP($A969,Data_Loss!$A$2:$V$1180,6,FALSE),0)</f>
        <v>0</v>
      </c>
      <c r="E969" s="353">
        <f>+IFERROR(VLOOKUP($A969,Data_Loss!$A$2:$V$1180,7,FALSE),0)</f>
        <v>0</v>
      </c>
      <c r="F969" s="353">
        <f>+IFERROR(VLOOKUP($A969,Data_Loss!$A$2:$V$1180,8,FALSE),0)</f>
        <v>0</v>
      </c>
      <c r="G969" s="353">
        <f>+IFERROR(VLOOKUP($A969,Data_Loss!$A$2:$V$1180,9,FALSE),0)</f>
        <v>0</v>
      </c>
      <c r="H969" s="353">
        <f>+IFERROR(VLOOKUP($A969,Data_Loss!$A$2:$V$1180,10,FALSE),0)</f>
        <v>2</v>
      </c>
      <c r="I969" s="353">
        <f>+IFERROR(VLOOKUP($A969,Data_Loss!$A$2:$V$1300,12,FALSE),0)</f>
        <v>0</v>
      </c>
      <c r="J969" s="353">
        <f>+IFERROR(VLOOKUP($A969,Data_Loss!$A$2:$V$1300,13,FALSE),0)</f>
        <v>0</v>
      </c>
      <c r="K969" s="353">
        <f>+IFERROR(VLOOKUP($A969,Data_Loss!$A$2:$V$1300,14,FALSE),0)</f>
        <v>0</v>
      </c>
      <c r="L969" s="353">
        <f>+IFERROR(VLOOKUP($A969,Data_Loss!$A$2:$V$1300,15,FALSE),0)</f>
        <v>0</v>
      </c>
      <c r="M969" s="353">
        <f>+IFERROR(VLOOKUP($A969,Data_Loss!$A$2:$V$1300,16,FALSE),0)</f>
        <v>17754</v>
      </c>
      <c r="N969" s="353">
        <f>+IFERROR(VLOOKUP($A969,Data_Loss!$A$2:$V$1300,17,FALSE),0)</f>
        <v>0</v>
      </c>
      <c r="O969" s="353">
        <f>+IFERROR(VLOOKUP($A969,Data_Loss!$A$2:$V$1300,18,FALSE),0)</f>
        <v>0</v>
      </c>
      <c r="P969" s="353">
        <f>+IFERROR(VLOOKUP($A969,Data_Loss!$A$2:$V$1300,19,FALSE),0)</f>
        <v>0</v>
      </c>
      <c r="Q969" s="353">
        <f>+IFERROR(VLOOKUP($A969,Data_Loss!$A$2:$V$1300,20,FALSE),0)</f>
        <v>0</v>
      </c>
      <c r="R969" s="353">
        <f>+IFERROR(VLOOKUP($A969,Data_Loss!$A$2:$V$1300,21,FALSE),0)</f>
        <v>493</v>
      </c>
      <c r="S969" s="353">
        <f>+IFERROR(VLOOKUP($A969,Data_Loss!$A$2:$V$1300,22,FALSE),0)</f>
        <v>2365</v>
      </c>
      <c r="T969" s="191">
        <f>+$I969*'10k &amp; MO'!C$7+$J969*'10k &amp; MO'!C$13+$K969*'10k &amp; MO'!C$19+$L969*'10k &amp; MO'!C$25+$M969*'10k &amp; MO'!C$31</f>
        <v>39.058800000000005</v>
      </c>
      <c r="U969" s="349">
        <f>+$I969*'10k &amp; MO'!D$7+$J969*'10k &amp; MO'!D$13+$K969*'10k &amp; MO'!D$19+$L969*'10k &amp; MO'!D$25+$M969*'10k &amp; MO'!D$31</f>
        <v>1210.8227999999999</v>
      </c>
      <c r="V969" s="349">
        <f>+$I969*'10k &amp; MO'!E$7+$J969*'10k &amp; MO'!E$13+$K969*'10k &amp; MO'!E$19+$L969*'10k &amp; MO'!E$25+$M969*'10k &amp; MO'!E$31</f>
        <v>24908.862000000001</v>
      </c>
      <c r="W969" s="349">
        <f>+$I969*'10k &amp; MO'!F$7+$J969*'10k &amp; MO'!F$13+$K969*'10k &amp; MO'!F$19+$L969*'10k &amp; MO'!F$25+$M969*'10k &amp; MO'!F$31</f>
        <v>9393.6414000000004</v>
      </c>
      <c r="X969" s="349">
        <f>+$I969*'10k &amp; MO'!G$7+$J969*'10k &amp; MO'!G$13+$K969*'10k &amp; MO'!G$19+$L969*'10k &amp; MO'!G$25+$M969*'10k &amp; MO'!G$31</f>
        <v>12228.9552</v>
      </c>
      <c r="Y969" s="349">
        <f>+$N969*'10k &amp; MO'!H$7+$O969*'10k &amp; MO'!H$13+$P969*'10k &amp; MO'!H$19+$Q969*'10k &amp; MO'!H$25+$R969*'10k &amp; MO'!H$31</f>
        <v>1.4297</v>
      </c>
      <c r="Z969" s="349">
        <f>+$N969*'10k &amp; MO'!I$7+$O969*'10k &amp; MO'!I$13+$P969*'10k &amp; MO'!I$19+$Q969*'10k &amp; MO'!I$25+$R969*'10k &amp; MO'!I$31</f>
        <v>48.7577</v>
      </c>
      <c r="AA969" s="349">
        <f>+$N969*'10k &amp; MO'!J$7+$O969*'10k &amp; MO'!J$13+$P969*'10k &amp; MO'!J$19+$Q969*'10k &amp; MO'!J$25+$R969*'10k &amp; MO'!J$31</f>
        <v>501.47960000000006</v>
      </c>
      <c r="AB969" s="349">
        <f>+$N969*'10k &amp; MO'!K$7+$O969*'10k &amp; MO'!K$13+$P969*'10k &amp; MO'!K$19+$Q969*'10k &amp; MO'!K$25+$R969*'10k &amp; MO'!K$31</f>
        <v>265.13539999999995</v>
      </c>
      <c r="AC969" s="349">
        <f>+$N969*'10k &amp; MO'!L$7+$O969*'10k &amp; MO'!L$13+$P969*'10k &amp; MO'!L$19+$Q969*'10k &amp; MO'!L$25+$R969*'10k &amp; MO'!L$31</f>
        <v>414.31720000000001</v>
      </c>
      <c r="AD969" s="350">
        <f>+S969*'10k &amp; MO'!O$7</f>
        <v>3135.9900000000002</v>
      </c>
      <c r="AF969" s="192" t="str">
        <f t="shared" si="135"/>
        <v>8602018</v>
      </c>
      <c r="AG969" s="192">
        <f>+IFERROR(VLOOKUP($AF969,'Limited Loss'!$F$5:$P$124,AG$3,FALSE),0)</f>
        <v>0</v>
      </c>
      <c r="AH969" s="193">
        <f>+IFERROR(VLOOKUP($AF969,'Limited Loss'!$F$5:$P$124,AH$3,FALSE),0)</f>
        <v>0</v>
      </c>
      <c r="AI969" s="193">
        <f>+IFERROR(VLOOKUP($AF969,'Limited Loss'!$F$5:$P$124,AI$3,FALSE),0)</f>
        <v>0</v>
      </c>
      <c r="AJ969" s="193">
        <f>+IFERROR(VLOOKUP($AF969,'Limited Loss'!$F$5:$P$124,AJ$3,FALSE),0)</f>
        <v>0</v>
      </c>
      <c r="AK969" s="100">
        <f>+IFERROR(VLOOKUP($AF969,'Limited Loss'!$F$5:$P$124,AK$3,FALSE),0)</f>
        <v>0</v>
      </c>
      <c r="AL969" s="193">
        <f>+IFERROR(VLOOKUP($AF969,'Limited Loss'!$F$5:$P$124,AL$3,FALSE),0)</f>
        <v>0</v>
      </c>
      <c r="AM969" s="193">
        <f>+IFERROR(VLOOKUP($AF969,'Limited Loss'!$F$5:$P$124,AM$3,FALSE),0)</f>
        <v>0</v>
      </c>
      <c r="AN969" s="193">
        <f>+IFERROR(VLOOKUP($AF969,'Limited Loss'!$F$5:$P$124,AN$3,FALSE),0)</f>
        <v>0</v>
      </c>
      <c r="AO969" s="193">
        <f>+IFERROR(VLOOKUP($AF969,'Limited Loss'!$F$5:$P$124,AO$3,FALSE),0)</f>
        <v>0</v>
      </c>
      <c r="AP969" s="100">
        <f>+IFERROR(VLOOKUP($AF969,'Limited Loss'!$F$5:$P$124,AP$3,FALSE),0)</f>
        <v>0</v>
      </c>
      <c r="AQ969" s="353"/>
      <c r="AR969" s="331">
        <f t="shared" si="136"/>
        <v>860</v>
      </c>
      <c r="AS969" s="332">
        <f t="shared" si="136"/>
        <v>2018</v>
      </c>
      <c r="AT969" s="349">
        <f t="shared" si="133"/>
        <v>39.058800000000005</v>
      </c>
      <c r="AU969" s="349">
        <f t="shared" si="133"/>
        <v>1210.8227999999999</v>
      </c>
      <c r="AV969" s="349">
        <f t="shared" si="133"/>
        <v>24908.862000000001</v>
      </c>
      <c r="AW969" s="349">
        <f t="shared" si="133"/>
        <v>9393.6414000000004</v>
      </c>
      <c r="AX969" s="350">
        <f t="shared" si="133"/>
        <v>12228.9552</v>
      </c>
      <c r="AY969" s="349">
        <f t="shared" si="134"/>
        <v>1.4297</v>
      </c>
      <c r="AZ969" s="349">
        <f t="shared" si="134"/>
        <v>48.7577</v>
      </c>
      <c r="BA969" s="349">
        <f t="shared" si="134"/>
        <v>501.47960000000006</v>
      </c>
      <c r="BB969" s="349">
        <f t="shared" si="134"/>
        <v>265.13539999999995</v>
      </c>
      <c r="BC969" s="349">
        <f t="shared" si="134"/>
        <v>414.31720000000001</v>
      </c>
      <c r="BD969" s="350">
        <f t="shared" si="134"/>
        <v>3135.9900000000002</v>
      </c>
      <c r="BE969" s="349">
        <f t="shared" si="138"/>
        <v>26710.410599999999</v>
      </c>
      <c r="BF969" s="375">
        <f t="shared" si="139"/>
        <v>22302.049200000001</v>
      </c>
      <c r="BG969" s="334">
        <f t="shared" si="140"/>
        <v>3135.9900000000002</v>
      </c>
    </row>
    <row r="970" spans="1:59" x14ac:dyDescent="0.2">
      <c r="A970" s="326" t="str">
        <f t="shared" si="137"/>
        <v>8622014</v>
      </c>
      <c r="B970" s="331">
        <v>862</v>
      </c>
      <c r="C970" s="327">
        <v>2014</v>
      </c>
      <c r="D970" s="353">
        <f>+IFERROR(VLOOKUP($A970,Data_Loss!$A$2:$V$1180,6,FALSE),0)</f>
        <v>0</v>
      </c>
      <c r="E970" s="353">
        <f>+IFERROR(VLOOKUP($A970,Data_Loss!$A$2:$V$1180,7,FALSE),0)</f>
        <v>0</v>
      </c>
      <c r="F970" s="353">
        <f>+IFERROR(VLOOKUP($A970,Data_Loss!$A$2:$V$1180,8,FALSE),0)</f>
        <v>0</v>
      </c>
      <c r="G970" s="353">
        <f>+IFERROR(VLOOKUP($A970,Data_Loss!$A$2:$V$1180,9,FALSE),0)</f>
        <v>1</v>
      </c>
      <c r="H970" s="353">
        <f>+IFERROR(VLOOKUP($A970,Data_Loss!$A$2:$V$1180,10,FALSE),0)</f>
        <v>2</v>
      </c>
      <c r="I970" s="353">
        <f>+IFERROR(VLOOKUP($A970,Data_Loss!$A$2:$V$1300,12,FALSE),0)</f>
        <v>0</v>
      </c>
      <c r="J970" s="353">
        <f>+IFERROR(VLOOKUP($A970,Data_Loss!$A$2:$V$1300,13,FALSE),0)</f>
        <v>0</v>
      </c>
      <c r="K970" s="353">
        <f>+IFERROR(VLOOKUP($A970,Data_Loss!$A$2:$V$1300,14,FALSE),0)</f>
        <v>0</v>
      </c>
      <c r="L970" s="353">
        <f>+IFERROR(VLOOKUP($A970,Data_Loss!$A$2:$V$1300,15,FALSE),0)</f>
        <v>14695</v>
      </c>
      <c r="M970" s="353">
        <f>+IFERROR(VLOOKUP($A970,Data_Loss!$A$2:$V$1300,16,FALSE),0)</f>
        <v>874</v>
      </c>
      <c r="N970" s="353">
        <f>+IFERROR(VLOOKUP($A970,Data_Loss!$A$2:$V$1300,17,FALSE),0)</f>
        <v>0</v>
      </c>
      <c r="O970" s="353">
        <f>+IFERROR(VLOOKUP($A970,Data_Loss!$A$2:$V$1300,18,FALSE),0)</f>
        <v>0</v>
      </c>
      <c r="P970" s="353">
        <f>+IFERROR(VLOOKUP($A970,Data_Loss!$A$2:$V$1300,19,FALSE),0)</f>
        <v>0</v>
      </c>
      <c r="Q970" s="353">
        <f>+IFERROR(VLOOKUP($A970,Data_Loss!$A$2:$V$1300,20,FALSE),0)</f>
        <v>35021</v>
      </c>
      <c r="R970" s="353">
        <f>+IFERROR(VLOOKUP($A970,Data_Loss!$A$2:$V$1300,21,FALSE),0)</f>
        <v>12314</v>
      </c>
      <c r="S970" s="353">
        <f>+IFERROR(VLOOKUP($A970,Data_Loss!$A$2:$V$1300,22,FALSE),0)</f>
        <v>13275</v>
      </c>
      <c r="T970" s="191">
        <f>+$I970*'10k &amp; MO'!C$3+$J970*'10k &amp; MO'!C$9+$K970*'10k &amp; MO'!C$15+$L970*'10k &amp; MO'!C$21+$M970*'10k &amp; MO'!C$27</f>
        <v>0</v>
      </c>
      <c r="U970" s="349">
        <f>+$I970*'10k &amp; MO'!D$3+$J970*'10k &amp; MO'!D$9+$K970*'10k &amp; MO'!D$15+$L970*'10k &amp; MO'!D$21+$M970*'10k &amp; MO'!D$27</f>
        <v>0</v>
      </c>
      <c r="V970" s="349">
        <f>+$I970*'10k &amp; MO'!E$3+$J970*'10k &amp; MO'!E$9+$K970*'10k &amp; MO'!E$15+$L970*'10k &amp; MO'!E$21+$M970*'10k &amp; MO'!E$27</f>
        <v>0</v>
      </c>
      <c r="W970" s="349">
        <f>+$I970*'10k &amp; MO'!F$3+$J970*'10k &amp; MO'!F$9+$K970*'10k &amp; MO'!F$15+$L970*'10k &amp; MO'!F$21+$M970*'10k &amp; MO'!F$27</f>
        <v>18060.155000000002</v>
      </c>
      <c r="X970" s="349">
        <f>+$I970*'10k &amp; MO'!G$3+$J970*'10k &amp; MO'!G$9+$K970*'10k &amp; MO'!G$15+$L970*'10k &amp; MO'!G$21+$M970*'10k &amp; MO'!G$27</f>
        <v>989.36799999999994</v>
      </c>
      <c r="Y970" s="349">
        <f>+$N970*'10k &amp; MO'!H$3+$O970*'10k &amp; MO'!H$9+$P970*'10k &amp; MO'!H$15+$Q970*'10k &amp; MO'!H$21+$R970*'10k &amp; MO'!H$27</f>
        <v>0</v>
      </c>
      <c r="Z970" s="349">
        <f>+$N970*'10k &amp; MO'!I$3+$O970*'10k &amp; MO'!I$9+$P970*'10k &amp; MO'!I$15+$Q970*'10k &amp; MO'!I$21+$R970*'10k &amp; MO'!I$27</f>
        <v>0</v>
      </c>
      <c r="AA970" s="349">
        <f>+$N970*'10k &amp; MO'!J$3+$O970*'10k &amp; MO'!J$9+$P970*'10k &amp; MO'!J$15+$Q970*'10k &amp; MO'!J$21+$R970*'10k &amp; MO'!J$27</f>
        <v>0</v>
      </c>
      <c r="AB970" s="349">
        <f>+$N970*'10k &amp; MO'!K$3+$O970*'10k &amp; MO'!K$9+$P970*'10k &amp; MO'!K$15+$Q970*'10k &amp; MO'!K$21+$R970*'10k &amp; MO'!K$27</f>
        <v>49064.421000000002</v>
      </c>
      <c r="AC970" s="349">
        <f>+$N970*'10k &amp; MO'!L$3+$O970*'10k &amp; MO'!L$9+$P970*'10k &amp; MO'!L$15+$Q970*'10k &amp; MO'!L$21+$R970*'10k &amp; MO'!L$27</f>
        <v>18988.188000000002</v>
      </c>
      <c r="AD970" s="350">
        <f>+S970*'10k &amp; MO'!O$3</f>
        <v>14217.525</v>
      </c>
      <c r="AF970" s="192" t="str">
        <f t="shared" si="135"/>
        <v>8622014</v>
      </c>
      <c r="AG970" s="192">
        <f>+IFERROR(VLOOKUP($AF970,'Limited Loss'!$F$5:$P$124,AG$3,FALSE),0)</f>
        <v>0</v>
      </c>
      <c r="AH970" s="193">
        <f>+IFERROR(VLOOKUP($AF970,'Limited Loss'!$F$5:$P$124,AH$3,FALSE),0)</f>
        <v>0</v>
      </c>
      <c r="AI970" s="193">
        <f>+IFERROR(VLOOKUP($AF970,'Limited Loss'!$F$5:$P$124,AI$3,FALSE),0)</f>
        <v>0</v>
      </c>
      <c r="AJ970" s="193">
        <f>+IFERROR(VLOOKUP($AF970,'Limited Loss'!$F$5:$P$124,AJ$3,FALSE),0)</f>
        <v>0</v>
      </c>
      <c r="AK970" s="100">
        <f>+IFERROR(VLOOKUP($AF970,'Limited Loss'!$F$5:$P$124,AK$3,FALSE),0)</f>
        <v>0</v>
      </c>
      <c r="AL970" s="193">
        <f>+IFERROR(VLOOKUP($AF970,'Limited Loss'!$F$5:$P$124,AL$3,FALSE),0)</f>
        <v>0</v>
      </c>
      <c r="AM970" s="193">
        <f>+IFERROR(VLOOKUP($AF970,'Limited Loss'!$F$5:$P$124,AM$3,FALSE),0)</f>
        <v>0</v>
      </c>
      <c r="AN970" s="193">
        <f>+IFERROR(VLOOKUP($AF970,'Limited Loss'!$F$5:$P$124,AN$3,FALSE),0)</f>
        <v>0</v>
      </c>
      <c r="AO970" s="193">
        <f>+IFERROR(VLOOKUP($AF970,'Limited Loss'!$F$5:$P$124,AO$3,FALSE),0)</f>
        <v>0</v>
      </c>
      <c r="AP970" s="100">
        <f>+IFERROR(VLOOKUP($AF970,'Limited Loss'!$F$5:$P$124,AP$3,FALSE),0)</f>
        <v>0</v>
      </c>
      <c r="AQ970" s="353"/>
      <c r="AR970" s="331">
        <f t="shared" si="136"/>
        <v>862</v>
      </c>
      <c r="AS970" s="332">
        <f t="shared" si="136"/>
        <v>2014</v>
      </c>
      <c r="AT970" s="349">
        <f t="shared" si="133"/>
        <v>0</v>
      </c>
      <c r="AU970" s="349">
        <f t="shared" si="133"/>
        <v>0</v>
      </c>
      <c r="AV970" s="349">
        <f t="shared" si="133"/>
        <v>0</v>
      </c>
      <c r="AW970" s="349">
        <f t="shared" si="133"/>
        <v>18060.155000000002</v>
      </c>
      <c r="AX970" s="350">
        <f t="shared" si="133"/>
        <v>989.36799999999994</v>
      </c>
      <c r="AY970" s="349">
        <f t="shared" si="134"/>
        <v>0</v>
      </c>
      <c r="AZ970" s="349">
        <f t="shared" si="134"/>
        <v>0</v>
      </c>
      <c r="BA970" s="349">
        <f t="shared" si="134"/>
        <v>0</v>
      </c>
      <c r="BB970" s="349">
        <f t="shared" si="134"/>
        <v>49064.421000000002</v>
      </c>
      <c r="BC970" s="349">
        <f t="shared" si="134"/>
        <v>18988.188000000002</v>
      </c>
      <c r="BD970" s="350">
        <f t="shared" si="134"/>
        <v>14217.525</v>
      </c>
      <c r="BE970" s="349">
        <f t="shared" si="138"/>
        <v>0</v>
      </c>
      <c r="BF970" s="375">
        <f t="shared" si="139"/>
        <v>87102.132000000012</v>
      </c>
      <c r="BG970" s="334">
        <f t="shared" si="140"/>
        <v>14217.525</v>
      </c>
    </row>
    <row r="971" spans="1:59" x14ac:dyDescent="0.2">
      <c r="A971" s="326" t="str">
        <f t="shared" si="137"/>
        <v>8622015</v>
      </c>
      <c r="B971" s="331">
        <v>862</v>
      </c>
      <c r="C971" s="327">
        <v>2015</v>
      </c>
      <c r="D971" s="353">
        <f>+IFERROR(VLOOKUP($A971,Data_Loss!$A$2:$V$1180,6,FALSE),0)</f>
        <v>0</v>
      </c>
      <c r="E971" s="353">
        <f>+IFERROR(VLOOKUP($A971,Data_Loss!$A$2:$V$1180,7,FALSE),0)</f>
        <v>0</v>
      </c>
      <c r="F971" s="353">
        <f>+IFERROR(VLOOKUP($A971,Data_Loss!$A$2:$V$1180,8,FALSE),0)</f>
        <v>0</v>
      </c>
      <c r="G971" s="353">
        <f>+IFERROR(VLOOKUP($A971,Data_Loss!$A$2:$V$1180,9,FALSE),0)</f>
        <v>2</v>
      </c>
      <c r="H971" s="353">
        <f>+IFERROR(VLOOKUP($A971,Data_Loss!$A$2:$V$1180,10,FALSE),0)</f>
        <v>0</v>
      </c>
      <c r="I971" s="353">
        <f>+IFERROR(VLOOKUP($A971,Data_Loss!$A$2:$V$1300,12,FALSE),0)</f>
        <v>0</v>
      </c>
      <c r="J971" s="353">
        <f>+IFERROR(VLOOKUP($A971,Data_Loss!$A$2:$V$1300,13,FALSE),0)</f>
        <v>0</v>
      </c>
      <c r="K971" s="353">
        <f>+IFERROR(VLOOKUP($A971,Data_Loss!$A$2:$V$1300,14,FALSE),0)</f>
        <v>0</v>
      </c>
      <c r="L971" s="353">
        <f>+IFERROR(VLOOKUP($A971,Data_Loss!$A$2:$V$1300,15,FALSE),0)</f>
        <v>32481</v>
      </c>
      <c r="M971" s="353">
        <f>+IFERROR(VLOOKUP($A971,Data_Loss!$A$2:$V$1300,16,FALSE),0)</f>
        <v>0</v>
      </c>
      <c r="N971" s="353">
        <f>+IFERROR(VLOOKUP($A971,Data_Loss!$A$2:$V$1300,17,FALSE),0)</f>
        <v>0</v>
      </c>
      <c r="O971" s="353">
        <f>+IFERROR(VLOOKUP($A971,Data_Loss!$A$2:$V$1300,18,FALSE),0)</f>
        <v>0</v>
      </c>
      <c r="P971" s="353">
        <f>+IFERROR(VLOOKUP($A971,Data_Loss!$A$2:$V$1300,19,FALSE),0)</f>
        <v>0</v>
      </c>
      <c r="Q971" s="353">
        <f>+IFERROR(VLOOKUP($A971,Data_Loss!$A$2:$V$1300,20,FALSE),0)</f>
        <v>31406</v>
      </c>
      <c r="R971" s="353">
        <f>+IFERROR(VLOOKUP($A971,Data_Loss!$A$2:$V$1300,21,FALSE),0)</f>
        <v>0</v>
      </c>
      <c r="S971" s="353">
        <f>+IFERROR(VLOOKUP($A971,Data_Loss!$A$2:$V$1300,22,FALSE),0)</f>
        <v>1975</v>
      </c>
      <c r="T971" s="191">
        <f>+$I971*'10k &amp; MO'!C$4+$J971*'10k &amp; MO'!C$10+$K971*'10k &amp; MO'!C$16+$L971*'10k &amp; MO'!C$22+$M971*'10k &amp; MO'!C$28</f>
        <v>0</v>
      </c>
      <c r="U971" s="349">
        <f>+$I971*'10k &amp; MO'!D$4+$J971*'10k &amp; MO'!D$10+$K971*'10k &amp; MO'!D$16+$L971*'10k &amp; MO'!D$22+$M971*'10k &amp; MO'!D$28</f>
        <v>0</v>
      </c>
      <c r="V971" s="349">
        <f>+$I971*'10k &amp; MO'!E$4+$J971*'10k &amp; MO'!E$10+$K971*'10k &amp; MO'!E$16+$L971*'10k &amp; MO'!E$22+$M971*'10k &amp; MO'!E$28</f>
        <v>4758.4664999999995</v>
      </c>
      <c r="W971" s="349">
        <f>+$I971*'10k &amp; MO'!F$4+$J971*'10k &amp; MO'!F$10+$K971*'10k &amp; MO'!F$16+$L971*'10k &amp; MO'!F$22+$M971*'10k &amp; MO'!F$28</f>
        <v>35647.897499999999</v>
      </c>
      <c r="X971" s="349">
        <f>+$I971*'10k &amp; MO'!G$4+$J971*'10k &amp; MO'!G$10+$K971*'10k &amp; MO'!G$16+$L971*'10k &amp; MO'!G$22+$M971*'10k &amp; MO'!G$28</f>
        <v>269.59230000000002</v>
      </c>
      <c r="Y971" s="349">
        <f>+$N971*'10k &amp; MO'!H$4+$O971*'10k &amp; MO'!H$10+$P971*'10k &amp; MO'!H$16+$Q971*'10k &amp; MO'!H$22+$R971*'10k &amp; MO'!H$28</f>
        <v>0</v>
      </c>
      <c r="Z971" s="349">
        <f>+$N971*'10k &amp; MO'!I$4+$O971*'10k &amp; MO'!I$10+$P971*'10k &amp; MO'!I$16+$Q971*'10k &amp; MO'!I$22+$R971*'10k &amp; MO'!I$28</f>
        <v>0</v>
      </c>
      <c r="AA971" s="349">
        <f>+$N971*'10k &amp; MO'!J$4+$O971*'10k &amp; MO'!J$10+$P971*'10k &amp; MO'!J$16+$Q971*'10k &amp; MO'!J$22+$R971*'10k &amp; MO'!J$28</f>
        <v>5891.7655999999997</v>
      </c>
      <c r="AB971" s="349">
        <f>+$N971*'10k &amp; MO'!K$4+$O971*'10k &amp; MO'!K$10+$P971*'10k &amp; MO'!K$16+$Q971*'10k &amp; MO'!K$22+$R971*'10k &amp; MO'!K$28</f>
        <v>48459.457999999999</v>
      </c>
      <c r="AC971" s="349">
        <f>+$N971*'10k &amp; MO'!L$4+$O971*'10k &amp; MO'!L$10+$P971*'10k &amp; MO'!L$16+$Q971*'10k &amp; MO'!L$22+$R971*'10k &amp; MO'!L$28</f>
        <v>738.04100000000005</v>
      </c>
      <c r="AD971" s="350">
        <f>+S971*'10k &amp; MO'!O$4</f>
        <v>2393.6999999999998</v>
      </c>
      <c r="AF971" s="192" t="str">
        <f t="shared" si="135"/>
        <v>8622015</v>
      </c>
      <c r="AG971" s="192">
        <f>+IFERROR(VLOOKUP($AF971,'Limited Loss'!$F$5:$P$124,AG$3,FALSE),0)</f>
        <v>0</v>
      </c>
      <c r="AH971" s="193">
        <f>+IFERROR(VLOOKUP($AF971,'Limited Loss'!$F$5:$P$124,AH$3,FALSE),0)</f>
        <v>0</v>
      </c>
      <c r="AI971" s="193">
        <f>+IFERROR(VLOOKUP($AF971,'Limited Loss'!$F$5:$P$124,AI$3,FALSE),0)</f>
        <v>0</v>
      </c>
      <c r="AJ971" s="193">
        <f>+IFERROR(VLOOKUP($AF971,'Limited Loss'!$F$5:$P$124,AJ$3,FALSE),0)</f>
        <v>0</v>
      </c>
      <c r="AK971" s="100">
        <f>+IFERROR(VLOOKUP($AF971,'Limited Loss'!$F$5:$P$124,AK$3,FALSE),0)</f>
        <v>0</v>
      </c>
      <c r="AL971" s="193">
        <f>+IFERROR(VLOOKUP($AF971,'Limited Loss'!$F$5:$P$124,AL$3,FALSE),0)</f>
        <v>0</v>
      </c>
      <c r="AM971" s="193">
        <f>+IFERROR(VLOOKUP($AF971,'Limited Loss'!$F$5:$P$124,AM$3,FALSE),0)</f>
        <v>0</v>
      </c>
      <c r="AN971" s="193">
        <f>+IFERROR(VLOOKUP($AF971,'Limited Loss'!$F$5:$P$124,AN$3,FALSE),0)</f>
        <v>0</v>
      </c>
      <c r="AO971" s="193">
        <f>+IFERROR(VLOOKUP($AF971,'Limited Loss'!$F$5:$P$124,AO$3,FALSE),0)</f>
        <v>0</v>
      </c>
      <c r="AP971" s="100">
        <f>+IFERROR(VLOOKUP($AF971,'Limited Loss'!$F$5:$P$124,AP$3,FALSE),0)</f>
        <v>0</v>
      </c>
      <c r="AQ971" s="353"/>
      <c r="AR971" s="331">
        <f t="shared" si="136"/>
        <v>862</v>
      </c>
      <c r="AS971" s="332">
        <f t="shared" si="136"/>
        <v>2015</v>
      </c>
      <c r="AT971" s="349">
        <f t="shared" si="133"/>
        <v>0</v>
      </c>
      <c r="AU971" s="349">
        <f t="shared" si="133"/>
        <v>0</v>
      </c>
      <c r="AV971" s="349">
        <f t="shared" si="133"/>
        <v>4758.4664999999995</v>
      </c>
      <c r="AW971" s="349">
        <f t="shared" si="133"/>
        <v>35647.897499999999</v>
      </c>
      <c r="AX971" s="350">
        <f t="shared" si="133"/>
        <v>269.59230000000002</v>
      </c>
      <c r="AY971" s="349">
        <f t="shared" si="134"/>
        <v>0</v>
      </c>
      <c r="AZ971" s="349">
        <f t="shared" si="134"/>
        <v>0</v>
      </c>
      <c r="BA971" s="349">
        <f t="shared" si="134"/>
        <v>5891.7655999999997</v>
      </c>
      <c r="BB971" s="349">
        <f t="shared" si="134"/>
        <v>48459.457999999999</v>
      </c>
      <c r="BC971" s="349">
        <f t="shared" si="134"/>
        <v>738.04100000000005</v>
      </c>
      <c r="BD971" s="350">
        <f t="shared" si="134"/>
        <v>2393.6999999999998</v>
      </c>
      <c r="BE971" s="349">
        <f t="shared" si="138"/>
        <v>10650.232099999999</v>
      </c>
      <c r="BF971" s="375">
        <f t="shared" si="139"/>
        <v>85114.988799999992</v>
      </c>
      <c r="BG971" s="334">
        <f t="shared" si="140"/>
        <v>2393.6999999999998</v>
      </c>
    </row>
    <row r="972" spans="1:59" x14ac:dyDescent="0.2">
      <c r="A972" s="326" t="str">
        <f t="shared" si="137"/>
        <v>8622016</v>
      </c>
      <c r="B972" s="331">
        <v>862</v>
      </c>
      <c r="C972" s="327">
        <v>2016</v>
      </c>
      <c r="D972" s="353">
        <f>+IFERROR(VLOOKUP($A972,Data_Loss!$A$2:$V$1180,6,FALSE),0)</f>
        <v>0</v>
      </c>
      <c r="E972" s="353">
        <f>+IFERROR(VLOOKUP($A972,Data_Loss!$A$2:$V$1180,7,FALSE),0)</f>
        <v>0</v>
      </c>
      <c r="F972" s="353">
        <f>+IFERROR(VLOOKUP($A972,Data_Loss!$A$2:$V$1180,8,FALSE),0)</f>
        <v>1</v>
      </c>
      <c r="G972" s="353">
        <f>+IFERROR(VLOOKUP($A972,Data_Loss!$A$2:$V$1180,9,FALSE),0)</f>
        <v>4</v>
      </c>
      <c r="H972" s="353">
        <f>+IFERROR(VLOOKUP($A972,Data_Loss!$A$2:$V$1180,10,FALSE),0)</f>
        <v>4</v>
      </c>
      <c r="I972" s="353">
        <f>+IFERROR(VLOOKUP($A972,Data_Loss!$A$2:$V$1300,12,FALSE),0)</f>
        <v>0</v>
      </c>
      <c r="J972" s="353">
        <f>+IFERROR(VLOOKUP($A972,Data_Loss!$A$2:$V$1300,13,FALSE),0)</f>
        <v>0</v>
      </c>
      <c r="K972" s="353">
        <f>+IFERROR(VLOOKUP($A972,Data_Loss!$A$2:$V$1300,14,FALSE),0)</f>
        <v>136378</v>
      </c>
      <c r="L972" s="353">
        <f>+IFERROR(VLOOKUP($A972,Data_Loss!$A$2:$V$1300,15,FALSE),0)</f>
        <v>95131</v>
      </c>
      <c r="M972" s="353">
        <f>+IFERROR(VLOOKUP($A972,Data_Loss!$A$2:$V$1300,16,FALSE),0)</f>
        <v>38714</v>
      </c>
      <c r="N972" s="353">
        <f>+IFERROR(VLOOKUP($A972,Data_Loss!$A$2:$V$1300,17,FALSE),0)</f>
        <v>0</v>
      </c>
      <c r="O972" s="353">
        <f>+IFERROR(VLOOKUP($A972,Data_Loss!$A$2:$V$1300,18,FALSE),0)</f>
        <v>0</v>
      </c>
      <c r="P972" s="353">
        <f>+IFERROR(VLOOKUP($A972,Data_Loss!$A$2:$V$1300,19,FALSE),0)</f>
        <v>122584</v>
      </c>
      <c r="Q972" s="353">
        <f>+IFERROR(VLOOKUP($A972,Data_Loss!$A$2:$V$1300,20,FALSE),0)</f>
        <v>83892</v>
      </c>
      <c r="R972" s="353">
        <f>+IFERROR(VLOOKUP($A972,Data_Loss!$A$2:$V$1300,21,FALSE),0)</f>
        <v>76347</v>
      </c>
      <c r="S972" s="353">
        <f>+IFERROR(VLOOKUP($A972,Data_Loss!$A$2:$V$1300,22,FALSE),0)</f>
        <v>497</v>
      </c>
      <c r="T972" s="191">
        <f>+$I972*'10k &amp; MO'!C$5+$J972*'10k &amp; MO'!C$11+$K972*'10k &amp; MO'!C$17+$L972*'10k &amp; MO'!C$23+$M972*'10k &amp; MO'!C$29</f>
        <v>0</v>
      </c>
      <c r="U972" s="349">
        <f>+$I972*'10k &amp; MO'!D$5+$J972*'10k &amp; MO'!D$11+$K972*'10k &amp; MO'!D$17+$L972*'10k &amp; MO'!D$23+$M972*'10k &amp; MO'!D$29</f>
        <v>804.63019999999995</v>
      </c>
      <c r="V972" s="349">
        <f>+$I972*'10k &amp; MO'!E$5+$J972*'10k &amp; MO'!E$11+$K972*'10k &amp; MO'!E$17+$L972*'10k &amp; MO'!E$23+$M972*'10k &amp; MO'!E$29</f>
        <v>248494.08549999999</v>
      </c>
      <c r="W972" s="349">
        <f>+$I972*'10k &amp; MO'!F$5+$J972*'10k &amp; MO'!F$11+$K972*'10k &amp; MO'!F$17+$L972*'10k &amp; MO'!F$23+$M972*'10k &amp; MO'!F$29</f>
        <v>109622.38590000001</v>
      </c>
      <c r="X972" s="349">
        <f>+$I972*'10k &amp; MO'!G$5+$J972*'10k &amp; MO'!G$11+$K972*'10k &amp; MO'!G$17+$L972*'10k &amp; MO'!G$23+$M972*'10k &amp; MO'!G$29</f>
        <v>44203.364499999996</v>
      </c>
      <c r="Y972" s="349">
        <f>+$N972*'10k &amp; MO'!H$5+$O972*'10k &amp; MO'!H$11+$P972*'10k &amp; MO'!H$17+$Q972*'10k &amp; MO'!H$23+$R972*'10k &amp; MO'!H$29</f>
        <v>0</v>
      </c>
      <c r="Z972" s="349">
        <f>+$N972*'10k &amp; MO'!I$5+$O972*'10k &amp; MO'!I$11+$P972*'10k &amp; MO'!I$17+$Q972*'10k &amp; MO'!I$23+$R972*'10k &amp; MO'!I$29</f>
        <v>404.52719999999999</v>
      </c>
      <c r="AA972" s="349">
        <f>+$N972*'10k &amp; MO'!J$5+$O972*'10k &amp; MO'!J$11+$P972*'10k &amp; MO'!J$17+$Q972*'10k &amp; MO'!J$23+$R972*'10k &amp; MO'!J$29</f>
        <v>269684.54089999996</v>
      </c>
      <c r="AB972" s="349">
        <f>+$N972*'10k &amp; MO'!K$5+$O972*'10k &amp; MO'!K$11+$P972*'10k &amp; MO'!K$17+$Q972*'10k &amp; MO'!K$23+$R972*'10k &amp; MO'!K$29</f>
        <v>150697.3719</v>
      </c>
      <c r="AC972" s="349">
        <f>+$N972*'10k &amp; MO'!L$5+$O972*'10k &amp; MO'!L$11+$P972*'10k &amp; MO'!L$17+$Q972*'10k &amp; MO'!L$23+$R972*'10k &amp; MO'!L$29</f>
        <v>121548.69440000001</v>
      </c>
      <c r="AD972" s="350">
        <f>+S972*'10k &amp; MO'!O$5</f>
        <v>669.95600000000002</v>
      </c>
      <c r="AF972" s="192" t="str">
        <f t="shared" si="135"/>
        <v>8622016</v>
      </c>
      <c r="AG972" s="192">
        <f>+IFERROR(VLOOKUP($AF972,'Limited Loss'!$F$5:$P$124,AG$3,FALSE),0)</f>
        <v>0</v>
      </c>
      <c r="AH972" s="193">
        <f>+IFERROR(VLOOKUP($AF972,'Limited Loss'!$F$5:$P$124,AH$3,FALSE),0)</f>
        <v>0</v>
      </c>
      <c r="AI972" s="193">
        <f>+IFERROR(VLOOKUP($AF972,'Limited Loss'!$F$5:$P$124,AI$3,FALSE),0)</f>
        <v>0</v>
      </c>
      <c r="AJ972" s="193">
        <f>+IFERROR(VLOOKUP($AF972,'Limited Loss'!$F$5:$P$124,AJ$3,FALSE),0)</f>
        <v>0</v>
      </c>
      <c r="AK972" s="100">
        <f>+IFERROR(VLOOKUP($AF972,'Limited Loss'!$F$5:$P$124,AK$3,FALSE),0)</f>
        <v>0</v>
      </c>
      <c r="AL972" s="193">
        <f>+IFERROR(VLOOKUP($AF972,'Limited Loss'!$F$5:$P$124,AL$3,FALSE),0)</f>
        <v>0</v>
      </c>
      <c r="AM972" s="193">
        <f>+IFERROR(VLOOKUP($AF972,'Limited Loss'!$F$5:$P$124,AM$3,FALSE),0)</f>
        <v>0</v>
      </c>
      <c r="AN972" s="193">
        <f>+IFERROR(VLOOKUP($AF972,'Limited Loss'!$F$5:$P$124,AN$3,FALSE),0)</f>
        <v>0</v>
      </c>
      <c r="AO972" s="193">
        <f>+IFERROR(VLOOKUP($AF972,'Limited Loss'!$F$5:$P$124,AO$3,FALSE),0)</f>
        <v>0</v>
      </c>
      <c r="AP972" s="100">
        <f>+IFERROR(VLOOKUP($AF972,'Limited Loss'!$F$5:$P$124,AP$3,FALSE),0)</f>
        <v>0</v>
      </c>
      <c r="AQ972" s="353"/>
      <c r="AR972" s="331">
        <f t="shared" si="136"/>
        <v>862</v>
      </c>
      <c r="AS972" s="332">
        <f t="shared" si="136"/>
        <v>2016</v>
      </c>
      <c r="AT972" s="349">
        <f t="shared" si="133"/>
        <v>0</v>
      </c>
      <c r="AU972" s="349">
        <f t="shared" si="133"/>
        <v>804.63019999999995</v>
      </c>
      <c r="AV972" s="349">
        <f t="shared" si="133"/>
        <v>248494.08549999999</v>
      </c>
      <c r="AW972" s="349">
        <f t="shared" si="133"/>
        <v>109622.38590000001</v>
      </c>
      <c r="AX972" s="350">
        <f t="shared" si="133"/>
        <v>44203.364499999996</v>
      </c>
      <c r="AY972" s="349">
        <f t="shared" si="134"/>
        <v>0</v>
      </c>
      <c r="AZ972" s="349">
        <f t="shared" si="134"/>
        <v>404.52719999999999</v>
      </c>
      <c r="BA972" s="349">
        <f t="shared" si="134"/>
        <v>269684.54089999996</v>
      </c>
      <c r="BB972" s="349">
        <f t="shared" si="134"/>
        <v>150697.3719</v>
      </c>
      <c r="BC972" s="349">
        <f t="shared" si="134"/>
        <v>121548.69440000001</v>
      </c>
      <c r="BD972" s="350">
        <f t="shared" si="134"/>
        <v>669.95600000000002</v>
      </c>
      <c r="BE972" s="349">
        <f t="shared" si="138"/>
        <v>519387.78379999998</v>
      </c>
      <c r="BF972" s="375">
        <f t="shared" si="139"/>
        <v>426071.81670000008</v>
      </c>
      <c r="BG972" s="334">
        <f t="shared" si="140"/>
        <v>669.95600000000002</v>
      </c>
    </row>
    <row r="973" spans="1:59" x14ac:dyDescent="0.2">
      <c r="A973" s="326" t="str">
        <f t="shared" si="137"/>
        <v>8622017</v>
      </c>
      <c r="B973" s="331">
        <v>862</v>
      </c>
      <c r="C973" s="327">
        <v>2017</v>
      </c>
      <c r="D973" s="353">
        <f>+IFERROR(VLOOKUP($A973,Data_Loss!$A$2:$V$1180,6,FALSE),0)</f>
        <v>0</v>
      </c>
      <c r="E973" s="353">
        <f>+IFERROR(VLOOKUP($A973,Data_Loss!$A$2:$V$1180,7,FALSE),0)</f>
        <v>0</v>
      </c>
      <c r="F973" s="353">
        <f>+IFERROR(VLOOKUP($A973,Data_Loss!$A$2:$V$1180,8,FALSE),0)</f>
        <v>1</v>
      </c>
      <c r="G973" s="353">
        <f>+IFERROR(VLOOKUP($A973,Data_Loss!$A$2:$V$1180,9,FALSE),0)</f>
        <v>0</v>
      </c>
      <c r="H973" s="353">
        <f>+IFERROR(VLOOKUP($A973,Data_Loss!$A$2:$V$1180,10,FALSE),0)</f>
        <v>0</v>
      </c>
      <c r="I973" s="353">
        <f>+IFERROR(VLOOKUP($A973,Data_Loss!$A$2:$V$1300,12,FALSE),0)</f>
        <v>0</v>
      </c>
      <c r="J973" s="353">
        <f>+IFERROR(VLOOKUP($A973,Data_Loss!$A$2:$V$1300,13,FALSE),0)</f>
        <v>0</v>
      </c>
      <c r="K973" s="353">
        <f>+IFERROR(VLOOKUP($A973,Data_Loss!$A$2:$V$1300,14,FALSE),0)</f>
        <v>134424</v>
      </c>
      <c r="L973" s="353">
        <f>+IFERROR(VLOOKUP($A973,Data_Loss!$A$2:$V$1300,15,FALSE),0)</f>
        <v>0</v>
      </c>
      <c r="M973" s="353">
        <f>+IFERROR(VLOOKUP($A973,Data_Loss!$A$2:$V$1300,16,FALSE),0)</f>
        <v>0</v>
      </c>
      <c r="N973" s="353">
        <f>+IFERROR(VLOOKUP($A973,Data_Loss!$A$2:$V$1300,17,FALSE),0)</f>
        <v>0</v>
      </c>
      <c r="O973" s="353">
        <f>+IFERROR(VLOOKUP($A973,Data_Loss!$A$2:$V$1300,18,FALSE),0)</f>
        <v>0</v>
      </c>
      <c r="P973" s="353">
        <f>+IFERROR(VLOOKUP($A973,Data_Loss!$A$2:$V$1300,19,FALSE),0)</f>
        <v>47725</v>
      </c>
      <c r="Q973" s="353">
        <f>+IFERROR(VLOOKUP($A973,Data_Loss!$A$2:$V$1300,20,FALSE),0)</f>
        <v>0</v>
      </c>
      <c r="R973" s="353">
        <f>+IFERROR(VLOOKUP($A973,Data_Loss!$A$2:$V$1300,21,FALSE),0)</f>
        <v>0</v>
      </c>
      <c r="S973" s="353">
        <f>+IFERROR(VLOOKUP($A973,Data_Loss!$A$2:$V$1300,22,FALSE),0)</f>
        <v>1869</v>
      </c>
      <c r="T973" s="191">
        <f>+$I973*'10k &amp; MO'!C$6+$J973*'10k &amp; MO'!C$12+$K973*'10k &amp; MO'!C$18+$L973*'10k &amp; MO'!C$24+$M973*'10k &amp; MO'!C$30</f>
        <v>0</v>
      </c>
      <c r="U973" s="349">
        <f>+$I973*'10k &amp; MO'!D$6+$J973*'10k &amp; MO'!D$12+$K973*'10k &amp; MO'!D$18+$L973*'10k &amp; MO'!D$24+$M973*'10k &amp; MO'!D$30</f>
        <v>7689.0528000000004</v>
      </c>
      <c r="V973" s="349">
        <f>+$I973*'10k &amp; MO'!E$6+$J973*'10k &amp; MO'!E$12+$K973*'10k &amp; MO'!E$18+$L973*'10k &amp; MO'!E$24+$M973*'10k &amp; MO'!E$30</f>
        <v>227257.21440000003</v>
      </c>
      <c r="W973" s="349">
        <f>+$I973*'10k &amp; MO'!F$6+$J973*'10k &amp; MO'!F$12+$K973*'10k &amp; MO'!F$18+$L973*'10k &amp; MO'!F$24+$M973*'10k &amp; MO'!F$30</f>
        <v>6922.8359999999993</v>
      </c>
      <c r="X973" s="349">
        <f>+$I973*'10k &amp; MO'!G$6+$J973*'10k &amp; MO'!G$12+$K973*'10k &amp; MO'!G$18+$L973*'10k &amp; MO'!G$24+$M973*'10k &amp; MO'!G$30</f>
        <v>3508.4664000000002</v>
      </c>
      <c r="Y973" s="349">
        <f>+$N973*'10k &amp; MO'!H$6+$O973*'10k &amp; MO'!H$12+$P973*'10k &amp; MO'!H$18+$Q973*'10k &amp; MO'!H$24+$R973*'10k &amp; MO'!H$30</f>
        <v>0</v>
      </c>
      <c r="Z973" s="349">
        <f>+$N973*'10k &amp; MO'!I$6+$O973*'10k &amp; MO'!I$12+$P973*'10k &amp; MO'!I$18+$Q973*'10k &amp; MO'!I$24+$R973*'10k &amp; MO'!I$30</f>
        <v>4581.6000000000004</v>
      </c>
      <c r="AA973" s="349">
        <f>+$N973*'10k &amp; MO'!J$6+$O973*'10k &amp; MO'!J$12+$P973*'10k &amp; MO'!J$18+$Q973*'10k &amp; MO'!J$24+$R973*'10k &amp; MO'!J$30</f>
        <v>136970.75</v>
      </c>
      <c r="AB973" s="349">
        <f>+$N973*'10k &amp; MO'!K$6+$O973*'10k &amp; MO'!K$12+$P973*'10k &amp; MO'!K$18+$Q973*'10k &amp; MO'!K$24+$R973*'10k &amp; MO'!K$30</f>
        <v>6695.8175000000001</v>
      </c>
      <c r="AC973" s="349">
        <f>+$N973*'10k &amp; MO'!L$6+$O973*'10k &amp; MO'!L$12+$P973*'10k &amp; MO'!L$18+$Q973*'10k &amp; MO'!L$24+$R973*'10k &amp; MO'!L$30</f>
        <v>1932.8625</v>
      </c>
      <c r="AD973" s="350">
        <f>+S973*'10k &amp; MO'!O$6</f>
        <v>2515.674</v>
      </c>
      <c r="AF973" s="192" t="str">
        <f t="shared" si="135"/>
        <v>8622017</v>
      </c>
      <c r="AG973" s="192">
        <f>+IFERROR(VLOOKUP($AF973,'Limited Loss'!$F$5:$P$124,AG$3,FALSE),0)</f>
        <v>0</v>
      </c>
      <c r="AH973" s="193">
        <f>+IFERROR(VLOOKUP($AF973,'Limited Loss'!$F$5:$P$124,AH$3,FALSE),0)</f>
        <v>0</v>
      </c>
      <c r="AI973" s="193">
        <f>+IFERROR(VLOOKUP($AF973,'Limited Loss'!$F$5:$P$124,AI$3,FALSE),0)</f>
        <v>0</v>
      </c>
      <c r="AJ973" s="193">
        <f>+IFERROR(VLOOKUP($AF973,'Limited Loss'!$F$5:$P$124,AJ$3,FALSE),0)</f>
        <v>0</v>
      </c>
      <c r="AK973" s="100">
        <f>+IFERROR(VLOOKUP($AF973,'Limited Loss'!$F$5:$P$124,AK$3,FALSE),0)</f>
        <v>0</v>
      </c>
      <c r="AL973" s="193">
        <f>+IFERROR(VLOOKUP($AF973,'Limited Loss'!$F$5:$P$124,AL$3,FALSE),0)</f>
        <v>0</v>
      </c>
      <c r="AM973" s="193">
        <f>+IFERROR(VLOOKUP($AF973,'Limited Loss'!$F$5:$P$124,AM$3,FALSE),0)</f>
        <v>0</v>
      </c>
      <c r="AN973" s="193">
        <f>+IFERROR(VLOOKUP($AF973,'Limited Loss'!$F$5:$P$124,AN$3,FALSE),0)</f>
        <v>0</v>
      </c>
      <c r="AO973" s="193">
        <f>+IFERROR(VLOOKUP($AF973,'Limited Loss'!$F$5:$P$124,AO$3,FALSE),0)</f>
        <v>0</v>
      </c>
      <c r="AP973" s="100">
        <f>+IFERROR(VLOOKUP($AF973,'Limited Loss'!$F$5:$P$124,AP$3,FALSE),0)</f>
        <v>0</v>
      </c>
      <c r="AQ973" s="353"/>
      <c r="AR973" s="331">
        <f t="shared" si="136"/>
        <v>862</v>
      </c>
      <c r="AS973" s="332">
        <f t="shared" si="136"/>
        <v>2017</v>
      </c>
      <c r="AT973" s="349">
        <f t="shared" si="133"/>
        <v>0</v>
      </c>
      <c r="AU973" s="349">
        <f t="shared" si="133"/>
        <v>7689.0528000000004</v>
      </c>
      <c r="AV973" s="349">
        <f t="shared" si="133"/>
        <v>227257.21440000003</v>
      </c>
      <c r="AW973" s="349">
        <f t="shared" si="133"/>
        <v>6922.8359999999993</v>
      </c>
      <c r="AX973" s="350">
        <f t="shared" si="133"/>
        <v>3508.4664000000002</v>
      </c>
      <c r="AY973" s="349">
        <f t="shared" si="134"/>
        <v>0</v>
      </c>
      <c r="AZ973" s="349">
        <f t="shared" si="134"/>
        <v>4581.6000000000004</v>
      </c>
      <c r="BA973" s="349">
        <f t="shared" si="134"/>
        <v>136970.75</v>
      </c>
      <c r="BB973" s="349">
        <f t="shared" si="134"/>
        <v>6695.8175000000001</v>
      </c>
      <c r="BC973" s="349">
        <f t="shared" si="134"/>
        <v>1932.8625</v>
      </c>
      <c r="BD973" s="350">
        <f t="shared" si="134"/>
        <v>2515.674</v>
      </c>
      <c r="BE973" s="349">
        <f t="shared" si="138"/>
        <v>376498.61720000004</v>
      </c>
      <c r="BF973" s="375">
        <f t="shared" si="139"/>
        <v>19059.982400000001</v>
      </c>
      <c r="BG973" s="334">
        <f t="shared" si="140"/>
        <v>2515.674</v>
      </c>
    </row>
    <row r="974" spans="1:59" x14ac:dyDescent="0.2">
      <c r="A974" s="326" t="str">
        <f t="shared" si="137"/>
        <v>8622018</v>
      </c>
      <c r="B974" s="331">
        <v>862</v>
      </c>
      <c r="C974" s="327">
        <v>2018</v>
      </c>
      <c r="D974" s="353">
        <f>+IFERROR(VLOOKUP($A974,Data_Loss!$A$2:$V$1180,6,FALSE),0)</f>
        <v>0</v>
      </c>
      <c r="E974" s="353">
        <f>+IFERROR(VLOOKUP($A974,Data_Loss!$A$2:$V$1180,7,FALSE),0)</f>
        <v>0</v>
      </c>
      <c r="F974" s="353">
        <f>+IFERROR(VLOOKUP($A974,Data_Loss!$A$2:$V$1180,8,FALSE),0)</f>
        <v>0</v>
      </c>
      <c r="G974" s="353">
        <f>+IFERROR(VLOOKUP($A974,Data_Loss!$A$2:$V$1180,9,FALSE),0)</f>
        <v>0</v>
      </c>
      <c r="H974" s="353">
        <f>+IFERROR(VLOOKUP($A974,Data_Loss!$A$2:$V$1180,10,FALSE),0)</f>
        <v>0</v>
      </c>
      <c r="I974" s="353">
        <f>+IFERROR(VLOOKUP($A974,Data_Loss!$A$2:$V$1300,12,FALSE),0)</f>
        <v>0</v>
      </c>
      <c r="J974" s="353">
        <f>+IFERROR(VLOOKUP($A974,Data_Loss!$A$2:$V$1300,13,FALSE),0)</f>
        <v>0</v>
      </c>
      <c r="K974" s="353">
        <f>+IFERROR(VLOOKUP($A974,Data_Loss!$A$2:$V$1300,14,FALSE),0)</f>
        <v>0</v>
      </c>
      <c r="L974" s="353">
        <f>+IFERROR(VLOOKUP($A974,Data_Loss!$A$2:$V$1300,15,FALSE),0)</f>
        <v>0</v>
      </c>
      <c r="M974" s="353">
        <f>+IFERROR(VLOOKUP($A974,Data_Loss!$A$2:$V$1300,16,FALSE),0)</f>
        <v>0</v>
      </c>
      <c r="N974" s="353">
        <f>+IFERROR(VLOOKUP($A974,Data_Loss!$A$2:$V$1300,17,FALSE),0)</f>
        <v>0</v>
      </c>
      <c r="O974" s="353">
        <f>+IFERROR(VLOOKUP($A974,Data_Loss!$A$2:$V$1300,18,FALSE),0)</f>
        <v>0</v>
      </c>
      <c r="P974" s="353">
        <f>+IFERROR(VLOOKUP($A974,Data_Loss!$A$2:$V$1300,19,FALSE),0)</f>
        <v>0</v>
      </c>
      <c r="Q974" s="353">
        <f>+IFERROR(VLOOKUP($A974,Data_Loss!$A$2:$V$1300,20,FALSE),0)</f>
        <v>0</v>
      </c>
      <c r="R974" s="353">
        <f>+IFERROR(VLOOKUP($A974,Data_Loss!$A$2:$V$1300,21,FALSE),0)</f>
        <v>0</v>
      </c>
      <c r="S974" s="353">
        <f>+IFERROR(VLOOKUP($A974,Data_Loss!$A$2:$V$1300,22,FALSE),0)</f>
        <v>1349</v>
      </c>
      <c r="T974" s="191">
        <f>+$I974*'10k &amp; MO'!C$7+$J974*'10k &amp; MO'!C$13+$K974*'10k &amp; MO'!C$19+$L974*'10k &amp; MO'!C$25+$M974*'10k &amp; MO'!C$31</f>
        <v>0</v>
      </c>
      <c r="U974" s="349">
        <f>+$I974*'10k &amp; MO'!D$7+$J974*'10k &amp; MO'!D$13+$K974*'10k &amp; MO'!D$19+$L974*'10k &amp; MO'!D$25+$M974*'10k &amp; MO'!D$31</f>
        <v>0</v>
      </c>
      <c r="V974" s="349">
        <f>+$I974*'10k &amp; MO'!E$7+$J974*'10k &amp; MO'!E$13+$K974*'10k &amp; MO'!E$19+$L974*'10k &amp; MO'!E$25+$M974*'10k &amp; MO'!E$31</f>
        <v>0</v>
      </c>
      <c r="W974" s="349">
        <f>+$I974*'10k &amp; MO'!F$7+$J974*'10k &amp; MO'!F$13+$K974*'10k &amp; MO'!F$19+$L974*'10k &amp; MO'!F$25+$M974*'10k &amp; MO'!F$31</f>
        <v>0</v>
      </c>
      <c r="X974" s="349">
        <f>+$I974*'10k &amp; MO'!G$7+$J974*'10k &amp; MO'!G$13+$K974*'10k &amp; MO'!G$19+$L974*'10k &amp; MO'!G$25+$M974*'10k &amp; MO'!G$31</f>
        <v>0</v>
      </c>
      <c r="Y974" s="349">
        <f>+$N974*'10k &amp; MO'!H$7+$O974*'10k &amp; MO'!H$13+$P974*'10k &amp; MO'!H$19+$Q974*'10k &amp; MO'!H$25+$R974*'10k &amp; MO'!H$31</f>
        <v>0</v>
      </c>
      <c r="Z974" s="349">
        <f>+$N974*'10k &amp; MO'!I$7+$O974*'10k &amp; MO'!I$13+$P974*'10k &amp; MO'!I$19+$Q974*'10k &amp; MO'!I$25+$R974*'10k &amp; MO'!I$31</f>
        <v>0</v>
      </c>
      <c r="AA974" s="349">
        <f>+$N974*'10k &amp; MO'!J$7+$O974*'10k &amp; MO'!J$13+$P974*'10k &amp; MO'!J$19+$Q974*'10k &amp; MO'!J$25+$R974*'10k &amp; MO'!J$31</f>
        <v>0</v>
      </c>
      <c r="AB974" s="349">
        <f>+$N974*'10k &amp; MO'!K$7+$O974*'10k &amp; MO'!K$13+$P974*'10k &amp; MO'!K$19+$Q974*'10k &amp; MO'!K$25+$R974*'10k &amp; MO'!K$31</f>
        <v>0</v>
      </c>
      <c r="AC974" s="349">
        <f>+$N974*'10k &amp; MO'!L$7+$O974*'10k &amp; MO'!L$13+$P974*'10k &amp; MO'!L$19+$Q974*'10k &amp; MO'!L$25+$R974*'10k &amp; MO'!L$31</f>
        <v>0</v>
      </c>
      <c r="AD974" s="350">
        <f>+S974*'10k &amp; MO'!O$7</f>
        <v>1788.7740000000001</v>
      </c>
      <c r="AF974" s="192" t="str">
        <f t="shared" si="135"/>
        <v>8622018</v>
      </c>
      <c r="AG974" s="192">
        <f>+IFERROR(VLOOKUP($AF974,'Limited Loss'!$F$5:$P$124,AG$3,FALSE),0)</f>
        <v>0</v>
      </c>
      <c r="AH974" s="193">
        <f>+IFERROR(VLOOKUP($AF974,'Limited Loss'!$F$5:$P$124,AH$3,FALSE),0)</f>
        <v>0</v>
      </c>
      <c r="AI974" s="193">
        <f>+IFERROR(VLOOKUP($AF974,'Limited Loss'!$F$5:$P$124,AI$3,FALSE),0)</f>
        <v>0</v>
      </c>
      <c r="AJ974" s="193">
        <f>+IFERROR(VLOOKUP($AF974,'Limited Loss'!$F$5:$P$124,AJ$3,FALSE),0)</f>
        <v>0</v>
      </c>
      <c r="AK974" s="100">
        <f>+IFERROR(VLOOKUP($AF974,'Limited Loss'!$F$5:$P$124,AK$3,FALSE),0)</f>
        <v>0</v>
      </c>
      <c r="AL974" s="193">
        <f>+IFERROR(VLOOKUP($AF974,'Limited Loss'!$F$5:$P$124,AL$3,FALSE),0)</f>
        <v>0</v>
      </c>
      <c r="AM974" s="193">
        <f>+IFERROR(VLOOKUP($AF974,'Limited Loss'!$F$5:$P$124,AM$3,FALSE),0)</f>
        <v>0</v>
      </c>
      <c r="AN974" s="193">
        <f>+IFERROR(VLOOKUP($AF974,'Limited Loss'!$F$5:$P$124,AN$3,FALSE),0)</f>
        <v>0</v>
      </c>
      <c r="AO974" s="193">
        <f>+IFERROR(VLOOKUP($AF974,'Limited Loss'!$F$5:$P$124,AO$3,FALSE),0)</f>
        <v>0</v>
      </c>
      <c r="AP974" s="100">
        <f>+IFERROR(VLOOKUP($AF974,'Limited Loss'!$F$5:$P$124,AP$3,FALSE),0)</f>
        <v>0</v>
      </c>
      <c r="AQ974" s="353"/>
      <c r="AR974" s="331">
        <f t="shared" si="136"/>
        <v>862</v>
      </c>
      <c r="AS974" s="332">
        <f t="shared" si="136"/>
        <v>2018</v>
      </c>
      <c r="AT974" s="349">
        <f t="shared" si="133"/>
        <v>0</v>
      </c>
      <c r="AU974" s="349">
        <f t="shared" si="133"/>
        <v>0</v>
      </c>
      <c r="AV974" s="349">
        <f t="shared" si="133"/>
        <v>0</v>
      </c>
      <c r="AW974" s="349">
        <f t="shared" si="133"/>
        <v>0</v>
      </c>
      <c r="AX974" s="350">
        <f t="shared" si="133"/>
        <v>0</v>
      </c>
      <c r="AY974" s="349">
        <f t="shared" si="134"/>
        <v>0</v>
      </c>
      <c r="AZ974" s="349">
        <f t="shared" si="134"/>
        <v>0</v>
      </c>
      <c r="BA974" s="349">
        <f t="shared" si="134"/>
        <v>0</v>
      </c>
      <c r="BB974" s="349">
        <f t="shared" si="134"/>
        <v>0</v>
      </c>
      <c r="BC974" s="349">
        <f t="shared" si="134"/>
        <v>0</v>
      </c>
      <c r="BD974" s="350">
        <f t="shared" si="134"/>
        <v>1788.7740000000001</v>
      </c>
      <c r="BE974" s="349">
        <f t="shared" si="138"/>
        <v>0</v>
      </c>
      <c r="BF974" s="375">
        <f t="shared" si="139"/>
        <v>0</v>
      </c>
      <c r="BG974" s="334">
        <f t="shared" si="140"/>
        <v>1788.7740000000001</v>
      </c>
    </row>
    <row r="975" spans="1:59" x14ac:dyDescent="0.2">
      <c r="A975" s="326" t="str">
        <f t="shared" si="137"/>
        <v>8652014</v>
      </c>
      <c r="B975" s="331">
        <v>865</v>
      </c>
      <c r="C975" s="327">
        <v>2014</v>
      </c>
      <c r="D975" s="353">
        <f>+IFERROR(VLOOKUP($A975,Data_Loss!$A$2:$V$1180,6,FALSE),0)</f>
        <v>0</v>
      </c>
      <c r="E975" s="353">
        <f>+IFERROR(VLOOKUP($A975,Data_Loss!$A$2:$V$1180,7,FALSE),0)</f>
        <v>0</v>
      </c>
      <c r="F975" s="353">
        <f>+IFERROR(VLOOKUP($A975,Data_Loss!$A$2:$V$1180,8,FALSE),0)</f>
        <v>5</v>
      </c>
      <c r="G975" s="353">
        <f>+IFERROR(VLOOKUP($A975,Data_Loss!$A$2:$V$1180,9,FALSE),0)</f>
        <v>44</v>
      </c>
      <c r="H975" s="353">
        <f>+IFERROR(VLOOKUP($A975,Data_Loss!$A$2:$V$1180,10,FALSE),0)</f>
        <v>23</v>
      </c>
      <c r="I975" s="353">
        <f>+IFERROR(VLOOKUP($A975,Data_Loss!$A$2:$V$1300,12,FALSE),0)</f>
        <v>0</v>
      </c>
      <c r="J975" s="353">
        <f>+IFERROR(VLOOKUP($A975,Data_Loss!$A$2:$V$1300,13,FALSE),0)</f>
        <v>0</v>
      </c>
      <c r="K975" s="353">
        <f>+IFERROR(VLOOKUP($A975,Data_Loss!$A$2:$V$1300,14,FALSE),0)</f>
        <v>861626</v>
      </c>
      <c r="L975" s="353">
        <f>+IFERROR(VLOOKUP($A975,Data_Loss!$A$2:$V$1300,15,FALSE),0)</f>
        <v>819792</v>
      </c>
      <c r="M975" s="353">
        <f>+IFERROR(VLOOKUP($A975,Data_Loss!$A$2:$V$1300,16,FALSE),0)</f>
        <v>156147</v>
      </c>
      <c r="N975" s="353">
        <f>+IFERROR(VLOOKUP($A975,Data_Loss!$A$2:$V$1300,17,FALSE),0)</f>
        <v>0</v>
      </c>
      <c r="O975" s="353">
        <f>+IFERROR(VLOOKUP($A975,Data_Loss!$A$2:$V$1300,18,FALSE),0)</f>
        <v>0</v>
      </c>
      <c r="P975" s="353">
        <f>+IFERROR(VLOOKUP($A975,Data_Loss!$A$2:$V$1300,19,FALSE),0)</f>
        <v>792481</v>
      </c>
      <c r="Q975" s="353">
        <f>+IFERROR(VLOOKUP($A975,Data_Loss!$A$2:$V$1300,20,FALSE),0)</f>
        <v>1028912</v>
      </c>
      <c r="R975" s="353">
        <f>+IFERROR(VLOOKUP($A975,Data_Loss!$A$2:$V$1300,21,FALSE),0)</f>
        <v>306791</v>
      </c>
      <c r="S975" s="353">
        <f>+IFERROR(VLOOKUP($A975,Data_Loss!$A$2:$V$1300,22,FALSE),0)</f>
        <v>380337</v>
      </c>
      <c r="T975" s="191">
        <f>+$I975*'10k &amp; MO'!C$3+$J975*'10k &amp; MO'!C$9+$K975*'10k &amp; MO'!C$15+$L975*'10k &amp; MO'!C$21+$M975*'10k &amp; MO'!C$27</f>
        <v>0</v>
      </c>
      <c r="U975" s="349">
        <f>+$I975*'10k &amp; MO'!D$3+$J975*'10k &amp; MO'!D$9+$K975*'10k &amp; MO'!D$15+$L975*'10k &amp; MO'!D$21+$M975*'10k &amp; MO'!D$27</f>
        <v>0</v>
      </c>
      <c r="V975" s="349">
        <f>+$I975*'10k &amp; MO'!E$3+$J975*'10k &amp; MO'!E$9+$K975*'10k &amp; MO'!E$15+$L975*'10k &amp; MO'!E$21+$M975*'10k &amp; MO'!E$27</f>
        <v>1295885.504</v>
      </c>
      <c r="W975" s="349">
        <f>+$I975*'10k &amp; MO'!F$3+$J975*'10k &amp; MO'!F$9+$K975*'10k &amp; MO'!F$15+$L975*'10k &amp; MO'!F$21+$M975*'10k &amp; MO'!F$27</f>
        <v>1007524.3680000001</v>
      </c>
      <c r="X975" s="349">
        <f>+$I975*'10k &amp; MO'!G$3+$J975*'10k &amp; MO'!G$9+$K975*'10k &amp; MO'!G$15+$L975*'10k &amp; MO'!G$21+$M975*'10k &amp; MO'!G$27</f>
        <v>176758.40399999998</v>
      </c>
      <c r="Y975" s="349">
        <f>+$N975*'10k &amp; MO'!H$3+$O975*'10k &amp; MO'!H$9+$P975*'10k &amp; MO'!H$15+$Q975*'10k &amp; MO'!H$21+$R975*'10k &amp; MO'!H$27</f>
        <v>0</v>
      </c>
      <c r="Z975" s="349">
        <f>+$N975*'10k &amp; MO'!I$3+$O975*'10k &amp; MO'!I$9+$P975*'10k &amp; MO'!I$15+$Q975*'10k &amp; MO'!I$21+$R975*'10k &amp; MO'!I$27</f>
        <v>0</v>
      </c>
      <c r="AA975" s="349">
        <f>+$N975*'10k &amp; MO'!J$3+$O975*'10k &amp; MO'!J$9+$P975*'10k &amp; MO'!J$15+$Q975*'10k &amp; MO'!J$21+$R975*'10k &amp; MO'!J$27</f>
        <v>1657077.7710000002</v>
      </c>
      <c r="AB975" s="349">
        <f>+$N975*'10k &amp; MO'!K$3+$O975*'10k &amp; MO'!K$9+$P975*'10k &amp; MO'!K$15+$Q975*'10k &amp; MO'!K$21+$R975*'10k &amp; MO'!K$27</f>
        <v>1441505.7120000001</v>
      </c>
      <c r="AC975" s="349">
        <f>+$N975*'10k &amp; MO'!L$3+$O975*'10k &amp; MO'!L$9+$P975*'10k &amp; MO'!L$15+$Q975*'10k &amp; MO'!L$21+$R975*'10k &amp; MO'!L$27</f>
        <v>473071.72200000001</v>
      </c>
      <c r="AD975" s="350">
        <f>+S975*'10k &amp; MO'!O$3</f>
        <v>407340.92699999997</v>
      </c>
      <c r="AF975" s="192" t="str">
        <f t="shared" si="135"/>
        <v>8652014</v>
      </c>
      <c r="AG975" s="192">
        <f>+IFERROR(VLOOKUP($AF975,'Limited Loss'!$F$5:$P$124,AG$3,FALSE),0)</f>
        <v>0</v>
      </c>
      <c r="AH975" s="193">
        <f>+IFERROR(VLOOKUP($AF975,'Limited Loss'!$F$5:$P$124,AH$3,FALSE),0)</f>
        <v>0</v>
      </c>
      <c r="AI975" s="193">
        <f>+IFERROR(VLOOKUP($AF975,'Limited Loss'!$F$5:$P$124,AI$3,FALSE),0)</f>
        <v>98191</v>
      </c>
      <c r="AJ975" s="193">
        <f>+IFERROR(VLOOKUP($AF975,'Limited Loss'!$F$5:$P$124,AJ$3,FALSE),0)</f>
        <v>0</v>
      </c>
      <c r="AK975" s="100">
        <f>+IFERROR(VLOOKUP($AF975,'Limited Loss'!$F$5:$P$124,AK$3,FALSE),0)</f>
        <v>0</v>
      </c>
      <c r="AL975" s="193">
        <f>+IFERROR(VLOOKUP($AF975,'Limited Loss'!$F$5:$P$124,AL$3,FALSE),0)</f>
        <v>0</v>
      </c>
      <c r="AM975" s="193">
        <f>+IFERROR(VLOOKUP($AF975,'Limited Loss'!$F$5:$P$124,AM$3,FALSE),0)</f>
        <v>0</v>
      </c>
      <c r="AN975" s="193">
        <f>+IFERROR(VLOOKUP($AF975,'Limited Loss'!$F$5:$P$124,AN$3,FALSE),0)</f>
        <v>389396</v>
      </c>
      <c r="AO975" s="193">
        <f>+IFERROR(VLOOKUP($AF975,'Limited Loss'!$F$5:$P$124,AO$3,FALSE),0)</f>
        <v>0</v>
      </c>
      <c r="AP975" s="100">
        <f>+IFERROR(VLOOKUP($AF975,'Limited Loss'!$F$5:$P$124,AP$3,FALSE),0)</f>
        <v>0</v>
      </c>
      <c r="AQ975" s="353"/>
      <c r="AR975" s="331">
        <f t="shared" si="136"/>
        <v>865</v>
      </c>
      <c r="AS975" s="332">
        <f t="shared" si="136"/>
        <v>2014</v>
      </c>
      <c r="AT975" s="349">
        <f t="shared" si="133"/>
        <v>0</v>
      </c>
      <c r="AU975" s="349">
        <f t="shared" si="133"/>
        <v>0</v>
      </c>
      <c r="AV975" s="349">
        <f t="shared" si="133"/>
        <v>1197694.504</v>
      </c>
      <c r="AW975" s="349">
        <f t="shared" si="133"/>
        <v>1007524.3680000001</v>
      </c>
      <c r="AX975" s="350">
        <f t="shared" si="133"/>
        <v>176758.40399999998</v>
      </c>
      <c r="AY975" s="349">
        <f t="shared" si="134"/>
        <v>0</v>
      </c>
      <c r="AZ975" s="349">
        <f t="shared" si="134"/>
        <v>0</v>
      </c>
      <c r="BA975" s="349">
        <f t="shared" si="134"/>
        <v>1267681.7710000002</v>
      </c>
      <c r="BB975" s="349">
        <f t="shared" si="134"/>
        <v>1441505.7120000001</v>
      </c>
      <c r="BC975" s="349">
        <f t="shared" si="134"/>
        <v>473071.72200000001</v>
      </c>
      <c r="BD975" s="350">
        <f t="shared" si="134"/>
        <v>407340.92699999997</v>
      </c>
      <c r="BE975" s="349">
        <f t="shared" si="138"/>
        <v>2465376.2750000004</v>
      </c>
      <c r="BF975" s="375">
        <f t="shared" si="139"/>
        <v>3098860.2060000002</v>
      </c>
      <c r="BG975" s="334">
        <f t="shared" si="140"/>
        <v>407340.92699999997</v>
      </c>
    </row>
    <row r="976" spans="1:59" x14ac:dyDescent="0.2">
      <c r="A976" s="326" t="str">
        <f t="shared" si="137"/>
        <v>8652015</v>
      </c>
      <c r="B976" s="331">
        <v>865</v>
      </c>
      <c r="C976" s="327">
        <v>2015</v>
      </c>
      <c r="D976" s="353">
        <f>+IFERROR(VLOOKUP($A976,Data_Loss!$A$2:$V$1180,6,FALSE),0)</f>
        <v>0</v>
      </c>
      <c r="E976" s="353">
        <f>+IFERROR(VLOOKUP($A976,Data_Loss!$A$2:$V$1180,7,FALSE),0)</f>
        <v>0</v>
      </c>
      <c r="F976" s="353">
        <f>+IFERROR(VLOOKUP($A976,Data_Loss!$A$2:$V$1180,8,FALSE),0)</f>
        <v>8</v>
      </c>
      <c r="G976" s="353">
        <f>+IFERROR(VLOOKUP($A976,Data_Loss!$A$2:$V$1180,9,FALSE),0)</f>
        <v>40</v>
      </c>
      <c r="H976" s="353">
        <f>+IFERROR(VLOOKUP($A976,Data_Loss!$A$2:$V$1180,10,FALSE),0)</f>
        <v>19</v>
      </c>
      <c r="I976" s="353">
        <f>+IFERROR(VLOOKUP($A976,Data_Loss!$A$2:$V$1300,12,FALSE),0)</f>
        <v>0</v>
      </c>
      <c r="J976" s="353">
        <f>+IFERROR(VLOOKUP($A976,Data_Loss!$A$2:$V$1300,13,FALSE),0)</f>
        <v>0</v>
      </c>
      <c r="K976" s="353">
        <f>+IFERROR(VLOOKUP($A976,Data_Loss!$A$2:$V$1300,14,FALSE),0)</f>
        <v>1228333</v>
      </c>
      <c r="L976" s="353">
        <f>+IFERROR(VLOOKUP($A976,Data_Loss!$A$2:$V$1300,15,FALSE),0)</f>
        <v>735955</v>
      </c>
      <c r="M976" s="353">
        <f>+IFERROR(VLOOKUP($A976,Data_Loss!$A$2:$V$1300,16,FALSE),0)</f>
        <v>189323</v>
      </c>
      <c r="N976" s="353">
        <f>+IFERROR(VLOOKUP($A976,Data_Loss!$A$2:$V$1300,17,FALSE),0)</f>
        <v>0</v>
      </c>
      <c r="O976" s="353">
        <f>+IFERROR(VLOOKUP($A976,Data_Loss!$A$2:$V$1300,18,FALSE),0)</f>
        <v>0</v>
      </c>
      <c r="P976" s="353">
        <f>+IFERROR(VLOOKUP($A976,Data_Loss!$A$2:$V$1300,19,FALSE),0)</f>
        <v>790973</v>
      </c>
      <c r="Q976" s="353">
        <f>+IFERROR(VLOOKUP($A976,Data_Loss!$A$2:$V$1300,20,FALSE),0)</f>
        <v>613904</v>
      </c>
      <c r="R976" s="353">
        <f>+IFERROR(VLOOKUP($A976,Data_Loss!$A$2:$V$1300,21,FALSE),0)</f>
        <v>203029</v>
      </c>
      <c r="S976" s="353">
        <f>+IFERROR(VLOOKUP($A976,Data_Loss!$A$2:$V$1300,22,FALSE),0)</f>
        <v>401739</v>
      </c>
      <c r="T976" s="191">
        <f>+$I976*'10k &amp; MO'!C$4+$J976*'10k &amp; MO'!C$10+$K976*'10k &amp; MO'!C$16+$L976*'10k &amp; MO'!C$22+$M976*'10k &amp; MO'!C$28</f>
        <v>0</v>
      </c>
      <c r="U976" s="349">
        <f>+$I976*'10k &amp; MO'!D$4+$J976*'10k &amp; MO'!D$10+$K976*'10k &amp; MO'!D$16+$L976*'10k &amp; MO'!D$22+$M976*'10k &amp; MO'!D$28</f>
        <v>0</v>
      </c>
      <c r="V976" s="349">
        <f>+$I976*'10k &amp; MO'!E$4+$J976*'10k &amp; MO'!E$10+$K976*'10k &amp; MO'!E$16+$L976*'10k &amp; MO'!E$22+$M976*'10k &amp; MO'!E$28</f>
        <v>2270168.1275000004</v>
      </c>
      <c r="W976" s="349">
        <f>+$I976*'10k &amp; MO'!F$4+$J976*'10k &amp; MO'!F$10+$K976*'10k &amp; MO'!F$16+$L976*'10k &amp; MO'!F$22+$M976*'10k &amp; MO'!F$28</f>
        <v>822845.29349999991</v>
      </c>
      <c r="X976" s="349">
        <f>+$I976*'10k &amp; MO'!G$4+$J976*'10k &amp; MO'!G$10+$K976*'10k &amp; MO'!G$16+$L976*'10k &amp; MO'!G$22+$M976*'10k &amp; MO'!G$28</f>
        <v>230587.52120000002</v>
      </c>
      <c r="Y976" s="349">
        <f>+$N976*'10k &amp; MO'!H$4+$O976*'10k &amp; MO'!H$10+$P976*'10k &amp; MO'!H$16+$Q976*'10k &amp; MO'!H$22+$R976*'10k &amp; MO'!H$28</f>
        <v>0</v>
      </c>
      <c r="Z976" s="349">
        <f>+$N976*'10k &amp; MO'!I$4+$O976*'10k &amp; MO'!I$10+$P976*'10k &amp; MO'!I$16+$Q976*'10k &amp; MO'!I$22+$R976*'10k &amp; MO'!I$28</f>
        <v>0</v>
      </c>
      <c r="AA976" s="349">
        <f>+$N976*'10k &amp; MO'!J$4+$O976*'10k &amp; MO'!J$10+$P976*'10k &amp; MO'!J$16+$Q976*'10k &amp; MO'!J$22+$R976*'10k &amp; MO'!J$28</f>
        <v>2321855.2779999999</v>
      </c>
      <c r="AB976" s="349">
        <f>+$N976*'10k &amp; MO'!K$4+$O976*'10k &amp; MO'!K$10+$P976*'10k &amp; MO'!K$16+$Q976*'10k &amp; MO'!K$22+$R976*'10k &amp; MO'!K$28</f>
        <v>978008.70549999992</v>
      </c>
      <c r="AC976" s="349">
        <f>+$N976*'10k &amp; MO'!L$4+$O976*'10k &amp; MO'!L$10+$P976*'10k &amp; MO'!L$16+$Q976*'10k &amp; MO'!L$22+$R976*'10k &amp; MO'!L$28</f>
        <v>316306.36359999998</v>
      </c>
      <c r="AD976" s="350">
        <f>+S976*'10k &amp; MO'!O$4</f>
        <v>486907.66800000001</v>
      </c>
      <c r="AF976" s="192" t="str">
        <f t="shared" si="135"/>
        <v>8652015</v>
      </c>
      <c r="AG976" s="192">
        <f>+IFERROR(VLOOKUP($AF976,'Limited Loss'!$F$5:$P$124,AG$3,FALSE),0)</f>
        <v>0</v>
      </c>
      <c r="AH976" s="193">
        <f>+IFERROR(VLOOKUP($AF976,'Limited Loss'!$F$5:$P$124,AH$3,FALSE),0)</f>
        <v>0</v>
      </c>
      <c r="AI976" s="193">
        <f>+IFERROR(VLOOKUP($AF976,'Limited Loss'!$F$5:$P$124,AI$3,FALSE),0)</f>
        <v>34003</v>
      </c>
      <c r="AJ976" s="193">
        <f>+IFERROR(VLOOKUP($AF976,'Limited Loss'!$F$5:$P$124,AJ$3,FALSE),0)</f>
        <v>176</v>
      </c>
      <c r="AK976" s="100">
        <f>+IFERROR(VLOOKUP($AF976,'Limited Loss'!$F$5:$P$124,AK$3,FALSE),0)</f>
        <v>90</v>
      </c>
      <c r="AL976" s="193">
        <f>+IFERROR(VLOOKUP($AF976,'Limited Loss'!$F$5:$P$124,AL$3,FALSE),0)</f>
        <v>0</v>
      </c>
      <c r="AM976" s="193">
        <f>+IFERROR(VLOOKUP($AF976,'Limited Loss'!$F$5:$P$124,AM$3,FALSE),0)</f>
        <v>0</v>
      </c>
      <c r="AN976" s="193">
        <f>+IFERROR(VLOOKUP($AF976,'Limited Loss'!$F$5:$P$124,AN$3,FALSE),0)</f>
        <v>20539</v>
      </c>
      <c r="AO976" s="193">
        <f>+IFERROR(VLOOKUP($AF976,'Limited Loss'!$F$5:$P$124,AO$3,FALSE),0)</f>
        <v>213</v>
      </c>
      <c r="AP976" s="100">
        <f>+IFERROR(VLOOKUP($AF976,'Limited Loss'!$F$5:$P$124,AP$3,FALSE),0)</f>
        <v>37</v>
      </c>
      <c r="AQ976" s="353"/>
      <c r="AR976" s="331">
        <f t="shared" si="136"/>
        <v>865</v>
      </c>
      <c r="AS976" s="332">
        <f t="shared" si="136"/>
        <v>2015</v>
      </c>
      <c r="AT976" s="349">
        <f t="shared" si="133"/>
        <v>0</v>
      </c>
      <c r="AU976" s="349">
        <f t="shared" si="133"/>
        <v>0</v>
      </c>
      <c r="AV976" s="349">
        <f t="shared" si="133"/>
        <v>2236165.1275000004</v>
      </c>
      <c r="AW976" s="349">
        <f t="shared" si="133"/>
        <v>822669.29349999991</v>
      </c>
      <c r="AX976" s="350">
        <f t="shared" si="133"/>
        <v>230497.52120000002</v>
      </c>
      <c r="AY976" s="349">
        <f t="shared" si="134"/>
        <v>0</v>
      </c>
      <c r="AZ976" s="349">
        <f t="shared" si="134"/>
        <v>0</v>
      </c>
      <c r="BA976" s="349">
        <f t="shared" si="134"/>
        <v>2301316.2779999999</v>
      </c>
      <c r="BB976" s="349">
        <f t="shared" si="134"/>
        <v>977795.70549999992</v>
      </c>
      <c r="BC976" s="349">
        <f t="shared" si="134"/>
        <v>316269.36359999998</v>
      </c>
      <c r="BD976" s="350">
        <f t="shared" si="134"/>
        <v>486907.66800000001</v>
      </c>
      <c r="BE976" s="349">
        <f t="shared" si="138"/>
        <v>4537481.4055000003</v>
      </c>
      <c r="BF976" s="375">
        <f t="shared" si="139"/>
        <v>2347231.8838</v>
      </c>
      <c r="BG976" s="334">
        <f t="shared" si="140"/>
        <v>486907.66800000001</v>
      </c>
    </row>
    <row r="977" spans="1:59" x14ac:dyDescent="0.2">
      <c r="A977" s="326" t="str">
        <f t="shared" si="137"/>
        <v>8652016</v>
      </c>
      <c r="B977" s="331">
        <v>865</v>
      </c>
      <c r="C977" s="327">
        <v>2016</v>
      </c>
      <c r="D977" s="353">
        <f>+IFERROR(VLOOKUP($A977,Data_Loss!$A$2:$V$1180,6,FALSE),0)</f>
        <v>0</v>
      </c>
      <c r="E977" s="353">
        <f>+IFERROR(VLOOKUP($A977,Data_Loss!$A$2:$V$1180,7,FALSE),0)</f>
        <v>0</v>
      </c>
      <c r="F977" s="353">
        <f>+IFERROR(VLOOKUP($A977,Data_Loss!$A$2:$V$1180,8,FALSE),0)</f>
        <v>5</v>
      </c>
      <c r="G977" s="353">
        <f>+IFERROR(VLOOKUP($A977,Data_Loss!$A$2:$V$1180,9,FALSE),0)</f>
        <v>28</v>
      </c>
      <c r="H977" s="353">
        <f>+IFERROR(VLOOKUP($A977,Data_Loss!$A$2:$V$1180,10,FALSE),0)</f>
        <v>26</v>
      </c>
      <c r="I977" s="353">
        <f>+IFERROR(VLOOKUP($A977,Data_Loss!$A$2:$V$1300,12,FALSE),0)</f>
        <v>0</v>
      </c>
      <c r="J977" s="353">
        <f>+IFERROR(VLOOKUP($A977,Data_Loss!$A$2:$V$1300,13,FALSE),0)</f>
        <v>0</v>
      </c>
      <c r="K977" s="353">
        <f>+IFERROR(VLOOKUP($A977,Data_Loss!$A$2:$V$1300,14,FALSE),0)</f>
        <v>1638092</v>
      </c>
      <c r="L977" s="353">
        <f>+IFERROR(VLOOKUP($A977,Data_Loss!$A$2:$V$1300,15,FALSE),0)</f>
        <v>490913</v>
      </c>
      <c r="M977" s="353">
        <f>+IFERROR(VLOOKUP($A977,Data_Loss!$A$2:$V$1300,16,FALSE),0)</f>
        <v>382196</v>
      </c>
      <c r="N977" s="353">
        <f>+IFERROR(VLOOKUP($A977,Data_Loss!$A$2:$V$1300,17,FALSE),0)</f>
        <v>0</v>
      </c>
      <c r="O977" s="353">
        <f>+IFERROR(VLOOKUP($A977,Data_Loss!$A$2:$V$1300,18,FALSE),0)</f>
        <v>0</v>
      </c>
      <c r="P977" s="353">
        <f>+IFERROR(VLOOKUP($A977,Data_Loss!$A$2:$V$1300,19,FALSE),0)</f>
        <v>3100083</v>
      </c>
      <c r="Q977" s="353">
        <f>+IFERROR(VLOOKUP($A977,Data_Loss!$A$2:$V$1300,20,FALSE),0)</f>
        <v>756403</v>
      </c>
      <c r="R977" s="353">
        <f>+IFERROR(VLOOKUP($A977,Data_Loss!$A$2:$V$1300,21,FALSE),0)</f>
        <v>358580</v>
      </c>
      <c r="S977" s="353">
        <f>+IFERROR(VLOOKUP($A977,Data_Loss!$A$2:$V$1300,22,FALSE),0)</f>
        <v>471874</v>
      </c>
      <c r="T977" s="191">
        <f>+$I977*'10k &amp; MO'!C$5+$J977*'10k &amp; MO'!C$11+$K977*'10k &amp; MO'!C$17+$L977*'10k &amp; MO'!C$23+$M977*'10k &amp; MO'!C$29</f>
        <v>0</v>
      </c>
      <c r="U977" s="349">
        <f>+$I977*'10k &amp; MO'!D$5+$J977*'10k &amp; MO'!D$11+$K977*'10k &amp; MO'!D$17+$L977*'10k &amp; MO'!D$23+$M977*'10k &amp; MO'!D$29</f>
        <v>9664.7428</v>
      </c>
      <c r="V977" s="349">
        <f>+$I977*'10k &amp; MO'!E$5+$J977*'10k &amp; MO'!E$11+$K977*'10k &amp; MO'!E$17+$L977*'10k &amp; MO'!E$23+$M977*'10k &amp; MO'!E$29</f>
        <v>2763629.6640999997</v>
      </c>
      <c r="W977" s="349">
        <f>+$I977*'10k &amp; MO'!F$5+$J977*'10k &amp; MO'!F$11+$K977*'10k &amp; MO'!F$17+$L977*'10k &amp; MO'!F$23+$M977*'10k &amp; MO'!F$29</f>
        <v>605868.54850000003</v>
      </c>
      <c r="X977" s="349">
        <f>+$I977*'10k &amp; MO'!G$5+$J977*'10k &amp; MO'!G$11+$K977*'10k &amp; MO'!G$17+$L977*'10k &amp; MO'!G$23+$M977*'10k &amp; MO'!G$29</f>
        <v>428523.77009999997</v>
      </c>
      <c r="Y977" s="349">
        <f>+$N977*'10k &amp; MO'!H$5+$O977*'10k &amp; MO'!H$11+$P977*'10k &amp; MO'!H$17+$Q977*'10k &amp; MO'!H$23+$R977*'10k &amp; MO'!H$29</f>
        <v>0</v>
      </c>
      <c r="Z977" s="349">
        <f>+$N977*'10k &amp; MO'!I$5+$O977*'10k &amp; MO'!I$11+$P977*'10k &amp; MO'!I$17+$Q977*'10k &amp; MO'!I$23+$R977*'10k &amp; MO'!I$29</f>
        <v>10230.2739</v>
      </c>
      <c r="AA977" s="349">
        <f>+$N977*'10k &amp; MO'!J$5+$O977*'10k &amp; MO'!J$11+$P977*'10k &amp; MO'!J$17+$Q977*'10k &amp; MO'!J$23+$R977*'10k &amp; MO'!J$29</f>
        <v>6195673.8646999998</v>
      </c>
      <c r="AB977" s="349">
        <f>+$N977*'10k &amp; MO'!K$5+$O977*'10k &amp; MO'!K$11+$P977*'10k &amp; MO'!K$17+$Q977*'10k &amp; MO'!K$23+$R977*'10k &amp; MO'!K$29</f>
        <v>1498745.7316000001</v>
      </c>
      <c r="AC977" s="349">
        <f>+$N977*'10k &amp; MO'!L$5+$O977*'10k &amp; MO'!L$11+$P977*'10k &amp; MO'!L$17+$Q977*'10k &amp; MO'!L$23+$R977*'10k &amp; MO'!L$29</f>
        <v>638760.78</v>
      </c>
      <c r="AD977" s="350">
        <f>+S977*'10k &amp; MO'!O$5</f>
        <v>636086.152</v>
      </c>
      <c r="AF977" s="192" t="str">
        <f t="shared" si="135"/>
        <v>8652016</v>
      </c>
      <c r="AG977" s="192">
        <f>+IFERROR(VLOOKUP($AF977,'Limited Loss'!$F$5:$P$124,AG$3,FALSE),0)</f>
        <v>0</v>
      </c>
      <c r="AH977" s="193">
        <f>+IFERROR(VLOOKUP($AF977,'Limited Loss'!$F$5:$P$124,AH$3,FALSE),0)</f>
        <v>3959</v>
      </c>
      <c r="AI977" s="193">
        <f>+IFERROR(VLOOKUP($AF977,'Limited Loss'!$F$5:$P$124,AI$3,FALSE),0)</f>
        <v>1049342</v>
      </c>
      <c r="AJ977" s="193">
        <f>+IFERROR(VLOOKUP($AF977,'Limited Loss'!$F$5:$P$124,AJ$3,FALSE),0)</f>
        <v>19981</v>
      </c>
      <c r="AK977" s="100">
        <f>+IFERROR(VLOOKUP($AF977,'Limited Loss'!$F$5:$P$124,AK$3,FALSE),0)</f>
        <v>7558</v>
      </c>
      <c r="AL977" s="193">
        <f>+IFERROR(VLOOKUP($AF977,'Limited Loss'!$F$5:$P$124,AL$3,FALSE),0)</f>
        <v>0</v>
      </c>
      <c r="AM977" s="193">
        <f>+IFERROR(VLOOKUP($AF977,'Limited Loss'!$F$5:$P$124,AM$3,FALSE),0)</f>
        <v>6587</v>
      </c>
      <c r="AN977" s="193">
        <f>+IFERROR(VLOOKUP($AF977,'Limited Loss'!$F$5:$P$124,AN$3,FALSE),0)</f>
        <v>3798388</v>
      </c>
      <c r="AO977" s="193">
        <f>+IFERROR(VLOOKUP($AF977,'Limited Loss'!$F$5:$P$124,AO$3,FALSE),0)</f>
        <v>172540</v>
      </c>
      <c r="AP977" s="100">
        <f>+IFERROR(VLOOKUP($AF977,'Limited Loss'!$F$5:$P$124,AP$3,FALSE),0)</f>
        <v>40037</v>
      </c>
      <c r="AQ977" s="353"/>
      <c r="AR977" s="331">
        <f t="shared" si="136"/>
        <v>865</v>
      </c>
      <c r="AS977" s="332">
        <f t="shared" si="136"/>
        <v>2016</v>
      </c>
      <c r="AT977" s="349">
        <f t="shared" si="133"/>
        <v>0</v>
      </c>
      <c r="AU977" s="349">
        <f t="shared" si="133"/>
        <v>5705.7428</v>
      </c>
      <c r="AV977" s="349">
        <f t="shared" si="133"/>
        <v>1714287.6640999997</v>
      </c>
      <c r="AW977" s="349">
        <f t="shared" si="133"/>
        <v>585887.54850000003</v>
      </c>
      <c r="AX977" s="350">
        <f t="shared" si="133"/>
        <v>420965.77009999997</v>
      </c>
      <c r="AY977" s="349">
        <f t="shared" si="134"/>
        <v>0</v>
      </c>
      <c r="AZ977" s="349">
        <f t="shared" si="134"/>
        <v>3643.2739000000001</v>
      </c>
      <c r="BA977" s="349">
        <f t="shared" si="134"/>
        <v>2397285.8646999998</v>
      </c>
      <c r="BB977" s="349">
        <f t="shared" si="134"/>
        <v>1326205.7316000001</v>
      </c>
      <c r="BC977" s="349">
        <f t="shared" si="134"/>
        <v>598723.78</v>
      </c>
      <c r="BD977" s="350">
        <f t="shared" si="134"/>
        <v>636086.152</v>
      </c>
      <c r="BE977" s="349">
        <f t="shared" si="138"/>
        <v>4120922.5454999991</v>
      </c>
      <c r="BF977" s="375">
        <f t="shared" si="139"/>
        <v>2931782.8301999997</v>
      </c>
      <c r="BG977" s="334">
        <f t="shared" si="140"/>
        <v>636086.152</v>
      </c>
    </row>
    <row r="978" spans="1:59" x14ac:dyDescent="0.2">
      <c r="A978" s="326" t="str">
        <f t="shared" si="137"/>
        <v>8652017</v>
      </c>
      <c r="B978" s="331">
        <v>865</v>
      </c>
      <c r="C978" s="327">
        <v>2017</v>
      </c>
      <c r="D978" s="353">
        <f>+IFERROR(VLOOKUP($A978,Data_Loss!$A$2:$V$1180,6,FALSE),0)</f>
        <v>0</v>
      </c>
      <c r="E978" s="353">
        <f>+IFERROR(VLOOKUP($A978,Data_Loss!$A$2:$V$1180,7,FALSE),0)</f>
        <v>0</v>
      </c>
      <c r="F978" s="353">
        <f>+IFERROR(VLOOKUP($A978,Data_Loss!$A$2:$V$1180,8,FALSE),0)</f>
        <v>4</v>
      </c>
      <c r="G978" s="353">
        <f>+IFERROR(VLOOKUP($A978,Data_Loss!$A$2:$V$1180,9,FALSE),0)</f>
        <v>24</v>
      </c>
      <c r="H978" s="353">
        <f>+IFERROR(VLOOKUP($A978,Data_Loss!$A$2:$V$1180,10,FALSE),0)</f>
        <v>28</v>
      </c>
      <c r="I978" s="353">
        <f>+IFERROR(VLOOKUP($A978,Data_Loss!$A$2:$V$1300,12,FALSE),0)</f>
        <v>0</v>
      </c>
      <c r="J978" s="353">
        <f>+IFERROR(VLOOKUP($A978,Data_Loss!$A$2:$V$1300,13,FALSE),0)</f>
        <v>0</v>
      </c>
      <c r="K978" s="353">
        <f>+IFERROR(VLOOKUP($A978,Data_Loss!$A$2:$V$1300,14,FALSE),0)</f>
        <v>570735</v>
      </c>
      <c r="L978" s="353">
        <f>+IFERROR(VLOOKUP($A978,Data_Loss!$A$2:$V$1300,15,FALSE),0)</f>
        <v>385837</v>
      </c>
      <c r="M978" s="353">
        <f>+IFERROR(VLOOKUP($A978,Data_Loss!$A$2:$V$1300,16,FALSE),0)</f>
        <v>224189</v>
      </c>
      <c r="N978" s="353">
        <f>+IFERROR(VLOOKUP($A978,Data_Loss!$A$2:$V$1300,17,FALSE),0)</f>
        <v>0</v>
      </c>
      <c r="O978" s="353">
        <f>+IFERROR(VLOOKUP($A978,Data_Loss!$A$2:$V$1300,18,FALSE),0)</f>
        <v>0</v>
      </c>
      <c r="P978" s="353">
        <f>+IFERROR(VLOOKUP($A978,Data_Loss!$A$2:$V$1300,19,FALSE),0)</f>
        <v>289690</v>
      </c>
      <c r="Q978" s="353">
        <f>+IFERROR(VLOOKUP($A978,Data_Loss!$A$2:$V$1300,20,FALSE),0)</f>
        <v>393701</v>
      </c>
      <c r="R978" s="353">
        <f>+IFERROR(VLOOKUP($A978,Data_Loss!$A$2:$V$1300,21,FALSE),0)</f>
        <v>236311</v>
      </c>
      <c r="S978" s="353">
        <f>+IFERROR(VLOOKUP($A978,Data_Loss!$A$2:$V$1300,22,FALSE),0)</f>
        <v>369587</v>
      </c>
      <c r="T978" s="191">
        <f>+$I978*'10k &amp; MO'!C$6+$J978*'10k &amp; MO'!C$12+$K978*'10k &amp; MO'!C$18+$L978*'10k &amp; MO'!C$24+$M978*'10k &amp; MO'!C$30</f>
        <v>0</v>
      </c>
      <c r="U978" s="349">
        <f>+$I978*'10k &amp; MO'!D$6+$J978*'10k &amp; MO'!D$12+$K978*'10k &amp; MO'!D$18+$L978*'10k &amp; MO'!D$24+$M978*'10k &amp; MO'!D$30</f>
        <v>33658.069800000005</v>
      </c>
      <c r="V978" s="349">
        <f>+$I978*'10k &amp; MO'!E$6+$J978*'10k &amp; MO'!E$12+$K978*'10k &amp; MO'!E$18+$L978*'10k &amp; MO'!E$24+$M978*'10k &amp; MO'!E$30</f>
        <v>1392539.3564000002</v>
      </c>
      <c r="W978" s="349">
        <f>+$I978*'10k &amp; MO'!F$6+$J978*'10k &amp; MO'!F$12+$K978*'10k &amp; MO'!F$18+$L978*'10k &amp; MO'!F$24+$M978*'10k &amp; MO'!F$30</f>
        <v>415881.82499999995</v>
      </c>
      <c r="X978" s="349">
        <f>+$I978*'10k &amp; MO'!G$6+$J978*'10k &amp; MO'!G$12+$K978*'10k &amp; MO'!G$18+$L978*'10k &amp; MO'!G$24+$M978*'10k &amp; MO'!G$30</f>
        <v>288991.94320000004</v>
      </c>
      <c r="Y978" s="349">
        <f>+$N978*'10k &amp; MO'!H$6+$O978*'10k &amp; MO'!H$12+$P978*'10k &amp; MO'!H$18+$Q978*'10k &amp; MO'!H$24+$R978*'10k &amp; MO'!H$30</f>
        <v>0</v>
      </c>
      <c r="Z978" s="349">
        <f>+$N978*'10k &amp; MO'!I$6+$O978*'10k &amp; MO'!I$12+$P978*'10k &amp; MO'!I$18+$Q978*'10k &amp; MO'!I$24+$R978*'10k &amp; MO'!I$30</f>
        <v>28156.724000000002</v>
      </c>
      <c r="AA978" s="349">
        <f>+$N978*'10k &amp; MO'!J$6+$O978*'10k &amp; MO'!J$12+$P978*'10k &amp; MO'!J$18+$Q978*'10k &amp; MO'!J$24+$R978*'10k &amp; MO'!J$30</f>
        <v>1334951.3921000001</v>
      </c>
      <c r="AB978" s="349">
        <f>+$N978*'10k &amp; MO'!K$6+$O978*'10k &amp; MO'!K$12+$P978*'10k &amp; MO'!K$18+$Q978*'10k &amp; MO'!K$24+$R978*'10k &amp; MO'!K$30</f>
        <v>585851.38210000005</v>
      </c>
      <c r="AC978" s="349">
        <f>+$N978*'10k &amp; MO'!L$6+$O978*'10k &amp; MO'!L$12+$P978*'10k &amp; MO'!L$18+$Q978*'10k &amp; MO'!L$24+$R978*'10k &amp; MO'!L$30</f>
        <v>399802.10739999998</v>
      </c>
      <c r="AD978" s="350">
        <f>+S978*'10k &amp; MO'!O$6</f>
        <v>497464.10200000001</v>
      </c>
      <c r="AF978" s="192" t="str">
        <f t="shared" si="135"/>
        <v>8652017</v>
      </c>
      <c r="AG978" s="192">
        <f>+IFERROR(VLOOKUP($AF978,'Limited Loss'!$F$5:$P$124,AG$3,FALSE),0)</f>
        <v>0</v>
      </c>
      <c r="AH978" s="193">
        <f>+IFERROR(VLOOKUP($AF978,'Limited Loss'!$F$5:$P$124,AH$3,FALSE),0)</f>
        <v>0</v>
      </c>
      <c r="AI978" s="193">
        <f>+IFERROR(VLOOKUP($AF978,'Limited Loss'!$F$5:$P$124,AI$3,FALSE),0)</f>
        <v>0</v>
      </c>
      <c r="AJ978" s="193">
        <f>+IFERROR(VLOOKUP($AF978,'Limited Loss'!$F$5:$P$124,AJ$3,FALSE),0)</f>
        <v>0</v>
      </c>
      <c r="AK978" s="100">
        <f>+IFERROR(VLOOKUP($AF978,'Limited Loss'!$F$5:$P$124,AK$3,FALSE),0)</f>
        <v>0</v>
      </c>
      <c r="AL978" s="193">
        <f>+IFERROR(VLOOKUP($AF978,'Limited Loss'!$F$5:$P$124,AL$3,FALSE),0)</f>
        <v>0</v>
      </c>
      <c r="AM978" s="193">
        <f>+IFERROR(VLOOKUP($AF978,'Limited Loss'!$F$5:$P$124,AM$3,FALSE),0)</f>
        <v>0</v>
      </c>
      <c r="AN978" s="193">
        <f>+IFERROR(VLOOKUP($AF978,'Limited Loss'!$F$5:$P$124,AN$3,FALSE),0)</f>
        <v>0</v>
      </c>
      <c r="AO978" s="193">
        <f>+IFERROR(VLOOKUP($AF978,'Limited Loss'!$F$5:$P$124,AO$3,FALSE),0)</f>
        <v>0</v>
      </c>
      <c r="AP978" s="100">
        <f>+IFERROR(VLOOKUP($AF978,'Limited Loss'!$F$5:$P$124,AP$3,FALSE),0)</f>
        <v>0</v>
      </c>
      <c r="AQ978" s="353"/>
      <c r="AR978" s="331">
        <f t="shared" si="136"/>
        <v>865</v>
      </c>
      <c r="AS978" s="332">
        <f t="shared" si="136"/>
        <v>2017</v>
      </c>
      <c r="AT978" s="349">
        <f t="shared" si="133"/>
        <v>0</v>
      </c>
      <c r="AU978" s="349">
        <f t="shared" si="133"/>
        <v>33658.069800000005</v>
      </c>
      <c r="AV978" s="349">
        <f t="shared" si="133"/>
        <v>1392539.3564000002</v>
      </c>
      <c r="AW978" s="349">
        <f t="shared" si="133"/>
        <v>415881.82499999995</v>
      </c>
      <c r="AX978" s="350">
        <f t="shared" si="133"/>
        <v>288991.94320000004</v>
      </c>
      <c r="AY978" s="349">
        <f t="shared" si="134"/>
        <v>0</v>
      </c>
      <c r="AZ978" s="349">
        <f t="shared" si="134"/>
        <v>28156.724000000002</v>
      </c>
      <c r="BA978" s="349">
        <f t="shared" si="134"/>
        <v>1334951.3921000001</v>
      </c>
      <c r="BB978" s="349">
        <f t="shared" si="134"/>
        <v>585851.38210000005</v>
      </c>
      <c r="BC978" s="349">
        <f t="shared" si="134"/>
        <v>399802.10739999998</v>
      </c>
      <c r="BD978" s="350">
        <f t="shared" si="134"/>
        <v>497464.10200000001</v>
      </c>
      <c r="BE978" s="349">
        <f t="shared" si="138"/>
        <v>2789305.5422999999</v>
      </c>
      <c r="BF978" s="375">
        <f t="shared" si="139"/>
        <v>1690527.2577</v>
      </c>
      <c r="BG978" s="334">
        <f t="shared" si="140"/>
        <v>497464.10200000001</v>
      </c>
    </row>
    <row r="979" spans="1:59" x14ac:dyDescent="0.2">
      <c r="A979" s="326" t="str">
        <f t="shared" si="137"/>
        <v>8652018</v>
      </c>
      <c r="B979" s="331">
        <v>865</v>
      </c>
      <c r="C979" s="327">
        <v>2018</v>
      </c>
      <c r="D979" s="353">
        <f>+IFERROR(VLOOKUP($A979,Data_Loss!$A$2:$V$1180,6,FALSE),0)</f>
        <v>1</v>
      </c>
      <c r="E979" s="353">
        <f>+IFERROR(VLOOKUP($A979,Data_Loss!$A$2:$V$1180,7,FALSE),0)</f>
        <v>0</v>
      </c>
      <c r="F979" s="353">
        <f>+IFERROR(VLOOKUP($A979,Data_Loss!$A$2:$V$1180,8,FALSE),0)</f>
        <v>0</v>
      </c>
      <c r="G979" s="353">
        <f>+IFERROR(VLOOKUP($A979,Data_Loss!$A$2:$V$1180,9,FALSE),0)</f>
        <v>1</v>
      </c>
      <c r="H979" s="353">
        <f>+IFERROR(VLOOKUP($A979,Data_Loss!$A$2:$V$1180,10,FALSE),0)</f>
        <v>28</v>
      </c>
      <c r="I979" s="353">
        <f>+IFERROR(VLOOKUP($A979,Data_Loss!$A$2:$V$1300,12,FALSE),0)</f>
        <v>501017</v>
      </c>
      <c r="J979" s="353">
        <f>+IFERROR(VLOOKUP($A979,Data_Loss!$A$2:$V$1300,13,FALSE),0)</f>
        <v>0</v>
      </c>
      <c r="K979" s="353">
        <f>+IFERROR(VLOOKUP($A979,Data_Loss!$A$2:$V$1300,14,FALSE),0)</f>
        <v>0</v>
      </c>
      <c r="L979" s="353">
        <f>+IFERROR(VLOOKUP($A979,Data_Loss!$A$2:$V$1300,15,FALSE),0)</f>
        <v>16155</v>
      </c>
      <c r="M979" s="353">
        <f>+IFERROR(VLOOKUP($A979,Data_Loss!$A$2:$V$1300,16,FALSE),0)</f>
        <v>230131</v>
      </c>
      <c r="N979" s="353">
        <f>+IFERROR(VLOOKUP($A979,Data_Loss!$A$2:$V$1300,17,FALSE),0)</f>
        <v>4686</v>
      </c>
      <c r="O979" s="353">
        <f>+IFERROR(VLOOKUP($A979,Data_Loss!$A$2:$V$1300,18,FALSE),0)</f>
        <v>0</v>
      </c>
      <c r="P979" s="353">
        <f>+IFERROR(VLOOKUP($A979,Data_Loss!$A$2:$V$1300,19,FALSE),0)</f>
        <v>0</v>
      </c>
      <c r="Q979" s="353">
        <f>+IFERROR(VLOOKUP($A979,Data_Loss!$A$2:$V$1300,20,FALSE),0)</f>
        <v>25118</v>
      </c>
      <c r="R979" s="353">
        <f>+IFERROR(VLOOKUP($A979,Data_Loss!$A$2:$V$1300,21,FALSE),0)</f>
        <v>349413</v>
      </c>
      <c r="S979" s="353">
        <f>+IFERROR(VLOOKUP($A979,Data_Loss!$A$2:$V$1300,22,FALSE),0)</f>
        <v>289705</v>
      </c>
      <c r="T979" s="191">
        <f>+$I979*'10k &amp; MO'!C$7+$J979*'10k &amp; MO'!C$13+$K979*'10k &amp; MO'!C$19+$L979*'10k &amp; MO'!C$25+$M979*'10k &amp; MO'!C$31</f>
        <v>648271.16749999986</v>
      </c>
      <c r="U979" s="349">
        <f>+$I979*'10k &amp; MO'!D$7+$J979*'10k &amp; MO'!D$13+$K979*'10k &amp; MO'!D$19+$L979*'10k &amp; MO'!D$25+$M979*'10k &amp; MO'!D$31</f>
        <v>16192.5082</v>
      </c>
      <c r="V979" s="349">
        <f>+$I979*'10k &amp; MO'!E$7+$J979*'10k &amp; MO'!E$13+$K979*'10k &amp; MO'!E$19+$L979*'10k &amp; MO'!E$25+$M979*'10k &amp; MO'!E$31</f>
        <v>348301.76300000004</v>
      </c>
      <c r="W979" s="349">
        <f>+$I979*'10k &amp; MO'!F$7+$J979*'10k &amp; MO'!F$13+$K979*'10k &amp; MO'!F$19+$L979*'10k &amp; MO'!F$25+$M979*'10k &amp; MO'!F$31</f>
        <v>134389.0601</v>
      </c>
      <c r="X979" s="349">
        <f>+$I979*'10k &amp; MO'!G$7+$J979*'10k &amp; MO'!G$13+$K979*'10k &amp; MO'!G$19+$L979*'10k &amp; MO'!G$25+$M979*'10k &amp; MO'!G$31</f>
        <v>160199.19930000001</v>
      </c>
      <c r="Y979" s="349">
        <f>+$N979*'10k &amp; MO'!H$7+$O979*'10k &amp; MO'!H$13+$P979*'10k &amp; MO'!H$19+$Q979*'10k &amp; MO'!H$25+$R979*'10k &amp; MO'!H$31</f>
        <v>12348.731699999998</v>
      </c>
      <c r="Z979" s="349">
        <f>+$N979*'10k &amp; MO'!I$7+$O979*'10k &amp; MO'!I$13+$P979*'10k &amp; MO'!I$19+$Q979*'10k &amp; MO'!I$25+$R979*'10k &amp; MO'!I$31</f>
        <v>35270.296900000001</v>
      </c>
      <c r="AA979" s="349">
        <f>+$N979*'10k &amp; MO'!J$7+$O979*'10k &amp; MO'!J$13+$P979*'10k &amp; MO'!J$19+$Q979*'10k &amp; MO'!J$25+$R979*'10k &amp; MO'!J$31</f>
        <v>391208.51820000005</v>
      </c>
      <c r="AB979" s="349">
        <f>+$N979*'10k &amp; MO'!K$7+$O979*'10k &amp; MO'!K$13+$P979*'10k &amp; MO'!K$19+$Q979*'10k &amp; MO'!K$25+$R979*'10k &amp; MO'!K$31</f>
        <v>212341.56639999998</v>
      </c>
      <c r="AC979" s="349">
        <f>+$N979*'10k &amp; MO'!L$7+$O979*'10k &amp; MO'!L$13+$P979*'10k &amp; MO'!L$19+$Q979*'10k &amp; MO'!L$25+$R979*'10k &amp; MO'!L$31</f>
        <v>297866.50920000003</v>
      </c>
      <c r="AD979" s="350">
        <f>+S979*'10k &amp; MO'!O$7</f>
        <v>384148.83</v>
      </c>
      <c r="AF979" s="192" t="str">
        <f t="shared" si="135"/>
        <v>8652018</v>
      </c>
      <c r="AG979" s="192">
        <f>+IFERROR(VLOOKUP($AF979,'Limited Loss'!$F$5:$P$124,AG$3,FALSE),0)</f>
        <v>0</v>
      </c>
      <c r="AH979" s="193">
        <f>+IFERROR(VLOOKUP($AF979,'Limited Loss'!$F$5:$P$124,AH$3,FALSE),0)</f>
        <v>0</v>
      </c>
      <c r="AI979" s="193">
        <f>+IFERROR(VLOOKUP($AF979,'Limited Loss'!$F$5:$P$124,AI$3,FALSE),0)</f>
        <v>0</v>
      </c>
      <c r="AJ979" s="193">
        <f>+IFERROR(VLOOKUP($AF979,'Limited Loss'!$F$5:$P$124,AJ$3,FALSE),0)</f>
        <v>0</v>
      </c>
      <c r="AK979" s="100">
        <f>+IFERROR(VLOOKUP($AF979,'Limited Loss'!$F$5:$P$124,AK$3,FALSE),0)</f>
        <v>0</v>
      </c>
      <c r="AL979" s="193">
        <f>+IFERROR(VLOOKUP($AF979,'Limited Loss'!$F$5:$P$124,AL$3,FALSE),0)</f>
        <v>0</v>
      </c>
      <c r="AM979" s="193">
        <f>+IFERROR(VLOOKUP($AF979,'Limited Loss'!$F$5:$P$124,AM$3,FALSE),0)</f>
        <v>0</v>
      </c>
      <c r="AN979" s="193">
        <f>+IFERROR(VLOOKUP($AF979,'Limited Loss'!$F$5:$P$124,AN$3,FALSE),0)</f>
        <v>0</v>
      </c>
      <c r="AO979" s="193">
        <f>+IFERROR(VLOOKUP($AF979,'Limited Loss'!$F$5:$P$124,AO$3,FALSE),0)</f>
        <v>0</v>
      </c>
      <c r="AP979" s="100">
        <f>+IFERROR(VLOOKUP($AF979,'Limited Loss'!$F$5:$P$124,AP$3,FALSE),0)</f>
        <v>0</v>
      </c>
      <c r="AQ979" s="353"/>
      <c r="AR979" s="331">
        <f t="shared" si="136"/>
        <v>865</v>
      </c>
      <c r="AS979" s="332">
        <f t="shared" si="136"/>
        <v>2018</v>
      </c>
      <c r="AT979" s="349">
        <f t="shared" si="133"/>
        <v>648271.16749999986</v>
      </c>
      <c r="AU979" s="349">
        <f t="shared" si="133"/>
        <v>16192.5082</v>
      </c>
      <c r="AV979" s="349">
        <f t="shared" si="133"/>
        <v>348301.76300000004</v>
      </c>
      <c r="AW979" s="349">
        <f t="shared" si="133"/>
        <v>134389.0601</v>
      </c>
      <c r="AX979" s="350">
        <f t="shared" si="133"/>
        <v>160199.19930000001</v>
      </c>
      <c r="AY979" s="349">
        <f t="shared" si="134"/>
        <v>12348.731699999998</v>
      </c>
      <c r="AZ979" s="349">
        <f t="shared" si="134"/>
        <v>35270.296900000001</v>
      </c>
      <c r="BA979" s="349">
        <f t="shared" si="134"/>
        <v>391208.51820000005</v>
      </c>
      <c r="BB979" s="349">
        <f t="shared" si="134"/>
        <v>212341.56639999998</v>
      </c>
      <c r="BC979" s="349">
        <f t="shared" si="134"/>
        <v>297866.50920000003</v>
      </c>
      <c r="BD979" s="350">
        <f t="shared" si="134"/>
        <v>384148.83</v>
      </c>
      <c r="BE979" s="349">
        <f t="shared" si="138"/>
        <v>1451592.9855</v>
      </c>
      <c r="BF979" s="375">
        <f t="shared" si="139"/>
        <v>804796.33499999996</v>
      </c>
      <c r="BG979" s="334">
        <f t="shared" si="140"/>
        <v>384148.83</v>
      </c>
    </row>
    <row r="980" spans="1:59" x14ac:dyDescent="0.2">
      <c r="A980" s="326" t="str">
        <f t="shared" si="137"/>
        <v>28132014</v>
      </c>
      <c r="B980" s="331">
        <v>2813</v>
      </c>
      <c r="C980" s="327">
        <v>2014</v>
      </c>
      <c r="D980" s="353">
        <f>+IFERROR(VLOOKUP($A980,Data_Loss!$A$2:$V$1180,6,FALSE),0)</f>
        <v>0</v>
      </c>
      <c r="E980" s="353">
        <f>+IFERROR(VLOOKUP($A980,Data_Loss!$A$2:$V$1180,7,FALSE),0)</f>
        <v>0</v>
      </c>
      <c r="F980" s="353">
        <f>+IFERROR(VLOOKUP($A980,Data_Loss!$A$2:$V$1180,8,FALSE),0)</f>
        <v>0</v>
      </c>
      <c r="G980" s="353">
        <f>+IFERROR(VLOOKUP($A980,Data_Loss!$A$2:$V$1180,9,FALSE),0)</f>
        <v>2</v>
      </c>
      <c r="H980" s="353">
        <f>+IFERROR(VLOOKUP($A980,Data_Loss!$A$2:$V$1180,10,FALSE),0)</f>
        <v>0</v>
      </c>
      <c r="I980" s="353">
        <f>+IFERROR(VLOOKUP($A980,Data_Loss!$A$2:$V$1300,12,FALSE),0)</f>
        <v>0</v>
      </c>
      <c r="J980" s="353">
        <f>+IFERROR(VLOOKUP($A980,Data_Loss!$A$2:$V$1300,13,FALSE),0)</f>
        <v>0</v>
      </c>
      <c r="K980" s="353">
        <f>+IFERROR(VLOOKUP($A980,Data_Loss!$A$2:$V$1300,14,FALSE),0)</f>
        <v>0</v>
      </c>
      <c r="L980" s="353">
        <f>+IFERROR(VLOOKUP($A980,Data_Loss!$A$2:$V$1300,15,FALSE),0)</f>
        <v>9678</v>
      </c>
      <c r="M980" s="353">
        <f>+IFERROR(VLOOKUP($A980,Data_Loss!$A$2:$V$1300,16,FALSE),0)</f>
        <v>0</v>
      </c>
      <c r="N980" s="353">
        <f>+IFERROR(VLOOKUP($A980,Data_Loss!$A$2:$V$1300,17,FALSE),0)</f>
        <v>0</v>
      </c>
      <c r="O980" s="353">
        <f>+IFERROR(VLOOKUP($A980,Data_Loss!$A$2:$V$1300,18,FALSE),0)</f>
        <v>0</v>
      </c>
      <c r="P980" s="353">
        <f>+IFERROR(VLOOKUP($A980,Data_Loss!$A$2:$V$1300,19,FALSE),0)</f>
        <v>0</v>
      </c>
      <c r="Q980" s="353">
        <f>+IFERROR(VLOOKUP($A980,Data_Loss!$A$2:$V$1300,20,FALSE),0)</f>
        <v>39399</v>
      </c>
      <c r="R980" s="353">
        <f>+IFERROR(VLOOKUP($A980,Data_Loss!$A$2:$V$1300,21,FALSE),0)</f>
        <v>0</v>
      </c>
      <c r="S980" s="353">
        <f>+IFERROR(VLOOKUP($A980,Data_Loss!$A$2:$V$1300,22,FALSE),0)</f>
        <v>716</v>
      </c>
      <c r="T980" s="191">
        <f>+$I980*'10k &amp; MO'!C$3+$J980*'10k &amp; MO'!C$9+$K980*'10k &amp; MO'!C$15+$L980*'10k &amp; MO'!C$21+$M980*'10k &amp; MO'!C$27</f>
        <v>0</v>
      </c>
      <c r="U980" s="349">
        <f>+$I980*'10k &amp; MO'!D$3+$J980*'10k &amp; MO'!D$9+$K980*'10k &amp; MO'!D$15+$L980*'10k &amp; MO'!D$21+$M980*'10k &amp; MO'!D$27</f>
        <v>0</v>
      </c>
      <c r="V980" s="349">
        <f>+$I980*'10k &amp; MO'!E$3+$J980*'10k &amp; MO'!E$9+$K980*'10k &amp; MO'!E$15+$L980*'10k &amp; MO'!E$21+$M980*'10k &amp; MO'!E$27</f>
        <v>0</v>
      </c>
      <c r="W980" s="349">
        <f>+$I980*'10k &amp; MO'!F$3+$J980*'10k &amp; MO'!F$9+$K980*'10k &amp; MO'!F$15+$L980*'10k &amp; MO'!F$21+$M980*'10k &amp; MO'!F$27</f>
        <v>11894.262000000001</v>
      </c>
      <c r="X980" s="349">
        <f>+$I980*'10k &amp; MO'!G$3+$J980*'10k &amp; MO'!G$9+$K980*'10k &amp; MO'!G$15+$L980*'10k &amp; MO'!G$21+$M980*'10k &amp; MO'!G$27</f>
        <v>0</v>
      </c>
      <c r="Y980" s="349">
        <f>+$N980*'10k &amp; MO'!H$3+$O980*'10k &amp; MO'!H$9+$P980*'10k &amp; MO'!H$15+$Q980*'10k &amp; MO'!H$21+$R980*'10k &amp; MO'!H$27</f>
        <v>0</v>
      </c>
      <c r="Z980" s="349">
        <f>+$N980*'10k &amp; MO'!I$3+$O980*'10k &amp; MO'!I$9+$P980*'10k &amp; MO'!I$15+$Q980*'10k &amp; MO'!I$21+$R980*'10k &amp; MO'!I$27</f>
        <v>0</v>
      </c>
      <c r="AA980" s="349">
        <f>+$N980*'10k &amp; MO'!J$3+$O980*'10k &amp; MO'!J$9+$P980*'10k &amp; MO'!J$15+$Q980*'10k &amp; MO'!J$21+$R980*'10k &amp; MO'!J$27</f>
        <v>0</v>
      </c>
      <c r="AB980" s="349">
        <f>+$N980*'10k &amp; MO'!K$3+$O980*'10k &amp; MO'!K$9+$P980*'10k &amp; MO'!K$15+$Q980*'10k &amp; MO'!K$21+$R980*'10k &amp; MO'!K$27</f>
        <v>55197.999000000003</v>
      </c>
      <c r="AC980" s="349">
        <f>+$N980*'10k &amp; MO'!L$3+$O980*'10k &amp; MO'!L$9+$P980*'10k &amp; MO'!L$15+$Q980*'10k &amp; MO'!L$21+$R980*'10k &amp; MO'!L$27</f>
        <v>0</v>
      </c>
      <c r="AD980" s="350">
        <f>+S980*'10k &amp; MO'!O$3</f>
        <v>766.83600000000001</v>
      </c>
      <c r="AF980" s="192" t="str">
        <f t="shared" si="135"/>
        <v>28132014</v>
      </c>
      <c r="AG980" s="192">
        <f>+IFERROR(VLOOKUP($AF980,'Limited Loss'!$F$5:$P$124,AG$3,FALSE),0)</f>
        <v>0</v>
      </c>
      <c r="AH980" s="193">
        <f>+IFERROR(VLOOKUP($AF980,'Limited Loss'!$F$5:$P$124,AH$3,FALSE),0)</f>
        <v>0</v>
      </c>
      <c r="AI980" s="193">
        <f>+IFERROR(VLOOKUP($AF980,'Limited Loss'!$F$5:$P$124,AI$3,FALSE),0)</f>
        <v>0</v>
      </c>
      <c r="AJ980" s="193">
        <f>+IFERROR(VLOOKUP($AF980,'Limited Loss'!$F$5:$P$124,AJ$3,FALSE),0)</f>
        <v>0</v>
      </c>
      <c r="AK980" s="100">
        <f>+IFERROR(VLOOKUP($AF980,'Limited Loss'!$F$5:$P$124,AK$3,FALSE),0)</f>
        <v>0</v>
      </c>
      <c r="AL980" s="193">
        <f>+IFERROR(VLOOKUP($AF980,'Limited Loss'!$F$5:$P$124,AL$3,FALSE),0)</f>
        <v>0</v>
      </c>
      <c r="AM980" s="193">
        <f>+IFERROR(VLOOKUP($AF980,'Limited Loss'!$F$5:$P$124,AM$3,FALSE),0)</f>
        <v>0</v>
      </c>
      <c r="AN980" s="193">
        <f>+IFERROR(VLOOKUP($AF980,'Limited Loss'!$F$5:$P$124,AN$3,FALSE),0)</f>
        <v>0</v>
      </c>
      <c r="AO980" s="193">
        <f>+IFERROR(VLOOKUP($AF980,'Limited Loss'!$F$5:$P$124,AO$3,FALSE),0)</f>
        <v>0</v>
      </c>
      <c r="AP980" s="100">
        <f>+IFERROR(VLOOKUP($AF980,'Limited Loss'!$F$5:$P$124,AP$3,FALSE),0)</f>
        <v>0</v>
      </c>
      <c r="AQ980" s="353"/>
      <c r="AR980" s="331">
        <f t="shared" si="136"/>
        <v>2813</v>
      </c>
      <c r="AS980" s="332">
        <f t="shared" si="136"/>
        <v>2014</v>
      </c>
      <c r="AT980" s="349">
        <f t="shared" si="133"/>
        <v>0</v>
      </c>
      <c r="AU980" s="349">
        <f t="shared" si="133"/>
        <v>0</v>
      </c>
      <c r="AV980" s="349">
        <f t="shared" si="133"/>
        <v>0</v>
      </c>
      <c r="AW980" s="349">
        <f t="shared" si="133"/>
        <v>11894.262000000001</v>
      </c>
      <c r="AX980" s="350">
        <f t="shared" si="133"/>
        <v>0</v>
      </c>
      <c r="AY980" s="349">
        <f t="shared" si="134"/>
        <v>0</v>
      </c>
      <c r="AZ980" s="349">
        <f t="shared" si="134"/>
        <v>0</v>
      </c>
      <c r="BA980" s="349">
        <f t="shared" si="134"/>
        <v>0</v>
      </c>
      <c r="BB980" s="349">
        <f t="shared" si="134"/>
        <v>55197.999000000003</v>
      </c>
      <c r="BC980" s="349">
        <f t="shared" si="134"/>
        <v>0</v>
      </c>
      <c r="BD980" s="350">
        <f t="shared" si="134"/>
        <v>766.83600000000001</v>
      </c>
      <c r="BE980" s="349">
        <f t="shared" si="138"/>
        <v>0</v>
      </c>
      <c r="BF980" s="375">
        <f t="shared" si="139"/>
        <v>67092.260999999999</v>
      </c>
      <c r="BG980" s="334">
        <f t="shared" si="140"/>
        <v>766.83600000000001</v>
      </c>
    </row>
    <row r="981" spans="1:59" x14ac:dyDescent="0.2">
      <c r="A981" s="326" t="str">
        <f t="shared" si="137"/>
        <v>28132015</v>
      </c>
      <c r="B981" s="331">
        <v>2813</v>
      </c>
      <c r="C981" s="327">
        <v>2015</v>
      </c>
      <c r="D981" s="353">
        <f>+IFERROR(VLOOKUP($A981,Data_Loss!$A$2:$V$1180,6,FALSE),0)</f>
        <v>0</v>
      </c>
      <c r="E981" s="353">
        <f>+IFERROR(VLOOKUP($A981,Data_Loss!$A$2:$V$1180,7,FALSE),0)</f>
        <v>0</v>
      </c>
      <c r="F981" s="353">
        <f>+IFERROR(VLOOKUP($A981,Data_Loss!$A$2:$V$1180,8,FALSE),0)</f>
        <v>0</v>
      </c>
      <c r="G981" s="353">
        <f>+IFERROR(VLOOKUP($A981,Data_Loss!$A$2:$V$1180,9,FALSE),0)</f>
        <v>4</v>
      </c>
      <c r="H981" s="353">
        <f>+IFERROR(VLOOKUP($A981,Data_Loss!$A$2:$V$1180,10,FALSE),0)</f>
        <v>4</v>
      </c>
      <c r="I981" s="353">
        <f>+IFERROR(VLOOKUP($A981,Data_Loss!$A$2:$V$1300,12,FALSE),0)</f>
        <v>0</v>
      </c>
      <c r="J981" s="353">
        <f>+IFERROR(VLOOKUP($A981,Data_Loss!$A$2:$V$1300,13,FALSE),0)</f>
        <v>0</v>
      </c>
      <c r="K981" s="353">
        <f>+IFERROR(VLOOKUP($A981,Data_Loss!$A$2:$V$1300,14,FALSE),0)</f>
        <v>0</v>
      </c>
      <c r="L981" s="353">
        <f>+IFERROR(VLOOKUP($A981,Data_Loss!$A$2:$V$1300,15,FALSE),0)</f>
        <v>61602</v>
      </c>
      <c r="M981" s="353">
        <f>+IFERROR(VLOOKUP($A981,Data_Loss!$A$2:$V$1300,16,FALSE),0)</f>
        <v>49683</v>
      </c>
      <c r="N981" s="353">
        <f>+IFERROR(VLOOKUP($A981,Data_Loss!$A$2:$V$1300,17,FALSE),0)</f>
        <v>0</v>
      </c>
      <c r="O981" s="353">
        <f>+IFERROR(VLOOKUP($A981,Data_Loss!$A$2:$V$1300,18,FALSE),0)</f>
        <v>0</v>
      </c>
      <c r="P981" s="353">
        <f>+IFERROR(VLOOKUP($A981,Data_Loss!$A$2:$V$1300,19,FALSE),0)</f>
        <v>0</v>
      </c>
      <c r="Q981" s="353">
        <f>+IFERROR(VLOOKUP($A981,Data_Loss!$A$2:$V$1300,20,FALSE),0)</f>
        <v>70561</v>
      </c>
      <c r="R981" s="353">
        <f>+IFERROR(VLOOKUP($A981,Data_Loss!$A$2:$V$1300,21,FALSE),0)</f>
        <v>28079</v>
      </c>
      <c r="S981" s="353">
        <f>+IFERROR(VLOOKUP($A981,Data_Loss!$A$2:$V$1300,22,FALSE),0)</f>
        <v>143</v>
      </c>
      <c r="T981" s="191">
        <f>+$I981*'10k &amp; MO'!C$4+$J981*'10k &amp; MO'!C$10+$K981*'10k &amp; MO'!C$16+$L981*'10k &amp; MO'!C$22+$M981*'10k &amp; MO'!C$28</f>
        <v>0</v>
      </c>
      <c r="U981" s="349">
        <f>+$I981*'10k &amp; MO'!D$4+$J981*'10k &amp; MO'!D$10+$K981*'10k &amp; MO'!D$16+$L981*'10k &amp; MO'!D$22+$M981*'10k &amp; MO'!D$28</f>
        <v>0</v>
      </c>
      <c r="V981" s="349">
        <f>+$I981*'10k &amp; MO'!E$4+$J981*'10k &amp; MO'!E$10+$K981*'10k &amp; MO'!E$16+$L981*'10k &amp; MO'!E$22+$M981*'10k &amp; MO'!E$28</f>
        <v>10763.598</v>
      </c>
      <c r="W981" s="349">
        <f>+$I981*'10k &amp; MO'!F$4+$J981*'10k &amp; MO'!F$10+$K981*'10k &amp; MO'!F$16+$L981*'10k &amp; MO'!F$22+$M981*'10k &amp; MO'!F$28</f>
        <v>68646.569699999993</v>
      </c>
      <c r="X981" s="349">
        <f>+$I981*'10k &amp; MO'!G$4+$J981*'10k &amp; MO'!G$10+$K981*'10k &amp; MO'!G$16+$L981*'10k &amp; MO'!G$22+$M981*'10k &amp; MO'!G$28</f>
        <v>57905.0982</v>
      </c>
      <c r="Y981" s="349">
        <f>+$N981*'10k &amp; MO'!H$4+$O981*'10k &amp; MO'!H$10+$P981*'10k &amp; MO'!H$16+$Q981*'10k &amp; MO'!H$22+$R981*'10k &amp; MO'!H$28</f>
        <v>0</v>
      </c>
      <c r="Z981" s="349">
        <f>+$N981*'10k &amp; MO'!I$4+$O981*'10k &amp; MO'!I$10+$P981*'10k &amp; MO'!I$16+$Q981*'10k &amp; MO'!I$22+$R981*'10k &amp; MO'!I$28</f>
        <v>0</v>
      </c>
      <c r="AA981" s="349">
        <f>+$N981*'10k &amp; MO'!J$4+$O981*'10k &amp; MO'!J$10+$P981*'10k &amp; MO'!J$16+$Q981*'10k &amp; MO'!J$22+$R981*'10k &amp; MO'!J$28</f>
        <v>14029.071400000001</v>
      </c>
      <c r="AB981" s="349">
        <f>+$N981*'10k &amp; MO'!K$4+$O981*'10k &amp; MO'!K$10+$P981*'10k &amp; MO'!K$16+$Q981*'10k &amp; MO'!K$22+$R981*'10k &amp; MO'!K$28</f>
        <v>109956.6645</v>
      </c>
      <c r="AC981" s="349">
        <f>+$N981*'10k &amp; MO'!L$4+$O981*'10k &amp; MO'!L$10+$P981*'10k &amp; MO'!L$16+$Q981*'10k &amp; MO'!L$22+$R981*'10k &amp; MO'!L$28</f>
        <v>42861.308100000002</v>
      </c>
      <c r="AD981" s="350">
        <f>+S981*'10k &amp; MO'!O$4</f>
        <v>173.316</v>
      </c>
      <c r="AF981" s="192" t="str">
        <f t="shared" si="135"/>
        <v>28132015</v>
      </c>
      <c r="AG981" s="192">
        <f>+IFERROR(VLOOKUP($AF981,'Limited Loss'!$F$5:$P$124,AG$3,FALSE),0)</f>
        <v>0</v>
      </c>
      <c r="AH981" s="193">
        <f>+IFERROR(VLOOKUP($AF981,'Limited Loss'!$F$5:$P$124,AH$3,FALSE),0)</f>
        <v>0</v>
      </c>
      <c r="AI981" s="193">
        <f>+IFERROR(VLOOKUP($AF981,'Limited Loss'!$F$5:$P$124,AI$3,FALSE),0)</f>
        <v>0</v>
      </c>
      <c r="AJ981" s="193">
        <f>+IFERROR(VLOOKUP($AF981,'Limited Loss'!$F$5:$P$124,AJ$3,FALSE),0)</f>
        <v>0</v>
      </c>
      <c r="AK981" s="100">
        <f>+IFERROR(VLOOKUP($AF981,'Limited Loss'!$F$5:$P$124,AK$3,FALSE),0)</f>
        <v>0</v>
      </c>
      <c r="AL981" s="193">
        <f>+IFERROR(VLOOKUP($AF981,'Limited Loss'!$F$5:$P$124,AL$3,FALSE),0)</f>
        <v>0</v>
      </c>
      <c r="AM981" s="193">
        <f>+IFERROR(VLOOKUP($AF981,'Limited Loss'!$F$5:$P$124,AM$3,FALSE),0)</f>
        <v>0</v>
      </c>
      <c r="AN981" s="193">
        <f>+IFERROR(VLOOKUP($AF981,'Limited Loss'!$F$5:$P$124,AN$3,FALSE),0)</f>
        <v>0</v>
      </c>
      <c r="AO981" s="193">
        <f>+IFERROR(VLOOKUP($AF981,'Limited Loss'!$F$5:$P$124,AO$3,FALSE),0)</f>
        <v>0</v>
      </c>
      <c r="AP981" s="100">
        <f>+IFERROR(VLOOKUP($AF981,'Limited Loss'!$F$5:$P$124,AP$3,FALSE),0)</f>
        <v>0</v>
      </c>
      <c r="AQ981" s="353"/>
      <c r="AR981" s="331">
        <f t="shared" si="136"/>
        <v>2813</v>
      </c>
      <c r="AS981" s="332">
        <f t="shared" si="136"/>
        <v>2015</v>
      </c>
      <c r="AT981" s="349">
        <f t="shared" si="133"/>
        <v>0</v>
      </c>
      <c r="AU981" s="349">
        <f t="shared" si="133"/>
        <v>0</v>
      </c>
      <c r="AV981" s="349">
        <f t="shared" si="133"/>
        <v>10763.598</v>
      </c>
      <c r="AW981" s="349">
        <f t="shared" si="133"/>
        <v>68646.569699999993</v>
      </c>
      <c r="AX981" s="350">
        <f t="shared" si="133"/>
        <v>57905.0982</v>
      </c>
      <c r="AY981" s="349">
        <f t="shared" si="134"/>
        <v>0</v>
      </c>
      <c r="AZ981" s="349">
        <f t="shared" si="134"/>
        <v>0</v>
      </c>
      <c r="BA981" s="349">
        <f t="shared" si="134"/>
        <v>14029.071400000001</v>
      </c>
      <c r="BB981" s="349">
        <f t="shared" si="134"/>
        <v>109956.6645</v>
      </c>
      <c r="BC981" s="349">
        <f t="shared" si="134"/>
        <v>42861.308100000002</v>
      </c>
      <c r="BD981" s="350">
        <f t="shared" si="134"/>
        <v>173.316</v>
      </c>
      <c r="BE981" s="349">
        <f t="shared" si="138"/>
        <v>24792.669399999999</v>
      </c>
      <c r="BF981" s="375">
        <f t="shared" si="139"/>
        <v>279369.64050000004</v>
      </c>
      <c r="BG981" s="334">
        <f t="shared" si="140"/>
        <v>173.316</v>
      </c>
    </row>
    <row r="982" spans="1:59" x14ac:dyDescent="0.2">
      <c r="A982" s="326" t="str">
        <f t="shared" si="137"/>
        <v>28132016</v>
      </c>
      <c r="B982" s="331">
        <v>2813</v>
      </c>
      <c r="C982" s="327">
        <v>2016</v>
      </c>
      <c r="D982" s="353">
        <f>+IFERROR(VLOOKUP($A982,Data_Loss!$A$2:$V$1180,6,FALSE),0)</f>
        <v>0</v>
      </c>
      <c r="E982" s="353">
        <f>+IFERROR(VLOOKUP($A982,Data_Loss!$A$2:$V$1180,7,FALSE),0)</f>
        <v>0</v>
      </c>
      <c r="F982" s="353">
        <f>+IFERROR(VLOOKUP($A982,Data_Loss!$A$2:$V$1180,8,FALSE),0)</f>
        <v>0</v>
      </c>
      <c r="G982" s="353">
        <f>+IFERROR(VLOOKUP($A982,Data_Loss!$A$2:$V$1180,9,FALSE),0)</f>
        <v>2</v>
      </c>
      <c r="H982" s="353">
        <f>+IFERROR(VLOOKUP($A982,Data_Loss!$A$2:$V$1180,10,FALSE),0)</f>
        <v>3</v>
      </c>
      <c r="I982" s="353">
        <f>+IFERROR(VLOOKUP($A982,Data_Loss!$A$2:$V$1300,12,FALSE),0)</f>
        <v>0</v>
      </c>
      <c r="J982" s="353">
        <f>+IFERROR(VLOOKUP($A982,Data_Loss!$A$2:$V$1300,13,FALSE),0)</f>
        <v>0</v>
      </c>
      <c r="K982" s="353">
        <f>+IFERROR(VLOOKUP($A982,Data_Loss!$A$2:$V$1300,14,FALSE),0)</f>
        <v>0</v>
      </c>
      <c r="L982" s="353">
        <f>+IFERROR(VLOOKUP($A982,Data_Loss!$A$2:$V$1300,15,FALSE),0)</f>
        <v>10607</v>
      </c>
      <c r="M982" s="353">
        <f>+IFERROR(VLOOKUP($A982,Data_Loss!$A$2:$V$1300,16,FALSE),0)</f>
        <v>25012</v>
      </c>
      <c r="N982" s="353">
        <f>+IFERROR(VLOOKUP($A982,Data_Loss!$A$2:$V$1300,17,FALSE),0)</f>
        <v>0</v>
      </c>
      <c r="O982" s="353">
        <f>+IFERROR(VLOOKUP($A982,Data_Loss!$A$2:$V$1300,18,FALSE),0)</f>
        <v>0</v>
      </c>
      <c r="P982" s="353">
        <f>+IFERROR(VLOOKUP($A982,Data_Loss!$A$2:$V$1300,19,FALSE),0)</f>
        <v>0</v>
      </c>
      <c r="Q982" s="353">
        <f>+IFERROR(VLOOKUP($A982,Data_Loss!$A$2:$V$1300,20,FALSE),0)</f>
        <v>17775</v>
      </c>
      <c r="R982" s="353">
        <f>+IFERROR(VLOOKUP($A982,Data_Loss!$A$2:$V$1300,21,FALSE),0)</f>
        <v>18830</v>
      </c>
      <c r="S982" s="353">
        <f>+IFERROR(VLOOKUP($A982,Data_Loss!$A$2:$V$1300,22,FALSE),0)</f>
        <v>4026</v>
      </c>
      <c r="T982" s="191">
        <f>+$I982*'10k &amp; MO'!C$5+$J982*'10k &amp; MO'!C$11+$K982*'10k &amp; MO'!C$17+$L982*'10k &amp; MO'!C$23+$M982*'10k &amp; MO'!C$29</f>
        <v>0</v>
      </c>
      <c r="U982" s="349">
        <f>+$I982*'10k &amp; MO'!D$5+$J982*'10k &amp; MO'!D$11+$K982*'10k &amp; MO'!D$17+$L982*'10k &amp; MO'!D$23+$M982*'10k &amp; MO'!D$29</f>
        <v>0</v>
      </c>
      <c r="V982" s="349">
        <f>+$I982*'10k &amp; MO'!E$5+$J982*'10k &amp; MO'!E$11+$K982*'10k &amp; MO'!E$17+$L982*'10k &amp; MO'!E$23+$M982*'10k &amp; MO'!E$29</f>
        <v>6280.0738999999994</v>
      </c>
      <c r="W982" s="349">
        <f>+$I982*'10k &amp; MO'!F$5+$J982*'10k &amp; MO'!F$11+$K982*'10k &amp; MO'!F$17+$L982*'10k &amp; MO'!F$23+$M982*'10k &amp; MO'!F$29</f>
        <v>13168.645900000001</v>
      </c>
      <c r="X982" s="349">
        <f>+$I982*'10k &amp; MO'!G$5+$J982*'10k &amp; MO'!G$11+$K982*'10k &amp; MO'!G$17+$L982*'10k &amp; MO'!G$23+$M982*'10k &amp; MO'!G$29</f>
        <v>26296.603899999998</v>
      </c>
      <c r="Y982" s="349">
        <f>+$N982*'10k &amp; MO'!H$5+$O982*'10k &amp; MO'!H$11+$P982*'10k &amp; MO'!H$17+$Q982*'10k &amp; MO'!H$23+$R982*'10k &amp; MO'!H$29</f>
        <v>0</v>
      </c>
      <c r="Z982" s="349">
        <f>+$N982*'10k &amp; MO'!I$5+$O982*'10k &amp; MO'!I$11+$P982*'10k &amp; MO'!I$17+$Q982*'10k &amp; MO'!I$23+$R982*'10k &amp; MO'!I$29</f>
        <v>0</v>
      </c>
      <c r="AA982" s="349">
        <f>+$N982*'10k &amp; MO'!J$5+$O982*'10k &amp; MO'!J$11+$P982*'10k &amp; MO'!J$17+$Q982*'10k &amp; MO'!J$23+$R982*'10k &amp; MO'!J$29</f>
        <v>7985.6785</v>
      </c>
      <c r="AB982" s="349">
        <f>+$N982*'10k &amp; MO'!K$5+$O982*'10k &amp; MO'!K$11+$P982*'10k &amp; MO'!K$17+$Q982*'10k &amp; MO'!K$23+$R982*'10k &amp; MO'!K$29</f>
        <v>29945.943000000003</v>
      </c>
      <c r="AC982" s="349">
        <f>+$N982*'10k &amp; MO'!L$5+$O982*'10k &amp; MO'!L$11+$P982*'10k &amp; MO'!L$17+$Q982*'10k &amp; MO'!L$23+$R982*'10k &amp; MO'!L$29</f>
        <v>29233.776000000002</v>
      </c>
      <c r="AD982" s="350">
        <f>+S982*'10k &amp; MO'!O$5</f>
        <v>5427.0480000000007</v>
      </c>
      <c r="AF982" s="192" t="str">
        <f t="shared" si="135"/>
        <v>28132016</v>
      </c>
      <c r="AG982" s="192">
        <f>+IFERROR(VLOOKUP($AF982,'Limited Loss'!$F$5:$P$124,AG$3,FALSE),0)</f>
        <v>0</v>
      </c>
      <c r="AH982" s="193">
        <f>+IFERROR(VLOOKUP($AF982,'Limited Loss'!$F$5:$P$124,AH$3,FALSE),0)</f>
        <v>0</v>
      </c>
      <c r="AI982" s="193">
        <f>+IFERROR(VLOOKUP($AF982,'Limited Loss'!$F$5:$P$124,AI$3,FALSE),0)</f>
        <v>0</v>
      </c>
      <c r="AJ982" s="193">
        <f>+IFERROR(VLOOKUP($AF982,'Limited Loss'!$F$5:$P$124,AJ$3,FALSE),0)</f>
        <v>0</v>
      </c>
      <c r="AK982" s="100">
        <f>+IFERROR(VLOOKUP($AF982,'Limited Loss'!$F$5:$P$124,AK$3,FALSE),0)</f>
        <v>0</v>
      </c>
      <c r="AL982" s="193">
        <f>+IFERROR(VLOOKUP($AF982,'Limited Loss'!$F$5:$P$124,AL$3,FALSE),0)</f>
        <v>0</v>
      </c>
      <c r="AM982" s="193">
        <f>+IFERROR(VLOOKUP($AF982,'Limited Loss'!$F$5:$P$124,AM$3,FALSE),0)</f>
        <v>0</v>
      </c>
      <c r="AN982" s="193">
        <f>+IFERROR(VLOOKUP($AF982,'Limited Loss'!$F$5:$P$124,AN$3,FALSE),0)</f>
        <v>0</v>
      </c>
      <c r="AO982" s="193">
        <f>+IFERROR(VLOOKUP($AF982,'Limited Loss'!$F$5:$P$124,AO$3,FALSE),0)</f>
        <v>0</v>
      </c>
      <c r="AP982" s="100">
        <f>+IFERROR(VLOOKUP($AF982,'Limited Loss'!$F$5:$P$124,AP$3,FALSE),0)</f>
        <v>0</v>
      </c>
      <c r="AQ982" s="353"/>
      <c r="AR982" s="331">
        <f t="shared" si="136"/>
        <v>2813</v>
      </c>
      <c r="AS982" s="332">
        <f t="shared" si="136"/>
        <v>2016</v>
      </c>
      <c r="AT982" s="349">
        <f t="shared" si="133"/>
        <v>0</v>
      </c>
      <c r="AU982" s="349">
        <f t="shared" si="133"/>
        <v>0</v>
      </c>
      <c r="AV982" s="349">
        <f t="shared" si="133"/>
        <v>6280.0738999999994</v>
      </c>
      <c r="AW982" s="349">
        <f t="shared" si="133"/>
        <v>13168.645900000001</v>
      </c>
      <c r="AX982" s="350">
        <f t="shared" si="133"/>
        <v>26296.603899999998</v>
      </c>
      <c r="AY982" s="349">
        <f t="shared" si="134"/>
        <v>0</v>
      </c>
      <c r="AZ982" s="349">
        <f t="shared" si="134"/>
        <v>0</v>
      </c>
      <c r="BA982" s="349">
        <f t="shared" si="134"/>
        <v>7985.6785</v>
      </c>
      <c r="BB982" s="349">
        <f t="shared" si="134"/>
        <v>29945.943000000003</v>
      </c>
      <c r="BC982" s="349">
        <f t="shared" si="134"/>
        <v>29233.776000000002</v>
      </c>
      <c r="BD982" s="350">
        <f t="shared" si="134"/>
        <v>5427.0480000000007</v>
      </c>
      <c r="BE982" s="349">
        <f t="shared" si="138"/>
        <v>14265.752399999999</v>
      </c>
      <c r="BF982" s="375">
        <f t="shared" si="139"/>
        <v>98644.968800000002</v>
      </c>
      <c r="BG982" s="334">
        <f t="shared" si="140"/>
        <v>5427.0480000000007</v>
      </c>
    </row>
    <row r="983" spans="1:59" x14ac:dyDescent="0.2">
      <c r="A983" s="326" t="str">
        <f t="shared" si="137"/>
        <v>28132017</v>
      </c>
      <c r="B983" s="331">
        <v>2813</v>
      </c>
      <c r="C983" s="327">
        <v>2017</v>
      </c>
      <c r="D983" s="353">
        <f>+IFERROR(VLOOKUP($A983,Data_Loss!$A$2:$V$1180,6,FALSE),0)</f>
        <v>0</v>
      </c>
      <c r="E983" s="353">
        <f>+IFERROR(VLOOKUP($A983,Data_Loss!$A$2:$V$1180,7,FALSE),0)</f>
        <v>0</v>
      </c>
      <c r="F983" s="353">
        <f>+IFERROR(VLOOKUP($A983,Data_Loss!$A$2:$V$1180,8,FALSE),0)</f>
        <v>0</v>
      </c>
      <c r="G983" s="353">
        <f>+IFERROR(VLOOKUP($A983,Data_Loss!$A$2:$V$1180,9,FALSE),0)</f>
        <v>0</v>
      </c>
      <c r="H983" s="353">
        <f>+IFERROR(VLOOKUP($A983,Data_Loss!$A$2:$V$1180,10,FALSE),0)</f>
        <v>4</v>
      </c>
      <c r="I983" s="353">
        <f>+IFERROR(VLOOKUP($A983,Data_Loss!$A$2:$V$1300,12,FALSE),0)</f>
        <v>0</v>
      </c>
      <c r="J983" s="353">
        <f>+IFERROR(VLOOKUP($A983,Data_Loss!$A$2:$V$1300,13,FALSE),0)</f>
        <v>0</v>
      </c>
      <c r="K983" s="353">
        <f>+IFERROR(VLOOKUP($A983,Data_Loss!$A$2:$V$1300,14,FALSE),0)</f>
        <v>0</v>
      </c>
      <c r="L983" s="353">
        <f>+IFERROR(VLOOKUP($A983,Data_Loss!$A$2:$V$1300,15,FALSE),0)</f>
        <v>0</v>
      </c>
      <c r="M983" s="353">
        <f>+IFERROR(VLOOKUP($A983,Data_Loss!$A$2:$V$1300,16,FALSE),0)</f>
        <v>24899</v>
      </c>
      <c r="N983" s="353">
        <f>+IFERROR(VLOOKUP($A983,Data_Loss!$A$2:$V$1300,17,FALSE),0)</f>
        <v>0</v>
      </c>
      <c r="O983" s="353">
        <f>+IFERROR(VLOOKUP($A983,Data_Loss!$A$2:$V$1300,18,FALSE),0)</f>
        <v>0</v>
      </c>
      <c r="P983" s="353">
        <f>+IFERROR(VLOOKUP($A983,Data_Loss!$A$2:$V$1300,19,FALSE),0)</f>
        <v>0</v>
      </c>
      <c r="Q983" s="353">
        <f>+IFERROR(VLOOKUP($A983,Data_Loss!$A$2:$V$1300,20,FALSE),0)</f>
        <v>0</v>
      </c>
      <c r="R983" s="353">
        <f>+IFERROR(VLOOKUP($A983,Data_Loss!$A$2:$V$1300,21,FALSE),0)</f>
        <v>11558</v>
      </c>
      <c r="S983" s="353">
        <f>+IFERROR(VLOOKUP($A983,Data_Loss!$A$2:$V$1300,22,FALSE),0)</f>
        <v>599</v>
      </c>
      <c r="T983" s="191">
        <f>+$I983*'10k &amp; MO'!C$6+$J983*'10k &amp; MO'!C$12+$K983*'10k &amp; MO'!C$18+$L983*'10k &amp; MO'!C$24+$M983*'10k &amp; MO'!C$30</f>
        <v>0</v>
      </c>
      <c r="U983" s="349">
        <f>+$I983*'10k &amp; MO'!D$6+$J983*'10k &amp; MO'!D$12+$K983*'10k &amp; MO'!D$18+$L983*'10k &amp; MO'!D$24+$M983*'10k &amp; MO'!D$30</f>
        <v>22.409099999999999</v>
      </c>
      <c r="V983" s="349">
        <f>+$I983*'10k &amp; MO'!E$6+$J983*'10k &amp; MO'!E$12+$K983*'10k &amp; MO'!E$18+$L983*'10k &amp; MO'!E$24+$M983*'10k &amp; MO'!E$30</f>
        <v>9902.3323</v>
      </c>
      <c r="W983" s="349">
        <f>+$I983*'10k &amp; MO'!F$6+$J983*'10k &amp; MO'!F$12+$K983*'10k &amp; MO'!F$18+$L983*'10k &amp; MO'!F$24+$M983*'10k &amp; MO'!F$30</f>
        <v>4374.7542999999996</v>
      </c>
      <c r="X983" s="349">
        <f>+$I983*'10k &amp; MO'!G$6+$J983*'10k &amp; MO'!G$12+$K983*'10k &amp; MO'!G$18+$L983*'10k &amp; MO'!G$24+$M983*'10k &amp; MO'!G$30</f>
        <v>27202.157500000001</v>
      </c>
      <c r="Y983" s="349">
        <f>+$N983*'10k &amp; MO'!H$6+$O983*'10k &amp; MO'!H$12+$P983*'10k &amp; MO'!H$18+$Q983*'10k &amp; MO'!H$24+$R983*'10k &amp; MO'!H$30</f>
        <v>0</v>
      </c>
      <c r="Z983" s="349">
        <f>+$N983*'10k &amp; MO'!I$6+$O983*'10k &amp; MO'!I$12+$P983*'10k &amp; MO'!I$18+$Q983*'10k &amp; MO'!I$24+$R983*'10k &amp; MO'!I$30</f>
        <v>3.4673999999999996</v>
      </c>
      <c r="AA983" s="349">
        <f>+$N983*'10k &amp; MO'!J$6+$O983*'10k &amp; MO'!J$12+$P983*'10k &amp; MO'!J$18+$Q983*'10k &amp; MO'!J$24+$R983*'10k &amp; MO'!J$30</f>
        <v>4715.6639999999998</v>
      </c>
      <c r="AB983" s="349">
        <f>+$N983*'10k &amp; MO'!K$6+$O983*'10k &amp; MO'!K$12+$P983*'10k &amp; MO'!K$18+$Q983*'10k &amp; MO'!K$24+$R983*'10k &amp; MO'!K$30</f>
        <v>2378.6364000000003</v>
      </c>
      <c r="AC983" s="349">
        <f>+$N983*'10k &amp; MO'!L$6+$O983*'10k &amp; MO'!L$12+$P983*'10k &amp; MO'!L$18+$Q983*'10k &amp; MO'!L$24+$R983*'10k &amp; MO'!L$30</f>
        <v>16933.625800000002</v>
      </c>
      <c r="AD983" s="350">
        <f>+S983*'10k &amp; MO'!O$6</f>
        <v>806.25400000000002</v>
      </c>
      <c r="AF983" s="192" t="str">
        <f t="shared" si="135"/>
        <v>28132017</v>
      </c>
      <c r="AG983" s="192">
        <f>+IFERROR(VLOOKUP($AF983,'Limited Loss'!$F$5:$P$124,AG$3,FALSE),0)</f>
        <v>0</v>
      </c>
      <c r="AH983" s="193">
        <f>+IFERROR(VLOOKUP($AF983,'Limited Loss'!$F$5:$P$124,AH$3,FALSE),0)</f>
        <v>0</v>
      </c>
      <c r="AI983" s="193">
        <f>+IFERROR(VLOOKUP($AF983,'Limited Loss'!$F$5:$P$124,AI$3,FALSE),0)</f>
        <v>0</v>
      </c>
      <c r="AJ983" s="193">
        <f>+IFERROR(VLOOKUP($AF983,'Limited Loss'!$F$5:$P$124,AJ$3,FALSE),0)</f>
        <v>0</v>
      </c>
      <c r="AK983" s="100">
        <f>+IFERROR(VLOOKUP($AF983,'Limited Loss'!$F$5:$P$124,AK$3,FALSE),0)</f>
        <v>0</v>
      </c>
      <c r="AL983" s="193">
        <f>+IFERROR(VLOOKUP($AF983,'Limited Loss'!$F$5:$P$124,AL$3,FALSE),0)</f>
        <v>0</v>
      </c>
      <c r="AM983" s="193">
        <f>+IFERROR(VLOOKUP($AF983,'Limited Loss'!$F$5:$P$124,AM$3,FALSE),0)</f>
        <v>0</v>
      </c>
      <c r="AN983" s="193">
        <f>+IFERROR(VLOOKUP($AF983,'Limited Loss'!$F$5:$P$124,AN$3,FALSE),0)</f>
        <v>0</v>
      </c>
      <c r="AO983" s="193">
        <f>+IFERROR(VLOOKUP($AF983,'Limited Loss'!$F$5:$P$124,AO$3,FALSE),0)</f>
        <v>0</v>
      </c>
      <c r="AP983" s="100">
        <f>+IFERROR(VLOOKUP($AF983,'Limited Loss'!$F$5:$P$124,AP$3,FALSE),0)</f>
        <v>0</v>
      </c>
      <c r="AQ983" s="353"/>
      <c r="AR983" s="331">
        <f t="shared" si="136"/>
        <v>2813</v>
      </c>
      <c r="AS983" s="332">
        <f t="shared" si="136"/>
        <v>2017</v>
      </c>
      <c r="AT983" s="349">
        <f t="shared" si="133"/>
        <v>0</v>
      </c>
      <c r="AU983" s="349">
        <f t="shared" si="133"/>
        <v>22.409099999999999</v>
      </c>
      <c r="AV983" s="349">
        <f t="shared" si="133"/>
        <v>9902.3323</v>
      </c>
      <c r="AW983" s="349">
        <f t="shared" si="133"/>
        <v>4374.7542999999996</v>
      </c>
      <c r="AX983" s="350">
        <f t="shared" si="133"/>
        <v>27202.157500000001</v>
      </c>
      <c r="AY983" s="349">
        <f t="shared" si="134"/>
        <v>0</v>
      </c>
      <c r="AZ983" s="349">
        <f t="shared" si="134"/>
        <v>3.4673999999999996</v>
      </c>
      <c r="BA983" s="349">
        <f t="shared" si="134"/>
        <v>4715.6639999999998</v>
      </c>
      <c r="BB983" s="349">
        <f t="shared" si="134"/>
        <v>2378.6364000000003</v>
      </c>
      <c r="BC983" s="349">
        <f t="shared" si="134"/>
        <v>16933.625800000002</v>
      </c>
      <c r="BD983" s="350">
        <f t="shared" si="134"/>
        <v>806.25400000000002</v>
      </c>
      <c r="BE983" s="349">
        <f t="shared" si="138"/>
        <v>14643.872800000001</v>
      </c>
      <c r="BF983" s="375">
        <f t="shared" si="139"/>
        <v>50889.174000000006</v>
      </c>
      <c r="BG983" s="334">
        <f t="shared" si="140"/>
        <v>806.25400000000002</v>
      </c>
    </row>
    <row r="984" spans="1:59" x14ac:dyDescent="0.2">
      <c r="A984" s="326" t="str">
        <f t="shared" si="137"/>
        <v>28132018</v>
      </c>
      <c r="B984" s="331">
        <v>2813</v>
      </c>
      <c r="C984" s="327">
        <v>2018</v>
      </c>
      <c r="D984" s="353">
        <f>+IFERROR(VLOOKUP($A984,Data_Loss!$A$2:$V$1180,6,FALSE),0)</f>
        <v>0</v>
      </c>
      <c r="E984" s="353">
        <f>+IFERROR(VLOOKUP($A984,Data_Loss!$A$2:$V$1180,7,FALSE),0)</f>
        <v>0</v>
      </c>
      <c r="F984" s="353">
        <f>+IFERROR(VLOOKUP($A984,Data_Loss!$A$2:$V$1180,8,FALSE),0)</f>
        <v>0</v>
      </c>
      <c r="G984" s="353">
        <f>+IFERROR(VLOOKUP($A984,Data_Loss!$A$2:$V$1180,9,FALSE),0)</f>
        <v>1</v>
      </c>
      <c r="H984" s="353">
        <f>+IFERROR(VLOOKUP($A984,Data_Loss!$A$2:$V$1180,10,FALSE),0)</f>
        <v>11</v>
      </c>
      <c r="I984" s="353">
        <f>+IFERROR(VLOOKUP($A984,Data_Loss!$A$2:$V$1300,12,FALSE),0)</f>
        <v>0</v>
      </c>
      <c r="J984" s="353">
        <f>+IFERROR(VLOOKUP($A984,Data_Loss!$A$2:$V$1300,13,FALSE),0)</f>
        <v>0</v>
      </c>
      <c r="K984" s="353">
        <f>+IFERROR(VLOOKUP($A984,Data_Loss!$A$2:$V$1300,14,FALSE),0)</f>
        <v>0</v>
      </c>
      <c r="L984" s="353">
        <f>+IFERROR(VLOOKUP($A984,Data_Loss!$A$2:$V$1300,15,FALSE),0)</f>
        <v>17000</v>
      </c>
      <c r="M984" s="353">
        <f>+IFERROR(VLOOKUP($A984,Data_Loss!$A$2:$V$1300,16,FALSE),0)</f>
        <v>84929</v>
      </c>
      <c r="N984" s="353">
        <f>+IFERROR(VLOOKUP($A984,Data_Loss!$A$2:$V$1300,17,FALSE),0)</f>
        <v>0</v>
      </c>
      <c r="O984" s="353">
        <f>+IFERROR(VLOOKUP($A984,Data_Loss!$A$2:$V$1300,18,FALSE),0)</f>
        <v>0</v>
      </c>
      <c r="P984" s="353">
        <f>+IFERROR(VLOOKUP($A984,Data_Loss!$A$2:$V$1300,19,FALSE),0)</f>
        <v>0</v>
      </c>
      <c r="Q984" s="353">
        <f>+IFERROR(VLOOKUP($A984,Data_Loss!$A$2:$V$1300,20,FALSE),0)</f>
        <v>11939</v>
      </c>
      <c r="R984" s="353">
        <f>+IFERROR(VLOOKUP($A984,Data_Loss!$A$2:$V$1300,21,FALSE),0)</f>
        <v>88361</v>
      </c>
      <c r="S984" s="353">
        <f>+IFERROR(VLOOKUP($A984,Data_Loss!$A$2:$V$1300,22,FALSE),0)</f>
        <v>47985</v>
      </c>
      <c r="T984" s="191">
        <f>+$I984*'10k &amp; MO'!C$7+$J984*'10k &amp; MO'!C$13+$K984*'10k &amp; MO'!C$19+$L984*'10k &amp; MO'!C$25+$M984*'10k &amp; MO'!C$31</f>
        <v>186.84380000000002</v>
      </c>
      <c r="U984" s="349">
        <f>+$I984*'10k &amp; MO'!D$7+$J984*'10k &amp; MO'!D$13+$K984*'10k &amp; MO'!D$19+$L984*'10k &amp; MO'!D$25+$M984*'10k &amp; MO'!D$31</f>
        <v>6315.7578000000003</v>
      </c>
      <c r="V984" s="349">
        <f>+$I984*'10k &amp; MO'!E$7+$J984*'10k &amp; MO'!E$13+$K984*'10k &amp; MO'!E$19+$L984*'10k &amp; MO'!E$25+$M984*'10k &amp; MO'!E$31</f>
        <v>145913.38699999999</v>
      </c>
      <c r="W984" s="349">
        <f>+$I984*'10k &amp; MO'!F$7+$J984*'10k &amp; MO'!F$13+$K984*'10k &amp; MO'!F$19+$L984*'10k &amp; MO'!F$25+$M984*'10k &amp; MO'!F$31</f>
        <v>58223.133900000001</v>
      </c>
      <c r="X984" s="349">
        <f>+$I984*'10k &amp; MO'!G$7+$J984*'10k &amp; MO'!G$13+$K984*'10k &amp; MO'!G$19+$L984*'10k &amp; MO'!G$25+$M984*'10k &amp; MO'!G$31</f>
        <v>60272.195199999995</v>
      </c>
      <c r="Y984" s="349">
        <f>+$N984*'10k &amp; MO'!H$7+$O984*'10k &amp; MO'!H$13+$P984*'10k &amp; MO'!H$19+$Q984*'10k &amp; MO'!H$25+$R984*'10k &amp; MO'!H$31</f>
        <v>256.24689999999998</v>
      </c>
      <c r="Z984" s="349">
        <f>+$N984*'10k &amp; MO'!I$7+$O984*'10k &amp; MO'!I$13+$P984*'10k &amp; MO'!I$19+$Q984*'10k &amp; MO'!I$25+$R984*'10k &amp; MO'!I$31</f>
        <v>9077.9705000000013</v>
      </c>
      <c r="AA984" s="349">
        <f>+$N984*'10k &amp; MO'!J$7+$O984*'10k &amp; MO'!J$13+$P984*'10k &amp; MO'!J$19+$Q984*'10k &amp; MO'!J$25+$R984*'10k &amp; MO'!J$31</f>
        <v>106890.30250000001</v>
      </c>
      <c r="AB984" s="349">
        <f>+$N984*'10k &amp; MO'!K$7+$O984*'10k &amp; MO'!K$13+$P984*'10k &amp; MO'!K$19+$Q984*'10k &amp; MO'!K$25+$R984*'10k &amp; MO'!K$31</f>
        <v>59131.223299999991</v>
      </c>
      <c r="AC984" s="349">
        <f>+$N984*'10k &amp; MO'!L$7+$O984*'10k &amp; MO'!L$13+$P984*'10k &amp; MO'!L$19+$Q984*'10k &amp; MO'!L$25+$R984*'10k &amp; MO'!L$31</f>
        <v>76264.3364</v>
      </c>
      <c r="AD984" s="350">
        <f>+S984*'10k &amp; MO'!O$7</f>
        <v>63628.11</v>
      </c>
      <c r="AF984" s="192" t="str">
        <f t="shared" si="135"/>
        <v>28132018</v>
      </c>
      <c r="AG984" s="192">
        <f>+IFERROR(VLOOKUP($AF984,'Limited Loss'!$F$5:$P$124,AG$3,FALSE),0)</f>
        <v>0</v>
      </c>
      <c r="AH984" s="193">
        <f>+IFERROR(VLOOKUP($AF984,'Limited Loss'!$F$5:$P$124,AH$3,FALSE),0)</f>
        <v>0</v>
      </c>
      <c r="AI984" s="193">
        <f>+IFERROR(VLOOKUP($AF984,'Limited Loss'!$F$5:$P$124,AI$3,FALSE),0)</f>
        <v>0</v>
      </c>
      <c r="AJ984" s="193">
        <f>+IFERROR(VLOOKUP($AF984,'Limited Loss'!$F$5:$P$124,AJ$3,FALSE),0)</f>
        <v>0</v>
      </c>
      <c r="AK984" s="100">
        <f>+IFERROR(VLOOKUP($AF984,'Limited Loss'!$F$5:$P$124,AK$3,FALSE),0)</f>
        <v>0</v>
      </c>
      <c r="AL984" s="193">
        <f>+IFERROR(VLOOKUP($AF984,'Limited Loss'!$F$5:$P$124,AL$3,FALSE),0)</f>
        <v>0</v>
      </c>
      <c r="AM984" s="193">
        <f>+IFERROR(VLOOKUP($AF984,'Limited Loss'!$F$5:$P$124,AM$3,FALSE),0)</f>
        <v>0</v>
      </c>
      <c r="AN984" s="193">
        <f>+IFERROR(VLOOKUP($AF984,'Limited Loss'!$F$5:$P$124,AN$3,FALSE),0)</f>
        <v>0</v>
      </c>
      <c r="AO984" s="193">
        <f>+IFERROR(VLOOKUP($AF984,'Limited Loss'!$F$5:$P$124,AO$3,FALSE),0)</f>
        <v>0</v>
      </c>
      <c r="AP984" s="100">
        <f>+IFERROR(VLOOKUP($AF984,'Limited Loss'!$F$5:$P$124,AP$3,FALSE),0)</f>
        <v>0</v>
      </c>
      <c r="AQ984" s="353"/>
      <c r="AR984" s="331">
        <f t="shared" si="136"/>
        <v>2813</v>
      </c>
      <c r="AS984" s="332">
        <f t="shared" si="136"/>
        <v>2018</v>
      </c>
      <c r="AT984" s="349">
        <f t="shared" si="133"/>
        <v>186.84380000000002</v>
      </c>
      <c r="AU984" s="349">
        <f t="shared" si="133"/>
        <v>6315.7578000000003</v>
      </c>
      <c r="AV984" s="349">
        <f t="shared" si="133"/>
        <v>145913.38699999999</v>
      </c>
      <c r="AW984" s="349">
        <f t="shared" si="133"/>
        <v>58223.133900000001</v>
      </c>
      <c r="AX984" s="350">
        <f t="shared" si="133"/>
        <v>60272.195199999995</v>
      </c>
      <c r="AY984" s="349">
        <f t="shared" si="134"/>
        <v>256.24689999999998</v>
      </c>
      <c r="AZ984" s="349">
        <f t="shared" si="134"/>
        <v>9077.9705000000013</v>
      </c>
      <c r="BA984" s="349">
        <f t="shared" si="134"/>
        <v>106890.30250000001</v>
      </c>
      <c r="BB984" s="349">
        <f t="shared" si="134"/>
        <v>59131.223299999991</v>
      </c>
      <c r="BC984" s="349">
        <f t="shared" si="134"/>
        <v>76264.3364</v>
      </c>
      <c r="BD984" s="350">
        <f t="shared" si="134"/>
        <v>63628.11</v>
      </c>
      <c r="BE984" s="349">
        <f t="shared" si="138"/>
        <v>268640.5085</v>
      </c>
      <c r="BF984" s="375">
        <f t="shared" si="139"/>
        <v>253890.88879999999</v>
      </c>
      <c r="BG984" s="334">
        <f t="shared" si="140"/>
        <v>63628.11</v>
      </c>
    </row>
    <row r="985" spans="1:59" x14ac:dyDescent="0.2">
      <c r="A985" s="326" t="str">
        <f t="shared" si="137"/>
        <v>29212014</v>
      </c>
      <c r="B985" s="331">
        <v>2921</v>
      </c>
      <c r="C985" s="327">
        <v>2014</v>
      </c>
      <c r="D985" s="353">
        <f>+IFERROR(VLOOKUP($A985,Data_Loss!$A$2:$V$1180,6,FALSE),0)</f>
        <v>0</v>
      </c>
      <c r="E985" s="353">
        <f>+IFERROR(VLOOKUP($A985,Data_Loss!$A$2:$V$1180,7,FALSE),0)</f>
        <v>0</v>
      </c>
      <c r="F985" s="353">
        <f>+IFERROR(VLOOKUP($A985,Data_Loss!$A$2:$V$1180,8,FALSE),0)</f>
        <v>0</v>
      </c>
      <c r="G985" s="353">
        <f>+IFERROR(VLOOKUP($A985,Data_Loss!$A$2:$V$1180,9,FALSE),0)</f>
        <v>0</v>
      </c>
      <c r="H985" s="353">
        <f>+IFERROR(VLOOKUP($A985,Data_Loss!$A$2:$V$1180,10,FALSE),0)</f>
        <v>0</v>
      </c>
      <c r="I985" s="353">
        <f>+IFERROR(VLOOKUP($A985,Data_Loss!$A$2:$V$1300,12,FALSE),0)</f>
        <v>0</v>
      </c>
      <c r="J985" s="353">
        <f>+IFERROR(VLOOKUP($A985,Data_Loss!$A$2:$V$1300,13,FALSE),0)</f>
        <v>0</v>
      </c>
      <c r="K985" s="353">
        <f>+IFERROR(VLOOKUP($A985,Data_Loss!$A$2:$V$1300,14,FALSE),0)</f>
        <v>0</v>
      </c>
      <c r="L985" s="353">
        <f>+IFERROR(VLOOKUP($A985,Data_Loss!$A$2:$V$1300,15,FALSE),0)</f>
        <v>0</v>
      </c>
      <c r="M985" s="353">
        <f>+IFERROR(VLOOKUP($A985,Data_Loss!$A$2:$V$1300,16,FALSE),0)</f>
        <v>0</v>
      </c>
      <c r="N985" s="353">
        <f>+IFERROR(VLOOKUP($A985,Data_Loss!$A$2:$V$1300,17,FALSE),0)</f>
        <v>0</v>
      </c>
      <c r="O985" s="353">
        <f>+IFERROR(VLOOKUP($A985,Data_Loss!$A$2:$V$1300,18,FALSE),0)</f>
        <v>0</v>
      </c>
      <c r="P985" s="353">
        <f>+IFERROR(VLOOKUP($A985,Data_Loss!$A$2:$V$1300,19,FALSE),0)</f>
        <v>0</v>
      </c>
      <c r="Q985" s="353">
        <f>+IFERROR(VLOOKUP($A985,Data_Loss!$A$2:$V$1300,20,FALSE),0)</f>
        <v>0</v>
      </c>
      <c r="R985" s="353">
        <f>+IFERROR(VLOOKUP($A985,Data_Loss!$A$2:$V$1300,21,FALSE),0)</f>
        <v>0</v>
      </c>
      <c r="S985" s="353">
        <f>+IFERROR(VLOOKUP($A985,Data_Loss!$A$2:$V$1300,22,FALSE),0)</f>
        <v>0</v>
      </c>
      <c r="T985" s="191">
        <f>+$I985*'10k &amp; MO'!C$3+$J985*'10k &amp; MO'!C$9+$K985*'10k &amp; MO'!C$15+$L985*'10k &amp; MO'!C$21+$M985*'10k &amp; MO'!C$27</f>
        <v>0</v>
      </c>
      <c r="U985" s="349">
        <f>+$I985*'10k &amp; MO'!D$3+$J985*'10k &amp; MO'!D$9+$K985*'10k &amp; MO'!D$15+$L985*'10k &amp; MO'!D$21+$M985*'10k &amp; MO'!D$27</f>
        <v>0</v>
      </c>
      <c r="V985" s="349">
        <f>+$I985*'10k &amp; MO'!E$3+$J985*'10k &amp; MO'!E$9+$K985*'10k &amp; MO'!E$15+$L985*'10k &amp; MO'!E$21+$M985*'10k &amp; MO'!E$27</f>
        <v>0</v>
      </c>
      <c r="W985" s="349">
        <f>+$I985*'10k &amp; MO'!F$3+$J985*'10k &amp; MO'!F$9+$K985*'10k &amp; MO'!F$15+$L985*'10k &amp; MO'!F$21+$M985*'10k &amp; MO'!F$27</f>
        <v>0</v>
      </c>
      <c r="X985" s="349">
        <f>+$I985*'10k &amp; MO'!G$3+$J985*'10k &amp; MO'!G$9+$K985*'10k &amp; MO'!G$15+$L985*'10k &amp; MO'!G$21+$M985*'10k &amp; MO'!G$27</f>
        <v>0</v>
      </c>
      <c r="Y985" s="349">
        <f>+$N985*'10k &amp; MO'!H$3+$O985*'10k &amp; MO'!H$9+$P985*'10k &amp; MO'!H$15+$Q985*'10k &amp; MO'!H$21+$R985*'10k &amp; MO'!H$27</f>
        <v>0</v>
      </c>
      <c r="Z985" s="349">
        <f>+$N985*'10k &amp; MO'!I$3+$O985*'10k &amp; MO'!I$9+$P985*'10k &amp; MO'!I$15+$Q985*'10k &amp; MO'!I$21+$R985*'10k &amp; MO'!I$27</f>
        <v>0</v>
      </c>
      <c r="AA985" s="349">
        <f>+$N985*'10k &amp; MO'!J$3+$O985*'10k &amp; MO'!J$9+$P985*'10k &amp; MO'!J$15+$Q985*'10k &amp; MO'!J$21+$R985*'10k &amp; MO'!J$27</f>
        <v>0</v>
      </c>
      <c r="AB985" s="349">
        <f>+$N985*'10k &amp; MO'!K$3+$O985*'10k &amp; MO'!K$9+$P985*'10k &amp; MO'!K$15+$Q985*'10k &amp; MO'!K$21+$R985*'10k &amp; MO'!K$27</f>
        <v>0</v>
      </c>
      <c r="AC985" s="349">
        <f>+$N985*'10k &amp; MO'!L$3+$O985*'10k &amp; MO'!L$9+$P985*'10k &amp; MO'!L$15+$Q985*'10k &amp; MO'!L$21+$R985*'10k &amp; MO'!L$27</f>
        <v>0</v>
      </c>
      <c r="AD985" s="350">
        <f>+S985*'10k &amp; MO'!O$3</f>
        <v>0</v>
      </c>
      <c r="AF985" s="192" t="str">
        <f t="shared" si="135"/>
        <v>29212014</v>
      </c>
      <c r="AG985" s="192">
        <f>+IFERROR(VLOOKUP($AF985,'Limited Loss'!$F$5:$P$124,AG$3,FALSE),0)</f>
        <v>0</v>
      </c>
      <c r="AH985" s="193">
        <f>+IFERROR(VLOOKUP($AF985,'Limited Loss'!$F$5:$P$124,AH$3,FALSE),0)</f>
        <v>0</v>
      </c>
      <c r="AI985" s="193">
        <f>+IFERROR(VLOOKUP($AF985,'Limited Loss'!$F$5:$P$124,AI$3,FALSE),0)</f>
        <v>0</v>
      </c>
      <c r="AJ985" s="193">
        <f>+IFERROR(VLOOKUP($AF985,'Limited Loss'!$F$5:$P$124,AJ$3,FALSE),0)</f>
        <v>0</v>
      </c>
      <c r="AK985" s="100">
        <f>+IFERROR(VLOOKUP($AF985,'Limited Loss'!$F$5:$P$124,AK$3,FALSE),0)</f>
        <v>0</v>
      </c>
      <c r="AL985" s="193">
        <f>+IFERROR(VLOOKUP($AF985,'Limited Loss'!$F$5:$P$124,AL$3,FALSE),0)</f>
        <v>0</v>
      </c>
      <c r="AM985" s="193">
        <f>+IFERROR(VLOOKUP($AF985,'Limited Loss'!$F$5:$P$124,AM$3,FALSE),0)</f>
        <v>0</v>
      </c>
      <c r="AN985" s="193">
        <f>+IFERROR(VLOOKUP($AF985,'Limited Loss'!$F$5:$P$124,AN$3,FALSE),0)</f>
        <v>0</v>
      </c>
      <c r="AO985" s="193">
        <f>+IFERROR(VLOOKUP($AF985,'Limited Loss'!$F$5:$P$124,AO$3,FALSE),0)</f>
        <v>0</v>
      </c>
      <c r="AP985" s="100">
        <f>+IFERROR(VLOOKUP($AF985,'Limited Loss'!$F$5:$P$124,AP$3,FALSE),0)</f>
        <v>0</v>
      </c>
      <c r="AQ985" s="353"/>
      <c r="AR985" s="331">
        <f t="shared" si="136"/>
        <v>2921</v>
      </c>
      <c r="AS985" s="332">
        <f t="shared" si="136"/>
        <v>2014</v>
      </c>
      <c r="AT985" s="349">
        <f t="shared" si="133"/>
        <v>0</v>
      </c>
      <c r="AU985" s="349">
        <f t="shared" si="133"/>
        <v>0</v>
      </c>
      <c r="AV985" s="349">
        <f t="shared" si="133"/>
        <v>0</v>
      </c>
      <c r="AW985" s="349">
        <f t="shared" si="133"/>
        <v>0</v>
      </c>
      <c r="AX985" s="350">
        <f t="shared" si="133"/>
        <v>0</v>
      </c>
      <c r="AY985" s="349">
        <f t="shared" si="134"/>
        <v>0</v>
      </c>
      <c r="AZ985" s="349">
        <f t="shared" si="134"/>
        <v>0</v>
      </c>
      <c r="BA985" s="349">
        <f t="shared" si="134"/>
        <v>0</v>
      </c>
      <c r="BB985" s="349">
        <f t="shared" si="134"/>
        <v>0</v>
      </c>
      <c r="BC985" s="349">
        <f t="shared" si="134"/>
        <v>0</v>
      </c>
      <c r="BD985" s="350">
        <f t="shared" si="134"/>
        <v>0</v>
      </c>
      <c r="BE985" s="349">
        <f t="shared" si="138"/>
        <v>0</v>
      </c>
      <c r="BF985" s="375">
        <f t="shared" si="139"/>
        <v>0</v>
      </c>
      <c r="BG985" s="334">
        <f t="shared" si="140"/>
        <v>0</v>
      </c>
    </row>
    <row r="986" spans="1:59" x14ac:dyDescent="0.2">
      <c r="A986" s="326" t="str">
        <f t="shared" si="137"/>
        <v>29212015</v>
      </c>
      <c r="B986" s="331">
        <v>2921</v>
      </c>
      <c r="C986" s="327">
        <v>2015</v>
      </c>
      <c r="D986" s="353">
        <f>+IFERROR(VLOOKUP($A986,Data_Loss!$A$2:$V$1180,6,FALSE),0)</f>
        <v>0</v>
      </c>
      <c r="E986" s="353">
        <f>+IFERROR(VLOOKUP($A986,Data_Loss!$A$2:$V$1180,7,FALSE),0)</f>
        <v>0</v>
      </c>
      <c r="F986" s="353">
        <f>+IFERROR(VLOOKUP($A986,Data_Loss!$A$2:$V$1180,8,FALSE),0)</f>
        <v>0</v>
      </c>
      <c r="G986" s="353">
        <f>+IFERROR(VLOOKUP($A986,Data_Loss!$A$2:$V$1180,9,FALSE),0)</f>
        <v>1</v>
      </c>
      <c r="H986" s="353">
        <f>+IFERROR(VLOOKUP($A986,Data_Loss!$A$2:$V$1180,10,FALSE),0)</f>
        <v>2</v>
      </c>
      <c r="I986" s="353">
        <f>+IFERROR(VLOOKUP($A986,Data_Loss!$A$2:$V$1300,12,FALSE),0)</f>
        <v>0</v>
      </c>
      <c r="J986" s="353">
        <f>+IFERROR(VLOOKUP($A986,Data_Loss!$A$2:$V$1300,13,FALSE),0)</f>
        <v>0</v>
      </c>
      <c r="K986" s="353">
        <f>+IFERROR(VLOOKUP($A986,Data_Loss!$A$2:$V$1300,14,FALSE),0)</f>
        <v>0</v>
      </c>
      <c r="L986" s="353">
        <f>+IFERROR(VLOOKUP($A986,Data_Loss!$A$2:$V$1300,15,FALSE),0)</f>
        <v>14352</v>
      </c>
      <c r="M986" s="353">
        <f>+IFERROR(VLOOKUP($A986,Data_Loss!$A$2:$V$1300,16,FALSE),0)</f>
        <v>2993</v>
      </c>
      <c r="N986" s="353">
        <f>+IFERROR(VLOOKUP($A986,Data_Loss!$A$2:$V$1300,17,FALSE),0)</f>
        <v>0</v>
      </c>
      <c r="O986" s="353">
        <f>+IFERROR(VLOOKUP($A986,Data_Loss!$A$2:$V$1300,18,FALSE),0)</f>
        <v>0</v>
      </c>
      <c r="P986" s="353">
        <f>+IFERROR(VLOOKUP($A986,Data_Loss!$A$2:$V$1300,19,FALSE),0)</f>
        <v>0</v>
      </c>
      <c r="Q986" s="353">
        <f>+IFERROR(VLOOKUP($A986,Data_Loss!$A$2:$V$1300,20,FALSE),0)</f>
        <v>5264</v>
      </c>
      <c r="R986" s="353">
        <f>+IFERROR(VLOOKUP($A986,Data_Loss!$A$2:$V$1300,21,FALSE),0)</f>
        <v>1847</v>
      </c>
      <c r="S986" s="353">
        <f>+IFERROR(VLOOKUP($A986,Data_Loss!$A$2:$V$1300,22,FALSE),0)</f>
        <v>317</v>
      </c>
      <c r="T986" s="191">
        <f>+$I986*'10k &amp; MO'!C$4+$J986*'10k &amp; MO'!C$10+$K986*'10k &amp; MO'!C$16+$L986*'10k &amp; MO'!C$22+$M986*'10k &amp; MO'!C$28</f>
        <v>0</v>
      </c>
      <c r="U986" s="349">
        <f>+$I986*'10k &amp; MO'!D$4+$J986*'10k &amp; MO'!D$10+$K986*'10k &amp; MO'!D$16+$L986*'10k &amp; MO'!D$22+$M986*'10k &amp; MO'!D$28</f>
        <v>0</v>
      </c>
      <c r="V986" s="349">
        <f>+$I986*'10k &amp; MO'!E$4+$J986*'10k &amp; MO'!E$10+$K986*'10k &amp; MO'!E$16+$L986*'10k &amp; MO'!E$22+$M986*'10k &amp; MO'!E$28</f>
        <v>2207.3229999999999</v>
      </c>
      <c r="W986" s="349">
        <f>+$I986*'10k &amp; MO'!F$4+$J986*'10k &amp; MO'!F$10+$K986*'10k &amp; MO'!F$16+$L986*'10k &amp; MO'!F$22+$M986*'10k &amp; MO'!F$28</f>
        <v>15813.8737</v>
      </c>
      <c r="X986" s="349">
        <f>+$I986*'10k &amp; MO'!G$4+$J986*'10k &amp; MO'!G$10+$K986*'10k &amp; MO'!G$16+$L986*'10k &amp; MO'!G$22+$M986*'10k &amp; MO'!G$28</f>
        <v>3576.6352000000002</v>
      </c>
      <c r="Y986" s="349">
        <f>+$N986*'10k &amp; MO'!H$4+$O986*'10k &amp; MO'!H$10+$P986*'10k &amp; MO'!H$16+$Q986*'10k &amp; MO'!H$22+$R986*'10k &amp; MO'!H$28</f>
        <v>0</v>
      </c>
      <c r="Z986" s="349">
        <f>+$N986*'10k &amp; MO'!I$4+$O986*'10k &amp; MO'!I$10+$P986*'10k &amp; MO'!I$16+$Q986*'10k &amp; MO'!I$22+$R986*'10k &amp; MO'!I$28</f>
        <v>0</v>
      </c>
      <c r="AA986" s="349">
        <f>+$N986*'10k &amp; MO'!J$4+$O986*'10k &amp; MO'!J$10+$P986*'10k &amp; MO'!J$16+$Q986*'10k &amp; MO'!J$22+$R986*'10k &amp; MO'!J$28</f>
        <v>1039.6117999999999</v>
      </c>
      <c r="AB986" s="349">
        <f>+$N986*'10k &amp; MO'!K$4+$O986*'10k &amp; MO'!K$10+$P986*'10k &amp; MO'!K$16+$Q986*'10k &amp; MO'!K$22+$R986*'10k &amp; MO'!K$28</f>
        <v>8193.4614999999994</v>
      </c>
      <c r="AC986" s="349">
        <f>+$N986*'10k &amp; MO'!L$4+$O986*'10k &amp; MO'!L$10+$P986*'10k &amp; MO'!L$16+$Q986*'10k &amp; MO'!L$22+$R986*'10k &amp; MO'!L$28</f>
        <v>2833.9918000000002</v>
      </c>
      <c r="AD986" s="350">
        <f>+S986*'10k &amp; MO'!O$4</f>
        <v>384.20400000000001</v>
      </c>
      <c r="AF986" s="192" t="str">
        <f t="shared" si="135"/>
        <v>29212015</v>
      </c>
      <c r="AG986" s="192">
        <f>+IFERROR(VLOOKUP($AF986,'Limited Loss'!$F$5:$P$124,AG$3,FALSE),0)</f>
        <v>0</v>
      </c>
      <c r="AH986" s="193">
        <f>+IFERROR(VLOOKUP($AF986,'Limited Loss'!$F$5:$P$124,AH$3,FALSE),0)</f>
        <v>0</v>
      </c>
      <c r="AI986" s="193">
        <f>+IFERROR(VLOOKUP($AF986,'Limited Loss'!$F$5:$P$124,AI$3,FALSE),0)</f>
        <v>0</v>
      </c>
      <c r="AJ986" s="193">
        <f>+IFERROR(VLOOKUP($AF986,'Limited Loss'!$F$5:$P$124,AJ$3,FALSE),0)</f>
        <v>0</v>
      </c>
      <c r="AK986" s="100">
        <f>+IFERROR(VLOOKUP($AF986,'Limited Loss'!$F$5:$P$124,AK$3,FALSE),0)</f>
        <v>0</v>
      </c>
      <c r="AL986" s="193">
        <f>+IFERROR(VLOOKUP($AF986,'Limited Loss'!$F$5:$P$124,AL$3,FALSE),0)</f>
        <v>0</v>
      </c>
      <c r="AM986" s="193">
        <f>+IFERROR(VLOOKUP($AF986,'Limited Loss'!$F$5:$P$124,AM$3,FALSE),0)</f>
        <v>0</v>
      </c>
      <c r="AN986" s="193">
        <f>+IFERROR(VLOOKUP($AF986,'Limited Loss'!$F$5:$P$124,AN$3,FALSE),0)</f>
        <v>0</v>
      </c>
      <c r="AO986" s="193">
        <f>+IFERROR(VLOOKUP($AF986,'Limited Loss'!$F$5:$P$124,AO$3,FALSE),0)</f>
        <v>0</v>
      </c>
      <c r="AP986" s="100">
        <f>+IFERROR(VLOOKUP($AF986,'Limited Loss'!$F$5:$P$124,AP$3,FALSE),0)</f>
        <v>0</v>
      </c>
      <c r="AQ986" s="353"/>
      <c r="AR986" s="331">
        <f t="shared" si="136"/>
        <v>2921</v>
      </c>
      <c r="AS986" s="332">
        <f t="shared" si="136"/>
        <v>2015</v>
      </c>
      <c r="AT986" s="349">
        <f t="shared" si="133"/>
        <v>0</v>
      </c>
      <c r="AU986" s="349">
        <f t="shared" si="133"/>
        <v>0</v>
      </c>
      <c r="AV986" s="349">
        <f t="shared" si="133"/>
        <v>2207.3229999999999</v>
      </c>
      <c r="AW986" s="349">
        <f t="shared" si="133"/>
        <v>15813.8737</v>
      </c>
      <c r="AX986" s="350">
        <f t="shared" si="133"/>
        <v>3576.6352000000002</v>
      </c>
      <c r="AY986" s="349">
        <f t="shared" si="134"/>
        <v>0</v>
      </c>
      <c r="AZ986" s="349">
        <f t="shared" si="134"/>
        <v>0</v>
      </c>
      <c r="BA986" s="349">
        <f t="shared" si="134"/>
        <v>1039.6117999999999</v>
      </c>
      <c r="BB986" s="349">
        <f t="shared" si="134"/>
        <v>8193.4614999999994</v>
      </c>
      <c r="BC986" s="349">
        <f t="shared" si="134"/>
        <v>2833.9918000000002</v>
      </c>
      <c r="BD986" s="350">
        <f t="shared" si="134"/>
        <v>384.20400000000001</v>
      </c>
      <c r="BE986" s="349">
        <f t="shared" si="138"/>
        <v>3246.9348</v>
      </c>
      <c r="BF986" s="375">
        <f t="shared" si="139"/>
        <v>30417.962199999998</v>
      </c>
      <c r="BG986" s="334">
        <f t="shared" si="140"/>
        <v>384.20400000000001</v>
      </c>
    </row>
    <row r="987" spans="1:59" x14ac:dyDescent="0.2">
      <c r="A987" s="326" t="str">
        <f t="shared" si="137"/>
        <v>29212016</v>
      </c>
      <c r="B987" s="331">
        <v>2921</v>
      </c>
      <c r="C987" s="327">
        <v>2016</v>
      </c>
      <c r="D987" s="353">
        <f>+IFERROR(VLOOKUP($A987,Data_Loss!$A$2:$V$1180,6,FALSE),0)</f>
        <v>0</v>
      </c>
      <c r="E987" s="353">
        <f>+IFERROR(VLOOKUP($A987,Data_Loss!$A$2:$V$1180,7,FALSE),0)</f>
        <v>0</v>
      </c>
      <c r="F987" s="353">
        <f>+IFERROR(VLOOKUP($A987,Data_Loss!$A$2:$V$1180,8,FALSE),0)</f>
        <v>0</v>
      </c>
      <c r="G987" s="353">
        <f>+IFERROR(VLOOKUP($A987,Data_Loss!$A$2:$V$1180,9,FALSE),0)</f>
        <v>0</v>
      </c>
      <c r="H987" s="353">
        <f>+IFERROR(VLOOKUP($A987,Data_Loss!$A$2:$V$1180,10,FALSE),0)</f>
        <v>0</v>
      </c>
      <c r="I987" s="353">
        <f>+IFERROR(VLOOKUP($A987,Data_Loss!$A$2:$V$1300,12,FALSE),0)</f>
        <v>0</v>
      </c>
      <c r="J987" s="353">
        <f>+IFERROR(VLOOKUP($A987,Data_Loss!$A$2:$V$1300,13,FALSE),0)</f>
        <v>0</v>
      </c>
      <c r="K987" s="353">
        <f>+IFERROR(VLOOKUP($A987,Data_Loss!$A$2:$V$1300,14,FALSE),0)</f>
        <v>0</v>
      </c>
      <c r="L987" s="353">
        <f>+IFERROR(VLOOKUP($A987,Data_Loss!$A$2:$V$1300,15,FALSE),0)</f>
        <v>0</v>
      </c>
      <c r="M987" s="353">
        <f>+IFERROR(VLOOKUP($A987,Data_Loss!$A$2:$V$1300,16,FALSE),0)</f>
        <v>0</v>
      </c>
      <c r="N987" s="353">
        <f>+IFERROR(VLOOKUP($A987,Data_Loss!$A$2:$V$1300,17,FALSE),0)</f>
        <v>0</v>
      </c>
      <c r="O987" s="353">
        <f>+IFERROR(VLOOKUP($A987,Data_Loss!$A$2:$V$1300,18,FALSE),0)</f>
        <v>0</v>
      </c>
      <c r="P987" s="353">
        <f>+IFERROR(VLOOKUP($A987,Data_Loss!$A$2:$V$1300,19,FALSE),0)</f>
        <v>0</v>
      </c>
      <c r="Q987" s="353">
        <f>+IFERROR(VLOOKUP($A987,Data_Loss!$A$2:$V$1300,20,FALSE),0)</f>
        <v>0</v>
      </c>
      <c r="R987" s="353">
        <f>+IFERROR(VLOOKUP($A987,Data_Loss!$A$2:$V$1300,21,FALSE),0)</f>
        <v>0</v>
      </c>
      <c r="S987" s="353">
        <f>+IFERROR(VLOOKUP($A987,Data_Loss!$A$2:$V$1300,22,FALSE),0)</f>
        <v>0</v>
      </c>
      <c r="T987" s="191">
        <f>+$I987*'10k &amp; MO'!C$5+$J987*'10k &amp; MO'!C$11+$K987*'10k &amp; MO'!C$17+$L987*'10k &amp; MO'!C$23+$M987*'10k &amp; MO'!C$29</f>
        <v>0</v>
      </c>
      <c r="U987" s="349">
        <f>+$I987*'10k &amp; MO'!D$5+$J987*'10k &amp; MO'!D$11+$K987*'10k &amp; MO'!D$17+$L987*'10k &amp; MO'!D$23+$M987*'10k &amp; MO'!D$29</f>
        <v>0</v>
      </c>
      <c r="V987" s="349">
        <f>+$I987*'10k &amp; MO'!E$5+$J987*'10k &amp; MO'!E$11+$K987*'10k &amp; MO'!E$17+$L987*'10k &amp; MO'!E$23+$M987*'10k &amp; MO'!E$29</f>
        <v>0</v>
      </c>
      <c r="W987" s="349">
        <f>+$I987*'10k &amp; MO'!F$5+$J987*'10k &amp; MO'!F$11+$K987*'10k &amp; MO'!F$17+$L987*'10k &amp; MO'!F$23+$M987*'10k &amp; MO'!F$29</f>
        <v>0</v>
      </c>
      <c r="X987" s="349">
        <f>+$I987*'10k &amp; MO'!G$5+$J987*'10k &amp; MO'!G$11+$K987*'10k &amp; MO'!G$17+$L987*'10k &amp; MO'!G$23+$M987*'10k &amp; MO'!G$29</f>
        <v>0</v>
      </c>
      <c r="Y987" s="349">
        <f>+$N987*'10k &amp; MO'!H$5+$O987*'10k &amp; MO'!H$11+$P987*'10k &amp; MO'!H$17+$Q987*'10k &amp; MO'!H$23+$R987*'10k &amp; MO'!H$29</f>
        <v>0</v>
      </c>
      <c r="Z987" s="349">
        <f>+$N987*'10k &amp; MO'!I$5+$O987*'10k &amp; MO'!I$11+$P987*'10k &amp; MO'!I$17+$Q987*'10k &amp; MO'!I$23+$R987*'10k &amp; MO'!I$29</f>
        <v>0</v>
      </c>
      <c r="AA987" s="349">
        <f>+$N987*'10k &amp; MO'!J$5+$O987*'10k &amp; MO'!J$11+$P987*'10k &amp; MO'!J$17+$Q987*'10k &amp; MO'!J$23+$R987*'10k &amp; MO'!J$29</f>
        <v>0</v>
      </c>
      <c r="AB987" s="349">
        <f>+$N987*'10k &amp; MO'!K$5+$O987*'10k &amp; MO'!K$11+$P987*'10k &amp; MO'!K$17+$Q987*'10k &amp; MO'!K$23+$R987*'10k &amp; MO'!K$29</f>
        <v>0</v>
      </c>
      <c r="AC987" s="349">
        <f>+$N987*'10k &amp; MO'!L$5+$O987*'10k &amp; MO'!L$11+$P987*'10k &amp; MO'!L$17+$Q987*'10k &amp; MO'!L$23+$R987*'10k &amp; MO'!L$29</f>
        <v>0</v>
      </c>
      <c r="AD987" s="350">
        <f>+S987*'10k &amp; MO'!O$5</f>
        <v>0</v>
      </c>
      <c r="AF987" s="192" t="str">
        <f t="shared" si="135"/>
        <v>29212016</v>
      </c>
      <c r="AG987" s="192">
        <f>+IFERROR(VLOOKUP($AF987,'Limited Loss'!$F$5:$P$124,AG$3,FALSE),0)</f>
        <v>0</v>
      </c>
      <c r="AH987" s="193">
        <f>+IFERROR(VLOOKUP($AF987,'Limited Loss'!$F$5:$P$124,AH$3,FALSE),0)</f>
        <v>0</v>
      </c>
      <c r="AI987" s="193">
        <f>+IFERROR(VLOOKUP($AF987,'Limited Loss'!$F$5:$P$124,AI$3,FALSE),0)</f>
        <v>0</v>
      </c>
      <c r="AJ987" s="193">
        <f>+IFERROR(VLOOKUP($AF987,'Limited Loss'!$F$5:$P$124,AJ$3,FALSE),0)</f>
        <v>0</v>
      </c>
      <c r="AK987" s="100">
        <f>+IFERROR(VLOOKUP($AF987,'Limited Loss'!$F$5:$P$124,AK$3,FALSE),0)</f>
        <v>0</v>
      </c>
      <c r="AL987" s="193">
        <f>+IFERROR(VLOOKUP($AF987,'Limited Loss'!$F$5:$P$124,AL$3,FALSE),0)</f>
        <v>0</v>
      </c>
      <c r="AM987" s="193">
        <f>+IFERROR(VLOOKUP($AF987,'Limited Loss'!$F$5:$P$124,AM$3,FALSE),0)</f>
        <v>0</v>
      </c>
      <c r="AN987" s="193">
        <f>+IFERROR(VLOOKUP($AF987,'Limited Loss'!$F$5:$P$124,AN$3,FALSE),0)</f>
        <v>0</v>
      </c>
      <c r="AO987" s="193">
        <f>+IFERROR(VLOOKUP($AF987,'Limited Loss'!$F$5:$P$124,AO$3,FALSE),0)</f>
        <v>0</v>
      </c>
      <c r="AP987" s="100">
        <f>+IFERROR(VLOOKUP($AF987,'Limited Loss'!$F$5:$P$124,AP$3,FALSE),0)</f>
        <v>0</v>
      </c>
      <c r="AQ987" s="353"/>
      <c r="AR987" s="331">
        <f t="shared" si="136"/>
        <v>2921</v>
      </c>
      <c r="AS987" s="332">
        <f t="shared" si="136"/>
        <v>2016</v>
      </c>
      <c r="AT987" s="349">
        <f t="shared" si="133"/>
        <v>0</v>
      </c>
      <c r="AU987" s="349">
        <f t="shared" si="133"/>
        <v>0</v>
      </c>
      <c r="AV987" s="349">
        <f t="shared" si="133"/>
        <v>0</v>
      </c>
      <c r="AW987" s="349">
        <f t="shared" si="133"/>
        <v>0</v>
      </c>
      <c r="AX987" s="350">
        <f t="shared" si="133"/>
        <v>0</v>
      </c>
      <c r="AY987" s="349">
        <f t="shared" si="134"/>
        <v>0</v>
      </c>
      <c r="AZ987" s="349">
        <f t="shared" si="134"/>
        <v>0</v>
      </c>
      <c r="BA987" s="349">
        <f t="shared" si="134"/>
        <v>0</v>
      </c>
      <c r="BB987" s="349">
        <f t="shared" si="134"/>
        <v>0</v>
      </c>
      <c r="BC987" s="349">
        <f t="shared" si="134"/>
        <v>0</v>
      </c>
      <c r="BD987" s="350">
        <f t="shared" si="134"/>
        <v>0</v>
      </c>
      <c r="BE987" s="349">
        <f t="shared" si="138"/>
        <v>0</v>
      </c>
      <c r="BF987" s="375">
        <f t="shared" si="139"/>
        <v>0</v>
      </c>
      <c r="BG987" s="334">
        <f t="shared" si="140"/>
        <v>0</v>
      </c>
    </row>
    <row r="988" spans="1:59" x14ac:dyDescent="0.2">
      <c r="A988" s="326" t="str">
        <f t="shared" si="137"/>
        <v>29212017</v>
      </c>
      <c r="B988" s="331">
        <v>2921</v>
      </c>
      <c r="C988" s="327">
        <v>2017</v>
      </c>
      <c r="D988" s="353">
        <f>+IFERROR(VLOOKUP($A988,Data_Loss!$A$2:$V$1180,6,FALSE),0)</f>
        <v>0</v>
      </c>
      <c r="E988" s="353">
        <f>+IFERROR(VLOOKUP($A988,Data_Loss!$A$2:$V$1180,7,FALSE),0)</f>
        <v>0</v>
      </c>
      <c r="F988" s="353">
        <f>+IFERROR(VLOOKUP($A988,Data_Loss!$A$2:$V$1180,8,FALSE),0)</f>
        <v>0</v>
      </c>
      <c r="G988" s="353">
        <f>+IFERROR(VLOOKUP($A988,Data_Loss!$A$2:$V$1180,9,FALSE),0)</f>
        <v>0</v>
      </c>
      <c r="H988" s="353">
        <f>+IFERROR(VLOOKUP($A988,Data_Loss!$A$2:$V$1180,10,FALSE),0)</f>
        <v>0</v>
      </c>
      <c r="I988" s="353">
        <f>+IFERROR(VLOOKUP($A988,Data_Loss!$A$2:$V$1300,12,FALSE),0)</f>
        <v>0</v>
      </c>
      <c r="J988" s="353">
        <f>+IFERROR(VLOOKUP($A988,Data_Loss!$A$2:$V$1300,13,FALSE),0)</f>
        <v>0</v>
      </c>
      <c r="K988" s="353">
        <f>+IFERROR(VLOOKUP($A988,Data_Loss!$A$2:$V$1300,14,FALSE),0)</f>
        <v>0</v>
      </c>
      <c r="L988" s="353">
        <f>+IFERROR(VLOOKUP($A988,Data_Loss!$A$2:$V$1300,15,FALSE),0)</f>
        <v>0</v>
      </c>
      <c r="M988" s="353">
        <f>+IFERROR(VLOOKUP($A988,Data_Loss!$A$2:$V$1300,16,FALSE),0)</f>
        <v>0</v>
      </c>
      <c r="N988" s="353">
        <f>+IFERROR(VLOOKUP($A988,Data_Loss!$A$2:$V$1300,17,FALSE),0)</f>
        <v>0</v>
      </c>
      <c r="O988" s="353">
        <f>+IFERROR(VLOOKUP($A988,Data_Loss!$A$2:$V$1300,18,FALSE),0)</f>
        <v>0</v>
      </c>
      <c r="P988" s="353">
        <f>+IFERROR(VLOOKUP($A988,Data_Loss!$A$2:$V$1300,19,FALSE),0)</f>
        <v>0</v>
      </c>
      <c r="Q988" s="353">
        <f>+IFERROR(VLOOKUP($A988,Data_Loss!$A$2:$V$1300,20,FALSE),0)</f>
        <v>0</v>
      </c>
      <c r="R988" s="353">
        <f>+IFERROR(VLOOKUP($A988,Data_Loss!$A$2:$V$1300,21,FALSE),0)</f>
        <v>0</v>
      </c>
      <c r="S988" s="353">
        <f>+IFERROR(VLOOKUP($A988,Data_Loss!$A$2:$V$1300,22,FALSE),0)</f>
        <v>4476</v>
      </c>
      <c r="T988" s="191">
        <f>+$I988*'10k &amp; MO'!C$6+$J988*'10k &amp; MO'!C$12+$K988*'10k &amp; MO'!C$18+$L988*'10k &amp; MO'!C$24+$M988*'10k &amp; MO'!C$30</f>
        <v>0</v>
      </c>
      <c r="U988" s="349">
        <f>+$I988*'10k &amp; MO'!D$6+$J988*'10k &amp; MO'!D$12+$K988*'10k &amp; MO'!D$18+$L988*'10k &amp; MO'!D$24+$M988*'10k &amp; MO'!D$30</f>
        <v>0</v>
      </c>
      <c r="V988" s="349">
        <f>+$I988*'10k &amp; MO'!E$6+$J988*'10k &amp; MO'!E$12+$K988*'10k &amp; MO'!E$18+$L988*'10k &amp; MO'!E$24+$M988*'10k &amp; MO'!E$30</f>
        <v>0</v>
      </c>
      <c r="W988" s="349">
        <f>+$I988*'10k &amp; MO'!F$6+$J988*'10k &amp; MO'!F$12+$K988*'10k &amp; MO'!F$18+$L988*'10k &amp; MO'!F$24+$M988*'10k &amp; MO'!F$30</f>
        <v>0</v>
      </c>
      <c r="X988" s="349">
        <f>+$I988*'10k &amp; MO'!G$6+$J988*'10k &amp; MO'!G$12+$K988*'10k &amp; MO'!G$18+$L988*'10k &amp; MO'!G$24+$M988*'10k &amp; MO'!G$30</f>
        <v>0</v>
      </c>
      <c r="Y988" s="349">
        <f>+$N988*'10k &amp; MO'!H$6+$O988*'10k &amp; MO'!H$12+$P988*'10k &amp; MO'!H$18+$Q988*'10k &amp; MO'!H$24+$R988*'10k &amp; MO'!H$30</f>
        <v>0</v>
      </c>
      <c r="Z988" s="349">
        <f>+$N988*'10k &amp; MO'!I$6+$O988*'10k &amp; MO'!I$12+$P988*'10k &amp; MO'!I$18+$Q988*'10k &amp; MO'!I$24+$R988*'10k &amp; MO'!I$30</f>
        <v>0</v>
      </c>
      <c r="AA988" s="349">
        <f>+$N988*'10k &amp; MO'!J$6+$O988*'10k &amp; MO'!J$12+$P988*'10k &amp; MO'!J$18+$Q988*'10k &amp; MO'!J$24+$R988*'10k &amp; MO'!J$30</f>
        <v>0</v>
      </c>
      <c r="AB988" s="349">
        <f>+$N988*'10k &amp; MO'!K$6+$O988*'10k &amp; MO'!K$12+$P988*'10k &amp; MO'!K$18+$Q988*'10k &amp; MO'!K$24+$R988*'10k &amp; MO'!K$30</f>
        <v>0</v>
      </c>
      <c r="AC988" s="349">
        <f>+$N988*'10k &amp; MO'!L$6+$O988*'10k &amp; MO'!L$12+$P988*'10k &amp; MO'!L$18+$Q988*'10k &amp; MO'!L$24+$R988*'10k &amp; MO'!L$30</f>
        <v>0</v>
      </c>
      <c r="AD988" s="350">
        <f>+S988*'10k &amp; MO'!O$6</f>
        <v>6024.6960000000008</v>
      </c>
      <c r="AF988" s="192" t="str">
        <f t="shared" si="135"/>
        <v>29212017</v>
      </c>
      <c r="AG988" s="192">
        <f>+IFERROR(VLOOKUP($AF988,'Limited Loss'!$F$5:$P$124,AG$3,FALSE),0)</f>
        <v>0</v>
      </c>
      <c r="AH988" s="193">
        <f>+IFERROR(VLOOKUP($AF988,'Limited Loss'!$F$5:$P$124,AH$3,FALSE),0)</f>
        <v>0</v>
      </c>
      <c r="AI988" s="193">
        <f>+IFERROR(VLOOKUP($AF988,'Limited Loss'!$F$5:$P$124,AI$3,FALSE),0)</f>
        <v>0</v>
      </c>
      <c r="AJ988" s="193">
        <f>+IFERROR(VLOOKUP($AF988,'Limited Loss'!$F$5:$P$124,AJ$3,FALSE),0)</f>
        <v>0</v>
      </c>
      <c r="AK988" s="100">
        <f>+IFERROR(VLOOKUP($AF988,'Limited Loss'!$F$5:$P$124,AK$3,FALSE),0)</f>
        <v>0</v>
      </c>
      <c r="AL988" s="193">
        <f>+IFERROR(VLOOKUP($AF988,'Limited Loss'!$F$5:$P$124,AL$3,FALSE),0)</f>
        <v>0</v>
      </c>
      <c r="AM988" s="193">
        <f>+IFERROR(VLOOKUP($AF988,'Limited Loss'!$F$5:$P$124,AM$3,FALSE),0)</f>
        <v>0</v>
      </c>
      <c r="AN988" s="193">
        <f>+IFERROR(VLOOKUP($AF988,'Limited Loss'!$F$5:$P$124,AN$3,FALSE),0)</f>
        <v>0</v>
      </c>
      <c r="AO988" s="193">
        <f>+IFERROR(VLOOKUP($AF988,'Limited Loss'!$F$5:$P$124,AO$3,FALSE),0)</f>
        <v>0</v>
      </c>
      <c r="AP988" s="100">
        <f>+IFERROR(VLOOKUP($AF988,'Limited Loss'!$F$5:$P$124,AP$3,FALSE),0)</f>
        <v>0</v>
      </c>
      <c r="AQ988" s="353"/>
      <c r="AR988" s="331">
        <f t="shared" si="136"/>
        <v>2921</v>
      </c>
      <c r="AS988" s="332">
        <f t="shared" si="136"/>
        <v>2017</v>
      </c>
      <c r="AT988" s="349">
        <f t="shared" si="133"/>
        <v>0</v>
      </c>
      <c r="AU988" s="349">
        <f t="shared" si="133"/>
        <v>0</v>
      </c>
      <c r="AV988" s="349">
        <f t="shared" si="133"/>
        <v>0</v>
      </c>
      <c r="AW988" s="349">
        <f t="shared" si="133"/>
        <v>0</v>
      </c>
      <c r="AX988" s="350">
        <f t="shared" si="133"/>
        <v>0</v>
      </c>
      <c r="AY988" s="349">
        <f t="shared" si="134"/>
        <v>0</v>
      </c>
      <c r="AZ988" s="349">
        <f t="shared" si="134"/>
        <v>0</v>
      </c>
      <c r="BA988" s="349">
        <f t="shared" si="134"/>
        <v>0</v>
      </c>
      <c r="BB988" s="349">
        <f t="shared" si="134"/>
        <v>0</v>
      </c>
      <c r="BC988" s="349">
        <f t="shared" si="134"/>
        <v>0</v>
      </c>
      <c r="BD988" s="350">
        <f t="shared" si="134"/>
        <v>6024.6960000000008</v>
      </c>
      <c r="BE988" s="349">
        <f t="shared" si="138"/>
        <v>0</v>
      </c>
      <c r="BF988" s="375">
        <f t="shared" si="139"/>
        <v>0</v>
      </c>
      <c r="BG988" s="334">
        <f t="shared" si="140"/>
        <v>6024.6960000000008</v>
      </c>
    </row>
    <row r="989" spans="1:59" x14ac:dyDescent="0.2">
      <c r="A989" s="326" t="str">
        <f t="shared" si="137"/>
        <v>29212018</v>
      </c>
      <c r="B989" s="331">
        <v>2921</v>
      </c>
      <c r="C989" s="327">
        <v>2018</v>
      </c>
      <c r="D989" s="353">
        <f>+IFERROR(VLOOKUP($A989,Data_Loss!$A$2:$V$1180,6,FALSE),0)</f>
        <v>0</v>
      </c>
      <c r="E989" s="353">
        <f>+IFERROR(VLOOKUP($A989,Data_Loss!$A$2:$V$1180,7,FALSE),0)</f>
        <v>0</v>
      </c>
      <c r="F989" s="353">
        <f>+IFERROR(VLOOKUP($A989,Data_Loss!$A$2:$V$1180,8,FALSE),0)</f>
        <v>0</v>
      </c>
      <c r="G989" s="353">
        <f>+IFERROR(VLOOKUP($A989,Data_Loss!$A$2:$V$1180,9,FALSE),0)</f>
        <v>0</v>
      </c>
      <c r="H989" s="353">
        <f>+IFERROR(VLOOKUP($A989,Data_Loss!$A$2:$V$1180,10,FALSE),0)</f>
        <v>0</v>
      </c>
      <c r="I989" s="353">
        <f>+IFERROR(VLOOKUP($A989,Data_Loss!$A$2:$V$1300,12,FALSE),0)</f>
        <v>0</v>
      </c>
      <c r="J989" s="353">
        <f>+IFERROR(VLOOKUP($A989,Data_Loss!$A$2:$V$1300,13,FALSE),0)</f>
        <v>0</v>
      </c>
      <c r="K989" s="353">
        <f>+IFERROR(VLOOKUP($A989,Data_Loss!$A$2:$V$1300,14,FALSE),0)</f>
        <v>0</v>
      </c>
      <c r="L989" s="353">
        <f>+IFERROR(VLOOKUP($A989,Data_Loss!$A$2:$V$1300,15,FALSE),0)</f>
        <v>0</v>
      </c>
      <c r="M989" s="353">
        <f>+IFERROR(VLOOKUP($A989,Data_Loss!$A$2:$V$1300,16,FALSE),0)</f>
        <v>0</v>
      </c>
      <c r="N989" s="353">
        <f>+IFERROR(VLOOKUP($A989,Data_Loss!$A$2:$V$1300,17,FALSE),0)</f>
        <v>0</v>
      </c>
      <c r="O989" s="353">
        <f>+IFERROR(VLOOKUP($A989,Data_Loss!$A$2:$V$1300,18,FALSE),0)</f>
        <v>0</v>
      </c>
      <c r="P989" s="353">
        <f>+IFERROR(VLOOKUP($A989,Data_Loss!$A$2:$V$1300,19,FALSE),0)</f>
        <v>0</v>
      </c>
      <c r="Q989" s="353">
        <f>+IFERROR(VLOOKUP($A989,Data_Loss!$A$2:$V$1300,20,FALSE),0)</f>
        <v>0</v>
      </c>
      <c r="R989" s="353">
        <f>+IFERROR(VLOOKUP($A989,Data_Loss!$A$2:$V$1300,21,FALSE),0)</f>
        <v>0</v>
      </c>
      <c r="S989" s="353">
        <f>+IFERROR(VLOOKUP($A989,Data_Loss!$A$2:$V$1300,22,FALSE),0)</f>
        <v>0</v>
      </c>
      <c r="T989" s="191">
        <f>+$I989*'10k &amp; MO'!C$7+$J989*'10k &amp; MO'!C$13+$K989*'10k &amp; MO'!C$19+$L989*'10k &amp; MO'!C$25+$M989*'10k &amp; MO'!C$31</f>
        <v>0</v>
      </c>
      <c r="U989" s="349">
        <f>+$I989*'10k &amp; MO'!D$7+$J989*'10k &amp; MO'!D$13+$K989*'10k &amp; MO'!D$19+$L989*'10k &amp; MO'!D$25+$M989*'10k &amp; MO'!D$31</f>
        <v>0</v>
      </c>
      <c r="V989" s="349">
        <f>+$I989*'10k &amp; MO'!E$7+$J989*'10k &amp; MO'!E$13+$K989*'10k &amp; MO'!E$19+$L989*'10k &amp; MO'!E$25+$M989*'10k &amp; MO'!E$31</f>
        <v>0</v>
      </c>
      <c r="W989" s="349">
        <f>+$I989*'10k &amp; MO'!F$7+$J989*'10k &amp; MO'!F$13+$K989*'10k &amp; MO'!F$19+$L989*'10k &amp; MO'!F$25+$M989*'10k &amp; MO'!F$31</f>
        <v>0</v>
      </c>
      <c r="X989" s="349">
        <f>+$I989*'10k &amp; MO'!G$7+$J989*'10k &amp; MO'!G$13+$K989*'10k &amp; MO'!G$19+$L989*'10k &amp; MO'!G$25+$M989*'10k &amp; MO'!G$31</f>
        <v>0</v>
      </c>
      <c r="Y989" s="349">
        <f>+$N989*'10k &amp; MO'!H$7+$O989*'10k &amp; MO'!H$13+$P989*'10k &amp; MO'!H$19+$Q989*'10k &amp; MO'!H$25+$R989*'10k &amp; MO'!H$31</f>
        <v>0</v>
      </c>
      <c r="Z989" s="349">
        <f>+$N989*'10k &amp; MO'!I$7+$O989*'10k &amp; MO'!I$13+$P989*'10k &amp; MO'!I$19+$Q989*'10k &amp; MO'!I$25+$R989*'10k &amp; MO'!I$31</f>
        <v>0</v>
      </c>
      <c r="AA989" s="349">
        <f>+$N989*'10k &amp; MO'!J$7+$O989*'10k &amp; MO'!J$13+$P989*'10k &amp; MO'!J$19+$Q989*'10k &amp; MO'!J$25+$R989*'10k &amp; MO'!J$31</f>
        <v>0</v>
      </c>
      <c r="AB989" s="349">
        <f>+$N989*'10k &amp; MO'!K$7+$O989*'10k &amp; MO'!K$13+$P989*'10k &amp; MO'!K$19+$Q989*'10k &amp; MO'!K$25+$R989*'10k &amp; MO'!K$31</f>
        <v>0</v>
      </c>
      <c r="AC989" s="349">
        <f>+$N989*'10k &amp; MO'!L$7+$O989*'10k &amp; MO'!L$13+$P989*'10k &amp; MO'!L$19+$Q989*'10k &amp; MO'!L$25+$R989*'10k &amp; MO'!L$31</f>
        <v>0</v>
      </c>
      <c r="AD989" s="350">
        <f>+S989*'10k &amp; MO'!O$7</f>
        <v>0</v>
      </c>
      <c r="AF989" s="192" t="str">
        <f t="shared" si="135"/>
        <v>29212018</v>
      </c>
      <c r="AG989" s="192">
        <f>+IFERROR(VLOOKUP($AF989,'Limited Loss'!$F$5:$P$124,AG$3,FALSE),0)</f>
        <v>0</v>
      </c>
      <c r="AH989" s="193">
        <f>+IFERROR(VLOOKUP($AF989,'Limited Loss'!$F$5:$P$124,AH$3,FALSE),0)</f>
        <v>0</v>
      </c>
      <c r="AI989" s="193">
        <f>+IFERROR(VLOOKUP($AF989,'Limited Loss'!$F$5:$P$124,AI$3,FALSE),0)</f>
        <v>0</v>
      </c>
      <c r="AJ989" s="193">
        <f>+IFERROR(VLOOKUP($AF989,'Limited Loss'!$F$5:$P$124,AJ$3,FALSE),0)</f>
        <v>0</v>
      </c>
      <c r="AK989" s="100">
        <f>+IFERROR(VLOOKUP($AF989,'Limited Loss'!$F$5:$P$124,AK$3,FALSE),0)</f>
        <v>0</v>
      </c>
      <c r="AL989" s="193">
        <f>+IFERROR(VLOOKUP($AF989,'Limited Loss'!$F$5:$P$124,AL$3,FALSE),0)</f>
        <v>0</v>
      </c>
      <c r="AM989" s="193">
        <f>+IFERROR(VLOOKUP($AF989,'Limited Loss'!$F$5:$P$124,AM$3,FALSE),0)</f>
        <v>0</v>
      </c>
      <c r="AN989" s="193">
        <f>+IFERROR(VLOOKUP($AF989,'Limited Loss'!$F$5:$P$124,AN$3,FALSE),0)</f>
        <v>0</v>
      </c>
      <c r="AO989" s="193">
        <f>+IFERROR(VLOOKUP($AF989,'Limited Loss'!$F$5:$P$124,AO$3,FALSE),0)</f>
        <v>0</v>
      </c>
      <c r="AP989" s="100">
        <f>+IFERROR(VLOOKUP($AF989,'Limited Loss'!$F$5:$P$124,AP$3,FALSE),0)</f>
        <v>0</v>
      </c>
      <c r="AQ989" s="353"/>
      <c r="AR989" s="331">
        <f t="shared" si="136"/>
        <v>2921</v>
      </c>
      <c r="AS989" s="332">
        <f t="shared" si="136"/>
        <v>2018</v>
      </c>
      <c r="AT989" s="349">
        <f t="shared" si="133"/>
        <v>0</v>
      </c>
      <c r="AU989" s="349">
        <f t="shared" si="133"/>
        <v>0</v>
      </c>
      <c r="AV989" s="349">
        <f t="shared" si="133"/>
        <v>0</v>
      </c>
      <c r="AW989" s="349">
        <f t="shared" si="133"/>
        <v>0</v>
      </c>
      <c r="AX989" s="350">
        <f t="shared" si="133"/>
        <v>0</v>
      </c>
      <c r="AY989" s="349">
        <f t="shared" si="134"/>
        <v>0</v>
      </c>
      <c r="AZ989" s="349">
        <f t="shared" si="134"/>
        <v>0</v>
      </c>
      <c r="BA989" s="349">
        <f t="shared" si="134"/>
        <v>0</v>
      </c>
      <c r="BB989" s="349">
        <f t="shared" si="134"/>
        <v>0</v>
      </c>
      <c r="BC989" s="349">
        <f t="shared" si="134"/>
        <v>0</v>
      </c>
      <c r="BD989" s="350">
        <f t="shared" si="134"/>
        <v>0</v>
      </c>
      <c r="BE989" s="349">
        <f t="shared" si="138"/>
        <v>0</v>
      </c>
      <c r="BF989" s="375">
        <f t="shared" si="139"/>
        <v>0</v>
      </c>
      <c r="BG989" s="334">
        <f t="shared" si="140"/>
        <v>0</v>
      </c>
    </row>
    <row r="990" spans="1:59" x14ac:dyDescent="0.2">
      <c r="A990" s="326" t="str">
        <f t="shared" si="137"/>
        <v>29142014</v>
      </c>
      <c r="B990" s="331">
        <v>2914</v>
      </c>
      <c r="C990" s="327">
        <v>2014</v>
      </c>
      <c r="D990" s="353">
        <f>+IFERROR(VLOOKUP($A990,Data_Loss!$A$2:$V$1180,6,FALSE),0)</f>
        <v>0</v>
      </c>
      <c r="E990" s="353">
        <f>+IFERROR(VLOOKUP($A990,Data_Loss!$A$2:$V$1180,7,FALSE),0)</f>
        <v>0</v>
      </c>
      <c r="F990" s="353">
        <f>+IFERROR(VLOOKUP($A990,Data_Loss!$A$2:$V$1180,8,FALSE),0)</f>
        <v>0</v>
      </c>
      <c r="G990" s="353">
        <f>+IFERROR(VLOOKUP($A990,Data_Loss!$A$2:$V$1180,9,FALSE),0)</f>
        <v>0</v>
      </c>
      <c r="H990" s="353">
        <f>+IFERROR(VLOOKUP($A990,Data_Loss!$A$2:$V$1180,10,FALSE),0)</f>
        <v>0</v>
      </c>
      <c r="I990" s="353">
        <f>+IFERROR(VLOOKUP($A990,Data_Loss!$A$2:$V$1300,12,FALSE),0)</f>
        <v>0</v>
      </c>
      <c r="J990" s="353">
        <f>+IFERROR(VLOOKUP($A990,Data_Loss!$A$2:$V$1300,13,FALSE),0)</f>
        <v>0</v>
      </c>
      <c r="K990" s="353">
        <f>+IFERROR(VLOOKUP($A990,Data_Loss!$A$2:$V$1300,14,FALSE),0)</f>
        <v>0</v>
      </c>
      <c r="L990" s="353">
        <f>+IFERROR(VLOOKUP($A990,Data_Loss!$A$2:$V$1300,15,FALSE),0)</f>
        <v>0</v>
      </c>
      <c r="M990" s="353">
        <f>+IFERROR(VLOOKUP($A990,Data_Loss!$A$2:$V$1300,16,FALSE),0)</f>
        <v>0</v>
      </c>
      <c r="N990" s="353">
        <f>+IFERROR(VLOOKUP($A990,Data_Loss!$A$2:$V$1300,17,FALSE),0)</f>
        <v>0</v>
      </c>
      <c r="O990" s="353">
        <f>+IFERROR(VLOOKUP($A990,Data_Loss!$A$2:$V$1300,18,FALSE),0)</f>
        <v>0</v>
      </c>
      <c r="P990" s="353">
        <f>+IFERROR(VLOOKUP($A990,Data_Loss!$A$2:$V$1300,19,FALSE),0)</f>
        <v>0</v>
      </c>
      <c r="Q990" s="353">
        <f>+IFERROR(VLOOKUP($A990,Data_Loss!$A$2:$V$1300,20,FALSE),0)</f>
        <v>0</v>
      </c>
      <c r="R990" s="353">
        <f>+IFERROR(VLOOKUP($A990,Data_Loss!$A$2:$V$1300,21,FALSE),0)</f>
        <v>0</v>
      </c>
      <c r="S990" s="353">
        <f>+IFERROR(VLOOKUP($A990,Data_Loss!$A$2:$V$1300,22,FALSE),0)</f>
        <v>0</v>
      </c>
      <c r="T990" s="191">
        <f>+$I990*'10k &amp; MO'!C$3+$J990*'10k &amp; MO'!C$9+$K990*'10k &amp; MO'!C$15+$L990*'10k &amp; MO'!C$21+$M990*'10k &amp; MO'!C$27</f>
        <v>0</v>
      </c>
      <c r="U990" s="349">
        <f>+$I990*'10k &amp; MO'!D$3+$J990*'10k &amp; MO'!D$9+$K990*'10k &amp; MO'!D$15+$L990*'10k &amp; MO'!D$21+$M990*'10k &amp; MO'!D$27</f>
        <v>0</v>
      </c>
      <c r="V990" s="349">
        <f>+$I990*'10k &amp; MO'!E$3+$J990*'10k &amp; MO'!E$9+$K990*'10k &amp; MO'!E$15+$L990*'10k &amp; MO'!E$21+$M990*'10k &amp; MO'!E$27</f>
        <v>0</v>
      </c>
      <c r="W990" s="349">
        <f>+$I990*'10k &amp; MO'!F$3+$J990*'10k &amp; MO'!F$9+$K990*'10k &amp; MO'!F$15+$L990*'10k &amp; MO'!F$21+$M990*'10k &amp; MO'!F$27</f>
        <v>0</v>
      </c>
      <c r="X990" s="349">
        <f>+$I990*'10k &amp; MO'!G$3+$J990*'10k &amp; MO'!G$9+$K990*'10k &amp; MO'!G$15+$L990*'10k &amp; MO'!G$21+$M990*'10k &amp; MO'!G$27</f>
        <v>0</v>
      </c>
      <c r="Y990" s="349">
        <f>+$N990*'10k &amp; MO'!H$3+$O990*'10k &amp; MO'!H$9+$P990*'10k &amp; MO'!H$15+$Q990*'10k &amp; MO'!H$21+$R990*'10k &amp; MO'!H$27</f>
        <v>0</v>
      </c>
      <c r="Z990" s="349">
        <f>+$N990*'10k &amp; MO'!I$3+$O990*'10k &amp; MO'!I$9+$P990*'10k &amp; MO'!I$15+$Q990*'10k &amp; MO'!I$21+$R990*'10k &amp; MO'!I$27</f>
        <v>0</v>
      </c>
      <c r="AA990" s="349">
        <f>+$N990*'10k &amp; MO'!J$3+$O990*'10k &amp; MO'!J$9+$P990*'10k &amp; MO'!J$15+$Q990*'10k &amp; MO'!J$21+$R990*'10k &amp; MO'!J$27</f>
        <v>0</v>
      </c>
      <c r="AB990" s="349">
        <f>+$N990*'10k &amp; MO'!K$3+$O990*'10k &amp; MO'!K$9+$P990*'10k &amp; MO'!K$15+$Q990*'10k &amp; MO'!K$21+$R990*'10k &amp; MO'!K$27</f>
        <v>0</v>
      </c>
      <c r="AC990" s="349">
        <f>+$N990*'10k &amp; MO'!L$3+$O990*'10k &amp; MO'!L$9+$P990*'10k &amp; MO'!L$15+$Q990*'10k &amp; MO'!L$21+$R990*'10k &amp; MO'!L$27</f>
        <v>0</v>
      </c>
      <c r="AD990" s="350">
        <f>+S990*'10k &amp; MO'!O$3</f>
        <v>0</v>
      </c>
      <c r="AF990" s="192" t="str">
        <f t="shared" si="135"/>
        <v>29142014</v>
      </c>
      <c r="AG990" s="192">
        <f>+IFERROR(VLOOKUP($AF990,'Limited Loss'!$F$5:$P$124,AG$3,FALSE),0)</f>
        <v>0</v>
      </c>
      <c r="AH990" s="193">
        <f>+IFERROR(VLOOKUP($AF990,'Limited Loss'!$F$5:$P$124,AH$3,FALSE),0)</f>
        <v>0</v>
      </c>
      <c r="AI990" s="193">
        <f>+IFERROR(VLOOKUP($AF990,'Limited Loss'!$F$5:$P$124,AI$3,FALSE),0)</f>
        <v>0</v>
      </c>
      <c r="AJ990" s="193">
        <f>+IFERROR(VLOOKUP($AF990,'Limited Loss'!$F$5:$P$124,AJ$3,FALSE),0)</f>
        <v>0</v>
      </c>
      <c r="AK990" s="100">
        <f>+IFERROR(VLOOKUP($AF990,'Limited Loss'!$F$5:$P$124,AK$3,FALSE),0)</f>
        <v>0</v>
      </c>
      <c r="AL990" s="193">
        <f>+IFERROR(VLOOKUP($AF990,'Limited Loss'!$F$5:$P$124,AL$3,FALSE),0)</f>
        <v>0</v>
      </c>
      <c r="AM990" s="193">
        <f>+IFERROR(VLOOKUP($AF990,'Limited Loss'!$F$5:$P$124,AM$3,FALSE),0)</f>
        <v>0</v>
      </c>
      <c r="AN990" s="193">
        <f>+IFERROR(VLOOKUP($AF990,'Limited Loss'!$F$5:$P$124,AN$3,FALSE),0)</f>
        <v>0</v>
      </c>
      <c r="AO990" s="193">
        <f>+IFERROR(VLOOKUP($AF990,'Limited Loss'!$F$5:$P$124,AO$3,FALSE),0)</f>
        <v>0</v>
      </c>
      <c r="AP990" s="100">
        <f>+IFERROR(VLOOKUP($AF990,'Limited Loss'!$F$5:$P$124,AP$3,FALSE),0)</f>
        <v>0</v>
      </c>
      <c r="AQ990" s="353"/>
      <c r="AR990" s="331">
        <f t="shared" si="136"/>
        <v>2914</v>
      </c>
      <c r="AS990" s="332">
        <f t="shared" si="136"/>
        <v>2014</v>
      </c>
      <c r="AT990" s="349">
        <f t="shared" si="133"/>
        <v>0</v>
      </c>
      <c r="AU990" s="349">
        <f t="shared" si="133"/>
        <v>0</v>
      </c>
      <c r="AV990" s="349">
        <f t="shared" si="133"/>
        <v>0</v>
      </c>
      <c r="AW990" s="349">
        <f t="shared" si="133"/>
        <v>0</v>
      </c>
      <c r="AX990" s="350">
        <f t="shared" si="133"/>
        <v>0</v>
      </c>
      <c r="AY990" s="349">
        <f t="shared" si="134"/>
        <v>0</v>
      </c>
      <c r="AZ990" s="349">
        <f t="shared" si="134"/>
        <v>0</v>
      </c>
      <c r="BA990" s="349">
        <f t="shared" si="134"/>
        <v>0</v>
      </c>
      <c r="BB990" s="349">
        <f t="shared" si="134"/>
        <v>0</v>
      </c>
      <c r="BC990" s="349">
        <f t="shared" si="134"/>
        <v>0</v>
      </c>
      <c r="BD990" s="350">
        <f t="shared" si="134"/>
        <v>0</v>
      </c>
      <c r="BE990" s="349">
        <f t="shared" si="138"/>
        <v>0</v>
      </c>
      <c r="BF990" s="375">
        <f t="shared" si="139"/>
        <v>0</v>
      </c>
      <c r="BG990" s="334">
        <f t="shared" si="140"/>
        <v>0</v>
      </c>
    </row>
    <row r="991" spans="1:59" x14ac:dyDescent="0.2">
      <c r="A991" s="326" t="str">
        <f t="shared" si="137"/>
        <v>29142015</v>
      </c>
      <c r="B991" s="331">
        <v>2914</v>
      </c>
      <c r="C991" s="327">
        <v>2015</v>
      </c>
      <c r="D991" s="353">
        <f>+IFERROR(VLOOKUP($A991,Data_Loss!$A$2:$V$1180,6,FALSE),0)</f>
        <v>0</v>
      </c>
      <c r="E991" s="353">
        <f>+IFERROR(VLOOKUP($A991,Data_Loss!$A$2:$V$1180,7,FALSE),0)</f>
        <v>0</v>
      </c>
      <c r="F991" s="353">
        <f>+IFERROR(VLOOKUP($A991,Data_Loss!$A$2:$V$1180,8,FALSE),0)</f>
        <v>0</v>
      </c>
      <c r="G991" s="353">
        <f>+IFERROR(VLOOKUP($A991,Data_Loss!$A$2:$V$1180,9,FALSE),0)</f>
        <v>0</v>
      </c>
      <c r="H991" s="353">
        <f>+IFERROR(VLOOKUP($A991,Data_Loss!$A$2:$V$1180,10,FALSE),0)</f>
        <v>0</v>
      </c>
      <c r="I991" s="353">
        <f>+IFERROR(VLOOKUP($A991,Data_Loss!$A$2:$V$1300,12,FALSE),0)</f>
        <v>0</v>
      </c>
      <c r="J991" s="353">
        <f>+IFERROR(VLOOKUP($A991,Data_Loss!$A$2:$V$1300,13,FALSE),0)</f>
        <v>0</v>
      </c>
      <c r="K991" s="353">
        <f>+IFERROR(VLOOKUP($A991,Data_Loss!$A$2:$V$1300,14,FALSE),0)</f>
        <v>0</v>
      </c>
      <c r="L991" s="353">
        <f>+IFERROR(VLOOKUP($A991,Data_Loss!$A$2:$V$1300,15,FALSE),0)</f>
        <v>0</v>
      </c>
      <c r="M991" s="353">
        <f>+IFERROR(VLOOKUP($A991,Data_Loss!$A$2:$V$1300,16,FALSE),0)</f>
        <v>0</v>
      </c>
      <c r="N991" s="353">
        <f>+IFERROR(VLOOKUP($A991,Data_Loss!$A$2:$V$1300,17,FALSE),0)</f>
        <v>0</v>
      </c>
      <c r="O991" s="353">
        <f>+IFERROR(VLOOKUP($A991,Data_Loss!$A$2:$V$1300,18,FALSE),0)</f>
        <v>0</v>
      </c>
      <c r="P991" s="353">
        <f>+IFERROR(VLOOKUP($A991,Data_Loss!$A$2:$V$1300,19,FALSE),0)</f>
        <v>0</v>
      </c>
      <c r="Q991" s="353">
        <f>+IFERROR(VLOOKUP($A991,Data_Loss!$A$2:$V$1300,20,FALSE),0)</f>
        <v>0</v>
      </c>
      <c r="R991" s="353">
        <f>+IFERROR(VLOOKUP($A991,Data_Loss!$A$2:$V$1300,21,FALSE),0)</f>
        <v>0</v>
      </c>
      <c r="S991" s="353">
        <f>+IFERROR(VLOOKUP($A991,Data_Loss!$A$2:$V$1300,22,FALSE),0)</f>
        <v>0</v>
      </c>
      <c r="T991" s="191">
        <f>+$I991*'10k &amp; MO'!C$4+$J991*'10k &amp; MO'!C$10+$K991*'10k &amp; MO'!C$16+$L991*'10k &amp; MO'!C$22+$M991*'10k &amp; MO'!C$28</f>
        <v>0</v>
      </c>
      <c r="U991" s="349">
        <f>+$I991*'10k &amp; MO'!D$4+$J991*'10k &amp; MO'!D$10+$K991*'10k &amp; MO'!D$16+$L991*'10k &amp; MO'!D$22+$M991*'10k &amp; MO'!D$28</f>
        <v>0</v>
      </c>
      <c r="V991" s="349">
        <f>+$I991*'10k &amp; MO'!E$4+$J991*'10k &amp; MO'!E$10+$K991*'10k &amp; MO'!E$16+$L991*'10k &amp; MO'!E$22+$M991*'10k &amp; MO'!E$28</f>
        <v>0</v>
      </c>
      <c r="W991" s="349">
        <f>+$I991*'10k &amp; MO'!F$4+$J991*'10k &amp; MO'!F$10+$K991*'10k &amp; MO'!F$16+$L991*'10k &amp; MO'!F$22+$M991*'10k &amp; MO'!F$28</f>
        <v>0</v>
      </c>
      <c r="X991" s="349">
        <f>+$I991*'10k &amp; MO'!G$4+$J991*'10k &amp; MO'!G$10+$K991*'10k &amp; MO'!G$16+$L991*'10k &amp; MO'!G$22+$M991*'10k &amp; MO'!G$28</f>
        <v>0</v>
      </c>
      <c r="Y991" s="349">
        <f>+$N991*'10k &amp; MO'!H$4+$O991*'10k &amp; MO'!H$10+$P991*'10k &amp; MO'!H$16+$Q991*'10k &amp; MO'!H$22+$R991*'10k &amp; MO'!H$28</f>
        <v>0</v>
      </c>
      <c r="Z991" s="349">
        <f>+$N991*'10k &amp; MO'!I$4+$O991*'10k &amp; MO'!I$10+$P991*'10k &amp; MO'!I$16+$Q991*'10k &amp; MO'!I$22+$R991*'10k &amp; MO'!I$28</f>
        <v>0</v>
      </c>
      <c r="AA991" s="349">
        <f>+$N991*'10k &amp; MO'!J$4+$O991*'10k &amp; MO'!J$10+$P991*'10k &amp; MO'!J$16+$Q991*'10k &amp; MO'!J$22+$R991*'10k &amp; MO'!J$28</f>
        <v>0</v>
      </c>
      <c r="AB991" s="349">
        <f>+$N991*'10k &amp; MO'!K$4+$O991*'10k &amp; MO'!K$10+$P991*'10k &amp; MO'!K$16+$Q991*'10k &amp; MO'!K$22+$R991*'10k &amp; MO'!K$28</f>
        <v>0</v>
      </c>
      <c r="AC991" s="349">
        <f>+$N991*'10k &amp; MO'!L$4+$O991*'10k &amp; MO'!L$10+$P991*'10k &amp; MO'!L$16+$Q991*'10k &amp; MO'!L$22+$R991*'10k &amp; MO'!L$28</f>
        <v>0</v>
      </c>
      <c r="AD991" s="350">
        <f>+S991*'10k &amp; MO'!O$4</f>
        <v>0</v>
      </c>
      <c r="AF991" s="192" t="str">
        <f t="shared" si="135"/>
        <v>29142015</v>
      </c>
      <c r="AG991" s="192">
        <f>+IFERROR(VLOOKUP($AF991,'Limited Loss'!$F$5:$P$124,AG$3,FALSE),0)</f>
        <v>0</v>
      </c>
      <c r="AH991" s="193">
        <f>+IFERROR(VLOOKUP($AF991,'Limited Loss'!$F$5:$P$124,AH$3,FALSE),0)</f>
        <v>0</v>
      </c>
      <c r="AI991" s="193">
        <f>+IFERROR(VLOOKUP($AF991,'Limited Loss'!$F$5:$P$124,AI$3,FALSE),0)</f>
        <v>0</v>
      </c>
      <c r="AJ991" s="193">
        <f>+IFERROR(VLOOKUP($AF991,'Limited Loss'!$F$5:$P$124,AJ$3,FALSE),0)</f>
        <v>0</v>
      </c>
      <c r="AK991" s="100">
        <f>+IFERROR(VLOOKUP($AF991,'Limited Loss'!$F$5:$P$124,AK$3,FALSE),0)</f>
        <v>0</v>
      </c>
      <c r="AL991" s="193">
        <f>+IFERROR(VLOOKUP($AF991,'Limited Loss'!$F$5:$P$124,AL$3,FALSE),0)</f>
        <v>0</v>
      </c>
      <c r="AM991" s="193">
        <f>+IFERROR(VLOOKUP($AF991,'Limited Loss'!$F$5:$P$124,AM$3,FALSE),0)</f>
        <v>0</v>
      </c>
      <c r="AN991" s="193">
        <f>+IFERROR(VLOOKUP($AF991,'Limited Loss'!$F$5:$P$124,AN$3,FALSE),0)</f>
        <v>0</v>
      </c>
      <c r="AO991" s="193">
        <f>+IFERROR(VLOOKUP($AF991,'Limited Loss'!$F$5:$P$124,AO$3,FALSE),0)</f>
        <v>0</v>
      </c>
      <c r="AP991" s="100">
        <f>+IFERROR(VLOOKUP($AF991,'Limited Loss'!$F$5:$P$124,AP$3,FALSE),0)</f>
        <v>0</v>
      </c>
      <c r="AQ991" s="353"/>
      <c r="AR991" s="331">
        <f t="shared" si="136"/>
        <v>2914</v>
      </c>
      <c r="AS991" s="332">
        <f t="shared" si="136"/>
        <v>2015</v>
      </c>
      <c r="AT991" s="349">
        <f t="shared" si="133"/>
        <v>0</v>
      </c>
      <c r="AU991" s="349">
        <f t="shared" si="133"/>
        <v>0</v>
      </c>
      <c r="AV991" s="349">
        <f t="shared" si="133"/>
        <v>0</v>
      </c>
      <c r="AW991" s="349">
        <f t="shared" si="133"/>
        <v>0</v>
      </c>
      <c r="AX991" s="350">
        <f t="shared" si="133"/>
        <v>0</v>
      </c>
      <c r="AY991" s="349">
        <f t="shared" si="134"/>
        <v>0</v>
      </c>
      <c r="AZ991" s="349">
        <f t="shared" si="134"/>
        <v>0</v>
      </c>
      <c r="BA991" s="349">
        <f t="shared" si="134"/>
        <v>0</v>
      </c>
      <c r="BB991" s="349">
        <f t="shared" si="134"/>
        <v>0</v>
      </c>
      <c r="BC991" s="349">
        <f t="shared" si="134"/>
        <v>0</v>
      </c>
      <c r="BD991" s="350">
        <f t="shared" si="134"/>
        <v>0</v>
      </c>
      <c r="BE991" s="349">
        <f t="shared" si="138"/>
        <v>0</v>
      </c>
      <c r="BF991" s="375">
        <f t="shared" si="139"/>
        <v>0</v>
      </c>
      <c r="BG991" s="334">
        <f t="shared" si="140"/>
        <v>0</v>
      </c>
    </row>
    <row r="992" spans="1:59" x14ac:dyDescent="0.2">
      <c r="A992" s="326" t="str">
        <f t="shared" si="137"/>
        <v>29142016</v>
      </c>
      <c r="B992" s="331">
        <v>2914</v>
      </c>
      <c r="C992" s="327">
        <v>2016</v>
      </c>
      <c r="D992" s="353">
        <f>+IFERROR(VLOOKUP($A992,Data_Loss!$A$2:$V$1180,6,FALSE),0)</f>
        <v>0</v>
      </c>
      <c r="E992" s="353">
        <f>+IFERROR(VLOOKUP($A992,Data_Loss!$A$2:$V$1180,7,FALSE),0)</f>
        <v>0</v>
      </c>
      <c r="F992" s="353">
        <f>+IFERROR(VLOOKUP($A992,Data_Loss!$A$2:$V$1180,8,FALSE),0)</f>
        <v>0</v>
      </c>
      <c r="G992" s="353">
        <f>+IFERROR(VLOOKUP($A992,Data_Loss!$A$2:$V$1180,9,FALSE),0)</f>
        <v>0</v>
      </c>
      <c r="H992" s="353">
        <f>+IFERROR(VLOOKUP($A992,Data_Loss!$A$2:$V$1180,10,FALSE),0)</f>
        <v>0</v>
      </c>
      <c r="I992" s="353">
        <f>+IFERROR(VLOOKUP($A992,Data_Loss!$A$2:$V$1300,12,FALSE),0)</f>
        <v>0</v>
      </c>
      <c r="J992" s="353">
        <f>+IFERROR(VLOOKUP($A992,Data_Loss!$A$2:$V$1300,13,FALSE),0)</f>
        <v>0</v>
      </c>
      <c r="K992" s="353">
        <f>+IFERROR(VLOOKUP($A992,Data_Loss!$A$2:$V$1300,14,FALSE),0)</f>
        <v>0</v>
      </c>
      <c r="L992" s="353">
        <f>+IFERROR(VLOOKUP($A992,Data_Loss!$A$2:$V$1300,15,FALSE),0)</f>
        <v>0</v>
      </c>
      <c r="M992" s="353">
        <f>+IFERROR(VLOOKUP($A992,Data_Loss!$A$2:$V$1300,16,FALSE),0)</f>
        <v>0</v>
      </c>
      <c r="N992" s="353">
        <f>+IFERROR(VLOOKUP($A992,Data_Loss!$A$2:$V$1300,17,FALSE),0)</f>
        <v>0</v>
      </c>
      <c r="O992" s="353">
        <f>+IFERROR(VLOOKUP($A992,Data_Loss!$A$2:$V$1300,18,FALSE),0)</f>
        <v>0</v>
      </c>
      <c r="P992" s="353">
        <f>+IFERROR(VLOOKUP($A992,Data_Loss!$A$2:$V$1300,19,FALSE),0)</f>
        <v>0</v>
      </c>
      <c r="Q992" s="353">
        <f>+IFERROR(VLOOKUP($A992,Data_Loss!$A$2:$V$1300,20,FALSE),0)</f>
        <v>0</v>
      </c>
      <c r="R992" s="353">
        <f>+IFERROR(VLOOKUP($A992,Data_Loss!$A$2:$V$1300,21,FALSE),0)</f>
        <v>0</v>
      </c>
      <c r="S992" s="353">
        <f>+IFERROR(VLOOKUP($A992,Data_Loss!$A$2:$V$1300,22,FALSE),0)</f>
        <v>0</v>
      </c>
      <c r="T992" s="191">
        <f>+$I992*'10k &amp; MO'!C$5+$J992*'10k &amp; MO'!C$11+$K992*'10k &amp; MO'!C$17+$L992*'10k &amp; MO'!C$23+$M992*'10k &amp; MO'!C$29</f>
        <v>0</v>
      </c>
      <c r="U992" s="349">
        <f>+$I992*'10k &amp; MO'!D$5+$J992*'10k &amp; MO'!D$11+$K992*'10k &amp; MO'!D$17+$L992*'10k &amp; MO'!D$23+$M992*'10k &amp; MO'!D$29</f>
        <v>0</v>
      </c>
      <c r="V992" s="349">
        <f>+$I992*'10k &amp; MO'!E$5+$J992*'10k &amp; MO'!E$11+$K992*'10k &amp; MO'!E$17+$L992*'10k &amp; MO'!E$23+$M992*'10k &amp; MO'!E$29</f>
        <v>0</v>
      </c>
      <c r="W992" s="349">
        <f>+$I992*'10k &amp; MO'!F$5+$J992*'10k &amp; MO'!F$11+$K992*'10k &amp; MO'!F$17+$L992*'10k &amp; MO'!F$23+$M992*'10k &amp; MO'!F$29</f>
        <v>0</v>
      </c>
      <c r="X992" s="349">
        <f>+$I992*'10k &amp; MO'!G$5+$J992*'10k &amp; MO'!G$11+$K992*'10k &amp; MO'!G$17+$L992*'10k &amp; MO'!G$23+$M992*'10k &amp; MO'!G$29</f>
        <v>0</v>
      </c>
      <c r="Y992" s="349">
        <f>+$N992*'10k &amp; MO'!H$5+$O992*'10k &amp; MO'!H$11+$P992*'10k &amp; MO'!H$17+$Q992*'10k &amp; MO'!H$23+$R992*'10k &amp; MO'!H$29</f>
        <v>0</v>
      </c>
      <c r="Z992" s="349">
        <f>+$N992*'10k &amp; MO'!I$5+$O992*'10k &amp; MO'!I$11+$P992*'10k &amp; MO'!I$17+$Q992*'10k &amp; MO'!I$23+$R992*'10k &amp; MO'!I$29</f>
        <v>0</v>
      </c>
      <c r="AA992" s="349">
        <f>+$N992*'10k &amp; MO'!J$5+$O992*'10k &amp; MO'!J$11+$P992*'10k &amp; MO'!J$17+$Q992*'10k &amp; MO'!J$23+$R992*'10k &amp; MO'!J$29</f>
        <v>0</v>
      </c>
      <c r="AB992" s="349">
        <f>+$N992*'10k &amp; MO'!K$5+$O992*'10k &amp; MO'!K$11+$P992*'10k &amp; MO'!K$17+$Q992*'10k &amp; MO'!K$23+$R992*'10k &amp; MO'!K$29</f>
        <v>0</v>
      </c>
      <c r="AC992" s="349">
        <f>+$N992*'10k &amp; MO'!L$5+$O992*'10k &amp; MO'!L$11+$P992*'10k &amp; MO'!L$17+$Q992*'10k &amp; MO'!L$23+$R992*'10k &amp; MO'!L$29</f>
        <v>0</v>
      </c>
      <c r="AD992" s="350">
        <f>+S992*'10k &amp; MO'!O$5</f>
        <v>0</v>
      </c>
      <c r="AF992" s="192" t="str">
        <f t="shared" si="135"/>
        <v>29142016</v>
      </c>
      <c r="AG992" s="192">
        <f>+IFERROR(VLOOKUP($AF992,'Limited Loss'!$F$5:$P$124,AG$3,FALSE),0)</f>
        <v>0</v>
      </c>
      <c r="AH992" s="193">
        <f>+IFERROR(VLOOKUP($AF992,'Limited Loss'!$F$5:$P$124,AH$3,FALSE),0)</f>
        <v>0</v>
      </c>
      <c r="AI992" s="193">
        <f>+IFERROR(VLOOKUP($AF992,'Limited Loss'!$F$5:$P$124,AI$3,FALSE),0)</f>
        <v>0</v>
      </c>
      <c r="AJ992" s="193">
        <f>+IFERROR(VLOOKUP($AF992,'Limited Loss'!$F$5:$P$124,AJ$3,FALSE),0)</f>
        <v>0</v>
      </c>
      <c r="AK992" s="100">
        <f>+IFERROR(VLOOKUP($AF992,'Limited Loss'!$F$5:$P$124,AK$3,FALSE),0)</f>
        <v>0</v>
      </c>
      <c r="AL992" s="193">
        <f>+IFERROR(VLOOKUP($AF992,'Limited Loss'!$F$5:$P$124,AL$3,FALSE),0)</f>
        <v>0</v>
      </c>
      <c r="AM992" s="193">
        <f>+IFERROR(VLOOKUP($AF992,'Limited Loss'!$F$5:$P$124,AM$3,FALSE),0)</f>
        <v>0</v>
      </c>
      <c r="AN992" s="193">
        <f>+IFERROR(VLOOKUP($AF992,'Limited Loss'!$F$5:$P$124,AN$3,FALSE),0)</f>
        <v>0</v>
      </c>
      <c r="AO992" s="193">
        <f>+IFERROR(VLOOKUP($AF992,'Limited Loss'!$F$5:$P$124,AO$3,FALSE),0)</f>
        <v>0</v>
      </c>
      <c r="AP992" s="100">
        <f>+IFERROR(VLOOKUP($AF992,'Limited Loss'!$F$5:$P$124,AP$3,FALSE),0)</f>
        <v>0</v>
      </c>
      <c r="AQ992" s="353"/>
      <c r="AR992" s="331">
        <f t="shared" si="136"/>
        <v>2914</v>
      </c>
      <c r="AS992" s="332">
        <f t="shared" si="136"/>
        <v>2016</v>
      </c>
      <c r="AT992" s="349">
        <f t="shared" si="133"/>
        <v>0</v>
      </c>
      <c r="AU992" s="349">
        <f t="shared" si="133"/>
        <v>0</v>
      </c>
      <c r="AV992" s="349">
        <f t="shared" si="133"/>
        <v>0</v>
      </c>
      <c r="AW992" s="349">
        <f t="shared" si="133"/>
        <v>0</v>
      </c>
      <c r="AX992" s="350">
        <f t="shared" si="133"/>
        <v>0</v>
      </c>
      <c r="AY992" s="349">
        <f t="shared" si="134"/>
        <v>0</v>
      </c>
      <c r="AZ992" s="349">
        <f t="shared" si="134"/>
        <v>0</v>
      </c>
      <c r="BA992" s="349">
        <f t="shared" si="134"/>
        <v>0</v>
      </c>
      <c r="BB992" s="349">
        <f t="shared" si="134"/>
        <v>0</v>
      </c>
      <c r="BC992" s="349">
        <f t="shared" si="134"/>
        <v>0</v>
      </c>
      <c r="BD992" s="350">
        <f t="shared" si="134"/>
        <v>0</v>
      </c>
      <c r="BE992" s="349">
        <f t="shared" si="138"/>
        <v>0</v>
      </c>
      <c r="BF992" s="375">
        <f t="shared" si="139"/>
        <v>0</v>
      </c>
      <c r="BG992" s="334">
        <f t="shared" si="140"/>
        <v>0</v>
      </c>
    </row>
    <row r="993" spans="1:59" x14ac:dyDescent="0.2">
      <c r="A993" s="326" t="str">
        <f t="shared" si="137"/>
        <v>29142017</v>
      </c>
      <c r="B993" s="331">
        <v>2914</v>
      </c>
      <c r="C993" s="327">
        <v>2017</v>
      </c>
      <c r="D993" s="353">
        <f>+IFERROR(VLOOKUP($A993,Data_Loss!$A$2:$V$1180,6,FALSE),0)</f>
        <v>0</v>
      </c>
      <c r="E993" s="353">
        <f>+IFERROR(VLOOKUP($A993,Data_Loss!$A$2:$V$1180,7,FALSE),0)</f>
        <v>0</v>
      </c>
      <c r="F993" s="353">
        <f>+IFERROR(VLOOKUP($A993,Data_Loss!$A$2:$V$1180,8,FALSE),0)</f>
        <v>0</v>
      </c>
      <c r="G993" s="353">
        <f>+IFERROR(VLOOKUP($A993,Data_Loss!$A$2:$V$1180,9,FALSE),0)</f>
        <v>0</v>
      </c>
      <c r="H993" s="353">
        <f>+IFERROR(VLOOKUP($A993,Data_Loss!$A$2:$V$1180,10,FALSE),0)</f>
        <v>0</v>
      </c>
      <c r="I993" s="353">
        <f>+IFERROR(VLOOKUP($A993,Data_Loss!$A$2:$V$1300,12,FALSE),0)</f>
        <v>0</v>
      </c>
      <c r="J993" s="353">
        <f>+IFERROR(VLOOKUP($A993,Data_Loss!$A$2:$V$1300,13,FALSE),0)</f>
        <v>0</v>
      </c>
      <c r="K993" s="353">
        <f>+IFERROR(VLOOKUP($A993,Data_Loss!$A$2:$V$1300,14,FALSE),0)</f>
        <v>0</v>
      </c>
      <c r="L993" s="353">
        <f>+IFERROR(VLOOKUP($A993,Data_Loss!$A$2:$V$1300,15,FALSE),0)</f>
        <v>0</v>
      </c>
      <c r="M993" s="353">
        <f>+IFERROR(VLOOKUP($A993,Data_Loss!$A$2:$V$1300,16,FALSE),0)</f>
        <v>0</v>
      </c>
      <c r="N993" s="353">
        <f>+IFERROR(VLOOKUP($A993,Data_Loss!$A$2:$V$1300,17,FALSE),0)</f>
        <v>0</v>
      </c>
      <c r="O993" s="353">
        <f>+IFERROR(VLOOKUP($A993,Data_Loss!$A$2:$V$1300,18,FALSE),0)</f>
        <v>0</v>
      </c>
      <c r="P993" s="353">
        <f>+IFERROR(VLOOKUP($A993,Data_Loss!$A$2:$V$1300,19,FALSE),0)</f>
        <v>0</v>
      </c>
      <c r="Q993" s="353">
        <f>+IFERROR(VLOOKUP($A993,Data_Loss!$A$2:$V$1300,20,FALSE),0)</f>
        <v>0</v>
      </c>
      <c r="R993" s="353">
        <f>+IFERROR(VLOOKUP($A993,Data_Loss!$A$2:$V$1300,21,FALSE),0)</f>
        <v>0</v>
      </c>
      <c r="S993" s="353">
        <f>+IFERROR(VLOOKUP($A993,Data_Loss!$A$2:$V$1300,22,FALSE),0)</f>
        <v>0</v>
      </c>
      <c r="T993" s="191">
        <f>+$I993*'10k &amp; MO'!C$6+$J993*'10k &amp; MO'!C$12+$K993*'10k &amp; MO'!C$18+$L993*'10k &amp; MO'!C$24+$M993*'10k &amp; MO'!C$30</f>
        <v>0</v>
      </c>
      <c r="U993" s="349">
        <f>+$I993*'10k &amp; MO'!D$6+$J993*'10k &amp; MO'!D$12+$K993*'10k &amp; MO'!D$18+$L993*'10k &amp; MO'!D$24+$M993*'10k &amp; MO'!D$30</f>
        <v>0</v>
      </c>
      <c r="V993" s="349">
        <f>+$I993*'10k &amp; MO'!E$6+$J993*'10k &amp; MO'!E$12+$K993*'10k &amp; MO'!E$18+$L993*'10k &amp; MO'!E$24+$M993*'10k &amp; MO'!E$30</f>
        <v>0</v>
      </c>
      <c r="W993" s="349">
        <f>+$I993*'10k &amp; MO'!F$6+$J993*'10k &amp; MO'!F$12+$K993*'10k &amp; MO'!F$18+$L993*'10k &amp; MO'!F$24+$M993*'10k &amp; MO'!F$30</f>
        <v>0</v>
      </c>
      <c r="X993" s="349">
        <f>+$I993*'10k &amp; MO'!G$6+$J993*'10k &amp; MO'!G$12+$K993*'10k &amp; MO'!G$18+$L993*'10k &amp; MO'!G$24+$M993*'10k &amp; MO'!G$30</f>
        <v>0</v>
      </c>
      <c r="Y993" s="349">
        <f>+$N993*'10k &amp; MO'!H$6+$O993*'10k &amp; MO'!H$12+$P993*'10k &amp; MO'!H$18+$Q993*'10k &amp; MO'!H$24+$R993*'10k &amp; MO'!H$30</f>
        <v>0</v>
      </c>
      <c r="Z993" s="349">
        <f>+$N993*'10k &amp; MO'!I$6+$O993*'10k &amp; MO'!I$12+$P993*'10k &amp; MO'!I$18+$Q993*'10k &amp; MO'!I$24+$R993*'10k &amp; MO'!I$30</f>
        <v>0</v>
      </c>
      <c r="AA993" s="349">
        <f>+$N993*'10k &amp; MO'!J$6+$O993*'10k &amp; MO'!J$12+$P993*'10k &amp; MO'!J$18+$Q993*'10k &amp; MO'!J$24+$R993*'10k &amp; MO'!J$30</f>
        <v>0</v>
      </c>
      <c r="AB993" s="349">
        <f>+$N993*'10k &amp; MO'!K$6+$O993*'10k &amp; MO'!K$12+$P993*'10k &amp; MO'!K$18+$Q993*'10k &amp; MO'!K$24+$R993*'10k &amp; MO'!K$30</f>
        <v>0</v>
      </c>
      <c r="AC993" s="349">
        <f>+$N993*'10k &amp; MO'!L$6+$O993*'10k &amp; MO'!L$12+$P993*'10k &amp; MO'!L$18+$Q993*'10k &amp; MO'!L$24+$R993*'10k &amp; MO'!L$30</f>
        <v>0</v>
      </c>
      <c r="AD993" s="350">
        <f>+S993*'10k &amp; MO'!O$6</f>
        <v>0</v>
      </c>
      <c r="AF993" s="192" t="str">
        <f t="shared" si="135"/>
        <v>29142017</v>
      </c>
      <c r="AG993" s="192">
        <f>+IFERROR(VLOOKUP($AF993,'Limited Loss'!$F$5:$P$124,AG$3,FALSE),0)</f>
        <v>0</v>
      </c>
      <c r="AH993" s="193">
        <f>+IFERROR(VLOOKUP($AF993,'Limited Loss'!$F$5:$P$124,AH$3,FALSE),0)</f>
        <v>0</v>
      </c>
      <c r="AI993" s="193">
        <f>+IFERROR(VLOOKUP($AF993,'Limited Loss'!$F$5:$P$124,AI$3,FALSE),0)</f>
        <v>0</v>
      </c>
      <c r="AJ993" s="193">
        <f>+IFERROR(VLOOKUP($AF993,'Limited Loss'!$F$5:$P$124,AJ$3,FALSE),0)</f>
        <v>0</v>
      </c>
      <c r="AK993" s="100">
        <f>+IFERROR(VLOOKUP($AF993,'Limited Loss'!$F$5:$P$124,AK$3,FALSE),0)</f>
        <v>0</v>
      </c>
      <c r="AL993" s="193">
        <f>+IFERROR(VLOOKUP($AF993,'Limited Loss'!$F$5:$P$124,AL$3,FALSE),0)</f>
        <v>0</v>
      </c>
      <c r="AM993" s="193">
        <f>+IFERROR(VLOOKUP($AF993,'Limited Loss'!$F$5:$P$124,AM$3,FALSE),0)</f>
        <v>0</v>
      </c>
      <c r="AN993" s="193">
        <f>+IFERROR(VLOOKUP($AF993,'Limited Loss'!$F$5:$P$124,AN$3,FALSE),0)</f>
        <v>0</v>
      </c>
      <c r="AO993" s="193">
        <f>+IFERROR(VLOOKUP($AF993,'Limited Loss'!$F$5:$P$124,AO$3,FALSE),0)</f>
        <v>0</v>
      </c>
      <c r="AP993" s="100">
        <f>+IFERROR(VLOOKUP($AF993,'Limited Loss'!$F$5:$P$124,AP$3,FALSE),0)</f>
        <v>0</v>
      </c>
      <c r="AQ993" s="353"/>
      <c r="AR993" s="331">
        <f t="shared" si="136"/>
        <v>2914</v>
      </c>
      <c r="AS993" s="332">
        <f t="shared" si="136"/>
        <v>2017</v>
      </c>
      <c r="AT993" s="349">
        <f t="shared" si="133"/>
        <v>0</v>
      </c>
      <c r="AU993" s="349">
        <f t="shared" si="133"/>
        <v>0</v>
      </c>
      <c r="AV993" s="349">
        <f t="shared" si="133"/>
        <v>0</v>
      </c>
      <c r="AW993" s="349">
        <f t="shared" si="133"/>
        <v>0</v>
      </c>
      <c r="AX993" s="350">
        <f t="shared" si="133"/>
        <v>0</v>
      </c>
      <c r="AY993" s="349">
        <f t="shared" si="134"/>
        <v>0</v>
      </c>
      <c r="AZ993" s="349">
        <f t="shared" si="134"/>
        <v>0</v>
      </c>
      <c r="BA993" s="349">
        <f t="shared" si="134"/>
        <v>0</v>
      </c>
      <c r="BB993" s="349">
        <f t="shared" si="134"/>
        <v>0</v>
      </c>
      <c r="BC993" s="349">
        <f t="shared" si="134"/>
        <v>0</v>
      </c>
      <c r="BD993" s="350">
        <f t="shared" si="134"/>
        <v>0</v>
      </c>
      <c r="BE993" s="349">
        <f t="shared" si="138"/>
        <v>0</v>
      </c>
      <c r="BF993" s="375">
        <f t="shared" si="139"/>
        <v>0</v>
      </c>
      <c r="BG993" s="334">
        <f t="shared" si="140"/>
        <v>0</v>
      </c>
    </row>
    <row r="994" spans="1:59" x14ac:dyDescent="0.2">
      <c r="A994" s="326" t="str">
        <f t="shared" si="137"/>
        <v>29142018</v>
      </c>
      <c r="B994" s="331">
        <v>2914</v>
      </c>
      <c r="C994" s="327">
        <v>2018</v>
      </c>
      <c r="D994" s="353">
        <f>+IFERROR(VLOOKUP($A994,Data_Loss!$A$2:$V$1180,6,FALSE),0)</f>
        <v>0</v>
      </c>
      <c r="E994" s="353">
        <f>+IFERROR(VLOOKUP($A994,Data_Loss!$A$2:$V$1180,7,FALSE),0)</f>
        <v>0</v>
      </c>
      <c r="F994" s="353">
        <f>+IFERROR(VLOOKUP($A994,Data_Loss!$A$2:$V$1180,8,FALSE),0)</f>
        <v>0</v>
      </c>
      <c r="G994" s="353">
        <f>+IFERROR(VLOOKUP($A994,Data_Loss!$A$2:$V$1180,9,FALSE),0)</f>
        <v>0</v>
      </c>
      <c r="H994" s="353">
        <f>+IFERROR(VLOOKUP($A994,Data_Loss!$A$2:$V$1180,10,FALSE),0)</f>
        <v>0</v>
      </c>
      <c r="I994" s="353">
        <f>+IFERROR(VLOOKUP($A994,Data_Loss!$A$2:$V$1300,12,FALSE),0)</f>
        <v>0</v>
      </c>
      <c r="J994" s="353">
        <f>+IFERROR(VLOOKUP($A994,Data_Loss!$A$2:$V$1300,13,FALSE),0)</f>
        <v>0</v>
      </c>
      <c r="K994" s="353">
        <f>+IFERROR(VLOOKUP($A994,Data_Loss!$A$2:$V$1300,14,FALSE),0)</f>
        <v>0</v>
      </c>
      <c r="L994" s="353">
        <f>+IFERROR(VLOOKUP($A994,Data_Loss!$A$2:$V$1300,15,FALSE),0)</f>
        <v>0</v>
      </c>
      <c r="M994" s="353">
        <f>+IFERROR(VLOOKUP($A994,Data_Loss!$A$2:$V$1300,16,FALSE),0)</f>
        <v>0</v>
      </c>
      <c r="N994" s="353">
        <f>+IFERROR(VLOOKUP($A994,Data_Loss!$A$2:$V$1300,17,FALSE),0)</f>
        <v>0</v>
      </c>
      <c r="O994" s="353">
        <f>+IFERROR(VLOOKUP($A994,Data_Loss!$A$2:$V$1300,18,FALSE),0)</f>
        <v>0</v>
      </c>
      <c r="P994" s="353">
        <f>+IFERROR(VLOOKUP($A994,Data_Loss!$A$2:$V$1300,19,FALSE),0)</f>
        <v>0</v>
      </c>
      <c r="Q994" s="353">
        <f>+IFERROR(VLOOKUP($A994,Data_Loss!$A$2:$V$1300,20,FALSE),0)</f>
        <v>0</v>
      </c>
      <c r="R994" s="353">
        <f>+IFERROR(VLOOKUP($A994,Data_Loss!$A$2:$V$1300,21,FALSE),0)</f>
        <v>0</v>
      </c>
      <c r="S994" s="353">
        <f>+IFERROR(VLOOKUP($A994,Data_Loss!$A$2:$V$1300,22,FALSE),0)</f>
        <v>0</v>
      </c>
      <c r="T994" s="191">
        <f>+$I994*'10k &amp; MO'!C$7+$J994*'10k &amp; MO'!C$13+$K994*'10k &amp; MO'!C$19+$L994*'10k &amp; MO'!C$25+$M994*'10k &amp; MO'!C$31</f>
        <v>0</v>
      </c>
      <c r="U994" s="349">
        <f>+$I994*'10k &amp; MO'!D$7+$J994*'10k &amp; MO'!D$13+$K994*'10k &amp; MO'!D$19+$L994*'10k &amp; MO'!D$25+$M994*'10k &amp; MO'!D$31</f>
        <v>0</v>
      </c>
      <c r="V994" s="349">
        <f>+$I994*'10k &amp; MO'!E$7+$J994*'10k &amp; MO'!E$13+$K994*'10k &amp; MO'!E$19+$L994*'10k &amp; MO'!E$25+$M994*'10k &amp; MO'!E$31</f>
        <v>0</v>
      </c>
      <c r="W994" s="349">
        <f>+$I994*'10k &amp; MO'!F$7+$J994*'10k &amp; MO'!F$13+$K994*'10k &amp; MO'!F$19+$L994*'10k &amp; MO'!F$25+$M994*'10k &amp; MO'!F$31</f>
        <v>0</v>
      </c>
      <c r="X994" s="349">
        <f>+$I994*'10k &amp; MO'!G$7+$J994*'10k &amp; MO'!G$13+$K994*'10k &amp; MO'!G$19+$L994*'10k &amp; MO'!G$25+$M994*'10k &amp; MO'!G$31</f>
        <v>0</v>
      </c>
      <c r="Y994" s="349">
        <f>+$N994*'10k &amp; MO'!H$7+$O994*'10k &amp; MO'!H$13+$P994*'10k &amp; MO'!H$19+$Q994*'10k &amp; MO'!H$25+$R994*'10k &amp; MO'!H$31</f>
        <v>0</v>
      </c>
      <c r="Z994" s="349">
        <f>+$N994*'10k &amp; MO'!I$7+$O994*'10k &amp; MO'!I$13+$P994*'10k &amp; MO'!I$19+$Q994*'10k &amp; MO'!I$25+$R994*'10k &amp; MO'!I$31</f>
        <v>0</v>
      </c>
      <c r="AA994" s="349">
        <f>+$N994*'10k &amp; MO'!J$7+$O994*'10k &amp; MO'!J$13+$P994*'10k &amp; MO'!J$19+$Q994*'10k &amp; MO'!J$25+$R994*'10k &amp; MO'!J$31</f>
        <v>0</v>
      </c>
      <c r="AB994" s="349">
        <f>+$N994*'10k &amp; MO'!K$7+$O994*'10k &amp; MO'!K$13+$P994*'10k &amp; MO'!K$19+$Q994*'10k &amp; MO'!K$25+$R994*'10k &amp; MO'!K$31</f>
        <v>0</v>
      </c>
      <c r="AC994" s="349">
        <f>+$N994*'10k &amp; MO'!L$7+$O994*'10k &amp; MO'!L$13+$P994*'10k &amp; MO'!L$19+$Q994*'10k &amp; MO'!L$25+$R994*'10k &amp; MO'!L$31</f>
        <v>0</v>
      </c>
      <c r="AD994" s="350">
        <f>+S994*'10k &amp; MO'!O$7</f>
        <v>0</v>
      </c>
      <c r="AF994" s="192" t="str">
        <f t="shared" si="135"/>
        <v>29142018</v>
      </c>
      <c r="AG994" s="192">
        <f>+IFERROR(VLOOKUP($AF994,'Limited Loss'!$F$5:$P$124,AG$3,FALSE),0)</f>
        <v>0</v>
      </c>
      <c r="AH994" s="193">
        <f>+IFERROR(VLOOKUP($AF994,'Limited Loss'!$F$5:$P$124,AH$3,FALSE),0)</f>
        <v>0</v>
      </c>
      <c r="AI994" s="193">
        <f>+IFERROR(VLOOKUP($AF994,'Limited Loss'!$F$5:$P$124,AI$3,FALSE),0)</f>
        <v>0</v>
      </c>
      <c r="AJ994" s="193">
        <f>+IFERROR(VLOOKUP($AF994,'Limited Loss'!$F$5:$P$124,AJ$3,FALSE),0)</f>
        <v>0</v>
      </c>
      <c r="AK994" s="100">
        <f>+IFERROR(VLOOKUP($AF994,'Limited Loss'!$F$5:$P$124,AK$3,FALSE),0)</f>
        <v>0</v>
      </c>
      <c r="AL994" s="193">
        <f>+IFERROR(VLOOKUP($AF994,'Limited Loss'!$F$5:$P$124,AL$3,FALSE),0)</f>
        <v>0</v>
      </c>
      <c r="AM994" s="193">
        <f>+IFERROR(VLOOKUP($AF994,'Limited Loss'!$F$5:$P$124,AM$3,FALSE),0)</f>
        <v>0</v>
      </c>
      <c r="AN994" s="193">
        <f>+IFERROR(VLOOKUP($AF994,'Limited Loss'!$F$5:$P$124,AN$3,FALSE),0)</f>
        <v>0</v>
      </c>
      <c r="AO994" s="193">
        <f>+IFERROR(VLOOKUP($AF994,'Limited Loss'!$F$5:$P$124,AO$3,FALSE),0)</f>
        <v>0</v>
      </c>
      <c r="AP994" s="100">
        <f>+IFERROR(VLOOKUP($AF994,'Limited Loss'!$F$5:$P$124,AP$3,FALSE),0)</f>
        <v>0</v>
      </c>
      <c r="AQ994" s="353"/>
      <c r="AR994" s="331">
        <f t="shared" si="136"/>
        <v>2914</v>
      </c>
      <c r="AS994" s="332">
        <f t="shared" si="136"/>
        <v>2018</v>
      </c>
      <c r="AT994" s="349">
        <f t="shared" si="133"/>
        <v>0</v>
      </c>
      <c r="AU994" s="349">
        <f t="shared" si="133"/>
        <v>0</v>
      </c>
      <c r="AV994" s="349">
        <f t="shared" si="133"/>
        <v>0</v>
      </c>
      <c r="AW994" s="349">
        <f t="shared" si="133"/>
        <v>0</v>
      </c>
      <c r="AX994" s="350">
        <f t="shared" si="133"/>
        <v>0</v>
      </c>
      <c r="AY994" s="349">
        <f t="shared" si="134"/>
        <v>0</v>
      </c>
      <c r="AZ994" s="349">
        <f t="shared" si="134"/>
        <v>0</v>
      </c>
      <c r="BA994" s="349">
        <f t="shared" si="134"/>
        <v>0</v>
      </c>
      <c r="BB994" s="349">
        <f t="shared" si="134"/>
        <v>0</v>
      </c>
      <c r="BC994" s="349">
        <f t="shared" si="134"/>
        <v>0</v>
      </c>
      <c r="BD994" s="350">
        <f t="shared" si="134"/>
        <v>0</v>
      </c>
      <c r="BE994" s="349">
        <f t="shared" si="138"/>
        <v>0</v>
      </c>
      <c r="BF994" s="375">
        <f t="shared" si="139"/>
        <v>0</v>
      </c>
      <c r="BG994" s="334">
        <f t="shared" si="140"/>
        <v>0</v>
      </c>
    </row>
    <row r="995" spans="1:59" x14ac:dyDescent="0.2">
      <c r="A995" s="326" t="str">
        <f t="shared" si="137"/>
        <v>29232014</v>
      </c>
      <c r="B995" s="331">
        <v>2923</v>
      </c>
      <c r="C995" s="327">
        <v>2014</v>
      </c>
      <c r="D995" s="353">
        <f>+IFERROR(VLOOKUP($A995,Data_Loss!$A$2:$V$1180,6,FALSE),0)</f>
        <v>0</v>
      </c>
      <c r="E995" s="353">
        <f>+IFERROR(VLOOKUP($A995,Data_Loss!$A$2:$V$1180,7,FALSE),0)</f>
        <v>0</v>
      </c>
      <c r="F995" s="353">
        <f>+IFERROR(VLOOKUP($A995,Data_Loss!$A$2:$V$1180,8,FALSE),0)</f>
        <v>0</v>
      </c>
      <c r="G995" s="353">
        <f>+IFERROR(VLOOKUP($A995,Data_Loss!$A$2:$V$1180,9,FALSE),0)</f>
        <v>1</v>
      </c>
      <c r="H995" s="353">
        <f>+IFERROR(VLOOKUP($A995,Data_Loss!$A$2:$V$1180,10,FALSE),0)</f>
        <v>5</v>
      </c>
      <c r="I995" s="353">
        <f>+IFERROR(VLOOKUP($A995,Data_Loss!$A$2:$V$1300,12,FALSE),0)</f>
        <v>0</v>
      </c>
      <c r="J995" s="353">
        <f>+IFERROR(VLOOKUP($A995,Data_Loss!$A$2:$V$1300,13,FALSE),0)</f>
        <v>0</v>
      </c>
      <c r="K995" s="353">
        <f>+IFERROR(VLOOKUP($A995,Data_Loss!$A$2:$V$1300,14,FALSE),0)</f>
        <v>0</v>
      </c>
      <c r="L995" s="353">
        <f>+IFERROR(VLOOKUP($A995,Data_Loss!$A$2:$V$1300,15,FALSE),0)</f>
        <v>26265</v>
      </c>
      <c r="M995" s="353">
        <f>+IFERROR(VLOOKUP($A995,Data_Loss!$A$2:$V$1300,16,FALSE),0)</f>
        <v>24064</v>
      </c>
      <c r="N995" s="353">
        <f>+IFERROR(VLOOKUP($A995,Data_Loss!$A$2:$V$1300,17,FALSE),0)</f>
        <v>0</v>
      </c>
      <c r="O995" s="353">
        <f>+IFERROR(VLOOKUP($A995,Data_Loss!$A$2:$V$1300,18,FALSE),0)</f>
        <v>0</v>
      </c>
      <c r="P995" s="353">
        <f>+IFERROR(VLOOKUP($A995,Data_Loss!$A$2:$V$1300,19,FALSE),0)</f>
        <v>0</v>
      </c>
      <c r="Q995" s="353">
        <f>+IFERROR(VLOOKUP($A995,Data_Loss!$A$2:$V$1300,20,FALSE),0)</f>
        <v>13696</v>
      </c>
      <c r="R995" s="353">
        <f>+IFERROR(VLOOKUP($A995,Data_Loss!$A$2:$V$1300,21,FALSE),0)</f>
        <v>11383</v>
      </c>
      <c r="S995" s="353">
        <f>+IFERROR(VLOOKUP($A995,Data_Loss!$A$2:$V$1300,22,FALSE),0)</f>
        <v>4832</v>
      </c>
      <c r="T995" s="191">
        <f>+$I995*'10k &amp; MO'!C$3+$J995*'10k &amp; MO'!C$9+$K995*'10k &amp; MO'!C$15+$L995*'10k &amp; MO'!C$21+$M995*'10k &amp; MO'!C$27</f>
        <v>0</v>
      </c>
      <c r="U995" s="349">
        <f>+$I995*'10k &amp; MO'!D$3+$J995*'10k &amp; MO'!D$9+$K995*'10k &amp; MO'!D$15+$L995*'10k &amp; MO'!D$21+$M995*'10k &amp; MO'!D$27</f>
        <v>0</v>
      </c>
      <c r="V995" s="349">
        <f>+$I995*'10k &amp; MO'!E$3+$J995*'10k &amp; MO'!E$9+$K995*'10k &amp; MO'!E$15+$L995*'10k &amp; MO'!E$21+$M995*'10k &amp; MO'!E$27</f>
        <v>0</v>
      </c>
      <c r="W995" s="349">
        <f>+$I995*'10k &amp; MO'!F$3+$J995*'10k &amp; MO'!F$9+$K995*'10k &amp; MO'!F$15+$L995*'10k &amp; MO'!F$21+$M995*'10k &amp; MO'!F$27</f>
        <v>32279.685000000001</v>
      </c>
      <c r="X995" s="349">
        <f>+$I995*'10k &amp; MO'!G$3+$J995*'10k &amp; MO'!G$9+$K995*'10k &amp; MO'!G$15+$L995*'10k &amp; MO'!G$21+$M995*'10k &amp; MO'!G$27</f>
        <v>27240.447999999997</v>
      </c>
      <c r="Y995" s="349">
        <f>+$N995*'10k &amp; MO'!H$3+$O995*'10k &amp; MO'!H$9+$P995*'10k &amp; MO'!H$15+$Q995*'10k &amp; MO'!H$21+$R995*'10k &amp; MO'!H$27</f>
        <v>0</v>
      </c>
      <c r="Z995" s="349">
        <f>+$N995*'10k &amp; MO'!I$3+$O995*'10k &amp; MO'!I$9+$P995*'10k &amp; MO'!I$15+$Q995*'10k &amp; MO'!I$21+$R995*'10k &amp; MO'!I$27</f>
        <v>0</v>
      </c>
      <c r="AA995" s="349">
        <f>+$N995*'10k &amp; MO'!J$3+$O995*'10k &amp; MO'!J$9+$P995*'10k &amp; MO'!J$15+$Q995*'10k &amp; MO'!J$21+$R995*'10k &amp; MO'!J$27</f>
        <v>0</v>
      </c>
      <c r="AB995" s="349">
        <f>+$N995*'10k &amp; MO'!K$3+$O995*'10k &amp; MO'!K$9+$P995*'10k &amp; MO'!K$15+$Q995*'10k &amp; MO'!K$21+$R995*'10k &amp; MO'!K$27</f>
        <v>19188.096000000001</v>
      </c>
      <c r="AC995" s="349">
        <f>+$N995*'10k &amp; MO'!L$3+$O995*'10k &amp; MO'!L$9+$P995*'10k &amp; MO'!L$15+$Q995*'10k &amp; MO'!L$21+$R995*'10k &amp; MO'!L$27</f>
        <v>17552.585999999999</v>
      </c>
      <c r="AD995" s="350">
        <f>+S995*'10k &amp; MO'!O$3</f>
        <v>5175.0720000000001</v>
      </c>
      <c r="AF995" s="192" t="str">
        <f t="shared" si="135"/>
        <v>29232014</v>
      </c>
      <c r="AG995" s="192">
        <f>+IFERROR(VLOOKUP($AF995,'Limited Loss'!$F$5:$P$124,AG$3,FALSE),0)</f>
        <v>0</v>
      </c>
      <c r="AH995" s="193">
        <f>+IFERROR(VLOOKUP($AF995,'Limited Loss'!$F$5:$P$124,AH$3,FALSE),0)</f>
        <v>0</v>
      </c>
      <c r="AI995" s="193">
        <f>+IFERROR(VLOOKUP($AF995,'Limited Loss'!$F$5:$P$124,AI$3,FALSE),0)</f>
        <v>0</v>
      </c>
      <c r="AJ995" s="193">
        <f>+IFERROR(VLOOKUP($AF995,'Limited Loss'!$F$5:$P$124,AJ$3,FALSE),0)</f>
        <v>0</v>
      </c>
      <c r="AK995" s="100">
        <f>+IFERROR(VLOOKUP($AF995,'Limited Loss'!$F$5:$P$124,AK$3,FALSE),0)</f>
        <v>0</v>
      </c>
      <c r="AL995" s="193">
        <f>+IFERROR(VLOOKUP($AF995,'Limited Loss'!$F$5:$P$124,AL$3,FALSE),0)</f>
        <v>0</v>
      </c>
      <c r="AM995" s="193">
        <f>+IFERROR(VLOOKUP($AF995,'Limited Loss'!$F$5:$P$124,AM$3,FALSE),0)</f>
        <v>0</v>
      </c>
      <c r="AN995" s="193">
        <f>+IFERROR(VLOOKUP($AF995,'Limited Loss'!$F$5:$P$124,AN$3,FALSE),0)</f>
        <v>0</v>
      </c>
      <c r="AO995" s="193">
        <f>+IFERROR(VLOOKUP($AF995,'Limited Loss'!$F$5:$P$124,AO$3,FALSE),0)</f>
        <v>0</v>
      </c>
      <c r="AP995" s="100">
        <f>+IFERROR(VLOOKUP($AF995,'Limited Loss'!$F$5:$P$124,AP$3,FALSE),0)</f>
        <v>0</v>
      </c>
      <c r="AQ995" s="353"/>
      <c r="AR995" s="331">
        <f t="shared" si="136"/>
        <v>2923</v>
      </c>
      <c r="AS995" s="332">
        <f t="shared" si="136"/>
        <v>2014</v>
      </c>
      <c r="AT995" s="349">
        <f t="shared" si="133"/>
        <v>0</v>
      </c>
      <c r="AU995" s="349">
        <f t="shared" si="133"/>
        <v>0</v>
      </c>
      <c r="AV995" s="349">
        <f t="shared" si="133"/>
        <v>0</v>
      </c>
      <c r="AW995" s="349">
        <f t="shared" si="133"/>
        <v>32279.685000000001</v>
      </c>
      <c r="AX995" s="350">
        <f t="shared" si="133"/>
        <v>27240.447999999997</v>
      </c>
      <c r="AY995" s="349">
        <f t="shared" si="134"/>
        <v>0</v>
      </c>
      <c r="AZ995" s="349">
        <f t="shared" si="134"/>
        <v>0</v>
      </c>
      <c r="BA995" s="349">
        <f t="shared" si="134"/>
        <v>0</v>
      </c>
      <c r="BB995" s="349">
        <f t="shared" si="134"/>
        <v>19188.096000000001</v>
      </c>
      <c r="BC995" s="349">
        <f t="shared" si="134"/>
        <v>17552.585999999999</v>
      </c>
      <c r="BD995" s="350">
        <f t="shared" si="134"/>
        <v>5175.0720000000001</v>
      </c>
      <c r="BE995" s="349">
        <f t="shared" si="138"/>
        <v>0</v>
      </c>
      <c r="BF995" s="375">
        <f t="shared" si="139"/>
        <v>96260.815000000002</v>
      </c>
      <c r="BG995" s="334">
        <f t="shared" si="140"/>
        <v>5175.0720000000001</v>
      </c>
    </row>
    <row r="996" spans="1:59" x14ac:dyDescent="0.2">
      <c r="A996" s="326" t="str">
        <f t="shared" si="137"/>
        <v>29232015</v>
      </c>
      <c r="B996" s="331">
        <v>2923</v>
      </c>
      <c r="C996" s="327">
        <v>2015</v>
      </c>
      <c r="D996" s="353">
        <f>+IFERROR(VLOOKUP($A996,Data_Loss!$A$2:$V$1180,6,FALSE),0)</f>
        <v>0</v>
      </c>
      <c r="E996" s="353">
        <f>+IFERROR(VLOOKUP($A996,Data_Loss!$A$2:$V$1180,7,FALSE),0)</f>
        <v>0</v>
      </c>
      <c r="F996" s="353">
        <f>+IFERROR(VLOOKUP($A996,Data_Loss!$A$2:$V$1180,8,FALSE),0)</f>
        <v>0</v>
      </c>
      <c r="G996" s="353">
        <f>+IFERROR(VLOOKUP($A996,Data_Loss!$A$2:$V$1180,9,FALSE),0)</f>
        <v>1</v>
      </c>
      <c r="H996" s="353">
        <f>+IFERROR(VLOOKUP($A996,Data_Loss!$A$2:$V$1180,10,FALSE),0)</f>
        <v>3</v>
      </c>
      <c r="I996" s="353">
        <f>+IFERROR(VLOOKUP($A996,Data_Loss!$A$2:$V$1300,12,FALSE),0)</f>
        <v>0</v>
      </c>
      <c r="J996" s="353">
        <f>+IFERROR(VLOOKUP($A996,Data_Loss!$A$2:$V$1300,13,FALSE),0)</f>
        <v>0</v>
      </c>
      <c r="K996" s="353">
        <f>+IFERROR(VLOOKUP($A996,Data_Loss!$A$2:$V$1300,14,FALSE),0)</f>
        <v>0</v>
      </c>
      <c r="L996" s="353">
        <f>+IFERROR(VLOOKUP($A996,Data_Loss!$A$2:$V$1300,15,FALSE),0)</f>
        <v>14845</v>
      </c>
      <c r="M996" s="353">
        <f>+IFERROR(VLOOKUP($A996,Data_Loss!$A$2:$V$1300,16,FALSE),0)</f>
        <v>30962</v>
      </c>
      <c r="N996" s="353">
        <f>+IFERROR(VLOOKUP($A996,Data_Loss!$A$2:$V$1300,17,FALSE),0)</f>
        <v>0</v>
      </c>
      <c r="O996" s="353">
        <f>+IFERROR(VLOOKUP($A996,Data_Loss!$A$2:$V$1300,18,FALSE),0)</f>
        <v>0</v>
      </c>
      <c r="P996" s="353">
        <f>+IFERROR(VLOOKUP($A996,Data_Loss!$A$2:$V$1300,19,FALSE),0)</f>
        <v>0</v>
      </c>
      <c r="Q996" s="353">
        <f>+IFERROR(VLOOKUP($A996,Data_Loss!$A$2:$V$1300,20,FALSE),0)</f>
        <v>3674</v>
      </c>
      <c r="R996" s="353">
        <f>+IFERROR(VLOOKUP($A996,Data_Loss!$A$2:$V$1300,21,FALSE),0)</f>
        <v>23534</v>
      </c>
      <c r="S996" s="353">
        <f>+IFERROR(VLOOKUP($A996,Data_Loss!$A$2:$V$1300,22,FALSE),0)</f>
        <v>8561</v>
      </c>
      <c r="T996" s="191">
        <f>+$I996*'10k &amp; MO'!C$4+$J996*'10k &amp; MO'!C$10+$K996*'10k &amp; MO'!C$16+$L996*'10k &amp; MO'!C$22+$M996*'10k &amp; MO'!C$28</f>
        <v>0</v>
      </c>
      <c r="U996" s="349">
        <f>+$I996*'10k &amp; MO'!D$4+$J996*'10k &amp; MO'!D$10+$K996*'10k &amp; MO'!D$16+$L996*'10k &amp; MO'!D$22+$M996*'10k &amp; MO'!D$28</f>
        <v>0</v>
      </c>
      <c r="V996" s="349">
        <f>+$I996*'10k &amp; MO'!E$4+$J996*'10k &amp; MO'!E$10+$K996*'10k &amp; MO'!E$16+$L996*'10k &amp; MO'!E$22+$M996*'10k &amp; MO'!E$28</f>
        <v>3258.4625000000001</v>
      </c>
      <c r="W996" s="349">
        <f>+$I996*'10k &amp; MO'!F$4+$J996*'10k &amp; MO'!F$10+$K996*'10k &amp; MO'!F$16+$L996*'10k &amp; MO'!F$22+$M996*'10k &amp; MO'!F$28</f>
        <v>16939.493299999998</v>
      </c>
      <c r="X996" s="349">
        <f>+$I996*'10k &amp; MO'!G$4+$J996*'10k &amp; MO'!G$10+$K996*'10k &amp; MO'!G$16+$L996*'10k &amp; MO'!G$22+$M996*'10k &amp; MO'!G$28</f>
        <v>35890.515899999999</v>
      </c>
      <c r="Y996" s="349">
        <f>+$N996*'10k &amp; MO'!H$4+$O996*'10k &amp; MO'!H$10+$P996*'10k &amp; MO'!H$16+$Q996*'10k &amp; MO'!H$22+$R996*'10k &amp; MO'!H$28</f>
        <v>0</v>
      </c>
      <c r="Z996" s="349">
        <f>+$N996*'10k &amp; MO'!I$4+$O996*'10k &amp; MO'!I$10+$P996*'10k &amp; MO'!I$16+$Q996*'10k &amp; MO'!I$22+$R996*'10k &amp; MO'!I$28</f>
        <v>0</v>
      </c>
      <c r="AA996" s="349">
        <f>+$N996*'10k &amp; MO'!J$4+$O996*'10k &amp; MO'!J$10+$P996*'10k &amp; MO'!J$16+$Q996*'10k &amp; MO'!J$22+$R996*'10k &amp; MO'!J$28</f>
        <v>1352.9012</v>
      </c>
      <c r="AB996" s="349">
        <f>+$N996*'10k &amp; MO'!K$4+$O996*'10k &amp; MO'!K$10+$P996*'10k &amp; MO'!K$16+$Q996*'10k &amp; MO'!K$22+$R996*'10k &amp; MO'!K$28</f>
        <v>6575.0410000000002</v>
      </c>
      <c r="AC996" s="349">
        <f>+$N996*'10k &amp; MO'!L$4+$O996*'10k &amp; MO'!L$10+$P996*'10k &amp; MO'!L$16+$Q996*'10k &amp; MO'!L$22+$R996*'10k &amp; MO'!L$28</f>
        <v>34620.130600000004</v>
      </c>
      <c r="AD996" s="350">
        <f>+S996*'10k &amp; MO'!O$4</f>
        <v>10375.931999999999</v>
      </c>
      <c r="AF996" s="192" t="str">
        <f t="shared" si="135"/>
        <v>29232015</v>
      </c>
      <c r="AG996" s="192">
        <f>+IFERROR(VLOOKUP($AF996,'Limited Loss'!$F$5:$P$124,AG$3,FALSE),0)</f>
        <v>0</v>
      </c>
      <c r="AH996" s="193">
        <f>+IFERROR(VLOOKUP($AF996,'Limited Loss'!$F$5:$P$124,AH$3,FALSE),0)</f>
        <v>0</v>
      </c>
      <c r="AI996" s="193">
        <f>+IFERROR(VLOOKUP($AF996,'Limited Loss'!$F$5:$P$124,AI$3,FALSE),0)</f>
        <v>0</v>
      </c>
      <c r="AJ996" s="193">
        <f>+IFERROR(VLOOKUP($AF996,'Limited Loss'!$F$5:$P$124,AJ$3,FALSE),0)</f>
        <v>0</v>
      </c>
      <c r="AK996" s="100">
        <f>+IFERROR(VLOOKUP($AF996,'Limited Loss'!$F$5:$P$124,AK$3,FALSE),0)</f>
        <v>0</v>
      </c>
      <c r="AL996" s="193">
        <f>+IFERROR(VLOOKUP($AF996,'Limited Loss'!$F$5:$P$124,AL$3,FALSE),0)</f>
        <v>0</v>
      </c>
      <c r="AM996" s="193">
        <f>+IFERROR(VLOOKUP($AF996,'Limited Loss'!$F$5:$P$124,AM$3,FALSE),0)</f>
        <v>0</v>
      </c>
      <c r="AN996" s="193">
        <f>+IFERROR(VLOOKUP($AF996,'Limited Loss'!$F$5:$P$124,AN$3,FALSE),0)</f>
        <v>0</v>
      </c>
      <c r="AO996" s="193">
        <f>+IFERROR(VLOOKUP($AF996,'Limited Loss'!$F$5:$P$124,AO$3,FALSE),0)</f>
        <v>0</v>
      </c>
      <c r="AP996" s="100">
        <f>+IFERROR(VLOOKUP($AF996,'Limited Loss'!$F$5:$P$124,AP$3,FALSE),0)</f>
        <v>0</v>
      </c>
      <c r="AQ996" s="353"/>
      <c r="AR996" s="331">
        <f t="shared" si="136"/>
        <v>2923</v>
      </c>
      <c r="AS996" s="332">
        <f t="shared" si="136"/>
        <v>2015</v>
      </c>
      <c r="AT996" s="349">
        <f t="shared" si="133"/>
        <v>0</v>
      </c>
      <c r="AU996" s="349">
        <f t="shared" si="133"/>
        <v>0</v>
      </c>
      <c r="AV996" s="349">
        <f t="shared" si="133"/>
        <v>3258.4625000000001</v>
      </c>
      <c r="AW996" s="349">
        <f t="shared" si="133"/>
        <v>16939.493299999998</v>
      </c>
      <c r="AX996" s="350">
        <f t="shared" si="133"/>
        <v>35890.515899999999</v>
      </c>
      <c r="AY996" s="349">
        <f t="shared" si="134"/>
        <v>0</v>
      </c>
      <c r="AZ996" s="349">
        <f t="shared" si="134"/>
        <v>0</v>
      </c>
      <c r="BA996" s="349">
        <f t="shared" si="134"/>
        <v>1352.9012</v>
      </c>
      <c r="BB996" s="349">
        <f t="shared" si="134"/>
        <v>6575.0410000000002</v>
      </c>
      <c r="BC996" s="349">
        <f t="shared" si="134"/>
        <v>34620.130600000004</v>
      </c>
      <c r="BD996" s="350">
        <f t="shared" si="134"/>
        <v>10375.931999999999</v>
      </c>
      <c r="BE996" s="349">
        <f t="shared" si="138"/>
        <v>4611.3636999999999</v>
      </c>
      <c r="BF996" s="375">
        <f t="shared" si="139"/>
        <v>94025.180800000002</v>
      </c>
      <c r="BG996" s="334">
        <f t="shared" si="140"/>
        <v>10375.931999999999</v>
      </c>
    </row>
    <row r="997" spans="1:59" x14ac:dyDescent="0.2">
      <c r="A997" s="326" t="str">
        <f t="shared" si="137"/>
        <v>29232016</v>
      </c>
      <c r="B997" s="331">
        <v>2923</v>
      </c>
      <c r="C997" s="327">
        <v>2016</v>
      </c>
      <c r="D997" s="353">
        <f>+IFERROR(VLOOKUP($A997,Data_Loss!$A$2:$V$1180,6,FALSE),0)</f>
        <v>0</v>
      </c>
      <c r="E997" s="353">
        <f>+IFERROR(VLOOKUP($A997,Data_Loss!$A$2:$V$1180,7,FALSE),0)</f>
        <v>0</v>
      </c>
      <c r="F997" s="353">
        <f>+IFERROR(VLOOKUP($A997,Data_Loss!$A$2:$V$1180,8,FALSE),0)</f>
        <v>0</v>
      </c>
      <c r="G997" s="353">
        <f>+IFERROR(VLOOKUP($A997,Data_Loss!$A$2:$V$1180,9,FALSE),0)</f>
        <v>1</v>
      </c>
      <c r="H997" s="353">
        <f>+IFERROR(VLOOKUP($A997,Data_Loss!$A$2:$V$1180,10,FALSE),0)</f>
        <v>3</v>
      </c>
      <c r="I997" s="353">
        <f>+IFERROR(VLOOKUP($A997,Data_Loss!$A$2:$V$1300,12,FALSE),0)</f>
        <v>0</v>
      </c>
      <c r="J997" s="353">
        <f>+IFERROR(VLOOKUP($A997,Data_Loss!$A$2:$V$1300,13,FALSE),0)</f>
        <v>0</v>
      </c>
      <c r="K997" s="353">
        <f>+IFERROR(VLOOKUP($A997,Data_Loss!$A$2:$V$1300,14,FALSE),0)</f>
        <v>0</v>
      </c>
      <c r="L997" s="353">
        <f>+IFERROR(VLOOKUP($A997,Data_Loss!$A$2:$V$1300,15,FALSE),0)</f>
        <v>576</v>
      </c>
      <c r="M997" s="353">
        <f>+IFERROR(VLOOKUP($A997,Data_Loss!$A$2:$V$1300,16,FALSE),0)</f>
        <v>6167</v>
      </c>
      <c r="N997" s="353">
        <f>+IFERROR(VLOOKUP($A997,Data_Loss!$A$2:$V$1300,17,FALSE),0)</f>
        <v>0</v>
      </c>
      <c r="O997" s="353">
        <f>+IFERROR(VLOOKUP($A997,Data_Loss!$A$2:$V$1300,18,FALSE),0)</f>
        <v>0</v>
      </c>
      <c r="P997" s="353">
        <f>+IFERROR(VLOOKUP($A997,Data_Loss!$A$2:$V$1300,19,FALSE),0)</f>
        <v>0</v>
      </c>
      <c r="Q997" s="353">
        <f>+IFERROR(VLOOKUP($A997,Data_Loss!$A$2:$V$1300,20,FALSE),0)</f>
        <v>2624</v>
      </c>
      <c r="R997" s="353">
        <f>+IFERROR(VLOOKUP($A997,Data_Loss!$A$2:$V$1300,21,FALSE),0)</f>
        <v>8728</v>
      </c>
      <c r="S997" s="353">
        <f>+IFERROR(VLOOKUP($A997,Data_Loss!$A$2:$V$1300,22,FALSE),0)</f>
        <v>1175</v>
      </c>
      <c r="T997" s="191">
        <f>+$I997*'10k &amp; MO'!C$5+$J997*'10k &amp; MO'!C$11+$K997*'10k &amp; MO'!C$17+$L997*'10k &amp; MO'!C$23+$M997*'10k &amp; MO'!C$29</f>
        <v>0</v>
      </c>
      <c r="U997" s="349">
        <f>+$I997*'10k &amp; MO'!D$5+$J997*'10k &amp; MO'!D$11+$K997*'10k &amp; MO'!D$17+$L997*'10k &amp; MO'!D$23+$M997*'10k &amp; MO'!D$29</f>
        <v>0</v>
      </c>
      <c r="V997" s="349">
        <f>+$I997*'10k &amp; MO'!E$5+$J997*'10k &amp; MO'!E$11+$K997*'10k &amp; MO'!E$17+$L997*'10k &amp; MO'!E$23+$M997*'10k &amp; MO'!E$29</f>
        <v>885.86349999999993</v>
      </c>
      <c r="W997" s="349">
        <f>+$I997*'10k &amp; MO'!F$5+$J997*'10k &amp; MO'!F$11+$K997*'10k &amp; MO'!F$17+$L997*'10k &amp; MO'!F$23+$M997*'10k &amp; MO'!F$29</f>
        <v>1040.1788000000001</v>
      </c>
      <c r="X997" s="349">
        <f>+$I997*'10k &amp; MO'!G$5+$J997*'10k &amp; MO'!G$11+$K997*'10k &amp; MO'!G$17+$L997*'10k &amp; MO'!G$23+$M997*'10k &amp; MO'!G$29</f>
        <v>6432.9560000000001</v>
      </c>
      <c r="Y997" s="349">
        <f>+$N997*'10k &amp; MO'!H$5+$O997*'10k &amp; MO'!H$11+$P997*'10k &amp; MO'!H$17+$Q997*'10k &amp; MO'!H$23+$R997*'10k &amp; MO'!H$29</f>
        <v>0</v>
      </c>
      <c r="Z997" s="349">
        <f>+$N997*'10k &amp; MO'!I$5+$O997*'10k &amp; MO'!I$11+$P997*'10k &amp; MO'!I$17+$Q997*'10k &amp; MO'!I$23+$R997*'10k &amp; MO'!I$29</f>
        <v>0</v>
      </c>
      <c r="AA997" s="349">
        <f>+$N997*'10k &amp; MO'!J$5+$O997*'10k &amp; MO'!J$11+$P997*'10k &amp; MO'!J$17+$Q997*'10k &amp; MO'!J$23+$R997*'10k &amp; MO'!J$29</f>
        <v>1706.4807999999998</v>
      </c>
      <c r="AB997" s="349">
        <f>+$N997*'10k &amp; MO'!K$5+$O997*'10k &amp; MO'!K$11+$P997*'10k &amp; MO'!K$17+$Q997*'10k &amp; MO'!K$23+$R997*'10k &amp; MO'!K$29</f>
        <v>5004.2359999999999</v>
      </c>
      <c r="AC997" s="349">
        <f>+$N997*'10k &amp; MO'!L$5+$O997*'10k &amp; MO'!L$11+$P997*'10k &amp; MO'!L$17+$Q997*'10k &amp; MO'!L$23+$R997*'10k &amp; MO'!L$29</f>
        <v>13280.793600000001</v>
      </c>
      <c r="AD997" s="350">
        <f>+S997*'10k &amp; MO'!O$5</f>
        <v>1583.9</v>
      </c>
      <c r="AF997" s="192" t="str">
        <f t="shared" si="135"/>
        <v>29232016</v>
      </c>
      <c r="AG997" s="192">
        <f>+IFERROR(VLOOKUP($AF997,'Limited Loss'!$F$5:$P$124,AG$3,FALSE),0)</f>
        <v>0</v>
      </c>
      <c r="AH997" s="193">
        <f>+IFERROR(VLOOKUP($AF997,'Limited Loss'!$F$5:$P$124,AH$3,FALSE),0)</f>
        <v>0</v>
      </c>
      <c r="AI997" s="193">
        <f>+IFERROR(VLOOKUP($AF997,'Limited Loss'!$F$5:$P$124,AI$3,FALSE),0)</f>
        <v>0</v>
      </c>
      <c r="AJ997" s="193">
        <f>+IFERROR(VLOOKUP($AF997,'Limited Loss'!$F$5:$P$124,AJ$3,FALSE),0)</f>
        <v>0</v>
      </c>
      <c r="AK997" s="100">
        <f>+IFERROR(VLOOKUP($AF997,'Limited Loss'!$F$5:$P$124,AK$3,FALSE),0)</f>
        <v>0</v>
      </c>
      <c r="AL997" s="193">
        <f>+IFERROR(VLOOKUP($AF997,'Limited Loss'!$F$5:$P$124,AL$3,FALSE),0)</f>
        <v>0</v>
      </c>
      <c r="AM997" s="193">
        <f>+IFERROR(VLOOKUP($AF997,'Limited Loss'!$F$5:$P$124,AM$3,FALSE),0)</f>
        <v>0</v>
      </c>
      <c r="AN997" s="193">
        <f>+IFERROR(VLOOKUP($AF997,'Limited Loss'!$F$5:$P$124,AN$3,FALSE),0)</f>
        <v>0</v>
      </c>
      <c r="AO997" s="193">
        <f>+IFERROR(VLOOKUP($AF997,'Limited Loss'!$F$5:$P$124,AO$3,FALSE),0)</f>
        <v>0</v>
      </c>
      <c r="AP997" s="100">
        <f>+IFERROR(VLOOKUP($AF997,'Limited Loss'!$F$5:$P$124,AP$3,FALSE),0)</f>
        <v>0</v>
      </c>
      <c r="AQ997" s="353"/>
      <c r="AR997" s="331">
        <f t="shared" si="136"/>
        <v>2923</v>
      </c>
      <c r="AS997" s="332">
        <f t="shared" si="136"/>
        <v>2016</v>
      </c>
      <c r="AT997" s="349">
        <f t="shared" si="133"/>
        <v>0</v>
      </c>
      <c r="AU997" s="349">
        <f t="shared" si="133"/>
        <v>0</v>
      </c>
      <c r="AV997" s="349">
        <f t="shared" si="133"/>
        <v>885.86349999999993</v>
      </c>
      <c r="AW997" s="349">
        <f t="shared" si="133"/>
        <v>1040.1788000000001</v>
      </c>
      <c r="AX997" s="350">
        <f t="shared" si="133"/>
        <v>6432.9560000000001</v>
      </c>
      <c r="AY997" s="349">
        <f t="shared" si="134"/>
        <v>0</v>
      </c>
      <c r="AZ997" s="349">
        <f t="shared" si="134"/>
        <v>0</v>
      </c>
      <c r="BA997" s="349">
        <f t="shared" si="134"/>
        <v>1706.4807999999998</v>
      </c>
      <c r="BB997" s="349">
        <f t="shared" si="134"/>
        <v>5004.2359999999999</v>
      </c>
      <c r="BC997" s="349">
        <f t="shared" si="134"/>
        <v>13280.793600000001</v>
      </c>
      <c r="BD997" s="350">
        <f t="shared" si="134"/>
        <v>1583.9</v>
      </c>
      <c r="BE997" s="349">
        <f t="shared" si="138"/>
        <v>2592.3442999999997</v>
      </c>
      <c r="BF997" s="375">
        <f t="shared" si="139"/>
        <v>25758.164400000001</v>
      </c>
      <c r="BG997" s="334">
        <f t="shared" si="140"/>
        <v>1583.9</v>
      </c>
    </row>
    <row r="998" spans="1:59" x14ac:dyDescent="0.2">
      <c r="A998" s="326" t="str">
        <f t="shared" si="137"/>
        <v>29232017</v>
      </c>
      <c r="B998" s="331">
        <v>2923</v>
      </c>
      <c r="C998" s="327">
        <v>2017</v>
      </c>
      <c r="D998" s="353">
        <f>+IFERROR(VLOOKUP($A998,Data_Loss!$A$2:$V$1180,6,FALSE),0)</f>
        <v>0</v>
      </c>
      <c r="E998" s="353">
        <f>+IFERROR(VLOOKUP($A998,Data_Loss!$A$2:$V$1180,7,FALSE),0)</f>
        <v>0</v>
      </c>
      <c r="F998" s="353">
        <f>+IFERROR(VLOOKUP($A998,Data_Loss!$A$2:$V$1180,8,FALSE),0)</f>
        <v>0</v>
      </c>
      <c r="G998" s="353">
        <f>+IFERROR(VLOOKUP($A998,Data_Loss!$A$2:$V$1180,9,FALSE),0)</f>
        <v>0</v>
      </c>
      <c r="H998" s="353">
        <f>+IFERROR(VLOOKUP($A998,Data_Loss!$A$2:$V$1180,10,FALSE),0)</f>
        <v>1</v>
      </c>
      <c r="I998" s="353">
        <f>+IFERROR(VLOOKUP($A998,Data_Loss!$A$2:$V$1300,12,FALSE),0)</f>
        <v>0</v>
      </c>
      <c r="J998" s="353">
        <f>+IFERROR(VLOOKUP($A998,Data_Loss!$A$2:$V$1300,13,FALSE),0)</f>
        <v>0</v>
      </c>
      <c r="K998" s="353">
        <f>+IFERROR(VLOOKUP($A998,Data_Loss!$A$2:$V$1300,14,FALSE),0)</f>
        <v>0</v>
      </c>
      <c r="L998" s="353">
        <f>+IFERROR(VLOOKUP($A998,Data_Loss!$A$2:$V$1300,15,FALSE),0)</f>
        <v>0</v>
      </c>
      <c r="M998" s="353">
        <f>+IFERROR(VLOOKUP($A998,Data_Loss!$A$2:$V$1300,16,FALSE),0)</f>
        <v>1930</v>
      </c>
      <c r="N998" s="353">
        <f>+IFERROR(VLOOKUP($A998,Data_Loss!$A$2:$V$1300,17,FALSE),0)</f>
        <v>0</v>
      </c>
      <c r="O998" s="353">
        <f>+IFERROR(VLOOKUP($A998,Data_Loss!$A$2:$V$1300,18,FALSE),0)</f>
        <v>0</v>
      </c>
      <c r="P998" s="353">
        <f>+IFERROR(VLOOKUP($A998,Data_Loss!$A$2:$V$1300,19,FALSE),0)</f>
        <v>0</v>
      </c>
      <c r="Q998" s="353">
        <f>+IFERROR(VLOOKUP($A998,Data_Loss!$A$2:$V$1300,20,FALSE),0)</f>
        <v>0</v>
      </c>
      <c r="R998" s="353">
        <f>+IFERROR(VLOOKUP($A998,Data_Loss!$A$2:$V$1300,21,FALSE),0)</f>
        <v>8007</v>
      </c>
      <c r="S998" s="353">
        <f>+IFERROR(VLOOKUP($A998,Data_Loss!$A$2:$V$1300,22,FALSE),0)</f>
        <v>5098</v>
      </c>
      <c r="T998" s="191">
        <f>+$I998*'10k &amp; MO'!C$6+$J998*'10k &amp; MO'!C$12+$K998*'10k &amp; MO'!C$18+$L998*'10k &amp; MO'!C$24+$M998*'10k &amp; MO'!C$30</f>
        <v>0</v>
      </c>
      <c r="U998" s="349">
        <f>+$I998*'10k &amp; MO'!D$6+$J998*'10k &amp; MO'!D$12+$K998*'10k &amp; MO'!D$18+$L998*'10k &amp; MO'!D$24+$M998*'10k &amp; MO'!D$30</f>
        <v>1.7369999999999999</v>
      </c>
      <c r="V998" s="349">
        <f>+$I998*'10k &amp; MO'!E$6+$J998*'10k &amp; MO'!E$12+$K998*'10k &amp; MO'!E$18+$L998*'10k &amp; MO'!E$24+$M998*'10k &amp; MO'!E$30</f>
        <v>767.56100000000004</v>
      </c>
      <c r="W998" s="349">
        <f>+$I998*'10k &amp; MO'!F$6+$J998*'10k &amp; MO'!F$12+$K998*'10k &amp; MO'!F$18+$L998*'10k &amp; MO'!F$24+$M998*'10k &amp; MO'!F$30</f>
        <v>339.101</v>
      </c>
      <c r="X998" s="349">
        <f>+$I998*'10k &amp; MO'!G$6+$J998*'10k &amp; MO'!G$12+$K998*'10k &amp; MO'!G$18+$L998*'10k &amp; MO'!G$24+$M998*'10k &amp; MO'!G$30</f>
        <v>2108.5250000000001</v>
      </c>
      <c r="Y998" s="349">
        <f>+$N998*'10k &amp; MO'!H$6+$O998*'10k &amp; MO'!H$12+$P998*'10k &amp; MO'!H$18+$Q998*'10k &amp; MO'!H$24+$R998*'10k &amp; MO'!H$30</f>
        <v>0</v>
      </c>
      <c r="Z998" s="349">
        <f>+$N998*'10k &amp; MO'!I$6+$O998*'10k &amp; MO'!I$12+$P998*'10k &amp; MO'!I$18+$Q998*'10k &amp; MO'!I$24+$R998*'10k &amp; MO'!I$30</f>
        <v>2.4020999999999999</v>
      </c>
      <c r="AA998" s="349">
        <f>+$N998*'10k &amp; MO'!J$6+$O998*'10k &amp; MO'!J$12+$P998*'10k &amp; MO'!J$18+$Q998*'10k &amp; MO'!J$24+$R998*'10k &amp; MO'!J$30</f>
        <v>3266.8559999999998</v>
      </c>
      <c r="AB998" s="349">
        <f>+$N998*'10k &amp; MO'!K$6+$O998*'10k &amp; MO'!K$12+$P998*'10k &amp; MO'!K$18+$Q998*'10k &amp; MO'!K$24+$R998*'10k &amp; MO'!K$30</f>
        <v>1647.8406</v>
      </c>
      <c r="AC998" s="349">
        <f>+$N998*'10k &amp; MO'!L$6+$O998*'10k &amp; MO'!L$12+$P998*'10k &amp; MO'!L$18+$Q998*'10k &amp; MO'!L$24+$R998*'10k &amp; MO'!L$30</f>
        <v>11731.055700000001</v>
      </c>
      <c r="AD998" s="350">
        <f>+S998*'10k &amp; MO'!O$6</f>
        <v>6861.9080000000004</v>
      </c>
      <c r="AF998" s="192" t="str">
        <f t="shared" si="135"/>
        <v>29232017</v>
      </c>
      <c r="AG998" s="192">
        <f>+IFERROR(VLOOKUP($AF998,'Limited Loss'!$F$5:$P$124,AG$3,FALSE),0)</f>
        <v>0</v>
      </c>
      <c r="AH998" s="193">
        <f>+IFERROR(VLOOKUP($AF998,'Limited Loss'!$F$5:$P$124,AH$3,FALSE),0)</f>
        <v>0</v>
      </c>
      <c r="AI998" s="193">
        <f>+IFERROR(VLOOKUP($AF998,'Limited Loss'!$F$5:$P$124,AI$3,FALSE),0)</f>
        <v>0</v>
      </c>
      <c r="AJ998" s="193">
        <f>+IFERROR(VLOOKUP($AF998,'Limited Loss'!$F$5:$P$124,AJ$3,FALSE),0)</f>
        <v>0</v>
      </c>
      <c r="AK998" s="100">
        <f>+IFERROR(VLOOKUP($AF998,'Limited Loss'!$F$5:$P$124,AK$3,FALSE),0)</f>
        <v>0</v>
      </c>
      <c r="AL998" s="193">
        <f>+IFERROR(VLOOKUP($AF998,'Limited Loss'!$F$5:$P$124,AL$3,FALSE),0)</f>
        <v>0</v>
      </c>
      <c r="AM998" s="193">
        <f>+IFERROR(VLOOKUP($AF998,'Limited Loss'!$F$5:$P$124,AM$3,FALSE),0)</f>
        <v>0</v>
      </c>
      <c r="AN998" s="193">
        <f>+IFERROR(VLOOKUP($AF998,'Limited Loss'!$F$5:$P$124,AN$3,FALSE),0)</f>
        <v>0</v>
      </c>
      <c r="AO998" s="193">
        <f>+IFERROR(VLOOKUP($AF998,'Limited Loss'!$F$5:$P$124,AO$3,FALSE),0)</f>
        <v>0</v>
      </c>
      <c r="AP998" s="100">
        <f>+IFERROR(VLOOKUP($AF998,'Limited Loss'!$F$5:$P$124,AP$3,FALSE),0)</f>
        <v>0</v>
      </c>
      <c r="AQ998" s="353"/>
      <c r="AR998" s="331">
        <f t="shared" si="136"/>
        <v>2923</v>
      </c>
      <c r="AS998" s="332">
        <f t="shared" si="136"/>
        <v>2017</v>
      </c>
      <c r="AT998" s="349">
        <f t="shared" si="133"/>
        <v>0</v>
      </c>
      <c r="AU998" s="349">
        <f t="shared" si="133"/>
        <v>1.7369999999999999</v>
      </c>
      <c r="AV998" s="349">
        <f t="shared" si="133"/>
        <v>767.56100000000004</v>
      </c>
      <c r="AW998" s="349">
        <f t="shared" si="133"/>
        <v>339.101</v>
      </c>
      <c r="AX998" s="350">
        <f t="shared" si="133"/>
        <v>2108.5250000000001</v>
      </c>
      <c r="AY998" s="349">
        <f t="shared" si="134"/>
        <v>0</v>
      </c>
      <c r="AZ998" s="349">
        <f t="shared" si="134"/>
        <v>2.4020999999999999</v>
      </c>
      <c r="BA998" s="349">
        <f t="shared" si="134"/>
        <v>3266.8559999999998</v>
      </c>
      <c r="BB998" s="349">
        <f t="shared" si="134"/>
        <v>1647.8406</v>
      </c>
      <c r="BC998" s="349">
        <f t="shared" si="134"/>
        <v>11731.055700000001</v>
      </c>
      <c r="BD998" s="350">
        <f t="shared" si="134"/>
        <v>6861.9080000000004</v>
      </c>
      <c r="BE998" s="349">
        <f t="shared" si="138"/>
        <v>4038.5560999999998</v>
      </c>
      <c r="BF998" s="375">
        <f t="shared" si="139"/>
        <v>15826.522300000001</v>
      </c>
      <c r="BG998" s="334">
        <f t="shared" si="140"/>
        <v>6861.9080000000004</v>
      </c>
    </row>
    <row r="999" spans="1:59" x14ac:dyDescent="0.2">
      <c r="A999" s="326" t="str">
        <f t="shared" si="137"/>
        <v>29232018</v>
      </c>
      <c r="B999" s="331">
        <v>2923</v>
      </c>
      <c r="C999" s="327">
        <v>2018</v>
      </c>
      <c r="D999" s="353">
        <f>+IFERROR(VLOOKUP($A999,Data_Loss!$A$2:$V$1180,6,FALSE),0)</f>
        <v>0</v>
      </c>
      <c r="E999" s="353">
        <f>+IFERROR(VLOOKUP($A999,Data_Loss!$A$2:$V$1180,7,FALSE),0)</f>
        <v>0</v>
      </c>
      <c r="F999" s="353">
        <f>+IFERROR(VLOOKUP($A999,Data_Loss!$A$2:$V$1180,8,FALSE),0)</f>
        <v>0</v>
      </c>
      <c r="G999" s="353">
        <f>+IFERROR(VLOOKUP($A999,Data_Loss!$A$2:$V$1180,9,FALSE),0)</f>
        <v>1</v>
      </c>
      <c r="H999" s="353">
        <f>+IFERROR(VLOOKUP($A999,Data_Loss!$A$2:$V$1180,10,FALSE),0)</f>
        <v>1</v>
      </c>
      <c r="I999" s="353">
        <f>+IFERROR(VLOOKUP($A999,Data_Loss!$A$2:$V$1300,12,FALSE),0)</f>
        <v>0</v>
      </c>
      <c r="J999" s="353">
        <f>+IFERROR(VLOOKUP($A999,Data_Loss!$A$2:$V$1300,13,FALSE),0)</f>
        <v>0</v>
      </c>
      <c r="K999" s="353">
        <f>+IFERROR(VLOOKUP($A999,Data_Loss!$A$2:$V$1300,14,FALSE),0)</f>
        <v>0</v>
      </c>
      <c r="L999" s="353">
        <f>+IFERROR(VLOOKUP($A999,Data_Loss!$A$2:$V$1300,15,FALSE),0)</f>
        <v>12023</v>
      </c>
      <c r="M999" s="353">
        <f>+IFERROR(VLOOKUP($A999,Data_Loss!$A$2:$V$1300,16,FALSE),0)</f>
        <v>8501</v>
      </c>
      <c r="N999" s="353">
        <f>+IFERROR(VLOOKUP($A999,Data_Loss!$A$2:$V$1300,17,FALSE),0)</f>
        <v>0</v>
      </c>
      <c r="O999" s="353">
        <f>+IFERROR(VLOOKUP($A999,Data_Loss!$A$2:$V$1300,18,FALSE),0)</f>
        <v>0</v>
      </c>
      <c r="P999" s="353">
        <f>+IFERROR(VLOOKUP($A999,Data_Loss!$A$2:$V$1300,19,FALSE),0)</f>
        <v>0</v>
      </c>
      <c r="Q999" s="353">
        <f>+IFERROR(VLOOKUP($A999,Data_Loss!$A$2:$V$1300,20,FALSE),0)</f>
        <v>6950</v>
      </c>
      <c r="R999" s="353">
        <f>+IFERROR(VLOOKUP($A999,Data_Loss!$A$2:$V$1300,21,FALSE),0)</f>
        <v>27800</v>
      </c>
      <c r="S999" s="353">
        <f>+IFERROR(VLOOKUP($A999,Data_Loss!$A$2:$V$1300,22,FALSE),0)</f>
        <v>3903</v>
      </c>
      <c r="T999" s="191">
        <f>+$I999*'10k &amp; MO'!C$7+$J999*'10k &amp; MO'!C$13+$K999*'10k &amp; MO'!C$19+$L999*'10k &amp; MO'!C$25+$M999*'10k &amp; MO'!C$31</f>
        <v>18.702200000000001</v>
      </c>
      <c r="U999" s="349">
        <f>+$I999*'10k &amp; MO'!D$7+$J999*'10k &amp; MO'!D$13+$K999*'10k &amp; MO'!D$19+$L999*'10k &amp; MO'!D$25+$M999*'10k &amp; MO'!D$31</f>
        <v>950.07659999999998</v>
      </c>
      <c r="V999" s="349">
        <f>+$I999*'10k &amp; MO'!E$7+$J999*'10k &amp; MO'!E$13+$K999*'10k &amp; MO'!E$19+$L999*'10k &amp; MO'!E$25+$M999*'10k &amp; MO'!E$31</f>
        <v>30851.105000000003</v>
      </c>
      <c r="W999" s="349">
        <f>+$I999*'10k &amp; MO'!F$7+$J999*'10k &amp; MO'!F$13+$K999*'10k &amp; MO'!F$19+$L999*'10k &amp; MO'!F$25+$M999*'10k &amp; MO'!F$31</f>
        <v>13895.055899999999</v>
      </c>
      <c r="X999" s="349">
        <f>+$I999*'10k &amp; MO'!G$7+$J999*'10k &amp; MO'!G$13+$K999*'10k &amp; MO'!G$19+$L999*'10k &amp; MO'!G$25+$M999*'10k &amp; MO'!G$31</f>
        <v>7109.4876999999997</v>
      </c>
      <c r="Y999" s="349">
        <f>+$N999*'10k &amp; MO'!H$7+$O999*'10k &amp; MO'!H$13+$P999*'10k &amp; MO'!H$19+$Q999*'10k &amp; MO'!H$25+$R999*'10k &amp; MO'!H$31</f>
        <v>80.61999999999999</v>
      </c>
      <c r="Z999" s="349">
        <f>+$N999*'10k &amp; MO'!I$7+$O999*'10k &amp; MO'!I$13+$P999*'10k &amp; MO'!I$19+$Q999*'10k &amp; MO'!I$25+$R999*'10k &amp; MO'!I$31</f>
        <v>2946.8</v>
      </c>
      <c r="AA999" s="349">
        <f>+$N999*'10k &amp; MO'!J$7+$O999*'10k &amp; MO'!J$13+$P999*'10k &amp; MO'!J$19+$Q999*'10k &amp; MO'!J$25+$R999*'10k &amp; MO'!J$31</f>
        <v>38179.825000000004</v>
      </c>
      <c r="AB999" s="349">
        <f>+$N999*'10k &amp; MO'!K$7+$O999*'10k &amp; MO'!K$13+$P999*'10k &amp; MO'!K$19+$Q999*'10k &amp; MO'!K$25+$R999*'10k &amp; MO'!K$31</f>
        <v>21709.714999999997</v>
      </c>
      <c r="AC999" s="349">
        <f>+$N999*'10k &amp; MO'!L$7+$O999*'10k &amp; MO'!L$13+$P999*'10k &amp; MO'!L$19+$Q999*'10k &amp; MO'!L$25+$R999*'10k &amp; MO'!L$31</f>
        <v>24530.720000000001</v>
      </c>
      <c r="AD999" s="350">
        <f>+S999*'10k &amp; MO'!O$7</f>
        <v>5175.3780000000006</v>
      </c>
      <c r="AF999" s="192" t="str">
        <f t="shared" si="135"/>
        <v>29232018</v>
      </c>
      <c r="AG999" s="192">
        <f>+IFERROR(VLOOKUP($AF999,'Limited Loss'!$F$5:$P$124,AG$3,FALSE),0)</f>
        <v>0</v>
      </c>
      <c r="AH999" s="193">
        <f>+IFERROR(VLOOKUP($AF999,'Limited Loss'!$F$5:$P$124,AH$3,FALSE),0)</f>
        <v>0</v>
      </c>
      <c r="AI999" s="193">
        <f>+IFERROR(VLOOKUP($AF999,'Limited Loss'!$F$5:$P$124,AI$3,FALSE),0)</f>
        <v>0</v>
      </c>
      <c r="AJ999" s="193">
        <f>+IFERROR(VLOOKUP($AF999,'Limited Loss'!$F$5:$P$124,AJ$3,FALSE),0)</f>
        <v>0</v>
      </c>
      <c r="AK999" s="100">
        <f>+IFERROR(VLOOKUP($AF999,'Limited Loss'!$F$5:$P$124,AK$3,FALSE),0)</f>
        <v>0</v>
      </c>
      <c r="AL999" s="193">
        <f>+IFERROR(VLOOKUP($AF999,'Limited Loss'!$F$5:$P$124,AL$3,FALSE),0)</f>
        <v>0</v>
      </c>
      <c r="AM999" s="193">
        <f>+IFERROR(VLOOKUP($AF999,'Limited Loss'!$F$5:$P$124,AM$3,FALSE),0)</f>
        <v>0</v>
      </c>
      <c r="AN999" s="193">
        <f>+IFERROR(VLOOKUP($AF999,'Limited Loss'!$F$5:$P$124,AN$3,FALSE),0)</f>
        <v>0</v>
      </c>
      <c r="AO999" s="193">
        <f>+IFERROR(VLOOKUP($AF999,'Limited Loss'!$F$5:$P$124,AO$3,FALSE),0)</f>
        <v>0</v>
      </c>
      <c r="AP999" s="100">
        <f>+IFERROR(VLOOKUP($AF999,'Limited Loss'!$F$5:$P$124,AP$3,FALSE),0)</f>
        <v>0</v>
      </c>
      <c r="AQ999" s="353"/>
      <c r="AR999" s="331">
        <f t="shared" si="136"/>
        <v>2923</v>
      </c>
      <c r="AS999" s="332">
        <f t="shared" si="136"/>
        <v>2018</v>
      </c>
      <c r="AT999" s="349">
        <f t="shared" ref="AT999:BA1033" si="141">+T999-AG999</f>
        <v>18.702200000000001</v>
      </c>
      <c r="AU999" s="349">
        <f t="shared" si="141"/>
        <v>950.07659999999998</v>
      </c>
      <c r="AV999" s="349">
        <f t="shared" si="141"/>
        <v>30851.105000000003</v>
      </c>
      <c r="AW999" s="349">
        <f t="shared" si="141"/>
        <v>13895.055899999999</v>
      </c>
      <c r="AX999" s="350">
        <f t="shared" si="141"/>
        <v>7109.4876999999997</v>
      </c>
      <c r="AY999" s="349">
        <f t="shared" si="134"/>
        <v>80.61999999999999</v>
      </c>
      <c r="AZ999" s="349">
        <f t="shared" si="134"/>
        <v>2946.8</v>
      </c>
      <c r="BA999" s="349">
        <f t="shared" si="134"/>
        <v>38179.825000000004</v>
      </c>
      <c r="BB999" s="349">
        <f t="shared" si="134"/>
        <v>21709.714999999997</v>
      </c>
      <c r="BC999" s="349">
        <f t="shared" si="134"/>
        <v>24530.720000000001</v>
      </c>
      <c r="BD999" s="350">
        <f t="shared" si="134"/>
        <v>5175.3780000000006</v>
      </c>
      <c r="BE999" s="349">
        <f t="shared" si="138"/>
        <v>73027.128800000006</v>
      </c>
      <c r="BF999" s="375">
        <f t="shared" si="139"/>
        <v>67244.978600000002</v>
      </c>
      <c r="BG999" s="334">
        <f t="shared" si="140"/>
        <v>5175.3780000000006</v>
      </c>
    </row>
    <row r="1000" spans="1:59" x14ac:dyDescent="0.2">
      <c r="A1000" s="326" t="str">
        <f t="shared" si="137"/>
        <v>8802014</v>
      </c>
      <c r="B1000" s="331">
        <v>880</v>
      </c>
      <c r="C1000" s="327">
        <v>2014</v>
      </c>
      <c r="D1000" s="353">
        <f>+IFERROR(VLOOKUP($A1000,Data_Loss!$A$2:$V$1180,6,FALSE),0)</f>
        <v>0</v>
      </c>
      <c r="E1000" s="353">
        <f>+IFERROR(VLOOKUP($A1000,Data_Loss!$A$2:$V$1180,7,FALSE),0)</f>
        <v>0</v>
      </c>
      <c r="F1000" s="353">
        <f>+IFERROR(VLOOKUP($A1000,Data_Loss!$A$2:$V$1180,8,FALSE),0)</f>
        <v>5</v>
      </c>
      <c r="G1000" s="353">
        <f>+IFERROR(VLOOKUP($A1000,Data_Loss!$A$2:$V$1180,9,FALSE),0)</f>
        <v>7</v>
      </c>
      <c r="H1000" s="353">
        <f>+IFERROR(VLOOKUP($A1000,Data_Loss!$A$2:$V$1180,10,FALSE),0)</f>
        <v>18</v>
      </c>
      <c r="I1000" s="353">
        <f>+IFERROR(VLOOKUP($A1000,Data_Loss!$A$2:$V$1300,12,FALSE),0)</f>
        <v>0</v>
      </c>
      <c r="J1000" s="353">
        <f>+IFERROR(VLOOKUP($A1000,Data_Loss!$A$2:$V$1300,13,FALSE),0)</f>
        <v>0</v>
      </c>
      <c r="K1000" s="353">
        <f>+IFERROR(VLOOKUP($A1000,Data_Loss!$A$2:$V$1300,14,FALSE),0)</f>
        <v>746997</v>
      </c>
      <c r="L1000" s="353">
        <f>+IFERROR(VLOOKUP($A1000,Data_Loss!$A$2:$V$1300,15,FALSE),0)</f>
        <v>212149</v>
      </c>
      <c r="M1000" s="353">
        <f>+IFERROR(VLOOKUP($A1000,Data_Loss!$A$2:$V$1300,16,FALSE),0)</f>
        <v>125028</v>
      </c>
      <c r="N1000" s="353">
        <f>+IFERROR(VLOOKUP($A1000,Data_Loss!$A$2:$V$1300,17,FALSE),0)</f>
        <v>0</v>
      </c>
      <c r="O1000" s="353">
        <f>+IFERROR(VLOOKUP($A1000,Data_Loss!$A$2:$V$1300,18,FALSE),0)</f>
        <v>0</v>
      </c>
      <c r="P1000" s="353">
        <f>+IFERROR(VLOOKUP($A1000,Data_Loss!$A$2:$V$1300,19,FALSE),0)</f>
        <v>383270</v>
      </c>
      <c r="Q1000" s="353">
        <f>+IFERROR(VLOOKUP($A1000,Data_Loss!$A$2:$V$1300,20,FALSE),0)</f>
        <v>200509</v>
      </c>
      <c r="R1000" s="353">
        <f>+IFERROR(VLOOKUP($A1000,Data_Loss!$A$2:$V$1300,21,FALSE),0)</f>
        <v>146305</v>
      </c>
      <c r="S1000" s="353">
        <f>+IFERROR(VLOOKUP($A1000,Data_Loss!$A$2:$V$1300,22,FALSE),0)</f>
        <v>56275</v>
      </c>
      <c r="T1000" s="191">
        <f>+$I1000*'10k &amp; MO'!C$3+$J1000*'10k &amp; MO'!C$9+$K1000*'10k &amp; MO'!C$15+$L1000*'10k &amp; MO'!C$21+$M1000*'10k &amp; MO'!C$27</f>
        <v>0</v>
      </c>
      <c r="U1000" s="349">
        <f>+$I1000*'10k &amp; MO'!D$3+$J1000*'10k &amp; MO'!D$9+$K1000*'10k &amp; MO'!D$15+$L1000*'10k &amp; MO'!D$21+$M1000*'10k &amp; MO'!D$27</f>
        <v>0</v>
      </c>
      <c r="V1000" s="349">
        <f>+$I1000*'10k &amp; MO'!E$3+$J1000*'10k &amp; MO'!E$9+$K1000*'10k &amp; MO'!E$15+$L1000*'10k &amp; MO'!E$21+$M1000*'10k &amp; MO'!E$27</f>
        <v>1123483.4879999999</v>
      </c>
      <c r="W1000" s="349">
        <f>+$I1000*'10k &amp; MO'!F$3+$J1000*'10k &amp; MO'!F$9+$K1000*'10k &amp; MO'!F$15+$L1000*'10k &amp; MO'!F$21+$M1000*'10k &amp; MO'!F$27</f>
        <v>260731.12100000001</v>
      </c>
      <c r="X1000" s="349">
        <f>+$I1000*'10k &amp; MO'!G$3+$J1000*'10k &amp; MO'!G$9+$K1000*'10k &amp; MO'!G$15+$L1000*'10k &amp; MO'!G$21+$M1000*'10k &amp; MO'!G$27</f>
        <v>141531.696</v>
      </c>
      <c r="Y1000" s="349">
        <f>+$N1000*'10k &amp; MO'!H$3+$O1000*'10k &amp; MO'!H$9+$P1000*'10k &amp; MO'!H$15+$Q1000*'10k &amp; MO'!H$21+$R1000*'10k &amp; MO'!H$27</f>
        <v>0</v>
      </c>
      <c r="Z1000" s="349">
        <f>+$N1000*'10k &amp; MO'!I$3+$O1000*'10k &amp; MO'!I$9+$P1000*'10k &amp; MO'!I$15+$Q1000*'10k &amp; MO'!I$21+$R1000*'10k &amp; MO'!I$27</f>
        <v>0</v>
      </c>
      <c r="AA1000" s="349">
        <f>+$N1000*'10k &amp; MO'!J$3+$O1000*'10k &amp; MO'!J$9+$P1000*'10k &amp; MO'!J$15+$Q1000*'10k &amp; MO'!J$21+$R1000*'10k &amp; MO'!J$27</f>
        <v>801417.57000000007</v>
      </c>
      <c r="AB1000" s="349">
        <f>+$N1000*'10k &amp; MO'!K$3+$O1000*'10k &amp; MO'!K$9+$P1000*'10k &amp; MO'!K$15+$Q1000*'10k &amp; MO'!K$21+$R1000*'10k &amp; MO'!K$27</f>
        <v>280913.109</v>
      </c>
      <c r="AC1000" s="349">
        <f>+$N1000*'10k &amp; MO'!L$3+$O1000*'10k &amp; MO'!L$9+$P1000*'10k &amp; MO'!L$15+$Q1000*'10k &amp; MO'!L$21+$R1000*'10k &amp; MO'!L$27</f>
        <v>225602.31</v>
      </c>
      <c r="AD1000" s="350">
        <f>+S1000*'10k &amp; MO'!O$3</f>
        <v>60270.524999999994</v>
      </c>
      <c r="AF1000" s="192" t="str">
        <f t="shared" si="135"/>
        <v>8802014</v>
      </c>
      <c r="AG1000" s="192">
        <f>+IFERROR(VLOOKUP($AF1000,'Limited Loss'!$F$5:$P$124,AG$3,FALSE),0)</f>
        <v>0</v>
      </c>
      <c r="AH1000" s="193">
        <f>+IFERROR(VLOOKUP($AF1000,'Limited Loss'!$F$5:$P$124,AH$3,FALSE),0)</f>
        <v>0</v>
      </c>
      <c r="AI1000" s="193">
        <f>+IFERROR(VLOOKUP($AF1000,'Limited Loss'!$F$5:$P$124,AI$3,FALSE),0)</f>
        <v>0</v>
      </c>
      <c r="AJ1000" s="193">
        <f>+IFERROR(VLOOKUP($AF1000,'Limited Loss'!$F$5:$P$124,AJ$3,FALSE),0)</f>
        <v>0</v>
      </c>
      <c r="AK1000" s="100">
        <f>+IFERROR(VLOOKUP($AF1000,'Limited Loss'!$F$5:$P$124,AK$3,FALSE),0)</f>
        <v>0</v>
      </c>
      <c r="AL1000" s="193">
        <f>+IFERROR(VLOOKUP($AF1000,'Limited Loss'!$F$5:$P$124,AL$3,FALSE),0)</f>
        <v>0</v>
      </c>
      <c r="AM1000" s="193">
        <f>+IFERROR(VLOOKUP($AF1000,'Limited Loss'!$F$5:$P$124,AM$3,FALSE),0)</f>
        <v>0</v>
      </c>
      <c r="AN1000" s="193">
        <f>+IFERROR(VLOOKUP($AF1000,'Limited Loss'!$F$5:$P$124,AN$3,FALSE),0)</f>
        <v>0</v>
      </c>
      <c r="AO1000" s="193">
        <f>+IFERROR(VLOOKUP($AF1000,'Limited Loss'!$F$5:$P$124,AO$3,FALSE),0)</f>
        <v>0</v>
      </c>
      <c r="AP1000" s="100">
        <f>+IFERROR(VLOOKUP($AF1000,'Limited Loss'!$F$5:$P$124,AP$3,FALSE),0)</f>
        <v>0</v>
      </c>
      <c r="AQ1000" s="353"/>
      <c r="AR1000" s="331">
        <f t="shared" si="136"/>
        <v>880</v>
      </c>
      <c r="AS1000" s="332">
        <f t="shared" si="136"/>
        <v>2014</v>
      </c>
      <c r="AT1000" s="349">
        <f t="shared" si="141"/>
        <v>0</v>
      </c>
      <c r="AU1000" s="349">
        <f t="shared" si="141"/>
        <v>0</v>
      </c>
      <c r="AV1000" s="349">
        <f t="shared" si="141"/>
        <v>1123483.4879999999</v>
      </c>
      <c r="AW1000" s="349">
        <f t="shared" si="141"/>
        <v>260731.12100000001</v>
      </c>
      <c r="AX1000" s="350">
        <f t="shared" si="141"/>
        <v>141531.696</v>
      </c>
      <c r="AY1000" s="349">
        <f t="shared" si="134"/>
        <v>0</v>
      </c>
      <c r="AZ1000" s="349">
        <f t="shared" si="134"/>
        <v>0</v>
      </c>
      <c r="BA1000" s="349">
        <f t="shared" si="134"/>
        <v>801417.57000000007</v>
      </c>
      <c r="BB1000" s="349">
        <f t="shared" si="134"/>
        <v>280913.109</v>
      </c>
      <c r="BC1000" s="349">
        <f t="shared" si="134"/>
        <v>225602.31</v>
      </c>
      <c r="BD1000" s="350">
        <f t="shared" si="134"/>
        <v>60270.524999999994</v>
      </c>
      <c r="BE1000" s="349">
        <f t="shared" si="138"/>
        <v>1924901.058</v>
      </c>
      <c r="BF1000" s="375">
        <f t="shared" si="139"/>
        <v>908778.23600000003</v>
      </c>
      <c r="BG1000" s="334">
        <f t="shared" si="140"/>
        <v>60270.524999999994</v>
      </c>
    </row>
    <row r="1001" spans="1:59" x14ac:dyDescent="0.2">
      <c r="A1001" s="326" t="str">
        <f t="shared" si="137"/>
        <v>8802015</v>
      </c>
      <c r="B1001" s="331">
        <v>880</v>
      </c>
      <c r="C1001" s="327">
        <v>2015</v>
      </c>
      <c r="D1001" s="353">
        <f>+IFERROR(VLOOKUP($A1001,Data_Loss!$A$2:$V$1180,6,FALSE),0)</f>
        <v>0</v>
      </c>
      <c r="E1001" s="353">
        <f>+IFERROR(VLOOKUP($A1001,Data_Loss!$A$2:$V$1180,7,FALSE),0)</f>
        <v>0</v>
      </c>
      <c r="F1001" s="353">
        <f>+IFERROR(VLOOKUP($A1001,Data_Loss!$A$2:$V$1180,8,FALSE),0)</f>
        <v>2</v>
      </c>
      <c r="G1001" s="353">
        <f>+IFERROR(VLOOKUP($A1001,Data_Loss!$A$2:$V$1180,9,FALSE),0)</f>
        <v>5</v>
      </c>
      <c r="H1001" s="353">
        <f>+IFERROR(VLOOKUP($A1001,Data_Loss!$A$2:$V$1180,10,FALSE),0)</f>
        <v>13</v>
      </c>
      <c r="I1001" s="353">
        <f>+IFERROR(VLOOKUP($A1001,Data_Loss!$A$2:$V$1300,12,FALSE),0)</f>
        <v>0</v>
      </c>
      <c r="J1001" s="353">
        <f>+IFERROR(VLOOKUP($A1001,Data_Loss!$A$2:$V$1300,13,FALSE),0)</f>
        <v>0</v>
      </c>
      <c r="K1001" s="353">
        <f>+IFERROR(VLOOKUP($A1001,Data_Loss!$A$2:$V$1300,14,FALSE),0)</f>
        <v>345388</v>
      </c>
      <c r="L1001" s="353">
        <f>+IFERROR(VLOOKUP($A1001,Data_Loss!$A$2:$V$1300,15,FALSE),0)</f>
        <v>56324</v>
      </c>
      <c r="M1001" s="353">
        <f>+IFERROR(VLOOKUP($A1001,Data_Loss!$A$2:$V$1300,16,FALSE),0)</f>
        <v>83208</v>
      </c>
      <c r="N1001" s="353">
        <f>+IFERROR(VLOOKUP($A1001,Data_Loss!$A$2:$V$1300,17,FALSE),0)</f>
        <v>0</v>
      </c>
      <c r="O1001" s="353">
        <f>+IFERROR(VLOOKUP($A1001,Data_Loss!$A$2:$V$1300,18,FALSE),0)</f>
        <v>0</v>
      </c>
      <c r="P1001" s="353">
        <f>+IFERROR(VLOOKUP($A1001,Data_Loss!$A$2:$V$1300,19,FALSE),0)</f>
        <v>155853</v>
      </c>
      <c r="Q1001" s="353">
        <f>+IFERROR(VLOOKUP($A1001,Data_Loss!$A$2:$V$1300,20,FALSE),0)</f>
        <v>38502</v>
      </c>
      <c r="R1001" s="353">
        <f>+IFERROR(VLOOKUP($A1001,Data_Loss!$A$2:$V$1300,21,FALSE),0)</f>
        <v>96691</v>
      </c>
      <c r="S1001" s="353">
        <f>+IFERROR(VLOOKUP($A1001,Data_Loss!$A$2:$V$1300,22,FALSE),0)</f>
        <v>54562</v>
      </c>
      <c r="T1001" s="191">
        <f>+$I1001*'10k &amp; MO'!C$4+$J1001*'10k &amp; MO'!C$10+$K1001*'10k &amp; MO'!C$16+$L1001*'10k &amp; MO'!C$22+$M1001*'10k &amp; MO'!C$28</f>
        <v>0</v>
      </c>
      <c r="U1001" s="349">
        <f>+$I1001*'10k &amp; MO'!D$4+$J1001*'10k &amp; MO'!D$10+$K1001*'10k &amp; MO'!D$16+$L1001*'10k &amp; MO'!D$22+$M1001*'10k &amp; MO'!D$28</f>
        <v>0</v>
      </c>
      <c r="V1001" s="349">
        <f>+$I1001*'10k &amp; MO'!E$4+$J1001*'10k &amp; MO'!E$10+$K1001*'10k &amp; MO'!E$16+$L1001*'10k &amp; MO'!E$22+$M1001*'10k &amp; MO'!E$28</f>
        <v>617319.68599999999</v>
      </c>
      <c r="W1001" s="349">
        <f>+$I1001*'10k &amp; MO'!F$4+$J1001*'10k &amp; MO'!F$10+$K1001*'10k &amp; MO'!F$16+$L1001*'10k &amp; MO'!F$22+$M1001*'10k &amp; MO'!F$28</f>
        <v>66697.667999999991</v>
      </c>
      <c r="X1001" s="349">
        <f>+$I1001*'10k &amp; MO'!G$4+$J1001*'10k &amp; MO'!G$10+$K1001*'10k &amp; MO'!G$16+$L1001*'10k &amp; MO'!G$22+$M1001*'10k &amp; MO'!G$28</f>
        <v>98212.694399999993</v>
      </c>
      <c r="Y1001" s="349">
        <f>+$N1001*'10k &amp; MO'!H$4+$O1001*'10k &amp; MO'!H$10+$P1001*'10k &amp; MO'!H$16+$Q1001*'10k &amp; MO'!H$22+$R1001*'10k &amp; MO'!H$28</f>
        <v>0</v>
      </c>
      <c r="Z1001" s="349">
        <f>+$N1001*'10k &amp; MO'!I$4+$O1001*'10k &amp; MO'!I$10+$P1001*'10k &amp; MO'!I$16+$Q1001*'10k &amp; MO'!I$22+$R1001*'10k &amp; MO'!I$28</f>
        <v>0</v>
      </c>
      <c r="AA1001" s="349">
        <f>+$N1001*'10k &amp; MO'!J$4+$O1001*'10k &amp; MO'!J$10+$P1001*'10k &amp; MO'!J$16+$Q1001*'10k &amp; MO'!J$22+$R1001*'10k &amp; MO'!J$28</f>
        <v>443626.21919999999</v>
      </c>
      <c r="AB1001" s="349">
        <f>+$N1001*'10k &amp; MO'!K$4+$O1001*'10k &amp; MO'!K$10+$P1001*'10k &amp; MO'!K$16+$Q1001*'10k &amp; MO'!K$22+$R1001*'10k &amp; MO'!K$28</f>
        <v>67650.926500000001</v>
      </c>
      <c r="AC1001" s="349">
        <f>+$N1001*'10k &amp; MO'!L$4+$O1001*'10k &amp; MO'!L$10+$P1001*'10k &amp; MO'!L$16+$Q1001*'10k &amp; MO'!L$22+$R1001*'10k &amp; MO'!L$28</f>
        <v>143568.43540000002</v>
      </c>
      <c r="AD1001" s="350">
        <f>+S1001*'10k &amp; MO'!O$4</f>
        <v>66129.144</v>
      </c>
      <c r="AF1001" s="192" t="str">
        <f t="shared" si="135"/>
        <v>8802015</v>
      </c>
      <c r="AG1001" s="192">
        <f>+IFERROR(VLOOKUP($AF1001,'Limited Loss'!$F$5:$P$124,AG$3,FALSE),0)</f>
        <v>0</v>
      </c>
      <c r="AH1001" s="193">
        <f>+IFERROR(VLOOKUP($AF1001,'Limited Loss'!$F$5:$P$124,AH$3,FALSE),0)</f>
        <v>0</v>
      </c>
      <c r="AI1001" s="193">
        <f>+IFERROR(VLOOKUP($AF1001,'Limited Loss'!$F$5:$P$124,AI$3,FALSE),0)</f>
        <v>0</v>
      </c>
      <c r="AJ1001" s="193">
        <f>+IFERROR(VLOOKUP($AF1001,'Limited Loss'!$F$5:$P$124,AJ$3,FALSE),0)</f>
        <v>0</v>
      </c>
      <c r="AK1001" s="100">
        <f>+IFERROR(VLOOKUP($AF1001,'Limited Loss'!$F$5:$P$124,AK$3,FALSE),0)</f>
        <v>0</v>
      </c>
      <c r="AL1001" s="193">
        <f>+IFERROR(VLOOKUP($AF1001,'Limited Loss'!$F$5:$P$124,AL$3,FALSE),0)</f>
        <v>0</v>
      </c>
      <c r="AM1001" s="193">
        <f>+IFERROR(VLOOKUP($AF1001,'Limited Loss'!$F$5:$P$124,AM$3,FALSE),0)</f>
        <v>0</v>
      </c>
      <c r="AN1001" s="193">
        <f>+IFERROR(VLOOKUP($AF1001,'Limited Loss'!$F$5:$P$124,AN$3,FALSE),0)</f>
        <v>0</v>
      </c>
      <c r="AO1001" s="193">
        <f>+IFERROR(VLOOKUP($AF1001,'Limited Loss'!$F$5:$P$124,AO$3,FALSE),0)</f>
        <v>0</v>
      </c>
      <c r="AP1001" s="100">
        <f>+IFERROR(VLOOKUP($AF1001,'Limited Loss'!$F$5:$P$124,AP$3,FALSE),0)</f>
        <v>0</v>
      </c>
      <c r="AQ1001" s="353"/>
      <c r="AR1001" s="331">
        <f t="shared" si="136"/>
        <v>880</v>
      </c>
      <c r="AS1001" s="332">
        <f t="shared" si="136"/>
        <v>2015</v>
      </c>
      <c r="AT1001" s="349">
        <f t="shared" si="141"/>
        <v>0</v>
      </c>
      <c r="AU1001" s="349">
        <f t="shared" si="141"/>
        <v>0</v>
      </c>
      <c r="AV1001" s="349">
        <f t="shared" si="141"/>
        <v>617319.68599999999</v>
      </c>
      <c r="AW1001" s="349">
        <f t="shared" si="141"/>
        <v>66697.667999999991</v>
      </c>
      <c r="AX1001" s="350">
        <f t="shared" si="141"/>
        <v>98212.694399999993</v>
      </c>
      <c r="AY1001" s="349">
        <f t="shared" si="134"/>
        <v>0</v>
      </c>
      <c r="AZ1001" s="349">
        <f t="shared" si="134"/>
        <v>0</v>
      </c>
      <c r="BA1001" s="349">
        <f t="shared" si="134"/>
        <v>443626.21919999999</v>
      </c>
      <c r="BB1001" s="349">
        <f t="shared" si="134"/>
        <v>67650.926500000001</v>
      </c>
      <c r="BC1001" s="349">
        <f t="shared" si="134"/>
        <v>143568.43540000002</v>
      </c>
      <c r="BD1001" s="350">
        <f t="shared" si="134"/>
        <v>66129.144</v>
      </c>
      <c r="BE1001" s="349">
        <f t="shared" si="138"/>
        <v>1060945.9051999999</v>
      </c>
      <c r="BF1001" s="375">
        <f t="shared" si="139"/>
        <v>376129.7243</v>
      </c>
      <c r="BG1001" s="334">
        <f t="shared" si="140"/>
        <v>66129.144</v>
      </c>
    </row>
    <row r="1002" spans="1:59" x14ac:dyDescent="0.2">
      <c r="A1002" s="326" t="str">
        <f t="shared" si="137"/>
        <v>8802016</v>
      </c>
      <c r="B1002" s="331">
        <v>880</v>
      </c>
      <c r="C1002" s="327">
        <v>2016</v>
      </c>
      <c r="D1002" s="353">
        <f>+IFERROR(VLOOKUP($A1002,Data_Loss!$A$2:$V$1180,6,FALSE),0)</f>
        <v>0</v>
      </c>
      <c r="E1002" s="353">
        <f>+IFERROR(VLOOKUP($A1002,Data_Loss!$A$2:$V$1180,7,FALSE),0)</f>
        <v>0</v>
      </c>
      <c r="F1002" s="353">
        <f>+IFERROR(VLOOKUP($A1002,Data_Loss!$A$2:$V$1180,8,FALSE),0)</f>
        <v>2</v>
      </c>
      <c r="G1002" s="353">
        <f>+IFERROR(VLOOKUP($A1002,Data_Loss!$A$2:$V$1180,9,FALSE),0)</f>
        <v>3</v>
      </c>
      <c r="H1002" s="353">
        <f>+IFERROR(VLOOKUP($A1002,Data_Loss!$A$2:$V$1180,10,FALSE),0)</f>
        <v>16</v>
      </c>
      <c r="I1002" s="353">
        <f>+IFERROR(VLOOKUP($A1002,Data_Loss!$A$2:$V$1300,12,FALSE),0)</f>
        <v>0</v>
      </c>
      <c r="J1002" s="353">
        <f>+IFERROR(VLOOKUP($A1002,Data_Loss!$A$2:$V$1300,13,FALSE),0)</f>
        <v>0</v>
      </c>
      <c r="K1002" s="353">
        <f>+IFERROR(VLOOKUP($A1002,Data_Loss!$A$2:$V$1300,14,FALSE),0)</f>
        <v>262682</v>
      </c>
      <c r="L1002" s="353">
        <f>+IFERROR(VLOOKUP($A1002,Data_Loss!$A$2:$V$1300,15,FALSE),0)</f>
        <v>40294</v>
      </c>
      <c r="M1002" s="353">
        <f>+IFERROR(VLOOKUP($A1002,Data_Loss!$A$2:$V$1300,16,FALSE),0)</f>
        <v>139997</v>
      </c>
      <c r="N1002" s="353">
        <f>+IFERROR(VLOOKUP($A1002,Data_Loss!$A$2:$V$1300,17,FALSE),0)</f>
        <v>0</v>
      </c>
      <c r="O1002" s="353">
        <f>+IFERROR(VLOOKUP($A1002,Data_Loss!$A$2:$V$1300,18,FALSE),0)</f>
        <v>0</v>
      </c>
      <c r="P1002" s="353">
        <f>+IFERROR(VLOOKUP($A1002,Data_Loss!$A$2:$V$1300,19,FALSE),0)</f>
        <v>94799</v>
      </c>
      <c r="Q1002" s="353">
        <f>+IFERROR(VLOOKUP($A1002,Data_Loss!$A$2:$V$1300,20,FALSE),0)</f>
        <v>7205</v>
      </c>
      <c r="R1002" s="353">
        <f>+IFERROR(VLOOKUP($A1002,Data_Loss!$A$2:$V$1300,21,FALSE),0)</f>
        <v>222383</v>
      </c>
      <c r="S1002" s="353">
        <f>+IFERROR(VLOOKUP($A1002,Data_Loss!$A$2:$V$1300,22,FALSE),0)</f>
        <v>24994</v>
      </c>
      <c r="T1002" s="191">
        <f>+$I1002*'10k &amp; MO'!C$5+$J1002*'10k &amp; MO'!C$11+$K1002*'10k &amp; MO'!C$17+$L1002*'10k &amp; MO'!C$23+$M1002*'10k &amp; MO'!C$29</f>
        <v>0</v>
      </c>
      <c r="U1002" s="349">
        <f>+$I1002*'10k &amp; MO'!D$5+$J1002*'10k &amp; MO'!D$11+$K1002*'10k &amp; MO'!D$17+$L1002*'10k &amp; MO'!D$23+$M1002*'10k &amp; MO'!D$29</f>
        <v>1549.8237999999999</v>
      </c>
      <c r="V1002" s="349">
        <f>+$I1002*'10k &amp; MO'!E$5+$J1002*'10k &amp; MO'!E$11+$K1002*'10k &amp; MO'!E$17+$L1002*'10k &amp; MO'!E$23+$M1002*'10k &amp; MO'!E$29</f>
        <v>439603.95129999996</v>
      </c>
      <c r="W1002" s="349">
        <f>+$I1002*'10k &amp; MO'!F$5+$J1002*'10k &amp; MO'!F$11+$K1002*'10k &amp; MO'!F$17+$L1002*'10k &amp; MO'!F$23+$M1002*'10k &amp; MO'!F$29</f>
        <v>60893.858200000002</v>
      </c>
      <c r="X1002" s="349">
        <f>+$I1002*'10k &amp; MO'!G$5+$J1002*'10k &amp; MO'!G$11+$K1002*'10k &amp; MO'!G$17+$L1002*'10k &amp; MO'!G$23+$M1002*'10k &amp; MO'!G$29</f>
        <v>149680.5048</v>
      </c>
      <c r="Y1002" s="349">
        <f>+$N1002*'10k &amp; MO'!H$5+$O1002*'10k &amp; MO'!H$11+$P1002*'10k &amp; MO'!H$17+$Q1002*'10k &amp; MO'!H$23+$R1002*'10k &amp; MO'!H$29</f>
        <v>0</v>
      </c>
      <c r="Z1002" s="349">
        <f>+$N1002*'10k &amp; MO'!I$5+$O1002*'10k &amp; MO'!I$11+$P1002*'10k &amp; MO'!I$17+$Q1002*'10k &amp; MO'!I$23+$R1002*'10k &amp; MO'!I$29</f>
        <v>312.83670000000001</v>
      </c>
      <c r="AA1002" s="349">
        <f>+$N1002*'10k &amp; MO'!J$5+$O1002*'10k &amp; MO'!J$11+$P1002*'10k &amp; MO'!J$17+$Q1002*'10k &amp; MO'!J$23+$R1002*'10k &amp; MO'!J$29</f>
        <v>202555.08700000003</v>
      </c>
      <c r="AB1002" s="349">
        <f>+$N1002*'10k &amp; MO'!K$5+$O1002*'10k &amp; MO'!K$11+$P1002*'10k &amp; MO'!K$17+$Q1002*'10k &amp; MO'!K$23+$R1002*'10k &amp; MO'!K$29</f>
        <v>41396.069900000002</v>
      </c>
      <c r="AC1002" s="349">
        <f>+$N1002*'10k &amp; MO'!L$5+$O1002*'10k &amp; MO'!L$11+$P1002*'10k &amp; MO'!L$17+$Q1002*'10k &amp; MO'!L$23+$R1002*'10k &amp; MO'!L$29</f>
        <v>337417.47760000004</v>
      </c>
      <c r="AD1002" s="350">
        <f>+S1002*'10k &amp; MO'!O$5</f>
        <v>33691.912000000004</v>
      </c>
      <c r="AF1002" s="192" t="str">
        <f t="shared" si="135"/>
        <v>8802016</v>
      </c>
      <c r="AG1002" s="192">
        <f>+IFERROR(VLOOKUP($AF1002,'Limited Loss'!$F$5:$P$124,AG$3,FALSE),0)</f>
        <v>0</v>
      </c>
      <c r="AH1002" s="193">
        <f>+IFERROR(VLOOKUP($AF1002,'Limited Loss'!$F$5:$P$124,AH$3,FALSE),0)</f>
        <v>0</v>
      </c>
      <c r="AI1002" s="193">
        <f>+IFERROR(VLOOKUP($AF1002,'Limited Loss'!$F$5:$P$124,AI$3,FALSE),0)</f>
        <v>0</v>
      </c>
      <c r="AJ1002" s="193">
        <f>+IFERROR(VLOOKUP($AF1002,'Limited Loss'!$F$5:$P$124,AJ$3,FALSE),0)</f>
        <v>0</v>
      </c>
      <c r="AK1002" s="100">
        <f>+IFERROR(VLOOKUP($AF1002,'Limited Loss'!$F$5:$P$124,AK$3,FALSE),0)</f>
        <v>0</v>
      </c>
      <c r="AL1002" s="193">
        <f>+IFERROR(VLOOKUP($AF1002,'Limited Loss'!$F$5:$P$124,AL$3,FALSE),0)</f>
        <v>0</v>
      </c>
      <c r="AM1002" s="193">
        <f>+IFERROR(VLOOKUP($AF1002,'Limited Loss'!$F$5:$P$124,AM$3,FALSE),0)</f>
        <v>0</v>
      </c>
      <c r="AN1002" s="193">
        <f>+IFERROR(VLOOKUP($AF1002,'Limited Loss'!$F$5:$P$124,AN$3,FALSE),0)</f>
        <v>0</v>
      </c>
      <c r="AO1002" s="193">
        <f>+IFERROR(VLOOKUP($AF1002,'Limited Loss'!$F$5:$P$124,AO$3,FALSE),0)</f>
        <v>0</v>
      </c>
      <c r="AP1002" s="100">
        <f>+IFERROR(VLOOKUP($AF1002,'Limited Loss'!$F$5:$P$124,AP$3,FALSE),0)</f>
        <v>0</v>
      </c>
      <c r="AQ1002" s="353"/>
      <c r="AR1002" s="331">
        <f t="shared" si="136"/>
        <v>880</v>
      </c>
      <c r="AS1002" s="332">
        <f t="shared" si="136"/>
        <v>2016</v>
      </c>
      <c r="AT1002" s="349">
        <f t="shared" si="141"/>
        <v>0</v>
      </c>
      <c r="AU1002" s="349">
        <f t="shared" si="141"/>
        <v>1549.8237999999999</v>
      </c>
      <c r="AV1002" s="349">
        <f t="shared" si="141"/>
        <v>439603.95129999996</v>
      </c>
      <c r="AW1002" s="349">
        <f t="shared" si="141"/>
        <v>60893.858200000002</v>
      </c>
      <c r="AX1002" s="350">
        <f t="shared" si="141"/>
        <v>149680.5048</v>
      </c>
      <c r="AY1002" s="349">
        <f t="shared" si="134"/>
        <v>0</v>
      </c>
      <c r="AZ1002" s="349">
        <f t="shared" si="134"/>
        <v>312.83670000000001</v>
      </c>
      <c r="BA1002" s="349">
        <f t="shared" si="134"/>
        <v>202555.08700000003</v>
      </c>
      <c r="BB1002" s="349">
        <f t="shared" si="134"/>
        <v>41396.069900000002</v>
      </c>
      <c r="BC1002" s="349">
        <f t="shared" si="134"/>
        <v>337417.47760000004</v>
      </c>
      <c r="BD1002" s="350">
        <f t="shared" si="134"/>
        <v>33691.912000000004</v>
      </c>
      <c r="BE1002" s="349">
        <f t="shared" si="138"/>
        <v>644021.69880000001</v>
      </c>
      <c r="BF1002" s="375">
        <f t="shared" si="139"/>
        <v>589387.9105</v>
      </c>
      <c r="BG1002" s="334">
        <f t="shared" si="140"/>
        <v>33691.912000000004</v>
      </c>
    </row>
    <row r="1003" spans="1:59" x14ac:dyDescent="0.2">
      <c r="A1003" s="326" t="str">
        <f t="shared" si="137"/>
        <v>8802017</v>
      </c>
      <c r="B1003" s="331">
        <v>880</v>
      </c>
      <c r="C1003" s="327">
        <v>2017</v>
      </c>
      <c r="D1003" s="353">
        <f>+IFERROR(VLOOKUP($A1003,Data_Loss!$A$2:$V$1180,6,FALSE),0)</f>
        <v>0</v>
      </c>
      <c r="E1003" s="353">
        <f>+IFERROR(VLOOKUP($A1003,Data_Loss!$A$2:$V$1180,7,FALSE),0)</f>
        <v>0</v>
      </c>
      <c r="F1003" s="353">
        <f>+IFERROR(VLOOKUP($A1003,Data_Loss!$A$2:$V$1180,8,FALSE),0)</f>
        <v>1</v>
      </c>
      <c r="G1003" s="353">
        <f>+IFERROR(VLOOKUP($A1003,Data_Loss!$A$2:$V$1180,9,FALSE),0)</f>
        <v>1</v>
      </c>
      <c r="H1003" s="353">
        <f>+IFERROR(VLOOKUP($A1003,Data_Loss!$A$2:$V$1180,10,FALSE),0)</f>
        <v>15</v>
      </c>
      <c r="I1003" s="353">
        <f>+IFERROR(VLOOKUP($A1003,Data_Loss!$A$2:$V$1300,12,FALSE),0)</f>
        <v>0</v>
      </c>
      <c r="J1003" s="353">
        <f>+IFERROR(VLOOKUP($A1003,Data_Loss!$A$2:$V$1300,13,FALSE),0)</f>
        <v>0</v>
      </c>
      <c r="K1003" s="353">
        <f>+IFERROR(VLOOKUP($A1003,Data_Loss!$A$2:$V$1300,14,FALSE),0)</f>
        <v>132500</v>
      </c>
      <c r="L1003" s="353">
        <f>+IFERROR(VLOOKUP($A1003,Data_Loss!$A$2:$V$1300,15,FALSE),0)</f>
        <v>6576</v>
      </c>
      <c r="M1003" s="353">
        <f>+IFERROR(VLOOKUP($A1003,Data_Loss!$A$2:$V$1300,16,FALSE),0)</f>
        <v>231535</v>
      </c>
      <c r="N1003" s="353">
        <f>+IFERROR(VLOOKUP($A1003,Data_Loss!$A$2:$V$1300,17,FALSE),0)</f>
        <v>0</v>
      </c>
      <c r="O1003" s="353">
        <f>+IFERROR(VLOOKUP($A1003,Data_Loss!$A$2:$V$1300,18,FALSE),0)</f>
        <v>0</v>
      </c>
      <c r="P1003" s="353">
        <f>+IFERROR(VLOOKUP($A1003,Data_Loss!$A$2:$V$1300,19,FALSE),0)</f>
        <v>56500</v>
      </c>
      <c r="Q1003" s="353">
        <f>+IFERROR(VLOOKUP($A1003,Data_Loss!$A$2:$V$1300,20,FALSE),0)</f>
        <v>70248</v>
      </c>
      <c r="R1003" s="353">
        <f>+IFERROR(VLOOKUP($A1003,Data_Loss!$A$2:$V$1300,21,FALSE),0)</f>
        <v>215492</v>
      </c>
      <c r="S1003" s="353">
        <f>+IFERROR(VLOOKUP($A1003,Data_Loss!$A$2:$V$1300,22,FALSE),0)</f>
        <v>24101</v>
      </c>
      <c r="T1003" s="191">
        <f>+$I1003*'10k &amp; MO'!C$6+$J1003*'10k &amp; MO'!C$12+$K1003*'10k &amp; MO'!C$18+$L1003*'10k &amp; MO'!C$24+$M1003*'10k &amp; MO'!C$30</f>
        <v>0</v>
      </c>
      <c r="U1003" s="349">
        <f>+$I1003*'10k &amp; MO'!D$6+$J1003*'10k &amp; MO'!D$12+$K1003*'10k &amp; MO'!D$18+$L1003*'10k &amp; MO'!D$24+$M1003*'10k &amp; MO'!D$30</f>
        <v>7801.1911</v>
      </c>
      <c r="V1003" s="349">
        <f>+$I1003*'10k &amp; MO'!E$6+$J1003*'10k &amp; MO'!E$12+$K1003*'10k &amp; MO'!E$18+$L1003*'10k &amp; MO'!E$24+$M1003*'10k &amp; MO'!E$30</f>
        <v>321855.0943</v>
      </c>
      <c r="W1003" s="349">
        <f>+$I1003*'10k &amp; MO'!F$6+$J1003*'10k &amp; MO'!F$12+$K1003*'10k &amp; MO'!F$18+$L1003*'10k &amp; MO'!F$24+$M1003*'10k &amp; MO'!F$30</f>
        <v>53420.219100000002</v>
      </c>
      <c r="X1003" s="349">
        <f>+$I1003*'10k &amp; MO'!G$6+$J1003*'10k &amp; MO'!G$12+$K1003*'10k &amp; MO'!G$18+$L1003*'10k &amp; MO'!G$24+$M1003*'10k &amp; MO'!G$30</f>
        <v>256907.38310000001</v>
      </c>
      <c r="Y1003" s="349">
        <f>+$N1003*'10k &amp; MO'!H$6+$O1003*'10k &amp; MO'!H$12+$P1003*'10k &amp; MO'!H$18+$Q1003*'10k &amp; MO'!H$24+$R1003*'10k &amp; MO'!H$30</f>
        <v>0</v>
      </c>
      <c r="Z1003" s="349">
        <f>+$N1003*'10k &amp; MO'!I$6+$O1003*'10k &amp; MO'!I$12+$P1003*'10k &amp; MO'!I$18+$Q1003*'10k &amp; MO'!I$24+$R1003*'10k &amp; MO'!I$30</f>
        <v>5537.8212000000003</v>
      </c>
      <c r="AA1003" s="349">
        <f>+$N1003*'10k &amp; MO'!J$6+$O1003*'10k &amp; MO'!J$12+$P1003*'10k &amp; MO'!J$18+$Q1003*'10k &amp; MO'!J$24+$R1003*'10k &amp; MO'!J$30</f>
        <v>322719.19279999996</v>
      </c>
      <c r="AB1003" s="349">
        <f>+$N1003*'10k &amp; MO'!K$6+$O1003*'10k &amp; MO'!K$12+$P1003*'10k &amp; MO'!K$18+$Q1003*'10k &amp; MO'!K$24+$R1003*'10k &amp; MO'!K$30</f>
        <v>140879.00599999999</v>
      </c>
      <c r="AC1003" s="349">
        <f>+$N1003*'10k &amp; MO'!L$6+$O1003*'10k &amp; MO'!L$12+$P1003*'10k &amp; MO'!L$18+$Q1003*'10k &amp; MO'!L$24+$R1003*'10k &amp; MO'!L$30</f>
        <v>325472.94160000002</v>
      </c>
      <c r="AD1003" s="350">
        <f>+S1003*'10k &amp; MO'!O$6</f>
        <v>32439.946000000004</v>
      </c>
      <c r="AF1003" s="192" t="str">
        <f t="shared" si="135"/>
        <v>8802017</v>
      </c>
      <c r="AG1003" s="192">
        <f>+IFERROR(VLOOKUP($AF1003,'Limited Loss'!$F$5:$P$124,AG$3,FALSE),0)</f>
        <v>0</v>
      </c>
      <c r="AH1003" s="193">
        <f>+IFERROR(VLOOKUP($AF1003,'Limited Loss'!$F$5:$P$124,AH$3,FALSE),0)</f>
        <v>0</v>
      </c>
      <c r="AI1003" s="193">
        <f>+IFERROR(VLOOKUP($AF1003,'Limited Loss'!$F$5:$P$124,AI$3,FALSE),0)</f>
        <v>0</v>
      </c>
      <c r="AJ1003" s="193">
        <f>+IFERROR(VLOOKUP($AF1003,'Limited Loss'!$F$5:$P$124,AJ$3,FALSE),0)</f>
        <v>0</v>
      </c>
      <c r="AK1003" s="100">
        <f>+IFERROR(VLOOKUP($AF1003,'Limited Loss'!$F$5:$P$124,AK$3,FALSE),0)</f>
        <v>0</v>
      </c>
      <c r="AL1003" s="193">
        <f>+IFERROR(VLOOKUP($AF1003,'Limited Loss'!$F$5:$P$124,AL$3,FALSE),0)</f>
        <v>0</v>
      </c>
      <c r="AM1003" s="193">
        <f>+IFERROR(VLOOKUP($AF1003,'Limited Loss'!$F$5:$P$124,AM$3,FALSE),0)</f>
        <v>0</v>
      </c>
      <c r="AN1003" s="193">
        <f>+IFERROR(VLOOKUP($AF1003,'Limited Loss'!$F$5:$P$124,AN$3,FALSE),0)</f>
        <v>0</v>
      </c>
      <c r="AO1003" s="193">
        <f>+IFERROR(VLOOKUP($AF1003,'Limited Loss'!$F$5:$P$124,AO$3,FALSE),0)</f>
        <v>0</v>
      </c>
      <c r="AP1003" s="100">
        <f>+IFERROR(VLOOKUP($AF1003,'Limited Loss'!$F$5:$P$124,AP$3,FALSE),0)</f>
        <v>0</v>
      </c>
      <c r="AQ1003" s="353"/>
      <c r="AR1003" s="331">
        <f t="shared" si="136"/>
        <v>880</v>
      </c>
      <c r="AS1003" s="332">
        <f t="shared" si="136"/>
        <v>2017</v>
      </c>
      <c r="AT1003" s="349">
        <f t="shared" si="141"/>
        <v>0</v>
      </c>
      <c r="AU1003" s="349">
        <f t="shared" si="141"/>
        <v>7801.1911</v>
      </c>
      <c r="AV1003" s="349">
        <f t="shared" si="141"/>
        <v>321855.0943</v>
      </c>
      <c r="AW1003" s="349">
        <f t="shared" si="141"/>
        <v>53420.219100000002</v>
      </c>
      <c r="AX1003" s="350">
        <f t="shared" si="141"/>
        <v>256907.38310000001</v>
      </c>
      <c r="AY1003" s="349">
        <f t="shared" si="134"/>
        <v>0</v>
      </c>
      <c r="AZ1003" s="349">
        <f t="shared" si="134"/>
        <v>5537.8212000000003</v>
      </c>
      <c r="BA1003" s="349">
        <f t="shared" si="134"/>
        <v>322719.19279999996</v>
      </c>
      <c r="BB1003" s="349">
        <f t="shared" si="134"/>
        <v>140879.00599999999</v>
      </c>
      <c r="BC1003" s="349">
        <f t="shared" si="134"/>
        <v>325472.94160000002</v>
      </c>
      <c r="BD1003" s="350">
        <f t="shared" si="134"/>
        <v>32439.946000000004</v>
      </c>
      <c r="BE1003" s="349">
        <f t="shared" si="138"/>
        <v>657913.2993999999</v>
      </c>
      <c r="BF1003" s="375">
        <f t="shared" si="139"/>
        <v>776679.54980000004</v>
      </c>
      <c r="BG1003" s="334">
        <f t="shared" si="140"/>
        <v>32439.946000000004</v>
      </c>
    </row>
    <row r="1004" spans="1:59" x14ac:dyDescent="0.2">
      <c r="A1004" s="326" t="str">
        <f t="shared" si="137"/>
        <v>8802018</v>
      </c>
      <c r="B1004" s="331">
        <v>880</v>
      </c>
      <c r="C1004" s="327">
        <v>2018</v>
      </c>
      <c r="D1004" s="353">
        <f>+IFERROR(VLOOKUP($A1004,Data_Loss!$A$2:$V$1180,6,FALSE),0)</f>
        <v>0</v>
      </c>
      <c r="E1004" s="353">
        <f>+IFERROR(VLOOKUP($A1004,Data_Loss!$A$2:$V$1180,7,FALSE),0)</f>
        <v>0</v>
      </c>
      <c r="F1004" s="353">
        <f>+IFERROR(VLOOKUP($A1004,Data_Loss!$A$2:$V$1180,8,FALSE),0)</f>
        <v>0</v>
      </c>
      <c r="G1004" s="353">
        <f>+IFERROR(VLOOKUP($A1004,Data_Loss!$A$2:$V$1180,9,FALSE),0)</f>
        <v>2</v>
      </c>
      <c r="H1004" s="353">
        <f>+IFERROR(VLOOKUP($A1004,Data_Loss!$A$2:$V$1180,10,FALSE),0)</f>
        <v>23</v>
      </c>
      <c r="I1004" s="353">
        <f>+IFERROR(VLOOKUP($A1004,Data_Loss!$A$2:$V$1300,12,FALSE),0)</f>
        <v>0</v>
      </c>
      <c r="J1004" s="353">
        <f>+IFERROR(VLOOKUP($A1004,Data_Loss!$A$2:$V$1300,13,FALSE),0)</f>
        <v>0</v>
      </c>
      <c r="K1004" s="353">
        <f>+IFERROR(VLOOKUP($A1004,Data_Loss!$A$2:$V$1300,14,FALSE),0)</f>
        <v>0</v>
      </c>
      <c r="L1004" s="353">
        <f>+IFERROR(VLOOKUP($A1004,Data_Loss!$A$2:$V$1300,15,FALSE),0)</f>
        <v>102972</v>
      </c>
      <c r="M1004" s="353">
        <f>+IFERROR(VLOOKUP($A1004,Data_Loss!$A$2:$V$1300,16,FALSE),0)</f>
        <v>238456</v>
      </c>
      <c r="N1004" s="353">
        <f>+IFERROR(VLOOKUP($A1004,Data_Loss!$A$2:$V$1300,17,FALSE),0)</f>
        <v>0</v>
      </c>
      <c r="O1004" s="353">
        <f>+IFERROR(VLOOKUP($A1004,Data_Loss!$A$2:$V$1300,18,FALSE),0)</f>
        <v>0</v>
      </c>
      <c r="P1004" s="353">
        <f>+IFERROR(VLOOKUP($A1004,Data_Loss!$A$2:$V$1300,19,FALSE),0)</f>
        <v>0</v>
      </c>
      <c r="Q1004" s="353">
        <f>+IFERROR(VLOOKUP($A1004,Data_Loss!$A$2:$V$1300,20,FALSE),0)</f>
        <v>61103</v>
      </c>
      <c r="R1004" s="353">
        <f>+IFERROR(VLOOKUP($A1004,Data_Loss!$A$2:$V$1300,21,FALSE),0)</f>
        <v>359045</v>
      </c>
      <c r="S1004" s="353">
        <f>+IFERROR(VLOOKUP($A1004,Data_Loss!$A$2:$V$1300,22,FALSE),0)</f>
        <v>26676</v>
      </c>
      <c r="T1004" s="191">
        <f>+$I1004*'10k &amp; MO'!C$7+$J1004*'10k &amp; MO'!C$13+$K1004*'10k &amp; MO'!C$19+$L1004*'10k &amp; MO'!C$25+$M1004*'10k &amp; MO'!C$31</f>
        <v>524.60320000000002</v>
      </c>
      <c r="U1004" s="349">
        <f>+$I1004*'10k &amp; MO'!D$7+$J1004*'10k &amp; MO'!D$13+$K1004*'10k &amp; MO'!D$19+$L1004*'10k &amp; MO'!D$25+$M1004*'10k &amp; MO'!D$31</f>
        <v>19434.236799999999</v>
      </c>
      <c r="V1004" s="349">
        <f>+$I1004*'10k &amp; MO'!E$7+$J1004*'10k &amp; MO'!E$13+$K1004*'10k &amp; MO'!E$19+$L1004*'10k &amp; MO'!E$25+$M1004*'10k &amp; MO'!E$31</f>
        <v>496631.696</v>
      </c>
      <c r="W1004" s="349">
        <f>+$I1004*'10k &amp; MO'!F$7+$J1004*'10k &amp; MO'!F$13+$K1004*'10k &amp; MO'!F$19+$L1004*'10k &amp; MO'!F$25+$M1004*'10k &amp; MO'!F$31</f>
        <v>206649.98480000001</v>
      </c>
      <c r="X1004" s="349">
        <f>+$I1004*'10k &amp; MO'!G$7+$J1004*'10k &amp; MO'!G$13+$K1004*'10k &amp; MO'!G$19+$L1004*'10k &amp; MO'!G$25+$M1004*'10k &amp; MO'!G$31</f>
        <v>174988.47239999997</v>
      </c>
      <c r="Y1004" s="349">
        <f>+$N1004*'10k &amp; MO'!H$7+$O1004*'10k &amp; MO'!H$13+$P1004*'10k &amp; MO'!H$19+$Q1004*'10k &amp; MO'!H$25+$R1004*'10k &amp; MO'!H$31</f>
        <v>1041.2304999999999</v>
      </c>
      <c r="Z1004" s="349">
        <f>+$N1004*'10k &amp; MO'!I$7+$O1004*'10k &amp; MO'!I$13+$P1004*'10k &amp; MO'!I$19+$Q1004*'10k &amp; MO'!I$25+$R1004*'10k &amp; MO'!I$31</f>
        <v>37244.875699999997</v>
      </c>
      <c r="AA1004" s="349">
        <f>+$N1004*'10k &amp; MO'!J$7+$O1004*'10k &amp; MO'!J$13+$P1004*'10k &amp; MO'!J$19+$Q1004*'10k &amp; MO'!J$25+$R1004*'10k &amp; MO'!J$31</f>
        <v>452274.01810000004</v>
      </c>
      <c r="AB1004" s="349">
        <f>+$N1004*'10k &amp; MO'!K$7+$O1004*'10k &amp; MO'!K$13+$P1004*'10k &amp; MO'!K$19+$Q1004*'10k &amp; MO'!K$25+$R1004*'10k &amp; MO'!K$31</f>
        <v>252517.06849999999</v>
      </c>
      <c r="AC1004" s="349">
        <f>+$N1004*'10k &amp; MO'!L$7+$O1004*'10k &amp; MO'!L$13+$P1004*'10k &amp; MO'!L$19+$Q1004*'10k &amp; MO'!L$25+$R1004*'10k &amp; MO'!L$31</f>
        <v>312006.72200000001</v>
      </c>
      <c r="AD1004" s="350">
        <f>+S1004*'10k &amp; MO'!O$7</f>
        <v>35372.376000000004</v>
      </c>
      <c r="AF1004" s="192" t="str">
        <f t="shared" si="135"/>
        <v>8802018</v>
      </c>
      <c r="AG1004" s="192">
        <f>+IFERROR(VLOOKUP($AF1004,'Limited Loss'!$F$5:$P$124,AG$3,FALSE),0)</f>
        <v>0</v>
      </c>
      <c r="AH1004" s="193">
        <f>+IFERROR(VLOOKUP($AF1004,'Limited Loss'!$F$5:$P$124,AH$3,FALSE),0)</f>
        <v>0</v>
      </c>
      <c r="AI1004" s="193">
        <f>+IFERROR(VLOOKUP($AF1004,'Limited Loss'!$F$5:$P$124,AI$3,FALSE),0)</f>
        <v>0</v>
      </c>
      <c r="AJ1004" s="193">
        <f>+IFERROR(VLOOKUP($AF1004,'Limited Loss'!$F$5:$P$124,AJ$3,FALSE),0)</f>
        <v>0</v>
      </c>
      <c r="AK1004" s="100">
        <f>+IFERROR(VLOOKUP($AF1004,'Limited Loss'!$F$5:$P$124,AK$3,FALSE),0)</f>
        <v>0</v>
      </c>
      <c r="AL1004" s="193">
        <f>+IFERROR(VLOOKUP($AF1004,'Limited Loss'!$F$5:$P$124,AL$3,FALSE),0)</f>
        <v>0</v>
      </c>
      <c r="AM1004" s="193">
        <f>+IFERROR(VLOOKUP($AF1004,'Limited Loss'!$F$5:$P$124,AM$3,FALSE),0)</f>
        <v>0</v>
      </c>
      <c r="AN1004" s="193">
        <f>+IFERROR(VLOOKUP($AF1004,'Limited Loss'!$F$5:$P$124,AN$3,FALSE),0)</f>
        <v>0</v>
      </c>
      <c r="AO1004" s="193">
        <f>+IFERROR(VLOOKUP($AF1004,'Limited Loss'!$F$5:$P$124,AO$3,FALSE),0)</f>
        <v>0</v>
      </c>
      <c r="AP1004" s="100">
        <f>+IFERROR(VLOOKUP($AF1004,'Limited Loss'!$F$5:$P$124,AP$3,FALSE),0)</f>
        <v>0</v>
      </c>
      <c r="AQ1004" s="353"/>
      <c r="AR1004" s="331">
        <f t="shared" si="136"/>
        <v>880</v>
      </c>
      <c r="AS1004" s="332">
        <f t="shared" si="136"/>
        <v>2018</v>
      </c>
      <c r="AT1004" s="349">
        <f t="shared" si="141"/>
        <v>524.60320000000002</v>
      </c>
      <c r="AU1004" s="349">
        <f t="shared" si="141"/>
        <v>19434.236799999999</v>
      </c>
      <c r="AV1004" s="349">
        <f t="shared" si="141"/>
        <v>496631.696</v>
      </c>
      <c r="AW1004" s="349">
        <f t="shared" si="141"/>
        <v>206649.98480000001</v>
      </c>
      <c r="AX1004" s="350">
        <f t="shared" si="141"/>
        <v>174988.47239999997</v>
      </c>
      <c r="AY1004" s="349">
        <f t="shared" si="134"/>
        <v>1041.2304999999999</v>
      </c>
      <c r="AZ1004" s="349">
        <f t="shared" si="134"/>
        <v>37244.875699999997</v>
      </c>
      <c r="BA1004" s="349">
        <f t="shared" si="134"/>
        <v>452274.01810000004</v>
      </c>
      <c r="BB1004" s="349">
        <f t="shared" ref="BB1004:BD1067" si="142">+AB1004-AO1004</f>
        <v>252517.06849999999</v>
      </c>
      <c r="BC1004" s="349">
        <f t="shared" si="142"/>
        <v>312006.72200000001</v>
      </c>
      <c r="BD1004" s="350">
        <f t="shared" si="142"/>
        <v>35372.376000000004</v>
      </c>
      <c r="BE1004" s="349">
        <f t="shared" si="138"/>
        <v>1007150.6603000001</v>
      </c>
      <c r="BF1004" s="375">
        <f t="shared" si="139"/>
        <v>946162.24769999995</v>
      </c>
      <c r="BG1004" s="334">
        <f t="shared" si="140"/>
        <v>35372.376000000004</v>
      </c>
    </row>
    <row r="1005" spans="1:59" x14ac:dyDescent="0.2">
      <c r="A1005" s="326" t="str">
        <f t="shared" si="137"/>
        <v>29262014</v>
      </c>
      <c r="B1005" s="331">
        <v>2926</v>
      </c>
      <c r="C1005" s="327">
        <v>2014</v>
      </c>
      <c r="D1005" s="353">
        <f>+IFERROR(VLOOKUP($A1005,Data_Loss!$A$2:$V$1180,6,FALSE),0)</f>
        <v>0</v>
      </c>
      <c r="E1005" s="353">
        <f>+IFERROR(VLOOKUP($A1005,Data_Loss!$A$2:$V$1180,7,FALSE),0)</f>
        <v>0</v>
      </c>
      <c r="F1005" s="353">
        <f>+IFERROR(VLOOKUP($A1005,Data_Loss!$A$2:$V$1180,8,FALSE),0)</f>
        <v>0</v>
      </c>
      <c r="G1005" s="353">
        <f>+IFERROR(VLOOKUP($A1005,Data_Loss!$A$2:$V$1180,9,FALSE),0)</f>
        <v>0</v>
      </c>
      <c r="H1005" s="353">
        <f>+IFERROR(VLOOKUP($A1005,Data_Loss!$A$2:$V$1180,10,FALSE),0)</f>
        <v>0</v>
      </c>
      <c r="I1005" s="353">
        <f>+IFERROR(VLOOKUP($A1005,Data_Loss!$A$2:$V$1300,12,FALSE),0)</f>
        <v>0</v>
      </c>
      <c r="J1005" s="353">
        <f>+IFERROR(VLOOKUP($A1005,Data_Loss!$A$2:$V$1300,13,FALSE),0)</f>
        <v>0</v>
      </c>
      <c r="K1005" s="353">
        <f>+IFERROR(VLOOKUP($A1005,Data_Loss!$A$2:$V$1300,14,FALSE),0)</f>
        <v>0</v>
      </c>
      <c r="L1005" s="353">
        <f>+IFERROR(VLOOKUP($A1005,Data_Loss!$A$2:$V$1300,15,FALSE),0)</f>
        <v>0</v>
      </c>
      <c r="M1005" s="353">
        <f>+IFERROR(VLOOKUP($A1005,Data_Loss!$A$2:$V$1300,16,FALSE),0)</f>
        <v>0</v>
      </c>
      <c r="N1005" s="353">
        <f>+IFERROR(VLOOKUP($A1005,Data_Loss!$A$2:$V$1300,17,FALSE),0)</f>
        <v>0</v>
      </c>
      <c r="O1005" s="353">
        <f>+IFERROR(VLOOKUP($A1005,Data_Loss!$A$2:$V$1300,18,FALSE),0)</f>
        <v>0</v>
      </c>
      <c r="P1005" s="353">
        <f>+IFERROR(VLOOKUP($A1005,Data_Loss!$A$2:$V$1300,19,FALSE),0)</f>
        <v>0</v>
      </c>
      <c r="Q1005" s="353">
        <f>+IFERROR(VLOOKUP($A1005,Data_Loss!$A$2:$V$1300,20,FALSE),0)</f>
        <v>0</v>
      </c>
      <c r="R1005" s="353">
        <f>+IFERROR(VLOOKUP($A1005,Data_Loss!$A$2:$V$1300,21,FALSE),0)</f>
        <v>0</v>
      </c>
      <c r="S1005" s="353">
        <f>+IFERROR(VLOOKUP($A1005,Data_Loss!$A$2:$V$1300,22,FALSE),0)</f>
        <v>185</v>
      </c>
      <c r="T1005" s="191">
        <f>+$I1005*'10k &amp; MO'!C$3+$J1005*'10k &amp; MO'!C$9+$K1005*'10k &amp; MO'!C$15+$L1005*'10k &amp; MO'!C$21+$M1005*'10k &amp; MO'!C$27</f>
        <v>0</v>
      </c>
      <c r="U1005" s="349">
        <f>+$I1005*'10k &amp; MO'!D$3+$J1005*'10k &amp; MO'!D$9+$K1005*'10k &amp; MO'!D$15+$L1005*'10k &amp; MO'!D$21+$M1005*'10k &amp; MO'!D$27</f>
        <v>0</v>
      </c>
      <c r="V1005" s="349">
        <f>+$I1005*'10k &amp; MO'!E$3+$J1005*'10k &amp; MO'!E$9+$K1005*'10k &amp; MO'!E$15+$L1005*'10k &amp; MO'!E$21+$M1005*'10k &amp; MO'!E$27</f>
        <v>0</v>
      </c>
      <c r="W1005" s="349">
        <f>+$I1005*'10k &amp; MO'!F$3+$J1005*'10k &amp; MO'!F$9+$K1005*'10k &amp; MO'!F$15+$L1005*'10k &amp; MO'!F$21+$M1005*'10k &amp; MO'!F$27</f>
        <v>0</v>
      </c>
      <c r="X1005" s="349">
        <f>+$I1005*'10k &amp; MO'!G$3+$J1005*'10k &amp; MO'!G$9+$K1005*'10k &amp; MO'!G$15+$L1005*'10k &amp; MO'!G$21+$M1005*'10k &amp; MO'!G$27</f>
        <v>0</v>
      </c>
      <c r="Y1005" s="349">
        <f>+$N1005*'10k &amp; MO'!H$3+$O1005*'10k &amp; MO'!H$9+$P1005*'10k &amp; MO'!H$15+$Q1005*'10k &amp; MO'!H$21+$R1005*'10k &amp; MO'!H$27</f>
        <v>0</v>
      </c>
      <c r="Z1005" s="349">
        <f>+$N1005*'10k &amp; MO'!I$3+$O1005*'10k &amp; MO'!I$9+$P1005*'10k &amp; MO'!I$15+$Q1005*'10k &amp; MO'!I$21+$R1005*'10k &amp; MO'!I$27</f>
        <v>0</v>
      </c>
      <c r="AA1005" s="349">
        <f>+$N1005*'10k &amp; MO'!J$3+$O1005*'10k &amp; MO'!J$9+$P1005*'10k &amp; MO'!J$15+$Q1005*'10k &amp; MO'!J$21+$R1005*'10k &amp; MO'!J$27</f>
        <v>0</v>
      </c>
      <c r="AB1005" s="349">
        <f>+$N1005*'10k &amp; MO'!K$3+$O1005*'10k &amp; MO'!K$9+$P1005*'10k &amp; MO'!K$15+$Q1005*'10k &amp; MO'!K$21+$R1005*'10k &amp; MO'!K$27</f>
        <v>0</v>
      </c>
      <c r="AC1005" s="349">
        <f>+$N1005*'10k &amp; MO'!L$3+$O1005*'10k &amp; MO'!L$9+$P1005*'10k &amp; MO'!L$15+$Q1005*'10k &amp; MO'!L$21+$R1005*'10k &amp; MO'!L$27</f>
        <v>0</v>
      </c>
      <c r="AD1005" s="350">
        <f>+S1005*'10k &amp; MO'!O$3</f>
        <v>198.13499999999999</v>
      </c>
      <c r="AF1005" s="192" t="str">
        <f t="shared" si="135"/>
        <v>29262014</v>
      </c>
      <c r="AG1005" s="192">
        <f>+IFERROR(VLOOKUP($AF1005,'Limited Loss'!$F$5:$P$124,AG$3,FALSE),0)</f>
        <v>0</v>
      </c>
      <c r="AH1005" s="193">
        <f>+IFERROR(VLOOKUP($AF1005,'Limited Loss'!$F$5:$P$124,AH$3,FALSE),0)</f>
        <v>0</v>
      </c>
      <c r="AI1005" s="193">
        <f>+IFERROR(VLOOKUP($AF1005,'Limited Loss'!$F$5:$P$124,AI$3,FALSE),0)</f>
        <v>0</v>
      </c>
      <c r="AJ1005" s="193">
        <f>+IFERROR(VLOOKUP($AF1005,'Limited Loss'!$F$5:$P$124,AJ$3,FALSE),0)</f>
        <v>0</v>
      </c>
      <c r="AK1005" s="100">
        <f>+IFERROR(VLOOKUP($AF1005,'Limited Loss'!$F$5:$P$124,AK$3,FALSE),0)</f>
        <v>0</v>
      </c>
      <c r="AL1005" s="193">
        <f>+IFERROR(VLOOKUP($AF1005,'Limited Loss'!$F$5:$P$124,AL$3,FALSE),0)</f>
        <v>0</v>
      </c>
      <c r="AM1005" s="193">
        <f>+IFERROR(VLOOKUP($AF1005,'Limited Loss'!$F$5:$P$124,AM$3,FALSE),0)</f>
        <v>0</v>
      </c>
      <c r="AN1005" s="193">
        <f>+IFERROR(VLOOKUP($AF1005,'Limited Loss'!$F$5:$P$124,AN$3,FALSE),0)</f>
        <v>0</v>
      </c>
      <c r="AO1005" s="193">
        <f>+IFERROR(VLOOKUP($AF1005,'Limited Loss'!$F$5:$P$124,AO$3,FALSE),0)</f>
        <v>0</v>
      </c>
      <c r="AP1005" s="100">
        <f>+IFERROR(VLOOKUP($AF1005,'Limited Loss'!$F$5:$P$124,AP$3,FALSE),0)</f>
        <v>0</v>
      </c>
      <c r="AQ1005" s="353"/>
      <c r="AR1005" s="331">
        <f t="shared" si="136"/>
        <v>2926</v>
      </c>
      <c r="AS1005" s="332">
        <f t="shared" si="136"/>
        <v>2014</v>
      </c>
      <c r="AT1005" s="349">
        <f t="shared" si="141"/>
        <v>0</v>
      </c>
      <c r="AU1005" s="349">
        <f t="shared" si="141"/>
        <v>0</v>
      </c>
      <c r="AV1005" s="349">
        <f t="shared" si="141"/>
        <v>0</v>
      </c>
      <c r="AW1005" s="349">
        <f t="shared" si="141"/>
        <v>0</v>
      </c>
      <c r="AX1005" s="350">
        <f t="shared" si="141"/>
        <v>0</v>
      </c>
      <c r="AY1005" s="349">
        <f t="shared" si="141"/>
        <v>0</v>
      </c>
      <c r="AZ1005" s="349">
        <f t="shared" si="141"/>
        <v>0</v>
      </c>
      <c r="BA1005" s="349">
        <f t="shared" si="141"/>
        <v>0</v>
      </c>
      <c r="BB1005" s="349">
        <f t="shared" si="142"/>
        <v>0</v>
      </c>
      <c r="BC1005" s="349">
        <f t="shared" si="142"/>
        <v>0</v>
      </c>
      <c r="BD1005" s="350">
        <f t="shared" si="142"/>
        <v>198.13499999999999</v>
      </c>
      <c r="BE1005" s="349">
        <f t="shared" si="138"/>
        <v>0</v>
      </c>
      <c r="BF1005" s="375">
        <f t="shared" si="139"/>
        <v>0</v>
      </c>
      <c r="BG1005" s="334">
        <f t="shared" si="140"/>
        <v>198.13499999999999</v>
      </c>
    </row>
    <row r="1006" spans="1:59" x14ac:dyDescent="0.2">
      <c r="A1006" s="326" t="str">
        <f t="shared" si="137"/>
        <v>29262015</v>
      </c>
      <c r="B1006" s="331">
        <v>2926</v>
      </c>
      <c r="C1006" s="327">
        <v>2015</v>
      </c>
      <c r="D1006" s="353">
        <f>+IFERROR(VLOOKUP($A1006,Data_Loss!$A$2:$V$1180,6,FALSE),0)</f>
        <v>0</v>
      </c>
      <c r="E1006" s="353">
        <f>+IFERROR(VLOOKUP($A1006,Data_Loss!$A$2:$V$1180,7,FALSE),0)</f>
        <v>0</v>
      </c>
      <c r="F1006" s="353">
        <f>+IFERROR(VLOOKUP($A1006,Data_Loss!$A$2:$V$1180,8,FALSE),0)</f>
        <v>0</v>
      </c>
      <c r="G1006" s="353">
        <f>+IFERROR(VLOOKUP($A1006,Data_Loss!$A$2:$V$1180,9,FALSE),0)</f>
        <v>0</v>
      </c>
      <c r="H1006" s="353">
        <f>+IFERROR(VLOOKUP($A1006,Data_Loss!$A$2:$V$1180,10,FALSE),0)</f>
        <v>0</v>
      </c>
      <c r="I1006" s="353">
        <f>+IFERROR(VLOOKUP($A1006,Data_Loss!$A$2:$V$1300,12,FALSE),0)</f>
        <v>0</v>
      </c>
      <c r="J1006" s="353">
        <f>+IFERROR(VLOOKUP($A1006,Data_Loss!$A$2:$V$1300,13,FALSE),0)</f>
        <v>0</v>
      </c>
      <c r="K1006" s="353">
        <f>+IFERROR(VLOOKUP($A1006,Data_Loss!$A$2:$V$1300,14,FALSE),0)</f>
        <v>0</v>
      </c>
      <c r="L1006" s="353">
        <f>+IFERROR(VLOOKUP($A1006,Data_Loss!$A$2:$V$1300,15,FALSE),0)</f>
        <v>0</v>
      </c>
      <c r="M1006" s="353">
        <f>+IFERROR(VLOOKUP($A1006,Data_Loss!$A$2:$V$1300,16,FALSE),0)</f>
        <v>0</v>
      </c>
      <c r="N1006" s="353">
        <f>+IFERROR(VLOOKUP($A1006,Data_Loss!$A$2:$V$1300,17,FALSE),0)</f>
        <v>0</v>
      </c>
      <c r="O1006" s="353">
        <f>+IFERROR(VLOOKUP($A1006,Data_Loss!$A$2:$V$1300,18,FALSE),0)</f>
        <v>0</v>
      </c>
      <c r="P1006" s="353">
        <f>+IFERROR(VLOOKUP($A1006,Data_Loss!$A$2:$V$1300,19,FALSE),0)</f>
        <v>0</v>
      </c>
      <c r="Q1006" s="353">
        <f>+IFERROR(VLOOKUP($A1006,Data_Loss!$A$2:$V$1300,20,FALSE),0)</f>
        <v>0</v>
      </c>
      <c r="R1006" s="353">
        <f>+IFERROR(VLOOKUP($A1006,Data_Loss!$A$2:$V$1300,21,FALSE),0)</f>
        <v>0</v>
      </c>
      <c r="S1006" s="353">
        <f>+IFERROR(VLOOKUP($A1006,Data_Loss!$A$2:$V$1300,22,FALSE),0)</f>
        <v>188</v>
      </c>
      <c r="T1006" s="191">
        <f>+$I1006*'10k &amp; MO'!C$4+$J1006*'10k &amp; MO'!C$10+$K1006*'10k &amp; MO'!C$16+$L1006*'10k &amp; MO'!C$22+$M1006*'10k &amp; MO'!C$28</f>
        <v>0</v>
      </c>
      <c r="U1006" s="349">
        <f>+$I1006*'10k &amp; MO'!D$4+$J1006*'10k &amp; MO'!D$10+$K1006*'10k &amp; MO'!D$16+$L1006*'10k &amp; MO'!D$22+$M1006*'10k &amp; MO'!D$28</f>
        <v>0</v>
      </c>
      <c r="V1006" s="349">
        <f>+$I1006*'10k &amp; MO'!E$4+$J1006*'10k &amp; MO'!E$10+$K1006*'10k &amp; MO'!E$16+$L1006*'10k &amp; MO'!E$22+$M1006*'10k &amp; MO'!E$28</f>
        <v>0</v>
      </c>
      <c r="W1006" s="349">
        <f>+$I1006*'10k &amp; MO'!F$4+$J1006*'10k &amp; MO'!F$10+$K1006*'10k &amp; MO'!F$16+$L1006*'10k &amp; MO'!F$22+$M1006*'10k &amp; MO'!F$28</f>
        <v>0</v>
      </c>
      <c r="X1006" s="349">
        <f>+$I1006*'10k &amp; MO'!G$4+$J1006*'10k &amp; MO'!G$10+$K1006*'10k &amp; MO'!G$16+$L1006*'10k &amp; MO'!G$22+$M1006*'10k &amp; MO'!G$28</f>
        <v>0</v>
      </c>
      <c r="Y1006" s="349">
        <f>+$N1006*'10k &amp; MO'!H$4+$O1006*'10k &amp; MO'!H$10+$P1006*'10k &amp; MO'!H$16+$Q1006*'10k &amp; MO'!H$22+$R1006*'10k &amp; MO'!H$28</f>
        <v>0</v>
      </c>
      <c r="Z1006" s="349">
        <f>+$N1006*'10k &amp; MO'!I$4+$O1006*'10k &amp; MO'!I$10+$P1006*'10k &amp; MO'!I$16+$Q1006*'10k &amp; MO'!I$22+$R1006*'10k &amp; MO'!I$28</f>
        <v>0</v>
      </c>
      <c r="AA1006" s="349">
        <f>+$N1006*'10k &amp; MO'!J$4+$O1006*'10k &amp; MO'!J$10+$P1006*'10k &amp; MO'!J$16+$Q1006*'10k &amp; MO'!J$22+$R1006*'10k &amp; MO'!J$28</f>
        <v>0</v>
      </c>
      <c r="AB1006" s="349">
        <f>+$N1006*'10k &amp; MO'!K$4+$O1006*'10k &amp; MO'!K$10+$P1006*'10k &amp; MO'!K$16+$Q1006*'10k &amp; MO'!K$22+$R1006*'10k &amp; MO'!K$28</f>
        <v>0</v>
      </c>
      <c r="AC1006" s="349">
        <f>+$N1006*'10k &amp; MO'!L$4+$O1006*'10k &amp; MO'!L$10+$P1006*'10k &amp; MO'!L$16+$Q1006*'10k &amp; MO'!L$22+$R1006*'10k &amp; MO'!L$28</f>
        <v>0</v>
      </c>
      <c r="AD1006" s="350">
        <f>+S1006*'10k &amp; MO'!O$4</f>
        <v>227.85599999999999</v>
      </c>
      <c r="AF1006" s="192" t="str">
        <f t="shared" si="135"/>
        <v>29262015</v>
      </c>
      <c r="AG1006" s="192">
        <f>+IFERROR(VLOOKUP($AF1006,'Limited Loss'!$F$5:$P$124,AG$3,FALSE),0)</f>
        <v>0</v>
      </c>
      <c r="AH1006" s="193">
        <f>+IFERROR(VLOOKUP($AF1006,'Limited Loss'!$F$5:$P$124,AH$3,FALSE),0)</f>
        <v>0</v>
      </c>
      <c r="AI1006" s="193">
        <f>+IFERROR(VLOOKUP($AF1006,'Limited Loss'!$F$5:$P$124,AI$3,FALSE),0)</f>
        <v>0</v>
      </c>
      <c r="AJ1006" s="193">
        <f>+IFERROR(VLOOKUP($AF1006,'Limited Loss'!$F$5:$P$124,AJ$3,FALSE),0)</f>
        <v>0</v>
      </c>
      <c r="AK1006" s="100">
        <f>+IFERROR(VLOOKUP($AF1006,'Limited Loss'!$F$5:$P$124,AK$3,FALSE),0)</f>
        <v>0</v>
      </c>
      <c r="AL1006" s="193">
        <f>+IFERROR(VLOOKUP($AF1006,'Limited Loss'!$F$5:$P$124,AL$3,FALSE),0)</f>
        <v>0</v>
      </c>
      <c r="AM1006" s="193">
        <f>+IFERROR(VLOOKUP($AF1006,'Limited Loss'!$F$5:$P$124,AM$3,FALSE),0)</f>
        <v>0</v>
      </c>
      <c r="AN1006" s="193">
        <f>+IFERROR(VLOOKUP($AF1006,'Limited Loss'!$F$5:$P$124,AN$3,FALSE),0)</f>
        <v>0</v>
      </c>
      <c r="AO1006" s="193">
        <f>+IFERROR(VLOOKUP($AF1006,'Limited Loss'!$F$5:$P$124,AO$3,FALSE),0)</f>
        <v>0</v>
      </c>
      <c r="AP1006" s="100">
        <f>+IFERROR(VLOOKUP($AF1006,'Limited Loss'!$F$5:$P$124,AP$3,FALSE),0)</f>
        <v>0</v>
      </c>
      <c r="AQ1006" s="353"/>
      <c r="AR1006" s="331">
        <f t="shared" si="136"/>
        <v>2926</v>
      </c>
      <c r="AS1006" s="332">
        <f t="shared" si="136"/>
        <v>2015</v>
      </c>
      <c r="AT1006" s="349">
        <f t="shared" si="141"/>
        <v>0</v>
      </c>
      <c r="AU1006" s="349">
        <f t="shared" si="141"/>
        <v>0</v>
      </c>
      <c r="AV1006" s="349">
        <f t="shared" si="141"/>
        <v>0</v>
      </c>
      <c r="AW1006" s="349">
        <f t="shared" si="141"/>
        <v>0</v>
      </c>
      <c r="AX1006" s="350">
        <f t="shared" si="141"/>
        <v>0</v>
      </c>
      <c r="AY1006" s="349">
        <f t="shared" si="141"/>
        <v>0</v>
      </c>
      <c r="AZ1006" s="349">
        <f t="shared" si="141"/>
        <v>0</v>
      </c>
      <c r="BA1006" s="349">
        <f t="shared" si="141"/>
        <v>0</v>
      </c>
      <c r="BB1006" s="349">
        <f t="shared" si="142"/>
        <v>0</v>
      </c>
      <c r="BC1006" s="349">
        <f t="shared" si="142"/>
        <v>0</v>
      </c>
      <c r="BD1006" s="350">
        <f t="shared" si="142"/>
        <v>227.85599999999999</v>
      </c>
      <c r="BE1006" s="349">
        <f t="shared" si="138"/>
        <v>0</v>
      </c>
      <c r="BF1006" s="375">
        <f t="shared" si="139"/>
        <v>0</v>
      </c>
      <c r="BG1006" s="334">
        <f t="shared" si="140"/>
        <v>227.85599999999999</v>
      </c>
    </row>
    <row r="1007" spans="1:59" x14ac:dyDescent="0.2">
      <c r="A1007" s="326" t="str">
        <f t="shared" si="137"/>
        <v>29262016</v>
      </c>
      <c r="B1007" s="331">
        <v>2926</v>
      </c>
      <c r="C1007" s="327">
        <v>2016</v>
      </c>
      <c r="D1007" s="353">
        <f>+IFERROR(VLOOKUP($A1007,Data_Loss!$A$2:$V$1180,6,FALSE),0)</f>
        <v>0</v>
      </c>
      <c r="E1007" s="353">
        <f>+IFERROR(VLOOKUP($A1007,Data_Loss!$A$2:$V$1180,7,FALSE),0)</f>
        <v>0</v>
      </c>
      <c r="F1007" s="353">
        <f>+IFERROR(VLOOKUP($A1007,Data_Loss!$A$2:$V$1180,8,FALSE),0)</f>
        <v>0</v>
      </c>
      <c r="G1007" s="353">
        <f>+IFERROR(VLOOKUP($A1007,Data_Loss!$A$2:$V$1180,9,FALSE),0)</f>
        <v>0</v>
      </c>
      <c r="H1007" s="353">
        <f>+IFERROR(VLOOKUP($A1007,Data_Loss!$A$2:$V$1180,10,FALSE),0)</f>
        <v>0</v>
      </c>
      <c r="I1007" s="353">
        <f>+IFERROR(VLOOKUP($A1007,Data_Loss!$A$2:$V$1300,12,FALSE),0)</f>
        <v>0</v>
      </c>
      <c r="J1007" s="353">
        <f>+IFERROR(VLOOKUP($A1007,Data_Loss!$A$2:$V$1300,13,FALSE),0)</f>
        <v>0</v>
      </c>
      <c r="K1007" s="353">
        <f>+IFERROR(VLOOKUP($A1007,Data_Loss!$A$2:$V$1300,14,FALSE),0)</f>
        <v>0</v>
      </c>
      <c r="L1007" s="353">
        <f>+IFERROR(VLOOKUP($A1007,Data_Loss!$A$2:$V$1300,15,FALSE),0)</f>
        <v>0</v>
      </c>
      <c r="M1007" s="353">
        <f>+IFERROR(VLOOKUP($A1007,Data_Loss!$A$2:$V$1300,16,FALSE),0)</f>
        <v>0</v>
      </c>
      <c r="N1007" s="353">
        <f>+IFERROR(VLOOKUP($A1007,Data_Loss!$A$2:$V$1300,17,FALSE),0)</f>
        <v>0</v>
      </c>
      <c r="O1007" s="353">
        <f>+IFERROR(VLOOKUP($A1007,Data_Loss!$A$2:$V$1300,18,FALSE),0)</f>
        <v>0</v>
      </c>
      <c r="P1007" s="353">
        <f>+IFERROR(VLOOKUP($A1007,Data_Loss!$A$2:$V$1300,19,FALSE),0)</f>
        <v>0</v>
      </c>
      <c r="Q1007" s="353">
        <f>+IFERROR(VLOOKUP($A1007,Data_Loss!$A$2:$V$1300,20,FALSE),0)</f>
        <v>0</v>
      </c>
      <c r="R1007" s="353">
        <f>+IFERROR(VLOOKUP($A1007,Data_Loss!$A$2:$V$1300,21,FALSE),0)</f>
        <v>0</v>
      </c>
      <c r="S1007" s="353">
        <f>+IFERROR(VLOOKUP($A1007,Data_Loss!$A$2:$V$1300,22,FALSE),0)</f>
        <v>0</v>
      </c>
      <c r="T1007" s="191">
        <f>+$I1007*'10k &amp; MO'!C$5+$J1007*'10k &amp; MO'!C$11+$K1007*'10k &amp; MO'!C$17+$L1007*'10k &amp; MO'!C$23+$M1007*'10k &amp; MO'!C$29</f>
        <v>0</v>
      </c>
      <c r="U1007" s="349">
        <f>+$I1007*'10k &amp; MO'!D$5+$J1007*'10k &amp; MO'!D$11+$K1007*'10k &amp; MO'!D$17+$L1007*'10k &amp; MO'!D$23+$M1007*'10k &amp; MO'!D$29</f>
        <v>0</v>
      </c>
      <c r="V1007" s="349">
        <f>+$I1007*'10k &amp; MO'!E$5+$J1007*'10k &amp; MO'!E$11+$K1007*'10k &amp; MO'!E$17+$L1007*'10k &amp; MO'!E$23+$M1007*'10k &amp; MO'!E$29</f>
        <v>0</v>
      </c>
      <c r="W1007" s="349">
        <f>+$I1007*'10k &amp; MO'!F$5+$J1007*'10k &amp; MO'!F$11+$K1007*'10k &amp; MO'!F$17+$L1007*'10k &amp; MO'!F$23+$M1007*'10k &amp; MO'!F$29</f>
        <v>0</v>
      </c>
      <c r="X1007" s="349">
        <f>+$I1007*'10k &amp; MO'!G$5+$J1007*'10k &amp; MO'!G$11+$K1007*'10k &amp; MO'!G$17+$L1007*'10k &amp; MO'!G$23+$M1007*'10k &amp; MO'!G$29</f>
        <v>0</v>
      </c>
      <c r="Y1007" s="349">
        <f>+$N1007*'10k &amp; MO'!H$5+$O1007*'10k &amp; MO'!H$11+$P1007*'10k &amp; MO'!H$17+$Q1007*'10k &amp; MO'!H$23+$R1007*'10k &amp; MO'!H$29</f>
        <v>0</v>
      </c>
      <c r="Z1007" s="349">
        <f>+$N1007*'10k &amp; MO'!I$5+$O1007*'10k &amp; MO'!I$11+$P1007*'10k &amp; MO'!I$17+$Q1007*'10k &amp; MO'!I$23+$R1007*'10k &amp; MO'!I$29</f>
        <v>0</v>
      </c>
      <c r="AA1007" s="349">
        <f>+$N1007*'10k &amp; MO'!J$5+$O1007*'10k &amp; MO'!J$11+$P1007*'10k &amp; MO'!J$17+$Q1007*'10k &amp; MO'!J$23+$R1007*'10k &amp; MO'!J$29</f>
        <v>0</v>
      </c>
      <c r="AB1007" s="349">
        <f>+$N1007*'10k &amp; MO'!K$5+$O1007*'10k &amp; MO'!K$11+$P1007*'10k &amp; MO'!K$17+$Q1007*'10k &amp; MO'!K$23+$R1007*'10k &amp; MO'!K$29</f>
        <v>0</v>
      </c>
      <c r="AC1007" s="349">
        <f>+$N1007*'10k &amp; MO'!L$5+$O1007*'10k &amp; MO'!L$11+$P1007*'10k &amp; MO'!L$17+$Q1007*'10k &amp; MO'!L$23+$R1007*'10k &amp; MO'!L$29</f>
        <v>0</v>
      </c>
      <c r="AD1007" s="350">
        <f>+S1007*'10k &amp; MO'!O$5</f>
        <v>0</v>
      </c>
      <c r="AF1007" s="192" t="str">
        <f t="shared" si="135"/>
        <v>29262016</v>
      </c>
      <c r="AG1007" s="192">
        <f>+IFERROR(VLOOKUP($AF1007,'Limited Loss'!$F$5:$P$124,AG$3,FALSE),0)</f>
        <v>0</v>
      </c>
      <c r="AH1007" s="193">
        <f>+IFERROR(VLOOKUP($AF1007,'Limited Loss'!$F$5:$P$124,AH$3,FALSE),0)</f>
        <v>0</v>
      </c>
      <c r="AI1007" s="193">
        <f>+IFERROR(VLOOKUP($AF1007,'Limited Loss'!$F$5:$P$124,AI$3,FALSE),0)</f>
        <v>0</v>
      </c>
      <c r="AJ1007" s="193">
        <f>+IFERROR(VLOOKUP($AF1007,'Limited Loss'!$F$5:$P$124,AJ$3,FALSE),0)</f>
        <v>0</v>
      </c>
      <c r="AK1007" s="100">
        <f>+IFERROR(VLOOKUP($AF1007,'Limited Loss'!$F$5:$P$124,AK$3,FALSE),0)</f>
        <v>0</v>
      </c>
      <c r="AL1007" s="193">
        <f>+IFERROR(VLOOKUP($AF1007,'Limited Loss'!$F$5:$P$124,AL$3,FALSE),0)</f>
        <v>0</v>
      </c>
      <c r="AM1007" s="193">
        <f>+IFERROR(VLOOKUP($AF1007,'Limited Loss'!$F$5:$P$124,AM$3,FALSE),0)</f>
        <v>0</v>
      </c>
      <c r="AN1007" s="193">
        <f>+IFERROR(VLOOKUP($AF1007,'Limited Loss'!$F$5:$P$124,AN$3,FALSE),0)</f>
        <v>0</v>
      </c>
      <c r="AO1007" s="193">
        <f>+IFERROR(VLOOKUP($AF1007,'Limited Loss'!$F$5:$P$124,AO$3,FALSE),0)</f>
        <v>0</v>
      </c>
      <c r="AP1007" s="100">
        <f>+IFERROR(VLOOKUP($AF1007,'Limited Loss'!$F$5:$P$124,AP$3,FALSE),0)</f>
        <v>0</v>
      </c>
      <c r="AQ1007" s="353"/>
      <c r="AR1007" s="331">
        <f t="shared" si="136"/>
        <v>2926</v>
      </c>
      <c r="AS1007" s="332">
        <f t="shared" si="136"/>
        <v>2016</v>
      </c>
      <c r="AT1007" s="349">
        <f t="shared" si="141"/>
        <v>0</v>
      </c>
      <c r="AU1007" s="349">
        <f t="shared" si="141"/>
        <v>0</v>
      </c>
      <c r="AV1007" s="349">
        <f t="shared" si="141"/>
        <v>0</v>
      </c>
      <c r="AW1007" s="349">
        <f t="shared" si="141"/>
        <v>0</v>
      </c>
      <c r="AX1007" s="350">
        <f t="shared" si="141"/>
        <v>0</v>
      </c>
      <c r="AY1007" s="349">
        <f t="shared" si="141"/>
        <v>0</v>
      </c>
      <c r="AZ1007" s="349">
        <f t="shared" si="141"/>
        <v>0</v>
      </c>
      <c r="BA1007" s="349">
        <f t="shared" si="141"/>
        <v>0</v>
      </c>
      <c r="BB1007" s="349">
        <f t="shared" si="142"/>
        <v>0</v>
      </c>
      <c r="BC1007" s="349">
        <f t="shared" si="142"/>
        <v>0</v>
      </c>
      <c r="BD1007" s="350">
        <f t="shared" si="142"/>
        <v>0</v>
      </c>
      <c r="BE1007" s="349">
        <f t="shared" si="138"/>
        <v>0</v>
      </c>
      <c r="BF1007" s="375">
        <f t="shared" si="139"/>
        <v>0</v>
      </c>
      <c r="BG1007" s="334">
        <f t="shared" si="140"/>
        <v>0</v>
      </c>
    </row>
    <row r="1008" spans="1:59" x14ac:dyDescent="0.2">
      <c r="A1008" s="326" t="str">
        <f t="shared" si="137"/>
        <v>29262017</v>
      </c>
      <c r="B1008" s="331">
        <v>2926</v>
      </c>
      <c r="C1008" s="327">
        <v>2017</v>
      </c>
      <c r="D1008" s="353">
        <f>+IFERROR(VLOOKUP($A1008,Data_Loss!$A$2:$V$1180,6,FALSE),0)</f>
        <v>0</v>
      </c>
      <c r="E1008" s="353">
        <f>+IFERROR(VLOOKUP($A1008,Data_Loss!$A$2:$V$1180,7,FALSE),0)</f>
        <v>0</v>
      </c>
      <c r="F1008" s="353">
        <f>+IFERROR(VLOOKUP($A1008,Data_Loss!$A$2:$V$1180,8,FALSE),0)</f>
        <v>0</v>
      </c>
      <c r="G1008" s="353">
        <f>+IFERROR(VLOOKUP($A1008,Data_Loss!$A$2:$V$1180,9,FALSE),0)</f>
        <v>0</v>
      </c>
      <c r="H1008" s="353">
        <f>+IFERROR(VLOOKUP($A1008,Data_Loss!$A$2:$V$1180,10,FALSE),0)</f>
        <v>0</v>
      </c>
      <c r="I1008" s="353">
        <f>+IFERROR(VLOOKUP($A1008,Data_Loss!$A$2:$V$1300,12,FALSE),0)</f>
        <v>0</v>
      </c>
      <c r="J1008" s="353">
        <f>+IFERROR(VLOOKUP($A1008,Data_Loss!$A$2:$V$1300,13,FALSE),0)</f>
        <v>0</v>
      </c>
      <c r="K1008" s="353">
        <f>+IFERROR(VLOOKUP($A1008,Data_Loss!$A$2:$V$1300,14,FALSE),0)</f>
        <v>0</v>
      </c>
      <c r="L1008" s="353">
        <f>+IFERROR(VLOOKUP($A1008,Data_Loss!$A$2:$V$1300,15,FALSE),0)</f>
        <v>0</v>
      </c>
      <c r="M1008" s="353">
        <f>+IFERROR(VLOOKUP($A1008,Data_Loss!$A$2:$V$1300,16,FALSE),0)</f>
        <v>0</v>
      </c>
      <c r="N1008" s="353">
        <f>+IFERROR(VLOOKUP($A1008,Data_Loss!$A$2:$V$1300,17,FALSE),0)</f>
        <v>0</v>
      </c>
      <c r="O1008" s="353">
        <f>+IFERROR(VLOOKUP($A1008,Data_Loss!$A$2:$V$1300,18,FALSE),0)</f>
        <v>0</v>
      </c>
      <c r="P1008" s="353">
        <f>+IFERROR(VLOOKUP($A1008,Data_Loss!$A$2:$V$1300,19,FALSE),0)</f>
        <v>0</v>
      </c>
      <c r="Q1008" s="353">
        <f>+IFERROR(VLOOKUP($A1008,Data_Loss!$A$2:$V$1300,20,FALSE),0)</f>
        <v>0</v>
      </c>
      <c r="R1008" s="353">
        <f>+IFERROR(VLOOKUP($A1008,Data_Loss!$A$2:$V$1300,21,FALSE),0)</f>
        <v>0</v>
      </c>
      <c r="S1008" s="353">
        <f>+IFERROR(VLOOKUP($A1008,Data_Loss!$A$2:$V$1300,22,FALSE),0)</f>
        <v>0</v>
      </c>
      <c r="T1008" s="191">
        <f>+$I1008*'10k &amp; MO'!C$6+$J1008*'10k &amp; MO'!C$12+$K1008*'10k &amp; MO'!C$18+$L1008*'10k &amp; MO'!C$24+$M1008*'10k &amp; MO'!C$30</f>
        <v>0</v>
      </c>
      <c r="U1008" s="349">
        <f>+$I1008*'10k &amp; MO'!D$6+$J1008*'10k &amp; MO'!D$12+$K1008*'10k &amp; MO'!D$18+$L1008*'10k &amp; MO'!D$24+$M1008*'10k &amp; MO'!D$30</f>
        <v>0</v>
      </c>
      <c r="V1008" s="349">
        <f>+$I1008*'10k &amp; MO'!E$6+$J1008*'10k &amp; MO'!E$12+$K1008*'10k &amp; MO'!E$18+$L1008*'10k &amp; MO'!E$24+$M1008*'10k &amp; MO'!E$30</f>
        <v>0</v>
      </c>
      <c r="W1008" s="349">
        <f>+$I1008*'10k &amp; MO'!F$6+$J1008*'10k &amp; MO'!F$12+$K1008*'10k &amp; MO'!F$18+$L1008*'10k &amp; MO'!F$24+$M1008*'10k &amp; MO'!F$30</f>
        <v>0</v>
      </c>
      <c r="X1008" s="349">
        <f>+$I1008*'10k &amp; MO'!G$6+$J1008*'10k &amp; MO'!G$12+$K1008*'10k &amp; MO'!G$18+$L1008*'10k &amp; MO'!G$24+$M1008*'10k &amp; MO'!G$30</f>
        <v>0</v>
      </c>
      <c r="Y1008" s="349">
        <f>+$N1008*'10k &amp; MO'!H$6+$O1008*'10k &amp; MO'!H$12+$P1008*'10k &amp; MO'!H$18+$Q1008*'10k &amp; MO'!H$24+$R1008*'10k &amp; MO'!H$30</f>
        <v>0</v>
      </c>
      <c r="Z1008" s="349">
        <f>+$N1008*'10k &amp; MO'!I$6+$O1008*'10k &amp; MO'!I$12+$P1008*'10k &amp; MO'!I$18+$Q1008*'10k &amp; MO'!I$24+$R1008*'10k &amp; MO'!I$30</f>
        <v>0</v>
      </c>
      <c r="AA1008" s="349">
        <f>+$N1008*'10k &amp; MO'!J$6+$O1008*'10k &amp; MO'!J$12+$P1008*'10k &amp; MO'!J$18+$Q1008*'10k &amp; MO'!J$24+$R1008*'10k &amp; MO'!J$30</f>
        <v>0</v>
      </c>
      <c r="AB1008" s="349">
        <f>+$N1008*'10k &amp; MO'!K$6+$O1008*'10k &amp; MO'!K$12+$P1008*'10k &amp; MO'!K$18+$Q1008*'10k &amp; MO'!K$24+$R1008*'10k &amp; MO'!K$30</f>
        <v>0</v>
      </c>
      <c r="AC1008" s="349">
        <f>+$N1008*'10k &amp; MO'!L$6+$O1008*'10k &amp; MO'!L$12+$P1008*'10k &amp; MO'!L$18+$Q1008*'10k &amp; MO'!L$24+$R1008*'10k &amp; MO'!L$30</f>
        <v>0</v>
      </c>
      <c r="AD1008" s="350">
        <f>+S1008*'10k &amp; MO'!O$6</f>
        <v>0</v>
      </c>
      <c r="AF1008" s="192" t="str">
        <f t="shared" si="135"/>
        <v>29262017</v>
      </c>
      <c r="AG1008" s="192">
        <f>+IFERROR(VLOOKUP($AF1008,'Limited Loss'!$F$5:$P$124,AG$3,FALSE),0)</f>
        <v>0</v>
      </c>
      <c r="AH1008" s="193">
        <f>+IFERROR(VLOOKUP($AF1008,'Limited Loss'!$F$5:$P$124,AH$3,FALSE),0)</f>
        <v>0</v>
      </c>
      <c r="AI1008" s="193">
        <f>+IFERROR(VLOOKUP($AF1008,'Limited Loss'!$F$5:$P$124,AI$3,FALSE),0)</f>
        <v>0</v>
      </c>
      <c r="AJ1008" s="193">
        <f>+IFERROR(VLOOKUP($AF1008,'Limited Loss'!$F$5:$P$124,AJ$3,FALSE),0)</f>
        <v>0</v>
      </c>
      <c r="AK1008" s="100">
        <f>+IFERROR(VLOOKUP($AF1008,'Limited Loss'!$F$5:$P$124,AK$3,FALSE),0)</f>
        <v>0</v>
      </c>
      <c r="AL1008" s="193">
        <f>+IFERROR(VLOOKUP($AF1008,'Limited Loss'!$F$5:$P$124,AL$3,FALSE),0)</f>
        <v>0</v>
      </c>
      <c r="AM1008" s="193">
        <f>+IFERROR(VLOOKUP($AF1008,'Limited Loss'!$F$5:$P$124,AM$3,FALSE),0)</f>
        <v>0</v>
      </c>
      <c r="AN1008" s="193">
        <f>+IFERROR(VLOOKUP($AF1008,'Limited Loss'!$F$5:$P$124,AN$3,FALSE),0)</f>
        <v>0</v>
      </c>
      <c r="AO1008" s="193">
        <f>+IFERROR(VLOOKUP($AF1008,'Limited Loss'!$F$5:$P$124,AO$3,FALSE),0)</f>
        <v>0</v>
      </c>
      <c r="AP1008" s="100">
        <f>+IFERROR(VLOOKUP($AF1008,'Limited Loss'!$F$5:$P$124,AP$3,FALSE),0)</f>
        <v>0</v>
      </c>
      <c r="AQ1008" s="353"/>
      <c r="AR1008" s="331">
        <f t="shared" si="136"/>
        <v>2926</v>
      </c>
      <c r="AS1008" s="332">
        <f t="shared" si="136"/>
        <v>2017</v>
      </c>
      <c r="AT1008" s="349">
        <f t="shared" si="141"/>
        <v>0</v>
      </c>
      <c r="AU1008" s="349">
        <f t="shared" si="141"/>
        <v>0</v>
      </c>
      <c r="AV1008" s="349">
        <f t="shared" si="141"/>
        <v>0</v>
      </c>
      <c r="AW1008" s="349">
        <f t="shared" si="141"/>
        <v>0</v>
      </c>
      <c r="AX1008" s="350">
        <f t="shared" si="141"/>
        <v>0</v>
      </c>
      <c r="AY1008" s="349">
        <f t="shared" si="141"/>
        <v>0</v>
      </c>
      <c r="AZ1008" s="349">
        <f t="shared" si="141"/>
        <v>0</v>
      </c>
      <c r="BA1008" s="349">
        <f t="shared" si="141"/>
        <v>0</v>
      </c>
      <c r="BB1008" s="349">
        <f t="shared" si="142"/>
        <v>0</v>
      </c>
      <c r="BC1008" s="349">
        <f t="shared" si="142"/>
        <v>0</v>
      </c>
      <c r="BD1008" s="350">
        <f t="shared" si="142"/>
        <v>0</v>
      </c>
      <c r="BE1008" s="349">
        <f t="shared" si="138"/>
        <v>0</v>
      </c>
      <c r="BF1008" s="375">
        <f t="shared" si="139"/>
        <v>0</v>
      </c>
      <c r="BG1008" s="334">
        <f t="shared" si="140"/>
        <v>0</v>
      </c>
    </row>
    <row r="1009" spans="1:59" x14ac:dyDescent="0.2">
      <c r="A1009" s="326" t="str">
        <f t="shared" si="137"/>
        <v>29262018</v>
      </c>
      <c r="B1009" s="331">
        <v>2926</v>
      </c>
      <c r="C1009" s="327">
        <v>2018</v>
      </c>
      <c r="D1009" s="353">
        <f>+IFERROR(VLOOKUP($A1009,Data_Loss!$A$2:$V$1180,6,FALSE),0)</f>
        <v>0</v>
      </c>
      <c r="E1009" s="353">
        <f>+IFERROR(VLOOKUP($A1009,Data_Loss!$A$2:$V$1180,7,FALSE),0)</f>
        <v>0</v>
      </c>
      <c r="F1009" s="353">
        <f>+IFERROR(VLOOKUP($A1009,Data_Loss!$A$2:$V$1180,8,FALSE),0)</f>
        <v>0</v>
      </c>
      <c r="G1009" s="353">
        <f>+IFERROR(VLOOKUP($A1009,Data_Loss!$A$2:$V$1180,9,FALSE),0)</f>
        <v>0</v>
      </c>
      <c r="H1009" s="353">
        <f>+IFERROR(VLOOKUP($A1009,Data_Loss!$A$2:$V$1180,10,FALSE),0)</f>
        <v>0</v>
      </c>
      <c r="I1009" s="353">
        <f>+IFERROR(VLOOKUP($A1009,Data_Loss!$A$2:$V$1300,12,FALSE),0)</f>
        <v>0</v>
      </c>
      <c r="J1009" s="353">
        <f>+IFERROR(VLOOKUP($A1009,Data_Loss!$A$2:$V$1300,13,FALSE),0)</f>
        <v>0</v>
      </c>
      <c r="K1009" s="353">
        <f>+IFERROR(VLOOKUP($A1009,Data_Loss!$A$2:$V$1300,14,FALSE),0)</f>
        <v>0</v>
      </c>
      <c r="L1009" s="353">
        <f>+IFERROR(VLOOKUP($A1009,Data_Loss!$A$2:$V$1300,15,FALSE),0)</f>
        <v>0</v>
      </c>
      <c r="M1009" s="353">
        <f>+IFERROR(VLOOKUP($A1009,Data_Loss!$A$2:$V$1300,16,FALSE),0)</f>
        <v>0</v>
      </c>
      <c r="N1009" s="353">
        <f>+IFERROR(VLOOKUP($A1009,Data_Loss!$A$2:$V$1300,17,FALSE),0)</f>
        <v>0</v>
      </c>
      <c r="O1009" s="353">
        <f>+IFERROR(VLOOKUP($A1009,Data_Loss!$A$2:$V$1300,18,FALSE),0)</f>
        <v>0</v>
      </c>
      <c r="P1009" s="353">
        <f>+IFERROR(VLOOKUP($A1009,Data_Loss!$A$2:$V$1300,19,FALSE),0)</f>
        <v>0</v>
      </c>
      <c r="Q1009" s="353">
        <f>+IFERROR(VLOOKUP($A1009,Data_Loss!$A$2:$V$1300,20,FALSE),0)</f>
        <v>0</v>
      </c>
      <c r="R1009" s="353">
        <f>+IFERROR(VLOOKUP($A1009,Data_Loss!$A$2:$V$1300,21,FALSE),0)</f>
        <v>0</v>
      </c>
      <c r="S1009" s="353">
        <f>+IFERROR(VLOOKUP($A1009,Data_Loss!$A$2:$V$1300,22,FALSE),0)</f>
        <v>0</v>
      </c>
      <c r="T1009" s="191">
        <f>+$I1009*'10k &amp; MO'!C$7+$J1009*'10k &amp; MO'!C$13+$K1009*'10k &amp; MO'!C$19+$L1009*'10k &amp; MO'!C$25+$M1009*'10k &amp; MO'!C$31</f>
        <v>0</v>
      </c>
      <c r="U1009" s="349">
        <f>+$I1009*'10k &amp; MO'!D$7+$J1009*'10k &amp; MO'!D$13+$K1009*'10k &amp; MO'!D$19+$L1009*'10k &amp; MO'!D$25+$M1009*'10k &amp; MO'!D$31</f>
        <v>0</v>
      </c>
      <c r="V1009" s="349">
        <f>+$I1009*'10k &amp; MO'!E$7+$J1009*'10k &amp; MO'!E$13+$K1009*'10k &amp; MO'!E$19+$L1009*'10k &amp; MO'!E$25+$M1009*'10k &amp; MO'!E$31</f>
        <v>0</v>
      </c>
      <c r="W1009" s="349">
        <f>+$I1009*'10k &amp; MO'!F$7+$J1009*'10k &amp; MO'!F$13+$K1009*'10k &amp; MO'!F$19+$L1009*'10k &amp; MO'!F$25+$M1009*'10k &amp; MO'!F$31</f>
        <v>0</v>
      </c>
      <c r="X1009" s="349">
        <f>+$I1009*'10k &amp; MO'!G$7+$J1009*'10k &amp; MO'!G$13+$K1009*'10k &amp; MO'!G$19+$L1009*'10k &amp; MO'!G$25+$M1009*'10k &amp; MO'!G$31</f>
        <v>0</v>
      </c>
      <c r="Y1009" s="349">
        <f>+$N1009*'10k &amp; MO'!H$7+$O1009*'10k &amp; MO'!H$13+$P1009*'10k &amp; MO'!H$19+$Q1009*'10k &amp; MO'!H$25+$R1009*'10k &amp; MO'!H$31</f>
        <v>0</v>
      </c>
      <c r="Z1009" s="349">
        <f>+$N1009*'10k &amp; MO'!I$7+$O1009*'10k &amp; MO'!I$13+$P1009*'10k &amp; MO'!I$19+$Q1009*'10k &amp; MO'!I$25+$R1009*'10k &amp; MO'!I$31</f>
        <v>0</v>
      </c>
      <c r="AA1009" s="349">
        <f>+$N1009*'10k &amp; MO'!J$7+$O1009*'10k &amp; MO'!J$13+$P1009*'10k &amp; MO'!J$19+$Q1009*'10k &amp; MO'!J$25+$R1009*'10k &amp; MO'!J$31</f>
        <v>0</v>
      </c>
      <c r="AB1009" s="349">
        <f>+$N1009*'10k &amp; MO'!K$7+$O1009*'10k &amp; MO'!K$13+$P1009*'10k &amp; MO'!K$19+$Q1009*'10k &amp; MO'!K$25+$R1009*'10k &amp; MO'!K$31</f>
        <v>0</v>
      </c>
      <c r="AC1009" s="349">
        <f>+$N1009*'10k &amp; MO'!L$7+$O1009*'10k &amp; MO'!L$13+$P1009*'10k &amp; MO'!L$19+$Q1009*'10k &amp; MO'!L$25+$R1009*'10k &amp; MO'!L$31</f>
        <v>0</v>
      </c>
      <c r="AD1009" s="350">
        <f>+S1009*'10k &amp; MO'!O$7</f>
        <v>0</v>
      </c>
      <c r="AF1009" s="192" t="str">
        <f t="shared" si="135"/>
        <v>29262018</v>
      </c>
      <c r="AG1009" s="192">
        <f>+IFERROR(VLOOKUP($AF1009,'Limited Loss'!$F$5:$P$124,AG$3,FALSE),0)</f>
        <v>0</v>
      </c>
      <c r="AH1009" s="193">
        <f>+IFERROR(VLOOKUP($AF1009,'Limited Loss'!$F$5:$P$124,AH$3,FALSE),0)</f>
        <v>0</v>
      </c>
      <c r="AI1009" s="193">
        <f>+IFERROR(VLOOKUP($AF1009,'Limited Loss'!$F$5:$P$124,AI$3,FALSE),0)</f>
        <v>0</v>
      </c>
      <c r="AJ1009" s="193">
        <f>+IFERROR(VLOOKUP($AF1009,'Limited Loss'!$F$5:$P$124,AJ$3,FALSE),0)</f>
        <v>0</v>
      </c>
      <c r="AK1009" s="100">
        <f>+IFERROR(VLOOKUP($AF1009,'Limited Loss'!$F$5:$P$124,AK$3,FALSE),0)</f>
        <v>0</v>
      </c>
      <c r="AL1009" s="193">
        <f>+IFERROR(VLOOKUP($AF1009,'Limited Loss'!$F$5:$P$124,AL$3,FALSE),0)</f>
        <v>0</v>
      </c>
      <c r="AM1009" s="193">
        <f>+IFERROR(VLOOKUP($AF1009,'Limited Loss'!$F$5:$P$124,AM$3,FALSE),0)</f>
        <v>0</v>
      </c>
      <c r="AN1009" s="193">
        <f>+IFERROR(VLOOKUP($AF1009,'Limited Loss'!$F$5:$P$124,AN$3,FALSE),0)</f>
        <v>0</v>
      </c>
      <c r="AO1009" s="193">
        <f>+IFERROR(VLOOKUP($AF1009,'Limited Loss'!$F$5:$P$124,AO$3,FALSE),0)</f>
        <v>0</v>
      </c>
      <c r="AP1009" s="100">
        <f>+IFERROR(VLOOKUP($AF1009,'Limited Loss'!$F$5:$P$124,AP$3,FALSE),0)</f>
        <v>0</v>
      </c>
      <c r="AQ1009" s="353"/>
      <c r="AR1009" s="331">
        <f t="shared" si="136"/>
        <v>2926</v>
      </c>
      <c r="AS1009" s="332">
        <f t="shared" si="136"/>
        <v>2018</v>
      </c>
      <c r="AT1009" s="349">
        <f t="shared" si="141"/>
        <v>0</v>
      </c>
      <c r="AU1009" s="349">
        <f t="shared" si="141"/>
        <v>0</v>
      </c>
      <c r="AV1009" s="349">
        <f t="shared" si="141"/>
        <v>0</v>
      </c>
      <c r="AW1009" s="349">
        <f t="shared" si="141"/>
        <v>0</v>
      </c>
      <c r="AX1009" s="350">
        <f t="shared" si="141"/>
        <v>0</v>
      </c>
      <c r="AY1009" s="349">
        <f t="shared" si="141"/>
        <v>0</v>
      </c>
      <c r="AZ1009" s="349">
        <f t="shared" si="141"/>
        <v>0</v>
      </c>
      <c r="BA1009" s="349">
        <f t="shared" si="141"/>
        <v>0</v>
      </c>
      <c r="BB1009" s="349">
        <f t="shared" si="142"/>
        <v>0</v>
      </c>
      <c r="BC1009" s="349">
        <f t="shared" si="142"/>
        <v>0</v>
      </c>
      <c r="BD1009" s="350">
        <f t="shared" si="142"/>
        <v>0</v>
      </c>
      <c r="BE1009" s="349">
        <f t="shared" si="138"/>
        <v>0</v>
      </c>
      <c r="BF1009" s="375">
        <f t="shared" si="139"/>
        <v>0</v>
      </c>
      <c r="BG1009" s="334">
        <f t="shared" si="140"/>
        <v>0</v>
      </c>
    </row>
    <row r="1010" spans="1:59" x14ac:dyDescent="0.2">
      <c r="A1010" s="326" t="str">
        <f t="shared" si="137"/>
        <v>8822014</v>
      </c>
      <c r="B1010" s="331">
        <v>882</v>
      </c>
      <c r="C1010" s="327">
        <v>2014</v>
      </c>
      <c r="D1010" s="353">
        <f>+IFERROR(VLOOKUP($A1010,Data_Loss!$A$2:$V$1180,6,FALSE),0)</f>
        <v>0</v>
      </c>
      <c r="E1010" s="353">
        <f>+IFERROR(VLOOKUP($A1010,Data_Loss!$A$2:$V$1180,7,FALSE),0)</f>
        <v>0</v>
      </c>
      <c r="F1010" s="353">
        <f>+IFERROR(VLOOKUP($A1010,Data_Loss!$A$2:$V$1180,8,FALSE),0)</f>
        <v>0</v>
      </c>
      <c r="G1010" s="353">
        <f>+IFERROR(VLOOKUP($A1010,Data_Loss!$A$2:$V$1180,9,FALSE),0)</f>
        <v>0</v>
      </c>
      <c r="H1010" s="353">
        <f>+IFERROR(VLOOKUP($A1010,Data_Loss!$A$2:$V$1180,10,FALSE),0)</f>
        <v>4</v>
      </c>
      <c r="I1010" s="353">
        <f>+IFERROR(VLOOKUP($A1010,Data_Loss!$A$2:$V$1300,12,FALSE),0)</f>
        <v>0</v>
      </c>
      <c r="J1010" s="353">
        <f>+IFERROR(VLOOKUP($A1010,Data_Loss!$A$2:$V$1300,13,FALSE),0)</f>
        <v>0</v>
      </c>
      <c r="K1010" s="353">
        <f>+IFERROR(VLOOKUP($A1010,Data_Loss!$A$2:$V$1300,14,FALSE),0)</f>
        <v>0</v>
      </c>
      <c r="L1010" s="353">
        <f>+IFERROR(VLOOKUP($A1010,Data_Loss!$A$2:$V$1300,15,FALSE),0)</f>
        <v>0</v>
      </c>
      <c r="M1010" s="353">
        <f>+IFERROR(VLOOKUP($A1010,Data_Loss!$A$2:$V$1300,16,FALSE),0)</f>
        <v>37874</v>
      </c>
      <c r="N1010" s="353">
        <f>+IFERROR(VLOOKUP($A1010,Data_Loss!$A$2:$V$1300,17,FALSE),0)</f>
        <v>0</v>
      </c>
      <c r="O1010" s="353">
        <f>+IFERROR(VLOOKUP($A1010,Data_Loss!$A$2:$V$1300,18,FALSE),0)</f>
        <v>0</v>
      </c>
      <c r="P1010" s="353">
        <f>+IFERROR(VLOOKUP($A1010,Data_Loss!$A$2:$V$1300,19,FALSE),0)</f>
        <v>0</v>
      </c>
      <c r="Q1010" s="353">
        <f>+IFERROR(VLOOKUP($A1010,Data_Loss!$A$2:$V$1300,20,FALSE),0)</f>
        <v>0</v>
      </c>
      <c r="R1010" s="353">
        <f>+IFERROR(VLOOKUP($A1010,Data_Loss!$A$2:$V$1300,21,FALSE),0)</f>
        <v>3431</v>
      </c>
      <c r="S1010" s="353">
        <f>+IFERROR(VLOOKUP($A1010,Data_Loss!$A$2:$V$1300,22,FALSE),0)</f>
        <v>0</v>
      </c>
      <c r="T1010" s="191">
        <f>+$I1010*'10k &amp; MO'!C$3+$J1010*'10k &amp; MO'!C$9+$K1010*'10k &amp; MO'!C$15+$L1010*'10k &amp; MO'!C$21+$M1010*'10k &amp; MO'!C$27</f>
        <v>0</v>
      </c>
      <c r="U1010" s="349">
        <f>+$I1010*'10k &amp; MO'!D$3+$J1010*'10k &amp; MO'!D$9+$K1010*'10k &amp; MO'!D$15+$L1010*'10k &amp; MO'!D$21+$M1010*'10k &amp; MO'!D$27</f>
        <v>0</v>
      </c>
      <c r="V1010" s="349">
        <f>+$I1010*'10k &amp; MO'!E$3+$J1010*'10k &amp; MO'!E$9+$K1010*'10k &amp; MO'!E$15+$L1010*'10k &amp; MO'!E$21+$M1010*'10k &amp; MO'!E$27</f>
        <v>0</v>
      </c>
      <c r="W1010" s="349">
        <f>+$I1010*'10k &amp; MO'!F$3+$J1010*'10k &amp; MO'!F$9+$K1010*'10k &amp; MO'!F$15+$L1010*'10k &amp; MO'!F$21+$M1010*'10k &amp; MO'!F$27</f>
        <v>0</v>
      </c>
      <c r="X1010" s="349">
        <f>+$I1010*'10k &amp; MO'!G$3+$J1010*'10k &amp; MO'!G$9+$K1010*'10k &amp; MO'!G$15+$L1010*'10k &amp; MO'!G$21+$M1010*'10k &amp; MO'!G$27</f>
        <v>42873.367999999995</v>
      </c>
      <c r="Y1010" s="349">
        <f>+$N1010*'10k &amp; MO'!H$3+$O1010*'10k &amp; MO'!H$9+$P1010*'10k &amp; MO'!H$15+$Q1010*'10k &amp; MO'!H$21+$R1010*'10k &amp; MO'!H$27</f>
        <v>0</v>
      </c>
      <c r="Z1010" s="349">
        <f>+$N1010*'10k &amp; MO'!I$3+$O1010*'10k &amp; MO'!I$9+$P1010*'10k &amp; MO'!I$15+$Q1010*'10k &amp; MO'!I$21+$R1010*'10k &amp; MO'!I$27</f>
        <v>0</v>
      </c>
      <c r="AA1010" s="349">
        <f>+$N1010*'10k &amp; MO'!J$3+$O1010*'10k &amp; MO'!J$9+$P1010*'10k &amp; MO'!J$15+$Q1010*'10k &amp; MO'!J$21+$R1010*'10k &amp; MO'!J$27</f>
        <v>0</v>
      </c>
      <c r="AB1010" s="349">
        <f>+$N1010*'10k &amp; MO'!K$3+$O1010*'10k &amp; MO'!K$9+$P1010*'10k &amp; MO'!K$15+$Q1010*'10k &amp; MO'!K$21+$R1010*'10k &amp; MO'!K$27</f>
        <v>0</v>
      </c>
      <c r="AC1010" s="349">
        <f>+$N1010*'10k &amp; MO'!L$3+$O1010*'10k &amp; MO'!L$9+$P1010*'10k &amp; MO'!L$15+$Q1010*'10k &amp; MO'!L$21+$R1010*'10k &amp; MO'!L$27</f>
        <v>5290.6019999999999</v>
      </c>
      <c r="AD1010" s="350">
        <f>+S1010*'10k &amp; MO'!O$3</f>
        <v>0</v>
      </c>
      <c r="AF1010" s="192" t="str">
        <f t="shared" si="135"/>
        <v>8822014</v>
      </c>
      <c r="AG1010" s="192">
        <f>+IFERROR(VLOOKUP($AF1010,'Limited Loss'!$F$5:$P$124,AG$3,FALSE),0)</f>
        <v>0</v>
      </c>
      <c r="AH1010" s="193">
        <f>+IFERROR(VLOOKUP($AF1010,'Limited Loss'!$F$5:$P$124,AH$3,FALSE),0)</f>
        <v>0</v>
      </c>
      <c r="AI1010" s="193">
        <f>+IFERROR(VLOOKUP($AF1010,'Limited Loss'!$F$5:$P$124,AI$3,FALSE),0)</f>
        <v>0</v>
      </c>
      <c r="AJ1010" s="193">
        <f>+IFERROR(VLOOKUP($AF1010,'Limited Loss'!$F$5:$P$124,AJ$3,FALSE),0)</f>
        <v>0</v>
      </c>
      <c r="AK1010" s="100">
        <f>+IFERROR(VLOOKUP($AF1010,'Limited Loss'!$F$5:$P$124,AK$3,FALSE),0)</f>
        <v>0</v>
      </c>
      <c r="AL1010" s="193">
        <f>+IFERROR(VLOOKUP($AF1010,'Limited Loss'!$F$5:$P$124,AL$3,FALSE),0)</f>
        <v>0</v>
      </c>
      <c r="AM1010" s="193">
        <f>+IFERROR(VLOOKUP($AF1010,'Limited Loss'!$F$5:$P$124,AM$3,FALSE),0)</f>
        <v>0</v>
      </c>
      <c r="AN1010" s="193">
        <f>+IFERROR(VLOOKUP($AF1010,'Limited Loss'!$F$5:$P$124,AN$3,FALSE),0)</f>
        <v>0</v>
      </c>
      <c r="AO1010" s="193">
        <f>+IFERROR(VLOOKUP($AF1010,'Limited Loss'!$F$5:$P$124,AO$3,FALSE),0)</f>
        <v>0</v>
      </c>
      <c r="AP1010" s="100">
        <f>+IFERROR(VLOOKUP($AF1010,'Limited Loss'!$F$5:$P$124,AP$3,FALSE),0)</f>
        <v>0</v>
      </c>
      <c r="AQ1010" s="353"/>
      <c r="AR1010" s="331">
        <f t="shared" si="136"/>
        <v>882</v>
      </c>
      <c r="AS1010" s="332">
        <f t="shared" si="136"/>
        <v>2014</v>
      </c>
      <c r="AT1010" s="349">
        <f t="shared" si="141"/>
        <v>0</v>
      </c>
      <c r="AU1010" s="349">
        <f t="shared" si="141"/>
        <v>0</v>
      </c>
      <c r="AV1010" s="349">
        <f t="shared" si="141"/>
        <v>0</v>
      </c>
      <c r="AW1010" s="349">
        <f t="shared" si="141"/>
        <v>0</v>
      </c>
      <c r="AX1010" s="350">
        <f t="shared" si="141"/>
        <v>42873.367999999995</v>
      </c>
      <c r="AY1010" s="349">
        <f t="shared" si="141"/>
        <v>0</v>
      </c>
      <c r="AZ1010" s="349">
        <f t="shared" si="141"/>
        <v>0</v>
      </c>
      <c r="BA1010" s="349">
        <f t="shared" si="141"/>
        <v>0</v>
      </c>
      <c r="BB1010" s="349">
        <f t="shared" si="142"/>
        <v>0</v>
      </c>
      <c r="BC1010" s="349">
        <f t="shared" si="142"/>
        <v>5290.6019999999999</v>
      </c>
      <c r="BD1010" s="350">
        <f t="shared" si="142"/>
        <v>0</v>
      </c>
      <c r="BE1010" s="349">
        <f t="shared" si="138"/>
        <v>0</v>
      </c>
      <c r="BF1010" s="375">
        <f t="shared" si="139"/>
        <v>48163.969999999994</v>
      </c>
      <c r="BG1010" s="334">
        <f t="shared" si="140"/>
        <v>0</v>
      </c>
    </row>
    <row r="1011" spans="1:59" x14ac:dyDescent="0.2">
      <c r="A1011" s="326" t="str">
        <f t="shared" si="137"/>
        <v>8822015</v>
      </c>
      <c r="B1011" s="331">
        <v>882</v>
      </c>
      <c r="C1011" s="327">
        <v>2015</v>
      </c>
      <c r="D1011" s="353">
        <f>+IFERROR(VLOOKUP($A1011,Data_Loss!$A$2:$V$1180,6,FALSE),0)</f>
        <v>0</v>
      </c>
      <c r="E1011" s="353">
        <f>+IFERROR(VLOOKUP($A1011,Data_Loss!$A$2:$V$1180,7,FALSE),0)</f>
        <v>0</v>
      </c>
      <c r="F1011" s="353">
        <f>+IFERROR(VLOOKUP($A1011,Data_Loss!$A$2:$V$1180,8,FALSE),0)</f>
        <v>0</v>
      </c>
      <c r="G1011" s="353">
        <f>+IFERROR(VLOOKUP($A1011,Data_Loss!$A$2:$V$1180,9,FALSE),0)</f>
        <v>6</v>
      </c>
      <c r="H1011" s="353">
        <f>+IFERROR(VLOOKUP($A1011,Data_Loss!$A$2:$V$1180,10,FALSE),0)</f>
        <v>7</v>
      </c>
      <c r="I1011" s="353">
        <f>+IFERROR(VLOOKUP($A1011,Data_Loss!$A$2:$V$1300,12,FALSE),0)</f>
        <v>0</v>
      </c>
      <c r="J1011" s="353">
        <f>+IFERROR(VLOOKUP($A1011,Data_Loss!$A$2:$V$1300,13,FALSE),0)</f>
        <v>0</v>
      </c>
      <c r="K1011" s="353">
        <f>+IFERROR(VLOOKUP($A1011,Data_Loss!$A$2:$V$1300,14,FALSE),0)</f>
        <v>0</v>
      </c>
      <c r="L1011" s="353">
        <f>+IFERROR(VLOOKUP($A1011,Data_Loss!$A$2:$V$1300,15,FALSE),0)</f>
        <v>113508</v>
      </c>
      <c r="M1011" s="353">
        <f>+IFERROR(VLOOKUP($A1011,Data_Loss!$A$2:$V$1300,16,FALSE),0)</f>
        <v>9747</v>
      </c>
      <c r="N1011" s="353">
        <f>+IFERROR(VLOOKUP($A1011,Data_Loss!$A$2:$V$1300,17,FALSE),0)</f>
        <v>0</v>
      </c>
      <c r="O1011" s="353">
        <f>+IFERROR(VLOOKUP($A1011,Data_Loss!$A$2:$V$1300,18,FALSE),0)</f>
        <v>0</v>
      </c>
      <c r="P1011" s="353">
        <f>+IFERROR(VLOOKUP($A1011,Data_Loss!$A$2:$V$1300,19,FALSE),0)</f>
        <v>0</v>
      </c>
      <c r="Q1011" s="353">
        <f>+IFERROR(VLOOKUP($A1011,Data_Loss!$A$2:$V$1300,20,FALSE),0)</f>
        <v>193854</v>
      </c>
      <c r="R1011" s="353">
        <f>+IFERROR(VLOOKUP($A1011,Data_Loss!$A$2:$V$1300,21,FALSE),0)</f>
        <v>44627</v>
      </c>
      <c r="S1011" s="353">
        <f>+IFERROR(VLOOKUP($A1011,Data_Loss!$A$2:$V$1300,22,FALSE),0)</f>
        <v>4171</v>
      </c>
      <c r="T1011" s="191">
        <f>+$I1011*'10k &amp; MO'!C$4+$J1011*'10k &amp; MO'!C$10+$K1011*'10k &amp; MO'!C$16+$L1011*'10k &amp; MO'!C$22+$M1011*'10k &amp; MO'!C$28</f>
        <v>0</v>
      </c>
      <c r="U1011" s="349">
        <f>+$I1011*'10k &amp; MO'!D$4+$J1011*'10k &amp; MO'!D$10+$K1011*'10k &amp; MO'!D$16+$L1011*'10k &amp; MO'!D$22+$M1011*'10k &amp; MO'!D$28</f>
        <v>0</v>
      </c>
      <c r="V1011" s="349">
        <f>+$I1011*'10k &amp; MO'!E$4+$J1011*'10k &amp; MO'!E$10+$K1011*'10k &amp; MO'!E$16+$L1011*'10k &amp; MO'!E$22+$M1011*'10k &amp; MO'!E$28</f>
        <v>16970.066999999999</v>
      </c>
      <c r="W1011" s="349">
        <f>+$I1011*'10k &amp; MO'!F$4+$J1011*'10k &amp; MO'!F$10+$K1011*'10k &amp; MO'!F$16+$L1011*'10k &amp; MO'!F$22+$M1011*'10k &amp; MO'!F$28</f>
        <v>124778.74229999998</v>
      </c>
      <c r="X1011" s="349">
        <f>+$I1011*'10k &amp; MO'!G$4+$J1011*'10k &amp; MO'!G$10+$K1011*'10k &amp; MO'!G$16+$L1011*'10k &amp; MO'!G$22+$M1011*'10k &amp; MO'!G$28</f>
        <v>12201.8508</v>
      </c>
      <c r="Y1011" s="349">
        <f>+$N1011*'10k &amp; MO'!H$4+$O1011*'10k &amp; MO'!H$10+$P1011*'10k &amp; MO'!H$16+$Q1011*'10k &amp; MO'!H$22+$R1011*'10k &amp; MO'!H$28</f>
        <v>0</v>
      </c>
      <c r="Z1011" s="349">
        <f>+$N1011*'10k &amp; MO'!I$4+$O1011*'10k &amp; MO'!I$10+$P1011*'10k &amp; MO'!I$16+$Q1011*'10k &amp; MO'!I$22+$R1011*'10k &amp; MO'!I$28</f>
        <v>0</v>
      </c>
      <c r="AA1011" s="349">
        <f>+$N1011*'10k &amp; MO'!J$4+$O1011*'10k &amp; MO'!J$10+$P1011*'10k &amp; MO'!J$16+$Q1011*'10k &amp; MO'!J$22+$R1011*'10k &amp; MO'!J$28</f>
        <v>37625.491799999996</v>
      </c>
      <c r="AB1011" s="349">
        <f>+$N1011*'10k &amp; MO'!K$4+$O1011*'10k &amp; MO'!K$10+$P1011*'10k &amp; MO'!K$16+$Q1011*'10k &amp; MO'!K$22+$R1011*'10k &amp; MO'!K$28</f>
        <v>300834.8615</v>
      </c>
      <c r="AC1011" s="349">
        <f>+$N1011*'10k &amp; MO'!L$4+$O1011*'10k &amp; MO'!L$10+$P1011*'10k &amp; MO'!L$16+$Q1011*'10k &amp; MO'!L$22+$R1011*'10k &amp; MO'!L$28</f>
        <v>70041.228799999997</v>
      </c>
      <c r="AD1011" s="350">
        <f>+S1011*'10k &amp; MO'!O$4</f>
        <v>5055.2519999999995</v>
      </c>
      <c r="AF1011" s="192" t="str">
        <f t="shared" si="135"/>
        <v>8822015</v>
      </c>
      <c r="AG1011" s="192">
        <f>+IFERROR(VLOOKUP($AF1011,'Limited Loss'!$F$5:$P$124,AG$3,FALSE),0)</f>
        <v>0</v>
      </c>
      <c r="AH1011" s="193">
        <f>+IFERROR(VLOOKUP($AF1011,'Limited Loss'!$F$5:$P$124,AH$3,FALSE),0)</f>
        <v>0</v>
      </c>
      <c r="AI1011" s="193">
        <f>+IFERROR(VLOOKUP($AF1011,'Limited Loss'!$F$5:$P$124,AI$3,FALSE),0)</f>
        <v>0</v>
      </c>
      <c r="AJ1011" s="193">
        <f>+IFERROR(VLOOKUP($AF1011,'Limited Loss'!$F$5:$P$124,AJ$3,FALSE),0)</f>
        <v>0</v>
      </c>
      <c r="AK1011" s="100">
        <f>+IFERROR(VLOOKUP($AF1011,'Limited Loss'!$F$5:$P$124,AK$3,FALSE),0)</f>
        <v>0</v>
      </c>
      <c r="AL1011" s="193">
        <f>+IFERROR(VLOOKUP($AF1011,'Limited Loss'!$F$5:$P$124,AL$3,FALSE),0)</f>
        <v>0</v>
      </c>
      <c r="AM1011" s="193">
        <f>+IFERROR(VLOOKUP($AF1011,'Limited Loss'!$F$5:$P$124,AM$3,FALSE),0)</f>
        <v>0</v>
      </c>
      <c r="AN1011" s="193">
        <f>+IFERROR(VLOOKUP($AF1011,'Limited Loss'!$F$5:$P$124,AN$3,FALSE),0)</f>
        <v>0</v>
      </c>
      <c r="AO1011" s="193">
        <f>+IFERROR(VLOOKUP($AF1011,'Limited Loss'!$F$5:$P$124,AO$3,FALSE),0)</f>
        <v>0</v>
      </c>
      <c r="AP1011" s="100">
        <f>+IFERROR(VLOOKUP($AF1011,'Limited Loss'!$F$5:$P$124,AP$3,FALSE),0)</f>
        <v>0</v>
      </c>
      <c r="AQ1011" s="353"/>
      <c r="AR1011" s="331">
        <f t="shared" si="136"/>
        <v>882</v>
      </c>
      <c r="AS1011" s="332">
        <f t="shared" si="136"/>
        <v>2015</v>
      </c>
      <c r="AT1011" s="349">
        <f t="shared" si="141"/>
        <v>0</v>
      </c>
      <c r="AU1011" s="349">
        <f t="shared" si="141"/>
        <v>0</v>
      </c>
      <c r="AV1011" s="349">
        <f t="shared" si="141"/>
        <v>16970.066999999999</v>
      </c>
      <c r="AW1011" s="349">
        <f t="shared" si="141"/>
        <v>124778.74229999998</v>
      </c>
      <c r="AX1011" s="350">
        <f t="shared" si="141"/>
        <v>12201.8508</v>
      </c>
      <c r="AY1011" s="349">
        <f t="shared" si="141"/>
        <v>0</v>
      </c>
      <c r="AZ1011" s="349">
        <f t="shared" si="141"/>
        <v>0</v>
      </c>
      <c r="BA1011" s="349">
        <f t="shared" si="141"/>
        <v>37625.491799999996</v>
      </c>
      <c r="BB1011" s="349">
        <f t="shared" si="142"/>
        <v>300834.8615</v>
      </c>
      <c r="BC1011" s="349">
        <f t="shared" si="142"/>
        <v>70041.228799999997</v>
      </c>
      <c r="BD1011" s="350">
        <f t="shared" si="142"/>
        <v>5055.2519999999995</v>
      </c>
      <c r="BE1011" s="349">
        <f t="shared" si="138"/>
        <v>54595.558799999999</v>
      </c>
      <c r="BF1011" s="375">
        <f t="shared" si="139"/>
        <v>507856.68339999998</v>
      </c>
      <c r="BG1011" s="334">
        <f t="shared" si="140"/>
        <v>5055.2519999999995</v>
      </c>
    </row>
    <row r="1012" spans="1:59" x14ac:dyDescent="0.2">
      <c r="A1012" s="326" t="str">
        <f t="shared" si="137"/>
        <v>8822016</v>
      </c>
      <c r="B1012" s="331">
        <v>882</v>
      </c>
      <c r="C1012" s="327">
        <v>2016</v>
      </c>
      <c r="D1012" s="353">
        <f>+IFERROR(VLOOKUP($A1012,Data_Loss!$A$2:$V$1180,6,FALSE),0)</f>
        <v>0</v>
      </c>
      <c r="E1012" s="353">
        <f>+IFERROR(VLOOKUP($A1012,Data_Loss!$A$2:$V$1180,7,FALSE),0)</f>
        <v>0</v>
      </c>
      <c r="F1012" s="353">
        <f>+IFERROR(VLOOKUP($A1012,Data_Loss!$A$2:$V$1180,8,FALSE),0)</f>
        <v>0</v>
      </c>
      <c r="G1012" s="353">
        <f>+IFERROR(VLOOKUP($A1012,Data_Loss!$A$2:$V$1180,9,FALSE),0)</f>
        <v>2</v>
      </c>
      <c r="H1012" s="353">
        <f>+IFERROR(VLOOKUP($A1012,Data_Loss!$A$2:$V$1180,10,FALSE),0)</f>
        <v>3</v>
      </c>
      <c r="I1012" s="353">
        <f>+IFERROR(VLOOKUP($A1012,Data_Loss!$A$2:$V$1300,12,FALSE),0)</f>
        <v>0</v>
      </c>
      <c r="J1012" s="353">
        <f>+IFERROR(VLOOKUP($A1012,Data_Loss!$A$2:$V$1300,13,FALSE),0)</f>
        <v>0</v>
      </c>
      <c r="K1012" s="353">
        <f>+IFERROR(VLOOKUP($A1012,Data_Loss!$A$2:$V$1300,14,FALSE),0)</f>
        <v>0</v>
      </c>
      <c r="L1012" s="353">
        <f>+IFERROR(VLOOKUP($A1012,Data_Loss!$A$2:$V$1300,15,FALSE),0)</f>
        <v>11500</v>
      </c>
      <c r="M1012" s="353">
        <f>+IFERROR(VLOOKUP($A1012,Data_Loss!$A$2:$V$1300,16,FALSE),0)</f>
        <v>37419</v>
      </c>
      <c r="N1012" s="353">
        <f>+IFERROR(VLOOKUP($A1012,Data_Loss!$A$2:$V$1300,17,FALSE),0)</f>
        <v>0</v>
      </c>
      <c r="O1012" s="353">
        <f>+IFERROR(VLOOKUP($A1012,Data_Loss!$A$2:$V$1300,18,FALSE),0)</f>
        <v>0</v>
      </c>
      <c r="P1012" s="353">
        <f>+IFERROR(VLOOKUP($A1012,Data_Loss!$A$2:$V$1300,19,FALSE),0)</f>
        <v>0</v>
      </c>
      <c r="Q1012" s="353">
        <f>+IFERROR(VLOOKUP($A1012,Data_Loss!$A$2:$V$1300,20,FALSE),0)</f>
        <v>5891</v>
      </c>
      <c r="R1012" s="353">
        <f>+IFERROR(VLOOKUP($A1012,Data_Loss!$A$2:$V$1300,21,FALSE),0)</f>
        <v>20826</v>
      </c>
      <c r="S1012" s="353">
        <f>+IFERROR(VLOOKUP($A1012,Data_Loss!$A$2:$V$1300,22,FALSE),0)</f>
        <v>15271</v>
      </c>
      <c r="T1012" s="191">
        <f>+$I1012*'10k &amp; MO'!C$5+$J1012*'10k &amp; MO'!C$11+$K1012*'10k &amp; MO'!C$17+$L1012*'10k &amp; MO'!C$23+$M1012*'10k &amp; MO'!C$29</f>
        <v>0</v>
      </c>
      <c r="U1012" s="349">
        <f>+$I1012*'10k &amp; MO'!D$5+$J1012*'10k &amp; MO'!D$11+$K1012*'10k &amp; MO'!D$17+$L1012*'10k &amp; MO'!D$23+$M1012*'10k &amp; MO'!D$29</f>
        <v>0</v>
      </c>
      <c r="V1012" s="349">
        <f>+$I1012*'10k &amp; MO'!E$5+$J1012*'10k &amp; MO'!E$11+$K1012*'10k &amp; MO'!E$17+$L1012*'10k &amp; MO'!E$23+$M1012*'10k &amp; MO'!E$29</f>
        <v>7975.9227000000001</v>
      </c>
      <c r="W1012" s="349">
        <f>+$I1012*'10k &amp; MO'!F$5+$J1012*'10k &amp; MO'!F$11+$K1012*'10k &amp; MO'!F$17+$L1012*'10k &amp; MO'!F$23+$M1012*'10k &amp; MO'!F$29</f>
        <v>14973.674400000002</v>
      </c>
      <c r="X1012" s="349">
        <f>+$I1012*'10k &amp; MO'!G$5+$J1012*'10k &amp; MO'!G$11+$K1012*'10k &amp; MO'!G$17+$L1012*'10k &amp; MO'!G$23+$M1012*'10k &amp; MO'!G$29</f>
        <v>39232.045199999993</v>
      </c>
      <c r="Y1012" s="349">
        <f>+$N1012*'10k &amp; MO'!H$5+$O1012*'10k &amp; MO'!H$11+$P1012*'10k &amp; MO'!H$17+$Q1012*'10k &amp; MO'!H$23+$R1012*'10k &amp; MO'!H$29</f>
        <v>0</v>
      </c>
      <c r="Z1012" s="349">
        <f>+$N1012*'10k &amp; MO'!I$5+$O1012*'10k &amp; MO'!I$11+$P1012*'10k &amp; MO'!I$17+$Q1012*'10k &amp; MO'!I$23+$R1012*'10k &amp; MO'!I$29</f>
        <v>0</v>
      </c>
      <c r="AA1012" s="349">
        <f>+$N1012*'10k &amp; MO'!J$5+$O1012*'10k &amp; MO'!J$11+$P1012*'10k &amp; MO'!J$17+$Q1012*'10k &amp; MO'!J$23+$R1012*'10k &amp; MO'!J$29</f>
        <v>3940.3384999999998</v>
      </c>
      <c r="AB1012" s="349">
        <f>+$N1012*'10k &amp; MO'!K$5+$O1012*'10k &amp; MO'!K$11+$P1012*'10k &amp; MO'!K$17+$Q1012*'10k &amp; MO'!K$23+$R1012*'10k &amp; MO'!K$29</f>
        <v>11355.5234</v>
      </c>
      <c r="AC1012" s="349">
        <f>+$N1012*'10k &amp; MO'!L$5+$O1012*'10k &amp; MO'!L$11+$P1012*'10k &amp; MO'!L$17+$Q1012*'10k &amp; MO'!L$23+$R1012*'10k &amp; MO'!L$29</f>
        <v>31671.715200000002</v>
      </c>
      <c r="AD1012" s="350">
        <f>+S1012*'10k &amp; MO'!O$5</f>
        <v>20585.308000000001</v>
      </c>
      <c r="AF1012" s="192" t="str">
        <f t="shared" si="135"/>
        <v>8822016</v>
      </c>
      <c r="AG1012" s="192">
        <f>+IFERROR(VLOOKUP($AF1012,'Limited Loss'!$F$5:$P$124,AG$3,FALSE),0)</f>
        <v>0</v>
      </c>
      <c r="AH1012" s="193">
        <f>+IFERROR(VLOOKUP($AF1012,'Limited Loss'!$F$5:$P$124,AH$3,FALSE),0)</f>
        <v>0</v>
      </c>
      <c r="AI1012" s="193">
        <f>+IFERROR(VLOOKUP($AF1012,'Limited Loss'!$F$5:$P$124,AI$3,FALSE),0)</f>
        <v>0</v>
      </c>
      <c r="AJ1012" s="193">
        <f>+IFERROR(VLOOKUP($AF1012,'Limited Loss'!$F$5:$P$124,AJ$3,FALSE),0)</f>
        <v>0</v>
      </c>
      <c r="AK1012" s="100">
        <f>+IFERROR(VLOOKUP($AF1012,'Limited Loss'!$F$5:$P$124,AK$3,FALSE),0)</f>
        <v>0</v>
      </c>
      <c r="AL1012" s="193">
        <f>+IFERROR(VLOOKUP($AF1012,'Limited Loss'!$F$5:$P$124,AL$3,FALSE),0)</f>
        <v>0</v>
      </c>
      <c r="AM1012" s="193">
        <f>+IFERROR(VLOOKUP($AF1012,'Limited Loss'!$F$5:$P$124,AM$3,FALSE),0)</f>
        <v>0</v>
      </c>
      <c r="AN1012" s="193">
        <f>+IFERROR(VLOOKUP($AF1012,'Limited Loss'!$F$5:$P$124,AN$3,FALSE),0)</f>
        <v>0</v>
      </c>
      <c r="AO1012" s="193">
        <f>+IFERROR(VLOOKUP($AF1012,'Limited Loss'!$F$5:$P$124,AO$3,FALSE),0)</f>
        <v>0</v>
      </c>
      <c r="AP1012" s="100">
        <f>+IFERROR(VLOOKUP($AF1012,'Limited Loss'!$F$5:$P$124,AP$3,FALSE),0)</f>
        <v>0</v>
      </c>
      <c r="AQ1012" s="353"/>
      <c r="AR1012" s="331">
        <f t="shared" si="136"/>
        <v>882</v>
      </c>
      <c r="AS1012" s="332">
        <f t="shared" si="136"/>
        <v>2016</v>
      </c>
      <c r="AT1012" s="349">
        <f t="shared" si="141"/>
        <v>0</v>
      </c>
      <c r="AU1012" s="349">
        <f t="shared" si="141"/>
        <v>0</v>
      </c>
      <c r="AV1012" s="349">
        <f t="shared" si="141"/>
        <v>7975.9227000000001</v>
      </c>
      <c r="AW1012" s="349">
        <f t="shared" si="141"/>
        <v>14973.674400000002</v>
      </c>
      <c r="AX1012" s="350">
        <f t="shared" si="141"/>
        <v>39232.045199999993</v>
      </c>
      <c r="AY1012" s="349">
        <f t="shared" si="141"/>
        <v>0</v>
      </c>
      <c r="AZ1012" s="349">
        <f t="shared" si="141"/>
        <v>0</v>
      </c>
      <c r="BA1012" s="349">
        <f t="shared" si="141"/>
        <v>3940.3384999999998</v>
      </c>
      <c r="BB1012" s="349">
        <f t="shared" si="142"/>
        <v>11355.5234</v>
      </c>
      <c r="BC1012" s="349">
        <f t="shared" si="142"/>
        <v>31671.715200000002</v>
      </c>
      <c r="BD1012" s="350">
        <f t="shared" si="142"/>
        <v>20585.308000000001</v>
      </c>
      <c r="BE1012" s="349">
        <f t="shared" si="138"/>
        <v>11916.261200000001</v>
      </c>
      <c r="BF1012" s="375">
        <f t="shared" si="139"/>
        <v>97232.958200000008</v>
      </c>
      <c r="BG1012" s="334">
        <f t="shared" si="140"/>
        <v>20585.308000000001</v>
      </c>
    </row>
    <row r="1013" spans="1:59" x14ac:dyDescent="0.2">
      <c r="A1013" s="326" t="str">
        <f t="shared" si="137"/>
        <v>8822017</v>
      </c>
      <c r="B1013" s="331">
        <v>882</v>
      </c>
      <c r="C1013" s="327">
        <v>2017</v>
      </c>
      <c r="D1013" s="353">
        <f>+IFERROR(VLOOKUP($A1013,Data_Loss!$A$2:$V$1180,6,FALSE),0)</f>
        <v>0</v>
      </c>
      <c r="E1013" s="353">
        <f>+IFERROR(VLOOKUP($A1013,Data_Loss!$A$2:$V$1180,7,FALSE),0)</f>
        <v>0</v>
      </c>
      <c r="F1013" s="353">
        <f>+IFERROR(VLOOKUP($A1013,Data_Loss!$A$2:$V$1180,8,FALSE),0)</f>
        <v>0</v>
      </c>
      <c r="G1013" s="353">
        <f>+IFERROR(VLOOKUP($A1013,Data_Loss!$A$2:$V$1180,9,FALSE),0)</f>
        <v>2</v>
      </c>
      <c r="H1013" s="353">
        <f>+IFERROR(VLOOKUP($A1013,Data_Loss!$A$2:$V$1180,10,FALSE),0)</f>
        <v>1</v>
      </c>
      <c r="I1013" s="353">
        <f>+IFERROR(VLOOKUP($A1013,Data_Loss!$A$2:$V$1300,12,FALSE),0)</f>
        <v>0</v>
      </c>
      <c r="J1013" s="353">
        <f>+IFERROR(VLOOKUP($A1013,Data_Loss!$A$2:$V$1300,13,FALSE),0)</f>
        <v>0</v>
      </c>
      <c r="K1013" s="353">
        <f>+IFERROR(VLOOKUP($A1013,Data_Loss!$A$2:$V$1300,14,FALSE),0)</f>
        <v>0</v>
      </c>
      <c r="L1013" s="353">
        <f>+IFERROR(VLOOKUP($A1013,Data_Loss!$A$2:$V$1300,15,FALSE),0)</f>
        <v>24006</v>
      </c>
      <c r="M1013" s="353">
        <f>+IFERROR(VLOOKUP($A1013,Data_Loss!$A$2:$V$1300,16,FALSE),0)</f>
        <v>2000</v>
      </c>
      <c r="N1013" s="353">
        <f>+IFERROR(VLOOKUP($A1013,Data_Loss!$A$2:$V$1300,17,FALSE),0)</f>
        <v>0</v>
      </c>
      <c r="O1013" s="353">
        <f>+IFERROR(VLOOKUP($A1013,Data_Loss!$A$2:$V$1300,18,FALSE),0)</f>
        <v>0</v>
      </c>
      <c r="P1013" s="353">
        <f>+IFERROR(VLOOKUP($A1013,Data_Loss!$A$2:$V$1300,19,FALSE),0)</f>
        <v>0</v>
      </c>
      <c r="Q1013" s="353">
        <f>+IFERROR(VLOOKUP($A1013,Data_Loss!$A$2:$V$1300,20,FALSE),0)</f>
        <v>12642</v>
      </c>
      <c r="R1013" s="353">
        <f>+IFERROR(VLOOKUP($A1013,Data_Loss!$A$2:$V$1300,21,FALSE),0)</f>
        <v>511</v>
      </c>
      <c r="S1013" s="353">
        <f>+IFERROR(VLOOKUP($A1013,Data_Loss!$A$2:$V$1300,22,FALSE),0)</f>
        <v>4775</v>
      </c>
      <c r="T1013" s="191">
        <f>+$I1013*'10k &amp; MO'!C$6+$J1013*'10k &amp; MO'!C$12+$K1013*'10k &amp; MO'!C$18+$L1013*'10k &amp; MO'!C$24+$M1013*'10k &amp; MO'!C$30</f>
        <v>0</v>
      </c>
      <c r="U1013" s="349">
        <f>+$I1013*'10k &amp; MO'!D$6+$J1013*'10k &amp; MO'!D$12+$K1013*'10k &amp; MO'!D$18+$L1013*'10k &amp; MO'!D$24+$M1013*'10k &amp; MO'!D$30</f>
        <v>52.212599999999995</v>
      </c>
      <c r="V1013" s="349">
        <f>+$I1013*'10k &amp; MO'!E$6+$J1013*'10k &amp; MO'!E$12+$K1013*'10k &amp; MO'!E$18+$L1013*'10k &amp; MO'!E$24+$M1013*'10k &amp; MO'!E$30</f>
        <v>21855.863799999999</v>
      </c>
      <c r="W1013" s="349">
        <f>+$I1013*'10k &amp; MO'!F$6+$J1013*'10k &amp; MO'!F$12+$K1013*'10k &amp; MO'!F$18+$L1013*'10k &amp; MO'!F$24+$M1013*'10k &amp; MO'!F$30</f>
        <v>21947.1976</v>
      </c>
      <c r="X1013" s="349">
        <f>+$I1013*'10k &amp; MO'!G$6+$J1013*'10k &amp; MO'!G$12+$K1013*'10k &amp; MO'!G$18+$L1013*'10k &amp; MO'!G$24+$M1013*'10k &amp; MO'!G$30</f>
        <v>3999.8535999999999</v>
      </c>
      <c r="Y1013" s="349">
        <f>+$N1013*'10k &amp; MO'!H$6+$O1013*'10k &amp; MO'!H$12+$P1013*'10k &amp; MO'!H$18+$Q1013*'10k &amp; MO'!H$24+$R1013*'10k &amp; MO'!H$30</f>
        <v>0</v>
      </c>
      <c r="Z1013" s="349">
        <f>+$N1013*'10k &amp; MO'!I$6+$O1013*'10k &amp; MO'!I$12+$P1013*'10k &amp; MO'!I$18+$Q1013*'10k &amp; MO'!I$24+$R1013*'10k &amp; MO'!I$30</f>
        <v>9.002699999999999</v>
      </c>
      <c r="AA1013" s="349">
        <f>+$N1013*'10k &amp; MO'!J$6+$O1013*'10k &amp; MO'!J$12+$P1013*'10k &amp; MO'!J$18+$Q1013*'10k &amp; MO'!J$24+$R1013*'10k &amp; MO'!J$30</f>
        <v>13281.5802</v>
      </c>
      <c r="AB1013" s="349">
        <f>+$N1013*'10k &amp; MO'!K$6+$O1013*'10k &amp; MO'!K$12+$P1013*'10k &amp; MO'!K$18+$Q1013*'10k &amp; MO'!K$24+$R1013*'10k &amp; MO'!K$30</f>
        <v>16050.518400000001</v>
      </c>
      <c r="AC1013" s="349">
        <f>+$N1013*'10k &amp; MO'!L$6+$O1013*'10k &amp; MO'!L$12+$P1013*'10k &amp; MO'!L$18+$Q1013*'10k &amp; MO'!L$24+$R1013*'10k &amp; MO'!L$30</f>
        <v>2092.5107000000003</v>
      </c>
      <c r="AD1013" s="350">
        <f>+S1013*'10k &amp; MO'!O$6</f>
        <v>6427.1500000000005</v>
      </c>
      <c r="AF1013" s="192" t="str">
        <f t="shared" si="135"/>
        <v>8822017</v>
      </c>
      <c r="AG1013" s="192">
        <f>+IFERROR(VLOOKUP($AF1013,'Limited Loss'!$F$5:$P$124,AG$3,FALSE),0)</f>
        <v>0</v>
      </c>
      <c r="AH1013" s="193">
        <f>+IFERROR(VLOOKUP($AF1013,'Limited Loss'!$F$5:$P$124,AH$3,FALSE),0)</f>
        <v>0</v>
      </c>
      <c r="AI1013" s="193">
        <f>+IFERROR(VLOOKUP($AF1013,'Limited Loss'!$F$5:$P$124,AI$3,FALSE),0)</f>
        <v>0</v>
      </c>
      <c r="AJ1013" s="193">
        <f>+IFERROR(VLOOKUP($AF1013,'Limited Loss'!$F$5:$P$124,AJ$3,FALSE),0)</f>
        <v>0</v>
      </c>
      <c r="AK1013" s="100">
        <f>+IFERROR(VLOOKUP($AF1013,'Limited Loss'!$F$5:$P$124,AK$3,FALSE),0)</f>
        <v>0</v>
      </c>
      <c r="AL1013" s="193">
        <f>+IFERROR(VLOOKUP($AF1013,'Limited Loss'!$F$5:$P$124,AL$3,FALSE),0)</f>
        <v>0</v>
      </c>
      <c r="AM1013" s="193">
        <f>+IFERROR(VLOOKUP($AF1013,'Limited Loss'!$F$5:$P$124,AM$3,FALSE),0)</f>
        <v>0</v>
      </c>
      <c r="AN1013" s="193">
        <f>+IFERROR(VLOOKUP($AF1013,'Limited Loss'!$F$5:$P$124,AN$3,FALSE),0)</f>
        <v>0</v>
      </c>
      <c r="AO1013" s="193">
        <f>+IFERROR(VLOOKUP($AF1013,'Limited Loss'!$F$5:$P$124,AO$3,FALSE),0)</f>
        <v>0</v>
      </c>
      <c r="AP1013" s="100">
        <f>+IFERROR(VLOOKUP($AF1013,'Limited Loss'!$F$5:$P$124,AP$3,FALSE),0)</f>
        <v>0</v>
      </c>
      <c r="AQ1013" s="353"/>
      <c r="AR1013" s="331">
        <f t="shared" si="136"/>
        <v>882</v>
      </c>
      <c r="AS1013" s="332">
        <f t="shared" si="136"/>
        <v>2017</v>
      </c>
      <c r="AT1013" s="349">
        <f t="shared" si="141"/>
        <v>0</v>
      </c>
      <c r="AU1013" s="349">
        <f t="shared" si="141"/>
        <v>52.212599999999995</v>
      </c>
      <c r="AV1013" s="349">
        <f t="shared" si="141"/>
        <v>21855.863799999999</v>
      </c>
      <c r="AW1013" s="349">
        <f t="shared" si="141"/>
        <v>21947.1976</v>
      </c>
      <c r="AX1013" s="350">
        <f t="shared" si="141"/>
        <v>3999.8535999999999</v>
      </c>
      <c r="AY1013" s="349">
        <f t="shared" si="141"/>
        <v>0</v>
      </c>
      <c r="AZ1013" s="349">
        <f t="shared" si="141"/>
        <v>9.002699999999999</v>
      </c>
      <c r="BA1013" s="349">
        <f t="shared" si="141"/>
        <v>13281.5802</v>
      </c>
      <c r="BB1013" s="349">
        <f t="shared" si="142"/>
        <v>16050.518400000001</v>
      </c>
      <c r="BC1013" s="349">
        <f t="shared" si="142"/>
        <v>2092.5107000000003</v>
      </c>
      <c r="BD1013" s="350">
        <f t="shared" si="142"/>
        <v>6427.1500000000005</v>
      </c>
      <c r="BE1013" s="349">
        <f t="shared" si="138"/>
        <v>35198.659299999999</v>
      </c>
      <c r="BF1013" s="375">
        <f t="shared" si="139"/>
        <v>44090.080300000001</v>
      </c>
      <c r="BG1013" s="334">
        <f t="shared" si="140"/>
        <v>6427.1500000000005</v>
      </c>
    </row>
    <row r="1014" spans="1:59" x14ac:dyDescent="0.2">
      <c r="A1014" s="326" t="str">
        <f t="shared" si="137"/>
        <v>8822018</v>
      </c>
      <c r="B1014" s="331">
        <v>882</v>
      </c>
      <c r="C1014" s="327">
        <v>2018</v>
      </c>
      <c r="D1014" s="353">
        <f>+IFERROR(VLOOKUP($A1014,Data_Loss!$A$2:$V$1180,6,FALSE),0)</f>
        <v>0</v>
      </c>
      <c r="E1014" s="353">
        <f>+IFERROR(VLOOKUP($A1014,Data_Loss!$A$2:$V$1180,7,FALSE),0)</f>
        <v>0</v>
      </c>
      <c r="F1014" s="353">
        <f>+IFERROR(VLOOKUP($A1014,Data_Loss!$A$2:$V$1180,8,FALSE),0)</f>
        <v>0</v>
      </c>
      <c r="G1014" s="353">
        <f>+IFERROR(VLOOKUP($A1014,Data_Loss!$A$2:$V$1180,9,FALSE),0)</f>
        <v>1</v>
      </c>
      <c r="H1014" s="353">
        <f>+IFERROR(VLOOKUP($A1014,Data_Loss!$A$2:$V$1180,10,FALSE),0)</f>
        <v>4</v>
      </c>
      <c r="I1014" s="353">
        <f>+IFERROR(VLOOKUP($A1014,Data_Loss!$A$2:$V$1300,12,FALSE),0)</f>
        <v>0</v>
      </c>
      <c r="J1014" s="353">
        <f>+IFERROR(VLOOKUP($A1014,Data_Loss!$A$2:$V$1300,13,FALSE),0)</f>
        <v>0</v>
      </c>
      <c r="K1014" s="353">
        <f>+IFERROR(VLOOKUP($A1014,Data_Loss!$A$2:$V$1300,14,FALSE),0)</f>
        <v>0</v>
      </c>
      <c r="L1014" s="353">
        <f>+IFERROR(VLOOKUP($A1014,Data_Loss!$A$2:$V$1300,15,FALSE),0)</f>
        <v>48500</v>
      </c>
      <c r="M1014" s="353">
        <f>+IFERROR(VLOOKUP($A1014,Data_Loss!$A$2:$V$1300,16,FALSE),0)</f>
        <v>24577</v>
      </c>
      <c r="N1014" s="353">
        <f>+IFERROR(VLOOKUP($A1014,Data_Loss!$A$2:$V$1300,17,FALSE),0)</f>
        <v>0</v>
      </c>
      <c r="O1014" s="353">
        <f>+IFERROR(VLOOKUP($A1014,Data_Loss!$A$2:$V$1300,18,FALSE),0)</f>
        <v>0</v>
      </c>
      <c r="P1014" s="353">
        <f>+IFERROR(VLOOKUP($A1014,Data_Loss!$A$2:$V$1300,19,FALSE),0)</f>
        <v>0</v>
      </c>
      <c r="Q1014" s="353">
        <f>+IFERROR(VLOOKUP($A1014,Data_Loss!$A$2:$V$1300,20,FALSE),0)</f>
        <v>9297</v>
      </c>
      <c r="R1014" s="353">
        <f>+IFERROR(VLOOKUP($A1014,Data_Loss!$A$2:$V$1300,21,FALSE),0)</f>
        <v>12796</v>
      </c>
      <c r="S1014" s="353">
        <f>+IFERROR(VLOOKUP($A1014,Data_Loss!$A$2:$V$1300,22,FALSE),0)</f>
        <v>21893</v>
      </c>
      <c r="T1014" s="191">
        <f>+$I1014*'10k &amp; MO'!C$7+$J1014*'10k &amp; MO'!C$13+$K1014*'10k &amp; MO'!C$19+$L1014*'10k &amp; MO'!C$25+$M1014*'10k &amp; MO'!C$31</f>
        <v>54.069400000000002</v>
      </c>
      <c r="U1014" s="349">
        <f>+$I1014*'10k &amp; MO'!D$7+$J1014*'10k &amp; MO'!D$13+$K1014*'10k &amp; MO'!D$19+$L1014*'10k &amp; MO'!D$25+$M1014*'10k &amp; MO'!D$31</f>
        <v>3169.9513999999999</v>
      </c>
      <c r="V1014" s="349">
        <f>+$I1014*'10k &amp; MO'!E$7+$J1014*'10k &amp; MO'!E$13+$K1014*'10k &amp; MO'!E$19+$L1014*'10k &amp; MO'!E$25+$M1014*'10k &amp; MO'!E$31</f>
        <v>110820.531</v>
      </c>
      <c r="W1014" s="349">
        <f>+$I1014*'10k &amp; MO'!F$7+$J1014*'10k &amp; MO'!F$13+$K1014*'10k &amp; MO'!F$19+$L1014*'10k &amp; MO'!F$25+$M1014*'10k &amp; MO'!F$31</f>
        <v>50911.290699999998</v>
      </c>
      <c r="X1014" s="349">
        <f>+$I1014*'10k &amp; MO'!G$7+$J1014*'10k &amp; MO'!G$13+$K1014*'10k &amp; MO'!G$19+$L1014*'10k &amp; MO'!G$25+$M1014*'10k &amp; MO'!G$31</f>
        <v>21987.187599999997</v>
      </c>
      <c r="Y1014" s="349">
        <f>+$N1014*'10k &amp; MO'!H$7+$O1014*'10k &amp; MO'!H$13+$P1014*'10k &amp; MO'!H$19+$Q1014*'10k &amp; MO'!H$25+$R1014*'10k &amp; MO'!H$31</f>
        <v>37.108399999999996</v>
      </c>
      <c r="Z1014" s="349">
        <f>+$N1014*'10k &amp; MO'!I$7+$O1014*'10k &amp; MO'!I$13+$P1014*'10k &amp; MO'!I$19+$Q1014*'10k &amp; MO'!I$25+$R1014*'10k &amp; MO'!I$31</f>
        <v>1529.5592000000001</v>
      </c>
      <c r="AA1014" s="349">
        <f>+$N1014*'10k &amp; MO'!J$7+$O1014*'10k &amp; MO'!J$13+$P1014*'10k &amp; MO'!J$19+$Q1014*'10k &amp; MO'!J$25+$R1014*'10k &amp; MO'!J$31</f>
        <v>26261.527099999999</v>
      </c>
      <c r="AB1014" s="349">
        <f>+$N1014*'10k &amp; MO'!K$7+$O1014*'10k &amp; MO'!K$13+$P1014*'10k &amp; MO'!K$19+$Q1014*'10k &amp; MO'!K$25+$R1014*'10k &amp; MO'!K$31</f>
        <v>15923.0213</v>
      </c>
      <c r="AC1014" s="349">
        <f>+$N1014*'10k &amp; MO'!L$7+$O1014*'10k &amp; MO'!L$13+$P1014*'10k &amp; MO'!L$19+$Q1014*'10k &amp; MO'!L$25+$R1014*'10k &amp; MO'!L$31</f>
        <v>12315.654400000001</v>
      </c>
      <c r="AD1014" s="350">
        <f>+S1014*'10k &amp; MO'!O$7</f>
        <v>29030.118000000002</v>
      </c>
      <c r="AF1014" s="192" t="str">
        <f t="shared" si="135"/>
        <v>8822018</v>
      </c>
      <c r="AG1014" s="192">
        <f>+IFERROR(VLOOKUP($AF1014,'Limited Loss'!$F$5:$P$124,AG$3,FALSE),0)</f>
        <v>0</v>
      </c>
      <c r="AH1014" s="193">
        <f>+IFERROR(VLOOKUP($AF1014,'Limited Loss'!$F$5:$P$124,AH$3,FALSE),0)</f>
        <v>0</v>
      </c>
      <c r="AI1014" s="193">
        <f>+IFERROR(VLOOKUP($AF1014,'Limited Loss'!$F$5:$P$124,AI$3,FALSE),0)</f>
        <v>0</v>
      </c>
      <c r="AJ1014" s="193">
        <f>+IFERROR(VLOOKUP($AF1014,'Limited Loss'!$F$5:$P$124,AJ$3,FALSE),0)</f>
        <v>0</v>
      </c>
      <c r="AK1014" s="100">
        <f>+IFERROR(VLOOKUP($AF1014,'Limited Loss'!$F$5:$P$124,AK$3,FALSE),0)</f>
        <v>0</v>
      </c>
      <c r="AL1014" s="193">
        <f>+IFERROR(VLOOKUP($AF1014,'Limited Loss'!$F$5:$P$124,AL$3,FALSE),0)</f>
        <v>0</v>
      </c>
      <c r="AM1014" s="193">
        <f>+IFERROR(VLOOKUP($AF1014,'Limited Loss'!$F$5:$P$124,AM$3,FALSE),0)</f>
        <v>0</v>
      </c>
      <c r="AN1014" s="193">
        <f>+IFERROR(VLOOKUP($AF1014,'Limited Loss'!$F$5:$P$124,AN$3,FALSE),0)</f>
        <v>0</v>
      </c>
      <c r="AO1014" s="193">
        <f>+IFERROR(VLOOKUP($AF1014,'Limited Loss'!$F$5:$P$124,AO$3,FALSE),0)</f>
        <v>0</v>
      </c>
      <c r="AP1014" s="100">
        <f>+IFERROR(VLOOKUP($AF1014,'Limited Loss'!$F$5:$P$124,AP$3,FALSE),0)</f>
        <v>0</v>
      </c>
      <c r="AQ1014" s="353"/>
      <c r="AR1014" s="331">
        <f t="shared" si="136"/>
        <v>882</v>
      </c>
      <c r="AS1014" s="332">
        <f t="shared" si="136"/>
        <v>2018</v>
      </c>
      <c r="AT1014" s="349">
        <f t="shared" si="141"/>
        <v>54.069400000000002</v>
      </c>
      <c r="AU1014" s="349">
        <f t="shared" si="141"/>
        <v>3169.9513999999999</v>
      </c>
      <c r="AV1014" s="349">
        <f t="shared" si="141"/>
        <v>110820.531</v>
      </c>
      <c r="AW1014" s="349">
        <f t="shared" si="141"/>
        <v>50911.290699999998</v>
      </c>
      <c r="AX1014" s="350">
        <f t="shared" si="141"/>
        <v>21987.187599999997</v>
      </c>
      <c r="AY1014" s="349">
        <f t="shared" si="141"/>
        <v>37.108399999999996</v>
      </c>
      <c r="AZ1014" s="349">
        <f t="shared" si="141"/>
        <v>1529.5592000000001</v>
      </c>
      <c r="BA1014" s="349">
        <f t="shared" si="141"/>
        <v>26261.527099999999</v>
      </c>
      <c r="BB1014" s="349">
        <f t="shared" si="142"/>
        <v>15923.0213</v>
      </c>
      <c r="BC1014" s="349">
        <f t="shared" si="142"/>
        <v>12315.654400000001</v>
      </c>
      <c r="BD1014" s="350">
        <f t="shared" si="142"/>
        <v>29030.118000000002</v>
      </c>
      <c r="BE1014" s="349">
        <f t="shared" si="138"/>
        <v>141872.74650000001</v>
      </c>
      <c r="BF1014" s="375">
        <f t="shared" si="139"/>
        <v>101137.15399999998</v>
      </c>
      <c r="BG1014" s="334">
        <f t="shared" si="140"/>
        <v>29030.118000000002</v>
      </c>
    </row>
    <row r="1015" spans="1:59" x14ac:dyDescent="0.2">
      <c r="A1015" s="326" t="str">
        <f t="shared" si="137"/>
        <v>29282014</v>
      </c>
      <c r="B1015" s="331">
        <v>2928</v>
      </c>
      <c r="C1015" s="327">
        <v>2014</v>
      </c>
      <c r="D1015" s="353">
        <f>+IFERROR(VLOOKUP($A1015,Data_Loss!$A$2:$V$1180,6,FALSE),0)</f>
        <v>0</v>
      </c>
      <c r="E1015" s="353">
        <f>+IFERROR(VLOOKUP($A1015,Data_Loss!$A$2:$V$1180,7,FALSE),0)</f>
        <v>0</v>
      </c>
      <c r="F1015" s="353">
        <f>+IFERROR(VLOOKUP($A1015,Data_Loss!$A$2:$V$1180,8,FALSE),0)</f>
        <v>0</v>
      </c>
      <c r="G1015" s="353">
        <f>+IFERROR(VLOOKUP($A1015,Data_Loss!$A$2:$V$1180,9,FALSE),0)</f>
        <v>0</v>
      </c>
      <c r="H1015" s="353">
        <f>+IFERROR(VLOOKUP($A1015,Data_Loss!$A$2:$V$1180,10,FALSE),0)</f>
        <v>0</v>
      </c>
      <c r="I1015" s="353">
        <f>+IFERROR(VLOOKUP($A1015,Data_Loss!$A$2:$V$1300,12,FALSE),0)</f>
        <v>0</v>
      </c>
      <c r="J1015" s="353">
        <f>+IFERROR(VLOOKUP($A1015,Data_Loss!$A$2:$V$1300,13,FALSE),0)</f>
        <v>0</v>
      </c>
      <c r="K1015" s="353">
        <f>+IFERROR(VLOOKUP($A1015,Data_Loss!$A$2:$V$1300,14,FALSE),0)</f>
        <v>0</v>
      </c>
      <c r="L1015" s="353">
        <f>+IFERROR(VLOOKUP($A1015,Data_Loss!$A$2:$V$1300,15,FALSE),0)</f>
        <v>0</v>
      </c>
      <c r="M1015" s="353">
        <f>+IFERROR(VLOOKUP($A1015,Data_Loss!$A$2:$V$1300,16,FALSE),0)</f>
        <v>0</v>
      </c>
      <c r="N1015" s="353">
        <f>+IFERROR(VLOOKUP($A1015,Data_Loss!$A$2:$V$1300,17,FALSE),0)</f>
        <v>0</v>
      </c>
      <c r="O1015" s="353">
        <f>+IFERROR(VLOOKUP($A1015,Data_Loss!$A$2:$V$1300,18,FALSE),0)</f>
        <v>0</v>
      </c>
      <c r="P1015" s="353">
        <f>+IFERROR(VLOOKUP($A1015,Data_Loss!$A$2:$V$1300,19,FALSE),0)</f>
        <v>0</v>
      </c>
      <c r="Q1015" s="353">
        <f>+IFERROR(VLOOKUP($A1015,Data_Loss!$A$2:$V$1300,20,FALSE),0)</f>
        <v>0</v>
      </c>
      <c r="R1015" s="353">
        <f>+IFERROR(VLOOKUP($A1015,Data_Loss!$A$2:$V$1300,21,FALSE),0)</f>
        <v>0</v>
      </c>
      <c r="S1015" s="353">
        <f>+IFERROR(VLOOKUP($A1015,Data_Loss!$A$2:$V$1300,22,FALSE),0)</f>
        <v>0</v>
      </c>
      <c r="T1015" s="191">
        <f>+$I1015*'10k &amp; MO'!C$3+$J1015*'10k &amp; MO'!C$9+$K1015*'10k &amp; MO'!C$15+$L1015*'10k &amp; MO'!C$21+$M1015*'10k &amp; MO'!C$27</f>
        <v>0</v>
      </c>
      <c r="U1015" s="349">
        <f>+$I1015*'10k &amp; MO'!D$3+$J1015*'10k &amp; MO'!D$9+$K1015*'10k &amp; MO'!D$15+$L1015*'10k &amp; MO'!D$21+$M1015*'10k &amp; MO'!D$27</f>
        <v>0</v>
      </c>
      <c r="V1015" s="349">
        <f>+$I1015*'10k &amp; MO'!E$3+$J1015*'10k &amp; MO'!E$9+$K1015*'10k &amp; MO'!E$15+$L1015*'10k &amp; MO'!E$21+$M1015*'10k &amp; MO'!E$27</f>
        <v>0</v>
      </c>
      <c r="W1015" s="349">
        <f>+$I1015*'10k &amp; MO'!F$3+$J1015*'10k &amp; MO'!F$9+$K1015*'10k &amp; MO'!F$15+$L1015*'10k &amp; MO'!F$21+$M1015*'10k &amp; MO'!F$27</f>
        <v>0</v>
      </c>
      <c r="X1015" s="349">
        <f>+$I1015*'10k &amp; MO'!G$3+$J1015*'10k &amp; MO'!G$9+$K1015*'10k &amp; MO'!G$15+$L1015*'10k &amp; MO'!G$21+$M1015*'10k &amp; MO'!G$27</f>
        <v>0</v>
      </c>
      <c r="Y1015" s="349">
        <f>+$N1015*'10k &amp; MO'!H$3+$O1015*'10k &amp; MO'!H$9+$P1015*'10k &amp; MO'!H$15+$Q1015*'10k &amp; MO'!H$21+$R1015*'10k &amp; MO'!H$27</f>
        <v>0</v>
      </c>
      <c r="Z1015" s="349">
        <f>+$N1015*'10k &amp; MO'!I$3+$O1015*'10k &amp; MO'!I$9+$P1015*'10k &amp; MO'!I$15+$Q1015*'10k &amp; MO'!I$21+$R1015*'10k &amp; MO'!I$27</f>
        <v>0</v>
      </c>
      <c r="AA1015" s="349">
        <f>+$N1015*'10k &amp; MO'!J$3+$O1015*'10k &amp; MO'!J$9+$P1015*'10k &amp; MO'!J$15+$Q1015*'10k &amp; MO'!J$21+$R1015*'10k &amp; MO'!J$27</f>
        <v>0</v>
      </c>
      <c r="AB1015" s="349">
        <f>+$N1015*'10k &amp; MO'!K$3+$O1015*'10k &amp; MO'!K$9+$P1015*'10k &amp; MO'!K$15+$Q1015*'10k &amp; MO'!K$21+$R1015*'10k &amp; MO'!K$27</f>
        <v>0</v>
      </c>
      <c r="AC1015" s="349">
        <f>+$N1015*'10k &amp; MO'!L$3+$O1015*'10k &amp; MO'!L$9+$P1015*'10k &amp; MO'!L$15+$Q1015*'10k &amp; MO'!L$21+$R1015*'10k &amp; MO'!L$27</f>
        <v>0</v>
      </c>
      <c r="AD1015" s="350">
        <f>+S1015*'10k &amp; MO'!O$3</f>
        <v>0</v>
      </c>
      <c r="AF1015" s="192" t="str">
        <f t="shared" si="135"/>
        <v>29282014</v>
      </c>
      <c r="AG1015" s="192">
        <f>+IFERROR(VLOOKUP($AF1015,'Limited Loss'!$F$5:$P$124,AG$3,FALSE),0)</f>
        <v>0</v>
      </c>
      <c r="AH1015" s="193">
        <f>+IFERROR(VLOOKUP($AF1015,'Limited Loss'!$F$5:$P$124,AH$3,FALSE),0)</f>
        <v>0</v>
      </c>
      <c r="AI1015" s="193">
        <f>+IFERROR(VLOOKUP($AF1015,'Limited Loss'!$F$5:$P$124,AI$3,FALSE),0)</f>
        <v>0</v>
      </c>
      <c r="AJ1015" s="193">
        <f>+IFERROR(VLOOKUP($AF1015,'Limited Loss'!$F$5:$P$124,AJ$3,FALSE),0)</f>
        <v>0</v>
      </c>
      <c r="AK1015" s="100">
        <f>+IFERROR(VLOOKUP($AF1015,'Limited Loss'!$F$5:$P$124,AK$3,FALSE),0)</f>
        <v>0</v>
      </c>
      <c r="AL1015" s="193">
        <f>+IFERROR(VLOOKUP($AF1015,'Limited Loss'!$F$5:$P$124,AL$3,FALSE),0)</f>
        <v>0</v>
      </c>
      <c r="AM1015" s="193">
        <f>+IFERROR(VLOOKUP($AF1015,'Limited Loss'!$F$5:$P$124,AM$3,FALSE),0)</f>
        <v>0</v>
      </c>
      <c r="AN1015" s="193">
        <f>+IFERROR(VLOOKUP($AF1015,'Limited Loss'!$F$5:$P$124,AN$3,FALSE),0)</f>
        <v>0</v>
      </c>
      <c r="AO1015" s="193">
        <f>+IFERROR(VLOOKUP($AF1015,'Limited Loss'!$F$5:$P$124,AO$3,FALSE),0)</f>
        <v>0</v>
      </c>
      <c r="AP1015" s="100">
        <f>+IFERROR(VLOOKUP($AF1015,'Limited Loss'!$F$5:$P$124,AP$3,FALSE),0)</f>
        <v>0</v>
      </c>
      <c r="AQ1015" s="353"/>
      <c r="AR1015" s="331">
        <f t="shared" si="136"/>
        <v>2928</v>
      </c>
      <c r="AS1015" s="332">
        <f t="shared" si="136"/>
        <v>2014</v>
      </c>
      <c r="AT1015" s="349">
        <f t="shared" si="141"/>
        <v>0</v>
      </c>
      <c r="AU1015" s="349">
        <f t="shared" si="141"/>
        <v>0</v>
      </c>
      <c r="AV1015" s="349">
        <f t="shared" si="141"/>
        <v>0</v>
      </c>
      <c r="AW1015" s="349">
        <f t="shared" si="141"/>
        <v>0</v>
      </c>
      <c r="AX1015" s="350">
        <f t="shared" si="141"/>
        <v>0</v>
      </c>
      <c r="AY1015" s="349">
        <f t="shared" si="141"/>
        <v>0</v>
      </c>
      <c r="AZ1015" s="349">
        <f t="shared" si="141"/>
        <v>0</v>
      </c>
      <c r="BA1015" s="349">
        <f t="shared" si="141"/>
        <v>0</v>
      </c>
      <c r="BB1015" s="349">
        <f t="shared" si="142"/>
        <v>0</v>
      </c>
      <c r="BC1015" s="349">
        <f t="shared" si="142"/>
        <v>0</v>
      </c>
      <c r="BD1015" s="350">
        <f t="shared" si="142"/>
        <v>0</v>
      </c>
      <c r="BE1015" s="349">
        <f t="shared" si="138"/>
        <v>0</v>
      </c>
      <c r="BF1015" s="375">
        <f t="shared" si="139"/>
        <v>0</v>
      </c>
      <c r="BG1015" s="334">
        <f t="shared" si="140"/>
        <v>0</v>
      </c>
    </row>
    <row r="1016" spans="1:59" x14ac:dyDescent="0.2">
      <c r="A1016" s="326" t="str">
        <f t="shared" si="137"/>
        <v>29282015</v>
      </c>
      <c r="B1016" s="331">
        <v>2928</v>
      </c>
      <c r="C1016" s="327">
        <v>2015</v>
      </c>
      <c r="D1016" s="353">
        <f>+IFERROR(VLOOKUP($A1016,Data_Loss!$A$2:$V$1180,6,FALSE),0)</f>
        <v>0</v>
      </c>
      <c r="E1016" s="353">
        <f>+IFERROR(VLOOKUP($A1016,Data_Loss!$A$2:$V$1180,7,FALSE),0)</f>
        <v>0</v>
      </c>
      <c r="F1016" s="353">
        <f>+IFERROR(VLOOKUP($A1016,Data_Loss!$A$2:$V$1180,8,FALSE),0)</f>
        <v>0</v>
      </c>
      <c r="G1016" s="353">
        <f>+IFERROR(VLOOKUP($A1016,Data_Loss!$A$2:$V$1180,9,FALSE),0)</f>
        <v>0</v>
      </c>
      <c r="H1016" s="353">
        <f>+IFERROR(VLOOKUP($A1016,Data_Loss!$A$2:$V$1180,10,FALSE),0)</f>
        <v>1</v>
      </c>
      <c r="I1016" s="353">
        <f>+IFERROR(VLOOKUP($A1016,Data_Loss!$A$2:$V$1300,12,FALSE),0)</f>
        <v>0</v>
      </c>
      <c r="J1016" s="353">
        <f>+IFERROR(VLOOKUP($A1016,Data_Loss!$A$2:$V$1300,13,FALSE),0)</f>
        <v>0</v>
      </c>
      <c r="K1016" s="353">
        <f>+IFERROR(VLOOKUP($A1016,Data_Loss!$A$2:$V$1300,14,FALSE),0)</f>
        <v>0</v>
      </c>
      <c r="L1016" s="353">
        <f>+IFERROR(VLOOKUP($A1016,Data_Loss!$A$2:$V$1300,15,FALSE),0)</f>
        <v>0</v>
      </c>
      <c r="M1016" s="353">
        <f>+IFERROR(VLOOKUP($A1016,Data_Loss!$A$2:$V$1300,16,FALSE),0)</f>
        <v>10000</v>
      </c>
      <c r="N1016" s="353">
        <f>+IFERROR(VLOOKUP($A1016,Data_Loss!$A$2:$V$1300,17,FALSE),0)</f>
        <v>0</v>
      </c>
      <c r="O1016" s="353">
        <f>+IFERROR(VLOOKUP($A1016,Data_Loss!$A$2:$V$1300,18,FALSE),0)</f>
        <v>0</v>
      </c>
      <c r="P1016" s="353">
        <f>+IFERROR(VLOOKUP($A1016,Data_Loss!$A$2:$V$1300,19,FALSE),0)</f>
        <v>0</v>
      </c>
      <c r="Q1016" s="353">
        <f>+IFERROR(VLOOKUP($A1016,Data_Loss!$A$2:$V$1300,20,FALSE),0)</f>
        <v>0</v>
      </c>
      <c r="R1016" s="353">
        <f>+IFERROR(VLOOKUP($A1016,Data_Loss!$A$2:$V$1300,21,FALSE),0)</f>
        <v>368</v>
      </c>
      <c r="S1016" s="353">
        <f>+IFERROR(VLOOKUP($A1016,Data_Loss!$A$2:$V$1300,22,FALSE),0)</f>
        <v>0</v>
      </c>
      <c r="T1016" s="191">
        <f>+$I1016*'10k &amp; MO'!C$4+$J1016*'10k &amp; MO'!C$10+$K1016*'10k &amp; MO'!C$16+$L1016*'10k &amp; MO'!C$22+$M1016*'10k &amp; MO'!C$28</f>
        <v>0</v>
      </c>
      <c r="U1016" s="349">
        <f>+$I1016*'10k &amp; MO'!D$4+$J1016*'10k &amp; MO'!D$10+$K1016*'10k &amp; MO'!D$16+$L1016*'10k &amp; MO'!D$22+$M1016*'10k &amp; MO'!D$28</f>
        <v>0</v>
      </c>
      <c r="V1016" s="349">
        <f>+$I1016*'10k &amp; MO'!E$4+$J1016*'10k &amp; MO'!E$10+$K1016*'10k &amp; MO'!E$16+$L1016*'10k &amp; MO'!E$22+$M1016*'10k &amp; MO'!E$28</f>
        <v>350.00000000000006</v>
      </c>
      <c r="W1016" s="349">
        <f>+$I1016*'10k &amp; MO'!F$4+$J1016*'10k &amp; MO'!F$10+$K1016*'10k &amp; MO'!F$16+$L1016*'10k &amp; MO'!F$22+$M1016*'10k &amp; MO'!F$28</f>
        <v>208.99999999999997</v>
      </c>
      <c r="X1016" s="349">
        <f>+$I1016*'10k &amp; MO'!G$4+$J1016*'10k &amp; MO'!G$10+$K1016*'10k &amp; MO'!G$16+$L1016*'10k &amp; MO'!G$22+$M1016*'10k &amp; MO'!G$28</f>
        <v>11552</v>
      </c>
      <c r="Y1016" s="349">
        <f>+$N1016*'10k &amp; MO'!H$4+$O1016*'10k &amp; MO'!H$10+$P1016*'10k &amp; MO'!H$16+$Q1016*'10k &amp; MO'!H$22+$R1016*'10k &amp; MO'!H$28</f>
        <v>0</v>
      </c>
      <c r="Z1016" s="349">
        <f>+$N1016*'10k &amp; MO'!I$4+$O1016*'10k &amp; MO'!I$10+$P1016*'10k &amp; MO'!I$16+$Q1016*'10k &amp; MO'!I$22+$R1016*'10k &amp; MO'!I$28</f>
        <v>0</v>
      </c>
      <c r="AA1016" s="349">
        <f>+$N1016*'10k &amp; MO'!J$4+$O1016*'10k &amp; MO'!J$10+$P1016*'10k &amp; MO'!J$16+$Q1016*'10k &amp; MO'!J$22+$R1016*'10k &amp; MO'!J$28</f>
        <v>10.377599999999999</v>
      </c>
      <c r="AB1016" s="349">
        <f>+$N1016*'10k &amp; MO'!K$4+$O1016*'10k &amp; MO'!K$10+$P1016*'10k &amp; MO'!K$16+$Q1016*'10k &amp; MO'!K$22+$R1016*'10k &amp; MO'!K$28</f>
        <v>14.167999999999999</v>
      </c>
      <c r="AC1016" s="349">
        <f>+$N1016*'10k &amp; MO'!L$4+$O1016*'10k &amp; MO'!L$10+$P1016*'10k &amp; MO'!L$16+$Q1016*'10k &amp; MO'!L$22+$R1016*'10k &amp; MO'!L$28</f>
        <v>540.00319999999999</v>
      </c>
      <c r="AD1016" s="350">
        <f>+S1016*'10k &amp; MO'!O$4</f>
        <v>0</v>
      </c>
      <c r="AF1016" s="192" t="str">
        <f t="shared" si="135"/>
        <v>29282015</v>
      </c>
      <c r="AG1016" s="192">
        <f>+IFERROR(VLOOKUP($AF1016,'Limited Loss'!$F$5:$P$124,AG$3,FALSE),0)</f>
        <v>0</v>
      </c>
      <c r="AH1016" s="193">
        <f>+IFERROR(VLOOKUP($AF1016,'Limited Loss'!$F$5:$P$124,AH$3,FALSE),0)</f>
        <v>0</v>
      </c>
      <c r="AI1016" s="193">
        <f>+IFERROR(VLOOKUP($AF1016,'Limited Loss'!$F$5:$P$124,AI$3,FALSE),0)</f>
        <v>0</v>
      </c>
      <c r="AJ1016" s="193">
        <f>+IFERROR(VLOOKUP($AF1016,'Limited Loss'!$F$5:$P$124,AJ$3,FALSE),0)</f>
        <v>0</v>
      </c>
      <c r="AK1016" s="100">
        <f>+IFERROR(VLOOKUP($AF1016,'Limited Loss'!$F$5:$P$124,AK$3,FALSE),0)</f>
        <v>0</v>
      </c>
      <c r="AL1016" s="193">
        <f>+IFERROR(VLOOKUP($AF1016,'Limited Loss'!$F$5:$P$124,AL$3,FALSE),0)</f>
        <v>0</v>
      </c>
      <c r="AM1016" s="193">
        <f>+IFERROR(VLOOKUP($AF1016,'Limited Loss'!$F$5:$P$124,AM$3,FALSE),0)</f>
        <v>0</v>
      </c>
      <c r="AN1016" s="193">
        <f>+IFERROR(VLOOKUP($AF1016,'Limited Loss'!$F$5:$P$124,AN$3,FALSE),0)</f>
        <v>0</v>
      </c>
      <c r="AO1016" s="193">
        <f>+IFERROR(VLOOKUP($AF1016,'Limited Loss'!$F$5:$P$124,AO$3,FALSE),0)</f>
        <v>0</v>
      </c>
      <c r="AP1016" s="100">
        <f>+IFERROR(VLOOKUP($AF1016,'Limited Loss'!$F$5:$P$124,AP$3,FALSE),0)</f>
        <v>0</v>
      </c>
      <c r="AQ1016" s="353"/>
      <c r="AR1016" s="331">
        <f t="shared" si="136"/>
        <v>2928</v>
      </c>
      <c r="AS1016" s="332">
        <f t="shared" si="136"/>
        <v>2015</v>
      </c>
      <c r="AT1016" s="349">
        <f t="shared" si="141"/>
        <v>0</v>
      </c>
      <c r="AU1016" s="349">
        <f t="shared" si="141"/>
        <v>0</v>
      </c>
      <c r="AV1016" s="349">
        <f t="shared" si="141"/>
        <v>350.00000000000006</v>
      </c>
      <c r="AW1016" s="349">
        <f t="shared" si="141"/>
        <v>208.99999999999997</v>
      </c>
      <c r="AX1016" s="350">
        <f t="shared" si="141"/>
        <v>11552</v>
      </c>
      <c r="AY1016" s="349">
        <f t="shared" si="141"/>
        <v>0</v>
      </c>
      <c r="AZ1016" s="349">
        <f t="shared" si="141"/>
        <v>0</v>
      </c>
      <c r="BA1016" s="349">
        <f t="shared" si="141"/>
        <v>10.377599999999999</v>
      </c>
      <c r="BB1016" s="349">
        <f t="shared" si="142"/>
        <v>14.167999999999999</v>
      </c>
      <c r="BC1016" s="349">
        <f t="shared" si="142"/>
        <v>540.00319999999999</v>
      </c>
      <c r="BD1016" s="350">
        <f t="shared" si="142"/>
        <v>0</v>
      </c>
      <c r="BE1016" s="349">
        <f t="shared" si="138"/>
        <v>360.37760000000003</v>
      </c>
      <c r="BF1016" s="375">
        <f t="shared" si="139"/>
        <v>12315.171199999999</v>
      </c>
      <c r="BG1016" s="334">
        <f t="shared" si="140"/>
        <v>0</v>
      </c>
    </row>
    <row r="1017" spans="1:59" x14ac:dyDescent="0.2">
      <c r="A1017" s="326" t="str">
        <f t="shared" si="137"/>
        <v>29282016</v>
      </c>
      <c r="B1017" s="331">
        <v>2928</v>
      </c>
      <c r="C1017" s="327">
        <v>2016</v>
      </c>
      <c r="D1017" s="353">
        <f>+IFERROR(VLOOKUP($A1017,Data_Loss!$A$2:$V$1180,6,FALSE),0)</f>
        <v>0</v>
      </c>
      <c r="E1017" s="353">
        <f>+IFERROR(VLOOKUP($A1017,Data_Loss!$A$2:$V$1180,7,FALSE),0)</f>
        <v>0</v>
      </c>
      <c r="F1017" s="353">
        <f>+IFERROR(VLOOKUP($A1017,Data_Loss!$A$2:$V$1180,8,FALSE),0)</f>
        <v>0</v>
      </c>
      <c r="G1017" s="353">
        <f>+IFERROR(VLOOKUP($A1017,Data_Loss!$A$2:$V$1180,9,FALSE),0)</f>
        <v>0</v>
      </c>
      <c r="H1017" s="353">
        <f>+IFERROR(VLOOKUP($A1017,Data_Loss!$A$2:$V$1180,10,FALSE),0)</f>
        <v>1</v>
      </c>
      <c r="I1017" s="353">
        <f>+IFERROR(VLOOKUP($A1017,Data_Loss!$A$2:$V$1300,12,FALSE),0)</f>
        <v>0</v>
      </c>
      <c r="J1017" s="353">
        <f>+IFERROR(VLOOKUP($A1017,Data_Loss!$A$2:$V$1300,13,FALSE),0)</f>
        <v>0</v>
      </c>
      <c r="K1017" s="353">
        <f>+IFERROR(VLOOKUP($A1017,Data_Loss!$A$2:$V$1300,14,FALSE),0)</f>
        <v>0</v>
      </c>
      <c r="L1017" s="353">
        <f>+IFERROR(VLOOKUP($A1017,Data_Loss!$A$2:$V$1300,15,FALSE),0)</f>
        <v>0</v>
      </c>
      <c r="M1017" s="353">
        <f>+IFERROR(VLOOKUP($A1017,Data_Loss!$A$2:$V$1300,16,FALSE),0)</f>
        <v>867</v>
      </c>
      <c r="N1017" s="353">
        <f>+IFERROR(VLOOKUP($A1017,Data_Loss!$A$2:$V$1300,17,FALSE),0)</f>
        <v>0</v>
      </c>
      <c r="O1017" s="353">
        <f>+IFERROR(VLOOKUP($A1017,Data_Loss!$A$2:$V$1300,18,FALSE),0)</f>
        <v>0</v>
      </c>
      <c r="P1017" s="353">
        <f>+IFERROR(VLOOKUP($A1017,Data_Loss!$A$2:$V$1300,19,FALSE),0)</f>
        <v>0</v>
      </c>
      <c r="Q1017" s="353">
        <f>+IFERROR(VLOOKUP($A1017,Data_Loss!$A$2:$V$1300,20,FALSE),0)</f>
        <v>0</v>
      </c>
      <c r="R1017" s="353">
        <f>+IFERROR(VLOOKUP($A1017,Data_Loss!$A$2:$V$1300,21,FALSE),0)</f>
        <v>812</v>
      </c>
      <c r="S1017" s="353">
        <f>+IFERROR(VLOOKUP($A1017,Data_Loss!$A$2:$V$1300,22,FALSE),0)</f>
        <v>353</v>
      </c>
      <c r="T1017" s="191">
        <f>+$I1017*'10k &amp; MO'!C$5+$J1017*'10k &amp; MO'!C$11+$K1017*'10k &amp; MO'!C$17+$L1017*'10k &amp; MO'!C$23+$M1017*'10k &amp; MO'!C$29</f>
        <v>0</v>
      </c>
      <c r="U1017" s="349">
        <f>+$I1017*'10k &amp; MO'!D$5+$J1017*'10k &amp; MO'!D$11+$K1017*'10k &amp; MO'!D$17+$L1017*'10k &amp; MO'!D$23+$M1017*'10k &amp; MO'!D$29</f>
        <v>0</v>
      </c>
      <c r="V1017" s="349">
        <f>+$I1017*'10k &amp; MO'!E$5+$J1017*'10k &amp; MO'!E$11+$K1017*'10k &amp; MO'!E$17+$L1017*'10k &amp; MO'!E$23+$M1017*'10k &amp; MO'!E$29</f>
        <v>98.231099999999998</v>
      </c>
      <c r="W1017" s="349">
        <f>+$I1017*'10k &amp; MO'!F$5+$J1017*'10k &amp; MO'!F$11+$K1017*'10k &amp; MO'!F$17+$L1017*'10k &amp; MO'!F$23+$M1017*'10k &amp; MO'!F$29</f>
        <v>58.609199999999994</v>
      </c>
      <c r="X1017" s="349">
        <f>+$I1017*'10k &amp; MO'!G$5+$J1017*'10k &amp; MO'!G$11+$K1017*'10k &amp; MO'!G$17+$L1017*'10k &amp; MO'!G$23+$M1017*'10k &amp; MO'!G$29</f>
        <v>902.37360000000001</v>
      </c>
      <c r="Y1017" s="349">
        <f>+$N1017*'10k &amp; MO'!H$5+$O1017*'10k &amp; MO'!H$11+$P1017*'10k &amp; MO'!H$17+$Q1017*'10k &amp; MO'!H$23+$R1017*'10k &amp; MO'!H$29</f>
        <v>0</v>
      </c>
      <c r="Z1017" s="349">
        <f>+$N1017*'10k &amp; MO'!I$5+$O1017*'10k &amp; MO'!I$11+$P1017*'10k &amp; MO'!I$17+$Q1017*'10k &amp; MO'!I$23+$R1017*'10k &amp; MO'!I$29</f>
        <v>0</v>
      </c>
      <c r="AA1017" s="349">
        <f>+$N1017*'10k &amp; MO'!J$5+$O1017*'10k &amp; MO'!J$11+$P1017*'10k &amp; MO'!J$17+$Q1017*'10k &amp; MO'!J$23+$R1017*'10k &amp; MO'!J$29</f>
        <v>72.0244</v>
      </c>
      <c r="AB1017" s="349">
        <f>+$N1017*'10k &amp; MO'!K$5+$O1017*'10k &amp; MO'!K$11+$P1017*'10k &amp; MO'!K$17+$Q1017*'10k &amp; MO'!K$23+$R1017*'10k &amp; MO'!K$29</f>
        <v>79.657200000000003</v>
      </c>
      <c r="AC1017" s="349">
        <f>+$N1017*'10k &amp; MO'!L$5+$O1017*'10k &amp; MO'!L$11+$P1017*'10k &amp; MO'!L$17+$Q1017*'10k &amp; MO'!L$23+$R1017*'10k &amp; MO'!L$29</f>
        <v>1223.8464000000001</v>
      </c>
      <c r="AD1017" s="350">
        <f>+S1017*'10k &amp; MO'!O$5</f>
        <v>475.84400000000005</v>
      </c>
      <c r="AF1017" s="192" t="str">
        <f t="shared" si="135"/>
        <v>29282016</v>
      </c>
      <c r="AG1017" s="192">
        <f>+IFERROR(VLOOKUP($AF1017,'Limited Loss'!$F$5:$P$124,AG$3,FALSE),0)</f>
        <v>0</v>
      </c>
      <c r="AH1017" s="193">
        <f>+IFERROR(VLOOKUP($AF1017,'Limited Loss'!$F$5:$P$124,AH$3,FALSE),0)</f>
        <v>0</v>
      </c>
      <c r="AI1017" s="193">
        <f>+IFERROR(VLOOKUP($AF1017,'Limited Loss'!$F$5:$P$124,AI$3,FALSE),0)</f>
        <v>0</v>
      </c>
      <c r="AJ1017" s="193">
        <f>+IFERROR(VLOOKUP($AF1017,'Limited Loss'!$F$5:$P$124,AJ$3,FALSE),0)</f>
        <v>0</v>
      </c>
      <c r="AK1017" s="100">
        <f>+IFERROR(VLOOKUP($AF1017,'Limited Loss'!$F$5:$P$124,AK$3,FALSE),0)</f>
        <v>0</v>
      </c>
      <c r="AL1017" s="193">
        <f>+IFERROR(VLOOKUP($AF1017,'Limited Loss'!$F$5:$P$124,AL$3,FALSE),0)</f>
        <v>0</v>
      </c>
      <c r="AM1017" s="193">
        <f>+IFERROR(VLOOKUP($AF1017,'Limited Loss'!$F$5:$P$124,AM$3,FALSE),0)</f>
        <v>0</v>
      </c>
      <c r="AN1017" s="193">
        <f>+IFERROR(VLOOKUP($AF1017,'Limited Loss'!$F$5:$P$124,AN$3,FALSE),0)</f>
        <v>0</v>
      </c>
      <c r="AO1017" s="193">
        <f>+IFERROR(VLOOKUP($AF1017,'Limited Loss'!$F$5:$P$124,AO$3,FALSE),0)</f>
        <v>0</v>
      </c>
      <c r="AP1017" s="100">
        <f>+IFERROR(VLOOKUP($AF1017,'Limited Loss'!$F$5:$P$124,AP$3,FALSE),0)</f>
        <v>0</v>
      </c>
      <c r="AQ1017" s="353"/>
      <c r="AR1017" s="331">
        <f t="shared" si="136"/>
        <v>2928</v>
      </c>
      <c r="AS1017" s="332">
        <f t="shared" si="136"/>
        <v>2016</v>
      </c>
      <c r="AT1017" s="349">
        <f t="shared" si="141"/>
        <v>0</v>
      </c>
      <c r="AU1017" s="349">
        <f t="shared" si="141"/>
        <v>0</v>
      </c>
      <c r="AV1017" s="349">
        <f t="shared" si="141"/>
        <v>98.231099999999998</v>
      </c>
      <c r="AW1017" s="349">
        <f t="shared" si="141"/>
        <v>58.609199999999994</v>
      </c>
      <c r="AX1017" s="350">
        <f t="shared" si="141"/>
        <v>902.37360000000001</v>
      </c>
      <c r="AY1017" s="349">
        <f t="shared" si="141"/>
        <v>0</v>
      </c>
      <c r="AZ1017" s="349">
        <f t="shared" si="141"/>
        <v>0</v>
      </c>
      <c r="BA1017" s="349">
        <f t="shared" si="141"/>
        <v>72.0244</v>
      </c>
      <c r="BB1017" s="349">
        <f t="shared" si="142"/>
        <v>79.657200000000003</v>
      </c>
      <c r="BC1017" s="349">
        <f t="shared" si="142"/>
        <v>1223.8464000000001</v>
      </c>
      <c r="BD1017" s="350">
        <f t="shared" si="142"/>
        <v>475.84400000000005</v>
      </c>
      <c r="BE1017" s="349">
        <f t="shared" si="138"/>
        <v>170.25549999999998</v>
      </c>
      <c r="BF1017" s="375">
        <f t="shared" si="139"/>
        <v>2264.4864000000002</v>
      </c>
      <c r="BG1017" s="334">
        <f t="shared" si="140"/>
        <v>475.84400000000005</v>
      </c>
    </row>
    <row r="1018" spans="1:59" x14ac:dyDescent="0.2">
      <c r="A1018" s="326" t="str">
        <f t="shared" si="137"/>
        <v>29282017</v>
      </c>
      <c r="B1018" s="331">
        <v>2928</v>
      </c>
      <c r="C1018" s="327">
        <v>2017</v>
      </c>
      <c r="D1018" s="353">
        <f>+IFERROR(VLOOKUP($A1018,Data_Loss!$A$2:$V$1180,6,FALSE),0)</f>
        <v>0</v>
      </c>
      <c r="E1018" s="353">
        <f>+IFERROR(VLOOKUP($A1018,Data_Loss!$A$2:$V$1180,7,FALSE),0)</f>
        <v>0</v>
      </c>
      <c r="F1018" s="353">
        <f>+IFERROR(VLOOKUP($A1018,Data_Loss!$A$2:$V$1180,8,FALSE),0)</f>
        <v>0</v>
      </c>
      <c r="G1018" s="353">
        <f>+IFERROR(VLOOKUP($A1018,Data_Loss!$A$2:$V$1180,9,FALSE),0)</f>
        <v>1</v>
      </c>
      <c r="H1018" s="353">
        <f>+IFERROR(VLOOKUP($A1018,Data_Loss!$A$2:$V$1180,10,FALSE),0)</f>
        <v>1</v>
      </c>
      <c r="I1018" s="353">
        <f>+IFERROR(VLOOKUP($A1018,Data_Loss!$A$2:$V$1300,12,FALSE),0)</f>
        <v>0</v>
      </c>
      <c r="J1018" s="353">
        <f>+IFERROR(VLOOKUP($A1018,Data_Loss!$A$2:$V$1300,13,FALSE),0)</f>
        <v>0</v>
      </c>
      <c r="K1018" s="353">
        <f>+IFERROR(VLOOKUP($A1018,Data_Loss!$A$2:$V$1300,14,FALSE),0)</f>
        <v>0</v>
      </c>
      <c r="L1018" s="353">
        <f>+IFERROR(VLOOKUP($A1018,Data_Loss!$A$2:$V$1300,15,FALSE),0)</f>
        <v>37893</v>
      </c>
      <c r="M1018" s="353">
        <f>+IFERROR(VLOOKUP($A1018,Data_Loss!$A$2:$V$1300,16,FALSE),0)</f>
        <v>1298</v>
      </c>
      <c r="N1018" s="353">
        <f>+IFERROR(VLOOKUP($A1018,Data_Loss!$A$2:$V$1300,17,FALSE),0)</f>
        <v>0</v>
      </c>
      <c r="O1018" s="353">
        <f>+IFERROR(VLOOKUP($A1018,Data_Loss!$A$2:$V$1300,18,FALSE),0)</f>
        <v>0</v>
      </c>
      <c r="P1018" s="353">
        <f>+IFERROR(VLOOKUP($A1018,Data_Loss!$A$2:$V$1300,19,FALSE),0)</f>
        <v>0</v>
      </c>
      <c r="Q1018" s="353">
        <f>+IFERROR(VLOOKUP($A1018,Data_Loss!$A$2:$V$1300,20,FALSE),0)</f>
        <v>9462</v>
      </c>
      <c r="R1018" s="353">
        <f>+IFERROR(VLOOKUP($A1018,Data_Loss!$A$2:$V$1300,21,FALSE),0)</f>
        <v>248</v>
      </c>
      <c r="S1018" s="353">
        <f>+IFERROR(VLOOKUP($A1018,Data_Loss!$A$2:$V$1300,22,FALSE),0)</f>
        <v>0</v>
      </c>
      <c r="T1018" s="191">
        <f>+$I1018*'10k &amp; MO'!C$6+$J1018*'10k &amp; MO'!C$12+$K1018*'10k &amp; MO'!C$18+$L1018*'10k &amp; MO'!C$24+$M1018*'10k &amp; MO'!C$30</f>
        <v>0</v>
      </c>
      <c r="U1018" s="349">
        <f>+$I1018*'10k &amp; MO'!D$6+$J1018*'10k &amp; MO'!D$12+$K1018*'10k &amp; MO'!D$18+$L1018*'10k &amp; MO'!D$24+$M1018*'10k &amp; MO'!D$30</f>
        <v>80.743499999999997</v>
      </c>
      <c r="V1018" s="349">
        <f>+$I1018*'10k &amp; MO'!E$6+$J1018*'10k &amp; MO'!E$12+$K1018*'10k &amp; MO'!E$18+$L1018*'10k &amp; MO'!E$24+$M1018*'10k &amp; MO'!E$30</f>
        <v>33759.743499999997</v>
      </c>
      <c r="W1018" s="349">
        <f>+$I1018*'10k &amp; MO'!F$6+$J1018*'10k &amp; MO'!F$12+$K1018*'10k &amp; MO'!F$18+$L1018*'10k &amp; MO'!F$24+$M1018*'10k &amp; MO'!F$30</f>
        <v>34316.601399999992</v>
      </c>
      <c r="X1018" s="349">
        <f>+$I1018*'10k &amp; MO'!G$6+$J1018*'10k &amp; MO'!G$12+$K1018*'10k &amp; MO'!G$18+$L1018*'10k &amp; MO'!G$24+$M1018*'10k &amp; MO'!G$30</f>
        <v>4282.7757999999994</v>
      </c>
      <c r="Y1018" s="349">
        <f>+$N1018*'10k &amp; MO'!H$6+$O1018*'10k &amp; MO'!H$12+$P1018*'10k &amp; MO'!H$18+$Q1018*'10k &amp; MO'!H$24+$R1018*'10k &amp; MO'!H$30</f>
        <v>0</v>
      </c>
      <c r="Z1018" s="349">
        <f>+$N1018*'10k &amp; MO'!I$6+$O1018*'10k &amp; MO'!I$12+$P1018*'10k &amp; MO'!I$18+$Q1018*'10k &amp; MO'!I$24+$R1018*'10k &amp; MO'!I$30</f>
        <v>6.6978</v>
      </c>
      <c r="AA1018" s="349">
        <f>+$N1018*'10k &amp; MO'!J$6+$O1018*'10k &amp; MO'!J$12+$P1018*'10k &amp; MO'!J$18+$Q1018*'10k &amp; MO'!J$24+$R1018*'10k &amp; MO'!J$30</f>
        <v>9885.8382000000001</v>
      </c>
      <c r="AB1018" s="349">
        <f>+$N1018*'10k &amp; MO'!K$6+$O1018*'10k &amp; MO'!K$12+$P1018*'10k &amp; MO'!K$18+$Q1018*'10k &amp; MO'!K$24+$R1018*'10k &amp; MO'!K$30</f>
        <v>11985.459000000001</v>
      </c>
      <c r="AC1018" s="349">
        <f>+$N1018*'10k &amp; MO'!L$6+$O1018*'10k &amp; MO'!L$12+$P1018*'10k &amp; MO'!L$18+$Q1018*'10k &amp; MO'!L$24+$R1018*'10k &amp; MO'!L$30</f>
        <v>1369.1554000000001</v>
      </c>
      <c r="AD1018" s="350">
        <f>+S1018*'10k &amp; MO'!O$6</f>
        <v>0</v>
      </c>
      <c r="AF1018" s="192" t="str">
        <f t="shared" si="135"/>
        <v>29282017</v>
      </c>
      <c r="AG1018" s="192">
        <f>+IFERROR(VLOOKUP($AF1018,'Limited Loss'!$F$5:$P$124,AG$3,FALSE),0)</f>
        <v>0</v>
      </c>
      <c r="AH1018" s="193">
        <f>+IFERROR(VLOOKUP($AF1018,'Limited Loss'!$F$5:$P$124,AH$3,FALSE),0)</f>
        <v>0</v>
      </c>
      <c r="AI1018" s="193">
        <f>+IFERROR(VLOOKUP($AF1018,'Limited Loss'!$F$5:$P$124,AI$3,FALSE),0)</f>
        <v>0</v>
      </c>
      <c r="AJ1018" s="193">
        <f>+IFERROR(VLOOKUP($AF1018,'Limited Loss'!$F$5:$P$124,AJ$3,FALSE),0)</f>
        <v>0</v>
      </c>
      <c r="AK1018" s="100">
        <f>+IFERROR(VLOOKUP($AF1018,'Limited Loss'!$F$5:$P$124,AK$3,FALSE),0)</f>
        <v>0</v>
      </c>
      <c r="AL1018" s="193">
        <f>+IFERROR(VLOOKUP($AF1018,'Limited Loss'!$F$5:$P$124,AL$3,FALSE),0)</f>
        <v>0</v>
      </c>
      <c r="AM1018" s="193">
        <f>+IFERROR(VLOOKUP($AF1018,'Limited Loss'!$F$5:$P$124,AM$3,FALSE),0)</f>
        <v>0</v>
      </c>
      <c r="AN1018" s="193">
        <f>+IFERROR(VLOOKUP($AF1018,'Limited Loss'!$F$5:$P$124,AN$3,FALSE),0)</f>
        <v>0</v>
      </c>
      <c r="AO1018" s="193">
        <f>+IFERROR(VLOOKUP($AF1018,'Limited Loss'!$F$5:$P$124,AO$3,FALSE),0)</f>
        <v>0</v>
      </c>
      <c r="AP1018" s="100">
        <f>+IFERROR(VLOOKUP($AF1018,'Limited Loss'!$F$5:$P$124,AP$3,FALSE),0)</f>
        <v>0</v>
      </c>
      <c r="AQ1018" s="353"/>
      <c r="AR1018" s="331">
        <f t="shared" si="136"/>
        <v>2928</v>
      </c>
      <c r="AS1018" s="332">
        <f t="shared" si="136"/>
        <v>2017</v>
      </c>
      <c r="AT1018" s="349">
        <f t="shared" si="141"/>
        <v>0</v>
      </c>
      <c r="AU1018" s="349">
        <f t="shared" si="141"/>
        <v>80.743499999999997</v>
      </c>
      <c r="AV1018" s="349">
        <f t="shared" si="141"/>
        <v>33759.743499999997</v>
      </c>
      <c r="AW1018" s="349">
        <f t="shared" si="141"/>
        <v>34316.601399999992</v>
      </c>
      <c r="AX1018" s="350">
        <f t="shared" si="141"/>
        <v>4282.7757999999994</v>
      </c>
      <c r="AY1018" s="349">
        <f t="shared" si="141"/>
        <v>0</v>
      </c>
      <c r="AZ1018" s="349">
        <f t="shared" si="141"/>
        <v>6.6978</v>
      </c>
      <c r="BA1018" s="349">
        <f t="shared" si="141"/>
        <v>9885.8382000000001</v>
      </c>
      <c r="BB1018" s="349">
        <f t="shared" si="142"/>
        <v>11985.459000000001</v>
      </c>
      <c r="BC1018" s="349">
        <f t="shared" si="142"/>
        <v>1369.1554000000001</v>
      </c>
      <c r="BD1018" s="350">
        <f t="shared" si="142"/>
        <v>0</v>
      </c>
      <c r="BE1018" s="349">
        <f t="shared" si="138"/>
        <v>43733.022999999994</v>
      </c>
      <c r="BF1018" s="375">
        <f t="shared" si="139"/>
        <v>51953.991599999994</v>
      </c>
      <c r="BG1018" s="334">
        <f t="shared" si="140"/>
        <v>0</v>
      </c>
    </row>
    <row r="1019" spans="1:59" x14ac:dyDescent="0.2">
      <c r="A1019" s="326" t="str">
        <f t="shared" si="137"/>
        <v>29282018</v>
      </c>
      <c r="B1019" s="331">
        <v>2928</v>
      </c>
      <c r="C1019" s="327">
        <v>2018</v>
      </c>
      <c r="D1019" s="353">
        <f>+IFERROR(VLOOKUP($A1019,Data_Loss!$A$2:$V$1180,6,FALSE),0)</f>
        <v>0</v>
      </c>
      <c r="E1019" s="353">
        <f>+IFERROR(VLOOKUP($A1019,Data_Loss!$A$2:$V$1180,7,FALSE),0)</f>
        <v>0</v>
      </c>
      <c r="F1019" s="353">
        <f>+IFERROR(VLOOKUP($A1019,Data_Loss!$A$2:$V$1180,8,FALSE),0)</f>
        <v>0</v>
      </c>
      <c r="G1019" s="353">
        <f>+IFERROR(VLOOKUP($A1019,Data_Loss!$A$2:$V$1180,9,FALSE),0)</f>
        <v>0</v>
      </c>
      <c r="H1019" s="353">
        <f>+IFERROR(VLOOKUP($A1019,Data_Loss!$A$2:$V$1180,10,FALSE),0)</f>
        <v>0</v>
      </c>
      <c r="I1019" s="353">
        <f>+IFERROR(VLOOKUP($A1019,Data_Loss!$A$2:$V$1300,12,FALSE),0)</f>
        <v>0</v>
      </c>
      <c r="J1019" s="353">
        <f>+IFERROR(VLOOKUP($A1019,Data_Loss!$A$2:$V$1300,13,FALSE),0)</f>
        <v>0</v>
      </c>
      <c r="K1019" s="353">
        <f>+IFERROR(VLOOKUP($A1019,Data_Loss!$A$2:$V$1300,14,FALSE),0)</f>
        <v>0</v>
      </c>
      <c r="L1019" s="353">
        <f>+IFERROR(VLOOKUP($A1019,Data_Loss!$A$2:$V$1300,15,FALSE),0)</f>
        <v>0</v>
      </c>
      <c r="M1019" s="353">
        <f>+IFERROR(VLOOKUP($A1019,Data_Loss!$A$2:$V$1300,16,FALSE),0)</f>
        <v>0</v>
      </c>
      <c r="N1019" s="353">
        <f>+IFERROR(VLOOKUP($A1019,Data_Loss!$A$2:$V$1300,17,FALSE),0)</f>
        <v>0</v>
      </c>
      <c r="O1019" s="353">
        <f>+IFERROR(VLOOKUP($A1019,Data_Loss!$A$2:$V$1300,18,FALSE),0)</f>
        <v>0</v>
      </c>
      <c r="P1019" s="353">
        <f>+IFERROR(VLOOKUP($A1019,Data_Loss!$A$2:$V$1300,19,FALSE),0)</f>
        <v>0</v>
      </c>
      <c r="Q1019" s="353">
        <f>+IFERROR(VLOOKUP($A1019,Data_Loss!$A$2:$V$1300,20,FALSE),0)</f>
        <v>0</v>
      </c>
      <c r="R1019" s="353">
        <f>+IFERROR(VLOOKUP($A1019,Data_Loss!$A$2:$V$1300,21,FALSE),0)</f>
        <v>0</v>
      </c>
      <c r="S1019" s="353">
        <f>+IFERROR(VLOOKUP($A1019,Data_Loss!$A$2:$V$1300,22,FALSE),0)</f>
        <v>6000</v>
      </c>
      <c r="T1019" s="191">
        <f>+$I1019*'10k &amp; MO'!C$7+$J1019*'10k &amp; MO'!C$13+$K1019*'10k &amp; MO'!C$19+$L1019*'10k &amp; MO'!C$25+$M1019*'10k &amp; MO'!C$31</f>
        <v>0</v>
      </c>
      <c r="U1019" s="349">
        <f>+$I1019*'10k &amp; MO'!D$7+$J1019*'10k &amp; MO'!D$13+$K1019*'10k &amp; MO'!D$19+$L1019*'10k &amp; MO'!D$25+$M1019*'10k &amp; MO'!D$31</f>
        <v>0</v>
      </c>
      <c r="V1019" s="349">
        <f>+$I1019*'10k &amp; MO'!E$7+$J1019*'10k &amp; MO'!E$13+$K1019*'10k &amp; MO'!E$19+$L1019*'10k &amp; MO'!E$25+$M1019*'10k &amp; MO'!E$31</f>
        <v>0</v>
      </c>
      <c r="W1019" s="349">
        <f>+$I1019*'10k &amp; MO'!F$7+$J1019*'10k &amp; MO'!F$13+$K1019*'10k &amp; MO'!F$19+$L1019*'10k &amp; MO'!F$25+$M1019*'10k &amp; MO'!F$31</f>
        <v>0</v>
      </c>
      <c r="X1019" s="349">
        <f>+$I1019*'10k &amp; MO'!G$7+$J1019*'10k &amp; MO'!G$13+$K1019*'10k &amp; MO'!G$19+$L1019*'10k &amp; MO'!G$25+$M1019*'10k &amp; MO'!G$31</f>
        <v>0</v>
      </c>
      <c r="Y1019" s="349">
        <f>+$N1019*'10k &amp; MO'!H$7+$O1019*'10k &amp; MO'!H$13+$P1019*'10k &amp; MO'!H$19+$Q1019*'10k &amp; MO'!H$25+$R1019*'10k &amp; MO'!H$31</f>
        <v>0</v>
      </c>
      <c r="Z1019" s="349">
        <f>+$N1019*'10k &amp; MO'!I$7+$O1019*'10k &amp; MO'!I$13+$P1019*'10k &amp; MO'!I$19+$Q1019*'10k &amp; MO'!I$25+$R1019*'10k &amp; MO'!I$31</f>
        <v>0</v>
      </c>
      <c r="AA1019" s="349">
        <f>+$N1019*'10k &amp; MO'!J$7+$O1019*'10k &amp; MO'!J$13+$P1019*'10k &amp; MO'!J$19+$Q1019*'10k &amp; MO'!J$25+$R1019*'10k &amp; MO'!J$31</f>
        <v>0</v>
      </c>
      <c r="AB1019" s="349">
        <f>+$N1019*'10k &amp; MO'!K$7+$O1019*'10k &amp; MO'!K$13+$P1019*'10k &amp; MO'!K$19+$Q1019*'10k &amp; MO'!K$25+$R1019*'10k &amp; MO'!K$31</f>
        <v>0</v>
      </c>
      <c r="AC1019" s="349">
        <f>+$N1019*'10k &amp; MO'!L$7+$O1019*'10k &amp; MO'!L$13+$P1019*'10k &amp; MO'!L$19+$Q1019*'10k &amp; MO'!L$25+$R1019*'10k &amp; MO'!L$31</f>
        <v>0</v>
      </c>
      <c r="AD1019" s="350">
        <f>+S1019*'10k &amp; MO'!O$7</f>
        <v>7956</v>
      </c>
      <c r="AF1019" s="192" t="str">
        <f t="shared" si="135"/>
        <v>29282018</v>
      </c>
      <c r="AG1019" s="192">
        <f>+IFERROR(VLOOKUP($AF1019,'Limited Loss'!$F$5:$P$124,AG$3,FALSE),0)</f>
        <v>0</v>
      </c>
      <c r="AH1019" s="193">
        <f>+IFERROR(VLOOKUP($AF1019,'Limited Loss'!$F$5:$P$124,AH$3,FALSE),0)</f>
        <v>0</v>
      </c>
      <c r="AI1019" s="193">
        <f>+IFERROR(VLOOKUP($AF1019,'Limited Loss'!$F$5:$P$124,AI$3,FALSE),0)</f>
        <v>0</v>
      </c>
      <c r="AJ1019" s="193">
        <f>+IFERROR(VLOOKUP($AF1019,'Limited Loss'!$F$5:$P$124,AJ$3,FALSE),0)</f>
        <v>0</v>
      </c>
      <c r="AK1019" s="100">
        <f>+IFERROR(VLOOKUP($AF1019,'Limited Loss'!$F$5:$P$124,AK$3,FALSE),0)</f>
        <v>0</v>
      </c>
      <c r="AL1019" s="193">
        <f>+IFERROR(VLOOKUP($AF1019,'Limited Loss'!$F$5:$P$124,AL$3,FALSE),0)</f>
        <v>0</v>
      </c>
      <c r="AM1019" s="193">
        <f>+IFERROR(VLOOKUP($AF1019,'Limited Loss'!$F$5:$P$124,AM$3,FALSE),0)</f>
        <v>0</v>
      </c>
      <c r="AN1019" s="193">
        <f>+IFERROR(VLOOKUP($AF1019,'Limited Loss'!$F$5:$P$124,AN$3,FALSE),0)</f>
        <v>0</v>
      </c>
      <c r="AO1019" s="193">
        <f>+IFERROR(VLOOKUP($AF1019,'Limited Loss'!$F$5:$P$124,AO$3,FALSE),0)</f>
        <v>0</v>
      </c>
      <c r="AP1019" s="100">
        <f>+IFERROR(VLOOKUP($AF1019,'Limited Loss'!$F$5:$P$124,AP$3,FALSE),0)</f>
        <v>0</v>
      </c>
      <c r="AQ1019" s="353"/>
      <c r="AR1019" s="331">
        <f t="shared" si="136"/>
        <v>2928</v>
      </c>
      <c r="AS1019" s="332">
        <f t="shared" si="136"/>
        <v>2018</v>
      </c>
      <c r="AT1019" s="349">
        <f t="shared" si="141"/>
        <v>0</v>
      </c>
      <c r="AU1019" s="349">
        <f t="shared" si="141"/>
        <v>0</v>
      </c>
      <c r="AV1019" s="349">
        <f t="shared" si="141"/>
        <v>0</v>
      </c>
      <c r="AW1019" s="349">
        <f t="shared" si="141"/>
        <v>0</v>
      </c>
      <c r="AX1019" s="350">
        <f t="shared" si="141"/>
        <v>0</v>
      </c>
      <c r="AY1019" s="349">
        <f t="shared" si="141"/>
        <v>0</v>
      </c>
      <c r="AZ1019" s="349">
        <f t="shared" si="141"/>
        <v>0</v>
      </c>
      <c r="BA1019" s="349">
        <f t="shared" si="141"/>
        <v>0</v>
      </c>
      <c r="BB1019" s="349">
        <f t="shared" si="142"/>
        <v>0</v>
      </c>
      <c r="BC1019" s="349">
        <f t="shared" si="142"/>
        <v>0</v>
      </c>
      <c r="BD1019" s="350">
        <f t="shared" si="142"/>
        <v>7956</v>
      </c>
      <c r="BE1019" s="349">
        <f t="shared" si="138"/>
        <v>0</v>
      </c>
      <c r="BF1019" s="375">
        <f t="shared" si="139"/>
        <v>0</v>
      </c>
      <c r="BG1019" s="334">
        <f t="shared" si="140"/>
        <v>7956</v>
      </c>
    </row>
    <row r="1020" spans="1:59" x14ac:dyDescent="0.2">
      <c r="A1020" s="326" t="str">
        <f t="shared" si="137"/>
        <v>8842014</v>
      </c>
      <c r="B1020" s="331">
        <v>884</v>
      </c>
      <c r="C1020" s="327">
        <v>2014</v>
      </c>
      <c r="D1020" s="353">
        <f>+IFERROR(VLOOKUP($A1020,Data_Loss!$A$2:$V$1180,6,FALSE),0)</f>
        <v>0</v>
      </c>
      <c r="E1020" s="353">
        <f>+IFERROR(VLOOKUP($A1020,Data_Loss!$A$2:$V$1180,7,FALSE),0)</f>
        <v>0</v>
      </c>
      <c r="F1020" s="353">
        <f>+IFERROR(VLOOKUP($A1020,Data_Loss!$A$2:$V$1180,8,FALSE),0)</f>
        <v>0</v>
      </c>
      <c r="G1020" s="353">
        <f>+IFERROR(VLOOKUP($A1020,Data_Loss!$A$2:$V$1180,9,FALSE),0)</f>
        <v>0</v>
      </c>
      <c r="H1020" s="353">
        <f>+IFERROR(VLOOKUP($A1020,Data_Loss!$A$2:$V$1180,10,FALSE),0)</f>
        <v>2</v>
      </c>
      <c r="I1020" s="353">
        <f>+IFERROR(VLOOKUP($A1020,Data_Loss!$A$2:$V$1300,12,FALSE),0)</f>
        <v>0</v>
      </c>
      <c r="J1020" s="353">
        <f>+IFERROR(VLOOKUP($A1020,Data_Loss!$A$2:$V$1300,13,FALSE),0)</f>
        <v>0</v>
      </c>
      <c r="K1020" s="353">
        <f>+IFERROR(VLOOKUP($A1020,Data_Loss!$A$2:$V$1300,14,FALSE),0)</f>
        <v>0</v>
      </c>
      <c r="L1020" s="353">
        <f>+IFERROR(VLOOKUP($A1020,Data_Loss!$A$2:$V$1300,15,FALSE),0)</f>
        <v>0</v>
      </c>
      <c r="M1020" s="353">
        <f>+IFERROR(VLOOKUP($A1020,Data_Loss!$A$2:$V$1300,16,FALSE),0)</f>
        <v>9168</v>
      </c>
      <c r="N1020" s="353">
        <f>+IFERROR(VLOOKUP($A1020,Data_Loss!$A$2:$V$1300,17,FALSE),0)</f>
        <v>0</v>
      </c>
      <c r="O1020" s="353">
        <f>+IFERROR(VLOOKUP($A1020,Data_Loss!$A$2:$V$1300,18,FALSE),0)</f>
        <v>0</v>
      </c>
      <c r="P1020" s="353">
        <f>+IFERROR(VLOOKUP($A1020,Data_Loss!$A$2:$V$1300,19,FALSE),0)</f>
        <v>0</v>
      </c>
      <c r="Q1020" s="353">
        <f>+IFERROR(VLOOKUP($A1020,Data_Loss!$A$2:$V$1300,20,FALSE),0)</f>
        <v>0</v>
      </c>
      <c r="R1020" s="353">
        <f>+IFERROR(VLOOKUP($A1020,Data_Loss!$A$2:$V$1300,21,FALSE),0)</f>
        <v>28823</v>
      </c>
      <c r="S1020" s="353">
        <f>+IFERROR(VLOOKUP($A1020,Data_Loss!$A$2:$V$1300,22,FALSE),0)</f>
        <v>1903</v>
      </c>
      <c r="T1020" s="191">
        <f>+$I1020*'10k &amp; MO'!C$3+$J1020*'10k &amp; MO'!C$9+$K1020*'10k &amp; MO'!C$15+$L1020*'10k &amp; MO'!C$21+$M1020*'10k &amp; MO'!C$27</f>
        <v>0</v>
      </c>
      <c r="U1020" s="349">
        <f>+$I1020*'10k &amp; MO'!D$3+$J1020*'10k &amp; MO'!D$9+$K1020*'10k &amp; MO'!D$15+$L1020*'10k &amp; MO'!D$21+$M1020*'10k &amp; MO'!D$27</f>
        <v>0</v>
      </c>
      <c r="V1020" s="349">
        <f>+$I1020*'10k &amp; MO'!E$3+$J1020*'10k &amp; MO'!E$9+$K1020*'10k &amp; MO'!E$15+$L1020*'10k &amp; MO'!E$21+$M1020*'10k &amp; MO'!E$27</f>
        <v>0</v>
      </c>
      <c r="W1020" s="349">
        <f>+$I1020*'10k &amp; MO'!F$3+$J1020*'10k &amp; MO'!F$9+$K1020*'10k &amp; MO'!F$15+$L1020*'10k &amp; MO'!F$21+$M1020*'10k &amp; MO'!F$27</f>
        <v>0</v>
      </c>
      <c r="X1020" s="349">
        <f>+$I1020*'10k &amp; MO'!G$3+$J1020*'10k &amp; MO'!G$9+$K1020*'10k &amp; MO'!G$15+$L1020*'10k &amp; MO'!G$21+$M1020*'10k &amp; MO'!G$27</f>
        <v>10378.175999999999</v>
      </c>
      <c r="Y1020" s="349">
        <f>+$N1020*'10k &amp; MO'!H$3+$O1020*'10k &amp; MO'!H$9+$P1020*'10k &amp; MO'!H$15+$Q1020*'10k &amp; MO'!H$21+$R1020*'10k &amp; MO'!H$27</f>
        <v>0</v>
      </c>
      <c r="Z1020" s="349">
        <f>+$N1020*'10k &amp; MO'!I$3+$O1020*'10k &amp; MO'!I$9+$P1020*'10k &amp; MO'!I$15+$Q1020*'10k &amp; MO'!I$21+$R1020*'10k &amp; MO'!I$27</f>
        <v>0</v>
      </c>
      <c r="AA1020" s="349">
        <f>+$N1020*'10k &amp; MO'!J$3+$O1020*'10k &amp; MO'!J$9+$P1020*'10k &amp; MO'!J$15+$Q1020*'10k &amp; MO'!J$21+$R1020*'10k &amp; MO'!J$27</f>
        <v>0</v>
      </c>
      <c r="AB1020" s="349">
        <f>+$N1020*'10k &amp; MO'!K$3+$O1020*'10k &amp; MO'!K$9+$P1020*'10k &amp; MO'!K$15+$Q1020*'10k &amp; MO'!K$21+$R1020*'10k &amp; MO'!K$27</f>
        <v>0</v>
      </c>
      <c r="AC1020" s="349">
        <f>+$N1020*'10k &amp; MO'!L$3+$O1020*'10k &amp; MO'!L$9+$P1020*'10k &amp; MO'!L$15+$Q1020*'10k &amp; MO'!L$21+$R1020*'10k &amp; MO'!L$27</f>
        <v>44445.065999999999</v>
      </c>
      <c r="AD1020" s="350">
        <f>+S1020*'10k &amp; MO'!O$3</f>
        <v>2038.1129999999998</v>
      </c>
      <c r="AF1020" s="192" t="str">
        <f t="shared" si="135"/>
        <v>8842014</v>
      </c>
      <c r="AG1020" s="192">
        <f>+IFERROR(VLOOKUP($AF1020,'Limited Loss'!$F$5:$P$124,AG$3,FALSE),0)</f>
        <v>0</v>
      </c>
      <c r="AH1020" s="193">
        <f>+IFERROR(VLOOKUP($AF1020,'Limited Loss'!$F$5:$P$124,AH$3,FALSE),0)</f>
        <v>0</v>
      </c>
      <c r="AI1020" s="193">
        <f>+IFERROR(VLOOKUP($AF1020,'Limited Loss'!$F$5:$P$124,AI$3,FALSE),0)</f>
        <v>0</v>
      </c>
      <c r="AJ1020" s="193">
        <f>+IFERROR(VLOOKUP($AF1020,'Limited Loss'!$F$5:$P$124,AJ$3,FALSE),0)</f>
        <v>0</v>
      </c>
      <c r="AK1020" s="100">
        <f>+IFERROR(VLOOKUP($AF1020,'Limited Loss'!$F$5:$P$124,AK$3,FALSE),0)</f>
        <v>0</v>
      </c>
      <c r="AL1020" s="193">
        <f>+IFERROR(VLOOKUP($AF1020,'Limited Loss'!$F$5:$P$124,AL$3,FALSE),0)</f>
        <v>0</v>
      </c>
      <c r="AM1020" s="193">
        <f>+IFERROR(VLOOKUP($AF1020,'Limited Loss'!$F$5:$P$124,AM$3,FALSE),0)</f>
        <v>0</v>
      </c>
      <c r="AN1020" s="193">
        <f>+IFERROR(VLOOKUP($AF1020,'Limited Loss'!$F$5:$P$124,AN$3,FALSE),0)</f>
        <v>0</v>
      </c>
      <c r="AO1020" s="193">
        <f>+IFERROR(VLOOKUP($AF1020,'Limited Loss'!$F$5:$P$124,AO$3,FALSE),0)</f>
        <v>0</v>
      </c>
      <c r="AP1020" s="100">
        <f>+IFERROR(VLOOKUP($AF1020,'Limited Loss'!$F$5:$P$124,AP$3,FALSE),0)</f>
        <v>0</v>
      </c>
      <c r="AQ1020" s="353"/>
      <c r="AR1020" s="331">
        <f t="shared" si="136"/>
        <v>884</v>
      </c>
      <c r="AS1020" s="332">
        <f t="shared" si="136"/>
        <v>2014</v>
      </c>
      <c r="AT1020" s="349">
        <f t="shared" si="141"/>
        <v>0</v>
      </c>
      <c r="AU1020" s="349">
        <f t="shared" si="141"/>
        <v>0</v>
      </c>
      <c r="AV1020" s="349">
        <f t="shared" si="141"/>
        <v>0</v>
      </c>
      <c r="AW1020" s="349">
        <f t="shared" si="141"/>
        <v>0</v>
      </c>
      <c r="AX1020" s="350">
        <f t="shared" si="141"/>
        <v>10378.175999999999</v>
      </c>
      <c r="AY1020" s="349">
        <f t="shared" si="141"/>
        <v>0</v>
      </c>
      <c r="AZ1020" s="349">
        <f t="shared" si="141"/>
        <v>0</v>
      </c>
      <c r="BA1020" s="349">
        <f t="shared" si="141"/>
        <v>0</v>
      </c>
      <c r="BB1020" s="349">
        <f t="shared" si="142"/>
        <v>0</v>
      </c>
      <c r="BC1020" s="349">
        <f t="shared" si="142"/>
        <v>44445.065999999999</v>
      </c>
      <c r="BD1020" s="350">
        <f t="shared" si="142"/>
        <v>2038.1129999999998</v>
      </c>
      <c r="BE1020" s="349">
        <f t="shared" si="138"/>
        <v>0</v>
      </c>
      <c r="BF1020" s="375">
        <f t="shared" si="139"/>
        <v>54823.241999999998</v>
      </c>
      <c r="BG1020" s="334">
        <f t="shared" si="140"/>
        <v>2038.1129999999998</v>
      </c>
    </row>
    <row r="1021" spans="1:59" x14ac:dyDescent="0.2">
      <c r="A1021" s="326" t="str">
        <f t="shared" si="137"/>
        <v>8842015</v>
      </c>
      <c r="B1021" s="331">
        <v>884</v>
      </c>
      <c r="C1021" s="327">
        <v>2015</v>
      </c>
      <c r="D1021" s="353">
        <f>+IFERROR(VLOOKUP($A1021,Data_Loss!$A$2:$V$1180,6,FALSE),0)</f>
        <v>0</v>
      </c>
      <c r="E1021" s="353">
        <f>+IFERROR(VLOOKUP($A1021,Data_Loss!$A$2:$V$1180,7,FALSE),0)</f>
        <v>0</v>
      </c>
      <c r="F1021" s="353">
        <f>+IFERROR(VLOOKUP($A1021,Data_Loss!$A$2:$V$1180,8,FALSE),0)</f>
        <v>0</v>
      </c>
      <c r="G1021" s="353">
        <f>+IFERROR(VLOOKUP($A1021,Data_Loss!$A$2:$V$1180,9,FALSE),0)</f>
        <v>0</v>
      </c>
      <c r="H1021" s="353">
        <f>+IFERROR(VLOOKUP($A1021,Data_Loss!$A$2:$V$1180,10,FALSE),0)</f>
        <v>2</v>
      </c>
      <c r="I1021" s="353">
        <f>+IFERROR(VLOOKUP($A1021,Data_Loss!$A$2:$V$1300,12,FALSE),0)</f>
        <v>0</v>
      </c>
      <c r="J1021" s="353">
        <f>+IFERROR(VLOOKUP($A1021,Data_Loss!$A$2:$V$1300,13,FALSE),0)</f>
        <v>0</v>
      </c>
      <c r="K1021" s="353">
        <f>+IFERROR(VLOOKUP($A1021,Data_Loss!$A$2:$V$1300,14,FALSE),0)</f>
        <v>0</v>
      </c>
      <c r="L1021" s="353">
        <f>+IFERROR(VLOOKUP($A1021,Data_Loss!$A$2:$V$1300,15,FALSE),0)</f>
        <v>0</v>
      </c>
      <c r="M1021" s="353">
        <f>+IFERROR(VLOOKUP($A1021,Data_Loss!$A$2:$V$1300,16,FALSE),0)</f>
        <v>26751</v>
      </c>
      <c r="N1021" s="353">
        <f>+IFERROR(VLOOKUP($A1021,Data_Loss!$A$2:$V$1300,17,FALSE),0)</f>
        <v>0</v>
      </c>
      <c r="O1021" s="353">
        <f>+IFERROR(VLOOKUP($A1021,Data_Loss!$A$2:$V$1300,18,FALSE),0)</f>
        <v>0</v>
      </c>
      <c r="P1021" s="353">
        <f>+IFERROR(VLOOKUP($A1021,Data_Loss!$A$2:$V$1300,19,FALSE),0)</f>
        <v>0</v>
      </c>
      <c r="Q1021" s="353">
        <f>+IFERROR(VLOOKUP($A1021,Data_Loss!$A$2:$V$1300,20,FALSE),0)</f>
        <v>0</v>
      </c>
      <c r="R1021" s="353">
        <f>+IFERROR(VLOOKUP($A1021,Data_Loss!$A$2:$V$1300,21,FALSE),0)</f>
        <v>30961</v>
      </c>
      <c r="S1021" s="353">
        <f>+IFERROR(VLOOKUP($A1021,Data_Loss!$A$2:$V$1300,22,FALSE),0)</f>
        <v>5155</v>
      </c>
      <c r="T1021" s="191">
        <f>+$I1021*'10k &amp; MO'!C$4+$J1021*'10k &amp; MO'!C$10+$K1021*'10k &amp; MO'!C$16+$L1021*'10k &amp; MO'!C$22+$M1021*'10k &amp; MO'!C$28</f>
        <v>0</v>
      </c>
      <c r="U1021" s="349">
        <f>+$I1021*'10k &amp; MO'!D$4+$J1021*'10k &amp; MO'!D$10+$K1021*'10k &amp; MO'!D$16+$L1021*'10k &amp; MO'!D$22+$M1021*'10k &amp; MO'!D$28</f>
        <v>0</v>
      </c>
      <c r="V1021" s="349">
        <f>+$I1021*'10k &amp; MO'!E$4+$J1021*'10k &amp; MO'!E$10+$K1021*'10k &amp; MO'!E$16+$L1021*'10k &amp; MO'!E$22+$M1021*'10k &amp; MO'!E$28</f>
        <v>936.28500000000008</v>
      </c>
      <c r="W1021" s="349">
        <f>+$I1021*'10k &amp; MO'!F$4+$J1021*'10k &amp; MO'!F$10+$K1021*'10k &amp; MO'!F$16+$L1021*'10k &amp; MO'!F$22+$M1021*'10k &amp; MO'!F$28</f>
        <v>559.09589999999992</v>
      </c>
      <c r="X1021" s="349">
        <f>+$I1021*'10k &amp; MO'!G$4+$J1021*'10k &amp; MO'!G$10+$K1021*'10k &amp; MO'!G$16+$L1021*'10k &amp; MO'!G$22+$M1021*'10k &amp; MO'!G$28</f>
        <v>30902.7552</v>
      </c>
      <c r="Y1021" s="349">
        <f>+$N1021*'10k &amp; MO'!H$4+$O1021*'10k &amp; MO'!H$10+$P1021*'10k &amp; MO'!H$16+$Q1021*'10k &amp; MO'!H$22+$R1021*'10k &amp; MO'!H$28</f>
        <v>0</v>
      </c>
      <c r="Z1021" s="349">
        <f>+$N1021*'10k &amp; MO'!I$4+$O1021*'10k &amp; MO'!I$10+$P1021*'10k &amp; MO'!I$16+$Q1021*'10k &amp; MO'!I$22+$R1021*'10k &amp; MO'!I$28</f>
        <v>0</v>
      </c>
      <c r="AA1021" s="349">
        <f>+$N1021*'10k &amp; MO'!J$4+$O1021*'10k &amp; MO'!J$10+$P1021*'10k &amp; MO'!J$16+$Q1021*'10k &amp; MO'!J$22+$R1021*'10k &amp; MO'!J$28</f>
        <v>873.10019999999997</v>
      </c>
      <c r="AB1021" s="349">
        <f>+$N1021*'10k &amp; MO'!K$4+$O1021*'10k &amp; MO'!K$10+$P1021*'10k &amp; MO'!K$16+$Q1021*'10k &amp; MO'!K$22+$R1021*'10k &amp; MO'!K$28</f>
        <v>1191.9984999999999</v>
      </c>
      <c r="AC1021" s="349">
        <f>+$N1021*'10k &amp; MO'!L$4+$O1021*'10k &amp; MO'!L$10+$P1021*'10k &amp; MO'!L$16+$Q1021*'10k &amp; MO'!L$22+$R1021*'10k &amp; MO'!L$28</f>
        <v>45432.171399999999</v>
      </c>
      <c r="AD1021" s="350">
        <f>+S1021*'10k &amp; MO'!O$4</f>
        <v>6247.86</v>
      </c>
      <c r="AF1021" s="192" t="str">
        <f t="shared" si="135"/>
        <v>8842015</v>
      </c>
      <c r="AG1021" s="192">
        <f>+IFERROR(VLOOKUP($AF1021,'Limited Loss'!$F$5:$P$124,AG$3,FALSE),0)</f>
        <v>0</v>
      </c>
      <c r="AH1021" s="193">
        <f>+IFERROR(VLOOKUP($AF1021,'Limited Loss'!$F$5:$P$124,AH$3,FALSE),0)</f>
        <v>0</v>
      </c>
      <c r="AI1021" s="193">
        <f>+IFERROR(VLOOKUP($AF1021,'Limited Loss'!$F$5:$P$124,AI$3,FALSE),0)</f>
        <v>0</v>
      </c>
      <c r="AJ1021" s="193">
        <f>+IFERROR(VLOOKUP($AF1021,'Limited Loss'!$F$5:$P$124,AJ$3,FALSE),0)</f>
        <v>0</v>
      </c>
      <c r="AK1021" s="100">
        <f>+IFERROR(VLOOKUP($AF1021,'Limited Loss'!$F$5:$P$124,AK$3,FALSE),0)</f>
        <v>0</v>
      </c>
      <c r="AL1021" s="193">
        <f>+IFERROR(VLOOKUP($AF1021,'Limited Loss'!$F$5:$P$124,AL$3,FALSE),0)</f>
        <v>0</v>
      </c>
      <c r="AM1021" s="193">
        <f>+IFERROR(VLOOKUP($AF1021,'Limited Loss'!$F$5:$P$124,AM$3,FALSE),0)</f>
        <v>0</v>
      </c>
      <c r="AN1021" s="193">
        <f>+IFERROR(VLOOKUP($AF1021,'Limited Loss'!$F$5:$P$124,AN$3,FALSE),0)</f>
        <v>0</v>
      </c>
      <c r="AO1021" s="193">
        <f>+IFERROR(VLOOKUP($AF1021,'Limited Loss'!$F$5:$P$124,AO$3,FALSE),0)</f>
        <v>0</v>
      </c>
      <c r="AP1021" s="100">
        <f>+IFERROR(VLOOKUP($AF1021,'Limited Loss'!$F$5:$P$124,AP$3,FALSE),0)</f>
        <v>0</v>
      </c>
      <c r="AQ1021" s="353"/>
      <c r="AR1021" s="331">
        <f t="shared" si="136"/>
        <v>884</v>
      </c>
      <c r="AS1021" s="332">
        <f t="shared" si="136"/>
        <v>2015</v>
      </c>
      <c r="AT1021" s="349">
        <f t="shared" si="141"/>
        <v>0</v>
      </c>
      <c r="AU1021" s="349">
        <f t="shared" si="141"/>
        <v>0</v>
      </c>
      <c r="AV1021" s="349">
        <f t="shared" si="141"/>
        <v>936.28500000000008</v>
      </c>
      <c r="AW1021" s="349">
        <f t="shared" si="141"/>
        <v>559.09589999999992</v>
      </c>
      <c r="AX1021" s="350">
        <f t="shared" si="141"/>
        <v>30902.7552</v>
      </c>
      <c r="AY1021" s="349">
        <f t="shared" si="141"/>
        <v>0</v>
      </c>
      <c r="AZ1021" s="349">
        <f t="shared" si="141"/>
        <v>0</v>
      </c>
      <c r="BA1021" s="349">
        <f t="shared" si="141"/>
        <v>873.10019999999997</v>
      </c>
      <c r="BB1021" s="349">
        <f t="shared" si="142"/>
        <v>1191.9984999999999</v>
      </c>
      <c r="BC1021" s="349">
        <f t="shared" si="142"/>
        <v>45432.171399999999</v>
      </c>
      <c r="BD1021" s="350">
        <f t="shared" si="142"/>
        <v>6247.86</v>
      </c>
      <c r="BE1021" s="349">
        <f t="shared" si="138"/>
        <v>1809.3852000000002</v>
      </c>
      <c r="BF1021" s="375">
        <f t="shared" si="139"/>
        <v>78086.021000000008</v>
      </c>
      <c r="BG1021" s="334">
        <f t="shared" si="140"/>
        <v>6247.86</v>
      </c>
    </row>
    <row r="1022" spans="1:59" x14ac:dyDescent="0.2">
      <c r="A1022" s="326" t="str">
        <f t="shared" si="137"/>
        <v>8842016</v>
      </c>
      <c r="B1022" s="331">
        <v>884</v>
      </c>
      <c r="C1022" s="327">
        <v>2016</v>
      </c>
      <c r="D1022" s="353">
        <f>+IFERROR(VLOOKUP($A1022,Data_Loss!$A$2:$V$1180,6,FALSE),0)</f>
        <v>0</v>
      </c>
      <c r="E1022" s="353">
        <f>+IFERROR(VLOOKUP($A1022,Data_Loss!$A$2:$V$1180,7,FALSE),0)</f>
        <v>0</v>
      </c>
      <c r="F1022" s="353">
        <f>+IFERROR(VLOOKUP($A1022,Data_Loss!$A$2:$V$1180,8,FALSE),0)</f>
        <v>0</v>
      </c>
      <c r="G1022" s="353">
        <f>+IFERROR(VLOOKUP($A1022,Data_Loss!$A$2:$V$1180,9,FALSE),0)</f>
        <v>0</v>
      </c>
      <c r="H1022" s="353">
        <f>+IFERROR(VLOOKUP($A1022,Data_Loss!$A$2:$V$1180,10,FALSE),0)</f>
        <v>0</v>
      </c>
      <c r="I1022" s="353">
        <f>+IFERROR(VLOOKUP($A1022,Data_Loss!$A$2:$V$1300,12,FALSE),0)</f>
        <v>0</v>
      </c>
      <c r="J1022" s="353">
        <f>+IFERROR(VLOOKUP($A1022,Data_Loss!$A$2:$V$1300,13,FALSE),0)</f>
        <v>0</v>
      </c>
      <c r="K1022" s="353">
        <f>+IFERROR(VLOOKUP($A1022,Data_Loss!$A$2:$V$1300,14,FALSE),0)</f>
        <v>0</v>
      </c>
      <c r="L1022" s="353">
        <f>+IFERROR(VLOOKUP($A1022,Data_Loss!$A$2:$V$1300,15,FALSE),0)</f>
        <v>0</v>
      </c>
      <c r="M1022" s="353">
        <f>+IFERROR(VLOOKUP($A1022,Data_Loss!$A$2:$V$1300,16,FALSE),0)</f>
        <v>0</v>
      </c>
      <c r="N1022" s="353">
        <f>+IFERROR(VLOOKUP($A1022,Data_Loss!$A$2:$V$1300,17,FALSE),0)</f>
        <v>0</v>
      </c>
      <c r="O1022" s="353">
        <f>+IFERROR(VLOOKUP($A1022,Data_Loss!$A$2:$V$1300,18,FALSE),0)</f>
        <v>0</v>
      </c>
      <c r="P1022" s="353">
        <f>+IFERROR(VLOOKUP($A1022,Data_Loss!$A$2:$V$1300,19,FALSE),0)</f>
        <v>0</v>
      </c>
      <c r="Q1022" s="353">
        <f>+IFERROR(VLOOKUP($A1022,Data_Loss!$A$2:$V$1300,20,FALSE),0)</f>
        <v>0</v>
      </c>
      <c r="R1022" s="353">
        <f>+IFERROR(VLOOKUP($A1022,Data_Loss!$A$2:$V$1300,21,FALSE),0)</f>
        <v>0</v>
      </c>
      <c r="S1022" s="353">
        <f>+IFERROR(VLOOKUP($A1022,Data_Loss!$A$2:$V$1300,22,FALSE),0)</f>
        <v>5129</v>
      </c>
      <c r="T1022" s="191">
        <f>+$I1022*'10k &amp; MO'!C$5+$J1022*'10k &amp; MO'!C$11+$K1022*'10k &amp; MO'!C$17+$L1022*'10k &amp; MO'!C$23+$M1022*'10k &amp; MO'!C$29</f>
        <v>0</v>
      </c>
      <c r="U1022" s="349">
        <f>+$I1022*'10k &amp; MO'!D$5+$J1022*'10k &amp; MO'!D$11+$K1022*'10k &amp; MO'!D$17+$L1022*'10k &amp; MO'!D$23+$M1022*'10k &amp; MO'!D$29</f>
        <v>0</v>
      </c>
      <c r="V1022" s="349">
        <f>+$I1022*'10k &amp; MO'!E$5+$J1022*'10k &amp; MO'!E$11+$K1022*'10k &amp; MO'!E$17+$L1022*'10k &amp; MO'!E$23+$M1022*'10k &amp; MO'!E$29</f>
        <v>0</v>
      </c>
      <c r="W1022" s="349">
        <f>+$I1022*'10k &amp; MO'!F$5+$J1022*'10k &amp; MO'!F$11+$K1022*'10k &amp; MO'!F$17+$L1022*'10k &amp; MO'!F$23+$M1022*'10k &amp; MO'!F$29</f>
        <v>0</v>
      </c>
      <c r="X1022" s="349">
        <f>+$I1022*'10k &amp; MO'!G$5+$J1022*'10k &amp; MO'!G$11+$K1022*'10k &amp; MO'!G$17+$L1022*'10k &amp; MO'!G$23+$M1022*'10k &amp; MO'!G$29</f>
        <v>0</v>
      </c>
      <c r="Y1022" s="349">
        <f>+$N1022*'10k &amp; MO'!H$5+$O1022*'10k &amp; MO'!H$11+$P1022*'10k &amp; MO'!H$17+$Q1022*'10k &amp; MO'!H$23+$R1022*'10k &amp; MO'!H$29</f>
        <v>0</v>
      </c>
      <c r="Z1022" s="349">
        <f>+$N1022*'10k &amp; MO'!I$5+$O1022*'10k &amp; MO'!I$11+$P1022*'10k &amp; MO'!I$17+$Q1022*'10k &amp; MO'!I$23+$R1022*'10k &amp; MO'!I$29</f>
        <v>0</v>
      </c>
      <c r="AA1022" s="349">
        <f>+$N1022*'10k &amp; MO'!J$5+$O1022*'10k &amp; MO'!J$11+$P1022*'10k &amp; MO'!J$17+$Q1022*'10k &amp; MO'!J$23+$R1022*'10k &amp; MO'!J$29</f>
        <v>0</v>
      </c>
      <c r="AB1022" s="349">
        <f>+$N1022*'10k &amp; MO'!K$5+$O1022*'10k &amp; MO'!K$11+$P1022*'10k &amp; MO'!K$17+$Q1022*'10k &amp; MO'!K$23+$R1022*'10k &amp; MO'!K$29</f>
        <v>0</v>
      </c>
      <c r="AC1022" s="349">
        <f>+$N1022*'10k &amp; MO'!L$5+$O1022*'10k &amp; MO'!L$11+$P1022*'10k &amp; MO'!L$17+$Q1022*'10k &amp; MO'!L$23+$R1022*'10k &amp; MO'!L$29</f>
        <v>0</v>
      </c>
      <c r="AD1022" s="350">
        <f>+S1022*'10k &amp; MO'!O$5</f>
        <v>6913.8920000000007</v>
      </c>
      <c r="AF1022" s="192" t="str">
        <f t="shared" si="135"/>
        <v>8842016</v>
      </c>
      <c r="AG1022" s="192">
        <f>+IFERROR(VLOOKUP($AF1022,'Limited Loss'!$F$5:$P$124,AG$3,FALSE),0)</f>
        <v>0</v>
      </c>
      <c r="AH1022" s="193">
        <f>+IFERROR(VLOOKUP($AF1022,'Limited Loss'!$F$5:$P$124,AH$3,FALSE),0)</f>
        <v>0</v>
      </c>
      <c r="AI1022" s="193">
        <f>+IFERROR(VLOOKUP($AF1022,'Limited Loss'!$F$5:$P$124,AI$3,FALSE),0)</f>
        <v>0</v>
      </c>
      <c r="AJ1022" s="193">
        <f>+IFERROR(VLOOKUP($AF1022,'Limited Loss'!$F$5:$P$124,AJ$3,FALSE),0)</f>
        <v>0</v>
      </c>
      <c r="AK1022" s="100">
        <f>+IFERROR(VLOOKUP($AF1022,'Limited Loss'!$F$5:$P$124,AK$3,FALSE),0)</f>
        <v>0</v>
      </c>
      <c r="AL1022" s="193">
        <f>+IFERROR(VLOOKUP($AF1022,'Limited Loss'!$F$5:$P$124,AL$3,FALSE),0)</f>
        <v>0</v>
      </c>
      <c r="AM1022" s="193">
        <f>+IFERROR(VLOOKUP($AF1022,'Limited Loss'!$F$5:$P$124,AM$3,FALSE),0)</f>
        <v>0</v>
      </c>
      <c r="AN1022" s="193">
        <f>+IFERROR(VLOOKUP($AF1022,'Limited Loss'!$F$5:$P$124,AN$3,FALSE),0)</f>
        <v>0</v>
      </c>
      <c r="AO1022" s="193">
        <f>+IFERROR(VLOOKUP($AF1022,'Limited Loss'!$F$5:$P$124,AO$3,FALSE),0)</f>
        <v>0</v>
      </c>
      <c r="AP1022" s="100">
        <f>+IFERROR(VLOOKUP($AF1022,'Limited Loss'!$F$5:$P$124,AP$3,FALSE),0)</f>
        <v>0</v>
      </c>
      <c r="AQ1022" s="353"/>
      <c r="AR1022" s="331">
        <f t="shared" si="136"/>
        <v>884</v>
      </c>
      <c r="AS1022" s="332">
        <f t="shared" si="136"/>
        <v>2016</v>
      </c>
      <c r="AT1022" s="349">
        <f t="shared" si="141"/>
        <v>0</v>
      </c>
      <c r="AU1022" s="349">
        <f t="shared" si="141"/>
        <v>0</v>
      </c>
      <c r="AV1022" s="349">
        <f t="shared" si="141"/>
        <v>0</v>
      </c>
      <c r="AW1022" s="349">
        <f t="shared" si="141"/>
        <v>0</v>
      </c>
      <c r="AX1022" s="350">
        <f t="shared" si="141"/>
        <v>0</v>
      </c>
      <c r="AY1022" s="349">
        <f t="shared" si="141"/>
        <v>0</v>
      </c>
      <c r="AZ1022" s="349">
        <f t="shared" si="141"/>
        <v>0</v>
      </c>
      <c r="BA1022" s="349">
        <f t="shared" si="141"/>
        <v>0</v>
      </c>
      <c r="BB1022" s="349">
        <f t="shared" si="142"/>
        <v>0</v>
      </c>
      <c r="BC1022" s="349">
        <f t="shared" si="142"/>
        <v>0</v>
      </c>
      <c r="BD1022" s="350">
        <f t="shared" si="142"/>
        <v>6913.8920000000007</v>
      </c>
      <c r="BE1022" s="349">
        <f t="shared" si="138"/>
        <v>0</v>
      </c>
      <c r="BF1022" s="375">
        <f t="shared" si="139"/>
        <v>0</v>
      </c>
      <c r="BG1022" s="334">
        <f t="shared" si="140"/>
        <v>6913.8920000000007</v>
      </c>
    </row>
    <row r="1023" spans="1:59" x14ac:dyDescent="0.2">
      <c r="A1023" s="326" t="str">
        <f t="shared" si="137"/>
        <v>8842017</v>
      </c>
      <c r="B1023" s="331">
        <v>884</v>
      </c>
      <c r="C1023" s="327">
        <v>2017</v>
      </c>
      <c r="D1023" s="353">
        <f>+IFERROR(VLOOKUP($A1023,Data_Loss!$A$2:$V$1180,6,FALSE),0)</f>
        <v>0</v>
      </c>
      <c r="E1023" s="353">
        <f>+IFERROR(VLOOKUP($A1023,Data_Loss!$A$2:$V$1180,7,FALSE),0)</f>
        <v>0</v>
      </c>
      <c r="F1023" s="353">
        <f>+IFERROR(VLOOKUP($A1023,Data_Loss!$A$2:$V$1180,8,FALSE),0)</f>
        <v>0</v>
      </c>
      <c r="G1023" s="353">
        <f>+IFERROR(VLOOKUP($A1023,Data_Loss!$A$2:$V$1180,9,FALSE),0)</f>
        <v>0</v>
      </c>
      <c r="H1023" s="353">
        <f>+IFERROR(VLOOKUP($A1023,Data_Loss!$A$2:$V$1180,10,FALSE),0)</f>
        <v>1</v>
      </c>
      <c r="I1023" s="353">
        <f>+IFERROR(VLOOKUP($A1023,Data_Loss!$A$2:$V$1300,12,FALSE),0)</f>
        <v>0</v>
      </c>
      <c r="J1023" s="353">
        <f>+IFERROR(VLOOKUP($A1023,Data_Loss!$A$2:$V$1300,13,FALSE),0)</f>
        <v>0</v>
      </c>
      <c r="K1023" s="353">
        <f>+IFERROR(VLOOKUP($A1023,Data_Loss!$A$2:$V$1300,14,FALSE),0)</f>
        <v>0</v>
      </c>
      <c r="L1023" s="353">
        <f>+IFERROR(VLOOKUP($A1023,Data_Loss!$A$2:$V$1300,15,FALSE),0)</f>
        <v>0</v>
      </c>
      <c r="M1023" s="353">
        <f>+IFERROR(VLOOKUP($A1023,Data_Loss!$A$2:$V$1300,16,FALSE),0)</f>
        <v>347</v>
      </c>
      <c r="N1023" s="353">
        <f>+IFERROR(VLOOKUP($A1023,Data_Loss!$A$2:$V$1300,17,FALSE),0)</f>
        <v>0</v>
      </c>
      <c r="O1023" s="353">
        <f>+IFERROR(VLOOKUP($A1023,Data_Loss!$A$2:$V$1300,18,FALSE),0)</f>
        <v>0</v>
      </c>
      <c r="P1023" s="353">
        <f>+IFERROR(VLOOKUP($A1023,Data_Loss!$A$2:$V$1300,19,FALSE),0)</f>
        <v>0</v>
      </c>
      <c r="Q1023" s="353">
        <f>+IFERROR(VLOOKUP($A1023,Data_Loss!$A$2:$V$1300,20,FALSE),0)</f>
        <v>0</v>
      </c>
      <c r="R1023" s="353">
        <f>+IFERROR(VLOOKUP($A1023,Data_Loss!$A$2:$V$1300,21,FALSE),0)</f>
        <v>26685</v>
      </c>
      <c r="S1023" s="353">
        <f>+IFERROR(VLOOKUP($A1023,Data_Loss!$A$2:$V$1300,22,FALSE),0)</f>
        <v>2011</v>
      </c>
      <c r="T1023" s="191">
        <f>+$I1023*'10k &amp; MO'!C$6+$J1023*'10k &amp; MO'!C$12+$K1023*'10k &amp; MO'!C$18+$L1023*'10k &amp; MO'!C$24+$M1023*'10k &amp; MO'!C$30</f>
        <v>0</v>
      </c>
      <c r="U1023" s="349">
        <f>+$I1023*'10k &amp; MO'!D$6+$J1023*'10k &amp; MO'!D$12+$K1023*'10k &amp; MO'!D$18+$L1023*'10k &amp; MO'!D$24+$M1023*'10k &amp; MO'!D$30</f>
        <v>0.31229999999999997</v>
      </c>
      <c r="V1023" s="349">
        <f>+$I1023*'10k &amp; MO'!E$6+$J1023*'10k &amp; MO'!E$12+$K1023*'10k &amp; MO'!E$18+$L1023*'10k &amp; MO'!E$24+$M1023*'10k &amp; MO'!E$30</f>
        <v>138.00190000000001</v>
      </c>
      <c r="W1023" s="349">
        <f>+$I1023*'10k &amp; MO'!F$6+$J1023*'10k &amp; MO'!F$12+$K1023*'10k &amp; MO'!F$18+$L1023*'10k &amp; MO'!F$24+$M1023*'10k &amp; MO'!F$30</f>
        <v>60.9679</v>
      </c>
      <c r="X1023" s="349">
        <f>+$I1023*'10k &amp; MO'!G$6+$J1023*'10k &amp; MO'!G$12+$K1023*'10k &amp; MO'!G$18+$L1023*'10k &amp; MO'!G$24+$M1023*'10k &amp; MO'!G$30</f>
        <v>379.09750000000003</v>
      </c>
      <c r="Y1023" s="349">
        <f>+$N1023*'10k &amp; MO'!H$6+$O1023*'10k &amp; MO'!H$12+$P1023*'10k &amp; MO'!H$18+$Q1023*'10k &amp; MO'!H$24+$R1023*'10k &amp; MO'!H$30</f>
        <v>0</v>
      </c>
      <c r="Z1023" s="349">
        <f>+$N1023*'10k &amp; MO'!I$6+$O1023*'10k &amp; MO'!I$12+$P1023*'10k &amp; MO'!I$18+$Q1023*'10k &amp; MO'!I$24+$R1023*'10k &amp; MO'!I$30</f>
        <v>8.0054999999999996</v>
      </c>
      <c r="AA1023" s="349">
        <f>+$N1023*'10k &amp; MO'!J$6+$O1023*'10k &amp; MO'!J$12+$P1023*'10k &amp; MO'!J$18+$Q1023*'10k &amp; MO'!J$24+$R1023*'10k &amp; MO'!J$30</f>
        <v>10887.48</v>
      </c>
      <c r="AB1023" s="349">
        <f>+$N1023*'10k &amp; MO'!K$6+$O1023*'10k &amp; MO'!K$12+$P1023*'10k &amp; MO'!K$18+$Q1023*'10k &amp; MO'!K$24+$R1023*'10k &amp; MO'!K$30</f>
        <v>5491.7730000000001</v>
      </c>
      <c r="AC1023" s="349">
        <f>+$N1023*'10k &amp; MO'!L$6+$O1023*'10k &amp; MO'!L$12+$P1023*'10k &amp; MO'!L$18+$Q1023*'10k &amp; MO'!L$24+$R1023*'10k &amp; MO'!L$30</f>
        <v>39096.193500000001</v>
      </c>
      <c r="AD1023" s="350">
        <f>+S1023*'10k &amp; MO'!O$6</f>
        <v>2706.806</v>
      </c>
      <c r="AF1023" s="192" t="str">
        <f t="shared" si="135"/>
        <v>8842017</v>
      </c>
      <c r="AG1023" s="192">
        <f>+IFERROR(VLOOKUP($AF1023,'Limited Loss'!$F$5:$P$124,AG$3,FALSE),0)</f>
        <v>0</v>
      </c>
      <c r="AH1023" s="193">
        <f>+IFERROR(VLOOKUP($AF1023,'Limited Loss'!$F$5:$P$124,AH$3,FALSE),0)</f>
        <v>0</v>
      </c>
      <c r="AI1023" s="193">
        <f>+IFERROR(VLOOKUP($AF1023,'Limited Loss'!$F$5:$P$124,AI$3,FALSE),0)</f>
        <v>0</v>
      </c>
      <c r="AJ1023" s="193">
        <f>+IFERROR(VLOOKUP($AF1023,'Limited Loss'!$F$5:$P$124,AJ$3,FALSE),0)</f>
        <v>0</v>
      </c>
      <c r="AK1023" s="100">
        <f>+IFERROR(VLOOKUP($AF1023,'Limited Loss'!$F$5:$P$124,AK$3,FALSE),0)</f>
        <v>0</v>
      </c>
      <c r="AL1023" s="193">
        <f>+IFERROR(VLOOKUP($AF1023,'Limited Loss'!$F$5:$P$124,AL$3,FALSE),0)</f>
        <v>0</v>
      </c>
      <c r="AM1023" s="193">
        <f>+IFERROR(VLOOKUP($AF1023,'Limited Loss'!$F$5:$P$124,AM$3,FALSE),0)</f>
        <v>0</v>
      </c>
      <c r="AN1023" s="193">
        <f>+IFERROR(VLOOKUP($AF1023,'Limited Loss'!$F$5:$P$124,AN$3,FALSE),0)</f>
        <v>0</v>
      </c>
      <c r="AO1023" s="193">
        <f>+IFERROR(VLOOKUP($AF1023,'Limited Loss'!$F$5:$P$124,AO$3,FALSE),0)</f>
        <v>0</v>
      </c>
      <c r="AP1023" s="100">
        <f>+IFERROR(VLOOKUP($AF1023,'Limited Loss'!$F$5:$P$124,AP$3,FALSE),0)</f>
        <v>0</v>
      </c>
      <c r="AQ1023" s="353"/>
      <c r="AR1023" s="331">
        <f t="shared" si="136"/>
        <v>884</v>
      </c>
      <c r="AS1023" s="332">
        <f t="shared" si="136"/>
        <v>2017</v>
      </c>
      <c r="AT1023" s="349">
        <f t="shared" si="141"/>
        <v>0</v>
      </c>
      <c r="AU1023" s="349">
        <f t="shared" si="141"/>
        <v>0.31229999999999997</v>
      </c>
      <c r="AV1023" s="349">
        <f t="shared" si="141"/>
        <v>138.00190000000001</v>
      </c>
      <c r="AW1023" s="349">
        <f t="shared" si="141"/>
        <v>60.9679</v>
      </c>
      <c r="AX1023" s="350">
        <f t="shared" si="141"/>
        <v>379.09750000000003</v>
      </c>
      <c r="AY1023" s="349">
        <f t="shared" si="141"/>
        <v>0</v>
      </c>
      <c r="AZ1023" s="349">
        <f t="shared" si="141"/>
        <v>8.0054999999999996</v>
      </c>
      <c r="BA1023" s="349">
        <f t="shared" si="141"/>
        <v>10887.48</v>
      </c>
      <c r="BB1023" s="349">
        <f t="shared" si="142"/>
        <v>5491.7730000000001</v>
      </c>
      <c r="BC1023" s="349">
        <f t="shared" si="142"/>
        <v>39096.193500000001</v>
      </c>
      <c r="BD1023" s="350">
        <f t="shared" si="142"/>
        <v>2706.806</v>
      </c>
      <c r="BE1023" s="349">
        <f t="shared" si="138"/>
        <v>11033.7997</v>
      </c>
      <c r="BF1023" s="375">
        <f t="shared" si="139"/>
        <v>45028.031900000002</v>
      </c>
      <c r="BG1023" s="334">
        <f t="shared" si="140"/>
        <v>2706.806</v>
      </c>
    </row>
    <row r="1024" spans="1:59" x14ac:dyDescent="0.2">
      <c r="A1024" s="326" t="str">
        <f t="shared" si="137"/>
        <v>8842018</v>
      </c>
      <c r="B1024" s="331">
        <v>884</v>
      </c>
      <c r="C1024" s="327">
        <v>2018</v>
      </c>
      <c r="D1024" s="353">
        <f>+IFERROR(VLOOKUP($A1024,Data_Loss!$A$2:$V$1180,6,FALSE),0)</f>
        <v>0</v>
      </c>
      <c r="E1024" s="353">
        <f>+IFERROR(VLOOKUP($A1024,Data_Loss!$A$2:$V$1180,7,FALSE),0)</f>
        <v>0</v>
      </c>
      <c r="F1024" s="353">
        <f>+IFERROR(VLOOKUP($A1024,Data_Loss!$A$2:$V$1180,8,FALSE),0)</f>
        <v>0</v>
      </c>
      <c r="G1024" s="353">
        <f>+IFERROR(VLOOKUP($A1024,Data_Loss!$A$2:$V$1180,9,FALSE),0)</f>
        <v>0</v>
      </c>
      <c r="H1024" s="353">
        <f>+IFERROR(VLOOKUP($A1024,Data_Loss!$A$2:$V$1180,10,FALSE),0)</f>
        <v>1</v>
      </c>
      <c r="I1024" s="353">
        <f>+IFERROR(VLOOKUP($A1024,Data_Loss!$A$2:$V$1300,12,FALSE),0)</f>
        <v>0</v>
      </c>
      <c r="J1024" s="353">
        <f>+IFERROR(VLOOKUP($A1024,Data_Loss!$A$2:$V$1300,13,FALSE),0)</f>
        <v>0</v>
      </c>
      <c r="K1024" s="353">
        <f>+IFERROR(VLOOKUP($A1024,Data_Loss!$A$2:$V$1300,14,FALSE),0)</f>
        <v>0</v>
      </c>
      <c r="L1024" s="353">
        <f>+IFERROR(VLOOKUP($A1024,Data_Loss!$A$2:$V$1300,15,FALSE),0)</f>
        <v>0</v>
      </c>
      <c r="M1024" s="353">
        <f>+IFERROR(VLOOKUP($A1024,Data_Loss!$A$2:$V$1300,16,FALSE),0)</f>
        <v>530</v>
      </c>
      <c r="N1024" s="353">
        <f>+IFERROR(VLOOKUP($A1024,Data_Loss!$A$2:$V$1300,17,FALSE),0)</f>
        <v>0</v>
      </c>
      <c r="O1024" s="353">
        <f>+IFERROR(VLOOKUP($A1024,Data_Loss!$A$2:$V$1300,18,FALSE),0)</f>
        <v>0</v>
      </c>
      <c r="P1024" s="353">
        <f>+IFERROR(VLOOKUP($A1024,Data_Loss!$A$2:$V$1300,19,FALSE),0)</f>
        <v>0</v>
      </c>
      <c r="Q1024" s="353">
        <f>+IFERROR(VLOOKUP($A1024,Data_Loss!$A$2:$V$1300,20,FALSE),0)</f>
        <v>0</v>
      </c>
      <c r="R1024" s="353">
        <f>+IFERROR(VLOOKUP($A1024,Data_Loss!$A$2:$V$1300,21,FALSE),0)</f>
        <v>4949</v>
      </c>
      <c r="S1024" s="353">
        <f>+IFERROR(VLOOKUP($A1024,Data_Loss!$A$2:$V$1300,22,FALSE),0)</f>
        <v>1821</v>
      </c>
      <c r="T1024" s="191">
        <f>+$I1024*'10k &amp; MO'!C$7+$J1024*'10k &amp; MO'!C$13+$K1024*'10k &amp; MO'!C$19+$L1024*'10k &amp; MO'!C$25+$M1024*'10k &amp; MO'!C$31</f>
        <v>1.1660000000000001</v>
      </c>
      <c r="U1024" s="349">
        <f>+$I1024*'10k &amp; MO'!D$7+$J1024*'10k &amp; MO'!D$13+$K1024*'10k &amp; MO'!D$19+$L1024*'10k &amp; MO'!D$25+$M1024*'10k &amp; MO'!D$31</f>
        <v>36.146000000000001</v>
      </c>
      <c r="V1024" s="349">
        <f>+$I1024*'10k &amp; MO'!E$7+$J1024*'10k &amp; MO'!E$13+$K1024*'10k &amp; MO'!E$19+$L1024*'10k &amp; MO'!E$25+$M1024*'10k &amp; MO'!E$31</f>
        <v>743.59</v>
      </c>
      <c r="W1024" s="349">
        <f>+$I1024*'10k &amp; MO'!F$7+$J1024*'10k &amp; MO'!F$13+$K1024*'10k &amp; MO'!F$19+$L1024*'10k &amp; MO'!F$25+$M1024*'10k &amp; MO'!F$31</f>
        <v>280.423</v>
      </c>
      <c r="X1024" s="349">
        <f>+$I1024*'10k &amp; MO'!G$7+$J1024*'10k &amp; MO'!G$13+$K1024*'10k &amp; MO'!G$19+$L1024*'10k &amp; MO'!G$25+$M1024*'10k &amp; MO'!G$31</f>
        <v>365.06399999999996</v>
      </c>
      <c r="Y1024" s="349">
        <f>+$N1024*'10k &amp; MO'!H$7+$O1024*'10k &amp; MO'!H$13+$P1024*'10k &amp; MO'!H$19+$Q1024*'10k &amp; MO'!H$25+$R1024*'10k &amp; MO'!H$31</f>
        <v>14.352099999999998</v>
      </c>
      <c r="Z1024" s="349">
        <f>+$N1024*'10k &amp; MO'!I$7+$O1024*'10k &amp; MO'!I$13+$P1024*'10k &amp; MO'!I$19+$Q1024*'10k &amp; MO'!I$25+$R1024*'10k &amp; MO'!I$31</f>
        <v>489.45609999999999</v>
      </c>
      <c r="AA1024" s="349">
        <f>+$N1024*'10k &amp; MO'!J$7+$O1024*'10k &amp; MO'!J$13+$P1024*'10k &amp; MO'!J$19+$Q1024*'10k &amp; MO'!J$25+$R1024*'10k &amp; MO'!J$31</f>
        <v>5034.1228000000001</v>
      </c>
      <c r="AB1024" s="349">
        <f>+$N1024*'10k &amp; MO'!K$7+$O1024*'10k &amp; MO'!K$13+$P1024*'10k &amp; MO'!K$19+$Q1024*'10k &amp; MO'!K$25+$R1024*'10k &amp; MO'!K$31</f>
        <v>2661.5721999999996</v>
      </c>
      <c r="AC1024" s="349">
        <f>+$N1024*'10k &amp; MO'!L$7+$O1024*'10k &amp; MO'!L$13+$P1024*'10k &amp; MO'!L$19+$Q1024*'10k &amp; MO'!L$25+$R1024*'10k &amp; MO'!L$31</f>
        <v>4159.1396000000004</v>
      </c>
      <c r="AD1024" s="350">
        <f>+S1024*'10k &amp; MO'!O$7</f>
        <v>2414.6460000000002</v>
      </c>
      <c r="AF1024" s="192" t="str">
        <f t="shared" si="135"/>
        <v>8842018</v>
      </c>
      <c r="AG1024" s="192">
        <f>+IFERROR(VLOOKUP($AF1024,'Limited Loss'!$F$5:$P$124,AG$3,FALSE),0)</f>
        <v>0</v>
      </c>
      <c r="AH1024" s="193">
        <f>+IFERROR(VLOOKUP($AF1024,'Limited Loss'!$F$5:$P$124,AH$3,FALSE),0)</f>
        <v>0</v>
      </c>
      <c r="AI1024" s="193">
        <f>+IFERROR(VLOOKUP($AF1024,'Limited Loss'!$F$5:$P$124,AI$3,FALSE),0)</f>
        <v>0</v>
      </c>
      <c r="AJ1024" s="193">
        <f>+IFERROR(VLOOKUP($AF1024,'Limited Loss'!$F$5:$P$124,AJ$3,FALSE),0)</f>
        <v>0</v>
      </c>
      <c r="AK1024" s="100">
        <f>+IFERROR(VLOOKUP($AF1024,'Limited Loss'!$F$5:$P$124,AK$3,FALSE),0)</f>
        <v>0</v>
      </c>
      <c r="AL1024" s="193">
        <f>+IFERROR(VLOOKUP($AF1024,'Limited Loss'!$F$5:$P$124,AL$3,FALSE),0)</f>
        <v>0</v>
      </c>
      <c r="AM1024" s="193">
        <f>+IFERROR(VLOOKUP($AF1024,'Limited Loss'!$F$5:$P$124,AM$3,FALSE),0)</f>
        <v>0</v>
      </c>
      <c r="AN1024" s="193">
        <f>+IFERROR(VLOOKUP($AF1024,'Limited Loss'!$F$5:$P$124,AN$3,FALSE),0)</f>
        <v>0</v>
      </c>
      <c r="AO1024" s="193">
        <f>+IFERROR(VLOOKUP($AF1024,'Limited Loss'!$F$5:$P$124,AO$3,FALSE),0)</f>
        <v>0</v>
      </c>
      <c r="AP1024" s="100">
        <f>+IFERROR(VLOOKUP($AF1024,'Limited Loss'!$F$5:$P$124,AP$3,FALSE),0)</f>
        <v>0</v>
      </c>
      <c r="AQ1024" s="353"/>
      <c r="AR1024" s="331">
        <f t="shared" si="136"/>
        <v>884</v>
      </c>
      <c r="AS1024" s="332">
        <f t="shared" si="136"/>
        <v>2018</v>
      </c>
      <c r="AT1024" s="349">
        <f t="shared" si="141"/>
        <v>1.1660000000000001</v>
      </c>
      <c r="AU1024" s="349">
        <f t="shared" si="141"/>
        <v>36.146000000000001</v>
      </c>
      <c r="AV1024" s="349">
        <f t="shared" si="141"/>
        <v>743.59</v>
      </c>
      <c r="AW1024" s="349">
        <f t="shared" si="141"/>
        <v>280.423</v>
      </c>
      <c r="AX1024" s="350">
        <f t="shared" si="141"/>
        <v>365.06399999999996</v>
      </c>
      <c r="AY1024" s="349">
        <f t="shared" si="141"/>
        <v>14.352099999999998</v>
      </c>
      <c r="AZ1024" s="349">
        <f t="shared" si="141"/>
        <v>489.45609999999999</v>
      </c>
      <c r="BA1024" s="349">
        <f t="shared" si="141"/>
        <v>5034.1228000000001</v>
      </c>
      <c r="BB1024" s="349">
        <f t="shared" si="142"/>
        <v>2661.5721999999996</v>
      </c>
      <c r="BC1024" s="349">
        <f t="shared" si="142"/>
        <v>4159.1396000000004</v>
      </c>
      <c r="BD1024" s="350">
        <f t="shared" si="142"/>
        <v>2414.6460000000002</v>
      </c>
      <c r="BE1024" s="349">
        <f t="shared" si="138"/>
        <v>6318.8330000000005</v>
      </c>
      <c r="BF1024" s="375">
        <f t="shared" si="139"/>
        <v>7466.1988000000001</v>
      </c>
      <c r="BG1024" s="334">
        <f t="shared" si="140"/>
        <v>2414.6460000000002</v>
      </c>
    </row>
    <row r="1025" spans="1:59" x14ac:dyDescent="0.2">
      <c r="A1025" s="326" t="str">
        <f t="shared" si="137"/>
        <v>8852014</v>
      </c>
      <c r="B1025" s="331">
        <v>885</v>
      </c>
      <c r="C1025" s="327">
        <v>2014</v>
      </c>
      <c r="D1025" s="353">
        <f>+IFERROR(VLOOKUP($A1025,Data_Loss!$A$2:$V$1180,6,FALSE),0)</f>
        <v>0</v>
      </c>
      <c r="E1025" s="353">
        <f>+IFERROR(VLOOKUP($A1025,Data_Loss!$A$2:$V$1180,7,FALSE),0)</f>
        <v>0</v>
      </c>
      <c r="F1025" s="353">
        <f>+IFERROR(VLOOKUP($A1025,Data_Loss!$A$2:$V$1180,8,FALSE),0)</f>
        <v>3</v>
      </c>
      <c r="G1025" s="353">
        <f>+IFERROR(VLOOKUP($A1025,Data_Loss!$A$2:$V$1180,9,FALSE),0)</f>
        <v>2</v>
      </c>
      <c r="H1025" s="353">
        <f>+IFERROR(VLOOKUP($A1025,Data_Loss!$A$2:$V$1180,10,FALSE),0)</f>
        <v>6</v>
      </c>
      <c r="I1025" s="353">
        <f>+IFERROR(VLOOKUP($A1025,Data_Loss!$A$2:$V$1300,12,FALSE),0)</f>
        <v>0</v>
      </c>
      <c r="J1025" s="353">
        <f>+IFERROR(VLOOKUP($A1025,Data_Loss!$A$2:$V$1300,13,FALSE),0)</f>
        <v>0</v>
      </c>
      <c r="K1025" s="353">
        <f>+IFERROR(VLOOKUP($A1025,Data_Loss!$A$2:$V$1300,14,FALSE),0)</f>
        <v>460449</v>
      </c>
      <c r="L1025" s="353">
        <f>+IFERROR(VLOOKUP($A1025,Data_Loss!$A$2:$V$1300,15,FALSE),0)</f>
        <v>37619</v>
      </c>
      <c r="M1025" s="353">
        <f>+IFERROR(VLOOKUP($A1025,Data_Loss!$A$2:$V$1300,16,FALSE),0)</f>
        <v>83192</v>
      </c>
      <c r="N1025" s="353">
        <f>+IFERROR(VLOOKUP($A1025,Data_Loss!$A$2:$V$1300,17,FALSE),0)</f>
        <v>0</v>
      </c>
      <c r="O1025" s="353">
        <f>+IFERROR(VLOOKUP($A1025,Data_Loss!$A$2:$V$1300,18,FALSE),0)</f>
        <v>0</v>
      </c>
      <c r="P1025" s="353">
        <f>+IFERROR(VLOOKUP($A1025,Data_Loss!$A$2:$V$1300,19,FALSE),0)</f>
        <v>363923</v>
      </c>
      <c r="Q1025" s="353">
        <f>+IFERROR(VLOOKUP($A1025,Data_Loss!$A$2:$V$1300,20,FALSE),0)</f>
        <v>57517</v>
      </c>
      <c r="R1025" s="353">
        <f>+IFERROR(VLOOKUP($A1025,Data_Loss!$A$2:$V$1300,21,FALSE),0)</f>
        <v>68942</v>
      </c>
      <c r="S1025" s="353">
        <f>+IFERROR(VLOOKUP($A1025,Data_Loss!$A$2:$V$1300,22,FALSE),0)</f>
        <v>17365</v>
      </c>
      <c r="T1025" s="191">
        <f>+$I1025*'10k &amp; MO'!C$3+$J1025*'10k &amp; MO'!C$9+$K1025*'10k &amp; MO'!C$15+$L1025*'10k &amp; MO'!C$21+$M1025*'10k &amp; MO'!C$27</f>
        <v>0</v>
      </c>
      <c r="U1025" s="349">
        <f>+$I1025*'10k &amp; MO'!D$3+$J1025*'10k &amp; MO'!D$9+$K1025*'10k &amp; MO'!D$15+$L1025*'10k &amp; MO'!D$21+$M1025*'10k &amp; MO'!D$27</f>
        <v>0</v>
      </c>
      <c r="V1025" s="349">
        <f>+$I1025*'10k &amp; MO'!E$3+$J1025*'10k &amp; MO'!E$9+$K1025*'10k &amp; MO'!E$15+$L1025*'10k &amp; MO'!E$21+$M1025*'10k &amp; MO'!E$27</f>
        <v>692515.29599999997</v>
      </c>
      <c r="W1025" s="349">
        <f>+$I1025*'10k &amp; MO'!F$3+$J1025*'10k &amp; MO'!F$9+$K1025*'10k &amp; MO'!F$15+$L1025*'10k &amp; MO'!F$21+$M1025*'10k &amp; MO'!F$27</f>
        <v>46233.751000000004</v>
      </c>
      <c r="X1025" s="349">
        <f>+$I1025*'10k &amp; MO'!G$3+$J1025*'10k &amp; MO'!G$9+$K1025*'10k &amp; MO'!G$15+$L1025*'10k &amp; MO'!G$21+$M1025*'10k &amp; MO'!G$27</f>
        <v>94173.343999999997</v>
      </c>
      <c r="Y1025" s="349">
        <f>+$N1025*'10k &amp; MO'!H$3+$O1025*'10k &amp; MO'!H$9+$P1025*'10k &amp; MO'!H$15+$Q1025*'10k &amp; MO'!H$21+$R1025*'10k &amp; MO'!H$27</f>
        <v>0</v>
      </c>
      <c r="Z1025" s="349">
        <f>+$N1025*'10k &amp; MO'!I$3+$O1025*'10k &amp; MO'!I$9+$P1025*'10k &amp; MO'!I$15+$Q1025*'10k &amp; MO'!I$21+$R1025*'10k &amp; MO'!I$27</f>
        <v>0</v>
      </c>
      <c r="AA1025" s="349">
        <f>+$N1025*'10k &amp; MO'!J$3+$O1025*'10k &amp; MO'!J$9+$P1025*'10k &amp; MO'!J$15+$Q1025*'10k &amp; MO'!J$21+$R1025*'10k &amp; MO'!J$27</f>
        <v>760962.99300000002</v>
      </c>
      <c r="AB1025" s="349">
        <f>+$N1025*'10k &amp; MO'!K$3+$O1025*'10k &amp; MO'!K$9+$P1025*'10k &amp; MO'!K$15+$Q1025*'10k &amp; MO'!K$21+$R1025*'10k &amp; MO'!K$27</f>
        <v>80581.316999999995</v>
      </c>
      <c r="AC1025" s="349">
        <f>+$N1025*'10k &amp; MO'!L$3+$O1025*'10k &amp; MO'!L$9+$P1025*'10k &amp; MO'!L$15+$Q1025*'10k &amp; MO'!L$21+$R1025*'10k &amp; MO'!L$27</f>
        <v>106308.564</v>
      </c>
      <c r="AD1025" s="350">
        <f>+S1025*'10k &amp; MO'!O$3</f>
        <v>18597.915000000001</v>
      </c>
      <c r="AF1025" s="192" t="str">
        <f t="shared" si="135"/>
        <v>8852014</v>
      </c>
      <c r="AG1025" s="192">
        <f>+IFERROR(VLOOKUP($AF1025,'Limited Loss'!$F$5:$P$124,AG$3,FALSE),0)</f>
        <v>0</v>
      </c>
      <c r="AH1025" s="193">
        <f>+IFERROR(VLOOKUP($AF1025,'Limited Loss'!$F$5:$P$124,AH$3,FALSE),0)</f>
        <v>0</v>
      </c>
      <c r="AI1025" s="193">
        <f>+IFERROR(VLOOKUP($AF1025,'Limited Loss'!$F$5:$P$124,AI$3,FALSE),0)</f>
        <v>0</v>
      </c>
      <c r="AJ1025" s="193">
        <f>+IFERROR(VLOOKUP($AF1025,'Limited Loss'!$F$5:$P$124,AJ$3,FALSE),0)</f>
        <v>0</v>
      </c>
      <c r="AK1025" s="100">
        <f>+IFERROR(VLOOKUP($AF1025,'Limited Loss'!$F$5:$P$124,AK$3,FALSE),0)</f>
        <v>0</v>
      </c>
      <c r="AL1025" s="193">
        <f>+IFERROR(VLOOKUP($AF1025,'Limited Loss'!$F$5:$P$124,AL$3,FALSE),0)</f>
        <v>0</v>
      </c>
      <c r="AM1025" s="193">
        <f>+IFERROR(VLOOKUP($AF1025,'Limited Loss'!$F$5:$P$124,AM$3,FALSE),0)</f>
        <v>0</v>
      </c>
      <c r="AN1025" s="193">
        <f>+IFERROR(VLOOKUP($AF1025,'Limited Loss'!$F$5:$P$124,AN$3,FALSE),0)</f>
        <v>0</v>
      </c>
      <c r="AO1025" s="193">
        <f>+IFERROR(VLOOKUP($AF1025,'Limited Loss'!$F$5:$P$124,AO$3,FALSE),0)</f>
        <v>0</v>
      </c>
      <c r="AP1025" s="100">
        <f>+IFERROR(VLOOKUP($AF1025,'Limited Loss'!$F$5:$P$124,AP$3,FALSE),0)</f>
        <v>0</v>
      </c>
      <c r="AQ1025" s="353"/>
      <c r="AR1025" s="331">
        <f t="shared" si="136"/>
        <v>885</v>
      </c>
      <c r="AS1025" s="332">
        <f t="shared" si="136"/>
        <v>2014</v>
      </c>
      <c r="AT1025" s="349">
        <f t="shared" si="141"/>
        <v>0</v>
      </c>
      <c r="AU1025" s="349">
        <f t="shared" si="141"/>
        <v>0</v>
      </c>
      <c r="AV1025" s="349">
        <f t="shared" si="141"/>
        <v>692515.29599999997</v>
      </c>
      <c r="AW1025" s="349">
        <f t="shared" si="141"/>
        <v>46233.751000000004</v>
      </c>
      <c r="AX1025" s="350">
        <f t="shared" si="141"/>
        <v>94173.343999999997</v>
      </c>
      <c r="AY1025" s="349">
        <f t="shared" si="141"/>
        <v>0</v>
      </c>
      <c r="AZ1025" s="349">
        <f t="shared" si="141"/>
        <v>0</v>
      </c>
      <c r="BA1025" s="349">
        <f t="shared" si="141"/>
        <v>760962.99300000002</v>
      </c>
      <c r="BB1025" s="349">
        <f t="shared" si="142"/>
        <v>80581.316999999995</v>
      </c>
      <c r="BC1025" s="349">
        <f t="shared" si="142"/>
        <v>106308.564</v>
      </c>
      <c r="BD1025" s="350">
        <f t="shared" si="142"/>
        <v>18597.915000000001</v>
      </c>
      <c r="BE1025" s="349">
        <f t="shared" si="138"/>
        <v>1453478.2889999999</v>
      </c>
      <c r="BF1025" s="375">
        <f t="shared" si="139"/>
        <v>327296.97600000002</v>
      </c>
      <c r="BG1025" s="334">
        <f t="shared" si="140"/>
        <v>18597.915000000001</v>
      </c>
    </row>
    <row r="1026" spans="1:59" x14ac:dyDescent="0.2">
      <c r="A1026" s="326" t="str">
        <f t="shared" si="137"/>
        <v>8852015</v>
      </c>
      <c r="B1026" s="331">
        <v>885</v>
      </c>
      <c r="C1026" s="327">
        <v>2015</v>
      </c>
      <c r="D1026" s="353">
        <f>+IFERROR(VLOOKUP($A1026,Data_Loss!$A$2:$V$1180,6,FALSE),0)</f>
        <v>0</v>
      </c>
      <c r="E1026" s="353">
        <f>+IFERROR(VLOOKUP($A1026,Data_Loss!$A$2:$V$1180,7,FALSE),0)</f>
        <v>0</v>
      </c>
      <c r="F1026" s="353">
        <f>+IFERROR(VLOOKUP($A1026,Data_Loss!$A$2:$V$1180,8,FALSE),0)</f>
        <v>0</v>
      </c>
      <c r="G1026" s="353">
        <f>+IFERROR(VLOOKUP($A1026,Data_Loss!$A$2:$V$1180,9,FALSE),0)</f>
        <v>1</v>
      </c>
      <c r="H1026" s="353">
        <f>+IFERROR(VLOOKUP($A1026,Data_Loss!$A$2:$V$1180,10,FALSE),0)</f>
        <v>8</v>
      </c>
      <c r="I1026" s="353">
        <f>+IFERROR(VLOOKUP($A1026,Data_Loss!$A$2:$V$1300,12,FALSE),0)</f>
        <v>0</v>
      </c>
      <c r="J1026" s="353">
        <f>+IFERROR(VLOOKUP($A1026,Data_Loss!$A$2:$V$1300,13,FALSE),0)</f>
        <v>0</v>
      </c>
      <c r="K1026" s="353">
        <f>+IFERROR(VLOOKUP($A1026,Data_Loss!$A$2:$V$1300,14,FALSE),0)</f>
        <v>0</v>
      </c>
      <c r="L1026" s="353">
        <f>+IFERROR(VLOOKUP($A1026,Data_Loss!$A$2:$V$1300,15,FALSE),0)</f>
        <v>25838</v>
      </c>
      <c r="M1026" s="353">
        <f>+IFERROR(VLOOKUP($A1026,Data_Loss!$A$2:$V$1300,16,FALSE),0)</f>
        <v>280761</v>
      </c>
      <c r="N1026" s="353">
        <f>+IFERROR(VLOOKUP($A1026,Data_Loss!$A$2:$V$1300,17,FALSE),0)</f>
        <v>0</v>
      </c>
      <c r="O1026" s="353">
        <f>+IFERROR(VLOOKUP($A1026,Data_Loss!$A$2:$V$1300,18,FALSE),0)</f>
        <v>0</v>
      </c>
      <c r="P1026" s="353">
        <f>+IFERROR(VLOOKUP($A1026,Data_Loss!$A$2:$V$1300,19,FALSE),0)</f>
        <v>0</v>
      </c>
      <c r="Q1026" s="353">
        <f>+IFERROR(VLOOKUP($A1026,Data_Loss!$A$2:$V$1300,20,FALSE),0)</f>
        <v>33628</v>
      </c>
      <c r="R1026" s="353">
        <f>+IFERROR(VLOOKUP($A1026,Data_Loss!$A$2:$V$1300,21,FALSE),0)</f>
        <v>475452</v>
      </c>
      <c r="S1026" s="353">
        <f>+IFERROR(VLOOKUP($A1026,Data_Loss!$A$2:$V$1300,22,FALSE),0)</f>
        <v>9971</v>
      </c>
      <c r="T1026" s="191">
        <f>+$I1026*'10k &amp; MO'!C$4+$J1026*'10k &amp; MO'!C$10+$K1026*'10k &amp; MO'!C$16+$L1026*'10k &amp; MO'!C$22+$M1026*'10k &amp; MO'!C$28</f>
        <v>0</v>
      </c>
      <c r="U1026" s="349">
        <f>+$I1026*'10k &amp; MO'!D$4+$J1026*'10k &amp; MO'!D$10+$K1026*'10k &amp; MO'!D$16+$L1026*'10k &amp; MO'!D$22+$M1026*'10k &amp; MO'!D$28</f>
        <v>0</v>
      </c>
      <c r="V1026" s="349">
        <f>+$I1026*'10k &amp; MO'!E$4+$J1026*'10k &amp; MO'!E$10+$K1026*'10k &amp; MO'!E$16+$L1026*'10k &amp; MO'!E$22+$M1026*'10k &amp; MO'!E$28</f>
        <v>13611.902</v>
      </c>
      <c r="W1026" s="349">
        <f>+$I1026*'10k &amp; MO'!F$4+$J1026*'10k &amp; MO'!F$10+$K1026*'10k &amp; MO'!F$16+$L1026*'10k &amp; MO'!F$22+$M1026*'10k &amp; MO'!F$28</f>
        <v>34225.109899999996</v>
      </c>
      <c r="X1026" s="349">
        <f>+$I1026*'10k &amp; MO'!G$4+$J1026*'10k &amp; MO'!G$10+$K1026*'10k &amp; MO'!G$16+$L1026*'10k &amp; MO'!G$22+$M1026*'10k &amp; MO'!G$28</f>
        <v>324549.5626</v>
      </c>
      <c r="Y1026" s="349">
        <f>+$N1026*'10k &amp; MO'!H$4+$O1026*'10k &amp; MO'!H$10+$P1026*'10k &amp; MO'!H$16+$Q1026*'10k &amp; MO'!H$22+$R1026*'10k &amp; MO'!H$28</f>
        <v>0</v>
      </c>
      <c r="Z1026" s="349">
        <f>+$N1026*'10k &amp; MO'!I$4+$O1026*'10k &amp; MO'!I$10+$P1026*'10k &amp; MO'!I$16+$Q1026*'10k &amp; MO'!I$22+$R1026*'10k &amp; MO'!I$28</f>
        <v>0</v>
      </c>
      <c r="AA1026" s="349">
        <f>+$N1026*'10k &amp; MO'!J$4+$O1026*'10k &amp; MO'!J$10+$P1026*'10k &amp; MO'!J$16+$Q1026*'10k &amp; MO'!J$22+$R1026*'10k &amp; MO'!J$28</f>
        <v>19716.359199999999</v>
      </c>
      <c r="AB1026" s="349">
        <f>+$N1026*'10k &amp; MO'!K$4+$O1026*'10k &amp; MO'!K$10+$P1026*'10k &amp; MO'!K$16+$Q1026*'10k &amp; MO'!K$22+$R1026*'10k &amp; MO'!K$28</f>
        <v>70192.906000000003</v>
      </c>
      <c r="AC1026" s="349">
        <f>+$N1026*'10k &amp; MO'!L$4+$O1026*'10k &amp; MO'!L$10+$P1026*'10k &amp; MO'!L$16+$Q1026*'10k &amp; MO'!L$22+$R1026*'10k &amp; MO'!L$28</f>
        <v>698468.52280000004</v>
      </c>
      <c r="AD1026" s="350">
        <f>+S1026*'10k &amp; MO'!O$4</f>
        <v>12084.851999999999</v>
      </c>
      <c r="AF1026" s="192" t="str">
        <f t="shared" si="135"/>
        <v>8852015</v>
      </c>
      <c r="AG1026" s="192">
        <f>+IFERROR(VLOOKUP($AF1026,'Limited Loss'!$F$5:$P$124,AG$3,FALSE),0)</f>
        <v>0</v>
      </c>
      <c r="AH1026" s="193">
        <f>+IFERROR(VLOOKUP($AF1026,'Limited Loss'!$F$5:$P$124,AH$3,FALSE),0)</f>
        <v>0</v>
      </c>
      <c r="AI1026" s="193">
        <f>+IFERROR(VLOOKUP($AF1026,'Limited Loss'!$F$5:$P$124,AI$3,FALSE),0)</f>
        <v>0</v>
      </c>
      <c r="AJ1026" s="193">
        <f>+IFERROR(VLOOKUP($AF1026,'Limited Loss'!$F$5:$P$124,AJ$3,FALSE),0)</f>
        <v>0</v>
      </c>
      <c r="AK1026" s="100">
        <f>+IFERROR(VLOOKUP($AF1026,'Limited Loss'!$F$5:$P$124,AK$3,FALSE),0)</f>
        <v>0</v>
      </c>
      <c r="AL1026" s="193">
        <f>+IFERROR(VLOOKUP($AF1026,'Limited Loss'!$F$5:$P$124,AL$3,FALSE),0)</f>
        <v>0</v>
      </c>
      <c r="AM1026" s="193">
        <f>+IFERROR(VLOOKUP($AF1026,'Limited Loss'!$F$5:$P$124,AM$3,FALSE),0)</f>
        <v>0</v>
      </c>
      <c r="AN1026" s="193">
        <f>+IFERROR(VLOOKUP($AF1026,'Limited Loss'!$F$5:$P$124,AN$3,FALSE),0)</f>
        <v>0</v>
      </c>
      <c r="AO1026" s="193">
        <f>+IFERROR(VLOOKUP($AF1026,'Limited Loss'!$F$5:$P$124,AO$3,FALSE),0)</f>
        <v>0</v>
      </c>
      <c r="AP1026" s="100">
        <f>+IFERROR(VLOOKUP($AF1026,'Limited Loss'!$F$5:$P$124,AP$3,FALSE),0)</f>
        <v>0</v>
      </c>
      <c r="AQ1026" s="353"/>
      <c r="AR1026" s="331">
        <f t="shared" si="136"/>
        <v>885</v>
      </c>
      <c r="AS1026" s="332">
        <f t="shared" si="136"/>
        <v>2015</v>
      </c>
      <c r="AT1026" s="349">
        <f t="shared" si="141"/>
        <v>0</v>
      </c>
      <c r="AU1026" s="349">
        <f t="shared" si="141"/>
        <v>0</v>
      </c>
      <c r="AV1026" s="349">
        <f t="shared" si="141"/>
        <v>13611.902</v>
      </c>
      <c r="AW1026" s="349">
        <f t="shared" si="141"/>
        <v>34225.109899999996</v>
      </c>
      <c r="AX1026" s="350">
        <f t="shared" si="141"/>
        <v>324549.5626</v>
      </c>
      <c r="AY1026" s="349">
        <f t="shared" si="141"/>
        <v>0</v>
      </c>
      <c r="AZ1026" s="349">
        <f t="shared" si="141"/>
        <v>0</v>
      </c>
      <c r="BA1026" s="349">
        <f t="shared" si="141"/>
        <v>19716.359199999999</v>
      </c>
      <c r="BB1026" s="349">
        <f t="shared" si="142"/>
        <v>70192.906000000003</v>
      </c>
      <c r="BC1026" s="349">
        <f t="shared" si="142"/>
        <v>698468.52280000004</v>
      </c>
      <c r="BD1026" s="350">
        <f t="shared" si="142"/>
        <v>12084.851999999999</v>
      </c>
      <c r="BE1026" s="349">
        <f t="shared" si="138"/>
        <v>33328.261200000001</v>
      </c>
      <c r="BF1026" s="375">
        <f t="shared" si="139"/>
        <v>1127436.1013</v>
      </c>
      <c r="BG1026" s="334">
        <f t="shared" si="140"/>
        <v>12084.851999999999</v>
      </c>
    </row>
    <row r="1027" spans="1:59" x14ac:dyDescent="0.2">
      <c r="A1027" s="326" t="str">
        <f t="shared" si="137"/>
        <v>8852016</v>
      </c>
      <c r="B1027" s="331">
        <v>885</v>
      </c>
      <c r="C1027" s="327">
        <v>2016</v>
      </c>
      <c r="D1027" s="353">
        <f>+IFERROR(VLOOKUP($A1027,Data_Loss!$A$2:$V$1180,6,FALSE),0)</f>
        <v>0</v>
      </c>
      <c r="E1027" s="353">
        <f>+IFERROR(VLOOKUP($A1027,Data_Loss!$A$2:$V$1180,7,FALSE),0)</f>
        <v>0</v>
      </c>
      <c r="F1027" s="353">
        <f>+IFERROR(VLOOKUP($A1027,Data_Loss!$A$2:$V$1180,8,FALSE),0)</f>
        <v>0</v>
      </c>
      <c r="G1027" s="353">
        <f>+IFERROR(VLOOKUP($A1027,Data_Loss!$A$2:$V$1180,9,FALSE),0)</f>
        <v>0</v>
      </c>
      <c r="H1027" s="353">
        <f>+IFERROR(VLOOKUP($A1027,Data_Loss!$A$2:$V$1180,10,FALSE),0)</f>
        <v>5</v>
      </c>
      <c r="I1027" s="353">
        <f>+IFERROR(VLOOKUP($A1027,Data_Loss!$A$2:$V$1300,12,FALSE),0)</f>
        <v>0</v>
      </c>
      <c r="J1027" s="353">
        <f>+IFERROR(VLOOKUP($A1027,Data_Loss!$A$2:$V$1300,13,FALSE),0)</f>
        <v>0</v>
      </c>
      <c r="K1027" s="353">
        <f>+IFERROR(VLOOKUP($A1027,Data_Loss!$A$2:$V$1300,14,FALSE),0)</f>
        <v>0</v>
      </c>
      <c r="L1027" s="353">
        <f>+IFERROR(VLOOKUP($A1027,Data_Loss!$A$2:$V$1300,15,FALSE),0)</f>
        <v>0</v>
      </c>
      <c r="M1027" s="353">
        <f>+IFERROR(VLOOKUP($A1027,Data_Loss!$A$2:$V$1300,16,FALSE),0)</f>
        <v>194445</v>
      </c>
      <c r="N1027" s="353">
        <f>+IFERROR(VLOOKUP($A1027,Data_Loss!$A$2:$V$1300,17,FALSE),0)</f>
        <v>0</v>
      </c>
      <c r="O1027" s="353">
        <f>+IFERROR(VLOOKUP($A1027,Data_Loss!$A$2:$V$1300,18,FALSE),0)</f>
        <v>0</v>
      </c>
      <c r="P1027" s="353">
        <f>+IFERROR(VLOOKUP($A1027,Data_Loss!$A$2:$V$1300,19,FALSE),0)</f>
        <v>0</v>
      </c>
      <c r="Q1027" s="353">
        <f>+IFERROR(VLOOKUP($A1027,Data_Loss!$A$2:$V$1300,20,FALSE),0)</f>
        <v>0</v>
      </c>
      <c r="R1027" s="353">
        <f>+IFERROR(VLOOKUP($A1027,Data_Loss!$A$2:$V$1300,21,FALSE),0)</f>
        <v>186501</v>
      </c>
      <c r="S1027" s="353">
        <f>+IFERROR(VLOOKUP($A1027,Data_Loss!$A$2:$V$1300,22,FALSE),0)</f>
        <v>4889</v>
      </c>
      <c r="T1027" s="191">
        <f>+$I1027*'10k &amp; MO'!C$5+$J1027*'10k &amp; MO'!C$11+$K1027*'10k &amp; MO'!C$17+$L1027*'10k &amp; MO'!C$23+$M1027*'10k &amp; MO'!C$29</f>
        <v>0</v>
      </c>
      <c r="U1027" s="349">
        <f>+$I1027*'10k &amp; MO'!D$5+$J1027*'10k &amp; MO'!D$11+$K1027*'10k &amp; MO'!D$17+$L1027*'10k &amp; MO'!D$23+$M1027*'10k &amp; MO'!D$29</f>
        <v>0</v>
      </c>
      <c r="V1027" s="349">
        <f>+$I1027*'10k &amp; MO'!E$5+$J1027*'10k &amp; MO'!E$11+$K1027*'10k &amp; MO'!E$17+$L1027*'10k &amp; MO'!E$23+$M1027*'10k &amp; MO'!E$29</f>
        <v>22030.6185</v>
      </c>
      <c r="W1027" s="349">
        <f>+$I1027*'10k &amp; MO'!F$5+$J1027*'10k &amp; MO'!F$11+$K1027*'10k &amp; MO'!F$17+$L1027*'10k &amp; MO'!F$23+$M1027*'10k &amp; MO'!F$29</f>
        <v>13144.481999999998</v>
      </c>
      <c r="X1027" s="349">
        <f>+$I1027*'10k &amp; MO'!G$5+$J1027*'10k &amp; MO'!G$11+$K1027*'10k &amp; MO'!G$17+$L1027*'10k &amp; MO'!G$23+$M1027*'10k &amp; MO'!G$29</f>
        <v>202378.356</v>
      </c>
      <c r="Y1027" s="349">
        <f>+$N1027*'10k &amp; MO'!H$5+$O1027*'10k &amp; MO'!H$11+$P1027*'10k &amp; MO'!H$17+$Q1027*'10k &amp; MO'!H$23+$R1027*'10k &amp; MO'!H$29</f>
        <v>0</v>
      </c>
      <c r="Z1027" s="349">
        <f>+$N1027*'10k &amp; MO'!I$5+$O1027*'10k &amp; MO'!I$11+$P1027*'10k &amp; MO'!I$17+$Q1027*'10k &amp; MO'!I$23+$R1027*'10k &amp; MO'!I$29</f>
        <v>0</v>
      </c>
      <c r="AA1027" s="349">
        <f>+$N1027*'10k &amp; MO'!J$5+$O1027*'10k &amp; MO'!J$11+$P1027*'10k &amp; MO'!J$17+$Q1027*'10k &amp; MO'!J$23+$R1027*'10k &amp; MO'!J$29</f>
        <v>16542.6387</v>
      </c>
      <c r="AB1027" s="349">
        <f>+$N1027*'10k &amp; MO'!K$5+$O1027*'10k &amp; MO'!K$11+$P1027*'10k &amp; MO'!K$17+$Q1027*'10k &amp; MO'!K$23+$R1027*'10k &amp; MO'!K$29</f>
        <v>18295.748100000001</v>
      </c>
      <c r="AC1027" s="349">
        <f>+$N1027*'10k &amp; MO'!L$5+$O1027*'10k &amp; MO'!L$11+$P1027*'10k &amp; MO'!L$17+$Q1027*'10k &amp; MO'!L$23+$R1027*'10k &amp; MO'!L$29</f>
        <v>281094.30720000004</v>
      </c>
      <c r="AD1027" s="350">
        <f>+S1027*'10k &amp; MO'!O$5</f>
        <v>6590.3720000000003</v>
      </c>
      <c r="AF1027" s="192" t="str">
        <f t="shared" si="135"/>
        <v>8852016</v>
      </c>
      <c r="AG1027" s="192">
        <f>+IFERROR(VLOOKUP($AF1027,'Limited Loss'!$F$5:$P$124,AG$3,FALSE),0)</f>
        <v>0</v>
      </c>
      <c r="AH1027" s="193">
        <f>+IFERROR(VLOOKUP($AF1027,'Limited Loss'!$F$5:$P$124,AH$3,FALSE),0)</f>
        <v>0</v>
      </c>
      <c r="AI1027" s="193">
        <f>+IFERROR(VLOOKUP($AF1027,'Limited Loss'!$F$5:$P$124,AI$3,FALSE),0)</f>
        <v>0</v>
      </c>
      <c r="AJ1027" s="193">
        <f>+IFERROR(VLOOKUP($AF1027,'Limited Loss'!$F$5:$P$124,AJ$3,FALSE),0)</f>
        <v>0</v>
      </c>
      <c r="AK1027" s="100">
        <f>+IFERROR(VLOOKUP($AF1027,'Limited Loss'!$F$5:$P$124,AK$3,FALSE),0)</f>
        <v>0</v>
      </c>
      <c r="AL1027" s="193">
        <f>+IFERROR(VLOOKUP($AF1027,'Limited Loss'!$F$5:$P$124,AL$3,FALSE),0)</f>
        <v>0</v>
      </c>
      <c r="AM1027" s="193">
        <f>+IFERROR(VLOOKUP($AF1027,'Limited Loss'!$F$5:$P$124,AM$3,FALSE),0)</f>
        <v>0</v>
      </c>
      <c r="AN1027" s="193">
        <f>+IFERROR(VLOOKUP($AF1027,'Limited Loss'!$F$5:$P$124,AN$3,FALSE),0)</f>
        <v>0</v>
      </c>
      <c r="AO1027" s="193">
        <f>+IFERROR(VLOOKUP($AF1027,'Limited Loss'!$F$5:$P$124,AO$3,FALSE),0)</f>
        <v>0</v>
      </c>
      <c r="AP1027" s="100">
        <f>+IFERROR(VLOOKUP($AF1027,'Limited Loss'!$F$5:$P$124,AP$3,FALSE),0)</f>
        <v>0</v>
      </c>
      <c r="AQ1027" s="353"/>
      <c r="AR1027" s="331">
        <f t="shared" si="136"/>
        <v>885</v>
      </c>
      <c r="AS1027" s="332">
        <f t="shared" si="136"/>
        <v>2016</v>
      </c>
      <c r="AT1027" s="349">
        <f t="shared" si="141"/>
        <v>0</v>
      </c>
      <c r="AU1027" s="349">
        <f t="shared" si="141"/>
        <v>0</v>
      </c>
      <c r="AV1027" s="349">
        <f t="shared" si="141"/>
        <v>22030.6185</v>
      </c>
      <c r="AW1027" s="349">
        <f t="shared" si="141"/>
        <v>13144.481999999998</v>
      </c>
      <c r="AX1027" s="350">
        <f t="shared" si="141"/>
        <v>202378.356</v>
      </c>
      <c r="AY1027" s="349">
        <f t="shared" si="141"/>
        <v>0</v>
      </c>
      <c r="AZ1027" s="349">
        <f t="shared" si="141"/>
        <v>0</v>
      </c>
      <c r="BA1027" s="349">
        <f t="shared" si="141"/>
        <v>16542.6387</v>
      </c>
      <c r="BB1027" s="349">
        <f t="shared" si="142"/>
        <v>18295.748100000001</v>
      </c>
      <c r="BC1027" s="349">
        <f t="shared" si="142"/>
        <v>281094.30720000004</v>
      </c>
      <c r="BD1027" s="350">
        <f t="shared" si="142"/>
        <v>6590.3720000000003</v>
      </c>
      <c r="BE1027" s="349">
        <f t="shared" si="138"/>
        <v>38573.2572</v>
      </c>
      <c r="BF1027" s="375">
        <f t="shared" si="139"/>
        <v>514912.8933</v>
      </c>
      <c r="BG1027" s="334">
        <f t="shared" si="140"/>
        <v>6590.3720000000003</v>
      </c>
    </row>
    <row r="1028" spans="1:59" x14ac:dyDescent="0.2">
      <c r="A1028" s="326" t="str">
        <f t="shared" si="137"/>
        <v>8852017</v>
      </c>
      <c r="B1028" s="331">
        <v>885</v>
      </c>
      <c r="C1028" s="327">
        <v>2017</v>
      </c>
      <c r="D1028" s="353">
        <f>+IFERROR(VLOOKUP($A1028,Data_Loss!$A$2:$V$1180,6,FALSE),0)</f>
        <v>0</v>
      </c>
      <c r="E1028" s="353">
        <f>+IFERROR(VLOOKUP($A1028,Data_Loss!$A$2:$V$1180,7,FALSE),0)</f>
        <v>0</v>
      </c>
      <c r="F1028" s="353">
        <f>+IFERROR(VLOOKUP($A1028,Data_Loss!$A$2:$V$1180,8,FALSE),0)</f>
        <v>1</v>
      </c>
      <c r="G1028" s="353">
        <f>+IFERROR(VLOOKUP($A1028,Data_Loss!$A$2:$V$1180,9,FALSE),0)</f>
        <v>0</v>
      </c>
      <c r="H1028" s="353">
        <f>+IFERROR(VLOOKUP($A1028,Data_Loss!$A$2:$V$1180,10,FALSE),0)</f>
        <v>6</v>
      </c>
      <c r="I1028" s="353">
        <f>+IFERROR(VLOOKUP($A1028,Data_Loss!$A$2:$V$1300,12,FALSE),0)</f>
        <v>0</v>
      </c>
      <c r="J1028" s="353">
        <f>+IFERROR(VLOOKUP($A1028,Data_Loss!$A$2:$V$1300,13,FALSE),0)</f>
        <v>0</v>
      </c>
      <c r="K1028" s="353">
        <f>+IFERROR(VLOOKUP($A1028,Data_Loss!$A$2:$V$1300,14,FALSE),0)</f>
        <v>152000</v>
      </c>
      <c r="L1028" s="353">
        <f>+IFERROR(VLOOKUP($A1028,Data_Loss!$A$2:$V$1300,15,FALSE),0)</f>
        <v>0</v>
      </c>
      <c r="M1028" s="353">
        <f>+IFERROR(VLOOKUP($A1028,Data_Loss!$A$2:$V$1300,16,FALSE),0)</f>
        <v>57227</v>
      </c>
      <c r="N1028" s="353">
        <f>+IFERROR(VLOOKUP($A1028,Data_Loss!$A$2:$V$1300,17,FALSE),0)</f>
        <v>0</v>
      </c>
      <c r="O1028" s="353">
        <f>+IFERROR(VLOOKUP($A1028,Data_Loss!$A$2:$V$1300,18,FALSE),0)</f>
        <v>0</v>
      </c>
      <c r="P1028" s="353">
        <f>+IFERROR(VLOOKUP($A1028,Data_Loss!$A$2:$V$1300,19,FALSE),0)</f>
        <v>156446</v>
      </c>
      <c r="Q1028" s="353">
        <f>+IFERROR(VLOOKUP($A1028,Data_Loss!$A$2:$V$1300,20,FALSE),0)</f>
        <v>0</v>
      </c>
      <c r="R1028" s="353">
        <f>+IFERROR(VLOOKUP($A1028,Data_Loss!$A$2:$V$1300,21,FALSE),0)</f>
        <v>50631</v>
      </c>
      <c r="S1028" s="353">
        <f>+IFERROR(VLOOKUP($A1028,Data_Loss!$A$2:$V$1300,22,FALSE),0)</f>
        <v>15780</v>
      </c>
      <c r="T1028" s="191">
        <f>+$I1028*'10k &amp; MO'!C$6+$J1028*'10k &amp; MO'!C$12+$K1028*'10k &amp; MO'!C$18+$L1028*'10k &amp; MO'!C$24+$M1028*'10k &amp; MO'!C$30</f>
        <v>0</v>
      </c>
      <c r="U1028" s="349">
        <f>+$I1028*'10k &amp; MO'!D$6+$J1028*'10k &amp; MO'!D$12+$K1028*'10k &amp; MO'!D$18+$L1028*'10k &amp; MO'!D$24+$M1028*'10k &amp; MO'!D$30</f>
        <v>8745.9043000000001</v>
      </c>
      <c r="V1028" s="349">
        <f>+$I1028*'10k &amp; MO'!E$6+$J1028*'10k &amp; MO'!E$12+$K1028*'10k &amp; MO'!E$18+$L1028*'10k &amp; MO'!E$24+$M1028*'10k &amp; MO'!E$30</f>
        <v>279730.37790000002</v>
      </c>
      <c r="W1028" s="349">
        <f>+$I1028*'10k &amp; MO'!F$6+$J1028*'10k &amp; MO'!F$12+$K1028*'10k &amp; MO'!F$18+$L1028*'10k &amp; MO'!F$24+$M1028*'10k &amp; MO'!F$30</f>
        <v>17882.783900000002</v>
      </c>
      <c r="X1028" s="349">
        <f>+$I1028*'10k &amp; MO'!G$6+$J1028*'10k &amp; MO'!G$12+$K1028*'10k &amp; MO'!G$18+$L1028*'10k &amp; MO'!G$24+$M1028*'10k &amp; MO'!G$30</f>
        <v>66487.697500000009</v>
      </c>
      <c r="Y1028" s="349">
        <f>+$N1028*'10k &amp; MO'!H$6+$O1028*'10k &amp; MO'!H$12+$P1028*'10k &amp; MO'!H$18+$Q1028*'10k &amp; MO'!H$24+$R1028*'10k &amp; MO'!H$30</f>
        <v>0</v>
      </c>
      <c r="Z1028" s="349">
        <f>+$N1028*'10k &amp; MO'!I$6+$O1028*'10k &amp; MO'!I$12+$P1028*'10k &amp; MO'!I$18+$Q1028*'10k &amp; MO'!I$24+$R1028*'10k &amp; MO'!I$30</f>
        <v>15034.005300000001</v>
      </c>
      <c r="AA1028" s="349">
        <f>+$N1028*'10k &amp; MO'!J$6+$O1028*'10k &amp; MO'!J$12+$P1028*'10k &amp; MO'!J$18+$Q1028*'10k &amp; MO'!J$24+$R1028*'10k &amp; MO'!J$30</f>
        <v>469657.46799999999</v>
      </c>
      <c r="AB1028" s="349">
        <f>+$N1028*'10k &amp; MO'!K$6+$O1028*'10k &amp; MO'!K$12+$P1028*'10k &amp; MO'!K$18+$Q1028*'10k &amp; MO'!K$24+$R1028*'10k &amp; MO'!K$30</f>
        <v>32369.2336</v>
      </c>
      <c r="AC1028" s="349">
        <f>+$N1028*'10k &amp; MO'!L$6+$O1028*'10k &amp; MO'!L$12+$P1028*'10k &amp; MO'!L$18+$Q1028*'10k &amp; MO'!L$24+$R1028*'10k &amp; MO'!L$30</f>
        <v>80515.541100000002</v>
      </c>
      <c r="AD1028" s="350">
        <f>+S1028*'10k &amp; MO'!O$6</f>
        <v>21239.88</v>
      </c>
      <c r="AF1028" s="192" t="str">
        <f t="shared" si="135"/>
        <v>8852017</v>
      </c>
      <c r="AG1028" s="192">
        <f>+IFERROR(VLOOKUP($AF1028,'Limited Loss'!$F$5:$P$124,AG$3,FALSE),0)</f>
        <v>0</v>
      </c>
      <c r="AH1028" s="193">
        <f>+IFERROR(VLOOKUP($AF1028,'Limited Loss'!$F$5:$P$124,AH$3,FALSE),0)</f>
        <v>0</v>
      </c>
      <c r="AI1028" s="193">
        <f>+IFERROR(VLOOKUP($AF1028,'Limited Loss'!$F$5:$P$124,AI$3,FALSE),0)</f>
        <v>0</v>
      </c>
      <c r="AJ1028" s="193">
        <f>+IFERROR(VLOOKUP($AF1028,'Limited Loss'!$F$5:$P$124,AJ$3,FALSE),0)</f>
        <v>0</v>
      </c>
      <c r="AK1028" s="100">
        <f>+IFERROR(VLOOKUP($AF1028,'Limited Loss'!$F$5:$P$124,AK$3,FALSE),0)</f>
        <v>0</v>
      </c>
      <c r="AL1028" s="193">
        <f>+IFERROR(VLOOKUP($AF1028,'Limited Loss'!$F$5:$P$124,AL$3,FALSE),0)</f>
        <v>0</v>
      </c>
      <c r="AM1028" s="193">
        <f>+IFERROR(VLOOKUP($AF1028,'Limited Loss'!$F$5:$P$124,AM$3,FALSE),0)</f>
        <v>0</v>
      </c>
      <c r="AN1028" s="193">
        <f>+IFERROR(VLOOKUP($AF1028,'Limited Loss'!$F$5:$P$124,AN$3,FALSE),0)</f>
        <v>0</v>
      </c>
      <c r="AO1028" s="193">
        <f>+IFERROR(VLOOKUP($AF1028,'Limited Loss'!$F$5:$P$124,AO$3,FALSE),0)</f>
        <v>0</v>
      </c>
      <c r="AP1028" s="100">
        <f>+IFERROR(VLOOKUP($AF1028,'Limited Loss'!$F$5:$P$124,AP$3,FALSE),0)</f>
        <v>0</v>
      </c>
      <c r="AQ1028" s="353"/>
      <c r="AR1028" s="331">
        <f t="shared" si="136"/>
        <v>885</v>
      </c>
      <c r="AS1028" s="332">
        <f t="shared" si="136"/>
        <v>2017</v>
      </c>
      <c r="AT1028" s="349">
        <f t="shared" si="141"/>
        <v>0</v>
      </c>
      <c r="AU1028" s="349">
        <f t="shared" si="141"/>
        <v>8745.9043000000001</v>
      </c>
      <c r="AV1028" s="349">
        <f t="shared" si="141"/>
        <v>279730.37790000002</v>
      </c>
      <c r="AW1028" s="349">
        <f t="shared" si="141"/>
        <v>17882.783900000002</v>
      </c>
      <c r="AX1028" s="350">
        <f t="shared" si="141"/>
        <v>66487.697500000009</v>
      </c>
      <c r="AY1028" s="349">
        <f t="shared" si="141"/>
        <v>0</v>
      </c>
      <c r="AZ1028" s="349">
        <f t="shared" si="141"/>
        <v>15034.005300000001</v>
      </c>
      <c r="BA1028" s="349">
        <f t="shared" si="141"/>
        <v>469657.46799999999</v>
      </c>
      <c r="BB1028" s="349">
        <f t="shared" si="142"/>
        <v>32369.2336</v>
      </c>
      <c r="BC1028" s="349">
        <f t="shared" si="142"/>
        <v>80515.541100000002</v>
      </c>
      <c r="BD1028" s="350">
        <f t="shared" si="142"/>
        <v>21239.88</v>
      </c>
      <c r="BE1028" s="349">
        <f t="shared" si="138"/>
        <v>773167.75549999997</v>
      </c>
      <c r="BF1028" s="375">
        <f t="shared" si="139"/>
        <v>197255.25610000003</v>
      </c>
      <c r="BG1028" s="334">
        <f t="shared" si="140"/>
        <v>21239.88</v>
      </c>
    </row>
    <row r="1029" spans="1:59" x14ac:dyDescent="0.2">
      <c r="A1029" s="326" t="str">
        <f t="shared" si="137"/>
        <v>8852018</v>
      </c>
      <c r="B1029" s="331">
        <v>885</v>
      </c>
      <c r="C1029" s="327">
        <v>2018</v>
      </c>
      <c r="D1029" s="353">
        <f>+IFERROR(VLOOKUP($A1029,Data_Loss!$A$2:$V$1180,6,FALSE),0)</f>
        <v>0</v>
      </c>
      <c r="E1029" s="353">
        <f>+IFERROR(VLOOKUP($A1029,Data_Loss!$A$2:$V$1180,7,FALSE),0)</f>
        <v>0</v>
      </c>
      <c r="F1029" s="353">
        <f>+IFERROR(VLOOKUP($A1029,Data_Loss!$A$2:$V$1180,8,FALSE),0)</f>
        <v>0</v>
      </c>
      <c r="G1029" s="353">
        <f>+IFERROR(VLOOKUP($A1029,Data_Loss!$A$2:$V$1180,9,FALSE),0)</f>
        <v>0</v>
      </c>
      <c r="H1029" s="353">
        <f>+IFERROR(VLOOKUP($A1029,Data_Loss!$A$2:$V$1180,10,FALSE),0)</f>
        <v>7</v>
      </c>
      <c r="I1029" s="353">
        <f>+IFERROR(VLOOKUP($A1029,Data_Loss!$A$2:$V$1300,12,FALSE),0)</f>
        <v>0</v>
      </c>
      <c r="J1029" s="353">
        <f>+IFERROR(VLOOKUP($A1029,Data_Loss!$A$2:$V$1300,13,FALSE),0)</f>
        <v>0</v>
      </c>
      <c r="K1029" s="353">
        <f>+IFERROR(VLOOKUP($A1029,Data_Loss!$A$2:$V$1300,14,FALSE),0)</f>
        <v>0</v>
      </c>
      <c r="L1029" s="353">
        <f>+IFERROR(VLOOKUP($A1029,Data_Loss!$A$2:$V$1300,15,FALSE),0)</f>
        <v>0</v>
      </c>
      <c r="M1029" s="353">
        <f>+IFERROR(VLOOKUP($A1029,Data_Loss!$A$2:$V$1300,16,FALSE),0)</f>
        <v>121701</v>
      </c>
      <c r="N1029" s="353">
        <f>+IFERROR(VLOOKUP($A1029,Data_Loss!$A$2:$V$1300,17,FALSE),0)</f>
        <v>0</v>
      </c>
      <c r="O1029" s="353">
        <f>+IFERROR(VLOOKUP($A1029,Data_Loss!$A$2:$V$1300,18,FALSE),0)</f>
        <v>0</v>
      </c>
      <c r="P1029" s="353">
        <f>+IFERROR(VLOOKUP($A1029,Data_Loss!$A$2:$V$1300,19,FALSE),0)</f>
        <v>0</v>
      </c>
      <c r="Q1029" s="353">
        <f>+IFERROR(VLOOKUP($A1029,Data_Loss!$A$2:$V$1300,20,FALSE),0)</f>
        <v>0</v>
      </c>
      <c r="R1029" s="353">
        <f>+IFERROR(VLOOKUP($A1029,Data_Loss!$A$2:$V$1300,21,FALSE),0)</f>
        <v>92526</v>
      </c>
      <c r="S1029" s="353">
        <f>+IFERROR(VLOOKUP($A1029,Data_Loss!$A$2:$V$1300,22,FALSE),0)</f>
        <v>3572</v>
      </c>
      <c r="T1029" s="191">
        <f>+$I1029*'10k &amp; MO'!C$7+$J1029*'10k &amp; MO'!C$13+$K1029*'10k &amp; MO'!C$19+$L1029*'10k &amp; MO'!C$25+$M1029*'10k &amp; MO'!C$31</f>
        <v>267.74220000000003</v>
      </c>
      <c r="U1029" s="349">
        <f>+$I1029*'10k &amp; MO'!D$7+$J1029*'10k &amp; MO'!D$13+$K1029*'10k &amp; MO'!D$19+$L1029*'10k &amp; MO'!D$25+$M1029*'10k &amp; MO'!D$31</f>
        <v>8300.0082000000002</v>
      </c>
      <c r="V1029" s="349">
        <f>+$I1029*'10k &amp; MO'!E$7+$J1029*'10k &amp; MO'!E$13+$K1029*'10k &amp; MO'!E$19+$L1029*'10k &amp; MO'!E$25+$M1029*'10k &amp; MO'!E$31</f>
        <v>170746.503</v>
      </c>
      <c r="W1029" s="349">
        <f>+$I1029*'10k &amp; MO'!F$7+$J1029*'10k &amp; MO'!F$13+$K1029*'10k &amp; MO'!F$19+$L1029*'10k &amp; MO'!F$25+$M1029*'10k &amp; MO'!F$31</f>
        <v>64391.999100000001</v>
      </c>
      <c r="X1029" s="349">
        <f>+$I1029*'10k &amp; MO'!G$7+$J1029*'10k &amp; MO'!G$13+$K1029*'10k &amp; MO'!G$19+$L1029*'10k &amp; MO'!G$25+$M1029*'10k &amp; MO'!G$31</f>
        <v>83827.648799999995</v>
      </c>
      <c r="Y1029" s="349">
        <f>+$N1029*'10k &amp; MO'!H$7+$O1029*'10k &amp; MO'!H$13+$P1029*'10k &amp; MO'!H$19+$Q1029*'10k &amp; MO'!H$25+$R1029*'10k &amp; MO'!H$31</f>
        <v>268.3254</v>
      </c>
      <c r="Z1029" s="349">
        <f>+$N1029*'10k &amp; MO'!I$7+$O1029*'10k &amp; MO'!I$13+$P1029*'10k &amp; MO'!I$19+$Q1029*'10k &amp; MO'!I$25+$R1029*'10k &amp; MO'!I$31</f>
        <v>9150.8214000000007</v>
      </c>
      <c r="AA1029" s="349">
        <f>+$N1029*'10k &amp; MO'!J$7+$O1029*'10k &amp; MO'!J$13+$P1029*'10k &amp; MO'!J$19+$Q1029*'10k &amp; MO'!J$25+$R1029*'10k &amp; MO'!J$31</f>
        <v>94117.44720000001</v>
      </c>
      <c r="AB1029" s="349">
        <f>+$N1029*'10k &amp; MO'!K$7+$O1029*'10k &amp; MO'!K$13+$P1029*'10k &amp; MO'!K$19+$Q1029*'10k &amp; MO'!K$25+$R1029*'10k &amp; MO'!K$31</f>
        <v>49760.482799999998</v>
      </c>
      <c r="AC1029" s="349">
        <f>+$N1029*'10k &amp; MO'!L$7+$O1029*'10k &amp; MO'!L$13+$P1029*'10k &amp; MO'!L$19+$Q1029*'10k &amp; MO'!L$25+$R1029*'10k &amp; MO'!L$31</f>
        <v>77758.85040000001</v>
      </c>
      <c r="AD1029" s="350">
        <f>+S1029*'10k &amp; MO'!O$7</f>
        <v>4736.4720000000007</v>
      </c>
      <c r="AF1029" s="192" t="str">
        <f t="shared" ref="AF1029:AF1092" si="143">+B1029&amp;C1029</f>
        <v>8852018</v>
      </c>
      <c r="AG1029" s="192">
        <f>+IFERROR(VLOOKUP($AF1029,'Limited Loss'!$F$5:$P$124,AG$3,FALSE),0)</f>
        <v>0</v>
      </c>
      <c r="AH1029" s="193">
        <f>+IFERROR(VLOOKUP($AF1029,'Limited Loss'!$F$5:$P$124,AH$3,FALSE),0)</f>
        <v>0</v>
      </c>
      <c r="AI1029" s="193">
        <f>+IFERROR(VLOOKUP($AF1029,'Limited Loss'!$F$5:$P$124,AI$3,FALSE),0)</f>
        <v>0</v>
      </c>
      <c r="AJ1029" s="193">
        <f>+IFERROR(VLOOKUP($AF1029,'Limited Loss'!$F$5:$P$124,AJ$3,FALSE),0)</f>
        <v>0</v>
      </c>
      <c r="AK1029" s="100">
        <f>+IFERROR(VLOOKUP($AF1029,'Limited Loss'!$F$5:$P$124,AK$3,FALSE),0)</f>
        <v>0</v>
      </c>
      <c r="AL1029" s="193">
        <f>+IFERROR(VLOOKUP($AF1029,'Limited Loss'!$F$5:$P$124,AL$3,FALSE),0)</f>
        <v>0</v>
      </c>
      <c r="AM1029" s="193">
        <f>+IFERROR(VLOOKUP($AF1029,'Limited Loss'!$F$5:$P$124,AM$3,FALSE),0)</f>
        <v>0</v>
      </c>
      <c r="AN1029" s="193">
        <f>+IFERROR(VLOOKUP($AF1029,'Limited Loss'!$F$5:$P$124,AN$3,FALSE),0)</f>
        <v>0</v>
      </c>
      <c r="AO1029" s="193">
        <f>+IFERROR(VLOOKUP($AF1029,'Limited Loss'!$F$5:$P$124,AO$3,FALSE),0)</f>
        <v>0</v>
      </c>
      <c r="AP1029" s="100">
        <f>+IFERROR(VLOOKUP($AF1029,'Limited Loss'!$F$5:$P$124,AP$3,FALSE),0)</f>
        <v>0</v>
      </c>
      <c r="AQ1029" s="353"/>
      <c r="AR1029" s="331">
        <f t="shared" ref="AR1029:AS1092" si="144">+B1029</f>
        <v>885</v>
      </c>
      <c r="AS1029" s="332">
        <f t="shared" si="144"/>
        <v>2018</v>
      </c>
      <c r="AT1029" s="349">
        <f t="shared" si="141"/>
        <v>267.74220000000003</v>
      </c>
      <c r="AU1029" s="349">
        <f t="shared" si="141"/>
        <v>8300.0082000000002</v>
      </c>
      <c r="AV1029" s="349">
        <f t="shared" si="141"/>
        <v>170746.503</v>
      </c>
      <c r="AW1029" s="349">
        <f t="shared" si="141"/>
        <v>64391.999100000001</v>
      </c>
      <c r="AX1029" s="350">
        <f t="shared" si="141"/>
        <v>83827.648799999995</v>
      </c>
      <c r="AY1029" s="349">
        <f t="shared" si="141"/>
        <v>268.3254</v>
      </c>
      <c r="AZ1029" s="349">
        <f t="shared" si="141"/>
        <v>9150.8214000000007</v>
      </c>
      <c r="BA1029" s="349">
        <f t="shared" si="141"/>
        <v>94117.44720000001</v>
      </c>
      <c r="BB1029" s="349">
        <f t="shared" si="142"/>
        <v>49760.482799999998</v>
      </c>
      <c r="BC1029" s="349">
        <f t="shared" si="142"/>
        <v>77758.85040000001</v>
      </c>
      <c r="BD1029" s="350">
        <f t="shared" si="142"/>
        <v>4736.4720000000007</v>
      </c>
      <c r="BE1029" s="349">
        <f t="shared" si="138"/>
        <v>282850.84739999997</v>
      </c>
      <c r="BF1029" s="375">
        <f t="shared" si="139"/>
        <v>275738.98109999998</v>
      </c>
      <c r="BG1029" s="334">
        <f t="shared" si="140"/>
        <v>4736.4720000000007</v>
      </c>
    </row>
    <row r="1030" spans="1:59" x14ac:dyDescent="0.2">
      <c r="A1030" s="326" t="str">
        <f t="shared" ref="A1030:A1093" si="145">+B1030&amp;C1030</f>
        <v>8862014</v>
      </c>
      <c r="B1030" s="331">
        <v>886</v>
      </c>
      <c r="C1030" s="327">
        <v>2014</v>
      </c>
      <c r="D1030" s="353">
        <f>+IFERROR(VLOOKUP($A1030,Data_Loss!$A$2:$V$1180,6,FALSE),0)</f>
        <v>0</v>
      </c>
      <c r="E1030" s="353">
        <f>+IFERROR(VLOOKUP($A1030,Data_Loss!$A$2:$V$1180,7,FALSE),0)</f>
        <v>0</v>
      </c>
      <c r="F1030" s="353">
        <f>+IFERROR(VLOOKUP($A1030,Data_Loss!$A$2:$V$1180,8,FALSE),0)</f>
        <v>0</v>
      </c>
      <c r="G1030" s="353">
        <f>+IFERROR(VLOOKUP($A1030,Data_Loss!$A$2:$V$1180,9,FALSE),0)</f>
        <v>0</v>
      </c>
      <c r="H1030" s="353">
        <f>+IFERROR(VLOOKUP($A1030,Data_Loss!$A$2:$V$1180,10,FALSE),0)</f>
        <v>3</v>
      </c>
      <c r="I1030" s="353">
        <f>+IFERROR(VLOOKUP($A1030,Data_Loss!$A$2:$V$1300,12,FALSE),0)</f>
        <v>0</v>
      </c>
      <c r="J1030" s="353">
        <f>+IFERROR(VLOOKUP($A1030,Data_Loss!$A$2:$V$1300,13,FALSE),0)</f>
        <v>0</v>
      </c>
      <c r="K1030" s="353">
        <f>+IFERROR(VLOOKUP($A1030,Data_Loss!$A$2:$V$1300,14,FALSE),0)</f>
        <v>0</v>
      </c>
      <c r="L1030" s="353">
        <f>+IFERROR(VLOOKUP($A1030,Data_Loss!$A$2:$V$1300,15,FALSE),0)</f>
        <v>0</v>
      </c>
      <c r="M1030" s="353">
        <f>+IFERROR(VLOOKUP($A1030,Data_Loss!$A$2:$V$1300,16,FALSE),0)</f>
        <v>2683</v>
      </c>
      <c r="N1030" s="353">
        <f>+IFERROR(VLOOKUP($A1030,Data_Loss!$A$2:$V$1300,17,FALSE),0)</f>
        <v>0</v>
      </c>
      <c r="O1030" s="353">
        <f>+IFERROR(VLOOKUP($A1030,Data_Loss!$A$2:$V$1300,18,FALSE),0)</f>
        <v>0</v>
      </c>
      <c r="P1030" s="353">
        <f>+IFERROR(VLOOKUP($A1030,Data_Loss!$A$2:$V$1300,19,FALSE),0)</f>
        <v>0</v>
      </c>
      <c r="Q1030" s="353">
        <f>+IFERROR(VLOOKUP($A1030,Data_Loss!$A$2:$V$1300,20,FALSE),0)</f>
        <v>0</v>
      </c>
      <c r="R1030" s="353">
        <f>+IFERROR(VLOOKUP($A1030,Data_Loss!$A$2:$V$1300,21,FALSE),0)</f>
        <v>3408</v>
      </c>
      <c r="S1030" s="353">
        <f>+IFERROR(VLOOKUP($A1030,Data_Loss!$A$2:$V$1300,22,FALSE),0)</f>
        <v>9131</v>
      </c>
      <c r="T1030" s="191">
        <f>+$I1030*'10k &amp; MO'!C$3+$J1030*'10k &amp; MO'!C$9+$K1030*'10k &amp; MO'!C$15+$L1030*'10k &amp; MO'!C$21+$M1030*'10k &amp; MO'!C$27</f>
        <v>0</v>
      </c>
      <c r="U1030" s="349">
        <f>+$I1030*'10k &amp; MO'!D$3+$J1030*'10k &amp; MO'!D$9+$K1030*'10k &amp; MO'!D$15+$L1030*'10k &amp; MO'!D$21+$M1030*'10k &amp; MO'!D$27</f>
        <v>0</v>
      </c>
      <c r="V1030" s="349">
        <f>+$I1030*'10k &amp; MO'!E$3+$J1030*'10k &amp; MO'!E$9+$K1030*'10k &amp; MO'!E$15+$L1030*'10k &amp; MO'!E$21+$M1030*'10k &amp; MO'!E$27</f>
        <v>0</v>
      </c>
      <c r="W1030" s="349">
        <f>+$I1030*'10k &amp; MO'!F$3+$J1030*'10k &amp; MO'!F$9+$K1030*'10k &amp; MO'!F$15+$L1030*'10k &amp; MO'!F$21+$M1030*'10k &amp; MO'!F$27</f>
        <v>0</v>
      </c>
      <c r="X1030" s="349">
        <f>+$I1030*'10k &amp; MO'!G$3+$J1030*'10k &amp; MO'!G$9+$K1030*'10k &amp; MO'!G$15+$L1030*'10k &amp; MO'!G$21+$M1030*'10k &amp; MO'!G$27</f>
        <v>3037.1559999999995</v>
      </c>
      <c r="Y1030" s="349">
        <f>+$N1030*'10k &amp; MO'!H$3+$O1030*'10k &amp; MO'!H$9+$P1030*'10k &amp; MO'!H$15+$Q1030*'10k &amp; MO'!H$21+$R1030*'10k &amp; MO'!H$27</f>
        <v>0</v>
      </c>
      <c r="Z1030" s="349">
        <f>+$N1030*'10k &amp; MO'!I$3+$O1030*'10k &amp; MO'!I$9+$P1030*'10k &amp; MO'!I$15+$Q1030*'10k &amp; MO'!I$21+$R1030*'10k &amp; MO'!I$27</f>
        <v>0</v>
      </c>
      <c r="AA1030" s="349">
        <f>+$N1030*'10k &amp; MO'!J$3+$O1030*'10k &amp; MO'!J$9+$P1030*'10k &amp; MO'!J$15+$Q1030*'10k &amp; MO'!J$21+$R1030*'10k &amp; MO'!J$27</f>
        <v>0</v>
      </c>
      <c r="AB1030" s="349">
        <f>+$N1030*'10k &amp; MO'!K$3+$O1030*'10k &amp; MO'!K$9+$P1030*'10k &amp; MO'!K$15+$Q1030*'10k &amp; MO'!K$21+$R1030*'10k &amp; MO'!K$27</f>
        <v>0</v>
      </c>
      <c r="AC1030" s="349">
        <f>+$N1030*'10k &amp; MO'!L$3+$O1030*'10k &amp; MO'!L$9+$P1030*'10k &amp; MO'!L$15+$Q1030*'10k &amp; MO'!L$21+$R1030*'10k &amp; MO'!L$27</f>
        <v>5255.1360000000004</v>
      </c>
      <c r="AD1030" s="350">
        <f>+S1030*'10k &amp; MO'!O$3</f>
        <v>9779.3009999999995</v>
      </c>
      <c r="AF1030" s="192" t="str">
        <f t="shared" si="143"/>
        <v>8862014</v>
      </c>
      <c r="AG1030" s="192">
        <f>+IFERROR(VLOOKUP($AF1030,'Limited Loss'!$F$5:$P$124,AG$3,FALSE),0)</f>
        <v>0</v>
      </c>
      <c r="AH1030" s="193">
        <f>+IFERROR(VLOOKUP($AF1030,'Limited Loss'!$F$5:$P$124,AH$3,FALSE),0)</f>
        <v>0</v>
      </c>
      <c r="AI1030" s="193">
        <f>+IFERROR(VLOOKUP($AF1030,'Limited Loss'!$F$5:$P$124,AI$3,FALSE),0)</f>
        <v>0</v>
      </c>
      <c r="AJ1030" s="193">
        <f>+IFERROR(VLOOKUP($AF1030,'Limited Loss'!$F$5:$P$124,AJ$3,FALSE),0)</f>
        <v>0</v>
      </c>
      <c r="AK1030" s="100">
        <f>+IFERROR(VLOOKUP($AF1030,'Limited Loss'!$F$5:$P$124,AK$3,FALSE),0)</f>
        <v>0</v>
      </c>
      <c r="AL1030" s="193">
        <f>+IFERROR(VLOOKUP($AF1030,'Limited Loss'!$F$5:$P$124,AL$3,FALSE),0)</f>
        <v>0</v>
      </c>
      <c r="AM1030" s="193">
        <f>+IFERROR(VLOOKUP($AF1030,'Limited Loss'!$F$5:$P$124,AM$3,FALSE),0)</f>
        <v>0</v>
      </c>
      <c r="AN1030" s="193">
        <f>+IFERROR(VLOOKUP($AF1030,'Limited Loss'!$F$5:$P$124,AN$3,FALSE),0)</f>
        <v>0</v>
      </c>
      <c r="AO1030" s="193">
        <f>+IFERROR(VLOOKUP($AF1030,'Limited Loss'!$F$5:$P$124,AO$3,FALSE),0)</f>
        <v>0</v>
      </c>
      <c r="AP1030" s="100">
        <f>+IFERROR(VLOOKUP($AF1030,'Limited Loss'!$F$5:$P$124,AP$3,FALSE),0)</f>
        <v>0</v>
      </c>
      <c r="AQ1030" s="353"/>
      <c r="AR1030" s="331">
        <f t="shared" si="144"/>
        <v>886</v>
      </c>
      <c r="AS1030" s="332">
        <f t="shared" si="144"/>
        <v>2014</v>
      </c>
      <c r="AT1030" s="349">
        <f t="shared" si="141"/>
        <v>0</v>
      </c>
      <c r="AU1030" s="349">
        <f t="shared" si="141"/>
        <v>0</v>
      </c>
      <c r="AV1030" s="349">
        <f t="shared" si="141"/>
        <v>0</v>
      </c>
      <c r="AW1030" s="349">
        <f t="shared" si="141"/>
        <v>0</v>
      </c>
      <c r="AX1030" s="350">
        <f t="shared" si="141"/>
        <v>3037.1559999999995</v>
      </c>
      <c r="AY1030" s="349">
        <f t="shared" si="141"/>
        <v>0</v>
      </c>
      <c r="AZ1030" s="349">
        <f t="shared" si="141"/>
        <v>0</v>
      </c>
      <c r="BA1030" s="349">
        <f t="shared" si="141"/>
        <v>0</v>
      </c>
      <c r="BB1030" s="349">
        <f t="shared" si="142"/>
        <v>0</v>
      </c>
      <c r="BC1030" s="349">
        <f t="shared" si="142"/>
        <v>5255.1360000000004</v>
      </c>
      <c r="BD1030" s="350">
        <f t="shared" si="142"/>
        <v>9779.3009999999995</v>
      </c>
      <c r="BE1030" s="349">
        <f t="shared" ref="BE1030:BE1093" si="146">+AT1030+AU1030+AV1030+AY1030+AZ1030+BA1030</f>
        <v>0</v>
      </c>
      <c r="BF1030" s="375">
        <f t="shared" ref="BF1030:BF1093" si="147">+AW1030+AX1030+BB1030+BC1030</f>
        <v>8292.2919999999995</v>
      </c>
      <c r="BG1030" s="334">
        <f t="shared" ref="BG1030:BG1093" si="148">+BD1030</f>
        <v>9779.3009999999995</v>
      </c>
    </row>
    <row r="1031" spans="1:59" x14ac:dyDescent="0.2">
      <c r="A1031" s="326" t="str">
        <f t="shared" si="145"/>
        <v>8862015</v>
      </c>
      <c r="B1031" s="331">
        <v>886</v>
      </c>
      <c r="C1031" s="327">
        <v>2015</v>
      </c>
      <c r="D1031" s="353">
        <f>+IFERROR(VLOOKUP($A1031,Data_Loss!$A$2:$V$1180,6,FALSE),0)</f>
        <v>0</v>
      </c>
      <c r="E1031" s="353">
        <f>+IFERROR(VLOOKUP($A1031,Data_Loss!$A$2:$V$1180,7,FALSE),0)</f>
        <v>0</v>
      </c>
      <c r="F1031" s="353">
        <f>+IFERROR(VLOOKUP($A1031,Data_Loss!$A$2:$V$1180,8,FALSE),0)</f>
        <v>0</v>
      </c>
      <c r="G1031" s="353">
        <f>+IFERROR(VLOOKUP($A1031,Data_Loss!$A$2:$V$1180,9,FALSE),0)</f>
        <v>1</v>
      </c>
      <c r="H1031" s="353">
        <f>+IFERROR(VLOOKUP($A1031,Data_Loss!$A$2:$V$1180,10,FALSE),0)</f>
        <v>4</v>
      </c>
      <c r="I1031" s="353">
        <f>+IFERROR(VLOOKUP($A1031,Data_Loss!$A$2:$V$1300,12,FALSE),0)</f>
        <v>0</v>
      </c>
      <c r="J1031" s="353">
        <f>+IFERROR(VLOOKUP($A1031,Data_Loss!$A$2:$V$1300,13,FALSE),0)</f>
        <v>0</v>
      </c>
      <c r="K1031" s="353">
        <f>+IFERROR(VLOOKUP($A1031,Data_Loss!$A$2:$V$1300,14,FALSE),0)</f>
        <v>0</v>
      </c>
      <c r="L1031" s="353">
        <f>+IFERROR(VLOOKUP($A1031,Data_Loss!$A$2:$V$1300,15,FALSE),0)</f>
        <v>50006</v>
      </c>
      <c r="M1031" s="353">
        <f>+IFERROR(VLOOKUP($A1031,Data_Loss!$A$2:$V$1300,16,FALSE),0)</f>
        <v>87097</v>
      </c>
      <c r="N1031" s="353">
        <f>+IFERROR(VLOOKUP($A1031,Data_Loss!$A$2:$V$1300,17,FALSE),0)</f>
        <v>0</v>
      </c>
      <c r="O1031" s="353">
        <f>+IFERROR(VLOOKUP($A1031,Data_Loss!$A$2:$V$1300,18,FALSE),0)</f>
        <v>0</v>
      </c>
      <c r="P1031" s="353">
        <f>+IFERROR(VLOOKUP($A1031,Data_Loss!$A$2:$V$1300,19,FALSE),0)</f>
        <v>0</v>
      </c>
      <c r="Q1031" s="353">
        <f>+IFERROR(VLOOKUP($A1031,Data_Loss!$A$2:$V$1300,20,FALSE),0)</f>
        <v>103785</v>
      </c>
      <c r="R1031" s="353">
        <f>+IFERROR(VLOOKUP($A1031,Data_Loss!$A$2:$V$1300,21,FALSE),0)</f>
        <v>153989</v>
      </c>
      <c r="S1031" s="353">
        <f>+IFERROR(VLOOKUP($A1031,Data_Loss!$A$2:$V$1300,22,FALSE),0)</f>
        <v>4693</v>
      </c>
      <c r="T1031" s="191">
        <f>+$I1031*'10k &amp; MO'!C$4+$J1031*'10k &amp; MO'!C$10+$K1031*'10k &amp; MO'!C$16+$L1031*'10k &amp; MO'!C$22+$M1031*'10k &amp; MO'!C$28</f>
        <v>0</v>
      </c>
      <c r="U1031" s="349">
        <f>+$I1031*'10k &amp; MO'!D$4+$J1031*'10k &amp; MO'!D$10+$K1031*'10k &amp; MO'!D$16+$L1031*'10k &amp; MO'!D$22+$M1031*'10k &amp; MO'!D$28</f>
        <v>0</v>
      </c>
      <c r="V1031" s="349">
        <f>+$I1031*'10k &amp; MO'!E$4+$J1031*'10k &amp; MO'!E$10+$K1031*'10k &amp; MO'!E$16+$L1031*'10k &amp; MO'!E$22+$M1031*'10k &amp; MO'!E$28</f>
        <v>10374.274000000001</v>
      </c>
      <c r="W1031" s="349">
        <f>+$I1031*'10k &amp; MO'!F$4+$J1031*'10k &amp; MO'!F$10+$K1031*'10k &amp; MO'!F$16+$L1031*'10k &amp; MO'!F$22+$M1031*'10k &amp; MO'!F$28</f>
        <v>56701.912299999996</v>
      </c>
      <c r="X1031" s="349">
        <f>+$I1031*'10k &amp; MO'!G$4+$J1031*'10k &amp; MO'!G$10+$K1031*'10k &amp; MO'!G$16+$L1031*'10k &amp; MO'!G$22+$M1031*'10k &amp; MO'!G$28</f>
        <v>101029.5042</v>
      </c>
      <c r="Y1031" s="349">
        <f>+$N1031*'10k &amp; MO'!H$4+$O1031*'10k &amp; MO'!H$10+$P1031*'10k &amp; MO'!H$16+$Q1031*'10k &amp; MO'!H$22+$R1031*'10k &amp; MO'!H$28</f>
        <v>0</v>
      </c>
      <c r="Z1031" s="349">
        <f>+$N1031*'10k &amp; MO'!I$4+$O1031*'10k &amp; MO'!I$10+$P1031*'10k &amp; MO'!I$16+$Q1031*'10k &amp; MO'!I$22+$R1031*'10k &amp; MO'!I$28</f>
        <v>0</v>
      </c>
      <c r="AA1031" s="349">
        <f>+$N1031*'10k &amp; MO'!J$4+$O1031*'10k &amp; MO'!J$10+$P1031*'10k &amp; MO'!J$16+$Q1031*'10k &amp; MO'!J$22+$R1031*'10k &amp; MO'!J$28</f>
        <v>23812.555799999998</v>
      </c>
      <c r="AB1031" s="349">
        <f>+$N1031*'10k &amp; MO'!K$4+$O1031*'10k &amp; MO'!K$10+$P1031*'10k &amp; MO'!K$16+$Q1031*'10k &amp; MO'!K$22+$R1031*'10k &amp; MO'!K$28</f>
        <v>166068.8315</v>
      </c>
      <c r="AC1031" s="349">
        <f>+$N1031*'10k &amp; MO'!L$4+$O1031*'10k &amp; MO'!L$10+$P1031*'10k &amp; MO'!L$16+$Q1031*'10k &amp; MO'!L$22+$R1031*'10k &amp; MO'!L$28</f>
        <v>228402.40610000002</v>
      </c>
      <c r="AD1031" s="350">
        <f>+S1031*'10k &amp; MO'!O$4</f>
        <v>5687.9160000000002</v>
      </c>
      <c r="AF1031" s="192" t="str">
        <f t="shared" si="143"/>
        <v>8862015</v>
      </c>
      <c r="AG1031" s="192">
        <f>+IFERROR(VLOOKUP($AF1031,'Limited Loss'!$F$5:$P$124,AG$3,FALSE),0)</f>
        <v>0</v>
      </c>
      <c r="AH1031" s="193">
        <f>+IFERROR(VLOOKUP($AF1031,'Limited Loss'!$F$5:$P$124,AH$3,FALSE),0)</f>
        <v>0</v>
      </c>
      <c r="AI1031" s="193">
        <f>+IFERROR(VLOOKUP($AF1031,'Limited Loss'!$F$5:$P$124,AI$3,FALSE),0)</f>
        <v>0</v>
      </c>
      <c r="AJ1031" s="193">
        <f>+IFERROR(VLOOKUP($AF1031,'Limited Loss'!$F$5:$P$124,AJ$3,FALSE),0)</f>
        <v>0</v>
      </c>
      <c r="AK1031" s="100">
        <f>+IFERROR(VLOOKUP($AF1031,'Limited Loss'!$F$5:$P$124,AK$3,FALSE),0)</f>
        <v>0</v>
      </c>
      <c r="AL1031" s="193">
        <f>+IFERROR(VLOOKUP($AF1031,'Limited Loss'!$F$5:$P$124,AL$3,FALSE),0)</f>
        <v>0</v>
      </c>
      <c r="AM1031" s="193">
        <f>+IFERROR(VLOOKUP($AF1031,'Limited Loss'!$F$5:$P$124,AM$3,FALSE),0)</f>
        <v>0</v>
      </c>
      <c r="AN1031" s="193">
        <f>+IFERROR(VLOOKUP($AF1031,'Limited Loss'!$F$5:$P$124,AN$3,FALSE),0)</f>
        <v>0</v>
      </c>
      <c r="AO1031" s="193">
        <f>+IFERROR(VLOOKUP($AF1031,'Limited Loss'!$F$5:$P$124,AO$3,FALSE),0)</f>
        <v>0</v>
      </c>
      <c r="AP1031" s="100">
        <f>+IFERROR(VLOOKUP($AF1031,'Limited Loss'!$F$5:$P$124,AP$3,FALSE),0)</f>
        <v>0</v>
      </c>
      <c r="AQ1031" s="353"/>
      <c r="AR1031" s="331">
        <f t="shared" si="144"/>
        <v>886</v>
      </c>
      <c r="AS1031" s="332">
        <f t="shared" si="144"/>
        <v>2015</v>
      </c>
      <c r="AT1031" s="349">
        <f t="shared" si="141"/>
        <v>0</v>
      </c>
      <c r="AU1031" s="349">
        <f t="shared" si="141"/>
        <v>0</v>
      </c>
      <c r="AV1031" s="349">
        <f t="shared" si="141"/>
        <v>10374.274000000001</v>
      </c>
      <c r="AW1031" s="349">
        <f t="shared" si="141"/>
        <v>56701.912299999996</v>
      </c>
      <c r="AX1031" s="350">
        <f t="shared" si="141"/>
        <v>101029.5042</v>
      </c>
      <c r="AY1031" s="349">
        <f t="shared" si="141"/>
        <v>0</v>
      </c>
      <c r="AZ1031" s="349">
        <f t="shared" si="141"/>
        <v>0</v>
      </c>
      <c r="BA1031" s="349">
        <f t="shared" si="141"/>
        <v>23812.555799999998</v>
      </c>
      <c r="BB1031" s="349">
        <f t="shared" si="142"/>
        <v>166068.8315</v>
      </c>
      <c r="BC1031" s="349">
        <f t="shared" si="142"/>
        <v>228402.40610000002</v>
      </c>
      <c r="BD1031" s="350">
        <f t="shared" si="142"/>
        <v>5687.9160000000002</v>
      </c>
      <c r="BE1031" s="349">
        <f t="shared" si="146"/>
        <v>34186.8298</v>
      </c>
      <c r="BF1031" s="375">
        <f t="shared" si="147"/>
        <v>552202.65410000004</v>
      </c>
      <c r="BG1031" s="334">
        <f t="shared" si="148"/>
        <v>5687.9160000000002</v>
      </c>
    </row>
    <row r="1032" spans="1:59" x14ac:dyDescent="0.2">
      <c r="A1032" s="326" t="str">
        <f t="shared" si="145"/>
        <v>8862016</v>
      </c>
      <c r="B1032" s="331">
        <v>886</v>
      </c>
      <c r="C1032" s="327">
        <v>2016</v>
      </c>
      <c r="D1032" s="353">
        <f>+IFERROR(VLOOKUP($A1032,Data_Loss!$A$2:$V$1180,6,FALSE),0)</f>
        <v>0</v>
      </c>
      <c r="E1032" s="353">
        <f>+IFERROR(VLOOKUP($A1032,Data_Loss!$A$2:$V$1180,7,FALSE),0)</f>
        <v>0</v>
      </c>
      <c r="F1032" s="353">
        <f>+IFERROR(VLOOKUP($A1032,Data_Loss!$A$2:$V$1180,8,FALSE),0)</f>
        <v>0</v>
      </c>
      <c r="G1032" s="353">
        <f>+IFERROR(VLOOKUP($A1032,Data_Loss!$A$2:$V$1180,9,FALSE),0)</f>
        <v>0</v>
      </c>
      <c r="H1032" s="353">
        <f>+IFERROR(VLOOKUP($A1032,Data_Loss!$A$2:$V$1180,10,FALSE),0)</f>
        <v>2</v>
      </c>
      <c r="I1032" s="353">
        <f>+IFERROR(VLOOKUP($A1032,Data_Loss!$A$2:$V$1300,12,FALSE),0)</f>
        <v>0</v>
      </c>
      <c r="J1032" s="353">
        <f>+IFERROR(VLOOKUP($A1032,Data_Loss!$A$2:$V$1300,13,FALSE),0)</f>
        <v>0</v>
      </c>
      <c r="K1032" s="353">
        <f>+IFERROR(VLOOKUP($A1032,Data_Loss!$A$2:$V$1300,14,FALSE),0)</f>
        <v>0</v>
      </c>
      <c r="L1032" s="353">
        <f>+IFERROR(VLOOKUP($A1032,Data_Loss!$A$2:$V$1300,15,FALSE),0)</f>
        <v>0</v>
      </c>
      <c r="M1032" s="353">
        <f>+IFERROR(VLOOKUP($A1032,Data_Loss!$A$2:$V$1300,16,FALSE),0)</f>
        <v>7254</v>
      </c>
      <c r="N1032" s="353">
        <f>+IFERROR(VLOOKUP($A1032,Data_Loss!$A$2:$V$1300,17,FALSE),0)</f>
        <v>0</v>
      </c>
      <c r="O1032" s="353">
        <f>+IFERROR(VLOOKUP($A1032,Data_Loss!$A$2:$V$1300,18,FALSE),0)</f>
        <v>0</v>
      </c>
      <c r="P1032" s="353">
        <f>+IFERROR(VLOOKUP($A1032,Data_Loss!$A$2:$V$1300,19,FALSE),0)</f>
        <v>0</v>
      </c>
      <c r="Q1032" s="353">
        <f>+IFERROR(VLOOKUP($A1032,Data_Loss!$A$2:$V$1300,20,FALSE),0)</f>
        <v>0</v>
      </c>
      <c r="R1032" s="353">
        <f>+IFERROR(VLOOKUP($A1032,Data_Loss!$A$2:$V$1300,21,FALSE),0)</f>
        <v>29331</v>
      </c>
      <c r="S1032" s="353">
        <f>+IFERROR(VLOOKUP($A1032,Data_Loss!$A$2:$V$1300,22,FALSE),0)</f>
        <v>2466</v>
      </c>
      <c r="T1032" s="191">
        <f>+$I1032*'10k &amp; MO'!C$5+$J1032*'10k &amp; MO'!C$11+$K1032*'10k &amp; MO'!C$17+$L1032*'10k &amp; MO'!C$23+$M1032*'10k &amp; MO'!C$29</f>
        <v>0</v>
      </c>
      <c r="U1032" s="349">
        <f>+$I1032*'10k &amp; MO'!D$5+$J1032*'10k &amp; MO'!D$11+$K1032*'10k &amp; MO'!D$17+$L1032*'10k &amp; MO'!D$23+$M1032*'10k &amp; MO'!D$29</f>
        <v>0</v>
      </c>
      <c r="V1032" s="349">
        <f>+$I1032*'10k &amp; MO'!E$5+$J1032*'10k &amp; MO'!E$11+$K1032*'10k &amp; MO'!E$17+$L1032*'10k &amp; MO'!E$23+$M1032*'10k &amp; MO'!E$29</f>
        <v>821.87819999999999</v>
      </c>
      <c r="W1032" s="349">
        <f>+$I1032*'10k &amp; MO'!F$5+$J1032*'10k &amp; MO'!F$11+$K1032*'10k &amp; MO'!F$17+$L1032*'10k &amp; MO'!F$23+$M1032*'10k &amp; MO'!F$29</f>
        <v>490.37039999999996</v>
      </c>
      <c r="X1032" s="349">
        <f>+$I1032*'10k &amp; MO'!G$5+$J1032*'10k &amp; MO'!G$11+$K1032*'10k &amp; MO'!G$17+$L1032*'10k &amp; MO'!G$23+$M1032*'10k &amp; MO'!G$29</f>
        <v>7549.9631999999992</v>
      </c>
      <c r="Y1032" s="349">
        <f>+$N1032*'10k &amp; MO'!H$5+$O1032*'10k &amp; MO'!H$11+$P1032*'10k &amp; MO'!H$17+$Q1032*'10k &amp; MO'!H$23+$R1032*'10k &amp; MO'!H$29</f>
        <v>0</v>
      </c>
      <c r="Z1032" s="349">
        <f>+$N1032*'10k &amp; MO'!I$5+$O1032*'10k &amp; MO'!I$11+$P1032*'10k &amp; MO'!I$17+$Q1032*'10k &amp; MO'!I$23+$R1032*'10k &amp; MO'!I$29</f>
        <v>0</v>
      </c>
      <c r="AA1032" s="349">
        <f>+$N1032*'10k &amp; MO'!J$5+$O1032*'10k &amp; MO'!J$11+$P1032*'10k &amp; MO'!J$17+$Q1032*'10k &amp; MO'!J$23+$R1032*'10k &amp; MO'!J$29</f>
        <v>2601.6597000000002</v>
      </c>
      <c r="AB1032" s="349">
        <f>+$N1032*'10k &amp; MO'!K$5+$O1032*'10k &amp; MO'!K$11+$P1032*'10k &amp; MO'!K$17+$Q1032*'10k &amp; MO'!K$23+$R1032*'10k &amp; MO'!K$29</f>
        <v>2877.3711000000003</v>
      </c>
      <c r="AC1032" s="349">
        <f>+$N1032*'10k &amp; MO'!L$5+$O1032*'10k &amp; MO'!L$11+$P1032*'10k &amp; MO'!L$17+$Q1032*'10k &amp; MO'!L$23+$R1032*'10k &amp; MO'!L$29</f>
        <v>44207.683199999999</v>
      </c>
      <c r="AD1032" s="350">
        <f>+S1032*'10k &amp; MO'!O$5</f>
        <v>3324.1680000000001</v>
      </c>
      <c r="AF1032" s="192" t="str">
        <f t="shared" si="143"/>
        <v>8862016</v>
      </c>
      <c r="AG1032" s="192">
        <f>+IFERROR(VLOOKUP($AF1032,'Limited Loss'!$F$5:$P$124,AG$3,FALSE),0)</f>
        <v>0</v>
      </c>
      <c r="AH1032" s="193">
        <f>+IFERROR(VLOOKUP($AF1032,'Limited Loss'!$F$5:$P$124,AH$3,FALSE),0)</f>
        <v>0</v>
      </c>
      <c r="AI1032" s="193">
        <f>+IFERROR(VLOOKUP($AF1032,'Limited Loss'!$F$5:$P$124,AI$3,FALSE),0)</f>
        <v>0</v>
      </c>
      <c r="AJ1032" s="193">
        <f>+IFERROR(VLOOKUP($AF1032,'Limited Loss'!$F$5:$P$124,AJ$3,FALSE),0)</f>
        <v>0</v>
      </c>
      <c r="AK1032" s="100">
        <f>+IFERROR(VLOOKUP($AF1032,'Limited Loss'!$F$5:$P$124,AK$3,FALSE),0)</f>
        <v>0</v>
      </c>
      <c r="AL1032" s="193">
        <f>+IFERROR(VLOOKUP($AF1032,'Limited Loss'!$F$5:$P$124,AL$3,FALSE),0)</f>
        <v>0</v>
      </c>
      <c r="AM1032" s="193">
        <f>+IFERROR(VLOOKUP($AF1032,'Limited Loss'!$F$5:$P$124,AM$3,FALSE),0)</f>
        <v>0</v>
      </c>
      <c r="AN1032" s="193">
        <f>+IFERROR(VLOOKUP($AF1032,'Limited Loss'!$F$5:$P$124,AN$3,FALSE),0)</f>
        <v>0</v>
      </c>
      <c r="AO1032" s="193">
        <f>+IFERROR(VLOOKUP($AF1032,'Limited Loss'!$F$5:$P$124,AO$3,FALSE),0)</f>
        <v>0</v>
      </c>
      <c r="AP1032" s="100">
        <f>+IFERROR(VLOOKUP($AF1032,'Limited Loss'!$F$5:$P$124,AP$3,FALSE),0)</f>
        <v>0</v>
      </c>
      <c r="AQ1032" s="353"/>
      <c r="AR1032" s="331">
        <f t="shared" si="144"/>
        <v>886</v>
      </c>
      <c r="AS1032" s="332">
        <f t="shared" si="144"/>
        <v>2016</v>
      </c>
      <c r="AT1032" s="349">
        <f t="shared" si="141"/>
        <v>0</v>
      </c>
      <c r="AU1032" s="349">
        <f t="shared" si="141"/>
        <v>0</v>
      </c>
      <c r="AV1032" s="349">
        <f t="shared" si="141"/>
        <v>821.87819999999999</v>
      </c>
      <c r="AW1032" s="349">
        <f t="shared" si="141"/>
        <v>490.37039999999996</v>
      </c>
      <c r="AX1032" s="350">
        <f t="shared" si="141"/>
        <v>7549.9631999999992</v>
      </c>
      <c r="AY1032" s="349">
        <f t="shared" si="141"/>
        <v>0</v>
      </c>
      <c r="AZ1032" s="349">
        <f t="shared" si="141"/>
        <v>0</v>
      </c>
      <c r="BA1032" s="349">
        <f t="shared" si="141"/>
        <v>2601.6597000000002</v>
      </c>
      <c r="BB1032" s="349">
        <f t="shared" si="142"/>
        <v>2877.3711000000003</v>
      </c>
      <c r="BC1032" s="349">
        <f t="shared" si="142"/>
        <v>44207.683199999999</v>
      </c>
      <c r="BD1032" s="350">
        <f t="shared" si="142"/>
        <v>3324.1680000000001</v>
      </c>
      <c r="BE1032" s="349">
        <f t="shared" si="146"/>
        <v>3423.5379000000003</v>
      </c>
      <c r="BF1032" s="375">
        <f t="shared" si="147"/>
        <v>55125.387900000002</v>
      </c>
      <c r="BG1032" s="334">
        <f t="shared" si="148"/>
        <v>3324.1680000000001</v>
      </c>
    </row>
    <row r="1033" spans="1:59" x14ac:dyDescent="0.2">
      <c r="A1033" s="326" t="str">
        <f t="shared" si="145"/>
        <v>8862017</v>
      </c>
      <c r="B1033" s="331">
        <v>886</v>
      </c>
      <c r="C1033" s="327">
        <v>2017</v>
      </c>
      <c r="D1033" s="353">
        <f>+IFERROR(VLOOKUP($A1033,Data_Loss!$A$2:$V$1180,6,FALSE),0)</f>
        <v>0</v>
      </c>
      <c r="E1033" s="353">
        <f>+IFERROR(VLOOKUP($A1033,Data_Loss!$A$2:$V$1180,7,FALSE),0)</f>
        <v>0</v>
      </c>
      <c r="F1033" s="353">
        <f>+IFERROR(VLOOKUP($A1033,Data_Loss!$A$2:$V$1180,8,FALSE),0)</f>
        <v>1</v>
      </c>
      <c r="G1033" s="353">
        <f>+IFERROR(VLOOKUP($A1033,Data_Loss!$A$2:$V$1180,9,FALSE),0)</f>
        <v>1</v>
      </c>
      <c r="H1033" s="353">
        <f>+IFERROR(VLOOKUP($A1033,Data_Loss!$A$2:$V$1180,10,FALSE),0)</f>
        <v>1</v>
      </c>
      <c r="I1033" s="353">
        <f>+IFERROR(VLOOKUP($A1033,Data_Loss!$A$2:$V$1300,12,FALSE),0)</f>
        <v>0</v>
      </c>
      <c r="J1033" s="353">
        <f>+IFERROR(VLOOKUP($A1033,Data_Loss!$A$2:$V$1300,13,FALSE),0)</f>
        <v>0</v>
      </c>
      <c r="K1033" s="353">
        <f>+IFERROR(VLOOKUP($A1033,Data_Loss!$A$2:$V$1300,14,FALSE),0)</f>
        <v>83439</v>
      </c>
      <c r="L1033" s="353">
        <f>+IFERROR(VLOOKUP($A1033,Data_Loss!$A$2:$V$1300,15,FALSE),0)</f>
        <v>14363</v>
      </c>
      <c r="M1033" s="353">
        <f>+IFERROR(VLOOKUP($A1033,Data_Loss!$A$2:$V$1300,16,FALSE),0)</f>
        <v>4183</v>
      </c>
      <c r="N1033" s="353">
        <f>+IFERROR(VLOOKUP($A1033,Data_Loss!$A$2:$V$1300,17,FALSE),0)</f>
        <v>0</v>
      </c>
      <c r="O1033" s="353">
        <f>+IFERROR(VLOOKUP($A1033,Data_Loss!$A$2:$V$1300,18,FALSE),0)</f>
        <v>0</v>
      </c>
      <c r="P1033" s="353">
        <f>+IFERROR(VLOOKUP($A1033,Data_Loss!$A$2:$V$1300,19,FALSE),0)</f>
        <v>19342</v>
      </c>
      <c r="Q1033" s="353">
        <f>+IFERROR(VLOOKUP($A1033,Data_Loss!$A$2:$V$1300,20,FALSE),0)</f>
        <v>9195</v>
      </c>
      <c r="R1033" s="353">
        <f>+IFERROR(VLOOKUP($A1033,Data_Loss!$A$2:$V$1300,21,FALSE),0)</f>
        <v>10464</v>
      </c>
      <c r="S1033" s="353">
        <f>+IFERROR(VLOOKUP($A1033,Data_Loss!$A$2:$V$1300,22,FALSE),0)</f>
        <v>1686</v>
      </c>
      <c r="T1033" s="191">
        <f>+$I1033*'10k &amp; MO'!C$6+$J1033*'10k &amp; MO'!C$12+$K1033*'10k &amp; MO'!C$18+$L1033*'10k &amp; MO'!C$24+$M1033*'10k &amp; MO'!C$30</f>
        <v>0</v>
      </c>
      <c r="U1033" s="349">
        <f>+$I1033*'10k &amp; MO'!D$6+$J1033*'10k &amp; MO'!D$12+$K1033*'10k &amp; MO'!D$18+$L1033*'10k &amp; MO'!D$24+$M1033*'10k &amp; MO'!D$30</f>
        <v>4806.6377999999995</v>
      </c>
      <c r="V1033" s="349">
        <f>+$I1033*'10k &amp; MO'!E$6+$J1033*'10k &amp; MO'!E$12+$K1033*'10k &amp; MO'!E$18+$L1033*'10k &amp; MO'!E$24+$M1033*'10k &amp; MO'!E$30</f>
        <v>155326.21240000002</v>
      </c>
      <c r="W1033" s="349">
        <f>+$I1033*'10k &amp; MO'!F$6+$J1033*'10k &amp; MO'!F$12+$K1033*'10k &amp; MO'!F$18+$L1033*'10k &amp; MO'!F$24+$M1033*'10k &amp; MO'!F$30</f>
        <v>17953.016399999997</v>
      </c>
      <c r="X1033" s="349">
        <f>+$I1033*'10k &amp; MO'!G$6+$J1033*'10k &amp; MO'!G$12+$K1033*'10k &amp; MO'!G$18+$L1033*'10k &amp; MO'!G$24+$M1033*'10k &amp; MO'!G$30</f>
        <v>7833.5281999999997</v>
      </c>
      <c r="Y1033" s="349">
        <f>+$N1033*'10k &amp; MO'!H$6+$O1033*'10k &amp; MO'!H$12+$P1033*'10k &amp; MO'!H$18+$Q1033*'10k &amp; MO'!H$24+$R1033*'10k &amp; MO'!H$30</f>
        <v>0</v>
      </c>
      <c r="Z1033" s="349">
        <f>+$N1033*'10k &amp; MO'!I$6+$O1033*'10k &amp; MO'!I$12+$P1033*'10k &amp; MO'!I$18+$Q1033*'10k &amp; MO'!I$24+$R1033*'10k &amp; MO'!I$30</f>
        <v>1866.4077000000002</v>
      </c>
      <c r="AA1033" s="349">
        <f>+$N1033*'10k &amp; MO'!J$6+$O1033*'10k &amp; MO'!J$12+$P1033*'10k &amp; MO'!J$18+$Q1033*'10k &amp; MO'!J$24+$R1033*'10k &amp; MO'!J$30</f>
        <v>69289.401500000007</v>
      </c>
      <c r="AB1033" s="349">
        <f>+$N1033*'10k &amp; MO'!K$6+$O1033*'10k &amp; MO'!K$12+$P1033*'10k &amp; MO'!K$18+$Q1033*'10k &amp; MO'!K$24+$R1033*'10k &amp; MO'!K$30</f>
        <v>16464.827300000001</v>
      </c>
      <c r="AC1033" s="349">
        <f>+$N1033*'10k &amp; MO'!L$6+$O1033*'10k &amp; MO'!L$12+$P1033*'10k &amp; MO'!L$18+$Q1033*'10k &amp; MO'!L$24+$R1033*'10k &amp; MO'!L$30</f>
        <v>17091.585900000002</v>
      </c>
      <c r="AD1033" s="350">
        <f>+S1033*'10k &amp; MO'!O$6</f>
        <v>2269.3560000000002</v>
      </c>
      <c r="AF1033" s="192" t="str">
        <f t="shared" si="143"/>
        <v>8862017</v>
      </c>
      <c r="AG1033" s="192">
        <f>+IFERROR(VLOOKUP($AF1033,'Limited Loss'!$F$5:$P$124,AG$3,FALSE),0)</f>
        <v>0</v>
      </c>
      <c r="AH1033" s="193">
        <f>+IFERROR(VLOOKUP($AF1033,'Limited Loss'!$F$5:$P$124,AH$3,FALSE),0)</f>
        <v>0</v>
      </c>
      <c r="AI1033" s="193">
        <f>+IFERROR(VLOOKUP($AF1033,'Limited Loss'!$F$5:$P$124,AI$3,FALSE),0)</f>
        <v>0</v>
      </c>
      <c r="AJ1033" s="193">
        <f>+IFERROR(VLOOKUP($AF1033,'Limited Loss'!$F$5:$P$124,AJ$3,FALSE),0)</f>
        <v>0</v>
      </c>
      <c r="AK1033" s="100">
        <f>+IFERROR(VLOOKUP($AF1033,'Limited Loss'!$F$5:$P$124,AK$3,FALSE),0)</f>
        <v>0</v>
      </c>
      <c r="AL1033" s="193">
        <f>+IFERROR(VLOOKUP($AF1033,'Limited Loss'!$F$5:$P$124,AL$3,FALSE),0)</f>
        <v>0</v>
      </c>
      <c r="AM1033" s="193">
        <f>+IFERROR(VLOOKUP($AF1033,'Limited Loss'!$F$5:$P$124,AM$3,FALSE),0)</f>
        <v>0</v>
      </c>
      <c r="AN1033" s="193">
        <f>+IFERROR(VLOOKUP($AF1033,'Limited Loss'!$F$5:$P$124,AN$3,FALSE),0)</f>
        <v>0</v>
      </c>
      <c r="AO1033" s="193">
        <f>+IFERROR(VLOOKUP($AF1033,'Limited Loss'!$F$5:$P$124,AO$3,FALSE),0)</f>
        <v>0</v>
      </c>
      <c r="AP1033" s="100">
        <f>+IFERROR(VLOOKUP($AF1033,'Limited Loss'!$F$5:$P$124,AP$3,FALSE),0)</f>
        <v>0</v>
      </c>
      <c r="AQ1033" s="353"/>
      <c r="AR1033" s="331">
        <f t="shared" si="144"/>
        <v>886</v>
      </c>
      <c r="AS1033" s="332">
        <f t="shared" si="144"/>
        <v>2017</v>
      </c>
      <c r="AT1033" s="349">
        <f t="shared" si="141"/>
        <v>0</v>
      </c>
      <c r="AU1033" s="349">
        <f t="shared" ref="AU1033:BD1068" si="149">+U1033-AH1033</f>
        <v>4806.6377999999995</v>
      </c>
      <c r="AV1033" s="349">
        <f t="shared" si="149"/>
        <v>155326.21240000002</v>
      </c>
      <c r="AW1033" s="349">
        <f t="shared" si="149"/>
        <v>17953.016399999997</v>
      </c>
      <c r="AX1033" s="350">
        <f t="shared" si="149"/>
        <v>7833.5281999999997</v>
      </c>
      <c r="AY1033" s="349">
        <f t="shared" si="149"/>
        <v>0</v>
      </c>
      <c r="AZ1033" s="349">
        <f t="shared" si="149"/>
        <v>1866.4077000000002</v>
      </c>
      <c r="BA1033" s="349">
        <f t="shared" si="149"/>
        <v>69289.401500000007</v>
      </c>
      <c r="BB1033" s="349">
        <f t="shared" si="142"/>
        <v>16464.827300000001</v>
      </c>
      <c r="BC1033" s="349">
        <f t="shared" si="142"/>
        <v>17091.585900000002</v>
      </c>
      <c r="BD1033" s="350">
        <f t="shared" si="142"/>
        <v>2269.3560000000002</v>
      </c>
      <c r="BE1033" s="349">
        <f t="shared" si="146"/>
        <v>231288.65940000003</v>
      </c>
      <c r="BF1033" s="375">
        <f t="shared" si="147"/>
        <v>59342.957800000004</v>
      </c>
      <c r="BG1033" s="334">
        <f t="shared" si="148"/>
        <v>2269.3560000000002</v>
      </c>
    </row>
    <row r="1034" spans="1:59" x14ac:dyDescent="0.2">
      <c r="A1034" s="326" t="str">
        <f t="shared" si="145"/>
        <v>8862018</v>
      </c>
      <c r="B1034" s="331">
        <v>886</v>
      </c>
      <c r="C1034" s="327">
        <v>2018</v>
      </c>
      <c r="D1034" s="353">
        <f>+IFERROR(VLOOKUP($A1034,Data_Loss!$A$2:$V$1180,6,FALSE),0)</f>
        <v>0</v>
      </c>
      <c r="E1034" s="353">
        <f>+IFERROR(VLOOKUP($A1034,Data_Loss!$A$2:$V$1180,7,FALSE),0)</f>
        <v>0</v>
      </c>
      <c r="F1034" s="353">
        <f>+IFERROR(VLOOKUP($A1034,Data_Loss!$A$2:$V$1180,8,FALSE),0)</f>
        <v>0</v>
      </c>
      <c r="G1034" s="353">
        <f>+IFERROR(VLOOKUP($A1034,Data_Loss!$A$2:$V$1180,9,FALSE),0)</f>
        <v>1</v>
      </c>
      <c r="H1034" s="353">
        <f>+IFERROR(VLOOKUP($A1034,Data_Loss!$A$2:$V$1180,10,FALSE),0)</f>
        <v>1</v>
      </c>
      <c r="I1034" s="353">
        <f>+IFERROR(VLOOKUP($A1034,Data_Loss!$A$2:$V$1300,12,FALSE),0)</f>
        <v>0</v>
      </c>
      <c r="J1034" s="353">
        <f>+IFERROR(VLOOKUP($A1034,Data_Loss!$A$2:$V$1300,13,FALSE),0)</f>
        <v>0</v>
      </c>
      <c r="K1034" s="353">
        <f>+IFERROR(VLOOKUP($A1034,Data_Loss!$A$2:$V$1300,14,FALSE),0)</f>
        <v>0</v>
      </c>
      <c r="L1034" s="353">
        <f>+IFERROR(VLOOKUP($A1034,Data_Loss!$A$2:$V$1300,15,FALSE),0)</f>
        <v>30785</v>
      </c>
      <c r="M1034" s="353">
        <f>+IFERROR(VLOOKUP($A1034,Data_Loss!$A$2:$V$1300,16,FALSE),0)</f>
        <v>1171</v>
      </c>
      <c r="N1034" s="353">
        <f>+IFERROR(VLOOKUP($A1034,Data_Loss!$A$2:$V$1300,17,FALSE),0)</f>
        <v>0</v>
      </c>
      <c r="O1034" s="353">
        <f>+IFERROR(VLOOKUP($A1034,Data_Loss!$A$2:$V$1300,18,FALSE),0)</f>
        <v>0</v>
      </c>
      <c r="P1034" s="353">
        <f>+IFERROR(VLOOKUP($A1034,Data_Loss!$A$2:$V$1300,19,FALSE),0)</f>
        <v>0</v>
      </c>
      <c r="Q1034" s="353">
        <f>+IFERROR(VLOOKUP($A1034,Data_Loss!$A$2:$V$1300,20,FALSE),0)</f>
        <v>24088</v>
      </c>
      <c r="R1034" s="353">
        <f>+IFERROR(VLOOKUP($A1034,Data_Loss!$A$2:$V$1300,21,FALSE),0)</f>
        <v>1809</v>
      </c>
      <c r="S1034" s="353">
        <f>+IFERROR(VLOOKUP($A1034,Data_Loss!$A$2:$V$1300,22,FALSE),0)</f>
        <v>41633</v>
      </c>
      <c r="T1034" s="191">
        <f>+$I1034*'10k &amp; MO'!C$7+$J1034*'10k &amp; MO'!C$13+$K1034*'10k &amp; MO'!C$19+$L1034*'10k &amp; MO'!C$25+$M1034*'10k &amp; MO'!C$31</f>
        <v>2.5762</v>
      </c>
      <c r="U1034" s="349">
        <f>+$I1034*'10k &amp; MO'!D$7+$J1034*'10k &amp; MO'!D$13+$K1034*'10k &amp; MO'!D$19+$L1034*'10k &amp; MO'!D$25+$M1034*'10k &amp; MO'!D$31</f>
        <v>1028.0401999999999</v>
      </c>
      <c r="V1034" s="349">
        <f>+$I1034*'10k &amp; MO'!E$7+$J1034*'10k &amp; MO'!E$13+$K1034*'10k &amp; MO'!E$19+$L1034*'10k &amp; MO'!E$25+$M1034*'10k &amp; MO'!E$31</f>
        <v>50098.503000000004</v>
      </c>
      <c r="W1034" s="349">
        <f>+$I1034*'10k &amp; MO'!F$7+$J1034*'10k &amp; MO'!F$13+$K1034*'10k &amp; MO'!F$19+$L1034*'10k &amp; MO'!F$25+$M1034*'10k &amp; MO'!F$31</f>
        <v>24681.132099999999</v>
      </c>
      <c r="X1034" s="349">
        <f>+$I1034*'10k &amp; MO'!G$7+$J1034*'10k &amp; MO'!G$13+$K1034*'10k &amp; MO'!G$19+$L1034*'10k &amp; MO'!G$25+$M1034*'10k &amp; MO'!G$31</f>
        <v>4017.4603000000002</v>
      </c>
      <c r="Y1034" s="349">
        <f>+$N1034*'10k &amp; MO'!H$7+$O1034*'10k &amp; MO'!H$13+$P1034*'10k &amp; MO'!H$19+$Q1034*'10k &amp; MO'!H$25+$R1034*'10k &amp; MO'!H$31</f>
        <v>5.2460999999999993</v>
      </c>
      <c r="Z1034" s="349">
        <f>+$N1034*'10k &amp; MO'!I$7+$O1034*'10k &amp; MO'!I$13+$P1034*'10k &amp; MO'!I$19+$Q1034*'10k &amp; MO'!I$25+$R1034*'10k &amp; MO'!I$31</f>
        <v>863.00929999999994</v>
      </c>
      <c r="AA1034" s="349">
        <f>+$N1034*'10k &amp; MO'!J$7+$O1034*'10k &amp; MO'!J$13+$P1034*'10k &amp; MO'!J$19+$Q1034*'10k &amp; MO'!J$25+$R1034*'10k &amp; MO'!J$31</f>
        <v>36158.288400000005</v>
      </c>
      <c r="AB1034" s="349">
        <f>+$N1034*'10k &amp; MO'!K$7+$O1034*'10k &amp; MO'!K$13+$P1034*'10k &amp; MO'!K$19+$Q1034*'10k &amp; MO'!K$25+$R1034*'10k &amp; MO'!K$31</f>
        <v>24398.460200000001</v>
      </c>
      <c r="AC1034" s="349">
        <f>+$N1034*'10k &amp; MO'!L$7+$O1034*'10k &amp; MO'!L$13+$P1034*'10k &amp; MO'!L$19+$Q1034*'10k &amp; MO'!L$25+$R1034*'10k &amp; MO'!L$31</f>
        <v>5567.0676000000003</v>
      </c>
      <c r="AD1034" s="350">
        <f>+S1034*'10k &amp; MO'!O$7</f>
        <v>55205.358</v>
      </c>
      <c r="AF1034" s="192" t="str">
        <f t="shared" si="143"/>
        <v>8862018</v>
      </c>
      <c r="AG1034" s="192">
        <f>+IFERROR(VLOOKUP($AF1034,'Limited Loss'!$F$5:$P$124,AG$3,FALSE),0)</f>
        <v>0</v>
      </c>
      <c r="AH1034" s="193">
        <f>+IFERROR(VLOOKUP($AF1034,'Limited Loss'!$F$5:$P$124,AH$3,FALSE),0)</f>
        <v>0</v>
      </c>
      <c r="AI1034" s="193">
        <f>+IFERROR(VLOOKUP($AF1034,'Limited Loss'!$F$5:$P$124,AI$3,FALSE),0)</f>
        <v>0</v>
      </c>
      <c r="AJ1034" s="193">
        <f>+IFERROR(VLOOKUP($AF1034,'Limited Loss'!$F$5:$P$124,AJ$3,FALSE),0)</f>
        <v>0</v>
      </c>
      <c r="AK1034" s="100">
        <f>+IFERROR(VLOOKUP($AF1034,'Limited Loss'!$F$5:$P$124,AK$3,FALSE),0)</f>
        <v>0</v>
      </c>
      <c r="AL1034" s="193">
        <f>+IFERROR(VLOOKUP($AF1034,'Limited Loss'!$F$5:$P$124,AL$3,FALSE),0)</f>
        <v>0</v>
      </c>
      <c r="AM1034" s="193">
        <f>+IFERROR(VLOOKUP($AF1034,'Limited Loss'!$F$5:$P$124,AM$3,FALSE),0)</f>
        <v>0</v>
      </c>
      <c r="AN1034" s="193">
        <f>+IFERROR(VLOOKUP($AF1034,'Limited Loss'!$F$5:$P$124,AN$3,FALSE),0)</f>
        <v>0</v>
      </c>
      <c r="AO1034" s="193">
        <f>+IFERROR(VLOOKUP($AF1034,'Limited Loss'!$F$5:$P$124,AO$3,FALSE),0)</f>
        <v>0</v>
      </c>
      <c r="AP1034" s="100">
        <f>+IFERROR(VLOOKUP($AF1034,'Limited Loss'!$F$5:$P$124,AP$3,FALSE),0)</f>
        <v>0</v>
      </c>
      <c r="AQ1034" s="353"/>
      <c r="AR1034" s="331">
        <f t="shared" si="144"/>
        <v>886</v>
      </c>
      <c r="AS1034" s="332">
        <f t="shared" si="144"/>
        <v>2018</v>
      </c>
      <c r="AT1034" s="349">
        <f t="shared" ref="AT1034:BD1088" si="150">+T1034-AG1034</f>
        <v>2.5762</v>
      </c>
      <c r="AU1034" s="349">
        <f t="shared" si="149"/>
        <v>1028.0401999999999</v>
      </c>
      <c r="AV1034" s="349">
        <f t="shared" si="149"/>
        <v>50098.503000000004</v>
      </c>
      <c r="AW1034" s="349">
        <f t="shared" si="149"/>
        <v>24681.132099999999</v>
      </c>
      <c r="AX1034" s="350">
        <f t="shared" si="149"/>
        <v>4017.4603000000002</v>
      </c>
      <c r="AY1034" s="349">
        <f t="shared" si="149"/>
        <v>5.2460999999999993</v>
      </c>
      <c r="AZ1034" s="349">
        <f t="shared" si="149"/>
        <v>863.00929999999994</v>
      </c>
      <c r="BA1034" s="349">
        <f t="shared" si="149"/>
        <v>36158.288400000005</v>
      </c>
      <c r="BB1034" s="349">
        <f t="shared" si="142"/>
        <v>24398.460200000001</v>
      </c>
      <c r="BC1034" s="349">
        <f t="shared" si="142"/>
        <v>5567.0676000000003</v>
      </c>
      <c r="BD1034" s="350">
        <f t="shared" si="142"/>
        <v>55205.358</v>
      </c>
      <c r="BE1034" s="349">
        <f t="shared" si="146"/>
        <v>88155.66320000001</v>
      </c>
      <c r="BF1034" s="375">
        <f t="shared" si="147"/>
        <v>58664.120199999998</v>
      </c>
      <c r="BG1034" s="334">
        <f t="shared" si="148"/>
        <v>55205.358</v>
      </c>
    </row>
    <row r="1035" spans="1:59" x14ac:dyDescent="0.2">
      <c r="A1035" s="326" t="str">
        <f t="shared" si="145"/>
        <v>8872014</v>
      </c>
      <c r="B1035" s="331">
        <v>887</v>
      </c>
      <c r="C1035" s="327">
        <v>2014</v>
      </c>
      <c r="D1035" s="353">
        <f>+IFERROR(VLOOKUP($A1035,Data_Loss!$A$2:$V$1180,6,FALSE),0)</f>
        <v>0</v>
      </c>
      <c r="E1035" s="353">
        <f>+IFERROR(VLOOKUP($A1035,Data_Loss!$A$2:$V$1180,7,FALSE),0)</f>
        <v>0</v>
      </c>
      <c r="F1035" s="353">
        <f>+IFERROR(VLOOKUP($A1035,Data_Loss!$A$2:$V$1180,8,FALSE),0)</f>
        <v>0</v>
      </c>
      <c r="G1035" s="353">
        <f>+IFERROR(VLOOKUP($A1035,Data_Loss!$A$2:$V$1180,9,FALSE),0)</f>
        <v>0</v>
      </c>
      <c r="H1035" s="353">
        <f>+IFERROR(VLOOKUP($A1035,Data_Loss!$A$2:$V$1180,10,FALSE),0)</f>
        <v>1</v>
      </c>
      <c r="I1035" s="353">
        <f>+IFERROR(VLOOKUP($A1035,Data_Loss!$A$2:$V$1300,12,FALSE),0)</f>
        <v>0</v>
      </c>
      <c r="J1035" s="353">
        <f>+IFERROR(VLOOKUP($A1035,Data_Loss!$A$2:$V$1300,13,FALSE),0)</f>
        <v>0</v>
      </c>
      <c r="K1035" s="353">
        <f>+IFERROR(VLOOKUP($A1035,Data_Loss!$A$2:$V$1300,14,FALSE),0)</f>
        <v>0</v>
      </c>
      <c r="L1035" s="353">
        <f>+IFERROR(VLOOKUP($A1035,Data_Loss!$A$2:$V$1300,15,FALSE),0)</f>
        <v>0</v>
      </c>
      <c r="M1035" s="353">
        <f>+IFERROR(VLOOKUP($A1035,Data_Loss!$A$2:$V$1300,16,FALSE),0)</f>
        <v>1539</v>
      </c>
      <c r="N1035" s="353">
        <f>+IFERROR(VLOOKUP($A1035,Data_Loss!$A$2:$V$1300,17,FALSE),0)</f>
        <v>0</v>
      </c>
      <c r="O1035" s="353">
        <f>+IFERROR(VLOOKUP($A1035,Data_Loss!$A$2:$V$1300,18,FALSE),0)</f>
        <v>0</v>
      </c>
      <c r="P1035" s="353">
        <f>+IFERROR(VLOOKUP($A1035,Data_Loss!$A$2:$V$1300,19,FALSE),0)</f>
        <v>0</v>
      </c>
      <c r="Q1035" s="353">
        <f>+IFERROR(VLOOKUP($A1035,Data_Loss!$A$2:$V$1300,20,FALSE),0)</f>
        <v>0</v>
      </c>
      <c r="R1035" s="353">
        <f>+IFERROR(VLOOKUP($A1035,Data_Loss!$A$2:$V$1300,21,FALSE),0)</f>
        <v>2238</v>
      </c>
      <c r="S1035" s="353">
        <f>+IFERROR(VLOOKUP($A1035,Data_Loss!$A$2:$V$1300,22,FALSE),0)</f>
        <v>9908</v>
      </c>
      <c r="T1035" s="191">
        <f>+$I1035*'10k &amp; MO'!C$3+$J1035*'10k &amp; MO'!C$9+$K1035*'10k &amp; MO'!C$15+$L1035*'10k &amp; MO'!C$21+$M1035*'10k &amp; MO'!C$27</f>
        <v>0</v>
      </c>
      <c r="U1035" s="349">
        <f>+$I1035*'10k &amp; MO'!D$3+$J1035*'10k &amp; MO'!D$9+$K1035*'10k &amp; MO'!D$15+$L1035*'10k &amp; MO'!D$21+$M1035*'10k &amp; MO'!D$27</f>
        <v>0</v>
      </c>
      <c r="V1035" s="349">
        <f>+$I1035*'10k &amp; MO'!E$3+$J1035*'10k &amp; MO'!E$9+$K1035*'10k &amp; MO'!E$15+$L1035*'10k &amp; MO'!E$21+$M1035*'10k &amp; MO'!E$27</f>
        <v>0</v>
      </c>
      <c r="W1035" s="349">
        <f>+$I1035*'10k &amp; MO'!F$3+$J1035*'10k &amp; MO'!F$9+$K1035*'10k &amp; MO'!F$15+$L1035*'10k &amp; MO'!F$21+$M1035*'10k &amp; MO'!F$27</f>
        <v>0</v>
      </c>
      <c r="X1035" s="349">
        <f>+$I1035*'10k &amp; MO'!G$3+$J1035*'10k &amp; MO'!G$9+$K1035*'10k &amp; MO'!G$15+$L1035*'10k &amp; MO'!G$21+$M1035*'10k &amp; MO'!G$27</f>
        <v>1742.1479999999999</v>
      </c>
      <c r="Y1035" s="349">
        <f>+$N1035*'10k &amp; MO'!H$3+$O1035*'10k &amp; MO'!H$9+$P1035*'10k &amp; MO'!H$15+$Q1035*'10k &amp; MO'!H$21+$R1035*'10k &amp; MO'!H$27</f>
        <v>0</v>
      </c>
      <c r="Z1035" s="349">
        <f>+$N1035*'10k &amp; MO'!I$3+$O1035*'10k &amp; MO'!I$9+$P1035*'10k &amp; MO'!I$15+$Q1035*'10k &amp; MO'!I$21+$R1035*'10k &amp; MO'!I$27</f>
        <v>0</v>
      </c>
      <c r="AA1035" s="349">
        <f>+$N1035*'10k &amp; MO'!J$3+$O1035*'10k &amp; MO'!J$9+$P1035*'10k &amp; MO'!J$15+$Q1035*'10k &amp; MO'!J$21+$R1035*'10k &amp; MO'!J$27</f>
        <v>0</v>
      </c>
      <c r="AB1035" s="349">
        <f>+$N1035*'10k &amp; MO'!K$3+$O1035*'10k &amp; MO'!K$9+$P1035*'10k &amp; MO'!K$15+$Q1035*'10k &amp; MO'!K$21+$R1035*'10k &amp; MO'!K$27</f>
        <v>0</v>
      </c>
      <c r="AC1035" s="349">
        <f>+$N1035*'10k &amp; MO'!L$3+$O1035*'10k &amp; MO'!L$9+$P1035*'10k &amp; MO'!L$15+$Q1035*'10k &amp; MO'!L$21+$R1035*'10k &amp; MO'!L$27</f>
        <v>3450.9960000000001</v>
      </c>
      <c r="AD1035" s="350">
        <f>+S1035*'10k &amp; MO'!O$3</f>
        <v>10611.467999999999</v>
      </c>
      <c r="AF1035" s="192" t="str">
        <f t="shared" si="143"/>
        <v>8872014</v>
      </c>
      <c r="AG1035" s="192">
        <f>+IFERROR(VLOOKUP($AF1035,'Limited Loss'!$F$5:$P$124,AG$3,FALSE),0)</f>
        <v>0</v>
      </c>
      <c r="AH1035" s="193">
        <f>+IFERROR(VLOOKUP($AF1035,'Limited Loss'!$F$5:$P$124,AH$3,FALSE),0)</f>
        <v>0</v>
      </c>
      <c r="AI1035" s="193">
        <f>+IFERROR(VLOOKUP($AF1035,'Limited Loss'!$F$5:$P$124,AI$3,FALSE),0)</f>
        <v>0</v>
      </c>
      <c r="AJ1035" s="193">
        <f>+IFERROR(VLOOKUP($AF1035,'Limited Loss'!$F$5:$P$124,AJ$3,FALSE),0)</f>
        <v>0</v>
      </c>
      <c r="AK1035" s="100">
        <f>+IFERROR(VLOOKUP($AF1035,'Limited Loss'!$F$5:$P$124,AK$3,FALSE),0)</f>
        <v>0</v>
      </c>
      <c r="AL1035" s="193">
        <f>+IFERROR(VLOOKUP($AF1035,'Limited Loss'!$F$5:$P$124,AL$3,FALSE),0)</f>
        <v>0</v>
      </c>
      <c r="AM1035" s="193">
        <f>+IFERROR(VLOOKUP($AF1035,'Limited Loss'!$F$5:$P$124,AM$3,FALSE),0)</f>
        <v>0</v>
      </c>
      <c r="AN1035" s="193">
        <f>+IFERROR(VLOOKUP($AF1035,'Limited Loss'!$F$5:$P$124,AN$3,FALSE),0)</f>
        <v>0</v>
      </c>
      <c r="AO1035" s="193">
        <f>+IFERROR(VLOOKUP($AF1035,'Limited Loss'!$F$5:$P$124,AO$3,FALSE),0)</f>
        <v>0</v>
      </c>
      <c r="AP1035" s="100">
        <f>+IFERROR(VLOOKUP($AF1035,'Limited Loss'!$F$5:$P$124,AP$3,FALSE),0)</f>
        <v>0</v>
      </c>
      <c r="AQ1035" s="353"/>
      <c r="AR1035" s="331">
        <f t="shared" si="144"/>
        <v>887</v>
      </c>
      <c r="AS1035" s="332">
        <f t="shared" si="144"/>
        <v>2014</v>
      </c>
      <c r="AT1035" s="349">
        <f t="shared" si="150"/>
        <v>0</v>
      </c>
      <c r="AU1035" s="349">
        <f t="shared" si="149"/>
        <v>0</v>
      </c>
      <c r="AV1035" s="349">
        <f t="shared" si="149"/>
        <v>0</v>
      </c>
      <c r="AW1035" s="349">
        <f t="shared" si="149"/>
        <v>0</v>
      </c>
      <c r="AX1035" s="350">
        <f t="shared" si="149"/>
        <v>1742.1479999999999</v>
      </c>
      <c r="AY1035" s="349">
        <f t="shared" si="149"/>
        <v>0</v>
      </c>
      <c r="AZ1035" s="349">
        <f t="shared" si="149"/>
        <v>0</v>
      </c>
      <c r="BA1035" s="349">
        <f t="shared" si="149"/>
        <v>0</v>
      </c>
      <c r="BB1035" s="349">
        <f t="shared" si="142"/>
        <v>0</v>
      </c>
      <c r="BC1035" s="349">
        <f t="shared" si="142"/>
        <v>3450.9960000000001</v>
      </c>
      <c r="BD1035" s="350">
        <f t="shared" si="142"/>
        <v>10611.467999999999</v>
      </c>
      <c r="BE1035" s="349">
        <f t="shared" si="146"/>
        <v>0</v>
      </c>
      <c r="BF1035" s="375">
        <f t="shared" si="147"/>
        <v>5193.1440000000002</v>
      </c>
      <c r="BG1035" s="334">
        <f t="shared" si="148"/>
        <v>10611.467999999999</v>
      </c>
    </row>
    <row r="1036" spans="1:59" x14ac:dyDescent="0.2">
      <c r="A1036" s="326" t="str">
        <f t="shared" si="145"/>
        <v>8872015</v>
      </c>
      <c r="B1036" s="331">
        <v>887</v>
      </c>
      <c r="C1036" s="327">
        <v>2015</v>
      </c>
      <c r="D1036" s="353">
        <f>+IFERROR(VLOOKUP($A1036,Data_Loss!$A$2:$V$1180,6,FALSE),0)</f>
        <v>0</v>
      </c>
      <c r="E1036" s="353">
        <f>+IFERROR(VLOOKUP($A1036,Data_Loss!$A$2:$V$1180,7,FALSE),0)</f>
        <v>0</v>
      </c>
      <c r="F1036" s="353">
        <f>+IFERROR(VLOOKUP($A1036,Data_Loss!$A$2:$V$1180,8,FALSE),0)</f>
        <v>0</v>
      </c>
      <c r="G1036" s="353">
        <f>+IFERROR(VLOOKUP($A1036,Data_Loss!$A$2:$V$1180,9,FALSE),0)</f>
        <v>0</v>
      </c>
      <c r="H1036" s="353">
        <f>+IFERROR(VLOOKUP($A1036,Data_Loss!$A$2:$V$1180,10,FALSE),0)</f>
        <v>1</v>
      </c>
      <c r="I1036" s="353">
        <f>+IFERROR(VLOOKUP($A1036,Data_Loss!$A$2:$V$1300,12,FALSE),0)</f>
        <v>0</v>
      </c>
      <c r="J1036" s="353">
        <f>+IFERROR(VLOOKUP($A1036,Data_Loss!$A$2:$V$1300,13,FALSE),0)</f>
        <v>0</v>
      </c>
      <c r="K1036" s="353">
        <f>+IFERROR(VLOOKUP($A1036,Data_Loss!$A$2:$V$1300,14,FALSE),0)</f>
        <v>0</v>
      </c>
      <c r="L1036" s="353">
        <f>+IFERROR(VLOOKUP($A1036,Data_Loss!$A$2:$V$1300,15,FALSE),0)</f>
        <v>0</v>
      </c>
      <c r="M1036" s="353">
        <f>+IFERROR(VLOOKUP($A1036,Data_Loss!$A$2:$V$1300,16,FALSE),0)</f>
        <v>1054</v>
      </c>
      <c r="N1036" s="353">
        <f>+IFERROR(VLOOKUP($A1036,Data_Loss!$A$2:$V$1300,17,FALSE),0)</f>
        <v>0</v>
      </c>
      <c r="O1036" s="353">
        <f>+IFERROR(VLOOKUP($A1036,Data_Loss!$A$2:$V$1300,18,FALSE),0)</f>
        <v>0</v>
      </c>
      <c r="P1036" s="353">
        <f>+IFERROR(VLOOKUP($A1036,Data_Loss!$A$2:$V$1300,19,FALSE),0)</f>
        <v>0</v>
      </c>
      <c r="Q1036" s="353">
        <f>+IFERROR(VLOOKUP($A1036,Data_Loss!$A$2:$V$1300,20,FALSE),0)</f>
        <v>0</v>
      </c>
      <c r="R1036" s="353">
        <f>+IFERROR(VLOOKUP($A1036,Data_Loss!$A$2:$V$1300,21,FALSE),0)</f>
        <v>15548</v>
      </c>
      <c r="S1036" s="353">
        <f>+IFERROR(VLOOKUP($A1036,Data_Loss!$A$2:$V$1300,22,FALSE),0)</f>
        <v>52147</v>
      </c>
      <c r="T1036" s="191">
        <f>+$I1036*'10k &amp; MO'!C$4+$J1036*'10k &amp; MO'!C$10+$K1036*'10k &amp; MO'!C$16+$L1036*'10k &amp; MO'!C$22+$M1036*'10k &amp; MO'!C$28</f>
        <v>0</v>
      </c>
      <c r="U1036" s="349">
        <f>+$I1036*'10k &amp; MO'!D$4+$J1036*'10k &amp; MO'!D$10+$K1036*'10k &amp; MO'!D$16+$L1036*'10k &amp; MO'!D$22+$M1036*'10k &amp; MO'!D$28</f>
        <v>0</v>
      </c>
      <c r="V1036" s="349">
        <f>+$I1036*'10k &amp; MO'!E$4+$J1036*'10k &amp; MO'!E$10+$K1036*'10k &amp; MO'!E$16+$L1036*'10k &amp; MO'!E$22+$M1036*'10k &amp; MO'!E$28</f>
        <v>36.89</v>
      </c>
      <c r="W1036" s="349">
        <f>+$I1036*'10k &amp; MO'!F$4+$J1036*'10k &amp; MO'!F$10+$K1036*'10k &amp; MO'!F$16+$L1036*'10k &amp; MO'!F$22+$M1036*'10k &amp; MO'!F$28</f>
        <v>22.028599999999997</v>
      </c>
      <c r="X1036" s="349">
        <f>+$I1036*'10k &amp; MO'!G$4+$J1036*'10k &amp; MO'!G$10+$K1036*'10k &amp; MO'!G$16+$L1036*'10k &amp; MO'!G$22+$M1036*'10k &amp; MO'!G$28</f>
        <v>1217.5808</v>
      </c>
      <c r="Y1036" s="349">
        <f>+$N1036*'10k &amp; MO'!H$4+$O1036*'10k &amp; MO'!H$10+$P1036*'10k &amp; MO'!H$16+$Q1036*'10k &amp; MO'!H$22+$R1036*'10k &amp; MO'!H$28</f>
        <v>0</v>
      </c>
      <c r="Z1036" s="349">
        <f>+$N1036*'10k &amp; MO'!I$4+$O1036*'10k &amp; MO'!I$10+$P1036*'10k &amp; MO'!I$16+$Q1036*'10k &amp; MO'!I$22+$R1036*'10k &amp; MO'!I$28</f>
        <v>0</v>
      </c>
      <c r="AA1036" s="349">
        <f>+$N1036*'10k &amp; MO'!J$4+$O1036*'10k &amp; MO'!J$10+$P1036*'10k &amp; MO'!J$16+$Q1036*'10k &amp; MO'!J$22+$R1036*'10k &amp; MO'!J$28</f>
        <v>438.45359999999999</v>
      </c>
      <c r="AB1036" s="349">
        <f>+$N1036*'10k &amp; MO'!K$4+$O1036*'10k &amp; MO'!K$10+$P1036*'10k &amp; MO'!K$16+$Q1036*'10k &amp; MO'!K$22+$R1036*'10k &amp; MO'!K$28</f>
        <v>598.59799999999996</v>
      </c>
      <c r="AC1036" s="349">
        <f>+$N1036*'10k &amp; MO'!L$4+$O1036*'10k &amp; MO'!L$10+$P1036*'10k &amp; MO'!L$16+$Q1036*'10k &amp; MO'!L$22+$R1036*'10k &amp; MO'!L$28</f>
        <v>22815.135200000001</v>
      </c>
      <c r="AD1036" s="350">
        <f>+S1036*'10k &amp; MO'!O$4</f>
        <v>63202.163999999997</v>
      </c>
      <c r="AF1036" s="192" t="str">
        <f t="shared" si="143"/>
        <v>8872015</v>
      </c>
      <c r="AG1036" s="192">
        <f>+IFERROR(VLOOKUP($AF1036,'Limited Loss'!$F$5:$P$124,AG$3,FALSE),0)</f>
        <v>0</v>
      </c>
      <c r="AH1036" s="193">
        <f>+IFERROR(VLOOKUP($AF1036,'Limited Loss'!$F$5:$P$124,AH$3,FALSE),0)</f>
        <v>0</v>
      </c>
      <c r="AI1036" s="193">
        <f>+IFERROR(VLOOKUP($AF1036,'Limited Loss'!$F$5:$P$124,AI$3,FALSE),0)</f>
        <v>0</v>
      </c>
      <c r="AJ1036" s="193">
        <f>+IFERROR(VLOOKUP($AF1036,'Limited Loss'!$F$5:$P$124,AJ$3,FALSE),0)</f>
        <v>0</v>
      </c>
      <c r="AK1036" s="100">
        <f>+IFERROR(VLOOKUP($AF1036,'Limited Loss'!$F$5:$P$124,AK$3,FALSE),0)</f>
        <v>0</v>
      </c>
      <c r="AL1036" s="193">
        <f>+IFERROR(VLOOKUP($AF1036,'Limited Loss'!$F$5:$P$124,AL$3,FALSE),0)</f>
        <v>0</v>
      </c>
      <c r="AM1036" s="193">
        <f>+IFERROR(VLOOKUP($AF1036,'Limited Loss'!$F$5:$P$124,AM$3,FALSE),0)</f>
        <v>0</v>
      </c>
      <c r="AN1036" s="193">
        <f>+IFERROR(VLOOKUP($AF1036,'Limited Loss'!$F$5:$P$124,AN$3,FALSE),0)</f>
        <v>0</v>
      </c>
      <c r="AO1036" s="193">
        <f>+IFERROR(VLOOKUP($AF1036,'Limited Loss'!$F$5:$P$124,AO$3,FALSE),0)</f>
        <v>0</v>
      </c>
      <c r="AP1036" s="100">
        <f>+IFERROR(VLOOKUP($AF1036,'Limited Loss'!$F$5:$P$124,AP$3,FALSE),0)</f>
        <v>0</v>
      </c>
      <c r="AQ1036" s="353"/>
      <c r="AR1036" s="331">
        <f t="shared" si="144"/>
        <v>887</v>
      </c>
      <c r="AS1036" s="332">
        <f t="shared" si="144"/>
        <v>2015</v>
      </c>
      <c r="AT1036" s="349">
        <f t="shared" si="150"/>
        <v>0</v>
      </c>
      <c r="AU1036" s="349">
        <f t="shared" si="149"/>
        <v>0</v>
      </c>
      <c r="AV1036" s="349">
        <f t="shared" si="149"/>
        <v>36.89</v>
      </c>
      <c r="AW1036" s="349">
        <f t="shared" si="149"/>
        <v>22.028599999999997</v>
      </c>
      <c r="AX1036" s="350">
        <f t="shared" si="149"/>
        <v>1217.5808</v>
      </c>
      <c r="AY1036" s="349">
        <f t="shared" si="149"/>
        <v>0</v>
      </c>
      <c r="AZ1036" s="349">
        <f t="shared" si="149"/>
        <v>0</v>
      </c>
      <c r="BA1036" s="349">
        <f t="shared" si="149"/>
        <v>438.45359999999999</v>
      </c>
      <c r="BB1036" s="349">
        <f t="shared" si="142"/>
        <v>598.59799999999996</v>
      </c>
      <c r="BC1036" s="349">
        <f t="shared" si="142"/>
        <v>22815.135200000001</v>
      </c>
      <c r="BD1036" s="350">
        <f t="shared" si="142"/>
        <v>63202.163999999997</v>
      </c>
      <c r="BE1036" s="349">
        <f t="shared" si="146"/>
        <v>475.34359999999998</v>
      </c>
      <c r="BF1036" s="375">
        <f t="shared" si="147"/>
        <v>24653.3426</v>
      </c>
      <c r="BG1036" s="334">
        <f t="shared" si="148"/>
        <v>63202.163999999997</v>
      </c>
    </row>
    <row r="1037" spans="1:59" x14ac:dyDescent="0.2">
      <c r="A1037" s="326" t="str">
        <f t="shared" si="145"/>
        <v>8872016</v>
      </c>
      <c r="B1037" s="331">
        <v>887</v>
      </c>
      <c r="C1037" s="327">
        <v>2016</v>
      </c>
      <c r="D1037" s="353">
        <f>+IFERROR(VLOOKUP($A1037,Data_Loss!$A$2:$V$1180,6,FALSE),0)</f>
        <v>0</v>
      </c>
      <c r="E1037" s="353">
        <f>+IFERROR(VLOOKUP($A1037,Data_Loss!$A$2:$V$1180,7,FALSE),0)</f>
        <v>0</v>
      </c>
      <c r="F1037" s="353">
        <f>+IFERROR(VLOOKUP($A1037,Data_Loss!$A$2:$V$1180,8,FALSE),0)</f>
        <v>0</v>
      </c>
      <c r="G1037" s="353">
        <f>+IFERROR(VLOOKUP($A1037,Data_Loss!$A$2:$V$1180,9,FALSE),0)</f>
        <v>0</v>
      </c>
      <c r="H1037" s="353">
        <f>+IFERROR(VLOOKUP($A1037,Data_Loss!$A$2:$V$1180,10,FALSE),0)</f>
        <v>1</v>
      </c>
      <c r="I1037" s="353">
        <f>+IFERROR(VLOOKUP($A1037,Data_Loss!$A$2:$V$1300,12,FALSE),0)</f>
        <v>0</v>
      </c>
      <c r="J1037" s="353">
        <f>+IFERROR(VLOOKUP($A1037,Data_Loss!$A$2:$V$1300,13,FALSE),0)</f>
        <v>0</v>
      </c>
      <c r="K1037" s="353">
        <f>+IFERROR(VLOOKUP($A1037,Data_Loss!$A$2:$V$1300,14,FALSE),0)</f>
        <v>0</v>
      </c>
      <c r="L1037" s="353">
        <f>+IFERROR(VLOOKUP($A1037,Data_Loss!$A$2:$V$1300,15,FALSE),0)</f>
        <v>0</v>
      </c>
      <c r="M1037" s="353">
        <f>+IFERROR(VLOOKUP($A1037,Data_Loss!$A$2:$V$1300,16,FALSE),0)</f>
        <v>1702</v>
      </c>
      <c r="N1037" s="353">
        <f>+IFERROR(VLOOKUP($A1037,Data_Loss!$A$2:$V$1300,17,FALSE),0)</f>
        <v>0</v>
      </c>
      <c r="O1037" s="353">
        <f>+IFERROR(VLOOKUP($A1037,Data_Loss!$A$2:$V$1300,18,FALSE),0)</f>
        <v>0</v>
      </c>
      <c r="P1037" s="353">
        <f>+IFERROR(VLOOKUP($A1037,Data_Loss!$A$2:$V$1300,19,FALSE),0)</f>
        <v>0</v>
      </c>
      <c r="Q1037" s="353">
        <f>+IFERROR(VLOOKUP($A1037,Data_Loss!$A$2:$V$1300,20,FALSE),0)</f>
        <v>0</v>
      </c>
      <c r="R1037" s="353">
        <f>+IFERROR(VLOOKUP($A1037,Data_Loss!$A$2:$V$1300,21,FALSE),0)</f>
        <v>2421</v>
      </c>
      <c r="S1037" s="353">
        <f>+IFERROR(VLOOKUP($A1037,Data_Loss!$A$2:$V$1300,22,FALSE),0)</f>
        <v>26366</v>
      </c>
      <c r="T1037" s="191">
        <f>+$I1037*'10k &amp; MO'!C$5+$J1037*'10k &amp; MO'!C$11+$K1037*'10k &amp; MO'!C$17+$L1037*'10k &amp; MO'!C$23+$M1037*'10k &amp; MO'!C$29</f>
        <v>0</v>
      </c>
      <c r="U1037" s="349">
        <f>+$I1037*'10k &amp; MO'!D$5+$J1037*'10k &amp; MO'!D$11+$K1037*'10k &amp; MO'!D$17+$L1037*'10k &amp; MO'!D$23+$M1037*'10k &amp; MO'!D$29</f>
        <v>0</v>
      </c>
      <c r="V1037" s="349">
        <f>+$I1037*'10k &amp; MO'!E$5+$J1037*'10k &amp; MO'!E$11+$K1037*'10k &amp; MO'!E$17+$L1037*'10k &amp; MO'!E$23+$M1037*'10k &amp; MO'!E$29</f>
        <v>192.8366</v>
      </c>
      <c r="W1037" s="349">
        <f>+$I1037*'10k &amp; MO'!F$5+$J1037*'10k &amp; MO'!F$11+$K1037*'10k &amp; MO'!F$17+$L1037*'10k &amp; MO'!F$23+$M1037*'10k &amp; MO'!F$29</f>
        <v>115.05519999999999</v>
      </c>
      <c r="X1037" s="349">
        <f>+$I1037*'10k &amp; MO'!G$5+$J1037*'10k &amp; MO'!G$11+$K1037*'10k &amp; MO'!G$17+$L1037*'10k &amp; MO'!G$23+$M1037*'10k &amp; MO'!G$29</f>
        <v>1771.4415999999999</v>
      </c>
      <c r="Y1037" s="349">
        <f>+$N1037*'10k &amp; MO'!H$5+$O1037*'10k &amp; MO'!H$11+$P1037*'10k &amp; MO'!H$17+$Q1037*'10k &amp; MO'!H$23+$R1037*'10k &amp; MO'!H$29</f>
        <v>0</v>
      </c>
      <c r="Z1037" s="349">
        <f>+$N1037*'10k &amp; MO'!I$5+$O1037*'10k &amp; MO'!I$11+$P1037*'10k &amp; MO'!I$17+$Q1037*'10k &amp; MO'!I$23+$R1037*'10k &amp; MO'!I$29</f>
        <v>0</v>
      </c>
      <c r="AA1037" s="349">
        <f>+$N1037*'10k &amp; MO'!J$5+$O1037*'10k &amp; MO'!J$11+$P1037*'10k &amp; MO'!J$17+$Q1037*'10k &amp; MO'!J$23+$R1037*'10k &amp; MO'!J$29</f>
        <v>214.74270000000001</v>
      </c>
      <c r="AB1037" s="349">
        <f>+$N1037*'10k &amp; MO'!K$5+$O1037*'10k &amp; MO'!K$11+$P1037*'10k &amp; MO'!K$17+$Q1037*'10k &amp; MO'!K$23+$R1037*'10k &amp; MO'!K$29</f>
        <v>237.5001</v>
      </c>
      <c r="AC1037" s="349">
        <f>+$N1037*'10k &amp; MO'!L$5+$O1037*'10k &amp; MO'!L$11+$P1037*'10k &amp; MO'!L$17+$Q1037*'10k &amp; MO'!L$23+$R1037*'10k &amp; MO'!L$29</f>
        <v>3648.9312000000004</v>
      </c>
      <c r="AD1037" s="350">
        <f>+S1037*'10k &amp; MO'!O$5</f>
        <v>35541.368000000002</v>
      </c>
      <c r="AF1037" s="192" t="str">
        <f t="shared" si="143"/>
        <v>8872016</v>
      </c>
      <c r="AG1037" s="192">
        <f>+IFERROR(VLOOKUP($AF1037,'Limited Loss'!$F$5:$P$124,AG$3,FALSE),0)</f>
        <v>0</v>
      </c>
      <c r="AH1037" s="193">
        <f>+IFERROR(VLOOKUP($AF1037,'Limited Loss'!$F$5:$P$124,AH$3,FALSE),0)</f>
        <v>0</v>
      </c>
      <c r="AI1037" s="193">
        <f>+IFERROR(VLOOKUP($AF1037,'Limited Loss'!$F$5:$P$124,AI$3,FALSE),0)</f>
        <v>0</v>
      </c>
      <c r="AJ1037" s="193">
        <f>+IFERROR(VLOOKUP($AF1037,'Limited Loss'!$F$5:$P$124,AJ$3,FALSE),0)</f>
        <v>0</v>
      </c>
      <c r="AK1037" s="100">
        <f>+IFERROR(VLOOKUP($AF1037,'Limited Loss'!$F$5:$P$124,AK$3,FALSE),0)</f>
        <v>0</v>
      </c>
      <c r="AL1037" s="193">
        <f>+IFERROR(VLOOKUP($AF1037,'Limited Loss'!$F$5:$P$124,AL$3,FALSE),0)</f>
        <v>0</v>
      </c>
      <c r="AM1037" s="193">
        <f>+IFERROR(VLOOKUP($AF1037,'Limited Loss'!$F$5:$P$124,AM$3,FALSE),0)</f>
        <v>0</v>
      </c>
      <c r="AN1037" s="193">
        <f>+IFERROR(VLOOKUP($AF1037,'Limited Loss'!$F$5:$P$124,AN$3,FALSE),0)</f>
        <v>0</v>
      </c>
      <c r="AO1037" s="193">
        <f>+IFERROR(VLOOKUP($AF1037,'Limited Loss'!$F$5:$P$124,AO$3,FALSE),0)</f>
        <v>0</v>
      </c>
      <c r="AP1037" s="100">
        <f>+IFERROR(VLOOKUP($AF1037,'Limited Loss'!$F$5:$P$124,AP$3,FALSE),0)</f>
        <v>0</v>
      </c>
      <c r="AQ1037" s="353"/>
      <c r="AR1037" s="331">
        <f t="shared" si="144"/>
        <v>887</v>
      </c>
      <c r="AS1037" s="332">
        <f t="shared" si="144"/>
        <v>2016</v>
      </c>
      <c r="AT1037" s="349">
        <f t="shared" si="150"/>
        <v>0</v>
      </c>
      <c r="AU1037" s="349">
        <f t="shared" si="149"/>
        <v>0</v>
      </c>
      <c r="AV1037" s="349">
        <f t="shared" si="149"/>
        <v>192.8366</v>
      </c>
      <c r="AW1037" s="349">
        <f t="shared" si="149"/>
        <v>115.05519999999999</v>
      </c>
      <c r="AX1037" s="350">
        <f t="shared" si="149"/>
        <v>1771.4415999999999</v>
      </c>
      <c r="AY1037" s="349">
        <f t="shared" si="149"/>
        <v>0</v>
      </c>
      <c r="AZ1037" s="349">
        <f t="shared" si="149"/>
        <v>0</v>
      </c>
      <c r="BA1037" s="349">
        <f t="shared" si="149"/>
        <v>214.74270000000001</v>
      </c>
      <c r="BB1037" s="349">
        <f t="shared" si="142"/>
        <v>237.5001</v>
      </c>
      <c r="BC1037" s="349">
        <f t="shared" si="142"/>
        <v>3648.9312000000004</v>
      </c>
      <c r="BD1037" s="350">
        <f t="shared" si="142"/>
        <v>35541.368000000002</v>
      </c>
      <c r="BE1037" s="349">
        <f t="shared" si="146"/>
        <v>407.57929999999999</v>
      </c>
      <c r="BF1037" s="375">
        <f t="shared" si="147"/>
        <v>5772.928100000001</v>
      </c>
      <c r="BG1037" s="334">
        <f t="shared" si="148"/>
        <v>35541.368000000002</v>
      </c>
    </row>
    <row r="1038" spans="1:59" x14ac:dyDescent="0.2">
      <c r="A1038" s="326" t="str">
        <f t="shared" si="145"/>
        <v>8872017</v>
      </c>
      <c r="B1038" s="331">
        <v>887</v>
      </c>
      <c r="C1038" s="327">
        <v>2017</v>
      </c>
      <c r="D1038" s="353">
        <f>+IFERROR(VLOOKUP($A1038,Data_Loss!$A$2:$V$1180,6,FALSE),0)</f>
        <v>0</v>
      </c>
      <c r="E1038" s="353">
        <f>+IFERROR(VLOOKUP($A1038,Data_Loss!$A$2:$V$1180,7,FALSE),0)</f>
        <v>0</v>
      </c>
      <c r="F1038" s="353">
        <f>+IFERROR(VLOOKUP($A1038,Data_Loss!$A$2:$V$1180,8,FALSE),0)</f>
        <v>0</v>
      </c>
      <c r="G1038" s="353">
        <f>+IFERROR(VLOOKUP($A1038,Data_Loss!$A$2:$V$1180,9,FALSE),0)</f>
        <v>0</v>
      </c>
      <c r="H1038" s="353">
        <f>+IFERROR(VLOOKUP($A1038,Data_Loss!$A$2:$V$1180,10,FALSE),0)</f>
        <v>0</v>
      </c>
      <c r="I1038" s="353">
        <f>+IFERROR(VLOOKUP($A1038,Data_Loss!$A$2:$V$1300,12,FALSE),0)</f>
        <v>0</v>
      </c>
      <c r="J1038" s="353">
        <f>+IFERROR(VLOOKUP($A1038,Data_Loss!$A$2:$V$1300,13,FALSE),0)</f>
        <v>0</v>
      </c>
      <c r="K1038" s="353">
        <f>+IFERROR(VLOOKUP($A1038,Data_Loss!$A$2:$V$1300,14,FALSE),0)</f>
        <v>0</v>
      </c>
      <c r="L1038" s="353">
        <f>+IFERROR(VLOOKUP($A1038,Data_Loss!$A$2:$V$1300,15,FALSE),0)</f>
        <v>0</v>
      </c>
      <c r="M1038" s="353">
        <f>+IFERROR(VLOOKUP($A1038,Data_Loss!$A$2:$V$1300,16,FALSE),0)</f>
        <v>0</v>
      </c>
      <c r="N1038" s="353">
        <f>+IFERROR(VLOOKUP($A1038,Data_Loss!$A$2:$V$1300,17,FALSE),0)</f>
        <v>0</v>
      </c>
      <c r="O1038" s="353">
        <f>+IFERROR(VLOOKUP($A1038,Data_Loss!$A$2:$V$1300,18,FALSE),0)</f>
        <v>0</v>
      </c>
      <c r="P1038" s="353">
        <f>+IFERROR(VLOOKUP($A1038,Data_Loss!$A$2:$V$1300,19,FALSE),0)</f>
        <v>0</v>
      </c>
      <c r="Q1038" s="353">
        <f>+IFERROR(VLOOKUP($A1038,Data_Loss!$A$2:$V$1300,20,FALSE),0)</f>
        <v>0</v>
      </c>
      <c r="R1038" s="353">
        <f>+IFERROR(VLOOKUP($A1038,Data_Loss!$A$2:$V$1300,21,FALSE),0)</f>
        <v>0</v>
      </c>
      <c r="S1038" s="353">
        <f>+IFERROR(VLOOKUP($A1038,Data_Loss!$A$2:$V$1300,22,FALSE),0)</f>
        <v>87884</v>
      </c>
      <c r="T1038" s="191">
        <f>+$I1038*'10k &amp; MO'!C$6+$J1038*'10k &amp; MO'!C$12+$K1038*'10k &amp; MO'!C$18+$L1038*'10k &amp; MO'!C$24+$M1038*'10k &amp; MO'!C$30</f>
        <v>0</v>
      </c>
      <c r="U1038" s="349">
        <f>+$I1038*'10k &amp; MO'!D$6+$J1038*'10k &amp; MO'!D$12+$K1038*'10k &amp; MO'!D$18+$L1038*'10k &amp; MO'!D$24+$M1038*'10k &amp; MO'!D$30</f>
        <v>0</v>
      </c>
      <c r="V1038" s="349">
        <f>+$I1038*'10k &amp; MO'!E$6+$J1038*'10k &amp; MO'!E$12+$K1038*'10k &amp; MO'!E$18+$L1038*'10k &amp; MO'!E$24+$M1038*'10k &amp; MO'!E$30</f>
        <v>0</v>
      </c>
      <c r="W1038" s="349">
        <f>+$I1038*'10k &amp; MO'!F$6+$J1038*'10k &amp; MO'!F$12+$K1038*'10k &amp; MO'!F$18+$L1038*'10k &amp; MO'!F$24+$M1038*'10k &amp; MO'!F$30</f>
        <v>0</v>
      </c>
      <c r="X1038" s="349">
        <f>+$I1038*'10k &amp; MO'!G$6+$J1038*'10k &amp; MO'!G$12+$K1038*'10k &amp; MO'!G$18+$L1038*'10k &amp; MO'!G$24+$M1038*'10k &amp; MO'!G$30</f>
        <v>0</v>
      </c>
      <c r="Y1038" s="349">
        <f>+$N1038*'10k &amp; MO'!H$6+$O1038*'10k &amp; MO'!H$12+$P1038*'10k &amp; MO'!H$18+$Q1038*'10k &amp; MO'!H$24+$R1038*'10k &amp; MO'!H$30</f>
        <v>0</v>
      </c>
      <c r="Z1038" s="349">
        <f>+$N1038*'10k &amp; MO'!I$6+$O1038*'10k &amp; MO'!I$12+$P1038*'10k &amp; MO'!I$18+$Q1038*'10k &amp; MO'!I$24+$R1038*'10k &amp; MO'!I$30</f>
        <v>0</v>
      </c>
      <c r="AA1038" s="349">
        <f>+$N1038*'10k &amp; MO'!J$6+$O1038*'10k &amp; MO'!J$12+$P1038*'10k &amp; MO'!J$18+$Q1038*'10k &amp; MO'!J$24+$R1038*'10k &amp; MO'!J$30</f>
        <v>0</v>
      </c>
      <c r="AB1038" s="349">
        <f>+$N1038*'10k &amp; MO'!K$6+$O1038*'10k &amp; MO'!K$12+$P1038*'10k &amp; MO'!K$18+$Q1038*'10k &amp; MO'!K$24+$R1038*'10k &amp; MO'!K$30</f>
        <v>0</v>
      </c>
      <c r="AC1038" s="349">
        <f>+$N1038*'10k &amp; MO'!L$6+$O1038*'10k &amp; MO'!L$12+$P1038*'10k &amp; MO'!L$18+$Q1038*'10k &amp; MO'!L$24+$R1038*'10k &amp; MO'!L$30</f>
        <v>0</v>
      </c>
      <c r="AD1038" s="350">
        <f>+S1038*'10k &amp; MO'!O$6</f>
        <v>118291.864</v>
      </c>
      <c r="AF1038" s="192" t="str">
        <f t="shared" si="143"/>
        <v>8872017</v>
      </c>
      <c r="AG1038" s="192">
        <f>+IFERROR(VLOOKUP($AF1038,'Limited Loss'!$F$5:$P$124,AG$3,FALSE),0)</f>
        <v>0</v>
      </c>
      <c r="AH1038" s="193">
        <f>+IFERROR(VLOOKUP($AF1038,'Limited Loss'!$F$5:$P$124,AH$3,FALSE),0)</f>
        <v>0</v>
      </c>
      <c r="AI1038" s="193">
        <f>+IFERROR(VLOOKUP($AF1038,'Limited Loss'!$F$5:$P$124,AI$3,FALSE),0)</f>
        <v>0</v>
      </c>
      <c r="AJ1038" s="193">
        <f>+IFERROR(VLOOKUP($AF1038,'Limited Loss'!$F$5:$P$124,AJ$3,FALSE),0)</f>
        <v>0</v>
      </c>
      <c r="AK1038" s="100">
        <f>+IFERROR(VLOOKUP($AF1038,'Limited Loss'!$F$5:$P$124,AK$3,FALSE),0)</f>
        <v>0</v>
      </c>
      <c r="AL1038" s="193">
        <f>+IFERROR(VLOOKUP($AF1038,'Limited Loss'!$F$5:$P$124,AL$3,FALSE),0)</f>
        <v>0</v>
      </c>
      <c r="AM1038" s="193">
        <f>+IFERROR(VLOOKUP($AF1038,'Limited Loss'!$F$5:$P$124,AM$3,FALSE),0)</f>
        <v>0</v>
      </c>
      <c r="AN1038" s="193">
        <f>+IFERROR(VLOOKUP($AF1038,'Limited Loss'!$F$5:$P$124,AN$3,FALSE),0)</f>
        <v>0</v>
      </c>
      <c r="AO1038" s="193">
        <f>+IFERROR(VLOOKUP($AF1038,'Limited Loss'!$F$5:$P$124,AO$3,FALSE),0)</f>
        <v>0</v>
      </c>
      <c r="AP1038" s="100">
        <f>+IFERROR(VLOOKUP($AF1038,'Limited Loss'!$F$5:$P$124,AP$3,FALSE),0)</f>
        <v>0</v>
      </c>
      <c r="AQ1038" s="353"/>
      <c r="AR1038" s="331">
        <f t="shared" si="144"/>
        <v>887</v>
      </c>
      <c r="AS1038" s="332">
        <f t="shared" si="144"/>
        <v>2017</v>
      </c>
      <c r="AT1038" s="349">
        <f t="shared" si="150"/>
        <v>0</v>
      </c>
      <c r="AU1038" s="349">
        <f t="shared" si="149"/>
        <v>0</v>
      </c>
      <c r="AV1038" s="349">
        <f t="shared" si="149"/>
        <v>0</v>
      </c>
      <c r="AW1038" s="349">
        <f t="shared" si="149"/>
        <v>0</v>
      </c>
      <c r="AX1038" s="350">
        <f t="shared" si="149"/>
        <v>0</v>
      </c>
      <c r="AY1038" s="349">
        <f t="shared" si="149"/>
        <v>0</v>
      </c>
      <c r="AZ1038" s="349">
        <f t="shared" si="149"/>
        <v>0</v>
      </c>
      <c r="BA1038" s="349">
        <f t="shared" si="149"/>
        <v>0</v>
      </c>
      <c r="BB1038" s="349">
        <f t="shared" si="142"/>
        <v>0</v>
      </c>
      <c r="BC1038" s="349">
        <f t="shared" si="142"/>
        <v>0</v>
      </c>
      <c r="BD1038" s="350">
        <f t="shared" si="142"/>
        <v>118291.864</v>
      </c>
      <c r="BE1038" s="349">
        <f t="shared" si="146"/>
        <v>0</v>
      </c>
      <c r="BF1038" s="375">
        <f t="shared" si="147"/>
        <v>0</v>
      </c>
      <c r="BG1038" s="334">
        <f t="shared" si="148"/>
        <v>118291.864</v>
      </c>
    </row>
    <row r="1039" spans="1:59" x14ac:dyDescent="0.2">
      <c r="A1039" s="326" t="str">
        <f t="shared" si="145"/>
        <v>8872018</v>
      </c>
      <c r="B1039" s="331">
        <v>887</v>
      </c>
      <c r="C1039" s="327">
        <v>2018</v>
      </c>
      <c r="D1039" s="353">
        <f>+IFERROR(VLOOKUP($A1039,Data_Loss!$A$2:$V$1180,6,FALSE),0)</f>
        <v>0</v>
      </c>
      <c r="E1039" s="353">
        <f>+IFERROR(VLOOKUP($A1039,Data_Loss!$A$2:$V$1180,7,FALSE),0)</f>
        <v>0</v>
      </c>
      <c r="F1039" s="353">
        <f>+IFERROR(VLOOKUP($A1039,Data_Loss!$A$2:$V$1180,8,FALSE),0)</f>
        <v>0</v>
      </c>
      <c r="G1039" s="353">
        <f>+IFERROR(VLOOKUP($A1039,Data_Loss!$A$2:$V$1180,9,FALSE),0)</f>
        <v>0</v>
      </c>
      <c r="H1039" s="353">
        <f>+IFERROR(VLOOKUP($A1039,Data_Loss!$A$2:$V$1180,10,FALSE),0)</f>
        <v>0</v>
      </c>
      <c r="I1039" s="353">
        <f>+IFERROR(VLOOKUP($A1039,Data_Loss!$A$2:$V$1300,12,FALSE),0)</f>
        <v>0</v>
      </c>
      <c r="J1039" s="353">
        <f>+IFERROR(VLOOKUP($A1039,Data_Loss!$A$2:$V$1300,13,FALSE),0)</f>
        <v>0</v>
      </c>
      <c r="K1039" s="353">
        <f>+IFERROR(VLOOKUP($A1039,Data_Loss!$A$2:$V$1300,14,FALSE),0)</f>
        <v>0</v>
      </c>
      <c r="L1039" s="353">
        <f>+IFERROR(VLOOKUP($A1039,Data_Loss!$A$2:$V$1300,15,FALSE),0)</f>
        <v>0</v>
      </c>
      <c r="M1039" s="353">
        <f>+IFERROR(VLOOKUP($A1039,Data_Loss!$A$2:$V$1300,16,FALSE),0)</f>
        <v>0</v>
      </c>
      <c r="N1039" s="353">
        <f>+IFERROR(VLOOKUP($A1039,Data_Loss!$A$2:$V$1300,17,FALSE),0)</f>
        <v>0</v>
      </c>
      <c r="O1039" s="353">
        <f>+IFERROR(VLOOKUP($A1039,Data_Loss!$A$2:$V$1300,18,FALSE),0)</f>
        <v>0</v>
      </c>
      <c r="P1039" s="353">
        <f>+IFERROR(VLOOKUP($A1039,Data_Loss!$A$2:$V$1300,19,FALSE),0)</f>
        <v>0</v>
      </c>
      <c r="Q1039" s="353">
        <f>+IFERROR(VLOOKUP($A1039,Data_Loss!$A$2:$V$1300,20,FALSE),0)</f>
        <v>0</v>
      </c>
      <c r="R1039" s="353">
        <f>+IFERROR(VLOOKUP($A1039,Data_Loss!$A$2:$V$1300,21,FALSE),0)</f>
        <v>0</v>
      </c>
      <c r="S1039" s="353">
        <f>+IFERROR(VLOOKUP($A1039,Data_Loss!$A$2:$V$1300,22,FALSE),0)</f>
        <v>26507</v>
      </c>
      <c r="T1039" s="191">
        <f>+$I1039*'10k &amp; MO'!C$7+$J1039*'10k &amp; MO'!C$13+$K1039*'10k &amp; MO'!C$19+$L1039*'10k &amp; MO'!C$25+$M1039*'10k &amp; MO'!C$31</f>
        <v>0</v>
      </c>
      <c r="U1039" s="349">
        <f>+$I1039*'10k &amp; MO'!D$7+$J1039*'10k &amp; MO'!D$13+$K1039*'10k &amp; MO'!D$19+$L1039*'10k &amp; MO'!D$25+$M1039*'10k &amp; MO'!D$31</f>
        <v>0</v>
      </c>
      <c r="V1039" s="349">
        <f>+$I1039*'10k &amp; MO'!E$7+$J1039*'10k &amp; MO'!E$13+$K1039*'10k &amp; MO'!E$19+$L1039*'10k &amp; MO'!E$25+$M1039*'10k &amp; MO'!E$31</f>
        <v>0</v>
      </c>
      <c r="W1039" s="349">
        <f>+$I1039*'10k &amp; MO'!F$7+$J1039*'10k &amp; MO'!F$13+$K1039*'10k &amp; MO'!F$19+$L1039*'10k &amp; MO'!F$25+$M1039*'10k &amp; MO'!F$31</f>
        <v>0</v>
      </c>
      <c r="X1039" s="349">
        <f>+$I1039*'10k &amp; MO'!G$7+$J1039*'10k &amp; MO'!G$13+$K1039*'10k &amp; MO'!G$19+$L1039*'10k &amp; MO'!G$25+$M1039*'10k &amp; MO'!G$31</f>
        <v>0</v>
      </c>
      <c r="Y1039" s="349">
        <f>+$N1039*'10k &amp; MO'!H$7+$O1039*'10k &amp; MO'!H$13+$P1039*'10k &amp; MO'!H$19+$Q1039*'10k &amp; MO'!H$25+$R1039*'10k &amp; MO'!H$31</f>
        <v>0</v>
      </c>
      <c r="Z1039" s="349">
        <f>+$N1039*'10k &amp; MO'!I$7+$O1039*'10k &amp; MO'!I$13+$P1039*'10k &amp; MO'!I$19+$Q1039*'10k &amp; MO'!I$25+$R1039*'10k &amp; MO'!I$31</f>
        <v>0</v>
      </c>
      <c r="AA1039" s="349">
        <f>+$N1039*'10k &amp; MO'!J$7+$O1039*'10k &amp; MO'!J$13+$P1039*'10k &amp; MO'!J$19+$Q1039*'10k &amp; MO'!J$25+$R1039*'10k &amp; MO'!J$31</f>
        <v>0</v>
      </c>
      <c r="AB1039" s="349">
        <f>+$N1039*'10k &amp; MO'!K$7+$O1039*'10k &amp; MO'!K$13+$P1039*'10k &amp; MO'!K$19+$Q1039*'10k &amp; MO'!K$25+$R1039*'10k &amp; MO'!K$31</f>
        <v>0</v>
      </c>
      <c r="AC1039" s="349">
        <f>+$N1039*'10k &amp; MO'!L$7+$O1039*'10k &amp; MO'!L$13+$P1039*'10k &amp; MO'!L$19+$Q1039*'10k &amp; MO'!L$25+$R1039*'10k &amp; MO'!L$31</f>
        <v>0</v>
      </c>
      <c r="AD1039" s="350">
        <f>+S1039*'10k &amp; MO'!O$7</f>
        <v>35148.281999999999</v>
      </c>
      <c r="AF1039" s="192" t="str">
        <f t="shared" si="143"/>
        <v>8872018</v>
      </c>
      <c r="AG1039" s="192">
        <f>+IFERROR(VLOOKUP($AF1039,'Limited Loss'!$F$5:$P$124,AG$3,FALSE),0)</f>
        <v>0</v>
      </c>
      <c r="AH1039" s="193">
        <f>+IFERROR(VLOOKUP($AF1039,'Limited Loss'!$F$5:$P$124,AH$3,FALSE),0)</f>
        <v>0</v>
      </c>
      <c r="AI1039" s="193">
        <f>+IFERROR(VLOOKUP($AF1039,'Limited Loss'!$F$5:$P$124,AI$3,FALSE),0)</f>
        <v>0</v>
      </c>
      <c r="AJ1039" s="193">
        <f>+IFERROR(VLOOKUP($AF1039,'Limited Loss'!$F$5:$P$124,AJ$3,FALSE),0)</f>
        <v>0</v>
      </c>
      <c r="AK1039" s="100">
        <f>+IFERROR(VLOOKUP($AF1039,'Limited Loss'!$F$5:$P$124,AK$3,FALSE),0)</f>
        <v>0</v>
      </c>
      <c r="AL1039" s="193">
        <f>+IFERROR(VLOOKUP($AF1039,'Limited Loss'!$F$5:$P$124,AL$3,FALSE),0)</f>
        <v>0</v>
      </c>
      <c r="AM1039" s="193">
        <f>+IFERROR(VLOOKUP($AF1039,'Limited Loss'!$F$5:$P$124,AM$3,FALSE),0)</f>
        <v>0</v>
      </c>
      <c r="AN1039" s="193">
        <f>+IFERROR(VLOOKUP($AF1039,'Limited Loss'!$F$5:$P$124,AN$3,FALSE),0)</f>
        <v>0</v>
      </c>
      <c r="AO1039" s="193">
        <f>+IFERROR(VLOOKUP($AF1039,'Limited Loss'!$F$5:$P$124,AO$3,FALSE),0)</f>
        <v>0</v>
      </c>
      <c r="AP1039" s="100">
        <f>+IFERROR(VLOOKUP($AF1039,'Limited Loss'!$F$5:$P$124,AP$3,FALSE),0)</f>
        <v>0</v>
      </c>
      <c r="AQ1039" s="353"/>
      <c r="AR1039" s="331">
        <f t="shared" si="144"/>
        <v>887</v>
      </c>
      <c r="AS1039" s="332">
        <f t="shared" si="144"/>
        <v>2018</v>
      </c>
      <c r="AT1039" s="349">
        <f t="shared" si="150"/>
        <v>0</v>
      </c>
      <c r="AU1039" s="349">
        <f t="shared" si="149"/>
        <v>0</v>
      </c>
      <c r="AV1039" s="349">
        <f t="shared" si="149"/>
        <v>0</v>
      </c>
      <c r="AW1039" s="349">
        <f t="shared" si="149"/>
        <v>0</v>
      </c>
      <c r="AX1039" s="350">
        <f t="shared" si="149"/>
        <v>0</v>
      </c>
      <c r="AY1039" s="349">
        <f t="shared" si="149"/>
        <v>0</v>
      </c>
      <c r="AZ1039" s="349">
        <f t="shared" si="149"/>
        <v>0</v>
      </c>
      <c r="BA1039" s="349">
        <f t="shared" si="149"/>
        <v>0</v>
      </c>
      <c r="BB1039" s="349">
        <f t="shared" si="142"/>
        <v>0</v>
      </c>
      <c r="BC1039" s="349">
        <f t="shared" si="142"/>
        <v>0</v>
      </c>
      <c r="BD1039" s="350">
        <f t="shared" si="142"/>
        <v>35148.281999999999</v>
      </c>
      <c r="BE1039" s="349">
        <f t="shared" si="146"/>
        <v>0</v>
      </c>
      <c r="BF1039" s="375">
        <f t="shared" si="147"/>
        <v>0</v>
      </c>
      <c r="BG1039" s="334">
        <f t="shared" si="148"/>
        <v>35148.281999999999</v>
      </c>
    </row>
    <row r="1040" spans="1:59" x14ac:dyDescent="0.2">
      <c r="A1040" s="326" t="str">
        <f t="shared" si="145"/>
        <v>8882014</v>
      </c>
      <c r="B1040" s="331">
        <v>888</v>
      </c>
      <c r="C1040" s="327">
        <v>2014</v>
      </c>
      <c r="D1040" s="353">
        <f>+IFERROR(VLOOKUP($A1040,Data_Loss!$A$2:$V$1180,6,FALSE),0)</f>
        <v>0</v>
      </c>
      <c r="E1040" s="353">
        <f>+IFERROR(VLOOKUP($A1040,Data_Loss!$A$2:$V$1180,7,FALSE),0)</f>
        <v>0</v>
      </c>
      <c r="F1040" s="353">
        <f>+IFERROR(VLOOKUP($A1040,Data_Loss!$A$2:$V$1180,8,FALSE),0)</f>
        <v>0</v>
      </c>
      <c r="G1040" s="353">
        <f>+IFERROR(VLOOKUP($A1040,Data_Loss!$A$2:$V$1180,9,FALSE),0)</f>
        <v>0</v>
      </c>
      <c r="H1040" s="353">
        <f>+IFERROR(VLOOKUP($A1040,Data_Loss!$A$2:$V$1180,10,FALSE),0)</f>
        <v>0</v>
      </c>
      <c r="I1040" s="353">
        <f>+IFERROR(VLOOKUP($A1040,Data_Loss!$A$2:$V$1300,12,FALSE),0)</f>
        <v>0</v>
      </c>
      <c r="J1040" s="353">
        <f>+IFERROR(VLOOKUP($A1040,Data_Loss!$A$2:$V$1300,13,FALSE),0)</f>
        <v>0</v>
      </c>
      <c r="K1040" s="353">
        <f>+IFERROR(VLOOKUP($A1040,Data_Loss!$A$2:$V$1300,14,FALSE),0)</f>
        <v>0</v>
      </c>
      <c r="L1040" s="353">
        <f>+IFERROR(VLOOKUP($A1040,Data_Loss!$A$2:$V$1300,15,FALSE),0)</f>
        <v>0</v>
      </c>
      <c r="M1040" s="353">
        <f>+IFERROR(VLOOKUP($A1040,Data_Loss!$A$2:$V$1300,16,FALSE),0)</f>
        <v>0</v>
      </c>
      <c r="N1040" s="353">
        <f>+IFERROR(VLOOKUP($A1040,Data_Loss!$A$2:$V$1300,17,FALSE),0)</f>
        <v>0</v>
      </c>
      <c r="O1040" s="353">
        <f>+IFERROR(VLOOKUP($A1040,Data_Loss!$A$2:$V$1300,18,FALSE),0)</f>
        <v>0</v>
      </c>
      <c r="P1040" s="353">
        <f>+IFERROR(VLOOKUP($A1040,Data_Loss!$A$2:$V$1300,19,FALSE),0)</f>
        <v>0</v>
      </c>
      <c r="Q1040" s="353">
        <f>+IFERROR(VLOOKUP($A1040,Data_Loss!$A$2:$V$1300,20,FALSE),0)</f>
        <v>0</v>
      </c>
      <c r="R1040" s="353">
        <f>+IFERROR(VLOOKUP($A1040,Data_Loss!$A$2:$V$1300,21,FALSE),0)</f>
        <v>0</v>
      </c>
      <c r="S1040" s="353">
        <f>+IFERROR(VLOOKUP($A1040,Data_Loss!$A$2:$V$1300,22,FALSE),0)</f>
        <v>0</v>
      </c>
      <c r="T1040" s="191">
        <f>+$I1040*'10k &amp; MO'!C$3+$J1040*'10k &amp; MO'!C$9+$K1040*'10k &amp; MO'!C$15+$L1040*'10k &amp; MO'!C$21+$M1040*'10k &amp; MO'!C$27</f>
        <v>0</v>
      </c>
      <c r="U1040" s="349">
        <f>+$I1040*'10k &amp; MO'!D$3+$J1040*'10k &amp; MO'!D$9+$K1040*'10k &amp; MO'!D$15+$L1040*'10k &amp; MO'!D$21+$M1040*'10k &amp; MO'!D$27</f>
        <v>0</v>
      </c>
      <c r="V1040" s="349">
        <f>+$I1040*'10k &amp; MO'!E$3+$J1040*'10k &amp; MO'!E$9+$K1040*'10k &amp; MO'!E$15+$L1040*'10k &amp; MO'!E$21+$M1040*'10k &amp; MO'!E$27</f>
        <v>0</v>
      </c>
      <c r="W1040" s="349">
        <f>+$I1040*'10k &amp; MO'!F$3+$J1040*'10k &amp; MO'!F$9+$K1040*'10k &amp; MO'!F$15+$L1040*'10k &amp; MO'!F$21+$M1040*'10k &amp; MO'!F$27</f>
        <v>0</v>
      </c>
      <c r="X1040" s="349">
        <f>+$I1040*'10k &amp; MO'!G$3+$J1040*'10k &amp; MO'!G$9+$K1040*'10k &amp; MO'!G$15+$L1040*'10k &amp; MO'!G$21+$M1040*'10k &amp; MO'!G$27</f>
        <v>0</v>
      </c>
      <c r="Y1040" s="349">
        <f>+$N1040*'10k &amp; MO'!H$3+$O1040*'10k &amp; MO'!H$9+$P1040*'10k &amp; MO'!H$15+$Q1040*'10k &amp; MO'!H$21+$R1040*'10k &amp; MO'!H$27</f>
        <v>0</v>
      </c>
      <c r="Z1040" s="349">
        <f>+$N1040*'10k &amp; MO'!I$3+$O1040*'10k &amp; MO'!I$9+$P1040*'10k &amp; MO'!I$15+$Q1040*'10k &amp; MO'!I$21+$R1040*'10k &amp; MO'!I$27</f>
        <v>0</v>
      </c>
      <c r="AA1040" s="349">
        <f>+$N1040*'10k &amp; MO'!J$3+$O1040*'10k &amp; MO'!J$9+$P1040*'10k &amp; MO'!J$15+$Q1040*'10k &amp; MO'!J$21+$R1040*'10k &amp; MO'!J$27</f>
        <v>0</v>
      </c>
      <c r="AB1040" s="349">
        <f>+$N1040*'10k &amp; MO'!K$3+$O1040*'10k &amp; MO'!K$9+$P1040*'10k &amp; MO'!K$15+$Q1040*'10k &amp; MO'!K$21+$R1040*'10k &amp; MO'!K$27</f>
        <v>0</v>
      </c>
      <c r="AC1040" s="349">
        <f>+$N1040*'10k &amp; MO'!L$3+$O1040*'10k &amp; MO'!L$9+$P1040*'10k &amp; MO'!L$15+$Q1040*'10k &amp; MO'!L$21+$R1040*'10k &amp; MO'!L$27</f>
        <v>0</v>
      </c>
      <c r="AD1040" s="350">
        <f>+S1040*'10k &amp; MO'!O$3</f>
        <v>0</v>
      </c>
      <c r="AF1040" s="192" t="str">
        <f t="shared" si="143"/>
        <v>8882014</v>
      </c>
      <c r="AG1040" s="192">
        <f>+IFERROR(VLOOKUP($AF1040,'Limited Loss'!$F$5:$P$124,AG$3,FALSE),0)</f>
        <v>0</v>
      </c>
      <c r="AH1040" s="193">
        <f>+IFERROR(VLOOKUP($AF1040,'Limited Loss'!$F$5:$P$124,AH$3,FALSE),0)</f>
        <v>0</v>
      </c>
      <c r="AI1040" s="193">
        <f>+IFERROR(VLOOKUP($AF1040,'Limited Loss'!$F$5:$P$124,AI$3,FALSE),0)</f>
        <v>0</v>
      </c>
      <c r="AJ1040" s="193">
        <f>+IFERROR(VLOOKUP($AF1040,'Limited Loss'!$F$5:$P$124,AJ$3,FALSE),0)</f>
        <v>0</v>
      </c>
      <c r="AK1040" s="100">
        <f>+IFERROR(VLOOKUP($AF1040,'Limited Loss'!$F$5:$P$124,AK$3,FALSE),0)</f>
        <v>0</v>
      </c>
      <c r="AL1040" s="193">
        <f>+IFERROR(VLOOKUP($AF1040,'Limited Loss'!$F$5:$P$124,AL$3,FALSE),0)</f>
        <v>0</v>
      </c>
      <c r="AM1040" s="193">
        <f>+IFERROR(VLOOKUP($AF1040,'Limited Loss'!$F$5:$P$124,AM$3,FALSE),0)</f>
        <v>0</v>
      </c>
      <c r="AN1040" s="193">
        <f>+IFERROR(VLOOKUP($AF1040,'Limited Loss'!$F$5:$P$124,AN$3,FALSE),0)</f>
        <v>0</v>
      </c>
      <c r="AO1040" s="193">
        <f>+IFERROR(VLOOKUP($AF1040,'Limited Loss'!$F$5:$P$124,AO$3,FALSE),0)</f>
        <v>0</v>
      </c>
      <c r="AP1040" s="100">
        <f>+IFERROR(VLOOKUP($AF1040,'Limited Loss'!$F$5:$P$124,AP$3,FALSE),0)</f>
        <v>0</v>
      </c>
      <c r="AQ1040" s="353"/>
      <c r="AR1040" s="331">
        <f t="shared" si="144"/>
        <v>888</v>
      </c>
      <c r="AS1040" s="332">
        <f t="shared" si="144"/>
        <v>2014</v>
      </c>
      <c r="AT1040" s="349">
        <f t="shared" si="150"/>
        <v>0</v>
      </c>
      <c r="AU1040" s="349">
        <f t="shared" si="149"/>
        <v>0</v>
      </c>
      <c r="AV1040" s="349">
        <f t="shared" si="149"/>
        <v>0</v>
      </c>
      <c r="AW1040" s="349">
        <f t="shared" si="149"/>
        <v>0</v>
      </c>
      <c r="AX1040" s="350">
        <f t="shared" si="149"/>
        <v>0</v>
      </c>
      <c r="AY1040" s="349">
        <f t="shared" si="149"/>
        <v>0</v>
      </c>
      <c r="AZ1040" s="349">
        <f t="shared" si="149"/>
        <v>0</v>
      </c>
      <c r="BA1040" s="349">
        <f t="shared" si="149"/>
        <v>0</v>
      </c>
      <c r="BB1040" s="349">
        <f t="shared" si="142"/>
        <v>0</v>
      </c>
      <c r="BC1040" s="349">
        <f t="shared" si="142"/>
        <v>0</v>
      </c>
      <c r="BD1040" s="350">
        <f t="shared" si="142"/>
        <v>0</v>
      </c>
      <c r="BE1040" s="349">
        <f t="shared" si="146"/>
        <v>0</v>
      </c>
      <c r="BF1040" s="375">
        <f t="shared" si="147"/>
        <v>0</v>
      </c>
      <c r="BG1040" s="334">
        <f t="shared" si="148"/>
        <v>0</v>
      </c>
    </row>
    <row r="1041" spans="1:59" x14ac:dyDescent="0.2">
      <c r="A1041" s="326" t="str">
        <f t="shared" si="145"/>
        <v>8882015</v>
      </c>
      <c r="B1041" s="331">
        <v>888</v>
      </c>
      <c r="C1041" s="327">
        <v>2015</v>
      </c>
      <c r="D1041" s="353">
        <f>+IFERROR(VLOOKUP($A1041,Data_Loss!$A$2:$V$1180,6,FALSE),0)</f>
        <v>0</v>
      </c>
      <c r="E1041" s="353">
        <f>+IFERROR(VLOOKUP($A1041,Data_Loss!$A$2:$V$1180,7,FALSE),0)</f>
        <v>0</v>
      </c>
      <c r="F1041" s="353">
        <f>+IFERROR(VLOOKUP($A1041,Data_Loss!$A$2:$V$1180,8,FALSE),0)</f>
        <v>0</v>
      </c>
      <c r="G1041" s="353">
        <f>+IFERROR(VLOOKUP($A1041,Data_Loss!$A$2:$V$1180,9,FALSE),0)</f>
        <v>0</v>
      </c>
      <c r="H1041" s="353">
        <f>+IFERROR(VLOOKUP($A1041,Data_Loss!$A$2:$V$1180,10,FALSE),0)</f>
        <v>1</v>
      </c>
      <c r="I1041" s="353">
        <f>+IFERROR(VLOOKUP($A1041,Data_Loss!$A$2:$V$1300,12,FALSE),0)</f>
        <v>0</v>
      </c>
      <c r="J1041" s="353">
        <f>+IFERROR(VLOOKUP($A1041,Data_Loss!$A$2:$V$1300,13,FALSE),0)</f>
        <v>0</v>
      </c>
      <c r="K1041" s="353">
        <f>+IFERROR(VLOOKUP($A1041,Data_Loss!$A$2:$V$1300,14,FALSE),0)</f>
        <v>0</v>
      </c>
      <c r="L1041" s="353">
        <f>+IFERROR(VLOOKUP($A1041,Data_Loss!$A$2:$V$1300,15,FALSE),0)</f>
        <v>0</v>
      </c>
      <c r="M1041" s="353">
        <f>+IFERROR(VLOOKUP($A1041,Data_Loss!$A$2:$V$1300,16,FALSE),0)</f>
        <v>10855</v>
      </c>
      <c r="N1041" s="353">
        <f>+IFERROR(VLOOKUP($A1041,Data_Loss!$A$2:$V$1300,17,FALSE),0)</f>
        <v>0</v>
      </c>
      <c r="O1041" s="353">
        <f>+IFERROR(VLOOKUP($A1041,Data_Loss!$A$2:$V$1300,18,FALSE),0)</f>
        <v>0</v>
      </c>
      <c r="P1041" s="353">
        <f>+IFERROR(VLOOKUP($A1041,Data_Loss!$A$2:$V$1300,19,FALSE),0)</f>
        <v>0</v>
      </c>
      <c r="Q1041" s="353">
        <f>+IFERROR(VLOOKUP($A1041,Data_Loss!$A$2:$V$1300,20,FALSE),0)</f>
        <v>0</v>
      </c>
      <c r="R1041" s="353">
        <f>+IFERROR(VLOOKUP($A1041,Data_Loss!$A$2:$V$1300,21,FALSE),0)</f>
        <v>23702</v>
      </c>
      <c r="S1041" s="353">
        <f>+IFERROR(VLOOKUP($A1041,Data_Loss!$A$2:$V$1300,22,FALSE),0)</f>
        <v>52788</v>
      </c>
      <c r="T1041" s="191">
        <f>+$I1041*'10k &amp; MO'!C$4+$J1041*'10k &amp; MO'!C$10+$K1041*'10k &amp; MO'!C$16+$L1041*'10k &amp; MO'!C$22+$M1041*'10k &amp; MO'!C$28</f>
        <v>0</v>
      </c>
      <c r="U1041" s="349">
        <f>+$I1041*'10k &amp; MO'!D$4+$J1041*'10k &amp; MO'!D$10+$K1041*'10k &amp; MO'!D$16+$L1041*'10k &amp; MO'!D$22+$M1041*'10k &amp; MO'!D$28</f>
        <v>0</v>
      </c>
      <c r="V1041" s="349">
        <f>+$I1041*'10k &amp; MO'!E$4+$J1041*'10k &amp; MO'!E$10+$K1041*'10k &amp; MO'!E$16+$L1041*'10k &amp; MO'!E$22+$M1041*'10k &amp; MO'!E$28</f>
        <v>379.92500000000001</v>
      </c>
      <c r="W1041" s="349">
        <f>+$I1041*'10k &amp; MO'!F$4+$J1041*'10k &amp; MO'!F$10+$K1041*'10k &amp; MO'!F$16+$L1041*'10k &amp; MO'!F$22+$M1041*'10k &amp; MO'!F$28</f>
        <v>226.86949999999999</v>
      </c>
      <c r="X1041" s="349">
        <f>+$I1041*'10k &amp; MO'!G$4+$J1041*'10k &amp; MO'!G$10+$K1041*'10k &amp; MO'!G$16+$L1041*'10k &amp; MO'!G$22+$M1041*'10k &amp; MO'!G$28</f>
        <v>12539.696</v>
      </c>
      <c r="Y1041" s="349">
        <f>+$N1041*'10k &amp; MO'!H$4+$O1041*'10k &amp; MO'!H$10+$P1041*'10k &amp; MO'!H$16+$Q1041*'10k &amp; MO'!H$22+$R1041*'10k &amp; MO'!H$28</f>
        <v>0</v>
      </c>
      <c r="Z1041" s="349">
        <f>+$N1041*'10k &amp; MO'!I$4+$O1041*'10k &amp; MO'!I$10+$P1041*'10k &amp; MO'!I$16+$Q1041*'10k &amp; MO'!I$22+$R1041*'10k &amp; MO'!I$28</f>
        <v>0</v>
      </c>
      <c r="AA1041" s="349">
        <f>+$N1041*'10k &amp; MO'!J$4+$O1041*'10k &amp; MO'!J$10+$P1041*'10k &amp; MO'!J$16+$Q1041*'10k &amp; MO'!J$22+$R1041*'10k &amp; MO'!J$28</f>
        <v>668.39639999999997</v>
      </c>
      <c r="AB1041" s="349">
        <f>+$N1041*'10k &amp; MO'!K$4+$O1041*'10k &amp; MO'!K$10+$P1041*'10k &amp; MO'!K$16+$Q1041*'10k &amp; MO'!K$22+$R1041*'10k &amp; MO'!K$28</f>
        <v>912.52700000000004</v>
      </c>
      <c r="AC1041" s="349">
        <f>+$N1041*'10k &amp; MO'!L$4+$O1041*'10k &amp; MO'!L$10+$P1041*'10k &amp; MO'!L$16+$Q1041*'10k &amp; MO'!L$22+$R1041*'10k &amp; MO'!L$28</f>
        <v>34780.3148</v>
      </c>
      <c r="AD1041" s="350">
        <f>+S1041*'10k &amp; MO'!O$4</f>
        <v>63979.055999999997</v>
      </c>
      <c r="AF1041" s="192" t="str">
        <f t="shared" si="143"/>
        <v>8882015</v>
      </c>
      <c r="AG1041" s="192">
        <f>+IFERROR(VLOOKUP($AF1041,'Limited Loss'!$F$5:$P$124,AG$3,FALSE),0)</f>
        <v>0</v>
      </c>
      <c r="AH1041" s="193">
        <f>+IFERROR(VLOOKUP($AF1041,'Limited Loss'!$F$5:$P$124,AH$3,FALSE),0)</f>
        <v>0</v>
      </c>
      <c r="AI1041" s="193">
        <f>+IFERROR(VLOOKUP($AF1041,'Limited Loss'!$F$5:$P$124,AI$3,FALSE),0)</f>
        <v>0</v>
      </c>
      <c r="AJ1041" s="193">
        <f>+IFERROR(VLOOKUP($AF1041,'Limited Loss'!$F$5:$P$124,AJ$3,FALSE),0)</f>
        <v>0</v>
      </c>
      <c r="AK1041" s="100">
        <f>+IFERROR(VLOOKUP($AF1041,'Limited Loss'!$F$5:$P$124,AK$3,FALSE),0)</f>
        <v>0</v>
      </c>
      <c r="AL1041" s="193">
        <f>+IFERROR(VLOOKUP($AF1041,'Limited Loss'!$F$5:$P$124,AL$3,FALSE),0)</f>
        <v>0</v>
      </c>
      <c r="AM1041" s="193">
        <f>+IFERROR(VLOOKUP($AF1041,'Limited Loss'!$F$5:$P$124,AM$3,FALSE),0)</f>
        <v>0</v>
      </c>
      <c r="AN1041" s="193">
        <f>+IFERROR(VLOOKUP($AF1041,'Limited Loss'!$F$5:$P$124,AN$3,FALSE),0)</f>
        <v>0</v>
      </c>
      <c r="AO1041" s="193">
        <f>+IFERROR(VLOOKUP($AF1041,'Limited Loss'!$F$5:$P$124,AO$3,FALSE),0)</f>
        <v>0</v>
      </c>
      <c r="AP1041" s="100">
        <f>+IFERROR(VLOOKUP($AF1041,'Limited Loss'!$F$5:$P$124,AP$3,FALSE),0)</f>
        <v>0</v>
      </c>
      <c r="AQ1041" s="353"/>
      <c r="AR1041" s="331">
        <f t="shared" si="144"/>
        <v>888</v>
      </c>
      <c r="AS1041" s="332">
        <f t="shared" si="144"/>
        <v>2015</v>
      </c>
      <c r="AT1041" s="349">
        <f t="shared" si="150"/>
        <v>0</v>
      </c>
      <c r="AU1041" s="349">
        <f t="shared" si="149"/>
        <v>0</v>
      </c>
      <c r="AV1041" s="349">
        <f t="shared" si="149"/>
        <v>379.92500000000001</v>
      </c>
      <c r="AW1041" s="349">
        <f t="shared" si="149"/>
        <v>226.86949999999999</v>
      </c>
      <c r="AX1041" s="350">
        <f t="shared" si="149"/>
        <v>12539.696</v>
      </c>
      <c r="AY1041" s="349">
        <f t="shared" si="149"/>
        <v>0</v>
      </c>
      <c r="AZ1041" s="349">
        <f t="shared" si="149"/>
        <v>0</v>
      </c>
      <c r="BA1041" s="349">
        <f t="shared" si="149"/>
        <v>668.39639999999997</v>
      </c>
      <c r="BB1041" s="349">
        <f t="shared" si="142"/>
        <v>912.52700000000004</v>
      </c>
      <c r="BC1041" s="349">
        <f t="shared" si="142"/>
        <v>34780.3148</v>
      </c>
      <c r="BD1041" s="350">
        <f t="shared" si="142"/>
        <v>63979.055999999997</v>
      </c>
      <c r="BE1041" s="349">
        <f t="shared" si="146"/>
        <v>1048.3214</v>
      </c>
      <c r="BF1041" s="375">
        <f t="shared" si="147"/>
        <v>48459.407299999999</v>
      </c>
      <c r="BG1041" s="334">
        <f t="shared" si="148"/>
        <v>63979.055999999997</v>
      </c>
    </row>
    <row r="1042" spans="1:59" x14ac:dyDescent="0.2">
      <c r="A1042" s="326" t="str">
        <f t="shared" si="145"/>
        <v>8882016</v>
      </c>
      <c r="B1042" s="331">
        <v>888</v>
      </c>
      <c r="C1042" s="327">
        <v>2016</v>
      </c>
      <c r="D1042" s="353">
        <f>+IFERROR(VLOOKUP($A1042,Data_Loss!$A$2:$V$1180,6,FALSE),0)</f>
        <v>0</v>
      </c>
      <c r="E1042" s="353">
        <f>+IFERROR(VLOOKUP($A1042,Data_Loss!$A$2:$V$1180,7,FALSE),0)</f>
        <v>0</v>
      </c>
      <c r="F1042" s="353">
        <f>+IFERROR(VLOOKUP($A1042,Data_Loss!$A$2:$V$1180,8,FALSE),0)</f>
        <v>0</v>
      </c>
      <c r="G1042" s="353">
        <f>+IFERROR(VLOOKUP($A1042,Data_Loss!$A$2:$V$1180,9,FALSE),0)</f>
        <v>1</v>
      </c>
      <c r="H1042" s="353">
        <f>+IFERROR(VLOOKUP($A1042,Data_Loss!$A$2:$V$1180,10,FALSE),0)</f>
        <v>1</v>
      </c>
      <c r="I1042" s="353">
        <f>+IFERROR(VLOOKUP($A1042,Data_Loss!$A$2:$V$1300,12,FALSE),0)</f>
        <v>0</v>
      </c>
      <c r="J1042" s="353">
        <f>+IFERROR(VLOOKUP($A1042,Data_Loss!$A$2:$V$1300,13,FALSE),0)</f>
        <v>0</v>
      </c>
      <c r="K1042" s="353">
        <f>+IFERROR(VLOOKUP($A1042,Data_Loss!$A$2:$V$1300,14,FALSE),0)</f>
        <v>0</v>
      </c>
      <c r="L1042" s="353">
        <f>+IFERROR(VLOOKUP($A1042,Data_Loss!$A$2:$V$1300,15,FALSE),0)</f>
        <v>861</v>
      </c>
      <c r="M1042" s="353">
        <f>+IFERROR(VLOOKUP($A1042,Data_Loss!$A$2:$V$1300,16,FALSE),0)</f>
        <v>1571</v>
      </c>
      <c r="N1042" s="353">
        <f>+IFERROR(VLOOKUP($A1042,Data_Loss!$A$2:$V$1300,17,FALSE),0)</f>
        <v>0</v>
      </c>
      <c r="O1042" s="353">
        <f>+IFERROR(VLOOKUP($A1042,Data_Loss!$A$2:$V$1300,18,FALSE),0)</f>
        <v>0</v>
      </c>
      <c r="P1042" s="353">
        <f>+IFERROR(VLOOKUP($A1042,Data_Loss!$A$2:$V$1300,19,FALSE),0)</f>
        <v>0</v>
      </c>
      <c r="Q1042" s="353">
        <f>+IFERROR(VLOOKUP($A1042,Data_Loss!$A$2:$V$1300,20,FALSE),0)</f>
        <v>5438</v>
      </c>
      <c r="R1042" s="353">
        <f>+IFERROR(VLOOKUP($A1042,Data_Loss!$A$2:$V$1300,21,FALSE),0)</f>
        <v>1029</v>
      </c>
      <c r="S1042" s="353">
        <f>+IFERROR(VLOOKUP($A1042,Data_Loss!$A$2:$V$1300,22,FALSE),0)</f>
        <v>23523</v>
      </c>
      <c r="T1042" s="191">
        <f>+$I1042*'10k &amp; MO'!C$5+$J1042*'10k &amp; MO'!C$11+$K1042*'10k &amp; MO'!C$17+$L1042*'10k &amp; MO'!C$23+$M1042*'10k &amp; MO'!C$29</f>
        <v>0</v>
      </c>
      <c r="U1042" s="349">
        <f>+$I1042*'10k &amp; MO'!D$5+$J1042*'10k &amp; MO'!D$11+$K1042*'10k &amp; MO'!D$17+$L1042*'10k &amp; MO'!D$23+$M1042*'10k &amp; MO'!D$29</f>
        <v>0</v>
      </c>
      <c r="V1042" s="349">
        <f>+$I1042*'10k &amp; MO'!E$5+$J1042*'10k &amp; MO'!E$11+$K1042*'10k &amp; MO'!E$17+$L1042*'10k &amp; MO'!E$23+$M1042*'10k &amp; MO'!E$29</f>
        <v>457.73320000000001</v>
      </c>
      <c r="W1042" s="349">
        <f>+$I1042*'10k &amp; MO'!F$5+$J1042*'10k &amp; MO'!F$11+$K1042*'10k &amp; MO'!F$17+$L1042*'10k &amp; MO'!F$23+$M1042*'10k &amp; MO'!F$29</f>
        <v>1037.8877</v>
      </c>
      <c r="X1042" s="349">
        <f>+$I1042*'10k &amp; MO'!G$5+$J1042*'10k &amp; MO'!G$11+$K1042*'10k &amp; MO'!G$17+$L1042*'10k &amp; MO'!G$23+$M1042*'10k &amp; MO'!G$29</f>
        <v>1656.5357000000001</v>
      </c>
      <c r="Y1042" s="349">
        <f>+$N1042*'10k &amp; MO'!H$5+$O1042*'10k &amp; MO'!H$11+$P1042*'10k &amp; MO'!H$17+$Q1042*'10k &amp; MO'!H$23+$R1042*'10k &amp; MO'!H$29</f>
        <v>0</v>
      </c>
      <c r="Z1042" s="349">
        <f>+$N1042*'10k &amp; MO'!I$5+$O1042*'10k &amp; MO'!I$11+$P1042*'10k &amp; MO'!I$17+$Q1042*'10k &amp; MO'!I$23+$R1042*'10k &amp; MO'!I$29</f>
        <v>0</v>
      </c>
      <c r="AA1042" s="349">
        <f>+$N1042*'10k &amp; MO'!J$5+$O1042*'10k &amp; MO'!J$11+$P1042*'10k &amp; MO'!J$17+$Q1042*'10k &amp; MO'!J$23+$R1042*'10k &amp; MO'!J$29</f>
        <v>2023.3937000000001</v>
      </c>
      <c r="AB1042" s="349">
        <f>+$N1042*'10k &amp; MO'!K$5+$O1042*'10k &amp; MO'!K$11+$P1042*'10k &amp; MO'!K$17+$Q1042*'10k &amp; MO'!K$23+$R1042*'10k &amp; MO'!K$29</f>
        <v>8697.3353000000006</v>
      </c>
      <c r="AC1042" s="349">
        <f>+$N1042*'10k &amp; MO'!L$5+$O1042*'10k &amp; MO'!L$11+$P1042*'10k &amp; MO'!L$17+$Q1042*'10k &amp; MO'!L$23+$R1042*'10k &amp; MO'!L$29</f>
        <v>1811.9328</v>
      </c>
      <c r="AD1042" s="350">
        <f>+S1042*'10k &amp; MO'!O$5</f>
        <v>31709.004000000001</v>
      </c>
      <c r="AF1042" s="192" t="str">
        <f t="shared" si="143"/>
        <v>8882016</v>
      </c>
      <c r="AG1042" s="192">
        <f>+IFERROR(VLOOKUP($AF1042,'Limited Loss'!$F$5:$P$124,AG$3,FALSE),0)</f>
        <v>0</v>
      </c>
      <c r="AH1042" s="193">
        <f>+IFERROR(VLOOKUP($AF1042,'Limited Loss'!$F$5:$P$124,AH$3,FALSE),0)</f>
        <v>0</v>
      </c>
      <c r="AI1042" s="193">
        <f>+IFERROR(VLOOKUP($AF1042,'Limited Loss'!$F$5:$P$124,AI$3,FALSE),0)</f>
        <v>0</v>
      </c>
      <c r="AJ1042" s="193">
        <f>+IFERROR(VLOOKUP($AF1042,'Limited Loss'!$F$5:$P$124,AJ$3,FALSE),0)</f>
        <v>0</v>
      </c>
      <c r="AK1042" s="100">
        <f>+IFERROR(VLOOKUP($AF1042,'Limited Loss'!$F$5:$P$124,AK$3,FALSE),0)</f>
        <v>0</v>
      </c>
      <c r="AL1042" s="193">
        <f>+IFERROR(VLOOKUP($AF1042,'Limited Loss'!$F$5:$P$124,AL$3,FALSE),0)</f>
        <v>0</v>
      </c>
      <c r="AM1042" s="193">
        <f>+IFERROR(VLOOKUP($AF1042,'Limited Loss'!$F$5:$P$124,AM$3,FALSE),0)</f>
        <v>0</v>
      </c>
      <c r="AN1042" s="193">
        <f>+IFERROR(VLOOKUP($AF1042,'Limited Loss'!$F$5:$P$124,AN$3,FALSE),0)</f>
        <v>0</v>
      </c>
      <c r="AO1042" s="193">
        <f>+IFERROR(VLOOKUP($AF1042,'Limited Loss'!$F$5:$P$124,AO$3,FALSE),0)</f>
        <v>0</v>
      </c>
      <c r="AP1042" s="100">
        <f>+IFERROR(VLOOKUP($AF1042,'Limited Loss'!$F$5:$P$124,AP$3,FALSE),0)</f>
        <v>0</v>
      </c>
      <c r="AQ1042" s="353"/>
      <c r="AR1042" s="331">
        <f t="shared" si="144"/>
        <v>888</v>
      </c>
      <c r="AS1042" s="332">
        <f t="shared" si="144"/>
        <v>2016</v>
      </c>
      <c r="AT1042" s="349">
        <f t="shared" si="150"/>
        <v>0</v>
      </c>
      <c r="AU1042" s="349">
        <f t="shared" si="149"/>
        <v>0</v>
      </c>
      <c r="AV1042" s="349">
        <f t="shared" si="149"/>
        <v>457.73320000000001</v>
      </c>
      <c r="AW1042" s="349">
        <f t="shared" si="149"/>
        <v>1037.8877</v>
      </c>
      <c r="AX1042" s="350">
        <f t="shared" si="149"/>
        <v>1656.5357000000001</v>
      </c>
      <c r="AY1042" s="349">
        <f t="shared" si="149"/>
        <v>0</v>
      </c>
      <c r="AZ1042" s="349">
        <f t="shared" si="149"/>
        <v>0</v>
      </c>
      <c r="BA1042" s="349">
        <f t="shared" si="149"/>
        <v>2023.3937000000001</v>
      </c>
      <c r="BB1042" s="349">
        <f t="shared" si="142"/>
        <v>8697.3353000000006</v>
      </c>
      <c r="BC1042" s="349">
        <f t="shared" si="142"/>
        <v>1811.9328</v>
      </c>
      <c r="BD1042" s="350">
        <f t="shared" si="142"/>
        <v>31709.004000000001</v>
      </c>
      <c r="BE1042" s="349">
        <f t="shared" si="146"/>
        <v>2481.1269000000002</v>
      </c>
      <c r="BF1042" s="375">
        <f t="shared" si="147"/>
        <v>13203.691500000001</v>
      </c>
      <c r="BG1042" s="334">
        <f t="shared" si="148"/>
        <v>31709.004000000001</v>
      </c>
    </row>
    <row r="1043" spans="1:59" x14ac:dyDescent="0.2">
      <c r="A1043" s="326" t="str">
        <f t="shared" si="145"/>
        <v>8882017</v>
      </c>
      <c r="B1043" s="331">
        <v>888</v>
      </c>
      <c r="C1043" s="327">
        <v>2017</v>
      </c>
      <c r="D1043" s="353">
        <f>+IFERROR(VLOOKUP($A1043,Data_Loss!$A$2:$V$1180,6,FALSE),0)</f>
        <v>0</v>
      </c>
      <c r="E1043" s="353">
        <f>+IFERROR(VLOOKUP($A1043,Data_Loss!$A$2:$V$1180,7,FALSE),0)</f>
        <v>0</v>
      </c>
      <c r="F1043" s="353">
        <f>+IFERROR(VLOOKUP($A1043,Data_Loss!$A$2:$V$1180,8,FALSE),0)</f>
        <v>0</v>
      </c>
      <c r="G1043" s="353">
        <f>+IFERROR(VLOOKUP($A1043,Data_Loss!$A$2:$V$1180,9,FALSE),0)</f>
        <v>0</v>
      </c>
      <c r="H1043" s="353">
        <f>+IFERROR(VLOOKUP($A1043,Data_Loss!$A$2:$V$1180,10,FALSE),0)</f>
        <v>2</v>
      </c>
      <c r="I1043" s="353">
        <f>+IFERROR(VLOOKUP($A1043,Data_Loss!$A$2:$V$1300,12,FALSE),0)</f>
        <v>0</v>
      </c>
      <c r="J1043" s="353">
        <f>+IFERROR(VLOOKUP($A1043,Data_Loss!$A$2:$V$1300,13,FALSE),0)</f>
        <v>0</v>
      </c>
      <c r="K1043" s="353">
        <f>+IFERROR(VLOOKUP($A1043,Data_Loss!$A$2:$V$1300,14,FALSE),0)</f>
        <v>0</v>
      </c>
      <c r="L1043" s="353">
        <f>+IFERROR(VLOOKUP($A1043,Data_Loss!$A$2:$V$1300,15,FALSE),0)</f>
        <v>0</v>
      </c>
      <c r="M1043" s="353">
        <f>+IFERROR(VLOOKUP($A1043,Data_Loss!$A$2:$V$1300,16,FALSE),0)</f>
        <v>3698</v>
      </c>
      <c r="N1043" s="353">
        <f>+IFERROR(VLOOKUP($A1043,Data_Loss!$A$2:$V$1300,17,FALSE),0)</f>
        <v>0</v>
      </c>
      <c r="O1043" s="353">
        <f>+IFERROR(VLOOKUP($A1043,Data_Loss!$A$2:$V$1300,18,FALSE),0)</f>
        <v>0</v>
      </c>
      <c r="P1043" s="353">
        <f>+IFERROR(VLOOKUP($A1043,Data_Loss!$A$2:$V$1300,19,FALSE),0)</f>
        <v>0</v>
      </c>
      <c r="Q1043" s="353">
        <f>+IFERROR(VLOOKUP($A1043,Data_Loss!$A$2:$V$1300,20,FALSE),0)</f>
        <v>0</v>
      </c>
      <c r="R1043" s="353">
        <f>+IFERROR(VLOOKUP($A1043,Data_Loss!$A$2:$V$1300,21,FALSE),0)</f>
        <v>32137</v>
      </c>
      <c r="S1043" s="353">
        <f>+IFERROR(VLOOKUP($A1043,Data_Loss!$A$2:$V$1300,22,FALSE),0)</f>
        <v>5055</v>
      </c>
      <c r="T1043" s="191">
        <f>+$I1043*'10k &amp; MO'!C$6+$J1043*'10k &amp; MO'!C$12+$K1043*'10k &amp; MO'!C$18+$L1043*'10k &amp; MO'!C$24+$M1043*'10k &amp; MO'!C$30</f>
        <v>0</v>
      </c>
      <c r="U1043" s="349">
        <f>+$I1043*'10k &amp; MO'!D$6+$J1043*'10k &amp; MO'!D$12+$K1043*'10k &amp; MO'!D$18+$L1043*'10k &amp; MO'!D$24+$M1043*'10k &amp; MO'!D$30</f>
        <v>3.3281999999999998</v>
      </c>
      <c r="V1043" s="349">
        <f>+$I1043*'10k &amp; MO'!E$6+$J1043*'10k &amp; MO'!E$12+$K1043*'10k &amp; MO'!E$18+$L1043*'10k &amp; MO'!E$24+$M1043*'10k &amp; MO'!E$30</f>
        <v>1470.6946</v>
      </c>
      <c r="W1043" s="349">
        <f>+$I1043*'10k &amp; MO'!F$6+$J1043*'10k &amp; MO'!F$12+$K1043*'10k &amp; MO'!F$18+$L1043*'10k &amp; MO'!F$24+$M1043*'10k &amp; MO'!F$30</f>
        <v>649.73860000000002</v>
      </c>
      <c r="X1043" s="349">
        <f>+$I1043*'10k &amp; MO'!G$6+$J1043*'10k &amp; MO'!G$12+$K1043*'10k &amp; MO'!G$18+$L1043*'10k &amp; MO'!G$24+$M1043*'10k &amp; MO'!G$30</f>
        <v>4040.0650000000001</v>
      </c>
      <c r="Y1043" s="349">
        <f>+$N1043*'10k &amp; MO'!H$6+$O1043*'10k &amp; MO'!H$12+$P1043*'10k &amp; MO'!H$18+$Q1043*'10k &amp; MO'!H$24+$R1043*'10k &amp; MO'!H$30</f>
        <v>0</v>
      </c>
      <c r="Z1043" s="349">
        <f>+$N1043*'10k &amp; MO'!I$6+$O1043*'10k &amp; MO'!I$12+$P1043*'10k &amp; MO'!I$18+$Q1043*'10k &amp; MO'!I$24+$R1043*'10k &amp; MO'!I$30</f>
        <v>9.6410999999999998</v>
      </c>
      <c r="AA1043" s="349">
        <f>+$N1043*'10k &amp; MO'!J$6+$O1043*'10k &amp; MO'!J$12+$P1043*'10k &amp; MO'!J$18+$Q1043*'10k &amp; MO'!J$24+$R1043*'10k &amp; MO'!J$30</f>
        <v>13111.895999999999</v>
      </c>
      <c r="AB1043" s="349">
        <f>+$N1043*'10k &amp; MO'!K$6+$O1043*'10k &amp; MO'!K$12+$P1043*'10k &amp; MO'!K$18+$Q1043*'10k &amp; MO'!K$24+$R1043*'10k &amp; MO'!K$30</f>
        <v>6613.7946000000002</v>
      </c>
      <c r="AC1043" s="349">
        <f>+$N1043*'10k &amp; MO'!L$6+$O1043*'10k &amp; MO'!L$12+$P1043*'10k &amp; MO'!L$18+$Q1043*'10k &amp; MO'!L$24+$R1043*'10k &amp; MO'!L$30</f>
        <v>47083.918700000002</v>
      </c>
      <c r="AD1043" s="350">
        <f>+S1043*'10k &amp; MO'!O$6</f>
        <v>6804.0300000000007</v>
      </c>
      <c r="AF1043" s="192" t="str">
        <f t="shared" si="143"/>
        <v>8882017</v>
      </c>
      <c r="AG1043" s="192">
        <f>+IFERROR(VLOOKUP($AF1043,'Limited Loss'!$F$5:$P$124,AG$3,FALSE),0)</f>
        <v>0</v>
      </c>
      <c r="AH1043" s="193">
        <f>+IFERROR(VLOOKUP($AF1043,'Limited Loss'!$F$5:$P$124,AH$3,FALSE),0)</f>
        <v>0</v>
      </c>
      <c r="AI1043" s="193">
        <f>+IFERROR(VLOOKUP($AF1043,'Limited Loss'!$F$5:$P$124,AI$3,FALSE),0)</f>
        <v>0</v>
      </c>
      <c r="AJ1043" s="193">
        <f>+IFERROR(VLOOKUP($AF1043,'Limited Loss'!$F$5:$P$124,AJ$3,FALSE),0)</f>
        <v>0</v>
      </c>
      <c r="AK1043" s="100">
        <f>+IFERROR(VLOOKUP($AF1043,'Limited Loss'!$F$5:$P$124,AK$3,FALSE),0)</f>
        <v>0</v>
      </c>
      <c r="AL1043" s="193">
        <f>+IFERROR(VLOOKUP($AF1043,'Limited Loss'!$F$5:$P$124,AL$3,FALSE),0)</f>
        <v>0</v>
      </c>
      <c r="AM1043" s="193">
        <f>+IFERROR(VLOOKUP($AF1043,'Limited Loss'!$F$5:$P$124,AM$3,FALSE),0)</f>
        <v>0</v>
      </c>
      <c r="AN1043" s="193">
        <f>+IFERROR(VLOOKUP($AF1043,'Limited Loss'!$F$5:$P$124,AN$3,FALSE),0)</f>
        <v>0</v>
      </c>
      <c r="AO1043" s="193">
        <f>+IFERROR(VLOOKUP($AF1043,'Limited Loss'!$F$5:$P$124,AO$3,FALSE),0)</f>
        <v>0</v>
      </c>
      <c r="AP1043" s="100">
        <f>+IFERROR(VLOOKUP($AF1043,'Limited Loss'!$F$5:$P$124,AP$3,FALSE),0)</f>
        <v>0</v>
      </c>
      <c r="AQ1043" s="353"/>
      <c r="AR1043" s="331">
        <f t="shared" si="144"/>
        <v>888</v>
      </c>
      <c r="AS1043" s="332">
        <f t="shared" si="144"/>
        <v>2017</v>
      </c>
      <c r="AT1043" s="349">
        <f t="shared" si="150"/>
        <v>0</v>
      </c>
      <c r="AU1043" s="349">
        <f t="shared" si="149"/>
        <v>3.3281999999999998</v>
      </c>
      <c r="AV1043" s="349">
        <f t="shared" si="149"/>
        <v>1470.6946</v>
      </c>
      <c r="AW1043" s="349">
        <f t="shared" si="149"/>
        <v>649.73860000000002</v>
      </c>
      <c r="AX1043" s="350">
        <f t="shared" si="149"/>
        <v>4040.0650000000001</v>
      </c>
      <c r="AY1043" s="349">
        <f t="shared" si="149"/>
        <v>0</v>
      </c>
      <c r="AZ1043" s="349">
        <f t="shared" si="149"/>
        <v>9.6410999999999998</v>
      </c>
      <c r="BA1043" s="349">
        <f t="shared" si="149"/>
        <v>13111.895999999999</v>
      </c>
      <c r="BB1043" s="349">
        <f t="shared" si="142"/>
        <v>6613.7946000000002</v>
      </c>
      <c r="BC1043" s="349">
        <f t="shared" si="142"/>
        <v>47083.918700000002</v>
      </c>
      <c r="BD1043" s="350">
        <f t="shared" si="142"/>
        <v>6804.0300000000007</v>
      </c>
      <c r="BE1043" s="349">
        <f t="shared" si="146"/>
        <v>14595.559899999998</v>
      </c>
      <c r="BF1043" s="375">
        <f t="shared" si="147"/>
        <v>58387.516900000002</v>
      </c>
      <c r="BG1043" s="334">
        <f t="shared" si="148"/>
        <v>6804.0300000000007</v>
      </c>
    </row>
    <row r="1044" spans="1:59" x14ac:dyDescent="0.2">
      <c r="A1044" s="326" t="str">
        <f t="shared" si="145"/>
        <v>8882018</v>
      </c>
      <c r="B1044" s="331">
        <v>888</v>
      </c>
      <c r="C1044" s="327">
        <v>2018</v>
      </c>
      <c r="D1044" s="353">
        <f>+IFERROR(VLOOKUP($A1044,Data_Loss!$A$2:$V$1180,6,FALSE),0)</f>
        <v>0</v>
      </c>
      <c r="E1044" s="353">
        <f>+IFERROR(VLOOKUP($A1044,Data_Loss!$A$2:$V$1180,7,FALSE),0)</f>
        <v>0</v>
      </c>
      <c r="F1044" s="353">
        <f>+IFERROR(VLOOKUP($A1044,Data_Loss!$A$2:$V$1180,8,FALSE),0)</f>
        <v>0</v>
      </c>
      <c r="G1044" s="353">
        <f>+IFERROR(VLOOKUP($A1044,Data_Loss!$A$2:$V$1180,9,FALSE),0)</f>
        <v>0</v>
      </c>
      <c r="H1044" s="353">
        <f>+IFERROR(VLOOKUP($A1044,Data_Loss!$A$2:$V$1180,10,FALSE),0)</f>
        <v>2</v>
      </c>
      <c r="I1044" s="353">
        <f>+IFERROR(VLOOKUP($A1044,Data_Loss!$A$2:$V$1300,12,FALSE),0)</f>
        <v>0</v>
      </c>
      <c r="J1044" s="353">
        <f>+IFERROR(VLOOKUP($A1044,Data_Loss!$A$2:$V$1300,13,FALSE),0)</f>
        <v>0</v>
      </c>
      <c r="K1044" s="353">
        <f>+IFERROR(VLOOKUP($A1044,Data_Loss!$A$2:$V$1300,14,FALSE),0)</f>
        <v>0</v>
      </c>
      <c r="L1044" s="353">
        <f>+IFERROR(VLOOKUP($A1044,Data_Loss!$A$2:$V$1300,15,FALSE),0)</f>
        <v>0</v>
      </c>
      <c r="M1044" s="353">
        <f>+IFERROR(VLOOKUP($A1044,Data_Loss!$A$2:$V$1300,16,FALSE),0)</f>
        <v>24498</v>
      </c>
      <c r="N1044" s="353">
        <f>+IFERROR(VLOOKUP($A1044,Data_Loss!$A$2:$V$1300,17,FALSE),0)</f>
        <v>0</v>
      </c>
      <c r="O1044" s="353">
        <f>+IFERROR(VLOOKUP($A1044,Data_Loss!$A$2:$V$1300,18,FALSE),0)</f>
        <v>0</v>
      </c>
      <c r="P1044" s="353">
        <f>+IFERROR(VLOOKUP($A1044,Data_Loss!$A$2:$V$1300,19,FALSE),0)</f>
        <v>0</v>
      </c>
      <c r="Q1044" s="353">
        <f>+IFERROR(VLOOKUP($A1044,Data_Loss!$A$2:$V$1300,20,FALSE),0)</f>
        <v>0</v>
      </c>
      <c r="R1044" s="353">
        <f>+IFERROR(VLOOKUP($A1044,Data_Loss!$A$2:$V$1300,21,FALSE),0)</f>
        <v>46334</v>
      </c>
      <c r="S1044" s="353">
        <f>+IFERROR(VLOOKUP($A1044,Data_Loss!$A$2:$V$1300,22,FALSE),0)</f>
        <v>1075</v>
      </c>
      <c r="T1044" s="191">
        <f>+$I1044*'10k &amp; MO'!C$7+$J1044*'10k &amp; MO'!C$13+$K1044*'10k &amp; MO'!C$19+$L1044*'10k &amp; MO'!C$25+$M1044*'10k &amp; MO'!C$31</f>
        <v>53.895600000000002</v>
      </c>
      <c r="U1044" s="349">
        <f>+$I1044*'10k &amp; MO'!D$7+$J1044*'10k &amp; MO'!D$13+$K1044*'10k &amp; MO'!D$19+$L1044*'10k &amp; MO'!D$25+$M1044*'10k &amp; MO'!D$31</f>
        <v>1670.7636</v>
      </c>
      <c r="V1044" s="349">
        <f>+$I1044*'10k &amp; MO'!E$7+$J1044*'10k &amp; MO'!E$13+$K1044*'10k &amp; MO'!E$19+$L1044*'10k &amp; MO'!E$25+$M1044*'10k &amp; MO'!E$31</f>
        <v>34370.694000000003</v>
      </c>
      <c r="W1044" s="349">
        <f>+$I1044*'10k &amp; MO'!F$7+$J1044*'10k &amp; MO'!F$13+$K1044*'10k &amp; MO'!F$19+$L1044*'10k &amp; MO'!F$25+$M1044*'10k &amp; MO'!F$31</f>
        <v>12961.891800000001</v>
      </c>
      <c r="X1044" s="349">
        <f>+$I1044*'10k &amp; MO'!G$7+$J1044*'10k &amp; MO'!G$13+$K1044*'10k &amp; MO'!G$19+$L1044*'10k &amp; MO'!G$25+$M1044*'10k &amp; MO'!G$31</f>
        <v>16874.222399999999</v>
      </c>
      <c r="Y1044" s="349">
        <f>+$N1044*'10k &amp; MO'!H$7+$O1044*'10k &amp; MO'!H$13+$P1044*'10k &amp; MO'!H$19+$Q1044*'10k &amp; MO'!H$25+$R1044*'10k &amp; MO'!H$31</f>
        <v>134.36859999999999</v>
      </c>
      <c r="Z1044" s="349">
        <f>+$N1044*'10k &amp; MO'!I$7+$O1044*'10k &amp; MO'!I$13+$P1044*'10k &amp; MO'!I$19+$Q1044*'10k &amp; MO'!I$25+$R1044*'10k &amp; MO'!I$31</f>
        <v>4582.4326000000001</v>
      </c>
      <c r="AA1044" s="349">
        <f>+$N1044*'10k &amp; MO'!J$7+$O1044*'10k &amp; MO'!J$13+$P1044*'10k &amp; MO'!J$19+$Q1044*'10k &amp; MO'!J$25+$R1044*'10k &amp; MO'!J$31</f>
        <v>47130.944800000005</v>
      </c>
      <c r="AB1044" s="349">
        <f>+$N1044*'10k &amp; MO'!K$7+$O1044*'10k &amp; MO'!K$13+$P1044*'10k &amp; MO'!K$19+$Q1044*'10k &amp; MO'!K$25+$R1044*'10k &amp; MO'!K$31</f>
        <v>24918.425199999998</v>
      </c>
      <c r="AC1044" s="349">
        <f>+$N1044*'10k &amp; MO'!L$7+$O1044*'10k &amp; MO'!L$13+$P1044*'10k &amp; MO'!L$19+$Q1044*'10k &amp; MO'!L$25+$R1044*'10k &amp; MO'!L$31</f>
        <v>38939.0936</v>
      </c>
      <c r="AD1044" s="350">
        <f>+S1044*'10k &amp; MO'!O$7</f>
        <v>1425.45</v>
      </c>
      <c r="AF1044" s="192" t="str">
        <f t="shared" si="143"/>
        <v>8882018</v>
      </c>
      <c r="AG1044" s="192">
        <f>+IFERROR(VLOOKUP($AF1044,'Limited Loss'!$F$5:$P$124,AG$3,FALSE),0)</f>
        <v>0</v>
      </c>
      <c r="AH1044" s="193">
        <f>+IFERROR(VLOOKUP($AF1044,'Limited Loss'!$F$5:$P$124,AH$3,FALSE),0)</f>
        <v>0</v>
      </c>
      <c r="AI1044" s="193">
        <f>+IFERROR(VLOOKUP($AF1044,'Limited Loss'!$F$5:$P$124,AI$3,FALSE),0)</f>
        <v>0</v>
      </c>
      <c r="AJ1044" s="193">
        <f>+IFERROR(VLOOKUP($AF1044,'Limited Loss'!$F$5:$P$124,AJ$3,FALSE),0)</f>
        <v>0</v>
      </c>
      <c r="AK1044" s="100">
        <f>+IFERROR(VLOOKUP($AF1044,'Limited Loss'!$F$5:$P$124,AK$3,FALSE),0)</f>
        <v>0</v>
      </c>
      <c r="AL1044" s="193">
        <f>+IFERROR(VLOOKUP($AF1044,'Limited Loss'!$F$5:$P$124,AL$3,FALSE),0)</f>
        <v>0</v>
      </c>
      <c r="AM1044" s="193">
        <f>+IFERROR(VLOOKUP($AF1044,'Limited Loss'!$F$5:$P$124,AM$3,FALSE),0)</f>
        <v>0</v>
      </c>
      <c r="AN1044" s="193">
        <f>+IFERROR(VLOOKUP($AF1044,'Limited Loss'!$F$5:$P$124,AN$3,FALSE),0)</f>
        <v>0</v>
      </c>
      <c r="AO1044" s="193">
        <f>+IFERROR(VLOOKUP($AF1044,'Limited Loss'!$F$5:$P$124,AO$3,FALSE),0)</f>
        <v>0</v>
      </c>
      <c r="AP1044" s="100">
        <f>+IFERROR(VLOOKUP($AF1044,'Limited Loss'!$F$5:$P$124,AP$3,FALSE),0)</f>
        <v>0</v>
      </c>
      <c r="AQ1044" s="353"/>
      <c r="AR1044" s="331">
        <f t="shared" si="144"/>
        <v>888</v>
      </c>
      <c r="AS1044" s="332">
        <f t="shared" si="144"/>
        <v>2018</v>
      </c>
      <c r="AT1044" s="349">
        <f t="shared" si="150"/>
        <v>53.895600000000002</v>
      </c>
      <c r="AU1044" s="349">
        <f t="shared" si="149"/>
        <v>1670.7636</v>
      </c>
      <c r="AV1044" s="349">
        <f t="shared" si="149"/>
        <v>34370.694000000003</v>
      </c>
      <c r="AW1044" s="349">
        <f t="shared" si="149"/>
        <v>12961.891800000001</v>
      </c>
      <c r="AX1044" s="350">
        <f t="shared" si="149"/>
        <v>16874.222399999999</v>
      </c>
      <c r="AY1044" s="349">
        <f t="shared" si="149"/>
        <v>134.36859999999999</v>
      </c>
      <c r="AZ1044" s="349">
        <f t="shared" si="149"/>
        <v>4582.4326000000001</v>
      </c>
      <c r="BA1044" s="349">
        <f t="shared" si="149"/>
        <v>47130.944800000005</v>
      </c>
      <c r="BB1044" s="349">
        <f t="shared" si="142"/>
        <v>24918.425199999998</v>
      </c>
      <c r="BC1044" s="349">
        <f t="shared" si="142"/>
        <v>38939.0936</v>
      </c>
      <c r="BD1044" s="350">
        <f t="shared" si="142"/>
        <v>1425.45</v>
      </c>
      <c r="BE1044" s="349">
        <f t="shared" si="146"/>
        <v>87943.099200000011</v>
      </c>
      <c r="BF1044" s="375">
        <f t="shared" si="147"/>
        <v>93693.633000000002</v>
      </c>
      <c r="BG1044" s="334">
        <f t="shared" si="148"/>
        <v>1425.45</v>
      </c>
    </row>
    <row r="1045" spans="1:59" x14ac:dyDescent="0.2">
      <c r="A1045" s="326" t="str">
        <f t="shared" si="145"/>
        <v>8892014</v>
      </c>
      <c r="B1045" s="331">
        <v>889</v>
      </c>
      <c r="C1045" s="327">
        <v>2014</v>
      </c>
      <c r="D1045" s="353">
        <f>+IFERROR(VLOOKUP($A1045,Data_Loss!$A$2:$V$1180,6,FALSE),0)</f>
        <v>0</v>
      </c>
      <c r="E1045" s="353">
        <f>+IFERROR(VLOOKUP($A1045,Data_Loss!$A$2:$V$1180,7,FALSE),0)</f>
        <v>0</v>
      </c>
      <c r="F1045" s="353">
        <f>+IFERROR(VLOOKUP($A1045,Data_Loss!$A$2:$V$1180,8,FALSE),0)</f>
        <v>1</v>
      </c>
      <c r="G1045" s="353">
        <f>+IFERROR(VLOOKUP($A1045,Data_Loss!$A$2:$V$1180,9,FALSE),0)</f>
        <v>2</v>
      </c>
      <c r="H1045" s="353">
        <f>+IFERROR(VLOOKUP($A1045,Data_Loss!$A$2:$V$1180,10,FALSE),0)</f>
        <v>1</v>
      </c>
      <c r="I1045" s="353">
        <f>+IFERROR(VLOOKUP($A1045,Data_Loss!$A$2:$V$1300,12,FALSE),0)</f>
        <v>0</v>
      </c>
      <c r="J1045" s="353">
        <f>+IFERROR(VLOOKUP($A1045,Data_Loss!$A$2:$V$1300,13,FALSE),0)</f>
        <v>0</v>
      </c>
      <c r="K1045" s="353">
        <f>+IFERROR(VLOOKUP($A1045,Data_Loss!$A$2:$V$1300,14,FALSE),0)</f>
        <v>204600</v>
      </c>
      <c r="L1045" s="353">
        <f>+IFERROR(VLOOKUP($A1045,Data_Loss!$A$2:$V$1300,15,FALSE),0)</f>
        <v>4128</v>
      </c>
      <c r="M1045" s="353">
        <f>+IFERROR(VLOOKUP($A1045,Data_Loss!$A$2:$V$1300,16,FALSE),0)</f>
        <v>1483</v>
      </c>
      <c r="N1045" s="353">
        <f>+IFERROR(VLOOKUP($A1045,Data_Loss!$A$2:$V$1300,17,FALSE),0)</f>
        <v>0</v>
      </c>
      <c r="O1045" s="353">
        <f>+IFERROR(VLOOKUP($A1045,Data_Loss!$A$2:$V$1300,18,FALSE),0)</f>
        <v>0</v>
      </c>
      <c r="P1045" s="353">
        <f>+IFERROR(VLOOKUP($A1045,Data_Loss!$A$2:$V$1300,19,FALSE),0)</f>
        <v>50122</v>
      </c>
      <c r="Q1045" s="353">
        <f>+IFERROR(VLOOKUP($A1045,Data_Loss!$A$2:$V$1300,20,FALSE),0)</f>
        <v>33048</v>
      </c>
      <c r="R1045" s="353">
        <f>+IFERROR(VLOOKUP($A1045,Data_Loss!$A$2:$V$1300,21,FALSE),0)</f>
        <v>48</v>
      </c>
      <c r="S1045" s="353">
        <f>+IFERROR(VLOOKUP($A1045,Data_Loss!$A$2:$V$1300,22,FALSE),0)</f>
        <v>21854</v>
      </c>
      <c r="T1045" s="191">
        <f>+$I1045*'10k &amp; MO'!C$3+$J1045*'10k &amp; MO'!C$9+$K1045*'10k &amp; MO'!C$15+$L1045*'10k &amp; MO'!C$21+$M1045*'10k &amp; MO'!C$27</f>
        <v>0</v>
      </c>
      <c r="U1045" s="349">
        <f>+$I1045*'10k &amp; MO'!D$3+$J1045*'10k &amp; MO'!D$9+$K1045*'10k &amp; MO'!D$15+$L1045*'10k &amp; MO'!D$21+$M1045*'10k &amp; MO'!D$27</f>
        <v>0</v>
      </c>
      <c r="V1045" s="349">
        <f>+$I1045*'10k &amp; MO'!E$3+$J1045*'10k &amp; MO'!E$9+$K1045*'10k &amp; MO'!E$15+$L1045*'10k &amp; MO'!E$21+$M1045*'10k &amp; MO'!E$27</f>
        <v>307718.40000000002</v>
      </c>
      <c r="W1045" s="349">
        <f>+$I1045*'10k &amp; MO'!F$3+$J1045*'10k &amp; MO'!F$9+$K1045*'10k &amp; MO'!F$15+$L1045*'10k &amp; MO'!F$21+$M1045*'10k &amp; MO'!F$27</f>
        <v>5073.3120000000008</v>
      </c>
      <c r="X1045" s="349">
        <f>+$I1045*'10k &amp; MO'!G$3+$J1045*'10k &amp; MO'!G$9+$K1045*'10k &amp; MO'!G$15+$L1045*'10k &amp; MO'!G$21+$M1045*'10k &amp; MO'!G$27</f>
        <v>1678.7559999999999</v>
      </c>
      <c r="Y1045" s="349">
        <f>+$N1045*'10k &amp; MO'!H$3+$O1045*'10k &amp; MO'!H$9+$P1045*'10k &amp; MO'!H$15+$Q1045*'10k &amp; MO'!H$21+$R1045*'10k &amp; MO'!H$27</f>
        <v>0</v>
      </c>
      <c r="Z1045" s="349">
        <f>+$N1045*'10k &amp; MO'!I$3+$O1045*'10k &amp; MO'!I$9+$P1045*'10k &amp; MO'!I$15+$Q1045*'10k &amp; MO'!I$21+$R1045*'10k &amp; MO'!I$27</f>
        <v>0</v>
      </c>
      <c r="AA1045" s="349">
        <f>+$N1045*'10k &amp; MO'!J$3+$O1045*'10k &amp; MO'!J$9+$P1045*'10k &amp; MO'!J$15+$Q1045*'10k &amp; MO'!J$21+$R1045*'10k &amp; MO'!J$27</f>
        <v>104805.10200000001</v>
      </c>
      <c r="AB1045" s="349">
        <f>+$N1045*'10k &amp; MO'!K$3+$O1045*'10k &amp; MO'!K$9+$P1045*'10k &amp; MO'!K$15+$Q1045*'10k &amp; MO'!K$21+$R1045*'10k &amp; MO'!K$27</f>
        <v>46300.248</v>
      </c>
      <c r="AC1045" s="349">
        <f>+$N1045*'10k &amp; MO'!L$3+$O1045*'10k &amp; MO'!L$9+$P1045*'10k &amp; MO'!L$15+$Q1045*'10k &amp; MO'!L$21+$R1045*'10k &amp; MO'!L$27</f>
        <v>74.016000000000005</v>
      </c>
      <c r="AD1045" s="350">
        <f>+S1045*'10k &amp; MO'!O$3</f>
        <v>23405.633999999998</v>
      </c>
      <c r="AF1045" s="192" t="str">
        <f t="shared" si="143"/>
        <v>8892014</v>
      </c>
      <c r="AG1045" s="192">
        <f>+IFERROR(VLOOKUP($AF1045,'Limited Loss'!$F$5:$P$124,AG$3,FALSE),0)</f>
        <v>0</v>
      </c>
      <c r="AH1045" s="193">
        <f>+IFERROR(VLOOKUP($AF1045,'Limited Loss'!$F$5:$P$124,AH$3,FALSE),0)</f>
        <v>0</v>
      </c>
      <c r="AI1045" s="193">
        <f>+IFERROR(VLOOKUP($AF1045,'Limited Loss'!$F$5:$P$124,AI$3,FALSE),0)</f>
        <v>0</v>
      </c>
      <c r="AJ1045" s="193">
        <f>+IFERROR(VLOOKUP($AF1045,'Limited Loss'!$F$5:$P$124,AJ$3,FALSE),0)</f>
        <v>0</v>
      </c>
      <c r="AK1045" s="100">
        <f>+IFERROR(VLOOKUP($AF1045,'Limited Loss'!$F$5:$P$124,AK$3,FALSE),0)</f>
        <v>0</v>
      </c>
      <c r="AL1045" s="193">
        <f>+IFERROR(VLOOKUP($AF1045,'Limited Loss'!$F$5:$P$124,AL$3,FALSE),0)</f>
        <v>0</v>
      </c>
      <c r="AM1045" s="193">
        <f>+IFERROR(VLOOKUP($AF1045,'Limited Loss'!$F$5:$P$124,AM$3,FALSE),0)</f>
        <v>0</v>
      </c>
      <c r="AN1045" s="193">
        <f>+IFERROR(VLOOKUP($AF1045,'Limited Loss'!$F$5:$P$124,AN$3,FALSE),0)</f>
        <v>0</v>
      </c>
      <c r="AO1045" s="193">
        <f>+IFERROR(VLOOKUP($AF1045,'Limited Loss'!$F$5:$P$124,AO$3,FALSE),0)</f>
        <v>0</v>
      </c>
      <c r="AP1045" s="100">
        <f>+IFERROR(VLOOKUP($AF1045,'Limited Loss'!$F$5:$P$124,AP$3,FALSE),0)</f>
        <v>0</v>
      </c>
      <c r="AQ1045" s="353"/>
      <c r="AR1045" s="331">
        <f t="shared" si="144"/>
        <v>889</v>
      </c>
      <c r="AS1045" s="332">
        <f t="shared" si="144"/>
        <v>2014</v>
      </c>
      <c r="AT1045" s="349">
        <f t="shared" si="150"/>
        <v>0</v>
      </c>
      <c r="AU1045" s="349">
        <f t="shared" si="149"/>
        <v>0</v>
      </c>
      <c r="AV1045" s="349">
        <f t="shared" si="149"/>
        <v>307718.40000000002</v>
      </c>
      <c r="AW1045" s="349">
        <f t="shared" si="149"/>
        <v>5073.3120000000008</v>
      </c>
      <c r="AX1045" s="350">
        <f t="shared" si="149"/>
        <v>1678.7559999999999</v>
      </c>
      <c r="AY1045" s="349">
        <f t="shared" si="149"/>
        <v>0</v>
      </c>
      <c r="AZ1045" s="349">
        <f t="shared" si="149"/>
        <v>0</v>
      </c>
      <c r="BA1045" s="349">
        <f t="shared" si="149"/>
        <v>104805.10200000001</v>
      </c>
      <c r="BB1045" s="349">
        <f t="shared" si="142"/>
        <v>46300.248</v>
      </c>
      <c r="BC1045" s="349">
        <f t="shared" si="142"/>
        <v>74.016000000000005</v>
      </c>
      <c r="BD1045" s="350">
        <f t="shared" si="142"/>
        <v>23405.633999999998</v>
      </c>
      <c r="BE1045" s="349">
        <f t="shared" si="146"/>
        <v>412523.50200000004</v>
      </c>
      <c r="BF1045" s="375">
        <f t="shared" si="147"/>
        <v>53126.332000000002</v>
      </c>
      <c r="BG1045" s="334">
        <f t="shared" si="148"/>
        <v>23405.633999999998</v>
      </c>
    </row>
    <row r="1046" spans="1:59" x14ac:dyDescent="0.2">
      <c r="A1046" s="326" t="str">
        <f t="shared" si="145"/>
        <v>8892015</v>
      </c>
      <c r="B1046" s="331">
        <v>889</v>
      </c>
      <c r="C1046" s="327">
        <v>2015</v>
      </c>
      <c r="D1046" s="353">
        <f>+IFERROR(VLOOKUP($A1046,Data_Loss!$A$2:$V$1180,6,FALSE),0)</f>
        <v>0</v>
      </c>
      <c r="E1046" s="353">
        <f>+IFERROR(VLOOKUP($A1046,Data_Loss!$A$2:$V$1180,7,FALSE),0)</f>
        <v>0</v>
      </c>
      <c r="F1046" s="353">
        <f>+IFERROR(VLOOKUP($A1046,Data_Loss!$A$2:$V$1180,8,FALSE),0)</f>
        <v>0</v>
      </c>
      <c r="G1046" s="353">
        <f>+IFERROR(VLOOKUP($A1046,Data_Loss!$A$2:$V$1180,9,FALSE),0)</f>
        <v>3</v>
      </c>
      <c r="H1046" s="353">
        <f>+IFERROR(VLOOKUP($A1046,Data_Loss!$A$2:$V$1180,10,FALSE),0)</f>
        <v>4</v>
      </c>
      <c r="I1046" s="353">
        <f>+IFERROR(VLOOKUP($A1046,Data_Loss!$A$2:$V$1300,12,FALSE),0)</f>
        <v>0</v>
      </c>
      <c r="J1046" s="353">
        <f>+IFERROR(VLOOKUP($A1046,Data_Loss!$A$2:$V$1300,13,FALSE),0)</f>
        <v>0</v>
      </c>
      <c r="K1046" s="353">
        <f>+IFERROR(VLOOKUP($A1046,Data_Loss!$A$2:$V$1300,14,FALSE),0)</f>
        <v>0</v>
      </c>
      <c r="L1046" s="353">
        <f>+IFERROR(VLOOKUP($A1046,Data_Loss!$A$2:$V$1300,15,FALSE),0)</f>
        <v>15871</v>
      </c>
      <c r="M1046" s="353">
        <f>+IFERROR(VLOOKUP($A1046,Data_Loss!$A$2:$V$1300,16,FALSE),0)</f>
        <v>39411</v>
      </c>
      <c r="N1046" s="353">
        <f>+IFERROR(VLOOKUP($A1046,Data_Loss!$A$2:$V$1300,17,FALSE),0)</f>
        <v>0</v>
      </c>
      <c r="O1046" s="353">
        <f>+IFERROR(VLOOKUP($A1046,Data_Loss!$A$2:$V$1300,18,FALSE),0)</f>
        <v>0</v>
      </c>
      <c r="P1046" s="353">
        <f>+IFERROR(VLOOKUP($A1046,Data_Loss!$A$2:$V$1300,19,FALSE),0)</f>
        <v>0</v>
      </c>
      <c r="Q1046" s="353">
        <f>+IFERROR(VLOOKUP($A1046,Data_Loss!$A$2:$V$1300,20,FALSE),0)</f>
        <v>18522</v>
      </c>
      <c r="R1046" s="353">
        <f>+IFERROR(VLOOKUP($A1046,Data_Loss!$A$2:$V$1300,21,FALSE),0)</f>
        <v>25150</v>
      </c>
      <c r="S1046" s="353">
        <f>+IFERROR(VLOOKUP($A1046,Data_Loss!$A$2:$V$1300,22,FALSE),0)</f>
        <v>17247</v>
      </c>
      <c r="T1046" s="191">
        <f>+$I1046*'10k &amp; MO'!C$4+$J1046*'10k &amp; MO'!C$10+$K1046*'10k &amp; MO'!C$16+$L1046*'10k &amp; MO'!C$22+$M1046*'10k &amp; MO'!C$28</f>
        <v>0</v>
      </c>
      <c r="U1046" s="349">
        <f>+$I1046*'10k &amp; MO'!D$4+$J1046*'10k &amp; MO'!D$10+$K1046*'10k &amp; MO'!D$16+$L1046*'10k &amp; MO'!D$22+$M1046*'10k &amp; MO'!D$28</f>
        <v>0</v>
      </c>
      <c r="V1046" s="349">
        <f>+$I1046*'10k &amp; MO'!E$4+$J1046*'10k &amp; MO'!E$10+$K1046*'10k &amp; MO'!E$16+$L1046*'10k &amp; MO'!E$22+$M1046*'10k &amp; MO'!E$28</f>
        <v>3704.4865</v>
      </c>
      <c r="W1046" s="349">
        <f>+$I1046*'10k &amp; MO'!F$4+$J1046*'10k &amp; MO'!F$10+$K1046*'10k &amp; MO'!F$16+$L1046*'10k &amp; MO'!F$22+$M1046*'10k &amp; MO'!F$28</f>
        <v>18242.112399999998</v>
      </c>
      <c r="X1046" s="349">
        <f>+$I1046*'10k &amp; MO'!G$4+$J1046*'10k &amp; MO'!G$10+$K1046*'10k &amp; MO'!G$16+$L1046*'10k &amp; MO'!G$22+$M1046*'10k &amp; MO'!G$28</f>
        <v>45659.316500000001</v>
      </c>
      <c r="Y1046" s="349">
        <f>+$N1046*'10k &amp; MO'!H$4+$O1046*'10k &amp; MO'!H$10+$P1046*'10k &amp; MO'!H$16+$Q1046*'10k &amp; MO'!H$22+$R1046*'10k &amp; MO'!H$28</f>
        <v>0</v>
      </c>
      <c r="Z1046" s="349">
        <f>+$N1046*'10k &amp; MO'!I$4+$O1046*'10k &amp; MO'!I$10+$P1046*'10k &amp; MO'!I$16+$Q1046*'10k &amp; MO'!I$22+$R1046*'10k &amp; MO'!I$28</f>
        <v>0</v>
      </c>
      <c r="AA1046" s="349">
        <f>+$N1046*'10k &amp; MO'!J$4+$O1046*'10k &amp; MO'!J$10+$P1046*'10k &amp; MO'!J$16+$Q1046*'10k &amp; MO'!J$22+$R1046*'10k &amp; MO'!J$28</f>
        <v>4183.9571999999998</v>
      </c>
      <c r="AB1046" s="349">
        <f>+$N1046*'10k &amp; MO'!K$4+$O1046*'10k &amp; MO'!K$10+$P1046*'10k &amp; MO'!K$16+$Q1046*'10k &amp; MO'!K$22+$R1046*'10k &amp; MO'!K$28</f>
        <v>29547.721000000001</v>
      </c>
      <c r="AC1046" s="349">
        <f>+$N1046*'10k &amp; MO'!L$4+$O1046*'10k &amp; MO'!L$10+$P1046*'10k &amp; MO'!L$16+$Q1046*'10k &amp; MO'!L$22+$R1046*'10k &amp; MO'!L$28</f>
        <v>37340.377</v>
      </c>
      <c r="AD1046" s="350">
        <f>+S1046*'10k &amp; MO'!O$4</f>
        <v>20903.363999999998</v>
      </c>
      <c r="AF1046" s="192" t="str">
        <f t="shared" si="143"/>
        <v>8892015</v>
      </c>
      <c r="AG1046" s="192">
        <f>+IFERROR(VLOOKUP($AF1046,'Limited Loss'!$F$5:$P$124,AG$3,FALSE),0)</f>
        <v>0</v>
      </c>
      <c r="AH1046" s="193">
        <f>+IFERROR(VLOOKUP($AF1046,'Limited Loss'!$F$5:$P$124,AH$3,FALSE),0)</f>
        <v>0</v>
      </c>
      <c r="AI1046" s="193">
        <f>+IFERROR(VLOOKUP($AF1046,'Limited Loss'!$F$5:$P$124,AI$3,FALSE),0)</f>
        <v>0</v>
      </c>
      <c r="AJ1046" s="193">
        <f>+IFERROR(VLOOKUP($AF1046,'Limited Loss'!$F$5:$P$124,AJ$3,FALSE),0)</f>
        <v>0</v>
      </c>
      <c r="AK1046" s="100">
        <f>+IFERROR(VLOOKUP($AF1046,'Limited Loss'!$F$5:$P$124,AK$3,FALSE),0)</f>
        <v>0</v>
      </c>
      <c r="AL1046" s="193">
        <f>+IFERROR(VLOOKUP($AF1046,'Limited Loss'!$F$5:$P$124,AL$3,FALSE),0)</f>
        <v>0</v>
      </c>
      <c r="AM1046" s="193">
        <f>+IFERROR(VLOOKUP($AF1046,'Limited Loss'!$F$5:$P$124,AM$3,FALSE),0)</f>
        <v>0</v>
      </c>
      <c r="AN1046" s="193">
        <f>+IFERROR(VLOOKUP($AF1046,'Limited Loss'!$F$5:$P$124,AN$3,FALSE),0)</f>
        <v>0</v>
      </c>
      <c r="AO1046" s="193">
        <f>+IFERROR(VLOOKUP($AF1046,'Limited Loss'!$F$5:$P$124,AO$3,FALSE),0)</f>
        <v>0</v>
      </c>
      <c r="AP1046" s="100">
        <f>+IFERROR(VLOOKUP($AF1046,'Limited Loss'!$F$5:$P$124,AP$3,FALSE),0)</f>
        <v>0</v>
      </c>
      <c r="AQ1046" s="353"/>
      <c r="AR1046" s="331">
        <f t="shared" si="144"/>
        <v>889</v>
      </c>
      <c r="AS1046" s="332">
        <f t="shared" si="144"/>
        <v>2015</v>
      </c>
      <c r="AT1046" s="349">
        <f t="shared" si="150"/>
        <v>0</v>
      </c>
      <c r="AU1046" s="349">
        <f t="shared" si="149"/>
        <v>0</v>
      </c>
      <c r="AV1046" s="349">
        <f t="shared" si="149"/>
        <v>3704.4865</v>
      </c>
      <c r="AW1046" s="349">
        <f t="shared" si="149"/>
        <v>18242.112399999998</v>
      </c>
      <c r="AX1046" s="350">
        <f t="shared" si="149"/>
        <v>45659.316500000001</v>
      </c>
      <c r="AY1046" s="349">
        <f t="shared" si="149"/>
        <v>0</v>
      </c>
      <c r="AZ1046" s="349">
        <f t="shared" si="149"/>
        <v>0</v>
      </c>
      <c r="BA1046" s="349">
        <f t="shared" si="149"/>
        <v>4183.9571999999998</v>
      </c>
      <c r="BB1046" s="349">
        <f t="shared" si="142"/>
        <v>29547.721000000001</v>
      </c>
      <c r="BC1046" s="349">
        <f t="shared" si="142"/>
        <v>37340.377</v>
      </c>
      <c r="BD1046" s="350">
        <f t="shared" si="142"/>
        <v>20903.363999999998</v>
      </c>
      <c r="BE1046" s="349">
        <f t="shared" si="146"/>
        <v>7888.4436999999998</v>
      </c>
      <c r="BF1046" s="375">
        <f t="shared" si="147"/>
        <v>130789.5269</v>
      </c>
      <c r="BG1046" s="334">
        <f t="shared" si="148"/>
        <v>20903.363999999998</v>
      </c>
    </row>
    <row r="1047" spans="1:59" x14ac:dyDescent="0.2">
      <c r="A1047" s="326" t="str">
        <f t="shared" si="145"/>
        <v>8892016</v>
      </c>
      <c r="B1047" s="331">
        <v>889</v>
      </c>
      <c r="C1047" s="327">
        <v>2016</v>
      </c>
      <c r="D1047" s="353">
        <f>+IFERROR(VLOOKUP($A1047,Data_Loss!$A$2:$V$1180,6,FALSE),0)</f>
        <v>0</v>
      </c>
      <c r="E1047" s="353">
        <f>+IFERROR(VLOOKUP($A1047,Data_Loss!$A$2:$V$1180,7,FALSE),0)</f>
        <v>0</v>
      </c>
      <c r="F1047" s="353">
        <f>+IFERROR(VLOOKUP($A1047,Data_Loss!$A$2:$V$1180,8,FALSE),0)</f>
        <v>0</v>
      </c>
      <c r="G1047" s="353">
        <f>+IFERROR(VLOOKUP($A1047,Data_Loss!$A$2:$V$1180,9,FALSE),0)</f>
        <v>1</v>
      </c>
      <c r="H1047" s="353">
        <f>+IFERROR(VLOOKUP($A1047,Data_Loss!$A$2:$V$1180,10,FALSE),0)</f>
        <v>5</v>
      </c>
      <c r="I1047" s="353">
        <f>+IFERROR(VLOOKUP($A1047,Data_Loss!$A$2:$V$1300,12,FALSE),0)</f>
        <v>0</v>
      </c>
      <c r="J1047" s="353">
        <f>+IFERROR(VLOOKUP($A1047,Data_Loss!$A$2:$V$1300,13,FALSE),0)</f>
        <v>0</v>
      </c>
      <c r="K1047" s="353">
        <f>+IFERROR(VLOOKUP($A1047,Data_Loss!$A$2:$V$1300,14,FALSE),0)</f>
        <v>0</v>
      </c>
      <c r="L1047" s="353">
        <f>+IFERROR(VLOOKUP($A1047,Data_Loss!$A$2:$V$1300,15,FALSE),0)</f>
        <v>44913</v>
      </c>
      <c r="M1047" s="353">
        <f>+IFERROR(VLOOKUP($A1047,Data_Loss!$A$2:$V$1300,16,FALSE),0)</f>
        <v>96875</v>
      </c>
      <c r="N1047" s="353">
        <f>+IFERROR(VLOOKUP($A1047,Data_Loss!$A$2:$V$1300,17,FALSE),0)</f>
        <v>0</v>
      </c>
      <c r="O1047" s="353">
        <f>+IFERROR(VLOOKUP($A1047,Data_Loss!$A$2:$V$1300,18,FALSE),0)</f>
        <v>0</v>
      </c>
      <c r="P1047" s="353">
        <f>+IFERROR(VLOOKUP($A1047,Data_Loss!$A$2:$V$1300,19,FALSE),0)</f>
        <v>0</v>
      </c>
      <c r="Q1047" s="353">
        <f>+IFERROR(VLOOKUP($A1047,Data_Loss!$A$2:$V$1300,20,FALSE),0)</f>
        <v>2454</v>
      </c>
      <c r="R1047" s="353">
        <f>+IFERROR(VLOOKUP($A1047,Data_Loss!$A$2:$V$1300,21,FALSE),0)</f>
        <v>36669</v>
      </c>
      <c r="S1047" s="353">
        <f>+IFERROR(VLOOKUP($A1047,Data_Loss!$A$2:$V$1300,22,FALSE),0)</f>
        <v>9878</v>
      </c>
      <c r="T1047" s="191">
        <f>+$I1047*'10k &amp; MO'!C$5+$J1047*'10k &amp; MO'!C$11+$K1047*'10k &amp; MO'!C$17+$L1047*'10k &amp; MO'!C$23+$M1047*'10k &amp; MO'!C$29</f>
        <v>0</v>
      </c>
      <c r="U1047" s="349">
        <f>+$I1047*'10k &amp; MO'!D$5+$J1047*'10k &amp; MO'!D$11+$K1047*'10k &amp; MO'!D$17+$L1047*'10k &amp; MO'!D$23+$M1047*'10k &amp; MO'!D$29</f>
        <v>0</v>
      </c>
      <c r="V1047" s="349">
        <f>+$I1047*'10k &amp; MO'!E$5+$J1047*'10k &amp; MO'!E$11+$K1047*'10k &amp; MO'!E$17+$L1047*'10k &amp; MO'!E$23+$M1047*'10k &amp; MO'!E$29</f>
        <v>25568.171200000001</v>
      </c>
      <c r="W1047" s="349">
        <f>+$I1047*'10k &amp; MO'!F$5+$J1047*'10k &amp; MO'!F$11+$K1047*'10k &amp; MO'!F$17+$L1047*'10k &amp; MO'!F$23+$M1047*'10k &amp; MO'!F$29</f>
        <v>55149.107300000003</v>
      </c>
      <c r="X1047" s="349">
        <f>+$I1047*'10k &amp; MO'!G$5+$J1047*'10k &amp; MO'!G$11+$K1047*'10k &amp; MO'!G$17+$L1047*'10k &amp; MO'!G$23+$M1047*'10k &amp; MO'!G$29</f>
        <v>101945.8337</v>
      </c>
      <c r="Y1047" s="349">
        <f>+$N1047*'10k &amp; MO'!H$5+$O1047*'10k &amp; MO'!H$11+$P1047*'10k &amp; MO'!H$17+$Q1047*'10k &amp; MO'!H$23+$R1047*'10k &amp; MO'!H$29</f>
        <v>0</v>
      </c>
      <c r="Z1047" s="349">
        <f>+$N1047*'10k &amp; MO'!I$5+$O1047*'10k &amp; MO'!I$11+$P1047*'10k &amp; MO'!I$17+$Q1047*'10k &amp; MO'!I$23+$R1047*'10k &amp; MO'!I$29</f>
        <v>0</v>
      </c>
      <c r="AA1047" s="349">
        <f>+$N1047*'10k &amp; MO'!J$5+$O1047*'10k &amp; MO'!J$11+$P1047*'10k &amp; MO'!J$17+$Q1047*'10k &amp; MO'!J$23+$R1047*'10k &amp; MO'!J$29</f>
        <v>4124.4465</v>
      </c>
      <c r="AB1047" s="349">
        <f>+$N1047*'10k &amp; MO'!K$5+$O1047*'10k &amp; MO'!K$11+$P1047*'10k &amp; MO'!K$17+$Q1047*'10k &amp; MO'!K$23+$R1047*'10k &amp; MO'!K$29</f>
        <v>7476.5120999999999</v>
      </c>
      <c r="AC1047" s="349">
        <f>+$N1047*'10k &amp; MO'!L$5+$O1047*'10k &amp; MO'!L$11+$P1047*'10k &amp; MO'!L$17+$Q1047*'10k &amp; MO'!L$23+$R1047*'10k &amp; MO'!L$29</f>
        <v>55385.308800000006</v>
      </c>
      <c r="AD1047" s="350">
        <f>+S1047*'10k &amp; MO'!O$5</f>
        <v>13315.544000000002</v>
      </c>
      <c r="AF1047" s="192" t="str">
        <f t="shared" si="143"/>
        <v>8892016</v>
      </c>
      <c r="AG1047" s="192">
        <f>+IFERROR(VLOOKUP($AF1047,'Limited Loss'!$F$5:$P$124,AG$3,FALSE),0)</f>
        <v>0</v>
      </c>
      <c r="AH1047" s="193">
        <f>+IFERROR(VLOOKUP($AF1047,'Limited Loss'!$F$5:$P$124,AH$3,FALSE),0)</f>
        <v>0</v>
      </c>
      <c r="AI1047" s="193">
        <f>+IFERROR(VLOOKUP($AF1047,'Limited Loss'!$F$5:$P$124,AI$3,FALSE),0)</f>
        <v>0</v>
      </c>
      <c r="AJ1047" s="193">
        <f>+IFERROR(VLOOKUP($AF1047,'Limited Loss'!$F$5:$P$124,AJ$3,FALSE),0)</f>
        <v>0</v>
      </c>
      <c r="AK1047" s="100">
        <f>+IFERROR(VLOOKUP($AF1047,'Limited Loss'!$F$5:$P$124,AK$3,FALSE),0)</f>
        <v>0</v>
      </c>
      <c r="AL1047" s="193">
        <f>+IFERROR(VLOOKUP($AF1047,'Limited Loss'!$F$5:$P$124,AL$3,FALSE),0)</f>
        <v>0</v>
      </c>
      <c r="AM1047" s="193">
        <f>+IFERROR(VLOOKUP($AF1047,'Limited Loss'!$F$5:$P$124,AM$3,FALSE),0)</f>
        <v>0</v>
      </c>
      <c r="AN1047" s="193">
        <f>+IFERROR(VLOOKUP($AF1047,'Limited Loss'!$F$5:$P$124,AN$3,FALSE),0)</f>
        <v>0</v>
      </c>
      <c r="AO1047" s="193">
        <f>+IFERROR(VLOOKUP($AF1047,'Limited Loss'!$F$5:$P$124,AO$3,FALSE),0)</f>
        <v>0</v>
      </c>
      <c r="AP1047" s="100">
        <f>+IFERROR(VLOOKUP($AF1047,'Limited Loss'!$F$5:$P$124,AP$3,FALSE),0)</f>
        <v>0</v>
      </c>
      <c r="AQ1047" s="353"/>
      <c r="AR1047" s="331">
        <f t="shared" si="144"/>
        <v>889</v>
      </c>
      <c r="AS1047" s="332">
        <f t="shared" si="144"/>
        <v>2016</v>
      </c>
      <c r="AT1047" s="349">
        <f t="shared" si="150"/>
        <v>0</v>
      </c>
      <c r="AU1047" s="349">
        <f t="shared" si="149"/>
        <v>0</v>
      </c>
      <c r="AV1047" s="349">
        <f t="shared" si="149"/>
        <v>25568.171200000001</v>
      </c>
      <c r="AW1047" s="349">
        <f t="shared" si="149"/>
        <v>55149.107300000003</v>
      </c>
      <c r="AX1047" s="350">
        <f t="shared" si="149"/>
        <v>101945.8337</v>
      </c>
      <c r="AY1047" s="349">
        <f t="shared" si="149"/>
        <v>0</v>
      </c>
      <c r="AZ1047" s="349">
        <f t="shared" si="149"/>
        <v>0</v>
      </c>
      <c r="BA1047" s="349">
        <f t="shared" si="149"/>
        <v>4124.4465</v>
      </c>
      <c r="BB1047" s="349">
        <f t="shared" si="142"/>
        <v>7476.5120999999999</v>
      </c>
      <c r="BC1047" s="349">
        <f t="shared" si="142"/>
        <v>55385.308800000006</v>
      </c>
      <c r="BD1047" s="350">
        <f t="shared" si="142"/>
        <v>13315.544000000002</v>
      </c>
      <c r="BE1047" s="349">
        <f t="shared" si="146"/>
        <v>29692.617700000003</v>
      </c>
      <c r="BF1047" s="375">
        <f t="shared" si="147"/>
        <v>219956.76189999998</v>
      </c>
      <c r="BG1047" s="334">
        <f t="shared" si="148"/>
        <v>13315.544000000002</v>
      </c>
    </row>
    <row r="1048" spans="1:59" x14ac:dyDescent="0.2">
      <c r="A1048" s="326" t="str">
        <f t="shared" si="145"/>
        <v>8892017</v>
      </c>
      <c r="B1048" s="331">
        <v>889</v>
      </c>
      <c r="C1048" s="327">
        <v>2017</v>
      </c>
      <c r="D1048" s="353">
        <f>+IFERROR(VLOOKUP($A1048,Data_Loss!$A$2:$V$1180,6,FALSE),0)</f>
        <v>0</v>
      </c>
      <c r="E1048" s="353">
        <f>+IFERROR(VLOOKUP($A1048,Data_Loss!$A$2:$V$1180,7,FALSE),0)</f>
        <v>0</v>
      </c>
      <c r="F1048" s="353">
        <f>+IFERROR(VLOOKUP($A1048,Data_Loss!$A$2:$V$1180,8,FALSE),0)</f>
        <v>0</v>
      </c>
      <c r="G1048" s="353">
        <f>+IFERROR(VLOOKUP($A1048,Data_Loss!$A$2:$V$1180,9,FALSE),0)</f>
        <v>2</v>
      </c>
      <c r="H1048" s="353">
        <f>+IFERROR(VLOOKUP($A1048,Data_Loss!$A$2:$V$1180,10,FALSE),0)</f>
        <v>2</v>
      </c>
      <c r="I1048" s="353">
        <f>+IFERROR(VLOOKUP($A1048,Data_Loss!$A$2:$V$1300,12,FALSE),0)</f>
        <v>0</v>
      </c>
      <c r="J1048" s="353">
        <f>+IFERROR(VLOOKUP($A1048,Data_Loss!$A$2:$V$1300,13,FALSE),0)</f>
        <v>0</v>
      </c>
      <c r="K1048" s="353">
        <f>+IFERROR(VLOOKUP($A1048,Data_Loss!$A$2:$V$1300,14,FALSE),0)</f>
        <v>0</v>
      </c>
      <c r="L1048" s="353">
        <f>+IFERROR(VLOOKUP($A1048,Data_Loss!$A$2:$V$1300,15,FALSE),0)</f>
        <v>69089</v>
      </c>
      <c r="M1048" s="353">
        <f>+IFERROR(VLOOKUP($A1048,Data_Loss!$A$2:$V$1300,16,FALSE),0)</f>
        <v>2912</v>
      </c>
      <c r="N1048" s="353">
        <f>+IFERROR(VLOOKUP($A1048,Data_Loss!$A$2:$V$1300,17,FALSE),0)</f>
        <v>0</v>
      </c>
      <c r="O1048" s="353">
        <f>+IFERROR(VLOOKUP($A1048,Data_Loss!$A$2:$V$1300,18,FALSE),0)</f>
        <v>0</v>
      </c>
      <c r="P1048" s="353">
        <f>+IFERROR(VLOOKUP($A1048,Data_Loss!$A$2:$V$1300,19,FALSE),0)</f>
        <v>0</v>
      </c>
      <c r="Q1048" s="353">
        <f>+IFERROR(VLOOKUP($A1048,Data_Loss!$A$2:$V$1300,20,FALSE),0)</f>
        <v>44831</v>
      </c>
      <c r="R1048" s="353">
        <f>+IFERROR(VLOOKUP($A1048,Data_Loss!$A$2:$V$1300,21,FALSE),0)</f>
        <v>2187</v>
      </c>
      <c r="S1048" s="353">
        <f>+IFERROR(VLOOKUP($A1048,Data_Loss!$A$2:$V$1300,22,FALSE),0)</f>
        <v>15069</v>
      </c>
      <c r="T1048" s="191">
        <f>+$I1048*'10k &amp; MO'!C$6+$J1048*'10k &amp; MO'!C$12+$K1048*'10k &amp; MO'!C$18+$L1048*'10k &amp; MO'!C$24+$M1048*'10k &amp; MO'!C$30</f>
        <v>0</v>
      </c>
      <c r="U1048" s="349">
        <f>+$I1048*'10k &amp; MO'!D$6+$J1048*'10k &amp; MO'!D$12+$K1048*'10k &amp; MO'!D$18+$L1048*'10k &amp; MO'!D$24+$M1048*'10k &amp; MO'!D$30</f>
        <v>147.70769999999999</v>
      </c>
      <c r="V1048" s="349">
        <f>+$I1048*'10k &amp; MO'!E$6+$J1048*'10k &amp; MO'!E$12+$K1048*'10k &amp; MO'!E$18+$L1048*'10k &amp; MO'!E$24+$M1048*'10k &amp; MO'!E$30</f>
        <v>61769.882100000003</v>
      </c>
      <c r="W1048" s="349">
        <f>+$I1048*'10k &amp; MO'!F$6+$J1048*'10k &amp; MO'!F$12+$K1048*'10k &amp; MO'!F$18+$L1048*'10k &amp; MO'!F$24+$M1048*'10k &amp; MO'!F$30</f>
        <v>62664.102800000001</v>
      </c>
      <c r="X1048" s="349">
        <f>+$I1048*'10k &amp; MO'!G$6+$J1048*'10k &amp; MO'!G$12+$K1048*'10k &amp; MO'!G$18+$L1048*'10k &amp; MO'!G$24+$M1048*'10k &amp; MO'!G$30</f>
        <v>8404.4884000000002</v>
      </c>
      <c r="Y1048" s="349">
        <f>+$N1048*'10k &amp; MO'!H$6+$O1048*'10k &amp; MO'!H$12+$P1048*'10k &amp; MO'!H$18+$Q1048*'10k &amp; MO'!H$24+$R1048*'10k &amp; MO'!H$30</f>
        <v>0</v>
      </c>
      <c r="Z1048" s="349">
        <f>+$N1048*'10k &amp; MO'!I$6+$O1048*'10k &amp; MO'!I$12+$P1048*'10k &amp; MO'!I$18+$Q1048*'10k &amp; MO'!I$24+$R1048*'10k &amp; MO'!I$30</f>
        <v>32.037799999999997</v>
      </c>
      <c r="AA1048" s="349">
        <f>+$N1048*'10k &amp; MO'!J$6+$O1048*'10k &amp; MO'!J$12+$P1048*'10k &amp; MO'!J$18+$Q1048*'10k &amp; MO'!J$24+$R1048*'10k &amp; MO'!J$30</f>
        <v>47252.033100000001</v>
      </c>
      <c r="AB1048" s="349">
        <f>+$N1048*'10k &amp; MO'!K$6+$O1048*'10k &amp; MO'!K$12+$P1048*'10k &amp; MO'!K$18+$Q1048*'10k &amp; MO'!K$24+$R1048*'10k &amp; MO'!K$30</f>
        <v>56995.424900000005</v>
      </c>
      <c r="AC1048" s="349">
        <f>+$N1048*'10k &amp; MO'!L$6+$O1048*'10k &amp; MO'!L$12+$P1048*'10k &amp; MO'!L$18+$Q1048*'10k &amp; MO'!L$24+$R1048*'10k &amp; MO'!L$30</f>
        <v>7969.7090000000007</v>
      </c>
      <c r="AD1048" s="350">
        <f>+S1048*'10k &amp; MO'!O$6</f>
        <v>20282.874</v>
      </c>
      <c r="AF1048" s="192" t="str">
        <f t="shared" si="143"/>
        <v>8892017</v>
      </c>
      <c r="AG1048" s="192">
        <f>+IFERROR(VLOOKUP($AF1048,'Limited Loss'!$F$5:$P$124,AG$3,FALSE),0)</f>
        <v>0</v>
      </c>
      <c r="AH1048" s="193">
        <f>+IFERROR(VLOOKUP($AF1048,'Limited Loss'!$F$5:$P$124,AH$3,FALSE),0)</f>
        <v>0</v>
      </c>
      <c r="AI1048" s="193">
        <f>+IFERROR(VLOOKUP($AF1048,'Limited Loss'!$F$5:$P$124,AI$3,FALSE),0)</f>
        <v>0</v>
      </c>
      <c r="AJ1048" s="193">
        <f>+IFERROR(VLOOKUP($AF1048,'Limited Loss'!$F$5:$P$124,AJ$3,FALSE),0)</f>
        <v>0</v>
      </c>
      <c r="AK1048" s="100">
        <f>+IFERROR(VLOOKUP($AF1048,'Limited Loss'!$F$5:$P$124,AK$3,FALSE),0)</f>
        <v>0</v>
      </c>
      <c r="AL1048" s="193">
        <f>+IFERROR(VLOOKUP($AF1048,'Limited Loss'!$F$5:$P$124,AL$3,FALSE),0)</f>
        <v>0</v>
      </c>
      <c r="AM1048" s="193">
        <f>+IFERROR(VLOOKUP($AF1048,'Limited Loss'!$F$5:$P$124,AM$3,FALSE),0)</f>
        <v>0</v>
      </c>
      <c r="AN1048" s="193">
        <f>+IFERROR(VLOOKUP($AF1048,'Limited Loss'!$F$5:$P$124,AN$3,FALSE),0)</f>
        <v>0</v>
      </c>
      <c r="AO1048" s="193">
        <f>+IFERROR(VLOOKUP($AF1048,'Limited Loss'!$F$5:$P$124,AO$3,FALSE),0)</f>
        <v>0</v>
      </c>
      <c r="AP1048" s="100">
        <f>+IFERROR(VLOOKUP($AF1048,'Limited Loss'!$F$5:$P$124,AP$3,FALSE),0)</f>
        <v>0</v>
      </c>
      <c r="AQ1048" s="353"/>
      <c r="AR1048" s="331">
        <f t="shared" si="144"/>
        <v>889</v>
      </c>
      <c r="AS1048" s="332">
        <f t="shared" si="144"/>
        <v>2017</v>
      </c>
      <c r="AT1048" s="349">
        <f t="shared" si="150"/>
        <v>0</v>
      </c>
      <c r="AU1048" s="349">
        <f t="shared" si="149"/>
        <v>147.70769999999999</v>
      </c>
      <c r="AV1048" s="349">
        <f t="shared" si="149"/>
        <v>61769.882100000003</v>
      </c>
      <c r="AW1048" s="349">
        <f t="shared" si="149"/>
        <v>62664.102800000001</v>
      </c>
      <c r="AX1048" s="350">
        <f t="shared" si="149"/>
        <v>8404.4884000000002</v>
      </c>
      <c r="AY1048" s="349">
        <f t="shared" si="149"/>
        <v>0</v>
      </c>
      <c r="AZ1048" s="349">
        <f t="shared" si="149"/>
        <v>32.037799999999997</v>
      </c>
      <c r="BA1048" s="349">
        <f t="shared" si="149"/>
        <v>47252.033100000001</v>
      </c>
      <c r="BB1048" s="349">
        <f t="shared" si="142"/>
        <v>56995.424900000005</v>
      </c>
      <c r="BC1048" s="349">
        <f t="shared" si="142"/>
        <v>7969.7090000000007</v>
      </c>
      <c r="BD1048" s="350">
        <f t="shared" si="142"/>
        <v>20282.874</v>
      </c>
      <c r="BE1048" s="349">
        <f t="shared" si="146"/>
        <v>109201.66070000001</v>
      </c>
      <c r="BF1048" s="375">
        <f t="shared" si="147"/>
        <v>136033.72510000001</v>
      </c>
      <c r="BG1048" s="334">
        <f t="shared" si="148"/>
        <v>20282.874</v>
      </c>
    </row>
    <row r="1049" spans="1:59" x14ac:dyDescent="0.2">
      <c r="A1049" s="326" t="str">
        <f t="shared" si="145"/>
        <v>8892018</v>
      </c>
      <c r="B1049" s="331">
        <v>889</v>
      </c>
      <c r="C1049" s="327">
        <v>2018</v>
      </c>
      <c r="D1049" s="353">
        <f>+IFERROR(VLOOKUP($A1049,Data_Loss!$A$2:$V$1180,6,FALSE),0)</f>
        <v>0</v>
      </c>
      <c r="E1049" s="353">
        <f>+IFERROR(VLOOKUP($A1049,Data_Loss!$A$2:$V$1180,7,FALSE),0)</f>
        <v>0</v>
      </c>
      <c r="F1049" s="353">
        <f>+IFERROR(VLOOKUP($A1049,Data_Loss!$A$2:$V$1180,8,FALSE),0)</f>
        <v>0</v>
      </c>
      <c r="G1049" s="353">
        <f>+IFERROR(VLOOKUP($A1049,Data_Loss!$A$2:$V$1180,9,FALSE),0)</f>
        <v>4</v>
      </c>
      <c r="H1049" s="353">
        <f>+IFERROR(VLOOKUP($A1049,Data_Loss!$A$2:$V$1180,10,FALSE),0)</f>
        <v>7</v>
      </c>
      <c r="I1049" s="353">
        <f>+IFERROR(VLOOKUP($A1049,Data_Loss!$A$2:$V$1300,12,FALSE),0)</f>
        <v>0</v>
      </c>
      <c r="J1049" s="353">
        <f>+IFERROR(VLOOKUP($A1049,Data_Loss!$A$2:$V$1300,13,FALSE),0)</f>
        <v>0</v>
      </c>
      <c r="K1049" s="353">
        <f>+IFERROR(VLOOKUP($A1049,Data_Loss!$A$2:$V$1300,14,FALSE),0)</f>
        <v>0</v>
      </c>
      <c r="L1049" s="353">
        <f>+IFERROR(VLOOKUP($A1049,Data_Loss!$A$2:$V$1300,15,FALSE),0)</f>
        <v>77729</v>
      </c>
      <c r="M1049" s="353">
        <f>+IFERROR(VLOOKUP($A1049,Data_Loss!$A$2:$V$1300,16,FALSE),0)</f>
        <v>108225</v>
      </c>
      <c r="N1049" s="353">
        <f>+IFERROR(VLOOKUP($A1049,Data_Loss!$A$2:$V$1300,17,FALSE),0)</f>
        <v>0</v>
      </c>
      <c r="O1049" s="353">
        <f>+IFERROR(VLOOKUP($A1049,Data_Loss!$A$2:$V$1300,18,FALSE),0)</f>
        <v>0</v>
      </c>
      <c r="P1049" s="353">
        <f>+IFERROR(VLOOKUP($A1049,Data_Loss!$A$2:$V$1300,19,FALSE),0)</f>
        <v>0</v>
      </c>
      <c r="Q1049" s="353">
        <f>+IFERROR(VLOOKUP($A1049,Data_Loss!$A$2:$V$1300,20,FALSE),0)</f>
        <v>38181</v>
      </c>
      <c r="R1049" s="353">
        <f>+IFERROR(VLOOKUP($A1049,Data_Loss!$A$2:$V$1300,21,FALSE),0)</f>
        <v>54564</v>
      </c>
      <c r="S1049" s="353">
        <f>+IFERROR(VLOOKUP($A1049,Data_Loss!$A$2:$V$1300,22,FALSE),0)</f>
        <v>2632</v>
      </c>
      <c r="T1049" s="191">
        <f>+$I1049*'10k &amp; MO'!C$7+$J1049*'10k &amp; MO'!C$13+$K1049*'10k &amp; MO'!C$19+$L1049*'10k &amp; MO'!C$25+$M1049*'10k &amp; MO'!C$31</f>
        <v>238.09500000000003</v>
      </c>
      <c r="U1049" s="349">
        <f>+$I1049*'10k &amp; MO'!D$7+$J1049*'10k &amp; MO'!D$13+$K1049*'10k &amp; MO'!D$19+$L1049*'10k &amp; MO'!D$25+$M1049*'10k &amp; MO'!D$31</f>
        <v>9774.9982</v>
      </c>
      <c r="V1049" s="349">
        <f>+$I1049*'10k &amp; MO'!E$7+$J1049*'10k &amp; MO'!E$13+$K1049*'10k &amp; MO'!E$19+$L1049*'10k &amp; MO'!E$25+$M1049*'10k &amp; MO'!E$31</f>
        <v>274185.12099999998</v>
      </c>
      <c r="W1049" s="349">
        <f>+$I1049*'10k &amp; MO'!F$7+$J1049*'10k &amp; MO'!F$13+$K1049*'10k &amp; MO'!F$19+$L1049*'10k &amp; MO'!F$25+$M1049*'10k &amp; MO'!F$31</f>
        <v>118014.8339</v>
      </c>
      <c r="X1049" s="349">
        <f>+$I1049*'10k &amp; MO'!G$7+$J1049*'10k &amp; MO'!G$13+$K1049*'10k &amp; MO'!G$19+$L1049*'10k &amp; MO'!G$25+$M1049*'10k &amp; MO'!G$31</f>
        <v>82652.514699999985</v>
      </c>
      <c r="Y1049" s="349">
        <f>+$N1049*'10k &amp; MO'!H$7+$O1049*'10k &amp; MO'!H$13+$P1049*'10k &amp; MO'!H$19+$Q1049*'10k &amp; MO'!H$25+$R1049*'10k &amp; MO'!H$31</f>
        <v>158.23559999999998</v>
      </c>
      <c r="Z1049" s="349">
        <f>+$N1049*'10k &amp; MO'!I$7+$O1049*'10k &amp; MO'!I$13+$P1049*'10k &amp; MO'!I$19+$Q1049*'10k &amp; MO'!I$25+$R1049*'10k &amp; MO'!I$31</f>
        <v>6480.72</v>
      </c>
      <c r="AA1049" s="349">
        <f>+$N1049*'10k &amp; MO'!J$7+$O1049*'10k &amp; MO'!J$13+$P1049*'10k &amp; MO'!J$19+$Q1049*'10k &amp; MO'!J$25+$R1049*'10k &amp; MO'!J$31</f>
        <v>109898.97150000001</v>
      </c>
      <c r="AB1049" s="349">
        <f>+$N1049*'10k &amp; MO'!K$7+$O1049*'10k &amp; MO'!K$13+$P1049*'10k &amp; MO'!K$19+$Q1049*'10k &amp; MO'!K$25+$R1049*'10k &amp; MO'!K$31</f>
        <v>66475.541700000002</v>
      </c>
      <c r="AC1049" s="349">
        <f>+$N1049*'10k &amp; MO'!L$7+$O1049*'10k &amp; MO'!L$13+$P1049*'10k &amp; MO'!L$19+$Q1049*'10k &amp; MO'!L$25+$R1049*'10k &amp; MO'!L$31</f>
        <v>52269.993600000002</v>
      </c>
      <c r="AD1049" s="350">
        <f>+S1049*'10k &amp; MO'!O$7</f>
        <v>3490.0320000000002</v>
      </c>
      <c r="AF1049" s="192" t="str">
        <f t="shared" si="143"/>
        <v>8892018</v>
      </c>
      <c r="AG1049" s="192">
        <f>+IFERROR(VLOOKUP($AF1049,'Limited Loss'!$F$5:$P$124,AG$3,FALSE),0)</f>
        <v>0</v>
      </c>
      <c r="AH1049" s="193">
        <f>+IFERROR(VLOOKUP($AF1049,'Limited Loss'!$F$5:$P$124,AH$3,FALSE),0)</f>
        <v>0</v>
      </c>
      <c r="AI1049" s="193">
        <f>+IFERROR(VLOOKUP($AF1049,'Limited Loss'!$F$5:$P$124,AI$3,FALSE),0)</f>
        <v>0</v>
      </c>
      <c r="AJ1049" s="193">
        <f>+IFERROR(VLOOKUP($AF1049,'Limited Loss'!$F$5:$P$124,AJ$3,FALSE),0)</f>
        <v>0</v>
      </c>
      <c r="AK1049" s="100">
        <f>+IFERROR(VLOOKUP($AF1049,'Limited Loss'!$F$5:$P$124,AK$3,FALSE),0)</f>
        <v>0</v>
      </c>
      <c r="AL1049" s="193">
        <f>+IFERROR(VLOOKUP($AF1049,'Limited Loss'!$F$5:$P$124,AL$3,FALSE),0)</f>
        <v>0</v>
      </c>
      <c r="AM1049" s="193">
        <f>+IFERROR(VLOOKUP($AF1049,'Limited Loss'!$F$5:$P$124,AM$3,FALSE),0)</f>
        <v>0</v>
      </c>
      <c r="AN1049" s="193">
        <f>+IFERROR(VLOOKUP($AF1049,'Limited Loss'!$F$5:$P$124,AN$3,FALSE),0)</f>
        <v>0</v>
      </c>
      <c r="AO1049" s="193">
        <f>+IFERROR(VLOOKUP($AF1049,'Limited Loss'!$F$5:$P$124,AO$3,FALSE),0)</f>
        <v>0</v>
      </c>
      <c r="AP1049" s="100">
        <f>+IFERROR(VLOOKUP($AF1049,'Limited Loss'!$F$5:$P$124,AP$3,FALSE),0)</f>
        <v>0</v>
      </c>
      <c r="AQ1049" s="353"/>
      <c r="AR1049" s="331">
        <f t="shared" si="144"/>
        <v>889</v>
      </c>
      <c r="AS1049" s="332">
        <f t="shared" si="144"/>
        <v>2018</v>
      </c>
      <c r="AT1049" s="349">
        <f t="shared" si="150"/>
        <v>238.09500000000003</v>
      </c>
      <c r="AU1049" s="349">
        <f t="shared" si="149"/>
        <v>9774.9982</v>
      </c>
      <c r="AV1049" s="349">
        <f t="shared" si="149"/>
        <v>274185.12099999998</v>
      </c>
      <c r="AW1049" s="349">
        <f t="shared" si="149"/>
        <v>118014.8339</v>
      </c>
      <c r="AX1049" s="350">
        <f t="shared" si="149"/>
        <v>82652.514699999985</v>
      </c>
      <c r="AY1049" s="349">
        <f t="shared" si="149"/>
        <v>158.23559999999998</v>
      </c>
      <c r="AZ1049" s="349">
        <f t="shared" si="149"/>
        <v>6480.72</v>
      </c>
      <c r="BA1049" s="349">
        <f t="shared" si="149"/>
        <v>109898.97150000001</v>
      </c>
      <c r="BB1049" s="349">
        <f t="shared" si="142"/>
        <v>66475.541700000002</v>
      </c>
      <c r="BC1049" s="349">
        <f t="shared" si="142"/>
        <v>52269.993600000002</v>
      </c>
      <c r="BD1049" s="350">
        <f t="shared" si="142"/>
        <v>3490.0320000000002</v>
      </c>
      <c r="BE1049" s="349">
        <f t="shared" si="146"/>
        <v>400736.14130000002</v>
      </c>
      <c r="BF1049" s="375">
        <f t="shared" si="147"/>
        <v>319412.88389999996</v>
      </c>
      <c r="BG1049" s="334">
        <f t="shared" si="148"/>
        <v>3490.0320000000002</v>
      </c>
    </row>
    <row r="1050" spans="1:59" x14ac:dyDescent="0.2">
      <c r="A1050" s="326" t="str">
        <f t="shared" si="145"/>
        <v>8902014</v>
      </c>
      <c r="B1050" s="331">
        <v>890</v>
      </c>
      <c r="C1050" s="327">
        <v>2014</v>
      </c>
      <c r="D1050" s="353">
        <f>+IFERROR(VLOOKUP($A1050,Data_Loss!$A$2:$V$1180,6,FALSE),0)</f>
        <v>0</v>
      </c>
      <c r="E1050" s="353">
        <f>+IFERROR(VLOOKUP($A1050,Data_Loss!$A$2:$V$1180,7,FALSE),0)</f>
        <v>0</v>
      </c>
      <c r="F1050" s="353">
        <f>+IFERROR(VLOOKUP($A1050,Data_Loss!$A$2:$V$1180,8,FALSE),0)</f>
        <v>0</v>
      </c>
      <c r="G1050" s="353">
        <f>+IFERROR(VLOOKUP($A1050,Data_Loss!$A$2:$V$1180,9,FALSE),0)</f>
        <v>1</v>
      </c>
      <c r="H1050" s="353">
        <f>+IFERROR(VLOOKUP($A1050,Data_Loss!$A$2:$V$1180,10,FALSE),0)</f>
        <v>0</v>
      </c>
      <c r="I1050" s="353">
        <f>+IFERROR(VLOOKUP($A1050,Data_Loss!$A$2:$V$1300,12,FALSE),0)</f>
        <v>0</v>
      </c>
      <c r="J1050" s="353">
        <f>+IFERROR(VLOOKUP($A1050,Data_Loss!$A$2:$V$1300,13,FALSE),0)</f>
        <v>0</v>
      </c>
      <c r="K1050" s="353">
        <f>+IFERROR(VLOOKUP($A1050,Data_Loss!$A$2:$V$1300,14,FALSE),0)</f>
        <v>0</v>
      </c>
      <c r="L1050" s="353">
        <f>+IFERROR(VLOOKUP($A1050,Data_Loss!$A$2:$V$1300,15,FALSE),0)</f>
        <v>8834</v>
      </c>
      <c r="M1050" s="353">
        <f>+IFERROR(VLOOKUP($A1050,Data_Loss!$A$2:$V$1300,16,FALSE),0)</f>
        <v>0</v>
      </c>
      <c r="N1050" s="353">
        <f>+IFERROR(VLOOKUP($A1050,Data_Loss!$A$2:$V$1300,17,FALSE),0)</f>
        <v>0</v>
      </c>
      <c r="O1050" s="353">
        <f>+IFERROR(VLOOKUP($A1050,Data_Loss!$A$2:$V$1300,18,FALSE),0)</f>
        <v>0</v>
      </c>
      <c r="P1050" s="353">
        <f>+IFERROR(VLOOKUP($A1050,Data_Loss!$A$2:$V$1300,19,FALSE),0)</f>
        <v>0</v>
      </c>
      <c r="Q1050" s="353">
        <f>+IFERROR(VLOOKUP($A1050,Data_Loss!$A$2:$V$1300,20,FALSE),0)</f>
        <v>58186</v>
      </c>
      <c r="R1050" s="353">
        <f>+IFERROR(VLOOKUP($A1050,Data_Loss!$A$2:$V$1300,21,FALSE),0)</f>
        <v>0</v>
      </c>
      <c r="S1050" s="353">
        <f>+IFERROR(VLOOKUP($A1050,Data_Loss!$A$2:$V$1300,22,FALSE),0)</f>
        <v>6622</v>
      </c>
      <c r="T1050" s="191">
        <f>+$I1050*'10k &amp; MO'!C$3+$J1050*'10k &amp; MO'!C$9+$K1050*'10k &amp; MO'!C$15+$L1050*'10k &amp; MO'!C$21+$M1050*'10k &amp; MO'!C$27</f>
        <v>0</v>
      </c>
      <c r="U1050" s="349">
        <f>+$I1050*'10k &amp; MO'!D$3+$J1050*'10k &amp; MO'!D$9+$K1050*'10k &amp; MO'!D$15+$L1050*'10k &amp; MO'!D$21+$M1050*'10k &amp; MO'!D$27</f>
        <v>0</v>
      </c>
      <c r="V1050" s="349">
        <f>+$I1050*'10k &amp; MO'!E$3+$J1050*'10k &amp; MO'!E$9+$K1050*'10k &amp; MO'!E$15+$L1050*'10k &amp; MO'!E$21+$M1050*'10k &amp; MO'!E$27</f>
        <v>0</v>
      </c>
      <c r="W1050" s="349">
        <f>+$I1050*'10k &amp; MO'!F$3+$J1050*'10k &amp; MO'!F$9+$K1050*'10k &amp; MO'!F$15+$L1050*'10k &amp; MO'!F$21+$M1050*'10k &amp; MO'!F$27</f>
        <v>10856.986000000001</v>
      </c>
      <c r="X1050" s="349">
        <f>+$I1050*'10k &amp; MO'!G$3+$J1050*'10k &amp; MO'!G$9+$K1050*'10k &amp; MO'!G$15+$L1050*'10k &amp; MO'!G$21+$M1050*'10k &amp; MO'!G$27</f>
        <v>0</v>
      </c>
      <c r="Y1050" s="349">
        <f>+$N1050*'10k &amp; MO'!H$3+$O1050*'10k &amp; MO'!H$9+$P1050*'10k &amp; MO'!H$15+$Q1050*'10k &amp; MO'!H$21+$R1050*'10k &amp; MO'!H$27</f>
        <v>0</v>
      </c>
      <c r="Z1050" s="349">
        <f>+$N1050*'10k &amp; MO'!I$3+$O1050*'10k &amp; MO'!I$9+$P1050*'10k &amp; MO'!I$15+$Q1050*'10k &amp; MO'!I$21+$R1050*'10k &amp; MO'!I$27</f>
        <v>0</v>
      </c>
      <c r="AA1050" s="349">
        <f>+$N1050*'10k &amp; MO'!J$3+$O1050*'10k &amp; MO'!J$9+$P1050*'10k &amp; MO'!J$15+$Q1050*'10k &amp; MO'!J$21+$R1050*'10k &amp; MO'!J$27</f>
        <v>0</v>
      </c>
      <c r="AB1050" s="349">
        <f>+$N1050*'10k &amp; MO'!K$3+$O1050*'10k &amp; MO'!K$9+$P1050*'10k &amp; MO'!K$15+$Q1050*'10k &amp; MO'!K$21+$R1050*'10k &amp; MO'!K$27</f>
        <v>81518.585999999996</v>
      </c>
      <c r="AC1050" s="349">
        <f>+$N1050*'10k &amp; MO'!L$3+$O1050*'10k &amp; MO'!L$9+$P1050*'10k &amp; MO'!L$15+$Q1050*'10k &amp; MO'!L$21+$R1050*'10k &amp; MO'!L$27</f>
        <v>0</v>
      </c>
      <c r="AD1050" s="350">
        <f>+S1050*'10k &amp; MO'!O$3</f>
        <v>7092.1619999999994</v>
      </c>
      <c r="AF1050" s="192" t="str">
        <f t="shared" si="143"/>
        <v>8902014</v>
      </c>
      <c r="AG1050" s="192">
        <f>+IFERROR(VLOOKUP($AF1050,'Limited Loss'!$F$5:$P$124,AG$3,FALSE),0)</f>
        <v>0</v>
      </c>
      <c r="AH1050" s="193">
        <f>+IFERROR(VLOOKUP($AF1050,'Limited Loss'!$F$5:$P$124,AH$3,FALSE),0)</f>
        <v>0</v>
      </c>
      <c r="AI1050" s="193">
        <f>+IFERROR(VLOOKUP($AF1050,'Limited Loss'!$F$5:$P$124,AI$3,FALSE),0)</f>
        <v>0</v>
      </c>
      <c r="AJ1050" s="193">
        <f>+IFERROR(VLOOKUP($AF1050,'Limited Loss'!$F$5:$P$124,AJ$3,FALSE),0)</f>
        <v>0</v>
      </c>
      <c r="AK1050" s="100">
        <f>+IFERROR(VLOOKUP($AF1050,'Limited Loss'!$F$5:$P$124,AK$3,FALSE),0)</f>
        <v>0</v>
      </c>
      <c r="AL1050" s="193">
        <f>+IFERROR(VLOOKUP($AF1050,'Limited Loss'!$F$5:$P$124,AL$3,FALSE),0)</f>
        <v>0</v>
      </c>
      <c r="AM1050" s="193">
        <f>+IFERROR(VLOOKUP($AF1050,'Limited Loss'!$F$5:$P$124,AM$3,FALSE),0)</f>
        <v>0</v>
      </c>
      <c r="AN1050" s="193">
        <f>+IFERROR(VLOOKUP($AF1050,'Limited Loss'!$F$5:$P$124,AN$3,FALSE),0)</f>
        <v>0</v>
      </c>
      <c r="AO1050" s="193">
        <f>+IFERROR(VLOOKUP($AF1050,'Limited Loss'!$F$5:$P$124,AO$3,FALSE),0)</f>
        <v>0</v>
      </c>
      <c r="AP1050" s="100">
        <f>+IFERROR(VLOOKUP($AF1050,'Limited Loss'!$F$5:$P$124,AP$3,FALSE),0)</f>
        <v>0</v>
      </c>
      <c r="AQ1050" s="353"/>
      <c r="AR1050" s="331">
        <f t="shared" si="144"/>
        <v>890</v>
      </c>
      <c r="AS1050" s="332">
        <f t="shared" si="144"/>
        <v>2014</v>
      </c>
      <c r="AT1050" s="349">
        <f t="shared" si="150"/>
        <v>0</v>
      </c>
      <c r="AU1050" s="349">
        <f t="shared" si="149"/>
        <v>0</v>
      </c>
      <c r="AV1050" s="349">
        <f t="shared" si="149"/>
        <v>0</v>
      </c>
      <c r="AW1050" s="349">
        <f t="shared" si="149"/>
        <v>10856.986000000001</v>
      </c>
      <c r="AX1050" s="350">
        <f t="shared" si="149"/>
        <v>0</v>
      </c>
      <c r="AY1050" s="349">
        <f t="shared" si="149"/>
        <v>0</v>
      </c>
      <c r="AZ1050" s="349">
        <f t="shared" si="149"/>
        <v>0</v>
      </c>
      <c r="BA1050" s="349">
        <f t="shared" si="149"/>
        <v>0</v>
      </c>
      <c r="BB1050" s="349">
        <f t="shared" si="142"/>
        <v>81518.585999999996</v>
      </c>
      <c r="BC1050" s="349">
        <f t="shared" si="142"/>
        <v>0</v>
      </c>
      <c r="BD1050" s="350">
        <f t="shared" si="142"/>
        <v>7092.1619999999994</v>
      </c>
      <c r="BE1050" s="349">
        <f t="shared" si="146"/>
        <v>0</v>
      </c>
      <c r="BF1050" s="375">
        <f t="shared" si="147"/>
        <v>92375.572</v>
      </c>
      <c r="BG1050" s="334">
        <f t="shared" si="148"/>
        <v>7092.1619999999994</v>
      </c>
    </row>
    <row r="1051" spans="1:59" x14ac:dyDescent="0.2">
      <c r="A1051" s="326" t="str">
        <f t="shared" si="145"/>
        <v>8902015</v>
      </c>
      <c r="B1051" s="331">
        <v>890</v>
      </c>
      <c r="C1051" s="327">
        <v>2015</v>
      </c>
      <c r="D1051" s="353">
        <f>+IFERROR(VLOOKUP($A1051,Data_Loss!$A$2:$V$1180,6,FALSE),0)</f>
        <v>0</v>
      </c>
      <c r="E1051" s="353">
        <f>+IFERROR(VLOOKUP($A1051,Data_Loss!$A$2:$V$1180,7,FALSE),0)</f>
        <v>0</v>
      </c>
      <c r="F1051" s="353">
        <f>+IFERROR(VLOOKUP($A1051,Data_Loss!$A$2:$V$1180,8,FALSE),0)</f>
        <v>0</v>
      </c>
      <c r="G1051" s="353">
        <f>+IFERROR(VLOOKUP($A1051,Data_Loss!$A$2:$V$1180,9,FALSE),0)</f>
        <v>0</v>
      </c>
      <c r="H1051" s="353">
        <f>+IFERROR(VLOOKUP($A1051,Data_Loss!$A$2:$V$1180,10,FALSE),0)</f>
        <v>0</v>
      </c>
      <c r="I1051" s="353">
        <f>+IFERROR(VLOOKUP($A1051,Data_Loss!$A$2:$V$1300,12,FALSE),0)</f>
        <v>0</v>
      </c>
      <c r="J1051" s="353">
        <f>+IFERROR(VLOOKUP($A1051,Data_Loss!$A$2:$V$1300,13,FALSE),0)</f>
        <v>0</v>
      </c>
      <c r="K1051" s="353">
        <f>+IFERROR(VLOOKUP($A1051,Data_Loss!$A$2:$V$1300,14,FALSE),0)</f>
        <v>0</v>
      </c>
      <c r="L1051" s="353">
        <f>+IFERROR(VLOOKUP($A1051,Data_Loss!$A$2:$V$1300,15,FALSE),0)</f>
        <v>0</v>
      </c>
      <c r="M1051" s="353">
        <f>+IFERROR(VLOOKUP($A1051,Data_Loss!$A$2:$V$1300,16,FALSE),0)</f>
        <v>0</v>
      </c>
      <c r="N1051" s="353">
        <f>+IFERROR(VLOOKUP($A1051,Data_Loss!$A$2:$V$1300,17,FALSE),0)</f>
        <v>0</v>
      </c>
      <c r="O1051" s="353">
        <f>+IFERROR(VLOOKUP($A1051,Data_Loss!$A$2:$V$1300,18,FALSE),0)</f>
        <v>0</v>
      </c>
      <c r="P1051" s="353">
        <f>+IFERROR(VLOOKUP($A1051,Data_Loss!$A$2:$V$1300,19,FALSE),0)</f>
        <v>0</v>
      </c>
      <c r="Q1051" s="353">
        <f>+IFERROR(VLOOKUP($A1051,Data_Loss!$A$2:$V$1300,20,FALSE),0)</f>
        <v>0</v>
      </c>
      <c r="R1051" s="353">
        <f>+IFERROR(VLOOKUP($A1051,Data_Loss!$A$2:$V$1300,21,FALSE),0)</f>
        <v>0</v>
      </c>
      <c r="S1051" s="353">
        <f>+IFERROR(VLOOKUP($A1051,Data_Loss!$A$2:$V$1300,22,FALSE),0)</f>
        <v>107</v>
      </c>
      <c r="T1051" s="191">
        <f>+$I1051*'10k &amp; MO'!C$4+$J1051*'10k &amp; MO'!C$10+$K1051*'10k &amp; MO'!C$16+$L1051*'10k &amp; MO'!C$22+$M1051*'10k &amp; MO'!C$28</f>
        <v>0</v>
      </c>
      <c r="U1051" s="349">
        <f>+$I1051*'10k &amp; MO'!D$4+$J1051*'10k &amp; MO'!D$10+$K1051*'10k &amp; MO'!D$16+$L1051*'10k &amp; MO'!D$22+$M1051*'10k &amp; MO'!D$28</f>
        <v>0</v>
      </c>
      <c r="V1051" s="349">
        <f>+$I1051*'10k &amp; MO'!E$4+$J1051*'10k &amp; MO'!E$10+$K1051*'10k &amp; MO'!E$16+$L1051*'10k &amp; MO'!E$22+$M1051*'10k &amp; MO'!E$28</f>
        <v>0</v>
      </c>
      <c r="W1051" s="349">
        <f>+$I1051*'10k &amp; MO'!F$4+$J1051*'10k &amp; MO'!F$10+$K1051*'10k &amp; MO'!F$16+$L1051*'10k &amp; MO'!F$22+$M1051*'10k &amp; MO'!F$28</f>
        <v>0</v>
      </c>
      <c r="X1051" s="349">
        <f>+$I1051*'10k &amp; MO'!G$4+$J1051*'10k &amp; MO'!G$10+$K1051*'10k &amp; MO'!G$16+$L1051*'10k &amp; MO'!G$22+$M1051*'10k &amp; MO'!G$28</f>
        <v>0</v>
      </c>
      <c r="Y1051" s="349">
        <f>+$N1051*'10k &amp; MO'!H$4+$O1051*'10k &amp; MO'!H$10+$P1051*'10k &amp; MO'!H$16+$Q1051*'10k &amp; MO'!H$22+$R1051*'10k &amp; MO'!H$28</f>
        <v>0</v>
      </c>
      <c r="Z1051" s="349">
        <f>+$N1051*'10k &amp; MO'!I$4+$O1051*'10k &amp; MO'!I$10+$P1051*'10k &amp; MO'!I$16+$Q1051*'10k &amp; MO'!I$22+$R1051*'10k &amp; MO'!I$28</f>
        <v>0</v>
      </c>
      <c r="AA1051" s="349">
        <f>+$N1051*'10k &amp; MO'!J$4+$O1051*'10k &amp; MO'!J$10+$P1051*'10k &amp; MO'!J$16+$Q1051*'10k &amp; MO'!J$22+$R1051*'10k &amp; MO'!J$28</f>
        <v>0</v>
      </c>
      <c r="AB1051" s="349">
        <f>+$N1051*'10k &amp; MO'!K$4+$O1051*'10k &amp; MO'!K$10+$P1051*'10k &amp; MO'!K$16+$Q1051*'10k &amp; MO'!K$22+$R1051*'10k &amp; MO'!K$28</f>
        <v>0</v>
      </c>
      <c r="AC1051" s="349">
        <f>+$N1051*'10k &amp; MO'!L$4+$O1051*'10k &amp; MO'!L$10+$P1051*'10k &amp; MO'!L$16+$Q1051*'10k &amp; MO'!L$22+$R1051*'10k &amp; MO'!L$28</f>
        <v>0</v>
      </c>
      <c r="AD1051" s="350">
        <f>+S1051*'10k &amp; MO'!O$4</f>
        <v>129.684</v>
      </c>
      <c r="AF1051" s="192" t="str">
        <f t="shared" si="143"/>
        <v>8902015</v>
      </c>
      <c r="AG1051" s="192">
        <f>+IFERROR(VLOOKUP($AF1051,'Limited Loss'!$F$5:$P$124,AG$3,FALSE),0)</f>
        <v>0</v>
      </c>
      <c r="AH1051" s="193">
        <f>+IFERROR(VLOOKUP($AF1051,'Limited Loss'!$F$5:$P$124,AH$3,FALSE),0)</f>
        <v>0</v>
      </c>
      <c r="AI1051" s="193">
        <f>+IFERROR(VLOOKUP($AF1051,'Limited Loss'!$F$5:$P$124,AI$3,FALSE),0)</f>
        <v>0</v>
      </c>
      <c r="AJ1051" s="193">
        <f>+IFERROR(VLOOKUP($AF1051,'Limited Loss'!$F$5:$P$124,AJ$3,FALSE),0)</f>
        <v>0</v>
      </c>
      <c r="AK1051" s="100">
        <f>+IFERROR(VLOOKUP($AF1051,'Limited Loss'!$F$5:$P$124,AK$3,FALSE),0)</f>
        <v>0</v>
      </c>
      <c r="AL1051" s="193">
        <f>+IFERROR(VLOOKUP($AF1051,'Limited Loss'!$F$5:$P$124,AL$3,FALSE),0)</f>
        <v>0</v>
      </c>
      <c r="AM1051" s="193">
        <f>+IFERROR(VLOOKUP($AF1051,'Limited Loss'!$F$5:$P$124,AM$3,FALSE),0)</f>
        <v>0</v>
      </c>
      <c r="AN1051" s="193">
        <f>+IFERROR(VLOOKUP($AF1051,'Limited Loss'!$F$5:$P$124,AN$3,FALSE),0)</f>
        <v>0</v>
      </c>
      <c r="AO1051" s="193">
        <f>+IFERROR(VLOOKUP($AF1051,'Limited Loss'!$F$5:$P$124,AO$3,FALSE),0)</f>
        <v>0</v>
      </c>
      <c r="AP1051" s="100">
        <f>+IFERROR(VLOOKUP($AF1051,'Limited Loss'!$F$5:$P$124,AP$3,FALSE),0)</f>
        <v>0</v>
      </c>
      <c r="AQ1051" s="353"/>
      <c r="AR1051" s="331">
        <f t="shared" si="144"/>
        <v>890</v>
      </c>
      <c r="AS1051" s="332">
        <f t="shared" si="144"/>
        <v>2015</v>
      </c>
      <c r="AT1051" s="349">
        <f t="shared" si="150"/>
        <v>0</v>
      </c>
      <c r="AU1051" s="349">
        <f t="shared" si="149"/>
        <v>0</v>
      </c>
      <c r="AV1051" s="349">
        <f t="shared" si="149"/>
        <v>0</v>
      </c>
      <c r="AW1051" s="349">
        <f t="shared" si="149"/>
        <v>0</v>
      </c>
      <c r="AX1051" s="350">
        <f t="shared" si="149"/>
        <v>0</v>
      </c>
      <c r="AY1051" s="349">
        <f t="shared" si="149"/>
        <v>0</v>
      </c>
      <c r="AZ1051" s="349">
        <f t="shared" si="149"/>
        <v>0</v>
      </c>
      <c r="BA1051" s="349">
        <f t="shared" si="149"/>
        <v>0</v>
      </c>
      <c r="BB1051" s="349">
        <f t="shared" si="142"/>
        <v>0</v>
      </c>
      <c r="BC1051" s="349">
        <f t="shared" si="142"/>
        <v>0</v>
      </c>
      <c r="BD1051" s="350">
        <f t="shared" si="142"/>
        <v>129.684</v>
      </c>
      <c r="BE1051" s="349">
        <f t="shared" si="146"/>
        <v>0</v>
      </c>
      <c r="BF1051" s="375">
        <f t="shared" si="147"/>
        <v>0</v>
      </c>
      <c r="BG1051" s="334">
        <f t="shared" si="148"/>
        <v>129.684</v>
      </c>
    </row>
    <row r="1052" spans="1:59" x14ac:dyDescent="0.2">
      <c r="A1052" s="326" t="str">
        <f t="shared" si="145"/>
        <v>8902016</v>
      </c>
      <c r="B1052" s="331">
        <v>890</v>
      </c>
      <c r="C1052" s="327">
        <v>2016</v>
      </c>
      <c r="D1052" s="353">
        <f>+IFERROR(VLOOKUP($A1052,Data_Loss!$A$2:$V$1180,6,FALSE),0)</f>
        <v>0</v>
      </c>
      <c r="E1052" s="353">
        <f>+IFERROR(VLOOKUP($A1052,Data_Loss!$A$2:$V$1180,7,FALSE),0)</f>
        <v>0</v>
      </c>
      <c r="F1052" s="353">
        <f>+IFERROR(VLOOKUP($A1052,Data_Loss!$A$2:$V$1180,8,FALSE),0)</f>
        <v>0</v>
      </c>
      <c r="G1052" s="353">
        <f>+IFERROR(VLOOKUP($A1052,Data_Loss!$A$2:$V$1180,9,FALSE),0)</f>
        <v>0</v>
      </c>
      <c r="H1052" s="353">
        <f>+IFERROR(VLOOKUP($A1052,Data_Loss!$A$2:$V$1180,10,FALSE),0)</f>
        <v>0</v>
      </c>
      <c r="I1052" s="353">
        <f>+IFERROR(VLOOKUP($A1052,Data_Loss!$A$2:$V$1300,12,FALSE),0)</f>
        <v>0</v>
      </c>
      <c r="J1052" s="353">
        <f>+IFERROR(VLOOKUP($A1052,Data_Loss!$A$2:$V$1300,13,FALSE),0)</f>
        <v>0</v>
      </c>
      <c r="K1052" s="353">
        <f>+IFERROR(VLOOKUP($A1052,Data_Loss!$A$2:$V$1300,14,FALSE),0)</f>
        <v>0</v>
      </c>
      <c r="L1052" s="353">
        <f>+IFERROR(VLOOKUP($A1052,Data_Loss!$A$2:$V$1300,15,FALSE),0)</f>
        <v>0</v>
      </c>
      <c r="M1052" s="353">
        <f>+IFERROR(VLOOKUP($A1052,Data_Loss!$A$2:$V$1300,16,FALSE),0)</f>
        <v>0</v>
      </c>
      <c r="N1052" s="353">
        <f>+IFERROR(VLOOKUP($A1052,Data_Loss!$A$2:$V$1300,17,FALSE),0)</f>
        <v>0</v>
      </c>
      <c r="O1052" s="353">
        <f>+IFERROR(VLOOKUP($A1052,Data_Loss!$A$2:$V$1300,18,FALSE),0)</f>
        <v>0</v>
      </c>
      <c r="P1052" s="353">
        <f>+IFERROR(VLOOKUP($A1052,Data_Loss!$A$2:$V$1300,19,FALSE),0)</f>
        <v>0</v>
      </c>
      <c r="Q1052" s="353">
        <f>+IFERROR(VLOOKUP($A1052,Data_Loss!$A$2:$V$1300,20,FALSE),0)</f>
        <v>0</v>
      </c>
      <c r="R1052" s="353">
        <f>+IFERROR(VLOOKUP($A1052,Data_Loss!$A$2:$V$1300,21,FALSE),0)</f>
        <v>0</v>
      </c>
      <c r="S1052" s="353">
        <f>+IFERROR(VLOOKUP($A1052,Data_Loss!$A$2:$V$1300,22,FALSE),0)</f>
        <v>195</v>
      </c>
      <c r="T1052" s="191">
        <f>+$I1052*'10k &amp; MO'!C$5+$J1052*'10k &amp; MO'!C$11+$K1052*'10k &amp; MO'!C$17+$L1052*'10k &amp; MO'!C$23+$M1052*'10k &amp; MO'!C$29</f>
        <v>0</v>
      </c>
      <c r="U1052" s="349">
        <f>+$I1052*'10k &amp; MO'!D$5+$J1052*'10k &amp; MO'!D$11+$K1052*'10k &amp; MO'!D$17+$L1052*'10k &amp; MO'!D$23+$M1052*'10k &amp; MO'!D$29</f>
        <v>0</v>
      </c>
      <c r="V1052" s="349">
        <f>+$I1052*'10k &amp; MO'!E$5+$J1052*'10k &amp; MO'!E$11+$K1052*'10k &amp; MO'!E$17+$L1052*'10k &amp; MO'!E$23+$M1052*'10k &amp; MO'!E$29</f>
        <v>0</v>
      </c>
      <c r="W1052" s="349">
        <f>+$I1052*'10k &amp; MO'!F$5+$J1052*'10k &amp; MO'!F$11+$K1052*'10k &amp; MO'!F$17+$L1052*'10k &amp; MO'!F$23+$M1052*'10k &amp; MO'!F$29</f>
        <v>0</v>
      </c>
      <c r="X1052" s="349">
        <f>+$I1052*'10k &amp; MO'!G$5+$J1052*'10k &amp; MO'!G$11+$K1052*'10k &amp; MO'!G$17+$L1052*'10k &amp; MO'!G$23+$M1052*'10k &amp; MO'!G$29</f>
        <v>0</v>
      </c>
      <c r="Y1052" s="349">
        <f>+$N1052*'10k &amp; MO'!H$5+$O1052*'10k &amp; MO'!H$11+$P1052*'10k &amp; MO'!H$17+$Q1052*'10k &amp; MO'!H$23+$R1052*'10k &amp; MO'!H$29</f>
        <v>0</v>
      </c>
      <c r="Z1052" s="349">
        <f>+$N1052*'10k &amp; MO'!I$5+$O1052*'10k &amp; MO'!I$11+$P1052*'10k &amp; MO'!I$17+$Q1052*'10k &amp; MO'!I$23+$R1052*'10k &amp; MO'!I$29</f>
        <v>0</v>
      </c>
      <c r="AA1052" s="349">
        <f>+$N1052*'10k &amp; MO'!J$5+$O1052*'10k &amp; MO'!J$11+$P1052*'10k &amp; MO'!J$17+$Q1052*'10k &amp; MO'!J$23+$R1052*'10k &amp; MO'!J$29</f>
        <v>0</v>
      </c>
      <c r="AB1052" s="349">
        <f>+$N1052*'10k &amp; MO'!K$5+$O1052*'10k &amp; MO'!K$11+$P1052*'10k &amp; MO'!K$17+$Q1052*'10k &amp; MO'!K$23+$R1052*'10k &amp; MO'!K$29</f>
        <v>0</v>
      </c>
      <c r="AC1052" s="349">
        <f>+$N1052*'10k &amp; MO'!L$5+$O1052*'10k &amp; MO'!L$11+$P1052*'10k &amp; MO'!L$17+$Q1052*'10k &amp; MO'!L$23+$R1052*'10k &amp; MO'!L$29</f>
        <v>0</v>
      </c>
      <c r="AD1052" s="350">
        <f>+S1052*'10k &amp; MO'!O$5</f>
        <v>262.86</v>
      </c>
      <c r="AF1052" s="192" t="str">
        <f t="shared" si="143"/>
        <v>8902016</v>
      </c>
      <c r="AG1052" s="192">
        <f>+IFERROR(VLOOKUP($AF1052,'Limited Loss'!$F$5:$P$124,AG$3,FALSE),0)</f>
        <v>0</v>
      </c>
      <c r="AH1052" s="193">
        <f>+IFERROR(VLOOKUP($AF1052,'Limited Loss'!$F$5:$P$124,AH$3,FALSE),0)</f>
        <v>0</v>
      </c>
      <c r="AI1052" s="193">
        <f>+IFERROR(VLOOKUP($AF1052,'Limited Loss'!$F$5:$P$124,AI$3,FALSE),0)</f>
        <v>0</v>
      </c>
      <c r="AJ1052" s="193">
        <f>+IFERROR(VLOOKUP($AF1052,'Limited Loss'!$F$5:$P$124,AJ$3,FALSE),0)</f>
        <v>0</v>
      </c>
      <c r="AK1052" s="100">
        <f>+IFERROR(VLOOKUP($AF1052,'Limited Loss'!$F$5:$P$124,AK$3,FALSE),0)</f>
        <v>0</v>
      </c>
      <c r="AL1052" s="193">
        <f>+IFERROR(VLOOKUP($AF1052,'Limited Loss'!$F$5:$P$124,AL$3,FALSE),0)</f>
        <v>0</v>
      </c>
      <c r="AM1052" s="193">
        <f>+IFERROR(VLOOKUP($AF1052,'Limited Loss'!$F$5:$P$124,AM$3,FALSE),0)</f>
        <v>0</v>
      </c>
      <c r="AN1052" s="193">
        <f>+IFERROR(VLOOKUP($AF1052,'Limited Loss'!$F$5:$P$124,AN$3,FALSE),0)</f>
        <v>0</v>
      </c>
      <c r="AO1052" s="193">
        <f>+IFERROR(VLOOKUP($AF1052,'Limited Loss'!$F$5:$P$124,AO$3,FALSE),0)</f>
        <v>0</v>
      </c>
      <c r="AP1052" s="100">
        <f>+IFERROR(VLOOKUP($AF1052,'Limited Loss'!$F$5:$P$124,AP$3,FALSE),0)</f>
        <v>0</v>
      </c>
      <c r="AQ1052" s="353"/>
      <c r="AR1052" s="331">
        <f t="shared" si="144"/>
        <v>890</v>
      </c>
      <c r="AS1052" s="332">
        <f t="shared" si="144"/>
        <v>2016</v>
      </c>
      <c r="AT1052" s="349">
        <f t="shared" si="150"/>
        <v>0</v>
      </c>
      <c r="AU1052" s="349">
        <f t="shared" si="149"/>
        <v>0</v>
      </c>
      <c r="AV1052" s="349">
        <f t="shared" si="149"/>
        <v>0</v>
      </c>
      <c r="AW1052" s="349">
        <f t="shared" si="149"/>
        <v>0</v>
      </c>
      <c r="AX1052" s="350">
        <f t="shared" si="149"/>
        <v>0</v>
      </c>
      <c r="AY1052" s="349">
        <f t="shared" si="149"/>
        <v>0</v>
      </c>
      <c r="AZ1052" s="349">
        <f t="shared" si="149"/>
        <v>0</v>
      </c>
      <c r="BA1052" s="349">
        <f t="shared" si="149"/>
        <v>0</v>
      </c>
      <c r="BB1052" s="349">
        <f t="shared" si="142"/>
        <v>0</v>
      </c>
      <c r="BC1052" s="349">
        <f t="shared" si="142"/>
        <v>0</v>
      </c>
      <c r="BD1052" s="350">
        <f t="shared" si="142"/>
        <v>262.86</v>
      </c>
      <c r="BE1052" s="349">
        <f t="shared" si="146"/>
        <v>0</v>
      </c>
      <c r="BF1052" s="375">
        <f t="shared" si="147"/>
        <v>0</v>
      </c>
      <c r="BG1052" s="334">
        <f t="shared" si="148"/>
        <v>262.86</v>
      </c>
    </row>
    <row r="1053" spans="1:59" x14ac:dyDescent="0.2">
      <c r="A1053" s="326" t="str">
        <f t="shared" si="145"/>
        <v>8902017</v>
      </c>
      <c r="B1053" s="331">
        <v>890</v>
      </c>
      <c r="C1053" s="327">
        <v>2017</v>
      </c>
      <c r="D1053" s="353">
        <f>+IFERROR(VLOOKUP($A1053,Data_Loss!$A$2:$V$1180,6,FALSE),0)</f>
        <v>0</v>
      </c>
      <c r="E1053" s="353">
        <f>+IFERROR(VLOOKUP($A1053,Data_Loss!$A$2:$V$1180,7,FALSE),0)</f>
        <v>0</v>
      </c>
      <c r="F1053" s="353">
        <f>+IFERROR(VLOOKUP($A1053,Data_Loss!$A$2:$V$1180,8,FALSE),0)</f>
        <v>0</v>
      </c>
      <c r="G1053" s="353">
        <f>+IFERROR(VLOOKUP($A1053,Data_Loss!$A$2:$V$1180,9,FALSE),0)</f>
        <v>0</v>
      </c>
      <c r="H1053" s="353">
        <f>+IFERROR(VLOOKUP($A1053,Data_Loss!$A$2:$V$1180,10,FALSE),0)</f>
        <v>0</v>
      </c>
      <c r="I1053" s="353">
        <f>+IFERROR(VLOOKUP($A1053,Data_Loss!$A$2:$V$1300,12,FALSE),0)</f>
        <v>0</v>
      </c>
      <c r="J1053" s="353">
        <f>+IFERROR(VLOOKUP($A1053,Data_Loss!$A$2:$V$1300,13,FALSE),0)</f>
        <v>0</v>
      </c>
      <c r="K1053" s="353">
        <f>+IFERROR(VLOOKUP($A1053,Data_Loss!$A$2:$V$1300,14,FALSE),0)</f>
        <v>0</v>
      </c>
      <c r="L1053" s="353">
        <f>+IFERROR(VLOOKUP($A1053,Data_Loss!$A$2:$V$1300,15,FALSE),0)</f>
        <v>0</v>
      </c>
      <c r="M1053" s="353">
        <f>+IFERROR(VLOOKUP($A1053,Data_Loss!$A$2:$V$1300,16,FALSE),0)</f>
        <v>0</v>
      </c>
      <c r="N1053" s="353">
        <f>+IFERROR(VLOOKUP($A1053,Data_Loss!$A$2:$V$1300,17,FALSE),0)</f>
        <v>0</v>
      </c>
      <c r="O1053" s="353">
        <f>+IFERROR(VLOOKUP($A1053,Data_Loss!$A$2:$V$1300,18,FALSE),0)</f>
        <v>0</v>
      </c>
      <c r="P1053" s="353">
        <f>+IFERROR(VLOOKUP($A1053,Data_Loss!$A$2:$V$1300,19,FALSE),0)</f>
        <v>0</v>
      </c>
      <c r="Q1053" s="353">
        <f>+IFERROR(VLOOKUP($A1053,Data_Loss!$A$2:$V$1300,20,FALSE),0)</f>
        <v>0</v>
      </c>
      <c r="R1053" s="353">
        <f>+IFERROR(VLOOKUP($A1053,Data_Loss!$A$2:$V$1300,21,FALSE),0)</f>
        <v>0</v>
      </c>
      <c r="S1053" s="353">
        <f>+IFERROR(VLOOKUP($A1053,Data_Loss!$A$2:$V$1300,22,FALSE),0)</f>
        <v>0</v>
      </c>
      <c r="T1053" s="191">
        <f>+$I1053*'10k &amp; MO'!C$6+$J1053*'10k &amp; MO'!C$12+$K1053*'10k &amp; MO'!C$18+$L1053*'10k &amp; MO'!C$24+$M1053*'10k &amp; MO'!C$30</f>
        <v>0</v>
      </c>
      <c r="U1053" s="349">
        <f>+$I1053*'10k &amp; MO'!D$6+$J1053*'10k &amp; MO'!D$12+$K1053*'10k &amp; MO'!D$18+$L1053*'10k &amp; MO'!D$24+$M1053*'10k &amp; MO'!D$30</f>
        <v>0</v>
      </c>
      <c r="V1053" s="349">
        <f>+$I1053*'10k &amp; MO'!E$6+$J1053*'10k &amp; MO'!E$12+$K1053*'10k &amp; MO'!E$18+$L1053*'10k &amp; MO'!E$24+$M1053*'10k &amp; MO'!E$30</f>
        <v>0</v>
      </c>
      <c r="W1053" s="349">
        <f>+$I1053*'10k &amp; MO'!F$6+$J1053*'10k &amp; MO'!F$12+$K1053*'10k &amp; MO'!F$18+$L1053*'10k &amp; MO'!F$24+$M1053*'10k &amp; MO'!F$30</f>
        <v>0</v>
      </c>
      <c r="X1053" s="349">
        <f>+$I1053*'10k &amp; MO'!G$6+$J1053*'10k &amp; MO'!G$12+$K1053*'10k &amp; MO'!G$18+$L1053*'10k &amp; MO'!G$24+$M1053*'10k &amp; MO'!G$30</f>
        <v>0</v>
      </c>
      <c r="Y1053" s="349">
        <f>+$N1053*'10k &amp; MO'!H$6+$O1053*'10k &amp; MO'!H$12+$P1053*'10k &amp; MO'!H$18+$Q1053*'10k &amp; MO'!H$24+$R1053*'10k &amp; MO'!H$30</f>
        <v>0</v>
      </c>
      <c r="Z1053" s="349">
        <f>+$N1053*'10k &amp; MO'!I$6+$O1053*'10k &amp; MO'!I$12+$P1053*'10k &amp; MO'!I$18+$Q1053*'10k &amp; MO'!I$24+$R1053*'10k &amp; MO'!I$30</f>
        <v>0</v>
      </c>
      <c r="AA1053" s="349">
        <f>+$N1053*'10k &amp; MO'!J$6+$O1053*'10k &amp; MO'!J$12+$P1053*'10k &amp; MO'!J$18+$Q1053*'10k &amp; MO'!J$24+$R1053*'10k &amp; MO'!J$30</f>
        <v>0</v>
      </c>
      <c r="AB1053" s="349">
        <f>+$N1053*'10k &amp; MO'!K$6+$O1053*'10k &amp; MO'!K$12+$P1053*'10k &amp; MO'!K$18+$Q1053*'10k &amp; MO'!K$24+$R1053*'10k &amp; MO'!K$30</f>
        <v>0</v>
      </c>
      <c r="AC1053" s="349">
        <f>+$N1053*'10k &amp; MO'!L$6+$O1053*'10k &amp; MO'!L$12+$P1053*'10k &amp; MO'!L$18+$Q1053*'10k &amp; MO'!L$24+$R1053*'10k &amp; MO'!L$30</f>
        <v>0</v>
      </c>
      <c r="AD1053" s="350">
        <f>+S1053*'10k &amp; MO'!O$6</f>
        <v>0</v>
      </c>
      <c r="AF1053" s="192" t="str">
        <f t="shared" si="143"/>
        <v>8902017</v>
      </c>
      <c r="AG1053" s="192">
        <f>+IFERROR(VLOOKUP($AF1053,'Limited Loss'!$F$5:$P$124,AG$3,FALSE),0)</f>
        <v>0</v>
      </c>
      <c r="AH1053" s="193">
        <f>+IFERROR(VLOOKUP($AF1053,'Limited Loss'!$F$5:$P$124,AH$3,FALSE),0)</f>
        <v>0</v>
      </c>
      <c r="AI1053" s="193">
        <f>+IFERROR(VLOOKUP($AF1053,'Limited Loss'!$F$5:$P$124,AI$3,FALSE),0)</f>
        <v>0</v>
      </c>
      <c r="AJ1053" s="193">
        <f>+IFERROR(VLOOKUP($AF1053,'Limited Loss'!$F$5:$P$124,AJ$3,FALSE),0)</f>
        <v>0</v>
      </c>
      <c r="AK1053" s="100">
        <f>+IFERROR(VLOOKUP($AF1053,'Limited Loss'!$F$5:$P$124,AK$3,FALSE),0)</f>
        <v>0</v>
      </c>
      <c r="AL1053" s="193">
        <f>+IFERROR(VLOOKUP($AF1053,'Limited Loss'!$F$5:$P$124,AL$3,FALSE),0)</f>
        <v>0</v>
      </c>
      <c r="AM1053" s="193">
        <f>+IFERROR(VLOOKUP($AF1053,'Limited Loss'!$F$5:$P$124,AM$3,FALSE),0)</f>
        <v>0</v>
      </c>
      <c r="AN1053" s="193">
        <f>+IFERROR(VLOOKUP($AF1053,'Limited Loss'!$F$5:$P$124,AN$3,FALSE),0)</f>
        <v>0</v>
      </c>
      <c r="AO1053" s="193">
        <f>+IFERROR(VLOOKUP($AF1053,'Limited Loss'!$F$5:$P$124,AO$3,FALSE),0)</f>
        <v>0</v>
      </c>
      <c r="AP1053" s="100">
        <f>+IFERROR(VLOOKUP($AF1053,'Limited Loss'!$F$5:$P$124,AP$3,FALSE),0)</f>
        <v>0</v>
      </c>
      <c r="AQ1053" s="353"/>
      <c r="AR1053" s="331">
        <f t="shared" si="144"/>
        <v>890</v>
      </c>
      <c r="AS1053" s="332">
        <f t="shared" si="144"/>
        <v>2017</v>
      </c>
      <c r="AT1053" s="349">
        <f t="shared" si="150"/>
        <v>0</v>
      </c>
      <c r="AU1053" s="349">
        <f t="shared" si="149"/>
        <v>0</v>
      </c>
      <c r="AV1053" s="349">
        <f t="shared" si="149"/>
        <v>0</v>
      </c>
      <c r="AW1053" s="349">
        <f t="shared" si="149"/>
        <v>0</v>
      </c>
      <c r="AX1053" s="350">
        <f t="shared" si="149"/>
        <v>0</v>
      </c>
      <c r="AY1053" s="349">
        <f t="shared" si="149"/>
        <v>0</v>
      </c>
      <c r="AZ1053" s="349">
        <f t="shared" si="149"/>
        <v>0</v>
      </c>
      <c r="BA1053" s="349">
        <f t="shared" si="149"/>
        <v>0</v>
      </c>
      <c r="BB1053" s="349">
        <f t="shared" si="142"/>
        <v>0</v>
      </c>
      <c r="BC1053" s="349">
        <f t="shared" si="142"/>
        <v>0</v>
      </c>
      <c r="BD1053" s="350">
        <f t="shared" si="142"/>
        <v>0</v>
      </c>
      <c r="BE1053" s="349">
        <f t="shared" si="146"/>
        <v>0</v>
      </c>
      <c r="BF1053" s="375">
        <f t="shared" si="147"/>
        <v>0</v>
      </c>
      <c r="BG1053" s="334">
        <f t="shared" si="148"/>
        <v>0</v>
      </c>
    </row>
    <row r="1054" spans="1:59" x14ac:dyDescent="0.2">
      <c r="A1054" s="326" t="str">
        <f t="shared" si="145"/>
        <v>8902018</v>
      </c>
      <c r="B1054" s="331">
        <v>890</v>
      </c>
      <c r="C1054" s="327">
        <v>2018</v>
      </c>
      <c r="D1054" s="353">
        <f>+IFERROR(VLOOKUP($A1054,Data_Loss!$A$2:$V$1180,6,FALSE),0)</f>
        <v>0</v>
      </c>
      <c r="E1054" s="353">
        <f>+IFERROR(VLOOKUP($A1054,Data_Loss!$A$2:$V$1180,7,FALSE),0)</f>
        <v>0</v>
      </c>
      <c r="F1054" s="353">
        <f>+IFERROR(VLOOKUP($A1054,Data_Loss!$A$2:$V$1180,8,FALSE),0)</f>
        <v>0</v>
      </c>
      <c r="G1054" s="353">
        <f>+IFERROR(VLOOKUP($A1054,Data_Loss!$A$2:$V$1180,9,FALSE),0)</f>
        <v>0</v>
      </c>
      <c r="H1054" s="353">
        <f>+IFERROR(VLOOKUP($A1054,Data_Loss!$A$2:$V$1180,10,FALSE),0)</f>
        <v>0</v>
      </c>
      <c r="I1054" s="353">
        <f>+IFERROR(VLOOKUP($A1054,Data_Loss!$A$2:$V$1300,12,FALSE),0)</f>
        <v>0</v>
      </c>
      <c r="J1054" s="353">
        <f>+IFERROR(VLOOKUP($A1054,Data_Loss!$A$2:$V$1300,13,FALSE),0)</f>
        <v>0</v>
      </c>
      <c r="K1054" s="353">
        <f>+IFERROR(VLOOKUP($A1054,Data_Loss!$A$2:$V$1300,14,FALSE),0)</f>
        <v>0</v>
      </c>
      <c r="L1054" s="353">
        <f>+IFERROR(VLOOKUP($A1054,Data_Loss!$A$2:$V$1300,15,FALSE),0)</f>
        <v>0</v>
      </c>
      <c r="M1054" s="353">
        <f>+IFERROR(VLOOKUP($A1054,Data_Loss!$A$2:$V$1300,16,FALSE),0)</f>
        <v>0</v>
      </c>
      <c r="N1054" s="353">
        <f>+IFERROR(VLOOKUP($A1054,Data_Loss!$A$2:$V$1300,17,FALSE),0)</f>
        <v>0</v>
      </c>
      <c r="O1054" s="353">
        <f>+IFERROR(VLOOKUP($A1054,Data_Loss!$A$2:$V$1300,18,FALSE),0)</f>
        <v>0</v>
      </c>
      <c r="P1054" s="353">
        <f>+IFERROR(VLOOKUP($A1054,Data_Loss!$A$2:$V$1300,19,FALSE),0)</f>
        <v>0</v>
      </c>
      <c r="Q1054" s="353">
        <f>+IFERROR(VLOOKUP($A1054,Data_Loss!$A$2:$V$1300,20,FALSE),0)</f>
        <v>0</v>
      </c>
      <c r="R1054" s="353">
        <f>+IFERROR(VLOOKUP($A1054,Data_Loss!$A$2:$V$1300,21,FALSE),0)</f>
        <v>0</v>
      </c>
      <c r="S1054" s="353">
        <f>+IFERROR(VLOOKUP($A1054,Data_Loss!$A$2:$V$1300,22,FALSE),0)</f>
        <v>2995</v>
      </c>
      <c r="T1054" s="191">
        <f>+$I1054*'10k &amp; MO'!C$7+$J1054*'10k &amp; MO'!C$13+$K1054*'10k &amp; MO'!C$19+$L1054*'10k &amp; MO'!C$25+$M1054*'10k &amp; MO'!C$31</f>
        <v>0</v>
      </c>
      <c r="U1054" s="349">
        <f>+$I1054*'10k &amp; MO'!D$7+$J1054*'10k &amp; MO'!D$13+$K1054*'10k &amp; MO'!D$19+$L1054*'10k &amp; MO'!D$25+$M1054*'10k &amp; MO'!D$31</f>
        <v>0</v>
      </c>
      <c r="V1054" s="349">
        <f>+$I1054*'10k &amp; MO'!E$7+$J1054*'10k &amp; MO'!E$13+$K1054*'10k &amp; MO'!E$19+$L1054*'10k &amp; MO'!E$25+$M1054*'10k &amp; MO'!E$31</f>
        <v>0</v>
      </c>
      <c r="W1054" s="349">
        <f>+$I1054*'10k &amp; MO'!F$7+$J1054*'10k &amp; MO'!F$13+$K1054*'10k &amp; MO'!F$19+$L1054*'10k &amp; MO'!F$25+$M1054*'10k &amp; MO'!F$31</f>
        <v>0</v>
      </c>
      <c r="X1054" s="349">
        <f>+$I1054*'10k &amp; MO'!G$7+$J1054*'10k &amp; MO'!G$13+$K1054*'10k &amp; MO'!G$19+$L1054*'10k &amp; MO'!G$25+$M1054*'10k &amp; MO'!G$31</f>
        <v>0</v>
      </c>
      <c r="Y1054" s="349">
        <f>+$N1054*'10k &amp; MO'!H$7+$O1054*'10k &amp; MO'!H$13+$P1054*'10k &amp; MO'!H$19+$Q1054*'10k &amp; MO'!H$25+$R1054*'10k &amp; MO'!H$31</f>
        <v>0</v>
      </c>
      <c r="Z1054" s="349">
        <f>+$N1054*'10k &amp; MO'!I$7+$O1054*'10k &amp; MO'!I$13+$P1054*'10k &amp; MO'!I$19+$Q1054*'10k &amp; MO'!I$25+$R1054*'10k &amp; MO'!I$31</f>
        <v>0</v>
      </c>
      <c r="AA1054" s="349">
        <f>+$N1054*'10k &amp; MO'!J$7+$O1054*'10k &amp; MO'!J$13+$P1054*'10k &amp; MO'!J$19+$Q1054*'10k &amp; MO'!J$25+$R1054*'10k &amp; MO'!J$31</f>
        <v>0</v>
      </c>
      <c r="AB1054" s="349">
        <f>+$N1054*'10k &amp; MO'!K$7+$O1054*'10k &amp; MO'!K$13+$P1054*'10k &amp; MO'!K$19+$Q1054*'10k &amp; MO'!K$25+$R1054*'10k &amp; MO'!K$31</f>
        <v>0</v>
      </c>
      <c r="AC1054" s="349">
        <f>+$N1054*'10k &amp; MO'!L$7+$O1054*'10k &amp; MO'!L$13+$P1054*'10k &amp; MO'!L$19+$Q1054*'10k &amp; MO'!L$25+$R1054*'10k &amp; MO'!L$31</f>
        <v>0</v>
      </c>
      <c r="AD1054" s="350">
        <f>+S1054*'10k &amp; MO'!O$7</f>
        <v>3971.3700000000003</v>
      </c>
      <c r="AF1054" s="192" t="str">
        <f t="shared" si="143"/>
        <v>8902018</v>
      </c>
      <c r="AG1054" s="192">
        <f>+IFERROR(VLOOKUP($AF1054,'Limited Loss'!$F$5:$P$124,AG$3,FALSE),0)</f>
        <v>0</v>
      </c>
      <c r="AH1054" s="193">
        <f>+IFERROR(VLOOKUP($AF1054,'Limited Loss'!$F$5:$P$124,AH$3,FALSE),0)</f>
        <v>0</v>
      </c>
      <c r="AI1054" s="193">
        <f>+IFERROR(VLOOKUP($AF1054,'Limited Loss'!$F$5:$P$124,AI$3,FALSE),0)</f>
        <v>0</v>
      </c>
      <c r="AJ1054" s="193">
        <f>+IFERROR(VLOOKUP($AF1054,'Limited Loss'!$F$5:$P$124,AJ$3,FALSE),0)</f>
        <v>0</v>
      </c>
      <c r="AK1054" s="100">
        <f>+IFERROR(VLOOKUP($AF1054,'Limited Loss'!$F$5:$P$124,AK$3,FALSE),0)</f>
        <v>0</v>
      </c>
      <c r="AL1054" s="193">
        <f>+IFERROR(VLOOKUP($AF1054,'Limited Loss'!$F$5:$P$124,AL$3,FALSE),0)</f>
        <v>0</v>
      </c>
      <c r="AM1054" s="193">
        <f>+IFERROR(VLOOKUP($AF1054,'Limited Loss'!$F$5:$P$124,AM$3,FALSE),0)</f>
        <v>0</v>
      </c>
      <c r="AN1054" s="193">
        <f>+IFERROR(VLOOKUP($AF1054,'Limited Loss'!$F$5:$P$124,AN$3,FALSE),0)</f>
        <v>0</v>
      </c>
      <c r="AO1054" s="193">
        <f>+IFERROR(VLOOKUP($AF1054,'Limited Loss'!$F$5:$P$124,AO$3,FALSE),0)</f>
        <v>0</v>
      </c>
      <c r="AP1054" s="100">
        <f>+IFERROR(VLOOKUP($AF1054,'Limited Loss'!$F$5:$P$124,AP$3,FALSE),0)</f>
        <v>0</v>
      </c>
      <c r="AQ1054" s="353"/>
      <c r="AR1054" s="331">
        <f t="shared" si="144"/>
        <v>890</v>
      </c>
      <c r="AS1054" s="332">
        <f t="shared" si="144"/>
        <v>2018</v>
      </c>
      <c r="AT1054" s="349">
        <f t="shared" si="150"/>
        <v>0</v>
      </c>
      <c r="AU1054" s="349">
        <f t="shared" si="149"/>
        <v>0</v>
      </c>
      <c r="AV1054" s="349">
        <f t="shared" si="149"/>
        <v>0</v>
      </c>
      <c r="AW1054" s="349">
        <f t="shared" si="149"/>
        <v>0</v>
      </c>
      <c r="AX1054" s="350">
        <f t="shared" si="149"/>
        <v>0</v>
      </c>
      <c r="AY1054" s="349">
        <f t="shared" si="149"/>
        <v>0</v>
      </c>
      <c r="AZ1054" s="349">
        <f t="shared" si="149"/>
        <v>0</v>
      </c>
      <c r="BA1054" s="349">
        <f t="shared" si="149"/>
        <v>0</v>
      </c>
      <c r="BB1054" s="349">
        <f t="shared" si="142"/>
        <v>0</v>
      </c>
      <c r="BC1054" s="349">
        <f t="shared" si="142"/>
        <v>0</v>
      </c>
      <c r="BD1054" s="350">
        <f t="shared" si="142"/>
        <v>3971.3700000000003</v>
      </c>
      <c r="BE1054" s="349">
        <f t="shared" si="146"/>
        <v>0</v>
      </c>
      <c r="BF1054" s="375">
        <f t="shared" si="147"/>
        <v>0</v>
      </c>
      <c r="BG1054" s="334">
        <f t="shared" si="148"/>
        <v>3971.3700000000003</v>
      </c>
    </row>
    <row r="1055" spans="1:59" x14ac:dyDescent="0.2">
      <c r="A1055" s="326" t="str">
        <f t="shared" si="145"/>
        <v>8912014</v>
      </c>
      <c r="B1055" s="331">
        <v>891</v>
      </c>
      <c r="C1055" s="327">
        <v>2014</v>
      </c>
      <c r="D1055" s="353">
        <f>+IFERROR(VLOOKUP($A1055,Data_Loss!$A$2:$V$1180,6,FALSE),0)</f>
        <v>0</v>
      </c>
      <c r="E1055" s="353">
        <f>+IFERROR(VLOOKUP($A1055,Data_Loss!$A$2:$V$1180,7,FALSE),0)</f>
        <v>0</v>
      </c>
      <c r="F1055" s="353">
        <f>+IFERROR(VLOOKUP($A1055,Data_Loss!$A$2:$V$1180,8,FALSE),0)</f>
        <v>0</v>
      </c>
      <c r="G1055" s="353">
        <f>+IFERROR(VLOOKUP($A1055,Data_Loss!$A$2:$V$1180,9,FALSE),0)</f>
        <v>5</v>
      </c>
      <c r="H1055" s="353">
        <f>+IFERROR(VLOOKUP($A1055,Data_Loss!$A$2:$V$1180,10,FALSE),0)</f>
        <v>13</v>
      </c>
      <c r="I1055" s="353">
        <f>+IFERROR(VLOOKUP($A1055,Data_Loss!$A$2:$V$1300,12,FALSE),0)</f>
        <v>0</v>
      </c>
      <c r="J1055" s="353">
        <f>+IFERROR(VLOOKUP($A1055,Data_Loss!$A$2:$V$1300,13,FALSE),0)</f>
        <v>0</v>
      </c>
      <c r="K1055" s="353">
        <f>+IFERROR(VLOOKUP($A1055,Data_Loss!$A$2:$V$1300,14,FALSE),0)</f>
        <v>0</v>
      </c>
      <c r="L1055" s="353">
        <f>+IFERROR(VLOOKUP($A1055,Data_Loss!$A$2:$V$1300,15,FALSE),0)</f>
        <v>59629</v>
      </c>
      <c r="M1055" s="353">
        <f>+IFERROR(VLOOKUP($A1055,Data_Loss!$A$2:$V$1300,16,FALSE),0)</f>
        <v>13487</v>
      </c>
      <c r="N1055" s="353">
        <f>+IFERROR(VLOOKUP($A1055,Data_Loss!$A$2:$V$1300,17,FALSE),0)</f>
        <v>0</v>
      </c>
      <c r="O1055" s="353">
        <f>+IFERROR(VLOOKUP($A1055,Data_Loss!$A$2:$V$1300,18,FALSE),0)</f>
        <v>0</v>
      </c>
      <c r="P1055" s="353">
        <f>+IFERROR(VLOOKUP($A1055,Data_Loss!$A$2:$V$1300,19,FALSE),0)</f>
        <v>0</v>
      </c>
      <c r="Q1055" s="353">
        <f>+IFERROR(VLOOKUP($A1055,Data_Loss!$A$2:$V$1300,20,FALSE),0)</f>
        <v>128303</v>
      </c>
      <c r="R1055" s="353">
        <f>+IFERROR(VLOOKUP($A1055,Data_Loss!$A$2:$V$1300,21,FALSE),0)</f>
        <v>60145</v>
      </c>
      <c r="S1055" s="353">
        <f>+IFERROR(VLOOKUP($A1055,Data_Loss!$A$2:$V$1300,22,FALSE),0)</f>
        <v>35404</v>
      </c>
      <c r="T1055" s="191">
        <f>+$I1055*'10k &amp; MO'!C$3+$J1055*'10k &amp; MO'!C$9+$K1055*'10k &amp; MO'!C$15+$L1055*'10k &amp; MO'!C$21+$M1055*'10k &amp; MO'!C$27</f>
        <v>0</v>
      </c>
      <c r="U1055" s="349">
        <f>+$I1055*'10k &amp; MO'!D$3+$J1055*'10k &amp; MO'!D$9+$K1055*'10k &amp; MO'!D$15+$L1055*'10k &amp; MO'!D$21+$M1055*'10k &amp; MO'!D$27</f>
        <v>0</v>
      </c>
      <c r="V1055" s="349">
        <f>+$I1055*'10k &amp; MO'!E$3+$J1055*'10k &amp; MO'!E$9+$K1055*'10k &amp; MO'!E$15+$L1055*'10k &amp; MO'!E$21+$M1055*'10k &amp; MO'!E$27</f>
        <v>0</v>
      </c>
      <c r="W1055" s="349">
        <f>+$I1055*'10k &amp; MO'!F$3+$J1055*'10k &amp; MO'!F$9+$K1055*'10k &amp; MO'!F$15+$L1055*'10k &amp; MO'!F$21+$M1055*'10k &amp; MO'!F$27</f>
        <v>73284.041000000012</v>
      </c>
      <c r="X1055" s="349">
        <f>+$I1055*'10k &amp; MO'!G$3+$J1055*'10k &amp; MO'!G$9+$K1055*'10k &amp; MO'!G$15+$L1055*'10k &amp; MO'!G$21+$M1055*'10k &amp; MO'!G$27</f>
        <v>15267.283999999998</v>
      </c>
      <c r="Y1055" s="349">
        <f>+$N1055*'10k &amp; MO'!H$3+$O1055*'10k &amp; MO'!H$9+$P1055*'10k &amp; MO'!H$15+$Q1055*'10k &amp; MO'!H$21+$R1055*'10k &amp; MO'!H$27</f>
        <v>0</v>
      </c>
      <c r="Z1055" s="349">
        <f>+$N1055*'10k &amp; MO'!I$3+$O1055*'10k &amp; MO'!I$9+$P1055*'10k &amp; MO'!I$15+$Q1055*'10k &amp; MO'!I$21+$R1055*'10k &amp; MO'!I$27</f>
        <v>0</v>
      </c>
      <c r="AA1055" s="349">
        <f>+$N1055*'10k &amp; MO'!J$3+$O1055*'10k &amp; MO'!J$9+$P1055*'10k &amp; MO'!J$15+$Q1055*'10k &amp; MO'!J$21+$R1055*'10k &amp; MO'!J$27</f>
        <v>0</v>
      </c>
      <c r="AB1055" s="349">
        <f>+$N1055*'10k &amp; MO'!K$3+$O1055*'10k &amp; MO'!K$9+$P1055*'10k &amp; MO'!K$15+$Q1055*'10k &amp; MO'!K$21+$R1055*'10k &amp; MO'!K$27</f>
        <v>179752.503</v>
      </c>
      <c r="AC1055" s="349">
        <f>+$N1055*'10k &amp; MO'!L$3+$O1055*'10k &amp; MO'!L$9+$P1055*'10k &amp; MO'!L$15+$Q1055*'10k &amp; MO'!L$21+$R1055*'10k &amp; MO'!L$27</f>
        <v>92743.59</v>
      </c>
      <c r="AD1055" s="350">
        <f>+S1055*'10k &amp; MO'!O$3</f>
        <v>37917.684000000001</v>
      </c>
      <c r="AF1055" s="192" t="str">
        <f t="shared" si="143"/>
        <v>8912014</v>
      </c>
      <c r="AG1055" s="192">
        <f>+IFERROR(VLOOKUP($AF1055,'Limited Loss'!$F$5:$P$124,AG$3,FALSE),0)</f>
        <v>0</v>
      </c>
      <c r="AH1055" s="193">
        <f>+IFERROR(VLOOKUP($AF1055,'Limited Loss'!$F$5:$P$124,AH$3,FALSE),0)</f>
        <v>0</v>
      </c>
      <c r="AI1055" s="193">
        <f>+IFERROR(VLOOKUP($AF1055,'Limited Loss'!$F$5:$P$124,AI$3,FALSE),0)</f>
        <v>0</v>
      </c>
      <c r="AJ1055" s="193">
        <f>+IFERROR(VLOOKUP($AF1055,'Limited Loss'!$F$5:$P$124,AJ$3,FALSE),0)</f>
        <v>0</v>
      </c>
      <c r="AK1055" s="100">
        <f>+IFERROR(VLOOKUP($AF1055,'Limited Loss'!$F$5:$P$124,AK$3,FALSE),0)</f>
        <v>0</v>
      </c>
      <c r="AL1055" s="193">
        <f>+IFERROR(VLOOKUP($AF1055,'Limited Loss'!$F$5:$P$124,AL$3,FALSE),0)</f>
        <v>0</v>
      </c>
      <c r="AM1055" s="193">
        <f>+IFERROR(VLOOKUP($AF1055,'Limited Loss'!$F$5:$P$124,AM$3,FALSE),0)</f>
        <v>0</v>
      </c>
      <c r="AN1055" s="193">
        <f>+IFERROR(VLOOKUP($AF1055,'Limited Loss'!$F$5:$P$124,AN$3,FALSE),0)</f>
        <v>0</v>
      </c>
      <c r="AO1055" s="193">
        <f>+IFERROR(VLOOKUP($AF1055,'Limited Loss'!$F$5:$P$124,AO$3,FALSE),0)</f>
        <v>0</v>
      </c>
      <c r="AP1055" s="100">
        <f>+IFERROR(VLOOKUP($AF1055,'Limited Loss'!$F$5:$P$124,AP$3,FALSE),0)</f>
        <v>0</v>
      </c>
      <c r="AQ1055" s="353"/>
      <c r="AR1055" s="331">
        <f t="shared" si="144"/>
        <v>891</v>
      </c>
      <c r="AS1055" s="332">
        <f t="shared" si="144"/>
        <v>2014</v>
      </c>
      <c r="AT1055" s="349">
        <f t="shared" si="150"/>
        <v>0</v>
      </c>
      <c r="AU1055" s="349">
        <f t="shared" si="149"/>
        <v>0</v>
      </c>
      <c r="AV1055" s="349">
        <f t="shared" si="149"/>
        <v>0</v>
      </c>
      <c r="AW1055" s="349">
        <f t="shared" si="149"/>
        <v>73284.041000000012</v>
      </c>
      <c r="AX1055" s="350">
        <f t="shared" si="149"/>
        <v>15267.283999999998</v>
      </c>
      <c r="AY1055" s="349">
        <f t="shared" si="149"/>
        <v>0</v>
      </c>
      <c r="AZ1055" s="349">
        <f t="shared" si="149"/>
        <v>0</v>
      </c>
      <c r="BA1055" s="349">
        <f t="shared" si="149"/>
        <v>0</v>
      </c>
      <c r="BB1055" s="349">
        <f t="shared" si="142"/>
        <v>179752.503</v>
      </c>
      <c r="BC1055" s="349">
        <f t="shared" si="142"/>
        <v>92743.59</v>
      </c>
      <c r="BD1055" s="350">
        <f t="shared" si="142"/>
        <v>37917.684000000001</v>
      </c>
      <c r="BE1055" s="349">
        <f t="shared" si="146"/>
        <v>0</v>
      </c>
      <c r="BF1055" s="375">
        <f t="shared" si="147"/>
        <v>361047.41799999995</v>
      </c>
      <c r="BG1055" s="334">
        <f t="shared" si="148"/>
        <v>37917.684000000001</v>
      </c>
    </row>
    <row r="1056" spans="1:59" x14ac:dyDescent="0.2">
      <c r="A1056" s="326" t="str">
        <f t="shared" si="145"/>
        <v>8912015</v>
      </c>
      <c r="B1056" s="331">
        <v>891</v>
      </c>
      <c r="C1056" s="327">
        <v>2015</v>
      </c>
      <c r="D1056" s="353">
        <f>+IFERROR(VLOOKUP($A1056,Data_Loss!$A$2:$V$1180,6,FALSE),0)</f>
        <v>0</v>
      </c>
      <c r="E1056" s="353">
        <f>+IFERROR(VLOOKUP($A1056,Data_Loss!$A$2:$V$1180,7,FALSE),0)</f>
        <v>0</v>
      </c>
      <c r="F1056" s="353">
        <f>+IFERROR(VLOOKUP($A1056,Data_Loss!$A$2:$V$1180,8,FALSE),0)</f>
        <v>1</v>
      </c>
      <c r="G1056" s="353">
        <f>+IFERROR(VLOOKUP($A1056,Data_Loss!$A$2:$V$1180,9,FALSE),0)</f>
        <v>10</v>
      </c>
      <c r="H1056" s="353">
        <f>+IFERROR(VLOOKUP($A1056,Data_Loss!$A$2:$V$1180,10,FALSE),0)</f>
        <v>22</v>
      </c>
      <c r="I1056" s="353">
        <f>+IFERROR(VLOOKUP($A1056,Data_Loss!$A$2:$V$1300,12,FALSE),0)</f>
        <v>0</v>
      </c>
      <c r="J1056" s="353">
        <f>+IFERROR(VLOOKUP($A1056,Data_Loss!$A$2:$V$1300,13,FALSE),0)</f>
        <v>0</v>
      </c>
      <c r="K1056" s="353">
        <f>+IFERROR(VLOOKUP($A1056,Data_Loss!$A$2:$V$1300,14,FALSE),0)</f>
        <v>201362</v>
      </c>
      <c r="L1056" s="353">
        <f>+IFERROR(VLOOKUP($A1056,Data_Loss!$A$2:$V$1300,15,FALSE),0)</f>
        <v>178523</v>
      </c>
      <c r="M1056" s="353">
        <f>+IFERROR(VLOOKUP($A1056,Data_Loss!$A$2:$V$1300,16,FALSE),0)</f>
        <v>186179</v>
      </c>
      <c r="N1056" s="353">
        <f>+IFERROR(VLOOKUP($A1056,Data_Loss!$A$2:$V$1300,17,FALSE),0)</f>
        <v>0</v>
      </c>
      <c r="O1056" s="353">
        <f>+IFERROR(VLOOKUP($A1056,Data_Loss!$A$2:$V$1300,18,FALSE),0)</f>
        <v>0</v>
      </c>
      <c r="P1056" s="353">
        <f>+IFERROR(VLOOKUP($A1056,Data_Loss!$A$2:$V$1300,19,FALSE),0)</f>
        <v>182901</v>
      </c>
      <c r="Q1056" s="353">
        <f>+IFERROR(VLOOKUP($A1056,Data_Loss!$A$2:$V$1300,20,FALSE),0)</f>
        <v>168733</v>
      </c>
      <c r="R1056" s="353">
        <f>+IFERROR(VLOOKUP($A1056,Data_Loss!$A$2:$V$1300,21,FALSE),0)</f>
        <v>118943</v>
      </c>
      <c r="S1056" s="353">
        <f>+IFERROR(VLOOKUP($A1056,Data_Loss!$A$2:$V$1300,22,FALSE),0)</f>
        <v>104430</v>
      </c>
      <c r="T1056" s="191">
        <f>+$I1056*'10k &amp; MO'!C$4+$J1056*'10k &amp; MO'!C$10+$K1056*'10k &amp; MO'!C$16+$L1056*'10k &amp; MO'!C$22+$M1056*'10k &amp; MO'!C$28</f>
        <v>0</v>
      </c>
      <c r="U1056" s="349">
        <f>+$I1056*'10k &amp; MO'!D$4+$J1056*'10k &amp; MO'!D$10+$K1056*'10k &amp; MO'!D$16+$L1056*'10k &amp; MO'!D$22+$M1056*'10k &amp; MO'!D$28</f>
        <v>0</v>
      </c>
      <c r="V1056" s="349">
        <f>+$I1056*'10k &amp; MO'!E$4+$J1056*'10k &amp; MO'!E$10+$K1056*'10k &amp; MO'!E$16+$L1056*'10k &amp; MO'!E$22+$M1056*'10k &amp; MO'!E$28</f>
        <v>386060.19449999998</v>
      </c>
      <c r="W1056" s="349">
        <f>+$I1056*'10k &amp; MO'!F$4+$J1056*'10k &amp; MO'!F$10+$K1056*'10k &amp; MO'!F$16+$L1056*'10k &amp; MO'!F$22+$M1056*'10k &amp; MO'!F$28</f>
        <v>201652.52780000001</v>
      </c>
      <c r="X1056" s="349">
        <f>+$I1056*'10k &amp; MO'!G$4+$J1056*'10k &amp; MO'!G$10+$K1056*'10k &amp; MO'!G$16+$L1056*'10k &amp; MO'!G$22+$M1056*'10k &amp; MO'!G$28</f>
        <v>217502.1231</v>
      </c>
      <c r="Y1056" s="349">
        <f>+$N1056*'10k &amp; MO'!H$4+$O1056*'10k &amp; MO'!H$10+$P1056*'10k &amp; MO'!H$16+$Q1056*'10k &amp; MO'!H$22+$R1056*'10k &amp; MO'!H$28</f>
        <v>0</v>
      </c>
      <c r="Z1056" s="349">
        <f>+$N1056*'10k &amp; MO'!I$4+$O1056*'10k &amp; MO'!I$10+$P1056*'10k &amp; MO'!I$16+$Q1056*'10k &amp; MO'!I$22+$R1056*'10k &amp; MO'!I$28</f>
        <v>0</v>
      </c>
      <c r="AA1056" s="349">
        <f>+$N1056*'10k &amp; MO'!J$4+$O1056*'10k &amp; MO'!J$10+$P1056*'10k &amp; MO'!J$16+$Q1056*'10k &amp; MO'!J$22+$R1056*'10k &amp; MO'!J$28</f>
        <v>543948.826</v>
      </c>
      <c r="AB1056" s="349">
        <f>+$N1056*'10k &amp; MO'!K$4+$O1056*'10k &amp; MO'!K$10+$P1056*'10k &amp; MO'!K$16+$Q1056*'10k &amp; MO'!K$22+$R1056*'10k &amp; MO'!K$28</f>
        <v>270238.4535</v>
      </c>
      <c r="AC1056" s="349">
        <f>+$N1056*'10k &amp; MO'!L$4+$O1056*'10k &amp; MO'!L$10+$P1056*'10k &amp; MO'!L$16+$Q1056*'10k &amp; MO'!L$22+$R1056*'10k &amp; MO'!L$28</f>
        <v>179416.6887</v>
      </c>
      <c r="AD1056" s="350">
        <f>+S1056*'10k &amp; MO'!O$4</f>
        <v>126569.16</v>
      </c>
      <c r="AF1056" s="192" t="str">
        <f t="shared" si="143"/>
        <v>8912015</v>
      </c>
      <c r="AG1056" s="192">
        <f>+IFERROR(VLOOKUP($AF1056,'Limited Loss'!$F$5:$P$124,AG$3,FALSE),0)</f>
        <v>0</v>
      </c>
      <c r="AH1056" s="193">
        <f>+IFERROR(VLOOKUP($AF1056,'Limited Loss'!$F$5:$P$124,AH$3,FALSE),0)</f>
        <v>0</v>
      </c>
      <c r="AI1056" s="193">
        <f>+IFERROR(VLOOKUP($AF1056,'Limited Loss'!$F$5:$P$124,AI$3,FALSE),0)</f>
        <v>0</v>
      </c>
      <c r="AJ1056" s="193">
        <f>+IFERROR(VLOOKUP($AF1056,'Limited Loss'!$F$5:$P$124,AJ$3,FALSE),0)</f>
        <v>0</v>
      </c>
      <c r="AK1056" s="100">
        <f>+IFERROR(VLOOKUP($AF1056,'Limited Loss'!$F$5:$P$124,AK$3,FALSE),0)</f>
        <v>0</v>
      </c>
      <c r="AL1056" s="193">
        <f>+IFERROR(VLOOKUP($AF1056,'Limited Loss'!$F$5:$P$124,AL$3,FALSE),0)</f>
        <v>0</v>
      </c>
      <c r="AM1056" s="193">
        <f>+IFERROR(VLOOKUP($AF1056,'Limited Loss'!$F$5:$P$124,AM$3,FALSE),0)</f>
        <v>0</v>
      </c>
      <c r="AN1056" s="193">
        <f>+IFERROR(VLOOKUP($AF1056,'Limited Loss'!$F$5:$P$124,AN$3,FALSE),0)</f>
        <v>0</v>
      </c>
      <c r="AO1056" s="193">
        <f>+IFERROR(VLOOKUP($AF1056,'Limited Loss'!$F$5:$P$124,AO$3,FALSE),0)</f>
        <v>0</v>
      </c>
      <c r="AP1056" s="100">
        <f>+IFERROR(VLOOKUP($AF1056,'Limited Loss'!$F$5:$P$124,AP$3,FALSE),0)</f>
        <v>0</v>
      </c>
      <c r="AQ1056" s="353"/>
      <c r="AR1056" s="331">
        <f t="shared" si="144"/>
        <v>891</v>
      </c>
      <c r="AS1056" s="332">
        <f t="shared" si="144"/>
        <v>2015</v>
      </c>
      <c r="AT1056" s="349">
        <f t="shared" si="150"/>
        <v>0</v>
      </c>
      <c r="AU1056" s="349">
        <f t="shared" si="149"/>
        <v>0</v>
      </c>
      <c r="AV1056" s="349">
        <f t="shared" si="149"/>
        <v>386060.19449999998</v>
      </c>
      <c r="AW1056" s="349">
        <f t="shared" si="149"/>
        <v>201652.52780000001</v>
      </c>
      <c r="AX1056" s="350">
        <f t="shared" si="149"/>
        <v>217502.1231</v>
      </c>
      <c r="AY1056" s="349">
        <f t="shared" si="149"/>
        <v>0</v>
      </c>
      <c r="AZ1056" s="349">
        <f t="shared" si="149"/>
        <v>0</v>
      </c>
      <c r="BA1056" s="349">
        <f t="shared" si="149"/>
        <v>543948.826</v>
      </c>
      <c r="BB1056" s="349">
        <f t="shared" si="142"/>
        <v>270238.4535</v>
      </c>
      <c r="BC1056" s="349">
        <f t="shared" si="142"/>
        <v>179416.6887</v>
      </c>
      <c r="BD1056" s="350">
        <f t="shared" si="142"/>
        <v>126569.16</v>
      </c>
      <c r="BE1056" s="349">
        <f t="shared" si="146"/>
        <v>930009.02049999998</v>
      </c>
      <c r="BF1056" s="375">
        <f t="shared" si="147"/>
        <v>868809.79310000013</v>
      </c>
      <c r="BG1056" s="334">
        <f t="shared" si="148"/>
        <v>126569.16</v>
      </c>
    </row>
    <row r="1057" spans="1:59" x14ac:dyDescent="0.2">
      <c r="A1057" s="326" t="str">
        <f t="shared" si="145"/>
        <v>8912016</v>
      </c>
      <c r="B1057" s="331">
        <v>891</v>
      </c>
      <c r="C1057" s="327">
        <v>2016</v>
      </c>
      <c r="D1057" s="353">
        <f>+IFERROR(VLOOKUP($A1057,Data_Loss!$A$2:$V$1180,6,FALSE),0)</f>
        <v>0</v>
      </c>
      <c r="E1057" s="353">
        <f>+IFERROR(VLOOKUP($A1057,Data_Loss!$A$2:$V$1180,7,FALSE),0)</f>
        <v>0</v>
      </c>
      <c r="F1057" s="353">
        <f>+IFERROR(VLOOKUP($A1057,Data_Loss!$A$2:$V$1180,8,FALSE),0)</f>
        <v>0</v>
      </c>
      <c r="G1057" s="353">
        <f>+IFERROR(VLOOKUP($A1057,Data_Loss!$A$2:$V$1180,9,FALSE),0)</f>
        <v>5</v>
      </c>
      <c r="H1057" s="353">
        <f>+IFERROR(VLOOKUP($A1057,Data_Loss!$A$2:$V$1180,10,FALSE),0)</f>
        <v>10</v>
      </c>
      <c r="I1057" s="353">
        <f>+IFERROR(VLOOKUP($A1057,Data_Loss!$A$2:$V$1300,12,FALSE),0)</f>
        <v>0</v>
      </c>
      <c r="J1057" s="353">
        <f>+IFERROR(VLOOKUP($A1057,Data_Loss!$A$2:$V$1300,13,FALSE),0)</f>
        <v>0</v>
      </c>
      <c r="K1057" s="353">
        <f>+IFERROR(VLOOKUP($A1057,Data_Loss!$A$2:$V$1300,14,FALSE),0)</f>
        <v>0</v>
      </c>
      <c r="L1057" s="353">
        <f>+IFERROR(VLOOKUP($A1057,Data_Loss!$A$2:$V$1300,15,FALSE),0)</f>
        <v>151005</v>
      </c>
      <c r="M1057" s="353">
        <f>+IFERROR(VLOOKUP($A1057,Data_Loss!$A$2:$V$1300,16,FALSE),0)</f>
        <v>102057</v>
      </c>
      <c r="N1057" s="353">
        <f>+IFERROR(VLOOKUP($A1057,Data_Loss!$A$2:$V$1300,17,FALSE),0)</f>
        <v>0</v>
      </c>
      <c r="O1057" s="353">
        <f>+IFERROR(VLOOKUP($A1057,Data_Loss!$A$2:$V$1300,18,FALSE),0)</f>
        <v>0</v>
      </c>
      <c r="P1057" s="353">
        <f>+IFERROR(VLOOKUP($A1057,Data_Loss!$A$2:$V$1300,19,FALSE),0)</f>
        <v>0</v>
      </c>
      <c r="Q1057" s="353">
        <f>+IFERROR(VLOOKUP($A1057,Data_Loss!$A$2:$V$1300,20,FALSE),0)</f>
        <v>117299</v>
      </c>
      <c r="R1057" s="353">
        <f>+IFERROR(VLOOKUP($A1057,Data_Loss!$A$2:$V$1300,21,FALSE),0)</f>
        <v>186760</v>
      </c>
      <c r="S1057" s="353">
        <f>+IFERROR(VLOOKUP($A1057,Data_Loss!$A$2:$V$1300,22,FALSE),0)</f>
        <v>73003</v>
      </c>
      <c r="T1057" s="191">
        <f>+$I1057*'10k &amp; MO'!C$5+$J1057*'10k &amp; MO'!C$11+$K1057*'10k &amp; MO'!C$17+$L1057*'10k &amp; MO'!C$23+$M1057*'10k &amp; MO'!C$29</f>
        <v>0</v>
      </c>
      <c r="U1057" s="349">
        <f>+$I1057*'10k &amp; MO'!D$5+$J1057*'10k &amp; MO'!D$11+$K1057*'10k &amp; MO'!D$17+$L1057*'10k &amp; MO'!D$23+$M1057*'10k &amp; MO'!D$29</f>
        <v>0</v>
      </c>
      <c r="V1057" s="349">
        <f>+$I1057*'10k &amp; MO'!E$5+$J1057*'10k &amp; MO'!E$11+$K1057*'10k &amp; MO'!E$17+$L1057*'10k &amp; MO'!E$23+$M1057*'10k &amp; MO'!E$29</f>
        <v>60624.582600000009</v>
      </c>
      <c r="W1057" s="349">
        <f>+$I1057*'10k &amp; MO'!F$5+$J1057*'10k &amp; MO'!F$11+$K1057*'10k &amp; MO'!F$17+$L1057*'10k &amp; MO'!F$23+$M1057*'10k &amp; MO'!F$29</f>
        <v>170301.5637</v>
      </c>
      <c r="X1057" s="349">
        <f>+$I1057*'10k &amp; MO'!G$5+$J1057*'10k &amp; MO'!G$11+$K1057*'10k &amp; MO'!G$17+$L1057*'10k &amp; MO'!G$23+$M1057*'10k &amp; MO'!G$29</f>
        <v>109980.95009999999</v>
      </c>
      <c r="Y1057" s="349">
        <f>+$N1057*'10k &amp; MO'!H$5+$O1057*'10k &amp; MO'!H$11+$P1057*'10k &amp; MO'!H$17+$Q1057*'10k &amp; MO'!H$23+$R1057*'10k &amp; MO'!H$29</f>
        <v>0</v>
      </c>
      <c r="Z1057" s="349">
        <f>+$N1057*'10k &amp; MO'!I$5+$O1057*'10k &amp; MO'!I$11+$P1057*'10k &amp; MO'!I$17+$Q1057*'10k &amp; MO'!I$23+$R1057*'10k &amp; MO'!I$29</f>
        <v>0</v>
      </c>
      <c r="AA1057" s="349">
        <f>+$N1057*'10k &amp; MO'!J$5+$O1057*'10k &amp; MO'!J$11+$P1057*'10k &amp; MO'!J$17+$Q1057*'10k &amp; MO'!J$23+$R1057*'10k &amp; MO'!J$29</f>
        <v>58241.9467</v>
      </c>
      <c r="AB1057" s="349">
        <f>+$N1057*'10k &amp; MO'!K$5+$O1057*'10k &amp; MO'!K$11+$P1057*'10k &amp; MO'!K$17+$Q1057*'10k &amp; MO'!K$23+$R1057*'10k &amp; MO'!K$29</f>
        <v>203747.41519999999</v>
      </c>
      <c r="AC1057" s="349">
        <f>+$N1057*'10k &amp; MO'!L$5+$O1057*'10k &amp; MO'!L$11+$P1057*'10k &amp; MO'!L$17+$Q1057*'10k &amp; MO'!L$23+$R1057*'10k &amp; MO'!L$29</f>
        <v>287115.02400000003</v>
      </c>
      <c r="AD1057" s="350">
        <f>+S1057*'10k &amp; MO'!O$5</f>
        <v>98408.044000000009</v>
      </c>
      <c r="AF1057" s="192" t="str">
        <f t="shared" si="143"/>
        <v>8912016</v>
      </c>
      <c r="AG1057" s="192">
        <f>+IFERROR(VLOOKUP($AF1057,'Limited Loss'!$F$5:$P$124,AG$3,FALSE),0)</f>
        <v>0</v>
      </c>
      <c r="AH1057" s="193">
        <f>+IFERROR(VLOOKUP($AF1057,'Limited Loss'!$F$5:$P$124,AH$3,FALSE),0)</f>
        <v>0</v>
      </c>
      <c r="AI1057" s="193">
        <f>+IFERROR(VLOOKUP($AF1057,'Limited Loss'!$F$5:$P$124,AI$3,FALSE),0)</f>
        <v>0</v>
      </c>
      <c r="AJ1057" s="193">
        <f>+IFERROR(VLOOKUP($AF1057,'Limited Loss'!$F$5:$P$124,AJ$3,FALSE),0)</f>
        <v>0</v>
      </c>
      <c r="AK1057" s="100">
        <f>+IFERROR(VLOOKUP($AF1057,'Limited Loss'!$F$5:$P$124,AK$3,FALSE),0)</f>
        <v>0</v>
      </c>
      <c r="AL1057" s="193">
        <f>+IFERROR(VLOOKUP($AF1057,'Limited Loss'!$F$5:$P$124,AL$3,FALSE),0)</f>
        <v>0</v>
      </c>
      <c r="AM1057" s="193">
        <f>+IFERROR(VLOOKUP($AF1057,'Limited Loss'!$F$5:$P$124,AM$3,FALSE),0)</f>
        <v>0</v>
      </c>
      <c r="AN1057" s="193">
        <f>+IFERROR(VLOOKUP($AF1057,'Limited Loss'!$F$5:$P$124,AN$3,FALSE),0)</f>
        <v>0</v>
      </c>
      <c r="AO1057" s="193">
        <f>+IFERROR(VLOOKUP($AF1057,'Limited Loss'!$F$5:$P$124,AO$3,FALSE),0)</f>
        <v>0</v>
      </c>
      <c r="AP1057" s="100">
        <f>+IFERROR(VLOOKUP($AF1057,'Limited Loss'!$F$5:$P$124,AP$3,FALSE),0)</f>
        <v>0</v>
      </c>
      <c r="AQ1057" s="353"/>
      <c r="AR1057" s="331">
        <f t="shared" si="144"/>
        <v>891</v>
      </c>
      <c r="AS1057" s="332">
        <f t="shared" si="144"/>
        <v>2016</v>
      </c>
      <c r="AT1057" s="349">
        <f t="shared" si="150"/>
        <v>0</v>
      </c>
      <c r="AU1057" s="349">
        <f t="shared" si="149"/>
        <v>0</v>
      </c>
      <c r="AV1057" s="349">
        <f t="shared" si="149"/>
        <v>60624.582600000009</v>
      </c>
      <c r="AW1057" s="349">
        <f t="shared" si="149"/>
        <v>170301.5637</v>
      </c>
      <c r="AX1057" s="350">
        <f t="shared" si="149"/>
        <v>109980.95009999999</v>
      </c>
      <c r="AY1057" s="349">
        <f t="shared" si="149"/>
        <v>0</v>
      </c>
      <c r="AZ1057" s="349">
        <f t="shared" si="149"/>
        <v>0</v>
      </c>
      <c r="BA1057" s="349">
        <f t="shared" si="149"/>
        <v>58241.9467</v>
      </c>
      <c r="BB1057" s="349">
        <f t="shared" si="142"/>
        <v>203747.41519999999</v>
      </c>
      <c r="BC1057" s="349">
        <f t="shared" si="142"/>
        <v>287115.02400000003</v>
      </c>
      <c r="BD1057" s="350">
        <f t="shared" si="142"/>
        <v>98408.044000000009</v>
      </c>
      <c r="BE1057" s="349">
        <f t="shared" si="146"/>
        <v>118866.52930000001</v>
      </c>
      <c r="BF1057" s="375">
        <f t="shared" si="147"/>
        <v>771144.95299999998</v>
      </c>
      <c r="BG1057" s="334">
        <f t="shared" si="148"/>
        <v>98408.044000000009</v>
      </c>
    </row>
    <row r="1058" spans="1:59" x14ac:dyDescent="0.2">
      <c r="A1058" s="326" t="str">
        <f t="shared" si="145"/>
        <v>8912017</v>
      </c>
      <c r="B1058" s="331">
        <v>891</v>
      </c>
      <c r="C1058" s="327">
        <v>2017</v>
      </c>
      <c r="D1058" s="353">
        <f>+IFERROR(VLOOKUP($A1058,Data_Loss!$A$2:$V$1180,6,FALSE),0)</f>
        <v>0</v>
      </c>
      <c r="E1058" s="353">
        <f>+IFERROR(VLOOKUP($A1058,Data_Loss!$A$2:$V$1180,7,FALSE),0)</f>
        <v>0</v>
      </c>
      <c r="F1058" s="353">
        <f>+IFERROR(VLOOKUP($A1058,Data_Loss!$A$2:$V$1180,8,FALSE),0)</f>
        <v>0</v>
      </c>
      <c r="G1058" s="353">
        <f>+IFERROR(VLOOKUP($A1058,Data_Loss!$A$2:$V$1180,9,FALSE),0)</f>
        <v>4</v>
      </c>
      <c r="H1058" s="353">
        <f>+IFERROR(VLOOKUP($A1058,Data_Loss!$A$2:$V$1180,10,FALSE),0)</f>
        <v>15</v>
      </c>
      <c r="I1058" s="353">
        <f>+IFERROR(VLOOKUP($A1058,Data_Loss!$A$2:$V$1300,12,FALSE),0)</f>
        <v>0</v>
      </c>
      <c r="J1058" s="353">
        <f>+IFERROR(VLOOKUP($A1058,Data_Loss!$A$2:$V$1300,13,FALSE),0)</f>
        <v>0</v>
      </c>
      <c r="K1058" s="353">
        <f>+IFERROR(VLOOKUP($A1058,Data_Loss!$A$2:$V$1300,14,FALSE),0)</f>
        <v>0</v>
      </c>
      <c r="L1058" s="353">
        <f>+IFERROR(VLOOKUP($A1058,Data_Loss!$A$2:$V$1300,15,FALSE),0)</f>
        <v>120330</v>
      </c>
      <c r="M1058" s="353">
        <f>+IFERROR(VLOOKUP($A1058,Data_Loss!$A$2:$V$1300,16,FALSE),0)</f>
        <v>89172</v>
      </c>
      <c r="N1058" s="353">
        <f>+IFERROR(VLOOKUP($A1058,Data_Loss!$A$2:$V$1300,17,FALSE),0)</f>
        <v>0</v>
      </c>
      <c r="O1058" s="353">
        <f>+IFERROR(VLOOKUP($A1058,Data_Loss!$A$2:$V$1300,18,FALSE),0)</f>
        <v>0</v>
      </c>
      <c r="P1058" s="353">
        <f>+IFERROR(VLOOKUP($A1058,Data_Loss!$A$2:$V$1300,19,FALSE),0)</f>
        <v>0</v>
      </c>
      <c r="Q1058" s="353">
        <f>+IFERROR(VLOOKUP($A1058,Data_Loss!$A$2:$V$1300,20,FALSE),0)</f>
        <v>50607</v>
      </c>
      <c r="R1058" s="353">
        <f>+IFERROR(VLOOKUP($A1058,Data_Loss!$A$2:$V$1300,21,FALSE),0)</f>
        <v>250978</v>
      </c>
      <c r="S1058" s="353">
        <f>+IFERROR(VLOOKUP($A1058,Data_Loss!$A$2:$V$1300,22,FALSE),0)</f>
        <v>51906</v>
      </c>
      <c r="T1058" s="191">
        <f>+$I1058*'10k &amp; MO'!C$6+$J1058*'10k &amp; MO'!C$12+$K1058*'10k &amp; MO'!C$18+$L1058*'10k &amp; MO'!C$24+$M1058*'10k &amp; MO'!C$30</f>
        <v>0</v>
      </c>
      <c r="U1058" s="349">
        <f>+$I1058*'10k &amp; MO'!D$6+$J1058*'10k &amp; MO'!D$12+$K1058*'10k &amp; MO'!D$18+$L1058*'10k &amp; MO'!D$24+$M1058*'10k &amp; MO'!D$30</f>
        <v>332.94779999999997</v>
      </c>
      <c r="V1058" s="349">
        <f>+$I1058*'10k &amp; MO'!E$6+$J1058*'10k &amp; MO'!E$12+$K1058*'10k &amp; MO'!E$18+$L1058*'10k &amp; MO'!E$24+$M1058*'10k &amp; MO'!E$30</f>
        <v>141029.21340000001</v>
      </c>
      <c r="W1058" s="349">
        <f>+$I1058*'10k &amp; MO'!F$6+$J1058*'10k &amp; MO'!F$12+$K1058*'10k &amp; MO'!F$18+$L1058*'10k &amp; MO'!F$24+$M1058*'10k &amp; MO'!F$30</f>
        <v>123916.38839999998</v>
      </c>
      <c r="X1058" s="349">
        <f>+$I1058*'10k &amp; MO'!G$6+$J1058*'10k &amp; MO'!G$12+$K1058*'10k &amp; MO'!G$18+$L1058*'10k &amp; MO'!G$24+$M1058*'10k &amp; MO'!G$30</f>
        <v>106517.35800000001</v>
      </c>
      <c r="Y1058" s="349">
        <f>+$N1058*'10k &amp; MO'!H$6+$O1058*'10k &amp; MO'!H$12+$P1058*'10k &amp; MO'!H$18+$Q1058*'10k &amp; MO'!H$24+$R1058*'10k &amp; MO'!H$30</f>
        <v>0</v>
      </c>
      <c r="Z1058" s="349">
        <f>+$N1058*'10k &amp; MO'!I$6+$O1058*'10k &amp; MO'!I$12+$P1058*'10k &amp; MO'!I$18+$Q1058*'10k &amp; MO'!I$24+$R1058*'10k &amp; MO'!I$30</f>
        <v>110.7183</v>
      </c>
      <c r="AA1058" s="349">
        <f>+$N1058*'10k &amp; MO'!J$6+$O1058*'10k &amp; MO'!J$12+$P1058*'10k &amp; MO'!J$18+$Q1058*'10k &amp; MO'!J$24+$R1058*'10k &amp; MO'!J$30</f>
        <v>154731.72269999998</v>
      </c>
      <c r="AB1058" s="349">
        <f>+$N1058*'10k &amp; MO'!K$6+$O1058*'10k &amp; MO'!K$12+$P1058*'10k &amp; MO'!K$18+$Q1058*'10k &amp; MO'!K$24+$R1058*'10k &amp; MO'!K$30</f>
        <v>115481.8815</v>
      </c>
      <c r="AC1058" s="349">
        <f>+$N1058*'10k &amp; MO'!L$6+$O1058*'10k &amp; MO'!L$12+$P1058*'10k &amp; MO'!L$18+$Q1058*'10k &amp; MO'!L$24+$R1058*'10k &amp; MO'!L$30</f>
        <v>373087.39189999999</v>
      </c>
      <c r="AD1058" s="350">
        <f>+S1058*'10k &amp; MO'!O$6</f>
        <v>69865.47600000001</v>
      </c>
      <c r="AF1058" s="192" t="str">
        <f t="shared" si="143"/>
        <v>8912017</v>
      </c>
      <c r="AG1058" s="192">
        <f>+IFERROR(VLOOKUP($AF1058,'Limited Loss'!$F$5:$P$124,AG$3,FALSE),0)</f>
        <v>0</v>
      </c>
      <c r="AH1058" s="193">
        <f>+IFERROR(VLOOKUP($AF1058,'Limited Loss'!$F$5:$P$124,AH$3,FALSE),0)</f>
        <v>0</v>
      </c>
      <c r="AI1058" s="193">
        <f>+IFERROR(VLOOKUP($AF1058,'Limited Loss'!$F$5:$P$124,AI$3,FALSE),0)</f>
        <v>0</v>
      </c>
      <c r="AJ1058" s="193">
        <f>+IFERROR(VLOOKUP($AF1058,'Limited Loss'!$F$5:$P$124,AJ$3,FALSE),0)</f>
        <v>0</v>
      </c>
      <c r="AK1058" s="100">
        <f>+IFERROR(VLOOKUP($AF1058,'Limited Loss'!$F$5:$P$124,AK$3,FALSE),0)</f>
        <v>0</v>
      </c>
      <c r="AL1058" s="193">
        <f>+IFERROR(VLOOKUP($AF1058,'Limited Loss'!$F$5:$P$124,AL$3,FALSE),0)</f>
        <v>0</v>
      </c>
      <c r="AM1058" s="193">
        <f>+IFERROR(VLOOKUP($AF1058,'Limited Loss'!$F$5:$P$124,AM$3,FALSE),0)</f>
        <v>0</v>
      </c>
      <c r="AN1058" s="193">
        <f>+IFERROR(VLOOKUP($AF1058,'Limited Loss'!$F$5:$P$124,AN$3,FALSE),0)</f>
        <v>0</v>
      </c>
      <c r="AO1058" s="193">
        <f>+IFERROR(VLOOKUP($AF1058,'Limited Loss'!$F$5:$P$124,AO$3,FALSE),0)</f>
        <v>0</v>
      </c>
      <c r="AP1058" s="100">
        <f>+IFERROR(VLOOKUP($AF1058,'Limited Loss'!$F$5:$P$124,AP$3,FALSE),0)</f>
        <v>0</v>
      </c>
      <c r="AQ1058" s="353"/>
      <c r="AR1058" s="331">
        <f t="shared" si="144"/>
        <v>891</v>
      </c>
      <c r="AS1058" s="332">
        <f t="shared" si="144"/>
        <v>2017</v>
      </c>
      <c r="AT1058" s="349">
        <f t="shared" si="150"/>
        <v>0</v>
      </c>
      <c r="AU1058" s="349">
        <f t="shared" si="149"/>
        <v>332.94779999999997</v>
      </c>
      <c r="AV1058" s="349">
        <f t="shared" si="149"/>
        <v>141029.21340000001</v>
      </c>
      <c r="AW1058" s="349">
        <f t="shared" si="149"/>
        <v>123916.38839999998</v>
      </c>
      <c r="AX1058" s="350">
        <f t="shared" si="149"/>
        <v>106517.35800000001</v>
      </c>
      <c r="AY1058" s="349">
        <f t="shared" si="149"/>
        <v>0</v>
      </c>
      <c r="AZ1058" s="349">
        <f t="shared" si="149"/>
        <v>110.7183</v>
      </c>
      <c r="BA1058" s="349">
        <f t="shared" si="149"/>
        <v>154731.72269999998</v>
      </c>
      <c r="BB1058" s="349">
        <f t="shared" si="142"/>
        <v>115481.8815</v>
      </c>
      <c r="BC1058" s="349">
        <f t="shared" si="142"/>
        <v>373087.39189999999</v>
      </c>
      <c r="BD1058" s="350">
        <f t="shared" si="142"/>
        <v>69865.47600000001</v>
      </c>
      <c r="BE1058" s="349">
        <f t="shared" si="146"/>
        <v>296204.60219999996</v>
      </c>
      <c r="BF1058" s="375">
        <f t="shared" si="147"/>
        <v>719003.01980000001</v>
      </c>
      <c r="BG1058" s="334">
        <f t="shared" si="148"/>
        <v>69865.47600000001</v>
      </c>
    </row>
    <row r="1059" spans="1:59" x14ac:dyDescent="0.2">
      <c r="A1059" s="326" t="str">
        <f t="shared" si="145"/>
        <v>8912018</v>
      </c>
      <c r="B1059" s="331">
        <v>891</v>
      </c>
      <c r="C1059" s="327">
        <v>2018</v>
      </c>
      <c r="D1059" s="353">
        <f>+IFERROR(VLOOKUP($A1059,Data_Loss!$A$2:$V$1180,6,FALSE),0)</f>
        <v>0</v>
      </c>
      <c r="E1059" s="353">
        <f>+IFERROR(VLOOKUP($A1059,Data_Loss!$A$2:$V$1180,7,FALSE),0)</f>
        <v>0</v>
      </c>
      <c r="F1059" s="353">
        <f>+IFERROR(VLOOKUP($A1059,Data_Loss!$A$2:$V$1180,8,FALSE),0)</f>
        <v>0</v>
      </c>
      <c r="G1059" s="353">
        <f>+IFERROR(VLOOKUP($A1059,Data_Loss!$A$2:$V$1180,9,FALSE),0)</f>
        <v>0</v>
      </c>
      <c r="H1059" s="353">
        <f>+IFERROR(VLOOKUP($A1059,Data_Loss!$A$2:$V$1180,10,FALSE),0)</f>
        <v>24</v>
      </c>
      <c r="I1059" s="353">
        <f>+IFERROR(VLOOKUP($A1059,Data_Loss!$A$2:$V$1300,12,FALSE),0)</f>
        <v>0</v>
      </c>
      <c r="J1059" s="353">
        <f>+IFERROR(VLOOKUP($A1059,Data_Loss!$A$2:$V$1300,13,FALSE),0)</f>
        <v>0</v>
      </c>
      <c r="K1059" s="353">
        <f>+IFERROR(VLOOKUP($A1059,Data_Loss!$A$2:$V$1300,14,FALSE),0)</f>
        <v>0</v>
      </c>
      <c r="L1059" s="353">
        <f>+IFERROR(VLOOKUP($A1059,Data_Loss!$A$2:$V$1300,15,FALSE),0)</f>
        <v>0</v>
      </c>
      <c r="M1059" s="353">
        <f>+IFERROR(VLOOKUP($A1059,Data_Loss!$A$2:$V$1300,16,FALSE),0)</f>
        <v>157237</v>
      </c>
      <c r="N1059" s="353">
        <f>+IFERROR(VLOOKUP($A1059,Data_Loss!$A$2:$V$1300,17,FALSE),0)</f>
        <v>0</v>
      </c>
      <c r="O1059" s="353">
        <f>+IFERROR(VLOOKUP($A1059,Data_Loss!$A$2:$V$1300,18,FALSE),0)</f>
        <v>0</v>
      </c>
      <c r="P1059" s="353">
        <f>+IFERROR(VLOOKUP($A1059,Data_Loss!$A$2:$V$1300,19,FALSE),0)</f>
        <v>0</v>
      </c>
      <c r="Q1059" s="353">
        <f>+IFERROR(VLOOKUP($A1059,Data_Loss!$A$2:$V$1300,20,FALSE),0)</f>
        <v>0</v>
      </c>
      <c r="R1059" s="353">
        <f>+IFERROR(VLOOKUP($A1059,Data_Loss!$A$2:$V$1300,21,FALSE),0)</f>
        <v>250602</v>
      </c>
      <c r="S1059" s="353">
        <f>+IFERROR(VLOOKUP($A1059,Data_Loss!$A$2:$V$1300,22,FALSE),0)</f>
        <v>104503</v>
      </c>
      <c r="T1059" s="191">
        <f>+$I1059*'10k &amp; MO'!C$7+$J1059*'10k &amp; MO'!C$13+$K1059*'10k &amp; MO'!C$19+$L1059*'10k &amp; MO'!C$25+$M1059*'10k &amp; MO'!C$31</f>
        <v>345.92140000000001</v>
      </c>
      <c r="U1059" s="349">
        <f>+$I1059*'10k &amp; MO'!D$7+$J1059*'10k &amp; MO'!D$13+$K1059*'10k &amp; MO'!D$19+$L1059*'10k &amp; MO'!D$25+$M1059*'10k &amp; MO'!D$31</f>
        <v>10723.563399999999</v>
      </c>
      <c r="V1059" s="349">
        <f>+$I1059*'10k &amp; MO'!E$7+$J1059*'10k &amp; MO'!E$13+$K1059*'10k &amp; MO'!E$19+$L1059*'10k &amp; MO'!E$25+$M1059*'10k &amp; MO'!E$31</f>
        <v>220603.511</v>
      </c>
      <c r="W1059" s="349">
        <f>+$I1059*'10k &amp; MO'!F$7+$J1059*'10k &amp; MO'!F$13+$K1059*'10k &amp; MO'!F$19+$L1059*'10k &amp; MO'!F$25+$M1059*'10k &amp; MO'!F$31</f>
        <v>83194.096700000009</v>
      </c>
      <c r="X1059" s="349">
        <f>+$I1059*'10k &amp; MO'!G$7+$J1059*'10k &amp; MO'!G$13+$K1059*'10k &amp; MO'!G$19+$L1059*'10k &amp; MO'!G$25+$M1059*'10k &amp; MO'!G$31</f>
        <v>108304.8456</v>
      </c>
      <c r="Y1059" s="349">
        <f>+$N1059*'10k &amp; MO'!H$7+$O1059*'10k &amp; MO'!H$13+$P1059*'10k &amp; MO'!H$19+$Q1059*'10k &amp; MO'!H$25+$R1059*'10k &amp; MO'!H$31</f>
        <v>726.74579999999992</v>
      </c>
      <c r="Z1059" s="349">
        <f>+$N1059*'10k &amp; MO'!I$7+$O1059*'10k &amp; MO'!I$13+$P1059*'10k &amp; MO'!I$19+$Q1059*'10k &amp; MO'!I$25+$R1059*'10k &amp; MO'!I$31</f>
        <v>24784.537800000002</v>
      </c>
      <c r="AA1059" s="349">
        <f>+$N1059*'10k &amp; MO'!J$7+$O1059*'10k &amp; MO'!J$13+$P1059*'10k &amp; MO'!J$19+$Q1059*'10k &amp; MO'!J$25+$R1059*'10k &amp; MO'!J$31</f>
        <v>254912.35440000004</v>
      </c>
      <c r="AB1059" s="349">
        <f>+$N1059*'10k &amp; MO'!K$7+$O1059*'10k &amp; MO'!K$13+$P1059*'10k &amp; MO'!K$19+$Q1059*'10k &amp; MO'!K$25+$R1059*'10k &amp; MO'!K$31</f>
        <v>134773.75559999997</v>
      </c>
      <c r="AC1059" s="349">
        <f>+$N1059*'10k &amp; MO'!L$7+$O1059*'10k &amp; MO'!L$13+$P1059*'10k &amp; MO'!L$19+$Q1059*'10k &amp; MO'!L$25+$R1059*'10k &amp; MO'!L$31</f>
        <v>210605.92080000002</v>
      </c>
      <c r="AD1059" s="350">
        <f>+S1059*'10k &amp; MO'!O$7</f>
        <v>138570.978</v>
      </c>
      <c r="AF1059" s="192" t="str">
        <f t="shared" si="143"/>
        <v>8912018</v>
      </c>
      <c r="AG1059" s="192">
        <f>+IFERROR(VLOOKUP($AF1059,'Limited Loss'!$F$5:$P$124,AG$3,FALSE),0)</f>
        <v>0</v>
      </c>
      <c r="AH1059" s="193">
        <f>+IFERROR(VLOOKUP($AF1059,'Limited Loss'!$F$5:$P$124,AH$3,FALSE),0)</f>
        <v>0</v>
      </c>
      <c r="AI1059" s="193">
        <f>+IFERROR(VLOOKUP($AF1059,'Limited Loss'!$F$5:$P$124,AI$3,FALSE),0)</f>
        <v>0</v>
      </c>
      <c r="AJ1059" s="193">
        <f>+IFERROR(VLOOKUP($AF1059,'Limited Loss'!$F$5:$P$124,AJ$3,FALSE),0)</f>
        <v>0</v>
      </c>
      <c r="AK1059" s="100">
        <f>+IFERROR(VLOOKUP($AF1059,'Limited Loss'!$F$5:$P$124,AK$3,FALSE),0)</f>
        <v>0</v>
      </c>
      <c r="AL1059" s="193">
        <f>+IFERROR(VLOOKUP($AF1059,'Limited Loss'!$F$5:$P$124,AL$3,FALSE),0)</f>
        <v>0</v>
      </c>
      <c r="AM1059" s="193">
        <f>+IFERROR(VLOOKUP($AF1059,'Limited Loss'!$F$5:$P$124,AM$3,FALSE),0)</f>
        <v>0</v>
      </c>
      <c r="AN1059" s="193">
        <f>+IFERROR(VLOOKUP($AF1059,'Limited Loss'!$F$5:$P$124,AN$3,FALSE),0)</f>
        <v>0</v>
      </c>
      <c r="AO1059" s="193">
        <f>+IFERROR(VLOOKUP($AF1059,'Limited Loss'!$F$5:$P$124,AO$3,FALSE),0)</f>
        <v>0</v>
      </c>
      <c r="AP1059" s="100">
        <f>+IFERROR(VLOOKUP($AF1059,'Limited Loss'!$F$5:$P$124,AP$3,FALSE),0)</f>
        <v>0</v>
      </c>
      <c r="AQ1059" s="353"/>
      <c r="AR1059" s="331">
        <f t="shared" si="144"/>
        <v>891</v>
      </c>
      <c r="AS1059" s="332">
        <f t="shared" si="144"/>
        <v>2018</v>
      </c>
      <c r="AT1059" s="349">
        <f t="shared" si="150"/>
        <v>345.92140000000001</v>
      </c>
      <c r="AU1059" s="349">
        <f t="shared" si="149"/>
        <v>10723.563399999999</v>
      </c>
      <c r="AV1059" s="349">
        <f t="shared" si="149"/>
        <v>220603.511</v>
      </c>
      <c r="AW1059" s="349">
        <f t="shared" si="149"/>
        <v>83194.096700000009</v>
      </c>
      <c r="AX1059" s="350">
        <f t="shared" si="149"/>
        <v>108304.8456</v>
      </c>
      <c r="AY1059" s="349">
        <f t="shared" si="149"/>
        <v>726.74579999999992</v>
      </c>
      <c r="AZ1059" s="349">
        <f t="shared" si="149"/>
        <v>24784.537800000002</v>
      </c>
      <c r="BA1059" s="349">
        <f t="shared" si="149"/>
        <v>254912.35440000004</v>
      </c>
      <c r="BB1059" s="349">
        <f t="shared" si="142"/>
        <v>134773.75559999997</v>
      </c>
      <c r="BC1059" s="349">
        <f t="shared" si="142"/>
        <v>210605.92080000002</v>
      </c>
      <c r="BD1059" s="350">
        <f t="shared" si="142"/>
        <v>138570.978</v>
      </c>
      <c r="BE1059" s="349">
        <f t="shared" si="146"/>
        <v>512096.63380000007</v>
      </c>
      <c r="BF1059" s="375">
        <f t="shared" si="147"/>
        <v>536878.61869999999</v>
      </c>
      <c r="BG1059" s="334">
        <f t="shared" si="148"/>
        <v>138570.978</v>
      </c>
    </row>
    <row r="1060" spans="1:59" x14ac:dyDescent="0.2">
      <c r="A1060" s="326" t="str">
        <f t="shared" si="145"/>
        <v>29652014</v>
      </c>
      <c r="B1060" s="331">
        <v>2965</v>
      </c>
      <c r="C1060" s="327">
        <v>2014</v>
      </c>
      <c r="D1060" s="353">
        <f>+IFERROR(VLOOKUP($A1060,Data_Loss!$A$2:$V$1180,6,FALSE),0)</f>
        <v>0</v>
      </c>
      <c r="E1060" s="353">
        <f>+IFERROR(VLOOKUP($A1060,Data_Loss!$A$2:$V$1180,7,FALSE),0)</f>
        <v>0</v>
      </c>
      <c r="F1060" s="353">
        <f>+IFERROR(VLOOKUP($A1060,Data_Loss!$A$2:$V$1180,8,FALSE),0)</f>
        <v>0</v>
      </c>
      <c r="G1060" s="353">
        <f>+IFERROR(VLOOKUP($A1060,Data_Loss!$A$2:$V$1180,9,FALSE),0)</f>
        <v>1</v>
      </c>
      <c r="H1060" s="353">
        <f>+IFERROR(VLOOKUP($A1060,Data_Loss!$A$2:$V$1180,10,FALSE),0)</f>
        <v>0</v>
      </c>
      <c r="I1060" s="353">
        <f>+IFERROR(VLOOKUP($A1060,Data_Loss!$A$2:$V$1300,12,FALSE),0)</f>
        <v>0</v>
      </c>
      <c r="J1060" s="353">
        <f>+IFERROR(VLOOKUP($A1060,Data_Loss!$A$2:$V$1300,13,FALSE),0)</f>
        <v>0</v>
      </c>
      <c r="K1060" s="353">
        <f>+IFERROR(VLOOKUP($A1060,Data_Loss!$A$2:$V$1300,14,FALSE),0)</f>
        <v>0</v>
      </c>
      <c r="L1060" s="353">
        <f>+IFERROR(VLOOKUP($A1060,Data_Loss!$A$2:$V$1300,15,FALSE),0)</f>
        <v>1945</v>
      </c>
      <c r="M1060" s="353">
        <f>+IFERROR(VLOOKUP($A1060,Data_Loss!$A$2:$V$1300,16,FALSE),0)</f>
        <v>0</v>
      </c>
      <c r="N1060" s="353">
        <f>+IFERROR(VLOOKUP($A1060,Data_Loss!$A$2:$V$1300,17,FALSE),0)</f>
        <v>0</v>
      </c>
      <c r="O1060" s="353">
        <f>+IFERROR(VLOOKUP($A1060,Data_Loss!$A$2:$V$1300,18,FALSE),0)</f>
        <v>0</v>
      </c>
      <c r="P1060" s="353">
        <f>+IFERROR(VLOOKUP($A1060,Data_Loss!$A$2:$V$1300,19,FALSE),0)</f>
        <v>0</v>
      </c>
      <c r="Q1060" s="353">
        <f>+IFERROR(VLOOKUP($A1060,Data_Loss!$A$2:$V$1300,20,FALSE),0)</f>
        <v>49120</v>
      </c>
      <c r="R1060" s="353">
        <f>+IFERROR(VLOOKUP($A1060,Data_Loss!$A$2:$V$1300,21,FALSE),0)</f>
        <v>0</v>
      </c>
      <c r="S1060" s="353">
        <f>+IFERROR(VLOOKUP($A1060,Data_Loss!$A$2:$V$1300,22,FALSE),0)</f>
        <v>7443</v>
      </c>
      <c r="T1060" s="191">
        <f>+$I1060*'10k &amp; MO'!C$3+$J1060*'10k &amp; MO'!C$9+$K1060*'10k &amp; MO'!C$15+$L1060*'10k &amp; MO'!C$21+$M1060*'10k &amp; MO'!C$27</f>
        <v>0</v>
      </c>
      <c r="U1060" s="349">
        <f>+$I1060*'10k &amp; MO'!D$3+$J1060*'10k &amp; MO'!D$9+$K1060*'10k &amp; MO'!D$15+$L1060*'10k &amp; MO'!D$21+$M1060*'10k &amp; MO'!D$27</f>
        <v>0</v>
      </c>
      <c r="V1060" s="349">
        <f>+$I1060*'10k &amp; MO'!E$3+$J1060*'10k &amp; MO'!E$9+$K1060*'10k &amp; MO'!E$15+$L1060*'10k &amp; MO'!E$21+$M1060*'10k &amp; MO'!E$27</f>
        <v>0</v>
      </c>
      <c r="W1060" s="349">
        <f>+$I1060*'10k &amp; MO'!F$3+$J1060*'10k &amp; MO'!F$9+$K1060*'10k &amp; MO'!F$15+$L1060*'10k &amp; MO'!F$21+$M1060*'10k &amp; MO'!F$27</f>
        <v>2390.4050000000002</v>
      </c>
      <c r="X1060" s="349">
        <f>+$I1060*'10k &amp; MO'!G$3+$J1060*'10k &amp; MO'!G$9+$K1060*'10k &amp; MO'!G$15+$L1060*'10k &amp; MO'!G$21+$M1060*'10k &amp; MO'!G$27</f>
        <v>0</v>
      </c>
      <c r="Y1060" s="349">
        <f>+$N1060*'10k &amp; MO'!H$3+$O1060*'10k &amp; MO'!H$9+$P1060*'10k &amp; MO'!H$15+$Q1060*'10k &amp; MO'!H$21+$R1060*'10k &amp; MO'!H$27</f>
        <v>0</v>
      </c>
      <c r="Z1060" s="349">
        <f>+$N1060*'10k &amp; MO'!I$3+$O1060*'10k &amp; MO'!I$9+$P1060*'10k &amp; MO'!I$15+$Q1060*'10k &amp; MO'!I$21+$R1060*'10k &amp; MO'!I$27</f>
        <v>0</v>
      </c>
      <c r="AA1060" s="349">
        <f>+$N1060*'10k &amp; MO'!J$3+$O1060*'10k &amp; MO'!J$9+$P1060*'10k &amp; MO'!J$15+$Q1060*'10k &amp; MO'!J$21+$R1060*'10k &amp; MO'!J$27</f>
        <v>0</v>
      </c>
      <c r="AB1060" s="349">
        <f>+$N1060*'10k &amp; MO'!K$3+$O1060*'10k &amp; MO'!K$9+$P1060*'10k &amp; MO'!K$15+$Q1060*'10k &amp; MO'!K$21+$R1060*'10k &amp; MO'!K$27</f>
        <v>68817.119999999995</v>
      </c>
      <c r="AC1060" s="349">
        <f>+$N1060*'10k &amp; MO'!L$3+$O1060*'10k &amp; MO'!L$9+$P1060*'10k &amp; MO'!L$15+$Q1060*'10k &amp; MO'!L$21+$R1060*'10k &amp; MO'!L$27</f>
        <v>0</v>
      </c>
      <c r="AD1060" s="350">
        <f>+S1060*'10k &amp; MO'!O$3</f>
        <v>7971.4529999999995</v>
      </c>
      <c r="AF1060" s="192" t="str">
        <f t="shared" si="143"/>
        <v>29652014</v>
      </c>
      <c r="AG1060" s="192">
        <f>+IFERROR(VLOOKUP($AF1060,'Limited Loss'!$F$5:$P$124,AG$3,FALSE),0)</f>
        <v>0</v>
      </c>
      <c r="AH1060" s="193">
        <f>+IFERROR(VLOOKUP($AF1060,'Limited Loss'!$F$5:$P$124,AH$3,FALSE),0)</f>
        <v>0</v>
      </c>
      <c r="AI1060" s="193">
        <f>+IFERROR(VLOOKUP($AF1060,'Limited Loss'!$F$5:$P$124,AI$3,FALSE),0)</f>
        <v>0</v>
      </c>
      <c r="AJ1060" s="193">
        <f>+IFERROR(VLOOKUP($AF1060,'Limited Loss'!$F$5:$P$124,AJ$3,FALSE),0)</f>
        <v>0</v>
      </c>
      <c r="AK1060" s="100">
        <f>+IFERROR(VLOOKUP($AF1060,'Limited Loss'!$F$5:$P$124,AK$3,FALSE),0)</f>
        <v>0</v>
      </c>
      <c r="AL1060" s="193">
        <f>+IFERROR(VLOOKUP($AF1060,'Limited Loss'!$F$5:$P$124,AL$3,FALSE),0)</f>
        <v>0</v>
      </c>
      <c r="AM1060" s="193">
        <f>+IFERROR(VLOOKUP($AF1060,'Limited Loss'!$F$5:$P$124,AM$3,FALSE),0)</f>
        <v>0</v>
      </c>
      <c r="AN1060" s="193">
        <f>+IFERROR(VLOOKUP($AF1060,'Limited Loss'!$F$5:$P$124,AN$3,FALSE),0)</f>
        <v>0</v>
      </c>
      <c r="AO1060" s="193">
        <f>+IFERROR(VLOOKUP($AF1060,'Limited Loss'!$F$5:$P$124,AO$3,FALSE),0)</f>
        <v>0</v>
      </c>
      <c r="AP1060" s="100">
        <f>+IFERROR(VLOOKUP($AF1060,'Limited Loss'!$F$5:$P$124,AP$3,FALSE),0)</f>
        <v>0</v>
      </c>
      <c r="AQ1060" s="353"/>
      <c r="AR1060" s="331">
        <f t="shared" si="144"/>
        <v>2965</v>
      </c>
      <c r="AS1060" s="332">
        <f t="shared" si="144"/>
        <v>2014</v>
      </c>
      <c r="AT1060" s="349">
        <f t="shared" si="150"/>
        <v>0</v>
      </c>
      <c r="AU1060" s="349">
        <f t="shared" si="149"/>
        <v>0</v>
      </c>
      <c r="AV1060" s="349">
        <f t="shared" si="149"/>
        <v>0</v>
      </c>
      <c r="AW1060" s="349">
        <f t="shared" si="149"/>
        <v>2390.4050000000002</v>
      </c>
      <c r="AX1060" s="350">
        <f t="shared" si="149"/>
        <v>0</v>
      </c>
      <c r="AY1060" s="349">
        <f t="shared" si="149"/>
        <v>0</v>
      </c>
      <c r="AZ1060" s="349">
        <f t="shared" si="149"/>
        <v>0</v>
      </c>
      <c r="BA1060" s="349">
        <f t="shared" si="149"/>
        <v>0</v>
      </c>
      <c r="BB1060" s="349">
        <f t="shared" si="142"/>
        <v>68817.119999999995</v>
      </c>
      <c r="BC1060" s="349">
        <f t="shared" si="142"/>
        <v>0</v>
      </c>
      <c r="BD1060" s="350">
        <f t="shared" si="142"/>
        <v>7971.4529999999995</v>
      </c>
      <c r="BE1060" s="349">
        <f t="shared" si="146"/>
        <v>0</v>
      </c>
      <c r="BF1060" s="375">
        <f t="shared" si="147"/>
        <v>71207.524999999994</v>
      </c>
      <c r="BG1060" s="334">
        <f t="shared" si="148"/>
        <v>7971.4529999999995</v>
      </c>
    </row>
    <row r="1061" spans="1:59" x14ac:dyDescent="0.2">
      <c r="A1061" s="326" t="str">
        <f t="shared" si="145"/>
        <v>29652015</v>
      </c>
      <c r="B1061" s="331">
        <v>2965</v>
      </c>
      <c r="C1061" s="327">
        <v>2015</v>
      </c>
      <c r="D1061" s="353">
        <f>+IFERROR(VLOOKUP($A1061,Data_Loss!$A$2:$V$1180,6,FALSE),0)</f>
        <v>0</v>
      </c>
      <c r="E1061" s="353">
        <f>+IFERROR(VLOOKUP($A1061,Data_Loss!$A$2:$V$1180,7,FALSE),0)</f>
        <v>0</v>
      </c>
      <c r="F1061" s="353">
        <f>+IFERROR(VLOOKUP($A1061,Data_Loss!$A$2:$V$1180,8,FALSE),0)</f>
        <v>0</v>
      </c>
      <c r="G1061" s="353">
        <f>+IFERROR(VLOOKUP($A1061,Data_Loss!$A$2:$V$1180,9,FALSE),0)</f>
        <v>2</v>
      </c>
      <c r="H1061" s="353">
        <f>+IFERROR(VLOOKUP($A1061,Data_Loss!$A$2:$V$1180,10,FALSE),0)</f>
        <v>0</v>
      </c>
      <c r="I1061" s="353">
        <f>+IFERROR(VLOOKUP($A1061,Data_Loss!$A$2:$V$1300,12,FALSE),0)</f>
        <v>0</v>
      </c>
      <c r="J1061" s="353">
        <f>+IFERROR(VLOOKUP($A1061,Data_Loss!$A$2:$V$1300,13,FALSE),0)</f>
        <v>0</v>
      </c>
      <c r="K1061" s="353">
        <f>+IFERROR(VLOOKUP($A1061,Data_Loss!$A$2:$V$1300,14,FALSE),0)</f>
        <v>0</v>
      </c>
      <c r="L1061" s="353">
        <f>+IFERROR(VLOOKUP($A1061,Data_Loss!$A$2:$V$1300,15,FALSE),0)</f>
        <v>27523</v>
      </c>
      <c r="M1061" s="353">
        <f>+IFERROR(VLOOKUP($A1061,Data_Loss!$A$2:$V$1300,16,FALSE),0)</f>
        <v>0</v>
      </c>
      <c r="N1061" s="353">
        <f>+IFERROR(VLOOKUP($A1061,Data_Loss!$A$2:$V$1300,17,FALSE),0)</f>
        <v>0</v>
      </c>
      <c r="O1061" s="353">
        <f>+IFERROR(VLOOKUP($A1061,Data_Loss!$A$2:$V$1300,18,FALSE),0)</f>
        <v>0</v>
      </c>
      <c r="P1061" s="353">
        <f>+IFERROR(VLOOKUP($A1061,Data_Loss!$A$2:$V$1300,19,FALSE),0)</f>
        <v>0</v>
      </c>
      <c r="Q1061" s="353">
        <f>+IFERROR(VLOOKUP($A1061,Data_Loss!$A$2:$V$1300,20,FALSE),0)</f>
        <v>106876</v>
      </c>
      <c r="R1061" s="353">
        <f>+IFERROR(VLOOKUP($A1061,Data_Loss!$A$2:$V$1300,21,FALSE),0)</f>
        <v>0</v>
      </c>
      <c r="S1061" s="353">
        <f>+IFERROR(VLOOKUP($A1061,Data_Loss!$A$2:$V$1300,22,FALSE),0)</f>
        <v>2399</v>
      </c>
      <c r="T1061" s="191">
        <f>+$I1061*'10k &amp; MO'!C$4+$J1061*'10k &amp; MO'!C$10+$K1061*'10k &amp; MO'!C$16+$L1061*'10k &amp; MO'!C$22+$M1061*'10k &amp; MO'!C$28</f>
        <v>0</v>
      </c>
      <c r="U1061" s="349">
        <f>+$I1061*'10k &amp; MO'!D$4+$J1061*'10k &amp; MO'!D$10+$K1061*'10k &amp; MO'!D$16+$L1061*'10k &amp; MO'!D$22+$M1061*'10k &amp; MO'!D$28</f>
        <v>0</v>
      </c>
      <c r="V1061" s="349">
        <f>+$I1061*'10k &amp; MO'!E$4+$J1061*'10k &amp; MO'!E$10+$K1061*'10k &amp; MO'!E$16+$L1061*'10k &amp; MO'!E$22+$M1061*'10k &amp; MO'!E$28</f>
        <v>4032.1194999999998</v>
      </c>
      <c r="W1061" s="349">
        <f>+$I1061*'10k &amp; MO'!F$4+$J1061*'10k &amp; MO'!F$10+$K1061*'10k &amp; MO'!F$16+$L1061*'10k &amp; MO'!F$22+$M1061*'10k &amp; MO'!F$28</f>
        <v>30206.492499999997</v>
      </c>
      <c r="X1061" s="349">
        <f>+$I1061*'10k &amp; MO'!G$4+$J1061*'10k &amp; MO'!G$10+$K1061*'10k &amp; MO'!G$16+$L1061*'10k &amp; MO'!G$22+$M1061*'10k &amp; MO'!G$28</f>
        <v>228.4409</v>
      </c>
      <c r="Y1061" s="349">
        <f>+$N1061*'10k &amp; MO'!H$4+$O1061*'10k &amp; MO'!H$10+$P1061*'10k &amp; MO'!H$16+$Q1061*'10k &amp; MO'!H$22+$R1061*'10k &amp; MO'!H$28</f>
        <v>0</v>
      </c>
      <c r="Z1061" s="349">
        <f>+$N1061*'10k &amp; MO'!I$4+$O1061*'10k &amp; MO'!I$10+$P1061*'10k &amp; MO'!I$16+$Q1061*'10k &amp; MO'!I$22+$R1061*'10k &amp; MO'!I$28</f>
        <v>0</v>
      </c>
      <c r="AA1061" s="349">
        <f>+$N1061*'10k &amp; MO'!J$4+$O1061*'10k &amp; MO'!J$10+$P1061*'10k &amp; MO'!J$16+$Q1061*'10k &amp; MO'!J$22+$R1061*'10k &amp; MO'!J$28</f>
        <v>20049.937599999997</v>
      </c>
      <c r="AB1061" s="349">
        <f>+$N1061*'10k &amp; MO'!K$4+$O1061*'10k &amp; MO'!K$10+$P1061*'10k &amp; MO'!K$16+$Q1061*'10k &amp; MO'!K$22+$R1061*'10k &amp; MO'!K$28</f>
        <v>164909.66800000001</v>
      </c>
      <c r="AC1061" s="349">
        <f>+$N1061*'10k &amp; MO'!L$4+$O1061*'10k &amp; MO'!L$10+$P1061*'10k &amp; MO'!L$16+$Q1061*'10k &amp; MO'!L$22+$R1061*'10k &amp; MO'!L$28</f>
        <v>2511.5859999999998</v>
      </c>
      <c r="AD1061" s="350">
        <f>+S1061*'10k &amp; MO'!O$4</f>
        <v>2907.5879999999997</v>
      </c>
      <c r="AF1061" s="192" t="str">
        <f t="shared" si="143"/>
        <v>29652015</v>
      </c>
      <c r="AG1061" s="192">
        <f>+IFERROR(VLOOKUP($AF1061,'Limited Loss'!$F$5:$P$124,AG$3,FALSE),0)</f>
        <v>0</v>
      </c>
      <c r="AH1061" s="193">
        <f>+IFERROR(VLOOKUP($AF1061,'Limited Loss'!$F$5:$P$124,AH$3,FALSE),0)</f>
        <v>0</v>
      </c>
      <c r="AI1061" s="193">
        <f>+IFERROR(VLOOKUP($AF1061,'Limited Loss'!$F$5:$P$124,AI$3,FALSE),0)</f>
        <v>0</v>
      </c>
      <c r="AJ1061" s="193">
        <f>+IFERROR(VLOOKUP($AF1061,'Limited Loss'!$F$5:$P$124,AJ$3,FALSE),0)</f>
        <v>0</v>
      </c>
      <c r="AK1061" s="100">
        <f>+IFERROR(VLOOKUP($AF1061,'Limited Loss'!$F$5:$P$124,AK$3,FALSE),0)</f>
        <v>0</v>
      </c>
      <c r="AL1061" s="193">
        <f>+IFERROR(VLOOKUP($AF1061,'Limited Loss'!$F$5:$P$124,AL$3,FALSE),0)</f>
        <v>0</v>
      </c>
      <c r="AM1061" s="193">
        <f>+IFERROR(VLOOKUP($AF1061,'Limited Loss'!$F$5:$P$124,AM$3,FALSE),0)</f>
        <v>0</v>
      </c>
      <c r="AN1061" s="193">
        <f>+IFERROR(VLOOKUP($AF1061,'Limited Loss'!$F$5:$P$124,AN$3,FALSE),0)</f>
        <v>0</v>
      </c>
      <c r="AO1061" s="193">
        <f>+IFERROR(VLOOKUP($AF1061,'Limited Loss'!$F$5:$P$124,AO$3,FALSE),0)</f>
        <v>0</v>
      </c>
      <c r="AP1061" s="100">
        <f>+IFERROR(VLOOKUP($AF1061,'Limited Loss'!$F$5:$P$124,AP$3,FALSE),0)</f>
        <v>0</v>
      </c>
      <c r="AQ1061" s="353"/>
      <c r="AR1061" s="331">
        <f t="shared" si="144"/>
        <v>2965</v>
      </c>
      <c r="AS1061" s="332">
        <f t="shared" si="144"/>
        <v>2015</v>
      </c>
      <c r="AT1061" s="349">
        <f t="shared" si="150"/>
        <v>0</v>
      </c>
      <c r="AU1061" s="349">
        <f t="shared" si="149"/>
        <v>0</v>
      </c>
      <c r="AV1061" s="349">
        <f t="shared" si="149"/>
        <v>4032.1194999999998</v>
      </c>
      <c r="AW1061" s="349">
        <f t="shared" si="149"/>
        <v>30206.492499999997</v>
      </c>
      <c r="AX1061" s="350">
        <f t="shared" si="149"/>
        <v>228.4409</v>
      </c>
      <c r="AY1061" s="349">
        <f t="shared" si="149"/>
        <v>0</v>
      </c>
      <c r="AZ1061" s="349">
        <f t="shared" si="149"/>
        <v>0</v>
      </c>
      <c r="BA1061" s="349">
        <f t="shared" si="149"/>
        <v>20049.937599999997</v>
      </c>
      <c r="BB1061" s="349">
        <f t="shared" si="142"/>
        <v>164909.66800000001</v>
      </c>
      <c r="BC1061" s="349">
        <f t="shared" si="142"/>
        <v>2511.5859999999998</v>
      </c>
      <c r="BD1061" s="350">
        <f t="shared" si="142"/>
        <v>2907.5879999999997</v>
      </c>
      <c r="BE1061" s="349">
        <f t="shared" si="146"/>
        <v>24082.057099999998</v>
      </c>
      <c r="BF1061" s="375">
        <f t="shared" si="147"/>
        <v>197856.18740000002</v>
      </c>
      <c r="BG1061" s="334">
        <f t="shared" si="148"/>
        <v>2907.5879999999997</v>
      </c>
    </row>
    <row r="1062" spans="1:59" x14ac:dyDescent="0.2">
      <c r="A1062" s="326" t="str">
        <f t="shared" si="145"/>
        <v>29652016</v>
      </c>
      <c r="B1062" s="331">
        <v>2965</v>
      </c>
      <c r="C1062" s="327">
        <v>2016</v>
      </c>
      <c r="D1062" s="353">
        <f>+IFERROR(VLOOKUP($A1062,Data_Loss!$A$2:$V$1180,6,FALSE),0)</f>
        <v>0</v>
      </c>
      <c r="E1062" s="353">
        <f>+IFERROR(VLOOKUP($A1062,Data_Loss!$A$2:$V$1180,7,FALSE),0)</f>
        <v>0</v>
      </c>
      <c r="F1062" s="353">
        <f>+IFERROR(VLOOKUP($A1062,Data_Loss!$A$2:$V$1180,8,FALSE),0)</f>
        <v>0</v>
      </c>
      <c r="G1062" s="353">
        <f>+IFERROR(VLOOKUP($A1062,Data_Loss!$A$2:$V$1180,9,FALSE),0)</f>
        <v>2</v>
      </c>
      <c r="H1062" s="353">
        <f>+IFERROR(VLOOKUP($A1062,Data_Loss!$A$2:$V$1180,10,FALSE),0)</f>
        <v>0</v>
      </c>
      <c r="I1062" s="353">
        <f>+IFERROR(VLOOKUP($A1062,Data_Loss!$A$2:$V$1300,12,FALSE),0)</f>
        <v>0</v>
      </c>
      <c r="J1062" s="353">
        <f>+IFERROR(VLOOKUP($A1062,Data_Loss!$A$2:$V$1300,13,FALSE),0)</f>
        <v>0</v>
      </c>
      <c r="K1062" s="353">
        <f>+IFERROR(VLOOKUP($A1062,Data_Loss!$A$2:$V$1300,14,FALSE),0)</f>
        <v>0</v>
      </c>
      <c r="L1062" s="353">
        <f>+IFERROR(VLOOKUP($A1062,Data_Loss!$A$2:$V$1300,15,FALSE),0)</f>
        <v>18425</v>
      </c>
      <c r="M1062" s="353">
        <f>+IFERROR(VLOOKUP($A1062,Data_Loss!$A$2:$V$1300,16,FALSE),0)</f>
        <v>0</v>
      </c>
      <c r="N1062" s="353">
        <f>+IFERROR(VLOOKUP($A1062,Data_Loss!$A$2:$V$1300,17,FALSE),0)</f>
        <v>0</v>
      </c>
      <c r="O1062" s="353">
        <f>+IFERROR(VLOOKUP($A1062,Data_Loss!$A$2:$V$1300,18,FALSE),0)</f>
        <v>0</v>
      </c>
      <c r="P1062" s="353">
        <f>+IFERROR(VLOOKUP($A1062,Data_Loss!$A$2:$V$1300,19,FALSE),0)</f>
        <v>0</v>
      </c>
      <c r="Q1062" s="353">
        <f>+IFERROR(VLOOKUP($A1062,Data_Loss!$A$2:$V$1300,20,FALSE),0)</f>
        <v>12142</v>
      </c>
      <c r="R1062" s="353">
        <f>+IFERROR(VLOOKUP($A1062,Data_Loss!$A$2:$V$1300,21,FALSE),0)</f>
        <v>0</v>
      </c>
      <c r="S1062" s="353">
        <f>+IFERROR(VLOOKUP($A1062,Data_Loss!$A$2:$V$1300,22,FALSE),0)</f>
        <v>3908</v>
      </c>
      <c r="T1062" s="191">
        <f>+$I1062*'10k &amp; MO'!C$5+$J1062*'10k &amp; MO'!C$11+$K1062*'10k &amp; MO'!C$17+$L1062*'10k &amp; MO'!C$23+$M1062*'10k &amp; MO'!C$29</f>
        <v>0</v>
      </c>
      <c r="U1062" s="349">
        <f>+$I1062*'10k &amp; MO'!D$5+$J1062*'10k &amp; MO'!D$11+$K1062*'10k &amp; MO'!D$17+$L1062*'10k &amp; MO'!D$23+$M1062*'10k &amp; MO'!D$29</f>
        <v>0</v>
      </c>
      <c r="V1062" s="349">
        <f>+$I1062*'10k &amp; MO'!E$5+$J1062*'10k &amp; MO'!E$11+$K1062*'10k &amp; MO'!E$17+$L1062*'10k &amp; MO'!E$23+$M1062*'10k &amp; MO'!E$29</f>
        <v>5986.2825000000003</v>
      </c>
      <c r="W1062" s="349">
        <f>+$I1062*'10k &amp; MO'!F$5+$J1062*'10k &amp; MO'!F$11+$K1062*'10k &amp; MO'!F$17+$L1062*'10k &amp; MO'!F$23+$M1062*'10k &amp; MO'!F$29</f>
        <v>19937.692500000001</v>
      </c>
      <c r="X1062" s="349">
        <f>+$I1062*'10k &amp; MO'!G$5+$J1062*'10k &amp; MO'!G$11+$K1062*'10k &amp; MO'!G$17+$L1062*'10k &amp; MO'!G$23+$M1062*'10k &amp; MO'!G$29</f>
        <v>458.78249999999997</v>
      </c>
      <c r="Y1062" s="349">
        <f>+$N1062*'10k &amp; MO'!H$5+$O1062*'10k &amp; MO'!H$11+$P1062*'10k &amp; MO'!H$17+$Q1062*'10k &amp; MO'!H$23+$R1062*'10k &amp; MO'!H$29</f>
        <v>0</v>
      </c>
      <c r="Z1062" s="349">
        <f>+$N1062*'10k &amp; MO'!I$5+$O1062*'10k &amp; MO'!I$11+$P1062*'10k &amp; MO'!I$17+$Q1062*'10k &amp; MO'!I$23+$R1062*'10k &amp; MO'!I$29</f>
        <v>0</v>
      </c>
      <c r="AA1062" s="349">
        <f>+$N1062*'10k &amp; MO'!J$5+$O1062*'10k &amp; MO'!J$11+$P1062*'10k &amp; MO'!J$17+$Q1062*'10k &amp; MO'!J$23+$R1062*'10k &amp; MO'!J$29</f>
        <v>4314.0526</v>
      </c>
      <c r="AB1062" s="349">
        <f>+$N1062*'10k &amp; MO'!K$5+$O1062*'10k &amp; MO'!K$11+$P1062*'10k &amp; MO'!K$17+$Q1062*'10k &amp; MO'!K$23+$R1062*'10k &amp; MO'!K$29</f>
        <v>19194.0736</v>
      </c>
      <c r="AC1062" s="349">
        <f>+$N1062*'10k &amp; MO'!L$5+$O1062*'10k &amp; MO'!L$11+$P1062*'10k &amp; MO'!L$17+$Q1062*'10k &amp; MO'!L$23+$R1062*'10k &amp; MO'!L$29</f>
        <v>582.81600000000003</v>
      </c>
      <c r="AD1062" s="350">
        <f>+S1062*'10k &amp; MO'!O$5</f>
        <v>5267.9840000000004</v>
      </c>
      <c r="AF1062" s="192" t="str">
        <f t="shared" si="143"/>
        <v>29652016</v>
      </c>
      <c r="AG1062" s="192">
        <f>+IFERROR(VLOOKUP($AF1062,'Limited Loss'!$F$5:$P$124,AG$3,FALSE),0)</f>
        <v>0</v>
      </c>
      <c r="AH1062" s="193">
        <f>+IFERROR(VLOOKUP($AF1062,'Limited Loss'!$F$5:$P$124,AH$3,FALSE),0)</f>
        <v>0</v>
      </c>
      <c r="AI1062" s="193">
        <f>+IFERROR(VLOOKUP($AF1062,'Limited Loss'!$F$5:$P$124,AI$3,FALSE),0)</f>
        <v>0</v>
      </c>
      <c r="AJ1062" s="193">
        <f>+IFERROR(VLOOKUP($AF1062,'Limited Loss'!$F$5:$P$124,AJ$3,FALSE),0)</f>
        <v>0</v>
      </c>
      <c r="AK1062" s="100">
        <f>+IFERROR(VLOOKUP($AF1062,'Limited Loss'!$F$5:$P$124,AK$3,FALSE),0)</f>
        <v>0</v>
      </c>
      <c r="AL1062" s="193">
        <f>+IFERROR(VLOOKUP($AF1062,'Limited Loss'!$F$5:$P$124,AL$3,FALSE),0)</f>
        <v>0</v>
      </c>
      <c r="AM1062" s="193">
        <f>+IFERROR(VLOOKUP($AF1062,'Limited Loss'!$F$5:$P$124,AM$3,FALSE),0)</f>
        <v>0</v>
      </c>
      <c r="AN1062" s="193">
        <f>+IFERROR(VLOOKUP($AF1062,'Limited Loss'!$F$5:$P$124,AN$3,FALSE),0)</f>
        <v>0</v>
      </c>
      <c r="AO1062" s="193">
        <f>+IFERROR(VLOOKUP($AF1062,'Limited Loss'!$F$5:$P$124,AO$3,FALSE),0)</f>
        <v>0</v>
      </c>
      <c r="AP1062" s="100">
        <f>+IFERROR(VLOOKUP($AF1062,'Limited Loss'!$F$5:$P$124,AP$3,FALSE),0)</f>
        <v>0</v>
      </c>
      <c r="AQ1062" s="353"/>
      <c r="AR1062" s="331">
        <f t="shared" si="144"/>
        <v>2965</v>
      </c>
      <c r="AS1062" s="332">
        <f t="shared" si="144"/>
        <v>2016</v>
      </c>
      <c r="AT1062" s="349">
        <f t="shared" si="150"/>
        <v>0</v>
      </c>
      <c r="AU1062" s="349">
        <f t="shared" si="149"/>
        <v>0</v>
      </c>
      <c r="AV1062" s="349">
        <f t="shared" si="149"/>
        <v>5986.2825000000003</v>
      </c>
      <c r="AW1062" s="349">
        <f t="shared" si="149"/>
        <v>19937.692500000001</v>
      </c>
      <c r="AX1062" s="350">
        <f t="shared" si="149"/>
        <v>458.78249999999997</v>
      </c>
      <c r="AY1062" s="349">
        <f t="shared" si="149"/>
        <v>0</v>
      </c>
      <c r="AZ1062" s="349">
        <f t="shared" si="149"/>
        <v>0</v>
      </c>
      <c r="BA1062" s="349">
        <f t="shared" si="149"/>
        <v>4314.0526</v>
      </c>
      <c r="BB1062" s="349">
        <f t="shared" si="142"/>
        <v>19194.0736</v>
      </c>
      <c r="BC1062" s="349">
        <f t="shared" si="142"/>
        <v>582.81600000000003</v>
      </c>
      <c r="BD1062" s="350">
        <f t="shared" si="142"/>
        <v>5267.9840000000004</v>
      </c>
      <c r="BE1062" s="349">
        <f t="shared" si="146"/>
        <v>10300.3351</v>
      </c>
      <c r="BF1062" s="375">
        <f t="shared" si="147"/>
        <v>40173.364600000001</v>
      </c>
      <c r="BG1062" s="334">
        <f t="shared" si="148"/>
        <v>5267.9840000000004</v>
      </c>
    </row>
    <row r="1063" spans="1:59" x14ac:dyDescent="0.2">
      <c r="A1063" s="326" t="str">
        <f t="shared" si="145"/>
        <v>29652017</v>
      </c>
      <c r="B1063" s="331">
        <v>2965</v>
      </c>
      <c r="C1063" s="327">
        <v>2017</v>
      </c>
      <c r="D1063" s="353">
        <f>+IFERROR(VLOOKUP($A1063,Data_Loss!$A$2:$V$1180,6,FALSE),0)</f>
        <v>0</v>
      </c>
      <c r="E1063" s="353">
        <f>+IFERROR(VLOOKUP($A1063,Data_Loss!$A$2:$V$1180,7,FALSE),0)</f>
        <v>0</v>
      </c>
      <c r="F1063" s="353">
        <f>+IFERROR(VLOOKUP($A1063,Data_Loss!$A$2:$V$1180,8,FALSE),0)</f>
        <v>0</v>
      </c>
      <c r="G1063" s="353">
        <f>+IFERROR(VLOOKUP($A1063,Data_Loss!$A$2:$V$1180,9,FALSE),0)</f>
        <v>3</v>
      </c>
      <c r="H1063" s="353">
        <f>+IFERROR(VLOOKUP($A1063,Data_Loss!$A$2:$V$1180,10,FALSE),0)</f>
        <v>2</v>
      </c>
      <c r="I1063" s="353">
        <f>+IFERROR(VLOOKUP($A1063,Data_Loss!$A$2:$V$1300,12,FALSE),0)</f>
        <v>0</v>
      </c>
      <c r="J1063" s="353">
        <f>+IFERROR(VLOOKUP($A1063,Data_Loss!$A$2:$V$1300,13,FALSE),0)</f>
        <v>0</v>
      </c>
      <c r="K1063" s="353">
        <f>+IFERROR(VLOOKUP($A1063,Data_Loss!$A$2:$V$1300,14,FALSE),0)</f>
        <v>0</v>
      </c>
      <c r="L1063" s="353">
        <f>+IFERROR(VLOOKUP($A1063,Data_Loss!$A$2:$V$1300,15,FALSE),0)</f>
        <v>58458</v>
      </c>
      <c r="M1063" s="353">
        <f>+IFERROR(VLOOKUP($A1063,Data_Loss!$A$2:$V$1300,16,FALSE),0)</f>
        <v>1660</v>
      </c>
      <c r="N1063" s="353">
        <f>+IFERROR(VLOOKUP($A1063,Data_Loss!$A$2:$V$1300,17,FALSE),0)</f>
        <v>0</v>
      </c>
      <c r="O1063" s="353">
        <f>+IFERROR(VLOOKUP($A1063,Data_Loss!$A$2:$V$1300,18,FALSE),0)</f>
        <v>0</v>
      </c>
      <c r="P1063" s="353">
        <f>+IFERROR(VLOOKUP($A1063,Data_Loss!$A$2:$V$1300,19,FALSE),0)</f>
        <v>0</v>
      </c>
      <c r="Q1063" s="353">
        <f>+IFERROR(VLOOKUP($A1063,Data_Loss!$A$2:$V$1300,20,FALSE),0)</f>
        <v>225652</v>
      </c>
      <c r="R1063" s="353">
        <f>+IFERROR(VLOOKUP($A1063,Data_Loss!$A$2:$V$1300,21,FALSE),0)</f>
        <v>13509</v>
      </c>
      <c r="S1063" s="353">
        <f>+IFERROR(VLOOKUP($A1063,Data_Loss!$A$2:$V$1300,22,FALSE),0)</f>
        <v>182</v>
      </c>
      <c r="T1063" s="191">
        <f>+$I1063*'10k &amp; MO'!C$6+$J1063*'10k &amp; MO'!C$12+$K1063*'10k &amp; MO'!C$18+$L1063*'10k &amp; MO'!C$24+$M1063*'10k &amp; MO'!C$30</f>
        <v>0</v>
      </c>
      <c r="U1063" s="349">
        <f>+$I1063*'10k &amp; MO'!D$6+$J1063*'10k &amp; MO'!D$12+$K1063*'10k &amp; MO'!D$18+$L1063*'10k &amp; MO'!D$24+$M1063*'10k &amp; MO'!D$30</f>
        <v>124.25579999999999</v>
      </c>
      <c r="V1063" s="349">
        <f>+$I1063*'10k &amp; MO'!E$6+$J1063*'10k &amp; MO'!E$12+$K1063*'10k &amp; MO'!E$18+$L1063*'10k &amp; MO'!E$24+$M1063*'10k &amp; MO'!E$30</f>
        <v>51945.385399999999</v>
      </c>
      <c r="W1063" s="349">
        <f>+$I1063*'10k &amp; MO'!F$6+$J1063*'10k &amp; MO'!F$12+$K1063*'10k &amp; MO'!F$18+$L1063*'10k &amp; MO'!F$24+$M1063*'10k &amp; MO'!F$30</f>
        <v>52880.478799999997</v>
      </c>
      <c r="X1063" s="349">
        <f>+$I1063*'10k &amp; MO'!G$6+$J1063*'10k &amp; MO'!G$12+$K1063*'10k &amp; MO'!G$18+$L1063*'10k &amp; MO'!G$24+$M1063*'10k &amp; MO'!G$30</f>
        <v>6232.9748</v>
      </c>
      <c r="Y1063" s="349">
        <f>+$N1063*'10k &amp; MO'!H$6+$O1063*'10k &amp; MO'!H$12+$P1063*'10k &amp; MO'!H$18+$Q1063*'10k &amp; MO'!H$24+$R1063*'10k &amp; MO'!H$30</f>
        <v>0</v>
      </c>
      <c r="Z1063" s="349">
        <f>+$N1063*'10k &amp; MO'!I$6+$O1063*'10k &amp; MO'!I$12+$P1063*'10k &amp; MO'!I$18+$Q1063*'10k &amp; MO'!I$24+$R1063*'10k &amp; MO'!I$30</f>
        <v>162.00909999999999</v>
      </c>
      <c r="AA1063" s="349">
        <f>+$N1063*'10k &amp; MO'!J$6+$O1063*'10k &amp; MO'!J$12+$P1063*'10k &amp; MO'!J$18+$Q1063*'10k &amp; MO'!J$24+$R1063*'10k &amp; MO'!J$30</f>
        <v>238858.40520000001</v>
      </c>
      <c r="AB1063" s="349">
        <f>+$N1063*'10k &amp; MO'!K$6+$O1063*'10k &amp; MO'!K$12+$P1063*'10k &amp; MO'!K$18+$Q1063*'10k &amp; MO'!K$24+$R1063*'10k &amp; MO'!K$30</f>
        <v>287395.01980000001</v>
      </c>
      <c r="AC1063" s="349">
        <f>+$N1063*'10k &amp; MO'!L$6+$O1063*'10k &amp; MO'!L$12+$P1063*'10k &amp; MO'!L$18+$Q1063*'10k &amp; MO'!L$24+$R1063*'10k &amp; MO'!L$30</f>
        <v>43778.843500000003</v>
      </c>
      <c r="AD1063" s="350">
        <f>+S1063*'10k &amp; MO'!O$6</f>
        <v>244.97200000000001</v>
      </c>
      <c r="AF1063" s="192" t="str">
        <f t="shared" si="143"/>
        <v>29652017</v>
      </c>
      <c r="AG1063" s="192">
        <f>+IFERROR(VLOOKUP($AF1063,'Limited Loss'!$F$5:$P$124,AG$3,FALSE),0)</f>
        <v>0</v>
      </c>
      <c r="AH1063" s="193">
        <f>+IFERROR(VLOOKUP($AF1063,'Limited Loss'!$F$5:$P$124,AH$3,FALSE),0)</f>
        <v>0</v>
      </c>
      <c r="AI1063" s="193">
        <f>+IFERROR(VLOOKUP($AF1063,'Limited Loss'!$F$5:$P$124,AI$3,FALSE),0)</f>
        <v>0</v>
      </c>
      <c r="AJ1063" s="193">
        <f>+IFERROR(VLOOKUP($AF1063,'Limited Loss'!$F$5:$P$124,AJ$3,FALSE),0)</f>
        <v>0</v>
      </c>
      <c r="AK1063" s="100">
        <f>+IFERROR(VLOOKUP($AF1063,'Limited Loss'!$F$5:$P$124,AK$3,FALSE),0)</f>
        <v>0</v>
      </c>
      <c r="AL1063" s="193">
        <f>+IFERROR(VLOOKUP($AF1063,'Limited Loss'!$F$5:$P$124,AL$3,FALSE),0)</f>
        <v>0</v>
      </c>
      <c r="AM1063" s="193">
        <f>+IFERROR(VLOOKUP($AF1063,'Limited Loss'!$F$5:$P$124,AM$3,FALSE),0)</f>
        <v>0</v>
      </c>
      <c r="AN1063" s="193">
        <f>+IFERROR(VLOOKUP($AF1063,'Limited Loss'!$F$5:$P$124,AN$3,FALSE),0)</f>
        <v>0</v>
      </c>
      <c r="AO1063" s="193">
        <f>+IFERROR(VLOOKUP($AF1063,'Limited Loss'!$F$5:$P$124,AO$3,FALSE),0)</f>
        <v>0</v>
      </c>
      <c r="AP1063" s="100">
        <f>+IFERROR(VLOOKUP($AF1063,'Limited Loss'!$F$5:$P$124,AP$3,FALSE),0)</f>
        <v>0</v>
      </c>
      <c r="AQ1063" s="353"/>
      <c r="AR1063" s="331">
        <f t="shared" si="144"/>
        <v>2965</v>
      </c>
      <c r="AS1063" s="332">
        <f t="shared" si="144"/>
        <v>2017</v>
      </c>
      <c r="AT1063" s="349">
        <f t="shared" si="150"/>
        <v>0</v>
      </c>
      <c r="AU1063" s="349">
        <f t="shared" si="149"/>
        <v>124.25579999999999</v>
      </c>
      <c r="AV1063" s="349">
        <f t="shared" si="149"/>
        <v>51945.385399999999</v>
      </c>
      <c r="AW1063" s="349">
        <f t="shared" si="149"/>
        <v>52880.478799999997</v>
      </c>
      <c r="AX1063" s="350">
        <f t="shared" si="149"/>
        <v>6232.9748</v>
      </c>
      <c r="AY1063" s="349">
        <f t="shared" si="149"/>
        <v>0</v>
      </c>
      <c r="AZ1063" s="349">
        <f t="shared" si="149"/>
        <v>162.00909999999999</v>
      </c>
      <c r="BA1063" s="349">
        <f t="shared" si="149"/>
        <v>238858.40520000001</v>
      </c>
      <c r="BB1063" s="349">
        <f t="shared" si="142"/>
        <v>287395.01980000001</v>
      </c>
      <c r="BC1063" s="349">
        <f t="shared" si="142"/>
        <v>43778.843500000003</v>
      </c>
      <c r="BD1063" s="350">
        <f t="shared" si="142"/>
        <v>244.97200000000001</v>
      </c>
      <c r="BE1063" s="349">
        <f t="shared" si="146"/>
        <v>291090.05550000002</v>
      </c>
      <c r="BF1063" s="375">
        <f t="shared" si="147"/>
        <v>390287.31690000003</v>
      </c>
      <c r="BG1063" s="334">
        <f t="shared" si="148"/>
        <v>244.97200000000001</v>
      </c>
    </row>
    <row r="1064" spans="1:59" x14ac:dyDescent="0.2">
      <c r="A1064" s="326" t="str">
        <f t="shared" si="145"/>
        <v>29652018</v>
      </c>
      <c r="B1064" s="331">
        <v>2965</v>
      </c>
      <c r="C1064" s="327">
        <v>2018</v>
      </c>
      <c r="D1064" s="353">
        <f>+IFERROR(VLOOKUP($A1064,Data_Loss!$A$2:$V$1180,6,FALSE),0)</f>
        <v>0</v>
      </c>
      <c r="E1064" s="353">
        <f>+IFERROR(VLOOKUP($A1064,Data_Loss!$A$2:$V$1180,7,FALSE),0)</f>
        <v>0</v>
      </c>
      <c r="F1064" s="353">
        <f>+IFERROR(VLOOKUP($A1064,Data_Loss!$A$2:$V$1180,8,FALSE),0)</f>
        <v>0</v>
      </c>
      <c r="G1064" s="353">
        <f>+IFERROR(VLOOKUP($A1064,Data_Loss!$A$2:$V$1180,9,FALSE),0)</f>
        <v>1</v>
      </c>
      <c r="H1064" s="353">
        <f>+IFERROR(VLOOKUP($A1064,Data_Loss!$A$2:$V$1180,10,FALSE),0)</f>
        <v>0</v>
      </c>
      <c r="I1064" s="353">
        <f>+IFERROR(VLOOKUP($A1064,Data_Loss!$A$2:$V$1300,12,FALSE),0)</f>
        <v>0</v>
      </c>
      <c r="J1064" s="353">
        <f>+IFERROR(VLOOKUP($A1064,Data_Loss!$A$2:$V$1300,13,FALSE),0)</f>
        <v>0</v>
      </c>
      <c r="K1064" s="353">
        <f>+IFERROR(VLOOKUP($A1064,Data_Loss!$A$2:$V$1300,14,FALSE),0)</f>
        <v>0</v>
      </c>
      <c r="L1064" s="353">
        <f>+IFERROR(VLOOKUP($A1064,Data_Loss!$A$2:$V$1300,15,FALSE),0)</f>
        <v>5856</v>
      </c>
      <c r="M1064" s="353">
        <f>+IFERROR(VLOOKUP($A1064,Data_Loss!$A$2:$V$1300,16,FALSE),0)</f>
        <v>0</v>
      </c>
      <c r="N1064" s="353">
        <f>+IFERROR(VLOOKUP($A1064,Data_Loss!$A$2:$V$1300,17,FALSE),0)</f>
        <v>0</v>
      </c>
      <c r="O1064" s="353">
        <f>+IFERROR(VLOOKUP($A1064,Data_Loss!$A$2:$V$1300,18,FALSE),0)</f>
        <v>0</v>
      </c>
      <c r="P1064" s="353">
        <f>+IFERROR(VLOOKUP($A1064,Data_Loss!$A$2:$V$1300,19,FALSE),0)</f>
        <v>0</v>
      </c>
      <c r="Q1064" s="353">
        <f>+IFERROR(VLOOKUP($A1064,Data_Loss!$A$2:$V$1300,20,FALSE),0)</f>
        <v>12600</v>
      </c>
      <c r="R1064" s="353">
        <f>+IFERROR(VLOOKUP($A1064,Data_Loss!$A$2:$V$1300,21,FALSE),0)</f>
        <v>0</v>
      </c>
      <c r="S1064" s="353">
        <f>+IFERROR(VLOOKUP($A1064,Data_Loss!$A$2:$V$1300,22,FALSE),0)</f>
        <v>1913</v>
      </c>
      <c r="T1064" s="191">
        <f>+$I1064*'10k &amp; MO'!C$7+$J1064*'10k &amp; MO'!C$13+$K1064*'10k &amp; MO'!C$19+$L1064*'10k &amp; MO'!C$25+$M1064*'10k &amp; MO'!C$31</f>
        <v>0</v>
      </c>
      <c r="U1064" s="349">
        <f>+$I1064*'10k &amp; MO'!D$7+$J1064*'10k &amp; MO'!D$13+$K1064*'10k &amp; MO'!D$19+$L1064*'10k &amp; MO'!D$25+$M1064*'10k &amp; MO'!D$31</f>
        <v>180.3648</v>
      </c>
      <c r="V1064" s="349">
        <f>+$I1064*'10k &amp; MO'!E$7+$J1064*'10k &amp; MO'!E$13+$K1064*'10k &amp; MO'!E$19+$L1064*'10k &amp; MO'!E$25+$M1064*'10k &amp; MO'!E$31</f>
        <v>9217.344000000001</v>
      </c>
      <c r="W1064" s="349">
        <f>+$I1064*'10k &amp; MO'!F$7+$J1064*'10k &amp; MO'!F$13+$K1064*'10k &amp; MO'!F$19+$L1064*'10k &amp; MO'!F$25+$M1064*'10k &amp; MO'!F$31</f>
        <v>4577.0495999999994</v>
      </c>
      <c r="X1064" s="349">
        <f>+$I1064*'10k &amp; MO'!G$7+$J1064*'10k &amp; MO'!G$13+$K1064*'10k &amp; MO'!G$19+$L1064*'10k &amp; MO'!G$25+$M1064*'10k &amp; MO'!G$31</f>
        <v>610.7808</v>
      </c>
      <c r="Y1064" s="349">
        <f>+$N1064*'10k &amp; MO'!H$7+$O1064*'10k &amp; MO'!H$13+$P1064*'10k &amp; MO'!H$19+$Q1064*'10k &amp; MO'!H$25+$R1064*'10k &amp; MO'!H$31</f>
        <v>0</v>
      </c>
      <c r="Z1064" s="349">
        <f>+$N1064*'10k &amp; MO'!I$7+$O1064*'10k &amp; MO'!I$13+$P1064*'10k &amp; MO'!I$19+$Q1064*'10k &amp; MO'!I$25+$R1064*'10k &amp; MO'!I$31</f>
        <v>357.84000000000003</v>
      </c>
      <c r="AA1064" s="349">
        <f>+$N1064*'10k &amp; MO'!J$7+$O1064*'10k &amp; MO'!J$13+$P1064*'10k &amp; MO'!J$19+$Q1064*'10k &amp; MO'!J$25+$R1064*'10k &amp; MO'!J$31</f>
        <v>17951.22</v>
      </c>
      <c r="AB1064" s="349">
        <f>+$N1064*'10k &amp; MO'!K$7+$O1064*'10k &amp; MO'!K$13+$P1064*'10k &amp; MO'!K$19+$Q1064*'10k &amp; MO'!K$25+$R1064*'10k &amp; MO'!K$31</f>
        <v>12253.5</v>
      </c>
      <c r="AC1064" s="349">
        <f>+$N1064*'10k &amp; MO'!L$7+$O1064*'10k &amp; MO'!L$13+$P1064*'10k &amp; MO'!L$19+$Q1064*'10k &amp; MO'!L$25+$R1064*'10k &amp; MO'!L$31</f>
        <v>2116.8000000000002</v>
      </c>
      <c r="AD1064" s="350">
        <f>+S1064*'10k &amp; MO'!O$7</f>
        <v>2536.6379999999999</v>
      </c>
      <c r="AF1064" s="192" t="str">
        <f t="shared" si="143"/>
        <v>29652018</v>
      </c>
      <c r="AG1064" s="192">
        <f>+IFERROR(VLOOKUP($AF1064,'Limited Loss'!$F$5:$P$124,AG$3,FALSE),0)</f>
        <v>0</v>
      </c>
      <c r="AH1064" s="193">
        <f>+IFERROR(VLOOKUP($AF1064,'Limited Loss'!$F$5:$P$124,AH$3,FALSE),0)</f>
        <v>0</v>
      </c>
      <c r="AI1064" s="193">
        <f>+IFERROR(VLOOKUP($AF1064,'Limited Loss'!$F$5:$P$124,AI$3,FALSE),0)</f>
        <v>0</v>
      </c>
      <c r="AJ1064" s="193">
        <f>+IFERROR(VLOOKUP($AF1064,'Limited Loss'!$F$5:$P$124,AJ$3,FALSE),0)</f>
        <v>0</v>
      </c>
      <c r="AK1064" s="100">
        <f>+IFERROR(VLOOKUP($AF1064,'Limited Loss'!$F$5:$P$124,AK$3,FALSE),0)</f>
        <v>0</v>
      </c>
      <c r="AL1064" s="193">
        <f>+IFERROR(VLOOKUP($AF1064,'Limited Loss'!$F$5:$P$124,AL$3,FALSE),0)</f>
        <v>0</v>
      </c>
      <c r="AM1064" s="193">
        <f>+IFERROR(VLOOKUP($AF1064,'Limited Loss'!$F$5:$P$124,AM$3,FALSE),0)</f>
        <v>0</v>
      </c>
      <c r="AN1064" s="193">
        <f>+IFERROR(VLOOKUP($AF1064,'Limited Loss'!$F$5:$P$124,AN$3,FALSE),0)</f>
        <v>0</v>
      </c>
      <c r="AO1064" s="193">
        <f>+IFERROR(VLOOKUP($AF1064,'Limited Loss'!$F$5:$P$124,AO$3,FALSE),0)</f>
        <v>0</v>
      </c>
      <c r="AP1064" s="100">
        <f>+IFERROR(VLOOKUP($AF1064,'Limited Loss'!$F$5:$P$124,AP$3,FALSE),0)</f>
        <v>0</v>
      </c>
      <c r="AQ1064" s="353"/>
      <c r="AR1064" s="331">
        <f t="shared" si="144"/>
        <v>2965</v>
      </c>
      <c r="AS1064" s="332">
        <f t="shared" si="144"/>
        <v>2018</v>
      </c>
      <c r="AT1064" s="349">
        <f t="shared" si="150"/>
        <v>0</v>
      </c>
      <c r="AU1064" s="349">
        <f t="shared" si="149"/>
        <v>180.3648</v>
      </c>
      <c r="AV1064" s="349">
        <f t="shared" si="149"/>
        <v>9217.344000000001</v>
      </c>
      <c r="AW1064" s="349">
        <f t="shared" si="149"/>
        <v>4577.0495999999994</v>
      </c>
      <c r="AX1064" s="350">
        <f t="shared" si="149"/>
        <v>610.7808</v>
      </c>
      <c r="AY1064" s="349">
        <f t="shared" si="149"/>
        <v>0</v>
      </c>
      <c r="AZ1064" s="349">
        <f t="shared" si="149"/>
        <v>357.84000000000003</v>
      </c>
      <c r="BA1064" s="349">
        <f t="shared" si="149"/>
        <v>17951.22</v>
      </c>
      <c r="BB1064" s="349">
        <f t="shared" si="142"/>
        <v>12253.5</v>
      </c>
      <c r="BC1064" s="349">
        <f t="shared" si="142"/>
        <v>2116.8000000000002</v>
      </c>
      <c r="BD1064" s="350">
        <f t="shared" si="142"/>
        <v>2536.6379999999999</v>
      </c>
      <c r="BE1064" s="349">
        <f t="shared" si="146"/>
        <v>27706.768800000002</v>
      </c>
      <c r="BF1064" s="375">
        <f t="shared" si="147"/>
        <v>19558.130399999998</v>
      </c>
      <c r="BG1064" s="334">
        <f t="shared" si="148"/>
        <v>2536.6379999999999</v>
      </c>
    </row>
    <row r="1065" spans="1:59" x14ac:dyDescent="0.2">
      <c r="A1065" s="326" t="str">
        <f t="shared" si="145"/>
        <v>8962014</v>
      </c>
      <c r="B1065" s="331">
        <v>896</v>
      </c>
      <c r="C1065" s="327">
        <v>2014</v>
      </c>
      <c r="D1065" s="353">
        <f>+IFERROR(VLOOKUP($A1065,Data_Loss!$A$2:$V$1180,6,FALSE),0)</f>
        <v>0</v>
      </c>
      <c r="E1065" s="353">
        <f>+IFERROR(VLOOKUP($A1065,Data_Loss!$A$2:$V$1180,7,FALSE),0)</f>
        <v>0</v>
      </c>
      <c r="F1065" s="353">
        <f>+IFERROR(VLOOKUP($A1065,Data_Loss!$A$2:$V$1180,8,FALSE),0)</f>
        <v>0</v>
      </c>
      <c r="G1065" s="353">
        <f>+IFERROR(VLOOKUP($A1065,Data_Loss!$A$2:$V$1180,9,FALSE),0)</f>
        <v>0</v>
      </c>
      <c r="H1065" s="353">
        <f>+IFERROR(VLOOKUP($A1065,Data_Loss!$A$2:$V$1180,10,FALSE),0)</f>
        <v>0</v>
      </c>
      <c r="I1065" s="353">
        <f>+IFERROR(VLOOKUP($A1065,Data_Loss!$A$2:$V$1300,12,FALSE),0)</f>
        <v>0</v>
      </c>
      <c r="J1065" s="353">
        <f>+IFERROR(VLOOKUP($A1065,Data_Loss!$A$2:$V$1300,13,FALSE),0)</f>
        <v>0</v>
      </c>
      <c r="K1065" s="353">
        <f>+IFERROR(VLOOKUP($A1065,Data_Loss!$A$2:$V$1300,14,FALSE),0)</f>
        <v>0</v>
      </c>
      <c r="L1065" s="353">
        <f>+IFERROR(VLOOKUP($A1065,Data_Loss!$A$2:$V$1300,15,FALSE),0)</f>
        <v>0</v>
      </c>
      <c r="M1065" s="353">
        <f>+IFERROR(VLOOKUP($A1065,Data_Loss!$A$2:$V$1300,16,FALSE),0)</f>
        <v>0</v>
      </c>
      <c r="N1065" s="353">
        <f>+IFERROR(VLOOKUP($A1065,Data_Loss!$A$2:$V$1300,17,FALSE),0)</f>
        <v>0</v>
      </c>
      <c r="O1065" s="353">
        <f>+IFERROR(VLOOKUP($A1065,Data_Loss!$A$2:$V$1300,18,FALSE),0)</f>
        <v>0</v>
      </c>
      <c r="P1065" s="353">
        <f>+IFERROR(VLOOKUP($A1065,Data_Loss!$A$2:$V$1300,19,FALSE),0)</f>
        <v>0</v>
      </c>
      <c r="Q1065" s="353">
        <f>+IFERROR(VLOOKUP($A1065,Data_Loss!$A$2:$V$1300,20,FALSE),0)</f>
        <v>0</v>
      </c>
      <c r="R1065" s="353">
        <f>+IFERROR(VLOOKUP($A1065,Data_Loss!$A$2:$V$1300,21,FALSE),0)</f>
        <v>0</v>
      </c>
      <c r="S1065" s="353">
        <f>+IFERROR(VLOOKUP($A1065,Data_Loss!$A$2:$V$1300,22,FALSE),0)</f>
        <v>1019</v>
      </c>
      <c r="T1065" s="191">
        <f>+$I1065*'10k &amp; MO'!C$3+$J1065*'10k &amp; MO'!C$9+$K1065*'10k &amp; MO'!C$15+$L1065*'10k &amp; MO'!C$21+$M1065*'10k &amp; MO'!C$27</f>
        <v>0</v>
      </c>
      <c r="U1065" s="349">
        <f>+$I1065*'10k &amp; MO'!D$3+$J1065*'10k &amp; MO'!D$9+$K1065*'10k &amp; MO'!D$15+$L1065*'10k &amp; MO'!D$21+$M1065*'10k &amp; MO'!D$27</f>
        <v>0</v>
      </c>
      <c r="V1065" s="349">
        <f>+$I1065*'10k &amp; MO'!E$3+$J1065*'10k &amp; MO'!E$9+$K1065*'10k &amp; MO'!E$15+$L1065*'10k &amp; MO'!E$21+$M1065*'10k &amp; MO'!E$27</f>
        <v>0</v>
      </c>
      <c r="W1065" s="349">
        <f>+$I1065*'10k &amp; MO'!F$3+$J1065*'10k &amp; MO'!F$9+$K1065*'10k &amp; MO'!F$15+$L1065*'10k &amp; MO'!F$21+$M1065*'10k &amp; MO'!F$27</f>
        <v>0</v>
      </c>
      <c r="X1065" s="349">
        <f>+$I1065*'10k &amp; MO'!G$3+$J1065*'10k &amp; MO'!G$9+$K1065*'10k &amp; MO'!G$15+$L1065*'10k &amp; MO'!G$21+$M1065*'10k &amp; MO'!G$27</f>
        <v>0</v>
      </c>
      <c r="Y1065" s="349">
        <f>+$N1065*'10k &amp; MO'!H$3+$O1065*'10k &amp; MO'!H$9+$P1065*'10k &amp; MO'!H$15+$Q1065*'10k &amp; MO'!H$21+$R1065*'10k &amp; MO'!H$27</f>
        <v>0</v>
      </c>
      <c r="Z1065" s="349">
        <f>+$N1065*'10k &amp; MO'!I$3+$O1065*'10k &amp; MO'!I$9+$P1065*'10k &amp; MO'!I$15+$Q1065*'10k &amp; MO'!I$21+$R1065*'10k &amp; MO'!I$27</f>
        <v>0</v>
      </c>
      <c r="AA1065" s="349">
        <f>+$N1065*'10k &amp; MO'!J$3+$O1065*'10k &amp; MO'!J$9+$P1065*'10k &amp; MO'!J$15+$Q1065*'10k &amp; MO'!J$21+$R1065*'10k &amp; MO'!J$27</f>
        <v>0</v>
      </c>
      <c r="AB1065" s="349">
        <f>+$N1065*'10k &amp; MO'!K$3+$O1065*'10k &amp; MO'!K$9+$P1065*'10k &amp; MO'!K$15+$Q1065*'10k &amp; MO'!K$21+$R1065*'10k &amp; MO'!K$27</f>
        <v>0</v>
      </c>
      <c r="AC1065" s="349">
        <f>+$N1065*'10k &amp; MO'!L$3+$O1065*'10k &amp; MO'!L$9+$P1065*'10k &amp; MO'!L$15+$Q1065*'10k &amp; MO'!L$21+$R1065*'10k &amp; MO'!L$27</f>
        <v>0</v>
      </c>
      <c r="AD1065" s="350">
        <f>+S1065*'10k &amp; MO'!O$3</f>
        <v>1091.3489999999999</v>
      </c>
      <c r="AF1065" s="192" t="str">
        <f t="shared" si="143"/>
        <v>8962014</v>
      </c>
      <c r="AG1065" s="192">
        <f>+IFERROR(VLOOKUP($AF1065,'Limited Loss'!$F$5:$P$124,AG$3,FALSE),0)</f>
        <v>0</v>
      </c>
      <c r="AH1065" s="193">
        <f>+IFERROR(VLOOKUP($AF1065,'Limited Loss'!$F$5:$P$124,AH$3,FALSE),0)</f>
        <v>0</v>
      </c>
      <c r="AI1065" s="193">
        <f>+IFERROR(VLOOKUP($AF1065,'Limited Loss'!$F$5:$P$124,AI$3,FALSE),0)</f>
        <v>0</v>
      </c>
      <c r="AJ1065" s="193">
        <f>+IFERROR(VLOOKUP($AF1065,'Limited Loss'!$F$5:$P$124,AJ$3,FALSE),0)</f>
        <v>0</v>
      </c>
      <c r="AK1065" s="100">
        <f>+IFERROR(VLOOKUP($AF1065,'Limited Loss'!$F$5:$P$124,AK$3,FALSE),0)</f>
        <v>0</v>
      </c>
      <c r="AL1065" s="193">
        <f>+IFERROR(VLOOKUP($AF1065,'Limited Loss'!$F$5:$P$124,AL$3,FALSE),0)</f>
        <v>0</v>
      </c>
      <c r="AM1065" s="193">
        <f>+IFERROR(VLOOKUP($AF1065,'Limited Loss'!$F$5:$P$124,AM$3,FALSE),0)</f>
        <v>0</v>
      </c>
      <c r="AN1065" s="193">
        <f>+IFERROR(VLOOKUP($AF1065,'Limited Loss'!$F$5:$P$124,AN$3,FALSE),0)</f>
        <v>0</v>
      </c>
      <c r="AO1065" s="193">
        <f>+IFERROR(VLOOKUP($AF1065,'Limited Loss'!$F$5:$P$124,AO$3,FALSE),0)</f>
        <v>0</v>
      </c>
      <c r="AP1065" s="100">
        <f>+IFERROR(VLOOKUP($AF1065,'Limited Loss'!$F$5:$P$124,AP$3,FALSE),0)</f>
        <v>0</v>
      </c>
      <c r="AQ1065" s="353"/>
      <c r="AR1065" s="331">
        <f t="shared" si="144"/>
        <v>896</v>
      </c>
      <c r="AS1065" s="332">
        <f t="shared" si="144"/>
        <v>2014</v>
      </c>
      <c r="AT1065" s="349">
        <f t="shared" si="150"/>
        <v>0</v>
      </c>
      <c r="AU1065" s="349">
        <f t="shared" si="149"/>
        <v>0</v>
      </c>
      <c r="AV1065" s="349">
        <f t="shared" si="149"/>
        <v>0</v>
      </c>
      <c r="AW1065" s="349">
        <f t="shared" si="149"/>
        <v>0</v>
      </c>
      <c r="AX1065" s="350">
        <f t="shared" si="149"/>
        <v>0</v>
      </c>
      <c r="AY1065" s="349">
        <f t="shared" si="149"/>
        <v>0</v>
      </c>
      <c r="AZ1065" s="349">
        <f t="shared" si="149"/>
        <v>0</v>
      </c>
      <c r="BA1065" s="349">
        <f t="shared" si="149"/>
        <v>0</v>
      </c>
      <c r="BB1065" s="349">
        <f t="shared" si="142"/>
        <v>0</v>
      </c>
      <c r="BC1065" s="349">
        <f t="shared" si="142"/>
        <v>0</v>
      </c>
      <c r="BD1065" s="350">
        <f t="shared" si="142"/>
        <v>1091.3489999999999</v>
      </c>
      <c r="BE1065" s="349">
        <f t="shared" si="146"/>
        <v>0</v>
      </c>
      <c r="BF1065" s="375">
        <f t="shared" si="147"/>
        <v>0</v>
      </c>
      <c r="BG1065" s="334">
        <f t="shared" si="148"/>
        <v>1091.3489999999999</v>
      </c>
    </row>
    <row r="1066" spans="1:59" x14ac:dyDescent="0.2">
      <c r="A1066" s="326" t="str">
        <f t="shared" si="145"/>
        <v>8962015</v>
      </c>
      <c r="B1066" s="331">
        <v>896</v>
      </c>
      <c r="C1066" s="327">
        <v>2015</v>
      </c>
      <c r="D1066" s="353">
        <f>+IFERROR(VLOOKUP($A1066,Data_Loss!$A$2:$V$1180,6,FALSE),0)</f>
        <v>0</v>
      </c>
      <c r="E1066" s="353">
        <f>+IFERROR(VLOOKUP($A1066,Data_Loss!$A$2:$V$1180,7,FALSE),0)</f>
        <v>0</v>
      </c>
      <c r="F1066" s="353">
        <f>+IFERROR(VLOOKUP($A1066,Data_Loss!$A$2:$V$1180,8,FALSE),0)</f>
        <v>0</v>
      </c>
      <c r="G1066" s="353">
        <f>+IFERROR(VLOOKUP($A1066,Data_Loss!$A$2:$V$1180,9,FALSE),0)</f>
        <v>1</v>
      </c>
      <c r="H1066" s="353">
        <f>+IFERROR(VLOOKUP($A1066,Data_Loss!$A$2:$V$1180,10,FALSE),0)</f>
        <v>1</v>
      </c>
      <c r="I1066" s="353">
        <f>+IFERROR(VLOOKUP($A1066,Data_Loss!$A$2:$V$1300,12,FALSE),0)</f>
        <v>0</v>
      </c>
      <c r="J1066" s="353">
        <f>+IFERROR(VLOOKUP($A1066,Data_Loss!$A$2:$V$1300,13,FALSE),0)</f>
        <v>0</v>
      </c>
      <c r="K1066" s="353">
        <f>+IFERROR(VLOOKUP($A1066,Data_Loss!$A$2:$V$1300,14,FALSE),0)</f>
        <v>0</v>
      </c>
      <c r="L1066" s="353">
        <f>+IFERROR(VLOOKUP($A1066,Data_Loss!$A$2:$V$1300,15,FALSE),0)</f>
        <v>5326</v>
      </c>
      <c r="M1066" s="353">
        <f>+IFERROR(VLOOKUP($A1066,Data_Loss!$A$2:$V$1300,16,FALSE),0)</f>
        <v>2343</v>
      </c>
      <c r="N1066" s="353">
        <f>+IFERROR(VLOOKUP($A1066,Data_Loss!$A$2:$V$1300,17,FALSE),0)</f>
        <v>0</v>
      </c>
      <c r="O1066" s="353">
        <f>+IFERROR(VLOOKUP($A1066,Data_Loss!$A$2:$V$1300,18,FALSE),0)</f>
        <v>0</v>
      </c>
      <c r="P1066" s="353">
        <f>+IFERROR(VLOOKUP($A1066,Data_Loss!$A$2:$V$1300,19,FALSE),0)</f>
        <v>0</v>
      </c>
      <c r="Q1066" s="353">
        <f>+IFERROR(VLOOKUP($A1066,Data_Loss!$A$2:$V$1300,20,FALSE),0)</f>
        <v>8138</v>
      </c>
      <c r="R1066" s="353">
        <f>+IFERROR(VLOOKUP($A1066,Data_Loss!$A$2:$V$1300,21,FALSE),0)</f>
        <v>5432</v>
      </c>
      <c r="S1066" s="353">
        <f>+IFERROR(VLOOKUP($A1066,Data_Loss!$A$2:$V$1300,22,FALSE),0)</f>
        <v>3446</v>
      </c>
      <c r="T1066" s="191">
        <f>+$I1066*'10k &amp; MO'!C$4+$J1066*'10k &amp; MO'!C$10+$K1066*'10k &amp; MO'!C$16+$L1066*'10k &amp; MO'!C$22+$M1066*'10k &amp; MO'!C$28</f>
        <v>0</v>
      </c>
      <c r="U1066" s="349">
        <f>+$I1066*'10k &amp; MO'!D$4+$J1066*'10k &amp; MO'!D$10+$K1066*'10k &amp; MO'!D$16+$L1066*'10k &amp; MO'!D$22+$M1066*'10k &amp; MO'!D$28</f>
        <v>0</v>
      </c>
      <c r="V1066" s="349">
        <f>+$I1066*'10k &amp; MO'!E$4+$J1066*'10k &amp; MO'!E$10+$K1066*'10k &amp; MO'!E$16+$L1066*'10k &amp; MO'!E$22+$M1066*'10k &amp; MO'!E$28</f>
        <v>862.2639999999999</v>
      </c>
      <c r="W1066" s="349">
        <f>+$I1066*'10k &amp; MO'!F$4+$J1066*'10k &amp; MO'!F$10+$K1066*'10k &amp; MO'!F$16+$L1066*'10k &amp; MO'!F$22+$M1066*'10k &amp; MO'!F$28</f>
        <v>5894.2537000000002</v>
      </c>
      <c r="X1066" s="349">
        <f>+$I1066*'10k &amp; MO'!G$4+$J1066*'10k &amp; MO'!G$10+$K1066*'10k &amp; MO'!G$16+$L1066*'10k &amp; MO'!G$22+$M1066*'10k &amp; MO'!G$28</f>
        <v>2750.8394000000003</v>
      </c>
      <c r="Y1066" s="349">
        <f>+$N1066*'10k &amp; MO'!H$4+$O1066*'10k &amp; MO'!H$10+$P1066*'10k &amp; MO'!H$16+$Q1066*'10k &amp; MO'!H$22+$R1066*'10k &amp; MO'!H$28</f>
        <v>0</v>
      </c>
      <c r="Z1066" s="349">
        <f>+$N1066*'10k &amp; MO'!I$4+$O1066*'10k &amp; MO'!I$10+$P1066*'10k &amp; MO'!I$16+$Q1066*'10k &amp; MO'!I$22+$R1066*'10k &amp; MO'!I$28</f>
        <v>0</v>
      </c>
      <c r="AA1066" s="349">
        <f>+$N1066*'10k &amp; MO'!J$4+$O1066*'10k &amp; MO'!J$10+$P1066*'10k &amp; MO'!J$16+$Q1066*'10k &amp; MO'!J$22+$R1066*'10k &amp; MO'!J$28</f>
        <v>1679.8711999999998</v>
      </c>
      <c r="AB1066" s="349">
        <f>+$N1066*'10k &amp; MO'!K$4+$O1066*'10k &amp; MO'!K$10+$P1066*'10k &amp; MO'!K$16+$Q1066*'10k &amp; MO'!K$22+$R1066*'10k &amp; MO'!K$28</f>
        <v>12766.065999999999</v>
      </c>
      <c r="AC1066" s="349">
        <f>+$N1066*'10k &amp; MO'!L$4+$O1066*'10k &amp; MO'!L$10+$P1066*'10k &amp; MO'!L$16+$Q1066*'10k &amp; MO'!L$22+$R1066*'10k &amp; MO'!L$28</f>
        <v>8162.1598000000004</v>
      </c>
      <c r="AD1066" s="350">
        <f>+S1066*'10k &amp; MO'!O$4</f>
        <v>4176.5519999999997</v>
      </c>
      <c r="AF1066" s="192" t="str">
        <f t="shared" si="143"/>
        <v>8962015</v>
      </c>
      <c r="AG1066" s="192">
        <f>+IFERROR(VLOOKUP($AF1066,'Limited Loss'!$F$5:$P$124,AG$3,FALSE),0)</f>
        <v>0</v>
      </c>
      <c r="AH1066" s="193">
        <f>+IFERROR(VLOOKUP($AF1066,'Limited Loss'!$F$5:$P$124,AH$3,FALSE),0)</f>
        <v>0</v>
      </c>
      <c r="AI1066" s="193">
        <f>+IFERROR(VLOOKUP($AF1066,'Limited Loss'!$F$5:$P$124,AI$3,FALSE),0)</f>
        <v>0</v>
      </c>
      <c r="AJ1066" s="193">
        <f>+IFERROR(VLOOKUP($AF1066,'Limited Loss'!$F$5:$P$124,AJ$3,FALSE),0)</f>
        <v>0</v>
      </c>
      <c r="AK1066" s="100">
        <f>+IFERROR(VLOOKUP($AF1066,'Limited Loss'!$F$5:$P$124,AK$3,FALSE),0)</f>
        <v>0</v>
      </c>
      <c r="AL1066" s="193">
        <f>+IFERROR(VLOOKUP($AF1066,'Limited Loss'!$F$5:$P$124,AL$3,FALSE),0)</f>
        <v>0</v>
      </c>
      <c r="AM1066" s="193">
        <f>+IFERROR(VLOOKUP($AF1066,'Limited Loss'!$F$5:$P$124,AM$3,FALSE),0)</f>
        <v>0</v>
      </c>
      <c r="AN1066" s="193">
        <f>+IFERROR(VLOOKUP($AF1066,'Limited Loss'!$F$5:$P$124,AN$3,FALSE),0)</f>
        <v>0</v>
      </c>
      <c r="AO1066" s="193">
        <f>+IFERROR(VLOOKUP($AF1066,'Limited Loss'!$F$5:$P$124,AO$3,FALSE),0)</f>
        <v>0</v>
      </c>
      <c r="AP1066" s="100">
        <f>+IFERROR(VLOOKUP($AF1066,'Limited Loss'!$F$5:$P$124,AP$3,FALSE),0)</f>
        <v>0</v>
      </c>
      <c r="AQ1066" s="353"/>
      <c r="AR1066" s="331">
        <f t="shared" si="144"/>
        <v>896</v>
      </c>
      <c r="AS1066" s="332">
        <f t="shared" si="144"/>
        <v>2015</v>
      </c>
      <c r="AT1066" s="349">
        <f t="shared" si="150"/>
        <v>0</v>
      </c>
      <c r="AU1066" s="349">
        <f t="shared" si="149"/>
        <v>0</v>
      </c>
      <c r="AV1066" s="349">
        <f t="shared" si="149"/>
        <v>862.2639999999999</v>
      </c>
      <c r="AW1066" s="349">
        <f t="shared" si="149"/>
        <v>5894.2537000000002</v>
      </c>
      <c r="AX1066" s="350">
        <f t="shared" si="149"/>
        <v>2750.8394000000003</v>
      </c>
      <c r="AY1066" s="349">
        <f t="shared" si="149"/>
        <v>0</v>
      </c>
      <c r="AZ1066" s="349">
        <f t="shared" si="149"/>
        <v>0</v>
      </c>
      <c r="BA1066" s="349">
        <f t="shared" si="149"/>
        <v>1679.8711999999998</v>
      </c>
      <c r="BB1066" s="349">
        <f t="shared" si="142"/>
        <v>12766.065999999999</v>
      </c>
      <c r="BC1066" s="349">
        <f t="shared" si="142"/>
        <v>8162.1598000000004</v>
      </c>
      <c r="BD1066" s="350">
        <f t="shared" si="142"/>
        <v>4176.5519999999997</v>
      </c>
      <c r="BE1066" s="349">
        <f t="shared" si="146"/>
        <v>2542.1351999999997</v>
      </c>
      <c r="BF1066" s="375">
        <f t="shared" si="147"/>
        <v>29573.318899999998</v>
      </c>
      <c r="BG1066" s="334">
        <f t="shared" si="148"/>
        <v>4176.5519999999997</v>
      </c>
    </row>
    <row r="1067" spans="1:59" x14ac:dyDescent="0.2">
      <c r="A1067" s="326" t="str">
        <f t="shared" si="145"/>
        <v>8962016</v>
      </c>
      <c r="B1067" s="331">
        <v>896</v>
      </c>
      <c r="C1067" s="327">
        <v>2016</v>
      </c>
      <c r="D1067" s="353">
        <f>+IFERROR(VLOOKUP($A1067,Data_Loss!$A$2:$V$1180,6,FALSE),0)</f>
        <v>0</v>
      </c>
      <c r="E1067" s="353">
        <f>+IFERROR(VLOOKUP($A1067,Data_Loss!$A$2:$V$1180,7,FALSE),0)</f>
        <v>0</v>
      </c>
      <c r="F1067" s="353">
        <f>+IFERROR(VLOOKUP($A1067,Data_Loss!$A$2:$V$1180,8,FALSE),0)</f>
        <v>0</v>
      </c>
      <c r="G1067" s="353">
        <f>+IFERROR(VLOOKUP($A1067,Data_Loss!$A$2:$V$1180,9,FALSE),0)</f>
        <v>1</v>
      </c>
      <c r="H1067" s="353">
        <f>+IFERROR(VLOOKUP($A1067,Data_Loss!$A$2:$V$1180,10,FALSE),0)</f>
        <v>1</v>
      </c>
      <c r="I1067" s="353">
        <f>+IFERROR(VLOOKUP($A1067,Data_Loss!$A$2:$V$1300,12,FALSE),0)</f>
        <v>0</v>
      </c>
      <c r="J1067" s="353">
        <f>+IFERROR(VLOOKUP($A1067,Data_Loss!$A$2:$V$1300,13,FALSE),0)</f>
        <v>0</v>
      </c>
      <c r="K1067" s="353">
        <f>+IFERROR(VLOOKUP($A1067,Data_Loss!$A$2:$V$1300,14,FALSE),0)</f>
        <v>0</v>
      </c>
      <c r="L1067" s="353">
        <f>+IFERROR(VLOOKUP($A1067,Data_Loss!$A$2:$V$1300,15,FALSE),0)</f>
        <v>2500</v>
      </c>
      <c r="M1067" s="353">
        <f>+IFERROR(VLOOKUP($A1067,Data_Loss!$A$2:$V$1300,16,FALSE),0)</f>
        <v>665</v>
      </c>
      <c r="N1067" s="353">
        <f>+IFERROR(VLOOKUP($A1067,Data_Loss!$A$2:$V$1300,17,FALSE),0)</f>
        <v>0</v>
      </c>
      <c r="O1067" s="353">
        <f>+IFERROR(VLOOKUP($A1067,Data_Loss!$A$2:$V$1300,18,FALSE),0)</f>
        <v>0</v>
      </c>
      <c r="P1067" s="353">
        <f>+IFERROR(VLOOKUP($A1067,Data_Loss!$A$2:$V$1300,19,FALSE),0)</f>
        <v>0</v>
      </c>
      <c r="Q1067" s="353">
        <f>+IFERROR(VLOOKUP($A1067,Data_Loss!$A$2:$V$1300,20,FALSE),0)</f>
        <v>0</v>
      </c>
      <c r="R1067" s="353">
        <f>+IFERROR(VLOOKUP($A1067,Data_Loss!$A$2:$V$1300,21,FALSE),0)</f>
        <v>2940</v>
      </c>
      <c r="S1067" s="353">
        <f>+IFERROR(VLOOKUP($A1067,Data_Loss!$A$2:$V$1300,22,FALSE),0)</f>
        <v>3600</v>
      </c>
      <c r="T1067" s="191">
        <f>+$I1067*'10k &amp; MO'!C$5+$J1067*'10k &amp; MO'!C$11+$K1067*'10k &amp; MO'!C$17+$L1067*'10k &amp; MO'!C$23+$M1067*'10k &amp; MO'!C$29</f>
        <v>0</v>
      </c>
      <c r="U1067" s="349">
        <f>+$I1067*'10k &amp; MO'!D$5+$J1067*'10k &amp; MO'!D$11+$K1067*'10k &amp; MO'!D$17+$L1067*'10k &amp; MO'!D$23+$M1067*'10k &amp; MO'!D$29</f>
        <v>0</v>
      </c>
      <c r="V1067" s="349">
        <f>+$I1067*'10k &amp; MO'!E$5+$J1067*'10k &amp; MO'!E$11+$K1067*'10k &amp; MO'!E$17+$L1067*'10k &amp; MO'!E$23+$M1067*'10k &amp; MO'!E$29</f>
        <v>887.59450000000004</v>
      </c>
      <c r="W1067" s="349">
        <f>+$I1067*'10k &amp; MO'!F$5+$J1067*'10k &amp; MO'!F$11+$K1067*'10k &amp; MO'!F$17+$L1067*'10k &amp; MO'!F$23+$M1067*'10k &amp; MO'!F$29</f>
        <v>2750.2040000000002</v>
      </c>
      <c r="X1067" s="349">
        <f>+$I1067*'10k &amp; MO'!G$5+$J1067*'10k &amp; MO'!G$11+$K1067*'10k &amp; MO'!G$17+$L1067*'10k &amp; MO'!G$23+$M1067*'10k &amp; MO'!G$29</f>
        <v>754.38199999999995</v>
      </c>
      <c r="Y1067" s="349">
        <f>+$N1067*'10k &amp; MO'!H$5+$O1067*'10k &amp; MO'!H$11+$P1067*'10k &amp; MO'!H$17+$Q1067*'10k &amp; MO'!H$23+$R1067*'10k &amp; MO'!H$29</f>
        <v>0</v>
      </c>
      <c r="Z1067" s="349">
        <f>+$N1067*'10k &amp; MO'!I$5+$O1067*'10k &amp; MO'!I$11+$P1067*'10k &amp; MO'!I$17+$Q1067*'10k &amp; MO'!I$23+$R1067*'10k &amp; MO'!I$29</f>
        <v>0</v>
      </c>
      <c r="AA1067" s="349">
        <f>+$N1067*'10k &amp; MO'!J$5+$O1067*'10k &amp; MO'!J$11+$P1067*'10k &amp; MO'!J$17+$Q1067*'10k &amp; MO'!J$23+$R1067*'10k &amp; MO'!J$29</f>
        <v>260.77800000000002</v>
      </c>
      <c r="AB1067" s="349">
        <f>+$N1067*'10k &amp; MO'!K$5+$O1067*'10k &amp; MO'!K$11+$P1067*'10k &amp; MO'!K$17+$Q1067*'10k &amp; MO'!K$23+$R1067*'10k &amp; MO'!K$29</f>
        <v>288.41400000000004</v>
      </c>
      <c r="AC1067" s="349">
        <f>+$N1067*'10k &amp; MO'!L$5+$O1067*'10k &amp; MO'!L$11+$P1067*'10k &amp; MO'!L$17+$Q1067*'10k &amp; MO'!L$23+$R1067*'10k &amp; MO'!L$29</f>
        <v>4431.1680000000006</v>
      </c>
      <c r="AD1067" s="350">
        <f>+S1067*'10k &amp; MO'!O$5</f>
        <v>4852.8</v>
      </c>
      <c r="AF1067" s="192" t="str">
        <f t="shared" si="143"/>
        <v>8962016</v>
      </c>
      <c r="AG1067" s="192">
        <f>+IFERROR(VLOOKUP($AF1067,'Limited Loss'!$F$5:$P$124,AG$3,FALSE),0)</f>
        <v>0</v>
      </c>
      <c r="AH1067" s="193">
        <f>+IFERROR(VLOOKUP($AF1067,'Limited Loss'!$F$5:$P$124,AH$3,FALSE),0)</f>
        <v>0</v>
      </c>
      <c r="AI1067" s="193">
        <f>+IFERROR(VLOOKUP($AF1067,'Limited Loss'!$F$5:$P$124,AI$3,FALSE),0)</f>
        <v>0</v>
      </c>
      <c r="AJ1067" s="193">
        <f>+IFERROR(VLOOKUP($AF1067,'Limited Loss'!$F$5:$P$124,AJ$3,FALSE),0)</f>
        <v>0</v>
      </c>
      <c r="AK1067" s="100">
        <f>+IFERROR(VLOOKUP($AF1067,'Limited Loss'!$F$5:$P$124,AK$3,FALSE),0)</f>
        <v>0</v>
      </c>
      <c r="AL1067" s="193">
        <f>+IFERROR(VLOOKUP($AF1067,'Limited Loss'!$F$5:$P$124,AL$3,FALSE),0)</f>
        <v>0</v>
      </c>
      <c r="AM1067" s="193">
        <f>+IFERROR(VLOOKUP($AF1067,'Limited Loss'!$F$5:$P$124,AM$3,FALSE),0)</f>
        <v>0</v>
      </c>
      <c r="AN1067" s="193">
        <f>+IFERROR(VLOOKUP($AF1067,'Limited Loss'!$F$5:$P$124,AN$3,FALSE),0)</f>
        <v>0</v>
      </c>
      <c r="AO1067" s="193">
        <f>+IFERROR(VLOOKUP($AF1067,'Limited Loss'!$F$5:$P$124,AO$3,FALSE),0)</f>
        <v>0</v>
      </c>
      <c r="AP1067" s="100">
        <f>+IFERROR(VLOOKUP($AF1067,'Limited Loss'!$F$5:$P$124,AP$3,FALSE),0)</f>
        <v>0</v>
      </c>
      <c r="AQ1067" s="353"/>
      <c r="AR1067" s="331">
        <f t="shared" si="144"/>
        <v>896</v>
      </c>
      <c r="AS1067" s="332">
        <f t="shared" si="144"/>
        <v>2016</v>
      </c>
      <c r="AT1067" s="349">
        <f t="shared" si="150"/>
        <v>0</v>
      </c>
      <c r="AU1067" s="349">
        <f t="shared" si="149"/>
        <v>0</v>
      </c>
      <c r="AV1067" s="349">
        <f t="shared" si="149"/>
        <v>887.59450000000004</v>
      </c>
      <c r="AW1067" s="349">
        <f t="shared" si="149"/>
        <v>2750.2040000000002</v>
      </c>
      <c r="AX1067" s="350">
        <f t="shared" si="149"/>
        <v>754.38199999999995</v>
      </c>
      <c r="AY1067" s="349">
        <f t="shared" si="149"/>
        <v>0</v>
      </c>
      <c r="AZ1067" s="349">
        <f t="shared" si="149"/>
        <v>0</v>
      </c>
      <c r="BA1067" s="349">
        <f t="shared" si="149"/>
        <v>260.77800000000002</v>
      </c>
      <c r="BB1067" s="349">
        <f t="shared" si="142"/>
        <v>288.41400000000004</v>
      </c>
      <c r="BC1067" s="349">
        <f t="shared" si="142"/>
        <v>4431.1680000000006</v>
      </c>
      <c r="BD1067" s="350">
        <f t="shared" si="142"/>
        <v>4852.8</v>
      </c>
      <c r="BE1067" s="349">
        <f t="shared" si="146"/>
        <v>1148.3724999999999</v>
      </c>
      <c r="BF1067" s="375">
        <f t="shared" si="147"/>
        <v>8224.1680000000015</v>
      </c>
      <c r="BG1067" s="334">
        <f t="shared" si="148"/>
        <v>4852.8</v>
      </c>
    </row>
    <row r="1068" spans="1:59" x14ac:dyDescent="0.2">
      <c r="A1068" s="326" t="str">
        <f t="shared" si="145"/>
        <v>8962017</v>
      </c>
      <c r="B1068" s="331">
        <v>896</v>
      </c>
      <c r="C1068" s="327">
        <v>2017</v>
      </c>
      <c r="D1068" s="353">
        <f>+IFERROR(VLOOKUP($A1068,Data_Loss!$A$2:$V$1180,6,FALSE),0)</f>
        <v>0</v>
      </c>
      <c r="E1068" s="353">
        <f>+IFERROR(VLOOKUP($A1068,Data_Loss!$A$2:$V$1180,7,FALSE),0)</f>
        <v>0</v>
      </c>
      <c r="F1068" s="353">
        <f>+IFERROR(VLOOKUP($A1068,Data_Loss!$A$2:$V$1180,8,FALSE),0)</f>
        <v>0</v>
      </c>
      <c r="G1068" s="353">
        <f>+IFERROR(VLOOKUP($A1068,Data_Loss!$A$2:$V$1180,9,FALSE),0)</f>
        <v>0</v>
      </c>
      <c r="H1068" s="353">
        <f>+IFERROR(VLOOKUP($A1068,Data_Loss!$A$2:$V$1180,10,FALSE),0)</f>
        <v>1</v>
      </c>
      <c r="I1068" s="353">
        <f>+IFERROR(VLOOKUP($A1068,Data_Loss!$A$2:$V$1300,12,FALSE),0)</f>
        <v>0</v>
      </c>
      <c r="J1068" s="353">
        <f>+IFERROR(VLOOKUP($A1068,Data_Loss!$A$2:$V$1300,13,FALSE),0)</f>
        <v>0</v>
      </c>
      <c r="K1068" s="353">
        <f>+IFERROR(VLOOKUP($A1068,Data_Loss!$A$2:$V$1300,14,FALSE),0)</f>
        <v>0</v>
      </c>
      <c r="L1068" s="353">
        <f>+IFERROR(VLOOKUP($A1068,Data_Loss!$A$2:$V$1300,15,FALSE),0)</f>
        <v>0</v>
      </c>
      <c r="M1068" s="353">
        <f>+IFERROR(VLOOKUP($A1068,Data_Loss!$A$2:$V$1300,16,FALSE),0)</f>
        <v>1522</v>
      </c>
      <c r="N1068" s="353">
        <f>+IFERROR(VLOOKUP($A1068,Data_Loss!$A$2:$V$1300,17,FALSE),0)</f>
        <v>0</v>
      </c>
      <c r="O1068" s="353">
        <f>+IFERROR(VLOOKUP($A1068,Data_Loss!$A$2:$V$1300,18,FALSE),0)</f>
        <v>0</v>
      </c>
      <c r="P1068" s="353">
        <f>+IFERROR(VLOOKUP($A1068,Data_Loss!$A$2:$V$1300,19,FALSE),0)</f>
        <v>0</v>
      </c>
      <c r="Q1068" s="353">
        <f>+IFERROR(VLOOKUP($A1068,Data_Loss!$A$2:$V$1300,20,FALSE),0)</f>
        <v>0</v>
      </c>
      <c r="R1068" s="353">
        <f>+IFERROR(VLOOKUP($A1068,Data_Loss!$A$2:$V$1300,21,FALSE),0)</f>
        <v>9317</v>
      </c>
      <c r="S1068" s="353">
        <f>+IFERROR(VLOOKUP($A1068,Data_Loss!$A$2:$V$1300,22,FALSE),0)</f>
        <v>1475</v>
      </c>
      <c r="T1068" s="191">
        <f>+$I1068*'10k &amp; MO'!C$6+$J1068*'10k &amp; MO'!C$12+$K1068*'10k &amp; MO'!C$18+$L1068*'10k &amp; MO'!C$24+$M1068*'10k &amp; MO'!C$30</f>
        <v>0</v>
      </c>
      <c r="U1068" s="349">
        <f>+$I1068*'10k &amp; MO'!D$6+$J1068*'10k &amp; MO'!D$12+$K1068*'10k &amp; MO'!D$18+$L1068*'10k &amp; MO'!D$24+$M1068*'10k &amp; MO'!D$30</f>
        <v>1.3697999999999999</v>
      </c>
      <c r="V1068" s="349">
        <f>+$I1068*'10k &amp; MO'!E$6+$J1068*'10k &amp; MO'!E$12+$K1068*'10k &amp; MO'!E$18+$L1068*'10k &amp; MO'!E$24+$M1068*'10k &amp; MO'!E$30</f>
        <v>605.29939999999999</v>
      </c>
      <c r="W1068" s="349">
        <f>+$I1068*'10k &amp; MO'!F$6+$J1068*'10k &amp; MO'!F$12+$K1068*'10k &amp; MO'!F$18+$L1068*'10k &amp; MO'!F$24+$M1068*'10k &amp; MO'!F$30</f>
        <v>267.41539999999998</v>
      </c>
      <c r="X1068" s="349">
        <f>+$I1068*'10k &amp; MO'!G$6+$J1068*'10k &amp; MO'!G$12+$K1068*'10k &amp; MO'!G$18+$L1068*'10k &amp; MO'!G$24+$M1068*'10k &amp; MO'!G$30</f>
        <v>1662.7850000000001</v>
      </c>
      <c r="Y1068" s="349">
        <f>+$N1068*'10k &amp; MO'!H$6+$O1068*'10k &amp; MO'!H$12+$P1068*'10k &amp; MO'!H$18+$Q1068*'10k &amp; MO'!H$24+$R1068*'10k &amp; MO'!H$30</f>
        <v>0</v>
      </c>
      <c r="Z1068" s="349">
        <f>+$N1068*'10k &amp; MO'!I$6+$O1068*'10k &amp; MO'!I$12+$P1068*'10k &amp; MO'!I$18+$Q1068*'10k &amp; MO'!I$24+$R1068*'10k &amp; MO'!I$30</f>
        <v>2.7950999999999997</v>
      </c>
      <c r="AA1068" s="349">
        <f>+$N1068*'10k &amp; MO'!J$6+$O1068*'10k &amp; MO'!J$12+$P1068*'10k &amp; MO'!J$18+$Q1068*'10k &amp; MO'!J$24+$R1068*'10k &amp; MO'!J$30</f>
        <v>3801.3359999999998</v>
      </c>
      <c r="AB1068" s="349">
        <f>+$N1068*'10k &amp; MO'!K$6+$O1068*'10k &amp; MO'!K$12+$P1068*'10k &amp; MO'!K$18+$Q1068*'10k &amp; MO'!K$24+$R1068*'10k &amp; MO'!K$30</f>
        <v>1917.4386000000002</v>
      </c>
      <c r="AC1068" s="349">
        <f>+$N1068*'10k &amp; MO'!L$6+$O1068*'10k &amp; MO'!L$12+$P1068*'10k &amp; MO'!L$18+$Q1068*'10k &amp; MO'!L$24+$R1068*'10k &amp; MO'!L$30</f>
        <v>13650.3367</v>
      </c>
      <c r="AD1068" s="350">
        <f>+S1068*'10k &amp; MO'!O$6</f>
        <v>1985.3500000000001</v>
      </c>
      <c r="AF1068" s="192" t="str">
        <f t="shared" si="143"/>
        <v>8962017</v>
      </c>
      <c r="AG1068" s="192">
        <f>+IFERROR(VLOOKUP($AF1068,'Limited Loss'!$F$5:$P$124,AG$3,FALSE),0)</f>
        <v>0</v>
      </c>
      <c r="AH1068" s="193">
        <f>+IFERROR(VLOOKUP($AF1068,'Limited Loss'!$F$5:$P$124,AH$3,FALSE),0)</f>
        <v>0</v>
      </c>
      <c r="AI1068" s="193">
        <f>+IFERROR(VLOOKUP($AF1068,'Limited Loss'!$F$5:$P$124,AI$3,FALSE),0)</f>
        <v>0</v>
      </c>
      <c r="AJ1068" s="193">
        <f>+IFERROR(VLOOKUP($AF1068,'Limited Loss'!$F$5:$P$124,AJ$3,FALSE),0)</f>
        <v>0</v>
      </c>
      <c r="AK1068" s="100">
        <f>+IFERROR(VLOOKUP($AF1068,'Limited Loss'!$F$5:$P$124,AK$3,FALSE),0)</f>
        <v>0</v>
      </c>
      <c r="AL1068" s="193">
        <f>+IFERROR(VLOOKUP($AF1068,'Limited Loss'!$F$5:$P$124,AL$3,FALSE),0)</f>
        <v>0</v>
      </c>
      <c r="AM1068" s="193">
        <f>+IFERROR(VLOOKUP($AF1068,'Limited Loss'!$F$5:$P$124,AM$3,FALSE),0)</f>
        <v>0</v>
      </c>
      <c r="AN1068" s="193">
        <f>+IFERROR(VLOOKUP($AF1068,'Limited Loss'!$F$5:$P$124,AN$3,FALSE),0)</f>
        <v>0</v>
      </c>
      <c r="AO1068" s="193">
        <f>+IFERROR(VLOOKUP($AF1068,'Limited Loss'!$F$5:$P$124,AO$3,FALSE),0)</f>
        <v>0</v>
      </c>
      <c r="AP1068" s="100">
        <f>+IFERROR(VLOOKUP($AF1068,'Limited Loss'!$F$5:$P$124,AP$3,FALSE),0)</f>
        <v>0</v>
      </c>
      <c r="AQ1068" s="353"/>
      <c r="AR1068" s="331">
        <f t="shared" si="144"/>
        <v>896</v>
      </c>
      <c r="AS1068" s="332">
        <f t="shared" si="144"/>
        <v>2017</v>
      </c>
      <c r="AT1068" s="349">
        <f t="shared" si="150"/>
        <v>0</v>
      </c>
      <c r="AU1068" s="349">
        <f t="shared" si="149"/>
        <v>1.3697999999999999</v>
      </c>
      <c r="AV1068" s="349">
        <f t="shared" si="149"/>
        <v>605.29939999999999</v>
      </c>
      <c r="AW1068" s="349">
        <f t="shared" si="149"/>
        <v>267.41539999999998</v>
      </c>
      <c r="AX1068" s="350">
        <f t="shared" si="149"/>
        <v>1662.7850000000001</v>
      </c>
      <c r="AY1068" s="349">
        <f t="shared" si="149"/>
        <v>0</v>
      </c>
      <c r="AZ1068" s="349">
        <f t="shared" si="149"/>
        <v>2.7950999999999997</v>
      </c>
      <c r="BA1068" s="349">
        <f t="shared" si="149"/>
        <v>3801.3359999999998</v>
      </c>
      <c r="BB1068" s="349">
        <f t="shared" si="149"/>
        <v>1917.4386000000002</v>
      </c>
      <c r="BC1068" s="349">
        <f t="shared" si="149"/>
        <v>13650.3367</v>
      </c>
      <c r="BD1068" s="350">
        <f t="shared" si="149"/>
        <v>1985.3500000000001</v>
      </c>
      <c r="BE1068" s="349">
        <f t="shared" si="146"/>
        <v>4410.8002999999999</v>
      </c>
      <c r="BF1068" s="375">
        <f t="shared" si="147"/>
        <v>17497.975699999999</v>
      </c>
      <c r="BG1068" s="334">
        <f t="shared" si="148"/>
        <v>1985.3500000000001</v>
      </c>
    </row>
    <row r="1069" spans="1:59" x14ac:dyDescent="0.2">
      <c r="A1069" s="326" t="str">
        <f t="shared" si="145"/>
        <v>8962018</v>
      </c>
      <c r="B1069" s="331">
        <v>896</v>
      </c>
      <c r="C1069" s="327">
        <v>2018</v>
      </c>
      <c r="D1069" s="353">
        <f>+IFERROR(VLOOKUP($A1069,Data_Loss!$A$2:$V$1180,6,FALSE),0)</f>
        <v>0</v>
      </c>
      <c r="E1069" s="353">
        <f>+IFERROR(VLOOKUP($A1069,Data_Loss!$A$2:$V$1180,7,FALSE),0)</f>
        <v>0</v>
      </c>
      <c r="F1069" s="353">
        <f>+IFERROR(VLOOKUP($A1069,Data_Loss!$A$2:$V$1180,8,FALSE),0)</f>
        <v>0</v>
      </c>
      <c r="G1069" s="353">
        <f>+IFERROR(VLOOKUP($A1069,Data_Loss!$A$2:$V$1180,9,FALSE),0)</f>
        <v>0</v>
      </c>
      <c r="H1069" s="353">
        <f>+IFERROR(VLOOKUP($A1069,Data_Loss!$A$2:$V$1180,10,FALSE),0)</f>
        <v>1</v>
      </c>
      <c r="I1069" s="353">
        <f>+IFERROR(VLOOKUP($A1069,Data_Loss!$A$2:$V$1300,12,FALSE),0)</f>
        <v>0</v>
      </c>
      <c r="J1069" s="353">
        <f>+IFERROR(VLOOKUP($A1069,Data_Loss!$A$2:$V$1300,13,FALSE),0)</f>
        <v>0</v>
      </c>
      <c r="K1069" s="353">
        <f>+IFERROR(VLOOKUP($A1069,Data_Loss!$A$2:$V$1300,14,FALSE),0)</f>
        <v>0</v>
      </c>
      <c r="L1069" s="353">
        <f>+IFERROR(VLOOKUP($A1069,Data_Loss!$A$2:$V$1300,15,FALSE),0)</f>
        <v>0</v>
      </c>
      <c r="M1069" s="353">
        <f>+IFERROR(VLOOKUP($A1069,Data_Loss!$A$2:$V$1300,16,FALSE),0)</f>
        <v>5433</v>
      </c>
      <c r="N1069" s="353">
        <f>+IFERROR(VLOOKUP($A1069,Data_Loss!$A$2:$V$1300,17,FALSE),0)</f>
        <v>0</v>
      </c>
      <c r="O1069" s="353">
        <f>+IFERROR(VLOOKUP($A1069,Data_Loss!$A$2:$V$1300,18,FALSE),0)</f>
        <v>0</v>
      </c>
      <c r="P1069" s="353">
        <f>+IFERROR(VLOOKUP($A1069,Data_Loss!$A$2:$V$1300,19,FALSE),0)</f>
        <v>0</v>
      </c>
      <c r="Q1069" s="353">
        <f>+IFERROR(VLOOKUP($A1069,Data_Loss!$A$2:$V$1300,20,FALSE),0)</f>
        <v>0</v>
      </c>
      <c r="R1069" s="353">
        <f>+IFERROR(VLOOKUP($A1069,Data_Loss!$A$2:$V$1300,21,FALSE),0)</f>
        <v>40411</v>
      </c>
      <c r="S1069" s="353">
        <f>+IFERROR(VLOOKUP($A1069,Data_Loss!$A$2:$V$1300,22,FALSE),0)</f>
        <v>2240</v>
      </c>
      <c r="T1069" s="191">
        <f>+$I1069*'10k &amp; MO'!C$7+$J1069*'10k &amp; MO'!C$13+$K1069*'10k &amp; MO'!C$19+$L1069*'10k &amp; MO'!C$25+$M1069*'10k &amp; MO'!C$31</f>
        <v>11.9526</v>
      </c>
      <c r="U1069" s="349">
        <f>+$I1069*'10k &amp; MO'!D$7+$J1069*'10k &amp; MO'!D$13+$K1069*'10k &amp; MO'!D$19+$L1069*'10k &amp; MO'!D$25+$M1069*'10k &amp; MO'!D$31</f>
        <v>370.53059999999999</v>
      </c>
      <c r="V1069" s="349">
        <f>+$I1069*'10k &amp; MO'!E$7+$J1069*'10k &amp; MO'!E$13+$K1069*'10k &amp; MO'!E$19+$L1069*'10k &amp; MO'!E$25+$M1069*'10k &amp; MO'!E$31</f>
        <v>7622.4989999999998</v>
      </c>
      <c r="W1069" s="349">
        <f>+$I1069*'10k &amp; MO'!F$7+$J1069*'10k &amp; MO'!F$13+$K1069*'10k &amp; MO'!F$19+$L1069*'10k &amp; MO'!F$25+$M1069*'10k &amp; MO'!F$31</f>
        <v>2874.6003000000001</v>
      </c>
      <c r="X1069" s="349">
        <f>+$I1069*'10k &amp; MO'!G$7+$J1069*'10k &amp; MO'!G$13+$K1069*'10k &amp; MO'!G$19+$L1069*'10k &amp; MO'!G$25+$M1069*'10k &amp; MO'!G$31</f>
        <v>3742.2503999999999</v>
      </c>
      <c r="Y1069" s="349">
        <f>+$N1069*'10k &amp; MO'!H$7+$O1069*'10k &amp; MO'!H$13+$P1069*'10k &amp; MO'!H$19+$Q1069*'10k &amp; MO'!H$25+$R1069*'10k &amp; MO'!H$31</f>
        <v>117.19189999999999</v>
      </c>
      <c r="Z1069" s="349">
        <f>+$N1069*'10k &amp; MO'!I$7+$O1069*'10k &amp; MO'!I$13+$P1069*'10k &amp; MO'!I$19+$Q1069*'10k &amp; MO'!I$25+$R1069*'10k &amp; MO'!I$31</f>
        <v>3996.6478999999999</v>
      </c>
      <c r="AA1069" s="349">
        <f>+$N1069*'10k &amp; MO'!J$7+$O1069*'10k &amp; MO'!J$13+$P1069*'10k &amp; MO'!J$19+$Q1069*'10k &amp; MO'!J$25+$R1069*'10k &amp; MO'!J$31</f>
        <v>41106.069200000005</v>
      </c>
      <c r="AB1069" s="349">
        <f>+$N1069*'10k &amp; MO'!K$7+$O1069*'10k &amp; MO'!K$13+$P1069*'10k &amp; MO'!K$19+$Q1069*'10k &amp; MO'!K$25+$R1069*'10k &amp; MO'!K$31</f>
        <v>21733.035799999998</v>
      </c>
      <c r="AC1069" s="349">
        <f>+$N1069*'10k &amp; MO'!L$7+$O1069*'10k &amp; MO'!L$13+$P1069*'10k &amp; MO'!L$19+$Q1069*'10k &amp; MO'!L$25+$R1069*'10k &amp; MO'!L$31</f>
        <v>33961.404399999999</v>
      </c>
      <c r="AD1069" s="350">
        <f>+S1069*'10k &amp; MO'!O$7</f>
        <v>2970.2400000000002</v>
      </c>
      <c r="AF1069" s="192" t="str">
        <f t="shared" si="143"/>
        <v>8962018</v>
      </c>
      <c r="AG1069" s="192">
        <f>+IFERROR(VLOOKUP($AF1069,'Limited Loss'!$F$5:$P$124,AG$3,FALSE),0)</f>
        <v>0</v>
      </c>
      <c r="AH1069" s="193">
        <f>+IFERROR(VLOOKUP($AF1069,'Limited Loss'!$F$5:$P$124,AH$3,FALSE),0)</f>
        <v>0</v>
      </c>
      <c r="AI1069" s="193">
        <f>+IFERROR(VLOOKUP($AF1069,'Limited Loss'!$F$5:$P$124,AI$3,FALSE),0)</f>
        <v>0</v>
      </c>
      <c r="AJ1069" s="193">
        <f>+IFERROR(VLOOKUP($AF1069,'Limited Loss'!$F$5:$P$124,AJ$3,FALSE),0)</f>
        <v>0</v>
      </c>
      <c r="AK1069" s="100">
        <f>+IFERROR(VLOOKUP($AF1069,'Limited Loss'!$F$5:$P$124,AK$3,FALSE),0)</f>
        <v>0</v>
      </c>
      <c r="AL1069" s="193">
        <f>+IFERROR(VLOOKUP($AF1069,'Limited Loss'!$F$5:$P$124,AL$3,FALSE),0)</f>
        <v>0</v>
      </c>
      <c r="AM1069" s="193">
        <f>+IFERROR(VLOOKUP($AF1069,'Limited Loss'!$F$5:$P$124,AM$3,FALSE),0)</f>
        <v>0</v>
      </c>
      <c r="AN1069" s="193">
        <f>+IFERROR(VLOOKUP($AF1069,'Limited Loss'!$F$5:$P$124,AN$3,FALSE),0)</f>
        <v>0</v>
      </c>
      <c r="AO1069" s="193">
        <f>+IFERROR(VLOOKUP($AF1069,'Limited Loss'!$F$5:$P$124,AO$3,FALSE),0)</f>
        <v>0</v>
      </c>
      <c r="AP1069" s="100">
        <f>+IFERROR(VLOOKUP($AF1069,'Limited Loss'!$F$5:$P$124,AP$3,FALSE),0)</f>
        <v>0</v>
      </c>
      <c r="AQ1069" s="353"/>
      <c r="AR1069" s="331">
        <f t="shared" si="144"/>
        <v>896</v>
      </c>
      <c r="AS1069" s="332">
        <f t="shared" si="144"/>
        <v>2018</v>
      </c>
      <c r="AT1069" s="349">
        <f t="shared" si="150"/>
        <v>11.9526</v>
      </c>
      <c r="AU1069" s="349">
        <f t="shared" si="150"/>
        <v>370.53059999999999</v>
      </c>
      <c r="AV1069" s="349">
        <f t="shared" si="150"/>
        <v>7622.4989999999998</v>
      </c>
      <c r="AW1069" s="349">
        <f t="shared" si="150"/>
        <v>2874.6003000000001</v>
      </c>
      <c r="AX1069" s="350">
        <f t="shared" si="150"/>
        <v>3742.2503999999999</v>
      </c>
      <c r="AY1069" s="349">
        <f t="shared" si="150"/>
        <v>117.19189999999999</v>
      </c>
      <c r="AZ1069" s="349">
        <f t="shared" si="150"/>
        <v>3996.6478999999999</v>
      </c>
      <c r="BA1069" s="349">
        <f t="shared" si="150"/>
        <v>41106.069200000005</v>
      </c>
      <c r="BB1069" s="349">
        <f t="shared" si="150"/>
        <v>21733.035799999998</v>
      </c>
      <c r="BC1069" s="349">
        <f t="shared" si="150"/>
        <v>33961.404399999999</v>
      </c>
      <c r="BD1069" s="350">
        <f t="shared" si="150"/>
        <v>2970.2400000000002</v>
      </c>
      <c r="BE1069" s="349">
        <f t="shared" si="146"/>
        <v>53224.891200000005</v>
      </c>
      <c r="BF1069" s="375">
        <f t="shared" si="147"/>
        <v>62311.290899999993</v>
      </c>
      <c r="BG1069" s="334">
        <f t="shared" si="148"/>
        <v>2970.2400000000002</v>
      </c>
    </row>
    <row r="1070" spans="1:59" x14ac:dyDescent="0.2">
      <c r="A1070" s="326" t="str">
        <f t="shared" si="145"/>
        <v>8972014</v>
      </c>
      <c r="B1070" s="331">
        <v>897</v>
      </c>
      <c r="C1070" s="327">
        <v>2014</v>
      </c>
      <c r="D1070" s="353">
        <f>+IFERROR(VLOOKUP($A1070,Data_Loss!$A$2:$V$1180,6,FALSE),0)</f>
        <v>0</v>
      </c>
      <c r="E1070" s="353">
        <f>+IFERROR(VLOOKUP($A1070,Data_Loss!$A$2:$V$1180,7,FALSE),0)</f>
        <v>0</v>
      </c>
      <c r="F1070" s="353">
        <f>+IFERROR(VLOOKUP($A1070,Data_Loss!$A$2:$V$1180,8,FALSE),0)</f>
        <v>1</v>
      </c>
      <c r="G1070" s="353">
        <f>+IFERROR(VLOOKUP($A1070,Data_Loss!$A$2:$V$1180,9,FALSE),0)</f>
        <v>9</v>
      </c>
      <c r="H1070" s="353">
        <f>+IFERROR(VLOOKUP($A1070,Data_Loss!$A$2:$V$1180,10,FALSE),0)</f>
        <v>44</v>
      </c>
      <c r="I1070" s="353">
        <f>+IFERROR(VLOOKUP($A1070,Data_Loss!$A$2:$V$1300,12,FALSE),0)</f>
        <v>0</v>
      </c>
      <c r="J1070" s="353">
        <f>+IFERROR(VLOOKUP($A1070,Data_Loss!$A$2:$V$1300,13,FALSE),0)</f>
        <v>0</v>
      </c>
      <c r="K1070" s="353">
        <f>+IFERROR(VLOOKUP($A1070,Data_Loss!$A$2:$V$1300,14,FALSE),0)</f>
        <v>351515</v>
      </c>
      <c r="L1070" s="353">
        <f>+IFERROR(VLOOKUP($A1070,Data_Loss!$A$2:$V$1300,15,FALSE),0)</f>
        <v>115926</v>
      </c>
      <c r="M1070" s="353">
        <f>+IFERROR(VLOOKUP($A1070,Data_Loss!$A$2:$V$1300,16,FALSE),0)</f>
        <v>188102</v>
      </c>
      <c r="N1070" s="353">
        <f>+IFERROR(VLOOKUP($A1070,Data_Loss!$A$2:$V$1300,17,FALSE),0)</f>
        <v>0</v>
      </c>
      <c r="O1070" s="353">
        <f>+IFERROR(VLOOKUP($A1070,Data_Loss!$A$2:$V$1300,18,FALSE),0)</f>
        <v>0</v>
      </c>
      <c r="P1070" s="353">
        <f>+IFERROR(VLOOKUP($A1070,Data_Loss!$A$2:$V$1300,19,FALSE),0)</f>
        <v>215631</v>
      </c>
      <c r="Q1070" s="353">
        <f>+IFERROR(VLOOKUP($A1070,Data_Loss!$A$2:$V$1300,20,FALSE),0)</f>
        <v>187054</v>
      </c>
      <c r="R1070" s="353">
        <f>+IFERROR(VLOOKUP($A1070,Data_Loss!$A$2:$V$1300,21,FALSE),0)</f>
        <v>221957</v>
      </c>
      <c r="S1070" s="353">
        <f>+IFERROR(VLOOKUP($A1070,Data_Loss!$A$2:$V$1300,22,FALSE),0)</f>
        <v>157624</v>
      </c>
      <c r="T1070" s="191">
        <f>+$I1070*'10k &amp; MO'!C$3+$J1070*'10k &amp; MO'!C$9+$K1070*'10k &amp; MO'!C$15+$L1070*'10k &amp; MO'!C$21+$M1070*'10k &amp; MO'!C$27</f>
        <v>0</v>
      </c>
      <c r="U1070" s="349">
        <f>+$I1070*'10k &amp; MO'!D$3+$J1070*'10k &amp; MO'!D$9+$K1070*'10k &amp; MO'!D$15+$L1070*'10k &amp; MO'!D$21+$M1070*'10k &amp; MO'!D$27</f>
        <v>0</v>
      </c>
      <c r="V1070" s="349">
        <f>+$I1070*'10k &amp; MO'!E$3+$J1070*'10k &amp; MO'!E$9+$K1070*'10k &amp; MO'!E$15+$L1070*'10k &amp; MO'!E$21+$M1070*'10k &amp; MO'!E$27</f>
        <v>528678.56000000006</v>
      </c>
      <c r="W1070" s="349">
        <f>+$I1070*'10k &amp; MO'!F$3+$J1070*'10k &amp; MO'!F$9+$K1070*'10k &amp; MO'!F$15+$L1070*'10k &amp; MO'!F$21+$M1070*'10k &amp; MO'!F$27</f>
        <v>142473.054</v>
      </c>
      <c r="X1070" s="349">
        <f>+$I1070*'10k &amp; MO'!G$3+$J1070*'10k &amp; MO'!G$9+$K1070*'10k &amp; MO'!G$15+$L1070*'10k &amp; MO'!G$21+$M1070*'10k &amp; MO'!G$27</f>
        <v>212931.46399999998</v>
      </c>
      <c r="Y1070" s="349">
        <f>+$N1070*'10k &amp; MO'!H$3+$O1070*'10k &amp; MO'!H$9+$P1070*'10k &amp; MO'!H$15+$Q1070*'10k &amp; MO'!H$21+$R1070*'10k &amp; MO'!H$27</f>
        <v>0</v>
      </c>
      <c r="Z1070" s="349">
        <f>+$N1070*'10k &amp; MO'!I$3+$O1070*'10k &amp; MO'!I$9+$P1070*'10k &amp; MO'!I$15+$Q1070*'10k &amp; MO'!I$21+$R1070*'10k &amp; MO'!I$27</f>
        <v>0</v>
      </c>
      <c r="AA1070" s="349">
        <f>+$N1070*'10k &amp; MO'!J$3+$O1070*'10k &amp; MO'!J$9+$P1070*'10k &amp; MO'!J$15+$Q1070*'10k &amp; MO'!J$21+$R1070*'10k &amp; MO'!J$27</f>
        <v>450884.42100000003</v>
      </c>
      <c r="AB1070" s="349">
        <f>+$N1070*'10k &amp; MO'!K$3+$O1070*'10k &amp; MO'!K$9+$P1070*'10k &amp; MO'!K$15+$Q1070*'10k &amp; MO'!K$21+$R1070*'10k &amp; MO'!K$27</f>
        <v>262062.65400000001</v>
      </c>
      <c r="AC1070" s="349">
        <f>+$N1070*'10k &amp; MO'!L$3+$O1070*'10k &amp; MO'!L$9+$P1070*'10k &amp; MO'!L$15+$Q1070*'10k &amp; MO'!L$21+$R1070*'10k &amp; MO'!L$27</f>
        <v>342257.69400000002</v>
      </c>
      <c r="AD1070" s="350">
        <f>+S1070*'10k &amp; MO'!O$3</f>
        <v>168815.304</v>
      </c>
      <c r="AF1070" s="192" t="str">
        <f t="shared" si="143"/>
        <v>8972014</v>
      </c>
      <c r="AG1070" s="192">
        <f>+IFERROR(VLOOKUP($AF1070,'Limited Loss'!$F$5:$P$124,AG$3,FALSE),0)</f>
        <v>0</v>
      </c>
      <c r="AH1070" s="193">
        <f>+IFERROR(VLOOKUP($AF1070,'Limited Loss'!$F$5:$P$124,AH$3,FALSE),0)</f>
        <v>0</v>
      </c>
      <c r="AI1070" s="193">
        <f>+IFERROR(VLOOKUP($AF1070,'Limited Loss'!$F$5:$P$124,AI$3,FALSE),0)</f>
        <v>111297</v>
      </c>
      <c r="AJ1070" s="193">
        <f>+IFERROR(VLOOKUP($AF1070,'Limited Loss'!$F$5:$P$124,AJ$3,FALSE),0)</f>
        <v>0</v>
      </c>
      <c r="AK1070" s="100">
        <f>+IFERROR(VLOOKUP($AF1070,'Limited Loss'!$F$5:$P$124,AK$3,FALSE),0)</f>
        <v>0</v>
      </c>
      <c r="AL1070" s="193">
        <f>+IFERROR(VLOOKUP($AF1070,'Limited Loss'!$F$5:$P$124,AL$3,FALSE),0)</f>
        <v>0</v>
      </c>
      <c r="AM1070" s="193">
        <f>+IFERROR(VLOOKUP($AF1070,'Limited Loss'!$F$5:$P$124,AM$3,FALSE),0)</f>
        <v>0</v>
      </c>
      <c r="AN1070" s="193">
        <f>+IFERROR(VLOOKUP($AF1070,'Limited Loss'!$F$5:$P$124,AN$3,FALSE),0)</f>
        <v>94920</v>
      </c>
      <c r="AO1070" s="193">
        <f>+IFERROR(VLOOKUP($AF1070,'Limited Loss'!$F$5:$P$124,AO$3,FALSE),0)</f>
        <v>0</v>
      </c>
      <c r="AP1070" s="100">
        <f>+IFERROR(VLOOKUP($AF1070,'Limited Loss'!$F$5:$P$124,AP$3,FALSE),0)</f>
        <v>0</v>
      </c>
      <c r="AQ1070" s="353"/>
      <c r="AR1070" s="331">
        <f t="shared" si="144"/>
        <v>897</v>
      </c>
      <c r="AS1070" s="332">
        <f t="shared" si="144"/>
        <v>2014</v>
      </c>
      <c r="AT1070" s="349">
        <f t="shared" si="150"/>
        <v>0</v>
      </c>
      <c r="AU1070" s="349">
        <f t="shared" si="150"/>
        <v>0</v>
      </c>
      <c r="AV1070" s="349">
        <f t="shared" si="150"/>
        <v>417381.56000000006</v>
      </c>
      <c r="AW1070" s="349">
        <f t="shared" si="150"/>
        <v>142473.054</v>
      </c>
      <c r="AX1070" s="350">
        <f t="shared" si="150"/>
        <v>212931.46399999998</v>
      </c>
      <c r="AY1070" s="349">
        <f t="shared" si="150"/>
        <v>0</v>
      </c>
      <c r="AZ1070" s="349">
        <f t="shared" si="150"/>
        <v>0</v>
      </c>
      <c r="BA1070" s="349">
        <f t="shared" si="150"/>
        <v>355964.42100000003</v>
      </c>
      <c r="BB1070" s="349">
        <f t="shared" si="150"/>
        <v>262062.65400000001</v>
      </c>
      <c r="BC1070" s="349">
        <f t="shared" si="150"/>
        <v>342257.69400000002</v>
      </c>
      <c r="BD1070" s="350">
        <f t="shared" si="150"/>
        <v>168815.304</v>
      </c>
      <c r="BE1070" s="349">
        <f t="shared" si="146"/>
        <v>773345.98100000015</v>
      </c>
      <c r="BF1070" s="375">
        <f t="shared" si="147"/>
        <v>959724.86600000004</v>
      </c>
      <c r="BG1070" s="334">
        <f t="shared" si="148"/>
        <v>168815.304</v>
      </c>
    </row>
    <row r="1071" spans="1:59" x14ac:dyDescent="0.2">
      <c r="A1071" s="326" t="str">
        <f t="shared" si="145"/>
        <v>8972015</v>
      </c>
      <c r="B1071" s="331">
        <v>897</v>
      </c>
      <c r="C1071" s="327">
        <v>2015</v>
      </c>
      <c r="D1071" s="353">
        <f>+IFERROR(VLOOKUP($A1071,Data_Loss!$A$2:$V$1180,6,FALSE),0)</f>
        <v>0</v>
      </c>
      <c r="E1071" s="353">
        <f>+IFERROR(VLOOKUP($A1071,Data_Loss!$A$2:$V$1180,7,FALSE),0)</f>
        <v>0</v>
      </c>
      <c r="F1071" s="353">
        <f>+IFERROR(VLOOKUP($A1071,Data_Loss!$A$2:$V$1180,8,FALSE),0)</f>
        <v>1</v>
      </c>
      <c r="G1071" s="353">
        <f>+IFERROR(VLOOKUP($A1071,Data_Loss!$A$2:$V$1180,9,FALSE),0)</f>
        <v>12</v>
      </c>
      <c r="H1071" s="353">
        <f>+IFERROR(VLOOKUP($A1071,Data_Loss!$A$2:$V$1180,10,FALSE),0)</f>
        <v>43</v>
      </c>
      <c r="I1071" s="353">
        <f>+IFERROR(VLOOKUP($A1071,Data_Loss!$A$2:$V$1300,12,FALSE),0)</f>
        <v>0</v>
      </c>
      <c r="J1071" s="353">
        <f>+IFERROR(VLOOKUP($A1071,Data_Loss!$A$2:$V$1300,13,FALSE),0)</f>
        <v>0</v>
      </c>
      <c r="K1071" s="353">
        <f>+IFERROR(VLOOKUP($A1071,Data_Loss!$A$2:$V$1300,14,FALSE),0)</f>
        <v>92203</v>
      </c>
      <c r="L1071" s="353">
        <f>+IFERROR(VLOOKUP($A1071,Data_Loss!$A$2:$V$1300,15,FALSE),0)</f>
        <v>172711</v>
      </c>
      <c r="M1071" s="353">
        <f>+IFERROR(VLOOKUP($A1071,Data_Loss!$A$2:$V$1300,16,FALSE),0)</f>
        <v>266512</v>
      </c>
      <c r="N1071" s="353">
        <f>+IFERROR(VLOOKUP($A1071,Data_Loss!$A$2:$V$1300,17,FALSE),0)</f>
        <v>0</v>
      </c>
      <c r="O1071" s="353">
        <f>+IFERROR(VLOOKUP($A1071,Data_Loss!$A$2:$V$1300,18,FALSE),0)</f>
        <v>0</v>
      </c>
      <c r="P1071" s="353">
        <f>+IFERROR(VLOOKUP($A1071,Data_Loss!$A$2:$V$1300,19,FALSE),0)</f>
        <v>110292</v>
      </c>
      <c r="Q1071" s="353">
        <f>+IFERROR(VLOOKUP($A1071,Data_Loss!$A$2:$V$1300,20,FALSE),0)</f>
        <v>156254</v>
      </c>
      <c r="R1071" s="353">
        <f>+IFERROR(VLOOKUP($A1071,Data_Loss!$A$2:$V$1300,21,FALSE),0)</f>
        <v>451342</v>
      </c>
      <c r="S1071" s="353">
        <f>+IFERROR(VLOOKUP($A1071,Data_Loss!$A$2:$V$1300,22,FALSE),0)</f>
        <v>110887</v>
      </c>
      <c r="T1071" s="191">
        <f>+$I1071*'10k &amp; MO'!C$4+$J1071*'10k &amp; MO'!C$10+$K1071*'10k &amp; MO'!C$16+$L1071*'10k &amp; MO'!C$22+$M1071*'10k &amp; MO'!C$28</f>
        <v>0</v>
      </c>
      <c r="U1071" s="349">
        <f>+$I1071*'10k &amp; MO'!D$4+$J1071*'10k &amp; MO'!D$10+$K1071*'10k &amp; MO'!D$16+$L1071*'10k &amp; MO'!D$22+$M1071*'10k &amp; MO'!D$28</f>
        <v>0</v>
      </c>
      <c r="V1071" s="349">
        <f>+$I1071*'10k &amp; MO'!E$4+$J1071*'10k &amp; MO'!E$10+$K1071*'10k &amp; MO'!E$16+$L1071*'10k &amp; MO'!E$22+$M1071*'10k &amp; MO'!E$28</f>
        <v>196446.34649999999</v>
      </c>
      <c r="W1071" s="349">
        <f>+$I1071*'10k &amp; MO'!F$4+$J1071*'10k &amp; MO'!F$10+$K1071*'10k &amp; MO'!F$16+$L1071*'10k &amp; MO'!F$22+$M1071*'10k &amp; MO'!F$28</f>
        <v>195959.47059999997</v>
      </c>
      <c r="X1071" s="349">
        <f>+$I1071*'10k &amp; MO'!G$4+$J1071*'10k &amp; MO'!G$10+$K1071*'10k &amp; MO'!G$16+$L1071*'10k &amp; MO'!G$22+$M1071*'10k &amp; MO'!G$28</f>
        <v>309741.51780000003</v>
      </c>
      <c r="Y1071" s="349">
        <f>+$N1071*'10k &amp; MO'!H$4+$O1071*'10k &amp; MO'!H$10+$P1071*'10k &amp; MO'!H$16+$Q1071*'10k &amp; MO'!H$22+$R1071*'10k &amp; MO'!H$28</f>
        <v>0</v>
      </c>
      <c r="Z1071" s="349">
        <f>+$N1071*'10k &amp; MO'!I$4+$O1071*'10k &amp; MO'!I$10+$P1071*'10k &amp; MO'!I$16+$Q1071*'10k &amp; MO'!I$22+$R1071*'10k &amp; MO'!I$28</f>
        <v>0</v>
      </c>
      <c r="AA1071" s="349">
        <f>+$N1071*'10k &amp; MO'!J$4+$O1071*'10k &amp; MO'!J$10+$P1071*'10k &amp; MO'!J$16+$Q1071*'10k &amp; MO'!J$22+$R1071*'10k &amp; MO'!J$28</f>
        <v>348939.614</v>
      </c>
      <c r="AB1071" s="349">
        <f>+$N1071*'10k &amp; MO'!K$4+$O1071*'10k &amp; MO'!K$10+$P1071*'10k &amp; MO'!K$16+$Q1071*'10k &amp; MO'!K$22+$R1071*'10k &amp; MO'!K$28</f>
        <v>261675.05699999997</v>
      </c>
      <c r="AC1071" s="349">
        <f>+$N1071*'10k &amp; MO'!L$4+$O1071*'10k &amp; MO'!L$10+$P1071*'10k &amp; MO'!L$16+$Q1071*'10k &amp; MO'!L$22+$R1071*'10k &amp; MO'!L$28</f>
        <v>666522.67980000004</v>
      </c>
      <c r="AD1071" s="350">
        <f>+S1071*'10k &amp; MO'!O$4</f>
        <v>134395.04399999999</v>
      </c>
      <c r="AF1071" s="192" t="str">
        <f t="shared" si="143"/>
        <v>8972015</v>
      </c>
      <c r="AG1071" s="192">
        <f>+IFERROR(VLOOKUP($AF1071,'Limited Loss'!$F$5:$P$124,AG$3,FALSE),0)</f>
        <v>0</v>
      </c>
      <c r="AH1071" s="193">
        <f>+IFERROR(VLOOKUP($AF1071,'Limited Loss'!$F$5:$P$124,AH$3,FALSE),0)</f>
        <v>0</v>
      </c>
      <c r="AI1071" s="193">
        <f>+IFERROR(VLOOKUP($AF1071,'Limited Loss'!$F$5:$P$124,AI$3,FALSE),0)</f>
        <v>0</v>
      </c>
      <c r="AJ1071" s="193">
        <f>+IFERROR(VLOOKUP($AF1071,'Limited Loss'!$F$5:$P$124,AJ$3,FALSE),0)</f>
        <v>0</v>
      </c>
      <c r="AK1071" s="100">
        <f>+IFERROR(VLOOKUP($AF1071,'Limited Loss'!$F$5:$P$124,AK$3,FALSE),0)</f>
        <v>0</v>
      </c>
      <c r="AL1071" s="193">
        <f>+IFERROR(VLOOKUP($AF1071,'Limited Loss'!$F$5:$P$124,AL$3,FALSE),0)</f>
        <v>0</v>
      </c>
      <c r="AM1071" s="193">
        <f>+IFERROR(VLOOKUP($AF1071,'Limited Loss'!$F$5:$P$124,AM$3,FALSE),0)</f>
        <v>0</v>
      </c>
      <c r="AN1071" s="193">
        <f>+IFERROR(VLOOKUP($AF1071,'Limited Loss'!$F$5:$P$124,AN$3,FALSE),0)</f>
        <v>0</v>
      </c>
      <c r="AO1071" s="193">
        <f>+IFERROR(VLOOKUP($AF1071,'Limited Loss'!$F$5:$P$124,AO$3,FALSE),0)</f>
        <v>0</v>
      </c>
      <c r="AP1071" s="100">
        <f>+IFERROR(VLOOKUP($AF1071,'Limited Loss'!$F$5:$P$124,AP$3,FALSE),0)</f>
        <v>0</v>
      </c>
      <c r="AQ1071" s="353"/>
      <c r="AR1071" s="331">
        <f t="shared" si="144"/>
        <v>897</v>
      </c>
      <c r="AS1071" s="332">
        <f t="shared" si="144"/>
        <v>2015</v>
      </c>
      <c r="AT1071" s="349">
        <f t="shared" si="150"/>
        <v>0</v>
      </c>
      <c r="AU1071" s="349">
        <f t="shared" si="150"/>
        <v>0</v>
      </c>
      <c r="AV1071" s="349">
        <f t="shared" si="150"/>
        <v>196446.34649999999</v>
      </c>
      <c r="AW1071" s="349">
        <f t="shared" si="150"/>
        <v>195959.47059999997</v>
      </c>
      <c r="AX1071" s="350">
        <f t="shared" si="150"/>
        <v>309741.51780000003</v>
      </c>
      <c r="AY1071" s="349">
        <f t="shared" si="150"/>
        <v>0</v>
      </c>
      <c r="AZ1071" s="349">
        <f t="shared" si="150"/>
        <v>0</v>
      </c>
      <c r="BA1071" s="349">
        <f t="shared" si="150"/>
        <v>348939.614</v>
      </c>
      <c r="BB1071" s="349">
        <f t="shared" si="150"/>
        <v>261675.05699999997</v>
      </c>
      <c r="BC1071" s="349">
        <f t="shared" si="150"/>
        <v>666522.67980000004</v>
      </c>
      <c r="BD1071" s="350">
        <f t="shared" si="150"/>
        <v>134395.04399999999</v>
      </c>
      <c r="BE1071" s="349">
        <f t="shared" si="146"/>
        <v>545385.96050000004</v>
      </c>
      <c r="BF1071" s="375">
        <f t="shared" si="147"/>
        <v>1433898.7252</v>
      </c>
      <c r="BG1071" s="334">
        <f t="shared" si="148"/>
        <v>134395.04399999999</v>
      </c>
    </row>
    <row r="1072" spans="1:59" x14ac:dyDescent="0.2">
      <c r="A1072" s="326" t="str">
        <f t="shared" si="145"/>
        <v>8972016</v>
      </c>
      <c r="B1072" s="331">
        <v>897</v>
      </c>
      <c r="C1072" s="327">
        <v>2016</v>
      </c>
      <c r="D1072" s="353">
        <f>+IFERROR(VLOOKUP($A1072,Data_Loss!$A$2:$V$1180,6,FALSE),0)</f>
        <v>0</v>
      </c>
      <c r="E1072" s="353">
        <f>+IFERROR(VLOOKUP($A1072,Data_Loss!$A$2:$V$1180,7,FALSE),0)</f>
        <v>0</v>
      </c>
      <c r="F1072" s="353">
        <f>+IFERROR(VLOOKUP($A1072,Data_Loss!$A$2:$V$1180,8,FALSE),0)</f>
        <v>1</v>
      </c>
      <c r="G1072" s="353">
        <f>+IFERROR(VLOOKUP($A1072,Data_Loss!$A$2:$V$1180,9,FALSE),0)</f>
        <v>9</v>
      </c>
      <c r="H1072" s="353">
        <f>+IFERROR(VLOOKUP($A1072,Data_Loss!$A$2:$V$1180,10,FALSE),0)</f>
        <v>22</v>
      </c>
      <c r="I1072" s="353">
        <f>+IFERROR(VLOOKUP($A1072,Data_Loss!$A$2:$V$1300,12,FALSE),0)</f>
        <v>0</v>
      </c>
      <c r="J1072" s="353">
        <f>+IFERROR(VLOOKUP($A1072,Data_Loss!$A$2:$V$1300,13,FALSE),0)</f>
        <v>0</v>
      </c>
      <c r="K1072" s="353">
        <f>+IFERROR(VLOOKUP($A1072,Data_Loss!$A$2:$V$1300,14,FALSE),0)</f>
        <v>102933</v>
      </c>
      <c r="L1072" s="353">
        <f>+IFERROR(VLOOKUP($A1072,Data_Loss!$A$2:$V$1300,15,FALSE),0)</f>
        <v>189924</v>
      </c>
      <c r="M1072" s="353">
        <f>+IFERROR(VLOOKUP($A1072,Data_Loss!$A$2:$V$1300,16,FALSE),0)</f>
        <v>215868</v>
      </c>
      <c r="N1072" s="353">
        <f>+IFERROR(VLOOKUP($A1072,Data_Loss!$A$2:$V$1300,17,FALSE),0)</f>
        <v>0</v>
      </c>
      <c r="O1072" s="353">
        <f>+IFERROR(VLOOKUP($A1072,Data_Loss!$A$2:$V$1300,18,FALSE),0)</f>
        <v>0</v>
      </c>
      <c r="P1072" s="353">
        <f>+IFERROR(VLOOKUP($A1072,Data_Loss!$A$2:$V$1300,19,FALSE),0)</f>
        <v>109992</v>
      </c>
      <c r="Q1072" s="353">
        <f>+IFERROR(VLOOKUP($A1072,Data_Loss!$A$2:$V$1300,20,FALSE),0)</f>
        <v>224294</v>
      </c>
      <c r="R1072" s="353">
        <f>+IFERROR(VLOOKUP($A1072,Data_Loss!$A$2:$V$1300,21,FALSE),0)</f>
        <v>232435</v>
      </c>
      <c r="S1072" s="353">
        <f>+IFERROR(VLOOKUP($A1072,Data_Loss!$A$2:$V$1300,22,FALSE),0)</f>
        <v>117834</v>
      </c>
      <c r="T1072" s="191">
        <f>+$I1072*'10k &amp; MO'!C$5+$J1072*'10k &amp; MO'!C$11+$K1072*'10k &amp; MO'!C$17+$L1072*'10k &amp; MO'!C$23+$M1072*'10k &amp; MO'!C$29</f>
        <v>0</v>
      </c>
      <c r="U1072" s="349">
        <f>+$I1072*'10k &amp; MO'!D$5+$J1072*'10k &amp; MO'!D$11+$K1072*'10k &amp; MO'!D$17+$L1072*'10k &amp; MO'!D$23+$M1072*'10k &amp; MO'!D$29</f>
        <v>607.30470000000003</v>
      </c>
      <c r="V1072" s="349">
        <f>+$I1072*'10k &amp; MO'!E$5+$J1072*'10k &amp; MO'!E$11+$K1072*'10k &amp; MO'!E$17+$L1072*'10k &amp; MO'!E$23+$M1072*'10k &amp; MO'!E$29</f>
        <v>247079.31089999998</v>
      </c>
      <c r="W1072" s="349">
        <f>+$I1072*'10k &amp; MO'!F$5+$J1072*'10k &amp; MO'!F$11+$K1072*'10k &amp; MO'!F$17+$L1072*'10k &amp; MO'!F$23+$M1072*'10k &amp; MO'!F$29</f>
        <v>223176.8406</v>
      </c>
      <c r="X1072" s="349">
        <f>+$I1072*'10k &amp; MO'!G$5+$J1072*'10k &amp; MO'!G$11+$K1072*'10k &amp; MO'!G$17+$L1072*'10k &amp; MO'!G$23+$M1072*'10k &amp; MO'!G$29</f>
        <v>230567.66489999997</v>
      </c>
      <c r="Y1072" s="349">
        <f>+$N1072*'10k &amp; MO'!H$5+$O1072*'10k &amp; MO'!H$11+$P1072*'10k &amp; MO'!H$17+$Q1072*'10k &amp; MO'!H$23+$R1072*'10k &amp; MO'!H$29</f>
        <v>0</v>
      </c>
      <c r="Z1072" s="349">
        <f>+$N1072*'10k &amp; MO'!I$5+$O1072*'10k &amp; MO'!I$11+$P1072*'10k &amp; MO'!I$17+$Q1072*'10k &amp; MO'!I$23+$R1072*'10k &amp; MO'!I$29</f>
        <v>362.97359999999998</v>
      </c>
      <c r="AA1072" s="349">
        <f>+$N1072*'10k &amp; MO'!J$5+$O1072*'10k &amp; MO'!J$11+$P1072*'10k &amp; MO'!J$17+$Q1072*'10k &amp; MO'!J$23+$R1072*'10k &amp; MO'!J$29</f>
        <v>309469.42989999999</v>
      </c>
      <c r="AB1072" s="349">
        <f>+$N1072*'10k &amp; MO'!K$5+$O1072*'10k &amp; MO'!K$11+$P1072*'10k &amp; MO'!K$17+$Q1072*'10k &amp; MO'!K$23+$R1072*'10k &amp; MO'!K$29</f>
        <v>386869.13749999995</v>
      </c>
      <c r="AC1072" s="349">
        <f>+$N1072*'10k &amp; MO'!L$5+$O1072*'10k &amp; MO'!L$11+$P1072*'10k &amp; MO'!L$17+$Q1072*'10k &amp; MO'!L$23+$R1072*'10k &amp; MO'!L$29</f>
        <v>363291.984</v>
      </c>
      <c r="AD1072" s="350">
        <f>+S1072*'10k &amp; MO'!O$5</f>
        <v>158840.23200000002</v>
      </c>
      <c r="AF1072" s="192" t="str">
        <f t="shared" si="143"/>
        <v>8972016</v>
      </c>
      <c r="AG1072" s="192">
        <f>+IFERROR(VLOOKUP($AF1072,'Limited Loss'!$F$5:$P$124,AG$3,FALSE),0)</f>
        <v>0</v>
      </c>
      <c r="AH1072" s="193">
        <f>+IFERROR(VLOOKUP($AF1072,'Limited Loss'!$F$5:$P$124,AH$3,FALSE),0)</f>
        <v>0</v>
      </c>
      <c r="AI1072" s="193">
        <f>+IFERROR(VLOOKUP($AF1072,'Limited Loss'!$F$5:$P$124,AI$3,FALSE),0)</f>
        <v>0</v>
      </c>
      <c r="AJ1072" s="193">
        <f>+IFERROR(VLOOKUP($AF1072,'Limited Loss'!$F$5:$P$124,AJ$3,FALSE),0)</f>
        <v>0</v>
      </c>
      <c r="AK1072" s="100">
        <f>+IFERROR(VLOOKUP($AF1072,'Limited Loss'!$F$5:$P$124,AK$3,FALSE),0)</f>
        <v>0</v>
      </c>
      <c r="AL1072" s="193">
        <f>+IFERROR(VLOOKUP($AF1072,'Limited Loss'!$F$5:$P$124,AL$3,FALSE),0)</f>
        <v>0</v>
      </c>
      <c r="AM1072" s="193">
        <f>+IFERROR(VLOOKUP($AF1072,'Limited Loss'!$F$5:$P$124,AM$3,FALSE),0)</f>
        <v>0</v>
      </c>
      <c r="AN1072" s="193">
        <f>+IFERROR(VLOOKUP($AF1072,'Limited Loss'!$F$5:$P$124,AN$3,FALSE),0)</f>
        <v>0</v>
      </c>
      <c r="AO1072" s="193">
        <f>+IFERROR(VLOOKUP($AF1072,'Limited Loss'!$F$5:$P$124,AO$3,FALSE),0)</f>
        <v>0</v>
      </c>
      <c r="AP1072" s="100">
        <f>+IFERROR(VLOOKUP($AF1072,'Limited Loss'!$F$5:$P$124,AP$3,FALSE),0)</f>
        <v>0</v>
      </c>
      <c r="AQ1072" s="353"/>
      <c r="AR1072" s="331">
        <f t="shared" si="144"/>
        <v>897</v>
      </c>
      <c r="AS1072" s="332">
        <f t="shared" si="144"/>
        <v>2016</v>
      </c>
      <c r="AT1072" s="349">
        <f t="shared" si="150"/>
        <v>0</v>
      </c>
      <c r="AU1072" s="349">
        <f t="shared" si="150"/>
        <v>607.30470000000003</v>
      </c>
      <c r="AV1072" s="349">
        <f t="shared" si="150"/>
        <v>247079.31089999998</v>
      </c>
      <c r="AW1072" s="349">
        <f t="shared" si="150"/>
        <v>223176.8406</v>
      </c>
      <c r="AX1072" s="350">
        <f t="shared" si="150"/>
        <v>230567.66489999997</v>
      </c>
      <c r="AY1072" s="349">
        <f t="shared" si="150"/>
        <v>0</v>
      </c>
      <c r="AZ1072" s="349">
        <f t="shared" si="150"/>
        <v>362.97359999999998</v>
      </c>
      <c r="BA1072" s="349">
        <f t="shared" si="150"/>
        <v>309469.42989999999</v>
      </c>
      <c r="BB1072" s="349">
        <f t="shared" si="150"/>
        <v>386869.13749999995</v>
      </c>
      <c r="BC1072" s="349">
        <f t="shared" si="150"/>
        <v>363291.984</v>
      </c>
      <c r="BD1072" s="350">
        <f t="shared" si="150"/>
        <v>158840.23200000002</v>
      </c>
      <c r="BE1072" s="349">
        <f t="shared" si="146"/>
        <v>557519.01909999992</v>
      </c>
      <c r="BF1072" s="375">
        <f t="shared" si="147"/>
        <v>1203905.6269999999</v>
      </c>
      <c r="BG1072" s="334">
        <f t="shared" si="148"/>
        <v>158840.23200000002</v>
      </c>
    </row>
    <row r="1073" spans="1:59" x14ac:dyDescent="0.2">
      <c r="A1073" s="326" t="str">
        <f t="shared" si="145"/>
        <v>8972017</v>
      </c>
      <c r="B1073" s="331">
        <v>897</v>
      </c>
      <c r="C1073" s="327">
        <v>2017</v>
      </c>
      <c r="D1073" s="353">
        <f>+IFERROR(VLOOKUP($A1073,Data_Loss!$A$2:$V$1180,6,FALSE),0)</f>
        <v>0</v>
      </c>
      <c r="E1073" s="353">
        <f>+IFERROR(VLOOKUP($A1073,Data_Loss!$A$2:$V$1180,7,FALSE),0)</f>
        <v>0</v>
      </c>
      <c r="F1073" s="353">
        <f>+IFERROR(VLOOKUP($A1073,Data_Loss!$A$2:$V$1180,8,FALSE),0)</f>
        <v>1</v>
      </c>
      <c r="G1073" s="353">
        <f>+IFERROR(VLOOKUP($A1073,Data_Loss!$A$2:$V$1180,9,FALSE),0)</f>
        <v>13</v>
      </c>
      <c r="H1073" s="353">
        <f>+IFERROR(VLOOKUP($A1073,Data_Loss!$A$2:$V$1180,10,FALSE),0)</f>
        <v>33</v>
      </c>
      <c r="I1073" s="353">
        <f>+IFERROR(VLOOKUP($A1073,Data_Loss!$A$2:$V$1300,12,FALSE),0)</f>
        <v>0</v>
      </c>
      <c r="J1073" s="353">
        <f>+IFERROR(VLOOKUP($A1073,Data_Loss!$A$2:$V$1300,13,FALSE),0)</f>
        <v>0</v>
      </c>
      <c r="K1073" s="353">
        <f>+IFERROR(VLOOKUP($A1073,Data_Loss!$A$2:$V$1300,14,FALSE),0)</f>
        <v>127292</v>
      </c>
      <c r="L1073" s="353">
        <f>+IFERROR(VLOOKUP($A1073,Data_Loss!$A$2:$V$1300,15,FALSE),0)</f>
        <v>129133</v>
      </c>
      <c r="M1073" s="353">
        <f>+IFERROR(VLOOKUP($A1073,Data_Loss!$A$2:$V$1300,16,FALSE),0)</f>
        <v>166976</v>
      </c>
      <c r="N1073" s="353">
        <f>+IFERROR(VLOOKUP($A1073,Data_Loss!$A$2:$V$1300,17,FALSE),0)</f>
        <v>0</v>
      </c>
      <c r="O1073" s="353">
        <f>+IFERROR(VLOOKUP($A1073,Data_Loss!$A$2:$V$1300,18,FALSE),0)</f>
        <v>0</v>
      </c>
      <c r="P1073" s="353">
        <f>+IFERROR(VLOOKUP($A1073,Data_Loss!$A$2:$V$1300,19,FALSE),0)</f>
        <v>167180</v>
      </c>
      <c r="Q1073" s="353">
        <f>+IFERROR(VLOOKUP($A1073,Data_Loss!$A$2:$V$1300,20,FALSE),0)</f>
        <v>156235</v>
      </c>
      <c r="R1073" s="353">
        <f>+IFERROR(VLOOKUP($A1073,Data_Loss!$A$2:$V$1300,21,FALSE),0)</f>
        <v>310822</v>
      </c>
      <c r="S1073" s="353">
        <f>+IFERROR(VLOOKUP($A1073,Data_Loss!$A$2:$V$1300,22,FALSE),0)</f>
        <v>98723</v>
      </c>
      <c r="T1073" s="191">
        <f>+$I1073*'10k &amp; MO'!C$6+$J1073*'10k &amp; MO'!C$12+$K1073*'10k &amp; MO'!C$18+$L1073*'10k &amp; MO'!C$24+$M1073*'10k &amp; MO'!C$30</f>
        <v>0</v>
      </c>
      <c r="U1073" s="349">
        <f>+$I1073*'10k &amp; MO'!D$6+$J1073*'10k &amp; MO'!D$12+$K1073*'10k &amp; MO'!D$18+$L1073*'10k &amp; MO'!D$24+$M1073*'10k &amp; MO'!D$30</f>
        <v>7702.5600999999997</v>
      </c>
      <c r="V1073" s="349">
        <f>+$I1073*'10k &amp; MO'!E$6+$J1073*'10k &amp; MO'!E$12+$K1073*'10k &amp; MO'!E$18+$L1073*'10k &amp; MO'!E$24+$M1073*'10k &amp; MO'!E$30</f>
        <v>394894.59129999997</v>
      </c>
      <c r="W1073" s="349">
        <f>+$I1073*'10k &amp; MO'!F$6+$J1073*'10k &amp; MO'!F$12+$K1073*'10k &amp; MO'!F$18+$L1073*'10k &amp; MO'!F$24+$M1073*'10k &amp; MO'!F$30</f>
        <v>152061.26799999998</v>
      </c>
      <c r="X1073" s="349">
        <f>+$I1073*'10k &amp; MO'!G$6+$J1073*'10k &amp; MO'!G$12+$K1073*'10k &amp; MO'!G$18+$L1073*'10k &amp; MO'!G$24+$M1073*'10k &amp; MO'!G$30</f>
        <v>195506.05600000001</v>
      </c>
      <c r="Y1073" s="349">
        <f>+$N1073*'10k &amp; MO'!H$6+$O1073*'10k &amp; MO'!H$12+$P1073*'10k &amp; MO'!H$18+$Q1073*'10k &amp; MO'!H$24+$R1073*'10k &amp; MO'!H$30</f>
        <v>0</v>
      </c>
      <c r="Z1073" s="349">
        <f>+$N1073*'10k &amp; MO'!I$6+$O1073*'10k &amp; MO'!I$12+$P1073*'10k &amp; MO'!I$18+$Q1073*'10k &amp; MO'!I$24+$R1073*'10k &amp; MO'!I$30</f>
        <v>16251.891100000001</v>
      </c>
      <c r="AA1073" s="349">
        <f>+$N1073*'10k &amp; MO'!J$6+$O1073*'10k &amp; MO'!J$12+$P1073*'10k &amp; MO'!J$18+$Q1073*'10k &amp; MO'!J$24+$R1073*'10k &amp; MO'!J$30</f>
        <v>768184.5895</v>
      </c>
      <c r="AB1073" s="349">
        <f>+$N1073*'10k &amp; MO'!K$6+$O1073*'10k &amp; MO'!K$12+$P1073*'10k &amp; MO'!K$18+$Q1073*'10k &amp; MO'!K$24+$R1073*'10k &amp; MO'!K$30</f>
        <v>284481.72710000002</v>
      </c>
      <c r="AC1073" s="349">
        <f>+$N1073*'10k &amp; MO'!L$6+$O1073*'10k &amp; MO'!L$12+$P1073*'10k &amp; MO'!L$18+$Q1073*'10k &amp; MO'!L$24+$R1073*'10k &amp; MO'!L$30</f>
        <v>478763.88270000007</v>
      </c>
      <c r="AD1073" s="350">
        <f>+S1073*'10k &amp; MO'!O$6</f>
        <v>132881.158</v>
      </c>
      <c r="AF1073" s="192" t="str">
        <f t="shared" si="143"/>
        <v>8972017</v>
      </c>
      <c r="AG1073" s="192">
        <f>+IFERROR(VLOOKUP($AF1073,'Limited Loss'!$F$5:$P$124,AG$3,FALSE),0)</f>
        <v>0</v>
      </c>
      <c r="AH1073" s="193">
        <f>+IFERROR(VLOOKUP($AF1073,'Limited Loss'!$F$5:$P$124,AH$3,FALSE),0)</f>
        <v>0</v>
      </c>
      <c r="AI1073" s="193">
        <f>+IFERROR(VLOOKUP($AF1073,'Limited Loss'!$F$5:$P$124,AI$3,FALSE),0)</f>
        <v>0</v>
      </c>
      <c r="AJ1073" s="193">
        <f>+IFERROR(VLOOKUP($AF1073,'Limited Loss'!$F$5:$P$124,AJ$3,FALSE),0)</f>
        <v>0</v>
      </c>
      <c r="AK1073" s="100">
        <f>+IFERROR(VLOOKUP($AF1073,'Limited Loss'!$F$5:$P$124,AK$3,FALSE),0)</f>
        <v>0</v>
      </c>
      <c r="AL1073" s="193">
        <f>+IFERROR(VLOOKUP($AF1073,'Limited Loss'!$F$5:$P$124,AL$3,FALSE),0)</f>
        <v>0</v>
      </c>
      <c r="AM1073" s="193">
        <f>+IFERROR(VLOOKUP($AF1073,'Limited Loss'!$F$5:$P$124,AM$3,FALSE),0)</f>
        <v>0</v>
      </c>
      <c r="AN1073" s="193">
        <f>+IFERROR(VLOOKUP($AF1073,'Limited Loss'!$F$5:$P$124,AN$3,FALSE),0)</f>
        <v>0</v>
      </c>
      <c r="AO1073" s="193">
        <f>+IFERROR(VLOOKUP($AF1073,'Limited Loss'!$F$5:$P$124,AO$3,FALSE),0)</f>
        <v>0</v>
      </c>
      <c r="AP1073" s="100">
        <f>+IFERROR(VLOOKUP($AF1073,'Limited Loss'!$F$5:$P$124,AP$3,FALSE),0)</f>
        <v>0</v>
      </c>
      <c r="AQ1073" s="353"/>
      <c r="AR1073" s="331">
        <f t="shared" si="144"/>
        <v>897</v>
      </c>
      <c r="AS1073" s="332">
        <f t="shared" si="144"/>
        <v>2017</v>
      </c>
      <c r="AT1073" s="349">
        <f t="shared" si="150"/>
        <v>0</v>
      </c>
      <c r="AU1073" s="349">
        <f t="shared" si="150"/>
        <v>7702.5600999999997</v>
      </c>
      <c r="AV1073" s="349">
        <f t="shared" si="150"/>
        <v>394894.59129999997</v>
      </c>
      <c r="AW1073" s="349">
        <f t="shared" si="150"/>
        <v>152061.26799999998</v>
      </c>
      <c r="AX1073" s="350">
        <f t="shared" si="150"/>
        <v>195506.05600000001</v>
      </c>
      <c r="AY1073" s="349">
        <f t="shared" si="150"/>
        <v>0</v>
      </c>
      <c r="AZ1073" s="349">
        <f t="shared" si="150"/>
        <v>16251.891100000001</v>
      </c>
      <c r="BA1073" s="349">
        <f t="shared" si="150"/>
        <v>768184.5895</v>
      </c>
      <c r="BB1073" s="349">
        <f t="shared" si="150"/>
        <v>284481.72710000002</v>
      </c>
      <c r="BC1073" s="349">
        <f t="shared" si="150"/>
        <v>478763.88270000007</v>
      </c>
      <c r="BD1073" s="350">
        <f t="shared" si="150"/>
        <v>132881.158</v>
      </c>
      <c r="BE1073" s="349">
        <f t="shared" si="146"/>
        <v>1187033.632</v>
      </c>
      <c r="BF1073" s="375">
        <f t="shared" si="147"/>
        <v>1110812.9338000002</v>
      </c>
      <c r="BG1073" s="334">
        <f t="shared" si="148"/>
        <v>132881.158</v>
      </c>
    </row>
    <row r="1074" spans="1:59" x14ac:dyDescent="0.2">
      <c r="A1074" s="326" t="str">
        <f t="shared" si="145"/>
        <v>8972018</v>
      </c>
      <c r="B1074" s="331">
        <v>897</v>
      </c>
      <c r="C1074" s="327">
        <v>2018</v>
      </c>
      <c r="D1074" s="353">
        <f>+IFERROR(VLOOKUP($A1074,Data_Loss!$A$2:$V$1180,6,FALSE),0)</f>
        <v>0</v>
      </c>
      <c r="E1074" s="353">
        <f>+IFERROR(VLOOKUP($A1074,Data_Loss!$A$2:$V$1180,7,FALSE),0)</f>
        <v>0</v>
      </c>
      <c r="F1074" s="353">
        <f>+IFERROR(VLOOKUP($A1074,Data_Loss!$A$2:$V$1180,8,FALSE),0)</f>
        <v>1</v>
      </c>
      <c r="G1074" s="353">
        <f>+IFERROR(VLOOKUP($A1074,Data_Loss!$A$2:$V$1180,9,FALSE),0)</f>
        <v>6</v>
      </c>
      <c r="H1074" s="353">
        <f>+IFERROR(VLOOKUP($A1074,Data_Loss!$A$2:$V$1180,10,FALSE),0)</f>
        <v>48</v>
      </c>
      <c r="I1074" s="353">
        <f>+IFERROR(VLOOKUP($A1074,Data_Loss!$A$2:$V$1300,12,FALSE),0)</f>
        <v>0</v>
      </c>
      <c r="J1074" s="353">
        <f>+IFERROR(VLOOKUP($A1074,Data_Loss!$A$2:$V$1300,13,FALSE),0)</f>
        <v>0</v>
      </c>
      <c r="K1074" s="353">
        <f>+IFERROR(VLOOKUP($A1074,Data_Loss!$A$2:$V$1300,14,FALSE),0)</f>
        <v>81197</v>
      </c>
      <c r="L1074" s="353">
        <f>+IFERROR(VLOOKUP($A1074,Data_Loss!$A$2:$V$1300,15,FALSE),0)</f>
        <v>104739</v>
      </c>
      <c r="M1074" s="353">
        <f>+IFERROR(VLOOKUP($A1074,Data_Loss!$A$2:$V$1300,16,FALSE),0)</f>
        <v>242955</v>
      </c>
      <c r="N1074" s="353">
        <f>+IFERROR(VLOOKUP($A1074,Data_Loss!$A$2:$V$1300,17,FALSE),0)</f>
        <v>0</v>
      </c>
      <c r="O1074" s="353">
        <f>+IFERROR(VLOOKUP($A1074,Data_Loss!$A$2:$V$1300,18,FALSE),0)</f>
        <v>0</v>
      </c>
      <c r="P1074" s="353">
        <f>+IFERROR(VLOOKUP($A1074,Data_Loss!$A$2:$V$1300,19,FALSE),0)</f>
        <v>12280</v>
      </c>
      <c r="Q1074" s="353">
        <f>+IFERROR(VLOOKUP($A1074,Data_Loss!$A$2:$V$1300,20,FALSE),0)</f>
        <v>159705</v>
      </c>
      <c r="R1074" s="353">
        <f>+IFERROR(VLOOKUP($A1074,Data_Loss!$A$2:$V$1300,21,FALSE),0)</f>
        <v>488870</v>
      </c>
      <c r="S1074" s="353">
        <f>+IFERROR(VLOOKUP($A1074,Data_Loss!$A$2:$V$1300,22,FALSE),0)</f>
        <v>205058</v>
      </c>
      <c r="T1074" s="191">
        <f>+$I1074*'10k &amp; MO'!C$7+$J1074*'10k &amp; MO'!C$13+$K1074*'10k &amp; MO'!C$19+$L1074*'10k &amp; MO'!C$25+$M1074*'10k &amp; MO'!C$31</f>
        <v>834.92989999999998</v>
      </c>
      <c r="U1074" s="349">
        <f>+$I1074*'10k &amp; MO'!D$7+$J1074*'10k &amp; MO'!D$13+$K1074*'10k &amp; MO'!D$19+$L1074*'10k &amp; MO'!D$25+$M1074*'10k &amp; MO'!D$31</f>
        <v>30123.750599999999</v>
      </c>
      <c r="V1074" s="349">
        <f>+$I1074*'10k &amp; MO'!E$7+$J1074*'10k &amp; MO'!E$13+$K1074*'10k &amp; MO'!E$19+$L1074*'10k &amp; MO'!E$25+$M1074*'10k &amp; MO'!E$31</f>
        <v>647032.19010000001</v>
      </c>
      <c r="W1074" s="349">
        <f>+$I1074*'10k &amp; MO'!F$7+$J1074*'10k &amp; MO'!F$13+$K1074*'10k &amp; MO'!F$19+$L1074*'10k &amp; MO'!F$25+$M1074*'10k &amp; MO'!F$31</f>
        <v>217451.27279999998</v>
      </c>
      <c r="X1074" s="349">
        <f>+$I1074*'10k &amp; MO'!G$7+$J1074*'10k &amp; MO'!G$13+$K1074*'10k &amp; MO'!G$19+$L1074*'10k &amp; MO'!G$25+$M1074*'10k &amp; MO'!G$31</f>
        <v>181568.27989999999</v>
      </c>
      <c r="Y1074" s="349">
        <f>+$N1074*'10k &amp; MO'!H$7+$O1074*'10k &amp; MO'!H$13+$P1074*'10k &amp; MO'!H$19+$Q1074*'10k &amp; MO'!H$25+$R1074*'10k &amp; MO'!H$31</f>
        <v>1463.1589999999999</v>
      </c>
      <c r="Z1074" s="349">
        <f>+$N1074*'10k &amp; MO'!I$7+$O1074*'10k &amp; MO'!I$13+$P1074*'10k &amp; MO'!I$19+$Q1074*'10k &amp; MO'!I$25+$R1074*'10k &amp; MO'!I$31</f>
        <v>55322.445</v>
      </c>
      <c r="AA1074" s="349">
        <f>+$N1074*'10k &amp; MO'!J$7+$O1074*'10k &amp; MO'!J$13+$P1074*'10k &amp; MO'!J$19+$Q1074*'10k &amp; MO'!J$25+$R1074*'10k &amp; MO'!J$31</f>
        <v>755610.97350000008</v>
      </c>
      <c r="AB1074" s="349">
        <f>+$N1074*'10k &amp; MO'!K$7+$O1074*'10k &amp; MO'!K$13+$P1074*'10k &amp; MO'!K$19+$Q1074*'10k &amp; MO'!K$25+$R1074*'10k &amp; MO'!K$31</f>
        <v>420143.07849999995</v>
      </c>
      <c r="AC1074" s="349">
        <f>+$N1074*'10k &amp; MO'!L$7+$O1074*'10k &amp; MO'!L$13+$P1074*'10k &amp; MO'!L$19+$Q1074*'10k &amp; MO'!L$25+$R1074*'10k &amp; MO'!L$31</f>
        <v>438285.87599999999</v>
      </c>
      <c r="AD1074" s="350">
        <f>+S1074*'10k &amp; MO'!O$7</f>
        <v>271906.908</v>
      </c>
      <c r="AF1074" s="192" t="str">
        <f t="shared" si="143"/>
        <v>8972018</v>
      </c>
      <c r="AG1074" s="192">
        <f>+IFERROR(VLOOKUP($AF1074,'Limited Loss'!$F$5:$P$124,AG$3,FALSE),0)</f>
        <v>0</v>
      </c>
      <c r="AH1074" s="193">
        <f>+IFERROR(VLOOKUP($AF1074,'Limited Loss'!$F$5:$P$124,AH$3,FALSE),0)</f>
        <v>0</v>
      </c>
      <c r="AI1074" s="193">
        <f>+IFERROR(VLOOKUP($AF1074,'Limited Loss'!$F$5:$P$124,AI$3,FALSE),0)</f>
        <v>0</v>
      </c>
      <c r="AJ1074" s="193">
        <f>+IFERROR(VLOOKUP($AF1074,'Limited Loss'!$F$5:$P$124,AJ$3,FALSE),0)</f>
        <v>0</v>
      </c>
      <c r="AK1074" s="100">
        <f>+IFERROR(VLOOKUP($AF1074,'Limited Loss'!$F$5:$P$124,AK$3,FALSE),0)</f>
        <v>0</v>
      </c>
      <c r="AL1074" s="193">
        <f>+IFERROR(VLOOKUP($AF1074,'Limited Loss'!$F$5:$P$124,AL$3,FALSE),0)</f>
        <v>0</v>
      </c>
      <c r="AM1074" s="193">
        <f>+IFERROR(VLOOKUP($AF1074,'Limited Loss'!$F$5:$P$124,AM$3,FALSE),0)</f>
        <v>0</v>
      </c>
      <c r="AN1074" s="193">
        <f>+IFERROR(VLOOKUP($AF1074,'Limited Loss'!$F$5:$P$124,AN$3,FALSE),0)</f>
        <v>0</v>
      </c>
      <c r="AO1074" s="193">
        <f>+IFERROR(VLOOKUP($AF1074,'Limited Loss'!$F$5:$P$124,AO$3,FALSE),0)</f>
        <v>0</v>
      </c>
      <c r="AP1074" s="100">
        <f>+IFERROR(VLOOKUP($AF1074,'Limited Loss'!$F$5:$P$124,AP$3,FALSE),0)</f>
        <v>0</v>
      </c>
      <c r="AQ1074" s="353"/>
      <c r="AR1074" s="331">
        <f t="shared" si="144"/>
        <v>897</v>
      </c>
      <c r="AS1074" s="332">
        <f t="shared" si="144"/>
        <v>2018</v>
      </c>
      <c r="AT1074" s="349">
        <f t="shared" si="150"/>
        <v>834.92989999999998</v>
      </c>
      <c r="AU1074" s="349">
        <f t="shared" si="150"/>
        <v>30123.750599999999</v>
      </c>
      <c r="AV1074" s="349">
        <f t="shared" si="150"/>
        <v>647032.19010000001</v>
      </c>
      <c r="AW1074" s="349">
        <f t="shared" si="150"/>
        <v>217451.27279999998</v>
      </c>
      <c r="AX1074" s="350">
        <f t="shared" si="150"/>
        <v>181568.27989999999</v>
      </c>
      <c r="AY1074" s="349">
        <f t="shared" si="150"/>
        <v>1463.1589999999999</v>
      </c>
      <c r="AZ1074" s="349">
        <f t="shared" si="150"/>
        <v>55322.445</v>
      </c>
      <c r="BA1074" s="349">
        <f t="shared" si="150"/>
        <v>755610.97350000008</v>
      </c>
      <c r="BB1074" s="349">
        <f t="shared" si="150"/>
        <v>420143.07849999995</v>
      </c>
      <c r="BC1074" s="349">
        <f t="shared" si="150"/>
        <v>438285.87599999999</v>
      </c>
      <c r="BD1074" s="350">
        <f t="shared" si="150"/>
        <v>271906.908</v>
      </c>
      <c r="BE1074" s="349">
        <f t="shared" si="146"/>
        <v>1490387.4481000002</v>
      </c>
      <c r="BF1074" s="375">
        <f t="shared" si="147"/>
        <v>1257448.5071999999</v>
      </c>
      <c r="BG1074" s="334">
        <f t="shared" si="148"/>
        <v>271906.908</v>
      </c>
    </row>
    <row r="1075" spans="1:59" x14ac:dyDescent="0.2">
      <c r="A1075" s="326" t="str">
        <f t="shared" si="145"/>
        <v>8982014</v>
      </c>
      <c r="B1075" s="331">
        <v>898</v>
      </c>
      <c r="C1075" s="327">
        <v>2014</v>
      </c>
      <c r="D1075" s="353">
        <f>+IFERROR(VLOOKUP($A1075,Data_Loss!$A$2:$V$1180,6,FALSE),0)</f>
        <v>0</v>
      </c>
      <c r="E1075" s="353">
        <f>+IFERROR(VLOOKUP($A1075,Data_Loss!$A$2:$V$1180,7,FALSE),0)</f>
        <v>0</v>
      </c>
      <c r="F1075" s="353">
        <f>+IFERROR(VLOOKUP($A1075,Data_Loss!$A$2:$V$1180,8,FALSE),0)</f>
        <v>4</v>
      </c>
      <c r="G1075" s="353">
        <f>+IFERROR(VLOOKUP($A1075,Data_Loss!$A$2:$V$1180,9,FALSE),0)</f>
        <v>12</v>
      </c>
      <c r="H1075" s="353">
        <f>+IFERROR(VLOOKUP($A1075,Data_Loss!$A$2:$V$1180,10,FALSE),0)</f>
        <v>8</v>
      </c>
      <c r="I1075" s="353">
        <f>+IFERROR(VLOOKUP($A1075,Data_Loss!$A$2:$V$1300,12,FALSE),0)</f>
        <v>0</v>
      </c>
      <c r="J1075" s="353">
        <f>+IFERROR(VLOOKUP($A1075,Data_Loss!$A$2:$V$1300,13,FALSE),0)</f>
        <v>0</v>
      </c>
      <c r="K1075" s="353">
        <f>+IFERROR(VLOOKUP($A1075,Data_Loss!$A$2:$V$1300,14,FALSE),0)</f>
        <v>627772</v>
      </c>
      <c r="L1075" s="353">
        <f>+IFERROR(VLOOKUP($A1075,Data_Loss!$A$2:$V$1300,15,FALSE),0)</f>
        <v>161844</v>
      </c>
      <c r="M1075" s="353">
        <f>+IFERROR(VLOOKUP($A1075,Data_Loss!$A$2:$V$1300,16,FALSE),0)</f>
        <v>31739</v>
      </c>
      <c r="N1075" s="353">
        <f>+IFERROR(VLOOKUP($A1075,Data_Loss!$A$2:$V$1300,17,FALSE),0)</f>
        <v>0</v>
      </c>
      <c r="O1075" s="353">
        <f>+IFERROR(VLOOKUP($A1075,Data_Loss!$A$2:$V$1300,18,FALSE),0)</f>
        <v>0</v>
      </c>
      <c r="P1075" s="353">
        <f>+IFERROR(VLOOKUP($A1075,Data_Loss!$A$2:$V$1300,19,FALSE),0)</f>
        <v>871201</v>
      </c>
      <c r="Q1075" s="353">
        <f>+IFERROR(VLOOKUP($A1075,Data_Loss!$A$2:$V$1300,20,FALSE),0)</f>
        <v>257389</v>
      </c>
      <c r="R1075" s="353">
        <f>+IFERROR(VLOOKUP($A1075,Data_Loss!$A$2:$V$1300,21,FALSE),0)</f>
        <v>79751</v>
      </c>
      <c r="S1075" s="353">
        <f>+IFERROR(VLOOKUP($A1075,Data_Loss!$A$2:$V$1300,22,FALSE),0)</f>
        <v>59711</v>
      </c>
      <c r="T1075" s="191">
        <f>+$I1075*'10k &amp; MO'!C$3+$J1075*'10k &amp; MO'!C$9+$K1075*'10k &amp; MO'!C$15+$L1075*'10k &amp; MO'!C$21+$M1075*'10k &amp; MO'!C$27</f>
        <v>0</v>
      </c>
      <c r="U1075" s="349">
        <f>+$I1075*'10k &amp; MO'!D$3+$J1075*'10k &amp; MO'!D$9+$K1075*'10k &amp; MO'!D$15+$L1075*'10k &amp; MO'!D$21+$M1075*'10k &amp; MO'!D$27</f>
        <v>0</v>
      </c>
      <c r="V1075" s="349">
        <f>+$I1075*'10k &amp; MO'!E$3+$J1075*'10k &amp; MO'!E$9+$K1075*'10k &amp; MO'!E$15+$L1075*'10k &amp; MO'!E$21+$M1075*'10k &amp; MO'!E$27</f>
        <v>944169.08799999999</v>
      </c>
      <c r="W1075" s="349">
        <f>+$I1075*'10k &amp; MO'!F$3+$J1075*'10k &amp; MO'!F$9+$K1075*'10k &amp; MO'!F$15+$L1075*'10k &amp; MO'!F$21+$M1075*'10k &amp; MO'!F$27</f>
        <v>198906.27600000001</v>
      </c>
      <c r="X1075" s="349">
        <f>+$I1075*'10k &amp; MO'!G$3+$J1075*'10k &amp; MO'!G$9+$K1075*'10k &amp; MO'!G$15+$L1075*'10k &amp; MO'!G$21+$M1075*'10k &amp; MO'!G$27</f>
        <v>35928.547999999995</v>
      </c>
      <c r="Y1075" s="349">
        <f>+$N1075*'10k &amp; MO'!H$3+$O1075*'10k &amp; MO'!H$9+$P1075*'10k &amp; MO'!H$15+$Q1075*'10k &amp; MO'!H$21+$R1075*'10k &amp; MO'!H$27</f>
        <v>0</v>
      </c>
      <c r="Z1075" s="349">
        <f>+$N1075*'10k &amp; MO'!I$3+$O1075*'10k &amp; MO'!I$9+$P1075*'10k &amp; MO'!I$15+$Q1075*'10k &amp; MO'!I$21+$R1075*'10k &amp; MO'!I$27</f>
        <v>0</v>
      </c>
      <c r="AA1075" s="349">
        <f>+$N1075*'10k &amp; MO'!J$3+$O1075*'10k &amp; MO'!J$9+$P1075*'10k &amp; MO'!J$15+$Q1075*'10k &amp; MO'!J$21+$R1075*'10k &amp; MO'!J$27</f>
        <v>1821681.2910000002</v>
      </c>
      <c r="AB1075" s="349">
        <f>+$N1075*'10k &amp; MO'!K$3+$O1075*'10k &amp; MO'!K$9+$P1075*'10k &amp; MO'!K$15+$Q1075*'10k &amp; MO'!K$21+$R1075*'10k &amp; MO'!K$27</f>
        <v>360601.989</v>
      </c>
      <c r="AC1075" s="349">
        <f>+$N1075*'10k &amp; MO'!L$3+$O1075*'10k &amp; MO'!L$9+$P1075*'10k &amp; MO'!L$15+$Q1075*'10k &amp; MO'!L$21+$R1075*'10k &amp; MO'!L$27</f>
        <v>122976.042</v>
      </c>
      <c r="AD1075" s="350">
        <f>+S1075*'10k &amp; MO'!O$3</f>
        <v>63950.481</v>
      </c>
      <c r="AF1075" s="192" t="str">
        <f t="shared" si="143"/>
        <v>8982014</v>
      </c>
      <c r="AG1075" s="192">
        <f>+IFERROR(VLOOKUP($AF1075,'Limited Loss'!$F$5:$P$124,AG$3,FALSE),0)</f>
        <v>0</v>
      </c>
      <c r="AH1075" s="193">
        <f>+IFERROR(VLOOKUP($AF1075,'Limited Loss'!$F$5:$P$124,AH$3,FALSE),0)</f>
        <v>0</v>
      </c>
      <c r="AI1075" s="193">
        <f>+IFERROR(VLOOKUP($AF1075,'Limited Loss'!$F$5:$P$124,AI$3,FALSE),0)</f>
        <v>130679</v>
      </c>
      <c r="AJ1075" s="193">
        <f>+IFERROR(VLOOKUP($AF1075,'Limited Loss'!$F$5:$P$124,AJ$3,FALSE),0)</f>
        <v>0</v>
      </c>
      <c r="AK1075" s="100">
        <f>+IFERROR(VLOOKUP($AF1075,'Limited Loss'!$F$5:$P$124,AK$3,FALSE),0)</f>
        <v>0</v>
      </c>
      <c r="AL1075" s="193">
        <f>+IFERROR(VLOOKUP($AF1075,'Limited Loss'!$F$5:$P$124,AL$3,FALSE),0)</f>
        <v>0</v>
      </c>
      <c r="AM1075" s="193">
        <f>+IFERROR(VLOOKUP($AF1075,'Limited Loss'!$F$5:$P$124,AM$3,FALSE),0)</f>
        <v>0</v>
      </c>
      <c r="AN1075" s="193">
        <f>+IFERROR(VLOOKUP($AF1075,'Limited Loss'!$F$5:$P$124,AN$3,FALSE),0)</f>
        <v>440610</v>
      </c>
      <c r="AO1075" s="193">
        <f>+IFERROR(VLOOKUP($AF1075,'Limited Loss'!$F$5:$P$124,AO$3,FALSE),0)</f>
        <v>0</v>
      </c>
      <c r="AP1075" s="100">
        <f>+IFERROR(VLOOKUP($AF1075,'Limited Loss'!$F$5:$P$124,AP$3,FALSE),0)</f>
        <v>0</v>
      </c>
      <c r="AQ1075" s="353"/>
      <c r="AR1075" s="331">
        <f t="shared" si="144"/>
        <v>898</v>
      </c>
      <c r="AS1075" s="332">
        <f t="shared" si="144"/>
        <v>2014</v>
      </c>
      <c r="AT1075" s="349">
        <f t="shared" si="150"/>
        <v>0</v>
      </c>
      <c r="AU1075" s="349">
        <f t="shared" si="150"/>
        <v>0</v>
      </c>
      <c r="AV1075" s="349">
        <f t="shared" si="150"/>
        <v>813490.08799999999</v>
      </c>
      <c r="AW1075" s="349">
        <f t="shared" si="150"/>
        <v>198906.27600000001</v>
      </c>
      <c r="AX1075" s="350">
        <f t="shared" si="150"/>
        <v>35928.547999999995</v>
      </c>
      <c r="AY1075" s="349">
        <f t="shared" si="150"/>
        <v>0</v>
      </c>
      <c r="AZ1075" s="349">
        <f t="shared" si="150"/>
        <v>0</v>
      </c>
      <c r="BA1075" s="349">
        <f t="shared" si="150"/>
        <v>1381071.2910000002</v>
      </c>
      <c r="BB1075" s="349">
        <f t="shared" si="150"/>
        <v>360601.989</v>
      </c>
      <c r="BC1075" s="349">
        <f t="shared" si="150"/>
        <v>122976.042</v>
      </c>
      <c r="BD1075" s="350">
        <f t="shared" si="150"/>
        <v>63950.481</v>
      </c>
      <c r="BE1075" s="349">
        <f t="shared" si="146"/>
        <v>2194561.3790000002</v>
      </c>
      <c r="BF1075" s="375">
        <f t="shared" si="147"/>
        <v>718412.8550000001</v>
      </c>
      <c r="BG1075" s="334">
        <f t="shared" si="148"/>
        <v>63950.481</v>
      </c>
    </row>
    <row r="1076" spans="1:59" x14ac:dyDescent="0.2">
      <c r="A1076" s="326" t="str">
        <f t="shared" si="145"/>
        <v>8982015</v>
      </c>
      <c r="B1076" s="331">
        <v>898</v>
      </c>
      <c r="C1076" s="327">
        <v>2015</v>
      </c>
      <c r="D1076" s="353">
        <f>+IFERROR(VLOOKUP($A1076,Data_Loss!$A$2:$V$1180,6,FALSE),0)</f>
        <v>0</v>
      </c>
      <c r="E1076" s="353">
        <f>+IFERROR(VLOOKUP($A1076,Data_Loss!$A$2:$V$1180,7,FALSE),0)</f>
        <v>0</v>
      </c>
      <c r="F1076" s="353">
        <f>+IFERROR(VLOOKUP($A1076,Data_Loss!$A$2:$V$1180,8,FALSE),0)</f>
        <v>2</v>
      </c>
      <c r="G1076" s="353">
        <f>+IFERROR(VLOOKUP($A1076,Data_Loss!$A$2:$V$1180,9,FALSE),0)</f>
        <v>9</v>
      </c>
      <c r="H1076" s="353">
        <f>+IFERROR(VLOOKUP($A1076,Data_Loss!$A$2:$V$1180,10,FALSE),0)</f>
        <v>8</v>
      </c>
      <c r="I1076" s="353">
        <f>+IFERROR(VLOOKUP($A1076,Data_Loss!$A$2:$V$1300,12,FALSE),0)</f>
        <v>0</v>
      </c>
      <c r="J1076" s="353">
        <f>+IFERROR(VLOOKUP($A1076,Data_Loss!$A$2:$V$1300,13,FALSE),0)</f>
        <v>0</v>
      </c>
      <c r="K1076" s="353">
        <f>+IFERROR(VLOOKUP($A1076,Data_Loss!$A$2:$V$1300,14,FALSE),0)</f>
        <v>389922</v>
      </c>
      <c r="L1076" s="353">
        <f>+IFERROR(VLOOKUP($A1076,Data_Loss!$A$2:$V$1300,15,FALSE),0)</f>
        <v>93278</v>
      </c>
      <c r="M1076" s="353">
        <f>+IFERROR(VLOOKUP($A1076,Data_Loss!$A$2:$V$1300,16,FALSE),0)</f>
        <v>35873</v>
      </c>
      <c r="N1076" s="353">
        <f>+IFERROR(VLOOKUP($A1076,Data_Loss!$A$2:$V$1300,17,FALSE),0)</f>
        <v>0</v>
      </c>
      <c r="O1076" s="353">
        <f>+IFERROR(VLOOKUP($A1076,Data_Loss!$A$2:$V$1300,18,FALSE),0)</f>
        <v>0</v>
      </c>
      <c r="P1076" s="353">
        <f>+IFERROR(VLOOKUP($A1076,Data_Loss!$A$2:$V$1300,19,FALSE),0)</f>
        <v>316829</v>
      </c>
      <c r="Q1076" s="353">
        <f>+IFERROR(VLOOKUP($A1076,Data_Loss!$A$2:$V$1300,20,FALSE),0)</f>
        <v>181633</v>
      </c>
      <c r="R1076" s="353">
        <f>+IFERROR(VLOOKUP($A1076,Data_Loss!$A$2:$V$1300,21,FALSE),0)</f>
        <v>51235</v>
      </c>
      <c r="S1076" s="353">
        <f>+IFERROR(VLOOKUP($A1076,Data_Loss!$A$2:$V$1300,22,FALSE),0)</f>
        <v>36152</v>
      </c>
      <c r="T1076" s="191">
        <f>+$I1076*'10k &amp; MO'!C$4+$J1076*'10k &amp; MO'!C$10+$K1076*'10k &amp; MO'!C$16+$L1076*'10k &amp; MO'!C$22+$M1076*'10k &amp; MO'!C$28</f>
        <v>0</v>
      </c>
      <c r="U1076" s="349">
        <f>+$I1076*'10k &amp; MO'!D$4+$J1076*'10k &amp; MO'!D$10+$K1076*'10k &amp; MO'!D$16+$L1076*'10k &amp; MO'!D$22+$M1076*'10k &amp; MO'!D$28</f>
        <v>0</v>
      </c>
      <c r="V1076" s="349">
        <f>+$I1076*'10k &amp; MO'!E$4+$J1076*'10k &amp; MO'!E$10+$K1076*'10k &amp; MO'!E$16+$L1076*'10k &amp; MO'!E$22+$M1076*'10k &amp; MO'!E$28</f>
        <v>699233.89199999999</v>
      </c>
      <c r="W1076" s="349">
        <f>+$I1076*'10k &amp; MO'!F$4+$J1076*'10k &amp; MO'!F$10+$K1076*'10k &amp; MO'!F$16+$L1076*'10k &amp; MO'!F$22+$M1076*'10k &amp; MO'!F$28</f>
        <v>106670.6409</v>
      </c>
      <c r="X1076" s="349">
        <f>+$I1076*'10k &amp; MO'!G$4+$J1076*'10k &amp; MO'!G$10+$K1076*'10k &amp; MO'!G$16+$L1076*'10k &amp; MO'!G$22+$M1076*'10k &amp; MO'!G$28</f>
        <v>44047.330399999999</v>
      </c>
      <c r="Y1076" s="349">
        <f>+$N1076*'10k &amp; MO'!H$4+$O1076*'10k &amp; MO'!H$10+$P1076*'10k &amp; MO'!H$16+$Q1076*'10k &amp; MO'!H$22+$R1076*'10k &amp; MO'!H$28</f>
        <v>0</v>
      </c>
      <c r="Z1076" s="349">
        <f>+$N1076*'10k &amp; MO'!I$4+$O1076*'10k &amp; MO'!I$10+$P1076*'10k &amp; MO'!I$16+$Q1076*'10k &amp; MO'!I$22+$R1076*'10k &amp; MO'!I$28</f>
        <v>0</v>
      </c>
      <c r="AA1076" s="349">
        <f>+$N1076*'10k &amp; MO'!J$4+$O1076*'10k &amp; MO'!J$10+$P1076*'10k &amp; MO'!J$16+$Q1076*'10k &amp; MO'!J$22+$R1076*'10k &amp; MO'!J$28</f>
        <v>917127.55320000008</v>
      </c>
      <c r="AB1076" s="349">
        <f>+$N1076*'10k &amp; MO'!K$4+$O1076*'10k &amp; MO'!K$10+$P1076*'10k &amp; MO'!K$16+$Q1076*'10k &amp; MO'!K$22+$R1076*'10k &amp; MO'!K$28</f>
        <v>291420.3075</v>
      </c>
      <c r="AC1076" s="349">
        <f>+$N1076*'10k &amp; MO'!L$4+$O1076*'10k &amp; MO'!L$10+$P1076*'10k &amp; MO'!L$16+$Q1076*'10k &amp; MO'!L$22+$R1076*'10k &amp; MO'!L$28</f>
        <v>81034.7595</v>
      </c>
      <c r="AD1076" s="350">
        <f>+S1076*'10k &amp; MO'!O$4</f>
        <v>43816.224000000002</v>
      </c>
      <c r="AF1076" s="192" t="str">
        <f t="shared" si="143"/>
        <v>8982015</v>
      </c>
      <c r="AG1076" s="192">
        <f>+IFERROR(VLOOKUP($AF1076,'Limited Loss'!$F$5:$P$124,AG$3,FALSE),0)</f>
        <v>0</v>
      </c>
      <c r="AH1076" s="193">
        <f>+IFERROR(VLOOKUP($AF1076,'Limited Loss'!$F$5:$P$124,AH$3,FALSE),0)</f>
        <v>0</v>
      </c>
      <c r="AI1076" s="193">
        <f>+IFERROR(VLOOKUP($AF1076,'Limited Loss'!$F$5:$P$124,AI$3,FALSE),0)</f>
        <v>0</v>
      </c>
      <c r="AJ1076" s="193">
        <f>+IFERROR(VLOOKUP($AF1076,'Limited Loss'!$F$5:$P$124,AJ$3,FALSE),0)</f>
        <v>0</v>
      </c>
      <c r="AK1076" s="100">
        <f>+IFERROR(VLOOKUP($AF1076,'Limited Loss'!$F$5:$P$124,AK$3,FALSE),0)</f>
        <v>0</v>
      </c>
      <c r="AL1076" s="193">
        <f>+IFERROR(VLOOKUP($AF1076,'Limited Loss'!$F$5:$P$124,AL$3,FALSE),0)</f>
        <v>0</v>
      </c>
      <c r="AM1076" s="193">
        <f>+IFERROR(VLOOKUP($AF1076,'Limited Loss'!$F$5:$P$124,AM$3,FALSE),0)</f>
        <v>0</v>
      </c>
      <c r="AN1076" s="193">
        <f>+IFERROR(VLOOKUP($AF1076,'Limited Loss'!$F$5:$P$124,AN$3,FALSE),0)</f>
        <v>0</v>
      </c>
      <c r="AO1076" s="193">
        <f>+IFERROR(VLOOKUP($AF1076,'Limited Loss'!$F$5:$P$124,AO$3,FALSE),0)</f>
        <v>0</v>
      </c>
      <c r="AP1076" s="100">
        <f>+IFERROR(VLOOKUP($AF1076,'Limited Loss'!$F$5:$P$124,AP$3,FALSE),0)</f>
        <v>0</v>
      </c>
      <c r="AQ1076" s="353"/>
      <c r="AR1076" s="331">
        <f t="shared" si="144"/>
        <v>898</v>
      </c>
      <c r="AS1076" s="332">
        <f t="shared" si="144"/>
        <v>2015</v>
      </c>
      <c r="AT1076" s="349">
        <f t="shared" si="150"/>
        <v>0</v>
      </c>
      <c r="AU1076" s="349">
        <f t="shared" si="150"/>
        <v>0</v>
      </c>
      <c r="AV1076" s="349">
        <f t="shared" si="150"/>
        <v>699233.89199999999</v>
      </c>
      <c r="AW1076" s="349">
        <f t="shared" si="150"/>
        <v>106670.6409</v>
      </c>
      <c r="AX1076" s="350">
        <f t="shared" si="150"/>
        <v>44047.330399999999</v>
      </c>
      <c r="AY1076" s="349">
        <f t="shared" si="150"/>
        <v>0</v>
      </c>
      <c r="AZ1076" s="349">
        <f t="shared" si="150"/>
        <v>0</v>
      </c>
      <c r="BA1076" s="349">
        <f t="shared" si="150"/>
        <v>917127.55320000008</v>
      </c>
      <c r="BB1076" s="349">
        <f t="shared" si="150"/>
        <v>291420.3075</v>
      </c>
      <c r="BC1076" s="349">
        <f t="shared" si="150"/>
        <v>81034.7595</v>
      </c>
      <c r="BD1076" s="350">
        <f t="shared" si="150"/>
        <v>43816.224000000002</v>
      </c>
      <c r="BE1076" s="349">
        <f t="shared" si="146"/>
        <v>1616361.4452</v>
      </c>
      <c r="BF1076" s="375">
        <f t="shared" si="147"/>
        <v>523173.03829999996</v>
      </c>
      <c r="BG1076" s="334">
        <f t="shared" si="148"/>
        <v>43816.224000000002</v>
      </c>
    </row>
    <row r="1077" spans="1:59" x14ac:dyDescent="0.2">
      <c r="A1077" s="326" t="str">
        <f t="shared" si="145"/>
        <v>8982016</v>
      </c>
      <c r="B1077" s="331">
        <v>898</v>
      </c>
      <c r="C1077" s="327">
        <v>2016</v>
      </c>
      <c r="D1077" s="353">
        <f>+IFERROR(VLOOKUP($A1077,Data_Loss!$A$2:$V$1180,6,FALSE),0)</f>
        <v>0</v>
      </c>
      <c r="E1077" s="353">
        <f>+IFERROR(VLOOKUP($A1077,Data_Loss!$A$2:$V$1180,7,FALSE),0)</f>
        <v>0</v>
      </c>
      <c r="F1077" s="353">
        <f>+IFERROR(VLOOKUP($A1077,Data_Loss!$A$2:$V$1180,8,FALSE),0)</f>
        <v>1</v>
      </c>
      <c r="G1077" s="353">
        <f>+IFERROR(VLOOKUP($A1077,Data_Loss!$A$2:$V$1180,9,FALSE),0)</f>
        <v>9</v>
      </c>
      <c r="H1077" s="353">
        <f>+IFERROR(VLOOKUP($A1077,Data_Loss!$A$2:$V$1180,10,FALSE),0)</f>
        <v>12</v>
      </c>
      <c r="I1077" s="353">
        <f>+IFERROR(VLOOKUP($A1077,Data_Loss!$A$2:$V$1300,12,FALSE),0)</f>
        <v>0</v>
      </c>
      <c r="J1077" s="353">
        <f>+IFERROR(VLOOKUP($A1077,Data_Loss!$A$2:$V$1300,13,FALSE),0)</f>
        <v>0</v>
      </c>
      <c r="K1077" s="353">
        <f>+IFERROR(VLOOKUP($A1077,Data_Loss!$A$2:$V$1300,14,FALSE),0)</f>
        <v>100024</v>
      </c>
      <c r="L1077" s="353">
        <f>+IFERROR(VLOOKUP($A1077,Data_Loss!$A$2:$V$1300,15,FALSE),0)</f>
        <v>129375</v>
      </c>
      <c r="M1077" s="353">
        <f>+IFERROR(VLOOKUP($A1077,Data_Loss!$A$2:$V$1300,16,FALSE),0)</f>
        <v>27912</v>
      </c>
      <c r="N1077" s="353">
        <f>+IFERROR(VLOOKUP($A1077,Data_Loss!$A$2:$V$1300,17,FALSE),0)</f>
        <v>0</v>
      </c>
      <c r="O1077" s="353">
        <f>+IFERROR(VLOOKUP($A1077,Data_Loss!$A$2:$V$1300,18,FALSE),0)</f>
        <v>0</v>
      </c>
      <c r="P1077" s="353">
        <f>+IFERROR(VLOOKUP($A1077,Data_Loss!$A$2:$V$1300,19,FALSE),0)</f>
        <v>130513</v>
      </c>
      <c r="Q1077" s="353">
        <f>+IFERROR(VLOOKUP($A1077,Data_Loss!$A$2:$V$1300,20,FALSE),0)</f>
        <v>171247</v>
      </c>
      <c r="R1077" s="353">
        <f>+IFERROR(VLOOKUP($A1077,Data_Loss!$A$2:$V$1300,21,FALSE),0)</f>
        <v>33989</v>
      </c>
      <c r="S1077" s="353">
        <f>+IFERROR(VLOOKUP($A1077,Data_Loss!$A$2:$V$1300,22,FALSE),0)</f>
        <v>30106</v>
      </c>
      <c r="T1077" s="191">
        <f>+$I1077*'10k &amp; MO'!C$5+$J1077*'10k &amp; MO'!C$11+$K1077*'10k &amp; MO'!C$17+$L1077*'10k &amp; MO'!C$23+$M1077*'10k &amp; MO'!C$29</f>
        <v>0</v>
      </c>
      <c r="U1077" s="349">
        <f>+$I1077*'10k &amp; MO'!D$5+$J1077*'10k &amp; MO'!D$11+$K1077*'10k &amp; MO'!D$17+$L1077*'10k &amp; MO'!D$23+$M1077*'10k &amp; MO'!D$29</f>
        <v>590.14160000000004</v>
      </c>
      <c r="V1077" s="349">
        <f>+$I1077*'10k &amp; MO'!E$5+$J1077*'10k &amp; MO'!E$11+$K1077*'10k &amp; MO'!E$17+$L1077*'10k &amp; MO'!E$23+$M1077*'10k &amp; MO'!E$29</f>
        <v>201563.88629999998</v>
      </c>
      <c r="W1077" s="349">
        <f>+$I1077*'10k &amp; MO'!F$5+$J1077*'10k &amp; MO'!F$11+$K1077*'10k &amp; MO'!F$17+$L1077*'10k &amp; MO'!F$23+$M1077*'10k &amp; MO'!F$29</f>
        <v>144864.25390000001</v>
      </c>
      <c r="X1077" s="349">
        <f>+$I1077*'10k &amp; MO'!G$5+$J1077*'10k &amp; MO'!G$11+$K1077*'10k &amp; MO'!G$17+$L1077*'10k &amp; MO'!G$23+$M1077*'10k &amp; MO'!G$29</f>
        <v>33402.518299999996</v>
      </c>
      <c r="Y1077" s="349">
        <f>+$N1077*'10k &amp; MO'!H$5+$O1077*'10k &amp; MO'!H$11+$P1077*'10k &amp; MO'!H$17+$Q1077*'10k &amp; MO'!H$23+$R1077*'10k &amp; MO'!H$29</f>
        <v>0</v>
      </c>
      <c r="Z1077" s="349">
        <f>+$N1077*'10k &amp; MO'!I$5+$O1077*'10k &amp; MO'!I$11+$P1077*'10k &amp; MO'!I$17+$Q1077*'10k &amp; MO'!I$23+$R1077*'10k &amp; MO'!I$29</f>
        <v>430.69290000000001</v>
      </c>
      <c r="AA1077" s="349">
        <f>+$N1077*'10k &amp; MO'!J$5+$O1077*'10k &amp; MO'!J$11+$P1077*'10k &amp; MO'!J$17+$Q1077*'10k &amp; MO'!J$23+$R1077*'10k &amp; MO'!J$29</f>
        <v>312042.40419999999</v>
      </c>
      <c r="AB1077" s="349">
        <f>+$N1077*'10k &amp; MO'!K$5+$O1077*'10k &amp; MO'!K$11+$P1077*'10k &amp; MO'!K$17+$Q1077*'10k &amp; MO'!K$23+$R1077*'10k &amp; MO'!K$29</f>
        <v>285317.90169999999</v>
      </c>
      <c r="AC1077" s="349">
        <f>+$N1077*'10k &amp; MO'!L$5+$O1077*'10k &amp; MO'!L$11+$P1077*'10k &amp; MO'!L$17+$Q1077*'10k &amp; MO'!L$23+$R1077*'10k &amp; MO'!L$29</f>
        <v>62058.336800000005</v>
      </c>
      <c r="AD1077" s="350">
        <f>+S1077*'10k &amp; MO'!O$5</f>
        <v>40582.887999999999</v>
      </c>
      <c r="AF1077" s="192" t="str">
        <f t="shared" si="143"/>
        <v>8982016</v>
      </c>
      <c r="AG1077" s="192">
        <f>+IFERROR(VLOOKUP($AF1077,'Limited Loss'!$F$5:$P$124,AG$3,FALSE),0)</f>
        <v>0</v>
      </c>
      <c r="AH1077" s="193">
        <f>+IFERROR(VLOOKUP($AF1077,'Limited Loss'!$F$5:$P$124,AH$3,FALSE),0)</f>
        <v>0</v>
      </c>
      <c r="AI1077" s="193">
        <f>+IFERROR(VLOOKUP($AF1077,'Limited Loss'!$F$5:$P$124,AI$3,FALSE),0)</f>
        <v>0</v>
      </c>
      <c r="AJ1077" s="193">
        <f>+IFERROR(VLOOKUP($AF1077,'Limited Loss'!$F$5:$P$124,AJ$3,FALSE),0)</f>
        <v>0</v>
      </c>
      <c r="AK1077" s="100">
        <f>+IFERROR(VLOOKUP($AF1077,'Limited Loss'!$F$5:$P$124,AK$3,FALSE),0)</f>
        <v>0</v>
      </c>
      <c r="AL1077" s="193">
        <f>+IFERROR(VLOOKUP($AF1077,'Limited Loss'!$F$5:$P$124,AL$3,FALSE),0)</f>
        <v>0</v>
      </c>
      <c r="AM1077" s="193">
        <f>+IFERROR(VLOOKUP($AF1077,'Limited Loss'!$F$5:$P$124,AM$3,FALSE),0)</f>
        <v>0</v>
      </c>
      <c r="AN1077" s="193">
        <f>+IFERROR(VLOOKUP($AF1077,'Limited Loss'!$F$5:$P$124,AN$3,FALSE),0)</f>
        <v>0</v>
      </c>
      <c r="AO1077" s="193">
        <f>+IFERROR(VLOOKUP($AF1077,'Limited Loss'!$F$5:$P$124,AO$3,FALSE),0)</f>
        <v>0</v>
      </c>
      <c r="AP1077" s="100">
        <f>+IFERROR(VLOOKUP($AF1077,'Limited Loss'!$F$5:$P$124,AP$3,FALSE),0)</f>
        <v>0</v>
      </c>
      <c r="AQ1077" s="353"/>
      <c r="AR1077" s="331">
        <f t="shared" si="144"/>
        <v>898</v>
      </c>
      <c r="AS1077" s="332">
        <f t="shared" si="144"/>
        <v>2016</v>
      </c>
      <c r="AT1077" s="349">
        <f t="shared" si="150"/>
        <v>0</v>
      </c>
      <c r="AU1077" s="349">
        <f t="shared" si="150"/>
        <v>590.14160000000004</v>
      </c>
      <c r="AV1077" s="349">
        <f t="shared" si="150"/>
        <v>201563.88629999998</v>
      </c>
      <c r="AW1077" s="349">
        <f t="shared" si="150"/>
        <v>144864.25390000001</v>
      </c>
      <c r="AX1077" s="350">
        <f t="shared" si="150"/>
        <v>33402.518299999996</v>
      </c>
      <c r="AY1077" s="349">
        <f t="shared" si="150"/>
        <v>0</v>
      </c>
      <c r="AZ1077" s="349">
        <f t="shared" si="150"/>
        <v>430.69290000000001</v>
      </c>
      <c r="BA1077" s="349">
        <f t="shared" si="150"/>
        <v>312042.40419999999</v>
      </c>
      <c r="BB1077" s="349">
        <f t="shared" si="150"/>
        <v>285317.90169999999</v>
      </c>
      <c r="BC1077" s="349">
        <f t="shared" si="150"/>
        <v>62058.336800000005</v>
      </c>
      <c r="BD1077" s="350">
        <f t="shared" si="150"/>
        <v>40582.887999999999</v>
      </c>
      <c r="BE1077" s="349">
        <f t="shared" si="146"/>
        <v>514627.125</v>
      </c>
      <c r="BF1077" s="375">
        <f t="shared" si="147"/>
        <v>525643.01069999998</v>
      </c>
      <c r="BG1077" s="334">
        <f t="shared" si="148"/>
        <v>40582.887999999999</v>
      </c>
    </row>
    <row r="1078" spans="1:59" x14ac:dyDescent="0.2">
      <c r="A1078" s="326" t="str">
        <f t="shared" si="145"/>
        <v>8982017</v>
      </c>
      <c r="B1078" s="331">
        <v>898</v>
      </c>
      <c r="C1078" s="327">
        <v>2017</v>
      </c>
      <c r="D1078" s="353">
        <f>+IFERROR(VLOOKUP($A1078,Data_Loss!$A$2:$V$1180,6,FALSE),0)</f>
        <v>0</v>
      </c>
      <c r="E1078" s="353">
        <f>+IFERROR(VLOOKUP($A1078,Data_Loss!$A$2:$V$1180,7,FALSE),0)</f>
        <v>0</v>
      </c>
      <c r="F1078" s="353">
        <f>+IFERROR(VLOOKUP($A1078,Data_Loss!$A$2:$V$1180,8,FALSE),0)</f>
        <v>1</v>
      </c>
      <c r="G1078" s="353">
        <f>+IFERROR(VLOOKUP($A1078,Data_Loss!$A$2:$V$1180,9,FALSE),0)</f>
        <v>9</v>
      </c>
      <c r="H1078" s="353">
        <f>+IFERROR(VLOOKUP($A1078,Data_Loss!$A$2:$V$1180,10,FALSE),0)</f>
        <v>9</v>
      </c>
      <c r="I1078" s="353">
        <f>+IFERROR(VLOOKUP($A1078,Data_Loss!$A$2:$V$1300,12,FALSE),0)</f>
        <v>0</v>
      </c>
      <c r="J1078" s="353">
        <f>+IFERROR(VLOOKUP($A1078,Data_Loss!$A$2:$V$1300,13,FALSE),0)</f>
        <v>0</v>
      </c>
      <c r="K1078" s="353">
        <f>+IFERROR(VLOOKUP($A1078,Data_Loss!$A$2:$V$1300,14,FALSE),0)</f>
        <v>85952</v>
      </c>
      <c r="L1078" s="353">
        <f>+IFERROR(VLOOKUP($A1078,Data_Loss!$A$2:$V$1300,15,FALSE),0)</f>
        <v>168882</v>
      </c>
      <c r="M1078" s="353">
        <f>+IFERROR(VLOOKUP($A1078,Data_Loss!$A$2:$V$1300,16,FALSE),0)</f>
        <v>16082</v>
      </c>
      <c r="N1078" s="353">
        <f>+IFERROR(VLOOKUP($A1078,Data_Loss!$A$2:$V$1300,17,FALSE),0)</f>
        <v>0</v>
      </c>
      <c r="O1078" s="353">
        <f>+IFERROR(VLOOKUP($A1078,Data_Loss!$A$2:$V$1300,18,FALSE),0)</f>
        <v>0</v>
      </c>
      <c r="P1078" s="353">
        <f>+IFERROR(VLOOKUP($A1078,Data_Loss!$A$2:$V$1300,19,FALSE),0)</f>
        <v>93646</v>
      </c>
      <c r="Q1078" s="353">
        <f>+IFERROR(VLOOKUP($A1078,Data_Loss!$A$2:$V$1300,20,FALSE),0)</f>
        <v>350968</v>
      </c>
      <c r="R1078" s="353">
        <f>+IFERROR(VLOOKUP($A1078,Data_Loss!$A$2:$V$1300,21,FALSE),0)</f>
        <v>17085</v>
      </c>
      <c r="S1078" s="353">
        <f>+IFERROR(VLOOKUP($A1078,Data_Loss!$A$2:$V$1300,22,FALSE),0)</f>
        <v>31532</v>
      </c>
      <c r="T1078" s="191">
        <f>+$I1078*'10k &amp; MO'!C$6+$J1078*'10k &amp; MO'!C$12+$K1078*'10k &amp; MO'!C$18+$L1078*'10k &amp; MO'!C$24+$M1078*'10k &amp; MO'!C$30</f>
        <v>0</v>
      </c>
      <c r="U1078" s="349">
        <f>+$I1078*'10k &amp; MO'!D$6+$J1078*'10k &amp; MO'!D$12+$K1078*'10k &amp; MO'!D$18+$L1078*'10k &amp; MO'!D$24+$M1078*'10k &amp; MO'!D$30</f>
        <v>5285.5803999999989</v>
      </c>
      <c r="V1078" s="349">
        <f>+$I1078*'10k &amp; MO'!E$6+$J1078*'10k &amp; MO'!E$12+$K1078*'10k &amp; MO'!E$18+$L1078*'10k &amp; MO'!E$24+$M1078*'10k &amp; MO'!E$30</f>
        <v>299866.4412</v>
      </c>
      <c r="W1078" s="349">
        <f>+$I1078*'10k &amp; MO'!F$6+$J1078*'10k &amp; MO'!F$12+$K1078*'10k &amp; MO'!F$18+$L1078*'10k &amp; MO'!F$24+$M1078*'10k &amp; MO'!F$30</f>
        <v>159178.38259999998</v>
      </c>
      <c r="X1078" s="349">
        <f>+$I1078*'10k &amp; MO'!G$6+$J1078*'10k &amp; MO'!G$12+$K1078*'10k &amp; MO'!G$18+$L1078*'10k &amp; MO'!G$24+$M1078*'10k &amp; MO'!G$30</f>
        <v>32580.411399999997</v>
      </c>
      <c r="Y1078" s="349">
        <f>+$N1078*'10k &amp; MO'!H$6+$O1078*'10k &amp; MO'!H$12+$P1078*'10k &amp; MO'!H$18+$Q1078*'10k &amp; MO'!H$24+$R1078*'10k &amp; MO'!H$30</f>
        <v>0</v>
      </c>
      <c r="Z1078" s="349">
        <f>+$N1078*'10k &amp; MO'!I$6+$O1078*'10k &amp; MO'!I$12+$P1078*'10k &amp; MO'!I$18+$Q1078*'10k &amp; MO'!I$24+$R1078*'10k &amp; MO'!I$30</f>
        <v>9240.8190999999988</v>
      </c>
      <c r="AA1078" s="349">
        <f>+$N1078*'10k &amp; MO'!J$6+$O1078*'10k &amp; MO'!J$12+$P1078*'10k &amp; MO'!J$18+$Q1078*'10k &amp; MO'!J$24+$R1078*'10k &amp; MO'!J$30</f>
        <v>638670.70880000002</v>
      </c>
      <c r="AB1078" s="349">
        <f>+$N1078*'10k &amp; MO'!K$6+$O1078*'10k &amp; MO'!K$12+$P1078*'10k &amp; MO'!K$18+$Q1078*'10k &amp; MO'!K$24+$R1078*'10k &amp; MO'!K$30</f>
        <v>459330.56520000001</v>
      </c>
      <c r="AC1078" s="349">
        <f>+$N1078*'10k &amp; MO'!L$6+$O1078*'10k &amp; MO'!L$12+$P1078*'10k &amp; MO'!L$18+$Q1078*'10k &amp; MO'!L$24+$R1078*'10k &amp; MO'!L$30</f>
        <v>66131.794900000008</v>
      </c>
      <c r="AD1078" s="350">
        <f>+S1078*'10k &amp; MO'!O$6</f>
        <v>42442.072</v>
      </c>
      <c r="AF1078" s="192" t="str">
        <f t="shared" si="143"/>
        <v>8982017</v>
      </c>
      <c r="AG1078" s="192">
        <f>+IFERROR(VLOOKUP($AF1078,'Limited Loss'!$F$5:$P$124,AG$3,FALSE),0)</f>
        <v>0</v>
      </c>
      <c r="AH1078" s="193">
        <f>+IFERROR(VLOOKUP($AF1078,'Limited Loss'!$F$5:$P$124,AH$3,FALSE),0)</f>
        <v>0</v>
      </c>
      <c r="AI1078" s="193">
        <f>+IFERROR(VLOOKUP($AF1078,'Limited Loss'!$F$5:$P$124,AI$3,FALSE),0)</f>
        <v>0</v>
      </c>
      <c r="AJ1078" s="193">
        <f>+IFERROR(VLOOKUP($AF1078,'Limited Loss'!$F$5:$P$124,AJ$3,FALSE),0)</f>
        <v>0</v>
      </c>
      <c r="AK1078" s="100">
        <f>+IFERROR(VLOOKUP($AF1078,'Limited Loss'!$F$5:$P$124,AK$3,FALSE),0)</f>
        <v>0</v>
      </c>
      <c r="AL1078" s="193">
        <f>+IFERROR(VLOOKUP($AF1078,'Limited Loss'!$F$5:$P$124,AL$3,FALSE),0)</f>
        <v>0</v>
      </c>
      <c r="AM1078" s="193">
        <f>+IFERROR(VLOOKUP($AF1078,'Limited Loss'!$F$5:$P$124,AM$3,FALSE),0)</f>
        <v>0</v>
      </c>
      <c r="AN1078" s="193">
        <f>+IFERROR(VLOOKUP($AF1078,'Limited Loss'!$F$5:$P$124,AN$3,FALSE),0)</f>
        <v>0</v>
      </c>
      <c r="AO1078" s="193">
        <f>+IFERROR(VLOOKUP($AF1078,'Limited Loss'!$F$5:$P$124,AO$3,FALSE),0)</f>
        <v>0</v>
      </c>
      <c r="AP1078" s="100">
        <f>+IFERROR(VLOOKUP($AF1078,'Limited Loss'!$F$5:$P$124,AP$3,FALSE),0)</f>
        <v>0</v>
      </c>
      <c r="AQ1078" s="353"/>
      <c r="AR1078" s="331">
        <f t="shared" si="144"/>
        <v>898</v>
      </c>
      <c r="AS1078" s="332">
        <f t="shared" si="144"/>
        <v>2017</v>
      </c>
      <c r="AT1078" s="349">
        <f t="shared" si="150"/>
        <v>0</v>
      </c>
      <c r="AU1078" s="349">
        <f t="shared" si="150"/>
        <v>5285.5803999999989</v>
      </c>
      <c r="AV1078" s="349">
        <f t="shared" si="150"/>
        <v>299866.4412</v>
      </c>
      <c r="AW1078" s="349">
        <f t="shared" si="150"/>
        <v>159178.38259999998</v>
      </c>
      <c r="AX1078" s="350">
        <f t="shared" si="150"/>
        <v>32580.411399999997</v>
      </c>
      <c r="AY1078" s="349">
        <f t="shared" si="150"/>
        <v>0</v>
      </c>
      <c r="AZ1078" s="349">
        <f t="shared" si="150"/>
        <v>9240.8190999999988</v>
      </c>
      <c r="BA1078" s="349">
        <f t="shared" si="150"/>
        <v>638670.70880000002</v>
      </c>
      <c r="BB1078" s="349">
        <f t="shared" si="150"/>
        <v>459330.56520000001</v>
      </c>
      <c r="BC1078" s="349">
        <f t="shared" si="150"/>
        <v>66131.794900000008</v>
      </c>
      <c r="BD1078" s="350">
        <f t="shared" si="150"/>
        <v>42442.072</v>
      </c>
      <c r="BE1078" s="349">
        <f t="shared" si="146"/>
        <v>953063.54949999996</v>
      </c>
      <c r="BF1078" s="375">
        <f t="shared" si="147"/>
        <v>717221.15410000004</v>
      </c>
      <c r="BG1078" s="334">
        <f t="shared" si="148"/>
        <v>42442.072</v>
      </c>
    </row>
    <row r="1079" spans="1:59" x14ac:dyDescent="0.2">
      <c r="A1079" s="326" t="str">
        <f t="shared" si="145"/>
        <v>8982018</v>
      </c>
      <c r="B1079" s="331">
        <v>898</v>
      </c>
      <c r="C1079" s="327">
        <v>2018</v>
      </c>
      <c r="D1079" s="353">
        <f>+IFERROR(VLOOKUP($A1079,Data_Loss!$A$2:$V$1180,6,FALSE),0)</f>
        <v>0</v>
      </c>
      <c r="E1079" s="353">
        <f>+IFERROR(VLOOKUP($A1079,Data_Loss!$A$2:$V$1180,7,FALSE),0)</f>
        <v>0</v>
      </c>
      <c r="F1079" s="353">
        <f>+IFERROR(VLOOKUP($A1079,Data_Loss!$A$2:$V$1180,8,FALSE),0)</f>
        <v>0</v>
      </c>
      <c r="G1079" s="353">
        <f>+IFERROR(VLOOKUP($A1079,Data_Loss!$A$2:$V$1180,9,FALSE),0)</f>
        <v>2</v>
      </c>
      <c r="H1079" s="353">
        <f>+IFERROR(VLOOKUP($A1079,Data_Loss!$A$2:$V$1180,10,FALSE),0)</f>
        <v>12</v>
      </c>
      <c r="I1079" s="353">
        <f>+IFERROR(VLOOKUP($A1079,Data_Loss!$A$2:$V$1300,12,FALSE),0)</f>
        <v>0</v>
      </c>
      <c r="J1079" s="353">
        <f>+IFERROR(VLOOKUP($A1079,Data_Loss!$A$2:$V$1300,13,FALSE),0)</f>
        <v>0</v>
      </c>
      <c r="K1079" s="353">
        <f>+IFERROR(VLOOKUP($A1079,Data_Loss!$A$2:$V$1300,14,FALSE),0)</f>
        <v>0</v>
      </c>
      <c r="L1079" s="353">
        <f>+IFERROR(VLOOKUP($A1079,Data_Loss!$A$2:$V$1300,15,FALSE),0)</f>
        <v>47413</v>
      </c>
      <c r="M1079" s="353">
        <f>+IFERROR(VLOOKUP($A1079,Data_Loss!$A$2:$V$1300,16,FALSE),0)</f>
        <v>27387</v>
      </c>
      <c r="N1079" s="353">
        <f>+IFERROR(VLOOKUP($A1079,Data_Loss!$A$2:$V$1300,17,FALSE),0)</f>
        <v>0</v>
      </c>
      <c r="O1079" s="353">
        <f>+IFERROR(VLOOKUP($A1079,Data_Loss!$A$2:$V$1300,18,FALSE),0)</f>
        <v>0</v>
      </c>
      <c r="P1079" s="353">
        <f>+IFERROR(VLOOKUP($A1079,Data_Loss!$A$2:$V$1300,19,FALSE),0)</f>
        <v>0</v>
      </c>
      <c r="Q1079" s="353">
        <f>+IFERROR(VLOOKUP($A1079,Data_Loss!$A$2:$V$1300,20,FALSE),0)</f>
        <v>49136</v>
      </c>
      <c r="R1079" s="353">
        <f>+IFERROR(VLOOKUP($A1079,Data_Loss!$A$2:$V$1300,21,FALSE),0)</f>
        <v>59685</v>
      </c>
      <c r="S1079" s="353">
        <f>+IFERROR(VLOOKUP($A1079,Data_Loss!$A$2:$V$1300,22,FALSE),0)</f>
        <v>40088</v>
      </c>
      <c r="T1079" s="191">
        <f>+$I1079*'10k &amp; MO'!C$7+$J1079*'10k &amp; MO'!C$13+$K1079*'10k &amp; MO'!C$19+$L1079*'10k &amp; MO'!C$25+$M1079*'10k &amp; MO'!C$31</f>
        <v>60.251400000000004</v>
      </c>
      <c r="U1079" s="349">
        <f>+$I1079*'10k &amp; MO'!D$7+$J1079*'10k &amp; MO'!D$13+$K1079*'10k &amp; MO'!D$19+$L1079*'10k &amp; MO'!D$25+$M1079*'10k &amp; MO'!D$31</f>
        <v>3328.1138000000001</v>
      </c>
      <c r="V1079" s="349">
        <f>+$I1079*'10k &amp; MO'!E$7+$J1079*'10k &amp; MO'!E$13+$K1079*'10k &amp; MO'!E$19+$L1079*'10k &amp; MO'!E$25+$M1079*'10k &amp; MO'!E$31</f>
        <v>113052.02300000002</v>
      </c>
      <c r="W1079" s="349">
        <f>+$I1079*'10k &amp; MO'!F$7+$J1079*'10k &amp; MO'!F$13+$K1079*'10k &amp; MO'!F$19+$L1079*'10k &amp; MO'!F$25+$M1079*'10k &amp; MO'!F$31</f>
        <v>51548.462500000001</v>
      </c>
      <c r="X1079" s="349">
        <f>+$I1079*'10k &amp; MO'!G$7+$J1079*'10k &amp; MO'!G$13+$K1079*'10k &amp; MO'!G$19+$L1079*'10k &amp; MO'!G$25+$M1079*'10k &amp; MO'!G$31</f>
        <v>23809.341500000002</v>
      </c>
      <c r="Y1079" s="349">
        <f>+$N1079*'10k &amp; MO'!H$7+$O1079*'10k &amp; MO'!H$13+$P1079*'10k &amp; MO'!H$19+$Q1079*'10k &amp; MO'!H$25+$R1079*'10k &amp; MO'!H$31</f>
        <v>173.0865</v>
      </c>
      <c r="Z1079" s="349">
        <f>+$N1079*'10k &amp; MO'!I$7+$O1079*'10k &amp; MO'!I$13+$P1079*'10k &amp; MO'!I$19+$Q1079*'10k &amp; MO'!I$25+$R1079*'10k &amp; MO'!I$31</f>
        <v>7298.3089000000009</v>
      </c>
      <c r="AA1079" s="349">
        <f>+$N1079*'10k &amp; MO'!J$7+$O1079*'10k &amp; MO'!J$13+$P1079*'10k &amp; MO'!J$19+$Q1079*'10k &amp; MO'!J$25+$R1079*'10k &amp; MO'!J$31</f>
        <v>130715.64120000001</v>
      </c>
      <c r="AB1079" s="349">
        <f>+$N1079*'10k &amp; MO'!K$7+$O1079*'10k &amp; MO'!K$13+$P1079*'10k &amp; MO'!K$19+$Q1079*'10k &amp; MO'!K$25+$R1079*'10k &amp; MO'!K$31</f>
        <v>79883.353000000003</v>
      </c>
      <c r="AC1079" s="349">
        <f>+$N1079*'10k &amp; MO'!L$7+$O1079*'10k &amp; MO'!L$13+$P1079*'10k &amp; MO'!L$19+$Q1079*'10k &amp; MO'!L$25+$R1079*'10k &amp; MO'!L$31</f>
        <v>58414.122000000003</v>
      </c>
      <c r="AD1079" s="350">
        <f>+S1079*'10k &amp; MO'!O$7</f>
        <v>53156.688000000002</v>
      </c>
      <c r="AF1079" s="192" t="str">
        <f t="shared" si="143"/>
        <v>8982018</v>
      </c>
      <c r="AG1079" s="192">
        <f>+IFERROR(VLOOKUP($AF1079,'Limited Loss'!$F$5:$P$124,AG$3,FALSE),0)</f>
        <v>0</v>
      </c>
      <c r="AH1079" s="193">
        <f>+IFERROR(VLOOKUP($AF1079,'Limited Loss'!$F$5:$P$124,AH$3,FALSE),0)</f>
        <v>0</v>
      </c>
      <c r="AI1079" s="193">
        <f>+IFERROR(VLOOKUP($AF1079,'Limited Loss'!$F$5:$P$124,AI$3,FALSE),0)</f>
        <v>0</v>
      </c>
      <c r="AJ1079" s="193">
        <f>+IFERROR(VLOOKUP($AF1079,'Limited Loss'!$F$5:$P$124,AJ$3,FALSE),0)</f>
        <v>0</v>
      </c>
      <c r="AK1079" s="100">
        <f>+IFERROR(VLOOKUP($AF1079,'Limited Loss'!$F$5:$P$124,AK$3,FALSE),0)</f>
        <v>0</v>
      </c>
      <c r="AL1079" s="193">
        <f>+IFERROR(VLOOKUP($AF1079,'Limited Loss'!$F$5:$P$124,AL$3,FALSE),0)</f>
        <v>0</v>
      </c>
      <c r="AM1079" s="193">
        <f>+IFERROR(VLOOKUP($AF1079,'Limited Loss'!$F$5:$P$124,AM$3,FALSE),0)</f>
        <v>0</v>
      </c>
      <c r="AN1079" s="193">
        <f>+IFERROR(VLOOKUP($AF1079,'Limited Loss'!$F$5:$P$124,AN$3,FALSE),0)</f>
        <v>0</v>
      </c>
      <c r="AO1079" s="193">
        <f>+IFERROR(VLOOKUP($AF1079,'Limited Loss'!$F$5:$P$124,AO$3,FALSE),0)</f>
        <v>0</v>
      </c>
      <c r="AP1079" s="100">
        <f>+IFERROR(VLOOKUP($AF1079,'Limited Loss'!$F$5:$P$124,AP$3,FALSE),0)</f>
        <v>0</v>
      </c>
      <c r="AQ1079" s="353"/>
      <c r="AR1079" s="331">
        <f t="shared" si="144"/>
        <v>898</v>
      </c>
      <c r="AS1079" s="332">
        <f t="shared" si="144"/>
        <v>2018</v>
      </c>
      <c r="AT1079" s="349">
        <f t="shared" si="150"/>
        <v>60.251400000000004</v>
      </c>
      <c r="AU1079" s="349">
        <f t="shared" si="150"/>
        <v>3328.1138000000001</v>
      </c>
      <c r="AV1079" s="349">
        <f t="shared" si="150"/>
        <v>113052.02300000002</v>
      </c>
      <c r="AW1079" s="349">
        <f t="shared" si="150"/>
        <v>51548.462500000001</v>
      </c>
      <c r="AX1079" s="350">
        <f t="shared" si="150"/>
        <v>23809.341500000002</v>
      </c>
      <c r="AY1079" s="349">
        <f t="shared" si="150"/>
        <v>173.0865</v>
      </c>
      <c r="AZ1079" s="349">
        <f t="shared" si="150"/>
        <v>7298.3089000000009</v>
      </c>
      <c r="BA1079" s="349">
        <f t="shared" si="150"/>
        <v>130715.64120000001</v>
      </c>
      <c r="BB1079" s="349">
        <f t="shared" si="150"/>
        <v>79883.353000000003</v>
      </c>
      <c r="BC1079" s="349">
        <f t="shared" si="150"/>
        <v>58414.122000000003</v>
      </c>
      <c r="BD1079" s="350">
        <f t="shared" si="150"/>
        <v>53156.688000000002</v>
      </c>
      <c r="BE1079" s="349">
        <f t="shared" si="146"/>
        <v>254627.42480000004</v>
      </c>
      <c r="BF1079" s="375">
        <f t="shared" si="147"/>
        <v>213655.27900000001</v>
      </c>
      <c r="BG1079" s="334">
        <f t="shared" si="148"/>
        <v>53156.688000000002</v>
      </c>
    </row>
    <row r="1080" spans="1:59" x14ac:dyDescent="0.2">
      <c r="A1080" s="326" t="str">
        <f t="shared" si="145"/>
        <v>8992014</v>
      </c>
      <c r="B1080" s="331">
        <v>899</v>
      </c>
      <c r="C1080" s="327">
        <v>2014</v>
      </c>
      <c r="D1080" s="353">
        <f>+IFERROR(VLOOKUP($A1080,Data_Loss!$A$2:$V$1180,6,FALSE),0)</f>
        <v>0</v>
      </c>
      <c r="E1080" s="353">
        <f>+IFERROR(VLOOKUP($A1080,Data_Loss!$A$2:$V$1180,7,FALSE),0)</f>
        <v>0</v>
      </c>
      <c r="F1080" s="353">
        <f>+IFERROR(VLOOKUP($A1080,Data_Loss!$A$2:$V$1180,8,FALSE),0)</f>
        <v>0</v>
      </c>
      <c r="G1080" s="353">
        <f>+IFERROR(VLOOKUP($A1080,Data_Loss!$A$2:$V$1180,9,FALSE),0)</f>
        <v>0</v>
      </c>
      <c r="H1080" s="353">
        <f>+IFERROR(VLOOKUP($A1080,Data_Loss!$A$2:$V$1180,10,FALSE),0)</f>
        <v>1</v>
      </c>
      <c r="I1080" s="353">
        <f>+IFERROR(VLOOKUP($A1080,Data_Loss!$A$2:$V$1300,12,FALSE),0)</f>
        <v>0</v>
      </c>
      <c r="J1080" s="353">
        <f>+IFERROR(VLOOKUP($A1080,Data_Loss!$A$2:$V$1300,13,FALSE),0)</f>
        <v>0</v>
      </c>
      <c r="K1080" s="353">
        <f>+IFERROR(VLOOKUP($A1080,Data_Loss!$A$2:$V$1300,14,FALSE),0)</f>
        <v>0</v>
      </c>
      <c r="L1080" s="353">
        <f>+IFERROR(VLOOKUP($A1080,Data_Loss!$A$2:$V$1300,15,FALSE),0)</f>
        <v>0</v>
      </c>
      <c r="M1080" s="353">
        <f>+IFERROR(VLOOKUP($A1080,Data_Loss!$A$2:$V$1300,16,FALSE),0)</f>
        <v>17780</v>
      </c>
      <c r="N1080" s="353">
        <f>+IFERROR(VLOOKUP($A1080,Data_Loss!$A$2:$V$1300,17,FALSE),0)</f>
        <v>0</v>
      </c>
      <c r="O1080" s="353">
        <f>+IFERROR(VLOOKUP($A1080,Data_Loss!$A$2:$V$1300,18,FALSE),0)</f>
        <v>0</v>
      </c>
      <c r="P1080" s="353">
        <f>+IFERROR(VLOOKUP($A1080,Data_Loss!$A$2:$V$1300,19,FALSE),0)</f>
        <v>0</v>
      </c>
      <c r="Q1080" s="353">
        <f>+IFERROR(VLOOKUP($A1080,Data_Loss!$A$2:$V$1300,20,FALSE),0)</f>
        <v>0</v>
      </c>
      <c r="R1080" s="353">
        <f>+IFERROR(VLOOKUP($A1080,Data_Loss!$A$2:$V$1300,21,FALSE),0)</f>
        <v>30183</v>
      </c>
      <c r="S1080" s="353">
        <f>+IFERROR(VLOOKUP($A1080,Data_Loss!$A$2:$V$1300,22,FALSE),0)</f>
        <v>969</v>
      </c>
      <c r="T1080" s="191">
        <f>+$I1080*'10k &amp; MO'!C$3+$J1080*'10k &amp; MO'!C$9+$K1080*'10k &amp; MO'!C$15+$L1080*'10k &amp; MO'!C$21+$M1080*'10k &amp; MO'!C$27</f>
        <v>0</v>
      </c>
      <c r="U1080" s="349">
        <f>+$I1080*'10k &amp; MO'!D$3+$J1080*'10k &amp; MO'!D$9+$K1080*'10k &amp; MO'!D$15+$L1080*'10k &amp; MO'!D$21+$M1080*'10k &amp; MO'!D$27</f>
        <v>0</v>
      </c>
      <c r="V1080" s="349">
        <f>+$I1080*'10k &amp; MO'!E$3+$J1080*'10k &amp; MO'!E$9+$K1080*'10k &amp; MO'!E$15+$L1080*'10k &amp; MO'!E$21+$M1080*'10k &amp; MO'!E$27</f>
        <v>0</v>
      </c>
      <c r="W1080" s="349">
        <f>+$I1080*'10k &amp; MO'!F$3+$J1080*'10k &amp; MO'!F$9+$K1080*'10k &amp; MO'!F$15+$L1080*'10k &amp; MO'!F$21+$M1080*'10k &amp; MO'!F$27</f>
        <v>0</v>
      </c>
      <c r="X1080" s="349">
        <f>+$I1080*'10k &amp; MO'!G$3+$J1080*'10k &amp; MO'!G$9+$K1080*'10k &amp; MO'!G$15+$L1080*'10k &amp; MO'!G$21+$M1080*'10k &amp; MO'!G$27</f>
        <v>20126.96</v>
      </c>
      <c r="Y1080" s="349">
        <f>+$N1080*'10k &amp; MO'!H$3+$O1080*'10k &amp; MO'!H$9+$P1080*'10k &amp; MO'!H$15+$Q1080*'10k &amp; MO'!H$21+$R1080*'10k &amp; MO'!H$27</f>
        <v>0</v>
      </c>
      <c r="Z1080" s="349">
        <f>+$N1080*'10k &amp; MO'!I$3+$O1080*'10k &amp; MO'!I$9+$P1080*'10k &amp; MO'!I$15+$Q1080*'10k &amp; MO'!I$21+$R1080*'10k &amp; MO'!I$27</f>
        <v>0</v>
      </c>
      <c r="AA1080" s="349">
        <f>+$N1080*'10k &amp; MO'!J$3+$O1080*'10k &amp; MO'!J$9+$P1080*'10k &amp; MO'!J$15+$Q1080*'10k &amp; MO'!J$21+$R1080*'10k &amp; MO'!J$27</f>
        <v>0</v>
      </c>
      <c r="AB1080" s="349">
        <f>+$N1080*'10k &amp; MO'!K$3+$O1080*'10k &amp; MO'!K$9+$P1080*'10k &amp; MO'!K$15+$Q1080*'10k &amp; MO'!K$21+$R1080*'10k &amp; MO'!K$27</f>
        <v>0</v>
      </c>
      <c r="AC1080" s="349">
        <f>+$N1080*'10k &amp; MO'!L$3+$O1080*'10k &amp; MO'!L$9+$P1080*'10k &amp; MO'!L$15+$Q1080*'10k &amp; MO'!L$21+$R1080*'10k &amp; MO'!L$27</f>
        <v>46542.186000000002</v>
      </c>
      <c r="AD1080" s="350">
        <f>+S1080*'10k &amp; MO'!O$3</f>
        <v>1037.799</v>
      </c>
      <c r="AF1080" s="192" t="str">
        <f t="shared" si="143"/>
        <v>8992014</v>
      </c>
      <c r="AG1080" s="192">
        <f>+IFERROR(VLOOKUP($AF1080,'Limited Loss'!$F$5:$P$124,AG$3,FALSE),0)</f>
        <v>0</v>
      </c>
      <c r="AH1080" s="193">
        <f>+IFERROR(VLOOKUP($AF1080,'Limited Loss'!$F$5:$P$124,AH$3,FALSE),0)</f>
        <v>0</v>
      </c>
      <c r="AI1080" s="193">
        <f>+IFERROR(VLOOKUP($AF1080,'Limited Loss'!$F$5:$P$124,AI$3,FALSE),0)</f>
        <v>0</v>
      </c>
      <c r="AJ1080" s="193">
        <f>+IFERROR(VLOOKUP($AF1080,'Limited Loss'!$F$5:$P$124,AJ$3,FALSE),0)</f>
        <v>0</v>
      </c>
      <c r="AK1080" s="100">
        <f>+IFERROR(VLOOKUP($AF1080,'Limited Loss'!$F$5:$P$124,AK$3,FALSE),0)</f>
        <v>0</v>
      </c>
      <c r="AL1080" s="193">
        <f>+IFERROR(VLOOKUP($AF1080,'Limited Loss'!$F$5:$P$124,AL$3,FALSE),0)</f>
        <v>0</v>
      </c>
      <c r="AM1080" s="193">
        <f>+IFERROR(VLOOKUP($AF1080,'Limited Loss'!$F$5:$P$124,AM$3,FALSE),0)</f>
        <v>0</v>
      </c>
      <c r="AN1080" s="193">
        <f>+IFERROR(VLOOKUP($AF1080,'Limited Loss'!$F$5:$P$124,AN$3,FALSE),0)</f>
        <v>0</v>
      </c>
      <c r="AO1080" s="193">
        <f>+IFERROR(VLOOKUP($AF1080,'Limited Loss'!$F$5:$P$124,AO$3,FALSE),0)</f>
        <v>0</v>
      </c>
      <c r="AP1080" s="100">
        <f>+IFERROR(VLOOKUP($AF1080,'Limited Loss'!$F$5:$P$124,AP$3,FALSE),0)</f>
        <v>0</v>
      </c>
      <c r="AQ1080" s="353"/>
      <c r="AR1080" s="331">
        <f t="shared" si="144"/>
        <v>899</v>
      </c>
      <c r="AS1080" s="332">
        <f t="shared" si="144"/>
        <v>2014</v>
      </c>
      <c r="AT1080" s="349">
        <f t="shared" si="150"/>
        <v>0</v>
      </c>
      <c r="AU1080" s="349">
        <f t="shared" si="150"/>
        <v>0</v>
      </c>
      <c r="AV1080" s="349">
        <f t="shared" si="150"/>
        <v>0</v>
      </c>
      <c r="AW1080" s="349">
        <f t="shared" si="150"/>
        <v>0</v>
      </c>
      <c r="AX1080" s="350">
        <f t="shared" si="150"/>
        <v>20126.96</v>
      </c>
      <c r="AY1080" s="349">
        <f t="shared" si="150"/>
        <v>0</v>
      </c>
      <c r="AZ1080" s="349">
        <f t="shared" si="150"/>
        <v>0</v>
      </c>
      <c r="BA1080" s="349">
        <f t="shared" si="150"/>
        <v>0</v>
      </c>
      <c r="BB1080" s="349">
        <f t="shared" si="150"/>
        <v>0</v>
      </c>
      <c r="BC1080" s="349">
        <f t="shared" si="150"/>
        <v>46542.186000000002</v>
      </c>
      <c r="BD1080" s="350">
        <f t="shared" si="150"/>
        <v>1037.799</v>
      </c>
      <c r="BE1080" s="349">
        <f t="shared" si="146"/>
        <v>0</v>
      </c>
      <c r="BF1080" s="375">
        <f t="shared" si="147"/>
        <v>66669.146000000008</v>
      </c>
      <c r="BG1080" s="334">
        <f t="shared" si="148"/>
        <v>1037.799</v>
      </c>
    </row>
    <row r="1081" spans="1:59" x14ac:dyDescent="0.2">
      <c r="A1081" s="326" t="str">
        <f t="shared" si="145"/>
        <v>8992015</v>
      </c>
      <c r="B1081" s="331">
        <v>899</v>
      </c>
      <c r="C1081" s="327">
        <v>2015</v>
      </c>
      <c r="D1081" s="353">
        <f>+IFERROR(VLOOKUP($A1081,Data_Loss!$A$2:$V$1180,6,FALSE),0)</f>
        <v>0</v>
      </c>
      <c r="E1081" s="353">
        <f>+IFERROR(VLOOKUP($A1081,Data_Loss!$A$2:$V$1180,7,FALSE),0)</f>
        <v>0</v>
      </c>
      <c r="F1081" s="353">
        <f>+IFERROR(VLOOKUP($A1081,Data_Loss!$A$2:$V$1180,8,FALSE),0)</f>
        <v>0</v>
      </c>
      <c r="G1081" s="353">
        <f>+IFERROR(VLOOKUP($A1081,Data_Loss!$A$2:$V$1180,9,FALSE),0)</f>
        <v>1</v>
      </c>
      <c r="H1081" s="353">
        <f>+IFERROR(VLOOKUP($A1081,Data_Loss!$A$2:$V$1180,10,FALSE),0)</f>
        <v>1</v>
      </c>
      <c r="I1081" s="353">
        <f>+IFERROR(VLOOKUP($A1081,Data_Loss!$A$2:$V$1300,12,FALSE),0)</f>
        <v>0</v>
      </c>
      <c r="J1081" s="353">
        <f>+IFERROR(VLOOKUP($A1081,Data_Loss!$A$2:$V$1300,13,FALSE),0)</f>
        <v>0</v>
      </c>
      <c r="K1081" s="353">
        <f>+IFERROR(VLOOKUP($A1081,Data_Loss!$A$2:$V$1300,14,FALSE),0)</f>
        <v>0</v>
      </c>
      <c r="L1081" s="353">
        <f>+IFERROR(VLOOKUP($A1081,Data_Loss!$A$2:$V$1300,15,FALSE),0)</f>
        <v>1500</v>
      </c>
      <c r="M1081" s="353">
        <f>+IFERROR(VLOOKUP($A1081,Data_Loss!$A$2:$V$1300,16,FALSE),0)</f>
        <v>300</v>
      </c>
      <c r="N1081" s="353">
        <f>+IFERROR(VLOOKUP($A1081,Data_Loss!$A$2:$V$1300,17,FALSE),0)</f>
        <v>0</v>
      </c>
      <c r="O1081" s="353">
        <f>+IFERROR(VLOOKUP($A1081,Data_Loss!$A$2:$V$1300,18,FALSE),0)</f>
        <v>0</v>
      </c>
      <c r="P1081" s="353">
        <f>+IFERROR(VLOOKUP($A1081,Data_Loss!$A$2:$V$1300,19,FALSE),0)</f>
        <v>0</v>
      </c>
      <c r="Q1081" s="353">
        <f>+IFERROR(VLOOKUP($A1081,Data_Loss!$A$2:$V$1300,20,FALSE),0)</f>
        <v>1694</v>
      </c>
      <c r="R1081" s="353">
        <f>+IFERROR(VLOOKUP($A1081,Data_Loss!$A$2:$V$1300,21,FALSE),0)</f>
        <v>423</v>
      </c>
      <c r="S1081" s="353">
        <f>+IFERROR(VLOOKUP($A1081,Data_Loss!$A$2:$V$1300,22,FALSE),0)</f>
        <v>9126</v>
      </c>
      <c r="T1081" s="191">
        <f>+$I1081*'10k &amp; MO'!C$4+$J1081*'10k &amp; MO'!C$10+$K1081*'10k &amp; MO'!C$16+$L1081*'10k &amp; MO'!C$22+$M1081*'10k &amp; MO'!C$28</f>
        <v>0</v>
      </c>
      <c r="U1081" s="349">
        <f>+$I1081*'10k &amp; MO'!D$4+$J1081*'10k &amp; MO'!D$10+$K1081*'10k &amp; MO'!D$16+$L1081*'10k &amp; MO'!D$22+$M1081*'10k &amp; MO'!D$28</f>
        <v>0</v>
      </c>
      <c r="V1081" s="349">
        <f>+$I1081*'10k &amp; MO'!E$4+$J1081*'10k &amp; MO'!E$10+$K1081*'10k &amp; MO'!E$16+$L1081*'10k &amp; MO'!E$22+$M1081*'10k &amp; MO'!E$28</f>
        <v>230.25</v>
      </c>
      <c r="W1081" s="349">
        <f>+$I1081*'10k &amp; MO'!F$4+$J1081*'10k &amp; MO'!F$10+$K1081*'10k &amp; MO'!F$16+$L1081*'10k &amp; MO'!F$22+$M1081*'10k &amp; MO'!F$28</f>
        <v>1652.5199999999998</v>
      </c>
      <c r="X1081" s="349">
        <f>+$I1081*'10k &amp; MO'!G$4+$J1081*'10k &amp; MO'!G$10+$K1081*'10k &amp; MO'!G$16+$L1081*'10k &amp; MO'!G$22+$M1081*'10k &amp; MO'!G$28</f>
        <v>359.01</v>
      </c>
      <c r="Y1081" s="349">
        <f>+$N1081*'10k &amp; MO'!H$4+$O1081*'10k &amp; MO'!H$10+$P1081*'10k &amp; MO'!H$16+$Q1081*'10k &amp; MO'!H$22+$R1081*'10k &amp; MO'!H$28</f>
        <v>0</v>
      </c>
      <c r="Z1081" s="349">
        <f>+$N1081*'10k &amp; MO'!I$4+$O1081*'10k &amp; MO'!I$10+$P1081*'10k &amp; MO'!I$16+$Q1081*'10k &amp; MO'!I$22+$R1081*'10k &amp; MO'!I$28</f>
        <v>0</v>
      </c>
      <c r="AA1081" s="349">
        <f>+$N1081*'10k &amp; MO'!J$4+$O1081*'10k &amp; MO'!J$10+$P1081*'10k &amp; MO'!J$16+$Q1081*'10k &amp; MO'!J$22+$R1081*'10k &amp; MO'!J$28</f>
        <v>329.72300000000001</v>
      </c>
      <c r="AB1081" s="349">
        <f>+$N1081*'10k &amp; MO'!K$4+$O1081*'10k &amp; MO'!K$10+$P1081*'10k &amp; MO'!K$16+$Q1081*'10k &amp; MO'!K$22+$R1081*'10k &amp; MO'!K$28</f>
        <v>2630.1275000000001</v>
      </c>
      <c r="AC1081" s="349">
        <f>+$N1081*'10k &amp; MO'!L$4+$O1081*'10k &amp; MO'!L$10+$P1081*'10k &amp; MO'!L$16+$Q1081*'10k &amp; MO'!L$22+$R1081*'10k &amp; MO'!L$28</f>
        <v>660.51919999999996</v>
      </c>
      <c r="AD1081" s="350">
        <f>+S1081*'10k &amp; MO'!O$4</f>
        <v>11060.712</v>
      </c>
      <c r="AF1081" s="192" t="str">
        <f t="shared" si="143"/>
        <v>8992015</v>
      </c>
      <c r="AG1081" s="192">
        <f>+IFERROR(VLOOKUP($AF1081,'Limited Loss'!$F$5:$P$124,AG$3,FALSE),0)</f>
        <v>0</v>
      </c>
      <c r="AH1081" s="193">
        <f>+IFERROR(VLOOKUP($AF1081,'Limited Loss'!$F$5:$P$124,AH$3,FALSE),0)</f>
        <v>0</v>
      </c>
      <c r="AI1081" s="193">
        <f>+IFERROR(VLOOKUP($AF1081,'Limited Loss'!$F$5:$P$124,AI$3,FALSE),0)</f>
        <v>0</v>
      </c>
      <c r="AJ1081" s="193">
        <f>+IFERROR(VLOOKUP($AF1081,'Limited Loss'!$F$5:$P$124,AJ$3,FALSE),0)</f>
        <v>0</v>
      </c>
      <c r="AK1081" s="100">
        <f>+IFERROR(VLOOKUP($AF1081,'Limited Loss'!$F$5:$P$124,AK$3,FALSE),0)</f>
        <v>0</v>
      </c>
      <c r="AL1081" s="193">
        <f>+IFERROR(VLOOKUP($AF1081,'Limited Loss'!$F$5:$P$124,AL$3,FALSE),0)</f>
        <v>0</v>
      </c>
      <c r="AM1081" s="193">
        <f>+IFERROR(VLOOKUP($AF1081,'Limited Loss'!$F$5:$P$124,AM$3,FALSE),0)</f>
        <v>0</v>
      </c>
      <c r="AN1081" s="193">
        <f>+IFERROR(VLOOKUP($AF1081,'Limited Loss'!$F$5:$P$124,AN$3,FALSE),0)</f>
        <v>0</v>
      </c>
      <c r="AO1081" s="193">
        <f>+IFERROR(VLOOKUP($AF1081,'Limited Loss'!$F$5:$P$124,AO$3,FALSE),0)</f>
        <v>0</v>
      </c>
      <c r="AP1081" s="100">
        <f>+IFERROR(VLOOKUP($AF1081,'Limited Loss'!$F$5:$P$124,AP$3,FALSE),0)</f>
        <v>0</v>
      </c>
      <c r="AQ1081" s="353"/>
      <c r="AR1081" s="331">
        <f t="shared" si="144"/>
        <v>899</v>
      </c>
      <c r="AS1081" s="332">
        <f t="shared" si="144"/>
        <v>2015</v>
      </c>
      <c r="AT1081" s="349">
        <f t="shared" si="150"/>
        <v>0</v>
      </c>
      <c r="AU1081" s="349">
        <f t="shared" si="150"/>
        <v>0</v>
      </c>
      <c r="AV1081" s="349">
        <f t="shared" si="150"/>
        <v>230.25</v>
      </c>
      <c r="AW1081" s="349">
        <f t="shared" si="150"/>
        <v>1652.5199999999998</v>
      </c>
      <c r="AX1081" s="350">
        <f t="shared" si="150"/>
        <v>359.01</v>
      </c>
      <c r="AY1081" s="349">
        <f t="shared" si="150"/>
        <v>0</v>
      </c>
      <c r="AZ1081" s="349">
        <f t="shared" si="150"/>
        <v>0</v>
      </c>
      <c r="BA1081" s="349">
        <f t="shared" si="150"/>
        <v>329.72300000000001</v>
      </c>
      <c r="BB1081" s="349">
        <f t="shared" si="150"/>
        <v>2630.1275000000001</v>
      </c>
      <c r="BC1081" s="349">
        <f t="shared" si="150"/>
        <v>660.51919999999996</v>
      </c>
      <c r="BD1081" s="350">
        <f t="shared" si="150"/>
        <v>11060.712</v>
      </c>
      <c r="BE1081" s="349">
        <f t="shared" si="146"/>
        <v>559.97299999999996</v>
      </c>
      <c r="BF1081" s="375">
        <f t="shared" si="147"/>
        <v>5302.1766999999991</v>
      </c>
      <c r="BG1081" s="334">
        <f t="shared" si="148"/>
        <v>11060.712</v>
      </c>
    </row>
    <row r="1082" spans="1:59" x14ac:dyDescent="0.2">
      <c r="A1082" s="326" t="str">
        <f t="shared" si="145"/>
        <v>8992016</v>
      </c>
      <c r="B1082" s="331">
        <v>899</v>
      </c>
      <c r="C1082" s="327">
        <v>2016</v>
      </c>
      <c r="D1082" s="353">
        <f>+IFERROR(VLOOKUP($A1082,Data_Loss!$A$2:$V$1180,6,FALSE),0)</f>
        <v>0</v>
      </c>
      <c r="E1082" s="353">
        <f>+IFERROR(VLOOKUP($A1082,Data_Loss!$A$2:$V$1180,7,FALSE),0)</f>
        <v>0</v>
      </c>
      <c r="F1082" s="353">
        <f>+IFERROR(VLOOKUP($A1082,Data_Loss!$A$2:$V$1180,8,FALSE),0)</f>
        <v>0</v>
      </c>
      <c r="G1082" s="353">
        <f>+IFERROR(VLOOKUP($A1082,Data_Loss!$A$2:$V$1180,9,FALSE),0)</f>
        <v>0</v>
      </c>
      <c r="H1082" s="353">
        <f>+IFERROR(VLOOKUP($A1082,Data_Loss!$A$2:$V$1180,10,FALSE),0)</f>
        <v>1</v>
      </c>
      <c r="I1082" s="353">
        <f>+IFERROR(VLOOKUP($A1082,Data_Loss!$A$2:$V$1300,12,FALSE),0)</f>
        <v>0</v>
      </c>
      <c r="J1082" s="353">
        <f>+IFERROR(VLOOKUP($A1082,Data_Loss!$A$2:$V$1300,13,FALSE),0)</f>
        <v>0</v>
      </c>
      <c r="K1082" s="353">
        <f>+IFERROR(VLOOKUP($A1082,Data_Loss!$A$2:$V$1300,14,FALSE),0)</f>
        <v>0</v>
      </c>
      <c r="L1082" s="353">
        <f>+IFERROR(VLOOKUP($A1082,Data_Loss!$A$2:$V$1300,15,FALSE),0)</f>
        <v>0</v>
      </c>
      <c r="M1082" s="353">
        <f>+IFERROR(VLOOKUP($A1082,Data_Loss!$A$2:$V$1300,16,FALSE),0)</f>
        <v>11106</v>
      </c>
      <c r="N1082" s="353">
        <f>+IFERROR(VLOOKUP($A1082,Data_Loss!$A$2:$V$1300,17,FALSE),0)</f>
        <v>0</v>
      </c>
      <c r="O1082" s="353">
        <f>+IFERROR(VLOOKUP($A1082,Data_Loss!$A$2:$V$1300,18,FALSE),0)</f>
        <v>0</v>
      </c>
      <c r="P1082" s="353">
        <f>+IFERROR(VLOOKUP($A1082,Data_Loss!$A$2:$V$1300,19,FALSE),0)</f>
        <v>0</v>
      </c>
      <c r="Q1082" s="353">
        <f>+IFERROR(VLOOKUP($A1082,Data_Loss!$A$2:$V$1300,20,FALSE),0)</f>
        <v>0</v>
      </c>
      <c r="R1082" s="353">
        <f>+IFERROR(VLOOKUP($A1082,Data_Loss!$A$2:$V$1300,21,FALSE),0)</f>
        <v>8191</v>
      </c>
      <c r="S1082" s="353">
        <f>+IFERROR(VLOOKUP($A1082,Data_Loss!$A$2:$V$1300,22,FALSE),0)</f>
        <v>1318</v>
      </c>
      <c r="T1082" s="191">
        <f>+$I1082*'10k &amp; MO'!C$5+$J1082*'10k &amp; MO'!C$11+$K1082*'10k &amp; MO'!C$17+$L1082*'10k &amp; MO'!C$23+$M1082*'10k &amp; MO'!C$29</f>
        <v>0</v>
      </c>
      <c r="U1082" s="349">
        <f>+$I1082*'10k &amp; MO'!D$5+$J1082*'10k &amp; MO'!D$11+$K1082*'10k &amp; MO'!D$17+$L1082*'10k &amp; MO'!D$23+$M1082*'10k &amp; MO'!D$29</f>
        <v>0</v>
      </c>
      <c r="V1082" s="349">
        <f>+$I1082*'10k &amp; MO'!E$5+$J1082*'10k &amp; MO'!E$11+$K1082*'10k &amp; MO'!E$17+$L1082*'10k &amp; MO'!E$23+$M1082*'10k &amp; MO'!E$29</f>
        <v>1258.3098</v>
      </c>
      <c r="W1082" s="349">
        <f>+$I1082*'10k &amp; MO'!F$5+$J1082*'10k &amp; MO'!F$11+$K1082*'10k &amp; MO'!F$17+$L1082*'10k &amp; MO'!F$23+$M1082*'10k &amp; MO'!F$29</f>
        <v>750.76559999999995</v>
      </c>
      <c r="X1082" s="349">
        <f>+$I1082*'10k &amp; MO'!G$5+$J1082*'10k &amp; MO'!G$11+$K1082*'10k &amp; MO'!G$17+$L1082*'10k &amp; MO'!G$23+$M1082*'10k &amp; MO'!G$29</f>
        <v>11559.1248</v>
      </c>
      <c r="Y1082" s="349">
        <f>+$N1082*'10k &amp; MO'!H$5+$O1082*'10k &amp; MO'!H$11+$P1082*'10k &amp; MO'!H$17+$Q1082*'10k &amp; MO'!H$23+$R1082*'10k &amp; MO'!H$29</f>
        <v>0</v>
      </c>
      <c r="Z1082" s="349">
        <f>+$N1082*'10k &amp; MO'!I$5+$O1082*'10k &amp; MO'!I$11+$P1082*'10k &amp; MO'!I$17+$Q1082*'10k &amp; MO'!I$23+$R1082*'10k &amp; MO'!I$29</f>
        <v>0</v>
      </c>
      <c r="AA1082" s="349">
        <f>+$N1082*'10k &amp; MO'!J$5+$O1082*'10k &amp; MO'!J$11+$P1082*'10k &amp; MO'!J$17+$Q1082*'10k &amp; MO'!J$23+$R1082*'10k &amp; MO'!J$29</f>
        <v>726.54169999999999</v>
      </c>
      <c r="AB1082" s="349">
        <f>+$N1082*'10k &amp; MO'!K$5+$O1082*'10k &amp; MO'!K$11+$P1082*'10k &amp; MO'!K$17+$Q1082*'10k &amp; MO'!K$23+$R1082*'10k &amp; MO'!K$29</f>
        <v>803.53710000000001</v>
      </c>
      <c r="AC1082" s="349">
        <f>+$N1082*'10k &amp; MO'!L$5+$O1082*'10k &amp; MO'!L$11+$P1082*'10k &amp; MO'!L$17+$Q1082*'10k &amp; MO'!L$23+$R1082*'10k &amp; MO'!L$29</f>
        <v>12345.475200000001</v>
      </c>
      <c r="AD1082" s="350">
        <f>+S1082*'10k &amp; MO'!O$5</f>
        <v>1776.6640000000002</v>
      </c>
      <c r="AF1082" s="192" t="str">
        <f t="shared" si="143"/>
        <v>8992016</v>
      </c>
      <c r="AG1082" s="192">
        <f>+IFERROR(VLOOKUP($AF1082,'Limited Loss'!$F$5:$P$124,AG$3,FALSE),0)</f>
        <v>0</v>
      </c>
      <c r="AH1082" s="193">
        <f>+IFERROR(VLOOKUP($AF1082,'Limited Loss'!$F$5:$P$124,AH$3,FALSE),0)</f>
        <v>0</v>
      </c>
      <c r="AI1082" s="193">
        <f>+IFERROR(VLOOKUP($AF1082,'Limited Loss'!$F$5:$P$124,AI$3,FALSE),0)</f>
        <v>0</v>
      </c>
      <c r="AJ1082" s="193">
        <f>+IFERROR(VLOOKUP($AF1082,'Limited Loss'!$F$5:$P$124,AJ$3,FALSE),0)</f>
        <v>0</v>
      </c>
      <c r="AK1082" s="100">
        <f>+IFERROR(VLOOKUP($AF1082,'Limited Loss'!$F$5:$P$124,AK$3,FALSE),0)</f>
        <v>0</v>
      </c>
      <c r="AL1082" s="193">
        <f>+IFERROR(VLOOKUP($AF1082,'Limited Loss'!$F$5:$P$124,AL$3,FALSE),0)</f>
        <v>0</v>
      </c>
      <c r="AM1082" s="193">
        <f>+IFERROR(VLOOKUP($AF1082,'Limited Loss'!$F$5:$P$124,AM$3,FALSE),0)</f>
        <v>0</v>
      </c>
      <c r="AN1082" s="193">
        <f>+IFERROR(VLOOKUP($AF1082,'Limited Loss'!$F$5:$P$124,AN$3,FALSE),0)</f>
        <v>0</v>
      </c>
      <c r="AO1082" s="193">
        <f>+IFERROR(VLOOKUP($AF1082,'Limited Loss'!$F$5:$P$124,AO$3,FALSE),0)</f>
        <v>0</v>
      </c>
      <c r="AP1082" s="100">
        <f>+IFERROR(VLOOKUP($AF1082,'Limited Loss'!$F$5:$P$124,AP$3,FALSE),0)</f>
        <v>0</v>
      </c>
      <c r="AQ1082" s="353"/>
      <c r="AR1082" s="331">
        <f t="shared" si="144"/>
        <v>899</v>
      </c>
      <c r="AS1082" s="332">
        <f t="shared" si="144"/>
        <v>2016</v>
      </c>
      <c r="AT1082" s="349">
        <f t="shared" si="150"/>
        <v>0</v>
      </c>
      <c r="AU1082" s="349">
        <f t="shared" si="150"/>
        <v>0</v>
      </c>
      <c r="AV1082" s="349">
        <f t="shared" si="150"/>
        <v>1258.3098</v>
      </c>
      <c r="AW1082" s="349">
        <f t="shared" si="150"/>
        <v>750.76559999999995</v>
      </c>
      <c r="AX1082" s="350">
        <f t="shared" si="150"/>
        <v>11559.1248</v>
      </c>
      <c r="AY1082" s="349">
        <f t="shared" si="150"/>
        <v>0</v>
      </c>
      <c r="AZ1082" s="349">
        <f t="shared" si="150"/>
        <v>0</v>
      </c>
      <c r="BA1082" s="349">
        <f t="shared" si="150"/>
        <v>726.54169999999999</v>
      </c>
      <c r="BB1082" s="349">
        <f t="shared" si="150"/>
        <v>803.53710000000001</v>
      </c>
      <c r="BC1082" s="349">
        <f t="shared" si="150"/>
        <v>12345.475200000001</v>
      </c>
      <c r="BD1082" s="350">
        <f t="shared" si="150"/>
        <v>1776.6640000000002</v>
      </c>
      <c r="BE1082" s="349">
        <f t="shared" si="146"/>
        <v>1984.8515</v>
      </c>
      <c r="BF1082" s="375">
        <f t="shared" si="147"/>
        <v>25458.902699999999</v>
      </c>
      <c r="BG1082" s="334">
        <f t="shared" si="148"/>
        <v>1776.6640000000002</v>
      </c>
    </row>
    <row r="1083" spans="1:59" x14ac:dyDescent="0.2">
      <c r="A1083" s="326" t="str">
        <f t="shared" si="145"/>
        <v>8992017</v>
      </c>
      <c r="B1083" s="331">
        <v>899</v>
      </c>
      <c r="C1083" s="327">
        <v>2017</v>
      </c>
      <c r="D1083" s="353">
        <f>+IFERROR(VLOOKUP($A1083,Data_Loss!$A$2:$V$1180,6,FALSE),0)</f>
        <v>0</v>
      </c>
      <c r="E1083" s="353">
        <f>+IFERROR(VLOOKUP($A1083,Data_Loss!$A$2:$V$1180,7,FALSE),0)</f>
        <v>0</v>
      </c>
      <c r="F1083" s="353">
        <f>+IFERROR(VLOOKUP($A1083,Data_Loss!$A$2:$V$1180,8,FALSE),0)</f>
        <v>0</v>
      </c>
      <c r="G1083" s="353">
        <f>+IFERROR(VLOOKUP($A1083,Data_Loss!$A$2:$V$1180,9,FALSE),0)</f>
        <v>0</v>
      </c>
      <c r="H1083" s="353">
        <f>+IFERROR(VLOOKUP($A1083,Data_Loss!$A$2:$V$1180,10,FALSE),0)</f>
        <v>2</v>
      </c>
      <c r="I1083" s="353">
        <f>+IFERROR(VLOOKUP($A1083,Data_Loss!$A$2:$V$1300,12,FALSE),0)</f>
        <v>0</v>
      </c>
      <c r="J1083" s="353">
        <f>+IFERROR(VLOOKUP($A1083,Data_Loss!$A$2:$V$1300,13,FALSE),0)</f>
        <v>0</v>
      </c>
      <c r="K1083" s="353">
        <f>+IFERROR(VLOOKUP($A1083,Data_Loss!$A$2:$V$1300,14,FALSE),0)</f>
        <v>0</v>
      </c>
      <c r="L1083" s="353">
        <f>+IFERROR(VLOOKUP($A1083,Data_Loss!$A$2:$V$1300,15,FALSE),0)</f>
        <v>0</v>
      </c>
      <c r="M1083" s="353">
        <f>+IFERROR(VLOOKUP($A1083,Data_Loss!$A$2:$V$1300,16,FALSE),0)</f>
        <v>11533</v>
      </c>
      <c r="N1083" s="353">
        <f>+IFERROR(VLOOKUP($A1083,Data_Loss!$A$2:$V$1300,17,FALSE),0)</f>
        <v>0</v>
      </c>
      <c r="O1083" s="353">
        <f>+IFERROR(VLOOKUP($A1083,Data_Loss!$A$2:$V$1300,18,FALSE),0)</f>
        <v>0</v>
      </c>
      <c r="P1083" s="353">
        <f>+IFERROR(VLOOKUP($A1083,Data_Loss!$A$2:$V$1300,19,FALSE),0)</f>
        <v>0</v>
      </c>
      <c r="Q1083" s="353">
        <f>+IFERROR(VLOOKUP($A1083,Data_Loss!$A$2:$V$1300,20,FALSE),0)</f>
        <v>0</v>
      </c>
      <c r="R1083" s="353">
        <f>+IFERROR(VLOOKUP($A1083,Data_Loss!$A$2:$V$1300,21,FALSE),0)</f>
        <v>12457</v>
      </c>
      <c r="S1083" s="353">
        <f>+IFERROR(VLOOKUP($A1083,Data_Loss!$A$2:$V$1300,22,FALSE),0)</f>
        <v>4471</v>
      </c>
      <c r="T1083" s="191">
        <f>+$I1083*'10k &amp; MO'!C$6+$J1083*'10k &amp; MO'!C$12+$K1083*'10k &amp; MO'!C$18+$L1083*'10k &amp; MO'!C$24+$M1083*'10k &amp; MO'!C$30</f>
        <v>0</v>
      </c>
      <c r="U1083" s="349">
        <f>+$I1083*'10k &amp; MO'!D$6+$J1083*'10k &amp; MO'!D$12+$K1083*'10k &amp; MO'!D$18+$L1083*'10k &amp; MO'!D$24+$M1083*'10k &amp; MO'!D$30</f>
        <v>10.3797</v>
      </c>
      <c r="V1083" s="349">
        <f>+$I1083*'10k &amp; MO'!E$6+$J1083*'10k &amp; MO'!E$12+$K1083*'10k &amp; MO'!E$18+$L1083*'10k &amp; MO'!E$24+$M1083*'10k &amp; MO'!E$30</f>
        <v>4586.6741000000002</v>
      </c>
      <c r="W1083" s="349">
        <f>+$I1083*'10k &amp; MO'!F$6+$J1083*'10k &amp; MO'!F$12+$K1083*'10k &amp; MO'!F$18+$L1083*'10k &amp; MO'!F$24+$M1083*'10k &amp; MO'!F$30</f>
        <v>2026.3480999999999</v>
      </c>
      <c r="X1083" s="349">
        <f>+$I1083*'10k &amp; MO'!G$6+$J1083*'10k &amp; MO'!G$12+$K1083*'10k &amp; MO'!G$18+$L1083*'10k &amp; MO'!G$24+$M1083*'10k &amp; MO'!G$30</f>
        <v>12599.8025</v>
      </c>
      <c r="Y1083" s="349">
        <f>+$N1083*'10k &amp; MO'!H$6+$O1083*'10k &amp; MO'!H$12+$P1083*'10k &amp; MO'!H$18+$Q1083*'10k &amp; MO'!H$24+$R1083*'10k &amp; MO'!H$30</f>
        <v>0</v>
      </c>
      <c r="Z1083" s="349">
        <f>+$N1083*'10k &amp; MO'!I$6+$O1083*'10k &amp; MO'!I$12+$P1083*'10k &amp; MO'!I$18+$Q1083*'10k &amp; MO'!I$24+$R1083*'10k &amp; MO'!I$30</f>
        <v>3.7370999999999999</v>
      </c>
      <c r="AA1083" s="349">
        <f>+$N1083*'10k &amp; MO'!J$6+$O1083*'10k &amp; MO'!J$12+$P1083*'10k &amp; MO'!J$18+$Q1083*'10k &amp; MO'!J$24+$R1083*'10k &amp; MO'!J$30</f>
        <v>5082.4559999999992</v>
      </c>
      <c r="AB1083" s="349">
        <f>+$N1083*'10k &amp; MO'!K$6+$O1083*'10k &amp; MO'!K$12+$P1083*'10k &amp; MO'!K$18+$Q1083*'10k &amp; MO'!K$24+$R1083*'10k &amp; MO'!K$30</f>
        <v>2563.6505999999999</v>
      </c>
      <c r="AC1083" s="349">
        <f>+$N1083*'10k &amp; MO'!L$6+$O1083*'10k &amp; MO'!L$12+$P1083*'10k &amp; MO'!L$18+$Q1083*'10k &amp; MO'!L$24+$R1083*'10k &amp; MO'!L$30</f>
        <v>18250.750700000001</v>
      </c>
      <c r="AD1083" s="350">
        <f>+S1083*'10k &amp; MO'!O$6</f>
        <v>6017.9660000000003</v>
      </c>
      <c r="AF1083" s="192" t="str">
        <f t="shared" si="143"/>
        <v>8992017</v>
      </c>
      <c r="AG1083" s="192">
        <f>+IFERROR(VLOOKUP($AF1083,'Limited Loss'!$F$5:$P$124,AG$3,FALSE),0)</f>
        <v>0</v>
      </c>
      <c r="AH1083" s="193">
        <f>+IFERROR(VLOOKUP($AF1083,'Limited Loss'!$F$5:$P$124,AH$3,FALSE),0)</f>
        <v>0</v>
      </c>
      <c r="AI1083" s="193">
        <f>+IFERROR(VLOOKUP($AF1083,'Limited Loss'!$F$5:$P$124,AI$3,FALSE),0)</f>
        <v>0</v>
      </c>
      <c r="AJ1083" s="193">
        <f>+IFERROR(VLOOKUP($AF1083,'Limited Loss'!$F$5:$P$124,AJ$3,FALSE),0)</f>
        <v>0</v>
      </c>
      <c r="AK1083" s="100">
        <f>+IFERROR(VLOOKUP($AF1083,'Limited Loss'!$F$5:$P$124,AK$3,FALSE),0)</f>
        <v>0</v>
      </c>
      <c r="AL1083" s="193">
        <f>+IFERROR(VLOOKUP($AF1083,'Limited Loss'!$F$5:$P$124,AL$3,FALSE),0)</f>
        <v>0</v>
      </c>
      <c r="AM1083" s="193">
        <f>+IFERROR(VLOOKUP($AF1083,'Limited Loss'!$F$5:$P$124,AM$3,FALSE),0)</f>
        <v>0</v>
      </c>
      <c r="AN1083" s="193">
        <f>+IFERROR(VLOOKUP($AF1083,'Limited Loss'!$F$5:$P$124,AN$3,FALSE),0)</f>
        <v>0</v>
      </c>
      <c r="AO1083" s="193">
        <f>+IFERROR(VLOOKUP($AF1083,'Limited Loss'!$F$5:$P$124,AO$3,FALSE),0)</f>
        <v>0</v>
      </c>
      <c r="AP1083" s="100">
        <f>+IFERROR(VLOOKUP($AF1083,'Limited Loss'!$F$5:$P$124,AP$3,FALSE),0)</f>
        <v>0</v>
      </c>
      <c r="AQ1083" s="353"/>
      <c r="AR1083" s="331">
        <f t="shared" si="144"/>
        <v>899</v>
      </c>
      <c r="AS1083" s="332">
        <f t="shared" si="144"/>
        <v>2017</v>
      </c>
      <c r="AT1083" s="349">
        <f t="shared" si="150"/>
        <v>0</v>
      </c>
      <c r="AU1083" s="349">
        <f t="shared" si="150"/>
        <v>10.3797</v>
      </c>
      <c r="AV1083" s="349">
        <f t="shared" si="150"/>
        <v>4586.6741000000002</v>
      </c>
      <c r="AW1083" s="349">
        <f t="shared" si="150"/>
        <v>2026.3480999999999</v>
      </c>
      <c r="AX1083" s="350">
        <f t="shared" si="150"/>
        <v>12599.8025</v>
      </c>
      <c r="AY1083" s="349">
        <f t="shared" si="150"/>
        <v>0</v>
      </c>
      <c r="AZ1083" s="349">
        <f t="shared" si="150"/>
        <v>3.7370999999999999</v>
      </c>
      <c r="BA1083" s="349">
        <f t="shared" si="150"/>
        <v>5082.4559999999992</v>
      </c>
      <c r="BB1083" s="349">
        <f t="shared" si="150"/>
        <v>2563.6505999999999</v>
      </c>
      <c r="BC1083" s="349">
        <f t="shared" si="150"/>
        <v>18250.750700000001</v>
      </c>
      <c r="BD1083" s="350">
        <f t="shared" si="150"/>
        <v>6017.9660000000003</v>
      </c>
      <c r="BE1083" s="349">
        <f t="shared" si="146"/>
        <v>9683.2469000000001</v>
      </c>
      <c r="BF1083" s="375">
        <f t="shared" si="147"/>
        <v>35440.551899999999</v>
      </c>
      <c r="BG1083" s="334">
        <f t="shared" si="148"/>
        <v>6017.9660000000003</v>
      </c>
    </row>
    <row r="1084" spans="1:59" x14ac:dyDescent="0.2">
      <c r="A1084" s="326" t="str">
        <f t="shared" si="145"/>
        <v>8992018</v>
      </c>
      <c r="B1084" s="331">
        <v>899</v>
      </c>
      <c r="C1084" s="327">
        <v>2018</v>
      </c>
      <c r="D1084" s="353">
        <f>+IFERROR(VLOOKUP($A1084,Data_Loss!$A$2:$V$1180,6,FALSE),0)</f>
        <v>0</v>
      </c>
      <c r="E1084" s="353">
        <f>+IFERROR(VLOOKUP($A1084,Data_Loss!$A$2:$V$1180,7,FALSE),0)</f>
        <v>0</v>
      </c>
      <c r="F1084" s="353">
        <f>+IFERROR(VLOOKUP($A1084,Data_Loss!$A$2:$V$1180,8,FALSE),0)</f>
        <v>0</v>
      </c>
      <c r="G1084" s="353">
        <f>+IFERROR(VLOOKUP($A1084,Data_Loss!$A$2:$V$1180,9,FALSE),0)</f>
        <v>0</v>
      </c>
      <c r="H1084" s="353">
        <f>+IFERROR(VLOOKUP($A1084,Data_Loss!$A$2:$V$1180,10,FALSE),0)</f>
        <v>1</v>
      </c>
      <c r="I1084" s="353">
        <f>+IFERROR(VLOOKUP($A1084,Data_Loss!$A$2:$V$1300,12,FALSE),0)</f>
        <v>0</v>
      </c>
      <c r="J1084" s="353">
        <f>+IFERROR(VLOOKUP($A1084,Data_Loss!$A$2:$V$1300,13,FALSE),0)</f>
        <v>0</v>
      </c>
      <c r="K1084" s="353">
        <f>+IFERROR(VLOOKUP($A1084,Data_Loss!$A$2:$V$1300,14,FALSE),0)</f>
        <v>0</v>
      </c>
      <c r="L1084" s="353">
        <f>+IFERROR(VLOOKUP($A1084,Data_Loss!$A$2:$V$1300,15,FALSE),0)</f>
        <v>0</v>
      </c>
      <c r="M1084" s="353">
        <f>+IFERROR(VLOOKUP($A1084,Data_Loss!$A$2:$V$1300,16,FALSE),0)</f>
        <v>589</v>
      </c>
      <c r="N1084" s="353">
        <f>+IFERROR(VLOOKUP($A1084,Data_Loss!$A$2:$V$1300,17,FALSE),0)</f>
        <v>0</v>
      </c>
      <c r="O1084" s="353">
        <f>+IFERROR(VLOOKUP($A1084,Data_Loss!$A$2:$V$1300,18,FALSE),0)</f>
        <v>0</v>
      </c>
      <c r="P1084" s="353">
        <f>+IFERROR(VLOOKUP($A1084,Data_Loss!$A$2:$V$1300,19,FALSE),0)</f>
        <v>0</v>
      </c>
      <c r="Q1084" s="353">
        <f>+IFERROR(VLOOKUP($A1084,Data_Loss!$A$2:$V$1300,20,FALSE),0)</f>
        <v>0</v>
      </c>
      <c r="R1084" s="353">
        <f>+IFERROR(VLOOKUP($A1084,Data_Loss!$A$2:$V$1300,21,FALSE),0)</f>
        <v>6978</v>
      </c>
      <c r="S1084" s="353">
        <f>+IFERROR(VLOOKUP($A1084,Data_Loss!$A$2:$V$1300,22,FALSE),0)</f>
        <v>734</v>
      </c>
      <c r="T1084" s="191">
        <f>+$I1084*'10k &amp; MO'!C$7+$J1084*'10k &amp; MO'!C$13+$K1084*'10k &amp; MO'!C$19+$L1084*'10k &amp; MO'!C$25+$M1084*'10k &amp; MO'!C$31</f>
        <v>1.2958000000000001</v>
      </c>
      <c r="U1084" s="349">
        <f>+$I1084*'10k &amp; MO'!D$7+$J1084*'10k &amp; MO'!D$13+$K1084*'10k &amp; MO'!D$19+$L1084*'10k &amp; MO'!D$25+$M1084*'10k &amp; MO'!D$31</f>
        <v>40.169799999999995</v>
      </c>
      <c r="V1084" s="349">
        <f>+$I1084*'10k &amp; MO'!E$7+$J1084*'10k &amp; MO'!E$13+$K1084*'10k &amp; MO'!E$19+$L1084*'10k &amp; MO'!E$25+$M1084*'10k &amp; MO'!E$31</f>
        <v>826.36699999999996</v>
      </c>
      <c r="W1084" s="349">
        <f>+$I1084*'10k &amp; MO'!F$7+$J1084*'10k &amp; MO'!F$13+$K1084*'10k &amp; MO'!F$19+$L1084*'10k &amp; MO'!F$25+$M1084*'10k &amp; MO'!F$31</f>
        <v>311.63990000000001</v>
      </c>
      <c r="X1084" s="349">
        <f>+$I1084*'10k &amp; MO'!G$7+$J1084*'10k &amp; MO'!G$13+$K1084*'10k &amp; MO'!G$19+$L1084*'10k &amp; MO'!G$25+$M1084*'10k &amp; MO'!G$31</f>
        <v>405.70319999999998</v>
      </c>
      <c r="Y1084" s="349">
        <f>+$N1084*'10k &amp; MO'!H$7+$O1084*'10k &amp; MO'!H$13+$P1084*'10k &amp; MO'!H$19+$Q1084*'10k &amp; MO'!H$25+$R1084*'10k &amp; MO'!H$31</f>
        <v>20.2362</v>
      </c>
      <c r="Z1084" s="349">
        <f>+$N1084*'10k &amp; MO'!I$7+$O1084*'10k &amp; MO'!I$13+$P1084*'10k &amp; MO'!I$19+$Q1084*'10k &amp; MO'!I$25+$R1084*'10k &amp; MO'!I$31</f>
        <v>690.12419999999997</v>
      </c>
      <c r="AA1084" s="349">
        <f>+$N1084*'10k &amp; MO'!J$7+$O1084*'10k &amp; MO'!J$13+$P1084*'10k &amp; MO'!J$19+$Q1084*'10k &amp; MO'!J$25+$R1084*'10k &amp; MO'!J$31</f>
        <v>7098.0216000000009</v>
      </c>
      <c r="AB1084" s="349">
        <f>+$N1084*'10k &amp; MO'!K$7+$O1084*'10k &amp; MO'!K$13+$P1084*'10k &amp; MO'!K$19+$Q1084*'10k &amp; MO'!K$25+$R1084*'10k &amp; MO'!K$31</f>
        <v>3752.7683999999995</v>
      </c>
      <c r="AC1084" s="349">
        <f>+$N1084*'10k &amp; MO'!L$7+$O1084*'10k &amp; MO'!L$13+$P1084*'10k &amp; MO'!L$19+$Q1084*'10k &amp; MO'!L$25+$R1084*'10k &amp; MO'!L$31</f>
        <v>5864.3112000000001</v>
      </c>
      <c r="AD1084" s="350">
        <f>+S1084*'10k &amp; MO'!O$7</f>
        <v>973.28400000000011</v>
      </c>
      <c r="AF1084" s="192" t="str">
        <f t="shared" si="143"/>
        <v>8992018</v>
      </c>
      <c r="AG1084" s="192">
        <f>+IFERROR(VLOOKUP($AF1084,'Limited Loss'!$F$5:$P$124,AG$3,FALSE),0)</f>
        <v>0</v>
      </c>
      <c r="AH1084" s="193">
        <f>+IFERROR(VLOOKUP($AF1084,'Limited Loss'!$F$5:$P$124,AH$3,FALSE),0)</f>
        <v>0</v>
      </c>
      <c r="AI1084" s="193">
        <f>+IFERROR(VLOOKUP($AF1084,'Limited Loss'!$F$5:$P$124,AI$3,FALSE),0)</f>
        <v>0</v>
      </c>
      <c r="AJ1084" s="193">
        <f>+IFERROR(VLOOKUP($AF1084,'Limited Loss'!$F$5:$P$124,AJ$3,FALSE),0)</f>
        <v>0</v>
      </c>
      <c r="AK1084" s="100">
        <f>+IFERROR(VLOOKUP($AF1084,'Limited Loss'!$F$5:$P$124,AK$3,FALSE),0)</f>
        <v>0</v>
      </c>
      <c r="AL1084" s="193">
        <f>+IFERROR(VLOOKUP($AF1084,'Limited Loss'!$F$5:$P$124,AL$3,FALSE),0)</f>
        <v>0</v>
      </c>
      <c r="AM1084" s="193">
        <f>+IFERROR(VLOOKUP($AF1084,'Limited Loss'!$F$5:$P$124,AM$3,FALSE),0)</f>
        <v>0</v>
      </c>
      <c r="AN1084" s="193">
        <f>+IFERROR(VLOOKUP($AF1084,'Limited Loss'!$F$5:$P$124,AN$3,FALSE),0)</f>
        <v>0</v>
      </c>
      <c r="AO1084" s="193">
        <f>+IFERROR(VLOOKUP($AF1084,'Limited Loss'!$F$5:$P$124,AO$3,FALSE),0)</f>
        <v>0</v>
      </c>
      <c r="AP1084" s="100">
        <f>+IFERROR(VLOOKUP($AF1084,'Limited Loss'!$F$5:$P$124,AP$3,FALSE),0)</f>
        <v>0</v>
      </c>
      <c r="AQ1084" s="353"/>
      <c r="AR1084" s="331">
        <f t="shared" si="144"/>
        <v>899</v>
      </c>
      <c r="AS1084" s="332">
        <f t="shared" si="144"/>
        <v>2018</v>
      </c>
      <c r="AT1084" s="349">
        <f t="shared" si="150"/>
        <v>1.2958000000000001</v>
      </c>
      <c r="AU1084" s="349">
        <f t="shared" si="150"/>
        <v>40.169799999999995</v>
      </c>
      <c r="AV1084" s="349">
        <f t="shared" si="150"/>
        <v>826.36699999999996</v>
      </c>
      <c r="AW1084" s="349">
        <f t="shared" si="150"/>
        <v>311.63990000000001</v>
      </c>
      <c r="AX1084" s="350">
        <f t="shared" si="150"/>
        <v>405.70319999999998</v>
      </c>
      <c r="AY1084" s="349">
        <f t="shared" si="150"/>
        <v>20.2362</v>
      </c>
      <c r="AZ1084" s="349">
        <f t="shared" si="150"/>
        <v>690.12419999999997</v>
      </c>
      <c r="BA1084" s="349">
        <f t="shared" si="150"/>
        <v>7098.0216000000009</v>
      </c>
      <c r="BB1084" s="349">
        <f t="shared" si="150"/>
        <v>3752.7683999999995</v>
      </c>
      <c r="BC1084" s="349">
        <f t="shared" si="150"/>
        <v>5864.3112000000001</v>
      </c>
      <c r="BD1084" s="350">
        <f t="shared" si="150"/>
        <v>973.28400000000011</v>
      </c>
      <c r="BE1084" s="349">
        <f t="shared" si="146"/>
        <v>8676.2146000000012</v>
      </c>
      <c r="BF1084" s="375">
        <f t="shared" si="147"/>
        <v>10334.422699999999</v>
      </c>
      <c r="BG1084" s="334">
        <f t="shared" si="148"/>
        <v>973.28400000000011</v>
      </c>
    </row>
    <row r="1085" spans="1:59" x14ac:dyDescent="0.2">
      <c r="A1085" s="326" t="str">
        <f t="shared" si="145"/>
        <v>9032014</v>
      </c>
      <c r="B1085" s="331">
        <v>903</v>
      </c>
      <c r="C1085" s="327">
        <v>2014</v>
      </c>
      <c r="D1085" s="353">
        <f>+IFERROR(VLOOKUP($A1085,Data_Loss!$A$2:$V$1180,6,FALSE),0)</f>
        <v>0</v>
      </c>
      <c r="E1085" s="353">
        <f>+IFERROR(VLOOKUP($A1085,Data_Loss!$A$2:$V$1180,7,FALSE),0)</f>
        <v>0</v>
      </c>
      <c r="F1085" s="353">
        <f>+IFERROR(VLOOKUP($A1085,Data_Loss!$A$2:$V$1180,8,FALSE),0)</f>
        <v>0</v>
      </c>
      <c r="G1085" s="353">
        <f>+IFERROR(VLOOKUP($A1085,Data_Loss!$A$2:$V$1180,9,FALSE),0)</f>
        <v>0</v>
      </c>
      <c r="H1085" s="353">
        <f>+IFERROR(VLOOKUP($A1085,Data_Loss!$A$2:$V$1180,10,FALSE),0)</f>
        <v>0</v>
      </c>
      <c r="I1085" s="353">
        <f>+IFERROR(VLOOKUP($A1085,Data_Loss!$A$2:$V$1300,12,FALSE),0)</f>
        <v>0</v>
      </c>
      <c r="J1085" s="353">
        <f>+IFERROR(VLOOKUP($A1085,Data_Loss!$A$2:$V$1300,13,FALSE),0)</f>
        <v>0</v>
      </c>
      <c r="K1085" s="353">
        <f>+IFERROR(VLOOKUP($A1085,Data_Loss!$A$2:$V$1300,14,FALSE),0)</f>
        <v>0</v>
      </c>
      <c r="L1085" s="353">
        <f>+IFERROR(VLOOKUP($A1085,Data_Loss!$A$2:$V$1300,15,FALSE),0)</f>
        <v>0</v>
      </c>
      <c r="M1085" s="353">
        <f>+IFERROR(VLOOKUP($A1085,Data_Loss!$A$2:$V$1300,16,FALSE),0)</f>
        <v>0</v>
      </c>
      <c r="N1085" s="353">
        <f>+IFERROR(VLOOKUP($A1085,Data_Loss!$A$2:$V$1300,17,FALSE),0)</f>
        <v>0</v>
      </c>
      <c r="O1085" s="353">
        <f>+IFERROR(VLOOKUP($A1085,Data_Loss!$A$2:$V$1300,18,FALSE),0)</f>
        <v>0</v>
      </c>
      <c r="P1085" s="353">
        <f>+IFERROR(VLOOKUP($A1085,Data_Loss!$A$2:$V$1300,19,FALSE),0)</f>
        <v>0</v>
      </c>
      <c r="Q1085" s="353">
        <f>+IFERROR(VLOOKUP($A1085,Data_Loss!$A$2:$V$1300,20,FALSE),0)</f>
        <v>0</v>
      </c>
      <c r="R1085" s="353">
        <f>+IFERROR(VLOOKUP($A1085,Data_Loss!$A$2:$V$1300,21,FALSE),0)</f>
        <v>0</v>
      </c>
      <c r="S1085" s="353">
        <f>+IFERROR(VLOOKUP($A1085,Data_Loss!$A$2:$V$1300,22,FALSE),0)</f>
        <v>0</v>
      </c>
      <c r="T1085" s="191">
        <f>+$I1085*'10k &amp; MO'!C$3+$J1085*'10k &amp; MO'!C$9+$K1085*'10k &amp; MO'!C$15+$L1085*'10k &amp; MO'!C$21+$M1085*'10k &amp; MO'!C$27</f>
        <v>0</v>
      </c>
      <c r="U1085" s="349">
        <f>+$I1085*'10k &amp; MO'!D$3+$J1085*'10k &amp; MO'!D$9+$K1085*'10k &amp; MO'!D$15+$L1085*'10k &amp; MO'!D$21+$M1085*'10k &amp; MO'!D$27</f>
        <v>0</v>
      </c>
      <c r="V1085" s="349">
        <f>+$I1085*'10k &amp; MO'!E$3+$J1085*'10k &amp; MO'!E$9+$K1085*'10k &amp; MO'!E$15+$L1085*'10k &amp; MO'!E$21+$M1085*'10k &amp; MO'!E$27</f>
        <v>0</v>
      </c>
      <c r="W1085" s="349">
        <f>+$I1085*'10k &amp; MO'!F$3+$J1085*'10k &amp; MO'!F$9+$K1085*'10k &amp; MO'!F$15+$L1085*'10k &amp; MO'!F$21+$M1085*'10k &amp; MO'!F$27</f>
        <v>0</v>
      </c>
      <c r="X1085" s="349">
        <f>+$I1085*'10k &amp; MO'!G$3+$J1085*'10k &amp; MO'!G$9+$K1085*'10k &amp; MO'!G$15+$L1085*'10k &amp; MO'!G$21+$M1085*'10k &amp; MO'!G$27</f>
        <v>0</v>
      </c>
      <c r="Y1085" s="349">
        <f>+$N1085*'10k &amp; MO'!H$3+$O1085*'10k &amp; MO'!H$9+$P1085*'10k &amp; MO'!H$15+$Q1085*'10k &amp; MO'!H$21+$R1085*'10k &amp; MO'!H$27</f>
        <v>0</v>
      </c>
      <c r="Z1085" s="349">
        <f>+$N1085*'10k &amp; MO'!I$3+$O1085*'10k &amp; MO'!I$9+$P1085*'10k &amp; MO'!I$15+$Q1085*'10k &amp; MO'!I$21+$R1085*'10k &amp; MO'!I$27</f>
        <v>0</v>
      </c>
      <c r="AA1085" s="349">
        <f>+$N1085*'10k &amp; MO'!J$3+$O1085*'10k &amp; MO'!J$9+$P1085*'10k &amp; MO'!J$15+$Q1085*'10k &amp; MO'!J$21+$R1085*'10k &amp; MO'!J$27</f>
        <v>0</v>
      </c>
      <c r="AB1085" s="349">
        <f>+$N1085*'10k &amp; MO'!K$3+$O1085*'10k &amp; MO'!K$9+$P1085*'10k &amp; MO'!K$15+$Q1085*'10k &amp; MO'!K$21+$R1085*'10k &amp; MO'!K$27</f>
        <v>0</v>
      </c>
      <c r="AC1085" s="349">
        <f>+$N1085*'10k &amp; MO'!L$3+$O1085*'10k &amp; MO'!L$9+$P1085*'10k &amp; MO'!L$15+$Q1085*'10k &amp; MO'!L$21+$R1085*'10k &amp; MO'!L$27</f>
        <v>0</v>
      </c>
      <c r="AD1085" s="350">
        <f>+S1085*'10k &amp; MO'!O$3</f>
        <v>0</v>
      </c>
      <c r="AF1085" s="192" t="str">
        <f t="shared" si="143"/>
        <v>9032014</v>
      </c>
      <c r="AG1085" s="192">
        <f>+IFERROR(VLOOKUP($AF1085,'Limited Loss'!$F$5:$P$124,AG$3,FALSE),0)</f>
        <v>0</v>
      </c>
      <c r="AH1085" s="193">
        <f>+IFERROR(VLOOKUP($AF1085,'Limited Loss'!$F$5:$P$124,AH$3,FALSE),0)</f>
        <v>0</v>
      </c>
      <c r="AI1085" s="193">
        <f>+IFERROR(VLOOKUP($AF1085,'Limited Loss'!$F$5:$P$124,AI$3,FALSE),0)</f>
        <v>0</v>
      </c>
      <c r="AJ1085" s="193">
        <f>+IFERROR(VLOOKUP($AF1085,'Limited Loss'!$F$5:$P$124,AJ$3,FALSE),0)</f>
        <v>0</v>
      </c>
      <c r="AK1085" s="100">
        <f>+IFERROR(VLOOKUP($AF1085,'Limited Loss'!$F$5:$P$124,AK$3,FALSE),0)</f>
        <v>0</v>
      </c>
      <c r="AL1085" s="193">
        <f>+IFERROR(VLOOKUP($AF1085,'Limited Loss'!$F$5:$P$124,AL$3,FALSE),0)</f>
        <v>0</v>
      </c>
      <c r="AM1085" s="193">
        <f>+IFERROR(VLOOKUP($AF1085,'Limited Loss'!$F$5:$P$124,AM$3,FALSE),0)</f>
        <v>0</v>
      </c>
      <c r="AN1085" s="193">
        <f>+IFERROR(VLOOKUP($AF1085,'Limited Loss'!$F$5:$P$124,AN$3,FALSE),0)</f>
        <v>0</v>
      </c>
      <c r="AO1085" s="193">
        <f>+IFERROR(VLOOKUP($AF1085,'Limited Loss'!$F$5:$P$124,AO$3,FALSE),0)</f>
        <v>0</v>
      </c>
      <c r="AP1085" s="100">
        <f>+IFERROR(VLOOKUP($AF1085,'Limited Loss'!$F$5:$P$124,AP$3,FALSE),0)</f>
        <v>0</v>
      </c>
      <c r="AQ1085" s="353"/>
      <c r="AR1085" s="331">
        <f t="shared" si="144"/>
        <v>903</v>
      </c>
      <c r="AS1085" s="332">
        <f t="shared" si="144"/>
        <v>2014</v>
      </c>
      <c r="AT1085" s="349">
        <f t="shared" si="150"/>
        <v>0</v>
      </c>
      <c r="AU1085" s="349">
        <f t="shared" si="150"/>
        <v>0</v>
      </c>
      <c r="AV1085" s="349">
        <f t="shared" si="150"/>
        <v>0</v>
      </c>
      <c r="AW1085" s="349">
        <f t="shared" si="150"/>
        <v>0</v>
      </c>
      <c r="AX1085" s="350">
        <f t="shared" si="150"/>
        <v>0</v>
      </c>
      <c r="AY1085" s="349">
        <f t="shared" si="150"/>
        <v>0</v>
      </c>
      <c r="AZ1085" s="349">
        <f t="shared" si="150"/>
        <v>0</v>
      </c>
      <c r="BA1085" s="349">
        <f t="shared" si="150"/>
        <v>0</v>
      </c>
      <c r="BB1085" s="349">
        <f t="shared" si="150"/>
        <v>0</v>
      </c>
      <c r="BC1085" s="349">
        <f t="shared" si="150"/>
        <v>0</v>
      </c>
      <c r="BD1085" s="350">
        <f t="shared" si="150"/>
        <v>0</v>
      </c>
      <c r="BE1085" s="349">
        <f t="shared" si="146"/>
        <v>0</v>
      </c>
      <c r="BF1085" s="375">
        <f t="shared" si="147"/>
        <v>0</v>
      </c>
      <c r="BG1085" s="334">
        <f t="shared" si="148"/>
        <v>0</v>
      </c>
    </row>
    <row r="1086" spans="1:59" x14ac:dyDescent="0.2">
      <c r="A1086" s="326" t="str">
        <f t="shared" si="145"/>
        <v>9032015</v>
      </c>
      <c r="B1086" s="331">
        <v>903</v>
      </c>
      <c r="C1086" s="327">
        <v>2015</v>
      </c>
      <c r="D1086" s="353">
        <f>+IFERROR(VLOOKUP($A1086,Data_Loss!$A$2:$V$1180,6,FALSE),0)</f>
        <v>0</v>
      </c>
      <c r="E1086" s="353">
        <f>+IFERROR(VLOOKUP($A1086,Data_Loss!$A$2:$V$1180,7,FALSE),0)</f>
        <v>0</v>
      </c>
      <c r="F1086" s="353">
        <f>+IFERROR(VLOOKUP($A1086,Data_Loss!$A$2:$V$1180,8,FALSE),0)</f>
        <v>0</v>
      </c>
      <c r="G1086" s="353">
        <f>+IFERROR(VLOOKUP($A1086,Data_Loss!$A$2:$V$1180,9,FALSE),0)</f>
        <v>0</v>
      </c>
      <c r="H1086" s="353">
        <f>+IFERROR(VLOOKUP($A1086,Data_Loss!$A$2:$V$1180,10,FALSE),0)</f>
        <v>0</v>
      </c>
      <c r="I1086" s="353">
        <f>+IFERROR(VLOOKUP($A1086,Data_Loss!$A$2:$V$1300,12,FALSE),0)</f>
        <v>0</v>
      </c>
      <c r="J1086" s="353">
        <f>+IFERROR(VLOOKUP($A1086,Data_Loss!$A$2:$V$1300,13,FALSE),0)</f>
        <v>0</v>
      </c>
      <c r="K1086" s="353">
        <f>+IFERROR(VLOOKUP($A1086,Data_Loss!$A$2:$V$1300,14,FALSE),0)</f>
        <v>0</v>
      </c>
      <c r="L1086" s="353">
        <f>+IFERROR(VLOOKUP($A1086,Data_Loss!$A$2:$V$1300,15,FALSE),0)</f>
        <v>0</v>
      </c>
      <c r="M1086" s="353">
        <f>+IFERROR(VLOOKUP($A1086,Data_Loss!$A$2:$V$1300,16,FALSE),0)</f>
        <v>0</v>
      </c>
      <c r="N1086" s="353">
        <f>+IFERROR(VLOOKUP($A1086,Data_Loss!$A$2:$V$1300,17,FALSE),0)</f>
        <v>0</v>
      </c>
      <c r="O1086" s="353">
        <f>+IFERROR(VLOOKUP($A1086,Data_Loss!$A$2:$V$1300,18,FALSE),0)</f>
        <v>0</v>
      </c>
      <c r="P1086" s="353">
        <f>+IFERROR(VLOOKUP($A1086,Data_Loss!$A$2:$V$1300,19,FALSE),0)</f>
        <v>0</v>
      </c>
      <c r="Q1086" s="353">
        <f>+IFERROR(VLOOKUP($A1086,Data_Loss!$A$2:$V$1300,20,FALSE),0)</f>
        <v>0</v>
      </c>
      <c r="R1086" s="353">
        <f>+IFERROR(VLOOKUP($A1086,Data_Loss!$A$2:$V$1300,21,FALSE),0)</f>
        <v>0</v>
      </c>
      <c r="S1086" s="353">
        <f>+IFERROR(VLOOKUP($A1086,Data_Loss!$A$2:$V$1300,22,FALSE),0)</f>
        <v>990</v>
      </c>
      <c r="T1086" s="191">
        <f>+$I1086*'10k &amp; MO'!C$4+$J1086*'10k &amp; MO'!C$10+$K1086*'10k &amp; MO'!C$16+$L1086*'10k &amp; MO'!C$22+$M1086*'10k &amp; MO'!C$28</f>
        <v>0</v>
      </c>
      <c r="U1086" s="349">
        <f>+$I1086*'10k &amp; MO'!D$4+$J1086*'10k &amp; MO'!D$10+$K1086*'10k &amp; MO'!D$16+$L1086*'10k &amp; MO'!D$22+$M1086*'10k &amp; MO'!D$28</f>
        <v>0</v>
      </c>
      <c r="V1086" s="349">
        <f>+$I1086*'10k &amp; MO'!E$4+$J1086*'10k &amp; MO'!E$10+$K1086*'10k &amp; MO'!E$16+$L1086*'10k &amp; MO'!E$22+$M1086*'10k &amp; MO'!E$28</f>
        <v>0</v>
      </c>
      <c r="W1086" s="349">
        <f>+$I1086*'10k &amp; MO'!F$4+$J1086*'10k &amp; MO'!F$10+$K1086*'10k &amp; MO'!F$16+$L1086*'10k &amp; MO'!F$22+$M1086*'10k &amp; MO'!F$28</f>
        <v>0</v>
      </c>
      <c r="X1086" s="349">
        <f>+$I1086*'10k &amp; MO'!G$4+$J1086*'10k &amp; MO'!G$10+$K1086*'10k &amp; MO'!G$16+$L1086*'10k &amp; MO'!G$22+$M1086*'10k &amp; MO'!G$28</f>
        <v>0</v>
      </c>
      <c r="Y1086" s="349">
        <f>+$N1086*'10k &amp; MO'!H$4+$O1086*'10k &amp; MO'!H$10+$P1086*'10k &amp; MO'!H$16+$Q1086*'10k &amp; MO'!H$22+$R1086*'10k &amp; MO'!H$28</f>
        <v>0</v>
      </c>
      <c r="Z1086" s="349">
        <f>+$N1086*'10k &amp; MO'!I$4+$O1086*'10k &amp; MO'!I$10+$P1086*'10k &amp; MO'!I$16+$Q1086*'10k &amp; MO'!I$22+$R1086*'10k &amp; MO'!I$28</f>
        <v>0</v>
      </c>
      <c r="AA1086" s="349">
        <f>+$N1086*'10k &amp; MO'!J$4+$O1086*'10k &amp; MO'!J$10+$P1086*'10k &amp; MO'!J$16+$Q1086*'10k &amp; MO'!J$22+$R1086*'10k &amp; MO'!J$28</f>
        <v>0</v>
      </c>
      <c r="AB1086" s="349">
        <f>+$N1086*'10k &amp; MO'!K$4+$O1086*'10k &amp; MO'!K$10+$P1086*'10k &amp; MO'!K$16+$Q1086*'10k &amp; MO'!K$22+$R1086*'10k &amp; MO'!K$28</f>
        <v>0</v>
      </c>
      <c r="AC1086" s="349">
        <f>+$N1086*'10k &amp; MO'!L$4+$O1086*'10k &amp; MO'!L$10+$P1086*'10k &amp; MO'!L$16+$Q1086*'10k &amp; MO'!L$22+$R1086*'10k &amp; MO'!L$28</f>
        <v>0</v>
      </c>
      <c r="AD1086" s="350">
        <f>+S1086*'10k &amp; MO'!O$4</f>
        <v>1199.8799999999999</v>
      </c>
      <c r="AF1086" s="192" t="str">
        <f t="shared" si="143"/>
        <v>9032015</v>
      </c>
      <c r="AG1086" s="192">
        <f>+IFERROR(VLOOKUP($AF1086,'Limited Loss'!$F$5:$P$124,AG$3,FALSE),0)</f>
        <v>0</v>
      </c>
      <c r="AH1086" s="193">
        <f>+IFERROR(VLOOKUP($AF1086,'Limited Loss'!$F$5:$P$124,AH$3,FALSE),0)</f>
        <v>0</v>
      </c>
      <c r="AI1086" s="193">
        <f>+IFERROR(VLOOKUP($AF1086,'Limited Loss'!$F$5:$P$124,AI$3,FALSE),0)</f>
        <v>0</v>
      </c>
      <c r="AJ1086" s="193">
        <f>+IFERROR(VLOOKUP($AF1086,'Limited Loss'!$F$5:$P$124,AJ$3,FALSE),0)</f>
        <v>0</v>
      </c>
      <c r="AK1086" s="100">
        <f>+IFERROR(VLOOKUP($AF1086,'Limited Loss'!$F$5:$P$124,AK$3,FALSE),0)</f>
        <v>0</v>
      </c>
      <c r="AL1086" s="193">
        <f>+IFERROR(VLOOKUP($AF1086,'Limited Loss'!$F$5:$P$124,AL$3,FALSE),0)</f>
        <v>0</v>
      </c>
      <c r="AM1086" s="193">
        <f>+IFERROR(VLOOKUP($AF1086,'Limited Loss'!$F$5:$P$124,AM$3,FALSE),0)</f>
        <v>0</v>
      </c>
      <c r="AN1086" s="193">
        <f>+IFERROR(VLOOKUP($AF1086,'Limited Loss'!$F$5:$P$124,AN$3,FALSE),0)</f>
        <v>0</v>
      </c>
      <c r="AO1086" s="193">
        <f>+IFERROR(VLOOKUP($AF1086,'Limited Loss'!$F$5:$P$124,AO$3,FALSE),0)</f>
        <v>0</v>
      </c>
      <c r="AP1086" s="100">
        <f>+IFERROR(VLOOKUP($AF1086,'Limited Loss'!$F$5:$P$124,AP$3,FALSE),0)</f>
        <v>0</v>
      </c>
      <c r="AQ1086" s="353"/>
      <c r="AR1086" s="331">
        <f t="shared" si="144"/>
        <v>903</v>
      </c>
      <c r="AS1086" s="332">
        <f t="shared" si="144"/>
        <v>2015</v>
      </c>
      <c r="AT1086" s="349">
        <f t="shared" si="150"/>
        <v>0</v>
      </c>
      <c r="AU1086" s="349">
        <f t="shared" si="150"/>
        <v>0</v>
      </c>
      <c r="AV1086" s="349">
        <f t="shared" si="150"/>
        <v>0</v>
      </c>
      <c r="AW1086" s="349">
        <f t="shared" si="150"/>
        <v>0</v>
      </c>
      <c r="AX1086" s="350">
        <f t="shared" si="150"/>
        <v>0</v>
      </c>
      <c r="AY1086" s="349">
        <f t="shared" si="150"/>
        <v>0</v>
      </c>
      <c r="AZ1086" s="349">
        <f t="shared" si="150"/>
        <v>0</v>
      </c>
      <c r="BA1086" s="349">
        <f t="shared" si="150"/>
        <v>0</v>
      </c>
      <c r="BB1086" s="349">
        <f t="shared" si="150"/>
        <v>0</v>
      </c>
      <c r="BC1086" s="349">
        <f t="shared" si="150"/>
        <v>0</v>
      </c>
      <c r="BD1086" s="350">
        <f t="shared" si="150"/>
        <v>1199.8799999999999</v>
      </c>
      <c r="BE1086" s="349">
        <f t="shared" si="146"/>
        <v>0</v>
      </c>
      <c r="BF1086" s="375">
        <f t="shared" si="147"/>
        <v>0</v>
      </c>
      <c r="BG1086" s="334">
        <f t="shared" si="148"/>
        <v>1199.8799999999999</v>
      </c>
    </row>
    <row r="1087" spans="1:59" x14ac:dyDescent="0.2">
      <c r="A1087" s="326" t="str">
        <f t="shared" si="145"/>
        <v>9032016</v>
      </c>
      <c r="B1087" s="331">
        <v>903</v>
      </c>
      <c r="C1087" s="327">
        <v>2016</v>
      </c>
      <c r="D1087" s="353">
        <f>+IFERROR(VLOOKUP($A1087,Data_Loss!$A$2:$V$1180,6,FALSE),0)</f>
        <v>0</v>
      </c>
      <c r="E1087" s="353">
        <f>+IFERROR(VLOOKUP($A1087,Data_Loss!$A$2:$V$1180,7,FALSE),0)</f>
        <v>0</v>
      </c>
      <c r="F1087" s="353">
        <f>+IFERROR(VLOOKUP($A1087,Data_Loss!$A$2:$V$1180,8,FALSE),0)</f>
        <v>0</v>
      </c>
      <c r="G1087" s="353">
        <f>+IFERROR(VLOOKUP($A1087,Data_Loss!$A$2:$V$1180,9,FALSE),0)</f>
        <v>0</v>
      </c>
      <c r="H1087" s="353">
        <f>+IFERROR(VLOOKUP($A1087,Data_Loss!$A$2:$V$1180,10,FALSE),0)</f>
        <v>0</v>
      </c>
      <c r="I1087" s="353">
        <f>+IFERROR(VLOOKUP($A1087,Data_Loss!$A$2:$V$1300,12,FALSE),0)</f>
        <v>0</v>
      </c>
      <c r="J1087" s="353">
        <f>+IFERROR(VLOOKUP($A1087,Data_Loss!$A$2:$V$1300,13,FALSE),0)</f>
        <v>0</v>
      </c>
      <c r="K1087" s="353">
        <f>+IFERROR(VLOOKUP($A1087,Data_Loss!$A$2:$V$1300,14,FALSE),0)</f>
        <v>0</v>
      </c>
      <c r="L1087" s="353">
        <f>+IFERROR(VLOOKUP($A1087,Data_Loss!$A$2:$V$1300,15,FALSE),0)</f>
        <v>0</v>
      </c>
      <c r="M1087" s="353">
        <f>+IFERROR(VLOOKUP($A1087,Data_Loss!$A$2:$V$1300,16,FALSE),0)</f>
        <v>0</v>
      </c>
      <c r="N1087" s="353">
        <f>+IFERROR(VLOOKUP($A1087,Data_Loss!$A$2:$V$1300,17,FALSE),0)</f>
        <v>0</v>
      </c>
      <c r="O1087" s="353">
        <f>+IFERROR(VLOOKUP($A1087,Data_Loss!$A$2:$V$1300,18,FALSE),0)</f>
        <v>0</v>
      </c>
      <c r="P1087" s="353">
        <f>+IFERROR(VLOOKUP($A1087,Data_Loss!$A$2:$V$1300,19,FALSE),0)</f>
        <v>0</v>
      </c>
      <c r="Q1087" s="353">
        <f>+IFERROR(VLOOKUP($A1087,Data_Loss!$A$2:$V$1300,20,FALSE),0)</f>
        <v>0</v>
      </c>
      <c r="R1087" s="353">
        <f>+IFERROR(VLOOKUP($A1087,Data_Loss!$A$2:$V$1300,21,FALSE),0)</f>
        <v>0</v>
      </c>
      <c r="S1087" s="353">
        <f>+IFERROR(VLOOKUP($A1087,Data_Loss!$A$2:$V$1300,22,FALSE),0)</f>
        <v>0</v>
      </c>
      <c r="T1087" s="191">
        <f>+$I1087*'10k &amp; MO'!C$5+$J1087*'10k &amp; MO'!C$11+$K1087*'10k &amp; MO'!C$17+$L1087*'10k &amp; MO'!C$23+$M1087*'10k &amp; MO'!C$29</f>
        <v>0</v>
      </c>
      <c r="U1087" s="349">
        <f>+$I1087*'10k &amp; MO'!D$5+$J1087*'10k &amp; MO'!D$11+$K1087*'10k &amp; MO'!D$17+$L1087*'10k &amp; MO'!D$23+$M1087*'10k &amp; MO'!D$29</f>
        <v>0</v>
      </c>
      <c r="V1087" s="349">
        <f>+$I1087*'10k &amp; MO'!E$5+$J1087*'10k &amp; MO'!E$11+$K1087*'10k &amp; MO'!E$17+$L1087*'10k &amp; MO'!E$23+$M1087*'10k &amp; MO'!E$29</f>
        <v>0</v>
      </c>
      <c r="W1087" s="349">
        <f>+$I1087*'10k &amp; MO'!F$5+$J1087*'10k &amp; MO'!F$11+$K1087*'10k &amp; MO'!F$17+$L1087*'10k &amp; MO'!F$23+$M1087*'10k &amp; MO'!F$29</f>
        <v>0</v>
      </c>
      <c r="X1087" s="349">
        <f>+$I1087*'10k &amp; MO'!G$5+$J1087*'10k &amp; MO'!G$11+$K1087*'10k &amp; MO'!G$17+$L1087*'10k &amp; MO'!G$23+$M1087*'10k &amp; MO'!G$29</f>
        <v>0</v>
      </c>
      <c r="Y1087" s="349">
        <f>+$N1087*'10k &amp; MO'!H$5+$O1087*'10k &amp; MO'!H$11+$P1087*'10k &amp; MO'!H$17+$Q1087*'10k &amp; MO'!H$23+$R1087*'10k &amp; MO'!H$29</f>
        <v>0</v>
      </c>
      <c r="Z1087" s="349">
        <f>+$N1087*'10k &amp; MO'!I$5+$O1087*'10k &amp; MO'!I$11+$P1087*'10k &amp; MO'!I$17+$Q1087*'10k &amp; MO'!I$23+$R1087*'10k &amp; MO'!I$29</f>
        <v>0</v>
      </c>
      <c r="AA1087" s="349">
        <f>+$N1087*'10k &amp; MO'!J$5+$O1087*'10k &amp; MO'!J$11+$P1087*'10k &amp; MO'!J$17+$Q1087*'10k &amp; MO'!J$23+$R1087*'10k &amp; MO'!J$29</f>
        <v>0</v>
      </c>
      <c r="AB1087" s="349">
        <f>+$N1087*'10k &amp; MO'!K$5+$O1087*'10k &amp; MO'!K$11+$P1087*'10k &amp; MO'!K$17+$Q1087*'10k &amp; MO'!K$23+$R1087*'10k &amp; MO'!K$29</f>
        <v>0</v>
      </c>
      <c r="AC1087" s="349">
        <f>+$N1087*'10k &amp; MO'!L$5+$O1087*'10k &amp; MO'!L$11+$P1087*'10k &amp; MO'!L$17+$Q1087*'10k &amp; MO'!L$23+$R1087*'10k &amp; MO'!L$29</f>
        <v>0</v>
      </c>
      <c r="AD1087" s="350">
        <f>+S1087*'10k &amp; MO'!O$5</f>
        <v>0</v>
      </c>
      <c r="AF1087" s="192" t="str">
        <f t="shared" si="143"/>
        <v>9032016</v>
      </c>
      <c r="AG1087" s="192">
        <f>+IFERROR(VLOOKUP($AF1087,'Limited Loss'!$F$5:$P$124,AG$3,FALSE),0)</f>
        <v>0</v>
      </c>
      <c r="AH1087" s="193">
        <f>+IFERROR(VLOOKUP($AF1087,'Limited Loss'!$F$5:$P$124,AH$3,FALSE),0)</f>
        <v>0</v>
      </c>
      <c r="AI1087" s="193">
        <f>+IFERROR(VLOOKUP($AF1087,'Limited Loss'!$F$5:$P$124,AI$3,FALSE),0)</f>
        <v>0</v>
      </c>
      <c r="AJ1087" s="193">
        <f>+IFERROR(VLOOKUP($AF1087,'Limited Loss'!$F$5:$P$124,AJ$3,FALSE),0)</f>
        <v>0</v>
      </c>
      <c r="AK1087" s="100">
        <f>+IFERROR(VLOOKUP($AF1087,'Limited Loss'!$F$5:$P$124,AK$3,FALSE),0)</f>
        <v>0</v>
      </c>
      <c r="AL1087" s="193">
        <f>+IFERROR(VLOOKUP($AF1087,'Limited Loss'!$F$5:$P$124,AL$3,FALSE),0)</f>
        <v>0</v>
      </c>
      <c r="AM1087" s="193">
        <f>+IFERROR(VLOOKUP($AF1087,'Limited Loss'!$F$5:$P$124,AM$3,FALSE),0)</f>
        <v>0</v>
      </c>
      <c r="AN1087" s="193">
        <f>+IFERROR(VLOOKUP($AF1087,'Limited Loss'!$F$5:$P$124,AN$3,FALSE),0)</f>
        <v>0</v>
      </c>
      <c r="AO1087" s="193">
        <f>+IFERROR(VLOOKUP($AF1087,'Limited Loss'!$F$5:$P$124,AO$3,FALSE),0)</f>
        <v>0</v>
      </c>
      <c r="AP1087" s="100">
        <f>+IFERROR(VLOOKUP($AF1087,'Limited Loss'!$F$5:$P$124,AP$3,FALSE),0)</f>
        <v>0</v>
      </c>
      <c r="AQ1087" s="353"/>
      <c r="AR1087" s="331">
        <f t="shared" si="144"/>
        <v>903</v>
      </c>
      <c r="AS1087" s="332">
        <f t="shared" si="144"/>
        <v>2016</v>
      </c>
      <c r="AT1087" s="349">
        <f t="shared" si="150"/>
        <v>0</v>
      </c>
      <c r="AU1087" s="349">
        <f t="shared" si="150"/>
        <v>0</v>
      </c>
      <c r="AV1087" s="349">
        <f t="shared" si="150"/>
        <v>0</v>
      </c>
      <c r="AW1087" s="349">
        <f t="shared" si="150"/>
        <v>0</v>
      </c>
      <c r="AX1087" s="350">
        <f t="shared" si="150"/>
        <v>0</v>
      </c>
      <c r="AY1087" s="349">
        <f t="shared" si="150"/>
        <v>0</v>
      </c>
      <c r="AZ1087" s="349">
        <f t="shared" si="150"/>
        <v>0</v>
      </c>
      <c r="BA1087" s="349">
        <f t="shared" si="150"/>
        <v>0</v>
      </c>
      <c r="BB1087" s="349">
        <f t="shared" si="150"/>
        <v>0</v>
      </c>
      <c r="BC1087" s="349">
        <f t="shared" si="150"/>
        <v>0</v>
      </c>
      <c r="BD1087" s="350">
        <f t="shared" si="150"/>
        <v>0</v>
      </c>
      <c r="BE1087" s="349">
        <f t="shared" si="146"/>
        <v>0</v>
      </c>
      <c r="BF1087" s="375">
        <f t="shared" si="147"/>
        <v>0</v>
      </c>
      <c r="BG1087" s="334">
        <f t="shared" si="148"/>
        <v>0</v>
      </c>
    </row>
    <row r="1088" spans="1:59" x14ac:dyDescent="0.2">
      <c r="A1088" s="326" t="str">
        <f t="shared" si="145"/>
        <v>9032017</v>
      </c>
      <c r="B1088" s="331">
        <v>903</v>
      </c>
      <c r="C1088" s="327">
        <v>2017</v>
      </c>
      <c r="D1088" s="353">
        <f>+IFERROR(VLOOKUP($A1088,Data_Loss!$A$2:$V$1180,6,FALSE),0)</f>
        <v>0</v>
      </c>
      <c r="E1088" s="353">
        <f>+IFERROR(VLOOKUP($A1088,Data_Loss!$A$2:$V$1180,7,FALSE),0)</f>
        <v>0</v>
      </c>
      <c r="F1088" s="353">
        <f>+IFERROR(VLOOKUP($A1088,Data_Loss!$A$2:$V$1180,8,FALSE),0)</f>
        <v>0</v>
      </c>
      <c r="G1088" s="353">
        <f>+IFERROR(VLOOKUP($A1088,Data_Loss!$A$2:$V$1180,9,FALSE),0)</f>
        <v>0</v>
      </c>
      <c r="H1088" s="353">
        <f>+IFERROR(VLOOKUP($A1088,Data_Loss!$A$2:$V$1180,10,FALSE),0)</f>
        <v>0</v>
      </c>
      <c r="I1088" s="353">
        <f>+IFERROR(VLOOKUP($A1088,Data_Loss!$A$2:$V$1300,12,FALSE),0)</f>
        <v>0</v>
      </c>
      <c r="J1088" s="353">
        <f>+IFERROR(VLOOKUP($A1088,Data_Loss!$A$2:$V$1300,13,FALSE),0)</f>
        <v>0</v>
      </c>
      <c r="K1088" s="353">
        <f>+IFERROR(VLOOKUP($A1088,Data_Loss!$A$2:$V$1300,14,FALSE),0)</f>
        <v>0</v>
      </c>
      <c r="L1088" s="353">
        <f>+IFERROR(VLOOKUP($A1088,Data_Loss!$A$2:$V$1300,15,FALSE),0)</f>
        <v>0</v>
      </c>
      <c r="M1088" s="353">
        <f>+IFERROR(VLOOKUP($A1088,Data_Loss!$A$2:$V$1300,16,FALSE),0)</f>
        <v>0</v>
      </c>
      <c r="N1088" s="353">
        <f>+IFERROR(VLOOKUP($A1088,Data_Loss!$A$2:$V$1300,17,FALSE),0)</f>
        <v>0</v>
      </c>
      <c r="O1088" s="353">
        <f>+IFERROR(VLOOKUP($A1088,Data_Loss!$A$2:$V$1300,18,FALSE),0)</f>
        <v>0</v>
      </c>
      <c r="P1088" s="353">
        <f>+IFERROR(VLOOKUP($A1088,Data_Loss!$A$2:$V$1300,19,FALSE),0)</f>
        <v>0</v>
      </c>
      <c r="Q1088" s="353">
        <f>+IFERROR(VLOOKUP($A1088,Data_Loss!$A$2:$V$1300,20,FALSE),0)</f>
        <v>0</v>
      </c>
      <c r="R1088" s="353">
        <f>+IFERROR(VLOOKUP($A1088,Data_Loss!$A$2:$V$1300,21,FALSE),0)</f>
        <v>0</v>
      </c>
      <c r="S1088" s="353">
        <f>+IFERROR(VLOOKUP($A1088,Data_Loss!$A$2:$V$1300,22,FALSE),0)</f>
        <v>0</v>
      </c>
      <c r="T1088" s="191">
        <f>+$I1088*'10k &amp; MO'!C$6+$J1088*'10k &amp; MO'!C$12+$K1088*'10k &amp; MO'!C$18+$L1088*'10k &amp; MO'!C$24+$M1088*'10k &amp; MO'!C$30</f>
        <v>0</v>
      </c>
      <c r="U1088" s="349">
        <f>+$I1088*'10k &amp; MO'!D$6+$J1088*'10k &amp; MO'!D$12+$K1088*'10k &amp; MO'!D$18+$L1088*'10k &amp; MO'!D$24+$M1088*'10k &amp; MO'!D$30</f>
        <v>0</v>
      </c>
      <c r="V1088" s="349">
        <f>+$I1088*'10k &amp; MO'!E$6+$J1088*'10k &amp; MO'!E$12+$K1088*'10k &amp; MO'!E$18+$L1088*'10k &amp; MO'!E$24+$M1088*'10k &amp; MO'!E$30</f>
        <v>0</v>
      </c>
      <c r="W1088" s="349">
        <f>+$I1088*'10k &amp; MO'!F$6+$J1088*'10k &amp; MO'!F$12+$K1088*'10k &amp; MO'!F$18+$L1088*'10k &amp; MO'!F$24+$M1088*'10k &amp; MO'!F$30</f>
        <v>0</v>
      </c>
      <c r="X1088" s="349">
        <f>+$I1088*'10k &amp; MO'!G$6+$J1088*'10k &amp; MO'!G$12+$K1088*'10k &amp; MO'!G$18+$L1088*'10k &amp; MO'!G$24+$M1088*'10k &amp; MO'!G$30</f>
        <v>0</v>
      </c>
      <c r="Y1088" s="349">
        <f>+$N1088*'10k &amp; MO'!H$6+$O1088*'10k &amp; MO'!H$12+$P1088*'10k &amp; MO'!H$18+$Q1088*'10k &amp; MO'!H$24+$R1088*'10k &amp; MO'!H$30</f>
        <v>0</v>
      </c>
      <c r="Z1088" s="349">
        <f>+$N1088*'10k &amp; MO'!I$6+$O1088*'10k &amp; MO'!I$12+$P1088*'10k &amp; MO'!I$18+$Q1088*'10k &amp; MO'!I$24+$R1088*'10k &amp; MO'!I$30</f>
        <v>0</v>
      </c>
      <c r="AA1088" s="349">
        <f>+$N1088*'10k &amp; MO'!J$6+$O1088*'10k &amp; MO'!J$12+$P1088*'10k &amp; MO'!J$18+$Q1088*'10k &amp; MO'!J$24+$R1088*'10k &amp; MO'!J$30</f>
        <v>0</v>
      </c>
      <c r="AB1088" s="349">
        <f>+$N1088*'10k &amp; MO'!K$6+$O1088*'10k &amp; MO'!K$12+$P1088*'10k &amp; MO'!K$18+$Q1088*'10k &amp; MO'!K$24+$R1088*'10k &amp; MO'!K$30</f>
        <v>0</v>
      </c>
      <c r="AC1088" s="349">
        <f>+$N1088*'10k &amp; MO'!L$6+$O1088*'10k &amp; MO'!L$12+$P1088*'10k &amp; MO'!L$18+$Q1088*'10k &amp; MO'!L$24+$R1088*'10k &amp; MO'!L$30</f>
        <v>0</v>
      </c>
      <c r="AD1088" s="350">
        <f>+S1088*'10k &amp; MO'!O$6</f>
        <v>0</v>
      </c>
      <c r="AF1088" s="192" t="str">
        <f t="shared" si="143"/>
        <v>9032017</v>
      </c>
      <c r="AG1088" s="192">
        <f>+IFERROR(VLOOKUP($AF1088,'Limited Loss'!$F$5:$P$124,AG$3,FALSE),0)</f>
        <v>0</v>
      </c>
      <c r="AH1088" s="193">
        <f>+IFERROR(VLOOKUP($AF1088,'Limited Loss'!$F$5:$P$124,AH$3,FALSE),0)</f>
        <v>0</v>
      </c>
      <c r="AI1088" s="193">
        <f>+IFERROR(VLOOKUP($AF1088,'Limited Loss'!$F$5:$P$124,AI$3,FALSE),0)</f>
        <v>0</v>
      </c>
      <c r="AJ1088" s="193">
        <f>+IFERROR(VLOOKUP($AF1088,'Limited Loss'!$F$5:$P$124,AJ$3,FALSE),0)</f>
        <v>0</v>
      </c>
      <c r="AK1088" s="100">
        <f>+IFERROR(VLOOKUP($AF1088,'Limited Loss'!$F$5:$P$124,AK$3,FALSE),0)</f>
        <v>0</v>
      </c>
      <c r="AL1088" s="193">
        <f>+IFERROR(VLOOKUP($AF1088,'Limited Loss'!$F$5:$P$124,AL$3,FALSE),0)</f>
        <v>0</v>
      </c>
      <c r="AM1088" s="193">
        <f>+IFERROR(VLOOKUP($AF1088,'Limited Loss'!$F$5:$P$124,AM$3,FALSE),0)</f>
        <v>0</v>
      </c>
      <c r="AN1088" s="193">
        <f>+IFERROR(VLOOKUP($AF1088,'Limited Loss'!$F$5:$P$124,AN$3,FALSE),0)</f>
        <v>0</v>
      </c>
      <c r="AO1088" s="193">
        <f>+IFERROR(VLOOKUP($AF1088,'Limited Loss'!$F$5:$P$124,AO$3,FALSE),0)</f>
        <v>0</v>
      </c>
      <c r="AP1088" s="100">
        <f>+IFERROR(VLOOKUP($AF1088,'Limited Loss'!$F$5:$P$124,AP$3,FALSE),0)</f>
        <v>0</v>
      </c>
      <c r="AQ1088" s="353"/>
      <c r="AR1088" s="331">
        <f t="shared" si="144"/>
        <v>903</v>
      </c>
      <c r="AS1088" s="332">
        <f t="shared" si="144"/>
        <v>2017</v>
      </c>
      <c r="AT1088" s="349">
        <f t="shared" si="150"/>
        <v>0</v>
      </c>
      <c r="AU1088" s="349">
        <f t="shared" si="150"/>
        <v>0</v>
      </c>
      <c r="AV1088" s="349">
        <f t="shared" si="150"/>
        <v>0</v>
      </c>
      <c r="AW1088" s="349">
        <f t="shared" si="150"/>
        <v>0</v>
      </c>
      <c r="AX1088" s="350">
        <f t="shared" si="150"/>
        <v>0</v>
      </c>
      <c r="AY1088" s="349">
        <f t="shared" si="150"/>
        <v>0</v>
      </c>
      <c r="AZ1088" s="349">
        <f t="shared" si="150"/>
        <v>0</v>
      </c>
      <c r="BA1088" s="349">
        <f t="shared" si="150"/>
        <v>0</v>
      </c>
      <c r="BB1088" s="349">
        <f t="shared" si="150"/>
        <v>0</v>
      </c>
      <c r="BC1088" s="349">
        <f t="shared" si="150"/>
        <v>0</v>
      </c>
      <c r="BD1088" s="350">
        <f t="shared" si="150"/>
        <v>0</v>
      </c>
      <c r="BE1088" s="349">
        <f t="shared" si="146"/>
        <v>0</v>
      </c>
      <c r="BF1088" s="375">
        <f t="shared" si="147"/>
        <v>0</v>
      </c>
      <c r="BG1088" s="334">
        <f t="shared" si="148"/>
        <v>0</v>
      </c>
    </row>
    <row r="1089" spans="1:59" x14ac:dyDescent="0.2">
      <c r="A1089" s="326" t="str">
        <f t="shared" si="145"/>
        <v>9032018</v>
      </c>
      <c r="B1089" s="331">
        <v>903</v>
      </c>
      <c r="C1089" s="327">
        <v>2018</v>
      </c>
      <c r="D1089" s="353">
        <f>+IFERROR(VLOOKUP($A1089,Data_Loss!$A$2:$V$1180,6,FALSE),0)</f>
        <v>0</v>
      </c>
      <c r="E1089" s="353">
        <f>+IFERROR(VLOOKUP($A1089,Data_Loss!$A$2:$V$1180,7,FALSE),0)</f>
        <v>0</v>
      </c>
      <c r="F1089" s="353">
        <f>+IFERROR(VLOOKUP($A1089,Data_Loss!$A$2:$V$1180,8,FALSE),0)</f>
        <v>0</v>
      </c>
      <c r="G1089" s="353">
        <f>+IFERROR(VLOOKUP($A1089,Data_Loss!$A$2:$V$1180,9,FALSE),0)</f>
        <v>0</v>
      </c>
      <c r="H1089" s="353">
        <f>+IFERROR(VLOOKUP($A1089,Data_Loss!$A$2:$V$1180,10,FALSE),0)</f>
        <v>0</v>
      </c>
      <c r="I1089" s="353">
        <f>+IFERROR(VLOOKUP($A1089,Data_Loss!$A$2:$V$1300,12,FALSE),0)</f>
        <v>0</v>
      </c>
      <c r="J1089" s="353">
        <f>+IFERROR(VLOOKUP($A1089,Data_Loss!$A$2:$V$1300,13,FALSE),0)</f>
        <v>0</v>
      </c>
      <c r="K1089" s="353">
        <f>+IFERROR(VLOOKUP($A1089,Data_Loss!$A$2:$V$1300,14,FALSE),0)</f>
        <v>0</v>
      </c>
      <c r="L1089" s="353">
        <f>+IFERROR(VLOOKUP($A1089,Data_Loss!$A$2:$V$1300,15,FALSE),0)</f>
        <v>0</v>
      </c>
      <c r="M1089" s="353">
        <f>+IFERROR(VLOOKUP($A1089,Data_Loss!$A$2:$V$1300,16,FALSE),0)</f>
        <v>0</v>
      </c>
      <c r="N1089" s="353">
        <f>+IFERROR(VLOOKUP($A1089,Data_Loss!$A$2:$V$1300,17,FALSE),0)</f>
        <v>0</v>
      </c>
      <c r="O1089" s="353">
        <f>+IFERROR(VLOOKUP($A1089,Data_Loss!$A$2:$V$1300,18,FALSE),0)</f>
        <v>0</v>
      </c>
      <c r="P1089" s="353">
        <f>+IFERROR(VLOOKUP($A1089,Data_Loss!$A$2:$V$1300,19,FALSE),0)</f>
        <v>0</v>
      </c>
      <c r="Q1089" s="353">
        <f>+IFERROR(VLOOKUP($A1089,Data_Loss!$A$2:$V$1300,20,FALSE),0)</f>
        <v>0</v>
      </c>
      <c r="R1089" s="353">
        <f>+IFERROR(VLOOKUP($A1089,Data_Loss!$A$2:$V$1300,21,FALSE),0)</f>
        <v>0</v>
      </c>
      <c r="S1089" s="353">
        <f>+IFERROR(VLOOKUP($A1089,Data_Loss!$A$2:$V$1300,22,FALSE),0)</f>
        <v>440</v>
      </c>
      <c r="T1089" s="191">
        <f>+$I1089*'10k &amp; MO'!C$7+$J1089*'10k &amp; MO'!C$13+$K1089*'10k &amp; MO'!C$19+$L1089*'10k &amp; MO'!C$25+$M1089*'10k &amp; MO'!C$31</f>
        <v>0</v>
      </c>
      <c r="U1089" s="349">
        <f>+$I1089*'10k &amp; MO'!D$7+$J1089*'10k &amp; MO'!D$13+$K1089*'10k &amp; MO'!D$19+$L1089*'10k &amp; MO'!D$25+$M1089*'10k &amp; MO'!D$31</f>
        <v>0</v>
      </c>
      <c r="V1089" s="349">
        <f>+$I1089*'10k &amp; MO'!E$7+$J1089*'10k &amp; MO'!E$13+$K1089*'10k &amp; MO'!E$19+$L1089*'10k &amp; MO'!E$25+$M1089*'10k &amp; MO'!E$31</f>
        <v>0</v>
      </c>
      <c r="W1089" s="349">
        <f>+$I1089*'10k &amp; MO'!F$7+$J1089*'10k &amp; MO'!F$13+$K1089*'10k &amp; MO'!F$19+$L1089*'10k &amp; MO'!F$25+$M1089*'10k &amp; MO'!F$31</f>
        <v>0</v>
      </c>
      <c r="X1089" s="349">
        <f>+$I1089*'10k &amp; MO'!G$7+$J1089*'10k &amp; MO'!G$13+$K1089*'10k &amp; MO'!G$19+$L1089*'10k &amp; MO'!G$25+$M1089*'10k &amp; MO'!G$31</f>
        <v>0</v>
      </c>
      <c r="Y1089" s="349">
        <f>+$N1089*'10k &amp; MO'!H$7+$O1089*'10k &amp; MO'!H$13+$P1089*'10k &amp; MO'!H$19+$Q1089*'10k &amp; MO'!H$25+$R1089*'10k &amp; MO'!H$31</f>
        <v>0</v>
      </c>
      <c r="Z1089" s="349">
        <f>+$N1089*'10k &amp; MO'!I$7+$O1089*'10k &amp; MO'!I$13+$P1089*'10k &amp; MO'!I$19+$Q1089*'10k &amp; MO'!I$25+$R1089*'10k &amp; MO'!I$31</f>
        <v>0</v>
      </c>
      <c r="AA1089" s="349">
        <f>+$N1089*'10k &amp; MO'!J$7+$O1089*'10k &amp; MO'!J$13+$P1089*'10k &amp; MO'!J$19+$Q1089*'10k &amp; MO'!J$25+$R1089*'10k &amp; MO'!J$31</f>
        <v>0</v>
      </c>
      <c r="AB1089" s="349">
        <f>+$N1089*'10k &amp; MO'!K$7+$O1089*'10k &amp; MO'!K$13+$P1089*'10k &amp; MO'!K$19+$Q1089*'10k &amp; MO'!K$25+$R1089*'10k &amp; MO'!K$31</f>
        <v>0</v>
      </c>
      <c r="AC1089" s="349">
        <f>+$N1089*'10k &amp; MO'!L$7+$O1089*'10k &amp; MO'!L$13+$P1089*'10k &amp; MO'!L$19+$Q1089*'10k &amp; MO'!L$25+$R1089*'10k &amp; MO'!L$31</f>
        <v>0</v>
      </c>
      <c r="AD1089" s="350">
        <f>+S1089*'10k &amp; MO'!O$7</f>
        <v>583.44000000000005</v>
      </c>
      <c r="AF1089" s="192" t="str">
        <f t="shared" si="143"/>
        <v>9032018</v>
      </c>
      <c r="AG1089" s="192">
        <f>+IFERROR(VLOOKUP($AF1089,'Limited Loss'!$F$5:$P$124,AG$3,FALSE),0)</f>
        <v>0</v>
      </c>
      <c r="AH1089" s="193">
        <f>+IFERROR(VLOOKUP($AF1089,'Limited Loss'!$F$5:$P$124,AH$3,FALSE),0)</f>
        <v>0</v>
      </c>
      <c r="AI1089" s="193">
        <f>+IFERROR(VLOOKUP($AF1089,'Limited Loss'!$F$5:$P$124,AI$3,FALSE),0)</f>
        <v>0</v>
      </c>
      <c r="AJ1089" s="193">
        <f>+IFERROR(VLOOKUP($AF1089,'Limited Loss'!$F$5:$P$124,AJ$3,FALSE),0)</f>
        <v>0</v>
      </c>
      <c r="AK1089" s="100">
        <f>+IFERROR(VLOOKUP($AF1089,'Limited Loss'!$F$5:$P$124,AK$3,FALSE),0)</f>
        <v>0</v>
      </c>
      <c r="AL1089" s="193">
        <f>+IFERROR(VLOOKUP($AF1089,'Limited Loss'!$F$5:$P$124,AL$3,FALSE),0)</f>
        <v>0</v>
      </c>
      <c r="AM1089" s="193">
        <f>+IFERROR(VLOOKUP($AF1089,'Limited Loss'!$F$5:$P$124,AM$3,FALSE),0)</f>
        <v>0</v>
      </c>
      <c r="AN1089" s="193">
        <f>+IFERROR(VLOOKUP($AF1089,'Limited Loss'!$F$5:$P$124,AN$3,FALSE),0)</f>
        <v>0</v>
      </c>
      <c r="AO1089" s="193">
        <f>+IFERROR(VLOOKUP($AF1089,'Limited Loss'!$F$5:$P$124,AO$3,FALSE),0)</f>
        <v>0</v>
      </c>
      <c r="AP1089" s="100">
        <f>+IFERROR(VLOOKUP($AF1089,'Limited Loss'!$F$5:$P$124,AP$3,FALSE),0)</f>
        <v>0</v>
      </c>
      <c r="AQ1089" s="353"/>
      <c r="AR1089" s="331">
        <f t="shared" si="144"/>
        <v>903</v>
      </c>
      <c r="AS1089" s="332">
        <f t="shared" si="144"/>
        <v>2018</v>
      </c>
      <c r="AT1089" s="349">
        <f t="shared" ref="AT1089:BD1112" si="151">+T1089-AG1089</f>
        <v>0</v>
      </c>
      <c r="AU1089" s="349">
        <f t="shared" si="151"/>
        <v>0</v>
      </c>
      <c r="AV1089" s="349">
        <f t="shared" si="151"/>
        <v>0</v>
      </c>
      <c r="AW1089" s="349">
        <f t="shared" si="151"/>
        <v>0</v>
      </c>
      <c r="AX1089" s="350">
        <f t="shared" si="151"/>
        <v>0</v>
      </c>
      <c r="AY1089" s="349">
        <f t="shared" si="151"/>
        <v>0</v>
      </c>
      <c r="AZ1089" s="349">
        <f t="shared" si="151"/>
        <v>0</v>
      </c>
      <c r="BA1089" s="349">
        <f t="shared" si="151"/>
        <v>0</v>
      </c>
      <c r="BB1089" s="349">
        <f t="shared" si="151"/>
        <v>0</v>
      </c>
      <c r="BC1089" s="349">
        <f t="shared" si="151"/>
        <v>0</v>
      </c>
      <c r="BD1089" s="350">
        <f t="shared" si="151"/>
        <v>583.44000000000005</v>
      </c>
      <c r="BE1089" s="349">
        <f t="shared" si="146"/>
        <v>0</v>
      </c>
      <c r="BF1089" s="375">
        <f t="shared" si="147"/>
        <v>0</v>
      </c>
      <c r="BG1089" s="334">
        <f t="shared" si="148"/>
        <v>583.44000000000005</v>
      </c>
    </row>
    <row r="1090" spans="1:59" x14ac:dyDescent="0.2">
      <c r="A1090" s="326" t="str">
        <f t="shared" si="145"/>
        <v>9042014</v>
      </c>
      <c r="B1090" s="331">
        <v>904</v>
      </c>
      <c r="C1090" s="327">
        <v>2014</v>
      </c>
      <c r="D1090" s="353">
        <f>+IFERROR(VLOOKUP($A1090,Data_Loss!$A$2:$V$1180,6,FALSE),0)</f>
        <v>0</v>
      </c>
      <c r="E1090" s="353">
        <f>+IFERROR(VLOOKUP($A1090,Data_Loss!$A$2:$V$1180,7,FALSE),0)</f>
        <v>0</v>
      </c>
      <c r="F1090" s="353">
        <f>+IFERROR(VLOOKUP($A1090,Data_Loss!$A$2:$V$1180,8,FALSE),0)</f>
        <v>0</v>
      </c>
      <c r="G1090" s="353">
        <f>+IFERROR(VLOOKUP($A1090,Data_Loss!$A$2:$V$1180,9,FALSE),0)</f>
        <v>0</v>
      </c>
      <c r="H1090" s="353">
        <f>+IFERROR(VLOOKUP($A1090,Data_Loss!$A$2:$V$1180,10,FALSE),0)</f>
        <v>0</v>
      </c>
      <c r="I1090" s="353">
        <f>+IFERROR(VLOOKUP($A1090,Data_Loss!$A$2:$V$1300,12,FALSE),0)</f>
        <v>0</v>
      </c>
      <c r="J1090" s="353">
        <f>+IFERROR(VLOOKUP($A1090,Data_Loss!$A$2:$V$1300,13,FALSE),0)</f>
        <v>0</v>
      </c>
      <c r="K1090" s="353">
        <f>+IFERROR(VLOOKUP($A1090,Data_Loss!$A$2:$V$1300,14,FALSE),0)</f>
        <v>0</v>
      </c>
      <c r="L1090" s="353">
        <f>+IFERROR(VLOOKUP($A1090,Data_Loss!$A$2:$V$1300,15,FALSE),0)</f>
        <v>0</v>
      </c>
      <c r="M1090" s="353">
        <f>+IFERROR(VLOOKUP($A1090,Data_Loss!$A$2:$V$1300,16,FALSE),0)</f>
        <v>0</v>
      </c>
      <c r="N1090" s="353">
        <f>+IFERROR(VLOOKUP($A1090,Data_Loss!$A$2:$V$1300,17,FALSE),0)</f>
        <v>0</v>
      </c>
      <c r="O1090" s="353">
        <f>+IFERROR(VLOOKUP($A1090,Data_Loss!$A$2:$V$1300,18,FALSE),0)</f>
        <v>0</v>
      </c>
      <c r="P1090" s="353">
        <f>+IFERROR(VLOOKUP($A1090,Data_Loss!$A$2:$V$1300,19,FALSE),0)</f>
        <v>0</v>
      </c>
      <c r="Q1090" s="353">
        <f>+IFERROR(VLOOKUP($A1090,Data_Loss!$A$2:$V$1300,20,FALSE),0)</f>
        <v>0</v>
      </c>
      <c r="R1090" s="353">
        <f>+IFERROR(VLOOKUP($A1090,Data_Loss!$A$2:$V$1300,21,FALSE),0)</f>
        <v>0</v>
      </c>
      <c r="S1090" s="353">
        <f>+IFERROR(VLOOKUP($A1090,Data_Loss!$A$2:$V$1300,22,FALSE),0)</f>
        <v>0</v>
      </c>
      <c r="T1090" s="191">
        <f>+$I1090*'10k &amp; MO'!C$3+$J1090*'10k &amp; MO'!C$9+$K1090*'10k &amp; MO'!C$15+$L1090*'10k &amp; MO'!C$21+$M1090*'10k &amp; MO'!C$27</f>
        <v>0</v>
      </c>
      <c r="U1090" s="349">
        <f>+$I1090*'10k &amp; MO'!D$3+$J1090*'10k &amp; MO'!D$9+$K1090*'10k &amp; MO'!D$15+$L1090*'10k &amp; MO'!D$21+$M1090*'10k &amp; MO'!D$27</f>
        <v>0</v>
      </c>
      <c r="V1090" s="349">
        <f>+$I1090*'10k &amp; MO'!E$3+$J1090*'10k &amp; MO'!E$9+$K1090*'10k &amp; MO'!E$15+$L1090*'10k &amp; MO'!E$21+$M1090*'10k &amp; MO'!E$27</f>
        <v>0</v>
      </c>
      <c r="W1090" s="349">
        <f>+$I1090*'10k &amp; MO'!F$3+$J1090*'10k &amp; MO'!F$9+$K1090*'10k &amp; MO'!F$15+$L1090*'10k &amp; MO'!F$21+$M1090*'10k &amp; MO'!F$27</f>
        <v>0</v>
      </c>
      <c r="X1090" s="349">
        <f>+$I1090*'10k &amp; MO'!G$3+$J1090*'10k &amp; MO'!G$9+$K1090*'10k &amp; MO'!G$15+$L1090*'10k &amp; MO'!G$21+$M1090*'10k &amp; MO'!G$27</f>
        <v>0</v>
      </c>
      <c r="Y1090" s="349">
        <f>+$N1090*'10k &amp; MO'!H$3+$O1090*'10k &amp; MO'!H$9+$P1090*'10k &amp; MO'!H$15+$Q1090*'10k &amp; MO'!H$21+$R1090*'10k &amp; MO'!H$27</f>
        <v>0</v>
      </c>
      <c r="Z1090" s="349">
        <f>+$N1090*'10k &amp; MO'!I$3+$O1090*'10k &amp; MO'!I$9+$P1090*'10k &amp; MO'!I$15+$Q1090*'10k &amp; MO'!I$21+$R1090*'10k &amp; MO'!I$27</f>
        <v>0</v>
      </c>
      <c r="AA1090" s="349">
        <f>+$N1090*'10k &amp; MO'!J$3+$O1090*'10k &amp; MO'!J$9+$P1090*'10k &amp; MO'!J$15+$Q1090*'10k &amp; MO'!J$21+$R1090*'10k &amp; MO'!J$27</f>
        <v>0</v>
      </c>
      <c r="AB1090" s="349">
        <f>+$N1090*'10k &amp; MO'!K$3+$O1090*'10k &amp; MO'!K$9+$P1090*'10k &amp; MO'!K$15+$Q1090*'10k &amp; MO'!K$21+$R1090*'10k &amp; MO'!K$27</f>
        <v>0</v>
      </c>
      <c r="AC1090" s="349">
        <f>+$N1090*'10k &amp; MO'!L$3+$O1090*'10k &amp; MO'!L$9+$P1090*'10k &amp; MO'!L$15+$Q1090*'10k &amp; MO'!L$21+$R1090*'10k &amp; MO'!L$27</f>
        <v>0</v>
      </c>
      <c r="AD1090" s="350">
        <f>+S1090*'10k &amp; MO'!O$3</f>
        <v>0</v>
      </c>
      <c r="AF1090" s="192" t="str">
        <f t="shared" si="143"/>
        <v>9042014</v>
      </c>
      <c r="AG1090" s="192">
        <f>+IFERROR(VLOOKUP($AF1090,'Limited Loss'!$F$5:$P$124,AG$3,FALSE),0)</f>
        <v>0</v>
      </c>
      <c r="AH1090" s="193">
        <f>+IFERROR(VLOOKUP($AF1090,'Limited Loss'!$F$5:$P$124,AH$3,FALSE),0)</f>
        <v>0</v>
      </c>
      <c r="AI1090" s="193">
        <f>+IFERROR(VLOOKUP($AF1090,'Limited Loss'!$F$5:$P$124,AI$3,FALSE),0)</f>
        <v>0</v>
      </c>
      <c r="AJ1090" s="193">
        <f>+IFERROR(VLOOKUP($AF1090,'Limited Loss'!$F$5:$P$124,AJ$3,FALSE),0)</f>
        <v>0</v>
      </c>
      <c r="AK1090" s="100">
        <f>+IFERROR(VLOOKUP($AF1090,'Limited Loss'!$F$5:$P$124,AK$3,FALSE),0)</f>
        <v>0</v>
      </c>
      <c r="AL1090" s="193">
        <f>+IFERROR(VLOOKUP($AF1090,'Limited Loss'!$F$5:$P$124,AL$3,FALSE),0)</f>
        <v>0</v>
      </c>
      <c r="AM1090" s="193">
        <f>+IFERROR(VLOOKUP($AF1090,'Limited Loss'!$F$5:$P$124,AM$3,FALSE),0)</f>
        <v>0</v>
      </c>
      <c r="AN1090" s="193">
        <f>+IFERROR(VLOOKUP($AF1090,'Limited Loss'!$F$5:$P$124,AN$3,FALSE),0)</f>
        <v>0</v>
      </c>
      <c r="AO1090" s="193">
        <f>+IFERROR(VLOOKUP($AF1090,'Limited Loss'!$F$5:$P$124,AO$3,FALSE),0)</f>
        <v>0</v>
      </c>
      <c r="AP1090" s="100">
        <f>+IFERROR(VLOOKUP($AF1090,'Limited Loss'!$F$5:$P$124,AP$3,FALSE),0)</f>
        <v>0</v>
      </c>
      <c r="AQ1090" s="353"/>
      <c r="AR1090" s="331">
        <f t="shared" si="144"/>
        <v>904</v>
      </c>
      <c r="AS1090" s="332">
        <f t="shared" si="144"/>
        <v>2014</v>
      </c>
      <c r="AT1090" s="349">
        <f t="shared" si="151"/>
        <v>0</v>
      </c>
      <c r="AU1090" s="349">
        <f t="shared" si="151"/>
        <v>0</v>
      </c>
      <c r="AV1090" s="349">
        <f t="shared" si="151"/>
        <v>0</v>
      </c>
      <c r="AW1090" s="349">
        <f t="shared" si="151"/>
        <v>0</v>
      </c>
      <c r="AX1090" s="350">
        <f t="shared" si="151"/>
        <v>0</v>
      </c>
      <c r="AY1090" s="349">
        <f t="shared" si="151"/>
        <v>0</v>
      </c>
      <c r="AZ1090" s="349">
        <f t="shared" si="151"/>
        <v>0</v>
      </c>
      <c r="BA1090" s="349">
        <f t="shared" si="151"/>
        <v>0</v>
      </c>
      <c r="BB1090" s="349">
        <f t="shared" si="151"/>
        <v>0</v>
      </c>
      <c r="BC1090" s="349">
        <f t="shared" si="151"/>
        <v>0</v>
      </c>
      <c r="BD1090" s="350">
        <f t="shared" si="151"/>
        <v>0</v>
      </c>
      <c r="BE1090" s="349">
        <f t="shared" si="146"/>
        <v>0</v>
      </c>
      <c r="BF1090" s="375">
        <f t="shared" si="147"/>
        <v>0</v>
      </c>
      <c r="BG1090" s="334">
        <f t="shared" si="148"/>
        <v>0</v>
      </c>
    </row>
    <row r="1091" spans="1:59" x14ac:dyDescent="0.2">
      <c r="A1091" s="326" t="str">
        <f t="shared" si="145"/>
        <v>9042015</v>
      </c>
      <c r="B1091" s="331">
        <v>904</v>
      </c>
      <c r="C1091" s="327">
        <v>2015</v>
      </c>
      <c r="D1091" s="353">
        <f>+IFERROR(VLOOKUP($A1091,Data_Loss!$A$2:$V$1180,6,FALSE),0)</f>
        <v>0</v>
      </c>
      <c r="E1091" s="353">
        <f>+IFERROR(VLOOKUP($A1091,Data_Loss!$A$2:$V$1180,7,FALSE),0)</f>
        <v>0</v>
      </c>
      <c r="F1091" s="353">
        <f>+IFERROR(VLOOKUP($A1091,Data_Loss!$A$2:$V$1180,8,FALSE),0)</f>
        <v>0</v>
      </c>
      <c r="G1091" s="353">
        <f>+IFERROR(VLOOKUP($A1091,Data_Loss!$A$2:$V$1180,9,FALSE),0)</f>
        <v>0</v>
      </c>
      <c r="H1091" s="353">
        <f>+IFERROR(VLOOKUP($A1091,Data_Loss!$A$2:$V$1180,10,FALSE),0)</f>
        <v>0</v>
      </c>
      <c r="I1091" s="353">
        <f>+IFERROR(VLOOKUP($A1091,Data_Loss!$A$2:$V$1300,12,FALSE),0)</f>
        <v>0</v>
      </c>
      <c r="J1091" s="353">
        <f>+IFERROR(VLOOKUP($A1091,Data_Loss!$A$2:$V$1300,13,FALSE),0)</f>
        <v>0</v>
      </c>
      <c r="K1091" s="353">
        <f>+IFERROR(VLOOKUP($A1091,Data_Loss!$A$2:$V$1300,14,FALSE),0)</f>
        <v>0</v>
      </c>
      <c r="L1091" s="353">
        <f>+IFERROR(VLOOKUP($A1091,Data_Loss!$A$2:$V$1300,15,FALSE),0)</f>
        <v>0</v>
      </c>
      <c r="M1091" s="353">
        <f>+IFERROR(VLOOKUP($A1091,Data_Loss!$A$2:$V$1300,16,FALSE),0)</f>
        <v>0</v>
      </c>
      <c r="N1091" s="353">
        <f>+IFERROR(VLOOKUP($A1091,Data_Loss!$A$2:$V$1300,17,FALSE),0)</f>
        <v>0</v>
      </c>
      <c r="O1091" s="353">
        <f>+IFERROR(VLOOKUP($A1091,Data_Loss!$A$2:$V$1300,18,FALSE),0)</f>
        <v>0</v>
      </c>
      <c r="P1091" s="353">
        <f>+IFERROR(VLOOKUP($A1091,Data_Loss!$A$2:$V$1300,19,FALSE),0)</f>
        <v>0</v>
      </c>
      <c r="Q1091" s="353">
        <f>+IFERROR(VLOOKUP($A1091,Data_Loss!$A$2:$V$1300,20,FALSE),0)</f>
        <v>0</v>
      </c>
      <c r="R1091" s="353">
        <f>+IFERROR(VLOOKUP($A1091,Data_Loss!$A$2:$V$1300,21,FALSE),0)</f>
        <v>0</v>
      </c>
      <c r="S1091" s="353">
        <f>+IFERROR(VLOOKUP($A1091,Data_Loss!$A$2:$V$1300,22,FALSE),0)</f>
        <v>879</v>
      </c>
      <c r="T1091" s="191">
        <f>+$I1091*'10k &amp; MO'!C$4+$J1091*'10k &amp; MO'!C$10+$K1091*'10k &amp; MO'!C$16+$L1091*'10k &amp; MO'!C$22+$M1091*'10k &amp; MO'!C$28</f>
        <v>0</v>
      </c>
      <c r="U1091" s="349">
        <f>+$I1091*'10k &amp; MO'!D$4+$J1091*'10k &amp; MO'!D$10+$K1091*'10k &amp; MO'!D$16+$L1091*'10k &amp; MO'!D$22+$M1091*'10k &amp; MO'!D$28</f>
        <v>0</v>
      </c>
      <c r="V1091" s="349">
        <f>+$I1091*'10k &amp; MO'!E$4+$J1091*'10k &amp; MO'!E$10+$K1091*'10k &amp; MO'!E$16+$L1091*'10k &amp; MO'!E$22+$M1091*'10k &amp; MO'!E$28</f>
        <v>0</v>
      </c>
      <c r="W1091" s="349">
        <f>+$I1091*'10k &amp; MO'!F$4+$J1091*'10k &amp; MO'!F$10+$K1091*'10k &amp; MO'!F$16+$L1091*'10k &amp; MO'!F$22+$M1091*'10k &amp; MO'!F$28</f>
        <v>0</v>
      </c>
      <c r="X1091" s="349">
        <f>+$I1091*'10k &amp; MO'!G$4+$J1091*'10k &amp; MO'!G$10+$K1091*'10k &amp; MO'!G$16+$L1091*'10k &amp; MO'!G$22+$M1091*'10k &amp; MO'!G$28</f>
        <v>0</v>
      </c>
      <c r="Y1091" s="349">
        <f>+$N1091*'10k &amp; MO'!H$4+$O1091*'10k &amp; MO'!H$10+$P1091*'10k &amp; MO'!H$16+$Q1091*'10k &amp; MO'!H$22+$R1091*'10k &amp; MO'!H$28</f>
        <v>0</v>
      </c>
      <c r="Z1091" s="349">
        <f>+$N1091*'10k &amp; MO'!I$4+$O1091*'10k &amp; MO'!I$10+$P1091*'10k &amp; MO'!I$16+$Q1091*'10k &amp; MO'!I$22+$R1091*'10k &amp; MO'!I$28</f>
        <v>0</v>
      </c>
      <c r="AA1091" s="349">
        <f>+$N1091*'10k &amp; MO'!J$4+$O1091*'10k &amp; MO'!J$10+$P1091*'10k &amp; MO'!J$16+$Q1091*'10k &amp; MO'!J$22+$R1091*'10k &amp; MO'!J$28</f>
        <v>0</v>
      </c>
      <c r="AB1091" s="349">
        <f>+$N1091*'10k &amp; MO'!K$4+$O1091*'10k &amp; MO'!K$10+$P1091*'10k &amp; MO'!K$16+$Q1091*'10k &amp; MO'!K$22+$R1091*'10k &amp; MO'!K$28</f>
        <v>0</v>
      </c>
      <c r="AC1091" s="349">
        <f>+$N1091*'10k &amp; MO'!L$4+$O1091*'10k &amp; MO'!L$10+$P1091*'10k &amp; MO'!L$16+$Q1091*'10k &amp; MO'!L$22+$R1091*'10k &amp; MO'!L$28</f>
        <v>0</v>
      </c>
      <c r="AD1091" s="350">
        <f>+S1091*'10k &amp; MO'!O$4</f>
        <v>1065.348</v>
      </c>
      <c r="AF1091" s="192" t="str">
        <f t="shared" si="143"/>
        <v>9042015</v>
      </c>
      <c r="AG1091" s="192">
        <f>+IFERROR(VLOOKUP($AF1091,'Limited Loss'!$F$5:$P$124,AG$3,FALSE),0)</f>
        <v>0</v>
      </c>
      <c r="AH1091" s="193">
        <f>+IFERROR(VLOOKUP($AF1091,'Limited Loss'!$F$5:$P$124,AH$3,FALSE),0)</f>
        <v>0</v>
      </c>
      <c r="AI1091" s="193">
        <f>+IFERROR(VLOOKUP($AF1091,'Limited Loss'!$F$5:$P$124,AI$3,FALSE),0)</f>
        <v>0</v>
      </c>
      <c r="AJ1091" s="193">
        <f>+IFERROR(VLOOKUP($AF1091,'Limited Loss'!$F$5:$P$124,AJ$3,FALSE),0)</f>
        <v>0</v>
      </c>
      <c r="AK1091" s="100">
        <f>+IFERROR(VLOOKUP($AF1091,'Limited Loss'!$F$5:$P$124,AK$3,FALSE),0)</f>
        <v>0</v>
      </c>
      <c r="AL1091" s="193">
        <f>+IFERROR(VLOOKUP($AF1091,'Limited Loss'!$F$5:$P$124,AL$3,FALSE),0)</f>
        <v>0</v>
      </c>
      <c r="AM1091" s="193">
        <f>+IFERROR(VLOOKUP($AF1091,'Limited Loss'!$F$5:$P$124,AM$3,FALSE),0)</f>
        <v>0</v>
      </c>
      <c r="AN1091" s="193">
        <f>+IFERROR(VLOOKUP($AF1091,'Limited Loss'!$F$5:$P$124,AN$3,FALSE),0)</f>
        <v>0</v>
      </c>
      <c r="AO1091" s="193">
        <f>+IFERROR(VLOOKUP($AF1091,'Limited Loss'!$F$5:$P$124,AO$3,FALSE),0)</f>
        <v>0</v>
      </c>
      <c r="AP1091" s="100">
        <f>+IFERROR(VLOOKUP($AF1091,'Limited Loss'!$F$5:$P$124,AP$3,FALSE),0)</f>
        <v>0</v>
      </c>
      <c r="AQ1091" s="353"/>
      <c r="AR1091" s="331">
        <f t="shared" si="144"/>
        <v>904</v>
      </c>
      <c r="AS1091" s="332">
        <f t="shared" si="144"/>
        <v>2015</v>
      </c>
      <c r="AT1091" s="349">
        <f t="shared" si="151"/>
        <v>0</v>
      </c>
      <c r="AU1091" s="349">
        <f t="shared" si="151"/>
        <v>0</v>
      </c>
      <c r="AV1091" s="349">
        <f t="shared" si="151"/>
        <v>0</v>
      </c>
      <c r="AW1091" s="349">
        <f t="shared" si="151"/>
        <v>0</v>
      </c>
      <c r="AX1091" s="350">
        <f t="shared" si="151"/>
        <v>0</v>
      </c>
      <c r="AY1091" s="349">
        <f t="shared" si="151"/>
        <v>0</v>
      </c>
      <c r="AZ1091" s="349">
        <f t="shared" si="151"/>
        <v>0</v>
      </c>
      <c r="BA1091" s="349">
        <f t="shared" si="151"/>
        <v>0</v>
      </c>
      <c r="BB1091" s="349">
        <f t="shared" si="151"/>
        <v>0</v>
      </c>
      <c r="BC1091" s="349">
        <f t="shared" si="151"/>
        <v>0</v>
      </c>
      <c r="BD1091" s="350">
        <f t="shared" si="151"/>
        <v>1065.348</v>
      </c>
      <c r="BE1091" s="349">
        <f t="shared" si="146"/>
        <v>0</v>
      </c>
      <c r="BF1091" s="375">
        <f t="shared" si="147"/>
        <v>0</v>
      </c>
      <c r="BG1091" s="334">
        <f t="shared" si="148"/>
        <v>1065.348</v>
      </c>
    </row>
    <row r="1092" spans="1:59" x14ac:dyDescent="0.2">
      <c r="A1092" s="326" t="str">
        <f t="shared" si="145"/>
        <v>9042016</v>
      </c>
      <c r="B1092" s="331">
        <v>904</v>
      </c>
      <c r="C1092" s="327">
        <v>2016</v>
      </c>
      <c r="D1092" s="353">
        <f>+IFERROR(VLOOKUP($A1092,Data_Loss!$A$2:$V$1180,6,FALSE),0)</f>
        <v>0</v>
      </c>
      <c r="E1092" s="353">
        <f>+IFERROR(VLOOKUP($A1092,Data_Loss!$A$2:$V$1180,7,FALSE),0)</f>
        <v>0</v>
      </c>
      <c r="F1092" s="353">
        <f>+IFERROR(VLOOKUP($A1092,Data_Loss!$A$2:$V$1180,8,FALSE),0)</f>
        <v>0</v>
      </c>
      <c r="G1092" s="353">
        <f>+IFERROR(VLOOKUP($A1092,Data_Loss!$A$2:$V$1180,9,FALSE),0)</f>
        <v>0</v>
      </c>
      <c r="H1092" s="353">
        <f>+IFERROR(VLOOKUP($A1092,Data_Loss!$A$2:$V$1180,10,FALSE),0)</f>
        <v>0</v>
      </c>
      <c r="I1092" s="353">
        <f>+IFERROR(VLOOKUP($A1092,Data_Loss!$A$2:$V$1300,12,FALSE),0)</f>
        <v>0</v>
      </c>
      <c r="J1092" s="353">
        <f>+IFERROR(VLOOKUP($A1092,Data_Loss!$A$2:$V$1300,13,FALSE),0)</f>
        <v>0</v>
      </c>
      <c r="K1092" s="353">
        <f>+IFERROR(VLOOKUP($A1092,Data_Loss!$A$2:$V$1300,14,FALSE),0)</f>
        <v>0</v>
      </c>
      <c r="L1092" s="353">
        <f>+IFERROR(VLOOKUP($A1092,Data_Loss!$A$2:$V$1300,15,FALSE),0)</f>
        <v>0</v>
      </c>
      <c r="M1092" s="353">
        <f>+IFERROR(VLOOKUP($A1092,Data_Loss!$A$2:$V$1300,16,FALSE),0)</f>
        <v>0</v>
      </c>
      <c r="N1092" s="353">
        <f>+IFERROR(VLOOKUP($A1092,Data_Loss!$A$2:$V$1300,17,FALSE),0)</f>
        <v>0</v>
      </c>
      <c r="O1092" s="353">
        <f>+IFERROR(VLOOKUP($A1092,Data_Loss!$A$2:$V$1300,18,FALSE),0)</f>
        <v>0</v>
      </c>
      <c r="P1092" s="353">
        <f>+IFERROR(VLOOKUP($A1092,Data_Loss!$A$2:$V$1300,19,FALSE),0)</f>
        <v>0</v>
      </c>
      <c r="Q1092" s="353">
        <f>+IFERROR(VLOOKUP($A1092,Data_Loss!$A$2:$V$1300,20,FALSE),0)</f>
        <v>0</v>
      </c>
      <c r="R1092" s="353">
        <f>+IFERROR(VLOOKUP($A1092,Data_Loss!$A$2:$V$1300,21,FALSE),0)</f>
        <v>0</v>
      </c>
      <c r="S1092" s="353">
        <f>+IFERROR(VLOOKUP($A1092,Data_Loss!$A$2:$V$1300,22,FALSE),0)</f>
        <v>0</v>
      </c>
      <c r="T1092" s="191">
        <f>+$I1092*'10k &amp; MO'!C$5+$J1092*'10k &amp; MO'!C$11+$K1092*'10k &amp; MO'!C$17+$L1092*'10k &amp; MO'!C$23+$M1092*'10k &amp; MO'!C$29</f>
        <v>0</v>
      </c>
      <c r="U1092" s="349">
        <f>+$I1092*'10k &amp; MO'!D$5+$J1092*'10k &amp; MO'!D$11+$K1092*'10k &amp; MO'!D$17+$L1092*'10k &amp; MO'!D$23+$M1092*'10k &amp; MO'!D$29</f>
        <v>0</v>
      </c>
      <c r="V1092" s="349">
        <f>+$I1092*'10k &amp; MO'!E$5+$J1092*'10k &amp; MO'!E$11+$K1092*'10k &amp; MO'!E$17+$L1092*'10k &amp; MO'!E$23+$M1092*'10k &amp; MO'!E$29</f>
        <v>0</v>
      </c>
      <c r="W1092" s="349">
        <f>+$I1092*'10k &amp; MO'!F$5+$J1092*'10k &amp; MO'!F$11+$K1092*'10k &amp; MO'!F$17+$L1092*'10k &amp; MO'!F$23+$M1092*'10k &amp; MO'!F$29</f>
        <v>0</v>
      </c>
      <c r="X1092" s="349">
        <f>+$I1092*'10k &amp; MO'!G$5+$J1092*'10k &amp; MO'!G$11+$K1092*'10k &amp; MO'!G$17+$L1092*'10k &amp; MO'!G$23+$M1092*'10k &amp; MO'!G$29</f>
        <v>0</v>
      </c>
      <c r="Y1092" s="349">
        <f>+$N1092*'10k &amp; MO'!H$5+$O1092*'10k &amp; MO'!H$11+$P1092*'10k &amp; MO'!H$17+$Q1092*'10k &amp; MO'!H$23+$R1092*'10k &amp; MO'!H$29</f>
        <v>0</v>
      </c>
      <c r="Z1092" s="349">
        <f>+$N1092*'10k &amp; MO'!I$5+$O1092*'10k &amp; MO'!I$11+$P1092*'10k &amp; MO'!I$17+$Q1092*'10k &amp; MO'!I$23+$R1092*'10k &amp; MO'!I$29</f>
        <v>0</v>
      </c>
      <c r="AA1092" s="349">
        <f>+$N1092*'10k &amp; MO'!J$5+$O1092*'10k &amp; MO'!J$11+$P1092*'10k &amp; MO'!J$17+$Q1092*'10k &amp; MO'!J$23+$R1092*'10k &amp; MO'!J$29</f>
        <v>0</v>
      </c>
      <c r="AB1092" s="349">
        <f>+$N1092*'10k &amp; MO'!K$5+$O1092*'10k &amp; MO'!K$11+$P1092*'10k &amp; MO'!K$17+$Q1092*'10k &amp; MO'!K$23+$R1092*'10k &amp; MO'!K$29</f>
        <v>0</v>
      </c>
      <c r="AC1092" s="349">
        <f>+$N1092*'10k &amp; MO'!L$5+$O1092*'10k &amp; MO'!L$11+$P1092*'10k &amp; MO'!L$17+$Q1092*'10k &amp; MO'!L$23+$R1092*'10k &amp; MO'!L$29</f>
        <v>0</v>
      </c>
      <c r="AD1092" s="350">
        <f>+S1092*'10k &amp; MO'!O$5</f>
        <v>0</v>
      </c>
      <c r="AF1092" s="192" t="str">
        <f t="shared" si="143"/>
        <v>9042016</v>
      </c>
      <c r="AG1092" s="192">
        <f>+IFERROR(VLOOKUP($AF1092,'Limited Loss'!$F$5:$P$124,AG$3,FALSE),0)</f>
        <v>0</v>
      </c>
      <c r="AH1092" s="193">
        <f>+IFERROR(VLOOKUP($AF1092,'Limited Loss'!$F$5:$P$124,AH$3,FALSE),0)</f>
        <v>0</v>
      </c>
      <c r="AI1092" s="193">
        <f>+IFERROR(VLOOKUP($AF1092,'Limited Loss'!$F$5:$P$124,AI$3,FALSE),0)</f>
        <v>0</v>
      </c>
      <c r="AJ1092" s="193">
        <f>+IFERROR(VLOOKUP($AF1092,'Limited Loss'!$F$5:$P$124,AJ$3,FALSE),0)</f>
        <v>0</v>
      </c>
      <c r="AK1092" s="100">
        <f>+IFERROR(VLOOKUP($AF1092,'Limited Loss'!$F$5:$P$124,AK$3,FALSE),0)</f>
        <v>0</v>
      </c>
      <c r="AL1092" s="193">
        <f>+IFERROR(VLOOKUP($AF1092,'Limited Loss'!$F$5:$P$124,AL$3,FALSE),0)</f>
        <v>0</v>
      </c>
      <c r="AM1092" s="193">
        <f>+IFERROR(VLOOKUP($AF1092,'Limited Loss'!$F$5:$P$124,AM$3,FALSE),0)</f>
        <v>0</v>
      </c>
      <c r="AN1092" s="193">
        <f>+IFERROR(VLOOKUP($AF1092,'Limited Loss'!$F$5:$P$124,AN$3,FALSE),0)</f>
        <v>0</v>
      </c>
      <c r="AO1092" s="193">
        <f>+IFERROR(VLOOKUP($AF1092,'Limited Loss'!$F$5:$P$124,AO$3,FALSE),0)</f>
        <v>0</v>
      </c>
      <c r="AP1092" s="100">
        <f>+IFERROR(VLOOKUP($AF1092,'Limited Loss'!$F$5:$P$124,AP$3,FALSE),0)</f>
        <v>0</v>
      </c>
      <c r="AQ1092" s="353"/>
      <c r="AR1092" s="331">
        <f t="shared" si="144"/>
        <v>904</v>
      </c>
      <c r="AS1092" s="332">
        <f t="shared" si="144"/>
        <v>2016</v>
      </c>
      <c r="AT1092" s="349">
        <f t="shared" si="151"/>
        <v>0</v>
      </c>
      <c r="AU1092" s="349">
        <f t="shared" si="151"/>
        <v>0</v>
      </c>
      <c r="AV1092" s="349">
        <f t="shared" si="151"/>
        <v>0</v>
      </c>
      <c r="AW1092" s="349">
        <f t="shared" si="151"/>
        <v>0</v>
      </c>
      <c r="AX1092" s="350">
        <f t="shared" si="151"/>
        <v>0</v>
      </c>
      <c r="AY1092" s="349">
        <f t="shared" si="151"/>
        <v>0</v>
      </c>
      <c r="AZ1092" s="349">
        <f t="shared" si="151"/>
        <v>0</v>
      </c>
      <c r="BA1092" s="349">
        <f t="shared" si="151"/>
        <v>0</v>
      </c>
      <c r="BB1092" s="349">
        <f t="shared" si="151"/>
        <v>0</v>
      </c>
      <c r="BC1092" s="349">
        <f t="shared" si="151"/>
        <v>0</v>
      </c>
      <c r="BD1092" s="350">
        <f t="shared" si="151"/>
        <v>0</v>
      </c>
      <c r="BE1092" s="349">
        <f t="shared" si="146"/>
        <v>0</v>
      </c>
      <c r="BF1092" s="375">
        <f t="shared" si="147"/>
        <v>0</v>
      </c>
      <c r="BG1092" s="334">
        <f t="shared" si="148"/>
        <v>0</v>
      </c>
    </row>
    <row r="1093" spans="1:59" x14ac:dyDescent="0.2">
      <c r="A1093" s="326" t="str">
        <f t="shared" si="145"/>
        <v>9042017</v>
      </c>
      <c r="B1093" s="331">
        <v>904</v>
      </c>
      <c r="C1093" s="327">
        <v>2017</v>
      </c>
      <c r="D1093" s="353">
        <f>+IFERROR(VLOOKUP($A1093,Data_Loss!$A$2:$V$1180,6,FALSE),0)</f>
        <v>0</v>
      </c>
      <c r="E1093" s="353">
        <f>+IFERROR(VLOOKUP($A1093,Data_Loss!$A$2:$V$1180,7,FALSE),0)</f>
        <v>0</v>
      </c>
      <c r="F1093" s="353">
        <f>+IFERROR(VLOOKUP($A1093,Data_Loss!$A$2:$V$1180,8,FALSE),0)</f>
        <v>0</v>
      </c>
      <c r="G1093" s="353">
        <f>+IFERROR(VLOOKUP($A1093,Data_Loss!$A$2:$V$1180,9,FALSE),0)</f>
        <v>0</v>
      </c>
      <c r="H1093" s="353">
        <f>+IFERROR(VLOOKUP($A1093,Data_Loss!$A$2:$V$1180,10,FALSE),0)</f>
        <v>0</v>
      </c>
      <c r="I1093" s="353">
        <f>+IFERROR(VLOOKUP($A1093,Data_Loss!$A$2:$V$1300,12,FALSE),0)</f>
        <v>0</v>
      </c>
      <c r="J1093" s="353">
        <f>+IFERROR(VLOOKUP($A1093,Data_Loss!$A$2:$V$1300,13,FALSE),0)</f>
        <v>0</v>
      </c>
      <c r="K1093" s="353">
        <f>+IFERROR(VLOOKUP($A1093,Data_Loss!$A$2:$V$1300,14,FALSE),0)</f>
        <v>0</v>
      </c>
      <c r="L1093" s="353">
        <f>+IFERROR(VLOOKUP($A1093,Data_Loss!$A$2:$V$1300,15,FALSE),0)</f>
        <v>0</v>
      </c>
      <c r="M1093" s="353">
        <f>+IFERROR(VLOOKUP($A1093,Data_Loss!$A$2:$V$1300,16,FALSE),0)</f>
        <v>0</v>
      </c>
      <c r="N1093" s="353">
        <f>+IFERROR(VLOOKUP($A1093,Data_Loss!$A$2:$V$1300,17,FALSE),0)</f>
        <v>0</v>
      </c>
      <c r="O1093" s="353">
        <f>+IFERROR(VLOOKUP($A1093,Data_Loss!$A$2:$V$1300,18,FALSE),0)</f>
        <v>0</v>
      </c>
      <c r="P1093" s="353">
        <f>+IFERROR(VLOOKUP($A1093,Data_Loss!$A$2:$V$1300,19,FALSE),0)</f>
        <v>0</v>
      </c>
      <c r="Q1093" s="353">
        <f>+IFERROR(VLOOKUP($A1093,Data_Loss!$A$2:$V$1300,20,FALSE),0)</f>
        <v>0</v>
      </c>
      <c r="R1093" s="353">
        <f>+IFERROR(VLOOKUP($A1093,Data_Loss!$A$2:$V$1300,21,FALSE),0)</f>
        <v>0</v>
      </c>
      <c r="S1093" s="353">
        <f>+IFERROR(VLOOKUP($A1093,Data_Loss!$A$2:$V$1300,22,FALSE),0)</f>
        <v>0</v>
      </c>
      <c r="T1093" s="191">
        <f>+$I1093*'10k &amp; MO'!C$6+$J1093*'10k &amp; MO'!C$12+$K1093*'10k &amp; MO'!C$18+$L1093*'10k &amp; MO'!C$24+$M1093*'10k &amp; MO'!C$30</f>
        <v>0</v>
      </c>
      <c r="U1093" s="349">
        <f>+$I1093*'10k &amp; MO'!D$6+$J1093*'10k &amp; MO'!D$12+$K1093*'10k &amp; MO'!D$18+$L1093*'10k &amp; MO'!D$24+$M1093*'10k &amp; MO'!D$30</f>
        <v>0</v>
      </c>
      <c r="V1093" s="349">
        <f>+$I1093*'10k &amp; MO'!E$6+$J1093*'10k &amp; MO'!E$12+$K1093*'10k &amp; MO'!E$18+$L1093*'10k &amp; MO'!E$24+$M1093*'10k &amp; MO'!E$30</f>
        <v>0</v>
      </c>
      <c r="W1093" s="349">
        <f>+$I1093*'10k &amp; MO'!F$6+$J1093*'10k &amp; MO'!F$12+$K1093*'10k &amp; MO'!F$18+$L1093*'10k &amp; MO'!F$24+$M1093*'10k &amp; MO'!F$30</f>
        <v>0</v>
      </c>
      <c r="X1093" s="349">
        <f>+$I1093*'10k &amp; MO'!G$6+$J1093*'10k &amp; MO'!G$12+$K1093*'10k &amp; MO'!G$18+$L1093*'10k &amp; MO'!G$24+$M1093*'10k &amp; MO'!G$30</f>
        <v>0</v>
      </c>
      <c r="Y1093" s="349">
        <f>+$N1093*'10k &amp; MO'!H$6+$O1093*'10k &amp; MO'!H$12+$P1093*'10k &amp; MO'!H$18+$Q1093*'10k &amp; MO'!H$24+$R1093*'10k &amp; MO'!H$30</f>
        <v>0</v>
      </c>
      <c r="Z1093" s="349">
        <f>+$N1093*'10k &amp; MO'!I$6+$O1093*'10k &amp; MO'!I$12+$P1093*'10k &amp; MO'!I$18+$Q1093*'10k &amp; MO'!I$24+$R1093*'10k &amp; MO'!I$30</f>
        <v>0</v>
      </c>
      <c r="AA1093" s="349">
        <f>+$N1093*'10k &amp; MO'!J$6+$O1093*'10k &amp; MO'!J$12+$P1093*'10k &amp; MO'!J$18+$Q1093*'10k &amp; MO'!J$24+$R1093*'10k &amp; MO'!J$30</f>
        <v>0</v>
      </c>
      <c r="AB1093" s="349">
        <f>+$N1093*'10k &amp; MO'!K$6+$O1093*'10k &amp; MO'!K$12+$P1093*'10k &amp; MO'!K$18+$Q1093*'10k &amp; MO'!K$24+$R1093*'10k &amp; MO'!K$30</f>
        <v>0</v>
      </c>
      <c r="AC1093" s="349">
        <f>+$N1093*'10k &amp; MO'!L$6+$O1093*'10k &amp; MO'!L$12+$P1093*'10k &amp; MO'!L$18+$Q1093*'10k &amp; MO'!L$24+$R1093*'10k &amp; MO'!L$30</f>
        <v>0</v>
      </c>
      <c r="AD1093" s="350">
        <f>+S1093*'10k &amp; MO'!O$6</f>
        <v>0</v>
      </c>
      <c r="AF1093" s="192" t="str">
        <f t="shared" ref="AF1093:AF1156" si="152">+B1093&amp;C1093</f>
        <v>9042017</v>
      </c>
      <c r="AG1093" s="192">
        <f>+IFERROR(VLOOKUP($AF1093,'Limited Loss'!$F$5:$P$124,AG$3,FALSE),0)</f>
        <v>0</v>
      </c>
      <c r="AH1093" s="193">
        <f>+IFERROR(VLOOKUP($AF1093,'Limited Loss'!$F$5:$P$124,AH$3,FALSE),0)</f>
        <v>0</v>
      </c>
      <c r="AI1093" s="193">
        <f>+IFERROR(VLOOKUP($AF1093,'Limited Loss'!$F$5:$P$124,AI$3,FALSE),0)</f>
        <v>0</v>
      </c>
      <c r="AJ1093" s="193">
        <f>+IFERROR(VLOOKUP($AF1093,'Limited Loss'!$F$5:$P$124,AJ$3,FALSE),0)</f>
        <v>0</v>
      </c>
      <c r="AK1093" s="100">
        <f>+IFERROR(VLOOKUP($AF1093,'Limited Loss'!$F$5:$P$124,AK$3,FALSE),0)</f>
        <v>0</v>
      </c>
      <c r="AL1093" s="193">
        <f>+IFERROR(VLOOKUP($AF1093,'Limited Loss'!$F$5:$P$124,AL$3,FALSE),0)</f>
        <v>0</v>
      </c>
      <c r="AM1093" s="193">
        <f>+IFERROR(VLOOKUP($AF1093,'Limited Loss'!$F$5:$P$124,AM$3,FALSE),0)</f>
        <v>0</v>
      </c>
      <c r="AN1093" s="193">
        <f>+IFERROR(VLOOKUP($AF1093,'Limited Loss'!$F$5:$P$124,AN$3,FALSE),0)</f>
        <v>0</v>
      </c>
      <c r="AO1093" s="193">
        <f>+IFERROR(VLOOKUP($AF1093,'Limited Loss'!$F$5:$P$124,AO$3,FALSE),0)</f>
        <v>0</v>
      </c>
      <c r="AP1093" s="100">
        <f>+IFERROR(VLOOKUP($AF1093,'Limited Loss'!$F$5:$P$124,AP$3,FALSE),0)</f>
        <v>0</v>
      </c>
      <c r="AQ1093" s="353"/>
      <c r="AR1093" s="331">
        <f t="shared" ref="AR1093:AS1156" si="153">+B1093</f>
        <v>904</v>
      </c>
      <c r="AS1093" s="332">
        <f t="shared" si="153"/>
        <v>2017</v>
      </c>
      <c r="AT1093" s="349">
        <f t="shared" si="151"/>
        <v>0</v>
      </c>
      <c r="AU1093" s="349">
        <f t="shared" si="151"/>
        <v>0</v>
      </c>
      <c r="AV1093" s="349">
        <f t="shared" si="151"/>
        <v>0</v>
      </c>
      <c r="AW1093" s="349">
        <f t="shared" si="151"/>
        <v>0</v>
      </c>
      <c r="AX1093" s="350">
        <f t="shared" si="151"/>
        <v>0</v>
      </c>
      <c r="AY1093" s="349">
        <f t="shared" si="151"/>
        <v>0</v>
      </c>
      <c r="AZ1093" s="349">
        <f t="shared" si="151"/>
        <v>0</v>
      </c>
      <c r="BA1093" s="349">
        <f t="shared" si="151"/>
        <v>0</v>
      </c>
      <c r="BB1093" s="349">
        <f t="shared" si="151"/>
        <v>0</v>
      </c>
      <c r="BC1093" s="349">
        <f t="shared" si="151"/>
        <v>0</v>
      </c>
      <c r="BD1093" s="350">
        <f t="shared" si="151"/>
        <v>0</v>
      </c>
      <c r="BE1093" s="349">
        <f t="shared" si="146"/>
        <v>0</v>
      </c>
      <c r="BF1093" s="375">
        <f t="shared" si="147"/>
        <v>0</v>
      </c>
      <c r="BG1093" s="334">
        <f t="shared" si="148"/>
        <v>0</v>
      </c>
    </row>
    <row r="1094" spans="1:59" x14ac:dyDescent="0.2">
      <c r="A1094" s="326" t="str">
        <f t="shared" ref="A1094:A1157" si="154">+B1094&amp;C1094</f>
        <v>9042018</v>
      </c>
      <c r="B1094" s="331">
        <v>904</v>
      </c>
      <c r="C1094" s="327">
        <v>2018</v>
      </c>
      <c r="D1094" s="353">
        <f>+IFERROR(VLOOKUP($A1094,Data_Loss!$A$2:$V$1180,6,FALSE),0)</f>
        <v>0</v>
      </c>
      <c r="E1094" s="353">
        <f>+IFERROR(VLOOKUP($A1094,Data_Loss!$A$2:$V$1180,7,FALSE),0)</f>
        <v>0</v>
      </c>
      <c r="F1094" s="353">
        <f>+IFERROR(VLOOKUP($A1094,Data_Loss!$A$2:$V$1180,8,FALSE),0)</f>
        <v>0</v>
      </c>
      <c r="G1094" s="353">
        <f>+IFERROR(VLOOKUP($A1094,Data_Loss!$A$2:$V$1180,9,FALSE),0)</f>
        <v>0</v>
      </c>
      <c r="H1094" s="353">
        <f>+IFERROR(VLOOKUP($A1094,Data_Loss!$A$2:$V$1180,10,FALSE),0)</f>
        <v>0</v>
      </c>
      <c r="I1094" s="353">
        <f>+IFERROR(VLOOKUP($A1094,Data_Loss!$A$2:$V$1300,12,FALSE),0)</f>
        <v>0</v>
      </c>
      <c r="J1094" s="353">
        <f>+IFERROR(VLOOKUP($A1094,Data_Loss!$A$2:$V$1300,13,FALSE),0)</f>
        <v>0</v>
      </c>
      <c r="K1094" s="353">
        <f>+IFERROR(VLOOKUP($A1094,Data_Loss!$A$2:$V$1300,14,FALSE),0)</f>
        <v>0</v>
      </c>
      <c r="L1094" s="353">
        <f>+IFERROR(VLOOKUP($A1094,Data_Loss!$A$2:$V$1300,15,FALSE),0)</f>
        <v>0</v>
      </c>
      <c r="M1094" s="353">
        <f>+IFERROR(VLOOKUP($A1094,Data_Loss!$A$2:$V$1300,16,FALSE),0)</f>
        <v>0</v>
      </c>
      <c r="N1094" s="353">
        <f>+IFERROR(VLOOKUP($A1094,Data_Loss!$A$2:$V$1300,17,FALSE),0)</f>
        <v>0</v>
      </c>
      <c r="O1094" s="353">
        <f>+IFERROR(VLOOKUP($A1094,Data_Loss!$A$2:$V$1300,18,FALSE),0)</f>
        <v>0</v>
      </c>
      <c r="P1094" s="353">
        <f>+IFERROR(VLOOKUP($A1094,Data_Loss!$A$2:$V$1300,19,FALSE),0)</f>
        <v>0</v>
      </c>
      <c r="Q1094" s="353">
        <f>+IFERROR(VLOOKUP($A1094,Data_Loss!$A$2:$V$1300,20,FALSE),0)</f>
        <v>0</v>
      </c>
      <c r="R1094" s="353">
        <f>+IFERROR(VLOOKUP($A1094,Data_Loss!$A$2:$V$1300,21,FALSE),0)</f>
        <v>0</v>
      </c>
      <c r="S1094" s="353">
        <f>+IFERROR(VLOOKUP($A1094,Data_Loss!$A$2:$V$1300,22,FALSE),0)</f>
        <v>0</v>
      </c>
      <c r="T1094" s="191">
        <f>+$I1094*'10k &amp; MO'!C$7+$J1094*'10k &amp; MO'!C$13+$K1094*'10k &amp; MO'!C$19+$L1094*'10k &amp; MO'!C$25+$M1094*'10k &amp; MO'!C$31</f>
        <v>0</v>
      </c>
      <c r="U1094" s="349">
        <f>+$I1094*'10k &amp; MO'!D$7+$J1094*'10k &amp; MO'!D$13+$K1094*'10k &amp; MO'!D$19+$L1094*'10k &amp; MO'!D$25+$M1094*'10k &amp; MO'!D$31</f>
        <v>0</v>
      </c>
      <c r="V1094" s="349">
        <f>+$I1094*'10k &amp; MO'!E$7+$J1094*'10k &amp; MO'!E$13+$K1094*'10k &amp; MO'!E$19+$L1094*'10k &amp; MO'!E$25+$M1094*'10k &amp; MO'!E$31</f>
        <v>0</v>
      </c>
      <c r="W1094" s="349">
        <f>+$I1094*'10k &amp; MO'!F$7+$J1094*'10k &amp; MO'!F$13+$K1094*'10k &amp; MO'!F$19+$L1094*'10k &amp; MO'!F$25+$M1094*'10k &amp; MO'!F$31</f>
        <v>0</v>
      </c>
      <c r="X1094" s="349">
        <f>+$I1094*'10k &amp; MO'!G$7+$J1094*'10k &amp; MO'!G$13+$K1094*'10k &amp; MO'!G$19+$L1094*'10k &amp; MO'!G$25+$M1094*'10k &amp; MO'!G$31</f>
        <v>0</v>
      </c>
      <c r="Y1094" s="349">
        <f>+$N1094*'10k &amp; MO'!H$7+$O1094*'10k &amp; MO'!H$13+$P1094*'10k &amp; MO'!H$19+$Q1094*'10k &amp; MO'!H$25+$R1094*'10k &amp; MO'!H$31</f>
        <v>0</v>
      </c>
      <c r="Z1094" s="349">
        <f>+$N1094*'10k &amp; MO'!I$7+$O1094*'10k &amp; MO'!I$13+$P1094*'10k &amp; MO'!I$19+$Q1094*'10k &amp; MO'!I$25+$R1094*'10k &amp; MO'!I$31</f>
        <v>0</v>
      </c>
      <c r="AA1094" s="349">
        <f>+$N1094*'10k &amp; MO'!J$7+$O1094*'10k &amp; MO'!J$13+$P1094*'10k &amp; MO'!J$19+$Q1094*'10k &amp; MO'!J$25+$R1094*'10k &amp; MO'!J$31</f>
        <v>0</v>
      </c>
      <c r="AB1094" s="349">
        <f>+$N1094*'10k &amp; MO'!K$7+$O1094*'10k &amp; MO'!K$13+$P1094*'10k &amp; MO'!K$19+$Q1094*'10k &amp; MO'!K$25+$R1094*'10k &amp; MO'!K$31</f>
        <v>0</v>
      </c>
      <c r="AC1094" s="349">
        <f>+$N1094*'10k &amp; MO'!L$7+$O1094*'10k &amp; MO'!L$13+$P1094*'10k &amp; MO'!L$19+$Q1094*'10k &amp; MO'!L$25+$R1094*'10k &amp; MO'!L$31</f>
        <v>0</v>
      </c>
      <c r="AD1094" s="350">
        <f>+S1094*'10k &amp; MO'!O$7</f>
        <v>0</v>
      </c>
      <c r="AF1094" s="192" t="str">
        <f t="shared" si="152"/>
        <v>9042018</v>
      </c>
      <c r="AG1094" s="192">
        <f>+IFERROR(VLOOKUP($AF1094,'Limited Loss'!$F$5:$P$124,AG$3,FALSE),0)</f>
        <v>0</v>
      </c>
      <c r="AH1094" s="193">
        <f>+IFERROR(VLOOKUP($AF1094,'Limited Loss'!$F$5:$P$124,AH$3,FALSE),0)</f>
        <v>0</v>
      </c>
      <c r="AI1094" s="193">
        <f>+IFERROR(VLOOKUP($AF1094,'Limited Loss'!$F$5:$P$124,AI$3,FALSE),0)</f>
        <v>0</v>
      </c>
      <c r="AJ1094" s="193">
        <f>+IFERROR(VLOOKUP($AF1094,'Limited Loss'!$F$5:$P$124,AJ$3,FALSE),0)</f>
        <v>0</v>
      </c>
      <c r="AK1094" s="100">
        <f>+IFERROR(VLOOKUP($AF1094,'Limited Loss'!$F$5:$P$124,AK$3,FALSE),0)</f>
        <v>0</v>
      </c>
      <c r="AL1094" s="193">
        <f>+IFERROR(VLOOKUP($AF1094,'Limited Loss'!$F$5:$P$124,AL$3,FALSE),0)</f>
        <v>0</v>
      </c>
      <c r="AM1094" s="193">
        <f>+IFERROR(VLOOKUP($AF1094,'Limited Loss'!$F$5:$P$124,AM$3,FALSE),0)</f>
        <v>0</v>
      </c>
      <c r="AN1094" s="193">
        <f>+IFERROR(VLOOKUP($AF1094,'Limited Loss'!$F$5:$P$124,AN$3,FALSE),0)</f>
        <v>0</v>
      </c>
      <c r="AO1094" s="193">
        <f>+IFERROR(VLOOKUP($AF1094,'Limited Loss'!$F$5:$P$124,AO$3,FALSE),0)</f>
        <v>0</v>
      </c>
      <c r="AP1094" s="100">
        <f>+IFERROR(VLOOKUP($AF1094,'Limited Loss'!$F$5:$P$124,AP$3,FALSE),0)</f>
        <v>0</v>
      </c>
      <c r="AQ1094" s="353"/>
      <c r="AR1094" s="331">
        <f t="shared" si="153"/>
        <v>904</v>
      </c>
      <c r="AS1094" s="332">
        <f t="shared" si="153"/>
        <v>2018</v>
      </c>
      <c r="AT1094" s="349">
        <f t="shared" si="151"/>
        <v>0</v>
      </c>
      <c r="AU1094" s="349">
        <f t="shared" si="151"/>
        <v>0</v>
      </c>
      <c r="AV1094" s="349">
        <f t="shared" si="151"/>
        <v>0</v>
      </c>
      <c r="AW1094" s="349">
        <f t="shared" si="151"/>
        <v>0</v>
      </c>
      <c r="AX1094" s="350">
        <f t="shared" si="151"/>
        <v>0</v>
      </c>
      <c r="AY1094" s="349">
        <f t="shared" si="151"/>
        <v>0</v>
      </c>
      <c r="AZ1094" s="349">
        <f t="shared" si="151"/>
        <v>0</v>
      </c>
      <c r="BA1094" s="349">
        <f t="shared" si="151"/>
        <v>0</v>
      </c>
      <c r="BB1094" s="349">
        <f t="shared" si="151"/>
        <v>0</v>
      </c>
      <c r="BC1094" s="349">
        <f t="shared" si="151"/>
        <v>0</v>
      </c>
      <c r="BD1094" s="350">
        <f t="shared" si="151"/>
        <v>0</v>
      </c>
      <c r="BE1094" s="349">
        <f t="shared" ref="BE1094:BE1157" si="155">+AT1094+AU1094+AV1094+AY1094+AZ1094+BA1094</f>
        <v>0</v>
      </c>
      <c r="BF1094" s="375">
        <f t="shared" ref="BF1094:BF1157" si="156">+AW1094+AX1094+BB1094+BC1094</f>
        <v>0</v>
      </c>
      <c r="BG1094" s="334">
        <f t="shared" ref="BG1094:BG1157" si="157">+BD1094</f>
        <v>0</v>
      </c>
    </row>
    <row r="1095" spans="1:59" x14ac:dyDescent="0.2">
      <c r="A1095" s="326" t="str">
        <f t="shared" si="154"/>
        <v>9052014</v>
      </c>
      <c r="B1095" s="331">
        <v>905</v>
      </c>
      <c r="C1095" s="327">
        <v>2014</v>
      </c>
      <c r="D1095" s="353">
        <f>+IFERROR(VLOOKUP($A1095,Data_Loss!$A$2:$V$1180,6,FALSE),0)</f>
        <v>0</v>
      </c>
      <c r="E1095" s="353">
        <f>+IFERROR(VLOOKUP($A1095,Data_Loss!$A$2:$V$1180,7,FALSE),0)</f>
        <v>0</v>
      </c>
      <c r="F1095" s="353">
        <f>+IFERROR(VLOOKUP($A1095,Data_Loss!$A$2:$V$1180,8,FALSE),0)</f>
        <v>0</v>
      </c>
      <c r="G1095" s="353">
        <f>+IFERROR(VLOOKUP($A1095,Data_Loss!$A$2:$V$1180,9,FALSE),0)</f>
        <v>0</v>
      </c>
      <c r="H1095" s="353">
        <f>+IFERROR(VLOOKUP($A1095,Data_Loss!$A$2:$V$1180,10,FALSE),0)</f>
        <v>0</v>
      </c>
      <c r="I1095" s="353">
        <f>+IFERROR(VLOOKUP($A1095,Data_Loss!$A$2:$V$1300,12,FALSE),0)</f>
        <v>0</v>
      </c>
      <c r="J1095" s="353">
        <f>+IFERROR(VLOOKUP($A1095,Data_Loss!$A$2:$V$1300,13,FALSE),0)</f>
        <v>0</v>
      </c>
      <c r="K1095" s="353">
        <f>+IFERROR(VLOOKUP($A1095,Data_Loss!$A$2:$V$1300,14,FALSE),0)</f>
        <v>0</v>
      </c>
      <c r="L1095" s="353">
        <f>+IFERROR(VLOOKUP($A1095,Data_Loss!$A$2:$V$1300,15,FALSE),0)</f>
        <v>0</v>
      </c>
      <c r="M1095" s="353">
        <f>+IFERROR(VLOOKUP($A1095,Data_Loss!$A$2:$V$1300,16,FALSE),0)</f>
        <v>0</v>
      </c>
      <c r="N1095" s="353">
        <f>+IFERROR(VLOOKUP($A1095,Data_Loss!$A$2:$V$1300,17,FALSE),0)</f>
        <v>0</v>
      </c>
      <c r="O1095" s="353">
        <f>+IFERROR(VLOOKUP($A1095,Data_Loss!$A$2:$V$1300,18,FALSE),0)</f>
        <v>0</v>
      </c>
      <c r="P1095" s="353">
        <f>+IFERROR(VLOOKUP($A1095,Data_Loss!$A$2:$V$1300,19,FALSE),0)</f>
        <v>0</v>
      </c>
      <c r="Q1095" s="353">
        <f>+IFERROR(VLOOKUP($A1095,Data_Loss!$A$2:$V$1300,20,FALSE),0)</f>
        <v>0</v>
      </c>
      <c r="R1095" s="353">
        <f>+IFERROR(VLOOKUP($A1095,Data_Loss!$A$2:$V$1300,21,FALSE),0)</f>
        <v>0</v>
      </c>
      <c r="S1095" s="353">
        <f>+IFERROR(VLOOKUP($A1095,Data_Loss!$A$2:$V$1300,22,FALSE),0)</f>
        <v>0</v>
      </c>
      <c r="T1095" s="191">
        <f>+$I1095*'10k &amp; MO'!C$3+$J1095*'10k &amp; MO'!C$9+$K1095*'10k &amp; MO'!C$15+$L1095*'10k &amp; MO'!C$21+$M1095*'10k &amp; MO'!C$27</f>
        <v>0</v>
      </c>
      <c r="U1095" s="349">
        <f>+$I1095*'10k &amp; MO'!D$3+$J1095*'10k &amp; MO'!D$9+$K1095*'10k &amp; MO'!D$15+$L1095*'10k &amp; MO'!D$21+$M1095*'10k &amp; MO'!D$27</f>
        <v>0</v>
      </c>
      <c r="V1095" s="349">
        <f>+$I1095*'10k &amp; MO'!E$3+$J1095*'10k &amp; MO'!E$9+$K1095*'10k &amp; MO'!E$15+$L1095*'10k &amp; MO'!E$21+$M1095*'10k &amp; MO'!E$27</f>
        <v>0</v>
      </c>
      <c r="W1095" s="349">
        <f>+$I1095*'10k &amp; MO'!F$3+$J1095*'10k &amp; MO'!F$9+$K1095*'10k &amp; MO'!F$15+$L1095*'10k &amp; MO'!F$21+$M1095*'10k &amp; MO'!F$27</f>
        <v>0</v>
      </c>
      <c r="X1095" s="349">
        <f>+$I1095*'10k &amp; MO'!G$3+$J1095*'10k &amp; MO'!G$9+$K1095*'10k &amp; MO'!G$15+$L1095*'10k &amp; MO'!G$21+$M1095*'10k &amp; MO'!G$27</f>
        <v>0</v>
      </c>
      <c r="Y1095" s="349">
        <f>+$N1095*'10k &amp; MO'!H$3+$O1095*'10k &amp; MO'!H$9+$P1095*'10k &amp; MO'!H$15+$Q1095*'10k &amp; MO'!H$21+$R1095*'10k &amp; MO'!H$27</f>
        <v>0</v>
      </c>
      <c r="Z1095" s="349">
        <f>+$N1095*'10k &amp; MO'!I$3+$O1095*'10k &amp; MO'!I$9+$P1095*'10k &amp; MO'!I$15+$Q1095*'10k &amp; MO'!I$21+$R1095*'10k &amp; MO'!I$27</f>
        <v>0</v>
      </c>
      <c r="AA1095" s="349">
        <f>+$N1095*'10k &amp; MO'!J$3+$O1095*'10k &amp; MO'!J$9+$P1095*'10k &amp; MO'!J$15+$Q1095*'10k &amp; MO'!J$21+$R1095*'10k &amp; MO'!J$27</f>
        <v>0</v>
      </c>
      <c r="AB1095" s="349">
        <f>+$N1095*'10k &amp; MO'!K$3+$O1095*'10k &amp; MO'!K$9+$P1095*'10k &amp; MO'!K$15+$Q1095*'10k &amp; MO'!K$21+$R1095*'10k &amp; MO'!K$27</f>
        <v>0</v>
      </c>
      <c r="AC1095" s="349">
        <f>+$N1095*'10k &amp; MO'!L$3+$O1095*'10k &amp; MO'!L$9+$P1095*'10k &amp; MO'!L$15+$Q1095*'10k &amp; MO'!L$21+$R1095*'10k &amp; MO'!L$27</f>
        <v>0</v>
      </c>
      <c r="AD1095" s="350">
        <f>+S1095*'10k &amp; MO'!O$3</f>
        <v>0</v>
      </c>
      <c r="AF1095" s="192" t="str">
        <f t="shared" si="152"/>
        <v>9052014</v>
      </c>
      <c r="AG1095" s="192">
        <f>+IFERROR(VLOOKUP($AF1095,'Limited Loss'!$F$5:$P$124,AG$3,FALSE),0)</f>
        <v>0</v>
      </c>
      <c r="AH1095" s="193">
        <f>+IFERROR(VLOOKUP($AF1095,'Limited Loss'!$F$5:$P$124,AH$3,FALSE),0)</f>
        <v>0</v>
      </c>
      <c r="AI1095" s="193">
        <f>+IFERROR(VLOOKUP($AF1095,'Limited Loss'!$F$5:$P$124,AI$3,FALSE),0)</f>
        <v>0</v>
      </c>
      <c r="AJ1095" s="193">
        <f>+IFERROR(VLOOKUP($AF1095,'Limited Loss'!$F$5:$P$124,AJ$3,FALSE),0)</f>
        <v>0</v>
      </c>
      <c r="AK1095" s="100">
        <f>+IFERROR(VLOOKUP($AF1095,'Limited Loss'!$F$5:$P$124,AK$3,FALSE),0)</f>
        <v>0</v>
      </c>
      <c r="AL1095" s="193">
        <f>+IFERROR(VLOOKUP($AF1095,'Limited Loss'!$F$5:$P$124,AL$3,FALSE),0)</f>
        <v>0</v>
      </c>
      <c r="AM1095" s="193">
        <f>+IFERROR(VLOOKUP($AF1095,'Limited Loss'!$F$5:$P$124,AM$3,FALSE),0)</f>
        <v>0</v>
      </c>
      <c r="AN1095" s="193">
        <f>+IFERROR(VLOOKUP($AF1095,'Limited Loss'!$F$5:$P$124,AN$3,FALSE),0)</f>
        <v>0</v>
      </c>
      <c r="AO1095" s="193">
        <f>+IFERROR(VLOOKUP($AF1095,'Limited Loss'!$F$5:$P$124,AO$3,FALSE),0)</f>
        <v>0</v>
      </c>
      <c r="AP1095" s="100">
        <f>+IFERROR(VLOOKUP($AF1095,'Limited Loss'!$F$5:$P$124,AP$3,FALSE),0)</f>
        <v>0</v>
      </c>
      <c r="AQ1095" s="353"/>
      <c r="AR1095" s="331">
        <f t="shared" si="153"/>
        <v>905</v>
      </c>
      <c r="AS1095" s="332">
        <f t="shared" si="153"/>
        <v>2014</v>
      </c>
      <c r="AT1095" s="349">
        <f t="shared" si="151"/>
        <v>0</v>
      </c>
      <c r="AU1095" s="349">
        <f t="shared" si="151"/>
        <v>0</v>
      </c>
      <c r="AV1095" s="349">
        <f t="shared" si="151"/>
        <v>0</v>
      </c>
      <c r="AW1095" s="349">
        <f t="shared" si="151"/>
        <v>0</v>
      </c>
      <c r="AX1095" s="350">
        <f t="shared" si="151"/>
        <v>0</v>
      </c>
      <c r="AY1095" s="349">
        <f t="shared" si="151"/>
        <v>0</v>
      </c>
      <c r="AZ1095" s="349">
        <f t="shared" si="151"/>
        <v>0</v>
      </c>
      <c r="BA1095" s="349">
        <f t="shared" si="151"/>
        <v>0</v>
      </c>
      <c r="BB1095" s="349">
        <f t="shared" si="151"/>
        <v>0</v>
      </c>
      <c r="BC1095" s="349">
        <f t="shared" si="151"/>
        <v>0</v>
      </c>
      <c r="BD1095" s="350">
        <f t="shared" si="151"/>
        <v>0</v>
      </c>
      <c r="BE1095" s="349">
        <f t="shared" si="155"/>
        <v>0</v>
      </c>
      <c r="BF1095" s="375">
        <f t="shared" si="156"/>
        <v>0</v>
      </c>
      <c r="BG1095" s="334">
        <f t="shared" si="157"/>
        <v>0</v>
      </c>
    </row>
    <row r="1096" spans="1:59" x14ac:dyDescent="0.2">
      <c r="A1096" s="326" t="str">
        <f t="shared" si="154"/>
        <v>9052015</v>
      </c>
      <c r="B1096" s="331">
        <v>905</v>
      </c>
      <c r="C1096" s="327">
        <v>2015</v>
      </c>
      <c r="D1096" s="353">
        <f>+IFERROR(VLOOKUP($A1096,Data_Loss!$A$2:$V$1180,6,FALSE),0)</f>
        <v>0</v>
      </c>
      <c r="E1096" s="353">
        <f>+IFERROR(VLOOKUP($A1096,Data_Loss!$A$2:$V$1180,7,FALSE),0)</f>
        <v>0</v>
      </c>
      <c r="F1096" s="353">
        <f>+IFERROR(VLOOKUP($A1096,Data_Loss!$A$2:$V$1180,8,FALSE),0)</f>
        <v>0</v>
      </c>
      <c r="G1096" s="353">
        <f>+IFERROR(VLOOKUP($A1096,Data_Loss!$A$2:$V$1180,9,FALSE),0)</f>
        <v>1</v>
      </c>
      <c r="H1096" s="353">
        <f>+IFERROR(VLOOKUP($A1096,Data_Loss!$A$2:$V$1180,10,FALSE),0)</f>
        <v>0</v>
      </c>
      <c r="I1096" s="353">
        <f>+IFERROR(VLOOKUP($A1096,Data_Loss!$A$2:$V$1300,12,FALSE),0)</f>
        <v>0</v>
      </c>
      <c r="J1096" s="353">
        <f>+IFERROR(VLOOKUP($A1096,Data_Loss!$A$2:$V$1300,13,FALSE),0)</f>
        <v>0</v>
      </c>
      <c r="K1096" s="353">
        <f>+IFERROR(VLOOKUP($A1096,Data_Loss!$A$2:$V$1300,14,FALSE),0)</f>
        <v>0</v>
      </c>
      <c r="L1096" s="353">
        <f>+IFERROR(VLOOKUP($A1096,Data_Loss!$A$2:$V$1300,15,FALSE),0)</f>
        <v>4670</v>
      </c>
      <c r="M1096" s="353">
        <f>+IFERROR(VLOOKUP($A1096,Data_Loss!$A$2:$V$1300,16,FALSE),0)</f>
        <v>0</v>
      </c>
      <c r="N1096" s="353">
        <f>+IFERROR(VLOOKUP($A1096,Data_Loss!$A$2:$V$1300,17,FALSE),0)</f>
        <v>0</v>
      </c>
      <c r="O1096" s="353">
        <f>+IFERROR(VLOOKUP($A1096,Data_Loss!$A$2:$V$1300,18,FALSE),0)</f>
        <v>0</v>
      </c>
      <c r="P1096" s="353">
        <f>+IFERROR(VLOOKUP($A1096,Data_Loss!$A$2:$V$1300,19,FALSE),0)</f>
        <v>0</v>
      </c>
      <c r="Q1096" s="353">
        <f>+IFERROR(VLOOKUP($A1096,Data_Loss!$A$2:$V$1300,20,FALSE),0)</f>
        <v>11255</v>
      </c>
      <c r="R1096" s="353">
        <f>+IFERROR(VLOOKUP($A1096,Data_Loss!$A$2:$V$1300,21,FALSE),0)</f>
        <v>0</v>
      </c>
      <c r="S1096" s="353">
        <f>+IFERROR(VLOOKUP($A1096,Data_Loss!$A$2:$V$1300,22,FALSE),0)</f>
        <v>15108</v>
      </c>
      <c r="T1096" s="191">
        <f>+$I1096*'10k &amp; MO'!C$4+$J1096*'10k &amp; MO'!C$10+$K1096*'10k &amp; MO'!C$16+$L1096*'10k &amp; MO'!C$22+$M1096*'10k &amp; MO'!C$28</f>
        <v>0</v>
      </c>
      <c r="U1096" s="349">
        <f>+$I1096*'10k &amp; MO'!D$4+$J1096*'10k &amp; MO'!D$10+$K1096*'10k &amp; MO'!D$16+$L1096*'10k &amp; MO'!D$22+$M1096*'10k &amp; MO'!D$28</f>
        <v>0</v>
      </c>
      <c r="V1096" s="349">
        <f>+$I1096*'10k &amp; MO'!E$4+$J1096*'10k &amp; MO'!E$10+$K1096*'10k &amp; MO'!E$16+$L1096*'10k &amp; MO'!E$22+$M1096*'10k &amp; MO'!E$28</f>
        <v>684.15499999999997</v>
      </c>
      <c r="W1096" s="349">
        <f>+$I1096*'10k &amp; MO'!F$4+$J1096*'10k &amp; MO'!F$10+$K1096*'10k &amp; MO'!F$16+$L1096*'10k &amp; MO'!F$22+$M1096*'10k &amp; MO'!F$28</f>
        <v>5125.3249999999998</v>
      </c>
      <c r="X1096" s="349">
        <f>+$I1096*'10k &amp; MO'!G$4+$J1096*'10k &amp; MO'!G$10+$K1096*'10k &amp; MO'!G$16+$L1096*'10k &amp; MO'!G$22+$M1096*'10k &amp; MO'!G$28</f>
        <v>38.761000000000003</v>
      </c>
      <c r="Y1096" s="349">
        <f>+$N1096*'10k &amp; MO'!H$4+$O1096*'10k &amp; MO'!H$10+$P1096*'10k &amp; MO'!H$16+$Q1096*'10k &amp; MO'!H$22+$R1096*'10k &amp; MO'!H$28</f>
        <v>0</v>
      </c>
      <c r="Z1096" s="349">
        <f>+$N1096*'10k &amp; MO'!I$4+$O1096*'10k &amp; MO'!I$10+$P1096*'10k &amp; MO'!I$16+$Q1096*'10k &amp; MO'!I$22+$R1096*'10k &amp; MO'!I$28</f>
        <v>0</v>
      </c>
      <c r="AA1096" s="349">
        <f>+$N1096*'10k &amp; MO'!J$4+$O1096*'10k &amp; MO'!J$10+$P1096*'10k &amp; MO'!J$16+$Q1096*'10k &amp; MO'!J$22+$R1096*'10k &amp; MO'!J$28</f>
        <v>2111.4380000000001</v>
      </c>
      <c r="AB1096" s="349">
        <f>+$N1096*'10k &amp; MO'!K$4+$O1096*'10k &amp; MO'!K$10+$P1096*'10k &amp; MO'!K$16+$Q1096*'10k &amp; MO'!K$22+$R1096*'10k &amp; MO'!K$28</f>
        <v>17366.465</v>
      </c>
      <c r="AC1096" s="349">
        <f>+$N1096*'10k &amp; MO'!L$4+$O1096*'10k &amp; MO'!L$10+$P1096*'10k &amp; MO'!L$16+$Q1096*'10k &amp; MO'!L$22+$R1096*'10k &amp; MO'!L$28</f>
        <v>264.49250000000001</v>
      </c>
      <c r="AD1096" s="350">
        <f>+S1096*'10k &amp; MO'!O$4</f>
        <v>18310.896000000001</v>
      </c>
      <c r="AF1096" s="192" t="str">
        <f t="shared" si="152"/>
        <v>9052015</v>
      </c>
      <c r="AG1096" s="192">
        <f>+IFERROR(VLOOKUP($AF1096,'Limited Loss'!$F$5:$P$124,AG$3,FALSE),0)</f>
        <v>0</v>
      </c>
      <c r="AH1096" s="193">
        <f>+IFERROR(VLOOKUP($AF1096,'Limited Loss'!$F$5:$P$124,AH$3,FALSE),0)</f>
        <v>0</v>
      </c>
      <c r="AI1096" s="193">
        <f>+IFERROR(VLOOKUP($AF1096,'Limited Loss'!$F$5:$P$124,AI$3,FALSE),0)</f>
        <v>0</v>
      </c>
      <c r="AJ1096" s="193">
        <f>+IFERROR(VLOOKUP($AF1096,'Limited Loss'!$F$5:$P$124,AJ$3,FALSE),0)</f>
        <v>0</v>
      </c>
      <c r="AK1096" s="100">
        <f>+IFERROR(VLOOKUP($AF1096,'Limited Loss'!$F$5:$P$124,AK$3,FALSE),0)</f>
        <v>0</v>
      </c>
      <c r="AL1096" s="193">
        <f>+IFERROR(VLOOKUP($AF1096,'Limited Loss'!$F$5:$P$124,AL$3,FALSE),0)</f>
        <v>0</v>
      </c>
      <c r="AM1096" s="193">
        <f>+IFERROR(VLOOKUP($AF1096,'Limited Loss'!$F$5:$P$124,AM$3,FALSE),0)</f>
        <v>0</v>
      </c>
      <c r="AN1096" s="193">
        <f>+IFERROR(VLOOKUP($AF1096,'Limited Loss'!$F$5:$P$124,AN$3,FALSE),0)</f>
        <v>0</v>
      </c>
      <c r="AO1096" s="193">
        <f>+IFERROR(VLOOKUP($AF1096,'Limited Loss'!$F$5:$P$124,AO$3,FALSE),0)</f>
        <v>0</v>
      </c>
      <c r="AP1096" s="100">
        <f>+IFERROR(VLOOKUP($AF1096,'Limited Loss'!$F$5:$P$124,AP$3,FALSE),0)</f>
        <v>0</v>
      </c>
      <c r="AQ1096" s="353"/>
      <c r="AR1096" s="331">
        <f t="shared" si="153"/>
        <v>905</v>
      </c>
      <c r="AS1096" s="332">
        <f t="shared" si="153"/>
        <v>2015</v>
      </c>
      <c r="AT1096" s="349">
        <f t="shared" si="151"/>
        <v>0</v>
      </c>
      <c r="AU1096" s="349">
        <f t="shared" si="151"/>
        <v>0</v>
      </c>
      <c r="AV1096" s="349">
        <f t="shared" si="151"/>
        <v>684.15499999999997</v>
      </c>
      <c r="AW1096" s="349">
        <f t="shared" si="151"/>
        <v>5125.3249999999998</v>
      </c>
      <c r="AX1096" s="350">
        <f t="shared" si="151"/>
        <v>38.761000000000003</v>
      </c>
      <c r="AY1096" s="349">
        <f t="shared" si="151"/>
        <v>0</v>
      </c>
      <c r="AZ1096" s="349">
        <f t="shared" si="151"/>
        <v>0</v>
      </c>
      <c r="BA1096" s="349">
        <f t="shared" si="151"/>
        <v>2111.4380000000001</v>
      </c>
      <c r="BB1096" s="349">
        <f t="shared" si="151"/>
        <v>17366.465</v>
      </c>
      <c r="BC1096" s="349">
        <f t="shared" si="151"/>
        <v>264.49250000000001</v>
      </c>
      <c r="BD1096" s="350">
        <f t="shared" si="151"/>
        <v>18310.896000000001</v>
      </c>
      <c r="BE1096" s="349">
        <f t="shared" si="155"/>
        <v>2795.5929999999998</v>
      </c>
      <c r="BF1096" s="375">
        <f t="shared" si="156"/>
        <v>22795.0435</v>
      </c>
      <c r="BG1096" s="334">
        <f t="shared" si="157"/>
        <v>18310.896000000001</v>
      </c>
    </row>
    <row r="1097" spans="1:59" x14ac:dyDescent="0.2">
      <c r="A1097" s="326" t="str">
        <f t="shared" si="154"/>
        <v>9052016</v>
      </c>
      <c r="B1097" s="331">
        <v>905</v>
      </c>
      <c r="C1097" s="327">
        <v>2016</v>
      </c>
      <c r="D1097" s="353">
        <f>+IFERROR(VLOOKUP($A1097,Data_Loss!$A$2:$V$1180,6,FALSE),0)</f>
        <v>0</v>
      </c>
      <c r="E1097" s="353">
        <f>+IFERROR(VLOOKUP($A1097,Data_Loss!$A$2:$V$1180,7,FALSE),0)</f>
        <v>0</v>
      </c>
      <c r="F1097" s="353">
        <f>+IFERROR(VLOOKUP($A1097,Data_Loss!$A$2:$V$1180,8,FALSE),0)</f>
        <v>0</v>
      </c>
      <c r="G1097" s="353">
        <f>+IFERROR(VLOOKUP($A1097,Data_Loss!$A$2:$V$1180,9,FALSE),0)</f>
        <v>0</v>
      </c>
      <c r="H1097" s="353">
        <f>+IFERROR(VLOOKUP($A1097,Data_Loss!$A$2:$V$1180,10,FALSE),0)</f>
        <v>1</v>
      </c>
      <c r="I1097" s="353">
        <f>+IFERROR(VLOOKUP($A1097,Data_Loss!$A$2:$V$1300,12,FALSE),0)</f>
        <v>0</v>
      </c>
      <c r="J1097" s="353">
        <f>+IFERROR(VLOOKUP($A1097,Data_Loss!$A$2:$V$1300,13,FALSE),0)</f>
        <v>0</v>
      </c>
      <c r="K1097" s="353">
        <f>+IFERROR(VLOOKUP($A1097,Data_Loss!$A$2:$V$1300,14,FALSE),0)</f>
        <v>0</v>
      </c>
      <c r="L1097" s="353">
        <f>+IFERROR(VLOOKUP($A1097,Data_Loss!$A$2:$V$1300,15,FALSE),0)</f>
        <v>0</v>
      </c>
      <c r="M1097" s="353">
        <f>+IFERROR(VLOOKUP($A1097,Data_Loss!$A$2:$V$1300,16,FALSE),0)</f>
        <v>676</v>
      </c>
      <c r="N1097" s="353">
        <f>+IFERROR(VLOOKUP($A1097,Data_Loss!$A$2:$V$1300,17,FALSE),0)</f>
        <v>0</v>
      </c>
      <c r="O1097" s="353">
        <f>+IFERROR(VLOOKUP($A1097,Data_Loss!$A$2:$V$1300,18,FALSE),0)</f>
        <v>0</v>
      </c>
      <c r="P1097" s="353">
        <f>+IFERROR(VLOOKUP($A1097,Data_Loss!$A$2:$V$1300,19,FALSE),0)</f>
        <v>0</v>
      </c>
      <c r="Q1097" s="353">
        <f>+IFERROR(VLOOKUP($A1097,Data_Loss!$A$2:$V$1300,20,FALSE),0)</f>
        <v>0</v>
      </c>
      <c r="R1097" s="353">
        <f>+IFERROR(VLOOKUP($A1097,Data_Loss!$A$2:$V$1300,21,FALSE),0)</f>
        <v>3731</v>
      </c>
      <c r="S1097" s="353">
        <f>+IFERROR(VLOOKUP($A1097,Data_Loss!$A$2:$V$1300,22,FALSE),0)</f>
        <v>0</v>
      </c>
      <c r="T1097" s="191">
        <f>+$I1097*'10k &amp; MO'!C$5+$J1097*'10k &amp; MO'!C$11+$K1097*'10k &amp; MO'!C$17+$L1097*'10k &amp; MO'!C$23+$M1097*'10k &amp; MO'!C$29</f>
        <v>0</v>
      </c>
      <c r="U1097" s="349">
        <f>+$I1097*'10k &amp; MO'!D$5+$J1097*'10k &amp; MO'!D$11+$K1097*'10k &amp; MO'!D$17+$L1097*'10k &amp; MO'!D$23+$M1097*'10k &amp; MO'!D$29</f>
        <v>0</v>
      </c>
      <c r="V1097" s="349">
        <f>+$I1097*'10k &amp; MO'!E$5+$J1097*'10k &amp; MO'!E$11+$K1097*'10k &amp; MO'!E$17+$L1097*'10k &amp; MO'!E$23+$M1097*'10k &amp; MO'!E$29</f>
        <v>76.590800000000002</v>
      </c>
      <c r="W1097" s="349">
        <f>+$I1097*'10k &amp; MO'!F$5+$J1097*'10k &amp; MO'!F$11+$K1097*'10k &amp; MO'!F$17+$L1097*'10k &amp; MO'!F$23+$M1097*'10k &amp; MO'!F$29</f>
        <v>45.697599999999994</v>
      </c>
      <c r="X1097" s="349">
        <f>+$I1097*'10k &amp; MO'!G$5+$J1097*'10k &amp; MO'!G$11+$K1097*'10k &amp; MO'!G$17+$L1097*'10k &amp; MO'!G$23+$M1097*'10k &amp; MO'!G$29</f>
        <v>703.58079999999995</v>
      </c>
      <c r="Y1097" s="349">
        <f>+$N1097*'10k &amp; MO'!H$5+$O1097*'10k &amp; MO'!H$11+$P1097*'10k &amp; MO'!H$17+$Q1097*'10k &amp; MO'!H$23+$R1097*'10k &amp; MO'!H$29</f>
        <v>0</v>
      </c>
      <c r="Z1097" s="349">
        <f>+$N1097*'10k &amp; MO'!I$5+$O1097*'10k &amp; MO'!I$11+$P1097*'10k &amp; MO'!I$17+$Q1097*'10k &amp; MO'!I$23+$R1097*'10k &amp; MO'!I$29</f>
        <v>0</v>
      </c>
      <c r="AA1097" s="349">
        <f>+$N1097*'10k &amp; MO'!J$5+$O1097*'10k &amp; MO'!J$11+$P1097*'10k &amp; MO'!J$17+$Q1097*'10k &amp; MO'!J$23+$R1097*'10k &amp; MO'!J$29</f>
        <v>330.93970000000002</v>
      </c>
      <c r="AB1097" s="349">
        <f>+$N1097*'10k &amp; MO'!K$5+$O1097*'10k &amp; MO'!K$11+$P1097*'10k &amp; MO'!K$17+$Q1097*'10k &amp; MO'!K$23+$R1097*'10k &amp; MO'!K$29</f>
        <v>366.0111</v>
      </c>
      <c r="AC1097" s="349">
        <f>+$N1097*'10k &amp; MO'!L$5+$O1097*'10k &amp; MO'!L$11+$P1097*'10k &amp; MO'!L$17+$Q1097*'10k &amp; MO'!L$23+$R1097*'10k &amp; MO'!L$29</f>
        <v>5623.3632000000007</v>
      </c>
      <c r="AD1097" s="350">
        <f>+S1097*'10k &amp; MO'!O$5</f>
        <v>0</v>
      </c>
      <c r="AF1097" s="192" t="str">
        <f t="shared" si="152"/>
        <v>9052016</v>
      </c>
      <c r="AG1097" s="192">
        <f>+IFERROR(VLOOKUP($AF1097,'Limited Loss'!$F$5:$P$124,AG$3,FALSE),0)</f>
        <v>0</v>
      </c>
      <c r="AH1097" s="193">
        <f>+IFERROR(VLOOKUP($AF1097,'Limited Loss'!$F$5:$P$124,AH$3,FALSE),0)</f>
        <v>0</v>
      </c>
      <c r="AI1097" s="193">
        <f>+IFERROR(VLOOKUP($AF1097,'Limited Loss'!$F$5:$P$124,AI$3,FALSE),0)</f>
        <v>0</v>
      </c>
      <c r="AJ1097" s="193">
        <f>+IFERROR(VLOOKUP($AF1097,'Limited Loss'!$F$5:$P$124,AJ$3,FALSE),0)</f>
        <v>0</v>
      </c>
      <c r="AK1097" s="100">
        <f>+IFERROR(VLOOKUP($AF1097,'Limited Loss'!$F$5:$P$124,AK$3,FALSE),0)</f>
        <v>0</v>
      </c>
      <c r="AL1097" s="193">
        <f>+IFERROR(VLOOKUP($AF1097,'Limited Loss'!$F$5:$P$124,AL$3,FALSE),0)</f>
        <v>0</v>
      </c>
      <c r="AM1097" s="193">
        <f>+IFERROR(VLOOKUP($AF1097,'Limited Loss'!$F$5:$P$124,AM$3,FALSE),0)</f>
        <v>0</v>
      </c>
      <c r="AN1097" s="193">
        <f>+IFERROR(VLOOKUP($AF1097,'Limited Loss'!$F$5:$P$124,AN$3,FALSE),0)</f>
        <v>0</v>
      </c>
      <c r="AO1097" s="193">
        <f>+IFERROR(VLOOKUP($AF1097,'Limited Loss'!$F$5:$P$124,AO$3,FALSE),0)</f>
        <v>0</v>
      </c>
      <c r="AP1097" s="100">
        <f>+IFERROR(VLOOKUP($AF1097,'Limited Loss'!$F$5:$P$124,AP$3,FALSE),0)</f>
        <v>0</v>
      </c>
      <c r="AQ1097" s="353"/>
      <c r="AR1097" s="331">
        <f t="shared" si="153"/>
        <v>905</v>
      </c>
      <c r="AS1097" s="332">
        <f t="shared" si="153"/>
        <v>2016</v>
      </c>
      <c r="AT1097" s="349">
        <f t="shared" si="151"/>
        <v>0</v>
      </c>
      <c r="AU1097" s="349">
        <f t="shared" si="151"/>
        <v>0</v>
      </c>
      <c r="AV1097" s="349">
        <f t="shared" si="151"/>
        <v>76.590800000000002</v>
      </c>
      <c r="AW1097" s="349">
        <f t="shared" si="151"/>
        <v>45.697599999999994</v>
      </c>
      <c r="AX1097" s="350">
        <f t="shared" si="151"/>
        <v>703.58079999999995</v>
      </c>
      <c r="AY1097" s="349">
        <f t="shared" si="151"/>
        <v>0</v>
      </c>
      <c r="AZ1097" s="349">
        <f t="shared" si="151"/>
        <v>0</v>
      </c>
      <c r="BA1097" s="349">
        <f t="shared" si="151"/>
        <v>330.93970000000002</v>
      </c>
      <c r="BB1097" s="349">
        <f t="shared" si="151"/>
        <v>366.0111</v>
      </c>
      <c r="BC1097" s="349">
        <f t="shared" si="151"/>
        <v>5623.3632000000007</v>
      </c>
      <c r="BD1097" s="350">
        <f t="shared" si="151"/>
        <v>0</v>
      </c>
      <c r="BE1097" s="349">
        <f t="shared" si="155"/>
        <v>407.53050000000002</v>
      </c>
      <c r="BF1097" s="375">
        <f t="shared" si="156"/>
        <v>6738.6527000000006</v>
      </c>
      <c r="BG1097" s="334">
        <f t="shared" si="157"/>
        <v>0</v>
      </c>
    </row>
    <row r="1098" spans="1:59" x14ac:dyDescent="0.2">
      <c r="A1098" s="326" t="str">
        <f t="shared" si="154"/>
        <v>9052017</v>
      </c>
      <c r="B1098" s="331">
        <v>905</v>
      </c>
      <c r="C1098" s="327">
        <v>2017</v>
      </c>
      <c r="D1098" s="353">
        <f>+IFERROR(VLOOKUP($A1098,Data_Loss!$A$2:$V$1180,6,FALSE),0)</f>
        <v>0</v>
      </c>
      <c r="E1098" s="353">
        <f>+IFERROR(VLOOKUP($A1098,Data_Loss!$A$2:$V$1180,7,FALSE),0)</f>
        <v>0</v>
      </c>
      <c r="F1098" s="353">
        <f>+IFERROR(VLOOKUP($A1098,Data_Loss!$A$2:$V$1180,8,FALSE),0)</f>
        <v>0</v>
      </c>
      <c r="G1098" s="353">
        <f>+IFERROR(VLOOKUP($A1098,Data_Loss!$A$2:$V$1180,9,FALSE),0)</f>
        <v>0</v>
      </c>
      <c r="H1098" s="353">
        <f>+IFERROR(VLOOKUP($A1098,Data_Loss!$A$2:$V$1180,10,FALSE),0)</f>
        <v>1</v>
      </c>
      <c r="I1098" s="353">
        <f>+IFERROR(VLOOKUP($A1098,Data_Loss!$A$2:$V$1300,12,FALSE),0)</f>
        <v>0</v>
      </c>
      <c r="J1098" s="353">
        <f>+IFERROR(VLOOKUP($A1098,Data_Loss!$A$2:$V$1300,13,FALSE),0)</f>
        <v>0</v>
      </c>
      <c r="K1098" s="353">
        <f>+IFERROR(VLOOKUP($A1098,Data_Loss!$A$2:$V$1300,14,FALSE),0)</f>
        <v>0</v>
      </c>
      <c r="L1098" s="353">
        <f>+IFERROR(VLOOKUP($A1098,Data_Loss!$A$2:$V$1300,15,FALSE),0)</f>
        <v>0</v>
      </c>
      <c r="M1098" s="353">
        <f>+IFERROR(VLOOKUP($A1098,Data_Loss!$A$2:$V$1300,16,FALSE),0)</f>
        <v>4791</v>
      </c>
      <c r="N1098" s="353">
        <f>+IFERROR(VLOOKUP($A1098,Data_Loss!$A$2:$V$1300,17,FALSE),0)</f>
        <v>0</v>
      </c>
      <c r="O1098" s="353">
        <f>+IFERROR(VLOOKUP($A1098,Data_Loss!$A$2:$V$1300,18,FALSE),0)</f>
        <v>0</v>
      </c>
      <c r="P1098" s="353">
        <f>+IFERROR(VLOOKUP($A1098,Data_Loss!$A$2:$V$1300,19,FALSE),0)</f>
        <v>0</v>
      </c>
      <c r="Q1098" s="353">
        <f>+IFERROR(VLOOKUP($A1098,Data_Loss!$A$2:$V$1300,20,FALSE),0)</f>
        <v>0</v>
      </c>
      <c r="R1098" s="353">
        <f>+IFERROR(VLOOKUP($A1098,Data_Loss!$A$2:$V$1300,21,FALSE),0)</f>
        <v>11509</v>
      </c>
      <c r="S1098" s="353">
        <f>+IFERROR(VLOOKUP($A1098,Data_Loss!$A$2:$V$1300,22,FALSE),0)</f>
        <v>0</v>
      </c>
      <c r="T1098" s="191">
        <f>+$I1098*'10k &amp; MO'!C$6+$J1098*'10k &amp; MO'!C$12+$K1098*'10k &amp; MO'!C$18+$L1098*'10k &amp; MO'!C$24+$M1098*'10k &amp; MO'!C$30</f>
        <v>0</v>
      </c>
      <c r="U1098" s="349">
        <f>+$I1098*'10k &amp; MO'!D$6+$J1098*'10k &amp; MO'!D$12+$K1098*'10k &amp; MO'!D$18+$L1098*'10k &amp; MO'!D$24+$M1098*'10k &amp; MO'!D$30</f>
        <v>4.3118999999999996</v>
      </c>
      <c r="V1098" s="349">
        <f>+$I1098*'10k &amp; MO'!E$6+$J1098*'10k &amp; MO'!E$12+$K1098*'10k &amp; MO'!E$18+$L1098*'10k &amp; MO'!E$24+$M1098*'10k &amp; MO'!E$30</f>
        <v>1905.3806999999999</v>
      </c>
      <c r="W1098" s="349">
        <f>+$I1098*'10k &amp; MO'!F$6+$J1098*'10k &amp; MO'!F$12+$K1098*'10k &amp; MO'!F$18+$L1098*'10k &amp; MO'!F$24+$M1098*'10k &amp; MO'!F$30</f>
        <v>841.77869999999996</v>
      </c>
      <c r="X1098" s="349">
        <f>+$I1098*'10k &amp; MO'!G$6+$J1098*'10k &amp; MO'!G$12+$K1098*'10k &amp; MO'!G$18+$L1098*'10k &amp; MO'!G$24+$M1098*'10k &amp; MO'!G$30</f>
        <v>5234.1675000000005</v>
      </c>
      <c r="Y1098" s="349">
        <f>+$N1098*'10k &amp; MO'!H$6+$O1098*'10k &amp; MO'!H$12+$P1098*'10k &amp; MO'!H$18+$Q1098*'10k &amp; MO'!H$24+$R1098*'10k &amp; MO'!H$30</f>
        <v>0</v>
      </c>
      <c r="Z1098" s="349">
        <f>+$N1098*'10k &amp; MO'!I$6+$O1098*'10k &amp; MO'!I$12+$P1098*'10k &amp; MO'!I$18+$Q1098*'10k &amp; MO'!I$24+$R1098*'10k &amp; MO'!I$30</f>
        <v>3.4526999999999997</v>
      </c>
      <c r="AA1098" s="349">
        <f>+$N1098*'10k &amp; MO'!J$6+$O1098*'10k &amp; MO'!J$12+$P1098*'10k &amp; MO'!J$18+$Q1098*'10k &amp; MO'!J$24+$R1098*'10k &amp; MO'!J$30</f>
        <v>4695.6719999999996</v>
      </c>
      <c r="AB1098" s="349">
        <f>+$N1098*'10k &amp; MO'!K$6+$O1098*'10k &amp; MO'!K$12+$P1098*'10k &amp; MO'!K$18+$Q1098*'10k &amp; MO'!K$24+$R1098*'10k &amp; MO'!K$30</f>
        <v>2368.5522000000001</v>
      </c>
      <c r="AC1098" s="349">
        <f>+$N1098*'10k &amp; MO'!L$6+$O1098*'10k &amp; MO'!L$12+$P1098*'10k &amp; MO'!L$18+$Q1098*'10k &amp; MO'!L$24+$R1098*'10k &amp; MO'!L$30</f>
        <v>16861.835900000002</v>
      </c>
      <c r="AD1098" s="350">
        <f>+S1098*'10k &amp; MO'!O$6</f>
        <v>0</v>
      </c>
      <c r="AF1098" s="192" t="str">
        <f t="shared" si="152"/>
        <v>9052017</v>
      </c>
      <c r="AG1098" s="192">
        <f>+IFERROR(VLOOKUP($AF1098,'Limited Loss'!$F$5:$P$124,AG$3,FALSE),0)</f>
        <v>0</v>
      </c>
      <c r="AH1098" s="193">
        <f>+IFERROR(VLOOKUP($AF1098,'Limited Loss'!$F$5:$P$124,AH$3,FALSE),0)</f>
        <v>0</v>
      </c>
      <c r="AI1098" s="193">
        <f>+IFERROR(VLOOKUP($AF1098,'Limited Loss'!$F$5:$P$124,AI$3,FALSE),0)</f>
        <v>0</v>
      </c>
      <c r="AJ1098" s="193">
        <f>+IFERROR(VLOOKUP($AF1098,'Limited Loss'!$F$5:$P$124,AJ$3,FALSE),0)</f>
        <v>0</v>
      </c>
      <c r="AK1098" s="100">
        <f>+IFERROR(VLOOKUP($AF1098,'Limited Loss'!$F$5:$P$124,AK$3,FALSE),0)</f>
        <v>0</v>
      </c>
      <c r="AL1098" s="193">
        <f>+IFERROR(VLOOKUP($AF1098,'Limited Loss'!$F$5:$P$124,AL$3,FALSE),0)</f>
        <v>0</v>
      </c>
      <c r="AM1098" s="193">
        <f>+IFERROR(VLOOKUP($AF1098,'Limited Loss'!$F$5:$P$124,AM$3,FALSE),0)</f>
        <v>0</v>
      </c>
      <c r="AN1098" s="193">
        <f>+IFERROR(VLOOKUP($AF1098,'Limited Loss'!$F$5:$P$124,AN$3,FALSE),0)</f>
        <v>0</v>
      </c>
      <c r="AO1098" s="193">
        <f>+IFERROR(VLOOKUP($AF1098,'Limited Loss'!$F$5:$P$124,AO$3,FALSE),0)</f>
        <v>0</v>
      </c>
      <c r="AP1098" s="100">
        <f>+IFERROR(VLOOKUP($AF1098,'Limited Loss'!$F$5:$P$124,AP$3,FALSE),0)</f>
        <v>0</v>
      </c>
      <c r="AQ1098" s="353"/>
      <c r="AR1098" s="331">
        <f t="shared" si="153"/>
        <v>905</v>
      </c>
      <c r="AS1098" s="332">
        <f t="shared" si="153"/>
        <v>2017</v>
      </c>
      <c r="AT1098" s="349">
        <f t="shared" si="151"/>
        <v>0</v>
      </c>
      <c r="AU1098" s="349">
        <f t="shared" si="151"/>
        <v>4.3118999999999996</v>
      </c>
      <c r="AV1098" s="349">
        <f t="shared" si="151"/>
        <v>1905.3806999999999</v>
      </c>
      <c r="AW1098" s="349">
        <f t="shared" si="151"/>
        <v>841.77869999999996</v>
      </c>
      <c r="AX1098" s="350">
        <f t="shared" si="151"/>
        <v>5234.1675000000005</v>
      </c>
      <c r="AY1098" s="349">
        <f t="shared" si="151"/>
        <v>0</v>
      </c>
      <c r="AZ1098" s="349">
        <f t="shared" si="151"/>
        <v>3.4526999999999997</v>
      </c>
      <c r="BA1098" s="349">
        <f t="shared" si="151"/>
        <v>4695.6719999999996</v>
      </c>
      <c r="BB1098" s="349">
        <f t="shared" si="151"/>
        <v>2368.5522000000001</v>
      </c>
      <c r="BC1098" s="349">
        <f t="shared" si="151"/>
        <v>16861.835900000002</v>
      </c>
      <c r="BD1098" s="350">
        <f t="shared" si="151"/>
        <v>0</v>
      </c>
      <c r="BE1098" s="349">
        <f t="shared" si="155"/>
        <v>6608.8172999999997</v>
      </c>
      <c r="BF1098" s="375">
        <f t="shared" si="156"/>
        <v>25306.334300000002</v>
      </c>
      <c r="BG1098" s="334">
        <f t="shared" si="157"/>
        <v>0</v>
      </c>
    </row>
    <row r="1099" spans="1:59" x14ac:dyDescent="0.2">
      <c r="A1099" s="326" t="str">
        <f t="shared" si="154"/>
        <v>9052018</v>
      </c>
      <c r="B1099" s="331">
        <v>905</v>
      </c>
      <c r="C1099" s="327">
        <v>2018</v>
      </c>
      <c r="D1099" s="353">
        <f>+IFERROR(VLOOKUP($A1099,Data_Loss!$A$2:$V$1180,6,FALSE),0)</f>
        <v>0</v>
      </c>
      <c r="E1099" s="353">
        <f>+IFERROR(VLOOKUP($A1099,Data_Loss!$A$2:$V$1180,7,FALSE),0)</f>
        <v>0</v>
      </c>
      <c r="F1099" s="353">
        <f>+IFERROR(VLOOKUP($A1099,Data_Loss!$A$2:$V$1180,8,FALSE),0)</f>
        <v>0</v>
      </c>
      <c r="G1099" s="353">
        <f>+IFERROR(VLOOKUP($A1099,Data_Loss!$A$2:$V$1180,9,FALSE),0)</f>
        <v>0</v>
      </c>
      <c r="H1099" s="353">
        <f>+IFERROR(VLOOKUP($A1099,Data_Loss!$A$2:$V$1180,10,FALSE),0)</f>
        <v>0</v>
      </c>
      <c r="I1099" s="353">
        <f>+IFERROR(VLOOKUP($A1099,Data_Loss!$A$2:$V$1300,12,FALSE),0)</f>
        <v>0</v>
      </c>
      <c r="J1099" s="353">
        <f>+IFERROR(VLOOKUP($A1099,Data_Loss!$A$2:$V$1300,13,FALSE),0)</f>
        <v>0</v>
      </c>
      <c r="K1099" s="353">
        <f>+IFERROR(VLOOKUP($A1099,Data_Loss!$A$2:$V$1300,14,FALSE),0)</f>
        <v>0</v>
      </c>
      <c r="L1099" s="353">
        <f>+IFERROR(VLOOKUP($A1099,Data_Loss!$A$2:$V$1300,15,FALSE),0)</f>
        <v>0</v>
      </c>
      <c r="M1099" s="353">
        <f>+IFERROR(VLOOKUP($A1099,Data_Loss!$A$2:$V$1300,16,FALSE),0)</f>
        <v>0</v>
      </c>
      <c r="N1099" s="353">
        <f>+IFERROR(VLOOKUP($A1099,Data_Loss!$A$2:$V$1300,17,FALSE),0)</f>
        <v>0</v>
      </c>
      <c r="O1099" s="353">
        <f>+IFERROR(VLOOKUP($A1099,Data_Loss!$A$2:$V$1300,18,FALSE),0)</f>
        <v>0</v>
      </c>
      <c r="P1099" s="353">
        <f>+IFERROR(VLOOKUP($A1099,Data_Loss!$A$2:$V$1300,19,FALSE),0)</f>
        <v>0</v>
      </c>
      <c r="Q1099" s="353">
        <f>+IFERROR(VLOOKUP($A1099,Data_Loss!$A$2:$V$1300,20,FALSE),0)</f>
        <v>0</v>
      </c>
      <c r="R1099" s="353">
        <f>+IFERROR(VLOOKUP($A1099,Data_Loss!$A$2:$V$1300,21,FALSE),0)</f>
        <v>0</v>
      </c>
      <c r="S1099" s="353">
        <f>+IFERROR(VLOOKUP($A1099,Data_Loss!$A$2:$V$1300,22,FALSE),0)</f>
        <v>752</v>
      </c>
      <c r="T1099" s="191">
        <f>+$I1099*'10k &amp; MO'!C$7+$J1099*'10k &amp; MO'!C$13+$K1099*'10k &amp; MO'!C$19+$L1099*'10k &amp; MO'!C$25+$M1099*'10k &amp; MO'!C$31</f>
        <v>0</v>
      </c>
      <c r="U1099" s="349">
        <f>+$I1099*'10k &amp; MO'!D$7+$J1099*'10k &amp; MO'!D$13+$K1099*'10k &amp; MO'!D$19+$L1099*'10k &amp; MO'!D$25+$M1099*'10k &amp; MO'!D$31</f>
        <v>0</v>
      </c>
      <c r="V1099" s="349">
        <f>+$I1099*'10k &amp; MO'!E$7+$J1099*'10k &amp; MO'!E$13+$K1099*'10k &amp; MO'!E$19+$L1099*'10k &amp; MO'!E$25+$M1099*'10k &amp; MO'!E$31</f>
        <v>0</v>
      </c>
      <c r="W1099" s="349">
        <f>+$I1099*'10k &amp; MO'!F$7+$J1099*'10k &amp; MO'!F$13+$K1099*'10k &amp; MO'!F$19+$L1099*'10k &amp; MO'!F$25+$M1099*'10k &amp; MO'!F$31</f>
        <v>0</v>
      </c>
      <c r="X1099" s="349">
        <f>+$I1099*'10k &amp; MO'!G$7+$J1099*'10k &amp; MO'!G$13+$K1099*'10k &amp; MO'!G$19+$L1099*'10k &amp; MO'!G$25+$M1099*'10k &amp; MO'!G$31</f>
        <v>0</v>
      </c>
      <c r="Y1099" s="349">
        <f>+$N1099*'10k &amp; MO'!H$7+$O1099*'10k &amp; MO'!H$13+$P1099*'10k &amp; MO'!H$19+$Q1099*'10k &amp; MO'!H$25+$R1099*'10k &amp; MO'!H$31</f>
        <v>0</v>
      </c>
      <c r="Z1099" s="349">
        <f>+$N1099*'10k &amp; MO'!I$7+$O1099*'10k &amp; MO'!I$13+$P1099*'10k &amp; MO'!I$19+$Q1099*'10k &amp; MO'!I$25+$R1099*'10k &amp; MO'!I$31</f>
        <v>0</v>
      </c>
      <c r="AA1099" s="349">
        <f>+$N1099*'10k &amp; MO'!J$7+$O1099*'10k &amp; MO'!J$13+$P1099*'10k &amp; MO'!J$19+$Q1099*'10k &amp; MO'!J$25+$R1099*'10k &amp; MO'!J$31</f>
        <v>0</v>
      </c>
      <c r="AB1099" s="349">
        <f>+$N1099*'10k &amp; MO'!K$7+$O1099*'10k &amp; MO'!K$13+$P1099*'10k &amp; MO'!K$19+$Q1099*'10k &amp; MO'!K$25+$R1099*'10k &amp; MO'!K$31</f>
        <v>0</v>
      </c>
      <c r="AC1099" s="349">
        <f>+$N1099*'10k &amp; MO'!L$7+$O1099*'10k &amp; MO'!L$13+$P1099*'10k &amp; MO'!L$19+$Q1099*'10k &amp; MO'!L$25+$R1099*'10k &amp; MO'!L$31</f>
        <v>0</v>
      </c>
      <c r="AD1099" s="350">
        <f>+S1099*'10k &amp; MO'!O$7</f>
        <v>997.15200000000004</v>
      </c>
      <c r="AF1099" s="192" t="str">
        <f t="shared" si="152"/>
        <v>9052018</v>
      </c>
      <c r="AG1099" s="192">
        <f>+IFERROR(VLOOKUP($AF1099,'Limited Loss'!$F$5:$P$124,AG$3,FALSE),0)</f>
        <v>0</v>
      </c>
      <c r="AH1099" s="193">
        <f>+IFERROR(VLOOKUP($AF1099,'Limited Loss'!$F$5:$P$124,AH$3,FALSE),0)</f>
        <v>0</v>
      </c>
      <c r="AI1099" s="193">
        <f>+IFERROR(VLOOKUP($AF1099,'Limited Loss'!$F$5:$P$124,AI$3,FALSE),0)</f>
        <v>0</v>
      </c>
      <c r="AJ1099" s="193">
        <f>+IFERROR(VLOOKUP($AF1099,'Limited Loss'!$F$5:$P$124,AJ$3,FALSE),0)</f>
        <v>0</v>
      </c>
      <c r="AK1099" s="100">
        <f>+IFERROR(VLOOKUP($AF1099,'Limited Loss'!$F$5:$P$124,AK$3,FALSE),0)</f>
        <v>0</v>
      </c>
      <c r="AL1099" s="193">
        <f>+IFERROR(VLOOKUP($AF1099,'Limited Loss'!$F$5:$P$124,AL$3,FALSE),0)</f>
        <v>0</v>
      </c>
      <c r="AM1099" s="193">
        <f>+IFERROR(VLOOKUP($AF1099,'Limited Loss'!$F$5:$P$124,AM$3,FALSE),0)</f>
        <v>0</v>
      </c>
      <c r="AN1099" s="193">
        <f>+IFERROR(VLOOKUP($AF1099,'Limited Loss'!$F$5:$P$124,AN$3,FALSE),0)</f>
        <v>0</v>
      </c>
      <c r="AO1099" s="193">
        <f>+IFERROR(VLOOKUP($AF1099,'Limited Loss'!$F$5:$P$124,AO$3,FALSE),0)</f>
        <v>0</v>
      </c>
      <c r="AP1099" s="100">
        <f>+IFERROR(VLOOKUP($AF1099,'Limited Loss'!$F$5:$P$124,AP$3,FALSE),0)</f>
        <v>0</v>
      </c>
      <c r="AQ1099" s="353"/>
      <c r="AR1099" s="331">
        <f t="shared" si="153"/>
        <v>905</v>
      </c>
      <c r="AS1099" s="332">
        <f t="shared" si="153"/>
        <v>2018</v>
      </c>
      <c r="AT1099" s="349">
        <f t="shared" si="151"/>
        <v>0</v>
      </c>
      <c r="AU1099" s="349">
        <f t="shared" si="151"/>
        <v>0</v>
      </c>
      <c r="AV1099" s="349">
        <f t="shared" si="151"/>
        <v>0</v>
      </c>
      <c r="AW1099" s="349">
        <f t="shared" si="151"/>
        <v>0</v>
      </c>
      <c r="AX1099" s="350">
        <f t="shared" si="151"/>
        <v>0</v>
      </c>
      <c r="AY1099" s="349">
        <f t="shared" si="151"/>
        <v>0</v>
      </c>
      <c r="AZ1099" s="349">
        <f t="shared" si="151"/>
        <v>0</v>
      </c>
      <c r="BA1099" s="349">
        <f t="shared" si="151"/>
        <v>0</v>
      </c>
      <c r="BB1099" s="349">
        <f t="shared" si="151"/>
        <v>0</v>
      </c>
      <c r="BC1099" s="349">
        <f t="shared" si="151"/>
        <v>0</v>
      </c>
      <c r="BD1099" s="350">
        <f t="shared" si="151"/>
        <v>997.15200000000004</v>
      </c>
      <c r="BE1099" s="349">
        <f t="shared" si="155"/>
        <v>0</v>
      </c>
      <c r="BF1099" s="375">
        <f t="shared" si="156"/>
        <v>0</v>
      </c>
      <c r="BG1099" s="334">
        <f t="shared" si="157"/>
        <v>997.15200000000004</v>
      </c>
    </row>
    <row r="1100" spans="1:59" x14ac:dyDescent="0.2">
      <c r="A1100" s="326" t="str">
        <f t="shared" si="154"/>
        <v>9072014</v>
      </c>
      <c r="B1100" s="331">
        <v>907</v>
      </c>
      <c r="C1100" s="327">
        <v>2014</v>
      </c>
      <c r="D1100" s="353">
        <f>+IFERROR(VLOOKUP($A1100,Data_Loss!$A$2:$V$1180,6,FALSE),0)</f>
        <v>0</v>
      </c>
      <c r="E1100" s="353">
        <f>+IFERROR(VLOOKUP($A1100,Data_Loss!$A$2:$V$1180,7,FALSE),0)</f>
        <v>0</v>
      </c>
      <c r="F1100" s="353">
        <f>+IFERROR(VLOOKUP($A1100,Data_Loss!$A$2:$V$1180,8,FALSE),0)</f>
        <v>1</v>
      </c>
      <c r="G1100" s="353">
        <f>+IFERROR(VLOOKUP($A1100,Data_Loss!$A$2:$V$1180,9,FALSE),0)</f>
        <v>1</v>
      </c>
      <c r="H1100" s="353">
        <f>+IFERROR(VLOOKUP($A1100,Data_Loss!$A$2:$V$1180,10,FALSE),0)</f>
        <v>4</v>
      </c>
      <c r="I1100" s="353">
        <f>+IFERROR(VLOOKUP($A1100,Data_Loss!$A$2:$V$1300,12,FALSE),0)</f>
        <v>0</v>
      </c>
      <c r="J1100" s="353">
        <f>+IFERROR(VLOOKUP($A1100,Data_Loss!$A$2:$V$1300,13,FALSE),0)</f>
        <v>0</v>
      </c>
      <c r="K1100" s="353">
        <f>+IFERROR(VLOOKUP($A1100,Data_Loss!$A$2:$V$1300,14,FALSE),0)</f>
        <v>159745</v>
      </c>
      <c r="L1100" s="353">
        <f>+IFERROR(VLOOKUP($A1100,Data_Loss!$A$2:$V$1300,15,FALSE),0)</f>
        <v>25108</v>
      </c>
      <c r="M1100" s="353">
        <f>+IFERROR(VLOOKUP($A1100,Data_Loss!$A$2:$V$1300,16,FALSE),0)</f>
        <v>1858</v>
      </c>
      <c r="N1100" s="353">
        <f>+IFERROR(VLOOKUP($A1100,Data_Loss!$A$2:$V$1300,17,FALSE),0)</f>
        <v>0</v>
      </c>
      <c r="O1100" s="353">
        <f>+IFERROR(VLOOKUP($A1100,Data_Loss!$A$2:$V$1300,18,FALSE),0)</f>
        <v>0</v>
      </c>
      <c r="P1100" s="353">
        <f>+IFERROR(VLOOKUP($A1100,Data_Loss!$A$2:$V$1300,19,FALSE),0)</f>
        <v>73918</v>
      </c>
      <c r="Q1100" s="353">
        <f>+IFERROR(VLOOKUP($A1100,Data_Loss!$A$2:$V$1300,20,FALSE),0)</f>
        <v>43055</v>
      </c>
      <c r="R1100" s="353">
        <f>+IFERROR(VLOOKUP($A1100,Data_Loss!$A$2:$V$1300,21,FALSE),0)</f>
        <v>12175</v>
      </c>
      <c r="S1100" s="353">
        <f>+IFERROR(VLOOKUP($A1100,Data_Loss!$A$2:$V$1300,22,FALSE),0)</f>
        <v>10637</v>
      </c>
      <c r="T1100" s="191">
        <f>+$I1100*'10k &amp; MO'!C$3+$J1100*'10k &amp; MO'!C$9+$K1100*'10k &amp; MO'!C$15+$L1100*'10k &amp; MO'!C$21+$M1100*'10k &amp; MO'!C$27</f>
        <v>0</v>
      </c>
      <c r="U1100" s="349">
        <f>+$I1100*'10k &amp; MO'!D$3+$J1100*'10k &amp; MO'!D$9+$K1100*'10k &amp; MO'!D$15+$L1100*'10k &amp; MO'!D$21+$M1100*'10k &amp; MO'!D$27</f>
        <v>0</v>
      </c>
      <c r="V1100" s="349">
        <f>+$I1100*'10k &amp; MO'!E$3+$J1100*'10k &amp; MO'!E$9+$K1100*'10k &amp; MO'!E$15+$L1100*'10k &amp; MO'!E$21+$M1100*'10k &amp; MO'!E$27</f>
        <v>240256.48</v>
      </c>
      <c r="W1100" s="349">
        <f>+$I1100*'10k &amp; MO'!F$3+$J1100*'10k &amp; MO'!F$9+$K1100*'10k &amp; MO'!F$15+$L1100*'10k &amp; MO'!F$21+$M1100*'10k &amp; MO'!F$27</f>
        <v>30857.732000000004</v>
      </c>
      <c r="X1100" s="349">
        <f>+$I1100*'10k &amp; MO'!G$3+$J1100*'10k &amp; MO'!G$9+$K1100*'10k &amp; MO'!G$15+$L1100*'10k &amp; MO'!G$21+$M1100*'10k &amp; MO'!G$27</f>
        <v>2103.2559999999999</v>
      </c>
      <c r="Y1100" s="349">
        <f>+$N1100*'10k &amp; MO'!H$3+$O1100*'10k &amp; MO'!H$9+$P1100*'10k &amp; MO'!H$15+$Q1100*'10k &amp; MO'!H$21+$R1100*'10k &amp; MO'!H$27</f>
        <v>0</v>
      </c>
      <c r="Z1100" s="349">
        <f>+$N1100*'10k &amp; MO'!I$3+$O1100*'10k &amp; MO'!I$9+$P1100*'10k &amp; MO'!I$15+$Q1100*'10k &amp; MO'!I$21+$R1100*'10k &amp; MO'!I$27</f>
        <v>0</v>
      </c>
      <c r="AA1100" s="349">
        <f>+$N1100*'10k &amp; MO'!J$3+$O1100*'10k &amp; MO'!J$9+$P1100*'10k &amp; MO'!J$15+$Q1100*'10k &amp; MO'!J$21+$R1100*'10k &amp; MO'!J$27</f>
        <v>154562.538</v>
      </c>
      <c r="AB1100" s="349">
        <f>+$N1100*'10k &amp; MO'!K$3+$O1100*'10k &amp; MO'!K$9+$P1100*'10k &amp; MO'!K$15+$Q1100*'10k &amp; MO'!K$21+$R1100*'10k &amp; MO'!K$27</f>
        <v>60320.055</v>
      </c>
      <c r="AC1100" s="349">
        <f>+$N1100*'10k &amp; MO'!L$3+$O1100*'10k &amp; MO'!L$9+$P1100*'10k &amp; MO'!L$15+$Q1100*'10k &amp; MO'!L$21+$R1100*'10k &amp; MO'!L$27</f>
        <v>18773.850000000002</v>
      </c>
      <c r="AD1100" s="350">
        <f>+S1100*'10k &amp; MO'!O$3</f>
        <v>11392.226999999999</v>
      </c>
      <c r="AF1100" s="192" t="str">
        <f t="shared" si="152"/>
        <v>9072014</v>
      </c>
      <c r="AG1100" s="192">
        <f>+IFERROR(VLOOKUP($AF1100,'Limited Loss'!$F$5:$P$124,AG$3,FALSE),0)</f>
        <v>0</v>
      </c>
      <c r="AH1100" s="193">
        <f>+IFERROR(VLOOKUP($AF1100,'Limited Loss'!$F$5:$P$124,AH$3,FALSE),0)</f>
        <v>0</v>
      </c>
      <c r="AI1100" s="193">
        <f>+IFERROR(VLOOKUP($AF1100,'Limited Loss'!$F$5:$P$124,AI$3,FALSE),0)</f>
        <v>0</v>
      </c>
      <c r="AJ1100" s="193">
        <f>+IFERROR(VLOOKUP($AF1100,'Limited Loss'!$F$5:$P$124,AJ$3,FALSE),0)</f>
        <v>0</v>
      </c>
      <c r="AK1100" s="100">
        <f>+IFERROR(VLOOKUP($AF1100,'Limited Loss'!$F$5:$P$124,AK$3,FALSE),0)</f>
        <v>0</v>
      </c>
      <c r="AL1100" s="193">
        <f>+IFERROR(VLOOKUP($AF1100,'Limited Loss'!$F$5:$P$124,AL$3,FALSE),0)</f>
        <v>0</v>
      </c>
      <c r="AM1100" s="193">
        <f>+IFERROR(VLOOKUP($AF1100,'Limited Loss'!$F$5:$P$124,AM$3,FALSE),0)</f>
        <v>0</v>
      </c>
      <c r="AN1100" s="193">
        <f>+IFERROR(VLOOKUP($AF1100,'Limited Loss'!$F$5:$P$124,AN$3,FALSE),0)</f>
        <v>0</v>
      </c>
      <c r="AO1100" s="193">
        <f>+IFERROR(VLOOKUP($AF1100,'Limited Loss'!$F$5:$P$124,AO$3,FALSE),0)</f>
        <v>0</v>
      </c>
      <c r="AP1100" s="100">
        <f>+IFERROR(VLOOKUP($AF1100,'Limited Loss'!$F$5:$P$124,AP$3,FALSE),0)</f>
        <v>0</v>
      </c>
      <c r="AQ1100" s="353"/>
      <c r="AR1100" s="331">
        <f t="shared" si="153"/>
        <v>907</v>
      </c>
      <c r="AS1100" s="332">
        <f t="shared" si="153"/>
        <v>2014</v>
      </c>
      <c r="AT1100" s="349">
        <f t="shared" si="151"/>
        <v>0</v>
      </c>
      <c r="AU1100" s="349">
        <f t="shared" si="151"/>
        <v>0</v>
      </c>
      <c r="AV1100" s="349">
        <f t="shared" si="151"/>
        <v>240256.48</v>
      </c>
      <c r="AW1100" s="349">
        <f t="shared" si="151"/>
        <v>30857.732000000004</v>
      </c>
      <c r="AX1100" s="350">
        <f t="shared" si="151"/>
        <v>2103.2559999999999</v>
      </c>
      <c r="AY1100" s="349">
        <f t="shared" si="151"/>
        <v>0</v>
      </c>
      <c r="AZ1100" s="349">
        <f t="shared" si="151"/>
        <v>0</v>
      </c>
      <c r="BA1100" s="349">
        <f t="shared" si="151"/>
        <v>154562.538</v>
      </c>
      <c r="BB1100" s="349">
        <f t="shared" si="151"/>
        <v>60320.055</v>
      </c>
      <c r="BC1100" s="349">
        <f t="shared" si="151"/>
        <v>18773.850000000002</v>
      </c>
      <c r="BD1100" s="350">
        <f t="shared" si="151"/>
        <v>11392.226999999999</v>
      </c>
      <c r="BE1100" s="349">
        <f t="shared" si="155"/>
        <v>394819.01800000004</v>
      </c>
      <c r="BF1100" s="375">
        <f t="shared" si="156"/>
        <v>112054.89300000001</v>
      </c>
      <c r="BG1100" s="334">
        <f t="shared" si="157"/>
        <v>11392.226999999999</v>
      </c>
    </row>
    <row r="1101" spans="1:59" x14ac:dyDescent="0.2">
      <c r="A1101" s="326" t="str">
        <f t="shared" si="154"/>
        <v>9072015</v>
      </c>
      <c r="B1101" s="331">
        <v>907</v>
      </c>
      <c r="C1101" s="327">
        <v>2015</v>
      </c>
      <c r="D1101" s="353">
        <f>+IFERROR(VLOOKUP($A1101,Data_Loss!$A$2:$V$1180,6,FALSE),0)</f>
        <v>0</v>
      </c>
      <c r="E1101" s="353">
        <f>+IFERROR(VLOOKUP($A1101,Data_Loss!$A$2:$V$1180,7,FALSE),0)</f>
        <v>0</v>
      </c>
      <c r="F1101" s="353">
        <f>+IFERROR(VLOOKUP($A1101,Data_Loss!$A$2:$V$1180,8,FALSE),0)</f>
        <v>0</v>
      </c>
      <c r="G1101" s="353">
        <f>+IFERROR(VLOOKUP($A1101,Data_Loss!$A$2:$V$1180,9,FALSE),0)</f>
        <v>3</v>
      </c>
      <c r="H1101" s="353">
        <f>+IFERROR(VLOOKUP($A1101,Data_Loss!$A$2:$V$1180,10,FALSE),0)</f>
        <v>2</v>
      </c>
      <c r="I1101" s="353">
        <f>+IFERROR(VLOOKUP($A1101,Data_Loss!$A$2:$V$1300,12,FALSE),0)</f>
        <v>0</v>
      </c>
      <c r="J1101" s="353">
        <f>+IFERROR(VLOOKUP($A1101,Data_Loss!$A$2:$V$1300,13,FALSE),0)</f>
        <v>0</v>
      </c>
      <c r="K1101" s="353">
        <f>+IFERROR(VLOOKUP($A1101,Data_Loss!$A$2:$V$1300,14,FALSE),0)</f>
        <v>0</v>
      </c>
      <c r="L1101" s="353">
        <f>+IFERROR(VLOOKUP($A1101,Data_Loss!$A$2:$V$1300,15,FALSE),0)</f>
        <v>96733</v>
      </c>
      <c r="M1101" s="353">
        <f>+IFERROR(VLOOKUP($A1101,Data_Loss!$A$2:$V$1300,16,FALSE),0)</f>
        <v>1673</v>
      </c>
      <c r="N1101" s="353">
        <f>+IFERROR(VLOOKUP($A1101,Data_Loss!$A$2:$V$1300,17,FALSE),0)</f>
        <v>0</v>
      </c>
      <c r="O1101" s="353">
        <f>+IFERROR(VLOOKUP($A1101,Data_Loss!$A$2:$V$1300,18,FALSE),0)</f>
        <v>0</v>
      </c>
      <c r="P1101" s="353">
        <f>+IFERROR(VLOOKUP($A1101,Data_Loss!$A$2:$V$1300,19,FALSE),0)</f>
        <v>0</v>
      </c>
      <c r="Q1101" s="353">
        <f>+IFERROR(VLOOKUP($A1101,Data_Loss!$A$2:$V$1300,20,FALSE),0)</f>
        <v>131199</v>
      </c>
      <c r="R1101" s="353">
        <f>+IFERROR(VLOOKUP($A1101,Data_Loss!$A$2:$V$1300,21,FALSE),0)</f>
        <v>5287</v>
      </c>
      <c r="S1101" s="353">
        <f>+IFERROR(VLOOKUP($A1101,Data_Loss!$A$2:$V$1300,22,FALSE),0)</f>
        <v>5064</v>
      </c>
      <c r="T1101" s="191">
        <f>+$I1101*'10k &amp; MO'!C$4+$J1101*'10k &amp; MO'!C$10+$K1101*'10k &amp; MO'!C$16+$L1101*'10k &amp; MO'!C$22+$M1101*'10k &amp; MO'!C$28</f>
        <v>0</v>
      </c>
      <c r="U1101" s="349">
        <f>+$I1101*'10k &amp; MO'!D$4+$J1101*'10k &amp; MO'!D$10+$K1101*'10k &amp; MO'!D$16+$L1101*'10k &amp; MO'!D$22+$M1101*'10k &amp; MO'!D$28</f>
        <v>0</v>
      </c>
      <c r="V1101" s="349">
        <f>+$I1101*'10k &amp; MO'!E$4+$J1101*'10k &amp; MO'!E$10+$K1101*'10k &amp; MO'!E$16+$L1101*'10k &amp; MO'!E$22+$M1101*'10k &amp; MO'!E$28</f>
        <v>14229.939499999999</v>
      </c>
      <c r="W1101" s="349">
        <f>+$I1101*'10k &amp; MO'!F$4+$J1101*'10k &amp; MO'!F$10+$K1101*'10k &amp; MO'!F$16+$L1101*'10k &amp; MO'!F$22+$M1101*'10k &amp; MO'!F$28</f>
        <v>106199.4332</v>
      </c>
      <c r="X1101" s="349">
        <f>+$I1101*'10k &amp; MO'!G$4+$J1101*'10k &amp; MO'!G$10+$K1101*'10k &amp; MO'!G$16+$L1101*'10k &amp; MO'!G$22+$M1101*'10k &amp; MO'!G$28</f>
        <v>2735.5335</v>
      </c>
      <c r="Y1101" s="349">
        <f>+$N1101*'10k &amp; MO'!H$4+$O1101*'10k &amp; MO'!H$10+$P1101*'10k &amp; MO'!H$16+$Q1101*'10k &amp; MO'!H$22+$R1101*'10k &amp; MO'!H$28</f>
        <v>0</v>
      </c>
      <c r="Z1101" s="349">
        <f>+$N1101*'10k &amp; MO'!I$4+$O1101*'10k &amp; MO'!I$10+$P1101*'10k &amp; MO'!I$16+$Q1101*'10k &amp; MO'!I$22+$R1101*'10k &amp; MO'!I$28</f>
        <v>0</v>
      </c>
      <c r="AA1101" s="349">
        <f>+$N1101*'10k &amp; MO'!J$4+$O1101*'10k &amp; MO'!J$10+$P1101*'10k &amp; MO'!J$16+$Q1101*'10k &amp; MO'!J$22+$R1101*'10k &amp; MO'!J$28</f>
        <v>24762.025799999999</v>
      </c>
      <c r="AB1101" s="349">
        <f>+$N1101*'10k &amp; MO'!K$4+$O1101*'10k &amp; MO'!K$10+$P1101*'10k &amp; MO'!K$16+$Q1101*'10k &amp; MO'!K$22+$R1101*'10k &amp; MO'!K$28</f>
        <v>202643.60649999999</v>
      </c>
      <c r="AC1101" s="349">
        <f>+$N1101*'10k &amp; MO'!L$4+$O1101*'10k &amp; MO'!L$10+$P1101*'10k &amp; MO'!L$16+$Q1101*'10k &amp; MO'!L$22+$R1101*'10k &amp; MO'!L$28</f>
        <v>10841.320299999999</v>
      </c>
      <c r="AD1101" s="350">
        <f>+S1101*'10k &amp; MO'!O$4</f>
        <v>6137.5680000000002</v>
      </c>
      <c r="AF1101" s="192" t="str">
        <f t="shared" si="152"/>
        <v>9072015</v>
      </c>
      <c r="AG1101" s="192">
        <f>+IFERROR(VLOOKUP($AF1101,'Limited Loss'!$F$5:$P$124,AG$3,FALSE),0)</f>
        <v>0</v>
      </c>
      <c r="AH1101" s="193">
        <f>+IFERROR(VLOOKUP($AF1101,'Limited Loss'!$F$5:$P$124,AH$3,FALSE),0)</f>
        <v>0</v>
      </c>
      <c r="AI1101" s="193">
        <f>+IFERROR(VLOOKUP($AF1101,'Limited Loss'!$F$5:$P$124,AI$3,FALSE),0)</f>
        <v>0</v>
      </c>
      <c r="AJ1101" s="193">
        <f>+IFERROR(VLOOKUP($AF1101,'Limited Loss'!$F$5:$P$124,AJ$3,FALSE),0)</f>
        <v>0</v>
      </c>
      <c r="AK1101" s="100">
        <f>+IFERROR(VLOOKUP($AF1101,'Limited Loss'!$F$5:$P$124,AK$3,FALSE),0)</f>
        <v>0</v>
      </c>
      <c r="AL1101" s="193">
        <f>+IFERROR(VLOOKUP($AF1101,'Limited Loss'!$F$5:$P$124,AL$3,FALSE),0)</f>
        <v>0</v>
      </c>
      <c r="AM1101" s="193">
        <f>+IFERROR(VLOOKUP($AF1101,'Limited Loss'!$F$5:$P$124,AM$3,FALSE),0)</f>
        <v>0</v>
      </c>
      <c r="AN1101" s="193">
        <f>+IFERROR(VLOOKUP($AF1101,'Limited Loss'!$F$5:$P$124,AN$3,FALSE),0)</f>
        <v>0</v>
      </c>
      <c r="AO1101" s="193">
        <f>+IFERROR(VLOOKUP($AF1101,'Limited Loss'!$F$5:$P$124,AO$3,FALSE),0)</f>
        <v>0</v>
      </c>
      <c r="AP1101" s="100">
        <f>+IFERROR(VLOOKUP($AF1101,'Limited Loss'!$F$5:$P$124,AP$3,FALSE),0)</f>
        <v>0</v>
      </c>
      <c r="AQ1101" s="353"/>
      <c r="AR1101" s="331">
        <f t="shared" si="153"/>
        <v>907</v>
      </c>
      <c r="AS1101" s="332">
        <f t="shared" si="153"/>
        <v>2015</v>
      </c>
      <c r="AT1101" s="349">
        <f t="shared" si="151"/>
        <v>0</v>
      </c>
      <c r="AU1101" s="349">
        <f t="shared" si="151"/>
        <v>0</v>
      </c>
      <c r="AV1101" s="349">
        <f t="shared" si="151"/>
        <v>14229.939499999999</v>
      </c>
      <c r="AW1101" s="349">
        <f t="shared" si="151"/>
        <v>106199.4332</v>
      </c>
      <c r="AX1101" s="350">
        <f t="shared" si="151"/>
        <v>2735.5335</v>
      </c>
      <c r="AY1101" s="349">
        <f t="shared" si="151"/>
        <v>0</v>
      </c>
      <c r="AZ1101" s="349">
        <f t="shared" si="151"/>
        <v>0</v>
      </c>
      <c r="BA1101" s="349">
        <f t="shared" si="151"/>
        <v>24762.025799999999</v>
      </c>
      <c r="BB1101" s="349">
        <f t="shared" si="151"/>
        <v>202643.60649999999</v>
      </c>
      <c r="BC1101" s="349">
        <f t="shared" si="151"/>
        <v>10841.320299999999</v>
      </c>
      <c r="BD1101" s="350">
        <f t="shared" si="151"/>
        <v>6137.5680000000002</v>
      </c>
      <c r="BE1101" s="349">
        <f t="shared" si="155"/>
        <v>38991.965299999996</v>
      </c>
      <c r="BF1101" s="375">
        <f t="shared" si="156"/>
        <v>322419.89350000001</v>
      </c>
      <c r="BG1101" s="334">
        <f t="shared" si="157"/>
        <v>6137.5680000000002</v>
      </c>
    </row>
    <row r="1102" spans="1:59" x14ac:dyDescent="0.2">
      <c r="A1102" s="326" t="str">
        <f t="shared" si="154"/>
        <v>9072016</v>
      </c>
      <c r="B1102" s="331">
        <v>907</v>
      </c>
      <c r="C1102" s="327">
        <v>2016</v>
      </c>
      <c r="D1102" s="353">
        <f>+IFERROR(VLOOKUP($A1102,Data_Loss!$A$2:$V$1180,6,FALSE),0)</f>
        <v>0</v>
      </c>
      <c r="E1102" s="353">
        <f>+IFERROR(VLOOKUP($A1102,Data_Loss!$A$2:$V$1180,7,FALSE),0)</f>
        <v>0</v>
      </c>
      <c r="F1102" s="353">
        <f>+IFERROR(VLOOKUP($A1102,Data_Loss!$A$2:$V$1180,8,FALSE),0)</f>
        <v>0</v>
      </c>
      <c r="G1102" s="353">
        <f>+IFERROR(VLOOKUP($A1102,Data_Loss!$A$2:$V$1180,9,FALSE),0)</f>
        <v>0</v>
      </c>
      <c r="H1102" s="353">
        <f>+IFERROR(VLOOKUP($A1102,Data_Loss!$A$2:$V$1180,10,FALSE),0)</f>
        <v>0</v>
      </c>
      <c r="I1102" s="353">
        <f>+IFERROR(VLOOKUP($A1102,Data_Loss!$A$2:$V$1300,12,FALSE),0)</f>
        <v>0</v>
      </c>
      <c r="J1102" s="353">
        <f>+IFERROR(VLOOKUP($A1102,Data_Loss!$A$2:$V$1300,13,FALSE),0)</f>
        <v>0</v>
      </c>
      <c r="K1102" s="353">
        <f>+IFERROR(VLOOKUP($A1102,Data_Loss!$A$2:$V$1300,14,FALSE),0)</f>
        <v>0</v>
      </c>
      <c r="L1102" s="353">
        <f>+IFERROR(VLOOKUP($A1102,Data_Loss!$A$2:$V$1300,15,FALSE),0)</f>
        <v>0</v>
      </c>
      <c r="M1102" s="353">
        <f>+IFERROR(VLOOKUP($A1102,Data_Loss!$A$2:$V$1300,16,FALSE),0)</f>
        <v>0</v>
      </c>
      <c r="N1102" s="353">
        <f>+IFERROR(VLOOKUP($A1102,Data_Loss!$A$2:$V$1300,17,FALSE),0)</f>
        <v>0</v>
      </c>
      <c r="O1102" s="353">
        <f>+IFERROR(VLOOKUP($A1102,Data_Loss!$A$2:$V$1300,18,FALSE),0)</f>
        <v>0</v>
      </c>
      <c r="P1102" s="353">
        <f>+IFERROR(VLOOKUP($A1102,Data_Loss!$A$2:$V$1300,19,FALSE),0)</f>
        <v>0</v>
      </c>
      <c r="Q1102" s="353">
        <f>+IFERROR(VLOOKUP($A1102,Data_Loss!$A$2:$V$1300,20,FALSE),0)</f>
        <v>0</v>
      </c>
      <c r="R1102" s="353">
        <f>+IFERROR(VLOOKUP($A1102,Data_Loss!$A$2:$V$1300,21,FALSE),0)</f>
        <v>0</v>
      </c>
      <c r="S1102" s="353">
        <f>+IFERROR(VLOOKUP($A1102,Data_Loss!$A$2:$V$1300,22,FALSE),0)</f>
        <v>6082</v>
      </c>
      <c r="T1102" s="191">
        <f>+$I1102*'10k &amp; MO'!C$5+$J1102*'10k &amp; MO'!C$11+$K1102*'10k &amp; MO'!C$17+$L1102*'10k &amp; MO'!C$23+$M1102*'10k &amp; MO'!C$29</f>
        <v>0</v>
      </c>
      <c r="U1102" s="349">
        <f>+$I1102*'10k &amp; MO'!D$5+$J1102*'10k &amp; MO'!D$11+$K1102*'10k &amp; MO'!D$17+$L1102*'10k &amp; MO'!D$23+$M1102*'10k &amp; MO'!D$29</f>
        <v>0</v>
      </c>
      <c r="V1102" s="349">
        <f>+$I1102*'10k &amp; MO'!E$5+$J1102*'10k &amp; MO'!E$11+$K1102*'10k &amp; MO'!E$17+$L1102*'10k &amp; MO'!E$23+$M1102*'10k &amp; MO'!E$29</f>
        <v>0</v>
      </c>
      <c r="W1102" s="349">
        <f>+$I1102*'10k &amp; MO'!F$5+$J1102*'10k &amp; MO'!F$11+$K1102*'10k &amp; MO'!F$17+$L1102*'10k &amp; MO'!F$23+$M1102*'10k &amp; MO'!F$29</f>
        <v>0</v>
      </c>
      <c r="X1102" s="349">
        <f>+$I1102*'10k &amp; MO'!G$5+$J1102*'10k &amp; MO'!G$11+$K1102*'10k &amp; MO'!G$17+$L1102*'10k &amp; MO'!G$23+$M1102*'10k &amp; MO'!G$29</f>
        <v>0</v>
      </c>
      <c r="Y1102" s="349">
        <f>+$N1102*'10k &amp; MO'!H$5+$O1102*'10k &amp; MO'!H$11+$P1102*'10k &amp; MO'!H$17+$Q1102*'10k &amp; MO'!H$23+$R1102*'10k &amp; MO'!H$29</f>
        <v>0</v>
      </c>
      <c r="Z1102" s="349">
        <f>+$N1102*'10k &amp; MO'!I$5+$O1102*'10k &amp; MO'!I$11+$P1102*'10k &amp; MO'!I$17+$Q1102*'10k &amp; MO'!I$23+$R1102*'10k &amp; MO'!I$29</f>
        <v>0</v>
      </c>
      <c r="AA1102" s="349">
        <f>+$N1102*'10k &amp; MO'!J$5+$O1102*'10k &amp; MO'!J$11+$P1102*'10k &amp; MO'!J$17+$Q1102*'10k &amp; MO'!J$23+$R1102*'10k &amp; MO'!J$29</f>
        <v>0</v>
      </c>
      <c r="AB1102" s="349">
        <f>+$N1102*'10k &amp; MO'!K$5+$O1102*'10k &amp; MO'!K$11+$P1102*'10k &amp; MO'!K$17+$Q1102*'10k &amp; MO'!K$23+$R1102*'10k &amp; MO'!K$29</f>
        <v>0</v>
      </c>
      <c r="AC1102" s="349">
        <f>+$N1102*'10k &amp; MO'!L$5+$O1102*'10k &amp; MO'!L$11+$P1102*'10k &amp; MO'!L$17+$Q1102*'10k &amp; MO'!L$23+$R1102*'10k &amp; MO'!L$29</f>
        <v>0</v>
      </c>
      <c r="AD1102" s="350">
        <f>+S1102*'10k &amp; MO'!O$5</f>
        <v>8198.5360000000001</v>
      </c>
      <c r="AF1102" s="192" t="str">
        <f t="shared" si="152"/>
        <v>9072016</v>
      </c>
      <c r="AG1102" s="192">
        <f>+IFERROR(VLOOKUP($AF1102,'Limited Loss'!$F$5:$P$124,AG$3,FALSE),0)</f>
        <v>0</v>
      </c>
      <c r="AH1102" s="193">
        <f>+IFERROR(VLOOKUP($AF1102,'Limited Loss'!$F$5:$P$124,AH$3,FALSE),0)</f>
        <v>0</v>
      </c>
      <c r="AI1102" s="193">
        <f>+IFERROR(VLOOKUP($AF1102,'Limited Loss'!$F$5:$P$124,AI$3,FALSE),0)</f>
        <v>0</v>
      </c>
      <c r="AJ1102" s="193">
        <f>+IFERROR(VLOOKUP($AF1102,'Limited Loss'!$F$5:$P$124,AJ$3,FALSE),0)</f>
        <v>0</v>
      </c>
      <c r="AK1102" s="100">
        <f>+IFERROR(VLOOKUP($AF1102,'Limited Loss'!$F$5:$P$124,AK$3,FALSE),0)</f>
        <v>0</v>
      </c>
      <c r="AL1102" s="193">
        <f>+IFERROR(VLOOKUP($AF1102,'Limited Loss'!$F$5:$P$124,AL$3,FALSE),0)</f>
        <v>0</v>
      </c>
      <c r="AM1102" s="193">
        <f>+IFERROR(VLOOKUP($AF1102,'Limited Loss'!$F$5:$P$124,AM$3,FALSE),0)</f>
        <v>0</v>
      </c>
      <c r="AN1102" s="193">
        <f>+IFERROR(VLOOKUP($AF1102,'Limited Loss'!$F$5:$P$124,AN$3,FALSE),0)</f>
        <v>0</v>
      </c>
      <c r="AO1102" s="193">
        <f>+IFERROR(VLOOKUP($AF1102,'Limited Loss'!$F$5:$P$124,AO$3,FALSE),0)</f>
        <v>0</v>
      </c>
      <c r="AP1102" s="100">
        <f>+IFERROR(VLOOKUP($AF1102,'Limited Loss'!$F$5:$P$124,AP$3,FALSE),0)</f>
        <v>0</v>
      </c>
      <c r="AQ1102" s="353"/>
      <c r="AR1102" s="331">
        <f t="shared" si="153"/>
        <v>907</v>
      </c>
      <c r="AS1102" s="332">
        <f t="shared" si="153"/>
        <v>2016</v>
      </c>
      <c r="AT1102" s="349">
        <f t="shared" si="151"/>
        <v>0</v>
      </c>
      <c r="AU1102" s="349">
        <f t="shared" si="151"/>
        <v>0</v>
      </c>
      <c r="AV1102" s="349">
        <f t="shared" si="151"/>
        <v>0</v>
      </c>
      <c r="AW1102" s="349">
        <f t="shared" si="151"/>
        <v>0</v>
      </c>
      <c r="AX1102" s="350">
        <f t="shared" si="151"/>
        <v>0</v>
      </c>
      <c r="AY1102" s="349">
        <f t="shared" si="151"/>
        <v>0</v>
      </c>
      <c r="AZ1102" s="349">
        <f t="shared" si="151"/>
        <v>0</v>
      </c>
      <c r="BA1102" s="349">
        <f t="shared" si="151"/>
        <v>0</v>
      </c>
      <c r="BB1102" s="349">
        <f t="shared" si="151"/>
        <v>0</v>
      </c>
      <c r="BC1102" s="349">
        <f t="shared" si="151"/>
        <v>0</v>
      </c>
      <c r="BD1102" s="350">
        <f t="shared" si="151"/>
        <v>8198.5360000000001</v>
      </c>
      <c r="BE1102" s="349">
        <f t="shared" si="155"/>
        <v>0</v>
      </c>
      <c r="BF1102" s="375">
        <f t="shared" si="156"/>
        <v>0</v>
      </c>
      <c r="BG1102" s="334">
        <f t="shared" si="157"/>
        <v>8198.5360000000001</v>
      </c>
    </row>
    <row r="1103" spans="1:59" x14ac:dyDescent="0.2">
      <c r="A1103" s="326" t="str">
        <f t="shared" si="154"/>
        <v>9072017</v>
      </c>
      <c r="B1103" s="331">
        <v>907</v>
      </c>
      <c r="C1103" s="327">
        <v>2017</v>
      </c>
      <c r="D1103" s="353">
        <f>+IFERROR(VLOOKUP($A1103,Data_Loss!$A$2:$V$1180,6,FALSE),0)</f>
        <v>0</v>
      </c>
      <c r="E1103" s="353">
        <f>+IFERROR(VLOOKUP($A1103,Data_Loss!$A$2:$V$1180,7,FALSE),0)</f>
        <v>0</v>
      </c>
      <c r="F1103" s="353">
        <f>+IFERROR(VLOOKUP($A1103,Data_Loss!$A$2:$V$1180,8,FALSE),0)</f>
        <v>0</v>
      </c>
      <c r="G1103" s="353">
        <f>+IFERROR(VLOOKUP($A1103,Data_Loss!$A$2:$V$1180,9,FALSE),0)</f>
        <v>0</v>
      </c>
      <c r="H1103" s="353">
        <f>+IFERROR(VLOOKUP($A1103,Data_Loss!$A$2:$V$1180,10,FALSE),0)</f>
        <v>0</v>
      </c>
      <c r="I1103" s="353">
        <f>+IFERROR(VLOOKUP($A1103,Data_Loss!$A$2:$V$1300,12,FALSE),0)</f>
        <v>0</v>
      </c>
      <c r="J1103" s="353">
        <f>+IFERROR(VLOOKUP($A1103,Data_Loss!$A$2:$V$1300,13,FALSE),0)</f>
        <v>0</v>
      </c>
      <c r="K1103" s="353">
        <f>+IFERROR(VLOOKUP($A1103,Data_Loss!$A$2:$V$1300,14,FALSE),0)</f>
        <v>0</v>
      </c>
      <c r="L1103" s="353">
        <f>+IFERROR(VLOOKUP($A1103,Data_Loss!$A$2:$V$1300,15,FALSE),0)</f>
        <v>0</v>
      </c>
      <c r="M1103" s="353">
        <f>+IFERROR(VLOOKUP($A1103,Data_Loss!$A$2:$V$1300,16,FALSE),0)</f>
        <v>0</v>
      </c>
      <c r="N1103" s="353">
        <f>+IFERROR(VLOOKUP($A1103,Data_Loss!$A$2:$V$1300,17,FALSE),0)</f>
        <v>0</v>
      </c>
      <c r="O1103" s="353">
        <f>+IFERROR(VLOOKUP($A1103,Data_Loss!$A$2:$V$1300,18,FALSE),0)</f>
        <v>0</v>
      </c>
      <c r="P1103" s="353">
        <f>+IFERROR(VLOOKUP($A1103,Data_Loss!$A$2:$V$1300,19,FALSE),0)</f>
        <v>0</v>
      </c>
      <c r="Q1103" s="353">
        <f>+IFERROR(VLOOKUP($A1103,Data_Loss!$A$2:$V$1300,20,FALSE),0)</f>
        <v>0</v>
      </c>
      <c r="R1103" s="353">
        <f>+IFERROR(VLOOKUP($A1103,Data_Loss!$A$2:$V$1300,21,FALSE),0)</f>
        <v>0</v>
      </c>
      <c r="S1103" s="353">
        <f>+IFERROR(VLOOKUP($A1103,Data_Loss!$A$2:$V$1300,22,FALSE),0)</f>
        <v>0</v>
      </c>
      <c r="T1103" s="191">
        <f>+$I1103*'10k &amp; MO'!C$6+$J1103*'10k &amp; MO'!C$12+$K1103*'10k &amp; MO'!C$18+$L1103*'10k &amp; MO'!C$24+$M1103*'10k &amp; MO'!C$30</f>
        <v>0</v>
      </c>
      <c r="U1103" s="349">
        <f>+$I1103*'10k &amp; MO'!D$6+$J1103*'10k &amp; MO'!D$12+$K1103*'10k &amp; MO'!D$18+$L1103*'10k &amp; MO'!D$24+$M1103*'10k &amp; MO'!D$30</f>
        <v>0</v>
      </c>
      <c r="V1103" s="349">
        <f>+$I1103*'10k &amp; MO'!E$6+$J1103*'10k &amp; MO'!E$12+$K1103*'10k &amp; MO'!E$18+$L1103*'10k &amp; MO'!E$24+$M1103*'10k &amp; MO'!E$30</f>
        <v>0</v>
      </c>
      <c r="W1103" s="349">
        <f>+$I1103*'10k &amp; MO'!F$6+$J1103*'10k &amp; MO'!F$12+$K1103*'10k &amp; MO'!F$18+$L1103*'10k &amp; MO'!F$24+$M1103*'10k &amp; MO'!F$30</f>
        <v>0</v>
      </c>
      <c r="X1103" s="349">
        <f>+$I1103*'10k &amp; MO'!G$6+$J1103*'10k &amp; MO'!G$12+$K1103*'10k &amp; MO'!G$18+$L1103*'10k &amp; MO'!G$24+$M1103*'10k &amp; MO'!G$30</f>
        <v>0</v>
      </c>
      <c r="Y1103" s="349">
        <f>+$N1103*'10k &amp; MO'!H$6+$O1103*'10k &amp; MO'!H$12+$P1103*'10k &amp; MO'!H$18+$Q1103*'10k &amp; MO'!H$24+$R1103*'10k &amp; MO'!H$30</f>
        <v>0</v>
      </c>
      <c r="Z1103" s="349">
        <f>+$N1103*'10k &amp; MO'!I$6+$O1103*'10k &amp; MO'!I$12+$P1103*'10k &amp; MO'!I$18+$Q1103*'10k &amp; MO'!I$24+$R1103*'10k &amp; MO'!I$30</f>
        <v>0</v>
      </c>
      <c r="AA1103" s="349">
        <f>+$N1103*'10k &amp; MO'!J$6+$O1103*'10k &amp; MO'!J$12+$P1103*'10k &amp; MO'!J$18+$Q1103*'10k &amp; MO'!J$24+$R1103*'10k &amp; MO'!J$30</f>
        <v>0</v>
      </c>
      <c r="AB1103" s="349">
        <f>+$N1103*'10k &amp; MO'!K$6+$O1103*'10k &amp; MO'!K$12+$P1103*'10k &amp; MO'!K$18+$Q1103*'10k &amp; MO'!K$24+$R1103*'10k &amp; MO'!K$30</f>
        <v>0</v>
      </c>
      <c r="AC1103" s="349">
        <f>+$N1103*'10k &amp; MO'!L$6+$O1103*'10k &amp; MO'!L$12+$P1103*'10k &amp; MO'!L$18+$Q1103*'10k &amp; MO'!L$24+$R1103*'10k &amp; MO'!L$30</f>
        <v>0</v>
      </c>
      <c r="AD1103" s="350">
        <f>+S1103*'10k &amp; MO'!O$6</f>
        <v>0</v>
      </c>
      <c r="AF1103" s="192" t="str">
        <f t="shared" si="152"/>
        <v>9072017</v>
      </c>
      <c r="AG1103" s="192">
        <f>+IFERROR(VLOOKUP($AF1103,'Limited Loss'!$F$5:$P$124,AG$3,FALSE),0)</f>
        <v>0</v>
      </c>
      <c r="AH1103" s="193">
        <f>+IFERROR(VLOOKUP($AF1103,'Limited Loss'!$F$5:$P$124,AH$3,FALSE),0)</f>
        <v>0</v>
      </c>
      <c r="AI1103" s="193">
        <f>+IFERROR(VLOOKUP($AF1103,'Limited Loss'!$F$5:$P$124,AI$3,FALSE),0)</f>
        <v>0</v>
      </c>
      <c r="AJ1103" s="193">
        <f>+IFERROR(VLOOKUP($AF1103,'Limited Loss'!$F$5:$P$124,AJ$3,FALSE),0)</f>
        <v>0</v>
      </c>
      <c r="AK1103" s="100">
        <f>+IFERROR(VLOOKUP($AF1103,'Limited Loss'!$F$5:$P$124,AK$3,FALSE),0)</f>
        <v>0</v>
      </c>
      <c r="AL1103" s="193">
        <f>+IFERROR(VLOOKUP($AF1103,'Limited Loss'!$F$5:$P$124,AL$3,FALSE),0)</f>
        <v>0</v>
      </c>
      <c r="AM1103" s="193">
        <f>+IFERROR(VLOOKUP($AF1103,'Limited Loss'!$F$5:$P$124,AM$3,FALSE),0)</f>
        <v>0</v>
      </c>
      <c r="AN1103" s="193">
        <f>+IFERROR(VLOOKUP($AF1103,'Limited Loss'!$F$5:$P$124,AN$3,FALSE),0)</f>
        <v>0</v>
      </c>
      <c r="AO1103" s="193">
        <f>+IFERROR(VLOOKUP($AF1103,'Limited Loss'!$F$5:$P$124,AO$3,FALSE),0)</f>
        <v>0</v>
      </c>
      <c r="AP1103" s="100">
        <f>+IFERROR(VLOOKUP($AF1103,'Limited Loss'!$F$5:$P$124,AP$3,FALSE),0)</f>
        <v>0</v>
      </c>
      <c r="AQ1103" s="353"/>
      <c r="AR1103" s="331">
        <f t="shared" si="153"/>
        <v>907</v>
      </c>
      <c r="AS1103" s="332">
        <f t="shared" si="153"/>
        <v>2017</v>
      </c>
      <c r="AT1103" s="349">
        <f t="shared" si="151"/>
        <v>0</v>
      </c>
      <c r="AU1103" s="349">
        <f t="shared" si="151"/>
        <v>0</v>
      </c>
      <c r="AV1103" s="349">
        <f t="shared" si="151"/>
        <v>0</v>
      </c>
      <c r="AW1103" s="349">
        <f t="shared" si="151"/>
        <v>0</v>
      </c>
      <c r="AX1103" s="350">
        <f t="shared" si="151"/>
        <v>0</v>
      </c>
      <c r="AY1103" s="349">
        <f t="shared" si="151"/>
        <v>0</v>
      </c>
      <c r="AZ1103" s="349">
        <f t="shared" si="151"/>
        <v>0</v>
      </c>
      <c r="BA1103" s="349">
        <f t="shared" si="151"/>
        <v>0</v>
      </c>
      <c r="BB1103" s="349">
        <f t="shared" si="151"/>
        <v>0</v>
      </c>
      <c r="BC1103" s="349">
        <f t="shared" si="151"/>
        <v>0</v>
      </c>
      <c r="BD1103" s="350">
        <f t="shared" si="151"/>
        <v>0</v>
      </c>
      <c r="BE1103" s="349">
        <f t="shared" si="155"/>
        <v>0</v>
      </c>
      <c r="BF1103" s="375">
        <f t="shared" si="156"/>
        <v>0</v>
      </c>
      <c r="BG1103" s="334">
        <f t="shared" si="157"/>
        <v>0</v>
      </c>
    </row>
    <row r="1104" spans="1:59" x14ac:dyDescent="0.2">
      <c r="A1104" s="326" t="str">
        <f t="shared" si="154"/>
        <v>9072018</v>
      </c>
      <c r="B1104" s="331">
        <v>907</v>
      </c>
      <c r="C1104" s="327">
        <v>2018</v>
      </c>
      <c r="D1104" s="353">
        <f>+IFERROR(VLOOKUP($A1104,Data_Loss!$A$2:$V$1180,6,FALSE),0)</f>
        <v>0</v>
      </c>
      <c r="E1104" s="353">
        <f>+IFERROR(VLOOKUP($A1104,Data_Loss!$A$2:$V$1180,7,FALSE),0)</f>
        <v>0</v>
      </c>
      <c r="F1104" s="353">
        <f>+IFERROR(VLOOKUP($A1104,Data_Loss!$A$2:$V$1180,8,FALSE),0)</f>
        <v>0</v>
      </c>
      <c r="G1104" s="353">
        <f>+IFERROR(VLOOKUP($A1104,Data_Loss!$A$2:$V$1180,9,FALSE),0)</f>
        <v>1</v>
      </c>
      <c r="H1104" s="353">
        <f>+IFERROR(VLOOKUP($A1104,Data_Loss!$A$2:$V$1180,10,FALSE),0)</f>
        <v>0</v>
      </c>
      <c r="I1104" s="353">
        <f>+IFERROR(VLOOKUP($A1104,Data_Loss!$A$2:$V$1300,12,FALSE),0)</f>
        <v>0</v>
      </c>
      <c r="J1104" s="353">
        <f>+IFERROR(VLOOKUP($A1104,Data_Loss!$A$2:$V$1300,13,FALSE),0)</f>
        <v>0</v>
      </c>
      <c r="K1104" s="353">
        <f>+IFERROR(VLOOKUP($A1104,Data_Loss!$A$2:$V$1300,14,FALSE),0)</f>
        <v>0</v>
      </c>
      <c r="L1104" s="353">
        <f>+IFERROR(VLOOKUP($A1104,Data_Loss!$A$2:$V$1300,15,FALSE),0)</f>
        <v>2743</v>
      </c>
      <c r="M1104" s="353">
        <f>+IFERROR(VLOOKUP($A1104,Data_Loss!$A$2:$V$1300,16,FALSE),0)</f>
        <v>0</v>
      </c>
      <c r="N1104" s="353">
        <f>+IFERROR(VLOOKUP($A1104,Data_Loss!$A$2:$V$1300,17,FALSE),0)</f>
        <v>0</v>
      </c>
      <c r="O1104" s="353">
        <f>+IFERROR(VLOOKUP($A1104,Data_Loss!$A$2:$V$1300,18,FALSE),0)</f>
        <v>0</v>
      </c>
      <c r="P1104" s="353">
        <f>+IFERROR(VLOOKUP($A1104,Data_Loss!$A$2:$V$1300,19,FALSE),0)</f>
        <v>0</v>
      </c>
      <c r="Q1104" s="353">
        <f>+IFERROR(VLOOKUP($A1104,Data_Loss!$A$2:$V$1300,20,FALSE),0)</f>
        <v>12043</v>
      </c>
      <c r="R1104" s="353">
        <f>+IFERROR(VLOOKUP($A1104,Data_Loss!$A$2:$V$1300,21,FALSE),0)</f>
        <v>0</v>
      </c>
      <c r="S1104" s="353">
        <f>+IFERROR(VLOOKUP($A1104,Data_Loss!$A$2:$V$1300,22,FALSE),0)</f>
        <v>0</v>
      </c>
      <c r="T1104" s="191">
        <f>+$I1104*'10k &amp; MO'!C$7+$J1104*'10k &amp; MO'!C$13+$K1104*'10k &amp; MO'!C$19+$L1104*'10k &amp; MO'!C$25+$M1104*'10k &amp; MO'!C$31</f>
        <v>0</v>
      </c>
      <c r="U1104" s="349">
        <f>+$I1104*'10k &amp; MO'!D$7+$J1104*'10k &amp; MO'!D$13+$K1104*'10k &amp; MO'!D$19+$L1104*'10k &amp; MO'!D$25+$M1104*'10k &amp; MO'!D$31</f>
        <v>84.484400000000008</v>
      </c>
      <c r="V1104" s="349">
        <f>+$I1104*'10k &amp; MO'!E$7+$J1104*'10k &amp; MO'!E$13+$K1104*'10k &amp; MO'!E$19+$L1104*'10k &amp; MO'!E$25+$M1104*'10k &amp; MO'!E$31</f>
        <v>4317.482</v>
      </c>
      <c r="W1104" s="349">
        <f>+$I1104*'10k &amp; MO'!F$7+$J1104*'10k &amp; MO'!F$13+$K1104*'10k &amp; MO'!F$19+$L1104*'10k &amp; MO'!F$25+$M1104*'10k &amp; MO'!F$31</f>
        <v>2143.9287999999997</v>
      </c>
      <c r="X1104" s="349">
        <f>+$I1104*'10k &amp; MO'!G$7+$J1104*'10k &amp; MO'!G$13+$K1104*'10k &amp; MO'!G$19+$L1104*'10k &amp; MO'!G$25+$M1104*'10k &amp; MO'!G$31</f>
        <v>286.0949</v>
      </c>
      <c r="Y1104" s="349">
        <f>+$N1104*'10k &amp; MO'!H$7+$O1104*'10k &amp; MO'!H$13+$P1104*'10k &amp; MO'!H$19+$Q1104*'10k &amp; MO'!H$25+$R1104*'10k &amp; MO'!H$31</f>
        <v>0</v>
      </c>
      <c r="Z1104" s="349">
        <f>+$N1104*'10k &amp; MO'!I$7+$O1104*'10k &amp; MO'!I$13+$P1104*'10k &amp; MO'!I$19+$Q1104*'10k &amp; MO'!I$25+$R1104*'10k &amp; MO'!I$31</f>
        <v>342.02120000000002</v>
      </c>
      <c r="AA1104" s="349">
        <f>+$N1104*'10k &amp; MO'!J$7+$O1104*'10k &amp; MO'!J$13+$P1104*'10k &amp; MO'!J$19+$Q1104*'10k &amp; MO'!J$25+$R1104*'10k &amp; MO'!J$31</f>
        <v>17157.662100000001</v>
      </c>
      <c r="AB1104" s="349">
        <f>+$N1104*'10k &amp; MO'!K$7+$O1104*'10k &amp; MO'!K$13+$P1104*'10k &amp; MO'!K$19+$Q1104*'10k &amp; MO'!K$25+$R1104*'10k &amp; MO'!K$31</f>
        <v>11711.817500000001</v>
      </c>
      <c r="AC1104" s="349">
        <f>+$N1104*'10k &amp; MO'!L$7+$O1104*'10k &amp; MO'!L$13+$P1104*'10k &amp; MO'!L$19+$Q1104*'10k &amp; MO'!L$25+$R1104*'10k &amp; MO'!L$31</f>
        <v>2023.2240000000002</v>
      </c>
      <c r="AD1104" s="350">
        <f>+S1104*'10k &amp; MO'!O$7</f>
        <v>0</v>
      </c>
      <c r="AF1104" s="192" t="str">
        <f t="shared" si="152"/>
        <v>9072018</v>
      </c>
      <c r="AG1104" s="192">
        <f>+IFERROR(VLOOKUP($AF1104,'Limited Loss'!$F$5:$P$124,AG$3,FALSE),0)</f>
        <v>0</v>
      </c>
      <c r="AH1104" s="193">
        <f>+IFERROR(VLOOKUP($AF1104,'Limited Loss'!$F$5:$P$124,AH$3,FALSE),0)</f>
        <v>0</v>
      </c>
      <c r="AI1104" s="193">
        <f>+IFERROR(VLOOKUP($AF1104,'Limited Loss'!$F$5:$P$124,AI$3,FALSE),0)</f>
        <v>0</v>
      </c>
      <c r="AJ1104" s="193">
        <f>+IFERROR(VLOOKUP($AF1104,'Limited Loss'!$F$5:$P$124,AJ$3,FALSE),0)</f>
        <v>0</v>
      </c>
      <c r="AK1104" s="100">
        <f>+IFERROR(VLOOKUP($AF1104,'Limited Loss'!$F$5:$P$124,AK$3,FALSE),0)</f>
        <v>0</v>
      </c>
      <c r="AL1104" s="193">
        <f>+IFERROR(VLOOKUP($AF1104,'Limited Loss'!$F$5:$P$124,AL$3,FALSE),0)</f>
        <v>0</v>
      </c>
      <c r="AM1104" s="193">
        <f>+IFERROR(VLOOKUP($AF1104,'Limited Loss'!$F$5:$P$124,AM$3,FALSE),0)</f>
        <v>0</v>
      </c>
      <c r="AN1104" s="193">
        <f>+IFERROR(VLOOKUP($AF1104,'Limited Loss'!$F$5:$P$124,AN$3,FALSE),0)</f>
        <v>0</v>
      </c>
      <c r="AO1104" s="193">
        <f>+IFERROR(VLOOKUP($AF1104,'Limited Loss'!$F$5:$P$124,AO$3,FALSE),0)</f>
        <v>0</v>
      </c>
      <c r="AP1104" s="100">
        <f>+IFERROR(VLOOKUP($AF1104,'Limited Loss'!$F$5:$P$124,AP$3,FALSE),0)</f>
        <v>0</v>
      </c>
      <c r="AQ1104" s="353"/>
      <c r="AR1104" s="331">
        <f t="shared" si="153"/>
        <v>907</v>
      </c>
      <c r="AS1104" s="332">
        <f t="shared" si="153"/>
        <v>2018</v>
      </c>
      <c r="AT1104" s="349">
        <f t="shared" si="151"/>
        <v>0</v>
      </c>
      <c r="AU1104" s="349">
        <f t="shared" si="151"/>
        <v>84.484400000000008</v>
      </c>
      <c r="AV1104" s="349">
        <f t="shared" si="151"/>
        <v>4317.482</v>
      </c>
      <c r="AW1104" s="349">
        <f t="shared" si="151"/>
        <v>2143.9287999999997</v>
      </c>
      <c r="AX1104" s="350">
        <f t="shared" si="151"/>
        <v>286.0949</v>
      </c>
      <c r="AY1104" s="349">
        <f t="shared" si="151"/>
        <v>0</v>
      </c>
      <c r="AZ1104" s="349">
        <f t="shared" si="151"/>
        <v>342.02120000000002</v>
      </c>
      <c r="BA1104" s="349">
        <f t="shared" si="151"/>
        <v>17157.662100000001</v>
      </c>
      <c r="BB1104" s="349">
        <f t="shared" si="151"/>
        <v>11711.817500000001</v>
      </c>
      <c r="BC1104" s="349">
        <f t="shared" si="151"/>
        <v>2023.2240000000002</v>
      </c>
      <c r="BD1104" s="350">
        <f t="shared" si="151"/>
        <v>0</v>
      </c>
      <c r="BE1104" s="349">
        <f t="shared" si="155"/>
        <v>21901.649700000002</v>
      </c>
      <c r="BF1104" s="375">
        <f t="shared" si="156"/>
        <v>16165.065200000001</v>
      </c>
      <c r="BG1104" s="334">
        <f t="shared" si="157"/>
        <v>0</v>
      </c>
    </row>
    <row r="1105" spans="1:59" x14ac:dyDescent="0.2">
      <c r="A1105" s="326" t="str">
        <f t="shared" si="154"/>
        <v>9102014</v>
      </c>
      <c r="B1105" s="331">
        <v>910</v>
      </c>
      <c r="C1105" s="327">
        <v>2014</v>
      </c>
      <c r="D1105" s="353">
        <f>+IFERROR(VLOOKUP($A1105,Data_Loss!$A$2:$V$1180,6,FALSE),0)</f>
        <v>0</v>
      </c>
      <c r="E1105" s="353">
        <f>+IFERROR(VLOOKUP($A1105,Data_Loss!$A$2:$V$1180,7,FALSE),0)</f>
        <v>0</v>
      </c>
      <c r="F1105" s="353">
        <f>+IFERROR(VLOOKUP($A1105,Data_Loss!$A$2:$V$1180,8,FALSE),0)</f>
        <v>0</v>
      </c>
      <c r="G1105" s="353">
        <f>+IFERROR(VLOOKUP($A1105,Data_Loss!$A$2:$V$1180,9,FALSE),0)</f>
        <v>0</v>
      </c>
      <c r="H1105" s="353">
        <f>+IFERROR(VLOOKUP($A1105,Data_Loss!$A$2:$V$1180,10,FALSE),0)</f>
        <v>0</v>
      </c>
      <c r="I1105" s="353">
        <f>+IFERROR(VLOOKUP($A1105,Data_Loss!$A$2:$V$1300,12,FALSE),0)</f>
        <v>0</v>
      </c>
      <c r="J1105" s="353">
        <f>+IFERROR(VLOOKUP($A1105,Data_Loss!$A$2:$V$1300,13,FALSE),0)</f>
        <v>0</v>
      </c>
      <c r="K1105" s="353">
        <f>+IFERROR(VLOOKUP($A1105,Data_Loss!$A$2:$V$1300,14,FALSE),0)</f>
        <v>0</v>
      </c>
      <c r="L1105" s="353">
        <f>+IFERROR(VLOOKUP($A1105,Data_Loss!$A$2:$V$1300,15,FALSE),0)</f>
        <v>0</v>
      </c>
      <c r="M1105" s="353">
        <f>+IFERROR(VLOOKUP($A1105,Data_Loss!$A$2:$V$1300,16,FALSE),0)</f>
        <v>0</v>
      </c>
      <c r="N1105" s="353">
        <f>+IFERROR(VLOOKUP($A1105,Data_Loss!$A$2:$V$1300,17,FALSE),0)</f>
        <v>0</v>
      </c>
      <c r="O1105" s="353">
        <f>+IFERROR(VLOOKUP($A1105,Data_Loss!$A$2:$V$1300,18,FALSE),0)</f>
        <v>0</v>
      </c>
      <c r="P1105" s="353">
        <f>+IFERROR(VLOOKUP($A1105,Data_Loss!$A$2:$V$1300,19,FALSE),0)</f>
        <v>0</v>
      </c>
      <c r="Q1105" s="353">
        <f>+IFERROR(VLOOKUP($A1105,Data_Loss!$A$2:$V$1300,20,FALSE),0)</f>
        <v>0</v>
      </c>
      <c r="R1105" s="353">
        <f>+IFERROR(VLOOKUP($A1105,Data_Loss!$A$2:$V$1300,21,FALSE),0)</f>
        <v>0</v>
      </c>
      <c r="S1105" s="353">
        <f>+IFERROR(VLOOKUP($A1105,Data_Loss!$A$2:$V$1300,22,FALSE),0)</f>
        <v>2471</v>
      </c>
      <c r="T1105" s="191">
        <f>+$I1105*'10k &amp; MO'!C$3+$J1105*'10k &amp; MO'!C$9+$K1105*'10k &amp; MO'!C$15+$L1105*'10k &amp; MO'!C$21+$M1105*'10k &amp; MO'!C$27</f>
        <v>0</v>
      </c>
      <c r="U1105" s="349">
        <f>+$I1105*'10k &amp; MO'!D$3+$J1105*'10k &amp; MO'!D$9+$K1105*'10k &amp; MO'!D$15+$L1105*'10k &amp; MO'!D$21+$M1105*'10k &amp; MO'!D$27</f>
        <v>0</v>
      </c>
      <c r="V1105" s="349">
        <f>+$I1105*'10k &amp; MO'!E$3+$J1105*'10k &amp; MO'!E$9+$K1105*'10k &amp; MO'!E$15+$L1105*'10k &amp; MO'!E$21+$M1105*'10k &amp; MO'!E$27</f>
        <v>0</v>
      </c>
      <c r="W1105" s="349">
        <f>+$I1105*'10k &amp; MO'!F$3+$J1105*'10k &amp; MO'!F$9+$K1105*'10k &amp; MO'!F$15+$L1105*'10k &amp; MO'!F$21+$M1105*'10k &amp; MO'!F$27</f>
        <v>0</v>
      </c>
      <c r="X1105" s="349">
        <f>+$I1105*'10k &amp; MO'!G$3+$J1105*'10k &amp; MO'!G$9+$K1105*'10k &amp; MO'!G$15+$L1105*'10k &amp; MO'!G$21+$M1105*'10k &amp; MO'!G$27</f>
        <v>0</v>
      </c>
      <c r="Y1105" s="349">
        <f>+$N1105*'10k &amp; MO'!H$3+$O1105*'10k &amp; MO'!H$9+$P1105*'10k &amp; MO'!H$15+$Q1105*'10k &amp; MO'!H$21+$R1105*'10k &amp; MO'!H$27</f>
        <v>0</v>
      </c>
      <c r="Z1105" s="349">
        <f>+$N1105*'10k &amp; MO'!I$3+$O1105*'10k &amp; MO'!I$9+$P1105*'10k &amp; MO'!I$15+$Q1105*'10k &amp; MO'!I$21+$R1105*'10k &amp; MO'!I$27</f>
        <v>0</v>
      </c>
      <c r="AA1105" s="349">
        <f>+$N1105*'10k &amp; MO'!J$3+$O1105*'10k &amp; MO'!J$9+$P1105*'10k &amp; MO'!J$15+$Q1105*'10k &amp; MO'!J$21+$R1105*'10k &amp; MO'!J$27</f>
        <v>0</v>
      </c>
      <c r="AB1105" s="349">
        <f>+$N1105*'10k &amp; MO'!K$3+$O1105*'10k &amp; MO'!K$9+$P1105*'10k &amp; MO'!K$15+$Q1105*'10k &amp; MO'!K$21+$R1105*'10k &amp; MO'!K$27</f>
        <v>0</v>
      </c>
      <c r="AC1105" s="349">
        <f>+$N1105*'10k &amp; MO'!L$3+$O1105*'10k &amp; MO'!L$9+$P1105*'10k &amp; MO'!L$15+$Q1105*'10k &amp; MO'!L$21+$R1105*'10k &amp; MO'!L$27</f>
        <v>0</v>
      </c>
      <c r="AD1105" s="350">
        <f>+S1105*'10k &amp; MO'!O$3</f>
        <v>2646.4409999999998</v>
      </c>
      <c r="AF1105" s="192" t="str">
        <f t="shared" si="152"/>
        <v>9102014</v>
      </c>
      <c r="AG1105" s="192">
        <f>+IFERROR(VLOOKUP($AF1105,'Limited Loss'!$F$5:$P$124,AG$3,FALSE),0)</f>
        <v>0</v>
      </c>
      <c r="AH1105" s="193">
        <f>+IFERROR(VLOOKUP($AF1105,'Limited Loss'!$F$5:$P$124,AH$3,FALSE),0)</f>
        <v>0</v>
      </c>
      <c r="AI1105" s="193">
        <f>+IFERROR(VLOOKUP($AF1105,'Limited Loss'!$F$5:$P$124,AI$3,FALSE),0)</f>
        <v>0</v>
      </c>
      <c r="AJ1105" s="193">
        <f>+IFERROR(VLOOKUP($AF1105,'Limited Loss'!$F$5:$P$124,AJ$3,FALSE),0)</f>
        <v>0</v>
      </c>
      <c r="AK1105" s="100">
        <f>+IFERROR(VLOOKUP($AF1105,'Limited Loss'!$F$5:$P$124,AK$3,FALSE),0)</f>
        <v>0</v>
      </c>
      <c r="AL1105" s="193">
        <f>+IFERROR(VLOOKUP($AF1105,'Limited Loss'!$F$5:$P$124,AL$3,FALSE),0)</f>
        <v>0</v>
      </c>
      <c r="AM1105" s="193">
        <f>+IFERROR(VLOOKUP($AF1105,'Limited Loss'!$F$5:$P$124,AM$3,FALSE),0)</f>
        <v>0</v>
      </c>
      <c r="AN1105" s="193">
        <f>+IFERROR(VLOOKUP($AF1105,'Limited Loss'!$F$5:$P$124,AN$3,FALSE),0)</f>
        <v>0</v>
      </c>
      <c r="AO1105" s="193">
        <f>+IFERROR(VLOOKUP($AF1105,'Limited Loss'!$F$5:$P$124,AO$3,FALSE),0)</f>
        <v>0</v>
      </c>
      <c r="AP1105" s="100">
        <f>+IFERROR(VLOOKUP($AF1105,'Limited Loss'!$F$5:$P$124,AP$3,FALSE),0)</f>
        <v>0</v>
      </c>
      <c r="AQ1105" s="353"/>
      <c r="AR1105" s="331">
        <f t="shared" si="153"/>
        <v>910</v>
      </c>
      <c r="AS1105" s="332">
        <f t="shared" si="153"/>
        <v>2014</v>
      </c>
      <c r="AT1105" s="349">
        <f t="shared" si="151"/>
        <v>0</v>
      </c>
      <c r="AU1105" s="349">
        <f t="shared" si="151"/>
        <v>0</v>
      </c>
      <c r="AV1105" s="349">
        <f t="shared" si="151"/>
        <v>0</v>
      </c>
      <c r="AW1105" s="349">
        <f t="shared" si="151"/>
        <v>0</v>
      </c>
      <c r="AX1105" s="350">
        <f t="shared" si="151"/>
        <v>0</v>
      </c>
      <c r="AY1105" s="349">
        <f t="shared" si="151"/>
        <v>0</v>
      </c>
      <c r="AZ1105" s="349">
        <f t="shared" si="151"/>
        <v>0</v>
      </c>
      <c r="BA1105" s="349">
        <f t="shared" si="151"/>
        <v>0</v>
      </c>
      <c r="BB1105" s="349">
        <f t="shared" si="151"/>
        <v>0</v>
      </c>
      <c r="BC1105" s="349">
        <f t="shared" si="151"/>
        <v>0</v>
      </c>
      <c r="BD1105" s="350">
        <f t="shared" si="151"/>
        <v>2646.4409999999998</v>
      </c>
      <c r="BE1105" s="349">
        <f t="shared" si="155"/>
        <v>0</v>
      </c>
      <c r="BF1105" s="375">
        <f t="shared" si="156"/>
        <v>0</v>
      </c>
      <c r="BG1105" s="334">
        <f t="shared" si="157"/>
        <v>2646.4409999999998</v>
      </c>
    </row>
    <row r="1106" spans="1:59" x14ac:dyDescent="0.2">
      <c r="A1106" s="326" t="str">
        <f t="shared" si="154"/>
        <v>9102015</v>
      </c>
      <c r="B1106" s="331">
        <v>910</v>
      </c>
      <c r="C1106" s="327">
        <v>2015</v>
      </c>
      <c r="D1106" s="353">
        <f>+IFERROR(VLOOKUP($A1106,Data_Loss!$A$2:$V$1180,6,FALSE),0)</f>
        <v>0</v>
      </c>
      <c r="E1106" s="353">
        <f>+IFERROR(VLOOKUP($A1106,Data_Loss!$A$2:$V$1180,7,FALSE),0)</f>
        <v>0</v>
      </c>
      <c r="F1106" s="353">
        <f>+IFERROR(VLOOKUP($A1106,Data_Loss!$A$2:$V$1180,8,FALSE),0)</f>
        <v>0</v>
      </c>
      <c r="G1106" s="353">
        <f>+IFERROR(VLOOKUP($A1106,Data_Loss!$A$2:$V$1180,9,FALSE),0)</f>
        <v>0</v>
      </c>
      <c r="H1106" s="353">
        <f>+IFERROR(VLOOKUP($A1106,Data_Loss!$A$2:$V$1180,10,FALSE),0)</f>
        <v>0</v>
      </c>
      <c r="I1106" s="353">
        <f>+IFERROR(VLOOKUP($A1106,Data_Loss!$A$2:$V$1300,12,FALSE),0)</f>
        <v>0</v>
      </c>
      <c r="J1106" s="353">
        <f>+IFERROR(VLOOKUP($A1106,Data_Loss!$A$2:$V$1300,13,FALSE),0)</f>
        <v>0</v>
      </c>
      <c r="K1106" s="353">
        <f>+IFERROR(VLOOKUP($A1106,Data_Loss!$A$2:$V$1300,14,FALSE),0)</f>
        <v>0</v>
      </c>
      <c r="L1106" s="353">
        <f>+IFERROR(VLOOKUP($A1106,Data_Loss!$A$2:$V$1300,15,FALSE),0)</f>
        <v>0</v>
      </c>
      <c r="M1106" s="353">
        <f>+IFERROR(VLOOKUP($A1106,Data_Loss!$A$2:$V$1300,16,FALSE),0)</f>
        <v>0</v>
      </c>
      <c r="N1106" s="353">
        <f>+IFERROR(VLOOKUP($A1106,Data_Loss!$A$2:$V$1300,17,FALSE),0)</f>
        <v>0</v>
      </c>
      <c r="O1106" s="353">
        <f>+IFERROR(VLOOKUP($A1106,Data_Loss!$A$2:$V$1300,18,FALSE),0)</f>
        <v>0</v>
      </c>
      <c r="P1106" s="353">
        <f>+IFERROR(VLOOKUP($A1106,Data_Loss!$A$2:$V$1300,19,FALSE),0)</f>
        <v>0</v>
      </c>
      <c r="Q1106" s="353">
        <f>+IFERROR(VLOOKUP($A1106,Data_Loss!$A$2:$V$1300,20,FALSE),0)</f>
        <v>0</v>
      </c>
      <c r="R1106" s="353">
        <f>+IFERROR(VLOOKUP($A1106,Data_Loss!$A$2:$V$1300,21,FALSE),0)</f>
        <v>0</v>
      </c>
      <c r="S1106" s="353">
        <f>+IFERROR(VLOOKUP($A1106,Data_Loss!$A$2:$V$1300,22,FALSE),0)</f>
        <v>0</v>
      </c>
      <c r="T1106" s="191">
        <f>+$I1106*'10k &amp; MO'!C$4+$J1106*'10k &amp; MO'!C$10+$K1106*'10k &amp; MO'!C$16+$L1106*'10k &amp; MO'!C$22+$M1106*'10k &amp; MO'!C$28</f>
        <v>0</v>
      </c>
      <c r="U1106" s="349">
        <f>+$I1106*'10k &amp; MO'!D$4+$J1106*'10k &amp; MO'!D$10+$K1106*'10k &amp; MO'!D$16+$L1106*'10k &amp; MO'!D$22+$M1106*'10k &amp; MO'!D$28</f>
        <v>0</v>
      </c>
      <c r="V1106" s="349">
        <f>+$I1106*'10k &amp; MO'!E$4+$J1106*'10k &amp; MO'!E$10+$K1106*'10k &amp; MO'!E$16+$L1106*'10k &amp; MO'!E$22+$M1106*'10k &amp; MO'!E$28</f>
        <v>0</v>
      </c>
      <c r="W1106" s="349">
        <f>+$I1106*'10k &amp; MO'!F$4+$J1106*'10k &amp; MO'!F$10+$K1106*'10k &amp; MO'!F$16+$L1106*'10k &amp; MO'!F$22+$M1106*'10k &amp; MO'!F$28</f>
        <v>0</v>
      </c>
      <c r="X1106" s="349">
        <f>+$I1106*'10k &amp; MO'!G$4+$J1106*'10k &amp; MO'!G$10+$K1106*'10k &amp; MO'!G$16+$L1106*'10k &amp; MO'!G$22+$M1106*'10k &amp; MO'!G$28</f>
        <v>0</v>
      </c>
      <c r="Y1106" s="349">
        <f>+$N1106*'10k &amp; MO'!H$4+$O1106*'10k &amp; MO'!H$10+$P1106*'10k &amp; MO'!H$16+$Q1106*'10k &amp; MO'!H$22+$R1106*'10k &amp; MO'!H$28</f>
        <v>0</v>
      </c>
      <c r="Z1106" s="349">
        <f>+$N1106*'10k &amp; MO'!I$4+$O1106*'10k &amp; MO'!I$10+$P1106*'10k &amp; MO'!I$16+$Q1106*'10k &amp; MO'!I$22+$R1106*'10k &amp; MO'!I$28</f>
        <v>0</v>
      </c>
      <c r="AA1106" s="349">
        <f>+$N1106*'10k &amp; MO'!J$4+$O1106*'10k &amp; MO'!J$10+$P1106*'10k &amp; MO'!J$16+$Q1106*'10k &amp; MO'!J$22+$R1106*'10k &amp; MO'!J$28</f>
        <v>0</v>
      </c>
      <c r="AB1106" s="349">
        <f>+$N1106*'10k &amp; MO'!K$4+$O1106*'10k &amp; MO'!K$10+$P1106*'10k &amp; MO'!K$16+$Q1106*'10k &amp; MO'!K$22+$R1106*'10k &amp; MO'!K$28</f>
        <v>0</v>
      </c>
      <c r="AC1106" s="349">
        <f>+$N1106*'10k &amp; MO'!L$4+$O1106*'10k &amp; MO'!L$10+$P1106*'10k &amp; MO'!L$16+$Q1106*'10k &amp; MO'!L$22+$R1106*'10k &amp; MO'!L$28</f>
        <v>0</v>
      </c>
      <c r="AD1106" s="350">
        <f>+S1106*'10k &amp; MO'!O$4</f>
        <v>0</v>
      </c>
      <c r="AF1106" s="192" t="str">
        <f t="shared" si="152"/>
        <v>9102015</v>
      </c>
      <c r="AG1106" s="192">
        <f>+IFERROR(VLOOKUP($AF1106,'Limited Loss'!$F$5:$P$124,AG$3,FALSE),0)</f>
        <v>0</v>
      </c>
      <c r="AH1106" s="193">
        <f>+IFERROR(VLOOKUP($AF1106,'Limited Loss'!$F$5:$P$124,AH$3,FALSE),0)</f>
        <v>0</v>
      </c>
      <c r="AI1106" s="193">
        <f>+IFERROR(VLOOKUP($AF1106,'Limited Loss'!$F$5:$P$124,AI$3,FALSE),0)</f>
        <v>0</v>
      </c>
      <c r="AJ1106" s="193">
        <f>+IFERROR(VLOOKUP($AF1106,'Limited Loss'!$F$5:$P$124,AJ$3,FALSE),0)</f>
        <v>0</v>
      </c>
      <c r="AK1106" s="100">
        <f>+IFERROR(VLOOKUP($AF1106,'Limited Loss'!$F$5:$P$124,AK$3,FALSE),0)</f>
        <v>0</v>
      </c>
      <c r="AL1106" s="193">
        <f>+IFERROR(VLOOKUP($AF1106,'Limited Loss'!$F$5:$P$124,AL$3,FALSE),0)</f>
        <v>0</v>
      </c>
      <c r="AM1106" s="193">
        <f>+IFERROR(VLOOKUP($AF1106,'Limited Loss'!$F$5:$P$124,AM$3,FALSE),0)</f>
        <v>0</v>
      </c>
      <c r="AN1106" s="193">
        <f>+IFERROR(VLOOKUP($AF1106,'Limited Loss'!$F$5:$P$124,AN$3,FALSE),0)</f>
        <v>0</v>
      </c>
      <c r="AO1106" s="193">
        <f>+IFERROR(VLOOKUP($AF1106,'Limited Loss'!$F$5:$P$124,AO$3,FALSE),0)</f>
        <v>0</v>
      </c>
      <c r="AP1106" s="100">
        <f>+IFERROR(VLOOKUP($AF1106,'Limited Loss'!$F$5:$P$124,AP$3,FALSE),0)</f>
        <v>0</v>
      </c>
      <c r="AQ1106" s="353"/>
      <c r="AR1106" s="331">
        <f t="shared" si="153"/>
        <v>910</v>
      </c>
      <c r="AS1106" s="332">
        <f t="shared" si="153"/>
        <v>2015</v>
      </c>
      <c r="AT1106" s="349">
        <f t="shared" si="151"/>
        <v>0</v>
      </c>
      <c r="AU1106" s="349">
        <f t="shared" si="151"/>
        <v>0</v>
      </c>
      <c r="AV1106" s="349">
        <f t="shared" si="151"/>
        <v>0</v>
      </c>
      <c r="AW1106" s="349">
        <f t="shared" si="151"/>
        <v>0</v>
      </c>
      <c r="AX1106" s="350">
        <f t="shared" si="151"/>
        <v>0</v>
      </c>
      <c r="AY1106" s="349">
        <f t="shared" si="151"/>
        <v>0</v>
      </c>
      <c r="AZ1106" s="349">
        <f t="shared" si="151"/>
        <v>0</v>
      </c>
      <c r="BA1106" s="349">
        <f t="shared" si="151"/>
        <v>0</v>
      </c>
      <c r="BB1106" s="349">
        <f t="shared" si="151"/>
        <v>0</v>
      </c>
      <c r="BC1106" s="349">
        <f t="shared" si="151"/>
        <v>0</v>
      </c>
      <c r="BD1106" s="350">
        <f t="shared" si="151"/>
        <v>0</v>
      </c>
      <c r="BE1106" s="349">
        <f t="shared" si="155"/>
        <v>0</v>
      </c>
      <c r="BF1106" s="375">
        <f t="shared" si="156"/>
        <v>0</v>
      </c>
      <c r="BG1106" s="334">
        <f t="shared" si="157"/>
        <v>0</v>
      </c>
    </row>
    <row r="1107" spans="1:59" x14ac:dyDescent="0.2">
      <c r="A1107" s="326" t="str">
        <f t="shared" si="154"/>
        <v>9102016</v>
      </c>
      <c r="B1107" s="331">
        <v>910</v>
      </c>
      <c r="C1107" s="327">
        <v>2016</v>
      </c>
      <c r="D1107" s="353">
        <f>+IFERROR(VLOOKUP($A1107,Data_Loss!$A$2:$V$1180,6,FALSE),0)</f>
        <v>0</v>
      </c>
      <c r="E1107" s="353">
        <f>+IFERROR(VLOOKUP($A1107,Data_Loss!$A$2:$V$1180,7,FALSE),0)</f>
        <v>0</v>
      </c>
      <c r="F1107" s="353">
        <f>+IFERROR(VLOOKUP($A1107,Data_Loss!$A$2:$V$1180,8,FALSE),0)</f>
        <v>0</v>
      </c>
      <c r="G1107" s="353">
        <f>+IFERROR(VLOOKUP($A1107,Data_Loss!$A$2:$V$1180,9,FALSE),0)</f>
        <v>0</v>
      </c>
      <c r="H1107" s="353">
        <f>+IFERROR(VLOOKUP($A1107,Data_Loss!$A$2:$V$1180,10,FALSE),0)</f>
        <v>0</v>
      </c>
      <c r="I1107" s="353">
        <f>+IFERROR(VLOOKUP($A1107,Data_Loss!$A$2:$V$1300,12,FALSE),0)</f>
        <v>0</v>
      </c>
      <c r="J1107" s="353">
        <f>+IFERROR(VLOOKUP($A1107,Data_Loss!$A$2:$V$1300,13,FALSE),0)</f>
        <v>0</v>
      </c>
      <c r="K1107" s="353">
        <f>+IFERROR(VLOOKUP($A1107,Data_Loss!$A$2:$V$1300,14,FALSE),0)</f>
        <v>0</v>
      </c>
      <c r="L1107" s="353">
        <f>+IFERROR(VLOOKUP($A1107,Data_Loss!$A$2:$V$1300,15,FALSE),0)</f>
        <v>0</v>
      </c>
      <c r="M1107" s="353">
        <f>+IFERROR(VLOOKUP($A1107,Data_Loss!$A$2:$V$1300,16,FALSE),0)</f>
        <v>0</v>
      </c>
      <c r="N1107" s="353">
        <f>+IFERROR(VLOOKUP($A1107,Data_Loss!$A$2:$V$1300,17,FALSE),0)</f>
        <v>0</v>
      </c>
      <c r="O1107" s="353">
        <f>+IFERROR(VLOOKUP($A1107,Data_Loss!$A$2:$V$1300,18,FALSE),0)</f>
        <v>0</v>
      </c>
      <c r="P1107" s="353">
        <f>+IFERROR(VLOOKUP($A1107,Data_Loss!$A$2:$V$1300,19,FALSE),0)</f>
        <v>0</v>
      </c>
      <c r="Q1107" s="353">
        <f>+IFERROR(VLOOKUP($A1107,Data_Loss!$A$2:$V$1300,20,FALSE),0)</f>
        <v>0</v>
      </c>
      <c r="R1107" s="353">
        <f>+IFERROR(VLOOKUP($A1107,Data_Loss!$A$2:$V$1300,21,FALSE),0)</f>
        <v>0</v>
      </c>
      <c r="S1107" s="353">
        <f>+IFERROR(VLOOKUP($A1107,Data_Loss!$A$2:$V$1300,22,FALSE),0)</f>
        <v>0</v>
      </c>
      <c r="T1107" s="191">
        <f>+$I1107*'10k &amp; MO'!C$5+$J1107*'10k &amp; MO'!C$11+$K1107*'10k &amp; MO'!C$17+$L1107*'10k &amp; MO'!C$23+$M1107*'10k &amp; MO'!C$29</f>
        <v>0</v>
      </c>
      <c r="U1107" s="349">
        <f>+$I1107*'10k &amp; MO'!D$5+$J1107*'10k &amp; MO'!D$11+$K1107*'10k &amp; MO'!D$17+$L1107*'10k &amp; MO'!D$23+$M1107*'10k &amp; MO'!D$29</f>
        <v>0</v>
      </c>
      <c r="V1107" s="349">
        <f>+$I1107*'10k &amp; MO'!E$5+$J1107*'10k &amp; MO'!E$11+$K1107*'10k &amp; MO'!E$17+$L1107*'10k &amp; MO'!E$23+$M1107*'10k &amp; MO'!E$29</f>
        <v>0</v>
      </c>
      <c r="W1107" s="349">
        <f>+$I1107*'10k &amp; MO'!F$5+$J1107*'10k &amp; MO'!F$11+$K1107*'10k &amp; MO'!F$17+$L1107*'10k &amp; MO'!F$23+$M1107*'10k &amp; MO'!F$29</f>
        <v>0</v>
      </c>
      <c r="X1107" s="349">
        <f>+$I1107*'10k &amp; MO'!G$5+$J1107*'10k &amp; MO'!G$11+$K1107*'10k &amp; MO'!G$17+$L1107*'10k &amp; MO'!G$23+$M1107*'10k &amp; MO'!G$29</f>
        <v>0</v>
      </c>
      <c r="Y1107" s="349">
        <f>+$N1107*'10k &amp; MO'!H$5+$O1107*'10k &amp; MO'!H$11+$P1107*'10k &amp; MO'!H$17+$Q1107*'10k &amp; MO'!H$23+$R1107*'10k &amp; MO'!H$29</f>
        <v>0</v>
      </c>
      <c r="Z1107" s="349">
        <f>+$N1107*'10k &amp; MO'!I$5+$O1107*'10k &amp; MO'!I$11+$P1107*'10k &amp; MO'!I$17+$Q1107*'10k &amp; MO'!I$23+$R1107*'10k &amp; MO'!I$29</f>
        <v>0</v>
      </c>
      <c r="AA1107" s="349">
        <f>+$N1107*'10k &amp; MO'!J$5+$O1107*'10k &amp; MO'!J$11+$P1107*'10k &amp; MO'!J$17+$Q1107*'10k &amp; MO'!J$23+$R1107*'10k &amp; MO'!J$29</f>
        <v>0</v>
      </c>
      <c r="AB1107" s="349">
        <f>+$N1107*'10k &amp; MO'!K$5+$O1107*'10k &amp; MO'!K$11+$P1107*'10k &amp; MO'!K$17+$Q1107*'10k &amp; MO'!K$23+$R1107*'10k &amp; MO'!K$29</f>
        <v>0</v>
      </c>
      <c r="AC1107" s="349">
        <f>+$N1107*'10k &amp; MO'!L$5+$O1107*'10k &amp; MO'!L$11+$P1107*'10k &amp; MO'!L$17+$Q1107*'10k &amp; MO'!L$23+$R1107*'10k &amp; MO'!L$29</f>
        <v>0</v>
      </c>
      <c r="AD1107" s="350">
        <f>+S1107*'10k &amp; MO'!O$5</f>
        <v>0</v>
      </c>
      <c r="AF1107" s="192" t="str">
        <f t="shared" si="152"/>
        <v>9102016</v>
      </c>
      <c r="AG1107" s="192">
        <f>+IFERROR(VLOOKUP($AF1107,'Limited Loss'!$F$5:$P$124,AG$3,FALSE),0)</f>
        <v>0</v>
      </c>
      <c r="AH1107" s="193">
        <f>+IFERROR(VLOOKUP($AF1107,'Limited Loss'!$F$5:$P$124,AH$3,FALSE),0)</f>
        <v>0</v>
      </c>
      <c r="AI1107" s="193">
        <f>+IFERROR(VLOOKUP($AF1107,'Limited Loss'!$F$5:$P$124,AI$3,FALSE),0)</f>
        <v>0</v>
      </c>
      <c r="AJ1107" s="193">
        <f>+IFERROR(VLOOKUP($AF1107,'Limited Loss'!$F$5:$P$124,AJ$3,FALSE),0)</f>
        <v>0</v>
      </c>
      <c r="AK1107" s="100">
        <f>+IFERROR(VLOOKUP($AF1107,'Limited Loss'!$F$5:$P$124,AK$3,FALSE),0)</f>
        <v>0</v>
      </c>
      <c r="AL1107" s="193">
        <f>+IFERROR(VLOOKUP($AF1107,'Limited Loss'!$F$5:$P$124,AL$3,FALSE),0)</f>
        <v>0</v>
      </c>
      <c r="AM1107" s="193">
        <f>+IFERROR(VLOOKUP($AF1107,'Limited Loss'!$F$5:$P$124,AM$3,FALSE),0)</f>
        <v>0</v>
      </c>
      <c r="AN1107" s="193">
        <f>+IFERROR(VLOOKUP($AF1107,'Limited Loss'!$F$5:$P$124,AN$3,FALSE),0)</f>
        <v>0</v>
      </c>
      <c r="AO1107" s="193">
        <f>+IFERROR(VLOOKUP($AF1107,'Limited Loss'!$F$5:$P$124,AO$3,FALSE),0)</f>
        <v>0</v>
      </c>
      <c r="AP1107" s="100">
        <f>+IFERROR(VLOOKUP($AF1107,'Limited Loss'!$F$5:$P$124,AP$3,FALSE),0)</f>
        <v>0</v>
      </c>
      <c r="AQ1107" s="353"/>
      <c r="AR1107" s="331">
        <f t="shared" si="153"/>
        <v>910</v>
      </c>
      <c r="AS1107" s="332">
        <f t="shared" si="153"/>
        <v>2016</v>
      </c>
      <c r="AT1107" s="349">
        <f t="shared" si="151"/>
        <v>0</v>
      </c>
      <c r="AU1107" s="349">
        <f t="shared" si="151"/>
        <v>0</v>
      </c>
      <c r="AV1107" s="349">
        <f t="shared" si="151"/>
        <v>0</v>
      </c>
      <c r="AW1107" s="349">
        <f t="shared" si="151"/>
        <v>0</v>
      </c>
      <c r="AX1107" s="350">
        <f t="shared" si="151"/>
        <v>0</v>
      </c>
      <c r="AY1107" s="349">
        <f t="shared" si="151"/>
        <v>0</v>
      </c>
      <c r="AZ1107" s="349">
        <f t="shared" si="151"/>
        <v>0</v>
      </c>
      <c r="BA1107" s="349">
        <f t="shared" si="151"/>
        <v>0</v>
      </c>
      <c r="BB1107" s="349">
        <f t="shared" si="151"/>
        <v>0</v>
      </c>
      <c r="BC1107" s="349">
        <f t="shared" si="151"/>
        <v>0</v>
      </c>
      <c r="BD1107" s="350">
        <f t="shared" si="151"/>
        <v>0</v>
      </c>
      <c r="BE1107" s="349">
        <f t="shared" si="155"/>
        <v>0</v>
      </c>
      <c r="BF1107" s="375">
        <f t="shared" si="156"/>
        <v>0</v>
      </c>
      <c r="BG1107" s="334">
        <f t="shared" si="157"/>
        <v>0</v>
      </c>
    </row>
    <row r="1108" spans="1:59" x14ac:dyDescent="0.2">
      <c r="A1108" s="326" t="str">
        <f t="shared" si="154"/>
        <v>9102017</v>
      </c>
      <c r="B1108" s="331">
        <v>910</v>
      </c>
      <c r="C1108" s="327">
        <v>2017</v>
      </c>
      <c r="D1108" s="353">
        <f>+IFERROR(VLOOKUP($A1108,Data_Loss!$A$2:$V$1180,6,FALSE),0)</f>
        <v>0</v>
      </c>
      <c r="E1108" s="353">
        <f>+IFERROR(VLOOKUP($A1108,Data_Loss!$A$2:$V$1180,7,FALSE),0)</f>
        <v>0</v>
      </c>
      <c r="F1108" s="353">
        <f>+IFERROR(VLOOKUP($A1108,Data_Loss!$A$2:$V$1180,8,FALSE),0)</f>
        <v>0</v>
      </c>
      <c r="G1108" s="353">
        <f>+IFERROR(VLOOKUP($A1108,Data_Loss!$A$2:$V$1180,9,FALSE),0)</f>
        <v>0</v>
      </c>
      <c r="H1108" s="353">
        <f>+IFERROR(VLOOKUP($A1108,Data_Loss!$A$2:$V$1180,10,FALSE),0)</f>
        <v>0</v>
      </c>
      <c r="I1108" s="353">
        <f>+IFERROR(VLOOKUP($A1108,Data_Loss!$A$2:$V$1300,12,FALSE),0)</f>
        <v>0</v>
      </c>
      <c r="J1108" s="353">
        <f>+IFERROR(VLOOKUP($A1108,Data_Loss!$A$2:$V$1300,13,FALSE),0)</f>
        <v>0</v>
      </c>
      <c r="K1108" s="353">
        <f>+IFERROR(VLOOKUP($A1108,Data_Loss!$A$2:$V$1300,14,FALSE),0)</f>
        <v>0</v>
      </c>
      <c r="L1108" s="353">
        <f>+IFERROR(VLOOKUP($A1108,Data_Loss!$A$2:$V$1300,15,FALSE),0)</f>
        <v>0</v>
      </c>
      <c r="M1108" s="353">
        <f>+IFERROR(VLOOKUP($A1108,Data_Loss!$A$2:$V$1300,16,FALSE),0)</f>
        <v>0</v>
      </c>
      <c r="N1108" s="353">
        <f>+IFERROR(VLOOKUP($A1108,Data_Loss!$A$2:$V$1300,17,FALSE),0)</f>
        <v>0</v>
      </c>
      <c r="O1108" s="353">
        <f>+IFERROR(VLOOKUP($A1108,Data_Loss!$A$2:$V$1300,18,FALSE),0)</f>
        <v>0</v>
      </c>
      <c r="P1108" s="353">
        <f>+IFERROR(VLOOKUP($A1108,Data_Loss!$A$2:$V$1300,19,FALSE),0)</f>
        <v>0</v>
      </c>
      <c r="Q1108" s="353">
        <f>+IFERROR(VLOOKUP($A1108,Data_Loss!$A$2:$V$1300,20,FALSE),0)</f>
        <v>0</v>
      </c>
      <c r="R1108" s="353">
        <f>+IFERROR(VLOOKUP($A1108,Data_Loss!$A$2:$V$1300,21,FALSE),0)</f>
        <v>0</v>
      </c>
      <c r="S1108" s="353">
        <f>+IFERROR(VLOOKUP($A1108,Data_Loss!$A$2:$V$1300,22,FALSE),0)</f>
        <v>1546</v>
      </c>
      <c r="T1108" s="191">
        <f>+$I1108*'10k &amp; MO'!C$6+$J1108*'10k &amp; MO'!C$12+$K1108*'10k &amp; MO'!C$18+$L1108*'10k &amp; MO'!C$24+$M1108*'10k &amp; MO'!C$30</f>
        <v>0</v>
      </c>
      <c r="U1108" s="349">
        <f>+$I1108*'10k &amp; MO'!D$6+$J1108*'10k &amp; MO'!D$12+$K1108*'10k &amp; MO'!D$18+$L1108*'10k &amp; MO'!D$24+$M1108*'10k &amp; MO'!D$30</f>
        <v>0</v>
      </c>
      <c r="V1108" s="349">
        <f>+$I1108*'10k &amp; MO'!E$6+$J1108*'10k &amp; MO'!E$12+$K1108*'10k &amp; MO'!E$18+$L1108*'10k &amp; MO'!E$24+$M1108*'10k &amp; MO'!E$30</f>
        <v>0</v>
      </c>
      <c r="W1108" s="349">
        <f>+$I1108*'10k &amp; MO'!F$6+$J1108*'10k &amp; MO'!F$12+$K1108*'10k &amp; MO'!F$18+$L1108*'10k &amp; MO'!F$24+$M1108*'10k &amp; MO'!F$30</f>
        <v>0</v>
      </c>
      <c r="X1108" s="349">
        <f>+$I1108*'10k &amp; MO'!G$6+$J1108*'10k &amp; MO'!G$12+$K1108*'10k &amp; MO'!G$18+$L1108*'10k &amp; MO'!G$24+$M1108*'10k &amp; MO'!G$30</f>
        <v>0</v>
      </c>
      <c r="Y1108" s="349">
        <f>+$N1108*'10k &amp; MO'!H$6+$O1108*'10k &amp; MO'!H$12+$P1108*'10k &amp; MO'!H$18+$Q1108*'10k &amp; MO'!H$24+$R1108*'10k &amp; MO'!H$30</f>
        <v>0</v>
      </c>
      <c r="Z1108" s="349">
        <f>+$N1108*'10k &amp; MO'!I$6+$O1108*'10k &amp; MO'!I$12+$P1108*'10k &amp; MO'!I$18+$Q1108*'10k &amp; MO'!I$24+$R1108*'10k &amp; MO'!I$30</f>
        <v>0</v>
      </c>
      <c r="AA1108" s="349">
        <f>+$N1108*'10k &amp; MO'!J$6+$O1108*'10k &amp; MO'!J$12+$P1108*'10k &amp; MO'!J$18+$Q1108*'10k &amp; MO'!J$24+$R1108*'10k &amp; MO'!J$30</f>
        <v>0</v>
      </c>
      <c r="AB1108" s="349">
        <f>+$N1108*'10k &amp; MO'!K$6+$O1108*'10k &amp; MO'!K$12+$P1108*'10k &amp; MO'!K$18+$Q1108*'10k &amp; MO'!K$24+$R1108*'10k &amp; MO'!K$30</f>
        <v>0</v>
      </c>
      <c r="AC1108" s="349">
        <f>+$N1108*'10k &amp; MO'!L$6+$O1108*'10k &amp; MO'!L$12+$P1108*'10k &amp; MO'!L$18+$Q1108*'10k &amp; MO'!L$24+$R1108*'10k &amp; MO'!L$30</f>
        <v>0</v>
      </c>
      <c r="AD1108" s="350">
        <f>+S1108*'10k &amp; MO'!O$6</f>
        <v>2080.9160000000002</v>
      </c>
      <c r="AF1108" s="192" t="str">
        <f t="shared" si="152"/>
        <v>9102017</v>
      </c>
      <c r="AG1108" s="192">
        <f>+IFERROR(VLOOKUP($AF1108,'Limited Loss'!$F$5:$P$124,AG$3,FALSE),0)</f>
        <v>0</v>
      </c>
      <c r="AH1108" s="193">
        <f>+IFERROR(VLOOKUP($AF1108,'Limited Loss'!$F$5:$P$124,AH$3,FALSE),0)</f>
        <v>0</v>
      </c>
      <c r="AI1108" s="193">
        <f>+IFERROR(VLOOKUP($AF1108,'Limited Loss'!$F$5:$P$124,AI$3,FALSE),0)</f>
        <v>0</v>
      </c>
      <c r="AJ1108" s="193">
        <f>+IFERROR(VLOOKUP($AF1108,'Limited Loss'!$F$5:$P$124,AJ$3,FALSE),0)</f>
        <v>0</v>
      </c>
      <c r="AK1108" s="100">
        <f>+IFERROR(VLOOKUP($AF1108,'Limited Loss'!$F$5:$P$124,AK$3,FALSE),0)</f>
        <v>0</v>
      </c>
      <c r="AL1108" s="193">
        <f>+IFERROR(VLOOKUP($AF1108,'Limited Loss'!$F$5:$P$124,AL$3,FALSE),0)</f>
        <v>0</v>
      </c>
      <c r="AM1108" s="193">
        <f>+IFERROR(VLOOKUP($AF1108,'Limited Loss'!$F$5:$P$124,AM$3,FALSE),0)</f>
        <v>0</v>
      </c>
      <c r="AN1108" s="193">
        <f>+IFERROR(VLOOKUP($AF1108,'Limited Loss'!$F$5:$P$124,AN$3,FALSE),0)</f>
        <v>0</v>
      </c>
      <c r="AO1108" s="193">
        <f>+IFERROR(VLOOKUP($AF1108,'Limited Loss'!$F$5:$P$124,AO$3,FALSE),0)</f>
        <v>0</v>
      </c>
      <c r="AP1108" s="100">
        <f>+IFERROR(VLOOKUP($AF1108,'Limited Loss'!$F$5:$P$124,AP$3,FALSE),0)</f>
        <v>0</v>
      </c>
      <c r="AQ1108" s="353"/>
      <c r="AR1108" s="331">
        <f t="shared" si="153"/>
        <v>910</v>
      </c>
      <c r="AS1108" s="332">
        <f t="shared" si="153"/>
        <v>2017</v>
      </c>
      <c r="AT1108" s="349">
        <f t="shared" si="151"/>
        <v>0</v>
      </c>
      <c r="AU1108" s="349">
        <f t="shared" si="151"/>
        <v>0</v>
      </c>
      <c r="AV1108" s="349">
        <f t="shared" si="151"/>
        <v>0</v>
      </c>
      <c r="AW1108" s="349">
        <f t="shared" si="151"/>
        <v>0</v>
      </c>
      <c r="AX1108" s="350">
        <f t="shared" si="151"/>
        <v>0</v>
      </c>
      <c r="AY1108" s="349">
        <f t="shared" si="151"/>
        <v>0</v>
      </c>
      <c r="AZ1108" s="349">
        <f t="shared" si="151"/>
        <v>0</v>
      </c>
      <c r="BA1108" s="349">
        <f t="shared" si="151"/>
        <v>0</v>
      </c>
      <c r="BB1108" s="349">
        <f t="shared" si="151"/>
        <v>0</v>
      </c>
      <c r="BC1108" s="349">
        <f t="shared" si="151"/>
        <v>0</v>
      </c>
      <c r="BD1108" s="350">
        <f t="shared" si="151"/>
        <v>2080.9160000000002</v>
      </c>
      <c r="BE1108" s="349">
        <f t="shared" si="155"/>
        <v>0</v>
      </c>
      <c r="BF1108" s="375">
        <f t="shared" si="156"/>
        <v>0</v>
      </c>
      <c r="BG1108" s="334">
        <f t="shared" si="157"/>
        <v>2080.9160000000002</v>
      </c>
    </row>
    <row r="1109" spans="1:59" x14ac:dyDescent="0.2">
      <c r="A1109" s="326" t="str">
        <f t="shared" si="154"/>
        <v>9102018</v>
      </c>
      <c r="B1109" s="331">
        <v>910</v>
      </c>
      <c r="C1109" s="327">
        <v>2018</v>
      </c>
      <c r="D1109" s="353">
        <f>+IFERROR(VLOOKUP($A1109,Data_Loss!$A$2:$V$1180,6,FALSE),0)</f>
        <v>0</v>
      </c>
      <c r="E1109" s="353">
        <f>+IFERROR(VLOOKUP($A1109,Data_Loss!$A$2:$V$1180,7,FALSE),0)</f>
        <v>0</v>
      </c>
      <c r="F1109" s="353">
        <f>+IFERROR(VLOOKUP($A1109,Data_Loss!$A$2:$V$1180,8,FALSE),0)</f>
        <v>0</v>
      </c>
      <c r="G1109" s="353">
        <f>+IFERROR(VLOOKUP($A1109,Data_Loss!$A$2:$V$1180,9,FALSE),0)</f>
        <v>0</v>
      </c>
      <c r="H1109" s="353">
        <f>+IFERROR(VLOOKUP($A1109,Data_Loss!$A$2:$V$1180,10,FALSE),0)</f>
        <v>0</v>
      </c>
      <c r="I1109" s="353">
        <f>+IFERROR(VLOOKUP($A1109,Data_Loss!$A$2:$V$1300,12,FALSE),0)</f>
        <v>0</v>
      </c>
      <c r="J1109" s="353">
        <f>+IFERROR(VLOOKUP($A1109,Data_Loss!$A$2:$V$1300,13,FALSE),0)</f>
        <v>0</v>
      </c>
      <c r="K1109" s="353">
        <f>+IFERROR(VLOOKUP($A1109,Data_Loss!$A$2:$V$1300,14,FALSE),0)</f>
        <v>0</v>
      </c>
      <c r="L1109" s="353">
        <f>+IFERROR(VLOOKUP($A1109,Data_Loss!$A$2:$V$1300,15,FALSE),0)</f>
        <v>0</v>
      </c>
      <c r="M1109" s="353">
        <f>+IFERROR(VLOOKUP($A1109,Data_Loss!$A$2:$V$1300,16,FALSE),0)</f>
        <v>0</v>
      </c>
      <c r="N1109" s="353">
        <f>+IFERROR(VLOOKUP($A1109,Data_Loss!$A$2:$V$1300,17,FALSE),0)</f>
        <v>0</v>
      </c>
      <c r="O1109" s="353">
        <f>+IFERROR(VLOOKUP($A1109,Data_Loss!$A$2:$V$1300,18,FALSE),0)</f>
        <v>0</v>
      </c>
      <c r="P1109" s="353">
        <f>+IFERROR(VLOOKUP($A1109,Data_Loss!$A$2:$V$1300,19,FALSE),0)</f>
        <v>0</v>
      </c>
      <c r="Q1109" s="353">
        <f>+IFERROR(VLOOKUP($A1109,Data_Loss!$A$2:$V$1300,20,FALSE),0)</f>
        <v>0</v>
      </c>
      <c r="R1109" s="353">
        <f>+IFERROR(VLOOKUP($A1109,Data_Loss!$A$2:$V$1300,21,FALSE),0)</f>
        <v>0</v>
      </c>
      <c r="S1109" s="353">
        <f>+IFERROR(VLOOKUP($A1109,Data_Loss!$A$2:$V$1300,22,FALSE),0)</f>
        <v>945</v>
      </c>
      <c r="T1109" s="191">
        <f>+$I1109*'10k &amp; MO'!C$7+$J1109*'10k &amp; MO'!C$13+$K1109*'10k &amp; MO'!C$19+$L1109*'10k &amp; MO'!C$25+$M1109*'10k &amp; MO'!C$31</f>
        <v>0</v>
      </c>
      <c r="U1109" s="349">
        <f>+$I1109*'10k &amp; MO'!D$7+$J1109*'10k &amp; MO'!D$13+$K1109*'10k &amp; MO'!D$19+$L1109*'10k &amp; MO'!D$25+$M1109*'10k &amp; MO'!D$31</f>
        <v>0</v>
      </c>
      <c r="V1109" s="349">
        <f>+$I1109*'10k &amp; MO'!E$7+$J1109*'10k &amp; MO'!E$13+$K1109*'10k &amp; MO'!E$19+$L1109*'10k &amp; MO'!E$25+$M1109*'10k &amp; MO'!E$31</f>
        <v>0</v>
      </c>
      <c r="W1109" s="349">
        <f>+$I1109*'10k &amp; MO'!F$7+$J1109*'10k &amp; MO'!F$13+$K1109*'10k &amp; MO'!F$19+$L1109*'10k &amp; MO'!F$25+$M1109*'10k &amp; MO'!F$31</f>
        <v>0</v>
      </c>
      <c r="X1109" s="349">
        <f>+$I1109*'10k &amp; MO'!G$7+$J1109*'10k &amp; MO'!G$13+$K1109*'10k &amp; MO'!G$19+$L1109*'10k &amp; MO'!G$25+$M1109*'10k &amp; MO'!G$31</f>
        <v>0</v>
      </c>
      <c r="Y1109" s="349">
        <f>+$N1109*'10k &amp; MO'!H$7+$O1109*'10k &amp; MO'!H$13+$P1109*'10k &amp; MO'!H$19+$Q1109*'10k &amp; MO'!H$25+$R1109*'10k &amp; MO'!H$31</f>
        <v>0</v>
      </c>
      <c r="Z1109" s="349">
        <f>+$N1109*'10k &amp; MO'!I$7+$O1109*'10k &amp; MO'!I$13+$P1109*'10k &amp; MO'!I$19+$Q1109*'10k &amp; MO'!I$25+$R1109*'10k &amp; MO'!I$31</f>
        <v>0</v>
      </c>
      <c r="AA1109" s="349">
        <f>+$N1109*'10k &amp; MO'!J$7+$O1109*'10k &amp; MO'!J$13+$P1109*'10k &amp; MO'!J$19+$Q1109*'10k &amp; MO'!J$25+$R1109*'10k &amp; MO'!J$31</f>
        <v>0</v>
      </c>
      <c r="AB1109" s="349">
        <f>+$N1109*'10k &amp; MO'!K$7+$O1109*'10k &amp; MO'!K$13+$P1109*'10k &amp; MO'!K$19+$Q1109*'10k &amp; MO'!K$25+$R1109*'10k &amp; MO'!K$31</f>
        <v>0</v>
      </c>
      <c r="AC1109" s="349">
        <f>+$N1109*'10k &amp; MO'!L$7+$O1109*'10k &amp; MO'!L$13+$P1109*'10k &amp; MO'!L$19+$Q1109*'10k &amp; MO'!L$25+$R1109*'10k &amp; MO'!L$31</f>
        <v>0</v>
      </c>
      <c r="AD1109" s="350">
        <f>+S1109*'10k &amp; MO'!O$7</f>
        <v>1253.0700000000002</v>
      </c>
      <c r="AF1109" s="192" t="str">
        <f t="shared" si="152"/>
        <v>9102018</v>
      </c>
      <c r="AG1109" s="192">
        <f>+IFERROR(VLOOKUP($AF1109,'Limited Loss'!$F$5:$P$124,AG$3,FALSE),0)</f>
        <v>0</v>
      </c>
      <c r="AH1109" s="193">
        <f>+IFERROR(VLOOKUP($AF1109,'Limited Loss'!$F$5:$P$124,AH$3,FALSE),0)</f>
        <v>0</v>
      </c>
      <c r="AI1109" s="193">
        <f>+IFERROR(VLOOKUP($AF1109,'Limited Loss'!$F$5:$P$124,AI$3,FALSE),0)</f>
        <v>0</v>
      </c>
      <c r="AJ1109" s="193">
        <f>+IFERROR(VLOOKUP($AF1109,'Limited Loss'!$F$5:$P$124,AJ$3,FALSE),0)</f>
        <v>0</v>
      </c>
      <c r="AK1109" s="100">
        <f>+IFERROR(VLOOKUP($AF1109,'Limited Loss'!$F$5:$P$124,AK$3,FALSE),0)</f>
        <v>0</v>
      </c>
      <c r="AL1109" s="193">
        <f>+IFERROR(VLOOKUP($AF1109,'Limited Loss'!$F$5:$P$124,AL$3,FALSE),0)</f>
        <v>0</v>
      </c>
      <c r="AM1109" s="193">
        <f>+IFERROR(VLOOKUP($AF1109,'Limited Loss'!$F$5:$P$124,AM$3,FALSE),0)</f>
        <v>0</v>
      </c>
      <c r="AN1109" s="193">
        <f>+IFERROR(VLOOKUP($AF1109,'Limited Loss'!$F$5:$P$124,AN$3,FALSE),0)</f>
        <v>0</v>
      </c>
      <c r="AO1109" s="193">
        <f>+IFERROR(VLOOKUP($AF1109,'Limited Loss'!$F$5:$P$124,AO$3,FALSE),0)</f>
        <v>0</v>
      </c>
      <c r="AP1109" s="100">
        <f>+IFERROR(VLOOKUP($AF1109,'Limited Loss'!$F$5:$P$124,AP$3,FALSE),0)</f>
        <v>0</v>
      </c>
      <c r="AQ1109" s="353"/>
      <c r="AR1109" s="331">
        <f t="shared" si="153"/>
        <v>910</v>
      </c>
      <c r="AS1109" s="332">
        <f t="shared" si="153"/>
        <v>2018</v>
      </c>
      <c r="AT1109" s="349">
        <f t="shared" si="151"/>
        <v>0</v>
      </c>
      <c r="AU1109" s="349">
        <f t="shared" si="151"/>
        <v>0</v>
      </c>
      <c r="AV1109" s="349">
        <f t="shared" si="151"/>
        <v>0</v>
      </c>
      <c r="AW1109" s="349">
        <f t="shared" si="151"/>
        <v>0</v>
      </c>
      <c r="AX1109" s="350">
        <f t="shared" si="151"/>
        <v>0</v>
      </c>
      <c r="AY1109" s="349">
        <f t="shared" si="151"/>
        <v>0</v>
      </c>
      <c r="AZ1109" s="349">
        <f t="shared" si="151"/>
        <v>0</v>
      </c>
      <c r="BA1109" s="349">
        <f t="shared" si="151"/>
        <v>0</v>
      </c>
      <c r="BB1109" s="349">
        <f t="shared" si="151"/>
        <v>0</v>
      </c>
      <c r="BC1109" s="349">
        <f t="shared" si="151"/>
        <v>0</v>
      </c>
      <c r="BD1109" s="350">
        <f t="shared" si="151"/>
        <v>1253.0700000000002</v>
      </c>
      <c r="BE1109" s="349">
        <f t="shared" si="155"/>
        <v>0</v>
      </c>
      <c r="BF1109" s="375">
        <f t="shared" si="156"/>
        <v>0</v>
      </c>
      <c r="BG1109" s="334">
        <f t="shared" si="157"/>
        <v>1253.0700000000002</v>
      </c>
    </row>
    <row r="1110" spans="1:59" x14ac:dyDescent="0.2">
      <c r="A1110" s="326" t="str">
        <f t="shared" si="154"/>
        <v>9112014</v>
      </c>
      <c r="B1110" s="331">
        <v>911</v>
      </c>
      <c r="C1110" s="327">
        <v>2014</v>
      </c>
      <c r="D1110" s="353">
        <f>+IFERROR(VLOOKUP($A1110,Data_Loss!$A$2:$V$1180,6,FALSE),0)</f>
        <v>0</v>
      </c>
      <c r="E1110" s="353">
        <f>+IFERROR(VLOOKUP($A1110,Data_Loss!$A$2:$V$1180,7,FALSE),0)</f>
        <v>0</v>
      </c>
      <c r="F1110" s="353">
        <f>+IFERROR(VLOOKUP($A1110,Data_Loss!$A$2:$V$1180,8,FALSE),0)</f>
        <v>1</v>
      </c>
      <c r="G1110" s="353">
        <f>+IFERROR(VLOOKUP($A1110,Data_Loss!$A$2:$V$1180,9,FALSE),0)</f>
        <v>1</v>
      </c>
      <c r="H1110" s="353">
        <f>+IFERROR(VLOOKUP($A1110,Data_Loss!$A$2:$V$1180,10,FALSE),0)</f>
        <v>1</v>
      </c>
      <c r="I1110" s="353">
        <f>+IFERROR(VLOOKUP($A1110,Data_Loss!$A$2:$V$1300,12,FALSE),0)</f>
        <v>0</v>
      </c>
      <c r="J1110" s="353">
        <f>+IFERROR(VLOOKUP($A1110,Data_Loss!$A$2:$V$1300,13,FALSE),0)</f>
        <v>0</v>
      </c>
      <c r="K1110" s="353">
        <f>+IFERROR(VLOOKUP($A1110,Data_Loss!$A$2:$V$1300,14,FALSE),0)</f>
        <v>107574</v>
      </c>
      <c r="L1110" s="353">
        <f>+IFERROR(VLOOKUP($A1110,Data_Loss!$A$2:$V$1300,15,FALSE),0)</f>
        <v>9765</v>
      </c>
      <c r="M1110" s="353">
        <f>+IFERROR(VLOOKUP($A1110,Data_Loss!$A$2:$V$1300,16,FALSE),0)</f>
        <v>223</v>
      </c>
      <c r="N1110" s="353">
        <f>+IFERROR(VLOOKUP($A1110,Data_Loss!$A$2:$V$1300,17,FALSE),0)</f>
        <v>0</v>
      </c>
      <c r="O1110" s="353">
        <f>+IFERROR(VLOOKUP($A1110,Data_Loss!$A$2:$V$1300,18,FALSE),0)</f>
        <v>0</v>
      </c>
      <c r="P1110" s="353">
        <f>+IFERROR(VLOOKUP($A1110,Data_Loss!$A$2:$V$1300,19,FALSE),0)</f>
        <v>155008</v>
      </c>
      <c r="Q1110" s="353">
        <f>+IFERROR(VLOOKUP($A1110,Data_Loss!$A$2:$V$1300,20,FALSE),0)</f>
        <v>3647</v>
      </c>
      <c r="R1110" s="353">
        <f>+IFERROR(VLOOKUP($A1110,Data_Loss!$A$2:$V$1300,21,FALSE),0)</f>
        <v>859</v>
      </c>
      <c r="S1110" s="353">
        <f>+IFERROR(VLOOKUP($A1110,Data_Loss!$A$2:$V$1300,22,FALSE),0)</f>
        <v>12397</v>
      </c>
      <c r="T1110" s="191">
        <f>+$I1110*'10k &amp; MO'!C$3+$J1110*'10k &amp; MO'!C$9+$K1110*'10k &amp; MO'!C$15+$L1110*'10k &amp; MO'!C$21+$M1110*'10k &amp; MO'!C$27</f>
        <v>0</v>
      </c>
      <c r="U1110" s="349">
        <f>+$I1110*'10k &amp; MO'!D$3+$J1110*'10k &amp; MO'!D$9+$K1110*'10k &amp; MO'!D$15+$L1110*'10k &amp; MO'!D$21+$M1110*'10k &amp; MO'!D$27</f>
        <v>0</v>
      </c>
      <c r="V1110" s="349">
        <f>+$I1110*'10k &amp; MO'!E$3+$J1110*'10k &amp; MO'!E$9+$K1110*'10k &amp; MO'!E$15+$L1110*'10k &amp; MO'!E$21+$M1110*'10k &amp; MO'!E$27</f>
        <v>161791.296</v>
      </c>
      <c r="W1110" s="349">
        <f>+$I1110*'10k &amp; MO'!F$3+$J1110*'10k &amp; MO'!F$9+$K1110*'10k &amp; MO'!F$15+$L1110*'10k &amp; MO'!F$21+$M1110*'10k &amp; MO'!F$27</f>
        <v>12001.185000000001</v>
      </c>
      <c r="X1110" s="349">
        <f>+$I1110*'10k &amp; MO'!G$3+$J1110*'10k &amp; MO'!G$9+$K1110*'10k &amp; MO'!G$15+$L1110*'10k &amp; MO'!G$21+$M1110*'10k &amp; MO'!G$27</f>
        <v>252.43599999999998</v>
      </c>
      <c r="Y1110" s="349">
        <f>+$N1110*'10k &amp; MO'!H$3+$O1110*'10k &amp; MO'!H$9+$P1110*'10k &amp; MO'!H$15+$Q1110*'10k &amp; MO'!H$21+$R1110*'10k &amp; MO'!H$27</f>
        <v>0</v>
      </c>
      <c r="Z1110" s="349">
        <f>+$N1110*'10k &amp; MO'!I$3+$O1110*'10k &amp; MO'!I$9+$P1110*'10k &amp; MO'!I$15+$Q1110*'10k &amp; MO'!I$21+$R1110*'10k &amp; MO'!I$27</f>
        <v>0</v>
      </c>
      <c r="AA1110" s="349">
        <f>+$N1110*'10k &amp; MO'!J$3+$O1110*'10k &amp; MO'!J$9+$P1110*'10k &amp; MO'!J$15+$Q1110*'10k &amp; MO'!J$21+$R1110*'10k &amp; MO'!J$27</f>
        <v>324121.728</v>
      </c>
      <c r="AB1110" s="349">
        <f>+$N1110*'10k &amp; MO'!K$3+$O1110*'10k &amp; MO'!K$9+$P1110*'10k &amp; MO'!K$15+$Q1110*'10k &amp; MO'!K$21+$R1110*'10k &amp; MO'!K$27</f>
        <v>5109.4470000000001</v>
      </c>
      <c r="AC1110" s="349">
        <f>+$N1110*'10k &amp; MO'!L$3+$O1110*'10k &amp; MO'!L$9+$P1110*'10k &amp; MO'!L$15+$Q1110*'10k &amp; MO'!L$21+$R1110*'10k &amp; MO'!L$27</f>
        <v>1324.578</v>
      </c>
      <c r="AD1110" s="350">
        <f>+S1110*'10k &amp; MO'!O$3</f>
        <v>13277.187</v>
      </c>
      <c r="AF1110" s="192" t="str">
        <f t="shared" si="152"/>
        <v>9112014</v>
      </c>
      <c r="AG1110" s="192">
        <f>+IFERROR(VLOOKUP($AF1110,'Limited Loss'!$F$5:$P$124,AG$3,FALSE),0)</f>
        <v>0</v>
      </c>
      <c r="AH1110" s="193">
        <f>+IFERROR(VLOOKUP($AF1110,'Limited Loss'!$F$5:$P$124,AH$3,FALSE),0)</f>
        <v>0</v>
      </c>
      <c r="AI1110" s="193">
        <f>+IFERROR(VLOOKUP($AF1110,'Limited Loss'!$F$5:$P$124,AI$3,FALSE),0)</f>
        <v>0</v>
      </c>
      <c r="AJ1110" s="193">
        <f>+IFERROR(VLOOKUP($AF1110,'Limited Loss'!$F$5:$P$124,AJ$3,FALSE),0)</f>
        <v>0</v>
      </c>
      <c r="AK1110" s="100">
        <f>+IFERROR(VLOOKUP($AF1110,'Limited Loss'!$F$5:$P$124,AK$3,FALSE),0)</f>
        <v>0</v>
      </c>
      <c r="AL1110" s="193">
        <f>+IFERROR(VLOOKUP($AF1110,'Limited Loss'!$F$5:$P$124,AL$3,FALSE),0)</f>
        <v>0</v>
      </c>
      <c r="AM1110" s="193">
        <f>+IFERROR(VLOOKUP($AF1110,'Limited Loss'!$F$5:$P$124,AM$3,FALSE),0)</f>
        <v>0</v>
      </c>
      <c r="AN1110" s="193">
        <f>+IFERROR(VLOOKUP($AF1110,'Limited Loss'!$F$5:$P$124,AN$3,FALSE),0)</f>
        <v>0</v>
      </c>
      <c r="AO1110" s="193">
        <f>+IFERROR(VLOOKUP($AF1110,'Limited Loss'!$F$5:$P$124,AO$3,FALSE),0)</f>
        <v>0</v>
      </c>
      <c r="AP1110" s="100">
        <f>+IFERROR(VLOOKUP($AF1110,'Limited Loss'!$F$5:$P$124,AP$3,FALSE),0)</f>
        <v>0</v>
      </c>
      <c r="AQ1110" s="353"/>
      <c r="AR1110" s="331">
        <f t="shared" si="153"/>
        <v>911</v>
      </c>
      <c r="AS1110" s="332">
        <f t="shared" si="153"/>
        <v>2014</v>
      </c>
      <c r="AT1110" s="349">
        <f t="shared" si="151"/>
        <v>0</v>
      </c>
      <c r="AU1110" s="349">
        <f t="shared" si="151"/>
        <v>0</v>
      </c>
      <c r="AV1110" s="349">
        <f t="shared" si="151"/>
        <v>161791.296</v>
      </c>
      <c r="AW1110" s="349">
        <f t="shared" si="151"/>
        <v>12001.185000000001</v>
      </c>
      <c r="AX1110" s="350">
        <f t="shared" si="151"/>
        <v>252.43599999999998</v>
      </c>
      <c r="AY1110" s="349">
        <f t="shared" si="151"/>
        <v>0</v>
      </c>
      <c r="AZ1110" s="349">
        <f t="shared" si="151"/>
        <v>0</v>
      </c>
      <c r="BA1110" s="349">
        <f t="shared" si="151"/>
        <v>324121.728</v>
      </c>
      <c r="BB1110" s="349">
        <f t="shared" si="151"/>
        <v>5109.4470000000001</v>
      </c>
      <c r="BC1110" s="349">
        <f t="shared" si="151"/>
        <v>1324.578</v>
      </c>
      <c r="BD1110" s="350">
        <f t="shared" si="151"/>
        <v>13277.187</v>
      </c>
      <c r="BE1110" s="349">
        <f t="shared" si="155"/>
        <v>485913.02399999998</v>
      </c>
      <c r="BF1110" s="375">
        <f t="shared" si="156"/>
        <v>18687.646000000001</v>
      </c>
      <c r="BG1110" s="334">
        <f t="shared" si="157"/>
        <v>13277.187</v>
      </c>
    </row>
    <row r="1111" spans="1:59" x14ac:dyDescent="0.2">
      <c r="A1111" s="326" t="str">
        <f t="shared" si="154"/>
        <v>9112015</v>
      </c>
      <c r="B1111" s="331">
        <v>911</v>
      </c>
      <c r="C1111" s="327">
        <v>2015</v>
      </c>
      <c r="D1111" s="353">
        <f>+IFERROR(VLOOKUP($A1111,Data_Loss!$A$2:$V$1180,6,FALSE),0)</f>
        <v>0</v>
      </c>
      <c r="E1111" s="353">
        <f>+IFERROR(VLOOKUP($A1111,Data_Loss!$A$2:$V$1180,7,FALSE),0)</f>
        <v>0</v>
      </c>
      <c r="F1111" s="353">
        <f>+IFERROR(VLOOKUP($A1111,Data_Loss!$A$2:$V$1180,8,FALSE),0)</f>
        <v>0</v>
      </c>
      <c r="G1111" s="353">
        <f>+IFERROR(VLOOKUP($A1111,Data_Loss!$A$2:$V$1180,9,FALSE),0)</f>
        <v>5</v>
      </c>
      <c r="H1111" s="353">
        <f>+IFERROR(VLOOKUP($A1111,Data_Loss!$A$2:$V$1180,10,FALSE),0)</f>
        <v>9</v>
      </c>
      <c r="I1111" s="353">
        <f>+IFERROR(VLOOKUP($A1111,Data_Loss!$A$2:$V$1300,12,FALSE),0)</f>
        <v>0</v>
      </c>
      <c r="J1111" s="353">
        <f>+IFERROR(VLOOKUP($A1111,Data_Loss!$A$2:$V$1300,13,FALSE),0)</f>
        <v>0</v>
      </c>
      <c r="K1111" s="353">
        <f>+IFERROR(VLOOKUP($A1111,Data_Loss!$A$2:$V$1300,14,FALSE),0)</f>
        <v>0</v>
      </c>
      <c r="L1111" s="353">
        <f>+IFERROR(VLOOKUP($A1111,Data_Loss!$A$2:$V$1300,15,FALSE),0)</f>
        <v>127658</v>
      </c>
      <c r="M1111" s="353">
        <f>+IFERROR(VLOOKUP($A1111,Data_Loss!$A$2:$V$1300,16,FALSE),0)</f>
        <v>109428</v>
      </c>
      <c r="N1111" s="353">
        <f>+IFERROR(VLOOKUP($A1111,Data_Loss!$A$2:$V$1300,17,FALSE),0)</f>
        <v>0</v>
      </c>
      <c r="O1111" s="353">
        <f>+IFERROR(VLOOKUP($A1111,Data_Loss!$A$2:$V$1300,18,FALSE),0)</f>
        <v>0</v>
      </c>
      <c r="P1111" s="353">
        <f>+IFERROR(VLOOKUP($A1111,Data_Loss!$A$2:$V$1300,19,FALSE),0)</f>
        <v>0</v>
      </c>
      <c r="Q1111" s="353">
        <f>+IFERROR(VLOOKUP($A1111,Data_Loss!$A$2:$V$1300,20,FALSE),0)</f>
        <v>32971</v>
      </c>
      <c r="R1111" s="353">
        <f>+IFERROR(VLOOKUP($A1111,Data_Loss!$A$2:$V$1300,21,FALSE),0)</f>
        <v>66164</v>
      </c>
      <c r="S1111" s="353">
        <f>+IFERROR(VLOOKUP($A1111,Data_Loss!$A$2:$V$1300,22,FALSE),0)</f>
        <v>37409</v>
      </c>
      <c r="T1111" s="191">
        <f>+$I1111*'10k &amp; MO'!C$4+$J1111*'10k &amp; MO'!C$10+$K1111*'10k &amp; MO'!C$16+$L1111*'10k &amp; MO'!C$22+$M1111*'10k &amp; MO'!C$28</f>
        <v>0</v>
      </c>
      <c r="U1111" s="349">
        <f>+$I1111*'10k &amp; MO'!D$4+$J1111*'10k &amp; MO'!D$10+$K1111*'10k &amp; MO'!D$16+$L1111*'10k &amp; MO'!D$22+$M1111*'10k &amp; MO'!D$28</f>
        <v>0</v>
      </c>
      <c r="V1111" s="349">
        <f>+$I1111*'10k &amp; MO'!E$4+$J1111*'10k &amp; MO'!E$10+$K1111*'10k &amp; MO'!E$16+$L1111*'10k &amp; MO'!E$22+$M1111*'10k &amp; MO'!E$28</f>
        <v>22531.876999999997</v>
      </c>
      <c r="W1111" s="349">
        <f>+$I1111*'10k &amp; MO'!F$4+$J1111*'10k &amp; MO'!F$10+$K1111*'10k &amp; MO'!F$16+$L1111*'10k &amp; MO'!F$22+$M1111*'10k &amp; MO'!F$28</f>
        <v>142391.70019999999</v>
      </c>
      <c r="X1111" s="349">
        <f>+$I1111*'10k &amp; MO'!G$4+$J1111*'10k &amp; MO'!G$10+$K1111*'10k &amp; MO'!G$16+$L1111*'10k &amp; MO'!G$22+$M1111*'10k &amp; MO'!G$28</f>
        <v>127470.78700000001</v>
      </c>
      <c r="Y1111" s="349">
        <f>+$N1111*'10k &amp; MO'!H$4+$O1111*'10k &amp; MO'!H$10+$P1111*'10k &amp; MO'!H$16+$Q1111*'10k &amp; MO'!H$22+$R1111*'10k &amp; MO'!H$28</f>
        <v>0</v>
      </c>
      <c r="Z1111" s="349">
        <f>+$N1111*'10k &amp; MO'!I$4+$O1111*'10k &amp; MO'!I$10+$P1111*'10k &amp; MO'!I$16+$Q1111*'10k &amp; MO'!I$22+$R1111*'10k &amp; MO'!I$28</f>
        <v>0</v>
      </c>
      <c r="AA1111" s="349">
        <f>+$N1111*'10k &amp; MO'!J$4+$O1111*'10k &amp; MO'!J$10+$P1111*'10k &amp; MO'!J$16+$Q1111*'10k &amp; MO'!J$22+$R1111*'10k &amp; MO'!J$28</f>
        <v>8051.1844000000001</v>
      </c>
      <c r="AB1111" s="349">
        <f>+$N1111*'10k &amp; MO'!K$4+$O1111*'10k &amp; MO'!K$10+$P1111*'10k &amp; MO'!K$16+$Q1111*'10k &amp; MO'!K$22+$R1111*'10k &amp; MO'!K$28</f>
        <v>53421.566999999995</v>
      </c>
      <c r="AC1111" s="349">
        <f>+$N1111*'10k &amp; MO'!L$4+$O1111*'10k &amp; MO'!L$10+$P1111*'10k &amp; MO'!L$16+$Q1111*'10k &amp; MO'!L$22+$R1111*'10k &amp; MO'!L$28</f>
        <v>97863.872099999993</v>
      </c>
      <c r="AD1111" s="350">
        <f>+S1111*'10k &amp; MO'!O$4</f>
        <v>45339.707999999999</v>
      </c>
      <c r="AF1111" s="192" t="str">
        <f t="shared" si="152"/>
        <v>9112015</v>
      </c>
      <c r="AG1111" s="192">
        <f>+IFERROR(VLOOKUP($AF1111,'Limited Loss'!$F$5:$P$124,AG$3,FALSE),0)</f>
        <v>0</v>
      </c>
      <c r="AH1111" s="193">
        <f>+IFERROR(VLOOKUP($AF1111,'Limited Loss'!$F$5:$P$124,AH$3,FALSE),0)</f>
        <v>0</v>
      </c>
      <c r="AI1111" s="193">
        <f>+IFERROR(VLOOKUP($AF1111,'Limited Loss'!$F$5:$P$124,AI$3,FALSE),0)</f>
        <v>0</v>
      </c>
      <c r="AJ1111" s="193">
        <f>+IFERROR(VLOOKUP($AF1111,'Limited Loss'!$F$5:$P$124,AJ$3,FALSE),0)</f>
        <v>0</v>
      </c>
      <c r="AK1111" s="100">
        <f>+IFERROR(VLOOKUP($AF1111,'Limited Loss'!$F$5:$P$124,AK$3,FALSE),0)</f>
        <v>0</v>
      </c>
      <c r="AL1111" s="193">
        <f>+IFERROR(VLOOKUP($AF1111,'Limited Loss'!$F$5:$P$124,AL$3,FALSE),0)</f>
        <v>0</v>
      </c>
      <c r="AM1111" s="193">
        <f>+IFERROR(VLOOKUP($AF1111,'Limited Loss'!$F$5:$P$124,AM$3,FALSE),0)</f>
        <v>0</v>
      </c>
      <c r="AN1111" s="193">
        <f>+IFERROR(VLOOKUP($AF1111,'Limited Loss'!$F$5:$P$124,AN$3,FALSE),0)</f>
        <v>0</v>
      </c>
      <c r="AO1111" s="193">
        <f>+IFERROR(VLOOKUP($AF1111,'Limited Loss'!$F$5:$P$124,AO$3,FALSE),0)</f>
        <v>0</v>
      </c>
      <c r="AP1111" s="100">
        <f>+IFERROR(VLOOKUP($AF1111,'Limited Loss'!$F$5:$P$124,AP$3,FALSE),0)</f>
        <v>0</v>
      </c>
      <c r="AQ1111" s="353"/>
      <c r="AR1111" s="331">
        <f t="shared" si="153"/>
        <v>911</v>
      </c>
      <c r="AS1111" s="332">
        <f t="shared" si="153"/>
        <v>2015</v>
      </c>
      <c r="AT1111" s="349">
        <f t="shared" si="151"/>
        <v>0</v>
      </c>
      <c r="AU1111" s="349">
        <f t="shared" si="151"/>
        <v>0</v>
      </c>
      <c r="AV1111" s="349">
        <f t="shared" si="151"/>
        <v>22531.876999999997</v>
      </c>
      <c r="AW1111" s="349">
        <f t="shared" si="151"/>
        <v>142391.70019999999</v>
      </c>
      <c r="AX1111" s="350">
        <f t="shared" si="151"/>
        <v>127470.78700000001</v>
      </c>
      <c r="AY1111" s="349">
        <f t="shared" si="151"/>
        <v>0</v>
      </c>
      <c r="AZ1111" s="349">
        <f t="shared" si="151"/>
        <v>0</v>
      </c>
      <c r="BA1111" s="349">
        <f t="shared" si="151"/>
        <v>8051.1844000000001</v>
      </c>
      <c r="BB1111" s="349">
        <f t="shared" si="151"/>
        <v>53421.566999999995</v>
      </c>
      <c r="BC1111" s="349">
        <f t="shared" si="151"/>
        <v>97863.872099999993</v>
      </c>
      <c r="BD1111" s="350">
        <f t="shared" si="151"/>
        <v>45339.707999999999</v>
      </c>
      <c r="BE1111" s="349">
        <f t="shared" si="155"/>
        <v>30583.061399999999</v>
      </c>
      <c r="BF1111" s="375">
        <f t="shared" si="156"/>
        <v>421147.92629999993</v>
      </c>
      <c r="BG1111" s="334">
        <f t="shared" si="157"/>
        <v>45339.707999999999</v>
      </c>
    </row>
    <row r="1112" spans="1:59" x14ac:dyDescent="0.2">
      <c r="A1112" s="326" t="str">
        <f t="shared" si="154"/>
        <v>9112016</v>
      </c>
      <c r="B1112" s="331">
        <v>911</v>
      </c>
      <c r="C1112" s="327">
        <v>2016</v>
      </c>
      <c r="D1112" s="353">
        <f>+IFERROR(VLOOKUP($A1112,Data_Loss!$A$2:$V$1180,6,FALSE),0)</f>
        <v>0</v>
      </c>
      <c r="E1112" s="353">
        <f>+IFERROR(VLOOKUP($A1112,Data_Loss!$A$2:$V$1180,7,FALSE),0)</f>
        <v>0</v>
      </c>
      <c r="F1112" s="353">
        <f>+IFERROR(VLOOKUP($A1112,Data_Loss!$A$2:$V$1180,8,FALSE),0)</f>
        <v>0</v>
      </c>
      <c r="G1112" s="353">
        <f>+IFERROR(VLOOKUP($A1112,Data_Loss!$A$2:$V$1180,9,FALSE),0)</f>
        <v>0</v>
      </c>
      <c r="H1112" s="353">
        <f>+IFERROR(VLOOKUP($A1112,Data_Loss!$A$2:$V$1180,10,FALSE),0)</f>
        <v>2</v>
      </c>
      <c r="I1112" s="353">
        <f>+IFERROR(VLOOKUP($A1112,Data_Loss!$A$2:$V$1300,12,FALSE),0)</f>
        <v>0</v>
      </c>
      <c r="J1112" s="353">
        <f>+IFERROR(VLOOKUP($A1112,Data_Loss!$A$2:$V$1300,13,FALSE),0)</f>
        <v>0</v>
      </c>
      <c r="K1112" s="353">
        <f>+IFERROR(VLOOKUP($A1112,Data_Loss!$A$2:$V$1300,14,FALSE),0)</f>
        <v>0</v>
      </c>
      <c r="L1112" s="353">
        <f>+IFERROR(VLOOKUP($A1112,Data_Loss!$A$2:$V$1300,15,FALSE),0)</f>
        <v>0</v>
      </c>
      <c r="M1112" s="353">
        <f>+IFERROR(VLOOKUP($A1112,Data_Loss!$A$2:$V$1300,16,FALSE),0)</f>
        <v>7070</v>
      </c>
      <c r="N1112" s="353">
        <f>+IFERROR(VLOOKUP($A1112,Data_Loss!$A$2:$V$1300,17,FALSE),0)</f>
        <v>0</v>
      </c>
      <c r="O1112" s="353">
        <f>+IFERROR(VLOOKUP($A1112,Data_Loss!$A$2:$V$1300,18,FALSE),0)</f>
        <v>0</v>
      </c>
      <c r="P1112" s="353">
        <f>+IFERROR(VLOOKUP($A1112,Data_Loss!$A$2:$V$1300,19,FALSE),0)</f>
        <v>0</v>
      </c>
      <c r="Q1112" s="353">
        <f>+IFERROR(VLOOKUP($A1112,Data_Loss!$A$2:$V$1300,20,FALSE),0)</f>
        <v>0</v>
      </c>
      <c r="R1112" s="353">
        <f>+IFERROR(VLOOKUP($A1112,Data_Loss!$A$2:$V$1300,21,FALSE),0)</f>
        <v>2741</v>
      </c>
      <c r="S1112" s="353">
        <f>+IFERROR(VLOOKUP($A1112,Data_Loss!$A$2:$V$1300,22,FALSE),0)</f>
        <v>5898</v>
      </c>
      <c r="T1112" s="191">
        <f>+$I1112*'10k &amp; MO'!C$5+$J1112*'10k &amp; MO'!C$11+$K1112*'10k &amp; MO'!C$17+$L1112*'10k &amp; MO'!C$23+$M1112*'10k &amp; MO'!C$29</f>
        <v>0</v>
      </c>
      <c r="U1112" s="349">
        <f>+$I1112*'10k &amp; MO'!D$5+$J1112*'10k &amp; MO'!D$11+$K1112*'10k &amp; MO'!D$17+$L1112*'10k &amp; MO'!D$23+$M1112*'10k &amp; MO'!D$29</f>
        <v>0</v>
      </c>
      <c r="V1112" s="349">
        <f>+$I1112*'10k &amp; MO'!E$5+$J1112*'10k &amp; MO'!E$11+$K1112*'10k &amp; MO'!E$17+$L1112*'10k &amp; MO'!E$23+$M1112*'10k &amp; MO'!E$29</f>
        <v>801.03099999999995</v>
      </c>
      <c r="W1112" s="349">
        <f>+$I1112*'10k &amp; MO'!F$5+$J1112*'10k &amp; MO'!F$11+$K1112*'10k &amp; MO'!F$17+$L1112*'10k &amp; MO'!F$23+$M1112*'10k &amp; MO'!F$29</f>
        <v>477.93199999999996</v>
      </c>
      <c r="X1112" s="349">
        <f>+$I1112*'10k &amp; MO'!G$5+$J1112*'10k &amp; MO'!G$11+$K1112*'10k &amp; MO'!G$17+$L1112*'10k &amp; MO'!G$23+$M1112*'10k &amp; MO'!G$29</f>
        <v>7358.4559999999992</v>
      </c>
      <c r="Y1112" s="349">
        <f>+$N1112*'10k &amp; MO'!H$5+$O1112*'10k &amp; MO'!H$11+$P1112*'10k &amp; MO'!H$17+$Q1112*'10k &amp; MO'!H$23+$R1112*'10k &amp; MO'!H$29</f>
        <v>0</v>
      </c>
      <c r="Z1112" s="349">
        <f>+$N1112*'10k &amp; MO'!I$5+$O1112*'10k &amp; MO'!I$11+$P1112*'10k &amp; MO'!I$17+$Q1112*'10k &amp; MO'!I$23+$R1112*'10k &amp; MO'!I$29</f>
        <v>0</v>
      </c>
      <c r="AA1112" s="349">
        <f>+$N1112*'10k &amp; MO'!J$5+$O1112*'10k &amp; MO'!J$11+$P1112*'10k &amp; MO'!J$17+$Q1112*'10k &amp; MO'!J$23+$R1112*'10k &amp; MO'!J$29</f>
        <v>243.1267</v>
      </c>
      <c r="AB1112" s="349">
        <f>+$N1112*'10k &amp; MO'!K$5+$O1112*'10k &amp; MO'!K$11+$P1112*'10k &amp; MO'!K$17+$Q1112*'10k &amp; MO'!K$23+$R1112*'10k &amp; MO'!K$29</f>
        <v>268.89210000000003</v>
      </c>
      <c r="AC1112" s="349">
        <f>+$N1112*'10k &amp; MO'!L$5+$O1112*'10k &amp; MO'!L$11+$P1112*'10k &amp; MO'!L$17+$Q1112*'10k &amp; MO'!L$23+$R1112*'10k &amp; MO'!L$29</f>
        <v>4131.2352000000001</v>
      </c>
      <c r="AD1112" s="350">
        <f>+S1112*'10k &amp; MO'!O$5</f>
        <v>7950.5040000000008</v>
      </c>
      <c r="AF1112" s="192" t="str">
        <f t="shared" si="152"/>
        <v>9112016</v>
      </c>
      <c r="AG1112" s="192">
        <f>+IFERROR(VLOOKUP($AF1112,'Limited Loss'!$F$5:$P$124,AG$3,FALSE),0)</f>
        <v>0</v>
      </c>
      <c r="AH1112" s="193">
        <f>+IFERROR(VLOOKUP($AF1112,'Limited Loss'!$F$5:$P$124,AH$3,FALSE),0)</f>
        <v>0</v>
      </c>
      <c r="AI1112" s="193">
        <f>+IFERROR(VLOOKUP($AF1112,'Limited Loss'!$F$5:$P$124,AI$3,FALSE),0)</f>
        <v>0</v>
      </c>
      <c r="AJ1112" s="193">
        <f>+IFERROR(VLOOKUP($AF1112,'Limited Loss'!$F$5:$P$124,AJ$3,FALSE),0)</f>
        <v>0</v>
      </c>
      <c r="AK1112" s="100">
        <f>+IFERROR(VLOOKUP($AF1112,'Limited Loss'!$F$5:$P$124,AK$3,FALSE),0)</f>
        <v>0</v>
      </c>
      <c r="AL1112" s="193">
        <f>+IFERROR(VLOOKUP($AF1112,'Limited Loss'!$F$5:$P$124,AL$3,FALSE),0)</f>
        <v>0</v>
      </c>
      <c r="AM1112" s="193">
        <f>+IFERROR(VLOOKUP($AF1112,'Limited Loss'!$F$5:$P$124,AM$3,FALSE),0)</f>
        <v>0</v>
      </c>
      <c r="AN1112" s="193">
        <f>+IFERROR(VLOOKUP($AF1112,'Limited Loss'!$F$5:$P$124,AN$3,FALSE),0)</f>
        <v>0</v>
      </c>
      <c r="AO1112" s="193">
        <f>+IFERROR(VLOOKUP($AF1112,'Limited Loss'!$F$5:$P$124,AO$3,FALSE),0)</f>
        <v>0</v>
      </c>
      <c r="AP1112" s="100">
        <f>+IFERROR(VLOOKUP($AF1112,'Limited Loss'!$F$5:$P$124,AP$3,FALSE),0)</f>
        <v>0</v>
      </c>
      <c r="AQ1112" s="353"/>
      <c r="AR1112" s="331">
        <f t="shared" si="153"/>
        <v>911</v>
      </c>
      <c r="AS1112" s="332">
        <f t="shared" si="153"/>
        <v>2016</v>
      </c>
      <c r="AT1112" s="349">
        <f t="shared" si="151"/>
        <v>0</v>
      </c>
      <c r="AU1112" s="349">
        <f t="shared" si="151"/>
        <v>0</v>
      </c>
      <c r="AV1112" s="349">
        <f t="shared" ref="AV1112:BD1140" si="158">+V1112-AI1112</f>
        <v>801.03099999999995</v>
      </c>
      <c r="AW1112" s="349">
        <f t="shared" si="158"/>
        <v>477.93199999999996</v>
      </c>
      <c r="AX1112" s="350">
        <f t="shared" si="158"/>
        <v>7358.4559999999992</v>
      </c>
      <c r="AY1112" s="349">
        <f t="shared" si="158"/>
        <v>0</v>
      </c>
      <c r="AZ1112" s="349">
        <f t="shared" si="158"/>
        <v>0</v>
      </c>
      <c r="BA1112" s="349">
        <f t="shared" si="158"/>
        <v>243.1267</v>
      </c>
      <c r="BB1112" s="349">
        <f t="shared" si="158"/>
        <v>268.89210000000003</v>
      </c>
      <c r="BC1112" s="349">
        <f t="shared" si="158"/>
        <v>4131.2352000000001</v>
      </c>
      <c r="BD1112" s="350">
        <f t="shared" si="158"/>
        <v>7950.5040000000008</v>
      </c>
      <c r="BE1112" s="349">
        <f t="shared" si="155"/>
        <v>1044.1577</v>
      </c>
      <c r="BF1112" s="375">
        <f t="shared" si="156"/>
        <v>12236.515299999999</v>
      </c>
      <c r="BG1112" s="334">
        <f t="shared" si="157"/>
        <v>7950.5040000000008</v>
      </c>
    </row>
    <row r="1113" spans="1:59" x14ac:dyDescent="0.2">
      <c r="A1113" s="326" t="str">
        <f t="shared" si="154"/>
        <v>9112017</v>
      </c>
      <c r="B1113" s="331">
        <v>911</v>
      </c>
      <c r="C1113" s="327">
        <v>2017</v>
      </c>
      <c r="D1113" s="353">
        <f>+IFERROR(VLOOKUP($A1113,Data_Loss!$A$2:$V$1180,6,FALSE),0)</f>
        <v>0</v>
      </c>
      <c r="E1113" s="353">
        <f>+IFERROR(VLOOKUP($A1113,Data_Loss!$A$2:$V$1180,7,FALSE),0)</f>
        <v>0</v>
      </c>
      <c r="F1113" s="353">
        <f>+IFERROR(VLOOKUP($A1113,Data_Loss!$A$2:$V$1180,8,FALSE),0)</f>
        <v>0</v>
      </c>
      <c r="G1113" s="353">
        <f>+IFERROR(VLOOKUP($A1113,Data_Loss!$A$2:$V$1180,9,FALSE),0)</f>
        <v>2</v>
      </c>
      <c r="H1113" s="353">
        <f>+IFERROR(VLOOKUP($A1113,Data_Loss!$A$2:$V$1180,10,FALSE),0)</f>
        <v>3</v>
      </c>
      <c r="I1113" s="353">
        <f>+IFERROR(VLOOKUP($A1113,Data_Loss!$A$2:$V$1300,12,FALSE),0)</f>
        <v>0</v>
      </c>
      <c r="J1113" s="353">
        <f>+IFERROR(VLOOKUP($A1113,Data_Loss!$A$2:$V$1300,13,FALSE),0)</f>
        <v>0</v>
      </c>
      <c r="K1113" s="353">
        <f>+IFERROR(VLOOKUP($A1113,Data_Loss!$A$2:$V$1300,14,FALSE),0)</f>
        <v>0</v>
      </c>
      <c r="L1113" s="353">
        <f>+IFERROR(VLOOKUP($A1113,Data_Loss!$A$2:$V$1300,15,FALSE),0)</f>
        <v>41635</v>
      </c>
      <c r="M1113" s="353">
        <f>+IFERROR(VLOOKUP($A1113,Data_Loss!$A$2:$V$1300,16,FALSE),0)</f>
        <v>13455</v>
      </c>
      <c r="N1113" s="353">
        <f>+IFERROR(VLOOKUP($A1113,Data_Loss!$A$2:$V$1300,17,FALSE),0)</f>
        <v>0</v>
      </c>
      <c r="O1113" s="353">
        <f>+IFERROR(VLOOKUP($A1113,Data_Loss!$A$2:$V$1300,18,FALSE),0)</f>
        <v>0</v>
      </c>
      <c r="P1113" s="353">
        <f>+IFERROR(VLOOKUP($A1113,Data_Loss!$A$2:$V$1300,19,FALSE),0)</f>
        <v>0</v>
      </c>
      <c r="Q1113" s="353">
        <f>+IFERROR(VLOOKUP($A1113,Data_Loss!$A$2:$V$1300,20,FALSE),0)</f>
        <v>42367</v>
      </c>
      <c r="R1113" s="353">
        <f>+IFERROR(VLOOKUP($A1113,Data_Loss!$A$2:$V$1300,21,FALSE),0)</f>
        <v>16608</v>
      </c>
      <c r="S1113" s="353">
        <f>+IFERROR(VLOOKUP($A1113,Data_Loss!$A$2:$V$1300,22,FALSE),0)</f>
        <v>5115</v>
      </c>
      <c r="T1113" s="191">
        <f>+$I1113*'10k &amp; MO'!C$6+$J1113*'10k &amp; MO'!C$12+$K1113*'10k &amp; MO'!C$18+$L1113*'10k &amp; MO'!C$24+$M1113*'10k &amp; MO'!C$30</f>
        <v>0</v>
      </c>
      <c r="U1113" s="349">
        <f>+$I1113*'10k &amp; MO'!D$6+$J1113*'10k &amp; MO'!D$12+$K1113*'10k &amp; MO'!D$18+$L1113*'10k &amp; MO'!D$24+$M1113*'10k &amp; MO'!D$30</f>
        <v>99.542999999999992</v>
      </c>
      <c r="V1113" s="349">
        <f>+$I1113*'10k &amp; MO'!E$6+$J1113*'10k &amp; MO'!E$12+$K1113*'10k &amp; MO'!E$18+$L1113*'10k &amp; MO'!E$24+$M1113*'10k &amp; MO'!E$30</f>
        <v>41877.438999999998</v>
      </c>
      <c r="W1113" s="349">
        <f>+$I1113*'10k &amp; MO'!F$6+$J1113*'10k &amp; MO'!F$12+$K1113*'10k &amp; MO'!F$18+$L1113*'10k &amp; MO'!F$24+$M1113*'10k &amp; MO'!F$30</f>
        <v>39818.889499999997</v>
      </c>
      <c r="X1113" s="349">
        <f>+$I1113*'10k &amp; MO'!G$6+$J1113*'10k &amp; MO'!G$12+$K1113*'10k &amp; MO'!G$18+$L1113*'10k &amp; MO'!G$24+$M1113*'10k &amp; MO'!G$30</f>
        <v>17847.193500000001</v>
      </c>
      <c r="Y1113" s="349">
        <f>+$N1113*'10k &amp; MO'!H$6+$O1113*'10k &amp; MO'!H$12+$P1113*'10k &amp; MO'!H$18+$Q1113*'10k &amp; MO'!H$24+$R1113*'10k &amp; MO'!H$30</f>
        <v>0</v>
      </c>
      <c r="Z1113" s="349">
        <f>+$N1113*'10k &amp; MO'!I$6+$O1113*'10k &amp; MO'!I$12+$P1113*'10k &amp; MO'!I$18+$Q1113*'10k &amp; MO'!I$24+$R1113*'10k &amp; MO'!I$30</f>
        <v>34.639299999999999</v>
      </c>
      <c r="AA1113" s="349">
        <f>+$N1113*'10k &amp; MO'!J$6+$O1113*'10k &amp; MO'!J$12+$P1113*'10k &amp; MO'!J$18+$Q1113*'10k &amp; MO'!J$24+$R1113*'10k &amp; MO'!J$30</f>
        <v>50587.778700000003</v>
      </c>
      <c r="AB1113" s="349">
        <f>+$N1113*'10k &amp; MO'!K$6+$O1113*'10k &amp; MO'!K$12+$P1113*'10k &amp; MO'!K$18+$Q1113*'10k &amp; MO'!K$24+$R1113*'10k &amp; MO'!K$30</f>
        <v>56855.423500000004</v>
      </c>
      <c r="AC1113" s="349">
        <f>+$N1113*'10k &amp; MO'!L$6+$O1113*'10k &amp; MO'!L$12+$P1113*'10k &amp; MO'!L$18+$Q1113*'10k &amp; MO'!L$24+$R1113*'10k &amp; MO'!L$30</f>
        <v>28835.992900000005</v>
      </c>
      <c r="AD1113" s="350">
        <f>+S1113*'10k &amp; MO'!O$6</f>
        <v>6884.7900000000009</v>
      </c>
      <c r="AF1113" s="192" t="str">
        <f t="shared" si="152"/>
        <v>9112017</v>
      </c>
      <c r="AG1113" s="192">
        <f>+IFERROR(VLOOKUP($AF1113,'Limited Loss'!$F$5:$P$124,AG$3,FALSE),0)</f>
        <v>0</v>
      </c>
      <c r="AH1113" s="193">
        <f>+IFERROR(VLOOKUP($AF1113,'Limited Loss'!$F$5:$P$124,AH$3,FALSE),0)</f>
        <v>0</v>
      </c>
      <c r="AI1113" s="193">
        <f>+IFERROR(VLOOKUP($AF1113,'Limited Loss'!$F$5:$P$124,AI$3,FALSE),0)</f>
        <v>0</v>
      </c>
      <c r="AJ1113" s="193">
        <f>+IFERROR(VLOOKUP($AF1113,'Limited Loss'!$F$5:$P$124,AJ$3,FALSE),0)</f>
        <v>0</v>
      </c>
      <c r="AK1113" s="100">
        <f>+IFERROR(VLOOKUP($AF1113,'Limited Loss'!$F$5:$P$124,AK$3,FALSE),0)</f>
        <v>0</v>
      </c>
      <c r="AL1113" s="193">
        <f>+IFERROR(VLOOKUP($AF1113,'Limited Loss'!$F$5:$P$124,AL$3,FALSE),0)</f>
        <v>0</v>
      </c>
      <c r="AM1113" s="193">
        <f>+IFERROR(VLOOKUP($AF1113,'Limited Loss'!$F$5:$P$124,AM$3,FALSE),0)</f>
        <v>0</v>
      </c>
      <c r="AN1113" s="193">
        <f>+IFERROR(VLOOKUP($AF1113,'Limited Loss'!$F$5:$P$124,AN$3,FALSE),0)</f>
        <v>0</v>
      </c>
      <c r="AO1113" s="193">
        <f>+IFERROR(VLOOKUP($AF1113,'Limited Loss'!$F$5:$P$124,AO$3,FALSE),0)</f>
        <v>0</v>
      </c>
      <c r="AP1113" s="100">
        <f>+IFERROR(VLOOKUP($AF1113,'Limited Loss'!$F$5:$P$124,AP$3,FALSE),0)</f>
        <v>0</v>
      </c>
      <c r="AQ1113" s="353"/>
      <c r="AR1113" s="331">
        <f t="shared" si="153"/>
        <v>911</v>
      </c>
      <c r="AS1113" s="332">
        <f t="shared" si="153"/>
        <v>2017</v>
      </c>
      <c r="AT1113" s="349">
        <f t="shared" ref="AT1113:AX1176" si="159">+T1113-AG1113</f>
        <v>0</v>
      </c>
      <c r="AU1113" s="349">
        <f t="shared" si="159"/>
        <v>99.542999999999992</v>
      </c>
      <c r="AV1113" s="349">
        <f t="shared" si="158"/>
        <v>41877.438999999998</v>
      </c>
      <c r="AW1113" s="349">
        <f t="shared" si="158"/>
        <v>39818.889499999997</v>
      </c>
      <c r="AX1113" s="350">
        <f t="shared" si="158"/>
        <v>17847.193500000001</v>
      </c>
      <c r="AY1113" s="349">
        <f t="shared" si="158"/>
        <v>0</v>
      </c>
      <c r="AZ1113" s="349">
        <f t="shared" si="158"/>
        <v>34.639299999999999</v>
      </c>
      <c r="BA1113" s="349">
        <f t="shared" si="158"/>
        <v>50587.778700000003</v>
      </c>
      <c r="BB1113" s="349">
        <f t="shared" si="158"/>
        <v>56855.423500000004</v>
      </c>
      <c r="BC1113" s="349">
        <f t="shared" si="158"/>
        <v>28835.992900000005</v>
      </c>
      <c r="BD1113" s="350">
        <f t="shared" si="158"/>
        <v>6884.7900000000009</v>
      </c>
      <c r="BE1113" s="349">
        <f t="shared" si="155"/>
        <v>92599.4</v>
      </c>
      <c r="BF1113" s="375">
        <f t="shared" si="156"/>
        <v>143357.4994</v>
      </c>
      <c r="BG1113" s="334">
        <f t="shared" si="157"/>
        <v>6884.7900000000009</v>
      </c>
    </row>
    <row r="1114" spans="1:59" x14ac:dyDescent="0.2">
      <c r="A1114" s="326" t="str">
        <f t="shared" si="154"/>
        <v>9112018</v>
      </c>
      <c r="B1114" s="331">
        <v>911</v>
      </c>
      <c r="C1114" s="327">
        <v>2018</v>
      </c>
      <c r="D1114" s="353">
        <f>+IFERROR(VLOOKUP($A1114,Data_Loss!$A$2:$V$1180,6,FALSE),0)</f>
        <v>0</v>
      </c>
      <c r="E1114" s="353">
        <f>+IFERROR(VLOOKUP($A1114,Data_Loss!$A$2:$V$1180,7,FALSE),0)</f>
        <v>0</v>
      </c>
      <c r="F1114" s="353">
        <f>+IFERROR(VLOOKUP($A1114,Data_Loss!$A$2:$V$1180,8,FALSE),0)</f>
        <v>0</v>
      </c>
      <c r="G1114" s="353">
        <f>+IFERROR(VLOOKUP($A1114,Data_Loss!$A$2:$V$1180,9,FALSE),0)</f>
        <v>0</v>
      </c>
      <c r="H1114" s="353">
        <f>+IFERROR(VLOOKUP($A1114,Data_Loss!$A$2:$V$1180,10,FALSE),0)</f>
        <v>4</v>
      </c>
      <c r="I1114" s="353">
        <f>+IFERROR(VLOOKUP($A1114,Data_Loss!$A$2:$V$1300,12,FALSE),0)</f>
        <v>0</v>
      </c>
      <c r="J1114" s="353">
        <f>+IFERROR(VLOOKUP($A1114,Data_Loss!$A$2:$V$1300,13,FALSE),0)</f>
        <v>0</v>
      </c>
      <c r="K1114" s="353">
        <f>+IFERROR(VLOOKUP($A1114,Data_Loss!$A$2:$V$1300,14,FALSE),0)</f>
        <v>0</v>
      </c>
      <c r="L1114" s="353">
        <f>+IFERROR(VLOOKUP($A1114,Data_Loss!$A$2:$V$1300,15,FALSE),0)</f>
        <v>0</v>
      </c>
      <c r="M1114" s="353">
        <f>+IFERROR(VLOOKUP($A1114,Data_Loss!$A$2:$V$1300,16,FALSE),0)</f>
        <v>9619</v>
      </c>
      <c r="N1114" s="353">
        <f>+IFERROR(VLOOKUP($A1114,Data_Loss!$A$2:$V$1300,17,FALSE),0)</f>
        <v>0</v>
      </c>
      <c r="O1114" s="353">
        <f>+IFERROR(VLOOKUP($A1114,Data_Loss!$A$2:$V$1300,18,FALSE),0)</f>
        <v>0</v>
      </c>
      <c r="P1114" s="353">
        <f>+IFERROR(VLOOKUP($A1114,Data_Loss!$A$2:$V$1300,19,FALSE),0)</f>
        <v>0</v>
      </c>
      <c r="Q1114" s="353">
        <f>+IFERROR(VLOOKUP($A1114,Data_Loss!$A$2:$V$1300,20,FALSE),0)</f>
        <v>0</v>
      </c>
      <c r="R1114" s="353">
        <f>+IFERROR(VLOOKUP($A1114,Data_Loss!$A$2:$V$1300,21,FALSE),0)</f>
        <v>43732</v>
      </c>
      <c r="S1114" s="353">
        <f>+IFERROR(VLOOKUP($A1114,Data_Loss!$A$2:$V$1300,22,FALSE),0)</f>
        <v>11398</v>
      </c>
      <c r="T1114" s="191">
        <f>+$I1114*'10k &amp; MO'!C$7+$J1114*'10k &amp; MO'!C$13+$K1114*'10k &amp; MO'!C$19+$L1114*'10k &amp; MO'!C$25+$M1114*'10k &amp; MO'!C$31</f>
        <v>21.161799999999999</v>
      </c>
      <c r="U1114" s="349">
        <f>+$I1114*'10k &amp; MO'!D$7+$J1114*'10k &amp; MO'!D$13+$K1114*'10k &amp; MO'!D$19+$L1114*'10k &amp; MO'!D$25+$M1114*'10k &amp; MO'!D$31</f>
        <v>656.01580000000001</v>
      </c>
      <c r="V1114" s="349">
        <f>+$I1114*'10k &amp; MO'!E$7+$J1114*'10k &amp; MO'!E$13+$K1114*'10k &amp; MO'!E$19+$L1114*'10k &amp; MO'!E$25+$M1114*'10k &amp; MO'!E$31</f>
        <v>13495.457</v>
      </c>
      <c r="W1114" s="349">
        <f>+$I1114*'10k &amp; MO'!F$7+$J1114*'10k &amp; MO'!F$13+$K1114*'10k &amp; MO'!F$19+$L1114*'10k &amp; MO'!F$25+$M1114*'10k &amp; MO'!F$31</f>
        <v>5089.4129000000003</v>
      </c>
      <c r="X1114" s="349">
        <f>+$I1114*'10k &amp; MO'!G$7+$J1114*'10k &amp; MO'!G$13+$K1114*'10k &amp; MO'!G$19+$L1114*'10k &amp; MO'!G$25+$M1114*'10k &amp; MO'!G$31</f>
        <v>6625.5671999999995</v>
      </c>
      <c r="Y1114" s="349">
        <f>+$N1114*'10k &amp; MO'!H$7+$O1114*'10k &amp; MO'!H$13+$P1114*'10k &amp; MO'!H$19+$Q1114*'10k &amp; MO'!H$25+$R1114*'10k &amp; MO'!H$31</f>
        <v>126.82279999999999</v>
      </c>
      <c r="Z1114" s="349">
        <f>+$N1114*'10k &amp; MO'!I$7+$O1114*'10k &amp; MO'!I$13+$P1114*'10k &amp; MO'!I$19+$Q1114*'10k &amp; MO'!I$25+$R1114*'10k &amp; MO'!I$31</f>
        <v>4325.0947999999999</v>
      </c>
      <c r="AA1114" s="349">
        <f>+$N1114*'10k &amp; MO'!J$7+$O1114*'10k &amp; MO'!J$13+$P1114*'10k &amp; MO'!J$19+$Q1114*'10k &amp; MO'!J$25+$R1114*'10k &amp; MO'!J$31</f>
        <v>44484.190400000007</v>
      </c>
      <c r="AB1114" s="349">
        <f>+$N1114*'10k &amp; MO'!K$7+$O1114*'10k &amp; MO'!K$13+$P1114*'10k &amp; MO'!K$19+$Q1114*'10k &amp; MO'!K$25+$R1114*'10k &amp; MO'!K$31</f>
        <v>23519.069599999999</v>
      </c>
      <c r="AC1114" s="349">
        <f>+$N1114*'10k &amp; MO'!L$7+$O1114*'10k &amp; MO'!L$13+$P1114*'10k &amp; MO'!L$19+$Q1114*'10k &amp; MO'!L$25+$R1114*'10k &amp; MO'!L$31</f>
        <v>36752.372800000005</v>
      </c>
      <c r="AD1114" s="350">
        <f>+S1114*'10k &amp; MO'!O$7</f>
        <v>15113.748000000001</v>
      </c>
      <c r="AF1114" s="192" t="str">
        <f t="shared" si="152"/>
        <v>9112018</v>
      </c>
      <c r="AG1114" s="192">
        <f>+IFERROR(VLOOKUP($AF1114,'Limited Loss'!$F$5:$P$124,AG$3,FALSE),0)</f>
        <v>0</v>
      </c>
      <c r="AH1114" s="193">
        <f>+IFERROR(VLOOKUP($AF1114,'Limited Loss'!$F$5:$P$124,AH$3,FALSE),0)</f>
        <v>0</v>
      </c>
      <c r="AI1114" s="193">
        <f>+IFERROR(VLOOKUP($AF1114,'Limited Loss'!$F$5:$P$124,AI$3,FALSE),0)</f>
        <v>0</v>
      </c>
      <c r="AJ1114" s="193">
        <f>+IFERROR(VLOOKUP($AF1114,'Limited Loss'!$F$5:$P$124,AJ$3,FALSE),0)</f>
        <v>0</v>
      </c>
      <c r="AK1114" s="100">
        <f>+IFERROR(VLOOKUP($AF1114,'Limited Loss'!$F$5:$P$124,AK$3,FALSE),0)</f>
        <v>0</v>
      </c>
      <c r="AL1114" s="193">
        <f>+IFERROR(VLOOKUP($AF1114,'Limited Loss'!$F$5:$P$124,AL$3,FALSE),0)</f>
        <v>0</v>
      </c>
      <c r="AM1114" s="193">
        <f>+IFERROR(VLOOKUP($AF1114,'Limited Loss'!$F$5:$P$124,AM$3,FALSE),0)</f>
        <v>0</v>
      </c>
      <c r="AN1114" s="193">
        <f>+IFERROR(VLOOKUP($AF1114,'Limited Loss'!$F$5:$P$124,AN$3,FALSE),0)</f>
        <v>0</v>
      </c>
      <c r="AO1114" s="193">
        <f>+IFERROR(VLOOKUP($AF1114,'Limited Loss'!$F$5:$P$124,AO$3,FALSE),0)</f>
        <v>0</v>
      </c>
      <c r="AP1114" s="100">
        <f>+IFERROR(VLOOKUP($AF1114,'Limited Loss'!$F$5:$P$124,AP$3,FALSE),0)</f>
        <v>0</v>
      </c>
      <c r="AQ1114" s="353"/>
      <c r="AR1114" s="331">
        <f t="shared" si="153"/>
        <v>911</v>
      </c>
      <c r="AS1114" s="332">
        <f t="shared" si="153"/>
        <v>2018</v>
      </c>
      <c r="AT1114" s="349">
        <f t="shared" si="159"/>
        <v>21.161799999999999</v>
      </c>
      <c r="AU1114" s="349">
        <f t="shared" si="159"/>
        <v>656.01580000000001</v>
      </c>
      <c r="AV1114" s="349">
        <f t="shared" si="158"/>
        <v>13495.457</v>
      </c>
      <c r="AW1114" s="349">
        <f t="shared" si="158"/>
        <v>5089.4129000000003</v>
      </c>
      <c r="AX1114" s="350">
        <f t="shared" si="158"/>
        <v>6625.5671999999995</v>
      </c>
      <c r="AY1114" s="349">
        <f t="shared" si="158"/>
        <v>126.82279999999999</v>
      </c>
      <c r="AZ1114" s="349">
        <f t="shared" si="158"/>
        <v>4325.0947999999999</v>
      </c>
      <c r="BA1114" s="349">
        <f t="shared" si="158"/>
        <v>44484.190400000007</v>
      </c>
      <c r="BB1114" s="349">
        <f t="shared" si="158"/>
        <v>23519.069599999999</v>
      </c>
      <c r="BC1114" s="349">
        <f t="shared" si="158"/>
        <v>36752.372800000005</v>
      </c>
      <c r="BD1114" s="350">
        <f t="shared" si="158"/>
        <v>15113.748000000001</v>
      </c>
      <c r="BE1114" s="349">
        <f t="shared" si="155"/>
        <v>63108.742600000012</v>
      </c>
      <c r="BF1114" s="375">
        <f t="shared" si="156"/>
        <v>71986.422500000015</v>
      </c>
      <c r="BG1114" s="334">
        <f t="shared" si="157"/>
        <v>15113.748000000001</v>
      </c>
    </row>
    <row r="1115" spans="1:59" x14ac:dyDescent="0.2">
      <c r="A1115" s="326" t="str">
        <f t="shared" si="154"/>
        <v>9142014</v>
      </c>
      <c r="B1115" s="331">
        <v>914</v>
      </c>
      <c r="C1115" s="327">
        <v>2014</v>
      </c>
      <c r="D1115" s="353">
        <f>+IFERROR(VLOOKUP($A1115,Data_Loss!$A$2:$V$1180,6,FALSE),0)</f>
        <v>0</v>
      </c>
      <c r="E1115" s="353">
        <f>+IFERROR(VLOOKUP($A1115,Data_Loss!$A$2:$V$1180,7,FALSE),0)</f>
        <v>0</v>
      </c>
      <c r="F1115" s="353">
        <f>+IFERROR(VLOOKUP($A1115,Data_Loss!$A$2:$V$1180,8,FALSE),0)</f>
        <v>0</v>
      </c>
      <c r="G1115" s="353">
        <f>+IFERROR(VLOOKUP($A1115,Data_Loss!$A$2:$V$1180,9,FALSE),0)</f>
        <v>6</v>
      </c>
      <c r="H1115" s="353">
        <f>+IFERROR(VLOOKUP($A1115,Data_Loss!$A$2:$V$1180,10,FALSE),0)</f>
        <v>7</v>
      </c>
      <c r="I1115" s="353">
        <f>+IFERROR(VLOOKUP($A1115,Data_Loss!$A$2:$V$1300,12,FALSE),0)</f>
        <v>0</v>
      </c>
      <c r="J1115" s="353">
        <f>+IFERROR(VLOOKUP($A1115,Data_Loss!$A$2:$V$1300,13,FALSE),0)</f>
        <v>0</v>
      </c>
      <c r="K1115" s="353">
        <f>+IFERROR(VLOOKUP($A1115,Data_Loss!$A$2:$V$1300,14,FALSE),0)</f>
        <v>0</v>
      </c>
      <c r="L1115" s="353">
        <f>+IFERROR(VLOOKUP($A1115,Data_Loss!$A$2:$V$1300,15,FALSE),0)</f>
        <v>109114</v>
      </c>
      <c r="M1115" s="353">
        <f>+IFERROR(VLOOKUP($A1115,Data_Loss!$A$2:$V$1300,16,FALSE),0)</f>
        <v>21240</v>
      </c>
      <c r="N1115" s="353">
        <f>+IFERROR(VLOOKUP($A1115,Data_Loss!$A$2:$V$1300,17,FALSE),0)</f>
        <v>0</v>
      </c>
      <c r="O1115" s="353">
        <f>+IFERROR(VLOOKUP($A1115,Data_Loss!$A$2:$V$1300,18,FALSE),0)</f>
        <v>0</v>
      </c>
      <c r="P1115" s="353">
        <f>+IFERROR(VLOOKUP($A1115,Data_Loss!$A$2:$V$1300,19,FALSE),0)</f>
        <v>0</v>
      </c>
      <c r="Q1115" s="353">
        <f>+IFERROR(VLOOKUP($A1115,Data_Loss!$A$2:$V$1300,20,FALSE),0)</f>
        <v>144634</v>
      </c>
      <c r="R1115" s="353">
        <f>+IFERROR(VLOOKUP($A1115,Data_Loss!$A$2:$V$1300,21,FALSE),0)</f>
        <v>88273</v>
      </c>
      <c r="S1115" s="353">
        <f>+IFERROR(VLOOKUP($A1115,Data_Loss!$A$2:$V$1300,22,FALSE),0)</f>
        <v>52737</v>
      </c>
      <c r="T1115" s="191">
        <f>+$I1115*'10k &amp; MO'!C$3+$J1115*'10k &amp; MO'!C$9+$K1115*'10k &amp; MO'!C$15+$L1115*'10k &amp; MO'!C$21+$M1115*'10k &amp; MO'!C$27</f>
        <v>0</v>
      </c>
      <c r="U1115" s="349">
        <f>+$I1115*'10k &amp; MO'!D$3+$J1115*'10k &amp; MO'!D$9+$K1115*'10k &amp; MO'!D$15+$L1115*'10k &amp; MO'!D$21+$M1115*'10k &amp; MO'!D$27</f>
        <v>0</v>
      </c>
      <c r="V1115" s="349">
        <f>+$I1115*'10k &amp; MO'!E$3+$J1115*'10k &amp; MO'!E$9+$K1115*'10k &amp; MO'!E$15+$L1115*'10k &amp; MO'!E$21+$M1115*'10k &amp; MO'!E$27</f>
        <v>0</v>
      </c>
      <c r="W1115" s="349">
        <f>+$I1115*'10k &amp; MO'!F$3+$J1115*'10k &amp; MO'!F$9+$K1115*'10k &amp; MO'!F$15+$L1115*'10k &amp; MO'!F$21+$M1115*'10k &amp; MO'!F$27</f>
        <v>134101.106</v>
      </c>
      <c r="X1115" s="349">
        <f>+$I1115*'10k &amp; MO'!G$3+$J1115*'10k &amp; MO'!G$9+$K1115*'10k &amp; MO'!G$15+$L1115*'10k &amp; MO'!G$21+$M1115*'10k &amp; MO'!G$27</f>
        <v>24043.679999999997</v>
      </c>
      <c r="Y1115" s="349">
        <f>+$N1115*'10k &amp; MO'!H$3+$O1115*'10k &amp; MO'!H$9+$P1115*'10k &amp; MO'!H$15+$Q1115*'10k &amp; MO'!H$21+$R1115*'10k &amp; MO'!H$27</f>
        <v>0</v>
      </c>
      <c r="Z1115" s="349">
        <f>+$N1115*'10k &amp; MO'!I$3+$O1115*'10k &amp; MO'!I$9+$P1115*'10k &amp; MO'!I$15+$Q1115*'10k &amp; MO'!I$21+$R1115*'10k &amp; MO'!I$27</f>
        <v>0</v>
      </c>
      <c r="AA1115" s="349">
        <f>+$N1115*'10k &amp; MO'!J$3+$O1115*'10k &amp; MO'!J$9+$P1115*'10k &amp; MO'!J$15+$Q1115*'10k &amp; MO'!J$21+$R1115*'10k &amp; MO'!J$27</f>
        <v>0</v>
      </c>
      <c r="AB1115" s="349">
        <f>+$N1115*'10k &amp; MO'!K$3+$O1115*'10k &amp; MO'!K$9+$P1115*'10k &amp; MO'!K$15+$Q1115*'10k &amp; MO'!K$21+$R1115*'10k &amp; MO'!K$27</f>
        <v>202632.234</v>
      </c>
      <c r="AC1115" s="349">
        <f>+$N1115*'10k &amp; MO'!L$3+$O1115*'10k &amp; MO'!L$9+$P1115*'10k &amp; MO'!L$15+$Q1115*'10k &amp; MO'!L$21+$R1115*'10k &amp; MO'!L$27</f>
        <v>136116.96600000001</v>
      </c>
      <c r="AD1115" s="350">
        <f>+S1115*'10k &amp; MO'!O$3</f>
        <v>56481.326999999997</v>
      </c>
      <c r="AF1115" s="192" t="str">
        <f t="shared" si="152"/>
        <v>9142014</v>
      </c>
      <c r="AG1115" s="192">
        <f>+IFERROR(VLOOKUP($AF1115,'Limited Loss'!$F$5:$P$124,AG$3,FALSE),0)</f>
        <v>0</v>
      </c>
      <c r="AH1115" s="193">
        <f>+IFERROR(VLOOKUP($AF1115,'Limited Loss'!$F$5:$P$124,AH$3,FALSE),0)</f>
        <v>0</v>
      </c>
      <c r="AI1115" s="193">
        <f>+IFERROR(VLOOKUP($AF1115,'Limited Loss'!$F$5:$P$124,AI$3,FALSE),0)</f>
        <v>0</v>
      </c>
      <c r="AJ1115" s="193">
        <f>+IFERROR(VLOOKUP($AF1115,'Limited Loss'!$F$5:$P$124,AJ$3,FALSE),0)</f>
        <v>0</v>
      </c>
      <c r="AK1115" s="100">
        <f>+IFERROR(VLOOKUP($AF1115,'Limited Loss'!$F$5:$P$124,AK$3,FALSE),0)</f>
        <v>0</v>
      </c>
      <c r="AL1115" s="193">
        <f>+IFERROR(VLOOKUP($AF1115,'Limited Loss'!$F$5:$P$124,AL$3,FALSE),0)</f>
        <v>0</v>
      </c>
      <c r="AM1115" s="193">
        <f>+IFERROR(VLOOKUP($AF1115,'Limited Loss'!$F$5:$P$124,AM$3,FALSE),0)</f>
        <v>0</v>
      </c>
      <c r="AN1115" s="193">
        <f>+IFERROR(VLOOKUP($AF1115,'Limited Loss'!$F$5:$P$124,AN$3,FALSE),0)</f>
        <v>0</v>
      </c>
      <c r="AO1115" s="193">
        <f>+IFERROR(VLOOKUP($AF1115,'Limited Loss'!$F$5:$P$124,AO$3,FALSE),0)</f>
        <v>0</v>
      </c>
      <c r="AP1115" s="100">
        <f>+IFERROR(VLOOKUP($AF1115,'Limited Loss'!$F$5:$P$124,AP$3,FALSE),0)</f>
        <v>0</v>
      </c>
      <c r="AQ1115" s="353"/>
      <c r="AR1115" s="331">
        <f t="shared" si="153"/>
        <v>914</v>
      </c>
      <c r="AS1115" s="332">
        <f t="shared" si="153"/>
        <v>2014</v>
      </c>
      <c r="AT1115" s="349">
        <f t="shared" si="159"/>
        <v>0</v>
      </c>
      <c r="AU1115" s="349">
        <f t="shared" si="159"/>
        <v>0</v>
      </c>
      <c r="AV1115" s="349">
        <f t="shared" si="158"/>
        <v>0</v>
      </c>
      <c r="AW1115" s="349">
        <f t="shared" si="158"/>
        <v>134101.106</v>
      </c>
      <c r="AX1115" s="350">
        <f t="shared" si="158"/>
        <v>24043.679999999997</v>
      </c>
      <c r="AY1115" s="349">
        <f t="shared" si="158"/>
        <v>0</v>
      </c>
      <c r="AZ1115" s="349">
        <f t="shared" si="158"/>
        <v>0</v>
      </c>
      <c r="BA1115" s="349">
        <f t="shared" si="158"/>
        <v>0</v>
      </c>
      <c r="BB1115" s="349">
        <f t="shared" si="158"/>
        <v>202632.234</v>
      </c>
      <c r="BC1115" s="349">
        <f t="shared" si="158"/>
        <v>136116.96600000001</v>
      </c>
      <c r="BD1115" s="350">
        <f t="shared" si="158"/>
        <v>56481.326999999997</v>
      </c>
      <c r="BE1115" s="349">
        <f t="shared" si="155"/>
        <v>0</v>
      </c>
      <c r="BF1115" s="375">
        <f t="shared" si="156"/>
        <v>496893.98600000003</v>
      </c>
      <c r="BG1115" s="334">
        <f t="shared" si="157"/>
        <v>56481.326999999997</v>
      </c>
    </row>
    <row r="1116" spans="1:59" x14ac:dyDescent="0.2">
      <c r="A1116" s="326" t="str">
        <f t="shared" si="154"/>
        <v>9142015</v>
      </c>
      <c r="B1116" s="331">
        <v>914</v>
      </c>
      <c r="C1116" s="327">
        <v>2015</v>
      </c>
      <c r="D1116" s="353">
        <f>+IFERROR(VLOOKUP($A1116,Data_Loss!$A$2:$V$1180,6,FALSE),0)</f>
        <v>0</v>
      </c>
      <c r="E1116" s="353">
        <f>+IFERROR(VLOOKUP($A1116,Data_Loss!$A$2:$V$1180,7,FALSE),0)</f>
        <v>0</v>
      </c>
      <c r="F1116" s="353">
        <f>+IFERROR(VLOOKUP($A1116,Data_Loss!$A$2:$V$1180,8,FALSE),0)</f>
        <v>0</v>
      </c>
      <c r="G1116" s="353">
        <f>+IFERROR(VLOOKUP($A1116,Data_Loss!$A$2:$V$1180,9,FALSE),0)</f>
        <v>9</v>
      </c>
      <c r="H1116" s="353">
        <f>+IFERROR(VLOOKUP($A1116,Data_Loss!$A$2:$V$1180,10,FALSE),0)</f>
        <v>8</v>
      </c>
      <c r="I1116" s="353">
        <f>+IFERROR(VLOOKUP($A1116,Data_Loss!$A$2:$V$1300,12,FALSE),0)</f>
        <v>0</v>
      </c>
      <c r="J1116" s="353">
        <f>+IFERROR(VLOOKUP($A1116,Data_Loss!$A$2:$V$1300,13,FALSE),0)</f>
        <v>0</v>
      </c>
      <c r="K1116" s="353">
        <f>+IFERROR(VLOOKUP($A1116,Data_Loss!$A$2:$V$1300,14,FALSE),0)</f>
        <v>0</v>
      </c>
      <c r="L1116" s="353">
        <f>+IFERROR(VLOOKUP($A1116,Data_Loss!$A$2:$V$1300,15,FALSE),0)</f>
        <v>223335</v>
      </c>
      <c r="M1116" s="353">
        <f>+IFERROR(VLOOKUP($A1116,Data_Loss!$A$2:$V$1300,16,FALSE),0)</f>
        <v>10073</v>
      </c>
      <c r="N1116" s="353">
        <f>+IFERROR(VLOOKUP($A1116,Data_Loss!$A$2:$V$1300,17,FALSE),0)</f>
        <v>0</v>
      </c>
      <c r="O1116" s="353">
        <f>+IFERROR(VLOOKUP($A1116,Data_Loss!$A$2:$V$1300,18,FALSE),0)</f>
        <v>0</v>
      </c>
      <c r="P1116" s="353">
        <f>+IFERROR(VLOOKUP($A1116,Data_Loss!$A$2:$V$1300,19,FALSE),0)</f>
        <v>0</v>
      </c>
      <c r="Q1116" s="353">
        <f>+IFERROR(VLOOKUP($A1116,Data_Loss!$A$2:$V$1300,20,FALSE),0)</f>
        <v>284057</v>
      </c>
      <c r="R1116" s="353">
        <f>+IFERROR(VLOOKUP($A1116,Data_Loss!$A$2:$V$1300,21,FALSE),0)</f>
        <v>43037</v>
      </c>
      <c r="S1116" s="353">
        <f>+IFERROR(VLOOKUP($A1116,Data_Loss!$A$2:$V$1300,22,FALSE),0)</f>
        <v>37939</v>
      </c>
      <c r="T1116" s="191">
        <f>+$I1116*'10k &amp; MO'!C$4+$J1116*'10k &amp; MO'!C$10+$K1116*'10k &amp; MO'!C$16+$L1116*'10k &amp; MO'!C$22+$M1116*'10k &amp; MO'!C$28</f>
        <v>0</v>
      </c>
      <c r="U1116" s="349">
        <f>+$I1116*'10k &amp; MO'!D$4+$J1116*'10k &amp; MO'!D$10+$K1116*'10k &amp; MO'!D$16+$L1116*'10k &amp; MO'!D$22+$M1116*'10k &amp; MO'!D$28</f>
        <v>0</v>
      </c>
      <c r="V1116" s="349">
        <f>+$I1116*'10k &amp; MO'!E$4+$J1116*'10k &amp; MO'!E$10+$K1116*'10k &amp; MO'!E$16+$L1116*'10k &amp; MO'!E$22+$M1116*'10k &amp; MO'!E$28</f>
        <v>33071.1325</v>
      </c>
      <c r="W1116" s="349">
        <f>+$I1116*'10k &amp; MO'!F$4+$J1116*'10k &amp; MO'!F$10+$K1116*'10k &amp; MO'!F$16+$L1116*'10k &amp; MO'!F$22+$M1116*'10k &amp; MO'!F$28</f>
        <v>245320.68819999998</v>
      </c>
      <c r="X1116" s="349">
        <f>+$I1116*'10k &amp; MO'!G$4+$J1116*'10k &amp; MO'!G$10+$K1116*'10k &amp; MO'!G$16+$L1116*'10k &amp; MO'!G$22+$M1116*'10k &amp; MO'!G$28</f>
        <v>13490.010100000001</v>
      </c>
      <c r="Y1116" s="349">
        <f>+$N1116*'10k &amp; MO'!H$4+$O1116*'10k &amp; MO'!H$10+$P1116*'10k &amp; MO'!H$16+$Q1116*'10k &amp; MO'!H$22+$R1116*'10k &amp; MO'!H$28</f>
        <v>0</v>
      </c>
      <c r="Z1116" s="349">
        <f>+$N1116*'10k &amp; MO'!I$4+$O1116*'10k &amp; MO'!I$10+$P1116*'10k &amp; MO'!I$16+$Q1116*'10k &amp; MO'!I$22+$R1116*'10k &amp; MO'!I$28</f>
        <v>0</v>
      </c>
      <c r="AA1116" s="349">
        <f>+$N1116*'10k &amp; MO'!J$4+$O1116*'10k &amp; MO'!J$10+$P1116*'10k &amp; MO'!J$16+$Q1116*'10k &amp; MO'!J$22+$R1116*'10k &amp; MO'!J$28</f>
        <v>54502.736599999997</v>
      </c>
      <c r="AB1116" s="349">
        <f>+$N1116*'10k &amp; MO'!K$4+$O1116*'10k &amp; MO'!K$10+$P1116*'10k &amp; MO'!K$16+$Q1116*'10k &amp; MO'!K$22+$R1116*'10k &amp; MO'!K$28</f>
        <v>439956.87550000002</v>
      </c>
      <c r="AC1116" s="349">
        <f>+$N1116*'10k &amp; MO'!L$4+$O1116*'10k &amp; MO'!L$10+$P1116*'10k &amp; MO'!L$16+$Q1116*'10k &amp; MO'!L$22+$R1116*'10k &amp; MO'!L$28</f>
        <v>69827.833299999998</v>
      </c>
      <c r="AD1116" s="350">
        <f>+S1116*'10k &amp; MO'!O$4</f>
        <v>45982.067999999999</v>
      </c>
      <c r="AF1116" s="192" t="str">
        <f t="shared" si="152"/>
        <v>9142015</v>
      </c>
      <c r="AG1116" s="192">
        <f>+IFERROR(VLOOKUP($AF1116,'Limited Loss'!$F$5:$P$124,AG$3,FALSE),0)</f>
        <v>0</v>
      </c>
      <c r="AH1116" s="193">
        <f>+IFERROR(VLOOKUP($AF1116,'Limited Loss'!$F$5:$P$124,AH$3,FALSE),0)</f>
        <v>0</v>
      </c>
      <c r="AI1116" s="193">
        <f>+IFERROR(VLOOKUP($AF1116,'Limited Loss'!$F$5:$P$124,AI$3,FALSE),0)</f>
        <v>0</v>
      </c>
      <c r="AJ1116" s="193">
        <f>+IFERROR(VLOOKUP($AF1116,'Limited Loss'!$F$5:$P$124,AJ$3,FALSE),0)</f>
        <v>0</v>
      </c>
      <c r="AK1116" s="100">
        <f>+IFERROR(VLOOKUP($AF1116,'Limited Loss'!$F$5:$P$124,AK$3,FALSE),0)</f>
        <v>0</v>
      </c>
      <c r="AL1116" s="193">
        <f>+IFERROR(VLOOKUP($AF1116,'Limited Loss'!$F$5:$P$124,AL$3,FALSE),0)</f>
        <v>0</v>
      </c>
      <c r="AM1116" s="193">
        <f>+IFERROR(VLOOKUP($AF1116,'Limited Loss'!$F$5:$P$124,AM$3,FALSE),0)</f>
        <v>0</v>
      </c>
      <c r="AN1116" s="193">
        <f>+IFERROR(VLOOKUP($AF1116,'Limited Loss'!$F$5:$P$124,AN$3,FALSE),0)</f>
        <v>0</v>
      </c>
      <c r="AO1116" s="193">
        <f>+IFERROR(VLOOKUP($AF1116,'Limited Loss'!$F$5:$P$124,AO$3,FALSE),0)</f>
        <v>0</v>
      </c>
      <c r="AP1116" s="100">
        <f>+IFERROR(VLOOKUP($AF1116,'Limited Loss'!$F$5:$P$124,AP$3,FALSE),0)</f>
        <v>0</v>
      </c>
      <c r="AQ1116" s="353"/>
      <c r="AR1116" s="331">
        <f t="shared" si="153"/>
        <v>914</v>
      </c>
      <c r="AS1116" s="332">
        <f t="shared" si="153"/>
        <v>2015</v>
      </c>
      <c r="AT1116" s="349">
        <f t="shared" si="159"/>
        <v>0</v>
      </c>
      <c r="AU1116" s="349">
        <f t="shared" si="159"/>
        <v>0</v>
      </c>
      <c r="AV1116" s="349">
        <f t="shared" si="158"/>
        <v>33071.1325</v>
      </c>
      <c r="AW1116" s="349">
        <f t="shared" si="158"/>
        <v>245320.68819999998</v>
      </c>
      <c r="AX1116" s="350">
        <f t="shared" si="158"/>
        <v>13490.010100000001</v>
      </c>
      <c r="AY1116" s="349">
        <f t="shared" si="158"/>
        <v>0</v>
      </c>
      <c r="AZ1116" s="349">
        <f t="shared" si="158"/>
        <v>0</v>
      </c>
      <c r="BA1116" s="349">
        <f t="shared" si="158"/>
        <v>54502.736599999997</v>
      </c>
      <c r="BB1116" s="349">
        <f t="shared" si="158"/>
        <v>439956.87550000002</v>
      </c>
      <c r="BC1116" s="349">
        <f t="shared" si="158"/>
        <v>69827.833299999998</v>
      </c>
      <c r="BD1116" s="350">
        <f t="shared" si="158"/>
        <v>45982.067999999999</v>
      </c>
      <c r="BE1116" s="349">
        <f t="shared" si="155"/>
        <v>87573.869099999996</v>
      </c>
      <c r="BF1116" s="375">
        <f t="shared" si="156"/>
        <v>768595.40709999995</v>
      </c>
      <c r="BG1116" s="334">
        <f t="shared" si="157"/>
        <v>45982.067999999999</v>
      </c>
    </row>
    <row r="1117" spans="1:59" x14ac:dyDescent="0.2">
      <c r="A1117" s="326" t="str">
        <f t="shared" si="154"/>
        <v>9142016</v>
      </c>
      <c r="B1117" s="331">
        <v>914</v>
      </c>
      <c r="C1117" s="327">
        <v>2016</v>
      </c>
      <c r="D1117" s="353">
        <f>+IFERROR(VLOOKUP($A1117,Data_Loss!$A$2:$V$1180,6,FALSE),0)</f>
        <v>0</v>
      </c>
      <c r="E1117" s="353">
        <f>+IFERROR(VLOOKUP($A1117,Data_Loss!$A$2:$V$1180,7,FALSE),0)</f>
        <v>0</v>
      </c>
      <c r="F1117" s="353">
        <f>+IFERROR(VLOOKUP($A1117,Data_Loss!$A$2:$V$1180,8,FALSE),0)</f>
        <v>0</v>
      </c>
      <c r="G1117" s="353">
        <f>+IFERROR(VLOOKUP($A1117,Data_Loss!$A$2:$V$1180,9,FALSE),0)</f>
        <v>4</v>
      </c>
      <c r="H1117" s="353">
        <f>+IFERROR(VLOOKUP($A1117,Data_Loss!$A$2:$V$1180,10,FALSE),0)</f>
        <v>10</v>
      </c>
      <c r="I1117" s="353">
        <f>+IFERROR(VLOOKUP($A1117,Data_Loss!$A$2:$V$1300,12,FALSE),0)</f>
        <v>0</v>
      </c>
      <c r="J1117" s="353">
        <f>+IFERROR(VLOOKUP($A1117,Data_Loss!$A$2:$V$1300,13,FALSE),0)</f>
        <v>0</v>
      </c>
      <c r="K1117" s="353">
        <f>+IFERROR(VLOOKUP($A1117,Data_Loss!$A$2:$V$1300,14,FALSE),0)</f>
        <v>0</v>
      </c>
      <c r="L1117" s="353">
        <f>+IFERROR(VLOOKUP($A1117,Data_Loss!$A$2:$V$1300,15,FALSE),0)</f>
        <v>138684</v>
      </c>
      <c r="M1117" s="353">
        <f>+IFERROR(VLOOKUP($A1117,Data_Loss!$A$2:$V$1300,16,FALSE),0)</f>
        <v>12371</v>
      </c>
      <c r="N1117" s="353">
        <f>+IFERROR(VLOOKUP($A1117,Data_Loss!$A$2:$V$1300,17,FALSE),0)</f>
        <v>0</v>
      </c>
      <c r="O1117" s="353">
        <f>+IFERROR(VLOOKUP($A1117,Data_Loss!$A$2:$V$1300,18,FALSE),0)</f>
        <v>0</v>
      </c>
      <c r="P1117" s="353">
        <f>+IFERROR(VLOOKUP($A1117,Data_Loss!$A$2:$V$1300,19,FALSE),0)</f>
        <v>0</v>
      </c>
      <c r="Q1117" s="353">
        <f>+IFERROR(VLOOKUP($A1117,Data_Loss!$A$2:$V$1300,20,FALSE),0)</f>
        <v>202872</v>
      </c>
      <c r="R1117" s="353">
        <f>+IFERROR(VLOOKUP($A1117,Data_Loss!$A$2:$V$1300,21,FALSE),0)</f>
        <v>60754</v>
      </c>
      <c r="S1117" s="353">
        <f>+IFERROR(VLOOKUP($A1117,Data_Loss!$A$2:$V$1300,22,FALSE),0)</f>
        <v>32636</v>
      </c>
      <c r="T1117" s="191">
        <f>+$I1117*'10k &amp; MO'!C$5+$J1117*'10k &amp; MO'!C$11+$K1117*'10k &amp; MO'!C$17+$L1117*'10k &amp; MO'!C$23+$M1117*'10k &amp; MO'!C$29</f>
        <v>0</v>
      </c>
      <c r="U1117" s="349">
        <f>+$I1117*'10k &amp; MO'!D$5+$J1117*'10k &amp; MO'!D$11+$K1117*'10k &amp; MO'!D$17+$L1117*'10k &amp; MO'!D$23+$M1117*'10k &amp; MO'!D$29</f>
        <v>0</v>
      </c>
      <c r="V1117" s="349">
        <f>+$I1117*'10k &amp; MO'!E$5+$J1117*'10k &amp; MO'!E$11+$K1117*'10k &amp; MO'!E$17+$L1117*'10k &amp; MO'!E$23+$M1117*'10k &amp; MO'!E$29</f>
        <v>46460.065900000001</v>
      </c>
      <c r="W1117" s="349">
        <f>+$I1117*'10k &amp; MO'!F$5+$J1117*'10k &amp; MO'!F$11+$K1117*'10k &amp; MO'!F$17+$L1117*'10k &amp; MO'!F$23+$M1117*'10k &amp; MO'!F$29</f>
        <v>150906.236</v>
      </c>
      <c r="X1117" s="349">
        <f>+$I1117*'10k &amp; MO'!G$5+$J1117*'10k &amp; MO'!G$11+$K1117*'10k &amp; MO'!G$17+$L1117*'10k &amp; MO'!G$23+$M1117*'10k &amp; MO'!G$29</f>
        <v>16328.968399999998</v>
      </c>
      <c r="Y1117" s="349">
        <f>+$N1117*'10k &amp; MO'!H$5+$O1117*'10k &amp; MO'!H$11+$P1117*'10k &amp; MO'!H$17+$Q1117*'10k &amp; MO'!H$23+$R1117*'10k &amp; MO'!H$29</f>
        <v>0</v>
      </c>
      <c r="Z1117" s="349">
        <f>+$N1117*'10k &amp; MO'!I$5+$O1117*'10k &amp; MO'!I$11+$P1117*'10k &amp; MO'!I$17+$Q1117*'10k &amp; MO'!I$23+$R1117*'10k &amp; MO'!I$29</f>
        <v>0</v>
      </c>
      <c r="AA1117" s="349">
        <f>+$N1117*'10k &amp; MO'!J$5+$O1117*'10k &amp; MO'!J$11+$P1117*'10k &amp; MO'!J$17+$Q1117*'10k &amp; MO'!J$23+$R1117*'10k &amp; MO'!J$29</f>
        <v>77469.301399999997</v>
      </c>
      <c r="AB1117" s="349">
        <f>+$N1117*'10k &amp; MO'!K$5+$O1117*'10k &amp; MO'!K$11+$P1117*'10k &amp; MO'!K$17+$Q1117*'10k &amp; MO'!K$23+$R1117*'10k &amp; MO'!K$29</f>
        <v>326660.02500000002</v>
      </c>
      <c r="AC1117" s="349">
        <f>+$N1117*'10k &amp; MO'!L$5+$O1117*'10k &amp; MO'!L$11+$P1117*'10k &amp; MO'!L$17+$Q1117*'10k &amp; MO'!L$23+$R1117*'10k &amp; MO'!L$29</f>
        <v>101306.28480000001</v>
      </c>
      <c r="AD1117" s="350">
        <f>+S1117*'10k &amp; MO'!O$5</f>
        <v>43993.328000000001</v>
      </c>
      <c r="AF1117" s="192" t="str">
        <f t="shared" si="152"/>
        <v>9142016</v>
      </c>
      <c r="AG1117" s="192">
        <f>+IFERROR(VLOOKUP($AF1117,'Limited Loss'!$F$5:$P$124,AG$3,FALSE),0)</f>
        <v>0</v>
      </c>
      <c r="AH1117" s="193">
        <f>+IFERROR(VLOOKUP($AF1117,'Limited Loss'!$F$5:$P$124,AH$3,FALSE),0)</f>
        <v>0</v>
      </c>
      <c r="AI1117" s="193">
        <f>+IFERROR(VLOOKUP($AF1117,'Limited Loss'!$F$5:$P$124,AI$3,FALSE),0)</f>
        <v>0</v>
      </c>
      <c r="AJ1117" s="193">
        <f>+IFERROR(VLOOKUP($AF1117,'Limited Loss'!$F$5:$P$124,AJ$3,FALSE),0)</f>
        <v>0</v>
      </c>
      <c r="AK1117" s="100">
        <f>+IFERROR(VLOOKUP($AF1117,'Limited Loss'!$F$5:$P$124,AK$3,FALSE),0)</f>
        <v>0</v>
      </c>
      <c r="AL1117" s="193">
        <f>+IFERROR(VLOOKUP($AF1117,'Limited Loss'!$F$5:$P$124,AL$3,FALSE),0)</f>
        <v>0</v>
      </c>
      <c r="AM1117" s="193">
        <f>+IFERROR(VLOOKUP($AF1117,'Limited Loss'!$F$5:$P$124,AM$3,FALSE),0)</f>
        <v>0</v>
      </c>
      <c r="AN1117" s="193">
        <f>+IFERROR(VLOOKUP($AF1117,'Limited Loss'!$F$5:$P$124,AN$3,FALSE),0)</f>
        <v>0</v>
      </c>
      <c r="AO1117" s="193">
        <f>+IFERROR(VLOOKUP($AF1117,'Limited Loss'!$F$5:$P$124,AO$3,FALSE),0)</f>
        <v>0</v>
      </c>
      <c r="AP1117" s="100">
        <f>+IFERROR(VLOOKUP($AF1117,'Limited Loss'!$F$5:$P$124,AP$3,FALSE),0)</f>
        <v>0</v>
      </c>
      <c r="AQ1117" s="353"/>
      <c r="AR1117" s="331">
        <f t="shared" si="153"/>
        <v>914</v>
      </c>
      <c r="AS1117" s="332">
        <f t="shared" si="153"/>
        <v>2016</v>
      </c>
      <c r="AT1117" s="349">
        <f t="shared" si="159"/>
        <v>0</v>
      </c>
      <c r="AU1117" s="349">
        <f t="shared" si="159"/>
        <v>0</v>
      </c>
      <c r="AV1117" s="349">
        <f t="shared" si="158"/>
        <v>46460.065900000001</v>
      </c>
      <c r="AW1117" s="349">
        <f t="shared" si="158"/>
        <v>150906.236</v>
      </c>
      <c r="AX1117" s="350">
        <f t="shared" si="158"/>
        <v>16328.968399999998</v>
      </c>
      <c r="AY1117" s="349">
        <f t="shared" si="158"/>
        <v>0</v>
      </c>
      <c r="AZ1117" s="349">
        <f t="shared" si="158"/>
        <v>0</v>
      </c>
      <c r="BA1117" s="349">
        <f t="shared" si="158"/>
        <v>77469.301399999997</v>
      </c>
      <c r="BB1117" s="349">
        <f t="shared" si="158"/>
        <v>326660.02500000002</v>
      </c>
      <c r="BC1117" s="349">
        <f t="shared" si="158"/>
        <v>101306.28480000001</v>
      </c>
      <c r="BD1117" s="350">
        <f t="shared" si="158"/>
        <v>43993.328000000001</v>
      </c>
      <c r="BE1117" s="349">
        <f t="shared" si="155"/>
        <v>123929.3673</v>
      </c>
      <c r="BF1117" s="375">
        <f t="shared" si="156"/>
        <v>595201.51419999998</v>
      </c>
      <c r="BG1117" s="334">
        <f t="shared" si="157"/>
        <v>43993.328000000001</v>
      </c>
    </row>
    <row r="1118" spans="1:59" x14ac:dyDescent="0.2">
      <c r="A1118" s="326" t="str">
        <f t="shared" si="154"/>
        <v>9142017</v>
      </c>
      <c r="B1118" s="331">
        <v>914</v>
      </c>
      <c r="C1118" s="327">
        <v>2017</v>
      </c>
      <c r="D1118" s="353">
        <f>+IFERROR(VLOOKUP($A1118,Data_Loss!$A$2:$V$1180,6,FALSE),0)</f>
        <v>0</v>
      </c>
      <c r="E1118" s="353">
        <f>+IFERROR(VLOOKUP($A1118,Data_Loss!$A$2:$V$1180,7,FALSE),0)</f>
        <v>0</v>
      </c>
      <c r="F1118" s="353">
        <f>+IFERROR(VLOOKUP($A1118,Data_Loss!$A$2:$V$1180,8,FALSE),0)</f>
        <v>2</v>
      </c>
      <c r="G1118" s="353">
        <f>+IFERROR(VLOOKUP($A1118,Data_Loss!$A$2:$V$1180,9,FALSE),0)</f>
        <v>7</v>
      </c>
      <c r="H1118" s="353">
        <f>+IFERROR(VLOOKUP($A1118,Data_Loss!$A$2:$V$1180,10,FALSE),0)</f>
        <v>11</v>
      </c>
      <c r="I1118" s="353">
        <f>+IFERROR(VLOOKUP($A1118,Data_Loss!$A$2:$V$1300,12,FALSE),0)</f>
        <v>0</v>
      </c>
      <c r="J1118" s="353">
        <f>+IFERROR(VLOOKUP($A1118,Data_Loss!$A$2:$V$1300,13,FALSE),0)</f>
        <v>0</v>
      </c>
      <c r="K1118" s="353">
        <f>+IFERROR(VLOOKUP($A1118,Data_Loss!$A$2:$V$1300,14,FALSE),0)</f>
        <v>201101</v>
      </c>
      <c r="L1118" s="353">
        <f>+IFERROR(VLOOKUP($A1118,Data_Loss!$A$2:$V$1300,15,FALSE),0)</f>
        <v>205769</v>
      </c>
      <c r="M1118" s="353">
        <f>+IFERROR(VLOOKUP($A1118,Data_Loss!$A$2:$V$1300,16,FALSE),0)</f>
        <v>27399</v>
      </c>
      <c r="N1118" s="353">
        <f>+IFERROR(VLOOKUP($A1118,Data_Loss!$A$2:$V$1300,17,FALSE),0)</f>
        <v>0</v>
      </c>
      <c r="O1118" s="353">
        <f>+IFERROR(VLOOKUP($A1118,Data_Loss!$A$2:$V$1300,18,FALSE),0)</f>
        <v>0</v>
      </c>
      <c r="P1118" s="353">
        <f>+IFERROR(VLOOKUP($A1118,Data_Loss!$A$2:$V$1300,19,FALSE),0)</f>
        <v>252217</v>
      </c>
      <c r="Q1118" s="353">
        <f>+IFERROR(VLOOKUP($A1118,Data_Loss!$A$2:$V$1300,20,FALSE),0)</f>
        <v>226634</v>
      </c>
      <c r="R1118" s="353">
        <f>+IFERROR(VLOOKUP($A1118,Data_Loss!$A$2:$V$1300,21,FALSE),0)</f>
        <v>65996</v>
      </c>
      <c r="S1118" s="353">
        <f>+IFERROR(VLOOKUP($A1118,Data_Loss!$A$2:$V$1300,22,FALSE),0)</f>
        <v>18866</v>
      </c>
      <c r="T1118" s="191">
        <f>+$I1118*'10k &amp; MO'!C$6+$J1118*'10k &amp; MO'!C$12+$K1118*'10k &amp; MO'!C$18+$L1118*'10k &amp; MO'!C$24+$M1118*'10k &amp; MO'!C$30</f>
        <v>0</v>
      </c>
      <c r="U1118" s="349">
        <f>+$I1118*'10k &amp; MO'!D$6+$J1118*'10k &amp; MO'!D$12+$K1118*'10k &amp; MO'!D$18+$L1118*'10k &amp; MO'!D$24+$M1118*'10k &amp; MO'!D$30</f>
        <v>11959.751200000001</v>
      </c>
      <c r="V1118" s="349">
        <f>+$I1118*'10k &amp; MO'!E$6+$J1118*'10k &amp; MO'!E$12+$K1118*'10k &amp; MO'!E$18+$L1118*'10k &amp; MO'!E$24+$M1118*'10k &amp; MO'!E$30</f>
        <v>531399.07660000003</v>
      </c>
      <c r="W1118" s="349">
        <f>+$I1118*'10k &amp; MO'!F$6+$J1118*'10k &amp; MO'!F$12+$K1118*'10k &amp; MO'!F$18+$L1118*'10k &amp; MO'!F$24+$M1118*'10k &amp; MO'!F$30</f>
        <v>200280.49819999997</v>
      </c>
      <c r="X1118" s="349">
        <f>+$I1118*'10k &amp; MO'!G$6+$J1118*'10k &amp; MO'!G$12+$K1118*'10k &amp; MO'!G$18+$L1118*'10k &amp; MO'!G$24+$M1118*'10k &amp; MO'!G$30</f>
        <v>50738.28</v>
      </c>
      <c r="Y1118" s="349">
        <f>+$N1118*'10k &amp; MO'!H$6+$O1118*'10k &amp; MO'!H$12+$P1118*'10k &amp; MO'!H$18+$Q1118*'10k &amp; MO'!H$24+$R1118*'10k &amp; MO'!H$30</f>
        <v>0</v>
      </c>
      <c r="Z1118" s="349">
        <f>+$N1118*'10k &amp; MO'!I$6+$O1118*'10k &amp; MO'!I$12+$P1118*'10k &amp; MO'!I$18+$Q1118*'10k &amp; MO'!I$24+$R1118*'10k &amp; MO'!I$30</f>
        <v>24391.274600000004</v>
      </c>
      <c r="AA1118" s="349">
        <f>+$N1118*'10k &amp; MO'!J$6+$O1118*'10k &amp; MO'!J$12+$P1118*'10k &amp; MO'!J$18+$Q1118*'10k &amp; MO'!J$24+$R1118*'10k &amp; MO'!J$30</f>
        <v>985151.37740000011</v>
      </c>
      <c r="AB1118" s="349">
        <f>+$N1118*'10k &amp; MO'!K$6+$O1118*'10k &amp; MO'!K$12+$P1118*'10k &amp; MO'!K$18+$Q1118*'10k &amp; MO'!K$24+$R1118*'10k &amp; MO'!K$30</f>
        <v>334821.48610000004</v>
      </c>
      <c r="AC1118" s="349">
        <f>+$N1118*'10k &amp; MO'!L$6+$O1118*'10k &amp; MO'!L$12+$P1118*'10k &amp; MO'!L$18+$Q1118*'10k &amp; MO'!L$24+$R1118*'10k &amp; MO'!L$30</f>
        <v>130996.72229999999</v>
      </c>
      <c r="AD1118" s="350">
        <f>+S1118*'10k &amp; MO'!O$6</f>
        <v>25393.636000000002</v>
      </c>
      <c r="AF1118" s="192" t="str">
        <f t="shared" si="152"/>
        <v>9142017</v>
      </c>
      <c r="AG1118" s="192">
        <f>+IFERROR(VLOOKUP($AF1118,'Limited Loss'!$F$5:$P$124,AG$3,FALSE),0)</f>
        <v>0</v>
      </c>
      <c r="AH1118" s="193">
        <f>+IFERROR(VLOOKUP($AF1118,'Limited Loss'!$F$5:$P$124,AH$3,FALSE),0)</f>
        <v>0</v>
      </c>
      <c r="AI1118" s="193">
        <f>+IFERROR(VLOOKUP($AF1118,'Limited Loss'!$F$5:$P$124,AI$3,FALSE),0)</f>
        <v>0</v>
      </c>
      <c r="AJ1118" s="193">
        <f>+IFERROR(VLOOKUP($AF1118,'Limited Loss'!$F$5:$P$124,AJ$3,FALSE),0)</f>
        <v>0</v>
      </c>
      <c r="AK1118" s="100">
        <f>+IFERROR(VLOOKUP($AF1118,'Limited Loss'!$F$5:$P$124,AK$3,FALSE),0)</f>
        <v>0</v>
      </c>
      <c r="AL1118" s="193">
        <f>+IFERROR(VLOOKUP($AF1118,'Limited Loss'!$F$5:$P$124,AL$3,FALSE),0)</f>
        <v>0</v>
      </c>
      <c r="AM1118" s="193">
        <f>+IFERROR(VLOOKUP($AF1118,'Limited Loss'!$F$5:$P$124,AM$3,FALSE),0)</f>
        <v>0</v>
      </c>
      <c r="AN1118" s="193">
        <f>+IFERROR(VLOOKUP($AF1118,'Limited Loss'!$F$5:$P$124,AN$3,FALSE),0)</f>
        <v>0</v>
      </c>
      <c r="AO1118" s="193">
        <f>+IFERROR(VLOOKUP($AF1118,'Limited Loss'!$F$5:$P$124,AO$3,FALSE),0)</f>
        <v>0</v>
      </c>
      <c r="AP1118" s="100">
        <f>+IFERROR(VLOOKUP($AF1118,'Limited Loss'!$F$5:$P$124,AP$3,FALSE),0)</f>
        <v>0</v>
      </c>
      <c r="AQ1118" s="353"/>
      <c r="AR1118" s="331">
        <f t="shared" si="153"/>
        <v>914</v>
      </c>
      <c r="AS1118" s="332">
        <f t="shared" si="153"/>
        <v>2017</v>
      </c>
      <c r="AT1118" s="349">
        <f t="shared" si="159"/>
        <v>0</v>
      </c>
      <c r="AU1118" s="349">
        <f t="shared" si="159"/>
        <v>11959.751200000001</v>
      </c>
      <c r="AV1118" s="349">
        <f t="shared" si="158"/>
        <v>531399.07660000003</v>
      </c>
      <c r="AW1118" s="349">
        <f t="shared" si="158"/>
        <v>200280.49819999997</v>
      </c>
      <c r="AX1118" s="350">
        <f t="shared" si="158"/>
        <v>50738.28</v>
      </c>
      <c r="AY1118" s="349">
        <f t="shared" si="158"/>
        <v>0</v>
      </c>
      <c r="AZ1118" s="349">
        <f t="shared" si="158"/>
        <v>24391.274600000004</v>
      </c>
      <c r="BA1118" s="349">
        <f t="shared" si="158"/>
        <v>985151.37740000011</v>
      </c>
      <c r="BB1118" s="349">
        <f t="shared" si="158"/>
        <v>334821.48610000004</v>
      </c>
      <c r="BC1118" s="349">
        <f t="shared" si="158"/>
        <v>130996.72229999999</v>
      </c>
      <c r="BD1118" s="350">
        <f t="shared" si="158"/>
        <v>25393.636000000002</v>
      </c>
      <c r="BE1118" s="349">
        <f t="shared" si="155"/>
        <v>1552901.4798000003</v>
      </c>
      <c r="BF1118" s="375">
        <f t="shared" si="156"/>
        <v>716836.98660000006</v>
      </c>
      <c r="BG1118" s="334">
        <f t="shared" si="157"/>
        <v>25393.636000000002</v>
      </c>
    </row>
    <row r="1119" spans="1:59" x14ac:dyDescent="0.2">
      <c r="A1119" s="326" t="str">
        <f t="shared" si="154"/>
        <v>9142018</v>
      </c>
      <c r="B1119" s="331">
        <v>914</v>
      </c>
      <c r="C1119" s="327">
        <v>2018</v>
      </c>
      <c r="D1119" s="353">
        <f>+IFERROR(VLOOKUP($A1119,Data_Loss!$A$2:$V$1180,6,FALSE),0)</f>
        <v>0</v>
      </c>
      <c r="E1119" s="353">
        <f>+IFERROR(VLOOKUP($A1119,Data_Loss!$A$2:$V$1180,7,FALSE),0)</f>
        <v>0</v>
      </c>
      <c r="F1119" s="353">
        <f>+IFERROR(VLOOKUP($A1119,Data_Loss!$A$2:$V$1180,8,FALSE),0)</f>
        <v>1</v>
      </c>
      <c r="G1119" s="353">
        <f>+IFERROR(VLOOKUP($A1119,Data_Loss!$A$2:$V$1180,9,FALSE),0)</f>
        <v>5</v>
      </c>
      <c r="H1119" s="353">
        <f>+IFERROR(VLOOKUP($A1119,Data_Loss!$A$2:$V$1180,10,FALSE),0)</f>
        <v>10</v>
      </c>
      <c r="I1119" s="353">
        <f>+IFERROR(VLOOKUP($A1119,Data_Loss!$A$2:$V$1300,12,FALSE),0)</f>
        <v>0</v>
      </c>
      <c r="J1119" s="353">
        <f>+IFERROR(VLOOKUP($A1119,Data_Loss!$A$2:$V$1300,13,FALSE),0)</f>
        <v>0</v>
      </c>
      <c r="K1119" s="353">
        <f>+IFERROR(VLOOKUP($A1119,Data_Loss!$A$2:$V$1300,14,FALSE),0)</f>
        <v>101236</v>
      </c>
      <c r="L1119" s="353">
        <f>+IFERROR(VLOOKUP($A1119,Data_Loss!$A$2:$V$1300,15,FALSE),0)</f>
        <v>69116</v>
      </c>
      <c r="M1119" s="353">
        <f>+IFERROR(VLOOKUP($A1119,Data_Loss!$A$2:$V$1300,16,FALSE),0)</f>
        <v>14000</v>
      </c>
      <c r="N1119" s="353">
        <f>+IFERROR(VLOOKUP($A1119,Data_Loss!$A$2:$V$1300,17,FALSE),0)</f>
        <v>0</v>
      </c>
      <c r="O1119" s="353">
        <f>+IFERROR(VLOOKUP($A1119,Data_Loss!$A$2:$V$1300,18,FALSE),0)</f>
        <v>0</v>
      </c>
      <c r="P1119" s="353">
        <f>+IFERROR(VLOOKUP($A1119,Data_Loss!$A$2:$V$1300,19,FALSE),0)</f>
        <v>37178</v>
      </c>
      <c r="Q1119" s="353">
        <f>+IFERROR(VLOOKUP($A1119,Data_Loss!$A$2:$V$1300,20,FALSE),0)</f>
        <v>77067</v>
      </c>
      <c r="R1119" s="353">
        <f>+IFERROR(VLOOKUP($A1119,Data_Loss!$A$2:$V$1300,21,FALSE),0)</f>
        <v>50616</v>
      </c>
      <c r="S1119" s="353">
        <f>+IFERROR(VLOOKUP($A1119,Data_Loss!$A$2:$V$1300,22,FALSE),0)</f>
        <v>16602</v>
      </c>
      <c r="T1119" s="191">
        <f>+$I1119*'10k &amp; MO'!C$7+$J1119*'10k &amp; MO'!C$13+$K1119*'10k &amp; MO'!C$19+$L1119*'10k &amp; MO'!C$25+$M1119*'10k &amp; MO'!C$31</f>
        <v>405.37320000000005</v>
      </c>
      <c r="U1119" s="349">
        <f>+$I1119*'10k &amp; MO'!D$7+$J1119*'10k &amp; MO'!D$13+$K1119*'10k &amp; MO'!D$19+$L1119*'10k &amp; MO'!D$25+$M1119*'10k &amp; MO'!D$31</f>
        <v>15960.792000000001</v>
      </c>
      <c r="V1119" s="349">
        <f>+$I1119*'10k &amp; MO'!E$7+$J1119*'10k &amp; MO'!E$13+$K1119*'10k &amp; MO'!E$19+$L1119*'10k &amp; MO'!E$25+$M1119*'10k &amp; MO'!E$31</f>
        <v>304611.59479999996</v>
      </c>
      <c r="W1119" s="349">
        <f>+$I1119*'10k &amp; MO'!F$7+$J1119*'10k &amp; MO'!F$13+$K1119*'10k &amp; MO'!F$19+$L1119*'10k &amp; MO'!F$25+$M1119*'10k &amp; MO'!F$31</f>
        <v>70205.626799999998</v>
      </c>
      <c r="X1119" s="349">
        <f>+$I1119*'10k &amp; MO'!G$7+$J1119*'10k &amp; MO'!G$13+$K1119*'10k &amp; MO'!G$19+$L1119*'10k &amp; MO'!G$25+$M1119*'10k &amp; MO'!G$31</f>
        <v>20962.180399999997</v>
      </c>
      <c r="Y1119" s="349">
        <f>+$N1119*'10k &amp; MO'!H$7+$O1119*'10k &amp; MO'!H$13+$P1119*'10k &amp; MO'!H$19+$Q1119*'10k &amp; MO'!H$25+$R1119*'10k &amp; MO'!H$31</f>
        <v>284.34500000000003</v>
      </c>
      <c r="Z1119" s="349">
        <f>+$N1119*'10k &amp; MO'!I$7+$O1119*'10k &amp; MO'!I$13+$P1119*'10k &amp; MO'!I$19+$Q1119*'10k &amp; MO'!I$25+$R1119*'10k &amp; MO'!I$31</f>
        <v>14574.458200000001</v>
      </c>
      <c r="AA1119" s="349">
        <f>+$N1119*'10k &amp; MO'!J$7+$O1119*'10k &amp; MO'!J$13+$P1119*'10k &amp; MO'!J$19+$Q1119*'10k &amp; MO'!J$25+$R1119*'10k &amp; MO'!J$31</f>
        <v>254533.80970000001</v>
      </c>
      <c r="AB1119" s="349">
        <f>+$N1119*'10k &amp; MO'!K$7+$O1119*'10k &amp; MO'!K$13+$P1119*'10k &amp; MO'!K$19+$Q1119*'10k &amp; MO'!K$25+$R1119*'10k &amp; MO'!K$31</f>
        <v>107968.71029999999</v>
      </c>
      <c r="AC1119" s="349">
        <f>+$N1119*'10k &amp; MO'!L$7+$O1119*'10k &amp; MO'!L$13+$P1119*'10k &amp; MO'!L$19+$Q1119*'10k &amp; MO'!L$25+$R1119*'10k &amp; MO'!L$31</f>
        <v>57328.9712</v>
      </c>
      <c r="AD1119" s="350">
        <f>+S1119*'10k &amp; MO'!O$7</f>
        <v>22014.252</v>
      </c>
      <c r="AF1119" s="192" t="str">
        <f t="shared" si="152"/>
        <v>9142018</v>
      </c>
      <c r="AG1119" s="192">
        <f>+IFERROR(VLOOKUP($AF1119,'Limited Loss'!$F$5:$P$124,AG$3,FALSE),0)</f>
        <v>0</v>
      </c>
      <c r="AH1119" s="193">
        <f>+IFERROR(VLOOKUP($AF1119,'Limited Loss'!$F$5:$P$124,AH$3,FALSE),0)</f>
        <v>0</v>
      </c>
      <c r="AI1119" s="193">
        <f>+IFERROR(VLOOKUP($AF1119,'Limited Loss'!$F$5:$P$124,AI$3,FALSE),0)</f>
        <v>0</v>
      </c>
      <c r="AJ1119" s="193">
        <f>+IFERROR(VLOOKUP($AF1119,'Limited Loss'!$F$5:$P$124,AJ$3,FALSE),0)</f>
        <v>0</v>
      </c>
      <c r="AK1119" s="100">
        <f>+IFERROR(VLOOKUP($AF1119,'Limited Loss'!$F$5:$P$124,AK$3,FALSE),0)</f>
        <v>0</v>
      </c>
      <c r="AL1119" s="193">
        <f>+IFERROR(VLOOKUP($AF1119,'Limited Loss'!$F$5:$P$124,AL$3,FALSE),0)</f>
        <v>0</v>
      </c>
      <c r="AM1119" s="193">
        <f>+IFERROR(VLOOKUP($AF1119,'Limited Loss'!$F$5:$P$124,AM$3,FALSE),0)</f>
        <v>0</v>
      </c>
      <c r="AN1119" s="193">
        <f>+IFERROR(VLOOKUP($AF1119,'Limited Loss'!$F$5:$P$124,AN$3,FALSE),0)</f>
        <v>0</v>
      </c>
      <c r="AO1119" s="193">
        <f>+IFERROR(VLOOKUP($AF1119,'Limited Loss'!$F$5:$P$124,AO$3,FALSE),0)</f>
        <v>0</v>
      </c>
      <c r="AP1119" s="100">
        <f>+IFERROR(VLOOKUP($AF1119,'Limited Loss'!$F$5:$P$124,AP$3,FALSE),0)</f>
        <v>0</v>
      </c>
      <c r="AQ1119" s="353"/>
      <c r="AR1119" s="331">
        <f t="shared" si="153"/>
        <v>914</v>
      </c>
      <c r="AS1119" s="332">
        <f t="shared" si="153"/>
        <v>2018</v>
      </c>
      <c r="AT1119" s="349">
        <f t="shared" si="159"/>
        <v>405.37320000000005</v>
      </c>
      <c r="AU1119" s="349">
        <f t="shared" si="159"/>
        <v>15960.792000000001</v>
      </c>
      <c r="AV1119" s="349">
        <f t="shared" si="158"/>
        <v>304611.59479999996</v>
      </c>
      <c r="AW1119" s="349">
        <f t="shared" si="158"/>
        <v>70205.626799999998</v>
      </c>
      <c r="AX1119" s="350">
        <f t="shared" si="158"/>
        <v>20962.180399999997</v>
      </c>
      <c r="AY1119" s="349">
        <f t="shared" si="158"/>
        <v>284.34500000000003</v>
      </c>
      <c r="AZ1119" s="349">
        <f t="shared" si="158"/>
        <v>14574.458200000001</v>
      </c>
      <c r="BA1119" s="349">
        <f t="shared" si="158"/>
        <v>254533.80970000001</v>
      </c>
      <c r="BB1119" s="349">
        <f t="shared" si="158"/>
        <v>107968.71029999999</v>
      </c>
      <c r="BC1119" s="349">
        <f t="shared" si="158"/>
        <v>57328.9712</v>
      </c>
      <c r="BD1119" s="350">
        <f t="shared" si="158"/>
        <v>22014.252</v>
      </c>
      <c r="BE1119" s="349">
        <f t="shared" si="155"/>
        <v>590370.37289999996</v>
      </c>
      <c r="BF1119" s="375">
        <f t="shared" si="156"/>
        <v>256465.48869999999</v>
      </c>
      <c r="BG1119" s="334">
        <f t="shared" si="157"/>
        <v>22014.252</v>
      </c>
    </row>
    <row r="1120" spans="1:59" x14ac:dyDescent="0.2">
      <c r="A1120" s="326" t="str">
        <f t="shared" si="154"/>
        <v>9152014</v>
      </c>
      <c r="B1120" s="331">
        <v>915</v>
      </c>
      <c r="C1120" s="327">
        <v>2014</v>
      </c>
      <c r="D1120" s="353">
        <f>+IFERROR(VLOOKUP($A1120,Data_Loss!$A$2:$V$1180,6,FALSE),0)</f>
        <v>0</v>
      </c>
      <c r="E1120" s="353">
        <f>+IFERROR(VLOOKUP($A1120,Data_Loss!$A$2:$V$1180,7,FALSE),0)</f>
        <v>0</v>
      </c>
      <c r="F1120" s="353">
        <f>+IFERROR(VLOOKUP($A1120,Data_Loss!$A$2:$V$1180,8,FALSE),0)</f>
        <v>0</v>
      </c>
      <c r="G1120" s="353">
        <f>+IFERROR(VLOOKUP($A1120,Data_Loss!$A$2:$V$1180,9,FALSE),0)</f>
        <v>0</v>
      </c>
      <c r="H1120" s="353">
        <f>+IFERROR(VLOOKUP($A1120,Data_Loss!$A$2:$V$1180,10,FALSE),0)</f>
        <v>1</v>
      </c>
      <c r="I1120" s="353">
        <f>+IFERROR(VLOOKUP($A1120,Data_Loss!$A$2:$V$1300,12,FALSE),0)</f>
        <v>0</v>
      </c>
      <c r="J1120" s="353">
        <f>+IFERROR(VLOOKUP($A1120,Data_Loss!$A$2:$V$1300,13,FALSE),0)</f>
        <v>0</v>
      </c>
      <c r="K1120" s="353">
        <f>+IFERROR(VLOOKUP($A1120,Data_Loss!$A$2:$V$1300,14,FALSE),0)</f>
        <v>0</v>
      </c>
      <c r="L1120" s="353">
        <f>+IFERROR(VLOOKUP($A1120,Data_Loss!$A$2:$V$1300,15,FALSE),0)</f>
        <v>0</v>
      </c>
      <c r="M1120" s="353">
        <f>+IFERROR(VLOOKUP($A1120,Data_Loss!$A$2:$V$1300,16,FALSE),0)</f>
        <v>3552</v>
      </c>
      <c r="N1120" s="353">
        <f>+IFERROR(VLOOKUP($A1120,Data_Loss!$A$2:$V$1300,17,FALSE),0)</f>
        <v>0</v>
      </c>
      <c r="O1120" s="353">
        <f>+IFERROR(VLOOKUP($A1120,Data_Loss!$A$2:$V$1300,18,FALSE),0)</f>
        <v>0</v>
      </c>
      <c r="P1120" s="353">
        <f>+IFERROR(VLOOKUP($A1120,Data_Loss!$A$2:$V$1300,19,FALSE),0)</f>
        <v>0</v>
      </c>
      <c r="Q1120" s="353">
        <f>+IFERROR(VLOOKUP($A1120,Data_Loss!$A$2:$V$1300,20,FALSE),0)</f>
        <v>0</v>
      </c>
      <c r="R1120" s="353">
        <f>+IFERROR(VLOOKUP($A1120,Data_Loss!$A$2:$V$1300,21,FALSE),0)</f>
        <v>16642</v>
      </c>
      <c r="S1120" s="353">
        <f>+IFERROR(VLOOKUP($A1120,Data_Loss!$A$2:$V$1300,22,FALSE),0)</f>
        <v>12597</v>
      </c>
      <c r="T1120" s="191">
        <f>+$I1120*'10k &amp; MO'!C$3+$J1120*'10k &amp; MO'!C$9+$K1120*'10k &amp; MO'!C$15+$L1120*'10k &amp; MO'!C$21+$M1120*'10k &amp; MO'!C$27</f>
        <v>0</v>
      </c>
      <c r="U1120" s="349">
        <f>+$I1120*'10k &amp; MO'!D$3+$J1120*'10k &amp; MO'!D$9+$K1120*'10k &amp; MO'!D$15+$L1120*'10k &amp; MO'!D$21+$M1120*'10k &amp; MO'!D$27</f>
        <v>0</v>
      </c>
      <c r="V1120" s="349">
        <f>+$I1120*'10k &amp; MO'!E$3+$J1120*'10k &amp; MO'!E$9+$K1120*'10k &amp; MO'!E$15+$L1120*'10k &amp; MO'!E$21+$M1120*'10k &amp; MO'!E$27</f>
        <v>0</v>
      </c>
      <c r="W1120" s="349">
        <f>+$I1120*'10k &amp; MO'!F$3+$J1120*'10k &amp; MO'!F$9+$K1120*'10k &amp; MO'!F$15+$L1120*'10k &amp; MO'!F$21+$M1120*'10k &amp; MO'!F$27</f>
        <v>0</v>
      </c>
      <c r="X1120" s="349">
        <f>+$I1120*'10k &amp; MO'!G$3+$J1120*'10k &amp; MO'!G$9+$K1120*'10k &amp; MO'!G$15+$L1120*'10k &amp; MO'!G$21+$M1120*'10k &amp; MO'!G$27</f>
        <v>4020.8639999999996</v>
      </c>
      <c r="Y1120" s="349">
        <f>+$N1120*'10k &amp; MO'!H$3+$O1120*'10k &amp; MO'!H$9+$P1120*'10k &amp; MO'!H$15+$Q1120*'10k &amp; MO'!H$21+$R1120*'10k &amp; MO'!H$27</f>
        <v>0</v>
      </c>
      <c r="Z1120" s="349">
        <f>+$N1120*'10k &amp; MO'!I$3+$O1120*'10k &amp; MO'!I$9+$P1120*'10k &amp; MO'!I$15+$Q1120*'10k &amp; MO'!I$21+$R1120*'10k &amp; MO'!I$27</f>
        <v>0</v>
      </c>
      <c r="AA1120" s="349">
        <f>+$N1120*'10k &amp; MO'!J$3+$O1120*'10k &amp; MO'!J$9+$P1120*'10k &amp; MO'!J$15+$Q1120*'10k &amp; MO'!J$21+$R1120*'10k &amp; MO'!J$27</f>
        <v>0</v>
      </c>
      <c r="AB1120" s="349">
        <f>+$N1120*'10k &amp; MO'!K$3+$O1120*'10k &amp; MO'!K$9+$P1120*'10k &amp; MO'!K$15+$Q1120*'10k &amp; MO'!K$21+$R1120*'10k &amp; MO'!K$27</f>
        <v>0</v>
      </c>
      <c r="AC1120" s="349">
        <f>+$N1120*'10k &amp; MO'!L$3+$O1120*'10k &amp; MO'!L$9+$P1120*'10k &amp; MO'!L$15+$Q1120*'10k &amp; MO'!L$21+$R1120*'10k &amp; MO'!L$27</f>
        <v>25661.964</v>
      </c>
      <c r="AD1120" s="350">
        <f>+S1120*'10k &amp; MO'!O$3</f>
        <v>13491.386999999999</v>
      </c>
      <c r="AF1120" s="192" t="str">
        <f t="shared" si="152"/>
        <v>9152014</v>
      </c>
      <c r="AG1120" s="192">
        <f>+IFERROR(VLOOKUP($AF1120,'Limited Loss'!$F$5:$P$124,AG$3,FALSE),0)</f>
        <v>0</v>
      </c>
      <c r="AH1120" s="193">
        <f>+IFERROR(VLOOKUP($AF1120,'Limited Loss'!$F$5:$P$124,AH$3,FALSE),0)</f>
        <v>0</v>
      </c>
      <c r="AI1120" s="193">
        <f>+IFERROR(VLOOKUP($AF1120,'Limited Loss'!$F$5:$P$124,AI$3,FALSE),0)</f>
        <v>0</v>
      </c>
      <c r="AJ1120" s="193">
        <f>+IFERROR(VLOOKUP($AF1120,'Limited Loss'!$F$5:$P$124,AJ$3,FALSE),0)</f>
        <v>0</v>
      </c>
      <c r="AK1120" s="100">
        <f>+IFERROR(VLOOKUP($AF1120,'Limited Loss'!$F$5:$P$124,AK$3,FALSE),0)</f>
        <v>0</v>
      </c>
      <c r="AL1120" s="193">
        <f>+IFERROR(VLOOKUP($AF1120,'Limited Loss'!$F$5:$P$124,AL$3,FALSE),0)</f>
        <v>0</v>
      </c>
      <c r="AM1120" s="193">
        <f>+IFERROR(VLOOKUP($AF1120,'Limited Loss'!$F$5:$P$124,AM$3,FALSE),0)</f>
        <v>0</v>
      </c>
      <c r="AN1120" s="193">
        <f>+IFERROR(VLOOKUP($AF1120,'Limited Loss'!$F$5:$P$124,AN$3,FALSE),0)</f>
        <v>0</v>
      </c>
      <c r="AO1120" s="193">
        <f>+IFERROR(VLOOKUP($AF1120,'Limited Loss'!$F$5:$P$124,AO$3,FALSE),0)</f>
        <v>0</v>
      </c>
      <c r="AP1120" s="100">
        <f>+IFERROR(VLOOKUP($AF1120,'Limited Loss'!$F$5:$P$124,AP$3,FALSE),0)</f>
        <v>0</v>
      </c>
      <c r="AQ1120" s="353"/>
      <c r="AR1120" s="331">
        <f t="shared" si="153"/>
        <v>915</v>
      </c>
      <c r="AS1120" s="332">
        <f t="shared" si="153"/>
        <v>2014</v>
      </c>
      <c r="AT1120" s="349">
        <f t="shared" si="159"/>
        <v>0</v>
      </c>
      <c r="AU1120" s="349">
        <f t="shared" si="159"/>
        <v>0</v>
      </c>
      <c r="AV1120" s="349">
        <f t="shared" si="158"/>
        <v>0</v>
      </c>
      <c r="AW1120" s="349">
        <f t="shared" si="158"/>
        <v>0</v>
      </c>
      <c r="AX1120" s="350">
        <f t="shared" si="158"/>
        <v>4020.8639999999996</v>
      </c>
      <c r="AY1120" s="349">
        <f t="shared" si="158"/>
        <v>0</v>
      </c>
      <c r="AZ1120" s="349">
        <f t="shared" si="158"/>
        <v>0</v>
      </c>
      <c r="BA1120" s="349">
        <f t="shared" si="158"/>
        <v>0</v>
      </c>
      <c r="BB1120" s="349">
        <f t="shared" si="158"/>
        <v>0</v>
      </c>
      <c r="BC1120" s="349">
        <f t="shared" si="158"/>
        <v>25661.964</v>
      </c>
      <c r="BD1120" s="350">
        <f t="shared" si="158"/>
        <v>13491.386999999999</v>
      </c>
      <c r="BE1120" s="349">
        <f t="shared" si="155"/>
        <v>0</v>
      </c>
      <c r="BF1120" s="375">
        <f t="shared" si="156"/>
        <v>29682.828000000001</v>
      </c>
      <c r="BG1120" s="334">
        <f t="shared" si="157"/>
        <v>13491.386999999999</v>
      </c>
    </row>
    <row r="1121" spans="1:59" x14ac:dyDescent="0.2">
      <c r="A1121" s="326" t="str">
        <f t="shared" si="154"/>
        <v>9152015</v>
      </c>
      <c r="B1121" s="331">
        <v>915</v>
      </c>
      <c r="C1121" s="327">
        <v>2015</v>
      </c>
      <c r="D1121" s="353">
        <f>+IFERROR(VLOOKUP($A1121,Data_Loss!$A$2:$V$1180,6,FALSE),0)</f>
        <v>0</v>
      </c>
      <c r="E1121" s="353">
        <f>+IFERROR(VLOOKUP($A1121,Data_Loss!$A$2:$V$1180,7,FALSE),0)</f>
        <v>0</v>
      </c>
      <c r="F1121" s="353">
        <f>+IFERROR(VLOOKUP($A1121,Data_Loss!$A$2:$V$1180,8,FALSE),0)</f>
        <v>0</v>
      </c>
      <c r="G1121" s="353">
        <f>+IFERROR(VLOOKUP($A1121,Data_Loss!$A$2:$V$1180,9,FALSE),0)</f>
        <v>1</v>
      </c>
      <c r="H1121" s="353">
        <f>+IFERROR(VLOOKUP($A1121,Data_Loss!$A$2:$V$1180,10,FALSE),0)</f>
        <v>0</v>
      </c>
      <c r="I1121" s="353">
        <f>+IFERROR(VLOOKUP($A1121,Data_Loss!$A$2:$V$1300,12,FALSE),0)</f>
        <v>0</v>
      </c>
      <c r="J1121" s="353">
        <f>+IFERROR(VLOOKUP($A1121,Data_Loss!$A$2:$V$1300,13,FALSE),0)</f>
        <v>0</v>
      </c>
      <c r="K1121" s="353">
        <f>+IFERROR(VLOOKUP($A1121,Data_Loss!$A$2:$V$1300,14,FALSE),0)</f>
        <v>0</v>
      </c>
      <c r="L1121" s="353">
        <f>+IFERROR(VLOOKUP($A1121,Data_Loss!$A$2:$V$1300,15,FALSE),0)</f>
        <v>54177</v>
      </c>
      <c r="M1121" s="353">
        <f>+IFERROR(VLOOKUP($A1121,Data_Loss!$A$2:$V$1300,16,FALSE),0)</f>
        <v>0</v>
      </c>
      <c r="N1121" s="353">
        <f>+IFERROR(VLOOKUP($A1121,Data_Loss!$A$2:$V$1300,17,FALSE),0)</f>
        <v>0</v>
      </c>
      <c r="O1121" s="353">
        <f>+IFERROR(VLOOKUP($A1121,Data_Loss!$A$2:$V$1300,18,FALSE),0)</f>
        <v>0</v>
      </c>
      <c r="P1121" s="353">
        <f>+IFERROR(VLOOKUP($A1121,Data_Loss!$A$2:$V$1300,19,FALSE),0)</f>
        <v>0</v>
      </c>
      <c r="Q1121" s="353">
        <f>+IFERROR(VLOOKUP($A1121,Data_Loss!$A$2:$V$1300,20,FALSE),0)</f>
        <v>50118</v>
      </c>
      <c r="R1121" s="353">
        <f>+IFERROR(VLOOKUP($A1121,Data_Loss!$A$2:$V$1300,21,FALSE),0)</f>
        <v>0</v>
      </c>
      <c r="S1121" s="353">
        <f>+IFERROR(VLOOKUP($A1121,Data_Loss!$A$2:$V$1300,22,FALSE),0)</f>
        <v>3123</v>
      </c>
      <c r="T1121" s="191">
        <f>+$I1121*'10k &amp; MO'!C$4+$J1121*'10k &amp; MO'!C$10+$K1121*'10k &amp; MO'!C$16+$L1121*'10k &amp; MO'!C$22+$M1121*'10k &amp; MO'!C$28</f>
        <v>0</v>
      </c>
      <c r="U1121" s="349">
        <f>+$I1121*'10k &amp; MO'!D$4+$J1121*'10k &amp; MO'!D$10+$K1121*'10k &amp; MO'!D$16+$L1121*'10k &amp; MO'!D$22+$M1121*'10k &amp; MO'!D$28</f>
        <v>0</v>
      </c>
      <c r="V1121" s="349">
        <f>+$I1121*'10k &amp; MO'!E$4+$J1121*'10k &amp; MO'!E$10+$K1121*'10k &amp; MO'!E$16+$L1121*'10k &amp; MO'!E$22+$M1121*'10k &amp; MO'!E$28</f>
        <v>7936.9304999999995</v>
      </c>
      <c r="W1121" s="349">
        <f>+$I1121*'10k &amp; MO'!F$4+$J1121*'10k &amp; MO'!F$10+$K1121*'10k &amp; MO'!F$16+$L1121*'10k &amp; MO'!F$22+$M1121*'10k &amp; MO'!F$28</f>
        <v>59459.257499999992</v>
      </c>
      <c r="X1121" s="349">
        <f>+$I1121*'10k &amp; MO'!G$4+$J1121*'10k &amp; MO'!G$10+$K1121*'10k &amp; MO'!G$16+$L1121*'10k &amp; MO'!G$22+$M1121*'10k &amp; MO'!G$28</f>
        <v>449.66910000000001</v>
      </c>
      <c r="Y1121" s="349">
        <f>+$N1121*'10k &amp; MO'!H$4+$O1121*'10k &amp; MO'!H$10+$P1121*'10k &amp; MO'!H$16+$Q1121*'10k &amp; MO'!H$22+$R1121*'10k &amp; MO'!H$28</f>
        <v>0</v>
      </c>
      <c r="Z1121" s="349">
        <f>+$N1121*'10k &amp; MO'!I$4+$O1121*'10k &amp; MO'!I$10+$P1121*'10k &amp; MO'!I$16+$Q1121*'10k &amp; MO'!I$22+$R1121*'10k &amp; MO'!I$28</f>
        <v>0</v>
      </c>
      <c r="AA1121" s="349">
        <f>+$N1121*'10k &amp; MO'!J$4+$O1121*'10k &amp; MO'!J$10+$P1121*'10k &amp; MO'!J$16+$Q1121*'10k &amp; MO'!J$22+$R1121*'10k &amp; MO'!J$28</f>
        <v>9402.1368000000002</v>
      </c>
      <c r="AB1121" s="349">
        <f>+$N1121*'10k &amp; MO'!K$4+$O1121*'10k &amp; MO'!K$10+$P1121*'10k &amp; MO'!K$16+$Q1121*'10k &amp; MO'!K$22+$R1121*'10k &amp; MO'!K$28</f>
        <v>77332.073999999993</v>
      </c>
      <c r="AC1121" s="349">
        <f>+$N1121*'10k &amp; MO'!L$4+$O1121*'10k &amp; MO'!L$10+$P1121*'10k &amp; MO'!L$16+$Q1121*'10k &amp; MO'!L$22+$R1121*'10k &amp; MO'!L$28</f>
        <v>1177.7729999999999</v>
      </c>
      <c r="AD1121" s="350">
        <f>+S1121*'10k &amp; MO'!O$4</f>
        <v>3785.076</v>
      </c>
      <c r="AF1121" s="192" t="str">
        <f t="shared" si="152"/>
        <v>9152015</v>
      </c>
      <c r="AG1121" s="192">
        <f>+IFERROR(VLOOKUP($AF1121,'Limited Loss'!$F$5:$P$124,AG$3,FALSE),0)</f>
        <v>0</v>
      </c>
      <c r="AH1121" s="193">
        <f>+IFERROR(VLOOKUP($AF1121,'Limited Loss'!$F$5:$P$124,AH$3,FALSE),0)</f>
        <v>0</v>
      </c>
      <c r="AI1121" s="193">
        <f>+IFERROR(VLOOKUP($AF1121,'Limited Loss'!$F$5:$P$124,AI$3,FALSE),0)</f>
        <v>0</v>
      </c>
      <c r="AJ1121" s="193">
        <f>+IFERROR(VLOOKUP($AF1121,'Limited Loss'!$F$5:$P$124,AJ$3,FALSE),0)</f>
        <v>0</v>
      </c>
      <c r="AK1121" s="100">
        <f>+IFERROR(VLOOKUP($AF1121,'Limited Loss'!$F$5:$P$124,AK$3,FALSE),0)</f>
        <v>0</v>
      </c>
      <c r="AL1121" s="193">
        <f>+IFERROR(VLOOKUP($AF1121,'Limited Loss'!$F$5:$P$124,AL$3,FALSE),0)</f>
        <v>0</v>
      </c>
      <c r="AM1121" s="193">
        <f>+IFERROR(VLOOKUP($AF1121,'Limited Loss'!$F$5:$P$124,AM$3,FALSE),0)</f>
        <v>0</v>
      </c>
      <c r="AN1121" s="193">
        <f>+IFERROR(VLOOKUP($AF1121,'Limited Loss'!$F$5:$P$124,AN$3,FALSE),0)</f>
        <v>0</v>
      </c>
      <c r="AO1121" s="193">
        <f>+IFERROR(VLOOKUP($AF1121,'Limited Loss'!$F$5:$P$124,AO$3,FALSE),0)</f>
        <v>0</v>
      </c>
      <c r="AP1121" s="100">
        <f>+IFERROR(VLOOKUP($AF1121,'Limited Loss'!$F$5:$P$124,AP$3,FALSE),0)</f>
        <v>0</v>
      </c>
      <c r="AQ1121" s="353"/>
      <c r="AR1121" s="331">
        <f t="shared" si="153"/>
        <v>915</v>
      </c>
      <c r="AS1121" s="332">
        <f t="shared" si="153"/>
        <v>2015</v>
      </c>
      <c r="AT1121" s="349">
        <f t="shared" si="159"/>
        <v>0</v>
      </c>
      <c r="AU1121" s="349">
        <f t="shared" si="159"/>
        <v>0</v>
      </c>
      <c r="AV1121" s="349">
        <f t="shared" si="158"/>
        <v>7936.9304999999995</v>
      </c>
      <c r="AW1121" s="349">
        <f t="shared" si="158"/>
        <v>59459.257499999992</v>
      </c>
      <c r="AX1121" s="350">
        <f t="shared" si="158"/>
        <v>449.66910000000001</v>
      </c>
      <c r="AY1121" s="349">
        <f t="shared" si="158"/>
        <v>0</v>
      </c>
      <c r="AZ1121" s="349">
        <f t="shared" si="158"/>
        <v>0</v>
      </c>
      <c r="BA1121" s="349">
        <f t="shared" si="158"/>
        <v>9402.1368000000002</v>
      </c>
      <c r="BB1121" s="349">
        <f t="shared" si="158"/>
        <v>77332.073999999993</v>
      </c>
      <c r="BC1121" s="349">
        <f t="shared" si="158"/>
        <v>1177.7729999999999</v>
      </c>
      <c r="BD1121" s="350">
        <f t="shared" si="158"/>
        <v>3785.076</v>
      </c>
      <c r="BE1121" s="349">
        <f t="shared" si="155"/>
        <v>17339.067299999999</v>
      </c>
      <c r="BF1121" s="375">
        <f t="shared" si="156"/>
        <v>138418.77359999996</v>
      </c>
      <c r="BG1121" s="334">
        <f t="shared" si="157"/>
        <v>3785.076</v>
      </c>
    </row>
    <row r="1122" spans="1:59" x14ac:dyDescent="0.2">
      <c r="A1122" s="326" t="str">
        <f t="shared" si="154"/>
        <v>9152016</v>
      </c>
      <c r="B1122" s="331">
        <v>915</v>
      </c>
      <c r="C1122" s="327">
        <v>2016</v>
      </c>
      <c r="D1122" s="353">
        <f>+IFERROR(VLOOKUP($A1122,Data_Loss!$A$2:$V$1180,6,FALSE),0)</f>
        <v>0</v>
      </c>
      <c r="E1122" s="353">
        <f>+IFERROR(VLOOKUP($A1122,Data_Loss!$A$2:$V$1180,7,FALSE),0)</f>
        <v>0</v>
      </c>
      <c r="F1122" s="353">
        <f>+IFERROR(VLOOKUP($A1122,Data_Loss!$A$2:$V$1180,8,FALSE),0)</f>
        <v>0</v>
      </c>
      <c r="G1122" s="353">
        <f>+IFERROR(VLOOKUP($A1122,Data_Loss!$A$2:$V$1180,9,FALSE),0)</f>
        <v>0</v>
      </c>
      <c r="H1122" s="353">
        <f>+IFERROR(VLOOKUP($A1122,Data_Loss!$A$2:$V$1180,10,FALSE),0)</f>
        <v>0</v>
      </c>
      <c r="I1122" s="353">
        <f>+IFERROR(VLOOKUP($A1122,Data_Loss!$A$2:$V$1300,12,FALSE),0)</f>
        <v>0</v>
      </c>
      <c r="J1122" s="353">
        <f>+IFERROR(VLOOKUP($A1122,Data_Loss!$A$2:$V$1300,13,FALSE),0)</f>
        <v>0</v>
      </c>
      <c r="K1122" s="353">
        <f>+IFERROR(VLOOKUP($A1122,Data_Loss!$A$2:$V$1300,14,FALSE),0)</f>
        <v>0</v>
      </c>
      <c r="L1122" s="353">
        <f>+IFERROR(VLOOKUP($A1122,Data_Loss!$A$2:$V$1300,15,FALSE),0)</f>
        <v>0</v>
      </c>
      <c r="M1122" s="353">
        <f>+IFERROR(VLOOKUP($A1122,Data_Loss!$A$2:$V$1300,16,FALSE),0)</f>
        <v>0</v>
      </c>
      <c r="N1122" s="353">
        <f>+IFERROR(VLOOKUP($A1122,Data_Loss!$A$2:$V$1300,17,FALSE),0)</f>
        <v>0</v>
      </c>
      <c r="O1122" s="353">
        <f>+IFERROR(VLOOKUP($A1122,Data_Loss!$A$2:$V$1300,18,FALSE),0)</f>
        <v>0</v>
      </c>
      <c r="P1122" s="353">
        <f>+IFERROR(VLOOKUP($A1122,Data_Loss!$A$2:$V$1300,19,FALSE),0)</f>
        <v>0</v>
      </c>
      <c r="Q1122" s="353">
        <f>+IFERROR(VLOOKUP($A1122,Data_Loss!$A$2:$V$1300,20,FALSE),0)</f>
        <v>0</v>
      </c>
      <c r="R1122" s="353">
        <f>+IFERROR(VLOOKUP($A1122,Data_Loss!$A$2:$V$1300,21,FALSE),0)</f>
        <v>0</v>
      </c>
      <c r="S1122" s="353">
        <f>+IFERROR(VLOOKUP($A1122,Data_Loss!$A$2:$V$1300,22,FALSE),0)</f>
        <v>2515</v>
      </c>
      <c r="T1122" s="191">
        <f>+$I1122*'10k &amp; MO'!C$5+$J1122*'10k &amp; MO'!C$11+$K1122*'10k &amp; MO'!C$17+$L1122*'10k &amp; MO'!C$23+$M1122*'10k &amp; MO'!C$29</f>
        <v>0</v>
      </c>
      <c r="U1122" s="349">
        <f>+$I1122*'10k &amp; MO'!D$5+$J1122*'10k &amp; MO'!D$11+$K1122*'10k &amp; MO'!D$17+$L1122*'10k &amp; MO'!D$23+$M1122*'10k &amp; MO'!D$29</f>
        <v>0</v>
      </c>
      <c r="V1122" s="349">
        <f>+$I1122*'10k &amp; MO'!E$5+$J1122*'10k &amp; MO'!E$11+$K1122*'10k &amp; MO'!E$17+$L1122*'10k &amp; MO'!E$23+$M1122*'10k &amp; MO'!E$29</f>
        <v>0</v>
      </c>
      <c r="W1122" s="349">
        <f>+$I1122*'10k &amp; MO'!F$5+$J1122*'10k &amp; MO'!F$11+$K1122*'10k &amp; MO'!F$17+$L1122*'10k &amp; MO'!F$23+$M1122*'10k &amp; MO'!F$29</f>
        <v>0</v>
      </c>
      <c r="X1122" s="349">
        <f>+$I1122*'10k &amp; MO'!G$5+$J1122*'10k &amp; MO'!G$11+$K1122*'10k &amp; MO'!G$17+$L1122*'10k &amp; MO'!G$23+$M1122*'10k &amp; MO'!G$29</f>
        <v>0</v>
      </c>
      <c r="Y1122" s="349">
        <f>+$N1122*'10k &amp; MO'!H$5+$O1122*'10k &amp; MO'!H$11+$P1122*'10k &amp; MO'!H$17+$Q1122*'10k &amp; MO'!H$23+$R1122*'10k &amp; MO'!H$29</f>
        <v>0</v>
      </c>
      <c r="Z1122" s="349">
        <f>+$N1122*'10k &amp; MO'!I$5+$O1122*'10k &amp; MO'!I$11+$P1122*'10k &amp; MO'!I$17+$Q1122*'10k &amp; MO'!I$23+$R1122*'10k &amp; MO'!I$29</f>
        <v>0</v>
      </c>
      <c r="AA1122" s="349">
        <f>+$N1122*'10k &amp; MO'!J$5+$O1122*'10k &amp; MO'!J$11+$P1122*'10k &amp; MO'!J$17+$Q1122*'10k &amp; MO'!J$23+$R1122*'10k &amp; MO'!J$29</f>
        <v>0</v>
      </c>
      <c r="AB1122" s="349">
        <f>+$N1122*'10k &amp; MO'!K$5+$O1122*'10k &amp; MO'!K$11+$P1122*'10k &amp; MO'!K$17+$Q1122*'10k &amp; MO'!K$23+$R1122*'10k &amp; MO'!K$29</f>
        <v>0</v>
      </c>
      <c r="AC1122" s="349">
        <f>+$N1122*'10k &amp; MO'!L$5+$O1122*'10k &amp; MO'!L$11+$P1122*'10k &amp; MO'!L$17+$Q1122*'10k &amp; MO'!L$23+$R1122*'10k &amp; MO'!L$29</f>
        <v>0</v>
      </c>
      <c r="AD1122" s="350">
        <f>+S1122*'10k &amp; MO'!O$5</f>
        <v>3390.2200000000003</v>
      </c>
      <c r="AF1122" s="192" t="str">
        <f t="shared" si="152"/>
        <v>9152016</v>
      </c>
      <c r="AG1122" s="192">
        <f>+IFERROR(VLOOKUP($AF1122,'Limited Loss'!$F$5:$P$124,AG$3,FALSE),0)</f>
        <v>0</v>
      </c>
      <c r="AH1122" s="193">
        <f>+IFERROR(VLOOKUP($AF1122,'Limited Loss'!$F$5:$P$124,AH$3,FALSE),0)</f>
        <v>0</v>
      </c>
      <c r="AI1122" s="193">
        <f>+IFERROR(VLOOKUP($AF1122,'Limited Loss'!$F$5:$P$124,AI$3,FALSE),0)</f>
        <v>0</v>
      </c>
      <c r="AJ1122" s="193">
        <f>+IFERROR(VLOOKUP($AF1122,'Limited Loss'!$F$5:$P$124,AJ$3,FALSE),0)</f>
        <v>0</v>
      </c>
      <c r="AK1122" s="100">
        <f>+IFERROR(VLOOKUP($AF1122,'Limited Loss'!$F$5:$P$124,AK$3,FALSE),0)</f>
        <v>0</v>
      </c>
      <c r="AL1122" s="193">
        <f>+IFERROR(VLOOKUP($AF1122,'Limited Loss'!$F$5:$P$124,AL$3,FALSE),0)</f>
        <v>0</v>
      </c>
      <c r="AM1122" s="193">
        <f>+IFERROR(VLOOKUP($AF1122,'Limited Loss'!$F$5:$P$124,AM$3,FALSE),0)</f>
        <v>0</v>
      </c>
      <c r="AN1122" s="193">
        <f>+IFERROR(VLOOKUP($AF1122,'Limited Loss'!$F$5:$P$124,AN$3,FALSE),0)</f>
        <v>0</v>
      </c>
      <c r="AO1122" s="193">
        <f>+IFERROR(VLOOKUP($AF1122,'Limited Loss'!$F$5:$P$124,AO$3,FALSE),0)</f>
        <v>0</v>
      </c>
      <c r="AP1122" s="100">
        <f>+IFERROR(VLOOKUP($AF1122,'Limited Loss'!$F$5:$P$124,AP$3,FALSE),0)</f>
        <v>0</v>
      </c>
      <c r="AQ1122" s="353"/>
      <c r="AR1122" s="331">
        <f t="shared" si="153"/>
        <v>915</v>
      </c>
      <c r="AS1122" s="332">
        <f t="shared" si="153"/>
        <v>2016</v>
      </c>
      <c r="AT1122" s="349">
        <f t="shared" si="159"/>
        <v>0</v>
      </c>
      <c r="AU1122" s="349">
        <f t="shared" si="159"/>
        <v>0</v>
      </c>
      <c r="AV1122" s="349">
        <f t="shared" si="158"/>
        <v>0</v>
      </c>
      <c r="AW1122" s="349">
        <f t="shared" si="158"/>
        <v>0</v>
      </c>
      <c r="AX1122" s="350">
        <f t="shared" si="158"/>
        <v>0</v>
      </c>
      <c r="AY1122" s="349">
        <f t="shared" si="158"/>
        <v>0</v>
      </c>
      <c r="AZ1122" s="349">
        <f t="shared" si="158"/>
        <v>0</v>
      </c>
      <c r="BA1122" s="349">
        <f t="shared" si="158"/>
        <v>0</v>
      </c>
      <c r="BB1122" s="349">
        <f t="shared" si="158"/>
        <v>0</v>
      </c>
      <c r="BC1122" s="349">
        <f t="shared" si="158"/>
        <v>0</v>
      </c>
      <c r="BD1122" s="350">
        <f t="shared" si="158"/>
        <v>3390.2200000000003</v>
      </c>
      <c r="BE1122" s="349">
        <f t="shared" si="155"/>
        <v>0</v>
      </c>
      <c r="BF1122" s="375">
        <f t="shared" si="156"/>
        <v>0</v>
      </c>
      <c r="BG1122" s="334">
        <f t="shared" si="157"/>
        <v>3390.2200000000003</v>
      </c>
    </row>
    <row r="1123" spans="1:59" x14ac:dyDescent="0.2">
      <c r="A1123" s="326" t="str">
        <f t="shared" si="154"/>
        <v>9152017</v>
      </c>
      <c r="B1123" s="331">
        <v>915</v>
      </c>
      <c r="C1123" s="327">
        <v>2017</v>
      </c>
      <c r="D1123" s="353">
        <f>+IFERROR(VLOOKUP($A1123,Data_Loss!$A$2:$V$1180,6,FALSE),0)</f>
        <v>0</v>
      </c>
      <c r="E1123" s="353">
        <f>+IFERROR(VLOOKUP($A1123,Data_Loss!$A$2:$V$1180,7,FALSE),0)</f>
        <v>0</v>
      </c>
      <c r="F1123" s="353">
        <f>+IFERROR(VLOOKUP($A1123,Data_Loss!$A$2:$V$1180,8,FALSE),0)</f>
        <v>0</v>
      </c>
      <c r="G1123" s="353">
        <f>+IFERROR(VLOOKUP($A1123,Data_Loss!$A$2:$V$1180,9,FALSE),0)</f>
        <v>1</v>
      </c>
      <c r="H1123" s="353">
        <f>+IFERROR(VLOOKUP($A1123,Data_Loss!$A$2:$V$1180,10,FALSE),0)</f>
        <v>1</v>
      </c>
      <c r="I1123" s="353">
        <f>+IFERROR(VLOOKUP($A1123,Data_Loss!$A$2:$V$1300,12,FALSE),0)</f>
        <v>0</v>
      </c>
      <c r="J1123" s="353">
        <f>+IFERROR(VLOOKUP($A1123,Data_Loss!$A$2:$V$1300,13,FALSE),0)</f>
        <v>0</v>
      </c>
      <c r="K1123" s="353">
        <f>+IFERROR(VLOOKUP($A1123,Data_Loss!$A$2:$V$1300,14,FALSE),0)</f>
        <v>0</v>
      </c>
      <c r="L1123" s="353">
        <f>+IFERROR(VLOOKUP($A1123,Data_Loss!$A$2:$V$1300,15,FALSE),0)</f>
        <v>5006</v>
      </c>
      <c r="M1123" s="353">
        <f>+IFERROR(VLOOKUP($A1123,Data_Loss!$A$2:$V$1300,16,FALSE),0)</f>
        <v>1274</v>
      </c>
      <c r="N1123" s="353">
        <f>+IFERROR(VLOOKUP($A1123,Data_Loss!$A$2:$V$1300,17,FALSE),0)</f>
        <v>0</v>
      </c>
      <c r="O1123" s="353">
        <f>+IFERROR(VLOOKUP($A1123,Data_Loss!$A$2:$V$1300,18,FALSE),0)</f>
        <v>0</v>
      </c>
      <c r="P1123" s="353">
        <f>+IFERROR(VLOOKUP($A1123,Data_Loss!$A$2:$V$1300,19,FALSE),0)</f>
        <v>0</v>
      </c>
      <c r="Q1123" s="353">
        <f>+IFERROR(VLOOKUP($A1123,Data_Loss!$A$2:$V$1300,20,FALSE),0)</f>
        <v>34231</v>
      </c>
      <c r="R1123" s="353">
        <f>+IFERROR(VLOOKUP($A1123,Data_Loss!$A$2:$V$1300,21,FALSE),0)</f>
        <v>5251</v>
      </c>
      <c r="S1123" s="353">
        <f>+IFERROR(VLOOKUP($A1123,Data_Loss!$A$2:$V$1300,22,FALSE),0)</f>
        <v>0</v>
      </c>
      <c r="T1123" s="191">
        <f>+$I1123*'10k &amp; MO'!C$6+$J1123*'10k &amp; MO'!C$12+$K1123*'10k &amp; MO'!C$18+$L1123*'10k &amp; MO'!C$24+$M1123*'10k &amp; MO'!C$30</f>
        <v>0</v>
      </c>
      <c r="U1123" s="349">
        <f>+$I1123*'10k &amp; MO'!D$6+$J1123*'10k &amp; MO'!D$12+$K1123*'10k &amp; MO'!D$18+$L1123*'10k &amp; MO'!D$24+$M1123*'10k &amp; MO'!D$30</f>
        <v>11.659199999999998</v>
      </c>
      <c r="V1123" s="349">
        <f>+$I1123*'10k &amp; MO'!E$6+$J1123*'10k &amp; MO'!E$12+$K1123*'10k &amp; MO'!E$18+$L1123*'10k &amp; MO'!E$24+$M1123*'10k &amp; MO'!E$30</f>
        <v>4898.4335999999994</v>
      </c>
      <c r="W1123" s="349">
        <f>+$I1123*'10k &amp; MO'!F$6+$J1123*'10k &amp; MO'!F$12+$K1123*'10k &amp; MO'!F$18+$L1123*'10k &amp; MO'!F$24+$M1123*'10k &amp; MO'!F$30</f>
        <v>4727.2393999999995</v>
      </c>
      <c r="X1123" s="349">
        <f>+$I1123*'10k &amp; MO'!G$6+$J1123*'10k &amp; MO'!G$12+$K1123*'10k &amp; MO'!G$18+$L1123*'10k &amp; MO'!G$24+$M1123*'10k &amp; MO'!G$30</f>
        <v>1770.2986000000001</v>
      </c>
      <c r="Y1123" s="349">
        <f>+$N1123*'10k &amp; MO'!H$6+$O1123*'10k &amp; MO'!H$12+$P1123*'10k &amp; MO'!H$18+$Q1123*'10k &amp; MO'!H$24+$R1123*'10k &amp; MO'!H$30</f>
        <v>0</v>
      </c>
      <c r="Z1123" s="349">
        <f>+$N1123*'10k &amp; MO'!I$6+$O1123*'10k &amp; MO'!I$12+$P1123*'10k &amp; MO'!I$18+$Q1123*'10k &amp; MO'!I$24+$R1123*'10k &amp; MO'!I$30</f>
        <v>25.536999999999999</v>
      </c>
      <c r="AA1123" s="349">
        <f>+$N1123*'10k &amp; MO'!J$6+$O1123*'10k &amp; MO'!J$12+$P1123*'10k &amp; MO'!J$18+$Q1123*'10k &amp; MO'!J$24+$R1123*'10k &amp; MO'!J$30</f>
        <v>37540.685100000002</v>
      </c>
      <c r="AB1123" s="349">
        <f>+$N1123*'10k &amp; MO'!K$6+$O1123*'10k &amp; MO'!K$12+$P1123*'10k &amp; MO'!K$18+$Q1123*'10k &amp; MO'!K$24+$R1123*'10k &amp; MO'!K$30</f>
        <v>44256.216100000005</v>
      </c>
      <c r="AC1123" s="349">
        <f>+$N1123*'10k &amp; MO'!L$6+$O1123*'10k &amp; MO'!L$12+$P1123*'10k &amp; MO'!L$18+$Q1123*'10k &amp; MO'!L$24+$R1123*'10k &amp; MO'!L$30</f>
        <v>11331.9954</v>
      </c>
      <c r="AD1123" s="350">
        <f>+S1123*'10k &amp; MO'!O$6</f>
        <v>0</v>
      </c>
      <c r="AF1123" s="192" t="str">
        <f t="shared" si="152"/>
        <v>9152017</v>
      </c>
      <c r="AG1123" s="192">
        <f>+IFERROR(VLOOKUP($AF1123,'Limited Loss'!$F$5:$P$124,AG$3,FALSE),0)</f>
        <v>0</v>
      </c>
      <c r="AH1123" s="193">
        <f>+IFERROR(VLOOKUP($AF1123,'Limited Loss'!$F$5:$P$124,AH$3,FALSE),0)</f>
        <v>0</v>
      </c>
      <c r="AI1123" s="193">
        <f>+IFERROR(VLOOKUP($AF1123,'Limited Loss'!$F$5:$P$124,AI$3,FALSE),0)</f>
        <v>0</v>
      </c>
      <c r="AJ1123" s="193">
        <f>+IFERROR(VLOOKUP($AF1123,'Limited Loss'!$F$5:$P$124,AJ$3,FALSE),0)</f>
        <v>0</v>
      </c>
      <c r="AK1123" s="100">
        <f>+IFERROR(VLOOKUP($AF1123,'Limited Loss'!$F$5:$P$124,AK$3,FALSE),0)</f>
        <v>0</v>
      </c>
      <c r="AL1123" s="193">
        <f>+IFERROR(VLOOKUP($AF1123,'Limited Loss'!$F$5:$P$124,AL$3,FALSE),0)</f>
        <v>0</v>
      </c>
      <c r="AM1123" s="193">
        <f>+IFERROR(VLOOKUP($AF1123,'Limited Loss'!$F$5:$P$124,AM$3,FALSE),0)</f>
        <v>0</v>
      </c>
      <c r="AN1123" s="193">
        <f>+IFERROR(VLOOKUP($AF1123,'Limited Loss'!$F$5:$P$124,AN$3,FALSE),0)</f>
        <v>0</v>
      </c>
      <c r="AO1123" s="193">
        <f>+IFERROR(VLOOKUP($AF1123,'Limited Loss'!$F$5:$P$124,AO$3,FALSE),0)</f>
        <v>0</v>
      </c>
      <c r="AP1123" s="100">
        <f>+IFERROR(VLOOKUP($AF1123,'Limited Loss'!$F$5:$P$124,AP$3,FALSE),0)</f>
        <v>0</v>
      </c>
      <c r="AQ1123" s="353"/>
      <c r="AR1123" s="331">
        <f t="shared" si="153"/>
        <v>915</v>
      </c>
      <c r="AS1123" s="332">
        <f t="shared" si="153"/>
        <v>2017</v>
      </c>
      <c r="AT1123" s="349">
        <f t="shared" si="159"/>
        <v>0</v>
      </c>
      <c r="AU1123" s="349">
        <f t="shared" si="159"/>
        <v>11.659199999999998</v>
      </c>
      <c r="AV1123" s="349">
        <f t="shared" si="158"/>
        <v>4898.4335999999994</v>
      </c>
      <c r="AW1123" s="349">
        <f t="shared" si="158"/>
        <v>4727.2393999999995</v>
      </c>
      <c r="AX1123" s="350">
        <f t="shared" si="158"/>
        <v>1770.2986000000001</v>
      </c>
      <c r="AY1123" s="349">
        <f t="shared" si="158"/>
        <v>0</v>
      </c>
      <c r="AZ1123" s="349">
        <f t="shared" si="158"/>
        <v>25.536999999999999</v>
      </c>
      <c r="BA1123" s="349">
        <f t="shared" si="158"/>
        <v>37540.685100000002</v>
      </c>
      <c r="BB1123" s="349">
        <f t="shared" si="158"/>
        <v>44256.216100000005</v>
      </c>
      <c r="BC1123" s="349">
        <f t="shared" si="158"/>
        <v>11331.9954</v>
      </c>
      <c r="BD1123" s="350">
        <f t="shared" si="158"/>
        <v>0</v>
      </c>
      <c r="BE1123" s="349">
        <f t="shared" si="155"/>
        <v>42476.314900000005</v>
      </c>
      <c r="BF1123" s="375">
        <f t="shared" si="156"/>
        <v>62085.749500000005</v>
      </c>
      <c r="BG1123" s="334">
        <f t="shared" si="157"/>
        <v>0</v>
      </c>
    </row>
    <row r="1124" spans="1:59" x14ac:dyDescent="0.2">
      <c r="A1124" s="326" t="str">
        <f t="shared" si="154"/>
        <v>9152018</v>
      </c>
      <c r="B1124" s="331">
        <v>915</v>
      </c>
      <c r="C1124" s="327">
        <v>2018</v>
      </c>
      <c r="D1124" s="353">
        <f>+IFERROR(VLOOKUP($A1124,Data_Loss!$A$2:$V$1180,6,FALSE),0)</f>
        <v>0</v>
      </c>
      <c r="E1124" s="353">
        <f>+IFERROR(VLOOKUP($A1124,Data_Loss!$A$2:$V$1180,7,FALSE),0)</f>
        <v>0</v>
      </c>
      <c r="F1124" s="353">
        <f>+IFERROR(VLOOKUP($A1124,Data_Loss!$A$2:$V$1180,8,FALSE),0)</f>
        <v>0</v>
      </c>
      <c r="G1124" s="353">
        <f>+IFERROR(VLOOKUP($A1124,Data_Loss!$A$2:$V$1180,9,FALSE),0)</f>
        <v>0</v>
      </c>
      <c r="H1124" s="353">
        <f>+IFERROR(VLOOKUP($A1124,Data_Loss!$A$2:$V$1180,10,FALSE),0)</f>
        <v>1</v>
      </c>
      <c r="I1124" s="353">
        <f>+IFERROR(VLOOKUP($A1124,Data_Loss!$A$2:$V$1300,12,FALSE),0)</f>
        <v>0</v>
      </c>
      <c r="J1124" s="353">
        <f>+IFERROR(VLOOKUP($A1124,Data_Loss!$A$2:$V$1300,13,FALSE),0)</f>
        <v>0</v>
      </c>
      <c r="K1124" s="353">
        <f>+IFERROR(VLOOKUP($A1124,Data_Loss!$A$2:$V$1300,14,FALSE),0)</f>
        <v>0</v>
      </c>
      <c r="L1124" s="353">
        <f>+IFERROR(VLOOKUP($A1124,Data_Loss!$A$2:$V$1300,15,FALSE),0)</f>
        <v>0</v>
      </c>
      <c r="M1124" s="353">
        <f>+IFERROR(VLOOKUP($A1124,Data_Loss!$A$2:$V$1300,16,FALSE),0)</f>
        <v>4836</v>
      </c>
      <c r="N1124" s="353">
        <f>+IFERROR(VLOOKUP($A1124,Data_Loss!$A$2:$V$1300,17,FALSE),0)</f>
        <v>0</v>
      </c>
      <c r="O1124" s="353">
        <f>+IFERROR(VLOOKUP($A1124,Data_Loss!$A$2:$V$1300,18,FALSE),0)</f>
        <v>0</v>
      </c>
      <c r="P1124" s="353">
        <f>+IFERROR(VLOOKUP($A1124,Data_Loss!$A$2:$V$1300,19,FALSE),0)</f>
        <v>0</v>
      </c>
      <c r="Q1124" s="353">
        <f>+IFERROR(VLOOKUP($A1124,Data_Loss!$A$2:$V$1300,20,FALSE),0)</f>
        <v>0</v>
      </c>
      <c r="R1124" s="353">
        <f>+IFERROR(VLOOKUP($A1124,Data_Loss!$A$2:$V$1300,21,FALSE),0)</f>
        <v>17291</v>
      </c>
      <c r="S1124" s="353">
        <f>+IFERROR(VLOOKUP($A1124,Data_Loss!$A$2:$V$1300,22,FALSE),0)</f>
        <v>2223</v>
      </c>
      <c r="T1124" s="191">
        <f>+$I1124*'10k &amp; MO'!C$7+$J1124*'10k &amp; MO'!C$13+$K1124*'10k &amp; MO'!C$19+$L1124*'10k &amp; MO'!C$25+$M1124*'10k &amp; MO'!C$31</f>
        <v>10.639200000000001</v>
      </c>
      <c r="U1124" s="349">
        <f>+$I1124*'10k &amp; MO'!D$7+$J1124*'10k &amp; MO'!D$13+$K1124*'10k &amp; MO'!D$19+$L1124*'10k &amp; MO'!D$25+$M1124*'10k &amp; MO'!D$31</f>
        <v>329.8152</v>
      </c>
      <c r="V1124" s="349">
        <f>+$I1124*'10k &amp; MO'!E$7+$J1124*'10k &amp; MO'!E$13+$K1124*'10k &amp; MO'!E$19+$L1124*'10k &amp; MO'!E$25+$M1124*'10k &amp; MO'!E$31</f>
        <v>6784.9080000000004</v>
      </c>
      <c r="W1124" s="349">
        <f>+$I1124*'10k &amp; MO'!F$7+$J1124*'10k &amp; MO'!F$13+$K1124*'10k &amp; MO'!F$19+$L1124*'10k &amp; MO'!F$25+$M1124*'10k &amp; MO'!F$31</f>
        <v>2558.7276000000002</v>
      </c>
      <c r="X1124" s="349">
        <f>+$I1124*'10k &amp; MO'!G$7+$J1124*'10k &amp; MO'!G$13+$K1124*'10k &amp; MO'!G$19+$L1124*'10k &amp; MO'!G$25+$M1124*'10k &amp; MO'!G$31</f>
        <v>3331.0367999999999</v>
      </c>
      <c r="Y1124" s="349">
        <f>+$N1124*'10k &amp; MO'!H$7+$O1124*'10k &amp; MO'!H$13+$P1124*'10k &amp; MO'!H$19+$Q1124*'10k &amp; MO'!H$25+$R1124*'10k &amp; MO'!H$31</f>
        <v>50.143899999999995</v>
      </c>
      <c r="Z1124" s="349">
        <f>+$N1124*'10k &amp; MO'!I$7+$O1124*'10k &amp; MO'!I$13+$P1124*'10k &amp; MO'!I$19+$Q1124*'10k &amp; MO'!I$25+$R1124*'10k &amp; MO'!I$31</f>
        <v>1710.0799</v>
      </c>
      <c r="AA1124" s="349">
        <f>+$N1124*'10k &amp; MO'!J$7+$O1124*'10k &amp; MO'!J$13+$P1124*'10k &amp; MO'!J$19+$Q1124*'10k &amp; MO'!J$25+$R1124*'10k &amp; MO'!J$31</f>
        <v>17588.405200000001</v>
      </c>
      <c r="AB1124" s="349">
        <f>+$N1124*'10k &amp; MO'!K$7+$O1124*'10k &amp; MO'!K$13+$P1124*'10k &amp; MO'!K$19+$Q1124*'10k &amp; MO'!K$25+$R1124*'10k &amp; MO'!K$31</f>
        <v>9299.0997999999981</v>
      </c>
      <c r="AC1124" s="349">
        <f>+$N1124*'10k &amp; MO'!L$7+$O1124*'10k &amp; MO'!L$13+$P1124*'10k &amp; MO'!L$19+$Q1124*'10k &amp; MO'!L$25+$R1124*'10k &amp; MO'!L$31</f>
        <v>14531.356400000001</v>
      </c>
      <c r="AD1124" s="350">
        <f>+S1124*'10k &amp; MO'!O$7</f>
        <v>2947.6980000000003</v>
      </c>
      <c r="AF1124" s="192" t="str">
        <f t="shared" si="152"/>
        <v>9152018</v>
      </c>
      <c r="AG1124" s="192">
        <f>+IFERROR(VLOOKUP($AF1124,'Limited Loss'!$F$5:$P$124,AG$3,FALSE),0)</f>
        <v>0</v>
      </c>
      <c r="AH1124" s="193">
        <f>+IFERROR(VLOOKUP($AF1124,'Limited Loss'!$F$5:$P$124,AH$3,FALSE),0)</f>
        <v>0</v>
      </c>
      <c r="AI1124" s="193">
        <f>+IFERROR(VLOOKUP($AF1124,'Limited Loss'!$F$5:$P$124,AI$3,FALSE),0)</f>
        <v>0</v>
      </c>
      <c r="AJ1124" s="193">
        <f>+IFERROR(VLOOKUP($AF1124,'Limited Loss'!$F$5:$P$124,AJ$3,FALSE),0)</f>
        <v>0</v>
      </c>
      <c r="AK1124" s="100">
        <f>+IFERROR(VLOOKUP($AF1124,'Limited Loss'!$F$5:$P$124,AK$3,FALSE),0)</f>
        <v>0</v>
      </c>
      <c r="AL1124" s="193">
        <f>+IFERROR(VLOOKUP($AF1124,'Limited Loss'!$F$5:$P$124,AL$3,FALSE),0)</f>
        <v>0</v>
      </c>
      <c r="AM1124" s="193">
        <f>+IFERROR(VLOOKUP($AF1124,'Limited Loss'!$F$5:$P$124,AM$3,FALSE),0)</f>
        <v>0</v>
      </c>
      <c r="AN1124" s="193">
        <f>+IFERROR(VLOOKUP($AF1124,'Limited Loss'!$F$5:$P$124,AN$3,FALSE),0)</f>
        <v>0</v>
      </c>
      <c r="AO1124" s="193">
        <f>+IFERROR(VLOOKUP($AF1124,'Limited Loss'!$F$5:$P$124,AO$3,FALSE),0)</f>
        <v>0</v>
      </c>
      <c r="AP1124" s="100">
        <f>+IFERROR(VLOOKUP($AF1124,'Limited Loss'!$F$5:$P$124,AP$3,FALSE),0)</f>
        <v>0</v>
      </c>
      <c r="AQ1124" s="353"/>
      <c r="AR1124" s="331">
        <f t="shared" si="153"/>
        <v>915</v>
      </c>
      <c r="AS1124" s="332">
        <f t="shared" si="153"/>
        <v>2018</v>
      </c>
      <c r="AT1124" s="349">
        <f t="shared" si="159"/>
        <v>10.639200000000001</v>
      </c>
      <c r="AU1124" s="349">
        <f t="shared" si="159"/>
        <v>329.8152</v>
      </c>
      <c r="AV1124" s="349">
        <f t="shared" si="158"/>
        <v>6784.9080000000004</v>
      </c>
      <c r="AW1124" s="349">
        <f t="shared" si="158"/>
        <v>2558.7276000000002</v>
      </c>
      <c r="AX1124" s="350">
        <f t="shared" si="158"/>
        <v>3331.0367999999999</v>
      </c>
      <c r="AY1124" s="349">
        <f t="shared" si="158"/>
        <v>50.143899999999995</v>
      </c>
      <c r="AZ1124" s="349">
        <f t="shared" si="158"/>
        <v>1710.0799</v>
      </c>
      <c r="BA1124" s="349">
        <f t="shared" si="158"/>
        <v>17588.405200000001</v>
      </c>
      <c r="BB1124" s="349">
        <f t="shared" si="158"/>
        <v>9299.0997999999981</v>
      </c>
      <c r="BC1124" s="349">
        <f t="shared" si="158"/>
        <v>14531.356400000001</v>
      </c>
      <c r="BD1124" s="350">
        <f t="shared" si="158"/>
        <v>2947.6980000000003</v>
      </c>
      <c r="BE1124" s="349">
        <f t="shared" si="155"/>
        <v>26473.991399999999</v>
      </c>
      <c r="BF1124" s="375">
        <f t="shared" si="156"/>
        <v>29720.220600000001</v>
      </c>
      <c r="BG1124" s="334">
        <f t="shared" si="157"/>
        <v>2947.6980000000003</v>
      </c>
    </row>
    <row r="1125" spans="1:59" x14ac:dyDescent="0.2">
      <c r="A1125" s="326" t="str">
        <f t="shared" si="154"/>
        <v>9162014</v>
      </c>
      <c r="B1125" s="331">
        <v>916</v>
      </c>
      <c r="C1125" s="327">
        <v>2014</v>
      </c>
      <c r="D1125" s="353">
        <f>+IFERROR(VLOOKUP($A1125,Data_Loss!$A$2:$V$1180,6,FALSE),0)</f>
        <v>0</v>
      </c>
      <c r="E1125" s="353">
        <f>+IFERROR(VLOOKUP($A1125,Data_Loss!$A$2:$V$1180,7,FALSE),0)</f>
        <v>0</v>
      </c>
      <c r="F1125" s="353">
        <f>+IFERROR(VLOOKUP($A1125,Data_Loss!$A$2:$V$1180,8,FALSE),0)</f>
        <v>1</v>
      </c>
      <c r="G1125" s="353">
        <f>+IFERROR(VLOOKUP($A1125,Data_Loss!$A$2:$V$1180,9,FALSE),0)</f>
        <v>5</v>
      </c>
      <c r="H1125" s="353">
        <f>+IFERROR(VLOOKUP($A1125,Data_Loss!$A$2:$V$1180,10,FALSE),0)</f>
        <v>14</v>
      </c>
      <c r="I1125" s="353">
        <f>+IFERROR(VLOOKUP($A1125,Data_Loss!$A$2:$V$1300,12,FALSE),0)</f>
        <v>0</v>
      </c>
      <c r="J1125" s="353">
        <f>+IFERROR(VLOOKUP($A1125,Data_Loss!$A$2:$V$1300,13,FALSE),0)</f>
        <v>0</v>
      </c>
      <c r="K1125" s="353">
        <f>+IFERROR(VLOOKUP($A1125,Data_Loss!$A$2:$V$1300,14,FALSE),0)</f>
        <v>97600</v>
      </c>
      <c r="L1125" s="353">
        <f>+IFERROR(VLOOKUP($A1125,Data_Loss!$A$2:$V$1300,15,FALSE),0)</f>
        <v>135106</v>
      </c>
      <c r="M1125" s="353">
        <f>+IFERROR(VLOOKUP($A1125,Data_Loss!$A$2:$V$1300,16,FALSE),0)</f>
        <v>92513</v>
      </c>
      <c r="N1125" s="353">
        <f>+IFERROR(VLOOKUP($A1125,Data_Loss!$A$2:$V$1300,17,FALSE),0)</f>
        <v>0</v>
      </c>
      <c r="O1125" s="353">
        <f>+IFERROR(VLOOKUP($A1125,Data_Loss!$A$2:$V$1300,18,FALSE),0)</f>
        <v>0</v>
      </c>
      <c r="P1125" s="353">
        <f>+IFERROR(VLOOKUP($A1125,Data_Loss!$A$2:$V$1300,19,FALSE),0)</f>
        <v>88390</v>
      </c>
      <c r="Q1125" s="353">
        <f>+IFERROR(VLOOKUP($A1125,Data_Loss!$A$2:$V$1300,20,FALSE),0)</f>
        <v>344464</v>
      </c>
      <c r="R1125" s="353">
        <f>+IFERROR(VLOOKUP($A1125,Data_Loss!$A$2:$V$1300,21,FALSE),0)</f>
        <v>267364</v>
      </c>
      <c r="S1125" s="353">
        <f>+IFERROR(VLOOKUP($A1125,Data_Loss!$A$2:$V$1300,22,FALSE),0)</f>
        <v>69195</v>
      </c>
      <c r="T1125" s="191">
        <f>+$I1125*'10k &amp; MO'!C$3+$J1125*'10k &amp; MO'!C$9+$K1125*'10k &amp; MO'!C$15+$L1125*'10k &amp; MO'!C$21+$M1125*'10k &amp; MO'!C$27</f>
        <v>0</v>
      </c>
      <c r="U1125" s="349">
        <f>+$I1125*'10k &amp; MO'!D$3+$J1125*'10k &amp; MO'!D$9+$K1125*'10k &amp; MO'!D$15+$L1125*'10k &amp; MO'!D$21+$M1125*'10k &amp; MO'!D$27</f>
        <v>0</v>
      </c>
      <c r="V1125" s="349">
        <f>+$I1125*'10k &amp; MO'!E$3+$J1125*'10k &amp; MO'!E$9+$K1125*'10k &amp; MO'!E$15+$L1125*'10k &amp; MO'!E$21+$M1125*'10k &amp; MO'!E$27</f>
        <v>146790.39999999999</v>
      </c>
      <c r="W1125" s="349">
        <f>+$I1125*'10k &amp; MO'!F$3+$J1125*'10k &amp; MO'!F$9+$K1125*'10k &amp; MO'!F$15+$L1125*'10k &amp; MO'!F$21+$M1125*'10k &amp; MO'!F$27</f>
        <v>166045.274</v>
      </c>
      <c r="X1125" s="349">
        <f>+$I1125*'10k &amp; MO'!G$3+$J1125*'10k &amp; MO'!G$9+$K1125*'10k &amp; MO'!G$15+$L1125*'10k &amp; MO'!G$21+$M1125*'10k &amp; MO'!G$27</f>
        <v>104724.71599999999</v>
      </c>
      <c r="Y1125" s="349">
        <f>+$N1125*'10k &amp; MO'!H$3+$O1125*'10k &amp; MO'!H$9+$P1125*'10k &amp; MO'!H$15+$Q1125*'10k &amp; MO'!H$21+$R1125*'10k &amp; MO'!H$27</f>
        <v>0</v>
      </c>
      <c r="Z1125" s="349">
        <f>+$N1125*'10k &amp; MO'!I$3+$O1125*'10k &amp; MO'!I$9+$P1125*'10k &amp; MO'!I$15+$Q1125*'10k &amp; MO'!I$21+$R1125*'10k &amp; MO'!I$27</f>
        <v>0</v>
      </c>
      <c r="AA1125" s="349">
        <f>+$N1125*'10k &amp; MO'!J$3+$O1125*'10k &amp; MO'!J$9+$P1125*'10k &amp; MO'!J$15+$Q1125*'10k &amp; MO'!J$21+$R1125*'10k &amp; MO'!J$27</f>
        <v>184823.49000000002</v>
      </c>
      <c r="AB1125" s="349">
        <f>+$N1125*'10k &amp; MO'!K$3+$O1125*'10k &amp; MO'!K$9+$P1125*'10k &amp; MO'!K$15+$Q1125*'10k &amp; MO'!K$21+$R1125*'10k &amp; MO'!K$27</f>
        <v>482594.06400000001</v>
      </c>
      <c r="AC1125" s="349">
        <f>+$N1125*'10k &amp; MO'!L$3+$O1125*'10k &amp; MO'!L$9+$P1125*'10k &amp; MO'!L$15+$Q1125*'10k &amp; MO'!L$21+$R1125*'10k &amp; MO'!L$27</f>
        <v>412275.288</v>
      </c>
      <c r="AD1125" s="350">
        <f>+S1125*'10k &amp; MO'!O$3</f>
        <v>74107.845000000001</v>
      </c>
      <c r="AF1125" s="192" t="str">
        <f t="shared" si="152"/>
        <v>9162014</v>
      </c>
      <c r="AG1125" s="192">
        <f>+IFERROR(VLOOKUP($AF1125,'Limited Loss'!$F$5:$P$124,AG$3,FALSE),0)</f>
        <v>0</v>
      </c>
      <c r="AH1125" s="193">
        <f>+IFERROR(VLOOKUP($AF1125,'Limited Loss'!$F$5:$P$124,AH$3,FALSE),0)</f>
        <v>0</v>
      </c>
      <c r="AI1125" s="193">
        <f>+IFERROR(VLOOKUP($AF1125,'Limited Loss'!$F$5:$P$124,AI$3,FALSE),0)</f>
        <v>0</v>
      </c>
      <c r="AJ1125" s="193">
        <f>+IFERROR(VLOOKUP($AF1125,'Limited Loss'!$F$5:$P$124,AJ$3,FALSE),0)</f>
        <v>0</v>
      </c>
      <c r="AK1125" s="100">
        <f>+IFERROR(VLOOKUP($AF1125,'Limited Loss'!$F$5:$P$124,AK$3,FALSE),0)</f>
        <v>0</v>
      </c>
      <c r="AL1125" s="193">
        <f>+IFERROR(VLOOKUP($AF1125,'Limited Loss'!$F$5:$P$124,AL$3,FALSE),0)</f>
        <v>0</v>
      </c>
      <c r="AM1125" s="193">
        <f>+IFERROR(VLOOKUP($AF1125,'Limited Loss'!$F$5:$P$124,AM$3,FALSE),0)</f>
        <v>0</v>
      </c>
      <c r="AN1125" s="193">
        <f>+IFERROR(VLOOKUP($AF1125,'Limited Loss'!$F$5:$P$124,AN$3,FALSE),0)</f>
        <v>0</v>
      </c>
      <c r="AO1125" s="193">
        <f>+IFERROR(VLOOKUP($AF1125,'Limited Loss'!$F$5:$P$124,AO$3,FALSE),0)</f>
        <v>0</v>
      </c>
      <c r="AP1125" s="100">
        <f>+IFERROR(VLOOKUP($AF1125,'Limited Loss'!$F$5:$P$124,AP$3,FALSE),0)</f>
        <v>0</v>
      </c>
      <c r="AQ1125" s="353"/>
      <c r="AR1125" s="331">
        <f t="shared" si="153"/>
        <v>916</v>
      </c>
      <c r="AS1125" s="332">
        <f t="shared" si="153"/>
        <v>2014</v>
      </c>
      <c r="AT1125" s="349">
        <f t="shared" si="159"/>
        <v>0</v>
      </c>
      <c r="AU1125" s="349">
        <f t="shared" si="159"/>
        <v>0</v>
      </c>
      <c r="AV1125" s="349">
        <f t="shared" si="158"/>
        <v>146790.39999999999</v>
      </c>
      <c r="AW1125" s="349">
        <f t="shared" si="158"/>
        <v>166045.274</v>
      </c>
      <c r="AX1125" s="350">
        <f t="shared" si="158"/>
        <v>104724.71599999999</v>
      </c>
      <c r="AY1125" s="349">
        <f t="shared" si="158"/>
        <v>0</v>
      </c>
      <c r="AZ1125" s="349">
        <f t="shared" si="158"/>
        <v>0</v>
      </c>
      <c r="BA1125" s="349">
        <f t="shared" si="158"/>
        <v>184823.49000000002</v>
      </c>
      <c r="BB1125" s="349">
        <f t="shared" si="158"/>
        <v>482594.06400000001</v>
      </c>
      <c r="BC1125" s="349">
        <f t="shared" si="158"/>
        <v>412275.288</v>
      </c>
      <c r="BD1125" s="350">
        <f t="shared" si="158"/>
        <v>74107.845000000001</v>
      </c>
      <c r="BE1125" s="349">
        <f t="shared" si="155"/>
        <v>331613.89</v>
      </c>
      <c r="BF1125" s="375">
        <f t="shared" si="156"/>
        <v>1165639.3419999999</v>
      </c>
      <c r="BG1125" s="334">
        <f t="shared" si="157"/>
        <v>74107.845000000001</v>
      </c>
    </row>
    <row r="1126" spans="1:59" x14ac:dyDescent="0.2">
      <c r="A1126" s="326" t="str">
        <f t="shared" si="154"/>
        <v>9162015</v>
      </c>
      <c r="B1126" s="331">
        <v>916</v>
      </c>
      <c r="C1126" s="327">
        <v>2015</v>
      </c>
      <c r="D1126" s="353">
        <f>+IFERROR(VLOOKUP($A1126,Data_Loss!$A$2:$V$1180,6,FALSE),0)</f>
        <v>0</v>
      </c>
      <c r="E1126" s="353">
        <f>+IFERROR(VLOOKUP($A1126,Data_Loss!$A$2:$V$1180,7,FALSE),0)</f>
        <v>0</v>
      </c>
      <c r="F1126" s="353">
        <f>+IFERROR(VLOOKUP($A1126,Data_Loss!$A$2:$V$1180,8,FALSE),0)</f>
        <v>3</v>
      </c>
      <c r="G1126" s="353">
        <f>+IFERROR(VLOOKUP($A1126,Data_Loss!$A$2:$V$1180,9,FALSE),0)</f>
        <v>7</v>
      </c>
      <c r="H1126" s="353">
        <f>+IFERROR(VLOOKUP($A1126,Data_Loss!$A$2:$V$1180,10,FALSE),0)</f>
        <v>18</v>
      </c>
      <c r="I1126" s="353">
        <f>+IFERROR(VLOOKUP($A1126,Data_Loss!$A$2:$V$1300,12,FALSE),0)</f>
        <v>0</v>
      </c>
      <c r="J1126" s="353">
        <f>+IFERROR(VLOOKUP($A1126,Data_Loss!$A$2:$V$1300,13,FALSE),0)</f>
        <v>0</v>
      </c>
      <c r="K1126" s="353">
        <f>+IFERROR(VLOOKUP($A1126,Data_Loss!$A$2:$V$1300,14,FALSE),0)</f>
        <v>397555</v>
      </c>
      <c r="L1126" s="353">
        <f>+IFERROR(VLOOKUP($A1126,Data_Loss!$A$2:$V$1300,15,FALSE),0)</f>
        <v>125116</v>
      </c>
      <c r="M1126" s="353">
        <f>+IFERROR(VLOOKUP($A1126,Data_Loss!$A$2:$V$1300,16,FALSE),0)</f>
        <v>113516</v>
      </c>
      <c r="N1126" s="353">
        <f>+IFERROR(VLOOKUP($A1126,Data_Loss!$A$2:$V$1300,17,FALSE),0)</f>
        <v>0</v>
      </c>
      <c r="O1126" s="353">
        <f>+IFERROR(VLOOKUP($A1126,Data_Loss!$A$2:$V$1300,18,FALSE),0)</f>
        <v>0</v>
      </c>
      <c r="P1126" s="353">
        <f>+IFERROR(VLOOKUP($A1126,Data_Loss!$A$2:$V$1300,19,FALSE),0)</f>
        <v>344109</v>
      </c>
      <c r="Q1126" s="353">
        <f>+IFERROR(VLOOKUP($A1126,Data_Loss!$A$2:$V$1300,20,FALSE),0)</f>
        <v>268946</v>
      </c>
      <c r="R1126" s="353">
        <f>+IFERROR(VLOOKUP($A1126,Data_Loss!$A$2:$V$1300,21,FALSE),0)</f>
        <v>198369</v>
      </c>
      <c r="S1126" s="353">
        <f>+IFERROR(VLOOKUP($A1126,Data_Loss!$A$2:$V$1300,22,FALSE),0)</f>
        <v>54361</v>
      </c>
      <c r="T1126" s="191">
        <f>+$I1126*'10k &amp; MO'!C$4+$J1126*'10k &amp; MO'!C$10+$K1126*'10k &amp; MO'!C$16+$L1126*'10k &amp; MO'!C$22+$M1126*'10k &amp; MO'!C$28</f>
        <v>0</v>
      </c>
      <c r="U1126" s="349">
        <f>+$I1126*'10k &amp; MO'!D$4+$J1126*'10k &amp; MO'!D$10+$K1126*'10k &amp; MO'!D$16+$L1126*'10k &amp; MO'!D$22+$M1126*'10k &amp; MO'!D$28</f>
        <v>0</v>
      </c>
      <c r="V1126" s="349">
        <f>+$I1126*'10k &amp; MO'!E$4+$J1126*'10k &amp; MO'!E$10+$K1126*'10k &amp; MO'!E$16+$L1126*'10k &amp; MO'!E$22+$M1126*'10k &amp; MO'!E$28</f>
        <v>720011.57899999991</v>
      </c>
      <c r="W1126" s="349">
        <f>+$I1126*'10k &amp; MO'!F$4+$J1126*'10k &amp; MO'!F$10+$K1126*'10k &amp; MO'!F$16+$L1126*'10k &amp; MO'!F$22+$M1126*'10k &amp; MO'!F$28</f>
        <v>143305.04489999998</v>
      </c>
      <c r="X1126" s="349">
        <f>+$I1126*'10k &amp; MO'!G$4+$J1126*'10k &amp; MO'!G$10+$K1126*'10k &amp; MO'!G$16+$L1126*'10k &amp; MO'!G$22+$M1126*'10k &amp; MO'!G$28</f>
        <v>134040.6545</v>
      </c>
      <c r="Y1126" s="349">
        <f>+$N1126*'10k &amp; MO'!H$4+$O1126*'10k &amp; MO'!H$10+$P1126*'10k &amp; MO'!H$16+$Q1126*'10k &amp; MO'!H$22+$R1126*'10k &amp; MO'!H$28</f>
        <v>0</v>
      </c>
      <c r="Z1126" s="349">
        <f>+$N1126*'10k &amp; MO'!I$4+$O1126*'10k &amp; MO'!I$10+$P1126*'10k &amp; MO'!I$16+$Q1126*'10k &amp; MO'!I$22+$R1126*'10k &amp; MO'!I$28</f>
        <v>0</v>
      </c>
      <c r="AA1126" s="349">
        <f>+$N1126*'10k &amp; MO'!J$4+$O1126*'10k &amp; MO'!J$10+$P1126*'10k &amp; MO'!J$16+$Q1126*'10k &amp; MO'!J$22+$R1126*'10k &amp; MO'!J$28</f>
        <v>1013565.9788</v>
      </c>
      <c r="AB1126" s="349">
        <f>+$N1126*'10k &amp; MO'!K$4+$O1126*'10k &amp; MO'!K$10+$P1126*'10k &amp; MO'!K$16+$Q1126*'10k &amp; MO'!K$22+$R1126*'10k &amp; MO'!K$28</f>
        <v>432600.04550000001</v>
      </c>
      <c r="AC1126" s="349">
        <f>+$N1126*'10k &amp; MO'!L$4+$O1126*'10k &amp; MO'!L$10+$P1126*'10k &amp; MO'!L$16+$Q1126*'10k &amp; MO'!L$22+$R1126*'10k &amp; MO'!L$28</f>
        <v>299127.44660000002</v>
      </c>
      <c r="AD1126" s="350">
        <f>+S1126*'10k &amp; MO'!O$4</f>
        <v>65885.531999999992</v>
      </c>
      <c r="AF1126" s="192" t="str">
        <f t="shared" si="152"/>
        <v>9162015</v>
      </c>
      <c r="AG1126" s="192">
        <f>+IFERROR(VLOOKUP($AF1126,'Limited Loss'!$F$5:$P$124,AG$3,FALSE),0)</f>
        <v>0</v>
      </c>
      <c r="AH1126" s="193">
        <f>+IFERROR(VLOOKUP($AF1126,'Limited Loss'!$F$5:$P$124,AH$3,FALSE),0)</f>
        <v>0</v>
      </c>
      <c r="AI1126" s="193">
        <f>+IFERROR(VLOOKUP($AF1126,'Limited Loss'!$F$5:$P$124,AI$3,FALSE),0)</f>
        <v>0</v>
      </c>
      <c r="AJ1126" s="193">
        <f>+IFERROR(VLOOKUP($AF1126,'Limited Loss'!$F$5:$P$124,AJ$3,FALSE),0)</f>
        <v>0</v>
      </c>
      <c r="AK1126" s="100">
        <f>+IFERROR(VLOOKUP($AF1126,'Limited Loss'!$F$5:$P$124,AK$3,FALSE),0)</f>
        <v>0</v>
      </c>
      <c r="AL1126" s="193">
        <f>+IFERROR(VLOOKUP($AF1126,'Limited Loss'!$F$5:$P$124,AL$3,FALSE),0)</f>
        <v>0</v>
      </c>
      <c r="AM1126" s="193">
        <f>+IFERROR(VLOOKUP($AF1126,'Limited Loss'!$F$5:$P$124,AM$3,FALSE),0)</f>
        <v>0</v>
      </c>
      <c r="AN1126" s="193">
        <f>+IFERROR(VLOOKUP($AF1126,'Limited Loss'!$F$5:$P$124,AN$3,FALSE),0)</f>
        <v>0</v>
      </c>
      <c r="AO1126" s="193">
        <f>+IFERROR(VLOOKUP($AF1126,'Limited Loss'!$F$5:$P$124,AO$3,FALSE),0)</f>
        <v>0</v>
      </c>
      <c r="AP1126" s="100">
        <f>+IFERROR(VLOOKUP($AF1126,'Limited Loss'!$F$5:$P$124,AP$3,FALSE),0)</f>
        <v>0</v>
      </c>
      <c r="AQ1126" s="353"/>
      <c r="AR1126" s="331">
        <f t="shared" si="153"/>
        <v>916</v>
      </c>
      <c r="AS1126" s="332">
        <f t="shared" si="153"/>
        <v>2015</v>
      </c>
      <c r="AT1126" s="349">
        <f t="shared" si="159"/>
        <v>0</v>
      </c>
      <c r="AU1126" s="349">
        <f t="shared" si="159"/>
        <v>0</v>
      </c>
      <c r="AV1126" s="349">
        <f t="shared" si="158"/>
        <v>720011.57899999991</v>
      </c>
      <c r="AW1126" s="349">
        <f t="shared" si="158"/>
        <v>143305.04489999998</v>
      </c>
      <c r="AX1126" s="350">
        <f t="shared" si="158"/>
        <v>134040.6545</v>
      </c>
      <c r="AY1126" s="349">
        <f t="shared" si="158"/>
        <v>0</v>
      </c>
      <c r="AZ1126" s="349">
        <f t="shared" si="158"/>
        <v>0</v>
      </c>
      <c r="BA1126" s="349">
        <f t="shared" si="158"/>
        <v>1013565.9788</v>
      </c>
      <c r="BB1126" s="349">
        <f t="shared" si="158"/>
        <v>432600.04550000001</v>
      </c>
      <c r="BC1126" s="349">
        <f t="shared" si="158"/>
        <v>299127.44660000002</v>
      </c>
      <c r="BD1126" s="350">
        <f t="shared" si="158"/>
        <v>65885.531999999992</v>
      </c>
      <c r="BE1126" s="349">
        <f t="shared" si="155"/>
        <v>1733577.5578000001</v>
      </c>
      <c r="BF1126" s="375">
        <f t="shared" si="156"/>
        <v>1009073.1915000001</v>
      </c>
      <c r="BG1126" s="334">
        <f t="shared" si="157"/>
        <v>65885.531999999992</v>
      </c>
    </row>
    <row r="1127" spans="1:59" x14ac:dyDescent="0.2">
      <c r="A1127" s="326" t="str">
        <f t="shared" si="154"/>
        <v>9162016</v>
      </c>
      <c r="B1127" s="331">
        <v>916</v>
      </c>
      <c r="C1127" s="327">
        <v>2016</v>
      </c>
      <c r="D1127" s="353">
        <f>+IFERROR(VLOOKUP($A1127,Data_Loss!$A$2:$V$1180,6,FALSE),0)</f>
        <v>0</v>
      </c>
      <c r="E1127" s="353">
        <f>+IFERROR(VLOOKUP($A1127,Data_Loss!$A$2:$V$1180,7,FALSE),0)</f>
        <v>0</v>
      </c>
      <c r="F1127" s="353">
        <f>+IFERROR(VLOOKUP($A1127,Data_Loss!$A$2:$V$1180,8,FALSE),0)</f>
        <v>0</v>
      </c>
      <c r="G1127" s="353">
        <f>+IFERROR(VLOOKUP($A1127,Data_Loss!$A$2:$V$1180,9,FALSE),0)</f>
        <v>2</v>
      </c>
      <c r="H1127" s="353">
        <f>+IFERROR(VLOOKUP($A1127,Data_Loss!$A$2:$V$1180,10,FALSE),0)</f>
        <v>13</v>
      </c>
      <c r="I1127" s="353">
        <f>+IFERROR(VLOOKUP($A1127,Data_Loss!$A$2:$V$1300,12,FALSE),0)</f>
        <v>0</v>
      </c>
      <c r="J1127" s="353">
        <f>+IFERROR(VLOOKUP($A1127,Data_Loss!$A$2:$V$1300,13,FALSE),0)</f>
        <v>0</v>
      </c>
      <c r="K1127" s="353">
        <f>+IFERROR(VLOOKUP($A1127,Data_Loss!$A$2:$V$1300,14,FALSE),0)</f>
        <v>0</v>
      </c>
      <c r="L1127" s="353">
        <f>+IFERROR(VLOOKUP($A1127,Data_Loss!$A$2:$V$1300,15,FALSE),0)</f>
        <v>18560</v>
      </c>
      <c r="M1127" s="353">
        <f>+IFERROR(VLOOKUP($A1127,Data_Loss!$A$2:$V$1300,16,FALSE),0)</f>
        <v>105809</v>
      </c>
      <c r="N1127" s="353">
        <f>+IFERROR(VLOOKUP($A1127,Data_Loss!$A$2:$V$1300,17,FALSE),0)</f>
        <v>0</v>
      </c>
      <c r="O1127" s="353">
        <f>+IFERROR(VLOOKUP($A1127,Data_Loss!$A$2:$V$1300,18,FALSE),0)</f>
        <v>0</v>
      </c>
      <c r="P1127" s="353">
        <f>+IFERROR(VLOOKUP($A1127,Data_Loss!$A$2:$V$1300,19,FALSE),0)</f>
        <v>0</v>
      </c>
      <c r="Q1127" s="353">
        <f>+IFERROR(VLOOKUP($A1127,Data_Loss!$A$2:$V$1300,20,FALSE),0)</f>
        <v>16661</v>
      </c>
      <c r="R1127" s="353">
        <f>+IFERROR(VLOOKUP($A1127,Data_Loss!$A$2:$V$1300,21,FALSE),0)</f>
        <v>193371</v>
      </c>
      <c r="S1127" s="353">
        <f>+IFERROR(VLOOKUP($A1127,Data_Loss!$A$2:$V$1300,22,FALSE),0)</f>
        <v>64827</v>
      </c>
      <c r="T1127" s="191">
        <f>+$I1127*'10k &amp; MO'!C$5+$J1127*'10k &amp; MO'!C$11+$K1127*'10k &amp; MO'!C$17+$L1127*'10k &amp; MO'!C$23+$M1127*'10k &amp; MO'!C$29</f>
        <v>0</v>
      </c>
      <c r="U1127" s="349">
        <f>+$I1127*'10k &amp; MO'!D$5+$J1127*'10k &amp; MO'!D$11+$K1127*'10k &amp; MO'!D$17+$L1127*'10k &amp; MO'!D$23+$M1127*'10k &amp; MO'!D$29</f>
        <v>0</v>
      </c>
      <c r="V1127" s="349">
        <f>+$I1127*'10k &amp; MO'!E$5+$J1127*'10k &amp; MO'!E$11+$K1127*'10k &amp; MO'!E$17+$L1127*'10k &amp; MO'!E$23+$M1127*'10k &amp; MO'!E$29</f>
        <v>18018.3037</v>
      </c>
      <c r="W1127" s="349">
        <f>+$I1127*'10k &amp; MO'!F$5+$J1127*'10k &amp; MO'!F$11+$K1127*'10k &amp; MO'!F$17+$L1127*'10k &amp; MO'!F$23+$M1127*'10k &amp; MO'!F$29</f>
        <v>27236.464400000001</v>
      </c>
      <c r="X1127" s="349">
        <f>+$I1127*'10k &amp; MO'!G$5+$J1127*'10k &amp; MO'!G$11+$K1127*'10k &amp; MO'!G$17+$L1127*'10k &amp; MO'!G$23+$M1127*'10k &amp; MO'!G$29</f>
        <v>110588.15119999999</v>
      </c>
      <c r="Y1127" s="349">
        <f>+$N1127*'10k &amp; MO'!H$5+$O1127*'10k &amp; MO'!H$11+$P1127*'10k &amp; MO'!H$17+$Q1127*'10k &amp; MO'!H$23+$R1127*'10k &amp; MO'!H$29</f>
        <v>0</v>
      </c>
      <c r="Z1127" s="349">
        <f>+$N1127*'10k &amp; MO'!I$5+$O1127*'10k &amp; MO'!I$11+$P1127*'10k &amp; MO'!I$17+$Q1127*'10k &amp; MO'!I$23+$R1127*'10k &amp; MO'!I$29</f>
        <v>0</v>
      </c>
      <c r="AA1127" s="349">
        <f>+$N1127*'10k &amp; MO'!J$5+$O1127*'10k &amp; MO'!J$11+$P1127*'10k &amp; MO'!J$17+$Q1127*'10k &amp; MO'!J$23+$R1127*'10k &amp; MO'!J$29</f>
        <v>23071.661</v>
      </c>
      <c r="AB1127" s="349">
        <f>+$N1127*'10k &amp; MO'!K$5+$O1127*'10k &amp; MO'!K$11+$P1127*'10k &amp; MO'!K$17+$Q1127*'10k &amp; MO'!K$23+$R1127*'10k &amp; MO'!K$29</f>
        <v>45307.403900000005</v>
      </c>
      <c r="AC1127" s="349">
        <f>+$N1127*'10k &amp; MO'!L$5+$O1127*'10k &amp; MO'!L$11+$P1127*'10k &amp; MO'!L$17+$Q1127*'10k &amp; MO'!L$23+$R1127*'10k &amp; MO'!L$29</f>
        <v>292248.49920000002</v>
      </c>
      <c r="AD1127" s="350">
        <f>+S1127*'10k &amp; MO'!O$5</f>
        <v>87386.796000000002</v>
      </c>
      <c r="AF1127" s="192" t="str">
        <f t="shared" si="152"/>
        <v>9162016</v>
      </c>
      <c r="AG1127" s="192">
        <f>+IFERROR(VLOOKUP($AF1127,'Limited Loss'!$F$5:$P$124,AG$3,FALSE),0)</f>
        <v>0</v>
      </c>
      <c r="AH1127" s="193">
        <f>+IFERROR(VLOOKUP($AF1127,'Limited Loss'!$F$5:$P$124,AH$3,FALSE),0)</f>
        <v>0</v>
      </c>
      <c r="AI1127" s="193">
        <f>+IFERROR(VLOOKUP($AF1127,'Limited Loss'!$F$5:$P$124,AI$3,FALSE),0)</f>
        <v>0</v>
      </c>
      <c r="AJ1127" s="193">
        <f>+IFERROR(VLOOKUP($AF1127,'Limited Loss'!$F$5:$P$124,AJ$3,FALSE),0)</f>
        <v>0</v>
      </c>
      <c r="AK1127" s="100">
        <f>+IFERROR(VLOOKUP($AF1127,'Limited Loss'!$F$5:$P$124,AK$3,FALSE),0)</f>
        <v>0</v>
      </c>
      <c r="AL1127" s="193">
        <f>+IFERROR(VLOOKUP($AF1127,'Limited Loss'!$F$5:$P$124,AL$3,FALSE),0)</f>
        <v>0</v>
      </c>
      <c r="AM1127" s="193">
        <f>+IFERROR(VLOOKUP($AF1127,'Limited Loss'!$F$5:$P$124,AM$3,FALSE),0)</f>
        <v>0</v>
      </c>
      <c r="AN1127" s="193">
        <f>+IFERROR(VLOOKUP($AF1127,'Limited Loss'!$F$5:$P$124,AN$3,FALSE),0)</f>
        <v>0</v>
      </c>
      <c r="AO1127" s="193">
        <f>+IFERROR(VLOOKUP($AF1127,'Limited Loss'!$F$5:$P$124,AO$3,FALSE),0)</f>
        <v>0</v>
      </c>
      <c r="AP1127" s="100">
        <f>+IFERROR(VLOOKUP($AF1127,'Limited Loss'!$F$5:$P$124,AP$3,FALSE),0)</f>
        <v>0</v>
      </c>
      <c r="AQ1127" s="353"/>
      <c r="AR1127" s="331">
        <f t="shared" si="153"/>
        <v>916</v>
      </c>
      <c r="AS1127" s="332">
        <f t="shared" si="153"/>
        <v>2016</v>
      </c>
      <c r="AT1127" s="349">
        <f t="shared" si="159"/>
        <v>0</v>
      </c>
      <c r="AU1127" s="349">
        <f t="shared" si="159"/>
        <v>0</v>
      </c>
      <c r="AV1127" s="349">
        <f t="shared" si="158"/>
        <v>18018.3037</v>
      </c>
      <c r="AW1127" s="349">
        <f t="shared" si="158"/>
        <v>27236.464400000001</v>
      </c>
      <c r="AX1127" s="350">
        <f t="shared" si="158"/>
        <v>110588.15119999999</v>
      </c>
      <c r="AY1127" s="349">
        <f t="shared" si="158"/>
        <v>0</v>
      </c>
      <c r="AZ1127" s="349">
        <f t="shared" si="158"/>
        <v>0</v>
      </c>
      <c r="BA1127" s="349">
        <f t="shared" si="158"/>
        <v>23071.661</v>
      </c>
      <c r="BB1127" s="349">
        <f t="shared" si="158"/>
        <v>45307.403900000005</v>
      </c>
      <c r="BC1127" s="349">
        <f t="shared" si="158"/>
        <v>292248.49920000002</v>
      </c>
      <c r="BD1127" s="350">
        <f t="shared" si="158"/>
        <v>87386.796000000002</v>
      </c>
      <c r="BE1127" s="349">
        <f t="shared" si="155"/>
        <v>41089.964699999997</v>
      </c>
      <c r="BF1127" s="375">
        <f t="shared" si="156"/>
        <v>475380.51870000002</v>
      </c>
      <c r="BG1127" s="334">
        <f t="shared" si="157"/>
        <v>87386.796000000002</v>
      </c>
    </row>
    <row r="1128" spans="1:59" x14ac:dyDescent="0.2">
      <c r="A1128" s="326" t="str">
        <f t="shared" si="154"/>
        <v>9162017</v>
      </c>
      <c r="B1128" s="331">
        <v>916</v>
      </c>
      <c r="C1128" s="327">
        <v>2017</v>
      </c>
      <c r="D1128" s="353">
        <f>+IFERROR(VLOOKUP($A1128,Data_Loss!$A$2:$V$1180,6,FALSE),0)</f>
        <v>0</v>
      </c>
      <c r="E1128" s="353">
        <f>+IFERROR(VLOOKUP($A1128,Data_Loss!$A$2:$V$1180,7,FALSE),0)</f>
        <v>0</v>
      </c>
      <c r="F1128" s="353">
        <f>+IFERROR(VLOOKUP($A1128,Data_Loss!$A$2:$V$1180,8,FALSE),0)</f>
        <v>1</v>
      </c>
      <c r="G1128" s="353">
        <f>+IFERROR(VLOOKUP($A1128,Data_Loss!$A$2:$V$1180,9,FALSE),0)</f>
        <v>4</v>
      </c>
      <c r="H1128" s="353">
        <f>+IFERROR(VLOOKUP($A1128,Data_Loss!$A$2:$V$1180,10,FALSE),0)</f>
        <v>15</v>
      </c>
      <c r="I1128" s="353">
        <f>+IFERROR(VLOOKUP($A1128,Data_Loss!$A$2:$V$1300,12,FALSE),0)</f>
        <v>0</v>
      </c>
      <c r="J1128" s="353">
        <f>+IFERROR(VLOOKUP($A1128,Data_Loss!$A$2:$V$1300,13,FALSE),0)</f>
        <v>0</v>
      </c>
      <c r="K1128" s="353">
        <f>+IFERROR(VLOOKUP($A1128,Data_Loss!$A$2:$V$1300,14,FALSE),0)</f>
        <v>100779</v>
      </c>
      <c r="L1128" s="353">
        <f>+IFERROR(VLOOKUP($A1128,Data_Loss!$A$2:$V$1300,15,FALSE),0)</f>
        <v>139037</v>
      </c>
      <c r="M1128" s="353">
        <f>+IFERROR(VLOOKUP($A1128,Data_Loss!$A$2:$V$1300,16,FALSE),0)</f>
        <v>95747</v>
      </c>
      <c r="N1128" s="353">
        <f>+IFERROR(VLOOKUP($A1128,Data_Loss!$A$2:$V$1300,17,FALSE),0)</f>
        <v>0</v>
      </c>
      <c r="O1128" s="353">
        <f>+IFERROR(VLOOKUP($A1128,Data_Loss!$A$2:$V$1300,18,FALSE),0)</f>
        <v>0</v>
      </c>
      <c r="P1128" s="353">
        <f>+IFERROR(VLOOKUP($A1128,Data_Loss!$A$2:$V$1300,19,FALSE),0)</f>
        <v>81297</v>
      </c>
      <c r="Q1128" s="353">
        <f>+IFERROR(VLOOKUP($A1128,Data_Loss!$A$2:$V$1300,20,FALSE),0)</f>
        <v>82675</v>
      </c>
      <c r="R1128" s="353">
        <f>+IFERROR(VLOOKUP($A1128,Data_Loss!$A$2:$V$1300,21,FALSE),0)</f>
        <v>178356</v>
      </c>
      <c r="S1128" s="353">
        <f>+IFERROR(VLOOKUP($A1128,Data_Loss!$A$2:$V$1300,22,FALSE),0)</f>
        <v>85249</v>
      </c>
      <c r="T1128" s="191">
        <f>+$I1128*'10k &amp; MO'!C$6+$J1128*'10k &amp; MO'!C$12+$K1128*'10k &amp; MO'!C$18+$L1128*'10k &amp; MO'!C$24+$M1128*'10k &amp; MO'!C$30</f>
        <v>0</v>
      </c>
      <c r="U1128" s="349">
        <f>+$I1128*'10k &amp; MO'!D$6+$J1128*'10k &amp; MO'!D$12+$K1128*'10k &amp; MO'!D$18+$L1128*'10k &amp; MO'!D$24+$M1128*'10k &amp; MO'!D$30</f>
        <v>6142.7088000000003</v>
      </c>
      <c r="V1128" s="349">
        <f>+$I1128*'10k &amp; MO'!E$6+$J1128*'10k &amp; MO'!E$12+$K1128*'10k &amp; MO'!E$18+$L1128*'10k &amp; MO'!E$24+$M1128*'10k &amp; MO'!E$30</f>
        <v>330432.7194</v>
      </c>
      <c r="W1128" s="349">
        <f>+$I1128*'10k &amp; MO'!F$6+$J1128*'10k &amp; MO'!F$12+$K1128*'10k &amp; MO'!F$18+$L1128*'10k &amp; MO'!F$24+$M1128*'10k &amp; MO'!F$30</f>
        <v>147090.55159999998</v>
      </c>
      <c r="X1128" s="349">
        <f>+$I1128*'10k &amp; MO'!G$6+$J1128*'10k &amp; MO'!G$12+$K1128*'10k &amp; MO'!G$18+$L1128*'10k &amp; MO'!G$24+$M1128*'10k &amp; MO'!G$30</f>
        <v>117745.1266</v>
      </c>
      <c r="Y1128" s="349">
        <f>+$N1128*'10k &amp; MO'!H$6+$O1128*'10k &amp; MO'!H$12+$P1128*'10k &amp; MO'!H$18+$Q1128*'10k &amp; MO'!H$24+$R1128*'10k &amp; MO'!H$30</f>
        <v>0</v>
      </c>
      <c r="Z1128" s="349">
        <f>+$N1128*'10k &amp; MO'!I$6+$O1128*'10k &amp; MO'!I$12+$P1128*'10k &amp; MO'!I$18+$Q1128*'10k &amp; MO'!I$24+$R1128*'10k &amp; MO'!I$30</f>
        <v>7915.8913000000002</v>
      </c>
      <c r="AA1128" s="349">
        <f>+$N1128*'10k &amp; MO'!J$6+$O1128*'10k &amp; MO'!J$12+$P1128*'10k &amp; MO'!J$18+$Q1128*'10k &amp; MO'!J$24+$R1128*'10k &amp; MO'!J$30</f>
        <v>391585.85550000006</v>
      </c>
      <c r="AB1128" s="349">
        <f>+$N1128*'10k &amp; MO'!K$6+$O1128*'10k &amp; MO'!K$12+$P1128*'10k &amp; MO'!K$18+$Q1128*'10k &amp; MO'!K$24+$R1128*'10k &amp; MO'!K$30</f>
        <v>152389.61139999999</v>
      </c>
      <c r="AC1128" s="349">
        <f>+$N1128*'10k &amp; MO'!L$6+$O1128*'10k &amp; MO'!L$12+$P1128*'10k &amp; MO'!L$18+$Q1128*'10k &amp; MO'!L$24+$R1128*'10k &amp; MO'!L$30</f>
        <v>273390.25660000002</v>
      </c>
      <c r="AD1128" s="350">
        <f>+S1128*'10k &amp; MO'!O$6</f>
        <v>114745.15400000001</v>
      </c>
      <c r="AF1128" s="192" t="str">
        <f t="shared" si="152"/>
        <v>9162017</v>
      </c>
      <c r="AG1128" s="192">
        <f>+IFERROR(VLOOKUP($AF1128,'Limited Loss'!$F$5:$P$124,AG$3,FALSE),0)</f>
        <v>0</v>
      </c>
      <c r="AH1128" s="193">
        <f>+IFERROR(VLOOKUP($AF1128,'Limited Loss'!$F$5:$P$124,AH$3,FALSE),0)</f>
        <v>0</v>
      </c>
      <c r="AI1128" s="193">
        <f>+IFERROR(VLOOKUP($AF1128,'Limited Loss'!$F$5:$P$124,AI$3,FALSE),0)</f>
        <v>0</v>
      </c>
      <c r="AJ1128" s="193">
        <f>+IFERROR(VLOOKUP($AF1128,'Limited Loss'!$F$5:$P$124,AJ$3,FALSE),0)</f>
        <v>0</v>
      </c>
      <c r="AK1128" s="100">
        <f>+IFERROR(VLOOKUP($AF1128,'Limited Loss'!$F$5:$P$124,AK$3,FALSE),0)</f>
        <v>0</v>
      </c>
      <c r="AL1128" s="193">
        <f>+IFERROR(VLOOKUP($AF1128,'Limited Loss'!$F$5:$P$124,AL$3,FALSE),0)</f>
        <v>0</v>
      </c>
      <c r="AM1128" s="193">
        <f>+IFERROR(VLOOKUP($AF1128,'Limited Loss'!$F$5:$P$124,AM$3,FALSE),0)</f>
        <v>0</v>
      </c>
      <c r="AN1128" s="193">
        <f>+IFERROR(VLOOKUP($AF1128,'Limited Loss'!$F$5:$P$124,AN$3,FALSE),0)</f>
        <v>0</v>
      </c>
      <c r="AO1128" s="193">
        <f>+IFERROR(VLOOKUP($AF1128,'Limited Loss'!$F$5:$P$124,AO$3,FALSE),0)</f>
        <v>0</v>
      </c>
      <c r="AP1128" s="100">
        <f>+IFERROR(VLOOKUP($AF1128,'Limited Loss'!$F$5:$P$124,AP$3,FALSE),0)</f>
        <v>0</v>
      </c>
      <c r="AQ1128" s="353"/>
      <c r="AR1128" s="331">
        <f t="shared" si="153"/>
        <v>916</v>
      </c>
      <c r="AS1128" s="332">
        <f t="shared" si="153"/>
        <v>2017</v>
      </c>
      <c r="AT1128" s="349">
        <f t="shared" si="159"/>
        <v>0</v>
      </c>
      <c r="AU1128" s="349">
        <f t="shared" si="159"/>
        <v>6142.7088000000003</v>
      </c>
      <c r="AV1128" s="349">
        <f t="shared" si="158"/>
        <v>330432.7194</v>
      </c>
      <c r="AW1128" s="349">
        <f t="shared" si="158"/>
        <v>147090.55159999998</v>
      </c>
      <c r="AX1128" s="350">
        <f t="shared" si="158"/>
        <v>117745.1266</v>
      </c>
      <c r="AY1128" s="349">
        <f t="shared" si="158"/>
        <v>0</v>
      </c>
      <c r="AZ1128" s="349">
        <f t="shared" si="158"/>
        <v>7915.8913000000002</v>
      </c>
      <c r="BA1128" s="349">
        <f t="shared" si="158"/>
        <v>391585.85550000006</v>
      </c>
      <c r="BB1128" s="349">
        <f t="shared" si="158"/>
        <v>152389.61139999999</v>
      </c>
      <c r="BC1128" s="349">
        <f t="shared" si="158"/>
        <v>273390.25660000002</v>
      </c>
      <c r="BD1128" s="350">
        <f t="shared" si="158"/>
        <v>114745.15400000001</v>
      </c>
      <c r="BE1128" s="349">
        <f t="shared" si="155"/>
        <v>736077.17500000005</v>
      </c>
      <c r="BF1128" s="375">
        <f t="shared" si="156"/>
        <v>690615.54619999998</v>
      </c>
      <c r="BG1128" s="334">
        <f t="shared" si="157"/>
        <v>114745.15400000001</v>
      </c>
    </row>
    <row r="1129" spans="1:59" x14ac:dyDescent="0.2">
      <c r="A1129" s="326" t="str">
        <f t="shared" si="154"/>
        <v>9162018</v>
      </c>
      <c r="B1129" s="331">
        <v>916</v>
      </c>
      <c r="C1129" s="327">
        <v>2018</v>
      </c>
      <c r="D1129" s="353">
        <f>+IFERROR(VLOOKUP($A1129,Data_Loss!$A$2:$V$1180,6,FALSE),0)</f>
        <v>0</v>
      </c>
      <c r="E1129" s="353">
        <f>+IFERROR(VLOOKUP($A1129,Data_Loss!$A$2:$V$1180,7,FALSE),0)</f>
        <v>0</v>
      </c>
      <c r="F1129" s="353">
        <f>+IFERROR(VLOOKUP($A1129,Data_Loss!$A$2:$V$1180,8,FALSE),0)</f>
        <v>1</v>
      </c>
      <c r="G1129" s="353">
        <f>+IFERROR(VLOOKUP($A1129,Data_Loss!$A$2:$V$1180,9,FALSE),0)</f>
        <v>5</v>
      </c>
      <c r="H1129" s="353">
        <f>+IFERROR(VLOOKUP($A1129,Data_Loss!$A$2:$V$1180,10,FALSE),0)</f>
        <v>15</v>
      </c>
      <c r="I1129" s="353">
        <f>+IFERROR(VLOOKUP($A1129,Data_Loss!$A$2:$V$1300,12,FALSE),0)</f>
        <v>0</v>
      </c>
      <c r="J1129" s="353">
        <f>+IFERROR(VLOOKUP($A1129,Data_Loss!$A$2:$V$1300,13,FALSE),0)</f>
        <v>0</v>
      </c>
      <c r="K1129" s="353">
        <f>+IFERROR(VLOOKUP($A1129,Data_Loss!$A$2:$V$1300,14,FALSE),0)</f>
        <v>158582</v>
      </c>
      <c r="L1129" s="353">
        <f>+IFERROR(VLOOKUP($A1129,Data_Loss!$A$2:$V$1300,15,FALSE),0)</f>
        <v>70325</v>
      </c>
      <c r="M1129" s="353">
        <f>+IFERROR(VLOOKUP($A1129,Data_Loss!$A$2:$V$1300,16,FALSE),0)</f>
        <v>94948</v>
      </c>
      <c r="N1129" s="353">
        <f>+IFERROR(VLOOKUP($A1129,Data_Loss!$A$2:$V$1300,17,FALSE),0)</f>
        <v>0</v>
      </c>
      <c r="O1129" s="353">
        <f>+IFERROR(VLOOKUP($A1129,Data_Loss!$A$2:$V$1300,18,FALSE),0)</f>
        <v>0</v>
      </c>
      <c r="P1129" s="353">
        <f>+IFERROR(VLOOKUP($A1129,Data_Loss!$A$2:$V$1300,19,FALSE),0)</f>
        <v>36750</v>
      </c>
      <c r="Q1129" s="353">
        <f>+IFERROR(VLOOKUP($A1129,Data_Loss!$A$2:$V$1300,20,FALSE),0)</f>
        <v>138045</v>
      </c>
      <c r="R1129" s="353">
        <f>+IFERROR(VLOOKUP($A1129,Data_Loss!$A$2:$V$1300,21,FALSE),0)</f>
        <v>145954</v>
      </c>
      <c r="S1129" s="353">
        <f>+IFERROR(VLOOKUP($A1129,Data_Loss!$A$2:$V$1300,22,FALSE),0)</f>
        <v>64950</v>
      </c>
      <c r="T1129" s="191">
        <f>+$I1129*'10k &amp; MO'!C$7+$J1129*'10k &amp; MO'!C$13+$K1129*'10k &amp; MO'!C$19+$L1129*'10k &amp; MO'!C$25+$M1129*'10k &amp; MO'!C$31</f>
        <v>795.63900000000012</v>
      </c>
      <c r="U1129" s="349">
        <f>+$I1129*'10k &amp; MO'!D$7+$J1129*'10k &amp; MO'!D$13+$K1129*'10k &amp; MO'!D$19+$L1129*'10k &amp; MO'!D$25+$M1129*'10k &amp; MO'!D$31</f>
        <v>28813.094000000005</v>
      </c>
      <c r="V1129" s="349">
        <f>+$I1129*'10k &amp; MO'!E$7+$J1129*'10k &amp; MO'!E$13+$K1129*'10k &amp; MO'!E$19+$L1129*'10k &amp; MO'!E$25+$M1129*'10k &amp; MO'!E$31</f>
        <v>519883.84859999997</v>
      </c>
      <c r="W1129" s="349">
        <f>+$I1129*'10k &amp; MO'!F$7+$J1129*'10k &amp; MO'!F$13+$K1129*'10k &amp; MO'!F$19+$L1129*'10k &amp; MO'!F$25+$M1129*'10k &amp; MO'!F$31</f>
        <v>118952.0662</v>
      </c>
      <c r="X1129" s="349">
        <f>+$I1129*'10k &amp; MO'!G$7+$J1129*'10k &amp; MO'!G$13+$K1129*'10k &amp; MO'!G$19+$L1129*'10k &amp; MO'!G$25+$M1129*'10k &amp; MO'!G$31</f>
        <v>79173.509099999996</v>
      </c>
      <c r="Y1129" s="349">
        <f>+$N1129*'10k &amp; MO'!H$7+$O1129*'10k &amp; MO'!H$13+$P1129*'10k &amp; MO'!H$19+$Q1129*'10k &amp; MO'!H$25+$R1129*'10k &amp; MO'!H$31</f>
        <v>559.24159999999995</v>
      </c>
      <c r="Z1129" s="349">
        <f>+$N1129*'10k &amp; MO'!I$7+$O1129*'10k &amp; MO'!I$13+$P1129*'10k &amp; MO'!I$19+$Q1129*'10k &amp; MO'!I$25+$R1129*'10k &amp; MO'!I$31</f>
        <v>25650.203600000001</v>
      </c>
      <c r="AA1129" s="349">
        <f>+$N1129*'10k &amp; MO'!J$7+$O1129*'10k &amp; MO'!J$13+$P1129*'10k &amp; MO'!J$19+$Q1129*'10k &amp; MO'!J$25+$R1129*'10k &amp; MO'!J$31</f>
        <v>437313.47030000004</v>
      </c>
      <c r="AB1129" s="349">
        <f>+$N1129*'10k &amp; MO'!K$7+$O1129*'10k &amp; MO'!K$13+$P1129*'10k &amp; MO'!K$19+$Q1129*'10k &amp; MO'!K$25+$R1129*'10k &amp; MO'!K$31</f>
        <v>218475.82370000001</v>
      </c>
      <c r="AC1129" s="349">
        <f>+$N1129*'10k &amp; MO'!L$7+$O1129*'10k &amp; MO'!L$13+$P1129*'10k &amp; MO'!L$19+$Q1129*'10k &amp; MO'!L$25+$R1129*'10k &amp; MO'!L$31</f>
        <v>147674.10159999999</v>
      </c>
      <c r="AD1129" s="350">
        <f>+S1129*'10k &amp; MO'!O$7</f>
        <v>86123.700000000012</v>
      </c>
      <c r="AF1129" s="192" t="str">
        <f t="shared" si="152"/>
        <v>9162018</v>
      </c>
      <c r="AG1129" s="192">
        <f>+IFERROR(VLOOKUP($AF1129,'Limited Loss'!$F$5:$P$124,AG$3,FALSE),0)</f>
        <v>0</v>
      </c>
      <c r="AH1129" s="193">
        <f>+IFERROR(VLOOKUP($AF1129,'Limited Loss'!$F$5:$P$124,AH$3,FALSE),0)</f>
        <v>0</v>
      </c>
      <c r="AI1129" s="193">
        <f>+IFERROR(VLOOKUP($AF1129,'Limited Loss'!$F$5:$P$124,AI$3,FALSE),0)</f>
        <v>0</v>
      </c>
      <c r="AJ1129" s="193">
        <f>+IFERROR(VLOOKUP($AF1129,'Limited Loss'!$F$5:$P$124,AJ$3,FALSE),0)</f>
        <v>0</v>
      </c>
      <c r="AK1129" s="100">
        <f>+IFERROR(VLOOKUP($AF1129,'Limited Loss'!$F$5:$P$124,AK$3,FALSE),0)</f>
        <v>0</v>
      </c>
      <c r="AL1129" s="193">
        <f>+IFERROR(VLOOKUP($AF1129,'Limited Loss'!$F$5:$P$124,AL$3,FALSE),0)</f>
        <v>0</v>
      </c>
      <c r="AM1129" s="193">
        <f>+IFERROR(VLOOKUP($AF1129,'Limited Loss'!$F$5:$P$124,AM$3,FALSE),0)</f>
        <v>0</v>
      </c>
      <c r="AN1129" s="193">
        <f>+IFERROR(VLOOKUP($AF1129,'Limited Loss'!$F$5:$P$124,AN$3,FALSE),0)</f>
        <v>0</v>
      </c>
      <c r="AO1129" s="193">
        <f>+IFERROR(VLOOKUP($AF1129,'Limited Loss'!$F$5:$P$124,AO$3,FALSE),0)</f>
        <v>0</v>
      </c>
      <c r="AP1129" s="100">
        <f>+IFERROR(VLOOKUP($AF1129,'Limited Loss'!$F$5:$P$124,AP$3,FALSE),0)</f>
        <v>0</v>
      </c>
      <c r="AQ1129" s="353"/>
      <c r="AR1129" s="331">
        <f t="shared" si="153"/>
        <v>916</v>
      </c>
      <c r="AS1129" s="332">
        <f t="shared" si="153"/>
        <v>2018</v>
      </c>
      <c r="AT1129" s="349">
        <f t="shared" si="159"/>
        <v>795.63900000000012</v>
      </c>
      <c r="AU1129" s="349">
        <f t="shared" si="159"/>
        <v>28813.094000000005</v>
      </c>
      <c r="AV1129" s="349">
        <f t="shared" si="158"/>
        <v>519883.84859999997</v>
      </c>
      <c r="AW1129" s="349">
        <f t="shared" si="158"/>
        <v>118952.0662</v>
      </c>
      <c r="AX1129" s="350">
        <f t="shared" si="158"/>
        <v>79173.509099999996</v>
      </c>
      <c r="AY1129" s="349">
        <f t="shared" si="158"/>
        <v>559.24159999999995</v>
      </c>
      <c r="AZ1129" s="349">
        <f t="shared" si="158"/>
        <v>25650.203600000001</v>
      </c>
      <c r="BA1129" s="349">
        <f t="shared" si="158"/>
        <v>437313.47030000004</v>
      </c>
      <c r="BB1129" s="349">
        <f t="shared" si="158"/>
        <v>218475.82370000001</v>
      </c>
      <c r="BC1129" s="349">
        <f t="shared" si="158"/>
        <v>147674.10159999999</v>
      </c>
      <c r="BD1129" s="350">
        <f t="shared" si="158"/>
        <v>86123.700000000012</v>
      </c>
      <c r="BE1129" s="349">
        <f t="shared" si="155"/>
        <v>1013015.4970999999</v>
      </c>
      <c r="BF1129" s="375">
        <f t="shared" si="156"/>
        <v>564275.50059999991</v>
      </c>
      <c r="BG1129" s="334">
        <f t="shared" si="157"/>
        <v>86123.700000000012</v>
      </c>
    </row>
    <row r="1130" spans="1:59" x14ac:dyDescent="0.2">
      <c r="A1130" s="326" t="str">
        <f t="shared" si="154"/>
        <v>9172014</v>
      </c>
      <c r="B1130" s="331">
        <v>917</v>
      </c>
      <c r="C1130" s="327">
        <v>2014</v>
      </c>
      <c r="D1130" s="353">
        <f>+IFERROR(VLOOKUP($A1130,Data_Loss!$A$2:$V$1180,6,FALSE),0)</f>
        <v>0</v>
      </c>
      <c r="E1130" s="353">
        <f>+IFERROR(VLOOKUP($A1130,Data_Loss!$A$2:$V$1180,7,FALSE),0)</f>
        <v>0</v>
      </c>
      <c r="F1130" s="353">
        <f>+IFERROR(VLOOKUP($A1130,Data_Loss!$A$2:$V$1180,8,FALSE),0)</f>
        <v>5</v>
      </c>
      <c r="G1130" s="353">
        <f>+IFERROR(VLOOKUP($A1130,Data_Loss!$A$2:$V$1180,9,FALSE),0)</f>
        <v>29</v>
      </c>
      <c r="H1130" s="353">
        <f>+IFERROR(VLOOKUP($A1130,Data_Loss!$A$2:$V$1180,10,FALSE),0)</f>
        <v>32</v>
      </c>
      <c r="I1130" s="353">
        <f>+IFERROR(VLOOKUP($A1130,Data_Loss!$A$2:$V$1300,12,FALSE),0)</f>
        <v>0</v>
      </c>
      <c r="J1130" s="353">
        <f>+IFERROR(VLOOKUP($A1130,Data_Loss!$A$2:$V$1300,13,FALSE),0)</f>
        <v>0</v>
      </c>
      <c r="K1130" s="353">
        <f>+IFERROR(VLOOKUP($A1130,Data_Loss!$A$2:$V$1300,14,FALSE),0)</f>
        <v>544164</v>
      </c>
      <c r="L1130" s="353">
        <f>+IFERROR(VLOOKUP($A1130,Data_Loss!$A$2:$V$1300,15,FALSE),0)</f>
        <v>409421</v>
      </c>
      <c r="M1130" s="353">
        <f>+IFERROR(VLOOKUP($A1130,Data_Loss!$A$2:$V$1300,16,FALSE),0)</f>
        <v>128457</v>
      </c>
      <c r="N1130" s="353">
        <f>+IFERROR(VLOOKUP($A1130,Data_Loss!$A$2:$V$1300,17,FALSE),0)</f>
        <v>0</v>
      </c>
      <c r="O1130" s="353">
        <f>+IFERROR(VLOOKUP($A1130,Data_Loss!$A$2:$V$1300,18,FALSE),0)</f>
        <v>0</v>
      </c>
      <c r="P1130" s="353">
        <f>+IFERROR(VLOOKUP($A1130,Data_Loss!$A$2:$V$1300,19,FALSE),0)</f>
        <v>809709</v>
      </c>
      <c r="Q1130" s="353">
        <f>+IFERROR(VLOOKUP($A1130,Data_Loss!$A$2:$V$1300,20,FALSE),0)</f>
        <v>526641</v>
      </c>
      <c r="R1130" s="353">
        <f>+IFERROR(VLOOKUP($A1130,Data_Loss!$A$2:$V$1300,21,FALSE),0)</f>
        <v>262805</v>
      </c>
      <c r="S1130" s="353">
        <f>+IFERROR(VLOOKUP($A1130,Data_Loss!$A$2:$V$1300,22,FALSE),0)</f>
        <v>201155</v>
      </c>
      <c r="T1130" s="191">
        <f>+$I1130*'10k &amp; MO'!C$3+$J1130*'10k &amp; MO'!C$9+$K1130*'10k &amp; MO'!C$15+$L1130*'10k &amp; MO'!C$21+$M1130*'10k &amp; MO'!C$27</f>
        <v>0</v>
      </c>
      <c r="U1130" s="349">
        <f>+$I1130*'10k &amp; MO'!D$3+$J1130*'10k &amp; MO'!D$9+$K1130*'10k &amp; MO'!D$15+$L1130*'10k &amp; MO'!D$21+$M1130*'10k &amp; MO'!D$27</f>
        <v>0</v>
      </c>
      <c r="V1130" s="349">
        <f>+$I1130*'10k &amp; MO'!E$3+$J1130*'10k &amp; MO'!E$9+$K1130*'10k &amp; MO'!E$15+$L1130*'10k &amp; MO'!E$21+$M1130*'10k &amp; MO'!E$27</f>
        <v>818422.65599999996</v>
      </c>
      <c r="W1130" s="349">
        <f>+$I1130*'10k &amp; MO'!F$3+$J1130*'10k &amp; MO'!F$9+$K1130*'10k &amp; MO'!F$15+$L1130*'10k &amp; MO'!F$21+$M1130*'10k &amp; MO'!F$27</f>
        <v>503178.40900000004</v>
      </c>
      <c r="X1130" s="349">
        <f>+$I1130*'10k &amp; MO'!G$3+$J1130*'10k &amp; MO'!G$9+$K1130*'10k &amp; MO'!G$15+$L1130*'10k &amp; MO'!G$21+$M1130*'10k &amp; MO'!G$27</f>
        <v>145413.32399999999</v>
      </c>
      <c r="Y1130" s="349">
        <f>+$N1130*'10k &amp; MO'!H$3+$O1130*'10k &amp; MO'!H$9+$P1130*'10k &amp; MO'!H$15+$Q1130*'10k &amp; MO'!H$21+$R1130*'10k &amp; MO'!H$27</f>
        <v>0</v>
      </c>
      <c r="Z1130" s="349">
        <f>+$N1130*'10k &amp; MO'!I$3+$O1130*'10k &amp; MO'!I$9+$P1130*'10k &amp; MO'!I$15+$Q1130*'10k &amp; MO'!I$21+$R1130*'10k &amp; MO'!I$27</f>
        <v>0</v>
      </c>
      <c r="AA1130" s="349">
        <f>+$N1130*'10k &amp; MO'!J$3+$O1130*'10k &amp; MO'!J$9+$P1130*'10k &amp; MO'!J$15+$Q1130*'10k &amp; MO'!J$21+$R1130*'10k &amp; MO'!J$27</f>
        <v>1693101.5190000001</v>
      </c>
      <c r="AB1130" s="349">
        <f>+$N1130*'10k &amp; MO'!K$3+$O1130*'10k &amp; MO'!K$9+$P1130*'10k &amp; MO'!K$15+$Q1130*'10k &amp; MO'!K$21+$R1130*'10k &amp; MO'!K$27</f>
        <v>737824.04099999997</v>
      </c>
      <c r="AC1130" s="349">
        <f>+$N1130*'10k &amp; MO'!L$3+$O1130*'10k &amp; MO'!L$9+$P1130*'10k &amp; MO'!L$15+$Q1130*'10k &amp; MO'!L$21+$R1130*'10k &amp; MO'!L$27</f>
        <v>405245.31</v>
      </c>
      <c r="AD1130" s="350">
        <f>+S1130*'10k &amp; MO'!O$3</f>
        <v>215437.005</v>
      </c>
      <c r="AF1130" s="192" t="str">
        <f t="shared" si="152"/>
        <v>9172014</v>
      </c>
      <c r="AG1130" s="192">
        <f>+IFERROR(VLOOKUP($AF1130,'Limited Loss'!$F$5:$P$124,AG$3,FALSE),0)</f>
        <v>0</v>
      </c>
      <c r="AH1130" s="193">
        <f>+IFERROR(VLOOKUP($AF1130,'Limited Loss'!$F$5:$P$124,AH$3,FALSE),0)</f>
        <v>0</v>
      </c>
      <c r="AI1130" s="193">
        <f>+IFERROR(VLOOKUP($AF1130,'Limited Loss'!$F$5:$P$124,AI$3,FALSE),0)</f>
        <v>0</v>
      </c>
      <c r="AJ1130" s="193">
        <f>+IFERROR(VLOOKUP($AF1130,'Limited Loss'!$F$5:$P$124,AJ$3,FALSE),0)</f>
        <v>0</v>
      </c>
      <c r="AK1130" s="100">
        <f>+IFERROR(VLOOKUP($AF1130,'Limited Loss'!$F$5:$P$124,AK$3,FALSE),0)</f>
        <v>0</v>
      </c>
      <c r="AL1130" s="193">
        <f>+IFERROR(VLOOKUP($AF1130,'Limited Loss'!$F$5:$P$124,AL$3,FALSE),0)</f>
        <v>0</v>
      </c>
      <c r="AM1130" s="193">
        <f>+IFERROR(VLOOKUP($AF1130,'Limited Loss'!$F$5:$P$124,AM$3,FALSE),0)</f>
        <v>0</v>
      </c>
      <c r="AN1130" s="193">
        <f>+IFERROR(VLOOKUP($AF1130,'Limited Loss'!$F$5:$P$124,AN$3,FALSE),0)</f>
        <v>0</v>
      </c>
      <c r="AO1130" s="193">
        <f>+IFERROR(VLOOKUP($AF1130,'Limited Loss'!$F$5:$P$124,AO$3,FALSE),0)</f>
        <v>0</v>
      </c>
      <c r="AP1130" s="100">
        <f>+IFERROR(VLOOKUP($AF1130,'Limited Loss'!$F$5:$P$124,AP$3,FALSE),0)</f>
        <v>0</v>
      </c>
      <c r="AQ1130" s="353"/>
      <c r="AR1130" s="331">
        <f t="shared" si="153"/>
        <v>917</v>
      </c>
      <c r="AS1130" s="332">
        <f t="shared" si="153"/>
        <v>2014</v>
      </c>
      <c r="AT1130" s="349">
        <f t="shared" si="159"/>
        <v>0</v>
      </c>
      <c r="AU1130" s="349">
        <f t="shared" si="159"/>
        <v>0</v>
      </c>
      <c r="AV1130" s="349">
        <f t="shared" si="158"/>
        <v>818422.65599999996</v>
      </c>
      <c r="AW1130" s="349">
        <f t="shared" si="158"/>
        <v>503178.40900000004</v>
      </c>
      <c r="AX1130" s="350">
        <f t="shared" si="158"/>
        <v>145413.32399999999</v>
      </c>
      <c r="AY1130" s="349">
        <f t="shared" si="158"/>
        <v>0</v>
      </c>
      <c r="AZ1130" s="349">
        <f t="shared" si="158"/>
        <v>0</v>
      </c>
      <c r="BA1130" s="349">
        <f t="shared" si="158"/>
        <v>1693101.5190000001</v>
      </c>
      <c r="BB1130" s="349">
        <f t="shared" si="158"/>
        <v>737824.04099999997</v>
      </c>
      <c r="BC1130" s="349">
        <f t="shared" si="158"/>
        <v>405245.31</v>
      </c>
      <c r="BD1130" s="350">
        <f t="shared" si="158"/>
        <v>215437.005</v>
      </c>
      <c r="BE1130" s="349">
        <f t="shared" si="155"/>
        <v>2511524.1749999998</v>
      </c>
      <c r="BF1130" s="375">
        <f t="shared" si="156"/>
        <v>1791661.084</v>
      </c>
      <c r="BG1130" s="334">
        <f t="shared" si="157"/>
        <v>215437.005</v>
      </c>
    </row>
    <row r="1131" spans="1:59" x14ac:dyDescent="0.2">
      <c r="A1131" s="326" t="str">
        <f t="shared" si="154"/>
        <v>9172015</v>
      </c>
      <c r="B1131" s="331">
        <v>917</v>
      </c>
      <c r="C1131" s="327">
        <v>2015</v>
      </c>
      <c r="D1131" s="353">
        <f>+IFERROR(VLOOKUP($A1131,Data_Loss!$A$2:$V$1180,6,FALSE),0)</f>
        <v>0</v>
      </c>
      <c r="E1131" s="353">
        <f>+IFERROR(VLOOKUP($A1131,Data_Loss!$A$2:$V$1180,7,FALSE),0)</f>
        <v>0</v>
      </c>
      <c r="F1131" s="353">
        <f>+IFERROR(VLOOKUP($A1131,Data_Loss!$A$2:$V$1180,8,FALSE),0)</f>
        <v>6</v>
      </c>
      <c r="G1131" s="353">
        <f>+IFERROR(VLOOKUP($A1131,Data_Loss!$A$2:$V$1180,9,FALSE),0)</f>
        <v>28</v>
      </c>
      <c r="H1131" s="353">
        <f>+IFERROR(VLOOKUP($A1131,Data_Loss!$A$2:$V$1180,10,FALSE),0)</f>
        <v>43</v>
      </c>
      <c r="I1131" s="353">
        <f>+IFERROR(VLOOKUP($A1131,Data_Loss!$A$2:$V$1300,12,FALSE),0)</f>
        <v>0</v>
      </c>
      <c r="J1131" s="353">
        <f>+IFERROR(VLOOKUP($A1131,Data_Loss!$A$2:$V$1300,13,FALSE),0)</f>
        <v>0</v>
      </c>
      <c r="K1131" s="353">
        <f>+IFERROR(VLOOKUP($A1131,Data_Loss!$A$2:$V$1300,14,FALSE),0)</f>
        <v>1077446</v>
      </c>
      <c r="L1131" s="353">
        <f>+IFERROR(VLOOKUP($A1131,Data_Loss!$A$2:$V$1300,15,FALSE),0)</f>
        <v>568401</v>
      </c>
      <c r="M1131" s="353">
        <f>+IFERROR(VLOOKUP($A1131,Data_Loss!$A$2:$V$1300,16,FALSE),0)</f>
        <v>237476</v>
      </c>
      <c r="N1131" s="353">
        <f>+IFERROR(VLOOKUP($A1131,Data_Loss!$A$2:$V$1300,17,FALSE),0)</f>
        <v>0</v>
      </c>
      <c r="O1131" s="353">
        <f>+IFERROR(VLOOKUP($A1131,Data_Loss!$A$2:$V$1300,18,FALSE),0)</f>
        <v>0</v>
      </c>
      <c r="P1131" s="353">
        <f>+IFERROR(VLOOKUP($A1131,Data_Loss!$A$2:$V$1300,19,FALSE),0)</f>
        <v>498993</v>
      </c>
      <c r="Q1131" s="353">
        <f>+IFERROR(VLOOKUP($A1131,Data_Loss!$A$2:$V$1300,20,FALSE),0)</f>
        <v>742902</v>
      </c>
      <c r="R1131" s="353">
        <f>+IFERROR(VLOOKUP($A1131,Data_Loss!$A$2:$V$1300,21,FALSE),0)</f>
        <v>415476</v>
      </c>
      <c r="S1131" s="353">
        <f>+IFERROR(VLOOKUP($A1131,Data_Loss!$A$2:$V$1300,22,FALSE),0)</f>
        <v>162503</v>
      </c>
      <c r="T1131" s="191">
        <f>+$I1131*'10k &amp; MO'!C$4+$J1131*'10k &amp; MO'!C$10+$K1131*'10k &amp; MO'!C$16+$L1131*'10k &amp; MO'!C$22+$M1131*'10k &amp; MO'!C$28</f>
        <v>0</v>
      </c>
      <c r="U1131" s="349">
        <f>+$I1131*'10k &amp; MO'!D$4+$J1131*'10k &amp; MO'!D$10+$K1131*'10k &amp; MO'!D$16+$L1131*'10k &amp; MO'!D$22+$M1131*'10k &amp; MO'!D$28</f>
        <v>0</v>
      </c>
      <c r="V1131" s="349">
        <f>+$I1131*'10k &amp; MO'!E$4+$J1131*'10k &amp; MO'!E$10+$K1131*'10k &amp; MO'!E$16+$L1131*'10k &amp; MO'!E$22+$M1131*'10k &amp; MO'!E$28</f>
        <v>1982500.1364999998</v>
      </c>
      <c r="W1131" s="349">
        <f>+$I1131*'10k &amp; MO'!F$4+$J1131*'10k &amp; MO'!F$10+$K1131*'10k &amp; MO'!F$16+$L1131*'10k &amp; MO'!F$22+$M1131*'10k &amp; MO'!F$28</f>
        <v>638588.10450000002</v>
      </c>
      <c r="X1131" s="349">
        <f>+$I1131*'10k &amp; MO'!G$4+$J1131*'10k &amp; MO'!G$10+$K1131*'10k &amp; MO'!G$16+$L1131*'10k &amp; MO'!G$22+$M1131*'10k &amp; MO'!G$28</f>
        <v>284113.99969999999</v>
      </c>
      <c r="Y1131" s="349">
        <f>+$N1131*'10k &amp; MO'!H$4+$O1131*'10k &amp; MO'!H$10+$P1131*'10k &amp; MO'!H$16+$Q1131*'10k &amp; MO'!H$22+$R1131*'10k &amp; MO'!H$28</f>
        <v>0</v>
      </c>
      <c r="Z1131" s="349">
        <f>+$N1131*'10k &amp; MO'!I$4+$O1131*'10k &amp; MO'!I$10+$P1131*'10k &amp; MO'!I$16+$Q1131*'10k &amp; MO'!I$22+$R1131*'10k &amp; MO'!I$28</f>
        <v>0</v>
      </c>
      <c r="AA1131" s="349">
        <f>+$N1131*'10k &amp; MO'!J$4+$O1131*'10k &amp; MO'!J$10+$P1131*'10k &amp; MO'!J$16+$Q1131*'10k &amp; MO'!J$22+$R1131*'10k &amp; MO'!J$28</f>
        <v>1539582.7601999999</v>
      </c>
      <c r="AB1131" s="349">
        <f>+$N1131*'10k &amp; MO'!K$4+$O1131*'10k &amp; MO'!K$10+$P1131*'10k &amp; MO'!K$16+$Q1131*'10k &amp; MO'!K$22+$R1131*'10k &amp; MO'!K$28</f>
        <v>1176764.4089999998</v>
      </c>
      <c r="AC1131" s="349">
        <f>+$N1131*'10k &amp; MO'!L$4+$O1131*'10k &amp; MO'!L$10+$P1131*'10k &amp; MO'!L$16+$Q1131*'10k &amp; MO'!L$22+$R1131*'10k &amp; MO'!L$28</f>
        <v>629622.64439999999</v>
      </c>
      <c r="AD1131" s="350">
        <f>+S1131*'10k &amp; MO'!O$4</f>
        <v>196953.636</v>
      </c>
      <c r="AF1131" s="192" t="str">
        <f t="shared" si="152"/>
        <v>9172015</v>
      </c>
      <c r="AG1131" s="192">
        <f>+IFERROR(VLOOKUP($AF1131,'Limited Loss'!$F$5:$P$124,AG$3,FALSE),0)</f>
        <v>0</v>
      </c>
      <c r="AH1131" s="193">
        <f>+IFERROR(VLOOKUP($AF1131,'Limited Loss'!$F$5:$P$124,AH$3,FALSE),0)</f>
        <v>0</v>
      </c>
      <c r="AI1131" s="193">
        <f>+IFERROR(VLOOKUP($AF1131,'Limited Loss'!$F$5:$P$124,AI$3,FALSE),0)</f>
        <v>14535</v>
      </c>
      <c r="AJ1131" s="193">
        <f>+IFERROR(VLOOKUP($AF1131,'Limited Loss'!$F$5:$P$124,AJ$3,FALSE),0)</f>
        <v>75</v>
      </c>
      <c r="AK1131" s="100">
        <f>+IFERROR(VLOOKUP($AF1131,'Limited Loss'!$F$5:$P$124,AK$3,FALSE),0)</f>
        <v>38</v>
      </c>
      <c r="AL1131" s="193">
        <f>+IFERROR(VLOOKUP($AF1131,'Limited Loss'!$F$5:$P$124,AL$3,FALSE),0)</f>
        <v>0</v>
      </c>
      <c r="AM1131" s="193">
        <f>+IFERROR(VLOOKUP($AF1131,'Limited Loss'!$F$5:$P$124,AM$3,FALSE),0)</f>
        <v>0</v>
      </c>
      <c r="AN1131" s="193">
        <f>+IFERROR(VLOOKUP($AF1131,'Limited Loss'!$F$5:$P$124,AN$3,FALSE),0)</f>
        <v>11546</v>
      </c>
      <c r="AO1131" s="193">
        <f>+IFERROR(VLOOKUP($AF1131,'Limited Loss'!$F$5:$P$124,AO$3,FALSE),0)</f>
        <v>120</v>
      </c>
      <c r="AP1131" s="100">
        <f>+IFERROR(VLOOKUP($AF1131,'Limited Loss'!$F$5:$P$124,AP$3,FALSE),0)</f>
        <v>20</v>
      </c>
      <c r="AQ1131" s="353"/>
      <c r="AR1131" s="331">
        <f t="shared" si="153"/>
        <v>917</v>
      </c>
      <c r="AS1131" s="332">
        <f t="shared" si="153"/>
        <v>2015</v>
      </c>
      <c r="AT1131" s="349">
        <f t="shared" si="159"/>
        <v>0</v>
      </c>
      <c r="AU1131" s="349">
        <f t="shared" si="159"/>
        <v>0</v>
      </c>
      <c r="AV1131" s="349">
        <f t="shared" si="158"/>
        <v>1967965.1364999998</v>
      </c>
      <c r="AW1131" s="349">
        <f t="shared" si="158"/>
        <v>638513.10450000002</v>
      </c>
      <c r="AX1131" s="350">
        <f t="shared" si="158"/>
        <v>284075.99969999999</v>
      </c>
      <c r="AY1131" s="349">
        <f t="shared" si="158"/>
        <v>0</v>
      </c>
      <c r="AZ1131" s="349">
        <f t="shared" si="158"/>
        <v>0</v>
      </c>
      <c r="BA1131" s="349">
        <f t="shared" si="158"/>
        <v>1528036.7601999999</v>
      </c>
      <c r="BB1131" s="349">
        <f t="shared" si="158"/>
        <v>1176644.4089999998</v>
      </c>
      <c r="BC1131" s="349">
        <f t="shared" si="158"/>
        <v>629602.64439999999</v>
      </c>
      <c r="BD1131" s="350">
        <f t="shared" si="158"/>
        <v>196953.636</v>
      </c>
      <c r="BE1131" s="349">
        <f t="shared" si="155"/>
        <v>3496001.8966999995</v>
      </c>
      <c r="BF1131" s="375">
        <f t="shared" si="156"/>
        <v>2728836.1576</v>
      </c>
      <c r="BG1131" s="334">
        <f t="shared" si="157"/>
        <v>196953.636</v>
      </c>
    </row>
    <row r="1132" spans="1:59" x14ac:dyDescent="0.2">
      <c r="A1132" s="326" t="str">
        <f t="shared" si="154"/>
        <v>9172016</v>
      </c>
      <c r="B1132" s="331">
        <v>917</v>
      </c>
      <c r="C1132" s="327">
        <v>2016</v>
      </c>
      <c r="D1132" s="353">
        <f>+IFERROR(VLOOKUP($A1132,Data_Loss!$A$2:$V$1180,6,FALSE),0)</f>
        <v>0</v>
      </c>
      <c r="E1132" s="353">
        <f>+IFERROR(VLOOKUP($A1132,Data_Loss!$A$2:$V$1180,7,FALSE),0)</f>
        <v>0</v>
      </c>
      <c r="F1132" s="353">
        <f>+IFERROR(VLOOKUP($A1132,Data_Loss!$A$2:$V$1180,8,FALSE),0)</f>
        <v>6</v>
      </c>
      <c r="G1132" s="353">
        <f>+IFERROR(VLOOKUP($A1132,Data_Loss!$A$2:$V$1180,9,FALSE),0)</f>
        <v>37</v>
      </c>
      <c r="H1132" s="353">
        <f>+IFERROR(VLOOKUP($A1132,Data_Loss!$A$2:$V$1180,10,FALSE),0)</f>
        <v>57</v>
      </c>
      <c r="I1132" s="353">
        <f>+IFERROR(VLOOKUP($A1132,Data_Loss!$A$2:$V$1300,12,FALSE),0)</f>
        <v>0</v>
      </c>
      <c r="J1132" s="353">
        <f>+IFERROR(VLOOKUP($A1132,Data_Loss!$A$2:$V$1300,13,FALSE),0)</f>
        <v>0</v>
      </c>
      <c r="K1132" s="353">
        <f>+IFERROR(VLOOKUP($A1132,Data_Loss!$A$2:$V$1300,14,FALSE),0)</f>
        <v>857145</v>
      </c>
      <c r="L1132" s="353">
        <f>+IFERROR(VLOOKUP($A1132,Data_Loss!$A$2:$V$1300,15,FALSE),0)</f>
        <v>583358</v>
      </c>
      <c r="M1132" s="353">
        <f>+IFERROR(VLOOKUP($A1132,Data_Loss!$A$2:$V$1300,16,FALSE),0)</f>
        <v>238496</v>
      </c>
      <c r="N1132" s="353">
        <f>+IFERROR(VLOOKUP($A1132,Data_Loss!$A$2:$V$1300,17,FALSE),0)</f>
        <v>0</v>
      </c>
      <c r="O1132" s="353">
        <f>+IFERROR(VLOOKUP($A1132,Data_Loss!$A$2:$V$1300,18,FALSE),0)</f>
        <v>0</v>
      </c>
      <c r="P1132" s="353">
        <f>+IFERROR(VLOOKUP($A1132,Data_Loss!$A$2:$V$1300,19,FALSE),0)</f>
        <v>844787</v>
      </c>
      <c r="Q1132" s="353">
        <f>+IFERROR(VLOOKUP($A1132,Data_Loss!$A$2:$V$1300,20,FALSE),0)</f>
        <v>611769</v>
      </c>
      <c r="R1132" s="353">
        <f>+IFERROR(VLOOKUP($A1132,Data_Loss!$A$2:$V$1300,21,FALSE),0)</f>
        <v>439794</v>
      </c>
      <c r="S1132" s="353">
        <f>+IFERROR(VLOOKUP($A1132,Data_Loss!$A$2:$V$1300,22,FALSE),0)</f>
        <v>216344</v>
      </c>
      <c r="T1132" s="191">
        <f>+$I1132*'10k &amp; MO'!C$5+$J1132*'10k &amp; MO'!C$11+$K1132*'10k &amp; MO'!C$17+$L1132*'10k &amp; MO'!C$23+$M1132*'10k &amp; MO'!C$29</f>
        <v>0</v>
      </c>
      <c r="U1132" s="349">
        <f>+$I1132*'10k &amp; MO'!D$5+$J1132*'10k &amp; MO'!D$11+$K1132*'10k &amp; MO'!D$17+$L1132*'10k &amp; MO'!D$23+$M1132*'10k &amp; MO'!D$29</f>
        <v>5057.1554999999998</v>
      </c>
      <c r="V1132" s="349">
        <f>+$I1132*'10k &amp; MO'!E$5+$J1132*'10k &amp; MO'!E$11+$K1132*'10k &amp; MO'!E$17+$L1132*'10k &amp; MO'!E$23+$M1132*'10k &amp; MO'!E$29</f>
        <v>1556529.3895</v>
      </c>
      <c r="W1132" s="349">
        <f>+$I1132*'10k &amp; MO'!F$5+$J1132*'10k &amp; MO'!F$11+$K1132*'10k &amp; MO'!F$17+$L1132*'10k &amp; MO'!F$23+$M1132*'10k &amp; MO'!F$29</f>
        <v>672916.94240000006</v>
      </c>
      <c r="X1132" s="349">
        <f>+$I1132*'10k &amp; MO'!G$5+$J1132*'10k &amp; MO'!G$11+$K1132*'10k &amp; MO'!G$17+$L1132*'10k &amp; MO'!G$23+$M1132*'10k &amp; MO'!G$29</f>
        <v>272437.98949999997</v>
      </c>
      <c r="Y1132" s="349">
        <f>+$N1132*'10k &amp; MO'!H$5+$O1132*'10k &amp; MO'!H$11+$P1132*'10k &amp; MO'!H$17+$Q1132*'10k &amp; MO'!H$23+$R1132*'10k &amp; MO'!H$29</f>
        <v>0</v>
      </c>
      <c r="Z1132" s="349">
        <f>+$N1132*'10k &amp; MO'!I$5+$O1132*'10k &amp; MO'!I$11+$P1132*'10k &amp; MO'!I$17+$Q1132*'10k &amp; MO'!I$23+$R1132*'10k &amp; MO'!I$29</f>
        <v>2787.7970999999998</v>
      </c>
      <c r="AA1132" s="349">
        <f>+$N1132*'10k &amp; MO'!J$5+$O1132*'10k &amp; MO'!J$11+$P1132*'10k &amp; MO'!J$17+$Q1132*'10k &amp; MO'!J$23+$R1132*'10k &amp; MO'!J$29</f>
        <v>1862818.2127</v>
      </c>
      <c r="AB1132" s="349">
        <f>+$N1132*'10k &amp; MO'!K$5+$O1132*'10k &amp; MO'!K$11+$P1132*'10k &amp; MO'!K$17+$Q1132*'10k &amp; MO'!K$23+$R1132*'10k &amp; MO'!K$29</f>
        <v>1083217.8233999999</v>
      </c>
      <c r="AC1132" s="349">
        <f>+$N1132*'10k &amp; MO'!L$5+$O1132*'10k &amp; MO'!L$11+$P1132*'10k &amp; MO'!L$17+$Q1132*'10k &amp; MO'!L$23+$R1132*'10k &amp; MO'!L$29</f>
        <v>709118.1688000001</v>
      </c>
      <c r="AD1132" s="350">
        <f>+S1132*'10k &amp; MO'!O$5</f>
        <v>291631.712</v>
      </c>
      <c r="AF1132" s="192" t="str">
        <f t="shared" si="152"/>
        <v>9172016</v>
      </c>
      <c r="AG1132" s="192">
        <f>+IFERROR(VLOOKUP($AF1132,'Limited Loss'!$F$5:$P$124,AG$3,FALSE),0)</f>
        <v>0</v>
      </c>
      <c r="AH1132" s="193">
        <f>+IFERROR(VLOOKUP($AF1132,'Limited Loss'!$F$5:$P$124,AH$3,FALSE),0)</f>
        <v>0</v>
      </c>
      <c r="AI1132" s="193">
        <f>+IFERROR(VLOOKUP($AF1132,'Limited Loss'!$F$5:$P$124,AI$3,FALSE),0)</f>
        <v>0</v>
      </c>
      <c r="AJ1132" s="193">
        <f>+IFERROR(VLOOKUP($AF1132,'Limited Loss'!$F$5:$P$124,AJ$3,FALSE),0)</f>
        <v>0</v>
      </c>
      <c r="AK1132" s="100">
        <f>+IFERROR(VLOOKUP($AF1132,'Limited Loss'!$F$5:$P$124,AK$3,FALSE),0)</f>
        <v>0</v>
      </c>
      <c r="AL1132" s="193">
        <f>+IFERROR(VLOOKUP($AF1132,'Limited Loss'!$F$5:$P$124,AL$3,FALSE),0)</f>
        <v>0</v>
      </c>
      <c r="AM1132" s="193">
        <f>+IFERROR(VLOOKUP($AF1132,'Limited Loss'!$F$5:$P$124,AM$3,FALSE),0)</f>
        <v>0</v>
      </c>
      <c r="AN1132" s="193">
        <f>+IFERROR(VLOOKUP($AF1132,'Limited Loss'!$F$5:$P$124,AN$3,FALSE),0)</f>
        <v>0</v>
      </c>
      <c r="AO1132" s="193">
        <f>+IFERROR(VLOOKUP($AF1132,'Limited Loss'!$F$5:$P$124,AO$3,FALSE),0)</f>
        <v>0</v>
      </c>
      <c r="AP1132" s="100">
        <f>+IFERROR(VLOOKUP($AF1132,'Limited Loss'!$F$5:$P$124,AP$3,FALSE),0)</f>
        <v>0</v>
      </c>
      <c r="AQ1132" s="353"/>
      <c r="AR1132" s="331">
        <f t="shared" si="153"/>
        <v>917</v>
      </c>
      <c r="AS1132" s="332">
        <f t="shared" si="153"/>
        <v>2016</v>
      </c>
      <c r="AT1132" s="349">
        <f t="shared" si="159"/>
        <v>0</v>
      </c>
      <c r="AU1132" s="349">
        <f t="shared" si="159"/>
        <v>5057.1554999999998</v>
      </c>
      <c r="AV1132" s="349">
        <f t="shared" si="158"/>
        <v>1556529.3895</v>
      </c>
      <c r="AW1132" s="349">
        <f t="shared" si="158"/>
        <v>672916.94240000006</v>
      </c>
      <c r="AX1132" s="350">
        <f t="shared" si="158"/>
        <v>272437.98949999997</v>
      </c>
      <c r="AY1132" s="349">
        <f t="shared" si="158"/>
        <v>0</v>
      </c>
      <c r="AZ1132" s="349">
        <f t="shared" si="158"/>
        <v>2787.7970999999998</v>
      </c>
      <c r="BA1132" s="349">
        <f t="shared" si="158"/>
        <v>1862818.2127</v>
      </c>
      <c r="BB1132" s="349">
        <f t="shared" si="158"/>
        <v>1083217.8233999999</v>
      </c>
      <c r="BC1132" s="349">
        <f t="shared" si="158"/>
        <v>709118.1688000001</v>
      </c>
      <c r="BD1132" s="350">
        <f t="shared" si="158"/>
        <v>291631.712</v>
      </c>
      <c r="BE1132" s="349">
        <f t="shared" si="155"/>
        <v>3427192.5548</v>
      </c>
      <c r="BF1132" s="375">
        <f t="shared" si="156"/>
        <v>2737690.9240999999</v>
      </c>
      <c r="BG1132" s="334">
        <f t="shared" si="157"/>
        <v>291631.712</v>
      </c>
    </row>
    <row r="1133" spans="1:59" x14ac:dyDescent="0.2">
      <c r="A1133" s="326" t="str">
        <f t="shared" si="154"/>
        <v>9172017</v>
      </c>
      <c r="B1133" s="331">
        <v>917</v>
      </c>
      <c r="C1133" s="327">
        <v>2017</v>
      </c>
      <c r="D1133" s="353">
        <f>+IFERROR(VLOOKUP($A1133,Data_Loss!$A$2:$V$1180,6,FALSE),0)</f>
        <v>0</v>
      </c>
      <c r="E1133" s="353">
        <f>+IFERROR(VLOOKUP($A1133,Data_Loss!$A$2:$V$1180,7,FALSE),0)</f>
        <v>0</v>
      </c>
      <c r="F1133" s="353">
        <f>+IFERROR(VLOOKUP($A1133,Data_Loss!$A$2:$V$1180,8,FALSE),0)</f>
        <v>8</v>
      </c>
      <c r="G1133" s="353">
        <f>+IFERROR(VLOOKUP($A1133,Data_Loss!$A$2:$V$1180,9,FALSE),0)</f>
        <v>17</v>
      </c>
      <c r="H1133" s="353">
        <f>+IFERROR(VLOOKUP($A1133,Data_Loss!$A$2:$V$1180,10,FALSE),0)</f>
        <v>60</v>
      </c>
      <c r="I1133" s="353">
        <f>+IFERROR(VLOOKUP($A1133,Data_Loss!$A$2:$V$1300,12,FALSE),0)</f>
        <v>0</v>
      </c>
      <c r="J1133" s="353">
        <f>+IFERROR(VLOOKUP($A1133,Data_Loss!$A$2:$V$1300,13,FALSE),0)</f>
        <v>0</v>
      </c>
      <c r="K1133" s="353">
        <f>+IFERROR(VLOOKUP($A1133,Data_Loss!$A$2:$V$1300,14,FALSE),0)</f>
        <v>971301</v>
      </c>
      <c r="L1133" s="353">
        <f>+IFERROR(VLOOKUP($A1133,Data_Loss!$A$2:$V$1300,15,FALSE),0)</f>
        <v>260177</v>
      </c>
      <c r="M1133" s="353">
        <f>+IFERROR(VLOOKUP($A1133,Data_Loss!$A$2:$V$1300,16,FALSE),0)</f>
        <v>244271</v>
      </c>
      <c r="N1133" s="353">
        <f>+IFERROR(VLOOKUP($A1133,Data_Loss!$A$2:$V$1300,17,FALSE),0)</f>
        <v>0</v>
      </c>
      <c r="O1133" s="353">
        <f>+IFERROR(VLOOKUP($A1133,Data_Loss!$A$2:$V$1300,18,FALSE),0)</f>
        <v>0</v>
      </c>
      <c r="P1133" s="353">
        <f>+IFERROR(VLOOKUP($A1133,Data_Loss!$A$2:$V$1300,19,FALSE),0)</f>
        <v>517511</v>
      </c>
      <c r="Q1133" s="353">
        <f>+IFERROR(VLOOKUP($A1133,Data_Loss!$A$2:$V$1300,20,FALSE),0)</f>
        <v>256247</v>
      </c>
      <c r="R1133" s="353">
        <f>+IFERROR(VLOOKUP($A1133,Data_Loss!$A$2:$V$1300,21,FALSE),0)</f>
        <v>331221</v>
      </c>
      <c r="S1133" s="353">
        <f>+IFERROR(VLOOKUP($A1133,Data_Loss!$A$2:$V$1300,22,FALSE),0)</f>
        <v>162207</v>
      </c>
      <c r="T1133" s="191">
        <f>+$I1133*'10k &amp; MO'!C$6+$J1133*'10k &amp; MO'!C$12+$K1133*'10k &amp; MO'!C$18+$L1133*'10k &amp; MO'!C$24+$M1133*'10k &amp; MO'!C$30</f>
        <v>0</v>
      </c>
      <c r="U1133" s="349">
        <f>+$I1133*'10k &amp; MO'!D$6+$J1133*'10k &amp; MO'!D$12+$K1133*'10k &amp; MO'!D$18+$L1133*'10k &amp; MO'!D$24+$M1133*'10k &amp; MO'!D$30</f>
        <v>56324.632800000007</v>
      </c>
      <c r="V1133" s="349">
        <f>+$I1133*'10k &amp; MO'!E$6+$J1133*'10k &amp; MO'!E$12+$K1133*'10k &amp; MO'!E$18+$L1133*'10k &amp; MO'!E$24+$M1133*'10k &amp; MO'!E$30</f>
        <v>1967481.3294000002</v>
      </c>
      <c r="W1133" s="349">
        <f>+$I1133*'10k &amp; MO'!F$6+$J1133*'10k &amp; MO'!F$12+$K1133*'10k &amp; MO'!F$18+$L1133*'10k &amp; MO'!F$24+$M1133*'10k &amp; MO'!F$30</f>
        <v>326995.64540000004</v>
      </c>
      <c r="X1133" s="349">
        <f>+$I1133*'10k &amp; MO'!G$6+$J1133*'10k &amp; MO'!G$12+$K1133*'10k &amp; MO'!G$18+$L1133*'10k &amp; MO'!G$24+$M1133*'10k &amp; MO'!G$30</f>
        <v>311886.40480000002</v>
      </c>
      <c r="Y1133" s="349">
        <f>+$N1133*'10k &amp; MO'!H$6+$O1133*'10k &amp; MO'!H$12+$P1133*'10k &amp; MO'!H$18+$Q1133*'10k &amp; MO'!H$24+$R1133*'10k &amp; MO'!H$30</f>
        <v>0</v>
      </c>
      <c r="Z1133" s="349">
        <f>+$N1133*'10k &amp; MO'!I$6+$O1133*'10k &amp; MO'!I$12+$P1133*'10k &amp; MO'!I$18+$Q1133*'10k &amp; MO'!I$24+$R1133*'10k &amp; MO'!I$30</f>
        <v>49959.795200000008</v>
      </c>
      <c r="AA1133" s="349">
        <f>+$N1133*'10k &amp; MO'!J$6+$O1133*'10k &amp; MO'!J$12+$P1133*'10k &amp; MO'!J$18+$Q1133*'10k &amp; MO'!J$24+$R1133*'10k &amp; MO'!J$30</f>
        <v>1885379.7607000002</v>
      </c>
      <c r="AB1133" s="349">
        <f>+$N1133*'10k &amp; MO'!K$6+$O1133*'10k &amp; MO'!K$12+$P1133*'10k &amp; MO'!K$18+$Q1133*'10k &amp; MO'!K$24+$R1133*'10k &amp; MO'!K$30</f>
        <v>463976.41620000004</v>
      </c>
      <c r="AC1133" s="349">
        <f>+$N1133*'10k &amp; MO'!L$6+$O1133*'10k &amp; MO'!L$12+$P1133*'10k &amp; MO'!L$18+$Q1133*'10k &amp; MO'!L$24+$R1133*'10k &amp; MO'!L$30</f>
        <v>533470.13870000001</v>
      </c>
      <c r="AD1133" s="350">
        <f>+S1133*'10k &amp; MO'!O$6</f>
        <v>218330.622</v>
      </c>
      <c r="AF1133" s="192" t="str">
        <f t="shared" si="152"/>
        <v>9172017</v>
      </c>
      <c r="AG1133" s="192">
        <f>+IFERROR(VLOOKUP($AF1133,'Limited Loss'!$F$5:$P$124,AG$3,FALSE),0)</f>
        <v>0</v>
      </c>
      <c r="AH1133" s="193">
        <f>+IFERROR(VLOOKUP($AF1133,'Limited Loss'!$F$5:$P$124,AH$3,FALSE),0)</f>
        <v>0</v>
      </c>
      <c r="AI1133" s="193">
        <f>+IFERROR(VLOOKUP($AF1133,'Limited Loss'!$F$5:$P$124,AI$3,FALSE),0)</f>
        <v>0</v>
      </c>
      <c r="AJ1133" s="193">
        <f>+IFERROR(VLOOKUP($AF1133,'Limited Loss'!$F$5:$P$124,AJ$3,FALSE),0)</f>
        <v>0</v>
      </c>
      <c r="AK1133" s="100">
        <f>+IFERROR(VLOOKUP($AF1133,'Limited Loss'!$F$5:$P$124,AK$3,FALSE),0)</f>
        <v>0</v>
      </c>
      <c r="AL1133" s="193">
        <f>+IFERROR(VLOOKUP($AF1133,'Limited Loss'!$F$5:$P$124,AL$3,FALSE),0)</f>
        <v>0</v>
      </c>
      <c r="AM1133" s="193">
        <f>+IFERROR(VLOOKUP($AF1133,'Limited Loss'!$F$5:$P$124,AM$3,FALSE),0)</f>
        <v>0</v>
      </c>
      <c r="AN1133" s="193">
        <f>+IFERROR(VLOOKUP($AF1133,'Limited Loss'!$F$5:$P$124,AN$3,FALSE),0)</f>
        <v>0</v>
      </c>
      <c r="AO1133" s="193">
        <f>+IFERROR(VLOOKUP($AF1133,'Limited Loss'!$F$5:$P$124,AO$3,FALSE),0)</f>
        <v>0</v>
      </c>
      <c r="AP1133" s="100">
        <f>+IFERROR(VLOOKUP($AF1133,'Limited Loss'!$F$5:$P$124,AP$3,FALSE),0)</f>
        <v>0</v>
      </c>
      <c r="AQ1133" s="353"/>
      <c r="AR1133" s="331">
        <f t="shared" si="153"/>
        <v>917</v>
      </c>
      <c r="AS1133" s="332">
        <f t="shared" si="153"/>
        <v>2017</v>
      </c>
      <c r="AT1133" s="349">
        <f t="shared" si="159"/>
        <v>0</v>
      </c>
      <c r="AU1133" s="349">
        <f t="shared" si="159"/>
        <v>56324.632800000007</v>
      </c>
      <c r="AV1133" s="349">
        <f t="shared" si="158"/>
        <v>1967481.3294000002</v>
      </c>
      <c r="AW1133" s="349">
        <f t="shared" si="158"/>
        <v>326995.64540000004</v>
      </c>
      <c r="AX1133" s="350">
        <f t="shared" si="158"/>
        <v>311886.40480000002</v>
      </c>
      <c r="AY1133" s="349">
        <f t="shared" si="158"/>
        <v>0</v>
      </c>
      <c r="AZ1133" s="349">
        <f t="shared" si="158"/>
        <v>49959.795200000008</v>
      </c>
      <c r="BA1133" s="349">
        <f t="shared" si="158"/>
        <v>1885379.7607000002</v>
      </c>
      <c r="BB1133" s="349">
        <f t="shared" si="158"/>
        <v>463976.41620000004</v>
      </c>
      <c r="BC1133" s="349">
        <f t="shared" si="158"/>
        <v>533470.13870000001</v>
      </c>
      <c r="BD1133" s="350">
        <f t="shared" si="158"/>
        <v>218330.622</v>
      </c>
      <c r="BE1133" s="349">
        <f t="shared" si="155"/>
        <v>3959145.5181000005</v>
      </c>
      <c r="BF1133" s="375">
        <f t="shared" si="156"/>
        <v>1636328.6051</v>
      </c>
      <c r="BG1133" s="334">
        <f t="shared" si="157"/>
        <v>218330.622</v>
      </c>
    </row>
    <row r="1134" spans="1:59" x14ac:dyDescent="0.2">
      <c r="A1134" s="326" t="str">
        <f t="shared" si="154"/>
        <v>9172018</v>
      </c>
      <c r="B1134" s="331">
        <v>917</v>
      </c>
      <c r="C1134" s="327">
        <v>2018</v>
      </c>
      <c r="D1134" s="353">
        <f>+IFERROR(VLOOKUP($A1134,Data_Loss!$A$2:$V$1180,6,FALSE),0)</f>
        <v>0</v>
      </c>
      <c r="E1134" s="353">
        <f>+IFERROR(VLOOKUP($A1134,Data_Loss!$A$2:$V$1180,7,FALSE),0)</f>
        <v>0</v>
      </c>
      <c r="F1134" s="353">
        <f>+IFERROR(VLOOKUP($A1134,Data_Loss!$A$2:$V$1180,8,FALSE),0)</f>
        <v>1</v>
      </c>
      <c r="G1134" s="353">
        <f>+IFERROR(VLOOKUP($A1134,Data_Loss!$A$2:$V$1180,9,FALSE),0)</f>
        <v>20</v>
      </c>
      <c r="H1134" s="353">
        <f>+IFERROR(VLOOKUP($A1134,Data_Loss!$A$2:$V$1180,10,FALSE),0)</f>
        <v>60</v>
      </c>
      <c r="I1134" s="353">
        <f>+IFERROR(VLOOKUP($A1134,Data_Loss!$A$2:$V$1300,12,FALSE),0)</f>
        <v>0</v>
      </c>
      <c r="J1134" s="353">
        <f>+IFERROR(VLOOKUP($A1134,Data_Loss!$A$2:$V$1300,13,FALSE),0)</f>
        <v>0</v>
      </c>
      <c r="K1134" s="353">
        <f>+IFERROR(VLOOKUP($A1134,Data_Loss!$A$2:$V$1300,14,FALSE),0)</f>
        <v>138383</v>
      </c>
      <c r="L1134" s="353">
        <f>+IFERROR(VLOOKUP($A1134,Data_Loss!$A$2:$V$1300,15,FALSE),0)</f>
        <v>651379</v>
      </c>
      <c r="M1134" s="353">
        <f>+IFERROR(VLOOKUP($A1134,Data_Loss!$A$2:$V$1300,16,FALSE),0)</f>
        <v>209321</v>
      </c>
      <c r="N1134" s="353">
        <f>+IFERROR(VLOOKUP($A1134,Data_Loss!$A$2:$V$1300,17,FALSE),0)</f>
        <v>0</v>
      </c>
      <c r="O1134" s="353">
        <f>+IFERROR(VLOOKUP($A1134,Data_Loss!$A$2:$V$1300,18,FALSE),0)</f>
        <v>0</v>
      </c>
      <c r="P1134" s="353">
        <f>+IFERROR(VLOOKUP($A1134,Data_Loss!$A$2:$V$1300,19,FALSE),0)</f>
        <v>48500</v>
      </c>
      <c r="Q1134" s="353">
        <f>+IFERROR(VLOOKUP($A1134,Data_Loss!$A$2:$V$1300,20,FALSE),0)</f>
        <v>775829</v>
      </c>
      <c r="R1134" s="353">
        <f>+IFERROR(VLOOKUP($A1134,Data_Loss!$A$2:$V$1300,21,FALSE),0)</f>
        <v>307621</v>
      </c>
      <c r="S1134" s="353">
        <f>+IFERROR(VLOOKUP($A1134,Data_Loss!$A$2:$V$1300,22,FALSE),0)</f>
        <v>204460</v>
      </c>
      <c r="T1134" s="191">
        <f>+$I1134*'10k &amp; MO'!C$7+$J1134*'10k &amp; MO'!C$13+$K1134*'10k &amp; MO'!C$19+$L1134*'10k &amp; MO'!C$25+$M1134*'10k &amp; MO'!C$31</f>
        <v>972.52330000000006</v>
      </c>
      <c r="U1134" s="349">
        <f>+$I1134*'10k &amp; MO'!D$7+$J1134*'10k &amp; MO'!D$13+$K1134*'10k &amp; MO'!D$19+$L1134*'10k &amp; MO'!D$25+$M1134*'10k &amp; MO'!D$31</f>
        <v>51940.483</v>
      </c>
      <c r="V1134" s="349">
        <f>+$I1134*'10k &amp; MO'!E$7+$J1134*'10k &amp; MO'!E$13+$K1134*'10k &amp; MO'!E$19+$L1134*'10k &amp; MO'!E$25+$M1134*'10k &amp; MO'!E$31</f>
        <v>1559775.8439000002</v>
      </c>
      <c r="W1134" s="349">
        <f>+$I1134*'10k &amp; MO'!F$7+$J1134*'10k &amp; MO'!F$13+$K1134*'10k &amp; MO'!F$19+$L1134*'10k &amp; MO'!F$25+$M1134*'10k &amp; MO'!F$31</f>
        <v>631867.37359999993</v>
      </c>
      <c r="X1134" s="349">
        <f>+$I1134*'10k &amp; MO'!G$7+$J1134*'10k &amp; MO'!G$13+$K1134*'10k &amp; MO'!G$19+$L1134*'10k &amp; MO'!G$25+$M1134*'10k &amp; MO'!G$31</f>
        <v>217737.48429999998</v>
      </c>
      <c r="Y1134" s="349">
        <f>+$N1134*'10k &amp; MO'!H$7+$O1134*'10k &amp; MO'!H$13+$P1134*'10k &amp; MO'!H$19+$Q1134*'10k &amp; MO'!H$25+$R1134*'10k &amp; MO'!H$31</f>
        <v>1071.5509</v>
      </c>
      <c r="Z1134" s="349">
        <f>+$N1134*'10k &amp; MO'!I$7+$O1134*'10k &amp; MO'!I$13+$P1134*'10k &amp; MO'!I$19+$Q1134*'10k &amp; MO'!I$25+$R1134*'10k &amp; MO'!I$31</f>
        <v>62084.510500000004</v>
      </c>
      <c r="AA1134" s="349">
        <f>+$N1134*'10k &amp; MO'!J$7+$O1134*'10k &amp; MO'!J$13+$P1134*'10k &amp; MO'!J$19+$Q1134*'10k &amp; MO'!J$25+$R1134*'10k &amp; MO'!J$31</f>
        <v>1539883.3574999999</v>
      </c>
      <c r="AB1134" s="349">
        <f>+$N1134*'10k &amp; MO'!K$7+$O1134*'10k &amp; MO'!K$13+$P1134*'10k &amp; MO'!K$19+$Q1134*'10k &amp; MO'!K$25+$R1134*'10k &amp; MO'!K$31</f>
        <v>927498.27630000003</v>
      </c>
      <c r="AC1134" s="349">
        <f>+$N1134*'10k &amp; MO'!L$7+$O1134*'10k &amp; MO'!L$13+$P1134*'10k &amp; MO'!L$19+$Q1134*'10k &amp; MO'!L$25+$R1134*'10k &amp; MO'!L$31</f>
        <v>391269.56040000002</v>
      </c>
      <c r="AD1134" s="350">
        <f>+S1134*'10k &amp; MO'!O$7</f>
        <v>271113.96000000002</v>
      </c>
      <c r="AF1134" s="192" t="str">
        <f t="shared" si="152"/>
        <v>9172018</v>
      </c>
      <c r="AG1134" s="192">
        <f>+IFERROR(VLOOKUP($AF1134,'Limited Loss'!$F$5:$P$124,AG$3,FALSE),0)</f>
        <v>0</v>
      </c>
      <c r="AH1134" s="193">
        <f>+IFERROR(VLOOKUP($AF1134,'Limited Loss'!$F$5:$P$124,AH$3,FALSE),0)</f>
        <v>0</v>
      </c>
      <c r="AI1134" s="193">
        <f>+IFERROR(VLOOKUP($AF1134,'Limited Loss'!$F$5:$P$124,AI$3,FALSE),0)</f>
        <v>0</v>
      </c>
      <c r="AJ1134" s="193">
        <f>+IFERROR(VLOOKUP($AF1134,'Limited Loss'!$F$5:$P$124,AJ$3,FALSE),0)</f>
        <v>0</v>
      </c>
      <c r="AK1134" s="100">
        <f>+IFERROR(VLOOKUP($AF1134,'Limited Loss'!$F$5:$P$124,AK$3,FALSE),0)</f>
        <v>0</v>
      </c>
      <c r="AL1134" s="193">
        <f>+IFERROR(VLOOKUP($AF1134,'Limited Loss'!$F$5:$P$124,AL$3,FALSE),0)</f>
        <v>0</v>
      </c>
      <c r="AM1134" s="193">
        <f>+IFERROR(VLOOKUP($AF1134,'Limited Loss'!$F$5:$P$124,AM$3,FALSE),0)</f>
        <v>0</v>
      </c>
      <c r="AN1134" s="193">
        <f>+IFERROR(VLOOKUP($AF1134,'Limited Loss'!$F$5:$P$124,AN$3,FALSE),0)</f>
        <v>0</v>
      </c>
      <c r="AO1134" s="193">
        <f>+IFERROR(VLOOKUP($AF1134,'Limited Loss'!$F$5:$P$124,AO$3,FALSE),0)</f>
        <v>0</v>
      </c>
      <c r="AP1134" s="100">
        <f>+IFERROR(VLOOKUP($AF1134,'Limited Loss'!$F$5:$P$124,AP$3,FALSE),0)</f>
        <v>0</v>
      </c>
      <c r="AQ1134" s="353"/>
      <c r="AR1134" s="331">
        <f t="shared" si="153"/>
        <v>917</v>
      </c>
      <c r="AS1134" s="332">
        <f t="shared" si="153"/>
        <v>2018</v>
      </c>
      <c r="AT1134" s="349">
        <f t="shared" si="159"/>
        <v>972.52330000000006</v>
      </c>
      <c r="AU1134" s="349">
        <f t="shared" si="159"/>
        <v>51940.483</v>
      </c>
      <c r="AV1134" s="349">
        <f t="shared" si="158"/>
        <v>1559775.8439000002</v>
      </c>
      <c r="AW1134" s="349">
        <f t="shared" si="158"/>
        <v>631867.37359999993</v>
      </c>
      <c r="AX1134" s="350">
        <f t="shared" si="158"/>
        <v>217737.48429999998</v>
      </c>
      <c r="AY1134" s="349">
        <f t="shared" si="158"/>
        <v>1071.5509</v>
      </c>
      <c r="AZ1134" s="349">
        <f t="shared" si="158"/>
        <v>62084.510500000004</v>
      </c>
      <c r="BA1134" s="349">
        <f t="shared" si="158"/>
        <v>1539883.3574999999</v>
      </c>
      <c r="BB1134" s="349">
        <f t="shared" si="158"/>
        <v>927498.27630000003</v>
      </c>
      <c r="BC1134" s="349">
        <f t="shared" si="158"/>
        <v>391269.56040000002</v>
      </c>
      <c r="BD1134" s="350">
        <f t="shared" si="158"/>
        <v>271113.96000000002</v>
      </c>
      <c r="BE1134" s="349">
        <f t="shared" si="155"/>
        <v>3215728.2691000002</v>
      </c>
      <c r="BF1134" s="375">
        <f t="shared" si="156"/>
        <v>2168372.6946</v>
      </c>
      <c r="BG1134" s="334">
        <f t="shared" si="157"/>
        <v>271113.96000000002</v>
      </c>
    </row>
    <row r="1135" spans="1:59" x14ac:dyDescent="0.2">
      <c r="A1135" s="326" t="str">
        <f t="shared" si="154"/>
        <v>9182014</v>
      </c>
      <c r="B1135" s="331">
        <v>918</v>
      </c>
      <c r="C1135" s="327">
        <v>2014</v>
      </c>
      <c r="D1135" s="353">
        <f>+IFERROR(VLOOKUP($A1135,Data_Loss!$A$2:$V$1180,6,FALSE),0)</f>
        <v>0</v>
      </c>
      <c r="E1135" s="353">
        <f>+IFERROR(VLOOKUP($A1135,Data_Loss!$A$2:$V$1180,7,FALSE),0)</f>
        <v>0</v>
      </c>
      <c r="F1135" s="353">
        <f>+IFERROR(VLOOKUP($A1135,Data_Loss!$A$2:$V$1180,8,FALSE),0)</f>
        <v>0</v>
      </c>
      <c r="G1135" s="353">
        <f>+IFERROR(VLOOKUP($A1135,Data_Loss!$A$2:$V$1180,9,FALSE),0)</f>
        <v>1</v>
      </c>
      <c r="H1135" s="353">
        <f>+IFERROR(VLOOKUP($A1135,Data_Loss!$A$2:$V$1180,10,FALSE),0)</f>
        <v>0</v>
      </c>
      <c r="I1135" s="353">
        <f>+IFERROR(VLOOKUP($A1135,Data_Loss!$A$2:$V$1300,12,FALSE),0)</f>
        <v>0</v>
      </c>
      <c r="J1135" s="353">
        <f>+IFERROR(VLOOKUP($A1135,Data_Loss!$A$2:$V$1300,13,FALSE),0)</f>
        <v>0</v>
      </c>
      <c r="K1135" s="353">
        <f>+IFERROR(VLOOKUP($A1135,Data_Loss!$A$2:$V$1300,14,FALSE),0)</f>
        <v>0</v>
      </c>
      <c r="L1135" s="353">
        <f>+IFERROR(VLOOKUP($A1135,Data_Loss!$A$2:$V$1300,15,FALSE),0)</f>
        <v>32000</v>
      </c>
      <c r="M1135" s="353">
        <f>+IFERROR(VLOOKUP($A1135,Data_Loss!$A$2:$V$1300,16,FALSE),0)</f>
        <v>0</v>
      </c>
      <c r="N1135" s="353">
        <f>+IFERROR(VLOOKUP($A1135,Data_Loss!$A$2:$V$1300,17,FALSE),0)</f>
        <v>0</v>
      </c>
      <c r="O1135" s="353">
        <f>+IFERROR(VLOOKUP($A1135,Data_Loss!$A$2:$V$1300,18,FALSE),0)</f>
        <v>0</v>
      </c>
      <c r="P1135" s="353">
        <f>+IFERROR(VLOOKUP($A1135,Data_Loss!$A$2:$V$1300,19,FALSE),0)</f>
        <v>0</v>
      </c>
      <c r="Q1135" s="353">
        <f>+IFERROR(VLOOKUP($A1135,Data_Loss!$A$2:$V$1300,20,FALSE),0)</f>
        <v>27869</v>
      </c>
      <c r="R1135" s="353">
        <f>+IFERROR(VLOOKUP($A1135,Data_Loss!$A$2:$V$1300,21,FALSE),0)</f>
        <v>0</v>
      </c>
      <c r="S1135" s="353">
        <f>+IFERROR(VLOOKUP($A1135,Data_Loss!$A$2:$V$1300,22,FALSE),0)</f>
        <v>167</v>
      </c>
      <c r="T1135" s="191">
        <f>+$I1135*'10k &amp; MO'!C$3+$J1135*'10k &amp; MO'!C$9+$K1135*'10k &amp; MO'!C$15+$L1135*'10k &amp; MO'!C$21+$M1135*'10k &amp; MO'!C$27</f>
        <v>0</v>
      </c>
      <c r="U1135" s="349">
        <f>+$I1135*'10k &amp; MO'!D$3+$J1135*'10k &amp; MO'!D$9+$K1135*'10k &amp; MO'!D$15+$L1135*'10k &amp; MO'!D$21+$M1135*'10k &amp; MO'!D$27</f>
        <v>0</v>
      </c>
      <c r="V1135" s="349">
        <f>+$I1135*'10k &amp; MO'!E$3+$J1135*'10k &amp; MO'!E$9+$K1135*'10k &amp; MO'!E$15+$L1135*'10k &amp; MO'!E$21+$M1135*'10k &amp; MO'!E$27</f>
        <v>0</v>
      </c>
      <c r="W1135" s="349">
        <f>+$I1135*'10k &amp; MO'!F$3+$J1135*'10k &amp; MO'!F$9+$K1135*'10k &amp; MO'!F$15+$L1135*'10k &amp; MO'!F$21+$M1135*'10k &amp; MO'!F$27</f>
        <v>39328</v>
      </c>
      <c r="X1135" s="349">
        <f>+$I1135*'10k &amp; MO'!G$3+$J1135*'10k &amp; MO'!G$9+$K1135*'10k &amp; MO'!G$15+$L1135*'10k &amp; MO'!G$21+$M1135*'10k &amp; MO'!G$27</f>
        <v>0</v>
      </c>
      <c r="Y1135" s="349">
        <f>+$N1135*'10k &amp; MO'!H$3+$O1135*'10k &amp; MO'!H$9+$P1135*'10k &amp; MO'!H$15+$Q1135*'10k &amp; MO'!H$21+$R1135*'10k &amp; MO'!H$27</f>
        <v>0</v>
      </c>
      <c r="Z1135" s="349">
        <f>+$N1135*'10k &amp; MO'!I$3+$O1135*'10k &amp; MO'!I$9+$P1135*'10k &amp; MO'!I$15+$Q1135*'10k &amp; MO'!I$21+$R1135*'10k &amp; MO'!I$27</f>
        <v>0</v>
      </c>
      <c r="AA1135" s="349">
        <f>+$N1135*'10k &amp; MO'!J$3+$O1135*'10k &amp; MO'!J$9+$P1135*'10k &amp; MO'!J$15+$Q1135*'10k &amp; MO'!J$21+$R1135*'10k &amp; MO'!J$27</f>
        <v>0</v>
      </c>
      <c r="AB1135" s="349">
        <f>+$N1135*'10k &amp; MO'!K$3+$O1135*'10k &amp; MO'!K$9+$P1135*'10k &amp; MO'!K$15+$Q1135*'10k &amp; MO'!K$21+$R1135*'10k &amp; MO'!K$27</f>
        <v>39044.468999999997</v>
      </c>
      <c r="AC1135" s="349">
        <f>+$N1135*'10k &amp; MO'!L$3+$O1135*'10k &amp; MO'!L$9+$P1135*'10k &amp; MO'!L$15+$Q1135*'10k &amp; MO'!L$21+$R1135*'10k &amp; MO'!L$27</f>
        <v>0</v>
      </c>
      <c r="AD1135" s="350">
        <f>+S1135*'10k &amp; MO'!O$3</f>
        <v>178.857</v>
      </c>
      <c r="AF1135" s="192" t="str">
        <f t="shared" si="152"/>
        <v>9182014</v>
      </c>
      <c r="AG1135" s="192">
        <f>+IFERROR(VLOOKUP($AF1135,'Limited Loss'!$F$5:$P$124,AG$3,FALSE),0)</f>
        <v>0</v>
      </c>
      <c r="AH1135" s="193">
        <f>+IFERROR(VLOOKUP($AF1135,'Limited Loss'!$F$5:$P$124,AH$3,FALSE),0)</f>
        <v>0</v>
      </c>
      <c r="AI1135" s="193">
        <f>+IFERROR(VLOOKUP($AF1135,'Limited Loss'!$F$5:$P$124,AI$3,FALSE),0)</f>
        <v>0</v>
      </c>
      <c r="AJ1135" s="193">
        <f>+IFERROR(VLOOKUP($AF1135,'Limited Loss'!$F$5:$P$124,AJ$3,FALSE),0)</f>
        <v>0</v>
      </c>
      <c r="AK1135" s="100">
        <f>+IFERROR(VLOOKUP($AF1135,'Limited Loss'!$F$5:$P$124,AK$3,FALSE),0)</f>
        <v>0</v>
      </c>
      <c r="AL1135" s="193">
        <f>+IFERROR(VLOOKUP($AF1135,'Limited Loss'!$F$5:$P$124,AL$3,FALSE),0)</f>
        <v>0</v>
      </c>
      <c r="AM1135" s="193">
        <f>+IFERROR(VLOOKUP($AF1135,'Limited Loss'!$F$5:$P$124,AM$3,FALSE),0)</f>
        <v>0</v>
      </c>
      <c r="AN1135" s="193">
        <f>+IFERROR(VLOOKUP($AF1135,'Limited Loss'!$F$5:$P$124,AN$3,FALSE),0)</f>
        <v>0</v>
      </c>
      <c r="AO1135" s="193">
        <f>+IFERROR(VLOOKUP($AF1135,'Limited Loss'!$F$5:$P$124,AO$3,FALSE),0)</f>
        <v>0</v>
      </c>
      <c r="AP1135" s="100">
        <f>+IFERROR(VLOOKUP($AF1135,'Limited Loss'!$F$5:$P$124,AP$3,FALSE),0)</f>
        <v>0</v>
      </c>
      <c r="AQ1135" s="353"/>
      <c r="AR1135" s="331">
        <f t="shared" si="153"/>
        <v>918</v>
      </c>
      <c r="AS1135" s="332">
        <f t="shared" si="153"/>
        <v>2014</v>
      </c>
      <c r="AT1135" s="349">
        <f t="shared" si="159"/>
        <v>0</v>
      </c>
      <c r="AU1135" s="349">
        <f t="shared" si="159"/>
        <v>0</v>
      </c>
      <c r="AV1135" s="349">
        <f t="shared" si="158"/>
        <v>0</v>
      </c>
      <c r="AW1135" s="349">
        <f t="shared" si="158"/>
        <v>39328</v>
      </c>
      <c r="AX1135" s="350">
        <f t="shared" si="158"/>
        <v>0</v>
      </c>
      <c r="AY1135" s="349">
        <f t="shared" si="158"/>
        <v>0</v>
      </c>
      <c r="AZ1135" s="349">
        <f t="shared" si="158"/>
        <v>0</v>
      </c>
      <c r="BA1135" s="349">
        <f t="shared" si="158"/>
        <v>0</v>
      </c>
      <c r="BB1135" s="349">
        <f t="shared" si="158"/>
        <v>39044.468999999997</v>
      </c>
      <c r="BC1135" s="349">
        <f t="shared" si="158"/>
        <v>0</v>
      </c>
      <c r="BD1135" s="350">
        <f t="shared" si="158"/>
        <v>178.857</v>
      </c>
      <c r="BE1135" s="349">
        <f t="shared" si="155"/>
        <v>0</v>
      </c>
      <c r="BF1135" s="375">
        <f t="shared" si="156"/>
        <v>78372.468999999997</v>
      </c>
      <c r="BG1135" s="334">
        <f t="shared" si="157"/>
        <v>178.857</v>
      </c>
    </row>
    <row r="1136" spans="1:59" x14ac:dyDescent="0.2">
      <c r="A1136" s="326" t="str">
        <f t="shared" si="154"/>
        <v>9182015</v>
      </c>
      <c r="B1136" s="331">
        <v>918</v>
      </c>
      <c r="C1136" s="327">
        <v>2015</v>
      </c>
      <c r="D1136" s="353">
        <f>+IFERROR(VLOOKUP($A1136,Data_Loss!$A$2:$V$1180,6,FALSE),0)</f>
        <v>0</v>
      </c>
      <c r="E1136" s="353">
        <f>+IFERROR(VLOOKUP($A1136,Data_Loss!$A$2:$V$1180,7,FALSE),0)</f>
        <v>0</v>
      </c>
      <c r="F1136" s="353">
        <f>+IFERROR(VLOOKUP($A1136,Data_Loss!$A$2:$V$1180,8,FALSE),0)</f>
        <v>0</v>
      </c>
      <c r="G1136" s="353">
        <f>+IFERROR(VLOOKUP($A1136,Data_Loss!$A$2:$V$1180,9,FALSE),0)</f>
        <v>0</v>
      </c>
      <c r="H1136" s="353">
        <f>+IFERROR(VLOOKUP($A1136,Data_Loss!$A$2:$V$1180,10,FALSE),0)</f>
        <v>2</v>
      </c>
      <c r="I1136" s="353">
        <f>+IFERROR(VLOOKUP($A1136,Data_Loss!$A$2:$V$1300,12,FALSE),0)</f>
        <v>0</v>
      </c>
      <c r="J1136" s="353">
        <f>+IFERROR(VLOOKUP($A1136,Data_Loss!$A$2:$V$1300,13,FALSE),0)</f>
        <v>0</v>
      </c>
      <c r="K1136" s="353">
        <f>+IFERROR(VLOOKUP($A1136,Data_Loss!$A$2:$V$1300,14,FALSE),0)</f>
        <v>0</v>
      </c>
      <c r="L1136" s="353">
        <f>+IFERROR(VLOOKUP($A1136,Data_Loss!$A$2:$V$1300,15,FALSE),0)</f>
        <v>0</v>
      </c>
      <c r="M1136" s="353">
        <f>+IFERROR(VLOOKUP($A1136,Data_Loss!$A$2:$V$1300,16,FALSE),0)</f>
        <v>1852</v>
      </c>
      <c r="N1136" s="353">
        <f>+IFERROR(VLOOKUP($A1136,Data_Loss!$A$2:$V$1300,17,FALSE),0)</f>
        <v>0</v>
      </c>
      <c r="O1136" s="353">
        <f>+IFERROR(VLOOKUP($A1136,Data_Loss!$A$2:$V$1300,18,FALSE),0)</f>
        <v>0</v>
      </c>
      <c r="P1136" s="353">
        <f>+IFERROR(VLOOKUP($A1136,Data_Loss!$A$2:$V$1300,19,FALSE),0)</f>
        <v>0</v>
      </c>
      <c r="Q1136" s="353">
        <f>+IFERROR(VLOOKUP($A1136,Data_Loss!$A$2:$V$1300,20,FALSE),0)</f>
        <v>0</v>
      </c>
      <c r="R1136" s="353">
        <f>+IFERROR(VLOOKUP($A1136,Data_Loss!$A$2:$V$1300,21,FALSE),0)</f>
        <v>14333</v>
      </c>
      <c r="S1136" s="353">
        <f>+IFERROR(VLOOKUP($A1136,Data_Loss!$A$2:$V$1300,22,FALSE),0)</f>
        <v>1155</v>
      </c>
      <c r="T1136" s="191">
        <f>+$I1136*'10k &amp; MO'!C$4+$J1136*'10k &amp; MO'!C$10+$K1136*'10k &amp; MO'!C$16+$L1136*'10k &amp; MO'!C$22+$M1136*'10k &amp; MO'!C$28</f>
        <v>0</v>
      </c>
      <c r="U1136" s="349">
        <f>+$I1136*'10k &amp; MO'!D$4+$J1136*'10k &amp; MO'!D$10+$K1136*'10k &amp; MO'!D$16+$L1136*'10k &amp; MO'!D$22+$M1136*'10k &amp; MO'!D$28</f>
        <v>0</v>
      </c>
      <c r="V1136" s="349">
        <f>+$I1136*'10k &amp; MO'!E$4+$J1136*'10k &amp; MO'!E$10+$K1136*'10k &amp; MO'!E$16+$L1136*'10k &amp; MO'!E$22+$M1136*'10k &amp; MO'!E$28</f>
        <v>64.820000000000007</v>
      </c>
      <c r="W1136" s="349">
        <f>+$I1136*'10k &amp; MO'!F$4+$J1136*'10k &amp; MO'!F$10+$K1136*'10k &amp; MO'!F$16+$L1136*'10k &amp; MO'!F$22+$M1136*'10k &amp; MO'!F$28</f>
        <v>38.706799999999994</v>
      </c>
      <c r="X1136" s="349">
        <f>+$I1136*'10k &amp; MO'!G$4+$J1136*'10k &amp; MO'!G$10+$K1136*'10k &amp; MO'!G$16+$L1136*'10k &amp; MO'!G$22+$M1136*'10k &amp; MO'!G$28</f>
        <v>2139.4304000000002</v>
      </c>
      <c r="Y1136" s="349">
        <f>+$N1136*'10k &amp; MO'!H$4+$O1136*'10k &amp; MO'!H$10+$P1136*'10k &amp; MO'!H$16+$Q1136*'10k &amp; MO'!H$22+$R1136*'10k &amp; MO'!H$28</f>
        <v>0</v>
      </c>
      <c r="Z1136" s="349">
        <f>+$N1136*'10k &amp; MO'!I$4+$O1136*'10k &amp; MO'!I$10+$P1136*'10k &amp; MO'!I$16+$Q1136*'10k &amp; MO'!I$22+$R1136*'10k &amp; MO'!I$28</f>
        <v>0</v>
      </c>
      <c r="AA1136" s="349">
        <f>+$N1136*'10k &amp; MO'!J$4+$O1136*'10k &amp; MO'!J$10+$P1136*'10k &amp; MO'!J$16+$Q1136*'10k &amp; MO'!J$22+$R1136*'10k &amp; MO'!J$28</f>
        <v>404.19060000000002</v>
      </c>
      <c r="AB1136" s="349">
        <f>+$N1136*'10k &amp; MO'!K$4+$O1136*'10k &amp; MO'!K$10+$P1136*'10k &amp; MO'!K$16+$Q1136*'10k &amp; MO'!K$22+$R1136*'10k &amp; MO'!K$28</f>
        <v>551.82050000000004</v>
      </c>
      <c r="AC1136" s="349">
        <f>+$N1136*'10k &amp; MO'!L$4+$O1136*'10k &amp; MO'!L$10+$P1136*'10k &amp; MO'!L$16+$Q1136*'10k &amp; MO'!L$22+$R1136*'10k &amp; MO'!L$28</f>
        <v>21032.244200000001</v>
      </c>
      <c r="AD1136" s="350">
        <f>+S1136*'10k &amp; MO'!O$4</f>
        <v>1399.86</v>
      </c>
      <c r="AF1136" s="192" t="str">
        <f t="shared" si="152"/>
        <v>9182015</v>
      </c>
      <c r="AG1136" s="192">
        <f>+IFERROR(VLOOKUP($AF1136,'Limited Loss'!$F$5:$P$124,AG$3,FALSE),0)</f>
        <v>0</v>
      </c>
      <c r="AH1136" s="193">
        <f>+IFERROR(VLOOKUP($AF1136,'Limited Loss'!$F$5:$P$124,AH$3,FALSE),0)</f>
        <v>0</v>
      </c>
      <c r="AI1136" s="193">
        <f>+IFERROR(VLOOKUP($AF1136,'Limited Loss'!$F$5:$P$124,AI$3,FALSE),0)</f>
        <v>0</v>
      </c>
      <c r="AJ1136" s="193">
        <f>+IFERROR(VLOOKUP($AF1136,'Limited Loss'!$F$5:$P$124,AJ$3,FALSE),0)</f>
        <v>0</v>
      </c>
      <c r="AK1136" s="100">
        <f>+IFERROR(VLOOKUP($AF1136,'Limited Loss'!$F$5:$P$124,AK$3,FALSE),0)</f>
        <v>0</v>
      </c>
      <c r="AL1136" s="193">
        <f>+IFERROR(VLOOKUP($AF1136,'Limited Loss'!$F$5:$P$124,AL$3,FALSE),0)</f>
        <v>0</v>
      </c>
      <c r="AM1136" s="193">
        <f>+IFERROR(VLOOKUP($AF1136,'Limited Loss'!$F$5:$P$124,AM$3,FALSE),0)</f>
        <v>0</v>
      </c>
      <c r="AN1136" s="193">
        <f>+IFERROR(VLOOKUP($AF1136,'Limited Loss'!$F$5:$P$124,AN$3,FALSE),0)</f>
        <v>0</v>
      </c>
      <c r="AO1136" s="193">
        <f>+IFERROR(VLOOKUP($AF1136,'Limited Loss'!$F$5:$P$124,AO$3,FALSE),0)</f>
        <v>0</v>
      </c>
      <c r="AP1136" s="100">
        <f>+IFERROR(VLOOKUP($AF1136,'Limited Loss'!$F$5:$P$124,AP$3,FALSE),0)</f>
        <v>0</v>
      </c>
      <c r="AQ1136" s="353"/>
      <c r="AR1136" s="331">
        <f t="shared" si="153"/>
        <v>918</v>
      </c>
      <c r="AS1136" s="332">
        <f t="shared" si="153"/>
        <v>2015</v>
      </c>
      <c r="AT1136" s="349">
        <f t="shared" si="159"/>
        <v>0</v>
      </c>
      <c r="AU1136" s="349">
        <f t="shared" si="159"/>
        <v>0</v>
      </c>
      <c r="AV1136" s="349">
        <f t="shared" si="158"/>
        <v>64.820000000000007</v>
      </c>
      <c r="AW1136" s="349">
        <f t="shared" si="158"/>
        <v>38.706799999999994</v>
      </c>
      <c r="AX1136" s="350">
        <f t="shared" si="158"/>
        <v>2139.4304000000002</v>
      </c>
      <c r="AY1136" s="349">
        <f t="shared" si="158"/>
        <v>0</v>
      </c>
      <c r="AZ1136" s="349">
        <f t="shared" si="158"/>
        <v>0</v>
      </c>
      <c r="BA1136" s="349">
        <f t="shared" si="158"/>
        <v>404.19060000000002</v>
      </c>
      <c r="BB1136" s="349">
        <f t="shared" si="158"/>
        <v>551.82050000000004</v>
      </c>
      <c r="BC1136" s="349">
        <f t="shared" si="158"/>
        <v>21032.244200000001</v>
      </c>
      <c r="BD1136" s="350">
        <f t="shared" si="158"/>
        <v>1399.86</v>
      </c>
      <c r="BE1136" s="349">
        <f t="shared" si="155"/>
        <v>469.01060000000001</v>
      </c>
      <c r="BF1136" s="375">
        <f t="shared" si="156"/>
        <v>23762.2019</v>
      </c>
      <c r="BG1136" s="334">
        <f t="shared" si="157"/>
        <v>1399.86</v>
      </c>
    </row>
    <row r="1137" spans="1:59" x14ac:dyDescent="0.2">
      <c r="A1137" s="326" t="str">
        <f t="shared" si="154"/>
        <v>9182016</v>
      </c>
      <c r="B1137" s="331">
        <v>918</v>
      </c>
      <c r="C1137" s="327">
        <v>2016</v>
      </c>
      <c r="D1137" s="353">
        <f>+IFERROR(VLOOKUP($A1137,Data_Loss!$A$2:$V$1180,6,FALSE),0)</f>
        <v>0</v>
      </c>
      <c r="E1137" s="353">
        <f>+IFERROR(VLOOKUP($A1137,Data_Loss!$A$2:$V$1180,7,FALSE),0)</f>
        <v>0</v>
      </c>
      <c r="F1137" s="353">
        <f>+IFERROR(VLOOKUP($A1137,Data_Loss!$A$2:$V$1180,8,FALSE),0)</f>
        <v>0</v>
      </c>
      <c r="G1137" s="353">
        <f>+IFERROR(VLOOKUP($A1137,Data_Loss!$A$2:$V$1180,9,FALSE),0)</f>
        <v>0</v>
      </c>
      <c r="H1137" s="353">
        <f>+IFERROR(VLOOKUP($A1137,Data_Loss!$A$2:$V$1180,10,FALSE),0)</f>
        <v>1</v>
      </c>
      <c r="I1137" s="353">
        <f>+IFERROR(VLOOKUP($A1137,Data_Loss!$A$2:$V$1300,12,FALSE),0)</f>
        <v>0</v>
      </c>
      <c r="J1137" s="353">
        <f>+IFERROR(VLOOKUP($A1137,Data_Loss!$A$2:$V$1300,13,FALSE),0)</f>
        <v>0</v>
      </c>
      <c r="K1137" s="353">
        <f>+IFERROR(VLOOKUP($A1137,Data_Loss!$A$2:$V$1300,14,FALSE),0)</f>
        <v>0</v>
      </c>
      <c r="L1137" s="353">
        <f>+IFERROR(VLOOKUP($A1137,Data_Loss!$A$2:$V$1300,15,FALSE),0)</f>
        <v>0</v>
      </c>
      <c r="M1137" s="353">
        <f>+IFERROR(VLOOKUP($A1137,Data_Loss!$A$2:$V$1300,16,FALSE),0)</f>
        <v>33998</v>
      </c>
      <c r="N1137" s="353">
        <f>+IFERROR(VLOOKUP($A1137,Data_Loss!$A$2:$V$1300,17,FALSE),0)</f>
        <v>0</v>
      </c>
      <c r="O1137" s="353">
        <f>+IFERROR(VLOOKUP($A1137,Data_Loss!$A$2:$V$1300,18,FALSE),0)</f>
        <v>0</v>
      </c>
      <c r="P1137" s="353">
        <f>+IFERROR(VLOOKUP($A1137,Data_Loss!$A$2:$V$1300,19,FALSE),0)</f>
        <v>0</v>
      </c>
      <c r="Q1137" s="353">
        <f>+IFERROR(VLOOKUP($A1137,Data_Loss!$A$2:$V$1300,20,FALSE),0)</f>
        <v>0</v>
      </c>
      <c r="R1137" s="353">
        <f>+IFERROR(VLOOKUP($A1137,Data_Loss!$A$2:$V$1300,21,FALSE),0)</f>
        <v>40382</v>
      </c>
      <c r="S1137" s="353">
        <f>+IFERROR(VLOOKUP($A1137,Data_Loss!$A$2:$V$1300,22,FALSE),0)</f>
        <v>5075</v>
      </c>
      <c r="T1137" s="191">
        <f>+$I1137*'10k &amp; MO'!C$5+$J1137*'10k &amp; MO'!C$11+$K1137*'10k &amp; MO'!C$17+$L1137*'10k &amp; MO'!C$23+$M1137*'10k &amp; MO'!C$29</f>
        <v>0</v>
      </c>
      <c r="U1137" s="349">
        <f>+$I1137*'10k &amp; MO'!D$5+$J1137*'10k &amp; MO'!D$11+$K1137*'10k &amp; MO'!D$17+$L1137*'10k &amp; MO'!D$23+$M1137*'10k &amp; MO'!D$29</f>
        <v>0</v>
      </c>
      <c r="V1137" s="349">
        <f>+$I1137*'10k &amp; MO'!E$5+$J1137*'10k &amp; MO'!E$11+$K1137*'10k &amp; MO'!E$17+$L1137*'10k &amp; MO'!E$23+$M1137*'10k &amp; MO'!E$29</f>
        <v>3851.9733999999999</v>
      </c>
      <c r="W1137" s="349">
        <f>+$I1137*'10k &amp; MO'!F$5+$J1137*'10k &amp; MO'!F$11+$K1137*'10k &amp; MO'!F$17+$L1137*'10k &amp; MO'!F$23+$M1137*'10k &amp; MO'!F$29</f>
        <v>2298.2647999999999</v>
      </c>
      <c r="X1137" s="349">
        <f>+$I1137*'10k &amp; MO'!G$5+$J1137*'10k &amp; MO'!G$11+$K1137*'10k &amp; MO'!G$17+$L1137*'10k &amp; MO'!G$23+$M1137*'10k &amp; MO'!G$29</f>
        <v>35385.118399999999</v>
      </c>
      <c r="Y1137" s="349">
        <f>+$N1137*'10k &amp; MO'!H$5+$O1137*'10k &amp; MO'!H$11+$P1137*'10k &amp; MO'!H$17+$Q1137*'10k &amp; MO'!H$23+$R1137*'10k &amp; MO'!H$29</f>
        <v>0</v>
      </c>
      <c r="Z1137" s="349">
        <f>+$N1137*'10k &amp; MO'!I$5+$O1137*'10k &amp; MO'!I$11+$P1137*'10k &amp; MO'!I$17+$Q1137*'10k &amp; MO'!I$23+$R1137*'10k &amp; MO'!I$29</f>
        <v>0</v>
      </c>
      <c r="AA1137" s="349">
        <f>+$N1137*'10k &amp; MO'!J$5+$O1137*'10k &amp; MO'!J$11+$P1137*'10k &amp; MO'!J$17+$Q1137*'10k &amp; MO'!J$23+$R1137*'10k &amp; MO'!J$29</f>
        <v>3581.8834000000002</v>
      </c>
      <c r="AB1137" s="349">
        <f>+$N1137*'10k &amp; MO'!K$5+$O1137*'10k &amp; MO'!K$11+$P1137*'10k &amp; MO'!K$17+$Q1137*'10k &amp; MO'!K$23+$R1137*'10k &amp; MO'!K$29</f>
        <v>3961.4742000000001</v>
      </c>
      <c r="AC1137" s="349">
        <f>+$N1137*'10k &amp; MO'!L$5+$O1137*'10k &amp; MO'!L$11+$P1137*'10k &amp; MO'!L$17+$Q1137*'10k &amp; MO'!L$23+$R1137*'10k &amp; MO'!L$29</f>
        <v>60863.750400000004</v>
      </c>
      <c r="AD1137" s="350">
        <f>+S1137*'10k &amp; MO'!O$5</f>
        <v>6841.1</v>
      </c>
      <c r="AF1137" s="192" t="str">
        <f t="shared" si="152"/>
        <v>9182016</v>
      </c>
      <c r="AG1137" s="192">
        <f>+IFERROR(VLOOKUP($AF1137,'Limited Loss'!$F$5:$P$124,AG$3,FALSE),0)</f>
        <v>0</v>
      </c>
      <c r="AH1137" s="193">
        <f>+IFERROR(VLOOKUP($AF1137,'Limited Loss'!$F$5:$P$124,AH$3,FALSE),0)</f>
        <v>0</v>
      </c>
      <c r="AI1137" s="193">
        <f>+IFERROR(VLOOKUP($AF1137,'Limited Loss'!$F$5:$P$124,AI$3,FALSE),0)</f>
        <v>0</v>
      </c>
      <c r="AJ1137" s="193">
        <f>+IFERROR(VLOOKUP($AF1137,'Limited Loss'!$F$5:$P$124,AJ$3,FALSE),0)</f>
        <v>0</v>
      </c>
      <c r="AK1137" s="100">
        <f>+IFERROR(VLOOKUP($AF1137,'Limited Loss'!$F$5:$P$124,AK$3,FALSE),0)</f>
        <v>0</v>
      </c>
      <c r="AL1137" s="193">
        <f>+IFERROR(VLOOKUP($AF1137,'Limited Loss'!$F$5:$P$124,AL$3,FALSE),0)</f>
        <v>0</v>
      </c>
      <c r="AM1137" s="193">
        <f>+IFERROR(VLOOKUP($AF1137,'Limited Loss'!$F$5:$P$124,AM$3,FALSE),0)</f>
        <v>0</v>
      </c>
      <c r="AN1137" s="193">
        <f>+IFERROR(VLOOKUP($AF1137,'Limited Loss'!$F$5:$P$124,AN$3,FALSE),0)</f>
        <v>0</v>
      </c>
      <c r="AO1137" s="193">
        <f>+IFERROR(VLOOKUP($AF1137,'Limited Loss'!$F$5:$P$124,AO$3,FALSE),0)</f>
        <v>0</v>
      </c>
      <c r="AP1137" s="100">
        <f>+IFERROR(VLOOKUP($AF1137,'Limited Loss'!$F$5:$P$124,AP$3,FALSE),0)</f>
        <v>0</v>
      </c>
      <c r="AQ1137" s="353"/>
      <c r="AR1137" s="331">
        <f t="shared" si="153"/>
        <v>918</v>
      </c>
      <c r="AS1137" s="332">
        <f t="shared" si="153"/>
        <v>2016</v>
      </c>
      <c r="AT1137" s="349">
        <f t="shared" si="159"/>
        <v>0</v>
      </c>
      <c r="AU1137" s="349">
        <f t="shared" si="159"/>
        <v>0</v>
      </c>
      <c r="AV1137" s="349">
        <f t="shared" si="158"/>
        <v>3851.9733999999999</v>
      </c>
      <c r="AW1137" s="349">
        <f t="shared" si="158"/>
        <v>2298.2647999999999</v>
      </c>
      <c r="AX1137" s="350">
        <f t="shared" si="158"/>
        <v>35385.118399999999</v>
      </c>
      <c r="AY1137" s="349">
        <f t="shared" si="158"/>
        <v>0</v>
      </c>
      <c r="AZ1137" s="349">
        <f t="shared" si="158"/>
        <v>0</v>
      </c>
      <c r="BA1137" s="349">
        <f t="shared" si="158"/>
        <v>3581.8834000000002</v>
      </c>
      <c r="BB1137" s="349">
        <f t="shared" si="158"/>
        <v>3961.4742000000001</v>
      </c>
      <c r="BC1137" s="349">
        <f t="shared" si="158"/>
        <v>60863.750400000004</v>
      </c>
      <c r="BD1137" s="350">
        <f t="shared" si="158"/>
        <v>6841.1</v>
      </c>
      <c r="BE1137" s="349">
        <f t="shared" si="155"/>
        <v>7433.8567999999996</v>
      </c>
      <c r="BF1137" s="375">
        <f t="shared" si="156"/>
        <v>102508.6078</v>
      </c>
      <c r="BG1137" s="334">
        <f t="shared" si="157"/>
        <v>6841.1</v>
      </c>
    </row>
    <row r="1138" spans="1:59" x14ac:dyDescent="0.2">
      <c r="A1138" s="326" t="str">
        <f t="shared" si="154"/>
        <v>9182017</v>
      </c>
      <c r="B1138" s="331">
        <v>918</v>
      </c>
      <c r="C1138" s="327">
        <v>2017</v>
      </c>
      <c r="D1138" s="353">
        <f>+IFERROR(VLOOKUP($A1138,Data_Loss!$A$2:$V$1180,6,FALSE),0)</f>
        <v>0</v>
      </c>
      <c r="E1138" s="353">
        <f>+IFERROR(VLOOKUP($A1138,Data_Loss!$A$2:$V$1180,7,FALSE),0)</f>
        <v>0</v>
      </c>
      <c r="F1138" s="353">
        <f>+IFERROR(VLOOKUP($A1138,Data_Loss!$A$2:$V$1180,8,FALSE),0)</f>
        <v>0</v>
      </c>
      <c r="G1138" s="353">
        <f>+IFERROR(VLOOKUP($A1138,Data_Loss!$A$2:$V$1180,9,FALSE),0)</f>
        <v>0</v>
      </c>
      <c r="H1138" s="353">
        <f>+IFERROR(VLOOKUP($A1138,Data_Loss!$A$2:$V$1180,10,FALSE),0)</f>
        <v>0</v>
      </c>
      <c r="I1138" s="353">
        <f>+IFERROR(VLOOKUP($A1138,Data_Loss!$A$2:$V$1300,12,FALSE),0)</f>
        <v>0</v>
      </c>
      <c r="J1138" s="353">
        <f>+IFERROR(VLOOKUP($A1138,Data_Loss!$A$2:$V$1300,13,FALSE),0)</f>
        <v>0</v>
      </c>
      <c r="K1138" s="353">
        <f>+IFERROR(VLOOKUP($A1138,Data_Loss!$A$2:$V$1300,14,FALSE),0)</f>
        <v>0</v>
      </c>
      <c r="L1138" s="353">
        <f>+IFERROR(VLOOKUP($A1138,Data_Loss!$A$2:$V$1300,15,FALSE),0)</f>
        <v>0</v>
      </c>
      <c r="M1138" s="353">
        <f>+IFERROR(VLOOKUP($A1138,Data_Loss!$A$2:$V$1300,16,FALSE),0)</f>
        <v>0</v>
      </c>
      <c r="N1138" s="353">
        <f>+IFERROR(VLOOKUP($A1138,Data_Loss!$A$2:$V$1300,17,FALSE),0)</f>
        <v>0</v>
      </c>
      <c r="O1138" s="353">
        <f>+IFERROR(VLOOKUP($A1138,Data_Loss!$A$2:$V$1300,18,FALSE),0)</f>
        <v>0</v>
      </c>
      <c r="P1138" s="353">
        <f>+IFERROR(VLOOKUP($A1138,Data_Loss!$A$2:$V$1300,19,FALSE),0)</f>
        <v>0</v>
      </c>
      <c r="Q1138" s="353">
        <f>+IFERROR(VLOOKUP($A1138,Data_Loss!$A$2:$V$1300,20,FALSE),0)</f>
        <v>0</v>
      </c>
      <c r="R1138" s="353">
        <f>+IFERROR(VLOOKUP($A1138,Data_Loss!$A$2:$V$1300,21,FALSE),0)</f>
        <v>0</v>
      </c>
      <c r="S1138" s="353">
        <f>+IFERROR(VLOOKUP($A1138,Data_Loss!$A$2:$V$1300,22,FALSE),0)</f>
        <v>19843</v>
      </c>
      <c r="T1138" s="191">
        <f>+$I1138*'10k &amp; MO'!C$6+$J1138*'10k &amp; MO'!C$12+$K1138*'10k &amp; MO'!C$18+$L1138*'10k &amp; MO'!C$24+$M1138*'10k &amp; MO'!C$30</f>
        <v>0</v>
      </c>
      <c r="U1138" s="349">
        <f>+$I1138*'10k &amp; MO'!D$6+$J1138*'10k &amp; MO'!D$12+$K1138*'10k &amp; MO'!D$18+$L1138*'10k &amp; MO'!D$24+$M1138*'10k &amp; MO'!D$30</f>
        <v>0</v>
      </c>
      <c r="V1138" s="349">
        <f>+$I1138*'10k &amp; MO'!E$6+$J1138*'10k &amp; MO'!E$12+$K1138*'10k &amp; MO'!E$18+$L1138*'10k &amp; MO'!E$24+$M1138*'10k &amp; MO'!E$30</f>
        <v>0</v>
      </c>
      <c r="W1138" s="349">
        <f>+$I1138*'10k &amp; MO'!F$6+$J1138*'10k &amp; MO'!F$12+$K1138*'10k &amp; MO'!F$18+$L1138*'10k &amp; MO'!F$24+$M1138*'10k &amp; MO'!F$30</f>
        <v>0</v>
      </c>
      <c r="X1138" s="349">
        <f>+$I1138*'10k &amp; MO'!G$6+$J1138*'10k &amp; MO'!G$12+$K1138*'10k &amp; MO'!G$18+$L1138*'10k &amp; MO'!G$24+$M1138*'10k &amp; MO'!G$30</f>
        <v>0</v>
      </c>
      <c r="Y1138" s="349">
        <f>+$N1138*'10k &amp; MO'!H$6+$O1138*'10k &amp; MO'!H$12+$P1138*'10k &amp; MO'!H$18+$Q1138*'10k &amp; MO'!H$24+$R1138*'10k &amp; MO'!H$30</f>
        <v>0</v>
      </c>
      <c r="Z1138" s="349">
        <f>+$N1138*'10k &amp; MO'!I$6+$O1138*'10k &amp; MO'!I$12+$P1138*'10k &amp; MO'!I$18+$Q1138*'10k &amp; MO'!I$24+$R1138*'10k &amp; MO'!I$30</f>
        <v>0</v>
      </c>
      <c r="AA1138" s="349">
        <f>+$N1138*'10k &amp; MO'!J$6+$O1138*'10k &amp; MO'!J$12+$P1138*'10k &amp; MO'!J$18+$Q1138*'10k &amp; MO'!J$24+$R1138*'10k &amp; MO'!J$30</f>
        <v>0</v>
      </c>
      <c r="AB1138" s="349">
        <f>+$N1138*'10k &amp; MO'!K$6+$O1138*'10k &amp; MO'!K$12+$P1138*'10k &amp; MO'!K$18+$Q1138*'10k &amp; MO'!K$24+$R1138*'10k &amp; MO'!K$30</f>
        <v>0</v>
      </c>
      <c r="AC1138" s="349">
        <f>+$N1138*'10k &amp; MO'!L$6+$O1138*'10k &amp; MO'!L$12+$P1138*'10k &amp; MO'!L$18+$Q1138*'10k &amp; MO'!L$24+$R1138*'10k &amp; MO'!L$30</f>
        <v>0</v>
      </c>
      <c r="AD1138" s="350">
        <f>+S1138*'10k &amp; MO'!O$6</f>
        <v>26708.678</v>
      </c>
      <c r="AF1138" s="192" t="str">
        <f t="shared" si="152"/>
        <v>9182017</v>
      </c>
      <c r="AG1138" s="192">
        <f>+IFERROR(VLOOKUP($AF1138,'Limited Loss'!$F$5:$P$124,AG$3,FALSE),0)</f>
        <v>0</v>
      </c>
      <c r="AH1138" s="193">
        <f>+IFERROR(VLOOKUP($AF1138,'Limited Loss'!$F$5:$P$124,AH$3,FALSE),0)</f>
        <v>0</v>
      </c>
      <c r="AI1138" s="193">
        <f>+IFERROR(VLOOKUP($AF1138,'Limited Loss'!$F$5:$P$124,AI$3,FALSE),0)</f>
        <v>0</v>
      </c>
      <c r="AJ1138" s="193">
        <f>+IFERROR(VLOOKUP($AF1138,'Limited Loss'!$F$5:$P$124,AJ$3,FALSE),0)</f>
        <v>0</v>
      </c>
      <c r="AK1138" s="100">
        <f>+IFERROR(VLOOKUP($AF1138,'Limited Loss'!$F$5:$P$124,AK$3,FALSE),0)</f>
        <v>0</v>
      </c>
      <c r="AL1138" s="193">
        <f>+IFERROR(VLOOKUP($AF1138,'Limited Loss'!$F$5:$P$124,AL$3,FALSE),0)</f>
        <v>0</v>
      </c>
      <c r="AM1138" s="193">
        <f>+IFERROR(VLOOKUP($AF1138,'Limited Loss'!$F$5:$P$124,AM$3,FALSE),0)</f>
        <v>0</v>
      </c>
      <c r="AN1138" s="193">
        <f>+IFERROR(VLOOKUP($AF1138,'Limited Loss'!$F$5:$P$124,AN$3,FALSE),0)</f>
        <v>0</v>
      </c>
      <c r="AO1138" s="193">
        <f>+IFERROR(VLOOKUP($AF1138,'Limited Loss'!$F$5:$P$124,AO$3,FALSE),0)</f>
        <v>0</v>
      </c>
      <c r="AP1138" s="100">
        <f>+IFERROR(VLOOKUP($AF1138,'Limited Loss'!$F$5:$P$124,AP$3,FALSE),0)</f>
        <v>0</v>
      </c>
      <c r="AQ1138" s="353"/>
      <c r="AR1138" s="331">
        <f t="shared" si="153"/>
        <v>918</v>
      </c>
      <c r="AS1138" s="332">
        <f t="shared" si="153"/>
        <v>2017</v>
      </c>
      <c r="AT1138" s="349">
        <f t="shared" si="159"/>
        <v>0</v>
      </c>
      <c r="AU1138" s="349">
        <f t="shared" si="159"/>
        <v>0</v>
      </c>
      <c r="AV1138" s="349">
        <f t="shared" si="158"/>
        <v>0</v>
      </c>
      <c r="AW1138" s="349">
        <f t="shared" si="158"/>
        <v>0</v>
      </c>
      <c r="AX1138" s="350">
        <f t="shared" si="158"/>
        <v>0</v>
      </c>
      <c r="AY1138" s="349">
        <f t="shared" si="158"/>
        <v>0</v>
      </c>
      <c r="AZ1138" s="349">
        <f t="shared" si="158"/>
        <v>0</v>
      </c>
      <c r="BA1138" s="349">
        <f t="shared" si="158"/>
        <v>0</v>
      </c>
      <c r="BB1138" s="349">
        <f t="shared" si="158"/>
        <v>0</v>
      </c>
      <c r="BC1138" s="349">
        <f t="shared" si="158"/>
        <v>0</v>
      </c>
      <c r="BD1138" s="350">
        <f t="shared" si="158"/>
        <v>26708.678</v>
      </c>
      <c r="BE1138" s="349">
        <f t="shared" si="155"/>
        <v>0</v>
      </c>
      <c r="BF1138" s="375">
        <f t="shared" si="156"/>
        <v>0</v>
      </c>
      <c r="BG1138" s="334">
        <f t="shared" si="157"/>
        <v>26708.678</v>
      </c>
    </row>
    <row r="1139" spans="1:59" x14ac:dyDescent="0.2">
      <c r="A1139" s="326" t="str">
        <f t="shared" si="154"/>
        <v>9182018</v>
      </c>
      <c r="B1139" s="331">
        <v>918</v>
      </c>
      <c r="C1139" s="327">
        <v>2018</v>
      </c>
      <c r="D1139" s="353">
        <f>+IFERROR(VLOOKUP($A1139,Data_Loss!$A$2:$V$1180,6,FALSE),0)</f>
        <v>0</v>
      </c>
      <c r="E1139" s="353">
        <f>+IFERROR(VLOOKUP($A1139,Data_Loss!$A$2:$V$1180,7,FALSE),0)</f>
        <v>0</v>
      </c>
      <c r="F1139" s="353">
        <f>+IFERROR(VLOOKUP($A1139,Data_Loss!$A$2:$V$1180,8,FALSE),0)</f>
        <v>0</v>
      </c>
      <c r="G1139" s="353">
        <f>+IFERROR(VLOOKUP($A1139,Data_Loss!$A$2:$V$1180,9,FALSE),0)</f>
        <v>0</v>
      </c>
      <c r="H1139" s="353">
        <f>+IFERROR(VLOOKUP($A1139,Data_Loss!$A$2:$V$1180,10,FALSE),0)</f>
        <v>0</v>
      </c>
      <c r="I1139" s="353">
        <f>+IFERROR(VLOOKUP($A1139,Data_Loss!$A$2:$V$1300,12,FALSE),0)</f>
        <v>0</v>
      </c>
      <c r="J1139" s="353">
        <f>+IFERROR(VLOOKUP($A1139,Data_Loss!$A$2:$V$1300,13,FALSE),0)</f>
        <v>0</v>
      </c>
      <c r="K1139" s="353">
        <f>+IFERROR(VLOOKUP($A1139,Data_Loss!$A$2:$V$1300,14,FALSE),0)</f>
        <v>0</v>
      </c>
      <c r="L1139" s="353">
        <f>+IFERROR(VLOOKUP($A1139,Data_Loss!$A$2:$V$1300,15,FALSE),0)</f>
        <v>0</v>
      </c>
      <c r="M1139" s="353">
        <f>+IFERROR(VLOOKUP($A1139,Data_Loss!$A$2:$V$1300,16,FALSE),0)</f>
        <v>0</v>
      </c>
      <c r="N1139" s="353">
        <f>+IFERROR(VLOOKUP($A1139,Data_Loss!$A$2:$V$1300,17,FALSE),0)</f>
        <v>0</v>
      </c>
      <c r="O1139" s="353">
        <f>+IFERROR(VLOOKUP($A1139,Data_Loss!$A$2:$V$1300,18,FALSE),0)</f>
        <v>0</v>
      </c>
      <c r="P1139" s="353">
        <f>+IFERROR(VLOOKUP($A1139,Data_Loss!$A$2:$V$1300,19,FALSE),0)</f>
        <v>0</v>
      </c>
      <c r="Q1139" s="353">
        <f>+IFERROR(VLOOKUP($A1139,Data_Loss!$A$2:$V$1300,20,FALSE),0)</f>
        <v>0</v>
      </c>
      <c r="R1139" s="353">
        <f>+IFERROR(VLOOKUP($A1139,Data_Loss!$A$2:$V$1300,21,FALSE),0)</f>
        <v>0</v>
      </c>
      <c r="S1139" s="353">
        <f>+IFERROR(VLOOKUP($A1139,Data_Loss!$A$2:$V$1300,22,FALSE),0)</f>
        <v>4987</v>
      </c>
      <c r="T1139" s="191">
        <f>+$I1139*'10k &amp; MO'!C$7+$J1139*'10k &amp; MO'!C$13+$K1139*'10k &amp; MO'!C$19+$L1139*'10k &amp; MO'!C$25+$M1139*'10k &amp; MO'!C$31</f>
        <v>0</v>
      </c>
      <c r="U1139" s="349">
        <f>+$I1139*'10k &amp; MO'!D$7+$J1139*'10k &amp; MO'!D$13+$K1139*'10k &amp; MO'!D$19+$L1139*'10k &amp; MO'!D$25+$M1139*'10k &amp; MO'!D$31</f>
        <v>0</v>
      </c>
      <c r="V1139" s="349">
        <f>+$I1139*'10k &amp; MO'!E$7+$J1139*'10k &amp; MO'!E$13+$K1139*'10k &amp; MO'!E$19+$L1139*'10k &amp; MO'!E$25+$M1139*'10k &amp; MO'!E$31</f>
        <v>0</v>
      </c>
      <c r="W1139" s="349">
        <f>+$I1139*'10k &amp; MO'!F$7+$J1139*'10k &amp; MO'!F$13+$K1139*'10k &amp; MO'!F$19+$L1139*'10k &amp; MO'!F$25+$M1139*'10k &amp; MO'!F$31</f>
        <v>0</v>
      </c>
      <c r="X1139" s="349">
        <f>+$I1139*'10k &amp; MO'!G$7+$J1139*'10k &amp; MO'!G$13+$K1139*'10k &amp; MO'!G$19+$L1139*'10k &amp; MO'!G$25+$M1139*'10k &amp; MO'!G$31</f>
        <v>0</v>
      </c>
      <c r="Y1139" s="349">
        <f>+$N1139*'10k &amp; MO'!H$7+$O1139*'10k &amp; MO'!H$13+$P1139*'10k &amp; MO'!H$19+$Q1139*'10k &amp; MO'!H$25+$R1139*'10k &amp; MO'!H$31</f>
        <v>0</v>
      </c>
      <c r="Z1139" s="349">
        <f>+$N1139*'10k &amp; MO'!I$7+$O1139*'10k &amp; MO'!I$13+$P1139*'10k &amp; MO'!I$19+$Q1139*'10k &amp; MO'!I$25+$R1139*'10k &amp; MO'!I$31</f>
        <v>0</v>
      </c>
      <c r="AA1139" s="349">
        <f>+$N1139*'10k &amp; MO'!J$7+$O1139*'10k &amp; MO'!J$13+$P1139*'10k &amp; MO'!J$19+$Q1139*'10k &amp; MO'!J$25+$R1139*'10k &amp; MO'!J$31</f>
        <v>0</v>
      </c>
      <c r="AB1139" s="349">
        <f>+$N1139*'10k &amp; MO'!K$7+$O1139*'10k &amp; MO'!K$13+$P1139*'10k &amp; MO'!K$19+$Q1139*'10k &amp; MO'!K$25+$R1139*'10k &amp; MO'!K$31</f>
        <v>0</v>
      </c>
      <c r="AC1139" s="349">
        <f>+$N1139*'10k &amp; MO'!L$7+$O1139*'10k &amp; MO'!L$13+$P1139*'10k &amp; MO'!L$19+$Q1139*'10k &amp; MO'!L$25+$R1139*'10k &amp; MO'!L$31</f>
        <v>0</v>
      </c>
      <c r="AD1139" s="350">
        <f>+S1139*'10k &amp; MO'!O$7</f>
        <v>6612.7620000000006</v>
      </c>
      <c r="AF1139" s="192" t="str">
        <f t="shared" si="152"/>
        <v>9182018</v>
      </c>
      <c r="AG1139" s="192">
        <f>+IFERROR(VLOOKUP($AF1139,'Limited Loss'!$F$5:$P$124,AG$3,FALSE),0)</f>
        <v>0</v>
      </c>
      <c r="AH1139" s="193">
        <f>+IFERROR(VLOOKUP($AF1139,'Limited Loss'!$F$5:$P$124,AH$3,FALSE),0)</f>
        <v>0</v>
      </c>
      <c r="AI1139" s="193">
        <f>+IFERROR(VLOOKUP($AF1139,'Limited Loss'!$F$5:$P$124,AI$3,FALSE),0)</f>
        <v>0</v>
      </c>
      <c r="AJ1139" s="193">
        <f>+IFERROR(VLOOKUP($AF1139,'Limited Loss'!$F$5:$P$124,AJ$3,FALSE),0)</f>
        <v>0</v>
      </c>
      <c r="AK1139" s="100">
        <f>+IFERROR(VLOOKUP($AF1139,'Limited Loss'!$F$5:$P$124,AK$3,FALSE),0)</f>
        <v>0</v>
      </c>
      <c r="AL1139" s="193">
        <f>+IFERROR(VLOOKUP($AF1139,'Limited Loss'!$F$5:$P$124,AL$3,FALSE),0)</f>
        <v>0</v>
      </c>
      <c r="AM1139" s="193">
        <f>+IFERROR(VLOOKUP($AF1139,'Limited Loss'!$F$5:$P$124,AM$3,FALSE),0)</f>
        <v>0</v>
      </c>
      <c r="AN1139" s="193">
        <f>+IFERROR(VLOOKUP($AF1139,'Limited Loss'!$F$5:$P$124,AN$3,FALSE),0)</f>
        <v>0</v>
      </c>
      <c r="AO1139" s="193">
        <f>+IFERROR(VLOOKUP($AF1139,'Limited Loss'!$F$5:$P$124,AO$3,FALSE),0)</f>
        <v>0</v>
      </c>
      <c r="AP1139" s="100">
        <f>+IFERROR(VLOOKUP($AF1139,'Limited Loss'!$F$5:$P$124,AP$3,FALSE),0)</f>
        <v>0</v>
      </c>
      <c r="AQ1139" s="353"/>
      <c r="AR1139" s="331">
        <f t="shared" si="153"/>
        <v>918</v>
      </c>
      <c r="AS1139" s="332">
        <f t="shared" si="153"/>
        <v>2018</v>
      </c>
      <c r="AT1139" s="349">
        <f t="shared" si="159"/>
        <v>0</v>
      </c>
      <c r="AU1139" s="349">
        <f t="shared" si="159"/>
        <v>0</v>
      </c>
      <c r="AV1139" s="349">
        <f t="shared" si="158"/>
        <v>0</v>
      </c>
      <c r="AW1139" s="349">
        <f t="shared" si="158"/>
        <v>0</v>
      </c>
      <c r="AX1139" s="350">
        <f t="shared" si="158"/>
        <v>0</v>
      </c>
      <c r="AY1139" s="349">
        <f t="shared" si="158"/>
        <v>0</v>
      </c>
      <c r="AZ1139" s="349">
        <f t="shared" si="158"/>
        <v>0</v>
      </c>
      <c r="BA1139" s="349">
        <f t="shared" si="158"/>
        <v>0</v>
      </c>
      <c r="BB1139" s="349">
        <f t="shared" si="158"/>
        <v>0</v>
      </c>
      <c r="BC1139" s="349">
        <f t="shared" si="158"/>
        <v>0</v>
      </c>
      <c r="BD1139" s="350">
        <f t="shared" si="158"/>
        <v>6612.7620000000006</v>
      </c>
      <c r="BE1139" s="349">
        <f t="shared" si="155"/>
        <v>0</v>
      </c>
      <c r="BF1139" s="375">
        <f t="shared" si="156"/>
        <v>0</v>
      </c>
      <c r="BG1139" s="334">
        <f t="shared" si="157"/>
        <v>6612.7620000000006</v>
      </c>
    </row>
    <row r="1140" spans="1:59" x14ac:dyDescent="0.2">
      <c r="A1140" s="326" t="str">
        <f t="shared" si="154"/>
        <v>9192014</v>
      </c>
      <c r="B1140" s="331">
        <v>919</v>
      </c>
      <c r="C1140" s="327">
        <v>2014</v>
      </c>
      <c r="D1140" s="353">
        <f>+IFERROR(VLOOKUP($A1140,Data_Loss!$A$2:$V$1180,6,FALSE),0)</f>
        <v>0</v>
      </c>
      <c r="E1140" s="353">
        <f>+IFERROR(VLOOKUP($A1140,Data_Loss!$A$2:$V$1180,7,FALSE),0)</f>
        <v>0</v>
      </c>
      <c r="F1140" s="353">
        <f>+IFERROR(VLOOKUP($A1140,Data_Loss!$A$2:$V$1180,8,FALSE),0)</f>
        <v>0</v>
      </c>
      <c r="G1140" s="353">
        <f>+IFERROR(VLOOKUP($A1140,Data_Loss!$A$2:$V$1180,9,FALSE),0)</f>
        <v>3</v>
      </c>
      <c r="H1140" s="353">
        <f>+IFERROR(VLOOKUP($A1140,Data_Loss!$A$2:$V$1180,10,FALSE),0)</f>
        <v>1</v>
      </c>
      <c r="I1140" s="353">
        <f>+IFERROR(VLOOKUP($A1140,Data_Loss!$A$2:$V$1300,12,FALSE),0)</f>
        <v>0</v>
      </c>
      <c r="J1140" s="353">
        <f>+IFERROR(VLOOKUP($A1140,Data_Loss!$A$2:$V$1300,13,FALSE),0)</f>
        <v>0</v>
      </c>
      <c r="K1140" s="353">
        <f>+IFERROR(VLOOKUP($A1140,Data_Loss!$A$2:$V$1300,14,FALSE),0)</f>
        <v>0</v>
      </c>
      <c r="L1140" s="353">
        <f>+IFERROR(VLOOKUP($A1140,Data_Loss!$A$2:$V$1300,15,FALSE),0)</f>
        <v>93389</v>
      </c>
      <c r="M1140" s="353">
        <f>+IFERROR(VLOOKUP($A1140,Data_Loss!$A$2:$V$1300,16,FALSE),0)</f>
        <v>148</v>
      </c>
      <c r="N1140" s="353">
        <f>+IFERROR(VLOOKUP($A1140,Data_Loss!$A$2:$V$1300,17,FALSE),0)</f>
        <v>0</v>
      </c>
      <c r="O1140" s="353">
        <f>+IFERROR(VLOOKUP($A1140,Data_Loss!$A$2:$V$1300,18,FALSE),0)</f>
        <v>0</v>
      </c>
      <c r="P1140" s="353">
        <f>+IFERROR(VLOOKUP($A1140,Data_Loss!$A$2:$V$1300,19,FALSE),0)</f>
        <v>0</v>
      </c>
      <c r="Q1140" s="353">
        <f>+IFERROR(VLOOKUP($A1140,Data_Loss!$A$2:$V$1300,20,FALSE),0)</f>
        <v>240576</v>
      </c>
      <c r="R1140" s="353">
        <f>+IFERROR(VLOOKUP($A1140,Data_Loss!$A$2:$V$1300,21,FALSE),0)</f>
        <v>0</v>
      </c>
      <c r="S1140" s="353">
        <f>+IFERROR(VLOOKUP($A1140,Data_Loss!$A$2:$V$1300,22,FALSE),0)</f>
        <v>3266</v>
      </c>
      <c r="T1140" s="191">
        <f>+$I1140*'10k &amp; MO'!C$3+$J1140*'10k &amp; MO'!C$9+$K1140*'10k &amp; MO'!C$15+$L1140*'10k &amp; MO'!C$21+$M1140*'10k &amp; MO'!C$27</f>
        <v>0</v>
      </c>
      <c r="U1140" s="349">
        <f>+$I1140*'10k &amp; MO'!D$3+$J1140*'10k &amp; MO'!D$9+$K1140*'10k &amp; MO'!D$15+$L1140*'10k &amp; MO'!D$21+$M1140*'10k &amp; MO'!D$27</f>
        <v>0</v>
      </c>
      <c r="V1140" s="349">
        <f>+$I1140*'10k &amp; MO'!E$3+$J1140*'10k &amp; MO'!E$9+$K1140*'10k &amp; MO'!E$15+$L1140*'10k &amp; MO'!E$21+$M1140*'10k &amp; MO'!E$27</f>
        <v>0</v>
      </c>
      <c r="W1140" s="349">
        <f>+$I1140*'10k &amp; MO'!F$3+$J1140*'10k &amp; MO'!F$9+$K1140*'10k &amp; MO'!F$15+$L1140*'10k &amp; MO'!F$21+$M1140*'10k &amp; MO'!F$27</f>
        <v>114775.08100000001</v>
      </c>
      <c r="X1140" s="349">
        <f>+$I1140*'10k &amp; MO'!G$3+$J1140*'10k &amp; MO'!G$9+$K1140*'10k &amp; MO'!G$15+$L1140*'10k &amp; MO'!G$21+$M1140*'10k &amp; MO'!G$27</f>
        <v>167.53599999999997</v>
      </c>
      <c r="Y1140" s="349">
        <f>+$N1140*'10k &amp; MO'!H$3+$O1140*'10k &amp; MO'!H$9+$P1140*'10k &amp; MO'!H$15+$Q1140*'10k &amp; MO'!H$21+$R1140*'10k &amp; MO'!H$27</f>
        <v>0</v>
      </c>
      <c r="Z1140" s="349">
        <f>+$N1140*'10k &amp; MO'!I$3+$O1140*'10k &amp; MO'!I$9+$P1140*'10k &amp; MO'!I$15+$Q1140*'10k &amp; MO'!I$21+$R1140*'10k &amp; MO'!I$27</f>
        <v>0</v>
      </c>
      <c r="AA1140" s="349">
        <f>+$N1140*'10k &amp; MO'!J$3+$O1140*'10k &amp; MO'!J$9+$P1140*'10k &amp; MO'!J$15+$Q1140*'10k &amp; MO'!J$21+$R1140*'10k &amp; MO'!J$27</f>
        <v>0</v>
      </c>
      <c r="AB1140" s="349">
        <f>+$N1140*'10k &amp; MO'!K$3+$O1140*'10k &amp; MO'!K$9+$P1140*'10k &amp; MO'!K$15+$Q1140*'10k &amp; MO'!K$21+$R1140*'10k &amp; MO'!K$27</f>
        <v>337046.97600000002</v>
      </c>
      <c r="AC1140" s="349">
        <f>+$N1140*'10k &amp; MO'!L$3+$O1140*'10k &amp; MO'!L$9+$P1140*'10k &amp; MO'!L$15+$Q1140*'10k &amp; MO'!L$21+$R1140*'10k &amp; MO'!L$27</f>
        <v>0</v>
      </c>
      <c r="AD1140" s="350">
        <f>+S1140*'10k &amp; MO'!O$3</f>
        <v>3497.886</v>
      </c>
      <c r="AF1140" s="192" t="str">
        <f t="shared" si="152"/>
        <v>9192014</v>
      </c>
      <c r="AG1140" s="192">
        <f>+IFERROR(VLOOKUP($AF1140,'Limited Loss'!$F$5:$P$124,AG$3,FALSE),0)</f>
        <v>0</v>
      </c>
      <c r="AH1140" s="193">
        <f>+IFERROR(VLOOKUP($AF1140,'Limited Loss'!$F$5:$P$124,AH$3,FALSE),0)</f>
        <v>0</v>
      </c>
      <c r="AI1140" s="193">
        <f>+IFERROR(VLOOKUP($AF1140,'Limited Loss'!$F$5:$P$124,AI$3,FALSE),0)</f>
        <v>0</v>
      </c>
      <c r="AJ1140" s="193">
        <f>+IFERROR(VLOOKUP($AF1140,'Limited Loss'!$F$5:$P$124,AJ$3,FALSE),0)</f>
        <v>0</v>
      </c>
      <c r="AK1140" s="100">
        <f>+IFERROR(VLOOKUP($AF1140,'Limited Loss'!$F$5:$P$124,AK$3,FALSE),0)</f>
        <v>0</v>
      </c>
      <c r="AL1140" s="193">
        <f>+IFERROR(VLOOKUP($AF1140,'Limited Loss'!$F$5:$P$124,AL$3,FALSE),0)</f>
        <v>0</v>
      </c>
      <c r="AM1140" s="193">
        <f>+IFERROR(VLOOKUP($AF1140,'Limited Loss'!$F$5:$P$124,AM$3,FALSE),0)</f>
        <v>0</v>
      </c>
      <c r="AN1140" s="193">
        <f>+IFERROR(VLOOKUP($AF1140,'Limited Loss'!$F$5:$P$124,AN$3,FALSE),0)</f>
        <v>0</v>
      </c>
      <c r="AO1140" s="193">
        <f>+IFERROR(VLOOKUP($AF1140,'Limited Loss'!$F$5:$P$124,AO$3,FALSE),0)</f>
        <v>0</v>
      </c>
      <c r="AP1140" s="100">
        <f>+IFERROR(VLOOKUP($AF1140,'Limited Loss'!$F$5:$P$124,AP$3,FALSE),0)</f>
        <v>0</v>
      </c>
      <c r="AQ1140" s="353"/>
      <c r="AR1140" s="331">
        <f t="shared" si="153"/>
        <v>919</v>
      </c>
      <c r="AS1140" s="332">
        <f t="shared" si="153"/>
        <v>2014</v>
      </c>
      <c r="AT1140" s="349">
        <f t="shared" si="159"/>
        <v>0</v>
      </c>
      <c r="AU1140" s="349">
        <f t="shared" si="159"/>
        <v>0</v>
      </c>
      <c r="AV1140" s="349">
        <f t="shared" si="158"/>
        <v>0</v>
      </c>
      <c r="AW1140" s="349">
        <f t="shared" si="158"/>
        <v>114775.08100000001</v>
      </c>
      <c r="AX1140" s="350">
        <f t="shared" si="158"/>
        <v>167.53599999999997</v>
      </c>
      <c r="AY1140" s="349">
        <f t="shared" ref="AY1140:BD1182" si="160">+Y1140-AL1140</f>
        <v>0</v>
      </c>
      <c r="AZ1140" s="349">
        <f t="shared" si="160"/>
        <v>0</v>
      </c>
      <c r="BA1140" s="349">
        <f t="shared" si="160"/>
        <v>0</v>
      </c>
      <c r="BB1140" s="349">
        <f t="shared" si="160"/>
        <v>337046.97600000002</v>
      </c>
      <c r="BC1140" s="349">
        <f t="shared" si="160"/>
        <v>0</v>
      </c>
      <c r="BD1140" s="350">
        <f t="shared" si="160"/>
        <v>3497.886</v>
      </c>
      <c r="BE1140" s="349">
        <f t="shared" si="155"/>
        <v>0</v>
      </c>
      <c r="BF1140" s="375">
        <f t="shared" si="156"/>
        <v>451989.59299999999</v>
      </c>
      <c r="BG1140" s="334">
        <f t="shared" si="157"/>
        <v>3497.886</v>
      </c>
    </row>
    <row r="1141" spans="1:59" x14ac:dyDescent="0.2">
      <c r="A1141" s="326" t="str">
        <f t="shared" si="154"/>
        <v>9192015</v>
      </c>
      <c r="B1141" s="331">
        <v>919</v>
      </c>
      <c r="C1141" s="327">
        <v>2015</v>
      </c>
      <c r="D1141" s="353">
        <f>+IFERROR(VLOOKUP($A1141,Data_Loss!$A$2:$V$1180,6,FALSE),0)</f>
        <v>0</v>
      </c>
      <c r="E1141" s="353">
        <f>+IFERROR(VLOOKUP($A1141,Data_Loss!$A$2:$V$1180,7,FALSE),0)</f>
        <v>0</v>
      </c>
      <c r="F1141" s="353">
        <f>+IFERROR(VLOOKUP($A1141,Data_Loss!$A$2:$V$1180,8,FALSE),0)</f>
        <v>0</v>
      </c>
      <c r="G1141" s="353">
        <f>+IFERROR(VLOOKUP($A1141,Data_Loss!$A$2:$V$1180,9,FALSE),0)</f>
        <v>3</v>
      </c>
      <c r="H1141" s="353">
        <f>+IFERROR(VLOOKUP($A1141,Data_Loss!$A$2:$V$1180,10,FALSE),0)</f>
        <v>2</v>
      </c>
      <c r="I1141" s="353">
        <f>+IFERROR(VLOOKUP($A1141,Data_Loss!$A$2:$V$1300,12,FALSE),0)</f>
        <v>0</v>
      </c>
      <c r="J1141" s="353">
        <f>+IFERROR(VLOOKUP($A1141,Data_Loss!$A$2:$V$1300,13,FALSE),0)</f>
        <v>0</v>
      </c>
      <c r="K1141" s="353">
        <f>+IFERROR(VLOOKUP($A1141,Data_Loss!$A$2:$V$1300,14,FALSE),0)</f>
        <v>0</v>
      </c>
      <c r="L1141" s="353">
        <f>+IFERROR(VLOOKUP($A1141,Data_Loss!$A$2:$V$1300,15,FALSE),0)</f>
        <v>34437</v>
      </c>
      <c r="M1141" s="353">
        <f>+IFERROR(VLOOKUP($A1141,Data_Loss!$A$2:$V$1300,16,FALSE),0)</f>
        <v>716</v>
      </c>
      <c r="N1141" s="353">
        <f>+IFERROR(VLOOKUP($A1141,Data_Loss!$A$2:$V$1300,17,FALSE),0)</f>
        <v>0</v>
      </c>
      <c r="O1141" s="353">
        <f>+IFERROR(VLOOKUP($A1141,Data_Loss!$A$2:$V$1300,18,FALSE),0)</f>
        <v>0</v>
      </c>
      <c r="P1141" s="353">
        <f>+IFERROR(VLOOKUP($A1141,Data_Loss!$A$2:$V$1300,19,FALSE),0)</f>
        <v>0</v>
      </c>
      <c r="Q1141" s="353">
        <f>+IFERROR(VLOOKUP($A1141,Data_Loss!$A$2:$V$1300,20,FALSE),0)</f>
        <v>51688</v>
      </c>
      <c r="R1141" s="353">
        <f>+IFERROR(VLOOKUP($A1141,Data_Loss!$A$2:$V$1300,21,FALSE),0)</f>
        <v>1064</v>
      </c>
      <c r="S1141" s="353">
        <f>+IFERROR(VLOOKUP($A1141,Data_Loss!$A$2:$V$1300,22,FALSE),0)</f>
        <v>10862</v>
      </c>
      <c r="T1141" s="191">
        <f>+$I1141*'10k &amp; MO'!C$4+$J1141*'10k &amp; MO'!C$10+$K1141*'10k &amp; MO'!C$16+$L1141*'10k &amp; MO'!C$22+$M1141*'10k &amp; MO'!C$28</f>
        <v>0</v>
      </c>
      <c r="U1141" s="349">
        <f>+$I1141*'10k &amp; MO'!D$4+$J1141*'10k &amp; MO'!D$10+$K1141*'10k &amp; MO'!D$16+$L1141*'10k &amp; MO'!D$22+$M1141*'10k &amp; MO'!D$28</f>
        <v>0</v>
      </c>
      <c r="V1141" s="349">
        <f>+$I1141*'10k &amp; MO'!E$4+$J1141*'10k &amp; MO'!E$10+$K1141*'10k &amp; MO'!E$16+$L1141*'10k &amp; MO'!E$22+$M1141*'10k &amp; MO'!E$28</f>
        <v>5070.0805</v>
      </c>
      <c r="W1141" s="349">
        <f>+$I1141*'10k &amp; MO'!F$4+$J1141*'10k &amp; MO'!F$10+$K1141*'10k &amp; MO'!F$16+$L1141*'10k &amp; MO'!F$22+$M1141*'10k &amp; MO'!F$28</f>
        <v>37809.571899999995</v>
      </c>
      <c r="X1141" s="349">
        <f>+$I1141*'10k &amp; MO'!G$4+$J1141*'10k &amp; MO'!G$10+$K1141*'10k &amp; MO'!G$16+$L1141*'10k &amp; MO'!G$22+$M1141*'10k &amp; MO'!G$28</f>
        <v>1112.9503</v>
      </c>
      <c r="Y1141" s="349">
        <f>+$N1141*'10k &amp; MO'!H$4+$O1141*'10k &amp; MO'!H$10+$P1141*'10k &amp; MO'!H$16+$Q1141*'10k &amp; MO'!H$22+$R1141*'10k &amp; MO'!H$28</f>
        <v>0</v>
      </c>
      <c r="Z1141" s="349">
        <f>+$N1141*'10k &amp; MO'!I$4+$O1141*'10k &amp; MO'!I$10+$P1141*'10k &amp; MO'!I$16+$Q1141*'10k &amp; MO'!I$22+$R1141*'10k &amp; MO'!I$28</f>
        <v>0</v>
      </c>
      <c r="AA1141" s="349">
        <f>+$N1141*'10k &amp; MO'!J$4+$O1141*'10k &amp; MO'!J$10+$P1141*'10k &amp; MO'!J$16+$Q1141*'10k &amp; MO'!J$22+$R1141*'10k &amp; MO'!J$28</f>
        <v>9726.6736000000001</v>
      </c>
      <c r="AB1141" s="349">
        <f>+$N1141*'10k &amp; MO'!K$4+$O1141*'10k &amp; MO'!K$10+$P1141*'10k &amp; MO'!K$16+$Q1141*'10k &amp; MO'!K$22+$R1141*'10k &amp; MO'!K$28</f>
        <v>79795.54800000001</v>
      </c>
      <c r="AC1141" s="349">
        <f>+$N1141*'10k &amp; MO'!L$4+$O1141*'10k &amp; MO'!L$10+$P1141*'10k &amp; MO'!L$16+$Q1141*'10k &amp; MO'!L$22+$R1141*'10k &amp; MO'!L$28</f>
        <v>2775.9816000000001</v>
      </c>
      <c r="AD1141" s="350">
        <f>+S1141*'10k &amp; MO'!O$4</f>
        <v>13164.743999999999</v>
      </c>
      <c r="AF1141" s="192" t="str">
        <f t="shared" si="152"/>
        <v>9192015</v>
      </c>
      <c r="AG1141" s="192">
        <f>+IFERROR(VLOOKUP($AF1141,'Limited Loss'!$F$5:$P$124,AG$3,FALSE),0)</f>
        <v>0</v>
      </c>
      <c r="AH1141" s="193">
        <f>+IFERROR(VLOOKUP($AF1141,'Limited Loss'!$F$5:$P$124,AH$3,FALSE),0)</f>
        <v>0</v>
      </c>
      <c r="AI1141" s="193">
        <f>+IFERROR(VLOOKUP($AF1141,'Limited Loss'!$F$5:$P$124,AI$3,FALSE),0)</f>
        <v>0</v>
      </c>
      <c r="AJ1141" s="193">
        <f>+IFERROR(VLOOKUP($AF1141,'Limited Loss'!$F$5:$P$124,AJ$3,FALSE),0)</f>
        <v>0</v>
      </c>
      <c r="AK1141" s="100">
        <f>+IFERROR(VLOOKUP($AF1141,'Limited Loss'!$F$5:$P$124,AK$3,FALSE),0)</f>
        <v>0</v>
      </c>
      <c r="AL1141" s="193">
        <f>+IFERROR(VLOOKUP($AF1141,'Limited Loss'!$F$5:$P$124,AL$3,FALSE),0)</f>
        <v>0</v>
      </c>
      <c r="AM1141" s="193">
        <f>+IFERROR(VLOOKUP($AF1141,'Limited Loss'!$F$5:$P$124,AM$3,FALSE),0)</f>
        <v>0</v>
      </c>
      <c r="AN1141" s="193">
        <f>+IFERROR(VLOOKUP($AF1141,'Limited Loss'!$F$5:$P$124,AN$3,FALSE),0)</f>
        <v>0</v>
      </c>
      <c r="AO1141" s="193">
        <f>+IFERROR(VLOOKUP($AF1141,'Limited Loss'!$F$5:$P$124,AO$3,FALSE),0)</f>
        <v>0</v>
      </c>
      <c r="AP1141" s="100">
        <f>+IFERROR(VLOOKUP($AF1141,'Limited Loss'!$F$5:$P$124,AP$3,FALSE),0)</f>
        <v>0</v>
      </c>
      <c r="AQ1141" s="353"/>
      <c r="AR1141" s="331">
        <f t="shared" si="153"/>
        <v>919</v>
      </c>
      <c r="AS1141" s="332">
        <f t="shared" si="153"/>
        <v>2015</v>
      </c>
      <c r="AT1141" s="349">
        <f t="shared" si="159"/>
        <v>0</v>
      </c>
      <c r="AU1141" s="349">
        <f t="shared" si="159"/>
        <v>0</v>
      </c>
      <c r="AV1141" s="349">
        <f t="shared" si="159"/>
        <v>5070.0805</v>
      </c>
      <c r="AW1141" s="349">
        <f t="shared" si="159"/>
        <v>37809.571899999995</v>
      </c>
      <c r="AX1141" s="350">
        <f t="shared" si="159"/>
        <v>1112.9503</v>
      </c>
      <c r="AY1141" s="349">
        <f t="shared" si="160"/>
        <v>0</v>
      </c>
      <c r="AZ1141" s="349">
        <f t="shared" si="160"/>
        <v>0</v>
      </c>
      <c r="BA1141" s="349">
        <f t="shared" si="160"/>
        <v>9726.6736000000001</v>
      </c>
      <c r="BB1141" s="349">
        <f t="shared" si="160"/>
        <v>79795.54800000001</v>
      </c>
      <c r="BC1141" s="349">
        <f t="shared" si="160"/>
        <v>2775.9816000000001</v>
      </c>
      <c r="BD1141" s="350">
        <f t="shared" si="160"/>
        <v>13164.743999999999</v>
      </c>
      <c r="BE1141" s="349">
        <f t="shared" si="155"/>
        <v>14796.7541</v>
      </c>
      <c r="BF1141" s="375">
        <f t="shared" si="156"/>
        <v>121494.0518</v>
      </c>
      <c r="BG1141" s="334">
        <f t="shared" si="157"/>
        <v>13164.743999999999</v>
      </c>
    </row>
    <row r="1142" spans="1:59" x14ac:dyDescent="0.2">
      <c r="A1142" s="326" t="str">
        <f t="shared" si="154"/>
        <v>9192016</v>
      </c>
      <c r="B1142" s="331">
        <v>919</v>
      </c>
      <c r="C1142" s="327">
        <v>2016</v>
      </c>
      <c r="D1142" s="353">
        <f>+IFERROR(VLOOKUP($A1142,Data_Loss!$A$2:$V$1180,6,FALSE),0)</f>
        <v>0</v>
      </c>
      <c r="E1142" s="353">
        <f>+IFERROR(VLOOKUP($A1142,Data_Loss!$A$2:$V$1180,7,FALSE),0)</f>
        <v>0</v>
      </c>
      <c r="F1142" s="353">
        <f>+IFERROR(VLOOKUP($A1142,Data_Loss!$A$2:$V$1180,8,FALSE),0)</f>
        <v>0</v>
      </c>
      <c r="G1142" s="353">
        <f>+IFERROR(VLOOKUP($A1142,Data_Loss!$A$2:$V$1180,9,FALSE),0)</f>
        <v>3</v>
      </c>
      <c r="H1142" s="353">
        <f>+IFERROR(VLOOKUP($A1142,Data_Loss!$A$2:$V$1180,10,FALSE),0)</f>
        <v>3</v>
      </c>
      <c r="I1142" s="353">
        <f>+IFERROR(VLOOKUP($A1142,Data_Loss!$A$2:$V$1300,12,FALSE),0)</f>
        <v>0</v>
      </c>
      <c r="J1142" s="353">
        <f>+IFERROR(VLOOKUP($A1142,Data_Loss!$A$2:$V$1300,13,FALSE),0)</f>
        <v>0</v>
      </c>
      <c r="K1142" s="353">
        <f>+IFERROR(VLOOKUP($A1142,Data_Loss!$A$2:$V$1300,14,FALSE),0)</f>
        <v>0</v>
      </c>
      <c r="L1142" s="353">
        <f>+IFERROR(VLOOKUP($A1142,Data_Loss!$A$2:$V$1300,15,FALSE),0)</f>
        <v>60778</v>
      </c>
      <c r="M1142" s="353">
        <f>+IFERROR(VLOOKUP($A1142,Data_Loss!$A$2:$V$1300,16,FALSE),0)</f>
        <v>13359</v>
      </c>
      <c r="N1142" s="353">
        <f>+IFERROR(VLOOKUP($A1142,Data_Loss!$A$2:$V$1300,17,FALSE),0)</f>
        <v>0</v>
      </c>
      <c r="O1142" s="353">
        <f>+IFERROR(VLOOKUP($A1142,Data_Loss!$A$2:$V$1300,18,FALSE),0)</f>
        <v>0</v>
      </c>
      <c r="P1142" s="353">
        <f>+IFERROR(VLOOKUP($A1142,Data_Loss!$A$2:$V$1300,19,FALSE),0)</f>
        <v>0</v>
      </c>
      <c r="Q1142" s="353">
        <f>+IFERROR(VLOOKUP($A1142,Data_Loss!$A$2:$V$1300,20,FALSE),0)</f>
        <v>19025</v>
      </c>
      <c r="R1142" s="353">
        <f>+IFERROR(VLOOKUP($A1142,Data_Loss!$A$2:$V$1300,21,FALSE),0)</f>
        <v>9992</v>
      </c>
      <c r="S1142" s="353">
        <f>+IFERROR(VLOOKUP($A1142,Data_Loss!$A$2:$V$1300,22,FALSE),0)</f>
        <v>449</v>
      </c>
      <c r="T1142" s="191">
        <f>+$I1142*'10k &amp; MO'!C$5+$J1142*'10k &amp; MO'!C$11+$K1142*'10k &amp; MO'!C$17+$L1142*'10k &amp; MO'!C$23+$M1142*'10k &amp; MO'!C$29</f>
        <v>0</v>
      </c>
      <c r="U1142" s="349">
        <f>+$I1142*'10k &amp; MO'!D$5+$J1142*'10k &amp; MO'!D$11+$K1142*'10k &amp; MO'!D$17+$L1142*'10k &amp; MO'!D$23+$M1142*'10k &amp; MO'!D$29</f>
        <v>0</v>
      </c>
      <c r="V1142" s="349">
        <f>+$I1142*'10k &amp; MO'!E$5+$J1142*'10k &amp; MO'!E$11+$K1142*'10k &amp; MO'!E$17+$L1142*'10k &amp; MO'!E$23+$M1142*'10k &amp; MO'!E$29</f>
        <v>21260.346900000004</v>
      </c>
      <c r="W1142" s="349">
        <f>+$I1142*'10k &amp; MO'!F$5+$J1142*'10k &amp; MO'!F$11+$K1142*'10k &amp; MO'!F$17+$L1142*'10k &amp; MO'!F$23+$M1142*'10k &amp; MO'!F$29</f>
        <v>66670.942200000005</v>
      </c>
      <c r="X1142" s="349">
        <f>+$I1142*'10k &amp; MO'!G$5+$J1142*'10k &amp; MO'!G$11+$K1142*'10k &amp; MO'!G$17+$L1142*'10k &amp; MO'!G$23+$M1142*'10k &amp; MO'!G$29</f>
        <v>15417.419399999999</v>
      </c>
      <c r="Y1142" s="349">
        <f>+$N1142*'10k &amp; MO'!H$5+$O1142*'10k &amp; MO'!H$11+$P1142*'10k &amp; MO'!H$17+$Q1142*'10k &amp; MO'!H$23+$R1142*'10k &amp; MO'!H$29</f>
        <v>0</v>
      </c>
      <c r="Z1142" s="349">
        <f>+$N1142*'10k &amp; MO'!I$5+$O1142*'10k &amp; MO'!I$11+$P1142*'10k &amp; MO'!I$17+$Q1142*'10k &amp; MO'!I$23+$R1142*'10k &amp; MO'!I$29</f>
        <v>0</v>
      </c>
      <c r="AA1142" s="349">
        <f>+$N1142*'10k &amp; MO'!J$5+$O1142*'10k &amp; MO'!J$11+$P1142*'10k &amp; MO'!J$17+$Q1142*'10k &amp; MO'!J$23+$R1142*'10k &amp; MO'!J$29</f>
        <v>7645.8729000000003</v>
      </c>
      <c r="AB1142" s="349">
        <f>+$N1142*'10k &amp; MO'!K$5+$O1142*'10k &amp; MO'!K$11+$P1142*'10k &amp; MO'!K$17+$Q1142*'10k &amp; MO'!K$23+$R1142*'10k &amp; MO'!K$29</f>
        <v>31054.9352</v>
      </c>
      <c r="AC1142" s="349">
        <f>+$N1142*'10k &amp; MO'!L$5+$O1142*'10k &amp; MO'!L$11+$P1142*'10k &amp; MO'!L$17+$Q1142*'10k &amp; MO'!L$23+$R1142*'10k &amp; MO'!L$29</f>
        <v>15973.142400000002</v>
      </c>
      <c r="AD1142" s="350">
        <f>+S1142*'10k &amp; MO'!O$5</f>
        <v>605.25200000000007</v>
      </c>
      <c r="AF1142" s="192" t="str">
        <f t="shared" si="152"/>
        <v>9192016</v>
      </c>
      <c r="AG1142" s="192">
        <f>+IFERROR(VLOOKUP($AF1142,'Limited Loss'!$F$5:$P$124,AG$3,FALSE),0)</f>
        <v>0</v>
      </c>
      <c r="AH1142" s="193">
        <f>+IFERROR(VLOOKUP($AF1142,'Limited Loss'!$F$5:$P$124,AH$3,FALSE),0)</f>
        <v>0</v>
      </c>
      <c r="AI1142" s="193">
        <f>+IFERROR(VLOOKUP($AF1142,'Limited Loss'!$F$5:$P$124,AI$3,FALSE),0)</f>
        <v>0</v>
      </c>
      <c r="AJ1142" s="193">
        <f>+IFERROR(VLOOKUP($AF1142,'Limited Loss'!$F$5:$P$124,AJ$3,FALSE),0)</f>
        <v>0</v>
      </c>
      <c r="AK1142" s="100">
        <f>+IFERROR(VLOOKUP($AF1142,'Limited Loss'!$F$5:$P$124,AK$3,FALSE),0)</f>
        <v>0</v>
      </c>
      <c r="AL1142" s="193">
        <f>+IFERROR(VLOOKUP($AF1142,'Limited Loss'!$F$5:$P$124,AL$3,FALSE),0)</f>
        <v>0</v>
      </c>
      <c r="AM1142" s="193">
        <f>+IFERROR(VLOOKUP($AF1142,'Limited Loss'!$F$5:$P$124,AM$3,FALSE),0)</f>
        <v>0</v>
      </c>
      <c r="AN1142" s="193">
        <f>+IFERROR(VLOOKUP($AF1142,'Limited Loss'!$F$5:$P$124,AN$3,FALSE),0)</f>
        <v>0</v>
      </c>
      <c r="AO1142" s="193">
        <f>+IFERROR(VLOOKUP($AF1142,'Limited Loss'!$F$5:$P$124,AO$3,FALSE),0)</f>
        <v>0</v>
      </c>
      <c r="AP1142" s="100">
        <f>+IFERROR(VLOOKUP($AF1142,'Limited Loss'!$F$5:$P$124,AP$3,FALSE),0)</f>
        <v>0</v>
      </c>
      <c r="AQ1142" s="353"/>
      <c r="AR1142" s="331">
        <f t="shared" si="153"/>
        <v>919</v>
      </c>
      <c r="AS1142" s="332">
        <f t="shared" si="153"/>
        <v>2016</v>
      </c>
      <c r="AT1142" s="349">
        <f t="shared" si="159"/>
        <v>0</v>
      </c>
      <c r="AU1142" s="349">
        <f t="shared" si="159"/>
        <v>0</v>
      </c>
      <c r="AV1142" s="349">
        <f t="shared" si="159"/>
        <v>21260.346900000004</v>
      </c>
      <c r="AW1142" s="349">
        <f t="shared" si="159"/>
        <v>66670.942200000005</v>
      </c>
      <c r="AX1142" s="350">
        <f t="shared" si="159"/>
        <v>15417.419399999999</v>
      </c>
      <c r="AY1142" s="349">
        <f t="shared" si="160"/>
        <v>0</v>
      </c>
      <c r="AZ1142" s="349">
        <f t="shared" si="160"/>
        <v>0</v>
      </c>
      <c r="BA1142" s="349">
        <f t="shared" si="160"/>
        <v>7645.8729000000003</v>
      </c>
      <c r="BB1142" s="349">
        <f t="shared" si="160"/>
        <v>31054.9352</v>
      </c>
      <c r="BC1142" s="349">
        <f t="shared" si="160"/>
        <v>15973.142400000002</v>
      </c>
      <c r="BD1142" s="350">
        <f t="shared" si="160"/>
        <v>605.25200000000007</v>
      </c>
      <c r="BE1142" s="349">
        <f t="shared" si="155"/>
        <v>28906.219800000006</v>
      </c>
      <c r="BF1142" s="375">
        <f t="shared" si="156"/>
        <v>129116.43920000001</v>
      </c>
      <c r="BG1142" s="334">
        <f t="shared" si="157"/>
        <v>605.25200000000007</v>
      </c>
    </row>
    <row r="1143" spans="1:59" x14ac:dyDescent="0.2">
      <c r="A1143" s="326" t="str">
        <f t="shared" si="154"/>
        <v>9192017</v>
      </c>
      <c r="B1143" s="331">
        <v>919</v>
      </c>
      <c r="C1143" s="327">
        <v>2017</v>
      </c>
      <c r="D1143" s="353">
        <f>+IFERROR(VLOOKUP($A1143,Data_Loss!$A$2:$V$1180,6,FALSE),0)</f>
        <v>0</v>
      </c>
      <c r="E1143" s="353">
        <f>+IFERROR(VLOOKUP($A1143,Data_Loss!$A$2:$V$1180,7,FALSE),0)</f>
        <v>0</v>
      </c>
      <c r="F1143" s="353">
        <f>+IFERROR(VLOOKUP($A1143,Data_Loss!$A$2:$V$1180,8,FALSE),0)</f>
        <v>0</v>
      </c>
      <c r="G1143" s="353">
        <f>+IFERROR(VLOOKUP($A1143,Data_Loss!$A$2:$V$1180,9,FALSE),0)</f>
        <v>0</v>
      </c>
      <c r="H1143" s="353">
        <f>+IFERROR(VLOOKUP($A1143,Data_Loss!$A$2:$V$1180,10,FALSE),0)</f>
        <v>2</v>
      </c>
      <c r="I1143" s="353">
        <f>+IFERROR(VLOOKUP($A1143,Data_Loss!$A$2:$V$1300,12,FALSE),0)</f>
        <v>0</v>
      </c>
      <c r="J1143" s="353">
        <f>+IFERROR(VLOOKUP($A1143,Data_Loss!$A$2:$V$1300,13,FALSE),0)</f>
        <v>0</v>
      </c>
      <c r="K1143" s="353">
        <f>+IFERROR(VLOOKUP($A1143,Data_Loss!$A$2:$V$1300,14,FALSE),0)</f>
        <v>0</v>
      </c>
      <c r="L1143" s="353">
        <f>+IFERROR(VLOOKUP($A1143,Data_Loss!$A$2:$V$1300,15,FALSE),0)</f>
        <v>0</v>
      </c>
      <c r="M1143" s="353">
        <f>+IFERROR(VLOOKUP($A1143,Data_Loss!$A$2:$V$1300,16,FALSE),0)</f>
        <v>9283</v>
      </c>
      <c r="N1143" s="353">
        <f>+IFERROR(VLOOKUP($A1143,Data_Loss!$A$2:$V$1300,17,FALSE),0)</f>
        <v>0</v>
      </c>
      <c r="O1143" s="353">
        <f>+IFERROR(VLOOKUP($A1143,Data_Loss!$A$2:$V$1300,18,FALSE),0)</f>
        <v>0</v>
      </c>
      <c r="P1143" s="353">
        <f>+IFERROR(VLOOKUP($A1143,Data_Loss!$A$2:$V$1300,19,FALSE),0)</f>
        <v>0</v>
      </c>
      <c r="Q1143" s="353">
        <f>+IFERROR(VLOOKUP($A1143,Data_Loss!$A$2:$V$1300,20,FALSE),0)</f>
        <v>0</v>
      </c>
      <c r="R1143" s="353">
        <f>+IFERROR(VLOOKUP($A1143,Data_Loss!$A$2:$V$1300,21,FALSE),0)</f>
        <v>11785</v>
      </c>
      <c r="S1143" s="353">
        <f>+IFERROR(VLOOKUP($A1143,Data_Loss!$A$2:$V$1300,22,FALSE),0)</f>
        <v>3881</v>
      </c>
      <c r="T1143" s="191">
        <f>+$I1143*'10k &amp; MO'!C$6+$J1143*'10k &amp; MO'!C$12+$K1143*'10k &amp; MO'!C$18+$L1143*'10k &amp; MO'!C$24+$M1143*'10k &amp; MO'!C$30</f>
        <v>0</v>
      </c>
      <c r="U1143" s="349">
        <f>+$I1143*'10k &amp; MO'!D$6+$J1143*'10k &amp; MO'!D$12+$K1143*'10k &amp; MO'!D$18+$L1143*'10k &amp; MO'!D$24+$M1143*'10k &amp; MO'!D$30</f>
        <v>8.3546999999999993</v>
      </c>
      <c r="V1143" s="349">
        <f>+$I1143*'10k &amp; MO'!E$6+$J1143*'10k &amp; MO'!E$12+$K1143*'10k &amp; MO'!E$18+$L1143*'10k &amp; MO'!E$24+$M1143*'10k &amp; MO'!E$30</f>
        <v>3691.8490999999999</v>
      </c>
      <c r="W1143" s="349">
        <f>+$I1143*'10k &amp; MO'!F$6+$J1143*'10k &amp; MO'!F$12+$K1143*'10k &amp; MO'!F$18+$L1143*'10k &amp; MO'!F$24+$M1143*'10k &amp; MO'!F$30</f>
        <v>1631.0230999999999</v>
      </c>
      <c r="X1143" s="349">
        <f>+$I1143*'10k &amp; MO'!G$6+$J1143*'10k &amp; MO'!G$12+$K1143*'10k &amp; MO'!G$18+$L1143*'10k &amp; MO'!G$24+$M1143*'10k &amp; MO'!G$30</f>
        <v>10141.6775</v>
      </c>
      <c r="Y1143" s="349">
        <f>+$N1143*'10k &amp; MO'!H$6+$O1143*'10k &amp; MO'!H$12+$P1143*'10k &amp; MO'!H$18+$Q1143*'10k &amp; MO'!H$24+$R1143*'10k &amp; MO'!H$30</f>
        <v>0</v>
      </c>
      <c r="Z1143" s="349">
        <f>+$N1143*'10k &amp; MO'!I$6+$O1143*'10k &amp; MO'!I$12+$P1143*'10k &amp; MO'!I$18+$Q1143*'10k &amp; MO'!I$24+$R1143*'10k &amp; MO'!I$30</f>
        <v>3.5354999999999999</v>
      </c>
      <c r="AA1143" s="349">
        <f>+$N1143*'10k &amp; MO'!J$6+$O1143*'10k &amp; MO'!J$12+$P1143*'10k &amp; MO'!J$18+$Q1143*'10k &amp; MO'!J$24+$R1143*'10k &amp; MO'!J$30</f>
        <v>4808.28</v>
      </c>
      <c r="AB1143" s="349">
        <f>+$N1143*'10k &amp; MO'!K$6+$O1143*'10k &amp; MO'!K$12+$P1143*'10k &amp; MO'!K$18+$Q1143*'10k &amp; MO'!K$24+$R1143*'10k &amp; MO'!K$30</f>
        <v>2425.3530000000001</v>
      </c>
      <c r="AC1143" s="349">
        <f>+$N1143*'10k &amp; MO'!L$6+$O1143*'10k &amp; MO'!L$12+$P1143*'10k &amp; MO'!L$18+$Q1143*'10k &amp; MO'!L$24+$R1143*'10k &amp; MO'!L$30</f>
        <v>17266.2035</v>
      </c>
      <c r="AD1143" s="350">
        <f>+S1143*'10k &amp; MO'!O$6</f>
        <v>5223.826</v>
      </c>
      <c r="AF1143" s="192" t="str">
        <f t="shared" si="152"/>
        <v>9192017</v>
      </c>
      <c r="AG1143" s="192">
        <f>+IFERROR(VLOOKUP($AF1143,'Limited Loss'!$F$5:$P$124,AG$3,FALSE),0)</f>
        <v>0</v>
      </c>
      <c r="AH1143" s="193">
        <f>+IFERROR(VLOOKUP($AF1143,'Limited Loss'!$F$5:$P$124,AH$3,FALSE),0)</f>
        <v>0</v>
      </c>
      <c r="AI1143" s="193">
        <f>+IFERROR(VLOOKUP($AF1143,'Limited Loss'!$F$5:$P$124,AI$3,FALSE),0)</f>
        <v>0</v>
      </c>
      <c r="AJ1143" s="193">
        <f>+IFERROR(VLOOKUP($AF1143,'Limited Loss'!$F$5:$P$124,AJ$3,FALSE),0)</f>
        <v>0</v>
      </c>
      <c r="AK1143" s="100">
        <f>+IFERROR(VLOOKUP($AF1143,'Limited Loss'!$F$5:$P$124,AK$3,FALSE),0)</f>
        <v>0</v>
      </c>
      <c r="AL1143" s="193">
        <f>+IFERROR(VLOOKUP($AF1143,'Limited Loss'!$F$5:$P$124,AL$3,FALSE),0)</f>
        <v>0</v>
      </c>
      <c r="AM1143" s="193">
        <f>+IFERROR(VLOOKUP($AF1143,'Limited Loss'!$F$5:$P$124,AM$3,FALSE),0)</f>
        <v>0</v>
      </c>
      <c r="AN1143" s="193">
        <f>+IFERROR(VLOOKUP($AF1143,'Limited Loss'!$F$5:$P$124,AN$3,FALSE),0)</f>
        <v>0</v>
      </c>
      <c r="AO1143" s="193">
        <f>+IFERROR(VLOOKUP($AF1143,'Limited Loss'!$F$5:$P$124,AO$3,FALSE),0)</f>
        <v>0</v>
      </c>
      <c r="AP1143" s="100">
        <f>+IFERROR(VLOOKUP($AF1143,'Limited Loss'!$F$5:$P$124,AP$3,FALSE),0)</f>
        <v>0</v>
      </c>
      <c r="AQ1143" s="353"/>
      <c r="AR1143" s="331">
        <f t="shared" si="153"/>
        <v>919</v>
      </c>
      <c r="AS1143" s="332">
        <f t="shared" si="153"/>
        <v>2017</v>
      </c>
      <c r="AT1143" s="349">
        <f t="shared" si="159"/>
        <v>0</v>
      </c>
      <c r="AU1143" s="349">
        <f t="shared" si="159"/>
        <v>8.3546999999999993</v>
      </c>
      <c r="AV1143" s="349">
        <f t="shared" si="159"/>
        <v>3691.8490999999999</v>
      </c>
      <c r="AW1143" s="349">
        <f t="shared" si="159"/>
        <v>1631.0230999999999</v>
      </c>
      <c r="AX1143" s="350">
        <f t="shared" si="159"/>
        <v>10141.6775</v>
      </c>
      <c r="AY1143" s="349">
        <f t="shared" si="160"/>
        <v>0</v>
      </c>
      <c r="AZ1143" s="349">
        <f t="shared" si="160"/>
        <v>3.5354999999999999</v>
      </c>
      <c r="BA1143" s="349">
        <f t="shared" si="160"/>
        <v>4808.28</v>
      </c>
      <c r="BB1143" s="349">
        <f t="shared" si="160"/>
        <v>2425.3530000000001</v>
      </c>
      <c r="BC1143" s="349">
        <f t="shared" si="160"/>
        <v>17266.2035</v>
      </c>
      <c r="BD1143" s="350">
        <f t="shared" si="160"/>
        <v>5223.826</v>
      </c>
      <c r="BE1143" s="349">
        <f t="shared" si="155"/>
        <v>8512.0192999999999</v>
      </c>
      <c r="BF1143" s="375">
        <f t="shared" si="156"/>
        <v>31464.257099999999</v>
      </c>
      <c r="BG1143" s="334">
        <f t="shared" si="157"/>
        <v>5223.826</v>
      </c>
    </row>
    <row r="1144" spans="1:59" x14ac:dyDescent="0.2">
      <c r="A1144" s="326" t="str">
        <f t="shared" si="154"/>
        <v>9192018</v>
      </c>
      <c r="B1144" s="331">
        <v>919</v>
      </c>
      <c r="C1144" s="327">
        <v>2018</v>
      </c>
      <c r="D1144" s="353">
        <f>+IFERROR(VLOOKUP($A1144,Data_Loss!$A$2:$V$1180,6,FALSE),0)</f>
        <v>0</v>
      </c>
      <c r="E1144" s="353">
        <f>+IFERROR(VLOOKUP($A1144,Data_Loss!$A$2:$V$1180,7,FALSE),0)</f>
        <v>0</v>
      </c>
      <c r="F1144" s="353">
        <f>+IFERROR(VLOOKUP($A1144,Data_Loss!$A$2:$V$1180,8,FALSE),0)</f>
        <v>0</v>
      </c>
      <c r="G1144" s="353">
        <f>+IFERROR(VLOOKUP($A1144,Data_Loss!$A$2:$V$1180,9,FALSE),0)</f>
        <v>0</v>
      </c>
      <c r="H1144" s="353">
        <f>+IFERROR(VLOOKUP($A1144,Data_Loss!$A$2:$V$1180,10,FALSE),0)</f>
        <v>0</v>
      </c>
      <c r="I1144" s="353">
        <f>+IFERROR(VLOOKUP($A1144,Data_Loss!$A$2:$V$1300,12,FALSE),0)</f>
        <v>0</v>
      </c>
      <c r="J1144" s="353">
        <f>+IFERROR(VLOOKUP($A1144,Data_Loss!$A$2:$V$1300,13,FALSE),0)</f>
        <v>0</v>
      </c>
      <c r="K1144" s="353">
        <f>+IFERROR(VLOOKUP($A1144,Data_Loss!$A$2:$V$1300,14,FALSE),0)</f>
        <v>0</v>
      </c>
      <c r="L1144" s="353">
        <f>+IFERROR(VLOOKUP($A1144,Data_Loss!$A$2:$V$1300,15,FALSE),0)</f>
        <v>0</v>
      </c>
      <c r="M1144" s="353">
        <f>+IFERROR(VLOOKUP($A1144,Data_Loss!$A$2:$V$1300,16,FALSE),0)</f>
        <v>0</v>
      </c>
      <c r="N1144" s="353">
        <f>+IFERROR(VLOOKUP($A1144,Data_Loss!$A$2:$V$1300,17,FALSE),0)</f>
        <v>0</v>
      </c>
      <c r="O1144" s="353">
        <f>+IFERROR(VLOOKUP($A1144,Data_Loss!$A$2:$V$1300,18,FALSE),0)</f>
        <v>0</v>
      </c>
      <c r="P1144" s="353">
        <f>+IFERROR(VLOOKUP($A1144,Data_Loss!$A$2:$V$1300,19,FALSE),0)</f>
        <v>0</v>
      </c>
      <c r="Q1144" s="353">
        <f>+IFERROR(VLOOKUP($A1144,Data_Loss!$A$2:$V$1300,20,FALSE),0)</f>
        <v>0</v>
      </c>
      <c r="R1144" s="353">
        <f>+IFERROR(VLOOKUP($A1144,Data_Loss!$A$2:$V$1300,21,FALSE),0)</f>
        <v>0</v>
      </c>
      <c r="S1144" s="353">
        <f>+IFERROR(VLOOKUP($A1144,Data_Loss!$A$2:$V$1300,22,FALSE),0)</f>
        <v>16645</v>
      </c>
      <c r="T1144" s="191">
        <f>+$I1144*'10k &amp; MO'!C$7+$J1144*'10k &amp; MO'!C$13+$K1144*'10k &amp; MO'!C$19+$L1144*'10k &amp; MO'!C$25+$M1144*'10k &amp; MO'!C$31</f>
        <v>0</v>
      </c>
      <c r="U1144" s="349">
        <f>+$I1144*'10k &amp; MO'!D$7+$J1144*'10k &amp; MO'!D$13+$K1144*'10k &amp; MO'!D$19+$L1144*'10k &amp; MO'!D$25+$M1144*'10k &amp; MO'!D$31</f>
        <v>0</v>
      </c>
      <c r="V1144" s="349">
        <f>+$I1144*'10k &amp; MO'!E$7+$J1144*'10k &amp; MO'!E$13+$K1144*'10k &amp; MO'!E$19+$L1144*'10k &amp; MO'!E$25+$M1144*'10k &amp; MO'!E$31</f>
        <v>0</v>
      </c>
      <c r="W1144" s="349">
        <f>+$I1144*'10k &amp; MO'!F$7+$J1144*'10k &amp; MO'!F$13+$K1144*'10k &amp; MO'!F$19+$L1144*'10k &amp; MO'!F$25+$M1144*'10k &amp; MO'!F$31</f>
        <v>0</v>
      </c>
      <c r="X1144" s="349">
        <f>+$I1144*'10k &amp; MO'!G$7+$J1144*'10k &amp; MO'!G$13+$K1144*'10k &amp; MO'!G$19+$L1144*'10k &amp; MO'!G$25+$M1144*'10k &amp; MO'!G$31</f>
        <v>0</v>
      </c>
      <c r="Y1144" s="349">
        <f>+$N1144*'10k &amp; MO'!H$7+$O1144*'10k &amp; MO'!H$13+$P1144*'10k &amp; MO'!H$19+$Q1144*'10k &amp; MO'!H$25+$R1144*'10k &amp; MO'!H$31</f>
        <v>0</v>
      </c>
      <c r="Z1144" s="349">
        <f>+$N1144*'10k &amp; MO'!I$7+$O1144*'10k &amp; MO'!I$13+$P1144*'10k &amp; MO'!I$19+$Q1144*'10k &amp; MO'!I$25+$R1144*'10k &amp; MO'!I$31</f>
        <v>0</v>
      </c>
      <c r="AA1144" s="349">
        <f>+$N1144*'10k &amp; MO'!J$7+$O1144*'10k &amp; MO'!J$13+$P1144*'10k &amp; MO'!J$19+$Q1144*'10k &amp; MO'!J$25+$R1144*'10k &amp; MO'!J$31</f>
        <v>0</v>
      </c>
      <c r="AB1144" s="349">
        <f>+$N1144*'10k &amp; MO'!K$7+$O1144*'10k &amp; MO'!K$13+$P1144*'10k &amp; MO'!K$19+$Q1144*'10k &amp; MO'!K$25+$R1144*'10k &amp; MO'!K$31</f>
        <v>0</v>
      </c>
      <c r="AC1144" s="349">
        <f>+$N1144*'10k &amp; MO'!L$7+$O1144*'10k &amp; MO'!L$13+$P1144*'10k &amp; MO'!L$19+$Q1144*'10k &amp; MO'!L$25+$R1144*'10k &amp; MO'!L$31</f>
        <v>0</v>
      </c>
      <c r="AD1144" s="350">
        <f>+S1144*'10k &amp; MO'!O$7</f>
        <v>22071.27</v>
      </c>
      <c r="AF1144" s="192" t="str">
        <f t="shared" si="152"/>
        <v>9192018</v>
      </c>
      <c r="AG1144" s="192">
        <f>+IFERROR(VLOOKUP($AF1144,'Limited Loss'!$F$5:$P$124,AG$3,FALSE),0)</f>
        <v>0</v>
      </c>
      <c r="AH1144" s="193">
        <f>+IFERROR(VLOOKUP($AF1144,'Limited Loss'!$F$5:$P$124,AH$3,FALSE),0)</f>
        <v>0</v>
      </c>
      <c r="AI1144" s="193">
        <f>+IFERROR(VLOOKUP($AF1144,'Limited Loss'!$F$5:$P$124,AI$3,FALSE),0)</f>
        <v>0</v>
      </c>
      <c r="AJ1144" s="193">
        <f>+IFERROR(VLOOKUP($AF1144,'Limited Loss'!$F$5:$P$124,AJ$3,FALSE),0)</f>
        <v>0</v>
      </c>
      <c r="AK1144" s="100">
        <f>+IFERROR(VLOOKUP($AF1144,'Limited Loss'!$F$5:$P$124,AK$3,FALSE),0)</f>
        <v>0</v>
      </c>
      <c r="AL1144" s="193">
        <f>+IFERROR(VLOOKUP($AF1144,'Limited Loss'!$F$5:$P$124,AL$3,FALSE),0)</f>
        <v>0</v>
      </c>
      <c r="AM1144" s="193">
        <f>+IFERROR(VLOOKUP($AF1144,'Limited Loss'!$F$5:$P$124,AM$3,FALSE),0)</f>
        <v>0</v>
      </c>
      <c r="AN1144" s="193">
        <f>+IFERROR(VLOOKUP($AF1144,'Limited Loss'!$F$5:$P$124,AN$3,FALSE),0)</f>
        <v>0</v>
      </c>
      <c r="AO1144" s="193">
        <f>+IFERROR(VLOOKUP($AF1144,'Limited Loss'!$F$5:$P$124,AO$3,FALSE),0)</f>
        <v>0</v>
      </c>
      <c r="AP1144" s="100">
        <f>+IFERROR(VLOOKUP($AF1144,'Limited Loss'!$F$5:$P$124,AP$3,FALSE),0)</f>
        <v>0</v>
      </c>
      <c r="AQ1144" s="353"/>
      <c r="AR1144" s="331">
        <f t="shared" si="153"/>
        <v>919</v>
      </c>
      <c r="AS1144" s="332">
        <f t="shared" si="153"/>
        <v>2018</v>
      </c>
      <c r="AT1144" s="349">
        <f t="shared" si="159"/>
        <v>0</v>
      </c>
      <c r="AU1144" s="349">
        <f t="shared" si="159"/>
        <v>0</v>
      </c>
      <c r="AV1144" s="349">
        <f t="shared" si="159"/>
        <v>0</v>
      </c>
      <c r="AW1144" s="349">
        <f t="shared" si="159"/>
        <v>0</v>
      </c>
      <c r="AX1144" s="350">
        <f t="shared" si="159"/>
        <v>0</v>
      </c>
      <c r="AY1144" s="349">
        <f t="shared" si="160"/>
        <v>0</v>
      </c>
      <c r="AZ1144" s="349">
        <f t="shared" si="160"/>
        <v>0</v>
      </c>
      <c r="BA1144" s="349">
        <f t="shared" si="160"/>
        <v>0</v>
      </c>
      <c r="BB1144" s="349">
        <f t="shared" si="160"/>
        <v>0</v>
      </c>
      <c r="BC1144" s="349">
        <f t="shared" si="160"/>
        <v>0</v>
      </c>
      <c r="BD1144" s="350">
        <f t="shared" si="160"/>
        <v>22071.27</v>
      </c>
      <c r="BE1144" s="349">
        <f t="shared" si="155"/>
        <v>0</v>
      </c>
      <c r="BF1144" s="375">
        <f t="shared" si="156"/>
        <v>0</v>
      </c>
      <c r="BG1144" s="334">
        <f t="shared" si="157"/>
        <v>22071.27</v>
      </c>
    </row>
    <row r="1145" spans="1:59" x14ac:dyDescent="0.2">
      <c r="A1145" s="326" t="str">
        <f t="shared" si="154"/>
        <v>9202014</v>
      </c>
      <c r="B1145" s="331">
        <v>920</v>
      </c>
      <c r="C1145" s="327">
        <v>2014</v>
      </c>
      <c r="D1145" s="353">
        <f>+IFERROR(VLOOKUP($A1145,Data_Loss!$A$2:$V$1180,6,FALSE),0)</f>
        <v>0</v>
      </c>
      <c r="E1145" s="353">
        <f>+IFERROR(VLOOKUP($A1145,Data_Loss!$A$2:$V$1180,7,FALSE),0)</f>
        <v>0</v>
      </c>
      <c r="F1145" s="353">
        <f>+IFERROR(VLOOKUP($A1145,Data_Loss!$A$2:$V$1180,8,FALSE),0)</f>
        <v>0</v>
      </c>
      <c r="G1145" s="353">
        <f>+IFERROR(VLOOKUP($A1145,Data_Loss!$A$2:$V$1180,9,FALSE),0)</f>
        <v>1</v>
      </c>
      <c r="H1145" s="353">
        <f>+IFERROR(VLOOKUP($A1145,Data_Loss!$A$2:$V$1180,10,FALSE),0)</f>
        <v>2</v>
      </c>
      <c r="I1145" s="353">
        <f>+IFERROR(VLOOKUP($A1145,Data_Loss!$A$2:$V$1300,12,FALSE),0)</f>
        <v>0</v>
      </c>
      <c r="J1145" s="353">
        <f>+IFERROR(VLOOKUP($A1145,Data_Loss!$A$2:$V$1300,13,FALSE),0)</f>
        <v>0</v>
      </c>
      <c r="K1145" s="353">
        <f>+IFERROR(VLOOKUP($A1145,Data_Loss!$A$2:$V$1300,14,FALSE),0)</f>
        <v>0</v>
      </c>
      <c r="L1145" s="353">
        <f>+IFERROR(VLOOKUP($A1145,Data_Loss!$A$2:$V$1300,15,FALSE),0)</f>
        <v>10000</v>
      </c>
      <c r="M1145" s="353">
        <f>+IFERROR(VLOOKUP($A1145,Data_Loss!$A$2:$V$1300,16,FALSE),0)</f>
        <v>1751</v>
      </c>
      <c r="N1145" s="353">
        <f>+IFERROR(VLOOKUP($A1145,Data_Loss!$A$2:$V$1300,17,FALSE),0)</f>
        <v>0</v>
      </c>
      <c r="O1145" s="353">
        <f>+IFERROR(VLOOKUP($A1145,Data_Loss!$A$2:$V$1300,18,FALSE),0)</f>
        <v>0</v>
      </c>
      <c r="P1145" s="353">
        <f>+IFERROR(VLOOKUP($A1145,Data_Loss!$A$2:$V$1300,19,FALSE),0)</f>
        <v>0</v>
      </c>
      <c r="Q1145" s="353">
        <f>+IFERROR(VLOOKUP($A1145,Data_Loss!$A$2:$V$1300,20,FALSE),0)</f>
        <v>2705</v>
      </c>
      <c r="R1145" s="353">
        <f>+IFERROR(VLOOKUP($A1145,Data_Loss!$A$2:$V$1300,21,FALSE),0)</f>
        <v>4595</v>
      </c>
      <c r="S1145" s="353">
        <f>+IFERROR(VLOOKUP($A1145,Data_Loss!$A$2:$V$1300,22,FALSE),0)</f>
        <v>259</v>
      </c>
      <c r="T1145" s="191">
        <f>+$I1145*'10k &amp; MO'!C$3+$J1145*'10k &amp; MO'!C$9+$K1145*'10k &amp; MO'!C$15+$L1145*'10k &amp; MO'!C$21+$M1145*'10k &amp; MO'!C$27</f>
        <v>0</v>
      </c>
      <c r="U1145" s="349">
        <f>+$I1145*'10k &amp; MO'!D$3+$J1145*'10k &amp; MO'!D$9+$K1145*'10k &amp; MO'!D$15+$L1145*'10k &amp; MO'!D$21+$M1145*'10k &amp; MO'!D$27</f>
        <v>0</v>
      </c>
      <c r="V1145" s="349">
        <f>+$I1145*'10k &amp; MO'!E$3+$J1145*'10k &amp; MO'!E$9+$K1145*'10k &amp; MO'!E$15+$L1145*'10k &amp; MO'!E$21+$M1145*'10k &amp; MO'!E$27</f>
        <v>0</v>
      </c>
      <c r="W1145" s="349">
        <f>+$I1145*'10k &amp; MO'!F$3+$J1145*'10k &amp; MO'!F$9+$K1145*'10k &amp; MO'!F$15+$L1145*'10k &amp; MO'!F$21+$M1145*'10k &amp; MO'!F$27</f>
        <v>12290.000000000002</v>
      </c>
      <c r="X1145" s="349">
        <f>+$I1145*'10k &amp; MO'!G$3+$J1145*'10k &amp; MO'!G$9+$K1145*'10k &amp; MO'!G$15+$L1145*'10k &amp; MO'!G$21+$M1145*'10k &amp; MO'!G$27</f>
        <v>1982.1319999999998</v>
      </c>
      <c r="Y1145" s="349">
        <f>+$N1145*'10k &amp; MO'!H$3+$O1145*'10k &amp; MO'!H$9+$P1145*'10k &amp; MO'!H$15+$Q1145*'10k &amp; MO'!H$21+$R1145*'10k &amp; MO'!H$27</f>
        <v>0</v>
      </c>
      <c r="Z1145" s="349">
        <f>+$N1145*'10k &amp; MO'!I$3+$O1145*'10k &amp; MO'!I$9+$P1145*'10k &amp; MO'!I$15+$Q1145*'10k &amp; MO'!I$21+$R1145*'10k &amp; MO'!I$27</f>
        <v>0</v>
      </c>
      <c r="AA1145" s="349">
        <f>+$N1145*'10k &amp; MO'!J$3+$O1145*'10k &amp; MO'!J$9+$P1145*'10k &amp; MO'!J$15+$Q1145*'10k &amp; MO'!J$21+$R1145*'10k &amp; MO'!J$27</f>
        <v>0</v>
      </c>
      <c r="AB1145" s="349">
        <f>+$N1145*'10k &amp; MO'!K$3+$O1145*'10k &amp; MO'!K$9+$P1145*'10k &amp; MO'!K$15+$Q1145*'10k &amp; MO'!K$21+$R1145*'10k &amp; MO'!K$27</f>
        <v>3789.7049999999999</v>
      </c>
      <c r="AC1145" s="349">
        <f>+$N1145*'10k &amp; MO'!L$3+$O1145*'10k &amp; MO'!L$9+$P1145*'10k &amp; MO'!L$15+$Q1145*'10k &amp; MO'!L$21+$R1145*'10k &amp; MO'!L$27</f>
        <v>7085.49</v>
      </c>
      <c r="AD1145" s="350">
        <f>+S1145*'10k &amp; MO'!O$3</f>
        <v>277.38900000000001</v>
      </c>
      <c r="AF1145" s="192" t="str">
        <f t="shared" si="152"/>
        <v>9202014</v>
      </c>
      <c r="AG1145" s="192">
        <f>+IFERROR(VLOOKUP($AF1145,'Limited Loss'!$F$5:$P$124,AG$3,FALSE),0)</f>
        <v>0</v>
      </c>
      <c r="AH1145" s="193">
        <f>+IFERROR(VLOOKUP($AF1145,'Limited Loss'!$F$5:$P$124,AH$3,FALSE),0)</f>
        <v>0</v>
      </c>
      <c r="AI1145" s="193">
        <f>+IFERROR(VLOOKUP($AF1145,'Limited Loss'!$F$5:$P$124,AI$3,FALSE),0)</f>
        <v>0</v>
      </c>
      <c r="AJ1145" s="193">
        <f>+IFERROR(VLOOKUP($AF1145,'Limited Loss'!$F$5:$P$124,AJ$3,FALSE),0)</f>
        <v>0</v>
      </c>
      <c r="AK1145" s="100">
        <f>+IFERROR(VLOOKUP($AF1145,'Limited Loss'!$F$5:$P$124,AK$3,FALSE),0)</f>
        <v>0</v>
      </c>
      <c r="AL1145" s="193">
        <f>+IFERROR(VLOOKUP($AF1145,'Limited Loss'!$F$5:$P$124,AL$3,FALSE),0)</f>
        <v>0</v>
      </c>
      <c r="AM1145" s="193">
        <f>+IFERROR(VLOOKUP($AF1145,'Limited Loss'!$F$5:$P$124,AM$3,FALSE),0)</f>
        <v>0</v>
      </c>
      <c r="AN1145" s="193">
        <f>+IFERROR(VLOOKUP($AF1145,'Limited Loss'!$F$5:$P$124,AN$3,FALSE),0)</f>
        <v>0</v>
      </c>
      <c r="AO1145" s="193">
        <f>+IFERROR(VLOOKUP($AF1145,'Limited Loss'!$F$5:$P$124,AO$3,FALSE),0)</f>
        <v>0</v>
      </c>
      <c r="AP1145" s="100">
        <f>+IFERROR(VLOOKUP($AF1145,'Limited Loss'!$F$5:$P$124,AP$3,FALSE),0)</f>
        <v>0</v>
      </c>
      <c r="AQ1145" s="353"/>
      <c r="AR1145" s="331">
        <f t="shared" si="153"/>
        <v>920</v>
      </c>
      <c r="AS1145" s="332">
        <f t="shared" si="153"/>
        <v>2014</v>
      </c>
      <c r="AT1145" s="349">
        <f t="shared" si="159"/>
        <v>0</v>
      </c>
      <c r="AU1145" s="349">
        <f t="shared" si="159"/>
        <v>0</v>
      </c>
      <c r="AV1145" s="349">
        <f t="shared" si="159"/>
        <v>0</v>
      </c>
      <c r="AW1145" s="349">
        <f t="shared" si="159"/>
        <v>12290.000000000002</v>
      </c>
      <c r="AX1145" s="350">
        <f t="shared" si="159"/>
        <v>1982.1319999999998</v>
      </c>
      <c r="AY1145" s="349">
        <f t="shared" si="160"/>
        <v>0</v>
      </c>
      <c r="AZ1145" s="349">
        <f t="shared" si="160"/>
        <v>0</v>
      </c>
      <c r="BA1145" s="349">
        <f t="shared" si="160"/>
        <v>0</v>
      </c>
      <c r="BB1145" s="349">
        <f t="shared" si="160"/>
        <v>3789.7049999999999</v>
      </c>
      <c r="BC1145" s="349">
        <f t="shared" si="160"/>
        <v>7085.49</v>
      </c>
      <c r="BD1145" s="350">
        <f t="shared" si="160"/>
        <v>277.38900000000001</v>
      </c>
      <c r="BE1145" s="349">
        <f t="shared" si="155"/>
        <v>0</v>
      </c>
      <c r="BF1145" s="375">
        <f t="shared" si="156"/>
        <v>25147.326999999997</v>
      </c>
      <c r="BG1145" s="334">
        <f t="shared" si="157"/>
        <v>277.38900000000001</v>
      </c>
    </row>
    <row r="1146" spans="1:59" x14ac:dyDescent="0.2">
      <c r="A1146" s="326" t="str">
        <f t="shared" si="154"/>
        <v>9202015</v>
      </c>
      <c r="B1146" s="331">
        <v>920</v>
      </c>
      <c r="C1146" s="327">
        <v>2015</v>
      </c>
      <c r="D1146" s="353">
        <f>+IFERROR(VLOOKUP($A1146,Data_Loss!$A$2:$V$1180,6,FALSE),0)</f>
        <v>0</v>
      </c>
      <c r="E1146" s="353">
        <f>+IFERROR(VLOOKUP($A1146,Data_Loss!$A$2:$V$1180,7,FALSE),0)</f>
        <v>0</v>
      </c>
      <c r="F1146" s="353">
        <f>+IFERROR(VLOOKUP($A1146,Data_Loss!$A$2:$V$1180,8,FALSE),0)</f>
        <v>0</v>
      </c>
      <c r="G1146" s="353">
        <f>+IFERROR(VLOOKUP($A1146,Data_Loss!$A$2:$V$1180,9,FALSE),0)</f>
        <v>1</v>
      </c>
      <c r="H1146" s="353">
        <f>+IFERROR(VLOOKUP($A1146,Data_Loss!$A$2:$V$1180,10,FALSE),0)</f>
        <v>0</v>
      </c>
      <c r="I1146" s="353">
        <f>+IFERROR(VLOOKUP($A1146,Data_Loss!$A$2:$V$1300,12,FALSE),0)</f>
        <v>0</v>
      </c>
      <c r="J1146" s="353">
        <f>+IFERROR(VLOOKUP($A1146,Data_Loss!$A$2:$V$1300,13,FALSE),0)</f>
        <v>0</v>
      </c>
      <c r="K1146" s="353">
        <f>+IFERROR(VLOOKUP($A1146,Data_Loss!$A$2:$V$1300,14,FALSE),0)</f>
        <v>0</v>
      </c>
      <c r="L1146" s="353">
        <f>+IFERROR(VLOOKUP($A1146,Data_Loss!$A$2:$V$1300,15,FALSE),0)</f>
        <v>444</v>
      </c>
      <c r="M1146" s="353">
        <f>+IFERROR(VLOOKUP($A1146,Data_Loss!$A$2:$V$1300,16,FALSE),0)</f>
        <v>0</v>
      </c>
      <c r="N1146" s="353">
        <f>+IFERROR(VLOOKUP($A1146,Data_Loss!$A$2:$V$1300,17,FALSE),0)</f>
        <v>0</v>
      </c>
      <c r="O1146" s="353">
        <f>+IFERROR(VLOOKUP($A1146,Data_Loss!$A$2:$V$1300,18,FALSE),0)</f>
        <v>0</v>
      </c>
      <c r="P1146" s="353">
        <f>+IFERROR(VLOOKUP($A1146,Data_Loss!$A$2:$V$1300,19,FALSE),0)</f>
        <v>0</v>
      </c>
      <c r="Q1146" s="353">
        <f>+IFERROR(VLOOKUP($A1146,Data_Loss!$A$2:$V$1300,20,FALSE),0)</f>
        <v>442</v>
      </c>
      <c r="R1146" s="353">
        <f>+IFERROR(VLOOKUP($A1146,Data_Loss!$A$2:$V$1300,21,FALSE),0)</f>
        <v>0</v>
      </c>
      <c r="S1146" s="353">
        <f>+IFERROR(VLOOKUP($A1146,Data_Loss!$A$2:$V$1300,22,FALSE),0)</f>
        <v>7807</v>
      </c>
      <c r="T1146" s="191">
        <f>+$I1146*'10k &amp; MO'!C$4+$J1146*'10k &amp; MO'!C$10+$K1146*'10k &amp; MO'!C$16+$L1146*'10k &amp; MO'!C$22+$M1146*'10k &amp; MO'!C$28</f>
        <v>0</v>
      </c>
      <c r="U1146" s="349">
        <f>+$I1146*'10k &amp; MO'!D$4+$J1146*'10k &amp; MO'!D$10+$K1146*'10k &amp; MO'!D$16+$L1146*'10k &amp; MO'!D$22+$M1146*'10k &amp; MO'!D$28</f>
        <v>0</v>
      </c>
      <c r="V1146" s="349">
        <f>+$I1146*'10k &amp; MO'!E$4+$J1146*'10k &amp; MO'!E$10+$K1146*'10k &amp; MO'!E$16+$L1146*'10k &amp; MO'!E$22+$M1146*'10k &amp; MO'!E$28</f>
        <v>65.045999999999992</v>
      </c>
      <c r="W1146" s="349">
        <f>+$I1146*'10k &amp; MO'!F$4+$J1146*'10k &amp; MO'!F$10+$K1146*'10k &amp; MO'!F$16+$L1146*'10k &amp; MO'!F$22+$M1146*'10k &amp; MO'!F$28</f>
        <v>487.28999999999996</v>
      </c>
      <c r="X1146" s="349">
        <f>+$I1146*'10k &amp; MO'!G$4+$J1146*'10k &amp; MO'!G$10+$K1146*'10k &amp; MO'!G$16+$L1146*'10k &amp; MO'!G$22+$M1146*'10k &amp; MO'!G$28</f>
        <v>3.6852</v>
      </c>
      <c r="Y1146" s="349">
        <f>+$N1146*'10k &amp; MO'!H$4+$O1146*'10k &amp; MO'!H$10+$P1146*'10k &amp; MO'!H$16+$Q1146*'10k &amp; MO'!H$22+$R1146*'10k &amp; MO'!H$28</f>
        <v>0</v>
      </c>
      <c r="Z1146" s="349">
        <f>+$N1146*'10k &amp; MO'!I$4+$O1146*'10k &amp; MO'!I$10+$P1146*'10k &amp; MO'!I$16+$Q1146*'10k &amp; MO'!I$22+$R1146*'10k &amp; MO'!I$28</f>
        <v>0</v>
      </c>
      <c r="AA1146" s="349">
        <f>+$N1146*'10k &amp; MO'!J$4+$O1146*'10k &amp; MO'!J$10+$P1146*'10k &amp; MO'!J$16+$Q1146*'10k &amp; MO'!J$22+$R1146*'10k &amp; MO'!J$28</f>
        <v>82.919199999999989</v>
      </c>
      <c r="AB1146" s="349">
        <f>+$N1146*'10k &amp; MO'!K$4+$O1146*'10k &amp; MO'!K$10+$P1146*'10k &amp; MO'!K$16+$Q1146*'10k &amp; MO'!K$22+$R1146*'10k &amp; MO'!K$28</f>
        <v>682.00599999999997</v>
      </c>
      <c r="AC1146" s="349">
        <f>+$N1146*'10k &amp; MO'!L$4+$O1146*'10k &amp; MO'!L$10+$P1146*'10k &amp; MO'!L$16+$Q1146*'10k &amp; MO'!L$22+$R1146*'10k &amp; MO'!L$28</f>
        <v>10.387</v>
      </c>
      <c r="AD1146" s="350">
        <f>+S1146*'10k &amp; MO'!O$4</f>
        <v>9462.0839999999989</v>
      </c>
      <c r="AF1146" s="192" t="str">
        <f t="shared" si="152"/>
        <v>9202015</v>
      </c>
      <c r="AG1146" s="192">
        <f>+IFERROR(VLOOKUP($AF1146,'Limited Loss'!$F$5:$P$124,AG$3,FALSE),0)</f>
        <v>0</v>
      </c>
      <c r="AH1146" s="193">
        <f>+IFERROR(VLOOKUP($AF1146,'Limited Loss'!$F$5:$P$124,AH$3,FALSE),0)</f>
        <v>0</v>
      </c>
      <c r="AI1146" s="193">
        <f>+IFERROR(VLOOKUP($AF1146,'Limited Loss'!$F$5:$P$124,AI$3,FALSE),0)</f>
        <v>0</v>
      </c>
      <c r="AJ1146" s="193">
        <f>+IFERROR(VLOOKUP($AF1146,'Limited Loss'!$F$5:$P$124,AJ$3,FALSE),0)</f>
        <v>0</v>
      </c>
      <c r="AK1146" s="100">
        <f>+IFERROR(VLOOKUP($AF1146,'Limited Loss'!$F$5:$P$124,AK$3,FALSE),0)</f>
        <v>0</v>
      </c>
      <c r="AL1146" s="193">
        <f>+IFERROR(VLOOKUP($AF1146,'Limited Loss'!$F$5:$P$124,AL$3,FALSE),0)</f>
        <v>0</v>
      </c>
      <c r="AM1146" s="193">
        <f>+IFERROR(VLOOKUP($AF1146,'Limited Loss'!$F$5:$P$124,AM$3,FALSE),0)</f>
        <v>0</v>
      </c>
      <c r="AN1146" s="193">
        <f>+IFERROR(VLOOKUP($AF1146,'Limited Loss'!$F$5:$P$124,AN$3,FALSE),0)</f>
        <v>0</v>
      </c>
      <c r="AO1146" s="193">
        <f>+IFERROR(VLOOKUP($AF1146,'Limited Loss'!$F$5:$P$124,AO$3,FALSE),0)</f>
        <v>0</v>
      </c>
      <c r="AP1146" s="100">
        <f>+IFERROR(VLOOKUP($AF1146,'Limited Loss'!$F$5:$P$124,AP$3,FALSE),0)</f>
        <v>0</v>
      </c>
      <c r="AQ1146" s="353"/>
      <c r="AR1146" s="331">
        <f t="shared" si="153"/>
        <v>920</v>
      </c>
      <c r="AS1146" s="332">
        <f t="shared" si="153"/>
        <v>2015</v>
      </c>
      <c r="AT1146" s="349">
        <f t="shared" si="159"/>
        <v>0</v>
      </c>
      <c r="AU1146" s="349">
        <f t="shared" si="159"/>
        <v>0</v>
      </c>
      <c r="AV1146" s="349">
        <f t="shared" si="159"/>
        <v>65.045999999999992</v>
      </c>
      <c r="AW1146" s="349">
        <f t="shared" si="159"/>
        <v>487.28999999999996</v>
      </c>
      <c r="AX1146" s="350">
        <f t="shared" si="159"/>
        <v>3.6852</v>
      </c>
      <c r="AY1146" s="349">
        <f t="shared" si="160"/>
        <v>0</v>
      </c>
      <c r="AZ1146" s="349">
        <f t="shared" si="160"/>
        <v>0</v>
      </c>
      <c r="BA1146" s="349">
        <f t="shared" si="160"/>
        <v>82.919199999999989</v>
      </c>
      <c r="BB1146" s="349">
        <f t="shared" si="160"/>
        <v>682.00599999999997</v>
      </c>
      <c r="BC1146" s="349">
        <f t="shared" si="160"/>
        <v>10.387</v>
      </c>
      <c r="BD1146" s="350">
        <f t="shared" si="160"/>
        <v>9462.0839999999989</v>
      </c>
      <c r="BE1146" s="349">
        <f t="shared" si="155"/>
        <v>147.96519999999998</v>
      </c>
      <c r="BF1146" s="375">
        <f t="shared" si="156"/>
        <v>1183.3681999999999</v>
      </c>
      <c r="BG1146" s="334">
        <f t="shared" si="157"/>
        <v>9462.0839999999989</v>
      </c>
    </row>
    <row r="1147" spans="1:59" x14ac:dyDescent="0.2">
      <c r="A1147" s="326" t="str">
        <f t="shared" si="154"/>
        <v>9202016</v>
      </c>
      <c r="B1147" s="331">
        <v>920</v>
      </c>
      <c r="C1147" s="327">
        <v>2016</v>
      </c>
      <c r="D1147" s="353">
        <f>+IFERROR(VLOOKUP($A1147,Data_Loss!$A$2:$V$1180,6,FALSE),0)</f>
        <v>0</v>
      </c>
      <c r="E1147" s="353">
        <f>+IFERROR(VLOOKUP($A1147,Data_Loss!$A$2:$V$1180,7,FALSE),0)</f>
        <v>0</v>
      </c>
      <c r="F1147" s="353">
        <f>+IFERROR(VLOOKUP($A1147,Data_Loss!$A$2:$V$1180,8,FALSE),0)</f>
        <v>0</v>
      </c>
      <c r="G1147" s="353">
        <f>+IFERROR(VLOOKUP($A1147,Data_Loss!$A$2:$V$1180,9,FALSE),0)</f>
        <v>0</v>
      </c>
      <c r="H1147" s="353">
        <f>+IFERROR(VLOOKUP($A1147,Data_Loss!$A$2:$V$1180,10,FALSE),0)</f>
        <v>1</v>
      </c>
      <c r="I1147" s="353">
        <f>+IFERROR(VLOOKUP($A1147,Data_Loss!$A$2:$V$1300,12,FALSE),0)</f>
        <v>0</v>
      </c>
      <c r="J1147" s="353">
        <f>+IFERROR(VLOOKUP($A1147,Data_Loss!$A$2:$V$1300,13,FALSE),0)</f>
        <v>0</v>
      </c>
      <c r="K1147" s="353">
        <f>+IFERROR(VLOOKUP($A1147,Data_Loss!$A$2:$V$1300,14,FALSE),0)</f>
        <v>0</v>
      </c>
      <c r="L1147" s="353">
        <f>+IFERROR(VLOOKUP($A1147,Data_Loss!$A$2:$V$1300,15,FALSE),0)</f>
        <v>0</v>
      </c>
      <c r="M1147" s="353">
        <f>+IFERROR(VLOOKUP($A1147,Data_Loss!$A$2:$V$1300,16,FALSE),0)</f>
        <v>32413</v>
      </c>
      <c r="N1147" s="353">
        <f>+IFERROR(VLOOKUP($A1147,Data_Loss!$A$2:$V$1300,17,FALSE),0)</f>
        <v>0</v>
      </c>
      <c r="O1147" s="353">
        <f>+IFERROR(VLOOKUP($A1147,Data_Loss!$A$2:$V$1300,18,FALSE),0)</f>
        <v>0</v>
      </c>
      <c r="P1147" s="353">
        <f>+IFERROR(VLOOKUP($A1147,Data_Loss!$A$2:$V$1300,19,FALSE),0)</f>
        <v>0</v>
      </c>
      <c r="Q1147" s="353">
        <f>+IFERROR(VLOOKUP($A1147,Data_Loss!$A$2:$V$1300,20,FALSE),0)</f>
        <v>0</v>
      </c>
      <c r="R1147" s="353">
        <f>+IFERROR(VLOOKUP($A1147,Data_Loss!$A$2:$V$1300,21,FALSE),0)</f>
        <v>68671</v>
      </c>
      <c r="S1147" s="353">
        <f>+IFERROR(VLOOKUP($A1147,Data_Loss!$A$2:$V$1300,22,FALSE),0)</f>
        <v>513</v>
      </c>
      <c r="T1147" s="191">
        <f>+$I1147*'10k &amp; MO'!C$5+$J1147*'10k &amp; MO'!C$11+$K1147*'10k &amp; MO'!C$17+$L1147*'10k &amp; MO'!C$23+$M1147*'10k &amp; MO'!C$29</f>
        <v>0</v>
      </c>
      <c r="U1147" s="349">
        <f>+$I1147*'10k &amp; MO'!D$5+$J1147*'10k &amp; MO'!D$11+$K1147*'10k &amp; MO'!D$17+$L1147*'10k &amp; MO'!D$23+$M1147*'10k &amp; MO'!D$29</f>
        <v>0</v>
      </c>
      <c r="V1147" s="349">
        <f>+$I1147*'10k &amp; MO'!E$5+$J1147*'10k &amp; MO'!E$11+$K1147*'10k &amp; MO'!E$17+$L1147*'10k &amp; MO'!E$23+$M1147*'10k &amp; MO'!E$29</f>
        <v>3672.3928999999998</v>
      </c>
      <c r="W1147" s="349">
        <f>+$I1147*'10k &amp; MO'!F$5+$J1147*'10k &amp; MO'!F$11+$K1147*'10k &amp; MO'!F$17+$L1147*'10k &amp; MO'!F$23+$M1147*'10k &amp; MO'!F$29</f>
        <v>2191.1187999999997</v>
      </c>
      <c r="X1147" s="349">
        <f>+$I1147*'10k &amp; MO'!G$5+$J1147*'10k &amp; MO'!G$11+$K1147*'10k &amp; MO'!G$17+$L1147*'10k &amp; MO'!G$23+$M1147*'10k &amp; MO'!G$29</f>
        <v>33735.450400000002</v>
      </c>
      <c r="Y1147" s="349">
        <f>+$N1147*'10k &amp; MO'!H$5+$O1147*'10k &amp; MO'!H$11+$P1147*'10k &amp; MO'!H$17+$Q1147*'10k &amp; MO'!H$23+$R1147*'10k &amp; MO'!H$29</f>
        <v>0</v>
      </c>
      <c r="Z1147" s="349">
        <f>+$N1147*'10k &amp; MO'!I$5+$O1147*'10k &amp; MO'!I$11+$P1147*'10k &amp; MO'!I$17+$Q1147*'10k &amp; MO'!I$23+$R1147*'10k &amp; MO'!I$29</f>
        <v>0</v>
      </c>
      <c r="AA1147" s="349">
        <f>+$N1147*'10k &amp; MO'!J$5+$O1147*'10k &amp; MO'!J$11+$P1147*'10k &amp; MO'!J$17+$Q1147*'10k &amp; MO'!J$23+$R1147*'10k &amp; MO'!J$29</f>
        <v>6091.1176999999998</v>
      </c>
      <c r="AB1147" s="349">
        <f>+$N1147*'10k &amp; MO'!K$5+$O1147*'10k &amp; MO'!K$11+$P1147*'10k &amp; MO'!K$17+$Q1147*'10k &amp; MO'!K$23+$R1147*'10k &amp; MO'!K$29</f>
        <v>6736.6251000000002</v>
      </c>
      <c r="AC1147" s="349">
        <f>+$N1147*'10k &amp; MO'!L$5+$O1147*'10k &amp; MO'!L$11+$P1147*'10k &amp; MO'!L$17+$Q1147*'10k &amp; MO'!L$23+$R1147*'10k &amp; MO'!L$29</f>
        <v>103500.93120000001</v>
      </c>
      <c r="AD1147" s="350">
        <f>+S1147*'10k &amp; MO'!O$5</f>
        <v>691.524</v>
      </c>
      <c r="AF1147" s="192" t="str">
        <f t="shared" si="152"/>
        <v>9202016</v>
      </c>
      <c r="AG1147" s="192">
        <f>+IFERROR(VLOOKUP($AF1147,'Limited Loss'!$F$5:$P$124,AG$3,FALSE),0)</f>
        <v>0</v>
      </c>
      <c r="AH1147" s="193">
        <f>+IFERROR(VLOOKUP($AF1147,'Limited Loss'!$F$5:$P$124,AH$3,FALSE),0)</f>
        <v>0</v>
      </c>
      <c r="AI1147" s="193">
        <f>+IFERROR(VLOOKUP($AF1147,'Limited Loss'!$F$5:$P$124,AI$3,FALSE),0)</f>
        <v>0</v>
      </c>
      <c r="AJ1147" s="193">
        <f>+IFERROR(VLOOKUP($AF1147,'Limited Loss'!$F$5:$P$124,AJ$3,FALSE),0)</f>
        <v>0</v>
      </c>
      <c r="AK1147" s="100">
        <f>+IFERROR(VLOOKUP($AF1147,'Limited Loss'!$F$5:$P$124,AK$3,FALSE),0)</f>
        <v>0</v>
      </c>
      <c r="AL1147" s="193">
        <f>+IFERROR(VLOOKUP($AF1147,'Limited Loss'!$F$5:$P$124,AL$3,FALSE),0)</f>
        <v>0</v>
      </c>
      <c r="AM1147" s="193">
        <f>+IFERROR(VLOOKUP($AF1147,'Limited Loss'!$F$5:$P$124,AM$3,FALSE),0)</f>
        <v>0</v>
      </c>
      <c r="AN1147" s="193">
        <f>+IFERROR(VLOOKUP($AF1147,'Limited Loss'!$F$5:$P$124,AN$3,FALSE),0)</f>
        <v>0</v>
      </c>
      <c r="AO1147" s="193">
        <f>+IFERROR(VLOOKUP($AF1147,'Limited Loss'!$F$5:$P$124,AO$3,FALSE),0)</f>
        <v>0</v>
      </c>
      <c r="AP1147" s="100">
        <f>+IFERROR(VLOOKUP($AF1147,'Limited Loss'!$F$5:$P$124,AP$3,FALSE),0)</f>
        <v>0</v>
      </c>
      <c r="AQ1147" s="353"/>
      <c r="AR1147" s="331">
        <f t="shared" si="153"/>
        <v>920</v>
      </c>
      <c r="AS1147" s="332">
        <f t="shared" si="153"/>
        <v>2016</v>
      </c>
      <c r="AT1147" s="349">
        <f t="shared" si="159"/>
        <v>0</v>
      </c>
      <c r="AU1147" s="349">
        <f t="shared" si="159"/>
        <v>0</v>
      </c>
      <c r="AV1147" s="349">
        <f t="shared" si="159"/>
        <v>3672.3928999999998</v>
      </c>
      <c r="AW1147" s="349">
        <f t="shared" si="159"/>
        <v>2191.1187999999997</v>
      </c>
      <c r="AX1147" s="350">
        <f t="shared" si="159"/>
        <v>33735.450400000002</v>
      </c>
      <c r="AY1147" s="349">
        <f t="shared" si="160"/>
        <v>0</v>
      </c>
      <c r="AZ1147" s="349">
        <f t="shared" si="160"/>
        <v>0</v>
      </c>
      <c r="BA1147" s="349">
        <f t="shared" si="160"/>
        <v>6091.1176999999998</v>
      </c>
      <c r="BB1147" s="349">
        <f t="shared" si="160"/>
        <v>6736.6251000000002</v>
      </c>
      <c r="BC1147" s="349">
        <f t="shared" si="160"/>
        <v>103500.93120000001</v>
      </c>
      <c r="BD1147" s="350">
        <f t="shared" si="160"/>
        <v>691.524</v>
      </c>
      <c r="BE1147" s="349">
        <f t="shared" si="155"/>
        <v>9763.5105999999996</v>
      </c>
      <c r="BF1147" s="375">
        <f t="shared" si="156"/>
        <v>146164.12549999999</v>
      </c>
      <c r="BG1147" s="334">
        <f t="shared" si="157"/>
        <v>691.524</v>
      </c>
    </row>
    <row r="1148" spans="1:59" x14ac:dyDescent="0.2">
      <c r="A1148" s="326" t="str">
        <f t="shared" si="154"/>
        <v>9202017</v>
      </c>
      <c r="B1148" s="331">
        <v>920</v>
      </c>
      <c r="C1148" s="327">
        <v>2017</v>
      </c>
      <c r="D1148" s="353">
        <f>+IFERROR(VLOOKUP($A1148,Data_Loss!$A$2:$V$1180,6,FALSE),0)</f>
        <v>0</v>
      </c>
      <c r="E1148" s="353">
        <f>+IFERROR(VLOOKUP($A1148,Data_Loss!$A$2:$V$1180,7,FALSE),0)</f>
        <v>0</v>
      </c>
      <c r="F1148" s="353">
        <f>+IFERROR(VLOOKUP($A1148,Data_Loss!$A$2:$V$1180,8,FALSE),0)</f>
        <v>0</v>
      </c>
      <c r="G1148" s="353">
        <f>+IFERROR(VLOOKUP($A1148,Data_Loss!$A$2:$V$1180,9,FALSE),0)</f>
        <v>0</v>
      </c>
      <c r="H1148" s="353">
        <f>+IFERROR(VLOOKUP($A1148,Data_Loss!$A$2:$V$1180,10,FALSE),0)</f>
        <v>1</v>
      </c>
      <c r="I1148" s="353">
        <f>+IFERROR(VLOOKUP($A1148,Data_Loss!$A$2:$V$1300,12,FALSE),0)</f>
        <v>0</v>
      </c>
      <c r="J1148" s="353">
        <f>+IFERROR(VLOOKUP($A1148,Data_Loss!$A$2:$V$1300,13,FALSE),0)</f>
        <v>0</v>
      </c>
      <c r="K1148" s="353">
        <f>+IFERROR(VLOOKUP($A1148,Data_Loss!$A$2:$V$1300,14,FALSE),0)</f>
        <v>0</v>
      </c>
      <c r="L1148" s="353">
        <f>+IFERROR(VLOOKUP($A1148,Data_Loss!$A$2:$V$1300,15,FALSE),0)</f>
        <v>0</v>
      </c>
      <c r="M1148" s="353">
        <f>+IFERROR(VLOOKUP($A1148,Data_Loss!$A$2:$V$1300,16,FALSE),0)</f>
        <v>294</v>
      </c>
      <c r="N1148" s="353">
        <f>+IFERROR(VLOOKUP($A1148,Data_Loss!$A$2:$V$1300,17,FALSE),0)</f>
        <v>0</v>
      </c>
      <c r="O1148" s="353">
        <f>+IFERROR(VLOOKUP($A1148,Data_Loss!$A$2:$V$1300,18,FALSE),0)</f>
        <v>0</v>
      </c>
      <c r="P1148" s="353">
        <f>+IFERROR(VLOOKUP($A1148,Data_Loss!$A$2:$V$1300,19,FALSE),0)</f>
        <v>0</v>
      </c>
      <c r="Q1148" s="353">
        <f>+IFERROR(VLOOKUP($A1148,Data_Loss!$A$2:$V$1300,20,FALSE),0)</f>
        <v>0</v>
      </c>
      <c r="R1148" s="353">
        <f>+IFERROR(VLOOKUP($A1148,Data_Loss!$A$2:$V$1300,21,FALSE),0)</f>
        <v>8433</v>
      </c>
      <c r="S1148" s="353">
        <f>+IFERROR(VLOOKUP($A1148,Data_Loss!$A$2:$V$1300,22,FALSE),0)</f>
        <v>10114</v>
      </c>
      <c r="T1148" s="191">
        <f>+$I1148*'10k &amp; MO'!C$6+$J1148*'10k &amp; MO'!C$12+$K1148*'10k &amp; MO'!C$18+$L1148*'10k &amp; MO'!C$24+$M1148*'10k &amp; MO'!C$30</f>
        <v>0</v>
      </c>
      <c r="U1148" s="349">
        <f>+$I1148*'10k &amp; MO'!D$6+$J1148*'10k &amp; MO'!D$12+$K1148*'10k &amp; MO'!D$18+$L1148*'10k &amp; MO'!D$24+$M1148*'10k &amp; MO'!D$30</f>
        <v>0.2646</v>
      </c>
      <c r="V1148" s="349">
        <f>+$I1148*'10k &amp; MO'!E$6+$J1148*'10k &amp; MO'!E$12+$K1148*'10k &amp; MO'!E$18+$L1148*'10k &amp; MO'!E$24+$M1148*'10k &amp; MO'!E$30</f>
        <v>116.9238</v>
      </c>
      <c r="W1148" s="349">
        <f>+$I1148*'10k &amp; MO'!F$6+$J1148*'10k &amp; MO'!F$12+$K1148*'10k &amp; MO'!F$18+$L1148*'10k &amp; MO'!F$24+$M1148*'10k &amp; MO'!F$30</f>
        <v>51.655799999999999</v>
      </c>
      <c r="X1148" s="349">
        <f>+$I1148*'10k &amp; MO'!G$6+$J1148*'10k &amp; MO'!G$12+$K1148*'10k &amp; MO'!G$18+$L1148*'10k &amp; MO'!G$24+$M1148*'10k &amp; MO'!G$30</f>
        <v>321.19499999999999</v>
      </c>
      <c r="Y1148" s="349">
        <f>+$N1148*'10k &amp; MO'!H$6+$O1148*'10k &amp; MO'!H$12+$P1148*'10k &amp; MO'!H$18+$Q1148*'10k &amp; MO'!H$24+$R1148*'10k &amp; MO'!H$30</f>
        <v>0</v>
      </c>
      <c r="Z1148" s="349">
        <f>+$N1148*'10k &amp; MO'!I$6+$O1148*'10k &amp; MO'!I$12+$P1148*'10k &amp; MO'!I$18+$Q1148*'10k &amp; MO'!I$24+$R1148*'10k &amp; MO'!I$30</f>
        <v>2.5298999999999996</v>
      </c>
      <c r="AA1148" s="349">
        <f>+$N1148*'10k &amp; MO'!J$6+$O1148*'10k &amp; MO'!J$12+$P1148*'10k &amp; MO'!J$18+$Q1148*'10k &amp; MO'!J$24+$R1148*'10k &amp; MO'!J$30</f>
        <v>3440.6639999999998</v>
      </c>
      <c r="AB1148" s="349">
        <f>+$N1148*'10k &amp; MO'!K$6+$O1148*'10k &amp; MO'!K$12+$P1148*'10k &amp; MO'!K$18+$Q1148*'10k &amp; MO'!K$24+$R1148*'10k &amp; MO'!K$30</f>
        <v>1735.5114000000001</v>
      </c>
      <c r="AC1148" s="349">
        <f>+$N1148*'10k &amp; MO'!L$6+$O1148*'10k &amp; MO'!L$12+$P1148*'10k &amp; MO'!L$18+$Q1148*'10k &amp; MO'!L$24+$R1148*'10k &amp; MO'!L$30</f>
        <v>12355.1883</v>
      </c>
      <c r="AD1148" s="350">
        <f>+S1148*'10k &amp; MO'!O$6</f>
        <v>13613.444000000001</v>
      </c>
      <c r="AF1148" s="192" t="str">
        <f t="shared" si="152"/>
        <v>9202017</v>
      </c>
      <c r="AG1148" s="192">
        <f>+IFERROR(VLOOKUP($AF1148,'Limited Loss'!$F$5:$P$124,AG$3,FALSE),0)</f>
        <v>0</v>
      </c>
      <c r="AH1148" s="193">
        <f>+IFERROR(VLOOKUP($AF1148,'Limited Loss'!$F$5:$P$124,AH$3,FALSE),0)</f>
        <v>0</v>
      </c>
      <c r="AI1148" s="193">
        <f>+IFERROR(VLOOKUP($AF1148,'Limited Loss'!$F$5:$P$124,AI$3,FALSE),0)</f>
        <v>0</v>
      </c>
      <c r="AJ1148" s="193">
        <f>+IFERROR(VLOOKUP($AF1148,'Limited Loss'!$F$5:$P$124,AJ$3,FALSE),0)</f>
        <v>0</v>
      </c>
      <c r="AK1148" s="100">
        <f>+IFERROR(VLOOKUP($AF1148,'Limited Loss'!$F$5:$P$124,AK$3,FALSE),0)</f>
        <v>0</v>
      </c>
      <c r="AL1148" s="193">
        <f>+IFERROR(VLOOKUP($AF1148,'Limited Loss'!$F$5:$P$124,AL$3,FALSE),0)</f>
        <v>0</v>
      </c>
      <c r="AM1148" s="193">
        <f>+IFERROR(VLOOKUP($AF1148,'Limited Loss'!$F$5:$P$124,AM$3,FALSE),0)</f>
        <v>0</v>
      </c>
      <c r="AN1148" s="193">
        <f>+IFERROR(VLOOKUP($AF1148,'Limited Loss'!$F$5:$P$124,AN$3,FALSE),0)</f>
        <v>0</v>
      </c>
      <c r="AO1148" s="193">
        <f>+IFERROR(VLOOKUP($AF1148,'Limited Loss'!$F$5:$P$124,AO$3,FALSE),0)</f>
        <v>0</v>
      </c>
      <c r="AP1148" s="100">
        <f>+IFERROR(VLOOKUP($AF1148,'Limited Loss'!$F$5:$P$124,AP$3,FALSE),0)</f>
        <v>0</v>
      </c>
      <c r="AQ1148" s="353"/>
      <c r="AR1148" s="331">
        <f t="shared" si="153"/>
        <v>920</v>
      </c>
      <c r="AS1148" s="332">
        <f t="shared" si="153"/>
        <v>2017</v>
      </c>
      <c r="AT1148" s="349">
        <f t="shared" si="159"/>
        <v>0</v>
      </c>
      <c r="AU1148" s="349">
        <f t="shared" si="159"/>
        <v>0.2646</v>
      </c>
      <c r="AV1148" s="349">
        <f t="shared" si="159"/>
        <v>116.9238</v>
      </c>
      <c r="AW1148" s="349">
        <f t="shared" si="159"/>
        <v>51.655799999999999</v>
      </c>
      <c r="AX1148" s="350">
        <f t="shared" si="159"/>
        <v>321.19499999999999</v>
      </c>
      <c r="AY1148" s="349">
        <f t="shared" si="160"/>
        <v>0</v>
      </c>
      <c r="AZ1148" s="349">
        <f t="shared" si="160"/>
        <v>2.5298999999999996</v>
      </c>
      <c r="BA1148" s="349">
        <f t="shared" si="160"/>
        <v>3440.6639999999998</v>
      </c>
      <c r="BB1148" s="349">
        <f t="shared" si="160"/>
        <v>1735.5114000000001</v>
      </c>
      <c r="BC1148" s="349">
        <f t="shared" si="160"/>
        <v>12355.1883</v>
      </c>
      <c r="BD1148" s="350">
        <f t="shared" si="160"/>
        <v>13613.444000000001</v>
      </c>
      <c r="BE1148" s="349">
        <f t="shared" si="155"/>
        <v>3560.3822999999998</v>
      </c>
      <c r="BF1148" s="375">
        <f t="shared" si="156"/>
        <v>14463.550499999999</v>
      </c>
      <c r="BG1148" s="334">
        <f t="shared" si="157"/>
        <v>13613.444000000001</v>
      </c>
    </row>
    <row r="1149" spans="1:59" x14ac:dyDescent="0.2">
      <c r="A1149" s="326" t="str">
        <f t="shared" si="154"/>
        <v>9202018</v>
      </c>
      <c r="B1149" s="331">
        <v>920</v>
      </c>
      <c r="C1149" s="327">
        <v>2018</v>
      </c>
      <c r="D1149" s="353">
        <f>+IFERROR(VLOOKUP($A1149,Data_Loss!$A$2:$V$1180,6,FALSE),0)</f>
        <v>0</v>
      </c>
      <c r="E1149" s="353">
        <f>+IFERROR(VLOOKUP($A1149,Data_Loss!$A$2:$V$1180,7,FALSE),0)</f>
        <v>0</v>
      </c>
      <c r="F1149" s="353">
        <f>+IFERROR(VLOOKUP($A1149,Data_Loss!$A$2:$V$1180,8,FALSE),0)</f>
        <v>0</v>
      </c>
      <c r="G1149" s="353">
        <f>+IFERROR(VLOOKUP($A1149,Data_Loss!$A$2:$V$1180,9,FALSE),0)</f>
        <v>0</v>
      </c>
      <c r="H1149" s="353">
        <f>+IFERROR(VLOOKUP($A1149,Data_Loss!$A$2:$V$1180,10,FALSE),0)</f>
        <v>0</v>
      </c>
      <c r="I1149" s="353">
        <f>+IFERROR(VLOOKUP($A1149,Data_Loss!$A$2:$V$1300,12,FALSE),0)</f>
        <v>0</v>
      </c>
      <c r="J1149" s="353">
        <f>+IFERROR(VLOOKUP($A1149,Data_Loss!$A$2:$V$1300,13,FALSE),0)</f>
        <v>0</v>
      </c>
      <c r="K1149" s="353">
        <f>+IFERROR(VLOOKUP($A1149,Data_Loss!$A$2:$V$1300,14,FALSE),0)</f>
        <v>0</v>
      </c>
      <c r="L1149" s="353">
        <f>+IFERROR(VLOOKUP($A1149,Data_Loss!$A$2:$V$1300,15,FALSE),0)</f>
        <v>0</v>
      </c>
      <c r="M1149" s="353">
        <f>+IFERROR(VLOOKUP($A1149,Data_Loss!$A$2:$V$1300,16,FALSE),0)</f>
        <v>0</v>
      </c>
      <c r="N1149" s="353">
        <f>+IFERROR(VLOOKUP($A1149,Data_Loss!$A$2:$V$1300,17,FALSE),0)</f>
        <v>0</v>
      </c>
      <c r="O1149" s="353">
        <f>+IFERROR(VLOOKUP($A1149,Data_Loss!$A$2:$V$1300,18,FALSE),0)</f>
        <v>0</v>
      </c>
      <c r="P1149" s="353">
        <f>+IFERROR(VLOOKUP($A1149,Data_Loss!$A$2:$V$1300,19,FALSE),0)</f>
        <v>0</v>
      </c>
      <c r="Q1149" s="353">
        <f>+IFERROR(VLOOKUP($A1149,Data_Loss!$A$2:$V$1300,20,FALSE),0)</f>
        <v>0</v>
      </c>
      <c r="R1149" s="353">
        <f>+IFERROR(VLOOKUP($A1149,Data_Loss!$A$2:$V$1300,21,FALSE),0)</f>
        <v>0</v>
      </c>
      <c r="S1149" s="353">
        <f>+IFERROR(VLOOKUP($A1149,Data_Loss!$A$2:$V$1300,22,FALSE),0)</f>
        <v>8350</v>
      </c>
      <c r="T1149" s="191">
        <f>+$I1149*'10k &amp; MO'!C$7+$J1149*'10k &amp; MO'!C$13+$K1149*'10k &amp; MO'!C$19+$L1149*'10k &amp; MO'!C$25+$M1149*'10k &amp; MO'!C$31</f>
        <v>0</v>
      </c>
      <c r="U1149" s="349">
        <f>+$I1149*'10k &amp; MO'!D$7+$J1149*'10k &amp; MO'!D$13+$K1149*'10k &amp; MO'!D$19+$L1149*'10k &amp; MO'!D$25+$M1149*'10k &amp; MO'!D$31</f>
        <v>0</v>
      </c>
      <c r="V1149" s="349">
        <f>+$I1149*'10k &amp; MO'!E$7+$J1149*'10k &amp; MO'!E$13+$K1149*'10k &amp; MO'!E$19+$L1149*'10k &amp; MO'!E$25+$M1149*'10k &amp; MO'!E$31</f>
        <v>0</v>
      </c>
      <c r="W1149" s="349">
        <f>+$I1149*'10k &amp; MO'!F$7+$J1149*'10k &amp; MO'!F$13+$K1149*'10k &amp; MO'!F$19+$L1149*'10k &amp; MO'!F$25+$M1149*'10k &amp; MO'!F$31</f>
        <v>0</v>
      </c>
      <c r="X1149" s="349">
        <f>+$I1149*'10k &amp; MO'!G$7+$J1149*'10k &amp; MO'!G$13+$K1149*'10k &amp; MO'!G$19+$L1149*'10k &amp; MO'!G$25+$M1149*'10k &amp; MO'!G$31</f>
        <v>0</v>
      </c>
      <c r="Y1149" s="349">
        <f>+$N1149*'10k &amp; MO'!H$7+$O1149*'10k &amp; MO'!H$13+$P1149*'10k &amp; MO'!H$19+$Q1149*'10k &amp; MO'!H$25+$R1149*'10k &amp; MO'!H$31</f>
        <v>0</v>
      </c>
      <c r="Z1149" s="349">
        <f>+$N1149*'10k &amp; MO'!I$7+$O1149*'10k &amp; MO'!I$13+$P1149*'10k &amp; MO'!I$19+$Q1149*'10k &amp; MO'!I$25+$R1149*'10k &amp; MO'!I$31</f>
        <v>0</v>
      </c>
      <c r="AA1149" s="349">
        <f>+$N1149*'10k &amp; MO'!J$7+$O1149*'10k &amp; MO'!J$13+$P1149*'10k &amp; MO'!J$19+$Q1149*'10k &amp; MO'!J$25+$R1149*'10k &amp; MO'!J$31</f>
        <v>0</v>
      </c>
      <c r="AB1149" s="349">
        <f>+$N1149*'10k &amp; MO'!K$7+$O1149*'10k &amp; MO'!K$13+$P1149*'10k &amp; MO'!K$19+$Q1149*'10k &amp; MO'!K$25+$R1149*'10k &amp; MO'!K$31</f>
        <v>0</v>
      </c>
      <c r="AC1149" s="349">
        <f>+$N1149*'10k &amp; MO'!L$7+$O1149*'10k &amp; MO'!L$13+$P1149*'10k &amp; MO'!L$19+$Q1149*'10k &amp; MO'!L$25+$R1149*'10k &amp; MO'!L$31</f>
        <v>0</v>
      </c>
      <c r="AD1149" s="350">
        <f>+S1149*'10k &amp; MO'!O$7</f>
        <v>11072.1</v>
      </c>
      <c r="AF1149" s="192" t="str">
        <f t="shared" si="152"/>
        <v>9202018</v>
      </c>
      <c r="AG1149" s="192">
        <f>+IFERROR(VLOOKUP($AF1149,'Limited Loss'!$F$5:$P$124,AG$3,FALSE),0)</f>
        <v>0</v>
      </c>
      <c r="AH1149" s="193">
        <f>+IFERROR(VLOOKUP($AF1149,'Limited Loss'!$F$5:$P$124,AH$3,FALSE),0)</f>
        <v>0</v>
      </c>
      <c r="AI1149" s="193">
        <f>+IFERROR(VLOOKUP($AF1149,'Limited Loss'!$F$5:$P$124,AI$3,FALSE),0)</f>
        <v>0</v>
      </c>
      <c r="AJ1149" s="193">
        <f>+IFERROR(VLOOKUP($AF1149,'Limited Loss'!$F$5:$P$124,AJ$3,FALSE),0)</f>
        <v>0</v>
      </c>
      <c r="AK1149" s="100">
        <f>+IFERROR(VLOOKUP($AF1149,'Limited Loss'!$F$5:$P$124,AK$3,FALSE),0)</f>
        <v>0</v>
      </c>
      <c r="AL1149" s="193">
        <f>+IFERROR(VLOOKUP($AF1149,'Limited Loss'!$F$5:$P$124,AL$3,FALSE),0)</f>
        <v>0</v>
      </c>
      <c r="AM1149" s="193">
        <f>+IFERROR(VLOOKUP($AF1149,'Limited Loss'!$F$5:$P$124,AM$3,FALSE),0)</f>
        <v>0</v>
      </c>
      <c r="AN1149" s="193">
        <f>+IFERROR(VLOOKUP($AF1149,'Limited Loss'!$F$5:$P$124,AN$3,FALSE),0)</f>
        <v>0</v>
      </c>
      <c r="AO1149" s="193">
        <f>+IFERROR(VLOOKUP($AF1149,'Limited Loss'!$F$5:$P$124,AO$3,FALSE),0)</f>
        <v>0</v>
      </c>
      <c r="AP1149" s="100">
        <f>+IFERROR(VLOOKUP($AF1149,'Limited Loss'!$F$5:$P$124,AP$3,FALSE),0)</f>
        <v>0</v>
      </c>
      <c r="AQ1149" s="353"/>
      <c r="AR1149" s="331">
        <f t="shared" si="153"/>
        <v>920</v>
      </c>
      <c r="AS1149" s="332">
        <f t="shared" si="153"/>
        <v>2018</v>
      </c>
      <c r="AT1149" s="349">
        <f t="shared" si="159"/>
        <v>0</v>
      </c>
      <c r="AU1149" s="349">
        <f t="shared" si="159"/>
        <v>0</v>
      </c>
      <c r="AV1149" s="349">
        <f t="shared" si="159"/>
        <v>0</v>
      </c>
      <c r="AW1149" s="349">
        <f t="shared" si="159"/>
        <v>0</v>
      </c>
      <c r="AX1149" s="350">
        <f t="shared" si="159"/>
        <v>0</v>
      </c>
      <c r="AY1149" s="349">
        <f t="shared" si="160"/>
        <v>0</v>
      </c>
      <c r="AZ1149" s="349">
        <f t="shared" si="160"/>
        <v>0</v>
      </c>
      <c r="BA1149" s="349">
        <f t="shared" si="160"/>
        <v>0</v>
      </c>
      <c r="BB1149" s="349">
        <f t="shared" si="160"/>
        <v>0</v>
      </c>
      <c r="BC1149" s="349">
        <f t="shared" si="160"/>
        <v>0</v>
      </c>
      <c r="BD1149" s="350">
        <f t="shared" si="160"/>
        <v>11072.1</v>
      </c>
      <c r="BE1149" s="349">
        <f t="shared" si="155"/>
        <v>0</v>
      </c>
      <c r="BF1149" s="375">
        <f t="shared" si="156"/>
        <v>0</v>
      </c>
      <c r="BG1149" s="334">
        <f t="shared" si="157"/>
        <v>11072.1</v>
      </c>
    </row>
    <row r="1150" spans="1:59" x14ac:dyDescent="0.2">
      <c r="A1150" s="326" t="str">
        <f t="shared" si="154"/>
        <v>9212014</v>
      </c>
      <c r="B1150" s="331">
        <v>921</v>
      </c>
      <c r="C1150" s="327">
        <v>2014</v>
      </c>
      <c r="D1150" s="353">
        <f>+IFERROR(VLOOKUP($A1150,Data_Loss!$A$2:$V$1180,6,FALSE),0)</f>
        <v>0</v>
      </c>
      <c r="E1150" s="353">
        <f>+IFERROR(VLOOKUP($A1150,Data_Loss!$A$2:$V$1180,7,FALSE),0)</f>
        <v>0</v>
      </c>
      <c r="F1150" s="353">
        <f>+IFERROR(VLOOKUP($A1150,Data_Loss!$A$2:$V$1180,8,FALSE),0)</f>
        <v>1</v>
      </c>
      <c r="G1150" s="353">
        <f>+IFERROR(VLOOKUP($A1150,Data_Loss!$A$2:$V$1180,9,FALSE),0)</f>
        <v>0</v>
      </c>
      <c r="H1150" s="353">
        <f>+IFERROR(VLOOKUP($A1150,Data_Loss!$A$2:$V$1180,10,FALSE),0)</f>
        <v>0</v>
      </c>
      <c r="I1150" s="353">
        <f>+IFERROR(VLOOKUP($A1150,Data_Loss!$A$2:$V$1300,12,FALSE),0)</f>
        <v>0</v>
      </c>
      <c r="J1150" s="353">
        <f>+IFERROR(VLOOKUP($A1150,Data_Loss!$A$2:$V$1300,13,FALSE),0)</f>
        <v>0</v>
      </c>
      <c r="K1150" s="353">
        <f>+IFERROR(VLOOKUP($A1150,Data_Loss!$A$2:$V$1300,14,FALSE),0)</f>
        <v>139233</v>
      </c>
      <c r="L1150" s="353">
        <f>+IFERROR(VLOOKUP($A1150,Data_Loss!$A$2:$V$1300,15,FALSE),0)</f>
        <v>0</v>
      </c>
      <c r="M1150" s="353">
        <f>+IFERROR(VLOOKUP($A1150,Data_Loss!$A$2:$V$1300,16,FALSE),0)</f>
        <v>0</v>
      </c>
      <c r="N1150" s="353">
        <f>+IFERROR(VLOOKUP($A1150,Data_Loss!$A$2:$V$1300,17,FALSE),0)</f>
        <v>0</v>
      </c>
      <c r="O1150" s="353">
        <f>+IFERROR(VLOOKUP($A1150,Data_Loss!$A$2:$V$1300,18,FALSE),0)</f>
        <v>0</v>
      </c>
      <c r="P1150" s="353">
        <f>+IFERROR(VLOOKUP($A1150,Data_Loss!$A$2:$V$1300,19,FALSE),0)</f>
        <v>133963</v>
      </c>
      <c r="Q1150" s="353">
        <f>+IFERROR(VLOOKUP($A1150,Data_Loss!$A$2:$V$1300,20,FALSE),0)</f>
        <v>0</v>
      </c>
      <c r="R1150" s="353">
        <f>+IFERROR(VLOOKUP($A1150,Data_Loss!$A$2:$V$1300,21,FALSE),0)</f>
        <v>0</v>
      </c>
      <c r="S1150" s="353">
        <f>+IFERROR(VLOOKUP($A1150,Data_Loss!$A$2:$V$1300,22,FALSE),0)</f>
        <v>2215</v>
      </c>
      <c r="T1150" s="191">
        <f>+$I1150*'10k &amp; MO'!C$3+$J1150*'10k &amp; MO'!C$9+$K1150*'10k &amp; MO'!C$15+$L1150*'10k &amp; MO'!C$21+$M1150*'10k &amp; MO'!C$27</f>
        <v>0</v>
      </c>
      <c r="U1150" s="349">
        <f>+$I1150*'10k &amp; MO'!D$3+$J1150*'10k &amp; MO'!D$9+$K1150*'10k &amp; MO'!D$15+$L1150*'10k &amp; MO'!D$21+$M1150*'10k &amp; MO'!D$27</f>
        <v>0</v>
      </c>
      <c r="V1150" s="349">
        <f>+$I1150*'10k &amp; MO'!E$3+$J1150*'10k &amp; MO'!E$9+$K1150*'10k &amp; MO'!E$15+$L1150*'10k &amp; MO'!E$21+$M1150*'10k &amp; MO'!E$27</f>
        <v>209406.432</v>
      </c>
      <c r="W1150" s="349">
        <f>+$I1150*'10k &amp; MO'!F$3+$J1150*'10k &amp; MO'!F$9+$K1150*'10k &amp; MO'!F$15+$L1150*'10k &amp; MO'!F$21+$M1150*'10k &amp; MO'!F$27</f>
        <v>0</v>
      </c>
      <c r="X1150" s="349">
        <f>+$I1150*'10k &amp; MO'!G$3+$J1150*'10k &amp; MO'!G$9+$K1150*'10k &amp; MO'!G$15+$L1150*'10k &amp; MO'!G$21+$M1150*'10k &amp; MO'!G$27</f>
        <v>0</v>
      </c>
      <c r="Y1150" s="349">
        <f>+$N1150*'10k &amp; MO'!H$3+$O1150*'10k &amp; MO'!H$9+$P1150*'10k &amp; MO'!H$15+$Q1150*'10k &amp; MO'!H$21+$R1150*'10k &amp; MO'!H$27</f>
        <v>0</v>
      </c>
      <c r="Z1150" s="349">
        <f>+$N1150*'10k &amp; MO'!I$3+$O1150*'10k &amp; MO'!I$9+$P1150*'10k &amp; MO'!I$15+$Q1150*'10k &amp; MO'!I$21+$R1150*'10k &amp; MO'!I$27</f>
        <v>0</v>
      </c>
      <c r="AA1150" s="349">
        <f>+$N1150*'10k &amp; MO'!J$3+$O1150*'10k &amp; MO'!J$9+$P1150*'10k &amp; MO'!J$15+$Q1150*'10k &amp; MO'!J$21+$R1150*'10k &amp; MO'!J$27</f>
        <v>280116.63300000003</v>
      </c>
      <c r="AB1150" s="349">
        <f>+$N1150*'10k &amp; MO'!K$3+$O1150*'10k &amp; MO'!K$9+$P1150*'10k &amp; MO'!K$15+$Q1150*'10k &amp; MO'!K$21+$R1150*'10k &amp; MO'!K$27</f>
        <v>0</v>
      </c>
      <c r="AC1150" s="349">
        <f>+$N1150*'10k &amp; MO'!L$3+$O1150*'10k &amp; MO'!L$9+$P1150*'10k &amp; MO'!L$15+$Q1150*'10k &amp; MO'!L$21+$R1150*'10k &amp; MO'!L$27</f>
        <v>0</v>
      </c>
      <c r="AD1150" s="350">
        <f>+S1150*'10k &amp; MO'!O$3</f>
        <v>2372.2649999999999</v>
      </c>
      <c r="AF1150" s="192" t="str">
        <f t="shared" si="152"/>
        <v>9212014</v>
      </c>
      <c r="AG1150" s="192">
        <f>+IFERROR(VLOOKUP($AF1150,'Limited Loss'!$F$5:$P$124,AG$3,FALSE),0)</f>
        <v>0</v>
      </c>
      <c r="AH1150" s="193">
        <f>+IFERROR(VLOOKUP($AF1150,'Limited Loss'!$F$5:$P$124,AH$3,FALSE),0)</f>
        <v>0</v>
      </c>
      <c r="AI1150" s="193">
        <f>+IFERROR(VLOOKUP($AF1150,'Limited Loss'!$F$5:$P$124,AI$3,FALSE),0)</f>
        <v>0</v>
      </c>
      <c r="AJ1150" s="193">
        <f>+IFERROR(VLOOKUP($AF1150,'Limited Loss'!$F$5:$P$124,AJ$3,FALSE),0)</f>
        <v>0</v>
      </c>
      <c r="AK1150" s="100">
        <f>+IFERROR(VLOOKUP($AF1150,'Limited Loss'!$F$5:$P$124,AK$3,FALSE),0)</f>
        <v>0</v>
      </c>
      <c r="AL1150" s="193">
        <f>+IFERROR(VLOOKUP($AF1150,'Limited Loss'!$F$5:$P$124,AL$3,FALSE),0)</f>
        <v>0</v>
      </c>
      <c r="AM1150" s="193">
        <f>+IFERROR(VLOOKUP($AF1150,'Limited Loss'!$F$5:$P$124,AM$3,FALSE),0)</f>
        <v>0</v>
      </c>
      <c r="AN1150" s="193">
        <f>+IFERROR(VLOOKUP($AF1150,'Limited Loss'!$F$5:$P$124,AN$3,FALSE),0)</f>
        <v>0</v>
      </c>
      <c r="AO1150" s="193">
        <f>+IFERROR(VLOOKUP($AF1150,'Limited Loss'!$F$5:$P$124,AO$3,FALSE),0)</f>
        <v>0</v>
      </c>
      <c r="AP1150" s="100">
        <f>+IFERROR(VLOOKUP($AF1150,'Limited Loss'!$F$5:$P$124,AP$3,FALSE),0)</f>
        <v>0</v>
      </c>
      <c r="AQ1150" s="353"/>
      <c r="AR1150" s="331">
        <f t="shared" si="153"/>
        <v>921</v>
      </c>
      <c r="AS1150" s="332">
        <f t="shared" si="153"/>
        <v>2014</v>
      </c>
      <c r="AT1150" s="349">
        <f t="shared" si="159"/>
        <v>0</v>
      </c>
      <c r="AU1150" s="349">
        <f t="shared" si="159"/>
        <v>0</v>
      </c>
      <c r="AV1150" s="349">
        <f t="shared" si="159"/>
        <v>209406.432</v>
      </c>
      <c r="AW1150" s="349">
        <f t="shared" si="159"/>
        <v>0</v>
      </c>
      <c r="AX1150" s="350">
        <f t="shared" si="159"/>
        <v>0</v>
      </c>
      <c r="AY1150" s="349">
        <f t="shared" si="160"/>
        <v>0</v>
      </c>
      <c r="AZ1150" s="349">
        <f t="shared" si="160"/>
        <v>0</v>
      </c>
      <c r="BA1150" s="349">
        <f t="shared" si="160"/>
        <v>280116.63300000003</v>
      </c>
      <c r="BB1150" s="349">
        <f t="shared" si="160"/>
        <v>0</v>
      </c>
      <c r="BC1150" s="349">
        <f t="shared" si="160"/>
        <v>0</v>
      </c>
      <c r="BD1150" s="350">
        <f t="shared" si="160"/>
        <v>2372.2649999999999</v>
      </c>
      <c r="BE1150" s="349">
        <f t="shared" si="155"/>
        <v>489523.06500000006</v>
      </c>
      <c r="BF1150" s="375">
        <f t="shared" si="156"/>
        <v>0</v>
      </c>
      <c r="BG1150" s="334">
        <f t="shared" si="157"/>
        <v>2372.2649999999999</v>
      </c>
    </row>
    <row r="1151" spans="1:59" x14ac:dyDescent="0.2">
      <c r="A1151" s="326" t="str">
        <f t="shared" si="154"/>
        <v>9212015</v>
      </c>
      <c r="B1151" s="331">
        <v>921</v>
      </c>
      <c r="C1151" s="327">
        <v>2015</v>
      </c>
      <c r="D1151" s="353">
        <f>+IFERROR(VLOOKUP($A1151,Data_Loss!$A$2:$V$1180,6,FALSE),0)</f>
        <v>0</v>
      </c>
      <c r="E1151" s="353">
        <f>+IFERROR(VLOOKUP($A1151,Data_Loss!$A$2:$V$1180,7,FALSE),0)</f>
        <v>0</v>
      </c>
      <c r="F1151" s="353">
        <f>+IFERROR(VLOOKUP($A1151,Data_Loss!$A$2:$V$1180,8,FALSE),0)</f>
        <v>0</v>
      </c>
      <c r="G1151" s="353">
        <f>+IFERROR(VLOOKUP($A1151,Data_Loss!$A$2:$V$1180,9,FALSE),0)</f>
        <v>0</v>
      </c>
      <c r="H1151" s="353">
        <f>+IFERROR(VLOOKUP($A1151,Data_Loss!$A$2:$V$1180,10,FALSE),0)</f>
        <v>2</v>
      </c>
      <c r="I1151" s="353">
        <f>+IFERROR(VLOOKUP($A1151,Data_Loss!$A$2:$V$1300,12,FALSE),0)</f>
        <v>0</v>
      </c>
      <c r="J1151" s="353">
        <f>+IFERROR(VLOOKUP($A1151,Data_Loss!$A$2:$V$1300,13,FALSE),0)</f>
        <v>0</v>
      </c>
      <c r="K1151" s="353">
        <f>+IFERROR(VLOOKUP($A1151,Data_Loss!$A$2:$V$1300,14,FALSE),0)</f>
        <v>0</v>
      </c>
      <c r="L1151" s="353">
        <f>+IFERROR(VLOOKUP($A1151,Data_Loss!$A$2:$V$1300,15,FALSE),0)</f>
        <v>0</v>
      </c>
      <c r="M1151" s="353">
        <f>+IFERROR(VLOOKUP($A1151,Data_Loss!$A$2:$V$1300,16,FALSE),0)</f>
        <v>8408</v>
      </c>
      <c r="N1151" s="353">
        <f>+IFERROR(VLOOKUP($A1151,Data_Loss!$A$2:$V$1300,17,FALSE),0)</f>
        <v>0</v>
      </c>
      <c r="O1151" s="353">
        <f>+IFERROR(VLOOKUP($A1151,Data_Loss!$A$2:$V$1300,18,FALSE),0)</f>
        <v>0</v>
      </c>
      <c r="P1151" s="353">
        <f>+IFERROR(VLOOKUP($A1151,Data_Loss!$A$2:$V$1300,19,FALSE),0)</f>
        <v>0</v>
      </c>
      <c r="Q1151" s="353">
        <f>+IFERROR(VLOOKUP($A1151,Data_Loss!$A$2:$V$1300,20,FALSE),0)</f>
        <v>0</v>
      </c>
      <c r="R1151" s="353">
        <f>+IFERROR(VLOOKUP($A1151,Data_Loss!$A$2:$V$1300,21,FALSE),0)</f>
        <v>23783</v>
      </c>
      <c r="S1151" s="353">
        <f>+IFERROR(VLOOKUP($A1151,Data_Loss!$A$2:$V$1300,22,FALSE),0)</f>
        <v>50162</v>
      </c>
      <c r="T1151" s="191">
        <f>+$I1151*'10k &amp; MO'!C$4+$J1151*'10k &amp; MO'!C$10+$K1151*'10k &amp; MO'!C$16+$L1151*'10k &amp; MO'!C$22+$M1151*'10k &amp; MO'!C$28</f>
        <v>0</v>
      </c>
      <c r="U1151" s="349">
        <f>+$I1151*'10k &amp; MO'!D$4+$J1151*'10k &amp; MO'!D$10+$K1151*'10k &amp; MO'!D$16+$L1151*'10k &amp; MO'!D$22+$M1151*'10k &amp; MO'!D$28</f>
        <v>0</v>
      </c>
      <c r="V1151" s="349">
        <f>+$I1151*'10k &amp; MO'!E$4+$J1151*'10k &amp; MO'!E$10+$K1151*'10k &amp; MO'!E$16+$L1151*'10k &amp; MO'!E$22+$M1151*'10k &amp; MO'!E$28</f>
        <v>294.28000000000003</v>
      </c>
      <c r="W1151" s="349">
        <f>+$I1151*'10k &amp; MO'!F$4+$J1151*'10k &amp; MO'!F$10+$K1151*'10k &amp; MO'!F$16+$L1151*'10k &amp; MO'!F$22+$M1151*'10k &amp; MO'!F$28</f>
        <v>175.72719999999998</v>
      </c>
      <c r="X1151" s="349">
        <f>+$I1151*'10k &amp; MO'!G$4+$J1151*'10k &amp; MO'!G$10+$K1151*'10k &amp; MO'!G$16+$L1151*'10k &amp; MO'!G$22+$M1151*'10k &amp; MO'!G$28</f>
        <v>9712.9215999999997</v>
      </c>
      <c r="Y1151" s="349">
        <f>+$N1151*'10k &amp; MO'!H$4+$O1151*'10k &amp; MO'!H$10+$P1151*'10k &amp; MO'!H$16+$Q1151*'10k &amp; MO'!H$22+$R1151*'10k &amp; MO'!H$28</f>
        <v>0</v>
      </c>
      <c r="Z1151" s="349">
        <f>+$N1151*'10k &amp; MO'!I$4+$O1151*'10k &amp; MO'!I$10+$P1151*'10k &amp; MO'!I$16+$Q1151*'10k &amp; MO'!I$22+$R1151*'10k &amp; MO'!I$28</f>
        <v>0</v>
      </c>
      <c r="AA1151" s="349">
        <f>+$N1151*'10k &amp; MO'!J$4+$O1151*'10k &amp; MO'!J$10+$P1151*'10k &amp; MO'!J$16+$Q1151*'10k &amp; MO'!J$22+$R1151*'10k &amp; MO'!J$28</f>
        <v>670.68060000000003</v>
      </c>
      <c r="AB1151" s="349">
        <f>+$N1151*'10k &amp; MO'!K$4+$O1151*'10k &amp; MO'!K$10+$P1151*'10k &amp; MO'!K$16+$Q1151*'10k &amp; MO'!K$22+$R1151*'10k &amp; MO'!K$28</f>
        <v>915.64549999999997</v>
      </c>
      <c r="AC1151" s="349">
        <f>+$N1151*'10k &amp; MO'!L$4+$O1151*'10k &amp; MO'!L$10+$P1151*'10k &amp; MO'!L$16+$Q1151*'10k &amp; MO'!L$22+$R1151*'10k &amp; MO'!L$28</f>
        <v>34899.174200000001</v>
      </c>
      <c r="AD1151" s="350">
        <f>+S1151*'10k &amp; MO'!O$4</f>
        <v>60796.343999999997</v>
      </c>
      <c r="AF1151" s="192" t="str">
        <f t="shared" si="152"/>
        <v>9212015</v>
      </c>
      <c r="AG1151" s="192">
        <f>+IFERROR(VLOOKUP($AF1151,'Limited Loss'!$F$5:$P$124,AG$3,FALSE),0)</f>
        <v>0</v>
      </c>
      <c r="AH1151" s="193">
        <f>+IFERROR(VLOOKUP($AF1151,'Limited Loss'!$F$5:$P$124,AH$3,FALSE),0)</f>
        <v>0</v>
      </c>
      <c r="AI1151" s="193">
        <f>+IFERROR(VLOOKUP($AF1151,'Limited Loss'!$F$5:$P$124,AI$3,FALSE),0)</f>
        <v>0</v>
      </c>
      <c r="AJ1151" s="193">
        <f>+IFERROR(VLOOKUP($AF1151,'Limited Loss'!$F$5:$P$124,AJ$3,FALSE),0)</f>
        <v>0</v>
      </c>
      <c r="AK1151" s="100">
        <f>+IFERROR(VLOOKUP($AF1151,'Limited Loss'!$F$5:$P$124,AK$3,FALSE),0)</f>
        <v>0</v>
      </c>
      <c r="AL1151" s="193">
        <f>+IFERROR(VLOOKUP($AF1151,'Limited Loss'!$F$5:$P$124,AL$3,FALSE),0)</f>
        <v>0</v>
      </c>
      <c r="AM1151" s="193">
        <f>+IFERROR(VLOOKUP($AF1151,'Limited Loss'!$F$5:$P$124,AM$3,FALSE),0)</f>
        <v>0</v>
      </c>
      <c r="AN1151" s="193">
        <f>+IFERROR(VLOOKUP($AF1151,'Limited Loss'!$F$5:$P$124,AN$3,FALSE),0)</f>
        <v>0</v>
      </c>
      <c r="AO1151" s="193">
        <f>+IFERROR(VLOOKUP($AF1151,'Limited Loss'!$F$5:$P$124,AO$3,FALSE),0)</f>
        <v>0</v>
      </c>
      <c r="AP1151" s="100">
        <f>+IFERROR(VLOOKUP($AF1151,'Limited Loss'!$F$5:$P$124,AP$3,FALSE),0)</f>
        <v>0</v>
      </c>
      <c r="AQ1151" s="353"/>
      <c r="AR1151" s="331">
        <f t="shared" si="153"/>
        <v>921</v>
      </c>
      <c r="AS1151" s="332">
        <f t="shared" si="153"/>
        <v>2015</v>
      </c>
      <c r="AT1151" s="349">
        <f t="shared" si="159"/>
        <v>0</v>
      </c>
      <c r="AU1151" s="349">
        <f t="shared" si="159"/>
        <v>0</v>
      </c>
      <c r="AV1151" s="349">
        <f t="shared" si="159"/>
        <v>294.28000000000003</v>
      </c>
      <c r="AW1151" s="349">
        <f t="shared" si="159"/>
        <v>175.72719999999998</v>
      </c>
      <c r="AX1151" s="350">
        <f t="shared" si="159"/>
        <v>9712.9215999999997</v>
      </c>
      <c r="AY1151" s="349">
        <f t="shared" si="160"/>
        <v>0</v>
      </c>
      <c r="AZ1151" s="349">
        <f t="shared" si="160"/>
        <v>0</v>
      </c>
      <c r="BA1151" s="349">
        <f t="shared" si="160"/>
        <v>670.68060000000003</v>
      </c>
      <c r="BB1151" s="349">
        <f t="shared" si="160"/>
        <v>915.64549999999997</v>
      </c>
      <c r="BC1151" s="349">
        <f t="shared" si="160"/>
        <v>34899.174200000001</v>
      </c>
      <c r="BD1151" s="350">
        <f t="shared" si="160"/>
        <v>60796.343999999997</v>
      </c>
      <c r="BE1151" s="349">
        <f t="shared" si="155"/>
        <v>964.96060000000011</v>
      </c>
      <c r="BF1151" s="375">
        <f t="shared" si="156"/>
        <v>45703.468500000003</v>
      </c>
      <c r="BG1151" s="334">
        <f t="shared" si="157"/>
        <v>60796.343999999997</v>
      </c>
    </row>
    <row r="1152" spans="1:59" x14ac:dyDescent="0.2">
      <c r="A1152" s="326" t="str">
        <f t="shared" si="154"/>
        <v>9212016</v>
      </c>
      <c r="B1152" s="331">
        <v>921</v>
      </c>
      <c r="C1152" s="327">
        <v>2016</v>
      </c>
      <c r="D1152" s="353">
        <f>+IFERROR(VLOOKUP($A1152,Data_Loss!$A$2:$V$1180,6,FALSE),0)</f>
        <v>0</v>
      </c>
      <c r="E1152" s="353">
        <f>+IFERROR(VLOOKUP($A1152,Data_Loss!$A$2:$V$1180,7,FALSE),0)</f>
        <v>0</v>
      </c>
      <c r="F1152" s="353">
        <f>+IFERROR(VLOOKUP($A1152,Data_Loss!$A$2:$V$1180,8,FALSE),0)</f>
        <v>1</v>
      </c>
      <c r="G1152" s="353">
        <f>+IFERROR(VLOOKUP($A1152,Data_Loss!$A$2:$V$1180,9,FALSE),0)</f>
        <v>0</v>
      </c>
      <c r="H1152" s="353">
        <f>+IFERROR(VLOOKUP($A1152,Data_Loss!$A$2:$V$1180,10,FALSE),0)</f>
        <v>4</v>
      </c>
      <c r="I1152" s="353">
        <f>+IFERROR(VLOOKUP($A1152,Data_Loss!$A$2:$V$1300,12,FALSE),0)</f>
        <v>0</v>
      </c>
      <c r="J1152" s="353">
        <f>+IFERROR(VLOOKUP($A1152,Data_Loss!$A$2:$V$1300,13,FALSE),0)</f>
        <v>0</v>
      </c>
      <c r="K1152" s="353">
        <f>+IFERROR(VLOOKUP($A1152,Data_Loss!$A$2:$V$1300,14,FALSE),0)</f>
        <v>88238</v>
      </c>
      <c r="L1152" s="353">
        <f>+IFERROR(VLOOKUP($A1152,Data_Loss!$A$2:$V$1300,15,FALSE),0)</f>
        <v>0</v>
      </c>
      <c r="M1152" s="353">
        <f>+IFERROR(VLOOKUP($A1152,Data_Loss!$A$2:$V$1300,16,FALSE),0)</f>
        <v>17527</v>
      </c>
      <c r="N1152" s="353">
        <f>+IFERROR(VLOOKUP($A1152,Data_Loss!$A$2:$V$1300,17,FALSE),0)</f>
        <v>0</v>
      </c>
      <c r="O1152" s="353">
        <f>+IFERROR(VLOOKUP($A1152,Data_Loss!$A$2:$V$1300,18,FALSE),0)</f>
        <v>0</v>
      </c>
      <c r="P1152" s="353">
        <f>+IFERROR(VLOOKUP($A1152,Data_Loss!$A$2:$V$1300,19,FALSE),0)</f>
        <v>82591</v>
      </c>
      <c r="Q1152" s="353">
        <f>+IFERROR(VLOOKUP($A1152,Data_Loss!$A$2:$V$1300,20,FALSE),0)</f>
        <v>0</v>
      </c>
      <c r="R1152" s="353">
        <f>+IFERROR(VLOOKUP($A1152,Data_Loss!$A$2:$V$1300,21,FALSE),0)</f>
        <v>70535</v>
      </c>
      <c r="S1152" s="353">
        <f>+IFERROR(VLOOKUP($A1152,Data_Loss!$A$2:$V$1300,22,FALSE),0)</f>
        <v>62041</v>
      </c>
      <c r="T1152" s="191">
        <f>+$I1152*'10k &amp; MO'!C$5+$J1152*'10k &amp; MO'!C$11+$K1152*'10k &amp; MO'!C$17+$L1152*'10k &amp; MO'!C$23+$M1152*'10k &amp; MO'!C$29</f>
        <v>0</v>
      </c>
      <c r="U1152" s="349">
        <f>+$I1152*'10k &amp; MO'!D$5+$J1152*'10k &amp; MO'!D$11+$K1152*'10k &amp; MO'!D$17+$L1152*'10k &amp; MO'!D$23+$M1152*'10k &amp; MO'!D$29</f>
        <v>520.60419999999999</v>
      </c>
      <c r="V1152" s="349">
        <f>+$I1152*'10k &amp; MO'!E$5+$J1152*'10k &amp; MO'!E$11+$K1152*'10k &amp; MO'!E$17+$L1152*'10k &amp; MO'!E$23+$M1152*'10k &amp; MO'!E$29</f>
        <v>139928.2745</v>
      </c>
      <c r="W1152" s="349">
        <f>+$I1152*'10k &amp; MO'!F$5+$J1152*'10k &amp; MO'!F$11+$K1152*'10k &amp; MO'!F$17+$L1152*'10k &amp; MO'!F$23+$M1152*'10k &amp; MO'!F$29</f>
        <v>3814.3176000000003</v>
      </c>
      <c r="X1152" s="349">
        <f>+$I1152*'10k &amp; MO'!G$5+$J1152*'10k &amp; MO'!G$11+$K1152*'10k &amp; MO'!G$17+$L1152*'10k &amp; MO'!G$23+$M1152*'10k &amp; MO'!G$29</f>
        <v>19239.190999999999</v>
      </c>
      <c r="Y1152" s="349">
        <f>+$N1152*'10k &amp; MO'!H$5+$O1152*'10k &amp; MO'!H$11+$P1152*'10k &amp; MO'!H$17+$Q1152*'10k &amp; MO'!H$23+$R1152*'10k &amp; MO'!H$29</f>
        <v>0</v>
      </c>
      <c r="Z1152" s="349">
        <f>+$N1152*'10k &amp; MO'!I$5+$O1152*'10k &amp; MO'!I$11+$P1152*'10k &amp; MO'!I$17+$Q1152*'10k &amp; MO'!I$23+$R1152*'10k &amp; MO'!I$29</f>
        <v>272.55029999999999</v>
      </c>
      <c r="AA1152" s="349">
        <f>+$N1152*'10k &amp; MO'!J$5+$O1152*'10k &amp; MO'!J$11+$P1152*'10k &amp; MO'!J$17+$Q1152*'10k &amp; MO'!J$23+$R1152*'10k &amp; MO'!J$29</f>
        <v>163311.50009999998</v>
      </c>
      <c r="AB1152" s="349">
        <f>+$N1152*'10k &amp; MO'!K$5+$O1152*'10k &amp; MO'!K$11+$P1152*'10k &amp; MO'!K$17+$Q1152*'10k &amp; MO'!K$23+$R1152*'10k &amp; MO'!K$29</f>
        <v>14055.3459</v>
      </c>
      <c r="AC1152" s="349">
        <f>+$N1152*'10k &amp; MO'!L$5+$O1152*'10k &amp; MO'!L$11+$P1152*'10k &amp; MO'!L$17+$Q1152*'10k &amp; MO'!L$23+$R1152*'10k &amp; MO'!L$29</f>
        <v>107962.17200000002</v>
      </c>
      <c r="AD1152" s="350">
        <f>+S1152*'10k &amp; MO'!O$5</f>
        <v>83631.268000000011</v>
      </c>
      <c r="AF1152" s="192" t="str">
        <f t="shared" si="152"/>
        <v>9212016</v>
      </c>
      <c r="AG1152" s="192">
        <f>+IFERROR(VLOOKUP($AF1152,'Limited Loss'!$F$5:$P$124,AG$3,FALSE),0)</f>
        <v>0</v>
      </c>
      <c r="AH1152" s="193">
        <f>+IFERROR(VLOOKUP($AF1152,'Limited Loss'!$F$5:$P$124,AH$3,FALSE),0)</f>
        <v>0</v>
      </c>
      <c r="AI1152" s="193">
        <f>+IFERROR(VLOOKUP($AF1152,'Limited Loss'!$F$5:$P$124,AI$3,FALSE),0)</f>
        <v>0</v>
      </c>
      <c r="AJ1152" s="193">
        <f>+IFERROR(VLOOKUP($AF1152,'Limited Loss'!$F$5:$P$124,AJ$3,FALSE),0)</f>
        <v>0</v>
      </c>
      <c r="AK1152" s="100">
        <f>+IFERROR(VLOOKUP($AF1152,'Limited Loss'!$F$5:$P$124,AK$3,FALSE),0)</f>
        <v>0</v>
      </c>
      <c r="AL1152" s="193">
        <f>+IFERROR(VLOOKUP($AF1152,'Limited Loss'!$F$5:$P$124,AL$3,FALSE),0)</f>
        <v>0</v>
      </c>
      <c r="AM1152" s="193">
        <f>+IFERROR(VLOOKUP($AF1152,'Limited Loss'!$F$5:$P$124,AM$3,FALSE),0)</f>
        <v>0</v>
      </c>
      <c r="AN1152" s="193">
        <f>+IFERROR(VLOOKUP($AF1152,'Limited Loss'!$F$5:$P$124,AN$3,FALSE),0)</f>
        <v>0</v>
      </c>
      <c r="AO1152" s="193">
        <f>+IFERROR(VLOOKUP($AF1152,'Limited Loss'!$F$5:$P$124,AO$3,FALSE),0)</f>
        <v>0</v>
      </c>
      <c r="AP1152" s="100">
        <f>+IFERROR(VLOOKUP($AF1152,'Limited Loss'!$F$5:$P$124,AP$3,FALSE),0)</f>
        <v>0</v>
      </c>
      <c r="AQ1152" s="353"/>
      <c r="AR1152" s="331">
        <f t="shared" si="153"/>
        <v>921</v>
      </c>
      <c r="AS1152" s="332">
        <f t="shared" si="153"/>
        <v>2016</v>
      </c>
      <c r="AT1152" s="349">
        <f t="shared" si="159"/>
        <v>0</v>
      </c>
      <c r="AU1152" s="349">
        <f t="shared" si="159"/>
        <v>520.60419999999999</v>
      </c>
      <c r="AV1152" s="349">
        <f t="shared" si="159"/>
        <v>139928.2745</v>
      </c>
      <c r="AW1152" s="349">
        <f t="shared" si="159"/>
        <v>3814.3176000000003</v>
      </c>
      <c r="AX1152" s="350">
        <f t="shared" si="159"/>
        <v>19239.190999999999</v>
      </c>
      <c r="AY1152" s="349">
        <f t="shared" si="160"/>
        <v>0</v>
      </c>
      <c r="AZ1152" s="349">
        <f t="shared" si="160"/>
        <v>272.55029999999999</v>
      </c>
      <c r="BA1152" s="349">
        <f t="shared" si="160"/>
        <v>163311.50009999998</v>
      </c>
      <c r="BB1152" s="349">
        <f t="shared" si="160"/>
        <v>14055.3459</v>
      </c>
      <c r="BC1152" s="349">
        <f t="shared" si="160"/>
        <v>107962.17200000002</v>
      </c>
      <c r="BD1152" s="350">
        <f t="shared" si="160"/>
        <v>83631.268000000011</v>
      </c>
      <c r="BE1152" s="349">
        <f t="shared" si="155"/>
        <v>304032.92909999995</v>
      </c>
      <c r="BF1152" s="375">
        <f t="shared" si="156"/>
        <v>145071.02650000004</v>
      </c>
      <c r="BG1152" s="334">
        <f t="shared" si="157"/>
        <v>83631.268000000011</v>
      </c>
    </row>
    <row r="1153" spans="1:59" x14ac:dyDescent="0.2">
      <c r="A1153" s="326" t="str">
        <f t="shared" si="154"/>
        <v>9212017</v>
      </c>
      <c r="B1153" s="331">
        <v>921</v>
      </c>
      <c r="C1153" s="327">
        <v>2017</v>
      </c>
      <c r="D1153" s="353">
        <f>+IFERROR(VLOOKUP($A1153,Data_Loss!$A$2:$V$1180,6,FALSE),0)</f>
        <v>0</v>
      </c>
      <c r="E1153" s="353">
        <f>+IFERROR(VLOOKUP($A1153,Data_Loss!$A$2:$V$1180,7,FALSE),0)</f>
        <v>0</v>
      </c>
      <c r="F1153" s="353">
        <f>+IFERROR(VLOOKUP($A1153,Data_Loss!$A$2:$V$1180,8,FALSE),0)</f>
        <v>0</v>
      </c>
      <c r="G1153" s="353">
        <f>+IFERROR(VLOOKUP($A1153,Data_Loss!$A$2:$V$1180,9,FALSE),0)</f>
        <v>0</v>
      </c>
      <c r="H1153" s="353">
        <f>+IFERROR(VLOOKUP($A1153,Data_Loss!$A$2:$V$1180,10,FALSE),0)</f>
        <v>0</v>
      </c>
      <c r="I1153" s="353">
        <f>+IFERROR(VLOOKUP($A1153,Data_Loss!$A$2:$V$1300,12,FALSE),0)</f>
        <v>0</v>
      </c>
      <c r="J1153" s="353">
        <f>+IFERROR(VLOOKUP($A1153,Data_Loss!$A$2:$V$1300,13,FALSE),0)</f>
        <v>0</v>
      </c>
      <c r="K1153" s="353">
        <f>+IFERROR(VLOOKUP($A1153,Data_Loss!$A$2:$V$1300,14,FALSE),0)</f>
        <v>0</v>
      </c>
      <c r="L1153" s="353">
        <f>+IFERROR(VLOOKUP($A1153,Data_Loss!$A$2:$V$1300,15,FALSE),0)</f>
        <v>0</v>
      </c>
      <c r="M1153" s="353">
        <f>+IFERROR(VLOOKUP($A1153,Data_Loss!$A$2:$V$1300,16,FALSE),0)</f>
        <v>0</v>
      </c>
      <c r="N1153" s="353">
        <f>+IFERROR(VLOOKUP($A1153,Data_Loss!$A$2:$V$1300,17,FALSE),0)</f>
        <v>0</v>
      </c>
      <c r="O1153" s="353">
        <f>+IFERROR(VLOOKUP($A1153,Data_Loss!$A$2:$V$1300,18,FALSE),0)</f>
        <v>0</v>
      </c>
      <c r="P1153" s="353">
        <f>+IFERROR(VLOOKUP($A1153,Data_Loss!$A$2:$V$1300,19,FALSE),0)</f>
        <v>0</v>
      </c>
      <c r="Q1153" s="353">
        <f>+IFERROR(VLOOKUP($A1153,Data_Loss!$A$2:$V$1300,20,FALSE),0)</f>
        <v>0</v>
      </c>
      <c r="R1153" s="353">
        <f>+IFERROR(VLOOKUP($A1153,Data_Loss!$A$2:$V$1300,21,FALSE),0)</f>
        <v>0</v>
      </c>
      <c r="S1153" s="353">
        <f>+IFERROR(VLOOKUP($A1153,Data_Loss!$A$2:$V$1300,22,FALSE),0)</f>
        <v>8752</v>
      </c>
      <c r="T1153" s="191">
        <f>+$I1153*'10k &amp; MO'!C$6+$J1153*'10k &amp; MO'!C$12+$K1153*'10k &amp; MO'!C$18+$L1153*'10k &amp; MO'!C$24+$M1153*'10k &amp; MO'!C$30</f>
        <v>0</v>
      </c>
      <c r="U1153" s="349">
        <f>+$I1153*'10k &amp; MO'!D$6+$J1153*'10k &amp; MO'!D$12+$K1153*'10k &amp; MO'!D$18+$L1153*'10k &amp; MO'!D$24+$M1153*'10k &amp; MO'!D$30</f>
        <v>0</v>
      </c>
      <c r="V1153" s="349">
        <f>+$I1153*'10k &amp; MO'!E$6+$J1153*'10k &amp; MO'!E$12+$K1153*'10k &amp; MO'!E$18+$L1153*'10k &amp; MO'!E$24+$M1153*'10k &amp; MO'!E$30</f>
        <v>0</v>
      </c>
      <c r="W1153" s="349">
        <f>+$I1153*'10k &amp; MO'!F$6+$J1153*'10k &amp; MO'!F$12+$K1153*'10k &amp; MO'!F$18+$L1153*'10k &amp; MO'!F$24+$M1153*'10k &amp; MO'!F$30</f>
        <v>0</v>
      </c>
      <c r="X1153" s="349">
        <f>+$I1153*'10k &amp; MO'!G$6+$J1153*'10k &amp; MO'!G$12+$K1153*'10k &amp; MO'!G$18+$L1153*'10k &amp; MO'!G$24+$M1153*'10k &amp; MO'!G$30</f>
        <v>0</v>
      </c>
      <c r="Y1153" s="349">
        <f>+$N1153*'10k &amp; MO'!H$6+$O1153*'10k &amp; MO'!H$12+$P1153*'10k &amp; MO'!H$18+$Q1153*'10k &amp; MO'!H$24+$R1153*'10k &amp; MO'!H$30</f>
        <v>0</v>
      </c>
      <c r="Z1153" s="349">
        <f>+$N1153*'10k &amp; MO'!I$6+$O1153*'10k &amp; MO'!I$12+$P1153*'10k &amp; MO'!I$18+$Q1153*'10k &amp; MO'!I$24+$R1153*'10k &amp; MO'!I$30</f>
        <v>0</v>
      </c>
      <c r="AA1153" s="349">
        <f>+$N1153*'10k &amp; MO'!J$6+$O1153*'10k &amp; MO'!J$12+$P1153*'10k &amp; MO'!J$18+$Q1153*'10k &amp; MO'!J$24+$R1153*'10k &amp; MO'!J$30</f>
        <v>0</v>
      </c>
      <c r="AB1153" s="349">
        <f>+$N1153*'10k &amp; MO'!K$6+$O1153*'10k &amp; MO'!K$12+$P1153*'10k &amp; MO'!K$18+$Q1153*'10k &amp; MO'!K$24+$R1153*'10k &amp; MO'!K$30</f>
        <v>0</v>
      </c>
      <c r="AC1153" s="349">
        <f>+$N1153*'10k &amp; MO'!L$6+$O1153*'10k &amp; MO'!L$12+$P1153*'10k &amp; MO'!L$18+$Q1153*'10k &amp; MO'!L$24+$R1153*'10k &amp; MO'!L$30</f>
        <v>0</v>
      </c>
      <c r="AD1153" s="350">
        <f>+S1153*'10k &amp; MO'!O$6</f>
        <v>11780.192000000001</v>
      </c>
      <c r="AF1153" s="192" t="str">
        <f t="shared" si="152"/>
        <v>9212017</v>
      </c>
      <c r="AG1153" s="192">
        <f>+IFERROR(VLOOKUP($AF1153,'Limited Loss'!$F$5:$P$124,AG$3,FALSE),0)</f>
        <v>0</v>
      </c>
      <c r="AH1153" s="193">
        <f>+IFERROR(VLOOKUP($AF1153,'Limited Loss'!$F$5:$P$124,AH$3,FALSE),0)</f>
        <v>0</v>
      </c>
      <c r="AI1153" s="193">
        <f>+IFERROR(VLOOKUP($AF1153,'Limited Loss'!$F$5:$P$124,AI$3,FALSE),0)</f>
        <v>0</v>
      </c>
      <c r="AJ1153" s="193">
        <f>+IFERROR(VLOOKUP($AF1153,'Limited Loss'!$F$5:$P$124,AJ$3,FALSE),0)</f>
        <v>0</v>
      </c>
      <c r="AK1153" s="100">
        <f>+IFERROR(VLOOKUP($AF1153,'Limited Loss'!$F$5:$P$124,AK$3,FALSE),0)</f>
        <v>0</v>
      </c>
      <c r="AL1153" s="193">
        <f>+IFERROR(VLOOKUP($AF1153,'Limited Loss'!$F$5:$P$124,AL$3,FALSE),0)</f>
        <v>0</v>
      </c>
      <c r="AM1153" s="193">
        <f>+IFERROR(VLOOKUP($AF1153,'Limited Loss'!$F$5:$P$124,AM$3,FALSE),0)</f>
        <v>0</v>
      </c>
      <c r="AN1153" s="193">
        <f>+IFERROR(VLOOKUP($AF1153,'Limited Loss'!$F$5:$P$124,AN$3,FALSE),0)</f>
        <v>0</v>
      </c>
      <c r="AO1153" s="193">
        <f>+IFERROR(VLOOKUP($AF1153,'Limited Loss'!$F$5:$P$124,AO$3,FALSE),0)</f>
        <v>0</v>
      </c>
      <c r="AP1153" s="100">
        <f>+IFERROR(VLOOKUP($AF1153,'Limited Loss'!$F$5:$P$124,AP$3,FALSE),0)</f>
        <v>0</v>
      </c>
      <c r="AQ1153" s="353"/>
      <c r="AR1153" s="331">
        <f t="shared" si="153"/>
        <v>921</v>
      </c>
      <c r="AS1153" s="332">
        <f t="shared" si="153"/>
        <v>2017</v>
      </c>
      <c r="AT1153" s="349">
        <f t="shared" si="159"/>
        <v>0</v>
      </c>
      <c r="AU1153" s="349">
        <f t="shared" si="159"/>
        <v>0</v>
      </c>
      <c r="AV1153" s="349">
        <f t="shared" si="159"/>
        <v>0</v>
      </c>
      <c r="AW1153" s="349">
        <f t="shared" si="159"/>
        <v>0</v>
      </c>
      <c r="AX1153" s="350">
        <f t="shared" si="159"/>
        <v>0</v>
      </c>
      <c r="AY1153" s="349">
        <f t="shared" si="160"/>
        <v>0</v>
      </c>
      <c r="AZ1153" s="349">
        <f t="shared" si="160"/>
        <v>0</v>
      </c>
      <c r="BA1153" s="349">
        <f t="shared" si="160"/>
        <v>0</v>
      </c>
      <c r="BB1153" s="349">
        <f t="shared" si="160"/>
        <v>0</v>
      </c>
      <c r="BC1153" s="349">
        <f t="shared" si="160"/>
        <v>0</v>
      </c>
      <c r="BD1153" s="350">
        <f t="shared" si="160"/>
        <v>11780.192000000001</v>
      </c>
      <c r="BE1153" s="349">
        <f t="shared" si="155"/>
        <v>0</v>
      </c>
      <c r="BF1153" s="375">
        <f t="shared" si="156"/>
        <v>0</v>
      </c>
      <c r="BG1153" s="334">
        <f t="shared" si="157"/>
        <v>11780.192000000001</v>
      </c>
    </row>
    <row r="1154" spans="1:59" x14ac:dyDescent="0.2">
      <c r="A1154" s="326" t="str">
        <f t="shared" si="154"/>
        <v>9212018</v>
      </c>
      <c r="B1154" s="331">
        <v>921</v>
      </c>
      <c r="C1154" s="327">
        <v>2018</v>
      </c>
      <c r="D1154" s="353">
        <f>+IFERROR(VLOOKUP($A1154,Data_Loss!$A$2:$V$1180,6,FALSE),0)</f>
        <v>0</v>
      </c>
      <c r="E1154" s="353">
        <f>+IFERROR(VLOOKUP($A1154,Data_Loss!$A$2:$V$1180,7,FALSE),0)</f>
        <v>0</v>
      </c>
      <c r="F1154" s="353">
        <f>+IFERROR(VLOOKUP($A1154,Data_Loss!$A$2:$V$1180,8,FALSE),0)</f>
        <v>0</v>
      </c>
      <c r="G1154" s="353">
        <f>+IFERROR(VLOOKUP($A1154,Data_Loss!$A$2:$V$1180,9,FALSE),0)</f>
        <v>1</v>
      </c>
      <c r="H1154" s="353">
        <f>+IFERROR(VLOOKUP($A1154,Data_Loss!$A$2:$V$1180,10,FALSE),0)</f>
        <v>1</v>
      </c>
      <c r="I1154" s="353">
        <f>+IFERROR(VLOOKUP($A1154,Data_Loss!$A$2:$V$1300,12,FALSE),0)</f>
        <v>0</v>
      </c>
      <c r="J1154" s="353">
        <f>+IFERROR(VLOOKUP($A1154,Data_Loss!$A$2:$V$1300,13,FALSE),0)</f>
        <v>0</v>
      </c>
      <c r="K1154" s="353">
        <f>+IFERROR(VLOOKUP($A1154,Data_Loss!$A$2:$V$1300,14,FALSE),0)</f>
        <v>0</v>
      </c>
      <c r="L1154" s="353">
        <f>+IFERROR(VLOOKUP($A1154,Data_Loss!$A$2:$V$1300,15,FALSE),0)</f>
        <v>23073</v>
      </c>
      <c r="M1154" s="353">
        <f>+IFERROR(VLOOKUP($A1154,Data_Loss!$A$2:$V$1300,16,FALSE),0)</f>
        <v>2214</v>
      </c>
      <c r="N1154" s="353">
        <f>+IFERROR(VLOOKUP($A1154,Data_Loss!$A$2:$V$1300,17,FALSE),0)</f>
        <v>0</v>
      </c>
      <c r="O1154" s="353">
        <f>+IFERROR(VLOOKUP($A1154,Data_Loss!$A$2:$V$1300,18,FALSE),0)</f>
        <v>0</v>
      </c>
      <c r="P1154" s="353">
        <f>+IFERROR(VLOOKUP($A1154,Data_Loss!$A$2:$V$1300,19,FALSE),0)</f>
        <v>0</v>
      </c>
      <c r="Q1154" s="353">
        <f>+IFERROR(VLOOKUP($A1154,Data_Loss!$A$2:$V$1300,20,FALSE),0)</f>
        <v>11641</v>
      </c>
      <c r="R1154" s="353">
        <f>+IFERROR(VLOOKUP($A1154,Data_Loss!$A$2:$V$1300,21,FALSE),0)</f>
        <v>2978</v>
      </c>
      <c r="S1154" s="353">
        <f>+IFERROR(VLOOKUP($A1154,Data_Loss!$A$2:$V$1300,22,FALSE),0)</f>
        <v>14778</v>
      </c>
      <c r="T1154" s="191">
        <f>+$I1154*'10k &amp; MO'!C$7+$J1154*'10k &amp; MO'!C$13+$K1154*'10k &amp; MO'!C$19+$L1154*'10k &amp; MO'!C$25+$M1154*'10k &amp; MO'!C$31</f>
        <v>4.8708</v>
      </c>
      <c r="U1154" s="349">
        <f>+$I1154*'10k &amp; MO'!D$7+$J1154*'10k &amp; MO'!D$13+$K1154*'10k &amp; MO'!D$19+$L1154*'10k &amp; MO'!D$25+$M1154*'10k &amp; MO'!D$31</f>
        <v>861.64319999999998</v>
      </c>
      <c r="V1154" s="349">
        <f>+$I1154*'10k &amp; MO'!E$7+$J1154*'10k &amp; MO'!E$13+$K1154*'10k &amp; MO'!E$19+$L1154*'10k &amp; MO'!E$25+$M1154*'10k &amp; MO'!E$31</f>
        <v>39423.144</v>
      </c>
      <c r="W1154" s="349">
        <f>+$I1154*'10k &amp; MO'!F$7+$J1154*'10k &amp; MO'!F$13+$K1154*'10k &amp; MO'!F$19+$L1154*'10k &amp; MO'!F$25+$M1154*'10k &amp; MO'!F$31</f>
        <v>19205.284199999998</v>
      </c>
      <c r="X1154" s="349">
        <f>+$I1154*'10k &amp; MO'!G$7+$J1154*'10k &amp; MO'!G$13+$K1154*'10k &amp; MO'!G$19+$L1154*'10k &amp; MO'!G$25+$M1154*'10k &amp; MO'!G$31</f>
        <v>3931.5171</v>
      </c>
      <c r="Y1154" s="349">
        <f>+$N1154*'10k &amp; MO'!H$7+$O1154*'10k &amp; MO'!H$13+$P1154*'10k &amp; MO'!H$19+$Q1154*'10k &amp; MO'!H$25+$R1154*'10k &amp; MO'!H$31</f>
        <v>8.6361999999999988</v>
      </c>
      <c r="Z1154" s="349">
        <f>+$N1154*'10k &amp; MO'!I$7+$O1154*'10k &amp; MO'!I$13+$P1154*'10k &amp; MO'!I$19+$Q1154*'10k &amp; MO'!I$25+$R1154*'10k &amp; MO'!I$31</f>
        <v>625.12860000000001</v>
      </c>
      <c r="AA1154" s="349">
        <f>+$N1154*'10k &amp; MO'!J$7+$O1154*'10k &amp; MO'!J$13+$P1154*'10k &amp; MO'!J$19+$Q1154*'10k &amp; MO'!J$25+$R1154*'10k &amp; MO'!J$31</f>
        <v>19614.154300000002</v>
      </c>
      <c r="AB1154" s="349">
        <f>+$N1154*'10k &amp; MO'!K$7+$O1154*'10k &amp; MO'!K$13+$P1154*'10k &amp; MO'!K$19+$Q1154*'10k &amp; MO'!K$25+$R1154*'10k &amp; MO'!K$31</f>
        <v>12922.4409</v>
      </c>
      <c r="AC1154" s="349">
        <f>+$N1154*'10k &amp; MO'!L$7+$O1154*'10k &amp; MO'!L$13+$P1154*'10k &amp; MO'!L$19+$Q1154*'10k &amp; MO'!L$25+$R1154*'10k &amp; MO'!L$31</f>
        <v>4458.3991999999998</v>
      </c>
      <c r="AD1154" s="350">
        <f>+S1154*'10k &amp; MO'!O$7</f>
        <v>19595.628000000001</v>
      </c>
      <c r="AF1154" s="192" t="str">
        <f t="shared" si="152"/>
        <v>9212018</v>
      </c>
      <c r="AG1154" s="192">
        <f>+IFERROR(VLOOKUP($AF1154,'Limited Loss'!$F$5:$P$124,AG$3,FALSE),0)</f>
        <v>0</v>
      </c>
      <c r="AH1154" s="193">
        <f>+IFERROR(VLOOKUP($AF1154,'Limited Loss'!$F$5:$P$124,AH$3,FALSE),0)</f>
        <v>0</v>
      </c>
      <c r="AI1154" s="193">
        <f>+IFERROR(VLOOKUP($AF1154,'Limited Loss'!$F$5:$P$124,AI$3,FALSE),0)</f>
        <v>0</v>
      </c>
      <c r="AJ1154" s="193">
        <f>+IFERROR(VLOOKUP($AF1154,'Limited Loss'!$F$5:$P$124,AJ$3,FALSE),0)</f>
        <v>0</v>
      </c>
      <c r="AK1154" s="100">
        <f>+IFERROR(VLOOKUP($AF1154,'Limited Loss'!$F$5:$P$124,AK$3,FALSE),0)</f>
        <v>0</v>
      </c>
      <c r="AL1154" s="193">
        <f>+IFERROR(VLOOKUP($AF1154,'Limited Loss'!$F$5:$P$124,AL$3,FALSE),0)</f>
        <v>0</v>
      </c>
      <c r="AM1154" s="193">
        <f>+IFERROR(VLOOKUP($AF1154,'Limited Loss'!$F$5:$P$124,AM$3,FALSE),0)</f>
        <v>0</v>
      </c>
      <c r="AN1154" s="193">
        <f>+IFERROR(VLOOKUP($AF1154,'Limited Loss'!$F$5:$P$124,AN$3,FALSE),0)</f>
        <v>0</v>
      </c>
      <c r="AO1154" s="193">
        <f>+IFERROR(VLOOKUP($AF1154,'Limited Loss'!$F$5:$P$124,AO$3,FALSE),0)</f>
        <v>0</v>
      </c>
      <c r="AP1154" s="100">
        <f>+IFERROR(VLOOKUP($AF1154,'Limited Loss'!$F$5:$P$124,AP$3,FALSE),0)</f>
        <v>0</v>
      </c>
      <c r="AQ1154" s="353"/>
      <c r="AR1154" s="331">
        <f t="shared" si="153"/>
        <v>921</v>
      </c>
      <c r="AS1154" s="332">
        <f t="shared" si="153"/>
        <v>2018</v>
      </c>
      <c r="AT1154" s="349">
        <f t="shared" si="159"/>
        <v>4.8708</v>
      </c>
      <c r="AU1154" s="349">
        <f t="shared" si="159"/>
        <v>861.64319999999998</v>
      </c>
      <c r="AV1154" s="349">
        <f t="shared" si="159"/>
        <v>39423.144</v>
      </c>
      <c r="AW1154" s="349">
        <f t="shared" si="159"/>
        <v>19205.284199999998</v>
      </c>
      <c r="AX1154" s="350">
        <f t="shared" si="159"/>
        <v>3931.5171</v>
      </c>
      <c r="AY1154" s="349">
        <f t="shared" si="160"/>
        <v>8.6361999999999988</v>
      </c>
      <c r="AZ1154" s="349">
        <f t="shared" si="160"/>
        <v>625.12860000000001</v>
      </c>
      <c r="BA1154" s="349">
        <f t="shared" si="160"/>
        <v>19614.154300000002</v>
      </c>
      <c r="BB1154" s="349">
        <f t="shared" si="160"/>
        <v>12922.4409</v>
      </c>
      <c r="BC1154" s="349">
        <f t="shared" si="160"/>
        <v>4458.3991999999998</v>
      </c>
      <c r="BD1154" s="350">
        <f t="shared" si="160"/>
        <v>19595.628000000001</v>
      </c>
      <c r="BE1154" s="349">
        <f t="shared" si="155"/>
        <v>60537.577100000002</v>
      </c>
      <c r="BF1154" s="375">
        <f t="shared" si="156"/>
        <v>40517.6414</v>
      </c>
      <c r="BG1154" s="334">
        <f t="shared" si="157"/>
        <v>19595.628000000001</v>
      </c>
    </row>
    <row r="1155" spans="1:59" x14ac:dyDescent="0.2">
      <c r="A1155" s="326" t="str">
        <f t="shared" si="154"/>
        <v>9222014</v>
      </c>
      <c r="B1155" s="331">
        <v>922</v>
      </c>
      <c r="C1155" s="327">
        <v>2014</v>
      </c>
      <c r="D1155" s="353">
        <f>+IFERROR(VLOOKUP($A1155,Data_Loss!$A$2:$V$1180,6,FALSE),0)</f>
        <v>0</v>
      </c>
      <c r="E1155" s="353">
        <f>+IFERROR(VLOOKUP($A1155,Data_Loss!$A$2:$V$1180,7,FALSE),0)</f>
        <v>0</v>
      </c>
      <c r="F1155" s="353">
        <f>+IFERROR(VLOOKUP($A1155,Data_Loss!$A$2:$V$1180,8,FALSE),0)</f>
        <v>0</v>
      </c>
      <c r="G1155" s="353">
        <f>+IFERROR(VLOOKUP($A1155,Data_Loss!$A$2:$V$1180,9,FALSE),0)</f>
        <v>3</v>
      </c>
      <c r="H1155" s="353">
        <f>+IFERROR(VLOOKUP($A1155,Data_Loss!$A$2:$V$1180,10,FALSE),0)</f>
        <v>11</v>
      </c>
      <c r="I1155" s="353">
        <f>+IFERROR(VLOOKUP($A1155,Data_Loss!$A$2:$V$1300,12,FALSE),0)</f>
        <v>0</v>
      </c>
      <c r="J1155" s="353">
        <f>+IFERROR(VLOOKUP($A1155,Data_Loss!$A$2:$V$1300,13,FALSE),0)</f>
        <v>0</v>
      </c>
      <c r="K1155" s="353">
        <f>+IFERROR(VLOOKUP($A1155,Data_Loss!$A$2:$V$1300,14,FALSE),0)</f>
        <v>0</v>
      </c>
      <c r="L1155" s="353">
        <f>+IFERROR(VLOOKUP($A1155,Data_Loss!$A$2:$V$1300,15,FALSE),0)</f>
        <v>42977</v>
      </c>
      <c r="M1155" s="353">
        <f>+IFERROR(VLOOKUP($A1155,Data_Loss!$A$2:$V$1300,16,FALSE),0)</f>
        <v>49081</v>
      </c>
      <c r="N1155" s="353">
        <f>+IFERROR(VLOOKUP($A1155,Data_Loss!$A$2:$V$1300,17,FALSE),0)</f>
        <v>0</v>
      </c>
      <c r="O1155" s="353">
        <f>+IFERROR(VLOOKUP($A1155,Data_Loss!$A$2:$V$1300,18,FALSE),0)</f>
        <v>0</v>
      </c>
      <c r="P1155" s="353">
        <f>+IFERROR(VLOOKUP($A1155,Data_Loss!$A$2:$V$1300,19,FALSE),0)</f>
        <v>0</v>
      </c>
      <c r="Q1155" s="353">
        <f>+IFERROR(VLOOKUP($A1155,Data_Loss!$A$2:$V$1300,20,FALSE),0)</f>
        <v>23028</v>
      </c>
      <c r="R1155" s="353">
        <f>+IFERROR(VLOOKUP($A1155,Data_Loss!$A$2:$V$1300,21,FALSE),0)</f>
        <v>29259</v>
      </c>
      <c r="S1155" s="353">
        <f>+IFERROR(VLOOKUP($A1155,Data_Loss!$A$2:$V$1300,22,FALSE),0)</f>
        <v>46925</v>
      </c>
      <c r="T1155" s="191">
        <f>+$I1155*'10k &amp; MO'!C$3+$J1155*'10k &amp; MO'!C$9+$K1155*'10k &amp; MO'!C$15+$L1155*'10k &amp; MO'!C$21+$M1155*'10k &amp; MO'!C$27</f>
        <v>0</v>
      </c>
      <c r="U1155" s="349">
        <f>+$I1155*'10k &amp; MO'!D$3+$J1155*'10k &amp; MO'!D$9+$K1155*'10k &amp; MO'!D$15+$L1155*'10k &amp; MO'!D$21+$M1155*'10k &amp; MO'!D$27</f>
        <v>0</v>
      </c>
      <c r="V1155" s="349">
        <f>+$I1155*'10k &amp; MO'!E$3+$J1155*'10k &amp; MO'!E$9+$K1155*'10k &amp; MO'!E$15+$L1155*'10k &amp; MO'!E$21+$M1155*'10k &amp; MO'!E$27</f>
        <v>0</v>
      </c>
      <c r="W1155" s="349">
        <f>+$I1155*'10k &amp; MO'!F$3+$J1155*'10k &amp; MO'!F$9+$K1155*'10k &amp; MO'!F$15+$L1155*'10k &amp; MO'!F$21+$M1155*'10k &amp; MO'!F$27</f>
        <v>52818.733000000007</v>
      </c>
      <c r="X1155" s="349">
        <f>+$I1155*'10k &amp; MO'!G$3+$J1155*'10k &amp; MO'!G$9+$K1155*'10k &amp; MO'!G$15+$L1155*'10k &amp; MO'!G$21+$M1155*'10k &amp; MO'!G$27</f>
        <v>55559.691999999995</v>
      </c>
      <c r="Y1155" s="349">
        <f>+$N1155*'10k &amp; MO'!H$3+$O1155*'10k &amp; MO'!H$9+$P1155*'10k &amp; MO'!H$15+$Q1155*'10k &amp; MO'!H$21+$R1155*'10k &amp; MO'!H$27</f>
        <v>0</v>
      </c>
      <c r="Z1155" s="349">
        <f>+$N1155*'10k &amp; MO'!I$3+$O1155*'10k &amp; MO'!I$9+$P1155*'10k &amp; MO'!I$15+$Q1155*'10k &amp; MO'!I$21+$R1155*'10k &amp; MO'!I$27</f>
        <v>0</v>
      </c>
      <c r="AA1155" s="349">
        <f>+$N1155*'10k &amp; MO'!J$3+$O1155*'10k &amp; MO'!J$9+$P1155*'10k &amp; MO'!J$15+$Q1155*'10k &amp; MO'!J$21+$R1155*'10k &amp; MO'!J$27</f>
        <v>0</v>
      </c>
      <c r="AB1155" s="349">
        <f>+$N1155*'10k &amp; MO'!K$3+$O1155*'10k &amp; MO'!K$9+$P1155*'10k &amp; MO'!K$15+$Q1155*'10k &amp; MO'!K$21+$R1155*'10k &amp; MO'!K$27</f>
        <v>32262.227999999999</v>
      </c>
      <c r="AC1155" s="349">
        <f>+$N1155*'10k &amp; MO'!L$3+$O1155*'10k &amp; MO'!L$9+$P1155*'10k &amp; MO'!L$15+$Q1155*'10k &amp; MO'!L$21+$R1155*'10k &amp; MO'!L$27</f>
        <v>45117.378000000004</v>
      </c>
      <c r="AD1155" s="350">
        <f>+S1155*'10k &amp; MO'!O$3</f>
        <v>50256.674999999996</v>
      </c>
      <c r="AF1155" s="192" t="str">
        <f t="shared" si="152"/>
        <v>9222014</v>
      </c>
      <c r="AG1155" s="192">
        <f>+IFERROR(VLOOKUP($AF1155,'Limited Loss'!$F$5:$P$124,AG$3,FALSE),0)</f>
        <v>0</v>
      </c>
      <c r="AH1155" s="193">
        <f>+IFERROR(VLOOKUP($AF1155,'Limited Loss'!$F$5:$P$124,AH$3,FALSE),0)</f>
        <v>0</v>
      </c>
      <c r="AI1155" s="193">
        <f>+IFERROR(VLOOKUP($AF1155,'Limited Loss'!$F$5:$P$124,AI$3,FALSE),0)</f>
        <v>0</v>
      </c>
      <c r="AJ1155" s="193">
        <f>+IFERROR(VLOOKUP($AF1155,'Limited Loss'!$F$5:$P$124,AJ$3,FALSE),0)</f>
        <v>0</v>
      </c>
      <c r="AK1155" s="100">
        <f>+IFERROR(VLOOKUP($AF1155,'Limited Loss'!$F$5:$P$124,AK$3,FALSE),0)</f>
        <v>0</v>
      </c>
      <c r="AL1155" s="193">
        <f>+IFERROR(VLOOKUP($AF1155,'Limited Loss'!$F$5:$P$124,AL$3,FALSE),0)</f>
        <v>0</v>
      </c>
      <c r="AM1155" s="193">
        <f>+IFERROR(VLOOKUP($AF1155,'Limited Loss'!$F$5:$P$124,AM$3,FALSE),0)</f>
        <v>0</v>
      </c>
      <c r="AN1155" s="193">
        <f>+IFERROR(VLOOKUP($AF1155,'Limited Loss'!$F$5:$P$124,AN$3,FALSE),0)</f>
        <v>0</v>
      </c>
      <c r="AO1155" s="193">
        <f>+IFERROR(VLOOKUP($AF1155,'Limited Loss'!$F$5:$P$124,AO$3,FALSE),0)</f>
        <v>0</v>
      </c>
      <c r="AP1155" s="100">
        <f>+IFERROR(VLOOKUP($AF1155,'Limited Loss'!$F$5:$P$124,AP$3,FALSE),0)</f>
        <v>0</v>
      </c>
      <c r="AQ1155" s="353"/>
      <c r="AR1155" s="331">
        <f t="shared" si="153"/>
        <v>922</v>
      </c>
      <c r="AS1155" s="332">
        <f t="shared" si="153"/>
        <v>2014</v>
      </c>
      <c r="AT1155" s="349">
        <f t="shared" si="159"/>
        <v>0</v>
      </c>
      <c r="AU1155" s="349">
        <f t="shared" si="159"/>
        <v>0</v>
      </c>
      <c r="AV1155" s="349">
        <f t="shared" si="159"/>
        <v>0</v>
      </c>
      <c r="AW1155" s="349">
        <f t="shared" si="159"/>
        <v>52818.733000000007</v>
      </c>
      <c r="AX1155" s="350">
        <f t="shared" si="159"/>
        <v>55559.691999999995</v>
      </c>
      <c r="AY1155" s="349">
        <f t="shared" si="160"/>
        <v>0</v>
      </c>
      <c r="AZ1155" s="349">
        <f t="shared" si="160"/>
        <v>0</v>
      </c>
      <c r="BA1155" s="349">
        <f t="shared" si="160"/>
        <v>0</v>
      </c>
      <c r="BB1155" s="349">
        <f t="shared" si="160"/>
        <v>32262.227999999999</v>
      </c>
      <c r="BC1155" s="349">
        <f t="shared" si="160"/>
        <v>45117.378000000004</v>
      </c>
      <c r="BD1155" s="350">
        <f t="shared" si="160"/>
        <v>50256.674999999996</v>
      </c>
      <c r="BE1155" s="349">
        <f t="shared" si="155"/>
        <v>0</v>
      </c>
      <c r="BF1155" s="375">
        <f t="shared" si="156"/>
        <v>185758.03099999999</v>
      </c>
      <c r="BG1155" s="334">
        <f t="shared" si="157"/>
        <v>50256.674999999996</v>
      </c>
    </row>
    <row r="1156" spans="1:59" x14ac:dyDescent="0.2">
      <c r="A1156" s="326" t="str">
        <f t="shared" si="154"/>
        <v>9222015</v>
      </c>
      <c r="B1156" s="331">
        <v>922</v>
      </c>
      <c r="C1156" s="327">
        <v>2015</v>
      </c>
      <c r="D1156" s="353">
        <f>+IFERROR(VLOOKUP($A1156,Data_Loss!$A$2:$V$1180,6,FALSE),0)</f>
        <v>0</v>
      </c>
      <c r="E1156" s="353">
        <f>+IFERROR(VLOOKUP($A1156,Data_Loss!$A$2:$V$1180,7,FALSE),0)</f>
        <v>0</v>
      </c>
      <c r="F1156" s="353">
        <f>+IFERROR(VLOOKUP($A1156,Data_Loss!$A$2:$V$1180,8,FALSE),0)</f>
        <v>4</v>
      </c>
      <c r="G1156" s="353">
        <f>+IFERROR(VLOOKUP($A1156,Data_Loss!$A$2:$V$1180,9,FALSE),0)</f>
        <v>3</v>
      </c>
      <c r="H1156" s="353">
        <f>+IFERROR(VLOOKUP($A1156,Data_Loss!$A$2:$V$1180,10,FALSE),0)</f>
        <v>9</v>
      </c>
      <c r="I1156" s="353">
        <f>+IFERROR(VLOOKUP($A1156,Data_Loss!$A$2:$V$1300,12,FALSE),0)</f>
        <v>0</v>
      </c>
      <c r="J1156" s="353">
        <f>+IFERROR(VLOOKUP($A1156,Data_Loss!$A$2:$V$1300,13,FALSE),0)</f>
        <v>0</v>
      </c>
      <c r="K1156" s="353">
        <f>+IFERROR(VLOOKUP($A1156,Data_Loss!$A$2:$V$1300,14,FALSE),0)</f>
        <v>408111</v>
      </c>
      <c r="L1156" s="353">
        <f>+IFERROR(VLOOKUP($A1156,Data_Loss!$A$2:$V$1300,15,FALSE),0)</f>
        <v>150191</v>
      </c>
      <c r="M1156" s="353">
        <f>+IFERROR(VLOOKUP($A1156,Data_Loss!$A$2:$V$1300,16,FALSE),0)</f>
        <v>8998</v>
      </c>
      <c r="N1156" s="353">
        <f>+IFERROR(VLOOKUP($A1156,Data_Loss!$A$2:$V$1300,17,FALSE),0)</f>
        <v>0</v>
      </c>
      <c r="O1156" s="353">
        <f>+IFERROR(VLOOKUP($A1156,Data_Loss!$A$2:$V$1300,18,FALSE),0)</f>
        <v>0</v>
      </c>
      <c r="P1156" s="353">
        <f>+IFERROR(VLOOKUP($A1156,Data_Loss!$A$2:$V$1300,19,FALSE),0)</f>
        <v>148716</v>
      </c>
      <c r="Q1156" s="353">
        <f>+IFERROR(VLOOKUP($A1156,Data_Loss!$A$2:$V$1300,20,FALSE),0)</f>
        <v>111621</v>
      </c>
      <c r="R1156" s="353">
        <f>+IFERROR(VLOOKUP($A1156,Data_Loss!$A$2:$V$1300,21,FALSE),0)</f>
        <v>77092</v>
      </c>
      <c r="S1156" s="353">
        <f>+IFERROR(VLOOKUP($A1156,Data_Loss!$A$2:$V$1300,22,FALSE),0)</f>
        <v>38748</v>
      </c>
      <c r="T1156" s="191">
        <f>+$I1156*'10k &amp; MO'!C$4+$J1156*'10k &amp; MO'!C$10+$K1156*'10k &amp; MO'!C$16+$L1156*'10k &amp; MO'!C$22+$M1156*'10k &amp; MO'!C$28</f>
        <v>0</v>
      </c>
      <c r="U1156" s="349">
        <f>+$I1156*'10k &amp; MO'!D$4+$J1156*'10k &amp; MO'!D$10+$K1156*'10k &amp; MO'!D$16+$L1156*'10k &amp; MO'!D$22+$M1156*'10k &amp; MO'!D$28</f>
        <v>0</v>
      </c>
      <c r="V1156" s="349">
        <f>+$I1156*'10k &amp; MO'!E$4+$J1156*'10k &amp; MO'!E$10+$K1156*'10k &amp; MO'!E$16+$L1156*'10k &amp; MO'!E$22+$M1156*'10k &amp; MO'!E$28</f>
        <v>738552.71649999998</v>
      </c>
      <c r="W1156" s="349">
        <f>+$I1156*'10k &amp; MO'!F$4+$J1156*'10k &amp; MO'!F$10+$K1156*'10k &amp; MO'!F$16+$L1156*'10k &amp; MO'!F$22+$M1156*'10k &amp; MO'!F$28</f>
        <v>168736.4908</v>
      </c>
      <c r="X1156" s="349">
        <f>+$I1156*'10k &amp; MO'!G$4+$J1156*'10k &amp; MO'!G$10+$K1156*'10k &amp; MO'!G$16+$L1156*'10k &amp; MO'!G$22+$M1156*'10k &amp; MO'!G$28</f>
        <v>13559.196600000001</v>
      </c>
      <c r="Y1156" s="349">
        <f>+$N1156*'10k &amp; MO'!H$4+$O1156*'10k &amp; MO'!H$10+$P1156*'10k &amp; MO'!H$16+$Q1156*'10k &amp; MO'!H$22+$R1156*'10k &amp; MO'!H$28</f>
        <v>0</v>
      </c>
      <c r="Z1156" s="349">
        <f>+$N1156*'10k &amp; MO'!I$4+$O1156*'10k &amp; MO'!I$10+$P1156*'10k &amp; MO'!I$16+$Q1156*'10k &amp; MO'!I$22+$R1156*'10k &amp; MO'!I$28</f>
        <v>0</v>
      </c>
      <c r="AA1156" s="349">
        <f>+$N1156*'10k &amp; MO'!J$4+$O1156*'10k &amp; MO'!J$10+$P1156*'10k &amp; MO'!J$16+$Q1156*'10k &amp; MO'!J$22+$R1156*'10k &amp; MO'!J$28</f>
        <v>436931.23560000001</v>
      </c>
      <c r="AB1156" s="349">
        <f>+$N1156*'10k &amp; MO'!K$4+$O1156*'10k &amp; MO'!K$10+$P1156*'10k &amp; MO'!K$16+$Q1156*'10k &amp; MO'!K$22+$R1156*'10k &amp; MO'!K$28</f>
        <v>179512.00899999996</v>
      </c>
      <c r="AC1156" s="349">
        <f>+$N1156*'10k &amp; MO'!L$4+$O1156*'10k &amp; MO'!L$10+$P1156*'10k &amp; MO'!L$16+$Q1156*'10k &amp; MO'!L$22+$R1156*'10k &amp; MO'!L$28</f>
        <v>116491.4743</v>
      </c>
      <c r="AD1156" s="350">
        <f>+S1156*'10k &amp; MO'!O$4</f>
        <v>46962.576000000001</v>
      </c>
      <c r="AF1156" s="192" t="str">
        <f t="shared" si="152"/>
        <v>9222015</v>
      </c>
      <c r="AG1156" s="192">
        <f>+IFERROR(VLOOKUP($AF1156,'Limited Loss'!$F$5:$P$124,AG$3,FALSE),0)</f>
        <v>0</v>
      </c>
      <c r="AH1156" s="193">
        <f>+IFERROR(VLOOKUP($AF1156,'Limited Loss'!$F$5:$P$124,AH$3,FALSE),0)</f>
        <v>0</v>
      </c>
      <c r="AI1156" s="193">
        <f>+IFERROR(VLOOKUP($AF1156,'Limited Loss'!$F$5:$P$124,AI$3,FALSE),0)</f>
        <v>0</v>
      </c>
      <c r="AJ1156" s="193">
        <f>+IFERROR(VLOOKUP($AF1156,'Limited Loss'!$F$5:$P$124,AJ$3,FALSE),0)</f>
        <v>0</v>
      </c>
      <c r="AK1156" s="100">
        <f>+IFERROR(VLOOKUP($AF1156,'Limited Loss'!$F$5:$P$124,AK$3,FALSE),0)</f>
        <v>0</v>
      </c>
      <c r="AL1156" s="193">
        <f>+IFERROR(VLOOKUP($AF1156,'Limited Loss'!$F$5:$P$124,AL$3,FALSE),0)</f>
        <v>0</v>
      </c>
      <c r="AM1156" s="193">
        <f>+IFERROR(VLOOKUP($AF1156,'Limited Loss'!$F$5:$P$124,AM$3,FALSE),0)</f>
        <v>0</v>
      </c>
      <c r="AN1156" s="193">
        <f>+IFERROR(VLOOKUP($AF1156,'Limited Loss'!$F$5:$P$124,AN$3,FALSE),0)</f>
        <v>0</v>
      </c>
      <c r="AO1156" s="193">
        <f>+IFERROR(VLOOKUP($AF1156,'Limited Loss'!$F$5:$P$124,AO$3,FALSE),0)</f>
        <v>0</v>
      </c>
      <c r="AP1156" s="100">
        <f>+IFERROR(VLOOKUP($AF1156,'Limited Loss'!$F$5:$P$124,AP$3,FALSE),0)</f>
        <v>0</v>
      </c>
      <c r="AQ1156" s="353"/>
      <c r="AR1156" s="331">
        <f t="shared" si="153"/>
        <v>922</v>
      </c>
      <c r="AS1156" s="332">
        <f t="shared" si="153"/>
        <v>2015</v>
      </c>
      <c r="AT1156" s="349">
        <f t="shared" si="159"/>
        <v>0</v>
      </c>
      <c r="AU1156" s="349">
        <f t="shared" si="159"/>
        <v>0</v>
      </c>
      <c r="AV1156" s="349">
        <f t="shared" si="159"/>
        <v>738552.71649999998</v>
      </c>
      <c r="AW1156" s="349">
        <f t="shared" si="159"/>
        <v>168736.4908</v>
      </c>
      <c r="AX1156" s="350">
        <f t="shared" si="159"/>
        <v>13559.196600000001</v>
      </c>
      <c r="AY1156" s="349">
        <f t="shared" si="160"/>
        <v>0</v>
      </c>
      <c r="AZ1156" s="349">
        <f t="shared" si="160"/>
        <v>0</v>
      </c>
      <c r="BA1156" s="349">
        <f t="shared" si="160"/>
        <v>436931.23560000001</v>
      </c>
      <c r="BB1156" s="349">
        <f t="shared" si="160"/>
        <v>179512.00899999996</v>
      </c>
      <c r="BC1156" s="349">
        <f t="shared" si="160"/>
        <v>116491.4743</v>
      </c>
      <c r="BD1156" s="350">
        <f t="shared" si="160"/>
        <v>46962.576000000001</v>
      </c>
      <c r="BE1156" s="349">
        <f t="shared" si="155"/>
        <v>1175483.9520999999</v>
      </c>
      <c r="BF1156" s="375">
        <f t="shared" si="156"/>
        <v>478299.17069999996</v>
      </c>
      <c r="BG1156" s="334">
        <f t="shared" si="157"/>
        <v>46962.576000000001</v>
      </c>
    </row>
    <row r="1157" spans="1:59" x14ac:dyDescent="0.2">
      <c r="A1157" s="326" t="str">
        <f t="shared" si="154"/>
        <v>9222016</v>
      </c>
      <c r="B1157" s="331">
        <v>922</v>
      </c>
      <c r="C1157" s="327">
        <v>2016</v>
      </c>
      <c r="D1157" s="353">
        <f>+IFERROR(VLOOKUP($A1157,Data_Loss!$A$2:$V$1180,6,FALSE),0)</f>
        <v>0</v>
      </c>
      <c r="E1157" s="353">
        <f>+IFERROR(VLOOKUP($A1157,Data_Loss!$A$2:$V$1180,7,FALSE),0)</f>
        <v>0</v>
      </c>
      <c r="F1157" s="353">
        <f>+IFERROR(VLOOKUP($A1157,Data_Loss!$A$2:$V$1180,8,FALSE),0)</f>
        <v>1</v>
      </c>
      <c r="G1157" s="353">
        <f>+IFERROR(VLOOKUP($A1157,Data_Loss!$A$2:$V$1180,9,FALSE),0)</f>
        <v>5</v>
      </c>
      <c r="H1157" s="353">
        <f>+IFERROR(VLOOKUP($A1157,Data_Loss!$A$2:$V$1180,10,FALSE),0)</f>
        <v>5</v>
      </c>
      <c r="I1157" s="353">
        <f>+IFERROR(VLOOKUP($A1157,Data_Loss!$A$2:$V$1300,12,FALSE),0)</f>
        <v>0</v>
      </c>
      <c r="J1157" s="353">
        <f>+IFERROR(VLOOKUP($A1157,Data_Loss!$A$2:$V$1300,13,FALSE),0)</f>
        <v>0</v>
      </c>
      <c r="K1157" s="353">
        <f>+IFERROR(VLOOKUP($A1157,Data_Loss!$A$2:$V$1300,14,FALSE),0)</f>
        <v>112240</v>
      </c>
      <c r="L1157" s="353">
        <f>+IFERROR(VLOOKUP($A1157,Data_Loss!$A$2:$V$1300,15,FALSE),0)</f>
        <v>135841</v>
      </c>
      <c r="M1157" s="353">
        <f>+IFERROR(VLOOKUP($A1157,Data_Loss!$A$2:$V$1300,16,FALSE),0)</f>
        <v>3693</v>
      </c>
      <c r="N1157" s="353">
        <f>+IFERROR(VLOOKUP($A1157,Data_Loss!$A$2:$V$1300,17,FALSE),0)</f>
        <v>0</v>
      </c>
      <c r="O1157" s="353">
        <f>+IFERROR(VLOOKUP($A1157,Data_Loss!$A$2:$V$1300,18,FALSE),0)</f>
        <v>0</v>
      </c>
      <c r="P1157" s="353">
        <f>+IFERROR(VLOOKUP($A1157,Data_Loss!$A$2:$V$1300,19,FALSE),0)</f>
        <v>33270</v>
      </c>
      <c r="Q1157" s="353">
        <f>+IFERROR(VLOOKUP($A1157,Data_Loss!$A$2:$V$1300,20,FALSE),0)</f>
        <v>192018</v>
      </c>
      <c r="R1157" s="353">
        <f>+IFERROR(VLOOKUP($A1157,Data_Loss!$A$2:$V$1300,21,FALSE),0)</f>
        <v>10745</v>
      </c>
      <c r="S1157" s="353">
        <f>+IFERROR(VLOOKUP($A1157,Data_Loss!$A$2:$V$1300,22,FALSE),0)</f>
        <v>33773</v>
      </c>
      <c r="T1157" s="191">
        <f>+$I1157*'10k &amp; MO'!C$5+$J1157*'10k &amp; MO'!C$11+$K1157*'10k &amp; MO'!C$17+$L1157*'10k &amp; MO'!C$23+$M1157*'10k &amp; MO'!C$29</f>
        <v>0</v>
      </c>
      <c r="U1157" s="349">
        <f>+$I1157*'10k &amp; MO'!D$5+$J1157*'10k &amp; MO'!D$11+$K1157*'10k &amp; MO'!D$17+$L1157*'10k &amp; MO'!D$23+$M1157*'10k &amp; MO'!D$29</f>
        <v>662.21600000000001</v>
      </c>
      <c r="V1157" s="349">
        <f>+$I1157*'10k &amp; MO'!E$5+$J1157*'10k &amp; MO'!E$11+$K1157*'10k &amp; MO'!E$17+$L1157*'10k &amp; MO'!E$23+$M1157*'10k &amp; MO'!E$29</f>
        <v>220017.9498</v>
      </c>
      <c r="W1157" s="349">
        <f>+$I1157*'10k &amp; MO'!F$5+$J1157*'10k &amp; MO'!F$11+$K1157*'10k &amp; MO'!F$17+$L1157*'10k &amp; MO'!F$23+$M1157*'10k &amp; MO'!F$29</f>
        <v>150587.9449</v>
      </c>
      <c r="X1157" s="349">
        <f>+$I1157*'10k &amp; MO'!G$5+$J1157*'10k &amp; MO'!G$11+$K1157*'10k &amp; MO'!G$17+$L1157*'10k &amp; MO'!G$23+$M1157*'10k &amp; MO'!G$29</f>
        <v>8494.4272999999994</v>
      </c>
      <c r="Y1157" s="349">
        <f>+$N1157*'10k &amp; MO'!H$5+$O1157*'10k &amp; MO'!H$11+$P1157*'10k &amp; MO'!H$17+$Q1157*'10k &amp; MO'!H$23+$R1157*'10k &amp; MO'!H$29</f>
        <v>0</v>
      </c>
      <c r="Z1157" s="349">
        <f>+$N1157*'10k &amp; MO'!I$5+$O1157*'10k &amp; MO'!I$11+$P1157*'10k &amp; MO'!I$17+$Q1157*'10k &amp; MO'!I$23+$R1157*'10k &amp; MO'!I$29</f>
        <v>109.791</v>
      </c>
      <c r="AA1157" s="349">
        <f>+$N1157*'10k &amp; MO'!J$5+$O1157*'10k &amp; MO'!J$11+$P1157*'10k &amp; MO'!J$17+$Q1157*'10k &amp; MO'!J$23+$R1157*'10k &amp; MO'!J$29</f>
        <v>132443.3089</v>
      </c>
      <c r="AB1157" s="349">
        <f>+$N1157*'10k &amp; MO'!K$5+$O1157*'10k &amp; MO'!K$11+$P1157*'10k &amp; MO'!K$17+$Q1157*'10k &amp; MO'!K$23+$R1157*'10k &amp; MO'!K$29</f>
        <v>307470.66690000001</v>
      </c>
      <c r="AC1157" s="349">
        <f>+$N1157*'10k &amp; MO'!L$5+$O1157*'10k &amp; MO'!L$11+$P1157*'10k &amp; MO'!L$17+$Q1157*'10k &amp; MO'!L$23+$R1157*'10k &amp; MO'!L$29</f>
        <v>26077.128000000001</v>
      </c>
      <c r="AD1157" s="350">
        <f>+S1157*'10k &amp; MO'!O$5</f>
        <v>45526.004000000001</v>
      </c>
      <c r="AF1157" s="192" t="str">
        <f t="shared" ref="AF1157:AF1220" si="161">+B1157&amp;C1157</f>
        <v>9222016</v>
      </c>
      <c r="AG1157" s="192">
        <f>+IFERROR(VLOOKUP($AF1157,'Limited Loss'!$F$5:$P$124,AG$3,FALSE),0)</f>
        <v>0</v>
      </c>
      <c r="AH1157" s="193">
        <f>+IFERROR(VLOOKUP($AF1157,'Limited Loss'!$F$5:$P$124,AH$3,FALSE),0)</f>
        <v>0</v>
      </c>
      <c r="AI1157" s="193">
        <f>+IFERROR(VLOOKUP($AF1157,'Limited Loss'!$F$5:$P$124,AI$3,FALSE),0)</f>
        <v>0</v>
      </c>
      <c r="AJ1157" s="193">
        <f>+IFERROR(VLOOKUP($AF1157,'Limited Loss'!$F$5:$P$124,AJ$3,FALSE),0)</f>
        <v>0</v>
      </c>
      <c r="AK1157" s="100">
        <f>+IFERROR(VLOOKUP($AF1157,'Limited Loss'!$F$5:$P$124,AK$3,FALSE),0)</f>
        <v>0</v>
      </c>
      <c r="AL1157" s="193">
        <f>+IFERROR(VLOOKUP($AF1157,'Limited Loss'!$F$5:$P$124,AL$3,FALSE),0)</f>
        <v>0</v>
      </c>
      <c r="AM1157" s="193">
        <f>+IFERROR(VLOOKUP($AF1157,'Limited Loss'!$F$5:$P$124,AM$3,FALSE),0)</f>
        <v>0</v>
      </c>
      <c r="AN1157" s="193">
        <f>+IFERROR(VLOOKUP($AF1157,'Limited Loss'!$F$5:$P$124,AN$3,FALSE),0)</f>
        <v>0</v>
      </c>
      <c r="AO1157" s="193">
        <f>+IFERROR(VLOOKUP($AF1157,'Limited Loss'!$F$5:$P$124,AO$3,FALSE),0)</f>
        <v>0</v>
      </c>
      <c r="AP1157" s="100">
        <f>+IFERROR(VLOOKUP($AF1157,'Limited Loss'!$F$5:$P$124,AP$3,FALSE),0)</f>
        <v>0</v>
      </c>
      <c r="AQ1157" s="353"/>
      <c r="AR1157" s="331">
        <f t="shared" ref="AR1157:AS1220" si="162">+B1157</f>
        <v>922</v>
      </c>
      <c r="AS1157" s="332">
        <f t="shared" si="162"/>
        <v>2016</v>
      </c>
      <c r="AT1157" s="349">
        <f t="shared" si="159"/>
        <v>0</v>
      </c>
      <c r="AU1157" s="349">
        <f t="shared" si="159"/>
        <v>662.21600000000001</v>
      </c>
      <c r="AV1157" s="349">
        <f t="shared" si="159"/>
        <v>220017.9498</v>
      </c>
      <c r="AW1157" s="349">
        <f t="shared" si="159"/>
        <v>150587.9449</v>
      </c>
      <c r="AX1157" s="350">
        <f t="shared" si="159"/>
        <v>8494.4272999999994</v>
      </c>
      <c r="AY1157" s="349">
        <f t="shared" si="160"/>
        <v>0</v>
      </c>
      <c r="AZ1157" s="349">
        <f t="shared" si="160"/>
        <v>109.791</v>
      </c>
      <c r="BA1157" s="349">
        <f t="shared" si="160"/>
        <v>132443.3089</v>
      </c>
      <c r="BB1157" s="349">
        <f t="shared" si="160"/>
        <v>307470.66690000001</v>
      </c>
      <c r="BC1157" s="349">
        <f t="shared" si="160"/>
        <v>26077.128000000001</v>
      </c>
      <c r="BD1157" s="350">
        <f t="shared" si="160"/>
        <v>45526.004000000001</v>
      </c>
      <c r="BE1157" s="349">
        <f t="shared" si="155"/>
        <v>353233.26569999999</v>
      </c>
      <c r="BF1157" s="375">
        <f t="shared" si="156"/>
        <v>492630.16710000008</v>
      </c>
      <c r="BG1157" s="334">
        <f t="shared" si="157"/>
        <v>45526.004000000001</v>
      </c>
    </row>
    <row r="1158" spans="1:59" x14ac:dyDescent="0.2">
      <c r="A1158" s="326" t="str">
        <f t="shared" ref="A1158:A1221" si="163">+B1158&amp;C1158</f>
        <v>9222017</v>
      </c>
      <c r="B1158" s="331">
        <v>922</v>
      </c>
      <c r="C1158" s="327">
        <v>2017</v>
      </c>
      <c r="D1158" s="353">
        <f>+IFERROR(VLOOKUP($A1158,Data_Loss!$A$2:$V$1180,6,FALSE),0)</f>
        <v>0</v>
      </c>
      <c r="E1158" s="353">
        <f>+IFERROR(VLOOKUP($A1158,Data_Loss!$A$2:$V$1180,7,FALSE),0)</f>
        <v>0</v>
      </c>
      <c r="F1158" s="353">
        <f>+IFERROR(VLOOKUP($A1158,Data_Loss!$A$2:$V$1180,8,FALSE),0)</f>
        <v>1</v>
      </c>
      <c r="G1158" s="353">
        <f>+IFERROR(VLOOKUP($A1158,Data_Loss!$A$2:$V$1180,9,FALSE),0)</f>
        <v>8</v>
      </c>
      <c r="H1158" s="353">
        <f>+IFERROR(VLOOKUP($A1158,Data_Loss!$A$2:$V$1180,10,FALSE),0)</f>
        <v>12</v>
      </c>
      <c r="I1158" s="353">
        <f>+IFERROR(VLOOKUP($A1158,Data_Loss!$A$2:$V$1300,12,FALSE),0)</f>
        <v>0</v>
      </c>
      <c r="J1158" s="353">
        <f>+IFERROR(VLOOKUP($A1158,Data_Loss!$A$2:$V$1300,13,FALSE),0)</f>
        <v>0</v>
      </c>
      <c r="K1158" s="353">
        <f>+IFERROR(VLOOKUP($A1158,Data_Loss!$A$2:$V$1300,14,FALSE),0)</f>
        <v>128613</v>
      </c>
      <c r="L1158" s="353">
        <f>+IFERROR(VLOOKUP($A1158,Data_Loss!$A$2:$V$1300,15,FALSE),0)</f>
        <v>239790</v>
      </c>
      <c r="M1158" s="353">
        <f>+IFERROR(VLOOKUP($A1158,Data_Loss!$A$2:$V$1300,16,FALSE),0)</f>
        <v>51906</v>
      </c>
      <c r="N1158" s="353">
        <f>+IFERROR(VLOOKUP($A1158,Data_Loss!$A$2:$V$1300,17,FALSE),0)</f>
        <v>0</v>
      </c>
      <c r="O1158" s="353">
        <f>+IFERROR(VLOOKUP($A1158,Data_Loss!$A$2:$V$1300,18,FALSE),0)</f>
        <v>0</v>
      </c>
      <c r="P1158" s="353">
        <f>+IFERROR(VLOOKUP($A1158,Data_Loss!$A$2:$V$1300,19,FALSE),0)</f>
        <v>98747</v>
      </c>
      <c r="Q1158" s="353">
        <f>+IFERROR(VLOOKUP($A1158,Data_Loss!$A$2:$V$1300,20,FALSE),0)</f>
        <v>211863</v>
      </c>
      <c r="R1158" s="353">
        <f>+IFERROR(VLOOKUP($A1158,Data_Loss!$A$2:$V$1300,21,FALSE),0)</f>
        <v>83397</v>
      </c>
      <c r="S1158" s="353">
        <f>+IFERROR(VLOOKUP($A1158,Data_Loss!$A$2:$V$1300,22,FALSE),0)</f>
        <v>31452</v>
      </c>
      <c r="T1158" s="191">
        <f>+$I1158*'10k &amp; MO'!C$6+$J1158*'10k &amp; MO'!C$12+$K1158*'10k &amp; MO'!C$18+$L1158*'10k &amp; MO'!C$24+$M1158*'10k &amp; MO'!C$30</f>
        <v>0</v>
      </c>
      <c r="U1158" s="349">
        <f>+$I1158*'10k &amp; MO'!D$6+$J1158*'10k &amp; MO'!D$12+$K1158*'10k &amp; MO'!D$18+$L1158*'10k &amp; MO'!D$24+$M1158*'10k &amp; MO'!D$30</f>
        <v>7906.9380000000001</v>
      </c>
      <c r="V1158" s="349">
        <f>+$I1158*'10k &amp; MO'!E$6+$J1158*'10k &amp; MO'!E$12+$K1158*'10k &amp; MO'!E$18+$L1158*'10k &amp; MO'!E$24+$M1158*'10k &amp; MO'!E$30</f>
        <v>448443.92100000003</v>
      </c>
      <c r="W1158" s="349">
        <f>+$I1158*'10k &amp; MO'!F$6+$J1158*'10k &amp; MO'!F$12+$K1158*'10k &amp; MO'!F$18+$L1158*'10k &amp; MO'!F$24+$M1158*'10k &amp; MO'!F$30</f>
        <v>231458.53770000002</v>
      </c>
      <c r="X1158" s="349">
        <f>+$I1158*'10k &amp; MO'!G$6+$J1158*'10k &amp; MO'!G$12+$K1158*'10k &amp; MO'!G$18+$L1158*'10k &amp; MO'!G$24+$M1158*'10k &amp; MO'!G$30</f>
        <v>78192.228300000002</v>
      </c>
      <c r="Y1158" s="349">
        <f>+$N1158*'10k &amp; MO'!H$6+$O1158*'10k &amp; MO'!H$12+$P1158*'10k &amp; MO'!H$18+$Q1158*'10k &amp; MO'!H$24+$R1158*'10k &amp; MO'!H$30</f>
        <v>0</v>
      </c>
      <c r="Z1158" s="349">
        <f>+$N1158*'10k &amp; MO'!I$6+$O1158*'10k &amp; MO'!I$12+$P1158*'10k &amp; MO'!I$18+$Q1158*'10k &amp; MO'!I$24+$R1158*'10k &amp; MO'!I$30</f>
        <v>9653.0351999999984</v>
      </c>
      <c r="AA1158" s="349">
        <f>+$N1158*'10k &amp; MO'!J$6+$O1158*'10k &amp; MO'!J$12+$P1158*'10k &amp; MO'!J$18+$Q1158*'10k &amp; MO'!J$24+$R1158*'10k &amp; MO'!J$30</f>
        <v>536517.39430000004</v>
      </c>
      <c r="AB1158" s="349">
        <f>+$N1158*'10k &amp; MO'!K$6+$O1158*'10k &amp; MO'!K$12+$P1158*'10k &amp; MO'!K$18+$Q1158*'10k &amp; MO'!K$24+$R1158*'10k &amp; MO'!K$30</f>
        <v>298240.10859999998</v>
      </c>
      <c r="AC1158" s="349">
        <f>+$N1158*'10k &amp; MO'!L$6+$O1158*'10k &amp; MO'!L$12+$P1158*'10k &amp; MO'!L$18+$Q1158*'10k &amp; MO'!L$24+$R1158*'10k &amp; MO'!L$30</f>
        <v>148705.23510000002</v>
      </c>
      <c r="AD1158" s="350">
        <f>+S1158*'10k &amp; MO'!O$6</f>
        <v>42334.392</v>
      </c>
      <c r="AF1158" s="192" t="str">
        <f t="shared" si="161"/>
        <v>9222017</v>
      </c>
      <c r="AG1158" s="192">
        <f>+IFERROR(VLOOKUP($AF1158,'Limited Loss'!$F$5:$P$124,AG$3,FALSE),0)</f>
        <v>0</v>
      </c>
      <c r="AH1158" s="193">
        <f>+IFERROR(VLOOKUP($AF1158,'Limited Loss'!$F$5:$P$124,AH$3,FALSE),0)</f>
        <v>0</v>
      </c>
      <c r="AI1158" s="193">
        <f>+IFERROR(VLOOKUP($AF1158,'Limited Loss'!$F$5:$P$124,AI$3,FALSE),0)</f>
        <v>0</v>
      </c>
      <c r="AJ1158" s="193">
        <f>+IFERROR(VLOOKUP($AF1158,'Limited Loss'!$F$5:$P$124,AJ$3,FALSE),0)</f>
        <v>0</v>
      </c>
      <c r="AK1158" s="100">
        <f>+IFERROR(VLOOKUP($AF1158,'Limited Loss'!$F$5:$P$124,AK$3,FALSE),0)</f>
        <v>0</v>
      </c>
      <c r="AL1158" s="193">
        <f>+IFERROR(VLOOKUP($AF1158,'Limited Loss'!$F$5:$P$124,AL$3,FALSE),0)</f>
        <v>0</v>
      </c>
      <c r="AM1158" s="193">
        <f>+IFERROR(VLOOKUP($AF1158,'Limited Loss'!$F$5:$P$124,AM$3,FALSE),0)</f>
        <v>0</v>
      </c>
      <c r="AN1158" s="193">
        <f>+IFERROR(VLOOKUP($AF1158,'Limited Loss'!$F$5:$P$124,AN$3,FALSE),0)</f>
        <v>0</v>
      </c>
      <c r="AO1158" s="193">
        <f>+IFERROR(VLOOKUP($AF1158,'Limited Loss'!$F$5:$P$124,AO$3,FALSE),0)</f>
        <v>0</v>
      </c>
      <c r="AP1158" s="100">
        <f>+IFERROR(VLOOKUP($AF1158,'Limited Loss'!$F$5:$P$124,AP$3,FALSE),0)</f>
        <v>0</v>
      </c>
      <c r="AQ1158" s="353"/>
      <c r="AR1158" s="331">
        <f t="shared" si="162"/>
        <v>922</v>
      </c>
      <c r="AS1158" s="332">
        <f t="shared" si="162"/>
        <v>2017</v>
      </c>
      <c r="AT1158" s="349">
        <f t="shared" si="159"/>
        <v>0</v>
      </c>
      <c r="AU1158" s="349">
        <f t="shared" si="159"/>
        <v>7906.9380000000001</v>
      </c>
      <c r="AV1158" s="349">
        <f t="shared" si="159"/>
        <v>448443.92100000003</v>
      </c>
      <c r="AW1158" s="349">
        <f t="shared" si="159"/>
        <v>231458.53770000002</v>
      </c>
      <c r="AX1158" s="350">
        <f t="shared" si="159"/>
        <v>78192.228300000002</v>
      </c>
      <c r="AY1158" s="349">
        <f t="shared" si="160"/>
        <v>0</v>
      </c>
      <c r="AZ1158" s="349">
        <f t="shared" si="160"/>
        <v>9653.0351999999984</v>
      </c>
      <c r="BA1158" s="349">
        <f t="shared" si="160"/>
        <v>536517.39430000004</v>
      </c>
      <c r="BB1158" s="349">
        <f t="shared" si="160"/>
        <v>298240.10859999998</v>
      </c>
      <c r="BC1158" s="349">
        <f t="shared" si="160"/>
        <v>148705.23510000002</v>
      </c>
      <c r="BD1158" s="350">
        <f t="shared" si="160"/>
        <v>42334.392</v>
      </c>
      <c r="BE1158" s="349">
        <f t="shared" ref="BE1158:BE1221" si="164">+AT1158+AU1158+AV1158+AY1158+AZ1158+BA1158</f>
        <v>1002521.2885</v>
      </c>
      <c r="BF1158" s="375">
        <f t="shared" ref="BF1158:BF1221" si="165">+AW1158+AX1158+BB1158+BC1158</f>
        <v>756596.10970000003</v>
      </c>
      <c r="BG1158" s="334">
        <f t="shared" ref="BG1158:BG1221" si="166">+BD1158</f>
        <v>42334.392</v>
      </c>
    </row>
    <row r="1159" spans="1:59" x14ac:dyDescent="0.2">
      <c r="A1159" s="326" t="str">
        <f t="shared" si="163"/>
        <v>9222018</v>
      </c>
      <c r="B1159" s="331">
        <v>922</v>
      </c>
      <c r="C1159" s="327">
        <v>2018</v>
      </c>
      <c r="D1159" s="353">
        <f>+IFERROR(VLOOKUP($A1159,Data_Loss!$A$2:$V$1180,6,FALSE),0)</f>
        <v>0</v>
      </c>
      <c r="E1159" s="353">
        <f>+IFERROR(VLOOKUP($A1159,Data_Loss!$A$2:$V$1180,7,FALSE),0)</f>
        <v>0</v>
      </c>
      <c r="F1159" s="353">
        <f>+IFERROR(VLOOKUP($A1159,Data_Loss!$A$2:$V$1180,8,FALSE),0)</f>
        <v>0</v>
      </c>
      <c r="G1159" s="353">
        <f>+IFERROR(VLOOKUP($A1159,Data_Loss!$A$2:$V$1180,9,FALSE),0)</f>
        <v>3</v>
      </c>
      <c r="H1159" s="353">
        <f>+IFERROR(VLOOKUP($A1159,Data_Loss!$A$2:$V$1180,10,FALSE),0)</f>
        <v>8</v>
      </c>
      <c r="I1159" s="353">
        <f>+IFERROR(VLOOKUP($A1159,Data_Loss!$A$2:$V$1300,12,FALSE),0)</f>
        <v>0</v>
      </c>
      <c r="J1159" s="353">
        <f>+IFERROR(VLOOKUP($A1159,Data_Loss!$A$2:$V$1300,13,FALSE),0)</f>
        <v>0</v>
      </c>
      <c r="K1159" s="353">
        <f>+IFERROR(VLOOKUP($A1159,Data_Loss!$A$2:$V$1300,14,FALSE),0)</f>
        <v>0</v>
      </c>
      <c r="L1159" s="353">
        <f>+IFERROR(VLOOKUP($A1159,Data_Loss!$A$2:$V$1300,15,FALSE),0)</f>
        <v>129891</v>
      </c>
      <c r="M1159" s="353">
        <f>+IFERROR(VLOOKUP($A1159,Data_Loss!$A$2:$V$1300,16,FALSE),0)</f>
        <v>63664</v>
      </c>
      <c r="N1159" s="353">
        <f>+IFERROR(VLOOKUP($A1159,Data_Loss!$A$2:$V$1300,17,FALSE),0)</f>
        <v>0</v>
      </c>
      <c r="O1159" s="353">
        <f>+IFERROR(VLOOKUP($A1159,Data_Loss!$A$2:$V$1300,18,FALSE),0)</f>
        <v>0</v>
      </c>
      <c r="P1159" s="353">
        <f>+IFERROR(VLOOKUP($A1159,Data_Loss!$A$2:$V$1300,19,FALSE),0)</f>
        <v>0</v>
      </c>
      <c r="Q1159" s="353">
        <f>+IFERROR(VLOOKUP($A1159,Data_Loss!$A$2:$V$1300,20,FALSE),0)</f>
        <v>239094</v>
      </c>
      <c r="R1159" s="353">
        <f>+IFERROR(VLOOKUP($A1159,Data_Loss!$A$2:$V$1300,21,FALSE),0)</f>
        <v>89504</v>
      </c>
      <c r="S1159" s="353">
        <f>+IFERROR(VLOOKUP($A1159,Data_Loss!$A$2:$V$1300,22,FALSE),0)</f>
        <v>30345</v>
      </c>
      <c r="T1159" s="191">
        <f>+$I1159*'10k &amp; MO'!C$7+$J1159*'10k &amp; MO'!C$13+$K1159*'10k &amp; MO'!C$19+$L1159*'10k &amp; MO'!C$25+$M1159*'10k &amp; MO'!C$31</f>
        <v>140.0608</v>
      </c>
      <c r="U1159" s="349">
        <f>+$I1159*'10k &amp; MO'!D$7+$J1159*'10k &amp; MO'!D$13+$K1159*'10k &amp; MO'!D$19+$L1159*'10k &amp; MO'!D$25+$M1159*'10k &amp; MO'!D$31</f>
        <v>8342.5275999999994</v>
      </c>
      <c r="V1159" s="349">
        <f>+$I1159*'10k &amp; MO'!E$7+$J1159*'10k &amp; MO'!E$13+$K1159*'10k &amp; MO'!E$19+$L1159*'10k &amp; MO'!E$25+$M1159*'10k &amp; MO'!E$31</f>
        <v>293769.02600000001</v>
      </c>
      <c r="W1159" s="349">
        <f>+$I1159*'10k &amp; MO'!F$7+$J1159*'10k &amp; MO'!F$13+$K1159*'10k &amp; MO'!F$19+$L1159*'10k &amp; MO'!F$25+$M1159*'10k &amp; MO'!F$31</f>
        <v>135207.42799999999</v>
      </c>
      <c r="X1159" s="349">
        <f>+$I1159*'10k &amp; MO'!G$7+$J1159*'10k &amp; MO'!G$13+$K1159*'10k &amp; MO'!G$19+$L1159*'10k &amp; MO'!G$25+$M1159*'10k &amp; MO'!G$31</f>
        <v>57399.394500000002</v>
      </c>
      <c r="Y1159" s="349">
        <f>+$N1159*'10k &amp; MO'!H$7+$O1159*'10k &amp; MO'!H$13+$P1159*'10k &amp; MO'!H$19+$Q1159*'10k &amp; MO'!H$25+$R1159*'10k &amp; MO'!H$31</f>
        <v>259.5616</v>
      </c>
      <c r="Z1159" s="349">
        <f>+$N1159*'10k &amp; MO'!I$7+$O1159*'10k &amp; MO'!I$13+$P1159*'10k &amp; MO'!I$19+$Q1159*'10k &amp; MO'!I$25+$R1159*'10k &amp; MO'!I$31</f>
        <v>15642.215200000002</v>
      </c>
      <c r="AA1159" s="349">
        <f>+$N1159*'10k &amp; MO'!J$7+$O1159*'10k &amp; MO'!J$13+$P1159*'10k &amp; MO'!J$19+$Q1159*'10k &amp; MO'!J$25+$R1159*'10k &amp; MO'!J$31</f>
        <v>431680.69059999997</v>
      </c>
      <c r="AB1159" s="349">
        <f>+$N1159*'10k &amp; MO'!K$7+$O1159*'10k &amp; MO'!K$13+$P1159*'10k &amp; MO'!K$19+$Q1159*'10k &amp; MO'!K$25+$R1159*'10k &amp; MO'!K$31</f>
        <v>280654.16619999998</v>
      </c>
      <c r="AC1159" s="349">
        <f>+$N1159*'10k &amp; MO'!L$7+$O1159*'10k &amp; MO'!L$13+$P1159*'10k &amp; MO'!L$19+$Q1159*'10k &amp; MO'!L$25+$R1159*'10k &amp; MO'!L$31</f>
        <v>115386.95360000001</v>
      </c>
      <c r="AD1159" s="350">
        <f>+S1159*'10k &amp; MO'!O$7</f>
        <v>40237.47</v>
      </c>
      <c r="AF1159" s="192" t="str">
        <f t="shared" si="161"/>
        <v>9222018</v>
      </c>
      <c r="AG1159" s="192">
        <f>+IFERROR(VLOOKUP($AF1159,'Limited Loss'!$F$5:$P$124,AG$3,FALSE),0)</f>
        <v>0</v>
      </c>
      <c r="AH1159" s="193">
        <f>+IFERROR(VLOOKUP($AF1159,'Limited Loss'!$F$5:$P$124,AH$3,FALSE),0)</f>
        <v>0</v>
      </c>
      <c r="AI1159" s="193">
        <f>+IFERROR(VLOOKUP($AF1159,'Limited Loss'!$F$5:$P$124,AI$3,FALSE),0)</f>
        <v>0</v>
      </c>
      <c r="AJ1159" s="193">
        <f>+IFERROR(VLOOKUP($AF1159,'Limited Loss'!$F$5:$P$124,AJ$3,FALSE),0)</f>
        <v>0</v>
      </c>
      <c r="AK1159" s="100">
        <f>+IFERROR(VLOOKUP($AF1159,'Limited Loss'!$F$5:$P$124,AK$3,FALSE),0)</f>
        <v>0</v>
      </c>
      <c r="AL1159" s="193">
        <f>+IFERROR(VLOOKUP($AF1159,'Limited Loss'!$F$5:$P$124,AL$3,FALSE),0)</f>
        <v>0</v>
      </c>
      <c r="AM1159" s="193">
        <f>+IFERROR(VLOOKUP($AF1159,'Limited Loss'!$F$5:$P$124,AM$3,FALSE),0)</f>
        <v>0</v>
      </c>
      <c r="AN1159" s="193">
        <f>+IFERROR(VLOOKUP($AF1159,'Limited Loss'!$F$5:$P$124,AN$3,FALSE),0)</f>
        <v>0</v>
      </c>
      <c r="AO1159" s="193">
        <f>+IFERROR(VLOOKUP($AF1159,'Limited Loss'!$F$5:$P$124,AO$3,FALSE),0)</f>
        <v>0</v>
      </c>
      <c r="AP1159" s="100">
        <f>+IFERROR(VLOOKUP($AF1159,'Limited Loss'!$F$5:$P$124,AP$3,FALSE),0)</f>
        <v>0</v>
      </c>
      <c r="AQ1159" s="353"/>
      <c r="AR1159" s="331">
        <f t="shared" si="162"/>
        <v>922</v>
      </c>
      <c r="AS1159" s="332">
        <f t="shared" si="162"/>
        <v>2018</v>
      </c>
      <c r="AT1159" s="349">
        <f t="shared" si="159"/>
        <v>140.0608</v>
      </c>
      <c r="AU1159" s="349">
        <f t="shared" si="159"/>
        <v>8342.5275999999994</v>
      </c>
      <c r="AV1159" s="349">
        <f t="shared" si="159"/>
        <v>293769.02600000001</v>
      </c>
      <c r="AW1159" s="349">
        <f t="shared" si="159"/>
        <v>135207.42799999999</v>
      </c>
      <c r="AX1159" s="350">
        <f t="shared" si="159"/>
        <v>57399.394500000002</v>
      </c>
      <c r="AY1159" s="349">
        <f t="shared" si="160"/>
        <v>259.5616</v>
      </c>
      <c r="AZ1159" s="349">
        <f t="shared" si="160"/>
        <v>15642.215200000002</v>
      </c>
      <c r="BA1159" s="349">
        <f t="shared" si="160"/>
        <v>431680.69059999997</v>
      </c>
      <c r="BB1159" s="349">
        <f t="shared" si="160"/>
        <v>280654.16619999998</v>
      </c>
      <c r="BC1159" s="349">
        <f t="shared" si="160"/>
        <v>115386.95360000001</v>
      </c>
      <c r="BD1159" s="350">
        <f t="shared" si="160"/>
        <v>40237.47</v>
      </c>
      <c r="BE1159" s="349">
        <f t="shared" si="164"/>
        <v>749834.08180000004</v>
      </c>
      <c r="BF1159" s="375">
        <f t="shared" si="165"/>
        <v>588647.9423</v>
      </c>
      <c r="BG1159" s="334">
        <f t="shared" si="166"/>
        <v>40237.47</v>
      </c>
    </row>
    <row r="1160" spans="1:59" x14ac:dyDescent="0.2">
      <c r="A1160" s="326" t="str">
        <f t="shared" si="163"/>
        <v>9232014</v>
      </c>
      <c r="B1160" s="331">
        <v>923</v>
      </c>
      <c r="C1160" s="327">
        <v>2014</v>
      </c>
      <c r="D1160" s="353">
        <f>+IFERROR(VLOOKUP($A1160,Data_Loss!$A$2:$V$1180,6,FALSE),0)</f>
        <v>0</v>
      </c>
      <c r="E1160" s="353">
        <f>+IFERROR(VLOOKUP($A1160,Data_Loss!$A$2:$V$1180,7,FALSE),0)</f>
        <v>0</v>
      </c>
      <c r="F1160" s="353">
        <f>+IFERROR(VLOOKUP($A1160,Data_Loss!$A$2:$V$1180,8,FALSE),0)</f>
        <v>0</v>
      </c>
      <c r="G1160" s="353">
        <f>+IFERROR(VLOOKUP($A1160,Data_Loss!$A$2:$V$1180,9,FALSE),0)</f>
        <v>0</v>
      </c>
      <c r="H1160" s="353">
        <f>+IFERROR(VLOOKUP($A1160,Data_Loss!$A$2:$V$1180,10,FALSE),0)</f>
        <v>0</v>
      </c>
      <c r="I1160" s="353">
        <f>+IFERROR(VLOOKUP($A1160,Data_Loss!$A$2:$V$1300,12,FALSE),0)</f>
        <v>0</v>
      </c>
      <c r="J1160" s="353">
        <f>+IFERROR(VLOOKUP($A1160,Data_Loss!$A$2:$V$1300,13,FALSE),0)</f>
        <v>0</v>
      </c>
      <c r="K1160" s="353">
        <f>+IFERROR(VLOOKUP($A1160,Data_Loss!$A$2:$V$1300,14,FALSE),0)</f>
        <v>0</v>
      </c>
      <c r="L1160" s="353">
        <f>+IFERROR(VLOOKUP($A1160,Data_Loss!$A$2:$V$1300,15,FALSE),0)</f>
        <v>0</v>
      </c>
      <c r="M1160" s="353">
        <f>+IFERROR(VLOOKUP($A1160,Data_Loss!$A$2:$V$1300,16,FALSE),0)</f>
        <v>0</v>
      </c>
      <c r="N1160" s="353">
        <f>+IFERROR(VLOOKUP($A1160,Data_Loss!$A$2:$V$1300,17,FALSE),0)</f>
        <v>0</v>
      </c>
      <c r="O1160" s="353">
        <f>+IFERROR(VLOOKUP($A1160,Data_Loss!$A$2:$V$1300,18,FALSE),0)</f>
        <v>0</v>
      </c>
      <c r="P1160" s="353">
        <f>+IFERROR(VLOOKUP($A1160,Data_Loss!$A$2:$V$1300,19,FALSE),0)</f>
        <v>0</v>
      </c>
      <c r="Q1160" s="353">
        <f>+IFERROR(VLOOKUP($A1160,Data_Loss!$A$2:$V$1300,20,FALSE),0)</f>
        <v>0</v>
      </c>
      <c r="R1160" s="353">
        <f>+IFERROR(VLOOKUP($A1160,Data_Loss!$A$2:$V$1300,21,FALSE),0)</f>
        <v>0</v>
      </c>
      <c r="S1160" s="353">
        <f>+IFERROR(VLOOKUP($A1160,Data_Loss!$A$2:$V$1300,22,FALSE),0)</f>
        <v>0</v>
      </c>
      <c r="T1160" s="191">
        <f>+$I1160*'10k &amp; MO'!C$3+$J1160*'10k &amp; MO'!C$9+$K1160*'10k &amp; MO'!C$15+$L1160*'10k &amp; MO'!C$21+$M1160*'10k &amp; MO'!C$27</f>
        <v>0</v>
      </c>
      <c r="U1160" s="349">
        <f>+$I1160*'10k &amp; MO'!D$3+$J1160*'10k &amp; MO'!D$9+$K1160*'10k &amp; MO'!D$15+$L1160*'10k &amp; MO'!D$21+$M1160*'10k &amp; MO'!D$27</f>
        <v>0</v>
      </c>
      <c r="V1160" s="349">
        <f>+$I1160*'10k &amp; MO'!E$3+$J1160*'10k &amp; MO'!E$9+$K1160*'10k &amp; MO'!E$15+$L1160*'10k &amp; MO'!E$21+$M1160*'10k &amp; MO'!E$27</f>
        <v>0</v>
      </c>
      <c r="W1160" s="349">
        <f>+$I1160*'10k &amp; MO'!F$3+$J1160*'10k &amp; MO'!F$9+$K1160*'10k &amp; MO'!F$15+$L1160*'10k &amp; MO'!F$21+$M1160*'10k &amp; MO'!F$27</f>
        <v>0</v>
      </c>
      <c r="X1160" s="349">
        <f>+$I1160*'10k &amp; MO'!G$3+$J1160*'10k &amp; MO'!G$9+$K1160*'10k &amp; MO'!G$15+$L1160*'10k &amp; MO'!G$21+$M1160*'10k &amp; MO'!G$27</f>
        <v>0</v>
      </c>
      <c r="Y1160" s="349">
        <f>+$N1160*'10k &amp; MO'!H$3+$O1160*'10k &amp; MO'!H$9+$P1160*'10k &amp; MO'!H$15+$Q1160*'10k &amp; MO'!H$21+$R1160*'10k &amp; MO'!H$27</f>
        <v>0</v>
      </c>
      <c r="Z1160" s="349">
        <f>+$N1160*'10k &amp; MO'!I$3+$O1160*'10k &amp; MO'!I$9+$P1160*'10k &amp; MO'!I$15+$Q1160*'10k &amp; MO'!I$21+$R1160*'10k &amp; MO'!I$27</f>
        <v>0</v>
      </c>
      <c r="AA1160" s="349">
        <f>+$N1160*'10k &amp; MO'!J$3+$O1160*'10k &amp; MO'!J$9+$P1160*'10k &amp; MO'!J$15+$Q1160*'10k &amp; MO'!J$21+$R1160*'10k &amp; MO'!J$27</f>
        <v>0</v>
      </c>
      <c r="AB1160" s="349">
        <f>+$N1160*'10k &amp; MO'!K$3+$O1160*'10k &amp; MO'!K$9+$P1160*'10k &amp; MO'!K$15+$Q1160*'10k &amp; MO'!K$21+$R1160*'10k &amp; MO'!K$27</f>
        <v>0</v>
      </c>
      <c r="AC1160" s="349">
        <f>+$N1160*'10k &amp; MO'!L$3+$O1160*'10k &amp; MO'!L$9+$P1160*'10k &amp; MO'!L$15+$Q1160*'10k &amp; MO'!L$21+$R1160*'10k &amp; MO'!L$27</f>
        <v>0</v>
      </c>
      <c r="AD1160" s="350">
        <f>+S1160*'10k &amp; MO'!O$3</f>
        <v>0</v>
      </c>
      <c r="AF1160" s="192" t="str">
        <f t="shared" si="161"/>
        <v>9232014</v>
      </c>
      <c r="AG1160" s="192">
        <f>+IFERROR(VLOOKUP($AF1160,'Limited Loss'!$F$5:$P$124,AG$3,FALSE),0)</f>
        <v>0</v>
      </c>
      <c r="AH1160" s="193">
        <f>+IFERROR(VLOOKUP($AF1160,'Limited Loss'!$F$5:$P$124,AH$3,FALSE),0)</f>
        <v>0</v>
      </c>
      <c r="AI1160" s="193">
        <f>+IFERROR(VLOOKUP($AF1160,'Limited Loss'!$F$5:$P$124,AI$3,FALSE),0)</f>
        <v>0</v>
      </c>
      <c r="AJ1160" s="193">
        <f>+IFERROR(VLOOKUP($AF1160,'Limited Loss'!$F$5:$P$124,AJ$3,FALSE),0)</f>
        <v>0</v>
      </c>
      <c r="AK1160" s="100">
        <f>+IFERROR(VLOOKUP($AF1160,'Limited Loss'!$F$5:$P$124,AK$3,FALSE),0)</f>
        <v>0</v>
      </c>
      <c r="AL1160" s="193">
        <f>+IFERROR(VLOOKUP($AF1160,'Limited Loss'!$F$5:$P$124,AL$3,FALSE),0)</f>
        <v>0</v>
      </c>
      <c r="AM1160" s="193">
        <f>+IFERROR(VLOOKUP($AF1160,'Limited Loss'!$F$5:$P$124,AM$3,FALSE),0)</f>
        <v>0</v>
      </c>
      <c r="AN1160" s="193">
        <f>+IFERROR(VLOOKUP($AF1160,'Limited Loss'!$F$5:$P$124,AN$3,FALSE),0)</f>
        <v>0</v>
      </c>
      <c r="AO1160" s="193">
        <f>+IFERROR(VLOOKUP($AF1160,'Limited Loss'!$F$5:$P$124,AO$3,FALSE),0)</f>
        <v>0</v>
      </c>
      <c r="AP1160" s="100">
        <f>+IFERROR(VLOOKUP($AF1160,'Limited Loss'!$F$5:$P$124,AP$3,FALSE),0)</f>
        <v>0</v>
      </c>
      <c r="AQ1160" s="353"/>
      <c r="AR1160" s="331">
        <f t="shared" si="162"/>
        <v>923</v>
      </c>
      <c r="AS1160" s="332">
        <f t="shared" si="162"/>
        <v>2014</v>
      </c>
      <c r="AT1160" s="349">
        <f t="shared" si="159"/>
        <v>0</v>
      </c>
      <c r="AU1160" s="349">
        <f t="shared" si="159"/>
        <v>0</v>
      </c>
      <c r="AV1160" s="349">
        <f t="shared" si="159"/>
        <v>0</v>
      </c>
      <c r="AW1160" s="349">
        <f t="shared" si="159"/>
        <v>0</v>
      </c>
      <c r="AX1160" s="350">
        <f t="shared" si="159"/>
        <v>0</v>
      </c>
      <c r="AY1160" s="349">
        <f t="shared" si="160"/>
        <v>0</v>
      </c>
      <c r="AZ1160" s="349">
        <f t="shared" si="160"/>
        <v>0</v>
      </c>
      <c r="BA1160" s="349">
        <f t="shared" si="160"/>
        <v>0</v>
      </c>
      <c r="BB1160" s="349">
        <f t="shared" si="160"/>
        <v>0</v>
      </c>
      <c r="BC1160" s="349">
        <f t="shared" si="160"/>
        <v>0</v>
      </c>
      <c r="BD1160" s="350">
        <f t="shared" si="160"/>
        <v>0</v>
      </c>
      <c r="BE1160" s="349">
        <f t="shared" si="164"/>
        <v>0</v>
      </c>
      <c r="BF1160" s="375">
        <f t="shared" si="165"/>
        <v>0</v>
      </c>
      <c r="BG1160" s="334">
        <f t="shared" si="166"/>
        <v>0</v>
      </c>
    </row>
    <row r="1161" spans="1:59" x14ac:dyDescent="0.2">
      <c r="A1161" s="326" t="str">
        <f t="shared" si="163"/>
        <v>9232015</v>
      </c>
      <c r="B1161" s="331">
        <v>923</v>
      </c>
      <c r="C1161" s="327">
        <v>2015</v>
      </c>
      <c r="D1161" s="353">
        <f>+IFERROR(VLOOKUP($A1161,Data_Loss!$A$2:$V$1180,6,FALSE),0)</f>
        <v>0</v>
      </c>
      <c r="E1161" s="353">
        <f>+IFERROR(VLOOKUP($A1161,Data_Loss!$A$2:$V$1180,7,FALSE),0)</f>
        <v>0</v>
      </c>
      <c r="F1161" s="353">
        <f>+IFERROR(VLOOKUP($A1161,Data_Loss!$A$2:$V$1180,8,FALSE),0)</f>
        <v>0</v>
      </c>
      <c r="G1161" s="353">
        <f>+IFERROR(VLOOKUP($A1161,Data_Loss!$A$2:$V$1180,9,FALSE),0)</f>
        <v>0</v>
      </c>
      <c r="H1161" s="353">
        <f>+IFERROR(VLOOKUP($A1161,Data_Loss!$A$2:$V$1180,10,FALSE),0)</f>
        <v>0</v>
      </c>
      <c r="I1161" s="353">
        <f>+IFERROR(VLOOKUP($A1161,Data_Loss!$A$2:$V$1300,12,FALSE),0)</f>
        <v>0</v>
      </c>
      <c r="J1161" s="353">
        <f>+IFERROR(VLOOKUP($A1161,Data_Loss!$A$2:$V$1300,13,FALSE),0)</f>
        <v>0</v>
      </c>
      <c r="K1161" s="353">
        <f>+IFERROR(VLOOKUP($A1161,Data_Loss!$A$2:$V$1300,14,FALSE),0)</f>
        <v>0</v>
      </c>
      <c r="L1161" s="353">
        <f>+IFERROR(VLOOKUP($A1161,Data_Loss!$A$2:$V$1300,15,FALSE),0)</f>
        <v>0</v>
      </c>
      <c r="M1161" s="353">
        <f>+IFERROR(VLOOKUP($A1161,Data_Loss!$A$2:$V$1300,16,FALSE),0)</f>
        <v>0</v>
      </c>
      <c r="N1161" s="353">
        <f>+IFERROR(VLOOKUP($A1161,Data_Loss!$A$2:$V$1300,17,FALSE),0)</f>
        <v>0</v>
      </c>
      <c r="O1161" s="353">
        <f>+IFERROR(VLOOKUP($A1161,Data_Loss!$A$2:$V$1300,18,FALSE),0)</f>
        <v>0</v>
      </c>
      <c r="P1161" s="353">
        <f>+IFERROR(VLOOKUP($A1161,Data_Loss!$A$2:$V$1300,19,FALSE),0)</f>
        <v>0</v>
      </c>
      <c r="Q1161" s="353">
        <f>+IFERROR(VLOOKUP($A1161,Data_Loss!$A$2:$V$1300,20,FALSE),0)</f>
        <v>0</v>
      </c>
      <c r="R1161" s="353">
        <f>+IFERROR(VLOOKUP($A1161,Data_Loss!$A$2:$V$1300,21,FALSE),0)</f>
        <v>0</v>
      </c>
      <c r="S1161" s="353">
        <f>+IFERROR(VLOOKUP($A1161,Data_Loss!$A$2:$V$1300,22,FALSE),0)</f>
        <v>0</v>
      </c>
      <c r="T1161" s="191">
        <f>+$I1161*'10k &amp; MO'!C$4+$J1161*'10k &amp; MO'!C$10+$K1161*'10k &amp; MO'!C$16+$L1161*'10k &amp; MO'!C$22+$M1161*'10k &amp; MO'!C$28</f>
        <v>0</v>
      </c>
      <c r="U1161" s="349">
        <f>+$I1161*'10k &amp; MO'!D$4+$J1161*'10k &amp; MO'!D$10+$K1161*'10k &amp; MO'!D$16+$L1161*'10k &amp; MO'!D$22+$M1161*'10k &amp; MO'!D$28</f>
        <v>0</v>
      </c>
      <c r="V1161" s="349">
        <f>+$I1161*'10k &amp; MO'!E$4+$J1161*'10k &amp; MO'!E$10+$K1161*'10k &amp; MO'!E$16+$L1161*'10k &amp; MO'!E$22+$M1161*'10k &amp; MO'!E$28</f>
        <v>0</v>
      </c>
      <c r="W1161" s="349">
        <f>+$I1161*'10k &amp; MO'!F$4+$J1161*'10k &amp; MO'!F$10+$K1161*'10k &amp; MO'!F$16+$L1161*'10k &amp; MO'!F$22+$M1161*'10k &amp; MO'!F$28</f>
        <v>0</v>
      </c>
      <c r="X1161" s="349">
        <f>+$I1161*'10k &amp; MO'!G$4+$J1161*'10k &amp; MO'!G$10+$K1161*'10k &amp; MO'!G$16+$L1161*'10k &amp; MO'!G$22+$M1161*'10k &amp; MO'!G$28</f>
        <v>0</v>
      </c>
      <c r="Y1161" s="349">
        <f>+$N1161*'10k &amp; MO'!H$4+$O1161*'10k &amp; MO'!H$10+$P1161*'10k &amp; MO'!H$16+$Q1161*'10k &amp; MO'!H$22+$R1161*'10k &amp; MO'!H$28</f>
        <v>0</v>
      </c>
      <c r="Z1161" s="349">
        <f>+$N1161*'10k &amp; MO'!I$4+$O1161*'10k &amp; MO'!I$10+$P1161*'10k &amp; MO'!I$16+$Q1161*'10k &amp; MO'!I$22+$R1161*'10k &amp; MO'!I$28</f>
        <v>0</v>
      </c>
      <c r="AA1161" s="349">
        <f>+$N1161*'10k &amp; MO'!J$4+$O1161*'10k &amp; MO'!J$10+$P1161*'10k &amp; MO'!J$16+$Q1161*'10k &amp; MO'!J$22+$R1161*'10k &amp; MO'!J$28</f>
        <v>0</v>
      </c>
      <c r="AB1161" s="349">
        <f>+$N1161*'10k &amp; MO'!K$4+$O1161*'10k &amp; MO'!K$10+$P1161*'10k &amp; MO'!K$16+$Q1161*'10k &amp; MO'!K$22+$R1161*'10k &amp; MO'!K$28</f>
        <v>0</v>
      </c>
      <c r="AC1161" s="349">
        <f>+$N1161*'10k &amp; MO'!L$4+$O1161*'10k &amp; MO'!L$10+$P1161*'10k &amp; MO'!L$16+$Q1161*'10k &amp; MO'!L$22+$R1161*'10k &amp; MO'!L$28</f>
        <v>0</v>
      </c>
      <c r="AD1161" s="350">
        <f>+S1161*'10k &amp; MO'!O$4</f>
        <v>0</v>
      </c>
      <c r="AF1161" s="192" t="str">
        <f t="shared" si="161"/>
        <v>9232015</v>
      </c>
      <c r="AG1161" s="192">
        <f>+IFERROR(VLOOKUP($AF1161,'Limited Loss'!$F$5:$P$124,AG$3,FALSE),0)</f>
        <v>0</v>
      </c>
      <c r="AH1161" s="193">
        <f>+IFERROR(VLOOKUP($AF1161,'Limited Loss'!$F$5:$P$124,AH$3,FALSE),0)</f>
        <v>0</v>
      </c>
      <c r="AI1161" s="193">
        <f>+IFERROR(VLOOKUP($AF1161,'Limited Loss'!$F$5:$P$124,AI$3,FALSE),0)</f>
        <v>0</v>
      </c>
      <c r="AJ1161" s="193">
        <f>+IFERROR(VLOOKUP($AF1161,'Limited Loss'!$F$5:$P$124,AJ$3,FALSE),0)</f>
        <v>0</v>
      </c>
      <c r="AK1161" s="100">
        <f>+IFERROR(VLOOKUP($AF1161,'Limited Loss'!$F$5:$P$124,AK$3,FALSE),0)</f>
        <v>0</v>
      </c>
      <c r="AL1161" s="193">
        <f>+IFERROR(VLOOKUP($AF1161,'Limited Loss'!$F$5:$P$124,AL$3,FALSE),0)</f>
        <v>0</v>
      </c>
      <c r="AM1161" s="193">
        <f>+IFERROR(VLOOKUP($AF1161,'Limited Loss'!$F$5:$P$124,AM$3,FALSE),0)</f>
        <v>0</v>
      </c>
      <c r="AN1161" s="193">
        <f>+IFERROR(VLOOKUP($AF1161,'Limited Loss'!$F$5:$P$124,AN$3,FALSE),0)</f>
        <v>0</v>
      </c>
      <c r="AO1161" s="193">
        <f>+IFERROR(VLOOKUP($AF1161,'Limited Loss'!$F$5:$P$124,AO$3,FALSE),0)</f>
        <v>0</v>
      </c>
      <c r="AP1161" s="100">
        <f>+IFERROR(VLOOKUP($AF1161,'Limited Loss'!$F$5:$P$124,AP$3,FALSE),0)</f>
        <v>0</v>
      </c>
      <c r="AQ1161" s="353"/>
      <c r="AR1161" s="331">
        <f t="shared" si="162"/>
        <v>923</v>
      </c>
      <c r="AS1161" s="332">
        <f t="shared" si="162"/>
        <v>2015</v>
      </c>
      <c r="AT1161" s="349">
        <f t="shared" si="159"/>
        <v>0</v>
      </c>
      <c r="AU1161" s="349">
        <f t="shared" si="159"/>
        <v>0</v>
      </c>
      <c r="AV1161" s="349">
        <f t="shared" si="159"/>
        <v>0</v>
      </c>
      <c r="AW1161" s="349">
        <f t="shared" si="159"/>
        <v>0</v>
      </c>
      <c r="AX1161" s="350">
        <f t="shared" si="159"/>
        <v>0</v>
      </c>
      <c r="AY1161" s="349">
        <f t="shared" si="160"/>
        <v>0</v>
      </c>
      <c r="AZ1161" s="349">
        <f t="shared" si="160"/>
        <v>0</v>
      </c>
      <c r="BA1161" s="349">
        <f t="shared" si="160"/>
        <v>0</v>
      </c>
      <c r="BB1161" s="349">
        <f t="shared" si="160"/>
        <v>0</v>
      </c>
      <c r="BC1161" s="349">
        <f t="shared" si="160"/>
        <v>0</v>
      </c>
      <c r="BD1161" s="350">
        <f t="shared" si="160"/>
        <v>0</v>
      </c>
      <c r="BE1161" s="349">
        <f t="shared" si="164"/>
        <v>0</v>
      </c>
      <c r="BF1161" s="375">
        <f t="shared" si="165"/>
        <v>0</v>
      </c>
      <c r="BG1161" s="334">
        <f t="shared" si="166"/>
        <v>0</v>
      </c>
    </row>
    <row r="1162" spans="1:59" x14ac:dyDescent="0.2">
      <c r="A1162" s="326" t="str">
        <f t="shared" si="163"/>
        <v>9232016</v>
      </c>
      <c r="B1162" s="331">
        <v>923</v>
      </c>
      <c r="C1162" s="327">
        <v>2016</v>
      </c>
      <c r="D1162" s="353">
        <f>+IFERROR(VLOOKUP($A1162,Data_Loss!$A$2:$V$1180,6,FALSE),0)</f>
        <v>0</v>
      </c>
      <c r="E1162" s="353">
        <f>+IFERROR(VLOOKUP($A1162,Data_Loss!$A$2:$V$1180,7,FALSE),0)</f>
        <v>0</v>
      </c>
      <c r="F1162" s="353">
        <f>+IFERROR(VLOOKUP($A1162,Data_Loss!$A$2:$V$1180,8,FALSE),0)</f>
        <v>0</v>
      </c>
      <c r="G1162" s="353">
        <f>+IFERROR(VLOOKUP($A1162,Data_Loss!$A$2:$V$1180,9,FALSE),0)</f>
        <v>0</v>
      </c>
      <c r="H1162" s="353">
        <f>+IFERROR(VLOOKUP($A1162,Data_Loss!$A$2:$V$1180,10,FALSE),0)</f>
        <v>0</v>
      </c>
      <c r="I1162" s="353">
        <f>+IFERROR(VLOOKUP($A1162,Data_Loss!$A$2:$V$1300,12,FALSE),0)</f>
        <v>0</v>
      </c>
      <c r="J1162" s="353">
        <f>+IFERROR(VLOOKUP($A1162,Data_Loss!$A$2:$V$1300,13,FALSE),0)</f>
        <v>0</v>
      </c>
      <c r="K1162" s="353">
        <f>+IFERROR(VLOOKUP($A1162,Data_Loss!$A$2:$V$1300,14,FALSE),0)</f>
        <v>0</v>
      </c>
      <c r="L1162" s="353">
        <f>+IFERROR(VLOOKUP($A1162,Data_Loss!$A$2:$V$1300,15,FALSE),0)</f>
        <v>0</v>
      </c>
      <c r="M1162" s="353">
        <f>+IFERROR(VLOOKUP($A1162,Data_Loss!$A$2:$V$1300,16,FALSE),0)</f>
        <v>0</v>
      </c>
      <c r="N1162" s="353">
        <f>+IFERROR(VLOOKUP($A1162,Data_Loss!$A$2:$V$1300,17,FALSE),0)</f>
        <v>0</v>
      </c>
      <c r="O1162" s="353">
        <f>+IFERROR(VLOOKUP($A1162,Data_Loss!$A$2:$V$1300,18,FALSE),0)</f>
        <v>0</v>
      </c>
      <c r="P1162" s="353">
        <f>+IFERROR(VLOOKUP($A1162,Data_Loss!$A$2:$V$1300,19,FALSE),0)</f>
        <v>0</v>
      </c>
      <c r="Q1162" s="353">
        <f>+IFERROR(VLOOKUP($A1162,Data_Loss!$A$2:$V$1300,20,FALSE),0)</f>
        <v>0</v>
      </c>
      <c r="R1162" s="353">
        <f>+IFERROR(VLOOKUP($A1162,Data_Loss!$A$2:$V$1300,21,FALSE),0)</f>
        <v>0</v>
      </c>
      <c r="S1162" s="353">
        <f>+IFERROR(VLOOKUP($A1162,Data_Loss!$A$2:$V$1300,22,FALSE),0)</f>
        <v>0</v>
      </c>
      <c r="T1162" s="191">
        <f>+$I1162*'10k &amp; MO'!C$5+$J1162*'10k &amp; MO'!C$11+$K1162*'10k &amp; MO'!C$17+$L1162*'10k &amp; MO'!C$23+$M1162*'10k &amp; MO'!C$29</f>
        <v>0</v>
      </c>
      <c r="U1162" s="349">
        <f>+$I1162*'10k &amp; MO'!D$5+$J1162*'10k &amp; MO'!D$11+$K1162*'10k &amp; MO'!D$17+$L1162*'10k &amp; MO'!D$23+$M1162*'10k &amp; MO'!D$29</f>
        <v>0</v>
      </c>
      <c r="V1162" s="349">
        <f>+$I1162*'10k &amp; MO'!E$5+$J1162*'10k &amp; MO'!E$11+$K1162*'10k &amp; MO'!E$17+$L1162*'10k &amp; MO'!E$23+$M1162*'10k &amp; MO'!E$29</f>
        <v>0</v>
      </c>
      <c r="W1162" s="349">
        <f>+$I1162*'10k &amp; MO'!F$5+$J1162*'10k &amp; MO'!F$11+$K1162*'10k &amp; MO'!F$17+$L1162*'10k &amp; MO'!F$23+$M1162*'10k &amp; MO'!F$29</f>
        <v>0</v>
      </c>
      <c r="X1162" s="349">
        <f>+$I1162*'10k &amp; MO'!G$5+$J1162*'10k &amp; MO'!G$11+$K1162*'10k &amp; MO'!G$17+$L1162*'10k &amp; MO'!G$23+$M1162*'10k &amp; MO'!G$29</f>
        <v>0</v>
      </c>
      <c r="Y1162" s="349">
        <f>+$N1162*'10k &amp; MO'!H$5+$O1162*'10k &amp; MO'!H$11+$P1162*'10k &amp; MO'!H$17+$Q1162*'10k &amp; MO'!H$23+$R1162*'10k &amp; MO'!H$29</f>
        <v>0</v>
      </c>
      <c r="Z1162" s="349">
        <f>+$N1162*'10k &amp; MO'!I$5+$O1162*'10k &amp; MO'!I$11+$P1162*'10k &amp; MO'!I$17+$Q1162*'10k &amp; MO'!I$23+$R1162*'10k &amp; MO'!I$29</f>
        <v>0</v>
      </c>
      <c r="AA1162" s="349">
        <f>+$N1162*'10k &amp; MO'!J$5+$O1162*'10k &amp; MO'!J$11+$P1162*'10k &amp; MO'!J$17+$Q1162*'10k &amp; MO'!J$23+$R1162*'10k &amp; MO'!J$29</f>
        <v>0</v>
      </c>
      <c r="AB1162" s="349">
        <f>+$N1162*'10k &amp; MO'!K$5+$O1162*'10k &amp; MO'!K$11+$P1162*'10k &amp; MO'!K$17+$Q1162*'10k &amp; MO'!K$23+$R1162*'10k &amp; MO'!K$29</f>
        <v>0</v>
      </c>
      <c r="AC1162" s="349">
        <f>+$N1162*'10k &amp; MO'!L$5+$O1162*'10k &amp; MO'!L$11+$P1162*'10k &amp; MO'!L$17+$Q1162*'10k &amp; MO'!L$23+$R1162*'10k &amp; MO'!L$29</f>
        <v>0</v>
      </c>
      <c r="AD1162" s="350">
        <f>+S1162*'10k &amp; MO'!O$5</f>
        <v>0</v>
      </c>
      <c r="AF1162" s="192" t="str">
        <f t="shared" si="161"/>
        <v>9232016</v>
      </c>
      <c r="AG1162" s="192">
        <f>+IFERROR(VLOOKUP($AF1162,'Limited Loss'!$F$5:$P$124,AG$3,FALSE),0)</f>
        <v>0</v>
      </c>
      <c r="AH1162" s="193">
        <f>+IFERROR(VLOOKUP($AF1162,'Limited Loss'!$F$5:$P$124,AH$3,FALSE),0)</f>
        <v>0</v>
      </c>
      <c r="AI1162" s="193">
        <f>+IFERROR(VLOOKUP($AF1162,'Limited Loss'!$F$5:$P$124,AI$3,FALSE),0)</f>
        <v>0</v>
      </c>
      <c r="AJ1162" s="193">
        <f>+IFERROR(VLOOKUP($AF1162,'Limited Loss'!$F$5:$P$124,AJ$3,FALSE),0)</f>
        <v>0</v>
      </c>
      <c r="AK1162" s="100">
        <f>+IFERROR(VLOOKUP($AF1162,'Limited Loss'!$F$5:$P$124,AK$3,FALSE),0)</f>
        <v>0</v>
      </c>
      <c r="AL1162" s="193">
        <f>+IFERROR(VLOOKUP($AF1162,'Limited Loss'!$F$5:$P$124,AL$3,FALSE),0)</f>
        <v>0</v>
      </c>
      <c r="AM1162" s="193">
        <f>+IFERROR(VLOOKUP($AF1162,'Limited Loss'!$F$5:$P$124,AM$3,FALSE),0)</f>
        <v>0</v>
      </c>
      <c r="AN1162" s="193">
        <f>+IFERROR(VLOOKUP($AF1162,'Limited Loss'!$F$5:$P$124,AN$3,FALSE),0)</f>
        <v>0</v>
      </c>
      <c r="AO1162" s="193">
        <f>+IFERROR(VLOOKUP($AF1162,'Limited Loss'!$F$5:$P$124,AO$3,FALSE),0)</f>
        <v>0</v>
      </c>
      <c r="AP1162" s="100">
        <f>+IFERROR(VLOOKUP($AF1162,'Limited Loss'!$F$5:$P$124,AP$3,FALSE),0)</f>
        <v>0</v>
      </c>
      <c r="AQ1162" s="353"/>
      <c r="AR1162" s="331">
        <f t="shared" si="162"/>
        <v>923</v>
      </c>
      <c r="AS1162" s="332">
        <f t="shared" si="162"/>
        <v>2016</v>
      </c>
      <c r="AT1162" s="349">
        <f t="shared" si="159"/>
        <v>0</v>
      </c>
      <c r="AU1162" s="349">
        <f t="shared" si="159"/>
        <v>0</v>
      </c>
      <c r="AV1162" s="349">
        <f t="shared" si="159"/>
        <v>0</v>
      </c>
      <c r="AW1162" s="349">
        <f t="shared" si="159"/>
        <v>0</v>
      </c>
      <c r="AX1162" s="350">
        <f t="shared" si="159"/>
        <v>0</v>
      </c>
      <c r="AY1162" s="349">
        <f t="shared" si="160"/>
        <v>0</v>
      </c>
      <c r="AZ1162" s="349">
        <f t="shared" si="160"/>
        <v>0</v>
      </c>
      <c r="BA1162" s="349">
        <f t="shared" si="160"/>
        <v>0</v>
      </c>
      <c r="BB1162" s="349">
        <f t="shared" si="160"/>
        <v>0</v>
      </c>
      <c r="BC1162" s="349">
        <f t="shared" si="160"/>
        <v>0</v>
      </c>
      <c r="BD1162" s="350">
        <f t="shared" si="160"/>
        <v>0</v>
      </c>
      <c r="BE1162" s="349">
        <f t="shared" si="164"/>
        <v>0</v>
      </c>
      <c r="BF1162" s="375">
        <f t="shared" si="165"/>
        <v>0</v>
      </c>
      <c r="BG1162" s="334">
        <f t="shared" si="166"/>
        <v>0</v>
      </c>
    </row>
    <row r="1163" spans="1:59" x14ac:dyDescent="0.2">
      <c r="A1163" s="326" t="str">
        <f t="shared" si="163"/>
        <v>9232017</v>
      </c>
      <c r="B1163" s="331">
        <v>923</v>
      </c>
      <c r="C1163" s="327">
        <v>2017</v>
      </c>
      <c r="D1163" s="353">
        <f>+IFERROR(VLOOKUP($A1163,Data_Loss!$A$2:$V$1180,6,FALSE),0)</f>
        <v>0</v>
      </c>
      <c r="E1163" s="353">
        <f>+IFERROR(VLOOKUP($A1163,Data_Loss!$A$2:$V$1180,7,FALSE),0)</f>
        <v>0</v>
      </c>
      <c r="F1163" s="353">
        <f>+IFERROR(VLOOKUP($A1163,Data_Loss!$A$2:$V$1180,8,FALSE),0)</f>
        <v>0</v>
      </c>
      <c r="G1163" s="353">
        <f>+IFERROR(VLOOKUP($A1163,Data_Loss!$A$2:$V$1180,9,FALSE),0)</f>
        <v>1</v>
      </c>
      <c r="H1163" s="353">
        <f>+IFERROR(VLOOKUP($A1163,Data_Loss!$A$2:$V$1180,10,FALSE),0)</f>
        <v>1</v>
      </c>
      <c r="I1163" s="353">
        <f>+IFERROR(VLOOKUP($A1163,Data_Loss!$A$2:$V$1300,12,FALSE),0)</f>
        <v>0</v>
      </c>
      <c r="J1163" s="353">
        <f>+IFERROR(VLOOKUP($A1163,Data_Loss!$A$2:$V$1300,13,FALSE),0)</f>
        <v>0</v>
      </c>
      <c r="K1163" s="353">
        <f>+IFERROR(VLOOKUP($A1163,Data_Loss!$A$2:$V$1300,14,FALSE),0)</f>
        <v>0</v>
      </c>
      <c r="L1163" s="353">
        <f>+IFERROR(VLOOKUP($A1163,Data_Loss!$A$2:$V$1300,15,FALSE),0)</f>
        <v>42414</v>
      </c>
      <c r="M1163" s="353">
        <f>+IFERROR(VLOOKUP($A1163,Data_Loss!$A$2:$V$1300,16,FALSE),0)</f>
        <v>1472</v>
      </c>
      <c r="N1163" s="353">
        <f>+IFERROR(VLOOKUP($A1163,Data_Loss!$A$2:$V$1300,17,FALSE),0)</f>
        <v>0</v>
      </c>
      <c r="O1163" s="353">
        <f>+IFERROR(VLOOKUP($A1163,Data_Loss!$A$2:$V$1300,18,FALSE),0)</f>
        <v>0</v>
      </c>
      <c r="P1163" s="353">
        <f>+IFERROR(VLOOKUP($A1163,Data_Loss!$A$2:$V$1300,19,FALSE),0)</f>
        <v>0</v>
      </c>
      <c r="Q1163" s="353">
        <f>+IFERROR(VLOOKUP($A1163,Data_Loss!$A$2:$V$1300,20,FALSE),0)</f>
        <v>9091</v>
      </c>
      <c r="R1163" s="353">
        <f>+IFERROR(VLOOKUP($A1163,Data_Loss!$A$2:$V$1300,21,FALSE),0)</f>
        <v>15910</v>
      </c>
      <c r="S1163" s="353">
        <f>+IFERROR(VLOOKUP($A1163,Data_Loss!$A$2:$V$1300,22,FALSE),0)</f>
        <v>0</v>
      </c>
      <c r="T1163" s="191">
        <f>+$I1163*'10k &amp; MO'!C$6+$J1163*'10k &amp; MO'!C$12+$K1163*'10k &amp; MO'!C$18+$L1163*'10k &amp; MO'!C$24+$M1163*'10k &amp; MO'!C$30</f>
        <v>0</v>
      </c>
      <c r="U1163" s="349">
        <f>+$I1163*'10k &amp; MO'!D$6+$J1163*'10k &amp; MO'!D$12+$K1163*'10k &amp; MO'!D$18+$L1163*'10k &amp; MO'!D$24+$M1163*'10k &amp; MO'!D$30</f>
        <v>90.394199999999984</v>
      </c>
      <c r="V1163" s="349">
        <f>+$I1163*'10k &amp; MO'!E$6+$J1163*'10k &amp; MO'!E$12+$K1163*'10k &amp; MO'!E$18+$L1163*'10k &amp; MO'!E$24+$M1163*'10k &amp; MO'!E$30</f>
        <v>37795.2166</v>
      </c>
      <c r="W1163" s="349">
        <f>+$I1163*'10k &amp; MO'!F$6+$J1163*'10k &amp; MO'!F$12+$K1163*'10k &amp; MO'!F$18+$L1163*'10k &amp; MO'!F$24+$M1163*'10k &amp; MO'!F$30</f>
        <v>38414.264799999997</v>
      </c>
      <c r="X1163" s="349">
        <f>+$I1163*'10k &amp; MO'!G$6+$J1163*'10k &amp; MO'!G$12+$K1163*'10k &amp; MO'!G$18+$L1163*'10k &amp; MO'!G$24+$M1163*'10k &amp; MO'!G$30</f>
        <v>4814.6584000000003</v>
      </c>
      <c r="Y1163" s="349">
        <f>+$N1163*'10k &amp; MO'!H$6+$O1163*'10k &amp; MO'!H$12+$P1163*'10k &amp; MO'!H$18+$Q1163*'10k &amp; MO'!H$24+$R1163*'10k &amp; MO'!H$30</f>
        <v>0</v>
      </c>
      <c r="Z1163" s="349">
        <f>+$N1163*'10k &amp; MO'!I$6+$O1163*'10k &amp; MO'!I$12+$P1163*'10k &amp; MO'!I$18+$Q1163*'10k &amp; MO'!I$24+$R1163*'10k &amp; MO'!I$30</f>
        <v>11.136699999999999</v>
      </c>
      <c r="AA1163" s="349">
        <f>+$N1163*'10k &amp; MO'!J$6+$O1163*'10k &amp; MO'!J$12+$P1163*'10k &amp; MO'!J$18+$Q1163*'10k &amp; MO'!J$24+$R1163*'10k &amp; MO'!J$30</f>
        <v>15892.283100000001</v>
      </c>
      <c r="AB1163" s="349">
        <f>+$N1163*'10k &amp; MO'!K$6+$O1163*'10k &amp; MO'!K$12+$P1163*'10k &amp; MO'!K$18+$Q1163*'10k &amp; MO'!K$24+$R1163*'10k &amp; MO'!K$30</f>
        <v>14740.756300000001</v>
      </c>
      <c r="AC1163" s="349">
        <f>+$N1163*'10k &amp; MO'!L$6+$O1163*'10k &amp; MO'!L$12+$P1163*'10k &amp; MO'!L$18+$Q1163*'10k &amp; MO'!L$24+$R1163*'10k &amp; MO'!L$30</f>
        <v>24276.114300000001</v>
      </c>
      <c r="AD1163" s="350">
        <f>+S1163*'10k &amp; MO'!O$6</f>
        <v>0</v>
      </c>
      <c r="AF1163" s="192" t="str">
        <f t="shared" si="161"/>
        <v>9232017</v>
      </c>
      <c r="AG1163" s="192">
        <f>+IFERROR(VLOOKUP($AF1163,'Limited Loss'!$F$5:$P$124,AG$3,FALSE),0)</f>
        <v>0</v>
      </c>
      <c r="AH1163" s="193">
        <f>+IFERROR(VLOOKUP($AF1163,'Limited Loss'!$F$5:$P$124,AH$3,FALSE),0)</f>
        <v>0</v>
      </c>
      <c r="AI1163" s="193">
        <f>+IFERROR(VLOOKUP($AF1163,'Limited Loss'!$F$5:$P$124,AI$3,FALSE),0)</f>
        <v>0</v>
      </c>
      <c r="AJ1163" s="193">
        <f>+IFERROR(VLOOKUP($AF1163,'Limited Loss'!$F$5:$P$124,AJ$3,FALSE),0)</f>
        <v>0</v>
      </c>
      <c r="AK1163" s="100">
        <f>+IFERROR(VLOOKUP($AF1163,'Limited Loss'!$F$5:$P$124,AK$3,FALSE),0)</f>
        <v>0</v>
      </c>
      <c r="AL1163" s="193">
        <f>+IFERROR(VLOOKUP($AF1163,'Limited Loss'!$F$5:$P$124,AL$3,FALSE),0)</f>
        <v>0</v>
      </c>
      <c r="AM1163" s="193">
        <f>+IFERROR(VLOOKUP($AF1163,'Limited Loss'!$F$5:$P$124,AM$3,FALSE),0)</f>
        <v>0</v>
      </c>
      <c r="AN1163" s="193">
        <f>+IFERROR(VLOOKUP($AF1163,'Limited Loss'!$F$5:$P$124,AN$3,FALSE),0)</f>
        <v>0</v>
      </c>
      <c r="AO1163" s="193">
        <f>+IFERROR(VLOOKUP($AF1163,'Limited Loss'!$F$5:$P$124,AO$3,FALSE),0)</f>
        <v>0</v>
      </c>
      <c r="AP1163" s="100">
        <f>+IFERROR(VLOOKUP($AF1163,'Limited Loss'!$F$5:$P$124,AP$3,FALSE),0)</f>
        <v>0</v>
      </c>
      <c r="AQ1163" s="353"/>
      <c r="AR1163" s="331">
        <f t="shared" si="162"/>
        <v>923</v>
      </c>
      <c r="AS1163" s="332">
        <f t="shared" si="162"/>
        <v>2017</v>
      </c>
      <c r="AT1163" s="349">
        <f t="shared" si="159"/>
        <v>0</v>
      </c>
      <c r="AU1163" s="349">
        <f t="shared" si="159"/>
        <v>90.394199999999984</v>
      </c>
      <c r="AV1163" s="349">
        <f t="shared" si="159"/>
        <v>37795.2166</v>
      </c>
      <c r="AW1163" s="349">
        <f t="shared" si="159"/>
        <v>38414.264799999997</v>
      </c>
      <c r="AX1163" s="350">
        <f t="shared" si="159"/>
        <v>4814.6584000000003</v>
      </c>
      <c r="AY1163" s="349">
        <f t="shared" si="160"/>
        <v>0</v>
      </c>
      <c r="AZ1163" s="349">
        <f t="shared" si="160"/>
        <v>11.136699999999999</v>
      </c>
      <c r="BA1163" s="349">
        <f t="shared" si="160"/>
        <v>15892.283100000001</v>
      </c>
      <c r="BB1163" s="349">
        <f t="shared" si="160"/>
        <v>14740.756300000001</v>
      </c>
      <c r="BC1163" s="349">
        <f t="shared" si="160"/>
        <v>24276.114300000001</v>
      </c>
      <c r="BD1163" s="350">
        <f t="shared" si="160"/>
        <v>0</v>
      </c>
      <c r="BE1163" s="349">
        <f t="shared" si="164"/>
        <v>53789.030600000006</v>
      </c>
      <c r="BF1163" s="375">
        <f t="shared" si="165"/>
        <v>82245.793799999999</v>
      </c>
      <c r="BG1163" s="334">
        <f t="shared" si="166"/>
        <v>0</v>
      </c>
    </row>
    <row r="1164" spans="1:59" x14ac:dyDescent="0.2">
      <c r="A1164" s="326" t="str">
        <f t="shared" si="163"/>
        <v>9232018</v>
      </c>
      <c r="B1164" s="331">
        <v>923</v>
      </c>
      <c r="C1164" s="327">
        <v>2018</v>
      </c>
      <c r="D1164" s="353">
        <f>+IFERROR(VLOOKUP($A1164,Data_Loss!$A$2:$V$1180,6,FALSE),0)</f>
        <v>0</v>
      </c>
      <c r="E1164" s="353">
        <f>+IFERROR(VLOOKUP($A1164,Data_Loss!$A$2:$V$1180,7,FALSE),0)</f>
        <v>0</v>
      </c>
      <c r="F1164" s="353">
        <f>+IFERROR(VLOOKUP($A1164,Data_Loss!$A$2:$V$1180,8,FALSE),0)</f>
        <v>0</v>
      </c>
      <c r="G1164" s="353">
        <f>+IFERROR(VLOOKUP($A1164,Data_Loss!$A$2:$V$1180,9,FALSE),0)</f>
        <v>0</v>
      </c>
      <c r="H1164" s="353">
        <f>+IFERROR(VLOOKUP($A1164,Data_Loss!$A$2:$V$1180,10,FALSE),0)</f>
        <v>0</v>
      </c>
      <c r="I1164" s="353">
        <f>+IFERROR(VLOOKUP($A1164,Data_Loss!$A$2:$V$1300,12,FALSE),0)</f>
        <v>0</v>
      </c>
      <c r="J1164" s="353">
        <f>+IFERROR(VLOOKUP($A1164,Data_Loss!$A$2:$V$1300,13,FALSE),0)</f>
        <v>0</v>
      </c>
      <c r="K1164" s="353">
        <f>+IFERROR(VLOOKUP($A1164,Data_Loss!$A$2:$V$1300,14,FALSE),0)</f>
        <v>0</v>
      </c>
      <c r="L1164" s="353">
        <f>+IFERROR(VLOOKUP($A1164,Data_Loss!$A$2:$V$1300,15,FALSE),0)</f>
        <v>0</v>
      </c>
      <c r="M1164" s="353">
        <f>+IFERROR(VLOOKUP($A1164,Data_Loss!$A$2:$V$1300,16,FALSE),0)</f>
        <v>0</v>
      </c>
      <c r="N1164" s="353">
        <f>+IFERROR(VLOOKUP($A1164,Data_Loss!$A$2:$V$1300,17,FALSE),0)</f>
        <v>0</v>
      </c>
      <c r="O1164" s="353">
        <f>+IFERROR(VLOOKUP($A1164,Data_Loss!$A$2:$V$1300,18,FALSE),0)</f>
        <v>0</v>
      </c>
      <c r="P1164" s="353">
        <f>+IFERROR(VLOOKUP($A1164,Data_Loss!$A$2:$V$1300,19,FALSE),0)</f>
        <v>0</v>
      </c>
      <c r="Q1164" s="353">
        <f>+IFERROR(VLOOKUP($A1164,Data_Loss!$A$2:$V$1300,20,FALSE),0)</f>
        <v>0</v>
      </c>
      <c r="R1164" s="353">
        <f>+IFERROR(VLOOKUP($A1164,Data_Loss!$A$2:$V$1300,21,FALSE),0)</f>
        <v>0</v>
      </c>
      <c r="S1164" s="353">
        <f>+IFERROR(VLOOKUP($A1164,Data_Loss!$A$2:$V$1300,22,FALSE),0)</f>
        <v>0</v>
      </c>
      <c r="T1164" s="191">
        <f>+$I1164*'10k &amp; MO'!C$7+$J1164*'10k &amp; MO'!C$13+$K1164*'10k &amp; MO'!C$19+$L1164*'10k &amp; MO'!C$25+$M1164*'10k &amp; MO'!C$31</f>
        <v>0</v>
      </c>
      <c r="U1164" s="349">
        <f>+$I1164*'10k &amp; MO'!D$7+$J1164*'10k &amp; MO'!D$13+$K1164*'10k &amp; MO'!D$19+$L1164*'10k &amp; MO'!D$25+$M1164*'10k &amp; MO'!D$31</f>
        <v>0</v>
      </c>
      <c r="V1164" s="349">
        <f>+$I1164*'10k &amp; MO'!E$7+$J1164*'10k &amp; MO'!E$13+$K1164*'10k &amp; MO'!E$19+$L1164*'10k &amp; MO'!E$25+$M1164*'10k &amp; MO'!E$31</f>
        <v>0</v>
      </c>
      <c r="W1164" s="349">
        <f>+$I1164*'10k &amp; MO'!F$7+$J1164*'10k &amp; MO'!F$13+$K1164*'10k &amp; MO'!F$19+$L1164*'10k &amp; MO'!F$25+$M1164*'10k &amp; MO'!F$31</f>
        <v>0</v>
      </c>
      <c r="X1164" s="349">
        <f>+$I1164*'10k &amp; MO'!G$7+$J1164*'10k &amp; MO'!G$13+$K1164*'10k &amp; MO'!G$19+$L1164*'10k &amp; MO'!G$25+$M1164*'10k &amp; MO'!G$31</f>
        <v>0</v>
      </c>
      <c r="Y1164" s="349">
        <f>+$N1164*'10k &amp; MO'!H$7+$O1164*'10k &amp; MO'!H$13+$P1164*'10k &amp; MO'!H$19+$Q1164*'10k &amp; MO'!H$25+$R1164*'10k &amp; MO'!H$31</f>
        <v>0</v>
      </c>
      <c r="Z1164" s="349">
        <f>+$N1164*'10k &amp; MO'!I$7+$O1164*'10k &amp; MO'!I$13+$P1164*'10k &amp; MO'!I$19+$Q1164*'10k &amp; MO'!I$25+$R1164*'10k &amp; MO'!I$31</f>
        <v>0</v>
      </c>
      <c r="AA1164" s="349">
        <f>+$N1164*'10k &amp; MO'!J$7+$O1164*'10k &amp; MO'!J$13+$P1164*'10k &amp; MO'!J$19+$Q1164*'10k &amp; MO'!J$25+$R1164*'10k &amp; MO'!J$31</f>
        <v>0</v>
      </c>
      <c r="AB1164" s="349">
        <f>+$N1164*'10k &amp; MO'!K$7+$O1164*'10k &amp; MO'!K$13+$P1164*'10k &amp; MO'!K$19+$Q1164*'10k &amp; MO'!K$25+$R1164*'10k &amp; MO'!K$31</f>
        <v>0</v>
      </c>
      <c r="AC1164" s="349">
        <f>+$N1164*'10k &amp; MO'!L$7+$O1164*'10k &amp; MO'!L$13+$P1164*'10k &amp; MO'!L$19+$Q1164*'10k &amp; MO'!L$25+$R1164*'10k &amp; MO'!L$31</f>
        <v>0</v>
      </c>
      <c r="AD1164" s="350">
        <f>+S1164*'10k &amp; MO'!O$7</f>
        <v>0</v>
      </c>
      <c r="AF1164" s="192" t="str">
        <f t="shared" si="161"/>
        <v>9232018</v>
      </c>
      <c r="AG1164" s="192">
        <f>+IFERROR(VLOOKUP($AF1164,'Limited Loss'!$F$5:$P$124,AG$3,FALSE),0)</f>
        <v>0</v>
      </c>
      <c r="AH1164" s="193">
        <f>+IFERROR(VLOOKUP($AF1164,'Limited Loss'!$F$5:$P$124,AH$3,FALSE),0)</f>
        <v>0</v>
      </c>
      <c r="AI1164" s="193">
        <f>+IFERROR(VLOOKUP($AF1164,'Limited Loss'!$F$5:$P$124,AI$3,FALSE),0)</f>
        <v>0</v>
      </c>
      <c r="AJ1164" s="193">
        <f>+IFERROR(VLOOKUP($AF1164,'Limited Loss'!$F$5:$P$124,AJ$3,FALSE),0)</f>
        <v>0</v>
      </c>
      <c r="AK1164" s="100">
        <f>+IFERROR(VLOOKUP($AF1164,'Limited Loss'!$F$5:$P$124,AK$3,FALSE),0)</f>
        <v>0</v>
      </c>
      <c r="AL1164" s="193">
        <f>+IFERROR(VLOOKUP($AF1164,'Limited Loss'!$F$5:$P$124,AL$3,FALSE),0)</f>
        <v>0</v>
      </c>
      <c r="AM1164" s="193">
        <f>+IFERROR(VLOOKUP($AF1164,'Limited Loss'!$F$5:$P$124,AM$3,FALSE),0)</f>
        <v>0</v>
      </c>
      <c r="AN1164" s="193">
        <f>+IFERROR(VLOOKUP($AF1164,'Limited Loss'!$F$5:$P$124,AN$3,FALSE),0)</f>
        <v>0</v>
      </c>
      <c r="AO1164" s="193">
        <f>+IFERROR(VLOOKUP($AF1164,'Limited Loss'!$F$5:$P$124,AO$3,FALSE),0)</f>
        <v>0</v>
      </c>
      <c r="AP1164" s="100">
        <f>+IFERROR(VLOOKUP($AF1164,'Limited Loss'!$F$5:$P$124,AP$3,FALSE),0)</f>
        <v>0</v>
      </c>
      <c r="AQ1164" s="353"/>
      <c r="AR1164" s="331">
        <f t="shared" si="162"/>
        <v>923</v>
      </c>
      <c r="AS1164" s="332">
        <f t="shared" si="162"/>
        <v>2018</v>
      </c>
      <c r="AT1164" s="349">
        <f t="shared" si="159"/>
        <v>0</v>
      </c>
      <c r="AU1164" s="349">
        <f t="shared" si="159"/>
        <v>0</v>
      </c>
      <c r="AV1164" s="349">
        <f t="shared" si="159"/>
        <v>0</v>
      </c>
      <c r="AW1164" s="349">
        <f t="shared" si="159"/>
        <v>0</v>
      </c>
      <c r="AX1164" s="350">
        <f t="shared" si="159"/>
        <v>0</v>
      </c>
      <c r="AY1164" s="349">
        <f t="shared" si="160"/>
        <v>0</v>
      </c>
      <c r="AZ1164" s="349">
        <f t="shared" si="160"/>
        <v>0</v>
      </c>
      <c r="BA1164" s="349">
        <f t="shared" si="160"/>
        <v>0</v>
      </c>
      <c r="BB1164" s="349">
        <f t="shared" si="160"/>
        <v>0</v>
      </c>
      <c r="BC1164" s="349">
        <f t="shared" si="160"/>
        <v>0</v>
      </c>
      <c r="BD1164" s="350">
        <f t="shared" si="160"/>
        <v>0</v>
      </c>
      <c r="BE1164" s="349">
        <f t="shared" si="164"/>
        <v>0</v>
      </c>
      <c r="BF1164" s="375">
        <f t="shared" si="165"/>
        <v>0</v>
      </c>
      <c r="BG1164" s="334">
        <f t="shared" si="166"/>
        <v>0</v>
      </c>
    </row>
    <row r="1165" spans="1:59" x14ac:dyDescent="0.2">
      <c r="A1165" s="326" t="str">
        <f t="shared" si="163"/>
        <v>9242014</v>
      </c>
      <c r="B1165" s="331">
        <v>924</v>
      </c>
      <c r="C1165" s="327">
        <v>2014</v>
      </c>
      <c r="D1165" s="353">
        <f>+IFERROR(VLOOKUP($A1165,Data_Loss!$A$2:$V$1180,6,FALSE),0)</f>
        <v>0</v>
      </c>
      <c r="E1165" s="353">
        <f>+IFERROR(VLOOKUP($A1165,Data_Loss!$A$2:$V$1180,7,FALSE),0)</f>
        <v>0</v>
      </c>
      <c r="F1165" s="353">
        <f>+IFERROR(VLOOKUP($A1165,Data_Loss!$A$2:$V$1180,8,FALSE),0)</f>
        <v>5</v>
      </c>
      <c r="G1165" s="353">
        <f>+IFERROR(VLOOKUP($A1165,Data_Loss!$A$2:$V$1180,9,FALSE),0)</f>
        <v>12</v>
      </c>
      <c r="H1165" s="353">
        <f>+IFERROR(VLOOKUP($A1165,Data_Loss!$A$2:$V$1180,10,FALSE),0)</f>
        <v>36</v>
      </c>
      <c r="I1165" s="353">
        <f>+IFERROR(VLOOKUP($A1165,Data_Loss!$A$2:$V$1300,12,FALSE),0)</f>
        <v>0</v>
      </c>
      <c r="J1165" s="353">
        <f>+IFERROR(VLOOKUP($A1165,Data_Loss!$A$2:$V$1300,13,FALSE),0)</f>
        <v>0</v>
      </c>
      <c r="K1165" s="353">
        <f>+IFERROR(VLOOKUP($A1165,Data_Loss!$A$2:$V$1300,14,FALSE),0)</f>
        <v>590659</v>
      </c>
      <c r="L1165" s="353">
        <f>+IFERROR(VLOOKUP($A1165,Data_Loss!$A$2:$V$1300,15,FALSE),0)</f>
        <v>287013</v>
      </c>
      <c r="M1165" s="353">
        <f>+IFERROR(VLOOKUP($A1165,Data_Loss!$A$2:$V$1300,16,FALSE),0)</f>
        <v>571448</v>
      </c>
      <c r="N1165" s="353">
        <f>+IFERROR(VLOOKUP($A1165,Data_Loss!$A$2:$V$1300,17,FALSE),0)</f>
        <v>0</v>
      </c>
      <c r="O1165" s="353">
        <f>+IFERROR(VLOOKUP($A1165,Data_Loss!$A$2:$V$1300,18,FALSE),0)</f>
        <v>0</v>
      </c>
      <c r="P1165" s="353">
        <f>+IFERROR(VLOOKUP($A1165,Data_Loss!$A$2:$V$1300,19,FALSE),0)</f>
        <v>452966</v>
      </c>
      <c r="Q1165" s="353">
        <f>+IFERROR(VLOOKUP($A1165,Data_Loss!$A$2:$V$1300,20,FALSE),0)</f>
        <v>313589</v>
      </c>
      <c r="R1165" s="353">
        <f>+IFERROR(VLOOKUP($A1165,Data_Loss!$A$2:$V$1300,21,FALSE),0)</f>
        <v>412318</v>
      </c>
      <c r="S1165" s="353">
        <f>+IFERROR(VLOOKUP($A1165,Data_Loss!$A$2:$V$1300,22,FALSE),0)</f>
        <v>205920</v>
      </c>
      <c r="T1165" s="191">
        <f>+$I1165*'10k &amp; MO'!C$3+$J1165*'10k &amp; MO'!C$9+$K1165*'10k &amp; MO'!C$15+$L1165*'10k &amp; MO'!C$21+$M1165*'10k &amp; MO'!C$27</f>
        <v>0</v>
      </c>
      <c r="U1165" s="349">
        <f>+$I1165*'10k &amp; MO'!D$3+$J1165*'10k &amp; MO'!D$9+$K1165*'10k &amp; MO'!D$15+$L1165*'10k &amp; MO'!D$21+$M1165*'10k &amp; MO'!D$27</f>
        <v>0</v>
      </c>
      <c r="V1165" s="349">
        <f>+$I1165*'10k &amp; MO'!E$3+$J1165*'10k &amp; MO'!E$9+$K1165*'10k &amp; MO'!E$15+$L1165*'10k &amp; MO'!E$21+$M1165*'10k &amp; MO'!E$27</f>
        <v>888351.13600000006</v>
      </c>
      <c r="W1165" s="349">
        <f>+$I1165*'10k &amp; MO'!F$3+$J1165*'10k &amp; MO'!F$9+$K1165*'10k &amp; MO'!F$15+$L1165*'10k &amp; MO'!F$21+$M1165*'10k &amp; MO'!F$27</f>
        <v>352738.97700000001</v>
      </c>
      <c r="X1165" s="349">
        <f>+$I1165*'10k &amp; MO'!G$3+$J1165*'10k &amp; MO'!G$9+$K1165*'10k &amp; MO'!G$15+$L1165*'10k &amp; MO'!G$21+$M1165*'10k &amp; MO'!G$27</f>
        <v>646879.13599999994</v>
      </c>
      <c r="Y1165" s="349">
        <f>+$N1165*'10k &amp; MO'!H$3+$O1165*'10k &amp; MO'!H$9+$P1165*'10k &amp; MO'!H$15+$Q1165*'10k &amp; MO'!H$21+$R1165*'10k &amp; MO'!H$27</f>
        <v>0</v>
      </c>
      <c r="Z1165" s="349">
        <f>+$N1165*'10k &amp; MO'!I$3+$O1165*'10k &amp; MO'!I$9+$P1165*'10k &amp; MO'!I$15+$Q1165*'10k &amp; MO'!I$21+$R1165*'10k &amp; MO'!I$27</f>
        <v>0</v>
      </c>
      <c r="AA1165" s="349">
        <f>+$N1165*'10k &amp; MO'!J$3+$O1165*'10k &amp; MO'!J$9+$P1165*'10k &amp; MO'!J$15+$Q1165*'10k &amp; MO'!J$21+$R1165*'10k &amp; MO'!J$27</f>
        <v>947151.90600000008</v>
      </c>
      <c r="AB1165" s="349">
        <f>+$N1165*'10k &amp; MO'!K$3+$O1165*'10k &amp; MO'!K$9+$P1165*'10k &amp; MO'!K$15+$Q1165*'10k &amp; MO'!K$21+$R1165*'10k &amp; MO'!K$27</f>
        <v>439338.18900000001</v>
      </c>
      <c r="AC1165" s="349">
        <f>+$N1165*'10k &amp; MO'!L$3+$O1165*'10k &amp; MO'!L$9+$P1165*'10k &amp; MO'!L$15+$Q1165*'10k &amp; MO'!L$21+$R1165*'10k &amp; MO'!L$27</f>
        <v>635794.35600000003</v>
      </c>
      <c r="AD1165" s="350">
        <f>+S1165*'10k &amp; MO'!O$3</f>
        <v>220540.31999999998</v>
      </c>
      <c r="AF1165" s="192" t="str">
        <f t="shared" si="161"/>
        <v>9242014</v>
      </c>
      <c r="AG1165" s="192">
        <f>+IFERROR(VLOOKUP($AF1165,'Limited Loss'!$F$5:$P$124,AG$3,FALSE),0)</f>
        <v>0</v>
      </c>
      <c r="AH1165" s="193">
        <f>+IFERROR(VLOOKUP($AF1165,'Limited Loss'!$F$5:$P$124,AH$3,FALSE),0)</f>
        <v>0</v>
      </c>
      <c r="AI1165" s="193">
        <f>+IFERROR(VLOOKUP($AF1165,'Limited Loss'!$F$5:$P$124,AI$3,FALSE),0)</f>
        <v>0</v>
      </c>
      <c r="AJ1165" s="193">
        <f>+IFERROR(VLOOKUP($AF1165,'Limited Loss'!$F$5:$P$124,AJ$3,FALSE),0)</f>
        <v>0</v>
      </c>
      <c r="AK1165" s="100">
        <f>+IFERROR(VLOOKUP($AF1165,'Limited Loss'!$F$5:$P$124,AK$3,FALSE),0)</f>
        <v>0</v>
      </c>
      <c r="AL1165" s="193">
        <f>+IFERROR(VLOOKUP($AF1165,'Limited Loss'!$F$5:$P$124,AL$3,FALSE),0)</f>
        <v>0</v>
      </c>
      <c r="AM1165" s="193">
        <f>+IFERROR(VLOOKUP($AF1165,'Limited Loss'!$F$5:$P$124,AM$3,FALSE),0)</f>
        <v>0</v>
      </c>
      <c r="AN1165" s="193">
        <f>+IFERROR(VLOOKUP($AF1165,'Limited Loss'!$F$5:$P$124,AN$3,FALSE),0)</f>
        <v>0</v>
      </c>
      <c r="AO1165" s="193">
        <f>+IFERROR(VLOOKUP($AF1165,'Limited Loss'!$F$5:$P$124,AO$3,FALSE),0)</f>
        <v>0</v>
      </c>
      <c r="AP1165" s="100">
        <f>+IFERROR(VLOOKUP($AF1165,'Limited Loss'!$F$5:$P$124,AP$3,FALSE),0)</f>
        <v>0</v>
      </c>
      <c r="AQ1165" s="353"/>
      <c r="AR1165" s="331">
        <f t="shared" si="162"/>
        <v>924</v>
      </c>
      <c r="AS1165" s="332">
        <f t="shared" si="162"/>
        <v>2014</v>
      </c>
      <c r="AT1165" s="349">
        <f t="shared" si="159"/>
        <v>0</v>
      </c>
      <c r="AU1165" s="349">
        <f t="shared" si="159"/>
        <v>0</v>
      </c>
      <c r="AV1165" s="349">
        <f t="shared" si="159"/>
        <v>888351.13600000006</v>
      </c>
      <c r="AW1165" s="349">
        <f t="shared" si="159"/>
        <v>352738.97700000001</v>
      </c>
      <c r="AX1165" s="350">
        <f t="shared" si="159"/>
        <v>646879.13599999994</v>
      </c>
      <c r="AY1165" s="349">
        <f t="shared" si="160"/>
        <v>0</v>
      </c>
      <c r="AZ1165" s="349">
        <f t="shared" si="160"/>
        <v>0</v>
      </c>
      <c r="BA1165" s="349">
        <f t="shared" si="160"/>
        <v>947151.90600000008</v>
      </c>
      <c r="BB1165" s="349">
        <f t="shared" si="160"/>
        <v>439338.18900000001</v>
      </c>
      <c r="BC1165" s="349">
        <f t="shared" si="160"/>
        <v>635794.35600000003</v>
      </c>
      <c r="BD1165" s="350">
        <f t="shared" si="160"/>
        <v>220540.31999999998</v>
      </c>
      <c r="BE1165" s="349">
        <f t="shared" si="164"/>
        <v>1835503.0420000001</v>
      </c>
      <c r="BF1165" s="375">
        <f t="shared" si="165"/>
        <v>2074750.6579999998</v>
      </c>
      <c r="BG1165" s="334">
        <f t="shared" si="166"/>
        <v>220540.31999999998</v>
      </c>
    </row>
    <row r="1166" spans="1:59" x14ac:dyDescent="0.2">
      <c r="A1166" s="326" t="str">
        <f t="shared" si="163"/>
        <v>9242015</v>
      </c>
      <c r="B1166" s="331">
        <v>924</v>
      </c>
      <c r="C1166" s="327">
        <v>2015</v>
      </c>
      <c r="D1166" s="353">
        <f>+IFERROR(VLOOKUP($A1166,Data_Loss!$A$2:$V$1180,6,FALSE),0)</f>
        <v>0</v>
      </c>
      <c r="E1166" s="353">
        <f>+IFERROR(VLOOKUP($A1166,Data_Loss!$A$2:$V$1180,7,FALSE),0)</f>
        <v>0</v>
      </c>
      <c r="F1166" s="353">
        <f>+IFERROR(VLOOKUP($A1166,Data_Loss!$A$2:$V$1180,8,FALSE),0)</f>
        <v>3</v>
      </c>
      <c r="G1166" s="353">
        <f>+IFERROR(VLOOKUP($A1166,Data_Loss!$A$2:$V$1180,9,FALSE),0)</f>
        <v>17</v>
      </c>
      <c r="H1166" s="353">
        <f>+IFERROR(VLOOKUP($A1166,Data_Loss!$A$2:$V$1180,10,FALSE),0)</f>
        <v>53</v>
      </c>
      <c r="I1166" s="353">
        <f>+IFERROR(VLOOKUP($A1166,Data_Loss!$A$2:$V$1300,12,FALSE),0)</f>
        <v>0</v>
      </c>
      <c r="J1166" s="353">
        <f>+IFERROR(VLOOKUP($A1166,Data_Loss!$A$2:$V$1300,13,FALSE),0)</f>
        <v>0</v>
      </c>
      <c r="K1166" s="353">
        <f>+IFERROR(VLOOKUP($A1166,Data_Loss!$A$2:$V$1300,14,FALSE),0)</f>
        <v>378865</v>
      </c>
      <c r="L1166" s="353">
        <f>+IFERROR(VLOOKUP($A1166,Data_Loss!$A$2:$V$1300,15,FALSE),0)</f>
        <v>344200</v>
      </c>
      <c r="M1166" s="353">
        <f>+IFERROR(VLOOKUP($A1166,Data_Loss!$A$2:$V$1300,16,FALSE),0)</f>
        <v>882014</v>
      </c>
      <c r="N1166" s="353">
        <f>+IFERROR(VLOOKUP($A1166,Data_Loss!$A$2:$V$1300,17,FALSE),0)</f>
        <v>0</v>
      </c>
      <c r="O1166" s="353">
        <f>+IFERROR(VLOOKUP($A1166,Data_Loss!$A$2:$V$1300,18,FALSE),0)</f>
        <v>0</v>
      </c>
      <c r="P1166" s="353">
        <f>+IFERROR(VLOOKUP($A1166,Data_Loss!$A$2:$V$1300,19,FALSE),0)</f>
        <v>480649</v>
      </c>
      <c r="Q1166" s="353">
        <f>+IFERROR(VLOOKUP($A1166,Data_Loss!$A$2:$V$1300,20,FALSE),0)</f>
        <v>310487</v>
      </c>
      <c r="R1166" s="353">
        <f>+IFERROR(VLOOKUP($A1166,Data_Loss!$A$2:$V$1300,21,FALSE),0)</f>
        <v>790694</v>
      </c>
      <c r="S1166" s="353">
        <f>+IFERROR(VLOOKUP($A1166,Data_Loss!$A$2:$V$1300,22,FALSE),0)</f>
        <v>233080</v>
      </c>
      <c r="T1166" s="191">
        <f>+$I1166*'10k &amp; MO'!C$4+$J1166*'10k &amp; MO'!C$10+$K1166*'10k &amp; MO'!C$16+$L1166*'10k &amp; MO'!C$22+$M1166*'10k &amp; MO'!C$28</f>
        <v>0</v>
      </c>
      <c r="U1166" s="349">
        <f>+$I1166*'10k &amp; MO'!D$4+$J1166*'10k &amp; MO'!D$10+$K1166*'10k &amp; MO'!D$16+$L1166*'10k &amp; MO'!D$22+$M1166*'10k &amp; MO'!D$28</f>
        <v>0</v>
      </c>
      <c r="V1166" s="349">
        <f>+$I1166*'10k &amp; MO'!E$4+$J1166*'10k &amp; MO'!E$10+$K1166*'10k &amp; MO'!E$16+$L1166*'10k &amp; MO'!E$22+$M1166*'10k &amp; MO'!E$28</f>
        <v>746203.86499999999</v>
      </c>
      <c r="W1166" s="349">
        <f>+$I1166*'10k &amp; MO'!F$4+$J1166*'10k &amp; MO'!F$10+$K1166*'10k &amp; MO'!F$16+$L1166*'10k &amp; MO'!F$22+$M1166*'10k &amp; MO'!F$28</f>
        <v>399641.26409999997</v>
      </c>
      <c r="X1166" s="349">
        <f>+$I1166*'10k &amp; MO'!G$4+$J1166*'10k &amp; MO'!G$10+$K1166*'10k &amp; MO'!G$16+$L1166*'10k &amp; MO'!G$22+$M1166*'10k &amp; MO'!G$28</f>
        <v>1023540.0983</v>
      </c>
      <c r="Y1166" s="349">
        <f>+$N1166*'10k &amp; MO'!H$4+$O1166*'10k &amp; MO'!H$10+$P1166*'10k &amp; MO'!H$16+$Q1166*'10k &amp; MO'!H$22+$R1166*'10k &amp; MO'!H$28</f>
        <v>0</v>
      </c>
      <c r="Z1166" s="349">
        <f>+$N1166*'10k &amp; MO'!I$4+$O1166*'10k &amp; MO'!I$10+$P1166*'10k &amp; MO'!I$16+$Q1166*'10k &amp; MO'!I$22+$R1166*'10k &amp; MO'!I$28</f>
        <v>0</v>
      </c>
      <c r="AA1166" s="349">
        <f>+$N1166*'10k &amp; MO'!J$4+$O1166*'10k &amp; MO'!J$10+$P1166*'10k &amp; MO'!J$16+$Q1166*'10k &amp; MO'!J$22+$R1166*'10k &amp; MO'!J$28</f>
        <v>1417998.8393999999</v>
      </c>
      <c r="AB1166" s="349">
        <f>+$N1166*'10k &amp; MO'!K$4+$O1166*'10k &amp; MO'!K$10+$P1166*'10k &amp; MO'!K$16+$Q1166*'10k &amp; MO'!K$22+$R1166*'10k &amp; MO'!K$28</f>
        <v>523461.98099999997</v>
      </c>
      <c r="AC1166" s="349">
        <f>+$N1166*'10k &amp; MO'!L$4+$O1166*'10k &amp; MO'!L$10+$P1166*'10k &amp; MO'!L$16+$Q1166*'10k &amp; MO'!L$22+$R1166*'10k &amp; MO'!L$28</f>
        <v>1169964.0651000002</v>
      </c>
      <c r="AD1166" s="350">
        <f>+S1166*'10k &amp; MO'!O$4</f>
        <v>282492.96000000002</v>
      </c>
      <c r="AF1166" s="192" t="str">
        <f t="shared" si="161"/>
        <v>9242015</v>
      </c>
      <c r="AG1166" s="192">
        <f>+IFERROR(VLOOKUP($AF1166,'Limited Loss'!$F$5:$P$124,AG$3,FALSE),0)</f>
        <v>0</v>
      </c>
      <c r="AH1166" s="193">
        <f>+IFERROR(VLOOKUP($AF1166,'Limited Loss'!$F$5:$P$124,AH$3,FALSE),0)</f>
        <v>0</v>
      </c>
      <c r="AI1166" s="193">
        <f>+IFERROR(VLOOKUP($AF1166,'Limited Loss'!$F$5:$P$124,AI$3,FALSE),0)</f>
        <v>48882</v>
      </c>
      <c r="AJ1166" s="193">
        <f>+IFERROR(VLOOKUP($AF1166,'Limited Loss'!$F$5:$P$124,AJ$3,FALSE),0)</f>
        <v>254</v>
      </c>
      <c r="AK1166" s="100">
        <f>+IFERROR(VLOOKUP($AF1166,'Limited Loss'!$F$5:$P$124,AK$3,FALSE),0)</f>
        <v>130</v>
      </c>
      <c r="AL1166" s="193">
        <f>+IFERROR(VLOOKUP($AF1166,'Limited Loss'!$F$5:$P$124,AL$3,FALSE),0)</f>
        <v>0</v>
      </c>
      <c r="AM1166" s="193">
        <f>+IFERROR(VLOOKUP($AF1166,'Limited Loss'!$F$5:$P$124,AM$3,FALSE),0)</f>
        <v>0</v>
      </c>
      <c r="AN1166" s="193">
        <f>+IFERROR(VLOOKUP($AF1166,'Limited Loss'!$F$5:$P$124,AN$3,FALSE),0)</f>
        <v>104686</v>
      </c>
      <c r="AO1166" s="193">
        <f>+IFERROR(VLOOKUP($AF1166,'Limited Loss'!$F$5:$P$124,AO$3,FALSE),0)</f>
        <v>1090</v>
      </c>
      <c r="AP1166" s="100">
        <f>+IFERROR(VLOOKUP($AF1166,'Limited Loss'!$F$5:$P$124,AP$3,FALSE),0)</f>
        <v>188</v>
      </c>
      <c r="AQ1166" s="353"/>
      <c r="AR1166" s="331">
        <f t="shared" si="162"/>
        <v>924</v>
      </c>
      <c r="AS1166" s="332">
        <f t="shared" si="162"/>
        <v>2015</v>
      </c>
      <c r="AT1166" s="349">
        <f t="shared" si="159"/>
        <v>0</v>
      </c>
      <c r="AU1166" s="349">
        <f t="shared" si="159"/>
        <v>0</v>
      </c>
      <c r="AV1166" s="349">
        <f t="shared" si="159"/>
        <v>697321.86499999999</v>
      </c>
      <c r="AW1166" s="349">
        <f t="shared" si="159"/>
        <v>399387.26409999997</v>
      </c>
      <c r="AX1166" s="350">
        <f t="shared" si="159"/>
        <v>1023410.0983</v>
      </c>
      <c r="AY1166" s="349">
        <f t="shared" si="160"/>
        <v>0</v>
      </c>
      <c r="AZ1166" s="349">
        <f t="shared" si="160"/>
        <v>0</v>
      </c>
      <c r="BA1166" s="349">
        <f t="shared" si="160"/>
        <v>1313312.8393999999</v>
      </c>
      <c r="BB1166" s="349">
        <f t="shared" si="160"/>
        <v>522371.98099999997</v>
      </c>
      <c r="BC1166" s="349">
        <f t="shared" si="160"/>
        <v>1169776.0651000002</v>
      </c>
      <c r="BD1166" s="350">
        <f t="shared" si="160"/>
        <v>282492.96000000002</v>
      </c>
      <c r="BE1166" s="349">
        <f t="shared" si="164"/>
        <v>2010634.7043999999</v>
      </c>
      <c r="BF1166" s="375">
        <f t="shared" si="165"/>
        <v>3114945.4084999999</v>
      </c>
      <c r="BG1166" s="334">
        <f t="shared" si="166"/>
        <v>282492.96000000002</v>
      </c>
    </row>
    <row r="1167" spans="1:59" x14ac:dyDescent="0.2">
      <c r="A1167" s="326" t="str">
        <f t="shared" si="163"/>
        <v>9242016</v>
      </c>
      <c r="B1167" s="331">
        <v>924</v>
      </c>
      <c r="C1167" s="327">
        <v>2016</v>
      </c>
      <c r="D1167" s="353">
        <f>+IFERROR(VLOOKUP($A1167,Data_Loss!$A$2:$V$1180,6,FALSE),0)</f>
        <v>0</v>
      </c>
      <c r="E1167" s="353">
        <f>+IFERROR(VLOOKUP($A1167,Data_Loss!$A$2:$V$1180,7,FALSE),0)</f>
        <v>0</v>
      </c>
      <c r="F1167" s="353">
        <f>+IFERROR(VLOOKUP($A1167,Data_Loss!$A$2:$V$1180,8,FALSE),0)</f>
        <v>6</v>
      </c>
      <c r="G1167" s="353">
        <f>+IFERROR(VLOOKUP($A1167,Data_Loss!$A$2:$V$1180,9,FALSE),0)</f>
        <v>17</v>
      </c>
      <c r="H1167" s="353">
        <f>+IFERROR(VLOOKUP($A1167,Data_Loss!$A$2:$V$1180,10,FALSE),0)</f>
        <v>83</v>
      </c>
      <c r="I1167" s="353">
        <f>+IFERROR(VLOOKUP($A1167,Data_Loss!$A$2:$V$1300,12,FALSE),0)</f>
        <v>0</v>
      </c>
      <c r="J1167" s="353">
        <f>+IFERROR(VLOOKUP($A1167,Data_Loss!$A$2:$V$1300,13,FALSE),0)</f>
        <v>0</v>
      </c>
      <c r="K1167" s="353">
        <f>+IFERROR(VLOOKUP($A1167,Data_Loss!$A$2:$V$1300,14,FALSE),0)</f>
        <v>1066386</v>
      </c>
      <c r="L1167" s="353">
        <f>+IFERROR(VLOOKUP($A1167,Data_Loss!$A$2:$V$1300,15,FALSE),0)</f>
        <v>501496</v>
      </c>
      <c r="M1167" s="353">
        <f>+IFERROR(VLOOKUP($A1167,Data_Loss!$A$2:$V$1300,16,FALSE),0)</f>
        <v>836781</v>
      </c>
      <c r="N1167" s="353">
        <f>+IFERROR(VLOOKUP($A1167,Data_Loss!$A$2:$V$1300,17,FALSE),0)</f>
        <v>0</v>
      </c>
      <c r="O1167" s="353">
        <f>+IFERROR(VLOOKUP($A1167,Data_Loss!$A$2:$V$1300,18,FALSE),0)</f>
        <v>0</v>
      </c>
      <c r="P1167" s="353">
        <f>+IFERROR(VLOOKUP($A1167,Data_Loss!$A$2:$V$1300,19,FALSE),0)</f>
        <v>666175</v>
      </c>
      <c r="Q1167" s="353">
        <f>+IFERROR(VLOOKUP($A1167,Data_Loss!$A$2:$V$1300,20,FALSE),0)</f>
        <v>480701</v>
      </c>
      <c r="R1167" s="353">
        <f>+IFERROR(VLOOKUP($A1167,Data_Loss!$A$2:$V$1300,21,FALSE),0)</f>
        <v>723782</v>
      </c>
      <c r="S1167" s="353">
        <f>+IFERROR(VLOOKUP($A1167,Data_Loss!$A$2:$V$1300,22,FALSE),0)</f>
        <v>180168</v>
      </c>
      <c r="T1167" s="191">
        <f>+$I1167*'10k &amp; MO'!C$5+$J1167*'10k &amp; MO'!C$11+$K1167*'10k &amp; MO'!C$17+$L1167*'10k &amp; MO'!C$23+$M1167*'10k &amp; MO'!C$29</f>
        <v>0</v>
      </c>
      <c r="U1167" s="349">
        <f>+$I1167*'10k &amp; MO'!D$5+$J1167*'10k &amp; MO'!D$11+$K1167*'10k &amp; MO'!D$17+$L1167*'10k &amp; MO'!D$23+$M1167*'10k &amp; MO'!D$29</f>
        <v>6291.6773999999996</v>
      </c>
      <c r="V1167" s="349">
        <f>+$I1167*'10k &amp; MO'!E$5+$J1167*'10k &amp; MO'!E$11+$K1167*'10k &amp; MO'!E$17+$L1167*'10k &amp; MO'!E$23+$M1167*'10k &amp; MO'!E$29</f>
        <v>1924824.5714999998</v>
      </c>
      <c r="W1167" s="349">
        <f>+$I1167*'10k &amp; MO'!F$5+$J1167*'10k &amp; MO'!F$11+$K1167*'10k &amp; MO'!F$17+$L1167*'10k &amp; MO'!F$23+$M1167*'10k &amp; MO'!F$29</f>
        <v>631013.52</v>
      </c>
      <c r="X1167" s="349">
        <f>+$I1167*'10k &amp; MO'!G$5+$J1167*'10k &amp; MO'!G$11+$K1167*'10k &amp; MO'!G$17+$L1167*'10k &amp; MO'!G$23+$M1167*'10k &amp; MO'!G$29</f>
        <v>895459.07699999993</v>
      </c>
      <c r="Y1167" s="349">
        <f>+$N1167*'10k &amp; MO'!H$5+$O1167*'10k &amp; MO'!H$11+$P1167*'10k &amp; MO'!H$17+$Q1167*'10k &amp; MO'!H$23+$R1167*'10k &amp; MO'!H$29</f>
        <v>0</v>
      </c>
      <c r="Z1167" s="349">
        <f>+$N1167*'10k &amp; MO'!I$5+$O1167*'10k &amp; MO'!I$11+$P1167*'10k &amp; MO'!I$17+$Q1167*'10k &amp; MO'!I$23+$R1167*'10k &amp; MO'!I$29</f>
        <v>2198.3775000000001</v>
      </c>
      <c r="AA1167" s="349">
        <f>+$N1167*'10k &amp; MO'!J$5+$O1167*'10k &amp; MO'!J$11+$P1167*'10k &amp; MO'!J$17+$Q1167*'10k &amp; MO'!J$23+$R1167*'10k &amp; MO'!J$29</f>
        <v>1501790.9086999998</v>
      </c>
      <c r="AB1167" s="349">
        <f>+$N1167*'10k &amp; MO'!K$5+$O1167*'10k &amp; MO'!K$11+$P1167*'10k &amp; MO'!K$17+$Q1167*'10k &amp; MO'!K$23+$R1167*'10k &amp; MO'!K$29</f>
        <v>888452.67499999993</v>
      </c>
      <c r="AC1167" s="349">
        <f>+$N1167*'10k &amp; MO'!L$5+$O1167*'10k &amp; MO'!L$11+$P1167*'10k &amp; MO'!L$17+$Q1167*'10k &amp; MO'!L$23+$R1167*'10k &amp; MO'!L$29</f>
        <v>1127281.3784</v>
      </c>
      <c r="AD1167" s="350">
        <f>+S1167*'10k &amp; MO'!O$5</f>
        <v>242866.46400000001</v>
      </c>
      <c r="AF1167" s="192" t="str">
        <f t="shared" si="161"/>
        <v>9242016</v>
      </c>
      <c r="AG1167" s="192">
        <f>+IFERROR(VLOOKUP($AF1167,'Limited Loss'!$F$5:$P$124,AG$3,FALSE),0)</f>
        <v>0</v>
      </c>
      <c r="AH1167" s="193">
        <f>+IFERROR(VLOOKUP($AF1167,'Limited Loss'!$F$5:$P$124,AH$3,FALSE),0)</f>
        <v>0</v>
      </c>
      <c r="AI1167" s="193">
        <f>+IFERROR(VLOOKUP($AF1167,'Limited Loss'!$F$5:$P$124,AI$3,FALSE),0)</f>
        <v>0</v>
      </c>
      <c r="AJ1167" s="193">
        <f>+IFERROR(VLOOKUP($AF1167,'Limited Loss'!$F$5:$P$124,AJ$3,FALSE),0)</f>
        <v>0</v>
      </c>
      <c r="AK1167" s="100">
        <f>+IFERROR(VLOOKUP($AF1167,'Limited Loss'!$F$5:$P$124,AK$3,FALSE),0)</f>
        <v>0</v>
      </c>
      <c r="AL1167" s="193">
        <f>+IFERROR(VLOOKUP($AF1167,'Limited Loss'!$F$5:$P$124,AL$3,FALSE),0)</f>
        <v>0</v>
      </c>
      <c r="AM1167" s="193">
        <f>+IFERROR(VLOOKUP($AF1167,'Limited Loss'!$F$5:$P$124,AM$3,FALSE),0)</f>
        <v>0</v>
      </c>
      <c r="AN1167" s="193">
        <f>+IFERROR(VLOOKUP($AF1167,'Limited Loss'!$F$5:$P$124,AN$3,FALSE),0)</f>
        <v>0</v>
      </c>
      <c r="AO1167" s="193">
        <f>+IFERROR(VLOOKUP($AF1167,'Limited Loss'!$F$5:$P$124,AO$3,FALSE),0)</f>
        <v>0</v>
      </c>
      <c r="AP1167" s="100">
        <f>+IFERROR(VLOOKUP($AF1167,'Limited Loss'!$F$5:$P$124,AP$3,FALSE),0)</f>
        <v>0</v>
      </c>
      <c r="AQ1167" s="353"/>
      <c r="AR1167" s="331">
        <f t="shared" si="162"/>
        <v>924</v>
      </c>
      <c r="AS1167" s="332">
        <f t="shared" si="162"/>
        <v>2016</v>
      </c>
      <c r="AT1167" s="349">
        <f t="shared" si="159"/>
        <v>0</v>
      </c>
      <c r="AU1167" s="349">
        <f t="shared" si="159"/>
        <v>6291.6773999999996</v>
      </c>
      <c r="AV1167" s="349">
        <f t="shared" si="159"/>
        <v>1924824.5714999998</v>
      </c>
      <c r="AW1167" s="349">
        <f t="shared" si="159"/>
        <v>631013.52</v>
      </c>
      <c r="AX1167" s="350">
        <f t="shared" si="159"/>
        <v>895459.07699999993</v>
      </c>
      <c r="AY1167" s="349">
        <f t="shared" si="160"/>
        <v>0</v>
      </c>
      <c r="AZ1167" s="349">
        <f t="shared" si="160"/>
        <v>2198.3775000000001</v>
      </c>
      <c r="BA1167" s="349">
        <f t="shared" si="160"/>
        <v>1501790.9086999998</v>
      </c>
      <c r="BB1167" s="349">
        <f t="shared" si="160"/>
        <v>888452.67499999993</v>
      </c>
      <c r="BC1167" s="349">
        <f t="shared" si="160"/>
        <v>1127281.3784</v>
      </c>
      <c r="BD1167" s="350">
        <f t="shared" si="160"/>
        <v>242866.46400000001</v>
      </c>
      <c r="BE1167" s="349">
        <f t="shared" si="164"/>
        <v>3435105.5350999995</v>
      </c>
      <c r="BF1167" s="375">
        <f t="shared" si="165"/>
        <v>3542206.6503999997</v>
      </c>
      <c r="BG1167" s="334">
        <f t="shared" si="166"/>
        <v>242866.46400000001</v>
      </c>
    </row>
    <row r="1168" spans="1:59" x14ac:dyDescent="0.2">
      <c r="A1168" s="326" t="str">
        <f t="shared" si="163"/>
        <v>9242017</v>
      </c>
      <c r="B1168" s="331">
        <v>924</v>
      </c>
      <c r="C1168" s="327">
        <v>2017</v>
      </c>
      <c r="D1168" s="353">
        <f>+IFERROR(VLOOKUP($A1168,Data_Loss!$A$2:$V$1180,6,FALSE),0)</f>
        <v>0</v>
      </c>
      <c r="E1168" s="353">
        <f>+IFERROR(VLOOKUP($A1168,Data_Loss!$A$2:$V$1180,7,FALSE),0)</f>
        <v>0</v>
      </c>
      <c r="F1168" s="353">
        <f>+IFERROR(VLOOKUP($A1168,Data_Loss!$A$2:$V$1180,8,FALSE),0)</f>
        <v>4</v>
      </c>
      <c r="G1168" s="353">
        <f>+IFERROR(VLOOKUP($A1168,Data_Loss!$A$2:$V$1180,9,FALSE),0)</f>
        <v>11</v>
      </c>
      <c r="H1168" s="353">
        <f>+IFERROR(VLOOKUP($A1168,Data_Loss!$A$2:$V$1180,10,FALSE),0)</f>
        <v>70</v>
      </c>
      <c r="I1168" s="353">
        <f>+IFERROR(VLOOKUP($A1168,Data_Loss!$A$2:$V$1300,12,FALSE),0)</f>
        <v>0</v>
      </c>
      <c r="J1168" s="353">
        <f>+IFERROR(VLOOKUP($A1168,Data_Loss!$A$2:$V$1300,13,FALSE),0)</f>
        <v>0</v>
      </c>
      <c r="K1168" s="353">
        <f>+IFERROR(VLOOKUP($A1168,Data_Loss!$A$2:$V$1300,14,FALSE),0)</f>
        <v>633168</v>
      </c>
      <c r="L1168" s="353">
        <f>+IFERROR(VLOOKUP($A1168,Data_Loss!$A$2:$V$1300,15,FALSE),0)</f>
        <v>200382</v>
      </c>
      <c r="M1168" s="353">
        <f>+IFERROR(VLOOKUP($A1168,Data_Loss!$A$2:$V$1300,16,FALSE),0)</f>
        <v>371012</v>
      </c>
      <c r="N1168" s="353">
        <f>+IFERROR(VLOOKUP($A1168,Data_Loss!$A$2:$V$1300,17,FALSE),0)</f>
        <v>0</v>
      </c>
      <c r="O1168" s="353">
        <f>+IFERROR(VLOOKUP($A1168,Data_Loss!$A$2:$V$1300,18,FALSE),0)</f>
        <v>0</v>
      </c>
      <c r="P1168" s="353">
        <f>+IFERROR(VLOOKUP($A1168,Data_Loss!$A$2:$V$1300,19,FALSE),0)</f>
        <v>333748</v>
      </c>
      <c r="Q1168" s="353">
        <f>+IFERROR(VLOOKUP($A1168,Data_Loss!$A$2:$V$1300,20,FALSE),0)</f>
        <v>182987</v>
      </c>
      <c r="R1168" s="353">
        <f>+IFERROR(VLOOKUP($A1168,Data_Loss!$A$2:$V$1300,21,FALSE),0)</f>
        <v>226313</v>
      </c>
      <c r="S1168" s="353">
        <f>+IFERROR(VLOOKUP($A1168,Data_Loss!$A$2:$V$1300,22,FALSE),0)</f>
        <v>107357</v>
      </c>
      <c r="T1168" s="191">
        <f>+$I1168*'10k &amp; MO'!C$6+$J1168*'10k &amp; MO'!C$12+$K1168*'10k &amp; MO'!C$18+$L1168*'10k &amp; MO'!C$24+$M1168*'10k &amp; MO'!C$30</f>
        <v>0</v>
      </c>
      <c r="U1168" s="349">
        <f>+$I1168*'10k &amp; MO'!D$6+$J1168*'10k &amp; MO'!D$12+$K1168*'10k &amp; MO'!D$18+$L1168*'10k &amp; MO'!D$24+$M1168*'10k &amp; MO'!D$30</f>
        <v>36971.922599999998</v>
      </c>
      <c r="V1168" s="349">
        <f>+$I1168*'10k &amp; MO'!E$6+$J1168*'10k &amp; MO'!E$12+$K1168*'10k &amp; MO'!E$18+$L1168*'10k &amp; MO'!E$24+$M1168*'10k &amp; MO'!E$30</f>
        <v>1393780.4218000001</v>
      </c>
      <c r="W1168" s="349">
        <f>+$I1168*'10k &amp; MO'!F$6+$J1168*'10k &amp; MO'!F$12+$K1168*'10k &amp; MO'!F$18+$L1168*'10k &amp; MO'!F$24+$M1168*'10k &amp; MO'!F$30</f>
        <v>278058.60759999999</v>
      </c>
      <c r="X1168" s="349">
        <f>+$I1168*'10k &amp; MO'!G$6+$J1168*'10k &amp; MO'!G$12+$K1168*'10k &amp; MO'!G$18+$L1168*'10k &amp; MO'!G$24+$M1168*'10k &amp; MO'!G$30</f>
        <v>437005.174</v>
      </c>
      <c r="Y1168" s="349">
        <f>+$N1168*'10k &amp; MO'!H$6+$O1168*'10k &amp; MO'!H$12+$P1168*'10k &amp; MO'!H$18+$Q1168*'10k &amp; MO'!H$24+$R1168*'10k &amp; MO'!H$30</f>
        <v>0</v>
      </c>
      <c r="Z1168" s="349">
        <f>+$N1168*'10k &amp; MO'!I$6+$O1168*'10k &amp; MO'!I$12+$P1168*'10k &amp; MO'!I$18+$Q1168*'10k &amp; MO'!I$24+$R1168*'10k &amp; MO'!I$30</f>
        <v>32235.792799999999</v>
      </c>
      <c r="AA1168" s="349">
        <f>+$N1168*'10k &amp; MO'!J$6+$O1168*'10k &amp; MO'!J$12+$P1168*'10k &amp; MO'!J$18+$Q1168*'10k &amp; MO'!J$24+$R1168*'10k &amp; MO'!J$30</f>
        <v>1239419.3207</v>
      </c>
      <c r="AB1168" s="349">
        <f>+$N1168*'10k &amp; MO'!K$6+$O1168*'10k &amp; MO'!K$12+$P1168*'10k &amp; MO'!K$18+$Q1168*'10k &amp; MO'!K$24+$R1168*'10k &amp; MO'!K$30</f>
        <v>324201.56290000002</v>
      </c>
      <c r="AC1168" s="349">
        <f>+$N1168*'10k &amp; MO'!L$6+$O1168*'10k &amp; MO'!L$12+$P1168*'10k &amp; MO'!L$18+$Q1168*'10k &amp; MO'!L$24+$R1168*'10k &amp; MO'!L$30</f>
        <v>364539.48839999997</v>
      </c>
      <c r="AD1168" s="350">
        <f>+S1168*'10k &amp; MO'!O$6</f>
        <v>144502.522</v>
      </c>
      <c r="AF1168" s="192" t="str">
        <f t="shared" si="161"/>
        <v>9242017</v>
      </c>
      <c r="AG1168" s="192">
        <f>+IFERROR(VLOOKUP($AF1168,'Limited Loss'!$F$5:$P$124,AG$3,FALSE),0)</f>
        <v>0</v>
      </c>
      <c r="AH1168" s="193">
        <f>+IFERROR(VLOOKUP($AF1168,'Limited Loss'!$F$5:$P$124,AH$3,FALSE),0)</f>
        <v>0</v>
      </c>
      <c r="AI1168" s="193">
        <f>+IFERROR(VLOOKUP($AF1168,'Limited Loss'!$F$5:$P$124,AI$3,FALSE),0)</f>
        <v>0</v>
      </c>
      <c r="AJ1168" s="193">
        <f>+IFERROR(VLOOKUP($AF1168,'Limited Loss'!$F$5:$P$124,AJ$3,FALSE),0)</f>
        <v>0</v>
      </c>
      <c r="AK1168" s="100">
        <f>+IFERROR(VLOOKUP($AF1168,'Limited Loss'!$F$5:$P$124,AK$3,FALSE),0)</f>
        <v>0</v>
      </c>
      <c r="AL1168" s="193">
        <f>+IFERROR(VLOOKUP($AF1168,'Limited Loss'!$F$5:$P$124,AL$3,FALSE),0)</f>
        <v>0</v>
      </c>
      <c r="AM1168" s="193">
        <f>+IFERROR(VLOOKUP($AF1168,'Limited Loss'!$F$5:$P$124,AM$3,FALSE),0)</f>
        <v>0</v>
      </c>
      <c r="AN1168" s="193">
        <f>+IFERROR(VLOOKUP($AF1168,'Limited Loss'!$F$5:$P$124,AN$3,FALSE),0)</f>
        <v>0</v>
      </c>
      <c r="AO1168" s="193">
        <f>+IFERROR(VLOOKUP($AF1168,'Limited Loss'!$F$5:$P$124,AO$3,FALSE),0)</f>
        <v>0</v>
      </c>
      <c r="AP1168" s="100">
        <f>+IFERROR(VLOOKUP($AF1168,'Limited Loss'!$F$5:$P$124,AP$3,FALSE),0)</f>
        <v>0</v>
      </c>
      <c r="AQ1168" s="353"/>
      <c r="AR1168" s="331">
        <f t="shared" si="162"/>
        <v>924</v>
      </c>
      <c r="AS1168" s="332">
        <f t="shared" si="162"/>
        <v>2017</v>
      </c>
      <c r="AT1168" s="349">
        <f t="shared" si="159"/>
        <v>0</v>
      </c>
      <c r="AU1168" s="349">
        <f t="shared" si="159"/>
        <v>36971.922599999998</v>
      </c>
      <c r="AV1168" s="349">
        <f t="shared" si="159"/>
        <v>1393780.4218000001</v>
      </c>
      <c r="AW1168" s="349">
        <f t="shared" si="159"/>
        <v>278058.60759999999</v>
      </c>
      <c r="AX1168" s="350">
        <f t="shared" si="159"/>
        <v>437005.174</v>
      </c>
      <c r="AY1168" s="349">
        <f t="shared" si="160"/>
        <v>0</v>
      </c>
      <c r="AZ1168" s="349">
        <f t="shared" si="160"/>
        <v>32235.792799999999</v>
      </c>
      <c r="BA1168" s="349">
        <f t="shared" si="160"/>
        <v>1239419.3207</v>
      </c>
      <c r="BB1168" s="349">
        <f t="shared" si="160"/>
        <v>324201.56290000002</v>
      </c>
      <c r="BC1168" s="349">
        <f t="shared" si="160"/>
        <v>364539.48839999997</v>
      </c>
      <c r="BD1168" s="350">
        <f t="shared" si="160"/>
        <v>144502.522</v>
      </c>
      <c r="BE1168" s="349">
        <f t="shared" si="164"/>
        <v>2702407.4578999998</v>
      </c>
      <c r="BF1168" s="375">
        <f t="shared" si="165"/>
        <v>1403804.8329</v>
      </c>
      <c r="BG1168" s="334">
        <f t="shared" si="166"/>
        <v>144502.522</v>
      </c>
    </row>
    <row r="1169" spans="1:59" x14ac:dyDescent="0.2">
      <c r="A1169" s="326" t="str">
        <f t="shared" si="163"/>
        <v>9242018</v>
      </c>
      <c r="B1169" s="331">
        <v>924</v>
      </c>
      <c r="C1169" s="327">
        <v>2018</v>
      </c>
      <c r="D1169" s="353">
        <f>+IFERROR(VLOOKUP($A1169,Data_Loss!$A$2:$V$1180,6,FALSE),0)</f>
        <v>0</v>
      </c>
      <c r="E1169" s="353">
        <f>+IFERROR(VLOOKUP($A1169,Data_Loss!$A$2:$V$1180,7,FALSE),0)</f>
        <v>0</v>
      </c>
      <c r="F1169" s="353">
        <f>+IFERROR(VLOOKUP($A1169,Data_Loss!$A$2:$V$1180,8,FALSE),0)</f>
        <v>3</v>
      </c>
      <c r="G1169" s="353">
        <f>+IFERROR(VLOOKUP($A1169,Data_Loss!$A$2:$V$1180,9,FALSE),0)</f>
        <v>3</v>
      </c>
      <c r="H1169" s="353">
        <f>+IFERROR(VLOOKUP($A1169,Data_Loss!$A$2:$V$1180,10,FALSE),0)</f>
        <v>106</v>
      </c>
      <c r="I1169" s="353">
        <f>+IFERROR(VLOOKUP($A1169,Data_Loss!$A$2:$V$1300,12,FALSE),0)</f>
        <v>0</v>
      </c>
      <c r="J1169" s="353">
        <f>+IFERROR(VLOOKUP($A1169,Data_Loss!$A$2:$V$1300,13,FALSE),0)</f>
        <v>0</v>
      </c>
      <c r="K1169" s="353">
        <f>+IFERROR(VLOOKUP($A1169,Data_Loss!$A$2:$V$1300,14,FALSE),0)</f>
        <v>428967</v>
      </c>
      <c r="L1169" s="353">
        <f>+IFERROR(VLOOKUP($A1169,Data_Loss!$A$2:$V$1300,15,FALSE),0)</f>
        <v>40810</v>
      </c>
      <c r="M1169" s="353">
        <f>+IFERROR(VLOOKUP($A1169,Data_Loss!$A$2:$V$1300,16,FALSE),0)</f>
        <v>657546</v>
      </c>
      <c r="N1169" s="353">
        <f>+IFERROR(VLOOKUP($A1169,Data_Loss!$A$2:$V$1300,17,FALSE),0)</f>
        <v>0</v>
      </c>
      <c r="O1169" s="353">
        <f>+IFERROR(VLOOKUP($A1169,Data_Loss!$A$2:$V$1300,18,FALSE),0)</f>
        <v>0</v>
      </c>
      <c r="P1169" s="353">
        <f>+IFERROR(VLOOKUP($A1169,Data_Loss!$A$2:$V$1300,19,FALSE),0)</f>
        <v>335324</v>
      </c>
      <c r="Q1169" s="353">
        <f>+IFERROR(VLOOKUP($A1169,Data_Loss!$A$2:$V$1300,20,FALSE),0)</f>
        <v>35679</v>
      </c>
      <c r="R1169" s="353">
        <f>+IFERROR(VLOOKUP($A1169,Data_Loss!$A$2:$V$1300,21,FALSE),0)</f>
        <v>706841</v>
      </c>
      <c r="S1169" s="353">
        <f>+IFERROR(VLOOKUP($A1169,Data_Loss!$A$2:$V$1300,22,FALSE),0)</f>
        <v>83927</v>
      </c>
      <c r="T1169" s="191">
        <f>+$I1169*'10k &amp; MO'!C$7+$J1169*'10k &amp; MO'!C$13+$K1169*'10k &amp; MO'!C$19+$L1169*'10k &amp; MO'!C$25+$M1169*'10k &amp; MO'!C$31</f>
        <v>3033.7791000000002</v>
      </c>
      <c r="U1169" s="349">
        <f>+$I1169*'10k &amp; MO'!D$7+$J1169*'10k &amp; MO'!D$13+$K1169*'10k &amp; MO'!D$19+$L1169*'10k &amp; MO'!D$25+$M1169*'10k &amp; MO'!D$31</f>
        <v>100666.1876</v>
      </c>
      <c r="V1169" s="349">
        <f>+$I1169*'10k &amp; MO'!E$7+$J1169*'10k &amp; MO'!E$13+$K1169*'10k &amp; MO'!E$19+$L1169*'10k &amp; MO'!E$25+$M1169*'10k &amp; MO'!E$31</f>
        <v>1733303.2481</v>
      </c>
      <c r="W1169" s="349">
        <f>+$I1169*'10k &amp; MO'!F$7+$J1169*'10k &amp; MO'!F$13+$K1169*'10k &amp; MO'!F$19+$L1169*'10k &amp; MO'!F$25+$M1169*'10k &amp; MO'!F$31</f>
        <v>416996.12349999999</v>
      </c>
      <c r="X1169" s="349">
        <f>+$I1169*'10k &amp; MO'!G$7+$J1169*'10k &amp; MO'!G$13+$K1169*'10k &amp; MO'!G$19+$L1169*'10k &amp; MO'!G$25+$M1169*'10k &amp; MO'!G$31</f>
        <v>474590.228</v>
      </c>
      <c r="Y1169" s="349">
        <f>+$N1169*'10k &amp; MO'!H$7+$O1169*'10k &amp; MO'!H$13+$P1169*'10k &amp; MO'!H$19+$Q1169*'10k &amp; MO'!H$25+$R1169*'10k &amp; MO'!H$31</f>
        <v>3290.5376999999999</v>
      </c>
      <c r="Z1169" s="349">
        <f>+$N1169*'10k &amp; MO'!I$7+$O1169*'10k &amp; MO'!I$13+$P1169*'10k &amp; MO'!I$19+$Q1169*'10k &amp; MO'!I$25+$R1169*'10k &amp; MO'!I$31</f>
        <v>137481.67249999999</v>
      </c>
      <c r="AA1169" s="349">
        <f>+$N1169*'10k &amp; MO'!J$7+$O1169*'10k &amp; MO'!J$13+$P1169*'10k &amp; MO'!J$19+$Q1169*'10k &amp; MO'!J$25+$R1169*'10k &amp; MO'!J$31</f>
        <v>1610890.1932999999</v>
      </c>
      <c r="AB1169" s="349">
        <f>+$N1169*'10k &amp; MO'!K$7+$O1169*'10k &amp; MO'!K$13+$P1169*'10k &amp; MO'!K$19+$Q1169*'10k &amp; MO'!K$25+$R1169*'10k &amp; MO'!K$31</f>
        <v>467147.46129999997</v>
      </c>
      <c r="AC1169" s="349">
        <f>+$N1169*'10k &amp; MO'!L$7+$O1169*'10k &amp; MO'!L$13+$P1169*'10k &amp; MO'!L$19+$Q1169*'10k &amp; MO'!L$25+$R1169*'10k &amp; MO'!L$31</f>
        <v>616655.31880000001</v>
      </c>
      <c r="AD1169" s="350">
        <f>+S1169*'10k &amp; MO'!O$7</f>
        <v>111287.202</v>
      </c>
      <c r="AF1169" s="192" t="str">
        <f t="shared" si="161"/>
        <v>9242018</v>
      </c>
      <c r="AG1169" s="192">
        <f>+IFERROR(VLOOKUP($AF1169,'Limited Loss'!$F$5:$P$124,AG$3,FALSE),0)</f>
        <v>5</v>
      </c>
      <c r="AH1169" s="193">
        <f>+IFERROR(VLOOKUP($AF1169,'Limited Loss'!$F$5:$P$124,AH$3,FALSE),0)</f>
        <v>198</v>
      </c>
      <c r="AI1169" s="193">
        <f>+IFERROR(VLOOKUP($AF1169,'Limited Loss'!$F$5:$P$124,AI$3,FALSE),0)</f>
        <v>2715</v>
      </c>
      <c r="AJ1169" s="193">
        <f>+IFERROR(VLOOKUP($AF1169,'Limited Loss'!$F$5:$P$124,AJ$3,FALSE),0)</f>
        <v>135</v>
      </c>
      <c r="AK1169" s="100">
        <f>+IFERROR(VLOOKUP($AF1169,'Limited Loss'!$F$5:$P$124,AK$3,FALSE),0)</f>
        <v>63</v>
      </c>
      <c r="AL1169" s="193">
        <f>+IFERROR(VLOOKUP($AF1169,'Limited Loss'!$F$5:$P$124,AL$3,FALSE),0)</f>
        <v>4</v>
      </c>
      <c r="AM1169" s="193">
        <f>+IFERROR(VLOOKUP($AF1169,'Limited Loss'!$F$5:$P$124,AM$3,FALSE),0)</f>
        <v>260</v>
      </c>
      <c r="AN1169" s="193">
        <f>+IFERROR(VLOOKUP($AF1169,'Limited Loss'!$F$5:$P$124,AN$3,FALSE),0)</f>
        <v>3295</v>
      </c>
      <c r="AO1169" s="193">
        <f>+IFERROR(VLOOKUP($AF1169,'Limited Loss'!$F$5:$P$124,AO$3,FALSE),0)</f>
        <v>205</v>
      </c>
      <c r="AP1169" s="100">
        <f>+IFERROR(VLOOKUP($AF1169,'Limited Loss'!$F$5:$P$124,AP$3,FALSE),0)</f>
        <v>65</v>
      </c>
      <c r="AQ1169" s="353"/>
      <c r="AR1169" s="331">
        <f t="shared" si="162"/>
        <v>924</v>
      </c>
      <c r="AS1169" s="332">
        <f t="shared" si="162"/>
        <v>2018</v>
      </c>
      <c r="AT1169" s="349">
        <f t="shared" si="159"/>
        <v>3028.7791000000002</v>
      </c>
      <c r="AU1169" s="349">
        <f t="shared" si="159"/>
        <v>100468.1876</v>
      </c>
      <c r="AV1169" s="349">
        <f t="shared" si="159"/>
        <v>1730588.2481</v>
      </c>
      <c r="AW1169" s="349">
        <f t="shared" si="159"/>
        <v>416861.12349999999</v>
      </c>
      <c r="AX1169" s="350">
        <f t="shared" si="159"/>
        <v>474527.228</v>
      </c>
      <c r="AY1169" s="349">
        <f t="shared" si="160"/>
        <v>3286.5376999999999</v>
      </c>
      <c r="AZ1169" s="349">
        <f t="shared" si="160"/>
        <v>137221.67249999999</v>
      </c>
      <c r="BA1169" s="349">
        <f t="shared" si="160"/>
        <v>1607595.1932999999</v>
      </c>
      <c r="BB1169" s="349">
        <f t="shared" si="160"/>
        <v>466942.46129999997</v>
      </c>
      <c r="BC1169" s="349">
        <f t="shared" si="160"/>
        <v>616590.31880000001</v>
      </c>
      <c r="BD1169" s="350">
        <f t="shared" si="160"/>
        <v>111287.202</v>
      </c>
      <c r="BE1169" s="349">
        <f t="shared" si="164"/>
        <v>3582188.6182999997</v>
      </c>
      <c r="BF1169" s="375">
        <f t="shared" si="165"/>
        <v>1974921.1316</v>
      </c>
      <c r="BG1169" s="334">
        <f t="shared" si="166"/>
        <v>111287.202</v>
      </c>
    </row>
    <row r="1170" spans="1:59" x14ac:dyDescent="0.2">
      <c r="A1170" s="326" t="str">
        <f t="shared" si="163"/>
        <v>9252014</v>
      </c>
      <c r="B1170" s="331">
        <v>925</v>
      </c>
      <c r="C1170" s="327">
        <v>2014</v>
      </c>
      <c r="D1170" s="353">
        <f>+IFERROR(VLOOKUP($A1170,Data_Loss!$A$2:$V$1180,6,FALSE),0)</f>
        <v>0</v>
      </c>
      <c r="E1170" s="353">
        <f>+IFERROR(VLOOKUP($A1170,Data_Loss!$A$2:$V$1180,7,FALSE),0)</f>
        <v>0</v>
      </c>
      <c r="F1170" s="353">
        <f>+IFERROR(VLOOKUP($A1170,Data_Loss!$A$2:$V$1180,8,FALSE),0)</f>
        <v>0</v>
      </c>
      <c r="G1170" s="353">
        <f>+IFERROR(VLOOKUP($A1170,Data_Loss!$A$2:$V$1180,9,FALSE),0)</f>
        <v>5</v>
      </c>
      <c r="H1170" s="353">
        <f>+IFERROR(VLOOKUP($A1170,Data_Loss!$A$2:$V$1180,10,FALSE),0)</f>
        <v>11</v>
      </c>
      <c r="I1170" s="353">
        <f>+IFERROR(VLOOKUP($A1170,Data_Loss!$A$2:$V$1300,12,FALSE),0)</f>
        <v>0</v>
      </c>
      <c r="J1170" s="353">
        <f>+IFERROR(VLOOKUP($A1170,Data_Loss!$A$2:$V$1300,13,FALSE),0)</f>
        <v>0</v>
      </c>
      <c r="K1170" s="353">
        <f>+IFERROR(VLOOKUP($A1170,Data_Loss!$A$2:$V$1300,14,FALSE),0)</f>
        <v>0</v>
      </c>
      <c r="L1170" s="353">
        <f>+IFERROR(VLOOKUP($A1170,Data_Loss!$A$2:$V$1300,15,FALSE),0)</f>
        <v>119136</v>
      </c>
      <c r="M1170" s="353">
        <f>+IFERROR(VLOOKUP($A1170,Data_Loss!$A$2:$V$1300,16,FALSE),0)</f>
        <v>38990</v>
      </c>
      <c r="N1170" s="353">
        <f>+IFERROR(VLOOKUP($A1170,Data_Loss!$A$2:$V$1300,17,FALSE),0)</f>
        <v>0</v>
      </c>
      <c r="O1170" s="353">
        <f>+IFERROR(VLOOKUP($A1170,Data_Loss!$A$2:$V$1300,18,FALSE),0)</f>
        <v>0</v>
      </c>
      <c r="P1170" s="353">
        <f>+IFERROR(VLOOKUP($A1170,Data_Loss!$A$2:$V$1300,19,FALSE),0)</f>
        <v>0</v>
      </c>
      <c r="Q1170" s="353">
        <f>+IFERROR(VLOOKUP($A1170,Data_Loss!$A$2:$V$1300,20,FALSE),0)</f>
        <v>218557</v>
      </c>
      <c r="R1170" s="353">
        <f>+IFERROR(VLOOKUP($A1170,Data_Loss!$A$2:$V$1300,21,FALSE),0)</f>
        <v>111529</v>
      </c>
      <c r="S1170" s="353">
        <f>+IFERROR(VLOOKUP($A1170,Data_Loss!$A$2:$V$1300,22,FALSE),0)</f>
        <v>79264</v>
      </c>
      <c r="T1170" s="191">
        <f>+$I1170*'10k &amp; MO'!C$3+$J1170*'10k &amp; MO'!C$9+$K1170*'10k &amp; MO'!C$15+$L1170*'10k &amp; MO'!C$21+$M1170*'10k &amp; MO'!C$27</f>
        <v>0</v>
      </c>
      <c r="U1170" s="349">
        <f>+$I1170*'10k &amp; MO'!D$3+$J1170*'10k &amp; MO'!D$9+$K1170*'10k &amp; MO'!D$15+$L1170*'10k &amp; MO'!D$21+$M1170*'10k &amp; MO'!D$27</f>
        <v>0</v>
      </c>
      <c r="V1170" s="349">
        <f>+$I1170*'10k &amp; MO'!E$3+$J1170*'10k &amp; MO'!E$9+$K1170*'10k &amp; MO'!E$15+$L1170*'10k &amp; MO'!E$21+$M1170*'10k &amp; MO'!E$27</f>
        <v>0</v>
      </c>
      <c r="W1170" s="349">
        <f>+$I1170*'10k &amp; MO'!F$3+$J1170*'10k &amp; MO'!F$9+$K1170*'10k &amp; MO'!F$15+$L1170*'10k &amp; MO'!F$21+$M1170*'10k &amp; MO'!F$27</f>
        <v>146418.144</v>
      </c>
      <c r="X1170" s="349">
        <f>+$I1170*'10k &amp; MO'!G$3+$J1170*'10k &amp; MO'!G$9+$K1170*'10k &amp; MO'!G$15+$L1170*'10k &amp; MO'!G$21+$M1170*'10k &amp; MO'!G$27</f>
        <v>44136.679999999993</v>
      </c>
      <c r="Y1170" s="349">
        <f>+$N1170*'10k &amp; MO'!H$3+$O1170*'10k &amp; MO'!H$9+$P1170*'10k &amp; MO'!H$15+$Q1170*'10k &amp; MO'!H$21+$R1170*'10k &amp; MO'!H$27</f>
        <v>0</v>
      </c>
      <c r="Z1170" s="349">
        <f>+$N1170*'10k &amp; MO'!I$3+$O1170*'10k &amp; MO'!I$9+$P1170*'10k &amp; MO'!I$15+$Q1170*'10k &amp; MO'!I$21+$R1170*'10k &amp; MO'!I$27</f>
        <v>0</v>
      </c>
      <c r="AA1170" s="349">
        <f>+$N1170*'10k &amp; MO'!J$3+$O1170*'10k &amp; MO'!J$9+$P1170*'10k &amp; MO'!J$15+$Q1170*'10k &amp; MO'!J$21+$R1170*'10k &amp; MO'!J$27</f>
        <v>0</v>
      </c>
      <c r="AB1170" s="349">
        <f>+$N1170*'10k &amp; MO'!K$3+$O1170*'10k &amp; MO'!K$9+$P1170*'10k &amp; MO'!K$15+$Q1170*'10k &amp; MO'!K$21+$R1170*'10k &amp; MO'!K$27</f>
        <v>306198.35700000002</v>
      </c>
      <c r="AC1170" s="349">
        <f>+$N1170*'10k &amp; MO'!L$3+$O1170*'10k &amp; MO'!L$9+$P1170*'10k &amp; MO'!L$15+$Q1170*'10k &amp; MO'!L$21+$R1170*'10k &amp; MO'!L$27</f>
        <v>171977.71799999999</v>
      </c>
      <c r="AD1170" s="350">
        <f>+S1170*'10k &amp; MO'!O$3</f>
        <v>84891.743999999992</v>
      </c>
      <c r="AF1170" s="192" t="str">
        <f t="shared" si="161"/>
        <v>9252014</v>
      </c>
      <c r="AG1170" s="192">
        <f>+IFERROR(VLOOKUP($AF1170,'Limited Loss'!$F$5:$P$124,AG$3,FALSE),0)</f>
        <v>0</v>
      </c>
      <c r="AH1170" s="193">
        <f>+IFERROR(VLOOKUP($AF1170,'Limited Loss'!$F$5:$P$124,AH$3,FALSE),0)</f>
        <v>0</v>
      </c>
      <c r="AI1170" s="193">
        <f>+IFERROR(VLOOKUP($AF1170,'Limited Loss'!$F$5:$P$124,AI$3,FALSE),0)</f>
        <v>0</v>
      </c>
      <c r="AJ1170" s="193">
        <f>+IFERROR(VLOOKUP($AF1170,'Limited Loss'!$F$5:$P$124,AJ$3,FALSE),0)</f>
        <v>0</v>
      </c>
      <c r="AK1170" s="100">
        <f>+IFERROR(VLOOKUP($AF1170,'Limited Loss'!$F$5:$P$124,AK$3,FALSE),0)</f>
        <v>0</v>
      </c>
      <c r="AL1170" s="193">
        <f>+IFERROR(VLOOKUP($AF1170,'Limited Loss'!$F$5:$P$124,AL$3,FALSE),0)</f>
        <v>0</v>
      </c>
      <c r="AM1170" s="193">
        <f>+IFERROR(VLOOKUP($AF1170,'Limited Loss'!$F$5:$P$124,AM$3,FALSE),0)</f>
        <v>0</v>
      </c>
      <c r="AN1170" s="193">
        <f>+IFERROR(VLOOKUP($AF1170,'Limited Loss'!$F$5:$P$124,AN$3,FALSE),0)</f>
        <v>0</v>
      </c>
      <c r="AO1170" s="193">
        <f>+IFERROR(VLOOKUP($AF1170,'Limited Loss'!$F$5:$P$124,AO$3,FALSE),0)</f>
        <v>0</v>
      </c>
      <c r="AP1170" s="100">
        <f>+IFERROR(VLOOKUP($AF1170,'Limited Loss'!$F$5:$P$124,AP$3,FALSE),0)</f>
        <v>0</v>
      </c>
      <c r="AQ1170" s="353"/>
      <c r="AR1170" s="331">
        <f t="shared" si="162"/>
        <v>925</v>
      </c>
      <c r="AS1170" s="332">
        <f t="shared" si="162"/>
        <v>2014</v>
      </c>
      <c r="AT1170" s="349">
        <f t="shared" si="159"/>
        <v>0</v>
      </c>
      <c r="AU1170" s="349">
        <f t="shared" si="159"/>
        <v>0</v>
      </c>
      <c r="AV1170" s="349">
        <f t="shared" si="159"/>
        <v>0</v>
      </c>
      <c r="AW1170" s="349">
        <f t="shared" si="159"/>
        <v>146418.144</v>
      </c>
      <c r="AX1170" s="350">
        <f t="shared" si="159"/>
        <v>44136.679999999993</v>
      </c>
      <c r="AY1170" s="349">
        <f t="shared" si="160"/>
        <v>0</v>
      </c>
      <c r="AZ1170" s="349">
        <f t="shared" si="160"/>
        <v>0</v>
      </c>
      <c r="BA1170" s="349">
        <f t="shared" si="160"/>
        <v>0</v>
      </c>
      <c r="BB1170" s="349">
        <f t="shared" si="160"/>
        <v>306198.35700000002</v>
      </c>
      <c r="BC1170" s="349">
        <f t="shared" si="160"/>
        <v>171977.71799999999</v>
      </c>
      <c r="BD1170" s="350">
        <f t="shared" si="160"/>
        <v>84891.743999999992</v>
      </c>
      <c r="BE1170" s="349">
        <f t="shared" si="164"/>
        <v>0</v>
      </c>
      <c r="BF1170" s="375">
        <f t="shared" si="165"/>
        <v>668730.89899999998</v>
      </c>
      <c r="BG1170" s="334">
        <f t="shared" si="166"/>
        <v>84891.743999999992</v>
      </c>
    </row>
    <row r="1171" spans="1:59" x14ac:dyDescent="0.2">
      <c r="A1171" s="326" t="str">
        <f t="shared" si="163"/>
        <v>9252015</v>
      </c>
      <c r="B1171" s="331">
        <v>925</v>
      </c>
      <c r="C1171" s="327">
        <v>2015</v>
      </c>
      <c r="D1171" s="353">
        <f>+IFERROR(VLOOKUP($A1171,Data_Loss!$A$2:$V$1180,6,FALSE),0)</f>
        <v>1</v>
      </c>
      <c r="E1171" s="353">
        <f>+IFERROR(VLOOKUP($A1171,Data_Loss!$A$2:$V$1180,7,FALSE),0)</f>
        <v>0</v>
      </c>
      <c r="F1171" s="353">
        <f>+IFERROR(VLOOKUP($A1171,Data_Loss!$A$2:$V$1180,8,FALSE),0)</f>
        <v>1</v>
      </c>
      <c r="G1171" s="353">
        <f>+IFERROR(VLOOKUP($A1171,Data_Loss!$A$2:$V$1180,9,FALSE),0)</f>
        <v>9</v>
      </c>
      <c r="H1171" s="353">
        <f>+IFERROR(VLOOKUP($A1171,Data_Loss!$A$2:$V$1180,10,FALSE),0)</f>
        <v>14</v>
      </c>
      <c r="I1171" s="353">
        <f>+IFERROR(VLOOKUP($A1171,Data_Loss!$A$2:$V$1300,12,FALSE),0)</f>
        <v>1365</v>
      </c>
      <c r="J1171" s="353">
        <f>+IFERROR(VLOOKUP($A1171,Data_Loss!$A$2:$V$1300,13,FALSE),0)</f>
        <v>0</v>
      </c>
      <c r="K1171" s="353">
        <f>+IFERROR(VLOOKUP($A1171,Data_Loss!$A$2:$V$1300,14,FALSE),0)</f>
        <v>141689</v>
      </c>
      <c r="L1171" s="353">
        <f>+IFERROR(VLOOKUP($A1171,Data_Loss!$A$2:$V$1300,15,FALSE),0)</f>
        <v>144577</v>
      </c>
      <c r="M1171" s="353">
        <f>+IFERROR(VLOOKUP($A1171,Data_Loss!$A$2:$V$1300,16,FALSE),0)</f>
        <v>36969</v>
      </c>
      <c r="N1171" s="353">
        <f>+IFERROR(VLOOKUP($A1171,Data_Loss!$A$2:$V$1300,17,FALSE),0)</f>
        <v>0</v>
      </c>
      <c r="O1171" s="353">
        <f>+IFERROR(VLOOKUP($A1171,Data_Loss!$A$2:$V$1300,18,FALSE),0)</f>
        <v>0</v>
      </c>
      <c r="P1171" s="353">
        <f>+IFERROR(VLOOKUP($A1171,Data_Loss!$A$2:$V$1300,19,FALSE),0)</f>
        <v>134574</v>
      </c>
      <c r="Q1171" s="353">
        <f>+IFERROR(VLOOKUP($A1171,Data_Loss!$A$2:$V$1300,20,FALSE),0)</f>
        <v>184667</v>
      </c>
      <c r="R1171" s="353">
        <f>+IFERROR(VLOOKUP($A1171,Data_Loss!$A$2:$V$1300,21,FALSE),0)</f>
        <v>165290</v>
      </c>
      <c r="S1171" s="353">
        <f>+IFERROR(VLOOKUP($A1171,Data_Loss!$A$2:$V$1300,22,FALSE),0)</f>
        <v>45968</v>
      </c>
      <c r="T1171" s="191">
        <f>+$I1171*'10k &amp; MO'!C$4+$J1171*'10k &amp; MO'!C$10+$K1171*'10k &amp; MO'!C$16+$L1171*'10k &amp; MO'!C$22+$M1171*'10k &amp; MO'!C$28</f>
        <v>2085.0374999999999</v>
      </c>
      <c r="U1171" s="349">
        <f>+$I1171*'10k &amp; MO'!D$4+$J1171*'10k &amp; MO'!D$10+$K1171*'10k &amp; MO'!D$16+$L1171*'10k &amp; MO'!D$22+$M1171*'10k &amp; MO'!D$28</f>
        <v>0</v>
      </c>
      <c r="V1171" s="349">
        <f>+$I1171*'10k &amp; MO'!E$4+$J1171*'10k &amp; MO'!E$10+$K1171*'10k &amp; MO'!E$16+$L1171*'10k &amp; MO'!E$22+$M1171*'10k &amp; MO'!E$28</f>
        <v>271138.64049999998</v>
      </c>
      <c r="W1171" s="349">
        <f>+$I1171*'10k &amp; MO'!F$4+$J1171*'10k &amp; MO'!F$10+$K1171*'10k &amp; MO'!F$16+$L1171*'10k &amp; MO'!F$22+$M1171*'10k &amp; MO'!F$28</f>
        <v>160735.27949999998</v>
      </c>
      <c r="X1171" s="349">
        <f>+$I1171*'10k &amp; MO'!G$4+$J1171*'10k &amp; MO'!G$10+$K1171*'10k &amp; MO'!G$16+$L1171*'10k &amp; MO'!G$22+$M1171*'10k &amp; MO'!G$28</f>
        <v>44572.516199999998</v>
      </c>
      <c r="Y1171" s="349">
        <f>+$N1171*'10k &amp; MO'!H$4+$O1171*'10k &amp; MO'!H$10+$P1171*'10k &amp; MO'!H$16+$Q1171*'10k &amp; MO'!H$22+$R1171*'10k &amp; MO'!H$28</f>
        <v>0</v>
      </c>
      <c r="Z1171" s="349">
        <f>+$N1171*'10k &amp; MO'!I$4+$O1171*'10k &amp; MO'!I$10+$P1171*'10k &amp; MO'!I$16+$Q1171*'10k &amp; MO'!I$22+$R1171*'10k &amp; MO'!I$28</f>
        <v>0</v>
      </c>
      <c r="AA1171" s="349">
        <f>+$N1171*'10k &amp; MO'!J$4+$O1171*'10k &amp; MO'!J$10+$P1171*'10k &amp; MO'!J$16+$Q1171*'10k &amp; MO'!J$22+$R1171*'10k &amp; MO'!J$28</f>
        <v>413770.31959999999</v>
      </c>
      <c r="AB1171" s="349">
        <f>+$N1171*'10k &amp; MO'!K$4+$O1171*'10k &amp; MO'!K$10+$P1171*'10k &amp; MO'!K$16+$Q1171*'10k &amp; MO'!K$22+$R1171*'10k &amp; MO'!K$28</f>
        <v>295207.49199999997</v>
      </c>
      <c r="AC1171" s="349">
        <f>+$N1171*'10k &amp; MO'!L$4+$O1171*'10k &amp; MO'!L$10+$P1171*'10k &amp; MO'!L$16+$Q1171*'10k &amp; MO'!L$22+$R1171*'10k &amp; MO'!L$28</f>
        <v>247559.09049999999</v>
      </c>
      <c r="AD1171" s="350">
        <f>+S1171*'10k &amp; MO'!O$4</f>
        <v>55713.216</v>
      </c>
      <c r="AF1171" s="192" t="str">
        <f t="shared" si="161"/>
        <v>9252015</v>
      </c>
      <c r="AG1171" s="192">
        <f>+IFERROR(VLOOKUP($AF1171,'Limited Loss'!$F$5:$P$124,AG$3,FALSE),0)</f>
        <v>0</v>
      </c>
      <c r="AH1171" s="193">
        <f>+IFERROR(VLOOKUP($AF1171,'Limited Loss'!$F$5:$P$124,AH$3,FALSE),0)</f>
        <v>0</v>
      </c>
      <c r="AI1171" s="193">
        <f>+IFERROR(VLOOKUP($AF1171,'Limited Loss'!$F$5:$P$124,AI$3,FALSE),0)</f>
        <v>0</v>
      </c>
      <c r="AJ1171" s="193">
        <f>+IFERROR(VLOOKUP($AF1171,'Limited Loss'!$F$5:$P$124,AJ$3,FALSE),0)</f>
        <v>0</v>
      </c>
      <c r="AK1171" s="100">
        <f>+IFERROR(VLOOKUP($AF1171,'Limited Loss'!$F$5:$P$124,AK$3,FALSE),0)</f>
        <v>0</v>
      </c>
      <c r="AL1171" s="193">
        <f>+IFERROR(VLOOKUP($AF1171,'Limited Loss'!$F$5:$P$124,AL$3,FALSE),0)</f>
        <v>0</v>
      </c>
      <c r="AM1171" s="193">
        <f>+IFERROR(VLOOKUP($AF1171,'Limited Loss'!$F$5:$P$124,AM$3,FALSE),0)</f>
        <v>0</v>
      </c>
      <c r="AN1171" s="193">
        <f>+IFERROR(VLOOKUP($AF1171,'Limited Loss'!$F$5:$P$124,AN$3,FALSE),0)</f>
        <v>0</v>
      </c>
      <c r="AO1171" s="193">
        <f>+IFERROR(VLOOKUP($AF1171,'Limited Loss'!$F$5:$P$124,AO$3,FALSE),0)</f>
        <v>0</v>
      </c>
      <c r="AP1171" s="100">
        <f>+IFERROR(VLOOKUP($AF1171,'Limited Loss'!$F$5:$P$124,AP$3,FALSE),0)</f>
        <v>0</v>
      </c>
      <c r="AQ1171" s="353"/>
      <c r="AR1171" s="331">
        <f t="shared" si="162"/>
        <v>925</v>
      </c>
      <c r="AS1171" s="332">
        <f t="shared" si="162"/>
        <v>2015</v>
      </c>
      <c r="AT1171" s="349">
        <f t="shared" si="159"/>
        <v>2085.0374999999999</v>
      </c>
      <c r="AU1171" s="349">
        <f t="shared" si="159"/>
        <v>0</v>
      </c>
      <c r="AV1171" s="349">
        <f t="shared" si="159"/>
        <v>271138.64049999998</v>
      </c>
      <c r="AW1171" s="349">
        <f t="shared" si="159"/>
        <v>160735.27949999998</v>
      </c>
      <c r="AX1171" s="350">
        <f t="shared" si="159"/>
        <v>44572.516199999998</v>
      </c>
      <c r="AY1171" s="349">
        <f t="shared" si="160"/>
        <v>0</v>
      </c>
      <c r="AZ1171" s="349">
        <f t="shared" si="160"/>
        <v>0</v>
      </c>
      <c r="BA1171" s="349">
        <f t="shared" si="160"/>
        <v>413770.31959999999</v>
      </c>
      <c r="BB1171" s="349">
        <f t="shared" si="160"/>
        <v>295207.49199999997</v>
      </c>
      <c r="BC1171" s="349">
        <f t="shared" si="160"/>
        <v>247559.09049999999</v>
      </c>
      <c r="BD1171" s="350">
        <f t="shared" si="160"/>
        <v>55713.216</v>
      </c>
      <c r="BE1171" s="349">
        <f t="shared" si="164"/>
        <v>686993.99759999989</v>
      </c>
      <c r="BF1171" s="375">
        <f t="shared" si="165"/>
        <v>748074.37819999992</v>
      </c>
      <c r="BG1171" s="334">
        <f t="shared" si="166"/>
        <v>55713.216</v>
      </c>
    </row>
    <row r="1172" spans="1:59" x14ac:dyDescent="0.2">
      <c r="A1172" s="326" t="str">
        <f t="shared" si="163"/>
        <v>9252016</v>
      </c>
      <c r="B1172" s="331">
        <v>925</v>
      </c>
      <c r="C1172" s="327">
        <v>2016</v>
      </c>
      <c r="D1172" s="353">
        <f>+IFERROR(VLOOKUP($A1172,Data_Loss!$A$2:$V$1180,6,FALSE),0)</f>
        <v>1</v>
      </c>
      <c r="E1172" s="353">
        <f>+IFERROR(VLOOKUP($A1172,Data_Loss!$A$2:$V$1180,7,FALSE),0)</f>
        <v>0</v>
      </c>
      <c r="F1172" s="353">
        <f>+IFERROR(VLOOKUP($A1172,Data_Loss!$A$2:$V$1180,8,FALSE),0)</f>
        <v>3</v>
      </c>
      <c r="G1172" s="353">
        <f>+IFERROR(VLOOKUP($A1172,Data_Loss!$A$2:$V$1180,9,FALSE),0)</f>
        <v>12</v>
      </c>
      <c r="H1172" s="353">
        <f>+IFERROR(VLOOKUP($A1172,Data_Loss!$A$2:$V$1180,10,FALSE),0)</f>
        <v>13</v>
      </c>
      <c r="I1172" s="353">
        <f>+IFERROR(VLOOKUP($A1172,Data_Loss!$A$2:$V$1300,12,FALSE),0)</f>
        <v>202000</v>
      </c>
      <c r="J1172" s="353">
        <f>+IFERROR(VLOOKUP($A1172,Data_Loss!$A$2:$V$1300,13,FALSE),0)</f>
        <v>0</v>
      </c>
      <c r="K1172" s="353">
        <f>+IFERROR(VLOOKUP($A1172,Data_Loss!$A$2:$V$1300,14,FALSE),0)</f>
        <v>559725</v>
      </c>
      <c r="L1172" s="353">
        <f>+IFERROR(VLOOKUP($A1172,Data_Loss!$A$2:$V$1300,15,FALSE),0)</f>
        <v>175598</v>
      </c>
      <c r="M1172" s="353">
        <f>+IFERROR(VLOOKUP($A1172,Data_Loss!$A$2:$V$1300,16,FALSE),0)</f>
        <v>116168</v>
      </c>
      <c r="N1172" s="353">
        <f>+IFERROR(VLOOKUP($A1172,Data_Loss!$A$2:$V$1300,17,FALSE),0)</f>
        <v>15342</v>
      </c>
      <c r="O1172" s="353">
        <f>+IFERROR(VLOOKUP($A1172,Data_Loss!$A$2:$V$1300,18,FALSE),0)</f>
        <v>0</v>
      </c>
      <c r="P1172" s="353">
        <f>+IFERROR(VLOOKUP($A1172,Data_Loss!$A$2:$V$1300,19,FALSE),0)</f>
        <v>341133</v>
      </c>
      <c r="Q1172" s="353">
        <f>+IFERROR(VLOOKUP($A1172,Data_Loss!$A$2:$V$1300,20,FALSE),0)</f>
        <v>250303</v>
      </c>
      <c r="R1172" s="353">
        <f>+IFERROR(VLOOKUP($A1172,Data_Loss!$A$2:$V$1300,21,FALSE),0)</f>
        <v>129456</v>
      </c>
      <c r="S1172" s="353">
        <f>+IFERROR(VLOOKUP($A1172,Data_Loss!$A$2:$V$1300,22,FALSE),0)</f>
        <v>93005</v>
      </c>
      <c r="T1172" s="191">
        <f>+$I1172*'10k &amp; MO'!C$5+$J1172*'10k &amp; MO'!C$11+$K1172*'10k &amp; MO'!C$17+$L1172*'10k &amp; MO'!C$23+$M1172*'10k &amp; MO'!C$29</f>
        <v>292455.59999999998</v>
      </c>
      <c r="U1172" s="349">
        <f>+$I1172*'10k &amp; MO'!D$5+$J1172*'10k &amp; MO'!D$11+$K1172*'10k &amp; MO'!D$17+$L1172*'10k &amp; MO'!D$23+$M1172*'10k &amp; MO'!D$29</f>
        <v>3302.3775000000001</v>
      </c>
      <c r="V1172" s="349">
        <f>+$I1172*'10k &amp; MO'!E$5+$J1172*'10k &amp; MO'!E$11+$K1172*'10k &amp; MO'!E$17+$L1172*'10k &amp; MO'!E$23+$M1172*'10k &amp; MO'!E$29</f>
        <v>945231.71710000001</v>
      </c>
      <c r="W1172" s="349">
        <f>+$I1172*'10k &amp; MO'!F$5+$J1172*'10k &amp; MO'!F$11+$K1172*'10k &amp; MO'!F$17+$L1172*'10k &amp; MO'!F$23+$M1172*'10k &amp; MO'!F$29</f>
        <v>214547.35759999999</v>
      </c>
      <c r="X1172" s="349">
        <f>+$I1172*'10k &amp; MO'!G$5+$J1172*'10k &amp; MO'!G$11+$K1172*'10k &amp; MO'!G$17+$L1172*'10k &amp; MO'!G$23+$M1172*'10k &amp; MO'!G$29</f>
        <v>131604.93710000001</v>
      </c>
      <c r="Y1172" s="349">
        <f>+$N1172*'10k &amp; MO'!H$5+$O1172*'10k &amp; MO'!H$11+$P1172*'10k &amp; MO'!H$17+$Q1172*'10k &amp; MO'!H$23+$R1172*'10k &amp; MO'!H$29</f>
        <v>32531.176800000001</v>
      </c>
      <c r="Z1172" s="349">
        <f>+$N1172*'10k &amp; MO'!I$5+$O1172*'10k &amp; MO'!I$11+$P1172*'10k &amp; MO'!I$17+$Q1172*'10k &amp; MO'!I$23+$R1172*'10k &amp; MO'!I$29</f>
        <v>1125.7389000000001</v>
      </c>
      <c r="AA1172" s="349">
        <f>+$N1172*'10k &amp; MO'!J$5+$O1172*'10k &amp; MO'!J$11+$P1172*'10k &amp; MO'!J$17+$Q1172*'10k &amp; MO'!J$23+$R1172*'10k &amp; MO'!J$29</f>
        <v>749113.91590000002</v>
      </c>
      <c r="AB1172" s="349">
        <f>+$N1172*'10k &amp; MO'!K$5+$O1172*'10k &amp; MO'!K$11+$P1172*'10k &amp; MO'!K$17+$Q1172*'10k &amp; MO'!K$23+$R1172*'10k &amp; MO'!K$29</f>
        <v>437852.50719999999</v>
      </c>
      <c r="AC1172" s="349">
        <f>+$N1172*'10k &amp; MO'!L$5+$O1172*'10k &amp; MO'!L$11+$P1172*'10k &amp; MO'!L$17+$Q1172*'10k &amp; MO'!L$23+$R1172*'10k &amp; MO'!L$29</f>
        <v>213953.28720000002</v>
      </c>
      <c r="AD1172" s="350">
        <f>+S1172*'10k &amp; MO'!O$5</f>
        <v>125370.74</v>
      </c>
      <c r="AF1172" s="192" t="str">
        <f t="shared" si="161"/>
        <v>9252016</v>
      </c>
      <c r="AG1172" s="192">
        <f>+IFERROR(VLOOKUP($AF1172,'Limited Loss'!$F$5:$P$124,AG$3,FALSE),0)</f>
        <v>0</v>
      </c>
      <c r="AH1172" s="193">
        <f>+IFERROR(VLOOKUP($AF1172,'Limited Loss'!$F$5:$P$124,AH$3,FALSE),0)</f>
        <v>215</v>
      </c>
      <c r="AI1172" s="193">
        <f>+IFERROR(VLOOKUP($AF1172,'Limited Loss'!$F$5:$P$124,AI$3,FALSE),0)</f>
        <v>57205</v>
      </c>
      <c r="AJ1172" s="193">
        <f>+IFERROR(VLOOKUP($AF1172,'Limited Loss'!$F$5:$P$124,AJ$3,FALSE),0)</f>
        <v>1089</v>
      </c>
      <c r="AK1172" s="100">
        <f>+IFERROR(VLOOKUP($AF1172,'Limited Loss'!$F$5:$P$124,AK$3,FALSE),0)</f>
        <v>412</v>
      </c>
      <c r="AL1172" s="193">
        <f>+IFERROR(VLOOKUP($AF1172,'Limited Loss'!$F$5:$P$124,AL$3,FALSE),0)</f>
        <v>0</v>
      </c>
      <c r="AM1172" s="193">
        <f>+IFERROR(VLOOKUP($AF1172,'Limited Loss'!$F$5:$P$124,AM$3,FALSE),0)</f>
        <v>98</v>
      </c>
      <c r="AN1172" s="193">
        <f>+IFERROR(VLOOKUP($AF1172,'Limited Loss'!$F$5:$P$124,AN$3,FALSE),0)</f>
        <v>56855</v>
      </c>
      <c r="AO1172" s="193">
        <f>+IFERROR(VLOOKUP($AF1172,'Limited Loss'!$F$5:$P$124,AO$3,FALSE),0)</f>
        <v>2582</v>
      </c>
      <c r="AP1172" s="100">
        <f>+IFERROR(VLOOKUP($AF1172,'Limited Loss'!$F$5:$P$124,AP$3,FALSE),0)</f>
        <v>599</v>
      </c>
      <c r="AQ1172" s="353"/>
      <c r="AR1172" s="331">
        <f t="shared" si="162"/>
        <v>925</v>
      </c>
      <c r="AS1172" s="332">
        <f t="shared" si="162"/>
        <v>2016</v>
      </c>
      <c r="AT1172" s="349">
        <f t="shared" si="159"/>
        <v>292455.59999999998</v>
      </c>
      <c r="AU1172" s="349">
        <f t="shared" si="159"/>
        <v>3087.3775000000001</v>
      </c>
      <c r="AV1172" s="349">
        <f t="shared" si="159"/>
        <v>888026.71710000001</v>
      </c>
      <c r="AW1172" s="349">
        <f t="shared" si="159"/>
        <v>213458.35759999999</v>
      </c>
      <c r="AX1172" s="350">
        <f t="shared" si="159"/>
        <v>131192.93710000001</v>
      </c>
      <c r="AY1172" s="349">
        <f t="shared" si="160"/>
        <v>32531.176800000001</v>
      </c>
      <c r="AZ1172" s="349">
        <f t="shared" si="160"/>
        <v>1027.7389000000001</v>
      </c>
      <c r="BA1172" s="349">
        <f t="shared" si="160"/>
        <v>692258.91590000002</v>
      </c>
      <c r="BB1172" s="349">
        <f t="shared" si="160"/>
        <v>435270.50719999999</v>
      </c>
      <c r="BC1172" s="349">
        <f t="shared" si="160"/>
        <v>213354.28720000002</v>
      </c>
      <c r="BD1172" s="350">
        <f t="shared" si="160"/>
        <v>125370.74</v>
      </c>
      <c r="BE1172" s="349">
        <f t="shared" si="164"/>
        <v>1909387.5262000002</v>
      </c>
      <c r="BF1172" s="375">
        <f t="shared" si="165"/>
        <v>993276.08909999998</v>
      </c>
      <c r="BG1172" s="334">
        <f t="shared" si="166"/>
        <v>125370.74</v>
      </c>
    </row>
    <row r="1173" spans="1:59" x14ac:dyDescent="0.2">
      <c r="A1173" s="326" t="str">
        <f t="shared" si="163"/>
        <v>9252017</v>
      </c>
      <c r="B1173" s="331">
        <v>925</v>
      </c>
      <c r="C1173" s="327">
        <v>2017</v>
      </c>
      <c r="D1173" s="353">
        <f>+IFERROR(VLOOKUP($A1173,Data_Loss!$A$2:$V$1180,6,FALSE),0)</f>
        <v>0</v>
      </c>
      <c r="E1173" s="353">
        <f>+IFERROR(VLOOKUP($A1173,Data_Loss!$A$2:$V$1180,7,FALSE),0)</f>
        <v>0</v>
      </c>
      <c r="F1173" s="353">
        <f>+IFERROR(VLOOKUP($A1173,Data_Loss!$A$2:$V$1180,8,FALSE),0)</f>
        <v>2</v>
      </c>
      <c r="G1173" s="353">
        <f>+IFERROR(VLOOKUP($A1173,Data_Loss!$A$2:$V$1180,9,FALSE),0)</f>
        <v>11</v>
      </c>
      <c r="H1173" s="353">
        <f>+IFERROR(VLOOKUP($A1173,Data_Loss!$A$2:$V$1180,10,FALSE),0)</f>
        <v>16</v>
      </c>
      <c r="I1173" s="353">
        <f>+IFERROR(VLOOKUP($A1173,Data_Loss!$A$2:$V$1300,12,FALSE),0)</f>
        <v>0</v>
      </c>
      <c r="J1173" s="353">
        <f>+IFERROR(VLOOKUP($A1173,Data_Loss!$A$2:$V$1300,13,FALSE),0)</f>
        <v>0</v>
      </c>
      <c r="K1173" s="353">
        <f>+IFERROR(VLOOKUP($A1173,Data_Loss!$A$2:$V$1300,14,FALSE),0)</f>
        <v>161457</v>
      </c>
      <c r="L1173" s="353">
        <f>+IFERROR(VLOOKUP($A1173,Data_Loss!$A$2:$V$1300,15,FALSE),0)</f>
        <v>269717</v>
      </c>
      <c r="M1173" s="353">
        <f>+IFERROR(VLOOKUP($A1173,Data_Loss!$A$2:$V$1300,16,FALSE),0)</f>
        <v>56682</v>
      </c>
      <c r="N1173" s="353">
        <f>+IFERROR(VLOOKUP($A1173,Data_Loss!$A$2:$V$1300,17,FALSE),0)</f>
        <v>0</v>
      </c>
      <c r="O1173" s="353">
        <f>+IFERROR(VLOOKUP($A1173,Data_Loss!$A$2:$V$1300,18,FALSE),0)</f>
        <v>0</v>
      </c>
      <c r="P1173" s="353">
        <f>+IFERROR(VLOOKUP($A1173,Data_Loss!$A$2:$V$1300,19,FALSE),0)</f>
        <v>326534</v>
      </c>
      <c r="Q1173" s="353">
        <f>+IFERROR(VLOOKUP($A1173,Data_Loss!$A$2:$V$1300,20,FALSE),0)</f>
        <v>671885</v>
      </c>
      <c r="R1173" s="353">
        <f>+IFERROR(VLOOKUP($A1173,Data_Loss!$A$2:$V$1300,21,FALSE),0)</f>
        <v>106479</v>
      </c>
      <c r="S1173" s="353">
        <f>+IFERROR(VLOOKUP($A1173,Data_Loss!$A$2:$V$1300,22,FALSE),0)</f>
        <v>73264</v>
      </c>
      <c r="T1173" s="191">
        <f>+$I1173*'10k &amp; MO'!C$6+$J1173*'10k &amp; MO'!C$12+$K1173*'10k &amp; MO'!C$18+$L1173*'10k &amp; MO'!C$24+$M1173*'10k &amp; MO'!C$30</f>
        <v>0</v>
      </c>
      <c r="U1173" s="349">
        <f>+$I1173*'10k &amp; MO'!D$6+$J1173*'10k &amp; MO'!D$12+$K1173*'10k &amp; MO'!D$18+$L1173*'10k &amp; MO'!D$24+$M1173*'10k &amp; MO'!D$30</f>
        <v>9852.7599000000009</v>
      </c>
      <c r="V1173" s="349">
        <f>+$I1173*'10k &amp; MO'!E$6+$J1173*'10k &amp; MO'!E$12+$K1173*'10k &amp; MO'!E$18+$L1173*'10k &amp; MO'!E$24+$M1173*'10k &amp; MO'!E$30</f>
        <v>532124.35970000003</v>
      </c>
      <c r="W1173" s="349">
        <f>+$I1173*'10k &amp; MO'!F$6+$J1173*'10k &amp; MO'!F$12+$K1173*'10k &amp; MO'!F$18+$L1173*'10k &amp; MO'!F$24+$M1173*'10k &amp; MO'!F$30</f>
        <v>260911.47609999997</v>
      </c>
      <c r="X1173" s="349">
        <f>+$I1173*'10k &amp; MO'!G$6+$J1173*'10k &amp; MO'!G$12+$K1173*'10k &amp; MO'!G$18+$L1173*'10k &amp; MO'!G$24+$M1173*'10k &amp; MO'!G$30</f>
        <v>86529.717900000003</v>
      </c>
      <c r="Y1173" s="349">
        <f>+$N1173*'10k &amp; MO'!H$6+$O1173*'10k &amp; MO'!H$12+$P1173*'10k &amp; MO'!H$18+$Q1173*'10k &amp; MO'!H$24+$R1173*'10k &amp; MO'!H$30</f>
        <v>0</v>
      </c>
      <c r="Z1173" s="349">
        <f>+$N1173*'10k &amp; MO'!I$6+$O1173*'10k &amp; MO'!I$12+$P1173*'10k &amp; MO'!I$18+$Q1173*'10k &amp; MO'!I$24+$R1173*'10k &amp; MO'!I$30</f>
        <v>31849.5272</v>
      </c>
      <c r="AA1173" s="349">
        <f>+$N1173*'10k &amp; MO'!J$6+$O1173*'10k &amp; MO'!J$12+$P1173*'10k &amp; MO'!J$18+$Q1173*'10k &amp; MO'!J$24+$R1173*'10k &amp; MO'!J$30</f>
        <v>1675392.2905000001</v>
      </c>
      <c r="AB1173" s="349">
        <f>+$N1173*'10k &amp; MO'!K$6+$O1173*'10k &amp; MO'!K$12+$P1173*'10k &amp; MO'!K$18+$Q1173*'10k &amp; MO'!K$24+$R1173*'10k &amp; MO'!K$30</f>
        <v>915174.64890000003</v>
      </c>
      <c r="AC1173" s="349">
        <f>+$N1173*'10k &amp; MO'!L$6+$O1173*'10k &amp; MO'!L$12+$P1173*'10k &amp; MO'!L$18+$Q1173*'10k &amp; MO'!L$24+$R1173*'10k &amp; MO'!L$30</f>
        <v>240648.3854</v>
      </c>
      <c r="AD1173" s="350">
        <f>+S1173*'10k &amp; MO'!O$6</f>
        <v>98613.344000000012</v>
      </c>
      <c r="AF1173" s="192" t="str">
        <f t="shared" si="161"/>
        <v>9252017</v>
      </c>
      <c r="AG1173" s="192">
        <f>+IFERROR(VLOOKUP($AF1173,'Limited Loss'!$F$5:$P$124,AG$3,FALSE),0)</f>
        <v>0</v>
      </c>
      <c r="AH1173" s="193">
        <f>+IFERROR(VLOOKUP($AF1173,'Limited Loss'!$F$5:$P$124,AH$3,FALSE),0)</f>
        <v>984</v>
      </c>
      <c r="AI1173" s="193">
        <f>+IFERROR(VLOOKUP($AF1173,'Limited Loss'!$F$5:$P$124,AI$3,FALSE),0)</f>
        <v>29084</v>
      </c>
      <c r="AJ1173" s="193">
        <f>+IFERROR(VLOOKUP($AF1173,'Limited Loss'!$F$5:$P$124,AJ$3,FALSE),0)</f>
        <v>885</v>
      </c>
      <c r="AK1173" s="100">
        <f>+IFERROR(VLOOKUP($AF1173,'Limited Loss'!$F$5:$P$124,AK$3,FALSE),0)</f>
        <v>448</v>
      </c>
      <c r="AL1173" s="193">
        <f>+IFERROR(VLOOKUP($AF1173,'Limited Loss'!$F$5:$P$124,AL$3,FALSE),0)</f>
        <v>0</v>
      </c>
      <c r="AM1173" s="193">
        <f>+IFERROR(VLOOKUP($AF1173,'Limited Loss'!$F$5:$P$124,AM$3,FALSE),0)</f>
        <v>5584</v>
      </c>
      <c r="AN1173" s="193">
        <f>+IFERROR(VLOOKUP($AF1173,'Limited Loss'!$F$5:$P$124,AN$3,FALSE),0)</f>
        <v>166883</v>
      </c>
      <c r="AO1173" s="193">
        <f>+IFERROR(VLOOKUP($AF1173,'Limited Loss'!$F$5:$P$124,AO$3,FALSE),0)</f>
        <v>8160</v>
      </c>
      <c r="AP1173" s="100">
        <f>+IFERROR(VLOOKUP($AF1173,'Limited Loss'!$F$5:$P$124,AP$3,FALSE),0)</f>
        <v>2354</v>
      </c>
      <c r="AQ1173" s="353"/>
      <c r="AR1173" s="331">
        <f t="shared" si="162"/>
        <v>925</v>
      </c>
      <c r="AS1173" s="332">
        <f t="shared" si="162"/>
        <v>2017</v>
      </c>
      <c r="AT1173" s="349">
        <f t="shared" si="159"/>
        <v>0</v>
      </c>
      <c r="AU1173" s="349">
        <f t="shared" si="159"/>
        <v>8868.7599000000009</v>
      </c>
      <c r="AV1173" s="349">
        <f t="shared" si="159"/>
        <v>503040.35970000003</v>
      </c>
      <c r="AW1173" s="349">
        <f t="shared" si="159"/>
        <v>260026.47609999997</v>
      </c>
      <c r="AX1173" s="350">
        <f t="shared" si="159"/>
        <v>86081.717900000003</v>
      </c>
      <c r="AY1173" s="349">
        <f t="shared" si="160"/>
        <v>0</v>
      </c>
      <c r="AZ1173" s="349">
        <f t="shared" si="160"/>
        <v>26265.5272</v>
      </c>
      <c r="BA1173" s="349">
        <f t="shared" si="160"/>
        <v>1508509.2905000001</v>
      </c>
      <c r="BB1173" s="349">
        <f t="shared" si="160"/>
        <v>907014.64890000003</v>
      </c>
      <c r="BC1173" s="349">
        <f t="shared" si="160"/>
        <v>238294.3854</v>
      </c>
      <c r="BD1173" s="350">
        <f t="shared" si="160"/>
        <v>98613.344000000012</v>
      </c>
      <c r="BE1173" s="349">
        <f t="shared" si="164"/>
        <v>2046683.9373000001</v>
      </c>
      <c r="BF1173" s="375">
        <f t="shared" si="165"/>
        <v>1491417.2283000001</v>
      </c>
      <c r="BG1173" s="334">
        <f t="shared" si="166"/>
        <v>98613.344000000012</v>
      </c>
    </row>
    <row r="1174" spans="1:59" x14ac:dyDescent="0.2">
      <c r="A1174" s="326" t="str">
        <f t="shared" si="163"/>
        <v>9252018</v>
      </c>
      <c r="B1174" s="331">
        <v>925</v>
      </c>
      <c r="C1174" s="327">
        <v>2018</v>
      </c>
      <c r="D1174" s="353">
        <f>+IFERROR(VLOOKUP($A1174,Data_Loss!$A$2:$V$1180,6,FALSE),0)</f>
        <v>1</v>
      </c>
      <c r="E1174" s="353">
        <f>+IFERROR(VLOOKUP($A1174,Data_Loss!$A$2:$V$1180,7,FALSE),0)</f>
        <v>0</v>
      </c>
      <c r="F1174" s="353">
        <f>+IFERROR(VLOOKUP($A1174,Data_Loss!$A$2:$V$1180,8,FALSE),0)</f>
        <v>0</v>
      </c>
      <c r="G1174" s="353">
        <f>+IFERROR(VLOOKUP($A1174,Data_Loss!$A$2:$V$1180,9,FALSE),0)</f>
        <v>8</v>
      </c>
      <c r="H1174" s="353">
        <f>+IFERROR(VLOOKUP($A1174,Data_Loss!$A$2:$V$1180,10,FALSE),0)</f>
        <v>22</v>
      </c>
      <c r="I1174" s="353">
        <f>+IFERROR(VLOOKUP($A1174,Data_Loss!$A$2:$V$1300,12,FALSE),0)</f>
        <v>30118</v>
      </c>
      <c r="J1174" s="353">
        <f>+IFERROR(VLOOKUP($A1174,Data_Loss!$A$2:$V$1300,13,FALSE),0)</f>
        <v>0</v>
      </c>
      <c r="K1174" s="353">
        <f>+IFERROR(VLOOKUP($A1174,Data_Loss!$A$2:$V$1300,14,FALSE),0)</f>
        <v>0</v>
      </c>
      <c r="L1174" s="353">
        <f>+IFERROR(VLOOKUP($A1174,Data_Loss!$A$2:$V$1300,15,FALSE),0)</f>
        <v>355793</v>
      </c>
      <c r="M1174" s="353">
        <f>+IFERROR(VLOOKUP($A1174,Data_Loss!$A$2:$V$1300,16,FALSE),0)</f>
        <v>84227</v>
      </c>
      <c r="N1174" s="353">
        <f>+IFERROR(VLOOKUP($A1174,Data_Loss!$A$2:$V$1300,17,FALSE),0)</f>
        <v>0</v>
      </c>
      <c r="O1174" s="353">
        <f>+IFERROR(VLOOKUP($A1174,Data_Loss!$A$2:$V$1300,18,FALSE),0)</f>
        <v>0</v>
      </c>
      <c r="P1174" s="353">
        <f>+IFERROR(VLOOKUP($A1174,Data_Loss!$A$2:$V$1300,19,FALSE),0)</f>
        <v>0</v>
      </c>
      <c r="Q1174" s="353">
        <f>+IFERROR(VLOOKUP($A1174,Data_Loss!$A$2:$V$1300,20,FALSE),0)</f>
        <v>322694</v>
      </c>
      <c r="R1174" s="353">
        <f>+IFERROR(VLOOKUP($A1174,Data_Loss!$A$2:$V$1300,21,FALSE),0)</f>
        <v>149148</v>
      </c>
      <c r="S1174" s="353">
        <f>+IFERROR(VLOOKUP($A1174,Data_Loss!$A$2:$V$1300,22,FALSE),0)</f>
        <v>83273</v>
      </c>
      <c r="T1174" s="191">
        <f>+$I1174*'10k &amp; MO'!C$7+$J1174*'10k &amp; MO'!C$13+$K1174*'10k &amp; MO'!C$19+$L1174*'10k &amp; MO'!C$25+$M1174*'10k &amp; MO'!C$31</f>
        <v>39124.861600000004</v>
      </c>
      <c r="U1174" s="349">
        <f>+$I1174*'10k &amp; MO'!D$7+$J1174*'10k &amp; MO'!D$13+$K1174*'10k &amp; MO'!D$19+$L1174*'10k &amp; MO'!D$25+$M1174*'10k &amp; MO'!D$31</f>
        <v>16702.7058</v>
      </c>
      <c r="V1174" s="349">
        <f>+$I1174*'10k &amp; MO'!E$7+$J1174*'10k &amp; MO'!E$13+$K1174*'10k &amp; MO'!E$19+$L1174*'10k &amp; MO'!E$25+$M1174*'10k &amp; MO'!E$31</f>
        <v>678188.66300000006</v>
      </c>
      <c r="W1174" s="349">
        <f>+$I1174*'10k &amp; MO'!F$7+$J1174*'10k &amp; MO'!F$13+$K1174*'10k &amp; MO'!F$19+$L1174*'10k &amp; MO'!F$25+$M1174*'10k &amp; MO'!F$31</f>
        <v>322652.31449999998</v>
      </c>
      <c r="X1174" s="349">
        <f>+$I1174*'10k &amp; MO'!G$7+$J1174*'10k &amp; MO'!G$13+$K1174*'10k &amp; MO'!G$19+$L1174*'10k &amp; MO'!G$25+$M1174*'10k &amp; MO'!G$31</f>
        <v>95124.767500000002</v>
      </c>
      <c r="Y1174" s="349">
        <f>+$N1174*'10k &amp; MO'!H$7+$O1174*'10k &amp; MO'!H$13+$P1174*'10k &amp; MO'!H$19+$Q1174*'10k &amp; MO'!H$25+$R1174*'10k &amp; MO'!H$31</f>
        <v>432.52919999999995</v>
      </c>
      <c r="Z1174" s="349">
        <f>+$N1174*'10k &amp; MO'!I$7+$O1174*'10k &amp; MO'!I$13+$P1174*'10k &amp; MO'!I$19+$Q1174*'10k &amp; MO'!I$25+$R1174*'10k &amp; MO'!I$31</f>
        <v>23915.246800000001</v>
      </c>
      <c r="AA1174" s="349">
        <f>+$N1174*'10k &amp; MO'!J$7+$O1174*'10k &amp; MO'!J$13+$P1174*'10k &amp; MO'!J$19+$Q1174*'10k &amp; MO'!J$25+$R1174*'10k &amp; MO'!J$31</f>
        <v>611455.4874000001</v>
      </c>
      <c r="AB1174" s="349">
        <f>+$N1174*'10k &amp; MO'!K$7+$O1174*'10k &amp; MO'!K$13+$P1174*'10k &amp; MO'!K$19+$Q1174*'10k &amp; MO'!K$25+$R1174*'10k &amp; MO'!K$31</f>
        <v>394031.70940000005</v>
      </c>
      <c r="AC1174" s="349">
        <f>+$N1174*'10k &amp; MO'!L$7+$O1174*'10k &amp; MO'!L$13+$P1174*'10k &amp; MO'!L$19+$Q1174*'10k &amp; MO'!L$25+$R1174*'10k &amp; MO'!L$31</f>
        <v>179556.57120000001</v>
      </c>
      <c r="AD1174" s="350">
        <f>+S1174*'10k &amp; MO'!O$7</f>
        <v>110419.99800000001</v>
      </c>
      <c r="AF1174" s="192" t="str">
        <f t="shared" si="161"/>
        <v>9252018</v>
      </c>
      <c r="AG1174" s="192">
        <f>+IFERROR(VLOOKUP($AF1174,'Limited Loss'!$F$5:$P$124,AG$3,FALSE),0)</f>
        <v>0</v>
      </c>
      <c r="AH1174" s="193">
        <f>+IFERROR(VLOOKUP($AF1174,'Limited Loss'!$F$5:$P$124,AH$3,FALSE),0)</f>
        <v>0</v>
      </c>
      <c r="AI1174" s="193">
        <f>+IFERROR(VLOOKUP($AF1174,'Limited Loss'!$F$5:$P$124,AI$3,FALSE),0)</f>
        <v>0</v>
      </c>
      <c r="AJ1174" s="193">
        <f>+IFERROR(VLOOKUP($AF1174,'Limited Loss'!$F$5:$P$124,AJ$3,FALSE),0)</f>
        <v>0</v>
      </c>
      <c r="AK1174" s="100">
        <f>+IFERROR(VLOOKUP($AF1174,'Limited Loss'!$F$5:$P$124,AK$3,FALSE),0)</f>
        <v>0</v>
      </c>
      <c r="AL1174" s="193">
        <f>+IFERROR(VLOOKUP($AF1174,'Limited Loss'!$F$5:$P$124,AL$3,FALSE),0)</f>
        <v>0</v>
      </c>
      <c r="AM1174" s="193">
        <f>+IFERROR(VLOOKUP($AF1174,'Limited Loss'!$F$5:$P$124,AM$3,FALSE),0)</f>
        <v>0</v>
      </c>
      <c r="AN1174" s="193">
        <f>+IFERROR(VLOOKUP($AF1174,'Limited Loss'!$F$5:$P$124,AN$3,FALSE),0)</f>
        <v>0</v>
      </c>
      <c r="AO1174" s="193">
        <f>+IFERROR(VLOOKUP($AF1174,'Limited Loss'!$F$5:$P$124,AO$3,FALSE),0)</f>
        <v>0</v>
      </c>
      <c r="AP1174" s="100">
        <f>+IFERROR(VLOOKUP($AF1174,'Limited Loss'!$F$5:$P$124,AP$3,FALSE),0)</f>
        <v>0</v>
      </c>
      <c r="AQ1174" s="353"/>
      <c r="AR1174" s="331">
        <f t="shared" si="162"/>
        <v>925</v>
      </c>
      <c r="AS1174" s="332">
        <f t="shared" si="162"/>
        <v>2018</v>
      </c>
      <c r="AT1174" s="349">
        <f t="shared" si="159"/>
        <v>39124.861600000004</v>
      </c>
      <c r="AU1174" s="349">
        <f t="shared" si="159"/>
        <v>16702.7058</v>
      </c>
      <c r="AV1174" s="349">
        <f t="shared" si="159"/>
        <v>678188.66300000006</v>
      </c>
      <c r="AW1174" s="349">
        <f t="shared" si="159"/>
        <v>322652.31449999998</v>
      </c>
      <c r="AX1174" s="350">
        <f t="shared" si="159"/>
        <v>95124.767500000002</v>
      </c>
      <c r="AY1174" s="349">
        <f t="shared" si="160"/>
        <v>432.52919999999995</v>
      </c>
      <c r="AZ1174" s="349">
        <f t="shared" si="160"/>
        <v>23915.246800000001</v>
      </c>
      <c r="BA1174" s="349">
        <f t="shared" si="160"/>
        <v>611455.4874000001</v>
      </c>
      <c r="BB1174" s="349">
        <f t="shared" si="160"/>
        <v>394031.70940000005</v>
      </c>
      <c r="BC1174" s="349">
        <f t="shared" si="160"/>
        <v>179556.57120000001</v>
      </c>
      <c r="BD1174" s="350">
        <f t="shared" si="160"/>
        <v>110419.99800000001</v>
      </c>
      <c r="BE1174" s="349">
        <f t="shared" si="164"/>
        <v>1369819.4938000001</v>
      </c>
      <c r="BF1174" s="375">
        <f t="shared" si="165"/>
        <v>991365.36259999999</v>
      </c>
      <c r="BG1174" s="334">
        <f t="shared" si="166"/>
        <v>110419.99800000001</v>
      </c>
    </row>
    <row r="1175" spans="1:59" x14ac:dyDescent="0.2">
      <c r="A1175" s="326" t="str">
        <f t="shared" si="163"/>
        <v>9262014</v>
      </c>
      <c r="B1175" s="331">
        <v>926</v>
      </c>
      <c r="C1175" s="327">
        <v>2014</v>
      </c>
      <c r="D1175" s="353">
        <f>+IFERROR(VLOOKUP($A1175,Data_Loss!$A$2:$V$1180,6,FALSE),0)</f>
        <v>0</v>
      </c>
      <c r="E1175" s="353">
        <f>+IFERROR(VLOOKUP($A1175,Data_Loss!$A$2:$V$1180,7,FALSE),0)</f>
        <v>0</v>
      </c>
      <c r="F1175" s="353">
        <f>+IFERROR(VLOOKUP($A1175,Data_Loss!$A$2:$V$1180,8,FALSE),0)</f>
        <v>0</v>
      </c>
      <c r="G1175" s="353">
        <f>+IFERROR(VLOOKUP($A1175,Data_Loss!$A$2:$V$1180,9,FALSE),0)</f>
        <v>6</v>
      </c>
      <c r="H1175" s="353">
        <f>+IFERROR(VLOOKUP($A1175,Data_Loss!$A$2:$V$1180,10,FALSE),0)</f>
        <v>3</v>
      </c>
      <c r="I1175" s="353">
        <f>+IFERROR(VLOOKUP($A1175,Data_Loss!$A$2:$V$1300,12,FALSE),0)</f>
        <v>0</v>
      </c>
      <c r="J1175" s="353">
        <f>+IFERROR(VLOOKUP($A1175,Data_Loss!$A$2:$V$1300,13,FALSE),0)</f>
        <v>0</v>
      </c>
      <c r="K1175" s="353">
        <f>+IFERROR(VLOOKUP($A1175,Data_Loss!$A$2:$V$1300,14,FALSE),0)</f>
        <v>0</v>
      </c>
      <c r="L1175" s="353">
        <f>+IFERROR(VLOOKUP($A1175,Data_Loss!$A$2:$V$1300,15,FALSE),0)</f>
        <v>130011</v>
      </c>
      <c r="M1175" s="353">
        <f>+IFERROR(VLOOKUP($A1175,Data_Loss!$A$2:$V$1300,16,FALSE),0)</f>
        <v>8313</v>
      </c>
      <c r="N1175" s="353">
        <f>+IFERROR(VLOOKUP($A1175,Data_Loss!$A$2:$V$1300,17,FALSE),0)</f>
        <v>0</v>
      </c>
      <c r="O1175" s="353">
        <f>+IFERROR(VLOOKUP($A1175,Data_Loss!$A$2:$V$1300,18,FALSE),0)</f>
        <v>0</v>
      </c>
      <c r="P1175" s="353">
        <f>+IFERROR(VLOOKUP($A1175,Data_Loss!$A$2:$V$1300,19,FALSE),0)</f>
        <v>0</v>
      </c>
      <c r="Q1175" s="353">
        <f>+IFERROR(VLOOKUP($A1175,Data_Loss!$A$2:$V$1300,20,FALSE),0)</f>
        <v>147531</v>
      </c>
      <c r="R1175" s="353">
        <f>+IFERROR(VLOOKUP($A1175,Data_Loss!$A$2:$V$1300,21,FALSE),0)</f>
        <v>55490</v>
      </c>
      <c r="S1175" s="353">
        <f>+IFERROR(VLOOKUP($A1175,Data_Loss!$A$2:$V$1300,22,FALSE),0)</f>
        <v>14015</v>
      </c>
      <c r="T1175" s="191">
        <f>+$I1175*'10k &amp; MO'!C$3+$J1175*'10k &amp; MO'!C$9+$K1175*'10k &amp; MO'!C$15+$L1175*'10k &amp; MO'!C$21+$M1175*'10k &amp; MO'!C$27</f>
        <v>0</v>
      </c>
      <c r="U1175" s="349">
        <f>+$I1175*'10k &amp; MO'!D$3+$J1175*'10k &amp; MO'!D$9+$K1175*'10k &amp; MO'!D$15+$L1175*'10k &amp; MO'!D$21+$M1175*'10k &amp; MO'!D$27</f>
        <v>0</v>
      </c>
      <c r="V1175" s="349">
        <f>+$I1175*'10k &amp; MO'!E$3+$J1175*'10k &amp; MO'!E$9+$K1175*'10k &amp; MO'!E$15+$L1175*'10k &amp; MO'!E$21+$M1175*'10k &amp; MO'!E$27</f>
        <v>0</v>
      </c>
      <c r="W1175" s="349">
        <f>+$I1175*'10k &amp; MO'!F$3+$J1175*'10k &amp; MO'!F$9+$K1175*'10k &amp; MO'!F$15+$L1175*'10k &amp; MO'!F$21+$M1175*'10k &amp; MO'!F$27</f>
        <v>159783.519</v>
      </c>
      <c r="X1175" s="349">
        <f>+$I1175*'10k &amp; MO'!G$3+$J1175*'10k &amp; MO'!G$9+$K1175*'10k &amp; MO'!G$15+$L1175*'10k &amp; MO'!G$21+$M1175*'10k &amp; MO'!G$27</f>
        <v>9410.3159999999989</v>
      </c>
      <c r="Y1175" s="349">
        <f>+$N1175*'10k &amp; MO'!H$3+$O1175*'10k &amp; MO'!H$9+$P1175*'10k &amp; MO'!H$15+$Q1175*'10k &amp; MO'!H$21+$R1175*'10k &amp; MO'!H$27</f>
        <v>0</v>
      </c>
      <c r="Z1175" s="349">
        <f>+$N1175*'10k &amp; MO'!I$3+$O1175*'10k &amp; MO'!I$9+$P1175*'10k &amp; MO'!I$15+$Q1175*'10k &amp; MO'!I$21+$R1175*'10k &amp; MO'!I$27</f>
        <v>0</v>
      </c>
      <c r="AA1175" s="349">
        <f>+$N1175*'10k &amp; MO'!J$3+$O1175*'10k &amp; MO'!J$9+$P1175*'10k &amp; MO'!J$15+$Q1175*'10k &amp; MO'!J$21+$R1175*'10k &amp; MO'!J$27</f>
        <v>0</v>
      </c>
      <c r="AB1175" s="349">
        <f>+$N1175*'10k &amp; MO'!K$3+$O1175*'10k &amp; MO'!K$9+$P1175*'10k &amp; MO'!K$15+$Q1175*'10k &amp; MO'!K$21+$R1175*'10k &amp; MO'!K$27</f>
        <v>206690.93100000001</v>
      </c>
      <c r="AC1175" s="349">
        <f>+$N1175*'10k &amp; MO'!L$3+$O1175*'10k &amp; MO'!L$9+$P1175*'10k &amp; MO'!L$15+$Q1175*'10k &amp; MO'!L$21+$R1175*'10k &amp; MO'!L$27</f>
        <v>85565.58</v>
      </c>
      <c r="AD1175" s="350">
        <f>+S1175*'10k &amp; MO'!O$3</f>
        <v>15010.064999999999</v>
      </c>
      <c r="AF1175" s="192" t="str">
        <f t="shared" si="161"/>
        <v>9262014</v>
      </c>
      <c r="AG1175" s="192">
        <f>+IFERROR(VLOOKUP($AF1175,'Limited Loss'!$F$5:$P$124,AG$3,FALSE),0)</f>
        <v>0</v>
      </c>
      <c r="AH1175" s="193">
        <f>+IFERROR(VLOOKUP($AF1175,'Limited Loss'!$F$5:$P$124,AH$3,FALSE),0)</f>
        <v>0</v>
      </c>
      <c r="AI1175" s="193">
        <f>+IFERROR(VLOOKUP($AF1175,'Limited Loss'!$F$5:$P$124,AI$3,FALSE),0)</f>
        <v>0</v>
      </c>
      <c r="AJ1175" s="193">
        <f>+IFERROR(VLOOKUP($AF1175,'Limited Loss'!$F$5:$P$124,AJ$3,FALSE),0)</f>
        <v>0</v>
      </c>
      <c r="AK1175" s="100">
        <f>+IFERROR(VLOOKUP($AF1175,'Limited Loss'!$F$5:$P$124,AK$3,FALSE),0)</f>
        <v>0</v>
      </c>
      <c r="AL1175" s="193">
        <f>+IFERROR(VLOOKUP($AF1175,'Limited Loss'!$F$5:$P$124,AL$3,FALSE),0)</f>
        <v>0</v>
      </c>
      <c r="AM1175" s="193">
        <f>+IFERROR(VLOOKUP($AF1175,'Limited Loss'!$F$5:$P$124,AM$3,FALSE),0)</f>
        <v>0</v>
      </c>
      <c r="AN1175" s="193">
        <f>+IFERROR(VLOOKUP($AF1175,'Limited Loss'!$F$5:$P$124,AN$3,FALSE),0)</f>
        <v>0</v>
      </c>
      <c r="AO1175" s="193">
        <f>+IFERROR(VLOOKUP($AF1175,'Limited Loss'!$F$5:$P$124,AO$3,FALSE),0)</f>
        <v>0</v>
      </c>
      <c r="AP1175" s="100">
        <f>+IFERROR(VLOOKUP($AF1175,'Limited Loss'!$F$5:$P$124,AP$3,FALSE),0)</f>
        <v>0</v>
      </c>
      <c r="AQ1175" s="353"/>
      <c r="AR1175" s="331">
        <f t="shared" si="162"/>
        <v>926</v>
      </c>
      <c r="AS1175" s="332">
        <f t="shared" si="162"/>
        <v>2014</v>
      </c>
      <c r="AT1175" s="349">
        <f t="shared" si="159"/>
        <v>0</v>
      </c>
      <c r="AU1175" s="349">
        <f t="shared" si="159"/>
        <v>0</v>
      </c>
      <c r="AV1175" s="349">
        <f t="shared" si="159"/>
        <v>0</v>
      </c>
      <c r="AW1175" s="349">
        <f t="shared" si="159"/>
        <v>159783.519</v>
      </c>
      <c r="AX1175" s="350">
        <f t="shared" si="159"/>
        <v>9410.3159999999989</v>
      </c>
      <c r="AY1175" s="349">
        <f t="shared" si="160"/>
        <v>0</v>
      </c>
      <c r="AZ1175" s="349">
        <f t="shared" si="160"/>
        <v>0</v>
      </c>
      <c r="BA1175" s="349">
        <f t="shared" si="160"/>
        <v>0</v>
      </c>
      <c r="BB1175" s="349">
        <f t="shared" si="160"/>
        <v>206690.93100000001</v>
      </c>
      <c r="BC1175" s="349">
        <f t="shared" si="160"/>
        <v>85565.58</v>
      </c>
      <c r="BD1175" s="350">
        <f t="shared" si="160"/>
        <v>15010.064999999999</v>
      </c>
      <c r="BE1175" s="349">
        <f t="shared" si="164"/>
        <v>0</v>
      </c>
      <c r="BF1175" s="375">
        <f t="shared" si="165"/>
        <v>461450.34600000002</v>
      </c>
      <c r="BG1175" s="334">
        <f t="shared" si="166"/>
        <v>15010.064999999999</v>
      </c>
    </row>
    <row r="1176" spans="1:59" x14ac:dyDescent="0.2">
      <c r="A1176" s="326" t="str">
        <f t="shared" si="163"/>
        <v>9262015</v>
      </c>
      <c r="B1176" s="331">
        <v>926</v>
      </c>
      <c r="C1176" s="327">
        <v>2015</v>
      </c>
      <c r="D1176" s="353">
        <f>+IFERROR(VLOOKUP($A1176,Data_Loss!$A$2:$V$1180,6,FALSE),0)</f>
        <v>0</v>
      </c>
      <c r="E1176" s="353">
        <f>+IFERROR(VLOOKUP($A1176,Data_Loss!$A$2:$V$1180,7,FALSE),0)</f>
        <v>0</v>
      </c>
      <c r="F1176" s="353">
        <f>+IFERROR(VLOOKUP($A1176,Data_Loss!$A$2:$V$1180,8,FALSE),0)</f>
        <v>1</v>
      </c>
      <c r="G1176" s="353">
        <f>+IFERROR(VLOOKUP($A1176,Data_Loss!$A$2:$V$1180,9,FALSE),0)</f>
        <v>0</v>
      </c>
      <c r="H1176" s="353">
        <f>+IFERROR(VLOOKUP($A1176,Data_Loss!$A$2:$V$1180,10,FALSE),0)</f>
        <v>2</v>
      </c>
      <c r="I1176" s="353">
        <f>+IFERROR(VLOOKUP($A1176,Data_Loss!$A$2:$V$1300,12,FALSE),0)</f>
        <v>0</v>
      </c>
      <c r="J1176" s="353">
        <f>+IFERROR(VLOOKUP($A1176,Data_Loss!$A$2:$V$1300,13,FALSE),0)</f>
        <v>0</v>
      </c>
      <c r="K1176" s="353">
        <f>+IFERROR(VLOOKUP($A1176,Data_Loss!$A$2:$V$1300,14,FALSE),0)</f>
        <v>260758</v>
      </c>
      <c r="L1176" s="353">
        <f>+IFERROR(VLOOKUP($A1176,Data_Loss!$A$2:$V$1300,15,FALSE),0)</f>
        <v>0</v>
      </c>
      <c r="M1176" s="353">
        <f>+IFERROR(VLOOKUP($A1176,Data_Loss!$A$2:$V$1300,16,FALSE),0)</f>
        <v>2497</v>
      </c>
      <c r="N1176" s="353">
        <f>+IFERROR(VLOOKUP($A1176,Data_Loss!$A$2:$V$1300,17,FALSE),0)</f>
        <v>0</v>
      </c>
      <c r="O1176" s="353">
        <f>+IFERROR(VLOOKUP($A1176,Data_Loss!$A$2:$V$1300,18,FALSE),0)</f>
        <v>0</v>
      </c>
      <c r="P1176" s="353">
        <f>+IFERROR(VLOOKUP($A1176,Data_Loss!$A$2:$V$1300,19,FALSE),0)</f>
        <v>387507</v>
      </c>
      <c r="Q1176" s="353">
        <f>+IFERROR(VLOOKUP($A1176,Data_Loss!$A$2:$V$1300,20,FALSE),0)</f>
        <v>0</v>
      </c>
      <c r="R1176" s="353">
        <f>+IFERROR(VLOOKUP($A1176,Data_Loss!$A$2:$V$1300,21,FALSE),0)</f>
        <v>3901</v>
      </c>
      <c r="S1176" s="353">
        <f>+IFERROR(VLOOKUP($A1176,Data_Loss!$A$2:$V$1300,22,FALSE),0)</f>
        <v>5957</v>
      </c>
      <c r="T1176" s="191">
        <f>+$I1176*'10k &amp; MO'!C$4+$J1176*'10k &amp; MO'!C$10+$K1176*'10k &amp; MO'!C$16+$L1176*'10k &amp; MO'!C$22+$M1176*'10k &amp; MO'!C$28</f>
        <v>0</v>
      </c>
      <c r="U1176" s="349">
        <f>+$I1176*'10k &amp; MO'!D$4+$J1176*'10k &amp; MO'!D$10+$K1176*'10k &amp; MO'!D$16+$L1176*'10k &amp; MO'!D$22+$M1176*'10k &amp; MO'!D$28</f>
        <v>0</v>
      </c>
      <c r="V1176" s="349">
        <f>+$I1176*'10k &amp; MO'!E$4+$J1176*'10k &amp; MO'!E$10+$K1176*'10k &amp; MO'!E$16+$L1176*'10k &amp; MO'!E$22+$M1176*'10k &amp; MO'!E$28</f>
        <v>457717.685</v>
      </c>
      <c r="W1176" s="349">
        <f>+$I1176*'10k &amp; MO'!F$4+$J1176*'10k &amp; MO'!F$10+$K1176*'10k &amp; MO'!F$16+$L1176*'10k &amp; MO'!F$22+$M1176*'10k &amp; MO'!F$28</f>
        <v>2425.0851000000002</v>
      </c>
      <c r="X1176" s="349">
        <f>+$I1176*'10k &amp; MO'!G$4+$J1176*'10k &amp; MO'!G$10+$K1176*'10k &amp; MO'!G$16+$L1176*'10k &amp; MO'!G$22+$M1176*'10k &amp; MO'!G$28</f>
        <v>4110.0969999999998</v>
      </c>
      <c r="Y1176" s="349">
        <f>+$N1176*'10k &amp; MO'!H$4+$O1176*'10k &amp; MO'!H$10+$P1176*'10k &amp; MO'!H$16+$Q1176*'10k &amp; MO'!H$22+$R1176*'10k &amp; MO'!H$28</f>
        <v>0</v>
      </c>
      <c r="Z1176" s="349">
        <f>+$N1176*'10k &amp; MO'!I$4+$O1176*'10k &amp; MO'!I$10+$P1176*'10k &amp; MO'!I$16+$Q1176*'10k &amp; MO'!I$22+$R1176*'10k &amp; MO'!I$28</f>
        <v>0</v>
      </c>
      <c r="AA1176" s="349">
        <f>+$N1176*'10k &amp; MO'!J$4+$O1176*'10k &amp; MO'!J$10+$P1176*'10k &amp; MO'!J$16+$Q1176*'10k &amp; MO'!J$22+$R1176*'10k &amp; MO'!J$28</f>
        <v>1078386.9864000001</v>
      </c>
      <c r="AB1176" s="349">
        <f>+$N1176*'10k &amp; MO'!K$4+$O1176*'10k &amp; MO'!K$10+$P1176*'10k &amp; MO'!K$16+$Q1176*'10k &amp; MO'!K$22+$R1176*'10k &amp; MO'!K$28</f>
        <v>11387.891500000002</v>
      </c>
      <c r="AC1176" s="349">
        <f>+$N1176*'10k &amp; MO'!L$4+$O1176*'10k &amp; MO'!L$10+$P1176*'10k &amp; MO'!L$16+$Q1176*'10k &amp; MO'!L$22+$R1176*'10k &amp; MO'!L$28</f>
        <v>7661.8624</v>
      </c>
      <c r="AD1176" s="350">
        <f>+S1176*'10k &amp; MO'!O$4</f>
        <v>7219.884</v>
      </c>
      <c r="AF1176" s="192" t="str">
        <f t="shared" si="161"/>
        <v>9262015</v>
      </c>
      <c r="AG1176" s="192">
        <f>+IFERROR(VLOOKUP($AF1176,'Limited Loss'!$F$5:$P$124,AG$3,FALSE),0)</f>
        <v>0</v>
      </c>
      <c r="AH1176" s="193">
        <f>+IFERROR(VLOOKUP($AF1176,'Limited Loss'!$F$5:$P$124,AH$3,FALSE),0)</f>
        <v>0</v>
      </c>
      <c r="AI1176" s="193">
        <f>+IFERROR(VLOOKUP($AF1176,'Limited Loss'!$F$5:$P$124,AI$3,FALSE),0)</f>
        <v>198039</v>
      </c>
      <c r="AJ1176" s="193">
        <f>+IFERROR(VLOOKUP($AF1176,'Limited Loss'!$F$5:$P$124,AJ$3,FALSE),0)</f>
        <v>1029</v>
      </c>
      <c r="AK1176" s="100">
        <f>+IFERROR(VLOOKUP($AF1176,'Limited Loss'!$F$5:$P$124,AK$3,FALSE),0)</f>
        <v>529</v>
      </c>
      <c r="AL1176" s="193">
        <f>+IFERROR(VLOOKUP($AF1176,'Limited Loss'!$F$5:$P$124,AL$3,FALSE),0)</f>
        <v>0</v>
      </c>
      <c r="AM1176" s="193">
        <f>+IFERROR(VLOOKUP($AF1176,'Limited Loss'!$F$5:$P$124,AM$3,FALSE),0)</f>
        <v>0</v>
      </c>
      <c r="AN1176" s="193">
        <f>+IFERROR(VLOOKUP($AF1176,'Limited Loss'!$F$5:$P$124,AN$3,FALSE),0)</f>
        <v>466625</v>
      </c>
      <c r="AO1176" s="193">
        <f>+IFERROR(VLOOKUP($AF1176,'Limited Loss'!$F$5:$P$124,AO$3,FALSE),0)</f>
        <v>4859</v>
      </c>
      <c r="AP1176" s="100">
        <f>+IFERROR(VLOOKUP($AF1176,'Limited Loss'!$F$5:$P$124,AP$3,FALSE),0)</f>
        <v>841</v>
      </c>
      <c r="AQ1176" s="353"/>
      <c r="AR1176" s="331">
        <f t="shared" si="162"/>
        <v>926</v>
      </c>
      <c r="AS1176" s="332">
        <f t="shared" si="162"/>
        <v>2015</v>
      </c>
      <c r="AT1176" s="349">
        <f t="shared" si="159"/>
        <v>0</v>
      </c>
      <c r="AU1176" s="349">
        <f t="shared" si="159"/>
        <v>0</v>
      </c>
      <c r="AV1176" s="349">
        <f t="shared" si="159"/>
        <v>259678.685</v>
      </c>
      <c r="AW1176" s="349">
        <f t="shared" si="159"/>
        <v>1396.0851000000002</v>
      </c>
      <c r="AX1176" s="350">
        <f t="shared" si="159"/>
        <v>3581.0969999999998</v>
      </c>
      <c r="AY1176" s="349">
        <f t="shared" si="160"/>
        <v>0</v>
      </c>
      <c r="AZ1176" s="349">
        <f t="shared" si="160"/>
        <v>0</v>
      </c>
      <c r="BA1176" s="349">
        <f t="shared" si="160"/>
        <v>611761.98640000005</v>
      </c>
      <c r="BB1176" s="349">
        <f t="shared" si="160"/>
        <v>6528.8915000000015</v>
      </c>
      <c r="BC1176" s="349">
        <f t="shared" si="160"/>
        <v>6820.8624</v>
      </c>
      <c r="BD1176" s="350">
        <f t="shared" si="160"/>
        <v>7219.884</v>
      </c>
      <c r="BE1176" s="349">
        <f t="shared" si="164"/>
        <v>871440.67140000011</v>
      </c>
      <c r="BF1176" s="375">
        <f t="shared" si="165"/>
        <v>18326.936000000002</v>
      </c>
      <c r="BG1176" s="334">
        <f t="shared" si="166"/>
        <v>7219.884</v>
      </c>
    </row>
    <row r="1177" spans="1:59" x14ac:dyDescent="0.2">
      <c r="A1177" s="326" t="str">
        <f t="shared" si="163"/>
        <v>9262016</v>
      </c>
      <c r="B1177" s="331">
        <v>926</v>
      </c>
      <c r="C1177" s="327">
        <v>2016</v>
      </c>
      <c r="D1177" s="353">
        <f>+IFERROR(VLOOKUP($A1177,Data_Loss!$A$2:$V$1180,6,FALSE),0)</f>
        <v>0</v>
      </c>
      <c r="E1177" s="353">
        <f>+IFERROR(VLOOKUP($A1177,Data_Loss!$A$2:$V$1180,7,FALSE),0)</f>
        <v>0</v>
      </c>
      <c r="F1177" s="353">
        <f>+IFERROR(VLOOKUP($A1177,Data_Loss!$A$2:$V$1180,8,FALSE),0)</f>
        <v>1</v>
      </c>
      <c r="G1177" s="353">
        <f>+IFERROR(VLOOKUP($A1177,Data_Loss!$A$2:$V$1180,9,FALSE),0)</f>
        <v>1</v>
      </c>
      <c r="H1177" s="353">
        <f>+IFERROR(VLOOKUP($A1177,Data_Loss!$A$2:$V$1180,10,FALSE),0)</f>
        <v>4</v>
      </c>
      <c r="I1177" s="353">
        <f>+IFERROR(VLOOKUP($A1177,Data_Loss!$A$2:$V$1300,12,FALSE),0)</f>
        <v>0</v>
      </c>
      <c r="J1177" s="353">
        <f>+IFERROR(VLOOKUP($A1177,Data_Loss!$A$2:$V$1300,13,FALSE),0)</f>
        <v>0</v>
      </c>
      <c r="K1177" s="353">
        <f>+IFERROR(VLOOKUP($A1177,Data_Loss!$A$2:$V$1300,14,FALSE),0)</f>
        <v>164875</v>
      </c>
      <c r="L1177" s="353">
        <f>+IFERROR(VLOOKUP($A1177,Data_Loss!$A$2:$V$1300,15,FALSE),0)</f>
        <v>6796</v>
      </c>
      <c r="M1177" s="353">
        <f>+IFERROR(VLOOKUP($A1177,Data_Loss!$A$2:$V$1300,16,FALSE),0)</f>
        <v>38239</v>
      </c>
      <c r="N1177" s="353">
        <f>+IFERROR(VLOOKUP($A1177,Data_Loss!$A$2:$V$1300,17,FALSE),0)</f>
        <v>0</v>
      </c>
      <c r="O1177" s="353">
        <f>+IFERROR(VLOOKUP($A1177,Data_Loss!$A$2:$V$1300,18,FALSE),0)</f>
        <v>0</v>
      </c>
      <c r="P1177" s="353">
        <f>+IFERROR(VLOOKUP($A1177,Data_Loss!$A$2:$V$1300,19,FALSE),0)</f>
        <v>185979</v>
      </c>
      <c r="Q1177" s="353">
        <f>+IFERROR(VLOOKUP($A1177,Data_Loss!$A$2:$V$1300,20,FALSE),0)</f>
        <v>31716</v>
      </c>
      <c r="R1177" s="353">
        <f>+IFERROR(VLOOKUP($A1177,Data_Loss!$A$2:$V$1300,21,FALSE),0)</f>
        <v>91467</v>
      </c>
      <c r="S1177" s="353">
        <f>+IFERROR(VLOOKUP($A1177,Data_Loss!$A$2:$V$1300,22,FALSE),0)</f>
        <v>50093</v>
      </c>
      <c r="T1177" s="191">
        <f>+$I1177*'10k &amp; MO'!C$5+$J1177*'10k &amp; MO'!C$11+$K1177*'10k &amp; MO'!C$17+$L1177*'10k &amp; MO'!C$23+$M1177*'10k &amp; MO'!C$29</f>
        <v>0</v>
      </c>
      <c r="U1177" s="349">
        <f>+$I1177*'10k &amp; MO'!D$5+$J1177*'10k &amp; MO'!D$11+$K1177*'10k &amp; MO'!D$17+$L1177*'10k &amp; MO'!D$23+$M1177*'10k &amp; MO'!D$29</f>
        <v>972.76249999999993</v>
      </c>
      <c r="V1177" s="349">
        <f>+$I1177*'10k &amp; MO'!E$5+$J1177*'10k &amp; MO'!E$11+$K1177*'10k &amp; MO'!E$17+$L1177*'10k &amp; MO'!E$23+$M1177*'10k &amp; MO'!E$29</f>
        <v>264289.58659999998</v>
      </c>
      <c r="W1177" s="349">
        <f>+$I1177*'10k &amp; MO'!F$5+$J1177*'10k &amp; MO'!F$11+$K1177*'10k &amp; MO'!F$17+$L1177*'10k &amp; MO'!F$23+$M1177*'10k &amp; MO'!F$29</f>
        <v>14852.182999999999</v>
      </c>
      <c r="X1177" s="349">
        <f>+$I1177*'10k &amp; MO'!G$5+$J1177*'10k &amp; MO'!G$11+$K1177*'10k &amp; MO'!G$17+$L1177*'10k &amp; MO'!G$23+$M1177*'10k &amp; MO'!G$29</f>
        <v>41831.4591</v>
      </c>
      <c r="Y1177" s="349">
        <f>+$N1177*'10k &amp; MO'!H$5+$O1177*'10k &amp; MO'!H$11+$P1177*'10k &amp; MO'!H$17+$Q1177*'10k &amp; MO'!H$23+$R1177*'10k &amp; MO'!H$29</f>
        <v>0</v>
      </c>
      <c r="Z1177" s="349">
        <f>+$N1177*'10k &amp; MO'!I$5+$O1177*'10k &amp; MO'!I$11+$P1177*'10k &amp; MO'!I$17+$Q1177*'10k &amp; MO'!I$23+$R1177*'10k &amp; MO'!I$29</f>
        <v>613.73069999999996</v>
      </c>
      <c r="AA1177" s="349">
        <f>+$N1177*'10k &amp; MO'!J$5+$O1177*'10k &amp; MO'!J$11+$P1177*'10k &amp; MO'!J$17+$Q1177*'10k &amp; MO'!J$23+$R1177*'10k &amp; MO'!J$29</f>
        <v>373039.4841</v>
      </c>
      <c r="AB1177" s="349">
        <f>+$N1177*'10k &amp; MO'!K$5+$O1177*'10k &amp; MO'!K$11+$P1177*'10k &amp; MO'!K$17+$Q1177*'10k &amp; MO'!K$23+$R1177*'10k &amp; MO'!K$29</f>
        <v>75178.151100000003</v>
      </c>
      <c r="AC1177" s="349">
        <f>+$N1177*'10k &amp; MO'!L$5+$O1177*'10k &amp; MO'!L$11+$P1177*'10k &amp; MO'!L$17+$Q1177*'10k &amp; MO'!L$23+$R1177*'10k &amp; MO'!L$29</f>
        <v>143101.0104</v>
      </c>
      <c r="AD1177" s="350">
        <f>+S1177*'10k &amp; MO'!O$5</f>
        <v>67525.364000000001</v>
      </c>
      <c r="AF1177" s="192" t="str">
        <f t="shared" si="161"/>
        <v>9262016</v>
      </c>
      <c r="AG1177" s="192">
        <f>+IFERROR(VLOOKUP($AF1177,'Limited Loss'!$F$5:$P$124,AG$3,FALSE),0)</f>
        <v>0</v>
      </c>
      <c r="AH1177" s="193">
        <f>+IFERROR(VLOOKUP($AF1177,'Limited Loss'!$F$5:$P$124,AH$3,FALSE),0)</f>
        <v>0</v>
      </c>
      <c r="AI1177" s="193">
        <f>+IFERROR(VLOOKUP($AF1177,'Limited Loss'!$F$5:$P$124,AI$3,FALSE),0)</f>
        <v>0</v>
      </c>
      <c r="AJ1177" s="193">
        <f>+IFERROR(VLOOKUP($AF1177,'Limited Loss'!$F$5:$P$124,AJ$3,FALSE),0)</f>
        <v>0</v>
      </c>
      <c r="AK1177" s="100">
        <f>+IFERROR(VLOOKUP($AF1177,'Limited Loss'!$F$5:$P$124,AK$3,FALSE),0)</f>
        <v>0</v>
      </c>
      <c r="AL1177" s="193">
        <f>+IFERROR(VLOOKUP($AF1177,'Limited Loss'!$F$5:$P$124,AL$3,FALSE),0)</f>
        <v>0</v>
      </c>
      <c r="AM1177" s="193">
        <f>+IFERROR(VLOOKUP($AF1177,'Limited Loss'!$F$5:$P$124,AM$3,FALSE),0)</f>
        <v>0</v>
      </c>
      <c r="AN1177" s="193">
        <f>+IFERROR(VLOOKUP($AF1177,'Limited Loss'!$F$5:$P$124,AN$3,FALSE),0)</f>
        <v>0</v>
      </c>
      <c r="AO1177" s="193">
        <f>+IFERROR(VLOOKUP($AF1177,'Limited Loss'!$F$5:$P$124,AO$3,FALSE),0)</f>
        <v>0</v>
      </c>
      <c r="AP1177" s="100">
        <f>+IFERROR(VLOOKUP($AF1177,'Limited Loss'!$F$5:$P$124,AP$3,FALSE),0)</f>
        <v>0</v>
      </c>
      <c r="AQ1177" s="353"/>
      <c r="AR1177" s="331">
        <f t="shared" si="162"/>
        <v>926</v>
      </c>
      <c r="AS1177" s="332">
        <f t="shared" si="162"/>
        <v>2016</v>
      </c>
      <c r="AT1177" s="349">
        <f t="shared" ref="AT1177:BA1211" si="167">+T1177-AG1177</f>
        <v>0</v>
      </c>
      <c r="AU1177" s="349">
        <f t="shared" si="167"/>
        <v>972.76249999999993</v>
      </c>
      <c r="AV1177" s="349">
        <f t="shared" si="167"/>
        <v>264289.58659999998</v>
      </c>
      <c r="AW1177" s="349">
        <f t="shared" si="167"/>
        <v>14852.182999999999</v>
      </c>
      <c r="AX1177" s="350">
        <f t="shared" si="167"/>
        <v>41831.4591</v>
      </c>
      <c r="AY1177" s="349">
        <f t="shared" si="160"/>
        <v>0</v>
      </c>
      <c r="AZ1177" s="349">
        <f t="shared" si="160"/>
        <v>613.73069999999996</v>
      </c>
      <c r="BA1177" s="349">
        <f t="shared" si="160"/>
        <v>373039.4841</v>
      </c>
      <c r="BB1177" s="349">
        <f t="shared" si="160"/>
        <v>75178.151100000003</v>
      </c>
      <c r="BC1177" s="349">
        <f t="shared" si="160"/>
        <v>143101.0104</v>
      </c>
      <c r="BD1177" s="350">
        <f t="shared" si="160"/>
        <v>67525.364000000001</v>
      </c>
      <c r="BE1177" s="349">
        <f t="shared" si="164"/>
        <v>638915.56389999995</v>
      </c>
      <c r="BF1177" s="375">
        <f t="shared" si="165"/>
        <v>274962.80359999998</v>
      </c>
      <c r="BG1177" s="334">
        <f t="shared" si="166"/>
        <v>67525.364000000001</v>
      </c>
    </row>
    <row r="1178" spans="1:59" x14ac:dyDescent="0.2">
      <c r="A1178" s="326" t="str">
        <f t="shared" si="163"/>
        <v>9262017</v>
      </c>
      <c r="B1178" s="331">
        <v>926</v>
      </c>
      <c r="C1178" s="327">
        <v>2017</v>
      </c>
      <c r="D1178" s="353">
        <f>+IFERROR(VLOOKUP($A1178,Data_Loss!$A$2:$V$1180,6,FALSE),0)</f>
        <v>0</v>
      </c>
      <c r="E1178" s="353">
        <f>+IFERROR(VLOOKUP($A1178,Data_Loss!$A$2:$V$1180,7,FALSE),0)</f>
        <v>0</v>
      </c>
      <c r="F1178" s="353">
        <f>+IFERROR(VLOOKUP($A1178,Data_Loss!$A$2:$V$1180,8,FALSE),0)</f>
        <v>0</v>
      </c>
      <c r="G1178" s="353">
        <f>+IFERROR(VLOOKUP($A1178,Data_Loss!$A$2:$V$1180,9,FALSE),0)</f>
        <v>2</v>
      </c>
      <c r="H1178" s="353">
        <f>+IFERROR(VLOOKUP($A1178,Data_Loss!$A$2:$V$1180,10,FALSE),0)</f>
        <v>2</v>
      </c>
      <c r="I1178" s="353">
        <f>+IFERROR(VLOOKUP($A1178,Data_Loss!$A$2:$V$1300,12,FALSE),0)</f>
        <v>0</v>
      </c>
      <c r="J1178" s="353">
        <f>+IFERROR(VLOOKUP($A1178,Data_Loss!$A$2:$V$1300,13,FALSE),0)</f>
        <v>0</v>
      </c>
      <c r="K1178" s="353">
        <f>+IFERROR(VLOOKUP($A1178,Data_Loss!$A$2:$V$1300,14,FALSE),0)</f>
        <v>0</v>
      </c>
      <c r="L1178" s="353">
        <f>+IFERROR(VLOOKUP($A1178,Data_Loss!$A$2:$V$1300,15,FALSE),0)</f>
        <v>19284</v>
      </c>
      <c r="M1178" s="353">
        <f>+IFERROR(VLOOKUP($A1178,Data_Loss!$A$2:$V$1300,16,FALSE),0)</f>
        <v>4837</v>
      </c>
      <c r="N1178" s="353">
        <f>+IFERROR(VLOOKUP($A1178,Data_Loss!$A$2:$V$1300,17,FALSE),0)</f>
        <v>0</v>
      </c>
      <c r="O1178" s="353">
        <f>+IFERROR(VLOOKUP($A1178,Data_Loss!$A$2:$V$1300,18,FALSE),0)</f>
        <v>0</v>
      </c>
      <c r="P1178" s="353">
        <f>+IFERROR(VLOOKUP($A1178,Data_Loss!$A$2:$V$1300,19,FALSE),0)</f>
        <v>0</v>
      </c>
      <c r="Q1178" s="353">
        <f>+IFERROR(VLOOKUP($A1178,Data_Loss!$A$2:$V$1300,20,FALSE),0)</f>
        <v>32810</v>
      </c>
      <c r="R1178" s="353">
        <f>+IFERROR(VLOOKUP($A1178,Data_Loss!$A$2:$V$1300,21,FALSE),0)</f>
        <v>8836</v>
      </c>
      <c r="S1178" s="353">
        <f>+IFERROR(VLOOKUP($A1178,Data_Loss!$A$2:$V$1300,22,FALSE),0)</f>
        <v>10063</v>
      </c>
      <c r="T1178" s="191">
        <f>+$I1178*'10k &amp; MO'!C$6+$J1178*'10k &amp; MO'!C$12+$K1178*'10k &amp; MO'!C$18+$L1178*'10k &amp; MO'!C$24+$M1178*'10k &amp; MO'!C$30</f>
        <v>0</v>
      </c>
      <c r="U1178" s="349">
        <f>+$I1178*'10k &amp; MO'!D$6+$J1178*'10k &amp; MO'!D$12+$K1178*'10k &amp; MO'!D$18+$L1178*'10k &amp; MO'!D$24+$M1178*'10k &amp; MO'!D$30</f>
        <v>44.849699999999991</v>
      </c>
      <c r="V1178" s="349">
        <f>+$I1178*'10k &amp; MO'!E$6+$J1178*'10k &amp; MO'!E$12+$K1178*'10k &amp; MO'!E$18+$L1178*'10k &amp; MO'!E$24+$M1178*'10k &amp; MO'!E$30</f>
        <v>18841.528099999996</v>
      </c>
      <c r="W1178" s="349">
        <f>+$I1178*'10k &amp; MO'!F$6+$J1178*'10k &amp; MO'!F$12+$K1178*'10k &amp; MO'!F$18+$L1178*'10k &amp; MO'!F$24+$M1178*'10k &amp; MO'!F$30</f>
        <v>18197.747299999999</v>
      </c>
      <c r="X1178" s="349">
        <f>+$I1178*'10k &amp; MO'!G$6+$J1178*'10k &amp; MO'!G$12+$K1178*'10k &amp; MO'!G$18+$L1178*'10k &amp; MO'!G$24+$M1178*'10k &amp; MO'!G$30</f>
        <v>6742.2929000000004</v>
      </c>
      <c r="Y1178" s="349">
        <f>+$N1178*'10k &amp; MO'!H$6+$O1178*'10k &amp; MO'!H$12+$P1178*'10k &amp; MO'!H$18+$Q1178*'10k &amp; MO'!H$24+$R1178*'10k &amp; MO'!H$30</f>
        <v>0</v>
      </c>
      <c r="Z1178" s="349">
        <f>+$N1178*'10k &amp; MO'!I$6+$O1178*'10k &amp; MO'!I$12+$P1178*'10k &amp; MO'!I$18+$Q1178*'10k &amp; MO'!I$24+$R1178*'10k &amp; MO'!I$30</f>
        <v>25.617799999999999</v>
      </c>
      <c r="AA1178" s="349">
        <f>+$N1178*'10k &amp; MO'!J$6+$O1178*'10k &amp; MO'!J$12+$P1178*'10k &amp; MO'!J$18+$Q1178*'10k &amp; MO'!J$24+$R1178*'10k &amp; MO'!J$30</f>
        <v>37533.909</v>
      </c>
      <c r="AB1178" s="349">
        <f>+$N1178*'10k &amp; MO'!K$6+$O1178*'10k &amp; MO'!K$12+$P1178*'10k &amp; MO'!K$18+$Q1178*'10k &amp; MO'!K$24+$R1178*'10k &amp; MO'!K$30</f>
        <v>43201.701800000003</v>
      </c>
      <c r="AC1178" s="349">
        <f>+$N1178*'10k &amp; MO'!L$6+$O1178*'10k &amp; MO'!L$12+$P1178*'10k &amp; MO'!L$18+$Q1178*'10k &amp; MO'!L$24+$R1178*'10k &amp; MO'!L$30</f>
        <v>16433.3266</v>
      </c>
      <c r="AD1178" s="350">
        <f>+S1178*'10k &amp; MO'!O$6</f>
        <v>13544.798000000001</v>
      </c>
      <c r="AF1178" s="192" t="str">
        <f t="shared" si="161"/>
        <v>9262017</v>
      </c>
      <c r="AG1178" s="192">
        <f>+IFERROR(VLOOKUP($AF1178,'Limited Loss'!$F$5:$P$124,AG$3,FALSE),0)</f>
        <v>0</v>
      </c>
      <c r="AH1178" s="193">
        <f>+IFERROR(VLOOKUP($AF1178,'Limited Loss'!$F$5:$P$124,AH$3,FALSE),0)</f>
        <v>0</v>
      </c>
      <c r="AI1178" s="193">
        <f>+IFERROR(VLOOKUP($AF1178,'Limited Loss'!$F$5:$P$124,AI$3,FALSE),0)</f>
        <v>0</v>
      </c>
      <c r="AJ1178" s="193">
        <f>+IFERROR(VLOOKUP($AF1178,'Limited Loss'!$F$5:$P$124,AJ$3,FALSE),0)</f>
        <v>0</v>
      </c>
      <c r="AK1178" s="100">
        <f>+IFERROR(VLOOKUP($AF1178,'Limited Loss'!$F$5:$P$124,AK$3,FALSE),0)</f>
        <v>0</v>
      </c>
      <c r="AL1178" s="193">
        <f>+IFERROR(VLOOKUP($AF1178,'Limited Loss'!$F$5:$P$124,AL$3,FALSE),0)</f>
        <v>0</v>
      </c>
      <c r="AM1178" s="193">
        <f>+IFERROR(VLOOKUP($AF1178,'Limited Loss'!$F$5:$P$124,AM$3,FALSE),0)</f>
        <v>0</v>
      </c>
      <c r="AN1178" s="193">
        <f>+IFERROR(VLOOKUP($AF1178,'Limited Loss'!$F$5:$P$124,AN$3,FALSE),0)</f>
        <v>0</v>
      </c>
      <c r="AO1178" s="193">
        <f>+IFERROR(VLOOKUP($AF1178,'Limited Loss'!$F$5:$P$124,AO$3,FALSE),0)</f>
        <v>0</v>
      </c>
      <c r="AP1178" s="100">
        <f>+IFERROR(VLOOKUP($AF1178,'Limited Loss'!$F$5:$P$124,AP$3,FALSE),0)</f>
        <v>0</v>
      </c>
      <c r="AQ1178" s="353"/>
      <c r="AR1178" s="331">
        <f t="shared" si="162"/>
        <v>926</v>
      </c>
      <c r="AS1178" s="332">
        <f t="shared" si="162"/>
        <v>2017</v>
      </c>
      <c r="AT1178" s="349">
        <f t="shared" si="167"/>
        <v>0</v>
      </c>
      <c r="AU1178" s="349">
        <f t="shared" si="167"/>
        <v>44.849699999999991</v>
      </c>
      <c r="AV1178" s="349">
        <f t="shared" si="167"/>
        <v>18841.528099999996</v>
      </c>
      <c r="AW1178" s="349">
        <f t="shared" si="167"/>
        <v>18197.747299999999</v>
      </c>
      <c r="AX1178" s="350">
        <f t="shared" si="167"/>
        <v>6742.2929000000004</v>
      </c>
      <c r="AY1178" s="349">
        <f t="shared" si="160"/>
        <v>0</v>
      </c>
      <c r="AZ1178" s="349">
        <f t="shared" si="160"/>
        <v>25.617799999999999</v>
      </c>
      <c r="BA1178" s="349">
        <f t="shared" si="160"/>
        <v>37533.909</v>
      </c>
      <c r="BB1178" s="349">
        <f t="shared" si="160"/>
        <v>43201.701800000003</v>
      </c>
      <c r="BC1178" s="349">
        <f t="shared" si="160"/>
        <v>16433.3266</v>
      </c>
      <c r="BD1178" s="350">
        <f t="shared" si="160"/>
        <v>13544.798000000001</v>
      </c>
      <c r="BE1178" s="349">
        <f t="shared" si="164"/>
        <v>56445.904599999994</v>
      </c>
      <c r="BF1178" s="375">
        <f t="shared" si="165"/>
        <v>84575.068599999999</v>
      </c>
      <c r="BG1178" s="334">
        <f t="shared" si="166"/>
        <v>13544.798000000001</v>
      </c>
    </row>
    <row r="1179" spans="1:59" x14ac:dyDescent="0.2">
      <c r="A1179" s="326" t="str">
        <f t="shared" si="163"/>
        <v>9262018</v>
      </c>
      <c r="B1179" s="331">
        <v>926</v>
      </c>
      <c r="C1179" s="327">
        <v>2018</v>
      </c>
      <c r="D1179" s="353">
        <f>+IFERROR(VLOOKUP($A1179,Data_Loss!$A$2:$V$1180,6,FALSE),0)</f>
        <v>0</v>
      </c>
      <c r="E1179" s="353">
        <f>+IFERROR(VLOOKUP($A1179,Data_Loss!$A$2:$V$1180,7,FALSE),0)</f>
        <v>0</v>
      </c>
      <c r="F1179" s="353">
        <f>+IFERROR(VLOOKUP($A1179,Data_Loss!$A$2:$V$1180,8,FALSE),0)</f>
        <v>0</v>
      </c>
      <c r="G1179" s="353">
        <f>+IFERROR(VLOOKUP($A1179,Data_Loss!$A$2:$V$1180,9,FALSE),0)</f>
        <v>0</v>
      </c>
      <c r="H1179" s="353">
        <f>+IFERROR(VLOOKUP($A1179,Data_Loss!$A$2:$V$1180,10,FALSE),0)</f>
        <v>2</v>
      </c>
      <c r="I1179" s="353">
        <f>+IFERROR(VLOOKUP($A1179,Data_Loss!$A$2:$V$1300,12,FALSE),0)</f>
        <v>0</v>
      </c>
      <c r="J1179" s="353">
        <f>+IFERROR(VLOOKUP($A1179,Data_Loss!$A$2:$V$1300,13,FALSE),0)</f>
        <v>0</v>
      </c>
      <c r="K1179" s="353">
        <f>+IFERROR(VLOOKUP($A1179,Data_Loss!$A$2:$V$1300,14,FALSE),0)</f>
        <v>0</v>
      </c>
      <c r="L1179" s="353">
        <f>+IFERROR(VLOOKUP($A1179,Data_Loss!$A$2:$V$1300,15,FALSE),0)</f>
        <v>0</v>
      </c>
      <c r="M1179" s="353">
        <f>+IFERROR(VLOOKUP($A1179,Data_Loss!$A$2:$V$1300,16,FALSE),0)</f>
        <v>9056</v>
      </c>
      <c r="N1179" s="353">
        <f>+IFERROR(VLOOKUP($A1179,Data_Loss!$A$2:$V$1300,17,FALSE),0)</f>
        <v>0</v>
      </c>
      <c r="O1179" s="353">
        <f>+IFERROR(VLOOKUP($A1179,Data_Loss!$A$2:$V$1300,18,FALSE),0)</f>
        <v>0</v>
      </c>
      <c r="P1179" s="353">
        <f>+IFERROR(VLOOKUP($A1179,Data_Loss!$A$2:$V$1300,19,FALSE),0)</f>
        <v>0</v>
      </c>
      <c r="Q1179" s="353">
        <f>+IFERROR(VLOOKUP($A1179,Data_Loss!$A$2:$V$1300,20,FALSE),0)</f>
        <v>0</v>
      </c>
      <c r="R1179" s="353">
        <f>+IFERROR(VLOOKUP($A1179,Data_Loss!$A$2:$V$1300,21,FALSE),0)</f>
        <v>46927</v>
      </c>
      <c r="S1179" s="353">
        <f>+IFERROR(VLOOKUP($A1179,Data_Loss!$A$2:$V$1300,22,FALSE),0)</f>
        <v>18933</v>
      </c>
      <c r="T1179" s="191">
        <f>+$I1179*'10k &amp; MO'!C$7+$J1179*'10k &amp; MO'!C$13+$K1179*'10k &amp; MO'!C$19+$L1179*'10k &amp; MO'!C$25+$M1179*'10k &amp; MO'!C$31</f>
        <v>19.923200000000001</v>
      </c>
      <c r="U1179" s="349">
        <f>+$I1179*'10k &amp; MO'!D$7+$J1179*'10k &amp; MO'!D$13+$K1179*'10k &amp; MO'!D$19+$L1179*'10k &amp; MO'!D$25+$M1179*'10k &amp; MO'!D$31</f>
        <v>617.61919999999998</v>
      </c>
      <c r="V1179" s="349">
        <f>+$I1179*'10k &amp; MO'!E$7+$J1179*'10k &amp; MO'!E$13+$K1179*'10k &amp; MO'!E$19+$L1179*'10k &amp; MO'!E$25+$M1179*'10k &amp; MO'!E$31</f>
        <v>12705.568000000001</v>
      </c>
      <c r="W1179" s="349">
        <f>+$I1179*'10k &amp; MO'!F$7+$J1179*'10k &amp; MO'!F$13+$K1179*'10k &amp; MO'!F$19+$L1179*'10k &amp; MO'!F$25+$M1179*'10k &amp; MO'!F$31</f>
        <v>4791.5295999999998</v>
      </c>
      <c r="X1179" s="349">
        <f>+$I1179*'10k &amp; MO'!G$7+$J1179*'10k &amp; MO'!G$13+$K1179*'10k &amp; MO'!G$19+$L1179*'10k &amp; MO'!G$25+$M1179*'10k &amp; MO'!G$31</f>
        <v>6237.7727999999997</v>
      </c>
      <c r="Y1179" s="349">
        <f>+$N1179*'10k &amp; MO'!H$7+$O1179*'10k &amp; MO'!H$13+$P1179*'10k &amp; MO'!H$19+$Q1179*'10k &amp; MO'!H$25+$R1179*'10k &amp; MO'!H$31</f>
        <v>136.0883</v>
      </c>
      <c r="Z1179" s="349">
        <f>+$N1179*'10k &amp; MO'!I$7+$O1179*'10k &amp; MO'!I$13+$P1179*'10k &amp; MO'!I$19+$Q1179*'10k &amp; MO'!I$25+$R1179*'10k &amp; MO'!I$31</f>
        <v>4641.0803000000005</v>
      </c>
      <c r="AA1179" s="349">
        <f>+$N1179*'10k &amp; MO'!J$7+$O1179*'10k &amp; MO'!J$13+$P1179*'10k &amp; MO'!J$19+$Q1179*'10k &amp; MO'!J$25+$R1179*'10k &amp; MO'!J$31</f>
        <v>47734.144400000005</v>
      </c>
      <c r="AB1179" s="349">
        <f>+$N1179*'10k &amp; MO'!K$7+$O1179*'10k &amp; MO'!K$13+$P1179*'10k &amp; MO'!K$19+$Q1179*'10k &amp; MO'!K$25+$R1179*'10k &amp; MO'!K$31</f>
        <v>25237.340599999996</v>
      </c>
      <c r="AC1179" s="349">
        <f>+$N1179*'10k &amp; MO'!L$7+$O1179*'10k &amp; MO'!L$13+$P1179*'10k &amp; MO'!L$19+$Q1179*'10k &amp; MO'!L$25+$R1179*'10k &amp; MO'!L$31</f>
        <v>39437.450799999999</v>
      </c>
      <c r="AD1179" s="350">
        <f>+S1179*'10k &amp; MO'!O$7</f>
        <v>25105.158000000003</v>
      </c>
      <c r="AF1179" s="192" t="str">
        <f t="shared" si="161"/>
        <v>9262018</v>
      </c>
      <c r="AG1179" s="192">
        <f>+IFERROR(VLOOKUP($AF1179,'Limited Loss'!$F$5:$P$124,AG$3,FALSE),0)</f>
        <v>0</v>
      </c>
      <c r="AH1179" s="193">
        <f>+IFERROR(VLOOKUP($AF1179,'Limited Loss'!$F$5:$P$124,AH$3,FALSE),0)</f>
        <v>0</v>
      </c>
      <c r="AI1179" s="193">
        <f>+IFERROR(VLOOKUP($AF1179,'Limited Loss'!$F$5:$P$124,AI$3,FALSE),0)</f>
        <v>0</v>
      </c>
      <c r="AJ1179" s="193">
        <f>+IFERROR(VLOOKUP($AF1179,'Limited Loss'!$F$5:$P$124,AJ$3,FALSE),0)</f>
        <v>0</v>
      </c>
      <c r="AK1179" s="100">
        <f>+IFERROR(VLOOKUP($AF1179,'Limited Loss'!$F$5:$P$124,AK$3,FALSE),0)</f>
        <v>0</v>
      </c>
      <c r="AL1179" s="193">
        <f>+IFERROR(VLOOKUP($AF1179,'Limited Loss'!$F$5:$P$124,AL$3,FALSE),0)</f>
        <v>0</v>
      </c>
      <c r="AM1179" s="193">
        <f>+IFERROR(VLOOKUP($AF1179,'Limited Loss'!$F$5:$P$124,AM$3,FALSE),0)</f>
        <v>0</v>
      </c>
      <c r="AN1179" s="193">
        <f>+IFERROR(VLOOKUP($AF1179,'Limited Loss'!$F$5:$P$124,AN$3,FALSE),0)</f>
        <v>0</v>
      </c>
      <c r="AO1179" s="193">
        <f>+IFERROR(VLOOKUP($AF1179,'Limited Loss'!$F$5:$P$124,AO$3,FALSE),0)</f>
        <v>0</v>
      </c>
      <c r="AP1179" s="100">
        <f>+IFERROR(VLOOKUP($AF1179,'Limited Loss'!$F$5:$P$124,AP$3,FALSE),0)</f>
        <v>0</v>
      </c>
      <c r="AQ1179" s="353"/>
      <c r="AR1179" s="331">
        <f t="shared" si="162"/>
        <v>926</v>
      </c>
      <c r="AS1179" s="332">
        <f t="shared" si="162"/>
        <v>2018</v>
      </c>
      <c r="AT1179" s="349">
        <f t="shared" si="167"/>
        <v>19.923200000000001</v>
      </c>
      <c r="AU1179" s="349">
        <f t="shared" si="167"/>
        <v>617.61919999999998</v>
      </c>
      <c r="AV1179" s="349">
        <f t="shared" si="167"/>
        <v>12705.568000000001</v>
      </c>
      <c r="AW1179" s="349">
        <f t="shared" si="167"/>
        <v>4791.5295999999998</v>
      </c>
      <c r="AX1179" s="350">
        <f t="shared" si="167"/>
        <v>6237.7727999999997</v>
      </c>
      <c r="AY1179" s="349">
        <f t="shared" si="160"/>
        <v>136.0883</v>
      </c>
      <c r="AZ1179" s="349">
        <f t="shared" si="160"/>
        <v>4641.0803000000005</v>
      </c>
      <c r="BA1179" s="349">
        <f t="shared" si="160"/>
        <v>47734.144400000005</v>
      </c>
      <c r="BB1179" s="349">
        <f t="shared" si="160"/>
        <v>25237.340599999996</v>
      </c>
      <c r="BC1179" s="349">
        <f t="shared" si="160"/>
        <v>39437.450799999999</v>
      </c>
      <c r="BD1179" s="350">
        <f t="shared" si="160"/>
        <v>25105.158000000003</v>
      </c>
      <c r="BE1179" s="349">
        <f t="shared" si="164"/>
        <v>65854.4234</v>
      </c>
      <c r="BF1179" s="375">
        <f t="shared" si="165"/>
        <v>75704.093800000002</v>
      </c>
      <c r="BG1179" s="334">
        <f t="shared" si="166"/>
        <v>25105.158000000003</v>
      </c>
    </row>
    <row r="1180" spans="1:59" x14ac:dyDescent="0.2">
      <c r="A1180" s="326" t="str">
        <f t="shared" si="163"/>
        <v>9272014</v>
      </c>
      <c r="B1180" s="331">
        <v>927</v>
      </c>
      <c r="C1180" s="327">
        <v>2014</v>
      </c>
      <c r="D1180" s="353">
        <f>+IFERROR(VLOOKUP($A1180,Data_Loss!$A$2:$V$1180,6,FALSE),0)</f>
        <v>0</v>
      </c>
      <c r="E1180" s="353">
        <f>+IFERROR(VLOOKUP($A1180,Data_Loss!$A$2:$V$1180,7,FALSE),0)</f>
        <v>0</v>
      </c>
      <c r="F1180" s="353">
        <f>+IFERROR(VLOOKUP($A1180,Data_Loss!$A$2:$V$1180,8,FALSE),0)</f>
        <v>1</v>
      </c>
      <c r="G1180" s="353">
        <f>+IFERROR(VLOOKUP($A1180,Data_Loss!$A$2:$V$1180,9,FALSE),0)</f>
        <v>2</v>
      </c>
      <c r="H1180" s="353">
        <f>+IFERROR(VLOOKUP($A1180,Data_Loss!$A$2:$V$1180,10,FALSE),0)</f>
        <v>18</v>
      </c>
      <c r="I1180" s="353">
        <f>+IFERROR(VLOOKUP($A1180,Data_Loss!$A$2:$V$1300,12,FALSE),0)</f>
        <v>0</v>
      </c>
      <c r="J1180" s="353">
        <f>+IFERROR(VLOOKUP($A1180,Data_Loss!$A$2:$V$1300,13,FALSE),0)</f>
        <v>0</v>
      </c>
      <c r="K1180" s="353">
        <f>+IFERROR(VLOOKUP($A1180,Data_Loss!$A$2:$V$1300,14,FALSE),0)</f>
        <v>115030</v>
      </c>
      <c r="L1180" s="353">
        <f>+IFERROR(VLOOKUP($A1180,Data_Loss!$A$2:$V$1300,15,FALSE),0)</f>
        <v>93488</v>
      </c>
      <c r="M1180" s="353">
        <f>+IFERROR(VLOOKUP($A1180,Data_Loss!$A$2:$V$1300,16,FALSE),0)</f>
        <v>126481</v>
      </c>
      <c r="N1180" s="353">
        <f>+IFERROR(VLOOKUP($A1180,Data_Loss!$A$2:$V$1300,17,FALSE),0)</f>
        <v>0</v>
      </c>
      <c r="O1180" s="353">
        <f>+IFERROR(VLOOKUP($A1180,Data_Loss!$A$2:$V$1300,18,FALSE),0)</f>
        <v>0</v>
      </c>
      <c r="P1180" s="353">
        <f>+IFERROR(VLOOKUP($A1180,Data_Loss!$A$2:$V$1300,19,FALSE),0)</f>
        <v>150367</v>
      </c>
      <c r="Q1180" s="353">
        <f>+IFERROR(VLOOKUP($A1180,Data_Loss!$A$2:$V$1300,20,FALSE),0)</f>
        <v>107608</v>
      </c>
      <c r="R1180" s="353">
        <f>+IFERROR(VLOOKUP($A1180,Data_Loss!$A$2:$V$1300,21,FALSE),0)</f>
        <v>164649</v>
      </c>
      <c r="S1180" s="353">
        <f>+IFERROR(VLOOKUP($A1180,Data_Loss!$A$2:$V$1300,22,FALSE),0)</f>
        <v>99494</v>
      </c>
      <c r="T1180" s="191">
        <f>+$I1180*'10k &amp; MO'!C$3+$J1180*'10k &amp; MO'!C$9+$K1180*'10k &amp; MO'!C$15+$L1180*'10k &amp; MO'!C$21+$M1180*'10k &amp; MO'!C$27</f>
        <v>0</v>
      </c>
      <c r="U1180" s="349">
        <f>+$I1180*'10k &amp; MO'!D$3+$J1180*'10k &amp; MO'!D$9+$K1180*'10k &amp; MO'!D$15+$L1180*'10k &amp; MO'!D$21+$M1180*'10k &amp; MO'!D$27</f>
        <v>0</v>
      </c>
      <c r="V1180" s="349">
        <f>+$I1180*'10k &amp; MO'!E$3+$J1180*'10k &amp; MO'!E$9+$K1180*'10k &amp; MO'!E$15+$L1180*'10k &amp; MO'!E$21+$M1180*'10k &amp; MO'!E$27</f>
        <v>173005.12</v>
      </c>
      <c r="W1180" s="349">
        <f>+$I1180*'10k &amp; MO'!F$3+$J1180*'10k &amp; MO'!F$9+$K1180*'10k &amp; MO'!F$15+$L1180*'10k &amp; MO'!F$21+$M1180*'10k &amp; MO'!F$27</f>
        <v>114896.75200000001</v>
      </c>
      <c r="X1180" s="349">
        <f>+$I1180*'10k &amp; MO'!G$3+$J1180*'10k &amp; MO'!G$9+$K1180*'10k &amp; MO'!G$15+$L1180*'10k &amp; MO'!G$21+$M1180*'10k &amp; MO'!G$27</f>
        <v>143176.492</v>
      </c>
      <c r="Y1180" s="349">
        <f>+$N1180*'10k &amp; MO'!H$3+$O1180*'10k &amp; MO'!H$9+$P1180*'10k &amp; MO'!H$15+$Q1180*'10k &amp; MO'!H$21+$R1180*'10k &amp; MO'!H$27</f>
        <v>0</v>
      </c>
      <c r="Z1180" s="349">
        <f>+$N1180*'10k &amp; MO'!I$3+$O1180*'10k &amp; MO'!I$9+$P1180*'10k &amp; MO'!I$15+$Q1180*'10k &amp; MO'!I$21+$R1180*'10k &amp; MO'!I$27</f>
        <v>0</v>
      </c>
      <c r="AA1180" s="349">
        <f>+$N1180*'10k &amp; MO'!J$3+$O1180*'10k &amp; MO'!J$9+$P1180*'10k &amp; MO'!J$15+$Q1180*'10k &amp; MO'!J$21+$R1180*'10k &amp; MO'!J$27</f>
        <v>314417.39700000006</v>
      </c>
      <c r="AB1180" s="349">
        <f>+$N1180*'10k &amp; MO'!K$3+$O1180*'10k &amp; MO'!K$9+$P1180*'10k &amp; MO'!K$15+$Q1180*'10k &amp; MO'!K$21+$R1180*'10k &amp; MO'!K$27</f>
        <v>150758.80799999999</v>
      </c>
      <c r="AC1180" s="349">
        <f>+$N1180*'10k &amp; MO'!L$3+$O1180*'10k &amp; MO'!L$9+$P1180*'10k &amp; MO'!L$15+$Q1180*'10k &amp; MO'!L$21+$R1180*'10k &amp; MO'!L$27</f>
        <v>253888.758</v>
      </c>
      <c r="AD1180" s="350">
        <f>+S1180*'10k &amp; MO'!O$3</f>
        <v>106558.07399999999</v>
      </c>
      <c r="AF1180" s="192" t="str">
        <f t="shared" si="161"/>
        <v>9272014</v>
      </c>
      <c r="AG1180" s="192">
        <f>+IFERROR(VLOOKUP($AF1180,'Limited Loss'!$F$5:$P$124,AG$3,FALSE),0)</f>
        <v>0</v>
      </c>
      <c r="AH1180" s="193">
        <f>+IFERROR(VLOOKUP($AF1180,'Limited Loss'!$F$5:$P$124,AH$3,FALSE),0)</f>
        <v>0</v>
      </c>
      <c r="AI1180" s="193">
        <f>+IFERROR(VLOOKUP($AF1180,'Limited Loss'!$F$5:$P$124,AI$3,FALSE),0)</f>
        <v>0</v>
      </c>
      <c r="AJ1180" s="193">
        <f>+IFERROR(VLOOKUP($AF1180,'Limited Loss'!$F$5:$P$124,AJ$3,FALSE),0)</f>
        <v>0</v>
      </c>
      <c r="AK1180" s="100">
        <f>+IFERROR(VLOOKUP($AF1180,'Limited Loss'!$F$5:$P$124,AK$3,FALSE),0)</f>
        <v>0</v>
      </c>
      <c r="AL1180" s="193">
        <f>+IFERROR(VLOOKUP($AF1180,'Limited Loss'!$F$5:$P$124,AL$3,FALSE),0)</f>
        <v>0</v>
      </c>
      <c r="AM1180" s="193">
        <f>+IFERROR(VLOOKUP($AF1180,'Limited Loss'!$F$5:$P$124,AM$3,FALSE),0)</f>
        <v>0</v>
      </c>
      <c r="AN1180" s="193">
        <f>+IFERROR(VLOOKUP($AF1180,'Limited Loss'!$F$5:$P$124,AN$3,FALSE),0)</f>
        <v>0</v>
      </c>
      <c r="AO1180" s="193">
        <f>+IFERROR(VLOOKUP($AF1180,'Limited Loss'!$F$5:$P$124,AO$3,FALSE),0)</f>
        <v>0</v>
      </c>
      <c r="AP1180" s="100">
        <f>+IFERROR(VLOOKUP($AF1180,'Limited Loss'!$F$5:$P$124,AP$3,FALSE),0)</f>
        <v>0</v>
      </c>
      <c r="AQ1180" s="353"/>
      <c r="AR1180" s="331">
        <f t="shared" si="162"/>
        <v>927</v>
      </c>
      <c r="AS1180" s="332">
        <f t="shared" si="162"/>
        <v>2014</v>
      </c>
      <c r="AT1180" s="349">
        <f t="shared" si="167"/>
        <v>0</v>
      </c>
      <c r="AU1180" s="349">
        <f t="shared" si="167"/>
        <v>0</v>
      </c>
      <c r="AV1180" s="349">
        <f t="shared" si="167"/>
        <v>173005.12</v>
      </c>
      <c r="AW1180" s="349">
        <f t="shared" si="167"/>
        <v>114896.75200000001</v>
      </c>
      <c r="AX1180" s="350">
        <f t="shared" si="167"/>
        <v>143176.492</v>
      </c>
      <c r="AY1180" s="349">
        <f t="shared" si="160"/>
        <v>0</v>
      </c>
      <c r="AZ1180" s="349">
        <f t="shared" si="160"/>
        <v>0</v>
      </c>
      <c r="BA1180" s="349">
        <f t="shared" si="160"/>
        <v>314417.39700000006</v>
      </c>
      <c r="BB1180" s="349">
        <f t="shared" si="160"/>
        <v>150758.80799999999</v>
      </c>
      <c r="BC1180" s="349">
        <f t="shared" si="160"/>
        <v>253888.758</v>
      </c>
      <c r="BD1180" s="350">
        <f t="shared" si="160"/>
        <v>106558.07399999999</v>
      </c>
      <c r="BE1180" s="349">
        <f t="shared" si="164"/>
        <v>487422.51700000005</v>
      </c>
      <c r="BF1180" s="375">
        <f t="shared" si="165"/>
        <v>662720.81000000006</v>
      </c>
      <c r="BG1180" s="334">
        <f t="shared" si="166"/>
        <v>106558.07399999999</v>
      </c>
    </row>
    <row r="1181" spans="1:59" x14ac:dyDescent="0.2">
      <c r="A1181" s="326" t="str">
        <f t="shared" si="163"/>
        <v>9272015</v>
      </c>
      <c r="B1181" s="331">
        <v>927</v>
      </c>
      <c r="C1181" s="327">
        <v>2015</v>
      </c>
      <c r="D1181" s="353">
        <f>+IFERROR(VLOOKUP($A1181,Data_Loss!$A$2:$V$1180,6,FALSE),0)</f>
        <v>0</v>
      </c>
      <c r="E1181" s="353">
        <f>+IFERROR(VLOOKUP($A1181,Data_Loss!$A$2:$V$1180,7,FALSE),0)</f>
        <v>0</v>
      </c>
      <c r="F1181" s="353">
        <f>+IFERROR(VLOOKUP($A1181,Data_Loss!$A$2:$V$1180,8,FALSE),0)</f>
        <v>0</v>
      </c>
      <c r="G1181" s="353">
        <f>+IFERROR(VLOOKUP($A1181,Data_Loss!$A$2:$V$1180,9,FALSE),0)</f>
        <v>2</v>
      </c>
      <c r="H1181" s="353">
        <f>+IFERROR(VLOOKUP($A1181,Data_Loss!$A$2:$V$1180,10,FALSE),0)</f>
        <v>11</v>
      </c>
      <c r="I1181" s="353">
        <f>+IFERROR(VLOOKUP($A1181,Data_Loss!$A$2:$V$1300,12,FALSE),0)</f>
        <v>0</v>
      </c>
      <c r="J1181" s="353">
        <f>+IFERROR(VLOOKUP($A1181,Data_Loss!$A$2:$V$1300,13,FALSE),0)</f>
        <v>0</v>
      </c>
      <c r="K1181" s="353">
        <f>+IFERROR(VLOOKUP($A1181,Data_Loss!$A$2:$V$1300,14,FALSE),0)</f>
        <v>0</v>
      </c>
      <c r="L1181" s="353">
        <f>+IFERROR(VLOOKUP($A1181,Data_Loss!$A$2:$V$1300,15,FALSE),0)</f>
        <v>12963</v>
      </c>
      <c r="M1181" s="353">
        <f>+IFERROR(VLOOKUP($A1181,Data_Loss!$A$2:$V$1300,16,FALSE),0)</f>
        <v>99923</v>
      </c>
      <c r="N1181" s="353">
        <f>+IFERROR(VLOOKUP($A1181,Data_Loss!$A$2:$V$1300,17,FALSE),0)</f>
        <v>0</v>
      </c>
      <c r="O1181" s="353">
        <f>+IFERROR(VLOOKUP($A1181,Data_Loss!$A$2:$V$1300,18,FALSE),0)</f>
        <v>0</v>
      </c>
      <c r="P1181" s="353">
        <f>+IFERROR(VLOOKUP($A1181,Data_Loss!$A$2:$V$1300,19,FALSE),0)</f>
        <v>0</v>
      </c>
      <c r="Q1181" s="353">
        <f>+IFERROR(VLOOKUP($A1181,Data_Loss!$A$2:$V$1300,20,FALSE),0)</f>
        <v>34550</v>
      </c>
      <c r="R1181" s="353">
        <f>+IFERROR(VLOOKUP($A1181,Data_Loss!$A$2:$V$1300,21,FALSE),0)</f>
        <v>110754</v>
      </c>
      <c r="S1181" s="353">
        <f>+IFERROR(VLOOKUP($A1181,Data_Loss!$A$2:$V$1300,22,FALSE),0)</f>
        <v>44282</v>
      </c>
      <c r="T1181" s="191">
        <f>+$I1181*'10k &amp; MO'!C$4+$J1181*'10k &amp; MO'!C$10+$K1181*'10k &amp; MO'!C$16+$L1181*'10k &amp; MO'!C$22+$M1181*'10k &amp; MO'!C$28</f>
        <v>0</v>
      </c>
      <c r="U1181" s="349">
        <f>+$I1181*'10k &amp; MO'!D$4+$J1181*'10k &amp; MO'!D$10+$K1181*'10k &amp; MO'!D$16+$L1181*'10k &amp; MO'!D$22+$M1181*'10k &amp; MO'!D$28</f>
        <v>0</v>
      </c>
      <c r="V1181" s="349">
        <f>+$I1181*'10k &amp; MO'!E$4+$J1181*'10k &amp; MO'!E$10+$K1181*'10k &amp; MO'!E$16+$L1181*'10k &amp; MO'!E$22+$M1181*'10k &amp; MO'!E$28</f>
        <v>5396.3845000000001</v>
      </c>
      <c r="W1181" s="349">
        <f>+$I1181*'10k &amp; MO'!F$4+$J1181*'10k &amp; MO'!F$10+$K1181*'10k &amp; MO'!F$16+$L1181*'10k &amp; MO'!F$22+$M1181*'10k &amp; MO'!F$28</f>
        <v>16315.283199999998</v>
      </c>
      <c r="X1181" s="349">
        <f>+$I1181*'10k &amp; MO'!G$4+$J1181*'10k &amp; MO'!G$10+$K1181*'10k &amp; MO'!G$16+$L1181*'10k &amp; MO'!G$22+$M1181*'10k &amp; MO'!G$28</f>
        <v>115538.6425</v>
      </c>
      <c r="Y1181" s="349">
        <f>+$N1181*'10k &amp; MO'!H$4+$O1181*'10k &amp; MO'!H$10+$P1181*'10k &amp; MO'!H$16+$Q1181*'10k &amp; MO'!H$22+$R1181*'10k &amp; MO'!H$28</f>
        <v>0</v>
      </c>
      <c r="Z1181" s="349">
        <f>+$N1181*'10k &amp; MO'!I$4+$O1181*'10k &amp; MO'!I$10+$P1181*'10k &amp; MO'!I$16+$Q1181*'10k &amp; MO'!I$22+$R1181*'10k &amp; MO'!I$28</f>
        <v>0</v>
      </c>
      <c r="AA1181" s="349">
        <f>+$N1181*'10k &amp; MO'!J$4+$O1181*'10k &amp; MO'!J$10+$P1181*'10k &amp; MO'!J$16+$Q1181*'10k &amp; MO'!J$22+$R1181*'10k &amp; MO'!J$28</f>
        <v>9604.8428000000004</v>
      </c>
      <c r="AB1181" s="349">
        <f>+$N1181*'10k &amp; MO'!K$4+$O1181*'10k &amp; MO'!K$10+$P1181*'10k &amp; MO'!K$16+$Q1181*'10k &amp; MO'!K$22+$R1181*'10k &amp; MO'!K$28</f>
        <v>57574.678999999996</v>
      </c>
      <c r="AC1181" s="349">
        <f>+$N1181*'10k &amp; MO'!L$4+$O1181*'10k &amp; MO'!L$10+$P1181*'10k &amp; MO'!L$16+$Q1181*'10k &amp; MO'!L$22+$R1181*'10k &amp; MO'!L$28</f>
        <v>163332.34459999998</v>
      </c>
      <c r="AD1181" s="350">
        <f>+S1181*'10k &amp; MO'!O$4</f>
        <v>53669.784</v>
      </c>
      <c r="AF1181" s="192" t="str">
        <f t="shared" si="161"/>
        <v>9272015</v>
      </c>
      <c r="AG1181" s="192">
        <f>+IFERROR(VLOOKUP($AF1181,'Limited Loss'!$F$5:$P$124,AG$3,FALSE),0)</f>
        <v>0</v>
      </c>
      <c r="AH1181" s="193">
        <f>+IFERROR(VLOOKUP($AF1181,'Limited Loss'!$F$5:$P$124,AH$3,FALSE),0)</f>
        <v>0</v>
      </c>
      <c r="AI1181" s="193">
        <f>+IFERROR(VLOOKUP($AF1181,'Limited Loss'!$F$5:$P$124,AI$3,FALSE),0)</f>
        <v>0</v>
      </c>
      <c r="AJ1181" s="193">
        <f>+IFERROR(VLOOKUP($AF1181,'Limited Loss'!$F$5:$P$124,AJ$3,FALSE),0)</f>
        <v>0</v>
      </c>
      <c r="AK1181" s="100">
        <f>+IFERROR(VLOOKUP($AF1181,'Limited Loss'!$F$5:$P$124,AK$3,FALSE),0)</f>
        <v>0</v>
      </c>
      <c r="AL1181" s="193">
        <f>+IFERROR(VLOOKUP($AF1181,'Limited Loss'!$F$5:$P$124,AL$3,FALSE),0)</f>
        <v>0</v>
      </c>
      <c r="AM1181" s="193">
        <f>+IFERROR(VLOOKUP($AF1181,'Limited Loss'!$F$5:$P$124,AM$3,FALSE),0)</f>
        <v>0</v>
      </c>
      <c r="AN1181" s="193">
        <f>+IFERROR(VLOOKUP($AF1181,'Limited Loss'!$F$5:$P$124,AN$3,FALSE),0)</f>
        <v>0</v>
      </c>
      <c r="AO1181" s="193">
        <f>+IFERROR(VLOOKUP($AF1181,'Limited Loss'!$F$5:$P$124,AO$3,FALSE),0)</f>
        <v>0</v>
      </c>
      <c r="AP1181" s="100">
        <f>+IFERROR(VLOOKUP($AF1181,'Limited Loss'!$F$5:$P$124,AP$3,FALSE),0)</f>
        <v>0</v>
      </c>
      <c r="AQ1181" s="353"/>
      <c r="AR1181" s="331">
        <f t="shared" si="162"/>
        <v>927</v>
      </c>
      <c r="AS1181" s="332">
        <f t="shared" si="162"/>
        <v>2015</v>
      </c>
      <c r="AT1181" s="349">
        <f t="shared" si="167"/>
        <v>0</v>
      </c>
      <c r="AU1181" s="349">
        <f t="shared" si="167"/>
        <v>0</v>
      </c>
      <c r="AV1181" s="349">
        <f t="shared" si="167"/>
        <v>5396.3845000000001</v>
      </c>
      <c r="AW1181" s="349">
        <f t="shared" si="167"/>
        <v>16315.283199999998</v>
      </c>
      <c r="AX1181" s="350">
        <f t="shared" si="167"/>
        <v>115538.6425</v>
      </c>
      <c r="AY1181" s="349">
        <f t="shared" si="160"/>
        <v>0</v>
      </c>
      <c r="AZ1181" s="349">
        <f t="shared" si="160"/>
        <v>0</v>
      </c>
      <c r="BA1181" s="349">
        <f t="shared" si="160"/>
        <v>9604.8428000000004</v>
      </c>
      <c r="BB1181" s="349">
        <f t="shared" si="160"/>
        <v>57574.678999999996</v>
      </c>
      <c r="BC1181" s="349">
        <f t="shared" si="160"/>
        <v>163332.34459999998</v>
      </c>
      <c r="BD1181" s="350">
        <f t="shared" si="160"/>
        <v>53669.784</v>
      </c>
      <c r="BE1181" s="349">
        <f t="shared" si="164"/>
        <v>15001.2273</v>
      </c>
      <c r="BF1181" s="375">
        <f t="shared" si="165"/>
        <v>352760.94929999998</v>
      </c>
      <c r="BG1181" s="334">
        <f t="shared" si="166"/>
        <v>53669.784</v>
      </c>
    </row>
    <row r="1182" spans="1:59" x14ac:dyDescent="0.2">
      <c r="A1182" s="326" t="str">
        <f t="shared" si="163"/>
        <v>9272016</v>
      </c>
      <c r="B1182" s="331">
        <v>927</v>
      </c>
      <c r="C1182" s="327">
        <v>2016</v>
      </c>
      <c r="D1182" s="353">
        <f>+IFERROR(VLOOKUP($A1182,Data_Loss!$A$2:$V$1180,6,FALSE),0)</f>
        <v>0</v>
      </c>
      <c r="E1182" s="353">
        <f>+IFERROR(VLOOKUP($A1182,Data_Loss!$A$2:$V$1180,7,FALSE),0)</f>
        <v>0</v>
      </c>
      <c r="F1182" s="353">
        <f>+IFERROR(VLOOKUP($A1182,Data_Loss!$A$2:$V$1180,8,FALSE),0)</f>
        <v>1</v>
      </c>
      <c r="G1182" s="353">
        <f>+IFERROR(VLOOKUP($A1182,Data_Loss!$A$2:$V$1180,9,FALSE),0)</f>
        <v>3</v>
      </c>
      <c r="H1182" s="353">
        <f>+IFERROR(VLOOKUP($A1182,Data_Loss!$A$2:$V$1180,10,FALSE),0)</f>
        <v>5</v>
      </c>
      <c r="I1182" s="353">
        <f>+IFERROR(VLOOKUP($A1182,Data_Loss!$A$2:$V$1300,12,FALSE),0)</f>
        <v>0</v>
      </c>
      <c r="J1182" s="353">
        <f>+IFERROR(VLOOKUP($A1182,Data_Loss!$A$2:$V$1300,13,FALSE),0)</f>
        <v>0</v>
      </c>
      <c r="K1182" s="353">
        <f>+IFERROR(VLOOKUP($A1182,Data_Loss!$A$2:$V$1300,14,FALSE),0)</f>
        <v>132271</v>
      </c>
      <c r="L1182" s="353">
        <f>+IFERROR(VLOOKUP($A1182,Data_Loss!$A$2:$V$1300,15,FALSE),0)</f>
        <v>70120</v>
      </c>
      <c r="M1182" s="353">
        <f>+IFERROR(VLOOKUP($A1182,Data_Loss!$A$2:$V$1300,16,FALSE),0)</f>
        <v>26551</v>
      </c>
      <c r="N1182" s="353">
        <f>+IFERROR(VLOOKUP($A1182,Data_Loss!$A$2:$V$1300,17,FALSE),0)</f>
        <v>0</v>
      </c>
      <c r="O1182" s="353">
        <f>+IFERROR(VLOOKUP($A1182,Data_Loss!$A$2:$V$1300,18,FALSE),0)</f>
        <v>0</v>
      </c>
      <c r="P1182" s="353">
        <f>+IFERROR(VLOOKUP($A1182,Data_Loss!$A$2:$V$1300,19,FALSE),0)</f>
        <v>158513</v>
      </c>
      <c r="Q1182" s="353">
        <f>+IFERROR(VLOOKUP($A1182,Data_Loss!$A$2:$V$1300,20,FALSE),0)</f>
        <v>74383</v>
      </c>
      <c r="R1182" s="353">
        <f>+IFERROR(VLOOKUP($A1182,Data_Loss!$A$2:$V$1300,21,FALSE),0)</f>
        <v>42936</v>
      </c>
      <c r="S1182" s="353">
        <f>+IFERROR(VLOOKUP($A1182,Data_Loss!$A$2:$V$1300,22,FALSE),0)</f>
        <v>27290</v>
      </c>
      <c r="T1182" s="191">
        <f>+$I1182*'10k &amp; MO'!C$5+$J1182*'10k &amp; MO'!C$11+$K1182*'10k &amp; MO'!C$17+$L1182*'10k &amp; MO'!C$23+$M1182*'10k &amp; MO'!C$29</f>
        <v>0</v>
      </c>
      <c r="U1182" s="349">
        <f>+$I1182*'10k &amp; MO'!D$5+$J1182*'10k &amp; MO'!D$11+$K1182*'10k &amp; MO'!D$17+$L1182*'10k &amp; MO'!D$23+$M1182*'10k &amp; MO'!D$29</f>
        <v>780.39890000000003</v>
      </c>
      <c r="V1182" s="349">
        <f>+$I1182*'10k &amp; MO'!E$5+$J1182*'10k &amp; MO'!E$11+$K1182*'10k &amp; MO'!E$17+$L1182*'10k &amp; MO'!E$23+$M1182*'10k &amp; MO'!E$29</f>
        <v>232569.4706</v>
      </c>
      <c r="W1182" s="349">
        <f>+$I1182*'10k &amp; MO'!F$5+$J1182*'10k &amp; MO'!F$11+$K1182*'10k &amp; MO'!F$17+$L1182*'10k &amp; MO'!F$23+$M1182*'10k &amp; MO'!F$29</f>
        <v>81613.37539999999</v>
      </c>
      <c r="X1182" s="349">
        <f>+$I1182*'10k &amp; MO'!G$5+$J1182*'10k &amp; MO'!G$11+$K1182*'10k &amp; MO'!G$17+$L1182*'10k &amp; MO'!G$23+$M1182*'10k &amp; MO'!G$29</f>
        <v>30874.931099999998</v>
      </c>
      <c r="Y1182" s="349">
        <f>+$N1182*'10k &amp; MO'!H$5+$O1182*'10k &amp; MO'!H$11+$P1182*'10k &amp; MO'!H$17+$Q1182*'10k &amp; MO'!H$23+$R1182*'10k &amp; MO'!H$29</f>
        <v>0</v>
      </c>
      <c r="Z1182" s="349">
        <f>+$N1182*'10k &amp; MO'!I$5+$O1182*'10k &amp; MO'!I$11+$P1182*'10k &amp; MO'!I$17+$Q1182*'10k &amp; MO'!I$23+$R1182*'10k &amp; MO'!I$29</f>
        <v>523.09289999999999</v>
      </c>
      <c r="AA1182" s="349">
        <f>+$N1182*'10k &amp; MO'!J$5+$O1182*'10k &amp; MO'!J$11+$P1182*'10k &amp; MO'!J$17+$Q1182*'10k &amp; MO'!J$23+$R1182*'10k &amp; MO'!J$29</f>
        <v>331665.02390000003</v>
      </c>
      <c r="AB1182" s="349">
        <f>+$N1182*'10k &amp; MO'!K$5+$O1182*'10k &amp; MO'!K$11+$P1182*'10k &amp; MO'!K$17+$Q1182*'10k &amp; MO'!K$23+$R1182*'10k &amp; MO'!K$29</f>
        <v>135492.1912</v>
      </c>
      <c r="AC1182" s="349">
        <f>+$N1182*'10k &amp; MO'!L$5+$O1182*'10k &amp; MO'!L$11+$P1182*'10k &amp; MO'!L$17+$Q1182*'10k &amp; MO'!L$23+$R1182*'10k &amp; MO'!L$29</f>
        <v>71453.783200000005</v>
      </c>
      <c r="AD1182" s="350">
        <f>+S1182*'10k &amp; MO'!O$5</f>
        <v>36786.920000000006</v>
      </c>
      <c r="AF1182" s="192" t="str">
        <f t="shared" si="161"/>
        <v>9272016</v>
      </c>
      <c r="AG1182" s="192">
        <f>+IFERROR(VLOOKUP($AF1182,'Limited Loss'!$F$5:$P$124,AG$3,FALSE),0)</f>
        <v>0</v>
      </c>
      <c r="AH1182" s="193">
        <f>+IFERROR(VLOOKUP($AF1182,'Limited Loss'!$F$5:$P$124,AH$3,FALSE),0)</f>
        <v>0</v>
      </c>
      <c r="AI1182" s="193">
        <f>+IFERROR(VLOOKUP($AF1182,'Limited Loss'!$F$5:$P$124,AI$3,FALSE),0)</f>
        <v>0</v>
      </c>
      <c r="AJ1182" s="193">
        <f>+IFERROR(VLOOKUP($AF1182,'Limited Loss'!$F$5:$P$124,AJ$3,FALSE),0)</f>
        <v>0</v>
      </c>
      <c r="AK1182" s="100">
        <f>+IFERROR(VLOOKUP($AF1182,'Limited Loss'!$F$5:$P$124,AK$3,FALSE),0)</f>
        <v>0</v>
      </c>
      <c r="AL1182" s="193">
        <f>+IFERROR(VLOOKUP($AF1182,'Limited Loss'!$F$5:$P$124,AL$3,FALSE),0)</f>
        <v>0</v>
      </c>
      <c r="AM1182" s="193">
        <f>+IFERROR(VLOOKUP($AF1182,'Limited Loss'!$F$5:$P$124,AM$3,FALSE),0)</f>
        <v>0</v>
      </c>
      <c r="AN1182" s="193">
        <f>+IFERROR(VLOOKUP($AF1182,'Limited Loss'!$F$5:$P$124,AN$3,FALSE),0)</f>
        <v>0</v>
      </c>
      <c r="AO1182" s="193">
        <f>+IFERROR(VLOOKUP($AF1182,'Limited Loss'!$F$5:$P$124,AO$3,FALSE),0)</f>
        <v>0</v>
      </c>
      <c r="AP1182" s="100">
        <f>+IFERROR(VLOOKUP($AF1182,'Limited Loss'!$F$5:$P$124,AP$3,FALSE),0)</f>
        <v>0</v>
      </c>
      <c r="AQ1182" s="353"/>
      <c r="AR1182" s="331">
        <f t="shared" si="162"/>
        <v>927</v>
      </c>
      <c r="AS1182" s="332">
        <f t="shared" si="162"/>
        <v>2016</v>
      </c>
      <c r="AT1182" s="349">
        <f t="shared" si="167"/>
        <v>0</v>
      </c>
      <c r="AU1182" s="349">
        <f t="shared" si="167"/>
        <v>780.39890000000003</v>
      </c>
      <c r="AV1182" s="349">
        <f t="shared" si="167"/>
        <v>232569.4706</v>
      </c>
      <c r="AW1182" s="349">
        <f t="shared" si="167"/>
        <v>81613.37539999999</v>
      </c>
      <c r="AX1182" s="350">
        <f t="shared" si="167"/>
        <v>30874.931099999998</v>
      </c>
      <c r="AY1182" s="349">
        <f t="shared" si="160"/>
        <v>0</v>
      </c>
      <c r="AZ1182" s="349">
        <f t="shared" si="160"/>
        <v>523.09289999999999</v>
      </c>
      <c r="BA1182" s="349">
        <f t="shared" si="160"/>
        <v>331665.02390000003</v>
      </c>
      <c r="BB1182" s="349">
        <f t="shared" ref="BB1182:BD1245" si="168">+AB1182-AO1182</f>
        <v>135492.1912</v>
      </c>
      <c r="BC1182" s="349">
        <f t="shared" si="168"/>
        <v>71453.783200000005</v>
      </c>
      <c r="BD1182" s="350">
        <f t="shared" si="168"/>
        <v>36786.920000000006</v>
      </c>
      <c r="BE1182" s="349">
        <f t="shared" si="164"/>
        <v>565537.98629999999</v>
      </c>
      <c r="BF1182" s="375">
        <f t="shared" si="165"/>
        <v>319434.28090000001</v>
      </c>
      <c r="BG1182" s="334">
        <f t="shared" si="166"/>
        <v>36786.920000000006</v>
      </c>
    </row>
    <row r="1183" spans="1:59" x14ac:dyDescent="0.2">
      <c r="A1183" s="326" t="str">
        <f t="shared" si="163"/>
        <v>9272017</v>
      </c>
      <c r="B1183" s="331">
        <v>927</v>
      </c>
      <c r="C1183" s="327">
        <v>2017</v>
      </c>
      <c r="D1183" s="353">
        <f>+IFERROR(VLOOKUP($A1183,Data_Loss!$A$2:$V$1180,6,FALSE),0)</f>
        <v>0</v>
      </c>
      <c r="E1183" s="353">
        <f>+IFERROR(VLOOKUP($A1183,Data_Loss!$A$2:$V$1180,7,FALSE),0)</f>
        <v>0</v>
      </c>
      <c r="F1183" s="353">
        <f>+IFERROR(VLOOKUP($A1183,Data_Loss!$A$2:$V$1180,8,FALSE),0)</f>
        <v>0</v>
      </c>
      <c r="G1183" s="353">
        <f>+IFERROR(VLOOKUP($A1183,Data_Loss!$A$2:$V$1180,9,FALSE),0)</f>
        <v>3</v>
      </c>
      <c r="H1183" s="353">
        <f>+IFERROR(VLOOKUP($A1183,Data_Loss!$A$2:$V$1180,10,FALSE),0)</f>
        <v>8</v>
      </c>
      <c r="I1183" s="353">
        <f>+IFERROR(VLOOKUP($A1183,Data_Loss!$A$2:$V$1300,12,FALSE),0)</f>
        <v>0</v>
      </c>
      <c r="J1183" s="353">
        <f>+IFERROR(VLOOKUP($A1183,Data_Loss!$A$2:$V$1300,13,FALSE),0)</f>
        <v>0</v>
      </c>
      <c r="K1183" s="353">
        <f>+IFERROR(VLOOKUP($A1183,Data_Loss!$A$2:$V$1300,14,FALSE),0)</f>
        <v>0</v>
      </c>
      <c r="L1183" s="353">
        <f>+IFERROR(VLOOKUP($A1183,Data_Loss!$A$2:$V$1300,15,FALSE),0)</f>
        <v>35654</v>
      </c>
      <c r="M1183" s="353">
        <f>+IFERROR(VLOOKUP($A1183,Data_Loss!$A$2:$V$1300,16,FALSE),0)</f>
        <v>16550</v>
      </c>
      <c r="N1183" s="353">
        <f>+IFERROR(VLOOKUP($A1183,Data_Loss!$A$2:$V$1300,17,FALSE),0)</f>
        <v>0</v>
      </c>
      <c r="O1183" s="353">
        <f>+IFERROR(VLOOKUP($A1183,Data_Loss!$A$2:$V$1300,18,FALSE),0)</f>
        <v>0</v>
      </c>
      <c r="P1183" s="353">
        <f>+IFERROR(VLOOKUP($A1183,Data_Loss!$A$2:$V$1300,19,FALSE),0)</f>
        <v>0</v>
      </c>
      <c r="Q1183" s="353">
        <f>+IFERROR(VLOOKUP($A1183,Data_Loss!$A$2:$V$1300,20,FALSE),0)</f>
        <v>19426</v>
      </c>
      <c r="R1183" s="353">
        <f>+IFERROR(VLOOKUP($A1183,Data_Loss!$A$2:$V$1300,21,FALSE),0)</f>
        <v>32582</v>
      </c>
      <c r="S1183" s="353">
        <f>+IFERROR(VLOOKUP($A1183,Data_Loss!$A$2:$V$1300,22,FALSE),0)</f>
        <v>60176</v>
      </c>
      <c r="T1183" s="191">
        <f>+$I1183*'10k &amp; MO'!C$6+$J1183*'10k &amp; MO'!C$12+$K1183*'10k &amp; MO'!C$18+$L1183*'10k &amp; MO'!C$24+$M1183*'10k &amp; MO'!C$30</f>
        <v>0</v>
      </c>
      <c r="U1183" s="349">
        <f>+$I1183*'10k &amp; MO'!D$6+$J1183*'10k &amp; MO'!D$12+$K1183*'10k &amp; MO'!D$18+$L1183*'10k &amp; MO'!D$24+$M1183*'10k &amp; MO'!D$30</f>
        <v>89.768399999999986</v>
      </c>
      <c r="V1183" s="349">
        <f>+$I1183*'10k &amp; MO'!E$6+$J1183*'10k &amp; MO'!E$12+$K1183*'10k &amp; MO'!E$18+$L1183*'10k &amp; MO'!E$24+$M1183*'10k &amp; MO'!E$30</f>
        <v>37861.189200000001</v>
      </c>
      <c r="W1183" s="349">
        <f>+$I1183*'10k &amp; MO'!F$6+$J1183*'10k &amp; MO'!F$12+$K1183*'10k &amp; MO'!F$18+$L1183*'10k &amp; MO'!F$24+$M1183*'10k &amp; MO'!F$30</f>
        <v>34982.1734</v>
      </c>
      <c r="X1183" s="349">
        <f>+$I1183*'10k &amp; MO'!G$6+$J1183*'10k &amp; MO'!G$12+$K1183*'10k &amp; MO'!G$18+$L1183*'10k &amp; MO'!G$24+$M1183*'10k &amp; MO'!G$30</f>
        <v>20776.3174</v>
      </c>
      <c r="Y1183" s="349">
        <f>+$N1183*'10k &amp; MO'!H$6+$O1183*'10k &amp; MO'!H$12+$P1183*'10k &amp; MO'!H$18+$Q1183*'10k &amp; MO'!H$24+$R1183*'10k &amp; MO'!H$30</f>
        <v>0</v>
      </c>
      <c r="Z1183" s="349">
        <f>+$N1183*'10k &amp; MO'!I$6+$O1183*'10k &amp; MO'!I$12+$P1183*'10k &amp; MO'!I$18+$Q1183*'10k &amp; MO'!I$24+$R1183*'10k &amp; MO'!I$30</f>
        <v>23.372799999999998</v>
      </c>
      <c r="AA1183" s="349">
        <f>+$N1183*'10k &amp; MO'!J$6+$O1183*'10k &amp; MO'!J$12+$P1183*'10k &amp; MO'!J$18+$Q1183*'10k &amp; MO'!J$24+$R1183*'10k &amp; MO'!J$30</f>
        <v>33381.882599999997</v>
      </c>
      <c r="AB1183" s="349">
        <f>+$N1183*'10k &amp; MO'!K$6+$O1183*'10k &amp; MO'!K$12+$P1183*'10k &amp; MO'!K$18+$Q1183*'10k &amp; MO'!K$24+$R1183*'10k &amp; MO'!K$30</f>
        <v>31207.3894</v>
      </c>
      <c r="AC1183" s="349">
        <f>+$N1183*'10k &amp; MO'!L$6+$O1183*'10k &amp; MO'!L$12+$P1183*'10k &amp; MO'!L$18+$Q1183*'10k &amp; MO'!L$24+$R1183*'10k &amp; MO'!L$30</f>
        <v>49800.872000000003</v>
      </c>
      <c r="AD1183" s="350">
        <f>+S1183*'10k &amp; MO'!O$6</f>
        <v>80996.896000000008</v>
      </c>
      <c r="AF1183" s="192" t="str">
        <f t="shared" si="161"/>
        <v>9272017</v>
      </c>
      <c r="AG1183" s="192">
        <f>+IFERROR(VLOOKUP($AF1183,'Limited Loss'!$F$5:$P$124,AG$3,FALSE),0)</f>
        <v>0</v>
      </c>
      <c r="AH1183" s="193">
        <f>+IFERROR(VLOOKUP($AF1183,'Limited Loss'!$F$5:$P$124,AH$3,FALSE),0)</f>
        <v>0</v>
      </c>
      <c r="AI1183" s="193">
        <f>+IFERROR(VLOOKUP($AF1183,'Limited Loss'!$F$5:$P$124,AI$3,FALSE),0)</f>
        <v>0</v>
      </c>
      <c r="AJ1183" s="193">
        <f>+IFERROR(VLOOKUP($AF1183,'Limited Loss'!$F$5:$P$124,AJ$3,FALSE),0)</f>
        <v>0</v>
      </c>
      <c r="AK1183" s="100">
        <f>+IFERROR(VLOOKUP($AF1183,'Limited Loss'!$F$5:$P$124,AK$3,FALSE),0)</f>
        <v>0</v>
      </c>
      <c r="AL1183" s="193">
        <f>+IFERROR(VLOOKUP($AF1183,'Limited Loss'!$F$5:$P$124,AL$3,FALSE),0)</f>
        <v>0</v>
      </c>
      <c r="AM1183" s="193">
        <f>+IFERROR(VLOOKUP($AF1183,'Limited Loss'!$F$5:$P$124,AM$3,FALSE),0)</f>
        <v>0</v>
      </c>
      <c r="AN1183" s="193">
        <f>+IFERROR(VLOOKUP($AF1183,'Limited Loss'!$F$5:$P$124,AN$3,FALSE),0)</f>
        <v>0</v>
      </c>
      <c r="AO1183" s="193">
        <f>+IFERROR(VLOOKUP($AF1183,'Limited Loss'!$F$5:$P$124,AO$3,FALSE),0)</f>
        <v>0</v>
      </c>
      <c r="AP1183" s="100">
        <f>+IFERROR(VLOOKUP($AF1183,'Limited Loss'!$F$5:$P$124,AP$3,FALSE),0)</f>
        <v>0</v>
      </c>
      <c r="AQ1183" s="353"/>
      <c r="AR1183" s="331">
        <f t="shared" si="162"/>
        <v>927</v>
      </c>
      <c r="AS1183" s="332">
        <f t="shared" si="162"/>
        <v>2017</v>
      </c>
      <c r="AT1183" s="349">
        <f t="shared" si="167"/>
        <v>0</v>
      </c>
      <c r="AU1183" s="349">
        <f t="shared" si="167"/>
        <v>89.768399999999986</v>
      </c>
      <c r="AV1183" s="349">
        <f t="shared" si="167"/>
        <v>37861.189200000001</v>
      </c>
      <c r="AW1183" s="349">
        <f t="shared" si="167"/>
        <v>34982.1734</v>
      </c>
      <c r="AX1183" s="350">
        <f t="shared" si="167"/>
        <v>20776.3174</v>
      </c>
      <c r="AY1183" s="349">
        <f t="shared" si="167"/>
        <v>0</v>
      </c>
      <c r="AZ1183" s="349">
        <f t="shared" si="167"/>
        <v>23.372799999999998</v>
      </c>
      <c r="BA1183" s="349">
        <f t="shared" si="167"/>
        <v>33381.882599999997</v>
      </c>
      <c r="BB1183" s="349">
        <f t="shared" si="168"/>
        <v>31207.3894</v>
      </c>
      <c r="BC1183" s="349">
        <f t="shared" si="168"/>
        <v>49800.872000000003</v>
      </c>
      <c r="BD1183" s="350">
        <f t="shared" si="168"/>
        <v>80996.896000000008</v>
      </c>
      <c r="BE1183" s="349">
        <f t="shared" si="164"/>
        <v>71356.212999999989</v>
      </c>
      <c r="BF1183" s="375">
        <f t="shared" si="165"/>
        <v>136766.75219999999</v>
      </c>
      <c r="BG1183" s="334">
        <f t="shared" si="166"/>
        <v>80996.896000000008</v>
      </c>
    </row>
    <row r="1184" spans="1:59" x14ac:dyDescent="0.2">
      <c r="A1184" s="326" t="str">
        <f t="shared" si="163"/>
        <v>9272018</v>
      </c>
      <c r="B1184" s="331">
        <v>927</v>
      </c>
      <c r="C1184" s="327">
        <v>2018</v>
      </c>
      <c r="D1184" s="353">
        <f>+IFERROR(VLOOKUP($A1184,Data_Loss!$A$2:$V$1180,6,FALSE),0)</f>
        <v>0</v>
      </c>
      <c r="E1184" s="353">
        <f>+IFERROR(VLOOKUP($A1184,Data_Loss!$A$2:$V$1180,7,FALSE),0)</f>
        <v>0</v>
      </c>
      <c r="F1184" s="353">
        <f>+IFERROR(VLOOKUP($A1184,Data_Loss!$A$2:$V$1180,8,FALSE),0)</f>
        <v>0</v>
      </c>
      <c r="G1184" s="353">
        <f>+IFERROR(VLOOKUP($A1184,Data_Loss!$A$2:$V$1180,9,FALSE),0)</f>
        <v>2</v>
      </c>
      <c r="H1184" s="353">
        <f>+IFERROR(VLOOKUP($A1184,Data_Loss!$A$2:$V$1180,10,FALSE),0)</f>
        <v>3</v>
      </c>
      <c r="I1184" s="353">
        <f>+IFERROR(VLOOKUP($A1184,Data_Loss!$A$2:$V$1300,12,FALSE),0)</f>
        <v>0</v>
      </c>
      <c r="J1184" s="353">
        <f>+IFERROR(VLOOKUP($A1184,Data_Loss!$A$2:$V$1300,13,FALSE),0)</f>
        <v>0</v>
      </c>
      <c r="K1184" s="353">
        <f>+IFERROR(VLOOKUP($A1184,Data_Loss!$A$2:$V$1300,14,FALSE),0)</f>
        <v>0</v>
      </c>
      <c r="L1184" s="353">
        <f>+IFERROR(VLOOKUP($A1184,Data_Loss!$A$2:$V$1300,15,FALSE),0)</f>
        <v>64945</v>
      </c>
      <c r="M1184" s="353">
        <f>+IFERROR(VLOOKUP($A1184,Data_Loss!$A$2:$V$1300,16,FALSE),0)</f>
        <v>14908</v>
      </c>
      <c r="N1184" s="353">
        <f>+IFERROR(VLOOKUP($A1184,Data_Loss!$A$2:$V$1300,17,FALSE),0)</f>
        <v>0</v>
      </c>
      <c r="O1184" s="353">
        <f>+IFERROR(VLOOKUP($A1184,Data_Loss!$A$2:$V$1300,18,FALSE),0)</f>
        <v>0</v>
      </c>
      <c r="P1184" s="353">
        <f>+IFERROR(VLOOKUP($A1184,Data_Loss!$A$2:$V$1300,19,FALSE),0)</f>
        <v>0</v>
      </c>
      <c r="Q1184" s="353">
        <f>+IFERROR(VLOOKUP($A1184,Data_Loss!$A$2:$V$1300,20,FALSE),0)</f>
        <v>75840</v>
      </c>
      <c r="R1184" s="353">
        <f>+IFERROR(VLOOKUP($A1184,Data_Loss!$A$2:$V$1300,21,FALSE),0)</f>
        <v>21589</v>
      </c>
      <c r="S1184" s="353">
        <f>+IFERROR(VLOOKUP($A1184,Data_Loss!$A$2:$V$1300,22,FALSE),0)</f>
        <v>40834</v>
      </c>
      <c r="T1184" s="191">
        <f>+$I1184*'10k &amp; MO'!C$7+$J1184*'10k &amp; MO'!C$13+$K1184*'10k &amp; MO'!C$19+$L1184*'10k &amp; MO'!C$25+$M1184*'10k &amp; MO'!C$31</f>
        <v>32.797600000000003</v>
      </c>
      <c r="U1184" s="349">
        <f>+$I1184*'10k &amp; MO'!D$7+$J1184*'10k &amp; MO'!D$13+$K1184*'10k &amp; MO'!D$19+$L1184*'10k &amp; MO'!D$25+$M1184*'10k &amp; MO'!D$31</f>
        <v>3017.0316000000003</v>
      </c>
      <c r="V1184" s="349">
        <f>+$I1184*'10k &amp; MO'!E$7+$J1184*'10k &amp; MO'!E$13+$K1184*'10k &amp; MO'!E$19+$L1184*'10k &amp; MO'!E$25+$M1184*'10k &amp; MO'!E$31</f>
        <v>123139.35400000001</v>
      </c>
      <c r="W1184" s="349">
        <f>+$I1184*'10k &amp; MO'!F$7+$J1184*'10k &amp; MO'!F$13+$K1184*'10k &amp; MO'!F$19+$L1184*'10k &amp; MO'!F$25+$M1184*'10k &amp; MO'!F$31</f>
        <v>58648.834799999997</v>
      </c>
      <c r="X1184" s="349">
        <f>+$I1184*'10k &amp; MO'!G$7+$J1184*'10k &amp; MO'!G$13+$K1184*'10k &amp; MO'!G$19+$L1184*'10k &amp; MO'!G$25+$M1184*'10k &amp; MO'!G$31</f>
        <v>17042.393899999999</v>
      </c>
      <c r="Y1184" s="349">
        <f>+$N1184*'10k &amp; MO'!H$7+$O1184*'10k &amp; MO'!H$13+$P1184*'10k &amp; MO'!H$19+$Q1184*'10k &amp; MO'!H$25+$R1184*'10k &amp; MO'!H$31</f>
        <v>62.608099999999993</v>
      </c>
      <c r="Z1184" s="349">
        <f>+$N1184*'10k &amp; MO'!I$7+$O1184*'10k &amp; MO'!I$13+$P1184*'10k &amp; MO'!I$19+$Q1184*'10k &amp; MO'!I$25+$R1184*'10k &amp; MO'!I$31</f>
        <v>4289.0081000000009</v>
      </c>
      <c r="AA1184" s="349">
        <f>+$N1184*'10k &amp; MO'!J$7+$O1184*'10k &amp; MO'!J$13+$P1184*'10k &amp; MO'!J$19+$Q1184*'10k &amp; MO'!J$25+$R1184*'10k &amp; MO'!J$31</f>
        <v>130009.57880000002</v>
      </c>
      <c r="AB1184" s="349">
        <f>+$N1184*'10k &amp; MO'!K$7+$O1184*'10k &amp; MO'!K$13+$P1184*'10k &amp; MO'!K$19+$Q1184*'10k &amp; MO'!K$25+$R1184*'10k &amp; MO'!K$31</f>
        <v>85364.964200000002</v>
      </c>
      <c r="AC1184" s="349">
        <f>+$N1184*'10k &amp; MO'!L$7+$O1184*'10k &amp; MO'!L$13+$P1184*'10k &amp; MO'!L$19+$Q1184*'10k &amp; MO'!L$25+$R1184*'10k &amp; MO'!L$31</f>
        <v>30884.515599999999</v>
      </c>
      <c r="AD1184" s="350">
        <f>+S1184*'10k &amp; MO'!O$7</f>
        <v>54145.884000000005</v>
      </c>
      <c r="AF1184" s="192" t="str">
        <f t="shared" si="161"/>
        <v>9272018</v>
      </c>
      <c r="AG1184" s="192">
        <f>+IFERROR(VLOOKUP($AF1184,'Limited Loss'!$F$5:$P$124,AG$3,FALSE),0)</f>
        <v>0</v>
      </c>
      <c r="AH1184" s="193">
        <f>+IFERROR(VLOOKUP($AF1184,'Limited Loss'!$F$5:$P$124,AH$3,FALSE),0)</f>
        <v>0</v>
      </c>
      <c r="AI1184" s="193">
        <f>+IFERROR(VLOOKUP($AF1184,'Limited Loss'!$F$5:$P$124,AI$3,FALSE),0)</f>
        <v>0</v>
      </c>
      <c r="AJ1184" s="193">
        <f>+IFERROR(VLOOKUP($AF1184,'Limited Loss'!$F$5:$P$124,AJ$3,FALSE),0)</f>
        <v>0</v>
      </c>
      <c r="AK1184" s="100">
        <f>+IFERROR(VLOOKUP($AF1184,'Limited Loss'!$F$5:$P$124,AK$3,FALSE),0)</f>
        <v>0</v>
      </c>
      <c r="AL1184" s="193">
        <f>+IFERROR(VLOOKUP($AF1184,'Limited Loss'!$F$5:$P$124,AL$3,FALSE),0)</f>
        <v>0</v>
      </c>
      <c r="AM1184" s="193">
        <f>+IFERROR(VLOOKUP($AF1184,'Limited Loss'!$F$5:$P$124,AM$3,FALSE),0)</f>
        <v>0</v>
      </c>
      <c r="AN1184" s="193">
        <f>+IFERROR(VLOOKUP($AF1184,'Limited Loss'!$F$5:$P$124,AN$3,FALSE),0)</f>
        <v>0</v>
      </c>
      <c r="AO1184" s="193">
        <f>+IFERROR(VLOOKUP($AF1184,'Limited Loss'!$F$5:$P$124,AO$3,FALSE),0)</f>
        <v>0</v>
      </c>
      <c r="AP1184" s="100">
        <f>+IFERROR(VLOOKUP($AF1184,'Limited Loss'!$F$5:$P$124,AP$3,FALSE),0)</f>
        <v>0</v>
      </c>
      <c r="AQ1184" s="353"/>
      <c r="AR1184" s="331">
        <f t="shared" si="162"/>
        <v>927</v>
      </c>
      <c r="AS1184" s="332">
        <f t="shared" si="162"/>
        <v>2018</v>
      </c>
      <c r="AT1184" s="349">
        <f t="shared" si="167"/>
        <v>32.797600000000003</v>
      </c>
      <c r="AU1184" s="349">
        <f t="shared" si="167"/>
        <v>3017.0316000000003</v>
      </c>
      <c r="AV1184" s="349">
        <f t="shared" si="167"/>
        <v>123139.35400000001</v>
      </c>
      <c r="AW1184" s="349">
        <f t="shared" si="167"/>
        <v>58648.834799999997</v>
      </c>
      <c r="AX1184" s="350">
        <f t="shared" si="167"/>
        <v>17042.393899999999</v>
      </c>
      <c r="AY1184" s="349">
        <f t="shared" si="167"/>
        <v>62.608099999999993</v>
      </c>
      <c r="AZ1184" s="349">
        <f t="shared" si="167"/>
        <v>4289.0081000000009</v>
      </c>
      <c r="BA1184" s="349">
        <f t="shared" si="167"/>
        <v>130009.57880000002</v>
      </c>
      <c r="BB1184" s="349">
        <f t="shared" si="168"/>
        <v>85364.964200000002</v>
      </c>
      <c r="BC1184" s="349">
        <f t="shared" si="168"/>
        <v>30884.515599999999</v>
      </c>
      <c r="BD1184" s="350">
        <f t="shared" si="168"/>
        <v>54145.884000000005</v>
      </c>
      <c r="BE1184" s="349">
        <f t="shared" si="164"/>
        <v>260550.37820000004</v>
      </c>
      <c r="BF1184" s="375">
        <f t="shared" si="165"/>
        <v>191940.70850000001</v>
      </c>
      <c r="BG1184" s="334">
        <f t="shared" si="166"/>
        <v>54145.884000000005</v>
      </c>
    </row>
    <row r="1185" spans="1:59" x14ac:dyDescent="0.2">
      <c r="A1185" s="326" t="str">
        <f t="shared" si="163"/>
        <v>9282014</v>
      </c>
      <c r="B1185">
        <v>928</v>
      </c>
      <c r="C1185" s="327">
        <v>2014</v>
      </c>
      <c r="D1185" s="353">
        <f>+IFERROR(VLOOKUP($A1185,Data_Loss!$A$2:$V$1180,6,FALSE),0)</f>
        <v>0</v>
      </c>
      <c r="E1185" s="353">
        <f>+IFERROR(VLOOKUP($A1185,Data_Loss!$A$2:$V$1180,7,FALSE),0)</f>
        <v>0</v>
      </c>
      <c r="F1185" s="353">
        <f>+IFERROR(VLOOKUP($A1185,Data_Loss!$A$2:$V$1180,8,FALSE),0)</f>
        <v>14</v>
      </c>
      <c r="G1185" s="353">
        <f>+IFERROR(VLOOKUP($A1185,Data_Loss!$A$2:$V$1180,9,FALSE),0)</f>
        <v>37</v>
      </c>
      <c r="H1185" s="353">
        <f>+IFERROR(VLOOKUP($A1185,Data_Loss!$A$2:$V$1180,10,FALSE),0)</f>
        <v>48</v>
      </c>
      <c r="I1185" s="353">
        <f>+IFERROR(VLOOKUP($A1185,Data_Loss!$A$2:$V$1300,12,FALSE),0)</f>
        <v>0</v>
      </c>
      <c r="J1185" s="353">
        <f>+IFERROR(VLOOKUP($A1185,Data_Loss!$A$2:$V$1300,13,FALSE),0)</f>
        <v>0</v>
      </c>
      <c r="K1185" s="353">
        <f>+IFERROR(VLOOKUP($A1185,Data_Loss!$A$2:$V$1300,14,FALSE),0)</f>
        <v>2817945</v>
      </c>
      <c r="L1185" s="353">
        <f>+IFERROR(VLOOKUP($A1185,Data_Loss!$A$2:$V$1300,15,FALSE),0)</f>
        <v>759161</v>
      </c>
      <c r="M1185" s="353">
        <f>+IFERROR(VLOOKUP($A1185,Data_Loss!$A$2:$V$1300,16,FALSE),0)</f>
        <v>515105</v>
      </c>
      <c r="N1185" s="353">
        <f>+IFERROR(VLOOKUP($A1185,Data_Loss!$A$2:$V$1300,17,FALSE),0)</f>
        <v>0</v>
      </c>
      <c r="O1185" s="353">
        <f>+IFERROR(VLOOKUP($A1185,Data_Loss!$A$2:$V$1300,18,FALSE),0)</f>
        <v>0</v>
      </c>
      <c r="P1185" s="353">
        <f>+IFERROR(VLOOKUP($A1185,Data_Loss!$A$2:$V$1300,19,FALSE),0)</f>
        <v>2701513</v>
      </c>
      <c r="Q1185" s="353">
        <f>+IFERROR(VLOOKUP($A1185,Data_Loss!$A$2:$V$1300,20,FALSE),0)</f>
        <v>2126438</v>
      </c>
      <c r="R1185" s="353">
        <f>+IFERROR(VLOOKUP($A1185,Data_Loss!$A$2:$V$1300,21,FALSE),0)</f>
        <v>721726</v>
      </c>
      <c r="S1185" s="353">
        <f>+IFERROR(VLOOKUP($A1185,Data_Loss!$A$2:$V$1300,22,FALSE),0)</f>
        <v>359198</v>
      </c>
      <c r="T1185" s="191">
        <f>+$I1185*'10k &amp; MO'!C$3+$J1185*'10k &amp; MO'!C$9+$K1185*'10k &amp; MO'!C$15+$L1185*'10k &amp; MO'!C$21+$M1185*'10k &amp; MO'!C$27</f>
        <v>0</v>
      </c>
      <c r="U1185" s="349">
        <f>+$I1185*'10k &amp; MO'!D$3+$J1185*'10k &amp; MO'!D$9+$K1185*'10k &amp; MO'!D$15+$L1185*'10k &amp; MO'!D$21+$M1185*'10k &amp; MO'!D$27</f>
        <v>0</v>
      </c>
      <c r="V1185" s="349">
        <f>+$I1185*'10k &amp; MO'!E$3+$J1185*'10k &amp; MO'!E$9+$K1185*'10k &amp; MO'!E$15+$L1185*'10k &amp; MO'!E$21+$M1185*'10k &amp; MO'!E$27</f>
        <v>4238189.28</v>
      </c>
      <c r="W1185" s="349">
        <f>+$I1185*'10k &amp; MO'!F$3+$J1185*'10k &amp; MO'!F$9+$K1185*'10k &amp; MO'!F$15+$L1185*'10k &amp; MO'!F$21+$M1185*'10k &amp; MO'!F$27</f>
        <v>933008.86900000006</v>
      </c>
      <c r="X1185" s="349">
        <f>+$I1185*'10k &amp; MO'!G$3+$J1185*'10k &amp; MO'!G$9+$K1185*'10k &amp; MO'!G$15+$L1185*'10k &amp; MO'!G$21+$M1185*'10k &amp; MO'!G$27</f>
        <v>583098.86</v>
      </c>
      <c r="Y1185" s="349">
        <f>+$N1185*'10k &amp; MO'!H$3+$O1185*'10k &amp; MO'!H$9+$P1185*'10k &amp; MO'!H$15+$Q1185*'10k &amp; MO'!H$21+$R1185*'10k &amp; MO'!H$27</f>
        <v>0</v>
      </c>
      <c r="Z1185" s="349">
        <f>+$N1185*'10k &amp; MO'!I$3+$O1185*'10k &amp; MO'!I$9+$P1185*'10k &amp; MO'!I$15+$Q1185*'10k &amp; MO'!I$21+$R1185*'10k &amp; MO'!I$27</f>
        <v>0</v>
      </c>
      <c r="AA1185" s="349">
        <f>+$N1185*'10k &amp; MO'!J$3+$O1185*'10k &amp; MO'!J$9+$P1185*'10k &amp; MO'!J$15+$Q1185*'10k &amp; MO'!J$21+$R1185*'10k &amp; MO'!J$27</f>
        <v>5648863.6830000002</v>
      </c>
      <c r="AB1185" s="349">
        <f>+$N1185*'10k &amp; MO'!K$3+$O1185*'10k &amp; MO'!K$9+$P1185*'10k &amp; MO'!K$15+$Q1185*'10k &amp; MO'!K$21+$R1185*'10k &amp; MO'!K$27</f>
        <v>2979139.6380000003</v>
      </c>
      <c r="AC1185" s="349">
        <f>+$N1185*'10k &amp; MO'!L$3+$O1185*'10k &amp; MO'!L$9+$P1185*'10k &amp; MO'!L$15+$Q1185*'10k &amp; MO'!L$21+$R1185*'10k &amp; MO'!L$27</f>
        <v>1112901.4920000001</v>
      </c>
      <c r="AD1185" s="350">
        <f>+S1185*'10k &amp; MO'!O$3</f>
        <v>384701.05799999996</v>
      </c>
      <c r="AF1185" s="192" t="str">
        <f t="shared" si="161"/>
        <v>9282014</v>
      </c>
      <c r="AG1185" s="192">
        <f>+IFERROR(VLOOKUP($AF1185,'Limited Loss'!$F$5:$P$124,AG$3,FALSE),0)</f>
        <v>0</v>
      </c>
      <c r="AH1185" s="193">
        <f>+IFERROR(VLOOKUP($AF1185,'Limited Loss'!$F$5:$P$124,AH$3,FALSE),0)</f>
        <v>0</v>
      </c>
      <c r="AI1185" s="193">
        <f>+IFERROR(VLOOKUP($AF1185,'Limited Loss'!$F$5:$P$124,AI$3,FALSE),0)</f>
        <v>615544</v>
      </c>
      <c r="AJ1185" s="193">
        <f>+IFERROR(VLOOKUP($AF1185,'Limited Loss'!$F$5:$P$124,AJ$3,FALSE),0)</f>
        <v>17415</v>
      </c>
      <c r="AK1185" s="100">
        <f>+IFERROR(VLOOKUP($AF1185,'Limited Loss'!$F$5:$P$124,AK$3,FALSE),0)</f>
        <v>0</v>
      </c>
      <c r="AL1185" s="193">
        <f>+IFERROR(VLOOKUP($AF1185,'Limited Loss'!$F$5:$P$124,AL$3,FALSE),0)</f>
        <v>0</v>
      </c>
      <c r="AM1185" s="193">
        <f>+IFERROR(VLOOKUP($AF1185,'Limited Loss'!$F$5:$P$124,AM$3,FALSE),0)</f>
        <v>0</v>
      </c>
      <c r="AN1185" s="193">
        <f>+IFERROR(VLOOKUP($AF1185,'Limited Loss'!$F$5:$P$124,AN$3,FALSE),0)</f>
        <v>1408433</v>
      </c>
      <c r="AO1185" s="193">
        <f>+IFERROR(VLOOKUP($AF1185,'Limited Loss'!$F$5:$P$124,AO$3,FALSE),0)</f>
        <v>570935</v>
      </c>
      <c r="AP1185" s="100">
        <f>+IFERROR(VLOOKUP($AF1185,'Limited Loss'!$F$5:$P$124,AP$3,FALSE),0)</f>
        <v>0</v>
      </c>
      <c r="AQ1185" s="353"/>
      <c r="AR1185" s="331">
        <f t="shared" si="162"/>
        <v>928</v>
      </c>
      <c r="AS1185" s="332">
        <f t="shared" si="162"/>
        <v>2014</v>
      </c>
      <c r="AT1185" s="349">
        <f t="shared" si="167"/>
        <v>0</v>
      </c>
      <c r="AU1185" s="349">
        <f t="shared" si="167"/>
        <v>0</v>
      </c>
      <c r="AV1185" s="349">
        <f t="shared" si="167"/>
        <v>3622645.2800000003</v>
      </c>
      <c r="AW1185" s="349">
        <f t="shared" si="167"/>
        <v>915593.86900000006</v>
      </c>
      <c r="AX1185" s="350">
        <f t="shared" si="167"/>
        <v>583098.86</v>
      </c>
      <c r="AY1185" s="349">
        <f t="shared" si="167"/>
        <v>0</v>
      </c>
      <c r="AZ1185" s="349">
        <f t="shared" si="167"/>
        <v>0</v>
      </c>
      <c r="BA1185" s="349">
        <f t="shared" si="167"/>
        <v>4240430.6830000002</v>
      </c>
      <c r="BB1185" s="349">
        <f t="shared" si="168"/>
        <v>2408204.6380000003</v>
      </c>
      <c r="BC1185" s="349">
        <f t="shared" si="168"/>
        <v>1112901.4920000001</v>
      </c>
      <c r="BD1185" s="350">
        <f t="shared" si="168"/>
        <v>384701.05799999996</v>
      </c>
      <c r="BE1185" s="349">
        <f t="shared" si="164"/>
        <v>7863075.9630000005</v>
      </c>
      <c r="BF1185" s="375">
        <f t="shared" si="165"/>
        <v>5019798.8590000011</v>
      </c>
      <c r="BG1185" s="334">
        <f t="shared" si="166"/>
        <v>384701.05799999996</v>
      </c>
    </row>
    <row r="1186" spans="1:59" x14ac:dyDescent="0.2">
      <c r="A1186" s="326" t="str">
        <f t="shared" si="163"/>
        <v>9282015</v>
      </c>
      <c r="B1186">
        <v>928</v>
      </c>
      <c r="C1186" s="327">
        <v>2015</v>
      </c>
      <c r="D1186" s="353">
        <f>+IFERROR(VLOOKUP($A1186,Data_Loss!$A$2:$V$1180,6,FALSE),0)</f>
        <v>0</v>
      </c>
      <c r="E1186" s="353">
        <f>+IFERROR(VLOOKUP($A1186,Data_Loss!$A$2:$V$1180,7,FALSE),0)</f>
        <v>0</v>
      </c>
      <c r="F1186" s="353">
        <f>+IFERROR(VLOOKUP($A1186,Data_Loss!$A$2:$V$1180,8,FALSE),0)</f>
        <v>3</v>
      </c>
      <c r="G1186" s="353">
        <f>+IFERROR(VLOOKUP($A1186,Data_Loss!$A$2:$V$1180,9,FALSE),0)</f>
        <v>28</v>
      </c>
      <c r="H1186" s="353">
        <f>+IFERROR(VLOOKUP($A1186,Data_Loss!$A$2:$V$1180,10,FALSE),0)</f>
        <v>38</v>
      </c>
      <c r="I1186" s="353">
        <f>+IFERROR(VLOOKUP($A1186,Data_Loss!$A$2:$V$1300,12,FALSE),0)</f>
        <v>0</v>
      </c>
      <c r="J1186" s="353">
        <f>+IFERROR(VLOOKUP($A1186,Data_Loss!$A$2:$V$1300,13,FALSE),0)</f>
        <v>0</v>
      </c>
      <c r="K1186" s="353">
        <f>+IFERROR(VLOOKUP($A1186,Data_Loss!$A$2:$V$1300,14,FALSE),0)</f>
        <v>352019</v>
      </c>
      <c r="L1186" s="353">
        <f>+IFERROR(VLOOKUP($A1186,Data_Loss!$A$2:$V$1300,15,FALSE),0)</f>
        <v>517921</v>
      </c>
      <c r="M1186" s="353">
        <f>+IFERROR(VLOOKUP($A1186,Data_Loss!$A$2:$V$1300,16,FALSE),0)</f>
        <v>372444</v>
      </c>
      <c r="N1186" s="353">
        <f>+IFERROR(VLOOKUP($A1186,Data_Loss!$A$2:$V$1300,17,FALSE),0)</f>
        <v>0</v>
      </c>
      <c r="O1186" s="353">
        <f>+IFERROR(VLOOKUP($A1186,Data_Loss!$A$2:$V$1300,18,FALSE),0)</f>
        <v>0</v>
      </c>
      <c r="P1186" s="353">
        <f>+IFERROR(VLOOKUP($A1186,Data_Loss!$A$2:$V$1300,19,FALSE),0)</f>
        <v>392292</v>
      </c>
      <c r="Q1186" s="353">
        <f>+IFERROR(VLOOKUP($A1186,Data_Loss!$A$2:$V$1300,20,FALSE),0)</f>
        <v>650461</v>
      </c>
      <c r="R1186" s="353">
        <f>+IFERROR(VLOOKUP($A1186,Data_Loss!$A$2:$V$1300,21,FALSE),0)</f>
        <v>519743</v>
      </c>
      <c r="S1186" s="353">
        <f>+IFERROR(VLOOKUP($A1186,Data_Loss!$A$2:$V$1300,22,FALSE),0)</f>
        <v>253273</v>
      </c>
      <c r="T1186" s="191">
        <f>+$I1186*'10k &amp; MO'!C$4+$J1186*'10k &amp; MO'!C$10+$K1186*'10k &amp; MO'!C$16+$L1186*'10k &amp; MO'!C$22+$M1186*'10k &amp; MO'!C$28</f>
        <v>0</v>
      </c>
      <c r="U1186" s="349">
        <f>+$I1186*'10k &amp; MO'!D$4+$J1186*'10k &amp; MO'!D$10+$K1186*'10k &amp; MO'!D$16+$L1186*'10k &amp; MO'!D$22+$M1186*'10k &amp; MO'!D$28</f>
        <v>0</v>
      </c>
      <c r="V1186" s="349">
        <f>+$I1186*'10k &amp; MO'!E$4+$J1186*'10k &amp; MO'!E$10+$K1186*'10k &amp; MO'!E$16+$L1186*'10k &amp; MO'!E$22+$M1186*'10k &amp; MO'!E$28</f>
        <v>706704.31150000007</v>
      </c>
      <c r="W1186" s="349">
        <f>+$I1186*'10k &amp; MO'!F$4+$J1186*'10k &amp; MO'!F$10+$K1186*'10k &amp; MO'!F$16+$L1186*'10k &amp; MO'!F$22+$M1186*'10k &amp; MO'!F$28</f>
        <v>579405.75</v>
      </c>
      <c r="X1186" s="349">
        <f>+$I1186*'10k &amp; MO'!G$4+$J1186*'10k &amp; MO'!G$10+$K1186*'10k &amp; MO'!G$16+$L1186*'10k &amp; MO'!G$22+$M1186*'10k &amp; MO'!G$28</f>
        <v>436200.54239999998</v>
      </c>
      <c r="Y1186" s="349">
        <f>+$N1186*'10k &amp; MO'!H$4+$O1186*'10k &amp; MO'!H$10+$P1186*'10k &amp; MO'!H$16+$Q1186*'10k &amp; MO'!H$22+$R1186*'10k &amp; MO'!H$28</f>
        <v>0</v>
      </c>
      <c r="Z1186" s="349">
        <f>+$N1186*'10k &amp; MO'!I$4+$O1186*'10k &amp; MO'!I$10+$P1186*'10k &amp; MO'!I$16+$Q1186*'10k &amp; MO'!I$22+$R1186*'10k &amp; MO'!I$28</f>
        <v>0</v>
      </c>
      <c r="AA1186" s="349">
        <f>+$N1186*'10k &amp; MO'!J$4+$O1186*'10k &amp; MO'!J$10+$P1186*'10k &amp; MO'!J$16+$Q1186*'10k &amp; MO'!J$22+$R1186*'10k &amp; MO'!J$28</f>
        <v>1228274.9553999999</v>
      </c>
      <c r="AB1186" s="349">
        <f>+$N1186*'10k &amp; MO'!K$4+$O1186*'10k &amp; MO'!K$10+$P1186*'10k &amp; MO'!K$16+$Q1186*'10k &amp; MO'!K$22+$R1186*'10k &amp; MO'!K$28</f>
        <v>1035047.8964999999</v>
      </c>
      <c r="AC1186" s="349">
        <f>+$N1186*'10k &amp; MO'!L$4+$O1186*'10k &amp; MO'!L$10+$P1186*'10k &amp; MO'!L$16+$Q1186*'10k &amp; MO'!L$22+$R1186*'10k &amp; MO'!L$28</f>
        <v>779918.17170000006</v>
      </c>
      <c r="AD1186" s="350">
        <f>+S1186*'10k &amp; MO'!O$4</f>
        <v>306966.87599999999</v>
      </c>
      <c r="AF1186" s="192" t="str">
        <f t="shared" si="161"/>
        <v>9282015</v>
      </c>
      <c r="AG1186" s="192">
        <f>+IFERROR(VLOOKUP($AF1186,'Limited Loss'!$F$5:$P$124,AG$3,FALSE),0)</f>
        <v>0</v>
      </c>
      <c r="AH1186" s="193">
        <f>+IFERROR(VLOOKUP($AF1186,'Limited Loss'!$F$5:$P$124,AH$3,FALSE),0)</f>
        <v>0</v>
      </c>
      <c r="AI1186" s="193">
        <f>+IFERROR(VLOOKUP($AF1186,'Limited Loss'!$F$5:$P$124,AI$3,FALSE),0)</f>
        <v>0</v>
      </c>
      <c r="AJ1186" s="193">
        <f>+IFERROR(VLOOKUP($AF1186,'Limited Loss'!$F$5:$P$124,AJ$3,FALSE),0)</f>
        <v>0</v>
      </c>
      <c r="AK1186" s="100">
        <f>+IFERROR(VLOOKUP($AF1186,'Limited Loss'!$F$5:$P$124,AK$3,FALSE),0)</f>
        <v>0</v>
      </c>
      <c r="AL1186" s="193">
        <f>+IFERROR(VLOOKUP($AF1186,'Limited Loss'!$F$5:$P$124,AL$3,FALSE),0)</f>
        <v>0</v>
      </c>
      <c r="AM1186" s="193">
        <f>+IFERROR(VLOOKUP($AF1186,'Limited Loss'!$F$5:$P$124,AM$3,FALSE),0)</f>
        <v>0</v>
      </c>
      <c r="AN1186" s="193">
        <f>+IFERROR(VLOOKUP($AF1186,'Limited Loss'!$F$5:$P$124,AN$3,FALSE),0)</f>
        <v>0</v>
      </c>
      <c r="AO1186" s="193">
        <f>+IFERROR(VLOOKUP($AF1186,'Limited Loss'!$F$5:$P$124,AO$3,FALSE),0)</f>
        <v>0</v>
      </c>
      <c r="AP1186" s="100">
        <f>+IFERROR(VLOOKUP($AF1186,'Limited Loss'!$F$5:$P$124,AP$3,FALSE),0)</f>
        <v>0</v>
      </c>
      <c r="AQ1186" s="353"/>
      <c r="AR1186" s="331">
        <f t="shared" si="162"/>
        <v>928</v>
      </c>
      <c r="AS1186" s="332">
        <f t="shared" si="162"/>
        <v>2015</v>
      </c>
      <c r="AT1186" s="349">
        <f t="shared" si="167"/>
        <v>0</v>
      </c>
      <c r="AU1186" s="349">
        <f t="shared" si="167"/>
        <v>0</v>
      </c>
      <c r="AV1186" s="349">
        <f t="shared" si="167"/>
        <v>706704.31150000007</v>
      </c>
      <c r="AW1186" s="349">
        <f t="shared" si="167"/>
        <v>579405.75</v>
      </c>
      <c r="AX1186" s="350">
        <f t="shared" si="167"/>
        <v>436200.54239999998</v>
      </c>
      <c r="AY1186" s="349">
        <f t="shared" si="167"/>
        <v>0</v>
      </c>
      <c r="AZ1186" s="349">
        <f t="shared" si="167"/>
        <v>0</v>
      </c>
      <c r="BA1186" s="349">
        <f t="shared" si="167"/>
        <v>1228274.9553999999</v>
      </c>
      <c r="BB1186" s="349">
        <f t="shared" si="168"/>
        <v>1035047.8964999999</v>
      </c>
      <c r="BC1186" s="349">
        <f t="shared" si="168"/>
        <v>779918.17170000006</v>
      </c>
      <c r="BD1186" s="350">
        <f t="shared" si="168"/>
        <v>306966.87599999999</v>
      </c>
      <c r="BE1186" s="349">
        <f t="shared" si="164"/>
        <v>1934979.2668999999</v>
      </c>
      <c r="BF1186" s="375">
        <f t="shared" si="165"/>
        <v>2830572.3606000002</v>
      </c>
      <c r="BG1186" s="334">
        <f t="shared" si="166"/>
        <v>306966.87599999999</v>
      </c>
    </row>
    <row r="1187" spans="1:59" x14ac:dyDescent="0.2">
      <c r="A1187" s="326" t="str">
        <f t="shared" si="163"/>
        <v>9282016</v>
      </c>
      <c r="B1187">
        <v>928</v>
      </c>
      <c r="C1187" s="327">
        <v>2016</v>
      </c>
      <c r="D1187" s="353">
        <f>+IFERROR(VLOOKUP($A1187,Data_Loss!$A$2:$V$1180,6,FALSE),0)</f>
        <v>0</v>
      </c>
      <c r="E1187" s="353">
        <f>+IFERROR(VLOOKUP($A1187,Data_Loss!$A$2:$V$1180,7,FALSE),0)</f>
        <v>0</v>
      </c>
      <c r="F1187" s="353">
        <f>+IFERROR(VLOOKUP($A1187,Data_Loss!$A$2:$V$1180,8,FALSE),0)</f>
        <v>5</v>
      </c>
      <c r="G1187" s="353">
        <f>+IFERROR(VLOOKUP($A1187,Data_Loss!$A$2:$V$1180,9,FALSE),0)</f>
        <v>36</v>
      </c>
      <c r="H1187" s="353">
        <f>+IFERROR(VLOOKUP($A1187,Data_Loss!$A$2:$V$1180,10,FALSE),0)</f>
        <v>62</v>
      </c>
      <c r="I1187" s="353">
        <f>+IFERROR(VLOOKUP($A1187,Data_Loss!$A$2:$V$1300,12,FALSE),0)</f>
        <v>0</v>
      </c>
      <c r="J1187" s="353">
        <f>+IFERROR(VLOOKUP($A1187,Data_Loss!$A$2:$V$1300,13,FALSE),0)</f>
        <v>0</v>
      </c>
      <c r="K1187" s="353">
        <f>+IFERROR(VLOOKUP($A1187,Data_Loss!$A$2:$V$1300,14,FALSE),0)</f>
        <v>614441</v>
      </c>
      <c r="L1187" s="353">
        <f>+IFERROR(VLOOKUP($A1187,Data_Loss!$A$2:$V$1300,15,FALSE),0)</f>
        <v>590793</v>
      </c>
      <c r="M1187" s="353">
        <f>+IFERROR(VLOOKUP($A1187,Data_Loss!$A$2:$V$1300,16,FALSE),0)</f>
        <v>561579</v>
      </c>
      <c r="N1187" s="353">
        <f>+IFERROR(VLOOKUP($A1187,Data_Loss!$A$2:$V$1300,17,FALSE),0)</f>
        <v>0</v>
      </c>
      <c r="O1187" s="353">
        <f>+IFERROR(VLOOKUP($A1187,Data_Loss!$A$2:$V$1300,18,FALSE),0)</f>
        <v>0</v>
      </c>
      <c r="P1187" s="353">
        <f>+IFERROR(VLOOKUP($A1187,Data_Loss!$A$2:$V$1300,19,FALSE),0)</f>
        <v>501343</v>
      </c>
      <c r="Q1187" s="353">
        <f>+IFERROR(VLOOKUP($A1187,Data_Loss!$A$2:$V$1300,20,FALSE),0)</f>
        <v>725512</v>
      </c>
      <c r="R1187" s="353">
        <f>+IFERROR(VLOOKUP($A1187,Data_Loss!$A$2:$V$1300,21,FALSE),0)</f>
        <v>639991</v>
      </c>
      <c r="S1187" s="353">
        <f>+IFERROR(VLOOKUP($A1187,Data_Loss!$A$2:$V$1300,22,FALSE),0)</f>
        <v>289058</v>
      </c>
      <c r="T1187" s="191">
        <f>+$I1187*'10k &amp; MO'!C$5+$J1187*'10k &amp; MO'!C$11+$K1187*'10k &amp; MO'!C$17+$L1187*'10k &amp; MO'!C$23+$M1187*'10k &amp; MO'!C$29</f>
        <v>0</v>
      </c>
      <c r="U1187" s="349">
        <f>+$I1187*'10k &amp; MO'!D$5+$J1187*'10k &amp; MO'!D$11+$K1187*'10k &amp; MO'!D$17+$L1187*'10k &amp; MO'!D$23+$M1187*'10k &amp; MO'!D$29</f>
        <v>3625.2019</v>
      </c>
      <c r="V1187" s="349">
        <f>+$I1187*'10k &amp; MO'!E$5+$J1187*'10k &amp; MO'!E$11+$K1187*'10k &amp; MO'!E$17+$L1187*'10k &amp; MO'!E$23+$M1187*'10k &amp; MO'!E$29</f>
        <v>1216131.1617000001</v>
      </c>
      <c r="W1187" s="349">
        <f>+$I1187*'10k &amp; MO'!F$5+$J1187*'10k &amp; MO'!F$11+$K1187*'10k &amp; MO'!F$17+$L1187*'10k &amp; MO'!F$23+$M1187*'10k &amp; MO'!F$29</f>
        <v>695570.18750000012</v>
      </c>
      <c r="X1187" s="349">
        <f>+$I1187*'10k &amp; MO'!G$5+$J1187*'10k &amp; MO'!G$11+$K1187*'10k &amp; MO'!G$17+$L1187*'10k &amp; MO'!G$23+$M1187*'10k &amp; MO'!G$29</f>
        <v>606145.35219999996</v>
      </c>
      <c r="Y1187" s="349">
        <f>+$N1187*'10k &amp; MO'!H$5+$O1187*'10k &amp; MO'!H$11+$P1187*'10k &amp; MO'!H$17+$Q1187*'10k &amp; MO'!H$23+$R1187*'10k &amp; MO'!H$29</f>
        <v>0</v>
      </c>
      <c r="Z1187" s="349">
        <f>+$N1187*'10k &amp; MO'!I$5+$O1187*'10k &amp; MO'!I$11+$P1187*'10k &amp; MO'!I$17+$Q1187*'10k &amp; MO'!I$23+$R1187*'10k &amp; MO'!I$29</f>
        <v>1654.4319</v>
      </c>
      <c r="AA1187" s="349">
        <f>+$N1187*'10k &amp; MO'!J$5+$O1187*'10k &amp; MO'!J$11+$P1187*'10k &amp; MO'!J$17+$Q1187*'10k &amp; MO'!J$23+$R1187*'10k &amp; MO'!J$29</f>
        <v>1267895.4641000002</v>
      </c>
      <c r="AB1187" s="349">
        <f>+$N1187*'10k &amp; MO'!K$5+$O1187*'10k &amp; MO'!K$11+$P1187*'10k &amp; MO'!K$17+$Q1187*'10k &amp; MO'!K$23+$R1187*'10k &amp; MO'!K$29</f>
        <v>1252988.5219000001</v>
      </c>
      <c r="AC1187" s="349">
        <f>+$N1187*'10k &amp; MO'!L$5+$O1187*'10k &amp; MO'!L$11+$P1187*'10k &amp; MO'!L$17+$Q1187*'10k &amp; MO'!L$23+$R1187*'10k &amp; MO'!L$29</f>
        <v>1009445.8712000001</v>
      </c>
      <c r="AD1187" s="350">
        <f>+S1187*'10k &amp; MO'!O$5</f>
        <v>389650.18400000001</v>
      </c>
      <c r="AF1187" s="192" t="str">
        <f t="shared" si="161"/>
        <v>9282016</v>
      </c>
      <c r="AG1187" s="192">
        <f>+IFERROR(VLOOKUP($AF1187,'Limited Loss'!$F$5:$P$124,AG$3,FALSE),0)</f>
        <v>0</v>
      </c>
      <c r="AH1187" s="193">
        <f>+IFERROR(VLOOKUP($AF1187,'Limited Loss'!$F$5:$P$124,AH$3,FALSE),0)</f>
        <v>0</v>
      </c>
      <c r="AI1187" s="193">
        <f>+IFERROR(VLOOKUP($AF1187,'Limited Loss'!$F$5:$P$124,AI$3,FALSE),0)</f>
        <v>0</v>
      </c>
      <c r="AJ1187" s="193">
        <f>+IFERROR(VLOOKUP($AF1187,'Limited Loss'!$F$5:$P$124,AJ$3,FALSE),0)</f>
        <v>0</v>
      </c>
      <c r="AK1187" s="100">
        <f>+IFERROR(VLOOKUP($AF1187,'Limited Loss'!$F$5:$P$124,AK$3,FALSE),0)</f>
        <v>0</v>
      </c>
      <c r="AL1187" s="193">
        <f>+IFERROR(VLOOKUP($AF1187,'Limited Loss'!$F$5:$P$124,AL$3,FALSE),0)</f>
        <v>0</v>
      </c>
      <c r="AM1187" s="193">
        <f>+IFERROR(VLOOKUP($AF1187,'Limited Loss'!$F$5:$P$124,AM$3,FALSE),0)</f>
        <v>0</v>
      </c>
      <c r="AN1187" s="193">
        <f>+IFERROR(VLOOKUP($AF1187,'Limited Loss'!$F$5:$P$124,AN$3,FALSE),0)</f>
        <v>0</v>
      </c>
      <c r="AO1187" s="193">
        <f>+IFERROR(VLOOKUP($AF1187,'Limited Loss'!$F$5:$P$124,AO$3,FALSE),0)</f>
        <v>0</v>
      </c>
      <c r="AP1187" s="100">
        <f>+IFERROR(VLOOKUP($AF1187,'Limited Loss'!$F$5:$P$124,AP$3,FALSE),0)</f>
        <v>0</v>
      </c>
      <c r="AQ1187" s="353"/>
      <c r="AR1187" s="331">
        <f t="shared" si="162"/>
        <v>928</v>
      </c>
      <c r="AS1187" s="332">
        <f t="shared" si="162"/>
        <v>2016</v>
      </c>
      <c r="AT1187" s="349">
        <f t="shared" si="167"/>
        <v>0</v>
      </c>
      <c r="AU1187" s="349">
        <f t="shared" si="167"/>
        <v>3625.2019</v>
      </c>
      <c r="AV1187" s="349">
        <f t="shared" si="167"/>
        <v>1216131.1617000001</v>
      </c>
      <c r="AW1187" s="349">
        <f t="shared" si="167"/>
        <v>695570.18750000012</v>
      </c>
      <c r="AX1187" s="350">
        <f t="shared" si="167"/>
        <v>606145.35219999996</v>
      </c>
      <c r="AY1187" s="349">
        <f t="shared" si="167"/>
        <v>0</v>
      </c>
      <c r="AZ1187" s="349">
        <f t="shared" si="167"/>
        <v>1654.4319</v>
      </c>
      <c r="BA1187" s="349">
        <f t="shared" si="167"/>
        <v>1267895.4641000002</v>
      </c>
      <c r="BB1187" s="349">
        <f t="shared" si="168"/>
        <v>1252988.5219000001</v>
      </c>
      <c r="BC1187" s="349">
        <f t="shared" si="168"/>
        <v>1009445.8712000001</v>
      </c>
      <c r="BD1187" s="350">
        <f t="shared" si="168"/>
        <v>389650.18400000001</v>
      </c>
      <c r="BE1187" s="349">
        <f t="shared" si="164"/>
        <v>2489306.2596000005</v>
      </c>
      <c r="BF1187" s="375">
        <f t="shared" si="165"/>
        <v>3564149.9328000001</v>
      </c>
      <c r="BG1187" s="334">
        <f t="shared" si="166"/>
        <v>389650.18400000001</v>
      </c>
    </row>
    <row r="1188" spans="1:59" x14ac:dyDescent="0.2">
      <c r="A1188" s="326" t="str">
        <f t="shared" si="163"/>
        <v>9282017</v>
      </c>
      <c r="B1188">
        <v>928</v>
      </c>
      <c r="C1188" s="327">
        <v>2017</v>
      </c>
      <c r="D1188" s="353">
        <f>+IFERROR(VLOOKUP($A1188,Data_Loss!$A$2:$V$1180,6,FALSE),0)</f>
        <v>0</v>
      </c>
      <c r="E1188" s="353">
        <f>+IFERROR(VLOOKUP($A1188,Data_Loss!$A$2:$V$1180,7,FALSE),0)</f>
        <v>0</v>
      </c>
      <c r="F1188" s="353">
        <f>+IFERROR(VLOOKUP($A1188,Data_Loss!$A$2:$V$1180,8,FALSE),0)</f>
        <v>3</v>
      </c>
      <c r="G1188" s="353">
        <f>+IFERROR(VLOOKUP($A1188,Data_Loss!$A$2:$V$1180,9,FALSE),0)</f>
        <v>35</v>
      </c>
      <c r="H1188" s="353">
        <f>+IFERROR(VLOOKUP($A1188,Data_Loss!$A$2:$V$1180,10,FALSE),0)</f>
        <v>68</v>
      </c>
      <c r="I1188" s="353">
        <f>+IFERROR(VLOOKUP($A1188,Data_Loss!$A$2:$V$1300,12,FALSE),0)</f>
        <v>0</v>
      </c>
      <c r="J1188" s="353">
        <f>+IFERROR(VLOOKUP($A1188,Data_Loss!$A$2:$V$1300,13,FALSE),0)</f>
        <v>0</v>
      </c>
      <c r="K1188" s="353">
        <f>+IFERROR(VLOOKUP($A1188,Data_Loss!$A$2:$V$1300,14,FALSE),0)</f>
        <v>443090</v>
      </c>
      <c r="L1188" s="353">
        <f>+IFERROR(VLOOKUP($A1188,Data_Loss!$A$2:$V$1300,15,FALSE),0)</f>
        <v>597138</v>
      </c>
      <c r="M1188" s="353">
        <f>+IFERROR(VLOOKUP($A1188,Data_Loss!$A$2:$V$1300,16,FALSE),0)</f>
        <v>373532</v>
      </c>
      <c r="N1188" s="353">
        <f>+IFERROR(VLOOKUP($A1188,Data_Loss!$A$2:$V$1300,17,FALSE),0)</f>
        <v>0</v>
      </c>
      <c r="O1188" s="353">
        <f>+IFERROR(VLOOKUP($A1188,Data_Loss!$A$2:$V$1300,18,FALSE),0)</f>
        <v>0</v>
      </c>
      <c r="P1188" s="353">
        <f>+IFERROR(VLOOKUP($A1188,Data_Loss!$A$2:$V$1300,19,FALSE),0)</f>
        <v>152636</v>
      </c>
      <c r="Q1188" s="353">
        <f>+IFERROR(VLOOKUP($A1188,Data_Loss!$A$2:$V$1300,20,FALSE),0)</f>
        <v>631258</v>
      </c>
      <c r="R1188" s="353">
        <f>+IFERROR(VLOOKUP($A1188,Data_Loss!$A$2:$V$1300,21,FALSE),0)</f>
        <v>579590</v>
      </c>
      <c r="S1188" s="353">
        <f>+IFERROR(VLOOKUP($A1188,Data_Loss!$A$2:$V$1300,22,FALSE),0)</f>
        <v>388959</v>
      </c>
      <c r="T1188" s="191">
        <f>+$I1188*'10k &amp; MO'!C$6+$J1188*'10k &amp; MO'!C$12+$K1188*'10k &amp; MO'!C$18+$L1188*'10k &amp; MO'!C$24+$M1188*'10k &amp; MO'!C$30</f>
        <v>0</v>
      </c>
      <c r="U1188" s="349">
        <f>+$I1188*'10k &amp; MO'!D$6+$J1188*'10k &amp; MO'!D$12+$K1188*'10k &amp; MO'!D$18+$L1188*'10k &amp; MO'!D$24+$M1188*'10k &amp; MO'!D$30</f>
        <v>26934.9166</v>
      </c>
      <c r="V1188" s="349">
        <f>+$I1188*'10k &amp; MO'!E$6+$J1188*'10k &amp; MO'!E$12+$K1188*'10k &amp; MO'!E$18+$L1188*'10k &amp; MO'!E$24+$M1188*'10k &amp; MO'!E$30</f>
        <v>1421510.7978000001</v>
      </c>
      <c r="W1188" s="349">
        <f>+$I1188*'10k &amp; MO'!F$6+$J1188*'10k &amp; MO'!F$12+$K1188*'10k &amp; MO'!F$18+$L1188*'10k &amp; MO'!F$24+$M1188*'10k &amp; MO'!F$30</f>
        <v>625634.05220000003</v>
      </c>
      <c r="X1188" s="349">
        <f>+$I1188*'10k &amp; MO'!G$6+$J1188*'10k &amp; MO'!G$12+$K1188*'10k &amp; MO'!G$18+$L1188*'10k &amp; MO'!G$24+$M1188*'10k &amp; MO'!G$30</f>
        <v>464791.99180000002</v>
      </c>
      <c r="Y1188" s="349">
        <f>+$N1188*'10k &amp; MO'!H$6+$O1188*'10k &amp; MO'!H$12+$P1188*'10k &amp; MO'!H$18+$Q1188*'10k &amp; MO'!H$24+$R1188*'10k &amp; MO'!H$30</f>
        <v>0</v>
      </c>
      <c r="Z1188" s="349">
        <f>+$N1188*'10k &amp; MO'!I$6+$O1188*'10k &amp; MO'!I$12+$P1188*'10k &amp; MO'!I$18+$Q1188*'10k &amp; MO'!I$24+$R1188*'10k &amp; MO'!I$30</f>
        <v>15268.813600000001</v>
      </c>
      <c r="AA1188" s="349">
        <f>+$N1188*'10k &amp; MO'!J$6+$O1188*'10k &amp; MO'!J$12+$P1188*'10k &amp; MO'!J$18+$Q1188*'10k &amp; MO'!J$24+$R1188*'10k &amp; MO'!J$30</f>
        <v>1327321.9378</v>
      </c>
      <c r="AB1188" s="349">
        <f>+$N1188*'10k &amp; MO'!K$6+$O1188*'10k &amp; MO'!K$12+$P1188*'10k &amp; MO'!K$18+$Q1188*'10k &amp; MO'!K$24+$R1188*'10k &amp; MO'!K$30</f>
        <v>936900.16820000007</v>
      </c>
      <c r="AC1188" s="349">
        <f>+$N1188*'10k &amp; MO'!L$6+$O1188*'10k &amp; MO'!L$12+$P1188*'10k &amp; MO'!L$18+$Q1188*'10k &amp; MO'!L$24+$R1188*'10k &amp; MO'!L$30</f>
        <v>922441.79240000003</v>
      </c>
      <c r="AD1188" s="350">
        <f>+S1188*'10k &amp; MO'!O$6</f>
        <v>523538.81400000001</v>
      </c>
      <c r="AF1188" s="192" t="str">
        <f t="shared" si="161"/>
        <v>9282017</v>
      </c>
      <c r="AG1188" s="192">
        <f>+IFERROR(VLOOKUP($AF1188,'Limited Loss'!$F$5:$P$124,AG$3,FALSE),0)</f>
        <v>0</v>
      </c>
      <c r="AH1188" s="193">
        <f>+IFERROR(VLOOKUP($AF1188,'Limited Loss'!$F$5:$P$124,AH$3,FALSE),0)</f>
        <v>0</v>
      </c>
      <c r="AI1188" s="193">
        <f>+IFERROR(VLOOKUP($AF1188,'Limited Loss'!$F$5:$P$124,AI$3,FALSE),0)</f>
        <v>0</v>
      </c>
      <c r="AJ1188" s="193">
        <f>+IFERROR(VLOOKUP($AF1188,'Limited Loss'!$F$5:$P$124,AJ$3,FALSE),0)</f>
        <v>0</v>
      </c>
      <c r="AK1188" s="100">
        <f>+IFERROR(VLOOKUP($AF1188,'Limited Loss'!$F$5:$P$124,AK$3,FALSE),0)</f>
        <v>0</v>
      </c>
      <c r="AL1188" s="193">
        <f>+IFERROR(VLOOKUP($AF1188,'Limited Loss'!$F$5:$P$124,AL$3,FALSE),0)</f>
        <v>0</v>
      </c>
      <c r="AM1188" s="193">
        <f>+IFERROR(VLOOKUP($AF1188,'Limited Loss'!$F$5:$P$124,AM$3,FALSE),0)</f>
        <v>0</v>
      </c>
      <c r="AN1188" s="193">
        <f>+IFERROR(VLOOKUP($AF1188,'Limited Loss'!$F$5:$P$124,AN$3,FALSE),0)</f>
        <v>0</v>
      </c>
      <c r="AO1188" s="193">
        <f>+IFERROR(VLOOKUP($AF1188,'Limited Loss'!$F$5:$P$124,AO$3,FALSE),0)</f>
        <v>0</v>
      </c>
      <c r="AP1188" s="100">
        <f>+IFERROR(VLOOKUP($AF1188,'Limited Loss'!$F$5:$P$124,AP$3,FALSE),0)</f>
        <v>0</v>
      </c>
      <c r="AQ1188" s="353"/>
      <c r="AR1188" s="331">
        <f t="shared" si="162"/>
        <v>928</v>
      </c>
      <c r="AS1188" s="332">
        <f t="shared" si="162"/>
        <v>2017</v>
      </c>
      <c r="AT1188" s="349">
        <f t="shared" si="167"/>
        <v>0</v>
      </c>
      <c r="AU1188" s="349">
        <f t="shared" si="167"/>
        <v>26934.9166</v>
      </c>
      <c r="AV1188" s="349">
        <f t="shared" si="167"/>
        <v>1421510.7978000001</v>
      </c>
      <c r="AW1188" s="349">
        <f t="shared" si="167"/>
        <v>625634.05220000003</v>
      </c>
      <c r="AX1188" s="350">
        <f t="shared" si="167"/>
        <v>464791.99180000002</v>
      </c>
      <c r="AY1188" s="349">
        <f t="shared" si="167"/>
        <v>0</v>
      </c>
      <c r="AZ1188" s="349">
        <f t="shared" si="167"/>
        <v>15268.813600000001</v>
      </c>
      <c r="BA1188" s="349">
        <f t="shared" si="167"/>
        <v>1327321.9378</v>
      </c>
      <c r="BB1188" s="349">
        <f t="shared" si="168"/>
        <v>936900.16820000007</v>
      </c>
      <c r="BC1188" s="349">
        <f t="shared" si="168"/>
        <v>922441.79240000003</v>
      </c>
      <c r="BD1188" s="350">
        <f t="shared" si="168"/>
        <v>523538.81400000001</v>
      </c>
      <c r="BE1188" s="349">
        <f t="shared" si="164"/>
        <v>2791036.4658000004</v>
      </c>
      <c r="BF1188" s="375">
        <f t="shared" si="165"/>
        <v>2949768.0046000001</v>
      </c>
      <c r="BG1188" s="334">
        <f t="shared" si="166"/>
        <v>523538.81400000001</v>
      </c>
    </row>
    <row r="1189" spans="1:59" x14ac:dyDescent="0.2">
      <c r="A1189" s="326" t="str">
        <f t="shared" si="163"/>
        <v>9282018</v>
      </c>
      <c r="B1189">
        <v>928</v>
      </c>
      <c r="C1189" s="327">
        <v>2018</v>
      </c>
      <c r="D1189" s="353">
        <f>+IFERROR(VLOOKUP($A1189,Data_Loss!$A$2:$V$1180,6,FALSE),0)</f>
        <v>0</v>
      </c>
      <c r="E1189" s="353">
        <f>+IFERROR(VLOOKUP($A1189,Data_Loss!$A$2:$V$1180,7,FALSE),0)</f>
        <v>0</v>
      </c>
      <c r="F1189" s="353">
        <f>+IFERROR(VLOOKUP($A1189,Data_Loss!$A$2:$V$1180,8,FALSE),0)</f>
        <v>2</v>
      </c>
      <c r="G1189" s="353">
        <f>+IFERROR(VLOOKUP($A1189,Data_Loss!$A$2:$V$1180,9,FALSE),0)</f>
        <v>11</v>
      </c>
      <c r="H1189" s="353">
        <f>+IFERROR(VLOOKUP($A1189,Data_Loss!$A$2:$V$1180,10,FALSE),0)</f>
        <v>72</v>
      </c>
      <c r="I1189" s="353">
        <f>+IFERROR(VLOOKUP($A1189,Data_Loss!$A$2:$V$1300,12,FALSE),0)</f>
        <v>0</v>
      </c>
      <c r="J1189" s="353">
        <f>+IFERROR(VLOOKUP($A1189,Data_Loss!$A$2:$V$1300,13,FALSE),0)</f>
        <v>0</v>
      </c>
      <c r="K1189" s="353">
        <f>+IFERROR(VLOOKUP($A1189,Data_Loss!$A$2:$V$1300,14,FALSE),0)</f>
        <v>196461</v>
      </c>
      <c r="L1189" s="353">
        <f>+IFERROR(VLOOKUP($A1189,Data_Loss!$A$2:$V$1300,15,FALSE),0)</f>
        <v>114581</v>
      </c>
      <c r="M1189" s="353">
        <f>+IFERROR(VLOOKUP($A1189,Data_Loss!$A$2:$V$1300,16,FALSE),0)</f>
        <v>530375</v>
      </c>
      <c r="N1189" s="353">
        <f>+IFERROR(VLOOKUP($A1189,Data_Loss!$A$2:$V$1300,17,FALSE),0)</f>
        <v>0</v>
      </c>
      <c r="O1189" s="353">
        <f>+IFERROR(VLOOKUP($A1189,Data_Loss!$A$2:$V$1300,18,FALSE),0)</f>
        <v>0</v>
      </c>
      <c r="P1189" s="353">
        <f>+IFERROR(VLOOKUP($A1189,Data_Loss!$A$2:$V$1300,19,FALSE),0)</f>
        <v>262468</v>
      </c>
      <c r="Q1189" s="353">
        <f>+IFERROR(VLOOKUP($A1189,Data_Loss!$A$2:$V$1300,20,FALSE),0)</f>
        <v>161841</v>
      </c>
      <c r="R1189" s="353">
        <f>+IFERROR(VLOOKUP($A1189,Data_Loss!$A$2:$V$1300,21,FALSE),0)</f>
        <v>718849</v>
      </c>
      <c r="S1189" s="353">
        <f>+IFERROR(VLOOKUP($A1189,Data_Loss!$A$2:$V$1300,22,FALSE),0)</f>
        <v>350881</v>
      </c>
      <c r="T1189" s="191">
        <f>+$I1189*'10k &amp; MO'!C$7+$J1189*'10k &amp; MO'!C$13+$K1189*'10k &amp; MO'!C$19+$L1189*'10k &amp; MO'!C$25+$M1189*'10k &amp; MO'!C$31</f>
        <v>1893.7307000000001</v>
      </c>
      <c r="U1189" s="349">
        <f>+$I1189*'10k &amp; MO'!D$7+$J1189*'10k &amp; MO'!D$13+$K1189*'10k &amp; MO'!D$19+$L1189*'10k &amp; MO'!D$25+$M1189*'10k &amp; MO'!D$31</f>
        <v>64690.508999999998</v>
      </c>
      <c r="V1189" s="349">
        <f>+$I1189*'10k &amp; MO'!E$7+$J1189*'10k &amp; MO'!E$13+$K1189*'10k &amp; MO'!E$19+$L1189*'10k &amp; MO'!E$25+$M1189*'10k &amp; MO'!E$31</f>
        <v>1266367.6973000001</v>
      </c>
      <c r="W1189" s="349">
        <f>+$I1189*'10k &amp; MO'!F$7+$J1189*'10k &amp; MO'!F$13+$K1189*'10k &amp; MO'!F$19+$L1189*'10k &amp; MO'!F$25+$M1189*'10k &amp; MO'!F$31</f>
        <v>387211.09080000001</v>
      </c>
      <c r="X1189" s="349">
        <f>+$I1189*'10k &amp; MO'!G$7+$J1189*'10k &amp; MO'!G$13+$K1189*'10k &amp; MO'!G$19+$L1189*'10k &amp; MO'!G$25+$M1189*'10k &amp; MO'!G$31</f>
        <v>385249.41489999997</v>
      </c>
      <c r="Y1189" s="349">
        <f>+$N1189*'10k &amp; MO'!H$7+$O1189*'10k &amp; MO'!H$13+$P1189*'10k &amp; MO'!H$19+$Q1189*'10k &amp; MO'!H$25+$R1189*'10k &amp; MO'!H$31</f>
        <v>3055.7937000000002</v>
      </c>
      <c r="Z1189" s="349">
        <f>+$N1189*'10k &amp; MO'!I$7+$O1189*'10k &amp; MO'!I$13+$P1189*'10k &amp; MO'!I$19+$Q1189*'10k &amp; MO'!I$25+$R1189*'10k &amp; MO'!I$31</f>
        <v>127790.34850000001</v>
      </c>
      <c r="AA1189" s="349">
        <f>+$N1189*'10k &amp; MO'!J$7+$O1189*'10k &amp; MO'!J$13+$P1189*'10k &amp; MO'!J$19+$Q1189*'10k &amp; MO'!J$25+$R1189*'10k &amp; MO'!J$31</f>
        <v>1620110.3131000001</v>
      </c>
      <c r="AB1189" s="349">
        <f>+$N1189*'10k &amp; MO'!K$7+$O1189*'10k &amp; MO'!K$13+$P1189*'10k &amp; MO'!K$19+$Q1189*'10k &amp; MO'!K$25+$R1189*'10k &amp; MO'!K$31</f>
        <v>584932.37269999995</v>
      </c>
      <c r="AC1189" s="349">
        <f>+$N1189*'10k &amp; MO'!L$7+$O1189*'10k &amp; MO'!L$13+$P1189*'10k &amp; MO'!L$19+$Q1189*'10k &amp; MO'!L$25+$R1189*'10k &amp; MO'!L$31</f>
        <v>644328.40040000004</v>
      </c>
      <c r="AD1189" s="350">
        <f>+S1189*'10k &amp; MO'!O$7</f>
        <v>465268.20600000001</v>
      </c>
      <c r="AF1189" s="192" t="str">
        <f t="shared" si="161"/>
        <v>9282018</v>
      </c>
      <c r="AG1189" s="192">
        <f>+IFERROR(VLOOKUP($AF1189,'Limited Loss'!$F$5:$P$124,AG$3,FALSE),0)</f>
        <v>0</v>
      </c>
      <c r="AH1189" s="193">
        <f>+IFERROR(VLOOKUP($AF1189,'Limited Loss'!$F$5:$P$124,AH$3,FALSE),0)</f>
        <v>0</v>
      </c>
      <c r="AI1189" s="193">
        <f>+IFERROR(VLOOKUP($AF1189,'Limited Loss'!$F$5:$P$124,AI$3,FALSE),0)</f>
        <v>0</v>
      </c>
      <c r="AJ1189" s="193">
        <f>+IFERROR(VLOOKUP($AF1189,'Limited Loss'!$F$5:$P$124,AJ$3,FALSE),0)</f>
        <v>0</v>
      </c>
      <c r="AK1189" s="100">
        <f>+IFERROR(VLOOKUP($AF1189,'Limited Loss'!$F$5:$P$124,AK$3,FALSE),0)</f>
        <v>0</v>
      </c>
      <c r="AL1189" s="193">
        <f>+IFERROR(VLOOKUP($AF1189,'Limited Loss'!$F$5:$P$124,AL$3,FALSE),0)</f>
        <v>0</v>
      </c>
      <c r="AM1189" s="193">
        <f>+IFERROR(VLOOKUP($AF1189,'Limited Loss'!$F$5:$P$124,AM$3,FALSE),0)</f>
        <v>0</v>
      </c>
      <c r="AN1189" s="193">
        <f>+IFERROR(VLOOKUP($AF1189,'Limited Loss'!$F$5:$P$124,AN$3,FALSE),0)</f>
        <v>0</v>
      </c>
      <c r="AO1189" s="193">
        <f>+IFERROR(VLOOKUP($AF1189,'Limited Loss'!$F$5:$P$124,AO$3,FALSE),0)</f>
        <v>0</v>
      </c>
      <c r="AP1189" s="100">
        <f>+IFERROR(VLOOKUP($AF1189,'Limited Loss'!$F$5:$P$124,AP$3,FALSE),0)</f>
        <v>0</v>
      </c>
      <c r="AQ1189" s="353"/>
      <c r="AR1189" s="331">
        <f t="shared" si="162"/>
        <v>928</v>
      </c>
      <c r="AS1189" s="332">
        <f t="shared" si="162"/>
        <v>2018</v>
      </c>
      <c r="AT1189" s="349">
        <f t="shared" si="167"/>
        <v>1893.7307000000001</v>
      </c>
      <c r="AU1189" s="349">
        <f t="shared" si="167"/>
        <v>64690.508999999998</v>
      </c>
      <c r="AV1189" s="349">
        <f t="shared" si="167"/>
        <v>1266367.6973000001</v>
      </c>
      <c r="AW1189" s="349">
        <f t="shared" si="167"/>
        <v>387211.09080000001</v>
      </c>
      <c r="AX1189" s="350">
        <f t="shared" si="167"/>
        <v>385249.41489999997</v>
      </c>
      <c r="AY1189" s="349">
        <f t="shared" si="167"/>
        <v>3055.7937000000002</v>
      </c>
      <c r="AZ1189" s="349">
        <f t="shared" si="167"/>
        <v>127790.34850000001</v>
      </c>
      <c r="BA1189" s="349">
        <f t="shared" si="167"/>
        <v>1620110.3131000001</v>
      </c>
      <c r="BB1189" s="349">
        <f t="shared" si="168"/>
        <v>584932.37269999995</v>
      </c>
      <c r="BC1189" s="349">
        <f t="shared" si="168"/>
        <v>644328.40040000004</v>
      </c>
      <c r="BD1189" s="350">
        <f t="shared" si="168"/>
        <v>465268.20600000001</v>
      </c>
      <c r="BE1189" s="349">
        <f t="shared" si="164"/>
        <v>3083908.3923000004</v>
      </c>
      <c r="BF1189" s="375">
        <f t="shared" si="165"/>
        <v>2001721.2788</v>
      </c>
      <c r="BG1189" s="334">
        <f t="shared" si="166"/>
        <v>465268.20600000001</v>
      </c>
    </row>
    <row r="1190" spans="1:59" x14ac:dyDescent="0.2">
      <c r="A1190" s="326" t="str">
        <f t="shared" si="163"/>
        <v>9292014</v>
      </c>
      <c r="B1190">
        <v>929</v>
      </c>
      <c r="C1190" s="327">
        <v>2014</v>
      </c>
      <c r="D1190" s="353">
        <f>+IFERROR(VLOOKUP($A1190,Data_Loss!$A$2:$V$1180,6,FALSE),0)</f>
        <v>0</v>
      </c>
      <c r="E1190" s="353">
        <f>+IFERROR(VLOOKUP($A1190,Data_Loss!$A$2:$V$1180,7,FALSE),0)</f>
        <v>0</v>
      </c>
      <c r="F1190" s="353">
        <f>+IFERROR(VLOOKUP($A1190,Data_Loss!$A$2:$V$1180,8,FALSE),0)</f>
        <v>0</v>
      </c>
      <c r="G1190" s="353">
        <f>+IFERROR(VLOOKUP($A1190,Data_Loss!$A$2:$V$1180,9,FALSE),0)</f>
        <v>0</v>
      </c>
      <c r="H1190" s="353">
        <f>+IFERROR(VLOOKUP($A1190,Data_Loss!$A$2:$V$1180,10,FALSE),0)</f>
        <v>3</v>
      </c>
      <c r="I1190" s="353">
        <f>+IFERROR(VLOOKUP($A1190,Data_Loss!$A$2:$V$1300,12,FALSE),0)</f>
        <v>0</v>
      </c>
      <c r="J1190" s="353">
        <f>+IFERROR(VLOOKUP($A1190,Data_Loss!$A$2:$V$1300,13,FALSE),0)</f>
        <v>0</v>
      </c>
      <c r="K1190" s="353">
        <f>+IFERROR(VLOOKUP($A1190,Data_Loss!$A$2:$V$1300,14,FALSE),0)</f>
        <v>0</v>
      </c>
      <c r="L1190" s="353">
        <f>+IFERROR(VLOOKUP($A1190,Data_Loss!$A$2:$V$1300,15,FALSE),0)</f>
        <v>0</v>
      </c>
      <c r="M1190" s="353">
        <f>+IFERROR(VLOOKUP($A1190,Data_Loss!$A$2:$V$1300,16,FALSE),0)</f>
        <v>83891</v>
      </c>
      <c r="N1190" s="353">
        <f>+IFERROR(VLOOKUP($A1190,Data_Loss!$A$2:$V$1300,17,FALSE),0)</f>
        <v>0</v>
      </c>
      <c r="O1190" s="353">
        <f>+IFERROR(VLOOKUP($A1190,Data_Loss!$A$2:$V$1300,18,FALSE),0)</f>
        <v>0</v>
      </c>
      <c r="P1190" s="353">
        <f>+IFERROR(VLOOKUP($A1190,Data_Loss!$A$2:$V$1300,19,FALSE),0)</f>
        <v>0</v>
      </c>
      <c r="Q1190" s="353">
        <f>+IFERROR(VLOOKUP($A1190,Data_Loss!$A$2:$V$1300,20,FALSE),0)</f>
        <v>0</v>
      </c>
      <c r="R1190" s="353">
        <f>+IFERROR(VLOOKUP($A1190,Data_Loss!$A$2:$V$1300,21,FALSE),0)</f>
        <v>68042</v>
      </c>
      <c r="S1190" s="353">
        <f>+IFERROR(VLOOKUP($A1190,Data_Loss!$A$2:$V$1300,22,FALSE),0)</f>
        <v>2246</v>
      </c>
      <c r="T1190" s="191">
        <f>+$I1190*'10k &amp; MO'!C$3+$J1190*'10k &amp; MO'!C$9+$K1190*'10k &amp; MO'!C$15+$L1190*'10k &amp; MO'!C$21+$M1190*'10k &amp; MO'!C$27</f>
        <v>0</v>
      </c>
      <c r="U1190" s="349">
        <f>+$I1190*'10k &amp; MO'!D$3+$J1190*'10k &amp; MO'!D$9+$K1190*'10k &amp; MO'!D$15+$L1190*'10k &amp; MO'!D$21+$M1190*'10k &amp; MO'!D$27</f>
        <v>0</v>
      </c>
      <c r="V1190" s="349">
        <f>+$I1190*'10k &amp; MO'!E$3+$J1190*'10k &amp; MO'!E$9+$K1190*'10k &amp; MO'!E$15+$L1190*'10k &amp; MO'!E$21+$M1190*'10k &amp; MO'!E$27</f>
        <v>0</v>
      </c>
      <c r="W1190" s="349">
        <f>+$I1190*'10k &amp; MO'!F$3+$J1190*'10k &amp; MO'!F$9+$K1190*'10k &amp; MO'!F$15+$L1190*'10k &amp; MO'!F$21+$M1190*'10k &amp; MO'!F$27</f>
        <v>0</v>
      </c>
      <c r="X1190" s="349">
        <f>+$I1190*'10k &amp; MO'!G$3+$J1190*'10k &amp; MO'!G$9+$K1190*'10k &amp; MO'!G$15+$L1190*'10k &amp; MO'!G$21+$M1190*'10k &amp; MO'!G$27</f>
        <v>94964.611999999994</v>
      </c>
      <c r="Y1190" s="349">
        <f>+$N1190*'10k &amp; MO'!H$3+$O1190*'10k &amp; MO'!H$9+$P1190*'10k &amp; MO'!H$15+$Q1190*'10k &amp; MO'!H$21+$R1190*'10k &amp; MO'!H$27</f>
        <v>0</v>
      </c>
      <c r="Z1190" s="349">
        <f>+$N1190*'10k &amp; MO'!I$3+$O1190*'10k &amp; MO'!I$9+$P1190*'10k &amp; MO'!I$15+$Q1190*'10k &amp; MO'!I$21+$R1190*'10k &amp; MO'!I$27</f>
        <v>0</v>
      </c>
      <c r="AA1190" s="349">
        <f>+$N1190*'10k &amp; MO'!J$3+$O1190*'10k &amp; MO'!J$9+$P1190*'10k &amp; MO'!J$15+$Q1190*'10k &amp; MO'!J$21+$R1190*'10k &amp; MO'!J$27</f>
        <v>0</v>
      </c>
      <c r="AB1190" s="349">
        <f>+$N1190*'10k &amp; MO'!K$3+$O1190*'10k &amp; MO'!K$9+$P1190*'10k &amp; MO'!K$15+$Q1190*'10k &amp; MO'!K$21+$R1190*'10k &amp; MO'!K$27</f>
        <v>0</v>
      </c>
      <c r="AC1190" s="349">
        <f>+$N1190*'10k &amp; MO'!L$3+$O1190*'10k &amp; MO'!L$9+$P1190*'10k &amp; MO'!L$15+$Q1190*'10k &amp; MO'!L$21+$R1190*'10k &amp; MO'!L$27</f>
        <v>104920.764</v>
      </c>
      <c r="AD1190" s="350">
        <f>+S1190*'10k &amp; MO'!O$3</f>
        <v>2405.4659999999999</v>
      </c>
      <c r="AF1190" s="192" t="str">
        <f t="shared" si="161"/>
        <v>9292014</v>
      </c>
      <c r="AG1190" s="192">
        <f>+IFERROR(VLOOKUP($AF1190,'Limited Loss'!$F$5:$P$124,AG$3,FALSE),0)</f>
        <v>0</v>
      </c>
      <c r="AH1190" s="193">
        <f>+IFERROR(VLOOKUP($AF1190,'Limited Loss'!$F$5:$P$124,AH$3,FALSE),0)</f>
        <v>0</v>
      </c>
      <c r="AI1190" s="193">
        <f>+IFERROR(VLOOKUP($AF1190,'Limited Loss'!$F$5:$P$124,AI$3,FALSE),0)</f>
        <v>0</v>
      </c>
      <c r="AJ1190" s="193">
        <f>+IFERROR(VLOOKUP($AF1190,'Limited Loss'!$F$5:$P$124,AJ$3,FALSE),0)</f>
        <v>0</v>
      </c>
      <c r="AK1190" s="100">
        <f>+IFERROR(VLOOKUP($AF1190,'Limited Loss'!$F$5:$P$124,AK$3,FALSE),0)</f>
        <v>0</v>
      </c>
      <c r="AL1190" s="193">
        <f>+IFERROR(VLOOKUP($AF1190,'Limited Loss'!$F$5:$P$124,AL$3,FALSE),0)</f>
        <v>0</v>
      </c>
      <c r="AM1190" s="193">
        <f>+IFERROR(VLOOKUP($AF1190,'Limited Loss'!$F$5:$P$124,AM$3,FALSE),0)</f>
        <v>0</v>
      </c>
      <c r="AN1190" s="193">
        <f>+IFERROR(VLOOKUP($AF1190,'Limited Loss'!$F$5:$P$124,AN$3,FALSE),0)</f>
        <v>0</v>
      </c>
      <c r="AO1190" s="193">
        <f>+IFERROR(VLOOKUP($AF1190,'Limited Loss'!$F$5:$P$124,AO$3,FALSE),0)</f>
        <v>0</v>
      </c>
      <c r="AP1190" s="100">
        <f>+IFERROR(VLOOKUP($AF1190,'Limited Loss'!$F$5:$P$124,AP$3,FALSE),0)</f>
        <v>0</v>
      </c>
      <c r="AQ1190" s="353"/>
      <c r="AR1190" s="331">
        <f t="shared" si="162"/>
        <v>929</v>
      </c>
      <c r="AS1190" s="332">
        <f t="shared" si="162"/>
        <v>2014</v>
      </c>
      <c r="AT1190" s="349">
        <f t="shared" si="167"/>
        <v>0</v>
      </c>
      <c r="AU1190" s="349">
        <f t="shared" si="167"/>
        <v>0</v>
      </c>
      <c r="AV1190" s="349">
        <f t="shared" si="167"/>
        <v>0</v>
      </c>
      <c r="AW1190" s="349">
        <f t="shared" si="167"/>
        <v>0</v>
      </c>
      <c r="AX1190" s="350">
        <f t="shared" si="167"/>
        <v>94964.611999999994</v>
      </c>
      <c r="AY1190" s="349">
        <f t="shared" si="167"/>
        <v>0</v>
      </c>
      <c r="AZ1190" s="349">
        <f t="shared" si="167"/>
        <v>0</v>
      </c>
      <c r="BA1190" s="349">
        <f t="shared" si="167"/>
        <v>0</v>
      </c>
      <c r="BB1190" s="349">
        <f t="shared" si="168"/>
        <v>0</v>
      </c>
      <c r="BC1190" s="349">
        <f t="shared" si="168"/>
        <v>104920.764</v>
      </c>
      <c r="BD1190" s="350">
        <f t="shared" si="168"/>
        <v>2405.4659999999999</v>
      </c>
      <c r="BE1190" s="349">
        <f t="shared" si="164"/>
        <v>0</v>
      </c>
      <c r="BF1190" s="375">
        <f t="shared" si="165"/>
        <v>199885.37599999999</v>
      </c>
      <c r="BG1190" s="334">
        <f t="shared" si="166"/>
        <v>2405.4659999999999</v>
      </c>
    </row>
    <row r="1191" spans="1:59" x14ac:dyDescent="0.2">
      <c r="A1191" s="326" t="str">
        <f t="shared" si="163"/>
        <v>9292015</v>
      </c>
      <c r="B1191">
        <v>929</v>
      </c>
      <c r="C1191" s="327">
        <v>2015</v>
      </c>
      <c r="D1191" s="353">
        <f>+IFERROR(VLOOKUP($A1191,Data_Loss!$A$2:$V$1180,6,FALSE),0)</f>
        <v>0</v>
      </c>
      <c r="E1191" s="353">
        <f>+IFERROR(VLOOKUP($A1191,Data_Loss!$A$2:$V$1180,7,FALSE),0)</f>
        <v>0</v>
      </c>
      <c r="F1191" s="353">
        <f>+IFERROR(VLOOKUP($A1191,Data_Loss!$A$2:$V$1180,8,FALSE),0)</f>
        <v>0</v>
      </c>
      <c r="G1191" s="353">
        <f>+IFERROR(VLOOKUP($A1191,Data_Loss!$A$2:$V$1180,9,FALSE),0)</f>
        <v>0</v>
      </c>
      <c r="H1191" s="353">
        <f>+IFERROR(VLOOKUP($A1191,Data_Loss!$A$2:$V$1180,10,FALSE),0)</f>
        <v>0</v>
      </c>
      <c r="I1191" s="353">
        <f>+IFERROR(VLOOKUP($A1191,Data_Loss!$A$2:$V$1300,12,FALSE),0)</f>
        <v>0</v>
      </c>
      <c r="J1191" s="353">
        <f>+IFERROR(VLOOKUP($A1191,Data_Loss!$A$2:$V$1300,13,FALSE),0)</f>
        <v>0</v>
      </c>
      <c r="K1191" s="353">
        <f>+IFERROR(VLOOKUP($A1191,Data_Loss!$A$2:$V$1300,14,FALSE),0)</f>
        <v>0</v>
      </c>
      <c r="L1191" s="353">
        <f>+IFERROR(VLOOKUP($A1191,Data_Loss!$A$2:$V$1300,15,FALSE),0)</f>
        <v>0</v>
      </c>
      <c r="M1191" s="353">
        <f>+IFERROR(VLOOKUP($A1191,Data_Loss!$A$2:$V$1300,16,FALSE),0)</f>
        <v>0</v>
      </c>
      <c r="N1191" s="353">
        <f>+IFERROR(VLOOKUP($A1191,Data_Loss!$A$2:$V$1300,17,FALSE),0)</f>
        <v>0</v>
      </c>
      <c r="O1191" s="353">
        <f>+IFERROR(VLOOKUP($A1191,Data_Loss!$A$2:$V$1300,18,FALSE),0)</f>
        <v>0</v>
      </c>
      <c r="P1191" s="353">
        <f>+IFERROR(VLOOKUP($A1191,Data_Loss!$A$2:$V$1300,19,FALSE),0)</f>
        <v>0</v>
      </c>
      <c r="Q1191" s="353">
        <f>+IFERROR(VLOOKUP($A1191,Data_Loss!$A$2:$V$1300,20,FALSE),0)</f>
        <v>0</v>
      </c>
      <c r="R1191" s="353">
        <f>+IFERROR(VLOOKUP($A1191,Data_Loss!$A$2:$V$1300,21,FALSE),0)</f>
        <v>0</v>
      </c>
      <c r="S1191" s="353">
        <f>+IFERROR(VLOOKUP($A1191,Data_Loss!$A$2:$V$1300,22,FALSE),0)</f>
        <v>3734</v>
      </c>
      <c r="T1191" s="191">
        <f>+$I1191*'10k &amp; MO'!C$4+$J1191*'10k &amp; MO'!C$10+$K1191*'10k &amp; MO'!C$16+$L1191*'10k &amp; MO'!C$22+$M1191*'10k &amp; MO'!C$28</f>
        <v>0</v>
      </c>
      <c r="U1191" s="349">
        <f>+$I1191*'10k &amp; MO'!D$4+$J1191*'10k &amp; MO'!D$10+$K1191*'10k &amp; MO'!D$16+$L1191*'10k &amp; MO'!D$22+$M1191*'10k &amp; MO'!D$28</f>
        <v>0</v>
      </c>
      <c r="V1191" s="349">
        <f>+$I1191*'10k &amp; MO'!E$4+$J1191*'10k &amp; MO'!E$10+$K1191*'10k &amp; MO'!E$16+$L1191*'10k &amp; MO'!E$22+$M1191*'10k &amp; MO'!E$28</f>
        <v>0</v>
      </c>
      <c r="W1191" s="349">
        <f>+$I1191*'10k &amp; MO'!F$4+$J1191*'10k &amp; MO'!F$10+$K1191*'10k &amp; MO'!F$16+$L1191*'10k &amp; MO'!F$22+$M1191*'10k &amp; MO'!F$28</f>
        <v>0</v>
      </c>
      <c r="X1191" s="349">
        <f>+$I1191*'10k &amp; MO'!G$4+$J1191*'10k &amp; MO'!G$10+$K1191*'10k &amp; MO'!G$16+$L1191*'10k &amp; MO'!G$22+$M1191*'10k &amp; MO'!G$28</f>
        <v>0</v>
      </c>
      <c r="Y1191" s="349">
        <f>+$N1191*'10k &amp; MO'!H$4+$O1191*'10k &amp; MO'!H$10+$P1191*'10k &amp; MO'!H$16+$Q1191*'10k &amp; MO'!H$22+$R1191*'10k &amp; MO'!H$28</f>
        <v>0</v>
      </c>
      <c r="Z1191" s="349">
        <f>+$N1191*'10k &amp; MO'!I$4+$O1191*'10k &amp; MO'!I$10+$P1191*'10k &amp; MO'!I$16+$Q1191*'10k &amp; MO'!I$22+$R1191*'10k &amp; MO'!I$28</f>
        <v>0</v>
      </c>
      <c r="AA1191" s="349">
        <f>+$N1191*'10k &amp; MO'!J$4+$O1191*'10k &amp; MO'!J$10+$P1191*'10k &amp; MO'!J$16+$Q1191*'10k &amp; MO'!J$22+$R1191*'10k &amp; MO'!J$28</f>
        <v>0</v>
      </c>
      <c r="AB1191" s="349">
        <f>+$N1191*'10k &amp; MO'!K$4+$O1191*'10k &amp; MO'!K$10+$P1191*'10k &amp; MO'!K$16+$Q1191*'10k &amp; MO'!K$22+$R1191*'10k &amp; MO'!K$28</f>
        <v>0</v>
      </c>
      <c r="AC1191" s="349">
        <f>+$N1191*'10k &amp; MO'!L$4+$O1191*'10k &amp; MO'!L$10+$P1191*'10k &amp; MO'!L$16+$Q1191*'10k &amp; MO'!L$22+$R1191*'10k &amp; MO'!L$28</f>
        <v>0</v>
      </c>
      <c r="AD1191" s="350">
        <f>+S1191*'10k &amp; MO'!O$4</f>
        <v>4525.6080000000002</v>
      </c>
      <c r="AF1191" s="192" t="str">
        <f t="shared" si="161"/>
        <v>9292015</v>
      </c>
      <c r="AG1191" s="192">
        <f>+IFERROR(VLOOKUP($AF1191,'Limited Loss'!$F$5:$P$124,AG$3,FALSE),0)</f>
        <v>0</v>
      </c>
      <c r="AH1191" s="193">
        <f>+IFERROR(VLOOKUP($AF1191,'Limited Loss'!$F$5:$P$124,AH$3,FALSE),0)</f>
        <v>0</v>
      </c>
      <c r="AI1191" s="193">
        <f>+IFERROR(VLOOKUP($AF1191,'Limited Loss'!$F$5:$P$124,AI$3,FALSE),0)</f>
        <v>0</v>
      </c>
      <c r="AJ1191" s="193">
        <f>+IFERROR(VLOOKUP($AF1191,'Limited Loss'!$F$5:$P$124,AJ$3,FALSE),0)</f>
        <v>0</v>
      </c>
      <c r="AK1191" s="100">
        <f>+IFERROR(VLOOKUP($AF1191,'Limited Loss'!$F$5:$P$124,AK$3,FALSE),0)</f>
        <v>0</v>
      </c>
      <c r="AL1191" s="193">
        <f>+IFERROR(VLOOKUP($AF1191,'Limited Loss'!$F$5:$P$124,AL$3,FALSE),0)</f>
        <v>0</v>
      </c>
      <c r="AM1191" s="193">
        <f>+IFERROR(VLOOKUP($AF1191,'Limited Loss'!$F$5:$P$124,AM$3,FALSE),0)</f>
        <v>0</v>
      </c>
      <c r="AN1191" s="193">
        <f>+IFERROR(VLOOKUP($AF1191,'Limited Loss'!$F$5:$P$124,AN$3,FALSE),0)</f>
        <v>0</v>
      </c>
      <c r="AO1191" s="193">
        <f>+IFERROR(VLOOKUP($AF1191,'Limited Loss'!$F$5:$P$124,AO$3,FALSE),0)</f>
        <v>0</v>
      </c>
      <c r="AP1191" s="100">
        <f>+IFERROR(VLOOKUP($AF1191,'Limited Loss'!$F$5:$P$124,AP$3,FALSE),0)</f>
        <v>0</v>
      </c>
      <c r="AQ1191" s="353"/>
      <c r="AR1191" s="331">
        <f t="shared" si="162"/>
        <v>929</v>
      </c>
      <c r="AS1191" s="332">
        <f t="shared" si="162"/>
        <v>2015</v>
      </c>
      <c r="AT1191" s="349">
        <f t="shared" si="167"/>
        <v>0</v>
      </c>
      <c r="AU1191" s="349">
        <f t="shared" si="167"/>
        <v>0</v>
      </c>
      <c r="AV1191" s="349">
        <f t="shared" si="167"/>
        <v>0</v>
      </c>
      <c r="AW1191" s="349">
        <f t="shared" si="167"/>
        <v>0</v>
      </c>
      <c r="AX1191" s="350">
        <f t="shared" si="167"/>
        <v>0</v>
      </c>
      <c r="AY1191" s="349">
        <f t="shared" si="167"/>
        <v>0</v>
      </c>
      <c r="AZ1191" s="349">
        <f t="shared" si="167"/>
        <v>0</v>
      </c>
      <c r="BA1191" s="349">
        <f t="shared" si="167"/>
        <v>0</v>
      </c>
      <c r="BB1191" s="349">
        <f t="shared" si="168"/>
        <v>0</v>
      </c>
      <c r="BC1191" s="349">
        <f t="shared" si="168"/>
        <v>0</v>
      </c>
      <c r="BD1191" s="350">
        <f t="shared" si="168"/>
        <v>4525.6080000000002</v>
      </c>
      <c r="BE1191" s="349">
        <f t="shared" si="164"/>
        <v>0</v>
      </c>
      <c r="BF1191" s="375">
        <f t="shared" si="165"/>
        <v>0</v>
      </c>
      <c r="BG1191" s="334">
        <f t="shared" si="166"/>
        <v>4525.6080000000002</v>
      </c>
    </row>
    <row r="1192" spans="1:59" x14ac:dyDescent="0.2">
      <c r="A1192" s="326" t="str">
        <f t="shared" si="163"/>
        <v>9292016</v>
      </c>
      <c r="B1192">
        <v>929</v>
      </c>
      <c r="C1192" s="327">
        <v>2016</v>
      </c>
      <c r="D1192" s="353">
        <f>+IFERROR(VLOOKUP($A1192,Data_Loss!$A$2:$V$1180,6,FALSE),0)</f>
        <v>0</v>
      </c>
      <c r="E1192" s="353">
        <f>+IFERROR(VLOOKUP($A1192,Data_Loss!$A$2:$V$1180,7,FALSE),0)</f>
        <v>0</v>
      </c>
      <c r="F1192" s="353">
        <f>+IFERROR(VLOOKUP($A1192,Data_Loss!$A$2:$V$1180,8,FALSE),0)</f>
        <v>1</v>
      </c>
      <c r="G1192" s="353">
        <f>+IFERROR(VLOOKUP($A1192,Data_Loss!$A$2:$V$1180,9,FALSE),0)</f>
        <v>0</v>
      </c>
      <c r="H1192" s="353">
        <f>+IFERROR(VLOOKUP($A1192,Data_Loss!$A$2:$V$1180,10,FALSE),0)</f>
        <v>2</v>
      </c>
      <c r="I1192" s="353">
        <f>+IFERROR(VLOOKUP($A1192,Data_Loss!$A$2:$V$1300,12,FALSE),0)</f>
        <v>0</v>
      </c>
      <c r="J1192" s="353">
        <f>+IFERROR(VLOOKUP($A1192,Data_Loss!$A$2:$V$1300,13,FALSE),0)</f>
        <v>0</v>
      </c>
      <c r="K1192" s="353">
        <f>+IFERROR(VLOOKUP($A1192,Data_Loss!$A$2:$V$1300,14,FALSE),0)</f>
        <v>225720</v>
      </c>
      <c r="L1192" s="353">
        <f>+IFERROR(VLOOKUP($A1192,Data_Loss!$A$2:$V$1300,15,FALSE),0)</f>
        <v>0</v>
      </c>
      <c r="M1192" s="353">
        <f>+IFERROR(VLOOKUP($A1192,Data_Loss!$A$2:$V$1300,16,FALSE),0)</f>
        <v>5657</v>
      </c>
      <c r="N1192" s="353">
        <f>+IFERROR(VLOOKUP($A1192,Data_Loss!$A$2:$V$1300,17,FALSE),0)</f>
        <v>0</v>
      </c>
      <c r="O1192" s="353">
        <f>+IFERROR(VLOOKUP($A1192,Data_Loss!$A$2:$V$1300,18,FALSE),0)</f>
        <v>0</v>
      </c>
      <c r="P1192" s="353">
        <f>+IFERROR(VLOOKUP($A1192,Data_Loss!$A$2:$V$1300,19,FALSE),0)</f>
        <v>107759</v>
      </c>
      <c r="Q1192" s="353">
        <f>+IFERROR(VLOOKUP($A1192,Data_Loss!$A$2:$V$1300,20,FALSE),0)</f>
        <v>0</v>
      </c>
      <c r="R1192" s="353">
        <f>+IFERROR(VLOOKUP($A1192,Data_Loss!$A$2:$V$1300,21,FALSE),0)</f>
        <v>14388</v>
      </c>
      <c r="S1192" s="353">
        <f>+IFERROR(VLOOKUP($A1192,Data_Loss!$A$2:$V$1300,22,FALSE),0)</f>
        <v>1009</v>
      </c>
      <c r="T1192" s="191">
        <f>+$I1192*'10k &amp; MO'!C$5+$J1192*'10k &amp; MO'!C$11+$K1192*'10k &amp; MO'!C$17+$L1192*'10k &amp; MO'!C$23+$M1192*'10k &amp; MO'!C$29</f>
        <v>0</v>
      </c>
      <c r="U1192" s="349">
        <f>+$I1192*'10k &amp; MO'!D$5+$J1192*'10k &amp; MO'!D$11+$K1192*'10k &amp; MO'!D$17+$L1192*'10k &amp; MO'!D$23+$M1192*'10k &amp; MO'!D$29</f>
        <v>1331.748</v>
      </c>
      <c r="V1192" s="349">
        <f>+$I1192*'10k &amp; MO'!E$5+$J1192*'10k &amp; MO'!E$11+$K1192*'10k &amp; MO'!E$17+$L1192*'10k &amp; MO'!E$23+$M1192*'10k &amp; MO'!E$29</f>
        <v>353509.01410000003</v>
      </c>
      <c r="W1192" s="349">
        <f>+$I1192*'10k &amp; MO'!F$5+$J1192*'10k &amp; MO'!F$11+$K1192*'10k &amp; MO'!F$17+$L1192*'10k &amp; MO'!F$23+$M1192*'10k &amp; MO'!F$29</f>
        <v>7108.8692000000001</v>
      </c>
      <c r="X1192" s="349">
        <f>+$I1192*'10k &amp; MO'!G$5+$J1192*'10k &amp; MO'!G$11+$K1192*'10k &amp; MO'!G$17+$L1192*'10k &amp; MO'!G$23+$M1192*'10k &amp; MO'!G$29</f>
        <v>8438.4416000000001</v>
      </c>
      <c r="Y1192" s="349">
        <f>+$N1192*'10k &amp; MO'!H$5+$O1192*'10k &amp; MO'!H$11+$P1192*'10k &amp; MO'!H$17+$Q1192*'10k &amp; MO'!H$23+$R1192*'10k &amp; MO'!H$29</f>
        <v>0</v>
      </c>
      <c r="Z1192" s="349">
        <f>+$N1192*'10k &amp; MO'!I$5+$O1192*'10k &amp; MO'!I$11+$P1192*'10k &amp; MO'!I$17+$Q1192*'10k &amp; MO'!I$23+$R1192*'10k &amp; MO'!I$29</f>
        <v>355.60469999999998</v>
      </c>
      <c r="AA1192" s="349">
        <f>+$N1192*'10k &amp; MO'!J$5+$O1192*'10k &amp; MO'!J$11+$P1192*'10k &amp; MO'!J$17+$Q1192*'10k &amp; MO'!J$23+$R1192*'10k &amp; MO'!J$29</f>
        <v>206190.72999999998</v>
      </c>
      <c r="AB1192" s="349">
        <f>+$N1192*'10k &amp; MO'!K$5+$O1192*'10k &amp; MO'!K$11+$P1192*'10k &amp; MO'!K$17+$Q1192*'10k &amp; MO'!K$23+$R1192*'10k &amp; MO'!K$29</f>
        <v>10721.840399999999</v>
      </c>
      <c r="AC1192" s="349">
        <f>+$N1192*'10k &amp; MO'!L$5+$O1192*'10k &amp; MO'!L$11+$P1192*'10k &amp; MO'!L$17+$Q1192*'10k &amp; MO'!L$23+$R1192*'10k &amp; MO'!L$29</f>
        <v>23840.7736</v>
      </c>
      <c r="AD1192" s="350">
        <f>+S1192*'10k &amp; MO'!O$5</f>
        <v>1360.1320000000001</v>
      </c>
      <c r="AF1192" s="192" t="str">
        <f t="shared" si="161"/>
        <v>9292016</v>
      </c>
      <c r="AG1192" s="192">
        <f>+IFERROR(VLOOKUP($AF1192,'Limited Loss'!$F$5:$P$124,AG$3,FALSE),0)</f>
        <v>0</v>
      </c>
      <c r="AH1192" s="193">
        <f>+IFERROR(VLOOKUP($AF1192,'Limited Loss'!$F$5:$P$124,AH$3,FALSE),0)</f>
        <v>0</v>
      </c>
      <c r="AI1192" s="193">
        <f>+IFERROR(VLOOKUP($AF1192,'Limited Loss'!$F$5:$P$124,AI$3,FALSE),0)</f>
        <v>0</v>
      </c>
      <c r="AJ1192" s="193">
        <f>+IFERROR(VLOOKUP($AF1192,'Limited Loss'!$F$5:$P$124,AJ$3,FALSE),0)</f>
        <v>0</v>
      </c>
      <c r="AK1192" s="100">
        <f>+IFERROR(VLOOKUP($AF1192,'Limited Loss'!$F$5:$P$124,AK$3,FALSE),0)</f>
        <v>0</v>
      </c>
      <c r="AL1192" s="193">
        <f>+IFERROR(VLOOKUP($AF1192,'Limited Loss'!$F$5:$P$124,AL$3,FALSE),0)</f>
        <v>0</v>
      </c>
      <c r="AM1192" s="193">
        <f>+IFERROR(VLOOKUP($AF1192,'Limited Loss'!$F$5:$P$124,AM$3,FALSE),0)</f>
        <v>0</v>
      </c>
      <c r="AN1192" s="193">
        <f>+IFERROR(VLOOKUP($AF1192,'Limited Loss'!$F$5:$P$124,AN$3,FALSE),0)</f>
        <v>0</v>
      </c>
      <c r="AO1192" s="193">
        <f>+IFERROR(VLOOKUP($AF1192,'Limited Loss'!$F$5:$P$124,AO$3,FALSE),0)</f>
        <v>0</v>
      </c>
      <c r="AP1192" s="100">
        <f>+IFERROR(VLOOKUP($AF1192,'Limited Loss'!$F$5:$P$124,AP$3,FALSE),0)</f>
        <v>0</v>
      </c>
      <c r="AQ1192" s="353"/>
      <c r="AR1192" s="331">
        <f t="shared" si="162"/>
        <v>929</v>
      </c>
      <c r="AS1192" s="332">
        <f t="shared" si="162"/>
        <v>2016</v>
      </c>
      <c r="AT1192" s="349">
        <f t="shared" si="167"/>
        <v>0</v>
      </c>
      <c r="AU1192" s="349">
        <f t="shared" si="167"/>
        <v>1331.748</v>
      </c>
      <c r="AV1192" s="349">
        <f t="shared" si="167"/>
        <v>353509.01410000003</v>
      </c>
      <c r="AW1192" s="349">
        <f t="shared" si="167"/>
        <v>7108.8692000000001</v>
      </c>
      <c r="AX1192" s="350">
        <f t="shared" si="167"/>
        <v>8438.4416000000001</v>
      </c>
      <c r="AY1192" s="349">
        <f t="shared" si="167"/>
        <v>0</v>
      </c>
      <c r="AZ1192" s="349">
        <f t="shared" si="167"/>
        <v>355.60469999999998</v>
      </c>
      <c r="BA1192" s="349">
        <f t="shared" si="167"/>
        <v>206190.72999999998</v>
      </c>
      <c r="BB1192" s="349">
        <f t="shared" si="168"/>
        <v>10721.840399999999</v>
      </c>
      <c r="BC1192" s="349">
        <f t="shared" si="168"/>
        <v>23840.7736</v>
      </c>
      <c r="BD1192" s="350">
        <f t="shared" si="168"/>
        <v>1360.1320000000001</v>
      </c>
      <c r="BE1192" s="349">
        <f t="shared" si="164"/>
        <v>561387.09680000006</v>
      </c>
      <c r="BF1192" s="375">
        <f t="shared" si="165"/>
        <v>50109.924800000001</v>
      </c>
      <c r="BG1192" s="334">
        <f t="shared" si="166"/>
        <v>1360.1320000000001</v>
      </c>
    </row>
    <row r="1193" spans="1:59" x14ac:dyDescent="0.2">
      <c r="A1193" s="326" t="str">
        <f t="shared" si="163"/>
        <v>9292017</v>
      </c>
      <c r="B1193">
        <v>929</v>
      </c>
      <c r="C1193" s="327">
        <v>2017</v>
      </c>
      <c r="D1193" s="353">
        <f>+IFERROR(VLOOKUP($A1193,Data_Loss!$A$2:$V$1180,6,FALSE),0)</f>
        <v>0</v>
      </c>
      <c r="E1193" s="353">
        <f>+IFERROR(VLOOKUP($A1193,Data_Loss!$A$2:$V$1180,7,FALSE),0)</f>
        <v>0</v>
      </c>
      <c r="F1193" s="353">
        <f>+IFERROR(VLOOKUP($A1193,Data_Loss!$A$2:$V$1180,8,FALSE),0)</f>
        <v>0</v>
      </c>
      <c r="G1193" s="353">
        <f>+IFERROR(VLOOKUP($A1193,Data_Loss!$A$2:$V$1180,9,FALSE),0)</f>
        <v>0</v>
      </c>
      <c r="H1193" s="353">
        <f>+IFERROR(VLOOKUP($A1193,Data_Loss!$A$2:$V$1180,10,FALSE),0)</f>
        <v>2</v>
      </c>
      <c r="I1193" s="353">
        <f>+IFERROR(VLOOKUP($A1193,Data_Loss!$A$2:$V$1300,12,FALSE),0)</f>
        <v>0</v>
      </c>
      <c r="J1193" s="353">
        <f>+IFERROR(VLOOKUP($A1193,Data_Loss!$A$2:$V$1300,13,FALSE),0)</f>
        <v>0</v>
      </c>
      <c r="K1193" s="353">
        <f>+IFERROR(VLOOKUP($A1193,Data_Loss!$A$2:$V$1300,14,FALSE),0)</f>
        <v>0</v>
      </c>
      <c r="L1193" s="353">
        <f>+IFERROR(VLOOKUP($A1193,Data_Loss!$A$2:$V$1300,15,FALSE),0)</f>
        <v>0</v>
      </c>
      <c r="M1193" s="353">
        <f>+IFERROR(VLOOKUP($A1193,Data_Loss!$A$2:$V$1300,16,FALSE),0)</f>
        <v>748</v>
      </c>
      <c r="N1193" s="353">
        <f>+IFERROR(VLOOKUP($A1193,Data_Loss!$A$2:$V$1300,17,FALSE),0)</f>
        <v>0</v>
      </c>
      <c r="O1193" s="353">
        <f>+IFERROR(VLOOKUP($A1193,Data_Loss!$A$2:$V$1300,18,FALSE),0)</f>
        <v>0</v>
      </c>
      <c r="P1193" s="353">
        <f>+IFERROR(VLOOKUP($A1193,Data_Loss!$A$2:$V$1300,19,FALSE),0)</f>
        <v>0</v>
      </c>
      <c r="Q1193" s="353">
        <f>+IFERROR(VLOOKUP($A1193,Data_Loss!$A$2:$V$1300,20,FALSE),0)</f>
        <v>0</v>
      </c>
      <c r="R1193" s="353">
        <f>+IFERROR(VLOOKUP($A1193,Data_Loss!$A$2:$V$1300,21,FALSE),0)</f>
        <v>1610</v>
      </c>
      <c r="S1193" s="353">
        <f>+IFERROR(VLOOKUP($A1193,Data_Loss!$A$2:$V$1300,22,FALSE),0)</f>
        <v>1266</v>
      </c>
      <c r="T1193" s="191">
        <f>+$I1193*'10k &amp; MO'!C$6+$J1193*'10k &amp; MO'!C$12+$K1193*'10k &amp; MO'!C$18+$L1193*'10k &amp; MO'!C$24+$M1193*'10k &amp; MO'!C$30</f>
        <v>0</v>
      </c>
      <c r="U1193" s="349">
        <f>+$I1193*'10k &amp; MO'!D$6+$J1193*'10k &amp; MO'!D$12+$K1193*'10k &amp; MO'!D$18+$L1193*'10k &amp; MO'!D$24+$M1193*'10k &amp; MO'!D$30</f>
        <v>0.67320000000000002</v>
      </c>
      <c r="V1193" s="349">
        <f>+$I1193*'10k &amp; MO'!E$6+$J1193*'10k &amp; MO'!E$12+$K1193*'10k &amp; MO'!E$18+$L1193*'10k &amp; MO'!E$24+$M1193*'10k &amp; MO'!E$30</f>
        <v>297.4796</v>
      </c>
      <c r="W1193" s="349">
        <f>+$I1193*'10k &amp; MO'!F$6+$J1193*'10k &amp; MO'!F$12+$K1193*'10k &amp; MO'!F$18+$L1193*'10k &amp; MO'!F$24+$M1193*'10k &amp; MO'!F$30</f>
        <v>131.42359999999999</v>
      </c>
      <c r="X1193" s="349">
        <f>+$I1193*'10k &amp; MO'!G$6+$J1193*'10k &amp; MO'!G$12+$K1193*'10k &amp; MO'!G$18+$L1193*'10k &amp; MO'!G$24+$M1193*'10k &amp; MO'!G$30</f>
        <v>817.19</v>
      </c>
      <c r="Y1193" s="349">
        <f>+$N1193*'10k &amp; MO'!H$6+$O1193*'10k &amp; MO'!H$12+$P1193*'10k &amp; MO'!H$18+$Q1193*'10k &amp; MO'!H$24+$R1193*'10k &amp; MO'!H$30</f>
        <v>0</v>
      </c>
      <c r="Z1193" s="349">
        <f>+$N1193*'10k &amp; MO'!I$6+$O1193*'10k &amp; MO'!I$12+$P1193*'10k &amp; MO'!I$18+$Q1193*'10k &amp; MO'!I$24+$R1193*'10k &amp; MO'!I$30</f>
        <v>0.48299999999999998</v>
      </c>
      <c r="AA1193" s="349">
        <f>+$N1193*'10k &amp; MO'!J$6+$O1193*'10k &amp; MO'!J$12+$P1193*'10k &amp; MO'!J$18+$Q1193*'10k &amp; MO'!J$24+$R1193*'10k &amp; MO'!J$30</f>
        <v>656.88</v>
      </c>
      <c r="AB1193" s="349">
        <f>+$N1193*'10k &amp; MO'!K$6+$O1193*'10k &amp; MO'!K$12+$P1193*'10k &amp; MO'!K$18+$Q1193*'10k &amp; MO'!K$24+$R1193*'10k &amp; MO'!K$30</f>
        <v>331.33800000000002</v>
      </c>
      <c r="AC1193" s="349">
        <f>+$N1193*'10k &amp; MO'!L$6+$O1193*'10k &amp; MO'!L$12+$P1193*'10k &amp; MO'!L$18+$Q1193*'10k &amp; MO'!L$24+$R1193*'10k &amp; MO'!L$30</f>
        <v>2358.8110000000001</v>
      </c>
      <c r="AD1193" s="350">
        <f>+S1193*'10k &amp; MO'!O$6</f>
        <v>1704.0360000000001</v>
      </c>
      <c r="AF1193" s="192" t="str">
        <f t="shared" si="161"/>
        <v>9292017</v>
      </c>
      <c r="AG1193" s="192">
        <f>+IFERROR(VLOOKUP($AF1193,'Limited Loss'!$F$5:$P$124,AG$3,FALSE),0)</f>
        <v>0</v>
      </c>
      <c r="AH1193" s="193">
        <f>+IFERROR(VLOOKUP($AF1193,'Limited Loss'!$F$5:$P$124,AH$3,FALSE),0)</f>
        <v>0</v>
      </c>
      <c r="AI1193" s="193">
        <f>+IFERROR(VLOOKUP($AF1193,'Limited Loss'!$F$5:$P$124,AI$3,FALSE),0)</f>
        <v>0</v>
      </c>
      <c r="AJ1193" s="193">
        <f>+IFERROR(VLOOKUP($AF1193,'Limited Loss'!$F$5:$P$124,AJ$3,FALSE),0)</f>
        <v>0</v>
      </c>
      <c r="AK1193" s="100">
        <f>+IFERROR(VLOOKUP($AF1193,'Limited Loss'!$F$5:$P$124,AK$3,FALSE),0)</f>
        <v>0</v>
      </c>
      <c r="AL1193" s="193">
        <f>+IFERROR(VLOOKUP($AF1193,'Limited Loss'!$F$5:$P$124,AL$3,FALSE),0)</f>
        <v>0</v>
      </c>
      <c r="AM1193" s="193">
        <f>+IFERROR(VLOOKUP($AF1193,'Limited Loss'!$F$5:$P$124,AM$3,FALSE),0)</f>
        <v>0</v>
      </c>
      <c r="AN1193" s="193">
        <f>+IFERROR(VLOOKUP($AF1193,'Limited Loss'!$F$5:$P$124,AN$3,FALSE),0)</f>
        <v>0</v>
      </c>
      <c r="AO1193" s="193">
        <f>+IFERROR(VLOOKUP($AF1193,'Limited Loss'!$F$5:$P$124,AO$3,FALSE),0)</f>
        <v>0</v>
      </c>
      <c r="AP1193" s="100">
        <f>+IFERROR(VLOOKUP($AF1193,'Limited Loss'!$F$5:$P$124,AP$3,FALSE),0)</f>
        <v>0</v>
      </c>
      <c r="AQ1193" s="353"/>
      <c r="AR1193" s="331">
        <f t="shared" si="162"/>
        <v>929</v>
      </c>
      <c r="AS1193" s="332">
        <f t="shared" si="162"/>
        <v>2017</v>
      </c>
      <c r="AT1193" s="349">
        <f t="shared" si="167"/>
        <v>0</v>
      </c>
      <c r="AU1193" s="349">
        <f t="shared" si="167"/>
        <v>0.67320000000000002</v>
      </c>
      <c r="AV1193" s="349">
        <f t="shared" si="167"/>
        <v>297.4796</v>
      </c>
      <c r="AW1193" s="349">
        <f t="shared" si="167"/>
        <v>131.42359999999999</v>
      </c>
      <c r="AX1193" s="350">
        <f t="shared" si="167"/>
        <v>817.19</v>
      </c>
      <c r="AY1193" s="349">
        <f t="shared" si="167"/>
        <v>0</v>
      </c>
      <c r="AZ1193" s="349">
        <f t="shared" si="167"/>
        <v>0.48299999999999998</v>
      </c>
      <c r="BA1193" s="349">
        <f t="shared" si="167"/>
        <v>656.88</v>
      </c>
      <c r="BB1193" s="349">
        <f t="shared" si="168"/>
        <v>331.33800000000002</v>
      </c>
      <c r="BC1193" s="349">
        <f t="shared" si="168"/>
        <v>2358.8110000000001</v>
      </c>
      <c r="BD1193" s="350">
        <f t="shared" si="168"/>
        <v>1704.0360000000001</v>
      </c>
      <c r="BE1193" s="349">
        <f t="shared" si="164"/>
        <v>955.51580000000001</v>
      </c>
      <c r="BF1193" s="375">
        <f t="shared" si="165"/>
        <v>3638.7626</v>
      </c>
      <c r="BG1193" s="334">
        <f t="shared" si="166"/>
        <v>1704.0360000000001</v>
      </c>
    </row>
    <row r="1194" spans="1:59" x14ac:dyDescent="0.2">
      <c r="A1194" s="326" t="str">
        <f t="shared" si="163"/>
        <v>9292018</v>
      </c>
      <c r="B1194">
        <v>929</v>
      </c>
      <c r="C1194" s="327">
        <v>2018</v>
      </c>
      <c r="D1194" s="353">
        <f>+IFERROR(VLOOKUP($A1194,Data_Loss!$A$2:$V$1180,6,FALSE),0)</f>
        <v>0</v>
      </c>
      <c r="E1194" s="353">
        <f>+IFERROR(VLOOKUP($A1194,Data_Loss!$A$2:$V$1180,7,FALSE),0)</f>
        <v>0</v>
      </c>
      <c r="F1194" s="353">
        <f>+IFERROR(VLOOKUP($A1194,Data_Loss!$A$2:$V$1180,8,FALSE),0)</f>
        <v>0</v>
      </c>
      <c r="G1194" s="353">
        <f>+IFERROR(VLOOKUP($A1194,Data_Loss!$A$2:$V$1180,9,FALSE),0)</f>
        <v>0</v>
      </c>
      <c r="H1194" s="353">
        <f>+IFERROR(VLOOKUP($A1194,Data_Loss!$A$2:$V$1180,10,FALSE),0)</f>
        <v>2</v>
      </c>
      <c r="I1194" s="353">
        <f>+IFERROR(VLOOKUP($A1194,Data_Loss!$A$2:$V$1300,12,FALSE),0)</f>
        <v>0</v>
      </c>
      <c r="J1194" s="353">
        <f>+IFERROR(VLOOKUP($A1194,Data_Loss!$A$2:$V$1300,13,FALSE),0)</f>
        <v>0</v>
      </c>
      <c r="K1194" s="353">
        <f>+IFERROR(VLOOKUP($A1194,Data_Loss!$A$2:$V$1300,14,FALSE),0)</f>
        <v>0</v>
      </c>
      <c r="L1194" s="353">
        <f>+IFERROR(VLOOKUP($A1194,Data_Loss!$A$2:$V$1300,15,FALSE),0)</f>
        <v>0</v>
      </c>
      <c r="M1194" s="353">
        <f>+IFERROR(VLOOKUP($A1194,Data_Loss!$A$2:$V$1300,16,FALSE),0)</f>
        <v>728</v>
      </c>
      <c r="N1194" s="353">
        <f>+IFERROR(VLOOKUP($A1194,Data_Loss!$A$2:$V$1300,17,FALSE),0)</f>
        <v>0</v>
      </c>
      <c r="O1194" s="353">
        <f>+IFERROR(VLOOKUP($A1194,Data_Loss!$A$2:$V$1300,18,FALSE),0)</f>
        <v>0</v>
      </c>
      <c r="P1194" s="353">
        <f>+IFERROR(VLOOKUP($A1194,Data_Loss!$A$2:$V$1300,19,FALSE),0)</f>
        <v>0</v>
      </c>
      <c r="Q1194" s="353">
        <f>+IFERROR(VLOOKUP($A1194,Data_Loss!$A$2:$V$1300,20,FALSE),0)</f>
        <v>0</v>
      </c>
      <c r="R1194" s="353">
        <f>+IFERROR(VLOOKUP($A1194,Data_Loss!$A$2:$V$1300,21,FALSE),0)</f>
        <v>658</v>
      </c>
      <c r="S1194" s="353">
        <f>+IFERROR(VLOOKUP($A1194,Data_Loss!$A$2:$V$1300,22,FALSE),0)</f>
        <v>975</v>
      </c>
      <c r="T1194" s="191">
        <f>+$I1194*'10k &amp; MO'!C$7+$J1194*'10k &amp; MO'!C$13+$K1194*'10k &amp; MO'!C$19+$L1194*'10k &amp; MO'!C$25+$M1194*'10k &amp; MO'!C$31</f>
        <v>1.6016000000000001</v>
      </c>
      <c r="U1194" s="349">
        <f>+$I1194*'10k &amp; MO'!D$7+$J1194*'10k &amp; MO'!D$13+$K1194*'10k &amp; MO'!D$19+$L1194*'10k &amp; MO'!D$25+$M1194*'10k &amp; MO'!D$31</f>
        <v>49.6496</v>
      </c>
      <c r="V1194" s="349">
        <f>+$I1194*'10k &amp; MO'!E$7+$J1194*'10k &amp; MO'!E$13+$K1194*'10k &amp; MO'!E$19+$L1194*'10k &amp; MO'!E$25+$M1194*'10k &amp; MO'!E$31</f>
        <v>1021.384</v>
      </c>
      <c r="W1194" s="349">
        <f>+$I1194*'10k &amp; MO'!F$7+$J1194*'10k &amp; MO'!F$13+$K1194*'10k &amp; MO'!F$19+$L1194*'10k &amp; MO'!F$25+$M1194*'10k &amp; MO'!F$31</f>
        <v>385.1848</v>
      </c>
      <c r="X1194" s="349">
        <f>+$I1194*'10k &amp; MO'!G$7+$J1194*'10k &amp; MO'!G$13+$K1194*'10k &amp; MO'!G$19+$L1194*'10k &amp; MO'!G$25+$M1194*'10k &amp; MO'!G$31</f>
        <v>501.44639999999998</v>
      </c>
      <c r="Y1194" s="349">
        <f>+$N1194*'10k &amp; MO'!H$7+$O1194*'10k &amp; MO'!H$13+$P1194*'10k &amp; MO'!H$19+$Q1194*'10k &amp; MO'!H$25+$R1194*'10k &amp; MO'!H$31</f>
        <v>1.9081999999999999</v>
      </c>
      <c r="Z1194" s="349">
        <f>+$N1194*'10k &amp; MO'!I$7+$O1194*'10k &amp; MO'!I$13+$P1194*'10k &amp; MO'!I$19+$Q1194*'10k &amp; MO'!I$25+$R1194*'10k &amp; MO'!I$31</f>
        <v>65.0762</v>
      </c>
      <c r="AA1194" s="349">
        <f>+$N1194*'10k &amp; MO'!J$7+$O1194*'10k &amp; MO'!J$13+$P1194*'10k &amp; MO'!J$19+$Q1194*'10k &amp; MO'!J$25+$R1194*'10k &amp; MO'!J$31</f>
        <v>669.31760000000008</v>
      </c>
      <c r="AB1194" s="349">
        <f>+$N1194*'10k &amp; MO'!K$7+$O1194*'10k &amp; MO'!K$13+$P1194*'10k &amp; MO'!K$19+$Q1194*'10k &amp; MO'!K$25+$R1194*'10k &amp; MO'!K$31</f>
        <v>353.87239999999997</v>
      </c>
      <c r="AC1194" s="349">
        <f>+$N1194*'10k &amp; MO'!L$7+$O1194*'10k &amp; MO'!L$13+$P1194*'10k &amp; MO'!L$19+$Q1194*'10k &amp; MO'!L$25+$R1194*'10k &amp; MO'!L$31</f>
        <v>552.98320000000001</v>
      </c>
      <c r="AD1194" s="350">
        <f>+S1194*'10k &amp; MO'!O$7</f>
        <v>1292.8500000000001</v>
      </c>
      <c r="AF1194" s="192" t="str">
        <f t="shared" si="161"/>
        <v>9292018</v>
      </c>
      <c r="AG1194" s="192">
        <f>+IFERROR(VLOOKUP($AF1194,'Limited Loss'!$F$5:$P$124,AG$3,FALSE),0)</f>
        <v>0</v>
      </c>
      <c r="AH1194" s="193">
        <f>+IFERROR(VLOOKUP($AF1194,'Limited Loss'!$F$5:$P$124,AH$3,FALSE),0)</f>
        <v>0</v>
      </c>
      <c r="AI1194" s="193">
        <f>+IFERROR(VLOOKUP($AF1194,'Limited Loss'!$F$5:$P$124,AI$3,FALSE),0)</f>
        <v>0</v>
      </c>
      <c r="AJ1194" s="193">
        <f>+IFERROR(VLOOKUP($AF1194,'Limited Loss'!$F$5:$P$124,AJ$3,FALSE),0)</f>
        <v>0</v>
      </c>
      <c r="AK1194" s="100">
        <f>+IFERROR(VLOOKUP($AF1194,'Limited Loss'!$F$5:$P$124,AK$3,FALSE),0)</f>
        <v>0</v>
      </c>
      <c r="AL1194" s="193">
        <f>+IFERROR(VLOOKUP($AF1194,'Limited Loss'!$F$5:$P$124,AL$3,FALSE),0)</f>
        <v>0</v>
      </c>
      <c r="AM1194" s="193">
        <f>+IFERROR(VLOOKUP($AF1194,'Limited Loss'!$F$5:$P$124,AM$3,FALSE),0)</f>
        <v>0</v>
      </c>
      <c r="AN1194" s="193">
        <f>+IFERROR(VLOOKUP($AF1194,'Limited Loss'!$F$5:$P$124,AN$3,FALSE),0)</f>
        <v>0</v>
      </c>
      <c r="AO1194" s="193">
        <f>+IFERROR(VLOOKUP($AF1194,'Limited Loss'!$F$5:$P$124,AO$3,FALSE),0)</f>
        <v>0</v>
      </c>
      <c r="AP1194" s="100">
        <f>+IFERROR(VLOOKUP($AF1194,'Limited Loss'!$F$5:$P$124,AP$3,FALSE),0)</f>
        <v>0</v>
      </c>
      <c r="AQ1194" s="353"/>
      <c r="AR1194" s="331">
        <f t="shared" si="162"/>
        <v>929</v>
      </c>
      <c r="AS1194" s="332">
        <f t="shared" si="162"/>
        <v>2018</v>
      </c>
      <c r="AT1194" s="349">
        <f t="shared" si="167"/>
        <v>1.6016000000000001</v>
      </c>
      <c r="AU1194" s="349">
        <f t="shared" si="167"/>
        <v>49.6496</v>
      </c>
      <c r="AV1194" s="349">
        <f t="shared" si="167"/>
        <v>1021.384</v>
      </c>
      <c r="AW1194" s="349">
        <f t="shared" si="167"/>
        <v>385.1848</v>
      </c>
      <c r="AX1194" s="350">
        <f t="shared" si="167"/>
        <v>501.44639999999998</v>
      </c>
      <c r="AY1194" s="349">
        <f t="shared" si="167"/>
        <v>1.9081999999999999</v>
      </c>
      <c r="AZ1194" s="349">
        <f t="shared" si="167"/>
        <v>65.0762</v>
      </c>
      <c r="BA1194" s="349">
        <f t="shared" si="167"/>
        <v>669.31760000000008</v>
      </c>
      <c r="BB1194" s="349">
        <f t="shared" si="168"/>
        <v>353.87239999999997</v>
      </c>
      <c r="BC1194" s="349">
        <f t="shared" si="168"/>
        <v>552.98320000000001</v>
      </c>
      <c r="BD1194" s="350">
        <f t="shared" si="168"/>
        <v>1292.8500000000001</v>
      </c>
      <c r="BE1194" s="349">
        <f t="shared" si="164"/>
        <v>1808.9372000000001</v>
      </c>
      <c r="BF1194" s="375">
        <f t="shared" si="165"/>
        <v>1793.4868000000001</v>
      </c>
      <c r="BG1194" s="334">
        <f t="shared" si="166"/>
        <v>1292.8500000000001</v>
      </c>
    </row>
    <row r="1195" spans="1:59" x14ac:dyDescent="0.2">
      <c r="A1195" s="326" t="str">
        <f t="shared" si="163"/>
        <v>9322014</v>
      </c>
      <c r="B1195">
        <v>932</v>
      </c>
      <c r="C1195" s="327">
        <v>2014</v>
      </c>
      <c r="D1195" s="353">
        <f>+IFERROR(VLOOKUP($A1195,Data_Loss!$A$2:$V$1180,6,FALSE),0)</f>
        <v>0</v>
      </c>
      <c r="E1195" s="353">
        <f>+IFERROR(VLOOKUP($A1195,Data_Loss!$A$2:$V$1180,7,FALSE),0)</f>
        <v>0</v>
      </c>
      <c r="F1195" s="353">
        <f>+IFERROR(VLOOKUP($A1195,Data_Loss!$A$2:$V$1180,8,FALSE),0)</f>
        <v>0</v>
      </c>
      <c r="G1195" s="353">
        <f>+IFERROR(VLOOKUP($A1195,Data_Loss!$A$2:$V$1180,9,FALSE),0)</f>
        <v>0</v>
      </c>
      <c r="H1195" s="353">
        <f>+IFERROR(VLOOKUP($A1195,Data_Loss!$A$2:$V$1180,10,FALSE),0)</f>
        <v>3</v>
      </c>
      <c r="I1195" s="353">
        <f>+IFERROR(VLOOKUP($A1195,Data_Loss!$A$2:$V$1300,12,FALSE),0)</f>
        <v>0</v>
      </c>
      <c r="J1195" s="353">
        <f>+IFERROR(VLOOKUP($A1195,Data_Loss!$A$2:$V$1300,13,FALSE),0)</f>
        <v>0</v>
      </c>
      <c r="K1195" s="353">
        <f>+IFERROR(VLOOKUP($A1195,Data_Loss!$A$2:$V$1300,14,FALSE),0)</f>
        <v>0</v>
      </c>
      <c r="L1195" s="353">
        <f>+IFERROR(VLOOKUP($A1195,Data_Loss!$A$2:$V$1300,15,FALSE),0)</f>
        <v>0</v>
      </c>
      <c r="M1195" s="353">
        <f>+IFERROR(VLOOKUP($A1195,Data_Loss!$A$2:$V$1300,16,FALSE),0)</f>
        <v>1873</v>
      </c>
      <c r="N1195" s="353">
        <f>+IFERROR(VLOOKUP($A1195,Data_Loss!$A$2:$V$1300,17,FALSE),0)</f>
        <v>0</v>
      </c>
      <c r="O1195" s="353">
        <f>+IFERROR(VLOOKUP($A1195,Data_Loss!$A$2:$V$1300,18,FALSE),0)</f>
        <v>0</v>
      </c>
      <c r="P1195" s="353">
        <f>+IFERROR(VLOOKUP($A1195,Data_Loss!$A$2:$V$1300,19,FALSE),0)</f>
        <v>0</v>
      </c>
      <c r="Q1195" s="353">
        <f>+IFERROR(VLOOKUP($A1195,Data_Loss!$A$2:$V$1300,20,FALSE),0)</f>
        <v>0</v>
      </c>
      <c r="R1195" s="353">
        <f>+IFERROR(VLOOKUP($A1195,Data_Loss!$A$2:$V$1300,21,FALSE),0)</f>
        <v>9608</v>
      </c>
      <c r="S1195" s="353">
        <f>+IFERROR(VLOOKUP($A1195,Data_Loss!$A$2:$V$1300,22,FALSE),0)</f>
        <v>16291</v>
      </c>
      <c r="T1195" s="191">
        <f>+$I1195*'10k &amp; MO'!C$3+$J1195*'10k &amp; MO'!C$9+$K1195*'10k &amp; MO'!C$15+$L1195*'10k &amp; MO'!C$21+$M1195*'10k &amp; MO'!C$27</f>
        <v>0</v>
      </c>
      <c r="U1195" s="349">
        <f>+$I1195*'10k &amp; MO'!D$3+$J1195*'10k &amp; MO'!D$9+$K1195*'10k &amp; MO'!D$15+$L1195*'10k &amp; MO'!D$21+$M1195*'10k &amp; MO'!D$27</f>
        <v>0</v>
      </c>
      <c r="V1195" s="349">
        <f>+$I1195*'10k &amp; MO'!E$3+$J1195*'10k &amp; MO'!E$9+$K1195*'10k &amp; MO'!E$15+$L1195*'10k &amp; MO'!E$21+$M1195*'10k &amp; MO'!E$27</f>
        <v>0</v>
      </c>
      <c r="W1195" s="349">
        <f>+$I1195*'10k &amp; MO'!F$3+$J1195*'10k &amp; MO'!F$9+$K1195*'10k &amp; MO'!F$15+$L1195*'10k &amp; MO'!F$21+$M1195*'10k &amp; MO'!F$27</f>
        <v>0</v>
      </c>
      <c r="X1195" s="349">
        <f>+$I1195*'10k &amp; MO'!G$3+$J1195*'10k &amp; MO'!G$9+$K1195*'10k &amp; MO'!G$15+$L1195*'10k &amp; MO'!G$21+$M1195*'10k &amp; MO'!G$27</f>
        <v>2120.2359999999999</v>
      </c>
      <c r="Y1195" s="349">
        <f>+$N1195*'10k &amp; MO'!H$3+$O1195*'10k &amp; MO'!H$9+$P1195*'10k &amp; MO'!H$15+$Q1195*'10k &amp; MO'!H$21+$R1195*'10k &amp; MO'!H$27</f>
        <v>0</v>
      </c>
      <c r="Z1195" s="349">
        <f>+$N1195*'10k &amp; MO'!I$3+$O1195*'10k &amp; MO'!I$9+$P1195*'10k &amp; MO'!I$15+$Q1195*'10k &amp; MO'!I$21+$R1195*'10k &amp; MO'!I$27</f>
        <v>0</v>
      </c>
      <c r="AA1195" s="349">
        <f>+$N1195*'10k &amp; MO'!J$3+$O1195*'10k &amp; MO'!J$9+$P1195*'10k &amp; MO'!J$15+$Q1195*'10k &amp; MO'!J$21+$R1195*'10k &amp; MO'!J$27</f>
        <v>0</v>
      </c>
      <c r="AB1195" s="349">
        <f>+$N1195*'10k &amp; MO'!K$3+$O1195*'10k &amp; MO'!K$9+$P1195*'10k &amp; MO'!K$15+$Q1195*'10k &amp; MO'!K$21+$R1195*'10k &amp; MO'!K$27</f>
        <v>0</v>
      </c>
      <c r="AC1195" s="349">
        <f>+$N1195*'10k &amp; MO'!L$3+$O1195*'10k &amp; MO'!L$9+$P1195*'10k &amp; MO'!L$15+$Q1195*'10k &amp; MO'!L$21+$R1195*'10k &amp; MO'!L$27</f>
        <v>14815.536</v>
      </c>
      <c r="AD1195" s="350">
        <f>+S1195*'10k &amp; MO'!O$3</f>
        <v>17447.661</v>
      </c>
      <c r="AF1195" s="192" t="str">
        <f t="shared" si="161"/>
        <v>9322014</v>
      </c>
      <c r="AG1195" s="192">
        <f>+IFERROR(VLOOKUP($AF1195,'Limited Loss'!$F$5:$P$124,AG$3,FALSE),0)</f>
        <v>0</v>
      </c>
      <c r="AH1195" s="193">
        <f>+IFERROR(VLOOKUP($AF1195,'Limited Loss'!$F$5:$P$124,AH$3,FALSE),0)</f>
        <v>0</v>
      </c>
      <c r="AI1195" s="193">
        <f>+IFERROR(VLOOKUP($AF1195,'Limited Loss'!$F$5:$P$124,AI$3,FALSE),0)</f>
        <v>0</v>
      </c>
      <c r="AJ1195" s="193">
        <f>+IFERROR(VLOOKUP($AF1195,'Limited Loss'!$F$5:$P$124,AJ$3,FALSE),0)</f>
        <v>0</v>
      </c>
      <c r="AK1195" s="100">
        <f>+IFERROR(VLOOKUP($AF1195,'Limited Loss'!$F$5:$P$124,AK$3,FALSE),0)</f>
        <v>0</v>
      </c>
      <c r="AL1195" s="193">
        <f>+IFERROR(VLOOKUP($AF1195,'Limited Loss'!$F$5:$P$124,AL$3,FALSE),0)</f>
        <v>0</v>
      </c>
      <c r="AM1195" s="193">
        <f>+IFERROR(VLOOKUP($AF1195,'Limited Loss'!$F$5:$P$124,AM$3,FALSE),0)</f>
        <v>0</v>
      </c>
      <c r="AN1195" s="193">
        <f>+IFERROR(VLOOKUP($AF1195,'Limited Loss'!$F$5:$P$124,AN$3,FALSE),0)</f>
        <v>0</v>
      </c>
      <c r="AO1195" s="193">
        <f>+IFERROR(VLOOKUP($AF1195,'Limited Loss'!$F$5:$P$124,AO$3,FALSE),0)</f>
        <v>0</v>
      </c>
      <c r="AP1195" s="100">
        <f>+IFERROR(VLOOKUP($AF1195,'Limited Loss'!$F$5:$P$124,AP$3,FALSE),0)</f>
        <v>0</v>
      </c>
      <c r="AQ1195" s="353"/>
      <c r="AR1195" s="331">
        <f t="shared" si="162"/>
        <v>932</v>
      </c>
      <c r="AS1195" s="332">
        <f t="shared" si="162"/>
        <v>2014</v>
      </c>
      <c r="AT1195" s="349">
        <f t="shared" si="167"/>
        <v>0</v>
      </c>
      <c r="AU1195" s="349">
        <f t="shared" si="167"/>
        <v>0</v>
      </c>
      <c r="AV1195" s="349">
        <f t="shared" si="167"/>
        <v>0</v>
      </c>
      <c r="AW1195" s="349">
        <f t="shared" si="167"/>
        <v>0</v>
      </c>
      <c r="AX1195" s="350">
        <f t="shared" si="167"/>
        <v>2120.2359999999999</v>
      </c>
      <c r="AY1195" s="349">
        <f t="shared" si="167"/>
        <v>0</v>
      </c>
      <c r="AZ1195" s="349">
        <f t="shared" si="167"/>
        <v>0</v>
      </c>
      <c r="BA1195" s="349">
        <f t="shared" si="167"/>
        <v>0</v>
      </c>
      <c r="BB1195" s="349">
        <f t="shared" si="168"/>
        <v>0</v>
      </c>
      <c r="BC1195" s="349">
        <f t="shared" si="168"/>
        <v>14815.536</v>
      </c>
      <c r="BD1195" s="350">
        <f t="shared" si="168"/>
        <v>17447.661</v>
      </c>
      <c r="BE1195" s="349">
        <f t="shared" si="164"/>
        <v>0</v>
      </c>
      <c r="BF1195" s="375">
        <f t="shared" si="165"/>
        <v>16935.772000000001</v>
      </c>
      <c r="BG1195" s="334">
        <f t="shared" si="166"/>
        <v>17447.661</v>
      </c>
    </row>
    <row r="1196" spans="1:59" x14ac:dyDescent="0.2">
      <c r="A1196" s="326" t="str">
        <f t="shared" si="163"/>
        <v>9322015</v>
      </c>
      <c r="B1196">
        <v>932</v>
      </c>
      <c r="C1196" s="327">
        <v>2015</v>
      </c>
      <c r="D1196" s="353">
        <f>+IFERROR(VLOOKUP($A1196,Data_Loss!$A$2:$V$1180,6,FALSE),0)</f>
        <v>0</v>
      </c>
      <c r="E1196" s="353">
        <f>+IFERROR(VLOOKUP($A1196,Data_Loss!$A$2:$V$1180,7,FALSE),0)</f>
        <v>0</v>
      </c>
      <c r="F1196" s="353">
        <f>+IFERROR(VLOOKUP($A1196,Data_Loss!$A$2:$V$1180,8,FALSE),0)</f>
        <v>0</v>
      </c>
      <c r="G1196" s="353">
        <f>+IFERROR(VLOOKUP($A1196,Data_Loss!$A$2:$V$1180,9,FALSE),0)</f>
        <v>0</v>
      </c>
      <c r="H1196" s="353">
        <f>+IFERROR(VLOOKUP($A1196,Data_Loss!$A$2:$V$1180,10,FALSE),0)</f>
        <v>1</v>
      </c>
      <c r="I1196" s="353">
        <f>+IFERROR(VLOOKUP($A1196,Data_Loss!$A$2:$V$1300,12,FALSE),0)</f>
        <v>0</v>
      </c>
      <c r="J1196" s="353">
        <f>+IFERROR(VLOOKUP($A1196,Data_Loss!$A$2:$V$1300,13,FALSE),0)</f>
        <v>0</v>
      </c>
      <c r="K1196" s="353">
        <f>+IFERROR(VLOOKUP($A1196,Data_Loss!$A$2:$V$1300,14,FALSE),0)</f>
        <v>0</v>
      </c>
      <c r="L1196" s="353">
        <f>+IFERROR(VLOOKUP($A1196,Data_Loss!$A$2:$V$1300,15,FALSE),0)</f>
        <v>0</v>
      </c>
      <c r="M1196" s="353">
        <f>+IFERROR(VLOOKUP($A1196,Data_Loss!$A$2:$V$1300,16,FALSE),0)</f>
        <v>20649</v>
      </c>
      <c r="N1196" s="353">
        <f>+IFERROR(VLOOKUP($A1196,Data_Loss!$A$2:$V$1300,17,FALSE),0)</f>
        <v>0</v>
      </c>
      <c r="O1196" s="353">
        <f>+IFERROR(VLOOKUP($A1196,Data_Loss!$A$2:$V$1300,18,FALSE),0)</f>
        <v>0</v>
      </c>
      <c r="P1196" s="353">
        <f>+IFERROR(VLOOKUP($A1196,Data_Loss!$A$2:$V$1300,19,FALSE),0)</f>
        <v>0</v>
      </c>
      <c r="Q1196" s="353">
        <f>+IFERROR(VLOOKUP($A1196,Data_Loss!$A$2:$V$1300,20,FALSE),0)</f>
        <v>0</v>
      </c>
      <c r="R1196" s="353">
        <f>+IFERROR(VLOOKUP($A1196,Data_Loss!$A$2:$V$1300,21,FALSE),0)</f>
        <v>8471</v>
      </c>
      <c r="S1196" s="353">
        <f>+IFERROR(VLOOKUP($A1196,Data_Loss!$A$2:$V$1300,22,FALSE),0)</f>
        <v>18315</v>
      </c>
      <c r="T1196" s="191">
        <f>+$I1196*'10k &amp; MO'!C$4+$J1196*'10k &amp; MO'!C$10+$K1196*'10k &amp; MO'!C$16+$L1196*'10k &amp; MO'!C$22+$M1196*'10k &amp; MO'!C$28</f>
        <v>0</v>
      </c>
      <c r="U1196" s="349">
        <f>+$I1196*'10k &amp; MO'!D$4+$J1196*'10k &amp; MO'!D$10+$K1196*'10k &amp; MO'!D$16+$L1196*'10k &amp; MO'!D$22+$M1196*'10k &amp; MO'!D$28</f>
        <v>0</v>
      </c>
      <c r="V1196" s="349">
        <f>+$I1196*'10k &amp; MO'!E$4+$J1196*'10k &amp; MO'!E$10+$K1196*'10k &amp; MO'!E$16+$L1196*'10k &amp; MO'!E$22+$M1196*'10k &amp; MO'!E$28</f>
        <v>722.71500000000003</v>
      </c>
      <c r="W1196" s="349">
        <f>+$I1196*'10k &amp; MO'!F$4+$J1196*'10k &amp; MO'!F$10+$K1196*'10k &amp; MO'!F$16+$L1196*'10k &amp; MO'!F$22+$M1196*'10k &amp; MO'!F$28</f>
        <v>431.56409999999994</v>
      </c>
      <c r="X1196" s="349">
        <f>+$I1196*'10k &amp; MO'!G$4+$J1196*'10k &amp; MO'!G$10+$K1196*'10k &amp; MO'!G$16+$L1196*'10k &amp; MO'!G$22+$M1196*'10k &amp; MO'!G$28</f>
        <v>23853.7248</v>
      </c>
      <c r="Y1196" s="349">
        <f>+$N1196*'10k &amp; MO'!H$4+$O1196*'10k &amp; MO'!H$10+$P1196*'10k &amp; MO'!H$16+$Q1196*'10k &amp; MO'!H$22+$R1196*'10k &amp; MO'!H$28</f>
        <v>0</v>
      </c>
      <c r="Z1196" s="349">
        <f>+$N1196*'10k &amp; MO'!I$4+$O1196*'10k &amp; MO'!I$10+$P1196*'10k &amp; MO'!I$16+$Q1196*'10k &amp; MO'!I$22+$R1196*'10k &amp; MO'!I$28</f>
        <v>0</v>
      </c>
      <c r="AA1196" s="349">
        <f>+$N1196*'10k &amp; MO'!J$4+$O1196*'10k &amp; MO'!J$10+$P1196*'10k &amp; MO'!J$16+$Q1196*'10k &amp; MO'!J$22+$R1196*'10k &amp; MO'!J$28</f>
        <v>238.88219999999998</v>
      </c>
      <c r="AB1196" s="349">
        <f>+$N1196*'10k &amp; MO'!K$4+$O1196*'10k &amp; MO'!K$10+$P1196*'10k &amp; MO'!K$16+$Q1196*'10k &amp; MO'!K$22+$R1196*'10k &amp; MO'!K$28</f>
        <v>326.13349999999997</v>
      </c>
      <c r="AC1196" s="349">
        <f>+$N1196*'10k &amp; MO'!L$4+$O1196*'10k &amp; MO'!L$10+$P1196*'10k &amp; MO'!L$16+$Q1196*'10k &amp; MO'!L$22+$R1196*'10k &amp; MO'!L$28</f>
        <v>12430.3454</v>
      </c>
      <c r="AD1196" s="350">
        <f>+S1196*'10k &amp; MO'!O$4</f>
        <v>22197.78</v>
      </c>
      <c r="AF1196" s="192" t="str">
        <f t="shared" si="161"/>
        <v>9322015</v>
      </c>
      <c r="AG1196" s="192">
        <f>+IFERROR(VLOOKUP($AF1196,'Limited Loss'!$F$5:$P$124,AG$3,FALSE),0)</f>
        <v>0</v>
      </c>
      <c r="AH1196" s="193">
        <f>+IFERROR(VLOOKUP($AF1196,'Limited Loss'!$F$5:$P$124,AH$3,FALSE),0)</f>
        <v>0</v>
      </c>
      <c r="AI1196" s="193">
        <f>+IFERROR(VLOOKUP($AF1196,'Limited Loss'!$F$5:$P$124,AI$3,FALSE),0)</f>
        <v>0</v>
      </c>
      <c r="AJ1196" s="193">
        <f>+IFERROR(VLOOKUP($AF1196,'Limited Loss'!$F$5:$P$124,AJ$3,FALSE),0)</f>
        <v>0</v>
      </c>
      <c r="AK1196" s="100">
        <f>+IFERROR(VLOOKUP($AF1196,'Limited Loss'!$F$5:$P$124,AK$3,FALSE),0)</f>
        <v>0</v>
      </c>
      <c r="AL1196" s="193">
        <f>+IFERROR(VLOOKUP($AF1196,'Limited Loss'!$F$5:$P$124,AL$3,FALSE),0)</f>
        <v>0</v>
      </c>
      <c r="AM1196" s="193">
        <f>+IFERROR(VLOOKUP($AF1196,'Limited Loss'!$F$5:$P$124,AM$3,FALSE),0)</f>
        <v>0</v>
      </c>
      <c r="AN1196" s="193">
        <f>+IFERROR(VLOOKUP($AF1196,'Limited Loss'!$F$5:$P$124,AN$3,FALSE),0)</f>
        <v>0</v>
      </c>
      <c r="AO1196" s="193">
        <f>+IFERROR(VLOOKUP($AF1196,'Limited Loss'!$F$5:$P$124,AO$3,FALSE),0)</f>
        <v>0</v>
      </c>
      <c r="AP1196" s="100">
        <f>+IFERROR(VLOOKUP($AF1196,'Limited Loss'!$F$5:$P$124,AP$3,FALSE),0)</f>
        <v>0</v>
      </c>
      <c r="AQ1196" s="353"/>
      <c r="AR1196" s="331">
        <f t="shared" si="162"/>
        <v>932</v>
      </c>
      <c r="AS1196" s="332">
        <f t="shared" si="162"/>
        <v>2015</v>
      </c>
      <c r="AT1196" s="349">
        <f t="shared" si="167"/>
        <v>0</v>
      </c>
      <c r="AU1196" s="349">
        <f t="shared" si="167"/>
        <v>0</v>
      </c>
      <c r="AV1196" s="349">
        <f t="shared" si="167"/>
        <v>722.71500000000003</v>
      </c>
      <c r="AW1196" s="349">
        <f t="shared" si="167"/>
        <v>431.56409999999994</v>
      </c>
      <c r="AX1196" s="350">
        <f t="shared" si="167"/>
        <v>23853.7248</v>
      </c>
      <c r="AY1196" s="349">
        <f t="shared" si="167"/>
        <v>0</v>
      </c>
      <c r="AZ1196" s="349">
        <f t="shared" si="167"/>
        <v>0</v>
      </c>
      <c r="BA1196" s="349">
        <f t="shared" si="167"/>
        <v>238.88219999999998</v>
      </c>
      <c r="BB1196" s="349">
        <f t="shared" si="168"/>
        <v>326.13349999999997</v>
      </c>
      <c r="BC1196" s="349">
        <f t="shared" si="168"/>
        <v>12430.3454</v>
      </c>
      <c r="BD1196" s="350">
        <f t="shared" si="168"/>
        <v>22197.78</v>
      </c>
      <c r="BE1196" s="349">
        <f t="shared" si="164"/>
        <v>961.59720000000004</v>
      </c>
      <c r="BF1196" s="375">
        <f t="shared" si="165"/>
        <v>37041.767800000001</v>
      </c>
      <c r="BG1196" s="334">
        <f t="shared" si="166"/>
        <v>22197.78</v>
      </c>
    </row>
    <row r="1197" spans="1:59" x14ac:dyDescent="0.2">
      <c r="A1197" s="326" t="str">
        <f t="shared" si="163"/>
        <v>9322016</v>
      </c>
      <c r="B1197">
        <v>932</v>
      </c>
      <c r="C1197" s="327">
        <v>2016</v>
      </c>
      <c r="D1197" s="353">
        <f>+IFERROR(VLOOKUP($A1197,Data_Loss!$A$2:$V$1180,6,FALSE),0)</f>
        <v>0</v>
      </c>
      <c r="E1197" s="353">
        <f>+IFERROR(VLOOKUP($A1197,Data_Loss!$A$2:$V$1180,7,FALSE),0)</f>
        <v>0</v>
      </c>
      <c r="F1197" s="353">
        <f>+IFERROR(VLOOKUP($A1197,Data_Loss!$A$2:$V$1180,8,FALSE),0)</f>
        <v>0</v>
      </c>
      <c r="G1197" s="353">
        <f>+IFERROR(VLOOKUP($A1197,Data_Loss!$A$2:$V$1180,9,FALSE),0)</f>
        <v>0</v>
      </c>
      <c r="H1197" s="353">
        <f>+IFERROR(VLOOKUP($A1197,Data_Loss!$A$2:$V$1180,10,FALSE),0)</f>
        <v>0</v>
      </c>
      <c r="I1197" s="353">
        <f>+IFERROR(VLOOKUP($A1197,Data_Loss!$A$2:$V$1300,12,FALSE),0)</f>
        <v>0</v>
      </c>
      <c r="J1197" s="353">
        <f>+IFERROR(VLOOKUP($A1197,Data_Loss!$A$2:$V$1300,13,FALSE),0)</f>
        <v>0</v>
      </c>
      <c r="K1197" s="353">
        <f>+IFERROR(VLOOKUP($A1197,Data_Loss!$A$2:$V$1300,14,FALSE),0)</f>
        <v>0</v>
      </c>
      <c r="L1197" s="353">
        <f>+IFERROR(VLOOKUP($A1197,Data_Loss!$A$2:$V$1300,15,FALSE),0)</f>
        <v>0</v>
      </c>
      <c r="M1197" s="353">
        <f>+IFERROR(VLOOKUP($A1197,Data_Loss!$A$2:$V$1300,16,FALSE),0)</f>
        <v>0</v>
      </c>
      <c r="N1197" s="353">
        <f>+IFERROR(VLOOKUP($A1197,Data_Loss!$A$2:$V$1300,17,FALSE),0)</f>
        <v>0</v>
      </c>
      <c r="O1197" s="353">
        <f>+IFERROR(VLOOKUP($A1197,Data_Loss!$A$2:$V$1300,18,FALSE),0)</f>
        <v>0</v>
      </c>
      <c r="P1197" s="353">
        <f>+IFERROR(VLOOKUP($A1197,Data_Loss!$A$2:$V$1300,19,FALSE),0)</f>
        <v>0</v>
      </c>
      <c r="Q1197" s="353">
        <f>+IFERROR(VLOOKUP($A1197,Data_Loss!$A$2:$V$1300,20,FALSE),0)</f>
        <v>0</v>
      </c>
      <c r="R1197" s="353">
        <f>+IFERROR(VLOOKUP($A1197,Data_Loss!$A$2:$V$1300,21,FALSE),0)</f>
        <v>0</v>
      </c>
      <c r="S1197" s="353">
        <f>+IFERROR(VLOOKUP($A1197,Data_Loss!$A$2:$V$1300,22,FALSE),0)</f>
        <v>349</v>
      </c>
      <c r="T1197" s="191">
        <f>+$I1197*'10k &amp; MO'!C$5+$J1197*'10k &amp; MO'!C$11+$K1197*'10k &amp; MO'!C$17+$L1197*'10k &amp; MO'!C$23+$M1197*'10k &amp; MO'!C$29</f>
        <v>0</v>
      </c>
      <c r="U1197" s="349">
        <f>+$I1197*'10k &amp; MO'!D$5+$J1197*'10k &amp; MO'!D$11+$K1197*'10k &amp; MO'!D$17+$L1197*'10k &amp; MO'!D$23+$M1197*'10k &amp; MO'!D$29</f>
        <v>0</v>
      </c>
      <c r="V1197" s="349">
        <f>+$I1197*'10k &amp; MO'!E$5+$J1197*'10k &amp; MO'!E$11+$K1197*'10k &amp; MO'!E$17+$L1197*'10k &amp; MO'!E$23+$M1197*'10k &amp; MO'!E$29</f>
        <v>0</v>
      </c>
      <c r="W1197" s="349">
        <f>+$I1197*'10k &amp; MO'!F$5+$J1197*'10k &amp; MO'!F$11+$K1197*'10k &amp; MO'!F$17+$L1197*'10k &amp; MO'!F$23+$M1197*'10k &amp; MO'!F$29</f>
        <v>0</v>
      </c>
      <c r="X1197" s="349">
        <f>+$I1197*'10k &amp; MO'!G$5+$J1197*'10k &amp; MO'!G$11+$K1197*'10k &amp; MO'!G$17+$L1197*'10k &amp; MO'!G$23+$M1197*'10k &amp; MO'!G$29</f>
        <v>0</v>
      </c>
      <c r="Y1197" s="349">
        <f>+$N1197*'10k &amp; MO'!H$5+$O1197*'10k &amp; MO'!H$11+$P1197*'10k &amp; MO'!H$17+$Q1197*'10k &amp; MO'!H$23+$R1197*'10k &amp; MO'!H$29</f>
        <v>0</v>
      </c>
      <c r="Z1197" s="349">
        <f>+$N1197*'10k &amp; MO'!I$5+$O1197*'10k &amp; MO'!I$11+$P1197*'10k &amp; MO'!I$17+$Q1197*'10k &amp; MO'!I$23+$R1197*'10k &amp; MO'!I$29</f>
        <v>0</v>
      </c>
      <c r="AA1197" s="349">
        <f>+$N1197*'10k &amp; MO'!J$5+$O1197*'10k &amp; MO'!J$11+$P1197*'10k &amp; MO'!J$17+$Q1197*'10k &amp; MO'!J$23+$R1197*'10k &amp; MO'!J$29</f>
        <v>0</v>
      </c>
      <c r="AB1197" s="349">
        <f>+$N1197*'10k &amp; MO'!K$5+$O1197*'10k &amp; MO'!K$11+$P1197*'10k &amp; MO'!K$17+$Q1197*'10k &amp; MO'!K$23+$R1197*'10k &amp; MO'!K$29</f>
        <v>0</v>
      </c>
      <c r="AC1197" s="349">
        <f>+$N1197*'10k &amp; MO'!L$5+$O1197*'10k &amp; MO'!L$11+$P1197*'10k &amp; MO'!L$17+$Q1197*'10k &amp; MO'!L$23+$R1197*'10k &amp; MO'!L$29</f>
        <v>0</v>
      </c>
      <c r="AD1197" s="350">
        <f>+S1197*'10k &amp; MO'!O$5</f>
        <v>470.45200000000006</v>
      </c>
      <c r="AF1197" s="192" t="str">
        <f t="shared" si="161"/>
        <v>9322016</v>
      </c>
      <c r="AG1197" s="192">
        <f>+IFERROR(VLOOKUP($AF1197,'Limited Loss'!$F$5:$P$124,AG$3,FALSE),0)</f>
        <v>0</v>
      </c>
      <c r="AH1197" s="193">
        <f>+IFERROR(VLOOKUP($AF1197,'Limited Loss'!$F$5:$P$124,AH$3,FALSE),0)</f>
        <v>0</v>
      </c>
      <c r="AI1197" s="193">
        <f>+IFERROR(VLOOKUP($AF1197,'Limited Loss'!$F$5:$P$124,AI$3,FALSE),0)</f>
        <v>0</v>
      </c>
      <c r="AJ1197" s="193">
        <f>+IFERROR(VLOOKUP($AF1197,'Limited Loss'!$F$5:$P$124,AJ$3,FALSE),0)</f>
        <v>0</v>
      </c>
      <c r="AK1197" s="100">
        <f>+IFERROR(VLOOKUP($AF1197,'Limited Loss'!$F$5:$P$124,AK$3,FALSE),0)</f>
        <v>0</v>
      </c>
      <c r="AL1197" s="193">
        <f>+IFERROR(VLOOKUP($AF1197,'Limited Loss'!$F$5:$P$124,AL$3,FALSE),0)</f>
        <v>0</v>
      </c>
      <c r="AM1197" s="193">
        <f>+IFERROR(VLOOKUP($AF1197,'Limited Loss'!$F$5:$P$124,AM$3,FALSE),0)</f>
        <v>0</v>
      </c>
      <c r="AN1197" s="193">
        <f>+IFERROR(VLOOKUP($AF1197,'Limited Loss'!$F$5:$P$124,AN$3,FALSE),0)</f>
        <v>0</v>
      </c>
      <c r="AO1197" s="193">
        <f>+IFERROR(VLOOKUP($AF1197,'Limited Loss'!$F$5:$P$124,AO$3,FALSE),0)</f>
        <v>0</v>
      </c>
      <c r="AP1197" s="100">
        <f>+IFERROR(VLOOKUP($AF1197,'Limited Loss'!$F$5:$P$124,AP$3,FALSE),0)</f>
        <v>0</v>
      </c>
      <c r="AQ1197" s="353"/>
      <c r="AR1197" s="331">
        <f t="shared" si="162"/>
        <v>932</v>
      </c>
      <c r="AS1197" s="332">
        <f t="shared" si="162"/>
        <v>2016</v>
      </c>
      <c r="AT1197" s="349">
        <f t="shared" si="167"/>
        <v>0</v>
      </c>
      <c r="AU1197" s="349">
        <f t="shared" si="167"/>
        <v>0</v>
      </c>
      <c r="AV1197" s="349">
        <f t="shared" si="167"/>
        <v>0</v>
      </c>
      <c r="AW1197" s="349">
        <f t="shared" si="167"/>
        <v>0</v>
      </c>
      <c r="AX1197" s="350">
        <f t="shared" si="167"/>
        <v>0</v>
      </c>
      <c r="AY1197" s="349">
        <f t="shared" si="167"/>
        <v>0</v>
      </c>
      <c r="AZ1197" s="349">
        <f t="shared" si="167"/>
        <v>0</v>
      </c>
      <c r="BA1197" s="349">
        <f t="shared" si="167"/>
        <v>0</v>
      </c>
      <c r="BB1197" s="349">
        <f t="shared" si="168"/>
        <v>0</v>
      </c>
      <c r="BC1197" s="349">
        <f t="shared" si="168"/>
        <v>0</v>
      </c>
      <c r="BD1197" s="350">
        <f t="shared" si="168"/>
        <v>470.45200000000006</v>
      </c>
      <c r="BE1197" s="349">
        <f t="shared" si="164"/>
        <v>0</v>
      </c>
      <c r="BF1197" s="375">
        <f t="shared" si="165"/>
        <v>0</v>
      </c>
      <c r="BG1197" s="334">
        <f t="shared" si="166"/>
        <v>470.45200000000006</v>
      </c>
    </row>
    <row r="1198" spans="1:59" x14ac:dyDescent="0.2">
      <c r="A1198" s="326" t="str">
        <f t="shared" si="163"/>
        <v>9322017</v>
      </c>
      <c r="B1198">
        <v>932</v>
      </c>
      <c r="C1198" s="327">
        <v>2017</v>
      </c>
      <c r="D1198" s="353">
        <f>+IFERROR(VLOOKUP($A1198,Data_Loss!$A$2:$V$1180,6,FALSE),0)</f>
        <v>0</v>
      </c>
      <c r="E1198" s="353">
        <f>+IFERROR(VLOOKUP($A1198,Data_Loss!$A$2:$V$1180,7,FALSE),0)</f>
        <v>0</v>
      </c>
      <c r="F1198" s="353">
        <f>+IFERROR(VLOOKUP($A1198,Data_Loss!$A$2:$V$1180,8,FALSE),0)</f>
        <v>0</v>
      </c>
      <c r="G1198" s="353">
        <f>+IFERROR(VLOOKUP($A1198,Data_Loss!$A$2:$V$1180,9,FALSE),0)</f>
        <v>0</v>
      </c>
      <c r="H1198" s="353">
        <f>+IFERROR(VLOOKUP($A1198,Data_Loss!$A$2:$V$1180,10,FALSE),0)</f>
        <v>1</v>
      </c>
      <c r="I1198" s="353">
        <f>+IFERROR(VLOOKUP($A1198,Data_Loss!$A$2:$V$1300,12,FALSE),0)</f>
        <v>0</v>
      </c>
      <c r="J1198" s="353">
        <f>+IFERROR(VLOOKUP($A1198,Data_Loss!$A$2:$V$1300,13,FALSE),0)</f>
        <v>0</v>
      </c>
      <c r="K1198" s="353">
        <f>+IFERROR(VLOOKUP($A1198,Data_Loss!$A$2:$V$1300,14,FALSE),0)</f>
        <v>0</v>
      </c>
      <c r="L1198" s="353">
        <f>+IFERROR(VLOOKUP($A1198,Data_Loss!$A$2:$V$1300,15,FALSE),0)</f>
        <v>0</v>
      </c>
      <c r="M1198" s="353">
        <f>+IFERROR(VLOOKUP($A1198,Data_Loss!$A$2:$V$1300,16,FALSE),0)</f>
        <v>3254</v>
      </c>
      <c r="N1198" s="353">
        <f>+IFERROR(VLOOKUP($A1198,Data_Loss!$A$2:$V$1300,17,FALSE),0)</f>
        <v>0</v>
      </c>
      <c r="O1198" s="353">
        <f>+IFERROR(VLOOKUP($A1198,Data_Loss!$A$2:$V$1300,18,FALSE),0)</f>
        <v>0</v>
      </c>
      <c r="P1198" s="353">
        <f>+IFERROR(VLOOKUP($A1198,Data_Loss!$A$2:$V$1300,19,FALSE),0)</f>
        <v>0</v>
      </c>
      <c r="Q1198" s="353">
        <f>+IFERROR(VLOOKUP($A1198,Data_Loss!$A$2:$V$1300,20,FALSE),0)</f>
        <v>0</v>
      </c>
      <c r="R1198" s="353">
        <f>+IFERROR(VLOOKUP($A1198,Data_Loss!$A$2:$V$1300,21,FALSE),0)</f>
        <v>1929</v>
      </c>
      <c r="S1198" s="353">
        <f>+IFERROR(VLOOKUP($A1198,Data_Loss!$A$2:$V$1300,22,FALSE),0)</f>
        <v>213</v>
      </c>
      <c r="T1198" s="191">
        <f>+$I1198*'10k &amp; MO'!C$6+$J1198*'10k &amp; MO'!C$12+$K1198*'10k &amp; MO'!C$18+$L1198*'10k &amp; MO'!C$24+$M1198*'10k &amp; MO'!C$30</f>
        <v>0</v>
      </c>
      <c r="U1198" s="349">
        <f>+$I1198*'10k &amp; MO'!D$6+$J1198*'10k &amp; MO'!D$12+$K1198*'10k &amp; MO'!D$18+$L1198*'10k &amp; MO'!D$24+$M1198*'10k &amp; MO'!D$30</f>
        <v>2.9285999999999999</v>
      </c>
      <c r="V1198" s="349">
        <f>+$I1198*'10k &amp; MO'!E$6+$J1198*'10k &amp; MO'!E$12+$K1198*'10k &amp; MO'!E$18+$L1198*'10k &amp; MO'!E$24+$M1198*'10k &amp; MO'!E$30</f>
        <v>1294.1158</v>
      </c>
      <c r="W1198" s="349">
        <f>+$I1198*'10k &amp; MO'!F$6+$J1198*'10k &amp; MO'!F$12+$K1198*'10k &amp; MO'!F$18+$L1198*'10k &amp; MO'!F$24+$M1198*'10k &amp; MO'!F$30</f>
        <v>571.7278</v>
      </c>
      <c r="X1198" s="349">
        <f>+$I1198*'10k &amp; MO'!G$6+$J1198*'10k &amp; MO'!G$12+$K1198*'10k &amp; MO'!G$18+$L1198*'10k &amp; MO'!G$24+$M1198*'10k &amp; MO'!G$30</f>
        <v>3554.9949999999999</v>
      </c>
      <c r="Y1198" s="349">
        <f>+$N1198*'10k &amp; MO'!H$6+$O1198*'10k &amp; MO'!H$12+$P1198*'10k &amp; MO'!H$18+$Q1198*'10k &amp; MO'!H$24+$R1198*'10k &amp; MO'!H$30</f>
        <v>0</v>
      </c>
      <c r="Z1198" s="349">
        <f>+$N1198*'10k &amp; MO'!I$6+$O1198*'10k &amp; MO'!I$12+$P1198*'10k &amp; MO'!I$18+$Q1198*'10k &amp; MO'!I$24+$R1198*'10k &amp; MO'!I$30</f>
        <v>0.57869999999999999</v>
      </c>
      <c r="AA1198" s="349">
        <f>+$N1198*'10k &amp; MO'!J$6+$O1198*'10k &amp; MO'!J$12+$P1198*'10k &amp; MO'!J$18+$Q1198*'10k &amp; MO'!J$24+$R1198*'10k &amp; MO'!J$30</f>
        <v>787.03199999999993</v>
      </c>
      <c r="AB1198" s="349">
        <f>+$N1198*'10k &amp; MO'!K$6+$O1198*'10k &amp; MO'!K$12+$P1198*'10k &amp; MO'!K$18+$Q1198*'10k &amp; MO'!K$24+$R1198*'10k &amp; MO'!K$30</f>
        <v>396.98820000000001</v>
      </c>
      <c r="AC1198" s="349">
        <f>+$N1198*'10k &amp; MO'!L$6+$O1198*'10k &amp; MO'!L$12+$P1198*'10k &amp; MO'!L$18+$Q1198*'10k &amp; MO'!L$24+$R1198*'10k &amp; MO'!L$30</f>
        <v>2826.1779000000001</v>
      </c>
      <c r="AD1198" s="350">
        <f>+S1198*'10k &amp; MO'!O$6</f>
        <v>286.69800000000004</v>
      </c>
      <c r="AF1198" s="192" t="str">
        <f t="shared" si="161"/>
        <v>9322017</v>
      </c>
      <c r="AG1198" s="192">
        <f>+IFERROR(VLOOKUP($AF1198,'Limited Loss'!$F$5:$P$124,AG$3,FALSE),0)</f>
        <v>0</v>
      </c>
      <c r="AH1198" s="193">
        <f>+IFERROR(VLOOKUP($AF1198,'Limited Loss'!$F$5:$P$124,AH$3,FALSE),0)</f>
        <v>0</v>
      </c>
      <c r="AI1198" s="193">
        <f>+IFERROR(VLOOKUP($AF1198,'Limited Loss'!$F$5:$P$124,AI$3,FALSE),0)</f>
        <v>0</v>
      </c>
      <c r="AJ1198" s="193">
        <f>+IFERROR(VLOOKUP($AF1198,'Limited Loss'!$F$5:$P$124,AJ$3,FALSE),0)</f>
        <v>0</v>
      </c>
      <c r="AK1198" s="100">
        <f>+IFERROR(VLOOKUP($AF1198,'Limited Loss'!$F$5:$P$124,AK$3,FALSE),0)</f>
        <v>0</v>
      </c>
      <c r="AL1198" s="193">
        <f>+IFERROR(VLOOKUP($AF1198,'Limited Loss'!$F$5:$P$124,AL$3,FALSE),0)</f>
        <v>0</v>
      </c>
      <c r="AM1198" s="193">
        <f>+IFERROR(VLOOKUP($AF1198,'Limited Loss'!$F$5:$P$124,AM$3,FALSE),0)</f>
        <v>0</v>
      </c>
      <c r="AN1198" s="193">
        <f>+IFERROR(VLOOKUP($AF1198,'Limited Loss'!$F$5:$P$124,AN$3,FALSE),0)</f>
        <v>0</v>
      </c>
      <c r="AO1198" s="193">
        <f>+IFERROR(VLOOKUP($AF1198,'Limited Loss'!$F$5:$P$124,AO$3,FALSE),0)</f>
        <v>0</v>
      </c>
      <c r="AP1198" s="100">
        <f>+IFERROR(VLOOKUP($AF1198,'Limited Loss'!$F$5:$P$124,AP$3,FALSE),0)</f>
        <v>0</v>
      </c>
      <c r="AQ1198" s="353"/>
      <c r="AR1198" s="331">
        <f t="shared" si="162"/>
        <v>932</v>
      </c>
      <c r="AS1198" s="332">
        <f t="shared" si="162"/>
        <v>2017</v>
      </c>
      <c r="AT1198" s="349">
        <f t="shared" si="167"/>
        <v>0</v>
      </c>
      <c r="AU1198" s="349">
        <f t="shared" si="167"/>
        <v>2.9285999999999999</v>
      </c>
      <c r="AV1198" s="349">
        <f t="shared" si="167"/>
        <v>1294.1158</v>
      </c>
      <c r="AW1198" s="349">
        <f t="shared" si="167"/>
        <v>571.7278</v>
      </c>
      <c r="AX1198" s="350">
        <f t="shared" si="167"/>
        <v>3554.9949999999999</v>
      </c>
      <c r="AY1198" s="349">
        <f t="shared" si="167"/>
        <v>0</v>
      </c>
      <c r="AZ1198" s="349">
        <f t="shared" si="167"/>
        <v>0.57869999999999999</v>
      </c>
      <c r="BA1198" s="349">
        <f t="shared" si="167"/>
        <v>787.03199999999993</v>
      </c>
      <c r="BB1198" s="349">
        <f t="shared" si="168"/>
        <v>396.98820000000001</v>
      </c>
      <c r="BC1198" s="349">
        <f t="shared" si="168"/>
        <v>2826.1779000000001</v>
      </c>
      <c r="BD1198" s="350">
        <f t="shared" si="168"/>
        <v>286.69800000000004</v>
      </c>
      <c r="BE1198" s="349">
        <f t="shared" si="164"/>
        <v>2084.6550999999999</v>
      </c>
      <c r="BF1198" s="375">
        <f t="shared" si="165"/>
        <v>7349.8888999999999</v>
      </c>
      <c r="BG1198" s="334">
        <f t="shared" si="166"/>
        <v>286.69800000000004</v>
      </c>
    </row>
    <row r="1199" spans="1:59" x14ac:dyDescent="0.2">
      <c r="A1199" s="326" t="str">
        <f t="shared" si="163"/>
        <v>9322018</v>
      </c>
      <c r="B1199">
        <v>932</v>
      </c>
      <c r="C1199" s="327">
        <v>2018</v>
      </c>
      <c r="D1199" s="353">
        <f>+IFERROR(VLOOKUP($A1199,Data_Loss!$A$2:$V$1180,6,FALSE),0)</f>
        <v>0</v>
      </c>
      <c r="E1199" s="353">
        <f>+IFERROR(VLOOKUP($A1199,Data_Loss!$A$2:$V$1180,7,FALSE),0)</f>
        <v>0</v>
      </c>
      <c r="F1199" s="353">
        <f>+IFERROR(VLOOKUP($A1199,Data_Loss!$A$2:$V$1180,8,FALSE),0)</f>
        <v>0</v>
      </c>
      <c r="G1199" s="353">
        <f>+IFERROR(VLOOKUP($A1199,Data_Loss!$A$2:$V$1180,9,FALSE),0)</f>
        <v>1</v>
      </c>
      <c r="H1199" s="353">
        <f>+IFERROR(VLOOKUP($A1199,Data_Loss!$A$2:$V$1180,10,FALSE),0)</f>
        <v>0</v>
      </c>
      <c r="I1199" s="353">
        <f>+IFERROR(VLOOKUP($A1199,Data_Loss!$A$2:$V$1300,12,FALSE),0)</f>
        <v>0</v>
      </c>
      <c r="J1199" s="353">
        <f>+IFERROR(VLOOKUP($A1199,Data_Loss!$A$2:$V$1300,13,FALSE),0)</f>
        <v>0</v>
      </c>
      <c r="K1199" s="353">
        <f>+IFERROR(VLOOKUP($A1199,Data_Loss!$A$2:$V$1300,14,FALSE),0)</f>
        <v>0</v>
      </c>
      <c r="L1199" s="353">
        <f>+IFERROR(VLOOKUP($A1199,Data_Loss!$A$2:$V$1300,15,FALSE),0)</f>
        <v>38844</v>
      </c>
      <c r="M1199" s="353">
        <f>+IFERROR(VLOOKUP($A1199,Data_Loss!$A$2:$V$1300,16,FALSE),0)</f>
        <v>0</v>
      </c>
      <c r="N1199" s="353">
        <f>+IFERROR(VLOOKUP($A1199,Data_Loss!$A$2:$V$1300,17,FALSE),0)</f>
        <v>0</v>
      </c>
      <c r="O1199" s="353">
        <f>+IFERROR(VLOOKUP($A1199,Data_Loss!$A$2:$V$1300,18,FALSE),0)</f>
        <v>0</v>
      </c>
      <c r="P1199" s="353">
        <f>+IFERROR(VLOOKUP($A1199,Data_Loss!$A$2:$V$1300,19,FALSE),0)</f>
        <v>0</v>
      </c>
      <c r="Q1199" s="353">
        <f>+IFERROR(VLOOKUP($A1199,Data_Loss!$A$2:$V$1300,20,FALSE),0)</f>
        <v>55432</v>
      </c>
      <c r="R1199" s="353">
        <f>+IFERROR(VLOOKUP($A1199,Data_Loss!$A$2:$V$1300,21,FALSE),0)</f>
        <v>0</v>
      </c>
      <c r="S1199" s="353">
        <f>+IFERROR(VLOOKUP($A1199,Data_Loss!$A$2:$V$1300,22,FALSE),0)</f>
        <v>3353</v>
      </c>
      <c r="T1199" s="191">
        <f>+$I1199*'10k &amp; MO'!C$7+$J1199*'10k &amp; MO'!C$13+$K1199*'10k &amp; MO'!C$19+$L1199*'10k &amp; MO'!C$25+$M1199*'10k &amp; MO'!C$31</f>
        <v>0</v>
      </c>
      <c r="U1199" s="349">
        <f>+$I1199*'10k &amp; MO'!D$7+$J1199*'10k &amp; MO'!D$13+$K1199*'10k &amp; MO'!D$19+$L1199*'10k &amp; MO'!D$25+$M1199*'10k &amp; MO'!D$31</f>
        <v>1196.3951999999999</v>
      </c>
      <c r="V1199" s="349">
        <f>+$I1199*'10k &amp; MO'!E$7+$J1199*'10k &amp; MO'!E$13+$K1199*'10k &amp; MO'!E$19+$L1199*'10k &amp; MO'!E$25+$M1199*'10k &amp; MO'!E$31</f>
        <v>61140.456000000006</v>
      </c>
      <c r="W1199" s="349">
        <f>+$I1199*'10k &amp; MO'!F$7+$J1199*'10k &amp; MO'!F$13+$K1199*'10k &amp; MO'!F$19+$L1199*'10k &amp; MO'!F$25+$M1199*'10k &amp; MO'!F$31</f>
        <v>30360.470399999998</v>
      </c>
      <c r="X1199" s="349">
        <f>+$I1199*'10k &amp; MO'!G$7+$J1199*'10k &amp; MO'!G$13+$K1199*'10k &amp; MO'!G$19+$L1199*'10k &amp; MO'!G$25+$M1199*'10k &amp; MO'!G$31</f>
        <v>4051.4292</v>
      </c>
      <c r="Y1199" s="349">
        <f>+$N1199*'10k &amp; MO'!H$7+$O1199*'10k &amp; MO'!H$13+$P1199*'10k &amp; MO'!H$19+$Q1199*'10k &amp; MO'!H$25+$R1199*'10k &amp; MO'!H$31</f>
        <v>0</v>
      </c>
      <c r="Z1199" s="349">
        <f>+$N1199*'10k &amp; MO'!I$7+$O1199*'10k &amp; MO'!I$13+$P1199*'10k &amp; MO'!I$19+$Q1199*'10k &amp; MO'!I$25+$R1199*'10k &amp; MO'!I$31</f>
        <v>1574.2688000000001</v>
      </c>
      <c r="AA1199" s="349">
        <f>+$N1199*'10k &amp; MO'!J$7+$O1199*'10k &amp; MO'!J$13+$P1199*'10k &amp; MO'!J$19+$Q1199*'10k &amp; MO'!J$25+$R1199*'10k &amp; MO'!J$31</f>
        <v>78973.970400000006</v>
      </c>
      <c r="AB1199" s="349">
        <f>+$N1199*'10k &amp; MO'!K$7+$O1199*'10k &amp; MO'!K$13+$P1199*'10k &amp; MO'!K$19+$Q1199*'10k &amp; MO'!K$25+$R1199*'10k &amp; MO'!K$31</f>
        <v>53907.62</v>
      </c>
      <c r="AC1199" s="349">
        <f>+$N1199*'10k &amp; MO'!L$7+$O1199*'10k &amp; MO'!L$13+$P1199*'10k &amp; MO'!L$19+$Q1199*'10k &amp; MO'!L$25+$R1199*'10k &amp; MO'!L$31</f>
        <v>9312.5760000000009</v>
      </c>
      <c r="AD1199" s="350">
        <f>+S1199*'10k &amp; MO'!O$7</f>
        <v>4446.0780000000004</v>
      </c>
      <c r="AF1199" s="192" t="str">
        <f t="shared" si="161"/>
        <v>9322018</v>
      </c>
      <c r="AG1199" s="192">
        <f>+IFERROR(VLOOKUP($AF1199,'Limited Loss'!$F$5:$P$124,AG$3,FALSE),0)</f>
        <v>0</v>
      </c>
      <c r="AH1199" s="193">
        <f>+IFERROR(VLOOKUP($AF1199,'Limited Loss'!$F$5:$P$124,AH$3,FALSE),0)</f>
        <v>0</v>
      </c>
      <c r="AI1199" s="193">
        <f>+IFERROR(VLOOKUP($AF1199,'Limited Loss'!$F$5:$P$124,AI$3,FALSE),0)</f>
        <v>0</v>
      </c>
      <c r="AJ1199" s="193">
        <f>+IFERROR(VLOOKUP($AF1199,'Limited Loss'!$F$5:$P$124,AJ$3,FALSE),0)</f>
        <v>0</v>
      </c>
      <c r="AK1199" s="100">
        <f>+IFERROR(VLOOKUP($AF1199,'Limited Loss'!$F$5:$P$124,AK$3,FALSE),0)</f>
        <v>0</v>
      </c>
      <c r="AL1199" s="193">
        <f>+IFERROR(VLOOKUP($AF1199,'Limited Loss'!$F$5:$P$124,AL$3,FALSE),0)</f>
        <v>0</v>
      </c>
      <c r="AM1199" s="193">
        <f>+IFERROR(VLOOKUP($AF1199,'Limited Loss'!$F$5:$P$124,AM$3,FALSE),0)</f>
        <v>0</v>
      </c>
      <c r="AN1199" s="193">
        <f>+IFERROR(VLOOKUP($AF1199,'Limited Loss'!$F$5:$P$124,AN$3,FALSE),0)</f>
        <v>0</v>
      </c>
      <c r="AO1199" s="193">
        <f>+IFERROR(VLOOKUP($AF1199,'Limited Loss'!$F$5:$P$124,AO$3,FALSE),0)</f>
        <v>0</v>
      </c>
      <c r="AP1199" s="100">
        <f>+IFERROR(VLOOKUP($AF1199,'Limited Loss'!$F$5:$P$124,AP$3,FALSE),0)</f>
        <v>0</v>
      </c>
      <c r="AQ1199" s="353"/>
      <c r="AR1199" s="331">
        <f t="shared" si="162"/>
        <v>932</v>
      </c>
      <c r="AS1199" s="332">
        <f t="shared" si="162"/>
        <v>2018</v>
      </c>
      <c r="AT1199" s="349">
        <f t="shared" si="167"/>
        <v>0</v>
      </c>
      <c r="AU1199" s="349">
        <f t="shared" si="167"/>
        <v>1196.3951999999999</v>
      </c>
      <c r="AV1199" s="349">
        <f t="shared" si="167"/>
        <v>61140.456000000006</v>
      </c>
      <c r="AW1199" s="349">
        <f t="shared" si="167"/>
        <v>30360.470399999998</v>
      </c>
      <c r="AX1199" s="350">
        <f t="shared" si="167"/>
        <v>4051.4292</v>
      </c>
      <c r="AY1199" s="349">
        <f t="shared" si="167"/>
        <v>0</v>
      </c>
      <c r="AZ1199" s="349">
        <f t="shared" si="167"/>
        <v>1574.2688000000001</v>
      </c>
      <c r="BA1199" s="349">
        <f t="shared" si="167"/>
        <v>78973.970400000006</v>
      </c>
      <c r="BB1199" s="349">
        <f t="shared" si="168"/>
        <v>53907.62</v>
      </c>
      <c r="BC1199" s="349">
        <f t="shared" si="168"/>
        <v>9312.5760000000009</v>
      </c>
      <c r="BD1199" s="350">
        <f t="shared" si="168"/>
        <v>4446.0780000000004</v>
      </c>
      <c r="BE1199" s="349">
        <f t="shared" si="164"/>
        <v>142885.09040000002</v>
      </c>
      <c r="BF1199" s="375">
        <f t="shared" si="165"/>
        <v>97632.095600000001</v>
      </c>
      <c r="BG1199" s="334">
        <f t="shared" si="166"/>
        <v>4446.0780000000004</v>
      </c>
    </row>
    <row r="1200" spans="1:59" x14ac:dyDescent="0.2">
      <c r="A1200" s="326" t="str">
        <f t="shared" si="163"/>
        <v>9332014</v>
      </c>
      <c r="B1200">
        <v>933</v>
      </c>
      <c r="C1200" s="327">
        <v>2014</v>
      </c>
      <c r="D1200" s="353">
        <f>+IFERROR(VLOOKUP($A1200,Data_Loss!$A$2:$V$1180,6,FALSE),0)</f>
        <v>0</v>
      </c>
      <c r="E1200" s="353">
        <f>+IFERROR(VLOOKUP($A1200,Data_Loss!$A$2:$V$1180,7,FALSE),0)</f>
        <v>0</v>
      </c>
      <c r="F1200" s="353">
        <f>+IFERROR(VLOOKUP($A1200,Data_Loss!$A$2:$V$1180,8,FALSE),0)</f>
        <v>0</v>
      </c>
      <c r="G1200" s="353">
        <f>+IFERROR(VLOOKUP($A1200,Data_Loss!$A$2:$V$1180,9,FALSE),0)</f>
        <v>1</v>
      </c>
      <c r="H1200" s="353">
        <f>+IFERROR(VLOOKUP($A1200,Data_Loss!$A$2:$V$1180,10,FALSE),0)</f>
        <v>0</v>
      </c>
      <c r="I1200" s="353">
        <f>+IFERROR(VLOOKUP($A1200,Data_Loss!$A$2:$V$1300,12,FALSE),0)</f>
        <v>0</v>
      </c>
      <c r="J1200" s="353">
        <f>+IFERROR(VLOOKUP($A1200,Data_Loss!$A$2:$V$1300,13,FALSE),0)</f>
        <v>0</v>
      </c>
      <c r="K1200" s="353">
        <f>+IFERROR(VLOOKUP($A1200,Data_Loss!$A$2:$V$1300,14,FALSE),0)</f>
        <v>0</v>
      </c>
      <c r="L1200" s="353">
        <f>+IFERROR(VLOOKUP($A1200,Data_Loss!$A$2:$V$1300,15,FALSE),0)</f>
        <v>3914</v>
      </c>
      <c r="M1200" s="353">
        <f>+IFERROR(VLOOKUP($A1200,Data_Loss!$A$2:$V$1300,16,FALSE),0)</f>
        <v>0</v>
      </c>
      <c r="N1200" s="353">
        <f>+IFERROR(VLOOKUP($A1200,Data_Loss!$A$2:$V$1300,17,FALSE),0)</f>
        <v>0</v>
      </c>
      <c r="O1200" s="353">
        <f>+IFERROR(VLOOKUP($A1200,Data_Loss!$A$2:$V$1300,18,FALSE),0)</f>
        <v>0</v>
      </c>
      <c r="P1200" s="353">
        <f>+IFERROR(VLOOKUP($A1200,Data_Loss!$A$2:$V$1300,19,FALSE),0)</f>
        <v>0</v>
      </c>
      <c r="Q1200" s="353">
        <f>+IFERROR(VLOOKUP($A1200,Data_Loss!$A$2:$V$1300,20,FALSE),0)</f>
        <v>14464</v>
      </c>
      <c r="R1200" s="353">
        <f>+IFERROR(VLOOKUP($A1200,Data_Loss!$A$2:$V$1300,21,FALSE),0)</f>
        <v>0</v>
      </c>
      <c r="S1200" s="353">
        <f>+IFERROR(VLOOKUP($A1200,Data_Loss!$A$2:$V$1300,22,FALSE),0)</f>
        <v>120</v>
      </c>
      <c r="T1200" s="191">
        <f>+$I1200*'10k &amp; MO'!C$3+$J1200*'10k &amp; MO'!C$9+$K1200*'10k &amp; MO'!C$15+$L1200*'10k &amp; MO'!C$21+$M1200*'10k &amp; MO'!C$27</f>
        <v>0</v>
      </c>
      <c r="U1200" s="349">
        <f>+$I1200*'10k &amp; MO'!D$3+$J1200*'10k &amp; MO'!D$9+$K1200*'10k &amp; MO'!D$15+$L1200*'10k &amp; MO'!D$21+$M1200*'10k &amp; MO'!D$27</f>
        <v>0</v>
      </c>
      <c r="V1200" s="349">
        <f>+$I1200*'10k &amp; MO'!E$3+$J1200*'10k &amp; MO'!E$9+$K1200*'10k &amp; MO'!E$15+$L1200*'10k &amp; MO'!E$21+$M1200*'10k &amp; MO'!E$27</f>
        <v>0</v>
      </c>
      <c r="W1200" s="349">
        <f>+$I1200*'10k &amp; MO'!F$3+$J1200*'10k &amp; MO'!F$9+$K1200*'10k &amp; MO'!F$15+$L1200*'10k &amp; MO'!F$21+$M1200*'10k &amp; MO'!F$27</f>
        <v>4810.3060000000005</v>
      </c>
      <c r="X1200" s="349">
        <f>+$I1200*'10k &amp; MO'!G$3+$J1200*'10k &amp; MO'!G$9+$K1200*'10k &amp; MO'!G$15+$L1200*'10k &amp; MO'!G$21+$M1200*'10k &amp; MO'!G$27</f>
        <v>0</v>
      </c>
      <c r="Y1200" s="349">
        <f>+$N1200*'10k &amp; MO'!H$3+$O1200*'10k &amp; MO'!H$9+$P1200*'10k &amp; MO'!H$15+$Q1200*'10k &amp; MO'!H$21+$R1200*'10k &amp; MO'!H$27</f>
        <v>0</v>
      </c>
      <c r="Z1200" s="349">
        <f>+$N1200*'10k &amp; MO'!I$3+$O1200*'10k &amp; MO'!I$9+$P1200*'10k &amp; MO'!I$15+$Q1200*'10k &amp; MO'!I$21+$R1200*'10k &amp; MO'!I$27</f>
        <v>0</v>
      </c>
      <c r="AA1200" s="349">
        <f>+$N1200*'10k &amp; MO'!J$3+$O1200*'10k &amp; MO'!J$9+$P1200*'10k &amp; MO'!J$15+$Q1200*'10k &amp; MO'!J$21+$R1200*'10k &amp; MO'!J$27</f>
        <v>0</v>
      </c>
      <c r="AB1200" s="349">
        <f>+$N1200*'10k &amp; MO'!K$3+$O1200*'10k &amp; MO'!K$9+$P1200*'10k &amp; MO'!K$15+$Q1200*'10k &amp; MO'!K$21+$R1200*'10k &amp; MO'!K$27</f>
        <v>20264.064000000002</v>
      </c>
      <c r="AC1200" s="349">
        <f>+$N1200*'10k &amp; MO'!L$3+$O1200*'10k &amp; MO'!L$9+$P1200*'10k &amp; MO'!L$15+$Q1200*'10k &amp; MO'!L$21+$R1200*'10k &amp; MO'!L$27</f>
        <v>0</v>
      </c>
      <c r="AD1200" s="350">
        <f>+S1200*'10k &amp; MO'!O$3</f>
        <v>128.51999999999998</v>
      </c>
      <c r="AF1200" s="192" t="str">
        <f t="shared" si="161"/>
        <v>9332014</v>
      </c>
      <c r="AG1200" s="192">
        <f>+IFERROR(VLOOKUP($AF1200,'Limited Loss'!$F$5:$P$124,AG$3,FALSE),0)</f>
        <v>0</v>
      </c>
      <c r="AH1200" s="193">
        <f>+IFERROR(VLOOKUP($AF1200,'Limited Loss'!$F$5:$P$124,AH$3,FALSE),0)</f>
        <v>0</v>
      </c>
      <c r="AI1200" s="193">
        <f>+IFERROR(VLOOKUP($AF1200,'Limited Loss'!$F$5:$P$124,AI$3,FALSE),0)</f>
        <v>0</v>
      </c>
      <c r="AJ1200" s="193">
        <f>+IFERROR(VLOOKUP($AF1200,'Limited Loss'!$F$5:$P$124,AJ$3,FALSE),0)</f>
        <v>0</v>
      </c>
      <c r="AK1200" s="100">
        <f>+IFERROR(VLOOKUP($AF1200,'Limited Loss'!$F$5:$P$124,AK$3,FALSE),0)</f>
        <v>0</v>
      </c>
      <c r="AL1200" s="193">
        <f>+IFERROR(VLOOKUP($AF1200,'Limited Loss'!$F$5:$P$124,AL$3,FALSE),0)</f>
        <v>0</v>
      </c>
      <c r="AM1200" s="193">
        <f>+IFERROR(VLOOKUP($AF1200,'Limited Loss'!$F$5:$P$124,AM$3,FALSE),0)</f>
        <v>0</v>
      </c>
      <c r="AN1200" s="193">
        <f>+IFERROR(VLOOKUP($AF1200,'Limited Loss'!$F$5:$P$124,AN$3,FALSE),0)</f>
        <v>0</v>
      </c>
      <c r="AO1200" s="193">
        <f>+IFERROR(VLOOKUP($AF1200,'Limited Loss'!$F$5:$P$124,AO$3,FALSE),0)</f>
        <v>0</v>
      </c>
      <c r="AP1200" s="100">
        <f>+IFERROR(VLOOKUP($AF1200,'Limited Loss'!$F$5:$P$124,AP$3,FALSE),0)</f>
        <v>0</v>
      </c>
      <c r="AQ1200" s="353"/>
      <c r="AR1200" s="331">
        <f t="shared" si="162"/>
        <v>933</v>
      </c>
      <c r="AS1200" s="332">
        <f t="shared" si="162"/>
        <v>2014</v>
      </c>
      <c r="AT1200" s="349">
        <f t="shared" si="167"/>
        <v>0</v>
      </c>
      <c r="AU1200" s="349">
        <f t="shared" si="167"/>
        <v>0</v>
      </c>
      <c r="AV1200" s="349">
        <f t="shared" si="167"/>
        <v>0</v>
      </c>
      <c r="AW1200" s="349">
        <f t="shared" si="167"/>
        <v>4810.3060000000005</v>
      </c>
      <c r="AX1200" s="350">
        <f t="shared" si="167"/>
        <v>0</v>
      </c>
      <c r="AY1200" s="349">
        <f t="shared" si="167"/>
        <v>0</v>
      </c>
      <c r="AZ1200" s="349">
        <f t="shared" si="167"/>
        <v>0</v>
      </c>
      <c r="BA1200" s="349">
        <f t="shared" si="167"/>
        <v>0</v>
      </c>
      <c r="BB1200" s="349">
        <f t="shared" si="168"/>
        <v>20264.064000000002</v>
      </c>
      <c r="BC1200" s="349">
        <f t="shared" si="168"/>
        <v>0</v>
      </c>
      <c r="BD1200" s="350">
        <f t="shared" si="168"/>
        <v>128.51999999999998</v>
      </c>
      <c r="BE1200" s="349">
        <f t="shared" si="164"/>
        <v>0</v>
      </c>
      <c r="BF1200" s="375">
        <f t="shared" si="165"/>
        <v>25074.370000000003</v>
      </c>
      <c r="BG1200" s="334">
        <f t="shared" si="166"/>
        <v>128.51999999999998</v>
      </c>
    </row>
    <row r="1201" spans="1:59" x14ac:dyDescent="0.2">
      <c r="A1201" s="326" t="str">
        <f t="shared" si="163"/>
        <v>9332015</v>
      </c>
      <c r="B1201">
        <v>933</v>
      </c>
      <c r="C1201" s="327">
        <v>2015</v>
      </c>
      <c r="D1201" s="353">
        <f>+IFERROR(VLOOKUP($A1201,Data_Loss!$A$2:$V$1180,6,FALSE),0)</f>
        <v>0</v>
      </c>
      <c r="E1201" s="353">
        <f>+IFERROR(VLOOKUP($A1201,Data_Loss!$A$2:$V$1180,7,FALSE),0)</f>
        <v>0</v>
      </c>
      <c r="F1201" s="353">
        <f>+IFERROR(VLOOKUP($A1201,Data_Loss!$A$2:$V$1180,8,FALSE),0)</f>
        <v>0</v>
      </c>
      <c r="G1201" s="353">
        <f>+IFERROR(VLOOKUP($A1201,Data_Loss!$A$2:$V$1180,9,FALSE),0)</f>
        <v>0</v>
      </c>
      <c r="H1201" s="353">
        <f>+IFERROR(VLOOKUP($A1201,Data_Loss!$A$2:$V$1180,10,FALSE),0)</f>
        <v>2</v>
      </c>
      <c r="I1201" s="353">
        <f>+IFERROR(VLOOKUP($A1201,Data_Loss!$A$2:$V$1300,12,FALSE),0)</f>
        <v>0</v>
      </c>
      <c r="J1201" s="353">
        <f>+IFERROR(VLOOKUP($A1201,Data_Loss!$A$2:$V$1300,13,FALSE),0)</f>
        <v>0</v>
      </c>
      <c r="K1201" s="353">
        <f>+IFERROR(VLOOKUP($A1201,Data_Loss!$A$2:$V$1300,14,FALSE),0)</f>
        <v>0</v>
      </c>
      <c r="L1201" s="353">
        <f>+IFERROR(VLOOKUP($A1201,Data_Loss!$A$2:$V$1300,15,FALSE),0)</f>
        <v>0</v>
      </c>
      <c r="M1201" s="353">
        <f>+IFERROR(VLOOKUP($A1201,Data_Loss!$A$2:$V$1300,16,FALSE),0)</f>
        <v>7629</v>
      </c>
      <c r="N1201" s="353">
        <f>+IFERROR(VLOOKUP($A1201,Data_Loss!$A$2:$V$1300,17,FALSE),0)</f>
        <v>0</v>
      </c>
      <c r="O1201" s="353">
        <f>+IFERROR(VLOOKUP($A1201,Data_Loss!$A$2:$V$1300,18,FALSE),0)</f>
        <v>0</v>
      </c>
      <c r="P1201" s="353">
        <f>+IFERROR(VLOOKUP($A1201,Data_Loss!$A$2:$V$1300,19,FALSE),0)</f>
        <v>0</v>
      </c>
      <c r="Q1201" s="353">
        <f>+IFERROR(VLOOKUP($A1201,Data_Loss!$A$2:$V$1300,20,FALSE),0)</f>
        <v>0</v>
      </c>
      <c r="R1201" s="353">
        <f>+IFERROR(VLOOKUP($A1201,Data_Loss!$A$2:$V$1300,21,FALSE),0)</f>
        <v>17707</v>
      </c>
      <c r="S1201" s="353">
        <f>+IFERROR(VLOOKUP($A1201,Data_Loss!$A$2:$V$1300,22,FALSE),0)</f>
        <v>2810</v>
      </c>
      <c r="T1201" s="191">
        <f>+$I1201*'10k &amp; MO'!C$4+$J1201*'10k &amp; MO'!C$10+$K1201*'10k &amp; MO'!C$16+$L1201*'10k &amp; MO'!C$22+$M1201*'10k &amp; MO'!C$28</f>
        <v>0</v>
      </c>
      <c r="U1201" s="349">
        <f>+$I1201*'10k &amp; MO'!D$4+$J1201*'10k &amp; MO'!D$10+$K1201*'10k &amp; MO'!D$16+$L1201*'10k &amp; MO'!D$22+$M1201*'10k &amp; MO'!D$28</f>
        <v>0</v>
      </c>
      <c r="V1201" s="349">
        <f>+$I1201*'10k &amp; MO'!E$4+$J1201*'10k &amp; MO'!E$10+$K1201*'10k &amp; MO'!E$16+$L1201*'10k &amp; MO'!E$22+$M1201*'10k &amp; MO'!E$28</f>
        <v>267.01500000000004</v>
      </c>
      <c r="W1201" s="349">
        <f>+$I1201*'10k &amp; MO'!F$4+$J1201*'10k &amp; MO'!F$10+$K1201*'10k &amp; MO'!F$16+$L1201*'10k &amp; MO'!F$22+$M1201*'10k &amp; MO'!F$28</f>
        <v>159.4461</v>
      </c>
      <c r="X1201" s="349">
        <f>+$I1201*'10k &amp; MO'!G$4+$J1201*'10k &amp; MO'!G$10+$K1201*'10k &amp; MO'!G$16+$L1201*'10k &amp; MO'!G$22+$M1201*'10k &amp; MO'!G$28</f>
        <v>8813.0208000000002</v>
      </c>
      <c r="Y1201" s="349">
        <f>+$N1201*'10k &amp; MO'!H$4+$O1201*'10k &amp; MO'!H$10+$P1201*'10k &amp; MO'!H$16+$Q1201*'10k &amp; MO'!H$22+$R1201*'10k &amp; MO'!H$28</f>
        <v>0</v>
      </c>
      <c r="Z1201" s="349">
        <f>+$N1201*'10k &amp; MO'!I$4+$O1201*'10k &amp; MO'!I$10+$P1201*'10k &amp; MO'!I$16+$Q1201*'10k &amp; MO'!I$22+$R1201*'10k &amp; MO'!I$28</f>
        <v>0</v>
      </c>
      <c r="AA1201" s="349">
        <f>+$N1201*'10k &amp; MO'!J$4+$O1201*'10k &amp; MO'!J$10+$P1201*'10k &amp; MO'!J$16+$Q1201*'10k &amp; MO'!J$22+$R1201*'10k &amp; MO'!J$28</f>
        <v>499.3374</v>
      </c>
      <c r="AB1201" s="349">
        <f>+$N1201*'10k &amp; MO'!K$4+$O1201*'10k &amp; MO'!K$10+$P1201*'10k &amp; MO'!K$16+$Q1201*'10k &amp; MO'!K$22+$R1201*'10k &amp; MO'!K$28</f>
        <v>681.71950000000004</v>
      </c>
      <c r="AC1201" s="349">
        <f>+$N1201*'10k &amp; MO'!L$4+$O1201*'10k &amp; MO'!L$10+$P1201*'10k &amp; MO'!L$16+$Q1201*'10k &amp; MO'!L$22+$R1201*'10k &amp; MO'!L$28</f>
        <v>25983.251800000002</v>
      </c>
      <c r="AD1201" s="350">
        <f>+S1201*'10k &amp; MO'!O$4</f>
        <v>3405.72</v>
      </c>
      <c r="AF1201" s="192" t="str">
        <f t="shared" si="161"/>
        <v>9332015</v>
      </c>
      <c r="AG1201" s="192">
        <f>+IFERROR(VLOOKUP($AF1201,'Limited Loss'!$F$5:$P$124,AG$3,FALSE),0)</f>
        <v>0</v>
      </c>
      <c r="AH1201" s="193">
        <f>+IFERROR(VLOOKUP($AF1201,'Limited Loss'!$F$5:$P$124,AH$3,FALSE),0)</f>
        <v>0</v>
      </c>
      <c r="AI1201" s="193">
        <f>+IFERROR(VLOOKUP($AF1201,'Limited Loss'!$F$5:$P$124,AI$3,FALSE),0)</f>
        <v>0</v>
      </c>
      <c r="AJ1201" s="193">
        <f>+IFERROR(VLOOKUP($AF1201,'Limited Loss'!$F$5:$P$124,AJ$3,FALSE),0)</f>
        <v>0</v>
      </c>
      <c r="AK1201" s="100">
        <f>+IFERROR(VLOOKUP($AF1201,'Limited Loss'!$F$5:$P$124,AK$3,FALSE),0)</f>
        <v>0</v>
      </c>
      <c r="AL1201" s="193">
        <f>+IFERROR(VLOOKUP($AF1201,'Limited Loss'!$F$5:$P$124,AL$3,FALSE),0)</f>
        <v>0</v>
      </c>
      <c r="AM1201" s="193">
        <f>+IFERROR(VLOOKUP($AF1201,'Limited Loss'!$F$5:$P$124,AM$3,FALSE),0)</f>
        <v>0</v>
      </c>
      <c r="AN1201" s="193">
        <f>+IFERROR(VLOOKUP($AF1201,'Limited Loss'!$F$5:$P$124,AN$3,FALSE),0)</f>
        <v>0</v>
      </c>
      <c r="AO1201" s="193">
        <f>+IFERROR(VLOOKUP($AF1201,'Limited Loss'!$F$5:$P$124,AO$3,FALSE),0)</f>
        <v>0</v>
      </c>
      <c r="AP1201" s="100">
        <f>+IFERROR(VLOOKUP($AF1201,'Limited Loss'!$F$5:$P$124,AP$3,FALSE),0)</f>
        <v>0</v>
      </c>
      <c r="AQ1201" s="353"/>
      <c r="AR1201" s="331">
        <f t="shared" si="162"/>
        <v>933</v>
      </c>
      <c r="AS1201" s="332">
        <f t="shared" si="162"/>
        <v>2015</v>
      </c>
      <c r="AT1201" s="349">
        <f t="shared" si="167"/>
        <v>0</v>
      </c>
      <c r="AU1201" s="349">
        <f t="shared" si="167"/>
        <v>0</v>
      </c>
      <c r="AV1201" s="349">
        <f t="shared" si="167"/>
        <v>267.01500000000004</v>
      </c>
      <c r="AW1201" s="349">
        <f t="shared" si="167"/>
        <v>159.4461</v>
      </c>
      <c r="AX1201" s="350">
        <f t="shared" si="167"/>
        <v>8813.0208000000002</v>
      </c>
      <c r="AY1201" s="349">
        <f t="shared" si="167"/>
        <v>0</v>
      </c>
      <c r="AZ1201" s="349">
        <f t="shared" si="167"/>
        <v>0</v>
      </c>
      <c r="BA1201" s="349">
        <f t="shared" si="167"/>
        <v>499.3374</v>
      </c>
      <c r="BB1201" s="349">
        <f t="shared" si="168"/>
        <v>681.71950000000004</v>
      </c>
      <c r="BC1201" s="349">
        <f t="shared" si="168"/>
        <v>25983.251800000002</v>
      </c>
      <c r="BD1201" s="350">
        <f t="shared" si="168"/>
        <v>3405.72</v>
      </c>
      <c r="BE1201" s="349">
        <f t="shared" si="164"/>
        <v>766.35239999999999</v>
      </c>
      <c r="BF1201" s="375">
        <f t="shared" si="165"/>
        <v>35637.438200000004</v>
      </c>
      <c r="BG1201" s="334">
        <f t="shared" si="166"/>
        <v>3405.72</v>
      </c>
    </row>
    <row r="1202" spans="1:59" x14ac:dyDescent="0.2">
      <c r="A1202" s="326" t="str">
        <f t="shared" si="163"/>
        <v>9332016</v>
      </c>
      <c r="B1202">
        <v>933</v>
      </c>
      <c r="C1202" s="327">
        <v>2016</v>
      </c>
      <c r="D1202" s="353">
        <f>+IFERROR(VLOOKUP($A1202,Data_Loss!$A$2:$V$1180,6,FALSE),0)</f>
        <v>0</v>
      </c>
      <c r="E1202" s="353">
        <f>+IFERROR(VLOOKUP($A1202,Data_Loss!$A$2:$V$1180,7,FALSE),0)</f>
        <v>0</v>
      </c>
      <c r="F1202" s="353">
        <f>+IFERROR(VLOOKUP($A1202,Data_Loss!$A$2:$V$1180,8,FALSE),0)</f>
        <v>0</v>
      </c>
      <c r="G1202" s="353">
        <f>+IFERROR(VLOOKUP($A1202,Data_Loss!$A$2:$V$1180,9,FALSE),0)</f>
        <v>0</v>
      </c>
      <c r="H1202" s="353">
        <f>+IFERROR(VLOOKUP($A1202,Data_Loss!$A$2:$V$1180,10,FALSE),0)</f>
        <v>2</v>
      </c>
      <c r="I1202" s="353">
        <f>+IFERROR(VLOOKUP($A1202,Data_Loss!$A$2:$V$1300,12,FALSE),0)</f>
        <v>0</v>
      </c>
      <c r="J1202" s="353">
        <f>+IFERROR(VLOOKUP($A1202,Data_Loss!$A$2:$V$1300,13,FALSE),0)</f>
        <v>0</v>
      </c>
      <c r="K1202" s="353">
        <f>+IFERROR(VLOOKUP($A1202,Data_Loss!$A$2:$V$1300,14,FALSE),0)</f>
        <v>0</v>
      </c>
      <c r="L1202" s="353">
        <f>+IFERROR(VLOOKUP($A1202,Data_Loss!$A$2:$V$1300,15,FALSE),0)</f>
        <v>0</v>
      </c>
      <c r="M1202" s="353">
        <f>+IFERROR(VLOOKUP($A1202,Data_Loss!$A$2:$V$1300,16,FALSE),0)</f>
        <v>51487</v>
      </c>
      <c r="N1202" s="353">
        <f>+IFERROR(VLOOKUP($A1202,Data_Loss!$A$2:$V$1300,17,FALSE),0)</f>
        <v>0</v>
      </c>
      <c r="O1202" s="353">
        <f>+IFERROR(VLOOKUP($A1202,Data_Loss!$A$2:$V$1300,18,FALSE),0)</f>
        <v>0</v>
      </c>
      <c r="P1202" s="353">
        <f>+IFERROR(VLOOKUP($A1202,Data_Loss!$A$2:$V$1300,19,FALSE),0)</f>
        <v>0</v>
      </c>
      <c r="Q1202" s="353">
        <f>+IFERROR(VLOOKUP($A1202,Data_Loss!$A$2:$V$1300,20,FALSE),0)</f>
        <v>0</v>
      </c>
      <c r="R1202" s="353">
        <f>+IFERROR(VLOOKUP($A1202,Data_Loss!$A$2:$V$1300,21,FALSE),0)</f>
        <v>18813</v>
      </c>
      <c r="S1202" s="353">
        <f>+IFERROR(VLOOKUP($A1202,Data_Loss!$A$2:$V$1300,22,FALSE),0)</f>
        <v>873</v>
      </c>
      <c r="T1202" s="191">
        <f>+$I1202*'10k &amp; MO'!C$5+$J1202*'10k &amp; MO'!C$11+$K1202*'10k &amp; MO'!C$17+$L1202*'10k &amp; MO'!C$23+$M1202*'10k &amp; MO'!C$29</f>
        <v>0</v>
      </c>
      <c r="U1202" s="349">
        <f>+$I1202*'10k &amp; MO'!D$5+$J1202*'10k &amp; MO'!D$11+$K1202*'10k &amp; MO'!D$17+$L1202*'10k &amp; MO'!D$23+$M1202*'10k &amp; MO'!D$29</f>
        <v>0</v>
      </c>
      <c r="V1202" s="349">
        <f>+$I1202*'10k &amp; MO'!E$5+$J1202*'10k &amp; MO'!E$11+$K1202*'10k &amp; MO'!E$17+$L1202*'10k &amp; MO'!E$23+$M1202*'10k &amp; MO'!E$29</f>
        <v>5833.4771000000001</v>
      </c>
      <c r="W1202" s="349">
        <f>+$I1202*'10k &amp; MO'!F$5+$J1202*'10k &amp; MO'!F$11+$K1202*'10k &amp; MO'!F$17+$L1202*'10k &amp; MO'!F$23+$M1202*'10k &amp; MO'!F$29</f>
        <v>3480.5211999999997</v>
      </c>
      <c r="X1202" s="349">
        <f>+$I1202*'10k &amp; MO'!G$5+$J1202*'10k &amp; MO'!G$11+$K1202*'10k &amp; MO'!G$17+$L1202*'10k &amp; MO'!G$23+$M1202*'10k &amp; MO'!G$29</f>
        <v>53587.669599999994</v>
      </c>
      <c r="Y1202" s="349">
        <f>+$N1202*'10k &amp; MO'!H$5+$O1202*'10k &amp; MO'!H$11+$P1202*'10k &amp; MO'!H$17+$Q1202*'10k &amp; MO'!H$23+$R1202*'10k &amp; MO'!H$29</f>
        <v>0</v>
      </c>
      <c r="Z1202" s="349">
        <f>+$N1202*'10k &amp; MO'!I$5+$O1202*'10k &amp; MO'!I$11+$P1202*'10k &amp; MO'!I$17+$Q1202*'10k &amp; MO'!I$23+$R1202*'10k &amp; MO'!I$29</f>
        <v>0</v>
      </c>
      <c r="AA1202" s="349">
        <f>+$N1202*'10k &amp; MO'!J$5+$O1202*'10k &amp; MO'!J$11+$P1202*'10k &amp; MO'!J$17+$Q1202*'10k &amp; MO'!J$23+$R1202*'10k &amp; MO'!J$29</f>
        <v>1668.7130999999999</v>
      </c>
      <c r="AB1202" s="349">
        <f>+$N1202*'10k &amp; MO'!K$5+$O1202*'10k &amp; MO'!K$11+$P1202*'10k &amp; MO'!K$17+$Q1202*'10k &amp; MO'!K$23+$R1202*'10k &amp; MO'!K$29</f>
        <v>1845.5553000000002</v>
      </c>
      <c r="AC1202" s="349">
        <f>+$N1202*'10k &amp; MO'!L$5+$O1202*'10k &amp; MO'!L$11+$P1202*'10k &amp; MO'!L$17+$Q1202*'10k &amp; MO'!L$23+$R1202*'10k &amp; MO'!L$29</f>
        <v>28354.953600000001</v>
      </c>
      <c r="AD1202" s="350">
        <f>+S1202*'10k &amp; MO'!O$5</f>
        <v>1176.8040000000001</v>
      </c>
      <c r="AF1202" s="192" t="str">
        <f t="shared" si="161"/>
        <v>9332016</v>
      </c>
      <c r="AG1202" s="192">
        <f>+IFERROR(VLOOKUP($AF1202,'Limited Loss'!$F$5:$P$124,AG$3,FALSE),0)</f>
        <v>0</v>
      </c>
      <c r="AH1202" s="193">
        <f>+IFERROR(VLOOKUP($AF1202,'Limited Loss'!$F$5:$P$124,AH$3,FALSE),0)</f>
        <v>0</v>
      </c>
      <c r="AI1202" s="193">
        <f>+IFERROR(VLOOKUP($AF1202,'Limited Loss'!$F$5:$P$124,AI$3,FALSE),0)</f>
        <v>0</v>
      </c>
      <c r="AJ1202" s="193">
        <f>+IFERROR(VLOOKUP($AF1202,'Limited Loss'!$F$5:$P$124,AJ$3,FALSE),0)</f>
        <v>0</v>
      </c>
      <c r="AK1202" s="100">
        <f>+IFERROR(VLOOKUP($AF1202,'Limited Loss'!$F$5:$P$124,AK$3,FALSE),0)</f>
        <v>0</v>
      </c>
      <c r="AL1202" s="193">
        <f>+IFERROR(VLOOKUP($AF1202,'Limited Loss'!$F$5:$P$124,AL$3,FALSE),0)</f>
        <v>0</v>
      </c>
      <c r="AM1202" s="193">
        <f>+IFERROR(VLOOKUP($AF1202,'Limited Loss'!$F$5:$P$124,AM$3,FALSE),0)</f>
        <v>0</v>
      </c>
      <c r="AN1202" s="193">
        <f>+IFERROR(VLOOKUP($AF1202,'Limited Loss'!$F$5:$P$124,AN$3,FALSE),0)</f>
        <v>0</v>
      </c>
      <c r="AO1202" s="193">
        <f>+IFERROR(VLOOKUP($AF1202,'Limited Loss'!$F$5:$P$124,AO$3,FALSE),0)</f>
        <v>0</v>
      </c>
      <c r="AP1202" s="100">
        <f>+IFERROR(VLOOKUP($AF1202,'Limited Loss'!$F$5:$P$124,AP$3,FALSE),0)</f>
        <v>0</v>
      </c>
      <c r="AQ1202" s="353"/>
      <c r="AR1202" s="331">
        <f t="shared" si="162"/>
        <v>933</v>
      </c>
      <c r="AS1202" s="332">
        <f t="shared" si="162"/>
        <v>2016</v>
      </c>
      <c r="AT1202" s="349">
        <f t="shared" si="167"/>
        <v>0</v>
      </c>
      <c r="AU1202" s="349">
        <f t="shared" si="167"/>
        <v>0</v>
      </c>
      <c r="AV1202" s="349">
        <f t="shared" si="167"/>
        <v>5833.4771000000001</v>
      </c>
      <c r="AW1202" s="349">
        <f t="shared" si="167"/>
        <v>3480.5211999999997</v>
      </c>
      <c r="AX1202" s="350">
        <f t="shared" si="167"/>
        <v>53587.669599999994</v>
      </c>
      <c r="AY1202" s="349">
        <f t="shared" si="167"/>
        <v>0</v>
      </c>
      <c r="AZ1202" s="349">
        <f t="shared" si="167"/>
        <v>0</v>
      </c>
      <c r="BA1202" s="349">
        <f t="shared" si="167"/>
        <v>1668.7130999999999</v>
      </c>
      <c r="BB1202" s="349">
        <f t="shared" si="168"/>
        <v>1845.5553000000002</v>
      </c>
      <c r="BC1202" s="349">
        <f t="shared" si="168"/>
        <v>28354.953600000001</v>
      </c>
      <c r="BD1202" s="350">
        <f t="shared" si="168"/>
        <v>1176.8040000000001</v>
      </c>
      <c r="BE1202" s="349">
        <f t="shared" si="164"/>
        <v>7502.1902</v>
      </c>
      <c r="BF1202" s="375">
        <f t="shared" si="165"/>
        <v>87268.699699999997</v>
      </c>
      <c r="BG1202" s="334">
        <f t="shared" si="166"/>
        <v>1176.8040000000001</v>
      </c>
    </row>
    <row r="1203" spans="1:59" x14ac:dyDescent="0.2">
      <c r="A1203" s="326" t="str">
        <f t="shared" si="163"/>
        <v>9332017</v>
      </c>
      <c r="B1203">
        <v>933</v>
      </c>
      <c r="C1203" s="327">
        <v>2017</v>
      </c>
      <c r="D1203" s="353">
        <f>+IFERROR(VLOOKUP($A1203,Data_Loss!$A$2:$V$1180,6,FALSE),0)</f>
        <v>0</v>
      </c>
      <c r="E1203" s="353">
        <f>+IFERROR(VLOOKUP($A1203,Data_Loss!$A$2:$V$1180,7,FALSE),0)</f>
        <v>0</v>
      </c>
      <c r="F1203" s="353">
        <f>+IFERROR(VLOOKUP($A1203,Data_Loss!$A$2:$V$1180,8,FALSE),0)</f>
        <v>0</v>
      </c>
      <c r="G1203" s="353">
        <f>+IFERROR(VLOOKUP($A1203,Data_Loss!$A$2:$V$1180,9,FALSE),0)</f>
        <v>0</v>
      </c>
      <c r="H1203" s="353">
        <f>+IFERROR(VLOOKUP($A1203,Data_Loss!$A$2:$V$1180,10,FALSE),0)</f>
        <v>1</v>
      </c>
      <c r="I1203" s="353">
        <f>+IFERROR(VLOOKUP($A1203,Data_Loss!$A$2:$V$1300,12,FALSE),0)</f>
        <v>0</v>
      </c>
      <c r="J1203" s="353">
        <f>+IFERROR(VLOOKUP($A1203,Data_Loss!$A$2:$V$1300,13,FALSE),0)</f>
        <v>0</v>
      </c>
      <c r="K1203" s="353">
        <f>+IFERROR(VLOOKUP($A1203,Data_Loss!$A$2:$V$1300,14,FALSE),0)</f>
        <v>0</v>
      </c>
      <c r="L1203" s="353">
        <f>+IFERROR(VLOOKUP($A1203,Data_Loss!$A$2:$V$1300,15,FALSE),0)</f>
        <v>0</v>
      </c>
      <c r="M1203" s="353">
        <f>+IFERROR(VLOOKUP($A1203,Data_Loss!$A$2:$V$1300,16,FALSE),0)</f>
        <v>5921</v>
      </c>
      <c r="N1203" s="353">
        <f>+IFERROR(VLOOKUP($A1203,Data_Loss!$A$2:$V$1300,17,FALSE),0)</f>
        <v>0</v>
      </c>
      <c r="O1203" s="353">
        <f>+IFERROR(VLOOKUP($A1203,Data_Loss!$A$2:$V$1300,18,FALSE),0)</f>
        <v>0</v>
      </c>
      <c r="P1203" s="353">
        <f>+IFERROR(VLOOKUP($A1203,Data_Loss!$A$2:$V$1300,19,FALSE),0)</f>
        <v>0</v>
      </c>
      <c r="Q1203" s="353">
        <f>+IFERROR(VLOOKUP($A1203,Data_Loss!$A$2:$V$1300,20,FALSE),0)</f>
        <v>0</v>
      </c>
      <c r="R1203" s="353">
        <f>+IFERROR(VLOOKUP($A1203,Data_Loss!$A$2:$V$1300,21,FALSE),0)</f>
        <v>4221</v>
      </c>
      <c r="S1203" s="353">
        <f>+IFERROR(VLOOKUP($A1203,Data_Loss!$A$2:$V$1300,22,FALSE),0)</f>
        <v>0</v>
      </c>
      <c r="T1203" s="191">
        <f>+$I1203*'10k &amp; MO'!C$6+$J1203*'10k &amp; MO'!C$12+$K1203*'10k &amp; MO'!C$18+$L1203*'10k &amp; MO'!C$24+$M1203*'10k &amp; MO'!C$30</f>
        <v>0</v>
      </c>
      <c r="U1203" s="349">
        <f>+$I1203*'10k &amp; MO'!D$6+$J1203*'10k &amp; MO'!D$12+$K1203*'10k &amp; MO'!D$18+$L1203*'10k &amp; MO'!D$24+$M1203*'10k &amp; MO'!D$30</f>
        <v>5.3289</v>
      </c>
      <c r="V1203" s="349">
        <f>+$I1203*'10k &amp; MO'!E$6+$J1203*'10k &amp; MO'!E$12+$K1203*'10k &amp; MO'!E$18+$L1203*'10k &amp; MO'!E$24+$M1203*'10k &amp; MO'!E$30</f>
        <v>2354.7817</v>
      </c>
      <c r="W1203" s="349">
        <f>+$I1203*'10k &amp; MO'!F$6+$J1203*'10k &amp; MO'!F$12+$K1203*'10k &amp; MO'!F$18+$L1203*'10k &amp; MO'!F$24+$M1203*'10k &amp; MO'!F$30</f>
        <v>1040.3197</v>
      </c>
      <c r="X1203" s="349">
        <f>+$I1203*'10k &amp; MO'!G$6+$J1203*'10k &amp; MO'!G$12+$K1203*'10k &amp; MO'!G$18+$L1203*'10k &amp; MO'!G$24+$M1203*'10k &amp; MO'!G$30</f>
        <v>6468.6925000000001</v>
      </c>
      <c r="Y1203" s="349">
        <f>+$N1203*'10k &amp; MO'!H$6+$O1203*'10k &amp; MO'!H$12+$P1203*'10k &amp; MO'!H$18+$Q1203*'10k &amp; MO'!H$24+$R1203*'10k &amp; MO'!H$30</f>
        <v>0</v>
      </c>
      <c r="Z1203" s="349">
        <f>+$N1203*'10k &amp; MO'!I$6+$O1203*'10k &amp; MO'!I$12+$P1203*'10k &amp; MO'!I$18+$Q1203*'10k &amp; MO'!I$24+$R1203*'10k &amp; MO'!I$30</f>
        <v>1.2663</v>
      </c>
      <c r="AA1203" s="349">
        <f>+$N1203*'10k &amp; MO'!J$6+$O1203*'10k &amp; MO'!J$12+$P1203*'10k &amp; MO'!J$18+$Q1203*'10k &amp; MO'!J$24+$R1203*'10k &amp; MO'!J$30</f>
        <v>1722.1679999999999</v>
      </c>
      <c r="AB1203" s="349">
        <f>+$N1203*'10k &amp; MO'!K$6+$O1203*'10k &amp; MO'!K$12+$P1203*'10k &amp; MO'!K$18+$Q1203*'10k &amp; MO'!K$24+$R1203*'10k &amp; MO'!K$30</f>
        <v>868.68180000000007</v>
      </c>
      <c r="AC1203" s="349">
        <f>+$N1203*'10k &amp; MO'!L$6+$O1203*'10k &amp; MO'!L$12+$P1203*'10k &amp; MO'!L$18+$Q1203*'10k &amp; MO'!L$24+$R1203*'10k &amp; MO'!L$30</f>
        <v>6184.1871000000001</v>
      </c>
      <c r="AD1203" s="350">
        <f>+S1203*'10k &amp; MO'!O$6</f>
        <v>0</v>
      </c>
      <c r="AF1203" s="192" t="str">
        <f t="shared" si="161"/>
        <v>9332017</v>
      </c>
      <c r="AG1203" s="192">
        <f>+IFERROR(VLOOKUP($AF1203,'Limited Loss'!$F$5:$P$124,AG$3,FALSE),0)</f>
        <v>0</v>
      </c>
      <c r="AH1203" s="193">
        <f>+IFERROR(VLOOKUP($AF1203,'Limited Loss'!$F$5:$P$124,AH$3,FALSE),0)</f>
        <v>0</v>
      </c>
      <c r="AI1203" s="193">
        <f>+IFERROR(VLOOKUP($AF1203,'Limited Loss'!$F$5:$P$124,AI$3,FALSE),0)</f>
        <v>0</v>
      </c>
      <c r="AJ1203" s="193">
        <f>+IFERROR(VLOOKUP($AF1203,'Limited Loss'!$F$5:$P$124,AJ$3,FALSE),0)</f>
        <v>0</v>
      </c>
      <c r="AK1203" s="100">
        <f>+IFERROR(VLOOKUP($AF1203,'Limited Loss'!$F$5:$P$124,AK$3,FALSE),0)</f>
        <v>0</v>
      </c>
      <c r="AL1203" s="193">
        <f>+IFERROR(VLOOKUP($AF1203,'Limited Loss'!$F$5:$P$124,AL$3,FALSE),0)</f>
        <v>0</v>
      </c>
      <c r="AM1203" s="193">
        <f>+IFERROR(VLOOKUP($AF1203,'Limited Loss'!$F$5:$P$124,AM$3,FALSE),0)</f>
        <v>0</v>
      </c>
      <c r="AN1203" s="193">
        <f>+IFERROR(VLOOKUP($AF1203,'Limited Loss'!$F$5:$P$124,AN$3,FALSE),0)</f>
        <v>0</v>
      </c>
      <c r="AO1203" s="193">
        <f>+IFERROR(VLOOKUP($AF1203,'Limited Loss'!$F$5:$P$124,AO$3,FALSE),0)</f>
        <v>0</v>
      </c>
      <c r="AP1203" s="100">
        <f>+IFERROR(VLOOKUP($AF1203,'Limited Loss'!$F$5:$P$124,AP$3,FALSE),0)</f>
        <v>0</v>
      </c>
      <c r="AQ1203" s="353"/>
      <c r="AR1203" s="331">
        <f t="shared" si="162"/>
        <v>933</v>
      </c>
      <c r="AS1203" s="332">
        <f t="shared" si="162"/>
        <v>2017</v>
      </c>
      <c r="AT1203" s="349">
        <f t="shared" si="167"/>
        <v>0</v>
      </c>
      <c r="AU1203" s="349">
        <f t="shared" si="167"/>
        <v>5.3289</v>
      </c>
      <c r="AV1203" s="349">
        <f t="shared" si="167"/>
        <v>2354.7817</v>
      </c>
      <c r="AW1203" s="349">
        <f t="shared" si="167"/>
        <v>1040.3197</v>
      </c>
      <c r="AX1203" s="350">
        <f t="shared" si="167"/>
        <v>6468.6925000000001</v>
      </c>
      <c r="AY1203" s="349">
        <f t="shared" si="167"/>
        <v>0</v>
      </c>
      <c r="AZ1203" s="349">
        <f t="shared" si="167"/>
        <v>1.2663</v>
      </c>
      <c r="BA1203" s="349">
        <f t="shared" si="167"/>
        <v>1722.1679999999999</v>
      </c>
      <c r="BB1203" s="349">
        <f t="shared" si="168"/>
        <v>868.68180000000007</v>
      </c>
      <c r="BC1203" s="349">
        <f t="shared" si="168"/>
        <v>6184.1871000000001</v>
      </c>
      <c r="BD1203" s="350">
        <f t="shared" si="168"/>
        <v>0</v>
      </c>
      <c r="BE1203" s="349">
        <f t="shared" si="164"/>
        <v>4083.5448999999999</v>
      </c>
      <c r="BF1203" s="375">
        <f t="shared" si="165"/>
        <v>14561.881099999999</v>
      </c>
      <c r="BG1203" s="334">
        <f t="shared" si="166"/>
        <v>0</v>
      </c>
    </row>
    <row r="1204" spans="1:59" x14ac:dyDescent="0.2">
      <c r="A1204" s="326" t="str">
        <f t="shared" si="163"/>
        <v>9332018</v>
      </c>
      <c r="B1204">
        <v>933</v>
      </c>
      <c r="C1204" s="327">
        <v>2018</v>
      </c>
      <c r="D1204" s="353">
        <f>+IFERROR(VLOOKUP($A1204,Data_Loss!$A$2:$V$1180,6,FALSE),0)</f>
        <v>0</v>
      </c>
      <c r="E1204" s="353">
        <f>+IFERROR(VLOOKUP($A1204,Data_Loss!$A$2:$V$1180,7,FALSE),0)</f>
        <v>0</v>
      </c>
      <c r="F1204" s="353">
        <f>+IFERROR(VLOOKUP($A1204,Data_Loss!$A$2:$V$1180,8,FALSE),0)</f>
        <v>0</v>
      </c>
      <c r="G1204" s="353">
        <f>+IFERROR(VLOOKUP($A1204,Data_Loss!$A$2:$V$1180,9,FALSE),0)</f>
        <v>1</v>
      </c>
      <c r="H1204" s="353">
        <f>+IFERROR(VLOOKUP($A1204,Data_Loss!$A$2:$V$1180,10,FALSE),0)</f>
        <v>0</v>
      </c>
      <c r="I1204" s="353">
        <f>+IFERROR(VLOOKUP($A1204,Data_Loss!$A$2:$V$1300,12,FALSE),0)</f>
        <v>0</v>
      </c>
      <c r="J1204" s="353">
        <f>+IFERROR(VLOOKUP($A1204,Data_Loss!$A$2:$V$1300,13,FALSE),0)</f>
        <v>0</v>
      </c>
      <c r="K1204" s="353">
        <f>+IFERROR(VLOOKUP($A1204,Data_Loss!$A$2:$V$1300,14,FALSE),0)</f>
        <v>0</v>
      </c>
      <c r="L1204" s="353">
        <f>+IFERROR(VLOOKUP($A1204,Data_Loss!$A$2:$V$1300,15,FALSE),0)</f>
        <v>21155</v>
      </c>
      <c r="M1204" s="353">
        <f>+IFERROR(VLOOKUP($A1204,Data_Loss!$A$2:$V$1300,16,FALSE),0)</f>
        <v>0</v>
      </c>
      <c r="N1204" s="353">
        <f>+IFERROR(VLOOKUP($A1204,Data_Loss!$A$2:$V$1300,17,FALSE),0)</f>
        <v>0</v>
      </c>
      <c r="O1204" s="353">
        <f>+IFERROR(VLOOKUP($A1204,Data_Loss!$A$2:$V$1300,18,FALSE),0)</f>
        <v>0</v>
      </c>
      <c r="P1204" s="353">
        <f>+IFERROR(VLOOKUP($A1204,Data_Loss!$A$2:$V$1300,19,FALSE),0)</f>
        <v>0</v>
      </c>
      <c r="Q1204" s="353">
        <f>+IFERROR(VLOOKUP($A1204,Data_Loss!$A$2:$V$1300,20,FALSE),0)</f>
        <v>5344</v>
      </c>
      <c r="R1204" s="353">
        <f>+IFERROR(VLOOKUP($A1204,Data_Loss!$A$2:$V$1300,21,FALSE),0)</f>
        <v>0</v>
      </c>
      <c r="S1204" s="353">
        <f>+IFERROR(VLOOKUP($A1204,Data_Loss!$A$2:$V$1300,22,FALSE),0)</f>
        <v>1948</v>
      </c>
      <c r="T1204" s="191">
        <f>+$I1204*'10k &amp; MO'!C$7+$J1204*'10k &amp; MO'!C$13+$K1204*'10k &amp; MO'!C$19+$L1204*'10k &amp; MO'!C$25+$M1204*'10k &amp; MO'!C$31</f>
        <v>0</v>
      </c>
      <c r="U1204" s="349">
        <f>+$I1204*'10k &amp; MO'!D$7+$J1204*'10k &amp; MO'!D$13+$K1204*'10k &amp; MO'!D$19+$L1204*'10k &amp; MO'!D$25+$M1204*'10k &amp; MO'!D$31</f>
        <v>651.57400000000007</v>
      </c>
      <c r="V1204" s="349">
        <f>+$I1204*'10k &amp; MO'!E$7+$J1204*'10k &amp; MO'!E$13+$K1204*'10k &amp; MO'!E$19+$L1204*'10k &amp; MO'!E$25+$M1204*'10k &amp; MO'!E$31</f>
        <v>33297.97</v>
      </c>
      <c r="W1204" s="349">
        <f>+$I1204*'10k &amp; MO'!F$7+$J1204*'10k &amp; MO'!F$13+$K1204*'10k &amp; MO'!F$19+$L1204*'10k &amp; MO'!F$25+$M1204*'10k &amp; MO'!F$31</f>
        <v>16534.748</v>
      </c>
      <c r="X1204" s="349">
        <f>+$I1204*'10k &amp; MO'!G$7+$J1204*'10k &amp; MO'!G$13+$K1204*'10k &amp; MO'!G$19+$L1204*'10k &amp; MO'!G$25+$M1204*'10k &amp; MO'!G$31</f>
        <v>2206.4665</v>
      </c>
      <c r="Y1204" s="349">
        <f>+$N1204*'10k &amp; MO'!H$7+$O1204*'10k &amp; MO'!H$13+$P1204*'10k &amp; MO'!H$19+$Q1204*'10k &amp; MO'!H$25+$R1204*'10k &amp; MO'!H$31</f>
        <v>0</v>
      </c>
      <c r="Z1204" s="349">
        <f>+$N1204*'10k &amp; MO'!I$7+$O1204*'10k &amp; MO'!I$13+$P1204*'10k &amp; MO'!I$19+$Q1204*'10k &amp; MO'!I$25+$R1204*'10k &amp; MO'!I$31</f>
        <v>151.7696</v>
      </c>
      <c r="AA1204" s="349">
        <f>+$N1204*'10k &amp; MO'!J$7+$O1204*'10k &amp; MO'!J$13+$P1204*'10k &amp; MO'!J$19+$Q1204*'10k &amp; MO'!J$25+$R1204*'10k &amp; MO'!J$31</f>
        <v>7613.5968000000003</v>
      </c>
      <c r="AB1204" s="349">
        <f>+$N1204*'10k &amp; MO'!K$7+$O1204*'10k &amp; MO'!K$13+$P1204*'10k &amp; MO'!K$19+$Q1204*'10k &amp; MO'!K$25+$R1204*'10k &amp; MO'!K$31</f>
        <v>5197.04</v>
      </c>
      <c r="AC1204" s="349">
        <f>+$N1204*'10k &amp; MO'!L$7+$O1204*'10k &amp; MO'!L$13+$P1204*'10k &amp; MO'!L$19+$Q1204*'10k &amp; MO'!L$25+$R1204*'10k &amp; MO'!L$31</f>
        <v>897.79200000000003</v>
      </c>
      <c r="AD1204" s="350">
        <f>+S1204*'10k &amp; MO'!O$7</f>
        <v>2583.0480000000002</v>
      </c>
      <c r="AF1204" s="192" t="str">
        <f t="shared" si="161"/>
        <v>9332018</v>
      </c>
      <c r="AG1204" s="192">
        <f>+IFERROR(VLOOKUP($AF1204,'Limited Loss'!$F$5:$P$124,AG$3,FALSE),0)</f>
        <v>0</v>
      </c>
      <c r="AH1204" s="193">
        <f>+IFERROR(VLOOKUP($AF1204,'Limited Loss'!$F$5:$P$124,AH$3,FALSE),0)</f>
        <v>0</v>
      </c>
      <c r="AI1204" s="193">
        <f>+IFERROR(VLOOKUP($AF1204,'Limited Loss'!$F$5:$P$124,AI$3,FALSE),0)</f>
        <v>0</v>
      </c>
      <c r="AJ1204" s="193">
        <f>+IFERROR(VLOOKUP($AF1204,'Limited Loss'!$F$5:$P$124,AJ$3,FALSE),0)</f>
        <v>0</v>
      </c>
      <c r="AK1204" s="100">
        <f>+IFERROR(VLOOKUP($AF1204,'Limited Loss'!$F$5:$P$124,AK$3,FALSE),0)</f>
        <v>0</v>
      </c>
      <c r="AL1204" s="193">
        <f>+IFERROR(VLOOKUP($AF1204,'Limited Loss'!$F$5:$P$124,AL$3,FALSE),0)</f>
        <v>0</v>
      </c>
      <c r="AM1204" s="193">
        <f>+IFERROR(VLOOKUP($AF1204,'Limited Loss'!$F$5:$P$124,AM$3,FALSE),0)</f>
        <v>0</v>
      </c>
      <c r="AN1204" s="193">
        <f>+IFERROR(VLOOKUP($AF1204,'Limited Loss'!$F$5:$P$124,AN$3,FALSE),0)</f>
        <v>0</v>
      </c>
      <c r="AO1204" s="193">
        <f>+IFERROR(VLOOKUP($AF1204,'Limited Loss'!$F$5:$P$124,AO$3,FALSE),0)</f>
        <v>0</v>
      </c>
      <c r="AP1204" s="100">
        <f>+IFERROR(VLOOKUP($AF1204,'Limited Loss'!$F$5:$P$124,AP$3,FALSE),0)</f>
        <v>0</v>
      </c>
      <c r="AQ1204" s="353"/>
      <c r="AR1204" s="331">
        <f t="shared" si="162"/>
        <v>933</v>
      </c>
      <c r="AS1204" s="332">
        <f t="shared" si="162"/>
        <v>2018</v>
      </c>
      <c r="AT1204" s="349">
        <f t="shared" si="167"/>
        <v>0</v>
      </c>
      <c r="AU1204" s="349">
        <f t="shared" si="167"/>
        <v>651.57400000000007</v>
      </c>
      <c r="AV1204" s="349">
        <f t="shared" si="167"/>
        <v>33297.97</v>
      </c>
      <c r="AW1204" s="349">
        <f t="shared" si="167"/>
        <v>16534.748</v>
      </c>
      <c r="AX1204" s="350">
        <f t="shared" si="167"/>
        <v>2206.4665</v>
      </c>
      <c r="AY1204" s="349">
        <f t="shared" si="167"/>
        <v>0</v>
      </c>
      <c r="AZ1204" s="349">
        <f t="shared" si="167"/>
        <v>151.7696</v>
      </c>
      <c r="BA1204" s="349">
        <f t="shared" si="167"/>
        <v>7613.5968000000003</v>
      </c>
      <c r="BB1204" s="349">
        <f t="shared" si="168"/>
        <v>5197.04</v>
      </c>
      <c r="BC1204" s="349">
        <f t="shared" si="168"/>
        <v>897.79200000000003</v>
      </c>
      <c r="BD1204" s="350">
        <f t="shared" si="168"/>
        <v>2583.0480000000002</v>
      </c>
      <c r="BE1204" s="349">
        <f t="shared" si="164"/>
        <v>41714.910400000001</v>
      </c>
      <c r="BF1204" s="375">
        <f t="shared" si="165"/>
        <v>24836.0465</v>
      </c>
      <c r="BG1204" s="334">
        <f t="shared" si="166"/>
        <v>2583.0480000000002</v>
      </c>
    </row>
    <row r="1205" spans="1:59" x14ac:dyDescent="0.2">
      <c r="A1205" s="326" t="str">
        <f t="shared" si="163"/>
        <v>9342014</v>
      </c>
      <c r="B1205">
        <v>934</v>
      </c>
      <c r="C1205" s="327">
        <v>2014</v>
      </c>
      <c r="D1205" s="353">
        <f>+IFERROR(VLOOKUP($A1205,Data_Loss!$A$2:$V$1180,6,FALSE),0)</f>
        <v>0</v>
      </c>
      <c r="E1205" s="353">
        <f>+IFERROR(VLOOKUP($A1205,Data_Loss!$A$2:$V$1180,7,FALSE),0)</f>
        <v>0</v>
      </c>
      <c r="F1205" s="353">
        <f>+IFERROR(VLOOKUP($A1205,Data_Loss!$A$2:$V$1180,8,FALSE),0)</f>
        <v>2</v>
      </c>
      <c r="G1205" s="353">
        <f>+IFERROR(VLOOKUP($A1205,Data_Loss!$A$2:$V$1180,9,FALSE),0)</f>
        <v>3</v>
      </c>
      <c r="H1205" s="353">
        <f>+IFERROR(VLOOKUP($A1205,Data_Loss!$A$2:$V$1180,10,FALSE),0)</f>
        <v>3</v>
      </c>
      <c r="I1205" s="353">
        <f>+IFERROR(VLOOKUP($A1205,Data_Loss!$A$2:$V$1300,12,FALSE),0)</f>
        <v>0</v>
      </c>
      <c r="J1205" s="353">
        <f>+IFERROR(VLOOKUP($A1205,Data_Loss!$A$2:$V$1300,13,FALSE),0)</f>
        <v>0</v>
      </c>
      <c r="K1205" s="353">
        <f>+IFERROR(VLOOKUP($A1205,Data_Loss!$A$2:$V$1300,14,FALSE),0)</f>
        <v>184581</v>
      </c>
      <c r="L1205" s="353">
        <f>+IFERROR(VLOOKUP($A1205,Data_Loss!$A$2:$V$1300,15,FALSE),0)</f>
        <v>24041</v>
      </c>
      <c r="M1205" s="353">
        <f>+IFERROR(VLOOKUP($A1205,Data_Loss!$A$2:$V$1300,16,FALSE),0)</f>
        <v>30758</v>
      </c>
      <c r="N1205" s="353">
        <f>+IFERROR(VLOOKUP($A1205,Data_Loss!$A$2:$V$1300,17,FALSE),0)</f>
        <v>0</v>
      </c>
      <c r="O1205" s="353">
        <f>+IFERROR(VLOOKUP($A1205,Data_Loss!$A$2:$V$1300,18,FALSE),0)</f>
        <v>0</v>
      </c>
      <c r="P1205" s="353">
        <f>+IFERROR(VLOOKUP($A1205,Data_Loss!$A$2:$V$1300,19,FALSE),0)</f>
        <v>297029</v>
      </c>
      <c r="Q1205" s="353">
        <f>+IFERROR(VLOOKUP($A1205,Data_Loss!$A$2:$V$1300,20,FALSE),0)</f>
        <v>48278</v>
      </c>
      <c r="R1205" s="353">
        <f>+IFERROR(VLOOKUP($A1205,Data_Loss!$A$2:$V$1300,21,FALSE),0)</f>
        <v>4983</v>
      </c>
      <c r="S1205" s="353">
        <f>+IFERROR(VLOOKUP($A1205,Data_Loss!$A$2:$V$1300,22,FALSE),0)</f>
        <v>41391</v>
      </c>
      <c r="T1205" s="191">
        <f>+$I1205*'10k &amp; MO'!C$3+$J1205*'10k &amp; MO'!C$9+$K1205*'10k &amp; MO'!C$15+$L1205*'10k &amp; MO'!C$21+$M1205*'10k &amp; MO'!C$27</f>
        <v>0</v>
      </c>
      <c r="U1205" s="349">
        <f>+$I1205*'10k &amp; MO'!D$3+$J1205*'10k &amp; MO'!D$9+$K1205*'10k &amp; MO'!D$15+$L1205*'10k &amp; MO'!D$21+$M1205*'10k &amp; MO'!D$27</f>
        <v>0</v>
      </c>
      <c r="V1205" s="349">
        <f>+$I1205*'10k &amp; MO'!E$3+$J1205*'10k &amp; MO'!E$9+$K1205*'10k &amp; MO'!E$15+$L1205*'10k &amp; MO'!E$21+$M1205*'10k &amp; MO'!E$27</f>
        <v>277609.82400000002</v>
      </c>
      <c r="W1205" s="349">
        <f>+$I1205*'10k &amp; MO'!F$3+$J1205*'10k &amp; MO'!F$9+$K1205*'10k &amp; MO'!F$15+$L1205*'10k &amp; MO'!F$21+$M1205*'10k &amp; MO'!F$27</f>
        <v>29546.389000000003</v>
      </c>
      <c r="X1205" s="349">
        <f>+$I1205*'10k &amp; MO'!G$3+$J1205*'10k &amp; MO'!G$9+$K1205*'10k &amp; MO'!G$15+$L1205*'10k &amp; MO'!G$21+$M1205*'10k &amp; MO'!G$27</f>
        <v>34818.055999999997</v>
      </c>
      <c r="Y1205" s="349">
        <f>+$N1205*'10k &amp; MO'!H$3+$O1205*'10k &amp; MO'!H$9+$P1205*'10k &amp; MO'!H$15+$Q1205*'10k &amp; MO'!H$21+$R1205*'10k &amp; MO'!H$27</f>
        <v>0</v>
      </c>
      <c r="Z1205" s="349">
        <f>+$N1205*'10k &amp; MO'!I$3+$O1205*'10k &amp; MO'!I$9+$P1205*'10k &amp; MO'!I$15+$Q1205*'10k &amp; MO'!I$21+$R1205*'10k &amp; MO'!I$27</f>
        <v>0</v>
      </c>
      <c r="AA1205" s="349">
        <f>+$N1205*'10k &amp; MO'!J$3+$O1205*'10k &amp; MO'!J$9+$P1205*'10k &amp; MO'!J$15+$Q1205*'10k &amp; MO'!J$21+$R1205*'10k &amp; MO'!J$27</f>
        <v>621087.63900000008</v>
      </c>
      <c r="AB1205" s="349">
        <f>+$N1205*'10k &amp; MO'!K$3+$O1205*'10k &amp; MO'!K$9+$P1205*'10k &amp; MO'!K$15+$Q1205*'10k &amp; MO'!K$21+$R1205*'10k &amp; MO'!K$27</f>
        <v>67637.478000000003</v>
      </c>
      <c r="AC1205" s="349">
        <f>+$N1205*'10k &amp; MO'!L$3+$O1205*'10k &amp; MO'!L$9+$P1205*'10k &amp; MO'!L$15+$Q1205*'10k &amp; MO'!L$21+$R1205*'10k &amp; MO'!L$27</f>
        <v>7683.7860000000001</v>
      </c>
      <c r="AD1205" s="350">
        <f>+S1205*'10k &amp; MO'!O$3</f>
        <v>44329.760999999999</v>
      </c>
      <c r="AF1205" s="192" t="str">
        <f t="shared" si="161"/>
        <v>9342014</v>
      </c>
      <c r="AG1205" s="192">
        <f>+IFERROR(VLOOKUP($AF1205,'Limited Loss'!$F$5:$P$124,AG$3,FALSE),0)</f>
        <v>0</v>
      </c>
      <c r="AH1205" s="193">
        <f>+IFERROR(VLOOKUP($AF1205,'Limited Loss'!$F$5:$P$124,AH$3,FALSE),0)</f>
        <v>0</v>
      </c>
      <c r="AI1205" s="193">
        <f>+IFERROR(VLOOKUP($AF1205,'Limited Loss'!$F$5:$P$124,AI$3,FALSE),0)</f>
        <v>0</v>
      </c>
      <c r="AJ1205" s="193">
        <f>+IFERROR(VLOOKUP($AF1205,'Limited Loss'!$F$5:$P$124,AJ$3,FALSE),0)</f>
        <v>0</v>
      </c>
      <c r="AK1205" s="100">
        <f>+IFERROR(VLOOKUP($AF1205,'Limited Loss'!$F$5:$P$124,AK$3,FALSE),0)</f>
        <v>0</v>
      </c>
      <c r="AL1205" s="193">
        <f>+IFERROR(VLOOKUP($AF1205,'Limited Loss'!$F$5:$P$124,AL$3,FALSE),0)</f>
        <v>0</v>
      </c>
      <c r="AM1205" s="193">
        <f>+IFERROR(VLOOKUP($AF1205,'Limited Loss'!$F$5:$P$124,AM$3,FALSE),0)</f>
        <v>0</v>
      </c>
      <c r="AN1205" s="193">
        <f>+IFERROR(VLOOKUP($AF1205,'Limited Loss'!$F$5:$P$124,AN$3,FALSE),0)</f>
        <v>0</v>
      </c>
      <c r="AO1205" s="193">
        <f>+IFERROR(VLOOKUP($AF1205,'Limited Loss'!$F$5:$P$124,AO$3,FALSE),0)</f>
        <v>0</v>
      </c>
      <c r="AP1205" s="100">
        <f>+IFERROR(VLOOKUP($AF1205,'Limited Loss'!$F$5:$P$124,AP$3,FALSE),0)</f>
        <v>0</v>
      </c>
      <c r="AQ1205" s="353"/>
      <c r="AR1205" s="331">
        <f t="shared" si="162"/>
        <v>934</v>
      </c>
      <c r="AS1205" s="332">
        <f t="shared" si="162"/>
        <v>2014</v>
      </c>
      <c r="AT1205" s="349">
        <f t="shared" si="167"/>
        <v>0</v>
      </c>
      <c r="AU1205" s="349">
        <f t="shared" si="167"/>
        <v>0</v>
      </c>
      <c r="AV1205" s="349">
        <f t="shared" si="167"/>
        <v>277609.82400000002</v>
      </c>
      <c r="AW1205" s="349">
        <f t="shared" si="167"/>
        <v>29546.389000000003</v>
      </c>
      <c r="AX1205" s="350">
        <f t="shared" si="167"/>
        <v>34818.055999999997</v>
      </c>
      <c r="AY1205" s="349">
        <f t="shared" si="167"/>
        <v>0</v>
      </c>
      <c r="AZ1205" s="349">
        <f t="shared" si="167"/>
        <v>0</v>
      </c>
      <c r="BA1205" s="349">
        <f t="shared" si="167"/>
        <v>621087.63900000008</v>
      </c>
      <c r="BB1205" s="349">
        <f t="shared" si="168"/>
        <v>67637.478000000003</v>
      </c>
      <c r="BC1205" s="349">
        <f t="shared" si="168"/>
        <v>7683.7860000000001</v>
      </c>
      <c r="BD1205" s="350">
        <f t="shared" si="168"/>
        <v>44329.760999999999</v>
      </c>
      <c r="BE1205" s="349">
        <f t="shared" si="164"/>
        <v>898697.46300000011</v>
      </c>
      <c r="BF1205" s="375">
        <f t="shared" si="165"/>
        <v>139685.709</v>
      </c>
      <c r="BG1205" s="334">
        <f t="shared" si="166"/>
        <v>44329.760999999999</v>
      </c>
    </row>
    <row r="1206" spans="1:59" x14ac:dyDescent="0.2">
      <c r="A1206" s="326" t="str">
        <f t="shared" si="163"/>
        <v>9342015</v>
      </c>
      <c r="B1206">
        <v>934</v>
      </c>
      <c r="C1206" s="327">
        <v>2015</v>
      </c>
      <c r="D1206" s="353">
        <f>+IFERROR(VLOOKUP($A1206,Data_Loss!$A$2:$V$1180,6,FALSE),0)</f>
        <v>0</v>
      </c>
      <c r="E1206" s="353">
        <f>+IFERROR(VLOOKUP($A1206,Data_Loss!$A$2:$V$1180,7,FALSE),0)</f>
        <v>0</v>
      </c>
      <c r="F1206" s="353">
        <f>+IFERROR(VLOOKUP($A1206,Data_Loss!$A$2:$V$1180,8,FALSE),0)</f>
        <v>2</v>
      </c>
      <c r="G1206" s="353">
        <f>+IFERROR(VLOOKUP($A1206,Data_Loss!$A$2:$V$1180,9,FALSE),0)</f>
        <v>5</v>
      </c>
      <c r="H1206" s="353">
        <f>+IFERROR(VLOOKUP($A1206,Data_Loss!$A$2:$V$1180,10,FALSE),0)</f>
        <v>9</v>
      </c>
      <c r="I1206" s="353">
        <f>+IFERROR(VLOOKUP($A1206,Data_Loss!$A$2:$V$1300,12,FALSE),0)</f>
        <v>0</v>
      </c>
      <c r="J1206" s="353">
        <f>+IFERROR(VLOOKUP($A1206,Data_Loss!$A$2:$V$1300,13,FALSE),0)</f>
        <v>0</v>
      </c>
      <c r="K1206" s="353">
        <f>+IFERROR(VLOOKUP($A1206,Data_Loss!$A$2:$V$1300,14,FALSE),0)</f>
        <v>607418</v>
      </c>
      <c r="L1206" s="353">
        <f>+IFERROR(VLOOKUP($A1206,Data_Loss!$A$2:$V$1300,15,FALSE),0)</f>
        <v>130667</v>
      </c>
      <c r="M1206" s="353">
        <f>+IFERROR(VLOOKUP($A1206,Data_Loss!$A$2:$V$1300,16,FALSE),0)</f>
        <v>34794</v>
      </c>
      <c r="N1206" s="353">
        <f>+IFERROR(VLOOKUP($A1206,Data_Loss!$A$2:$V$1300,17,FALSE),0)</f>
        <v>0</v>
      </c>
      <c r="O1206" s="353">
        <f>+IFERROR(VLOOKUP($A1206,Data_Loss!$A$2:$V$1300,18,FALSE),0)</f>
        <v>0</v>
      </c>
      <c r="P1206" s="353">
        <f>+IFERROR(VLOOKUP($A1206,Data_Loss!$A$2:$V$1300,19,FALSE),0)</f>
        <v>440000</v>
      </c>
      <c r="Q1206" s="353">
        <f>+IFERROR(VLOOKUP($A1206,Data_Loss!$A$2:$V$1300,20,FALSE),0)</f>
        <v>210165</v>
      </c>
      <c r="R1206" s="353">
        <f>+IFERROR(VLOOKUP($A1206,Data_Loss!$A$2:$V$1300,21,FALSE),0)</f>
        <v>96414</v>
      </c>
      <c r="S1206" s="353">
        <f>+IFERROR(VLOOKUP($A1206,Data_Loss!$A$2:$V$1300,22,FALSE),0)</f>
        <v>125891</v>
      </c>
      <c r="T1206" s="191">
        <f>+$I1206*'10k &amp; MO'!C$4+$J1206*'10k &amp; MO'!C$10+$K1206*'10k &amp; MO'!C$16+$L1206*'10k &amp; MO'!C$22+$M1206*'10k &amp; MO'!C$28</f>
        <v>0</v>
      </c>
      <c r="U1206" s="349">
        <f>+$I1206*'10k &amp; MO'!D$4+$J1206*'10k &amp; MO'!D$10+$K1206*'10k &amp; MO'!D$16+$L1206*'10k &amp; MO'!D$22+$M1206*'10k &amp; MO'!D$28</f>
        <v>0</v>
      </c>
      <c r="V1206" s="349">
        <f>+$I1206*'10k &amp; MO'!E$4+$J1206*'10k &amp; MO'!E$10+$K1206*'10k &amp; MO'!E$16+$L1206*'10k &amp; MO'!E$22+$M1206*'10k &amp; MO'!E$28</f>
        <v>1086379.0954999998</v>
      </c>
      <c r="W1206" s="349">
        <f>+$I1206*'10k &amp; MO'!F$4+$J1206*'10k &amp; MO'!F$10+$K1206*'10k &amp; MO'!F$16+$L1206*'10k &amp; MO'!F$22+$M1206*'10k &amp; MO'!F$28</f>
        <v>149661.7309</v>
      </c>
      <c r="X1206" s="349">
        <f>+$I1206*'10k &amp; MO'!G$4+$J1206*'10k &amp; MO'!G$10+$K1206*'10k &amp; MO'!G$16+$L1206*'10k &amp; MO'!G$22+$M1206*'10k &amp; MO'!G$28</f>
        <v>44133.429499999998</v>
      </c>
      <c r="Y1206" s="349">
        <f>+$N1206*'10k &amp; MO'!H$4+$O1206*'10k &amp; MO'!H$10+$P1206*'10k &amp; MO'!H$16+$Q1206*'10k &amp; MO'!H$22+$R1206*'10k &amp; MO'!H$28</f>
        <v>0</v>
      </c>
      <c r="Z1206" s="349">
        <f>+$N1206*'10k &amp; MO'!I$4+$O1206*'10k &amp; MO'!I$10+$P1206*'10k &amp; MO'!I$16+$Q1206*'10k &amp; MO'!I$22+$R1206*'10k &amp; MO'!I$28</f>
        <v>0</v>
      </c>
      <c r="AA1206" s="349">
        <f>+$N1206*'10k &amp; MO'!J$4+$O1206*'10k &amp; MO'!J$10+$P1206*'10k &amp; MO'!J$16+$Q1206*'10k &amp; MO'!J$22+$R1206*'10k &amp; MO'!J$28</f>
        <v>1266489.8288</v>
      </c>
      <c r="AB1206" s="349">
        <f>+$N1206*'10k &amp; MO'!K$4+$O1206*'10k &amp; MO'!K$10+$P1206*'10k &amp; MO'!K$16+$Q1206*'10k &amp; MO'!K$22+$R1206*'10k &amp; MO'!K$28</f>
        <v>340756.53399999999</v>
      </c>
      <c r="AC1206" s="349">
        <f>+$N1206*'10k &amp; MO'!L$4+$O1206*'10k &amp; MO'!L$10+$P1206*'10k &amp; MO'!L$16+$Q1206*'10k &amp; MO'!L$22+$R1206*'10k &amp; MO'!L$28</f>
        <v>148616.78109999999</v>
      </c>
      <c r="AD1206" s="350">
        <f>+S1206*'10k &amp; MO'!O$4</f>
        <v>152579.89199999999</v>
      </c>
      <c r="AF1206" s="192" t="str">
        <f t="shared" si="161"/>
        <v>9342015</v>
      </c>
      <c r="AG1206" s="192">
        <f>+IFERROR(VLOOKUP($AF1206,'Limited Loss'!$F$5:$P$124,AG$3,FALSE),0)</f>
        <v>0</v>
      </c>
      <c r="AH1206" s="193">
        <f>+IFERROR(VLOOKUP($AF1206,'Limited Loss'!$F$5:$P$124,AH$3,FALSE),0)</f>
        <v>0</v>
      </c>
      <c r="AI1206" s="193">
        <f>+IFERROR(VLOOKUP($AF1206,'Limited Loss'!$F$5:$P$124,AI$3,FALSE),0)</f>
        <v>315242</v>
      </c>
      <c r="AJ1206" s="193">
        <f>+IFERROR(VLOOKUP($AF1206,'Limited Loss'!$F$5:$P$124,AJ$3,FALSE),0)</f>
        <v>1638</v>
      </c>
      <c r="AK1206" s="100">
        <f>+IFERROR(VLOOKUP($AF1206,'Limited Loss'!$F$5:$P$124,AK$3,FALSE),0)</f>
        <v>842</v>
      </c>
      <c r="AL1206" s="193">
        <f>+IFERROR(VLOOKUP($AF1206,'Limited Loss'!$F$5:$P$124,AL$3,FALSE),0)</f>
        <v>0</v>
      </c>
      <c r="AM1206" s="193">
        <f>+IFERROR(VLOOKUP($AF1206,'Limited Loss'!$F$5:$P$124,AM$3,FALSE),0)</f>
        <v>0</v>
      </c>
      <c r="AN1206" s="193">
        <f>+IFERROR(VLOOKUP($AF1206,'Limited Loss'!$F$5:$P$124,AN$3,FALSE),0)</f>
        <v>208553</v>
      </c>
      <c r="AO1206" s="193">
        <f>+IFERROR(VLOOKUP($AF1206,'Limited Loss'!$F$5:$P$124,AO$3,FALSE),0)</f>
        <v>2172</v>
      </c>
      <c r="AP1206" s="100">
        <f>+IFERROR(VLOOKUP($AF1206,'Limited Loss'!$F$5:$P$124,AP$3,FALSE),0)</f>
        <v>376</v>
      </c>
      <c r="AQ1206" s="353"/>
      <c r="AR1206" s="331">
        <f t="shared" si="162"/>
        <v>934</v>
      </c>
      <c r="AS1206" s="332">
        <f t="shared" si="162"/>
        <v>2015</v>
      </c>
      <c r="AT1206" s="349">
        <f t="shared" si="167"/>
        <v>0</v>
      </c>
      <c r="AU1206" s="349">
        <f t="shared" si="167"/>
        <v>0</v>
      </c>
      <c r="AV1206" s="349">
        <f t="shared" si="167"/>
        <v>771137.09549999982</v>
      </c>
      <c r="AW1206" s="349">
        <f t="shared" si="167"/>
        <v>148023.7309</v>
      </c>
      <c r="AX1206" s="350">
        <f t="shared" si="167"/>
        <v>43291.429499999998</v>
      </c>
      <c r="AY1206" s="349">
        <f t="shared" si="167"/>
        <v>0</v>
      </c>
      <c r="AZ1206" s="349">
        <f t="shared" si="167"/>
        <v>0</v>
      </c>
      <c r="BA1206" s="349">
        <f t="shared" si="167"/>
        <v>1057936.8288</v>
      </c>
      <c r="BB1206" s="349">
        <f t="shared" si="168"/>
        <v>338584.53399999999</v>
      </c>
      <c r="BC1206" s="349">
        <f t="shared" si="168"/>
        <v>148240.78109999999</v>
      </c>
      <c r="BD1206" s="350">
        <f t="shared" si="168"/>
        <v>152579.89199999999</v>
      </c>
      <c r="BE1206" s="349">
        <f t="shared" si="164"/>
        <v>1829073.9242999998</v>
      </c>
      <c r="BF1206" s="375">
        <f t="shared" si="165"/>
        <v>678140.47549999994</v>
      </c>
      <c r="BG1206" s="334">
        <f t="shared" si="166"/>
        <v>152579.89199999999</v>
      </c>
    </row>
    <row r="1207" spans="1:59" x14ac:dyDescent="0.2">
      <c r="A1207" s="326" t="str">
        <f t="shared" si="163"/>
        <v>9342016</v>
      </c>
      <c r="B1207">
        <v>934</v>
      </c>
      <c r="C1207" s="327">
        <v>2016</v>
      </c>
      <c r="D1207" s="353">
        <f>+IFERROR(VLOOKUP($A1207,Data_Loss!$A$2:$V$1180,6,FALSE),0)</f>
        <v>0</v>
      </c>
      <c r="E1207" s="353">
        <f>+IFERROR(VLOOKUP($A1207,Data_Loss!$A$2:$V$1180,7,FALSE),0)</f>
        <v>0</v>
      </c>
      <c r="F1207" s="353">
        <f>+IFERROR(VLOOKUP($A1207,Data_Loss!$A$2:$V$1180,8,FALSE),0)</f>
        <v>1</v>
      </c>
      <c r="G1207" s="353">
        <f>+IFERROR(VLOOKUP($A1207,Data_Loss!$A$2:$V$1180,9,FALSE),0)</f>
        <v>10</v>
      </c>
      <c r="H1207" s="353">
        <f>+IFERROR(VLOOKUP($A1207,Data_Loss!$A$2:$V$1180,10,FALSE),0)</f>
        <v>7</v>
      </c>
      <c r="I1207" s="353">
        <f>+IFERROR(VLOOKUP($A1207,Data_Loss!$A$2:$V$1300,12,FALSE),0)</f>
        <v>0</v>
      </c>
      <c r="J1207" s="353">
        <f>+IFERROR(VLOOKUP($A1207,Data_Loss!$A$2:$V$1300,13,FALSE),0)</f>
        <v>0</v>
      </c>
      <c r="K1207" s="353">
        <f>+IFERROR(VLOOKUP($A1207,Data_Loss!$A$2:$V$1300,14,FALSE),0)</f>
        <v>241787</v>
      </c>
      <c r="L1207" s="353">
        <f>+IFERROR(VLOOKUP($A1207,Data_Loss!$A$2:$V$1300,15,FALSE),0)</f>
        <v>177346</v>
      </c>
      <c r="M1207" s="353">
        <f>+IFERROR(VLOOKUP($A1207,Data_Loss!$A$2:$V$1300,16,FALSE),0)</f>
        <v>45564</v>
      </c>
      <c r="N1207" s="353">
        <f>+IFERROR(VLOOKUP($A1207,Data_Loss!$A$2:$V$1300,17,FALSE),0)</f>
        <v>0</v>
      </c>
      <c r="O1207" s="353">
        <f>+IFERROR(VLOOKUP($A1207,Data_Loss!$A$2:$V$1300,18,FALSE),0)</f>
        <v>0</v>
      </c>
      <c r="P1207" s="353">
        <f>+IFERROR(VLOOKUP($A1207,Data_Loss!$A$2:$V$1300,19,FALSE),0)</f>
        <v>103563</v>
      </c>
      <c r="Q1207" s="353">
        <f>+IFERROR(VLOOKUP($A1207,Data_Loss!$A$2:$V$1300,20,FALSE),0)</f>
        <v>278044</v>
      </c>
      <c r="R1207" s="353">
        <f>+IFERROR(VLOOKUP($A1207,Data_Loss!$A$2:$V$1300,21,FALSE),0)</f>
        <v>52596</v>
      </c>
      <c r="S1207" s="353">
        <f>+IFERROR(VLOOKUP($A1207,Data_Loss!$A$2:$V$1300,22,FALSE),0)</f>
        <v>34679</v>
      </c>
      <c r="T1207" s="191">
        <f>+$I1207*'10k &amp; MO'!C$5+$J1207*'10k &amp; MO'!C$11+$K1207*'10k &amp; MO'!C$17+$L1207*'10k &amp; MO'!C$23+$M1207*'10k &amp; MO'!C$29</f>
        <v>0</v>
      </c>
      <c r="U1207" s="349">
        <f>+$I1207*'10k &amp; MO'!D$5+$J1207*'10k &amp; MO'!D$11+$K1207*'10k &amp; MO'!D$17+$L1207*'10k &amp; MO'!D$23+$M1207*'10k &amp; MO'!D$29</f>
        <v>1426.5433</v>
      </c>
      <c r="V1207" s="349">
        <f>+$I1207*'10k &amp; MO'!E$5+$J1207*'10k &amp; MO'!E$11+$K1207*'10k &amp; MO'!E$17+$L1207*'10k &amp; MO'!E$23+$M1207*'10k &amp; MO'!E$29</f>
        <v>440767.73369999998</v>
      </c>
      <c r="W1207" s="349">
        <f>+$I1207*'10k &amp; MO'!F$5+$J1207*'10k &amp; MO'!F$11+$K1207*'10k &amp; MO'!F$17+$L1207*'10k &amp; MO'!F$23+$M1207*'10k &amp; MO'!F$29</f>
        <v>202191.48560000001</v>
      </c>
      <c r="X1207" s="349">
        <f>+$I1207*'10k &amp; MO'!G$5+$J1207*'10k &amp; MO'!G$11+$K1207*'10k &amp; MO'!G$17+$L1207*'10k &amp; MO'!G$23+$M1207*'10k &amp; MO'!G$29</f>
        <v>54571.119700000003</v>
      </c>
      <c r="Y1207" s="349">
        <f>+$N1207*'10k &amp; MO'!H$5+$O1207*'10k &amp; MO'!H$11+$P1207*'10k &amp; MO'!H$17+$Q1207*'10k &amp; MO'!H$23+$R1207*'10k &amp; MO'!H$29</f>
        <v>0</v>
      </c>
      <c r="Z1207" s="349">
        <f>+$N1207*'10k &amp; MO'!I$5+$O1207*'10k &amp; MO'!I$11+$P1207*'10k &amp; MO'!I$17+$Q1207*'10k &amp; MO'!I$23+$R1207*'10k &amp; MO'!I$29</f>
        <v>341.75790000000001</v>
      </c>
      <c r="AA1207" s="349">
        <f>+$N1207*'10k &amp; MO'!J$5+$O1207*'10k &amp; MO'!J$11+$P1207*'10k &amp; MO'!J$17+$Q1207*'10k &amp; MO'!J$23+$R1207*'10k &amp; MO'!J$29</f>
        <v>300389.69920000003</v>
      </c>
      <c r="AB1207" s="349">
        <f>+$N1207*'10k &amp; MO'!K$5+$O1207*'10k &amp; MO'!K$11+$P1207*'10k &amp; MO'!K$17+$Q1207*'10k &amp; MO'!K$23+$R1207*'10k &amp; MO'!K$29</f>
        <v>453639.46599999996</v>
      </c>
      <c r="AC1207" s="349">
        <f>+$N1207*'10k &amp; MO'!L$5+$O1207*'10k &amp; MO'!L$11+$P1207*'10k &amp; MO'!L$17+$Q1207*'10k &amp; MO'!L$23+$R1207*'10k &amp; MO'!L$29</f>
        <v>94690.063200000004</v>
      </c>
      <c r="AD1207" s="350">
        <f>+S1207*'10k &amp; MO'!O$5</f>
        <v>46747.292000000001</v>
      </c>
      <c r="AF1207" s="192" t="str">
        <f t="shared" si="161"/>
        <v>9342016</v>
      </c>
      <c r="AG1207" s="192">
        <f>+IFERROR(VLOOKUP($AF1207,'Limited Loss'!$F$5:$P$124,AG$3,FALSE),0)</f>
        <v>0</v>
      </c>
      <c r="AH1207" s="193">
        <f>+IFERROR(VLOOKUP($AF1207,'Limited Loss'!$F$5:$P$124,AH$3,FALSE),0)</f>
        <v>0</v>
      </c>
      <c r="AI1207" s="193">
        <f>+IFERROR(VLOOKUP($AF1207,'Limited Loss'!$F$5:$P$124,AI$3,FALSE),0)</f>
        <v>0</v>
      </c>
      <c r="AJ1207" s="193">
        <f>+IFERROR(VLOOKUP($AF1207,'Limited Loss'!$F$5:$P$124,AJ$3,FALSE),0)</f>
        <v>0</v>
      </c>
      <c r="AK1207" s="100">
        <f>+IFERROR(VLOOKUP($AF1207,'Limited Loss'!$F$5:$P$124,AK$3,FALSE),0)</f>
        <v>0</v>
      </c>
      <c r="AL1207" s="193">
        <f>+IFERROR(VLOOKUP($AF1207,'Limited Loss'!$F$5:$P$124,AL$3,FALSE),0)</f>
        <v>0</v>
      </c>
      <c r="AM1207" s="193">
        <f>+IFERROR(VLOOKUP($AF1207,'Limited Loss'!$F$5:$P$124,AM$3,FALSE),0)</f>
        <v>0</v>
      </c>
      <c r="AN1207" s="193">
        <f>+IFERROR(VLOOKUP($AF1207,'Limited Loss'!$F$5:$P$124,AN$3,FALSE),0)</f>
        <v>0</v>
      </c>
      <c r="AO1207" s="193">
        <f>+IFERROR(VLOOKUP($AF1207,'Limited Loss'!$F$5:$P$124,AO$3,FALSE),0)</f>
        <v>0</v>
      </c>
      <c r="AP1207" s="100">
        <f>+IFERROR(VLOOKUP($AF1207,'Limited Loss'!$F$5:$P$124,AP$3,FALSE),0)</f>
        <v>0</v>
      </c>
      <c r="AQ1207" s="353"/>
      <c r="AR1207" s="331">
        <f t="shared" si="162"/>
        <v>934</v>
      </c>
      <c r="AS1207" s="332">
        <f t="shared" si="162"/>
        <v>2016</v>
      </c>
      <c r="AT1207" s="349">
        <f t="shared" si="167"/>
        <v>0</v>
      </c>
      <c r="AU1207" s="349">
        <f t="shared" si="167"/>
        <v>1426.5433</v>
      </c>
      <c r="AV1207" s="349">
        <f t="shared" si="167"/>
        <v>440767.73369999998</v>
      </c>
      <c r="AW1207" s="349">
        <f t="shared" si="167"/>
        <v>202191.48560000001</v>
      </c>
      <c r="AX1207" s="350">
        <f t="shared" si="167"/>
        <v>54571.119700000003</v>
      </c>
      <c r="AY1207" s="349">
        <f t="shared" si="167"/>
        <v>0</v>
      </c>
      <c r="AZ1207" s="349">
        <f t="shared" si="167"/>
        <v>341.75790000000001</v>
      </c>
      <c r="BA1207" s="349">
        <f t="shared" si="167"/>
        <v>300389.69920000003</v>
      </c>
      <c r="BB1207" s="349">
        <f t="shared" si="168"/>
        <v>453639.46599999996</v>
      </c>
      <c r="BC1207" s="349">
        <f t="shared" si="168"/>
        <v>94690.063200000004</v>
      </c>
      <c r="BD1207" s="350">
        <f t="shared" si="168"/>
        <v>46747.292000000001</v>
      </c>
      <c r="BE1207" s="349">
        <f t="shared" si="164"/>
        <v>742925.7341</v>
      </c>
      <c r="BF1207" s="375">
        <f t="shared" si="165"/>
        <v>805092.13449999993</v>
      </c>
      <c r="BG1207" s="334">
        <f t="shared" si="166"/>
        <v>46747.292000000001</v>
      </c>
    </row>
    <row r="1208" spans="1:59" x14ac:dyDescent="0.2">
      <c r="A1208" s="326" t="str">
        <f t="shared" si="163"/>
        <v>9342017</v>
      </c>
      <c r="B1208">
        <v>934</v>
      </c>
      <c r="C1208" s="327">
        <v>2017</v>
      </c>
      <c r="D1208" s="353">
        <f>+IFERROR(VLOOKUP($A1208,Data_Loss!$A$2:$V$1180,6,FALSE),0)</f>
        <v>0</v>
      </c>
      <c r="E1208" s="353">
        <f>+IFERROR(VLOOKUP($A1208,Data_Loss!$A$2:$V$1180,7,FALSE),0)</f>
        <v>0</v>
      </c>
      <c r="F1208" s="353">
        <f>+IFERROR(VLOOKUP($A1208,Data_Loss!$A$2:$V$1180,8,FALSE),0)</f>
        <v>0</v>
      </c>
      <c r="G1208" s="353">
        <f>+IFERROR(VLOOKUP($A1208,Data_Loss!$A$2:$V$1180,9,FALSE),0)</f>
        <v>0</v>
      </c>
      <c r="H1208" s="353">
        <f>+IFERROR(VLOOKUP($A1208,Data_Loss!$A$2:$V$1180,10,FALSE),0)</f>
        <v>12</v>
      </c>
      <c r="I1208" s="353">
        <f>+IFERROR(VLOOKUP($A1208,Data_Loss!$A$2:$V$1300,12,FALSE),0)</f>
        <v>0</v>
      </c>
      <c r="J1208" s="353">
        <f>+IFERROR(VLOOKUP($A1208,Data_Loss!$A$2:$V$1300,13,FALSE),0)</f>
        <v>0</v>
      </c>
      <c r="K1208" s="353">
        <f>+IFERROR(VLOOKUP($A1208,Data_Loss!$A$2:$V$1300,14,FALSE),0)</f>
        <v>0</v>
      </c>
      <c r="L1208" s="353">
        <f>+IFERROR(VLOOKUP($A1208,Data_Loss!$A$2:$V$1300,15,FALSE),0)</f>
        <v>0</v>
      </c>
      <c r="M1208" s="353">
        <f>+IFERROR(VLOOKUP($A1208,Data_Loss!$A$2:$V$1300,16,FALSE),0)</f>
        <v>77808</v>
      </c>
      <c r="N1208" s="353">
        <f>+IFERROR(VLOOKUP($A1208,Data_Loss!$A$2:$V$1300,17,FALSE),0)</f>
        <v>0</v>
      </c>
      <c r="O1208" s="353">
        <f>+IFERROR(VLOOKUP($A1208,Data_Loss!$A$2:$V$1300,18,FALSE),0)</f>
        <v>0</v>
      </c>
      <c r="P1208" s="353">
        <f>+IFERROR(VLOOKUP($A1208,Data_Loss!$A$2:$V$1300,19,FALSE),0)</f>
        <v>0</v>
      </c>
      <c r="Q1208" s="353">
        <f>+IFERROR(VLOOKUP($A1208,Data_Loss!$A$2:$V$1300,20,FALSE),0)</f>
        <v>0</v>
      </c>
      <c r="R1208" s="353">
        <f>+IFERROR(VLOOKUP($A1208,Data_Loss!$A$2:$V$1300,21,FALSE),0)</f>
        <v>90892</v>
      </c>
      <c r="S1208" s="353">
        <f>+IFERROR(VLOOKUP($A1208,Data_Loss!$A$2:$V$1300,22,FALSE),0)</f>
        <v>47797</v>
      </c>
      <c r="T1208" s="191">
        <f>+$I1208*'10k &amp; MO'!C$6+$J1208*'10k &amp; MO'!C$12+$K1208*'10k &amp; MO'!C$18+$L1208*'10k &amp; MO'!C$24+$M1208*'10k &amp; MO'!C$30</f>
        <v>0</v>
      </c>
      <c r="U1208" s="349">
        <f>+$I1208*'10k &amp; MO'!D$6+$J1208*'10k &amp; MO'!D$12+$K1208*'10k &amp; MO'!D$18+$L1208*'10k &amp; MO'!D$24+$M1208*'10k &amp; MO'!D$30</f>
        <v>70.027199999999993</v>
      </c>
      <c r="V1208" s="349">
        <f>+$I1208*'10k &amp; MO'!E$6+$J1208*'10k &amp; MO'!E$12+$K1208*'10k &amp; MO'!E$18+$L1208*'10k &amp; MO'!E$24+$M1208*'10k &amp; MO'!E$30</f>
        <v>30944.241600000001</v>
      </c>
      <c r="W1208" s="349">
        <f>+$I1208*'10k &amp; MO'!F$6+$J1208*'10k &amp; MO'!F$12+$K1208*'10k &amp; MO'!F$18+$L1208*'10k &amp; MO'!F$24+$M1208*'10k &amp; MO'!F$30</f>
        <v>13670.865599999999</v>
      </c>
      <c r="X1208" s="349">
        <f>+$I1208*'10k &amp; MO'!G$6+$J1208*'10k &amp; MO'!G$12+$K1208*'10k &amp; MO'!G$18+$L1208*'10k &amp; MO'!G$24+$M1208*'10k &amp; MO'!G$30</f>
        <v>85005.24</v>
      </c>
      <c r="Y1208" s="349">
        <f>+$N1208*'10k &amp; MO'!H$6+$O1208*'10k &amp; MO'!H$12+$P1208*'10k &amp; MO'!H$18+$Q1208*'10k &amp; MO'!H$24+$R1208*'10k &amp; MO'!H$30</f>
        <v>0</v>
      </c>
      <c r="Z1208" s="349">
        <f>+$N1208*'10k &amp; MO'!I$6+$O1208*'10k &amp; MO'!I$12+$P1208*'10k &amp; MO'!I$18+$Q1208*'10k &amp; MO'!I$24+$R1208*'10k &amp; MO'!I$30</f>
        <v>27.267599999999998</v>
      </c>
      <c r="AA1208" s="349">
        <f>+$N1208*'10k &amp; MO'!J$6+$O1208*'10k &amp; MO'!J$12+$P1208*'10k &amp; MO'!J$18+$Q1208*'10k &amp; MO'!J$24+$R1208*'10k &amp; MO'!J$30</f>
        <v>37083.935999999994</v>
      </c>
      <c r="AB1208" s="349">
        <f>+$N1208*'10k &amp; MO'!K$6+$O1208*'10k &amp; MO'!K$12+$P1208*'10k &amp; MO'!K$18+$Q1208*'10k &amp; MO'!K$24+$R1208*'10k &amp; MO'!K$30</f>
        <v>18705.5736</v>
      </c>
      <c r="AC1208" s="349">
        <f>+$N1208*'10k &amp; MO'!L$6+$O1208*'10k &amp; MO'!L$12+$P1208*'10k &amp; MO'!L$18+$Q1208*'10k &amp; MO'!L$24+$R1208*'10k &amp; MO'!L$30</f>
        <v>133165.86920000002</v>
      </c>
      <c r="AD1208" s="350">
        <f>+S1208*'10k &amp; MO'!O$6</f>
        <v>64334.762000000002</v>
      </c>
      <c r="AF1208" s="192" t="str">
        <f t="shared" si="161"/>
        <v>9342017</v>
      </c>
      <c r="AG1208" s="192">
        <f>+IFERROR(VLOOKUP($AF1208,'Limited Loss'!$F$5:$P$124,AG$3,FALSE),0)</f>
        <v>0</v>
      </c>
      <c r="AH1208" s="193">
        <f>+IFERROR(VLOOKUP($AF1208,'Limited Loss'!$F$5:$P$124,AH$3,FALSE),0)</f>
        <v>0</v>
      </c>
      <c r="AI1208" s="193">
        <f>+IFERROR(VLOOKUP($AF1208,'Limited Loss'!$F$5:$P$124,AI$3,FALSE),0)</f>
        <v>0</v>
      </c>
      <c r="AJ1208" s="193">
        <f>+IFERROR(VLOOKUP($AF1208,'Limited Loss'!$F$5:$P$124,AJ$3,FALSE),0)</f>
        <v>0</v>
      </c>
      <c r="AK1208" s="100">
        <f>+IFERROR(VLOOKUP($AF1208,'Limited Loss'!$F$5:$P$124,AK$3,FALSE),0)</f>
        <v>0</v>
      </c>
      <c r="AL1208" s="193">
        <f>+IFERROR(VLOOKUP($AF1208,'Limited Loss'!$F$5:$P$124,AL$3,FALSE),0)</f>
        <v>0</v>
      </c>
      <c r="AM1208" s="193">
        <f>+IFERROR(VLOOKUP($AF1208,'Limited Loss'!$F$5:$P$124,AM$3,FALSE),0)</f>
        <v>0</v>
      </c>
      <c r="AN1208" s="193">
        <f>+IFERROR(VLOOKUP($AF1208,'Limited Loss'!$F$5:$P$124,AN$3,FALSE),0)</f>
        <v>0</v>
      </c>
      <c r="AO1208" s="193">
        <f>+IFERROR(VLOOKUP($AF1208,'Limited Loss'!$F$5:$P$124,AO$3,FALSE),0)</f>
        <v>0</v>
      </c>
      <c r="AP1208" s="100">
        <f>+IFERROR(VLOOKUP($AF1208,'Limited Loss'!$F$5:$P$124,AP$3,FALSE),0)</f>
        <v>0</v>
      </c>
      <c r="AQ1208" s="353"/>
      <c r="AR1208" s="331">
        <f t="shared" si="162"/>
        <v>934</v>
      </c>
      <c r="AS1208" s="332">
        <f t="shared" si="162"/>
        <v>2017</v>
      </c>
      <c r="AT1208" s="349">
        <f t="shared" si="167"/>
        <v>0</v>
      </c>
      <c r="AU1208" s="349">
        <f t="shared" si="167"/>
        <v>70.027199999999993</v>
      </c>
      <c r="AV1208" s="349">
        <f t="shared" si="167"/>
        <v>30944.241600000001</v>
      </c>
      <c r="AW1208" s="349">
        <f t="shared" si="167"/>
        <v>13670.865599999999</v>
      </c>
      <c r="AX1208" s="350">
        <f t="shared" si="167"/>
        <v>85005.24</v>
      </c>
      <c r="AY1208" s="349">
        <f t="shared" si="167"/>
        <v>0</v>
      </c>
      <c r="AZ1208" s="349">
        <f t="shared" si="167"/>
        <v>27.267599999999998</v>
      </c>
      <c r="BA1208" s="349">
        <f t="shared" si="167"/>
        <v>37083.935999999994</v>
      </c>
      <c r="BB1208" s="349">
        <f t="shared" si="168"/>
        <v>18705.5736</v>
      </c>
      <c r="BC1208" s="349">
        <f t="shared" si="168"/>
        <v>133165.86920000002</v>
      </c>
      <c r="BD1208" s="350">
        <f t="shared" si="168"/>
        <v>64334.762000000002</v>
      </c>
      <c r="BE1208" s="349">
        <f t="shared" si="164"/>
        <v>68125.472399999999</v>
      </c>
      <c r="BF1208" s="375">
        <f t="shared" si="165"/>
        <v>250547.54840000003</v>
      </c>
      <c r="BG1208" s="334">
        <f t="shared" si="166"/>
        <v>64334.762000000002</v>
      </c>
    </row>
    <row r="1209" spans="1:59" x14ac:dyDescent="0.2">
      <c r="A1209" s="326" t="str">
        <f t="shared" si="163"/>
        <v>9342018</v>
      </c>
      <c r="B1209">
        <v>934</v>
      </c>
      <c r="C1209" s="327">
        <v>2018</v>
      </c>
      <c r="D1209" s="353">
        <f>+IFERROR(VLOOKUP($A1209,Data_Loss!$A$2:$V$1180,6,FALSE),0)</f>
        <v>0</v>
      </c>
      <c r="E1209" s="353">
        <f>+IFERROR(VLOOKUP($A1209,Data_Loss!$A$2:$V$1180,7,FALSE),0)</f>
        <v>0</v>
      </c>
      <c r="F1209" s="353">
        <f>+IFERROR(VLOOKUP($A1209,Data_Loss!$A$2:$V$1180,8,FALSE),0)</f>
        <v>0</v>
      </c>
      <c r="G1209" s="353">
        <f>+IFERROR(VLOOKUP($A1209,Data_Loss!$A$2:$V$1180,9,FALSE),0)</f>
        <v>5</v>
      </c>
      <c r="H1209" s="353">
        <f>+IFERROR(VLOOKUP($A1209,Data_Loss!$A$2:$V$1180,10,FALSE),0)</f>
        <v>8</v>
      </c>
      <c r="I1209" s="353">
        <f>+IFERROR(VLOOKUP($A1209,Data_Loss!$A$2:$V$1300,12,FALSE),0)</f>
        <v>0</v>
      </c>
      <c r="J1209" s="353">
        <f>+IFERROR(VLOOKUP($A1209,Data_Loss!$A$2:$V$1300,13,FALSE),0)</f>
        <v>0</v>
      </c>
      <c r="K1209" s="353">
        <f>+IFERROR(VLOOKUP($A1209,Data_Loss!$A$2:$V$1300,14,FALSE),0)</f>
        <v>0</v>
      </c>
      <c r="L1209" s="353">
        <f>+IFERROR(VLOOKUP($A1209,Data_Loss!$A$2:$V$1300,15,FALSE),0)</f>
        <v>46946</v>
      </c>
      <c r="M1209" s="353">
        <f>+IFERROR(VLOOKUP($A1209,Data_Loss!$A$2:$V$1300,16,FALSE),0)</f>
        <v>26706</v>
      </c>
      <c r="N1209" s="353">
        <f>+IFERROR(VLOOKUP($A1209,Data_Loss!$A$2:$V$1300,17,FALSE),0)</f>
        <v>0</v>
      </c>
      <c r="O1209" s="353">
        <f>+IFERROR(VLOOKUP($A1209,Data_Loss!$A$2:$V$1300,18,FALSE),0)</f>
        <v>0</v>
      </c>
      <c r="P1209" s="353">
        <f>+IFERROR(VLOOKUP($A1209,Data_Loss!$A$2:$V$1300,19,FALSE),0)</f>
        <v>0</v>
      </c>
      <c r="Q1209" s="353">
        <f>+IFERROR(VLOOKUP($A1209,Data_Loss!$A$2:$V$1300,20,FALSE),0)</f>
        <v>198329</v>
      </c>
      <c r="R1209" s="353">
        <f>+IFERROR(VLOOKUP($A1209,Data_Loss!$A$2:$V$1300,21,FALSE),0)</f>
        <v>75848</v>
      </c>
      <c r="S1209" s="353">
        <f>+IFERROR(VLOOKUP($A1209,Data_Loss!$A$2:$V$1300,22,FALSE),0)</f>
        <v>74106</v>
      </c>
      <c r="T1209" s="191">
        <f>+$I1209*'10k &amp; MO'!C$7+$J1209*'10k &amp; MO'!C$13+$K1209*'10k &amp; MO'!C$19+$L1209*'10k &amp; MO'!C$25+$M1209*'10k &amp; MO'!C$31</f>
        <v>58.753200000000007</v>
      </c>
      <c r="U1209" s="349">
        <f>+$I1209*'10k &amp; MO'!D$7+$J1209*'10k &amp; MO'!D$13+$K1209*'10k &amp; MO'!D$19+$L1209*'10k &amp; MO'!D$25+$M1209*'10k &amp; MO'!D$31</f>
        <v>3267.2860000000001</v>
      </c>
      <c r="V1209" s="349">
        <f>+$I1209*'10k &amp; MO'!E$7+$J1209*'10k &amp; MO'!E$13+$K1209*'10k &amp; MO'!E$19+$L1209*'10k &amp; MO'!E$25+$M1209*'10k &amp; MO'!E$31</f>
        <v>111361.522</v>
      </c>
      <c r="W1209" s="349">
        <f>+$I1209*'10k &amp; MO'!F$7+$J1209*'10k &amp; MO'!F$13+$K1209*'10k &amp; MO'!F$19+$L1209*'10k &amp; MO'!F$25+$M1209*'10k &amp; MO'!F$31</f>
        <v>50823.138200000001</v>
      </c>
      <c r="X1209" s="349">
        <f>+$I1209*'10k &amp; MO'!G$7+$J1209*'10k &amp; MO'!G$13+$K1209*'10k &amp; MO'!G$19+$L1209*'10k &amp; MO'!G$25+$M1209*'10k &amp; MO'!G$31</f>
        <v>23291.560599999997</v>
      </c>
      <c r="Y1209" s="349">
        <f>+$N1209*'10k &amp; MO'!H$7+$O1209*'10k &amp; MO'!H$13+$P1209*'10k &amp; MO'!H$19+$Q1209*'10k &amp; MO'!H$25+$R1209*'10k &amp; MO'!H$31</f>
        <v>219.95919999999998</v>
      </c>
      <c r="Z1209" s="349">
        <f>+$N1209*'10k &amp; MO'!I$7+$O1209*'10k &amp; MO'!I$13+$P1209*'10k &amp; MO'!I$19+$Q1209*'10k &amp; MO'!I$25+$R1209*'10k &amp; MO'!I$31</f>
        <v>13133.9108</v>
      </c>
      <c r="AA1209" s="349">
        <f>+$N1209*'10k &amp; MO'!J$7+$O1209*'10k &amp; MO'!J$13+$P1209*'10k &amp; MO'!J$19+$Q1209*'10k &amp; MO'!J$25+$R1209*'10k &amp; MO'!J$31</f>
        <v>359711.91190000001</v>
      </c>
      <c r="AB1209" s="349">
        <f>+$N1209*'10k &amp; MO'!K$7+$O1209*'10k &amp; MO'!K$13+$P1209*'10k &amp; MO'!K$19+$Q1209*'10k &amp; MO'!K$25+$R1209*'10k &amp; MO'!K$31</f>
        <v>233666.00690000001</v>
      </c>
      <c r="AC1209" s="349">
        <f>+$N1209*'10k &amp; MO'!L$7+$O1209*'10k &amp; MO'!L$13+$P1209*'10k &amp; MO'!L$19+$Q1209*'10k &amp; MO'!L$25+$R1209*'10k &amp; MO'!L$31</f>
        <v>97061.931200000006</v>
      </c>
      <c r="AD1209" s="350">
        <f>+S1209*'10k &amp; MO'!O$7</f>
        <v>98264.556000000011</v>
      </c>
      <c r="AF1209" s="192" t="str">
        <f t="shared" si="161"/>
        <v>9342018</v>
      </c>
      <c r="AG1209" s="192">
        <f>+IFERROR(VLOOKUP($AF1209,'Limited Loss'!$F$5:$P$124,AG$3,FALSE),0)</f>
        <v>0</v>
      </c>
      <c r="AH1209" s="193">
        <f>+IFERROR(VLOOKUP($AF1209,'Limited Loss'!$F$5:$P$124,AH$3,FALSE),0)</f>
        <v>0</v>
      </c>
      <c r="AI1209" s="193">
        <f>+IFERROR(VLOOKUP($AF1209,'Limited Loss'!$F$5:$P$124,AI$3,FALSE),0)</f>
        <v>0</v>
      </c>
      <c r="AJ1209" s="193">
        <f>+IFERROR(VLOOKUP($AF1209,'Limited Loss'!$F$5:$P$124,AJ$3,FALSE),0)</f>
        <v>0</v>
      </c>
      <c r="AK1209" s="100">
        <f>+IFERROR(VLOOKUP($AF1209,'Limited Loss'!$F$5:$P$124,AK$3,FALSE),0)</f>
        <v>0</v>
      </c>
      <c r="AL1209" s="193">
        <f>+IFERROR(VLOOKUP($AF1209,'Limited Loss'!$F$5:$P$124,AL$3,FALSE),0)</f>
        <v>0</v>
      </c>
      <c r="AM1209" s="193">
        <f>+IFERROR(VLOOKUP($AF1209,'Limited Loss'!$F$5:$P$124,AM$3,FALSE),0)</f>
        <v>0</v>
      </c>
      <c r="AN1209" s="193">
        <f>+IFERROR(VLOOKUP($AF1209,'Limited Loss'!$F$5:$P$124,AN$3,FALSE),0)</f>
        <v>0</v>
      </c>
      <c r="AO1209" s="193">
        <f>+IFERROR(VLOOKUP($AF1209,'Limited Loss'!$F$5:$P$124,AO$3,FALSE),0)</f>
        <v>0</v>
      </c>
      <c r="AP1209" s="100">
        <f>+IFERROR(VLOOKUP($AF1209,'Limited Loss'!$F$5:$P$124,AP$3,FALSE),0)</f>
        <v>0</v>
      </c>
      <c r="AQ1209" s="353"/>
      <c r="AR1209" s="331">
        <f t="shared" si="162"/>
        <v>934</v>
      </c>
      <c r="AS1209" s="332">
        <f t="shared" si="162"/>
        <v>2018</v>
      </c>
      <c r="AT1209" s="349">
        <f t="shared" si="167"/>
        <v>58.753200000000007</v>
      </c>
      <c r="AU1209" s="349">
        <f t="shared" si="167"/>
        <v>3267.2860000000001</v>
      </c>
      <c r="AV1209" s="349">
        <f t="shared" si="167"/>
        <v>111361.522</v>
      </c>
      <c r="AW1209" s="349">
        <f t="shared" si="167"/>
        <v>50823.138200000001</v>
      </c>
      <c r="AX1209" s="350">
        <f t="shared" si="167"/>
        <v>23291.560599999997</v>
      </c>
      <c r="AY1209" s="349">
        <f t="shared" si="167"/>
        <v>219.95919999999998</v>
      </c>
      <c r="AZ1209" s="349">
        <f t="shared" si="167"/>
        <v>13133.9108</v>
      </c>
      <c r="BA1209" s="349">
        <f t="shared" si="167"/>
        <v>359711.91190000001</v>
      </c>
      <c r="BB1209" s="349">
        <f t="shared" si="168"/>
        <v>233666.00690000001</v>
      </c>
      <c r="BC1209" s="349">
        <f t="shared" si="168"/>
        <v>97061.931200000006</v>
      </c>
      <c r="BD1209" s="350">
        <f t="shared" si="168"/>
        <v>98264.556000000011</v>
      </c>
      <c r="BE1209" s="349">
        <f t="shared" si="164"/>
        <v>487753.3431</v>
      </c>
      <c r="BF1209" s="375">
        <f t="shared" si="165"/>
        <v>404842.63689999998</v>
      </c>
      <c r="BG1209" s="334">
        <f t="shared" si="166"/>
        <v>98264.556000000011</v>
      </c>
    </row>
    <row r="1210" spans="1:59" x14ac:dyDescent="0.2">
      <c r="A1210" s="326" t="str">
        <f t="shared" si="163"/>
        <v>9352014</v>
      </c>
      <c r="B1210">
        <v>935</v>
      </c>
      <c r="C1210" s="327">
        <v>2014</v>
      </c>
      <c r="D1210" s="353">
        <f>+IFERROR(VLOOKUP($A1210,Data_Loss!$A$2:$V$1180,6,FALSE),0)</f>
        <v>0</v>
      </c>
      <c r="E1210" s="353">
        <f>+IFERROR(VLOOKUP($A1210,Data_Loss!$A$2:$V$1180,7,FALSE),0)</f>
        <v>0</v>
      </c>
      <c r="F1210" s="353">
        <f>+IFERROR(VLOOKUP($A1210,Data_Loss!$A$2:$V$1180,8,FALSE),0)</f>
        <v>0</v>
      </c>
      <c r="G1210" s="353">
        <f>+IFERROR(VLOOKUP($A1210,Data_Loss!$A$2:$V$1180,9,FALSE),0)</f>
        <v>1</v>
      </c>
      <c r="H1210" s="353">
        <f>+IFERROR(VLOOKUP($A1210,Data_Loss!$A$2:$V$1180,10,FALSE),0)</f>
        <v>0</v>
      </c>
      <c r="I1210" s="353">
        <f>+IFERROR(VLOOKUP($A1210,Data_Loss!$A$2:$V$1300,12,FALSE),0)</f>
        <v>0</v>
      </c>
      <c r="J1210" s="353">
        <f>+IFERROR(VLOOKUP($A1210,Data_Loss!$A$2:$V$1300,13,FALSE),0)</f>
        <v>0</v>
      </c>
      <c r="K1210" s="353">
        <f>+IFERROR(VLOOKUP($A1210,Data_Loss!$A$2:$V$1300,14,FALSE),0)</f>
        <v>0</v>
      </c>
      <c r="L1210" s="353">
        <f>+IFERROR(VLOOKUP($A1210,Data_Loss!$A$2:$V$1300,15,FALSE),0)</f>
        <v>1969</v>
      </c>
      <c r="M1210" s="353">
        <f>+IFERROR(VLOOKUP($A1210,Data_Loss!$A$2:$V$1300,16,FALSE),0)</f>
        <v>0</v>
      </c>
      <c r="N1210" s="353">
        <f>+IFERROR(VLOOKUP($A1210,Data_Loss!$A$2:$V$1300,17,FALSE),0)</f>
        <v>0</v>
      </c>
      <c r="O1210" s="353">
        <f>+IFERROR(VLOOKUP($A1210,Data_Loss!$A$2:$V$1300,18,FALSE),0)</f>
        <v>0</v>
      </c>
      <c r="P1210" s="353">
        <f>+IFERROR(VLOOKUP($A1210,Data_Loss!$A$2:$V$1300,19,FALSE),0)</f>
        <v>0</v>
      </c>
      <c r="Q1210" s="353">
        <f>+IFERROR(VLOOKUP($A1210,Data_Loss!$A$2:$V$1300,20,FALSE),0)</f>
        <v>8176</v>
      </c>
      <c r="R1210" s="353">
        <f>+IFERROR(VLOOKUP($A1210,Data_Loss!$A$2:$V$1300,21,FALSE),0)</f>
        <v>0</v>
      </c>
      <c r="S1210" s="353">
        <f>+IFERROR(VLOOKUP($A1210,Data_Loss!$A$2:$V$1300,22,FALSE),0)</f>
        <v>1395</v>
      </c>
      <c r="T1210" s="191">
        <f>+$I1210*'10k &amp; MO'!C$3+$J1210*'10k &amp; MO'!C$9+$K1210*'10k &amp; MO'!C$15+$L1210*'10k &amp; MO'!C$21+$M1210*'10k &amp; MO'!C$27</f>
        <v>0</v>
      </c>
      <c r="U1210" s="349">
        <f>+$I1210*'10k &amp; MO'!D$3+$J1210*'10k &amp; MO'!D$9+$K1210*'10k &amp; MO'!D$15+$L1210*'10k &amp; MO'!D$21+$M1210*'10k &amp; MO'!D$27</f>
        <v>0</v>
      </c>
      <c r="V1210" s="349">
        <f>+$I1210*'10k &amp; MO'!E$3+$J1210*'10k &amp; MO'!E$9+$K1210*'10k &amp; MO'!E$15+$L1210*'10k &amp; MO'!E$21+$M1210*'10k &amp; MO'!E$27</f>
        <v>0</v>
      </c>
      <c r="W1210" s="349">
        <f>+$I1210*'10k &amp; MO'!F$3+$J1210*'10k &amp; MO'!F$9+$K1210*'10k &amp; MO'!F$15+$L1210*'10k &amp; MO'!F$21+$M1210*'10k &amp; MO'!F$27</f>
        <v>2419.9010000000003</v>
      </c>
      <c r="X1210" s="349">
        <f>+$I1210*'10k &amp; MO'!G$3+$J1210*'10k &amp; MO'!G$9+$K1210*'10k &amp; MO'!G$15+$L1210*'10k &amp; MO'!G$21+$M1210*'10k &amp; MO'!G$27</f>
        <v>0</v>
      </c>
      <c r="Y1210" s="349">
        <f>+$N1210*'10k &amp; MO'!H$3+$O1210*'10k &amp; MO'!H$9+$P1210*'10k &amp; MO'!H$15+$Q1210*'10k &amp; MO'!H$21+$R1210*'10k &amp; MO'!H$27</f>
        <v>0</v>
      </c>
      <c r="Z1210" s="349">
        <f>+$N1210*'10k &amp; MO'!I$3+$O1210*'10k &amp; MO'!I$9+$P1210*'10k &amp; MO'!I$15+$Q1210*'10k &amp; MO'!I$21+$R1210*'10k &amp; MO'!I$27</f>
        <v>0</v>
      </c>
      <c r="AA1210" s="349">
        <f>+$N1210*'10k &amp; MO'!J$3+$O1210*'10k &amp; MO'!J$9+$P1210*'10k &amp; MO'!J$15+$Q1210*'10k &amp; MO'!J$21+$R1210*'10k &amp; MO'!J$27</f>
        <v>0</v>
      </c>
      <c r="AB1210" s="349">
        <f>+$N1210*'10k &amp; MO'!K$3+$O1210*'10k &amp; MO'!K$9+$P1210*'10k &amp; MO'!K$15+$Q1210*'10k &amp; MO'!K$21+$R1210*'10k &amp; MO'!K$27</f>
        <v>11454.576000000001</v>
      </c>
      <c r="AC1210" s="349">
        <f>+$N1210*'10k &amp; MO'!L$3+$O1210*'10k &amp; MO'!L$9+$P1210*'10k &amp; MO'!L$15+$Q1210*'10k &amp; MO'!L$21+$R1210*'10k &amp; MO'!L$27</f>
        <v>0</v>
      </c>
      <c r="AD1210" s="350">
        <f>+S1210*'10k &amp; MO'!O$3</f>
        <v>1494.0449999999998</v>
      </c>
      <c r="AF1210" s="192" t="str">
        <f t="shared" si="161"/>
        <v>9352014</v>
      </c>
      <c r="AG1210" s="192">
        <f>+IFERROR(VLOOKUP($AF1210,'Limited Loss'!$F$5:$P$124,AG$3,FALSE),0)</f>
        <v>0</v>
      </c>
      <c r="AH1210" s="193">
        <f>+IFERROR(VLOOKUP($AF1210,'Limited Loss'!$F$5:$P$124,AH$3,FALSE),0)</f>
        <v>0</v>
      </c>
      <c r="AI1210" s="193">
        <f>+IFERROR(VLOOKUP($AF1210,'Limited Loss'!$F$5:$P$124,AI$3,FALSE),0)</f>
        <v>0</v>
      </c>
      <c r="AJ1210" s="193">
        <f>+IFERROR(VLOOKUP($AF1210,'Limited Loss'!$F$5:$P$124,AJ$3,FALSE),0)</f>
        <v>0</v>
      </c>
      <c r="AK1210" s="100">
        <f>+IFERROR(VLOOKUP($AF1210,'Limited Loss'!$F$5:$P$124,AK$3,FALSE),0)</f>
        <v>0</v>
      </c>
      <c r="AL1210" s="193">
        <f>+IFERROR(VLOOKUP($AF1210,'Limited Loss'!$F$5:$P$124,AL$3,FALSE),0)</f>
        <v>0</v>
      </c>
      <c r="AM1210" s="193">
        <f>+IFERROR(VLOOKUP($AF1210,'Limited Loss'!$F$5:$P$124,AM$3,FALSE),0)</f>
        <v>0</v>
      </c>
      <c r="AN1210" s="193">
        <f>+IFERROR(VLOOKUP($AF1210,'Limited Loss'!$F$5:$P$124,AN$3,FALSE),0)</f>
        <v>0</v>
      </c>
      <c r="AO1210" s="193">
        <f>+IFERROR(VLOOKUP($AF1210,'Limited Loss'!$F$5:$P$124,AO$3,FALSE),0)</f>
        <v>0</v>
      </c>
      <c r="AP1210" s="100">
        <f>+IFERROR(VLOOKUP($AF1210,'Limited Loss'!$F$5:$P$124,AP$3,FALSE),0)</f>
        <v>0</v>
      </c>
      <c r="AQ1210" s="353"/>
      <c r="AR1210" s="331">
        <f t="shared" si="162"/>
        <v>935</v>
      </c>
      <c r="AS1210" s="332">
        <f t="shared" si="162"/>
        <v>2014</v>
      </c>
      <c r="AT1210" s="349">
        <f t="shared" si="167"/>
        <v>0</v>
      </c>
      <c r="AU1210" s="349">
        <f t="shared" si="167"/>
        <v>0</v>
      </c>
      <c r="AV1210" s="349">
        <f t="shared" si="167"/>
        <v>0</v>
      </c>
      <c r="AW1210" s="349">
        <f t="shared" si="167"/>
        <v>2419.9010000000003</v>
      </c>
      <c r="AX1210" s="350">
        <f t="shared" si="167"/>
        <v>0</v>
      </c>
      <c r="AY1210" s="349">
        <f t="shared" si="167"/>
        <v>0</v>
      </c>
      <c r="AZ1210" s="349">
        <f t="shared" si="167"/>
        <v>0</v>
      </c>
      <c r="BA1210" s="349">
        <f t="shared" si="167"/>
        <v>0</v>
      </c>
      <c r="BB1210" s="349">
        <f t="shared" si="168"/>
        <v>11454.576000000001</v>
      </c>
      <c r="BC1210" s="349">
        <f t="shared" si="168"/>
        <v>0</v>
      </c>
      <c r="BD1210" s="350">
        <f t="shared" si="168"/>
        <v>1494.0449999999998</v>
      </c>
      <c r="BE1210" s="349">
        <f t="shared" si="164"/>
        <v>0</v>
      </c>
      <c r="BF1210" s="375">
        <f t="shared" si="165"/>
        <v>13874.477000000001</v>
      </c>
      <c r="BG1210" s="334">
        <f t="shared" si="166"/>
        <v>1494.0449999999998</v>
      </c>
    </row>
    <row r="1211" spans="1:59" x14ac:dyDescent="0.2">
      <c r="A1211" s="326" t="str">
        <f t="shared" si="163"/>
        <v>9352015</v>
      </c>
      <c r="B1211">
        <v>935</v>
      </c>
      <c r="C1211" s="327">
        <v>2015</v>
      </c>
      <c r="D1211" s="353">
        <f>+IFERROR(VLOOKUP($A1211,Data_Loss!$A$2:$V$1180,6,FALSE),0)</f>
        <v>0</v>
      </c>
      <c r="E1211" s="353">
        <f>+IFERROR(VLOOKUP($A1211,Data_Loss!$A$2:$V$1180,7,FALSE),0)</f>
        <v>0</v>
      </c>
      <c r="F1211" s="353">
        <f>+IFERROR(VLOOKUP($A1211,Data_Loss!$A$2:$V$1180,8,FALSE),0)</f>
        <v>0</v>
      </c>
      <c r="G1211" s="353">
        <f>+IFERROR(VLOOKUP($A1211,Data_Loss!$A$2:$V$1180,9,FALSE),0)</f>
        <v>0</v>
      </c>
      <c r="H1211" s="353">
        <f>+IFERROR(VLOOKUP($A1211,Data_Loss!$A$2:$V$1180,10,FALSE),0)</f>
        <v>1</v>
      </c>
      <c r="I1211" s="353">
        <f>+IFERROR(VLOOKUP($A1211,Data_Loss!$A$2:$V$1300,12,FALSE),0)</f>
        <v>0</v>
      </c>
      <c r="J1211" s="353">
        <f>+IFERROR(VLOOKUP($A1211,Data_Loss!$A$2:$V$1300,13,FALSE),0)</f>
        <v>0</v>
      </c>
      <c r="K1211" s="353">
        <f>+IFERROR(VLOOKUP($A1211,Data_Loss!$A$2:$V$1300,14,FALSE),0)</f>
        <v>0</v>
      </c>
      <c r="L1211" s="353">
        <f>+IFERROR(VLOOKUP($A1211,Data_Loss!$A$2:$V$1300,15,FALSE),0)</f>
        <v>0</v>
      </c>
      <c r="M1211" s="353">
        <f>+IFERROR(VLOOKUP($A1211,Data_Loss!$A$2:$V$1300,16,FALSE),0)</f>
        <v>6282</v>
      </c>
      <c r="N1211" s="353">
        <f>+IFERROR(VLOOKUP($A1211,Data_Loss!$A$2:$V$1300,17,FALSE),0)</f>
        <v>0</v>
      </c>
      <c r="O1211" s="353">
        <f>+IFERROR(VLOOKUP($A1211,Data_Loss!$A$2:$V$1300,18,FALSE),0)</f>
        <v>0</v>
      </c>
      <c r="P1211" s="353">
        <f>+IFERROR(VLOOKUP($A1211,Data_Loss!$A$2:$V$1300,19,FALSE),0)</f>
        <v>0</v>
      </c>
      <c r="Q1211" s="353">
        <f>+IFERROR(VLOOKUP($A1211,Data_Loss!$A$2:$V$1300,20,FALSE),0)</f>
        <v>0</v>
      </c>
      <c r="R1211" s="353">
        <f>+IFERROR(VLOOKUP($A1211,Data_Loss!$A$2:$V$1300,21,FALSE),0)</f>
        <v>7959</v>
      </c>
      <c r="S1211" s="353">
        <f>+IFERROR(VLOOKUP($A1211,Data_Loss!$A$2:$V$1300,22,FALSE),0)</f>
        <v>1656</v>
      </c>
      <c r="T1211" s="191">
        <f>+$I1211*'10k &amp; MO'!C$4+$J1211*'10k &amp; MO'!C$10+$K1211*'10k &amp; MO'!C$16+$L1211*'10k &amp; MO'!C$22+$M1211*'10k &amp; MO'!C$28</f>
        <v>0</v>
      </c>
      <c r="U1211" s="349">
        <f>+$I1211*'10k &amp; MO'!D$4+$J1211*'10k &amp; MO'!D$10+$K1211*'10k &amp; MO'!D$16+$L1211*'10k &amp; MO'!D$22+$M1211*'10k &amp; MO'!D$28</f>
        <v>0</v>
      </c>
      <c r="V1211" s="349">
        <f>+$I1211*'10k &amp; MO'!E$4+$J1211*'10k &amp; MO'!E$10+$K1211*'10k &amp; MO'!E$16+$L1211*'10k &amp; MO'!E$22+$M1211*'10k &amp; MO'!E$28</f>
        <v>219.87000000000003</v>
      </c>
      <c r="W1211" s="349">
        <f>+$I1211*'10k &amp; MO'!F$4+$J1211*'10k &amp; MO'!F$10+$K1211*'10k &amp; MO'!F$16+$L1211*'10k &amp; MO'!F$22+$M1211*'10k &amp; MO'!F$28</f>
        <v>131.29379999999998</v>
      </c>
      <c r="X1211" s="349">
        <f>+$I1211*'10k &amp; MO'!G$4+$J1211*'10k &amp; MO'!G$10+$K1211*'10k &amp; MO'!G$16+$L1211*'10k &amp; MO'!G$22+$M1211*'10k &amp; MO'!G$28</f>
        <v>7256.9664000000002</v>
      </c>
      <c r="Y1211" s="349">
        <f>+$N1211*'10k &amp; MO'!H$4+$O1211*'10k &amp; MO'!H$10+$P1211*'10k &amp; MO'!H$16+$Q1211*'10k &amp; MO'!H$22+$R1211*'10k &amp; MO'!H$28</f>
        <v>0</v>
      </c>
      <c r="Z1211" s="349">
        <f>+$N1211*'10k &amp; MO'!I$4+$O1211*'10k &amp; MO'!I$10+$P1211*'10k &amp; MO'!I$16+$Q1211*'10k &amp; MO'!I$22+$R1211*'10k &amp; MO'!I$28</f>
        <v>0</v>
      </c>
      <c r="AA1211" s="349">
        <f>+$N1211*'10k &amp; MO'!J$4+$O1211*'10k &amp; MO'!J$10+$P1211*'10k &amp; MO'!J$16+$Q1211*'10k &amp; MO'!J$22+$R1211*'10k &amp; MO'!J$28</f>
        <v>224.44379999999998</v>
      </c>
      <c r="AB1211" s="349">
        <f>+$N1211*'10k &amp; MO'!K$4+$O1211*'10k &amp; MO'!K$10+$P1211*'10k &amp; MO'!K$16+$Q1211*'10k &amp; MO'!K$22+$R1211*'10k &amp; MO'!K$28</f>
        <v>306.42149999999998</v>
      </c>
      <c r="AC1211" s="349">
        <f>+$N1211*'10k &amp; MO'!L$4+$O1211*'10k &amp; MO'!L$10+$P1211*'10k &amp; MO'!L$16+$Q1211*'10k &amp; MO'!L$22+$R1211*'10k &amp; MO'!L$28</f>
        <v>11679.036599999999</v>
      </c>
      <c r="AD1211" s="350">
        <f>+S1211*'10k &amp; MO'!O$4</f>
        <v>2007.0719999999999</v>
      </c>
      <c r="AF1211" s="192" t="str">
        <f t="shared" si="161"/>
        <v>9352015</v>
      </c>
      <c r="AG1211" s="192">
        <f>+IFERROR(VLOOKUP($AF1211,'Limited Loss'!$F$5:$P$124,AG$3,FALSE),0)</f>
        <v>0</v>
      </c>
      <c r="AH1211" s="193">
        <f>+IFERROR(VLOOKUP($AF1211,'Limited Loss'!$F$5:$P$124,AH$3,FALSE),0)</f>
        <v>0</v>
      </c>
      <c r="AI1211" s="193">
        <f>+IFERROR(VLOOKUP($AF1211,'Limited Loss'!$F$5:$P$124,AI$3,FALSE),0)</f>
        <v>0</v>
      </c>
      <c r="AJ1211" s="193">
        <f>+IFERROR(VLOOKUP($AF1211,'Limited Loss'!$F$5:$P$124,AJ$3,FALSE),0)</f>
        <v>0</v>
      </c>
      <c r="AK1211" s="100">
        <f>+IFERROR(VLOOKUP($AF1211,'Limited Loss'!$F$5:$P$124,AK$3,FALSE),0)</f>
        <v>0</v>
      </c>
      <c r="AL1211" s="193">
        <f>+IFERROR(VLOOKUP($AF1211,'Limited Loss'!$F$5:$P$124,AL$3,FALSE),0)</f>
        <v>0</v>
      </c>
      <c r="AM1211" s="193">
        <f>+IFERROR(VLOOKUP($AF1211,'Limited Loss'!$F$5:$P$124,AM$3,FALSE),0)</f>
        <v>0</v>
      </c>
      <c r="AN1211" s="193">
        <f>+IFERROR(VLOOKUP($AF1211,'Limited Loss'!$F$5:$P$124,AN$3,FALSE),0)</f>
        <v>0</v>
      </c>
      <c r="AO1211" s="193">
        <f>+IFERROR(VLOOKUP($AF1211,'Limited Loss'!$F$5:$P$124,AO$3,FALSE),0)</f>
        <v>0</v>
      </c>
      <c r="AP1211" s="100">
        <f>+IFERROR(VLOOKUP($AF1211,'Limited Loss'!$F$5:$P$124,AP$3,FALSE),0)</f>
        <v>0</v>
      </c>
      <c r="AQ1211" s="353"/>
      <c r="AR1211" s="331">
        <f t="shared" si="162"/>
        <v>935</v>
      </c>
      <c r="AS1211" s="332">
        <f t="shared" si="162"/>
        <v>2015</v>
      </c>
      <c r="AT1211" s="349">
        <f t="shared" si="167"/>
        <v>0</v>
      </c>
      <c r="AU1211" s="349">
        <f t="shared" ref="AU1211:BD1246" si="169">+U1211-AH1211</f>
        <v>0</v>
      </c>
      <c r="AV1211" s="349">
        <f t="shared" si="169"/>
        <v>219.87000000000003</v>
      </c>
      <c r="AW1211" s="349">
        <f t="shared" si="169"/>
        <v>131.29379999999998</v>
      </c>
      <c r="AX1211" s="350">
        <f t="shared" si="169"/>
        <v>7256.9664000000002</v>
      </c>
      <c r="AY1211" s="349">
        <f t="shared" si="169"/>
        <v>0</v>
      </c>
      <c r="AZ1211" s="349">
        <f t="shared" si="169"/>
        <v>0</v>
      </c>
      <c r="BA1211" s="349">
        <f t="shared" si="169"/>
        <v>224.44379999999998</v>
      </c>
      <c r="BB1211" s="349">
        <f t="shared" si="168"/>
        <v>306.42149999999998</v>
      </c>
      <c r="BC1211" s="349">
        <f t="shared" si="168"/>
        <v>11679.036599999999</v>
      </c>
      <c r="BD1211" s="350">
        <f t="shared" si="168"/>
        <v>2007.0719999999999</v>
      </c>
      <c r="BE1211" s="349">
        <f t="shared" si="164"/>
        <v>444.31380000000001</v>
      </c>
      <c r="BF1211" s="375">
        <f t="shared" si="165"/>
        <v>19373.7183</v>
      </c>
      <c r="BG1211" s="334">
        <f t="shared" si="166"/>
        <v>2007.0719999999999</v>
      </c>
    </row>
    <row r="1212" spans="1:59" x14ac:dyDescent="0.2">
      <c r="A1212" s="326" t="str">
        <f t="shared" si="163"/>
        <v>9352016</v>
      </c>
      <c r="B1212">
        <v>935</v>
      </c>
      <c r="C1212" s="327">
        <v>2016</v>
      </c>
      <c r="D1212" s="353">
        <f>+IFERROR(VLOOKUP($A1212,Data_Loss!$A$2:$V$1180,6,FALSE),0)</f>
        <v>0</v>
      </c>
      <c r="E1212" s="353">
        <f>+IFERROR(VLOOKUP($A1212,Data_Loss!$A$2:$V$1180,7,FALSE),0)</f>
        <v>0</v>
      </c>
      <c r="F1212" s="353">
        <f>+IFERROR(VLOOKUP($A1212,Data_Loss!$A$2:$V$1180,8,FALSE),0)</f>
        <v>1</v>
      </c>
      <c r="G1212" s="353">
        <f>+IFERROR(VLOOKUP($A1212,Data_Loss!$A$2:$V$1180,9,FALSE),0)</f>
        <v>0</v>
      </c>
      <c r="H1212" s="353">
        <f>+IFERROR(VLOOKUP($A1212,Data_Loss!$A$2:$V$1180,10,FALSE),0)</f>
        <v>0</v>
      </c>
      <c r="I1212" s="353">
        <f>+IFERROR(VLOOKUP($A1212,Data_Loss!$A$2:$V$1300,12,FALSE),0)</f>
        <v>0</v>
      </c>
      <c r="J1212" s="353">
        <f>+IFERROR(VLOOKUP($A1212,Data_Loss!$A$2:$V$1300,13,FALSE),0)</f>
        <v>0</v>
      </c>
      <c r="K1212" s="353">
        <f>+IFERROR(VLOOKUP($A1212,Data_Loss!$A$2:$V$1300,14,FALSE),0)</f>
        <v>95350</v>
      </c>
      <c r="L1212" s="353">
        <f>+IFERROR(VLOOKUP($A1212,Data_Loss!$A$2:$V$1300,15,FALSE),0)</f>
        <v>0</v>
      </c>
      <c r="M1212" s="353">
        <f>+IFERROR(VLOOKUP($A1212,Data_Loss!$A$2:$V$1300,16,FALSE),0)</f>
        <v>0</v>
      </c>
      <c r="N1212" s="353">
        <f>+IFERROR(VLOOKUP($A1212,Data_Loss!$A$2:$V$1300,17,FALSE),0)</f>
        <v>0</v>
      </c>
      <c r="O1212" s="353">
        <f>+IFERROR(VLOOKUP($A1212,Data_Loss!$A$2:$V$1300,18,FALSE),0)</f>
        <v>0</v>
      </c>
      <c r="P1212" s="353">
        <f>+IFERROR(VLOOKUP($A1212,Data_Loss!$A$2:$V$1300,19,FALSE),0)</f>
        <v>110775</v>
      </c>
      <c r="Q1212" s="353">
        <f>+IFERROR(VLOOKUP($A1212,Data_Loss!$A$2:$V$1300,20,FALSE),0)</f>
        <v>0</v>
      </c>
      <c r="R1212" s="353">
        <f>+IFERROR(VLOOKUP($A1212,Data_Loss!$A$2:$V$1300,21,FALSE),0)</f>
        <v>0</v>
      </c>
      <c r="S1212" s="353">
        <f>+IFERROR(VLOOKUP($A1212,Data_Loss!$A$2:$V$1300,22,FALSE),0)</f>
        <v>581</v>
      </c>
      <c r="T1212" s="191">
        <f>+$I1212*'10k &amp; MO'!C$5+$J1212*'10k &amp; MO'!C$11+$K1212*'10k &amp; MO'!C$17+$L1212*'10k &amp; MO'!C$23+$M1212*'10k &amp; MO'!C$29</f>
        <v>0</v>
      </c>
      <c r="U1212" s="349">
        <f>+$I1212*'10k &amp; MO'!D$5+$J1212*'10k &amp; MO'!D$11+$K1212*'10k &amp; MO'!D$17+$L1212*'10k &amp; MO'!D$23+$M1212*'10k &amp; MO'!D$29</f>
        <v>562.56499999999994</v>
      </c>
      <c r="V1212" s="349">
        <f>+$I1212*'10k &amp; MO'!E$5+$J1212*'10k &amp; MO'!E$11+$K1212*'10k &amp; MO'!E$17+$L1212*'10k &amp; MO'!E$23+$M1212*'10k &amp; MO'!E$29</f>
        <v>149060.655</v>
      </c>
      <c r="W1212" s="349">
        <f>+$I1212*'10k &amp; MO'!F$5+$J1212*'10k &amp; MO'!F$11+$K1212*'10k &amp; MO'!F$17+$L1212*'10k &amp; MO'!F$23+$M1212*'10k &amp; MO'!F$29</f>
        <v>2841.43</v>
      </c>
      <c r="X1212" s="349">
        <f>+$I1212*'10k &amp; MO'!G$5+$J1212*'10k &amp; MO'!G$11+$K1212*'10k &amp; MO'!G$17+$L1212*'10k &amp; MO'!G$23+$M1212*'10k &amp; MO'!G$29</f>
        <v>1077.4549999999999</v>
      </c>
      <c r="Y1212" s="349">
        <f>+$N1212*'10k &amp; MO'!H$5+$O1212*'10k &amp; MO'!H$11+$P1212*'10k &amp; MO'!H$17+$Q1212*'10k &amp; MO'!H$23+$R1212*'10k &amp; MO'!H$29</f>
        <v>0</v>
      </c>
      <c r="Z1212" s="349">
        <f>+$N1212*'10k &amp; MO'!I$5+$O1212*'10k &amp; MO'!I$11+$P1212*'10k &amp; MO'!I$17+$Q1212*'10k &amp; MO'!I$23+$R1212*'10k &amp; MO'!I$29</f>
        <v>365.5575</v>
      </c>
      <c r="AA1212" s="349">
        <f>+$N1212*'10k &amp; MO'!J$5+$O1212*'10k &amp; MO'!J$11+$P1212*'10k &amp; MO'!J$17+$Q1212*'10k &amp; MO'!J$23+$R1212*'10k &amp; MO'!J$29</f>
        <v>210649.74</v>
      </c>
      <c r="AB1212" s="349">
        <f>+$N1212*'10k &amp; MO'!K$5+$O1212*'10k &amp; MO'!K$11+$P1212*'10k &amp; MO'!K$17+$Q1212*'10k &amp; MO'!K$23+$R1212*'10k &amp; MO'!K$29</f>
        <v>9570.9600000000009</v>
      </c>
      <c r="AC1212" s="349">
        <f>+$N1212*'10k &amp; MO'!L$5+$O1212*'10k &amp; MO'!L$11+$P1212*'10k &amp; MO'!L$17+$Q1212*'10k &amp; MO'!L$23+$R1212*'10k &amp; MO'!L$29</f>
        <v>2215.5</v>
      </c>
      <c r="AD1212" s="350">
        <f>+S1212*'10k &amp; MO'!O$5</f>
        <v>783.1880000000001</v>
      </c>
      <c r="AF1212" s="192" t="str">
        <f t="shared" si="161"/>
        <v>9352016</v>
      </c>
      <c r="AG1212" s="192">
        <f>+IFERROR(VLOOKUP($AF1212,'Limited Loss'!$F$5:$P$124,AG$3,FALSE),0)</f>
        <v>0</v>
      </c>
      <c r="AH1212" s="193">
        <f>+IFERROR(VLOOKUP($AF1212,'Limited Loss'!$F$5:$P$124,AH$3,FALSE),0)</f>
        <v>0</v>
      </c>
      <c r="AI1212" s="193">
        <f>+IFERROR(VLOOKUP($AF1212,'Limited Loss'!$F$5:$P$124,AI$3,FALSE),0)</f>
        <v>0</v>
      </c>
      <c r="AJ1212" s="193">
        <f>+IFERROR(VLOOKUP($AF1212,'Limited Loss'!$F$5:$P$124,AJ$3,FALSE),0)</f>
        <v>0</v>
      </c>
      <c r="AK1212" s="100">
        <f>+IFERROR(VLOOKUP($AF1212,'Limited Loss'!$F$5:$P$124,AK$3,FALSE),0)</f>
        <v>0</v>
      </c>
      <c r="AL1212" s="193">
        <f>+IFERROR(VLOOKUP($AF1212,'Limited Loss'!$F$5:$P$124,AL$3,FALSE),0)</f>
        <v>0</v>
      </c>
      <c r="AM1212" s="193">
        <f>+IFERROR(VLOOKUP($AF1212,'Limited Loss'!$F$5:$P$124,AM$3,FALSE),0)</f>
        <v>0</v>
      </c>
      <c r="AN1212" s="193">
        <f>+IFERROR(VLOOKUP($AF1212,'Limited Loss'!$F$5:$P$124,AN$3,FALSE),0)</f>
        <v>0</v>
      </c>
      <c r="AO1212" s="193">
        <f>+IFERROR(VLOOKUP($AF1212,'Limited Loss'!$F$5:$P$124,AO$3,FALSE),0)</f>
        <v>0</v>
      </c>
      <c r="AP1212" s="100">
        <f>+IFERROR(VLOOKUP($AF1212,'Limited Loss'!$F$5:$P$124,AP$3,FALSE),0)</f>
        <v>0</v>
      </c>
      <c r="AQ1212" s="353"/>
      <c r="AR1212" s="331">
        <f t="shared" si="162"/>
        <v>935</v>
      </c>
      <c r="AS1212" s="332">
        <f t="shared" si="162"/>
        <v>2016</v>
      </c>
      <c r="AT1212" s="349">
        <f t="shared" ref="AT1212:BD1266" si="170">+T1212-AG1212</f>
        <v>0</v>
      </c>
      <c r="AU1212" s="349">
        <f t="shared" si="169"/>
        <v>562.56499999999994</v>
      </c>
      <c r="AV1212" s="349">
        <f t="shared" si="169"/>
        <v>149060.655</v>
      </c>
      <c r="AW1212" s="349">
        <f t="shared" si="169"/>
        <v>2841.43</v>
      </c>
      <c r="AX1212" s="350">
        <f t="shared" si="169"/>
        <v>1077.4549999999999</v>
      </c>
      <c r="AY1212" s="349">
        <f t="shared" si="169"/>
        <v>0</v>
      </c>
      <c r="AZ1212" s="349">
        <f t="shared" si="169"/>
        <v>365.5575</v>
      </c>
      <c r="BA1212" s="349">
        <f t="shared" si="169"/>
        <v>210649.74</v>
      </c>
      <c r="BB1212" s="349">
        <f t="shared" si="168"/>
        <v>9570.9600000000009</v>
      </c>
      <c r="BC1212" s="349">
        <f t="shared" si="168"/>
        <v>2215.5</v>
      </c>
      <c r="BD1212" s="350">
        <f t="shared" si="168"/>
        <v>783.1880000000001</v>
      </c>
      <c r="BE1212" s="349">
        <f t="shared" si="164"/>
        <v>360638.51749999996</v>
      </c>
      <c r="BF1212" s="375">
        <f t="shared" si="165"/>
        <v>15705.345000000001</v>
      </c>
      <c r="BG1212" s="334">
        <f t="shared" si="166"/>
        <v>783.1880000000001</v>
      </c>
    </row>
    <row r="1213" spans="1:59" x14ac:dyDescent="0.2">
      <c r="A1213" s="326" t="str">
        <f t="shared" si="163"/>
        <v>9352017</v>
      </c>
      <c r="B1213">
        <v>935</v>
      </c>
      <c r="C1213" s="327">
        <v>2017</v>
      </c>
      <c r="D1213" s="353">
        <f>+IFERROR(VLOOKUP($A1213,Data_Loss!$A$2:$V$1180,6,FALSE),0)</f>
        <v>0</v>
      </c>
      <c r="E1213" s="353">
        <f>+IFERROR(VLOOKUP($A1213,Data_Loss!$A$2:$V$1180,7,FALSE),0)</f>
        <v>0</v>
      </c>
      <c r="F1213" s="353">
        <f>+IFERROR(VLOOKUP($A1213,Data_Loss!$A$2:$V$1180,8,FALSE),0)</f>
        <v>0</v>
      </c>
      <c r="G1213" s="353">
        <f>+IFERROR(VLOOKUP($A1213,Data_Loss!$A$2:$V$1180,9,FALSE),0)</f>
        <v>0</v>
      </c>
      <c r="H1213" s="353">
        <f>+IFERROR(VLOOKUP($A1213,Data_Loss!$A$2:$V$1180,10,FALSE),0)</f>
        <v>0</v>
      </c>
      <c r="I1213" s="353">
        <f>+IFERROR(VLOOKUP($A1213,Data_Loss!$A$2:$V$1300,12,FALSE),0)</f>
        <v>0</v>
      </c>
      <c r="J1213" s="353">
        <f>+IFERROR(VLOOKUP($A1213,Data_Loss!$A$2:$V$1300,13,FALSE),0)</f>
        <v>0</v>
      </c>
      <c r="K1213" s="353">
        <f>+IFERROR(VLOOKUP($A1213,Data_Loss!$A$2:$V$1300,14,FALSE),0)</f>
        <v>0</v>
      </c>
      <c r="L1213" s="353">
        <f>+IFERROR(VLOOKUP($A1213,Data_Loss!$A$2:$V$1300,15,FALSE),0)</f>
        <v>0</v>
      </c>
      <c r="M1213" s="353">
        <f>+IFERROR(VLOOKUP($A1213,Data_Loss!$A$2:$V$1300,16,FALSE),0)</f>
        <v>0</v>
      </c>
      <c r="N1213" s="353">
        <f>+IFERROR(VLOOKUP($A1213,Data_Loss!$A$2:$V$1300,17,FALSE),0)</f>
        <v>0</v>
      </c>
      <c r="O1213" s="353">
        <f>+IFERROR(VLOOKUP($A1213,Data_Loss!$A$2:$V$1300,18,FALSE),0)</f>
        <v>0</v>
      </c>
      <c r="P1213" s="353">
        <f>+IFERROR(VLOOKUP($A1213,Data_Loss!$A$2:$V$1300,19,FALSE),0)</f>
        <v>0</v>
      </c>
      <c r="Q1213" s="353">
        <f>+IFERROR(VLOOKUP($A1213,Data_Loss!$A$2:$V$1300,20,FALSE),0)</f>
        <v>0</v>
      </c>
      <c r="R1213" s="353">
        <f>+IFERROR(VLOOKUP($A1213,Data_Loss!$A$2:$V$1300,21,FALSE),0)</f>
        <v>0</v>
      </c>
      <c r="S1213" s="353">
        <f>+IFERROR(VLOOKUP($A1213,Data_Loss!$A$2:$V$1300,22,FALSE),0)</f>
        <v>3065</v>
      </c>
      <c r="T1213" s="191">
        <f>+$I1213*'10k &amp; MO'!C$6+$J1213*'10k &amp; MO'!C$12+$K1213*'10k &amp; MO'!C$18+$L1213*'10k &amp; MO'!C$24+$M1213*'10k &amp; MO'!C$30</f>
        <v>0</v>
      </c>
      <c r="U1213" s="349">
        <f>+$I1213*'10k &amp; MO'!D$6+$J1213*'10k &amp; MO'!D$12+$K1213*'10k &amp; MO'!D$18+$L1213*'10k &amp; MO'!D$24+$M1213*'10k &amp; MO'!D$30</f>
        <v>0</v>
      </c>
      <c r="V1213" s="349">
        <f>+$I1213*'10k &amp; MO'!E$6+$J1213*'10k &amp; MO'!E$12+$K1213*'10k &amp; MO'!E$18+$L1213*'10k &amp; MO'!E$24+$M1213*'10k &amp; MO'!E$30</f>
        <v>0</v>
      </c>
      <c r="W1213" s="349">
        <f>+$I1213*'10k &amp; MO'!F$6+$J1213*'10k &amp; MO'!F$12+$K1213*'10k &amp; MO'!F$18+$L1213*'10k &amp; MO'!F$24+$M1213*'10k &amp; MO'!F$30</f>
        <v>0</v>
      </c>
      <c r="X1213" s="349">
        <f>+$I1213*'10k &amp; MO'!G$6+$J1213*'10k &amp; MO'!G$12+$K1213*'10k &amp; MO'!G$18+$L1213*'10k &amp; MO'!G$24+$M1213*'10k &amp; MO'!G$30</f>
        <v>0</v>
      </c>
      <c r="Y1213" s="349">
        <f>+$N1213*'10k &amp; MO'!H$6+$O1213*'10k &amp; MO'!H$12+$P1213*'10k &amp; MO'!H$18+$Q1213*'10k &amp; MO'!H$24+$R1213*'10k &amp; MO'!H$30</f>
        <v>0</v>
      </c>
      <c r="Z1213" s="349">
        <f>+$N1213*'10k &amp; MO'!I$6+$O1213*'10k &amp; MO'!I$12+$P1213*'10k &amp; MO'!I$18+$Q1213*'10k &amp; MO'!I$24+$R1213*'10k &amp; MO'!I$30</f>
        <v>0</v>
      </c>
      <c r="AA1213" s="349">
        <f>+$N1213*'10k &amp; MO'!J$6+$O1213*'10k &amp; MO'!J$12+$P1213*'10k &amp; MO'!J$18+$Q1213*'10k &amp; MO'!J$24+$R1213*'10k &amp; MO'!J$30</f>
        <v>0</v>
      </c>
      <c r="AB1213" s="349">
        <f>+$N1213*'10k &amp; MO'!K$6+$O1213*'10k &amp; MO'!K$12+$P1213*'10k &amp; MO'!K$18+$Q1213*'10k &amp; MO'!K$24+$R1213*'10k &amp; MO'!K$30</f>
        <v>0</v>
      </c>
      <c r="AC1213" s="349">
        <f>+$N1213*'10k &amp; MO'!L$6+$O1213*'10k &amp; MO'!L$12+$P1213*'10k &amp; MO'!L$18+$Q1213*'10k &amp; MO'!L$24+$R1213*'10k &amp; MO'!L$30</f>
        <v>0</v>
      </c>
      <c r="AD1213" s="350">
        <f>+S1213*'10k &amp; MO'!O$6</f>
        <v>4125.4900000000007</v>
      </c>
      <c r="AF1213" s="192" t="str">
        <f t="shared" si="161"/>
        <v>9352017</v>
      </c>
      <c r="AG1213" s="192">
        <f>+IFERROR(VLOOKUP($AF1213,'Limited Loss'!$F$5:$P$124,AG$3,FALSE),0)</f>
        <v>0</v>
      </c>
      <c r="AH1213" s="193">
        <f>+IFERROR(VLOOKUP($AF1213,'Limited Loss'!$F$5:$P$124,AH$3,FALSE),0)</f>
        <v>0</v>
      </c>
      <c r="AI1213" s="193">
        <f>+IFERROR(VLOOKUP($AF1213,'Limited Loss'!$F$5:$P$124,AI$3,FALSE),0)</f>
        <v>0</v>
      </c>
      <c r="AJ1213" s="193">
        <f>+IFERROR(VLOOKUP($AF1213,'Limited Loss'!$F$5:$P$124,AJ$3,FALSE),0)</f>
        <v>0</v>
      </c>
      <c r="AK1213" s="100">
        <f>+IFERROR(VLOOKUP($AF1213,'Limited Loss'!$F$5:$P$124,AK$3,FALSE),0)</f>
        <v>0</v>
      </c>
      <c r="AL1213" s="193">
        <f>+IFERROR(VLOOKUP($AF1213,'Limited Loss'!$F$5:$P$124,AL$3,FALSE),0)</f>
        <v>0</v>
      </c>
      <c r="AM1213" s="193">
        <f>+IFERROR(VLOOKUP($AF1213,'Limited Loss'!$F$5:$P$124,AM$3,FALSE),0)</f>
        <v>0</v>
      </c>
      <c r="AN1213" s="193">
        <f>+IFERROR(VLOOKUP($AF1213,'Limited Loss'!$F$5:$P$124,AN$3,FALSE),0)</f>
        <v>0</v>
      </c>
      <c r="AO1213" s="193">
        <f>+IFERROR(VLOOKUP($AF1213,'Limited Loss'!$F$5:$P$124,AO$3,FALSE),0)</f>
        <v>0</v>
      </c>
      <c r="AP1213" s="100">
        <f>+IFERROR(VLOOKUP($AF1213,'Limited Loss'!$F$5:$P$124,AP$3,FALSE),0)</f>
        <v>0</v>
      </c>
      <c r="AQ1213" s="353"/>
      <c r="AR1213" s="331">
        <f t="shared" si="162"/>
        <v>935</v>
      </c>
      <c r="AS1213" s="332">
        <f t="shared" si="162"/>
        <v>2017</v>
      </c>
      <c r="AT1213" s="349">
        <f t="shared" si="170"/>
        <v>0</v>
      </c>
      <c r="AU1213" s="349">
        <f t="shared" si="169"/>
        <v>0</v>
      </c>
      <c r="AV1213" s="349">
        <f t="shared" si="169"/>
        <v>0</v>
      </c>
      <c r="AW1213" s="349">
        <f t="shared" si="169"/>
        <v>0</v>
      </c>
      <c r="AX1213" s="350">
        <f t="shared" si="169"/>
        <v>0</v>
      </c>
      <c r="AY1213" s="349">
        <f t="shared" si="169"/>
        <v>0</v>
      </c>
      <c r="AZ1213" s="349">
        <f t="shared" si="169"/>
        <v>0</v>
      </c>
      <c r="BA1213" s="349">
        <f t="shared" si="169"/>
        <v>0</v>
      </c>
      <c r="BB1213" s="349">
        <f t="shared" si="168"/>
        <v>0</v>
      </c>
      <c r="BC1213" s="349">
        <f t="shared" si="168"/>
        <v>0</v>
      </c>
      <c r="BD1213" s="350">
        <f t="shared" si="168"/>
        <v>4125.4900000000007</v>
      </c>
      <c r="BE1213" s="349">
        <f t="shared" si="164"/>
        <v>0</v>
      </c>
      <c r="BF1213" s="375">
        <f t="shared" si="165"/>
        <v>0</v>
      </c>
      <c r="BG1213" s="334">
        <f t="shared" si="166"/>
        <v>4125.4900000000007</v>
      </c>
    </row>
    <row r="1214" spans="1:59" x14ac:dyDescent="0.2">
      <c r="A1214" s="326" t="str">
        <f t="shared" si="163"/>
        <v>9352018</v>
      </c>
      <c r="B1214">
        <v>935</v>
      </c>
      <c r="C1214" s="327">
        <v>2018</v>
      </c>
      <c r="D1214" s="353">
        <f>+IFERROR(VLOOKUP($A1214,Data_Loss!$A$2:$V$1180,6,FALSE),0)</f>
        <v>0</v>
      </c>
      <c r="E1214" s="353">
        <f>+IFERROR(VLOOKUP($A1214,Data_Loss!$A$2:$V$1180,7,FALSE),0)</f>
        <v>0</v>
      </c>
      <c r="F1214" s="353">
        <f>+IFERROR(VLOOKUP($A1214,Data_Loss!$A$2:$V$1180,8,FALSE),0)</f>
        <v>0</v>
      </c>
      <c r="G1214" s="353">
        <f>+IFERROR(VLOOKUP($A1214,Data_Loss!$A$2:$V$1180,9,FALSE),0)</f>
        <v>1</v>
      </c>
      <c r="H1214" s="353">
        <f>+IFERROR(VLOOKUP($A1214,Data_Loss!$A$2:$V$1180,10,FALSE),0)</f>
        <v>1</v>
      </c>
      <c r="I1214" s="353">
        <f>+IFERROR(VLOOKUP($A1214,Data_Loss!$A$2:$V$1300,12,FALSE),0)</f>
        <v>0</v>
      </c>
      <c r="J1214" s="353">
        <f>+IFERROR(VLOOKUP($A1214,Data_Loss!$A$2:$V$1300,13,FALSE),0)</f>
        <v>0</v>
      </c>
      <c r="K1214" s="353">
        <f>+IFERROR(VLOOKUP($A1214,Data_Loss!$A$2:$V$1300,14,FALSE),0)</f>
        <v>0</v>
      </c>
      <c r="L1214" s="353">
        <f>+IFERROR(VLOOKUP($A1214,Data_Loss!$A$2:$V$1300,15,FALSE),0)</f>
        <v>36141</v>
      </c>
      <c r="M1214" s="353">
        <f>+IFERROR(VLOOKUP($A1214,Data_Loss!$A$2:$V$1300,16,FALSE),0)</f>
        <v>835</v>
      </c>
      <c r="N1214" s="353">
        <f>+IFERROR(VLOOKUP($A1214,Data_Loss!$A$2:$V$1300,17,FALSE),0)</f>
        <v>0</v>
      </c>
      <c r="O1214" s="353">
        <f>+IFERROR(VLOOKUP($A1214,Data_Loss!$A$2:$V$1300,18,FALSE),0)</f>
        <v>0</v>
      </c>
      <c r="P1214" s="353">
        <f>+IFERROR(VLOOKUP($A1214,Data_Loss!$A$2:$V$1300,19,FALSE),0)</f>
        <v>0</v>
      </c>
      <c r="Q1214" s="353">
        <f>+IFERROR(VLOOKUP($A1214,Data_Loss!$A$2:$V$1300,20,FALSE),0)</f>
        <v>22622</v>
      </c>
      <c r="R1214" s="353">
        <f>+IFERROR(VLOOKUP($A1214,Data_Loss!$A$2:$V$1300,21,FALSE),0)</f>
        <v>997</v>
      </c>
      <c r="S1214" s="353">
        <f>+IFERROR(VLOOKUP($A1214,Data_Loss!$A$2:$V$1300,22,FALSE),0)</f>
        <v>4921</v>
      </c>
      <c r="T1214" s="191">
        <f>+$I1214*'10k &amp; MO'!C$7+$J1214*'10k &amp; MO'!C$13+$K1214*'10k &amp; MO'!C$19+$L1214*'10k &amp; MO'!C$25+$M1214*'10k &amp; MO'!C$31</f>
        <v>1.8370000000000002</v>
      </c>
      <c r="U1214" s="349">
        <f>+$I1214*'10k &amp; MO'!D$7+$J1214*'10k &amp; MO'!D$13+$K1214*'10k &amp; MO'!D$19+$L1214*'10k &amp; MO'!D$25+$M1214*'10k &amp; MO'!D$31</f>
        <v>1170.0898</v>
      </c>
      <c r="V1214" s="349">
        <f>+$I1214*'10k &amp; MO'!E$7+$J1214*'10k &amp; MO'!E$13+$K1214*'10k &amp; MO'!E$19+$L1214*'10k &amp; MO'!E$25+$M1214*'10k &amp; MO'!E$31</f>
        <v>58057.438999999998</v>
      </c>
      <c r="W1214" s="349">
        <f>+$I1214*'10k &amp; MO'!F$7+$J1214*'10k &amp; MO'!F$13+$K1214*'10k &amp; MO'!F$19+$L1214*'10k &amp; MO'!F$25+$M1214*'10k &amp; MO'!F$31</f>
        <v>28689.6041</v>
      </c>
      <c r="X1214" s="349">
        <f>+$I1214*'10k &amp; MO'!G$7+$J1214*'10k &amp; MO'!G$13+$K1214*'10k &amp; MO'!G$19+$L1214*'10k &amp; MO'!G$25+$M1214*'10k &amp; MO'!G$31</f>
        <v>4344.6543000000001</v>
      </c>
      <c r="Y1214" s="349">
        <f>+$N1214*'10k &amp; MO'!H$7+$O1214*'10k &amp; MO'!H$13+$P1214*'10k &amp; MO'!H$19+$Q1214*'10k &amp; MO'!H$25+$R1214*'10k &amp; MO'!H$31</f>
        <v>2.8912999999999998</v>
      </c>
      <c r="Z1214" s="349">
        <f>+$N1214*'10k &amp; MO'!I$7+$O1214*'10k &amp; MO'!I$13+$P1214*'10k &amp; MO'!I$19+$Q1214*'10k &amp; MO'!I$25+$R1214*'10k &amp; MO'!I$31</f>
        <v>741.06810000000007</v>
      </c>
      <c r="AA1214" s="349">
        <f>+$N1214*'10k &amp; MO'!J$7+$O1214*'10k &amp; MO'!J$13+$P1214*'10k &amp; MO'!J$19+$Q1214*'10k &amp; MO'!J$25+$R1214*'10k &amp; MO'!J$31</f>
        <v>33243.711800000005</v>
      </c>
      <c r="AB1214" s="349">
        <f>+$N1214*'10k &amp; MO'!K$7+$O1214*'10k &amp; MO'!K$13+$P1214*'10k &amp; MO'!K$19+$Q1214*'10k &amp; MO'!K$25+$R1214*'10k &amp; MO'!K$31</f>
        <v>22536.081600000001</v>
      </c>
      <c r="AC1214" s="349">
        <f>+$N1214*'10k &amp; MO'!L$7+$O1214*'10k &amp; MO'!L$13+$P1214*'10k &amp; MO'!L$19+$Q1214*'10k &amp; MO'!L$25+$R1214*'10k &amp; MO'!L$31</f>
        <v>4638.3748000000005</v>
      </c>
      <c r="AD1214" s="350">
        <f>+S1214*'10k &amp; MO'!O$7</f>
        <v>6525.2460000000001</v>
      </c>
      <c r="AF1214" s="192" t="str">
        <f t="shared" si="161"/>
        <v>9352018</v>
      </c>
      <c r="AG1214" s="192">
        <f>+IFERROR(VLOOKUP($AF1214,'Limited Loss'!$F$5:$P$124,AG$3,FALSE),0)</f>
        <v>0</v>
      </c>
      <c r="AH1214" s="193">
        <f>+IFERROR(VLOOKUP($AF1214,'Limited Loss'!$F$5:$P$124,AH$3,FALSE),0)</f>
        <v>0</v>
      </c>
      <c r="AI1214" s="193">
        <f>+IFERROR(VLOOKUP($AF1214,'Limited Loss'!$F$5:$P$124,AI$3,FALSE),0)</f>
        <v>0</v>
      </c>
      <c r="AJ1214" s="193">
        <f>+IFERROR(VLOOKUP($AF1214,'Limited Loss'!$F$5:$P$124,AJ$3,FALSE),0)</f>
        <v>0</v>
      </c>
      <c r="AK1214" s="100">
        <f>+IFERROR(VLOOKUP($AF1214,'Limited Loss'!$F$5:$P$124,AK$3,FALSE),0)</f>
        <v>0</v>
      </c>
      <c r="AL1214" s="193">
        <f>+IFERROR(VLOOKUP($AF1214,'Limited Loss'!$F$5:$P$124,AL$3,FALSE),0)</f>
        <v>0</v>
      </c>
      <c r="AM1214" s="193">
        <f>+IFERROR(VLOOKUP($AF1214,'Limited Loss'!$F$5:$P$124,AM$3,FALSE),0)</f>
        <v>0</v>
      </c>
      <c r="AN1214" s="193">
        <f>+IFERROR(VLOOKUP($AF1214,'Limited Loss'!$F$5:$P$124,AN$3,FALSE),0)</f>
        <v>0</v>
      </c>
      <c r="AO1214" s="193">
        <f>+IFERROR(VLOOKUP($AF1214,'Limited Loss'!$F$5:$P$124,AO$3,FALSE),0)</f>
        <v>0</v>
      </c>
      <c r="AP1214" s="100">
        <f>+IFERROR(VLOOKUP($AF1214,'Limited Loss'!$F$5:$P$124,AP$3,FALSE),0)</f>
        <v>0</v>
      </c>
      <c r="AQ1214" s="353"/>
      <c r="AR1214" s="331">
        <f t="shared" si="162"/>
        <v>935</v>
      </c>
      <c r="AS1214" s="332">
        <f t="shared" si="162"/>
        <v>2018</v>
      </c>
      <c r="AT1214" s="349">
        <f t="shared" si="170"/>
        <v>1.8370000000000002</v>
      </c>
      <c r="AU1214" s="349">
        <f t="shared" si="169"/>
        <v>1170.0898</v>
      </c>
      <c r="AV1214" s="349">
        <f t="shared" si="169"/>
        <v>58057.438999999998</v>
      </c>
      <c r="AW1214" s="349">
        <f t="shared" si="169"/>
        <v>28689.6041</v>
      </c>
      <c r="AX1214" s="350">
        <f t="shared" si="169"/>
        <v>4344.6543000000001</v>
      </c>
      <c r="AY1214" s="349">
        <f t="shared" si="169"/>
        <v>2.8912999999999998</v>
      </c>
      <c r="AZ1214" s="349">
        <f t="shared" si="169"/>
        <v>741.06810000000007</v>
      </c>
      <c r="BA1214" s="349">
        <f t="shared" si="169"/>
        <v>33243.711800000005</v>
      </c>
      <c r="BB1214" s="349">
        <f t="shared" si="168"/>
        <v>22536.081600000001</v>
      </c>
      <c r="BC1214" s="349">
        <f t="shared" si="168"/>
        <v>4638.3748000000005</v>
      </c>
      <c r="BD1214" s="350">
        <f t="shared" si="168"/>
        <v>6525.2460000000001</v>
      </c>
      <c r="BE1214" s="349">
        <f t="shared" si="164"/>
        <v>93217.037000000011</v>
      </c>
      <c r="BF1214" s="375">
        <f t="shared" si="165"/>
        <v>60208.714799999994</v>
      </c>
      <c r="BG1214" s="334">
        <f t="shared" si="166"/>
        <v>6525.2460000000001</v>
      </c>
    </row>
    <row r="1215" spans="1:59" x14ac:dyDescent="0.2">
      <c r="A1215" s="326" t="str">
        <f t="shared" si="163"/>
        <v>9362014</v>
      </c>
      <c r="B1215">
        <v>936</v>
      </c>
      <c r="C1215" s="327">
        <v>2014</v>
      </c>
      <c r="D1215" s="353">
        <f>+IFERROR(VLOOKUP($A1215,Data_Loss!$A$2:$V$1180,6,FALSE),0)</f>
        <v>0</v>
      </c>
      <c r="E1215" s="353">
        <f>+IFERROR(VLOOKUP($A1215,Data_Loss!$A$2:$V$1180,7,FALSE),0)</f>
        <v>0</v>
      </c>
      <c r="F1215" s="353">
        <f>+IFERROR(VLOOKUP($A1215,Data_Loss!$A$2:$V$1180,8,FALSE),0)</f>
        <v>0</v>
      </c>
      <c r="G1215" s="353">
        <f>+IFERROR(VLOOKUP($A1215,Data_Loss!$A$2:$V$1180,9,FALSE),0)</f>
        <v>0</v>
      </c>
      <c r="H1215" s="353">
        <f>+IFERROR(VLOOKUP($A1215,Data_Loss!$A$2:$V$1180,10,FALSE),0)</f>
        <v>0</v>
      </c>
      <c r="I1215" s="353">
        <f>+IFERROR(VLOOKUP($A1215,Data_Loss!$A$2:$V$1300,12,FALSE),0)</f>
        <v>0</v>
      </c>
      <c r="J1215" s="353">
        <f>+IFERROR(VLOOKUP($A1215,Data_Loss!$A$2:$V$1300,13,FALSE),0)</f>
        <v>0</v>
      </c>
      <c r="K1215" s="353">
        <f>+IFERROR(VLOOKUP($A1215,Data_Loss!$A$2:$V$1300,14,FALSE),0)</f>
        <v>0</v>
      </c>
      <c r="L1215" s="353">
        <f>+IFERROR(VLOOKUP($A1215,Data_Loss!$A$2:$V$1300,15,FALSE),0)</f>
        <v>0</v>
      </c>
      <c r="M1215" s="353">
        <f>+IFERROR(VLOOKUP($A1215,Data_Loss!$A$2:$V$1300,16,FALSE),0)</f>
        <v>0</v>
      </c>
      <c r="N1215" s="353">
        <f>+IFERROR(VLOOKUP($A1215,Data_Loss!$A$2:$V$1300,17,FALSE),0)</f>
        <v>0</v>
      </c>
      <c r="O1215" s="353">
        <f>+IFERROR(VLOOKUP($A1215,Data_Loss!$A$2:$V$1300,18,FALSE),0)</f>
        <v>0</v>
      </c>
      <c r="P1215" s="353">
        <f>+IFERROR(VLOOKUP($A1215,Data_Loss!$A$2:$V$1300,19,FALSE),0)</f>
        <v>0</v>
      </c>
      <c r="Q1215" s="353">
        <f>+IFERROR(VLOOKUP($A1215,Data_Loss!$A$2:$V$1300,20,FALSE),0)</f>
        <v>0</v>
      </c>
      <c r="R1215" s="353">
        <f>+IFERROR(VLOOKUP($A1215,Data_Loss!$A$2:$V$1300,21,FALSE),0)</f>
        <v>0</v>
      </c>
      <c r="S1215" s="353">
        <f>+IFERROR(VLOOKUP($A1215,Data_Loss!$A$2:$V$1300,22,FALSE),0)</f>
        <v>737</v>
      </c>
      <c r="T1215" s="191">
        <f>+$I1215*'10k &amp; MO'!C$3+$J1215*'10k &amp; MO'!C$9+$K1215*'10k &amp; MO'!C$15+$L1215*'10k &amp; MO'!C$21+$M1215*'10k &amp; MO'!C$27</f>
        <v>0</v>
      </c>
      <c r="U1215" s="349">
        <f>+$I1215*'10k &amp; MO'!D$3+$J1215*'10k &amp; MO'!D$9+$K1215*'10k &amp; MO'!D$15+$L1215*'10k &amp; MO'!D$21+$M1215*'10k &amp; MO'!D$27</f>
        <v>0</v>
      </c>
      <c r="V1215" s="349">
        <f>+$I1215*'10k &amp; MO'!E$3+$J1215*'10k &amp; MO'!E$9+$K1215*'10k &amp; MO'!E$15+$L1215*'10k &amp; MO'!E$21+$M1215*'10k &amp; MO'!E$27</f>
        <v>0</v>
      </c>
      <c r="W1215" s="349">
        <f>+$I1215*'10k &amp; MO'!F$3+$J1215*'10k &amp; MO'!F$9+$K1215*'10k &amp; MO'!F$15+$L1215*'10k &amp; MO'!F$21+$M1215*'10k &amp; MO'!F$27</f>
        <v>0</v>
      </c>
      <c r="X1215" s="349">
        <f>+$I1215*'10k &amp; MO'!G$3+$J1215*'10k &amp; MO'!G$9+$K1215*'10k &amp; MO'!G$15+$L1215*'10k &amp; MO'!G$21+$M1215*'10k &amp; MO'!G$27</f>
        <v>0</v>
      </c>
      <c r="Y1215" s="349">
        <f>+$N1215*'10k &amp; MO'!H$3+$O1215*'10k &amp; MO'!H$9+$P1215*'10k &amp; MO'!H$15+$Q1215*'10k &amp; MO'!H$21+$R1215*'10k &amp; MO'!H$27</f>
        <v>0</v>
      </c>
      <c r="Z1215" s="349">
        <f>+$N1215*'10k &amp; MO'!I$3+$O1215*'10k &amp; MO'!I$9+$P1215*'10k &amp; MO'!I$15+$Q1215*'10k &amp; MO'!I$21+$R1215*'10k &amp; MO'!I$27</f>
        <v>0</v>
      </c>
      <c r="AA1215" s="349">
        <f>+$N1215*'10k &amp; MO'!J$3+$O1215*'10k &amp; MO'!J$9+$P1215*'10k &amp; MO'!J$15+$Q1215*'10k &amp; MO'!J$21+$R1215*'10k &amp; MO'!J$27</f>
        <v>0</v>
      </c>
      <c r="AB1215" s="349">
        <f>+$N1215*'10k &amp; MO'!K$3+$O1215*'10k &amp; MO'!K$9+$P1215*'10k &amp; MO'!K$15+$Q1215*'10k &amp; MO'!K$21+$R1215*'10k &amp; MO'!K$27</f>
        <v>0</v>
      </c>
      <c r="AC1215" s="349">
        <f>+$N1215*'10k &amp; MO'!L$3+$O1215*'10k &amp; MO'!L$9+$P1215*'10k &amp; MO'!L$15+$Q1215*'10k &amp; MO'!L$21+$R1215*'10k &amp; MO'!L$27</f>
        <v>0</v>
      </c>
      <c r="AD1215" s="350">
        <f>+S1215*'10k &amp; MO'!O$3</f>
        <v>789.327</v>
      </c>
      <c r="AF1215" s="192" t="str">
        <f t="shared" si="161"/>
        <v>9362014</v>
      </c>
      <c r="AG1215" s="192">
        <f>+IFERROR(VLOOKUP($AF1215,'Limited Loss'!$F$5:$P$124,AG$3,FALSE),0)</f>
        <v>0</v>
      </c>
      <c r="AH1215" s="193">
        <f>+IFERROR(VLOOKUP($AF1215,'Limited Loss'!$F$5:$P$124,AH$3,FALSE),0)</f>
        <v>0</v>
      </c>
      <c r="AI1215" s="193">
        <f>+IFERROR(VLOOKUP($AF1215,'Limited Loss'!$F$5:$P$124,AI$3,FALSE),0)</f>
        <v>0</v>
      </c>
      <c r="AJ1215" s="193">
        <f>+IFERROR(VLOOKUP($AF1215,'Limited Loss'!$F$5:$P$124,AJ$3,FALSE),0)</f>
        <v>0</v>
      </c>
      <c r="AK1215" s="100">
        <f>+IFERROR(VLOOKUP($AF1215,'Limited Loss'!$F$5:$P$124,AK$3,FALSE),0)</f>
        <v>0</v>
      </c>
      <c r="AL1215" s="193">
        <f>+IFERROR(VLOOKUP($AF1215,'Limited Loss'!$F$5:$P$124,AL$3,FALSE),0)</f>
        <v>0</v>
      </c>
      <c r="AM1215" s="193">
        <f>+IFERROR(VLOOKUP($AF1215,'Limited Loss'!$F$5:$P$124,AM$3,FALSE),0)</f>
        <v>0</v>
      </c>
      <c r="AN1215" s="193">
        <f>+IFERROR(VLOOKUP($AF1215,'Limited Loss'!$F$5:$P$124,AN$3,FALSE),0)</f>
        <v>0</v>
      </c>
      <c r="AO1215" s="193">
        <f>+IFERROR(VLOOKUP($AF1215,'Limited Loss'!$F$5:$P$124,AO$3,FALSE),0)</f>
        <v>0</v>
      </c>
      <c r="AP1215" s="100">
        <f>+IFERROR(VLOOKUP($AF1215,'Limited Loss'!$F$5:$P$124,AP$3,FALSE),0)</f>
        <v>0</v>
      </c>
      <c r="AQ1215" s="353"/>
      <c r="AR1215" s="331">
        <f t="shared" si="162"/>
        <v>936</v>
      </c>
      <c r="AS1215" s="332">
        <f t="shared" si="162"/>
        <v>2014</v>
      </c>
      <c r="AT1215" s="349">
        <f t="shared" si="170"/>
        <v>0</v>
      </c>
      <c r="AU1215" s="349">
        <f t="shared" si="169"/>
        <v>0</v>
      </c>
      <c r="AV1215" s="349">
        <f t="shared" si="169"/>
        <v>0</v>
      </c>
      <c r="AW1215" s="349">
        <f t="shared" si="169"/>
        <v>0</v>
      </c>
      <c r="AX1215" s="350">
        <f t="shared" si="169"/>
        <v>0</v>
      </c>
      <c r="AY1215" s="349">
        <f t="shared" si="169"/>
        <v>0</v>
      </c>
      <c r="AZ1215" s="349">
        <f t="shared" si="169"/>
        <v>0</v>
      </c>
      <c r="BA1215" s="349">
        <f t="shared" si="169"/>
        <v>0</v>
      </c>
      <c r="BB1215" s="349">
        <f t="shared" si="168"/>
        <v>0</v>
      </c>
      <c r="BC1215" s="349">
        <f t="shared" si="168"/>
        <v>0</v>
      </c>
      <c r="BD1215" s="350">
        <f t="shared" si="168"/>
        <v>789.327</v>
      </c>
      <c r="BE1215" s="349">
        <f t="shared" si="164"/>
        <v>0</v>
      </c>
      <c r="BF1215" s="375">
        <f t="shared" si="165"/>
        <v>0</v>
      </c>
      <c r="BG1215" s="334">
        <f t="shared" si="166"/>
        <v>789.327</v>
      </c>
    </row>
    <row r="1216" spans="1:59" x14ac:dyDescent="0.2">
      <c r="A1216" s="326" t="str">
        <f t="shared" si="163"/>
        <v>9362015</v>
      </c>
      <c r="B1216">
        <v>936</v>
      </c>
      <c r="C1216" s="327">
        <v>2015</v>
      </c>
      <c r="D1216" s="353">
        <f>+IFERROR(VLOOKUP($A1216,Data_Loss!$A$2:$V$1180,6,FALSE),0)</f>
        <v>0</v>
      </c>
      <c r="E1216" s="353">
        <f>+IFERROR(VLOOKUP($A1216,Data_Loss!$A$2:$V$1180,7,FALSE),0)</f>
        <v>0</v>
      </c>
      <c r="F1216" s="353">
        <f>+IFERROR(VLOOKUP($A1216,Data_Loss!$A$2:$V$1180,8,FALSE),0)</f>
        <v>0</v>
      </c>
      <c r="G1216" s="353">
        <f>+IFERROR(VLOOKUP($A1216,Data_Loss!$A$2:$V$1180,9,FALSE),0)</f>
        <v>0</v>
      </c>
      <c r="H1216" s="353">
        <f>+IFERROR(VLOOKUP($A1216,Data_Loss!$A$2:$V$1180,10,FALSE),0)</f>
        <v>0</v>
      </c>
      <c r="I1216" s="353">
        <f>+IFERROR(VLOOKUP($A1216,Data_Loss!$A$2:$V$1300,12,FALSE),0)</f>
        <v>0</v>
      </c>
      <c r="J1216" s="353">
        <f>+IFERROR(VLOOKUP($A1216,Data_Loss!$A$2:$V$1300,13,FALSE),0)</f>
        <v>0</v>
      </c>
      <c r="K1216" s="353">
        <f>+IFERROR(VLOOKUP($A1216,Data_Loss!$A$2:$V$1300,14,FALSE),0)</f>
        <v>0</v>
      </c>
      <c r="L1216" s="353">
        <f>+IFERROR(VLOOKUP($A1216,Data_Loss!$A$2:$V$1300,15,FALSE),0)</f>
        <v>0</v>
      </c>
      <c r="M1216" s="353">
        <f>+IFERROR(VLOOKUP($A1216,Data_Loss!$A$2:$V$1300,16,FALSE),0)</f>
        <v>0</v>
      </c>
      <c r="N1216" s="353">
        <f>+IFERROR(VLOOKUP($A1216,Data_Loss!$A$2:$V$1300,17,FALSE),0)</f>
        <v>0</v>
      </c>
      <c r="O1216" s="353">
        <f>+IFERROR(VLOOKUP($A1216,Data_Loss!$A$2:$V$1300,18,FALSE),0)</f>
        <v>0</v>
      </c>
      <c r="P1216" s="353">
        <f>+IFERROR(VLOOKUP($A1216,Data_Loss!$A$2:$V$1300,19,FALSE),0)</f>
        <v>0</v>
      </c>
      <c r="Q1216" s="353">
        <f>+IFERROR(VLOOKUP($A1216,Data_Loss!$A$2:$V$1300,20,FALSE),0)</f>
        <v>0</v>
      </c>
      <c r="R1216" s="353">
        <f>+IFERROR(VLOOKUP($A1216,Data_Loss!$A$2:$V$1300,21,FALSE),0)</f>
        <v>0</v>
      </c>
      <c r="S1216" s="353">
        <f>+IFERROR(VLOOKUP($A1216,Data_Loss!$A$2:$V$1300,22,FALSE),0)</f>
        <v>0</v>
      </c>
      <c r="T1216" s="191">
        <f>+$I1216*'10k &amp; MO'!C$4+$J1216*'10k &amp; MO'!C$10+$K1216*'10k &amp; MO'!C$16+$L1216*'10k &amp; MO'!C$22+$M1216*'10k &amp; MO'!C$28</f>
        <v>0</v>
      </c>
      <c r="U1216" s="349">
        <f>+$I1216*'10k &amp; MO'!D$4+$J1216*'10k &amp; MO'!D$10+$K1216*'10k &amp; MO'!D$16+$L1216*'10k &amp; MO'!D$22+$M1216*'10k &amp; MO'!D$28</f>
        <v>0</v>
      </c>
      <c r="V1216" s="349">
        <f>+$I1216*'10k &amp; MO'!E$4+$J1216*'10k &amp; MO'!E$10+$K1216*'10k &amp; MO'!E$16+$L1216*'10k &amp; MO'!E$22+$M1216*'10k &amp; MO'!E$28</f>
        <v>0</v>
      </c>
      <c r="W1216" s="349">
        <f>+$I1216*'10k &amp; MO'!F$4+$J1216*'10k &amp; MO'!F$10+$K1216*'10k &amp; MO'!F$16+$L1216*'10k &amp; MO'!F$22+$M1216*'10k &amp; MO'!F$28</f>
        <v>0</v>
      </c>
      <c r="X1216" s="349">
        <f>+$I1216*'10k &amp; MO'!G$4+$J1216*'10k &amp; MO'!G$10+$K1216*'10k &amp; MO'!G$16+$L1216*'10k &amp; MO'!G$22+$M1216*'10k &amp; MO'!G$28</f>
        <v>0</v>
      </c>
      <c r="Y1216" s="349">
        <f>+$N1216*'10k &amp; MO'!H$4+$O1216*'10k &amp; MO'!H$10+$P1216*'10k &amp; MO'!H$16+$Q1216*'10k &amp; MO'!H$22+$R1216*'10k &amp; MO'!H$28</f>
        <v>0</v>
      </c>
      <c r="Z1216" s="349">
        <f>+$N1216*'10k &amp; MO'!I$4+$O1216*'10k &amp; MO'!I$10+$P1216*'10k &amp; MO'!I$16+$Q1216*'10k &amp; MO'!I$22+$R1216*'10k &amp; MO'!I$28</f>
        <v>0</v>
      </c>
      <c r="AA1216" s="349">
        <f>+$N1216*'10k &amp; MO'!J$4+$O1216*'10k &amp; MO'!J$10+$P1216*'10k &amp; MO'!J$16+$Q1216*'10k &amp; MO'!J$22+$R1216*'10k &amp; MO'!J$28</f>
        <v>0</v>
      </c>
      <c r="AB1216" s="349">
        <f>+$N1216*'10k &amp; MO'!K$4+$O1216*'10k &amp; MO'!K$10+$P1216*'10k &amp; MO'!K$16+$Q1216*'10k &amp; MO'!K$22+$R1216*'10k &amp; MO'!K$28</f>
        <v>0</v>
      </c>
      <c r="AC1216" s="349">
        <f>+$N1216*'10k &amp; MO'!L$4+$O1216*'10k &amp; MO'!L$10+$P1216*'10k &amp; MO'!L$16+$Q1216*'10k &amp; MO'!L$22+$R1216*'10k &amp; MO'!L$28</f>
        <v>0</v>
      </c>
      <c r="AD1216" s="350">
        <f>+S1216*'10k &amp; MO'!O$4</f>
        <v>0</v>
      </c>
      <c r="AF1216" s="192" t="str">
        <f t="shared" si="161"/>
        <v>9362015</v>
      </c>
      <c r="AG1216" s="192">
        <f>+IFERROR(VLOOKUP($AF1216,'Limited Loss'!$F$5:$P$124,AG$3,FALSE),0)</f>
        <v>0</v>
      </c>
      <c r="AH1216" s="193">
        <f>+IFERROR(VLOOKUP($AF1216,'Limited Loss'!$F$5:$P$124,AH$3,FALSE),0)</f>
        <v>0</v>
      </c>
      <c r="AI1216" s="193">
        <f>+IFERROR(VLOOKUP($AF1216,'Limited Loss'!$F$5:$P$124,AI$3,FALSE),0)</f>
        <v>0</v>
      </c>
      <c r="AJ1216" s="193">
        <f>+IFERROR(VLOOKUP($AF1216,'Limited Loss'!$F$5:$P$124,AJ$3,FALSE),0)</f>
        <v>0</v>
      </c>
      <c r="AK1216" s="100">
        <f>+IFERROR(VLOOKUP($AF1216,'Limited Loss'!$F$5:$P$124,AK$3,FALSE),0)</f>
        <v>0</v>
      </c>
      <c r="AL1216" s="193">
        <f>+IFERROR(VLOOKUP($AF1216,'Limited Loss'!$F$5:$P$124,AL$3,FALSE),0)</f>
        <v>0</v>
      </c>
      <c r="AM1216" s="193">
        <f>+IFERROR(VLOOKUP($AF1216,'Limited Loss'!$F$5:$P$124,AM$3,FALSE),0)</f>
        <v>0</v>
      </c>
      <c r="AN1216" s="193">
        <f>+IFERROR(VLOOKUP($AF1216,'Limited Loss'!$F$5:$P$124,AN$3,FALSE),0)</f>
        <v>0</v>
      </c>
      <c r="AO1216" s="193">
        <f>+IFERROR(VLOOKUP($AF1216,'Limited Loss'!$F$5:$P$124,AO$3,FALSE),0)</f>
        <v>0</v>
      </c>
      <c r="AP1216" s="100">
        <f>+IFERROR(VLOOKUP($AF1216,'Limited Loss'!$F$5:$P$124,AP$3,FALSE),0)</f>
        <v>0</v>
      </c>
      <c r="AQ1216" s="353"/>
      <c r="AR1216" s="331">
        <f t="shared" si="162"/>
        <v>936</v>
      </c>
      <c r="AS1216" s="332">
        <f t="shared" si="162"/>
        <v>2015</v>
      </c>
      <c r="AT1216" s="349">
        <f t="shared" si="170"/>
        <v>0</v>
      </c>
      <c r="AU1216" s="349">
        <f t="shared" si="169"/>
        <v>0</v>
      </c>
      <c r="AV1216" s="349">
        <f t="shared" si="169"/>
        <v>0</v>
      </c>
      <c r="AW1216" s="349">
        <f t="shared" si="169"/>
        <v>0</v>
      </c>
      <c r="AX1216" s="350">
        <f t="shared" si="169"/>
        <v>0</v>
      </c>
      <c r="AY1216" s="349">
        <f t="shared" si="169"/>
        <v>0</v>
      </c>
      <c r="AZ1216" s="349">
        <f t="shared" si="169"/>
        <v>0</v>
      </c>
      <c r="BA1216" s="349">
        <f t="shared" si="169"/>
        <v>0</v>
      </c>
      <c r="BB1216" s="349">
        <f t="shared" si="168"/>
        <v>0</v>
      </c>
      <c r="BC1216" s="349">
        <f t="shared" si="168"/>
        <v>0</v>
      </c>
      <c r="BD1216" s="350">
        <f t="shared" si="168"/>
        <v>0</v>
      </c>
      <c r="BE1216" s="349">
        <f t="shared" si="164"/>
        <v>0</v>
      </c>
      <c r="BF1216" s="375">
        <f t="shared" si="165"/>
        <v>0</v>
      </c>
      <c r="BG1216" s="334">
        <f t="shared" si="166"/>
        <v>0</v>
      </c>
    </row>
    <row r="1217" spans="1:59" x14ac:dyDescent="0.2">
      <c r="A1217" s="326" t="str">
        <f t="shared" si="163"/>
        <v>9362016</v>
      </c>
      <c r="B1217">
        <v>936</v>
      </c>
      <c r="C1217" s="327">
        <v>2016</v>
      </c>
      <c r="D1217" s="353">
        <f>+IFERROR(VLOOKUP($A1217,Data_Loss!$A$2:$V$1180,6,FALSE),0)</f>
        <v>0</v>
      </c>
      <c r="E1217" s="353">
        <f>+IFERROR(VLOOKUP($A1217,Data_Loss!$A$2:$V$1180,7,FALSE),0)</f>
        <v>0</v>
      </c>
      <c r="F1217" s="353">
        <f>+IFERROR(VLOOKUP($A1217,Data_Loss!$A$2:$V$1180,8,FALSE),0)</f>
        <v>2</v>
      </c>
      <c r="G1217" s="353">
        <f>+IFERROR(VLOOKUP($A1217,Data_Loss!$A$2:$V$1180,9,FALSE),0)</f>
        <v>2</v>
      </c>
      <c r="H1217" s="353">
        <f>+IFERROR(VLOOKUP($A1217,Data_Loss!$A$2:$V$1180,10,FALSE),0)</f>
        <v>0</v>
      </c>
      <c r="I1217" s="353">
        <f>+IFERROR(VLOOKUP($A1217,Data_Loss!$A$2:$V$1300,12,FALSE),0)</f>
        <v>0</v>
      </c>
      <c r="J1217" s="353">
        <f>+IFERROR(VLOOKUP($A1217,Data_Loss!$A$2:$V$1300,13,FALSE),0)</f>
        <v>0</v>
      </c>
      <c r="K1217" s="353">
        <f>+IFERROR(VLOOKUP($A1217,Data_Loss!$A$2:$V$1300,14,FALSE),0)</f>
        <v>463548</v>
      </c>
      <c r="L1217" s="353">
        <f>+IFERROR(VLOOKUP($A1217,Data_Loss!$A$2:$V$1300,15,FALSE),0)</f>
        <v>81185</v>
      </c>
      <c r="M1217" s="353">
        <f>+IFERROR(VLOOKUP($A1217,Data_Loss!$A$2:$V$1300,16,FALSE),0)</f>
        <v>0</v>
      </c>
      <c r="N1217" s="353">
        <f>+IFERROR(VLOOKUP($A1217,Data_Loss!$A$2:$V$1300,17,FALSE),0)</f>
        <v>0</v>
      </c>
      <c r="O1217" s="353">
        <f>+IFERROR(VLOOKUP($A1217,Data_Loss!$A$2:$V$1300,18,FALSE),0)</f>
        <v>0</v>
      </c>
      <c r="P1217" s="353">
        <f>+IFERROR(VLOOKUP($A1217,Data_Loss!$A$2:$V$1300,19,FALSE),0)</f>
        <v>351127</v>
      </c>
      <c r="Q1217" s="353">
        <f>+IFERROR(VLOOKUP($A1217,Data_Loss!$A$2:$V$1300,20,FALSE),0)</f>
        <v>61368</v>
      </c>
      <c r="R1217" s="353">
        <f>+IFERROR(VLOOKUP($A1217,Data_Loss!$A$2:$V$1300,21,FALSE),0)</f>
        <v>0</v>
      </c>
      <c r="S1217" s="353">
        <f>+IFERROR(VLOOKUP($A1217,Data_Loss!$A$2:$V$1300,22,FALSE),0)</f>
        <v>7331</v>
      </c>
      <c r="T1217" s="191">
        <f>+$I1217*'10k &amp; MO'!C$5+$J1217*'10k &amp; MO'!C$11+$K1217*'10k &amp; MO'!C$17+$L1217*'10k &amp; MO'!C$23+$M1217*'10k &amp; MO'!C$29</f>
        <v>0</v>
      </c>
      <c r="U1217" s="349">
        <f>+$I1217*'10k &amp; MO'!D$5+$J1217*'10k &amp; MO'!D$11+$K1217*'10k &amp; MO'!D$17+$L1217*'10k &amp; MO'!D$23+$M1217*'10k &amp; MO'!D$29</f>
        <v>2734.9331999999999</v>
      </c>
      <c r="V1217" s="349">
        <f>+$I1217*'10k &amp; MO'!E$5+$J1217*'10k &amp; MO'!E$11+$K1217*'10k &amp; MO'!E$17+$L1217*'10k &amp; MO'!E$23+$M1217*'10k &amp; MO'!E$29</f>
        <v>751041.59490000003</v>
      </c>
      <c r="W1217" s="349">
        <f>+$I1217*'10k &amp; MO'!F$5+$J1217*'10k &amp; MO'!F$11+$K1217*'10k &amp; MO'!F$17+$L1217*'10k &amp; MO'!F$23+$M1217*'10k &amp; MO'!F$29</f>
        <v>101664.01890000001</v>
      </c>
      <c r="X1217" s="349">
        <f>+$I1217*'10k &amp; MO'!G$5+$J1217*'10k &amp; MO'!G$11+$K1217*'10k &amp; MO'!G$17+$L1217*'10k &amp; MO'!G$23+$M1217*'10k &amp; MO'!G$29</f>
        <v>7259.598899999999</v>
      </c>
      <c r="Y1217" s="349">
        <f>+$N1217*'10k &amp; MO'!H$5+$O1217*'10k &amp; MO'!H$11+$P1217*'10k &amp; MO'!H$17+$Q1217*'10k &amp; MO'!H$23+$R1217*'10k &amp; MO'!H$29</f>
        <v>0</v>
      </c>
      <c r="Z1217" s="349">
        <f>+$N1217*'10k &amp; MO'!I$5+$O1217*'10k &amp; MO'!I$11+$P1217*'10k &amp; MO'!I$17+$Q1217*'10k &amp; MO'!I$23+$R1217*'10k &amp; MO'!I$29</f>
        <v>1158.7191</v>
      </c>
      <c r="AA1217" s="349">
        <f>+$N1217*'10k &amp; MO'!J$5+$O1217*'10k &amp; MO'!J$11+$P1217*'10k &amp; MO'!J$17+$Q1217*'10k &amp; MO'!J$23+$R1217*'10k &amp; MO'!J$29</f>
        <v>689507.15359999996</v>
      </c>
      <c r="AB1217" s="349">
        <f>+$N1217*'10k &amp; MO'!K$5+$O1217*'10k &amp; MO'!K$11+$P1217*'10k &amp; MO'!K$17+$Q1217*'10k &amp; MO'!K$23+$R1217*'10k &amp; MO'!K$29</f>
        <v>127347.9072</v>
      </c>
      <c r="AC1217" s="349">
        <f>+$N1217*'10k &amp; MO'!L$5+$O1217*'10k &amp; MO'!L$11+$P1217*'10k &amp; MO'!L$17+$Q1217*'10k &amp; MO'!L$23+$R1217*'10k &amp; MO'!L$29</f>
        <v>9968.2039999999997</v>
      </c>
      <c r="AD1217" s="350">
        <f>+S1217*'10k &amp; MO'!O$5</f>
        <v>9882.1880000000001</v>
      </c>
      <c r="AF1217" s="192" t="str">
        <f t="shared" si="161"/>
        <v>9362016</v>
      </c>
      <c r="AG1217" s="192">
        <f>+IFERROR(VLOOKUP($AF1217,'Limited Loss'!$F$5:$P$124,AG$3,FALSE),0)</f>
        <v>0</v>
      </c>
      <c r="AH1217" s="193">
        <f>+IFERROR(VLOOKUP($AF1217,'Limited Loss'!$F$5:$P$124,AH$3,FALSE),0)</f>
        <v>0</v>
      </c>
      <c r="AI1217" s="193">
        <f>+IFERROR(VLOOKUP($AF1217,'Limited Loss'!$F$5:$P$124,AI$3,FALSE),0)</f>
        <v>0</v>
      </c>
      <c r="AJ1217" s="193">
        <f>+IFERROR(VLOOKUP($AF1217,'Limited Loss'!$F$5:$P$124,AJ$3,FALSE),0)</f>
        <v>0</v>
      </c>
      <c r="AK1217" s="100">
        <f>+IFERROR(VLOOKUP($AF1217,'Limited Loss'!$F$5:$P$124,AK$3,FALSE),0)</f>
        <v>0</v>
      </c>
      <c r="AL1217" s="193">
        <f>+IFERROR(VLOOKUP($AF1217,'Limited Loss'!$F$5:$P$124,AL$3,FALSE),0)</f>
        <v>0</v>
      </c>
      <c r="AM1217" s="193">
        <f>+IFERROR(VLOOKUP($AF1217,'Limited Loss'!$F$5:$P$124,AM$3,FALSE),0)</f>
        <v>0</v>
      </c>
      <c r="AN1217" s="193">
        <f>+IFERROR(VLOOKUP($AF1217,'Limited Loss'!$F$5:$P$124,AN$3,FALSE),0)</f>
        <v>0</v>
      </c>
      <c r="AO1217" s="193">
        <f>+IFERROR(VLOOKUP($AF1217,'Limited Loss'!$F$5:$P$124,AO$3,FALSE),0)</f>
        <v>0</v>
      </c>
      <c r="AP1217" s="100">
        <f>+IFERROR(VLOOKUP($AF1217,'Limited Loss'!$F$5:$P$124,AP$3,FALSE),0)</f>
        <v>0</v>
      </c>
      <c r="AQ1217" s="353"/>
      <c r="AR1217" s="331">
        <f t="shared" si="162"/>
        <v>936</v>
      </c>
      <c r="AS1217" s="332">
        <f t="shared" si="162"/>
        <v>2016</v>
      </c>
      <c r="AT1217" s="349">
        <f t="shared" si="170"/>
        <v>0</v>
      </c>
      <c r="AU1217" s="349">
        <f t="shared" si="169"/>
        <v>2734.9331999999999</v>
      </c>
      <c r="AV1217" s="349">
        <f t="shared" si="169"/>
        <v>751041.59490000003</v>
      </c>
      <c r="AW1217" s="349">
        <f t="shared" si="169"/>
        <v>101664.01890000001</v>
      </c>
      <c r="AX1217" s="350">
        <f t="shared" si="169"/>
        <v>7259.598899999999</v>
      </c>
      <c r="AY1217" s="349">
        <f t="shared" si="169"/>
        <v>0</v>
      </c>
      <c r="AZ1217" s="349">
        <f t="shared" si="169"/>
        <v>1158.7191</v>
      </c>
      <c r="BA1217" s="349">
        <f t="shared" si="169"/>
        <v>689507.15359999996</v>
      </c>
      <c r="BB1217" s="349">
        <f t="shared" si="168"/>
        <v>127347.9072</v>
      </c>
      <c r="BC1217" s="349">
        <f t="shared" si="168"/>
        <v>9968.2039999999997</v>
      </c>
      <c r="BD1217" s="350">
        <f t="shared" si="168"/>
        <v>9882.1880000000001</v>
      </c>
      <c r="BE1217" s="349">
        <f t="shared" si="164"/>
        <v>1444442.4007999999</v>
      </c>
      <c r="BF1217" s="375">
        <f t="shared" si="165"/>
        <v>246239.72900000002</v>
      </c>
      <c r="BG1217" s="334">
        <f t="shared" si="166"/>
        <v>9882.1880000000001</v>
      </c>
    </row>
    <row r="1218" spans="1:59" x14ac:dyDescent="0.2">
      <c r="A1218" s="326" t="str">
        <f t="shared" si="163"/>
        <v>9362017</v>
      </c>
      <c r="B1218">
        <v>936</v>
      </c>
      <c r="C1218" s="327">
        <v>2017</v>
      </c>
      <c r="D1218" s="353">
        <f>+IFERROR(VLOOKUP($A1218,Data_Loss!$A$2:$V$1180,6,FALSE),0)</f>
        <v>0</v>
      </c>
      <c r="E1218" s="353">
        <f>+IFERROR(VLOOKUP($A1218,Data_Loss!$A$2:$V$1180,7,FALSE),0)</f>
        <v>0</v>
      </c>
      <c r="F1218" s="353">
        <f>+IFERROR(VLOOKUP($A1218,Data_Loss!$A$2:$V$1180,8,FALSE),0)</f>
        <v>0</v>
      </c>
      <c r="G1218" s="353">
        <f>+IFERROR(VLOOKUP($A1218,Data_Loss!$A$2:$V$1180,9,FALSE),0)</f>
        <v>1</v>
      </c>
      <c r="H1218" s="353">
        <f>+IFERROR(VLOOKUP($A1218,Data_Loss!$A$2:$V$1180,10,FALSE),0)</f>
        <v>0</v>
      </c>
      <c r="I1218" s="353">
        <f>+IFERROR(VLOOKUP($A1218,Data_Loss!$A$2:$V$1300,12,FALSE),0)</f>
        <v>0</v>
      </c>
      <c r="J1218" s="353">
        <f>+IFERROR(VLOOKUP($A1218,Data_Loss!$A$2:$V$1300,13,FALSE),0)</f>
        <v>0</v>
      </c>
      <c r="K1218" s="353">
        <f>+IFERROR(VLOOKUP($A1218,Data_Loss!$A$2:$V$1300,14,FALSE),0)</f>
        <v>0</v>
      </c>
      <c r="L1218" s="353">
        <f>+IFERROR(VLOOKUP($A1218,Data_Loss!$A$2:$V$1300,15,FALSE),0)</f>
        <v>15000</v>
      </c>
      <c r="M1218" s="353">
        <f>+IFERROR(VLOOKUP($A1218,Data_Loss!$A$2:$V$1300,16,FALSE),0)</f>
        <v>0</v>
      </c>
      <c r="N1218" s="353">
        <f>+IFERROR(VLOOKUP($A1218,Data_Loss!$A$2:$V$1300,17,FALSE),0)</f>
        <v>0</v>
      </c>
      <c r="O1218" s="353">
        <f>+IFERROR(VLOOKUP($A1218,Data_Loss!$A$2:$V$1300,18,FALSE),0)</f>
        <v>0</v>
      </c>
      <c r="P1218" s="353">
        <f>+IFERROR(VLOOKUP($A1218,Data_Loss!$A$2:$V$1300,19,FALSE),0)</f>
        <v>0</v>
      </c>
      <c r="Q1218" s="353">
        <f>+IFERROR(VLOOKUP($A1218,Data_Loss!$A$2:$V$1300,20,FALSE),0)</f>
        <v>5111</v>
      </c>
      <c r="R1218" s="353">
        <f>+IFERROR(VLOOKUP($A1218,Data_Loss!$A$2:$V$1300,21,FALSE),0)</f>
        <v>0</v>
      </c>
      <c r="S1218" s="353">
        <f>+IFERROR(VLOOKUP($A1218,Data_Loss!$A$2:$V$1300,22,FALSE),0)</f>
        <v>124</v>
      </c>
      <c r="T1218" s="191">
        <f>+$I1218*'10k &amp; MO'!C$6+$J1218*'10k &amp; MO'!C$12+$K1218*'10k &amp; MO'!C$18+$L1218*'10k &amp; MO'!C$24+$M1218*'10k &amp; MO'!C$30</f>
        <v>0</v>
      </c>
      <c r="U1218" s="349">
        <f>+$I1218*'10k &amp; MO'!D$6+$J1218*'10k &amp; MO'!D$12+$K1218*'10k &amp; MO'!D$18+$L1218*'10k &amp; MO'!D$24+$M1218*'10k &amp; MO'!D$30</f>
        <v>31.499999999999996</v>
      </c>
      <c r="V1218" s="349">
        <f>+$I1218*'10k &amp; MO'!E$6+$J1218*'10k &amp; MO'!E$12+$K1218*'10k &amp; MO'!E$18+$L1218*'10k &amp; MO'!E$24+$M1218*'10k &amp; MO'!E$30</f>
        <v>13159.5</v>
      </c>
      <c r="W1218" s="349">
        <f>+$I1218*'10k &amp; MO'!F$6+$J1218*'10k &amp; MO'!F$12+$K1218*'10k &amp; MO'!F$18+$L1218*'10k &amp; MO'!F$24+$M1218*'10k &amp; MO'!F$30</f>
        <v>13494</v>
      </c>
      <c r="X1218" s="349">
        <f>+$I1218*'10k &amp; MO'!G$6+$J1218*'10k &amp; MO'!G$12+$K1218*'10k &amp; MO'!G$18+$L1218*'10k &amp; MO'!G$24+$M1218*'10k &amp; MO'!G$30</f>
        <v>1134</v>
      </c>
      <c r="Y1218" s="349">
        <f>+$N1218*'10k &amp; MO'!H$6+$O1218*'10k &amp; MO'!H$12+$P1218*'10k &amp; MO'!H$18+$Q1218*'10k &amp; MO'!H$24+$R1218*'10k &amp; MO'!H$30</f>
        <v>0</v>
      </c>
      <c r="Z1218" s="349">
        <f>+$N1218*'10k &amp; MO'!I$6+$O1218*'10k &amp; MO'!I$12+$P1218*'10k &amp; MO'!I$18+$Q1218*'10k &amp; MO'!I$24+$R1218*'10k &amp; MO'!I$30</f>
        <v>3.5777000000000001</v>
      </c>
      <c r="AA1218" s="349">
        <f>+$N1218*'10k &amp; MO'!J$6+$O1218*'10k &amp; MO'!J$12+$P1218*'10k &amp; MO'!J$18+$Q1218*'10k &amp; MO'!J$24+$R1218*'10k &amp; MO'!J$30</f>
        <v>5285.2851000000001</v>
      </c>
      <c r="AB1218" s="349">
        <f>+$N1218*'10k &amp; MO'!K$6+$O1218*'10k &amp; MO'!K$12+$P1218*'10k &amp; MO'!K$18+$Q1218*'10k &amp; MO'!K$24+$R1218*'10k &amp; MO'!K$30</f>
        <v>6446.5043000000005</v>
      </c>
      <c r="AC1218" s="349">
        <f>+$N1218*'10k &amp; MO'!L$6+$O1218*'10k &amp; MO'!L$12+$P1218*'10k &amp; MO'!L$18+$Q1218*'10k &amp; MO'!L$24+$R1218*'10k &amp; MO'!L$30</f>
        <v>543.29930000000002</v>
      </c>
      <c r="AD1218" s="350">
        <f>+S1218*'10k &amp; MO'!O$6</f>
        <v>166.904</v>
      </c>
      <c r="AF1218" s="192" t="str">
        <f t="shared" si="161"/>
        <v>9362017</v>
      </c>
      <c r="AG1218" s="192">
        <f>+IFERROR(VLOOKUP($AF1218,'Limited Loss'!$F$5:$P$124,AG$3,FALSE),0)</f>
        <v>0</v>
      </c>
      <c r="AH1218" s="193">
        <f>+IFERROR(VLOOKUP($AF1218,'Limited Loss'!$F$5:$P$124,AH$3,FALSE),0)</f>
        <v>0</v>
      </c>
      <c r="AI1218" s="193">
        <f>+IFERROR(VLOOKUP($AF1218,'Limited Loss'!$F$5:$P$124,AI$3,FALSE),0)</f>
        <v>0</v>
      </c>
      <c r="AJ1218" s="193">
        <f>+IFERROR(VLOOKUP($AF1218,'Limited Loss'!$F$5:$P$124,AJ$3,FALSE),0)</f>
        <v>0</v>
      </c>
      <c r="AK1218" s="100">
        <f>+IFERROR(VLOOKUP($AF1218,'Limited Loss'!$F$5:$P$124,AK$3,FALSE),0)</f>
        <v>0</v>
      </c>
      <c r="AL1218" s="193">
        <f>+IFERROR(VLOOKUP($AF1218,'Limited Loss'!$F$5:$P$124,AL$3,FALSE),0)</f>
        <v>0</v>
      </c>
      <c r="AM1218" s="193">
        <f>+IFERROR(VLOOKUP($AF1218,'Limited Loss'!$F$5:$P$124,AM$3,FALSE),0)</f>
        <v>0</v>
      </c>
      <c r="AN1218" s="193">
        <f>+IFERROR(VLOOKUP($AF1218,'Limited Loss'!$F$5:$P$124,AN$3,FALSE),0)</f>
        <v>0</v>
      </c>
      <c r="AO1218" s="193">
        <f>+IFERROR(VLOOKUP($AF1218,'Limited Loss'!$F$5:$P$124,AO$3,FALSE),0)</f>
        <v>0</v>
      </c>
      <c r="AP1218" s="100">
        <f>+IFERROR(VLOOKUP($AF1218,'Limited Loss'!$F$5:$P$124,AP$3,FALSE),0)</f>
        <v>0</v>
      </c>
      <c r="AQ1218" s="353"/>
      <c r="AR1218" s="331">
        <f t="shared" si="162"/>
        <v>936</v>
      </c>
      <c r="AS1218" s="332">
        <f t="shared" si="162"/>
        <v>2017</v>
      </c>
      <c r="AT1218" s="349">
        <f t="shared" si="170"/>
        <v>0</v>
      </c>
      <c r="AU1218" s="349">
        <f t="shared" si="169"/>
        <v>31.499999999999996</v>
      </c>
      <c r="AV1218" s="349">
        <f t="shared" si="169"/>
        <v>13159.5</v>
      </c>
      <c r="AW1218" s="349">
        <f t="shared" si="169"/>
        <v>13494</v>
      </c>
      <c r="AX1218" s="350">
        <f t="shared" si="169"/>
        <v>1134</v>
      </c>
      <c r="AY1218" s="349">
        <f t="shared" si="169"/>
        <v>0</v>
      </c>
      <c r="AZ1218" s="349">
        <f t="shared" si="169"/>
        <v>3.5777000000000001</v>
      </c>
      <c r="BA1218" s="349">
        <f t="shared" si="169"/>
        <v>5285.2851000000001</v>
      </c>
      <c r="BB1218" s="349">
        <f t="shared" si="168"/>
        <v>6446.5043000000005</v>
      </c>
      <c r="BC1218" s="349">
        <f t="shared" si="168"/>
        <v>543.29930000000002</v>
      </c>
      <c r="BD1218" s="350">
        <f t="shared" si="168"/>
        <v>166.904</v>
      </c>
      <c r="BE1218" s="349">
        <f t="shared" si="164"/>
        <v>18479.862799999999</v>
      </c>
      <c r="BF1218" s="375">
        <f t="shared" si="165"/>
        <v>21617.803599999999</v>
      </c>
      <c r="BG1218" s="334">
        <f t="shared" si="166"/>
        <v>166.904</v>
      </c>
    </row>
    <row r="1219" spans="1:59" x14ac:dyDescent="0.2">
      <c r="A1219" s="326" t="str">
        <f t="shared" si="163"/>
        <v>9362018</v>
      </c>
      <c r="B1219">
        <v>936</v>
      </c>
      <c r="C1219" s="327">
        <v>2018</v>
      </c>
      <c r="D1219" s="353">
        <f>+IFERROR(VLOOKUP($A1219,Data_Loss!$A$2:$V$1180,6,FALSE),0)</f>
        <v>0</v>
      </c>
      <c r="E1219" s="353">
        <f>+IFERROR(VLOOKUP($A1219,Data_Loss!$A$2:$V$1180,7,FALSE),0)</f>
        <v>0</v>
      </c>
      <c r="F1219" s="353">
        <f>+IFERROR(VLOOKUP($A1219,Data_Loss!$A$2:$V$1180,8,FALSE),0)</f>
        <v>0</v>
      </c>
      <c r="G1219" s="353">
        <f>+IFERROR(VLOOKUP($A1219,Data_Loss!$A$2:$V$1180,9,FALSE),0)</f>
        <v>0</v>
      </c>
      <c r="H1219" s="353">
        <f>+IFERROR(VLOOKUP($A1219,Data_Loss!$A$2:$V$1180,10,FALSE),0)</f>
        <v>0</v>
      </c>
      <c r="I1219" s="353">
        <f>+IFERROR(VLOOKUP($A1219,Data_Loss!$A$2:$V$1300,12,FALSE),0)</f>
        <v>0</v>
      </c>
      <c r="J1219" s="353">
        <f>+IFERROR(VLOOKUP($A1219,Data_Loss!$A$2:$V$1300,13,FALSE),0)</f>
        <v>0</v>
      </c>
      <c r="K1219" s="353">
        <f>+IFERROR(VLOOKUP($A1219,Data_Loss!$A$2:$V$1300,14,FALSE),0)</f>
        <v>0</v>
      </c>
      <c r="L1219" s="353">
        <f>+IFERROR(VLOOKUP($A1219,Data_Loss!$A$2:$V$1300,15,FALSE),0)</f>
        <v>0</v>
      </c>
      <c r="M1219" s="353">
        <f>+IFERROR(VLOOKUP($A1219,Data_Loss!$A$2:$V$1300,16,FALSE),0)</f>
        <v>0</v>
      </c>
      <c r="N1219" s="353">
        <f>+IFERROR(VLOOKUP($A1219,Data_Loss!$A$2:$V$1300,17,FALSE),0)</f>
        <v>0</v>
      </c>
      <c r="O1219" s="353">
        <f>+IFERROR(VLOOKUP($A1219,Data_Loss!$A$2:$V$1300,18,FALSE),0)</f>
        <v>0</v>
      </c>
      <c r="P1219" s="353">
        <f>+IFERROR(VLOOKUP($A1219,Data_Loss!$A$2:$V$1300,19,FALSE),0)</f>
        <v>0</v>
      </c>
      <c r="Q1219" s="353">
        <f>+IFERROR(VLOOKUP($A1219,Data_Loss!$A$2:$V$1300,20,FALSE),0)</f>
        <v>0</v>
      </c>
      <c r="R1219" s="353">
        <f>+IFERROR(VLOOKUP($A1219,Data_Loss!$A$2:$V$1300,21,FALSE),0)</f>
        <v>0</v>
      </c>
      <c r="S1219" s="353">
        <f>+IFERROR(VLOOKUP($A1219,Data_Loss!$A$2:$V$1300,22,FALSE),0)</f>
        <v>837</v>
      </c>
      <c r="T1219" s="191">
        <f>+$I1219*'10k &amp; MO'!C$7+$J1219*'10k &amp; MO'!C$13+$K1219*'10k &amp; MO'!C$19+$L1219*'10k &amp; MO'!C$25+$M1219*'10k &amp; MO'!C$31</f>
        <v>0</v>
      </c>
      <c r="U1219" s="349">
        <f>+$I1219*'10k &amp; MO'!D$7+$J1219*'10k &amp; MO'!D$13+$K1219*'10k &amp; MO'!D$19+$L1219*'10k &amp; MO'!D$25+$M1219*'10k &amp; MO'!D$31</f>
        <v>0</v>
      </c>
      <c r="V1219" s="349">
        <f>+$I1219*'10k &amp; MO'!E$7+$J1219*'10k &amp; MO'!E$13+$K1219*'10k &amp; MO'!E$19+$L1219*'10k &amp; MO'!E$25+$M1219*'10k &amp; MO'!E$31</f>
        <v>0</v>
      </c>
      <c r="W1219" s="349">
        <f>+$I1219*'10k &amp; MO'!F$7+$J1219*'10k &amp; MO'!F$13+$K1219*'10k &amp; MO'!F$19+$L1219*'10k &amp; MO'!F$25+$M1219*'10k &amp; MO'!F$31</f>
        <v>0</v>
      </c>
      <c r="X1219" s="349">
        <f>+$I1219*'10k &amp; MO'!G$7+$J1219*'10k &amp; MO'!G$13+$K1219*'10k &amp; MO'!G$19+$L1219*'10k &amp; MO'!G$25+$M1219*'10k &amp; MO'!G$31</f>
        <v>0</v>
      </c>
      <c r="Y1219" s="349">
        <f>+$N1219*'10k &amp; MO'!H$7+$O1219*'10k &amp; MO'!H$13+$P1219*'10k &amp; MO'!H$19+$Q1219*'10k &amp; MO'!H$25+$R1219*'10k &amp; MO'!H$31</f>
        <v>0</v>
      </c>
      <c r="Z1219" s="349">
        <f>+$N1219*'10k &amp; MO'!I$7+$O1219*'10k &amp; MO'!I$13+$P1219*'10k &amp; MO'!I$19+$Q1219*'10k &amp; MO'!I$25+$R1219*'10k &amp; MO'!I$31</f>
        <v>0</v>
      </c>
      <c r="AA1219" s="349">
        <f>+$N1219*'10k &amp; MO'!J$7+$O1219*'10k &amp; MO'!J$13+$P1219*'10k &amp; MO'!J$19+$Q1219*'10k &amp; MO'!J$25+$R1219*'10k &amp; MO'!J$31</f>
        <v>0</v>
      </c>
      <c r="AB1219" s="349">
        <f>+$N1219*'10k &amp; MO'!K$7+$O1219*'10k &amp; MO'!K$13+$P1219*'10k &amp; MO'!K$19+$Q1219*'10k &amp; MO'!K$25+$R1219*'10k &amp; MO'!K$31</f>
        <v>0</v>
      </c>
      <c r="AC1219" s="349">
        <f>+$N1219*'10k &amp; MO'!L$7+$O1219*'10k &amp; MO'!L$13+$P1219*'10k &amp; MO'!L$19+$Q1219*'10k &amp; MO'!L$25+$R1219*'10k &amp; MO'!L$31</f>
        <v>0</v>
      </c>
      <c r="AD1219" s="350">
        <f>+S1219*'10k &amp; MO'!O$7</f>
        <v>1109.8620000000001</v>
      </c>
      <c r="AF1219" s="192" t="str">
        <f t="shared" si="161"/>
        <v>9362018</v>
      </c>
      <c r="AG1219" s="192">
        <f>+IFERROR(VLOOKUP($AF1219,'Limited Loss'!$F$5:$P$124,AG$3,FALSE),0)</f>
        <v>0</v>
      </c>
      <c r="AH1219" s="193">
        <f>+IFERROR(VLOOKUP($AF1219,'Limited Loss'!$F$5:$P$124,AH$3,FALSE),0)</f>
        <v>0</v>
      </c>
      <c r="AI1219" s="193">
        <f>+IFERROR(VLOOKUP($AF1219,'Limited Loss'!$F$5:$P$124,AI$3,FALSE),0)</f>
        <v>0</v>
      </c>
      <c r="AJ1219" s="193">
        <f>+IFERROR(VLOOKUP($AF1219,'Limited Loss'!$F$5:$P$124,AJ$3,FALSE),0)</f>
        <v>0</v>
      </c>
      <c r="AK1219" s="100">
        <f>+IFERROR(VLOOKUP($AF1219,'Limited Loss'!$F$5:$P$124,AK$3,FALSE),0)</f>
        <v>0</v>
      </c>
      <c r="AL1219" s="193">
        <f>+IFERROR(VLOOKUP($AF1219,'Limited Loss'!$F$5:$P$124,AL$3,FALSE),0)</f>
        <v>0</v>
      </c>
      <c r="AM1219" s="193">
        <f>+IFERROR(VLOOKUP($AF1219,'Limited Loss'!$F$5:$P$124,AM$3,FALSE),0)</f>
        <v>0</v>
      </c>
      <c r="AN1219" s="193">
        <f>+IFERROR(VLOOKUP($AF1219,'Limited Loss'!$F$5:$P$124,AN$3,FALSE),0)</f>
        <v>0</v>
      </c>
      <c r="AO1219" s="193">
        <f>+IFERROR(VLOOKUP($AF1219,'Limited Loss'!$F$5:$P$124,AO$3,FALSE),0)</f>
        <v>0</v>
      </c>
      <c r="AP1219" s="100">
        <f>+IFERROR(VLOOKUP($AF1219,'Limited Loss'!$F$5:$P$124,AP$3,FALSE),0)</f>
        <v>0</v>
      </c>
      <c r="AQ1219" s="353"/>
      <c r="AR1219" s="331">
        <f t="shared" si="162"/>
        <v>936</v>
      </c>
      <c r="AS1219" s="332">
        <f t="shared" si="162"/>
        <v>2018</v>
      </c>
      <c r="AT1219" s="349">
        <f t="shared" si="170"/>
        <v>0</v>
      </c>
      <c r="AU1219" s="349">
        <f t="shared" si="169"/>
        <v>0</v>
      </c>
      <c r="AV1219" s="349">
        <f t="shared" si="169"/>
        <v>0</v>
      </c>
      <c r="AW1219" s="349">
        <f t="shared" si="169"/>
        <v>0</v>
      </c>
      <c r="AX1219" s="350">
        <f t="shared" si="169"/>
        <v>0</v>
      </c>
      <c r="AY1219" s="349">
        <f t="shared" si="169"/>
        <v>0</v>
      </c>
      <c r="AZ1219" s="349">
        <f t="shared" si="169"/>
        <v>0</v>
      </c>
      <c r="BA1219" s="349">
        <f t="shared" si="169"/>
        <v>0</v>
      </c>
      <c r="BB1219" s="349">
        <f t="shared" si="168"/>
        <v>0</v>
      </c>
      <c r="BC1219" s="349">
        <f t="shared" si="168"/>
        <v>0</v>
      </c>
      <c r="BD1219" s="350">
        <f t="shared" si="168"/>
        <v>1109.8620000000001</v>
      </c>
      <c r="BE1219" s="349">
        <f t="shared" si="164"/>
        <v>0</v>
      </c>
      <c r="BF1219" s="375">
        <f t="shared" si="165"/>
        <v>0</v>
      </c>
      <c r="BG1219" s="334">
        <f t="shared" si="166"/>
        <v>1109.8620000000001</v>
      </c>
    </row>
    <row r="1220" spans="1:59" x14ac:dyDescent="0.2">
      <c r="A1220" s="326" t="str">
        <f t="shared" si="163"/>
        <v>9372014</v>
      </c>
      <c r="B1220">
        <v>937</v>
      </c>
      <c r="C1220" s="327">
        <v>2014</v>
      </c>
      <c r="D1220" s="353">
        <f>+IFERROR(VLOOKUP($A1220,Data_Loss!$A$2:$V$1180,6,FALSE),0)</f>
        <v>0</v>
      </c>
      <c r="E1220" s="353">
        <f>+IFERROR(VLOOKUP($A1220,Data_Loss!$A$2:$V$1180,7,FALSE),0)</f>
        <v>0</v>
      </c>
      <c r="F1220" s="353">
        <f>+IFERROR(VLOOKUP($A1220,Data_Loss!$A$2:$V$1180,8,FALSE),0)</f>
        <v>1</v>
      </c>
      <c r="G1220" s="353">
        <f>+IFERROR(VLOOKUP($A1220,Data_Loss!$A$2:$V$1180,9,FALSE),0)</f>
        <v>4</v>
      </c>
      <c r="H1220" s="353">
        <f>+IFERROR(VLOOKUP($A1220,Data_Loss!$A$2:$V$1180,10,FALSE),0)</f>
        <v>15</v>
      </c>
      <c r="I1220" s="353">
        <f>+IFERROR(VLOOKUP($A1220,Data_Loss!$A$2:$V$1300,12,FALSE),0)</f>
        <v>0</v>
      </c>
      <c r="J1220" s="353">
        <f>+IFERROR(VLOOKUP($A1220,Data_Loss!$A$2:$V$1300,13,FALSE),0)</f>
        <v>0</v>
      </c>
      <c r="K1220" s="353">
        <f>+IFERROR(VLOOKUP($A1220,Data_Loss!$A$2:$V$1300,14,FALSE),0)</f>
        <v>77720</v>
      </c>
      <c r="L1220" s="353">
        <f>+IFERROR(VLOOKUP($A1220,Data_Loss!$A$2:$V$1300,15,FALSE),0)</f>
        <v>70758</v>
      </c>
      <c r="M1220" s="353">
        <f>+IFERROR(VLOOKUP($A1220,Data_Loss!$A$2:$V$1300,16,FALSE),0)</f>
        <v>128951</v>
      </c>
      <c r="N1220" s="353">
        <f>+IFERROR(VLOOKUP($A1220,Data_Loss!$A$2:$V$1300,17,FALSE),0)</f>
        <v>0</v>
      </c>
      <c r="O1220" s="353">
        <f>+IFERROR(VLOOKUP($A1220,Data_Loss!$A$2:$V$1300,18,FALSE),0)</f>
        <v>0</v>
      </c>
      <c r="P1220" s="353">
        <f>+IFERROR(VLOOKUP($A1220,Data_Loss!$A$2:$V$1300,19,FALSE),0)</f>
        <v>174222</v>
      </c>
      <c r="Q1220" s="353">
        <f>+IFERROR(VLOOKUP($A1220,Data_Loss!$A$2:$V$1300,20,FALSE),0)</f>
        <v>69811</v>
      </c>
      <c r="R1220" s="353">
        <f>+IFERROR(VLOOKUP($A1220,Data_Loss!$A$2:$V$1300,21,FALSE),0)</f>
        <v>123581</v>
      </c>
      <c r="S1220" s="353">
        <f>+IFERROR(VLOOKUP($A1220,Data_Loss!$A$2:$V$1300,22,FALSE),0)</f>
        <v>70728</v>
      </c>
      <c r="T1220" s="191">
        <f>+$I1220*'10k &amp; MO'!C$3+$J1220*'10k &amp; MO'!C$9+$K1220*'10k &amp; MO'!C$15+$L1220*'10k &amp; MO'!C$21+$M1220*'10k &amp; MO'!C$27</f>
        <v>0</v>
      </c>
      <c r="U1220" s="349">
        <f>+$I1220*'10k &amp; MO'!D$3+$J1220*'10k &amp; MO'!D$9+$K1220*'10k &amp; MO'!D$15+$L1220*'10k &amp; MO'!D$21+$M1220*'10k &amp; MO'!D$27</f>
        <v>0</v>
      </c>
      <c r="V1220" s="349">
        <f>+$I1220*'10k &amp; MO'!E$3+$J1220*'10k &amp; MO'!E$9+$K1220*'10k &amp; MO'!E$15+$L1220*'10k &amp; MO'!E$21+$M1220*'10k &amp; MO'!E$27</f>
        <v>116890.88</v>
      </c>
      <c r="W1220" s="349">
        <f>+$I1220*'10k &amp; MO'!F$3+$J1220*'10k &amp; MO'!F$9+$K1220*'10k &amp; MO'!F$15+$L1220*'10k &amp; MO'!F$21+$M1220*'10k &amp; MO'!F$27</f>
        <v>86961.582000000009</v>
      </c>
      <c r="X1220" s="349">
        <f>+$I1220*'10k &amp; MO'!G$3+$J1220*'10k &amp; MO'!G$9+$K1220*'10k &amp; MO'!G$15+$L1220*'10k &amp; MO'!G$21+$M1220*'10k &amp; MO'!G$27</f>
        <v>145972.53199999998</v>
      </c>
      <c r="Y1220" s="349">
        <f>+$N1220*'10k &amp; MO'!H$3+$O1220*'10k &amp; MO'!H$9+$P1220*'10k &amp; MO'!H$15+$Q1220*'10k &amp; MO'!H$21+$R1220*'10k &amp; MO'!H$27</f>
        <v>0</v>
      </c>
      <c r="Z1220" s="349">
        <f>+$N1220*'10k &amp; MO'!I$3+$O1220*'10k &amp; MO'!I$9+$P1220*'10k &amp; MO'!I$15+$Q1220*'10k &amp; MO'!I$21+$R1220*'10k &amp; MO'!I$27</f>
        <v>0</v>
      </c>
      <c r="AA1220" s="349">
        <f>+$N1220*'10k &amp; MO'!J$3+$O1220*'10k &amp; MO'!J$9+$P1220*'10k &amp; MO'!J$15+$Q1220*'10k &amp; MO'!J$21+$R1220*'10k &amp; MO'!J$27</f>
        <v>364298.20200000005</v>
      </c>
      <c r="AB1220" s="349">
        <f>+$N1220*'10k &amp; MO'!K$3+$O1220*'10k &amp; MO'!K$9+$P1220*'10k &amp; MO'!K$15+$Q1220*'10k &amp; MO'!K$21+$R1220*'10k &amp; MO'!K$27</f>
        <v>97805.210999999996</v>
      </c>
      <c r="AC1220" s="349">
        <f>+$N1220*'10k &amp; MO'!L$3+$O1220*'10k &amp; MO'!L$9+$P1220*'10k &amp; MO'!L$15+$Q1220*'10k &amp; MO'!L$21+$R1220*'10k &amp; MO'!L$27</f>
        <v>190561.902</v>
      </c>
      <c r="AD1220" s="350">
        <f>+S1220*'10k &amp; MO'!O$3</f>
        <v>75749.687999999995</v>
      </c>
      <c r="AF1220" s="192" t="str">
        <f t="shared" si="161"/>
        <v>9372014</v>
      </c>
      <c r="AG1220" s="192">
        <f>+IFERROR(VLOOKUP($AF1220,'Limited Loss'!$F$5:$P$124,AG$3,FALSE),0)</f>
        <v>0</v>
      </c>
      <c r="AH1220" s="193">
        <f>+IFERROR(VLOOKUP($AF1220,'Limited Loss'!$F$5:$P$124,AH$3,FALSE),0)</f>
        <v>0</v>
      </c>
      <c r="AI1220" s="193">
        <f>+IFERROR(VLOOKUP($AF1220,'Limited Loss'!$F$5:$P$124,AI$3,FALSE),0)</f>
        <v>0</v>
      </c>
      <c r="AJ1220" s="193">
        <f>+IFERROR(VLOOKUP($AF1220,'Limited Loss'!$F$5:$P$124,AJ$3,FALSE),0)</f>
        <v>0</v>
      </c>
      <c r="AK1220" s="100">
        <f>+IFERROR(VLOOKUP($AF1220,'Limited Loss'!$F$5:$P$124,AK$3,FALSE),0)</f>
        <v>0</v>
      </c>
      <c r="AL1220" s="193">
        <f>+IFERROR(VLOOKUP($AF1220,'Limited Loss'!$F$5:$P$124,AL$3,FALSE),0)</f>
        <v>0</v>
      </c>
      <c r="AM1220" s="193">
        <f>+IFERROR(VLOOKUP($AF1220,'Limited Loss'!$F$5:$P$124,AM$3,FALSE),0)</f>
        <v>0</v>
      </c>
      <c r="AN1220" s="193">
        <f>+IFERROR(VLOOKUP($AF1220,'Limited Loss'!$F$5:$P$124,AN$3,FALSE),0)</f>
        <v>0</v>
      </c>
      <c r="AO1220" s="193">
        <f>+IFERROR(VLOOKUP($AF1220,'Limited Loss'!$F$5:$P$124,AO$3,FALSE),0)</f>
        <v>0</v>
      </c>
      <c r="AP1220" s="100">
        <f>+IFERROR(VLOOKUP($AF1220,'Limited Loss'!$F$5:$P$124,AP$3,FALSE),0)</f>
        <v>0</v>
      </c>
      <c r="AQ1220" s="353"/>
      <c r="AR1220" s="331">
        <f t="shared" si="162"/>
        <v>937</v>
      </c>
      <c r="AS1220" s="332">
        <f t="shared" si="162"/>
        <v>2014</v>
      </c>
      <c r="AT1220" s="349">
        <f t="shared" si="170"/>
        <v>0</v>
      </c>
      <c r="AU1220" s="349">
        <f t="shared" si="169"/>
        <v>0</v>
      </c>
      <c r="AV1220" s="349">
        <f t="shared" si="169"/>
        <v>116890.88</v>
      </c>
      <c r="AW1220" s="349">
        <f t="shared" si="169"/>
        <v>86961.582000000009</v>
      </c>
      <c r="AX1220" s="350">
        <f t="shared" si="169"/>
        <v>145972.53199999998</v>
      </c>
      <c r="AY1220" s="349">
        <f t="shared" si="169"/>
        <v>0</v>
      </c>
      <c r="AZ1220" s="349">
        <f t="shared" si="169"/>
        <v>0</v>
      </c>
      <c r="BA1220" s="349">
        <f t="shared" si="169"/>
        <v>364298.20200000005</v>
      </c>
      <c r="BB1220" s="349">
        <f t="shared" si="168"/>
        <v>97805.210999999996</v>
      </c>
      <c r="BC1220" s="349">
        <f t="shared" si="168"/>
        <v>190561.902</v>
      </c>
      <c r="BD1220" s="350">
        <f t="shared" si="168"/>
        <v>75749.687999999995</v>
      </c>
      <c r="BE1220" s="349">
        <f t="shared" si="164"/>
        <v>481189.08200000005</v>
      </c>
      <c r="BF1220" s="375">
        <f t="shared" si="165"/>
        <v>521301.22700000001</v>
      </c>
      <c r="BG1220" s="334">
        <f t="shared" si="166"/>
        <v>75749.687999999995</v>
      </c>
    </row>
    <row r="1221" spans="1:59" x14ac:dyDescent="0.2">
      <c r="A1221" s="326" t="str">
        <f t="shared" si="163"/>
        <v>9372015</v>
      </c>
      <c r="B1221">
        <v>937</v>
      </c>
      <c r="C1221" s="327">
        <v>2015</v>
      </c>
      <c r="D1221" s="353">
        <f>+IFERROR(VLOOKUP($A1221,Data_Loss!$A$2:$V$1180,6,FALSE),0)</f>
        <v>0</v>
      </c>
      <c r="E1221" s="353">
        <f>+IFERROR(VLOOKUP($A1221,Data_Loss!$A$2:$V$1180,7,FALSE),0)</f>
        <v>0</v>
      </c>
      <c r="F1221" s="353">
        <f>+IFERROR(VLOOKUP($A1221,Data_Loss!$A$2:$V$1180,8,FALSE),0)</f>
        <v>0</v>
      </c>
      <c r="G1221" s="353">
        <f>+IFERROR(VLOOKUP($A1221,Data_Loss!$A$2:$V$1180,9,FALSE),0)</f>
        <v>9</v>
      </c>
      <c r="H1221" s="353">
        <f>+IFERROR(VLOOKUP($A1221,Data_Loss!$A$2:$V$1180,10,FALSE),0)</f>
        <v>19</v>
      </c>
      <c r="I1221" s="353">
        <f>+IFERROR(VLOOKUP($A1221,Data_Loss!$A$2:$V$1300,12,FALSE),0)</f>
        <v>0</v>
      </c>
      <c r="J1221" s="353">
        <f>+IFERROR(VLOOKUP($A1221,Data_Loss!$A$2:$V$1300,13,FALSE),0)</f>
        <v>0</v>
      </c>
      <c r="K1221" s="353">
        <f>+IFERROR(VLOOKUP($A1221,Data_Loss!$A$2:$V$1300,14,FALSE),0)</f>
        <v>0</v>
      </c>
      <c r="L1221" s="353">
        <f>+IFERROR(VLOOKUP($A1221,Data_Loss!$A$2:$V$1300,15,FALSE),0)</f>
        <v>171645</v>
      </c>
      <c r="M1221" s="353">
        <f>+IFERROR(VLOOKUP($A1221,Data_Loss!$A$2:$V$1300,16,FALSE),0)</f>
        <v>158898</v>
      </c>
      <c r="N1221" s="353">
        <f>+IFERROR(VLOOKUP($A1221,Data_Loss!$A$2:$V$1300,17,FALSE),0)</f>
        <v>0</v>
      </c>
      <c r="O1221" s="353">
        <f>+IFERROR(VLOOKUP($A1221,Data_Loss!$A$2:$V$1300,18,FALSE),0)</f>
        <v>0</v>
      </c>
      <c r="P1221" s="353">
        <f>+IFERROR(VLOOKUP($A1221,Data_Loss!$A$2:$V$1300,19,FALSE),0)</f>
        <v>0</v>
      </c>
      <c r="Q1221" s="353">
        <f>+IFERROR(VLOOKUP($A1221,Data_Loss!$A$2:$V$1300,20,FALSE),0)</f>
        <v>83356</v>
      </c>
      <c r="R1221" s="353">
        <f>+IFERROR(VLOOKUP($A1221,Data_Loss!$A$2:$V$1300,21,FALSE),0)</f>
        <v>98137</v>
      </c>
      <c r="S1221" s="353">
        <f>+IFERROR(VLOOKUP($A1221,Data_Loss!$A$2:$V$1300,22,FALSE),0)</f>
        <v>74488</v>
      </c>
      <c r="T1221" s="191">
        <f>+$I1221*'10k &amp; MO'!C$4+$J1221*'10k &amp; MO'!C$10+$K1221*'10k &amp; MO'!C$16+$L1221*'10k &amp; MO'!C$22+$M1221*'10k &amp; MO'!C$28</f>
        <v>0</v>
      </c>
      <c r="U1221" s="349">
        <f>+$I1221*'10k &amp; MO'!D$4+$J1221*'10k &amp; MO'!D$10+$K1221*'10k &amp; MO'!D$16+$L1221*'10k &amp; MO'!D$22+$M1221*'10k &amp; MO'!D$28</f>
        <v>0</v>
      </c>
      <c r="V1221" s="349">
        <f>+$I1221*'10k &amp; MO'!E$4+$J1221*'10k &amp; MO'!E$10+$K1221*'10k &amp; MO'!E$16+$L1221*'10k &amp; MO'!E$22+$M1221*'10k &amp; MO'!E$28</f>
        <v>30707.422500000001</v>
      </c>
      <c r="W1221" s="349">
        <f>+$I1221*'10k &amp; MO'!F$4+$J1221*'10k &amp; MO'!F$10+$K1221*'10k &amp; MO'!F$16+$L1221*'10k &amp; MO'!F$22+$M1221*'10k &amp; MO'!F$28</f>
        <v>191701.35569999999</v>
      </c>
      <c r="X1221" s="349">
        <f>+$I1221*'10k &amp; MO'!G$4+$J1221*'10k &amp; MO'!G$10+$K1221*'10k &amp; MO'!G$16+$L1221*'10k &amp; MO'!G$22+$M1221*'10k &amp; MO'!G$28</f>
        <v>184983.6231</v>
      </c>
      <c r="Y1221" s="349">
        <f>+$N1221*'10k &amp; MO'!H$4+$O1221*'10k &amp; MO'!H$10+$P1221*'10k &amp; MO'!H$16+$Q1221*'10k &amp; MO'!H$22+$R1221*'10k &amp; MO'!H$28</f>
        <v>0</v>
      </c>
      <c r="Z1221" s="349">
        <f>+$N1221*'10k &amp; MO'!I$4+$O1221*'10k &amp; MO'!I$10+$P1221*'10k &amp; MO'!I$16+$Q1221*'10k &amp; MO'!I$22+$R1221*'10k &amp; MO'!I$28</f>
        <v>0</v>
      </c>
      <c r="AA1221" s="349">
        <f>+$N1221*'10k &amp; MO'!J$4+$O1221*'10k &amp; MO'!J$10+$P1221*'10k &amp; MO'!J$16+$Q1221*'10k &amp; MO'!J$22+$R1221*'10k &amp; MO'!J$28</f>
        <v>18405.048999999999</v>
      </c>
      <c r="AB1221" s="349">
        <f>+$N1221*'10k &amp; MO'!K$4+$O1221*'10k &amp; MO'!K$10+$P1221*'10k &amp; MO'!K$16+$Q1221*'10k &amp; MO'!K$22+$R1221*'10k &amp; MO'!K$28</f>
        <v>132396.58249999999</v>
      </c>
      <c r="AC1221" s="349">
        <f>+$N1221*'10k &amp; MO'!L$4+$O1221*'10k &amp; MO'!L$10+$P1221*'10k &amp; MO'!L$16+$Q1221*'10k &amp; MO'!L$22+$R1221*'10k &amp; MO'!L$28</f>
        <v>145965.09980000003</v>
      </c>
      <c r="AD1221" s="350">
        <f>+S1221*'10k &amp; MO'!O$4</f>
        <v>90279.455999999991</v>
      </c>
      <c r="AF1221" s="192" t="str">
        <f t="shared" ref="AF1221:AF1284" si="171">+B1221&amp;C1221</f>
        <v>9372015</v>
      </c>
      <c r="AG1221" s="192">
        <f>+IFERROR(VLOOKUP($AF1221,'Limited Loss'!$F$5:$P$124,AG$3,FALSE),0)</f>
        <v>0</v>
      </c>
      <c r="AH1221" s="193">
        <f>+IFERROR(VLOOKUP($AF1221,'Limited Loss'!$F$5:$P$124,AH$3,FALSE),0)</f>
        <v>0</v>
      </c>
      <c r="AI1221" s="193">
        <f>+IFERROR(VLOOKUP($AF1221,'Limited Loss'!$F$5:$P$124,AI$3,FALSE),0)</f>
        <v>0</v>
      </c>
      <c r="AJ1221" s="193">
        <f>+IFERROR(VLOOKUP($AF1221,'Limited Loss'!$F$5:$P$124,AJ$3,FALSE),0)</f>
        <v>0</v>
      </c>
      <c r="AK1221" s="100">
        <f>+IFERROR(VLOOKUP($AF1221,'Limited Loss'!$F$5:$P$124,AK$3,FALSE),0)</f>
        <v>0</v>
      </c>
      <c r="AL1221" s="193">
        <f>+IFERROR(VLOOKUP($AF1221,'Limited Loss'!$F$5:$P$124,AL$3,FALSE),0)</f>
        <v>0</v>
      </c>
      <c r="AM1221" s="193">
        <f>+IFERROR(VLOOKUP($AF1221,'Limited Loss'!$F$5:$P$124,AM$3,FALSE),0)</f>
        <v>0</v>
      </c>
      <c r="AN1221" s="193">
        <f>+IFERROR(VLOOKUP($AF1221,'Limited Loss'!$F$5:$P$124,AN$3,FALSE),0)</f>
        <v>0</v>
      </c>
      <c r="AO1221" s="193">
        <f>+IFERROR(VLOOKUP($AF1221,'Limited Loss'!$F$5:$P$124,AO$3,FALSE),0)</f>
        <v>0</v>
      </c>
      <c r="AP1221" s="100">
        <f>+IFERROR(VLOOKUP($AF1221,'Limited Loss'!$F$5:$P$124,AP$3,FALSE),0)</f>
        <v>0</v>
      </c>
      <c r="AQ1221" s="353"/>
      <c r="AR1221" s="331">
        <f t="shared" ref="AR1221:AS1284" si="172">+B1221</f>
        <v>937</v>
      </c>
      <c r="AS1221" s="332">
        <f t="shared" si="172"/>
        <v>2015</v>
      </c>
      <c r="AT1221" s="349">
        <f t="shared" si="170"/>
        <v>0</v>
      </c>
      <c r="AU1221" s="349">
        <f t="shared" si="169"/>
        <v>0</v>
      </c>
      <c r="AV1221" s="349">
        <f t="shared" si="169"/>
        <v>30707.422500000001</v>
      </c>
      <c r="AW1221" s="349">
        <f t="shared" si="169"/>
        <v>191701.35569999999</v>
      </c>
      <c r="AX1221" s="350">
        <f t="shared" si="169"/>
        <v>184983.6231</v>
      </c>
      <c r="AY1221" s="349">
        <f t="shared" si="169"/>
        <v>0</v>
      </c>
      <c r="AZ1221" s="349">
        <f t="shared" si="169"/>
        <v>0</v>
      </c>
      <c r="BA1221" s="349">
        <f t="shared" si="169"/>
        <v>18405.048999999999</v>
      </c>
      <c r="BB1221" s="349">
        <f t="shared" si="168"/>
        <v>132396.58249999999</v>
      </c>
      <c r="BC1221" s="349">
        <f t="shared" si="168"/>
        <v>145965.09980000003</v>
      </c>
      <c r="BD1221" s="350">
        <f t="shared" si="168"/>
        <v>90279.455999999991</v>
      </c>
      <c r="BE1221" s="349">
        <f t="shared" si="164"/>
        <v>49112.4715</v>
      </c>
      <c r="BF1221" s="375">
        <f t="shared" si="165"/>
        <v>655046.66109999991</v>
      </c>
      <c r="BG1221" s="334">
        <f t="shared" si="166"/>
        <v>90279.455999999991</v>
      </c>
    </row>
    <row r="1222" spans="1:59" x14ac:dyDescent="0.2">
      <c r="A1222" s="326" t="str">
        <f t="shared" ref="A1222:A1285" si="173">+B1222&amp;C1222</f>
        <v>9372016</v>
      </c>
      <c r="B1222">
        <v>937</v>
      </c>
      <c r="C1222" s="327">
        <v>2016</v>
      </c>
      <c r="D1222" s="353">
        <f>+IFERROR(VLOOKUP($A1222,Data_Loss!$A$2:$V$1180,6,FALSE),0)</f>
        <v>0</v>
      </c>
      <c r="E1222" s="353">
        <f>+IFERROR(VLOOKUP($A1222,Data_Loss!$A$2:$V$1180,7,FALSE),0)</f>
        <v>0</v>
      </c>
      <c r="F1222" s="353">
        <f>+IFERROR(VLOOKUP($A1222,Data_Loss!$A$2:$V$1180,8,FALSE),0)</f>
        <v>0</v>
      </c>
      <c r="G1222" s="353">
        <f>+IFERROR(VLOOKUP($A1222,Data_Loss!$A$2:$V$1180,9,FALSE),0)</f>
        <v>4</v>
      </c>
      <c r="H1222" s="353">
        <f>+IFERROR(VLOOKUP($A1222,Data_Loss!$A$2:$V$1180,10,FALSE),0)</f>
        <v>10</v>
      </c>
      <c r="I1222" s="353">
        <f>+IFERROR(VLOOKUP($A1222,Data_Loss!$A$2:$V$1300,12,FALSE),0)</f>
        <v>0</v>
      </c>
      <c r="J1222" s="353">
        <f>+IFERROR(VLOOKUP($A1222,Data_Loss!$A$2:$V$1300,13,FALSE),0)</f>
        <v>0</v>
      </c>
      <c r="K1222" s="353">
        <f>+IFERROR(VLOOKUP($A1222,Data_Loss!$A$2:$V$1300,14,FALSE),0)</f>
        <v>0</v>
      </c>
      <c r="L1222" s="353">
        <f>+IFERROR(VLOOKUP($A1222,Data_Loss!$A$2:$V$1300,15,FALSE),0)</f>
        <v>79798</v>
      </c>
      <c r="M1222" s="353">
        <f>+IFERROR(VLOOKUP($A1222,Data_Loss!$A$2:$V$1300,16,FALSE),0)</f>
        <v>32091</v>
      </c>
      <c r="N1222" s="353">
        <f>+IFERROR(VLOOKUP($A1222,Data_Loss!$A$2:$V$1300,17,FALSE),0)</f>
        <v>0</v>
      </c>
      <c r="O1222" s="353">
        <f>+IFERROR(VLOOKUP($A1222,Data_Loss!$A$2:$V$1300,18,FALSE),0)</f>
        <v>0</v>
      </c>
      <c r="P1222" s="353">
        <f>+IFERROR(VLOOKUP($A1222,Data_Loss!$A$2:$V$1300,19,FALSE),0)</f>
        <v>0</v>
      </c>
      <c r="Q1222" s="353">
        <f>+IFERROR(VLOOKUP($A1222,Data_Loss!$A$2:$V$1300,20,FALSE),0)</f>
        <v>43072</v>
      </c>
      <c r="R1222" s="353">
        <f>+IFERROR(VLOOKUP($A1222,Data_Loss!$A$2:$V$1300,21,FALSE),0)</f>
        <v>25474</v>
      </c>
      <c r="S1222" s="353">
        <f>+IFERROR(VLOOKUP($A1222,Data_Loss!$A$2:$V$1300,22,FALSE),0)</f>
        <v>24302</v>
      </c>
      <c r="T1222" s="191">
        <f>+$I1222*'10k &amp; MO'!C$5+$J1222*'10k &amp; MO'!C$11+$K1222*'10k &amp; MO'!C$17+$L1222*'10k &amp; MO'!C$23+$M1222*'10k &amp; MO'!C$29</f>
        <v>0</v>
      </c>
      <c r="U1222" s="349">
        <f>+$I1222*'10k &amp; MO'!D$5+$J1222*'10k &amp; MO'!D$11+$K1222*'10k &amp; MO'!D$17+$L1222*'10k &amp; MO'!D$23+$M1222*'10k &amp; MO'!D$29</f>
        <v>0</v>
      </c>
      <c r="V1222" s="349">
        <f>+$I1222*'10k &amp; MO'!E$5+$J1222*'10k &amp; MO'!E$11+$K1222*'10k &amp; MO'!E$17+$L1222*'10k &amp; MO'!E$23+$M1222*'10k &amp; MO'!E$29</f>
        <v>29562.280500000001</v>
      </c>
      <c r="W1222" s="349">
        <f>+$I1222*'10k &amp; MO'!F$5+$J1222*'10k &amp; MO'!F$11+$K1222*'10k &amp; MO'!F$17+$L1222*'10k &amp; MO'!F$23+$M1222*'10k &amp; MO'!F$29</f>
        <v>88518.767399999997</v>
      </c>
      <c r="X1222" s="349">
        <f>+$I1222*'10k &amp; MO'!G$5+$J1222*'10k &amp; MO'!G$11+$K1222*'10k &amp; MO'!G$17+$L1222*'10k &amp; MO'!G$23+$M1222*'10k &amp; MO'!G$29</f>
        <v>35387.283000000003</v>
      </c>
      <c r="Y1222" s="349">
        <f>+$N1222*'10k &amp; MO'!H$5+$O1222*'10k &amp; MO'!H$11+$P1222*'10k &amp; MO'!H$17+$Q1222*'10k &amp; MO'!H$23+$R1222*'10k &amp; MO'!H$29</f>
        <v>0</v>
      </c>
      <c r="Z1222" s="349">
        <f>+$N1222*'10k &amp; MO'!I$5+$O1222*'10k &amp; MO'!I$11+$P1222*'10k &amp; MO'!I$17+$Q1222*'10k &amp; MO'!I$23+$R1222*'10k &amp; MO'!I$29</f>
        <v>0</v>
      </c>
      <c r="AA1222" s="349">
        <f>+$N1222*'10k &amp; MO'!J$5+$O1222*'10k &amp; MO'!J$11+$P1222*'10k &amp; MO'!J$17+$Q1222*'10k &amp; MO'!J$23+$R1222*'10k &amp; MO'!J$29</f>
        <v>17563.025400000002</v>
      </c>
      <c r="AB1222" s="349">
        <f>+$N1222*'10k &amp; MO'!K$5+$O1222*'10k &amp; MO'!K$11+$P1222*'10k &amp; MO'!K$17+$Q1222*'10k &amp; MO'!K$23+$R1222*'10k &amp; MO'!K$29</f>
        <v>70587.217000000004</v>
      </c>
      <c r="AC1222" s="349">
        <f>+$N1222*'10k &amp; MO'!L$5+$O1222*'10k &amp; MO'!L$11+$P1222*'10k &amp; MO'!L$17+$Q1222*'10k &amp; MO'!L$23+$R1222*'10k &amp; MO'!L$29</f>
        <v>40461.868800000004</v>
      </c>
      <c r="AD1222" s="350">
        <f>+S1222*'10k &amp; MO'!O$5</f>
        <v>32759.096000000001</v>
      </c>
      <c r="AF1222" s="192" t="str">
        <f t="shared" si="171"/>
        <v>9372016</v>
      </c>
      <c r="AG1222" s="192">
        <f>+IFERROR(VLOOKUP($AF1222,'Limited Loss'!$F$5:$P$124,AG$3,FALSE),0)</f>
        <v>0</v>
      </c>
      <c r="AH1222" s="193">
        <f>+IFERROR(VLOOKUP($AF1222,'Limited Loss'!$F$5:$P$124,AH$3,FALSE),0)</f>
        <v>0</v>
      </c>
      <c r="AI1222" s="193">
        <f>+IFERROR(VLOOKUP($AF1222,'Limited Loss'!$F$5:$P$124,AI$3,FALSE),0)</f>
        <v>0</v>
      </c>
      <c r="AJ1222" s="193">
        <f>+IFERROR(VLOOKUP($AF1222,'Limited Loss'!$F$5:$P$124,AJ$3,FALSE),0)</f>
        <v>0</v>
      </c>
      <c r="AK1222" s="100">
        <f>+IFERROR(VLOOKUP($AF1222,'Limited Loss'!$F$5:$P$124,AK$3,FALSE),0)</f>
        <v>0</v>
      </c>
      <c r="AL1222" s="193">
        <f>+IFERROR(VLOOKUP($AF1222,'Limited Loss'!$F$5:$P$124,AL$3,FALSE),0)</f>
        <v>0</v>
      </c>
      <c r="AM1222" s="193">
        <f>+IFERROR(VLOOKUP($AF1222,'Limited Loss'!$F$5:$P$124,AM$3,FALSE),0)</f>
        <v>0</v>
      </c>
      <c r="AN1222" s="193">
        <f>+IFERROR(VLOOKUP($AF1222,'Limited Loss'!$F$5:$P$124,AN$3,FALSE),0)</f>
        <v>0</v>
      </c>
      <c r="AO1222" s="193">
        <f>+IFERROR(VLOOKUP($AF1222,'Limited Loss'!$F$5:$P$124,AO$3,FALSE),0)</f>
        <v>0</v>
      </c>
      <c r="AP1222" s="100">
        <f>+IFERROR(VLOOKUP($AF1222,'Limited Loss'!$F$5:$P$124,AP$3,FALSE),0)</f>
        <v>0</v>
      </c>
      <c r="AQ1222" s="353"/>
      <c r="AR1222" s="331">
        <f t="shared" si="172"/>
        <v>937</v>
      </c>
      <c r="AS1222" s="332">
        <f t="shared" si="172"/>
        <v>2016</v>
      </c>
      <c r="AT1222" s="349">
        <f t="shared" si="170"/>
        <v>0</v>
      </c>
      <c r="AU1222" s="349">
        <f t="shared" si="169"/>
        <v>0</v>
      </c>
      <c r="AV1222" s="349">
        <f t="shared" si="169"/>
        <v>29562.280500000001</v>
      </c>
      <c r="AW1222" s="349">
        <f t="shared" si="169"/>
        <v>88518.767399999997</v>
      </c>
      <c r="AX1222" s="350">
        <f t="shared" si="169"/>
        <v>35387.283000000003</v>
      </c>
      <c r="AY1222" s="349">
        <f t="shared" si="169"/>
        <v>0</v>
      </c>
      <c r="AZ1222" s="349">
        <f t="shared" si="169"/>
        <v>0</v>
      </c>
      <c r="BA1222" s="349">
        <f t="shared" si="169"/>
        <v>17563.025400000002</v>
      </c>
      <c r="BB1222" s="349">
        <f t="shared" si="168"/>
        <v>70587.217000000004</v>
      </c>
      <c r="BC1222" s="349">
        <f t="shared" si="168"/>
        <v>40461.868800000004</v>
      </c>
      <c r="BD1222" s="350">
        <f t="shared" si="168"/>
        <v>32759.096000000001</v>
      </c>
      <c r="BE1222" s="349">
        <f t="shared" ref="BE1222:BE1285" si="174">+AT1222+AU1222+AV1222+AY1222+AZ1222+BA1222</f>
        <v>47125.305900000007</v>
      </c>
      <c r="BF1222" s="375">
        <f t="shared" ref="BF1222:BF1285" si="175">+AW1222+AX1222+BB1222+BC1222</f>
        <v>234955.13620000001</v>
      </c>
      <c r="BG1222" s="334">
        <f t="shared" ref="BG1222:BG1285" si="176">+BD1222</f>
        <v>32759.096000000001</v>
      </c>
    </row>
    <row r="1223" spans="1:59" x14ac:dyDescent="0.2">
      <c r="A1223" s="326" t="str">
        <f t="shared" si="173"/>
        <v>9372017</v>
      </c>
      <c r="B1223">
        <v>937</v>
      </c>
      <c r="C1223" s="327">
        <v>2017</v>
      </c>
      <c r="D1223" s="353">
        <f>+IFERROR(VLOOKUP($A1223,Data_Loss!$A$2:$V$1180,6,FALSE),0)</f>
        <v>0</v>
      </c>
      <c r="E1223" s="353">
        <f>+IFERROR(VLOOKUP($A1223,Data_Loss!$A$2:$V$1180,7,FALSE),0)</f>
        <v>0</v>
      </c>
      <c r="F1223" s="353">
        <f>+IFERROR(VLOOKUP($A1223,Data_Loss!$A$2:$V$1180,8,FALSE),0)</f>
        <v>0</v>
      </c>
      <c r="G1223" s="353">
        <f>+IFERROR(VLOOKUP($A1223,Data_Loss!$A$2:$V$1180,9,FALSE),0)</f>
        <v>2</v>
      </c>
      <c r="H1223" s="353">
        <f>+IFERROR(VLOOKUP($A1223,Data_Loss!$A$2:$V$1180,10,FALSE),0)</f>
        <v>8</v>
      </c>
      <c r="I1223" s="353">
        <f>+IFERROR(VLOOKUP($A1223,Data_Loss!$A$2:$V$1300,12,FALSE),0)</f>
        <v>0</v>
      </c>
      <c r="J1223" s="353">
        <f>+IFERROR(VLOOKUP($A1223,Data_Loss!$A$2:$V$1300,13,FALSE),0)</f>
        <v>0</v>
      </c>
      <c r="K1223" s="353">
        <f>+IFERROR(VLOOKUP($A1223,Data_Loss!$A$2:$V$1300,14,FALSE),0)</f>
        <v>0</v>
      </c>
      <c r="L1223" s="353">
        <f>+IFERROR(VLOOKUP($A1223,Data_Loss!$A$2:$V$1300,15,FALSE),0)</f>
        <v>29692</v>
      </c>
      <c r="M1223" s="353">
        <f>+IFERROR(VLOOKUP($A1223,Data_Loss!$A$2:$V$1300,16,FALSE),0)</f>
        <v>56296</v>
      </c>
      <c r="N1223" s="353">
        <f>+IFERROR(VLOOKUP($A1223,Data_Loss!$A$2:$V$1300,17,FALSE),0)</f>
        <v>0</v>
      </c>
      <c r="O1223" s="353">
        <f>+IFERROR(VLOOKUP($A1223,Data_Loss!$A$2:$V$1300,18,FALSE),0)</f>
        <v>0</v>
      </c>
      <c r="P1223" s="353">
        <f>+IFERROR(VLOOKUP($A1223,Data_Loss!$A$2:$V$1300,19,FALSE),0)</f>
        <v>0</v>
      </c>
      <c r="Q1223" s="353">
        <f>+IFERROR(VLOOKUP($A1223,Data_Loss!$A$2:$V$1300,20,FALSE),0)</f>
        <v>28886</v>
      </c>
      <c r="R1223" s="353">
        <f>+IFERROR(VLOOKUP($A1223,Data_Loss!$A$2:$V$1300,21,FALSE),0)</f>
        <v>20334</v>
      </c>
      <c r="S1223" s="353">
        <f>+IFERROR(VLOOKUP($A1223,Data_Loss!$A$2:$V$1300,22,FALSE),0)</f>
        <v>22377</v>
      </c>
      <c r="T1223" s="191">
        <f>+$I1223*'10k &amp; MO'!C$6+$J1223*'10k &amp; MO'!C$12+$K1223*'10k &amp; MO'!C$18+$L1223*'10k &amp; MO'!C$24+$M1223*'10k &amp; MO'!C$30</f>
        <v>0</v>
      </c>
      <c r="U1223" s="349">
        <f>+$I1223*'10k &amp; MO'!D$6+$J1223*'10k &amp; MO'!D$12+$K1223*'10k &amp; MO'!D$18+$L1223*'10k &amp; MO'!D$24+$M1223*'10k &amp; MO'!D$30</f>
        <v>113.0196</v>
      </c>
      <c r="V1223" s="349">
        <f>+$I1223*'10k &amp; MO'!E$6+$J1223*'10k &amp; MO'!E$12+$K1223*'10k &amp; MO'!E$18+$L1223*'10k &amp; MO'!E$24+$M1223*'10k &amp; MO'!E$30</f>
        <v>48437.710800000001</v>
      </c>
      <c r="W1223" s="349">
        <f>+$I1223*'10k &amp; MO'!F$6+$J1223*'10k &amp; MO'!F$12+$K1223*'10k &amp; MO'!F$18+$L1223*'10k &amp; MO'!F$24+$M1223*'10k &amp; MO'!F$30</f>
        <v>36602.130399999995</v>
      </c>
      <c r="X1223" s="349">
        <f>+$I1223*'10k &amp; MO'!G$6+$J1223*'10k &amp; MO'!G$12+$K1223*'10k &amp; MO'!G$18+$L1223*'10k &amp; MO'!G$24+$M1223*'10k &amp; MO'!G$30</f>
        <v>63748.095200000003</v>
      </c>
      <c r="Y1223" s="349">
        <f>+$N1223*'10k &amp; MO'!H$6+$O1223*'10k &amp; MO'!H$12+$P1223*'10k &amp; MO'!H$18+$Q1223*'10k &amp; MO'!H$24+$R1223*'10k &amp; MO'!H$30</f>
        <v>0</v>
      </c>
      <c r="Z1223" s="349">
        <f>+$N1223*'10k &amp; MO'!I$6+$O1223*'10k &amp; MO'!I$12+$P1223*'10k &amp; MO'!I$18+$Q1223*'10k &amp; MO'!I$24+$R1223*'10k &amp; MO'!I$30</f>
        <v>26.320399999999999</v>
      </c>
      <c r="AA1223" s="349">
        <f>+$N1223*'10k &amp; MO'!J$6+$O1223*'10k &amp; MO'!J$12+$P1223*'10k &amp; MO'!J$18+$Q1223*'10k &amp; MO'!J$24+$R1223*'10k &amp; MO'!J$30</f>
        <v>38167.284599999999</v>
      </c>
      <c r="AB1223" s="349">
        <f>+$N1223*'10k &amp; MO'!K$6+$O1223*'10k &amp; MO'!K$12+$P1223*'10k &amp; MO'!K$18+$Q1223*'10k &amp; MO'!K$24+$R1223*'10k &amp; MO'!K$30</f>
        <v>40618.649000000005</v>
      </c>
      <c r="AC1223" s="349">
        <f>+$N1223*'10k &amp; MO'!L$6+$O1223*'10k &amp; MO'!L$12+$P1223*'10k &amp; MO'!L$18+$Q1223*'10k &amp; MO'!L$24+$R1223*'10k &amp; MO'!L$30</f>
        <v>32861.925200000005</v>
      </c>
      <c r="AD1223" s="350">
        <f>+S1223*'10k &amp; MO'!O$6</f>
        <v>30119.442000000003</v>
      </c>
      <c r="AF1223" s="192" t="str">
        <f t="shared" si="171"/>
        <v>9372017</v>
      </c>
      <c r="AG1223" s="192">
        <f>+IFERROR(VLOOKUP($AF1223,'Limited Loss'!$F$5:$P$124,AG$3,FALSE),0)</f>
        <v>0</v>
      </c>
      <c r="AH1223" s="193">
        <f>+IFERROR(VLOOKUP($AF1223,'Limited Loss'!$F$5:$P$124,AH$3,FALSE),0)</f>
        <v>0</v>
      </c>
      <c r="AI1223" s="193">
        <f>+IFERROR(VLOOKUP($AF1223,'Limited Loss'!$F$5:$P$124,AI$3,FALSE),0)</f>
        <v>0</v>
      </c>
      <c r="AJ1223" s="193">
        <f>+IFERROR(VLOOKUP($AF1223,'Limited Loss'!$F$5:$P$124,AJ$3,FALSE),0)</f>
        <v>0</v>
      </c>
      <c r="AK1223" s="100">
        <f>+IFERROR(VLOOKUP($AF1223,'Limited Loss'!$F$5:$P$124,AK$3,FALSE),0)</f>
        <v>0</v>
      </c>
      <c r="AL1223" s="193">
        <f>+IFERROR(VLOOKUP($AF1223,'Limited Loss'!$F$5:$P$124,AL$3,FALSE),0)</f>
        <v>0</v>
      </c>
      <c r="AM1223" s="193">
        <f>+IFERROR(VLOOKUP($AF1223,'Limited Loss'!$F$5:$P$124,AM$3,FALSE),0)</f>
        <v>0</v>
      </c>
      <c r="AN1223" s="193">
        <f>+IFERROR(VLOOKUP($AF1223,'Limited Loss'!$F$5:$P$124,AN$3,FALSE),0)</f>
        <v>0</v>
      </c>
      <c r="AO1223" s="193">
        <f>+IFERROR(VLOOKUP($AF1223,'Limited Loss'!$F$5:$P$124,AO$3,FALSE),0)</f>
        <v>0</v>
      </c>
      <c r="AP1223" s="100">
        <f>+IFERROR(VLOOKUP($AF1223,'Limited Loss'!$F$5:$P$124,AP$3,FALSE),0)</f>
        <v>0</v>
      </c>
      <c r="AQ1223" s="353"/>
      <c r="AR1223" s="331">
        <f t="shared" si="172"/>
        <v>937</v>
      </c>
      <c r="AS1223" s="332">
        <f t="shared" si="172"/>
        <v>2017</v>
      </c>
      <c r="AT1223" s="349">
        <f t="shared" si="170"/>
        <v>0</v>
      </c>
      <c r="AU1223" s="349">
        <f t="shared" si="169"/>
        <v>113.0196</v>
      </c>
      <c r="AV1223" s="349">
        <f t="shared" si="169"/>
        <v>48437.710800000001</v>
      </c>
      <c r="AW1223" s="349">
        <f t="shared" si="169"/>
        <v>36602.130399999995</v>
      </c>
      <c r="AX1223" s="350">
        <f t="shared" si="169"/>
        <v>63748.095200000003</v>
      </c>
      <c r="AY1223" s="349">
        <f t="shared" si="169"/>
        <v>0</v>
      </c>
      <c r="AZ1223" s="349">
        <f t="shared" si="169"/>
        <v>26.320399999999999</v>
      </c>
      <c r="BA1223" s="349">
        <f t="shared" si="169"/>
        <v>38167.284599999999</v>
      </c>
      <c r="BB1223" s="349">
        <f t="shared" si="168"/>
        <v>40618.649000000005</v>
      </c>
      <c r="BC1223" s="349">
        <f t="shared" si="168"/>
        <v>32861.925200000005</v>
      </c>
      <c r="BD1223" s="350">
        <f t="shared" si="168"/>
        <v>30119.442000000003</v>
      </c>
      <c r="BE1223" s="349">
        <f t="shared" si="174"/>
        <v>86744.335399999996</v>
      </c>
      <c r="BF1223" s="375">
        <f t="shared" si="175"/>
        <v>173830.79980000001</v>
      </c>
      <c r="BG1223" s="334">
        <f t="shared" si="176"/>
        <v>30119.442000000003</v>
      </c>
    </row>
    <row r="1224" spans="1:59" x14ac:dyDescent="0.2">
      <c r="A1224" s="326" t="str">
        <f t="shared" si="173"/>
        <v>9372018</v>
      </c>
      <c r="B1224">
        <v>937</v>
      </c>
      <c r="C1224" s="327">
        <v>2018</v>
      </c>
      <c r="D1224" s="353">
        <f>+IFERROR(VLOOKUP($A1224,Data_Loss!$A$2:$V$1180,6,FALSE),0)</f>
        <v>0</v>
      </c>
      <c r="E1224" s="353">
        <f>+IFERROR(VLOOKUP($A1224,Data_Loss!$A$2:$V$1180,7,FALSE),0)</f>
        <v>0</v>
      </c>
      <c r="F1224" s="353">
        <f>+IFERROR(VLOOKUP($A1224,Data_Loss!$A$2:$V$1180,8,FALSE),0)</f>
        <v>0</v>
      </c>
      <c r="G1224" s="353">
        <f>+IFERROR(VLOOKUP($A1224,Data_Loss!$A$2:$V$1180,9,FALSE),0)</f>
        <v>1</v>
      </c>
      <c r="H1224" s="353">
        <f>+IFERROR(VLOOKUP($A1224,Data_Loss!$A$2:$V$1180,10,FALSE),0)</f>
        <v>10</v>
      </c>
      <c r="I1224" s="353">
        <f>+IFERROR(VLOOKUP($A1224,Data_Loss!$A$2:$V$1300,12,FALSE),0)</f>
        <v>0</v>
      </c>
      <c r="J1224" s="353">
        <f>+IFERROR(VLOOKUP($A1224,Data_Loss!$A$2:$V$1300,13,FALSE),0)</f>
        <v>0</v>
      </c>
      <c r="K1224" s="353">
        <f>+IFERROR(VLOOKUP($A1224,Data_Loss!$A$2:$V$1300,14,FALSE),0)</f>
        <v>0</v>
      </c>
      <c r="L1224" s="353">
        <f>+IFERROR(VLOOKUP($A1224,Data_Loss!$A$2:$V$1300,15,FALSE),0)</f>
        <v>16117</v>
      </c>
      <c r="M1224" s="353">
        <f>+IFERROR(VLOOKUP($A1224,Data_Loss!$A$2:$V$1300,16,FALSE),0)</f>
        <v>53625</v>
      </c>
      <c r="N1224" s="353">
        <f>+IFERROR(VLOOKUP($A1224,Data_Loss!$A$2:$V$1300,17,FALSE),0)</f>
        <v>0</v>
      </c>
      <c r="O1224" s="353">
        <f>+IFERROR(VLOOKUP($A1224,Data_Loss!$A$2:$V$1300,18,FALSE),0)</f>
        <v>0</v>
      </c>
      <c r="P1224" s="353">
        <f>+IFERROR(VLOOKUP($A1224,Data_Loss!$A$2:$V$1300,19,FALSE),0)</f>
        <v>0</v>
      </c>
      <c r="Q1224" s="353">
        <f>+IFERROR(VLOOKUP($A1224,Data_Loss!$A$2:$V$1300,20,FALSE),0)</f>
        <v>17390</v>
      </c>
      <c r="R1224" s="353">
        <f>+IFERROR(VLOOKUP($A1224,Data_Loss!$A$2:$V$1300,21,FALSE),0)</f>
        <v>47152</v>
      </c>
      <c r="S1224" s="353">
        <f>+IFERROR(VLOOKUP($A1224,Data_Loss!$A$2:$V$1300,22,FALSE),0)</f>
        <v>16274</v>
      </c>
      <c r="T1224" s="191">
        <f>+$I1224*'10k &amp; MO'!C$7+$J1224*'10k &amp; MO'!C$13+$K1224*'10k &amp; MO'!C$19+$L1224*'10k &amp; MO'!C$25+$M1224*'10k &amp; MO'!C$31</f>
        <v>117.97500000000001</v>
      </c>
      <c r="U1224" s="349">
        <f>+$I1224*'10k &amp; MO'!D$7+$J1224*'10k &amp; MO'!D$13+$K1224*'10k &amp; MO'!D$19+$L1224*'10k &amp; MO'!D$25+$M1224*'10k &amp; MO'!D$31</f>
        <v>4153.6286</v>
      </c>
      <c r="V1224" s="349">
        <f>+$I1224*'10k &amp; MO'!E$7+$J1224*'10k &amp; MO'!E$13+$K1224*'10k &amp; MO'!E$19+$L1224*'10k &amp; MO'!E$25+$M1224*'10k &amp; MO'!E$31</f>
        <v>100604.033</v>
      </c>
      <c r="W1224" s="349">
        <f>+$I1224*'10k &amp; MO'!F$7+$J1224*'10k &amp; MO'!F$13+$K1224*'10k &amp; MO'!F$19+$L1224*'10k &amp; MO'!F$25+$M1224*'10k &amp; MO'!F$31</f>
        <v>40970.034699999997</v>
      </c>
      <c r="X1224" s="349">
        <f>+$I1224*'10k &amp; MO'!G$7+$J1224*'10k &amp; MO'!G$13+$K1224*'10k &amp; MO'!G$19+$L1224*'10k &amp; MO'!G$25+$M1224*'10k &amp; MO'!G$31</f>
        <v>38617.903100000003</v>
      </c>
      <c r="Y1224" s="349">
        <f>+$N1224*'10k &amp; MO'!H$7+$O1224*'10k &amp; MO'!H$13+$P1224*'10k &amp; MO'!H$19+$Q1224*'10k &amp; MO'!H$25+$R1224*'10k &amp; MO'!H$31</f>
        <v>136.74079999999998</v>
      </c>
      <c r="Z1224" s="349">
        <f>+$N1224*'10k &amp; MO'!I$7+$O1224*'10k &amp; MO'!I$13+$P1224*'10k &amp; MO'!I$19+$Q1224*'10k &amp; MO'!I$25+$R1224*'10k &amp; MO'!I$31</f>
        <v>5157.2088000000003</v>
      </c>
      <c r="AA1224" s="349">
        <f>+$N1224*'10k &amp; MO'!J$7+$O1224*'10k &amp; MO'!J$13+$P1224*'10k &amp; MO'!J$19+$Q1224*'10k &amp; MO'!J$25+$R1224*'10k &amp; MO'!J$31</f>
        <v>72738.54740000001</v>
      </c>
      <c r="AB1224" s="349">
        <f>+$N1224*'10k &amp; MO'!K$7+$O1224*'10k &amp; MO'!K$13+$P1224*'10k &amp; MO'!K$19+$Q1224*'10k &amp; MO'!K$25+$R1224*'10k &amp; MO'!K$31</f>
        <v>42270.120599999995</v>
      </c>
      <c r="AC1224" s="349">
        <f>+$N1224*'10k &amp; MO'!L$7+$O1224*'10k &amp; MO'!L$13+$P1224*'10k &amp; MO'!L$19+$Q1224*'10k &amp; MO'!L$25+$R1224*'10k &amp; MO'!L$31</f>
        <v>42548.060799999999</v>
      </c>
      <c r="AD1224" s="350">
        <f>+S1224*'10k &amp; MO'!O$7</f>
        <v>21579.324000000001</v>
      </c>
      <c r="AF1224" s="192" t="str">
        <f t="shared" si="171"/>
        <v>9372018</v>
      </c>
      <c r="AG1224" s="192">
        <f>+IFERROR(VLOOKUP($AF1224,'Limited Loss'!$F$5:$P$124,AG$3,FALSE),0)</f>
        <v>0</v>
      </c>
      <c r="AH1224" s="193">
        <f>+IFERROR(VLOOKUP($AF1224,'Limited Loss'!$F$5:$P$124,AH$3,FALSE),0)</f>
        <v>0</v>
      </c>
      <c r="AI1224" s="193">
        <f>+IFERROR(VLOOKUP($AF1224,'Limited Loss'!$F$5:$P$124,AI$3,FALSE),0)</f>
        <v>0</v>
      </c>
      <c r="AJ1224" s="193">
        <f>+IFERROR(VLOOKUP($AF1224,'Limited Loss'!$F$5:$P$124,AJ$3,FALSE),0)</f>
        <v>0</v>
      </c>
      <c r="AK1224" s="100">
        <f>+IFERROR(VLOOKUP($AF1224,'Limited Loss'!$F$5:$P$124,AK$3,FALSE),0)</f>
        <v>0</v>
      </c>
      <c r="AL1224" s="193">
        <f>+IFERROR(VLOOKUP($AF1224,'Limited Loss'!$F$5:$P$124,AL$3,FALSE),0)</f>
        <v>0</v>
      </c>
      <c r="AM1224" s="193">
        <f>+IFERROR(VLOOKUP($AF1224,'Limited Loss'!$F$5:$P$124,AM$3,FALSE),0)</f>
        <v>0</v>
      </c>
      <c r="AN1224" s="193">
        <f>+IFERROR(VLOOKUP($AF1224,'Limited Loss'!$F$5:$P$124,AN$3,FALSE),0)</f>
        <v>0</v>
      </c>
      <c r="AO1224" s="193">
        <f>+IFERROR(VLOOKUP($AF1224,'Limited Loss'!$F$5:$P$124,AO$3,FALSE),0)</f>
        <v>0</v>
      </c>
      <c r="AP1224" s="100">
        <f>+IFERROR(VLOOKUP($AF1224,'Limited Loss'!$F$5:$P$124,AP$3,FALSE),0)</f>
        <v>0</v>
      </c>
      <c r="AQ1224" s="353"/>
      <c r="AR1224" s="331">
        <f t="shared" si="172"/>
        <v>937</v>
      </c>
      <c r="AS1224" s="332">
        <f t="shared" si="172"/>
        <v>2018</v>
      </c>
      <c r="AT1224" s="349">
        <f t="shared" si="170"/>
        <v>117.97500000000001</v>
      </c>
      <c r="AU1224" s="349">
        <f t="shared" si="169"/>
        <v>4153.6286</v>
      </c>
      <c r="AV1224" s="349">
        <f t="shared" si="169"/>
        <v>100604.033</v>
      </c>
      <c r="AW1224" s="349">
        <f t="shared" si="169"/>
        <v>40970.034699999997</v>
      </c>
      <c r="AX1224" s="350">
        <f t="shared" si="169"/>
        <v>38617.903100000003</v>
      </c>
      <c r="AY1224" s="349">
        <f t="shared" si="169"/>
        <v>136.74079999999998</v>
      </c>
      <c r="AZ1224" s="349">
        <f t="shared" si="169"/>
        <v>5157.2088000000003</v>
      </c>
      <c r="BA1224" s="349">
        <f t="shared" si="169"/>
        <v>72738.54740000001</v>
      </c>
      <c r="BB1224" s="349">
        <f t="shared" si="168"/>
        <v>42270.120599999995</v>
      </c>
      <c r="BC1224" s="349">
        <f t="shared" si="168"/>
        <v>42548.060799999999</v>
      </c>
      <c r="BD1224" s="350">
        <f t="shared" si="168"/>
        <v>21579.324000000001</v>
      </c>
      <c r="BE1224" s="349">
        <f t="shared" si="174"/>
        <v>182908.1336</v>
      </c>
      <c r="BF1224" s="375">
        <f t="shared" si="175"/>
        <v>164406.11919999999</v>
      </c>
      <c r="BG1224" s="334">
        <f t="shared" si="176"/>
        <v>21579.324000000001</v>
      </c>
    </row>
    <row r="1225" spans="1:59" x14ac:dyDescent="0.2">
      <c r="A1225" s="326" t="str">
        <f t="shared" si="173"/>
        <v>9392014</v>
      </c>
      <c r="B1225">
        <v>939</v>
      </c>
      <c r="C1225" s="327">
        <v>2014</v>
      </c>
      <c r="D1225" s="353">
        <f>+IFERROR(VLOOKUP($A1225,Data_Loss!$A$2:$V$1180,6,FALSE),0)</f>
        <v>0</v>
      </c>
      <c r="E1225" s="353">
        <f>+IFERROR(VLOOKUP($A1225,Data_Loss!$A$2:$V$1180,7,FALSE),0)</f>
        <v>0</v>
      </c>
      <c r="F1225" s="353">
        <f>+IFERROR(VLOOKUP($A1225,Data_Loss!$A$2:$V$1180,8,FALSE),0)</f>
        <v>0</v>
      </c>
      <c r="G1225" s="353">
        <f>+IFERROR(VLOOKUP($A1225,Data_Loss!$A$2:$V$1180,9,FALSE),0)</f>
        <v>0</v>
      </c>
      <c r="H1225" s="353">
        <f>+IFERROR(VLOOKUP($A1225,Data_Loss!$A$2:$V$1180,10,FALSE),0)</f>
        <v>1</v>
      </c>
      <c r="I1225" s="353">
        <f>+IFERROR(VLOOKUP($A1225,Data_Loss!$A$2:$V$1300,12,FALSE),0)</f>
        <v>0</v>
      </c>
      <c r="J1225" s="353">
        <f>+IFERROR(VLOOKUP($A1225,Data_Loss!$A$2:$V$1300,13,FALSE),0)</f>
        <v>0</v>
      </c>
      <c r="K1225" s="353">
        <f>+IFERROR(VLOOKUP($A1225,Data_Loss!$A$2:$V$1300,14,FALSE),0)</f>
        <v>0</v>
      </c>
      <c r="L1225" s="353">
        <f>+IFERROR(VLOOKUP($A1225,Data_Loss!$A$2:$V$1300,15,FALSE),0)</f>
        <v>0</v>
      </c>
      <c r="M1225" s="353">
        <f>+IFERROR(VLOOKUP($A1225,Data_Loss!$A$2:$V$1300,16,FALSE),0)</f>
        <v>8880</v>
      </c>
      <c r="N1225" s="353">
        <f>+IFERROR(VLOOKUP($A1225,Data_Loss!$A$2:$V$1300,17,FALSE),0)</f>
        <v>0</v>
      </c>
      <c r="O1225" s="353">
        <f>+IFERROR(VLOOKUP($A1225,Data_Loss!$A$2:$V$1300,18,FALSE),0)</f>
        <v>0</v>
      </c>
      <c r="P1225" s="353">
        <f>+IFERROR(VLOOKUP($A1225,Data_Loss!$A$2:$V$1300,19,FALSE),0)</f>
        <v>0</v>
      </c>
      <c r="Q1225" s="353">
        <f>+IFERROR(VLOOKUP($A1225,Data_Loss!$A$2:$V$1300,20,FALSE),0)</f>
        <v>0</v>
      </c>
      <c r="R1225" s="353">
        <f>+IFERROR(VLOOKUP($A1225,Data_Loss!$A$2:$V$1300,21,FALSE),0)</f>
        <v>6248</v>
      </c>
      <c r="S1225" s="353">
        <f>+IFERROR(VLOOKUP($A1225,Data_Loss!$A$2:$V$1300,22,FALSE),0)</f>
        <v>4879</v>
      </c>
      <c r="T1225" s="191">
        <f>+$I1225*'10k &amp; MO'!C$3+$J1225*'10k &amp; MO'!C$9+$K1225*'10k &amp; MO'!C$15+$L1225*'10k &amp; MO'!C$21+$M1225*'10k &amp; MO'!C$27</f>
        <v>0</v>
      </c>
      <c r="U1225" s="349">
        <f>+$I1225*'10k &amp; MO'!D$3+$J1225*'10k &amp; MO'!D$9+$K1225*'10k &amp; MO'!D$15+$L1225*'10k &amp; MO'!D$21+$M1225*'10k &amp; MO'!D$27</f>
        <v>0</v>
      </c>
      <c r="V1225" s="349">
        <f>+$I1225*'10k &amp; MO'!E$3+$J1225*'10k &amp; MO'!E$9+$K1225*'10k &amp; MO'!E$15+$L1225*'10k &amp; MO'!E$21+$M1225*'10k &amp; MO'!E$27</f>
        <v>0</v>
      </c>
      <c r="W1225" s="349">
        <f>+$I1225*'10k &amp; MO'!F$3+$J1225*'10k &amp; MO'!F$9+$K1225*'10k &amp; MO'!F$15+$L1225*'10k &amp; MO'!F$21+$M1225*'10k &amp; MO'!F$27</f>
        <v>0</v>
      </c>
      <c r="X1225" s="349">
        <f>+$I1225*'10k &amp; MO'!G$3+$J1225*'10k &amp; MO'!G$9+$K1225*'10k &amp; MO'!G$15+$L1225*'10k &amp; MO'!G$21+$M1225*'10k &amp; MO'!G$27</f>
        <v>10052.16</v>
      </c>
      <c r="Y1225" s="349">
        <f>+$N1225*'10k &amp; MO'!H$3+$O1225*'10k &amp; MO'!H$9+$P1225*'10k &amp; MO'!H$15+$Q1225*'10k &amp; MO'!H$21+$R1225*'10k &amp; MO'!H$27</f>
        <v>0</v>
      </c>
      <c r="Z1225" s="349">
        <f>+$N1225*'10k &amp; MO'!I$3+$O1225*'10k &amp; MO'!I$9+$P1225*'10k &amp; MO'!I$15+$Q1225*'10k &amp; MO'!I$21+$R1225*'10k &amp; MO'!I$27</f>
        <v>0</v>
      </c>
      <c r="AA1225" s="349">
        <f>+$N1225*'10k &amp; MO'!J$3+$O1225*'10k &amp; MO'!J$9+$P1225*'10k &amp; MO'!J$15+$Q1225*'10k &amp; MO'!J$21+$R1225*'10k &amp; MO'!J$27</f>
        <v>0</v>
      </c>
      <c r="AB1225" s="349">
        <f>+$N1225*'10k &amp; MO'!K$3+$O1225*'10k &amp; MO'!K$9+$P1225*'10k &amp; MO'!K$15+$Q1225*'10k &amp; MO'!K$21+$R1225*'10k &amp; MO'!K$27</f>
        <v>0</v>
      </c>
      <c r="AC1225" s="349">
        <f>+$N1225*'10k &amp; MO'!L$3+$O1225*'10k &amp; MO'!L$9+$P1225*'10k &amp; MO'!L$15+$Q1225*'10k &amp; MO'!L$21+$R1225*'10k &amp; MO'!L$27</f>
        <v>9634.4160000000011</v>
      </c>
      <c r="AD1225" s="350">
        <f>+S1225*'10k &amp; MO'!O$3</f>
        <v>5225.4089999999997</v>
      </c>
      <c r="AF1225" s="192" t="str">
        <f t="shared" si="171"/>
        <v>9392014</v>
      </c>
      <c r="AG1225" s="192">
        <f>+IFERROR(VLOOKUP($AF1225,'Limited Loss'!$F$5:$P$124,AG$3,FALSE),0)</f>
        <v>0</v>
      </c>
      <c r="AH1225" s="193">
        <f>+IFERROR(VLOOKUP($AF1225,'Limited Loss'!$F$5:$P$124,AH$3,FALSE),0)</f>
        <v>0</v>
      </c>
      <c r="AI1225" s="193">
        <f>+IFERROR(VLOOKUP($AF1225,'Limited Loss'!$F$5:$P$124,AI$3,FALSE),0)</f>
        <v>0</v>
      </c>
      <c r="AJ1225" s="193">
        <f>+IFERROR(VLOOKUP($AF1225,'Limited Loss'!$F$5:$P$124,AJ$3,FALSE),0)</f>
        <v>0</v>
      </c>
      <c r="AK1225" s="100">
        <f>+IFERROR(VLOOKUP($AF1225,'Limited Loss'!$F$5:$P$124,AK$3,FALSE),0)</f>
        <v>0</v>
      </c>
      <c r="AL1225" s="193">
        <f>+IFERROR(VLOOKUP($AF1225,'Limited Loss'!$F$5:$P$124,AL$3,FALSE),0)</f>
        <v>0</v>
      </c>
      <c r="AM1225" s="193">
        <f>+IFERROR(VLOOKUP($AF1225,'Limited Loss'!$F$5:$P$124,AM$3,FALSE),0)</f>
        <v>0</v>
      </c>
      <c r="AN1225" s="193">
        <f>+IFERROR(VLOOKUP($AF1225,'Limited Loss'!$F$5:$P$124,AN$3,FALSE),0)</f>
        <v>0</v>
      </c>
      <c r="AO1225" s="193">
        <f>+IFERROR(VLOOKUP($AF1225,'Limited Loss'!$F$5:$P$124,AO$3,FALSE),0)</f>
        <v>0</v>
      </c>
      <c r="AP1225" s="100">
        <f>+IFERROR(VLOOKUP($AF1225,'Limited Loss'!$F$5:$P$124,AP$3,FALSE),0)</f>
        <v>0</v>
      </c>
      <c r="AQ1225" s="353"/>
      <c r="AR1225" s="331">
        <f t="shared" si="172"/>
        <v>939</v>
      </c>
      <c r="AS1225" s="332">
        <f t="shared" si="172"/>
        <v>2014</v>
      </c>
      <c r="AT1225" s="349">
        <f t="shared" si="170"/>
        <v>0</v>
      </c>
      <c r="AU1225" s="349">
        <f t="shared" si="169"/>
        <v>0</v>
      </c>
      <c r="AV1225" s="349">
        <f t="shared" si="169"/>
        <v>0</v>
      </c>
      <c r="AW1225" s="349">
        <f t="shared" si="169"/>
        <v>0</v>
      </c>
      <c r="AX1225" s="350">
        <f t="shared" si="169"/>
        <v>10052.16</v>
      </c>
      <c r="AY1225" s="349">
        <f t="shared" si="169"/>
        <v>0</v>
      </c>
      <c r="AZ1225" s="349">
        <f t="shared" si="169"/>
        <v>0</v>
      </c>
      <c r="BA1225" s="349">
        <f t="shared" si="169"/>
        <v>0</v>
      </c>
      <c r="BB1225" s="349">
        <f t="shared" si="168"/>
        <v>0</v>
      </c>
      <c r="BC1225" s="349">
        <f t="shared" si="168"/>
        <v>9634.4160000000011</v>
      </c>
      <c r="BD1225" s="350">
        <f t="shared" si="168"/>
        <v>5225.4089999999997</v>
      </c>
      <c r="BE1225" s="349">
        <f t="shared" si="174"/>
        <v>0</v>
      </c>
      <c r="BF1225" s="375">
        <f t="shared" si="175"/>
        <v>19686.576000000001</v>
      </c>
      <c r="BG1225" s="334">
        <f t="shared" si="176"/>
        <v>5225.4089999999997</v>
      </c>
    </row>
    <row r="1226" spans="1:59" x14ac:dyDescent="0.2">
      <c r="A1226" s="326" t="str">
        <f t="shared" si="173"/>
        <v>9392015</v>
      </c>
      <c r="B1226">
        <v>939</v>
      </c>
      <c r="C1226" s="327">
        <v>2015</v>
      </c>
      <c r="D1226" s="353">
        <f>+IFERROR(VLOOKUP($A1226,Data_Loss!$A$2:$V$1180,6,FALSE),0)</f>
        <v>0</v>
      </c>
      <c r="E1226" s="353">
        <f>+IFERROR(VLOOKUP($A1226,Data_Loss!$A$2:$V$1180,7,FALSE),0)</f>
        <v>0</v>
      </c>
      <c r="F1226" s="353">
        <f>+IFERROR(VLOOKUP($A1226,Data_Loss!$A$2:$V$1180,8,FALSE),0)</f>
        <v>0</v>
      </c>
      <c r="G1226" s="353">
        <f>+IFERROR(VLOOKUP($A1226,Data_Loss!$A$2:$V$1180,9,FALSE),0)</f>
        <v>0</v>
      </c>
      <c r="H1226" s="353">
        <f>+IFERROR(VLOOKUP($A1226,Data_Loss!$A$2:$V$1180,10,FALSE),0)</f>
        <v>0</v>
      </c>
      <c r="I1226" s="353">
        <f>+IFERROR(VLOOKUP($A1226,Data_Loss!$A$2:$V$1300,12,FALSE),0)</f>
        <v>0</v>
      </c>
      <c r="J1226" s="353">
        <f>+IFERROR(VLOOKUP($A1226,Data_Loss!$A$2:$V$1300,13,FALSE),0)</f>
        <v>0</v>
      </c>
      <c r="K1226" s="353">
        <f>+IFERROR(VLOOKUP($A1226,Data_Loss!$A$2:$V$1300,14,FALSE),0)</f>
        <v>0</v>
      </c>
      <c r="L1226" s="353">
        <f>+IFERROR(VLOOKUP($A1226,Data_Loss!$A$2:$V$1300,15,FALSE),0)</f>
        <v>0</v>
      </c>
      <c r="M1226" s="353">
        <f>+IFERROR(VLOOKUP($A1226,Data_Loss!$A$2:$V$1300,16,FALSE),0)</f>
        <v>0</v>
      </c>
      <c r="N1226" s="353">
        <f>+IFERROR(VLOOKUP($A1226,Data_Loss!$A$2:$V$1300,17,FALSE),0)</f>
        <v>0</v>
      </c>
      <c r="O1226" s="353">
        <f>+IFERROR(VLOOKUP($A1226,Data_Loss!$A$2:$V$1300,18,FALSE),0)</f>
        <v>0</v>
      </c>
      <c r="P1226" s="353">
        <f>+IFERROR(VLOOKUP($A1226,Data_Loss!$A$2:$V$1300,19,FALSE),0)</f>
        <v>0</v>
      </c>
      <c r="Q1226" s="353">
        <f>+IFERROR(VLOOKUP($A1226,Data_Loss!$A$2:$V$1300,20,FALSE),0)</f>
        <v>0</v>
      </c>
      <c r="R1226" s="353">
        <f>+IFERROR(VLOOKUP($A1226,Data_Loss!$A$2:$V$1300,21,FALSE),0)</f>
        <v>0</v>
      </c>
      <c r="S1226" s="353">
        <f>+IFERROR(VLOOKUP($A1226,Data_Loss!$A$2:$V$1300,22,FALSE),0)</f>
        <v>0</v>
      </c>
      <c r="T1226" s="191">
        <f>+$I1226*'10k &amp; MO'!C$4+$J1226*'10k &amp; MO'!C$10+$K1226*'10k &amp; MO'!C$16+$L1226*'10k &amp; MO'!C$22+$M1226*'10k &amp; MO'!C$28</f>
        <v>0</v>
      </c>
      <c r="U1226" s="349">
        <f>+$I1226*'10k &amp; MO'!D$4+$J1226*'10k &amp; MO'!D$10+$K1226*'10k &amp; MO'!D$16+$L1226*'10k &amp; MO'!D$22+$M1226*'10k &amp; MO'!D$28</f>
        <v>0</v>
      </c>
      <c r="V1226" s="349">
        <f>+$I1226*'10k &amp; MO'!E$4+$J1226*'10k &amp; MO'!E$10+$K1226*'10k &amp; MO'!E$16+$L1226*'10k &amp; MO'!E$22+$M1226*'10k &amp; MO'!E$28</f>
        <v>0</v>
      </c>
      <c r="W1226" s="349">
        <f>+$I1226*'10k &amp; MO'!F$4+$J1226*'10k &amp; MO'!F$10+$K1226*'10k &amp; MO'!F$16+$L1226*'10k &amp; MO'!F$22+$M1226*'10k &amp; MO'!F$28</f>
        <v>0</v>
      </c>
      <c r="X1226" s="349">
        <f>+$I1226*'10k &amp; MO'!G$4+$J1226*'10k &amp; MO'!G$10+$K1226*'10k &amp; MO'!G$16+$L1226*'10k &amp; MO'!G$22+$M1226*'10k &amp; MO'!G$28</f>
        <v>0</v>
      </c>
      <c r="Y1226" s="349">
        <f>+$N1226*'10k &amp; MO'!H$4+$O1226*'10k &amp; MO'!H$10+$P1226*'10k &amp; MO'!H$16+$Q1226*'10k &amp; MO'!H$22+$R1226*'10k &amp; MO'!H$28</f>
        <v>0</v>
      </c>
      <c r="Z1226" s="349">
        <f>+$N1226*'10k &amp; MO'!I$4+$O1226*'10k &amp; MO'!I$10+$P1226*'10k &amp; MO'!I$16+$Q1226*'10k &amp; MO'!I$22+$R1226*'10k &amp; MO'!I$28</f>
        <v>0</v>
      </c>
      <c r="AA1226" s="349">
        <f>+$N1226*'10k &amp; MO'!J$4+$O1226*'10k &amp; MO'!J$10+$P1226*'10k &amp; MO'!J$16+$Q1226*'10k &amp; MO'!J$22+$R1226*'10k &amp; MO'!J$28</f>
        <v>0</v>
      </c>
      <c r="AB1226" s="349">
        <f>+$N1226*'10k &amp; MO'!K$4+$O1226*'10k &amp; MO'!K$10+$P1226*'10k &amp; MO'!K$16+$Q1226*'10k &amp; MO'!K$22+$R1226*'10k &amp; MO'!K$28</f>
        <v>0</v>
      </c>
      <c r="AC1226" s="349">
        <f>+$N1226*'10k &amp; MO'!L$4+$O1226*'10k &amp; MO'!L$10+$P1226*'10k &amp; MO'!L$16+$Q1226*'10k &amp; MO'!L$22+$R1226*'10k &amp; MO'!L$28</f>
        <v>0</v>
      </c>
      <c r="AD1226" s="350">
        <f>+S1226*'10k &amp; MO'!O$4</f>
        <v>0</v>
      </c>
      <c r="AF1226" s="192" t="str">
        <f t="shared" si="171"/>
        <v>9392015</v>
      </c>
      <c r="AG1226" s="192">
        <f>+IFERROR(VLOOKUP($AF1226,'Limited Loss'!$F$5:$P$124,AG$3,FALSE),0)</f>
        <v>0</v>
      </c>
      <c r="AH1226" s="193">
        <f>+IFERROR(VLOOKUP($AF1226,'Limited Loss'!$F$5:$P$124,AH$3,FALSE),0)</f>
        <v>0</v>
      </c>
      <c r="AI1226" s="193">
        <f>+IFERROR(VLOOKUP($AF1226,'Limited Loss'!$F$5:$P$124,AI$3,FALSE),0)</f>
        <v>0</v>
      </c>
      <c r="AJ1226" s="193">
        <f>+IFERROR(VLOOKUP($AF1226,'Limited Loss'!$F$5:$P$124,AJ$3,FALSE),0)</f>
        <v>0</v>
      </c>
      <c r="AK1226" s="100">
        <f>+IFERROR(VLOOKUP($AF1226,'Limited Loss'!$F$5:$P$124,AK$3,FALSE),0)</f>
        <v>0</v>
      </c>
      <c r="AL1226" s="193">
        <f>+IFERROR(VLOOKUP($AF1226,'Limited Loss'!$F$5:$P$124,AL$3,FALSE),0)</f>
        <v>0</v>
      </c>
      <c r="AM1226" s="193">
        <f>+IFERROR(VLOOKUP($AF1226,'Limited Loss'!$F$5:$P$124,AM$3,FALSE),0)</f>
        <v>0</v>
      </c>
      <c r="AN1226" s="193">
        <f>+IFERROR(VLOOKUP($AF1226,'Limited Loss'!$F$5:$P$124,AN$3,FALSE),0)</f>
        <v>0</v>
      </c>
      <c r="AO1226" s="193">
        <f>+IFERROR(VLOOKUP($AF1226,'Limited Loss'!$F$5:$P$124,AO$3,FALSE),0)</f>
        <v>0</v>
      </c>
      <c r="AP1226" s="100">
        <f>+IFERROR(VLOOKUP($AF1226,'Limited Loss'!$F$5:$P$124,AP$3,FALSE),0)</f>
        <v>0</v>
      </c>
      <c r="AQ1226" s="353"/>
      <c r="AR1226" s="331">
        <f t="shared" si="172"/>
        <v>939</v>
      </c>
      <c r="AS1226" s="332">
        <f t="shared" si="172"/>
        <v>2015</v>
      </c>
      <c r="AT1226" s="349">
        <f t="shared" si="170"/>
        <v>0</v>
      </c>
      <c r="AU1226" s="349">
        <f t="shared" si="169"/>
        <v>0</v>
      </c>
      <c r="AV1226" s="349">
        <f t="shared" si="169"/>
        <v>0</v>
      </c>
      <c r="AW1226" s="349">
        <f t="shared" si="169"/>
        <v>0</v>
      </c>
      <c r="AX1226" s="350">
        <f t="shared" si="169"/>
        <v>0</v>
      </c>
      <c r="AY1226" s="349">
        <f t="shared" si="169"/>
        <v>0</v>
      </c>
      <c r="AZ1226" s="349">
        <f t="shared" si="169"/>
        <v>0</v>
      </c>
      <c r="BA1226" s="349">
        <f t="shared" si="169"/>
        <v>0</v>
      </c>
      <c r="BB1226" s="349">
        <f t="shared" si="168"/>
        <v>0</v>
      </c>
      <c r="BC1226" s="349">
        <f t="shared" si="168"/>
        <v>0</v>
      </c>
      <c r="BD1226" s="350">
        <f t="shared" si="168"/>
        <v>0</v>
      </c>
      <c r="BE1226" s="349">
        <f t="shared" si="174"/>
        <v>0</v>
      </c>
      <c r="BF1226" s="375">
        <f t="shared" si="175"/>
        <v>0</v>
      </c>
      <c r="BG1226" s="334">
        <f t="shared" si="176"/>
        <v>0</v>
      </c>
    </row>
    <row r="1227" spans="1:59" x14ac:dyDescent="0.2">
      <c r="A1227" s="326" t="str">
        <f t="shared" si="173"/>
        <v>9392016</v>
      </c>
      <c r="B1227">
        <v>939</v>
      </c>
      <c r="C1227" s="327">
        <v>2016</v>
      </c>
      <c r="D1227" s="353">
        <f>+IFERROR(VLOOKUP($A1227,Data_Loss!$A$2:$V$1180,6,FALSE),0)</f>
        <v>0</v>
      </c>
      <c r="E1227" s="353">
        <f>+IFERROR(VLOOKUP($A1227,Data_Loss!$A$2:$V$1180,7,FALSE),0)</f>
        <v>0</v>
      </c>
      <c r="F1227" s="353">
        <f>+IFERROR(VLOOKUP($A1227,Data_Loss!$A$2:$V$1180,8,FALSE),0)</f>
        <v>0</v>
      </c>
      <c r="G1227" s="353">
        <f>+IFERROR(VLOOKUP($A1227,Data_Loss!$A$2:$V$1180,9,FALSE),0)</f>
        <v>0</v>
      </c>
      <c r="H1227" s="353">
        <f>+IFERROR(VLOOKUP($A1227,Data_Loss!$A$2:$V$1180,10,FALSE),0)</f>
        <v>0</v>
      </c>
      <c r="I1227" s="353">
        <f>+IFERROR(VLOOKUP($A1227,Data_Loss!$A$2:$V$1300,12,FALSE),0)</f>
        <v>0</v>
      </c>
      <c r="J1227" s="353">
        <f>+IFERROR(VLOOKUP($A1227,Data_Loss!$A$2:$V$1300,13,FALSE),0)</f>
        <v>0</v>
      </c>
      <c r="K1227" s="353">
        <f>+IFERROR(VLOOKUP($A1227,Data_Loss!$A$2:$V$1300,14,FALSE),0)</f>
        <v>0</v>
      </c>
      <c r="L1227" s="353">
        <f>+IFERROR(VLOOKUP($A1227,Data_Loss!$A$2:$V$1300,15,FALSE),0)</f>
        <v>0</v>
      </c>
      <c r="M1227" s="353">
        <f>+IFERROR(VLOOKUP($A1227,Data_Loss!$A$2:$V$1300,16,FALSE),0)</f>
        <v>0</v>
      </c>
      <c r="N1227" s="353">
        <f>+IFERROR(VLOOKUP($A1227,Data_Loss!$A$2:$V$1300,17,FALSE),0)</f>
        <v>0</v>
      </c>
      <c r="O1227" s="353">
        <f>+IFERROR(VLOOKUP($A1227,Data_Loss!$A$2:$V$1300,18,FALSE),0)</f>
        <v>0</v>
      </c>
      <c r="P1227" s="353">
        <f>+IFERROR(VLOOKUP($A1227,Data_Loss!$A$2:$V$1300,19,FALSE),0)</f>
        <v>0</v>
      </c>
      <c r="Q1227" s="353">
        <f>+IFERROR(VLOOKUP($A1227,Data_Loss!$A$2:$V$1300,20,FALSE),0)</f>
        <v>0</v>
      </c>
      <c r="R1227" s="353">
        <f>+IFERROR(VLOOKUP($A1227,Data_Loss!$A$2:$V$1300,21,FALSE),0)</f>
        <v>0</v>
      </c>
      <c r="S1227" s="353">
        <f>+IFERROR(VLOOKUP($A1227,Data_Loss!$A$2:$V$1300,22,FALSE),0)</f>
        <v>5256</v>
      </c>
      <c r="T1227" s="191">
        <f>+$I1227*'10k &amp; MO'!C$5+$J1227*'10k &amp; MO'!C$11+$K1227*'10k &amp; MO'!C$17+$L1227*'10k &amp; MO'!C$23+$M1227*'10k &amp; MO'!C$29</f>
        <v>0</v>
      </c>
      <c r="U1227" s="349">
        <f>+$I1227*'10k &amp; MO'!D$5+$J1227*'10k &amp; MO'!D$11+$K1227*'10k &amp; MO'!D$17+$L1227*'10k &amp; MO'!D$23+$M1227*'10k &amp; MO'!D$29</f>
        <v>0</v>
      </c>
      <c r="V1227" s="349">
        <f>+$I1227*'10k &amp; MO'!E$5+$J1227*'10k &amp; MO'!E$11+$K1227*'10k &amp; MO'!E$17+$L1227*'10k &amp; MO'!E$23+$M1227*'10k &amp; MO'!E$29</f>
        <v>0</v>
      </c>
      <c r="W1227" s="349">
        <f>+$I1227*'10k &amp; MO'!F$5+$J1227*'10k &amp; MO'!F$11+$K1227*'10k &amp; MO'!F$17+$L1227*'10k &amp; MO'!F$23+$M1227*'10k &amp; MO'!F$29</f>
        <v>0</v>
      </c>
      <c r="X1227" s="349">
        <f>+$I1227*'10k &amp; MO'!G$5+$J1227*'10k &amp; MO'!G$11+$K1227*'10k &amp; MO'!G$17+$L1227*'10k &amp; MO'!G$23+$M1227*'10k &amp; MO'!G$29</f>
        <v>0</v>
      </c>
      <c r="Y1227" s="349">
        <f>+$N1227*'10k &amp; MO'!H$5+$O1227*'10k &amp; MO'!H$11+$P1227*'10k &amp; MO'!H$17+$Q1227*'10k &amp; MO'!H$23+$R1227*'10k &amp; MO'!H$29</f>
        <v>0</v>
      </c>
      <c r="Z1227" s="349">
        <f>+$N1227*'10k &amp; MO'!I$5+$O1227*'10k &amp; MO'!I$11+$P1227*'10k &amp; MO'!I$17+$Q1227*'10k &amp; MO'!I$23+$R1227*'10k &amp; MO'!I$29</f>
        <v>0</v>
      </c>
      <c r="AA1227" s="349">
        <f>+$N1227*'10k &amp; MO'!J$5+$O1227*'10k &amp; MO'!J$11+$P1227*'10k &amp; MO'!J$17+$Q1227*'10k &amp; MO'!J$23+$R1227*'10k &amp; MO'!J$29</f>
        <v>0</v>
      </c>
      <c r="AB1227" s="349">
        <f>+$N1227*'10k &amp; MO'!K$5+$O1227*'10k &amp; MO'!K$11+$P1227*'10k &amp; MO'!K$17+$Q1227*'10k &amp; MO'!K$23+$R1227*'10k &amp; MO'!K$29</f>
        <v>0</v>
      </c>
      <c r="AC1227" s="349">
        <f>+$N1227*'10k &amp; MO'!L$5+$O1227*'10k &amp; MO'!L$11+$P1227*'10k &amp; MO'!L$17+$Q1227*'10k &amp; MO'!L$23+$R1227*'10k &amp; MO'!L$29</f>
        <v>0</v>
      </c>
      <c r="AD1227" s="350">
        <f>+S1227*'10k &amp; MO'!O$5</f>
        <v>7085.0880000000006</v>
      </c>
      <c r="AF1227" s="192" t="str">
        <f t="shared" si="171"/>
        <v>9392016</v>
      </c>
      <c r="AG1227" s="192">
        <f>+IFERROR(VLOOKUP($AF1227,'Limited Loss'!$F$5:$P$124,AG$3,FALSE),0)</f>
        <v>0</v>
      </c>
      <c r="AH1227" s="193">
        <f>+IFERROR(VLOOKUP($AF1227,'Limited Loss'!$F$5:$P$124,AH$3,FALSE),0)</f>
        <v>0</v>
      </c>
      <c r="AI1227" s="193">
        <f>+IFERROR(VLOOKUP($AF1227,'Limited Loss'!$F$5:$P$124,AI$3,FALSE),0)</f>
        <v>0</v>
      </c>
      <c r="AJ1227" s="193">
        <f>+IFERROR(VLOOKUP($AF1227,'Limited Loss'!$F$5:$P$124,AJ$3,FALSE),0)</f>
        <v>0</v>
      </c>
      <c r="AK1227" s="100">
        <f>+IFERROR(VLOOKUP($AF1227,'Limited Loss'!$F$5:$P$124,AK$3,FALSE),0)</f>
        <v>0</v>
      </c>
      <c r="AL1227" s="193">
        <f>+IFERROR(VLOOKUP($AF1227,'Limited Loss'!$F$5:$P$124,AL$3,FALSE),0)</f>
        <v>0</v>
      </c>
      <c r="AM1227" s="193">
        <f>+IFERROR(VLOOKUP($AF1227,'Limited Loss'!$F$5:$P$124,AM$3,FALSE),0)</f>
        <v>0</v>
      </c>
      <c r="AN1227" s="193">
        <f>+IFERROR(VLOOKUP($AF1227,'Limited Loss'!$F$5:$P$124,AN$3,FALSE),0)</f>
        <v>0</v>
      </c>
      <c r="AO1227" s="193">
        <f>+IFERROR(VLOOKUP($AF1227,'Limited Loss'!$F$5:$P$124,AO$3,FALSE),0)</f>
        <v>0</v>
      </c>
      <c r="AP1227" s="100">
        <f>+IFERROR(VLOOKUP($AF1227,'Limited Loss'!$F$5:$P$124,AP$3,FALSE),0)</f>
        <v>0</v>
      </c>
      <c r="AQ1227" s="353"/>
      <c r="AR1227" s="331">
        <f t="shared" si="172"/>
        <v>939</v>
      </c>
      <c r="AS1227" s="332">
        <f t="shared" si="172"/>
        <v>2016</v>
      </c>
      <c r="AT1227" s="349">
        <f t="shared" si="170"/>
        <v>0</v>
      </c>
      <c r="AU1227" s="349">
        <f t="shared" si="169"/>
        <v>0</v>
      </c>
      <c r="AV1227" s="349">
        <f t="shared" si="169"/>
        <v>0</v>
      </c>
      <c r="AW1227" s="349">
        <f t="shared" si="169"/>
        <v>0</v>
      </c>
      <c r="AX1227" s="350">
        <f t="shared" si="169"/>
        <v>0</v>
      </c>
      <c r="AY1227" s="349">
        <f t="shared" si="169"/>
        <v>0</v>
      </c>
      <c r="AZ1227" s="349">
        <f t="shared" si="169"/>
        <v>0</v>
      </c>
      <c r="BA1227" s="349">
        <f t="shared" si="169"/>
        <v>0</v>
      </c>
      <c r="BB1227" s="349">
        <f t="shared" si="168"/>
        <v>0</v>
      </c>
      <c r="BC1227" s="349">
        <f t="shared" si="168"/>
        <v>0</v>
      </c>
      <c r="BD1227" s="350">
        <f t="shared" si="168"/>
        <v>7085.0880000000006</v>
      </c>
      <c r="BE1227" s="349">
        <f t="shared" si="174"/>
        <v>0</v>
      </c>
      <c r="BF1227" s="375">
        <f t="shared" si="175"/>
        <v>0</v>
      </c>
      <c r="BG1227" s="334">
        <f t="shared" si="176"/>
        <v>7085.0880000000006</v>
      </c>
    </row>
    <row r="1228" spans="1:59" x14ac:dyDescent="0.2">
      <c r="A1228" s="326" t="str">
        <f t="shared" si="173"/>
        <v>9392017</v>
      </c>
      <c r="B1228">
        <v>939</v>
      </c>
      <c r="C1228" s="327">
        <v>2017</v>
      </c>
      <c r="D1228" s="353">
        <f>+IFERROR(VLOOKUP($A1228,Data_Loss!$A$2:$V$1180,6,FALSE),0)</f>
        <v>0</v>
      </c>
      <c r="E1228" s="353">
        <f>+IFERROR(VLOOKUP($A1228,Data_Loss!$A$2:$V$1180,7,FALSE),0)</f>
        <v>0</v>
      </c>
      <c r="F1228" s="353">
        <f>+IFERROR(VLOOKUP($A1228,Data_Loss!$A$2:$V$1180,8,FALSE),0)</f>
        <v>0</v>
      </c>
      <c r="G1228" s="353">
        <f>+IFERROR(VLOOKUP($A1228,Data_Loss!$A$2:$V$1180,9,FALSE),0)</f>
        <v>0</v>
      </c>
      <c r="H1228" s="353">
        <f>+IFERROR(VLOOKUP($A1228,Data_Loss!$A$2:$V$1180,10,FALSE),0)</f>
        <v>0</v>
      </c>
      <c r="I1228" s="353">
        <f>+IFERROR(VLOOKUP($A1228,Data_Loss!$A$2:$V$1300,12,FALSE),0)</f>
        <v>0</v>
      </c>
      <c r="J1228" s="353">
        <f>+IFERROR(VLOOKUP($A1228,Data_Loss!$A$2:$V$1300,13,FALSE),0)</f>
        <v>0</v>
      </c>
      <c r="K1228" s="353">
        <f>+IFERROR(VLOOKUP($A1228,Data_Loss!$A$2:$V$1300,14,FALSE),0)</f>
        <v>0</v>
      </c>
      <c r="L1228" s="353">
        <f>+IFERROR(VLOOKUP($A1228,Data_Loss!$A$2:$V$1300,15,FALSE),0)</f>
        <v>0</v>
      </c>
      <c r="M1228" s="353">
        <f>+IFERROR(VLOOKUP($A1228,Data_Loss!$A$2:$V$1300,16,FALSE),0)</f>
        <v>0</v>
      </c>
      <c r="N1228" s="353">
        <f>+IFERROR(VLOOKUP($A1228,Data_Loss!$A$2:$V$1300,17,FALSE),0)</f>
        <v>0</v>
      </c>
      <c r="O1228" s="353">
        <f>+IFERROR(VLOOKUP($A1228,Data_Loss!$A$2:$V$1300,18,FALSE),0)</f>
        <v>0</v>
      </c>
      <c r="P1228" s="353">
        <f>+IFERROR(VLOOKUP($A1228,Data_Loss!$A$2:$V$1300,19,FALSE),0)</f>
        <v>0</v>
      </c>
      <c r="Q1228" s="353">
        <f>+IFERROR(VLOOKUP($A1228,Data_Loss!$A$2:$V$1300,20,FALSE),0)</f>
        <v>0</v>
      </c>
      <c r="R1228" s="353">
        <f>+IFERROR(VLOOKUP($A1228,Data_Loss!$A$2:$V$1300,21,FALSE),0)</f>
        <v>0</v>
      </c>
      <c r="S1228" s="353">
        <f>+IFERROR(VLOOKUP($A1228,Data_Loss!$A$2:$V$1300,22,FALSE),0)</f>
        <v>0</v>
      </c>
      <c r="T1228" s="191">
        <f>+$I1228*'10k &amp; MO'!C$6+$J1228*'10k &amp; MO'!C$12+$K1228*'10k &amp; MO'!C$18+$L1228*'10k &amp; MO'!C$24+$M1228*'10k &amp; MO'!C$30</f>
        <v>0</v>
      </c>
      <c r="U1228" s="349">
        <f>+$I1228*'10k &amp; MO'!D$6+$J1228*'10k &amp; MO'!D$12+$K1228*'10k &amp; MO'!D$18+$L1228*'10k &amp; MO'!D$24+$M1228*'10k &amp; MO'!D$30</f>
        <v>0</v>
      </c>
      <c r="V1228" s="349">
        <f>+$I1228*'10k &amp; MO'!E$6+$J1228*'10k &amp; MO'!E$12+$K1228*'10k &amp; MO'!E$18+$L1228*'10k &amp; MO'!E$24+$M1228*'10k &amp; MO'!E$30</f>
        <v>0</v>
      </c>
      <c r="W1228" s="349">
        <f>+$I1228*'10k &amp; MO'!F$6+$J1228*'10k &amp; MO'!F$12+$K1228*'10k &amp; MO'!F$18+$L1228*'10k &amp; MO'!F$24+$M1228*'10k &amp; MO'!F$30</f>
        <v>0</v>
      </c>
      <c r="X1228" s="349">
        <f>+$I1228*'10k &amp; MO'!G$6+$J1228*'10k &amp; MO'!G$12+$K1228*'10k &amp; MO'!G$18+$L1228*'10k &amp; MO'!G$24+$M1228*'10k &amp; MO'!G$30</f>
        <v>0</v>
      </c>
      <c r="Y1228" s="349">
        <f>+$N1228*'10k &amp; MO'!H$6+$O1228*'10k &amp; MO'!H$12+$P1228*'10k &amp; MO'!H$18+$Q1228*'10k &amp; MO'!H$24+$R1228*'10k &amp; MO'!H$30</f>
        <v>0</v>
      </c>
      <c r="Z1228" s="349">
        <f>+$N1228*'10k &amp; MO'!I$6+$O1228*'10k &amp; MO'!I$12+$P1228*'10k &amp; MO'!I$18+$Q1228*'10k &amp; MO'!I$24+$R1228*'10k &amp; MO'!I$30</f>
        <v>0</v>
      </c>
      <c r="AA1228" s="349">
        <f>+$N1228*'10k &amp; MO'!J$6+$O1228*'10k &amp; MO'!J$12+$P1228*'10k &amp; MO'!J$18+$Q1228*'10k &amp; MO'!J$24+$R1228*'10k &amp; MO'!J$30</f>
        <v>0</v>
      </c>
      <c r="AB1228" s="349">
        <f>+$N1228*'10k &amp; MO'!K$6+$O1228*'10k &amp; MO'!K$12+$P1228*'10k &amp; MO'!K$18+$Q1228*'10k &amp; MO'!K$24+$R1228*'10k &amp; MO'!K$30</f>
        <v>0</v>
      </c>
      <c r="AC1228" s="349">
        <f>+$N1228*'10k &amp; MO'!L$6+$O1228*'10k &amp; MO'!L$12+$P1228*'10k &amp; MO'!L$18+$Q1228*'10k &amp; MO'!L$24+$R1228*'10k &amp; MO'!L$30</f>
        <v>0</v>
      </c>
      <c r="AD1228" s="350">
        <f>+S1228*'10k &amp; MO'!O$6</f>
        <v>0</v>
      </c>
      <c r="AF1228" s="192" t="str">
        <f t="shared" si="171"/>
        <v>9392017</v>
      </c>
      <c r="AG1228" s="192">
        <f>+IFERROR(VLOOKUP($AF1228,'Limited Loss'!$F$5:$P$124,AG$3,FALSE),0)</f>
        <v>0</v>
      </c>
      <c r="AH1228" s="193">
        <f>+IFERROR(VLOOKUP($AF1228,'Limited Loss'!$F$5:$P$124,AH$3,FALSE),0)</f>
        <v>0</v>
      </c>
      <c r="AI1228" s="193">
        <f>+IFERROR(VLOOKUP($AF1228,'Limited Loss'!$F$5:$P$124,AI$3,FALSE),0)</f>
        <v>0</v>
      </c>
      <c r="AJ1228" s="193">
        <f>+IFERROR(VLOOKUP($AF1228,'Limited Loss'!$F$5:$P$124,AJ$3,FALSE),0)</f>
        <v>0</v>
      </c>
      <c r="AK1228" s="100">
        <f>+IFERROR(VLOOKUP($AF1228,'Limited Loss'!$F$5:$P$124,AK$3,FALSE),0)</f>
        <v>0</v>
      </c>
      <c r="AL1228" s="193">
        <f>+IFERROR(VLOOKUP($AF1228,'Limited Loss'!$F$5:$P$124,AL$3,FALSE),0)</f>
        <v>0</v>
      </c>
      <c r="AM1228" s="193">
        <f>+IFERROR(VLOOKUP($AF1228,'Limited Loss'!$F$5:$P$124,AM$3,FALSE),0)</f>
        <v>0</v>
      </c>
      <c r="AN1228" s="193">
        <f>+IFERROR(VLOOKUP($AF1228,'Limited Loss'!$F$5:$P$124,AN$3,FALSE),0)</f>
        <v>0</v>
      </c>
      <c r="AO1228" s="193">
        <f>+IFERROR(VLOOKUP($AF1228,'Limited Loss'!$F$5:$P$124,AO$3,FALSE),0)</f>
        <v>0</v>
      </c>
      <c r="AP1228" s="100">
        <f>+IFERROR(VLOOKUP($AF1228,'Limited Loss'!$F$5:$P$124,AP$3,FALSE),0)</f>
        <v>0</v>
      </c>
      <c r="AQ1228" s="353"/>
      <c r="AR1228" s="331">
        <f t="shared" si="172"/>
        <v>939</v>
      </c>
      <c r="AS1228" s="332">
        <f t="shared" si="172"/>
        <v>2017</v>
      </c>
      <c r="AT1228" s="349">
        <f t="shared" si="170"/>
        <v>0</v>
      </c>
      <c r="AU1228" s="349">
        <f t="shared" si="169"/>
        <v>0</v>
      </c>
      <c r="AV1228" s="349">
        <f t="shared" si="169"/>
        <v>0</v>
      </c>
      <c r="AW1228" s="349">
        <f t="shared" si="169"/>
        <v>0</v>
      </c>
      <c r="AX1228" s="350">
        <f t="shared" si="169"/>
        <v>0</v>
      </c>
      <c r="AY1228" s="349">
        <f t="shared" si="169"/>
        <v>0</v>
      </c>
      <c r="AZ1228" s="349">
        <f t="shared" si="169"/>
        <v>0</v>
      </c>
      <c r="BA1228" s="349">
        <f t="shared" si="169"/>
        <v>0</v>
      </c>
      <c r="BB1228" s="349">
        <f t="shared" si="168"/>
        <v>0</v>
      </c>
      <c r="BC1228" s="349">
        <f t="shared" si="168"/>
        <v>0</v>
      </c>
      <c r="BD1228" s="350">
        <f t="shared" si="168"/>
        <v>0</v>
      </c>
      <c r="BE1228" s="349">
        <f t="shared" si="174"/>
        <v>0</v>
      </c>
      <c r="BF1228" s="375">
        <f t="shared" si="175"/>
        <v>0</v>
      </c>
      <c r="BG1228" s="334">
        <f t="shared" si="176"/>
        <v>0</v>
      </c>
    </row>
    <row r="1229" spans="1:59" x14ac:dyDescent="0.2">
      <c r="A1229" s="326" t="str">
        <f t="shared" si="173"/>
        <v>9392018</v>
      </c>
      <c r="B1229">
        <v>939</v>
      </c>
      <c r="C1229" s="327">
        <v>2018</v>
      </c>
      <c r="D1229" s="353">
        <f>+IFERROR(VLOOKUP($A1229,Data_Loss!$A$2:$V$1180,6,FALSE),0)</f>
        <v>0</v>
      </c>
      <c r="E1229" s="353">
        <f>+IFERROR(VLOOKUP($A1229,Data_Loss!$A$2:$V$1180,7,FALSE),0)</f>
        <v>0</v>
      </c>
      <c r="F1229" s="353">
        <f>+IFERROR(VLOOKUP($A1229,Data_Loss!$A$2:$V$1180,8,FALSE),0)</f>
        <v>0</v>
      </c>
      <c r="G1229" s="353">
        <f>+IFERROR(VLOOKUP($A1229,Data_Loss!$A$2:$V$1180,9,FALSE),0)</f>
        <v>0</v>
      </c>
      <c r="H1229" s="353">
        <f>+IFERROR(VLOOKUP($A1229,Data_Loss!$A$2:$V$1180,10,FALSE),0)</f>
        <v>0</v>
      </c>
      <c r="I1229" s="353">
        <f>+IFERROR(VLOOKUP($A1229,Data_Loss!$A$2:$V$1300,12,FALSE),0)</f>
        <v>0</v>
      </c>
      <c r="J1229" s="353">
        <f>+IFERROR(VLOOKUP($A1229,Data_Loss!$A$2:$V$1300,13,FALSE),0)</f>
        <v>0</v>
      </c>
      <c r="K1229" s="353">
        <f>+IFERROR(VLOOKUP($A1229,Data_Loss!$A$2:$V$1300,14,FALSE),0)</f>
        <v>0</v>
      </c>
      <c r="L1229" s="353">
        <f>+IFERROR(VLOOKUP($A1229,Data_Loss!$A$2:$V$1300,15,FALSE),0)</f>
        <v>0</v>
      </c>
      <c r="M1229" s="353">
        <f>+IFERROR(VLOOKUP($A1229,Data_Loss!$A$2:$V$1300,16,FALSE),0)</f>
        <v>0</v>
      </c>
      <c r="N1229" s="353">
        <f>+IFERROR(VLOOKUP($A1229,Data_Loss!$A$2:$V$1300,17,FALSE),0)</f>
        <v>0</v>
      </c>
      <c r="O1229" s="353">
        <f>+IFERROR(VLOOKUP($A1229,Data_Loss!$A$2:$V$1300,18,FALSE),0)</f>
        <v>0</v>
      </c>
      <c r="P1229" s="353">
        <f>+IFERROR(VLOOKUP($A1229,Data_Loss!$A$2:$V$1300,19,FALSE),0)</f>
        <v>0</v>
      </c>
      <c r="Q1229" s="353">
        <f>+IFERROR(VLOOKUP($A1229,Data_Loss!$A$2:$V$1300,20,FALSE),0)</f>
        <v>0</v>
      </c>
      <c r="R1229" s="353">
        <f>+IFERROR(VLOOKUP($A1229,Data_Loss!$A$2:$V$1300,21,FALSE),0)</f>
        <v>0</v>
      </c>
      <c r="S1229" s="353">
        <f>+IFERROR(VLOOKUP($A1229,Data_Loss!$A$2:$V$1300,22,FALSE),0)</f>
        <v>2218</v>
      </c>
      <c r="T1229" s="191">
        <f>+$I1229*'10k &amp; MO'!C$7+$J1229*'10k &amp; MO'!C$13+$K1229*'10k &amp; MO'!C$19+$L1229*'10k &amp; MO'!C$25+$M1229*'10k &amp; MO'!C$31</f>
        <v>0</v>
      </c>
      <c r="U1229" s="349">
        <f>+$I1229*'10k &amp; MO'!D$7+$J1229*'10k &amp; MO'!D$13+$K1229*'10k &amp; MO'!D$19+$L1229*'10k &amp; MO'!D$25+$M1229*'10k &amp; MO'!D$31</f>
        <v>0</v>
      </c>
      <c r="V1229" s="349">
        <f>+$I1229*'10k &amp; MO'!E$7+$J1229*'10k &amp; MO'!E$13+$K1229*'10k &amp; MO'!E$19+$L1229*'10k &amp; MO'!E$25+$M1229*'10k &amp; MO'!E$31</f>
        <v>0</v>
      </c>
      <c r="W1229" s="349">
        <f>+$I1229*'10k &amp; MO'!F$7+$J1229*'10k &amp; MO'!F$13+$K1229*'10k &amp; MO'!F$19+$L1229*'10k &amp; MO'!F$25+$M1229*'10k &amp; MO'!F$31</f>
        <v>0</v>
      </c>
      <c r="X1229" s="349">
        <f>+$I1229*'10k &amp; MO'!G$7+$J1229*'10k &amp; MO'!G$13+$K1229*'10k &amp; MO'!G$19+$L1229*'10k &amp; MO'!G$25+$M1229*'10k &amp; MO'!G$31</f>
        <v>0</v>
      </c>
      <c r="Y1229" s="349">
        <f>+$N1229*'10k &amp; MO'!H$7+$O1229*'10k &amp; MO'!H$13+$P1229*'10k &amp; MO'!H$19+$Q1229*'10k &amp; MO'!H$25+$R1229*'10k &amp; MO'!H$31</f>
        <v>0</v>
      </c>
      <c r="Z1229" s="349">
        <f>+$N1229*'10k &amp; MO'!I$7+$O1229*'10k &amp; MO'!I$13+$P1229*'10k &amp; MO'!I$19+$Q1229*'10k &amp; MO'!I$25+$R1229*'10k &amp; MO'!I$31</f>
        <v>0</v>
      </c>
      <c r="AA1229" s="349">
        <f>+$N1229*'10k &amp; MO'!J$7+$O1229*'10k &amp; MO'!J$13+$P1229*'10k &amp; MO'!J$19+$Q1229*'10k &amp; MO'!J$25+$R1229*'10k &amp; MO'!J$31</f>
        <v>0</v>
      </c>
      <c r="AB1229" s="349">
        <f>+$N1229*'10k &amp; MO'!K$7+$O1229*'10k &amp; MO'!K$13+$P1229*'10k &amp; MO'!K$19+$Q1229*'10k &amp; MO'!K$25+$R1229*'10k &amp; MO'!K$31</f>
        <v>0</v>
      </c>
      <c r="AC1229" s="349">
        <f>+$N1229*'10k &amp; MO'!L$7+$O1229*'10k &amp; MO'!L$13+$P1229*'10k &amp; MO'!L$19+$Q1229*'10k &amp; MO'!L$25+$R1229*'10k &amp; MO'!L$31</f>
        <v>0</v>
      </c>
      <c r="AD1229" s="350">
        <f>+S1229*'10k &amp; MO'!O$7</f>
        <v>2941.0680000000002</v>
      </c>
      <c r="AF1229" s="192" t="str">
        <f t="shared" si="171"/>
        <v>9392018</v>
      </c>
      <c r="AG1229" s="192">
        <f>+IFERROR(VLOOKUP($AF1229,'Limited Loss'!$F$5:$P$124,AG$3,FALSE),0)</f>
        <v>0</v>
      </c>
      <c r="AH1229" s="193">
        <f>+IFERROR(VLOOKUP($AF1229,'Limited Loss'!$F$5:$P$124,AH$3,FALSE),0)</f>
        <v>0</v>
      </c>
      <c r="AI1229" s="193">
        <f>+IFERROR(VLOOKUP($AF1229,'Limited Loss'!$F$5:$P$124,AI$3,FALSE),0)</f>
        <v>0</v>
      </c>
      <c r="AJ1229" s="193">
        <f>+IFERROR(VLOOKUP($AF1229,'Limited Loss'!$F$5:$P$124,AJ$3,FALSE),0)</f>
        <v>0</v>
      </c>
      <c r="AK1229" s="100">
        <f>+IFERROR(VLOOKUP($AF1229,'Limited Loss'!$F$5:$P$124,AK$3,FALSE),0)</f>
        <v>0</v>
      </c>
      <c r="AL1229" s="193">
        <f>+IFERROR(VLOOKUP($AF1229,'Limited Loss'!$F$5:$P$124,AL$3,FALSE),0)</f>
        <v>0</v>
      </c>
      <c r="AM1229" s="193">
        <f>+IFERROR(VLOOKUP($AF1229,'Limited Loss'!$F$5:$P$124,AM$3,FALSE),0)</f>
        <v>0</v>
      </c>
      <c r="AN1229" s="193">
        <f>+IFERROR(VLOOKUP($AF1229,'Limited Loss'!$F$5:$P$124,AN$3,FALSE),0)</f>
        <v>0</v>
      </c>
      <c r="AO1229" s="193">
        <f>+IFERROR(VLOOKUP($AF1229,'Limited Loss'!$F$5:$P$124,AO$3,FALSE),0)</f>
        <v>0</v>
      </c>
      <c r="AP1229" s="100">
        <f>+IFERROR(VLOOKUP($AF1229,'Limited Loss'!$F$5:$P$124,AP$3,FALSE),0)</f>
        <v>0</v>
      </c>
      <c r="AQ1229" s="353"/>
      <c r="AR1229" s="331">
        <f t="shared" si="172"/>
        <v>939</v>
      </c>
      <c r="AS1229" s="332">
        <f t="shared" si="172"/>
        <v>2018</v>
      </c>
      <c r="AT1229" s="349">
        <f t="shared" si="170"/>
        <v>0</v>
      </c>
      <c r="AU1229" s="349">
        <f t="shared" si="169"/>
        <v>0</v>
      </c>
      <c r="AV1229" s="349">
        <f t="shared" si="169"/>
        <v>0</v>
      </c>
      <c r="AW1229" s="349">
        <f t="shared" si="169"/>
        <v>0</v>
      </c>
      <c r="AX1229" s="350">
        <f t="shared" si="169"/>
        <v>0</v>
      </c>
      <c r="AY1229" s="349">
        <f t="shared" si="169"/>
        <v>0</v>
      </c>
      <c r="AZ1229" s="349">
        <f t="shared" si="169"/>
        <v>0</v>
      </c>
      <c r="BA1229" s="349">
        <f t="shared" si="169"/>
        <v>0</v>
      </c>
      <c r="BB1229" s="349">
        <f t="shared" si="168"/>
        <v>0</v>
      </c>
      <c r="BC1229" s="349">
        <f t="shared" si="168"/>
        <v>0</v>
      </c>
      <c r="BD1229" s="350">
        <f t="shared" si="168"/>
        <v>2941.0680000000002</v>
      </c>
      <c r="BE1229" s="349">
        <f t="shared" si="174"/>
        <v>0</v>
      </c>
      <c r="BF1229" s="375">
        <f t="shared" si="175"/>
        <v>0</v>
      </c>
      <c r="BG1229" s="334">
        <f t="shared" si="176"/>
        <v>2941.0680000000002</v>
      </c>
    </row>
    <row r="1230" spans="1:59" x14ac:dyDescent="0.2">
      <c r="A1230" s="326" t="str">
        <f t="shared" si="173"/>
        <v>9402014</v>
      </c>
      <c r="B1230">
        <v>940</v>
      </c>
      <c r="C1230" s="327">
        <v>2014</v>
      </c>
      <c r="D1230" s="353">
        <f>+IFERROR(VLOOKUP($A1230,Data_Loss!$A$2:$V$1180,6,FALSE),0)</f>
        <v>0</v>
      </c>
      <c r="E1230" s="353">
        <f>+IFERROR(VLOOKUP($A1230,Data_Loss!$A$2:$V$1180,7,FALSE),0)</f>
        <v>0</v>
      </c>
      <c r="F1230" s="353">
        <f>+IFERROR(VLOOKUP($A1230,Data_Loss!$A$2:$V$1180,8,FALSE),0)</f>
        <v>0</v>
      </c>
      <c r="G1230" s="353">
        <f>+IFERROR(VLOOKUP($A1230,Data_Loss!$A$2:$V$1180,9,FALSE),0)</f>
        <v>0</v>
      </c>
      <c r="H1230" s="353">
        <f>+IFERROR(VLOOKUP($A1230,Data_Loss!$A$2:$V$1180,10,FALSE),0)</f>
        <v>3</v>
      </c>
      <c r="I1230" s="353">
        <f>+IFERROR(VLOOKUP($A1230,Data_Loss!$A$2:$V$1300,12,FALSE),0)</f>
        <v>0</v>
      </c>
      <c r="J1230" s="353">
        <f>+IFERROR(VLOOKUP($A1230,Data_Loss!$A$2:$V$1300,13,FALSE),0)</f>
        <v>0</v>
      </c>
      <c r="K1230" s="353">
        <f>+IFERROR(VLOOKUP($A1230,Data_Loss!$A$2:$V$1300,14,FALSE),0)</f>
        <v>0</v>
      </c>
      <c r="L1230" s="353">
        <f>+IFERROR(VLOOKUP($A1230,Data_Loss!$A$2:$V$1300,15,FALSE),0)</f>
        <v>0</v>
      </c>
      <c r="M1230" s="353">
        <f>+IFERROR(VLOOKUP($A1230,Data_Loss!$A$2:$V$1300,16,FALSE),0)</f>
        <v>22393</v>
      </c>
      <c r="N1230" s="353">
        <f>+IFERROR(VLOOKUP($A1230,Data_Loss!$A$2:$V$1300,17,FALSE),0)</f>
        <v>0</v>
      </c>
      <c r="O1230" s="353">
        <f>+IFERROR(VLOOKUP($A1230,Data_Loss!$A$2:$V$1300,18,FALSE),0)</f>
        <v>0</v>
      </c>
      <c r="P1230" s="353">
        <f>+IFERROR(VLOOKUP($A1230,Data_Loss!$A$2:$V$1300,19,FALSE),0)</f>
        <v>0</v>
      </c>
      <c r="Q1230" s="353">
        <f>+IFERROR(VLOOKUP($A1230,Data_Loss!$A$2:$V$1300,20,FALSE),0)</f>
        <v>0</v>
      </c>
      <c r="R1230" s="353">
        <f>+IFERROR(VLOOKUP($A1230,Data_Loss!$A$2:$V$1300,21,FALSE),0)</f>
        <v>32630</v>
      </c>
      <c r="S1230" s="353">
        <f>+IFERROR(VLOOKUP($A1230,Data_Loss!$A$2:$V$1300,22,FALSE),0)</f>
        <v>5817</v>
      </c>
      <c r="T1230" s="191">
        <f>+$I1230*'10k &amp; MO'!C$3+$J1230*'10k &amp; MO'!C$9+$K1230*'10k &amp; MO'!C$15+$L1230*'10k &amp; MO'!C$21+$M1230*'10k &amp; MO'!C$27</f>
        <v>0</v>
      </c>
      <c r="U1230" s="349">
        <f>+$I1230*'10k &amp; MO'!D$3+$J1230*'10k &amp; MO'!D$9+$K1230*'10k &amp; MO'!D$15+$L1230*'10k &amp; MO'!D$21+$M1230*'10k &amp; MO'!D$27</f>
        <v>0</v>
      </c>
      <c r="V1230" s="349">
        <f>+$I1230*'10k &amp; MO'!E$3+$J1230*'10k &amp; MO'!E$9+$K1230*'10k &amp; MO'!E$15+$L1230*'10k &amp; MO'!E$21+$M1230*'10k &amp; MO'!E$27</f>
        <v>0</v>
      </c>
      <c r="W1230" s="349">
        <f>+$I1230*'10k &amp; MO'!F$3+$J1230*'10k &amp; MO'!F$9+$K1230*'10k &amp; MO'!F$15+$L1230*'10k &amp; MO'!F$21+$M1230*'10k &amp; MO'!F$27</f>
        <v>0</v>
      </c>
      <c r="X1230" s="349">
        <f>+$I1230*'10k &amp; MO'!G$3+$J1230*'10k &amp; MO'!G$9+$K1230*'10k &amp; MO'!G$15+$L1230*'10k &amp; MO'!G$21+$M1230*'10k &amp; MO'!G$27</f>
        <v>25348.875999999997</v>
      </c>
      <c r="Y1230" s="349">
        <f>+$N1230*'10k &amp; MO'!H$3+$O1230*'10k &amp; MO'!H$9+$P1230*'10k &amp; MO'!H$15+$Q1230*'10k &amp; MO'!H$21+$R1230*'10k &amp; MO'!H$27</f>
        <v>0</v>
      </c>
      <c r="Z1230" s="349">
        <f>+$N1230*'10k &amp; MO'!I$3+$O1230*'10k &amp; MO'!I$9+$P1230*'10k &amp; MO'!I$15+$Q1230*'10k &amp; MO'!I$21+$R1230*'10k &amp; MO'!I$27</f>
        <v>0</v>
      </c>
      <c r="AA1230" s="349">
        <f>+$N1230*'10k &amp; MO'!J$3+$O1230*'10k &amp; MO'!J$9+$P1230*'10k &amp; MO'!J$15+$Q1230*'10k &amp; MO'!J$21+$R1230*'10k &amp; MO'!J$27</f>
        <v>0</v>
      </c>
      <c r="AB1230" s="349">
        <f>+$N1230*'10k &amp; MO'!K$3+$O1230*'10k &amp; MO'!K$9+$P1230*'10k &amp; MO'!K$15+$Q1230*'10k &amp; MO'!K$21+$R1230*'10k &amp; MO'!K$27</f>
        <v>0</v>
      </c>
      <c r="AC1230" s="349">
        <f>+$N1230*'10k &amp; MO'!L$3+$O1230*'10k &amp; MO'!L$9+$P1230*'10k &amp; MO'!L$15+$Q1230*'10k &amp; MO'!L$21+$R1230*'10k &amp; MO'!L$27</f>
        <v>50315.46</v>
      </c>
      <c r="AD1230" s="350">
        <f>+S1230*'10k &amp; MO'!O$3</f>
        <v>6230.0069999999996</v>
      </c>
      <c r="AF1230" s="192" t="str">
        <f t="shared" si="171"/>
        <v>9402014</v>
      </c>
      <c r="AG1230" s="192">
        <f>+IFERROR(VLOOKUP($AF1230,'Limited Loss'!$F$5:$P$124,AG$3,FALSE),0)</f>
        <v>0</v>
      </c>
      <c r="AH1230" s="193">
        <f>+IFERROR(VLOOKUP($AF1230,'Limited Loss'!$F$5:$P$124,AH$3,FALSE),0)</f>
        <v>0</v>
      </c>
      <c r="AI1230" s="193">
        <f>+IFERROR(VLOOKUP($AF1230,'Limited Loss'!$F$5:$P$124,AI$3,FALSE),0)</f>
        <v>0</v>
      </c>
      <c r="AJ1230" s="193">
        <f>+IFERROR(VLOOKUP($AF1230,'Limited Loss'!$F$5:$P$124,AJ$3,FALSE),0)</f>
        <v>0</v>
      </c>
      <c r="AK1230" s="100">
        <f>+IFERROR(VLOOKUP($AF1230,'Limited Loss'!$F$5:$P$124,AK$3,FALSE),0)</f>
        <v>0</v>
      </c>
      <c r="AL1230" s="193">
        <f>+IFERROR(VLOOKUP($AF1230,'Limited Loss'!$F$5:$P$124,AL$3,FALSE),0)</f>
        <v>0</v>
      </c>
      <c r="AM1230" s="193">
        <f>+IFERROR(VLOOKUP($AF1230,'Limited Loss'!$F$5:$P$124,AM$3,FALSE),0)</f>
        <v>0</v>
      </c>
      <c r="AN1230" s="193">
        <f>+IFERROR(VLOOKUP($AF1230,'Limited Loss'!$F$5:$P$124,AN$3,FALSE),0)</f>
        <v>0</v>
      </c>
      <c r="AO1230" s="193">
        <f>+IFERROR(VLOOKUP($AF1230,'Limited Loss'!$F$5:$P$124,AO$3,FALSE),0)</f>
        <v>0</v>
      </c>
      <c r="AP1230" s="100">
        <f>+IFERROR(VLOOKUP($AF1230,'Limited Loss'!$F$5:$P$124,AP$3,FALSE),0)</f>
        <v>0</v>
      </c>
      <c r="AQ1230" s="353"/>
      <c r="AR1230" s="331">
        <f t="shared" si="172"/>
        <v>940</v>
      </c>
      <c r="AS1230" s="332">
        <f t="shared" si="172"/>
        <v>2014</v>
      </c>
      <c r="AT1230" s="349">
        <f t="shared" si="170"/>
        <v>0</v>
      </c>
      <c r="AU1230" s="349">
        <f t="shared" si="169"/>
        <v>0</v>
      </c>
      <c r="AV1230" s="349">
        <f t="shared" si="169"/>
        <v>0</v>
      </c>
      <c r="AW1230" s="349">
        <f t="shared" si="169"/>
        <v>0</v>
      </c>
      <c r="AX1230" s="350">
        <f t="shared" si="169"/>
        <v>25348.875999999997</v>
      </c>
      <c r="AY1230" s="349">
        <f t="shared" si="169"/>
        <v>0</v>
      </c>
      <c r="AZ1230" s="349">
        <f t="shared" si="169"/>
        <v>0</v>
      </c>
      <c r="BA1230" s="349">
        <f t="shared" si="169"/>
        <v>0</v>
      </c>
      <c r="BB1230" s="349">
        <f t="shared" si="168"/>
        <v>0</v>
      </c>
      <c r="BC1230" s="349">
        <f t="shared" si="168"/>
        <v>50315.46</v>
      </c>
      <c r="BD1230" s="350">
        <f t="shared" si="168"/>
        <v>6230.0069999999996</v>
      </c>
      <c r="BE1230" s="349">
        <f t="shared" si="174"/>
        <v>0</v>
      </c>
      <c r="BF1230" s="375">
        <f t="shared" si="175"/>
        <v>75664.335999999996</v>
      </c>
      <c r="BG1230" s="334">
        <f t="shared" si="176"/>
        <v>6230.0069999999996</v>
      </c>
    </row>
    <row r="1231" spans="1:59" x14ac:dyDescent="0.2">
      <c r="A1231" s="326" t="str">
        <f t="shared" si="173"/>
        <v>9402015</v>
      </c>
      <c r="B1231">
        <v>940</v>
      </c>
      <c r="C1231" s="327">
        <v>2015</v>
      </c>
      <c r="D1231" s="353">
        <f>+IFERROR(VLOOKUP($A1231,Data_Loss!$A$2:$V$1180,6,FALSE),0)</f>
        <v>0</v>
      </c>
      <c r="E1231" s="353">
        <f>+IFERROR(VLOOKUP($A1231,Data_Loss!$A$2:$V$1180,7,FALSE),0)</f>
        <v>0</v>
      </c>
      <c r="F1231" s="353">
        <f>+IFERROR(VLOOKUP($A1231,Data_Loss!$A$2:$V$1180,8,FALSE),0)</f>
        <v>0</v>
      </c>
      <c r="G1231" s="353">
        <f>+IFERROR(VLOOKUP($A1231,Data_Loss!$A$2:$V$1180,9,FALSE),0)</f>
        <v>0</v>
      </c>
      <c r="H1231" s="353">
        <f>+IFERROR(VLOOKUP($A1231,Data_Loss!$A$2:$V$1180,10,FALSE),0)</f>
        <v>0</v>
      </c>
      <c r="I1231" s="353">
        <f>+IFERROR(VLOOKUP($A1231,Data_Loss!$A$2:$V$1300,12,FALSE),0)</f>
        <v>0</v>
      </c>
      <c r="J1231" s="353">
        <f>+IFERROR(VLOOKUP($A1231,Data_Loss!$A$2:$V$1300,13,FALSE),0)</f>
        <v>0</v>
      </c>
      <c r="K1231" s="353">
        <f>+IFERROR(VLOOKUP($A1231,Data_Loss!$A$2:$V$1300,14,FALSE),0)</f>
        <v>0</v>
      </c>
      <c r="L1231" s="353">
        <f>+IFERROR(VLOOKUP($A1231,Data_Loss!$A$2:$V$1300,15,FALSE),0)</f>
        <v>0</v>
      </c>
      <c r="M1231" s="353">
        <f>+IFERROR(VLOOKUP($A1231,Data_Loss!$A$2:$V$1300,16,FALSE),0)</f>
        <v>0</v>
      </c>
      <c r="N1231" s="353">
        <f>+IFERROR(VLOOKUP($A1231,Data_Loss!$A$2:$V$1300,17,FALSE),0)</f>
        <v>0</v>
      </c>
      <c r="O1231" s="353">
        <f>+IFERROR(VLOOKUP($A1231,Data_Loss!$A$2:$V$1300,18,FALSE),0)</f>
        <v>0</v>
      </c>
      <c r="P1231" s="353">
        <f>+IFERROR(VLOOKUP($A1231,Data_Loss!$A$2:$V$1300,19,FALSE),0)</f>
        <v>0</v>
      </c>
      <c r="Q1231" s="353">
        <f>+IFERROR(VLOOKUP($A1231,Data_Loss!$A$2:$V$1300,20,FALSE),0)</f>
        <v>0</v>
      </c>
      <c r="R1231" s="353">
        <f>+IFERROR(VLOOKUP($A1231,Data_Loss!$A$2:$V$1300,21,FALSE),0)</f>
        <v>0</v>
      </c>
      <c r="S1231" s="353">
        <f>+IFERROR(VLOOKUP($A1231,Data_Loss!$A$2:$V$1300,22,FALSE),0)</f>
        <v>4882</v>
      </c>
      <c r="T1231" s="191">
        <f>+$I1231*'10k &amp; MO'!C$4+$J1231*'10k &amp; MO'!C$10+$K1231*'10k &amp; MO'!C$16+$L1231*'10k &amp; MO'!C$22+$M1231*'10k &amp; MO'!C$28</f>
        <v>0</v>
      </c>
      <c r="U1231" s="349">
        <f>+$I1231*'10k &amp; MO'!D$4+$J1231*'10k &amp; MO'!D$10+$K1231*'10k &amp; MO'!D$16+$L1231*'10k &amp; MO'!D$22+$M1231*'10k &amp; MO'!D$28</f>
        <v>0</v>
      </c>
      <c r="V1231" s="349">
        <f>+$I1231*'10k &amp; MO'!E$4+$J1231*'10k &amp; MO'!E$10+$K1231*'10k &amp; MO'!E$16+$L1231*'10k &amp; MO'!E$22+$M1231*'10k &amp; MO'!E$28</f>
        <v>0</v>
      </c>
      <c r="W1231" s="349">
        <f>+$I1231*'10k &amp; MO'!F$4+$J1231*'10k &amp; MO'!F$10+$K1231*'10k &amp; MO'!F$16+$L1231*'10k &amp; MO'!F$22+$M1231*'10k &amp; MO'!F$28</f>
        <v>0</v>
      </c>
      <c r="X1231" s="349">
        <f>+$I1231*'10k &amp; MO'!G$4+$J1231*'10k &amp; MO'!G$10+$K1231*'10k &amp; MO'!G$16+$L1231*'10k &amp; MO'!G$22+$M1231*'10k &amp; MO'!G$28</f>
        <v>0</v>
      </c>
      <c r="Y1231" s="349">
        <f>+$N1231*'10k &amp; MO'!H$4+$O1231*'10k &amp; MO'!H$10+$P1231*'10k &amp; MO'!H$16+$Q1231*'10k &amp; MO'!H$22+$R1231*'10k &amp; MO'!H$28</f>
        <v>0</v>
      </c>
      <c r="Z1231" s="349">
        <f>+$N1231*'10k &amp; MO'!I$4+$O1231*'10k &amp; MO'!I$10+$P1231*'10k &amp; MO'!I$16+$Q1231*'10k &amp; MO'!I$22+$R1231*'10k &amp; MO'!I$28</f>
        <v>0</v>
      </c>
      <c r="AA1231" s="349">
        <f>+$N1231*'10k &amp; MO'!J$4+$O1231*'10k &amp; MO'!J$10+$P1231*'10k &amp; MO'!J$16+$Q1231*'10k &amp; MO'!J$22+$R1231*'10k &amp; MO'!J$28</f>
        <v>0</v>
      </c>
      <c r="AB1231" s="349">
        <f>+$N1231*'10k &amp; MO'!K$4+$O1231*'10k &amp; MO'!K$10+$P1231*'10k &amp; MO'!K$16+$Q1231*'10k &amp; MO'!K$22+$R1231*'10k &amp; MO'!K$28</f>
        <v>0</v>
      </c>
      <c r="AC1231" s="349">
        <f>+$N1231*'10k &amp; MO'!L$4+$O1231*'10k &amp; MO'!L$10+$P1231*'10k &amp; MO'!L$16+$Q1231*'10k &amp; MO'!L$22+$R1231*'10k &amp; MO'!L$28</f>
        <v>0</v>
      </c>
      <c r="AD1231" s="350">
        <f>+S1231*'10k &amp; MO'!O$4</f>
        <v>5916.9839999999995</v>
      </c>
      <c r="AF1231" s="192" t="str">
        <f t="shared" si="171"/>
        <v>9402015</v>
      </c>
      <c r="AG1231" s="192">
        <f>+IFERROR(VLOOKUP($AF1231,'Limited Loss'!$F$5:$P$124,AG$3,FALSE),0)</f>
        <v>0</v>
      </c>
      <c r="AH1231" s="193">
        <f>+IFERROR(VLOOKUP($AF1231,'Limited Loss'!$F$5:$P$124,AH$3,FALSE),0)</f>
        <v>0</v>
      </c>
      <c r="AI1231" s="193">
        <f>+IFERROR(VLOOKUP($AF1231,'Limited Loss'!$F$5:$P$124,AI$3,FALSE),0)</f>
        <v>0</v>
      </c>
      <c r="AJ1231" s="193">
        <f>+IFERROR(VLOOKUP($AF1231,'Limited Loss'!$F$5:$P$124,AJ$3,FALSE),0)</f>
        <v>0</v>
      </c>
      <c r="AK1231" s="100">
        <f>+IFERROR(VLOOKUP($AF1231,'Limited Loss'!$F$5:$P$124,AK$3,FALSE),0)</f>
        <v>0</v>
      </c>
      <c r="AL1231" s="193">
        <f>+IFERROR(VLOOKUP($AF1231,'Limited Loss'!$F$5:$P$124,AL$3,FALSE),0)</f>
        <v>0</v>
      </c>
      <c r="AM1231" s="193">
        <f>+IFERROR(VLOOKUP($AF1231,'Limited Loss'!$F$5:$P$124,AM$3,FALSE),0)</f>
        <v>0</v>
      </c>
      <c r="AN1231" s="193">
        <f>+IFERROR(VLOOKUP($AF1231,'Limited Loss'!$F$5:$P$124,AN$3,FALSE),0)</f>
        <v>0</v>
      </c>
      <c r="AO1231" s="193">
        <f>+IFERROR(VLOOKUP($AF1231,'Limited Loss'!$F$5:$P$124,AO$3,FALSE),0)</f>
        <v>0</v>
      </c>
      <c r="AP1231" s="100">
        <f>+IFERROR(VLOOKUP($AF1231,'Limited Loss'!$F$5:$P$124,AP$3,FALSE),0)</f>
        <v>0</v>
      </c>
      <c r="AQ1231" s="353"/>
      <c r="AR1231" s="331">
        <f t="shared" si="172"/>
        <v>940</v>
      </c>
      <c r="AS1231" s="332">
        <f t="shared" si="172"/>
        <v>2015</v>
      </c>
      <c r="AT1231" s="349">
        <f t="shared" si="170"/>
        <v>0</v>
      </c>
      <c r="AU1231" s="349">
        <f t="shared" si="169"/>
        <v>0</v>
      </c>
      <c r="AV1231" s="349">
        <f t="shared" si="169"/>
        <v>0</v>
      </c>
      <c r="AW1231" s="349">
        <f t="shared" si="169"/>
        <v>0</v>
      </c>
      <c r="AX1231" s="350">
        <f t="shared" si="169"/>
        <v>0</v>
      </c>
      <c r="AY1231" s="349">
        <f t="shared" si="169"/>
        <v>0</v>
      </c>
      <c r="AZ1231" s="349">
        <f t="shared" si="169"/>
        <v>0</v>
      </c>
      <c r="BA1231" s="349">
        <f t="shared" si="169"/>
        <v>0</v>
      </c>
      <c r="BB1231" s="349">
        <f t="shared" si="168"/>
        <v>0</v>
      </c>
      <c r="BC1231" s="349">
        <f t="shared" si="168"/>
        <v>0</v>
      </c>
      <c r="BD1231" s="350">
        <f t="shared" si="168"/>
        <v>5916.9839999999995</v>
      </c>
      <c r="BE1231" s="349">
        <f t="shared" si="174"/>
        <v>0</v>
      </c>
      <c r="BF1231" s="375">
        <f t="shared" si="175"/>
        <v>0</v>
      </c>
      <c r="BG1231" s="334">
        <f t="shared" si="176"/>
        <v>5916.9839999999995</v>
      </c>
    </row>
    <row r="1232" spans="1:59" x14ac:dyDescent="0.2">
      <c r="A1232" s="326" t="str">
        <f t="shared" si="173"/>
        <v>9402016</v>
      </c>
      <c r="B1232">
        <v>940</v>
      </c>
      <c r="C1232" s="327">
        <v>2016</v>
      </c>
      <c r="D1232" s="353">
        <f>+IFERROR(VLOOKUP($A1232,Data_Loss!$A$2:$V$1180,6,FALSE),0)</f>
        <v>0</v>
      </c>
      <c r="E1232" s="353">
        <f>+IFERROR(VLOOKUP($A1232,Data_Loss!$A$2:$V$1180,7,FALSE),0)</f>
        <v>0</v>
      </c>
      <c r="F1232" s="353">
        <f>+IFERROR(VLOOKUP($A1232,Data_Loss!$A$2:$V$1180,8,FALSE),0)</f>
        <v>0</v>
      </c>
      <c r="G1232" s="353">
        <f>+IFERROR(VLOOKUP($A1232,Data_Loss!$A$2:$V$1180,9,FALSE),0)</f>
        <v>0</v>
      </c>
      <c r="H1232" s="353">
        <f>+IFERROR(VLOOKUP($A1232,Data_Loss!$A$2:$V$1180,10,FALSE),0)</f>
        <v>4</v>
      </c>
      <c r="I1232" s="353">
        <f>+IFERROR(VLOOKUP($A1232,Data_Loss!$A$2:$V$1300,12,FALSE),0)</f>
        <v>0</v>
      </c>
      <c r="J1232" s="353">
        <f>+IFERROR(VLOOKUP($A1232,Data_Loss!$A$2:$V$1300,13,FALSE),0)</f>
        <v>0</v>
      </c>
      <c r="K1232" s="353">
        <f>+IFERROR(VLOOKUP($A1232,Data_Loss!$A$2:$V$1300,14,FALSE),0)</f>
        <v>0</v>
      </c>
      <c r="L1232" s="353">
        <f>+IFERROR(VLOOKUP($A1232,Data_Loss!$A$2:$V$1300,15,FALSE),0)</f>
        <v>0</v>
      </c>
      <c r="M1232" s="353">
        <f>+IFERROR(VLOOKUP($A1232,Data_Loss!$A$2:$V$1300,16,FALSE),0)</f>
        <v>2390</v>
      </c>
      <c r="N1232" s="353">
        <f>+IFERROR(VLOOKUP($A1232,Data_Loss!$A$2:$V$1300,17,FALSE),0)</f>
        <v>0</v>
      </c>
      <c r="O1232" s="353">
        <f>+IFERROR(VLOOKUP($A1232,Data_Loss!$A$2:$V$1300,18,FALSE),0)</f>
        <v>0</v>
      </c>
      <c r="P1232" s="353">
        <f>+IFERROR(VLOOKUP($A1232,Data_Loss!$A$2:$V$1300,19,FALSE),0)</f>
        <v>0</v>
      </c>
      <c r="Q1232" s="353">
        <f>+IFERROR(VLOOKUP($A1232,Data_Loss!$A$2:$V$1300,20,FALSE),0)</f>
        <v>0</v>
      </c>
      <c r="R1232" s="353">
        <f>+IFERROR(VLOOKUP($A1232,Data_Loss!$A$2:$V$1300,21,FALSE),0)</f>
        <v>3971</v>
      </c>
      <c r="S1232" s="353">
        <f>+IFERROR(VLOOKUP($A1232,Data_Loss!$A$2:$V$1300,22,FALSE),0)</f>
        <v>663</v>
      </c>
      <c r="T1232" s="191">
        <f>+$I1232*'10k &amp; MO'!C$5+$J1232*'10k &amp; MO'!C$11+$K1232*'10k &amp; MO'!C$17+$L1232*'10k &amp; MO'!C$23+$M1232*'10k &amp; MO'!C$29</f>
        <v>0</v>
      </c>
      <c r="U1232" s="349">
        <f>+$I1232*'10k &amp; MO'!D$5+$J1232*'10k &amp; MO'!D$11+$K1232*'10k &amp; MO'!D$17+$L1232*'10k &amp; MO'!D$23+$M1232*'10k &amp; MO'!D$29</f>
        <v>0</v>
      </c>
      <c r="V1232" s="349">
        <f>+$I1232*'10k &amp; MO'!E$5+$J1232*'10k &amp; MO'!E$11+$K1232*'10k &amp; MO'!E$17+$L1232*'10k &amp; MO'!E$23+$M1232*'10k &amp; MO'!E$29</f>
        <v>270.78699999999998</v>
      </c>
      <c r="W1232" s="349">
        <f>+$I1232*'10k &amp; MO'!F$5+$J1232*'10k &amp; MO'!F$11+$K1232*'10k &amp; MO'!F$17+$L1232*'10k &amp; MO'!F$23+$M1232*'10k &amp; MO'!F$29</f>
        <v>161.56399999999999</v>
      </c>
      <c r="X1232" s="349">
        <f>+$I1232*'10k &amp; MO'!G$5+$J1232*'10k &amp; MO'!G$11+$K1232*'10k &amp; MO'!G$17+$L1232*'10k &amp; MO'!G$23+$M1232*'10k &amp; MO'!G$29</f>
        <v>2487.5119999999997</v>
      </c>
      <c r="Y1232" s="349">
        <f>+$N1232*'10k &amp; MO'!H$5+$O1232*'10k &amp; MO'!H$11+$P1232*'10k &amp; MO'!H$17+$Q1232*'10k &amp; MO'!H$23+$R1232*'10k &amp; MO'!H$29</f>
        <v>0</v>
      </c>
      <c r="Z1232" s="349">
        <f>+$N1232*'10k &amp; MO'!I$5+$O1232*'10k &amp; MO'!I$11+$P1232*'10k &amp; MO'!I$17+$Q1232*'10k &amp; MO'!I$23+$R1232*'10k &amp; MO'!I$29</f>
        <v>0</v>
      </c>
      <c r="AA1232" s="349">
        <f>+$N1232*'10k &amp; MO'!J$5+$O1232*'10k &amp; MO'!J$11+$P1232*'10k &amp; MO'!J$17+$Q1232*'10k &amp; MO'!J$23+$R1232*'10k &amp; MO'!J$29</f>
        <v>352.22770000000003</v>
      </c>
      <c r="AB1232" s="349">
        <f>+$N1232*'10k &amp; MO'!K$5+$O1232*'10k &amp; MO'!K$11+$P1232*'10k &amp; MO'!K$17+$Q1232*'10k &amp; MO'!K$23+$R1232*'10k &amp; MO'!K$29</f>
        <v>389.55510000000004</v>
      </c>
      <c r="AC1232" s="349">
        <f>+$N1232*'10k &amp; MO'!L$5+$O1232*'10k &amp; MO'!L$11+$P1232*'10k &amp; MO'!L$17+$Q1232*'10k &amp; MO'!L$23+$R1232*'10k &amp; MO'!L$29</f>
        <v>5985.0912000000008</v>
      </c>
      <c r="AD1232" s="350">
        <f>+S1232*'10k &amp; MO'!O$5</f>
        <v>893.72400000000005</v>
      </c>
      <c r="AF1232" s="192" t="str">
        <f t="shared" si="171"/>
        <v>9402016</v>
      </c>
      <c r="AG1232" s="192">
        <f>+IFERROR(VLOOKUP($AF1232,'Limited Loss'!$F$5:$P$124,AG$3,FALSE),0)</f>
        <v>0</v>
      </c>
      <c r="AH1232" s="193">
        <f>+IFERROR(VLOOKUP($AF1232,'Limited Loss'!$F$5:$P$124,AH$3,FALSE),0)</f>
        <v>0</v>
      </c>
      <c r="AI1232" s="193">
        <f>+IFERROR(VLOOKUP($AF1232,'Limited Loss'!$F$5:$P$124,AI$3,FALSE),0)</f>
        <v>0</v>
      </c>
      <c r="AJ1232" s="193">
        <f>+IFERROR(VLOOKUP($AF1232,'Limited Loss'!$F$5:$P$124,AJ$3,FALSE),0)</f>
        <v>0</v>
      </c>
      <c r="AK1232" s="100">
        <f>+IFERROR(VLOOKUP($AF1232,'Limited Loss'!$F$5:$P$124,AK$3,FALSE),0)</f>
        <v>0</v>
      </c>
      <c r="AL1232" s="193">
        <f>+IFERROR(VLOOKUP($AF1232,'Limited Loss'!$F$5:$P$124,AL$3,FALSE),0)</f>
        <v>0</v>
      </c>
      <c r="AM1232" s="193">
        <f>+IFERROR(VLOOKUP($AF1232,'Limited Loss'!$F$5:$P$124,AM$3,FALSE),0)</f>
        <v>0</v>
      </c>
      <c r="AN1232" s="193">
        <f>+IFERROR(VLOOKUP($AF1232,'Limited Loss'!$F$5:$P$124,AN$3,FALSE),0)</f>
        <v>0</v>
      </c>
      <c r="AO1232" s="193">
        <f>+IFERROR(VLOOKUP($AF1232,'Limited Loss'!$F$5:$P$124,AO$3,FALSE),0)</f>
        <v>0</v>
      </c>
      <c r="AP1232" s="100">
        <f>+IFERROR(VLOOKUP($AF1232,'Limited Loss'!$F$5:$P$124,AP$3,FALSE),0)</f>
        <v>0</v>
      </c>
      <c r="AQ1232" s="353"/>
      <c r="AR1232" s="331">
        <f t="shared" si="172"/>
        <v>940</v>
      </c>
      <c r="AS1232" s="332">
        <f t="shared" si="172"/>
        <v>2016</v>
      </c>
      <c r="AT1232" s="349">
        <f t="shared" si="170"/>
        <v>0</v>
      </c>
      <c r="AU1232" s="349">
        <f t="shared" si="169"/>
        <v>0</v>
      </c>
      <c r="AV1232" s="349">
        <f t="shared" si="169"/>
        <v>270.78699999999998</v>
      </c>
      <c r="AW1232" s="349">
        <f t="shared" si="169"/>
        <v>161.56399999999999</v>
      </c>
      <c r="AX1232" s="350">
        <f t="shared" si="169"/>
        <v>2487.5119999999997</v>
      </c>
      <c r="AY1232" s="349">
        <f t="shared" si="169"/>
        <v>0</v>
      </c>
      <c r="AZ1232" s="349">
        <f t="shared" si="169"/>
        <v>0</v>
      </c>
      <c r="BA1232" s="349">
        <f t="shared" si="169"/>
        <v>352.22770000000003</v>
      </c>
      <c r="BB1232" s="349">
        <f t="shared" si="168"/>
        <v>389.55510000000004</v>
      </c>
      <c r="BC1232" s="349">
        <f t="shared" si="168"/>
        <v>5985.0912000000008</v>
      </c>
      <c r="BD1232" s="350">
        <f t="shared" si="168"/>
        <v>893.72400000000005</v>
      </c>
      <c r="BE1232" s="349">
        <f t="shared" si="174"/>
        <v>623.01469999999995</v>
      </c>
      <c r="BF1232" s="375">
        <f t="shared" si="175"/>
        <v>9023.7223000000013</v>
      </c>
      <c r="BG1232" s="334">
        <f t="shared" si="176"/>
        <v>893.72400000000005</v>
      </c>
    </row>
    <row r="1233" spans="1:59" x14ac:dyDescent="0.2">
      <c r="A1233" s="326" t="str">
        <f t="shared" si="173"/>
        <v>9402017</v>
      </c>
      <c r="B1233">
        <v>940</v>
      </c>
      <c r="C1233" s="327">
        <v>2017</v>
      </c>
      <c r="D1233" s="353">
        <f>+IFERROR(VLOOKUP($A1233,Data_Loss!$A$2:$V$1180,6,FALSE),0)</f>
        <v>0</v>
      </c>
      <c r="E1233" s="353">
        <f>+IFERROR(VLOOKUP($A1233,Data_Loss!$A$2:$V$1180,7,FALSE),0)</f>
        <v>0</v>
      </c>
      <c r="F1233" s="353">
        <f>+IFERROR(VLOOKUP($A1233,Data_Loss!$A$2:$V$1180,8,FALSE),0)</f>
        <v>0</v>
      </c>
      <c r="G1233" s="353">
        <f>+IFERROR(VLOOKUP($A1233,Data_Loss!$A$2:$V$1180,9,FALSE),0)</f>
        <v>0</v>
      </c>
      <c r="H1233" s="353">
        <f>+IFERROR(VLOOKUP($A1233,Data_Loss!$A$2:$V$1180,10,FALSE),0)</f>
        <v>2</v>
      </c>
      <c r="I1233" s="353">
        <f>+IFERROR(VLOOKUP($A1233,Data_Loss!$A$2:$V$1300,12,FALSE),0)</f>
        <v>0</v>
      </c>
      <c r="J1233" s="353">
        <f>+IFERROR(VLOOKUP($A1233,Data_Loss!$A$2:$V$1300,13,FALSE),0)</f>
        <v>0</v>
      </c>
      <c r="K1233" s="353">
        <f>+IFERROR(VLOOKUP($A1233,Data_Loss!$A$2:$V$1300,14,FALSE),0)</f>
        <v>0</v>
      </c>
      <c r="L1233" s="353">
        <f>+IFERROR(VLOOKUP($A1233,Data_Loss!$A$2:$V$1300,15,FALSE),0)</f>
        <v>0</v>
      </c>
      <c r="M1233" s="353">
        <f>+IFERROR(VLOOKUP($A1233,Data_Loss!$A$2:$V$1300,16,FALSE),0)</f>
        <v>92562</v>
      </c>
      <c r="N1233" s="353">
        <f>+IFERROR(VLOOKUP($A1233,Data_Loss!$A$2:$V$1300,17,FALSE),0)</f>
        <v>0</v>
      </c>
      <c r="O1233" s="353">
        <f>+IFERROR(VLOOKUP($A1233,Data_Loss!$A$2:$V$1300,18,FALSE),0)</f>
        <v>0</v>
      </c>
      <c r="P1233" s="353">
        <f>+IFERROR(VLOOKUP($A1233,Data_Loss!$A$2:$V$1300,19,FALSE),0)</f>
        <v>0</v>
      </c>
      <c r="Q1233" s="353">
        <f>+IFERROR(VLOOKUP($A1233,Data_Loss!$A$2:$V$1300,20,FALSE),0)</f>
        <v>0</v>
      </c>
      <c r="R1233" s="353">
        <f>+IFERROR(VLOOKUP($A1233,Data_Loss!$A$2:$V$1300,21,FALSE),0)</f>
        <v>43589</v>
      </c>
      <c r="S1233" s="353">
        <f>+IFERROR(VLOOKUP($A1233,Data_Loss!$A$2:$V$1300,22,FALSE),0)</f>
        <v>399</v>
      </c>
      <c r="T1233" s="191">
        <f>+$I1233*'10k &amp; MO'!C$6+$J1233*'10k &amp; MO'!C$12+$K1233*'10k &amp; MO'!C$18+$L1233*'10k &amp; MO'!C$24+$M1233*'10k &amp; MO'!C$30</f>
        <v>0</v>
      </c>
      <c r="U1233" s="349">
        <f>+$I1233*'10k &amp; MO'!D$6+$J1233*'10k &amp; MO'!D$12+$K1233*'10k &amp; MO'!D$18+$L1233*'10k &amp; MO'!D$24+$M1233*'10k &amp; MO'!D$30</f>
        <v>83.305799999999991</v>
      </c>
      <c r="V1233" s="349">
        <f>+$I1233*'10k &amp; MO'!E$6+$J1233*'10k &amp; MO'!E$12+$K1233*'10k &amp; MO'!E$18+$L1233*'10k &amp; MO'!E$24+$M1233*'10k &amp; MO'!E$30</f>
        <v>36811.907399999996</v>
      </c>
      <c r="W1233" s="349">
        <f>+$I1233*'10k &amp; MO'!F$6+$J1233*'10k &amp; MO'!F$12+$K1233*'10k &amp; MO'!F$18+$L1233*'10k &amp; MO'!F$24+$M1233*'10k &amp; MO'!F$30</f>
        <v>16263.143399999999</v>
      </c>
      <c r="X1233" s="349">
        <f>+$I1233*'10k &amp; MO'!G$6+$J1233*'10k &amp; MO'!G$12+$K1233*'10k &amp; MO'!G$18+$L1233*'10k &amp; MO'!G$24+$M1233*'10k &amp; MO'!G$30</f>
        <v>101123.985</v>
      </c>
      <c r="Y1233" s="349">
        <f>+$N1233*'10k &amp; MO'!H$6+$O1233*'10k &amp; MO'!H$12+$P1233*'10k &amp; MO'!H$18+$Q1233*'10k &amp; MO'!H$24+$R1233*'10k &amp; MO'!H$30</f>
        <v>0</v>
      </c>
      <c r="Z1233" s="349">
        <f>+$N1233*'10k &amp; MO'!I$6+$O1233*'10k &amp; MO'!I$12+$P1233*'10k &amp; MO'!I$18+$Q1233*'10k &amp; MO'!I$24+$R1233*'10k &amp; MO'!I$30</f>
        <v>13.076699999999999</v>
      </c>
      <c r="AA1233" s="349">
        <f>+$N1233*'10k &amp; MO'!J$6+$O1233*'10k &amp; MO'!J$12+$P1233*'10k &amp; MO'!J$18+$Q1233*'10k &amp; MO'!J$24+$R1233*'10k &amp; MO'!J$30</f>
        <v>17784.311999999998</v>
      </c>
      <c r="AB1233" s="349">
        <f>+$N1233*'10k &amp; MO'!K$6+$O1233*'10k &amp; MO'!K$12+$P1233*'10k &amp; MO'!K$18+$Q1233*'10k &amp; MO'!K$24+$R1233*'10k &amp; MO'!K$30</f>
        <v>8970.6162000000004</v>
      </c>
      <c r="AC1233" s="349">
        <f>+$N1233*'10k &amp; MO'!L$6+$O1233*'10k &amp; MO'!L$12+$P1233*'10k &amp; MO'!L$18+$Q1233*'10k &amp; MO'!L$24+$R1233*'10k &amp; MO'!L$30</f>
        <v>63862.243900000001</v>
      </c>
      <c r="AD1233" s="350">
        <f>+S1233*'10k &amp; MO'!O$6</f>
        <v>537.05400000000009</v>
      </c>
      <c r="AF1233" s="192" t="str">
        <f t="shared" si="171"/>
        <v>9402017</v>
      </c>
      <c r="AG1233" s="192">
        <f>+IFERROR(VLOOKUP($AF1233,'Limited Loss'!$F$5:$P$124,AG$3,FALSE),0)</f>
        <v>0</v>
      </c>
      <c r="AH1233" s="193">
        <f>+IFERROR(VLOOKUP($AF1233,'Limited Loss'!$F$5:$P$124,AH$3,FALSE),0)</f>
        <v>0</v>
      </c>
      <c r="AI1233" s="193">
        <f>+IFERROR(VLOOKUP($AF1233,'Limited Loss'!$F$5:$P$124,AI$3,FALSE),0)</f>
        <v>0</v>
      </c>
      <c r="AJ1233" s="193">
        <f>+IFERROR(VLOOKUP($AF1233,'Limited Loss'!$F$5:$P$124,AJ$3,FALSE),0)</f>
        <v>0</v>
      </c>
      <c r="AK1233" s="100">
        <f>+IFERROR(VLOOKUP($AF1233,'Limited Loss'!$F$5:$P$124,AK$3,FALSE),0)</f>
        <v>0</v>
      </c>
      <c r="AL1233" s="193">
        <f>+IFERROR(VLOOKUP($AF1233,'Limited Loss'!$F$5:$P$124,AL$3,FALSE),0)</f>
        <v>0</v>
      </c>
      <c r="AM1233" s="193">
        <f>+IFERROR(VLOOKUP($AF1233,'Limited Loss'!$F$5:$P$124,AM$3,FALSE),0)</f>
        <v>0</v>
      </c>
      <c r="AN1233" s="193">
        <f>+IFERROR(VLOOKUP($AF1233,'Limited Loss'!$F$5:$P$124,AN$3,FALSE),0)</f>
        <v>0</v>
      </c>
      <c r="AO1233" s="193">
        <f>+IFERROR(VLOOKUP($AF1233,'Limited Loss'!$F$5:$P$124,AO$3,FALSE),0)</f>
        <v>0</v>
      </c>
      <c r="AP1233" s="100">
        <f>+IFERROR(VLOOKUP($AF1233,'Limited Loss'!$F$5:$P$124,AP$3,FALSE),0)</f>
        <v>0</v>
      </c>
      <c r="AQ1233" s="353"/>
      <c r="AR1233" s="331">
        <f t="shared" si="172"/>
        <v>940</v>
      </c>
      <c r="AS1233" s="332">
        <f t="shared" si="172"/>
        <v>2017</v>
      </c>
      <c r="AT1233" s="349">
        <f t="shared" si="170"/>
        <v>0</v>
      </c>
      <c r="AU1233" s="349">
        <f t="shared" si="169"/>
        <v>83.305799999999991</v>
      </c>
      <c r="AV1233" s="349">
        <f t="shared" si="169"/>
        <v>36811.907399999996</v>
      </c>
      <c r="AW1233" s="349">
        <f t="shared" si="169"/>
        <v>16263.143399999999</v>
      </c>
      <c r="AX1233" s="350">
        <f t="shared" si="169"/>
        <v>101123.985</v>
      </c>
      <c r="AY1233" s="349">
        <f t="shared" si="169"/>
        <v>0</v>
      </c>
      <c r="AZ1233" s="349">
        <f t="shared" si="169"/>
        <v>13.076699999999999</v>
      </c>
      <c r="BA1233" s="349">
        <f t="shared" si="169"/>
        <v>17784.311999999998</v>
      </c>
      <c r="BB1233" s="349">
        <f t="shared" si="168"/>
        <v>8970.6162000000004</v>
      </c>
      <c r="BC1233" s="349">
        <f t="shared" si="168"/>
        <v>63862.243900000001</v>
      </c>
      <c r="BD1233" s="350">
        <f t="shared" si="168"/>
        <v>537.05400000000009</v>
      </c>
      <c r="BE1233" s="349">
        <f t="shared" si="174"/>
        <v>54692.601899999994</v>
      </c>
      <c r="BF1233" s="375">
        <f t="shared" si="175"/>
        <v>190219.98850000001</v>
      </c>
      <c r="BG1233" s="334">
        <f t="shared" si="176"/>
        <v>537.05400000000009</v>
      </c>
    </row>
    <row r="1234" spans="1:59" x14ac:dyDescent="0.2">
      <c r="A1234" s="326" t="str">
        <f t="shared" si="173"/>
        <v>9402018</v>
      </c>
      <c r="B1234">
        <v>940</v>
      </c>
      <c r="C1234" s="327">
        <v>2018</v>
      </c>
      <c r="D1234" s="353">
        <f>+IFERROR(VLOOKUP($A1234,Data_Loss!$A$2:$V$1180,6,FALSE),0)</f>
        <v>0</v>
      </c>
      <c r="E1234" s="353">
        <f>+IFERROR(VLOOKUP($A1234,Data_Loss!$A$2:$V$1180,7,FALSE),0)</f>
        <v>0</v>
      </c>
      <c r="F1234" s="353">
        <f>+IFERROR(VLOOKUP($A1234,Data_Loss!$A$2:$V$1180,8,FALSE),0)</f>
        <v>0</v>
      </c>
      <c r="G1234" s="353">
        <f>+IFERROR(VLOOKUP($A1234,Data_Loss!$A$2:$V$1180,9,FALSE),0)</f>
        <v>1</v>
      </c>
      <c r="H1234" s="353">
        <f>+IFERROR(VLOOKUP($A1234,Data_Loss!$A$2:$V$1180,10,FALSE),0)</f>
        <v>1</v>
      </c>
      <c r="I1234" s="353">
        <f>+IFERROR(VLOOKUP($A1234,Data_Loss!$A$2:$V$1300,12,FALSE),0)</f>
        <v>0</v>
      </c>
      <c r="J1234" s="353">
        <f>+IFERROR(VLOOKUP($A1234,Data_Loss!$A$2:$V$1300,13,FALSE),0)</f>
        <v>0</v>
      </c>
      <c r="K1234" s="353">
        <f>+IFERROR(VLOOKUP($A1234,Data_Loss!$A$2:$V$1300,14,FALSE),0)</f>
        <v>0</v>
      </c>
      <c r="L1234" s="353">
        <f>+IFERROR(VLOOKUP($A1234,Data_Loss!$A$2:$V$1300,15,FALSE),0)</f>
        <v>15000</v>
      </c>
      <c r="M1234" s="353">
        <f>+IFERROR(VLOOKUP($A1234,Data_Loss!$A$2:$V$1300,16,FALSE),0)</f>
        <v>3115</v>
      </c>
      <c r="N1234" s="353">
        <f>+IFERROR(VLOOKUP($A1234,Data_Loss!$A$2:$V$1300,17,FALSE),0)</f>
        <v>0</v>
      </c>
      <c r="O1234" s="353">
        <f>+IFERROR(VLOOKUP($A1234,Data_Loss!$A$2:$V$1300,18,FALSE),0)</f>
        <v>0</v>
      </c>
      <c r="P1234" s="353">
        <f>+IFERROR(VLOOKUP($A1234,Data_Loss!$A$2:$V$1300,19,FALSE),0)</f>
        <v>0</v>
      </c>
      <c r="Q1234" s="353">
        <f>+IFERROR(VLOOKUP($A1234,Data_Loss!$A$2:$V$1300,20,FALSE),0)</f>
        <v>4275</v>
      </c>
      <c r="R1234" s="353">
        <f>+IFERROR(VLOOKUP($A1234,Data_Loss!$A$2:$V$1300,21,FALSE),0)</f>
        <v>13326</v>
      </c>
      <c r="S1234" s="353">
        <f>+IFERROR(VLOOKUP($A1234,Data_Loss!$A$2:$V$1300,22,FALSE),0)</f>
        <v>1431</v>
      </c>
      <c r="T1234" s="191">
        <f>+$I1234*'10k &amp; MO'!C$7+$J1234*'10k &amp; MO'!C$13+$K1234*'10k &amp; MO'!C$19+$L1234*'10k &amp; MO'!C$25+$M1234*'10k &amp; MO'!C$31</f>
        <v>6.8530000000000006</v>
      </c>
      <c r="U1234" s="349">
        <f>+$I1234*'10k &amp; MO'!D$7+$J1234*'10k &amp; MO'!D$13+$K1234*'10k &amp; MO'!D$19+$L1234*'10k &amp; MO'!D$25+$M1234*'10k &amp; MO'!D$31</f>
        <v>674.44299999999998</v>
      </c>
      <c r="V1234" s="349">
        <f>+$I1234*'10k &amp; MO'!E$7+$J1234*'10k &amp; MO'!E$13+$K1234*'10k &amp; MO'!E$19+$L1234*'10k &amp; MO'!E$25+$M1234*'10k &amp; MO'!E$31</f>
        <v>27980.345000000001</v>
      </c>
      <c r="W1234" s="349">
        <f>+$I1234*'10k &amp; MO'!F$7+$J1234*'10k &amp; MO'!F$13+$K1234*'10k &amp; MO'!F$19+$L1234*'10k &amp; MO'!F$25+$M1234*'10k &amp; MO'!F$31</f>
        <v>13372.146500000001</v>
      </c>
      <c r="X1234" s="349">
        <f>+$I1234*'10k &amp; MO'!G$7+$J1234*'10k &amp; MO'!G$13+$K1234*'10k &amp; MO'!G$19+$L1234*'10k &amp; MO'!G$25+$M1234*'10k &amp; MO'!G$31</f>
        <v>3710.1120000000001</v>
      </c>
      <c r="Y1234" s="349">
        <f>+$N1234*'10k &amp; MO'!H$7+$O1234*'10k &amp; MO'!H$13+$P1234*'10k &amp; MO'!H$19+$Q1234*'10k &amp; MO'!H$25+$R1234*'10k &amp; MO'!H$31</f>
        <v>38.645399999999995</v>
      </c>
      <c r="Z1234" s="349">
        <f>+$N1234*'10k &amp; MO'!I$7+$O1234*'10k &amp; MO'!I$13+$P1234*'10k &amp; MO'!I$19+$Q1234*'10k &amp; MO'!I$25+$R1234*'10k &amp; MO'!I$31</f>
        <v>1439.3514</v>
      </c>
      <c r="AA1234" s="349">
        <f>+$N1234*'10k &amp; MO'!J$7+$O1234*'10k &amp; MO'!J$13+$P1234*'10k &amp; MO'!J$19+$Q1234*'10k &amp; MO'!J$25+$R1234*'10k &amp; MO'!J$31</f>
        <v>19645.799700000003</v>
      </c>
      <c r="AB1234" s="349">
        <f>+$N1234*'10k &amp; MO'!K$7+$O1234*'10k &amp; MO'!K$13+$P1234*'10k &amp; MO'!K$19+$Q1234*'10k &amp; MO'!K$25+$R1234*'10k &amp; MO'!K$31</f>
        <v>11324.1603</v>
      </c>
      <c r="AC1234" s="349">
        <f>+$N1234*'10k &amp; MO'!L$7+$O1234*'10k &amp; MO'!L$13+$P1234*'10k &amp; MO'!L$19+$Q1234*'10k &amp; MO'!L$25+$R1234*'10k &amp; MO'!L$31</f>
        <v>11917.370400000002</v>
      </c>
      <c r="AD1234" s="350">
        <f>+S1234*'10k &amp; MO'!O$7</f>
        <v>1897.5060000000001</v>
      </c>
      <c r="AF1234" s="192" t="str">
        <f t="shared" si="171"/>
        <v>9402018</v>
      </c>
      <c r="AG1234" s="192">
        <f>+IFERROR(VLOOKUP($AF1234,'Limited Loss'!$F$5:$P$124,AG$3,FALSE),0)</f>
        <v>0</v>
      </c>
      <c r="AH1234" s="193">
        <f>+IFERROR(VLOOKUP($AF1234,'Limited Loss'!$F$5:$P$124,AH$3,FALSE),0)</f>
        <v>0</v>
      </c>
      <c r="AI1234" s="193">
        <f>+IFERROR(VLOOKUP($AF1234,'Limited Loss'!$F$5:$P$124,AI$3,FALSE),0)</f>
        <v>0</v>
      </c>
      <c r="AJ1234" s="193">
        <f>+IFERROR(VLOOKUP($AF1234,'Limited Loss'!$F$5:$P$124,AJ$3,FALSE),0)</f>
        <v>0</v>
      </c>
      <c r="AK1234" s="100">
        <f>+IFERROR(VLOOKUP($AF1234,'Limited Loss'!$F$5:$P$124,AK$3,FALSE),0)</f>
        <v>0</v>
      </c>
      <c r="AL1234" s="193">
        <f>+IFERROR(VLOOKUP($AF1234,'Limited Loss'!$F$5:$P$124,AL$3,FALSE),0)</f>
        <v>0</v>
      </c>
      <c r="AM1234" s="193">
        <f>+IFERROR(VLOOKUP($AF1234,'Limited Loss'!$F$5:$P$124,AM$3,FALSE),0)</f>
        <v>0</v>
      </c>
      <c r="AN1234" s="193">
        <f>+IFERROR(VLOOKUP($AF1234,'Limited Loss'!$F$5:$P$124,AN$3,FALSE),0)</f>
        <v>0</v>
      </c>
      <c r="AO1234" s="193">
        <f>+IFERROR(VLOOKUP($AF1234,'Limited Loss'!$F$5:$P$124,AO$3,FALSE),0)</f>
        <v>0</v>
      </c>
      <c r="AP1234" s="100">
        <f>+IFERROR(VLOOKUP($AF1234,'Limited Loss'!$F$5:$P$124,AP$3,FALSE),0)</f>
        <v>0</v>
      </c>
      <c r="AQ1234" s="353"/>
      <c r="AR1234" s="331">
        <f t="shared" si="172"/>
        <v>940</v>
      </c>
      <c r="AS1234" s="332">
        <f t="shared" si="172"/>
        <v>2018</v>
      </c>
      <c r="AT1234" s="349">
        <f t="shared" si="170"/>
        <v>6.8530000000000006</v>
      </c>
      <c r="AU1234" s="349">
        <f t="shared" si="169"/>
        <v>674.44299999999998</v>
      </c>
      <c r="AV1234" s="349">
        <f t="shared" si="169"/>
        <v>27980.345000000001</v>
      </c>
      <c r="AW1234" s="349">
        <f t="shared" si="169"/>
        <v>13372.146500000001</v>
      </c>
      <c r="AX1234" s="350">
        <f t="shared" si="169"/>
        <v>3710.1120000000001</v>
      </c>
      <c r="AY1234" s="349">
        <f t="shared" si="169"/>
        <v>38.645399999999995</v>
      </c>
      <c r="AZ1234" s="349">
        <f t="shared" si="169"/>
        <v>1439.3514</v>
      </c>
      <c r="BA1234" s="349">
        <f t="shared" si="169"/>
        <v>19645.799700000003</v>
      </c>
      <c r="BB1234" s="349">
        <f t="shared" si="168"/>
        <v>11324.1603</v>
      </c>
      <c r="BC1234" s="349">
        <f t="shared" si="168"/>
        <v>11917.370400000002</v>
      </c>
      <c r="BD1234" s="350">
        <f t="shared" si="168"/>
        <v>1897.5060000000001</v>
      </c>
      <c r="BE1234" s="349">
        <f t="shared" si="174"/>
        <v>49785.4375</v>
      </c>
      <c r="BF1234" s="375">
        <f t="shared" si="175"/>
        <v>40323.789199999999</v>
      </c>
      <c r="BG1234" s="334">
        <f t="shared" si="176"/>
        <v>1897.5060000000001</v>
      </c>
    </row>
    <row r="1235" spans="1:59" x14ac:dyDescent="0.2">
      <c r="A1235" s="326" t="str">
        <f t="shared" si="173"/>
        <v>9412014</v>
      </c>
      <c r="B1235">
        <v>941</v>
      </c>
      <c r="C1235" s="327">
        <v>2014</v>
      </c>
      <c r="D1235" s="353">
        <f>+IFERROR(VLOOKUP($A1235,Data_Loss!$A$2:$V$1180,6,FALSE),0)</f>
        <v>0</v>
      </c>
      <c r="E1235" s="353">
        <f>+IFERROR(VLOOKUP($A1235,Data_Loss!$A$2:$V$1180,7,FALSE),0)</f>
        <v>0</v>
      </c>
      <c r="F1235" s="353">
        <f>+IFERROR(VLOOKUP($A1235,Data_Loss!$A$2:$V$1180,8,FALSE),0)</f>
        <v>3</v>
      </c>
      <c r="G1235" s="353">
        <f>+IFERROR(VLOOKUP($A1235,Data_Loss!$A$2:$V$1180,9,FALSE),0)</f>
        <v>19</v>
      </c>
      <c r="H1235" s="353">
        <f>+IFERROR(VLOOKUP($A1235,Data_Loss!$A$2:$V$1180,10,FALSE),0)</f>
        <v>49</v>
      </c>
      <c r="I1235" s="353">
        <f>+IFERROR(VLOOKUP($A1235,Data_Loss!$A$2:$V$1300,12,FALSE),0)</f>
        <v>0</v>
      </c>
      <c r="J1235" s="353">
        <f>+IFERROR(VLOOKUP($A1235,Data_Loss!$A$2:$V$1300,13,FALSE),0)</f>
        <v>0</v>
      </c>
      <c r="K1235" s="353">
        <f>+IFERROR(VLOOKUP($A1235,Data_Loss!$A$2:$V$1300,14,FALSE),0)</f>
        <v>670199</v>
      </c>
      <c r="L1235" s="353">
        <f>+IFERROR(VLOOKUP($A1235,Data_Loss!$A$2:$V$1300,15,FALSE),0)</f>
        <v>399386</v>
      </c>
      <c r="M1235" s="353">
        <f>+IFERROR(VLOOKUP($A1235,Data_Loss!$A$2:$V$1300,16,FALSE),0)</f>
        <v>195176</v>
      </c>
      <c r="N1235" s="353">
        <f>+IFERROR(VLOOKUP($A1235,Data_Loss!$A$2:$V$1300,17,FALSE),0)</f>
        <v>0</v>
      </c>
      <c r="O1235" s="353">
        <f>+IFERROR(VLOOKUP($A1235,Data_Loss!$A$2:$V$1300,18,FALSE),0)</f>
        <v>0</v>
      </c>
      <c r="P1235" s="353">
        <f>+IFERROR(VLOOKUP($A1235,Data_Loss!$A$2:$V$1300,19,FALSE),0)</f>
        <v>885168</v>
      </c>
      <c r="Q1235" s="353">
        <f>+IFERROR(VLOOKUP($A1235,Data_Loss!$A$2:$V$1300,20,FALSE),0)</f>
        <v>1098436</v>
      </c>
      <c r="R1235" s="353">
        <f>+IFERROR(VLOOKUP($A1235,Data_Loss!$A$2:$V$1300,21,FALSE),0)</f>
        <v>221583</v>
      </c>
      <c r="S1235" s="353">
        <f>+IFERROR(VLOOKUP($A1235,Data_Loss!$A$2:$V$1300,22,FALSE),0)</f>
        <v>202521</v>
      </c>
      <c r="T1235" s="191">
        <f>+$I1235*'10k &amp; MO'!C$3+$J1235*'10k &amp; MO'!C$9+$K1235*'10k &amp; MO'!C$15+$L1235*'10k &amp; MO'!C$21+$M1235*'10k &amp; MO'!C$27</f>
        <v>0</v>
      </c>
      <c r="U1235" s="349">
        <f>+$I1235*'10k &amp; MO'!D$3+$J1235*'10k &amp; MO'!D$9+$K1235*'10k &amp; MO'!D$15+$L1235*'10k &amp; MO'!D$21+$M1235*'10k &amp; MO'!D$27</f>
        <v>0</v>
      </c>
      <c r="V1235" s="349">
        <f>+$I1235*'10k &amp; MO'!E$3+$J1235*'10k &amp; MO'!E$9+$K1235*'10k &amp; MO'!E$15+$L1235*'10k &amp; MO'!E$21+$M1235*'10k &amp; MO'!E$27</f>
        <v>1007979.296</v>
      </c>
      <c r="W1235" s="349">
        <f>+$I1235*'10k &amp; MO'!F$3+$J1235*'10k &amp; MO'!F$9+$K1235*'10k &amp; MO'!F$15+$L1235*'10k &amp; MO'!F$21+$M1235*'10k &amp; MO'!F$27</f>
        <v>490845.39400000003</v>
      </c>
      <c r="X1235" s="349">
        <f>+$I1235*'10k &amp; MO'!G$3+$J1235*'10k &amp; MO'!G$9+$K1235*'10k &amp; MO'!G$15+$L1235*'10k &amp; MO'!G$21+$M1235*'10k &amp; MO'!G$27</f>
        <v>220939.23199999999</v>
      </c>
      <c r="Y1235" s="349">
        <f>+$N1235*'10k &amp; MO'!H$3+$O1235*'10k &amp; MO'!H$9+$P1235*'10k &amp; MO'!H$15+$Q1235*'10k &amp; MO'!H$21+$R1235*'10k &amp; MO'!H$27</f>
        <v>0</v>
      </c>
      <c r="Z1235" s="349">
        <f>+$N1235*'10k &amp; MO'!I$3+$O1235*'10k &amp; MO'!I$9+$P1235*'10k &amp; MO'!I$15+$Q1235*'10k &amp; MO'!I$21+$R1235*'10k &amp; MO'!I$27</f>
        <v>0</v>
      </c>
      <c r="AA1235" s="349">
        <f>+$N1235*'10k &amp; MO'!J$3+$O1235*'10k &amp; MO'!J$9+$P1235*'10k &amp; MO'!J$15+$Q1235*'10k &amp; MO'!J$21+$R1235*'10k &amp; MO'!J$27</f>
        <v>1850886.2880000002</v>
      </c>
      <c r="AB1235" s="349">
        <f>+$N1235*'10k &amp; MO'!K$3+$O1235*'10k &amp; MO'!K$9+$P1235*'10k &amp; MO'!K$15+$Q1235*'10k &amp; MO'!K$21+$R1235*'10k &amp; MO'!K$27</f>
        <v>1538908.8360000001</v>
      </c>
      <c r="AC1235" s="349">
        <f>+$N1235*'10k &amp; MO'!L$3+$O1235*'10k &amp; MO'!L$9+$P1235*'10k &amp; MO'!L$15+$Q1235*'10k &amp; MO'!L$21+$R1235*'10k &amp; MO'!L$27</f>
        <v>341680.98600000003</v>
      </c>
      <c r="AD1235" s="350">
        <f>+S1235*'10k &amp; MO'!O$3</f>
        <v>216899.99099999998</v>
      </c>
      <c r="AF1235" s="192" t="str">
        <f t="shared" si="171"/>
        <v>9412014</v>
      </c>
      <c r="AG1235" s="192">
        <f>+IFERROR(VLOOKUP($AF1235,'Limited Loss'!$F$5:$P$124,AG$3,FALSE),0)</f>
        <v>0</v>
      </c>
      <c r="AH1235" s="193">
        <f>+IFERROR(VLOOKUP($AF1235,'Limited Loss'!$F$5:$P$124,AH$3,FALSE),0)</f>
        <v>0</v>
      </c>
      <c r="AI1235" s="193">
        <f>+IFERROR(VLOOKUP($AF1235,'Limited Loss'!$F$5:$P$124,AI$3,FALSE),0)</f>
        <v>85221</v>
      </c>
      <c r="AJ1235" s="193">
        <f>+IFERROR(VLOOKUP($AF1235,'Limited Loss'!$F$5:$P$124,AJ$3,FALSE),0)</f>
        <v>0</v>
      </c>
      <c r="AK1235" s="100">
        <f>+IFERROR(VLOOKUP($AF1235,'Limited Loss'!$F$5:$P$124,AK$3,FALSE),0)</f>
        <v>0</v>
      </c>
      <c r="AL1235" s="193">
        <f>+IFERROR(VLOOKUP($AF1235,'Limited Loss'!$F$5:$P$124,AL$3,FALSE),0)</f>
        <v>0</v>
      </c>
      <c r="AM1235" s="193">
        <f>+IFERROR(VLOOKUP($AF1235,'Limited Loss'!$F$5:$P$124,AM$3,FALSE),0)</f>
        <v>0</v>
      </c>
      <c r="AN1235" s="193">
        <f>+IFERROR(VLOOKUP($AF1235,'Limited Loss'!$F$5:$P$124,AN$3,FALSE),0)</f>
        <v>119154</v>
      </c>
      <c r="AO1235" s="193">
        <f>+IFERROR(VLOOKUP($AF1235,'Limited Loss'!$F$5:$P$124,AO$3,FALSE),0)</f>
        <v>0</v>
      </c>
      <c r="AP1235" s="100">
        <f>+IFERROR(VLOOKUP($AF1235,'Limited Loss'!$F$5:$P$124,AP$3,FALSE),0)</f>
        <v>0</v>
      </c>
      <c r="AQ1235" s="353"/>
      <c r="AR1235" s="331">
        <f t="shared" si="172"/>
        <v>941</v>
      </c>
      <c r="AS1235" s="332">
        <f t="shared" si="172"/>
        <v>2014</v>
      </c>
      <c r="AT1235" s="349">
        <f t="shared" si="170"/>
        <v>0</v>
      </c>
      <c r="AU1235" s="349">
        <f t="shared" si="169"/>
        <v>0</v>
      </c>
      <c r="AV1235" s="349">
        <f t="shared" si="169"/>
        <v>922758.29599999997</v>
      </c>
      <c r="AW1235" s="349">
        <f t="shared" si="169"/>
        <v>490845.39400000003</v>
      </c>
      <c r="AX1235" s="350">
        <f t="shared" si="169"/>
        <v>220939.23199999999</v>
      </c>
      <c r="AY1235" s="349">
        <f t="shared" si="169"/>
        <v>0</v>
      </c>
      <c r="AZ1235" s="349">
        <f t="shared" si="169"/>
        <v>0</v>
      </c>
      <c r="BA1235" s="349">
        <f t="shared" si="169"/>
        <v>1731732.2880000002</v>
      </c>
      <c r="BB1235" s="349">
        <f t="shared" si="168"/>
        <v>1538908.8360000001</v>
      </c>
      <c r="BC1235" s="349">
        <f t="shared" si="168"/>
        <v>341680.98600000003</v>
      </c>
      <c r="BD1235" s="350">
        <f t="shared" si="168"/>
        <v>216899.99099999998</v>
      </c>
      <c r="BE1235" s="349">
        <f t="shared" si="174"/>
        <v>2654490.5840000003</v>
      </c>
      <c r="BF1235" s="375">
        <f t="shared" si="175"/>
        <v>2592374.4480000003</v>
      </c>
      <c r="BG1235" s="334">
        <f t="shared" si="176"/>
        <v>216899.99099999998</v>
      </c>
    </row>
    <row r="1236" spans="1:59" x14ac:dyDescent="0.2">
      <c r="A1236" s="326" t="str">
        <f t="shared" si="173"/>
        <v>9412015</v>
      </c>
      <c r="B1236">
        <v>941</v>
      </c>
      <c r="C1236" s="327">
        <v>2015</v>
      </c>
      <c r="D1236" s="353">
        <f>+IFERROR(VLOOKUP($A1236,Data_Loss!$A$2:$V$1180,6,FALSE),0)</f>
        <v>0</v>
      </c>
      <c r="E1236" s="353">
        <f>+IFERROR(VLOOKUP($A1236,Data_Loss!$A$2:$V$1180,7,FALSE),0)</f>
        <v>0</v>
      </c>
      <c r="F1236" s="353">
        <f>+IFERROR(VLOOKUP($A1236,Data_Loss!$A$2:$V$1180,8,FALSE),0)</f>
        <v>3</v>
      </c>
      <c r="G1236" s="353">
        <f>+IFERROR(VLOOKUP($A1236,Data_Loss!$A$2:$V$1180,9,FALSE),0)</f>
        <v>34</v>
      </c>
      <c r="H1236" s="353">
        <f>+IFERROR(VLOOKUP($A1236,Data_Loss!$A$2:$V$1180,10,FALSE),0)</f>
        <v>47</v>
      </c>
      <c r="I1236" s="353">
        <f>+IFERROR(VLOOKUP($A1236,Data_Loss!$A$2:$V$1300,12,FALSE),0)</f>
        <v>0</v>
      </c>
      <c r="J1236" s="353">
        <f>+IFERROR(VLOOKUP($A1236,Data_Loss!$A$2:$V$1300,13,FALSE),0)</f>
        <v>0</v>
      </c>
      <c r="K1236" s="353">
        <f>+IFERROR(VLOOKUP($A1236,Data_Loss!$A$2:$V$1300,14,FALSE),0)</f>
        <v>255134</v>
      </c>
      <c r="L1236" s="353">
        <f>+IFERROR(VLOOKUP($A1236,Data_Loss!$A$2:$V$1300,15,FALSE),0)</f>
        <v>704578</v>
      </c>
      <c r="M1236" s="353">
        <f>+IFERROR(VLOOKUP($A1236,Data_Loss!$A$2:$V$1300,16,FALSE),0)</f>
        <v>100500</v>
      </c>
      <c r="N1236" s="353">
        <f>+IFERROR(VLOOKUP($A1236,Data_Loss!$A$2:$V$1300,17,FALSE),0)</f>
        <v>0</v>
      </c>
      <c r="O1236" s="353">
        <f>+IFERROR(VLOOKUP($A1236,Data_Loss!$A$2:$V$1300,18,FALSE),0)</f>
        <v>0</v>
      </c>
      <c r="P1236" s="353">
        <f>+IFERROR(VLOOKUP($A1236,Data_Loss!$A$2:$V$1300,19,FALSE),0)</f>
        <v>510293</v>
      </c>
      <c r="Q1236" s="353">
        <f>+IFERROR(VLOOKUP($A1236,Data_Loss!$A$2:$V$1300,20,FALSE),0)</f>
        <v>430262</v>
      </c>
      <c r="R1236" s="353">
        <f>+IFERROR(VLOOKUP($A1236,Data_Loss!$A$2:$V$1300,21,FALSE),0)</f>
        <v>251724</v>
      </c>
      <c r="S1236" s="353">
        <f>+IFERROR(VLOOKUP($A1236,Data_Loss!$A$2:$V$1300,22,FALSE),0)</f>
        <v>104282</v>
      </c>
      <c r="T1236" s="191">
        <f>+$I1236*'10k &amp; MO'!C$4+$J1236*'10k &amp; MO'!C$10+$K1236*'10k &amp; MO'!C$16+$L1236*'10k &amp; MO'!C$22+$M1236*'10k &amp; MO'!C$28</f>
        <v>0</v>
      </c>
      <c r="U1236" s="349">
        <f>+$I1236*'10k &amp; MO'!D$4+$J1236*'10k &amp; MO'!D$10+$K1236*'10k &amp; MO'!D$16+$L1236*'10k &amp; MO'!D$22+$M1236*'10k &amp; MO'!D$28</f>
        <v>0</v>
      </c>
      <c r="V1236" s="349">
        <f>+$I1236*'10k &amp; MO'!E$4+$J1236*'10k &amp; MO'!E$10+$K1236*'10k &amp; MO'!E$16+$L1236*'10k &amp; MO'!E$22+$M1236*'10k &amp; MO'!E$28</f>
        <v>554498.34699999995</v>
      </c>
      <c r="W1236" s="349">
        <f>+$I1236*'10k &amp; MO'!F$4+$J1236*'10k &amp; MO'!F$10+$K1236*'10k &amp; MO'!F$16+$L1236*'10k &amp; MO'!F$22+$M1236*'10k &amp; MO'!F$28</f>
        <v>777696.52439999988</v>
      </c>
      <c r="X1236" s="349">
        <f>+$I1236*'10k &amp; MO'!G$4+$J1236*'10k &amp; MO'!G$10+$K1236*'10k &amp; MO'!G$16+$L1236*'10k &amp; MO'!G$22+$M1236*'10k &amp; MO'!G$28</f>
        <v>123144.72720000001</v>
      </c>
      <c r="Y1236" s="349">
        <f>+$N1236*'10k &amp; MO'!H$4+$O1236*'10k &amp; MO'!H$10+$P1236*'10k &amp; MO'!H$16+$Q1236*'10k &amp; MO'!H$22+$R1236*'10k &amp; MO'!H$28</f>
        <v>0</v>
      </c>
      <c r="Z1236" s="349">
        <f>+$N1236*'10k &amp; MO'!I$4+$O1236*'10k &amp; MO'!I$10+$P1236*'10k &amp; MO'!I$16+$Q1236*'10k &amp; MO'!I$22+$R1236*'10k &amp; MO'!I$28</f>
        <v>0</v>
      </c>
      <c r="AA1236" s="349">
        <f>+$N1236*'10k &amp; MO'!J$4+$O1236*'10k &amp; MO'!J$10+$P1236*'10k &amp; MO'!J$16+$Q1236*'10k &amp; MO'!J$22+$R1236*'10k &amp; MO'!J$28</f>
        <v>1507757.0697999999</v>
      </c>
      <c r="AB1236" s="349">
        <f>+$N1236*'10k &amp; MO'!K$4+$O1236*'10k &amp; MO'!K$10+$P1236*'10k &amp; MO'!K$16+$Q1236*'10k &amp; MO'!K$22+$R1236*'10k &amp; MO'!K$28</f>
        <v>688384.13699999987</v>
      </c>
      <c r="AC1236" s="349">
        <f>+$N1236*'10k &amp; MO'!L$4+$O1236*'10k &amp; MO'!L$10+$P1236*'10k &amp; MO'!L$16+$Q1236*'10k &amp; MO'!L$22+$R1236*'10k &amp; MO'!L$28</f>
        <v>382042.41959999996</v>
      </c>
      <c r="AD1236" s="350">
        <f>+S1236*'10k &amp; MO'!O$4</f>
        <v>126389.784</v>
      </c>
      <c r="AF1236" s="192" t="str">
        <f t="shared" si="171"/>
        <v>9412015</v>
      </c>
      <c r="AG1236" s="192">
        <f>+IFERROR(VLOOKUP($AF1236,'Limited Loss'!$F$5:$P$124,AG$3,FALSE),0)</f>
        <v>0</v>
      </c>
      <c r="AH1236" s="193">
        <f>+IFERROR(VLOOKUP($AF1236,'Limited Loss'!$F$5:$P$124,AH$3,FALSE),0)</f>
        <v>0</v>
      </c>
      <c r="AI1236" s="193">
        <f>+IFERROR(VLOOKUP($AF1236,'Limited Loss'!$F$5:$P$124,AI$3,FALSE),0)</f>
        <v>0</v>
      </c>
      <c r="AJ1236" s="193">
        <f>+IFERROR(VLOOKUP($AF1236,'Limited Loss'!$F$5:$P$124,AJ$3,FALSE),0)</f>
        <v>0</v>
      </c>
      <c r="AK1236" s="100">
        <f>+IFERROR(VLOOKUP($AF1236,'Limited Loss'!$F$5:$P$124,AK$3,FALSE),0)</f>
        <v>0</v>
      </c>
      <c r="AL1236" s="193">
        <f>+IFERROR(VLOOKUP($AF1236,'Limited Loss'!$F$5:$P$124,AL$3,FALSE),0)</f>
        <v>0</v>
      </c>
      <c r="AM1236" s="193">
        <f>+IFERROR(VLOOKUP($AF1236,'Limited Loss'!$F$5:$P$124,AM$3,FALSE),0)</f>
        <v>0</v>
      </c>
      <c r="AN1236" s="193">
        <f>+IFERROR(VLOOKUP($AF1236,'Limited Loss'!$F$5:$P$124,AN$3,FALSE),0)</f>
        <v>0</v>
      </c>
      <c r="AO1236" s="193">
        <f>+IFERROR(VLOOKUP($AF1236,'Limited Loss'!$F$5:$P$124,AO$3,FALSE),0)</f>
        <v>0</v>
      </c>
      <c r="AP1236" s="100">
        <f>+IFERROR(VLOOKUP($AF1236,'Limited Loss'!$F$5:$P$124,AP$3,FALSE),0)</f>
        <v>0</v>
      </c>
      <c r="AQ1236" s="353"/>
      <c r="AR1236" s="331">
        <f t="shared" si="172"/>
        <v>941</v>
      </c>
      <c r="AS1236" s="332">
        <f t="shared" si="172"/>
        <v>2015</v>
      </c>
      <c r="AT1236" s="349">
        <f t="shared" si="170"/>
        <v>0</v>
      </c>
      <c r="AU1236" s="349">
        <f t="shared" si="169"/>
        <v>0</v>
      </c>
      <c r="AV1236" s="349">
        <f t="shared" si="169"/>
        <v>554498.34699999995</v>
      </c>
      <c r="AW1236" s="349">
        <f t="shared" si="169"/>
        <v>777696.52439999988</v>
      </c>
      <c r="AX1236" s="350">
        <f t="shared" si="169"/>
        <v>123144.72720000001</v>
      </c>
      <c r="AY1236" s="349">
        <f t="shared" si="169"/>
        <v>0</v>
      </c>
      <c r="AZ1236" s="349">
        <f t="shared" si="169"/>
        <v>0</v>
      </c>
      <c r="BA1236" s="349">
        <f t="shared" si="169"/>
        <v>1507757.0697999999</v>
      </c>
      <c r="BB1236" s="349">
        <f t="shared" si="168"/>
        <v>688384.13699999987</v>
      </c>
      <c r="BC1236" s="349">
        <f t="shared" si="168"/>
        <v>382042.41959999996</v>
      </c>
      <c r="BD1236" s="350">
        <f t="shared" si="168"/>
        <v>126389.784</v>
      </c>
      <c r="BE1236" s="349">
        <f t="shared" si="174"/>
        <v>2062255.4167999998</v>
      </c>
      <c r="BF1236" s="375">
        <f t="shared" si="175"/>
        <v>1971267.8081999996</v>
      </c>
      <c r="BG1236" s="334">
        <f t="shared" si="176"/>
        <v>126389.784</v>
      </c>
    </row>
    <row r="1237" spans="1:59" x14ac:dyDescent="0.2">
      <c r="A1237" s="326" t="str">
        <f t="shared" si="173"/>
        <v>9412016</v>
      </c>
      <c r="B1237">
        <v>941</v>
      </c>
      <c r="C1237" s="327">
        <v>2016</v>
      </c>
      <c r="D1237" s="353">
        <f>+IFERROR(VLOOKUP($A1237,Data_Loss!$A$2:$V$1180,6,FALSE),0)</f>
        <v>0</v>
      </c>
      <c r="E1237" s="353">
        <f>+IFERROR(VLOOKUP($A1237,Data_Loss!$A$2:$V$1180,7,FALSE),0)</f>
        <v>0</v>
      </c>
      <c r="F1237" s="353">
        <f>+IFERROR(VLOOKUP($A1237,Data_Loss!$A$2:$V$1180,8,FALSE),0)</f>
        <v>2</v>
      </c>
      <c r="G1237" s="353">
        <f>+IFERROR(VLOOKUP($A1237,Data_Loss!$A$2:$V$1180,9,FALSE),0)</f>
        <v>17</v>
      </c>
      <c r="H1237" s="353">
        <f>+IFERROR(VLOOKUP($A1237,Data_Loss!$A$2:$V$1180,10,FALSE),0)</f>
        <v>49</v>
      </c>
      <c r="I1237" s="353">
        <f>+IFERROR(VLOOKUP($A1237,Data_Loss!$A$2:$V$1300,12,FALSE),0)</f>
        <v>0</v>
      </c>
      <c r="J1237" s="353">
        <f>+IFERROR(VLOOKUP($A1237,Data_Loss!$A$2:$V$1300,13,FALSE),0)</f>
        <v>0</v>
      </c>
      <c r="K1237" s="353">
        <f>+IFERROR(VLOOKUP($A1237,Data_Loss!$A$2:$V$1300,14,FALSE),0)</f>
        <v>253187</v>
      </c>
      <c r="L1237" s="353">
        <f>+IFERROR(VLOOKUP($A1237,Data_Loss!$A$2:$V$1300,15,FALSE),0)</f>
        <v>208353</v>
      </c>
      <c r="M1237" s="353">
        <f>+IFERROR(VLOOKUP($A1237,Data_Loss!$A$2:$V$1300,16,FALSE),0)</f>
        <v>364152</v>
      </c>
      <c r="N1237" s="353">
        <f>+IFERROR(VLOOKUP($A1237,Data_Loss!$A$2:$V$1300,17,FALSE),0)</f>
        <v>0</v>
      </c>
      <c r="O1237" s="353">
        <f>+IFERROR(VLOOKUP($A1237,Data_Loss!$A$2:$V$1300,18,FALSE),0)</f>
        <v>0</v>
      </c>
      <c r="P1237" s="353">
        <f>+IFERROR(VLOOKUP($A1237,Data_Loss!$A$2:$V$1300,19,FALSE),0)</f>
        <v>189385</v>
      </c>
      <c r="Q1237" s="353">
        <f>+IFERROR(VLOOKUP($A1237,Data_Loss!$A$2:$V$1300,20,FALSE),0)</f>
        <v>177062</v>
      </c>
      <c r="R1237" s="353">
        <f>+IFERROR(VLOOKUP($A1237,Data_Loss!$A$2:$V$1300,21,FALSE),0)</f>
        <v>452412</v>
      </c>
      <c r="S1237" s="353">
        <f>+IFERROR(VLOOKUP($A1237,Data_Loss!$A$2:$V$1300,22,FALSE),0)</f>
        <v>132813</v>
      </c>
      <c r="T1237" s="191">
        <f>+$I1237*'10k &amp; MO'!C$5+$J1237*'10k &amp; MO'!C$11+$K1237*'10k &amp; MO'!C$17+$L1237*'10k &amp; MO'!C$23+$M1237*'10k &amp; MO'!C$29</f>
        <v>0</v>
      </c>
      <c r="U1237" s="349">
        <f>+$I1237*'10k &amp; MO'!D$5+$J1237*'10k &amp; MO'!D$11+$K1237*'10k &amp; MO'!D$17+$L1237*'10k &amp; MO'!D$23+$M1237*'10k &amp; MO'!D$29</f>
        <v>1493.8033</v>
      </c>
      <c r="V1237" s="349">
        <f>+$I1237*'10k &amp; MO'!E$5+$J1237*'10k &amp; MO'!E$11+$K1237*'10k &amp; MO'!E$17+$L1237*'10k &amp; MO'!E$23+$M1237*'10k &amp; MO'!E$29</f>
        <v>504759.54839999997</v>
      </c>
      <c r="W1237" s="349">
        <f>+$I1237*'10k &amp; MO'!F$5+$J1237*'10k &amp; MO'!F$11+$K1237*'10k &amp; MO'!F$17+$L1237*'10k &amp; MO'!F$23+$M1237*'10k &amp; MO'!F$29</f>
        <v>257620.42910000001</v>
      </c>
      <c r="X1237" s="349">
        <f>+$I1237*'10k &amp; MO'!G$5+$J1237*'10k &amp; MO'!G$11+$K1237*'10k &amp; MO'!G$17+$L1237*'10k &amp; MO'!G$23+$M1237*'10k &amp; MO'!G$29</f>
        <v>387058.4044</v>
      </c>
      <c r="Y1237" s="349">
        <f>+$N1237*'10k &amp; MO'!H$5+$O1237*'10k &amp; MO'!H$11+$P1237*'10k &amp; MO'!H$17+$Q1237*'10k &amp; MO'!H$23+$R1237*'10k &amp; MO'!H$29</f>
        <v>0</v>
      </c>
      <c r="Z1237" s="349">
        <f>+$N1237*'10k &amp; MO'!I$5+$O1237*'10k &amp; MO'!I$11+$P1237*'10k &amp; MO'!I$17+$Q1237*'10k &amp; MO'!I$23+$R1237*'10k &amp; MO'!I$29</f>
        <v>624.97050000000002</v>
      </c>
      <c r="AA1237" s="349">
        <f>+$N1237*'10k &amp; MO'!J$5+$O1237*'10k &amp; MO'!J$11+$P1237*'10k &amp; MO'!J$17+$Q1237*'10k &amp; MO'!J$23+$R1237*'10k &amp; MO'!J$29</f>
        <v>463173.58899999998</v>
      </c>
      <c r="AB1237" s="349">
        <f>+$N1237*'10k &amp; MO'!K$5+$O1237*'10k &amp; MO'!K$11+$P1237*'10k &amp; MO'!K$17+$Q1237*'10k &amp; MO'!K$23+$R1237*'10k &amp; MO'!K$29</f>
        <v>340644.09080000001</v>
      </c>
      <c r="AC1237" s="349">
        <f>+$N1237*'10k &amp; MO'!L$5+$O1237*'10k &amp; MO'!L$11+$P1237*'10k &amp; MO'!L$17+$Q1237*'10k &amp; MO'!L$23+$R1237*'10k &amp; MO'!L$29</f>
        <v>694162.04240000003</v>
      </c>
      <c r="AD1237" s="350">
        <f>+S1237*'10k &amp; MO'!O$5</f>
        <v>179031.924</v>
      </c>
      <c r="AF1237" s="192" t="str">
        <f t="shared" si="171"/>
        <v>9412016</v>
      </c>
      <c r="AG1237" s="192">
        <f>+IFERROR(VLOOKUP($AF1237,'Limited Loss'!$F$5:$P$124,AG$3,FALSE),0)</f>
        <v>0</v>
      </c>
      <c r="AH1237" s="193">
        <f>+IFERROR(VLOOKUP($AF1237,'Limited Loss'!$F$5:$P$124,AH$3,FALSE),0)</f>
        <v>0</v>
      </c>
      <c r="AI1237" s="193">
        <f>+IFERROR(VLOOKUP($AF1237,'Limited Loss'!$F$5:$P$124,AI$3,FALSE),0)</f>
        <v>0</v>
      </c>
      <c r="AJ1237" s="193">
        <f>+IFERROR(VLOOKUP($AF1237,'Limited Loss'!$F$5:$P$124,AJ$3,FALSE),0)</f>
        <v>0</v>
      </c>
      <c r="AK1237" s="100">
        <f>+IFERROR(VLOOKUP($AF1237,'Limited Loss'!$F$5:$P$124,AK$3,FALSE),0)</f>
        <v>0</v>
      </c>
      <c r="AL1237" s="193">
        <f>+IFERROR(VLOOKUP($AF1237,'Limited Loss'!$F$5:$P$124,AL$3,FALSE),0)</f>
        <v>0</v>
      </c>
      <c r="AM1237" s="193">
        <f>+IFERROR(VLOOKUP($AF1237,'Limited Loss'!$F$5:$P$124,AM$3,FALSE),0)</f>
        <v>0</v>
      </c>
      <c r="AN1237" s="193">
        <f>+IFERROR(VLOOKUP($AF1237,'Limited Loss'!$F$5:$P$124,AN$3,FALSE),0)</f>
        <v>0</v>
      </c>
      <c r="AO1237" s="193">
        <f>+IFERROR(VLOOKUP($AF1237,'Limited Loss'!$F$5:$P$124,AO$3,FALSE),0)</f>
        <v>0</v>
      </c>
      <c r="AP1237" s="100">
        <f>+IFERROR(VLOOKUP($AF1237,'Limited Loss'!$F$5:$P$124,AP$3,FALSE),0)</f>
        <v>0</v>
      </c>
      <c r="AQ1237" s="353"/>
      <c r="AR1237" s="331">
        <f t="shared" si="172"/>
        <v>941</v>
      </c>
      <c r="AS1237" s="332">
        <f t="shared" si="172"/>
        <v>2016</v>
      </c>
      <c r="AT1237" s="349">
        <f t="shared" si="170"/>
        <v>0</v>
      </c>
      <c r="AU1237" s="349">
        <f t="shared" si="169"/>
        <v>1493.8033</v>
      </c>
      <c r="AV1237" s="349">
        <f t="shared" si="169"/>
        <v>504759.54839999997</v>
      </c>
      <c r="AW1237" s="349">
        <f t="shared" si="169"/>
        <v>257620.42910000001</v>
      </c>
      <c r="AX1237" s="350">
        <f t="shared" si="169"/>
        <v>387058.4044</v>
      </c>
      <c r="AY1237" s="349">
        <f t="shared" si="169"/>
        <v>0</v>
      </c>
      <c r="AZ1237" s="349">
        <f t="shared" si="169"/>
        <v>624.97050000000002</v>
      </c>
      <c r="BA1237" s="349">
        <f t="shared" si="169"/>
        <v>463173.58899999998</v>
      </c>
      <c r="BB1237" s="349">
        <f t="shared" si="168"/>
        <v>340644.09080000001</v>
      </c>
      <c r="BC1237" s="349">
        <f t="shared" si="168"/>
        <v>694162.04240000003</v>
      </c>
      <c r="BD1237" s="350">
        <f t="shared" si="168"/>
        <v>179031.924</v>
      </c>
      <c r="BE1237" s="349">
        <f t="shared" si="174"/>
        <v>970051.91119999997</v>
      </c>
      <c r="BF1237" s="375">
        <f t="shared" si="175"/>
        <v>1679484.9667</v>
      </c>
      <c r="BG1237" s="334">
        <f t="shared" si="176"/>
        <v>179031.924</v>
      </c>
    </row>
    <row r="1238" spans="1:59" x14ac:dyDescent="0.2">
      <c r="A1238" s="326" t="str">
        <f t="shared" si="173"/>
        <v>9412017</v>
      </c>
      <c r="B1238">
        <v>941</v>
      </c>
      <c r="C1238" s="327">
        <v>2017</v>
      </c>
      <c r="D1238" s="353">
        <f>+IFERROR(VLOOKUP($A1238,Data_Loss!$A$2:$V$1180,6,FALSE),0)</f>
        <v>0</v>
      </c>
      <c r="E1238" s="353">
        <f>+IFERROR(VLOOKUP($A1238,Data_Loss!$A$2:$V$1180,7,FALSE),0)</f>
        <v>0</v>
      </c>
      <c r="F1238" s="353">
        <f>+IFERROR(VLOOKUP($A1238,Data_Loss!$A$2:$V$1180,8,FALSE),0)</f>
        <v>1</v>
      </c>
      <c r="G1238" s="353">
        <f>+IFERROR(VLOOKUP($A1238,Data_Loss!$A$2:$V$1180,9,FALSE),0)</f>
        <v>16</v>
      </c>
      <c r="H1238" s="353">
        <f>+IFERROR(VLOOKUP($A1238,Data_Loss!$A$2:$V$1180,10,FALSE),0)</f>
        <v>55</v>
      </c>
      <c r="I1238" s="353">
        <f>+IFERROR(VLOOKUP($A1238,Data_Loss!$A$2:$V$1300,12,FALSE),0)</f>
        <v>0</v>
      </c>
      <c r="J1238" s="353">
        <f>+IFERROR(VLOOKUP($A1238,Data_Loss!$A$2:$V$1300,13,FALSE),0)</f>
        <v>0</v>
      </c>
      <c r="K1238" s="353">
        <f>+IFERROR(VLOOKUP($A1238,Data_Loss!$A$2:$V$1300,14,FALSE),0)</f>
        <v>86684</v>
      </c>
      <c r="L1238" s="353">
        <f>+IFERROR(VLOOKUP($A1238,Data_Loss!$A$2:$V$1300,15,FALSE),0)</f>
        <v>186993</v>
      </c>
      <c r="M1238" s="353">
        <f>+IFERROR(VLOOKUP($A1238,Data_Loss!$A$2:$V$1300,16,FALSE),0)</f>
        <v>413603</v>
      </c>
      <c r="N1238" s="353">
        <f>+IFERROR(VLOOKUP($A1238,Data_Loss!$A$2:$V$1300,17,FALSE),0)</f>
        <v>0</v>
      </c>
      <c r="O1238" s="353">
        <f>+IFERROR(VLOOKUP($A1238,Data_Loss!$A$2:$V$1300,18,FALSE),0)</f>
        <v>0</v>
      </c>
      <c r="P1238" s="353">
        <f>+IFERROR(VLOOKUP($A1238,Data_Loss!$A$2:$V$1300,19,FALSE),0)</f>
        <v>82903</v>
      </c>
      <c r="Q1238" s="353">
        <f>+IFERROR(VLOOKUP($A1238,Data_Loss!$A$2:$V$1300,20,FALSE),0)</f>
        <v>136705</v>
      </c>
      <c r="R1238" s="353">
        <f>+IFERROR(VLOOKUP($A1238,Data_Loss!$A$2:$V$1300,21,FALSE),0)</f>
        <v>622555</v>
      </c>
      <c r="S1238" s="353">
        <f>+IFERROR(VLOOKUP($A1238,Data_Loss!$A$2:$V$1300,22,FALSE),0)</f>
        <v>122437</v>
      </c>
      <c r="T1238" s="191">
        <f>+$I1238*'10k &amp; MO'!C$6+$J1238*'10k &amp; MO'!C$12+$K1238*'10k &amp; MO'!C$18+$L1238*'10k &amp; MO'!C$24+$M1238*'10k &amp; MO'!C$30</f>
        <v>0</v>
      </c>
      <c r="U1238" s="349">
        <f>+$I1238*'10k &amp; MO'!D$6+$J1238*'10k &amp; MO'!D$12+$K1238*'10k &amp; MO'!D$18+$L1238*'10k &amp; MO'!D$24+$M1238*'10k &amp; MO'!D$30</f>
        <v>5723.2528000000002</v>
      </c>
      <c r="V1238" s="349">
        <f>+$I1238*'10k &amp; MO'!E$6+$J1238*'10k &amp; MO'!E$12+$K1238*'10k &amp; MO'!E$18+$L1238*'10k &amp; MO'!E$24+$M1238*'10k &amp; MO'!E$30</f>
        <v>475086.84240000002</v>
      </c>
      <c r="W1238" s="349">
        <f>+$I1238*'10k &amp; MO'!F$6+$J1238*'10k &amp; MO'!F$12+$K1238*'10k &amp; MO'!F$18+$L1238*'10k &amp; MO'!F$24+$M1238*'10k &amp; MO'!F$30</f>
        <v>245353.17589999997</v>
      </c>
      <c r="X1238" s="349">
        <f>+$I1238*'10k &amp; MO'!G$6+$J1238*'10k &amp; MO'!G$12+$K1238*'10k &amp; MO'!G$18+$L1238*'10k &amp; MO'!G$24+$M1238*'10k &amp; MO'!G$30</f>
        <v>468260.4007</v>
      </c>
      <c r="Y1238" s="349">
        <f>+$N1238*'10k &amp; MO'!H$6+$O1238*'10k &amp; MO'!H$12+$P1238*'10k &amp; MO'!H$18+$Q1238*'10k &amp; MO'!H$24+$R1238*'10k &amp; MO'!H$30</f>
        <v>0</v>
      </c>
      <c r="Z1238" s="349">
        <f>+$N1238*'10k &amp; MO'!I$6+$O1238*'10k &amp; MO'!I$12+$P1238*'10k &amp; MO'!I$18+$Q1238*'10k &amp; MO'!I$24+$R1238*'10k &amp; MO'!I$30</f>
        <v>8241.148000000001</v>
      </c>
      <c r="AA1238" s="349">
        <f>+$N1238*'10k &amp; MO'!J$6+$O1238*'10k &amp; MO'!J$12+$P1238*'10k &amp; MO'!J$18+$Q1238*'10k &amp; MO'!J$24+$R1238*'10k &amp; MO'!J$30</f>
        <v>633300.69050000003</v>
      </c>
      <c r="AB1238" s="349">
        <f>+$N1238*'10k &amp; MO'!K$6+$O1238*'10k &amp; MO'!K$12+$P1238*'10k &amp; MO'!K$18+$Q1238*'10k &amp; MO'!K$24+$R1238*'10k &amp; MO'!K$30</f>
        <v>312179.12640000001</v>
      </c>
      <c r="AC1238" s="349">
        <f>+$N1238*'10k &amp; MO'!L$6+$O1238*'10k &amp; MO'!L$12+$P1238*'10k &amp; MO'!L$18+$Q1238*'10k &amp; MO'!L$24+$R1238*'10k &amp; MO'!L$30</f>
        <v>929994.64350000001</v>
      </c>
      <c r="AD1238" s="350">
        <f>+S1238*'10k &amp; MO'!O$6</f>
        <v>164800.20200000002</v>
      </c>
      <c r="AF1238" s="192" t="str">
        <f t="shared" si="171"/>
        <v>9412017</v>
      </c>
      <c r="AG1238" s="192">
        <f>+IFERROR(VLOOKUP($AF1238,'Limited Loss'!$F$5:$P$124,AG$3,FALSE),0)</f>
        <v>0</v>
      </c>
      <c r="AH1238" s="193">
        <f>+IFERROR(VLOOKUP($AF1238,'Limited Loss'!$F$5:$P$124,AH$3,FALSE),0)</f>
        <v>0</v>
      </c>
      <c r="AI1238" s="193">
        <f>+IFERROR(VLOOKUP($AF1238,'Limited Loss'!$F$5:$P$124,AI$3,FALSE),0)</f>
        <v>0</v>
      </c>
      <c r="AJ1238" s="193">
        <f>+IFERROR(VLOOKUP($AF1238,'Limited Loss'!$F$5:$P$124,AJ$3,FALSE),0)</f>
        <v>0</v>
      </c>
      <c r="AK1238" s="100">
        <f>+IFERROR(VLOOKUP($AF1238,'Limited Loss'!$F$5:$P$124,AK$3,FALSE),0)</f>
        <v>0</v>
      </c>
      <c r="AL1238" s="193">
        <f>+IFERROR(VLOOKUP($AF1238,'Limited Loss'!$F$5:$P$124,AL$3,FALSE),0)</f>
        <v>0</v>
      </c>
      <c r="AM1238" s="193">
        <f>+IFERROR(VLOOKUP($AF1238,'Limited Loss'!$F$5:$P$124,AM$3,FALSE),0)</f>
        <v>0</v>
      </c>
      <c r="AN1238" s="193">
        <f>+IFERROR(VLOOKUP($AF1238,'Limited Loss'!$F$5:$P$124,AN$3,FALSE),0)</f>
        <v>0</v>
      </c>
      <c r="AO1238" s="193">
        <f>+IFERROR(VLOOKUP($AF1238,'Limited Loss'!$F$5:$P$124,AO$3,FALSE),0)</f>
        <v>0</v>
      </c>
      <c r="AP1238" s="100">
        <f>+IFERROR(VLOOKUP($AF1238,'Limited Loss'!$F$5:$P$124,AP$3,FALSE),0)</f>
        <v>0</v>
      </c>
      <c r="AQ1238" s="353"/>
      <c r="AR1238" s="331">
        <f t="shared" si="172"/>
        <v>941</v>
      </c>
      <c r="AS1238" s="332">
        <f t="shared" si="172"/>
        <v>2017</v>
      </c>
      <c r="AT1238" s="349">
        <f t="shared" si="170"/>
        <v>0</v>
      </c>
      <c r="AU1238" s="349">
        <f t="shared" si="169"/>
        <v>5723.2528000000002</v>
      </c>
      <c r="AV1238" s="349">
        <f t="shared" si="169"/>
        <v>475086.84240000002</v>
      </c>
      <c r="AW1238" s="349">
        <f t="shared" si="169"/>
        <v>245353.17589999997</v>
      </c>
      <c r="AX1238" s="350">
        <f t="shared" si="169"/>
        <v>468260.4007</v>
      </c>
      <c r="AY1238" s="349">
        <f t="shared" si="169"/>
        <v>0</v>
      </c>
      <c r="AZ1238" s="349">
        <f t="shared" si="169"/>
        <v>8241.148000000001</v>
      </c>
      <c r="BA1238" s="349">
        <f t="shared" si="169"/>
        <v>633300.69050000003</v>
      </c>
      <c r="BB1238" s="349">
        <f t="shared" si="168"/>
        <v>312179.12640000001</v>
      </c>
      <c r="BC1238" s="349">
        <f t="shared" si="168"/>
        <v>929994.64350000001</v>
      </c>
      <c r="BD1238" s="350">
        <f t="shared" si="168"/>
        <v>164800.20200000002</v>
      </c>
      <c r="BE1238" s="349">
        <f t="shared" si="174"/>
        <v>1122351.9336999999</v>
      </c>
      <c r="BF1238" s="375">
        <f t="shared" si="175"/>
        <v>1955787.3465</v>
      </c>
      <c r="BG1238" s="334">
        <f t="shared" si="176"/>
        <v>164800.20200000002</v>
      </c>
    </row>
    <row r="1239" spans="1:59" x14ac:dyDescent="0.2">
      <c r="A1239" s="326" t="str">
        <f t="shared" si="173"/>
        <v>9412018</v>
      </c>
      <c r="B1239">
        <v>941</v>
      </c>
      <c r="C1239" s="327">
        <v>2018</v>
      </c>
      <c r="D1239" s="353">
        <f>+IFERROR(VLOOKUP($A1239,Data_Loss!$A$2:$V$1180,6,FALSE),0)</f>
        <v>0</v>
      </c>
      <c r="E1239" s="353">
        <f>+IFERROR(VLOOKUP($A1239,Data_Loss!$A$2:$V$1180,7,FALSE),0)</f>
        <v>0</v>
      </c>
      <c r="F1239" s="353">
        <f>+IFERROR(VLOOKUP($A1239,Data_Loss!$A$2:$V$1180,8,FALSE),0)</f>
        <v>0</v>
      </c>
      <c r="G1239" s="353">
        <f>+IFERROR(VLOOKUP($A1239,Data_Loss!$A$2:$V$1180,9,FALSE),0)</f>
        <v>12</v>
      </c>
      <c r="H1239" s="353">
        <f>+IFERROR(VLOOKUP($A1239,Data_Loss!$A$2:$V$1180,10,FALSE),0)</f>
        <v>67</v>
      </c>
      <c r="I1239" s="353">
        <f>+IFERROR(VLOOKUP($A1239,Data_Loss!$A$2:$V$1300,12,FALSE),0)</f>
        <v>0</v>
      </c>
      <c r="J1239" s="353">
        <f>+IFERROR(VLOOKUP($A1239,Data_Loss!$A$2:$V$1300,13,FALSE),0)</f>
        <v>0</v>
      </c>
      <c r="K1239" s="353">
        <f>+IFERROR(VLOOKUP($A1239,Data_Loss!$A$2:$V$1300,14,FALSE),0)</f>
        <v>0</v>
      </c>
      <c r="L1239" s="353">
        <f>+IFERROR(VLOOKUP($A1239,Data_Loss!$A$2:$V$1300,15,FALSE),0)</f>
        <v>248151</v>
      </c>
      <c r="M1239" s="353">
        <f>+IFERROR(VLOOKUP($A1239,Data_Loss!$A$2:$V$1300,16,FALSE),0)</f>
        <v>848772</v>
      </c>
      <c r="N1239" s="353">
        <f>+IFERROR(VLOOKUP($A1239,Data_Loss!$A$2:$V$1300,17,FALSE),0)</f>
        <v>0</v>
      </c>
      <c r="O1239" s="353">
        <f>+IFERROR(VLOOKUP($A1239,Data_Loss!$A$2:$V$1300,18,FALSE),0)</f>
        <v>0</v>
      </c>
      <c r="P1239" s="353">
        <f>+IFERROR(VLOOKUP($A1239,Data_Loss!$A$2:$V$1300,19,FALSE),0)</f>
        <v>0</v>
      </c>
      <c r="Q1239" s="353">
        <f>+IFERROR(VLOOKUP($A1239,Data_Loss!$A$2:$V$1300,20,FALSE),0)</f>
        <v>149615</v>
      </c>
      <c r="R1239" s="353">
        <f>+IFERROR(VLOOKUP($A1239,Data_Loss!$A$2:$V$1300,21,FALSE),0)</f>
        <v>799849</v>
      </c>
      <c r="S1239" s="353">
        <f>+IFERROR(VLOOKUP($A1239,Data_Loss!$A$2:$V$1300,22,FALSE),0)</f>
        <v>134227</v>
      </c>
      <c r="T1239" s="191">
        <f>+$I1239*'10k &amp; MO'!C$7+$J1239*'10k &amp; MO'!C$13+$K1239*'10k &amp; MO'!C$19+$L1239*'10k &amp; MO'!C$25+$M1239*'10k &amp; MO'!C$31</f>
        <v>1867.2984000000001</v>
      </c>
      <c r="U1239" s="349">
        <f>+$I1239*'10k &amp; MO'!D$7+$J1239*'10k &amp; MO'!D$13+$K1239*'10k &amp; MO'!D$19+$L1239*'10k &amp; MO'!D$25+$M1239*'10k &amp; MO'!D$31</f>
        <v>65529.301199999994</v>
      </c>
      <c r="V1239" s="349">
        <f>+$I1239*'10k &amp; MO'!E$7+$J1239*'10k &amp; MO'!E$13+$K1239*'10k &amp; MO'!E$19+$L1239*'10k &amp; MO'!E$25+$M1239*'10k &amp; MO'!E$31</f>
        <v>1581416.79</v>
      </c>
      <c r="W1239" s="349">
        <f>+$I1239*'10k &amp; MO'!F$7+$J1239*'10k &amp; MO'!F$13+$K1239*'10k &amp; MO'!F$19+$L1239*'10k &amp; MO'!F$25+$M1239*'10k &amp; MO'!F$31</f>
        <v>643040.08680000005</v>
      </c>
      <c r="X1239" s="349">
        <f>+$I1239*'10k &amp; MO'!G$7+$J1239*'10k &amp; MO'!G$13+$K1239*'10k &amp; MO'!G$19+$L1239*'10k &amp; MO'!G$25+$M1239*'10k &amp; MO'!G$31</f>
        <v>610516.30290000001</v>
      </c>
      <c r="Y1239" s="349">
        <f>+$N1239*'10k &amp; MO'!H$7+$O1239*'10k &amp; MO'!H$13+$P1239*'10k &amp; MO'!H$19+$Q1239*'10k &amp; MO'!H$25+$R1239*'10k &amp; MO'!H$31</f>
        <v>2319.5620999999996</v>
      </c>
      <c r="Z1239" s="349">
        <f>+$N1239*'10k &amp; MO'!I$7+$O1239*'10k &amp; MO'!I$13+$P1239*'10k &amp; MO'!I$19+$Q1239*'10k &amp; MO'!I$25+$R1239*'10k &amp; MO'!I$31</f>
        <v>83354.132100000003</v>
      </c>
      <c r="AA1239" s="349">
        <f>+$N1239*'10k &amp; MO'!J$7+$O1239*'10k &amp; MO'!J$13+$P1239*'10k &amp; MO'!J$19+$Q1239*'10k &amp; MO'!J$25+$R1239*'10k &amp; MO'!J$31</f>
        <v>1026762.8933000001</v>
      </c>
      <c r="AB1239" s="349">
        <f>+$N1239*'10k &amp; MO'!K$7+$O1239*'10k &amp; MO'!K$13+$P1239*'10k &amp; MO'!K$19+$Q1239*'10k &amp; MO'!K$25+$R1239*'10k &amp; MO'!K$31</f>
        <v>575659.37969999993</v>
      </c>
      <c r="AC1239" s="349">
        <f>+$N1239*'10k &amp; MO'!L$7+$O1239*'10k &amp; MO'!L$13+$P1239*'10k &amp; MO'!L$19+$Q1239*'10k &amp; MO'!L$25+$R1239*'10k &amp; MO'!L$31</f>
        <v>697328.41960000002</v>
      </c>
      <c r="AD1239" s="350">
        <f>+S1239*'10k &amp; MO'!O$7</f>
        <v>177985.00200000001</v>
      </c>
      <c r="AF1239" s="192" t="str">
        <f t="shared" si="171"/>
        <v>9412018</v>
      </c>
      <c r="AG1239" s="192">
        <f>+IFERROR(VLOOKUP($AF1239,'Limited Loss'!$F$5:$P$124,AG$3,FALSE),0)</f>
        <v>0</v>
      </c>
      <c r="AH1239" s="193">
        <f>+IFERROR(VLOOKUP($AF1239,'Limited Loss'!$F$5:$P$124,AH$3,FALSE),0)</f>
        <v>0</v>
      </c>
      <c r="AI1239" s="193">
        <f>+IFERROR(VLOOKUP($AF1239,'Limited Loss'!$F$5:$P$124,AI$3,FALSE),0)</f>
        <v>0</v>
      </c>
      <c r="AJ1239" s="193">
        <f>+IFERROR(VLOOKUP($AF1239,'Limited Loss'!$F$5:$P$124,AJ$3,FALSE),0)</f>
        <v>0</v>
      </c>
      <c r="AK1239" s="100">
        <f>+IFERROR(VLOOKUP($AF1239,'Limited Loss'!$F$5:$P$124,AK$3,FALSE),0)</f>
        <v>0</v>
      </c>
      <c r="AL1239" s="193">
        <f>+IFERROR(VLOOKUP($AF1239,'Limited Loss'!$F$5:$P$124,AL$3,FALSE),0)</f>
        <v>0</v>
      </c>
      <c r="AM1239" s="193">
        <f>+IFERROR(VLOOKUP($AF1239,'Limited Loss'!$F$5:$P$124,AM$3,FALSE),0)</f>
        <v>0</v>
      </c>
      <c r="AN1239" s="193">
        <f>+IFERROR(VLOOKUP($AF1239,'Limited Loss'!$F$5:$P$124,AN$3,FALSE),0)</f>
        <v>0</v>
      </c>
      <c r="AO1239" s="193">
        <f>+IFERROR(VLOOKUP($AF1239,'Limited Loss'!$F$5:$P$124,AO$3,FALSE),0)</f>
        <v>0</v>
      </c>
      <c r="AP1239" s="100">
        <f>+IFERROR(VLOOKUP($AF1239,'Limited Loss'!$F$5:$P$124,AP$3,FALSE),0)</f>
        <v>0</v>
      </c>
      <c r="AQ1239" s="353"/>
      <c r="AR1239" s="331">
        <f t="shared" si="172"/>
        <v>941</v>
      </c>
      <c r="AS1239" s="332">
        <f t="shared" si="172"/>
        <v>2018</v>
      </c>
      <c r="AT1239" s="349">
        <f t="shared" si="170"/>
        <v>1867.2984000000001</v>
      </c>
      <c r="AU1239" s="349">
        <f t="shared" si="169"/>
        <v>65529.301199999994</v>
      </c>
      <c r="AV1239" s="349">
        <f t="shared" si="169"/>
        <v>1581416.79</v>
      </c>
      <c r="AW1239" s="349">
        <f t="shared" si="169"/>
        <v>643040.08680000005</v>
      </c>
      <c r="AX1239" s="350">
        <f t="shared" si="169"/>
        <v>610516.30290000001</v>
      </c>
      <c r="AY1239" s="349">
        <f t="shared" si="169"/>
        <v>2319.5620999999996</v>
      </c>
      <c r="AZ1239" s="349">
        <f t="shared" si="169"/>
        <v>83354.132100000003</v>
      </c>
      <c r="BA1239" s="349">
        <f t="shared" si="169"/>
        <v>1026762.8933000001</v>
      </c>
      <c r="BB1239" s="349">
        <f t="shared" si="168"/>
        <v>575659.37969999993</v>
      </c>
      <c r="BC1239" s="349">
        <f t="shared" si="168"/>
        <v>697328.41960000002</v>
      </c>
      <c r="BD1239" s="350">
        <f t="shared" si="168"/>
        <v>177985.00200000001</v>
      </c>
      <c r="BE1239" s="349">
        <f t="shared" si="174"/>
        <v>2761249.9771000003</v>
      </c>
      <c r="BF1239" s="375">
        <f t="shared" si="175"/>
        <v>2526544.1890000002</v>
      </c>
      <c r="BG1239" s="334">
        <f t="shared" si="176"/>
        <v>177985.00200000001</v>
      </c>
    </row>
    <row r="1240" spans="1:59" x14ac:dyDescent="0.2">
      <c r="A1240" s="326" t="str">
        <f t="shared" si="173"/>
        <v>9422014</v>
      </c>
      <c r="B1240">
        <v>942</v>
      </c>
      <c r="C1240" s="327">
        <v>2014</v>
      </c>
      <c r="D1240" s="353">
        <f>+IFERROR(VLOOKUP($A1240,Data_Loss!$A$2:$V$1180,6,FALSE),0)</f>
        <v>0</v>
      </c>
      <c r="E1240" s="353">
        <f>+IFERROR(VLOOKUP($A1240,Data_Loss!$A$2:$V$1180,7,FALSE),0)</f>
        <v>0</v>
      </c>
      <c r="F1240" s="353">
        <f>+IFERROR(VLOOKUP($A1240,Data_Loss!$A$2:$V$1180,8,FALSE),0)</f>
        <v>1</v>
      </c>
      <c r="G1240" s="353">
        <f>+IFERROR(VLOOKUP($A1240,Data_Loss!$A$2:$V$1180,9,FALSE),0)</f>
        <v>6</v>
      </c>
      <c r="H1240" s="353">
        <f>+IFERROR(VLOOKUP($A1240,Data_Loss!$A$2:$V$1180,10,FALSE),0)</f>
        <v>23</v>
      </c>
      <c r="I1240" s="353">
        <f>+IFERROR(VLOOKUP($A1240,Data_Loss!$A$2:$V$1300,12,FALSE),0)</f>
        <v>0</v>
      </c>
      <c r="J1240" s="353">
        <f>+IFERROR(VLOOKUP($A1240,Data_Loss!$A$2:$V$1300,13,FALSE),0)</f>
        <v>0</v>
      </c>
      <c r="K1240" s="353">
        <f>+IFERROR(VLOOKUP($A1240,Data_Loss!$A$2:$V$1300,14,FALSE),0)</f>
        <v>122756</v>
      </c>
      <c r="L1240" s="353">
        <f>+IFERROR(VLOOKUP($A1240,Data_Loss!$A$2:$V$1300,15,FALSE),0)</f>
        <v>135208</v>
      </c>
      <c r="M1240" s="353">
        <f>+IFERROR(VLOOKUP($A1240,Data_Loss!$A$2:$V$1300,16,FALSE),0)</f>
        <v>328954</v>
      </c>
      <c r="N1240" s="353">
        <f>+IFERROR(VLOOKUP($A1240,Data_Loss!$A$2:$V$1300,17,FALSE),0)</f>
        <v>0</v>
      </c>
      <c r="O1240" s="353">
        <f>+IFERROR(VLOOKUP($A1240,Data_Loss!$A$2:$V$1300,18,FALSE),0)</f>
        <v>0</v>
      </c>
      <c r="P1240" s="353">
        <f>+IFERROR(VLOOKUP($A1240,Data_Loss!$A$2:$V$1300,19,FALSE),0)</f>
        <v>179412</v>
      </c>
      <c r="Q1240" s="353">
        <f>+IFERROR(VLOOKUP($A1240,Data_Loss!$A$2:$V$1300,20,FALSE),0)</f>
        <v>79812</v>
      </c>
      <c r="R1240" s="353">
        <f>+IFERROR(VLOOKUP($A1240,Data_Loss!$A$2:$V$1300,21,FALSE),0)</f>
        <v>302678</v>
      </c>
      <c r="S1240" s="353">
        <f>+IFERROR(VLOOKUP($A1240,Data_Loss!$A$2:$V$1300,22,FALSE),0)</f>
        <v>79111</v>
      </c>
      <c r="T1240" s="191">
        <f>+$I1240*'10k &amp; MO'!C$3+$J1240*'10k &amp; MO'!C$9+$K1240*'10k &amp; MO'!C$15+$L1240*'10k &amp; MO'!C$21+$M1240*'10k &amp; MO'!C$27</f>
        <v>0</v>
      </c>
      <c r="U1240" s="349">
        <f>+$I1240*'10k &amp; MO'!D$3+$J1240*'10k &amp; MO'!D$9+$K1240*'10k &amp; MO'!D$15+$L1240*'10k &amp; MO'!D$21+$M1240*'10k &amp; MO'!D$27</f>
        <v>0</v>
      </c>
      <c r="V1240" s="349">
        <f>+$I1240*'10k &amp; MO'!E$3+$J1240*'10k &amp; MO'!E$9+$K1240*'10k &amp; MO'!E$15+$L1240*'10k &amp; MO'!E$21+$M1240*'10k &amp; MO'!E$27</f>
        <v>184625.024</v>
      </c>
      <c r="W1240" s="349">
        <f>+$I1240*'10k &amp; MO'!F$3+$J1240*'10k &amp; MO'!F$9+$K1240*'10k &amp; MO'!F$15+$L1240*'10k &amp; MO'!F$21+$M1240*'10k &amp; MO'!F$27</f>
        <v>166170.63200000001</v>
      </c>
      <c r="X1240" s="349">
        <f>+$I1240*'10k &amp; MO'!G$3+$J1240*'10k &amp; MO'!G$9+$K1240*'10k &amp; MO'!G$15+$L1240*'10k &amp; MO'!G$21+$M1240*'10k &amp; MO'!G$27</f>
        <v>372375.92799999996</v>
      </c>
      <c r="Y1240" s="349">
        <f>+$N1240*'10k &amp; MO'!H$3+$O1240*'10k &amp; MO'!H$9+$P1240*'10k &amp; MO'!H$15+$Q1240*'10k &amp; MO'!H$21+$R1240*'10k &amp; MO'!H$27</f>
        <v>0</v>
      </c>
      <c r="Z1240" s="349">
        <f>+$N1240*'10k &amp; MO'!I$3+$O1240*'10k &amp; MO'!I$9+$P1240*'10k &amp; MO'!I$15+$Q1240*'10k &amp; MO'!I$21+$R1240*'10k &amp; MO'!I$27</f>
        <v>0</v>
      </c>
      <c r="AA1240" s="349">
        <f>+$N1240*'10k &amp; MO'!J$3+$O1240*'10k &amp; MO'!J$9+$P1240*'10k &amp; MO'!J$15+$Q1240*'10k &amp; MO'!J$21+$R1240*'10k &amp; MO'!J$27</f>
        <v>375150.49200000003</v>
      </c>
      <c r="AB1240" s="349">
        <f>+$N1240*'10k &amp; MO'!K$3+$O1240*'10k &amp; MO'!K$9+$P1240*'10k &amp; MO'!K$15+$Q1240*'10k &amp; MO'!K$21+$R1240*'10k &amp; MO'!K$27</f>
        <v>111816.61200000001</v>
      </c>
      <c r="AC1240" s="349">
        <f>+$N1240*'10k &amp; MO'!L$3+$O1240*'10k &amp; MO'!L$9+$P1240*'10k &amp; MO'!L$15+$Q1240*'10k &amp; MO'!L$21+$R1240*'10k &amp; MO'!L$27</f>
        <v>466729.47600000002</v>
      </c>
      <c r="AD1240" s="350">
        <f>+S1240*'10k &amp; MO'!O$3</f>
        <v>84727.880999999994</v>
      </c>
      <c r="AF1240" s="192" t="str">
        <f t="shared" si="171"/>
        <v>9422014</v>
      </c>
      <c r="AG1240" s="192">
        <f>+IFERROR(VLOOKUP($AF1240,'Limited Loss'!$F$5:$P$124,AG$3,FALSE),0)</f>
        <v>0</v>
      </c>
      <c r="AH1240" s="193">
        <f>+IFERROR(VLOOKUP($AF1240,'Limited Loss'!$F$5:$P$124,AH$3,FALSE),0)</f>
        <v>0</v>
      </c>
      <c r="AI1240" s="193">
        <f>+IFERROR(VLOOKUP($AF1240,'Limited Loss'!$F$5:$P$124,AI$3,FALSE),0)</f>
        <v>0</v>
      </c>
      <c r="AJ1240" s="193">
        <f>+IFERROR(VLOOKUP($AF1240,'Limited Loss'!$F$5:$P$124,AJ$3,FALSE),0)</f>
        <v>0</v>
      </c>
      <c r="AK1240" s="100">
        <f>+IFERROR(VLOOKUP($AF1240,'Limited Loss'!$F$5:$P$124,AK$3,FALSE),0)</f>
        <v>0</v>
      </c>
      <c r="AL1240" s="193">
        <f>+IFERROR(VLOOKUP($AF1240,'Limited Loss'!$F$5:$P$124,AL$3,FALSE),0)</f>
        <v>0</v>
      </c>
      <c r="AM1240" s="193">
        <f>+IFERROR(VLOOKUP($AF1240,'Limited Loss'!$F$5:$P$124,AM$3,FALSE),0)</f>
        <v>0</v>
      </c>
      <c r="AN1240" s="193">
        <f>+IFERROR(VLOOKUP($AF1240,'Limited Loss'!$F$5:$P$124,AN$3,FALSE),0)</f>
        <v>0</v>
      </c>
      <c r="AO1240" s="193">
        <f>+IFERROR(VLOOKUP($AF1240,'Limited Loss'!$F$5:$P$124,AO$3,FALSE),0)</f>
        <v>0</v>
      </c>
      <c r="AP1240" s="100">
        <f>+IFERROR(VLOOKUP($AF1240,'Limited Loss'!$F$5:$P$124,AP$3,FALSE),0)</f>
        <v>0</v>
      </c>
      <c r="AQ1240" s="353"/>
      <c r="AR1240" s="331">
        <f t="shared" si="172"/>
        <v>942</v>
      </c>
      <c r="AS1240" s="332">
        <f t="shared" si="172"/>
        <v>2014</v>
      </c>
      <c r="AT1240" s="349">
        <f t="shared" si="170"/>
        <v>0</v>
      </c>
      <c r="AU1240" s="349">
        <f t="shared" si="169"/>
        <v>0</v>
      </c>
      <c r="AV1240" s="349">
        <f t="shared" si="169"/>
        <v>184625.024</v>
      </c>
      <c r="AW1240" s="349">
        <f t="shared" si="169"/>
        <v>166170.63200000001</v>
      </c>
      <c r="AX1240" s="350">
        <f t="shared" si="169"/>
        <v>372375.92799999996</v>
      </c>
      <c r="AY1240" s="349">
        <f t="shared" si="169"/>
        <v>0</v>
      </c>
      <c r="AZ1240" s="349">
        <f t="shared" si="169"/>
        <v>0</v>
      </c>
      <c r="BA1240" s="349">
        <f t="shared" si="169"/>
        <v>375150.49200000003</v>
      </c>
      <c r="BB1240" s="349">
        <f t="shared" si="168"/>
        <v>111816.61200000001</v>
      </c>
      <c r="BC1240" s="349">
        <f t="shared" si="168"/>
        <v>466729.47600000002</v>
      </c>
      <c r="BD1240" s="350">
        <f t="shared" si="168"/>
        <v>84727.880999999994</v>
      </c>
      <c r="BE1240" s="349">
        <f t="shared" si="174"/>
        <v>559775.51600000006</v>
      </c>
      <c r="BF1240" s="375">
        <f t="shared" si="175"/>
        <v>1117092.648</v>
      </c>
      <c r="BG1240" s="334">
        <f t="shared" si="176"/>
        <v>84727.880999999994</v>
      </c>
    </row>
    <row r="1241" spans="1:59" x14ac:dyDescent="0.2">
      <c r="A1241" s="326" t="str">
        <f t="shared" si="173"/>
        <v>9422015</v>
      </c>
      <c r="B1241">
        <v>942</v>
      </c>
      <c r="C1241" s="327">
        <v>2015</v>
      </c>
      <c r="D1241" s="353">
        <f>+IFERROR(VLOOKUP($A1241,Data_Loss!$A$2:$V$1180,6,FALSE),0)</f>
        <v>0</v>
      </c>
      <c r="E1241" s="353">
        <f>+IFERROR(VLOOKUP($A1241,Data_Loss!$A$2:$V$1180,7,FALSE),0)</f>
        <v>0</v>
      </c>
      <c r="F1241" s="353">
        <f>+IFERROR(VLOOKUP($A1241,Data_Loss!$A$2:$V$1180,8,FALSE),0)</f>
        <v>0</v>
      </c>
      <c r="G1241" s="353">
        <f>+IFERROR(VLOOKUP($A1241,Data_Loss!$A$2:$V$1180,9,FALSE),0)</f>
        <v>5</v>
      </c>
      <c r="H1241" s="353">
        <f>+IFERROR(VLOOKUP($A1241,Data_Loss!$A$2:$V$1180,10,FALSE),0)</f>
        <v>27</v>
      </c>
      <c r="I1241" s="353">
        <f>+IFERROR(VLOOKUP($A1241,Data_Loss!$A$2:$V$1300,12,FALSE),0)</f>
        <v>0</v>
      </c>
      <c r="J1241" s="353">
        <f>+IFERROR(VLOOKUP($A1241,Data_Loss!$A$2:$V$1300,13,FALSE),0)</f>
        <v>0</v>
      </c>
      <c r="K1241" s="353">
        <f>+IFERROR(VLOOKUP($A1241,Data_Loss!$A$2:$V$1300,14,FALSE),0)</f>
        <v>0</v>
      </c>
      <c r="L1241" s="353">
        <f>+IFERROR(VLOOKUP($A1241,Data_Loss!$A$2:$V$1300,15,FALSE),0)</f>
        <v>87786</v>
      </c>
      <c r="M1241" s="353">
        <f>+IFERROR(VLOOKUP($A1241,Data_Loss!$A$2:$V$1300,16,FALSE),0)</f>
        <v>298995</v>
      </c>
      <c r="N1241" s="353">
        <f>+IFERROR(VLOOKUP($A1241,Data_Loss!$A$2:$V$1300,17,FALSE),0)</f>
        <v>0</v>
      </c>
      <c r="O1241" s="353">
        <f>+IFERROR(VLOOKUP($A1241,Data_Loss!$A$2:$V$1300,18,FALSE),0)</f>
        <v>0</v>
      </c>
      <c r="P1241" s="353">
        <f>+IFERROR(VLOOKUP($A1241,Data_Loss!$A$2:$V$1300,19,FALSE),0)</f>
        <v>0</v>
      </c>
      <c r="Q1241" s="353">
        <f>+IFERROR(VLOOKUP($A1241,Data_Loss!$A$2:$V$1300,20,FALSE),0)</f>
        <v>146665</v>
      </c>
      <c r="R1241" s="353">
        <f>+IFERROR(VLOOKUP($A1241,Data_Loss!$A$2:$V$1300,21,FALSE),0)</f>
        <v>294679</v>
      </c>
      <c r="S1241" s="353">
        <f>+IFERROR(VLOOKUP($A1241,Data_Loss!$A$2:$V$1300,22,FALSE),0)</f>
        <v>76982</v>
      </c>
      <c r="T1241" s="191">
        <f>+$I1241*'10k &amp; MO'!C$4+$J1241*'10k &amp; MO'!C$10+$K1241*'10k &amp; MO'!C$16+$L1241*'10k &amp; MO'!C$22+$M1241*'10k &amp; MO'!C$28</f>
        <v>0</v>
      </c>
      <c r="U1241" s="349">
        <f>+$I1241*'10k &amp; MO'!D$4+$J1241*'10k &amp; MO'!D$10+$K1241*'10k &amp; MO'!D$16+$L1241*'10k &amp; MO'!D$22+$M1241*'10k &amp; MO'!D$28</f>
        <v>0</v>
      </c>
      <c r="V1241" s="349">
        <f>+$I1241*'10k &amp; MO'!E$4+$J1241*'10k &amp; MO'!E$10+$K1241*'10k &amp; MO'!E$16+$L1241*'10k &amp; MO'!E$22+$M1241*'10k &amp; MO'!E$28</f>
        <v>23325.474000000002</v>
      </c>
      <c r="W1241" s="349">
        <f>+$I1241*'10k &amp; MO'!F$4+$J1241*'10k &amp; MO'!F$10+$K1241*'10k &amp; MO'!F$16+$L1241*'10k &amp; MO'!F$22+$M1241*'10k &amp; MO'!F$28</f>
        <v>102594.1305</v>
      </c>
      <c r="X1241" s="349">
        <f>+$I1241*'10k &amp; MO'!G$4+$J1241*'10k &amp; MO'!G$10+$K1241*'10k &amp; MO'!G$16+$L1241*'10k &amp; MO'!G$22+$M1241*'10k &amp; MO'!G$28</f>
        <v>346127.64779999998</v>
      </c>
      <c r="Y1241" s="349">
        <f>+$N1241*'10k &amp; MO'!H$4+$O1241*'10k &amp; MO'!H$10+$P1241*'10k &amp; MO'!H$16+$Q1241*'10k &amp; MO'!H$22+$R1241*'10k &amp; MO'!H$28</f>
        <v>0</v>
      </c>
      <c r="Z1241" s="349">
        <f>+$N1241*'10k &amp; MO'!I$4+$O1241*'10k &amp; MO'!I$10+$P1241*'10k &amp; MO'!I$16+$Q1241*'10k &amp; MO'!I$22+$R1241*'10k &amp; MO'!I$28</f>
        <v>0</v>
      </c>
      <c r="AA1241" s="349">
        <f>+$N1241*'10k &amp; MO'!J$4+$O1241*'10k &amp; MO'!J$10+$P1241*'10k &amp; MO'!J$16+$Q1241*'10k &amp; MO'!J$22+$R1241*'10k &amp; MO'!J$28</f>
        <v>35824.301800000001</v>
      </c>
      <c r="AB1241" s="349">
        <f>+$N1241*'10k &amp; MO'!K$4+$O1241*'10k &amp; MO'!K$10+$P1241*'10k &amp; MO'!K$16+$Q1241*'10k &amp; MO'!K$22+$R1241*'10k &amp; MO'!K$28</f>
        <v>237649.2365</v>
      </c>
      <c r="AC1241" s="349">
        <f>+$N1241*'10k &amp; MO'!L$4+$O1241*'10k &amp; MO'!L$10+$P1241*'10k &amp; MO'!L$16+$Q1241*'10k &amp; MO'!L$22+$R1241*'10k &amp; MO'!L$28</f>
        <v>435858.59210000001</v>
      </c>
      <c r="AD1241" s="350">
        <f>+S1241*'10k &amp; MO'!O$4</f>
        <v>93302.183999999994</v>
      </c>
      <c r="AF1241" s="192" t="str">
        <f t="shared" si="171"/>
        <v>9422015</v>
      </c>
      <c r="AG1241" s="192">
        <f>+IFERROR(VLOOKUP($AF1241,'Limited Loss'!$F$5:$P$124,AG$3,FALSE),0)</f>
        <v>0</v>
      </c>
      <c r="AH1241" s="193">
        <f>+IFERROR(VLOOKUP($AF1241,'Limited Loss'!$F$5:$P$124,AH$3,FALSE),0)</f>
        <v>0</v>
      </c>
      <c r="AI1241" s="193">
        <f>+IFERROR(VLOOKUP($AF1241,'Limited Loss'!$F$5:$P$124,AI$3,FALSE),0)</f>
        <v>0</v>
      </c>
      <c r="AJ1241" s="193">
        <f>+IFERROR(VLOOKUP($AF1241,'Limited Loss'!$F$5:$P$124,AJ$3,FALSE),0)</f>
        <v>0</v>
      </c>
      <c r="AK1241" s="100">
        <f>+IFERROR(VLOOKUP($AF1241,'Limited Loss'!$F$5:$P$124,AK$3,FALSE),0)</f>
        <v>0</v>
      </c>
      <c r="AL1241" s="193">
        <f>+IFERROR(VLOOKUP($AF1241,'Limited Loss'!$F$5:$P$124,AL$3,FALSE),0)</f>
        <v>0</v>
      </c>
      <c r="AM1241" s="193">
        <f>+IFERROR(VLOOKUP($AF1241,'Limited Loss'!$F$5:$P$124,AM$3,FALSE),0)</f>
        <v>0</v>
      </c>
      <c r="AN1241" s="193">
        <f>+IFERROR(VLOOKUP($AF1241,'Limited Loss'!$F$5:$P$124,AN$3,FALSE),0)</f>
        <v>0</v>
      </c>
      <c r="AO1241" s="193">
        <f>+IFERROR(VLOOKUP($AF1241,'Limited Loss'!$F$5:$P$124,AO$3,FALSE),0)</f>
        <v>0</v>
      </c>
      <c r="AP1241" s="100">
        <f>+IFERROR(VLOOKUP($AF1241,'Limited Loss'!$F$5:$P$124,AP$3,FALSE),0)</f>
        <v>0</v>
      </c>
      <c r="AQ1241" s="353"/>
      <c r="AR1241" s="331">
        <f t="shared" si="172"/>
        <v>942</v>
      </c>
      <c r="AS1241" s="332">
        <f t="shared" si="172"/>
        <v>2015</v>
      </c>
      <c r="AT1241" s="349">
        <f t="shared" si="170"/>
        <v>0</v>
      </c>
      <c r="AU1241" s="349">
        <f t="shared" si="169"/>
        <v>0</v>
      </c>
      <c r="AV1241" s="349">
        <f t="shared" si="169"/>
        <v>23325.474000000002</v>
      </c>
      <c r="AW1241" s="349">
        <f t="shared" si="169"/>
        <v>102594.1305</v>
      </c>
      <c r="AX1241" s="350">
        <f t="shared" si="169"/>
        <v>346127.64779999998</v>
      </c>
      <c r="AY1241" s="349">
        <f t="shared" si="169"/>
        <v>0</v>
      </c>
      <c r="AZ1241" s="349">
        <f t="shared" si="169"/>
        <v>0</v>
      </c>
      <c r="BA1241" s="349">
        <f t="shared" si="169"/>
        <v>35824.301800000001</v>
      </c>
      <c r="BB1241" s="349">
        <f t="shared" si="168"/>
        <v>237649.2365</v>
      </c>
      <c r="BC1241" s="349">
        <f t="shared" si="168"/>
        <v>435858.59210000001</v>
      </c>
      <c r="BD1241" s="350">
        <f t="shared" si="168"/>
        <v>93302.183999999994</v>
      </c>
      <c r="BE1241" s="349">
        <f t="shared" si="174"/>
        <v>59149.775800000003</v>
      </c>
      <c r="BF1241" s="375">
        <f t="shared" si="175"/>
        <v>1122229.6069</v>
      </c>
      <c r="BG1241" s="334">
        <f t="shared" si="176"/>
        <v>93302.183999999994</v>
      </c>
    </row>
    <row r="1242" spans="1:59" x14ac:dyDescent="0.2">
      <c r="A1242" s="326" t="str">
        <f t="shared" si="173"/>
        <v>9422016</v>
      </c>
      <c r="B1242">
        <v>942</v>
      </c>
      <c r="C1242" s="327">
        <v>2016</v>
      </c>
      <c r="D1242" s="353">
        <f>+IFERROR(VLOOKUP($A1242,Data_Loss!$A$2:$V$1180,6,FALSE),0)</f>
        <v>0</v>
      </c>
      <c r="E1242" s="353">
        <f>+IFERROR(VLOOKUP($A1242,Data_Loss!$A$2:$V$1180,7,FALSE),0)</f>
        <v>0</v>
      </c>
      <c r="F1242" s="353">
        <f>+IFERROR(VLOOKUP($A1242,Data_Loss!$A$2:$V$1180,8,FALSE),0)</f>
        <v>1</v>
      </c>
      <c r="G1242" s="353">
        <f>+IFERROR(VLOOKUP($A1242,Data_Loss!$A$2:$V$1180,9,FALSE),0)</f>
        <v>7</v>
      </c>
      <c r="H1242" s="353">
        <f>+IFERROR(VLOOKUP($A1242,Data_Loss!$A$2:$V$1180,10,FALSE),0)</f>
        <v>19</v>
      </c>
      <c r="I1242" s="353">
        <f>+IFERROR(VLOOKUP($A1242,Data_Loss!$A$2:$V$1300,12,FALSE),0)</f>
        <v>0</v>
      </c>
      <c r="J1242" s="353">
        <f>+IFERROR(VLOOKUP($A1242,Data_Loss!$A$2:$V$1300,13,FALSE),0)</f>
        <v>0</v>
      </c>
      <c r="K1242" s="353">
        <f>+IFERROR(VLOOKUP($A1242,Data_Loss!$A$2:$V$1300,14,FALSE),0)</f>
        <v>101637</v>
      </c>
      <c r="L1242" s="353">
        <f>+IFERROR(VLOOKUP($A1242,Data_Loss!$A$2:$V$1300,15,FALSE),0)</f>
        <v>189366</v>
      </c>
      <c r="M1242" s="353">
        <f>+IFERROR(VLOOKUP($A1242,Data_Loss!$A$2:$V$1300,16,FALSE),0)</f>
        <v>280450</v>
      </c>
      <c r="N1242" s="353">
        <f>+IFERROR(VLOOKUP($A1242,Data_Loss!$A$2:$V$1300,17,FALSE),0)</f>
        <v>0</v>
      </c>
      <c r="O1242" s="353">
        <f>+IFERROR(VLOOKUP($A1242,Data_Loss!$A$2:$V$1300,18,FALSE),0)</f>
        <v>0</v>
      </c>
      <c r="P1242" s="353">
        <f>+IFERROR(VLOOKUP($A1242,Data_Loss!$A$2:$V$1300,19,FALSE),0)</f>
        <v>170000</v>
      </c>
      <c r="Q1242" s="353">
        <f>+IFERROR(VLOOKUP($A1242,Data_Loss!$A$2:$V$1300,20,FALSE),0)</f>
        <v>178686</v>
      </c>
      <c r="R1242" s="353">
        <f>+IFERROR(VLOOKUP($A1242,Data_Loss!$A$2:$V$1300,21,FALSE),0)</f>
        <v>252701</v>
      </c>
      <c r="S1242" s="353">
        <f>+IFERROR(VLOOKUP($A1242,Data_Loss!$A$2:$V$1300,22,FALSE),0)</f>
        <v>56334</v>
      </c>
      <c r="T1242" s="191">
        <f>+$I1242*'10k &amp; MO'!C$5+$J1242*'10k &amp; MO'!C$11+$K1242*'10k &amp; MO'!C$17+$L1242*'10k &amp; MO'!C$23+$M1242*'10k &amp; MO'!C$29</f>
        <v>0</v>
      </c>
      <c r="U1242" s="349">
        <f>+$I1242*'10k &amp; MO'!D$5+$J1242*'10k &amp; MO'!D$11+$K1242*'10k &amp; MO'!D$17+$L1242*'10k &amp; MO'!D$23+$M1242*'10k &amp; MO'!D$29</f>
        <v>599.65829999999994</v>
      </c>
      <c r="V1242" s="349">
        <f>+$I1242*'10k &amp; MO'!E$5+$J1242*'10k &amp; MO'!E$11+$K1242*'10k &amp; MO'!E$17+$L1242*'10k &amp; MO'!E$23+$M1242*'10k &amp; MO'!E$29</f>
        <v>252189.12049999996</v>
      </c>
      <c r="W1242" s="349">
        <f>+$I1242*'10k &amp; MO'!F$5+$J1242*'10k &amp; MO'!F$11+$K1242*'10k &amp; MO'!F$17+$L1242*'10k &amp; MO'!F$23+$M1242*'10k &amp; MO'!F$29</f>
        <v>226900.15120000002</v>
      </c>
      <c r="X1242" s="349">
        <f>+$I1242*'10k &amp; MO'!G$5+$J1242*'10k &amp; MO'!G$11+$K1242*'10k &amp; MO'!G$17+$L1242*'10k &amp; MO'!G$23+$M1242*'10k &amp; MO'!G$29</f>
        <v>297756.07149999996</v>
      </c>
      <c r="Y1242" s="349">
        <f>+$N1242*'10k &amp; MO'!H$5+$O1242*'10k &amp; MO'!H$11+$P1242*'10k &amp; MO'!H$17+$Q1242*'10k &amp; MO'!H$23+$R1242*'10k &amp; MO'!H$29</f>
        <v>0</v>
      </c>
      <c r="Z1242" s="349">
        <f>+$N1242*'10k &amp; MO'!I$5+$O1242*'10k &amp; MO'!I$11+$P1242*'10k &amp; MO'!I$17+$Q1242*'10k &amp; MO'!I$23+$R1242*'10k &amp; MO'!I$29</f>
        <v>561</v>
      </c>
      <c r="AA1242" s="349">
        <f>+$N1242*'10k &amp; MO'!J$5+$O1242*'10k &amp; MO'!J$11+$P1242*'10k &amp; MO'!J$17+$Q1242*'10k &amp; MO'!J$23+$R1242*'10k &amp; MO'!J$29</f>
        <v>409173.7145</v>
      </c>
      <c r="AB1242" s="349">
        <f>+$N1242*'10k &amp; MO'!K$5+$O1242*'10k &amp; MO'!K$11+$P1242*'10k &amp; MO'!K$17+$Q1242*'10k &amp; MO'!K$23+$R1242*'10k &amp; MO'!K$29</f>
        <v>321944.79690000002</v>
      </c>
      <c r="AC1242" s="349">
        <f>+$N1242*'10k &amp; MO'!L$5+$O1242*'10k &amp; MO'!L$11+$P1242*'10k &amp; MO'!L$17+$Q1242*'10k &amp; MO'!L$23+$R1242*'10k &amp; MO'!L$29</f>
        <v>392847.87520000001</v>
      </c>
      <c r="AD1242" s="350">
        <f>+S1242*'10k &amp; MO'!O$5</f>
        <v>75938.232000000004</v>
      </c>
      <c r="AF1242" s="192" t="str">
        <f t="shared" si="171"/>
        <v>9422016</v>
      </c>
      <c r="AG1242" s="192">
        <f>+IFERROR(VLOOKUP($AF1242,'Limited Loss'!$F$5:$P$124,AG$3,FALSE),0)</f>
        <v>0</v>
      </c>
      <c r="AH1242" s="193">
        <f>+IFERROR(VLOOKUP($AF1242,'Limited Loss'!$F$5:$P$124,AH$3,FALSE),0)</f>
        <v>0</v>
      </c>
      <c r="AI1242" s="193">
        <f>+IFERROR(VLOOKUP($AF1242,'Limited Loss'!$F$5:$P$124,AI$3,FALSE),0)</f>
        <v>0</v>
      </c>
      <c r="AJ1242" s="193">
        <f>+IFERROR(VLOOKUP($AF1242,'Limited Loss'!$F$5:$P$124,AJ$3,FALSE),0)</f>
        <v>0</v>
      </c>
      <c r="AK1242" s="100">
        <f>+IFERROR(VLOOKUP($AF1242,'Limited Loss'!$F$5:$P$124,AK$3,FALSE),0)</f>
        <v>0</v>
      </c>
      <c r="AL1242" s="193">
        <f>+IFERROR(VLOOKUP($AF1242,'Limited Loss'!$F$5:$P$124,AL$3,FALSE),0)</f>
        <v>0</v>
      </c>
      <c r="AM1242" s="193">
        <f>+IFERROR(VLOOKUP($AF1242,'Limited Loss'!$F$5:$P$124,AM$3,FALSE),0)</f>
        <v>0</v>
      </c>
      <c r="AN1242" s="193">
        <f>+IFERROR(VLOOKUP($AF1242,'Limited Loss'!$F$5:$P$124,AN$3,FALSE),0)</f>
        <v>0</v>
      </c>
      <c r="AO1242" s="193">
        <f>+IFERROR(VLOOKUP($AF1242,'Limited Loss'!$F$5:$P$124,AO$3,FALSE),0)</f>
        <v>0</v>
      </c>
      <c r="AP1242" s="100">
        <f>+IFERROR(VLOOKUP($AF1242,'Limited Loss'!$F$5:$P$124,AP$3,FALSE),0)</f>
        <v>0</v>
      </c>
      <c r="AQ1242" s="353"/>
      <c r="AR1242" s="331">
        <f t="shared" si="172"/>
        <v>942</v>
      </c>
      <c r="AS1242" s="332">
        <f t="shared" si="172"/>
        <v>2016</v>
      </c>
      <c r="AT1242" s="349">
        <f t="shared" si="170"/>
        <v>0</v>
      </c>
      <c r="AU1242" s="349">
        <f t="shared" si="169"/>
        <v>599.65829999999994</v>
      </c>
      <c r="AV1242" s="349">
        <f t="shared" si="169"/>
        <v>252189.12049999996</v>
      </c>
      <c r="AW1242" s="349">
        <f t="shared" si="169"/>
        <v>226900.15120000002</v>
      </c>
      <c r="AX1242" s="350">
        <f t="shared" si="169"/>
        <v>297756.07149999996</v>
      </c>
      <c r="AY1242" s="349">
        <f t="shared" si="169"/>
        <v>0</v>
      </c>
      <c r="AZ1242" s="349">
        <f t="shared" si="169"/>
        <v>561</v>
      </c>
      <c r="BA1242" s="349">
        <f t="shared" si="169"/>
        <v>409173.7145</v>
      </c>
      <c r="BB1242" s="349">
        <f t="shared" si="168"/>
        <v>321944.79690000002</v>
      </c>
      <c r="BC1242" s="349">
        <f t="shared" si="168"/>
        <v>392847.87520000001</v>
      </c>
      <c r="BD1242" s="350">
        <f t="shared" si="168"/>
        <v>75938.232000000004</v>
      </c>
      <c r="BE1242" s="349">
        <f t="shared" si="174"/>
        <v>662523.49329999997</v>
      </c>
      <c r="BF1242" s="375">
        <f t="shared" si="175"/>
        <v>1239448.8947999999</v>
      </c>
      <c r="BG1242" s="334">
        <f t="shared" si="176"/>
        <v>75938.232000000004</v>
      </c>
    </row>
    <row r="1243" spans="1:59" x14ac:dyDescent="0.2">
      <c r="A1243" s="326" t="str">
        <f t="shared" si="173"/>
        <v>9422017</v>
      </c>
      <c r="B1243">
        <v>942</v>
      </c>
      <c r="C1243" s="327">
        <v>2017</v>
      </c>
      <c r="D1243" s="353">
        <f>+IFERROR(VLOOKUP($A1243,Data_Loss!$A$2:$V$1180,6,FALSE),0)</f>
        <v>0</v>
      </c>
      <c r="E1243" s="353">
        <f>+IFERROR(VLOOKUP($A1243,Data_Loss!$A$2:$V$1180,7,FALSE),0)</f>
        <v>0</v>
      </c>
      <c r="F1243" s="353">
        <f>+IFERROR(VLOOKUP($A1243,Data_Loss!$A$2:$V$1180,8,FALSE),0)</f>
        <v>1</v>
      </c>
      <c r="G1243" s="353">
        <f>+IFERROR(VLOOKUP($A1243,Data_Loss!$A$2:$V$1180,9,FALSE),0)</f>
        <v>7</v>
      </c>
      <c r="H1243" s="353">
        <f>+IFERROR(VLOOKUP($A1243,Data_Loss!$A$2:$V$1180,10,FALSE),0)</f>
        <v>35</v>
      </c>
      <c r="I1243" s="353">
        <f>+IFERROR(VLOOKUP($A1243,Data_Loss!$A$2:$V$1300,12,FALSE),0)</f>
        <v>0</v>
      </c>
      <c r="J1243" s="353">
        <f>+IFERROR(VLOOKUP($A1243,Data_Loss!$A$2:$V$1300,13,FALSE),0)</f>
        <v>0</v>
      </c>
      <c r="K1243" s="353">
        <f>+IFERROR(VLOOKUP($A1243,Data_Loss!$A$2:$V$1300,14,FALSE),0)</f>
        <v>86597</v>
      </c>
      <c r="L1243" s="353">
        <f>+IFERROR(VLOOKUP($A1243,Data_Loss!$A$2:$V$1300,15,FALSE),0)</f>
        <v>124873</v>
      </c>
      <c r="M1243" s="353">
        <f>+IFERROR(VLOOKUP($A1243,Data_Loss!$A$2:$V$1300,16,FALSE),0)</f>
        <v>331431</v>
      </c>
      <c r="N1243" s="353">
        <f>+IFERROR(VLOOKUP($A1243,Data_Loss!$A$2:$V$1300,17,FALSE),0)</f>
        <v>0</v>
      </c>
      <c r="O1243" s="353">
        <f>+IFERROR(VLOOKUP($A1243,Data_Loss!$A$2:$V$1300,18,FALSE),0)</f>
        <v>0</v>
      </c>
      <c r="P1243" s="353">
        <f>+IFERROR(VLOOKUP($A1243,Data_Loss!$A$2:$V$1300,19,FALSE),0)</f>
        <v>58185</v>
      </c>
      <c r="Q1243" s="353">
        <f>+IFERROR(VLOOKUP($A1243,Data_Loss!$A$2:$V$1300,20,FALSE),0)</f>
        <v>91072</v>
      </c>
      <c r="R1243" s="353">
        <f>+IFERROR(VLOOKUP($A1243,Data_Loss!$A$2:$V$1300,21,FALSE),0)</f>
        <v>397222</v>
      </c>
      <c r="S1243" s="353">
        <f>+IFERROR(VLOOKUP($A1243,Data_Loss!$A$2:$V$1300,22,FALSE),0)</f>
        <v>73447</v>
      </c>
      <c r="T1243" s="191">
        <f>+$I1243*'10k &amp; MO'!C$6+$J1243*'10k &amp; MO'!C$12+$K1243*'10k &amp; MO'!C$18+$L1243*'10k &amp; MO'!C$24+$M1243*'10k &amp; MO'!C$30</f>
        <v>0</v>
      </c>
      <c r="U1243" s="349">
        <f>+$I1243*'10k &amp; MO'!D$6+$J1243*'10k &amp; MO'!D$12+$K1243*'10k &amp; MO'!D$18+$L1243*'10k &amp; MO'!D$24+$M1243*'10k &amp; MO'!D$30</f>
        <v>5513.8696</v>
      </c>
      <c r="V1243" s="349">
        <f>+$I1243*'10k &amp; MO'!E$6+$J1243*'10k &amp; MO'!E$12+$K1243*'10k &amp; MO'!E$18+$L1243*'10k &amp; MO'!E$24+$M1243*'10k &amp; MO'!E$30</f>
        <v>387762.07980000007</v>
      </c>
      <c r="W1243" s="349">
        <f>+$I1243*'10k &amp; MO'!F$6+$J1243*'10k &amp; MO'!F$12+$K1243*'10k &amp; MO'!F$18+$L1243*'10k &amp; MO'!F$24+$M1243*'10k &amp; MO'!F$30</f>
        <v>175027.92300000001</v>
      </c>
      <c r="X1243" s="349">
        <f>+$I1243*'10k &amp; MO'!G$6+$J1243*'10k &amp; MO'!G$12+$K1243*'10k &amp; MO'!G$18+$L1243*'10k &amp; MO'!G$24+$M1243*'10k &amp; MO'!G$30</f>
        <v>373788.94799999997</v>
      </c>
      <c r="Y1243" s="349">
        <f>+$N1243*'10k &amp; MO'!H$6+$O1243*'10k &amp; MO'!H$12+$P1243*'10k &amp; MO'!H$18+$Q1243*'10k &amp; MO'!H$24+$R1243*'10k &amp; MO'!H$30</f>
        <v>0</v>
      </c>
      <c r="Z1243" s="349">
        <f>+$N1243*'10k &amp; MO'!I$6+$O1243*'10k &amp; MO'!I$12+$P1243*'10k &amp; MO'!I$18+$Q1243*'10k &amp; MO'!I$24+$R1243*'10k &amp; MO'!I$30</f>
        <v>5768.6769999999997</v>
      </c>
      <c r="AA1243" s="349">
        <f>+$N1243*'10k &amp; MO'!J$6+$O1243*'10k &amp; MO'!J$12+$P1243*'10k &amp; MO'!J$18+$Q1243*'10k &amp; MO'!J$24+$R1243*'10k &amp; MO'!J$30</f>
        <v>423235.08120000002</v>
      </c>
      <c r="AB1243" s="349">
        <f>+$N1243*'10k &amp; MO'!K$6+$O1243*'10k &amp; MO'!K$12+$P1243*'10k &amp; MO'!K$18+$Q1243*'10k &amp; MO'!K$24+$R1243*'10k &amp; MO'!K$30</f>
        <v>204780.75670000003</v>
      </c>
      <c r="AC1243" s="349">
        <f>+$N1243*'10k &amp; MO'!L$6+$O1243*'10k &amp; MO'!L$12+$P1243*'10k &amp; MO'!L$18+$Q1243*'10k &amp; MO'!L$24+$R1243*'10k &amp; MO'!L$30</f>
        <v>594007.3983</v>
      </c>
      <c r="AD1243" s="350">
        <f>+S1243*'10k &amp; MO'!O$6</f>
        <v>98859.662000000011</v>
      </c>
      <c r="AF1243" s="192" t="str">
        <f t="shared" si="171"/>
        <v>9422017</v>
      </c>
      <c r="AG1243" s="192">
        <f>+IFERROR(VLOOKUP($AF1243,'Limited Loss'!$F$5:$P$124,AG$3,FALSE),0)</f>
        <v>0</v>
      </c>
      <c r="AH1243" s="193">
        <f>+IFERROR(VLOOKUP($AF1243,'Limited Loss'!$F$5:$P$124,AH$3,FALSE),0)</f>
        <v>0</v>
      </c>
      <c r="AI1243" s="193">
        <f>+IFERROR(VLOOKUP($AF1243,'Limited Loss'!$F$5:$P$124,AI$3,FALSE),0)</f>
        <v>0</v>
      </c>
      <c r="AJ1243" s="193">
        <f>+IFERROR(VLOOKUP($AF1243,'Limited Loss'!$F$5:$P$124,AJ$3,FALSE),0)</f>
        <v>0</v>
      </c>
      <c r="AK1243" s="100">
        <f>+IFERROR(VLOOKUP($AF1243,'Limited Loss'!$F$5:$P$124,AK$3,FALSE),0)</f>
        <v>0</v>
      </c>
      <c r="AL1243" s="193">
        <f>+IFERROR(VLOOKUP($AF1243,'Limited Loss'!$F$5:$P$124,AL$3,FALSE),0)</f>
        <v>0</v>
      </c>
      <c r="AM1243" s="193">
        <f>+IFERROR(VLOOKUP($AF1243,'Limited Loss'!$F$5:$P$124,AM$3,FALSE),0)</f>
        <v>0</v>
      </c>
      <c r="AN1243" s="193">
        <f>+IFERROR(VLOOKUP($AF1243,'Limited Loss'!$F$5:$P$124,AN$3,FALSE),0)</f>
        <v>0</v>
      </c>
      <c r="AO1243" s="193">
        <f>+IFERROR(VLOOKUP($AF1243,'Limited Loss'!$F$5:$P$124,AO$3,FALSE),0)</f>
        <v>0</v>
      </c>
      <c r="AP1243" s="100">
        <f>+IFERROR(VLOOKUP($AF1243,'Limited Loss'!$F$5:$P$124,AP$3,FALSE),0)</f>
        <v>0</v>
      </c>
      <c r="AQ1243" s="353"/>
      <c r="AR1243" s="331">
        <f t="shared" si="172"/>
        <v>942</v>
      </c>
      <c r="AS1243" s="332">
        <f t="shared" si="172"/>
        <v>2017</v>
      </c>
      <c r="AT1243" s="349">
        <f t="shared" si="170"/>
        <v>0</v>
      </c>
      <c r="AU1243" s="349">
        <f t="shared" si="169"/>
        <v>5513.8696</v>
      </c>
      <c r="AV1243" s="349">
        <f t="shared" si="169"/>
        <v>387762.07980000007</v>
      </c>
      <c r="AW1243" s="349">
        <f t="shared" si="169"/>
        <v>175027.92300000001</v>
      </c>
      <c r="AX1243" s="350">
        <f t="shared" si="169"/>
        <v>373788.94799999997</v>
      </c>
      <c r="AY1243" s="349">
        <f t="shared" si="169"/>
        <v>0</v>
      </c>
      <c r="AZ1243" s="349">
        <f t="shared" si="169"/>
        <v>5768.6769999999997</v>
      </c>
      <c r="BA1243" s="349">
        <f t="shared" si="169"/>
        <v>423235.08120000002</v>
      </c>
      <c r="BB1243" s="349">
        <f t="shared" si="168"/>
        <v>204780.75670000003</v>
      </c>
      <c r="BC1243" s="349">
        <f t="shared" si="168"/>
        <v>594007.3983</v>
      </c>
      <c r="BD1243" s="350">
        <f t="shared" si="168"/>
        <v>98859.662000000011</v>
      </c>
      <c r="BE1243" s="349">
        <f t="shared" si="174"/>
        <v>822279.70760000008</v>
      </c>
      <c r="BF1243" s="375">
        <f t="shared" si="175"/>
        <v>1347605.0260000001</v>
      </c>
      <c r="BG1243" s="334">
        <f t="shared" si="176"/>
        <v>98859.662000000011</v>
      </c>
    </row>
    <row r="1244" spans="1:59" x14ac:dyDescent="0.2">
      <c r="A1244" s="326" t="str">
        <f t="shared" si="173"/>
        <v>9422018</v>
      </c>
      <c r="B1244">
        <v>942</v>
      </c>
      <c r="C1244" s="327">
        <v>2018</v>
      </c>
      <c r="D1244" s="353">
        <f>+IFERROR(VLOOKUP($A1244,Data_Loss!$A$2:$V$1180,6,FALSE),0)</f>
        <v>0</v>
      </c>
      <c r="E1244" s="353">
        <f>+IFERROR(VLOOKUP($A1244,Data_Loss!$A$2:$V$1180,7,FALSE),0)</f>
        <v>0</v>
      </c>
      <c r="F1244" s="353">
        <f>+IFERROR(VLOOKUP($A1244,Data_Loss!$A$2:$V$1180,8,FALSE),0)</f>
        <v>0</v>
      </c>
      <c r="G1244" s="353">
        <f>+IFERROR(VLOOKUP($A1244,Data_Loss!$A$2:$V$1180,9,FALSE),0)</f>
        <v>8</v>
      </c>
      <c r="H1244" s="353">
        <f>+IFERROR(VLOOKUP($A1244,Data_Loss!$A$2:$V$1180,10,FALSE),0)</f>
        <v>29</v>
      </c>
      <c r="I1244" s="353">
        <f>+IFERROR(VLOOKUP($A1244,Data_Loss!$A$2:$V$1300,12,FALSE),0)</f>
        <v>0</v>
      </c>
      <c r="J1244" s="353">
        <f>+IFERROR(VLOOKUP($A1244,Data_Loss!$A$2:$V$1300,13,FALSE),0)</f>
        <v>0</v>
      </c>
      <c r="K1244" s="353">
        <f>+IFERROR(VLOOKUP($A1244,Data_Loss!$A$2:$V$1300,14,FALSE),0)</f>
        <v>0</v>
      </c>
      <c r="L1244" s="353">
        <f>+IFERROR(VLOOKUP($A1244,Data_Loss!$A$2:$V$1300,15,FALSE),0)</f>
        <v>201593</v>
      </c>
      <c r="M1244" s="353">
        <f>+IFERROR(VLOOKUP($A1244,Data_Loss!$A$2:$V$1300,16,FALSE),0)</f>
        <v>180157</v>
      </c>
      <c r="N1244" s="353">
        <f>+IFERROR(VLOOKUP($A1244,Data_Loss!$A$2:$V$1300,17,FALSE),0)</f>
        <v>0</v>
      </c>
      <c r="O1244" s="353">
        <f>+IFERROR(VLOOKUP($A1244,Data_Loss!$A$2:$V$1300,18,FALSE),0)</f>
        <v>0</v>
      </c>
      <c r="P1244" s="353">
        <f>+IFERROR(VLOOKUP($A1244,Data_Loss!$A$2:$V$1300,19,FALSE),0)</f>
        <v>0</v>
      </c>
      <c r="Q1244" s="353">
        <f>+IFERROR(VLOOKUP($A1244,Data_Loss!$A$2:$V$1300,20,FALSE),0)</f>
        <v>288934</v>
      </c>
      <c r="R1244" s="353">
        <f>+IFERROR(VLOOKUP($A1244,Data_Loss!$A$2:$V$1300,21,FALSE),0)</f>
        <v>195561</v>
      </c>
      <c r="S1244" s="353">
        <f>+IFERROR(VLOOKUP($A1244,Data_Loss!$A$2:$V$1300,22,FALSE),0)</f>
        <v>68290</v>
      </c>
      <c r="T1244" s="191">
        <f>+$I1244*'10k &amp; MO'!C$7+$J1244*'10k &amp; MO'!C$13+$K1244*'10k &amp; MO'!C$19+$L1244*'10k &amp; MO'!C$25+$M1244*'10k &amp; MO'!C$31</f>
        <v>396.34540000000004</v>
      </c>
      <c r="U1244" s="349">
        <f>+$I1244*'10k &amp; MO'!D$7+$J1244*'10k &amp; MO'!D$13+$K1244*'10k &amp; MO'!D$19+$L1244*'10k &amp; MO'!D$25+$M1244*'10k &amp; MO'!D$31</f>
        <v>18495.771799999999</v>
      </c>
      <c r="V1244" s="349">
        <f>+$I1244*'10k &amp; MO'!E$7+$J1244*'10k &amp; MO'!E$13+$K1244*'10k &amp; MO'!E$19+$L1244*'10k &amp; MO'!E$25+$M1244*'10k &amp; MO'!E$31</f>
        <v>570067.65300000005</v>
      </c>
      <c r="W1244" s="349">
        <f>+$I1244*'10k &amp; MO'!F$7+$J1244*'10k &amp; MO'!F$13+$K1244*'10k &amp; MO'!F$19+$L1244*'10k &amp; MO'!F$25+$M1244*'10k &amp; MO'!F$31</f>
        <v>252886.1575</v>
      </c>
      <c r="X1244" s="349">
        <f>+$I1244*'10k &amp; MO'!G$7+$J1244*'10k &amp; MO'!G$13+$K1244*'10k &amp; MO'!G$19+$L1244*'10k &amp; MO'!G$25+$M1244*'10k &amp; MO'!G$31</f>
        <v>145118.29149999999</v>
      </c>
      <c r="Y1244" s="349">
        <f>+$N1244*'10k &amp; MO'!H$7+$O1244*'10k &amp; MO'!H$13+$P1244*'10k &amp; MO'!H$19+$Q1244*'10k &amp; MO'!H$25+$R1244*'10k &amp; MO'!H$31</f>
        <v>567.12689999999998</v>
      </c>
      <c r="Z1244" s="349">
        <f>+$N1244*'10k &amp; MO'!I$7+$O1244*'10k &amp; MO'!I$13+$P1244*'10k &amp; MO'!I$19+$Q1244*'10k &amp; MO'!I$25+$R1244*'10k &amp; MO'!I$31</f>
        <v>27546.708500000001</v>
      </c>
      <c r="AA1244" s="349">
        <f>+$N1244*'10k &amp; MO'!J$7+$O1244*'10k &amp; MO'!J$13+$P1244*'10k &amp; MO'!J$19+$Q1244*'10k &amp; MO'!J$25+$R1244*'10k &amp; MO'!J$31</f>
        <v>610568.91899999999</v>
      </c>
      <c r="AB1244" s="349">
        <f>+$N1244*'10k &amp; MO'!K$7+$O1244*'10k &amp; MO'!K$13+$P1244*'10k &amp; MO'!K$19+$Q1244*'10k &amp; MO'!K$25+$R1244*'10k &amp; MO'!K$31</f>
        <v>386161.0208</v>
      </c>
      <c r="AC1244" s="349">
        <f>+$N1244*'10k &amp; MO'!L$7+$O1244*'10k &amp; MO'!L$13+$P1244*'10k &amp; MO'!L$19+$Q1244*'10k &amp; MO'!L$25+$R1244*'10k &amp; MO'!L$31</f>
        <v>212890.37640000001</v>
      </c>
      <c r="AD1244" s="350">
        <f>+S1244*'10k &amp; MO'!O$7</f>
        <v>90552.540000000008</v>
      </c>
      <c r="AF1244" s="192" t="str">
        <f t="shared" si="171"/>
        <v>9422018</v>
      </c>
      <c r="AG1244" s="192">
        <f>+IFERROR(VLOOKUP($AF1244,'Limited Loss'!$F$5:$P$124,AG$3,FALSE),0)</f>
        <v>0</v>
      </c>
      <c r="AH1244" s="193">
        <f>+IFERROR(VLOOKUP($AF1244,'Limited Loss'!$F$5:$P$124,AH$3,FALSE),0)</f>
        <v>0</v>
      </c>
      <c r="AI1244" s="193">
        <f>+IFERROR(VLOOKUP($AF1244,'Limited Loss'!$F$5:$P$124,AI$3,FALSE),0)</f>
        <v>0</v>
      </c>
      <c r="AJ1244" s="193">
        <f>+IFERROR(VLOOKUP($AF1244,'Limited Loss'!$F$5:$P$124,AJ$3,FALSE),0)</f>
        <v>0</v>
      </c>
      <c r="AK1244" s="100">
        <f>+IFERROR(VLOOKUP($AF1244,'Limited Loss'!$F$5:$P$124,AK$3,FALSE),0)</f>
        <v>0</v>
      </c>
      <c r="AL1244" s="193">
        <f>+IFERROR(VLOOKUP($AF1244,'Limited Loss'!$F$5:$P$124,AL$3,FALSE),0)</f>
        <v>0</v>
      </c>
      <c r="AM1244" s="193">
        <f>+IFERROR(VLOOKUP($AF1244,'Limited Loss'!$F$5:$P$124,AM$3,FALSE),0)</f>
        <v>0</v>
      </c>
      <c r="AN1244" s="193">
        <f>+IFERROR(VLOOKUP($AF1244,'Limited Loss'!$F$5:$P$124,AN$3,FALSE),0)</f>
        <v>0</v>
      </c>
      <c r="AO1244" s="193">
        <f>+IFERROR(VLOOKUP($AF1244,'Limited Loss'!$F$5:$P$124,AO$3,FALSE),0)</f>
        <v>0</v>
      </c>
      <c r="AP1244" s="100">
        <f>+IFERROR(VLOOKUP($AF1244,'Limited Loss'!$F$5:$P$124,AP$3,FALSE),0)</f>
        <v>0</v>
      </c>
      <c r="AQ1244" s="353"/>
      <c r="AR1244" s="331">
        <f t="shared" si="172"/>
        <v>942</v>
      </c>
      <c r="AS1244" s="332">
        <f t="shared" si="172"/>
        <v>2018</v>
      </c>
      <c r="AT1244" s="349">
        <f t="shared" si="170"/>
        <v>396.34540000000004</v>
      </c>
      <c r="AU1244" s="349">
        <f t="shared" si="169"/>
        <v>18495.771799999999</v>
      </c>
      <c r="AV1244" s="349">
        <f t="shared" si="169"/>
        <v>570067.65300000005</v>
      </c>
      <c r="AW1244" s="349">
        <f t="shared" si="169"/>
        <v>252886.1575</v>
      </c>
      <c r="AX1244" s="350">
        <f t="shared" si="169"/>
        <v>145118.29149999999</v>
      </c>
      <c r="AY1244" s="349">
        <f t="shared" si="169"/>
        <v>567.12689999999998</v>
      </c>
      <c r="AZ1244" s="349">
        <f t="shared" si="169"/>
        <v>27546.708500000001</v>
      </c>
      <c r="BA1244" s="349">
        <f t="shared" si="169"/>
        <v>610568.91899999999</v>
      </c>
      <c r="BB1244" s="349">
        <f t="shared" si="168"/>
        <v>386161.0208</v>
      </c>
      <c r="BC1244" s="349">
        <f t="shared" si="168"/>
        <v>212890.37640000001</v>
      </c>
      <c r="BD1244" s="350">
        <f t="shared" si="168"/>
        <v>90552.540000000008</v>
      </c>
      <c r="BE1244" s="349">
        <f t="shared" si="174"/>
        <v>1227642.5246000001</v>
      </c>
      <c r="BF1244" s="375">
        <f t="shared" si="175"/>
        <v>997055.84620000003</v>
      </c>
      <c r="BG1244" s="334">
        <f t="shared" si="176"/>
        <v>90552.540000000008</v>
      </c>
    </row>
    <row r="1245" spans="1:59" x14ac:dyDescent="0.2">
      <c r="A1245" s="326" t="str">
        <f t="shared" si="173"/>
        <v>9432014</v>
      </c>
      <c r="B1245">
        <v>943</v>
      </c>
      <c r="C1245" s="327">
        <v>2014</v>
      </c>
      <c r="D1245" s="353">
        <f>+IFERROR(VLOOKUP($A1245,Data_Loss!$A$2:$V$1180,6,FALSE),0)</f>
        <v>0</v>
      </c>
      <c r="E1245" s="353">
        <f>+IFERROR(VLOOKUP($A1245,Data_Loss!$A$2:$V$1180,7,FALSE),0)</f>
        <v>0</v>
      </c>
      <c r="F1245" s="353">
        <f>+IFERROR(VLOOKUP($A1245,Data_Loss!$A$2:$V$1180,8,FALSE),0)</f>
        <v>1</v>
      </c>
      <c r="G1245" s="353">
        <f>+IFERROR(VLOOKUP($A1245,Data_Loss!$A$2:$V$1180,9,FALSE),0)</f>
        <v>5</v>
      </c>
      <c r="H1245" s="353">
        <f>+IFERROR(VLOOKUP($A1245,Data_Loss!$A$2:$V$1180,10,FALSE),0)</f>
        <v>23</v>
      </c>
      <c r="I1245" s="353">
        <f>+IFERROR(VLOOKUP($A1245,Data_Loss!$A$2:$V$1300,12,FALSE),0)</f>
        <v>0</v>
      </c>
      <c r="J1245" s="353">
        <f>+IFERROR(VLOOKUP($A1245,Data_Loss!$A$2:$V$1300,13,FALSE),0)</f>
        <v>0</v>
      </c>
      <c r="K1245" s="353">
        <f>+IFERROR(VLOOKUP($A1245,Data_Loss!$A$2:$V$1300,14,FALSE),0)</f>
        <v>192764</v>
      </c>
      <c r="L1245" s="353">
        <f>+IFERROR(VLOOKUP($A1245,Data_Loss!$A$2:$V$1300,15,FALSE),0)</f>
        <v>91502</v>
      </c>
      <c r="M1245" s="353">
        <f>+IFERROR(VLOOKUP($A1245,Data_Loss!$A$2:$V$1300,16,FALSE),0)</f>
        <v>104790</v>
      </c>
      <c r="N1245" s="353">
        <f>+IFERROR(VLOOKUP($A1245,Data_Loss!$A$2:$V$1300,17,FALSE),0)</f>
        <v>0</v>
      </c>
      <c r="O1245" s="353">
        <f>+IFERROR(VLOOKUP($A1245,Data_Loss!$A$2:$V$1300,18,FALSE),0)</f>
        <v>0</v>
      </c>
      <c r="P1245" s="353">
        <f>+IFERROR(VLOOKUP($A1245,Data_Loss!$A$2:$V$1300,19,FALSE),0)</f>
        <v>489515</v>
      </c>
      <c r="Q1245" s="353">
        <f>+IFERROR(VLOOKUP($A1245,Data_Loss!$A$2:$V$1300,20,FALSE),0)</f>
        <v>248576</v>
      </c>
      <c r="R1245" s="353">
        <f>+IFERROR(VLOOKUP($A1245,Data_Loss!$A$2:$V$1300,21,FALSE),0)</f>
        <v>152822</v>
      </c>
      <c r="S1245" s="353">
        <f>+IFERROR(VLOOKUP($A1245,Data_Loss!$A$2:$V$1300,22,FALSE),0)</f>
        <v>44335</v>
      </c>
      <c r="T1245" s="191">
        <f>+$I1245*'10k &amp; MO'!C$3+$J1245*'10k &amp; MO'!C$9+$K1245*'10k &amp; MO'!C$15+$L1245*'10k &amp; MO'!C$21+$M1245*'10k &amp; MO'!C$27</f>
        <v>0</v>
      </c>
      <c r="U1245" s="349">
        <f>+$I1245*'10k &amp; MO'!D$3+$J1245*'10k &amp; MO'!D$9+$K1245*'10k &amp; MO'!D$15+$L1245*'10k &amp; MO'!D$21+$M1245*'10k &amp; MO'!D$27</f>
        <v>0</v>
      </c>
      <c r="V1245" s="349">
        <f>+$I1245*'10k &amp; MO'!E$3+$J1245*'10k &amp; MO'!E$9+$K1245*'10k &amp; MO'!E$15+$L1245*'10k &amp; MO'!E$21+$M1245*'10k &amp; MO'!E$27</f>
        <v>289917.05599999998</v>
      </c>
      <c r="W1245" s="349">
        <f>+$I1245*'10k &amp; MO'!F$3+$J1245*'10k &amp; MO'!F$9+$K1245*'10k &amp; MO'!F$15+$L1245*'10k &amp; MO'!F$21+$M1245*'10k &amp; MO'!F$27</f>
        <v>112455.95800000001</v>
      </c>
      <c r="X1245" s="349">
        <f>+$I1245*'10k &amp; MO'!G$3+$J1245*'10k &amp; MO'!G$9+$K1245*'10k &amp; MO'!G$15+$L1245*'10k &amp; MO'!G$21+$M1245*'10k &amp; MO'!G$27</f>
        <v>118622.27999999998</v>
      </c>
      <c r="Y1245" s="349">
        <f>+$N1245*'10k &amp; MO'!H$3+$O1245*'10k &amp; MO'!H$9+$P1245*'10k &amp; MO'!H$15+$Q1245*'10k &amp; MO'!H$21+$R1245*'10k &amp; MO'!H$27</f>
        <v>0</v>
      </c>
      <c r="Z1245" s="349">
        <f>+$N1245*'10k &amp; MO'!I$3+$O1245*'10k &amp; MO'!I$9+$P1245*'10k &amp; MO'!I$15+$Q1245*'10k &amp; MO'!I$21+$R1245*'10k &amp; MO'!I$27</f>
        <v>0</v>
      </c>
      <c r="AA1245" s="349">
        <f>+$N1245*'10k &amp; MO'!J$3+$O1245*'10k &amp; MO'!J$9+$P1245*'10k &amp; MO'!J$15+$Q1245*'10k &amp; MO'!J$21+$R1245*'10k &amp; MO'!J$27</f>
        <v>1023575.8650000001</v>
      </c>
      <c r="AB1245" s="349">
        <f>+$N1245*'10k &amp; MO'!K$3+$O1245*'10k &amp; MO'!K$9+$P1245*'10k &amp; MO'!K$15+$Q1245*'10k &amp; MO'!K$21+$R1245*'10k &amp; MO'!K$27</f>
        <v>348254.97600000002</v>
      </c>
      <c r="AC1245" s="349">
        <f>+$N1245*'10k &amp; MO'!L$3+$O1245*'10k &amp; MO'!L$9+$P1245*'10k &amp; MO'!L$15+$Q1245*'10k &amp; MO'!L$21+$R1245*'10k &amp; MO'!L$27</f>
        <v>235651.524</v>
      </c>
      <c r="AD1245" s="350">
        <f>+S1245*'10k &amp; MO'!O$3</f>
        <v>47482.784999999996</v>
      </c>
      <c r="AF1245" s="192" t="str">
        <f t="shared" si="171"/>
        <v>9432014</v>
      </c>
      <c r="AG1245" s="192">
        <f>+IFERROR(VLOOKUP($AF1245,'Limited Loss'!$F$5:$P$124,AG$3,FALSE),0)</f>
        <v>0</v>
      </c>
      <c r="AH1245" s="193">
        <f>+IFERROR(VLOOKUP($AF1245,'Limited Loss'!$F$5:$P$124,AH$3,FALSE),0)</f>
        <v>0</v>
      </c>
      <c r="AI1245" s="193">
        <f>+IFERROR(VLOOKUP($AF1245,'Limited Loss'!$F$5:$P$124,AI$3,FALSE),0)</f>
        <v>71806</v>
      </c>
      <c r="AJ1245" s="193">
        <f>+IFERROR(VLOOKUP($AF1245,'Limited Loss'!$F$5:$P$124,AJ$3,FALSE),0)</f>
        <v>0</v>
      </c>
      <c r="AK1245" s="100">
        <f>+IFERROR(VLOOKUP($AF1245,'Limited Loss'!$F$5:$P$124,AK$3,FALSE),0)</f>
        <v>0</v>
      </c>
      <c r="AL1245" s="193">
        <f>+IFERROR(VLOOKUP($AF1245,'Limited Loss'!$F$5:$P$124,AL$3,FALSE),0)</f>
        <v>0</v>
      </c>
      <c r="AM1245" s="193">
        <f>+IFERROR(VLOOKUP($AF1245,'Limited Loss'!$F$5:$P$124,AM$3,FALSE),0)</f>
        <v>0</v>
      </c>
      <c r="AN1245" s="193">
        <f>+IFERROR(VLOOKUP($AF1245,'Limited Loss'!$F$5:$P$124,AN$3,FALSE),0)</f>
        <v>253519</v>
      </c>
      <c r="AO1245" s="193">
        <f>+IFERROR(VLOOKUP($AF1245,'Limited Loss'!$F$5:$P$124,AO$3,FALSE),0)</f>
        <v>0</v>
      </c>
      <c r="AP1245" s="100">
        <f>+IFERROR(VLOOKUP($AF1245,'Limited Loss'!$F$5:$P$124,AP$3,FALSE),0)</f>
        <v>0</v>
      </c>
      <c r="AQ1245" s="353"/>
      <c r="AR1245" s="331">
        <f t="shared" si="172"/>
        <v>943</v>
      </c>
      <c r="AS1245" s="332">
        <f t="shared" si="172"/>
        <v>2014</v>
      </c>
      <c r="AT1245" s="349">
        <f t="shared" si="170"/>
        <v>0</v>
      </c>
      <c r="AU1245" s="349">
        <f t="shared" si="169"/>
        <v>0</v>
      </c>
      <c r="AV1245" s="349">
        <f t="shared" si="169"/>
        <v>218111.05599999998</v>
      </c>
      <c r="AW1245" s="349">
        <f t="shared" si="169"/>
        <v>112455.95800000001</v>
      </c>
      <c r="AX1245" s="350">
        <f t="shared" si="169"/>
        <v>118622.27999999998</v>
      </c>
      <c r="AY1245" s="349">
        <f t="shared" si="169"/>
        <v>0</v>
      </c>
      <c r="AZ1245" s="349">
        <f t="shared" si="169"/>
        <v>0</v>
      </c>
      <c r="BA1245" s="349">
        <f t="shared" si="169"/>
        <v>770056.86500000011</v>
      </c>
      <c r="BB1245" s="349">
        <f t="shared" si="168"/>
        <v>348254.97600000002</v>
      </c>
      <c r="BC1245" s="349">
        <f t="shared" si="168"/>
        <v>235651.524</v>
      </c>
      <c r="BD1245" s="350">
        <f t="shared" si="168"/>
        <v>47482.784999999996</v>
      </c>
      <c r="BE1245" s="349">
        <f t="shared" si="174"/>
        <v>988167.92100000009</v>
      </c>
      <c r="BF1245" s="375">
        <f t="shared" si="175"/>
        <v>814984.73800000001</v>
      </c>
      <c r="BG1245" s="334">
        <f t="shared" si="176"/>
        <v>47482.784999999996</v>
      </c>
    </row>
    <row r="1246" spans="1:59" x14ac:dyDescent="0.2">
      <c r="A1246" s="326" t="str">
        <f t="shared" si="173"/>
        <v>9432015</v>
      </c>
      <c r="B1246">
        <v>943</v>
      </c>
      <c r="C1246" s="327">
        <v>2015</v>
      </c>
      <c r="D1246" s="353">
        <f>+IFERROR(VLOOKUP($A1246,Data_Loss!$A$2:$V$1180,6,FALSE),0)</f>
        <v>0</v>
      </c>
      <c r="E1246" s="353">
        <f>+IFERROR(VLOOKUP($A1246,Data_Loss!$A$2:$V$1180,7,FALSE),0)</f>
        <v>0</v>
      </c>
      <c r="F1246" s="353">
        <f>+IFERROR(VLOOKUP($A1246,Data_Loss!$A$2:$V$1180,8,FALSE),0)</f>
        <v>1</v>
      </c>
      <c r="G1246" s="353">
        <f>+IFERROR(VLOOKUP($A1246,Data_Loss!$A$2:$V$1180,9,FALSE),0)</f>
        <v>7</v>
      </c>
      <c r="H1246" s="353">
        <f>+IFERROR(VLOOKUP($A1246,Data_Loss!$A$2:$V$1180,10,FALSE),0)</f>
        <v>21</v>
      </c>
      <c r="I1246" s="353">
        <f>+IFERROR(VLOOKUP($A1246,Data_Loss!$A$2:$V$1300,12,FALSE),0)</f>
        <v>0</v>
      </c>
      <c r="J1246" s="353">
        <f>+IFERROR(VLOOKUP($A1246,Data_Loss!$A$2:$V$1300,13,FALSE),0)</f>
        <v>0</v>
      </c>
      <c r="K1246" s="353">
        <f>+IFERROR(VLOOKUP($A1246,Data_Loss!$A$2:$V$1300,14,FALSE),0)</f>
        <v>73078</v>
      </c>
      <c r="L1246" s="353">
        <f>+IFERROR(VLOOKUP($A1246,Data_Loss!$A$2:$V$1300,15,FALSE),0)</f>
        <v>212959</v>
      </c>
      <c r="M1246" s="353">
        <f>+IFERROR(VLOOKUP($A1246,Data_Loss!$A$2:$V$1300,16,FALSE),0)</f>
        <v>54869</v>
      </c>
      <c r="N1246" s="353">
        <f>+IFERROR(VLOOKUP($A1246,Data_Loss!$A$2:$V$1300,17,FALSE),0)</f>
        <v>0</v>
      </c>
      <c r="O1246" s="353">
        <f>+IFERROR(VLOOKUP($A1246,Data_Loss!$A$2:$V$1300,18,FALSE),0)</f>
        <v>0</v>
      </c>
      <c r="P1246" s="353">
        <f>+IFERROR(VLOOKUP($A1246,Data_Loss!$A$2:$V$1300,19,FALSE),0)</f>
        <v>99515</v>
      </c>
      <c r="Q1246" s="353">
        <f>+IFERROR(VLOOKUP($A1246,Data_Loss!$A$2:$V$1300,20,FALSE),0)</f>
        <v>367382</v>
      </c>
      <c r="R1246" s="353">
        <f>+IFERROR(VLOOKUP($A1246,Data_Loss!$A$2:$V$1300,21,FALSE),0)</f>
        <v>96238</v>
      </c>
      <c r="S1246" s="353">
        <f>+IFERROR(VLOOKUP($A1246,Data_Loss!$A$2:$V$1300,22,FALSE),0)</f>
        <v>45816</v>
      </c>
      <c r="T1246" s="191">
        <f>+$I1246*'10k &amp; MO'!C$4+$J1246*'10k &amp; MO'!C$10+$K1246*'10k &amp; MO'!C$16+$L1246*'10k &amp; MO'!C$22+$M1246*'10k &amp; MO'!C$28</f>
        <v>0</v>
      </c>
      <c r="U1246" s="349">
        <f>+$I1246*'10k &amp; MO'!D$4+$J1246*'10k &amp; MO'!D$10+$K1246*'10k &amp; MO'!D$16+$L1246*'10k &amp; MO'!D$22+$M1246*'10k &amp; MO'!D$28</f>
        <v>0</v>
      </c>
      <c r="V1246" s="349">
        <f>+$I1246*'10k &amp; MO'!E$4+$J1246*'10k &amp; MO'!E$10+$K1246*'10k &amp; MO'!E$16+$L1246*'10k &amp; MO'!E$22+$M1246*'10k &amp; MO'!E$28</f>
        <v>161370.7985</v>
      </c>
      <c r="W1246" s="349">
        <f>+$I1246*'10k &amp; MO'!F$4+$J1246*'10k &amp; MO'!F$10+$K1246*'10k &amp; MO'!F$16+$L1246*'10k &amp; MO'!F$22+$M1246*'10k &amp; MO'!F$28</f>
        <v>235534.27439999997</v>
      </c>
      <c r="X1246" s="349">
        <f>+$I1246*'10k &amp; MO'!G$4+$J1246*'10k &amp; MO'!G$10+$K1246*'10k &amp; MO'!G$16+$L1246*'10k &amp; MO'!G$22+$M1246*'10k &amp; MO'!G$28</f>
        <v>65495.695099999997</v>
      </c>
      <c r="Y1246" s="349">
        <f>+$N1246*'10k &amp; MO'!H$4+$O1246*'10k &amp; MO'!H$10+$P1246*'10k &amp; MO'!H$16+$Q1246*'10k &amp; MO'!H$22+$R1246*'10k &amp; MO'!H$28</f>
        <v>0</v>
      </c>
      <c r="Z1246" s="349">
        <f>+$N1246*'10k &amp; MO'!I$4+$O1246*'10k &amp; MO'!I$10+$P1246*'10k &amp; MO'!I$16+$Q1246*'10k &amp; MO'!I$22+$R1246*'10k &amp; MO'!I$28</f>
        <v>0</v>
      </c>
      <c r="AA1246" s="349">
        <f>+$N1246*'10k &amp; MO'!J$4+$O1246*'10k &amp; MO'!J$10+$P1246*'10k &amp; MO'!J$16+$Q1246*'10k &amp; MO'!J$22+$R1246*'10k &amp; MO'!J$28</f>
        <v>348545.21380000003</v>
      </c>
      <c r="AB1246" s="349">
        <f>+$N1246*'10k &amp; MO'!K$4+$O1246*'10k &amp; MO'!K$10+$P1246*'10k &amp; MO'!K$16+$Q1246*'10k &amp; MO'!K$22+$R1246*'10k &amp; MO'!K$28</f>
        <v>573461.52399999998</v>
      </c>
      <c r="AC1246" s="349">
        <f>+$N1246*'10k &amp; MO'!L$4+$O1246*'10k &amp; MO'!L$10+$P1246*'10k &amp; MO'!L$16+$Q1246*'10k &amp; MO'!L$22+$R1246*'10k &amp; MO'!L$28</f>
        <v>150350.69320000001</v>
      </c>
      <c r="AD1246" s="350">
        <f>+S1246*'10k &amp; MO'!O$4</f>
        <v>55528.991999999998</v>
      </c>
      <c r="AF1246" s="192" t="str">
        <f t="shared" si="171"/>
        <v>9432015</v>
      </c>
      <c r="AG1246" s="192">
        <f>+IFERROR(VLOOKUP($AF1246,'Limited Loss'!$F$5:$P$124,AG$3,FALSE),0)</f>
        <v>0</v>
      </c>
      <c r="AH1246" s="193">
        <f>+IFERROR(VLOOKUP($AF1246,'Limited Loss'!$F$5:$P$124,AH$3,FALSE),0)</f>
        <v>0</v>
      </c>
      <c r="AI1246" s="193">
        <f>+IFERROR(VLOOKUP($AF1246,'Limited Loss'!$F$5:$P$124,AI$3,FALSE),0)</f>
        <v>0</v>
      </c>
      <c r="AJ1246" s="193">
        <f>+IFERROR(VLOOKUP($AF1246,'Limited Loss'!$F$5:$P$124,AJ$3,FALSE),0)</f>
        <v>0</v>
      </c>
      <c r="AK1246" s="100">
        <f>+IFERROR(VLOOKUP($AF1246,'Limited Loss'!$F$5:$P$124,AK$3,FALSE),0)</f>
        <v>0</v>
      </c>
      <c r="AL1246" s="193">
        <f>+IFERROR(VLOOKUP($AF1246,'Limited Loss'!$F$5:$P$124,AL$3,FALSE),0)</f>
        <v>0</v>
      </c>
      <c r="AM1246" s="193">
        <f>+IFERROR(VLOOKUP($AF1246,'Limited Loss'!$F$5:$P$124,AM$3,FALSE),0)</f>
        <v>0</v>
      </c>
      <c r="AN1246" s="193">
        <f>+IFERROR(VLOOKUP($AF1246,'Limited Loss'!$F$5:$P$124,AN$3,FALSE),0)</f>
        <v>0</v>
      </c>
      <c r="AO1246" s="193">
        <f>+IFERROR(VLOOKUP($AF1246,'Limited Loss'!$F$5:$P$124,AO$3,FALSE),0)</f>
        <v>0</v>
      </c>
      <c r="AP1246" s="100">
        <f>+IFERROR(VLOOKUP($AF1246,'Limited Loss'!$F$5:$P$124,AP$3,FALSE),0)</f>
        <v>0</v>
      </c>
      <c r="AQ1246" s="353"/>
      <c r="AR1246" s="331">
        <f t="shared" si="172"/>
        <v>943</v>
      </c>
      <c r="AS1246" s="332">
        <f t="shared" si="172"/>
        <v>2015</v>
      </c>
      <c r="AT1246" s="349">
        <f t="shared" si="170"/>
        <v>0</v>
      </c>
      <c r="AU1246" s="349">
        <f t="shared" si="169"/>
        <v>0</v>
      </c>
      <c r="AV1246" s="349">
        <f t="shared" si="169"/>
        <v>161370.7985</v>
      </c>
      <c r="AW1246" s="349">
        <f t="shared" si="169"/>
        <v>235534.27439999997</v>
      </c>
      <c r="AX1246" s="350">
        <f t="shared" si="169"/>
        <v>65495.695099999997</v>
      </c>
      <c r="AY1246" s="349">
        <f t="shared" si="169"/>
        <v>0</v>
      </c>
      <c r="AZ1246" s="349">
        <f t="shared" si="169"/>
        <v>0</v>
      </c>
      <c r="BA1246" s="349">
        <f t="shared" si="169"/>
        <v>348545.21380000003</v>
      </c>
      <c r="BB1246" s="349">
        <f t="shared" si="169"/>
        <v>573461.52399999998</v>
      </c>
      <c r="BC1246" s="349">
        <f t="shared" si="169"/>
        <v>150350.69320000001</v>
      </c>
      <c r="BD1246" s="350">
        <f t="shared" si="169"/>
        <v>55528.991999999998</v>
      </c>
      <c r="BE1246" s="349">
        <f t="shared" si="174"/>
        <v>509916.01230000006</v>
      </c>
      <c r="BF1246" s="375">
        <f t="shared" si="175"/>
        <v>1024842.1866999998</v>
      </c>
      <c r="BG1246" s="334">
        <f t="shared" si="176"/>
        <v>55528.991999999998</v>
      </c>
    </row>
    <row r="1247" spans="1:59" x14ac:dyDescent="0.2">
      <c r="A1247" s="326" t="str">
        <f t="shared" si="173"/>
        <v>9432016</v>
      </c>
      <c r="B1247">
        <v>943</v>
      </c>
      <c r="C1247" s="327">
        <v>2016</v>
      </c>
      <c r="D1247" s="353">
        <f>+IFERROR(VLOOKUP($A1247,Data_Loss!$A$2:$V$1180,6,FALSE),0)</f>
        <v>0</v>
      </c>
      <c r="E1247" s="353">
        <f>+IFERROR(VLOOKUP($A1247,Data_Loss!$A$2:$V$1180,7,FALSE),0)</f>
        <v>1</v>
      </c>
      <c r="F1247" s="353">
        <f>+IFERROR(VLOOKUP($A1247,Data_Loss!$A$2:$V$1180,8,FALSE),0)</f>
        <v>2</v>
      </c>
      <c r="G1247" s="353">
        <f>+IFERROR(VLOOKUP($A1247,Data_Loss!$A$2:$V$1180,9,FALSE),0)</f>
        <v>10</v>
      </c>
      <c r="H1247" s="353">
        <f>+IFERROR(VLOOKUP($A1247,Data_Loss!$A$2:$V$1180,10,FALSE),0)</f>
        <v>13</v>
      </c>
      <c r="I1247" s="353">
        <f>+IFERROR(VLOOKUP($A1247,Data_Loss!$A$2:$V$1300,12,FALSE),0)</f>
        <v>0</v>
      </c>
      <c r="J1247" s="353">
        <f>+IFERROR(VLOOKUP($A1247,Data_Loss!$A$2:$V$1300,13,FALSE),0)</f>
        <v>1261458</v>
      </c>
      <c r="K1247" s="353">
        <f>+IFERROR(VLOOKUP($A1247,Data_Loss!$A$2:$V$1300,14,FALSE),0)</f>
        <v>265775</v>
      </c>
      <c r="L1247" s="353">
        <f>+IFERROR(VLOOKUP($A1247,Data_Loss!$A$2:$V$1300,15,FALSE),0)</f>
        <v>97116</v>
      </c>
      <c r="M1247" s="353">
        <f>+IFERROR(VLOOKUP($A1247,Data_Loss!$A$2:$V$1300,16,FALSE),0)</f>
        <v>111470</v>
      </c>
      <c r="N1247" s="353">
        <f>+IFERROR(VLOOKUP($A1247,Data_Loss!$A$2:$V$1300,17,FALSE),0)</f>
        <v>0</v>
      </c>
      <c r="O1247" s="353">
        <f>+IFERROR(VLOOKUP($A1247,Data_Loss!$A$2:$V$1300,18,FALSE),0)</f>
        <v>4398679</v>
      </c>
      <c r="P1247" s="353">
        <f>+IFERROR(VLOOKUP($A1247,Data_Loss!$A$2:$V$1300,19,FALSE),0)</f>
        <v>214779</v>
      </c>
      <c r="Q1247" s="353">
        <f>+IFERROR(VLOOKUP($A1247,Data_Loss!$A$2:$V$1300,20,FALSE),0)</f>
        <v>125114</v>
      </c>
      <c r="R1247" s="353">
        <f>+IFERROR(VLOOKUP($A1247,Data_Loss!$A$2:$V$1300,21,FALSE),0)</f>
        <v>118090</v>
      </c>
      <c r="S1247" s="353">
        <f>+IFERROR(VLOOKUP($A1247,Data_Loss!$A$2:$V$1300,22,FALSE),0)</f>
        <v>67187</v>
      </c>
      <c r="T1247" s="191">
        <f>+$I1247*'10k &amp; MO'!C$5+$J1247*'10k &amp; MO'!C$11+$K1247*'10k &amp; MO'!C$17+$L1247*'10k &amp; MO'!C$23+$M1247*'10k &amp; MO'!C$29</f>
        <v>0</v>
      </c>
      <c r="U1247" s="349">
        <f>+$I1247*'10k &amp; MO'!D$5+$J1247*'10k &amp; MO'!D$11+$K1247*'10k &amp; MO'!D$17+$L1247*'10k &amp; MO'!D$23+$M1247*'10k &amp; MO'!D$29</f>
        <v>3027805.8144999999</v>
      </c>
      <c r="V1247" s="349">
        <f>+$I1247*'10k &amp; MO'!E$5+$J1247*'10k &amp; MO'!E$11+$K1247*'10k &amp; MO'!E$17+$L1247*'10k &amp; MO'!E$23+$M1247*'10k &amp; MO'!E$29</f>
        <v>579380.96109999996</v>
      </c>
      <c r="W1247" s="349">
        <f>+$I1247*'10k &amp; MO'!F$5+$J1247*'10k &amp; MO'!F$11+$K1247*'10k &amp; MO'!F$17+$L1247*'10k &amp; MO'!F$23+$M1247*'10k &amp; MO'!F$29</f>
        <v>120544.69060000002</v>
      </c>
      <c r="X1247" s="349">
        <f>+$I1247*'10k &amp; MO'!G$5+$J1247*'10k &amp; MO'!G$11+$K1247*'10k &amp; MO'!G$17+$L1247*'10k &amp; MO'!G$23+$M1247*'10k &amp; MO'!G$29</f>
        <v>121439.4219</v>
      </c>
      <c r="Y1247" s="349">
        <f>+$N1247*'10k &amp; MO'!H$5+$O1247*'10k &amp; MO'!H$11+$P1247*'10k &amp; MO'!H$17+$Q1247*'10k &amp; MO'!H$23+$R1247*'10k &amp; MO'!H$29</f>
        <v>0</v>
      </c>
      <c r="Z1247" s="349">
        <f>+$N1247*'10k &amp; MO'!I$5+$O1247*'10k &amp; MO'!I$11+$P1247*'10k &amp; MO'!I$17+$Q1247*'10k &amp; MO'!I$23+$R1247*'10k &amp; MO'!I$29</f>
        <v>9938204.3674999997</v>
      </c>
      <c r="AA1247" s="349">
        <f>+$N1247*'10k &amp; MO'!J$5+$O1247*'10k &amp; MO'!J$11+$P1247*'10k &amp; MO'!J$17+$Q1247*'10k &amp; MO'!J$23+$R1247*'10k &amp; MO'!J$29</f>
        <v>711876.69709999999</v>
      </c>
      <c r="AB1247" s="349">
        <f>+$N1247*'10k &amp; MO'!K$5+$O1247*'10k &amp; MO'!K$11+$P1247*'10k &amp; MO'!K$17+$Q1247*'10k &amp; MO'!K$23+$R1247*'10k &amp; MO'!K$29</f>
        <v>227921.74579999998</v>
      </c>
      <c r="AC1247" s="349">
        <f>+$N1247*'10k &amp; MO'!L$5+$O1247*'10k &amp; MO'!L$11+$P1247*'10k &amp; MO'!L$17+$Q1247*'10k &amp; MO'!L$23+$R1247*'10k &amp; MO'!L$29</f>
        <v>188286.30000000002</v>
      </c>
      <c r="AD1247" s="350">
        <f>+S1247*'10k &amp; MO'!O$5</f>
        <v>90568.076000000001</v>
      </c>
      <c r="AF1247" s="192" t="str">
        <f t="shared" si="171"/>
        <v>9432016</v>
      </c>
      <c r="AG1247" s="192">
        <f>+IFERROR(VLOOKUP($AF1247,'Limited Loss'!$F$5:$P$124,AG$3,FALSE),0)</f>
        <v>0</v>
      </c>
      <c r="AH1247" s="193">
        <f>+IFERROR(VLOOKUP($AF1247,'Limited Loss'!$F$5:$P$124,AH$3,FALSE),0)</f>
        <v>2801914</v>
      </c>
      <c r="AI1247" s="193">
        <f>+IFERROR(VLOOKUP($AF1247,'Limited Loss'!$F$5:$P$124,AI$3,FALSE),0)</f>
        <v>110830</v>
      </c>
      <c r="AJ1247" s="193">
        <f>+IFERROR(VLOOKUP($AF1247,'Limited Loss'!$F$5:$P$124,AJ$3,FALSE),0)</f>
        <v>0</v>
      </c>
      <c r="AK1247" s="100">
        <f>+IFERROR(VLOOKUP($AF1247,'Limited Loss'!$F$5:$P$124,AK$3,FALSE),0)</f>
        <v>0</v>
      </c>
      <c r="AL1247" s="193">
        <f>+IFERROR(VLOOKUP($AF1247,'Limited Loss'!$F$5:$P$124,AL$3,FALSE),0)</f>
        <v>0</v>
      </c>
      <c r="AM1247" s="193">
        <f>+IFERROR(VLOOKUP($AF1247,'Limited Loss'!$F$5:$P$124,AM$3,FALSE),0)</f>
        <v>9201126</v>
      </c>
      <c r="AN1247" s="193">
        <f>+IFERROR(VLOOKUP($AF1247,'Limited Loss'!$F$5:$P$124,AN$3,FALSE),0)</f>
        <v>230283</v>
      </c>
      <c r="AO1247" s="193">
        <f>+IFERROR(VLOOKUP($AF1247,'Limited Loss'!$F$5:$P$124,AO$3,FALSE),0)</f>
        <v>0</v>
      </c>
      <c r="AP1247" s="100">
        <f>+IFERROR(VLOOKUP($AF1247,'Limited Loss'!$F$5:$P$124,AP$3,FALSE),0)</f>
        <v>0</v>
      </c>
      <c r="AQ1247" s="353"/>
      <c r="AR1247" s="331">
        <f t="shared" si="172"/>
        <v>943</v>
      </c>
      <c r="AS1247" s="332">
        <f t="shared" si="172"/>
        <v>2016</v>
      </c>
      <c r="AT1247" s="349">
        <f t="shared" si="170"/>
        <v>0</v>
      </c>
      <c r="AU1247" s="349">
        <f t="shared" si="170"/>
        <v>225891.81449999986</v>
      </c>
      <c r="AV1247" s="349">
        <f t="shared" si="170"/>
        <v>468550.96109999996</v>
      </c>
      <c r="AW1247" s="349">
        <f t="shared" si="170"/>
        <v>120544.69060000002</v>
      </c>
      <c r="AX1247" s="350">
        <f t="shared" si="170"/>
        <v>121439.4219</v>
      </c>
      <c r="AY1247" s="349">
        <f t="shared" si="170"/>
        <v>0</v>
      </c>
      <c r="AZ1247" s="349">
        <f t="shared" si="170"/>
        <v>737078.3674999997</v>
      </c>
      <c r="BA1247" s="349">
        <f t="shared" si="170"/>
        <v>481593.69709999999</v>
      </c>
      <c r="BB1247" s="349">
        <f t="shared" si="170"/>
        <v>227921.74579999998</v>
      </c>
      <c r="BC1247" s="349">
        <f t="shared" si="170"/>
        <v>188286.30000000002</v>
      </c>
      <c r="BD1247" s="350">
        <f t="shared" si="170"/>
        <v>90568.076000000001</v>
      </c>
      <c r="BE1247" s="349">
        <f t="shared" si="174"/>
        <v>1913114.8401999995</v>
      </c>
      <c r="BF1247" s="375">
        <f t="shared" si="175"/>
        <v>658192.15830000001</v>
      </c>
      <c r="BG1247" s="334">
        <f t="shared" si="176"/>
        <v>90568.076000000001</v>
      </c>
    </row>
    <row r="1248" spans="1:59" x14ac:dyDescent="0.2">
      <c r="A1248" s="326" t="str">
        <f t="shared" si="173"/>
        <v>9432017</v>
      </c>
      <c r="B1248">
        <v>943</v>
      </c>
      <c r="C1248" s="327">
        <v>2017</v>
      </c>
      <c r="D1248" s="353">
        <f>+IFERROR(VLOOKUP($A1248,Data_Loss!$A$2:$V$1180,6,FALSE),0)</f>
        <v>0</v>
      </c>
      <c r="E1248" s="353">
        <f>+IFERROR(VLOOKUP($A1248,Data_Loss!$A$2:$V$1180,7,FALSE),0)</f>
        <v>0</v>
      </c>
      <c r="F1248" s="353">
        <f>+IFERROR(VLOOKUP($A1248,Data_Loss!$A$2:$V$1180,8,FALSE),0)</f>
        <v>1</v>
      </c>
      <c r="G1248" s="353">
        <f>+IFERROR(VLOOKUP($A1248,Data_Loss!$A$2:$V$1180,9,FALSE),0)</f>
        <v>8</v>
      </c>
      <c r="H1248" s="353">
        <f>+IFERROR(VLOOKUP($A1248,Data_Loss!$A$2:$V$1180,10,FALSE),0)</f>
        <v>14</v>
      </c>
      <c r="I1248" s="353">
        <f>+IFERROR(VLOOKUP($A1248,Data_Loss!$A$2:$V$1300,12,FALSE),0)</f>
        <v>0</v>
      </c>
      <c r="J1248" s="353">
        <f>+IFERROR(VLOOKUP($A1248,Data_Loss!$A$2:$V$1300,13,FALSE),0)</f>
        <v>0</v>
      </c>
      <c r="K1248" s="353">
        <f>+IFERROR(VLOOKUP($A1248,Data_Loss!$A$2:$V$1300,14,FALSE),0)</f>
        <v>242024</v>
      </c>
      <c r="L1248" s="353">
        <f>+IFERROR(VLOOKUP($A1248,Data_Loss!$A$2:$V$1300,15,FALSE),0)</f>
        <v>128592</v>
      </c>
      <c r="M1248" s="353">
        <f>+IFERROR(VLOOKUP($A1248,Data_Loss!$A$2:$V$1300,16,FALSE),0)</f>
        <v>106089</v>
      </c>
      <c r="N1248" s="353">
        <f>+IFERROR(VLOOKUP($A1248,Data_Loss!$A$2:$V$1300,17,FALSE),0)</f>
        <v>0</v>
      </c>
      <c r="O1248" s="353">
        <f>+IFERROR(VLOOKUP($A1248,Data_Loss!$A$2:$V$1300,18,FALSE),0)</f>
        <v>0</v>
      </c>
      <c r="P1248" s="353">
        <f>+IFERROR(VLOOKUP($A1248,Data_Loss!$A$2:$V$1300,19,FALSE),0)</f>
        <v>97357</v>
      </c>
      <c r="Q1248" s="353">
        <f>+IFERROR(VLOOKUP($A1248,Data_Loss!$A$2:$V$1300,20,FALSE),0)</f>
        <v>205641</v>
      </c>
      <c r="R1248" s="353">
        <f>+IFERROR(VLOOKUP($A1248,Data_Loss!$A$2:$V$1300,21,FALSE),0)</f>
        <v>150038</v>
      </c>
      <c r="S1248" s="353">
        <f>+IFERROR(VLOOKUP($A1248,Data_Loss!$A$2:$V$1300,22,FALSE),0)</f>
        <v>55024</v>
      </c>
      <c r="T1248" s="191">
        <f>+$I1248*'10k &amp; MO'!C$6+$J1248*'10k &amp; MO'!C$12+$K1248*'10k &amp; MO'!C$18+$L1248*'10k &amp; MO'!C$24+$M1248*'10k &amp; MO'!C$30</f>
        <v>0</v>
      </c>
      <c r="U1248" s="349">
        <f>+$I1248*'10k &amp; MO'!D$6+$J1248*'10k &amp; MO'!D$12+$K1248*'10k &amp; MO'!D$18+$L1248*'10k &amp; MO'!D$24+$M1248*'10k &amp; MO'!D$30</f>
        <v>14209.296100000001</v>
      </c>
      <c r="V1248" s="349">
        <f>+$I1248*'10k &amp; MO'!E$6+$J1248*'10k &amp; MO'!E$12+$K1248*'10k &amp; MO'!E$18+$L1248*'10k &amp; MO'!E$24+$M1248*'10k &amp; MO'!E$30</f>
        <v>564171.13130000012</v>
      </c>
      <c r="W1248" s="349">
        <f>+$I1248*'10k &amp; MO'!F$6+$J1248*'10k &amp; MO'!F$12+$K1248*'10k &amp; MO'!F$18+$L1248*'10k &amp; MO'!F$24+$M1248*'10k &amp; MO'!F$30</f>
        <v>146785.43650000001</v>
      </c>
      <c r="X1248" s="349">
        <f>+$I1248*'10k &amp; MO'!G$6+$J1248*'10k &amp; MO'!G$12+$K1248*'10k &amp; MO'!G$18+$L1248*'10k &amp; MO'!G$24+$M1248*'10k &amp; MO'!G$30</f>
        <v>131940.61410000001</v>
      </c>
      <c r="Y1248" s="349">
        <f>+$N1248*'10k &amp; MO'!H$6+$O1248*'10k &amp; MO'!H$12+$P1248*'10k &amp; MO'!H$18+$Q1248*'10k &amp; MO'!H$24+$R1248*'10k &amp; MO'!H$30</f>
        <v>0</v>
      </c>
      <c r="Z1248" s="349">
        <f>+$N1248*'10k &amp; MO'!I$6+$O1248*'10k &amp; MO'!I$12+$P1248*'10k &amp; MO'!I$18+$Q1248*'10k &amp; MO'!I$24+$R1248*'10k &amp; MO'!I$30</f>
        <v>9535.2321000000011</v>
      </c>
      <c r="AA1248" s="349">
        <f>+$N1248*'10k &amp; MO'!J$6+$O1248*'10k &amp; MO'!J$12+$P1248*'10k &amp; MO'!J$18+$Q1248*'10k &amp; MO'!J$24+$R1248*'10k &amp; MO'!J$30</f>
        <v>553283.45209999999</v>
      </c>
      <c r="AB1248" s="349">
        <f>+$N1248*'10k &amp; MO'!K$6+$O1248*'10k &amp; MO'!K$12+$P1248*'10k &amp; MO'!K$18+$Q1248*'10k &amp; MO'!K$24+$R1248*'10k &amp; MO'!K$30</f>
        <v>303912.00080000004</v>
      </c>
      <c r="AC1248" s="349">
        <f>+$N1248*'10k &amp; MO'!L$6+$O1248*'10k &amp; MO'!L$12+$P1248*'10k &amp; MO'!L$18+$Q1248*'10k &amp; MO'!L$24+$R1248*'10k &amp; MO'!L$30</f>
        <v>245623.27060000002</v>
      </c>
      <c r="AD1248" s="350">
        <f>+S1248*'10k &amp; MO'!O$6</f>
        <v>74062.304000000004</v>
      </c>
      <c r="AF1248" s="192" t="str">
        <f t="shared" si="171"/>
        <v>9432017</v>
      </c>
      <c r="AG1248" s="192">
        <f>+IFERROR(VLOOKUP($AF1248,'Limited Loss'!$F$5:$P$124,AG$3,FALSE),0)</f>
        <v>0</v>
      </c>
      <c r="AH1248" s="193">
        <f>+IFERROR(VLOOKUP($AF1248,'Limited Loss'!$F$5:$P$124,AH$3,FALSE),0)</f>
        <v>0</v>
      </c>
      <c r="AI1248" s="193">
        <f>+IFERROR(VLOOKUP($AF1248,'Limited Loss'!$F$5:$P$124,AI$3,FALSE),0)</f>
        <v>0</v>
      </c>
      <c r="AJ1248" s="193">
        <f>+IFERROR(VLOOKUP($AF1248,'Limited Loss'!$F$5:$P$124,AJ$3,FALSE),0)</f>
        <v>0</v>
      </c>
      <c r="AK1248" s="100">
        <f>+IFERROR(VLOOKUP($AF1248,'Limited Loss'!$F$5:$P$124,AK$3,FALSE),0)</f>
        <v>0</v>
      </c>
      <c r="AL1248" s="193">
        <f>+IFERROR(VLOOKUP($AF1248,'Limited Loss'!$F$5:$P$124,AL$3,FALSE),0)</f>
        <v>0</v>
      </c>
      <c r="AM1248" s="193">
        <f>+IFERROR(VLOOKUP($AF1248,'Limited Loss'!$F$5:$P$124,AM$3,FALSE),0)</f>
        <v>0</v>
      </c>
      <c r="AN1248" s="193">
        <f>+IFERROR(VLOOKUP($AF1248,'Limited Loss'!$F$5:$P$124,AN$3,FALSE),0)</f>
        <v>0</v>
      </c>
      <c r="AO1248" s="193">
        <f>+IFERROR(VLOOKUP($AF1248,'Limited Loss'!$F$5:$P$124,AO$3,FALSE),0)</f>
        <v>0</v>
      </c>
      <c r="AP1248" s="100">
        <f>+IFERROR(VLOOKUP($AF1248,'Limited Loss'!$F$5:$P$124,AP$3,FALSE),0)</f>
        <v>0</v>
      </c>
      <c r="AQ1248" s="353"/>
      <c r="AR1248" s="331">
        <f t="shared" si="172"/>
        <v>943</v>
      </c>
      <c r="AS1248" s="332">
        <f t="shared" si="172"/>
        <v>2017</v>
      </c>
      <c r="AT1248" s="349">
        <f t="shared" si="170"/>
        <v>0</v>
      </c>
      <c r="AU1248" s="349">
        <f t="shared" si="170"/>
        <v>14209.296100000001</v>
      </c>
      <c r="AV1248" s="349">
        <f t="shared" si="170"/>
        <v>564171.13130000012</v>
      </c>
      <c r="AW1248" s="349">
        <f t="shared" si="170"/>
        <v>146785.43650000001</v>
      </c>
      <c r="AX1248" s="350">
        <f t="shared" si="170"/>
        <v>131940.61410000001</v>
      </c>
      <c r="AY1248" s="349">
        <f t="shared" si="170"/>
        <v>0</v>
      </c>
      <c r="AZ1248" s="349">
        <f t="shared" si="170"/>
        <v>9535.2321000000011</v>
      </c>
      <c r="BA1248" s="349">
        <f t="shared" si="170"/>
        <v>553283.45209999999</v>
      </c>
      <c r="BB1248" s="349">
        <f t="shared" si="170"/>
        <v>303912.00080000004</v>
      </c>
      <c r="BC1248" s="349">
        <f t="shared" si="170"/>
        <v>245623.27060000002</v>
      </c>
      <c r="BD1248" s="350">
        <f t="shared" si="170"/>
        <v>74062.304000000004</v>
      </c>
      <c r="BE1248" s="349">
        <f t="shared" si="174"/>
        <v>1141199.1116000002</v>
      </c>
      <c r="BF1248" s="375">
        <f t="shared" si="175"/>
        <v>828261.32200000004</v>
      </c>
      <c r="BG1248" s="334">
        <f t="shared" si="176"/>
        <v>74062.304000000004</v>
      </c>
    </row>
    <row r="1249" spans="1:59" x14ac:dyDescent="0.2">
      <c r="A1249" s="326" t="str">
        <f t="shared" si="173"/>
        <v>9432018</v>
      </c>
      <c r="B1249">
        <v>943</v>
      </c>
      <c r="C1249" s="327">
        <v>2018</v>
      </c>
      <c r="D1249" s="353">
        <f>+IFERROR(VLOOKUP($A1249,Data_Loss!$A$2:$V$1180,6,FALSE),0)</f>
        <v>0</v>
      </c>
      <c r="E1249" s="353">
        <f>+IFERROR(VLOOKUP($A1249,Data_Loss!$A$2:$V$1180,7,FALSE),0)</f>
        <v>0</v>
      </c>
      <c r="F1249" s="353">
        <f>+IFERROR(VLOOKUP($A1249,Data_Loss!$A$2:$V$1180,8,FALSE),0)</f>
        <v>0</v>
      </c>
      <c r="G1249" s="353">
        <f>+IFERROR(VLOOKUP($A1249,Data_Loss!$A$2:$V$1180,9,FALSE),0)</f>
        <v>1</v>
      </c>
      <c r="H1249" s="353">
        <f>+IFERROR(VLOOKUP($A1249,Data_Loss!$A$2:$V$1180,10,FALSE),0)</f>
        <v>18</v>
      </c>
      <c r="I1249" s="353">
        <f>+IFERROR(VLOOKUP($A1249,Data_Loss!$A$2:$V$1300,12,FALSE),0)</f>
        <v>0</v>
      </c>
      <c r="J1249" s="353">
        <f>+IFERROR(VLOOKUP($A1249,Data_Loss!$A$2:$V$1300,13,FALSE),0)</f>
        <v>0</v>
      </c>
      <c r="K1249" s="353">
        <f>+IFERROR(VLOOKUP($A1249,Data_Loss!$A$2:$V$1300,14,FALSE),0)</f>
        <v>0</v>
      </c>
      <c r="L1249" s="353">
        <f>+IFERROR(VLOOKUP($A1249,Data_Loss!$A$2:$V$1300,15,FALSE),0)</f>
        <v>31019</v>
      </c>
      <c r="M1249" s="353">
        <f>+IFERROR(VLOOKUP($A1249,Data_Loss!$A$2:$V$1300,16,FALSE),0)</f>
        <v>107679</v>
      </c>
      <c r="N1249" s="353">
        <f>+IFERROR(VLOOKUP($A1249,Data_Loss!$A$2:$V$1300,17,FALSE),0)</f>
        <v>0</v>
      </c>
      <c r="O1249" s="353">
        <f>+IFERROR(VLOOKUP($A1249,Data_Loss!$A$2:$V$1300,18,FALSE),0)</f>
        <v>0</v>
      </c>
      <c r="P1249" s="353">
        <f>+IFERROR(VLOOKUP($A1249,Data_Loss!$A$2:$V$1300,19,FALSE),0)</f>
        <v>0</v>
      </c>
      <c r="Q1249" s="353">
        <f>+IFERROR(VLOOKUP($A1249,Data_Loss!$A$2:$V$1300,20,FALSE),0)</f>
        <v>48602</v>
      </c>
      <c r="R1249" s="353">
        <f>+IFERROR(VLOOKUP($A1249,Data_Loss!$A$2:$V$1300,21,FALSE),0)</f>
        <v>135978</v>
      </c>
      <c r="S1249" s="353">
        <f>+IFERROR(VLOOKUP($A1249,Data_Loss!$A$2:$V$1300,22,FALSE),0)</f>
        <v>33143</v>
      </c>
      <c r="T1249" s="191">
        <f>+$I1249*'10k &amp; MO'!C$7+$J1249*'10k &amp; MO'!C$13+$K1249*'10k &amp; MO'!C$19+$L1249*'10k &amp; MO'!C$25+$M1249*'10k &amp; MO'!C$31</f>
        <v>236.89380000000003</v>
      </c>
      <c r="U1249" s="349">
        <f>+$I1249*'10k &amp; MO'!D$7+$J1249*'10k &amp; MO'!D$13+$K1249*'10k &amp; MO'!D$19+$L1249*'10k &amp; MO'!D$25+$M1249*'10k &amp; MO'!D$31</f>
        <v>8299.0929999999989</v>
      </c>
      <c r="V1249" s="349">
        <f>+$I1249*'10k &amp; MO'!E$7+$J1249*'10k &amp; MO'!E$13+$K1249*'10k &amp; MO'!E$19+$L1249*'10k &amp; MO'!E$25+$M1249*'10k &amp; MO'!E$31</f>
        <v>199897.54300000001</v>
      </c>
      <c r="W1249" s="349">
        <f>+$I1249*'10k &amp; MO'!F$7+$J1249*'10k &amp; MO'!F$13+$K1249*'10k &amp; MO'!F$19+$L1249*'10k &amp; MO'!F$25+$M1249*'10k &amp; MO'!F$31</f>
        <v>81217.409299999999</v>
      </c>
      <c r="X1249" s="349">
        <f>+$I1249*'10k &amp; MO'!G$7+$J1249*'10k &amp; MO'!G$13+$K1249*'10k &amp; MO'!G$19+$L1249*'10k &amp; MO'!G$25+$M1249*'10k &amp; MO'!G$31</f>
        <v>77404.5769</v>
      </c>
      <c r="Y1249" s="349">
        <f>+$N1249*'10k &amp; MO'!H$7+$O1249*'10k &amp; MO'!H$13+$P1249*'10k &amp; MO'!H$19+$Q1249*'10k &amp; MO'!H$25+$R1249*'10k &amp; MO'!H$31</f>
        <v>394.33619999999996</v>
      </c>
      <c r="Z1249" s="349">
        <f>+$N1249*'10k &amp; MO'!I$7+$O1249*'10k &amp; MO'!I$13+$P1249*'10k &amp; MO'!I$19+$Q1249*'10k &amp; MO'!I$25+$R1249*'10k &amp; MO'!I$31</f>
        <v>14828.521000000001</v>
      </c>
      <c r="AA1249" s="349">
        <f>+$N1249*'10k &amp; MO'!J$7+$O1249*'10k &amp; MO'!J$13+$P1249*'10k &amp; MO'!J$19+$Q1249*'10k &amp; MO'!J$25+$R1249*'10k &amp; MO'!J$31</f>
        <v>207560.09100000001</v>
      </c>
      <c r="AB1249" s="349">
        <f>+$N1249*'10k &amp; MO'!K$7+$O1249*'10k &amp; MO'!K$13+$P1249*'10k &amp; MO'!K$19+$Q1249*'10k &amp; MO'!K$25+$R1249*'10k &amp; MO'!K$31</f>
        <v>120394.41339999999</v>
      </c>
      <c r="AC1249" s="349">
        <f>+$N1249*'10k &amp; MO'!L$7+$O1249*'10k &amp; MO'!L$13+$P1249*'10k &amp; MO'!L$19+$Q1249*'10k &amp; MO'!L$25+$R1249*'10k &amp; MO'!L$31</f>
        <v>122441.0472</v>
      </c>
      <c r="AD1249" s="350">
        <f>+S1249*'10k &amp; MO'!O$7</f>
        <v>43947.618000000002</v>
      </c>
      <c r="AF1249" s="192" t="str">
        <f t="shared" si="171"/>
        <v>9432018</v>
      </c>
      <c r="AG1249" s="192">
        <f>+IFERROR(VLOOKUP($AF1249,'Limited Loss'!$F$5:$P$124,AG$3,FALSE),0)</f>
        <v>0</v>
      </c>
      <c r="AH1249" s="193">
        <f>+IFERROR(VLOOKUP($AF1249,'Limited Loss'!$F$5:$P$124,AH$3,FALSE),0)</f>
        <v>0</v>
      </c>
      <c r="AI1249" s="193">
        <f>+IFERROR(VLOOKUP($AF1249,'Limited Loss'!$F$5:$P$124,AI$3,FALSE),0)</f>
        <v>0</v>
      </c>
      <c r="AJ1249" s="193">
        <f>+IFERROR(VLOOKUP($AF1249,'Limited Loss'!$F$5:$P$124,AJ$3,FALSE),0)</f>
        <v>0</v>
      </c>
      <c r="AK1249" s="100">
        <f>+IFERROR(VLOOKUP($AF1249,'Limited Loss'!$F$5:$P$124,AK$3,FALSE),0)</f>
        <v>0</v>
      </c>
      <c r="AL1249" s="193">
        <f>+IFERROR(VLOOKUP($AF1249,'Limited Loss'!$F$5:$P$124,AL$3,FALSE),0)</f>
        <v>0</v>
      </c>
      <c r="AM1249" s="193">
        <f>+IFERROR(VLOOKUP($AF1249,'Limited Loss'!$F$5:$P$124,AM$3,FALSE),0)</f>
        <v>0</v>
      </c>
      <c r="AN1249" s="193">
        <f>+IFERROR(VLOOKUP($AF1249,'Limited Loss'!$F$5:$P$124,AN$3,FALSE),0)</f>
        <v>0</v>
      </c>
      <c r="AO1249" s="193">
        <f>+IFERROR(VLOOKUP($AF1249,'Limited Loss'!$F$5:$P$124,AO$3,FALSE),0)</f>
        <v>0</v>
      </c>
      <c r="AP1249" s="100">
        <f>+IFERROR(VLOOKUP($AF1249,'Limited Loss'!$F$5:$P$124,AP$3,FALSE),0)</f>
        <v>0</v>
      </c>
      <c r="AQ1249" s="353"/>
      <c r="AR1249" s="331">
        <f t="shared" si="172"/>
        <v>943</v>
      </c>
      <c r="AS1249" s="332">
        <f t="shared" si="172"/>
        <v>2018</v>
      </c>
      <c r="AT1249" s="349">
        <f t="shared" si="170"/>
        <v>236.89380000000003</v>
      </c>
      <c r="AU1249" s="349">
        <f t="shared" si="170"/>
        <v>8299.0929999999989</v>
      </c>
      <c r="AV1249" s="349">
        <f t="shared" si="170"/>
        <v>199897.54300000001</v>
      </c>
      <c r="AW1249" s="349">
        <f t="shared" si="170"/>
        <v>81217.409299999999</v>
      </c>
      <c r="AX1249" s="350">
        <f t="shared" si="170"/>
        <v>77404.5769</v>
      </c>
      <c r="AY1249" s="349">
        <f t="shared" si="170"/>
        <v>394.33619999999996</v>
      </c>
      <c r="AZ1249" s="349">
        <f t="shared" si="170"/>
        <v>14828.521000000001</v>
      </c>
      <c r="BA1249" s="349">
        <f t="shared" si="170"/>
        <v>207560.09100000001</v>
      </c>
      <c r="BB1249" s="349">
        <f t="shared" si="170"/>
        <v>120394.41339999999</v>
      </c>
      <c r="BC1249" s="349">
        <f t="shared" si="170"/>
        <v>122441.0472</v>
      </c>
      <c r="BD1249" s="350">
        <f t="shared" si="170"/>
        <v>43947.618000000002</v>
      </c>
      <c r="BE1249" s="349">
        <f t="shared" si="174"/>
        <v>431216.478</v>
      </c>
      <c r="BF1249" s="375">
        <f t="shared" si="175"/>
        <v>401457.44680000003</v>
      </c>
      <c r="BG1249" s="334">
        <f t="shared" si="176"/>
        <v>43947.618000000002</v>
      </c>
    </row>
    <row r="1250" spans="1:59" x14ac:dyDescent="0.2">
      <c r="A1250" s="326" t="str">
        <f t="shared" si="173"/>
        <v>9442014</v>
      </c>
      <c r="B1250">
        <v>944</v>
      </c>
      <c r="C1250" s="327">
        <v>2014</v>
      </c>
      <c r="D1250" s="353">
        <f>+IFERROR(VLOOKUP($A1250,Data_Loss!$A$2:$V$1180,6,FALSE),0)</f>
        <v>0</v>
      </c>
      <c r="E1250" s="353">
        <f>+IFERROR(VLOOKUP($A1250,Data_Loss!$A$2:$V$1180,7,FALSE),0)</f>
        <v>0</v>
      </c>
      <c r="F1250" s="353">
        <f>+IFERROR(VLOOKUP($A1250,Data_Loss!$A$2:$V$1180,8,FALSE),0)</f>
        <v>1</v>
      </c>
      <c r="G1250" s="353">
        <f>+IFERROR(VLOOKUP($A1250,Data_Loss!$A$2:$V$1180,9,FALSE),0)</f>
        <v>1</v>
      </c>
      <c r="H1250" s="353">
        <f>+IFERROR(VLOOKUP($A1250,Data_Loss!$A$2:$V$1180,10,FALSE),0)</f>
        <v>8</v>
      </c>
      <c r="I1250" s="353">
        <f>+IFERROR(VLOOKUP($A1250,Data_Loss!$A$2:$V$1300,12,FALSE),0)</f>
        <v>0</v>
      </c>
      <c r="J1250" s="353">
        <f>+IFERROR(VLOOKUP($A1250,Data_Loss!$A$2:$V$1300,13,FALSE),0)</f>
        <v>0</v>
      </c>
      <c r="K1250" s="353">
        <f>+IFERROR(VLOOKUP($A1250,Data_Loss!$A$2:$V$1300,14,FALSE),0)</f>
        <v>430127</v>
      </c>
      <c r="L1250" s="353">
        <f>+IFERROR(VLOOKUP($A1250,Data_Loss!$A$2:$V$1300,15,FALSE),0)</f>
        <v>7216</v>
      </c>
      <c r="M1250" s="353">
        <f>+IFERROR(VLOOKUP($A1250,Data_Loss!$A$2:$V$1300,16,FALSE),0)</f>
        <v>78395</v>
      </c>
      <c r="N1250" s="353">
        <f>+IFERROR(VLOOKUP($A1250,Data_Loss!$A$2:$V$1300,17,FALSE),0)</f>
        <v>0</v>
      </c>
      <c r="O1250" s="353">
        <f>+IFERROR(VLOOKUP($A1250,Data_Loss!$A$2:$V$1300,18,FALSE),0)</f>
        <v>0</v>
      </c>
      <c r="P1250" s="353">
        <f>+IFERROR(VLOOKUP($A1250,Data_Loss!$A$2:$V$1300,19,FALSE),0)</f>
        <v>37871</v>
      </c>
      <c r="Q1250" s="353">
        <f>+IFERROR(VLOOKUP($A1250,Data_Loss!$A$2:$V$1300,20,FALSE),0)</f>
        <v>1022</v>
      </c>
      <c r="R1250" s="353">
        <f>+IFERROR(VLOOKUP($A1250,Data_Loss!$A$2:$V$1300,21,FALSE),0)</f>
        <v>136599</v>
      </c>
      <c r="S1250" s="353">
        <f>+IFERROR(VLOOKUP($A1250,Data_Loss!$A$2:$V$1300,22,FALSE),0)</f>
        <v>31694</v>
      </c>
      <c r="T1250" s="191">
        <f>+$I1250*'10k &amp; MO'!C$3+$J1250*'10k &amp; MO'!C$9+$K1250*'10k &amp; MO'!C$15+$L1250*'10k &amp; MO'!C$21+$M1250*'10k &amp; MO'!C$27</f>
        <v>0</v>
      </c>
      <c r="U1250" s="349">
        <f>+$I1250*'10k &amp; MO'!D$3+$J1250*'10k &amp; MO'!D$9+$K1250*'10k &amp; MO'!D$15+$L1250*'10k &amp; MO'!D$21+$M1250*'10k &amp; MO'!D$27</f>
        <v>0</v>
      </c>
      <c r="V1250" s="349">
        <f>+$I1250*'10k &amp; MO'!E$3+$J1250*'10k &amp; MO'!E$9+$K1250*'10k &amp; MO'!E$15+$L1250*'10k &amp; MO'!E$21+$M1250*'10k &amp; MO'!E$27</f>
        <v>646911.00800000003</v>
      </c>
      <c r="W1250" s="349">
        <f>+$I1250*'10k &amp; MO'!F$3+$J1250*'10k &amp; MO'!F$9+$K1250*'10k &amp; MO'!F$15+$L1250*'10k &amp; MO'!F$21+$M1250*'10k &amp; MO'!F$27</f>
        <v>8868.4639999999999</v>
      </c>
      <c r="X1250" s="349">
        <f>+$I1250*'10k &amp; MO'!G$3+$J1250*'10k &amp; MO'!G$9+$K1250*'10k &amp; MO'!G$15+$L1250*'10k &amp; MO'!G$21+$M1250*'10k &amp; MO'!G$27</f>
        <v>88743.139999999985</v>
      </c>
      <c r="Y1250" s="349">
        <f>+$N1250*'10k &amp; MO'!H$3+$O1250*'10k &amp; MO'!H$9+$P1250*'10k &amp; MO'!H$15+$Q1250*'10k &amp; MO'!H$21+$R1250*'10k &amp; MO'!H$27</f>
        <v>0</v>
      </c>
      <c r="Z1250" s="349">
        <f>+$N1250*'10k &amp; MO'!I$3+$O1250*'10k &amp; MO'!I$9+$P1250*'10k &amp; MO'!I$15+$Q1250*'10k &amp; MO'!I$21+$R1250*'10k &amp; MO'!I$27</f>
        <v>0</v>
      </c>
      <c r="AA1250" s="349">
        <f>+$N1250*'10k &amp; MO'!J$3+$O1250*'10k &amp; MO'!J$9+$P1250*'10k &amp; MO'!J$15+$Q1250*'10k &amp; MO'!J$21+$R1250*'10k &amp; MO'!J$27</f>
        <v>79188.261000000013</v>
      </c>
      <c r="AB1250" s="349">
        <f>+$N1250*'10k &amp; MO'!K$3+$O1250*'10k &amp; MO'!K$9+$P1250*'10k &amp; MO'!K$15+$Q1250*'10k &amp; MO'!K$21+$R1250*'10k &amp; MO'!K$27</f>
        <v>1431.8220000000001</v>
      </c>
      <c r="AC1250" s="349">
        <f>+$N1250*'10k &amp; MO'!L$3+$O1250*'10k &amp; MO'!L$9+$P1250*'10k &amp; MO'!L$15+$Q1250*'10k &amp; MO'!L$21+$R1250*'10k &amp; MO'!L$27</f>
        <v>210635.658</v>
      </c>
      <c r="AD1250" s="350">
        <f>+S1250*'10k &amp; MO'!O$3</f>
        <v>33944.273999999998</v>
      </c>
      <c r="AF1250" s="192" t="str">
        <f t="shared" si="171"/>
        <v>9442014</v>
      </c>
      <c r="AG1250" s="192">
        <f>+IFERROR(VLOOKUP($AF1250,'Limited Loss'!$F$5:$P$124,AG$3,FALSE),0)</f>
        <v>0</v>
      </c>
      <c r="AH1250" s="193">
        <f>+IFERROR(VLOOKUP($AF1250,'Limited Loss'!$F$5:$P$124,AH$3,FALSE),0)</f>
        <v>0</v>
      </c>
      <c r="AI1250" s="193">
        <f>+IFERROR(VLOOKUP($AF1250,'Limited Loss'!$F$5:$P$124,AI$3,FALSE),0)</f>
        <v>0</v>
      </c>
      <c r="AJ1250" s="193">
        <f>+IFERROR(VLOOKUP($AF1250,'Limited Loss'!$F$5:$P$124,AJ$3,FALSE),0)</f>
        <v>0</v>
      </c>
      <c r="AK1250" s="100">
        <f>+IFERROR(VLOOKUP($AF1250,'Limited Loss'!$F$5:$P$124,AK$3,FALSE),0)</f>
        <v>0</v>
      </c>
      <c r="AL1250" s="193">
        <f>+IFERROR(VLOOKUP($AF1250,'Limited Loss'!$F$5:$P$124,AL$3,FALSE),0)</f>
        <v>0</v>
      </c>
      <c r="AM1250" s="193">
        <f>+IFERROR(VLOOKUP($AF1250,'Limited Loss'!$F$5:$P$124,AM$3,FALSE),0)</f>
        <v>0</v>
      </c>
      <c r="AN1250" s="193">
        <f>+IFERROR(VLOOKUP($AF1250,'Limited Loss'!$F$5:$P$124,AN$3,FALSE),0)</f>
        <v>0</v>
      </c>
      <c r="AO1250" s="193">
        <f>+IFERROR(VLOOKUP($AF1250,'Limited Loss'!$F$5:$P$124,AO$3,FALSE),0)</f>
        <v>0</v>
      </c>
      <c r="AP1250" s="100">
        <f>+IFERROR(VLOOKUP($AF1250,'Limited Loss'!$F$5:$P$124,AP$3,FALSE),0)</f>
        <v>0</v>
      </c>
      <c r="AQ1250" s="353"/>
      <c r="AR1250" s="331">
        <f t="shared" si="172"/>
        <v>944</v>
      </c>
      <c r="AS1250" s="332">
        <f t="shared" si="172"/>
        <v>2014</v>
      </c>
      <c r="AT1250" s="349">
        <f t="shared" si="170"/>
        <v>0</v>
      </c>
      <c r="AU1250" s="349">
        <f t="shared" si="170"/>
        <v>0</v>
      </c>
      <c r="AV1250" s="349">
        <f t="shared" si="170"/>
        <v>646911.00800000003</v>
      </c>
      <c r="AW1250" s="349">
        <f t="shared" si="170"/>
        <v>8868.4639999999999</v>
      </c>
      <c r="AX1250" s="350">
        <f t="shared" si="170"/>
        <v>88743.139999999985</v>
      </c>
      <c r="AY1250" s="349">
        <f t="shared" si="170"/>
        <v>0</v>
      </c>
      <c r="AZ1250" s="349">
        <f t="shared" si="170"/>
        <v>0</v>
      </c>
      <c r="BA1250" s="349">
        <f t="shared" si="170"/>
        <v>79188.261000000013</v>
      </c>
      <c r="BB1250" s="349">
        <f t="shared" si="170"/>
        <v>1431.8220000000001</v>
      </c>
      <c r="BC1250" s="349">
        <f t="shared" si="170"/>
        <v>210635.658</v>
      </c>
      <c r="BD1250" s="350">
        <f t="shared" si="170"/>
        <v>33944.273999999998</v>
      </c>
      <c r="BE1250" s="349">
        <f t="shared" si="174"/>
        <v>726099.26900000009</v>
      </c>
      <c r="BF1250" s="375">
        <f t="shared" si="175"/>
        <v>309679.08399999997</v>
      </c>
      <c r="BG1250" s="334">
        <f t="shared" si="176"/>
        <v>33944.273999999998</v>
      </c>
    </row>
    <row r="1251" spans="1:59" x14ac:dyDescent="0.2">
      <c r="A1251" s="326" t="str">
        <f t="shared" si="173"/>
        <v>9442015</v>
      </c>
      <c r="B1251">
        <v>944</v>
      </c>
      <c r="C1251" s="327">
        <v>2015</v>
      </c>
      <c r="D1251" s="353">
        <f>+IFERROR(VLOOKUP($A1251,Data_Loss!$A$2:$V$1180,6,FALSE),0)</f>
        <v>0</v>
      </c>
      <c r="E1251" s="353">
        <f>+IFERROR(VLOOKUP($A1251,Data_Loss!$A$2:$V$1180,7,FALSE),0)</f>
        <v>0</v>
      </c>
      <c r="F1251" s="353">
        <f>+IFERROR(VLOOKUP($A1251,Data_Loss!$A$2:$V$1180,8,FALSE),0)</f>
        <v>2</v>
      </c>
      <c r="G1251" s="353">
        <f>+IFERROR(VLOOKUP($A1251,Data_Loss!$A$2:$V$1180,9,FALSE),0)</f>
        <v>0</v>
      </c>
      <c r="H1251" s="353">
        <f>+IFERROR(VLOOKUP($A1251,Data_Loss!$A$2:$V$1180,10,FALSE),0)</f>
        <v>7</v>
      </c>
      <c r="I1251" s="353">
        <f>+IFERROR(VLOOKUP($A1251,Data_Loss!$A$2:$V$1300,12,FALSE),0)</f>
        <v>0</v>
      </c>
      <c r="J1251" s="353">
        <f>+IFERROR(VLOOKUP($A1251,Data_Loss!$A$2:$V$1300,13,FALSE),0)</f>
        <v>0</v>
      </c>
      <c r="K1251" s="353">
        <f>+IFERROR(VLOOKUP($A1251,Data_Loss!$A$2:$V$1300,14,FALSE),0)</f>
        <v>173008</v>
      </c>
      <c r="L1251" s="353">
        <f>+IFERROR(VLOOKUP($A1251,Data_Loss!$A$2:$V$1300,15,FALSE),0)</f>
        <v>0</v>
      </c>
      <c r="M1251" s="353">
        <f>+IFERROR(VLOOKUP($A1251,Data_Loss!$A$2:$V$1300,16,FALSE),0)</f>
        <v>33066</v>
      </c>
      <c r="N1251" s="353">
        <f>+IFERROR(VLOOKUP($A1251,Data_Loss!$A$2:$V$1300,17,FALSE),0)</f>
        <v>0</v>
      </c>
      <c r="O1251" s="353">
        <f>+IFERROR(VLOOKUP($A1251,Data_Loss!$A$2:$V$1300,18,FALSE),0)</f>
        <v>0</v>
      </c>
      <c r="P1251" s="353">
        <f>+IFERROR(VLOOKUP($A1251,Data_Loss!$A$2:$V$1300,19,FALSE),0)</f>
        <v>113491</v>
      </c>
      <c r="Q1251" s="353">
        <f>+IFERROR(VLOOKUP($A1251,Data_Loss!$A$2:$V$1300,20,FALSE),0)</f>
        <v>0</v>
      </c>
      <c r="R1251" s="353">
        <f>+IFERROR(VLOOKUP($A1251,Data_Loss!$A$2:$V$1300,21,FALSE),0)</f>
        <v>13267</v>
      </c>
      <c r="S1251" s="353">
        <f>+IFERROR(VLOOKUP($A1251,Data_Loss!$A$2:$V$1300,22,FALSE),0)</f>
        <v>48457</v>
      </c>
      <c r="T1251" s="191">
        <f>+$I1251*'10k &amp; MO'!C$4+$J1251*'10k &amp; MO'!C$10+$K1251*'10k &amp; MO'!C$16+$L1251*'10k &amp; MO'!C$22+$M1251*'10k &amp; MO'!C$28</f>
        <v>0</v>
      </c>
      <c r="U1251" s="349">
        <f>+$I1251*'10k &amp; MO'!D$4+$J1251*'10k &amp; MO'!D$10+$K1251*'10k &amp; MO'!D$16+$L1251*'10k &amp; MO'!D$22+$M1251*'10k &amp; MO'!D$28</f>
        <v>0</v>
      </c>
      <c r="V1251" s="349">
        <f>+$I1251*'10k &amp; MO'!E$4+$J1251*'10k &amp; MO'!E$10+$K1251*'10k &amp; MO'!E$16+$L1251*'10k &amp; MO'!E$22+$M1251*'10k &amp; MO'!E$28</f>
        <v>304786.34999999998</v>
      </c>
      <c r="W1251" s="349">
        <f>+$I1251*'10k &amp; MO'!F$4+$J1251*'10k &amp; MO'!F$10+$K1251*'10k &amp; MO'!F$16+$L1251*'10k &amp; MO'!F$22+$M1251*'10k &amp; MO'!F$28</f>
        <v>2265.4522000000002</v>
      </c>
      <c r="X1251" s="349">
        <f>+$I1251*'10k &amp; MO'!G$4+$J1251*'10k &amp; MO'!G$10+$K1251*'10k &amp; MO'!G$16+$L1251*'10k &amp; MO'!G$22+$M1251*'10k &amp; MO'!G$28</f>
        <v>39010.980800000005</v>
      </c>
      <c r="Y1251" s="349">
        <f>+$N1251*'10k &amp; MO'!H$4+$O1251*'10k &amp; MO'!H$10+$P1251*'10k &amp; MO'!H$16+$Q1251*'10k &amp; MO'!H$22+$R1251*'10k &amp; MO'!H$28</f>
        <v>0</v>
      </c>
      <c r="Z1251" s="349">
        <f>+$N1251*'10k &amp; MO'!I$4+$O1251*'10k &amp; MO'!I$10+$P1251*'10k &amp; MO'!I$16+$Q1251*'10k &amp; MO'!I$22+$R1251*'10k &amp; MO'!I$28</f>
        <v>0</v>
      </c>
      <c r="AA1251" s="349">
        <f>+$N1251*'10k &amp; MO'!J$4+$O1251*'10k &amp; MO'!J$10+$P1251*'10k &amp; MO'!J$16+$Q1251*'10k &amp; MO'!J$22+$R1251*'10k &amp; MO'!J$28</f>
        <v>316174.18599999999</v>
      </c>
      <c r="AB1251" s="349">
        <f>+$N1251*'10k &amp; MO'!K$4+$O1251*'10k &amp; MO'!K$10+$P1251*'10k &amp; MO'!K$16+$Q1251*'10k &amp; MO'!K$22+$R1251*'10k &amp; MO'!K$28</f>
        <v>3802.0185000000001</v>
      </c>
      <c r="AC1251" s="349">
        <f>+$N1251*'10k &amp; MO'!L$4+$O1251*'10k &amp; MO'!L$10+$P1251*'10k &amp; MO'!L$16+$Q1251*'10k &amp; MO'!L$22+$R1251*'10k &amp; MO'!L$28</f>
        <v>20035.450800000002</v>
      </c>
      <c r="AD1251" s="350">
        <f>+S1251*'10k &amp; MO'!O$4</f>
        <v>58729.883999999998</v>
      </c>
      <c r="AF1251" s="192" t="str">
        <f t="shared" si="171"/>
        <v>9442015</v>
      </c>
      <c r="AG1251" s="192">
        <f>+IFERROR(VLOOKUP($AF1251,'Limited Loss'!$F$5:$P$124,AG$3,FALSE),0)</f>
        <v>0</v>
      </c>
      <c r="AH1251" s="193">
        <f>+IFERROR(VLOOKUP($AF1251,'Limited Loss'!$F$5:$P$124,AH$3,FALSE),0)</f>
        <v>0</v>
      </c>
      <c r="AI1251" s="193">
        <f>+IFERROR(VLOOKUP($AF1251,'Limited Loss'!$F$5:$P$124,AI$3,FALSE),0)</f>
        <v>0</v>
      </c>
      <c r="AJ1251" s="193">
        <f>+IFERROR(VLOOKUP($AF1251,'Limited Loss'!$F$5:$P$124,AJ$3,FALSE),0)</f>
        <v>0</v>
      </c>
      <c r="AK1251" s="100">
        <f>+IFERROR(VLOOKUP($AF1251,'Limited Loss'!$F$5:$P$124,AK$3,FALSE),0)</f>
        <v>0</v>
      </c>
      <c r="AL1251" s="193">
        <f>+IFERROR(VLOOKUP($AF1251,'Limited Loss'!$F$5:$P$124,AL$3,FALSE),0)</f>
        <v>0</v>
      </c>
      <c r="AM1251" s="193">
        <f>+IFERROR(VLOOKUP($AF1251,'Limited Loss'!$F$5:$P$124,AM$3,FALSE),0)</f>
        <v>0</v>
      </c>
      <c r="AN1251" s="193">
        <f>+IFERROR(VLOOKUP($AF1251,'Limited Loss'!$F$5:$P$124,AN$3,FALSE),0)</f>
        <v>0</v>
      </c>
      <c r="AO1251" s="193">
        <f>+IFERROR(VLOOKUP($AF1251,'Limited Loss'!$F$5:$P$124,AO$3,FALSE),0)</f>
        <v>0</v>
      </c>
      <c r="AP1251" s="100">
        <f>+IFERROR(VLOOKUP($AF1251,'Limited Loss'!$F$5:$P$124,AP$3,FALSE),0)</f>
        <v>0</v>
      </c>
      <c r="AQ1251" s="353"/>
      <c r="AR1251" s="331">
        <f t="shared" si="172"/>
        <v>944</v>
      </c>
      <c r="AS1251" s="332">
        <f t="shared" si="172"/>
        <v>2015</v>
      </c>
      <c r="AT1251" s="349">
        <f t="shared" si="170"/>
        <v>0</v>
      </c>
      <c r="AU1251" s="349">
        <f t="shared" si="170"/>
        <v>0</v>
      </c>
      <c r="AV1251" s="349">
        <f t="shared" si="170"/>
        <v>304786.34999999998</v>
      </c>
      <c r="AW1251" s="349">
        <f t="shared" si="170"/>
        <v>2265.4522000000002</v>
      </c>
      <c r="AX1251" s="350">
        <f t="shared" si="170"/>
        <v>39010.980800000005</v>
      </c>
      <c r="AY1251" s="349">
        <f t="shared" si="170"/>
        <v>0</v>
      </c>
      <c r="AZ1251" s="349">
        <f t="shared" si="170"/>
        <v>0</v>
      </c>
      <c r="BA1251" s="349">
        <f t="shared" si="170"/>
        <v>316174.18599999999</v>
      </c>
      <c r="BB1251" s="349">
        <f t="shared" si="170"/>
        <v>3802.0185000000001</v>
      </c>
      <c r="BC1251" s="349">
        <f t="shared" si="170"/>
        <v>20035.450800000002</v>
      </c>
      <c r="BD1251" s="350">
        <f t="shared" si="170"/>
        <v>58729.883999999998</v>
      </c>
      <c r="BE1251" s="349">
        <f t="shared" si="174"/>
        <v>620960.53599999996</v>
      </c>
      <c r="BF1251" s="375">
        <f t="shared" si="175"/>
        <v>65113.902300000002</v>
      </c>
      <c r="BG1251" s="334">
        <f t="shared" si="176"/>
        <v>58729.883999999998</v>
      </c>
    </row>
    <row r="1252" spans="1:59" x14ac:dyDescent="0.2">
      <c r="A1252" s="326" t="str">
        <f t="shared" si="173"/>
        <v>9442016</v>
      </c>
      <c r="B1252">
        <v>944</v>
      </c>
      <c r="C1252" s="327">
        <v>2016</v>
      </c>
      <c r="D1252" s="353">
        <f>+IFERROR(VLOOKUP($A1252,Data_Loss!$A$2:$V$1180,6,FALSE),0)</f>
        <v>0</v>
      </c>
      <c r="E1252" s="353">
        <f>+IFERROR(VLOOKUP($A1252,Data_Loss!$A$2:$V$1180,7,FALSE),0)</f>
        <v>0</v>
      </c>
      <c r="F1252" s="353">
        <f>+IFERROR(VLOOKUP($A1252,Data_Loss!$A$2:$V$1180,8,FALSE),0)</f>
        <v>0</v>
      </c>
      <c r="G1252" s="353">
        <f>+IFERROR(VLOOKUP($A1252,Data_Loss!$A$2:$V$1180,9,FALSE),0)</f>
        <v>1</v>
      </c>
      <c r="H1252" s="353">
        <f>+IFERROR(VLOOKUP($A1252,Data_Loss!$A$2:$V$1180,10,FALSE),0)</f>
        <v>3</v>
      </c>
      <c r="I1252" s="353">
        <f>+IFERROR(VLOOKUP($A1252,Data_Loss!$A$2:$V$1300,12,FALSE),0)</f>
        <v>0</v>
      </c>
      <c r="J1252" s="353">
        <f>+IFERROR(VLOOKUP($A1252,Data_Loss!$A$2:$V$1300,13,FALSE),0)</f>
        <v>0</v>
      </c>
      <c r="K1252" s="353">
        <f>+IFERROR(VLOOKUP($A1252,Data_Loss!$A$2:$V$1300,14,FALSE),0)</f>
        <v>0</v>
      </c>
      <c r="L1252" s="353">
        <f>+IFERROR(VLOOKUP($A1252,Data_Loss!$A$2:$V$1300,15,FALSE),0)</f>
        <v>9995</v>
      </c>
      <c r="M1252" s="353">
        <f>+IFERROR(VLOOKUP($A1252,Data_Loss!$A$2:$V$1300,16,FALSE),0)</f>
        <v>19664</v>
      </c>
      <c r="N1252" s="353">
        <f>+IFERROR(VLOOKUP($A1252,Data_Loss!$A$2:$V$1300,17,FALSE),0)</f>
        <v>0</v>
      </c>
      <c r="O1252" s="353">
        <f>+IFERROR(VLOOKUP($A1252,Data_Loss!$A$2:$V$1300,18,FALSE),0)</f>
        <v>0</v>
      </c>
      <c r="P1252" s="353">
        <f>+IFERROR(VLOOKUP($A1252,Data_Loss!$A$2:$V$1300,19,FALSE),0)</f>
        <v>0</v>
      </c>
      <c r="Q1252" s="353">
        <f>+IFERROR(VLOOKUP($A1252,Data_Loss!$A$2:$V$1300,20,FALSE),0)</f>
        <v>0</v>
      </c>
      <c r="R1252" s="353">
        <f>+IFERROR(VLOOKUP($A1252,Data_Loss!$A$2:$V$1300,21,FALSE),0)</f>
        <v>13015</v>
      </c>
      <c r="S1252" s="353">
        <f>+IFERROR(VLOOKUP($A1252,Data_Loss!$A$2:$V$1300,22,FALSE),0)</f>
        <v>24974</v>
      </c>
      <c r="T1252" s="191">
        <f>+$I1252*'10k &amp; MO'!C$5+$J1252*'10k &amp; MO'!C$11+$K1252*'10k &amp; MO'!C$17+$L1252*'10k &amp; MO'!C$23+$M1252*'10k &amp; MO'!C$29</f>
        <v>0</v>
      </c>
      <c r="U1252" s="349">
        <f>+$I1252*'10k &amp; MO'!D$5+$J1252*'10k &amp; MO'!D$11+$K1252*'10k &amp; MO'!D$17+$L1252*'10k &amp; MO'!D$23+$M1252*'10k &amp; MO'!D$29</f>
        <v>0</v>
      </c>
      <c r="V1252" s="349">
        <f>+$I1252*'10k &amp; MO'!E$5+$J1252*'10k &amp; MO'!E$11+$K1252*'10k &amp; MO'!E$17+$L1252*'10k &amp; MO'!E$23+$M1252*'10k &amp; MO'!E$29</f>
        <v>5475.3067000000001</v>
      </c>
      <c r="W1252" s="349">
        <f>+$I1252*'10k &amp; MO'!F$5+$J1252*'10k &amp; MO'!F$11+$K1252*'10k &amp; MO'!F$17+$L1252*'10k &amp; MO'!F$23+$M1252*'10k &amp; MO'!F$29</f>
        <v>12144.875899999999</v>
      </c>
      <c r="X1252" s="349">
        <f>+$I1252*'10k &amp; MO'!G$5+$J1252*'10k &amp; MO'!G$11+$K1252*'10k &amp; MO'!G$17+$L1252*'10k &amp; MO'!G$23+$M1252*'10k &amp; MO'!G$29</f>
        <v>20715.166699999998</v>
      </c>
      <c r="Y1252" s="349">
        <f>+$N1252*'10k &amp; MO'!H$5+$O1252*'10k &amp; MO'!H$11+$P1252*'10k &amp; MO'!H$17+$Q1252*'10k &amp; MO'!H$23+$R1252*'10k &amp; MO'!H$29</f>
        <v>0</v>
      </c>
      <c r="Z1252" s="349">
        <f>+$N1252*'10k &amp; MO'!I$5+$O1252*'10k &amp; MO'!I$11+$P1252*'10k &amp; MO'!I$17+$Q1252*'10k &amp; MO'!I$23+$R1252*'10k &amp; MO'!I$29</f>
        <v>0</v>
      </c>
      <c r="AA1252" s="349">
        <f>+$N1252*'10k &amp; MO'!J$5+$O1252*'10k &amp; MO'!J$11+$P1252*'10k &amp; MO'!J$17+$Q1252*'10k &amp; MO'!J$23+$R1252*'10k &amp; MO'!J$29</f>
        <v>1154.4304999999999</v>
      </c>
      <c r="AB1252" s="349">
        <f>+$N1252*'10k &amp; MO'!K$5+$O1252*'10k &amp; MO'!K$11+$P1252*'10k &amp; MO'!K$17+$Q1252*'10k &amp; MO'!K$23+$R1252*'10k &amp; MO'!K$29</f>
        <v>1276.7715000000001</v>
      </c>
      <c r="AC1252" s="349">
        <f>+$N1252*'10k &amp; MO'!L$5+$O1252*'10k &amp; MO'!L$11+$P1252*'10k &amp; MO'!L$17+$Q1252*'10k &amp; MO'!L$23+$R1252*'10k &amp; MO'!L$29</f>
        <v>19616.208000000002</v>
      </c>
      <c r="AD1252" s="350">
        <f>+S1252*'10k &amp; MO'!O$5</f>
        <v>33664.952000000005</v>
      </c>
      <c r="AF1252" s="192" t="str">
        <f t="shared" si="171"/>
        <v>9442016</v>
      </c>
      <c r="AG1252" s="192">
        <f>+IFERROR(VLOOKUP($AF1252,'Limited Loss'!$F$5:$P$124,AG$3,FALSE),0)</f>
        <v>0</v>
      </c>
      <c r="AH1252" s="193">
        <f>+IFERROR(VLOOKUP($AF1252,'Limited Loss'!$F$5:$P$124,AH$3,FALSE),0)</f>
        <v>0</v>
      </c>
      <c r="AI1252" s="193">
        <f>+IFERROR(VLOOKUP($AF1252,'Limited Loss'!$F$5:$P$124,AI$3,FALSE),0)</f>
        <v>0</v>
      </c>
      <c r="AJ1252" s="193">
        <f>+IFERROR(VLOOKUP($AF1252,'Limited Loss'!$F$5:$P$124,AJ$3,FALSE),0)</f>
        <v>0</v>
      </c>
      <c r="AK1252" s="100">
        <f>+IFERROR(VLOOKUP($AF1252,'Limited Loss'!$F$5:$P$124,AK$3,FALSE),0)</f>
        <v>0</v>
      </c>
      <c r="AL1252" s="193">
        <f>+IFERROR(VLOOKUP($AF1252,'Limited Loss'!$F$5:$P$124,AL$3,FALSE),0)</f>
        <v>0</v>
      </c>
      <c r="AM1252" s="193">
        <f>+IFERROR(VLOOKUP($AF1252,'Limited Loss'!$F$5:$P$124,AM$3,FALSE),0)</f>
        <v>0</v>
      </c>
      <c r="AN1252" s="193">
        <f>+IFERROR(VLOOKUP($AF1252,'Limited Loss'!$F$5:$P$124,AN$3,FALSE),0)</f>
        <v>0</v>
      </c>
      <c r="AO1252" s="193">
        <f>+IFERROR(VLOOKUP($AF1252,'Limited Loss'!$F$5:$P$124,AO$3,FALSE),0)</f>
        <v>0</v>
      </c>
      <c r="AP1252" s="100">
        <f>+IFERROR(VLOOKUP($AF1252,'Limited Loss'!$F$5:$P$124,AP$3,FALSE),0)</f>
        <v>0</v>
      </c>
      <c r="AQ1252" s="353"/>
      <c r="AR1252" s="331">
        <f t="shared" si="172"/>
        <v>944</v>
      </c>
      <c r="AS1252" s="332">
        <f t="shared" si="172"/>
        <v>2016</v>
      </c>
      <c r="AT1252" s="349">
        <f t="shared" si="170"/>
        <v>0</v>
      </c>
      <c r="AU1252" s="349">
        <f t="shared" si="170"/>
        <v>0</v>
      </c>
      <c r="AV1252" s="349">
        <f t="shared" si="170"/>
        <v>5475.3067000000001</v>
      </c>
      <c r="AW1252" s="349">
        <f t="shared" si="170"/>
        <v>12144.875899999999</v>
      </c>
      <c r="AX1252" s="350">
        <f t="shared" si="170"/>
        <v>20715.166699999998</v>
      </c>
      <c r="AY1252" s="349">
        <f t="shared" si="170"/>
        <v>0</v>
      </c>
      <c r="AZ1252" s="349">
        <f t="shared" si="170"/>
        <v>0</v>
      </c>
      <c r="BA1252" s="349">
        <f t="shared" si="170"/>
        <v>1154.4304999999999</v>
      </c>
      <c r="BB1252" s="349">
        <f t="shared" si="170"/>
        <v>1276.7715000000001</v>
      </c>
      <c r="BC1252" s="349">
        <f t="shared" si="170"/>
        <v>19616.208000000002</v>
      </c>
      <c r="BD1252" s="350">
        <f t="shared" si="170"/>
        <v>33664.952000000005</v>
      </c>
      <c r="BE1252" s="349">
        <f t="shared" si="174"/>
        <v>6629.7371999999996</v>
      </c>
      <c r="BF1252" s="375">
        <f t="shared" si="175"/>
        <v>53753.022100000002</v>
      </c>
      <c r="BG1252" s="334">
        <f t="shared" si="176"/>
        <v>33664.952000000005</v>
      </c>
    </row>
    <row r="1253" spans="1:59" x14ac:dyDescent="0.2">
      <c r="A1253" s="326" t="str">
        <f t="shared" si="173"/>
        <v>9442017</v>
      </c>
      <c r="B1253">
        <v>944</v>
      </c>
      <c r="C1253" s="327">
        <v>2017</v>
      </c>
      <c r="D1253" s="353">
        <f>+IFERROR(VLOOKUP($A1253,Data_Loss!$A$2:$V$1180,6,FALSE),0)</f>
        <v>0</v>
      </c>
      <c r="E1253" s="353">
        <f>+IFERROR(VLOOKUP($A1253,Data_Loss!$A$2:$V$1180,7,FALSE),0)</f>
        <v>0</v>
      </c>
      <c r="F1253" s="353">
        <f>+IFERROR(VLOOKUP($A1253,Data_Loss!$A$2:$V$1180,8,FALSE),0)</f>
        <v>0</v>
      </c>
      <c r="G1253" s="353">
        <f>+IFERROR(VLOOKUP($A1253,Data_Loss!$A$2:$V$1180,9,FALSE),0)</f>
        <v>1</v>
      </c>
      <c r="H1253" s="353">
        <f>+IFERROR(VLOOKUP($A1253,Data_Loss!$A$2:$V$1180,10,FALSE),0)</f>
        <v>3</v>
      </c>
      <c r="I1253" s="353">
        <f>+IFERROR(VLOOKUP($A1253,Data_Loss!$A$2:$V$1300,12,FALSE),0)</f>
        <v>0</v>
      </c>
      <c r="J1253" s="353">
        <f>+IFERROR(VLOOKUP($A1253,Data_Loss!$A$2:$V$1300,13,FALSE),0)</f>
        <v>0</v>
      </c>
      <c r="K1253" s="353">
        <f>+IFERROR(VLOOKUP($A1253,Data_Loss!$A$2:$V$1300,14,FALSE),0)</f>
        <v>0</v>
      </c>
      <c r="L1253" s="353">
        <f>+IFERROR(VLOOKUP($A1253,Data_Loss!$A$2:$V$1300,15,FALSE),0)</f>
        <v>309</v>
      </c>
      <c r="M1253" s="353">
        <f>+IFERROR(VLOOKUP($A1253,Data_Loss!$A$2:$V$1300,16,FALSE),0)</f>
        <v>3403</v>
      </c>
      <c r="N1253" s="353">
        <f>+IFERROR(VLOOKUP($A1253,Data_Loss!$A$2:$V$1300,17,FALSE),0)</f>
        <v>0</v>
      </c>
      <c r="O1253" s="353">
        <f>+IFERROR(VLOOKUP($A1253,Data_Loss!$A$2:$V$1300,18,FALSE),0)</f>
        <v>0</v>
      </c>
      <c r="P1253" s="353">
        <f>+IFERROR(VLOOKUP($A1253,Data_Loss!$A$2:$V$1300,19,FALSE),0)</f>
        <v>0</v>
      </c>
      <c r="Q1253" s="353">
        <f>+IFERROR(VLOOKUP($A1253,Data_Loss!$A$2:$V$1300,20,FALSE),0)</f>
        <v>502</v>
      </c>
      <c r="R1253" s="353">
        <f>+IFERROR(VLOOKUP($A1253,Data_Loss!$A$2:$V$1300,21,FALSE),0)</f>
        <v>10439</v>
      </c>
      <c r="S1253" s="353">
        <f>+IFERROR(VLOOKUP($A1253,Data_Loss!$A$2:$V$1300,22,FALSE),0)</f>
        <v>18704</v>
      </c>
      <c r="T1253" s="191">
        <f>+$I1253*'10k &amp; MO'!C$6+$J1253*'10k &amp; MO'!C$12+$K1253*'10k &amp; MO'!C$18+$L1253*'10k &amp; MO'!C$24+$M1253*'10k &amp; MO'!C$30</f>
        <v>0</v>
      </c>
      <c r="U1253" s="349">
        <f>+$I1253*'10k &amp; MO'!D$6+$J1253*'10k &amp; MO'!D$12+$K1253*'10k &amp; MO'!D$18+$L1253*'10k &amp; MO'!D$24+$M1253*'10k &amp; MO'!D$30</f>
        <v>3.7115999999999998</v>
      </c>
      <c r="V1253" s="349">
        <f>+$I1253*'10k &amp; MO'!E$6+$J1253*'10k &amp; MO'!E$12+$K1253*'10k &amp; MO'!E$18+$L1253*'10k &amp; MO'!E$24+$M1253*'10k &amp; MO'!E$30</f>
        <v>1624.4587999999999</v>
      </c>
      <c r="W1253" s="349">
        <f>+$I1253*'10k &amp; MO'!F$6+$J1253*'10k &amp; MO'!F$12+$K1253*'10k &amp; MO'!F$18+$L1253*'10k &amp; MO'!F$24+$M1253*'10k &amp; MO'!F$30</f>
        <v>875.88350000000003</v>
      </c>
      <c r="X1253" s="349">
        <f>+$I1253*'10k &amp; MO'!G$6+$J1253*'10k &amp; MO'!G$12+$K1253*'10k &amp; MO'!G$18+$L1253*'10k &amp; MO'!G$24+$M1253*'10k &amp; MO'!G$30</f>
        <v>3741.1379000000002</v>
      </c>
      <c r="Y1253" s="349">
        <f>+$N1253*'10k &amp; MO'!H$6+$O1253*'10k &amp; MO'!H$12+$P1253*'10k &amp; MO'!H$18+$Q1253*'10k &amp; MO'!H$24+$R1253*'10k &amp; MO'!H$30</f>
        <v>0</v>
      </c>
      <c r="Z1253" s="349">
        <f>+$N1253*'10k &amp; MO'!I$6+$O1253*'10k &amp; MO'!I$12+$P1253*'10k &amp; MO'!I$18+$Q1253*'10k &amp; MO'!I$24+$R1253*'10k &amp; MO'!I$30</f>
        <v>3.4830999999999999</v>
      </c>
      <c r="AA1253" s="349">
        <f>+$N1253*'10k &amp; MO'!J$6+$O1253*'10k &amp; MO'!J$12+$P1253*'10k &amp; MO'!J$18+$Q1253*'10k &amp; MO'!J$24+$R1253*'10k &amp; MO'!J$30</f>
        <v>4778.2302</v>
      </c>
      <c r="AB1253" s="349">
        <f>+$N1253*'10k &amp; MO'!K$6+$O1253*'10k &amp; MO'!K$12+$P1253*'10k &amp; MO'!K$18+$Q1253*'10k &amp; MO'!K$24+$R1253*'10k &amp; MO'!K$30</f>
        <v>2781.5187999999998</v>
      </c>
      <c r="AC1253" s="349">
        <f>+$N1253*'10k &amp; MO'!L$6+$O1253*'10k &amp; MO'!L$12+$P1253*'10k &amp; MO'!L$18+$Q1253*'10k &amp; MO'!L$24+$R1253*'10k &amp; MO'!L$30</f>
        <v>15347.541500000001</v>
      </c>
      <c r="AD1253" s="350">
        <f>+S1253*'10k &amp; MO'!O$6</f>
        <v>25175.584000000003</v>
      </c>
      <c r="AF1253" s="192" t="str">
        <f t="shared" si="171"/>
        <v>9442017</v>
      </c>
      <c r="AG1253" s="192">
        <f>+IFERROR(VLOOKUP($AF1253,'Limited Loss'!$F$5:$P$124,AG$3,FALSE),0)</f>
        <v>0</v>
      </c>
      <c r="AH1253" s="193">
        <f>+IFERROR(VLOOKUP($AF1253,'Limited Loss'!$F$5:$P$124,AH$3,FALSE),0)</f>
        <v>0</v>
      </c>
      <c r="AI1253" s="193">
        <f>+IFERROR(VLOOKUP($AF1253,'Limited Loss'!$F$5:$P$124,AI$3,FALSE),0)</f>
        <v>0</v>
      </c>
      <c r="AJ1253" s="193">
        <f>+IFERROR(VLOOKUP($AF1253,'Limited Loss'!$F$5:$P$124,AJ$3,FALSE),0)</f>
        <v>0</v>
      </c>
      <c r="AK1253" s="100">
        <f>+IFERROR(VLOOKUP($AF1253,'Limited Loss'!$F$5:$P$124,AK$3,FALSE),0)</f>
        <v>0</v>
      </c>
      <c r="AL1253" s="193">
        <f>+IFERROR(VLOOKUP($AF1253,'Limited Loss'!$F$5:$P$124,AL$3,FALSE),0)</f>
        <v>0</v>
      </c>
      <c r="AM1253" s="193">
        <f>+IFERROR(VLOOKUP($AF1253,'Limited Loss'!$F$5:$P$124,AM$3,FALSE),0)</f>
        <v>0</v>
      </c>
      <c r="AN1253" s="193">
        <f>+IFERROR(VLOOKUP($AF1253,'Limited Loss'!$F$5:$P$124,AN$3,FALSE),0)</f>
        <v>0</v>
      </c>
      <c r="AO1253" s="193">
        <f>+IFERROR(VLOOKUP($AF1253,'Limited Loss'!$F$5:$P$124,AO$3,FALSE),0)</f>
        <v>0</v>
      </c>
      <c r="AP1253" s="100">
        <f>+IFERROR(VLOOKUP($AF1253,'Limited Loss'!$F$5:$P$124,AP$3,FALSE),0)</f>
        <v>0</v>
      </c>
      <c r="AQ1253" s="353"/>
      <c r="AR1253" s="331">
        <f t="shared" si="172"/>
        <v>944</v>
      </c>
      <c r="AS1253" s="332">
        <f t="shared" si="172"/>
        <v>2017</v>
      </c>
      <c r="AT1253" s="349">
        <f t="shared" si="170"/>
        <v>0</v>
      </c>
      <c r="AU1253" s="349">
        <f t="shared" si="170"/>
        <v>3.7115999999999998</v>
      </c>
      <c r="AV1253" s="349">
        <f t="shared" si="170"/>
        <v>1624.4587999999999</v>
      </c>
      <c r="AW1253" s="349">
        <f t="shared" si="170"/>
        <v>875.88350000000003</v>
      </c>
      <c r="AX1253" s="350">
        <f t="shared" si="170"/>
        <v>3741.1379000000002</v>
      </c>
      <c r="AY1253" s="349">
        <f t="shared" si="170"/>
        <v>0</v>
      </c>
      <c r="AZ1253" s="349">
        <f t="shared" si="170"/>
        <v>3.4830999999999999</v>
      </c>
      <c r="BA1253" s="349">
        <f t="shared" si="170"/>
        <v>4778.2302</v>
      </c>
      <c r="BB1253" s="349">
        <f t="shared" si="170"/>
        <v>2781.5187999999998</v>
      </c>
      <c r="BC1253" s="349">
        <f t="shared" si="170"/>
        <v>15347.541500000001</v>
      </c>
      <c r="BD1253" s="350">
        <f t="shared" si="170"/>
        <v>25175.584000000003</v>
      </c>
      <c r="BE1253" s="349">
        <f t="shared" si="174"/>
        <v>6409.8837000000003</v>
      </c>
      <c r="BF1253" s="375">
        <f t="shared" si="175"/>
        <v>22746.081700000002</v>
      </c>
      <c r="BG1253" s="334">
        <f t="shared" si="176"/>
        <v>25175.584000000003</v>
      </c>
    </row>
    <row r="1254" spans="1:59" x14ac:dyDescent="0.2">
      <c r="A1254" s="326" t="str">
        <f t="shared" si="173"/>
        <v>9442018</v>
      </c>
      <c r="B1254">
        <v>944</v>
      </c>
      <c r="C1254" s="327">
        <v>2018</v>
      </c>
      <c r="D1254" s="353">
        <f>+IFERROR(VLOOKUP($A1254,Data_Loss!$A$2:$V$1180,6,FALSE),0)</f>
        <v>0</v>
      </c>
      <c r="E1254" s="353">
        <f>+IFERROR(VLOOKUP($A1254,Data_Loss!$A$2:$V$1180,7,FALSE),0)</f>
        <v>0</v>
      </c>
      <c r="F1254" s="353">
        <f>+IFERROR(VLOOKUP($A1254,Data_Loss!$A$2:$V$1180,8,FALSE),0)</f>
        <v>0</v>
      </c>
      <c r="G1254" s="353">
        <f>+IFERROR(VLOOKUP($A1254,Data_Loss!$A$2:$V$1180,9,FALSE),0)</f>
        <v>3</v>
      </c>
      <c r="H1254" s="353">
        <f>+IFERROR(VLOOKUP($A1254,Data_Loss!$A$2:$V$1180,10,FALSE),0)</f>
        <v>3</v>
      </c>
      <c r="I1254" s="353">
        <f>+IFERROR(VLOOKUP($A1254,Data_Loss!$A$2:$V$1300,12,FALSE),0)</f>
        <v>0</v>
      </c>
      <c r="J1254" s="353">
        <f>+IFERROR(VLOOKUP($A1254,Data_Loss!$A$2:$V$1300,13,FALSE),0)</f>
        <v>0</v>
      </c>
      <c r="K1254" s="353">
        <f>+IFERROR(VLOOKUP($A1254,Data_Loss!$A$2:$V$1300,14,FALSE),0)</f>
        <v>0</v>
      </c>
      <c r="L1254" s="353">
        <f>+IFERROR(VLOOKUP($A1254,Data_Loss!$A$2:$V$1300,15,FALSE),0)</f>
        <v>25335</v>
      </c>
      <c r="M1254" s="353">
        <f>+IFERROR(VLOOKUP($A1254,Data_Loss!$A$2:$V$1300,16,FALSE),0)</f>
        <v>4024</v>
      </c>
      <c r="N1254" s="353">
        <f>+IFERROR(VLOOKUP($A1254,Data_Loss!$A$2:$V$1300,17,FALSE),0)</f>
        <v>0</v>
      </c>
      <c r="O1254" s="353">
        <f>+IFERROR(VLOOKUP($A1254,Data_Loss!$A$2:$V$1300,18,FALSE),0)</f>
        <v>0</v>
      </c>
      <c r="P1254" s="353">
        <f>+IFERROR(VLOOKUP($A1254,Data_Loss!$A$2:$V$1300,19,FALSE),0)</f>
        <v>0</v>
      </c>
      <c r="Q1254" s="353">
        <f>+IFERROR(VLOOKUP($A1254,Data_Loss!$A$2:$V$1300,20,FALSE),0)</f>
        <v>76174</v>
      </c>
      <c r="R1254" s="353">
        <f>+IFERROR(VLOOKUP($A1254,Data_Loss!$A$2:$V$1300,21,FALSE),0)</f>
        <v>12142</v>
      </c>
      <c r="S1254" s="353">
        <f>+IFERROR(VLOOKUP($A1254,Data_Loss!$A$2:$V$1300,22,FALSE),0)</f>
        <v>44700</v>
      </c>
      <c r="T1254" s="191">
        <f>+$I1254*'10k &amp; MO'!C$7+$J1254*'10k &amp; MO'!C$13+$K1254*'10k &amp; MO'!C$19+$L1254*'10k &amp; MO'!C$25+$M1254*'10k &amp; MO'!C$31</f>
        <v>8.8528000000000002</v>
      </c>
      <c r="U1254" s="349">
        <f>+$I1254*'10k &amp; MO'!D$7+$J1254*'10k &amp; MO'!D$13+$K1254*'10k &amp; MO'!D$19+$L1254*'10k &amp; MO'!D$25+$M1254*'10k &amp; MO'!D$31</f>
        <v>1054.7547999999999</v>
      </c>
      <c r="V1254" s="349">
        <f>+$I1254*'10k &amp; MO'!E$7+$J1254*'10k &amp; MO'!E$13+$K1254*'10k &amp; MO'!E$19+$L1254*'10k &amp; MO'!E$25+$M1254*'10k &amp; MO'!E$31</f>
        <v>45522.962</v>
      </c>
      <c r="W1254" s="349">
        <f>+$I1254*'10k &amp; MO'!F$7+$J1254*'10k &amp; MO'!F$13+$K1254*'10k &amp; MO'!F$19+$L1254*'10k &amp; MO'!F$25+$M1254*'10k &amp; MO'!F$31</f>
        <v>21930.934399999998</v>
      </c>
      <c r="X1254" s="349">
        <f>+$I1254*'10k &amp; MO'!G$7+$J1254*'10k &amp; MO'!G$13+$K1254*'10k &amp; MO'!G$19+$L1254*'10k &amp; MO'!G$25+$M1254*'10k &amp; MO'!G$31</f>
        <v>5414.1716999999999</v>
      </c>
      <c r="Y1254" s="349">
        <f>+$N1254*'10k &amp; MO'!H$7+$O1254*'10k &amp; MO'!H$13+$P1254*'10k &amp; MO'!H$19+$Q1254*'10k &amp; MO'!H$25+$R1254*'10k &amp; MO'!H$31</f>
        <v>35.211799999999997</v>
      </c>
      <c r="Z1254" s="349">
        <f>+$N1254*'10k &amp; MO'!I$7+$O1254*'10k &amp; MO'!I$13+$P1254*'10k &amp; MO'!I$19+$Q1254*'10k &amp; MO'!I$25+$R1254*'10k &amp; MO'!I$31</f>
        <v>3364.1854000000003</v>
      </c>
      <c r="AA1254" s="349">
        <f>+$N1254*'10k &amp; MO'!J$7+$O1254*'10k &amp; MO'!J$13+$P1254*'10k &amp; MO'!J$19+$Q1254*'10k &amp; MO'!J$25+$R1254*'10k &amp; MO'!J$31</f>
        <v>120875.94020000001</v>
      </c>
      <c r="AB1254" s="349">
        <f>+$N1254*'10k &amp; MO'!K$7+$O1254*'10k &amp; MO'!K$13+$P1254*'10k &amp; MO'!K$19+$Q1254*'10k &amp; MO'!K$25+$R1254*'10k &amp; MO'!K$31</f>
        <v>80609.1826</v>
      </c>
      <c r="AC1254" s="349">
        <f>+$N1254*'10k &amp; MO'!L$7+$O1254*'10k &amp; MO'!L$13+$P1254*'10k &amp; MO'!L$19+$Q1254*'10k &amp; MO'!L$25+$R1254*'10k &amp; MO'!L$31</f>
        <v>23001.3688</v>
      </c>
      <c r="AD1254" s="350">
        <f>+S1254*'10k &amp; MO'!O$7</f>
        <v>59272.200000000004</v>
      </c>
      <c r="AF1254" s="192" t="str">
        <f t="shared" si="171"/>
        <v>9442018</v>
      </c>
      <c r="AG1254" s="192">
        <f>+IFERROR(VLOOKUP($AF1254,'Limited Loss'!$F$5:$P$124,AG$3,FALSE),0)</f>
        <v>0</v>
      </c>
      <c r="AH1254" s="193">
        <f>+IFERROR(VLOOKUP($AF1254,'Limited Loss'!$F$5:$P$124,AH$3,FALSE),0)</f>
        <v>0</v>
      </c>
      <c r="AI1254" s="193">
        <f>+IFERROR(VLOOKUP($AF1254,'Limited Loss'!$F$5:$P$124,AI$3,FALSE),0)</f>
        <v>0</v>
      </c>
      <c r="AJ1254" s="193">
        <f>+IFERROR(VLOOKUP($AF1254,'Limited Loss'!$F$5:$P$124,AJ$3,FALSE),0)</f>
        <v>0</v>
      </c>
      <c r="AK1254" s="100">
        <f>+IFERROR(VLOOKUP($AF1254,'Limited Loss'!$F$5:$P$124,AK$3,FALSE),0)</f>
        <v>0</v>
      </c>
      <c r="AL1254" s="193">
        <f>+IFERROR(VLOOKUP($AF1254,'Limited Loss'!$F$5:$P$124,AL$3,FALSE),0)</f>
        <v>0</v>
      </c>
      <c r="AM1254" s="193">
        <f>+IFERROR(VLOOKUP($AF1254,'Limited Loss'!$F$5:$P$124,AM$3,FALSE),0)</f>
        <v>0</v>
      </c>
      <c r="AN1254" s="193">
        <f>+IFERROR(VLOOKUP($AF1254,'Limited Loss'!$F$5:$P$124,AN$3,FALSE),0)</f>
        <v>0</v>
      </c>
      <c r="AO1254" s="193">
        <f>+IFERROR(VLOOKUP($AF1254,'Limited Loss'!$F$5:$P$124,AO$3,FALSE),0)</f>
        <v>0</v>
      </c>
      <c r="AP1254" s="100">
        <f>+IFERROR(VLOOKUP($AF1254,'Limited Loss'!$F$5:$P$124,AP$3,FALSE),0)</f>
        <v>0</v>
      </c>
      <c r="AQ1254" s="353"/>
      <c r="AR1254" s="331">
        <f t="shared" si="172"/>
        <v>944</v>
      </c>
      <c r="AS1254" s="332">
        <f t="shared" si="172"/>
        <v>2018</v>
      </c>
      <c r="AT1254" s="349">
        <f t="shared" si="170"/>
        <v>8.8528000000000002</v>
      </c>
      <c r="AU1254" s="349">
        <f t="shared" si="170"/>
        <v>1054.7547999999999</v>
      </c>
      <c r="AV1254" s="349">
        <f t="shared" si="170"/>
        <v>45522.962</v>
      </c>
      <c r="AW1254" s="349">
        <f t="shared" si="170"/>
        <v>21930.934399999998</v>
      </c>
      <c r="AX1254" s="350">
        <f t="shared" si="170"/>
        <v>5414.1716999999999</v>
      </c>
      <c r="AY1254" s="349">
        <f t="shared" si="170"/>
        <v>35.211799999999997</v>
      </c>
      <c r="AZ1254" s="349">
        <f t="shared" si="170"/>
        <v>3364.1854000000003</v>
      </c>
      <c r="BA1254" s="349">
        <f t="shared" si="170"/>
        <v>120875.94020000001</v>
      </c>
      <c r="BB1254" s="349">
        <f t="shared" si="170"/>
        <v>80609.1826</v>
      </c>
      <c r="BC1254" s="349">
        <f t="shared" si="170"/>
        <v>23001.3688</v>
      </c>
      <c r="BD1254" s="350">
        <f t="shared" si="170"/>
        <v>59272.200000000004</v>
      </c>
      <c r="BE1254" s="349">
        <f t="shared" si="174"/>
        <v>170861.90700000001</v>
      </c>
      <c r="BF1254" s="375">
        <f t="shared" si="175"/>
        <v>130955.6575</v>
      </c>
      <c r="BG1254" s="334">
        <f t="shared" si="176"/>
        <v>59272.200000000004</v>
      </c>
    </row>
    <row r="1255" spans="1:59" x14ac:dyDescent="0.2">
      <c r="A1255" s="326" t="str">
        <f t="shared" si="173"/>
        <v>9452014</v>
      </c>
      <c r="B1255">
        <v>945</v>
      </c>
      <c r="C1255" s="327">
        <v>2014</v>
      </c>
      <c r="D1255" s="353">
        <f>+IFERROR(VLOOKUP($A1255,Data_Loss!$A$2:$V$1180,6,FALSE),0)</f>
        <v>0</v>
      </c>
      <c r="E1255" s="353">
        <f>+IFERROR(VLOOKUP($A1255,Data_Loss!$A$2:$V$1180,7,FALSE),0)</f>
        <v>0</v>
      </c>
      <c r="F1255" s="353">
        <f>+IFERROR(VLOOKUP($A1255,Data_Loss!$A$2:$V$1180,8,FALSE),0)</f>
        <v>0</v>
      </c>
      <c r="G1255" s="353">
        <f>+IFERROR(VLOOKUP($A1255,Data_Loss!$A$2:$V$1180,9,FALSE),0)</f>
        <v>3</v>
      </c>
      <c r="H1255" s="353">
        <f>+IFERROR(VLOOKUP($A1255,Data_Loss!$A$2:$V$1180,10,FALSE),0)</f>
        <v>11</v>
      </c>
      <c r="I1255" s="353">
        <f>+IFERROR(VLOOKUP($A1255,Data_Loss!$A$2:$V$1300,12,FALSE),0)</f>
        <v>0</v>
      </c>
      <c r="J1255" s="353">
        <f>+IFERROR(VLOOKUP($A1255,Data_Loss!$A$2:$V$1300,13,FALSE),0)</f>
        <v>0</v>
      </c>
      <c r="K1255" s="353">
        <f>+IFERROR(VLOOKUP($A1255,Data_Loss!$A$2:$V$1300,14,FALSE),0)</f>
        <v>0</v>
      </c>
      <c r="L1255" s="353">
        <f>+IFERROR(VLOOKUP($A1255,Data_Loss!$A$2:$V$1300,15,FALSE),0)</f>
        <v>94249</v>
      </c>
      <c r="M1255" s="353">
        <f>+IFERROR(VLOOKUP($A1255,Data_Loss!$A$2:$V$1300,16,FALSE),0)</f>
        <v>104359</v>
      </c>
      <c r="N1255" s="353">
        <f>+IFERROR(VLOOKUP($A1255,Data_Loss!$A$2:$V$1300,17,FALSE),0)</f>
        <v>0</v>
      </c>
      <c r="O1255" s="353">
        <f>+IFERROR(VLOOKUP($A1255,Data_Loss!$A$2:$V$1300,18,FALSE),0)</f>
        <v>0</v>
      </c>
      <c r="P1255" s="353">
        <f>+IFERROR(VLOOKUP($A1255,Data_Loss!$A$2:$V$1300,19,FALSE),0)</f>
        <v>0</v>
      </c>
      <c r="Q1255" s="353">
        <f>+IFERROR(VLOOKUP($A1255,Data_Loss!$A$2:$V$1300,20,FALSE),0)</f>
        <v>61566</v>
      </c>
      <c r="R1255" s="353">
        <f>+IFERROR(VLOOKUP($A1255,Data_Loss!$A$2:$V$1300,21,FALSE),0)</f>
        <v>99730</v>
      </c>
      <c r="S1255" s="353">
        <f>+IFERROR(VLOOKUP($A1255,Data_Loss!$A$2:$V$1300,22,FALSE),0)</f>
        <v>25499</v>
      </c>
      <c r="T1255" s="191">
        <f>+$I1255*'10k &amp; MO'!C$3+$J1255*'10k &amp; MO'!C$9+$K1255*'10k &amp; MO'!C$15+$L1255*'10k &amp; MO'!C$21+$M1255*'10k &amp; MO'!C$27</f>
        <v>0</v>
      </c>
      <c r="U1255" s="349">
        <f>+$I1255*'10k &amp; MO'!D$3+$J1255*'10k &amp; MO'!D$9+$K1255*'10k &amp; MO'!D$15+$L1255*'10k &amp; MO'!D$21+$M1255*'10k &amp; MO'!D$27</f>
        <v>0</v>
      </c>
      <c r="V1255" s="349">
        <f>+$I1255*'10k &amp; MO'!E$3+$J1255*'10k &amp; MO'!E$9+$K1255*'10k &amp; MO'!E$15+$L1255*'10k &amp; MO'!E$21+$M1255*'10k &amp; MO'!E$27</f>
        <v>0</v>
      </c>
      <c r="W1255" s="349">
        <f>+$I1255*'10k &amp; MO'!F$3+$J1255*'10k &amp; MO'!F$9+$K1255*'10k &amp; MO'!F$15+$L1255*'10k &amp; MO'!F$21+$M1255*'10k &amp; MO'!F$27</f>
        <v>115832.02100000001</v>
      </c>
      <c r="X1255" s="349">
        <f>+$I1255*'10k &amp; MO'!G$3+$J1255*'10k &amp; MO'!G$9+$K1255*'10k &amp; MO'!G$15+$L1255*'10k &amp; MO'!G$21+$M1255*'10k &amp; MO'!G$27</f>
        <v>118134.38799999999</v>
      </c>
      <c r="Y1255" s="349">
        <f>+$N1255*'10k &amp; MO'!H$3+$O1255*'10k &amp; MO'!H$9+$P1255*'10k &amp; MO'!H$15+$Q1255*'10k &amp; MO'!H$21+$R1255*'10k &amp; MO'!H$27</f>
        <v>0</v>
      </c>
      <c r="Z1255" s="349">
        <f>+$N1255*'10k &amp; MO'!I$3+$O1255*'10k &amp; MO'!I$9+$P1255*'10k &amp; MO'!I$15+$Q1255*'10k &amp; MO'!I$21+$R1255*'10k &amp; MO'!I$27</f>
        <v>0</v>
      </c>
      <c r="AA1255" s="349">
        <f>+$N1255*'10k &amp; MO'!J$3+$O1255*'10k &amp; MO'!J$9+$P1255*'10k &amp; MO'!J$15+$Q1255*'10k &amp; MO'!J$21+$R1255*'10k &amp; MO'!J$27</f>
        <v>0</v>
      </c>
      <c r="AB1255" s="349">
        <f>+$N1255*'10k &amp; MO'!K$3+$O1255*'10k &amp; MO'!K$9+$P1255*'10k &amp; MO'!K$15+$Q1255*'10k &amp; MO'!K$21+$R1255*'10k &amp; MO'!K$27</f>
        <v>86253.966</v>
      </c>
      <c r="AC1255" s="349">
        <f>+$N1255*'10k &amp; MO'!L$3+$O1255*'10k &amp; MO'!L$9+$P1255*'10k &amp; MO'!L$15+$Q1255*'10k &amp; MO'!L$21+$R1255*'10k &amp; MO'!L$27</f>
        <v>153783.66</v>
      </c>
      <c r="AD1255" s="350">
        <f>+S1255*'10k &amp; MO'!O$3</f>
        <v>27309.429</v>
      </c>
      <c r="AF1255" s="192" t="str">
        <f t="shared" si="171"/>
        <v>9452014</v>
      </c>
      <c r="AG1255" s="192">
        <f>+IFERROR(VLOOKUP($AF1255,'Limited Loss'!$F$5:$P$124,AG$3,FALSE),0)</f>
        <v>0</v>
      </c>
      <c r="AH1255" s="193">
        <f>+IFERROR(VLOOKUP($AF1255,'Limited Loss'!$F$5:$P$124,AH$3,FALSE),0)</f>
        <v>0</v>
      </c>
      <c r="AI1255" s="193">
        <f>+IFERROR(VLOOKUP($AF1255,'Limited Loss'!$F$5:$P$124,AI$3,FALSE),0)</f>
        <v>0</v>
      </c>
      <c r="AJ1255" s="193">
        <f>+IFERROR(VLOOKUP($AF1255,'Limited Loss'!$F$5:$P$124,AJ$3,FALSE),0)</f>
        <v>0</v>
      </c>
      <c r="AK1255" s="100">
        <f>+IFERROR(VLOOKUP($AF1255,'Limited Loss'!$F$5:$P$124,AK$3,FALSE),0)</f>
        <v>0</v>
      </c>
      <c r="AL1255" s="193">
        <f>+IFERROR(VLOOKUP($AF1255,'Limited Loss'!$F$5:$P$124,AL$3,FALSE),0)</f>
        <v>0</v>
      </c>
      <c r="AM1255" s="193">
        <f>+IFERROR(VLOOKUP($AF1255,'Limited Loss'!$F$5:$P$124,AM$3,FALSE),0)</f>
        <v>0</v>
      </c>
      <c r="AN1255" s="193">
        <f>+IFERROR(VLOOKUP($AF1255,'Limited Loss'!$F$5:$P$124,AN$3,FALSE),0)</f>
        <v>0</v>
      </c>
      <c r="AO1255" s="193">
        <f>+IFERROR(VLOOKUP($AF1255,'Limited Loss'!$F$5:$P$124,AO$3,FALSE),0)</f>
        <v>0</v>
      </c>
      <c r="AP1255" s="100">
        <f>+IFERROR(VLOOKUP($AF1255,'Limited Loss'!$F$5:$P$124,AP$3,FALSE),0)</f>
        <v>0</v>
      </c>
      <c r="AQ1255" s="353"/>
      <c r="AR1255" s="331">
        <f t="shared" si="172"/>
        <v>945</v>
      </c>
      <c r="AS1255" s="332">
        <f t="shared" si="172"/>
        <v>2014</v>
      </c>
      <c r="AT1255" s="349">
        <f t="shared" si="170"/>
        <v>0</v>
      </c>
      <c r="AU1255" s="349">
        <f t="shared" si="170"/>
        <v>0</v>
      </c>
      <c r="AV1255" s="349">
        <f t="shared" si="170"/>
        <v>0</v>
      </c>
      <c r="AW1255" s="349">
        <f t="shared" si="170"/>
        <v>115832.02100000001</v>
      </c>
      <c r="AX1255" s="350">
        <f t="shared" si="170"/>
        <v>118134.38799999999</v>
      </c>
      <c r="AY1255" s="349">
        <f t="shared" si="170"/>
        <v>0</v>
      </c>
      <c r="AZ1255" s="349">
        <f t="shared" si="170"/>
        <v>0</v>
      </c>
      <c r="BA1255" s="349">
        <f t="shared" si="170"/>
        <v>0</v>
      </c>
      <c r="BB1255" s="349">
        <f t="shared" si="170"/>
        <v>86253.966</v>
      </c>
      <c r="BC1255" s="349">
        <f t="shared" si="170"/>
        <v>153783.66</v>
      </c>
      <c r="BD1255" s="350">
        <f t="shared" si="170"/>
        <v>27309.429</v>
      </c>
      <c r="BE1255" s="349">
        <f t="shared" si="174"/>
        <v>0</v>
      </c>
      <c r="BF1255" s="375">
        <f t="shared" si="175"/>
        <v>474004.03500000003</v>
      </c>
      <c r="BG1255" s="334">
        <f t="shared" si="176"/>
        <v>27309.429</v>
      </c>
    </row>
    <row r="1256" spans="1:59" x14ac:dyDescent="0.2">
      <c r="A1256" s="326" t="str">
        <f t="shared" si="173"/>
        <v>9452015</v>
      </c>
      <c r="B1256">
        <v>945</v>
      </c>
      <c r="C1256" s="327">
        <v>2015</v>
      </c>
      <c r="D1256" s="353">
        <f>+IFERROR(VLOOKUP($A1256,Data_Loss!$A$2:$V$1180,6,FALSE),0)</f>
        <v>0</v>
      </c>
      <c r="E1256" s="353">
        <f>+IFERROR(VLOOKUP($A1256,Data_Loss!$A$2:$V$1180,7,FALSE),0)</f>
        <v>0</v>
      </c>
      <c r="F1256" s="353">
        <f>+IFERROR(VLOOKUP($A1256,Data_Loss!$A$2:$V$1180,8,FALSE),0)</f>
        <v>0</v>
      </c>
      <c r="G1256" s="353">
        <f>+IFERROR(VLOOKUP($A1256,Data_Loss!$A$2:$V$1180,9,FALSE),0)</f>
        <v>3</v>
      </c>
      <c r="H1256" s="353">
        <f>+IFERROR(VLOOKUP($A1256,Data_Loss!$A$2:$V$1180,10,FALSE),0)</f>
        <v>7</v>
      </c>
      <c r="I1256" s="353">
        <f>+IFERROR(VLOOKUP($A1256,Data_Loss!$A$2:$V$1300,12,FALSE),0)</f>
        <v>0</v>
      </c>
      <c r="J1256" s="353">
        <f>+IFERROR(VLOOKUP($A1256,Data_Loss!$A$2:$V$1300,13,FALSE),0)</f>
        <v>0</v>
      </c>
      <c r="K1256" s="353">
        <f>+IFERROR(VLOOKUP($A1256,Data_Loss!$A$2:$V$1300,14,FALSE),0)</f>
        <v>0</v>
      </c>
      <c r="L1256" s="353">
        <f>+IFERROR(VLOOKUP($A1256,Data_Loss!$A$2:$V$1300,15,FALSE),0)</f>
        <v>75908</v>
      </c>
      <c r="M1256" s="353">
        <f>+IFERROR(VLOOKUP($A1256,Data_Loss!$A$2:$V$1300,16,FALSE),0)</f>
        <v>33120</v>
      </c>
      <c r="N1256" s="353">
        <f>+IFERROR(VLOOKUP($A1256,Data_Loss!$A$2:$V$1300,17,FALSE),0)</f>
        <v>0</v>
      </c>
      <c r="O1256" s="353">
        <f>+IFERROR(VLOOKUP($A1256,Data_Loss!$A$2:$V$1300,18,FALSE),0)</f>
        <v>0</v>
      </c>
      <c r="P1256" s="353">
        <f>+IFERROR(VLOOKUP($A1256,Data_Loss!$A$2:$V$1300,19,FALSE),0)</f>
        <v>0</v>
      </c>
      <c r="Q1256" s="353">
        <f>+IFERROR(VLOOKUP($A1256,Data_Loss!$A$2:$V$1300,20,FALSE),0)</f>
        <v>54502</v>
      </c>
      <c r="R1256" s="353">
        <f>+IFERROR(VLOOKUP($A1256,Data_Loss!$A$2:$V$1300,21,FALSE),0)</f>
        <v>76525</v>
      </c>
      <c r="S1256" s="353">
        <f>+IFERROR(VLOOKUP($A1256,Data_Loss!$A$2:$V$1300,22,FALSE),0)</f>
        <v>20924</v>
      </c>
      <c r="T1256" s="191">
        <f>+$I1256*'10k &amp; MO'!C$4+$J1256*'10k &amp; MO'!C$10+$K1256*'10k &amp; MO'!C$16+$L1256*'10k &amp; MO'!C$22+$M1256*'10k &amp; MO'!C$28</f>
        <v>0</v>
      </c>
      <c r="U1256" s="349">
        <f>+$I1256*'10k &amp; MO'!D$4+$J1256*'10k &amp; MO'!D$10+$K1256*'10k &amp; MO'!D$16+$L1256*'10k &amp; MO'!D$22+$M1256*'10k &amp; MO'!D$28</f>
        <v>0</v>
      </c>
      <c r="V1256" s="349">
        <f>+$I1256*'10k &amp; MO'!E$4+$J1256*'10k &amp; MO'!E$10+$K1256*'10k &amp; MO'!E$16+$L1256*'10k &amp; MO'!E$22+$M1256*'10k &amp; MO'!E$28</f>
        <v>12279.722</v>
      </c>
      <c r="W1256" s="349">
        <f>+$I1256*'10k &amp; MO'!F$4+$J1256*'10k &amp; MO'!F$10+$K1256*'10k &amp; MO'!F$16+$L1256*'10k &amp; MO'!F$22+$M1256*'10k &amp; MO'!F$28</f>
        <v>84001.237999999998</v>
      </c>
      <c r="X1256" s="349">
        <f>+$I1256*'10k &amp; MO'!G$4+$J1256*'10k &amp; MO'!G$10+$K1256*'10k &amp; MO'!G$16+$L1256*'10k &amp; MO'!G$22+$M1256*'10k &amp; MO'!G$28</f>
        <v>38890.260399999999</v>
      </c>
      <c r="Y1256" s="349">
        <f>+$N1256*'10k &amp; MO'!H$4+$O1256*'10k &amp; MO'!H$10+$P1256*'10k &amp; MO'!H$16+$Q1256*'10k &amp; MO'!H$22+$R1256*'10k &amp; MO'!H$28</f>
        <v>0</v>
      </c>
      <c r="Z1256" s="349">
        <f>+$N1256*'10k &amp; MO'!I$4+$O1256*'10k &amp; MO'!I$10+$P1256*'10k &amp; MO'!I$16+$Q1256*'10k &amp; MO'!I$22+$R1256*'10k &amp; MO'!I$28</f>
        <v>0</v>
      </c>
      <c r="AA1256" s="349">
        <f>+$N1256*'10k &amp; MO'!J$4+$O1256*'10k &amp; MO'!J$10+$P1256*'10k &amp; MO'!J$16+$Q1256*'10k &amp; MO'!J$22+$R1256*'10k &amp; MO'!J$28</f>
        <v>12382.5802</v>
      </c>
      <c r="AB1256" s="349">
        <f>+$N1256*'10k &amp; MO'!K$4+$O1256*'10k &amp; MO'!K$10+$P1256*'10k &amp; MO'!K$16+$Q1256*'10k &amp; MO'!K$22+$R1256*'10k &amp; MO'!K$28</f>
        <v>87042.79849999999</v>
      </c>
      <c r="AC1256" s="349">
        <f>+$N1256*'10k &amp; MO'!L$4+$O1256*'10k &amp; MO'!L$10+$P1256*'10k &amp; MO'!L$16+$Q1256*'10k &amp; MO'!L$22+$R1256*'10k &amp; MO'!L$28</f>
        <v>113573.58200000001</v>
      </c>
      <c r="AD1256" s="350">
        <f>+S1256*'10k &amp; MO'!O$4</f>
        <v>25359.887999999999</v>
      </c>
      <c r="AF1256" s="192" t="str">
        <f t="shared" si="171"/>
        <v>9452015</v>
      </c>
      <c r="AG1256" s="192">
        <f>+IFERROR(VLOOKUP($AF1256,'Limited Loss'!$F$5:$P$124,AG$3,FALSE),0)</f>
        <v>0</v>
      </c>
      <c r="AH1256" s="193">
        <f>+IFERROR(VLOOKUP($AF1256,'Limited Loss'!$F$5:$P$124,AH$3,FALSE),0)</f>
        <v>0</v>
      </c>
      <c r="AI1256" s="193">
        <f>+IFERROR(VLOOKUP($AF1256,'Limited Loss'!$F$5:$P$124,AI$3,FALSE),0)</f>
        <v>0</v>
      </c>
      <c r="AJ1256" s="193">
        <f>+IFERROR(VLOOKUP($AF1256,'Limited Loss'!$F$5:$P$124,AJ$3,FALSE),0)</f>
        <v>0</v>
      </c>
      <c r="AK1256" s="100">
        <f>+IFERROR(VLOOKUP($AF1256,'Limited Loss'!$F$5:$P$124,AK$3,FALSE),0)</f>
        <v>0</v>
      </c>
      <c r="AL1256" s="193">
        <f>+IFERROR(VLOOKUP($AF1256,'Limited Loss'!$F$5:$P$124,AL$3,FALSE),0)</f>
        <v>0</v>
      </c>
      <c r="AM1256" s="193">
        <f>+IFERROR(VLOOKUP($AF1256,'Limited Loss'!$F$5:$P$124,AM$3,FALSE),0)</f>
        <v>0</v>
      </c>
      <c r="AN1256" s="193">
        <f>+IFERROR(VLOOKUP($AF1256,'Limited Loss'!$F$5:$P$124,AN$3,FALSE),0)</f>
        <v>0</v>
      </c>
      <c r="AO1256" s="193">
        <f>+IFERROR(VLOOKUP($AF1256,'Limited Loss'!$F$5:$P$124,AO$3,FALSE),0)</f>
        <v>0</v>
      </c>
      <c r="AP1256" s="100">
        <f>+IFERROR(VLOOKUP($AF1256,'Limited Loss'!$F$5:$P$124,AP$3,FALSE),0)</f>
        <v>0</v>
      </c>
      <c r="AQ1256" s="353"/>
      <c r="AR1256" s="331">
        <f t="shared" si="172"/>
        <v>945</v>
      </c>
      <c r="AS1256" s="332">
        <f t="shared" si="172"/>
        <v>2015</v>
      </c>
      <c r="AT1256" s="349">
        <f t="shared" si="170"/>
        <v>0</v>
      </c>
      <c r="AU1256" s="349">
        <f t="shared" si="170"/>
        <v>0</v>
      </c>
      <c r="AV1256" s="349">
        <f t="shared" si="170"/>
        <v>12279.722</v>
      </c>
      <c r="AW1256" s="349">
        <f t="shared" si="170"/>
        <v>84001.237999999998</v>
      </c>
      <c r="AX1256" s="350">
        <f t="shared" si="170"/>
        <v>38890.260399999999</v>
      </c>
      <c r="AY1256" s="349">
        <f t="shared" si="170"/>
        <v>0</v>
      </c>
      <c r="AZ1256" s="349">
        <f t="shared" si="170"/>
        <v>0</v>
      </c>
      <c r="BA1256" s="349">
        <f t="shared" si="170"/>
        <v>12382.5802</v>
      </c>
      <c r="BB1256" s="349">
        <f t="shared" si="170"/>
        <v>87042.79849999999</v>
      </c>
      <c r="BC1256" s="349">
        <f t="shared" si="170"/>
        <v>113573.58200000001</v>
      </c>
      <c r="BD1256" s="350">
        <f t="shared" si="170"/>
        <v>25359.887999999999</v>
      </c>
      <c r="BE1256" s="349">
        <f t="shared" si="174"/>
        <v>24662.302199999998</v>
      </c>
      <c r="BF1256" s="375">
        <f t="shared" si="175"/>
        <v>323507.87890000001</v>
      </c>
      <c r="BG1256" s="334">
        <f t="shared" si="176"/>
        <v>25359.887999999999</v>
      </c>
    </row>
    <row r="1257" spans="1:59" x14ac:dyDescent="0.2">
      <c r="A1257" s="326" t="str">
        <f t="shared" si="173"/>
        <v>9452016</v>
      </c>
      <c r="B1257">
        <v>945</v>
      </c>
      <c r="C1257" s="327">
        <v>2016</v>
      </c>
      <c r="D1257" s="353">
        <f>+IFERROR(VLOOKUP($A1257,Data_Loss!$A$2:$V$1180,6,FALSE),0)</f>
        <v>0</v>
      </c>
      <c r="E1257" s="353">
        <f>+IFERROR(VLOOKUP($A1257,Data_Loss!$A$2:$V$1180,7,FALSE),0)</f>
        <v>0</v>
      </c>
      <c r="F1257" s="353">
        <f>+IFERROR(VLOOKUP($A1257,Data_Loss!$A$2:$V$1180,8,FALSE),0)</f>
        <v>0</v>
      </c>
      <c r="G1257" s="353">
        <f>+IFERROR(VLOOKUP($A1257,Data_Loss!$A$2:$V$1180,9,FALSE),0)</f>
        <v>1</v>
      </c>
      <c r="H1257" s="353">
        <f>+IFERROR(VLOOKUP($A1257,Data_Loss!$A$2:$V$1180,10,FALSE),0)</f>
        <v>6</v>
      </c>
      <c r="I1257" s="353">
        <f>+IFERROR(VLOOKUP($A1257,Data_Loss!$A$2:$V$1300,12,FALSE),0)</f>
        <v>0</v>
      </c>
      <c r="J1257" s="353">
        <f>+IFERROR(VLOOKUP($A1257,Data_Loss!$A$2:$V$1300,13,FALSE),0)</f>
        <v>0</v>
      </c>
      <c r="K1257" s="353">
        <f>+IFERROR(VLOOKUP($A1257,Data_Loss!$A$2:$V$1300,14,FALSE),0)</f>
        <v>0</v>
      </c>
      <c r="L1257" s="353">
        <f>+IFERROR(VLOOKUP($A1257,Data_Loss!$A$2:$V$1300,15,FALSE),0)</f>
        <v>16290</v>
      </c>
      <c r="M1257" s="353">
        <f>+IFERROR(VLOOKUP($A1257,Data_Loss!$A$2:$V$1300,16,FALSE),0)</f>
        <v>17355</v>
      </c>
      <c r="N1257" s="353">
        <f>+IFERROR(VLOOKUP($A1257,Data_Loss!$A$2:$V$1300,17,FALSE),0)</f>
        <v>0</v>
      </c>
      <c r="O1257" s="353">
        <f>+IFERROR(VLOOKUP($A1257,Data_Loss!$A$2:$V$1300,18,FALSE),0)</f>
        <v>0</v>
      </c>
      <c r="P1257" s="353">
        <f>+IFERROR(VLOOKUP($A1257,Data_Loss!$A$2:$V$1300,19,FALSE),0)</f>
        <v>0</v>
      </c>
      <c r="Q1257" s="353">
        <f>+IFERROR(VLOOKUP($A1257,Data_Loss!$A$2:$V$1300,20,FALSE),0)</f>
        <v>111472</v>
      </c>
      <c r="R1257" s="353">
        <f>+IFERROR(VLOOKUP($A1257,Data_Loss!$A$2:$V$1300,21,FALSE),0)</f>
        <v>25801</v>
      </c>
      <c r="S1257" s="353">
        <f>+IFERROR(VLOOKUP($A1257,Data_Loss!$A$2:$V$1300,22,FALSE),0)</f>
        <v>22600</v>
      </c>
      <c r="T1257" s="191">
        <f>+$I1257*'10k &amp; MO'!C$5+$J1257*'10k &amp; MO'!C$11+$K1257*'10k &amp; MO'!C$17+$L1257*'10k &amp; MO'!C$23+$M1257*'10k &amp; MO'!C$29</f>
        <v>0</v>
      </c>
      <c r="U1257" s="349">
        <f>+$I1257*'10k &amp; MO'!D$5+$J1257*'10k &amp; MO'!D$11+$K1257*'10k &amp; MO'!D$17+$L1257*'10k &amp; MO'!D$23+$M1257*'10k &amp; MO'!D$29</f>
        <v>0</v>
      </c>
      <c r="V1257" s="349">
        <f>+$I1257*'10k &amp; MO'!E$5+$J1257*'10k &amp; MO'!E$11+$K1257*'10k &amp; MO'!E$17+$L1257*'10k &amp; MO'!E$23+$M1257*'10k &amp; MO'!E$29</f>
        <v>7258.9425000000001</v>
      </c>
      <c r="W1257" s="349">
        <f>+$I1257*'10k &amp; MO'!F$5+$J1257*'10k &amp; MO'!F$11+$K1257*'10k &amp; MO'!F$17+$L1257*'10k &amp; MO'!F$23+$M1257*'10k &amp; MO'!F$29</f>
        <v>18800.607</v>
      </c>
      <c r="X1257" s="349">
        <f>+$I1257*'10k &amp; MO'!G$5+$J1257*'10k &amp; MO'!G$11+$K1257*'10k &amp; MO'!G$17+$L1257*'10k &amp; MO'!G$23+$M1257*'10k &amp; MO'!G$29</f>
        <v>18468.704999999998</v>
      </c>
      <c r="Y1257" s="349">
        <f>+$N1257*'10k &amp; MO'!H$5+$O1257*'10k &amp; MO'!H$11+$P1257*'10k &amp; MO'!H$17+$Q1257*'10k &amp; MO'!H$23+$R1257*'10k &amp; MO'!H$29</f>
        <v>0</v>
      </c>
      <c r="Z1257" s="349">
        <f>+$N1257*'10k &amp; MO'!I$5+$O1257*'10k &amp; MO'!I$11+$P1257*'10k &amp; MO'!I$17+$Q1257*'10k &amp; MO'!I$23+$R1257*'10k &amp; MO'!I$29</f>
        <v>0</v>
      </c>
      <c r="AA1257" s="349">
        <f>+$N1257*'10k &amp; MO'!J$5+$O1257*'10k &amp; MO'!J$11+$P1257*'10k &amp; MO'!J$17+$Q1257*'10k &amp; MO'!J$23+$R1257*'10k &amp; MO'!J$29</f>
        <v>41894.550300000003</v>
      </c>
      <c r="AB1257" s="349">
        <f>+$N1257*'10k &amp; MO'!K$5+$O1257*'10k &amp; MO'!K$11+$P1257*'10k &amp; MO'!K$17+$Q1257*'10k &amp; MO'!K$23+$R1257*'10k &amp; MO'!K$29</f>
        <v>178746.01570000002</v>
      </c>
      <c r="AC1257" s="349">
        <f>+$N1257*'10k &amp; MO'!L$5+$O1257*'10k &amp; MO'!L$11+$P1257*'10k &amp; MO'!L$17+$Q1257*'10k &amp; MO'!L$23+$R1257*'10k &amp; MO'!L$29</f>
        <v>44237.923200000005</v>
      </c>
      <c r="AD1257" s="350">
        <f>+S1257*'10k &amp; MO'!O$5</f>
        <v>30464.800000000003</v>
      </c>
      <c r="AF1257" s="192" t="str">
        <f t="shared" si="171"/>
        <v>9452016</v>
      </c>
      <c r="AG1257" s="192">
        <f>+IFERROR(VLOOKUP($AF1257,'Limited Loss'!$F$5:$P$124,AG$3,FALSE),0)</f>
        <v>0</v>
      </c>
      <c r="AH1257" s="193">
        <f>+IFERROR(VLOOKUP($AF1257,'Limited Loss'!$F$5:$P$124,AH$3,FALSE),0)</f>
        <v>0</v>
      </c>
      <c r="AI1257" s="193">
        <f>+IFERROR(VLOOKUP($AF1257,'Limited Loss'!$F$5:$P$124,AI$3,FALSE),0)</f>
        <v>0</v>
      </c>
      <c r="AJ1257" s="193">
        <f>+IFERROR(VLOOKUP($AF1257,'Limited Loss'!$F$5:$P$124,AJ$3,FALSE),0)</f>
        <v>0</v>
      </c>
      <c r="AK1257" s="100">
        <f>+IFERROR(VLOOKUP($AF1257,'Limited Loss'!$F$5:$P$124,AK$3,FALSE),0)</f>
        <v>0</v>
      </c>
      <c r="AL1257" s="193">
        <f>+IFERROR(VLOOKUP($AF1257,'Limited Loss'!$F$5:$P$124,AL$3,FALSE),0)</f>
        <v>0</v>
      </c>
      <c r="AM1257" s="193">
        <f>+IFERROR(VLOOKUP($AF1257,'Limited Loss'!$F$5:$P$124,AM$3,FALSE),0)</f>
        <v>0</v>
      </c>
      <c r="AN1257" s="193">
        <f>+IFERROR(VLOOKUP($AF1257,'Limited Loss'!$F$5:$P$124,AN$3,FALSE),0)</f>
        <v>0</v>
      </c>
      <c r="AO1257" s="193">
        <f>+IFERROR(VLOOKUP($AF1257,'Limited Loss'!$F$5:$P$124,AO$3,FALSE),0)</f>
        <v>0</v>
      </c>
      <c r="AP1257" s="100">
        <f>+IFERROR(VLOOKUP($AF1257,'Limited Loss'!$F$5:$P$124,AP$3,FALSE),0)</f>
        <v>0</v>
      </c>
      <c r="AQ1257" s="353"/>
      <c r="AR1257" s="331">
        <f t="shared" si="172"/>
        <v>945</v>
      </c>
      <c r="AS1257" s="332">
        <f t="shared" si="172"/>
        <v>2016</v>
      </c>
      <c r="AT1257" s="349">
        <f t="shared" si="170"/>
        <v>0</v>
      </c>
      <c r="AU1257" s="349">
        <f t="shared" si="170"/>
        <v>0</v>
      </c>
      <c r="AV1257" s="349">
        <f t="shared" si="170"/>
        <v>7258.9425000000001</v>
      </c>
      <c r="AW1257" s="349">
        <f t="shared" si="170"/>
        <v>18800.607</v>
      </c>
      <c r="AX1257" s="350">
        <f t="shared" si="170"/>
        <v>18468.704999999998</v>
      </c>
      <c r="AY1257" s="349">
        <f t="shared" si="170"/>
        <v>0</v>
      </c>
      <c r="AZ1257" s="349">
        <f t="shared" si="170"/>
        <v>0</v>
      </c>
      <c r="BA1257" s="349">
        <f t="shared" si="170"/>
        <v>41894.550300000003</v>
      </c>
      <c r="BB1257" s="349">
        <f t="shared" si="170"/>
        <v>178746.01570000002</v>
      </c>
      <c r="BC1257" s="349">
        <f t="shared" si="170"/>
        <v>44237.923200000005</v>
      </c>
      <c r="BD1257" s="350">
        <f t="shared" si="170"/>
        <v>30464.800000000003</v>
      </c>
      <c r="BE1257" s="349">
        <f t="shared" si="174"/>
        <v>49153.4928</v>
      </c>
      <c r="BF1257" s="375">
        <f t="shared" si="175"/>
        <v>260253.25090000004</v>
      </c>
      <c r="BG1257" s="334">
        <f t="shared" si="176"/>
        <v>30464.800000000003</v>
      </c>
    </row>
    <row r="1258" spans="1:59" x14ac:dyDescent="0.2">
      <c r="A1258" s="326" t="str">
        <f t="shared" si="173"/>
        <v>9452017</v>
      </c>
      <c r="B1258">
        <v>945</v>
      </c>
      <c r="C1258" s="327">
        <v>2017</v>
      </c>
      <c r="D1258" s="353">
        <f>+IFERROR(VLOOKUP($A1258,Data_Loss!$A$2:$V$1180,6,FALSE),0)</f>
        <v>0</v>
      </c>
      <c r="E1258" s="353">
        <f>+IFERROR(VLOOKUP($A1258,Data_Loss!$A$2:$V$1180,7,FALSE),0)</f>
        <v>0</v>
      </c>
      <c r="F1258" s="353">
        <f>+IFERROR(VLOOKUP($A1258,Data_Loss!$A$2:$V$1180,8,FALSE),0)</f>
        <v>0</v>
      </c>
      <c r="G1258" s="353">
        <f>+IFERROR(VLOOKUP($A1258,Data_Loss!$A$2:$V$1180,9,FALSE),0)</f>
        <v>2</v>
      </c>
      <c r="H1258" s="353">
        <f>+IFERROR(VLOOKUP($A1258,Data_Loss!$A$2:$V$1180,10,FALSE),0)</f>
        <v>7</v>
      </c>
      <c r="I1258" s="353">
        <f>+IFERROR(VLOOKUP($A1258,Data_Loss!$A$2:$V$1300,12,FALSE),0)</f>
        <v>0</v>
      </c>
      <c r="J1258" s="353">
        <f>+IFERROR(VLOOKUP($A1258,Data_Loss!$A$2:$V$1300,13,FALSE),0)</f>
        <v>0</v>
      </c>
      <c r="K1258" s="353">
        <f>+IFERROR(VLOOKUP($A1258,Data_Loss!$A$2:$V$1300,14,FALSE),0)</f>
        <v>0</v>
      </c>
      <c r="L1258" s="353">
        <f>+IFERROR(VLOOKUP($A1258,Data_Loss!$A$2:$V$1300,15,FALSE),0)</f>
        <v>21506</v>
      </c>
      <c r="M1258" s="353">
        <f>+IFERROR(VLOOKUP($A1258,Data_Loss!$A$2:$V$1300,16,FALSE),0)</f>
        <v>4916</v>
      </c>
      <c r="N1258" s="353">
        <f>+IFERROR(VLOOKUP($A1258,Data_Loss!$A$2:$V$1300,17,FALSE),0)</f>
        <v>0</v>
      </c>
      <c r="O1258" s="353">
        <f>+IFERROR(VLOOKUP($A1258,Data_Loss!$A$2:$V$1300,18,FALSE),0)</f>
        <v>0</v>
      </c>
      <c r="P1258" s="353">
        <f>+IFERROR(VLOOKUP($A1258,Data_Loss!$A$2:$V$1300,19,FALSE),0)</f>
        <v>0</v>
      </c>
      <c r="Q1258" s="353">
        <f>+IFERROR(VLOOKUP($A1258,Data_Loss!$A$2:$V$1300,20,FALSE),0)</f>
        <v>77854</v>
      </c>
      <c r="R1258" s="353">
        <f>+IFERROR(VLOOKUP($A1258,Data_Loss!$A$2:$V$1300,21,FALSE),0)</f>
        <v>17933</v>
      </c>
      <c r="S1258" s="353">
        <f>+IFERROR(VLOOKUP($A1258,Data_Loss!$A$2:$V$1300,22,FALSE),0)</f>
        <v>24102</v>
      </c>
      <c r="T1258" s="191">
        <f>+$I1258*'10k &amp; MO'!C$6+$J1258*'10k &amp; MO'!C$12+$K1258*'10k &amp; MO'!C$18+$L1258*'10k &amp; MO'!C$24+$M1258*'10k &amp; MO'!C$30</f>
        <v>0</v>
      </c>
      <c r="U1258" s="349">
        <f>+$I1258*'10k &amp; MO'!D$6+$J1258*'10k &amp; MO'!D$12+$K1258*'10k &amp; MO'!D$18+$L1258*'10k &amp; MO'!D$24+$M1258*'10k &amp; MO'!D$30</f>
        <v>49.586999999999996</v>
      </c>
      <c r="V1258" s="349">
        <f>+$I1258*'10k &amp; MO'!E$6+$J1258*'10k &amp; MO'!E$12+$K1258*'10k &amp; MO'!E$18+$L1258*'10k &amp; MO'!E$24+$M1258*'10k &amp; MO'!E$30</f>
        <v>20822.306999999997</v>
      </c>
      <c r="W1258" s="349">
        <f>+$I1258*'10k &amp; MO'!F$6+$J1258*'10k &amp; MO'!F$12+$K1258*'10k &amp; MO'!F$18+$L1258*'10k &amp; MO'!F$24+$M1258*'10k &amp; MO'!F$30</f>
        <v>20210.538799999998</v>
      </c>
      <c r="X1258" s="349">
        <f>+$I1258*'10k &amp; MO'!G$6+$J1258*'10k &amp; MO'!G$12+$K1258*'10k &amp; MO'!G$18+$L1258*'10k &amp; MO'!G$24+$M1258*'10k &amp; MO'!G$30</f>
        <v>6996.5835999999999</v>
      </c>
      <c r="Y1258" s="349">
        <f>+$N1258*'10k &amp; MO'!H$6+$O1258*'10k &amp; MO'!H$12+$P1258*'10k &amp; MO'!H$18+$Q1258*'10k &amp; MO'!H$24+$R1258*'10k &amp; MO'!H$30</f>
        <v>0</v>
      </c>
      <c r="Z1258" s="349">
        <f>+$N1258*'10k &amp; MO'!I$6+$O1258*'10k &amp; MO'!I$12+$P1258*'10k &amp; MO'!I$18+$Q1258*'10k &amp; MO'!I$24+$R1258*'10k &amp; MO'!I$30</f>
        <v>59.877699999999997</v>
      </c>
      <c r="AA1258" s="349">
        <f>+$N1258*'10k &amp; MO'!J$6+$O1258*'10k &amp; MO'!J$12+$P1258*'10k &amp; MO'!J$18+$Q1258*'10k &amp; MO'!J$24+$R1258*'10k &amp; MO'!J$30</f>
        <v>87825.485400000005</v>
      </c>
      <c r="AB1258" s="349">
        <f>+$N1258*'10k &amp; MO'!K$6+$O1258*'10k &amp; MO'!K$12+$P1258*'10k &amp; MO'!K$18+$Q1258*'10k &amp; MO'!K$24+$R1258*'10k &amp; MO'!K$30</f>
        <v>101887.8616</v>
      </c>
      <c r="AC1258" s="349">
        <f>+$N1258*'10k &amp; MO'!L$6+$O1258*'10k &amp; MO'!L$12+$P1258*'10k &amp; MO'!L$18+$Q1258*'10k &amp; MO'!L$24+$R1258*'10k &amp; MO'!L$30</f>
        <v>34549.518500000006</v>
      </c>
      <c r="AD1258" s="350">
        <f>+S1258*'10k &amp; MO'!O$6</f>
        <v>32441.292000000001</v>
      </c>
      <c r="AF1258" s="192" t="str">
        <f t="shared" si="171"/>
        <v>9452017</v>
      </c>
      <c r="AG1258" s="192">
        <f>+IFERROR(VLOOKUP($AF1258,'Limited Loss'!$F$5:$P$124,AG$3,FALSE),0)</f>
        <v>0</v>
      </c>
      <c r="AH1258" s="193">
        <f>+IFERROR(VLOOKUP($AF1258,'Limited Loss'!$F$5:$P$124,AH$3,FALSE),0)</f>
        <v>0</v>
      </c>
      <c r="AI1258" s="193">
        <f>+IFERROR(VLOOKUP($AF1258,'Limited Loss'!$F$5:$P$124,AI$3,FALSE),0)</f>
        <v>0</v>
      </c>
      <c r="AJ1258" s="193">
        <f>+IFERROR(VLOOKUP($AF1258,'Limited Loss'!$F$5:$P$124,AJ$3,FALSE),0)</f>
        <v>0</v>
      </c>
      <c r="AK1258" s="100">
        <f>+IFERROR(VLOOKUP($AF1258,'Limited Loss'!$F$5:$P$124,AK$3,FALSE),0)</f>
        <v>0</v>
      </c>
      <c r="AL1258" s="193">
        <f>+IFERROR(VLOOKUP($AF1258,'Limited Loss'!$F$5:$P$124,AL$3,FALSE),0)</f>
        <v>0</v>
      </c>
      <c r="AM1258" s="193">
        <f>+IFERROR(VLOOKUP($AF1258,'Limited Loss'!$F$5:$P$124,AM$3,FALSE),0)</f>
        <v>0</v>
      </c>
      <c r="AN1258" s="193">
        <f>+IFERROR(VLOOKUP($AF1258,'Limited Loss'!$F$5:$P$124,AN$3,FALSE),0)</f>
        <v>0</v>
      </c>
      <c r="AO1258" s="193">
        <f>+IFERROR(VLOOKUP($AF1258,'Limited Loss'!$F$5:$P$124,AO$3,FALSE),0)</f>
        <v>0</v>
      </c>
      <c r="AP1258" s="100">
        <f>+IFERROR(VLOOKUP($AF1258,'Limited Loss'!$F$5:$P$124,AP$3,FALSE),0)</f>
        <v>0</v>
      </c>
      <c r="AQ1258" s="353"/>
      <c r="AR1258" s="331">
        <f t="shared" si="172"/>
        <v>945</v>
      </c>
      <c r="AS1258" s="332">
        <f t="shared" si="172"/>
        <v>2017</v>
      </c>
      <c r="AT1258" s="349">
        <f t="shared" si="170"/>
        <v>0</v>
      </c>
      <c r="AU1258" s="349">
        <f t="shared" si="170"/>
        <v>49.586999999999996</v>
      </c>
      <c r="AV1258" s="349">
        <f t="shared" si="170"/>
        <v>20822.306999999997</v>
      </c>
      <c r="AW1258" s="349">
        <f t="shared" si="170"/>
        <v>20210.538799999998</v>
      </c>
      <c r="AX1258" s="350">
        <f t="shared" si="170"/>
        <v>6996.5835999999999</v>
      </c>
      <c r="AY1258" s="349">
        <f t="shared" si="170"/>
        <v>0</v>
      </c>
      <c r="AZ1258" s="349">
        <f t="shared" si="170"/>
        <v>59.877699999999997</v>
      </c>
      <c r="BA1258" s="349">
        <f t="shared" si="170"/>
        <v>87825.485400000005</v>
      </c>
      <c r="BB1258" s="349">
        <f t="shared" si="170"/>
        <v>101887.8616</v>
      </c>
      <c r="BC1258" s="349">
        <f t="shared" si="170"/>
        <v>34549.518500000006</v>
      </c>
      <c r="BD1258" s="350">
        <f t="shared" si="170"/>
        <v>32441.292000000001</v>
      </c>
      <c r="BE1258" s="349">
        <f t="shared" si="174"/>
        <v>108757.2571</v>
      </c>
      <c r="BF1258" s="375">
        <f t="shared" si="175"/>
        <v>163644.5025</v>
      </c>
      <c r="BG1258" s="334">
        <f t="shared" si="176"/>
        <v>32441.292000000001</v>
      </c>
    </row>
    <row r="1259" spans="1:59" x14ac:dyDescent="0.2">
      <c r="A1259" s="326" t="str">
        <f t="shared" si="173"/>
        <v>9452018</v>
      </c>
      <c r="B1259">
        <v>945</v>
      </c>
      <c r="C1259" s="327">
        <v>2018</v>
      </c>
      <c r="D1259" s="353">
        <f>+IFERROR(VLOOKUP($A1259,Data_Loss!$A$2:$V$1180,6,FALSE),0)</f>
        <v>0</v>
      </c>
      <c r="E1259" s="353">
        <f>+IFERROR(VLOOKUP($A1259,Data_Loss!$A$2:$V$1180,7,FALSE),0)</f>
        <v>0</v>
      </c>
      <c r="F1259" s="353">
        <f>+IFERROR(VLOOKUP($A1259,Data_Loss!$A$2:$V$1180,8,FALSE),0)</f>
        <v>0</v>
      </c>
      <c r="G1259" s="353">
        <f>+IFERROR(VLOOKUP($A1259,Data_Loss!$A$2:$V$1180,9,FALSE),0)</f>
        <v>1</v>
      </c>
      <c r="H1259" s="353">
        <f>+IFERROR(VLOOKUP($A1259,Data_Loss!$A$2:$V$1180,10,FALSE),0)</f>
        <v>4</v>
      </c>
      <c r="I1259" s="353">
        <f>+IFERROR(VLOOKUP($A1259,Data_Loss!$A$2:$V$1300,12,FALSE),0)</f>
        <v>0</v>
      </c>
      <c r="J1259" s="353">
        <f>+IFERROR(VLOOKUP($A1259,Data_Loss!$A$2:$V$1300,13,FALSE),0)</f>
        <v>0</v>
      </c>
      <c r="K1259" s="353">
        <f>+IFERROR(VLOOKUP($A1259,Data_Loss!$A$2:$V$1300,14,FALSE),0)</f>
        <v>0</v>
      </c>
      <c r="L1259" s="353">
        <f>+IFERROR(VLOOKUP($A1259,Data_Loss!$A$2:$V$1300,15,FALSE),0)</f>
        <v>27947</v>
      </c>
      <c r="M1259" s="353">
        <f>+IFERROR(VLOOKUP($A1259,Data_Loss!$A$2:$V$1300,16,FALSE),0)</f>
        <v>7974</v>
      </c>
      <c r="N1259" s="353">
        <f>+IFERROR(VLOOKUP($A1259,Data_Loss!$A$2:$V$1300,17,FALSE),0)</f>
        <v>0</v>
      </c>
      <c r="O1259" s="353">
        <f>+IFERROR(VLOOKUP($A1259,Data_Loss!$A$2:$V$1300,18,FALSE),0)</f>
        <v>0</v>
      </c>
      <c r="P1259" s="353">
        <f>+IFERROR(VLOOKUP($A1259,Data_Loss!$A$2:$V$1300,19,FALSE),0)</f>
        <v>0</v>
      </c>
      <c r="Q1259" s="353">
        <f>+IFERROR(VLOOKUP($A1259,Data_Loss!$A$2:$V$1300,20,FALSE),0)</f>
        <v>28847</v>
      </c>
      <c r="R1259" s="353">
        <f>+IFERROR(VLOOKUP($A1259,Data_Loss!$A$2:$V$1300,21,FALSE),0)</f>
        <v>2835</v>
      </c>
      <c r="S1259" s="353">
        <f>+IFERROR(VLOOKUP($A1259,Data_Loss!$A$2:$V$1300,22,FALSE),0)</f>
        <v>16295</v>
      </c>
      <c r="T1259" s="191">
        <f>+$I1259*'10k &amp; MO'!C$7+$J1259*'10k &amp; MO'!C$13+$K1259*'10k &amp; MO'!C$19+$L1259*'10k &amp; MO'!C$25+$M1259*'10k &amp; MO'!C$31</f>
        <v>17.5428</v>
      </c>
      <c r="U1259" s="349">
        <f>+$I1259*'10k &amp; MO'!D$7+$J1259*'10k &amp; MO'!D$13+$K1259*'10k &amp; MO'!D$19+$L1259*'10k &amp; MO'!D$25+$M1259*'10k &amp; MO'!D$31</f>
        <v>1404.5944</v>
      </c>
      <c r="V1259" s="349">
        <f>+$I1259*'10k &amp; MO'!E$7+$J1259*'10k &amp; MO'!E$13+$K1259*'10k &amp; MO'!E$19+$L1259*'10k &amp; MO'!E$25+$M1259*'10k &amp; MO'!E$31</f>
        <v>55176.100000000006</v>
      </c>
      <c r="W1259" s="349">
        <f>+$I1259*'10k &amp; MO'!F$7+$J1259*'10k &amp; MO'!F$13+$K1259*'10k &amp; MO'!F$19+$L1259*'10k &amp; MO'!F$25+$M1259*'10k &amp; MO'!F$31</f>
        <v>26062.418599999997</v>
      </c>
      <c r="X1259" s="349">
        <f>+$I1259*'10k &amp; MO'!G$7+$J1259*'10k &amp; MO'!G$13+$K1259*'10k &amp; MO'!G$19+$L1259*'10k &amp; MO'!G$25+$M1259*'10k &amp; MO'!G$31</f>
        <v>8407.3632999999991</v>
      </c>
      <c r="Y1259" s="349">
        <f>+$N1259*'10k &amp; MO'!H$7+$O1259*'10k &amp; MO'!H$13+$P1259*'10k &amp; MO'!H$19+$Q1259*'10k &amp; MO'!H$25+$R1259*'10k &amp; MO'!H$31</f>
        <v>8.2214999999999989</v>
      </c>
      <c r="Z1259" s="349">
        <f>+$N1259*'10k &amp; MO'!I$7+$O1259*'10k &amp; MO'!I$13+$P1259*'10k &amp; MO'!I$19+$Q1259*'10k &amp; MO'!I$25+$R1259*'10k &amp; MO'!I$31</f>
        <v>1099.6363000000001</v>
      </c>
      <c r="AA1259" s="349">
        <f>+$N1259*'10k &amp; MO'!J$7+$O1259*'10k &amp; MO'!J$13+$P1259*'10k &amp; MO'!J$19+$Q1259*'10k &amp; MO'!J$25+$R1259*'10k &amp; MO'!J$31</f>
        <v>43982.082900000001</v>
      </c>
      <c r="AB1259" s="349">
        <f>+$N1259*'10k &amp; MO'!K$7+$O1259*'10k &amp; MO'!K$13+$P1259*'10k &amp; MO'!K$19+$Q1259*'10k &amp; MO'!K$25+$R1259*'10k &amp; MO'!K$31</f>
        <v>29578.370500000001</v>
      </c>
      <c r="AC1259" s="349">
        <f>+$N1259*'10k &amp; MO'!L$7+$O1259*'10k &amp; MO'!L$13+$P1259*'10k &amp; MO'!L$19+$Q1259*'10k &amp; MO'!L$25+$R1259*'10k &amp; MO'!L$31</f>
        <v>7228.83</v>
      </c>
      <c r="AD1259" s="350">
        <f>+S1259*'10k &amp; MO'!O$7</f>
        <v>21607.170000000002</v>
      </c>
      <c r="AF1259" s="192" t="str">
        <f t="shared" si="171"/>
        <v>9452018</v>
      </c>
      <c r="AG1259" s="192">
        <f>+IFERROR(VLOOKUP($AF1259,'Limited Loss'!$F$5:$P$124,AG$3,FALSE),0)</f>
        <v>0</v>
      </c>
      <c r="AH1259" s="193">
        <f>+IFERROR(VLOOKUP($AF1259,'Limited Loss'!$F$5:$P$124,AH$3,FALSE),0)</f>
        <v>0</v>
      </c>
      <c r="AI1259" s="193">
        <f>+IFERROR(VLOOKUP($AF1259,'Limited Loss'!$F$5:$P$124,AI$3,FALSE),0)</f>
        <v>0</v>
      </c>
      <c r="AJ1259" s="193">
        <f>+IFERROR(VLOOKUP($AF1259,'Limited Loss'!$F$5:$P$124,AJ$3,FALSE),0)</f>
        <v>0</v>
      </c>
      <c r="AK1259" s="100">
        <f>+IFERROR(VLOOKUP($AF1259,'Limited Loss'!$F$5:$P$124,AK$3,FALSE),0)</f>
        <v>0</v>
      </c>
      <c r="AL1259" s="193">
        <f>+IFERROR(VLOOKUP($AF1259,'Limited Loss'!$F$5:$P$124,AL$3,FALSE),0)</f>
        <v>0</v>
      </c>
      <c r="AM1259" s="193">
        <f>+IFERROR(VLOOKUP($AF1259,'Limited Loss'!$F$5:$P$124,AM$3,FALSE),0)</f>
        <v>0</v>
      </c>
      <c r="AN1259" s="193">
        <f>+IFERROR(VLOOKUP($AF1259,'Limited Loss'!$F$5:$P$124,AN$3,FALSE),0)</f>
        <v>0</v>
      </c>
      <c r="AO1259" s="193">
        <f>+IFERROR(VLOOKUP($AF1259,'Limited Loss'!$F$5:$P$124,AO$3,FALSE),0)</f>
        <v>0</v>
      </c>
      <c r="AP1259" s="100">
        <f>+IFERROR(VLOOKUP($AF1259,'Limited Loss'!$F$5:$P$124,AP$3,FALSE),0)</f>
        <v>0</v>
      </c>
      <c r="AQ1259" s="353"/>
      <c r="AR1259" s="331">
        <f t="shared" si="172"/>
        <v>945</v>
      </c>
      <c r="AS1259" s="332">
        <f t="shared" si="172"/>
        <v>2018</v>
      </c>
      <c r="AT1259" s="349">
        <f t="shared" si="170"/>
        <v>17.5428</v>
      </c>
      <c r="AU1259" s="349">
        <f t="shared" si="170"/>
        <v>1404.5944</v>
      </c>
      <c r="AV1259" s="349">
        <f t="shared" si="170"/>
        <v>55176.100000000006</v>
      </c>
      <c r="AW1259" s="349">
        <f t="shared" si="170"/>
        <v>26062.418599999997</v>
      </c>
      <c r="AX1259" s="350">
        <f t="shared" si="170"/>
        <v>8407.3632999999991</v>
      </c>
      <c r="AY1259" s="349">
        <f t="shared" si="170"/>
        <v>8.2214999999999989</v>
      </c>
      <c r="AZ1259" s="349">
        <f t="shared" si="170"/>
        <v>1099.6363000000001</v>
      </c>
      <c r="BA1259" s="349">
        <f t="shared" si="170"/>
        <v>43982.082900000001</v>
      </c>
      <c r="BB1259" s="349">
        <f t="shared" si="170"/>
        <v>29578.370500000001</v>
      </c>
      <c r="BC1259" s="349">
        <f t="shared" si="170"/>
        <v>7228.83</v>
      </c>
      <c r="BD1259" s="350">
        <f t="shared" si="170"/>
        <v>21607.170000000002</v>
      </c>
      <c r="BE1259" s="349">
        <f t="shared" si="174"/>
        <v>101688.17790000001</v>
      </c>
      <c r="BF1259" s="375">
        <f t="shared" si="175"/>
        <v>71276.982399999994</v>
      </c>
      <c r="BG1259" s="334">
        <f t="shared" si="176"/>
        <v>21607.170000000002</v>
      </c>
    </row>
    <row r="1260" spans="1:59" x14ac:dyDescent="0.2">
      <c r="A1260" s="326" t="str">
        <f t="shared" si="173"/>
        <v>9462014</v>
      </c>
      <c r="B1260">
        <v>946</v>
      </c>
      <c r="C1260" s="327">
        <v>2014</v>
      </c>
      <c r="D1260" s="353">
        <f>+IFERROR(VLOOKUP($A1260,Data_Loss!$A$2:$V$1180,6,FALSE),0)</f>
        <v>0</v>
      </c>
      <c r="E1260" s="353">
        <f>+IFERROR(VLOOKUP($A1260,Data_Loss!$A$2:$V$1180,7,FALSE),0)</f>
        <v>0</v>
      </c>
      <c r="F1260" s="353">
        <f>+IFERROR(VLOOKUP($A1260,Data_Loss!$A$2:$V$1180,8,FALSE),0)</f>
        <v>0</v>
      </c>
      <c r="G1260" s="353">
        <f>+IFERROR(VLOOKUP($A1260,Data_Loss!$A$2:$V$1180,9,FALSE),0)</f>
        <v>2</v>
      </c>
      <c r="H1260" s="353">
        <f>+IFERROR(VLOOKUP($A1260,Data_Loss!$A$2:$V$1180,10,FALSE),0)</f>
        <v>3</v>
      </c>
      <c r="I1260" s="353">
        <f>+IFERROR(VLOOKUP($A1260,Data_Loss!$A$2:$V$1300,12,FALSE),0)</f>
        <v>0</v>
      </c>
      <c r="J1260" s="353">
        <f>+IFERROR(VLOOKUP($A1260,Data_Loss!$A$2:$V$1300,13,FALSE),0)</f>
        <v>0</v>
      </c>
      <c r="K1260" s="353">
        <f>+IFERROR(VLOOKUP($A1260,Data_Loss!$A$2:$V$1300,14,FALSE),0)</f>
        <v>0</v>
      </c>
      <c r="L1260" s="353">
        <f>+IFERROR(VLOOKUP($A1260,Data_Loss!$A$2:$V$1300,15,FALSE),0)</f>
        <v>62000</v>
      </c>
      <c r="M1260" s="353">
        <f>+IFERROR(VLOOKUP($A1260,Data_Loss!$A$2:$V$1300,16,FALSE),0)</f>
        <v>27392</v>
      </c>
      <c r="N1260" s="353">
        <f>+IFERROR(VLOOKUP($A1260,Data_Loss!$A$2:$V$1300,17,FALSE),0)</f>
        <v>0</v>
      </c>
      <c r="O1260" s="353">
        <f>+IFERROR(VLOOKUP($A1260,Data_Loss!$A$2:$V$1300,18,FALSE),0)</f>
        <v>0</v>
      </c>
      <c r="P1260" s="353">
        <f>+IFERROR(VLOOKUP($A1260,Data_Loss!$A$2:$V$1300,19,FALSE),0)</f>
        <v>0</v>
      </c>
      <c r="Q1260" s="353">
        <f>+IFERROR(VLOOKUP($A1260,Data_Loss!$A$2:$V$1300,20,FALSE),0)</f>
        <v>515</v>
      </c>
      <c r="R1260" s="353">
        <f>+IFERROR(VLOOKUP($A1260,Data_Loss!$A$2:$V$1300,21,FALSE),0)</f>
        <v>21371</v>
      </c>
      <c r="S1260" s="353">
        <f>+IFERROR(VLOOKUP($A1260,Data_Loss!$A$2:$V$1300,22,FALSE),0)</f>
        <v>3055</v>
      </c>
      <c r="T1260" s="191">
        <f>+$I1260*'10k &amp; MO'!C$3+$J1260*'10k &amp; MO'!C$9+$K1260*'10k &amp; MO'!C$15+$L1260*'10k &amp; MO'!C$21+$M1260*'10k &amp; MO'!C$27</f>
        <v>0</v>
      </c>
      <c r="U1260" s="349">
        <f>+$I1260*'10k &amp; MO'!D$3+$J1260*'10k &amp; MO'!D$9+$K1260*'10k &amp; MO'!D$15+$L1260*'10k &amp; MO'!D$21+$M1260*'10k &amp; MO'!D$27</f>
        <v>0</v>
      </c>
      <c r="V1260" s="349">
        <f>+$I1260*'10k &amp; MO'!E$3+$J1260*'10k &amp; MO'!E$9+$K1260*'10k &amp; MO'!E$15+$L1260*'10k &amp; MO'!E$21+$M1260*'10k &amp; MO'!E$27</f>
        <v>0</v>
      </c>
      <c r="W1260" s="349">
        <f>+$I1260*'10k &amp; MO'!F$3+$J1260*'10k &amp; MO'!F$9+$K1260*'10k &amp; MO'!F$15+$L1260*'10k &amp; MO'!F$21+$M1260*'10k &amp; MO'!F$27</f>
        <v>76198</v>
      </c>
      <c r="X1260" s="349">
        <f>+$I1260*'10k &amp; MO'!G$3+$J1260*'10k &amp; MO'!G$9+$K1260*'10k &amp; MO'!G$15+$L1260*'10k &amp; MO'!G$21+$M1260*'10k &amp; MO'!G$27</f>
        <v>31007.743999999999</v>
      </c>
      <c r="Y1260" s="349">
        <f>+$N1260*'10k &amp; MO'!H$3+$O1260*'10k &amp; MO'!H$9+$P1260*'10k &amp; MO'!H$15+$Q1260*'10k &amp; MO'!H$21+$R1260*'10k &amp; MO'!H$27</f>
        <v>0</v>
      </c>
      <c r="Z1260" s="349">
        <f>+$N1260*'10k &amp; MO'!I$3+$O1260*'10k &amp; MO'!I$9+$P1260*'10k &amp; MO'!I$15+$Q1260*'10k &amp; MO'!I$21+$R1260*'10k &amp; MO'!I$27</f>
        <v>0</v>
      </c>
      <c r="AA1260" s="349">
        <f>+$N1260*'10k &amp; MO'!J$3+$O1260*'10k &amp; MO'!J$9+$P1260*'10k &amp; MO'!J$15+$Q1260*'10k &amp; MO'!J$21+$R1260*'10k &amp; MO'!J$27</f>
        <v>0</v>
      </c>
      <c r="AB1260" s="349">
        <f>+$N1260*'10k &amp; MO'!K$3+$O1260*'10k &amp; MO'!K$9+$P1260*'10k &amp; MO'!K$15+$Q1260*'10k &amp; MO'!K$21+$R1260*'10k &amp; MO'!K$27</f>
        <v>721.51499999999999</v>
      </c>
      <c r="AC1260" s="349">
        <f>+$N1260*'10k &amp; MO'!L$3+$O1260*'10k &amp; MO'!L$9+$P1260*'10k &amp; MO'!L$15+$Q1260*'10k &amp; MO'!L$21+$R1260*'10k &amp; MO'!L$27</f>
        <v>32954.082000000002</v>
      </c>
      <c r="AD1260" s="350">
        <f>+S1260*'10k &amp; MO'!O$3</f>
        <v>3271.9049999999997</v>
      </c>
      <c r="AF1260" s="192" t="str">
        <f t="shared" si="171"/>
        <v>9462014</v>
      </c>
      <c r="AG1260" s="192">
        <f>+IFERROR(VLOOKUP($AF1260,'Limited Loss'!$F$5:$P$124,AG$3,FALSE),0)</f>
        <v>0</v>
      </c>
      <c r="AH1260" s="193">
        <f>+IFERROR(VLOOKUP($AF1260,'Limited Loss'!$F$5:$P$124,AH$3,FALSE),0)</f>
        <v>0</v>
      </c>
      <c r="AI1260" s="193">
        <f>+IFERROR(VLOOKUP($AF1260,'Limited Loss'!$F$5:$P$124,AI$3,FALSE),0)</f>
        <v>0</v>
      </c>
      <c r="AJ1260" s="193">
        <f>+IFERROR(VLOOKUP($AF1260,'Limited Loss'!$F$5:$P$124,AJ$3,FALSE),0)</f>
        <v>0</v>
      </c>
      <c r="AK1260" s="100">
        <f>+IFERROR(VLOOKUP($AF1260,'Limited Loss'!$F$5:$P$124,AK$3,FALSE),0)</f>
        <v>0</v>
      </c>
      <c r="AL1260" s="193">
        <f>+IFERROR(VLOOKUP($AF1260,'Limited Loss'!$F$5:$P$124,AL$3,FALSE),0)</f>
        <v>0</v>
      </c>
      <c r="AM1260" s="193">
        <f>+IFERROR(VLOOKUP($AF1260,'Limited Loss'!$F$5:$P$124,AM$3,FALSE),0)</f>
        <v>0</v>
      </c>
      <c r="AN1260" s="193">
        <f>+IFERROR(VLOOKUP($AF1260,'Limited Loss'!$F$5:$P$124,AN$3,FALSE),0)</f>
        <v>0</v>
      </c>
      <c r="AO1260" s="193">
        <f>+IFERROR(VLOOKUP($AF1260,'Limited Loss'!$F$5:$P$124,AO$3,FALSE),0)</f>
        <v>0</v>
      </c>
      <c r="AP1260" s="100">
        <f>+IFERROR(VLOOKUP($AF1260,'Limited Loss'!$F$5:$P$124,AP$3,FALSE),0)</f>
        <v>0</v>
      </c>
      <c r="AQ1260" s="353"/>
      <c r="AR1260" s="331">
        <f t="shared" si="172"/>
        <v>946</v>
      </c>
      <c r="AS1260" s="332">
        <f t="shared" si="172"/>
        <v>2014</v>
      </c>
      <c r="AT1260" s="349">
        <f t="shared" si="170"/>
        <v>0</v>
      </c>
      <c r="AU1260" s="349">
        <f t="shared" si="170"/>
        <v>0</v>
      </c>
      <c r="AV1260" s="349">
        <f t="shared" si="170"/>
        <v>0</v>
      </c>
      <c r="AW1260" s="349">
        <f t="shared" si="170"/>
        <v>76198</v>
      </c>
      <c r="AX1260" s="350">
        <f t="shared" si="170"/>
        <v>31007.743999999999</v>
      </c>
      <c r="AY1260" s="349">
        <f t="shared" si="170"/>
        <v>0</v>
      </c>
      <c r="AZ1260" s="349">
        <f t="shared" si="170"/>
        <v>0</v>
      </c>
      <c r="BA1260" s="349">
        <f t="shared" si="170"/>
        <v>0</v>
      </c>
      <c r="BB1260" s="349">
        <f t="shared" si="170"/>
        <v>721.51499999999999</v>
      </c>
      <c r="BC1260" s="349">
        <f t="shared" si="170"/>
        <v>32954.082000000002</v>
      </c>
      <c r="BD1260" s="350">
        <f t="shared" si="170"/>
        <v>3271.9049999999997</v>
      </c>
      <c r="BE1260" s="349">
        <f t="shared" si="174"/>
        <v>0</v>
      </c>
      <c r="BF1260" s="375">
        <f t="shared" si="175"/>
        <v>140881.34100000001</v>
      </c>
      <c r="BG1260" s="334">
        <f t="shared" si="176"/>
        <v>3271.9049999999997</v>
      </c>
    </row>
    <row r="1261" spans="1:59" x14ac:dyDescent="0.2">
      <c r="A1261" s="326" t="str">
        <f t="shared" si="173"/>
        <v>9462015</v>
      </c>
      <c r="B1261">
        <v>946</v>
      </c>
      <c r="C1261" s="327">
        <v>2015</v>
      </c>
      <c r="D1261" s="353">
        <f>+IFERROR(VLOOKUP($A1261,Data_Loss!$A$2:$V$1180,6,FALSE),0)</f>
        <v>0</v>
      </c>
      <c r="E1261" s="353">
        <f>+IFERROR(VLOOKUP($A1261,Data_Loss!$A$2:$V$1180,7,FALSE),0)</f>
        <v>0</v>
      </c>
      <c r="F1261" s="353">
        <f>+IFERROR(VLOOKUP($A1261,Data_Loss!$A$2:$V$1180,8,FALSE),0)</f>
        <v>1</v>
      </c>
      <c r="G1261" s="353">
        <f>+IFERROR(VLOOKUP($A1261,Data_Loss!$A$2:$V$1180,9,FALSE),0)</f>
        <v>2</v>
      </c>
      <c r="H1261" s="353">
        <f>+IFERROR(VLOOKUP($A1261,Data_Loss!$A$2:$V$1180,10,FALSE),0)</f>
        <v>1</v>
      </c>
      <c r="I1261" s="353">
        <f>+IFERROR(VLOOKUP($A1261,Data_Loss!$A$2:$V$1300,12,FALSE),0)</f>
        <v>0</v>
      </c>
      <c r="J1261" s="353">
        <f>+IFERROR(VLOOKUP($A1261,Data_Loss!$A$2:$V$1300,13,FALSE),0)</f>
        <v>0</v>
      </c>
      <c r="K1261" s="353">
        <f>+IFERROR(VLOOKUP($A1261,Data_Loss!$A$2:$V$1300,14,FALSE),0)</f>
        <v>147940</v>
      </c>
      <c r="L1261" s="353">
        <f>+IFERROR(VLOOKUP($A1261,Data_Loss!$A$2:$V$1300,15,FALSE),0)</f>
        <v>79848</v>
      </c>
      <c r="M1261" s="353">
        <f>+IFERROR(VLOOKUP($A1261,Data_Loss!$A$2:$V$1300,16,FALSE),0)</f>
        <v>769</v>
      </c>
      <c r="N1261" s="353">
        <f>+IFERROR(VLOOKUP($A1261,Data_Loss!$A$2:$V$1300,17,FALSE),0)</f>
        <v>0</v>
      </c>
      <c r="O1261" s="353">
        <f>+IFERROR(VLOOKUP($A1261,Data_Loss!$A$2:$V$1300,18,FALSE),0)</f>
        <v>0</v>
      </c>
      <c r="P1261" s="353">
        <f>+IFERROR(VLOOKUP($A1261,Data_Loss!$A$2:$V$1300,19,FALSE),0)</f>
        <v>102113</v>
      </c>
      <c r="Q1261" s="353">
        <f>+IFERROR(VLOOKUP($A1261,Data_Loss!$A$2:$V$1300,20,FALSE),0)</f>
        <v>81721</v>
      </c>
      <c r="R1261" s="353">
        <f>+IFERROR(VLOOKUP($A1261,Data_Loss!$A$2:$V$1300,21,FALSE),0)</f>
        <v>2576</v>
      </c>
      <c r="S1261" s="353">
        <f>+IFERROR(VLOOKUP($A1261,Data_Loss!$A$2:$V$1300,22,FALSE),0)</f>
        <v>4077</v>
      </c>
      <c r="T1261" s="191">
        <f>+$I1261*'10k &amp; MO'!C$4+$J1261*'10k &amp; MO'!C$10+$K1261*'10k &amp; MO'!C$16+$L1261*'10k &amp; MO'!C$22+$M1261*'10k &amp; MO'!C$28</f>
        <v>0</v>
      </c>
      <c r="U1261" s="349">
        <f>+$I1261*'10k &amp; MO'!D$4+$J1261*'10k &amp; MO'!D$10+$K1261*'10k &amp; MO'!D$16+$L1261*'10k &amp; MO'!D$22+$M1261*'10k &amp; MO'!D$28</f>
        <v>0</v>
      </c>
      <c r="V1261" s="349">
        <f>+$I1261*'10k &amp; MO'!E$4+$J1261*'10k &amp; MO'!E$10+$K1261*'10k &amp; MO'!E$16+$L1261*'10k &amp; MO'!E$22+$M1261*'10k &amp; MO'!E$28</f>
        <v>271359.34699999995</v>
      </c>
      <c r="W1261" s="349">
        <f>+$I1261*'10k &amp; MO'!F$4+$J1261*'10k &amp; MO'!F$10+$K1261*'10k &amp; MO'!F$16+$L1261*'10k &amp; MO'!F$22+$M1261*'10k &amp; MO'!F$28</f>
        <v>88995.506099999999</v>
      </c>
      <c r="X1261" s="349">
        <f>+$I1261*'10k &amp; MO'!G$4+$J1261*'10k &amp; MO'!G$10+$K1261*'10k &amp; MO'!G$16+$L1261*'10k &amp; MO'!G$22+$M1261*'10k &amp; MO'!G$28</f>
        <v>2246.4052000000001</v>
      </c>
      <c r="Y1261" s="349">
        <f>+$N1261*'10k &amp; MO'!H$4+$O1261*'10k &amp; MO'!H$10+$P1261*'10k &amp; MO'!H$16+$Q1261*'10k &amp; MO'!H$22+$R1261*'10k &amp; MO'!H$28</f>
        <v>0</v>
      </c>
      <c r="Z1261" s="349">
        <f>+$N1261*'10k &amp; MO'!I$4+$O1261*'10k &amp; MO'!I$10+$P1261*'10k &amp; MO'!I$16+$Q1261*'10k &amp; MO'!I$22+$R1261*'10k &amp; MO'!I$28</f>
        <v>0</v>
      </c>
      <c r="AA1261" s="349">
        <f>+$N1261*'10k &amp; MO'!J$4+$O1261*'10k &amp; MO'!J$10+$P1261*'10k &amp; MO'!J$16+$Q1261*'10k &amp; MO'!J$22+$R1261*'10k &amp; MO'!J$28</f>
        <v>299543.13660000003</v>
      </c>
      <c r="AB1261" s="349">
        <f>+$N1261*'10k &amp; MO'!K$4+$O1261*'10k &amp; MO'!K$10+$P1261*'10k &amp; MO'!K$16+$Q1261*'10k &amp; MO'!K$22+$R1261*'10k &amp; MO'!K$28</f>
        <v>129155.95600000001</v>
      </c>
      <c r="AC1261" s="349">
        <f>+$N1261*'10k &amp; MO'!L$4+$O1261*'10k &amp; MO'!L$10+$P1261*'10k &amp; MO'!L$16+$Q1261*'10k &amp; MO'!L$22+$R1261*'10k &amp; MO'!L$28</f>
        <v>6211.0308999999997</v>
      </c>
      <c r="AD1261" s="350">
        <f>+S1261*'10k &amp; MO'!O$4</f>
        <v>4941.3239999999996</v>
      </c>
      <c r="AF1261" s="192" t="str">
        <f t="shared" si="171"/>
        <v>9462015</v>
      </c>
      <c r="AG1261" s="192">
        <f>+IFERROR(VLOOKUP($AF1261,'Limited Loss'!$F$5:$P$124,AG$3,FALSE),0)</f>
        <v>0</v>
      </c>
      <c r="AH1261" s="193">
        <f>+IFERROR(VLOOKUP($AF1261,'Limited Loss'!$F$5:$P$124,AH$3,FALSE),0)</f>
        <v>0</v>
      </c>
      <c r="AI1261" s="193">
        <f>+IFERROR(VLOOKUP($AF1261,'Limited Loss'!$F$5:$P$124,AI$3,FALSE),0)</f>
        <v>0</v>
      </c>
      <c r="AJ1261" s="193">
        <f>+IFERROR(VLOOKUP($AF1261,'Limited Loss'!$F$5:$P$124,AJ$3,FALSE),0)</f>
        <v>0</v>
      </c>
      <c r="AK1261" s="100">
        <f>+IFERROR(VLOOKUP($AF1261,'Limited Loss'!$F$5:$P$124,AK$3,FALSE),0)</f>
        <v>0</v>
      </c>
      <c r="AL1261" s="193">
        <f>+IFERROR(VLOOKUP($AF1261,'Limited Loss'!$F$5:$P$124,AL$3,FALSE),0)</f>
        <v>0</v>
      </c>
      <c r="AM1261" s="193">
        <f>+IFERROR(VLOOKUP($AF1261,'Limited Loss'!$F$5:$P$124,AM$3,FALSE),0)</f>
        <v>0</v>
      </c>
      <c r="AN1261" s="193">
        <f>+IFERROR(VLOOKUP($AF1261,'Limited Loss'!$F$5:$P$124,AN$3,FALSE),0)</f>
        <v>0</v>
      </c>
      <c r="AO1261" s="193">
        <f>+IFERROR(VLOOKUP($AF1261,'Limited Loss'!$F$5:$P$124,AO$3,FALSE),0)</f>
        <v>0</v>
      </c>
      <c r="AP1261" s="100">
        <f>+IFERROR(VLOOKUP($AF1261,'Limited Loss'!$F$5:$P$124,AP$3,FALSE),0)</f>
        <v>0</v>
      </c>
      <c r="AQ1261" s="353"/>
      <c r="AR1261" s="331">
        <f t="shared" si="172"/>
        <v>946</v>
      </c>
      <c r="AS1261" s="332">
        <f t="shared" si="172"/>
        <v>2015</v>
      </c>
      <c r="AT1261" s="349">
        <f t="shared" si="170"/>
        <v>0</v>
      </c>
      <c r="AU1261" s="349">
        <f t="shared" si="170"/>
        <v>0</v>
      </c>
      <c r="AV1261" s="349">
        <f t="shared" si="170"/>
        <v>271359.34699999995</v>
      </c>
      <c r="AW1261" s="349">
        <f t="shared" si="170"/>
        <v>88995.506099999999</v>
      </c>
      <c r="AX1261" s="350">
        <f t="shared" si="170"/>
        <v>2246.4052000000001</v>
      </c>
      <c r="AY1261" s="349">
        <f t="shared" si="170"/>
        <v>0</v>
      </c>
      <c r="AZ1261" s="349">
        <f t="shared" si="170"/>
        <v>0</v>
      </c>
      <c r="BA1261" s="349">
        <f t="shared" si="170"/>
        <v>299543.13660000003</v>
      </c>
      <c r="BB1261" s="349">
        <f t="shared" si="170"/>
        <v>129155.95600000001</v>
      </c>
      <c r="BC1261" s="349">
        <f t="shared" si="170"/>
        <v>6211.0308999999997</v>
      </c>
      <c r="BD1261" s="350">
        <f t="shared" si="170"/>
        <v>4941.3239999999996</v>
      </c>
      <c r="BE1261" s="349">
        <f t="shared" si="174"/>
        <v>570902.48359999992</v>
      </c>
      <c r="BF1261" s="375">
        <f t="shared" si="175"/>
        <v>226608.8982</v>
      </c>
      <c r="BG1261" s="334">
        <f t="shared" si="176"/>
        <v>4941.3239999999996</v>
      </c>
    </row>
    <row r="1262" spans="1:59" x14ac:dyDescent="0.2">
      <c r="A1262" s="326" t="str">
        <f t="shared" si="173"/>
        <v>9462016</v>
      </c>
      <c r="B1262">
        <v>946</v>
      </c>
      <c r="C1262" s="327">
        <v>2016</v>
      </c>
      <c r="D1262" s="353">
        <f>+IFERROR(VLOOKUP($A1262,Data_Loss!$A$2:$V$1180,6,FALSE),0)</f>
        <v>0</v>
      </c>
      <c r="E1262" s="353">
        <f>+IFERROR(VLOOKUP($A1262,Data_Loss!$A$2:$V$1180,7,FALSE),0)</f>
        <v>0</v>
      </c>
      <c r="F1262" s="353">
        <f>+IFERROR(VLOOKUP($A1262,Data_Loss!$A$2:$V$1180,8,FALSE),0)</f>
        <v>1</v>
      </c>
      <c r="G1262" s="353">
        <f>+IFERROR(VLOOKUP($A1262,Data_Loss!$A$2:$V$1180,9,FALSE),0)</f>
        <v>2</v>
      </c>
      <c r="H1262" s="353">
        <f>+IFERROR(VLOOKUP($A1262,Data_Loss!$A$2:$V$1180,10,FALSE),0)</f>
        <v>4</v>
      </c>
      <c r="I1262" s="353">
        <f>+IFERROR(VLOOKUP($A1262,Data_Loss!$A$2:$V$1300,12,FALSE),0)</f>
        <v>0</v>
      </c>
      <c r="J1262" s="353">
        <f>+IFERROR(VLOOKUP($A1262,Data_Loss!$A$2:$V$1300,13,FALSE),0)</f>
        <v>0</v>
      </c>
      <c r="K1262" s="353">
        <f>+IFERROR(VLOOKUP($A1262,Data_Loss!$A$2:$V$1300,14,FALSE),0)</f>
        <v>156329</v>
      </c>
      <c r="L1262" s="353">
        <f>+IFERROR(VLOOKUP($A1262,Data_Loss!$A$2:$V$1300,15,FALSE),0)</f>
        <v>43411</v>
      </c>
      <c r="M1262" s="353">
        <f>+IFERROR(VLOOKUP($A1262,Data_Loss!$A$2:$V$1300,16,FALSE),0)</f>
        <v>4337</v>
      </c>
      <c r="N1262" s="353">
        <f>+IFERROR(VLOOKUP($A1262,Data_Loss!$A$2:$V$1300,17,FALSE),0)</f>
        <v>0</v>
      </c>
      <c r="O1262" s="353">
        <f>+IFERROR(VLOOKUP($A1262,Data_Loss!$A$2:$V$1300,18,FALSE),0)</f>
        <v>0</v>
      </c>
      <c r="P1262" s="353">
        <f>+IFERROR(VLOOKUP($A1262,Data_Loss!$A$2:$V$1300,19,FALSE),0)</f>
        <v>171506</v>
      </c>
      <c r="Q1262" s="353">
        <f>+IFERROR(VLOOKUP($A1262,Data_Loss!$A$2:$V$1300,20,FALSE),0)</f>
        <v>2317</v>
      </c>
      <c r="R1262" s="353">
        <f>+IFERROR(VLOOKUP($A1262,Data_Loss!$A$2:$V$1300,21,FALSE),0)</f>
        <v>3724</v>
      </c>
      <c r="S1262" s="353">
        <f>+IFERROR(VLOOKUP($A1262,Data_Loss!$A$2:$V$1300,22,FALSE),0)</f>
        <v>5886</v>
      </c>
      <c r="T1262" s="191">
        <f>+$I1262*'10k &amp; MO'!C$5+$J1262*'10k &amp; MO'!C$11+$K1262*'10k &amp; MO'!C$17+$L1262*'10k &amp; MO'!C$23+$M1262*'10k &amp; MO'!C$29</f>
        <v>0</v>
      </c>
      <c r="U1262" s="349">
        <f>+$I1262*'10k &amp; MO'!D$5+$J1262*'10k &amp; MO'!D$11+$K1262*'10k &amp; MO'!D$17+$L1262*'10k &amp; MO'!D$23+$M1262*'10k &amp; MO'!D$29</f>
        <v>922.34109999999998</v>
      </c>
      <c r="V1262" s="349">
        <f>+$I1262*'10k &amp; MO'!E$5+$J1262*'10k &amp; MO'!E$11+$K1262*'10k &amp; MO'!E$17+$L1262*'10k &amp; MO'!E$23+$M1262*'10k &amp; MO'!E$29</f>
        <v>258984.74169999996</v>
      </c>
      <c r="W1262" s="349">
        <f>+$I1262*'10k &amp; MO'!F$5+$J1262*'10k &amp; MO'!F$11+$K1262*'10k &amp; MO'!F$17+$L1262*'10k &amp; MO'!F$23+$M1262*'10k &amp; MO'!F$29</f>
        <v>51926.828500000003</v>
      </c>
      <c r="X1262" s="349">
        <f>+$I1262*'10k &amp; MO'!G$5+$J1262*'10k &amp; MO'!G$11+$K1262*'10k &amp; MO'!G$17+$L1262*'10k &amp; MO'!G$23+$M1262*'10k &amp; MO'!G$29</f>
        <v>7361.4012000000002</v>
      </c>
      <c r="Y1262" s="349">
        <f>+$N1262*'10k &amp; MO'!H$5+$O1262*'10k &amp; MO'!H$11+$P1262*'10k &amp; MO'!H$17+$Q1262*'10k &amp; MO'!H$23+$R1262*'10k &amp; MO'!H$29</f>
        <v>0</v>
      </c>
      <c r="Z1262" s="349">
        <f>+$N1262*'10k &amp; MO'!I$5+$O1262*'10k &amp; MO'!I$11+$P1262*'10k &amp; MO'!I$17+$Q1262*'10k &amp; MO'!I$23+$R1262*'10k &amp; MO'!I$29</f>
        <v>565.96979999999996</v>
      </c>
      <c r="AA1262" s="349">
        <f>+$N1262*'10k &amp; MO'!J$5+$O1262*'10k &amp; MO'!J$11+$P1262*'10k &amp; MO'!J$17+$Q1262*'10k &amp; MO'!J$23+$R1262*'10k &amp; MO'!J$29</f>
        <v>327289.35849999997</v>
      </c>
      <c r="AB1262" s="349">
        <f>+$N1262*'10k &amp; MO'!K$5+$O1262*'10k &amp; MO'!K$11+$P1262*'10k &amp; MO'!K$17+$Q1262*'10k &amp; MO'!K$23+$R1262*'10k &amp; MO'!K$29</f>
        <v>18846.156400000003</v>
      </c>
      <c r="AC1262" s="349">
        <f>+$N1262*'10k &amp; MO'!L$5+$O1262*'10k &amp; MO'!L$11+$P1262*'10k &amp; MO'!L$17+$Q1262*'10k &amp; MO'!L$23+$R1262*'10k &amp; MO'!L$29</f>
        <v>9154.1488000000008</v>
      </c>
      <c r="AD1262" s="350">
        <f>+S1262*'10k &amp; MO'!O$5</f>
        <v>7934.3280000000004</v>
      </c>
      <c r="AF1262" s="192" t="str">
        <f t="shared" si="171"/>
        <v>9462016</v>
      </c>
      <c r="AG1262" s="192">
        <f>+IFERROR(VLOOKUP($AF1262,'Limited Loss'!$F$5:$P$124,AG$3,FALSE),0)</f>
        <v>0</v>
      </c>
      <c r="AH1262" s="193">
        <f>+IFERROR(VLOOKUP($AF1262,'Limited Loss'!$F$5:$P$124,AH$3,FALSE),0)</f>
        <v>0</v>
      </c>
      <c r="AI1262" s="193">
        <f>+IFERROR(VLOOKUP($AF1262,'Limited Loss'!$F$5:$P$124,AI$3,FALSE),0)</f>
        <v>0</v>
      </c>
      <c r="AJ1262" s="193">
        <f>+IFERROR(VLOOKUP($AF1262,'Limited Loss'!$F$5:$P$124,AJ$3,FALSE),0)</f>
        <v>0</v>
      </c>
      <c r="AK1262" s="100">
        <f>+IFERROR(VLOOKUP($AF1262,'Limited Loss'!$F$5:$P$124,AK$3,FALSE),0)</f>
        <v>0</v>
      </c>
      <c r="AL1262" s="193">
        <f>+IFERROR(VLOOKUP($AF1262,'Limited Loss'!$F$5:$P$124,AL$3,FALSE),0)</f>
        <v>0</v>
      </c>
      <c r="AM1262" s="193">
        <f>+IFERROR(VLOOKUP($AF1262,'Limited Loss'!$F$5:$P$124,AM$3,FALSE),0)</f>
        <v>0</v>
      </c>
      <c r="AN1262" s="193">
        <f>+IFERROR(VLOOKUP($AF1262,'Limited Loss'!$F$5:$P$124,AN$3,FALSE),0)</f>
        <v>0</v>
      </c>
      <c r="AO1262" s="193">
        <f>+IFERROR(VLOOKUP($AF1262,'Limited Loss'!$F$5:$P$124,AO$3,FALSE),0)</f>
        <v>0</v>
      </c>
      <c r="AP1262" s="100">
        <f>+IFERROR(VLOOKUP($AF1262,'Limited Loss'!$F$5:$P$124,AP$3,FALSE),0)</f>
        <v>0</v>
      </c>
      <c r="AQ1262" s="353"/>
      <c r="AR1262" s="331">
        <f t="shared" si="172"/>
        <v>946</v>
      </c>
      <c r="AS1262" s="332">
        <f t="shared" si="172"/>
        <v>2016</v>
      </c>
      <c r="AT1262" s="349">
        <f t="shared" si="170"/>
        <v>0</v>
      </c>
      <c r="AU1262" s="349">
        <f t="shared" si="170"/>
        <v>922.34109999999998</v>
      </c>
      <c r="AV1262" s="349">
        <f t="shared" si="170"/>
        <v>258984.74169999996</v>
      </c>
      <c r="AW1262" s="349">
        <f t="shared" si="170"/>
        <v>51926.828500000003</v>
      </c>
      <c r="AX1262" s="350">
        <f t="shared" si="170"/>
        <v>7361.4012000000002</v>
      </c>
      <c r="AY1262" s="349">
        <f t="shared" si="170"/>
        <v>0</v>
      </c>
      <c r="AZ1262" s="349">
        <f t="shared" si="170"/>
        <v>565.96979999999996</v>
      </c>
      <c r="BA1262" s="349">
        <f t="shared" si="170"/>
        <v>327289.35849999997</v>
      </c>
      <c r="BB1262" s="349">
        <f t="shared" si="170"/>
        <v>18846.156400000003</v>
      </c>
      <c r="BC1262" s="349">
        <f t="shared" si="170"/>
        <v>9154.1488000000008</v>
      </c>
      <c r="BD1262" s="350">
        <f t="shared" si="170"/>
        <v>7934.3280000000004</v>
      </c>
      <c r="BE1262" s="349">
        <f t="shared" si="174"/>
        <v>587762.41109999991</v>
      </c>
      <c r="BF1262" s="375">
        <f t="shared" si="175"/>
        <v>87288.534899999999</v>
      </c>
      <c r="BG1262" s="334">
        <f t="shared" si="176"/>
        <v>7934.3280000000004</v>
      </c>
    </row>
    <row r="1263" spans="1:59" x14ac:dyDescent="0.2">
      <c r="A1263" s="326" t="str">
        <f t="shared" si="173"/>
        <v>9462017</v>
      </c>
      <c r="B1263">
        <v>946</v>
      </c>
      <c r="C1263" s="327">
        <v>2017</v>
      </c>
      <c r="D1263" s="353">
        <f>+IFERROR(VLOOKUP($A1263,Data_Loss!$A$2:$V$1180,6,FALSE),0)</f>
        <v>0</v>
      </c>
      <c r="E1263" s="353">
        <f>+IFERROR(VLOOKUP($A1263,Data_Loss!$A$2:$V$1180,7,FALSE),0)</f>
        <v>0</v>
      </c>
      <c r="F1263" s="353">
        <f>+IFERROR(VLOOKUP($A1263,Data_Loss!$A$2:$V$1180,8,FALSE),0)</f>
        <v>0</v>
      </c>
      <c r="G1263" s="353">
        <f>+IFERROR(VLOOKUP($A1263,Data_Loss!$A$2:$V$1180,9,FALSE),0)</f>
        <v>1</v>
      </c>
      <c r="H1263" s="353">
        <f>+IFERROR(VLOOKUP($A1263,Data_Loss!$A$2:$V$1180,10,FALSE),0)</f>
        <v>3</v>
      </c>
      <c r="I1263" s="353">
        <f>+IFERROR(VLOOKUP($A1263,Data_Loss!$A$2:$V$1300,12,FALSE),0)</f>
        <v>0</v>
      </c>
      <c r="J1263" s="353">
        <f>+IFERROR(VLOOKUP($A1263,Data_Loss!$A$2:$V$1300,13,FALSE),0)</f>
        <v>0</v>
      </c>
      <c r="K1263" s="353">
        <f>+IFERROR(VLOOKUP($A1263,Data_Loss!$A$2:$V$1300,14,FALSE),0)</f>
        <v>0</v>
      </c>
      <c r="L1263" s="353">
        <f>+IFERROR(VLOOKUP($A1263,Data_Loss!$A$2:$V$1300,15,FALSE),0)</f>
        <v>32834</v>
      </c>
      <c r="M1263" s="353">
        <f>+IFERROR(VLOOKUP($A1263,Data_Loss!$A$2:$V$1300,16,FALSE),0)</f>
        <v>37285</v>
      </c>
      <c r="N1263" s="353">
        <f>+IFERROR(VLOOKUP($A1263,Data_Loss!$A$2:$V$1300,17,FALSE),0)</f>
        <v>0</v>
      </c>
      <c r="O1263" s="353">
        <f>+IFERROR(VLOOKUP($A1263,Data_Loss!$A$2:$V$1300,18,FALSE),0)</f>
        <v>0</v>
      </c>
      <c r="P1263" s="353">
        <f>+IFERROR(VLOOKUP($A1263,Data_Loss!$A$2:$V$1300,19,FALSE),0)</f>
        <v>0</v>
      </c>
      <c r="Q1263" s="353">
        <f>+IFERROR(VLOOKUP($A1263,Data_Loss!$A$2:$V$1300,20,FALSE),0)</f>
        <v>14628</v>
      </c>
      <c r="R1263" s="353">
        <f>+IFERROR(VLOOKUP($A1263,Data_Loss!$A$2:$V$1300,21,FALSE),0)</f>
        <v>24158</v>
      </c>
      <c r="S1263" s="353">
        <f>+IFERROR(VLOOKUP($A1263,Data_Loss!$A$2:$V$1300,22,FALSE),0)</f>
        <v>1751</v>
      </c>
      <c r="T1263" s="191">
        <f>+$I1263*'10k &amp; MO'!C$6+$J1263*'10k &amp; MO'!C$12+$K1263*'10k &amp; MO'!C$18+$L1263*'10k &amp; MO'!C$24+$M1263*'10k &amp; MO'!C$30</f>
        <v>0</v>
      </c>
      <c r="U1263" s="349">
        <f>+$I1263*'10k &amp; MO'!D$6+$J1263*'10k &amp; MO'!D$12+$K1263*'10k &amp; MO'!D$18+$L1263*'10k &amp; MO'!D$24+$M1263*'10k &amp; MO'!D$30</f>
        <v>102.50789999999999</v>
      </c>
      <c r="V1263" s="349">
        <f>+$I1263*'10k &amp; MO'!E$6+$J1263*'10k &amp; MO'!E$12+$K1263*'10k &amp; MO'!E$18+$L1263*'10k &amp; MO'!E$24+$M1263*'10k &amp; MO'!E$30</f>
        <v>43633.512699999999</v>
      </c>
      <c r="W1263" s="349">
        <f>+$I1263*'10k &amp; MO'!F$6+$J1263*'10k &amp; MO'!F$12+$K1263*'10k &amp; MO'!F$18+$L1263*'10k &amp; MO'!F$24+$M1263*'10k &amp; MO'!F$30</f>
        <v>36088.440900000001</v>
      </c>
      <c r="X1263" s="349">
        <f>+$I1263*'10k &amp; MO'!G$6+$J1263*'10k &amp; MO'!G$12+$K1263*'10k &amp; MO'!G$18+$L1263*'10k &amp; MO'!G$24+$M1263*'10k &amp; MO'!G$30</f>
        <v>43216.1129</v>
      </c>
      <c r="Y1263" s="349">
        <f>+$N1263*'10k &amp; MO'!H$6+$O1263*'10k &amp; MO'!H$12+$P1263*'10k &amp; MO'!H$18+$Q1263*'10k &amp; MO'!H$24+$R1263*'10k &amp; MO'!H$30</f>
        <v>0</v>
      </c>
      <c r="Z1263" s="349">
        <f>+$N1263*'10k &amp; MO'!I$6+$O1263*'10k &amp; MO'!I$12+$P1263*'10k &amp; MO'!I$18+$Q1263*'10k &amp; MO'!I$24+$R1263*'10k &amp; MO'!I$30</f>
        <v>17.486999999999998</v>
      </c>
      <c r="AA1263" s="349">
        <f>+$N1263*'10k &amp; MO'!J$6+$O1263*'10k &amp; MO'!J$12+$P1263*'10k &amp; MO'!J$18+$Q1263*'10k &amp; MO'!J$24+$R1263*'10k &amp; MO'!J$30</f>
        <v>24983.2788</v>
      </c>
      <c r="AB1263" s="349">
        <f>+$N1263*'10k &amp; MO'!K$6+$O1263*'10k &amp; MO'!K$12+$P1263*'10k &amp; MO'!K$18+$Q1263*'10k &amp; MO'!K$24+$R1263*'10k &amp; MO'!K$30</f>
        <v>23422.012800000004</v>
      </c>
      <c r="AC1263" s="349">
        <f>+$N1263*'10k &amp; MO'!L$6+$O1263*'10k &amp; MO'!L$12+$P1263*'10k &amp; MO'!L$18+$Q1263*'10k &amp; MO'!L$24+$R1263*'10k &amp; MO'!L$30</f>
        <v>36948.842200000006</v>
      </c>
      <c r="AD1263" s="350">
        <f>+S1263*'10k &amp; MO'!O$6</f>
        <v>2356.846</v>
      </c>
      <c r="AF1263" s="192" t="str">
        <f t="shared" si="171"/>
        <v>9462017</v>
      </c>
      <c r="AG1263" s="192">
        <f>+IFERROR(VLOOKUP($AF1263,'Limited Loss'!$F$5:$P$124,AG$3,FALSE),0)</f>
        <v>0</v>
      </c>
      <c r="AH1263" s="193">
        <f>+IFERROR(VLOOKUP($AF1263,'Limited Loss'!$F$5:$P$124,AH$3,FALSE),0)</f>
        <v>0</v>
      </c>
      <c r="AI1263" s="193">
        <f>+IFERROR(VLOOKUP($AF1263,'Limited Loss'!$F$5:$P$124,AI$3,FALSE),0)</f>
        <v>0</v>
      </c>
      <c r="AJ1263" s="193">
        <f>+IFERROR(VLOOKUP($AF1263,'Limited Loss'!$F$5:$P$124,AJ$3,FALSE),0)</f>
        <v>0</v>
      </c>
      <c r="AK1263" s="100">
        <f>+IFERROR(VLOOKUP($AF1263,'Limited Loss'!$F$5:$P$124,AK$3,FALSE),0)</f>
        <v>0</v>
      </c>
      <c r="AL1263" s="193">
        <f>+IFERROR(VLOOKUP($AF1263,'Limited Loss'!$F$5:$P$124,AL$3,FALSE),0)</f>
        <v>0</v>
      </c>
      <c r="AM1263" s="193">
        <f>+IFERROR(VLOOKUP($AF1263,'Limited Loss'!$F$5:$P$124,AM$3,FALSE),0)</f>
        <v>0</v>
      </c>
      <c r="AN1263" s="193">
        <f>+IFERROR(VLOOKUP($AF1263,'Limited Loss'!$F$5:$P$124,AN$3,FALSE),0)</f>
        <v>0</v>
      </c>
      <c r="AO1263" s="193">
        <f>+IFERROR(VLOOKUP($AF1263,'Limited Loss'!$F$5:$P$124,AO$3,FALSE),0)</f>
        <v>0</v>
      </c>
      <c r="AP1263" s="100">
        <f>+IFERROR(VLOOKUP($AF1263,'Limited Loss'!$F$5:$P$124,AP$3,FALSE),0)</f>
        <v>0</v>
      </c>
      <c r="AQ1263" s="353"/>
      <c r="AR1263" s="331">
        <f t="shared" si="172"/>
        <v>946</v>
      </c>
      <c r="AS1263" s="332">
        <f t="shared" si="172"/>
        <v>2017</v>
      </c>
      <c r="AT1263" s="349">
        <f t="shared" si="170"/>
        <v>0</v>
      </c>
      <c r="AU1263" s="349">
        <f t="shared" si="170"/>
        <v>102.50789999999999</v>
      </c>
      <c r="AV1263" s="349">
        <f t="shared" si="170"/>
        <v>43633.512699999999</v>
      </c>
      <c r="AW1263" s="349">
        <f t="shared" si="170"/>
        <v>36088.440900000001</v>
      </c>
      <c r="AX1263" s="350">
        <f t="shared" si="170"/>
        <v>43216.1129</v>
      </c>
      <c r="AY1263" s="349">
        <f t="shared" si="170"/>
        <v>0</v>
      </c>
      <c r="AZ1263" s="349">
        <f t="shared" si="170"/>
        <v>17.486999999999998</v>
      </c>
      <c r="BA1263" s="349">
        <f t="shared" si="170"/>
        <v>24983.2788</v>
      </c>
      <c r="BB1263" s="349">
        <f t="shared" si="170"/>
        <v>23422.012800000004</v>
      </c>
      <c r="BC1263" s="349">
        <f t="shared" si="170"/>
        <v>36948.842200000006</v>
      </c>
      <c r="BD1263" s="350">
        <f t="shared" si="170"/>
        <v>2356.846</v>
      </c>
      <c r="BE1263" s="349">
        <f t="shared" si="174"/>
        <v>68736.786399999997</v>
      </c>
      <c r="BF1263" s="375">
        <f t="shared" si="175"/>
        <v>139675.4088</v>
      </c>
      <c r="BG1263" s="334">
        <f t="shared" si="176"/>
        <v>2356.846</v>
      </c>
    </row>
    <row r="1264" spans="1:59" x14ac:dyDescent="0.2">
      <c r="A1264" s="326" t="str">
        <f t="shared" si="173"/>
        <v>9462018</v>
      </c>
      <c r="B1264">
        <v>946</v>
      </c>
      <c r="C1264" s="327">
        <v>2018</v>
      </c>
      <c r="D1264" s="353">
        <f>+IFERROR(VLOOKUP($A1264,Data_Loss!$A$2:$V$1180,6,FALSE),0)</f>
        <v>0</v>
      </c>
      <c r="E1264" s="353">
        <f>+IFERROR(VLOOKUP($A1264,Data_Loss!$A$2:$V$1180,7,FALSE),0)</f>
        <v>0</v>
      </c>
      <c r="F1264" s="353">
        <f>+IFERROR(VLOOKUP($A1264,Data_Loss!$A$2:$V$1180,8,FALSE),0)</f>
        <v>0</v>
      </c>
      <c r="G1264" s="353">
        <f>+IFERROR(VLOOKUP($A1264,Data_Loss!$A$2:$V$1180,9,FALSE),0)</f>
        <v>0</v>
      </c>
      <c r="H1264" s="353">
        <f>+IFERROR(VLOOKUP($A1264,Data_Loss!$A$2:$V$1180,10,FALSE),0)</f>
        <v>2</v>
      </c>
      <c r="I1264" s="353">
        <f>+IFERROR(VLOOKUP($A1264,Data_Loss!$A$2:$V$1300,12,FALSE),0)</f>
        <v>0</v>
      </c>
      <c r="J1264" s="353">
        <f>+IFERROR(VLOOKUP($A1264,Data_Loss!$A$2:$V$1300,13,FALSE),0)</f>
        <v>0</v>
      </c>
      <c r="K1264" s="353">
        <f>+IFERROR(VLOOKUP($A1264,Data_Loss!$A$2:$V$1300,14,FALSE),0)</f>
        <v>0</v>
      </c>
      <c r="L1264" s="353">
        <f>+IFERROR(VLOOKUP($A1264,Data_Loss!$A$2:$V$1300,15,FALSE),0)</f>
        <v>0</v>
      </c>
      <c r="M1264" s="353">
        <f>+IFERROR(VLOOKUP($A1264,Data_Loss!$A$2:$V$1300,16,FALSE),0)</f>
        <v>12760</v>
      </c>
      <c r="N1264" s="353">
        <f>+IFERROR(VLOOKUP($A1264,Data_Loss!$A$2:$V$1300,17,FALSE),0)</f>
        <v>0</v>
      </c>
      <c r="O1264" s="353">
        <f>+IFERROR(VLOOKUP($A1264,Data_Loss!$A$2:$V$1300,18,FALSE),0)</f>
        <v>0</v>
      </c>
      <c r="P1264" s="353">
        <f>+IFERROR(VLOOKUP($A1264,Data_Loss!$A$2:$V$1300,19,FALSE),0)</f>
        <v>0</v>
      </c>
      <c r="Q1264" s="353">
        <f>+IFERROR(VLOOKUP($A1264,Data_Loss!$A$2:$V$1300,20,FALSE),0)</f>
        <v>0</v>
      </c>
      <c r="R1264" s="353">
        <f>+IFERROR(VLOOKUP($A1264,Data_Loss!$A$2:$V$1300,21,FALSE),0)</f>
        <v>39363</v>
      </c>
      <c r="S1264" s="353">
        <f>+IFERROR(VLOOKUP($A1264,Data_Loss!$A$2:$V$1300,22,FALSE),0)</f>
        <v>8623</v>
      </c>
      <c r="T1264" s="191">
        <f>+$I1264*'10k &amp; MO'!C$7+$J1264*'10k &amp; MO'!C$13+$K1264*'10k &amp; MO'!C$19+$L1264*'10k &amp; MO'!C$25+$M1264*'10k &amp; MO'!C$31</f>
        <v>28.072000000000003</v>
      </c>
      <c r="U1264" s="349">
        <f>+$I1264*'10k &amp; MO'!D$7+$J1264*'10k &amp; MO'!D$13+$K1264*'10k &amp; MO'!D$19+$L1264*'10k &amp; MO'!D$25+$M1264*'10k &amp; MO'!D$31</f>
        <v>870.23199999999997</v>
      </c>
      <c r="V1264" s="349">
        <f>+$I1264*'10k &amp; MO'!E$7+$J1264*'10k &amp; MO'!E$13+$K1264*'10k &amp; MO'!E$19+$L1264*'10k &amp; MO'!E$25+$M1264*'10k &amp; MO'!E$31</f>
        <v>17902.28</v>
      </c>
      <c r="W1264" s="349">
        <f>+$I1264*'10k &amp; MO'!F$7+$J1264*'10k &amp; MO'!F$13+$K1264*'10k &amp; MO'!F$19+$L1264*'10k &amp; MO'!F$25+$M1264*'10k &amp; MO'!F$31</f>
        <v>6751.3159999999998</v>
      </c>
      <c r="X1264" s="349">
        <f>+$I1264*'10k &amp; MO'!G$7+$J1264*'10k &amp; MO'!G$13+$K1264*'10k &amp; MO'!G$19+$L1264*'10k &amp; MO'!G$25+$M1264*'10k &amp; MO'!G$31</f>
        <v>8789.0879999999997</v>
      </c>
      <c r="Y1264" s="349">
        <f>+$N1264*'10k &amp; MO'!H$7+$O1264*'10k &amp; MO'!H$13+$P1264*'10k &amp; MO'!H$19+$Q1264*'10k &amp; MO'!H$25+$R1264*'10k &amp; MO'!H$31</f>
        <v>114.1527</v>
      </c>
      <c r="Z1264" s="349">
        <f>+$N1264*'10k &amp; MO'!I$7+$O1264*'10k &amp; MO'!I$13+$P1264*'10k &amp; MO'!I$19+$Q1264*'10k &amp; MO'!I$25+$R1264*'10k &amp; MO'!I$31</f>
        <v>3893.0007000000001</v>
      </c>
      <c r="AA1264" s="349">
        <f>+$N1264*'10k &amp; MO'!J$7+$O1264*'10k &amp; MO'!J$13+$P1264*'10k &amp; MO'!J$19+$Q1264*'10k &amp; MO'!J$25+$R1264*'10k &amp; MO'!J$31</f>
        <v>40040.043600000005</v>
      </c>
      <c r="AB1264" s="349">
        <f>+$N1264*'10k &amp; MO'!K$7+$O1264*'10k &amp; MO'!K$13+$P1264*'10k &amp; MO'!K$19+$Q1264*'10k &amp; MO'!K$25+$R1264*'10k &amp; MO'!K$31</f>
        <v>21169.421399999999</v>
      </c>
      <c r="AC1264" s="349">
        <f>+$N1264*'10k &amp; MO'!L$7+$O1264*'10k &amp; MO'!L$13+$P1264*'10k &amp; MO'!L$19+$Q1264*'10k &amp; MO'!L$25+$R1264*'10k &amp; MO'!L$31</f>
        <v>33080.665200000003</v>
      </c>
      <c r="AD1264" s="350">
        <f>+S1264*'10k &amp; MO'!O$7</f>
        <v>11434.098</v>
      </c>
      <c r="AF1264" s="192" t="str">
        <f t="shared" si="171"/>
        <v>9462018</v>
      </c>
      <c r="AG1264" s="192">
        <f>+IFERROR(VLOOKUP($AF1264,'Limited Loss'!$F$5:$P$124,AG$3,FALSE),0)</f>
        <v>0</v>
      </c>
      <c r="AH1264" s="193">
        <f>+IFERROR(VLOOKUP($AF1264,'Limited Loss'!$F$5:$P$124,AH$3,FALSE),0)</f>
        <v>0</v>
      </c>
      <c r="AI1264" s="193">
        <f>+IFERROR(VLOOKUP($AF1264,'Limited Loss'!$F$5:$P$124,AI$3,FALSE),0)</f>
        <v>0</v>
      </c>
      <c r="AJ1264" s="193">
        <f>+IFERROR(VLOOKUP($AF1264,'Limited Loss'!$F$5:$P$124,AJ$3,FALSE),0)</f>
        <v>0</v>
      </c>
      <c r="AK1264" s="100">
        <f>+IFERROR(VLOOKUP($AF1264,'Limited Loss'!$F$5:$P$124,AK$3,FALSE),0)</f>
        <v>0</v>
      </c>
      <c r="AL1264" s="193">
        <f>+IFERROR(VLOOKUP($AF1264,'Limited Loss'!$F$5:$P$124,AL$3,FALSE),0)</f>
        <v>0</v>
      </c>
      <c r="AM1264" s="193">
        <f>+IFERROR(VLOOKUP($AF1264,'Limited Loss'!$F$5:$P$124,AM$3,FALSE),0)</f>
        <v>0</v>
      </c>
      <c r="AN1264" s="193">
        <f>+IFERROR(VLOOKUP($AF1264,'Limited Loss'!$F$5:$P$124,AN$3,FALSE),0)</f>
        <v>0</v>
      </c>
      <c r="AO1264" s="193">
        <f>+IFERROR(VLOOKUP($AF1264,'Limited Loss'!$F$5:$P$124,AO$3,FALSE),0)</f>
        <v>0</v>
      </c>
      <c r="AP1264" s="100">
        <f>+IFERROR(VLOOKUP($AF1264,'Limited Loss'!$F$5:$P$124,AP$3,FALSE),0)</f>
        <v>0</v>
      </c>
      <c r="AQ1264" s="353"/>
      <c r="AR1264" s="331">
        <f t="shared" si="172"/>
        <v>946</v>
      </c>
      <c r="AS1264" s="332">
        <f t="shared" si="172"/>
        <v>2018</v>
      </c>
      <c r="AT1264" s="349">
        <f t="shared" si="170"/>
        <v>28.072000000000003</v>
      </c>
      <c r="AU1264" s="349">
        <f t="shared" si="170"/>
        <v>870.23199999999997</v>
      </c>
      <c r="AV1264" s="349">
        <f t="shared" si="170"/>
        <v>17902.28</v>
      </c>
      <c r="AW1264" s="349">
        <f t="shared" si="170"/>
        <v>6751.3159999999998</v>
      </c>
      <c r="AX1264" s="350">
        <f t="shared" si="170"/>
        <v>8789.0879999999997</v>
      </c>
      <c r="AY1264" s="349">
        <f t="shared" si="170"/>
        <v>114.1527</v>
      </c>
      <c r="AZ1264" s="349">
        <f t="shared" si="170"/>
        <v>3893.0007000000001</v>
      </c>
      <c r="BA1264" s="349">
        <f t="shared" si="170"/>
        <v>40040.043600000005</v>
      </c>
      <c r="BB1264" s="349">
        <f t="shared" si="170"/>
        <v>21169.421399999999</v>
      </c>
      <c r="BC1264" s="349">
        <f t="shared" si="170"/>
        <v>33080.665200000003</v>
      </c>
      <c r="BD1264" s="350">
        <f t="shared" si="170"/>
        <v>11434.098</v>
      </c>
      <c r="BE1264" s="349">
        <f t="shared" si="174"/>
        <v>62847.781000000003</v>
      </c>
      <c r="BF1264" s="375">
        <f t="shared" si="175"/>
        <v>69790.490600000005</v>
      </c>
      <c r="BG1264" s="334">
        <f t="shared" si="176"/>
        <v>11434.098</v>
      </c>
    </row>
    <row r="1265" spans="1:59" x14ac:dyDescent="0.2">
      <c r="A1265" s="326" t="str">
        <f t="shared" si="173"/>
        <v>9472014</v>
      </c>
      <c r="B1265">
        <v>947</v>
      </c>
      <c r="C1265" s="327">
        <v>2014</v>
      </c>
      <c r="D1265" s="353">
        <f>+IFERROR(VLOOKUP($A1265,Data_Loss!$A$2:$V$1180,6,FALSE),0)</f>
        <v>0</v>
      </c>
      <c r="E1265" s="353">
        <f>+IFERROR(VLOOKUP($A1265,Data_Loss!$A$2:$V$1180,7,FALSE),0)</f>
        <v>0</v>
      </c>
      <c r="F1265" s="353">
        <f>+IFERROR(VLOOKUP($A1265,Data_Loss!$A$2:$V$1180,8,FALSE),0)</f>
        <v>0</v>
      </c>
      <c r="G1265" s="353">
        <f>+IFERROR(VLOOKUP($A1265,Data_Loss!$A$2:$V$1180,9,FALSE),0)</f>
        <v>4</v>
      </c>
      <c r="H1265" s="353">
        <f>+IFERROR(VLOOKUP($A1265,Data_Loss!$A$2:$V$1180,10,FALSE),0)</f>
        <v>7</v>
      </c>
      <c r="I1265" s="353">
        <f>+IFERROR(VLOOKUP($A1265,Data_Loss!$A$2:$V$1300,12,FALSE),0)</f>
        <v>0</v>
      </c>
      <c r="J1265" s="353">
        <f>+IFERROR(VLOOKUP($A1265,Data_Loss!$A$2:$V$1300,13,FALSE),0)</f>
        <v>0</v>
      </c>
      <c r="K1265" s="353">
        <f>+IFERROR(VLOOKUP($A1265,Data_Loss!$A$2:$V$1300,14,FALSE),0)</f>
        <v>0</v>
      </c>
      <c r="L1265" s="353">
        <f>+IFERROR(VLOOKUP($A1265,Data_Loss!$A$2:$V$1300,15,FALSE),0)</f>
        <v>81374</v>
      </c>
      <c r="M1265" s="353">
        <f>+IFERROR(VLOOKUP($A1265,Data_Loss!$A$2:$V$1300,16,FALSE),0)</f>
        <v>47548</v>
      </c>
      <c r="N1265" s="353">
        <f>+IFERROR(VLOOKUP($A1265,Data_Loss!$A$2:$V$1300,17,FALSE),0)</f>
        <v>0</v>
      </c>
      <c r="O1265" s="353">
        <f>+IFERROR(VLOOKUP($A1265,Data_Loss!$A$2:$V$1300,18,FALSE),0)</f>
        <v>0</v>
      </c>
      <c r="P1265" s="353">
        <f>+IFERROR(VLOOKUP($A1265,Data_Loss!$A$2:$V$1300,19,FALSE),0)</f>
        <v>0</v>
      </c>
      <c r="Q1265" s="353">
        <f>+IFERROR(VLOOKUP($A1265,Data_Loss!$A$2:$V$1300,20,FALSE),0)</f>
        <v>42571</v>
      </c>
      <c r="R1265" s="353">
        <f>+IFERROR(VLOOKUP($A1265,Data_Loss!$A$2:$V$1300,21,FALSE),0)</f>
        <v>40121</v>
      </c>
      <c r="S1265" s="353">
        <f>+IFERROR(VLOOKUP($A1265,Data_Loss!$A$2:$V$1300,22,FALSE),0)</f>
        <v>14538</v>
      </c>
      <c r="T1265" s="191">
        <f>+$I1265*'10k &amp; MO'!C$3+$J1265*'10k &amp; MO'!C$9+$K1265*'10k &amp; MO'!C$15+$L1265*'10k &amp; MO'!C$21+$M1265*'10k &amp; MO'!C$27</f>
        <v>0</v>
      </c>
      <c r="U1265" s="349">
        <f>+$I1265*'10k &amp; MO'!D$3+$J1265*'10k &amp; MO'!D$9+$K1265*'10k &amp; MO'!D$15+$L1265*'10k &amp; MO'!D$21+$M1265*'10k &amp; MO'!D$27</f>
        <v>0</v>
      </c>
      <c r="V1265" s="349">
        <f>+$I1265*'10k &amp; MO'!E$3+$J1265*'10k &amp; MO'!E$9+$K1265*'10k &amp; MO'!E$15+$L1265*'10k &amp; MO'!E$21+$M1265*'10k &amp; MO'!E$27</f>
        <v>0</v>
      </c>
      <c r="W1265" s="349">
        <f>+$I1265*'10k &amp; MO'!F$3+$J1265*'10k &amp; MO'!F$9+$K1265*'10k &amp; MO'!F$15+$L1265*'10k &amp; MO'!F$21+$M1265*'10k &amp; MO'!F$27</f>
        <v>100008.64600000001</v>
      </c>
      <c r="X1265" s="349">
        <f>+$I1265*'10k &amp; MO'!G$3+$J1265*'10k &amp; MO'!G$9+$K1265*'10k &amp; MO'!G$15+$L1265*'10k &amp; MO'!G$21+$M1265*'10k &amp; MO'!G$27</f>
        <v>53824.335999999996</v>
      </c>
      <c r="Y1265" s="349">
        <f>+$N1265*'10k &amp; MO'!H$3+$O1265*'10k &amp; MO'!H$9+$P1265*'10k &amp; MO'!H$15+$Q1265*'10k &amp; MO'!H$21+$R1265*'10k &amp; MO'!H$27</f>
        <v>0</v>
      </c>
      <c r="Z1265" s="349">
        <f>+$N1265*'10k &amp; MO'!I$3+$O1265*'10k &amp; MO'!I$9+$P1265*'10k &amp; MO'!I$15+$Q1265*'10k &amp; MO'!I$21+$R1265*'10k &amp; MO'!I$27</f>
        <v>0</v>
      </c>
      <c r="AA1265" s="349">
        <f>+$N1265*'10k &amp; MO'!J$3+$O1265*'10k &amp; MO'!J$9+$P1265*'10k &amp; MO'!J$15+$Q1265*'10k &amp; MO'!J$21+$R1265*'10k &amp; MO'!J$27</f>
        <v>0</v>
      </c>
      <c r="AB1265" s="349">
        <f>+$N1265*'10k &amp; MO'!K$3+$O1265*'10k &amp; MO'!K$9+$P1265*'10k &amp; MO'!K$15+$Q1265*'10k &amp; MO'!K$21+$R1265*'10k &amp; MO'!K$27</f>
        <v>59641.970999999998</v>
      </c>
      <c r="AC1265" s="349">
        <f>+$N1265*'10k &amp; MO'!L$3+$O1265*'10k &amp; MO'!L$9+$P1265*'10k &amp; MO'!L$15+$Q1265*'10k &amp; MO'!L$21+$R1265*'10k &amp; MO'!L$27</f>
        <v>61866.582000000002</v>
      </c>
      <c r="AD1265" s="350">
        <f>+S1265*'10k &amp; MO'!O$3</f>
        <v>15570.197999999999</v>
      </c>
      <c r="AF1265" s="192" t="str">
        <f t="shared" si="171"/>
        <v>9472014</v>
      </c>
      <c r="AG1265" s="192">
        <f>+IFERROR(VLOOKUP($AF1265,'Limited Loss'!$F$5:$P$124,AG$3,FALSE),0)</f>
        <v>0</v>
      </c>
      <c r="AH1265" s="193">
        <f>+IFERROR(VLOOKUP($AF1265,'Limited Loss'!$F$5:$P$124,AH$3,FALSE),0)</f>
        <v>0</v>
      </c>
      <c r="AI1265" s="193">
        <f>+IFERROR(VLOOKUP($AF1265,'Limited Loss'!$F$5:$P$124,AI$3,FALSE),0)</f>
        <v>0</v>
      </c>
      <c r="AJ1265" s="193">
        <f>+IFERROR(VLOOKUP($AF1265,'Limited Loss'!$F$5:$P$124,AJ$3,FALSE),0)</f>
        <v>0</v>
      </c>
      <c r="AK1265" s="100">
        <f>+IFERROR(VLOOKUP($AF1265,'Limited Loss'!$F$5:$P$124,AK$3,FALSE),0)</f>
        <v>0</v>
      </c>
      <c r="AL1265" s="193">
        <f>+IFERROR(VLOOKUP($AF1265,'Limited Loss'!$F$5:$P$124,AL$3,FALSE),0)</f>
        <v>0</v>
      </c>
      <c r="AM1265" s="193">
        <f>+IFERROR(VLOOKUP($AF1265,'Limited Loss'!$F$5:$P$124,AM$3,FALSE),0)</f>
        <v>0</v>
      </c>
      <c r="AN1265" s="193">
        <f>+IFERROR(VLOOKUP($AF1265,'Limited Loss'!$F$5:$P$124,AN$3,FALSE),0)</f>
        <v>0</v>
      </c>
      <c r="AO1265" s="193">
        <f>+IFERROR(VLOOKUP($AF1265,'Limited Loss'!$F$5:$P$124,AO$3,FALSE),0)</f>
        <v>0</v>
      </c>
      <c r="AP1265" s="100">
        <f>+IFERROR(VLOOKUP($AF1265,'Limited Loss'!$F$5:$P$124,AP$3,FALSE),0)</f>
        <v>0</v>
      </c>
      <c r="AQ1265" s="353"/>
      <c r="AR1265" s="331">
        <f t="shared" si="172"/>
        <v>947</v>
      </c>
      <c r="AS1265" s="332">
        <f t="shared" si="172"/>
        <v>2014</v>
      </c>
      <c r="AT1265" s="349">
        <f t="shared" si="170"/>
        <v>0</v>
      </c>
      <c r="AU1265" s="349">
        <f t="shared" si="170"/>
        <v>0</v>
      </c>
      <c r="AV1265" s="349">
        <f t="shared" si="170"/>
        <v>0</v>
      </c>
      <c r="AW1265" s="349">
        <f t="shared" si="170"/>
        <v>100008.64600000001</v>
      </c>
      <c r="AX1265" s="350">
        <f t="shared" si="170"/>
        <v>53824.335999999996</v>
      </c>
      <c r="AY1265" s="349">
        <f t="shared" si="170"/>
        <v>0</v>
      </c>
      <c r="AZ1265" s="349">
        <f t="shared" si="170"/>
        <v>0</v>
      </c>
      <c r="BA1265" s="349">
        <f t="shared" si="170"/>
        <v>0</v>
      </c>
      <c r="BB1265" s="349">
        <f t="shared" si="170"/>
        <v>59641.970999999998</v>
      </c>
      <c r="BC1265" s="349">
        <f t="shared" si="170"/>
        <v>61866.582000000002</v>
      </c>
      <c r="BD1265" s="350">
        <f t="shared" si="170"/>
        <v>15570.197999999999</v>
      </c>
      <c r="BE1265" s="349">
        <f t="shared" si="174"/>
        <v>0</v>
      </c>
      <c r="BF1265" s="375">
        <f t="shared" si="175"/>
        <v>275341.53500000003</v>
      </c>
      <c r="BG1265" s="334">
        <f t="shared" si="176"/>
        <v>15570.197999999999</v>
      </c>
    </row>
    <row r="1266" spans="1:59" x14ac:dyDescent="0.2">
      <c r="A1266" s="326" t="str">
        <f t="shared" si="173"/>
        <v>9472015</v>
      </c>
      <c r="B1266">
        <v>947</v>
      </c>
      <c r="C1266" s="327">
        <v>2015</v>
      </c>
      <c r="D1266" s="353">
        <f>+IFERROR(VLOOKUP($A1266,Data_Loss!$A$2:$V$1180,6,FALSE),0)</f>
        <v>0</v>
      </c>
      <c r="E1266" s="353">
        <f>+IFERROR(VLOOKUP($A1266,Data_Loss!$A$2:$V$1180,7,FALSE),0)</f>
        <v>0</v>
      </c>
      <c r="F1266" s="353">
        <f>+IFERROR(VLOOKUP($A1266,Data_Loss!$A$2:$V$1180,8,FALSE),0)</f>
        <v>0</v>
      </c>
      <c r="G1266" s="353">
        <f>+IFERROR(VLOOKUP($A1266,Data_Loss!$A$2:$V$1180,9,FALSE),0)</f>
        <v>1</v>
      </c>
      <c r="H1266" s="353">
        <f>+IFERROR(VLOOKUP($A1266,Data_Loss!$A$2:$V$1180,10,FALSE),0)</f>
        <v>5</v>
      </c>
      <c r="I1266" s="353">
        <f>+IFERROR(VLOOKUP($A1266,Data_Loss!$A$2:$V$1300,12,FALSE),0)</f>
        <v>0</v>
      </c>
      <c r="J1266" s="353">
        <f>+IFERROR(VLOOKUP($A1266,Data_Loss!$A$2:$V$1300,13,FALSE),0)</f>
        <v>0</v>
      </c>
      <c r="K1266" s="353">
        <f>+IFERROR(VLOOKUP($A1266,Data_Loss!$A$2:$V$1300,14,FALSE),0)</f>
        <v>0</v>
      </c>
      <c r="L1266" s="353">
        <f>+IFERROR(VLOOKUP($A1266,Data_Loss!$A$2:$V$1300,15,FALSE),0)</f>
        <v>57928</v>
      </c>
      <c r="M1266" s="353">
        <f>+IFERROR(VLOOKUP($A1266,Data_Loss!$A$2:$V$1300,16,FALSE),0)</f>
        <v>22818</v>
      </c>
      <c r="N1266" s="353">
        <f>+IFERROR(VLOOKUP($A1266,Data_Loss!$A$2:$V$1300,17,FALSE),0)</f>
        <v>0</v>
      </c>
      <c r="O1266" s="353">
        <f>+IFERROR(VLOOKUP($A1266,Data_Loss!$A$2:$V$1300,18,FALSE),0)</f>
        <v>0</v>
      </c>
      <c r="P1266" s="353">
        <f>+IFERROR(VLOOKUP($A1266,Data_Loss!$A$2:$V$1300,19,FALSE),0)</f>
        <v>0</v>
      </c>
      <c r="Q1266" s="353">
        <f>+IFERROR(VLOOKUP($A1266,Data_Loss!$A$2:$V$1300,20,FALSE),0)</f>
        <v>8480</v>
      </c>
      <c r="R1266" s="353">
        <f>+IFERROR(VLOOKUP($A1266,Data_Loss!$A$2:$V$1300,21,FALSE),0)</f>
        <v>12271</v>
      </c>
      <c r="S1266" s="353">
        <f>+IFERROR(VLOOKUP($A1266,Data_Loss!$A$2:$V$1300,22,FALSE),0)</f>
        <v>5763</v>
      </c>
      <c r="T1266" s="191">
        <f>+$I1266*'10k &amp; MO'!C$4+$J1266*'10k &amp; MO'!C$10+$K1266*'10k &amp; MO'!C$16+$L1266*'10k &amp; MO'!C$22+$M1266*'10k &amp; MO'!C$28</f>
        <v>0</v>
      </c>
      <c r="U1266" s="349">
        <f>+$I1266*'10k &amp; MO'!D$4+$J1266*'10k &amp; MO'!D$10+$K1266*'10k &amp; MO'!D$16+$L1266*'10k &amp; MO'!D$22+$M1266*'10k &amp; MO'!D$28</f>
        <v>0</v>
      </c>
      <c r="V1266" s="349">
        <f>+$I1266*'10k &amp; MO'!E$4+$J1266*'10k &amp; MO'!E$10+$K1266*'10k &amp; MO'!E$16+$L1266*'10k &amp; MO'!E$22+$M1266*'10k &amp; MO'!E$28</f>
        <v>9285.0819999999985</v>
      </c>
      <c r="W1266" s="349">
        <f>+$I1266*'10k &amp; MO'!F$4+$J1266*'10k &amp; MO'!F$10+$K1266*'10k &amp; MO'!F$16+$L1266*'10k &amp; MO'!F$22+$M1266*'10k &amp; MO'!F$28</f>
        <v>64052.876199999999</v>
      </c>
      <c r="X1266" s="349">
        <f>+$I1266*'10k &amp; MO'!G$4+$J1266*'10k &amp; MO'!G$10+$K1266*'10k &amp; MO'!G$16+$L1266*'10k &amp; MO'!G$22+$M1266*'10k &amp; MO'!G$28</f>
        <v>26840.155999999999</v>
      </c>
      <c r="Y1266" s="349">
        <f>+$N1266*'10k &amp; MO'!H$4+$O1266*'10k &amp; MO'!H$10+$P1266*'10k &amp; MO'!H$16+$Q1266*'10k &amp; MO'!H$22+$R1266*'10k &amp; MO'!H$28</f>
        <v>0</v>
      </c>
      <c r="Z1266" s="349">
        <f>+$N1266*'10k &amp; MO'!I$4+$O1266*'10k &amp; MO'!I$10+$P1266*'10k &amp; MO'!I$16+$Q1266*'10k &amp; MO'!I$22+$R1266*'10k &amp; MO'!I$28</f>
        <v>0</v>
      </c>
      <c r="AA1266" s="349">
        <f>+$N1266*'10k &amp; MO'!J$4+$O1266*'10k &amp; MO'!J$10+$P1266*'10k &amp; MO'!J$16+$Q1266*'10k &amp; MO'!J$22+$R1266*'10k &amp; MO'!J$28</f>
        <v>1936.8901999999998</v>
      </c>
      <c r="AB1266" s="349">
        <f>+$N1266*'10k &amp; MO'!K$4+$O1266*'10k &amp; MO'!K$10+$P1266*'10k &amp; MO'!K$16+$Q1266*'10k &amp; MO'!K$22+$R1266*'10k &amp; MO'!K$28</f>
        <v>13557.073499999999</v>
      </c>
      <c r="AC1266" s="349">
        <f>+$N1266*'10k &amp; MO'!L$4+$O1266*'10k &amp; MO'!L$10+$P1266*'10k &amp; MO'!L$16+$Q1266*'10k &amp; MO'!L$22+$R1266*'10k &amp; MO'!L$28</f>
        <v>18205.7454</v>
      </c>
      <c r="AD1266" s="350">
        <f>+S1266*'10k &amp; MO'!O$4</f>
        <v>6984.7559999999994</v>
      </c>
      <c r="AF1266" s="192" t="str">
        <f t="shared" si="171"/>
        <v>9472015</v>
      </c>
      <c r="AG1266" s="192">
        <f>+IFERROR(VLOOKUP($AF1266,'Limited Loss'!$F$5:$P$124,AG$3,FALSE),0)</f>
        <v>0</v>
      </c>
      <c r="AH1266" s="193">
        <f>+IFERROR(VLOOKUP($AF1266,'Limited Loss'!$F$5:$P$124,AH$3,FALSE),0)</f>
        <v>0</v>
      </c>
      <c r="AI1266" s="193">
        <f>+IFERROR(VLOOKUP($AF1266,'Limited Loss'!$F$5:$P$124,AI$3,FALSE),0)</f>
        <v>0</v>
      </c>
      <c r="AJ1266" s="193">
        <f>+IFERROR(VLOOKUP($AF1266,'Limited Loss'!$F$5:$P$124,AJ$3,FALSE),0)</f>
        <v>0</v>
      </c>
      <c r="AK1266" s="100">
        <f>+IFERROR(VLOOKUP($AF1266,'Limited Loss'!$F$5:$P$124,AK$3,FALSE),0)</f>
        <v>0</v>
      </c>
      <c r="AL1266" s="193">
        <f>+IFERROR(VLOOKUP($AF1266,'Limited Loss'!$F$5:$P$124,AL$3,FALSE),0)</f>
        <v>0</v>
      </c>
      <c r="AM1266" s="193">
        <f>+IFERROR(VLOOKUP($AF1266,'Limited Loss'!$F$5:$P$124,AM$3,FALSE),0)</f>
        <v>0</v>
      </c>
      <c r="AN1266" s="193">
        <f>+IFERROR(VLOOKUP($AF1266,'Limited Loss'!$F$5:$P$124,AN$3,FALSE),0)</f>
        <v>0</v>
      </c>
      <c r="AO1266" s="193">
        <f>+IFERROR(VLOOKUP($AF1266,'Limited Loss'!$F$5:$P$124,AO$3,FALSE),0)</f>
        <v>0</v>
      </c>
      <c r="AP1266" s="100">
        <f>+IFERROR(VLOOKUP($AF1266,'Limited Loss'!$F$5:$P$124,AP$3,FALSE),0)</f>
        <v>0</v>
      </c>
      <c r="AQ1266" s="353"/>
      <c r="AR1266" s="331">
        <f t="shared" si="172"/>
        <v>947</v>
      </c>
      <c r="AS1266" s="332">
        <f t="shared" si="172"/>
        <v>2015</v>
      </c>
      <c r="AT1266" s="349">
        <f t="shared" si="170"/>
        <v>0</v>
      </c>
      <c r="AU1266" s="349">
        <f t="shared" si="170"/>
        <v>0</v>
      </c>
      <c r="AV1266" s="349">
        <f t="shared" si="170"/>
        <v>9285.0819999999985</v>
      </c>
      <c r="AW1266" s="349">
        <f t="shared" si="170"/>
        <v>64052.876199999999</v>
      </c>
      <c r="AX1266" s="350">
        <f t="shared" si="170"/>
        <v>26840.155999999999</v>
      </c>
      <c r="AY1266" s="349">
        <f t="shared" si="170"/>
        <v>0</v>
      </c>
      <c r="AZ1266" s="349">
        <f t="shared" si="170"/>
        <v>0</v>
      </c>
      <c r="BA1266" s="349">
        <f t="shared" si="170"/>
        <v>1936.8901999999998</v>
      </c>
      <c r="BB1266" s="349">
        <f t="shared" si="170"/>
        <v>13557.073499999999</v>
      </c>
      <c r="BC1266" s="349">
        <f t="shared" si="170"/>
        <v>18205.7454</v>
      </c>
      <c r="BD1266" s="350">
        <f t="shared" si="170"/>
        <v>6984.7559999999994</v>
      </c>
      <c r="BE1266" s="349">
        <f t="shared" si="174"/>
        <v>11221.972199999998</v>
      </c>
      <c r="BF1266" s="375">
        <f t="shared" si="175"/>
        <v>122655.8511</v>
      </c>
      <c r="BG1266" s="334">
        <f t="shared" si="176"/>
        <v>6984.7559999999994</v>
      </c>
    </row>
    <row r="1267" spans="1:59" x14ac:dyDescent="0.2">
      <c r="A1267" s="326" t="str">
        <f t="shared" si="173"/>
        <v>9472016</v>
      </c>
      <c r="B1267">
        <v>947</v>
      </c>
      <c r="C1267" s="327">
        <v>2016</v>
      </c>
      <c r="D1267" s="353">
        <f>+IFERROR(VLOOKUP($A1267,Data_Loss!$A$2:$V$1180,6,FALSE),0)</f>
        <v>0</v>
      </c>
      <c r="E1267" s="353">
        <f>+IFERROR(VLOOKUP($A1267,Data_Loss!$A$2:$V$1180,7,FALSE),0)</f>
        <v>0</v>
      </c>
      <c r="F1267" s="353">
        <f>+IFERROR(VLOOKUP($A1267,Data_Loss!$A$2:$V$1180,8,FALSE),0)</f>
        <v>0</v>
      </c>
      <c r="G1267" s="353">
        <f>+IFERROR(VLOOKUP($A1267,Data_Loss!$A$2:$V$1180,9,FALSE),0)</f>
        <v>1</v>
      </c>
      <c r="H1267" s="353">
        <f>+IFERROR(VLOOKUP($A1267,Data_Loss!$A$2:$V$1180,10,FALSE),0)</f>
        <v>3</v>
      </c>
      <c r="I1267" s="353">
        <f>+IFERROR(VLOOKUP($A1267,Data_Loss!$A$2:$V$1300,12,FALSE),0)</f>
        <v>0</v>
      </c>
      <c r="J1267" s="353">
        <f>+IFERROR(VLOOKUP($A1267,Data_Loss!$A$2:$V$1300,13,FALSE),0)</f>
        <v>0</v>
      </c>
      <c r="K1267" s="353">
        <f>+IFERROR(VLOOKUP($A1267,Data_Loss!$A$2:$V$1300,14,FALSE),0)</f>
        <v>0</v>
      </c>
      <c r="L1267" s="353">
        <f>+IFERROR(VLOOKUP($A1267,Data_Loss!$A$2:$V$1300,15,FALSE),0)</f>
        <v>15291</v>
      </c>
      <c r="M1267" s="353">
        <f>+IFERROR(VLOOKUP($A1267,Data_Loss!$A$2:$V$1300,16,FALSE),0)</f>
        <v>5560</v>
      </c>
      <c r="N1267" s="353">
        <f>+IFERROR(VLOOKUP($A1267,Data_Loss!$A$2:$V$1300,17,FALSE),0)</f>
        <v>0</v>
      </c>
      <c r="O1267" s="353">
        <f>+IFERROR(VLOOKUP($A1267,Data_Loss!$A$2:$V$1300,18,FALSE),0)</f>
        <v>0</v>
      </c>
      <c r="P1267" s="353">
        <f>+IFERROR(VLOOKUP($A1267,Data_Loss!$A$2:$V$1300,19,FALSE),0)</f>
        <v>0</v>
      </c>
      <c r="Q1267" s="353">
        <f>+IFERROR(VLOOKUP($A1267,Data_Loss!$A$2:$V$1300,20,FALSE),0)</f>
        <v>18729</v>
      </c>
      <c r="R1267" s="353">
        <f>+IFERROR(VLOOKUP($A1267,Data_Loss!$A$2:$V$1300,21,FALSE),0)</f>
        <v>8845</v>
      </c>
      <c r="S1267" s="353">
        <f>+IFERROR(VLOOKUP($A1267,Data_Loss!$A$2:$V$1300,22,FALSE),0)</f>
        <v>2155</v>
      </c>
      <c r="T1267" s="191">
        <f>+$I1267*'10k &amp; MO'!C$5+$J1267*'10k &amp; MO'!C$11+$K1267*'10k &amp; MO'!C$17+$L1267*'10k &amp; MO'!C$23+$M1267*'10k &amp; MO'!C$29</f>
        <v>0</v>
      </c>
      <c r="U1267" s="349">
        <f>+$I1267*'10k &amp; MO'!D$5+$J1267*'10k &amp; MO'!D$11+$K1267*'10k &amp; MO'!D$17+$L1267*'10k &amp; MO'!D$23+$M1267*'10k &amp; MO'!D$29</f>
        <v>0</v>
      </c>
      <c r="V1267" s="349">
        <f>+$I1267*'10k &amp; MO'!E$5+$J1267*'10k &amp; MO'!E$11+$K1267*'10k &amp; MO'!E$17+$L1267*'10k &amp; MO'!E$23+$M1267*'10k &amp; MO'!E$29</f>
        <v>5597.9939000000004</v>
      </c>
      <c r="W1267" s="349">
        <f>+$I1267*'10k &amp; MO'!F$5+$J1267*'10k &amp; MO'!F$11+$K1267*'10k &amp; MO'!F$17+$L1267*'10k &amp; MO'!F$23+$M1267*'10k &amp; MO'!F$29</f>
        <v>16922.247100000001</v>
      </c>
      <c r="X1267" s="349">
        <f>+$I1267*'10k &amp; MO'!G$5+$J1267*'10k &amp; MO'!G$11+$K1267*'10k &amp; MO'!G$17+$L1267*'10k &amp; MO'!G$23+$M1267*'10k &amp; MO'!G$29</f>
        <v>6167.5938999999998</v>
      </c>
      <c r="Y1267" s="349">
        <f>+$N1267*'10k &amp; MO'!H$5+$O1267*'10k &amp; MO'!H$11+$P1267*'10k &amp; MO'!H$17+$Q1267*'10k &amp; MO'!H$23+$R1267*'10k &amp; MO'!H$29</f>
        <v>0</v>
      </c>
      <c r="Z1267" s="349">
        <f>+$N1267*'10k &amp; MO'!I$5+$O1267*'10k &amp; MO'!I$11+$P1267*'10k &amp; MO'!I$17+$Q1267*'10k &amp; MO'!I$23+$R1267*'10k &amp; MO'!I$29</f>
        <v>0</v>
      </c>
      <c r="AA1267" s="349">
        <f>+$N1267*'10k &amp; MO'!J$5+$O1267*'10k &amp; MO'!J$11+$P1267*'10k &amp; MO'!J$17+$Q1267*'10k &amp; MO'!J$23+$R1267*'10k &amp; MO'!J$29</f>
        <v>7438.9652000000006</v>
      </c>
      <c r="AB1267" s="349">
        <f>+$N1267*'10k &amp; MO'!K$5+$O1267*'10k &amp; MO'!K$11+$P1267*'10k &amp; MO'!K$17+$Q1267*'10k &amp; MO'!K$23+$R1267*'10k &amp; MO'!K$29</f>
        <v>30474.4977</v>
      </c>
      <c r="AC1267" s="349">
        <f>+$N1267*'10k &amp; MO'!L$5+$O1267*'10k &amp; MO'!L$11+$P1267*'10k &amp; MO'!L$17+$Q1267*'10k &amp; MO'!L$23+$R1267*'10k &amp; MO'!L$29</f>
        <v>14230.176000000001</v>
      </c>
      <c r="AD1267" s="350">
        <f>+S1267*'10k &amp; MO'!O$5</f>
        <v>2904.94</v>
      </c>
      <c r="AF1267" s="192" t="str">
        <f t="shared" si="171"/>
        <v>9472016</v>
      </c>
      <c r="AG1267" s="192">
        <f>+IFERROR(VLOOKUP($AF1267,'Limited Loss'!$F$5:$P$124,AG$3,FALSE),0)</f>
        <v>0</v>
      </c>
      <c r="AH1267" s="193">
        <f>+IFERROR(VLOOKUP($AF1267,'Limited Loss'!$F$5:$P$124,AH$3,FALSE),0)</f>
        <v>0</v>
      </c>
      <c r="AI1267" s="193">
        <f>+IFERROR(VLOOKUP($AF1267,'Limited Loss'!$F$5:$P$124,AI$3,FALSE),0)</f>
        <v>0</v>
      </c>
      <c r="AJ1267" s="193">
        <f>+IFERROR(VLOOKUP($AF1267,'Limited Loss'!$F$5:$P$124,AJ$3,FALSE),0)</f>
        <v>0</v>
      </c>
      <c r="AK1267" s="100">
        <f>+IFERROR(VLOOKUP($AF1267,'Limited Loss'!$F$5:$P$124,AK$3,FALSE),0)</f>
        <v>0</v>
      </c>
      <c r="AL1267" s="193">
        <f>+IFERROR(VLOOKUP($AF1267,'Limited Loss'!$F$5:$P$124,AL$3,FALSE),0)</f>
        <v>0</v>
      </c>
      <c r="AM1267" s="193">
        <f>+IFERROR(VLOOKUP($AF1267,'Limited Loss'!$F$5:$P$124,AM$3,FALSE),0)</f>
        <v>0</v>
      </c>
      <c r="AN1267" s="193">
        <f>+IFERROR(VLOOKUP($AF1267,'Limited Loss'!$F$5:$P$124,AN$3,FALSE),0)</f>
        <v>0</v>
      </c>
      <c r="AO1267" s="193">
        <f>+IFERROR(VLOOKUP($AF1267,'Limited Loss'!$F$5:$P$124,AO$3,FALSE),0)</f>
        <v>0</v>
      </c>
      <c r="AP1267" s="100">
        <f>+IFERROR(VLOOKUP($AF1267,'Limited Loss'!$F$5:$P$124,AP$3,FALSE),0)</f>
        <v>0</v>
      </c>
      <c r="AQ1267" s="353"/>
      <c r="AR1267" s="331">
        <f t="shared" si="172"/>
        <v>947</v>
      </c>
      <c r="AS1267" s="332">
        <f t="shared" si="172"/>
        <v>2016</v>
      </c>
      <c r="AT1267" s="349">
        <f t="shared" ref="AT1267:BD1290" si="177">+T1267-AG1267</f>
        <v>0</v>
      </c>
      <c r="AU1267" s="349">
        <f t="shared" si="177"/>
        <v>0</v>
      </c>
      <c r="AV1267" s="349">
        <f t="shared" si="177"/>
        <v>5597.9939000000004</v>
      </c>
      <c r="AW1267" s="349">
        <f t="shared" si="177"/>
        <v>16922.247100000001</v>
      </c>
      <c r="AX1267" s="350">
        <f t="shared" si="177"/>
        <v>6167.5938999999998</v>
      </c>
      <c r="AY1267" s="349">
        <f t="shared" si="177"/>
        <v>0</v>
      </c>
      <c r="AZ1267" s="349">
        <f t="shared" si="177"/>
        <v>0</v>
      </c>
      <c r="BA1267" s="349">
        <f t="shared" si="177"/>
        <v>7438.9652000000006</v>
      </c>
      <c r="BB1267" s="349">
        <f t="shared" si="177"/>
        <v>30474.4977</v>
      </c>
      <c r="BC1267" s="349">
        <f t="shared" si="177"/>
        <v>14230.176000000001</v>
      </c>
      <c r="BD1267" s="350">
        <f t="shared" si="177"/>
        <v>2904.94</v>
      </c>
      <c r="BE1267" s="349">
        <f t="shared" si="174"/>
        <v>13036.9591</v>
      </c>
      <c r="BF1267" s="375">
        <f t="shared" si="175"/>
        <v>67794.5147</v>
      </c>
      <c r="BG1267" s="334">
        <f t="shared" si="176"/>
        <v>2904.94</v>
      </c>
    </row>
    <row r="1268" spans="1:59" x14ac:dyDescent="0.2">
      <c r="A1268" s="326" t="str">
        <f t="shared" si="173"/>
        <v>9472017</v>
      </c>
      <c r="B1268">
        <v>947</v>
      </c>
      <c r="C1268" s="327">
        <v>2017</v>
      </c>
      <c r="D1268" s="353">
        <f>+IFERROR(VLOOKUP($A1268,Data_Loss!$A$2:$V$1180,6,FALSE),0)</f>
        <v>0</v>
      </c>
      <c r="E1268" s="353">
        <f>+IFERROR(VLOOKUP($A1268,Data_Loss!$A$2:$V$1180,7,FALSE),0)</f>
        <v>0</v>
      </c>
      <c r="F1268" s="353">
        <f>+IFERROR(VLOOKUP($A1268,Data_Loss!$A$2:$V$1180,8,FALSE),0)</f>
        <v>0</v>
      </c>
      <c r="G1268" s="353">
        <f>+IFERROR(VLOOKUP($A1268,Data_Loss!$A$2:$V$1180,9,FALSE),0)</f>
        <v>5</v>
      </c>
      <c r="H1268" s="353">
        <f>+IFERROR(VLOOKUP($A1268,Data_Loss!$A$2:$V$1180,10,FALSE),0)</f>
        <v>5</v>
      </c>
      <c r="I1268" s="353">
        <f>+IFERROR(VLOOKUP($A1268,Data_Loss!$A$2:$V$1300,12,FALSE),0)</f>
        <v>0</v>
      </c>
      <c r="J1268" s="353">
        <f>+IFERROR(VLOOKUP($A1268,Data_Loss!$A$2:$V$1300,13,FALSE),0)</f>
        <v>0</v>
      </c>
      <c r="K1268" s="353">
        <f>+IFERROR(VLOOKUP($A1268,Data_Loss!$A$2:$V$1300,14,FALSE),0)</f>
        <v>0</v>
      </c>
      <c r="L1268" s="353">
        <f>+IFERROR(VLOOKUP($A1268,Data_Loss!$A$2:$V$1300,15,FALSE),0)</f>
        <v>151888</v>
      </c>
      <c r="M1268" s="353">
        <f>+IFERROR(VLOOKUP($A1268,Data_Loss!$A$2:$V$1300,16,FALSE),0)</f>
        <v>16559</v>
      </c>
      <c r="N1268" s="353">
        <f>+IFERROR(VLOOKUP($A1268,Data_Loss!$A$2:$V$1300,17,FALSE),0)</f>
        <v>0</v>
      </c>
      <c r="O1268" s="353">
        <f>+IFERROR(VLOOKUP($A1268,Data_Loss!$A$2:$V$1300,18,FALSE),0)</f>
        <v>0</v>
      </c>
      <c r="P1268" s="353">
        <f>+IFERROR(VLOOKUP($A1268,Data_Loss!$A$2:$V$1300,19,FALSE),0)</f>
        <v>0</v>
      </c>
      <c r="Q1268" s="353">
        <f>+IFERROR(VLOOKUP($A1268,Data_Loss!$A$2:$V$1300,20,FALSE),0)</f>
        <v>21801</v>
      </c>
      <c r="R1268" s="353">
        <f>+IFERROR(VLOOKUP($A1268,Data_Loss!$A$2:$V$1300,21,FALSE),0)</f>
        <v>46369</v>
      </c>
      <c r="S1268" s="353">
        <f>+IFERROR(VLOOKUP($A1268,Data_Loss!$A$2:$V$1300,22,FALSE),0)</f>
        <v>8052</v>
      </c>
      <c r="T1268" s="191">
        <f>+$I1268*'10k &amp; MO'!C$6+$J1268*'10k &amp; MO'!C$12+$K1268*'10k &amp; MO'!C$18+$L1268*'10k &amp; MO'!C$24+$M1268*'10k &amp; MO'!C$30</f>
        <v>0</v>
      </c>
      <c r="U1268" s="349">
        <f>+$I1268*'10k &amp; MO'!D$6+$J1268*'10k &amp; MO'!D$12+$K1268*'10k &amp; MO'!D$18+$L1268*'10k &amp; MO'!D$24+$M1268*'10k &amp; MO'!D$30</f>
        <v>333.86789999999996</v>
      </c>
      <c r="V1268" s="349">
        <f>+$I1268*'10k &amp; MO'!E$6+$J1268*'10k &amp; MO'!E$12+$K1268*'10k &amp; MO'!E$18+$L1268*'10k &amp; MO'!E$24+$M1268*'10k &amp; MO'!E$30</f>
        <v>139836.8567</v>
      </c>
      <c r="W1268" s="349">
        <f>+$I1268*'10k &amp; MO'!F$6+$J1268*'10k &amp; MO'!F$12+$K1268*'10k &amp; MO'!F$18+$L1268*'10k &amp; MO'!F$24+$M1268*'10k &amp; MO'!F$30</f>
        <v>139547.86110000001</v>
      </c>
      <c r="X1268" s="349">
        <f>+$I1268*'10k &amp; MO'!G$6+$J1268*'10k &amp; MO'!G$12+$K1268*'10k &amp; MO'!G$18+$L1268*'10k &amp; MO'!G$24+$M1268*'10k &amp; MO'!G$30</f>
        <v>29573.440300000002</v>
      </c>
      <c r="Y1268" s="349">
        <f>+$N1268*'10k &amp; MO'!H$6+$O1268*'10k &amp; MO'!H$12+$P1268*'10k &amp; MO'!H$18+$Q1268*'10k &amp; MO'!H$24+$R1268*'10k &amp; MO'!H$30</f>
        <v>0</v>
      </c>
      <c r="Z1268" s="349">
        <f>+$N1268*'10k &amp; MO'!I$6+$O1268*'10k &amp; MO'!I$12+$P1268*'10k &amp; MO'!I$18+$Q1268*'10k &amp; MO'!I$24+$R1268*'10k &amp; MO'!I$30</f>
        <v>29.171399999999998</v>
      </c>
      <c r="AA1268" s="349">
        <f>+$N1268*'10k &amp; MO'!J$6+$O1268*'10k &amp; MO'!J$12+$P1268*'10k &amp; MO'!J$18+$Q1268*'10k &amp; MO'!J$24+$R1268*'10k &amp; MO'!J$30</f>
        <v>41462.966100000005</v>
      </c>
      <c r="AB1268" s="349">
        <f>+$N1268*'10k &amp; MO'!K$6+$O1268*'10k &amp; MO'!K$12+$P1268*'10k &amp; MO'!K$18+$Q1268*'10k &amp; MO'!K$24+$R1268*'10k &amp; MO'!K$30</f>
        <v>37040.341500000002</v>
      </c>
      <c r="AC1268" s="349">
        <f>+$N1268*'10k &amp; MO'!L$6+$O1268*'10k &amp; MO'!L$12+$P1268*'10k &amp; MO'!L$18+$Q1268*'10k &amp; MO'!L$24+$R1268*'10k &amp; MO'!L$30</f>
        <v>70252.6682</v>
      </c>
      <c r="AD1268" s="350">
        <f>+S1268*'10k &amp; MO'!O$6</f>
        <v>10837.992</v>
      </c>
      <c r="AF1268" s="192" t="str">
        <f t="shared" si="171"/>
        <v>9472017</v>
      </c>
      <c r="AG1268" s="192">
        <f>+IFERROR(VLOOKUP($AF1268,'Limited Loss'!$F$5:$P$124,AG$3,FALSE),0)</f>
        <v>0</v>
      </c>
      <c r="AH1268" s="193">
        <f>+IFERROR(VLOOKUP($AF1268,'Limited Loss'!$F$5:$P$124,AH$3,FALSE),0)</f>
        <v>0</v>
      </c>
      <c r="AI1268" s="193">
        <f>+IFERROR(VLOOKUP($AF1268,'Limited Loss'!$F$5:$P$124,AI$3,FALSE),0)</f>
        <v>0</v>
      </c>
      <c r="AJ1268" s="193">
        <f>+IFERROR(VLOOKUP($AF1268,'Limited Loss'!$F$5:$P$124,AJ$3,FALSE),0)</f>
        <v>0</v>
      </c>
      <c r="AK1268" s="100">
        <f>+IFERROR(VLOOKUP($AF1268,'Limited Loss'!$F$5:$P$124,AK$3,FALSE),0)</f>
        <v>0</v>
      </c>
      <c r="AL1268" s="193">
        <f>+IFERROR(VLOOKUP($AF1268,'Limited Loss'!$F$5:$P$124,AL$3,FALSE),0)</f>
        <v>0</v>
      </c>
      <c r="AM1268" s="193">
        <f>+IFERROR(VLOOKUP($AF1268,'Limited Loss'!$F$5:$P$124,AM$3,FALSE),0)</f>
        <v>0</v>
      </c>
      <c r="AN1268" s="193">
        <f>+IFERROR(VLOOKUP($AF1268,'Limited Loss'!$F$5:$P$124,AN$3,FALSE),0)</f>
        <v>0</v>
      </c>
      <c r="AO1268" s="193">
        <f>+IFERROR(VLOOKUP($AF1268,'Limited Loss'!$F$5:$P$124,AO$3,FALSE),0)</f>
        <v>0</v>
      </c>
      <c r="AP1268" s="100">
        <f>+IFERROR(VLOOKUP($AF1268,'Limited Loss'!$F$5:$P$124,AP$3,FALSE),0)</f>
        <v>0</v>
      </c>
      <c r="AQ1268" s="353"/>
      <c r="AR1268" s="331">
        <f t="shared" si="172"/>
        <v>947</v>
      </c>
      <c r="AS1268" s="332">
        <f t="shared" si="172"/>
        <v>2017</v>
      </c>
      <c r="AT1268" s="349">
        <f t="shared" si="177"/>
        <v>0</v>
      </c>
      <c r="AU1268" s="349">
        <f t="shared" si="177"/>
        <v>333.86789999999996</v>
      </c>
      <c r="AV1268" s="349">
        <f t="shared" si="177"/>
        <v>139836.8567</v>
      </c>
      <c r="AW1268" s="349">
        <f t="shared" si="177"/>
        <v>139547.86110000001</v>
      </c>
      <c r="AX1268" s="350">
        <f t="shared" si="177"/>
        <v>29573.440300000002</v>
      </c>
      <c r="AY1268" s="349">
        <f t="shared" si="177"/>
        <v>0</v>
      </c>
      <c r="AZ1268" s="349">
        <f t="shared" si="177"/>
        <v>29.171399999999998</v>
      </c>
      <c r="BA1268" s="349">
        <f t="shared" si="177"/>
        <v>41462.966100000005</v>
      </c>
      <c r="BB1268" s="349">
        <f t="shared" si="177"/>
        <v>37040.341500000002</v>
      </c>
      <c r="BC1268" s="349">
        <f t="shared" si="177"/>
        <v>70252.6682</v>
      </c>
      <c r="BD1268" s="350">
        <f t="shared" si="177"/>
        <v>10837.992</v>
      </c>
      <c r="BE1268" s="349">
        <f t="shared" si="174"/>
        <v>181662.86210000003</v>
      </c>
      <c r="BF1268" s="375">
        <f t="shared" si="175"/>
        <v>276414.31109999999</v>
      </c>
      <c r="BG1268" s="334">
        <f t="shared" si="176"/>
        <v>10837.992</v>
      </c>
    </row>
    <row r="1269" spans="1:59" x14ac:dyDescent="0.2">
      <c r="A1269" s="326" t="str">
        <f t="shared" si="173"/>
        <v>9472018</v>
      </c>
      <c r="B1269">
        <v>947</v>
      </c>
      <c r="C1269" s="327">
        <v>2018</v>
      </c>
      <c r="D1269" s="353">
        <f>+IFERROR(VLOOKUP($A1269,Data_Loss!$A$2:$V$1180,6,FALSE),0)</f>
        <v>0</v>
      </c>
      <c r="E1269" s="353">
        <f>+IFERROR(VLOOKUP($A1269,Data_Loss!$A$2:$V$1180,7,FALSE),0)</f>
        <v>0</v>
      </c>
      <c r="F1269" s="353">
        <f>+IFERROR(VLOOKUP($A1269,Data_Loss!$A$2:$V$1180,8,FALSE),0)</f>
        <v>0</v>
      </c>
      <c r="G1269" s="353">
        <f>+IFERROR(VLOOKUP($A1269,Data_Loss!$A$2:$V$1180,9,FALSE),0)</f>
        <v>0</v>
      </c>
      <c r="H1269" s="353">
        <f>+IFERROR(VLOOKUP($A1269,Data_Loss!$A$2:$V$1180,10,FALSE),0)</f>
        <v>6</v>
      </c>
      <c r="I1269" s="353">
        <f>+IFERROR(VLOOKUP($A1269,Data_Loss!$A$2:$V$1300,12,FALSE),0)</f>
        <v>0</v>
      </c>
      <c r="J1269" s="353">
        <f>+IFERROR(VLOOKUP($A1269,Data_Loss!$A$2:$V$1300,13,FALSE),0)</f>
        <v>0</v>
      </c>
      <c r="K1269" s="353">
        <f>+IFERROR(VLOOKUP($A1269,Data_Loss!$A$2:$V$1300,14,FALSE),0)</f>
        <v>0</v>
      </c>
      <c r="L1269" s="353">
        <f>+IFERROR(VLOOKUP($A1269,Data_Loss!$A$2:$V$1300,15,FALSE),0)</f>
        <v>0</v>
      </c>
      <c r="M1269" s="353">
        <f>+IFERROR(VLOOKUP($A1269,Data_Loss!$A$2:$V$1300,16,FALSE),0)</f>
        <v>43850</v>
      </c>
      <c r="N1269" s="353">
        <f>+IFERROR(VLOOKUP($A1269,Data_Loss!$A$2:$V$1300,17,FALSE),0)</f>
        <v>0</v>
      </c>
      <c r="O1269" s="353">
        <f>+IFERROR(VLOOKUP($A1269,Data_Loss!$A$2:$V$1300,18,FALSE),0)</f>
        <v>0</v>
      </c>
      <c r="P1269" s="353">
        <f>+IFERROR(VLOOKUP($A1269,Data_Loss!$A$2:$V$1300,19,FALSE),0)</f>
        <v>0</v>
      </c>
      <c r="Q1269" s="353">
        <f>+IFERROR(VLOOKUP($A1269,Data_Loss!$A$2:$V$1300,20,FALSE),0)</f>
        <v>0</v>
      </c>
      <c r="R1269" s="353">
        <f>+IFERROR(VLOOKUP($A1269,Data_Loss!$A$2:$V$1300,21,FALSE),0)</f>
        <v>65707</v>
      </c>
      <c r="S1269" s="353">
        <f>+IFERROR(VLOOKUP($A1269,Data_Loss!$A$2:$V$1300,22,FALSE),0)</f>
        <v>11296</v>
      </c>
      <c r="T1269" s="191">
        <f>+$I1269*'10k &amp; MO'!C$7+$J1269*'10k &amp; MO'!C$13+$K1269*'10k &amp; MO'!C$19+$L1269*'10k &amp; MO'!C$25+$M1269*'10k &amp; MO'!C$31</f>
        <v>96.47</v>
      </c>
      <c r="U1269" s="349">
        <f>+$I1269*'10k &amp; MO'!D$7+$J1269*'10k &amp; MO'!D$13+$K1269*'10k &amp; MO'!D$19+$L1269*'10k &amp; MO'!D$25+$M1269*'10k &amp; MO'!D$31</f>
        <v>2990.5699999999997</v>
      </c>
      <c r="V1269" s="349">
        <f>+$I1269*'10k &amp; MO'!E$7+$J1269*'10k &amp; MO'!E$13+$K1269*'10k &amp; MO'!E$19+$L1269*'10k &amp; MO'!E$25+$M1269*'10k &amp; MO'!E$31</f>
        <v>61521.55</v>
      </c>
      <c r="W1269" s="349">
        <f>+$I1269*'10k &amp; MO'!F$7+$J1269*'10k &amp; MO'!F$13+$K1269*'10k &amp; MO'!F$19+$L1269*'10k &amp; MO'!F$25+$M1269*'10k &amp; MO'!F$31</f>
        <v>23201.035</v>
      </c>
      <c r="X1269" s="349">
        <f>+$I1269*'10k &amp; MO'!G$7+$J1269*'10k &amp; MO'!G$13+$K1269*'10k &amp; MO'!G$19+$L1269*'10k &amp; MO'!G$25+$M1269*'10k &amp; MO'!G$31</f>
        <v>30203.879999999997</v>
      </c>
      <c r="Y1269" s="349">
        <f>+$N1269*'10k &amp; MO'!H$7+$O1269*'10k &amp; MO'!H$13+$P1269*'10k &amp; MO'!H$19+$Q1269*'10k &amp; MO'!H$25+$R1269*'10k &amp; MO'!H$31</f>
        <v>190.55029999999999</v>
      </c>
      <c r="Z1269" s="349">
        <f>+$N1269*'10k &amp; MO'!I$7+$O1269*'10k &amp; MO'!I$13+$P1269*'10k &amp; MO'!I$19+$Q1269*'10k &amp; MO'!I$25+$R1269*'10k &amp; MO'!I$31</f>
        <v>6498.4223000000002</v>
      </c>
      <c r="AA1269" s="349">
        <f>+$N1269*'10k &amp; MO'!J$7+$O1269*'10k &amp; MO'!J$13+$P1269*'10k &amp; MO'!J$19+$Q1269*'10k &amp; MO'!J$25+$R1269*'10k &amp; MO'!J$31</f>
        <v>66837.160400000008</v>
      </c>
      <c r="AB1269" s="349">
        <f>+$N1269*'10k &amp; MO'!K$7+$O1269*'10k &amp; MO'!K$13+$P1269*'10k &amp; MO'!K$19+$Q1269*'10k &amp; MO'!K$25+$R1269*'10k &amp; MO'!K$31</f>
        <v>35337.224599999994</v>
      </c>
      <c r="AC1269" s="349">
        <f>+$N1269*'10k &amp; MO'!L$7+$O1269*'10k &amp; MO'!L$13+$P1269*'10k &amp; MO'!L$19+$Q1269*'10k &amp; MO'!L$25+$R1269*'10k &amp; MO'!L$31</f>
        <v>55220.162800000006</v>
      </c>
      <c r="AD1269" s="350">
        <f>+S1269*'10k &amp; MO'!O$7</f>
        <v>14978.496000000001</v>
      </c>
      <c r="AF1269" s="192" t="str">
        <f t="shared" si="171"/>
        <v>9472018</v>
      </c>
      <c r="AG1269" s="192">
        <f>+IFERROR(VLOOKUP($AF1269,'Limited Loss'!$F$5:$P$124,AG$3,FALSE),0)</f>
        <v>0</v>
      </c>
      <c r="AH1269" s="193">
        <f>+IFERROR(VLOOKUP($AF1269,'Limited Loss'!$F$5:$P$124,AH$3,FALSE),0)</f>
        <v>0</v>
      </c>
      <c r="AI1269" s="193">
        <f>+IFERROR(VLOOKUP($AF1269,'Limited Loss'!$F$5:$P$124,AI$3,FALSE),0)</f>
        <v>0</v>
      </c>
      <c r="AJ1269" s="193">
        <f>+IFERROR(VLOOKUP($AF1269,'Limited Loss'!$F$5:$P$124,AJ$3,FALSE),0)</f>
        <v>0</v>
      </c>
      <c r="AK1269" s="100">
        <f>+IFERROR(VLOOKUP($AF1269,'Limited Loss'!$F$5:$P$124,AK$3,FALSE),0)</f>
        <v>0</v>
      </c>
      <c r="AL1269" s="193">
        <f>+IFERROR(VLOOKUP($AF1269,'Limited Loss'!$F$5:$P$124,AL$3,FALSE),0)</f>
        <v>0</v>
      </c>
      <c r="AM1269" s="193">
        <f>+IFERROR(VLOOKUP($AF1269,'Limited Loss'!$F$5:$P$124,AM$3,FALSE),0)</f>
        <v>0</v>
      </c>
      <c r="AN1269" s="193">
        <f>+IFERROR(VLOOKUP($AF1269,'Limited Loss'!$F$5:$P$124,AN$3,FALSE),0)</f>
        <v>0</v>
      </c>
      <c r="AO1269" s="193">
        <f>+IFERROR(VLOOKUP($AF1269,'Limited Loss'!$F$5:$P$124,AO$3,FALSE),0)</f>
        <v>0</v>
      </c>
      <c r="AP1269" s="100">
        <f>+IFERROR(VLOOKUP($AF1269,'Limited Loss'!$F$5:$P$124,AP$3,FALSE),0)</f>
        <v>0</v>
      </c>
      <c r="AQ1269" s="353"/>
      <c r="AR1269" s="331">
        <f t="shared" si="172"/>
        <v>947</v>
      </c>
      <c r="AS1269" s="332">
        <f t="shared" si="172"/>
        <v>2018</v>
      </c>
      <c r="AT1269" s="349">
        <f t="shared" si="177"/>
        <v>96.47</v>
      </c>
      <c r="AU1269" s="349">
        <f t="shared" si="177"/>
        <v>2990.5699999999997</v>
      </c>
      <c r="AV1269" s="349">
        <f t="shared" si="177"/>
        <v>61521.55</v>
      </c>
      <c r="AW1269" s="349">
        <f t="shared" si="177"/>
        <v>23201.035</v>
      </c>
      <c r="AX1269" s="350">
        <f t="shared" si="177"/>
        <v>30203.879999999997</v>
      </c>
      <c r="AY1269" s="349">
        <f t="shared" si="177"/>
        <v>190.55029999999999</v>
      </c>
      <c r="AZ1269" s="349">
        <f t="shared" si="177"/>
        <v>6498.4223000000002</v>
      </c>
      <c r="BA1269" s="349">
        <f t="shared" si="177"/>
        <v>66837.160400000008</v>
      </c>
      <c r="BB1269" s="349">
        <f t="shared" si="177"/>
        <v>35337.224599999994</v>
      </c>
      <c r="BC1269" s="349">
        <f t="shared" si="177"/>
        <v>55220.162800000006</v>
      </c>
      <c r="BD1269" s="350">
        <f t="shared" si="177"/>
        <v>14978.496000000001</v>
      </c>
      <c r="BE1269" s="349">
        <f t="shared" si="174"/>
        <v>138134.723</v>
      </c>
      <c r="BF1269" s="375">
        <f t="shared" si="175"/>
        <v>143962.30239999999</v>
      </c>
      <c r="BG1269" s="334">
        <f t="shared" si="176"/>
        <v>14978.496000000001</v>
      </c>
    </row>
    <row r="1270" spans="1:59" x14ac:dyDescent="0.2">
      <c r="A1270" s="326" t="str">
        <f t="shared" si="173"/>
        <v>9482014</v>
      </c>
      <c r="B1270">
        <v>948</v>
      </c>
      <c r="C1270" s="327">
        <v>2014</v>
      </c>
      <c r="D1270" s="353">
        <f>+IFERROR(VLOOKUP($A1270,Data_Loss!$A$2:$V$1180,6,FALSE),0)</f>
        <v>0</v>
      </c>
      <c r="E1270" s="353">
        <f>+IFERROR(VLOOKUP($A1270,Data_Loss!$A$2:$V$1180,7,FALSE),0)</f>
        <v>0</v>
      </c>
      <c r="F1270" s="353">
        <f>+IFERROR(VLOOKUP($A1270,Data_Loss!$A$2:$V$1180,8,FALSE),0)</f>
        <v>3</v>
      </c>
      <c r="G1270" s="353">
        <f>+IFERROR(VLOOKUP($A1270,Data_Loss!$A$2:$V$1180,9,FALSE),0)</f>
        <v>0</v>
      </c>
      <c r="H1270" s="353">
        <f>+IFERROR(VLOOKUP($A1270,Data_Loss!$A$2:$V$1180,10,FALSE),0)</f>
        <v>3</v>
      </c>
      <c r="I1270" s="353">
        <f>+IFERROR(VLOOKUP($A1270,Data_Loss!$A$2:$V$1300,12,FALSE),0)</f>
        <v>0</v>
      </c>
      <c r="J1270" s="353">
        <f>+IFERROR(VLOOKUP($A1270,Data_Loss!$A$2:$V$1300,13,FALSE),0)</f>
        <v>0</v>
      </c>
      <c r="K1270" s="353">
        <f>+IFERROR(VLOOKUP($A1270,Data_Loss!$A$2:$V$1300,14,FALSE),0)</f>
        <v>584590</v>
      </c>
      <c r="L1270" s="353">
        <f>+IFERROR(VLOOKUP($A1270,Data_Loss!$A$2:$V$1300,15,FALSE),0)</f>
        <v>0</v>
      </c>
      <c r="M1270" s="353">
        <f>+IFERROR(VLOOKUP($A1270,Data_Loss!$A$2:$V$1300,16,FALSE),0)</f>
        <v>9092</v>
      </c>
      <c r="N1270" s="353">
        <f>+IFERROR(VLOOKUP($A1270,Data_Loss!$A$2:$V$1300,17,FALSE),0)</f>
        <v>0</v>
      </c>
      <c r="O1270" s="353">
        <f>+IFERROR(VLOOKUP($A1270,Data_Loss!$A$2:$V$1300,18,FALSE),0)</f>
        <v>0</v>
      </c>
      <c r="P1270" s="353">
        <f>+IFERROR(VLOOKUP($A1270,Data_Loss!$A$2:$V$1300,19,FALSE),0)</f>
        <v>357897</v>
      </c>
      <c r="Q1270" s="353">
        <f>+IFERROR(VLOOKUP($A1270,Data_Loss!$A$2:$V$1300,20,FALSE),0)</f>
        <v>0</v>
      </c>
      <c r="R1270" s="353">
        <f>+IFERROR(VLOOKUP($A1270,Data_Loss!$A$2:$V$1300,21,FALSE),0)</f>
        <v>24016</v>
      </c>
      <c r="S1270" s="353">
        <f>+IFERROR(VLOOKUP($A1270,Data_Loss!$A$2:$V$1300,22,FALSE),0)</f>
        <v>13448</v>
      </c>
      <c r="T1270" s="191">
        <f>+$I1270*'10k &amp; MO'!C$3+$J1270*'10k &amp; MO'!C$9+$K1270*'10k &amp; MO'!C$15+$L1270*'10k &amp; MO'!C$21+$M1270*'10k &amp; MO'!C$27</f>
        <v>0</v>
      </c>
      <c r="U1270" s="349">
        <f>+$I1270*'10k &amp; MO'!D$3+$J1270*'10k &amp; MO'!D$9+$K1270*'10k &amp; MO'!D$15+$L1270*'10k &amp; MO'!D$21+$M1270*'10k &amp; MO'!D$27</f>
        <v>0</v>
      </c>
      <c r="V1270" s="349">
        <f>+$I1270*'10k &amp; MO'!E$3+$J1270*'10k &amp; MO'!E$9+$K1270*'10k &amp; MO'!E$15+$L1270*'10k &amp; MO'!E$21+$M1270*'10k &amp; MO'!E$27</f>
        <v>879223.36</v>
      </c>
      <c r="W1270" s="349">
        <f>+$I1270*'10k &amp; MO'!F$3+$J1270*'10k &amp; MO'!F$9+$K1270*'10k &amp; MO'!F$15+$L1270*'10k &amp; MO'!F$21+$M1270*'10k &amp; MO'!F$27</f>
        <v>0</v>
      </c>
      <c r="X1270" s="349">
        <f>+$I1270*'10k &amp; MO'!G$3+$J1270*'10k &amp; MO'!G$9+$K1270*'10k &amp; MO'!G$15+$L1270*'10k &amp; MO'!G$21+$M1270*'10k &amp; MO'!G$27</f>
        <v>10292.143999999998</v>
      </c>
      <c r="Y1270" s="349">
        <f>+$N1270*'10k &amp; MO'!H$3+$O1270*'10k &amp; MO'!H$9+$P1270*'10k &amp; MO'!H$15+$Q1270*'10k &amp; MO'!H$21+$R1270*'10k &amp; MO'!H$27</f>
        <v>0</v>
      </c>
      <c r="Z1270" s="349">
        <f>+$N1270*'10k &amp; MO'!I$3+$O1270*'10k &amp; MO'!I$9+$P1270*'10k &amp; MO'!I$15+$Q1270*'10k &amp; MO'!I$21+$R1270*'10k &amp; MO'!I$27</f>
        <v>0</v>
      </c>
      <c r="AA1270" s="349">
        <f>+$N1270*'10k &amp; MO'!J$3+$O1270*'10k &amp; MO'!J$9+$P1270*'10k &amp; MO'!J$15+$Q1270*'10k &amp; MO'!J$21+$R1270*'10k &amp; MO'!J$27</f>
        <v>748362.62700000009</v>
      </c>
      <c r="AB1270" s="349">
        <f>+$N1270*'10k &amp; MO'!K$3+$O1270*'10k &amp; MO'!K$9+$P1270*'10k &amp; MO'!K$15+$Q1270*'10k &amp; MO'!K$21+$R1270*'10k &amp; MO'!K$27</f>
        <v>0</v>
      </c>
      <c r="AC1270" s="349">
        <f>+$N1270*'10k &amp; MO'!L$3+$O1270*'10k &amp; MO'!L$9+$P1270*'10k &amp; MO'!L$15+$Q1270*'10k &amp; MO'!L$21+$R1270*'10k &amp; MO'!L$27</f>
        <v>37032.671999999999</v>
      </c>
      <c r="AD1270" s="350">
        <f>+S1270*'10k &amp; MO'!O$3</f>
        <v>14402.807999999999</v>
      </c>
      <c r="AF1270" s="192" t="str">
        <f t="shared" si="171"/>
        <v>9482014</v>
      </c>
      <c r="AG1270" s="192">
        <f>+IFERROR(VLOOKUP($AF1270,'Limited Loss'!$F$5:$P$124,AG$3,FALSE),0)</f>
        <v>0</v>
      </c>
      <c r="AH1270" s="193">
        <f>+IFERROR(VLOOKUP($AF1270,'Limited Loss'!$F$5:$P$124,AH$3,FALSE),0)</f>
        <v>0</v>
      </c>
      <c r="AI1270" s="193">
        <f>+IFERROR(VLOOKUP($AF1270,'Limited Loss'!$F$5:$P$124,AI$3,FALSE),0)</f>
        <v>250921</v>
      </c>
      <c r="AJ1270" s="193">
        <f>+IFERROR(VLOOKUP($AF1270,'Limited Loss'!$F$5:$P$124,AJ$3,FALSE),0)</f>
        <v>0</v>
      </c>
      <c r="AK1270" s="100">
        <f>+IFERROR(VLOOKUP($AF1270,'Limited Loss'!$F$5:$P$124,AK$3,FALSE),0)</f>
        <v>0</v>
      </c>
      <c r="AL1270" s="193">
        <f>+IFERROR(VLOOKUP($AF1270,'Limited Loss'!$F$5:$P$124,AL$3,FALSE),0)</f>
        <v>0</v>
      </c>
      <c r="AM1270" s="193">
        <f>+IFERROR(VLOOKUP($AF1270,'Limited Loss'!$F$5:$P$124,AM$3,FALSE),0)</f>
        <v>0</v>
      </c>
      <c r="AN1270" s="193">
        <f>+IFERROR(VLOOKUP($AF1270,'Limited Loss'!$F$5:$P$124,AN$3,FALSE),0)</f>
        <v>257214</v>
      </c>
      <c r="AO1270" s="193">
        <f>+IFERROR(VLOOKUP($AF1270,'Limited Loss'!$F$5:$P$124,AO$3,FALSE),0)</f>
        <v>0</v>
      </c>
      <c r="AP1270" s="100">
        <f>+IFERROR(VLOOKUP($AF1270,'Limited Loss'!$F$5:$P$124,AP$3,FALSE),0)</f>
        <v>0</v>
      </c>
      <c r="AQ1270" s="353"/>
      <c r="AR1270" s="331">
        <f t="shared" si="172"/>
        <v>948</v>
      </c>
      <c r="AS1270" s="332">
        <f t="shared" si="172"/>
        <v>2014</v>
      </c>
      <c r="AT1270" s="349">
        <f t="shared" si="177"/>
        <v>0</v>
      </c>
      <c r="AU1270" s="349">
        <f t="shared" si="177"/>
        <v>0</v>
      </c>
      <c r="AV1270" s="349">
        <f t="shared" si="177"/>
        <v>628302.36</v>
      </c>
      <c r="AW1270" s="349">
        <f t="shared" si="177"/>
        <v>0</v>
      </c>
      <c r="AX1270" s="350">
        <f t="shared" si="177"/>
        <v>10292.143999999998</v>
      </c>
      <c r="AY1270" s="349">
        <f t="shared" si="177"/>
        <v>0</v>
      </c>
      <c r="AZ1270" s="349">
        <f t="shared" si="177"/>
        <v>0</v>
      </c>
      <c r="BA1270" s="349">
        <f t="shared" si="177"/>
        <v>491148.62700000009</v>
      </c>
      <c r="BB1270" s="349">
        <f t="shared" si="177"/>
        <v>0</v>
      </c>
      <c r="BC1270" s="349">
        <f t="shared" si="177"/>
        <v>37032.671999999999</v>
      </c>
      <c r="BD1270" s="350">
        <f t="shared" si="177"/>
        <v>14402.807999999999</v>
      </c>
      <c r="BE1270" s="349">
        <f t="shared" si="174"/>
        <v>1119450.9870000002</v>
      </c>
      <c r="BF1270" s="375">
        <f t="shared" si="175"/>
        <v>47324.815999999999</v>
      </c>
      <c r="BG1270" s="334">
        <f t="shared" si="176"/>
        <v>14402.807999999999</v>
      </c>
    </row>
    <row r="1271" spans="1:59" x14ac:dyDescent="0.2">
      <c r="A1271" s="326" t="str">
        <f t="shared" si="173"/>
        <v>9482015</v>
      </c>
      <c r="B1271">
        <v>948</v>
      </c>
      <c r="C1271" s="327">
        <v>2015</v>
      </c>
      <c r="D1271" s="353">
        <f>+IFERROR(VLOOKUP($A1271,Data_Loss!$A$2:$V$1180,6,FALSE),0)</f>
        <v>0</v>
      </c>
      <c r="E1271" s="353">
        <f>+IFERROR(VLOOKUP($A1271,Data_Loss!$A$2:$V$1180,7,FALSE),0)</f>
        <v>0</v>
      </c>
      <c r="F1271" s="353">
        <f>+IFERROR(VLOOKUP($A1271,Data_Loss!$A$2:$V$1180,8,FALSE),0)</f>
        <v>0</v>
      </c>
      <c r="G1271" s="353">
        <f>+IFERROR(VLOOKUP($A1271,Data_Loss!$A$2:$V$1180,9,FALSE),0)</f>
        <v>0</v>
      </c>
      <c r="H1271" s="353">
        <f>+IFERROR(VLOOKUP($A1271,Data_Loss!$A$2:$V$1180,10,FALSE),0)</f>
        <v>0</v>
      </c>
      <c r="I1271" s="353">
        <f>+IFERROR(VLOOKUP($A1271,Data_Loss!$A$2:$V$1300,12,FALSE),0)</f>
        <v>0</v>
      </c>
      <c r="J1271" s="353">
        <f>+IFERROR(VLOOKUP($A1271,Data_Loss!$A$2:$V$1300,13,FALSE),0)</f>
        <v>0</v>
      </c>
      <c r="K1271" s="353">
        <f>+IFERROR(VLOOKUP($A1271,Data_Loss!$A$2:$V$1300,14,FALSE),0)</f>
        <v>0</v>
      </c>
      <c r="L1271" s="353">
        <f>+IFERROR(VLOOKUP($A1271,Data_Loss!$A$2:$V$1300,15,FALSE),0)</f>
        <v>0</v>
      </c>
      <c r="M1271" s="353">
        <f>+IFERROR(VLOOKUP($A1271,Data_Loss!$A$2:$V$1300,16,FALSE),0)</f>
        <v>0</v>
      </c>
      <c r="N1271" s="353">
        <f>+IFERROR(VLOOKUP($A1271,Data_Loss!$A$2:$V$1300,17,FALSE),0)</f>
        <v>0</v>
      </c>
      <c r="O1271" s="353">
        <f>+IFERROR(VLOOKUP($A1271,Data_Loss!$A$2:$V$1300,18,FALSE),0)</f>
        <v>0</v>
      </c>
      <c r="P1271" s="353">
        <f>+IFERROR(VLOOKUP($A1271,Data_Loss!$A$2:$V$1300,19,FALSE),0)</f>
        <v>0</v>
      </c>
      <c r="Q1271" s="353">
        <f>+IFERROR(VLOOKUP($A1271,Data_Loss!$A$2:$V$1300,20,FALSE),0)</f>
        <v>0</v>
      </c>
      <c r="R1271" s="353">
        <f>+IFERROR(VLOOKUP($A1271,Data_Loss!$A$2:$V$1300,21,FALSE),0)</f>
        <v>0</v>
      </c>
      <c r="S1271" s="353">
        <f>+IFERROR(VLOOKUP($A1271,Data_Loss!$A$2:$V$1300,22,FALSE),0)</f>
        <v>11300</v>
      </c>
      <c r="T1271" s="191">
        <f>+$I1271*'10k &amp; MO'!C$4+$J1271*'10k &amp; MO'!C$10+$K1271*'10k &amp; MO'!C$16+$L1271*'10k &amp; MO'!C$22+$M1271*'10k &amp; MO'!C$28</f>
        <v>0</v>
      </c>
      <c r="U1271" s="349">
        <f>+$I1271*'10k &amp; MO'!D$4+$J1271*'10k &amp; MO'!D$10+$K1271*'10k &amp; MO'!D$16+$L1271*'10k &amp; MO'!D$22+$M1271*'10k &amp; MO'!D$28</f>
        <v>0</v>
      </c>
      <c r="V1271" s="349">
        <f>+$I1271*'10k &amp; MO'!E$4+$J1271*'10k &amp; MO'!E$10+$K1271*'10k &amp; MO'!E$16+$L1271*'10k &amp; MO'!E$22+$M1271*'10k &amp; MO'!E$28</f>
        <v>0</v>
      </c>
      <c r="W1271" s="349">
        <f>+$I1271*'10k &amp; MO'!F$4+$J1271*'10k &amp; MO'!F$10+$K1271*'10k &amp; MO'!F$16+$L1271*'10k &amp; MO'!F$22+$M1271*'10k &amp; MO'!F$28</f>
        <v>0</v>
      </c>
      <c r="X1271" s="349">
        <f>+$I1271*'10k &amp; MO'!G$4+$J1271*'10k &amp; MO'!G$10+$K1271*'10k &amp; MO'!G$16+$L1271*'10k &amp; MO'!G$22+$M1271*'10k &amp; MO'!G$28</f>
        <v>0</v>
      </c>
      <c r="Y1271" s="349">
        <f>+$N1271*'10k &amp; MO'!H$4+$O1271*'10k &amp; MO'!H$10+$P1271*'10k &amp; MO'!H$16+$Q1271*'10k &amp; MO'!H$22+$R1271*'10k &amp; MO'!H$28</f>
        <v>0</v>
      </c>
      <c r="Z1271" s="349">
        <f>+$N1271*'10k &amp; MO'!I$4+$O1271*'10k &amp; MO'!I$10+$P1271*'10k &amp; MO'!I$16+$Q1271*'10k &amp; MO'!I$22+$R1271*'10k &amp; MO'!I$28</f>
        <v>0</v>
      </c>
      <c r="AA1271" s="349">
        <f>+$N1271*'10k &amp; MO'!J$4+$O1271*'10k &amp; MO'!J$10+$P1271*'10k &amp; MO'!J$16+$Q1271*'10k &amp; MO'!J$22+$R1271*'10k &amp; MO'!J$28</f>
        <v>0</v>
      </c>
      <c r="AB1271" s="349">
        <f>+$N1271*'10k &amp; MO'!K$4+$O1271*'10k &amp; MO'!K$10+$P1271*'10k &amp; MO'!K$16+$Q1271*'10k &amp; MO'!K$22+$R1271*'10k &amp; MO'!K$28</f>
        <v>0</v>
      </c>
      <c r="AC1271" s="349">
        <f>+$N1271*'10k &amp; MO'!L$4+$O1271*'10k &amp; MO'!L$10+$P1271*'10k &amp; MO'!L$16+$Q1271*'10k &amp; MO'!L$22+$R1271*'10k &amp; MO'!L$28</f>
        <v>0</v>
      </c>
      <c r="AD1271" s="350">
        <f>+S1271*'10k &amp; MO'!O$4</f>
        <v>13695.6</v>
      </c>
      <c r="AF1271" s="192" t="str">
        <f t="shared" si="171"/>
        <v>9482015</v>
      </c>
      <c r="AG1271" s="192">
        <f>+IFERROR(VLOOKUP($AF1271,'Limited Loss'!$F$5:$P$124,AG$3,FALSE),0)</f>
        <v>0</v>
      </c>
      <c r="AH1271" s="193">
        <f>+IFERROR(VLOOKUP($AF1271,'Limited Loss'!$F$5:$P$124,AH$3,FALSE),0)</f>
        <v>0</v>
      </c>
      <c r="AI1271" s="193">
        <f>+IFERROR(VLOOKUP($AF1271,'Limited Loss'!$F$5:$P$124,AI$3,FALSE),0)</f>
        <v>0</v>
      </c>
      <c r="AJ1271" s="193">
        <f>+IFERROR(VLOOKUP($AF1271,'Limited Loss'!$F$5:$P$124,AJ$3,FALSE),0)</f>
        <v>0</v>
      </c>
      <c r="AK1271" s="100">
        <f>+IFERROR(VLOOKUP($AF1271,'Limited Loss'!$F$5:$P$124,AK$3,FALSE),0)</f>
        <v>0</v>
      </c>
      <c r="AL1271" s="193">
        <f>+IFERROR(VLOOKUP($AF1271,'Limited Loss'!$F$5:$P$124,AL$3,FALSE),0)</f>
        <v>0</v>
      </c>
      <c r="AM1271" s="193">
        <f>+IFERROR(VLOOKUP($AF1271,'Limited Loss'!$F$5:$P$124,AM$3,FALSE),0)</f>
        <v>0</v>
      </c>
      <c r="AN1271" s="193">
        <f>+IFERROR(VLOOKUP($AF1271,'Limited Loss'!$F$5:$P$124,AN$3,FALSE),0)</f>
        <v>0</v>
      </c>
      <c r="AO1271" s="193">
        <f>+IFERROR(VLOOKUP($AF1271,'Limited Loss'!$F$5:$P$124,AO$3,FALSE),0)</f>
        <v>0</v>
      </c>
      <c r="AP1271" s="100">
        <f>+IFERROR(VLOOKUP($AF1271,'Limited Loss'!$F$5:$P$124,AP$3,FALSE),0)</f>
        <v>0</v>
      </c>
      <c r="AQ1271" s="353"/>
      <c r="AR1271" s="331">
        <f t="shared" si="172"/>
        <v>948</v>
      </c>
      <c r="AS1271" s="332">
        <f t="shared" si="172"/>
        <v>2015</v>
      </c>
      <c r="AT1271" s="349">
        <f t="shared" si="177"/>
        <v>0</v>
      </c>
      <c r="AU1271" s="349">
        <f t="shared" si="177"/>
        <v>0</v>
      </c>
      <c r="AV1271" s="349">
        <f t="shared" si="177"/>
        <v>0</v>
      </c>
      <c r="AW1271" s="349">
        <f t="shared" si="177"/>
        <v>0</v>
      </c>
      <c r="AX1271" s="350">
        <f t="shared" si="177"/>
        <v>0</v>
      </c>
      <c r="AY1271" s="349">
        <f t="shared" si="177"/>
        <v>0</v>
      </c>
      <c r="AZ1271" s="349">
        <f t="shared" si="177"/>
        <v>0</v>
      </c>
      <c r="BA1271" s="349">
        <f t="shared" si="177"/>
        <v>0</v>
      </c>
      <c r="BB1271" s="349">
        <f t="shared" si="177"/>
        <v>0</v>
      </c>
      <c r="BC1271" s="349">
        <f t="shared" si="177"/>
        <v>0</v>
      </c>
      <c r="BD1271" s="350">
        <f t="shared" si="177"/>
        <v>13695.6</v>
      </c>
      <c r="BE1271" s="349">
        <f t="shared" si="174"/>
        <v>0</v>
      </c>
      <c r="BF1271" s="375">
        <f t="shared" si="175"/>
        <v>0</v>
      </c>
      <c r="BG1271" s="334">
        <f t="shared" si="176"/>
        <v>13695.6</v>
      </c>
    </row>
    <row r="1272" spans="1:59" x14ac:dyDescent="0.2">
      <c r="A1272" s="326" t="str">
        <f t="shared" si="173"/>
        <v>9482016</v>
      </c>
      <c r="B1272">
        <v>948</v>
      </c>
      <c r="C1272" s="327">
        <v>2016</v>
      </c>
      <c r="D1272" s="353">
        <f>+IFERROR(VLOOKUP($A1272,Data_Loss!$A$2:$V$1180,6,FALSE),0)</f>
        <v>0</v>
      </c>
      <c r="E1272" s="353">
        <f>+IFERROR(VLOOKUP($A1272,Data_Loss!$A$2:$V$1180,7,FALSE),0)</f>
        <v>0</v>
      </c>
      <c r="F1272" s="353">
        <f>+IFERROR(VLOOKUP($A1272,Data_Loss!$A$2:$V$1180,8,FALSE),0)</f>
        <v>1</v>
      </c>
      <c r="G1272" s="353">
        <f>+IFERROR(VLOOKUP($A1272,Data_Loss!$A$2:$V$1180,9,FALSE),0)</f>
        <v>1</v>
      </c>
      <c r="H1272" s="353">
        <f>+IFERROR(VLOOKUP($A1272,Data_Loss!$A$2:$V$1180,10,FALSE),0)</f>
        <v>1</v>
      </c>
      <c r="I1272" s="353">
        <f>+IFERROR(VLOOKUP($A1272,Data_Loss!$A$2:$V$1300,12,FALSE),0)</f>
        <v>0</v>
      </c>
      <c r="J1272" s="353">
        <f>+IFERROR(VLOOKUP($A1272,Data_Loss!$A$2:$V$1300,13,FALSE),0)</f>
        <v>0</v>
      </c>
      <c r="K1272" s="353">
        <f>+IFERROR(VLOOKUP($A1272,Data_Loss!$A$2:$V$1300,14,FALSE),0)</f>
        <v>98173</v>
      </c>
      <c r="L1272" s="353">
        <f>+IFERROR(VLOOKUP($A1272,Data_Loss!$A$2:$V$1300,15,FALSE),0)</f>
        <v>61726</v>
      </c>
      <c r="M1272" s="353">
        <f>+IFERROR(VLOOKUP($A1272,Data_Loss!$A$2:$V$1300,16,FALSE),0)</f>
        <v>3706</v>
      </c>
      <c r="N1272" s="353">
        <f>+IFERROR(VLOOKUP($A1272,Data_Loss!$A$2:$V$1300,17,FALSE),0)</f>
        <v>0</v>
      </c>
      <c r="O1272" s="353">
        <f>+IFERROR(VLOOKUP($A1272,Data_Loss!$A$2:$V$1300,18,FALSE),0)</f>
        <v>0</v>
      </c>
      <c r="P1272" s="353">
        <f>+IFERROR(VLOOKUP($A1272,Data_Loss!$A$2:$V$1300,19,FALSE),0)</f>
        <v>44130</v>
      </c>
      <c r="Q1272" s="353">
        <f>+IFERROR(VLOOKUP($A1272,Data_Loss!$A$2:$V$1300,20,FALSE),0)</f>
        <v>40039</v>
      </c>
      <c r="R1272" s="353">
        <f>+IFERROR(VLOOKUP($A1272,Data_Loss!$A$2:$V$1300,21,FALSE),0)</f>
        <v>6801</v>
      </c>
      <c r="S1272" s="353">
        <f>+IFERROR(VLOOKUP($A1272,Data_Loss!$A$2:$V$1300,22,FALSE),0)</f>
        <v>7422</v>
      </c>
      <c r="T1272" s="191">
        <f>+$I1272*'10k &amp; MO'!C$5+$J1272*'10k &amp; MO'!C$11+$K1272*'10k &amp; MO'!C$17+$L1272*'10k &amp; MO'!C$23+$M1272*'10k &amp; MO'!C$29</f>
        <v>0</v>
      </c>
      <c r="U1272" s="349">
        <f>+$I1272*'10k &amp; MO'!D$5+$J1272*'10k &amp; MO'!D$11+$K1272*'10k &amp; MO'!D$17+$L1272*'10k &amp; MO'!D$23+$M1272*'10k &amp; MO'!D$29</f>
        <v>579.22069999999997</v>
      </c>
      <c r="V1272" s="349">
        <f>+$I1272*'10k &amp; MO'!E$5+$J1272*'10k &amp; MO'!E$11+$K1272*'10k &amp; MO'!E$17+$L1272*'10k &amp; MO'!E$23+$M1272*'10k &amp; MO'!E$29</f>
        <v>173948.51809999999</v>
      </c>
      <c r="W1272" s="349">
        <f>+$I1272*'10k &amp; MO'!F$5+$J1272*'10k &amp; MO'!F$11+$K1272*'10k &amp; MO'!F$17+$L1272*'10k &amp; MO'!F$23+$M1272*'10k &amp; MO'!F$29</f>
        <v>69969.785599999988</v>
      </c>
      <c r="X1272" s="349">
        <f>+$I1272*'10k &amp; MO'!G$5+$J1272*'10k &amp; MO'!G$11+$K1272*'10k &amp; MO'!G$17+$L1272*'10k &amp; MO'!G$23+$M1272*'10k &amp; MO'!G$29</f>
        <v>6503.5370999999996</v>
      </c>
      <c r="Y1272" s="349">
        <f>+$N1272*'10k &amp; MO'!H$5+$O1272*'10k &amp; MO'!H$11+$P1272*'10k &amp; MO'!H$17+$Q1272*'10k &amp; MO'!H$23+$R1272*'10k &amp; MO'!H$29</f>
        <v>0</v>
      </c>
      <c r="Z1272" s="349">
        <f>+$N1272*'10k &amp; MO'!I$5+$O1272*'10k &amp; MO'!I$11+$P1272*'10k &amp; MO'!I$17+$Q1272*'10k &amp; MO'!I$23+$R1272*'10k &amp; MO'!I$29</f>
        <v>145.62899999999999</v>
      </c>
      <c r="AA1272" s="349">
        <f>+$N1272*'10k &amp; MO'!J$5+$O1272*'10k &amp; MO'!J$11+$P1272*'10k &amp; MO'!J$17+$Q1272*'10k &amp; MO'!J$23+$R1272*'10k &amp; MO'!J$29</f>
        <v>98746.713399999993</v>
      </c>
      <c r="AB1272" s="349">
        <f>+$N1272*'10k &amp; MO'!K$5+$O1272*'10k &amp; MO'!K$11+$P1272*'10k &amp; MO'!K$17+$Q1272*'10k &amp; MO'!K$23+$R1272*'10k &amp; MO'!K$29</f>
        <v>67773.661300000007</v>
      </c>
      <c r="AC1272" s="349">
        <f>+$N1272*'10k &amp; MO'!L$5+$O1272*'10k &amp; MO'!L$11+$P1272*'10k &amp; MO'!L$17+$Q1272*'10k &amp; MO'!L$23+$R1272*'10k &amp; MO'!L$29</f>
        <v>13054.939200000001</v>
      </c>
      <c r="AD1272" s="350">
        <f>+S1272*'10k &amp; MO'!O$5</f>
        <v>10004.856</v>
      </c>
      <c r="AF1272" s="192" t="str">
        <f t="shared" si="171"/>
        <v>9482016</v>
      </c>
      <c r="AG1272" s="192">
        <f>+IFERROR(VLOOKUP($AF1272,'Limited Loss'!$F$5:$P$124,AG$3,FALSE),0)</f>
        <v>0</v>
      </c>
      <c r="AH1272" s="193">
        <f>+IFERROR(VLOOKUP($AF1272,'Limited Loss'!$F$5:$P$124,AH$3,FALSE),0)</f>
        <v>0</v>
      </c>
      <c r="AI1272" s="193">
        <f>+IFERROR(VLOOKUP($AF1272,'Limited Loss'!$F$5:$P$124,AI$3,FALSE),0)</f>
        <v>0</v>
      </c>
      <c r="AJ1272" s="193">
        <f>+IFERROR(VLOOKUP($AF1272,'Limited Loss'!$F$5:$P$124,AJ$3,FALSE),0)</f>
        <v>0</v>
      </c>
      <c r="AK1272" s="100">
        <f>+IFERROR(VLOOKUP($AF1272,'Limited Loss'!$F$5:$P$124,AK$3,FALSE),0)</f>
        <v>0</v>
      </c>
      <c r="AL1272" s="193">
        <f>+IFERROR(VLOOKUP($AF1272,'Limited Loss'!$F$5:$P$124,AL$3,FALSE),0)</f>
        <v>0</v>
      </c>
      <c r="AM1272" s="193">
        <f>+IFERROR(VLOOKUP($AF1272,'Limited Loss'!$F$5:$P$124,AM$3,FALSE),0)</f>
        <v>0</v>
      </c>
      <c r="AN1272" s="193">
        <f>+IFERROR(VLOOKUP($AF1272,'Limited Loss'!$F$5:$P$124,AN$3,FALSE),0)</f>
        <v>0</v>
      </c>
      <c r="AO1272" s="193">
        <f>+IFERROR(VLOOKUP($AF1272,'Limited Loss'!$F$5:$P$124,AO$3,FALSE),0)</f>
        <v>0</v>
      </c>
      <c r="AP1272" s="100">
        <f>+IFERROR(VLOOKUP($AF1272,'Limited Loss'!$F$5:$P$124,AP$3,FALSE),0)</f>
        <v>0</v>
      </c>
      <c r="AQ1272" s="353"/>
      <c r="AR1272" s="331">
        <f t="shared" si="172"/>
        <v>948</v>
      </c>
      <c r="AS1272" s="332">
        <f t="shared" si="172"/>
        <v>2016</v>
      </c>
      <c r="AT1272" s="349">
        <f t="shared" si="177"/>
        <v>0</v>
      </c>
      <c r="AU1272" s="349">
        <f t="shared" si="177"/>
        <v>579.22069999999997</v>
      </c>
      <c r="AV1272" s="349">
        <f t="shared" si="177"/>
        <v>173948.51809999999</v>
      </c>
      <c r="AW1272" s="349">
        <f t="shared" si="177"/>
        <v>69969.785599999988</v>
      </c>
      <c r="AX1272" s="350">
        <f t="shared" si="177"/>
        <v>6503.5370999999996</v>
      </c>
      <c r="AY1272" s="349">
        <f t="shared" si="177"/>
        <v>0</v>
      </c>
      <c r="AZ1272" s="349">
        <f t="shared" si="177"/>
        <v>145.62899999999999</v>
      </c>
      <c r="BA1272" s="349">
        <f t="shared" si="177"/>
        <v>98746.713399999993</v>
      </c>
      <c r="BB1272" s="349">
        <f t="shared" si="177"/>
        <v>67773.661300000007</v>
      </c>
      <c r="BC1272" s="349">
        <f t="shared" si="177"/>
        <v>13054.939200000001</v>
      </c>
      <c r="BD1272" s="350">
        <f t="shared" si="177"/>
        <v>10004.856</v>
      </c>
      <c r="BE1272" s="349">
        <f t="shared" si="174"/>
        <v>273420.08119999996</v>
      </c>
      <c r="BF1272" s="375">
        <f t="shared" si="175"/>
        <v>157301.92319999999</v>
      </c>
      <c r="BG1272" s="334">
        <f t="shared" si="176"/>
        <v>10004.856</v>
      </c>
    </row>
    <row r="1273" spans="1:59" x14ac:dyDescent="0.2">
      <c r="A1273" s="326" t="str">
        <f t="shared" si="173"/>
        <v>9482017</v>
      </c>
      <c r="B1273">
        <v>948</v>
      </c>
      <c r="C1273" s="327">
        <v>2017</v>
      </c>
      <c r="D1273" s="353">
        <f>+IFERROR(VLOOKUP($A1273,Data_Loss!$A$2:$V$1180,6,FALSE),0)</f>
        <v>0</v>
      </c>
      <c r="E1273" s="353">
        <f>+IFERROR(VLOOKUP($A1273,Data_Loss!$A$2:$V$1180,7,FALSE),0)</f>
        <v>0</v>
      </c>
      <c r="F1273" s="353">
        <f>+IFERROR(VLOOKUP($A1273,Data_Loss!$A$2:$V$1180,8,FALSE),0)</f>
        <v>0</v>
      </c>
      <c r="G1273" s="353">
        <f>+IFERROR(VLOOKUP($A1273,Data_Loss!$A$2:$V$1180,9,FALSE),0)</f>
        <v>0</v>
      </c>
      <c r="H1273" s="353">
        <f>+IFERROR(VLOOKUP($A1273,Data_Loss!$A$2:$V$1180,10,FALSE),0)</f>
        <v>1</v>
      </c>
      <c r="I1273" s="353">
        <f>+IFERROR(VLOOKUP($A1273,Data_Loss!$A$2:$V$1300,12,FALSE),0)</f>
        <v>0</v>
      </c>
      <c r="J1273" s="353">
        <f>+IFERROR(VLOOKUP($A1273,Data_Loss!$A$2:$V$1300,13,FALSE),0)</f>
        <v>0</v>
      </c>
      <c r="K1273" s="353">
        <f>+IFERROR(VLOOKUP($A1273,Data_Loss!$A$2:$V$1300,14,FALSE),0)</f>
        <v>0</v>
      </c>
      <c r="L1273" s="353">
        <f>+IFERROR(VLOOKUP($A1273,Data_Loss!$A$2:$V$1300,15,FALSE),0)</f>
        <v>0</v>
      </c>
      <c r="M1273" s="353">
        <f>+IFERROR(VLOOKUP($A1273,Data_Loss!$A$2:$V$1300,16,FALSE),0)</f>
        <v>35998</v>
      </c>
      <c r="N1273" s="353">
        <f>+IFERROR(VLOOKUP($A1273,Data_Loss!$A$2:$V$1300,17,FALSE),0)</f>
        <v>0</v>
      </c>
      <c r="O1273" s="353">
        <f>+IFERROR(VLOOKUP($A1273,Data_Loss!$A$2:$V$1300,18,FALSE),0)</f>
        <v>0</v>
      </c>
      <c r="P1273" s="353">
        <f>+IFERROR(VLOOKUP($A1273,Data_Loss!$A$2:$V$1300,19,FALSE),0)</f>
        <v>0</v>
      </c>
      <c r="Q1273" s="353">
        <f>+IFERROR(VLOOKUP($A1273,Data_Loss!$A$2:$V$1300,20,FALSE),0)</f>
        <v>0</v>
      </c>
      <c r="R1273" s="353">
        <f>+IFERROR(VLOOKUP($A1273,Data_Loss!$A$2:$V$1300,21,FALSE),0)</f>
        <v>42150</v>
      </c>
      <c r="S1273" s="353">
        <f>+IFERROR(VLOOKUP($A1273,Data_Loss!$A$2:$V$1300,22,FALSE),0)</f>
        <v>6618</v>
      </c>
      <c r="T1273" s="191">
        <f>+$I1273*'10k &amp; MO'!C$6+$J1273*'10k &amp; MO'!C$12+$K1273*'10k &amp; MO'!C$18+$L1273*'10k &amp; MO'!C$24+$M1273*'10k &amp; MO'!C$30</f>
        <v>0</v>
      </c>
      <c r="U1273" s="349">
        <f>+$I1273*'10k &amp; MO'!D$6+$J1273*'10k &amp; MO'!D$12+$K1273*'10k &amp; MO'!D$18+$L1273*'10k &amp; MO'!D$24+$M1273*'10k &amp; MO'!D$30</f>
        <v>32.398199999999996</v>
      </c>
      <c r="V1273" s="349">
        <f>+$I1273*'10k &amp; MO'!E$6+$J1273*'10k &amp; MO'!E$12+$K1273*'10k &amp; MO'!E$18+$L1273*'10k &amp; MO'!E$24+$M1273*'10k &amp; MO'!E$30</f>
        <v>14316.4046</v>
      </c>
      <c r="W1273" s="349">
        <f>+$I1273*'10k &amp; MO'!F$6+$J1273*'10k &amp; MO'!F$12+$K1273*'10k &amp; MO'!F$18+$L1273*'10k &amp; MO'!F$24+$M1273*'10k &amp; MO'!F$30</f>
        <v>6324.8486000000003</v>
      </c>
      <c r="X1273" s="349">
        <f>+$I1273*'10k &amp; MO'!G$6+$J1273*'10k &amp; MO'!G$12+$K1273*'10k &amp; MO'!G$18+$L1273*'10k &amp; MO'!G$24+$M1273*'10k &amp; MO'!G$30</f>
        <v>39327.815000000002</v>
      </c>
      <c r="Y1273" s="349">
        <f>+$N1273*'10k &amp; MO'!H$6+$O1273*'10k &amp; MO'!H$12+$P1273*'10k &amp; MO'!H$18+$Q1273*'10k &amp; MO'!H$24+$R1273*'10k &amp; MO'!H$30</f>
        <v>0</v>
      </c>
      <c r="Z1273" s="349">
        <f>+$N1273*'10k &amp; MO'!I$6+$O1273*'10k &amp; MO'!I$12+$P1273*'10k &amp; MO'!I$18+$Q1273*'10k &amp; MO'!I$24+$R1273*'10k &amp; MO'!I$30</f>
        <v>12.645</v>
      </c>
      <c r="AA1273" s="349">
        <f>+$N1273*'10k &amp; MO'!J$6+$O1273*'10k &amp; MO'!J$12+$P1273*'10k &amp; MO'!J$18+$Q1273*'10k &amp; MO'!J$24+$R1273*'10k &amp; MO'!J$30</f>
        <v>17197.199999999997</v>
      </c>
      <c r="AB1273" s="349">
        <f>+$N1273*'10k &amp; MO'!K$6+$O1273*'10k &amp; MO'!K$12+$P1273*'10k &amp; MO'!K$18+$Q1273*'10k &amp; MO'!K$24+$R1273*'10k &amp; MO'!K$30</f>
        <v>8674.4700000000012</v>
      </c>
      <c r="AC1273" s="349">
        <f>+$N1273*'10k &amp; MO'!L$6+$O1273*'10k &amp; MO'!L$12+$P1273*'10k &amp; MO'!L$18+$Q1273*'10k &amp; MO'!L$24+$R1273*'10k &amp; MO'!L$30</f>
        <v>61753.965000000004</v>
      </c>
      <c r="AD1273" s="350">
        <f>+S1273*'10k &amp; MO'!O$6</f>
        <v>8907.8280000000013</v>
      </c>
      <c r="AF1273" s="192" t="str">
        <f t="shared" si="171"/>
        <v>9482017</v>
      </c>
      <c r="AG1273" s="192">
        <f>+IFERROR(VLOOKUP($AF1273,'Limited Loss'!$F$5:$P$124,AG$3,FALSE),0)</f>
        <v>0</v>
      </c>
      <c r="AH1273" s="193">
        <f>+IFERROR(VLOOKUP($AF1273,'Limited Loss'!$F$5:$P$124,AH$3,FALSE),0)</f>
        <v>0</v>
      </c>
      <c r="AI1273" s="193">
        <f>+IFERROR(VLOOKUP($AF1273,'Limited Loss'!$F$5:$P$124,AI$3,FALSE),0)</f>
        <v>0</v>
      </c>
      <c r="AJ1273" s="193">
        <f>+IFERROR(VLOOKUP($AF1273,'Limited Loss'!$F$5:$P$124,AJ$3,FALSE),0)</f>
        <v>0</v>
      </c>
      <c r="AK1273" s="100">
        <f>+IFERROR(VLOOKUP($AF1273,'Limited Loss'!$F$5:$P$124,AK$3,FALSE),0)</f>
        <v>0</v>
      </c>
      <c r="AL1273" s="193">
        <f>+IFERROR(VLOOKUP($AF1273,'Limited Loss'!$F$5:$P$124,AL$3,FALSE),0)</f>
        <v>0</v>
      </c>
      <c r="AM1273" s="193">
        <f>+IFERROR(VLOOKUP($AF1273,'Limited Loss'!$F$5:$P$124,AM$3,FALSE),0)</f>
        <v>0</v>
      </c>
      <c r="AN1273" s="193">
        <f>+IFERROR(VLOOKUP($AF1273,'Limited Loss'!$F$5:$P$124,AN$3,FALSE),0)</f>
        <v>0</v>
      </c>
      <c r="AO1273" s="193">
        <f>+IFERROR(VLOOKUP($AF1273,'Limited Loss'!$F$5:$P$124,AO$3,FALSE),0)</f>
        <v>0</v>
      </c>
      <c r="AP1273" s="100">
        <f>+IFERROR(VLOOKUP($AF1273,'Limited Loss'!$F$5:$P$124,AP$3,FALSE),0)</f>
        <v>0</v>
      </c>
      <c r="AQ1273" s="353"/>
      <c r="AR1273" s="331">
        <f t="shared" si="172"/>
        <v>948</v>
      </c>
      <c r="AS1273" s="332">
        <f t="shared" si="172"/>
        <v>2017</v>
      </c>
      <c r="AT1273" s="349">
        <f t="shared" si="177"/>
        <v>0</v>
      </c>
      <c r="AU1273" s="349">
        <f t="shared" si="177"/>
        <v>32.398199999999996</v>
      </c>
      <c r="AV1273" s="349">
        <f t="shared" si="177"/>
        <v>14316.4046</v>
      </c>
      <c r="AW1273" s="349">
        <f t="shared" si="177"/>
        <v>6324.8486000000003</v>
      </c>
      <c r="AX1273" s="350">
        <f t="shared" si="177"/>
        <v>39327.815000000002</v>
      </c>
      <c r="AY1273" s="349">
        <f t="shared" si="177"/>
        <v>0</v>
      </c>
      <c r="AZ1273" s="349">
        <f t="shared" si="177"/>
        <v>12.645</v>
      </c>
      <c r="BA1273" s="349">
        <f t="shared" si="177"/>
        <v>17197.199999999997</v>
      </c>
      <c r="BB1273" s="349">
        <f t="shared" si="177"/>
        <v>8674.4700000000012</v>
      </c>
      <c r="BC1273" s="349">
        <f t="shared" si="177"/>
        <v>61753.965000000004</v>
      </c>
      <c r="BD1273" s="350">
        <f t="shared" si="177"/>
        <v>8907.8280000000013</v>
      </c>
      <c r="BE1273" s="349">
        <f t="shared" si="174"/>
        <v>31558.647799999999</v>
      </c>
      <c r="BF1273" s="375">
        <f t="shared" si="175"/>
        <v>116081.0986</v>
      </c>
      <c r="BG1273" s="334">
        <f t="shared" si="176"/>
        <v>8907.8280000000013</v>
      </c>
    </row>
    <row r="1274" spans="1:59" x14ac:dyDescent="0.2">
      <c r="A1274" s="326" t="str">
        <f t="shared" si="173"/>
        <v>9482018</v>
      </c>
      <c r="B1274">
        <v>948</v>
      </c>
      <c r="C1274" s="327">
        <v>2018</v>
      </c>
      <c r="D1274" s="353">
        <f>+IFERROR(VLOOKUP($A1274,Data_Loss!$A$2:$V$1180,6,FALSE),0)</f>
        <v>0</v>
      </c>
      <c r="E1274" s="353">
        <f>+IFERROR(VLOOKUP($A1274,Data_Loss!$A$2:$V$1180,7,FALSE),0)</f>
        <v>0</v>
      </c>
      <c r="F1274" s="353">
        <f>+IFERROR(VLOOKUP($A1274,Data_Loss!$A$2:$V$1180,8,FALSE),0)</f>
        <v>0</v>
      </c>
      <c r="G1274" s="353">
        <f>+IFERROR(VLOOKUP($A1274,Data_Loss!$A$2:$V$1180,9,FALSE),0)</f>
        <v>0</v>
      </c>
      <c r="H1274" s="353">
        <f>+IFERROR(VLOOKUP($A1274,Data_Loss!$A$2:$V$1180,10,FALSE),0)</f>
        <v>0</v>
      </c>
      <c r="I1274" s="353">
        <f>+IFERROR(VLOOKUP($A1274,Data_Loss!$A$2:$V$1300,12,FALSE),0)</f>
        <v>0</v>
      </c>
      <c r="J1274" s="353">
        <f>+IFERROR(VLOOKUP($A1274,Data_Loss!$A$2:$V$1300,13,FALSE),0)</f>
        <v>0</v>
      </c>
      <c r="K1274" s="353">
        <f>+IFERROR(VLOOKUP($A1274,Data_Loss!$A$2:$V$1300,14,FALSE),0)</f>
        <v>0</v>
      </c>
      <c r="L1274" s="353">
        <f>+IFERROR(VLOOKUP($A1274,Data_Loss!$A$2:$V$1300,15,FALSE),0)</f>
        <v>0</v>
      </c>
      <c r="M1274" s="353">
        <f>+IFERROR(VLOOKUP($A1274,Data_Loss!$A$2:$V$1300,16,FALSE),0)</f>
        <v>0</v>
      </c>
      <c r="N1274" s="353">
        <f>+IFERROR(VLOOKUP($A1274,Data_Loss!$A$2:$V$1300,17,FALSE),0)</f>
        <v>0</v>
      </c>
      <c r="O1274" s="353">
        <f>+IFERROR(VLOOKUP($A1274,Data_Loss!$A$2:$V$1300,18,FALSE),0)</f>
        <v>0</v>
      </c>
      <c r="P1274" s="353">
        <f>+IFERROR(VLOOKUP($A1274,Data_Loss!$A$2:$V$1300,19,FALSE),0)</f>
        <v>0</v>
      </c>
      <c r="Q1274" s="353">
        <f>+IFERROR(VLOOKUP($A1274,Data_Loss!$A$2:$V$1300,20,FALSE),0)</f>
        <v>0</v>
      </c>
      <c r="R1274" s="353">
        <f>+IFERROR(VLOOKUP($A1274,Data_Loss!$A$2:$V$1300,21,FALSE),0)</f>
        <v>0</v>
      </c>
      <c r="S1274" s="353">
        <f>+IFERROR(VLOOKUP($A1274,Data_Loss!$A$2:$V$1300,22,FALSE),0)</f>
        <v>6128</v>
      </c>
      <c r="T1274" s="191">
        <f>+$I1274*'10k &amp; MO'!C$7+$J1274*'10k &amp; MO'!C$13+$K1274*'10k &amp; MO'!C$19+$L1274*'10k &amp; MO'!C$25+$M1274*'10k &amp; MO'!C$31</f>
        <v>0</v>
      </c>
      <c r="U1274" s="349">
        <f>+$I1274*'10k &amp; MO'!D$7+$J1274*'10k &amp; MO'!D$13+$K1274*'10k &amp; MO'!D$19+$L1274*'10k &amp; MO'!D$25+$M1274*'10k &amp; MO'!D$31</f>
        <v>0</v>
      </c>
      <c r="V1274" s="349">
        <f>+$I1274*'10k &amp; MO'!E$7+$J1274*'10k &amp; MO'!E$13+$K1274*'10k &amp; MO'!E$19+$L1274*'10k &amp; MO'!E$25+$M1274*'10k &amp; MO'!E$31</f>
        <v>0</v>
      </c>
      <c r="W1274" s="349">
        <f>+$I1274*'10k &amp; MO'!F$7+$J1274*'10k &amp; MO'!F$13+$K1274*'10k &amp; MO'!F$19+$L1274*'10k &amp; MO'!F$25+$M1274*'10k &amp; MO'!F$31</f>
        <v>0</v>
      </c>
      <c r="X1274" s="349">
        <f>+$I1274*'10k &amp; MO'!G$7+$J1274*'10k &amp; MO'!G$13+$K1274*'10k &amp; MO'!G$19+$L1274*'10k &amp; MO'!G$25+$M1274*'10k &amp; MO'!G$31</f>
        <v>0</v>
      </c>
      <c r="Y1274" s="349">
        <f>+$N1274*'10k &amp; MO'!H$7+$O1274*'10k &amp; MO'!H$13+$P1274*'10k &amp; MO'!H$19+$Q1274*'10k &amp; MO'!H$25+$R1274*'10k &amp; MO'!H$31</f>
        <v>0</v>
      </c>
      <c r="Z1274" s="349">
        <f>+$N1274*'10k &amp; MO'!I$7+$O1274*'10k &amp; MO'!I$13+$P1274*'10k &amp; MO'!I$19+$Q1274*'10k &amp; MO'!I$25+$R1274*'10k &amp; MO'!I$31</f>
        <v>0</v>
      </c>
      <c r="AA1274" s="349">
        <f>+$N1274*'10k &amp; MO'!J$7+$O1274*'10k &amp; MO'!J$13+$P1274*'10k &amp; MO'!J$19+$Q1274*'10k &amp; MO'!J$25+$R1274*'10k &amp; MO'!J$31</f>
        <v>0</v>
      </c>
      <c r="AB1274" s="349">
        <f>+$N1274*'10k &amp; MO'!K$7+$O1274*'10k &amp; MO'!K$13+$P1274*'10k &amp; MO'!K$19+$Q1274*'10k &amp; MO'!K$25+$R1274*'10k &amp; MO'!K$31</f>
        <v>0</v>
      </c>
      <c r="AC1274" s="349">
        <f>+$N1274*'10k &amp; MO'!L$7+$O1274*'10k &amp; MO'!L$13+$P1274*'10k &amp; MO'!L$19+$Q1274*'10k &amp; MO'!L$25+$R1274*'10k &amp; MO'!L$31</f>
        <v>0</v>
      </c>
      <c r="AD1274" s="350">
        <f>+S1274*'10k &amp; MO'!O$7</f>
        <v>8125.7280000000001</v>
      </c>
      <c r="AF1274" s="192" t="str">
        <f t="shared" si="171"/>
        <v>9482018</v>
      </c>
      <c r="AG1274" s="192">
        <f>+IFERROR(VLOOKUP($AF1274,'Limited Loss'!$F$5:$P$124,AG$3,FALSE),0)</f>
        <v>0</v>
      </c>
      <c r="AH1274" s="193">
        <f>+IFERROR(VLOOKUP($AF1274,'Limited Loss'!$F$5:$P$124,AH$3,FALSE),0)</f>
        <v>0</v>
      </c>
      <c r="AI1274" s="193">
        <f>+IFERROR(VLOOKUP($AF1274,'Limited Loss'!$F$5:$P$124,AI$3,FALSE),0)</f>
        <v>0</v>
      </c>
      <c r="AJ1274" s="193">
        <f>+IFERROR(VLOOKUP($AF1274,'Limited Loss'!$F$5:$P$124,AJ$3,FALSE),0)</f>
        <v>0</v>
      </c>
      <c r="AK1274" s="100">
        <f>+IFERROR(VLOOKUP($AF1274,'Limited Loss'!$F$5:$P$124,AK$3,FALSE),0)</f>
        <v>0</v>
      </c>
      <c r="AL1274" s="193">
        <f>+IFERROR(VLOOKUP($AF1274,'Limited Loss'!$F$5:$P$124,AL$3,FALSE),0)</f>
        <v>0</v>
      </c>
      <c r="AM1274" s="193">
        <f>+IFERROR(VLOOKUP($AF1274,'Limited Loss'!$F$5:$P$124,AM$3,FALSE),0)</f>
        <v>0</v>
      </c>
      <c r="AN1274" s="193">
        <f>+IFERROR(VLOOKUP($AF1274,'Limited Loss'!$F$5:$P$124,AN$3,FALSE),0)</f>
        <v>0</v>
      </c>
      <c r="AO1274" s="193">
        <f>+IFERROR(VLOOKUP($AF1274,'Limited Loss'!$F$5:$P$124,AO$3,FALSE),0)</f>
        <v>0</v>
      </c>
      <c r="AP1274" s="100">
        <f>+IFERROR(VLOOKUP($AF1274,'Limited Loss'!$F$5:$P$124,AP$3,FALSE),0)</f>
        <v>0</v>
      </c>
      <c r="AQ1274" s="353"/>
      <c r="AR1274" s="331">
        <f t="shared" si="172"/>
        <v>948</v>
      </c>
      <c r="AS1274" s="332">
        <f t="shared" si="172"/>
        <v>2018</v>
      </c>
      <c r="AT1274" s="349">
        <f t="shared" si="177"/>
        <v>0</v>
      </c>
      <c r="AU1274" s="349">
        <f t="shared" si="177"/>
        <v>0</v>
      </c>
      <c r="AV1274" s="349">
        <f t="shared" si="177"/>
        <v>0</v>
      </c>
      <c r="AW1274" s="349">
        <f t="shared" si="177"/>
        <v>0</v>
      </c>
      <c r="AX1274" s="350">
        <f t="shared" si="177"/>
        <v>0</v>
      </c>
      <c r="AY1274" s="349">
        <f t="shared" si="177"/>
        <v>0</v>
      </c>
      <c r="AZ1274" s="349">
        <f t="shared" si="177"/>
        <v>0</v>
      </c>
      <c r="BA1274" s="349">
        <f t="shared" si="177"/>
        <v>0</v>
      </c>
      <c r="BB1274" s="349">
        <f t="shared" si="177"/>
        <v>0</v>
      </c>
      <c r="BC1274" s="349">
        <f t="shared" si="177"/>
        <v>0</v>
      </c>
      <c r="BD1274" s="350">
        <f t="shared" si="177"/>
        <v>8125.7280000000001</v>
      </c>
      <c r="BE1274" s="349">
        <f t="shared" si="174"/>
        <v>0</v>
      </c>
      <c r="BF1274" s="375">
        <f t="shared" si="175"/>
        <v>0</v>
      </c>
      <c r="BG1274" s="334">
        <f t="shared" si="176"/>
        <v>8125.7280000000001</v>
      </c>
    </row>
    <row r="1275" spans="1:59" x14ac:dyDescent="0.2">
      <c r="A1275" s="326" t="str">
        <f t="shared" si="173"/>
        <v>9492014</v>
      </c>
      <c r="B1275">
        <v>949</v>
      </c>
      <c r="C1275" s="327">
        <v>2014</v>
      </c>
      <c r="D1275" s="353">
        <f>+IFERROR(VLOOKUP($A1275,Data_Loss!$A$2:$V$1180,6,FALSE),0)</f>
        <v>0</v>
      </c>
      <c r="E1275" s="353">
        <f>+IFERROR(VLOOKUP($A1275,Data_Loss!$A$2:$V$1180,7,FALSE),0)</f>
        <v>0</v>
      </c>
      <c r="F1275" s="353">
        <f>+IFERROR(VLOOKUP($A1275,Data_Loss!$A$2:$V$1180,8,FALSE),0)</f>
        <v>0</v>
      </c>
      <c r="G1275" s="353">
        <f>+IFERROR(VLOOKUP($A1275,Data_Loss!$A$2:$V$1180,9,FALSE),0)</f>
        <v>0</v>
      </c>
      <c r="H1275" s="353">
        <f>+IFERROR(VLOOKUP($A1275,Data_Loss!$A$2:$V$1180,10,FALSE),0)</f>
        <v>1</v>
      </c>
      <c r="I1275" s="353">
        <f>+IFERROR(VLOOKUP($A1275,Data_Loss!$A$2:$V$1300,12,FALSE),0)</f>
        <v>0</v>
      </c>
      <c r="J1275" s="353">
        <f>+IFERROR(VLOOKUP($A1275,Data_Loss!$A$2:$V$1300,13,FALSE),0)</f>
        <v>0</v>
      </c>
      <c r="K1275" s="353">
        <f>+IFERROR(VLOOKUP($A1275,Data_Loss!$A$2:$V$1300,14,FALSE),0)</f>
        <v>0</v>
      </c>
      <c r="L1275" s="353">
        <f>+IFERROR(VLOOKUP($A1275,Data_Loss!$A$2:$V$1300,15,FALSE),0)</f>
        <v>0</v>
      </c>
      <c r="M1275" s="353">
        <f>+IFERROR(VLOOKUP($A1275,Data_Loss!$A$2:$V$1300,16,FALSE),0)</f>
        <v>60000</v>
      </c>
      <c r="N1275" s="353">
        <f>+IFERROR(VLOOKUP($A1275,Data_Loss!$A$2:$V$1300,17,FALSE),0)</f>
        <v>0</v>
      </c>
      <c r="O1275" s="353">
        <f>+IFERROR(VLOOKUP($A1275,Data_Loss!$A$2:$V$1300,18,FALSE),0)</f>
        <v>0</v>
      </c>
      <c r="P1275" s="353">
        <f>+IFERROR(VLOOKUP($A1275,Data_Loss!$A$2:$V$1300,19,FALSE),0)</f>
        <v>0</v>
      </c>
      <c r="Q1275" s="353">
        <f>+IFERROR(VLOOKUP($A1275,Data_Loss!$A$2:$V$1300,20,FALSE),0)</f>
        <v>0</v>
      </c>
      <c r="R1275" s="353">
        <f>+IFERROR(VLOOKUP($A1275,Data_Loss!$A$2:$V$1300,21,FALSE),0)</f>
        <v>2245</v>
      </c>
      <c r="S1275" s="353">
        <f>+IFERROR(VLOOKUP($A1275,Data_Loss!$A$2:$V$1300,22,FALSE),0)</f>
        <v>210</v>
      </c>
      <c r="T1275" s="191">
        <f>+$I1275*'10k &amp; MO'!C$3+$J1275*'10k &amp; MO'!C$9+$K1275*'10k &amp; MO'!C$15+$L1275*'10k &amp; MO'!C$21+$M1275*'10k &amp; MO'!C$27</f>
        <v>0</v>
      </c>
      <c r="U1275" s="349">
        <f>+$I1275*'10k &amp; MO'!D$3+$J1275*'10k &amp; MO'!D$9+$K1275*'10k &amp; MO'!D$15+$L1275*'10k &amp; MO'!D$21+$M1275*'10k &amp; MO'!D$27</f>
        <v>0</v>
      </c>
      <c r="V1275" s="349">
        <f>+$I1275*'10k &amp; MO'!E$3+$J1275*'10k &amp; MO'!E$9+$K1275*'10k &amp; MO'!E$15+$L1275*'10k &amp; MO'!E$21+$M1275*'10k &amp; MO'!E$27</f>
        <v>0</v>
      </c>
      <c r="W1275" s="349">
        <f>+$I1275*'10k &amp; MO'!F$3+$J1275*'10k &amp; MO'!F$9+$K1275*'10k &amp; MO'!F$15+$L1275*'10k &amp; MO'!F$21+$M1275*'10k &amp; MO'!F$27</f>
        <v>0</v>
      </c>
      <c r="X1275" s="349">
        <f>+$I1275*'10k &amp; MO'!G$3+$J1275*'10k &amp; MO'!G$9+$K1275*'10k &amp; MO'!G$15+$L1275*'10k &amp; MO'!G$21+$M1275*'10k &amp; MO'!G$27</f>
        <v>67920</v>
      </c>
      <c r="Y1275" s="349">
        <f>+$N1275*'10k &amp; MO'!H$3+$O1275*'10k &amp; MO'!H$9+$P1275*'10k &amp; MO'!H$15+$Q1275*'10k &amp; MO'!H$21+$R1275*'10k &amp; MO'!H$27</f>
        <v>0</v>
      </c>
      <c r="Z1275" s="349">
        <f>+$N1275*'10k &amp; MO'!I$3+$O1275*'10k &amp; MO'!I$9+$P1275*'10k &amp; MO'!I$15+$Q1275*'10k &amp; MO'!I$21+$R1275*'10k &amp; MO'!I$27</f>
        <v>0</v>
      </c>
      <c r="AA1275" s="349">
        <f>+$N1275*'10k &amp; MO'!J$3+$O1275*'10k &amp; MO'!J$9+$P1275*'10k &amp; MO'!J$15+$Q1275*'10k &amp; MO'!J$21+$R1275*'10k &amp; MO'!J$27</f>
        <v>0</v>
      </c>
      <c r="AB1275" s="349">
        <f>+$N1275*'10k &amp; MO'!K$3+$O1275*'10k &amp; MO'!K$9+$P1275*'10k &amp; MO'!K$15+$Q1275*'10k &amp; MO'!K$21+$R1275*'10k &amp; MO'!K$27</f>
        <v>0</v>
      </c>
      <c r="AC1275" s="349">
        <f>+$N1275*'10k &amp; MO'!L$3+$O1275*'10k &amp; MO'!L$9+$P1275*'10k &amp; MO'!L$15+$Q1275*'10k &amp; MO'!L$21+$R1275*'10k &amp; MO'!L$27</f>
        <v>3461.79</v>
      </c>
      <c r="AD1275" s="350">
        <f>+S1275*'10k &amp; MO'!O$3</f>
        <v>224.91</v>
      </c>
      <c r="AF1275" s="192" t="str">
        <f t="shared" si="171"/>
        <v>9492014</v>
      </c>
      <c r="AG1275" s="192">
        <f>+IFERROR(VLOOKUP($AF1275,'Limited Loss'!$F$5:$P$124,AG$3,FALSE),0)</f>
        <v>0</v>
      </c>
      <c r="AH1275" s="193">
        <f>+IFERROR(VLOOKUP($AF1275,'Limited Loss'!$F$5:$P$124,AH$3,FALSE),0)</f>
        <v>0</v>
      </c>
      <c r="AI1275" s="193">
        <f>+IFERROR(VLOOKUP($AF1275,'Limited Loss'!$F$5:$P$124,AI$3,FALSE),0)</f>
        <v>0</v>
      </c>
      <c r="AJ1275" s="193">
        <f>+IFERROR(VLOOKUP($AF1275,'Limited Loss'!$F$5:$P$124,AJ$3,FALSE),0)</f>
        <v>0</v>
      </c>
      <c r="AK1275" s="100">
        <f>+IFERROR(VLOOKUP($AF1275,'Limited Loss'!$F$5:$P$124,AK$3,FALSE),0)</f>
        <v>0</v>
      </c>
      <c r="AL1275" s="193">
        <f>+IFERROR(VLOOKUP($AF1275,'Limited Loss'!$F$5:$P$124,AL$3,FALSE),0)</f>
        <v>0</v>
      </c>
      <c r="AM1275" s="193">
        <f>+IFERROR(VLOOKUP($AF1275,'Limited Loss'!$F$5:$P$124,AM$3,FALSE),0)</f>
        <v>0</v>
      </c>
      <c r="AN1275" s="193">
        <f>+IFERROR(VLOOKUP($AF1275,'Limited Loss'!$F$5:$P$124,AN$3,FALSE),0)</f>
        <v>0</v>
      </c>
      <c r="AO1275" s="193">
        <f>+IFERROR(VLOOKUP($AF1275,'Limited Loss'!$F$5:$P$124,AO$3,FALSE),0)</f>
        <v>0</v>
      </c>
      <c r="AP1275" s="100">
        <f>+IFERROR(VLOOKUP($AF1275,'Limited Loss'!$F$5:$P$124,AP$3,FALSE),0)</f>
        <v>0</v>
      </c>
      <c r="AQ1275" s="353"/>
      <c r="AR1275" s="331">
        <f t="shared" si="172"/>
        <v>949</v>
      </c>
      <c r="AS1275" s="332">
        <f t="shared" si="172"/>
        <v>2014</v>
      </c>
      <c r="AT1275" s="349">
        <f t="shared" si="177"/>
        <v>0</v>
      </c>
      <c r="AU1275" s="349">
        <f t="shared" si="177"/>
        <v>0</v>
      </c>
      <c r="AV1275" s="349">
        <f t="shared" si="177"/>
        <v>0</v>
      </c>
      <c r="AW1275" s="349">
        <f t="shared" si="177"/>
        <v>0</v>
      </c>
      <c r="AX1275" s="350">
        <f t="shared" si="177"/>
        <v>67920</v>
      </c>
      <c r="AY1275" s="349">
        <f t="shared" si="177"/>
        <v>0</v>
      </c>
      <c r="AZ1275" s="349">
        <f t="shared" si="177"/>
        <v>0</v>
      </c>
      <c r="BA1275" s="349">
        <f t="shared" si="177"/>
        <v>0</v>
      </c>
      <c r="BB1275" s="349">
        <f t="shared" si="177"/>
        <v>0</v>
      </c>
      <c r="BC1275" s="349">
        <f t="shared" si="177"/>
        <v>3461.79</v>
      </c>
      <c r="BD1275" s="350">
        <f t="shared" si="177"/>
        <v>224.91</v>
      </c>
      <c r="BE1275" s="349">
        <f t="shared" si="174"/>
        <v>0</v>
      </c>
      <c r="BF1275" s="375">
        <f t="shared" si="175"/>
        <v>71381.789999999994</v>
      </c>
      <c r="BG1275" s="334">
        <f t="shared" si="176"/>
        <v>224.91</v>
      </c>
    </row>
    <row r="1276" spans="1:59" x14ac:dyDescent="0.2">
      <c r="A1276" s="326" t="str">
        <f t="shared" si="173"/>
        <v>9492015</v>
      </c>
      <c r="B1276">
        <v>949</v>
      </c>
      <c r="C1276" s="327">
        <v>2015</v>
      </c>
      <c r="D1276" s="353">
        <f>+IFERROR(VLOOKUP($A1276,Data_Loss!$A$2:$V$1180,6,FALSE),0)</f>
        <v>0</v>
      </c>
      <c r="E1276" s="353">
        <f>+IFERROR(VLOOKUP($A1276,Data_Loss!$A$2:$V$1180,7,FALSE),0)</f>
        <v>0</v>
      </c>
      <c r="F1276" s="353">
        <f>+IFERROR(VLOOKUP($A1276,Data_Loss!$A$2:$V$1180,8,FALSE),0)</f>
        <v>0</v>
      </c>
      <c r="G1276" s="353">
        <f>+IFERROR(VLOOKUP($A1276,Data_Loss!$A$2:$V$1180,9,FALSE),0)</f>
        <v>0</v>
      </c>
      <c r="H1276" s="353">
        <f>+IFERROR(VLOOKUP($A1276,Data_Loss!$A$2:$V$1180,10,FALSE),0)</f>
        <v>0</v>
      </c>
      <c r="I1276" s="353">
        <f>+IFERROR(VLOOKUP($A1276,Data_Loss!$A$2:$V$1300,12,FALSE),0)</f>
        <v>0</v>
      </c>
      <c r="J1276" s="353">
        <f>+IFERROR(VLOOKUP($A1276,Data_Loss!$A$2:$V$1300,13,FALSE),0)</f>
        <v>0</v>
      </c>
      <c r="K1276" s="353">
        <f>+IFERROR(VLOOKUP($A1276,Data_Loss!$A$2:$V$1300,14,FALSE),0)</f>
        <v>0</v>
      </c>
      <c r="L1276" s="353">
        <f>+IFERROR(VLOOKUP($A1276,Data_Loss!$A$2:$V$1300,15,FALSE),0)</f>
        <v>0</v>
      </c>
      <c r="M1276" s="353">
        <f>+IFERROR(VLOOKUP($A1276,Data_Loss!$A$2:$V$1300,16,FALSE),0)</f>
        <v>0</v>
      </c>
      <c r="N1276" s="353">
        <f>+IFERROR(VLOOKUP($A1276,Data_Loss!$A$2:$V$1300,17,FALSE),0)</f>
        <v>0</v>
      </c>
      <c r="O1276" s="353">
        <f>+IFERROR(VLOOKUP($A1276,Data_Loss!$A$2:$V$1300,18,FALSE),0)</f>
        <v>0</v>
      </c>
      <c r="P1276" s="353">
        <f>+IFERROR(VLOOKUP($A1276,Data_Loss!$A$2:$V$1300,19,FALSE),0)</f>
        <v>0</v>
      </c>
      <c r="Q1276" s="353">
        <f>+IFERROR(VLOOKUP($A1276,Data_Loss!$A$2:$V$1300,20,FALSE),0)</f>
        <v>0</v>
      </c>
      <c r="R1276" s="353">
        <f>+IFERROR(VLOOKUP($A1276,Data_Loss!$A$2:$V$1300,21,FALSE),0)</f>
        <v>0</v>
      </c>
      <c r="S1276" s="353">
        <f>+IFERROR(VLOOKUP($A1276,Data_Loss!$A$2:$V$1300,22,FALSE),0)</f>
        <v>0</v>
      </c>
      <c r="T1276" s="191">
        <f>+$I1276*'10k &amp; MO'!C$4+$J1276*'10k &amp; MO'!C$10+$K1276*'10k &amp; MO'!C$16+$L1276*'10k &amp; MO'!C$22+$M1276*'10k &amp; MO'!C$28</f>
        <v>0</v>
      </c>
      <c r="U1276" s="349">
        <f>+$I1276*'10k &amp; MO'!D$4+$J1276*'10k &amp; MO'!D$10+$K1276*'10k &amp; MO'!D$16+$L1276*'10k &amp; MO'!D$22+$M1276*'10k &amp; MO'!D$28</f>
        <v>0</v>
      </c>
      <c r="V1276" s="349">
        <f>+$I1276*'10k &amp; MO'!E$4+$J1276*'10k &amp; MO'!E$10+$K1276*'10k &amp; MO'!E$16+$L1276*'10k &amp; MO'!E$22+$M1276*'10k &amp; MO'!E$28</f>
        <v>0</v>
      </c>
      <c r="W1276" s="349">
        <f>+$I1276*'10k &amp; MO'!F$4+$J1276*'10k &amp; MO'!F$10+$K1276*'10k &amp; MO'!F$16+$L1276*'10k &amp; MO'!F$22+$M1276*'10k &amp; MO'!F$28</f>
        <v>0</v>
      </c>
      <c r="X1276" s="349">
        <f>+$I1276*'10k &amp; MO'!G$4+$J1276*'10k &amp; MO'!G$10+$K1276*'10k &amp; MO'!G$16+$L1276*'10k &amp; MO'!G$22+$M1276*'10k &amp; MO'!G$28</f>
        <v>0</v>
      </c>
      <c r="Y1276" s="349">
        <f>+$N1276*'10k &amp; MO'!H$4+$O1276*'10k &amp; MO'!H$10+$P1276*'10k &amp; MO'!H$16+$Q1276*'10k &amp; MO'!H$22+$R1276*'10k &amp; MO'!H$28</f>
        <v>0</v>
      </c>
      <c r="Z1276" s="349">
        <f>+$N1276*'10k &amp; MO'!I$4+$O1276*'10k &amp; MO'!I$10+$P1276*'10k &amp; MO'!I$16+$Q1276*'10k &amp; MO'!I$22+$R1276*'10k &amp; MO'!I$28</f>
        <v>0</v>
      </c>
      <c r="AA1276" s="349">
        <f>+$N1276*'10k &amp; MO'!J$4+$O1276*'10k &amp; MO'!J$10+$P1276*'10k &amp; MO'!J$16+$Q1276*'10k &amp; MO'!J$22+$R1276*'10k &amp; MO'!J$28</f>
        <v>0</v>
      </c>
      <c r="AB1276" s="349">
        <f>+$N1276*'10k &amp; MO'!K$4+$O1276*'10k &amp; MO'!K$10+$P1276*'10k &amp; MO'!K$16+$Q1276*'10k &amp; MO'!K$22+$R1276*'10k &amp; MO'!K$28</f>
        <v>0</v>
      </c>
      <c r="AC1276" s="349">
        <f>+$N1276*'10k &amp; MO'!L$4+$O1276*'10k &amp; MO'!L$10+$P1276*'10k &amp; MO'!L$16+$Q1276*'10k &amp; MO'!L$22+$R1276*'10k &amp; MO'!L$28</f>
        <v>0</v>
      </c>
      <c r="AD1276" s="350">
        <f>+S1276*'10k &amp; MO'!O$4</f>
        <v>0</v>
      </c>
      <c r="AF1276" s="192" t="str">
        <f t="shared" si="171"/>
        <v>9492015</v>
      </c>
      <c r="AG1276" s="192">
        <f>+IFERROR(VLOOKUP($AF1276,'Limited Loss'!$F$5:$P$124,AG$3,FALSE),0)</f>
        <v>0</v>
      </c>
      <c r="AH1276" s="193">
        <f>+IFERROR(VLOOKUP($AF1276,'Limited Loss'!$F$5:$P$124,AH$3,FALSE),0)</f>
        <v>0</v>
      </c>
      <c r="AI1276" s="193">
        <f>+IFERROR(VLOOKUP($AF1276,'Limited Loss'!$F$5:$P$124,AI$3,FALSE),0)</f>
        <v>0</v>
      </c>
      <c r="AJ1276" s="193">
        <f>+IFERROR(VLOOKUP($AF1276,'Limited Loss'!$F$5:$P$124,AJ$3,FALSE),0)</f>
        <v>0</v>
      </c>
      <c r="AK1276" s="100">
        <f>+IFERROR(VLOOKUP($AF1276,'Limited Loss'!$F$5:$P$124,AK$3,FALSE),0)</f>
        <v>0</v>
      </c>
      <c r="AL1276" s="193">
        <f>+IFERROR(VLOOKUP($AF1276,'Limited Loss'!$F$5:$P$124,AL$3,FALSE),0)</f>
        <v>0</v>
      </c>
      <c r="AM1276" s="193">
        <f>+IFERROR(VLOOKUP($AF1276,'Limited Loss'!$F$5:$P$124,AM$3,FALSE),0)</f>
        <v>0</v>
      </c>
      <c r="AN1276" s="193">
        <f>+IFERROR(VLOOKUP($AF1276,'Limited Loss'!$F$5:$P$124,AN$3,FALSE),0)</f>
        <v>0</v>
      </c>
      <c r="AO1276" s="193">
        <f>+IFERROR(VLOOKUP($AF1276,'Limited Loss'!$F$5:$P$124,AO$3,FALSE),0)</f>
        <v>0</v>
      </c>
      <c r="AP1276" s="100">
        <f>+IFERROR(VLOOKUP($AF1276,'Limited Loss'!$F$5:$P$124,AP$3,FALSE),0)</f>
        <v>0</v>
      </c>
      <c r="AQ1276" s="353"/>
      <c r="AR1276" s="331">
        <f t="shared" si="172"/>
        <v>949</v>
      </c>
      <c r="AS1276" s="332">
        <f t="shared" si="172"/>
        <v>2015</v>
      </c>
      <c r="AT1276" s="349">
        <f t="shared" si="177"/>
        <v>0</v>
      </c>
      <c r="AU1276" s="349">
        <f t="shared" si="177"/>
        <v>0</v>
      </c>
      <c r="AV1276" s="349">
        <f t="shared" si="177"/>
        <v>0</v>
      </c>
      <c r="AW1276" s="349">
        <f t="shared" si="177"/>
        <v>0</v>
      </c>
      <c r="AX1276" s="350">
        <f t="shared" si="177"/>
        <v>0</v>
      </c>
      <c r="AY1276" s="349">
        <f t="shared" si="177"/>
        <v>0</v>
      </c>
      <c r="AZ1276" s="349">
        <f t="shared" si="177"/>
        <v>0</v>
      </c>
      <c r="BA1276" s="349">
        <f t="shared" si="177"/>
        <v>0</v>
      </c>
      <c r="BB1276" s="349">
        <f t="shared" si="177"/>
        <v>0</v>
      </c>
      <c r="BC1276" s="349">
        <f t="shared" si="177"/>
        <v>0</v>
      </c>
      <c r="BD1276" s="350">
        <f t="shared" si="177"/>
        <v>0</v>
      </c>
      <c r="BE1276" s="349">
        <f t="shared" si="174"/>
        <v>0</v>
      </c>
      <c r="BF1276" s="375">
        <f t="shared" si="175"/>
        <v>0</v>
      </c>
      <c r="BG1276" s="334">
        <f t="shared" si="176"/>
        <v>0</v>
      </c>
    </row>
    <row r="1277" spans="1:59" x14ac:dyDescent="0.2">
      <c r="A1277" s="326" t="str">
        <f t="shared" si="173"/>
        <v>9492016</v>
      </c>
      <c r="B1277">
        <v>949</v>
      </c>
      <c r="C1277" s="327">
        <v>2016</v>
      </c>
      <c r="D1277" s="353">
        <f>+IFERROR(VLOOKUP($A1277,Data_Loss!$A$2:$V$1180,6,FALSE),0)</f>
        <v>0</v>
      </c>
      <c r="E1277" s="353">
        <f>+IFERROR(VLOOKUP($A1277,Data_Loss!$A$2:$V$1180,7,FALSE),0)</f>
        <v>0</v>
      </c>
      <c r="F1277" s="353">
        <f>+IFERROR(VLOOKUP($A1277,Data_Loss!$A$2:$V$1180,8,FALSE),0)</f>
        <v>0</v>
      </c>
      <c r="G1277" s="353">
        <f>+IFERROR(VLOOKUP($A1277,Data_Loss!$A$2:$V$1180,9,FALSE),0)</f>
        <v>0</v>
      </c>
      <c r="H1277" s="353">
        <f>+IFERROR(VLOOKUP($A1277,Data_Loss!$A$2:$V$1180,10,FALSE),0)</f>
        <v>1</v>
      </c>
      <c r="I1277" s="353">
        <f>+IFERROR(VLOOKUP($A1277,Data_Loss!$A$2:$V$1300,12,FALSE),0)</f>
        <v>0</v>
      </c>
      <c r="J1277" s="353">
        <f>+IFERROR(VLOOKUP($A1277,Data_Loss!$A$2:$V$1300,13,FALSE),0)</f>
        <v>0</v>
      </c>
      <c r="K1277" s="353">
        <f>+IFERROR(VLOOKUP($A1277,Data_Loss!$A$2:$V$1300,14,FALSE),0)</f>
        <v>0</v>
      </c>
      <c r="L1277" s="353">
        <f>+IFERROR(VLOOKUP($A1277,Data_Loss!$A$2:$V$1300,15,FALSE),0)</f>
        <v>0</v>
      </c>
      <c r="M1277" s="353">
        <f>+IFERROR(VLOOKUP($A1277,Data_Loss!$A$2:$V$1300,16,FALSE),0)</f>
        <v>2643</v>
      </c>
      <c r="N1277" s="353">
        <f>+IFERROR(VLOOKUP($A1277,Data_Loss!$A$2:$V$1300,17,FALSE),0)</f>
        <v>0</v>
      </c>
      <c r="O1277" s="353">
        <f>+IFERROR(VLOOKUP($A1277,Data_Loss!$A$2:$V$1300,18,FALSE),0)</f>
        <v>0</v>
      </c>
      <c r="P1277" s="353">
        <f>+IFERROR(VLOOKUP($A1277,Data_Loss!$A$2:$V$1300,19,FALSE),0)</f>
        <v>0</v>
      </c>
      <c r="Q1277" s="353">
        <f>+IFERROR(VLOOKUP($A1277,Data_Loss!$A$2:$V$1300,20,FALSE),0)</f>
        <v>0</v>
      </c>
      <c r="R1277" s="353">
        <f>+IFERROR(VLOOKUP($A1277,Data_Loss!$A$2:$V$1300,21,FALSE),0)</f>
        <v>2307</v>
      </c>
      <c r="S1277" s="353">
        <f>+IFERROR(VLOOKUP($A1277,Data_Loss!$A$2:$V$1300,22,FALSE),0)</f>
        <v>0</v>
      </c>
      <c r="T1277" s="191">
        <f>+$I1277*'10k &amp; MO'!C$5+$J1277*'10k &amp; MO'!C$11+$K1277*'10k &amp; MO'!C$17+$L1277*'10k &amp; MO'!C$23+$M1277*'10k &amp; MO'!C$29</f>
        <v>0</v>
      </c>
      <c r="U1277" s="349">
        <f>+$I1277*'10k &amp; MO'!D$5+$J1277*'10k &amp; MO'!D$11+$K1277*'10k &amp; MO'!D$17+$L1277*'10k &amp; MO'!D$23+$M1277*'10k &amp; MO'!D$29</f>
        <v>0</v>
      </c>
      <c r="V1277" s="349">
        <f>+$I1277*'10k &amp; MO'!E$5+$J1277*'10k &amp; MO'!E$11+$K1277*'10k &amp; MO'!E$17+$L1277*'10k &amp; MO'!E$23+$M1277*'10k &amp; MO'!E$29</f>
        <v>299.45189999999997</v>
      </c>
      <c r="W1277" s="349">
        <f>+$I1277*'10k &amp; MO'!F$5+$J1277*'10k &amp; MO'!F$11+$K1277*'10k &amp; MO'!F$17+$L1277*'10k &amp; MO'!F$23+$M1277*'10k &amp; MO'!F$29</f>
        <v>178.66679999999999</v>
      </c>
      <c r="X1277" s="349">
        <f>+$I1277*'10k &amp; MO'!G$5+$J1277*'10k &amp; MO'!G$11+$K1277*'10k &amp; MO'!G$17+$L1277*'10k &amp; MO'!G$23+$M1277*'10k &amp; MO'!G$29</f>
        <v>2750.8343999999997</v>
      </c>
      <c r="Y1277" s="349">
        <f>+$N1277*'10k &amp; MO'!H$5+$O1277*'10k &amp; MO'!H$11+$P1277*'10k &amp; MO'!H$17+$Q1277*'10k &amp; MO'!H$23+$R1277*'10k &amp; MO'!H$29</f>
        <v>0</v>
      </c>
      <c r="Z1277" s="349">
        <f>+$N1277*'10k &amp; MO'!I$5+$O1277*'10k &amp; MO'!I$11+$P1277*'10k &amp; MO'!I$17+$Q1277*'10k &amp; MO'!I$23+$R1277*'10k &amp; MO'!I$29</f>
        <v>0</v>
      </c>
      <c r="AA1277" s="349">
        <f>+$N1277*'10k &amp; MO'!J$5+$O1277*'10k &amp; MO'!J$11+$P1277*'10k &amp; MO'!J$17+$Q1277*'10k &amp; MO'!J$23+$R1277*'10k &amp; MO'!J$29</f>
        <v>204.6309</v>
      </c>
      <c r="AB1277" s="349">
        <f>+$N1277*'10k &amp; MO'!K$5+$O1277*'10k &amp; MO'!K$11+$P1277*'10k &amp; MO'!K$17+$Q1277*'10k &amp; MO'!K$23+$R1277*'10k &amp; MO'!K$29</f>
        <v>226.31670000000003</v>
      </c>
      <c r="AC1277" s="349">
        <f>+$N1277*'10k &amp; MO'!L$5+$O1277*'10k &amp; MO'!L$11+$P1277*'10k &amp; MO'!L$17+$Q1277*'10k &amp; MO'!L$23+$R1277*'10k &amp; MO'!L$29</f>
        <v>3477.1104</v>
      </c>
      <c r="AD1277" s="350">
        <f>+S1277*'10k &amp; MO'!O$5</f>
        <v>0</v>
      </c>
      <c r="AF1277" s="192" t="str">
        <f t="shared" si="171"/>
        <v>9492016</v>
      </c>
      <c r="AG1277" s="192">
        <f>+IFERROR(VLOOKUP($AF1277,'Limited Loss'!$F$5:$P$124,AG$3,FALSE),0)</f>
        <v>0</v>
      </c>
      <c r="AH1277" s="193">
        <f>+IFERROR(VLOOKUP($AF1277,'Limited Loss'!$F$5:$P$124,AH$3,FALSE),0)</f>
        <v>0</v>
      </c>
      <c r="AI1277" s="193">
        <f>+IFERROR(VLOOKUP($AF1277,'Limited Loss'!$F$5:$P$124,AI$3,FALSE),0)</f>
        <v>0</v>
      </c>
      <c r="AJ1277" s="193">
        <f>+IFERROR(VLOOKUP($AF1277,'Limited Loss'!$F$5:$P$124,AJ$3,FALSE),0)</f>
        <v>0</v>
      </c>
      <c r="AK1277" s="100">
        <f>+IFERROR(VLOOKUP($AF1277,'Limited Loss'!$F$5:$P$124,AK$3,FALSE),0)</f>
        <v>0</v>
      </c>
      <c r="AL1277" s="193">
        <f>+IFERROR(VLOOKUP($AF1277,'Limited Loss'!$F$5:$P$124,AL$3,FALSE),0)</f>
        <v>0</v>
      </c>
      <c r="AM1277" s="193">
        <f>+IFERROR(VLOOKUP($AF1277,'Limited Loss'!$F$5:$P$124,AM$3,FALSE),0)</f>
        <v>0</v>
      </c>
      <c r="AN1277" s="193">
        <f>+IFERROR(VLOOKUP($AF1277,'Limited Loss'!$F$5:$P$124,AN$3,FALSE),0)</f>
        <v>0</v>
      </c>
      <c r="AO1277" s="193">
        <f>+IFERROR(VLOOKUP($AF1277,'Limited Loss'!$F$5:$P$124,AO$3,FALSE),0)</f>
        <v>0</v>
      </c>
      <c r="AP1277" s="100">
        <f>+IFERROR(VLOOKUP($AF1277,'Limited Loss'!$F$5:$P$124,AP$3,FALSE),0)</f>
        <v>0</v>
      </c>
      <c r="AQ1277" s="353"/>
      <c r="AR1277" s="331">
        <f t="shared" si="172"/>
        <v>949</v>
      </c>
      <c r="AS1277" s="332">
        <f t="shared" si="172"/>
        <v>2016</v>
      </c>
      <c r="AT1277" s="349">
        <f t="shared" si="177"/>
        <v>0</v>
      </c>
      <c r="AU1277" s="349">
        <f t="shared" si="177"/>
        <v>0</v>
      </c>
      <c r="AV1277" s="349">
        <f t="shared" si="177"/>
        <v>299.45189999999997</v>
      </c>
      <c r="AW1277" s="349">
        <f t="shared" si="177"/>
        <v>178.66679999999999</v>
      </c>
      <c r="AX1277" s="350">
        <f t="shared" si="177"/>
        <v>2750.8343999999997</v>
      </c>
      <c r="AY1277" s="349">
        <f t="shared" si="177"/>
        <v>0</v>
      </c>
      <c r="AZ1277" s="349">
        <f t="shared" si="177"/>
        <v>0</v>
      </c>
      <c r="BA1277" s="349">
        <f t="shared" si="177"/>
        <v>204.6309</v>
      </c>
      <c r="BB1277" s="349">
        <f t="shared" si="177"/>
        <v>226.31670000000003</v>
      </c>
      <c r="BC1277" s="349">
        <f t="shared" si="177"/>
        <v>3477.1104</v>
      </c>
      <c r="BD1277" s="350">
        <f t="shared" si="177"/>
        <v>0</v>
      </c>
      <c r="BE1277" s="349">
        <f t="shared" si="174"/>
        <v>504.08279999999996</v>
      </c>
      <c r="BF1277" s="375">
        <f t="shared" si="175"/>
        <v>6632.9282999999996</v>
      </c>
      <c r="BG1277" s="334">
        <f t="shared" si="176"/>
        <v>0</v>
      </c>
    </row>
    <row r="1278" spans="1:59" x14ac:dyDescent="0.2">
      <c r="A1278" s="326" t="str">
        <f t="shared" si="173"/>
        <v>9492017</v>
      </c>
      <c r="B1278">
        <v>949</v>
      </c>
      <c r="C1278" s="327">
        <v>2017</v>
      </c>
      <c r="D1278" s="353">
        <f>+IFERROR(VLOOKUP($A1278,Data_Loss!$A$2:$V$1180,6,FALSE),0)</f>
        <v>0</v>
      </c>
      <c r="E1278" s="353">
        <f>+IFERROR(VLOOKUP($A1278,Data_Loss!$A$2:$V$1180,7,FALSE),0)</f>
        <v>0</v>
      </c>
      <c r="F1278" s="353">
        <f>+IFERROR(VLOOKUP($A1278,Data_Loss!$A$2:$V$1180,8,FALSE),0)</f>
        <v>0</v>
      </c>
      <c r="G1278" s="353">
        <f>+IFERROR(VLOOKUP($A1278,Data_Loss!$A$2:$V$1180,9,FALSE),0)</f>
        <v>1</v>
      </c>
      <c r="H1278" s="353">
        <f>+IFERROR(VLOOKUP($A1278,Data_Loss!$A$2:$V$1180,10,FALSE),0)</f>
        <v>0</v>
      </c>
      <c r="I1278" s="353">
        <f>+IFERROR(VLOOKUP($A1278,Data_Loss!$A$2:$V$1300,12,FALSE),0)</f>
        <v>0</v>
      </c>
      <c r="J1278" s="353">
        <f>+IFERROR(VLOOKUP($A1278,Data_Loss!$A$2:$V$1300,13,FALSE),0)</f>
        <v>0</v>
      </c>
      <c r="K1278" s="353">
        <f>+IFERROR(VLOOKUP($A1278,Data_Loss!$A$2:$V$1300,14,FALSE),0)</f>
        <v>0</v>
      </c>
      <c r="L1278" s="353">
        <f>+IFERROR(VLOOKUP($A1278,Data_Loss!$A$2:$V$1300,15,FALSE),0)</f>
        <v>25192</v>
      </c>
      <c r="M1278" s="353">
        <f>+IFERROR(VLOOKUP($A1278,Data_Loss!$A$2:$V$1300,16,FALSE),0)</f>
        <v>0</v>
      </c>
      <c r="N1278" s="353">
        <f>+IFERROR(VLOOKUP($A1278,Data_Loss!$A$2:$V$1300,17,FALSE),0)</f>
        <v>0</v>
      </c>
      <c r="O1278" s="353">
        <f>+IFERROR(VLOOKUP($A1278,Data_Loss!$A$2:$V$1300,18,FALSE),0)</f>
        <v>0</v>
      </c>
      <c r="P1278" s="353">
        <f>+IFERROR(VLOOKUP($A1278,Data_Loss!$A$2:$V$1300,19,FALSE),0)</f>
        <v>0</v>
      </c>
      <c r="Q1278" s="353">
        <f>+IFERROR(VLOOKUP($A1278,Data_Loss!$A$2:$V$1300,20,FALSE),0)</f>
        <v>16500</v>
      </c>
      <c r="R1278" s="353">
        <f>+IFERROR(VLOOKUP($A1278,Data_Loss!$A$2:$V$1300,21,FALSE),0)</f>
        <v>0</v>
      </c>
      <c r="S1278" s="353">
        <f>+IFERROR(VLOOKUP($A1278,Data_Loss!$A$2:$V$1300,22,FALSE),0)</f>
        <v>0</v>
      </c>
      <c r="T1278" s="191">
        <f>+$I1278*'10k &amp; MO'!C$6+$J1278*'10k &amp; MO'!C$12+$K1278*'10k &amp; MO'!C$18+$L1278*'10k &amp; MO'!C$24+$M1278*'10k &amp; MO'!C$30</f>
        <v>0</v>
      </c>
      <c r="U1278" s="349">
        <f>+$I1278*'10k &amp; MO'!D$6+$J1278*'10k &amp; MO'!D$12+$K1278*'10k &amp; MO'!D$18+$L1278*'10k &amp; MO'!D$24+$M1278*'10k &amp; MO'!D$30</f>
        <v>52.903199999999998</v>
      </c>
      <c r="V1278" s="349">
        <f>+$I1278*'10k &amp; MO'!E$6+$J1278*'10k &amp; MO'!E$12+$K1278*'10k &amp; MO'!E$18+$L1278*'10k &amp; MO'!E$24+$M1278*'10k &amp; MO'!E$30</f>
        <v>22100.941599999998</v>
      </c>
      <c r="W1278" s="349">
        <f>+$I1278*'10k &amp; MO'!F$6+$J1278*'10k &amp; MO'!F$12+$K1278*'10k &amp; MO'!F$18+$L1278*'10k &amp; MO'!F$24+$M1278*'10k &amp; MO'!F$30</f>
        <v>22662.7232</v>
      </c>
      <c r="X1278" s="349">
        <f>+$I1278*'10k &amp; MO'!G$6+$J1278*'10k &amp; MO'!G$12+$K1278*'10k &amp; MO'!G$18+$L1278*'10k &amp; MO'!G$24+$M1278*'10k &amp; MO'!G$30</f>
        <v>1904.5152</v>
      </c>
      <c r="Y1278" s="349">
        <f>+$N1278*'10k &amp; MO'!H$6+$O1278*'10k &amp; MO'!H$12+$P1278*'10k &amp; MO'!H$18+$Q1278*'10k &amp; MO'!H$24+$R1278*'10k &amp; MO'!H$30</f>
        <v>0</v>
      </c>
      <c r="Z1278" s="349">
        <f>+$N1278*'10k &amp; MO'!I$6+$O1278*'10k &amp; MO'!I$12+$P1278*'10k &amp; MO'!I$18+$Q1278*'10k &amp; MO'!I$24+$R1278*'10k &amp; MO'!I$30</f>
        <v>11.55</v>
      </c>
      <c r="AA1278" s="349">
        <f>+$N1278*'10k &amp; MO'!J$6+$O1278*'10k &amp; MO'!J$12+$P1278*'10k &amp; MO'!J$18+$Q1278*'10k &amp; MO'!J$24+$R1278*'10k &amp; MO'!J$30</f>
        <v>17062.650000000001</v>
      </c>
      <c r="AB1278" s="349">
        <f>+$N1278*'10k &amp; MO'!K$6+$O1278*'10k &amp; MO'!K$12+$P1278*'10k &amp; MO'!K$18+$Q1278*'10k &amp; MO'!K$24+$R1278*'10k &amp; MO'!K$30</f>
        <v>20811.45</v>
      </c>
      <c r="AC1278" s="349">
        <f>+$N1278*'10k &amp; MO'!L$6+$O1278*'10k &amp; MO'!L$12+$P1278*'10k &amp; MO'!L$18+$Q1278*'10k &amp; MO'!L$24+$R1278*'10k &amp; MO'!L$30</f>
        <v>1753.95</v>
      </c>
      <c r="AD1278" s="350">
        <f>+S1278*'10k &amp; MO'!O$6</f>
        <v>0</v>
      </c>
      <c r="AF1278" s="192" t="str">
        <f t="shared" si="171"/>
        <v>9492017</v>
      </c>
      <c r="AG1278" s="192">
        <f>+IFERROR(VLOOKUP($AF1278,'Limited Loss'!$F$5:$P$124,AG$3,FALSE),0)</f>
        <v>0</v>
      </c>
      <c r="AH1278" s="193">
        <f>+IFERROR(VLOOKUP($AF1278,'Limited Loss'!$F$5:$P$124,AH$3,FALSE),0)</f>
        <v>0</v>
      </c>
      <c r="AI1278" s="193">
        <f>+IFERROR(VLOOKUP($AF1278,'Limited Loss'!$F$5:$P$124,AI$3,FALSE),0)</f>
        <v>0</v>
      </c>
      <c r="AJ1278" s="193">
        <f>+IFERROR(VLOOKUP($AF1278,'Limited Loss'!$F$5:$P$124,AJ$3,FALSE),0)</f>
        <v>0</v>
      </c>
      <c r="AK1278" s="100">
        <f>+IFERROR(VLOOKUP($AF1278,'Limited Loss'!$F$5:$P$124,AK$3,FALSE),0)</f>
        <v>0</v>
      </c>
      <c r="AL1278" s="193">
        <f>+IFERROR(VLOOKUP($AF1278,'Limited Loss'!$F$5:$P$124,AL$3,FALSE),0)</f>
        <v>0</v>
      </c>
      <c r="AM1278" s="193">
        <f>+IFERROR(VLOOKUP($AF1278,'Limited Loss'!$F$5:$P$124,AM$3,FALSE),0)</f>
        <v>0</v>
      </c>
      <c r="AN1278" s="193">
        <f>+IFERROR(VLOOKUP($AF1278,'Limited Loss'!$F$5:$P$124,AN$3,FALSE),0)</f>
        <v>0</v>
      </c>
      <c r="AO1278" s="193">
        <f>+IFERROR(VLOOKUP($AF1278,'Limited Loss'!$F$5:$P$124,AO$3,FALSE),0)</f>
        <v>0</v>
      </c>
      <c r="AP1278" s="100">
        <f>+IFERROR(VLOOKUP($AF1278,'Limited Loss'!$F$5:$P$124,AP$3,FALSE),0)</f>
        <v>0</v>
      </c>
      <c r="AQ1278" s="353"/>
      <c r="AR1278" s="331">
        <f t="shared" si="172"/>
        <v>949</v>
      </c>
      <c r="AS1278" s="332">
        <f t="shared" si="172"/>
        <v>2017</v>
      </c>
      <c r="AT1278" s="349">
        <f t="shared" si="177"/>
        <v>0</v>
      </c>
      <c r="AU1278" s="349">
        <f t="shared" si="177"/>
        <v>52.903199999999998</v>
      </c>
      <c r="AV1278" s="349">
        <f t="shared" si="177"/>
        <v>22100.941599999998</v>
      </c>
      <c r="AW1278" s="349">
        <f t="shared" si="177"/>
        <v>22662.7232</v>
      </c>
      <c r="AX1278" s="350">
        <f t="shared" si="177"/>
        <v>1904.5152</v>
      </c>
      <c r="AY1278" s="349">
        <f t="shared" si="177"/>
        <v>0</v>
      </c>
      <c r="AZ1278" s="349">
        <f t="shared" si="177"/>
        <v>11.55</v>
      </c>
      <c r="BA1278" s="349">
        <f t="shared" si="177"/>
        <v>17062.650000000001</v>
      </c>
      <c r="BB1278" s="349">
        <f t="shared" si="177"/>
        <v>20811.45</v>
      </c>
      <c r="BC1278" s="349">
        <f t="shared" si="177"/>
        <v>1753.95</v>
      </c>
      <c r="BD1278" s="350">
        <f t="shared" si="177"/>
        <v>0</v>
      </c>
      <c r="BE1278" s="349">
        <f t="shared" si="174"/>
        <v>39228.044800000003</v>
      </c>
      <c r="BF1278" s="375">
        <f t="shared" si="175"/>
        <v>47132.638399999996</v>
      </c>
      <c r="BG1278" s="334">
        <f t="shared" si="176"/>
        <v>0</v>
      </c>
    </row>
    <row r="1279" spans="1:59" x14ac:dyDescent="0.2">
      <c r="A1279" s="326" t="str">
        <f t="shared" si="173"/>
        <v>9492018</v>
      </c>
      <c r="B1279">
        <v>949</v>
      </c>
      <c r="C1279" s="327">
        <v>2018</v>
      </c>
      <c r="D1279" s="353">
        <f>+IFERROR(VLOOKUP($A1279,Data_Loss!$A$2:$V$1180,6,FALSE),0)</f>
        <v>0</v>
      </c>
      <c r="E1279" s="353">
        <f>+IFERROR(VLOOKUP($A1279,Data_Loss!$A$2:$V$1180,7,FALSE),0)</f>
        <v>0</v>
      </c>
      <c r="F1279" s="353">
        <f>+IFERROR(VLOOKUP($A1279,Data_Loss!$A$2:$V$1180,8,FALSE),0)</f>
        <v>0</v>
      </c>
      <c r="G1279" s="353">
        <f>+IFERROR(VLOOKUP($A1279,Data_Loss!$A$2:$V$1180,9,FALSE),0)</f>
        <v>0</v>
      </c>
      <c r="H1279" s="353">
        <f>+IFERROR(VLOOKUP($A1279,Data_Loss!$A$2:$V$1180,10,FALSE),0)</f>
        <v>0</v>
      </c>
      <c r="I1279" s="353">
        <f>+IFERROR(VLOOKUP($A1279,Data_Loss!$A$2:$V$1300,12,FALSE),0)</f>
        <v>0</v>
      </c>
      <c r="J1279" s="353">
        <f>+IFERROR(VLOOKUP($A1279,Data_Loss!$A$2:$V$1300,13,FALSE),0)</f>
        <v>0</v>
      </c>
      <c r="K1279" s="353">
        <f>+IFERROR(VLOOKUP($A1279,Data_Loss!$A$2:$V$1300,14,FALSE),0)</f>
        <v>0</v>
      </c>
      <c r="L1279" s="353">
        <f>+IFERROR(VLOOKUP($A1279,Data_Loss!$A$2:$V$1300,15,FALSE),0)</f>
        <v>0</v>
      </c>
      <c r="M1279" s="353">
        <f>+IFERROR(VLOOKUP($A1279,Data_Loss!$A$2:$V$1300,16,FALSE),0)</f>
        <v>0</v>
      </c>
      <c r="N1279" s="353">
        <f>+IFERROR(VLOOKUP($A1279,Data_Loss!$A$2:$V$1300,17,FALSE),0)</f>
        <v>0</v>
      </c>
      <c r="O1279" s="353">
        <f>+IFERROR(VLOOKUP($A1279,Data_Loss!$A$2:$V$1300,18,FALSE),0)</f>
        <v>0</v>
      </c>
      <c r="P1279" s="353">
        <f>+IFERROR(VLOOKUP($A1279,Data_Loss!$A$2:$V$1300,19,FALSE),0)</f>
        <v>0</v>
      </c>
      <c r="Q1279" s="353">
        <f>+IFERROR(VLOOKUP($A1279,Data_Loss!$A$2:$V$1300,20,FALSE),0)</f>
        <v>0</v>
      </c>
      <c r="R1279" s="353">
        <f>+IFERROR(VLOOKUP($A1279,Data_Loss!$A$2:$V$1300,21,FALSE),0)</f>
        <v>0</v>
      </c>
      <c r="S1279" s="353">
        <f>+IFERROR(VLOOKUP($A1279,Data_Loss!$A$2:$V$1300,22,FALSE),0)</f>
        <v>0</v>
      </c>
      <c r="T1279" s="191">
        <f>+$I1279*'10k &amp; MO'!C$7+$J1279*'10k &amp; MO'!C$13+$K1279*'10k &amp; MO'!C$19+$L1279*'10k &amp; MO'!C$25+$M1279*'10k &amp; MO'!C$31</f>
        <v>0</v>
      </c>
      <c r="U1279" s="349">
        <f>+$I1279*'10k &amp; MO'!D$7+$J1279*'10k &amp; MO'!D$13+$K1279*'10k &amp; MO'!D$19+$L1279*'10k &amp; MO'!D$25+$M1279*'10k &amp; MO'!D$31</f>
        <v>0</v>
      </c>
      <c r="V1279" s="349">
        <f>+$I1279*'10k &amp; MO'!E$7+$J1279*'10k &amp; MO'!E$13+$K1279*'10k &amp; MO'!E$19+$L1279*'10k &amp; MO'!E$25+$M1279*'10k &amp; MO'!E$31</f>
        <v>0</v>
      </c>
      <c r="W1279" s="349">
        <f>+$I1279*'10k &amp; MO'!F$7+$J1279*'10k &amp; MO'!F$13+$K1279*'10k &amp; MO'!F$19+$L1279*'10k &amp; MO'!F$25+$M1279*'10k &amp; MO'!F$31</f>
        <v>0</v>
      </c>
      <c r="X1279" s="349">
        <f>+$I1279*'10k &amp; MO'!G$7+$J1279*'10k &amp; MO'!G$13+$K1279*'10k &amp; MO'!G$19+$L1279*'10k &amp; MO'!G$25+$M1279*'10k &amp; MO'!G$31</f>
        <v>0</v>
      </c>
      <c r="Y1279" s="349">
        <f>+$N1279*'10k &amp; MO'!H$7+$O1279*'10k &amp; MO'!H$13+$P1279*'10k &amp; MO'!H$19+$Q1279*'10k &amp; MO'!H$25+$R1279*'10k &amp; MO'!H$31</f>
        <v>0</v>
      </c>
      <c r="Z1279" s="349">
        <f>+$N1279*'10k &amp; MO'!I$7+$O1279*'10k &amp; MO'!I$13+$P1279*'10k &amp; MO'!I$19+$Q1279*'10k &amp; MO'!I$25+$R1279*'10k &amp; MO'!I$31</f>
        <v>0</v>
      </c>
      <c r="AA1279" s="349">
        <f>+$N1279*'10k &amp; MO'!J$7+$O1279*'10k &amp; MO'!J$13+$P1279*'10k &amp; MO'!J$19+$Q1279*'10k &amp; MO'!J$25+$R1279*'10k &amp; MO'!J$31</f>
        <v>0</v>
      </c>
      <c r="AB1279" s="349">
        <f>+$N1279*'10k &amp; MO'!K$7+$O1279*'10k &amp; MO'!K$13+$P1279*'10k &amp; MO'!K$19+$Q1279*'10k &amp; MO'!K$25+$R1279*'10k &amp; MO'!K$31</f>
        <v>0</v>
      </c>
      <c r="AC1279" s="349">
        <f>+$N1279*'10k &amp; MO'!L$7+$O1279*'10k &amp; MO'!L$13+$P1279*'10k &amp; MO'!L$19+$Q1279*'10k &amp; MO'!L$25+$R1279*'10k &amp; MO'!L$31</f>
        <v>0</v>
      </c>
      <c r="AD1279" s="350">
        <f>+S1279*'10k &amp; MO'!O$7</f>
        <v>0</v>
      </c>
      <c r="AF1279" s="192" t="str">
        <f t="shared" si="171"/>
        <v>9492018</v>
      </c>
      <c r="AG1279" s="192">
        <f>+IFERROR(VLOOKUP($AF1279,'Limited Loss'!$F$5:$P$124,AG$3,FALSE),0)</f>
        <v>0</v>
      </c>
      <c r="AH1279" s="193">
        <f>+IFERROR(VLOOKUP($AF1279,'Limited Loss'!$F$5:$P$124,AH$3,FALSE),0)</f>
        <v>0</v>
      </c>
      <c r="AI1279" s="193">
        <f>+IFERROR(VLOOKUP($AF1279,'Limited Loss'!$F$5:$P$124,AI$3,FALSE),0)</f>
        <v>0</v>
      </c>
      <c r="AJ1279" s="193">
        <f>+IFERROR(VLOOKUP($AF1279,'Limited Loss'!$F$5:$P$124,AJ$3,FALSE),0)</f>
        <v>0</v>
      </c>
      <c r="AK1279" s="100">
        <f>+IFERROR(VLOOKUP($AF1279,'Limited Loss'!$F$5:$P$124,AK$3,FALSE),0)</f>
        <v>0</v>
      </c>
      <c r="AL1279" s="193">
        <f>+IFERROR(VLOOKUP($AF1279,'Limited Loss'!$F$5:$P$124,AL$3,FALSE),0)</f>
        <v>0</v>
      </c>
      <c r="AM1279" s="193">
        <f>+IFERROR(VLOOKUP($AF1279,'Limited Loss'!$F$5:$P$124,AM$3,FALSE),0)</f>
        <v>0</v>
      </c>
      <c r="AN1279" s="193">
        <f>+IFERROR(VLOOKUP($AF1279,'Limited Loss'!$F$5:$P$124,AN$3,FALSE),0)</f>
        <v>0</v>
      </c>
      <c r="AO1279" s="193">
        <f>+IFERROR(VLOOKUP($AF1279,'Limited Loss'!$F$5:$P$124,AO$3,FALSE),0)</f>
        <v>0</v>
      </c>
      <c r="AP1279" s="100">
        <f>+IFERROR(VLOOKUP($AF1279,'Limited Loss'!$F$5:$P$124,AP$3,FALSE),0)</f>
        <v>0</v>
      </c>
      <c r="AQ1279" s="353"/>
      <c r="AR1279" s="331">
        <f t="shared" si="172"/>
        <v>949</v>
      </c>
      <c r="AS1279" s="332">
        <f t="shared" si="172"/>
        <v>2018</v>
      </c>
      <c r="AT1279" s="349">
        <f t="shared" si="177"/>
        <v>0</v>
      </c>
      <c r="AU1279" s="349">
        <f t="shared" si="177"/>
        <v>0</v>
      </c>
      <c r="AV1279" s="349">
        <f t="shared" si="177"/>
        <v>0</v>
      </c>
      <c r="AW1279" s="349">
        <f t="shared" si="177"/>
        <v>0</v>
      </c>
      <c r="AX1279" s="350">
        <f t="shared" si="177"/>
        <v>0</v>
      </c>
      <c r="AY1279" s="349">
        <f t="shared" si="177"/>
        <v>0</v>
      </c>
      <c r="AZ1279" s="349">
        <f t="shared" si="177"/>
        <v>0</v>
      </c>
      <c r="BA1279" s="349">
        <f t="shared" si="177"/>
        <v>0</v>
      </c>
      <c r="BB1279" s="349">
        <f t="shared" si="177"/>
        <v>0</v>
      </c>
      <c r="BC1279" s="349">
        <f t="shared" si="177"/>
        <v>0</v>
      </c>
      <c r="BD1279" s="350">
        <f t="shared" si="177"/>
        <v>0</v>
      </c>
      <c r="BE1279" s="349">
        <f t="shared" si="174"/>
        <v>0</v>
      </c>
      <c r="BF1279" s="375">
        <f t="shared" si="175"/>
        <v>0</v>
      </c>
      <c r="BG1279" s="334">
        <f t="shared" si="176"/>
        <v>0</v>
      </c>
    </row>
    <row r="1280" spans="1:59" x14ac:dyDescent="0.2">
      <c r="A1280" s="326" t="str">
        <f t="shared" si="173"/>
        <v>9512014</v>
      </c>
      <c r="B1280">
        <v>951</v>
      </c>
      <c r="C1280" s="327">
        <v>2014</v>
      </c>
      <c r="D1280" s="353">
        <f>+IFERROR(VLOOKUP($A1280,Data_Loss!$A$2:$V$1180,6,FALSE),0)</f>
        <v>1</v>
      </c>
      <c r="E1280" s="353">
        <f>+IFERROR(VLOOKUP($A1280,Data_Loss!$A$2:$V$1180,7,FALSE),0)</f>
        <v>0</v>
      </c>
      <c r="F1280" s="353">
        <f>+IFERROR(VLOOKUP($A1280,Data_Loss!$A$2:$V$1180,8,FALSE),0)</f>
        <v>4</v>
      </c>
      <c r="G1280" s="353">
        <f>+IFERROR(VLOOKUP($A1280,Data_Loss!$A$2:$V$1180,9,FALSE),0)</f>
        <v>20</v>
      </c>
      <c r="H1280" s="353">
        <f>+IFERROR(VLOOKUP($A1280,Data_Loss!$A$2:$V$1180,10,FALSE),0)</f>
        <v>18</v>
      </c>
      <c r="I1280" s="353">
        <f>+IFERROR(VLOOKUP($A1280,Data_Loss!$A$2:$V$1300,12,FALSE),0)</f>
        <v>196377</v>
      </c>
      <c r="J1280" s="353">
        <f>+IFERROR(VLOOKUP($A1280,Data_Loss!$A$2:$V$1300,13,FALSE),0)</f>
        <v>0</v>
      </c>
      <c r="K1280" s="353">
        <f>+IFERROR(VLOOKUP($A1280,Data_Loss!$A$2:$V$1300,14,FALSE),0)</f>
        <v>691603</v>
      </c>
      <c r="L1280" s="353">
        <f>+IFERROR(VLOOKUP($A1280,Data_Loss!$A$2:$V$1300,15,FALSE),0)</f>
        <v>343214</v>
      </c>
      <c r="M1280" s="353">
        <f>+IFERROR(VLOOKUP($A1280,Data_Loss!$A$2:$V$1300,16,FALSE),0)</f>
        <v>330334</v>
      </c>
      <c r="N1280" s="353">
        <f>+IFERROR(VLOOKUP($A1280,Data_Loss!$A$2:$V$1300,17,FALSE),0)</f>
        <v>0</v>
      </c>
      <c r="O1280" s="353">
        <f>+IFERROR(VLOOKUP($A1280,Data_Loss!$A$2:$V$1300,18,FALSE),0)</f>
        <v>0</v>
      </c>
      <c r="P1280" s="353">
        <f>+IFERROR(VLOOKUP($A1280,Data_Loss!$A$2:$V$1300,19,FALSE),0)</f>
        <v>450260</v>
      </c>
      <c r="Q1280" s="353">
        <f>+IFERROR(VLOOKUP($A1280,Data_Loss!$A$2:$V$1300,20,FALSE),0)</f>
        <v>367420</v>
      </c>
      <c r="R1280" s="353">
        <f>+IFERROR(VLOOKUP($A1280,Data_Loss!$A$2:$V$1300,21,FALSE),0)</f>
        <v>359882</v>
      </c>
      <c r="S1280" s="353">
        <f>+IFERROR(VLOOKUP($A1280,Data_Loss!$A$2:$V$1300,22,FALSE),0)</f>
        <v>325987</v>
      </c>
      <c r="T1280" s="191">
        <f>+$I1280*'10k &amp; MO'!C$3+$J1280*'10k &amp; MO'!C$9+$K1280*'10k &amp; MO'!C$15+$L1280*'10k &amp; MO'!C$21+$M1280*'10k &amp; MO'!C$27</f>
        <v>293190.86100000003</v>
      </c>
      <c r="U1280" s="349">
        <f>+$I1280*'10k &amp; MO'!D$3+$J1280*'10k &amp; MO'!D$9+$K1280*'10k &amp; MO'!D$15+$L1280*'10k &amp; MO'!D$21+$M1280*'10k &amp; MO'!D$27</f>
        <v>0</v>
      </c>
      <c r="V1280" s="349">
        <f>+$I1280*'10k &amp; MO'!E$3+$J1280*'10k &amp; MO'!E$9+$K1280*'10k &amp; MO'!E$15+$L1280*'10k &amp; MO'!E$21+$M1280*'10k &amp; MO'!E$27</f>
        <v>1040170.912</v>
      </c>
      <c r="W1280" s="349">
        <f>+$I1280*'10k &amp; MO'!F$3+$J1280*'10k &amp; MO'!F$9+$K1280*'10k &amp; MO'!F$15+$L1280*'10k &amp; MO'!F$21+$M1280*'10k &amp; MO'!F$27</f>
        <v>421810.00600000005</v>
      </c>
      <c r="X1280" s="349">
        <f>+$I1280*'10k &amp; MO'!G$3+$J1280*'10k &amp; MO'!G$9+$K1280*'10k &amp; MO'!G$15+$L1280*'10k &amp; MO'!G$21+$M1280*'10k &amp; MO'!G$27</f>
        <v>373938.08799999999</v>
      </c>
      <c r="Y1280" s="349">
        <f>+$N1280*'10k &amp; MO'!H$3+$O1280*'10k &amp; MO'!H$9+$P1280*'10k &amp; MO'!H$15+$Q1280*'10k &amp; MO'!H$21+$R1280*'10k &amp; MO'!H$27</f>
        <v>0</v>
      </c>
      <c r="Z1280" s="349">
        <f>+$N1280*'10k &amp; MO'!I$3+$O1280*'10k &amp; MO'!I$9+$P1280*'10k &amp; MO'!I$15+$Q1280*'10k &amp; MO'!I$21+$R1280*'10k &amp; MO'!I$27</f>
        <v>0</v>
      </c>
      <c r="AA1280" s="349">
        <f>+$N1280*'10k &amp; MO'!J$3+$O1280*'10k &amp; MO'!J$9+$P1280*'10k &amp; MO'!J$15+$Q1280*'10k &amp; MO'!J$21+$R1280*'10k &amp; MO'!J$27</f>
        <v>941493.66</v>
      </c>
      <c r="AB1280" s="349">
        <f>+$N1280*'10k &amp; MO'!K$3+$O1280*'10k &amp; MO'!K$9+$P1280*'10k &amp; MO'!K$15+$Q1280*'10k &amp; MO'!K$21+$R1280*'10k &amp; MO'!K$27</f>
        <v>514755.42</v>
      </c>
      <c r="AC1280" s="349">
        <f>+$N1280*'10k &amp; MO'!L$3+$O1280*'10k &amp; MO'!L$9+$P1280*'10k &amp; MO'!L$15+$Q1280*'10k &amp; MO'!L$21+$R1280*'10k &amp; MO'!L$27</f>
        <v>554938.04399999999</v>
      </c>
      <c r="AD1280" s="350">
        <f>+S1280*'10k &amp; MO'!O$3</f>
        <v>349132.07699999999</v>
      </c>
      <c r="AF1280" s="192" t="str">
        <f t="shared" si="171"/>
        <v>9512014</v>
      </c>
      <c r="AG1280" s="192">
        <f>+IFERROR(VLOOKUP($AF1280,'Limited Loss'!$F$5:$P$124,AG$3,FALSE),0)</f>
        <v>0</v>
      </c>
      <c r="AH1280" s="193">
        <f>+IFERROR(VLOOKUP($AF1280,'Limited Loss'!$F$5:$P$124,AH$3,FALSE),0)</f>
        <v>0</v>
      </c>
      <c r="AI1280" s="193">
        <f>+IFERROR(VLOOKUP($AF1280,'Limited Loss'!$F$5:$P$124,AI$3,FALSE),0)</f>
        <v>0</v>
      </c>
      <c r="AJ1280" s="193">
        <f>+IFERROR(VLOOKUP($AF1280,'Limited Loss'!$F$5:$P$124,AJ$3,FALSE),0)</f>
        <v>0</v>
      </c>
      <c r="AK1280" s="100">
        <f>+IFERROR(VLOOKUP($AF1280,'Limited Loss'!$F$5:$P$124,AK$3,FALSE),0)</f>
        <v>0</v>
      </c>
      <c r="AL1280" s="193">
        <f>+IFERROR(VLOOKUP($AF1280,'Limited Loss'!$F$5:$P$124,AL$3,FALSE),0)</f>
        <v>0</v>
      </c>
      <c r="AM1280" s="193">
        <f>+IFERROR(VLOOKUP($AF1280,'Limited Loss'!$F$5:$P$124,AM$3,FALSE),0)</f>
        <v>0</v>
      </c>
      <c r="AN1280" s="193">
        <f>+IFERROR(VLOOKUP($AF1280,'Limited Loss'!$F$5:$P$124,AN$3,FALSE),0)</f>
        <v>0</v>
      </c>
      <c r="AO1280" s="193">
        <f>+IFERROR(VLOOKUP($AF1280,'Limited Loss'!$F$5:$P$124,AO$3,FALSE),0)</f>
        <v>0</v>
      </c>
      <c r="AP1280" s="100">
        <f>+IFERROR(VLOOKUP($AF1280,'Limited Loss'!$F$5:$P$124,AP$3,FALSE),0)</f>
        <v>0</v>
      </c>
      <c r="AQ1280" s="353"/>
      <c r="AR1280" s="331">
        <f t="shared" si="172"/>
        <v>951</v>
      </c>
      <c r="AS1280" s="332">
        <f t="shared" si="172"/>
        <v>2014</v>
      </c>
      <c r="AT1280" s="349">
        <f t="shared" si="177"/>
        <v>293190.86100000003</v>
      </c>
      <c r="AU1280" s="349">
        <f t="shared" si="177"/>
        <v>0</v>
      </c>
      <c r="AV1280" s="349">
        <f t="shared" si="177"/>
        <v>1040170.912</v>
      </c>
      <c r="AW1280" s="349">
        <f t="shared" si="177"/>
        <v>421810.00600000005</v>
      </c>
      <c r="AX1280" s="350">
        <f t="shared" si="177"/>
        <v>373938.08799999999</v>
      </c>
      <c r="AY1280" s="349">
        <f t="shared" si="177"/>
        <v>0</v>
      </c>
      <c r="AZ1280" s="349">
        <f t="shared" si="177"/>
        <v>0</v>
      </c>
      <c r="BA1280" s="349">
        <f t="shared" si="177"/>
        <v>941493.66</v>
      </c>
      <c r="BB1280" s="349">
        <f t="shared" si="177"/>
        <v>514755.42</v>
      </c>
      <c r="BC1280" s="349">
        <f t="shared" si="177"/>
        <v>554938.04399999999</v>
      </c>
      <c r="BD1280" s="350">
        <f t="shared" si="177"/>
        <v>349132.07699999999</v>
      </c>
      <c r="BE1280" s="349">
        <f t="shared" si="174"/>
        <v>2274855.4330000002</v>
      </c>
      <c r="BF1280" s="375">
        <f t="shared" si="175"/>
        <v>1865441.558</v>
      </c>
      <c r="BG1280" s="334">
        <f t="shared" si="176"/>
        <v>349132.07699999999</v>
      </c>
    </row>
    <row r="1281" spans="1:59" x14ac:dyDescent="0.2">
      <c r="A1281" s="326" t="str">
        <f t="shared" si="173"/>
        <v>9512015</v>
      </c>
      <c r="B1281">
        <v>951</v>
      </c>
      <c r="C1281" s="327">
        <v>2015</v>
      </c>
      <c r="D1281" s="353">
        <f>+IFERROR(VLOOKUP($A1281,Data_Loss!$A$2:$V$1180,6,FALSE),0)</f>
        <v>0</v>
      </c>
      <c r="E1281" s="353">
        <f>+IFERROR(VLOOKUP($A1281,Data_Loss!$A$2:$V$1180,7,FALSE),0)</f>
        <v>0</v>
      </c>
      <c r="F1281" s="353">
        <f>+IFERROR(VLOOKUP($A1281,Data_Loss!$A$2:$V$1180,8,FALSE),0)</f>
        <v>5</v>
      </c>
      <c r="G1281" s="353">
        <f>+IFERROR(VLOOKUP($A1281,Data_Loss!$A$2:$V$1180,9,FALSE),0)</f>
        <v>19</v>
      </c>
      <c r="H1281" s="353">
        <f>+IFERROR(VLOOKUP($A1281,Data_Loss!$A$2:$V$1180,10,FALSE),0)</f>
        <v>26</v>
      </c>
      <c r="I1281" s="353">
        <f>+IFERROR(VLOOKUP($A1281,Data_Loss!$A$2:$V$1300,12,FALSE),0)</f>
        <v>0</v>
      </c>
      <c r="J1281" s="353">
        <f>+IFERROR(VLOOKUP($A1281,Data_Loss!$A$2:$V$1300,13,FALSE),0)</f>
        <v>0</v>
      </c>
      <c r="K1281" s="353">
        <f>+IFERROR(VLOOKUP($A1281,Data_Loss!$A$2:$V$1300,14,FALSE),0)</f>
        <v>720520</v>
      </c>
      <c r="L1281" s="353">
        <f>+IFERROR(VLOOKUP($A1281,Data_Loss!$A$2:$V$1300,15,FALSE),0)</f>
        <v>369248</v>
      </c>
      <c r="M1281" s="353">
        <f>+IFERROR(VLOOKUP($A1281,Data_Loss!$A$2:$V$1300,16,FALSE),0)</f>
        <v>57861</v>
      </c>
      <c r="N1281" s="353">
        <f>+IFERROR(VLOOKUP($A1281,Data_Loss!$A$2:$V$1300,17,FALSE),0)</f>
        <v>0</v>
      </c>
      <c r="O1281" s="353">
        <f>+IFERROR(VLOOKUP($A1281,Data_Loss!$A$2:$V$1300,18,FALSE),0)</f>
        <v>0</v>
      </c>
      <c r="P1281" s="353">
        <f>+IFERROR(VLOOKUP($A1281,Data_Loss!$A$2:$V$1300,19,FALSE),0)</f>
        <v>543490</v>
      </c>
      <c r="Q1281" s="353">
        <f>+IFERROR(VLOOKUP($A1281,Data_Loss!$A$2:$V$1300,20,FALSE),0)</f>
        <v>449268</v>
      </c>
      <c r="R1281" s="353">
        <f>+IFERROR(VLOOKUP($A1281,Data_Loss!$A$2:$V$1300,21,FALSE),0)</f>
        <v>162881</v>
      </c>
      <c r="S1281" s="353">
        <f>+IFERROR(VLOOKUP($A1281,Data_Loss!$A$2:$V$1300,22,FALSE),0)</f>
        <v>123506</v>
      </c>
      <c r="T1281" s="191">
        <f>+$I1281*'10k &amp; MO'!C$4+$J1281*'10k &amp; MO'!C$10+$K1281*'10k &amp; MO'!C$16+$L1281*'10k &amp; MO'!C$22+$M1281*'10k &amp; MO'!C$28</f>
        <v>0</v>
      </c>
      <c r="U1281" s="349">
        <f>+$I1281*'10k &amp; MO'!D$4+$J1281*'10k &amp; MO'!D$10+$K1281*'10k &amp; MO'!D$16+$L1281*'10k &amp; MO'!D$22+$M1281*'10k &amp; MO'!D$28</f>
        <v>0</v>
      </c>
      <c r="V1281" s="349">
        <f>+$I1281*'10k &amp; MO'!E$4+$J1281*'10k &amp; MO'!E$10+$K1281*'10k &amp; MO'!E$16+$L1281*'10k &amp; MO'!E$22+$M1281*'10k &amp; MO'!E$28</f>
        <v>1320632.5669999998</v>
      </c>
      <c r="W1281" s="349">
        <f>+$I1281*'10k &amp; MO'!F$4+$J1281*'10k &amp; MO'!F$10+$K1281*'10k &amp; MO'!F$16+$L1281*'10k &amp; MO'!F$22+$M1281*'10k &amp; MO'!F$28</f>
        <v>413015.70689999999</v>
      </c>
      <c r="X1281" s="349">
        <f>+$I1281*'10k &amp; MO'!G$4+$J1281*'10k &amp; MO'!G$10+$K1281*'10k &amp; MO'!G$16+$L1281*'10k &amp; MO'!G$22+$M1281*'10k &amp; MO'!G$28</f>
        <v>73292.229599999991</v>
      </c>
      <c r="Y1281" s="349">
        <f>+$N1281*'10k &amp; MO'!H$4+$O1281*'10k &amp; MO'!H$10+$P1281*'10k &amp; MO'!H$16+$Q1281*'10k &amp; MO'!H$22+$R1281*'10k &amp; MO'!H$28</f>
        <v>0</v>
      </c>
      <c r="Z1281" s="349">
        <f>+$N1281*'10k &amp; MO'!I$4+$O1281*'10k &amp; MO'!I$10+$P1281*'10k &amp; MO'!I$16+$Q1281*'10k &amp; MO'!I$22+$R1281*'10k &amp; MO'!I$28</f>
        <v>0</v>
      </c>
      <c r="AA1281" s="349">
        <f>+$N1281*'10k &amp; MO'!J$4+$O1281*'10k &amp; MO'!J$10+$P1281*'10k &amp; MO'!J$16+$Q1281*'10k &amp; MO'!J$22+$R1281*'10k &amp; MO'!J$28</f>
        <v>1601191.1950000001</v>
      </c>
      <c r="AB1281" s="349">
        <f>+$N1281*'10k &amp; MO'!K$4+$O1281*'10k &amp; MO'!K$10+$P1281*'10k &amp; MO'!K$16+$Q1281*'10k &amp; MO'!K$22+$R1281*'10k &amp; MO'!K$28</f>
        <v>715252.65249999997</v>
      </c>
      <c r="AC1281" s="349">
        <f>+$N1281*'10k &amp; MO'!L$4+$O1281*'10k &amp; MO'!L$10+$P1281*'10k &amp; MO'!L$16+$Q1281*'10k &amp; MO'!L$22+$R1281*'10k &amp; MO'!L$28</f>
        <v>252286.82740000001</v>
      </c>
      <c r="AD1281" s="350">
        <f>+S1281*'10k &amp; MO'!O$4</f>
        <v>149689.272</v>
      </c>
      <c r="AF1281" s="192" t="str">
        <f t="shared" si="171"/>
        <v>9512015</v>
      </c>
      <c r="AG1281" s="192">
        <f>+IFERROR(VLOOKUP($AF1281,'Limited Loss'!$F$5:$P$124,AG$3,FALSE),0)</f>
        <v>0</v>
      </c>
      <c r="AH1281" s="193">
        <f>+IFERROR(VLOOKUP($AF1281,'Limited Loss'!$F$5:$P$124,AH$3,FALSE),0)</f>
        <v>0</v>
      </c>
      <c r="AI1281" s="193">
        <f>+IFERROR(VLOOKUP($AF1281,'Limited Loss'!$F$5:$P$124,AI$3,FALSE),0)</f>
        <v>0</v>
      </c>
      <c r="AJ1281" s="193">
        <f>+IFERROR(VLOOKUP($AF1281,'Limited Loss'!$F$5:$P$124,AJ$3,FALSE),0)</f>
        <v>0</v>
      </c>
      <c r="AK1281" s="100">
        <f>+IFERROR(VLOOKUP($AF1281,'Limited Loss'!$F$5:$P$124,AK$3,FALSE),0)</f>
        <v>0</v>
      </c>
      <c r="AL1281" s="193">
        <f>+IFERROR(VLOOKUP($AF1281,'Limited Loss'!$F$5:$P$124,AL$3,FALSE),0)</f>
        <v>0</v>
      </c>
      <c r="AM1281" s="193">
        <f>+IFERROR(VLOOKUP($AF1281,'Limited Loss'!$F$5:$P$124,AM$3,FALSE),0)</f>
        <v>0</v>
      </c>
      <c r="AN1281" s="193">
        <f>+IFERROR(VLOOKUP($AF1281,'Limited Loss'!$F$5:$P$124,AN$3,FALSE),0)</f>
        <v>0</v>
      </c>
      <c r="AO1281" s="193">
        <f>+IFERROR(VLOOKUP($AF1281,'Limited Loss'!$F$5:$P$124,AO$3,FALSE),0)</f>
        <v>0</v>
      </c>
      <c r="AP1281" s="100">
        <f>+IFERROR(VLOOKUP($AF1281,'Limited Loss'!$F$5:$P$124,AP$3,FALSE),0)</f>
        <v>0</v>
      </c>
      <c r="AQ1281" s="353"/>
      <c r="AR1281" s="331">
        <f t="shared" si="172"/>
        <v>951</v>
      </c>
      <c r="AS1281" s="332">
        <f t="shared" si="172"/>
        <v>2015</v>
      </c>
      <c r="AT1281" s="349">
        <f t="shared" si="177"/>
        <v>0</v>
      </c>
      <c r="AU1281" s="349">
        <f t="shared" si="177"/>
        <v>0</v>
      </c>
      <c r="AV1281" s="349">
        <f t="shared" si="177"/>
        <v>1320632.5669999998</v>
      </c>
      <c r="AW1281" s="349">
        <f t="shared" si="177"/>
        <v>413015.70689999999</v>
      </c>
      <c r="AX1281" s="350">
        <f t="shared" si="177"/>
        <v>73292.229599999991</v>
      </c>
      <c r="AY1281" s="349">
        <f t="shared" si="177"/>
        <v>0</v>
      </c>
      <c r="AZ1281" s="349">
        <f t="shared" si="177"/>
        <v>0</v>
      </c>
      <c r="BA1281" s="349">
        <f t="shared" si="177"/>
        <v>1601191.1950000001</v>
      </c>
      <c r="BB1281" s="349">
        <f t="shared" si="177"/>
        <v>715252.65249999997</v>
      </c>
      <c r="BC1281" s="349">
        <f t="shared" si="177"/>
        <v>252286.82740000001</v>
      </c>
      <c r="BD1281" s="350">
        <f t="shared" si="177"/>
        <v>149689.272</v>
      </c>
      <c r="BE1281" s="349">
        <f t="shared" si="174"/>
        <v>2921823.7620000001</v>
      </c>
      <c r="BF1281" s="375">
        <f t="shared" si="175"/>
        <v>1453847.4164</v>
      </c>
      <c r="BG1281" s="334">
        <f t="shared" si="176"/>
        <v>149689.272</v>
      </c>
    </row>
    <row r="1282" spans="1:59" x14ac:dyDescent="0.2">
      <c r="A1282" s="326" t="str">
        <f t="shared" si="173"/>
        <v>9512016</v>
      </c>
      <c r="B1282">
        <v>951</v>
      </c>
      <c r="C1282" s="327">
        <v>2016</v>
      </c>
      <c r="D1282" s="353">
        <f>+IFERROR(VLOOKUP($A1282,Data_Loss!$A$2:$V$1180,6,FALSE),0)</f>
        <v>0</v>
      </c>
      <c r="E1282" s="353">
        <f>+IFERROR(VLOOKUP($A1282,Data_Loss!$A$2:$V$1180,7,FALSE),0)</f>
        <v>0</v>
      </c>
      <c r="F1282" s="353">
        <f>+IFERROR(VLOOKUP($A1282,Data_Loss!$A$2:$V$1180,8,FALSE),0)</f>
        <v>6</v>
      </c>
      <c r="G1282" s="353">
        <f>+IFERROR(VLOOKUP($A1282,Data_Loss!$A$2:$V$1180,9,FALSE),0)</f>
        <v>12</v>
      </c>
      <c r="H1282" s="353">
        <f>+IFERROR(VLOOKUP($A1282,Data_Loss!$A$2:$V$1180,10,FALSE),0)</f>
        <v>24</v>
      </c>
      <c r="I1282" s="353">
        <f>+IFERROR(VLOOKUP($A1282,Data_Loss!$A$2:$V$1300,12,FALSE),0)</f>
        <v>0</v>
      </c>
      <c r="J1282" s="353">
        <f>+IFERROR(VLOOKUP($A1282,Data_Loss!$A$2:$V$1300,13,FALSE),0)</f>
        <v>0</v>
      </c>
      <c r="K1282" s="353">
        <f>+IFERROR(VLOOKUP($A1282,Data_Loss!$A$2:$V$1300,14,FALSE),0)</f>
        <v>1270964</v>
      </c>
      <c r="L1282" s="353">
        <f>+IFERROR(VLOOKUP($A1282,Data_Loss!$A$2:$V$1300,15,FALSE),0)</f>
        <v>337115</v>
      </c>
      <c r="M1282" s="353">
        <f>+IFERROR(VLOOKUP($A1282,Data_Loss!$A$2:$V$1300,16,FALSE),0)</f>
        <v>270091</v>
      </c>
      <c r="N1282" s="353">
        <f>+IFERROR(VLOOKUP($A1282,Data_Loss!$A$2:$V$1300,17,FALSE),0)</f>
        <v>0</v>
      </c>
      <c r="O1282" s="353">
        <f>+IFERROR(VLOOKUP($A1282,Data_Loss!$A$2:$V$1300,18,FALSE),0)</f>
        <v>0</v>
      </c>
      <c r="P1282" s="353">
        <f>+IFERROR(VLOOKUP($A1282,Data_Loss!$A$2:$V$1300,19,FALSE),0)</f>
        <v>912001</v>
      </c>
      <c r="Q1282" s="353">
        <f>+IFERROR(VLOOKUP($A1282,Data_Loss!$A$2:$V$1300,20,FALSE),0)</f>
        <v>284489</v>
      </c>
      <c r="R1282" s="353">
        <f>+IFERROR(VLOOKUP($A1282,Data_Loss!$A$2:$V$1300,21,FALSE),0)</f>
        <v>281500</v>
      </c>
      <c r="S1282" s="353">
        <f>+IFERROR(VLOOKUP($A1282,Data_Loss!$A$2:$V$1300,22,FALSE),0)</f>
        <v>229236</v>
      </c>
      <c r="T1282" s="191">
        <f>+$I1282*'10k &amp; MO'!C$5+$J1282*'10k &amp; MO'!C$11+$K1282*'10k &amp; MO'!C$17+$L1282*'10k &amp; MO'!C$23+$M1282*'10k &amp; MO'!C$29</f>
        <v>0</v>
      </c>
      <c r="U1282" s="349">
        <f>+$I1282*'10k &amp; MO'!D$5+$J1282*'10k &amp; MO'!D$11+$K1282*'10k &amp; MO'!D$17+$L1282*'10k &amp; MO'!D$23+$M1282*'10k &amp; MO'!D$29</f>
        <v>7498.6876000000002</v>
      </c>
      <c r="V1282" s="349">
        <f>+$I1282*'10k &amp; MO'!E$5+$J1282*'10k &amp; MO'!E$11+$K1282*'10k &amp; MO'!E$17+$L1282*'10k &amp; MO'!E$23+$M1282*'10k &amp; MO'!E$29</f>
        <v>2127027.9949999996</v>
      </c>
      <c r="W1282" s="349">
        <f>+$I1282*'10k &amp; MO'!F$5+$J1282*'10k &amp; MO'!F$11+$K1282*'10k &amp; MO'!F$17+$L1282*'10k &amp; MO'!F$23+$M1282*'10k &amp; MO'!F$29</f>
        <v>420925.02030000003</v>
      </c>
      <c r="X1282" s="349">
        <f>+$I1282*'10k &amp; MO'!G$5+$J1282*'10k &amp; MO'!G$11+$K1282*'10k &amp; MO'!G$17+$L1282*'10k &amp; MO'!G$23+$M1282*'10k &amp; MO'!G$29</f>
        <v>303866.76949999999</v>
      </c>
      <c r="Y1282" s="349">
        <f>+$N1282*'10k &amp; MO'!H$5+$O1282*'10k &amp; MO'!H$11+$P1282*'10k &amp; MO'!H$17+$Q1282*'10k &amp; MO'!H$23+$R1282*'10k &amp; MO'!H$29</f>
        <v>0</v>
      </c>
      <c r="Z1282" s="349">
        <f>+$N1282*'10k &amp; MO'!I$5+$O1282*'10k &amp; MO'!I$11+$P1282*'10k &amp; MO'!I$17+$Q1282*'10k &amp; MO'!I$23+$R1282*'10k &amp; MO'!I$29</f>
        <v>3009.6032999999998</v>
      </c>
      <c r="AA1282" s="349">
        <f>+$N1282*'10k &amp; MO'!J$5+$O1282*'10k &amp; MO'!J$11+$P1282*'10k &amp; MO'!J$17+$Q1282*'10k &amp; MO'!J$23+$R1282*'10k &amp; MO'!J$29</f>
        <v>1860309.0933000001</v>
      </c>
      <c r="AB1282" s="349">
        <f>+$N1282*'10k &amp; MO'!K$5+$O1282*'10k &amp; MO'!K$11+$P1282*'10k &amp; MO'!K$17+$Q1282*'10k &amp; MO'!K$23+$R1282*'10k &amp; MO'!K$29</f>
        <v>556132.2476</v>
      </c>
      <c r="AC1282" s="349">
        <f>+$N1282*'10k &amp; MO'!L$5+$O1282*'10k &amp; MO'!L$11+$P1282*'10k &amp; MO'!L$17+$Q1282*'10k &amp; MO'!L$23+$R1282*'10k &amp; MO'!L$29</f>
        <v>456172.29200000002</v>
      </c>
      <c r="AD1282" s="350">
        <f>+S1282*'10k &amp; MO'!O$5</f>
        <v>309010.12800000003</v>
      </c>
      <c r="AF1282" s="192" t="str">
        <f t="shared" si="171"/>
        <v>9512016</v>
      </c>
      <c r="AG1282" s="192">
        <f>+IFERROR(VLOOKUP($AF1282,'Limited Loss'!$F$5:$P$124,AG$3,FALSE),0)</f>
        <v>0</v>
      </c>
      <c r="AH1282" s="193">
        <f>+IFERROR(VLOOKUP($AF1282,'Limited Loss'!$F$5:$P$124,AH$3,FALSE),0)</f>
        <v>0</v>
      </c>
      <c r="AI1282" s="193">
        <f>+IFERROR(VLOOKUP($AF1282,'Limited Loss'!$F$5:$P$124,AI$3,FALSE),0)</f>
        <v>0</v>
      </c>
      <c r="AJ1282" s="193">
        <f>+IFERROR(VLOOKUP($AF1282,'Limited Loss'!$F$5:$P$124,AJ$3,FALSE),0)</f>
        <v>0</v>
      </c>
      <c r="AK1282" s="100">
        <f>+IFERROR(VLOOKUP($AF1282,'Limited Loss'!$F$5:$P$124,AK$3,FALSE),0)</f>
        <v>0</v>
      </c>
      <c r="AL1282" s="193">
        <f>+IFERROR(VLOOKUP($AF1282,'Limited Loss'!$F$5:$P$124,AL$3,FALSE),0)</f>
        <v>0</v>
      </c>
      <c r="AM1282" s="193">
        <f>+IFERROR(VLOOKUP($AF1282,'Limited Loss'!$F$5:$P$124,AM$3,FALSE),0)</f>
        <v>0</v>
      </c>
      <c r="AN1282" s="193">
        <f>+IFERROR(VLOOKUP($AF1282,'Limited Loss'!$F$5:$P$124,AN$3,FALSE),0)</f>
        <v>0</v>
      </c>
      <c r="AO1282" s="193">
        <f>+IFERROR(VLOOKUP($AF1282,'Limited Loss'!$F$5:$P$124,AO$3,FALSE),0)</f>
        <v>0</v>
      </c>
      <c r="AP1282" s="100">
        <f>+IFERROR(VLOOKUP($AF1282,'Limited Loss'!$F$5:$P$124,AP$3,FALSE),0)</f>
        <v>0</v>
      </c>
      <c r="AQ1282" s="353"/>
      <c r="AR1282" s="331">
        <f t="shared" si="172"/>
        <v>951</v>
      </c>
      <c r="AS1282" s="332">
        <f t="shared" si="172"/>
        <v>2016</v>
      </c>
      <c r="AT1282" s="349">
        <f t="shared" si="177"/>
        <v>0</v>
      </c>
      <c r="AU1282" s="349">
        <f t="shared" si="177"/>
        <v>7498.6876000000002</v>
      </c>
      <c r="AV1282" s="349">
        <f t="shared" si="177"/>
        <v>2127027.9949999996</v>
      </c>
      <c r="AW1282" s="349">
        <f t="shared" si="177"/>
        <v>420925.02030000003</v>
      </c>
      <c r="AX1282" s="350">
        <f t="shared" si="177"/>
        <v>303866.76949999999</v>
      </c>
      <c r="AY1282" s="349">
        <f t="shared" si="177"/>
        <v>0</v>
      </c>
      <c r="AZ1282" s="349">
        <f t="shared" si="177"/>
        <v>3009.6032999999998</v>
      </c>
      <c r="BA1282" s="349">
        <f t="shared" si="177"/>
        <v>1860309.0933000001</v>
      </c>
      <c r="BB1282" s="349">
        <f t="shared" si="177"/>
        <v>556132.2476</v>
      </c>
      <c r="BC1282" s="349">
        <f t="shared" si="177"/>
        <v>456172.29200000002</v>
      </c>
      <c r="BD1282" s="350">
        <f t="shared" si="177"/>
        <v>309010.12800000003</v>
      </c>
      <c r="BE1282" s="349">
        <f t="shared" si="174"/>
        <v>3997845.3791999994</v>
      </c>
      <c r="BF1282" s="375">
        <f t="shared" si="175"/>
        <v>1737096.3294000002</v>
      </c>
      <c r="BG1282" s="334">
        <f t="shared" si="176"/>
        <v>309010.12800000003</v>
      </c>
    </row>
    <row r="1283" spans="1:59" x14ac:dyDescent="0.2">
      <c r="A1283" s="326" t="str">
        <f t="shared" si="173"/>
        <v>9512017</v>
      </c>
      <c r="B1283">
        <v>951</v>
      </c>
      <c r="C1283" s="327">
        <v>2017</v>
      </c>
      <c r="D1283" s="353">
        <f>+IFERROR(VLOOKUP($A1283,Data_Loss!$A$2:$V$1180,6,FALSE),0)</f>
        <v>0</v>
      </c>
      <c r="E1283" s="353">
        <f>+IFERROR(VLOOKUP($A1283,Data_Loss!$A$2:$V$1180,7,FALSE),0)</f>
        <v>0</v>
      </c>
      <c r="F1283" s="353">
        <f>+IFERROR(VLOOKUP($A1283,Data_Loss!$A$2:$V$1180,8,FALSE),0)</f>
        <v>4</v>
      </c>
      <c r="G1283" s="353">
        <f>+IFERROR(VLOOKUP($A1283,Data_Loss!$A$2:$V$1180,9,FALSE),0)</f>
        <v>9</v>
      </c>
      <c r="H1283" s="353">
        <f>+IFERROR(VLOOKUP($A1283,Data_Loss!$A$2:$V$1180,10,FALSE),0)</f>
        <v>18</v>
      </c>
      <c r="I1283" s="353">
        <f>+IFERROR(VLOOKUP($A1283,Data_Loss!$A$2:$V$1300,12,FALSE),0)</f>
        <v>0</v>
      </c>
      <c r="J1283" s="353">
        <f>+IFERROR(VLOOKUP($A1283,Data_Loss!$A$2:$V$1300,13,FALSE),0)</f>
        <v>0</v>
      </c>
      <c r="K1283" s="353">
        <f>+IFERROR(VLOOKUP($A1283,Data_Loss!$A$2:$V$1300,14,FALSE),0)</f>
        <v>468401</v>
      </c>
      <c r="L1283" s="353">
        <f>+IFERROR(VLOOKUP($A1283,Data_Loss!$A$2:$V$1300,15,FALSE),0)</f>
        <v>230014</v>
      </c>
      <c r="M1283" s="353">
        <f>+IFERROR(VLOOKUP($A1283,Data_Loss!$A$2:$V$1300,16,FALSE),0)</f>
        <v>160387</v>
      </c>
      <c r="N1283" s="353">
        <f>+IFERROR(VLOOKUP($A1283,Data_Loss!$A$2:$V$1300,17,FALSE),0)</f>
        <v>0</v>
      </c>
      <c r="O1283" s="353">
        <f>+IFERROR(VLOOKUP($A1283,Data_Loss!$A$2:$V$1300,18,FALSE),0)</f>
        <v>0</v>
      </c>
      <c r="P1283" s="353">
        <f>+IFERROR(VLOOKUP($A1283,Data_Loss!$A$2:$V$1300,19,FALSE),0)</f>
        <v>230772</v>
      </c>
      <c r="Q1283" s="353">
        <f>+IFERROR(VLOOKUP($A1283,Data_Loss!$A$2:$V$1300,20,FALSE),0)</f>
        <v>173890</v>
      </c>
      <c r="R1283" s="353">
        <f>+IFERROR(VLOOKUP($A1283,Data_Loss!$A$2:$V$1300,21,FALSE),0)</f>
        <v>180653</v>
      </c>
      <c r="S1283" s="353">
        <f>+IFERROR(VLOOKUP($A1283,Data_Loss!$A$2:$V$1300,22,FALSE),0)</f>
        <v>100552</v>
      </c>
      <c r="T1283" s="191">
        <f>+$I1283*'10k &amp; MO'!C$6+$J1283*'10k &amp; MO'!C$12+$K1283*'10k &amp; MO'!C$18+$L1283*'10k &amp; MO'!C$24+$M1283*'10k &amp; MO'!C$30</f>
        <v>0</v>
      </c>
      <c r="U1283" s="349">
        <f>+$I1283*'10k &amp; MO'!D$6+$J1283*'10k &amp; MO'!D$12+$K1283*'10k &amp; MO'!D$18+$L1283*'10k &amp; MO'!D$24+$M1283*'10k &amp; MO'!D$30</f>
        <v>27419.9149</v>
      </c>
      <c r="V1283" s="349">
        <f>+$I1283*'10k &amp; MO'!E$6+$J1283*'10k &amp; MO'!E$12+$K1283*'10k &amp; MO'!E$18+$L1283*'10k &amp; MO'!E$24+$M1283*'10k &amp; MO'!E$30</f>
        <v>1057455.9227</v>
      </c>
      <c r="W1283" s="349">
        <f>+$I1283*'10k &amp; MO'!F$6+$J1283*'10k &amp; MO'!F$12+$K1283*'10k &amp; MO'!F$18+$L1283*'10k &amp; MO'!F$24+$M1283*'10k &amp; MO'!F$30</f>
        <v>259223.24180000002</v>
      </c>
      <c r="X1283" s="349">
        <f>+$I1283*'10k &amp; MO'!G$6+$J1283*'10k &amp; MO'!G$12+$K1283*'10k &amp; MO'!G$18+$L1283*'10k &amp; MO'!G$24+$M1283*'10k &amp; MO'!G$30</f>
        <v>204837.12200000003</v>
      </c>
      <c r="Y1283" s="349">
        <f>+$N1283*'10k &amp; MO'!H$6+$O1283*'10k &amp; MO'!H$12+$P1283*'10k &amp; MO'!H$18+$Q1283*'10k &amp; MO'!H$24+$R1283*'10k &amp; MO'!H$30</f>
        <v>0</v>
      </c>
      <c r="Z1283" s="349">
        <f>+$N1283*'10k &amp; MO'!I$6+$O1283*'10k &amp; MO'!I$12+$P1283*'10k &amp; MO'!I$18+$Q1283*'10k &amp; MO'!I$24+$R1283*'10k &amp; MO'!I$30</f>
        <v>22330.030900000002</v>
      </c>
      <c r="AA1283" s="349">
        <f>+$N1283*'10k &amp; MO'!J$6+$O1283*'10k &amp; MO'!J$12+$P1283*'10k &amp; MO'!J$18+$Q1283*'10k &amp; MO'!J$24+$R1283*'10k &amp; MO'!J$30</f>
        <v>915841.71299999999</v>
      </c>
      <c r="AB1283" s="349">
        <f>+$N1283*'10k &amp; MO'!K$6+$O1283*'10k &amp; MO'!K$12+$P1283*'10k &amp; MO'!K$18+$Q1283*'10k &amp; MO'!K$24+$R1283*'10k &amp; MO'!K$30</f>
        <v>288883.15600000002</v>
      </c>
      <c r="AC1283" s="349">
        <f>+$N1283*'10k &amp; MO'!L$6+$O1283*'10k &amp; MO'!L$12+$P1283*'10k &amp; MO'!L$18+$Q1283*'10k &amp; MO'!L$24+$R1283*'10k &amp; MO'!L$30</f>
        <v>292505.48330000002</v>
      </c>
      <c r="AD1283" s="350">
        <f>+S1283*'10k &amp; MO'!O$6</f>
        <v>135342.992</v>
      </c>
      <c r="AF1283" s="192" t="str">
        <f t="shared" si="171"/>
        <v>9512017</v>
      </c>
      <c r="AG1283" s="192">
        <f>+IFERROR(VLOOKUP($AF1283,'Limited Loss'!$F$5:$P$124,AG$3,FALSE),0)</f>
        <v>0</v>
      </c>
      <c r="AH1283" s="193">
        <f>+IFERROR(VLOOKUP($AF1283,'Limited Loss'!$F$5:$P$124,AH$3,FALSE),0)</f>
        <v>0</v>
      </c>
      <c r="AI1283" s="193">
        <f>+IFERROR(VLOOKUP($AF1283,'Limited Loss'!$F$5:$P$124,AI$3,FALSE),0)</f>
        <v>0</v>
      </c>
      <c r="AJ1283" s="193">
        <f>+IFERROR(VLOOKUP($AF1283,'Limited Loss'!$F$5:$P$124,AJ$3,FALSE),0)</f>
        <v>0</v>
      </c>
      <c r="AK1283" s="100">
        <f>+IFERROR(VLOOKUP($AF1283,'Limited Loss'!$F$5:$P$124,AK$3,FALSE),0)</f>
        <v>0</v>
      </c>
      <c r="AL1283" s="193">
        <f>+IFERROR(VLOOKUP($AF1283,'Limited Loss'!$F$5:$P$124,AL$3,FALSE),0)</f>
        <v>0</v>
      </c>
      <c r="AM1283" s="193">
        <f>+IFERROR(VLOOKUP($AF1283,'Limited Loss'!$F$5:$P$124,AM$3,FALSE),0)</f>
        <v>0</v>
      </c>
      <c r="AN1283" s="193">
        <f>+IFERROR(VLOOKUP($AF1283,'Limited Loss'!$F$5:$P$124,AN$3,FALSE),0)</f>
        <v>0</v>
      </c>
      <c r="AO1283" s="193">
        <f>+IFERROR(VLOOKUP($AF1283,'Limited Loss'!$F$5:$P$124,AO$3,FALSE),0)</f>
        <v>0</v>
      </c>
      <c r="AP1283" s="100">
        <f>+IFERROR(VLOOKUP($AF1283,'Limited Loss'!$F$5:$P$124,AP$3,FALSE),0)</f>
        <v>0</v>
      </c>
      <c r="AQ1283" s="353"/>
      <c r="AR1283" s="331">
        <f t="shared" si="172"/>
        <v>951</v>
      </c>
      <c r="AS1283" s="332">
        <f t="shared" si="172"/>
        <v>2017</v>
      </c>
      <c r="AT1283" s="349">
        <f t="shared" si="177"/>
        <v>0</v>
      </c>
      <c r="AU1283" s="349">
        <f t="shared" si="177"/>
        <v>27419.9149</v>
      </c>
      <c r="AV1283" s="349">
        <f t="shared" si="177"/>
        <v>1057455.9227</v>
      </c>
      <c r="AW1283" s="349">
        <f t="shared" si="177"/>
        <v>259223.24180000002</v>
      </c>
      <c r="AX1283" s="350">
        <f t="shared" si="177"/>
        <v>204837.12200000003</v>
      </c>
      <c r="AY1283" s="349">
        <f t="shared" si="177"/>
        <v>0</v>
      </c>
      <c r="AZ1283" s="349">
        <f t="shared" si="177"/>
        <v>22330.030900000002</v>
      </c>
      <c r="BA1283" s="349">
        <f t="shared" si="177"/>
        <v>915841.71299999999</v>
      </c>
      <c r="BB1283" s="349">
        <f t="shared" si="177"/>
        <v>288883.15600000002</v>
      </c>
      <c r="BC1283" s="349">
        <f t="shared" si="177"/>
        <v>292505.48330000002</v>
      </c>
      <c r="BD1283" s="350">
        <f t="shared" si="177"/>
        <v>135342.992</v>
      </c>
      <c r="BE1283" s="349">
        <f t="shared" si="174"/>
        <v>2023047.5814999999</v>
      </c>
      <c r="BF1283" s="375">
        <f t="shared" si="175"/>
        <v>1045449.0031000001</v>
      </c>
      <c r="BG1283" s="334">
        <f t="shared" si="176"/>
        <v>135342.992</v>
      </c>
    </row>
    <row r="1284" spans="1:59" x14ac:dyDescent="0.2">
      <c r="A1284" s="326" t="str">
        <f t="shared" si="173"/>
        <v>9512018</v>
      </c>
      <c r="B1284">
        <v>951</v>
      </c>
      <c r="C1284" s="327">
        <v>2018</v>
      </c>
      <c r="D1284" s="353">
        <f>+IFERROR(VLOOKUP($A1284,Data_Loss!$A$2:$V$1180,6,FALSE),0)</f>
        <v>0</v>
      </c>
      <c r="E1284" s="353">
        <f>+IFERROR(VLOOKUP($A1284,Data_Loss!$A$2:$V$1180,7,FALSE),0)</f>
        <v>0</v>
      </c>
      <c r="F1284" s="353">
        <f>+IFERROR(VLOOKUP($A1284,Data_Loss!$A$2:$V$1180,8,FALSE),0)</f>
        <v>1</v>
      </c>
      <c r="G1284" s="353">
        <f>+IFERROR(VLOOKUP($A1284,Data_Loss!$A$2:$V$1180,9,FALSE),0)</f>
        <v>7</v>
      </c>
      <c r="H1284" s="353">
        <f>+IFERROR(VLOOKUP($A1284,Data_Loss!$A$2:$V$1180,10,FALSE),0)</f>
        <v>21</v>
      </c>
      <c r="I1284" s="353">
        <f>+IFERROR(VLOOKUP($A1284,Data_Loss!$A$2:$V$1300,12,FALSE),0)</f>
        <v>0</v>
      </c>
      <c r="J1284" s="353">
        <f>+IFERROR(VLOOKUP($A1284,Data_Loss!$A$2:$V$1300,13,FALSE),0)</f>
        <v>0</v>
      </c>
      <c r="K1284" s="353">
        <f>+IFERROR(VLOOKUP($A1284,Data_Loss!$A$2:$V$1300,14,FALSE),0)</f>
        <v>118679</v>
      </c>
      <c r="L1284" s="353">
        <f>+IFERROR(VLOOKUP($A1284,Data_Loss!$A$2:$V$1300,15,FALSE),0)</f>
        <v>168443</v>
      </c>
      <c r="M1284" s="353">
        <f>+IFERROR(VLOOKUP($A1284,Data_Loss!$A$2:$V$1300,16,FALSE),0)</f>
        <v>174889</v>
      </c>
      <c r="N1284" s="353">
        <f>+IFERROR(VLOOKUP($A1284,Data_Loss!$A$2:$V$1300,17,FALSE),0)</f>
        <v>0</v>
      </c>
      <c r="O1284" s="353">
        <f>+IFERROR(VLOOKUP($A1284,Data_Loss!$A$2:$V$1300,18,FALSE),0)</f>
        <v>0</v>
      </c>
      <c r="P1284" s="353">
        <f>+IFERROR(VLOOKUP($A1284,Data_Loss!$A$2:$V$1300,19,FALSE),0)</f>
        <v>236628</v>
      </c>
      <c r="Q1284" s="353">
        <f>+IFERROR(VLOOKUP($A1284,Data_Loss!$A$2:$V$1300,20,FALSE),0)</f>
        <v>122322</v>
      </c>
      <c r="R1284" s="353">
        <f>+IFERROR(VLOOKUP($A1284,Data_Loss!$A$2:$V$1300,21,FALSE),0)</f>
        <v>385749</v>
      </c>
      <c r="S1284" s="353">
        <f>+IFERROR(VLOOKUP($A1284,Data_Loss!$A$2:$V$1300,22,FALSE),0)</f>
        <v>196888</v>
      </c>
      <c r="T1284" s="191">
        <f>+$I1284*'10k &amp; MO'!C$7+$J1284*'10k &amp; MO'!C$13+$K1284*'10k &amp; MO'!C$19+$L1284*'10k &amp; MO'!C$25+$M1284*'10k &amp; MO'!C$31</f>
        <v>823.86810000000003</v>
      </c>
      <c r="U1284" s="349">
        <f>+$I1284*'10k &amp; MO'!D$7+$J1284*'10k &amp; MO'!D$13+$K1284*'10k &amp; MO'!D$19+$L1284*'10k &amp; MO'!D$25+$M1284*'10k &amp; MO'!D$31</f>
        <v>32211.442999999999</v>
      </c>
      <c r="V1284" s="349">
        <f>+$I1284*'10k &amp; MO'!E$7+$J1284*'10k &amp; MO'!E$13+$K1284*'10k &amp; MO'!E$19+$L1284*'10k &amp; MO'!E$25+$M1284*'10k &amp; MO'!E$31</f>
        <v>717035.61269999994</v>
      </c>
      <c r="W1284" s="349">
        <f>+$I1284*'10k &amp; MO'!F$7+$J1284*'10k &amp; MO'!F$13+$K1284*'10k &amp; MO'!F$19+$L1284*'10k &amp; MO'!F$25+$M1284*'10k &amp; MO'!F$31</f>
        <v>234478.288</v>
      </c>
      <c r="X1284" s="349">
        <f>+$I1284*'10k &amp; MO'!G$7+$J1284*'10k &amp; MO'!G$13+$K1284*'10k &amp; MO'!G$19+$L1284*'10k &amp; MO'!G$25+$M1284*'10k &amp; MO'!G$31</f>
        <v>142850.51550000001</v>
      </c>
      <c r="Y1284" s="349">
        <f>+$N1284*'10k &amp; MO'!H$7+$O1284*'10k &amp; MO'!H$13+$P1284*'10k &amp; MO'!H$19+$Q1284*'10k &amp; MO'!H$25+$R1284*'10k &amp; MO'!H$31</f>
        <v>1994.1957</v>
      </c>
      <c r="Z1284" s="349">
        <f>+$N1284*'10k &amp; MO'!I$7+$O1284*'10k &amp; MO'!I$13+$P1284*'10k &amp; MO'!I$19+$Q1284*'10k &amp; MO'!I$25+$R1284*'10k &amp; MO'!I$31</f>
        <v>88595.178899999999</v>
      </c>
      <c r="AA1284" s="349">
        <f>+$N1284*'10k &amp; MO'!J$7+$O1284*'10k &amp; MO'!J$13+$P1284*'10k &amp; MO'!J$19+$Q1284*'10k &amp; MO'!J$25+$R1284*'10k &amp; MO'!J$31</f>
        <v>1160166.3858</v>
      </c>
      <c r="AB1284" s="349">
        <f>+$N1284*'10k &amp; MO'!K$7+$O1284*'10k &amp; MO'!K$13+$P1284*'10k &amp; MO'!K$19+$Q1284*'10k &amp; MO'!K$25+$R1284*'10k &amp; MO'!K$31</f>
        <v>363327.9252</v>
      </c>
      <c r="AC1284" s="349">
        <f>+$N1284*'10k &amp; MO'!L$7+$O1284*'10k &amp; MO'!L$13+$P1284*'10k &amp; MO'!L$19+$Q1284*'10k &amp; MO'!L$25+$R1284*'10k &amp; MO'!L$31</f>
        <v>356470.30440000002</v>
      </c>
      <c r="AD1284" s="350">
        <f>+S1284*'10k &amp; MO'!O$7</f>
        <v>261073.48800000001</v>
      </c>
      <c r="AF1284" s="192" t="str">
        <f t="shared" si="171"/>
        <v>9512018</v>
      </c>
      <c r="AG1284" s="192">
        <f>+IFERROR(VLOOKUP($AF1284,'Limited Loss'!$F$5:$P$124,AG$3,FALSE),0)</f>
        <v>0</v>
      </c>
      <c r="AH1284" s="193">
        <f>+IFERROR(VLOOKUP($AF1284,'Limited Loss'!$F$5:$P$124,AH$3,FALSE),0)</f>
        <v>0</v>
      </c>
      <c r="AI1284" s="193">
        <f>+IFERROR(VLOOKUP($AF1284,'Limited Loss'!$F$5:$P$124,AI$3,FALSE),0)</f>
        <v>0</v>
      </c>
      <c r="AJ1284" s="193">
        <f>+IFERROR(VLOOKUP($AF1284,'Limited Loss'!$F$5:$P$124,AJ$3,FALSE),0)</f>
        <v>0</v>
      </c>
      <c r="AK1284" s="100">
        <f>+IFERROR(VLOOKUP($AF1284,'Limited Loss'!$F$5:$P$124,AK$3,FALSE),0)</f>
        <v>0</v>
      </c>
      <c r="AL1284" s="193">
        <f>+IFERROR(VLOOKUP($AF1284,'Limited Loss'!$F$5:$P$124,AL$3,FALSE),0)</f>
        <v>0</v>
      </c>
      <c r="AM1284" s="193">
        <f>+IFERROR(VLOOKUP($AF1284,'Limited Loss'!$F$5:$P$124,AM$3,FALSE),0)</f>
        <v>0</v>
      </c>
      <c r="AN1284" s="193">
        <f>+IFERROR(VLOOKUP($AF1284,'Limited Loss'!$F$5:$P$124,AN$3,FALSE),0)</f>
        <v>0</v>
      </c>
      <c r="AO1284" s="193">
        <f>+IFERROR(VLOOKUP($AF1284,'Limited Loss'!$F$5:$P$124,AO$3,FALSE),0)</f>
        <v>0</v>
      </c>
      <c r="AP1284" s="100">
        <f>+IFERROR(VLOOKUP($AF1284,'Limited Loss'!$F$5:$P$124,AP$3,FALSE),0)</f>
        <v>0</v>
      </c>
      <c r="AQ1284" s="353"/>
      <c r="AR1284" s="331">
        <f t="shared" si="172"/>
        <v>951</v>
      </c>
      <c r="AS1284" s="332">
        <f t="shared" si="172"/>
        <v>2018</v>
      </c>
      <c r="AT1284" s="349">
        <f t="shared" si="177"/>
        <v>823.86810000000003</v>
      </c>
      <c r="AU1284" s="349">
        <f t="shared" si="177"/>
        <v>32211.442999999999</v>
      </c>
      <c r="AV1284" s="349">
        <f t="shared" si="177"/>
        <v>717035.61269999994</v>
      </c>
      <c r="AW1284" s="349">
        <f t="shared" si="177"/>
        <v>234478.288</v>
      </c>
      <c r="AX1284" s="350">
        <f t="shared" si="177"/>
        <v>142850.51550000001</v>
      </c>
      <c r="AY1284" s="349">
        <f t="shared" si="177"/>
        <v>1994.1957</v>
      </c>
      <c r="AZ1284" s="349">
        <f t="shared" si="177"/>
        <v>88595.178899999999</v>
      </c>
      <c r="BA1284" s="349">
        <f t="shared" si="177"/>
        <v>1160166.3858</v>
      </c>
      <c r="BB1284" s="349">
        <f t="shared" si="177"/>
        <v>363327.9252</v>
      </c>
      <c r="BC1284" s="349">
        <f t="shared" si="177"/>
        <v>356470.30440000002</v>
      </c>
      <c r="BD1284" s="350">
        <f t="shared" si="177"/>
        <v>261073.48800000001</v>
      </c>
      <c r="BE1284" s="349">
        <f t="shared" si="174"/>
        <v>2000826.6842</v>
      </c>
      <c r="BF1284" s="375">
        <f t="shared" si="175"/>
        <v>1097127.0331000001</v>
      </c>
      <c r="BG1284" s="334">
        <f t="shared" si="176"/>
        <v>261073.48800000001</v>
      </c>
    </row>
    <row r="1285" spans="1:59" x14ac:dyDescent="0.2">
      <c r="A1285" s="326" t="str">
        <f t="shared" si="173"/>
        <v>9522014</v>
      </c>
      <c r="B1285">
        <v>952</v>
      </c>
      <c r="C1285" s="327">
        <v>2014</v>
      </c>
      <c r="D1285" s="353">
        <f>+IFERROR(VLOOKUP($A1285,Data_Loss!$A$2:$V$1180,6,FALSE),0)</f>
        <v>0</v>
      </c>
      <c r="E1285" s="353">
        <f>+IFERROR(VLOOKUP($A1285,Data_Loss!$A$2:$V$1180,7,FALSE),0)</f>
        <v>0</v>
      </c>
      <c r="F1285" s="353">
        <f>+IFERROR(VLOOKUP($A1285,Data_Loss!$A$2:$V$1180,8,FALSE),0)</f>
        <v>1</v>
      </c>
      <c r="G1285" s="353">
        <f>+IFERROR(VLOOKUP($A1285,Data_Loss!$A$2:$V$1180,9,FALSE),0)</f>
        <v>0</v>
      </c>
      <c r="H1285" s="353">
        <f>+IFERROR(VLOOKUP($A1285,Data_Loss!$A$2:$V$1180,10,FALSE),0)</f>
        <v>3</v>
      </c>
      <c r="I1285" s="353">
        <f>+IFERROR(VLOOKUP($A1285,Data_Loss!$A$2:$V$1300,12,FALSE),0)</f>
        <v>0</v>
      </c>
      <c r="J1285" s="353">
        <f>+IFERROR(VLOOKUP($A1285,Data_Loss!$A$2:$V$1300,13,FALSE),0)</f>
        <v>0</v>
      </c>
      <c r="K1285" s="353">
        <f>+IFERROR(VLOOKUP($A1285,Data_Loss!$A$2:$V$1300,14,FALSE),0)</f>
        <v>78047</v>
      </c>
      <c r="L1285" s="353">
        <f>+IFERROR(VLOOKUP($A1285,Data_Loss!$A$2:$V$1300,15,FALSE),0)</f>
        <v>0</v>
      </c>
      <c r="M1285" s="353">
        <f>+IFERROR(VLOOKUP($A1285,Data_Loss!$A$2:$V$1300,16,FALSE),0)</f>
        <v>33696</v>
      </c>
      <c r="N1285" s="353">
        <f>+IFERROR(VLOOKUP($A1285,Data_Loss!$A$2:$V$1300,17,FALSE),0)</f>
        <v>0</v>
      </c>
      <c r="O1285" s="353">
        <f>+IFERROR(VLOOKUP($A1285,Data_Loss!$A$2:$V$1300,18,FALSE),0)</f>
        <v>0</v>
      </c>
      <c r="P1285" s="353">
        <f>+IFERROR(VLOOKUP($A1285,Data_Loss!$A$2:$V$1300,19,FALSE),0)</f>
        <v>33943</v>
      </c>
      <c r="Q1285" s="353">
        <f>+IFERROR(VLOOKUP($A1285,Data_Loss!$A$2:$V$1300,20,FALSE),0)</f>
        <v>0</v>
      </c>
      <c r="R1285" s="353">
        <f>+IFERROR(VLOOKUP($A1285,Data_Loss!$A$2:$V$1300,21,FALSE),0)</f>
        <v>13698</v>
      </c>
      <c r="S1285" s="353">
        <f>+IFERROR(VLOOKUP($A1285,Data_Loss!$A$2:$V$1300,22,FALSE),0)</f>
        <v>35343</v>
      </c>
      <c r="T1285" s="191">
        <f>+$I1285*'10k &amp; MO'!C$3+$J1285*'10k &amp; MO'!C$9+$K1285*'10k &amp; MO'!C$15+$L1285*'10k &amp; MO'!C$21+$M1285*'10k &amp; MO'!C$27</f>
        <v>0</v>
      </c>
      <c r="U1285" s="349">
        <f>+$I1285*'10k &amp; MO'!D$3+$J1285*'10k &amp; MO'!D$9+$K1285*'10k &amp; MO'!D$15+$L1285*'10k &amp; MO'!D$21+$M1285*'10k &amp; MO'!D$27</f>
        <v>0</v>
      </c>
      <c r="V1285" s="349">
        <f>+$I1285*'10k &amp; MO'!E$3+$J1285*'10k &amp; MO'!E$9+$K1285*'10k &amp; MO'!E$15+$L1285*'10k &amp; MO'!E$21+$M1285*'10k &amp; MO'!E$27</f>
        <v>117382.68799999999</v>
      </c>
      <c r="W1285" s="349">
        <f>+$I1285*'10k &amp; MO'!F$3+$J1285*'10k &amp; MO'!F$9+$K1285*'10k &amp; MO'!F$15+$L1285*'10k &amp; MO'!F$21+$M1285*'10k &amp; MO'!F$27</f>
        <v>0</v>
      </c>
      <c r="X1285" s="349">
        <f>+$I1285*'10k &amp; MO'!G$3+$J1285*'10k &amp; MO'!G$9+$K1285*'10k &amp; MO'!G$15+$L1285*'10k &amp; MO'!G$21+$M1285*'10k &amp; MO'!G$27</f>
        <v>38143.871999999996</v>
      </c>
      <c r="Y1285" s="349">
        <f>+$N1285*'10k &amp; MO'!H$3+$O1285*'10k &amp; MO'!H$9+$P1285*'10k &amp; MO'!H$15+$Q1285*'10k &amp; MO'!H$21+$R1285*'10k &amp; MO'!H$27</f>
        <v>0</v>
      </c>
      <c r="Z1285" s="349">
        <f>+$N1285*'10k &amp; MO'!I$3+$O1285*'10k &amp; MO'!I$9+$P1285*'10k &amp; MO'!I$15+$Q1285*'10k &amp; MO'!I$21+$R1285*'10k &amp; MO'!I$27</f>
        <v>0</v>
      </c>
      <c r="AA1285" s="349">
        <f>+$N1285*'10k &amp; MO'!J$3+$O1285*'10k &amp; MO'!J$9+$P1285*'10k &amp; MO'!J$15+$Q1285*'10k &amp; MO'!J$21+$R1285*'10k &amp; MO'!J$27</f>
        <v>70974.813000000009</v>
      </c>
      <c r="AB1285" s="349">
        <f>+$N1285*'10k &amp; MO'!K$3+$O1285*'10k &amp; MO'!K$9+$P1285*'10k &amp; MO'!K$15+$Q1285*'10k &amp; MO'!K$21+$R1285*'10k &amp; MO'!K$27</f>
        <v>0</v>
      </c>
      <c r="AC1285" s="349">
        <f>+$N1285*'10k &amp; MO'!L$3+$O1285*'10k &amp; MO'!L$9+$P1285*'10k &amp; MO'!L$15+$Q1285*'10k &amp; MO'!L$21+$R1285*'10k &amp; MO'!L$27</f>
        <v>21122.315999999999</v>
      </c>
      <c r="AD1285" s="350">
        <f>+S1285*'10k &amp; MO'!O$3</f>
        <v>37852.352999999996</v>
      </c>
      <c r="AF1285" s="192" t="str">
        <f t="shared" ref="AF1285:AF1348" si="178">+B1285&amp;C1285</f>
        <v>9522014</v>
      </c>
      <c r="AG1285" s="192">
        <f>+IFERROR(VLOOKUP($AF1285,'Limited Loss'!$F$5:$P$124,AG$3,FALSE),0)</f>
        <v>0</v>
      </c>
      <c r="AH1285" s="193">
        <f>+IFERROR(VLOOKUP($AF1285,'Limited Loss'!$F$5:$P$124,AH$3,FALSE),0)</f>
        <v>0</v>
      </c>
      <c r="AI1285" s="193">
        <f>+IFERROR(VLOOKUP($AF1285,'Limited Loss'!$F$5:$P$124,AI$3,FALSE),0)</f>
        <v>0</v>
      </c>
      <c r="AJ1285" s="193">
        <f>+IFERROR(VLOOKUP($AF1285,'Limited Loss'!$F$5:$P$124,AJ$3,FALSE),0)</f>
        <v>0</v>
      </c>
      <c r="AK1285" s="100">
        <f>+IFERROR(VLOOKUP($AF1285,'Limited Loss'!$F$5:$P$124,AK$3,FALSE),0)</f>
        <v>0</v>
      </c>
      <c r="AL1285" s="193">
        <f>+IFERROR(VLOOKUP($AF1285,'Limited Loss'!$F$5:$P$124,AL$3,FALSE),0)</f>
        <v>0</v>
      </c>
      <c r="AM1285" s="193">
        <f>+IFERROR(VLOOKUP($AF1285,'Limited Loss'!$F$5:$P$124,AM$3,FALSE),0)</f>
        <v>0</v>
      </c>
      <c r="AN1285" s="193">
        <f>+IFERROR(VLOOKUP($AF1285,'Limited Loss'!$F$5:$P$124,AN$3,FALSE),0)</f>
        <v>0</v>
      </c>
      <c r="AO1285" s="193">
        <f>+IFERROR(VLOOKUP($AF1285,'Limited Loss'!$F$5:$P$124,AO$3,FALSE),0)</f>
        <v>0</v>
      </c>
      <c r="AP1285" s="100">
        <f>+IFERROR(VLOOKUP($AF1285,'Limited Loss'!$F$5:$P$124,AP$3,FALSE),0)</f>
        <v>0</v>
      </c>
      <c r="AQ1285" s="353"/>
      <c r="AR1285" s="331">
        <f t="shared" ref="AR1285:AS1348" si="179">+B1285</f>
        <v>952</v>
      </c>
      <c r="AS1285" s="332">
        <f t="shared" si="179"/>
        <v>2014</v>
      </c>
      <c r="AT1285" s="349">
        <f t="shared" si="177"/>
        <v>0</v>
      </c>
      <c r="AU1285" s="349">
        <f t="shared" si="177"/>
        <v>0</v>
      </c>
      <c r="AV1285" s="349">
        <f t="shared" si="177"/>
        <v>117382.68799999999</v>
      </c>
      <c r="AW1285" s="349">
        <f t="shared" si="177"/>
        <v>0</v>
      </c>
      <c r="AX1285" s="350">
        <f t="shared" si="177"/>
        <v>38143.871999999996</v>
      </c>
      <c r="AY1285" s="349">
        <f t="shared" si="177"/>
        <v>0</v>
      </c>
      <c r="AZ1285" s="349">
        <f t="shared" si="177"/>
        <v>0</v>
      </c>
      <c r="BA1285" s="349">
        <f t="shared" si="177"/>
        <v>70974.813000000009</v>
      </c>
      <c r="BB1285" s="349">
        <f t="shared" si="177"/>
        <v>0</v>
      </c>
      <c r="BC1285" s="349">
        <f t="shared" si="177"/>
        <v>21122.315999999999</v>
      </c>
      <c r="BD1285" s="350">
        <f t="shared" si="177"/>
        <v>37852.352999999996</v>
      </c>
      <c r="BE1285" s="349">
        <f t="shared" si="174"/>
        <v>188357.50099999999</v>
      </c>
      <c r="BF1285" s="375">
        <f t="shared" si="175"/>
        <v>59266.187999999995</v>
      </c>
      <c r="BG1285" s="334">
        <f t="shared" si="176"/>
        <v>37852.352999999996</v>
      </c>
    </row>
    <row r="1286" spans="1:59" x14ac:dyDescent="0.2">
      <c r="A1286" s="326" t="str">
        <f t="shared" ref="A1286:A1349" si="180">+B1286&amp;C1286</f>
        <v>9522015</v>
      </c>
      <c r="B1286">
        <v>952</v>
      </c>
      <c r="C1286" s="327">
        <v>2015</v>
      </c>
      <c r="D1286" s="353">
        <f>+IFERROR(VLOOKUP($A1286,Data_Loss!$A$2:$V$1180,6,FALSE),0)</f>
        <v>0</v>
      </c>
      <c r="E1286" s="353">
        <f>+IFERROR(VLOOKUP($A1286,Data_Loss!$A$2:$V$1180,7,FALSE),0)</f>
        <v>0</v>
      </c>
      <c r="F1286" s="353">
        <f>+IFERROR(VLOOKUP($A1286,Data_Loss!$A$2:$V$1180,8,FALSE),0)</f>
        <v>1</v>
      </c>
      <c r="G1286" s="353">
        <f>+IFERROR(VLOOKUP($A1286,Data_Loss!$A$2:$V$1180,9,FALSE),0)</f>
        <v>2</v>
      </c>
      <c r="H1286" s="353">
        <f>+IFERROR(VLOOKUP($A1286,Data_Loss!$A$2:$V$1180,10,FALSE),0)</f>
        <v>4</v>
      </c>
      <c r="I1286" s="353">
        <f>+IFERROR(VLOOKUP($A1286,Data_Loss!$A$2:$V$1300,12,FALSE),0)</f>
        <v>0</v>
      </c>
      <c r="J1286" s="353">
        <f>+IFERROR(VLOOKUP($A1286,Data_Loss!$A$2:$V$1300,13,FALSE),0)</f>
        <v>0</v>
      </c>
      <c r="K1286" s="353">
        <f>+IFERROR(VLOOKUP($A1286,Data_Loss!$A$2:$V$1300,14,FALSE),0)</f>
        <v>79662</v>
      </c>
      <c r="L1286" s="353">
        <f>+IFERROR(VLOOKUP($A1286,Data_Loss!$A$2:$V$1300,15,FALSE),0)</f>
        <v>12437</v>
      </c>
      <c r="M1286" s="353">
        <f>+IFERROR(VLOOKUP($A1286,Data_Loss!$A$2:$V$1300,16,FALSE),0)</f>
        <v>29047</v>
      </c>
      <c r="N1286" s="353">
        <f>+IFERROR(VLOOKUP($A1286,Data_Loss!$A$2:$V$1300,17,FALSE),0)</f>
        <v>0</v>
      </c>
      <c r="O1286" s="353">
        <f>+IFERROR(VLOOKUP($A1286,Data_Loss!$A$2:$V$1300,18,FALSE),0)</f>
        <v>0</v>
      </c>
      <c r="P1286" s="353">
        <f>+IFERROR(VLOOKUP($A1286,Data_Loss!$A$2:$V$1300,19,FALSE),0)</f>
        <v>60822</v>
      </c>
      <c r="Q1286" s="353">
        <f>+IFERROR(VLOOKUP($A1286,Data_Loss!$A$2:$V$1300,20,FALSE),0)</f>
        <v>25897</v>
      </c>
      <c r="R1286" s="353">
        <f>+IFERROR(VLOOKUP($A1286,Data_Loss!$A$2:$V$1300,21,FALSE),0)</f>
        <v>10518</v>
      </c>
      <c r="S1286" s="353">
        <f>+IFERROR(VLOOKUP($A1286,Data_Loss!$A$2:$V$1300,22,FALSE),0)</f>
        <v>56768</v>
      </c>
      <c r="T1286" s="191">
        <f>+$I1286*'10k &amp; MO'!C$4+$J1286*'10k &amp; MO'!C$10+$K1286*'10k &amp; MO'!C$16+$L1286*'10k &amp; MO'!C$22+$M1286*'10k &amp; MO'!C$28</f>
        <v>0</v>
      </c>
      <c r="U1286" s="349">
        <f>+$I1286*'10k &amp; MO'!D$4+$J1286*'10k &amp; MO'!D$10+$K1286*'10k &amp; MO'!D$16+$L1286*'10k &amp; MO'!D$22+$M1286*'10k &amp; MO'!D$28</f>
        <v>0</v>
      </c>
      <c r="V1286" s="349">
        <f>+$I1286*'10k &amp; MO'!E$4+$J1286*'10k &amp; MO'!E$10+$K1286*'10k &amp; MO'!E$16+$L1286*'10k &amp; MO'!E$22+$M1286*'10k &amp; MO'!E$28</f>
        <v>142645.4755</v>
      </c>
      <c r="W1286" s="349">
        <f>+$I1286*'10k &amp; MO'!F$4+$J1286*'10k &amp; MO'!F$10+$K1286*'10k &amp; MO'!F$16+$L1286*'10k &amp; MO'!F$22+$M1286*'10k &amp; MO'!F$28</f>
        <v>14981.613999999998</v>
      </c>
      <c r="X1286" s="349">
        <f>+$I1286*'10k &amp; MO'!G$4+$J1286*'10k &amp; MO'!G$10+$K1286*'10k &amp; MO'!G$16+$L1286*'10k &amp; MO'!G$22+$M1286*'10k &amp; MO'!G$28</f>
        <v>34032.732900000003</v>
      </c>
      <c r="Y1286" s="349">
        <f>+$N1286*'10k &amp; MO'!H$4+$O1286*'10k &amp; MO'!H$10+$P1286*'10k &amp; MO'!H$16+$Q1286*'10k &amp; MO'!H$22+$R1286*'10k &amp; MO'!H$28</f>
        <v>0</v>
      </c>
      <c r="Z1286" s="349">
        <f>+$N1286*'10k &amp; MO'!I$4+$O1286*'10k &amp; MO'!I$10+$P1286*'10k &amp; MO'!I$16+$Q1286*'10k &amp; MO'!I$22+$R1286*'10k &amp; MO'!I$28</f>
        <v>0</v>
      </c>
      <c r="AA1286" s="349">
        <f>+$N1286*'10k &amp; MO'!J$4+$O1286*'10k &amp; MO'!J$10+$P1286*'10k &amp; MO'!J$16+$Q1286*'10k &amp; MO'!J$22+$R1286*'10k &amp; MO'!J$28</f>
        <v>174398.182</v>
      </c>
      <c r="AB1286" s="349">
        <f>+$N1286*'10k &amp; MO'!K$4+$O1286*'10k &amp; MO'!K$10+$P1286*'10k &amp; MO'!K$16+$Q1286*'10k &amp; MO'!K$22+$R1286*'10k &amp; MO'!K$28</f>
        <v>42127.851999999999</v>
      </c>
      <c r="AC1286" s="349">
        <f>+$N1286*'10k &amp; MO'!L$4+$O1286*'10k &amp; MO'!L$10+$P1286*'10k &amp; MO'!L$16+$Q1286*'10k &amp; MO'!L$22+$R1286*'10k &amp; MO'!L$28</f>
        <v>16346.8027</v>
      </c>
      <c r="AD1286" s="350">
        <f>+S1286*'10k &amp; MO'!O$4</f>
        <v>68802.815999999992</v>
      </c>
      <c r="AF1286" s="192" t="str">
        <f t="shared" si="178"/>
        <v>9522015</v>
      </c>
      <c r="AG1286" s="192">
        <f>+IFERROR(VLOOKUP($AF1286,'Limited Loss'!$F$5:$P$124,AG$3,FALSE),0)</f>
        <v>0</v>
      </c>
      <c r="AH1286" s="193">
        <f>+IFERROR(VLOOKUP($AF1286,'Limited Loss'!$F$5:$P$124,AH$3,FALSE),0)</f>
        <v>0</v>
      </c>
      <c r="AI1286" s="193">
        <f>+IFERROR(VLOOKUP($AF1286,'Limited Loss'!$F$5:$P$124,AI$3,FALSE),0)</f>
        <v>0</v>
      </c>
      <c r="AJ1286" s="193">
        <f>+IFERROR(VLOOKUP($AF1286,'Limited Loss'!$F$5:$P$124,AJ$3,FALSE),0)</f>
        <v>0</v>
      </c>
      <c r="AK1286" s="100">
        <f>+IFERROR(VLOOKUP($AF1286,'Limited Loss'!$F$5:$P$124,AK$3,FALSE),0)</f>
        <v>0</v>
      </c>
      <c r="AL1286" s="193">
        <f>+IFERROR(VLOOKUP($AF1286,'Limited Loss'!$F$5:$P$124,AL$3,FALSE),0)</f>
        <v>0</v>
      </c>
      <c r="AM1286" s="193">
        <f>+IFERROR(VLOOKUP($AF1286,'Limited Loss'!$F$5:$P$124,AM$3,FALSE),0)</f>
        <v>0</v>
      </c>
      <c r="AN1286" s="193">
        <f>+IFERROR(VLOOKUP($AF1286,'Limited Loss'!$F$5:$P$124,AN$3,FALSE),0)</f>
        <v>0</v>
      </c>
      <c r="AO1286" s="193">
        <f>+IFERROR(VLOOKUP($AF1286,'Limited Loss'!$F$5:$P$124,AO$3,FALSE),0)</f>
        <v>0</v>
      </c>
      <c r="AP1286" s="100">
        <f>+IFERROR(VLOOKUP($AF1286,'Limited Loss'!$F$5:$P$124,AP$3,FALSE),0)</f>
        <v>0</v>
      </c>
      <c r="AQ1286" s="353"/>
      <c r="AR1286" s="331">
        <f t="shared" si="179"/>
        <v>952</v>
      </c>
      <c r="AS1286" s="332">
        <f t="shared" si="179"/>
        <v>2015</v>
      </c>
      <c r="AT1286" s="349">
        <f t="shared" si="177"/>
        <v>0</v>
      </c>
      <c r="AU1286" s="349">
        <f t="shared" si="177"/>
        <v>0</v>
      </c>
      <c r="AV1286" s="349">
        <f t="shared" si="177"/>
        <v>142645.4755</v>
      </c>
      <c r="AW1286" s="349">
        <f t="shared" si="177"/>
        <v>14981.613999999998</v>
      </c>
      <c r="AX1286" s="350">
        <f t="shared" si="177"/>
        <v>34032.732900000003</v>
      </c>
      <c r="AY1286" s="349">
        <f t="shared" si="177"/>
        <v>0</v>
      </c>
      <c r="AZ1286" s="349">
        <f t="shared" si="177"/>
        <v>0</v>
      </c>
      <c r="BA1286" s="349">
        <f t="shared" si="177"/>
        <v>174398.182</v>
      </c>
      <c r="BB1286" s="349">
        <f t="shared" si="177"/>
        <v>42127.851999999999</v>
      </c>
      <c r="BC1286" s="349">
        <f t="shared" si="177"/>
        <v>16346.8027</v>
      </c>
      <c r="BD1286" s="350">
        <f t="shared" si="177"/>
        <v>68802.815999999992</v>
      </c>
      <c r="BE1286" s="349">
        <f t="shared" ref="BE1286:BE1349" si="181">+AT1286+AU1286+AV1286+AY1286+AZ1286+BA1286</f>
        <v>317043.65749999997</v>
      </c>
      <c r="BF1286" s="375">
        <f t="shared" ref="BF1286:BF1349" si="182">+AW1286+AX1286+BB1286+BC1286</f>
        <v>107489.0016</v>
      </c>
      <c r="BG1286" s="334">
        <f t="shared" ref="BG1286:BG1349" si="183">+BD1286</f>
        <v>68802.815999999992</v>
      </c>
    </row>
    <row r="1287" spans="1:59" x14ac:dyDescent="0.2">
      <c r="A1287" s="326" t="str">
        <f t="shared" si="180"/>
        <v>9522016</v>
      </c>
      <c r="B1287">
        <v>952</v>
      </c>
      <c r="C1287" s="327">
        <v>2016</v>
      </c>
      <c r="D1287" s="353">
        <f>+IFERROR(VLOOKUP($A1287,Data_Loss!$A$2:$V$1180,6,FALSE),0)</f>
        <v>0</v>
      </c>
      <c r="E1287" s="353">
        <f>+IFERROR(VLOOKUP($A1287,Data_Loss!$A$2:$V$1180,7,FALSE),0)</f>
        <v>0</v>
      </c>
      <c r="F1287" s="353">
        <f>+IFERROR(VLOOKUP($A1287,Data_Loss!$A$2:$V$1180,8,FALSE),0)</f>
        <v>0</v>
      </c>
      <c r="G1287" s="353">
        <f>+IFERROR(VLOOKUP($A1287,Data_Loss!$A$2:$V$1180,9,FALSE),0)</f>
        <v>1</v>
      </c>
      <c r="H1287" s="353">
        <f>+IFERROR(VLOOKUP($A1287,Data_Loss!$A$2:$V$1180,10,FALSE),0)</f>
        <v>3</v>
      </c>
      <c r="I1287" s="353">
        <f>+IFERROR(VLOOKUP($A1287,Data_Loss!$A$2:$V$1300,12,FALSE),0)</f>
        <v>0</v>
      </c>
      <c r="J1287" s="353">
        <f>+IFERROR(VLOOKUP($A1287,Data_Loss!$A$2:$V$1300,13,FALSE),0)</f>
        <v>0</v>
      </c>
      <c r="K1287" s="353">
        <f>+IFERROR(VLOOKUP($A1287,Data_Loss!$A$2:$V$1300,14,FALSE),0)</f>
        <v>0</v>
      </c>
      <c r="L1287" s="353">
        <f>+IFERROR(VLOOKUP($A1287,Data_Loss!$A$2:$V$1300,15,FALSE),0)</f>
        <v>24150</v>
      </c>
      <c r="M1287" s="353">
        <f>+IFERROR(VLOOKUP($A1287,Data_Loss!$A$2:$V$1300,16,FALSE),0)</f>
        <v>20193</v>
      </c>
      <c r="N1287" s="353">
        <f>+IFERROR(VLOOKUP($A1287,Data_Loss!$A$2:$V$1300,17,FALSE),0)</f>
        <v>0</v>
      </c>
      <c r="O1287" s="353">
        <f>+IFERROR(VLOOKUP($A1287,Data_Loss!$A$2:$V$1300,18,FALSE),0)</f>
        <v>0</v>
      </c>
      <c r="P1287" s="353">
        <f>+IFERROR(VLOOKUP($A1287,Data_Loss!$A$2:$V$1300,19,FALSE),0)</f>
        <v>0</v>
      </c>
      <c r="Q1287" s="353">
        <f>+IFERROR(VLOOKUP($A1287,Data_Loss!$A$2:$V$1300,20,FALSE),0)</f>
        <v>26397</v>
      </c>
      <c r="R1287" s="353">
        <f>+IFERROR(VLOOKUP($A1287,Data_Loss!$A$2:$V$1300,21,FALSE),0)</f>
        <v>29243</v>
      </c>
      <c r="S1287" s="353">
        <f>+IFERROR(VLOOKUP($A1287,Data_Loss!$A$2:$V$1300,22,FALSE),0)</f>
        <v>12592</v>
      </c>
      <c r="T1287" s="191">
        <f>+$I1287*'10k &amp; MO'!C$5+$J1287*'10k &amp; MO'!C$11+$K1287*'10k &amp; MO'!C$17+$L1287*'10k &amp; MO'!C$23+$M1287*'10k &amp; MO'!C$29</f>
        <v>0</v>
      </c>
      <c r="U1287" s="349">
        <f>+$I1287*'10k &amp; MO'!D$5+$J1287*'10k &amp; MO'!D$11+$K1287*'10k &amp; MO'!D$17+$L1287*'10k &amp; MO'!D$23+$M1287*'10k &amp; MO'!D$29</f>
        <v>0</v>
      </c>
      <c r="V1287" s="349">
        <f>+$I1287*'10k &amp; MO'!E$5+$J1287*'10k &amp; MO'!E$11+$K1287*'10k &amp; MO'!E$17+$L1287*'10k &amp; MO'!E$23+$M1287*'10k &amp; MO'!E$29</f>
        <v>10134.2019</v>
      </c>
      <c r="W1287" s="349">
        <f>+$I1287*'10k &amp; MO'!F$5+$J1287*'10k &amp; MO'!F$11+$K1287*'10k &amp; MO'!F$17+$L1287*'10k &amp; MO'!F$23+$M1287*'10k &amp; MO'!F$29</f>
        <v>27497.7618</v>
      </c>
      <c r="X1287" s="349">
        <f>+$I1287*'10k &amp; MO'!G$5+$J1287*'10k &amp; MO'!G$11+$K1287*'10k &amp; MO'!G$17+$L1287*'10k &amp; MO'!G$23+$M1287*'10k &amp; MO'!G$29</f>
        <v>21618.2094</v>
      </c>
      <c r="Y1287" s="349">
        <f>+$N1287*'10k &amp; MO'!H$5+$O1287*'10k &amp; MO'!H$11+$P1287*'10k &amp; MO'!H$17+$Q1287*'10k &amp; MO'!H$23+$R1287*'10k &amp; MO'!H$29</f>
        <v>0</v>
      </c>
      <c r="Z1287" s="349">
        <f>+$N1287*'10k &amp; MO'!I$5+$O1287*'10k &amp; MO'!I$11+$P1287*'10k &amp; MO'!I$17+$Q1287*'10k &amp; MO'!I$23+$R1287*'10k &amp; MO'!I$29</f>
        <v>0</v>
      </c>
      <c r="AA1287" s="349">
        <f>+$N1287*'10k &amp; MO'!J$5+$O1287*'10k &amp; MO'!J$11+$P1287*'10k &amp; MO'!J$17+$Q1287*'10k &amp; MO'!J$23+$R1287*'10k &amp; MO'!J$29</f>
        <v>11972.708200000001</v>
      </c>
      <c r="AB1287" s="349">
        <f>+$N1287*'10k &amp; MO'!K$5+$O1287*'10k &amp; MO'!K$11+$P1287*'10k &amp; MO'!K$17+$Q1287*'10k &amp; MO'!K$23+$R1287*'10k &amp; MO'!K$29</f>
        <v>44597.115899999997</v>
      </c>
      <c r="AC1287" s="349">
        <f>+$N1287*'10k &amp; MO'!L$5+$O1287*'10k &amp; MO'!L$11+$P1287*'10k &amp; MO'!L$17+$Q1287*'10k &amp; MO'!L$23+$R1287*'10k &amp; MO'!L$29</f>
        <v>45342.105600000003</v>
      </c>
      <c r="AD1287" s="350">
        <f>+S1287*'10k &amp; MO'!O$5</f>
        <v>16974.016</v>
      </c>
      <c r="AF1287" s="192" t="str">
        <f t="shared" si="178"/>
        <v>9522016</v>
      </c>
      <c r="AG1287" s="192">
        <f>+IFERROR(VLOOKUP($AF1287,'Limited Loss'!$F$5:$P$124,AG$3,FALSE),0)</f>
        <v>0</v>
      </c>
      <c r="AH1287" s="193">
        <f>+IFERROR(VLOOKUP($AF1287,'Limited Loss'!$F$5:$P$124,AH$3,FALSE),0)</f>
        <v>0</v>
      </c>
      <c r="AI1287" s="193">
        <f>+IFERROR(VLOOKUP($AF1287,'Limited Loss'!$F$5:$P$124,AI$3,FALSE),0)</f>
        <v>0</v>
      </c>
      <c r="AJ1287" s="193">
        <f>+IFERROR(VLOOKUP($AF1287,'Limited Loss'!$F$5:$P$124,AJ$3,FALSE),0)</f>
        <v>0</v>
      </c>
      <c r="AK1287" s="100">
        <f>+IFERROR(VLOOKUP($AF1287,'Limited Loss'!$F$5:$P$124,AK$3,FALSE),0)</f>
        <v>0</v>
      </c>
      <c r="AL1287" s="193">
        <f>+IFERROR(VLOOKUP($AF1287,'Limited Loss'!$F$5:$P$124,AL$3,FALSE),0)</f>
        <v>0</v>
      </c>
      <c r="AM1287" s="193">
        <f>+IFERROR(VLOOKUP($AF1287,'Limited Loss'!$F$5:$P$124,AM$3,FALSE),0)</f>
        <v>0</v>
      </c>
      <c r="AN1287" s="193">
        <f>+IFERROR(VLOOKUP($AF1287,'Limited Loss'!$F$5:$P$124,AN$3,FALSE),0)</f>
        <v>0</v>
      </c>
      <c r="AO1287" s="193">
        <f>+IFERROR(VLOOKUP($AF1287,'Limited Loss'!$F$5:$P$124,AO$3,FALSE),0)</f>
        <v>0</v>
      </c>
      <c r="AP1287" s="100">
        <f>+IFERROR(VLOOKUP($AF1287,'Limited Loss'!$F$5:$P$124,AP$3,FALSE),0)</f>
        <v>0</v>
      </c>
      <c r="AQ1287" s="353"/>
      <c r="AR1287" s="331">
        <f t="shared" si="179"/>
        <v>952</v>
      </c>
      <c r="AS1287" s="332">
        <f t="shared" si="179"/>
        <v>2016</v>
      </c>
      <c r="AT1287" s="349">
        <f t="shared" si="177"/>
        <v>0</v>
      </c>
      <c r="AU1287" s="349">
        <f t="shared" si="177"/>
        <v>0</v>
      </c>
      <c r="AV1287" s="349">
        <f t="shared" si="177"/>
        <v>10134.2019</v>
      </c>
      <c r="AW1287" s="349">
        <f t="shared" si="177"/>
        <v>27497.7618</v>
      </c>
      <c r="AX1287" s="350">
        <f t="shared" si="177"/>
        <v>21618.2094</v>
      </c>
      <c r="AY1287" s="349">
        <f t="shared" si="177"/>
        <v>0</v>
      </c>
      <c r="AZ1287" s="349">
        <f t="shared" si="177"/>
        <v>0</v>
      </c>
      <c r="BA1287" s="349">
        <f t="shared" si="177"/>
        <v>11972.708200000001</v>
      </c>
      <c r="BB1287" s="349">
        <f t="shared" si="177"/>
        <v>44597.115899999997</v>
      </c>
      <c r="BC1287" s="349">
        <f t="shared" si="177"/>
        <v>45342.105600000003</v>
      </c>
      <c r="BD1287" s="350">
        <f t="shared" si="177"/>
        <v>16974.016</v>
      </c>
      <c r="BE1287" s="349">
        <f t="shared" si="181"/>
        <v>22106.910100000001</v>
      </c>
      <c r="BF1287" s="375">
        <f t="shared" si="182"/>
        <v>139055.19270000001</v>
      </c>
      <c r="BG1287" s="334">
        <f t="shared" si="183"/>
        <v>16974.016</v>
      </c>
    </row>
    <row r="1288" spans="1:59" x14ac:dyDescent="0.2">
      <c r="A1288" s="326" t="str">
        <f t="shared" si="180"/>
        <v>9522017</v>
      </c>
      <c r="B1288">
        <v>952</v>
      </c>
      <c r="C1288" s="327">
        <v>2017</v>
      </c>
      <c r="D1288" s="353">
        <f>+IFERROR(VLOOKUP($A1288,Data_Loss!$A$2:$V$1180,6,FALSE),0)</f>
        <v>0</v>
      </c>
      <c r="E1288" s="353">
        <f>+IFERROR(VLOOKUP($A1288,Data_Loss!$A$2:$V$1180,7,FALSE),0)</f>
        <v>0</v>
      </c>
      <c r="F1288" s="353">
        <f>+IFERROR(VLOOKUP($A1288,Data_Loss!$A$2:$V$1180,8,FALSE),0)</f>
        <v>0</v>
      </c>
      <c r="G1288" s="353">
        <f>+IFERROR(VLOOKUP($A1288,Data_Loss!$A$2:$V$1180,9,FALSE),0)</f>
        <v>1</v>
      </c>
      <c r="H1288" s="353">
        <f>+IFERROR(VLOOKUP($A1288,Data_Loss!$A$2:$V$1180,10,FALSE),0)</f>
        <v>2</v>
      </c>
      <c r="I1288" s="353">
        <f>+IFERROR(VLOOKUP($A1288,Data_Loss!$A$2:$V$1300,12,FALSE),0)</f>
        <v>0</v>
      </c>
      <c r="J1288" s="353">
        <f>+IFERROR(VLOOKUP($A1288,Data_Loss!$A$2:$V$1300,13,FALSE),0)</f>
        <v>0</v>
      </c>
      <c r="K1288" s="353">
        <f>+IFERROR(VLOOKUP($A1288,Data_Loss!$A$2:$V$1300,14,FALSE),0)</f>
        <v>0</v>
      </c>
      <c r="L1288" s="353">
        <f>+IFERROR(VLOOKUP($A1288,Data_Loss!$A$2:$V$1300,15,FALSE),0)</f>
        <v>39000</v>
      </c>
      <c r="M1288" s="353">
        <f>+IFERROR(VLOOKUP($A1288,Data_Loss!$A$2:$V$1300,16,FALSE),0)</f>
        <v>8306</v>
      </c>
      <c r="N1288" s="353">
        <f>+IFERROR(VLOOKUP($A1288,Data_Loss!$A$2:$V$1300,17,FALSE),0)</f>
        <v>0</v>
      </c>
      <c r="O1288" s="353">
        <f>+IFERROR(VLOOKUP($A1288,Data_Loss!$A$2:$V$1300,18,FALSE),0)</f>
        <v>0</v>
      </c>
      <c r="P1288" s="353">
        <f>+IFERROR(VLOOKUP($A1288,Data_Loss!$A$2:$V$1300,19,FALSE),0)</f>
        <v>0</v>
      </c>
      <c r="Q1288" s="353">
        <f>+IFERROR(VLOOKUP($A1288,Data_Loss!$A$2:$V$1300,20,FALSE),0)</f>
        <v>35681</v>
      </c>
      <c r="R1288" s="353">
        <f>+IFERROR(VLOOKUP($A1288,Data_Loss!$A$2:$V$1300,21,FALSE),0)</f>
        <v>11090</v>
      </c>
      <c r="S1288" s="353">
        <f>+IFERROR(VLOOKUP($A1288,Data_Loss!$A$2:$V$1300,22,FALSE),0)</f>
        <v>6817</v>
      </c>
      <c r="T1288" s="191">
        <f>+$I1288*'10k &amp; MO'!C$6+$J1288*'10k &amp; MO'!C$12+$K1288*'10k &amp; MO'!C$18+$L1288*'10k &amp; MO'!C$24+$M1288*'10k &amp; MO'!C$30</f>
        <v>0</v>
      </c>
      <c r="U1288" s="349">
        <f>+$I1288*'10k &amp; MO'!D$6+$J1288*'10k &amp; MO'!D$12+$K1288*'10k &amp; MO'!D$18+$L1288*'10k &amp; MO'!D$24+$M1288*'10k &amp; MO'!D$30</f>
        <v>89.375399999999985</v>
      </c>
      <c r="V1288" s="349">
        <f>+$I1288*'10k &amp; MO'!E$6+$J1288*'10k &amp; MO'!E$12+$K1288*'10k &amp; MO'!E$18+$L1288*'10k &amp; MO'!E$24+$M1288*'10k &amp; MO'!E$30</f>
        <v>37517.996199999994</v>
      </c>
      <c r="W1288" s="349">
        <f>+$I1288*'10k &amp; MO'!F$6+$J1288*'10k &amp; MO'!F$12+$K1288*'10k &amp; MO'!F$18+$L1288*'10k &amp; MO'!F$24+$M1288*'10k &amp; MO'!F$30</f>
        <v>36543.764200000005</v>
      </c>
      <c r="X1288" s="349">
        <f>+$I1288*'10k &amp; MO'!G$6+$J1288*'10k &amp; MO'!G$12+$K1288*'10k &amp; MO'!G$18+$L1288*'10k &amp; MO'!G$24+$M1288*'10k &amp; MO'!G$30</f>
        <v>12022.705</v>
      </c>
      <c r="Y1288" s="349">
        <f>+$N1288*'10k &amp; MO'!H$6+$O1288*'10k &amp; MO'!H$12+$P1288*'10k &amp; MO'!H$18+$Q1288*'10k &amp; MO'!H$24+$R1288*'10k &amp; MO'!H$30</f>
        <v>0</v>
      </c>
      <c r="Z1288" s="349">
        <f>+$N1288*'10k &amp; MO'!I$6+$O1288*'10k &amp; MO'!I$12+$P1288*'10k &amp; MO'!I$18+$Q1288*'10k &amp; MO'!I$24+$R1288*'10k &amp; MO'!I$30</f>
        <v>28.303699999999999</v>
      </c>
      <c r="AA1288" s="349">
        <f>+$N1288*'10k &amp; MO'!J$6+$O1288*'10k &amp; MO'!J$12+$P1288*'10k &amp; MO'!J$18+$Q1288*'10k &amp; MO'!J$24+$R1288*'10k &amp; MO'!J$30</f>
        <v>41422.4421</v>
      </c>
      <c r="AB1288" s="349">
        <f>+$N1288*'10k &amp; MO'!K$6+$O1288*'10k &amp; MO'!K$12+$P1288*'10k &amp; MO'!K$18+$Q1288*'10k &amp; MO'!K$24+$R1288*'10k &amp; MO'!K$30</f>
        <v>47286.767300000007</v>
      </c>
      <c r="AC1288" s="349">
        <f>+$N1288*'10k &amp; MO'!L$6+$O1288*'10k &amp; MO'!L$12+$P1288*'10k &amp; MO'!L$18+$Q1288*'10k &amp; MO'!L$24+$R1288*'10k &amp; MO'!L$30</f>
        <v>20040.849300000002</v>
      </c>
      <c r="AD1288" s="350">
        <f>+S1288*'10k &amp; MO'!O$6</f>
        <v>9175.6820000000007</v>
      </c>
      <c r="AF1288" s="192" t="str">
        <f t="shared" si="178"/>
        <v>9522017</v>
      </c>
      <c r="AG1288" s="192">
        <f>+IFERROR(VLOOKUP($AF1288,'Limited Loss'!$F$5:$P$124,AG$3,FALSE),0)</f>
        <v>0</v>
      </c>
      <c r="AH1288" s="193">
        <f>+IFERROR(VLOOKUP($AF1288,'Limited Loss'!$F$5:$P$124,AH$3,FALSE),0)</f>
        <v>0</v>
      </c>
      <c r="AI1288" s="193">
        <f>+IFERROR(VLOOKUP($AF1288,'Limited Loss'!$F$5:$P$124,AI$3,FALSE),0)</f>
        <v>0</v>
      </c>
      <c r="AJ1288" s="193">
        <f>+IFERROR(VLOOKUP($AF1288,'Limited Loss'!$F$5:$P$124,AJ$3,FALSE),0)</f>
        <v>0</v>
      </c>
      <c r="AK1288" s="100">
        <f>+IFERROR(VLOOKUP($AF1288,'Limited Loss'!$F$5:$P$124,AK$3,FALSE),0)</f>
        <v>0</v>
      </c>
      <c r="AL1288" s="193">
        <f>+IFERROR(VLOOKUP($AF1288,'Limited Loss'!$F$5:$P$124,AL$3,FALSE),0)</f>
        <v>0</v>
      </c>
      <c r="AM1288" s="193">
        <f>+IFERROR(VLOOKUP($AF1288,'Limited Loss'!$F$5:$P$124,AM$3,FALSE),0)</f>
        <v>0</v>
      </c>
      <c r="AN1288" s="193">
        <f>+IFERROR(VLOOKUP($AF1288,'Limited Loss'!$F$5:$P$124,AN$3,FALSE),0)</f>
        <v>0</v>
      </c>
      <c r="AO1288" s="193">
        <f>+IFERROR(VLOOKUP($AF1288,'Limited Loss'!$F$5:$P$124,AO$3,FALSE),0)</f>
        <v>0</v>
      </c>
      <c r="AP1288" s="100">
        <f>+IFERROR(VLOOKUP($AF1288,'Limited Loss'!$F$5:$P$124,AP$3,FALSE),0)</f>
        <v>0</v>
      </c>
      <c r="AQ1288" s="353"/>
      <c r="AR1288" s="331">
        <f t="shared" si="179"/>
        <v>952</v>
      </c>
      <c r="AS1288" s="332">
        <f t="shared" si="179"/>
        <v>2017</v>
      </c>
      <c r="AT1288" s="349">
        <f t="shared" si="177"/>
        <v>0</v>
      </c>
      <c r="AU1288" s="349">
        <f t="shared" si="177"/>
        <v>89.375399999999985</v>
      </c>
      <c r="AV1288" s="349">
        <f t="shared" si="177"/>
        <v>37517.996199999994</v>
      </c>
      <c r="AW1288" s="349">
        <f t="shared" si="177"/>
        <v>36543.764200000005</v>
      </c>
      <c r="AX1288" s="350">
        <f t="shared" si="177"/>
        <v>12022.705</v>
      </c>
      <c r="AY1288" s="349">
        <f t="shared" si="177"/>
        <v>0</v>
      </c>
      <c r="AZ1288" s="349">
        <f t="shared" si="177"/>
        <v>28.303699999999999</v>
      </c>
      <c r="BA1288" s="349">
        <f t="shared" si="177"/>
        <v>41422.4421</v>
      </c>
      <c r="BB1288" s="349">
        <f t="shared" si="177"/>
        <v>47286.767300000007</v>
      </c>
      <c r="BC1288" s="349">
        <f t="shared" si="177"/>
        <v>20040.849300000002</v>
      </c>
      <c r="BD1288" s="350">
        <f t="shared" si="177"/>
        <v>9175.6820000000007</v>
      </c>
      <c r="BE1288" s="349">
        <f t="shared" si="181"/>
        <v>79058.117399999988</v>
      </c>
      <c r="BF1288" s="375">
        <f t="shared" si="182"/>
        <v>115894.08580000002</v>
      </c>
      <c r="BG1288" s="334">
        <f t="shared" si="183"/>
        <v>9175.6820000000007</v>
      </c>
    </row>
    <row r="1289" spans="1:59" x14ac:dyDescent="0.2">
      <c r="A1289" s="326" t="str">
        <f t="shared" si="180"/>
        <v>9522018</v>
      </c>
      <c r="B1289">
        <v>952</v>
      </c>
      <c r="C1289" s="327">
        <v>2018</v>
      </c>
      <c r="D1289" s="353">
        <f>+IFERROR(VLOOKUP($A1289,Data_Loss!$A$2:$V$1180,6,FALSE),0)</f>
        <v>0</v>
      </c>
      <c r="E1289" s="353">
        <f>+IFERROR(VLOOKUP($A1289,Data_Loss!$A$2:$V$1180,7,FALSE),0)</f>
        <v>0</v>
      </c>
      <c r="F1289" s="353">
        <f>+IFERROR(VLOOKUP($A1289,Data_Loss!$A$2:$V$1180,8,FALSE),0)</f>
        <v>0</v>
      </c>
      <c r="G1289" s="353">
        <f>+IFERROR(VLOOKUP($A1289,Data_Loss!$A$2:$V$1180,9,FALSE),0)</f>
        <v>1</v>
      </c>
      <c r="H1289" s="353">
        <f>+IFERROR(VLOOKUP($A1289,Data_Loss!$A$2:$V$1180,10,FALSE),0)</f>
        <v>5</v>
      </c>
      <c r="I1289" s="353">
        <f>+IFERROR(VLOOKUP($A1289,Data_Loss!$A$2:$V$1300,12,FALSE),0)</f>
        <v>0</v>
      </c>
      <c r="J1289" s="353">
        <f>+IFERROR(VLOOKUP($A1289,Data_Loss!$A$2:$V$1300,13,FALSE),0)</f>
        <v>0</v>
      </c>
      <c r="K1289" s="353">
        <f>+IFERROR(VLOOKUP($A1289,Data_Loss!$A$2:$V$1300,14,FALSE),0)</f>
        <v>0</v>
      </c>
      <c r="L1289" s="353">
        <f>+IFERROR(VLOOKUP($A1289,Data_Loss!$A$2:$V$1300,15,FALSE),0)</f>
        <v>39163</v>
      </c>
      <c r="M1289" s="353">
        <f>+IFERROR(VLOOKUP($A1289,Data_Loss!$A$2:$V$1300,16,FALSE),0)</f>
        <v>55324</v>
      </c>
      <c r="N1289" s="353">
        <f>+IFERROR(VLOOKUP($A1289,Data_Loss!$A$2:$V$1300,17,FALSE),0)</f>
        <v>0</v>
      </c>
      <c r="O1289" s="353">
        <f>+IFERROR(VLOOKUP($A1289,Data_Loss!$A$2:$V$1300,18,FALSE),0)</f>
        <v>0</v>
      </c>
      <c r="P1289" s="353">
        <f>+IFERROR(VLOOKUP($A1289,Data_Loss!$A$2:$V$1300,19,FALSE),0)</f>
        <v>0</v>
      </c>
      <c r="Q1289" s="353">
        <f>+IFERROR(VLOOKUP($A1289,Data_Loss!$A$2:$V$1300,20,FALSE),0)</f>
        <v>19483</v>
      </c>
      <c r="R1289" s="353">
        <f>+IFERROR(VLOOKUP($A1289,Data_Loss!$A$2:$V$1300,21,FALSE),0)</f>
        <v>31345</v>
      </c>
      <c r="S1289" s="353">
        <f>+IFERROR(VLOOKUP($A1289,Data_Loss!$A$2:$V$1300,22,FALSE),0)</f>
        <v>5501</v>
      </c>
      <c r="T1289" s="191">
        <f>+$I1289*'10k &amp; MO'!C$7+$J1289*'10k &amp; MO'!C$13+$K1289*'10k &amp; MO'!C$19+$L1289*'10k &amp; MO'!C$25+$M1289*'10k &amp; MO'!C$31</f>
        <v>121.7128</v>
      </c>
      <c r="U1289" s="349">
        <f>+$I1289*'10k &amp; MO'!D$7+$J1289*'10k &amp; MO'!D$13+$K1289*'10k &amp; MO'!D$19+$L1289*'10k &amp; MO'!D$25+$M1289*'10k &amp; MO'!D$31</f>
        <v>4979.3171999999995</v>
      </c>
      <c r="V1289" s="349">
        <f>+$I1289*'10k &amp; MO'!E$7+$J1289*'10k &amp; MO'!E$13+$K1289*'10k &amp; MO'!E$19+$L1289*'10k &amp; MO'!E$25+$M1289*'10k &amp; MO'!E$31</f>
        <v>139262.13400000002</v>
      </c>
      <c r="W1289" s="349">
        <f>+$I1289*'10k &amp; MO'!F$7+$J1289*'10k &amp; MO'!F$13+$K1289*'10k &amp; MO'!F$19+$L1289*'10k &amp; MO'!F$25+$M1289*'10k &amp; MO'!F$31</f>
        <v>59881.729200000002</v>
      </c>
      <c r="X1289" s="349">
        <f>+$I1289*'10k &amp; MO'!G$7+$J1289*'10k &amp; MO'!G$13+$K1289*'10k &amp; MO'!G$19+$L1289*'10k &amp; MO'!G$25+$M1289*'10k &amp; MO'!G$31</f>
        <v>42191.872100000001</v>
      </c>
      <c r="Y1289" s="349">
        <f>+$N1289*'10k &amp; MO'!H$7+$O1289*'10k &amp; MO'!H$13+$P1289*'10k &amp; MO'!H$19+$Q1289*'10k &amp; MO'!H$25+$R1289*'10k &amp; MO'!H$31</f>
        <v>90.900499999999994</v>
      </c>
      <c r="Z1289" s="349">
        <f>+$N1289*'10k &amp; MO'!I$7+$O1289*'10k &amp; MO'!I$13+$P1289*'10k &amp; MO'!I$19+$Q1289*'10k &amp; MO'!I$25+$R1289*'10k &amp; MO'!I$31</f>
        <v>3653.3377</v>
      </c>
      <c r="AA1289" s="349">
        <f>+$N1289*'10k &amp; MO'!J$7+$O1289*'10k &amp; MO'!J$13+$P1289*'10k &amp; MO'!J$19+$Q1289*'10k &amp; MO'!J$25+$R1289*'10k &amp; MO'!J$31</f>
        <v>59641.564100000003</v>
      </c>
      <c r="AB1289" s="349">
        <f>+$N1289*'10k &amp; MO'!K$7+$O1289*'10k &amp; MO'!K$13+$P1289*'10k &amp; MO'!K$19+$Q1289*'10k &amp; MO'!K$25+$R1289*'10k &amp; MO'!K$31</f>
        <v>35804.558499999999</v>
      </c>
      <c r="AC1289" s="349">
        <f>+$N1289*'10k &amp; MO'!L$7+$O1289*'10k &amp; MO'!L$13+$P1289*'10k &amp; MO'!L$19+$Q1289*'10k &amp; MO'!L$25+$R1289*'10k &amp; MO'!L$31</f>
        <v>29615.482</v>
      </c>
      <c r="AD1289" s="350">
        <f>+S1289*'10k &amp; MO'!O$7</f>
        <v>7294.326</v>
      </c>
      <c r="AF1289" s="192" t="str">
        <f t="shared" si="178"/>
        <v>9522018</v>
      </c>
      <c r="AG1289" s="192">
        <f>+IFERROR(VLOOKUP($AF1289,'Limited Loss'!$F$5:$P$124,AG$3,FALSE),0)</f>
        <v>0</v>
      </c>
      <c r="AH1289" s="193">
        <f>+IFERROR(VLOOKUP($AF1289,'Limited Loss'!$F$5:$P$124,AH$3,FALSE),0)</f>
        <v>0</v>
      </c>
      <c r="AI1289" s="193">
        <f>+IFERROR(VLOOKUP($AF1289,'Limited Loss'!$F$5:$P$124,AI$3,FALSE),0)</f>
        <v>0</v>
      </c>
      <c r="AJ1289" s="193">
        <f>+IFERROR(VLOOKUP($AF1289,'Limited Loss'!$F$5:$P$124,AJ$3,FALSE),0)</f>
        <v>0</v>
      </c>
      <c r="AK1289" s="100">
        <f>+IFERROR(VLOOKUP($AF1289,'Limited Loss'!$F$5:$P$124,AK$3,FALSE),0)</f>
        <v>0</v>
      </c>
      <c r="AL1289" s="193">
        <f>+IFERROR(VLOOKUP($AF1289,'Limited Loss'!$F$5:$P$124,AL$3,FALSE),0)</f>
        <v>0</v>
      </c>
      <c r="AM1289" s="193">
        <f>+IFERROR(VLOOKUP($AF1289,'Limited Loss'!$F$5:$P$124,AM$3,FALSE),0)</f>
        <v>0</v>
      </c>
      <c r="AN1289" s="193">
        <f>+IFERROR(VLOOKUP($AF1289,'Limited Loss'!$F$5:$P$124,AN$3,FALSE),0)</f>
        <v>0</v>
      </c>
      <c r="AO1289" s="193">
        <f>+IFERROR(VLOOKUP($AF1289,'Limited Loss'!$F$5:$P$124,AO$3,FALSE),0)</f>
        <v>0</v>
      </c>
      <c r="AP1289" s="100">
        <f>+IFERROR(VLOOKUP($AF1289,'Limited Loss'!$F$5:$P$124,AP$3,FALSE),0)</f>
        <v>0</v>
      </c>
      <c r="AQ1289" s="353"/>
      <c r="AR1289" s="331">
        <f t="shared" si="179"/>
        <v>952</v>
      </c>
      <c r="AS1289" s="332">
        <f t="shared" si="179"/>
        <v>2018</v>
      </c>
      <c r="AT1289" s="349">
        <f t="shared" si="177"/>
        <v>121.7128</v>
      </c>
      <c r="AU1289" s="349">
        <f t="shared" si="177"/>
        <v>4979.3171999999995</v>
      </c>
      <c r="AV1289" s="349">
        <f t="shared" si="177"/>
        <v>139262.13400000002</v>
      </c>
      <c r="AW1289" s="349">
        <f t="shared" si="177"/>
        <v>59881.729200000002</v>
      </c>
      <c r="AX1289" s="350">
        <f t="shared" si="177"/>
        <v>42191.872100000001</v>
      </c>
      <c r="AY1289" s="349">
        <f t="shared" si="177"/>
        <v>90.900499999999994</v>
      </c>
      <c r="AZ1289" s="349">
        <f t="shared" si="177"/>
        <v>3653.3377</v>
      </c>
      <c r="BA1289" s="349">
        <f t="shared" si="177"/>
        <v>59641.564100000003</v>
      </c>
      <c r="BB1289" s="349">
        <f t="shared" si="177"/>
        <v>35804.558499999999</v>
      </c>
      <c r="BC1289" s="349">
        <f t="shared" si="177"/>
        <v>29615.482</v>
      </c>
      <c r="BD1289" s="350">
        <f t="shared" si="177"/>
        <v>7294.326</v>
      </c>
      <c r="BE1289" s="349">
        <f t="shared" si="181"/>
        <v>207748.96630000003</v>
      </c>
      <c r="BF1289" s="375">
        <f t="shared" si="182"/>
        <v>167493.64180000001</v>
      </c>
      <c r="BG1289" s="334">
        <f t="shared" si="183"/>
        <v>7294.326</v>
      </c>
    </row>
    <row r="1290" spans="1:59" x14ac:dyDescent="0.2">
      <c r="A1290" s="326" t="str">
        <f t="shared" si="180"/>
        <v>9532014</v>
      </c>
      <c r="B1290">
        <v>953</v>
      </c>
      <c r="C1290" s="327">
        <v>2014</v>
      </c>
      <c r="D1290" s="353">
        <f>+IFERROR(VLOOKUP($A1290,Data_Loss!$A$2:$V$1180,6,FALSE),0)</f>
        <v>0</v>
      </c>
      <c r="E1290" s="353">
        <f>+IFERROR(VLOOKUP($A1290,Data_Loss!$A$2:$V$1180,7,FALSE),0)</f>
        <v>0</v>
      </c>
      <c r="F1290" s="353">
        <f>+IFERROR(VLOOKUP($A1290,Data_Loss!$A$2:$V$1180,8,FALSE),0)</f>
        <v>9</v>
      </c>
      <c r="G1290" s="353">
        <f>+IFERROR(VLOOKUP($A1290,Data_Loss!$A$2:$V$1180,9,FALSE),0)</f>
        <v>26</v>
      </c>
      <c r="H1290" s="353">
        <f>+IFERROR(VLOOKUP($A1290,Data_Loss!$A$2:$V$1180,10,FALSE),0)</f>
        <v>45</v>
      </c>
      <c r="I1290" s="353">
        <f>+IFERROR(VLOOKUP($A1290,Data_Loss!$A$2:$V$1300,12,FALSE),0)</f>
        <v>0</v>
      </c>
      <c r="J1290" s="353">
        <f>+IFERROR(VLOOKUP($A1290,Data_Loss!$A$2:$V$1300,13,FALSE),0)</f>
        <v>0</v>
      </c>
      <c r="K1290" s="353">
        <f>+IFERROR(VLOOKUP($A1290,Data_Loss!$A$2:$V$1300,14,FALSE),0)</f>
        <v>1263168</v>
      </c>
      <c r="L1290" s="353">
        <f>+IFERROR(VLOOKUP($A1290,Data_Loss!$A$2:$V$1300,15,FALSE),0)</f>
        <v>495272</v>
      </c>
      <c r="M1290" s="353">
        <f>+IFERROR(VLOOKUP($A1290,Data_Loss!$A$2:$V$1300,16,FALSE),0)</f>
        <v>350428</v>
      </c>
      <c r="N1290" s="353">
        <f>+IFERROR(VLOOKUP($A1290,Data_Loss!$A$2:$V$1300,17,FALSE),0)</f>
        <v>0</v>
      </c>
      <c r="O1290" s="353">
        <f>+IFERROR(VLOOKUP($A1290,Data_Loss!$A$2:$V$1300,18,FALSE),0)</f>
        <v>0</v>
      </c>
      <c r="P1290" s="353">
        <f>+IFERROR(VLOOKUP($A1290,Data_Loss!$A$2:$V$1300,19,FALSE),0)</f>
        <v>1254504</v>
      </c>
      <c r="Q1290" s="353">
        <f>+IFERROR(VLOOKUP($A1290,Data_Loss!$A$2:$V$1300,20,FALSE),0)</f>
        <v>482352</v>
      </c>
      <c r="R1290" s="353">
        <f>+IFERROR(VLOOKUP($A1290,Data_Loss!$A$2:$V$1300,21,FALSE),0)</f>
        <v>686219</v>
      </c>
      <c r="S1290" s="353">
        <f>+IFERROR(VLOOKUP($A1290,Data_Loss!$A$2:$V$1300,22,FALSE),0)</f>
        <v>448246</v>
      </c>
      <c r="T1290" s="191">
        <f>+$I1290*'10k &amp; MO'!C$3+$J1290*'10k &amp; MO'!C$9+$K1290*'10k &amp; MO'!C$15+$L1290*'10k &amp; MO'!C$21+$M1290*'10k &amp; MO'!C$27</f>
        <v>0</v>
      </c>
      <c r="U1290" s="349">
        <f>+$I1290*'10k &amp; MO'!D$3+$J1290*'10k &amp; MO'!D$9+$K1290*'10k &amp; MO'!D$15+$L1290*'10k &amp; MO'!D$21+$M1290*'10k &amp; MO'!D$27</f>
        <v>0</v>
      </c>
      <c r="V1290" s="349">
        <f>+$I1290*'10k &amp; MO'!E$3+$J1290*'10k &amp; MO'!E$9+$K1290*'10k &amp; MO'!E$15+$L1290*'10k &amp; MO'!E$21+$M1290*'10k &amp; MO'!E$27</f>
        <v>1899804.672</v>
      </c>
      <c r="W1290" s="349">
        <f>+$I1290*'10k &amp; MO'!F$3+$J1290*'10k &amp; MO'!F$9+$K1290*'10k &amp; MO'!F$15+$L1290*'10k &amp; MO'!F$21+$M1290*'10k &amp; MO'!F$27</f>
        <v>608689.28800000006</v>
      </c>
      <c r="X1290" s="349">
        <f>+$I1290*'10k &amp; MO'!G$3+$J1290*'10k &amp; MO'!G$9+$K1290*'10k &amp; MO'!G$15+$L1290*'10k &amp; MO'!G$21+$M1290*'10k &amp; MO'!G$27</f>
        <v>396684.49599999998</v>
      </c>
      <c r="Y1290" s="349">
        <f>+$N1290*'10k &amp; MO'!H$3+$O1290*'10k &amp; MO'!H$9+$P1290*'10k &amp; MO'!H$15+$Q1290*'10k &amp; MO'!H$21+$R1290*'10k &amp; MO'!H$27</f>
        <v>0</v>
      </c>
      <c r="Z1290" s="349">
        <f>+$N1290*'10k &amp; MO'!I$3+$O1290*'10k &amp; MO'!I$9+$P1290*'10k &amp; MO'!I$15+$Q1290*'10k &amp; MO'!I$21+$R1290*'10k &amp; MO'!I$27</f>
        <v>0</v>
      </c>
      <c r="AA1290" s="349">
        <f>+$N1290*'10k &amp; MO'!J$3+$O1290*'10k &amp; MO'!J$9+$P1290*'10k &amp; MO'!J$15+$Q1290*'10k &amp; MO'!J$21+$R1290*'10k &amp; MO'!J$27</f>
        <v>2623167.8640000001</v>
      </c>
      <c r="AB1290" s="349">
        <f>+$N1290*'10k &amp; MO'!K$3+$O1290*'10k &amp; MO'!K$9+$P1290*'10k &amp; MO'!K$15+$Q1290*'10k &amp; MO'!K$21+$R1290*'10k &amp; MO'!K$27</f>
        <v>675775.152</v>
      </c>
      <c r="AC1290" s="349">
        <f>+$N1290*'10k &amp; MO'!L$3+$O1290*'10k &amp; MO'!L$9+$P1290*'10k &amp; MO'!L$15+$Q1290*'10k &amp; MO'!L$21+$R1290*'10k &amp; MO'!L$27</f>
        <v>1058149.6980000001</v>
      </c>
      <c r="AD1290" s="350">
        <f>+S1290*'10k &amp; MO'!O$3</f>
        <v>480071.46599999996</v>
      </c>
      <c r="AF1290" s="192" t="str">
        <f t="shared" si="178"/>
        <v>9532014</v>
      </c>
      <c r="AG1290" s="192">
        <f>+IFERROR(VLOOKUP($AF1290,'Limited Loss'!$F$5:$P$124,AG$3,FALSE),0)</f>
        <v>0</v>
      </c>
      <c r="AH1290" s="193">
        <f>+IFERROR(VLOOKUP($AF1290,'Limited Loss'!$F$5:$P$124,AH$3,FALSE),0)</f>
        <v>0</v>
      </c>
      <c r="AI1290" s="193">
        <f>+IFERROR(VLOOKUP($AF1290,'Limited Loss'!$F$5:$P$124,AI$3,FALSE),0)</f>
        <v>0</v>
      </c>
      <c r="AJ1290" s="193">
        <f>+IFERROR(VLOOKUP($AF1290,'Limited Loss'!$F$5:$P$124,AJ$3,FALSE),0)</f>
        <v>0</v>
      </c>
      <c r="AK1290" s="100">
        <f>+IFERROR(VLOOKUP($AF1290,'Limited Loss'!$F$5:$P$124,AK$3,FALSE),0)</f>
        <v>0</v>
      </c>
      <c r="AL1290" s="193">
        <f>+IFERROR(VLOOKUP($AF1290,'Limited Loss'!$F$5:$P$124,AL$3,FALSE),0)</f>
        <v>0</v>
      </c>
      <c r="AM1290" s="193">
        <f>+IFERROR(VLOOKUP($AF1290,'Limited Loss'!$F$5:$P$124,AM$3,FALSE),0)</f>
        <v>0</v>
      </c>
      <c r="AN1290" s="193">
        <f>+IFERROR(VLOOKUP($AF1290,'Limited Loss'!$F$5:$P$124,AN$3,FALSE),0)</f>
        <v>0</v>
      </c>
      <c r="AO1290" s="193">
        <f>+IFERROR(VLOOKUP($AF1290,'Limited Loss'!$F$5:$P$124,AO$3,FALSE),0)</f>
        <v>0</v>
      </c>
      <c r="AP1290" s="100">
        <f>+IFERROR(VLOOKUP($AF1290,'Limited Loss'!$F$5:$P$124,AP$3,FALSE),0)</f>
        <v>0</v>
      </c>
      <c r="AQ1290" s="353"/>
      <c r="AR1290" s="331">
        <f t="shared" si="179"/>
        <v>953</v>
      </c>
      <c r="AS1290" s="332">
        <f t="shared" si="179"/>
        <v>2014</v>
      </c>
      <c r="AT1290" s="349">
        <f t="shared" si="177"/>
        <v>0</v>
      </c>
      <c r="AU1290" s="349">
        <f t="shared" si="177"/>
        <v>0</v>
      </c>
      <c r="AV1290" s="349">
        <f t="shared" ref="AV1290:BD1318" si="184">+V1290-AI1290</f>
        <v>1899804.672</v>
      </c>
      <c r="AW1290" s="349">
        <f t="shared" si="184"/>
        <v>608689.28800000006</v>
      </c>
      <c r="AX1290" s="350">
        <f t="shared" si="184"/>
        <v>396684.49599999998</v>
      </c>
      <c r="AY1290" s="349">
        <f t="shared" si="184"/>
        <v>0</v>
      </c>
      <c r="AZ1290" s="349">
        <f t="shared" si="184"/>
        <v>0</v>
      </c>
      <c r="BA1290" s="349">
        <f t="shared" si="184"/>
        <v>2623167.8640000001</v>
      </c>
      <c r="BB1290" s="349">
        <f t="shared" si="184"/>
        <v>675775.152</v>
      </c>
      <c r="BC1290" s="349">
        <f t="shared" si="184"/>
        <v>1058149.6980000001</v>
      </c>
      <c r="BD1290" s="350">
        <f t="shared" si="184"/>
        <v>480071.46599999996</v>
      </c>
      <c r="BE1290" s="349">
        <f t="shared" si="181"/>
        <v>4522972.5360000003</v>
      </c>
      <c r="BF1290" s="375">
        <f t="shared" si="182"/>
        <v>2739298.6340000001</v>
      </c>
      <c r="BG1290" s="334">
        <f t="shared" si="183"/>
        <v>480071.46599999996</v>
      </c>
    </row>
    <row r="1291" spans="1:59" x14ac:dyDescent="0.2">
      <c r="A1291" s="326" t="str">
        <f t="shared" si="180"/>
        <v>9532015</v>
      </c>
      <c r="B1291">
        <v>953</v>
      </c>
      <c r="C1291" s="327">
        <v>2015</v>
      </c>
      <c r="D1291" s="353">
        <f>+IFERROR(VLOOKUP($A1291,Data_Loss!$A$2:$V$1180,6,FALSE),0)</f>
        <v>0</v>
      </c>
      <c r="E1291" s="353">
        <f>+IFERROR(VLOOKUP($A1291,Data_Loss!$A$2:$V$1180,7,FALSE),0)</f>
        <v>0</v>
      </c>
      <c r="F1291" s="353">
        <f>+IFERROR(VLOOKUP($A1291,Data_Loss!$A$2:$V$1180,8,FALSE),0)</f>
        <v>3</v>
      </c>
      <c r="G1291" s="353">
        <f>+IFERROR(VLOOKUP($A1291,Data_Loss!$A$2:$V$1180,9,FALSE),0)</f>
        <v>22</v>
      </c>
      <c r="H1291" s="353">
        <f>+IFERROR(VLOOKUP($A1291,Data_Loss!$A$2:$V$1180,10,FALSE),0)</f>
        <v>44</v>
      </c>
      <c r="I1291" s="353">
        <f>+IFERROR(VLOOKUP($A1291,Data_Loss!$A$2:$V$1300,12,FALSE),0)</f>
        <v>0</v>
      </c>
      <c r="J1291" s="353">
        <f>+IFERROR(VLOOKUP($A1291,Data_Loss!$A$2:$V$1300,13,FALSE),0)</f>
        <v>0</v>
      </c>
      <c r="K1291" s="353">
        <f>+IFERROR(VLOOKUP($A1291,Data_Loss!$A$2:$V$1300,14,FALSE),0)</f>
        <v>277987</v>
      </c>
      <c r="L1291" s="353">
        <f>+IFERROR(VLOOKUP($A1291,Data_Loss!$A$2:$V$1300,15,FALSE),0)</f>
        <v>567949</v>
      </c>
      <c r="M1291" s="353">
        <f>+IFERROR(VLOOKUP($A1291,Data_Loss!$A$2:$V$1300,16,FALSE),0)</f>
        <v>254289</v>
      </c>
      <c r="N1291" s="353">
        <f>+IFERROR(VLOOKUP($A1291,Data_Loss!$A$2:$V$1300,17,FALSE),0)</f>
        <v>0</v>
      </c>
      <c r="O1291" s="353">
        <f>+IFERROR(VLOOKUP($A1291,Data_Loss!$A$2:$V$1300,18,FALSE),0)</f>
        <v>0</v>
      </c>
      <c r="P1291" s="353">
        <f>+IFERROR(VLOOKUP($A1291,Data_Loss!$A$2:$V$1300,19,FALSE),0)</f>
        <v>136196</v>
      </c>
      <c r="Q1291" s="353">
        <f>+IFERROR(VLOOKUP($A1291,Data_Loss!$A$2:$V$1300,20,FALSE),0)</f>
        <v>539745</v>
      </c>
      <c r="R1291" s="353">
        <f>+IFERROR(VLOOKUP($A1291,Data_Loss!$A$2:$V$1300,21,FALSE),0)</f>
        <v>428078</v>
      </c>
      <c r="S1291" s="353">
        <f>+IFERROR(VLOOKUP($A1291,Data_Loss!$A$2:$V$1300,22,FALSE),0)</f>
        <v>460683</v>
      </c>
      <c r="T1291" s="191">
        <f>+$I1291*'10k &amp; MO'!C$4+$J1291*'10k &amp; MO'!C$10+$K1291*'10k &amp; MO'!C$16+$L1291*'10k &amp; MO'!C$22+$M1291*'10k &amp; MO'!C$28</f>
        <v>0</v>
      </c>
      <c r="U1291" s="349">
        <f>+$I1291*'10k &amp; MO'!D$4+$J1291*'10k &amp; MO'!D$10+$K1291*'10k &amp; MO'!D$16+$L1291*'10k &amp; MO'!D$22+$M1291*'10k &amp; MO'!D$28</f>
        <v>0</v>
      </c>
      <c r="V1291" s="349">
        <f>+$I1291*'10k &amp; MO'!E$4+$J1291*'10k &amp; MO'!E$10+$K1291*'10k &amp; MO'!E$16+$L1291*'10k &amp; MO'!E$22+$M1291*'10k &amp; MO'!E$28</f>
        <v>579971.82849999995</v>
      </c>
      <c r="W1291" s="349">
        <f>+$I1291*'10k &amp; MO'!F$4+$J1291*'10k &amp; MO'!F$10+$K1291*'10k &amp; MO'!F$16+$L1291*'10k &amp; MO'!F$22+$M1291*'10k &amp; MO'!F$28</f>
        <v>631168.34929999989</v>
      </c>
      <c r="X1291" s="349">
        <f>+$I1291*'10k &amp; MO'!G$4+$J1291*'10k &amp; MO'!G$10+$K1291*'10k &amp; MO'!G$16+$L1291*'10k &amp; MO'!G$22+$M1291*'10k &amp; MO'!G$28</f>
        <v>299775.16839999997</v>
      </c>
      <c r="Y1291" s="349">
        <f>+$N1291*'10k &amp; MO'!H$4+$O1291*'10k &amp; MO'!H$10+$P1291*'10k &amp; MO'!H$16+$Q1291*'10k &amp; MO'!H$22+$R1291*'10k &amp; MO'!H$28</f>
        <v>0</v>
      </c>
      <c r="Z1291" s="349">
        <f>+$N1291*'10k &amp; MO'!I$4+$O1291*'10k &amp; MO'!I$10+$P1291*'10k &amp; MO'!I$16+$Q1291*'10k &amp; MO'!I$22+$R1291*'10k &amp; MO'!I$28</f>
        <v>0</v>
      </c>
      <c r="AA1291" s="349">
        <f>+$N1291*'10k &amp; MO'!J$4+$O1291*'10k &amp; MO'!J$10+$P1291*'10k &amp; MO'!J$16+$Q1291*'10k &amp; MO'!J$22+$R1291*'10k &amp; MO'!J$28</f>
        <v>492306.95120000001</v>
      </c>
      <c r="AB1291" s="349">
        <f>+$N1291*'10k &amp; MO'!K$4+$O1291*'10k &amp; MO'!K$10+$P1291*'10k &amp; MO'!K$16+$Q1291*'10k &amp; MO'!K$22+$R1291*'10k &amp; MO'!K$28</f>
        <v>853257.22199999995</v>
      </c>
      <c r="AC1291" s="349">
        <f>+$N1291*'10k &amp; MO'!L$4+$O1291*'10k &amp; MO'!L$10+$P1291*'10k &amp; MO'!L$16+$Q1291*'10k &amp; MO'!L$22+$R1291*'10k &amp; MO'!L$28</f>
        <v>641526.64470000006</v>
      </c>
      <c r="AD1291" s="350">
        <f>+S1291*'10k &amp; MO'!O$4</f>
        <v>558347.79599999997</v>
      </c>
      <c r="AF1291" s="192" t="str">
        <f t="shared" si="178"/>
        <v>9532015</v>
      </c>
      <c r="AG1291" s="192">
        <f>+IFERROR(VLOOKUP($AF1291,'Limited Loss'!$F$5:$P$124,AG$3,FALSE),0)</f>
        <v>0</v>
      </c>
      <c r="AH1291" s="193">
        <f>+IFERROR(VLOOKUP($AF1291,'Limited Loss'!$F$5:$P$124,AH$3,FALSE),0)</f>
        <v>0</v>
      </c>
      <c r="AI1291" s="193">
        <f>+IFERROR(VLOOKUP($AF1291,'Limited Loss'!$F$5:$P$124,AI$3,FALSE),0)</f>
        <v>0</v>
      </c>
      <c r="AJ1291" s="193">
        <f>+IFERROR(VLOOKUP($AF1291,'Limited Loss'!$F$5:$P$124,AJ$3,FALSE),0)</f>
        <v>0</v>
      </c>
      <c r="AK1291" s="100">
        <f>+IFERROR(VLOOKUP($AF1291,'Limited Loss'!$F$5:$P$124,AK$3,FALSE),0)</f>
        <v>0</v>
      </c>
      <c r="AL1291" s="193">
        <f>+IFERROR(VLOOKUP($AF1291,'Limited Loss'!$F$5:$P$124,AL$3,FALSE),0)</f>
        <v>0</v>
      </c>
      <c r="AM1291" s="193">
        <f>+IFERROR(VLOOKUP($AF1291,'Limited Loss'!$F$5:$P$124,AM$3,FALSE),0)</f>
        <v>0</v>
      </c>
      <c r="AN1291" s="193">
        <f>+IFERROR(VLOOKUP($AF1291,'Limited Loss'!$F$5:$P$124,AN$3,FALSE),0)</f>
        <v>0</v>
      </c>
      <c r="AO1291" s="193">
        <f>+IFERROR(VLOOKUP($AF1291,'Limited Loss'!$F$5:$P$124,AO$3,FALSE),0)</f>
        <v>0</v>
      </c>
      <c r="AP1291" s="100">
        <f>+IFERROR(VLOOKUP($AF1291,'Limited Loss'!$F$5:$P$124,AP$3,FALSE),0)</f>
        <v>0</v>
      </c>
      <c r="AQ1291" s="353"/>
      <c r="AR1291" s="331">
        <f t="shared" si="179"/>
        <v>953</v>
      </c>
      <c r="AS1291" s="332">
        <f t="shared" si="179"/>
        <v>2015</v>
      </c>
      <c r="AT1291" s="349">
        <f t="shared" ref="AT1291:AX1354" si="185">+T1291-AG1291</f>
        <v>0</v>
      </c>
      <c r="AU1291" s="349">
        <f t="shared" si="185"/>
        <v>0</v>
      </c>
      <c r="AV1291" s="349">
        <f t="shared" si="184"/>
        <v>579971.82849999995</v>
      </c>
      <c r="AW1291" s="349">
        <f t="shared" si="184"/>
        <v>631168.34929999989</v>
      </c>
      <c r="AX1291" s="350">
        <f t="shared" si="184"/>
        <v>299775.16839999997</v>
      </c>
      <c r="AY1291" s="349">
        <f t="shared" si="184"/>
        <v>0</v>
      </c>
      <c r="AZ1291" s="349">
        <f t="shared" si="184"/>
        <v>0</v>
      </c>
      <c r="BA1291" s="349">
        <f t="shared" si="184"/>
        <v>492306.95120000001</v>
      </c>
      <c r="BB1291" s="349">
        <f t="shared" si="184"/>
        <v>853257.22199999995</v>
      </c>
      <c r="BC1291" s="349">
        <f t="shared" si="184"/>
        <v>641526.64470000006</v>
      </c>
      <c r="BD1291" s="350">
        <f t="shared" si="184"/>
        <v>558347.79599999997</v>
      </c>
      <c r="BE1291" s="349">
        <f t="shared" si="181"/>
        <v>1072278.7796999998</v>
      </c>
      <c r="BF1291" s="375">
        <f t="shared" si="182"/>
        <v>2425727.3843999999</v>
      </c>
      <c r="BG1291" s="334">
        <f t="shared" si="183"/>
        <v>558347.79599999997</v>
      </c>
    </row>
    <row r="1292" spans="1:59" x14ac:dyDescent="0.2">
      <c r="A1292" s="326" t="str">
        <f t="shared" si="180"/>
        <v>9532016</v>
      </c>
      <c r="B1292">
        <v>953</v>
      </c>
      <c r="C1292" s="327">
        <v>2016</v>
      </c>
      <c r="D1292" s="353">
        <f>+IFERROR(VLOOKUP($A1292,Data_Loss!$A$2:$V$1180,6,FALSE),0)</f>
        <v>0</v>
      </c>
      <c r="E1292" s="353">
        <f>+IFERROR(VLOOKUP($A1292,Data_Loss!$A$2:$V$1180,7,FALSE),0)</f>
        <v>0</v>
      </c>
      <c r="F1292" s="353">
        <f>+IFERROR(VLOOKUP($A1292,Data_Loss!$A$2:$V$1180,8,FALSE),0)</f>
        <v>5</v>
      </c>
      <c r="G1292" s="353">
        <f>+IFERROR(VLOOKUP($A1292,Data_Loss!$A$2:$V$1180,9,FALSE),0)</f>
        <v>21</v>
      </c>
      <c r="H1292" s="353">
        <f>+IFERROR(VLOOKUP($A1292,Data_Loss!$A$2:$V$1180,10,FALSE),0)</f>
        <v>38</v>
      </c>
      <c r="I1292" s="353">
        <f>+IFERROR(VLOOKUP($A1292,Data_Loss!$A$2:$V$1300,12,FALSE),0)</f>
        <v>0</v>
      </c>
      <c r="J1292" s="353">
        <f>+IFERROR(VLOOKUP($A1292,Data_Loss!$A$2:$V$1300,13,FALSE),0)</f>
        <v>0</v>
      </c>
      <c r="K1292" s="353">
        <f>+IFERROR(VLOOKUP($A1292,Data_Loss!$A$2:$V$1300,14,FALSE),0)</f>
        <v>645687</v>
      </c>
      <c r="L1292" s="353">
        <f>+IFERROR(VLOOKUP($A1292,Data_Loss!$A$2:$V$1300,15,FALSE),0)</f>
        <v>378902</v>
      </c>
      <c r="M1292" s="353">
        <f>+IFERROR(VLOOKUP($A1292,Data_Loss!$A$2:$V$1300,16,FALSE),0)</f>
        <v>248956</v>
      </c>
      <c r="N1292" s="353">
        <f>+IFERROR(VLOOKUP($A1292,Data_Loss!$A$2:$V$1300,17,FALSE),0)</f>
        <v>0</v>
      </c>
      <c r="O1292" s="353">
        <f>+IFERROR(VLOOKUP($A1292,Data_Loss!$A$2:$V$1300,18,FALSE),0)</f>
        <v>0</v>
      </c>
      <c r="P1292" s="353">
        <f>+IFERROR(VLOOKUP($A1292,Data_Loss!$A$2:$V$1300,19,FALSE),0)</f>
        <v>756202</v>
      </c>
      <c r="Q1292" s="353">
        <f>+IFERROR(VLOOKUP($A1292,Data_Loss!$A$2:$V$1300,20,FALSE),0)</f>
        <v>404231</v>
      </c>
      <c r="R1292" s="353">
        <f>+IFERROR(VLOOKUP($A1292,Data_Loss!$A$2:$V$1300,21,FALSE),0)</f>
        <v>448530</v>
      </c>
      <c r="S1292" s="353">
        <f>+IFERROR(VLOOKUP($A1292,Data_Loss!$A$2:$V$1300,22,FALSE),0)</f>
        <v>311018</v>
      </c>
      <c r="T1292" s="191">
        <f>+$I1292*'10k &amp; MO'!C$5+$J1292*'10k &amp; MO'!C$11+$K1292*'10k &amp; MO'!C$17+$L1292*'10k &amp; MO'!C$23+$M1292*'10k &amp; MO'!C$29</f>
        <v>0</v>
      </c>
      <c r="U1292" s="349">
        <f>+$I1292*'10k &amp; MO'!D$5+$J1292*'10k &amp; MO'!D$11+$K1292*'10k &amp; MO'!D$17+$L1292*'10k &amp; MO'!D$23+$M1292*'10k &amp; MO'!D$29</f>
        <v>3809.5533</v>
      </c>
      <c r="V1292" s="349">
        <f>+$I1292*'10k &amp; MO'!E$5+$J1292*'10k &amp; MO'!E$11+$K1292*'10k &amp; MO'!E$17+$L1292*'10k &amp; MO'!E$23+$M1292*'10k &amp; MO'!E$29</f>
        <v>1160714.4616999999</v>
      </c>
      <c r="W1292" s="349">
        <f>+$I1292*'10k &amp; MO'!F$5+$J1292*'10k &amp; MO'!F$11+$K1292*'10k &amp; MO'!F$17+$L1292*'10k &amp; MO'!F$23+$M1292*'10k &amp; MO'!F$29</f>
        <v>446080.7524</v>
      </c>
      <c r="X1292" s="349">
        <f>+$I1292*'10k &amp; MO'!G$5+$J1292*'10k &amp; MO'!G$11+$K1292*'10k &amp; MO'!G$17+$L1292*'10k &amp; MO'!G$23+$M1292*'10k &amp; MO'!G$29</f>
        <v>275844.32769999997</v>
      </c>
      <c r="Y1292" s="349">
        <f>+$N1292*'10k &amp; MO'!H$5+$O1292*'10k &amp; MO'!H$11+$P1292*'10k &amp; MO'!H$17+$Q1292*'10k &amp; MO'!H$23+$R1292*'10k &amp; MO'!H$29</f>
        <v>0</v>
      </c>
      <c r="Z1292" s="349">
        <f>+$N1292*'10k &amp; MO'!I$5+$O1292*'10k &amp; MO'!I$11+$P1292*'10k &amp; MO'!I$17+$Q1292*'10k &amp; MO'!I$23+$R1292*'10k &amp; MO'!I$29</f>
        <v>2495.4666000000002</v>
      </c>
      <c r="AA1292" s="349">
        <f>+$N1292*'10k &amp; MO'!J$5+$O1292*'10k &amp; MO'!J$11+$P1292*'10k &amp; MO'!J$17+$Q1292*'10k &amp; MO'!J$23+$R1292*'10k &amp; MO'!J$29</f>
        <v>1621401.6084999999</v>
      </c>
      <c r="AB1292" s="349">
        <f>+$N1292*'10k &amp; MO'!K$5+$O1292*'10k &amp; MO'!K$11+$P1292*'10k &amp; MO'!K$17+$Q1292*'10k &amp; MO'!K$23+$R1292*'10k &amp; MO'!K$29</f>
        <v>748345.01059999992</v>
      </c>
      <c r="AC1292" s="349">
        <f>+$N1292*'10k &amp; MO'!L$5+$O1292*'10k &amp; MO'!L$11+$P1292*'10k &amp; MO'!L$17+$Q1292*'10k &amp; MO'!L$23+$R1292*'10k &amp; MO'!L$29</f>
        <v>710551.54400000011</v>
      </c>
      <c r="AD1292" s="350">
        <f>+S1292*'10k &amp; MO'!O$5</f>
        <v>419252.26400000002</v>
      </c>
      <c r="AF1292" s="192" t="str">
        <f t="shared" si="178"/>
        <v>9532016</v>
      </c>
      <c r="AG1292" s="192">
        <f>+IFERROR(VLOOKUP($AF1292,'Limited Loss'!$F$5:$P$124,AG$3,FALSE),0)</f>
        <v>0</v>
      </c>
      <c r="AH1292" s="193">
        <f>+IFERROR(VLOOKUP($AF1292,'Limited Loss'!$F$5:$P$124,AH$3,FALSE),0)</f>
        <v>34</v>
      </c>
      <c r="AI1292" s="193">
        <f>+IFERROR(VLOOKUP($AF1292,'Limited Loss'!$F$5:$P$124,AI$3,FALSE),0)</f>
        <v>9023</v>
      </c>
      <c r="AJ1292" s="193">
        <f>+IFERROR(VLOOKUP($AF1292,'Limited Loss'!$F$5:$P$124,AJ$3,FALSE),0)</f>
        <v>171</v>
      </c>
      <c r="AK1292" s="100">
        <f>+IFERROR(VLOOKUP($AF1292,'Limited Loss'!$F$5:$P$124,AK$3,FALSE),0)</f>
        <v>64</v>
      </c>
      <c r="AL1292" s="193">
        <f>+IFERROR(VLOOKUP($AF1292,'Limited Loss'!$F$5:$P$124,AL$3,FALSE),0)</f>
        <v>0</v>
      </c>
      <c r="AM1292" s="193">
        <f>+IFERROR(VLOOKUP($AF1292,'Limited Loss'!$F$5:$P$124,AM$3,FALSE),0)</f>
        <v>63</v>
      </c>
      <c r="AN1292" s="193">
        <f>+IFERROR(VLOOKUP($AF1292,'Limited Loss'!$F$5:$P$124,AN$3,FALSE),0)</f>
        <v>36713</v>
      </c>
      <c r="AO1292" s="193">
        <f>+IFERROR(VLOOKUP($AF1292,'Limited Loss'!$F$5:$P$124,AO$3,FALSE),0)</f>
        <v>1667</v>
      </c>
      <c r="AP1292" s="100">
        <f>+IFERROR(VLOOKUP($AF1292,'Limited Loss'!$F$5:$P$124,AP$3,FALSE),0)</f>
        <v>386</v>
      </c>
      <c r="AQ1292" s="353"/>
      <c r="AR1292" s="331">
        <f t="shared" si="179"/>
        <v>953</v>
      </c>
      <c r="AS1292" s="332">
        <f t="shared" si="179"/>
        <v>2016</v>
      </c>
      <c r="AT1292" s="349">
        <f t="shared" si="185"/>
        <v>0</v>
      </c>
      <c r="AU1292" s="349">
        <f t="shared" si="185"/>
        <v>3775.5533</v>
      </c>
      <c r="AV1292" s="349">
        <f t="shared" si="184"/>
        <v>1151691.4616999999</v>
      </c>
      <c r="AW1292" s="349">
        <f t="shared" si="184"/>
        <v>445909.7524</v>
      </c>
      <c r="AX1292" s="350">
        <f t="shared" si="184"/>
        <v>275780.32769999997</v>
      </c>
      <c r="AY1292" s="349">
        <f t="shared" si="184"/>
        <v>0</v>
      </c>
      <c r="AZ1292" s="349">
        <f t="shared" si="184"/>
        <v>2432.4666000000002</v>
      </c>
      <c r="BA1292" s="349">
        <f t="shared" si="184"/>
        <v>1584688.6084999999</v>
      </c>
      <c r="BB1292" s="349">
        <f t="shared" si="184"/>
        <v>746678.01059999992</v>
      </c>
      <c r="BC1292" s="349">
        <f t="shared" si="184"/>
        <v>710165.54400000011</v>
      </c>
      <c r="BD1292" s="350">
        <f t="shared" si="184"/>
        <v>419252.26400000002</v>
      </c>
      <c r="BE1292" s="349">
        <f t="shared" si="181"/>
        <v>2742588.0900999997</v>
      </c>
      <c r="BF1292" s="375">
        <f t="shared" si="182"/>
        <v>2178533.6346999998</v>
      </c>
      <c r="BG1292" s="334">
        <f t="shared" si="183"/>
        <v>419252.26400000002</v>
      </c>
    </row>
    <row r="1293" spans="1:59" x14ac:dyDescent="0.2">
      <c r="A1293" s="326" t="str">
        <f t="shared" si="180"/>
        <v>9532017</v>
      </c>
      <c r="B1293">
        <v>953</v>
      </c>
      <c r="C1293" s="327">
        <v>2017</v>
      </c>
      <c r="D1293" s="353">
        <f>+IFERROR(VLOOKUP($A1293,Data_Loss!$A$2:$V$1180,6,FALSE),0)</f>
        <v>0</v>
      </c>
      <c r="E1293" s="353">
        <f>+IFERROR(VLOOKUP($A1293,Data_Loss!$A$2:$V$1180,7,FALSE),0)</f>
        <v>0</v>
      </c>
      <c r="F1293" s="353">
        <f>+IFERROR(VLOOKUP($A1293,Data_Loss!$A$2:$V$1180,8,FALSE),0)</f>
        <v>6</v>
      </c>
      <c r="G1293" s="353">
        <f>+IFERROR(VLOOKUP($A1293,Data_Loss!$A$2:$V$1180,9,FALSE),0)</f>
        <v>35</v>
      </c>
      <c r="H1293" s="353">
        <f>+IFERROR(VLOOKUP($A1293,Data_Loss!$A$2:$V$1180,10,FALSE),0)</f>
        <v>53</v>
      </c>
      <c r="I1293" s="353">
        <f>+IFERROR(VLOOKUP($A1293,Data_Loss!$A$2:$V$1300,12,FALSE),0)</f>
        <v>0</v>
      </c>
      <c r="J1293" s="353">
        <f>+IFERROR(VLOOKUP($A1293,Data_Loss!$A$2:$V$1300,13,FALSE),0)</f>
        <v>0</v>
      </c>
      <c r="K1293" s="353">
        <f>+IFERROR(VLOOKUP($A1293,Data_Loss!$A$2:$V$1300,14,FALSE),0)</f>
        <v>730852</v>
      </c>
      <c r="L1293" s="353">
        <f>+IFERROR(VLOOKUP($A1293,Data_Loss!$A$2:$V$1300,15,FALSE),0)</f>
        <v>833392</v>
      </c>
      <c r="M1293" s="353">
        <f>+IFERROR(VLOOKUP($A1293,Data_Loss!$A$2:$V$1300,16,FALSE),0)</f>
        <v>342746</v>
      </c>
      <c r="N1293" s="353">
        <f>+IFERROR(VLOOKUP($A1293,Data_Loss!$A$2:$V$1300,17,FALSE),0)</f>
        <v>0</v>
      </c>
      <c r="O1293" s="353">
        <f>+IFERROR(VLOOKUP($A1293,Data_Loss!$A$2:$V$1300,18,FALSE),0)</f>
        <v>0</v>
      </c>
      <c r="P1293" s="353">
        <f>+IFERROR(VLOOKUP($A1293,Data_Loss!$A$2:$V$1300,19,FALSE),0)</f>
        <v>567728</v>
      </c>
      <c r="Q1293" s="353">
        <f>+IFERROR(VLOOKUP($A1293,Data_Loss!$A$2:$V$1300,20,FALSE),0)</f>
        <v>875914</v>
      </c>
      <c r="R1293" s="353">
        <f>+IFERROR(VLOOKUP($A1293,Data_Loss!$A$2:$V$1300,21,FALSE),0)</f>
        <v>547833</v>
      </c>
      <c r="S1293" s="353">
        <f>+IFERROR(VLOOKUP($A1293,Data_Loss!$A$2:$V$1300,22,FALSE),0)</f>
        <v>483964</v>
      </c>
      <c r="T1293" s="191">
        <f>+$I1293*'10k &amp; MO'!C$6+$J1293*'10k &amp; MO'!C$12+$K1293*'10k &amp; MO'!C$18+$L1293*'10k &amp; MO'!C$24+$M1293*'10k &amp; MO'!C$30</f>
        <v>0</v>
      </c>
      <c r="U1293" s="349">
        <f>+$I1293*'10k &amp; MO'!D$6+$J1293*'10k &amp; MO'!D$12+$K1293*'10k &amp; MO'!D$18+$L1293*'10k &amp; MO'!D$24+$M1293*'10k &amp; MO'!D$30</f>
        <v>43863.329000000005</v>
      </c>
      <c r="V1293" s="349">
        <f>+$I1293*'10k &amp; MO'!E$6+$J1293*'10k &amp; MO'!E$12+$K1293*'10k &amp; MO'!E$18+$L1293*'10k &amp; MO'!E$24+$M1293*'10k &amp; MO'!E$30</f>
        <v>2103023.2770000002</v>
      </c>
      <c r="W1293" s="349">
        <f>+$I1293*'10k &amp; MO'!F$6+$J1293*'10k &amp; MO'!F$12+$K1293*'10k &amp; MO'!F$18+$L1293*'10k &amp; MO'!F$24+$M1293*'10k &amp; MO'!F$30</f>
        <v>847578.79339999997</v>
      </c>
      <c r="X1293" s="349">
        <f>+$I1293*'10k &amp; MO'!G$6+$J1293*'10k &amp; MO'!G$12+$K1293*'10k &amp; MO'!G$18+$L1293*'10k &amp; MO'!G$24+$M1293*'10k &amp; MO'!G$30</f>
        <v>456529.67739999999</v>
      </c>
      <c r="Y1293" s="349">
        <f>+$N1293*'10k &amp; MO'!H$6+$O1293*'10k &amp; MO'!H$12+$P1293*'10k &amp; MO'!H$18+$Q1293*'10k &amp; MO'!H$24+$R1293*'10k &amp; MO'!H$30</f>
        <v>0</v>
      </c>
      <c r="Z1293" s="349">
        <f>+$N1293*'10k &amp; MO'!I$6+$O1293*'10k &amp; MO'!I$12+$P1293*'10k &amp; MO'!I$18+$Q1293*'10k &amp; MO'!I$24+$R1293*'10k &amp; MO'!I$30</f>
        <v>55279.377699999997</v>
      </c>
      <c r="AA1293" s="349">
        <f>+$N1293*'10k &amp; MO'!J$6+$O1293*'10k &amp; MO'!J$12+$P1293*'10k &amp; MO'!J$18+$Q1293*'10k &amp; MO'!J$24+$R1293*'10k &amp; MO'!J$30</f>
        <v>2758677.8914000001</v>
      </c>
      <c r="AB1293" s="349">
        <f>+$N1293*'10k &amp; MO'!K$6+$O1293*'10k &amp; MO'!K$12+$P1293*'10k &amp; MO'!K$18+$Q1293*'10k &amp; MO'!K$24+$R1293*'10k &amp; MO'!K$30</f>
        <v>1297186.598</v>
      </c>
      <c r="AC1293" s="349">
        <f>+$N1293*'10k &amp; MO'!L$6+$O1293*'10k &amp; MO'!L$12+$P1293*'10k &amp; MO'!L$18+$Q1293*'10k &amp; MO'!L$24+$R1293*'10k &amp; MO'!L$30</f>
        <v>918732.77049999998</v>
      </c>
      <c r="AD1293" s="350">
        <f>+S1293*'10k &amp; MO'!O$6</f>
        <v>651415.54399999999</v>
      </c>
      <c r="AF1293" s="192" t="str">
        <f t="shared" si="178"/>
        <v>9532017</v>
      </c>
      <c r="AG1293" s="192">
        <f>+IFERROR(VLOOKUP($AF1293,'Limited Loss'!$F$5:$P$124,AG$3,FALSE),0)</f>
        <v>0</v>
      </c>
      <c r="AH1293" s="193">
        <f>+IFERROR(VLOOKUP($AF1293,'Limited Loss'!$F$5:$P$124,AH$3,FALSE),0)</f>
        <v>0</v>
      </c>
      <c r="AI1293" s="193">
        <f>+IFERROR(VLOOKUP($AF1293,'Limited Loss'!$F$5:$P$124,AI$3,FALSE),0)</f>
        <v>0</v>
      </c>
      <c r="AJ1293" s="193">
        <f>+IFERROR(VLOOKUP($AF1293,'Limited Loss'!$F$5:$P$124,AJ$3,FALSE),0)</f>
        <v>0</v>
      </c>
      <c r="AK1293" s="100">
        <f>+IFERROR(VLOOKUP($AF1293,'Limited Loss'!$F$5:$P$124,AK$3,FALSE),0)</f>
        <v>0</v>
      </c>
      <c r="AL1293" s="193">
        <f>+IFERROR(VLOOKUP($AF1293,'Limited Loss'!$F$5:$P$124,AL$3,FALSE),0)</f>
        <v>0</v>
      </c>
      <c r="AM1293" s="193">
        <f>+IFERROR(VLOOKUP($AF1293,'Limited Loss'!$F$5:$P$124,AM$3,FALSE),0)</f>
        <v>0</v>
      </c>
      <c r="AN1293" s="193">
        <f>+IFERROR(VLOOKUP($AF1293,'Limited Loss'!$F$5:$P$124,AN$3,FALSE),0)</f>
        <v>0</v>
      </c>
      <c r="AO1293" s="193">
        <f>+IFERROR(VLOOKUP($AF1293,'Limited Loss'!$F$5:$P$124,AO$3,FALSE),0)</f>
        <v>0</v>
      </c>
      <c r="AP1293" s="100">
        <f>+IFERROR(VLOOKUP($AF1293,'Limited Loss'!$F$5:$P$124,AP$3,FALSE),0)</f>
        <v>0</v>
      </c>
      <c r="AQ1293" s="353"/>
      <c r="AR1293" s="331">
        <f t="shared" si="179"/>
        <v>953</v>
      </c>
      <c r="AS1293" s="332">
        <f t="shared" si="179"/>
        <v>2017</v>
      </c>
      <c r="AT1293" s="349">
        <f t="shared" si="185"/>
        <v>0</v>
      </c>
      <c r="AU1293" s="349">
        <f t="shared" si="185"/>
        <v>43863.329000000005</v>
      </c>
      <c r="AV1293" s="349">
        <f t="shared" si="184"/>
        <v>2103023.2770000002</v>
      </c>
      <c r="AW1293" s="349">
        <f t="shared" si="184"/>
        <v>847578.79339999997</v>
      </c>
      <c r="AX1293" s="350">
        <f t="shared" si="184"/>
        <v>456529.67739999999</v>
      </c>
      <c r="AY1293" s="349">
        <f t="shared" si="184"/>
        <v>0</v>
      </c>
      <c r="AZ1293" s="349">
        <f t="shared" si="184"/>
        <v>55279.377699999997</v>
      </c>
      <c r="BA1293" s="349">
        <f t="shared" si="184"/>
        <v>2758677.8914000001</v>
      </c>
      <c r="BB1293" s="349">
        <f t="shared" si="184"/>
        <v>1297186.598</v>
      </c>
      <c r="BC1293" s="349">
        <f t="shared" si="184"/>
        <v>918732.77049999998</v>
      </c>
      <c r="BD1293" s="350">
        <f t="shared" si="184"/>
        <v>651415.54399999999</v>
      </c>
      <c r="BE1293" s="349">
        <f t="shared" si="181"/>
        <v>4960843.8750999998</v>
      </c>
      <c r="BF1293" s="375">
        <f t="shared" si="182"/>
        <v>3520027.8393000001</v>
      </c>
      <c r="BG1293" s="334">
        <f t="shared" si="183"/>
        <v>651415.54399999999</v>
      </c>
    </row>
    <row r="1294" spans="1:59" x14ac:dyDescent="0.2">
      <c r="A1294" s="326" t="str">
        <f t="shared" si="180"/>
        <v>9532018</v>
      </c>
      <c r="B1294">
        <v>953</v>
      </c>
      <c r="C1294" s="327">
        <v>2018</v>
      </c>
      <c r="D1294" s="353">
        <f>+IFERROR(VLOOKUP($A1294,Data_Loss!$A$2:$V$1180,6,FALSE),0)</f>
        <v>0</v>
      </c>
      <c r="E1294" s="353">
        <f>+IFERROR(VLOOKUP($A1294,Data_Loss!$A$2:$V$1180,7,FALSE),0)</f>
        <v>0</v>
      </c>
      <c r="F1294" s="353">
        <f>+IFERROR(VLOOKUP($A1294,Data_Loss!$A$2:$V$1180,8,FALSE),0)</f>
        <v>3</v>
      </c>
      <c r="G1294" s="353">
        <f>+IFERROR(VLOOKUP($A1294,Data_Loss!$A$2:$V$1180,9,FALSE),0)</f>
        <v>14</v>
      </c>
      <c r="H1294" s="353">
        <f>+IFERROR(VLOOKUP($A1294,Data_Loss!$A$2:$V$1180,10,FALSE),0)</f>
        <v>56</v>
      </c>
      <c r="I1294" s="353">
        <f>+IFERROR(VLOOKUP($A1294,Data_Loss!$A$2:$V$1300,12,FALSE),0)</f>
        <v>0</v>
      </c>
      <c r="J1294" s="353">
        <f>+IFERROR(VLOOKUP($A1294,Data_Loss!$A$2:$V$1300,13,FALSE),0)</f>
        <v>0</v>
      </c>
      <c r="K1294" s="353">
        <f>+IFERROR(VLOOKUP($A1294,Data_Loss!$A$2:$V$1300,14,FALSE),0)</f>
        <v>323045</v>
      </c>
      <c r="L1294" s="353">
        <f>+IFERROR(VLOOKUP($A1294,Data_Loss!$A$2:$V$1300,15,FALSE),0)</f>
        <v>308878</v>
      </c>
      <c r="M1294" s="353">
        <f>+IFERROR(VLOOKUP($A1294,Data_Loss!$A$2:$V$1300,16,FALSE),0)</f>
        <v>471729</v>
      </c>
      <c r="N1294" s="353">
        <f>+IFERROR(VLOOKUP($A1294,Data_Loss!$A$2:$V$1300,17,FALSE),0)</f>
        <v>0</v>
      </c>
      <c r="O1294" s="353">
        <f>+IFERROR(VLOOKUP($A1294,Data_Loss!$A$2:$V$1300,18,FALSE),0)</f>
        <v>0</v>
      </c>
      <c r="P1294" s="353">
        <f>+IFERROR(VLOOKUP($A1294,Data_Loss!$A$2:$V$1300,19,FALSE),0)</f>
        <v>130192</v>
      </c>
      <c r="Q1294" s="353">
        <f>+IFERROR(VLOOKUP($A1294,Data_Loss!$A$2:$V$1300,20,FALSE),0)</f>
        <v>357638</v>
      </c>
      <c r="R1294" s="353">
        <f>+IFERROR(VLOOKUP($A1294,Data_Loss!$A$2:$V$1300,21,FALSE),0)</f>
        <v>996466</v>
      </c>
      <c r="S1294" s="353">
        <f>+IFERROR(VLOOKUP($A1294,Data_Loss!$A$2:$V$1300,22,FALSE),0)</f>
        <v>372441</v>
      </c>
      <c r="T1294" s="191">
        <f>+$I1294*'10k &amp; MO'!C$7+$J1294*'10k &amp; MO'!C$13+$K1294*'10k &amp; MO'!C$19+$L1294*'10k &amp; MO'!C$25+$M1294*'10k &amp; MO'!C$31</f>
        <v>2233.0703000000003</v>
      </c>
      <c r="U1294" s="349">
        <f>+$I1294*'10k &amp; MO'!D$7+$J1294*'10k &amp; MO'!D$13+$K1294*'10k &amp; MO'!D$19+$L1294*'10k &amp; MO'!D$25+$M1294*'10k &amp; MO'!D$31</f>
        <v>82776.684200000003</v>
      </c>
      <c r="V1294" s="349">
        <f>+$I1294*'10k &amp; MO'!E$7+$J1294*'10k &amp; MO'!E$13+$K1294*'10k &amp; MO'!E$19+$L1294*'10k &amp; MO'!E$25+$M1294*'10k &amp; MO'!E$31</f>
        <v>1710204.9724999999</v>
      </c>
      <c r="W1294" s="349">
        <f>+$I1294*'10k &amp; MO'!F$7+$J1294*'10k &amp; MO'!F$13+$K1294*'10k &amp; MO'!F$19+$L1294*'10k &amp; MO'!F$25+$M1294*'10k &amp; MO'!F$31</f>
        <v>519018.8602</v>
      </c>
      <c r="X1294" s="349">
        <f>+$I1294*'10k &amp; MO'!G$7+$J1294*'10k &amp; MO'!G$13+$K1294*'10k &amp; MO'!G$19+$L1294*'10k &amp; MO'!G$25+$M1294*'10k &amp; MO'!G$31</f>
        <v>370258.53760000004</v>
      </c>
      <c r="Y1294" s="349">
        <f>+$N1294*'10k &amp; MO'!H$7+$O1294*'10k &amp; MO'!H$13+$P1294*'10k &amp; MO'!H$19+$Q1294*'10k &amp; MO'!H$25+$R1294*'10k &amp; MO'!H$31</f>
        <v>3371.4617999999996</v>
      </c>
      <c r="Z1294" s="349">
        <f>+$N1294*'10k &amp; MO'!I$7+$O1294*'10k &amp; MO'!I$13+$P1294*'10k &amp; MO'!I$19+$Q1294*'10k &amp; MO'!I$25+$R1294*'10k &amp; MO'!I$31</f>
        <v>134550.51860000001</v>
      </c>
      <c r="AA1294" s="349">
        <f>+$N1294*'10k &amp; MO'!J$7+$O1294*'10k &amp; MO'!J$13+$P1294*'10k &amp; MO'!J$19+$Q1294*'10k &amp; MO'!J$25+$R1294*'10k &amp; MO'!J$31</f>
        <v>1849679.6482000002</v>
      </c>
      <c r="AB1294" s="349">
        <f>+$N1294*'10k &amp; MO'!K$7+$O1294*'10k &amp; MO'!K$13+$P1294*'10k &amp; MO'!K$19+$Q1294*'10k &amp; MO'!K$25+$R1294*'10k &amp; MO'!K$31</f>
        <v>904012.32179999992</v>
      </c>
      <c r="AC1294" s="349">
        <f>+$N1294*'10k &amp; MO'!L$7+$O1294*'10k &amp; MO'!L$13+$P1294*'10k &amp; MO'!L$19+$Q1294*'10k &amp; MO'!L$25+$R1294*'10k &amp; MO'!L$31</f>
        <v>903970.73360000015</v>
      </c>
      <c r="AD1294" s="350">
        <f>+S1294*'10k &amp; MO'!O$7</f>
        <v>493856.766</v>
      </c>
      <c r="AF1294" s="192" t="str">
        <f t="shared" si="178"/>
        <v>9532018</v>
      </c>
      <c r="AG1294" s="192">
        <f>+IFERROR(VLOOKUP($AF1294,'Limited Loss'!$F$5:$P$124,AG$3,FALSE),0)</f>
        <v>0</v>
      </c>
      <c r="AH1294" s="193">
        <f>+IFERROR(VLOOKUP($AF1294,'Limited Loss'!$F$5:$P$124,AH$3,FALSE),0)</f>
        <v>0</v>
      </c>
      <c r="AI1294" s="193">
        <f>+IFERROR(VLOOKUP($AF1294,'Limited Loss'!$F$5:$P$124,AI$3,FALSE),0)</f>
        <v>0</v>
      </c>
      <c r="AJ1294" s="193">
        <f>+IFERROR(VLOOKUP($AF1294,'Limited Loss'!$F$5:$P$124,AJ$3,FALSE),0)</f>
        <v>0</v>
      </c>
      <c r="AK1294" s="100">
        <f>+IFERROR(VLOOKUP($AF1294,'Limited Loss'!$F$5:$P$124,AK$3,FALSE),0)</f>
        <v>0</v>
      </c>
      <c r="AL1294" s="193">
        <f>+IFERROR(VLOOKUP($AF1294,'Limited Loss'!$F$5:$P$124,AL$3,FALSE),0)</f>
        <v>0</v>
      </c>
      <c r="AM1294" s="193">
        <f>+IFERROR(VLOOKUP($AF1294,'Limited Loss'!$F$5:$P$124,AM$3,FALSE),0)</f>
        <v>0</v>
      </c>
      <c r="AN1294" s="193">
        <f>+IFERROR(VLOOKUP($AF1294,'Limited Loss'!$F$5:$P$124,AN$3,FALSE),0)</f>
        <v>0</v>
      </c>
      <c r="AO1294" s="193">
        <f>+IFERROR(VLOOKUP($AF1294,'Limited Loss'!$F$5:$P$124,AO$3,FALSE),0)</f>
        <v>0</v>
      </c>
      <c r="AP1294" s="100">
        <f>+IFERROR(VLOOKUP($AF1294,'Limited Loss'!$F$5:$P$124,AP$3,FALSE),0)</f>
        <v>0</v>
      </c>
      <c r="AQ1294" s="353"/>
      <c r="AR1294" s="331">
        <f t="shared" si="179"/>
        <v>953</v>
      </c>
      <c r="AS1294" s="332">
        <f t="shared" si="179"/>
        <v>2018</v>
      </c>
      <c r="AT1294" s="349">
        <f t="shared" si="185"/>
        <v>2233.0703000000003</v>
      </c>
      <c r="AU1294" s="349">
        <f t="shared" si="185"/>
        <v>82776.684200000003</v>
      </c>
      <c r="AV1294" s="349">
        <f t="shared" si="184"/>
        <v>1710204.9724999999</v>
      </c>
      <c r="AW1294" s="349">
        <f t="shared" si="184"/>
        <v>519018.8602</v>
      </c>
      <c r="AX1294" s="350">
        <f t="shared" si="184"/>
        <v>370258.53760000004</v>
      </c>
      <c r="AY1294" s="349">
        <f t="shared" si="184"/>
        <v>3371.4617999999996</v>
      </c>
      <c r="AZ1294" s="349">
        <f t="shared" si="184"/>
        <v>134550.51860000001</v>
      </c>
      <c r="BA1294" s="349">
        <f t="shared" si="184"/>
        <v>1849679.6482000002</v>
      </c>
      <c r="BB1294" s="349">
        <f t="shared" si="184"/>
        <v>904012.32179999992</v>
      </c>
      <c r="BC1294" s="349">
        <f t="shared" si="184"/>
        <v>903970.73360000015</v>
      </c>
      <c r="BD1294" s="350">
        <f t="shared" si="184"/>
        <v>493856.766</v>
      </c>
      <c r="BE1294" s="349">
        <f t="shared" si="181"/>
        <v>3782816.3556000004</v>
      </c>
      <c r="BF1294" s="375">
        <f t="shared" si="182"/>
        <v>2697260.4532000003</v>
      </c>
      <c r="BG1294" s="334">
        <f t="shared" si="183"/>
        <v>493856.766</v>
      </c>
    </row>
    <row r="1295" spans="1:59" x14ac:dyDescent="0.2">
      <c r="A1295" s="326" t="str">
        <f t="shared" si="180"/>
        <v>9542014</v>
      </c>
      <c r="B1295">
        <v>954</v>
      </c>
      <c r="C1295" s="327">
        <v>2014</v>
      </c>
      <c r="D1295" s="353">
        <f>+IFERROR(VLOOKUP($A1295,Data_Loss!$A$2:$V$1180,6,FALSE),0)</f>
        <v>0</v>
      </c>
      <c r="E1295" s="353">
        <f>+IFERROR(VLOOKUP($A1295,Data_Loss!$A$2:$V$1180,7,FALSE),0)</f>
        <v>0</v>
      </c>
      <c r="F1295" s="353">
        <f>+IFERROR(VLOOKUP($A1295,Data_Loss!$A$2:$V$1180,8,FALSE),0)</f>
        <v>3</v>
      </c>
      <c r="G1295" s="353">
        <f>+IFERROR(VLOOKUP($A1295,Data_Loss!$A$2:$V$1180,9,FALSE),0)</f>
        <v>3</v>
      </c>
      <c r="H1295" s="353">
        <f>+IFERROR(VLOOKUP($A1295,Data_Loss!$A$2:$V$1180,10,FALSE),0)</f>
        <v>3</v>
      </c>
      <c r="I1295" s="353">
        <f>+IFERROR(VLOOKUP($A1295,Data_Loss!$A$2:$V$1300,12,FALSE),0)</f>
        <v>0</v>
      </c>
      <c r="J1295" s="353">
        <f>+IFERROR(VLOOKUP($A1295,Data_Loss!$A$2:$V$1300,13,FALSE),0)</f>
        <v>0</v>
      </c>
      <c r="K1295" s="353">
        <f>+IFERROR(VLOOKUP($A1295,Data_Loss!$A$2:$V$1300,14,FALSE),0)</f>
        <v>555668</v>
      </c>
      <c r="L1295" s="353">
        <f>+IFERROR(VLOOKUP($A1295,Data_Loss!$A$2:$V$1300,15,FALSE),0)</f>
        <v>61621</v>
      </c>
      <c r="M1295" s="353">
        <f>+IFERROR(VLOOKUP($A1295,Data_Loss!$A$2:$V$1300,16,FALSE),0)</f>
        <v>3218</v>
      </c>
      <c r="N1295" s="353">
        <f>+IFERROR(VLOOKUP($A1295,Data_Loss!$A$2:$V$1300,17,FALSE),0)</f>
        <v>0</v>
      </c>
      <c r="O1295" s="353">
        <f>+IFERROR(VLOOKUP($A1295,Data_Loss!$A$2:$V$1300,18,FALSE),0)</f>
        <v>0</v>
      </c>
      <c r="P1295" s="353">
        <f>+IFERROR(VLOOKUP($A1295,Data_Loss!$A$2:$V$1300,19,FALSE),0)</f>
        <v>392755</v>
      </c>
      <c r="Q1295" s="353">
        <f>+IFERROR(VLOOKUP($A1295,Data_Loss!$A$2:$V$1300,20,FALSE),0)</f>
        <v>113992</v>
      </c>
      <c r="R1295" s="353">
        <f>+IFERROR(VLOOKUP($A1295,Data_Loss!$A$2:$V$1300,21,FALSE),0)</f>
        <v>392</v>
      </c>
      <c r="S1295" s="353">
        <f>+IFERROR(VLOOKUP($A1295,Data_Loss!$A$2:$V$1300,22,FALSE),0)</f>
        <v>23695</v>
      </c>
      <c r="T1295" s="191">
        <f>+$I1295*'10k &amp; MO'!C$3+$J1295*'10k &amp; MO'!C$9+$K1295*'10k &amp; MO'!C$15+$L1295*'10k &amp; MO'!C$21+$M1295*'10k &amp; MO'!C$27</f>
        <v>0</v>
      </c>
      <c r="U1295" s="349">
        <f>+$I1295*'10k &amp; MO'!D$3+$J1295*'10k &amp; MO'!D$9+$K1295*'10k &amp; MO'!D$15+$L1295*'10k &amp; MO'!D$21+$M1295*'10k &amp; MO'!D$27</f>
        <v>0</v>
      </c>
      <c r="V1295" s="349">
        <f>+$I1295*'10k &amp; MO'!E$3+$J1295*'10k &amp; MO'!E$9+$K1295*'10k &amp; MO'!E$15+$L1295*'10k &amp; MO'!E$21+$M1295*'10k &amp; MO'!E$27</f>
        <v>835724.67200000002</v>
      </c>
      <c r="W1295" s="349">
        <f>+$I1295*'10k &amp; MO'!F$3+$J1295*'10k &amp; MO'!F$9+$K1295*'10k &amp; MO'!F$15+$L1295*'10k &amp; MO'!F$21+$M1295*'10k &amp; MO'!F$27</f>
        <v>75732.209000000003</v>
      </c>
      <c r="X1295" s="349">
        <f>+$I1295*'10k &amp; MO'!G$3+$J1295*'10k &amp; MO'!G$9+$K1295*'10k &amp; MO'!G$15+$L1295*'10k &amp; MO'!G$21+$M1295*'10k &amp; MO'!G$27</f>
        <v>3642.7759999999998</v>
      </c>
      <c r="Y1295" s="349">
        <f>+$N1295*'10k &amp; MO'!H$3+$O1295*'10k &amp; MO'!H$9+$P1295*'10k &amp; MO'!H$15+$Q1295*'10k &amp; MO'!H$21+$R1295*'10k &amp; MO'!H$27</f>
        <v>0</v>
      </c>
      <c r="Z1295" s="349">
        <f>+$N1295*'10k &amp; MO'!I$3+$O1295*'10k &amp; MO'!I$9+$P1295*'10k &amp; MO'!I$15+$Q1295*'10k &amp; MO'!I$21+$R1295*'10k &amp; MO'!I$27</f>
        <v>0</v>
      </c>
      <c r="AA1295" s="349">
        <f>+$N1295*'10k &amp; MO'!J$3+$O1295*'10k &amp; MO'!J$9+$P1295*'10k &amp; MO'!J$15+$Q1295*'10k &amp; MO'!J$21+$R1295*'10k &amp; MO'!J$27</f>
        <v>821250.70500000007</v>
      </c>
      <c r="AB1295" s="349">
        <f>+$N1295*'10k &amp; MO'!K$3+$O1295*'10k &amp; MO'!K$9+$P1295*'10k &amp; MO'!K$15+$Q1295*'10k &amp; MO'!K$21+$R1295*'10k &amp; MO'!K$27</f>
        <v>159702.79200000002</v>
      </c>
      <c r="AC1295" s="349">
        <f>+$N1295*'10k &amp; MO'!L$3+$O1295*'10k &amp; MO'!L$9+$P1295*'10k &amp; MO'!L$15+$Q1295*'10k &amp; MO'!L$21+$R1295*'10k &amp; MO'!L$27</f>
        <v>604.46400000000006</v>
      </c>
      <c r="AD1295" s="350">
        <f>+S1295*'10k &amp; MO'!O$3</f>
        <v>25377.344999999998</v>
      </c>
      <c r="AF1295" s="192" t="str">
        <f t="shared" si="178"/>
        <v>9542014</v>
      </c>
      <c r="AG1295" s="192">
        <f>+IFERROR(VLOOKUP($AF1295,'Limited Loss'!$F$5:$P$124,AG$3,FALSE),0)</f>
        <v>0</v>
      </c>
      <c r="AH1295" s="193">
        <f>+IFERROR(VLOOKUP($AF1295,'Limited Loss'!$F$5:$P$124,AH$3,FALSE),0)</f>
        <v>0</v>
      </c>
      <c r="AI1295" s="193">
        <f>+IFERROR(VLOOKUP($AF1295,'Limited Loss'!$F$5:$P$124,AI$3,FALSE),0)</f>
        <v>0</v>
      </c>
      <c r="AJ1295" s="193">
        <f>+IFERROR(VLOOKUP($AF1295,'Limited Loss'!$F$5:$P$124,AJ$3,FALSE),0)</f>
        <v>0</v>
      </c>
      <c r="AK1295" s="100">
        <f>+IFERROR(VLOOKUP($AF1295,'Limited Loss'!$F$5:$P$124,AK$3,FALSE),0)</f>
        <v>0</v>
      </c>
      <c r="AL1295" s="193">
        <f>+IFERROR(VLOOKUP($AF1295,'Limited Loss'!$F$5:$P$124,AL$3,FALSE),0)</f>
        <v>0</v>
      </c>
      <c r="AM1295" s="193">
        <f>+IFERROR(VLOOKUP($AF1295,'Limited Loss'!$F$5:$P$124,AM$3,FALSE),0)</f>
        <v>0</v>
      </c>
      <c r="AN1295" s="193">
        <f>+IFERROR(VLOOKUP($AF1295,'Limited Loss'!$F$5:$P$124,AN$3,FALSE),0)</f>
        <v>0</v>
      </c>
      <c r="AO1295" s="193">
        <f>+IFERROR(VLOOKUP($AF1295,'Limited Loss'!$F$5:$P$124,AO$3,FALSE),0)</f>
        <v>0</v>
      </c>
      <c r="AP1295" s="100">
        <f>+IFERROR(VLOOKUP($AF1295,'Limited Loss'!$F$5:$P$124,AP$3,FALSE),0)</f>
        <v>0</v>
      </c>
      <c r="AQ1295" s="353"/>
      <c r="AR1295" s="331">
        <f t="shared" si="179"/>
        <v>954</v>
      </c>
      <c r="AS1295" s="332">
        <f t="shared" si="179"/>
        <v>2014</v>
      </c>
      <c r="AT1295" s="349">
        <f t="shared" si="185"/>
        <v>0</v>
      </c>
      <c r="AU1295" s="349">
        <f t="shared" si="185"/>
        <v>0</v>
      </c>
      <c r="AV1295" s="349">
        <f t="shared" si="184"/>
        <v>835724.67200000002</v>
      </c>
      <c r="AW1295" s="349">
        <f t="shared" si="184"/>
        <v>75732.209000000003</v>
      </c>
      <c r="AX1295" s="350">
        <f t="shared" si="184"/>
        <v>3642.7759999999998</v>
      </c>
      <c r="AY1295" s="349">
        <f t="shared" si="184"/>
        <v>0</v>
      </c>
      <c r="AZ1295" s="349">
        <f t="shared" si="184"/>
        <v>0</v>
      </c>
      <c r="BA1295" s="349">
        <f t="shared" si="184"/>
        <v>821250.70500000007</v>
      </c>
      <c r="BB1295" s="349">
        <f t="shared" si="184"/>
        <v>159702.79200000002</v>
      </c>
      <c r="BC1295" s="349">
        <f t="shared" si="184"/>
        <v>604.46400000000006</v>
      </c>
      <c r="BD1295" s="350">
        <f t="shared" si="184"/>
        <v>25377.344999999998</v>
      </c>
      <c r="BE1295" s="349">
        <f t="shared" si="181"/>
        <v>1656975.3770000001</v>
      </c>
      <c r="BF1295" s="375">
        <f t="shared" si="182"/>
        <v>239682.24100000001</v>
      </c>
      <c r="BG1295" s="334">
        <f t="shared" si="183"/>
        <v>25377.344999999998</v>
      </c>
    </row>
    <row r="1296" spans="1:59" x14ac:dyDescent="0.2">
      <c r="A1296" s="326" t="str">
        <f t="shared" si="180"/>
        <v>9542015</v>
      </c>
      <c r="B1296">
        <v>954</v>
      </c>
      <c r="C1296" s="327">
        <v>2015</v>
      </c>
      <c r="D1296" s="353">
        <f>+IFERROR(VLOOKUP($A1296,Data_Loss!$A$2:$V$1180,6,FALSE),0)</f>
        <v>0</v>
      </c>
      <c r="E1296" s="353">
        <f>+IFERROR(VLOOKUP($A1296,Data_Loss!$A$2:$V$1180,7,FALSE),0)</f>
        <v>0</v>
      </c>
      <c r="F1296" s="353">
        <f>+IFERROR(VLOOKUP($A1296,Data_Loss!$A$2:$V$1180,8,FALSE),0)</f>
        <v>1</v>
      </c>
      <c r="G1296" s="353">
        <f>+IFERROR(VLOOKUP($A1296,Data_Loss!$A$2:$V$1180,9,FALSE),0)</f>
        <v>7</v>
      </c>
      <c r="H1296" s="353">
        <f>+IFERROR(VLOOKUP($A1296,Data_Loss!$A$2:$V$1180,10,FALSE),0)</f>
        <v>7</v>
      </c>
      <c r="I1296" s="353">
        <f>+IFERROR(VLOOKUP($A1296,Data_Loss!$A$2:$V$1300,12,FALSE),0)</f>
        <v>0</v>
      </c>
      <c r="J1296" s="353">
        <f>+IFERROR(VLOOKUP($A1296,Data_Loss!$A$2:$V$1300,13,FALSE),0)</f>
        <v>0</v>
      </c>
      <c r="K1296" s="353">
        <f>+IFERROR(VLOOKUP($A1296,Data_Loss!$A$2:$V$1300,14,FALSE),0)</f>
        <v>100509</v>
      </c>
      <c r="L1296" s="353">
        <f>+IFERROR(VLOOKUP($A1296,Data_Loss!$A$2:$V$1300,15,FALSE),0)</f>
        <v>159324</v>
      </c>
      <c r="M1296" s="353">
        <f>+IFERROR(VLOOKUP($A1296,Data_Loss!$A$2:$V$1300,16,FALSE),0)</f>
        <v>50167</v>
      </c>
      <c r="N1296" s="353">
        <f>+IFERROR(VLOOKUP($A1296,Data_Loss!$A$2:$V$1300,17,FALSE),0)</f>
        <v>0</v>
      </c>
      <c r="O1296" s="353">
        <f>+IFERROR(VLOOKUP($A1296,Data_Loss!$A$2:$V$1300,18,FALSE),0)</f>
        <v>0</v>
      </c>
      <c r="P1296" s="353">
        <f>+IFERROR(VLOOKUP($A1296,Data_Loss!$A$2:$V$1300,19,FALSE),0)</f>
        <v>111919</v>
      </c>
      <c r="Q1296" s="353">
        <f>+IFERROR(VLOOKUP($A1296,Data_Loss!$A$2:$V$1300,20,FALSE),0)</f>
        <v>97496</v>
      </c>
      <c r="R1296" s="353">
        <f>+IFERROR(VLOOKUP($A1296,Data_Loss!$A$2:$V$1300,21,FALSE),0)</f>
        <v>30609</v>
      </c>
      <c r="S1296" s="353">
        <f>+IFERROR(VLOOKUP($A1296,Data_Loss!$A$2:$V$1300,22,FALSE),0)</f>
        <v>8064</v>
      </c>
      <c r="T1296" s="191">
        <f>+$I1296*'10k &amp; MO'!C$4+$J1296*'10k &amp; MO'!C$10+$K1296*'10k &amp; MO'!C$16+$L1296*'10k &amp; MO'!C$22+$M1296*'10k &amp; MO'!C$28</f>
        <v>0</v>
      </c>
      <c r="U1296" s="349">
        <f>+$I1296*'10k &amp; MO'!D$4+$J1296*'10k &amp; MO'!D$10+$K1296*'10k &amp; MO'!D$16+$L1296*'10k &amp; MO'!D$22+$M1296*'10k &amp; MO'!D$28</f>
        <v>0</v>
      </c>
      <c r="V1296" s="349">
        <f>+$I1296*'10k &amp; MO'!E$4+$J1296*'10k &amp; MO'!E$10+$K1296*'10k &amp; MO'!E$16+$L1296*'10k &amp; MO'!E$22+$M1296*'10k &amp; MO'!E$28</f>
        <v>201490.106</v>
      </c>
      <c r="W1296" s="349">
        <f>+$I1296*'10k &amp; MO'!F$4+$J1296*'10k &amp; MO'!F$10+$K1296*'10k &amp; MO'!F$16+$L1296*'10k &amp; MO'!F$22+$M1296*'10k &amp; MO'!F$28</f>
        <v>176821.21220000001</v>
      </c>
      <c r="X1296" s="349">
        <f>+$I1296*'10k &amp; MO'!G$4+$J1296*'10k &amp; MO'!G$10+$K1296*'10k &amp; MO'!G$16+$L1296*'10k &amp; MO'!G$22+$M1296*'10k &amp; MO'!G$28</f>
        <v>59747.6999</v>
      </c>
      <c r="Y1296" s="349">
        <f>+$N1296*'10k &amp; MO'!H$4+$O1296*'10k &amp; MO'!H$10+$P1296*'10k &amp; MO'!H$16+$Q1296*'10k &amp; MO'!H$22+$R1296*'10k &amp; MO'!H$28</f>
        <v>0</v>
      </c>
      <c r="Z1296" s="349">
        <f>+$N1296*'10k &amp; MO'!I$4+$O1296*'10k &amp; MO'!I$10+$P1296*'10k &amp; MO'!I$16+$Q1296*'10k &amp; MO'!I$22+$R1296*'10k &amp; MO'!I$28</f>
        <v>0</v>
      </c>
      <c r="AA1296" s="349">
        <f>+$N1296*'10k &amp; MO'!J$4+$O1296*'10k &amp; MO'!J$10+$P1296*'10k &amp; MO'!J$16+$Q1296*'10k &amp; MO'!J$22+$R1296*'10k &amp; MO'!J$28</f>
        <v>330579.23279999994</v>
      </c>
      <c r="AB1296" s="349">
        <f>+$N1296*'10k &amp; MO'!K$4+$O1296*'10k &amp; MO'!K$10+$P1296*'10k &amp; MO'!K$16+$Q1296*'10k &amp; MO'!K$22+$R1296*'10k &amp; MO'!K$28</f>
        <v>154860.42549999998</v>
      </c>
      <c r="AC1296" s="349">
        <f>+$N1296*'10k &amp; MO'!L$4+$O1296*'10k &amp; MO'!L$10+$P1296*'10k &amp; MO'!L$16+$Q1296*'10k &amp; MO'!L$22+$R1296*'10k &amp; MO'!L$28</f>
        <v>47766.397599999997</v>
      </c>
      <c r="AD1296" s="350">
        <f>+S1296*'10k &amp; MO'!O$4</f>
        <v>9773.5679999999993</v>
      </c>
      <c r="AF1296" s="192" t="str">
        <f t="shared" si="178"/>
        <v>9542015</v>
      </c>
      <c r="AG1296" s="192">
        <f>+IFERROR(VLOOKUP($AF1296,'Limited Loss'!$F$5:$P$124,AG$3,FALSE),0)</f>
        <v>0</v>
      </c>
      <c r="AH1296" s="193">
        <f>+IFERROR(VLOOKUP($AF1296,'Limited Loss'!$F$5:$P$124,AH$3,FALSE),0)</f>
        <v>0</v>
      </c>
      <c r="AI1296" s="193">
        <f>+IFERROR(VLOOKUP($AF1296,'Limited Loss'!$F$5:$P$124,AI$3,FALSE),0)</f>
        <v>0</v>
      </c>
      <c r="AJ1296" s="193">
        <f>+IFERROR(VLOOKUP($AF1296,'Limited Loss'!$F$5:$P$124,AJ$3,FALSE),0)</f>
        <v>0</v>
      </c>
      <c r="AK1296" s="100">
        <f>+IFERROR(VLOOKUP($AF1296,'Limited Loss'!$F$5:$P$124,AK$3,FALSE),0)</f>
        <v>0</v>
      </c>
      <c r="AL1296" s="193">
        <f>+IFERROR(VLOOKUP($AF1296,'Limited Loss'!$F$5:$P$124,AL$3,FALSE),0)</f>
        <v>0</v>
      </c>
      <c r="AM1296" s="193">
        <f>+IFERROR(VLOOKUP($AF1296,'Limited Loss'!$F$5:$P$124,AM$3,FALSE),0)</f>
        <v>0</v>
      </c>
      <c r="AN1296" s="193">
        <f>+IFERROR(VLOOKUP($AF1296,'Limited Loss'!$F$5:$P$124,AN$3,FALSE),0)</f>
        <v>0</v>
      </c>
      <c r="AO1296" s="193">
        <f>+IFERROR(VLOOKUP($AF1296,'Limited Loss'!$F$5:$P$124,AO$3,FALSE),0)</f>
        <v>0</v>
      </c>
      <c r="AP1296" s="100">
        <f>+IFERROR(VLOOKUP($AF1296,'Limited Loss'!$F$5:$P$124,AP$3,FALSE),0)</f>
        <v>0</v>
      </c>
      <c r="AQ1296" s="353"/>
      <c r="AR1296" s="331">
        <f t="shared" si="179"/>
        <v>954</v>
      </c>
      <c r="AS1296" s="332">
        <f t="shared" si="179"/>
        <v>2015</v>
      </c>
      <c r="AT1296" s="349">
        <f t="shared" si="185"/>
        <v>0</v>
      </c>
      <c r="AU1296" s="349">
        <f t="shared" si="185"/>
        <v>0</v>
      </c>
      <c r="AV1296" s="349">
        <f t="shared" si="184"/>
        <v>201490.106</v>
      </c>
      <c r="AW1296" s="349">
        <f t="shared" si="184"/>
        <v>176821.21220000001</v>
      </c>
      <c r="AX1296" s="350">
        <f t="shared" si="184"/>
        <v>59747.6999</v>
      </c>
      <c r="AY1296" s="349">
        <f t="shared" si="184"/>
        <v>0</v>
      </c>
      <c r="AZ1296" s="349">
        <f t="shared" si="184"/>
        <v>0</v>
      </c>
      <c r="BA1296" s="349">
        <f t="shared" si="184"/>
        <v>330579.23279999994</v>
      </c>
      <c r="BB1296" s="349">
        <f t="shared" si="184"/>
        <v>154860.42549999998</v>
      </c>
      <c r="BC1296" s="349">
        <f t="shared" si="184"/>
        <v>47766.397599999997</v>
      </c>
      <c r="BD1296" s="350">
        <f t="shared" si="184"/>
        <v>9773.5679999999993</v>
      </c>
      <c r="BE1296" s="349">
        <f t="shared" si="181"/>
        <v>532069.33879999991</v>
      </c>
      <c r="BF1296" s="375">
        <f t="shared" si="182"/>
        <v>439195.7352</v>
      </c>
      <c r="BG1296" s="334">
        <f t="shared" si="183"/>
        <v>9773.5679999999993</v>
      </c>
    </row>
    <row r="1297" spans="1:59" x14ac:dyDescent="0.2">
      <c r="A1297" s="326" t="str">
        <f t="shared" si="180"/>
        <v>9542016</v>
      </c>
      <c r="B1297">
        <v>954</v>
      </c>
      <c r="C1297" s="327">
        <v>2016</v>
      </c>
      <c r="D1297" s="353">
        <f>+IFERROR(VLOOKUP($A1297,Data_Loss!$A$2:$V$1180,6,FALSE),0)</f>
        <v>0</v>
      </c>
      <c r="E1297" s="353">
        <f>+IFERROR(VLOOKUP($A1297,Data_Loss!$A$2:$V$1180,7,FALSE),0)</f>
        <v>0</v>
      </c>
      <c r="F1297" s="353">
        <f>+IFERROR(VLOOKUP($A1297,Data_Loss!$A$2:$V$1180,8,FALSE),0)</f>
        <v>1</v>
      </c>
      <c r="G1297" s="353">
        <f>+IFERROR(VLOOKUP($A1297,Data_Loss!$A$2:$V$1180,9,FALSE),0)</f>
        <v>5</v>
      </c>
      <c r="H1297" s="353">
        <f>+IFERROR(VLOOKUP($A1297,Data_Loss!$A$2:$V$1180,10,FALSE),0)</f>
        <v>4</v>
      </c>
      <c r="I1297" s="353">
        <f>+IFERROR(VLOOKUP($A1297,Data_Loss!$A$2:$V$1300,12,FALSE),0)</f>
        <v>0</v>
      </c>
      <c r="J1297" s="353">
        <f>+IFERROR(VLOOKUP($A1297,Data_Loss!$A$2:$V$1300,13,FALSE),0)</f>
        <v>0</v>
      </c>
      <c r="K1297" s="353">
        <f>+IFERROR(VLOOKUP($A1297,Data_Loss!$A$2:$V$1300,14,FALSE),0)</f>
        <v>115500</v>
      </c>
      <c r="L1297" s="353">
        <f>+IFERROR(VLOOKUP($A1297,Data_Loss!$A$2:$V$1300,15,FALSE),0)</f>
        <v>41511</v>
      </c>
      <c r="M1297" s="353">
        <f>+IFERROR(VLOOKUP($A1297,Data_Loss!$A$2:$V$1300,16,FALSE),0)</f>
        <v>20723</v>
      </c>
      <c r="N1297" s="353">
        <f>+IFERROR(VLOOKUP($A1297,Data_Loss!$A$2:$V$1300,17,FALSE),0)</f>
        <v>0</v>
      </c>
      <c r="O1297" s="353">
        <f>+IFERROR(VLOOKUP($A1297,Data_Loss!$A$2:$V$1300,18,FALSE),0)</f>
        <v>0</v>
      </c>
      <c r="P1297" s="353">
        <f>+IFERROR(VLOOKUP($A1297,Data_Loss!$A$2:$V$1300,19,FALSE),0)</f>
        <v>130922</v>
      </c>
      <c r="Q1297" s="353">
        <f>+IFERROR(VLOOKUP($A1297,Data_Loss!$A$2:$V$1300,20,FALSE),0)</f>
        <v>28468</v>
      </c>
      <c r="R1297" s="353">
        <f>+IFERROR(VLOOKUP($A1297,Data_Loss!$A$2:$V$1300,21,FALSE),0)</f>
        <v>15840</v>
      </c>
      <c r="S1297" s="353">
        <f>+IFERROR(VLOOKUP($A1297,Data_Loss!$A$2:$V$1300,22,FALSE),0)</f>
        <v>7058</v>
      </c>
      <c r="T1297" s="191">
        <f>+$I1297*'10k &amp; MO'!C$5+$J1297*'10k &amp; MO'!C$11+$K1297*'10k &amp; MO'!C$17+$L1297*'10k &amp; MO'!C$23+$M1297*'10k &amp; MO'!C$29</f>
        <v>0</v>
      </c>
      <c r="U1297" s="349">
        <f>+$I1297*'10k &amp; MO'!D$5+$J1297*'10k &amp; MO'!D$11+$K1297*'10k &amp; MO'!D$17+$L1297*'10k &amp; MO'!D$23+$M1297*'10k &amp; MO'!D$29</f>
        <v>681.44999999999993</v>
      </c>
      <c r="V1297" s="349">
        <f>+$I1297*'10k &amp; MO'!E$5+$J1297*'10k &amp; MO'!E$11+$K1297*'10k &amp; MO'!E$17+$L1297*'10k &amp; MO'!E$23+$M1297*'10k &amp; MO'!E$29</f>
        <v>196395.98979999998</v>
      </c>
      <c r="W1297" s="349">
        <f>+$I1297*'10k &amp; MO'!F$5+$J1297*'10k &amp; MO'!F$11+$K1297*'10k &amp; MO'!F$17+$L1297*'10k &amp; MO'!F$23+$M1297*'10k &amp; MO'!F$29</f>
        <v>49761.827900000004</v>
      </c>
      <c r="X1297" s="349">
        <f>+$I1297*'10k &amp; MO'!G$5+$J1297*'10k &amp; MO'!G$11+$K1297*'10k &amp; MO'!G$17+$L1297*'10k &amp; MO'!G$23+$M1297*'10k &amp; MO'!G$29</f>
        <v>23907.272300000001</v>
      </c>
      <c r="Y1297" s="349">
        <f>+$N1297*'10k &amp; MO'!H$5+$O1297*'10k &amp; MO'!H$11+$P1297*'10k &amp; MO'!H$17+$Q1297*'10k &amp; MO'!H$23+$R1297*'10k &amp; MO'!H$29</f>
        <v>0</v>
      </c>
      <c r="Z1297" s="349">
        <f>+$N1297*'10k &amp; MO'!I$5+$O1297*'10k &amp; MO'!I$11+$P1297*'10k &amp; MO'!I$17+$Q1297*'10k &amp; MO'!I$23+$R1297*'10k &amp; MO'!I$29</f>
        <v>432.04259999999999</v>
      </c>
      <c r="AA1297" s="349">
        <f>+$N1297*'10k &amp; MO'!J$5+$O1297*'10k &amp; MO'!J$11+$P1297*'10k &amp; MO'!J$17+$Q1297*'10k &amp; MO'!J$23+$R1297*'10k &amp; MO'!J$29</f>
        <v>260480.96360000002</v>
      </c>
      <c r="AB1297" s="349">
        <f>+$N1297*'10k &amp; MO'!K$5+$O1297*'10k &amp; MO'!K$11+$P1297*'10k &amp; MO'!K$17+$Q1297*'10k &amp; MO'!K$23+$R1297*'10k &amp; MO'!K$29</f>
        <v>57867.779199999997</v>
      </c>
      <c r="AC1297" s="349">
        <f>+$N1297*'10k &amp; MO'!L$5+$O1297*'10k &amp; MO'!L$11+$P1297*'10k &amp; MO'!L$17+$Q1297*'10k &amp; MO'!L$23+$R1297*'10k &amp; MO'!L$29</f>
        <v>27858.952000000001</v>
      </c>
      <c r="AD1297" s="350">
        <f>+S1297*'10k &amp; MO'!O$5</f>
        <v>9514.1840000000011</v>
      </c>
      <c r="AF1297" s="192" t="str">
        <f t="shared" si="178"/>
        <v>9542016</v>
      </c>
      <c r="AG1297" s="192">
        <f>+IFERROR(VLOOKUP($AF1297,'Limited Loss'!$F$5:$P$124,AG$3,FALSE),0)</f>
        <v>0</v>
      </c>
      <c r="AH1297" s="193">
        <f>+IFERROR(VLOOKUP($AF1297,'Limited Loss'!$F$5:$P$124,AH$3,FALSE),0)</f>
        <v>0</v>
      </c>
      <c r="AI1297" s="193">
        <f>+IFERROR(VLOOKUP($AF1297,'Limited Loss'!$F$5:$P$124,AI$3,FALSE),0)</f>
        <v>0</v>
      </c>
      <c r="AJ1297" s="193">
        <f>+IFERROR(VLOOKUP($AF1297,'Limited Loss'!$F$5:$P$124,AJ$3,FALSE),0)</f>
        <v>0</v>
      </c>
      <c r="AK1297" s="100">
        <f>+IFERROR(VLOOKUP($AF1297,'Limited Loss'!$F$5:$P$124,AK$3,FALSE),0)</f>
        <v>0</v>
      </c>
      <c r="AL1297" s="193">
        <f>+IFERROR(VLOOKUP($AF1297,'Limited Loss'!$F$5:$P$124,AL$3,FALSE),0)</f>
        <v>0</v>
      </c>
      <c r="AM1297" s="193">
        <f>+IFERROR(VLOOKUP($AF1297,'Limited Loss'!$F$5:$P$124,AM$3,FALSE),0)</f>
        <v>0</v>
      </c>
      <c r="AN1297" s="193">
        <f>+IFERROR(VLOOKUP($AF1297,'Limited Loss'!$F$5:$P$124,AN$3,FALSE),0)</f>
        <v>0</v>
      </c>
      <c r="AO1297" s="193">
        <f>+IFERROR(VLOOKUP($AF1297,'Limited Loss'!$F$5:$P$124,AO$3,FALSE),0)</f>
        <v>0</v>
      </c>
      <c r="AP1297" s="100">
        <f>+IFERROR(VLOOKUP($AF1297,'Limited Loss'!$F$5:$P$124,AP$3,FALSE),0)</f>
        <v>0</v>
      </c>
      <c r="AQ1297" s="353"/>
      <c r="AR1297" s="331">
        <f t="shared" si="179"/>
        <v>954</v>
      </c>
      <c r="AS1297" s="332">
        <f t="shared" si="179"/>
        <v>2016</v>
      </c>
      <c r="AT1297" s="349">
        <f t="shared" si="185"/>
        <v>0</v>
      </c>
      <c r="AU1297" s="349">
        <f t="shared" si="185"/>
        <v>681.44999999999993</v>
      </c>
      <c r="AV1297" s="349">
        <f t="shared" si="184"/>
        <v>196395.98979999998</v>
      </c>
      <c r="AW1297" s="349">
        <f t="shared" si="184"/>
        <v>49761.827900000004</v>
      </c>
      <c r="AX1297" s="350">
        <f t="shared" si="184"/>
        <v>23907.272300000001</v>
      </c>
      <c r="AY1297" s="349">
        <f t="shared" si="184"/>
        <v>0</v>
      </c>
      <c r="AZ1297" s="349">
        <f t="shared" si="184"/>
        <v>432.04259999999999</v>
      </c>
      <c r="BA1297" s="349">
        <f t="shared" si="184"/>
        <v>260480.96360000002</v>
      </c>
      <c r="BB1297" s="349">
        <f t="shared" si="184"/>
        <v>57867.779199999997</v>
      </c>
      <c r="BC1297" s="349">
        <f t="shared" si="184"/>
        <v>27858.952000000001</v>
      </c>
      <c r="BD1297" s="350">
        <f t="shared" si="184"/>
        <v>9514.1840000000011</v>
      </c>
      <c r="BE1297" s="349">
        <f t="shared" si="181"/>
        <v>457990.446</v>
      </c>
      <c r="BF1297" s="375">
        <f t="shared" si="182"/>
        <v>159395.8314</v>
      </c>
      <c r="BG1297" s="334">
        <f t="shared" si="183"/>
        <v>9514.1840000000011</v>
      </c>
    </row>
    <row r="1298" spans="1:59" x14ac:dyDescent="0.2">
      <c r="A1298" s="326" t="str">
        <f t="shared" si="180"/>
        <v>9542017</v>
      </c>
      <c r="B1298">
        <v>954</v>
      </c>
      <c r="C1298" s="327">
        <v>2017</v>
      </c>
      <c r="D1298" s="353">
        <f>+IFERROR(VLOOKUP($A1298,Data_Loss!$A$2:$V$1180,6,FALSE),0)</f>
        <v>0</v>
      </c>
      <c r="E1298" s="353">
        <f>+IFERROR(VLOOKUP($A1298,Data_Loss!$A$2:$V$1180,7,FALSE),0)</f>
        <v>0</v>
      </c>
      <c r="F1298" s="353">
        <f>+IFERROR(VLOOKUP($A1298,Data_Loss!$A$2:$V$1180,8,FALSE),0)</f>
        <v>1</v>
      </c>
      <c r="G1298" s="353">
        <f>+IFERROR(VLOOKUP($A1298,Data_Loss!$A$2:$V$1180,9,FALSE),0)</f>
        <v>6</v>
      </c>
      <c r="H1298" s="353">
        <f>+IFERROR(VLOOKUP($A1298,Data_Loss!$A$2:$V$1180,10,FALSE),0)</f>
        <v>4</v>
      </c>
      <c r="I1298" s="353">
        <f>+IFERROR(VLOOKUP($A1298,Data_Loss!$A$2:$V$1300,12,FALSE),0)</f>
        <v>0</v>
      </c>
      <c r="J1298" s="353">
        <f>+IFERROR(VLOOKUP($A1298,Data_Loss!$A$2:$V$1300,13,FALSE),0)</f>
        <v>0</v>
      </c>
      <c r="K1298" s="353">
        <f>+IFERROR(VLOOKUP($A1298,Data_Loss!$A$2:$V$1300,14,FALSE),0)</f>
        <v>86727</v>
      </c>
      <c r="L1298" s="353">
        <f>+IFERROR(VLOOKUP($A1298,Data_Loss!$A$2:$V$1300,15,FALSE),0)</f>
        <v>150677</v>
      </c>
      <c r="M1298" s="353">
        <f>+IFERROR(VLOOKUP($A1298,Data_Loss!$A$2:$V$1300,16,FALSE),0)</f>
        <v>33199</v>
      </c>
      <c r="N1298" s="353">
        <f>+IFERROR(VLOOKUP($A1298,Data_Loss!$A$2:$V$1300,17,FALSE),0)</f>
        <v>0</v>
      </c>
      <c r="O1298" s="353">
        <f>+IFERROR(VLOOKUP($A1298,Data_Loss!$A$2:$V$1300,18,FALSE),0)</f>
        <v>0</v>
      </c>
      <c r="P1298" s="353">
        <f>+IFERROR(VLOOKUP($A1298,Data_Loss!$A$2:$V$1300,19,FALSE),0)</f>
        <v>13721</v>
      </c>
      <c r="Q1298" s="353">
        <f>+IFERROR(VLOOKUP($A1298,Data_Loss!$A$2:$V$1300,20,FALSE),0)</f>
        <v>146146</v>
      </c>
      <c r="R1298" s="353">
        <f>+IFERROR(VLOOKUP($A1298,Data_Loss!$A$2:$V$1300,21,FALSE),0)</f>
        <v>104163</v>
      </c>
      <c r="S1298" s="353">
        <f>+IFERROR(VLOOKUP($A1298,Data_Loss!$A$2:$V$1300,22,FALSE),0)</f>
        <v>13652</v>
      </c>
      <c r="T1298" s="191">
        <f>+$I1298*'10k &amp; MO'!C$6+$J1298*'10k &amp; MO'!C$12+$K1298*'10k &amp; MO'!C$18+$L1298*'10k &amp; MO'!C$24+$M1298*'10k &amp; MO'!C$30</f>
        <v>0</v>
      </c>
      <c r="U1298" s="349">
        <f>+$I1298*'10k &amp; MO'!D$6+$J1298*'10k &amp; MO'!D$12+$K1298*'10k &amp; MO'!D$18+$L1298*'10k &amp; MO'!D$24+$M1298*'10k &amp; MO'!D$30</f>
        <v>5307.0852000000004</v>
      </c>
      <c r="V1298" s="349">
        <f>+$I1298*'10k &amp; MO'!E$6+$J1298*'10k &amp; MO'!E$12+$K1298*'10k &amp; MO'!E$18+$L1298*'10k &amp; MO'!E$24+$M1298*'10k &amp; MO'!E$30</f>
        <v>292012.8406</v>
      </c>
      <c r="W1298" s="349">
        <f>+$I1298*'10k &amp; MO'!F$6+$J1298*'10k &amp; MO'!F$12+$K1298*'10k &amp; MO'!F$18+$L1298*'10k &amp; MO'!F$24+$M1298*'10k &amp; MO'!F$30</f>
        <v>145848.53399999999</v>
      </c>
      <c r="X1298" s="349">
        <f>+$I1298*'10k &amp; MO'!G$6+$J1298*'10k &amp; MO'!G$12+$K1298*'10k &amp; MO'!G$18+$L1298*'10k &amp; MO'!G$24+$M1298*'10k &amp; MO'!G$30</f>
        <v>49924.663400000005</v>
      </c>
      <c r="Y1298" s="349">
        <f>+$N1298*'10k &amp; MO'!H$6+$O1298*'10k &amp; MO'!H$12+$P1298*'10k &amp; MO'!H$18+$Q1298*'10k &amp; MO'!H$24+$R1298*'10k &amp; MO'!H$30</f>
        <v>0</v>
      </c>
      <c r="Z1298" s="349">
        <f>+$N1298*'10k &amp; MO'!I$6+$O1298*'10k &amp; MO'!I$12+$P1298*'10k &amp; MO'!I$18+$Q1298*'10k &amp; MO'!I$24+$R1298*'10k &amp; MO'!I$30</f>
        <v>1450.7671000000003</v>
      </c>
      <c r="AA1298" s="349">
        <f>+$N1298*'10k &amp; MO'!J$6+$O1298*'10k &amp; MO'!J$12+$P1298*'10k &amp; MO'!J$18+$Q1298*'10k &amp; MO'!J$24+$R1298*'10k &amp; MO'!J$30</f>
        <v>233007.35260000004</v>
      </c>
      <c r="AB1298" s="349">
        <f>+$N1298*'10k &amp; MO'!K$6+$O1298*'10k &amp; MO'!K$12+$P1298*'10k &amp; MO'!K$18+$Q1298*'10k &amp; MO'!K$24+$R1298*'10k &amp; MO'!K$30</f>
        <v>207695.75150000001</v>
      </c>
      <c r="AC1298" s="349">
        <f>+$N1298*'10k &amp; MO'!L$6+$O1298*'10k &amp; MO'!L$12+$P1298*'10k &amp; MO'!L$18+$Q1298*'10k &amp; MO'!L$24+$R1298*'10k &amp; MO'!L$30</f>
        <v>168700.2316</v>
      </c>
      <c r="AD1298" s="350">
        <f>+S1298*'10k &amp; MO'!O$6</f>
        <v>18375.592000000001</v>
      </c>
      <c r="AF1298" s="192" t="str">
        <f t="shared" si="178"/>
        <v>9542017</v>
      </c>
      <c r="AG1298" s="192">
        <f>+IFERROR(VLOOKUP($AF1298,'Limited Loss'!$F$5:$P$124,AG$3,FALSE),0)</f>
        <v>0</v>
      </c>
      <c r="AH1298" s="193">
        <f>+IFERROR(VLOOKUP($AF1298,'Limited Loss'!$F$5:$P$124,AH$3,FALSE),0)</f>
        <v>0</v>
      </c>
      <c r="AI1298" s="193">
        <f>+IFERROR(VLOOKUP($AF1298,'Limited Loss'!$F$5:$P$124,AI$3,FALSE),0)</f>
        <v>0</v>
      </c>
      <c r="AJ1298" s="193">
        <f>+IFERROR(VLOOKUP($AF1298,'Limited Loss'!$F$5:$P$124,AJ$3,FALSE),0)</f>
        <v>0</v>
      </c>
      <c r="AK1298" s="100">
        <f>+IFERROR(VLOOKUP($AF1298,'Limited Loss'!$F$5:$P$124,AK$3,FALSE),0)</f>
        <v>0</v>
      </c>
      <c r="AL1298" s="193">
        <f>+IFERROR(VLOOKUP($AF1298,'Limited Loss'!$F$5:$P$124,AL$3,FALSE),0)</f>
        <v>0</v>
      </c>
      <c r="AM1298" s="193">
        <f>+IFERROR(VLOOKUP($AF1298,'Limited Loss'!$F$5:$P$124,AM$3,FALSE),0)</f>
        <v>0</v>
      </c>
      <c r="AN1298" s="193">
        <f>+IFERROR(VLOOKUP($AF1298,'Limited Loss'!$F$5:$P$124,AN$3,FALSE),0)</f>
        <v>0</v>
      </c>
      <c r="AO1298" s="193">
        <f>+IFERROR(VLOOKUP($AF1298,'Limited Loss'!$F$5:$P$124,AO$3,FALSE),0)</f>
        <v>0</v>
      </c>
      <c r="AP1298" s="100">
        <f>+IFERROR(VLOOKUP($AF1298,'Limited Loss'!$F$5:$P$124,AP$3,FALSE),0)</f>
        <v>0</v>
      </c>
      <c r="AQ1298" s="353"/>
      <c r="AR1298" s="331">
        <f t="shared" si="179"/>
        <v>954</v>
      </c>
      <c r="AS1298" s="332">
        <f t="shared" si="179"/>
        <v>2017</v>
      </c>
      <c r="AT1298" s="349">
        <f t="shared" si="185"/>
        <v>0</v>
      </c>
      <c r="AU1298" s="349">
        <f t="shared" si="185"/>
        <v>5307.0852000000004</v>
      </c>
      <c r="AV1298" s="349">
        <f t="shared" si="184"/>
        <v>292012.8406</v>
      </c>
      <c r="AW1298" s="349">
        <f t="shared" si="184"/>
        <v>145848.53399999999</v>
      </c>
      <c r="AX1298" s="350">
        <f t="shared" si="184"/>
        <v>49924.663400000005</v>
      </c>
      <c r="AY1298" s="349">
        <f t="shared" si="184"/>
        <v>0</v>
      </c>
      <c r="AZ1298" s="349">
        <f t="shared" si="184"/>
        <v>1450.7671000000003</v>
      </c>
      <c r="BA1298" s="349">
        <f t="shared" si="184"/>
        <v>233007.35260000004</v>
      </c>
      <c r="BB1298" s="349">
        <f t="shared" si="184"/>
        <v>207695.75150000001</v>
      </c>
      <c r="BC1298" s="349">
        <f t="shared" si="184"/>
        <v>168700.2316</v>
      </c>
      <c r="BD1298" s="350">
        <f t="shared" si="184"/>
        <v>18375.592000000001</v>
      </c>
      <c r="BE1298" s="349">
        <f t="shared" si="181"/>
        <v>531778.04550000001</v>
      </c>
      <c r="BF1298" s="375">
        <f t="shared" si="182"/>
        <v>572169.18050000002</v>
      </c>
      <c r="BG1298" s="334">
        <f t="shared" si="183"/>
        <v>18375.592000000001</v>
      </c>
    </row>
    <row r="1299" spans="1:59" x14ac:dyDescent="0.2">
      <c r="A1299" s="326" t="str">
        <f t="shared" si="180"/>
        <v>9542018</v>
      </c>
      <c r="B1299">
        <v>954</v>
      </c>
      <c r="C1299" s="327">
        <v>2018</v>
      </c>
      <c r="D1299" s="353">
        <f>+IFERROR(VLOOKUP($A1299,Data_Loss!$A$2:$V$1180,6,FALSE),0)</f>
        <v>0</v>
      </c>
      <c r="E1299" s="353">
        <f>+IFERROR(VLOOKUP($A1299,Data_Loss!$A$2:$V$1180,7,FALSE),0)</f>
        <v>0</v>
      </c>
      <c r="F1299" s="353">
        <f>+IFERROR(VLOOKUP($A1299,Data_Loss!$A$2:$V$1180,8,FALSE),0)</f>
        <v>0</v>
      </c>
      <c r="G1299" s="353">
        <f>+IFERROR(VLOOKUP($A1299,Data_Loss!$A$2:$V$1180,9,FALSE),0)</f>
        <v>3</v>
      </c>
      <c r="H1299" s="353">
        <f>+IFERROR(VLOOKUP($A1299,Data_Loss!$A$2:$V$1180,10,FALSE),0)</f>
        <v>14</v>
      </c>
      <c r="I1299" s="353">
        <f>+IFERROR(VLOOKUP($A1299,Data_Loss!$A$2:$V$1300,12,FALSE),0)</f>
        <v>0</v>
      </c>
      <c r="J1299" s="353">
        <f>+IFERROR(VLOOKUP($A1299,Data_Loss!$A$2:$V$1300,13,FALSE),0)</f>
        <v>0</v>
      </c>
      <c r="K1299" s="353">
        <f>+IFERROR(VLOOKUP($A1299,Data_Loss!$A$2:$V$1300,14,FALSE),0)</f>
        <v>0</v>
      </c>
      <c r="L1299" s="353">
        <f>+IFERROR(VLOOKUP($A1299,Data_Loss!$A$2:$V$1300,15,FALSE),0)</f>
        <v>21192</v>
      </c>
      <c r="M1299" s="353">
        <f>+IFERROR(VLOOKUP($A1299,Data_Loss!$A$2:$V$1300,16,FALSE),0)</f>
        <v>99877</v>
      </c>
      <c r="N1299" s="353">
        <f>+IFERROR(VLOOKUP($A1299,Data_Loss!$A$2:$V$1300,17,FALSE),0)</f>
        <v>0</v>
      </c>
      <c r="O1299" s="353">
        <f>+IFERROR(VLOOKUP($A1299,Data_Loss!$A$2:$V$1300,18,FALSE),0)</f>
        <v>0</v>
      </c>
      <c r="P1299" s="353">
        <f>+IFERROR(VLOOKUP($A1299,Data_Loss!$A$2:$V$1300,19,FALSE),0)</f>
        <v>0</v>
      </c>
      <c r="Q1299" s="353">
        <f>+IFERROR(VLOOKUP($A1299,Data_Loss!$A$2:$V$1300,20,FALSE),0)</f>
        <v>20925</v>
      </c>
      <c r="R1299" s="353">
        <f>+IFERROR(VLOOKUP($A1299,Data_Loss!$A$2:$V$1300,21,FALSE),0)</f>
        <v>190047</v>
      </c>
      <c r="S1299" s="353">
        <f>+IFERROR(VLOOKUP($A1299,Data_Loss!$A$2:$V$1300,22,FALSE),0)</f>
        <v>53091</v>
      </c>
      <c r="T1299" s="191">
        <f>+$I1299*'10k &amp; MO'!C$7+$J1299*'10k &amp; MO'!C$13+$K1299*'10k &amp; MO'!C$19+$L1299*'10k &amp; MO'!C$25+$M1299*'10k &amp; MO'!C$31</f>
        <v>219.72940000000003</v>
      </c>
      <c r="U1299" s="349">
        <f>+$I1299*'10k &amp; MO'!D$7+$J1299*'10k &amp; MO'!D$13+$K1299*'10k &amp; MO'!D$19+$L1299*'10k &amp; MO'!D$25+$M1299*'10k &amp; MO'!D$31</f>
        <v>7464.3249999999998</v>
      </c>
      <c r="V1299" s="349">
        <f>+$I1299*'10k &amp; MO'!E$7+$J1299*'10k &amp; MO'!E$13+$K1299*'10k &amp; MO'!E$19+$L1299*'10k &amp; MO'!E$25+$M1299*'10k &amp; MO'!E$31</f>
        <v>173483.63900000002</v>
      </c>
      <c r="W1299" s="349">
        <f>+$I1299*'10k &amp; MO'!F$7+$J1299*'10k &amp; MO'!F$13+$K1299*'10k &amp; MO'!F$19+$L1299*'10k &amp; MO'!F$25+$M1299*'10k &amp; MO'!F$31</f>
        <v>69408.587899999999</v>
      </c>
      <c r="X1299" s="349">
        <f>+$I1299*'10k &amp; MO'!G$7+$J1299*'10k &amp; MO'!G$13+$K1299*'10k &amp; MO'!G$19+$L1299*'10k &amp; MO'!G$25+$M1299*'10k &amp; MO'!G$31</f>
        <v>71005.603199999998</v>
      </c>
      <c r="Y1299" s="349">
        <f>+$N1299*'10k &amp; MO'!H$7+$O1299*'10k &amp; MO'!H$13+$P1299*'10k &amp; MO'!H$19+$Q1299*'10k &amp; MO'!H$25+$R1299*'10k &amp; MO'!H$31</f>
        <v>551.13630000000001</v>
      </c>
      <c r="Z1299" s="349">
        <f>+$N1299*'10k &amp; MO'!I$7+$O1299*'10k &amp; MO'!I$13+$P1299*'10k &amp; MO'!I$19+$Q1299*'10k &amp; MO'!I$25+$R1299*'10k &amp; MO'!I$31</f>
        <v>19389.918300000001</v>
      </c>
      <c r="AA1299" s="349">
        <f>+$N1299*'10k &amp; MO'!J$7+$O1299*'10k &amp; MO'!J$13+$P1299*'10k &amp; MO'!J$19+$Q1299*'10k &amp; MO'!J$25+$R1299*'10k &amp; MO'!J$31</f>
        <v>223127.65590000001</v>
      </c>
      <c r="AB1299" s="349">
        <f>+$N1299*'10k &amp; MO'!K$7+$O1299*'10k &amp; MO'!K$13+$P1299*'10k &amp; MO'!K$19+$Q1299*'10k &amp; MO'!K$25+$R1299*'10k &amp; MO'!K$31</f>
        <v>122556.83909999998</v>
      </c>
      <c r="AC1299" s="349">
        <f>+$N1299*'10k &amp; MO'!L$7+$O1299*'10k &amp; MO'!L$13+$P1299*'10k &amp; MO'!L$19+$Q1299*'10k &amp; MO'!L$25+$R1299*'10k &amp; MO'!L$31</f>
        <v>163230.8988</v>
      </c>
      <c r="AD1299" s="350">
        <f>+S1299*'10k &amp; MO'!O$7</f>
        <v>70398.665999999997</v>
      </c>
      <c r="AF1299" s="192" t="str">
        <f t="shared" si="178"/>
        <v>9542018</v>
      </c>
      <c r="AG1299" s="192">
        <f>+IFERROR(VLOOKUP($AF1299,'Limited Loss'!$F$5:$P$124,AG$3,FALSE),0)</f>
        <v>0</v>
      </c>
      <c r="AH1299" s="193">
        <f>+IFERROR(VLOOKUP($AF1299,'Limited Loss'!$F$5:$P$124,AH$3,FALSE),0)</f>
        <v>0</v>
      </c>
      <c r="AI1299" s="193">
        <f>+IFERROR(VLOOKUP($AF1299,'Limited Loss'!$F$5:$P$124,AI$3,FALSE),0)</f>
        <v>0</v>
      </c>
      <c r="AJ1299" s="193">
        <f>+IFERROR(VLOOKUP($AF1299,'Limited Loss'!$F$5:$P$124,AJ$3,FALSE),0)</f>
        <v>0</v>
      </c>
      <c r="AK1299" s="100">
        <f>+IFERROR(VLOOKUP($AF1299,'Limited Loss'!$F$5:$P$124,AK$3,FALSE),0)</f>
        <v>0</v>
      </c>
      <c r="AL1299" s="193">
        <f>+IFERROR(VLOOKUP($AF1299,'Limited Loss'!$F$5:$P$124,AL$3,FALSE),0)</f>
        <v>0</v>
      </c>
      <c r="AM1299" s="193">
        <f>+IFERROR(VLOOKUP($AF1299,'Limited Loss'!$F$5:$P$124,AM$3,FALSE),0)</f>
        <v>0</v>
      </c>
      <c r="AN1299" s="193">
        <f>+IFERROR(VLOOKUP($AF1299,'Limited Loss'!$F$5:$P$124,AN$3,FALSE),0)</f>
        <v>0</v>
      </c>
      <c r="AO1299" s="193">
        <f>+IFERROR(VLOOKUP($AF1299,'Limited Loss'!$F$5:$P$124,AO$3,FALSE),0)</f>
        <v>0</v>
      </c>
      <c r="AP1299" s="100">
        <f>+IFERROR(VLOOKUP($AF1299,'Limited Loss'!$F$5:$P$124,AP$3,FALSE),0)</f>
        <v>0</v>
      </c>
      <c r="AQ1299" s="353"/>
      <c r="AR1299" s="331">
        <f t="shared" si="179"/>
        <v>954</v>
      </c>
      <c r="AS1299" s="332">
        <f t="shared" si="179"/>
        <v>2018</v>
      </c>
      <c r="AT1299" s="349">
        <f t="shared" si="185"/>
        <v>219.72940000000003</v>
      </c>
      <c r="AU1299" s="349">
        <f t="shared" si="185"/>
        <v>7464.3249999999998</v>
      </c>
      <c r="AV1299" s="349">
        <f t="shared" si="184"/>
        <v>173483.63900000002</v>
      </c>
      <c r="AW1299" s="349">
        <f t="shared" si="184"/>
        <v>69408.587899999999</v>
      </c>
      <c r="AX1299" s="350">
        <f t="shared" si="184"/>
        <v>71005.603199999998</v>
      </c>
      <c r="AY1299" s="349">
        <f t="shared" si="184"/>
        <v>551.13630000000001</v>
      </c>
      <c r="AZ1299" s="349">
        <f t="shared" si="184"/>
        <v>19389.918300000001</v>
      </c>
      <c r="BA1299" s="349">
        <f t="shared" si="184"/>
        <v>223127.65590000001</v>
      </c>
      <c r="BB1299" s="349">
        <f t="shared" si="184"/>
        <v>122556.83909999998</v>
      </c>
      <c r="BC1299" s="349">
        <f t="shared" si="184"/>
        <v>163230.8988</v>
      </c>
      <c r="BD1299" s="350">
        <f t="shared" si="184"/>
        <v>70398.665999999997</v>
      </c>
      <c r="BE1299" s="349">
        <f t="shared" si="181"/>
        <v>424236.40390000003</v>
      </c>
      <c r="BF1299" s="375">
        <f t="shared" si="182"/>
        <v>426201.929</v>
      </c>
      <c r="BG1299" s="334">
        <f t="shared" si="183"/>
        <v>70398.665999999997</v>
      </c>
    </row>
    <row r="1300" spans="1:59" x14ac:dyDescent="0.2">
      <c r="A1300" s="326" t="str">
        <f t="shared" si="180"/>
        <v>9552014</v>
      </c>
      <c r="B1300">
        <v>955</v>
      </c>
      <c r="C1300" s="327">
        <v>2014</v>
      </c>
      <c r="D1300" s="353">
        <f>+IFERROR(VLOOKUP($A1300,Data_Loss!$A$2:$V$1180,6,FALSE),0)</f>
        <v>0</v>
      </c>
      <c r="E1300" s="353">
        <f>+IFERROR(VLOOKUP($A1300,Data_Loss!$A$2:$V$1180,7,FALSE),0)</f>
        <v>0</v>
      </c>
      <c r="F1300" s="353">
        <f>+IFERROR(VLOOKUP($A1300,Data_Loss!$A$2:$V$1180,8,FALSE),0)</f>
        <v>1</v>
      </c>
      <c r="G1300" s="353">
        <f>+IFERROR(VLOOKUP($A1300,Data_Loss!$A$2:$V$1180,9,FALSE),0)</f>
        <v>2</v>
      </c>
      <c r="H1300" s="353">
        <f>+IFERROR(VLOOKUP($A1300,Data_Loss!$A$2:$V$1180,10,FALSE),0)</f>
        <v>2</v>
      </c>
      <c r="I1300" s="353">
        <f>+IFERROR(VLOOKUP($A1300,Data_Loss!$A$2:$V$1300,12,FALSE),0)</f>
        <v>0</v>
      </c>
      <c r="J1300" s="353">
        <f>+IFERROR(VLOOKUP($A1300,Data_Loss!$A$2:$V$1300,13,FALSE),0)</f>
        <v>0</v>
      </c>
      <c r="K1300" s="353">
        <f>+IFERROR(VLOOKUP($A1300,Data_Loss!$A$2:$V$1300,14,FALSE),0)</f>
        <v>105147</v>
      </c>
      <c r="L1300" s="353">
        <f>+IFERROR(VLOOKUP($A1300,Data_Loss!$A$2:$V$1300,15,FALSE),0)</f>
        <v>4582</v>
      </c>
      <c r="M1300" s="353">
        <f>+IFERROR(VLOOKUP($A1300,Data_Loss!$A$2:$V$1300,16,FALSE),0)</f>
        <v>22672</v>
      </c>
      <c r="N1300" s="353">
        <f>+IFERROR(VLOOKUP($A1300,Data_Loss!$A$2:$V$1300,17,FALSE),0)</f>
        <v>0</v>
      </c>
      <c r="O1300" s="353">
        <f>+IFERROR(VLOOKUP($A1300,Data_Loss!$A$2:$V$1300,18,FALSE),0)</f>
        <v>0</v>
      </c>
      <c r="P1300" s="353">
        <f>+IFERROR(VLOOKUP($A1300,Data_Loss!$A$2:$V$1300,19,FALSE),0)</f>
        <v>139256</v>
      </c>
      <c r="Q1300" s="353">
        <f>+IFERROR(VLOOKUP($A1300,Data_Loss!$A$2:$V$1300,20,FALSE),0)</f>
        <v>23451</v>
      </c>
      <c r="R1300" s="353">
        <f>+IFERROR(VLOOKUP($A1300,Data_Loss!$A$2:$V$1300,21,FALSE),0)</f>
        <v>20427</v>
      </c>
      <c r="S1300" s="353">
        <f>+IFERROR(VLOOKUP($A1300,Data_Loss!$A$2:$V$1300,22,FALSE),0)</f>
        <v>49709</v>
      </c>
      <c r="T1300" s="191">
        <f>+$I1300*'10k &amp; MO'!C$3+$J1300*'10k &amp; MO'!C$9+$K1300*'10k &amp; MO'!C$15+$L1300*'10k &amp; MO'!C$21+$M1300*'10k &amp; MO'!C$27</f>
        <v>0</v>
      </c>
      <c r="U1300" s="349">
        <f>+$I1300*'10k &amp; MO'!D$3+$J1300*'10k &amp; MO'!D$9+$K1300*'10k &amp; MO'!D$15+$L1300*'10k &amp; MO'!D$21+$M1300*'10k &amp; MO'!D$27</f>
        <v>0</v>
      </c>
      <c r="V1300" s="349">
        <f>+$I1300*'10k &amp; MO'!E$3+$J1300*'10k &amp; MO'!E$9+$K1300*'10k &amp; MO'!E$15+$L1300*'10k &amp; MO'!E$21+$M1300*'10k &amp; MO'!E$27</f>
        <v>158141.08799999999</v>
      </c>
      <c r="W1300" s="349">
        <f>+$I1300*'10k &amp; MO'!F$3+$J1300*'10k &amp; MO'!F$9+$K1300*'10k &amp; MO'!F$15+$L1300*'10k &amp; MO'!F$21+$M1300*'10k &amp; MO'!F$27</f>
        <v>5631.2780000000002</v>
      </c>
      <c r="X1300" s="349">
        <f>+$I1300*'10k &amp; MO'!G$3+$J1300*'10k &amp; MO'!G$9+$K1300*'10k &amp; MO'!G$15+$L1300*'10k &amp; MO'!G$21+$M1300*'10k &amp; MO'!G$27</f>
        <v>25664.703999999998</v>
      </c>
      <c r="Y1300" s="349">
        <f>+$N1300*'10k &amp; MO'!H$3+$O1300*'10k &amp; MO'!H$9+$P1300*'10k &amp; MO'!H$15+$Q1300*'10k &amp; MO'!H$21+$R1300*'10k &amp; MO'!H$27</f>
        <v>0</v>
      </c>
      <c r="Z1300" s="349">
        <f>+$N1300*'10k &amp; MO'!I$3+$O1300*'10k &amp; MO'!I$9+$P1300*'10k &amp; MO'!I$15+$Q1300*'10k &amp; MO'!I$21+$R1300*'10k &amp; MO'!I$27</f>
        <v>0</v>
      </c>
      <c r="AA1300" s="349">
        <f>+$N1300*'10k &amp; MO'!J$3+$O1300*'10k &amp; MO'!J$9+$P1300*'10k &amp; MO'!J$15+$Q1300*'10k &amp; MO'!J$21+$R1300*'10k &amp; MO'!J$27</f>
        <v>291184.29600000003</v>
      </c>
      <c r="AB1300" s="349">
        <f>+$N1300*'10k &amp; MO'!K$3+$O1300*'10k &amp; MO'!K$9+$P1300*'10k &amp; MO'!K$15+$Q1300*'10k &amp; MO'!K$21+$R1300*'10k &amp; MO'!K$27</f>
        <v>32854.851000000002</v>
      </c>
      <c r="AC1300" s="349">
        <f>+$N1300*'10k &amp; MO'!L$3+$O1300*'10k &amp; MO'!L$9+$P1300*'10k &amp; MO'!L$15+$Q1300*'10k &amp; MO'!L$21+$R1300*'10k &amp; MO'!L$27</f>
        <v>31498.434000000001</v>
      </c>
      <c r="AD1300" s="350">
        <f>+S1300*'10k &amp; MO'!O$3</f>
        <v>53238.339</v>
      </c>
      <c r="AF1300" s="192" t="str">
        <f t="shared" si="178"/>
        <v>9552014</v>
      </c>
      <c r="AG1300" s="192">
        <f>+IFERROR(VLOOKUP($AF1300,'Limited Loss'!$F$5:$P$124,AG$3,FALSE),0)</f>
        <v>0</v>
      </c>
      <c r="AH1300" s="193">
        <f>+IFERROR(VLOOKUP($AF1300,'Limited Loss'!$F$5:$P$124,AH$3,FALSE),0)</f>
        <v>0</v>
      </c>
      <c r="AI1300" s="193">
        <f>+IFERROR(VLOOKUP($AF1300,'Limited Loss'!$F$5:$P$124,AI$3,FALSE),0)</f>
        <v>0</v>
      </c>
      <c r="AJ1300" s="193">
        <f>+IFERROR(VLOOKUP($AF1300,'Limited Loss'!$F$5:$P$124,AJ$3,FALSE),0)</f>
        <v>0</v>
      </c>
      <c r="AK1300" s="100">
        <f>+IFERROR(VLOOKUP($AF1300,'Limited Loss'!$F$5:$P$124,AK$3,FALSE),0)</f>
        <v>0</v>
      </c>
      <c r="AL1300" s="193">
        <f>+IFERROR(VLOOKUP($AF1300,'Limited Loss'!$F$5:$P$124,AL$3,FALSE),0)</f>
        <v>0</v>
      </c>
      <c r="AM1300" s="193">
        <f>+IFERROR(VLOOKUP($AF1300,'Limited Loss'!$F$5:$P$124,AM$3,FALSE),0)</f>
        <v>0</v>
      </c>
      <c r="AN1300" s="193">
        <f>+IFERROR(VLOOKUP($AF1300,'Limited Loss'!$F$5:$P$124,AN$3,FALSE),0)</f>
        <v>0</v>
      </c>
      <c r="AO1300" s="193">
        <f>+IFERROR(VLOOKUP($AF1300,'Limited Loss'!$F$5:$P$124,AO$3,FALSE),0)</f>
        <v>0</v>
      </c>
      <c r="AP1300" s="100">
        <f>+IFERROR(VLOOKUP($AF1300,'Limited Loss'!$F$5:$P$124,AP$3,FALSE),0)</f>
        <v>0</v>
      </c>
      <c r="AQ1300" s="353"/>
      <c r="AR1300" s="331">
        <f t="shared" si="179"/>
        <v>955</v>
      </c>
      <c r="AS1300" s="332">
        <f t="shared" si="179"/>
        <v>2014</v>
      </c>
      <c r="AT1300" s="349">
        <f t="shared" si="185"/>
        <v>0</v>
      </c>
      <c r="AU1300" s="349">
        <f t="shared" si="185"/>
        <v>0</v>
      </c>
      <c r="AV1300" s="349">
        <f t="shared" si="184"/>
        <v>158141.08799999999</v>
      </c>
      <c r="AW1300" s="349">
        <f t="shared" si="184"/>
        <v>5631.2780000000002</v>
      </c>
      <c r="AX1300" s="350">
        <f t="shared" si="184"/>
        <v>25664.703999999998</v>
      </c>
      <c r="AY1300" s="349">
        <f t="shared" si="184"/>
        <v>0</v>
      </c>
      <c r="AZ1300" s="349">
        <f t="shared" si="184"/>
        <v>0</v>
      </c>
      <c r="BA1300" s="349">
        <f t="shared" si="184"/>
        <v>291184.29600000003</v>
      </c>
      <c r="BB1300" s="349">
        <f t="shared" si="184"/>
        <v>32854.851000000002</v>
      </c>
      <c r="BC1300" s="349">
        <f t="shared" si="184"/>
        <v>31498.434000000001</v>
      </c>
      <c r="BD1300" s="350">
        <f t="shared" si="184"/>
        <v>53238.339</v>
      </c>
      <c r="BE1300" s="349">
        <f t="shared" si="181"/>
        <v>449325.38400000002</v>
      </c>
      <c r="BF1300" s="375">
        <f t="shared" si="182"/>
        <v>95649.266999999993</v>
      </c>
      <c r="BG1300" s="334">
        <f t="shared" si="183"/>
        <v>53238.339</v>
      </c>
    </row>
    <row r="1301" spans="1:59" x14ac:dyDescent="0.2">
      <c r="A1301" s="326" t="str">
        <f t="shared" si="180"/>
        <v>9552015</v>
      </c>
      <c r="B1301">
        <v>955</v>
      </c>
      <c r="C1301" s="327">
        <v>2015</v>
      </c>
      <c r="D1301" s="353">
        <f>+IFERROR(VLOOKUP($A1301,Data_Loss!$A$2:$V$1180,6,FALSE),0)</f>
        <v>0</v>
      </c>
      <c r="E1301" s="353">
        <f>+IFERROR(VLOOKUP($A1301,Data_Loss!$A$2:$V$1180,7,FALSE),0)</f>
        <v>0</v>
      </c>
      <c r="F1301" s="353">
        <f>+IFERROR(VLOOKUP($A1301,Data_Loss!$A$2:$V$1180,8,FALSE),0)</f>
        <v>0</v>
      </c>
      <c r="G1301" s="353">
        <f>+IFERROR(VLOOKUP($A1301,Data_Loss!$A$2:$V$1180,9,FALSE),0)</f>
        <v>2</v>
      </c>
      <c r="H1301" s="353">
        <f>+IFERROR(VLOOKUP($A1301,Data_Loss!$A$2:$V$1180,10,FALSE),0)</f>
        <v>8</v>
      </c>
      <c r="I1301" s="353">
        <f>+IFERROR(VLOOKUP($A1301,Data_Loss!$A$2:$V$1300,12,FALSE),0)</f>
        <v>0</v>
      </c>
      <c r="J1301" s="353">
        <f>+IFERROR(VLOOKUP($A1301,Data_Loss!$A$2:$V$1300,13,FALSE),0)</f>
        <v>0</v>
      </c>
      <c r="K1301" s="353">
        <f>+IFERROR(VLOOKUP($A1301,Data_Loss!$A$2:$V$1300,14,FALSE),0)</f>
        <v>0</v>
      </c>
      <c r="L1301" s="353">
        <f>+IFERROR(VLOOKUP($A1301,Data_Loss!$A$2:$V$1300,15,FALSE),0)</f>
        <v>25170</v>
      </c>
      <c r="M1301" s="353">
        <f>+IFERROR(VLOOKUP($A1301,Data_Loss!$A$2:$V$1300,16,FALSE),0)</f>
        <v>24079</v>
      </c>
      <c r="N1301" s="353">
        <f>+IFERROR(VLOOKUP($A1301,Data_Loss!$A$2:$V$1300,17,FALSE),0)</f>
        <v>0</v>
      </c>
      <c r="O1301" s="353">
        <f>+IFERROR(VLOOKUP($A1301,Data_Loss!$A$2:$V$1300,18,FALSE),0)</f>
        <v>0</v>
      </c>
      <c r="P1301" s="353">
        <f>+IFERROR(VLOOKUP($A1301,Data_Loss!$A$2:$V$1300,19,FALSE),0)</f>
        <v>0</v>
      </c>
      <c r="Q1301" s="353">
        <f>+IFERROR(VLOOKUP($A1301,Data_Loss!$A$2:$V$1300,20,FALSE),0)</f>
        <v>44439</v>
      </c>
      <c r="R1301" s="353">
        <f>+IFERROR(VLOOKUP($A1301,Data_Loss!$A$2:$V$1300,21,FALSE),0)</f>
        <v>87958</v>
      </c>
      <c r="S1301" s="353">
        <f>+IFERROR(VLOOKUP($A1301,Data_Loss!$A$2:$V$1300,22,FALSE),0)</f>
        <v>71909</v>
      </c>
      <c r="T1301" s="191">
        <f>+$I1301*'10k &amp; MO'!C$4+$J1301*'10k &amp; MO'!C$10+$K1301*'10k &amp; MO'!C$16+$L1301*'10k &amp; MO'!C$22+$M1301*'10k &amp; MO'!C$28</f>
        <v>0</v>
      </c>
      <c r="U1301" s="349">
        <f>+$I1301*'10k &amp; MO'!D$4+$J1301*'10k &amp; MO'!D$10+$K1301*'10k &amp; MO'!D$16+$L1301*'10k &amp; MO'!D$22+$M1301*'10k &amp; MO'!D$28</f>
        <v>0</v>
      </c>
      <c r="V1301" s="349">
        <f>+$I1301*'10k &amp; MO'!E$4+$J1301*'10k &amp; MO'!E$10+$K1301*'10k &amp; MO'!E$16+$L1301*'10k &amp; MO'!E$22+$M1301*'10k &amp; MO'!E$28</f>
        <v>4530.17</v>
      </c>
      <c r="W1301" s="349">
        <f>+$I1301*'10k &amp; MO'!F$4+$J1301*'10k &amp; MO'!F$10+$K1301*'10k &amp; MO'!F$16+$L1301*'10k &amp; MO'!F$22+$M1301*'10k &amp; MO'!F$28</f>
        <v>28127.326099999998</v>
      </c>
      <c r="X1301" s="349">
        <f>+$I1301*'10k &amp; MO'!G$4+$J1301*'10k &amp; MO'!G$10+$K1301*'10k &amp; MO'!G$16+$L1301*'10k &amp; MO'!G$22+$M1301*'10k &amp; MO'!G$28</f>
        <v>28024.971799999999</v>
      </c>
      <c r="Y1301" s="349">
        <f>+$N1301*'10k &amp; MO'!H$4+$O1301*'10k &amp; MO'!H$10+$P1301*'10k &amp; MO'!H$16+$Q1301*'10k &amp; MO'!H$22+$R1301*'10k &amp; MO'!H$28</f>
        <v>0</v>
      </c>
      <c r="Z1301" s="349">
        <f>+$N1301*'10k &amp; MO'!I$4+$O1301*'10k &amp; MO'!I$10+$P1301*'10k &amp; MO'!I$16+$Q1301*'10k &amp; MO'!I$22+$R1301*'10k &amp; MO'!I$28</f>
        <v>0</v>
      </c>
      <c r="AA1301" s="349">
        <f>+$N1301*'10k &amp; MO'!J$4+$O1301*'10k &amp; MO'!J$10+$P1301*'10k &amp; MO'!J$16+$Q1301*'10k &amp; MO'!J$22+$R1301*'10k &amp; MO'!J$28</f>
        <v>10817.172</v>
      </c>
      <c r="AB1301" s="349">
        <f>+$N1301*'10k &amp; MO'!K$4+$O1301*'10k &amp; MO'!K$10+$P1301*'10k &amp; MO'!K$16+$Q1301*'10k &amp; MO'!K$22+$R1301*'10k &amp; MO'!K$28</f>
        <v>71955.759999999995</v>
      </c>
      <c r="AC1301" s="349">
        <f>+$N1301*'10k &amp; MO'!L$4+$O1301*'10k &amp; MO'!L$10+$P1301*'10k &amp; MO'!L$16+$Q1301*'10k &amp; MO'!L$22+$R1301*'10k &amp; MO'!L$28</f>
        <v>130113.8857</v>
      </c>
      <c r="AD1301" s="350">
        <f>+S1301*'10k &amp; MO'!O$4</f>
        <v>87153.707999999999</v>
      </c>
      <c r="AF1301" s="192" t="str">
        <f t="shared" si="178"/>
        <v>9552015</v>
      </c>
      <c r="AG1301" s="192">
        <f>+IFERROR(VLOOKUP($AF1301,'Limited Loss'!$F$5:$P$124,AG$3,FALSE),0)</f>
        <v>0</v>
      </c>
      <c r="AH1301" s="193">
        <f>+IFERROR(VLOOKUP($AF1301,'Limited Loss'!$F$5:$P$124,AH$3,FALSE),0)</f>
        <v>0</v>
      </c>
      <c r="AI1301" s="193">
        <f>+IFERROR(VLOOKUP($AF1301,'Limited Loss'!$F$5:$P$124,AI$3,FALSE),0)</f>
        <v>0</v>
      </c>
      <c r="AJ1301" s="193">
        <f>+IFERROR(VLOOKUP($AF1301,'Limited Loss'!$F$5:$P$124,AJ$3,FALSE),0)</f>
        <v>0</v>
      </c>
      <c r="AK1301" s="100">
        <f>+IFERROR(VLOOKUP($AF1301,'Limited Loss'!$F$5:$P$124,AK$3,FALSE),0)</f>
        <v>0</v>
      </c>
      <c r="AL1301" s="193">
        <f>+IFERROR(VLOOKUP($AF1301,'Limited Loss'!$F$5:$P$124,AL$3,FALSE),0)</f>
        <v>0</v>
      </c>
      <c r="AM1301" s="193">
        <f>+IFERROR(VLOOKUP($AF1301,'Limited Loss'!$F$5:$P$124,AM$3,FALSE),0)</f>
        <v>0</v>
      </c>
      <c r="AN1301" s="193">
        <f>+IFERROR(VLOOKUP($AF1301,'Limited Loss'!$F$5:$P$124,AN$3,FALSE),0)</f>
        <v>0</v>
      </c>
      <c r="AO1301" s="193">
        <f>+IFERROR(VLOOKUP($AF1301,'Limited Loss'!$F$5:$P$124,AO$3,FALSE),0)</f>
        <v>0</v>
      </c>
      <c r="AP1301" s="100">
        <f>+IFERROR(VLOOKUP($AF1301,'Limited Loss'!$F$5:$P$124,AP$3,FALSE),0)</f>
        <v>0</v>
      </c>
      <c r="AQ1301" s="353"/>
      <c r="AR1301" s="331">
        <f t="shared" si="179"/>
        <v>955</v>
      </c>
      <c r="AS1301" s="332">
        <f t="shared" si="179"/>
        <v>2015</v>
      </c>
      <c r="AT1301" s="349">
        <f t="shared" si="185"/>
        <v>0</v>
      </c>
      <c r="AU1301" s="349">
        <f t="shared" si="185"/>
        <v>0</v>
      </c>
      <c r="AV1301" s="349">
        <f t="shared" si="184"/>
        <v>4530.17</v>
      </c>
      <c r="AW1301" s="349">
        <f t="shared" si="184"/>
        <v>28127.326099999998</v>
      </c>
      <c r="AX1301" s="350">
        <f t="shared" si="184"/>
        <v>28024.971799999999</v>
      </c>
      <c r="AY1301" s="349">
        <f t="shared" si="184"/>
        <v>0</v>
      </c>
      <c r="AZ1301" s="349">
        <f t="shared" si="184"/>
        <v>0</v>
      </c>
      <c r="BA1301" s="349">
        <f t="shared" si="184"/>
        <v>10817.172</v>
      </c>
      <c r="BB1301" s="349">
        <f t="shared" si="184"/>
        <v>71955.759999999995</v>
      </c>
      <c r="BC1301" s="349">
        <f t="shared" si="184"/>
        <v>130113.8857</v>
      </c>
      <c r="BD1301" s="350">
        <f t="shared" si="184"/>
        <v>87153.707999999999</v>
      </c>
      <c r="BE1301" s="349">
        <f t="shared" si="181"/>
        <v>15347.342000000001</v>
      </c>
      <c r="BF1301" s="375">
        <f t="shared" si="182"/>
        <v>258221.9436</v>
      </c>
      <c r="BG1301" s="334">
        <f t="shared" si="183"/>
        <v>87153.707999999999</v>
      </c>
    </row>
    <row r="1302" spans="1:59" x14ac:dyDescent="0.2">
      <c r="A1302" s="326" t="str">
        <f t="shared" si="180"/>
        <v>9552016</v>
      </c>
      <c r="B1302">
        <v>955</v>
      </c>
      <c r="C1302" s="327">
        <v>2016</v>
      </c>
      <c r="D1302" s="353">
        <f>+IFERROR(VLOOKUP($A1302,Data_Loss!$A$2:$V$1180,6,FALSE),0)</f>
        <v>0</v>
      </c>
      <c r="E1302" s="353">
        <f>+IFERROR(VLOOKUP($A1302,Data_Loss!$A$2:$V$1180,7,FALSE),0)</f>
        <v>0</v>
      </c>
      <c r="F1302" s="353">
        <f>+IFERROR(VLOOKUP($A1302,Data_Loss!$A$2:$V$1180,8,FALSE),0)</f>
        <v>1</v>
      </c>
      <c r="G1302" s="353">
        <f>+IFERROR(VLOOKUP($A1302,Data_Loss!$A$2:$V$1180,9,FALSE),0)</f>
        <v>3</v>
      </c>
      <c r="H1302" s="353">
        <f>+IFERROR(VLOOKUP($A1302,Data_Loss!$A$2:$V$1180,10,FALSE),0)</f>
        <v>3</v>
      </c>
      <c r="I1302" s="353">
        <f>+IFERROR(VLOOKUP($A1302,Data_Loss!$A$2:$V$1300,12,FALSE),0)</f>
        <v>0</v>
      </c>
      <c r="J1302" s="353">
        <f>+IFERROR(VLOOKUP($A1302,Data_Loss!$A$2:$V$1300,13,FALSE),0)</f>
        <v>0</v>
      </c>
      <c r="K1302" s="353">
        <f>+IFERROR(VLOOKUP($A1302,Data_Loss!$A$2:$V$1300,14,FALSE),0)</f>
        <v>100256</v>
      </c>
      <c r="L1302" s="353">
        <f>+IFERROR(VLOOKUP($A1302,Data_Loss!$A$2:$V$1300,15,FALSE),0)</f>
        <v>87731</v>
      </c>
      <c r="M1302" s="353">
        <f>+IFERROR(VLOOKUP($A1302,Data_Loss!$A$2:$V$1300,16,FALSE),0)</f>
        <v>6083</v>
      </c>
      <c r="N1302" s="353">
        <f>+IFERROR(VLOOKUP($A1302,Data_Loss!$A$2:$V$1300,17,FALSE),0)</f>
        <v>0</v>
      </c>
      <c r="O1302" s="353">
        <f>+IFERROR(VLOOKUP($A1302,Data_Loss!$A$2:$V$1300,18,FALSE),0)</f>
        <v>0</v>
      </c>
      <c r="P1302" s="353">
        <f>+IFERROR(VLOOKUP($A1302,Data_Loss!$A$2:$V$1300,19,FALSE),0)</f>
        <v>22397</v>
      </c>
      <c r="Q1302" s="353">
        <f>+IFERROR(VLOOKUP($A1302,Data_Loss!$A$2:$V$1300,20,FALSE),0)</f>
        <v>121862</v>
      </c>
      <c r="R1302" s="353">
        <f>+IFERROR(VLOOKUP($A1302,Data_Loss!$A$2:$V$1300,21,FALSE),0)</f>
        <v>10419</v>
      </c>
      <c r="S1302" s="353">
        <f>+IFERROR(VLOOKUP($A1302,Data_Loss!$A$2:$V$1300,22,FALSE),0)</f>
        <v>57760</v>
      </c>
      <c r="T1302" s="191">
        <f>+$I1302*'10k &amp; MO'!C$5+$J1302*'10k &amp; MO'!C$11+$K1302*'10k &amp; MO'!C$17+$L1302*'10k &amp; MO'!C$23+$M1302*'10k &amp; MO'!C$29</f>
        <v>0</v>
      </c>
      <c r="U1302" s="349">
        <f>+$I1302*'10k &amp; MO'!D$5+$J1302*'10k &amp; MO'!D$11+$K1302*'10k &amp; MO'!D$17+$L1302*'10k &amp; MO'!D$23+$M1302*'10k &amp; MO'!D$29</f>
        <v>591.5104</v>
      </c>
      <c r="V1302" s="349">
        <f>+$I1302*'10k &amp; MO'!E$5+$J1302*'10k &amp; MO'!E$11+$K1302*'10k &amp; MO'!E$17+$L1302*'10k &amp; MO'!E$23+$M1302*'10k &amp; MO'!E$29</f>
        <v>185923.21059999996</v>
      </c>
      <c r="W1302" s="349">
        <f>+$I1302*'10k &amp; MO'!F$5+$J1302*'10k &amp; MO'!F$11+$K1302*'10k &amp; MO'!F$17+$L1302*'10k &amp; MO'!F$23+$M1302*'10k &amp; MO'!F$29</f>
        <v>98332.554700000008</v>
      </c>
      <c r="X1302" s="349">
        <f>+$I1302*'10k &amp; MO'!G$5+$J1302*'10k &amp; MO'!G$11+$K1302*'10k &amp; MO'!G$17+$L1302*'10k &amp; MO'!G$23+$M1302*'10k &amp; MO'!G$29</f>
        <v>9648.5810999999994</v>
      </c>
      <c r="Y1302" s="349">
        <f>+$N1302*'10k &amp; MO'!H$5+$O1302*'10k &amp; MO'!H$11+$P1302*'10k &amp; MO'!H$17+$Q1302*'10k &amp; MO'!H$23+$R1302*'10k &amp; MO'!H$29</f>
        <v>0</v>
      </c>
      <c r="Z1302" s="349">
        <f>+$N1302*'10k &amp; MO'!I$5+$O1302*'10k &amp; MO'!I$11+$P1302*'10k &amp; MO'!I$17+$Q1302*'10k &amp; MO'!I$23+$R1302*'10k &amp; MO'!I$29</f>
        <v>73.9101</v>
      </c>
      <c r="AA1302" s="349">
        <f>+$N1302*'10k &amp; MO'!J$5+$O1302*'10k &amp; MO'!J$11+$P1302*'10k &amp; MO'!J$17+$Q1302*'10k &amp; MO'!J$23+$R1302*'10k &amp; MO'!J$29</f>
        <v>86811.869099999982</v>
      </c>
      <c r="AB1302" s="349">
        <f>+$N1302*'10k &amp; MO'!K$5+$O1302*'10k &amp; MO'!K$11+$P1302*'10k &amp; MO'!K$17+$Q1302*'10k &amp; MO'!K$23+$R1302*'10k &amp; MO'!K$29</f>
        <v>195596.65429999999</v>
      </c>
      <c r="AC1302" s="349">
        <f>+$N1302*'10k &amp; MO'!L$5+$O1302*'10k &amp; MO'!L$11+$P1302*'10k &amp; MO'!L$17+$Q1302*'10k &amp; MO'!L$23+$R1302*'10k &amp; MO'!L$29</f>
        <v>22000.8328</v>
      </c>
      <c r="AD1302" s="350">
        <f>+S1302*'10k &amp; MO'!O$5</f>
        <v>77860.48000000001</v>
      </c>
      <c r="AF1302" s="192" t="str">
        <f t="shared" si="178"/>
        <v>9552016</v>
      </c>
      <c r="AG1302" s="192">
        <f>+IFERROR(VLOOKUP($AF1302,'Limited Loss'!$F$5:$P$124,AG$3,FALSE),0)</f>
        <v>0</v>
      </c>
      <c r="AH1302" s="193">
        <f>+IFERROR(VLOOKUP($AF1302,'Limited Loss'!$F$5:$P$124,AH$3,FALSE),0)</f>
        <v>0</v>
      </c>
      <c r="AI1302" s="193">
        <f>+IFERROR(VLOOKUP($AF1302,'Limited Loss'!$F$5:$P$124,AI$3,FALSE),0)</f>
        <v>0</v>
      </c>
      <c r="AJ1302" s="193">
        <f>+IFERROR(VLOOKUP($AF1302,'Limited Loss'!$F$5:$P$124,AJ$3,FALSE),0)</f>
        <v>0</v>
      </c>
      <c r="AK1302" s="100">
        <f>+IFERROR(VLOOKUP($AF1302,'Limited Loss'!$F$5:$P$124,AK$3,FALSE),0)</f>
        <v>0</v>
      </c>
      <c r="AL1302" s="193">
        <f>+IFERROR(VLOOKUP($AF1302,'Limited Loss'!$F$5:$P$124,AL$3,FALSE),0)</f>
        <v>0</v>
      </c>
      <c r="AM1302" s="193">
        <f>+IFERROR(VLOOKUP($AF1302,'Limited Loss'!$F$5:$P$124,AM$3,FALSE),0)</f>
        <v>0</v>
      </c>
      <c r="AN1302" s="193">
        <f>+IFERROR(VLOOKUP($AF1302,'Limited Loss'!$F$5:$P$124,AN$3,FALSE),0)</f>
        <v>0</v>
      </c>
      <c r="AO1302" s="193">
        <f>+IFERROR(VLOOKUP($AF1302,'Limited Loss'!$F$5:$P$124,AO$3,FALSE),0)</f>
        <v>0</v>
      </c>
      <c r="AP1302" s="100">
        <f>+IFERROR(VLOOKUP($AF1302,'Limited Loss'!$F$5:$P$124,AP$3,FALSE),0)</f>
        <v>0</v>
      </c>
      <c r="AQ1302" s="353"/>
      <c r="AR1302" s="331">
        <f t="shared" si="179"/>
        <v>955</v>
      </c>
      <c r="AS1302" s="332">
        <f t="shared" si="179"/>
        <v>2016</v>
      </c>
      <c r="AT1302" s="349">
        <f t="shared" si="185"/>
        <v>0</v>
      </c>
      <c r="AU1302" s="349">
        <f t="shared" si="185"/>
        <v>591.5104</v>
      </c>
      <c r="AV1302" s="349">
        <f t="shared" si="184"/>
        <v>185923.21059999996</v>
      </c>
      <c r="AW1302" s="349">
        <f t="shared" si="184"/>
        <v>98332.554700000008</v>
      </c>
      <c r="AX1302" s="350">
        <f t="shared" si="184"/>
        <v>9648.5810999999994</v>
      </c>
      <c r="AY1302" s="349">
        <f t="shared" si="184"/>
        <v>0</v>
      </c>
      <c r="AZ1302" s="349">
        <f t="shared" si="184"/>
        <v>73.9101</v>
      </c>
      <c r="BA1302" s="349">
        <f t="shared" si="184"/>
        <v>86811.869099999982</v>
      </c>
      <c r="BB1302" s="349">
        <f t="shared" si="184"/>
        <v>195596.65429999999</v>
      </c>
      <c r="BC1302" s="349">
        <f t="shared" si="184"/>
        <v>22000.8328</v>
      </c>
      <c r="BD1302" s="350">
        <f t="shared" si="184"/>
        <v>77860.48000000001</v>
      </c>
      <c r="BE1302" s="349">
        <f t="shared" si="181"/>
        <v>273400.50019999995</v>
      </c>
      <c r="BF1302" s="375">
        <f t="shared" si="182"/>
        <v>325578.62289999996</v>
      </c>
      <c r="BG1302" s="334">
        <f t="shared" si="183"/>
        <v>77860.48000000001</v>
      </c>
    </row>
    <row r="1303" spans="1:59" x14ac:dyDescent="0.2">
      <c r="A1303" s="326" t="str">
        <f t="shared" si="180"/>
        <v>9552017</v>
      </c>
      <c r="B1303">
        <v>955</v>
      </c>
      <c r="C1303" s="327">
        <v>2017</v>
      </c>
      <c r="D1303" s="353">
        <f>+IFERROR(VLOOKUP($A1303,Data_Loss!$A$2:$V$1180,6,FALSE),0)</f>
        <v>0</v>
      </c>
      <c r="E1303" s="353">
        <f>+IFERROR(VLOOKUP($A1303,Data_Loss!$A$2:$V$1180,7,FALSE),0)</f>
        <v>0</v>
      </c>
      <c r="F1303" s="353">
        <f>+IFERROR(VLOOKUP($A1303,Data_Loss!$A$2:$V$1180,8,FALSE),0)</f>
        <v>1</v>
      </c>
      <c r="G1303" s="353">
        <f>+IFERROR(VLOOKUP($A1303,Data_Loss!$A$2:$V$1180,9,FALSE),0)</f>
        <v>2</v>
      </c>
      <c r="H1303" s="353">
        <f>+IFERROR(VLOOKUP($A1303,Data_Loss!$A$2:$V$1180,10,FALSE),0)</f>
        <v>5</v>
      </c>
      <c r="I1303" s="353">
        <f>+IFERROR(VLOOKUP($A1303,Data_Loss!$A$2:$V$1300,12,FALSE),0)</f>
        <v>0</v>
      </c>
      <c r="J1303" s="353">
        <f>+IFERROR(VLOOKUP($A1303,Data_Loss!$A$2:$V$1300,13,FALSE),0)</f>
        <v>0</v>
      </c>
      <c r="K1303" s="353">
        <f>+IFERROR(VLOOKUP($A1303,Data_Loss!$A$2:$V$1300,14,FALSE),0)</f>
        <v>197292</v>
      </c>
      <c r="L1303" s="353">
        <f>+IFERROR(VLOOKUP($A1303,Data_Loss!$A$2:$V$1300,15,FALSE),0)</f>
        <v>52100</v>
      </c>
      <c r="M1303" s="353">
        <f>+IFERROR(VLOOKUP($A1303,Data_Loss!$A$2:$V$1300,16,FALSE),0)</f>
        <v>29429</v>
      </c>
      <c r="N1303" s="353">
        <f>+IFERROR(VLOOKUP($A1303,Data_Loss!$A$2:$V$1300,17,FALSE),0)</f>
        <v>0</v>
      </c>
      <c r="O1303" s="353">
        <f>+IFERROR(VLOOKUP($A1303,Data_Loss!$A$2:$V$1300,18,FALSE),0)</f>
        <v>0</v>
      </c>
      <c r="P1303" s="353">
        <f>+IFERROR(VLOOKUP($A1303,Data_Loss!$A$2:$V$1300,19,FALSE),0)</f>
        <v>113195</v>
      </c>
      <c r="Q1303" s="353">
        <f>+IFERROR(VLOOKUP($A1303,Data_Loss!$A$2:$V$1300,20,FALSE),0)</f>
        <v>50355</v>
      </c>
      <c r="R1303" s="353">
        <f>+IFERROR(VLOOKUP($A1303,Data_Loss!$A$2:$V$1300,21,FALSE),0)</f>
        <v>65735</v>
      </c>
      <c r="S1303" s="353">
        <f>+IFERROR(VLOOKUP($A1303,Data_Loss!$A$2:$V$1300,22,FALSE),0)</f>
        <v>33958</v>
      </c>
      <c r="T1303" s="191">
        <f>+$I1303*'10k &amp; MO'!C$6+$J1303*'10k &amp; MO'!C$12+$K1303*'10k &amp; MO'!C$18+$L1303*'10k &amp; MO'!C$24+$M1303*'10k &amp; MO'!C$30</f>
        <v>0</v>
      </c>
      <c r="U1303" s="349">
        <f>+$I1303*'10k &amp; MO'!D$6+$J1303*'10k &amp; MO'!D$12+$K1303*'10k &amp; MO'!D$18+$L1303*'10k &amp; MO'!D$24+$M1303*'10k &amp; MO'!D$30</f>
        <v>11420.9985</v>
      </c>
      <c r="V1303" s="349">
        <f>+$I1303*'10k &amp; MO'!E$6+$J1303*'10k &amp; MO'!E$12+$K1303*'10k &amp; MO'!E$18+$L1303*'10k &amp; MO'!E$24+$M1303*'10k &amp; MO'!E$30</f>
        <v>390953.09850000008</v>
      </c>
      <c r="W1303" s="349">
        <f>+$I1303*'10k &amp; MO'!F$6+$J1303*'10k &amp; MO'!F$12+$K1303*'10k &amp; MO'!F$18+$L1303*'10k &amp; MO'!F$24+$M1303*'10k &amp; MO'!F$30</f>
        <v>62200.373299999999</v>
      </c>
      <c r="X1303" s="349">
        <f>+$I1303*'10k &amp; MO'!G$6+$J1303*'10k &amp; MO'!G$12+$K1303*'10k &amp; MO'!G$18+$L1303*'10k &amp; MO'!G$24+$M1303*'10k &amp; MO'!G$30</f>
        <v>41239.263699999996</v>
      </c>
      <c r="Y1303" s="349">
        <f>+$N1303*'10k &amp; MO'!H$6+$O1303*'10k &amp; MO'!H$12+$P1303*'10k &amp; MO'!H$18+$Q1303*'10k &amp; MO'!H$24+$R1303*'10k &amp; MO'!H$30</f>
        <v>0</v>
      </c>
      <c r="Z1303" s="349">
        <f>+$N1303*'10k &amp; MO'!I$6+$O1303*'10k &amp; MO'!I$12+$P1303*'10k &amp; MO'!I$18+$Q1303*'10k &amp; MO'!I$24+$R1303*'10k &amp; MO'!I$30</f>
        <v>10921.688999999998</v>
      </c>
      <c r="AA1303" s="349">
        <f>+$N1303*'10k &amp; MO'!J$6+$O1303*'10k &amp; MO'!J$12+$P1303*'10k &amp; MO'!J$18+$Q1303*'10k &amp; MO'!J$24+$R1303*'10k &amp; MO'!J$30</f>
        <v>403761.63550000003</v>
      </c>
      <c r="AB1303" s="349">
        <f>+$N1303*'10k &amp; MO'!K$6+$O1303*'10k &amp; MO'!K$12+$P1303*'10k &amp; MO'!K$18+$Q1303*'10k &amp; MO'!K$24+$R1303*'10k &amp; MO'!K$30</f>
        <v>92922.28300000001</v>
      </c>
      <c r="AC1303" s="349">
        <f>+$N1303*'10k &amp; MO'!L$6+$O1303*'10k &amp; MO'!L$12+$P1303*'10k &amp; MO'!L$18+$Q1303*'10k &amp; MO'!L$24+$R1303*'10k &amp; MO'!L$30</f>
        <v>106245.48250000001</v>
      </c>
      <c r="AD1303" s="350">
        <f>+S1303*'10k &amp; MO'!O$6</f>
        <v>45707.468000000001</v>
      </c>
      <c r="AF1303" s="192" t="str">
        <f t="shared" si="178"/>
        <v>9552017</v>
      </c>
      <c r="AG1303" s="192">
        <f>+IFERROR(VLOOKUP($AF1303,'Limited Loss'!$F$5:$P$124,AG$3,FALSE),0)</f>
        <v>0</v>
      </c>
      <c r="AH1303" s="193">
        <f>+IFERROR(VLOOKUP($AF1303,'Limited Loss'!$F$5:$P$124,AH$3,FALSE),0)</f>
        <v>0</v>
      </c>
      <c r="AI1303" s="193">
        <f>+IFERROR(VLOOKUP($AF1303,'Limited Loss'!$F$5:$P$124,AI$3,FALSE),0)</f>
        <v>0</v>
      </c>
      <c r="AJ1303" s="193">
        <f>+IFERROR(VLOOKUP($AF1303,'Limited Loss'!$F$5:$P$124,AJ$3,FALSE),0)</f>
        <v>0</v>
      </c>
      <c r="AK1303" s="100">
        <f>+IFERROR(VLOOKUP($AF1303,'Limited Loss'!$F$5:$P$124,AK$3,FALSE),0)</f>
        <v>0</v>
      </c>
      <c r="AL1303" s="193">
        <f>+IFERROR(VLOOKUP($AF1303,'Limited Loss'!$F$5:$P$124,AL$3,FALSE),0)</f>
        <v>0</v>
      </c>
      <c r="AM1303" s="193">
        <f>+IFERROR(VLOOKUP($AF1303,'Limited Loss'!$F$5:$P$124,AM$3,FALSE),0)</f>
        <v>0</v>
      </c>
      <c r="AN1303" s="193">
        <f>+IFERROR(VLOOKUP($AF1303,'Limited Loss'!$F$5:$P$124,AN$3,FALSE),0)</f>
        <v>0</v>
      </c>
      <c r="AO1303" s="193">
        <f>+IFERROR(VLOOKUP($AF1303,'Limited Loss'!$F$5:$P$124,AO$3,FALSE),0)</f>
        <v>0</v>
      </c>
      <c r="AP1303" s="100">
        <f>+IFERROR(VLOOKUP($AF1303,'Limited Loss'!$F$5:$P$124,AP$3,FALSE),0)</f>
        <v>0</v>
      </c>
      <c r="AQ1303" s="353"/>
      <c r="AR1303" s="331">
        <f t="shared" si="179"/>
        <v>955</v>
      </c>
      <c r="AS1303" s="332">
        <f t="shared" si="179"/>
        <v>2017</v>
      </c>
      <c r="AT1303" s="349">
        <f t="shared" si="185"/>
        <v>0</v>
      </c>
      <c r="AU1303" s="349">
        <f t="shared" si="185"/>
        <v>11420.9985</v>
      </c>
      <c r="AV1303" s="349">
        <f t="shared" si="184"/>
        <v>390953.09850000008</v>
      </c>
      <c r="AW1303" s="349">
        <f t="shared" si="184"/>
        <v>62200.373299999999</v>
      </c>
      <c r="AX1303" s="350">
        <f t="shared" si="184"/>
        <v>41239.263699999996</v>
      </c>
      <c r="AY1303" s="349">
        <f t="shared" si="184"/>
        <v>0</v>
      </c>
      <c r="AZ1303" s="349">
        <f t="shared" si="184"/>
        <v>10921.688999999998</v>
      </c>
      <c r="BA1303" s="349">
        <f t="shared" si="184"/>
        <v>403761.63550000003</v>
      </c>
      <c r="BB1303" s="349">
        <f t="shared" si="184"/>
        <v>92922.28300000001</v>
      </c>
      <c r="BC1303" s="349">
        <f t="shared" si="184"/>
        <v>106245.48250000001</v>
      </c>
      <c r="BD1303" s="350">
        <f t="shared" si="184"/>
        <v>45707.468000000001</v>
      </c>
      <c r="BE1303" s="349">
        <f t="shared" si="181"/>
        <v>817057.42150000017</v>
      </c>
      <c r="BF1303" s="375">
        <f t="shared" si="182"/>
        <v>302607.40249999997</v>
      </c>
      <c r="BG1303" s="334">
        <f t="shared" si="183"/>
        <v>45707.468000000001</v>
      </c>
    </row>
    <row r="1304" spans="1:59" x14ac:dyDescent="0.2">
      <c r="A1304" s="326" t="str">
        <f t="shared" si="180"/>
        <v>9552018</v>
      </c>
      <c r="B1304">
        <v>955</v>
      </c>
      <c r="C1304" s="327">
        <v>2018</v>
      </c>
      <c r="D1304" s="353">
        <f>+IFERROR(VLOOKUP($A1304,Data_Loss!$A$2:$V$1180,6,FALSE),0)</f>
        <v>0</v>
      </c>
      <c r="E1304" s="353">
        <f>+IFERROR(VLOOKUP($A1304,Data_Loss!$A$2:$V$1180,7,FALSE),0)</f>
        <v>0</v>
      </c>
      <c r="F1304" s="353">
        <f>+IFERROR(VLOOKUP($A1304,Data_Loss!$A$2:$V$1180,8,FALSE),0)</f>
        <v>0</v>
      </c>
      <c r="G1304" s="353">
        <f>+IFERROR(VLOOKUP($A1304,Data_Loss!$A$2:$V$1180,9,FALSE),0)</f>
        <v>3</v>
      </c>
      <c r="H1304" s="353">
        <f>+IFERROR(VLOOKUP($A1304,Data_Loss!$A$2:$V$1180,10,FALSE),0)</f>
        <v>5</v>
      </c>
      <c r="I1304" s="353">
        <f>+IFERROR(VLOOKUP($A1304,Data_Loss!$A$2:$V$1300,12,FALSE),0)</f>
        <v>0</v>
      </c>
      <c r="J1304" s="353">
        <f>+IFERROR(VLOOKUP($A1304,Data_Loss!$A$2:$V$1300,13,FALSE),0)</f>
        <v>0</v>
      </c>
      <c r="K1304" s="353">
        <f>+IFERROR(VLOOKUP($A1304,Data_Loss!$A$2:$V$1300,14,FALSE),0)</f>
        <v>0</v>
      </c>
      <c r="L1304" s="353">
        <f>+IFERROR(VLOOKUP($A1304,Data_Loss!$A$2:$V$1300,15,FALSE),0)</f>
        <v>35892</v>
      </c>
      <c r="M1304" s="353">
        <f>+IFERROR(VLOOKUP($A1304,Data_Loss!$A$2:$V$1300,16,FALSE),0)</f>
        <v>33989</v>
      </c>
      <c r="N1304" s="353">
        <f>+IFERROR(VLOOKUP($A1304,Data_Loss!$A$2:$V$1300,17,FALSE),0)</f>
        <v>0</v>
      </c>
      <c r="O1304" s="353">
        <f>+IFERROR(VLOOKUP($A1304,Data_Loss!$A$2:$V$1300,18,FALSE),0)</f>
        <v>0</v>
      </c>
      <c r="P1304" s="353">
        <f>+IFERROR(VLOOKUP($A1304,Data_Loss!$A$2:$V$1300,19,FALSE),0)</f>
        <v>0</v>
      </c>
      <c r="Q1304" s="353">
        <f>+IFERROR(VLOOKUP($A1304,Data_Loss!$A$2:$V$1300,20,FALSE),0)</f>
        <v>103274</v>
      </c>
      <c r="R1304" s="353">
        <f>+IFERROR(VLOOKUP($A1304,Data_Loss!$A$2:$V$1300,21,FALSE),0)</f>
        <v>25431</v>
      </c>
      <c r="S1304" s="353">
        <f>+IFERROR(VLOOKUP($A1304,Data_Loss!$A$2:$V$1300,22,FALSE),0)</f>
        <v>48300</v>
      </c>
      <c r="T1304" s="191">
        <f>+$I1304*'10k &amp; MO'!C$7+$J1304*'10k &amp; MO'!C$13+$K1304*'10k &amp; MO'!C$19+$L1304*'10k &amp; MO'!C$25+$M1304*'10k &amp; MO'!C$31</f>
        <v>74.775800000000004</v>
      </c>
      <c r="U1304" s="349">
        <f>+$I1304*'10k &amp; MO'!D$7+$J1304*'10k &amp; MO'!D$13+$K1304*'10k &amp; MO'!D$19+$L1304*'10k &amp; MO'!D$25+$M1304*'10k &amp; MO'!D$31</f>
        <v>3423.5234</v>
      </c>
      <c r="V1304" s="349">
        <f>+$I1304*'10k &amp; MO'!E$7+$J1304*'10k &amp; MO'!E$13+$K1304*'10k &amp; MO'!E$19+$L1304*'10k &amp; MO'!E$25+$M1304*'10k &amp; MO'!E$31</f>
        <v>104180.57500000001</v>
      </c>
      <c r="W1304" s="349">
        <f>+$I1304*'10k &amp; MO'!F$7+$J1304*'10k &amp; MO'!F$13+$K1304*'10k &amp; MO'!F$19+$L1304*'10k &amp; MO'!F$25+$M1304*'10k &amp; MO'!F$31</f>
        <v>46036.767099999997</v>
      </c>
      <c r="X1304" s="349">
        <f>+$I1304*'10k &amp; MO'!G$7+$J1304*'10k &amp; MO'!G$13+$K1304*'10k &amp; MO'!G$19+$L1304*'10k &amp; MO'!G$25+$M1304*'10k &amp; MO'!G$31</f>
        <v>27155.158799999997</v>
      </c>
      <c r="Y1304" s="349">
        <f>+$N1304*'10k &amp; MO'!H$7+$O1304*'10k &amp; MO'!H$13+$P1304*'10k &amp; MO'!H$19+$Q1304*'10k &amp; MO'!H$25+$R1304*'10k &amp; MO'!H$31</f>
        <v>73.749899999999997</v>
      </c>
      <c r="Z1304" s="349">
        <f>+$N1304*'10k &amp; MO'!I$7+$O1304*'10k &amp; MO'!I$13+$P1304*'10k &amp; MO'!I$19+$Q1304*'10k &amp; MO'!I$25+$R1304*'10k &amp; MO'!I$31</f>
        <v>5448.1075000000001</v>
      </c>
      <c r="AA1304" s="349">
        <f>+$N1304*'10k &amp; MO'!J$7+$O1304*'10k &amp; MO'!J$13+$P1304*'10k &amp; MO'!J$19+$Q1304*'10k &amp; MO'!J$25+$R1304*'10k &amp; MO'!J$31</f>
        <v>173002.88100000002</v>
      </c>
      <c r="AB1304" s="349">
        <f>+$N1304*'10k &amp; MO'!K$7+$O1304*'10k &amp; MO'!K$13+$P1304*'10k &amp; MO'!K$19+$Q1304*'10k &amp; MO'!K$25+$R1304*'10k &amp; MO'!K$31</f>
        <v>114110.7568</v>
      </c>
      <c r="AC1304" s="349">
        <f>+$N1304*'10k &amp; MO'!L$7+$O1304*'10k &amp; MO'!L$13+$P1304*'10k &amp; MO'!L$19+$Q1304*'10k &amp; MO'!L$25+$R1304*'10k &amp; MO'!L$31</f>
        <v>38722.244400000003</v>
      </c>
      <c r="AD1304" s="350">
        <f>+S1304*'10k &amp; MO'!O$7</f>
        <v>64045.8</v>
      </c>
      <c r="AF1304" s="192" t="str">
        <f t="shared" si="178"/>
        <v>9552018</v>
      </c>
      <c r="AG1304" s="192">
        <f>+IFERROR(VLOOKUP($AF1304,'Limited Loss'!$F$5:$P$124,AG$3,FALSE),0)</f>
        <v>0</v>
      </c>
      <c r="AH1304" s="193">
        <f>+IFERROR(VLOOKUP($AF1304,'Limited Loss'!$F$5:$P$124,AH$3,FALSE),0)</f>
        <v>0</v>
      </c>
      <c r="AI1304" s="193">
        <f>+IFERROR(VLOOKUP($AF1304,'Limited Loss'!$F$5:$P$124,AI$3,FALSE),0)</f>
        <v>0</v>
      </c>
      <c r="AJ1304" s="193">
        <f>+IFERROR(VLOOKUP($AF1304,'Limited Loss'!$F$5:$P$124,AJ$3,FALSE),0)</f>
        <v>0</v>
      </c>
      <c r="AK1304" s="100">
        <f>+IFERROR(VLOOKUP($AF1304,'Limited Loss'!$F$5:$P$124,AK$3,FALSE),0)</f>
        <v>0</v>
      </c>
      <c r="AL1304" s="193">
        <f>+IFERROR(VLOOKUP($AF1304,'Limited Loss'!$F$5:$P$124,AL$3,FALSE),0)</f>
        <v>0</v>
      </c>
      <c r="AM1304" s="193">
        <f>+IFERROR(VLOOKUP($AF1304,'Limited Loss'!$F$5:$P$124,AM$3,FALSE),0)</f>
        <v>0</v>
      </c>
      <c r="AN1304" s="193">
        <f>+IFERROR(VLOOKUP($AF1304,'Limited Loss'!$F$5:$P$124,AN$3,FALSE),0)</f>
        <v>0</v>
      </c>
      <c r="AO1304" s="193">
        <f>+IFERROR(VLOOKUP($AF1304,'Limited Loss'!$F$5:$P$124,AO$3,FALSE),0)</f>
        <v>0</v>
      </c>
      <c r="AP1304" s="100">
        <f>+IFERROR(VLOOKUP($AF1304,'Limited Loss'!$F$5:$P$124,AP$3,FALSE),0)</f>
        <v>0</v>
      </c>
      <c r="AQ1304" s="353"/>
      <c r="AR1304" s="331">
        <f t="shared" si="179"/>
        <v>955</v>
      </c>
      <c r="AS1304" s="332">
        <f t="shared" si="179"/>
        <v>2018</v>
      </c>
      <c r="AT1304" s="349">
        <f t="shared" si="185"/>
        <v>74.775800000000004</v>
      </c>
      <c r="AU1304" s="349">
        <f t="shared" si="185"/>
        <v>3423.5234</v>
      </c>
      <c r="AV1304" s="349">
        <f t="shared" si="184"/>
        <v>104180.57500000001</v>
      </c>
      <c r="AW1304" s="349">
        <f t="shared" si="184"/>
        <v>46036.767099999997</v>
      </c>
      <c r="AX1304" s="350">
        <f t="shared" si="184"/>
        <v>27155.158799999997</v>
      </c>
      <c r="AY1304" s="349">
        <f t="shared" si="184"/>
        <v>73.749899999999997</v>
      </c>
      <c r="AZ1304" s="349">
        <f t="shared" si="184"/>
        <v>5448.1075000000001</v>
      </c>
      <c r="BA1304" s="349">
        <f t="shared" si="184"/>
        <v>173002.88100000002</v>
      </c>
      <c r="BB1304" s="349">
        <f t="shared" si="184"/>
        <v>114110.7568</v>
      </c>
      <c r="BC1304" s="349">
        <f t="shared" si="184"/>
        <v>38722.244400000003</v>
      </c>
      <c r="BD1304" s="350">
        <f t="shared" si="184"/>
        <v>64045.8</v>
      </c>
      <c r="BE1304" s="349">
        <f t="shared" si="181"/>
        <v>286203.61259999999</v>
      </c>
      <c r="BF1304" s="375">
        <f t="shared" si="182"/>
        <v>226024.9271</v>
      </c>
      <c r="BG1304" s="334">
        <f t="shared" si="183"/>
        <v>64045.8</v>
      </c>
    </row>
    <row r="1305" spans="1:59" x14ac:dyDescent="0.2">
      <c r="A1305" s="326" t="str">
        <f t="shared" si="180"/>
        <v>9562014</v>
      </c>
      <c r="B1305">
        <v>956</v>
      </c>
      <c r="C1305" s="327">
        <v>2014</v>
      </c>
      <c r="D1305" s="353">
        <f>+IFERROR(VLOOKUP($A1305,Data_Loss!$A$2:$V$1180,6,FALSE),0)</f>
        <v>0</v>
      </c>
      <c r="E1305" s="353">
        <f>+IFERROR(VLOOKUP($A1305,Data_Loss!$A$2:$V$1180,7,FALSE),0)</f>
        <v>0</v>
      </c>
      <c r="F1305" s="353">
        <f>+IFERROR(VLOOKUP($A1305,Data_Loss!$A$2:$V$1180,8,FALSE),0)</f>
        <v>1</v>
      </c>
      <c r="G1305" s="353">
        <f>+IFERROR(VLOOKUP($A1305,Data_Loss!$A$2:$V$1180,9,FALSE),0)</f>
        <v>1</v>
      </c>
      <c r="H1305" s="353">
        <f>+IFERROR(VLOOKUP($A1305,Data_Loss!$A$2:$V$1180,10,FALSE),0)</f>
        <v>1</v>
      </c>
      <c r="I1305" s="353">
        <f>+IFERROR(VLOOKUP($A1305,Data_Loss!$A$2:$V$1300,12,FALSE),0)</f>
        <v>0</v>
      </c>
      <c r="J1305" s="353">
        <f>+IFERROR(VLOOKUP($A1305,Data_Loss!$A$2:$V$1300,13,FALSE),0)</f>
        <v>0</v>
      </c>
      <c r="K1305" s="353">
        <f>+IFERROR(VLOOKUP($A1305,Data_Loss!$A$2:$V$1300,14,FALSE),0)</f>
        <v>190551</v>
      </c>
      <c r="L1305" s="353">
        <f>+IFERROR(VLOOKUP($A1305,Data_Loss!$A$2:$V$1300,15,FALSE),0)</f>
        <v>55698</v>
      </c>
      <c r="M1305" s="353">
        <f>+IFERROR(VLOOKUP($A1305,Data_Loss!$A$2:$V$1300,16,FALSE),0)</f>
        <v>2266</v>
      </c>
      <c r="N1305" s="353">
        <f>+IFERROR(VLOOKUP($A1305,Data_Loss!$A$2:$V$1300,17,FALSE),0)</f>
        <v>0</v>
      </c>
      <c r="O1305" s="353">
        <f>+IFERROR(VLOOKUP($A1305,Data_Loss!$A$2:$V$1300,18,FALSE),0)</f>
        <v>0</v>
      </c>
      <c r="P1305" s="353">
        <f>+IFERROR(VLOOKUP($A1305,Data_Loss!$A$2:$V$1300,19,FALSE),0)</f>
        <v>51111</v>
      </c>
      <c r="Q1305" s="353">
        <f>+IFERROR(VLOOKUP($A1305,Data_Loss!$A$2:$V$1300,20,FALSE),0)</f>
        <v>40002</v>
      </c>
      <c r="R1305" s="353">
        <f>+IFERROR(VLOOKUP($A1305,Data_Loss!$A$2:$V$1300,21,FALSE),0)</f>
        <v>0</v>
      </c>
      <c r="S1305" s="353">
        <f>+IFERROR(VLOOKUP($A1305,Data_Loss!$A$2:$V$1300,22,FALSE),0)</f>
        <v>14087</v>
      </c>
      <c r="T1305" s="191">
        <f>+$I1305*'10k &amp; MO'!C$3+$J1305*'10k &amp; MO'!C$9+$K1305*'10k &amp; MO'!C$15+$L1305*'10k &amp; MO'!C$21+$M1305*'10k &amp; MO'!C$27</f>
        <v>0</v>
      </c>
      <c r="U1305" s="349">
        <f>+$I1305*'10k &amp; MO'!D$3+$J1305*'10k &amp; MO'!D$9+$K1305*'10k &amp; MO'!D$15+$L1305*'10k &amp; MO'!D$21+$M1305*'10k &amp; MO'!D$27</f>
        <v>0</v>
      </c>
      <c r="V1305" s="349">
        <f>+$I1305*'10k &amp; MO'!E$3+$J1305*'10k &amp; MO'!E$9+$K1305*'10k &amp; MO'!E$15+$L1305*'10k &amp; MO'!E$21+$M1305*'10k &amp; MO'!E$27</f>
        <v>286588.70400000003</v>
      </c>
      <c r="W1305" s="349">
        <f>+$I1305*'10k &amp; MO'!F$3+$J1305*'10k &amp; MO'!F$9+$K1305*'10k &amp; MO'!F$15+$L1305*'10k &amp; MO'!F$21+$M1305*'10k &amp; MO'!F$27</f>
        <v>68452.842000000004</v>
      </c>
      <c r="X1305" s="349">
        <f>+$I1305*'10k &amp; MO'!G$3+$J1305*'10k &amp; MO'!G$9+$K1305*'10k &amp; MO'!G$15+$L1305*'10k &amp; MO'!G$21+$M1305*'10k &amp; MO'!G$27</f>
        <v>2565.1119999999996</v>
      </c>
      <c r="Y1305" s="349">
        <f>+$N1305*'10k &amp; MO'!H$3+$O1305*'10k &amp; MO'!H$9+$P1305*'10k &amp; MO'!H$15+$Q1305*'10k &amp; MO'!H$21+$R1305*'10k &amp; MO'!H$27</f>
        <v>0</v>
      </c>
      <c r="Z1305" s="349">
        <f>+$N1305*'10k &amp; MO'!I$3+$O1305*'10k &amp; MO'!I$9+$P1305*'10k &amp; MO'!I$15+$Q1305*'10k &amp; MO'!I$21+$R1305*'10k &amp; MO'!I$27</f>
        <v>0</v>
      </c>
      <c r="AA1305" s="349">
        <f>+$N1305*'10k &amp; MO'!J$3+$O1305*'10k &amp; MO'!J$9+$P1305*'10k &amp; MO'!J$15+$Q1305*'10k &amp; MO'!J$21+$R1305*'10k &amp; MO'!J$27</f>
        <v>106873.10100000001</v>
      </c>
      <c r="AB1305" s="349">
        <f>+$N1305*'10k &amp; MO'!K$3+$O1305*'10k &amp; MO'!K$9+$P1305*'10k &amp; MO'!K$15+$Q1305*'10k &amp; MO'!K$21+$R1305*'10k &amp; MO'!K$27</f>
        <v>56042.802000000003</v>
      </c>
      <c r="AC1305" s="349">
        <f>+$N1305*'10k &amp; MO'!L$3+$O1305*'10k &amp; MO'!L$9+$P1305*'10k &amp; MO'!L$15+$Q1305*'10k &amp; MO'!L$21+$R1305*'10k &amp; MO'!L$27</f>
        <v>0</v>
      </c>
      <c r="AD1305" s="350">
        <f>+S1305*'10k &amp; MO'!O$3</f>
        <v>15087.177</v>
      </c>
      <c r="AF1305" s="192" t="str">
        <f t="shared" si="178"/>
        <v>9562014</v>
      </c>
      <c r="AG1305" s="192">
        <f>+IFERROR(VLOOKUP($AF1305,'Limited Loss'!$F$5:$P$124,AG$3,FALSE),0)</f>
        <v>0</v>
      </c>
      <c r="AH1305" s="193">
        <f>+IFERROR(VLOOKUP($AF1305,'Limited Loss'!$F$5:$P$124,AH$3,FALSE),0)</f>
        <v>0</v>
      </c>
      <c r="AI1305" s="193">
        <f>+IFERROR(VLOOKUP($AF1305,'Limited Loss'!$F$5:$P$124,AI$3,FALSE),0)</f>
        <v>0</v>
      </c>
      <c r="AJ1305" s="193">
        <f>+IFERROR(VLOOKUP($AF1305,'Limited Loss'!$F$5:$P$124,AJ$3,FALSE),0)</f>
        <v>0</v>
      </c>
      <c r="AK1305" s="100">
        <f>+IFERROR(VLOOKUP($AF1305,'Limited Loss'!$F$5:$P$124,AK$3,FALSE),0)</f>
        <v>0</v>
      </c>
      <c r="AL1305" s="193">
        <f>+IFERROR(VLOOKUP($AF1305,'Limited Loss'!$F$5:$P$124,AL$3,FALSE),0)</f>
        <v>0</v>
      </c>
      <c r="AM1305" s="193">
        <f>+IFERROR(VLOOKUP($AF1305,'Limited Loss'!$F$5:$P$124,AM$3,FALSE),0)</f>
        <v>0</v>
      </c>
      <c r="AN1305" s="193">
        <f>+IFERROR(VLOOKUP($AF1305,'Limited Loss'!$F$5:$P$124,AN$3,FALSE),0)</f>
        <v>0</v>
      </c>
      <c r="AO1305" s="193">
        <f>+IFERROR(VLOOKUP($AF1305,'Limited Loss'!$F$5:$P$124,AO$3,FALSE),0)</f>
        <v>0</v>
      </c>
      <c r="AP1305" s="100">
        <f>+IFERROR(VLOOKUP($AF1305,'Limited Loss'!$F$5:$P$124,AP$3,FALSE),0)</f>
        <v>0</v>
      </c>
      <c r="AQ1305" s="353"/>
      <c r="AR1305" s="331">
        <f t="shared" si="179"/>
        <v>956</v>
      </c>
      <c r="AS1305" s="332">
        <f t="shared" si="179"/>
        <v>2014</v>
      </c>
      <c r="AT1305" s="349">
        <f t="shared" si="185"/>
        <v>0</v>
      </c>
      <c r="AU1305" s="349">
        <f t="shared" si="185"/>
        <v>0</v>
      </c>
      <c r="AV1305" s="349">
        <f t="shared" si="184"/>
        <v>286588.70400000003</v>
      </c>
      <c r="AW1305" s="349">
        <f t="shared" si="184"/>
        <v>68452.842000000004</v>
      </c>
      <c r="AX1305" s="350">
        <f t="shared" si="184"/>
        <v>2565.1119999999996</v>
      </c>
      <c r="AY1305" s="349">
        <f t="shared" si="184"/>
        <v>0</v>
      </c>
      <c r="AZ1305" s="349">
        <f t="shared" si="184"/>
        <v>0</v>
      </c>
      <c r="BA1305" s="349">
        <f t="shared" si="184"/>
        <v>106873.10100000001</v>
      </c>
      <c r="BB1305" s="349">
        <f t="shared" si="184"/>
        <v>56042.802000000003</v>
      </c>
      <c r="BC1305" s="349">
        <f t="shared" si="184"/>
        <v>0</v>
      </c>
      <c r="BD1305" s="350">
        <f t="shared" si="184"/>
        <v>15087.177</v>
      </c>
      <c r="BE1305" s="349">
        <f t="shared" si="181"/>
        <v>393461.80500000005</v>
      </c>
      <c r="BF1305" s="375">
        <f t="shared" si="182"/>
        <v>127060.75599999999</v>
      </c>
      <c r="BG1305" s="334">
        <f t="shared" si="183"/>
        <v>15087.177</v>
      </c>
    </row>
    <row r="1306" spans="1:59" x14ac:dyDescent="0.2">
      <c r="A1306" s="326" t="str">
        <f t="shared" si="180"/>
        <v>9562015</v>
      </c>
      <c r="B1306">
        <v>956</v>
      </c>
      <c r="C1306" s="327">
        <v>2015</v>
      </c>
      <c r="D1306" s="353">
        <f>+IFERROR(VLOOKUP($A1306,Data_Loss!$A$2:$V$1180,6,FALSE),0)</f>
        <v>0</v>
      </c>
      <c r="E1306" s="353">
        <f>+IFERROR(VLOOKUP($A1306,Data_Loss!$A$2:$V$1180,7,FALSE),0)</f>
        <v>0</v>
      </c>
      <c r="F1306" s="353">
        <f>+IFERROR(VLOOKUP($A1306,Data_Loss!$A$2:$V$1180,8,FALSE),0)</f>
        <v>1</v>
      </c>
      <c r="G1306" s="353">
        <f>+IFERROR(VLOOKUP($A1306,Data_Loss!$A$2:$V$1180,9,FALSE),0)</f>
        <v>2</v>
      </c>
      <c r="H1306" s="353">
        <f>+IFERROR(VLOOKUP($A1306,Data_Loss!$A$2:$V$1180,10,FALSE),0)</f>
        <v>3</v>
      </c>
      <c r="I1306" s="353">
        <f>+IFERROR(VLOOKUP($A1306,Data_Loss!$A$2:$V$1300,12,FALSE),0)</f>
        <v>0</v>
      </c>
      <c r="J1306" s="353">
        <f>+IFERROR(VLOOKUP($A1306,Data_Loss!$A$2:$V$1300,13,FALSE),0)</f>
        <v>0</v>
      </c>
      <c r="K1306" s="353">
        <f>+IFERROR(VLOOKUP($A1306,Data_Loss!$A$2:$V$1300,14,FALSE),0)</f>
        <v>349991</v>
      </c>
      <c r="L1306" s="353">
        <f>+IFERROR(VLOOKUP($A1306,Data_Loss!$A$2:$V$1300,15,FALSE),0)</f>
        <v>30755</v>
      </c>
      <c r="M1306" s="353">
        <f>+IFERROR(VLOOKUP($A1306,Data_Loss!$A$2:$V$1300,16,FALSE),0)</f>
        <v>12969</v>
      </c>
      <c r="N1306" s="353">
        <f>+IFERROR(VLOOKUP($A1306,Data_Loss!$A$2:$V$1300,17,FALSE),0)</f>
        <v>0</v>
      </c>
      <c r="O1306" s="353">
        <f>+IFERROR(VLOOKUP($A1306,Data_Loss!$A$2:$V$1300,18,FALSE),0)</f>
        <v>0</v>
      </c>
      <c r="P1306" s="353">
        <f>+IFERROR(VLOOKUP($A1306,Data_Loss!$A$2:$V$1300,19,FALSE),0)</f>
        <v>12807</v>
      </c>
      <c r="Q1306" s="353">
        <f>+IFERROR(VLOOKUP($A1306,Data_Loss!$A$2:$V$1300,20,FALSE),0)</f>
        <v>10190</v>
      </c>
      <c r="R1306" s="353">
        <f>+IFERROR(VLOOKUP($A1306,Data_Loss!$A$2:$V$1300,21,FALSE),0)</f>
        <v>50442</v>
      </c>
      <c r="S1306" s="353">
        <f>+IFERROR(VLOOKUP($A1306,Data_Loss!$A$2:$V$1300,22,FALSE),0)</f>
        <v>24449</v>
      </c>
      <c r="T1306" s="191">
        <f>+$I1306*'10k &amp; MO'!C$4+$J1306*'10k &amp; MO'!C$10+$K1306*'10k &amp; MO'!C$16+$L1306*'10k &amp; MO'!C$22+$M1306*'10k &amp; MO'!C$28</f>
        <v>0</v>
      </c>
      <c r="U1306" s="349">
        <f>+$I1306*'10k &amp; MO'!D$4+$J1306*'10k &amp; MO'!D$10+$K1306*'10k &amp; MO'!D$16+$L1306*'10k &amp; MO'!D$22+$M1306*'10k &amp; MO'!D$28</f>
        <v>0</v>
      </c>
      <c r="V1306" s="349">
        <f>+$I1306*'10k &amp; MO'!E$4+$J1306*'10k &amp; MO'!E$10+$K1306*'10k &amp; MO'!E$16+$L1306*'10k &amp; MO'!E$22+$M1306*'10k &amp; MO'!E$28</f>
        <v>619193.72750000004</v>
      </c>
      <c r="W1306" s="349">
        <f>+$I1306*'10k &amp; MO'!F$4+$J1306*'10k &amp; MO'!F$10+$K1306*'10k &amp; MO'!F$16+$L1306*'10k &amp; MO'!F$22+$M1306*'10k &amp; MO'!F$28</f>
        <v>37209.582699999999</v>
      </c>
      <c r="X1306" s="349">
        <f>+$I1306*'10k &amp; MO'!G$4+$J1306*'10k &amp; MO'!G$10+$K1306*'10k &amp; MO'!G$16+$L1306*'10k &amp; MO'!G$22+$M1306*'10k &amp; MO'!G$28</f>
        <v>16882.012999999999</v>
      </c>
      <c r="Y1306" s="349">
        <f>+$N1306*'10k &amp; MO'!H$4+$O1306*'10k &amp; MO'!H$10+$P1306*'10k &amp; MO'!H$16+$Q1306*'10k &amp; MO'!H$22+$R1306*'10k &amp; MO'!H$28</f>
        <v>0</v>
      </c>
      <c r="Z1306" s="349">
        <f>+$N1306*'10k &amp; MO'!I$4+$O1306*'10k &amp; MO'!I$10+$P1306*'10k &amp; MO'!I$16+$Q1306*'10k &amp; MO'!I$22+$R1306*'10k &amp; MO'!I$28</f>
        <v>0</v>
      </c>
      <c r="AA1306" s="349">
        <f>+$N1306*'10k &amp; MO'!J$4+$O1306*'10k &amp; MO'!J$10+$P1306*'10k &amp; MO'!J$16+$Q1306*'10k &amp; MO'!J$22+$R1306*'10k &amp; MO'!J$28</f>
        <v>38970.866599999994</v>
      </c>
      <c r="AB1306" s="349">
        <f>+$N1306*'10k &amp; MO'!K$4+$O1306*'10k &amp; MO'!K$10+$P1306*'10k &amp; MO'!K$16+$Q1306*'10k &amp; MO'!K$22+$R1306*'10k &amp; MO'!K$28</f>
        <v>18036.59</v>
      </c>
      <c r="AC1306" s="349">
        <f>+$N1306*'10k &amp; MO'!L$4+$O1306*'10k &amp; MO'!L$10+$P1306*'10k &amp; MO'!L$16+$Q1306*'10k &amp; MO'!L$22+$R1306*'10k &amp; MO'!L$28</f>
        <v>74322.090800000005</v>
      </c>
      <c r="AD1306" s="350">
        <f>+S1306*'10k &amp; MO'!O$4</f>
        <v>29632.187999999998</v>
      </c>
      <c r="AF1306" s="192" t="str">
        <f t="shared" si="178"/>
        <v>9562015</v>
      </c>
      <c r="AG1306" s="192">
        <f>+IFERROR(VLOOKUP($AF1306,'Limited Loss'!$F$5:$P$124,AG$3,FALSE),0)</f>
        <v>0</v>
      </c>
      <c r="AH1306" s="193">
        <f>+IFERROR(VLOOKUP($AF1306,'Limited Loss'!$F$5:$P$124,AH$3,FALSE),0)</f>
        <v>0</v>
      </c>
      <c r="AI1306" s="193">
        <f>+IFERROR(VLOOKUP($AF1306,'Limited Loss'!$F$5:$P$124,AI$3,FALSE),0)</f>
        <v>0</v>
      </c>
      <c r="AJ1306" s="193">
        <f>+IFERROR(VLOOKUP($AF1306,'Limited Loss'!$F$5:$P$124,AJ$3,FALSE),0)</f>
        <v>0</v>
      </c>
      <c r="AK1306" s="100">
        <f>+IFERROR(VLOOKUP($AF1306,'Limited Loss'!$F$5:$P$124,AK$3,FALSE),0)</f>
        <v>0</v>
      </c>
      <c r="AL1306" s="193">
        <f>+IFERROR(VLOOKUP($AF1306,'Limited Loss'!$F$5:$P$124,AL$3,FALSE),0)</f>
        <v>0</v>
      </c>
      <c r="AM1306" s="193">
        <f>+IFERROR(VLOOKUP($AF1306,'Limited Loss'!$F$5:$P$124,AM$3,FALSE),0)</f>
        <v>0</v>
      </c>
      <c r="AN1306" s="193">
        <f>+IFERROR(VLOOKUP($AF1306,'Limited Loss'!$F$5:$P$124,AN$3,FALSE),0)</f>
        <v>0</v>
      </c>
      <c r="AO1306" s="193">
        <f>+IFERROR(VLOOKUP($AF1306,'Limited Loss'!$F$5:$P$124,AO$3,FALSE),0)</f>
        <v>0</v>
      </c>
      <c r="AP1306" s="100">
        <f>+IFERROR(VLOOKUP($AF1306,'Limited Loss'!$F$5:$P$124,AP$3,FALSE),0)</f>
        <v>0</v>
      </c>
      <c r="AQ1306" s="353"/>
      <c r="AR1306" s="331">
        <f t="shared" si="179"/>
        <v>956</v>
      </c>
      <c r="AS1306" s="332">
        <f t="shared" si="179"/>
        <v>2015</v>
      </c>
      <c r="AT1306" s="349">
        <f t="shared" si="185"/>
        <v>0</v>
      </c>
      <c r="AU1306" s="349">
        <f t="shared" si="185"/>
        <v>0</v>
      </c>
      <c r="AV1306" s="349">
        <f t="shared" si="184"/>
        <v>619193.72750000004</v>
      </c>
      <c r="AW1306" s="349">
        <f t="shared" si="184"/>
        <v>37209.582699999999</v>
      </c>
      <c r="AX1306" s="350">
        <f t="shared" si="184"/>
        <v>16882.012999999999</v>
      </c>
      <c r="AY1306" s="349">
        <f t="shared" si="184"/>
        <v>0</v>
      </c>
      <c r="AZ1306" s="349">
        <f t="shared" si="184"/>
        <v>0</v>
      </c>
      <c r="BA1306" s="349">
        <f t="shared" si="184"/>
        <v>38970.866599999994</v>
      </c>
      <c r="BB1306" s="349">
        <f t="shared" si="184"/>
        <v>18036.59</v>
      </c>
      <c r="BC1306" s="349">
        <f t="shared" si="184"/>
        <v>74322.090800000005</v>
      </c>
      <c r="BD1306" s="350">
        <f t="shared" si="184"/>
        <v>29632.187999999998</v>
      </c>
      <c r="BE1306" s="349">
        <f t="shared" si="181"/>
        <v>658164.59409999999</v>
      </c>
      <c r="BF1306" s="375">
        <f t="shared" si="182"/>
        <v>146450.27650000001</v>
      </c>
      <c r="BG1306" s="334">
        <f t="shared" si="183"/>
        <v>29632.187999999998</v>
      </c>
    </row>
    <row r="1307" spans="1:59" x14ac:dyDescent="0.2">
      <c r="A1307" s="326" t="str">
        <f t="shared" si="180"/>
        <v>9562016</v>
      </c>
      <c r="B1307">
        <v>956</v>
      </c>
      <c r="C1307" s="327">
        <v>2016</v>
      </c>
      <c r="D1307" s="353">
        <f>+IFERROR(VLOOKUP($A1307,Data_Loss!$A$2:$V$1180,6,FALSE),0)</f>
        <v>0</v>
      </c>
      <c r="E1307" s="353">
        <f>+IFERROR(VLOOKUP($A1307,Data_Loss!$A$2:$V$1180,7,FALSE),0)</f>
        <v>0</v>
      </c>
      <c r="F1307" s="353">
        <f>+IFERROR(VLOOKUP($A1307,Data_Loss!$A$2:$V$1180,8,FALSE),0)</f>
        <v>1</v>
      </c>
      <c r="G1307" s="353">
        <f>+IFERROR(VLOOKUP($A1307,Data_Loss!$A$2:$V$1180,9,FALSE),0)</f>
        <v>2</v>
      </c>
      <c r="H1307" s="353">
        <f>+IFERROR(VLOOKUP($A1307,Data_Loss!$A$2:$V$1180,10,FALSE),0)</f>
        <v>0</v>
      </c>
      <c r="I1307" s="353">
        <f>+IFERROR(VLOOKUP($A1307,Data_Loss!$A$2:$V$1300,12,FALSE),0)</f>
        <v>0</v>
      </c>
      <c r="J1307" s="353">
        <f>+IFERROR(VLOOKUP($A1307,Data_Loss!$A$2:$V$1300,13,FALSE),0)</f>
        <v>0</v>
      </c>
      <c r="K1307" s="353">
        <f>+IFERROR(VLOOKUP($A1307,Data_Loss!$A$2:$V$1300,14,FALSE),0)</f>
        <v>91440</v>
      </c>
      <c r="L1307" s="353">
        <f>+IFERROR(VLOOKUP($A1307,Data_Loss!$A$2:$V$1300,15,FALSE),0)</f>
        <v>12209</v>
      </c>
      <c r="M1307" s="353">
        <f>+IFERROR(VLOOKUP($A1307,Data_Loss!$A$2:$V$1300,16,FALSE),0)</f>
        <v>0</v>
      </c>
      <c r="N1307" s="353">
        <f>+IFERROR(VLOOKUP($A1307,Data_Loss!$A$2:$V$1300,17,FALSE),0)</f>
        <v>0</v>
      </c>
      <c r="O1307" s="353">
        <f>+IFERROR(VLOOKUP($A1307,Data_Loss!$A$2:$V$1300,18,FALSE),0)</f>
        <v>0</v>
      </c>
      <c r="P1307" s="353">
        <f>+IFERROR(VLOOKUP($A1307,Data_Loss!$A$2:$V$1300,19,FALSE),0)</f>
        <v>80391</v>
      </c>
      <c r="Q1307" s="353">
        <f>+IFERROR(VLOOKUP($A1307,Data_Loss!$A$2:$V$1300,20,FALSE),0)</f>
        <v>41874</v>
      </c>
      <c r="R1307" s="353">
        <f>+IFERROR(VLOOKUP($A1307,Data_Loss!$A$2:$V$1300,21,FALSE),0)</f>
        <v>0</v>
      </c>
      <c r="S1307" s="353">
        <f>+IFERROR(VLOOKUP($A1307,Data_Loss!$A$2:$V$1300,22,FALSE),0)</f>
        <v>6479</v>
      </c>
      <c r="T1307" s="191">
        <f>+$I1307*'10k &amp; MO'!C$5+$J1307*'10k &amp; MO'!C$11+$K1307*'10k &amp; MO'!C$17+$L1307*'10k &amp; MO'!C$23+$M1307*'10k &amp; MO'!C$29</f>
        <v>0</v>
      </c>
      <c r="U1307" s="349">
        <f>+$I1307*'10k &amp; MO'!D$5+$J1307*'10k &amp; MO'!D$11+$K1307*'10k &amp; MO'!D$17+$L1307*'10k &amp; MO'!D$23+$M1307*'10k &amp; MO'!D$29</f>
        <v>539.49599999999998</v>
      </c>
      <c r="V1307" s="349">
        <f>+$I1307*'10k &amp; MO'!E$5+$J1307*'10k &amp; MO'!E$11+$K1307*'10k &amp; MO'!E$17+$L1307*'10k &amp; MO'!E$23+$M1307*'10k &amp; MO'!E$29</f>
        <v>146914.8561</v>
      </c>
      <c r="W1307" s="349">
        <f>+$I1307*'10k &amp; MO'!F$5+$J1307*'10k &amp; MO'!F$11+$K1307*'10k &amp; MO'!F$17+$L1307*'10k &amp; MO'!F$23+$M1307*'10k &amp; MO'!F$29</f>
        <v>15936.270900000001</v>
      </c>
      <c r="X1307" s="349">
        <f>+$I1307*'10k &amp; MO'!G$5+$J1307*'10k &amp; MO'!G$11+$K1307*'10k &amp; MO'!G$17+$L1307*'10k &amp; MO'!G$23+$M1307*'10k &amp; MO'!G$29</f>
        <v>1337.2761</v>
      </c>
      <c r="Y1307" s="349">
        <f>+$N1307*'10k &amp; MO'!H$5+$O1307*'10k &amp; MO'!H$11+$P1307*'10k &amp; MO'!H$17+$Q1307*'10k &amp; MO'!H$23+$R1307*'10k &amp; MO'!H$29</f>
        <v>0</v>
      </c>
      <c r="Z1307" s="349">
        <f>+$N1307*'10k &amp; MO'!I$5+$O1307*'10k &amp; MO'!I$11+$P1307*'10k &amp; MO'!I$17+$Q1307*'10k &amp; MO'!I$23+$R1307*'10k &amp; MO'!I$29</f>
        <v>265.2903</v>
      </c>
      <c r="AA1307" s="349">
        <f>+$N1307*'10k &amp; MO'!J$5+$O1307*'10k &amp; MO'!J$11+$P1307*'10k &amp; MO'!J$17+$Q1307*'10k &amp; MO'!J$23+$R1307*'10k &amp; MO'!J$29</f>
        <v>167749.3578</v>
      </c>
      <c r="AB1307" s="349">
        <f>+$N1307*'10k &amp; MO'!K$5+$O1307*'10k &amp; MO'!K$11+$P1307*'10k &amp; MO'!K$17+$Q1307*'10k &amp; MO'!K$23+$R1307*'10k &amp; MO'!K$29</f>
        <v>73140.2016</v>
      </c>
      <c r="AC1307" s="349">
        <f>+$N1307*'10k &amp; MO'!L$5+$O1307*'10k &amp; MO'!L$11+$P1307*'10k &amp; MO'!L$17+$Q1307*'10k &amp; MO'!L$23+$R1307*'10k &amp; MO'!L$29</f>
        <v>3617.7719999999999</v>
      </c>
      <c r="AD1307" s="350">
        <f>+S1307*'10k &amp; MO'!O$5</f>
        <v>8733.6920000000009</v>
      </c>
      <c r="AF1307" s="192" t="str">
        <f t="shared" si="178"/>
        <v>9562016</v>
      </c>
      <c r="AG1307" s="192">
        <f>+IFERROR(VLOOKUP($AF1307,'Limited Loss'!$F$5:$P$124,AG$3,FALSE),0)</f>
        <v>0</v>
      </c>
      <c r="AH1307" s="193">
        <f>+IFERROR(VLOOKUP($AF1307,'Limited Loss'!$F$5:$P$124,AH$3,FALSE),0)</f>
        <v>0</v>
      </c>
      <c r="AI1307" s="193">
        <f>+IFERROR(VLOOKUP($AF1307,'Limited Loss'!$F$5:$P$124,AI$3,FALSE),0)</f>
        <v>0</v>
      </c>
      <c r="AJ1307" s="193">
        <f>+IFERROR(VLOOKUP($AF1307,'Limited Loss'!$F$5:$P$124,AJ$3,FALSE),0)</f>
        <v>0</v>
      </c>
      <c r="AK1307" s="100">
        <f>+IFERROR(VLOOKUP($AF1307,'Limited Loss'!$F$5:$P$124,AK$3,FALSE),0)</f>
        <v>0</v>
      </c>
      <c r="AL1307" s="193">
        <f>+IFERROR(VLOOKUP($AF1307,'Limited Loss'!$F$5:$P$124,AL$3,FALSE),0)</f>
        <v>0</v>
      </c>
      <c r="AM1307" s="193">
        <f>+IFERROR(VLOOKUP($AF1307,'Limited Loss'!$F$5:$P$124,AM$3,FALSE),0)</f>
        <v>0</v>
      </c>
      <c r="AN1307" s="193">
        <f>+IFERROR(VLOOKUP($AF1307,'Limited Loss'!$F$5:$P$124,AN$3,FALSE),0)</f>
        <v>0</v>
      </c>
      <c r="AO1307" s="193">
        <f>+IFERROR(VLOOKUP($AF1307,'Limited Loss'!$F$5:$P$124,AO$3,FALSE),0)</f>
        <v>0</v>
      </c>
      <c r="AP1307" s="100">
        <f>+IFERROR(VLOOKUP($AF1307,'Limited Loss'!$F$5:$P$124,AP$3,FALSE),0)</f>
        <v>0</v>
      </c>
      <c r="AQ1307" s="353"/>
      <c r="AR1307" s="331">
        <f t="shared" si="179"/>
        <v>956</v>
      </c>
      <c r="AS1307" s="332">
        <f t="shared" si="179"/>
        <v>2016</v>
      </c>
      <c r="AT1307" s="349">
        <f t="shared" si="185"/>
        <v>0</v>
      </c>
      <c r="AU1307" s="349">
        <f t="shared" si="185"/>
        <v>539.49599999999998</v>
      </c>
      <c r="AV1307" s="349">
        <f t="shared" si="184"/>
        <v>146914.8561</v>
      </c>
      <c r="AW1307" s="349">
        <f t="shared" si="184"/>
        <v>15936.270900000001</v>
      </c>
      <c r="AX1307" s="350">
        <f t="shared" si="184"/>
        <v>1337.2761</v>
      </c>
      <c r="AY1307" s="349">
        <f t="shared" si="184"/>
        <v>0</v>
      </c>
      <c r="AZ1307" s="349">
        <f t="shared" si="184"/>
        <v>265.2903</v>
      </c>
      <c r="BA1307" s="349">
        <f t="shared" si="184"/>
        <v>167749.3578</v>
      </c>
      <c r="BB1307" s="349">
        <f t="shared" si="184"/>
        <v>73140.2016</v>
      </c>
      <c r="BC1307" s="349">
        <f t="shared" si="184"/>
        <v>3617.7719999999999</v>
      </c>
      <c r="BD1307" s="350">
        <f t="shared" si="184"/>
        <v>8733.6920000000009</v>
      </c>
      <c r="BE1307" s="349">
        <f t="shared" si="181"/>
        <v>315469.00020000001</v>
      </c>
      <c r="BF1307" s="375">
        <f t="shared" si="182"/>
        <v>94031.520600000003</v>
      </c>
      <c r="BG1307" s="334">
        <f t="shared" si="183"/>
        <v>8733.6920000000009</v>
      </c>
    </row>
    <row r="1308" spans="1:59" x14ac:dyDescent="0.2">
      <c r="A1308" s="326" t="str">
        <f t="shared" si="180"/>
        <v>9562017</v>
      </c>
      <c r="B1308">
        <v>956</v>
      </c>
      <c r="C1308" s="327">
        <v>2017</v>
      </c>
      <c r="D1308" s="353">
        <f>+IFERROR(VLOOKUP($A1308,Data_Loss!$A$2:$V$1180,6,FALSE),0)</f>
        <v>0</v>
      </c>
      <c r="E1308" s="353">
        <f>+IFERROR(VLOOKUP($A1308,Data_Loss!$A$2:$V$1180,7,FALSE),0)</f>
        <v>0</v>
      </c>
      <c r="F1308" s="353">
        <f>+IFERROR(VLOOKUP($A1308,Data_Loss!$A$2:$V$1180,8,FALSE),0)</f>
        <v>0</v>
      </c>
      <c r="G1308" s="353">
        <f>+IFERROR(VLOOKUP($A1308,Data_Loss!$A$2:$V$1180,9,FALSE),0)</f>
        <v>1</v>
      </c>
      <c r="H1308" s="353">
        <f>+IFERROR(VLOOKUP($A1308,Data_Loss!$A$2:$V$1180,10,FALSE),0)</f>
        <v>2</v>
      </c>
      <c r="I1308" s="353">
        <f>+IFERROR(VLOOKUP($A1308,Data_Loss!$A$2:$V$1300,12,FALSE),0)</f>
        <v>0</v>
      </c>
      <c r="J1308" s="353">
        <f>+IFERROR(VLOOKUP($A1308,Data_Loss!$A$2:$V$1300,13,FALSE),0)</f>
        <v>0</v>
      </c>
      <c r="K1308" s="353">
        <f>+IFERROR(VLOOKUP($A1308,Data_Loss!$A$2:$V$1300,14,FALSE),0)</f>
        <v>0</v>
      </c>
      <c r="L1308" s="353">
        <f>+IFERROR(VLOOKUP($A1308,Data_Loss!$A$2:$V$1300,15,FALSE),0)</f>
        <v>1789</v>
      </c>
      <c r="M1308" s="353">
        <f>+IFERROR(VLOOKUP($A1308,Data_Loss!$A$2:$V$1300,16,FALSE),0)</f>
        <v>15099</v>
      </c>
      <c r="N1308" s="353">
        <f>+IFERROR(VLOOKUP($A1308,Data_Loss!$A$2:$V$1300,17,FALSE),0)</f>
        <v>0</v>
      </c>
      <c r="O1308" s="353">
        <f>+IFERROR(VLOOKUP($A1308,Data_Loss!$A$2:$V$1300,18,FALSE),0)</f>
        <v>0</v>
      </c>
      <c r="P1308" s="353">
        <f>+IFERROR(VLOOKUP($A1308,Data_Loss!$A$2:$V$1300,19,FALSE),0)</f>
        <v>0</v>
      </c>
      <c r="Q1308" s="353">
        <f>+IFERROR(VLOOKUP($A1308,Data_Loss!$A$2:$V$1300,20,FALSE),0)</f>
        <v>3090</v>
      </c>
      <c r="R1308" s="353">
        <f>+IFERROR(VLOOKUP($A1308,Data_Loss!$A$2:$V$1300,21,FALSE),0)</f>
        <v>32714</v>
      </c>
      <c r="S1308" s="353">
        <f>+IFERROR(VLOOKUP($A1308,Data_Loss!$A$2:$V$1300,22,FALSE),0)</f>
        <v>21915</v>
      </c>
      <c r="T1308" s="191">
        <f>+$I1308*'10k &amp; MO'!C$6+$J1308*'10k &amp; MO'!C$12+$K1308*'10k &amp; MO'!C$18+$L1308*'10k &amp; MO'!C$24+$M1308*'10k &amp; MO'!C$30</f>
        <v>0</v>
      </c>
      <c r="U1308" s="349">
        <f>+$I1308*'10k &amp; MO'!D$6+$J1308*'10k &amp; MO'!D$12+$K1308*'10k &amp; MO'!D$18+$L1308*'10k &amp; MO'!D$24+$M1308*'10k &amp; MO'!D$30</f>
        <v>17.346</v>
      </c>
      <c r="V1308" s="349">
        <f>+$I1308*'10k &amp; MO'!E$6+$J1308*'10k &amp; MO'!E$12+$K1308*'10k &amp; MO'!E$18+$L1308*'10k &amp; MO'!E$24+$M1308*'10k &amp; MO'!E$30</f>
        <v>7574.3620000000001</v>
      </c>
      <c r="W1308" s="349">
        <f>+$I1308*'10k &amp; MO'!F$6+$J1308*'10k &amp; MO'!F$12+$K1308*'10k &amp; MO'!F$18+$L1308*'10k &amp; MO'!F$24+$M1308*'10k &amp; MO'!F$30</f>
        <v>4262.2786999999998</v>
      </c>
      <c r="X1308" s="349">
        <f>+$I1308*'10k &amp; MO'!G$6+$J1308*'10k &amp; MO'!G$12+$K1308*'10k &amp; MO'!G$18+$L1308*'10k &amp; MO'!G$24+$M1308*'10k &amp; MO'!G$30</f>
        <v>16630.905900000002</v>
      </c>
      <c r="Y1308" s="349">
        <f>+$N1308*'10k &amp; MO'!H$6+$O1308*'10k &amp; MO'!H$12+$P1308*'10k &amp; MO'!H$18+$Q1308*'10k &amp; MO'!H$24+$R1308*'10k &amp; MO'!H$30</f>
        <v>0</v>
      </c>
      <c r="Z1308" s="349">
        <f>+$N1308*'10k &amp; MO'!I$6+$O1308*'10k &amp; MO'!I$12+$P1308*'10k &amp; MO'!I$18+$Q1308*'10k &amp; MO'!I$24+$R1308*'10k &amp; MO'!I$30</f>
        <v>11.9772</v>
      </c>
      <c r="AA1308" s="349">
        <f>+$N1308*'10k &amp; MO'!J$6+$O1308*'10k &amp; MO'!J$12+$P1308*'10k &amp; MO'!J$18+$Q1308*'10k &amp; MO'!J$24+$R1308*'10k &amp; MO'!J$30</f>
        <v>16542.681</v>
      </c>
      <c r="AB1308" s="349">
        <f>+$N1308*'10k &amp; MO'!K$6+$O1308*'10k &amp; MO'!K$12+$P1308*'10k &amp; MO'!K$18+$Q1308*'10k &amp; MO'!K$24+$R1308*'10k &amp; MO'!K$30</f>
        <v>10629.958200000001</v>
      </c>
      <c r="AC1308" s="349">
        <f>+$N1308*'10k &amp; MO'!L$6+$O1308*'10k &amp; MO'!L$12+$P1308*'10k &amp; MO'!L$18+$Q1308*'10k &amp; MO'!L$24+$R1308*'10k &amp; MO'!L$30</f>
        <v>48257.748399999997</v>
      </c>
      <c r="AD1308" s="350">
        <f>+S1308*'10k &amp; MO'!O$6</f>
        <v>29497.59</v>
      </c>
      <c r="AF1308" s="192" t="str">
        <f t="shared" si="178"/>
        <v>9562017</v>
      </c>
      <c r="AG1308" s="192">
        <f>+IFERROR(VLOOKUP($AF1308,'Limited Loss'!$F$5:$P$124,AG$3,FALSE),0)</f>
        <v>0</v>
      </c>
      <c r="AH1308" s="193">
        <f>+IFERROR(VLOOKUP($AF1308,'Limited Loss'!$F$5:$P$124,AH$3,FALSE),0)</f>
        <v>0</v>
      </c>
      <c r="AI1308" s="193">
        <f>+IFERROR(VLOOKUP($AF1308,'Limited Loss'!$F$5:$P$124,AI$3,FALSE),0)</f>
        <v>0</v>
      </c>
      <c r="AJ1308" s="193">
        <f>+IFERROR(VLOOKUP($AF1308,'Limited Loss'!$F$5:$P$124,AJ$3,FALSE),0)</f>
        <v>0</v>
      </c>
      <c r="AK1308" s="100">
        <f>+IFERROR(VLOOKUP($AF1308,'Limited Loss'!$F$5:$P$124,AK$3,FALSE),0)</f>
        <v>0</v>
      </c>
      <c r="AL1308" s="193">
        <f>+IFERROR(VLOOKUP($AF1308,'Limited Loss'!$F$5:$P$124,AL$3,FALSE),0)</f>
        <v>0</v>
      </c>
      <c r="AM1308" s="193">
        <f>+IFERROR(VLOOKUP($AF1308,'Limited Loss'!$F$5:$P$124,AM$3,FALSE),0)</f>
        <v>0</v>
      </c>
      <c r="AN1308" s="193">
        <f>+IFERROR(VLOOKUP($AF1308,'Limited Loss'!$F$5:$P$124,AN$3,FALSE),0)</f>
        <v>0</v>
      </c>
      <c r="AO1308" s="193">
        <f>+IFERROR(VLOOKUP($AF1308,'Limited Loss'!$F$5:$P$124,AO$3,FALSE),0)</f>
        <v>0</v>
      </c>
      <c r="AP1308" s="100">
        <f>+IFERROR(VLOOKUP($AF1308,'Limited Loss'!$F$5:$P$124,AP$3,FALSE),0)</f>
        <v>0</v>
      </c>
      <c r="AQ1308" s="353"/>
      <c r="AR1308" s="331">
        <f t="shared" si="179"/>
        <v>956</v>
      </c>
      <c r="AS1308" s="332">
        <f t="shared" si="179"/>
        <v>2017</v>
      </c>
      <c r="AT1308" s="349">
        <f t="shared" si="185"/>
        <v>0</v>
      </c>
      <c r="AU1308" s="349">
        <f t="shared" si="185"/>
        <v>17.346</v>
      </c>
      <c r="AV1308" s="349">
        <f t="shared" si="184"/>
        <v>7574.3620000000001</v>
      </c>
      <c r="AW1308" s="349">
        <f t="shared" si="184"/>
        <v>4262.2786999999998</v>
      </c>
      <c r="AX1308" s="350">
        <f t="shared" si="184"/>
        <v>16630.905900000002</v>
      </c>
      <c r="AY1308" s="349">
        <f t="shared" si="184"/>
        <v>0</v>
      </c>
      <c r="AZ1308" s="349">
        <f t="shared" si="184"/>
        <v>11.9772</v>
      </c>
      <c r="BA1308" s="349">
        <f t="shared" si="184"/>
        <v>16542.681</v>
      </c>
      <c r="BB1308" s="349">
        <f t="shared" si="184"/>
        <v>10629.958200000001</v>
      </c>
      <c r="BC1308" s="349">
        <f t="shared" si="184"/>
        <v>48257.748399999997</v>
      </c>
      <c r="BD1308" s="350">
        <f t="shared" si="184"/>
        <v>29497.59</v>
      </c>
      <c r="BE1308" s="349">
        <f t="shared" si="181"/>
        <v>24146.3662</v>
      </c>
      <c r="BF1308" s="375">
        <f t="shared" si="182"/>
        <v>79780.891199999998</v>
      </c>
      <c r="BG1308" s="334">
        <f t="shared" si="183"/>
        <v>29497.59</v>
      </c>
    </row>
    <row r="1309" spans="1:59" x14ac:dyDescent="0.2">
      <c r="A1309" s="326" t="str">
        <f t="shared" si="180"/>
        <v>9562018</v>
      </c>
      <c r="B1309">
        <v>956</v>
      </c>
      <c r="C1309" s="327">
        <v>2018</v>
      </c>
      <c r="D1309" s="353">
        <f>+IFERROR(VLOOKUP($A1309,Data_Loss!$A$2:$V$1180,6,FALSE),0)</f>
        <v>0</v>
      </c>
      <c r="E1309" s="353">
        <f>+IFERROR(VLOOKUP($A1309,Data_Loss!$A$2:$V$1180,7,FALSE),0)</f>
        <v>0</v>
      </c>
      <c r="F1309" s="353">
        <f>+IFERROR(VLOOKUP($A1309,Data_Loss!$A$2:$V$1180,8,FALSE),0)</f>
        <v>0</v>
      </c>
      <c r="G1309" s="353">
        <f>+IFERROR(VLOOKUP($A1309,Data_Loss!$A$2:$V$1180,9,FALSE),0)</f>
        <v>0</v>
      </c>
      <c r="H1309" s="353">
        <f>+IFERROR(VLOOKUP($A1309,Data_Loss!$A$2:$V$1180,10,FALSE),0)</f>
        <v>0</v>
      </c>
      <c r="I1309" s="353">
        <f>+IFERROR(VLOOKUP($A1309,Data_Loss!$A$2:$V$1300,12,FALSE),0)</f>
        <v>0</v>
      </c>
      <c r="J1309" s="353">
        <f>+IFERROR(VLOOKUP($A1309,Data_Loss!$A$2:$V$1300,13,FALSE),0)</f>
        <v>0</v>
      </c>
      <c r="K1309" s="353">
        <f>+IFERROR(VLOOKUP($A1309,Data_Loss!$A$2:$V$1300,14,FALSE),0)</f>
        <v>0</v>
      </c>
      <c r="L1309" s="353">
        <f>+IFERROR(VLOOKUP($A1309,Data_Loss!$A$2:$V$1300,15,FALSE),0)</f>
        <v>0</v>
      </c>
      <c r="M1309" s="353">
        <f>+IFERROR(VLOOKUP($A1309,Data_Loss!$A$2:$V$1300,16,FALSE),0)</f>
        <v>0</v>
      </c>
      <c r="N1309" s="353">
        <f>+IFERROR(VLOOKUP($A1309,Data_Loss!$A$2:$V$1300,17,FALSE),0)</f>
        <v>0</v>
      </c>
      <c r="O1309" s="353">
        <f>+IFERROR(VLOOKUP($A1309,Data_Loss!$A$2:$V$1300,18,FALSE),0)</f>
        <v>0</v>
      </c>
      <c r="P1309" s="353">
        <f>+IFERROR(VLOOKUP($A1309,Data_Loss!$A$2:$V$1300,19,FALSE),0)</f>
        <v>0</v>
      </c>
      <c r="Q1309" s="353">
        <f>+IFERROR(VLOOKUP($A1309,Data_Loss!$A$2:$V$1300,20,FALSE),0)</f>
        <v>0</v>
      </c>
      <c r="R1309" s="353">
        <f>+IFERROR(VLOOKUP($A1309,Data_Loss!$A$2:$V$1300,21,FALSE),0)</f>
        <v>0</v>
      </c>
      <c r="S1309" s="353">
        <f>+IFERROR(VLOOKUP($A1309,Data_Loss!$A$2:$V$1300,22,FALSE),0)</f>
        <v>10525</v>
      </c>
      <c r="T1309" s="191">
        <f>+$I1309*'10k &amp; MO'!C$7+$J1309*'10k &amp; MO'!C$13+$K1309*'10k &amp; MO'!C$19+$L1309*'10k &amp; MO'!C$25+$M1309*'10k &amp; MO'!C$31</f>
        <v>0</v>
      </c>
      <c r="U1309" s="349">
        <f>+$I1309*'10k &amp; MO'!D$7+$J1309*'10k &amp; MO'!D$13+$K1309*'10k &amp; MO'!D$19+$L1309*'10k &amp; MO'!D$25+$M1309*'10k &amp; MO'!D$31</f>
        <v>0</v>
      </c>
      <c r="V1309" s="349">
        <f>+$I1309*'10k &amp; MO'!E$7+$J1309*'10k &amp; MO'!E$13+$K1309*'10k &amp; MO'!E$19+$L1309*'10k &amp; MO'!E$25+$M1309*'10k &amp; MO'!E$31</f>
        <v>0</v>
      </c>
      <c r="W1309" s="349">
        <f>+$I1309*'10k &amp; MO'!F$7+$J1309*'10k &amp; MO'!F$13+$K1309*'10k &amp; MO'!F$19+$L1309*'10k &amp; MO'!F$25+$M1309*'10k &amp; MO'!F$31</f>
        <v>0</v>
      </c>
      <c r="X1309" s="349">
        <f>+$I1309*'10k &amp; MO'!G$7+$J1309*'10k &amp; MO'!G$13+$K1309*'10k &amp; MO'!G$19+$L1309*'10k &amp; MO'!G$25+$M1309*'10k &amp; MO'!G$31</f>
        <v>0</v>
      </c>
      <c r="Y1309" s="349">
        <f>+$N1309*'10k &amp; MO'!H$7+$O1309*'10k &amp; MO'!H$13+$P1309*'10k &amp; MO'!H$19+$Q1309*'10k &amp; MO'!H$25+$R1309*'10k &amp; MO'!H$31</f>
        <v>0</v>
      </c>
      <c r="Z1309" s="349">
        <f>+$N1309*'10k &amp; MO'!I$7+$O1309*'10k &amp; MO'!I$13+$P1309*'10k &amp; MO'!I$19+$Q1309*'10k &amp; MO'!I$25+$R1309*'10k &amp; MO'!I$31</f>
        <v>0</v>
      </c>
      <c r="AA1309" s="349">
        <f>+$N1309*'10k &amp; MO'!J$7+$O1309*'10k &amp; MO'!J$13+$P1309*'10k &amp; MO'!J$19+$Q1309*'10k &amp; MO'!J$25+$R1309*'10k &amp; MO'!J$31</f>
        <v>0</v>
      </c>
      <c r="AB1309" s="349">
        <f>+$N1309*'10k &amp; MO'!K$7+$O1309*'10k &amp; MO'!K$13+$P1309*'10k &amp; MO'!K$19+$Q1309*'10k &amp; MO'!K$25+$R1309*'10k &amp; MO'!K$31</f>
        <v>0</v>
      </c>
      <c r="AC1309" s="349">
        <f>+$N1309*'10k &amp; MO'!L$7+$O1309*'10k &amp; MO'!L$13+$P1309*'10k &amp; MO'!L$19+$Q1309*'10k &amp; MO'!L$25+$R1309*'10k &amp; MO'!L$31</f>
        <v>0</v>
      </c>
      <c r="AD1309" s="350">
        <f>+S1309*'10k &amp; MO'!O$7</f>
        <v>13956.150000000001</v>
      </c>
      <c r="AF1309" s="192" t="str">
        <f t="shared" si="178"/>
        <v>9562018</v>
      </c>
      <c r="AG1309" s="192">
        <f>+IFERROR(VLOOKUP($AF1309,'Limited Loss'!$F$5:$P$124,AG$3,FALSE),0)</f>
        <v>0</v>
      </c>
      <c r="AH1309" s="193">
        <f>+IFERROR(VLOOKUP($AF1309,'Limited Loss'!$F$5:$P$124,AH$3,FALSE),0)</f>
        <v>0</v>
      </c>
      <c r="AI1309" s="193">
        <f>+IFERROR(VLOOKUP($AF1309,'Limited Loss'!$F$5:$P$124,AI$3,FALSE),0)</f>
        <v>0</v>
      </c>
      <c r="AJ1309" s="193">
        <f>+IFERROR(VLOOKUP($AF1309,'Limited Loss'!$F$5:$P$124,AJ$3,FALSE),0)</f>
        <v>0</v>
      </c>
      <c r="AK1309" s="100">
        <f>+IFERROR(VLOOKUP($AF1309,'Limited Loss'!$F$5:$P$124,AK$3,FALSE),0)</f>
        <v>0</v>
      </c>
      <c r="AL1309" s="193">
        <f>+IFERROR(VLOOKUP($AF1309,'Limited Loss'!$F$5:$P$124,AL$3,FALSE),0)</f>
        <v>0</v>
      </c>
      <c r="AM1309" s="193">
        <f>+IFERROR(VLOOKUP($AF1309,'Limited Loss'!$F$5:$P$124,AM$3,FALSE),0)</f>
        <v>0</v>
      </c>
      <c r="AN1309" s="193">
        <f>+IFERROR(VLOOKUP($AF1309,'Limited Loss'!$F$5:$P$124,AN$3,FALSE),0)</f>
        <v>0</v>
      </c>
      <c r="AO1309" s="193">
        <f>+IFERROR(VLOOKUP($AF1309,'Limited Loss'!$F$5:$P$124,AO$3,FALSE),0)</f>
        <v>0</v>
      </c>
      <c r="AP1309" s="100">
        <f>+IFERROR(VLOOKUP($AF1309,'Limited Loss'!$F$5:$P$124,AP$3,FALSE),0)</f>
        <v>0</v>
      </c>
      <c r="AQ1309" s="353"/>
      <c r="AR1309" s="331">
        <f t="shared" si="179"/>
        <v>956</v>
      </c>
      <c r="AS1309" s="332">
        <f t="shared" si="179"/>
        <v>2018</v>
      </c>
      <c r="AT1309" s="349">
        <f t="shared" si="185"/>
        <v>0</v>
      </c>
      <c r="AU1309" s="349">
        <f t="shared" si="185"/>
        <v>0</v>
      </c>
      <c r="AV1309" s="349">
        <f t="shared" si="184"/>
        <v>0</v>
      </c>
      <c r="AW1309" s="349">
        <f t="shared" si="184"/>
        <v>0</v>
      </c>
      <c r="AX1309" s="350">
        <f t="shared" si="184"/>
        <v>0</v>
      </c>
      <c r="AY1309" s="349">
        <f t="shared" si="184"/>
        <v>0</v>
      </c>
      <c r="AZ1309" s="349">
        <f t="shared" si="184"/>
        <v>0</v>
      </c>
      <c r="BA1309" s="349">
        <f t="shared" si="184"/>
        <v>0</v>
      </c>
      <c r="BB1309" s="349">
        <f t="shared" si="184"/>
        <v>0</v>
      </c>
      <c r="BC1309" s="349">
        <f t="shared" si="184"/>
        <v>0</v>
      </c>
      <c r="BD1309" s="350">
        <f t="shared" si="184"/>
        <v>13956.150000000001</v>
      </c>
      <c r="BE1309" s="349">
        <f t="shared" si="181"/>
        <v>0</v>
      </c>
      <c r="BF1309" s="375">
        <f t="shared" si="182"/>
        <v>0</v>
      </c>
      <c r="BG1309" s="334">
        <f t="shared" si="183"/>
        <v>13956.150000000001</v>
      </c>
    </row>
    <row r="1310" spans="1:59" x14ac:dyDescent="0.2">
      <c r="A1310" s="326" t="str">
        <f t="shared" si="180"/>
        <v>9572014</v>
      </c>
      <c r="B1310">
        <v>957</v>
      </c>
      <c r="C1310" s="327">
        <v>2014</v>
      </c>
      <c r="D1310" s="353">
        <f>+IFERROR(VLOOKUP($A1310,Data_Loss!$A$2:$V$1180,6,FALSE),0)</f>
        <v>1</v>
      </c>
      <c r="E1310" s="353">
        <f>+IFERROR(VLOOKUP($A1310,Data_Loss!$A$2:$V$1180,7,FALSE),0)</f>
        <v>0</v>
      </c>
      <c r="F1310" s="353">
        <f>+IFERROR(VLOOKUP($A1310,Data_Loss!$A$2:$V$1180,8,FALSE),0)</f>
        <v>3</v>
      </c>
      <c r="G1310" s="353">
        <f>+IFERROR(VLOOKUP($A1310,Data_Loss!$A$2:$V$1180,9,FALSE),0)</f>
        <v>23</v>
      </c>
      <c r="H1310" s="353">
        <f>+IFERROR(VLOOKUP($A1310,Data_Loss!$A$2:$V$1180,10,FALSE),0)</f>
        <v>37</v>
      </c>
      <c r="I1310" s="353">
        <f>+IFERROR(VLOOKUP($A1310,Data_Loss!$A$2:$V$1300,12,FALSE),0)</f>
        <v>73863</v>
      </c>
      <c r="J1310" s="353">
        <f>+IFERROR(VLOOKUP($A1310,Data_Loss!$A$2:$V$1300,13,FALSE),0)</f>
        <v>0</v>
      </c>
      <c r="K1310" s="353">
        <f>+IFERROR(VLOOKUP($A1310,Data_Loss!$A$2:$V$1300,14,FALSE),0)</f>
        <v>506845</v>
      </c>
      <c r="L1310" s="353">
        <f>+IFERROR(VLOOKUP($A1310,Data_Loss!$A$2:$V$1300,15,FALSE),0)</f>
        <v>362477</v>
      </c>
      <c r="M1310" s="353">
        <f>+IFERROR(VLOOKUP($A1310,Data_Loss!$A$2:$V$1300,16,FALSE),0)</f>
        <v>271100</v>
      </c>
      <c r="N1310" s="353">
        <f>+IFERROR(VLOOKUP($A1310,Data_Loss!$A$2:$V$1300,17,FALSE),0)</f>
        <v>300</v>
      </c>
      <c r="O1310" s="353">
        <f>+IFERROR(VLOOKUP($A1310,Data_Loss!$A$2:$V$1300,18,FALSE),0)</f>
        <v>0</v>
      </c>
      <c r="P1310" s="353">
        <f>+IFERROR(VLOOKUP($A1310,Data_Loss!$A$2:$V$1300,19,FALSE),0)</f>
        <v>509752</v>
      </c>
      <c r="Q1310" s="353">
        <f>+IFERROR(VLOOKUP($A1310,Data_Loss!$A$2:$V$1300,20,FALSE),0)</f>
        <v>695196</v>
      </c>
      <c r="R1310" s="353">
        <f>+IFERROR(VLOOKUP($A1310,Data_Loss!$A$2:$V$1300,21,FALSE),0)</f>
        <v>358552</v>
      </c>
      <c r="S1310" s="353">
        <f>+IFERROR(VLOOKUP($A1310,Data_Loss!$A$2:$V$1300,22,FALSE),0)</f>
        <v>290615</v>
      </c>
      <c r="T1310" s="191">
        <f>+$I1310*'10k &amp; MO'!C$3+$J1310*'10k &amp; MO'!C$9+$K1310*'10k &amp; MO'!C$15+$L1310*'10k &amp; MO'!C$21+$M1310*'10k &amp; MO'!C$27</f>
        <v>110277.459</v>
      </c>
      <c r="U1310" s="349">
        <f>+$I1310*'10k &amp; MO'!D$3+$J1310*'10k &amp; MO'!D$9+$K1310*'10k &amp; MO'!D$15+$L1310*'10k &amp; MO'!D$21+$M1310*'10k &amp; MO'!D$27</f>
        <v>0</v>
      </c>
      <c r="V1310" s="349">
        <f>+$I1310*'10k &amp; MO'!E$3+$J1310*'10k &amp; MO'!E$9+$K1310*'10k &amp; MO'!E$15+$L1310*'10k &amp; MO'!E$21+$M1310*'10k &amp; MO'!E$27</f>
        <v>762294.88</v>
      </c>
      <c r="W1310" s="349">
        <f>+$I1310*'10k &amp; MO'!F$3+$J1310*'10k &amp; MO'!F$9+$K1310*'10k &amp; MO'!F$15+$L1310*'10k &amp; MO'!F$21+$M1310*'10k &amp; MO'!F$27</f>
        <v>445484.23300000001</v>
      </c>
      <c r="X1310" s="349">
        <f>+$I1310*'10k &amp; MO'!G$3+$J1310*'10k &amp; MO'!G$9+$K1310*'10k &amp; MO'!G$15+$L1310*'10k &amp; MO'!G$21+$M1310*'10k &amp; MO'!G$27</f>
        <v>306885.19999999995</v>
      </c>
      <c r="Y1310" s="349">
        <f>+$N1310*'10k &amp; MO'!H$3+$O1310*'10k &amp; MO'!H$9+$P1310*'10k &amp; MO'!H$15+$Q1310*'10k &amp; MO'!H$21+$R1310*'10k &amp; MO'!H$27</f>
        <v>561.9</v>
      </c>
      <c r="Z1310" s="349">
        <f>+$N1310*'10k &amp; MO'!I$3+$O1310*'10k &amp; MO'!I$9+$P1310*'10k &amp; MO'!I$15+$Q1310*'10k &amp; MO'!I$21+$R1310*'10k &amp; MO'!I$27</f>
        <v>0</v>
      </c>
      <c r="AA1310" s="349">
        <f>+$N1310*'10k &amp; MO'!J$3+$O1310*'10k &amp; MO'!J$9+$P1310*'10k &amp; MO'!J$15+$Q1310*'10k &amp; MO'!J$21+$R1310*'10k &amp; MO'!J$27</f>
        <v>1065891.432</v>
      </c>
      <c r="AB1310" s="349">
        <f>+$N1310*'10k &amp; MO'!K$3+$O1310*'10k &amp; MO'!K$9+$P1310*'10k &amp; MO'!K$15+$Q1310*'10k &amp; MO'!K$21+$R1310*'10k &amp; MO'!K$27</f>
        <v>973969.59600000002</v>
      </c>
      <c r="AC1310" s="349">
        <f>+$N1310*'10k &amp; MO'!L$3+$O1310*'10k &amp; MO'!L$9+$P1310*'10k &amp; MO'!L$15+$Q1310*'10k &amp; MO'!L$21+$R1310*'10k &amp; MO'!L$27</f>
        <v>552887.18400000001</v>
      </c>
      <c r="AD1310" s="350">
        <f>+S1310*'10k &amp; MO'!O$3</f>
        <v>311248.66499999998</v>
      </c>
      <c r="AF1310" s="192" t="str">
        <f t="shared" si="178"/>
        <v>9572014</v>
      </c>
      <c r="AG1310" s="192">
        <f>+IFERROR(VLOOKUP($AF1310,'Limited Loss'!$F$5:$P$124,AG$3,FALSE),0)</f>
        <v>0</v>
      </c>
      <c r="AH1310" s="193">
        <f>+IFERROR(VLOOKUP($AF1310,'Limited Loss'!$F$5:$P$124,AH$3,FALSE),0)</f>
        <v>0</v>
      </c>
      <c r="AI1310" s="193">
        <f>+IFERROR(VLOOKUP($AF1310,'Limited Loss'!$F$5:$P$124,AI$3,FALSE),0)</f>
        <v>0</v>
      </c>
      <c r="AJ1310" s="193">
        <f>+IFERROR(VLOOKUP($AF1310,'Limited Loss'!$F$5:$P$124,AJ$3,FALSE),0)</f>
        <v>0</v>
      </c>
      <c r="AK1310" s="100">
        <f>+IFERROR(VLOOKUP($AF1310,'Limited Loss'!$F$5:$P$124,AK$3,FALSE),0)</f>
        <v>0</v>
      </c>
      <c r="AL1310" s="193">
        <f>+IFERROR(VLOOKUP($AF1310,'Limited Loss'!$F$5:$P$124,AL$3,FALSE),0)</f>
        <v>0</v>
      </c>
      <c r="AM1310" s="193">
        <f>+IFERROR(VLOOKUP($AF1310,'Limited Loss'!$F$5:$P$124,AM$3,FALSE),0)</f>
        <v>0</v>
      </c>
      <c r="AN1310" s="193">
        <f>+IFERROR(VLOOKUP($AF1310,'Limited Loss'!$F$5:$P$124,AN$3,FALSE),0)</f>
        <v>0</v>
      </c>
      <c r="AO1310" s="193">
        <f>+IFERROR(VLOOKUP($AF1310,'Limited Loss'!$F$5:$P$124,AO$3,FALSE),0)</f>
        <v>0</v>
      </c>
      <c r="AP1310" s="100">
        <f>+IFERROR(VLOOKUP($AF1310,'Limited Loss'!$F$5:$P$124,AP$3,FALSE),0)</f>
        <v>0</v>
      </c>
      <c r="AQ1310" s="353"/>
      <c r="AR1310" s="331">
        <f t="shared" si="179"/>
        <v>957</v>
      </c>
      <c r="AS1310" s="332">
        <f t="shared" si="179"/>
        <v>2014</v>
      </c>
      <c r="AT1310" s="349">
        <f t="shared" si="185"/>
        <v>110277.459</v>
      </c>
      <c r="AU1310" s="349">
        <f t="shared" si="185"/>
        <v>0</v>
      </c>
      <c r="AV1310" s="349">
        <f t="shared" si="184"/>
        <v>762294.88</v>
      </c>
      <c r="AW1310" s="349">
        <f t="shared" si="184"/>
        <v>445484.23300000001</v>
      </c>
      <c r="AX1310" s="350">
        <f t="shared" si="184"/>
        <v>306885.19999999995</v>
      </c>
      <c r="AY1310" s="349">
        <f t="shared" si="184"/>
        <v>561.9</v>
      </c>
      <c r="AZ1310" s="349">
        <f t="shared" si="184"/>
        <v>0</v>
      </c>
      <c r="BA1310" s="349">
        <f t="shared" si="184"/>
        <v>1065891.432</v>
      </c>
      <c r="BB1310" s="349">
        <f t="shared" si="184"/>
        <v>973969.59600000002</v>
      </c>
      <c r="BC1310" s="349">
        <f t="shared" si="184"/>
        <v>552887.18400000001</v>
      </c>
      <c r="BD1310" s="350">
        <f t="shared" si="184"/>
        <v>311248.66499999998</v>
      </c>
      <c r="BE1310" s="349">
        <f t="shared" si="181"/>
        <v>1939025.6710000001</v>
      </c>
      <c r="BF1310" s="375">
        <f t="shared" si="182"/>
        <v>2279226.213</v>
      </c>
      <c r="BG1310" s="334">
        <f t="shared" si="183"/>
        <v>311248.66499999998</v>
      </c>
    </row>
    <row r="1311" spans="1:59" x14ac:dyDescent="0.2">
      <c r="A1311" s="326" t="str">
        <f t="shared" si="180"/>
        <v>9572015</v>
      </c>
      <c r="B1311">
        <v>957</v>
      </c>
      <c r="C1311" s="327">
        <v>2015</v>
      </c>
      <c r="D1311" s="353">
        <f>+IFERROR(VLOOKUP($A1311,Data_Loss!$A$2:$V$1180,6,FALSE),0)</f>
        <v>0</v>
      </c>
      <c r="E1311" s="353">
        <f>+IFERROR(VLOOKUP($A1311,Data_Loss!$A$2:$V$1180,7,FALSE),0)</f>
        <v>0</v>
      </c>
      <c r="F1311" s="353">
        <f>+IFERROR(VLOOKUP($A1311,Data_Loss!$A$2:$V$1180,8,FALSE),0)</f>
        <v>4</v>
      </c>
      <c r="G1311" s="353">
        <f>+IFERROR(VLOOKUP($A1311,Data_Loss!$A$2:$V$1180,9,FALSE),0)</f>
        <v>27</v>
      </c>
      <c r="H1311" s="353">
        <f>+IFERROR(VLOOKUP($A1311,Data_Loss!$A$2:$V$1180,10,FALSE),0)</f>
        <v>39</v>
      </c>
      <c r="I1311" s="353">
        <f>+IFERROR(VLOOKUP($A1311,Data_Loss!$A$2:$V$1300,12,FALSE),0)</f>
        <v>0</v>
      </c>
      <c r="J1311" s="353">
        <f>+IFERROR(VLOOKUP($A1311,Data_Loss!$A$2:$V$1300,13,FALSE),0)</f>
        <v>0</v>
      </c>
      <c r="K1311" s="353">
        <f>+IFERROR(VLOOKUP($A1311,Data_Loss!$A$2:$V$1300,14,FALSE),0)</f>
        <v>539782</v>
      </c>
      <c r="L1311" s="353">
        <f>+IFERROR(VLOOKUP($A1311,Data_Loss!$A$2:$V$1300,15,FALSE),0)</f>
        <v>629943</v>
      </c>
      <c r="M1311" s="353">
        <f>+IFERROR(VLOOKUP($A1311,Data_Loss!$A$2:$V$1300,16,FALSE),0)</f>
        <v>253670</v>
      </c>
      <c r="N1311" s="353">
        <f>+IFERROR(VLOOKUP($A1311,Data_Loss!$A$2:$V$1300,17,FALSE),0)</f>
        <v>0</v>
      </c>
      <c r="O1311" s="353">
        <f>+IFERROR(VLOOKUP($A1311,Data_Loss!$A$2:$V$1300,18,FALSE),0)</f>
        <v>0</v>
      </c>
      <c r="P1311" s="353">
        <f>+IFERROR(VLOOKUP($A1311,Data_Loss!$A$2:$V$1300,19,FALSE),0)</f>
        <v>383754</v>
      </c>
      <c r="Q1311" s="353">
        <f>+IFERROR(VLOOKUP($A1311,Data_Loss!$A$2:$V$1300,20,FALSE),0)</f>
        <v>864325</v>
      </c>
      <c r="R1311" s="353">
        <f>+IFERROR(VLOOKUP($A1311,Data_Loss!$A$2:$V$1300,21,FALSE),0)</f>
        <v>288887</v>
      </c>
      <c r="S1311" s="353">
        <f>+IFERROR(VLOOKUP($A1311,Data_Loss!$A$2:$V$1300,22,FALSE),0)</f>
        <v>241464</v>
      </c>
      <c r="T1311" s="191">
        <f>+$I1311*'10k &amp; MO'!C$4+$J1311*'10k &amp; MO'!C$10+$K1311*'10k &amp; MO'!C$16+$L1311*'10k &amp; MO'!C$22+$M1311*'10k &amp; MO'!C$28</f>
        <v>0</v>
      </c>
      <c r="U1311" s="349">
        <f>+$I1311*'10k &amp; MO'!D$4+$J1311*'10k &amp; MO'!D$10+$K1311*'10k &amp; MO'!D$16+$L1311*'10k &amp; MO'!D$22+$M1311*'10k &amp; MO'!D$28</f>
        <v>0</v>
      </c>
      <c r="V1311" s="349">
        <f>+$I1311*'10k &amp; MO'!E$4+$J1311*'10k &amp; MO'!E$10+$K1311*'10k &amp; MO'!E$16+$L1311*'10k &amp; MO'!E$22+$M1311*'10k &amp; MO'!E$28</f>
        <v>1048482.5094999999</v>
      </c>
      <c r="W1311" s="349">
        <f>+$I1311*'10k &amp; MO'!F$4+$J1311*'10k &amp; MO'!F$10+$K1311*'10k &amp; MO'!F$16+$L1311*'10k &amp; MO'!F$22+$M1311*'10k &amp; MO'!F$28</f>
        <v>701576.16169999994</v>
      </c>
      <c r="X1311" s="349">
        <f>+$I1311*'10k &amp; MO'!G$4+$J1311*'10k &amp; MO'!G$10+$K1311*'10k &amp; MO'!G$16+$L1311*'10k &amp; MO'!G$22+$M1311*'10k &amp; MO'!G$28</f>
        <v>300805.08629999997</v>
      </c>
      <c r="Y1311" s="349">
        <f>+$N1311*'10k &amp; MO'!H$4+$O1311*'10k &amp; MO'!H$10+$P1311*'10k &amp; MO'!H$16+$Q1311*'10k &amp; MO'!H$22+$R1311*'10k &amp; MO'!H$28</f>
        <v>0</v>
      </c>
      <c r="Z1311" s="349">
        <f>+$N1311*'10k &amp; MO'!I$4+$O1311*'10k &amp; MO'!I$10+$P1311*'10k &amp; MO'!I$16+$Q1311*'10k &amp; MO'!I$22+$R1311*'10k &amp; MO'!I$28</f>
        <v>0</v>
      </c>
      <c r="AA1311" s="349">
        <f>+$N1311*'10k &amp; MO'!J$4+$O1311*'10k &amp; MO'!J$10+$P1311*'10k &amp; MO'!J$16+$Q1311*'10k &amp; MO'!J$22+$R1311*'10k &amp; MO'!J$28</f>
        <v>1238127.8637999997</v>
      </c>
      <c r="AB1311" s="349">
        <f>+$N1311*'10k &amp; MO'!K$4+$O1311*'10k &amp; MO'!K$10+$P1311*'10k &amp; MO'!K$16+$Q1311*'10k &amp; MO'!K$22+$R1311*'10k &amp; MO'!K$28</f>
        <v>1355904.4904999998</v>
      </c>
      <c r="AC1311" s="349">
        <f>+$N1311*'10k &amp; MO'!L$4+$O1311*'10k &amp; MO'!L$10+$P1311*'10k &amp; MO'!L$16+$Q1311*'10k &amp; MO'!L$22+$R1311*'10k &amp; MO'!L$28</f>
        <v>446143.19130000006</v>
      </c>
      <c r="AD1311" s="350">
        <f>+S1311*'10k &amp; MO'!O$4</f>
        <v>292654.36800000002</v>
      </c>
      <c r="AF1311" s="192" t="str">
        <f t="shared" si="178"/>
        <v>9572015</v>
      </c>
      <c r="AG1311" s="192">
        <f>+IFERROR(VLOOKUP($AF1311,'Limited Loss'!$F$5:$P$124,AG$3,FALSE),0)</f>
        <v>0</v>
      </c>
      <c r="AH1311" s="193">
        <f>+IFERROR(VLOOKUP($AF1311,'Limited Loss'!$F$5:$P$124,AH$3,FALSE),0)</f>
        <v>0</v>
      </c>
      <c r="AI1311" s="193">
        <f>+IFERROR(VLOOKUP($AF1311,'Limited Loss'!$F$5:$P$124,AI$3,FALSE),0)</f>
        <v>0</v>
      </c>
      <c r="AJ1311" s="193">
        <f>+IFERROR(VLOOKUP($AF1311,'Limited Loss'!$F$5:$P$124,AJ$3,FALSE),0)</f>
        <v>0</v>
      </c>
      <c r="AK1311" s="100">
        <f>+IFERROR(VLOOKUP($AF1311,'Limited Loss'!$F$5:$P$124,AK$3,FALSE),0)</f>
        <v>0</v>
      </c>
      <c r="AL1311" s="193">
        <f>+IFERROR(VLOOKUP($AF1311,'Limited Loss'!$F$5:$P$124,AL$3,FALSE),0)</f>
        <v>0</v>
      </c>
      <c r="AM1311" s="193">
        <f>+IFERROR(VLOOKUP($AF1311,'Limited Loss'!$F$5:$P$124,AM$3,FALSE),0)</f>
        <v>0</v>
      </c>
      <c r="AN1311" s="193">
        <f>+IFERROR(VLOOKUP($AF1311,'Limited Loss'!$F$5:$P$124,AN$3,FALSE),0)</f>
        <v>0</v>
      </c>
      <c r="AO1311" s="193">
        <f>+IFERROR(VLOOKUP($AF1311,'Limited Loss'!$F$5:$P$124,AO$3,FALSE),0)</f>
        <v>0</v>
      </c>
      <c r="AP1311" s="100">
        <f>+IFERROR(VLOOKUP($AF1311,'Limited Loss'!$F$5:$P$124,AP$3,FALSE),0)</f>
        <v>0</v>
      </c>
      <c r="AQ1311" s="353"/>
      <c r="AR1311" s="331">
        <f t="shared" si="179"/>
        <v>957</v>
      </c>
      <c r="AS1311" s="332">
        <f t="shared" si="179"/>
        <v>2015</v>
      </c>
      <c r="AT1311" s="349">
        <f t="shared" si="185"/>
        <v>0</v>
      </c>
      <c r="AU1311" s="349">
        <f t="shared" si="185"/>
        <v>0</v>
      </c>
      <c r="AV1311" s="349">
        <f t="shared" si="184"/>
        <v>1048482.5094999999</v>
      </c>
      <c r="AW1311" s="349">
        <f t="shared" si="184"/>
        <v>701576.16169999994</v>
      </c>
      <c r="AX1311" s="350">
        <f t="shared" si="184"/>
        <v>300805.08629999997</v>
      </c>
      <c r="AY1311" s="349">
        <f t="shared" si="184"/>
        <v>0</v>
      </c>
      <c r="AZ1311" s="349">
        <f t="shared" si="184"/>
        <v>0</v>
      </c>
      <c r="BA1311" s="349">
        <f t="shared" si="184"/>
        <v>1238127.8637999997</v>
      </c>
      <c r="BB1311" s="349">
        <f t="shared" si="184"/>
        <v>1355904.4904999998</v>
      </c>
      <c r="BC1311" s="349">
        <f t="shared" si="184"/>
        <v>446143.19130000006</v>
      </c>
      <c r="BD1311" s="350">
        <f t="shared" si="184"/>
        <v>292654.36800000002</v>
      </c>
      <c r="BE1311" s="349">
        <f t="shared" si="181"/>
        <v>2286610.3732999996</v>
      </c>
      <c r="BF1311" s="375">
        <f t="shared" si="182"/>
        <v>2804428.9298</v>
      </c>
      <c r="BG1311" s="334">
        <f t="shared" si="183"/>
        <v>292654.36800000002</v>
      </c>
    </row>
    <row r="1312" spans="1:59" x14ac:dyDescent="0.2">
      <c r="A1312" s="326" t="str">
        <f t="shared" si="180"/>
        <v>9572016</v>
      </c>
      <c r="B1312">
        <v>957</v>
      </c>
      <c r="C1312" s="327">
        <v>2016</v>
      </c>
      <c r="D1312" s="353">
        <f>+IFERROR(VLOOKUP($A1312,Data_Loss!$A$2:$V$1180,6,FALSE),0)</f>
        <v>0</v>
      </c>
      <c r="E1312" s="353">
        <f>+IFERROR(VLOOKUP($A1312,Data_Loss!$A$2:$V$1180,7,FALSE),0)</f>
        <v>0</v>
      </c>
      <c r="F1312" s="353">
        <f>+IFERROR(VLOOKUP($A1312,Data_Loss!$A$2:$V$1180,8,FALSE),0)</f>
        <v>8</v>
      </c>
      <c r="G1312" s="353">
        <f>+IFERROR(VLOOKUP($A1312,Data_Loss!$A$2:$V$1180,9,FALSE),0)</f>
        <v>17</v>
      </c>
      <c r="H1312" s="353">
        <f>+IFERROR(VLOOKUP($A1312,Data_Loss!$A$2:$V$1180,10,FALSE),0)</f>
        <v>45</v>
      </c>
      <c r="I1312" s="353">
        <f>+IFERROR(VLOOKUP($A1312,Data_Loss!$A$2:$V$1300,12,FALSE),0)</f>
        <v>0</v>
      </c>
      <c r="J1312" s="353">
        <f>+IFERROR(VLOOKUP($A1312,Data_Loss!$A$2:$V$1300,13,FALSE),0)</f>
        <v>0</v>
      </c>
      <c r="K1312" s="353">
        <f>+IFERROR(VLOOKUP($A1312,Data_Loss!$A$2:$V$1300,14,FALSE),0)</f>
        <v>1250171</v>
      </c>
      <c r="L1312" s="353">
        <f>+IFERROR(VLOOKUP($A1312,Data_Loss!$A$2:$V$1300,15,FALSE),0)</f>
        <v>278148</v>
      </c>
      <c r="M1312" s="353">
        <f>+IFERROR(VLOOKUP($A1312,Data_Loss!$A$2:$V$1300,16,FALSE),0)</f>
        <v>268980</v>
      </c>
      <c r="N1312" s="353">
        <f>+IFERROR(VLOOKUP($A1312,Data_Loss!$A$2:$V$1300,17,FALSE),0)</f>
        <v>0</v>
      </c>
      <c r="O1312" s="353">
        <f>+IFERROR(VLOOKUP($A1312,Data_Loss!$A$2:$V$1300,18,FALSE),0)</f>
        <v>0</v>
      </c>
      <c r="P1312" s="353">
        <f>+IFERROR(VLOOKUP($A1312,Data_Loss!$A$2:$V$1300,19,FALSE),0)</f>
        <v>626426</v>
      </c>
      <c r="Q1312" s="353">
        <f>+IFERROR(VLOOKUP($A1312,Data_Loss!$A$2:$V$1300,20,FALSE),0)</f>
        <v>240587</v>
      </c>
      <c r="R1312" s="353">
        <f>+IFERROR(VLOOKUP($A1312,Data_Loss!$A$2:$V$1300,21,FALSE),0)</f>
        <v>409501</v>
      </c>
      <c r="S1312" s="353">
        <f>+IFERROR(VLOOKUP($A1312,Data_Loss!$A$2:$V$1300,22,FALSE),0)</f>
        <v>225136</v>
      </c>
      <c r="T1312" s="191">
        <f>+$I1312*'10k &amp; MO'!C$5+$J1312*'10k &amp; MO'!C$11+$K1312*'10k &amp; MO'!C$17+$L1312*'10k &amp; MO'!C$23+$M1312*'10k &amp; MO'!C$29</f>
        <v>0</v>
      </c>
      <c r="U1312" s="349">
        <f>+$I1312*'10k &amp; MO'!D$5+$J1312*'10k &amp; MO'!D$11+$K1312*'10k &amp; MO'!D$17+$L1312*'10k &amp; MO'!D$23+$M1312*'10k &amp; MO'!D$29</f>
        <v>7376.0088999999998</v>
      </c>
      <c r="V1312" s="349">
        <f>+$I1312*'10k &amp; MO'!E$5+$J1312*'10k &amp; MO'!E$11+$K1312*'10k &amp; MO'!E$17+$L1312*'10k &amp; MO'!E$23+$M1312*'10k &amp; MO'!E$29</f>
        <v>2075238.0434999999</v>
      </c>
      <c r="W1312" s="349">
        <f>+$I1312*'10k &amp; MO'!F$5+$J1312*'10k &amp; MO'!F$11+$K1312*'10k &amp; MO'!F$17+$L1312*'10k &amp; MO'!F$23+$M1312*'10k &amp; MO'!F$29</f>
        <v>356422.09460000001</v>
      </c>
      <c r="X1312" s="349">
        <f>+$I1312*'10k &amp; MO'!G$5+$J1312*'10k &amp; MO'!G$11+$K1312*'10k &amp; MO'!G$17+$L1312*'10k &amp; MO'!G$23+$M1312*'10k &amp; MO'!G$29</f>
        <v>301007.20149999997</v>
      </c>
      <c r="Y1312" s="349">
        <f>+$N1312*'10k &amp; MO'!H$5+$O1312*'10k &amp; MO'!H$11+$P1312*'10k &amp; MO'!H$17+$Q1312*'10k &amp; MO'!H$23+$R1312*'10k &amp; MO'!H$29</f>
        <v>0</v>
      </c>
      <c r="Z1312" s="349">
        <f>+$N1312*'10k &amp; MO'!I$5+$O1312*'10k &amp; MO'!I$11+$P1312*'10k &amp; MO'!I$17+$Q1312*'10k &amp; MO'!I$23+$R1312*'10k &amp; MO'!I$29</f>
        <v>2067.2058000000002</v>
      </c>
      <c r="AA1312" s="349">
        <f>+$N1312*'10k &amp; MO'!J$5+$O1312*'10k &amp; MO'!J$11+$P1312*'10k &amp; MO'!J$17+$Q1312*'10k &amp; MO'!J$23+$R1312*'10k &amp; MO'!J$29</f>
        <v>1313014.9814000002</v>
      </c>
      <c r="AB1312" s="349">
        <f>+$N1312*'10k &amp; MO'!K$5+$O1312*'10k &amp; MO'!K$11+$P1312*'10k &amp; MO'!K$17+$Q1312*'10k &amp; MO'!K$23+$R1312*'10k &amp; MO'!K$29</f>
        <v>474615.18410000001</v>
      </c>
      <c r="AC1312" s="349">
        <f>+$N1312*'10k &amp; MO'!L$5+$O1312*'10k &amp; MO'!L$11+$P1312*'10k &amp; MO'!L$17+$Q1312*'10k &amp; MO'!L$23+$R1312*'10k &amp; MO'!L$29</f>
        <v>641276.60320000001</v>
      </c>
      <c r="AD1312" s="350">
        <f>+S1312*'10k &amp; MO'!O$5</f>
        <v>303483.32800000004</v>
      </c>
      <c r="AF1312" s="192" t="str">
        <f t="shared" si="178"/>
        <v>9572016</v>
      </c>
      <c r="AG1312" s="192">
        <f>+IFERROR(VLOOKUP($AF1312,'Limited Loss'!$F$5:$P$124,AG$3,FALSE),0)</f>
        <v>0</v>
      </c>
      <c r="AH1312" s="193">
        <f>+IFERROR(VLOOKUP($AF1312,'Limited Loss'!$F$5:$P$124,AH$3,FALSE),0)</f>
        <v>0</v>
      </c>
      <c r="AI1312" s="193">
        <f>+IFERROR(VLOOKUP($AF1312,'Limited Loss'!$F$5:$P$124,AI$3,FALSE),0)</f>
        <v>0</v>
      </c>
      <c r="AJ1312" s="193">
        <f>+IFERROR(VLOOKUP($AF1312,'Limited Loss'!$F$5:$P$124,AJ$3,FALSE),0)</f>
        <v>0</v>
      </c>
      <c r="AK1312" s="100">
        <f>+IFERROR(VLOOKUP($AF1312,'Limited Loss'!$F$5:$P$124,AK$3,FALSE),0)</f>
        <v>0</v>
      </c>
      <c r="AL1312" s="193">
        <f>+IFERROR(VLOOKUP($AF1312,'Limited Loss'!$F$5:$P$124,AL$3,FALSE),0)</f>
        <v>0</v>
      </c>
      <c r="AM1312" s="193">
        <f>+IFERROR(VLOOKUP($AF1312,'Limited Loss'!$F$5:$P$124,AM$3,FALSE),0)</f>
        <v>0</v>
      </c>
      <c r="AN1312" s="193">
        <f>+IFERROR(VLOOKUP($AF1312,'Limited Loss'!$F$5:$P$124,AN$3,FALSE),0)</f>
        <v>0</v>
      </c>
      <c r="AO1312" s="193">
        <f>+IFERROR(VLOOKUP($AF1312,'Limited Loss'!$F$5:$P$124,AO$3,FALSE),0)</f>
        <v>0</v>
      </c>
      <c r="AP1312" s="100">
        <f>+IFERROR(VLOOKUP($AF1312,'Limited Loss'!$F$5:$P$124,AP$3,FALSE),0)</f>
        <v>0</v>
      </c>
      <c r="AQ1312" s="353"/>
      <c r="AR1312" s="331">
        <f t="shared" si="179"/>
        <v>957</v>
      </c>
      <c r="AS1312" s="332">
        <f t="shared" si="179"/>
        <v>2016</v>
      </c>
      <c r="AT1312" s="349">
        <f t="shared" si="185"/>
        <v>0</v>
      </c>
      <c r="AU1312" s="349">
        <f t="shared" si="185"/>
        <v>7376.0088999999998</v>
      </c>
      <c r="AV1312" s="349">
        <f t="shared" si="184"/>
        <v>2075238.0434999999</v>
      </c>
      <c r="AW1312" s="349">
        <f t="shared" si="184"/>
        <v>356422.09460000001</v>
      </c>
      <c r="AX1312" s="350">
        <f t="shared" si="184"/>
        <v>301007.20149999997</v>
      </c>
      <c r="AY1312" s="349">
        <f t="shared" si="184"/>
        <v>0</v>
      </c>
      <c r="AZ1312" s="349">
        <f t="shared" si="184"/>
        <v>2067.2058000000002</v>
      </c>
      <c r="BA1312" s="349">
        <f t="shared" si="184"/>
        <v>1313014.9814000002</v>
      </c>
      <c r="BB1312" s="349">
        <f t="shared" si="184"/>
        <v>474615.18410000001</v>
      </c>
      <c r="BC1312" s="349">
        <f t="shared" si="184"/>
        <v>641276.60320000001</v>
      </c>
      <c r="BD1312" s="350">
        <f t="shared" si="184"/>
        <v>303483.32800000004</v>
      </c>
      <c r="BE1312" s="349">
        <f t="shared" si="181"/>
        <v>3397696.2396</v>
      </c>
      <c r="BF1312" s="375">
        <f t="shared" si="182"/>
        <v>1773321.0833999999</v>
      </c>
      <c r="BG1312" s="334">
        <f t="shared" si="183"/>
        <v>303483.32800000004</v>
      </c>
    </row>
    <row r="1313" spans="1:59" x14ac:dyDescent="0.2">
      <c r="A1313" s="326" t="str">
        <f t="shared" si="180"/>
        <v>9572017</v>
      </c>
      <c r="B1313">
        <v>957</v>
      </c>
      <c r="C1313" s="327">
        <v>2017</v>
      </c>
      <c r="D1313" s="353">
        <f>+IFERROR(VLOOKUP($A1313,Data_Loss!$A$2:$V$1180,6,FALSE),0)</f>
        <v>1</v>
      </c>
      <c r="E1313" s="353">
        <f>+IFERROR(VLOOKUP($A1313,Data_Loss!$A$2:$V$1180,7,FALSE),0)</f>
        <v>0</v>
      </c>
      <c r="F1313" s="353">
        <f>+IFERROR(VLOOKUP($A1313,Data_Loss!$A$2:$V$1180,8,FALSE),0)</f>
        <v>8</v>
      </c>
      <c r="G1313" s="353">
        <f>+IFERROR(VLOOKUP($A1313,Data_Loss!$A$2:$V$1180,9,FALSE),0)</f>
        <v>21</v>
      </c>
      <c r="H1313" s="353">
        <f>+IFERROR(VLOOKUP($A1313,Data_Loss!$A$2:$V$1180,10,FALSE),0)</f>
        <v>43</v>
      </c>
      <c r="I1313" s="353">
        <f>+IFERROR(VLOOKUP($A1313,Data_Loss!$A$2:$V$1300,12,FALSE),0)</f>
        <v>3500</v>
      </c>
      <c r="J1313" s="353">
        <f>+IFERROR(VLOOKUP($A1313,Data_Loss!$A$2:$V$1300,13,FALSE),0)</f>
        <v>0</v>
      </c>
      <c r="K1313" s="353">
        <f>+IFERROR(VLOOKUP($A1313,Data_Loss!$A$2:$V$1300,14,FALSE),0)</f>
        <v>1384215</v>
      </c>
      <c r="L1313" s="353">
        <f>+IFERROR(VLOOKUP($A1313,Data_Loss!$A$2:$V$1300,15,FALSE),0)</f>
        <v>582052</v>
      </c>
      <c r="M1313" s="353">
        <f>+IFERROR(VLOOKUP($A1313,Data_Loss!$A$2:$V$1300,16,FALSE),0)</f>
        <v>219404</v>
      </c>
      <c r="N1313" s="353">
        <f>+IFERROR(VLOOKUP($A1313,Data_Loss!$A$2:$V$1300,17,FALSE),0)</f>
        <v>0</v>
      </c>
      <c r="O1313" s="353">
        <f>+IFERROR(VLOOKUP($A1313,Data_Loss!$A$2:$V$1300,18,FALSE),0)</f>
        <v>0</v>
      </c>
      <c r="P1313" s="353">
        <f>+IFERROR(VLOOKUP($A1313,Data_Loss!$A$2:$V$1300,19,FALSE),0)</f>
        <v>500867</v>
      </c>
      <c r="Q1313" s="353">
        <f>+IFERROR(VLOOKUP($A1313,Data_Loss!$A$2:$V$1300,20,FALSE),0)</f>
        <v>638694</v>
      </c>
      <c r="R1313" s="353">
        <f>+IFERROR(VLOOKUP($A1313,Data_Loss!$A$2:$V$1300,21,FALSE),0)</f>
        <v>340741</v>
      </c>
      <c r="S1313" s="353">
        <f>+IFERROR(VLOOKUP($A1313,Data_Loss!$A$2:$V$1300,22,FALSE),0)</f>
        <v>199941</v>
      </c>
      <c r="T1313" s="191">
        <f>+$I1313*'10k &amp; MO'!C$6+$J1313*'10k &amp; MO'!C$12+$K1313*'10k &amp; MO'!C$18+$L1313*'10k &amp; MO'!C$24+$M1313*'10k &amp; MO'!C$30</f>
        <v>4827.55</v>
      </c>
      <c r="U1313" s="349">
        <f>+$I1313*'10k &amp; MO'!D$6+$J1313*'10k &amp; MO'!D$12+$K1313*'10k &amp; MO'!D$18+$L1313*'10k &amp; MO'!D$24+$M1313*'10k &amp; MO'!D$30</f>
        <v>80596.870800000004</v>
      </c>
      <c r="V1313" s="349">
        <f>+$I1313*'10k &amp; MO'!E$6+$J1313*'10k &amp; MO'!E$12+$K1313*'10k &amp; MO'!E$18+$L1313*'10k &amp; MO'!E$24+$M1313*'10k &amp; MO'!E$30</f>
        <v>2938045.0693999999</v>
      </c>
      <c r="W1313" s="349">
        <f>+$I1313*'10k &amp; MO'!F$6+$J1313*'10k &amp; MO'!F$12+$K1313*'10k &amp; MO'!F$18+$L1313*'10k &amp; MO'!F$24+$M1313*'10k &amp; MO'!F$30</f>
        <v>633450.3345</v>
      </c>
      <c r="X1313" s="349">
        <f>+$I1313*'10k &amp; MO'!G$6+$J1313*'10k &amp; MO'!G$12+$K1313*'10k &amp; MO'!G$18+$L1313*'10k &amp; MO'!G$24+$M1313*'10k &amp; MO'!G$30</f>
        <v>319830.01269999996</v>
      </c>
      <c r="Y1313" s="349">
        <f>+$N1313*'10k &amp; MO'!H$6+$O1313*'10k &amp; MO'!H$12+$P1313*'10k &amp; MO'!H$18+$Q1313*'10k &amp; MO'!H$24+$R1313*'10k &amp; MO'!H$30</f>
        <v>0</v>
      </c>
      <c r="Z1313" s="349">
        <f>+$N1313*'10k &amp; MO'!I$6+$O1313*'10k &amp; MO'!I$12+$P1313*'10k &amp; MO'!I$18+$Q1313*'10k &amp; MO'!I$24+$R1313*'10k &amp; MO'!I$30</f>
        <v>48632.540100000006</v>
      </c>
      <c r="AA1313" s="349">
        <f>+$N1313*'10k &amp; MO'!J$6+$O1313*'10k &amp; MO'!J$12+$P1313*'10k &amp; MO'!J$18+$Q1313*'10k &amp; MO'!J$24+$R1313*'10k &amp; MO'!J$30</f>
        <v>2236984.0833999999</v>
      </c>
      <c r="AB1313" s="349">
        <f>+$N1313*'10k &amp; MO'!K$6+$O1313*'10k &amp; MO'!K$12+$P1313*'10k &amp; MO'!K$18+$Q1313*'10k &amp; MO'!K$24+$R1313*'10k &amp; MO'!K$30</f>
        <v>945980.88010000007</v>
      </c>
      <c r="AC1313" s="349">
        <f>+$N1313*'10k &amp; MO'!L$6+$O1313*'10k &amp; MO'!L$12+$P1313*'10k &amp; MO'!L$18+$Q1313*'10k &amp; MO'!L$24+$R1313*'10k &amp; MO'!L$30</f>
        <v>587397.92480000004</v>
      </c>
      <c r="AD1313" s="350">
        <f>+S1313*'10k &amp; MO'!O$6</f>
        <v>269120.58600000001</v>
      </c>
      <c r="AF1313" s="192" t="str">
        <f t="shared" si="178"/>
        <v>9572017</v>
      </c>
      <c r="AG1313" s="192">
        <f>+IFERROR(VLOOKUP($AF1313,'Limited Loss'!$F$5:$P$124,AG$3,FALSE),0)</f>
        <v>0</v>
      </c>
      <c r="AH1313" s="193">
        <f>+IFERROR(VLOOKUP($AF1313,'Limited Loss'!$F$5:$P$124,AH$3,FALSE),0)</f>
        <v>0</v>
      </c>
      <c r="AI1313" s="193">
        <f>+IFERROR(VLOOKUP($AF1313,'Limited Loss'!$F$5:$P$124,AI$3,FALSE),0)</f>
        <v>0</v>
      </c>
      <c r="AJ1313" s="193">
        <f>+IFERROR(VLOOKUP($AF1313,'Limited Loss'!$F$5:$P$124,AJ$3,FALSE),0)</f>
        <v>0</v>
      </c>
      <c r="AK1313" s="100">
        <f>+IFERROR(VLOOKUP($AF1313,'Limited Loss'!$F$5:$P$124,AK$3,FALSE),0)</f>
        <v>0</v>
      </c>
      <c r="AL1313" s="193">
        <f>+IFERROR(VLOOKUP($AF1313,'Limited Loss'!$F$5:$P$124,AL$3,FALSE),0)</f>
        <v>0</v>
      </c>
      <c r="AM1313" s="193">
        <f>+IFERROR(VLOOKUP($AF1313,'Limited Loss'!$F$5:$P$124,AM$3,FALSE),0)</f>
        <v>0</v>
      </c>
      <c r="AN1313" s="193">
        <f>+IFERROR(VLOOKUP($AF1313,'Limited Loss'!$F$5:$P$124,AN$3,FALSE),0)</f>
        <v>0</v>
      </c>
      <c r="AO1313" s="193">
        <f>+IFERROR(VLOOKUP($AF1313,'Limited Loss'!$F$5:$P$124,AO$3,FALSE),0)</f>
        <v>0</v>
      </c>
      <c r="AP1313" s="100">
        <f>+IFERROR(VLOOKUP($AF1313,'Limited Loss'!$F$5:$P$124,AP$3,FALSE),0)</f>
        <v>0</v>
      </c>
      <c r="AQ1313" s="353"/>
      <c r="AR1313" s="331">
        <f t="shared" si="179"/>
        <v>957</v>
      </c>
      <c r="AS1313" s="332">
        <f t="shared" si="179"/>
        <v>2017</v>
      </c>
      <c r="AT1313" s="349">
        <f t="shared" si="185"/>
        <v>4827.55</v>
      </c>
      <c r="AU1313" s="349">
        <f t="shared" si="185"/>
        <v>80596.870800000004</v>
      </c>
      <c r="AV1313" s="349">
        <f t="shared" si="184"/>
        <v>2938045.0693999999</v>
      </c>
      <c r="AW1313" s="349">
        <f t="shared" si="184"/>
        <v>633450.3345</v>
      </c>
      <c r="AX1313" s="350">
        <f t="shared" si="184"/>
        <v>319830.01269999996</v>
      </c>
      <c r="AY1313" s="349">
        <f t="shared" si="184"/>
        <v>0</v>
      </c>
      <c r="AZ1313" s="349">
        <f t="shared" si="184"/>
        <v>48632.540100000006</v>
      </c>
      <c r="BA1313" s="349">
        <f t="shared" si="184"/>
        <v>2236984.0833999999</v>
      </c>
      <c r="BB1313" s="349">
        <f t="shared" si="184"/>
        <v>945980.88010000007</v>
      </c>
      <c r="BC1313" s="349">
        <f t="shared" si="184"/>
        <v>587397.92480000004</v>
      </c>
      <c r="BD1313" s="350">
        <f t="shared" si="184"/>
        <v>269120.58600000001</v>
      </c>
      <c r="BE1313" s="349">
        <f t="shared" si="181"/>
        <v>5309086.1136999996</v>
      </c>
      <c r="BF1313" s="375">
        <f t="shared" si="182"/>
        <v>2486659.1521000001</v>
      </c>
      <c r="BG1313" s="334">
        <f t="shared" si="183"/>
        <v>269120.58600000001</v>
      </c>
    </row>
    <row r="1314" spans="1:59" x14ac:dyDescent="0.2">
      <c r="A1314" s="326" t="str">
        <f t="shared" si="180"/>
        <v>9572018</v>
      </c>
      <c r="B1314">
        <v>957</v>
      </c>
      <c r="C1314" s="327">
        <v>2018</v>
      </c>
      <c r="D1314" s="353">
        <f>+IFERROR(VLOOKUP($A1314,Data_Loss!$A$2:$V$1180,6,FALSE),0)</f>
        <v>0</v>
      </c>
      <c r="E1314" s="353">
        <f>+IFERROR(VLOOKUP($A1314,Data_Loss!$A$2:$V$1180,7,FALSE),0)</f>
        <v>0</v>
      </c>
      <c r="F1314" s="353">
        <f>+IFERROR(VLOOKUP($A1314,Data_Loss!$A$2:$V$1180,8,FALSE),0)</f>
        <v>1</v>
      </c>
      <c r="G1314" s="353">
        <f>+IFERROR(VLOOKUP($A1314,Data_Loss!$A$2:$V$1180,9,FALSE),0)</f>
        <v>4</v>
      </c>
      <c r="H1314" s="353">
        <f>+IFERROR(VLOOKUP($A1314,Data_Loss!$A$2:$V$1180,10,FALSE),0)</f>
        <v>44</v>
      </c>
      <c r="I1314" s="353">
        <f>+IFERROR(VLOOKUP($A1314,Data_Loss!$A$2:$V$1300,12,FALSE),0)</f>
        <v>0</v>
      </c>
      <c r="J1314" s="353">
        <f>+IFERROR(VLOOKUP($A1314,Data_Loss!$A$2:$V$1300,13,FALSE),0)</f>
        <v>0</v>
      </c>
      <c r="K1314" s="353">
        <f>+IFERROR(VLOOKUP($A1314,Data_Loss!$A$2:$V$1300,14,FALSE),0)</f>
        <v>206532</v>
      </c>
      <c r="L1314" s="353">
        <f>+IFERROR(VLOOKUP($A1314,Data_Loss!$A$2:$V$1300,15,FALSE),0)</f>
        <v>45263</v>
      </c>
      <c r="M1314" s="353">
        <f>+IFERROR(VLOOKUP($A1314,Data_Loss!$A$2:$V$1300,16,FALSE),0)</f>
        <v>511555</v>
      </c>
      <c r="N1314" s="353">
        <f>+IFERROR(VLOOKUP($A1314,Data_Loss!$A$2:$V$1300,17,FALSE),0)</f>
        <v>0</v>
      </c>
      <c r="O1314" s="353">
        <f>+IFERROR(VLOOKUP($A1314,Data_Loss!$A$2:$V$1300,18,FALSE),0)</f>
        <v>0</v>
      </c>
      <c r="P1314" s="353">
        <f>+IFERROR(VLOOKUP($A1314,Data_Loss!$A$2:$V$1300,19,FALSE),0)</f>
        <v>11199</v>
      </c>
      <c r="Q1314" s="353">
        <f>+IFERROR(VLOOKUP($A1314,Data_Loss!$A$2:$V$1300,20,FALSE),0)</f>
        <v>27881</v>
      </c>
      <c r="R1314" s="353">
        <f>+IFERROR(VLOOKUP($A1314,Data_Loss!$A$2:$V$1300,21,FALSE),0)</f>
        <v>799711</v>
      </c>
      <c r="S1314" s="353">
        <f>+IFERROR(VLOOKUP($A1314,Data_Loss!$A$2:$V$1300,22,FALSE),0)</f>
        <v>288071</v>
      </c>
      <c r="T1314" s="191">
        <f>+$I1314*'10k &amp; MO'!C$7+$J1314*'10k &amp; MO'!C$13+$K1314*'10k &amp; MO'!C$19+$L1314*'10k &amp; MO'!C$25+$M1314*'10k &amp; MO'!C$31</f>
        <v>1889.5894000000001</v>
      </c>
      <c r="U1314" s="349">
        <f>+$I1314*'10k &amp; MO'!D$7+$J1314*'10k &amp; MO'!D$13+$K1314*'10k &amp; MO'!D$19+$L1314*'10k &amp; MO'!D$25+$M1314*'10k &amp; MO'!D$31</f>
        <v>62553.021800000002</v>
      </c>
      <c r="V1314" s="349">
        <f>+$I1314*'10k &amp; MO'!E$7+$J1314*'10k &amp; MO'!E$13+$K1314*'10k &amp; MO'!E$19+$L1314*'10k &amp; MO'!E$25+$M1314*'10k &amp; MO'!E$31</f>
        <v>1148383.2666</v>
      </c>
      <c r="W1314" s="349">
        <f>+$I1314*'10k &amp; MO'!F$7+$J1314*'10k &amp; MO'!F$13+$K1314*'10k &amp; MO'!F$19+$L1314*'10k &amp; MO'!F$25+$M1314*'10k &amp; MO'!F$31</f>
        <v>323947.63570000004</v>
      </c>
      <c r="X1314" s="349">
        <f>+$I1314*'10k &amp; MO'!G$7+$J1314*'10k &amp; MO'!G$13+$K1314*'10k &amp; MO'!G$19+$L1314*'10k &amp; MO'!G$25+$M1314*'10k &amp; MO'!G$31</f>
        <v>365465.21409999998</v>
      </c>
      <c r="Y1314" s="349">
        <f>+$N1314*'10k &amp; MO'!H$7+$O1314*'10k &amp; MO'!H$13+$P1314*'10k &amp; MO'!H$19+$Q1314*'10k &amp; MO'!H$25+$R1314*'10k &amp; MO'!H$31</f>
        <v>2360.5981999999999</v>
      </c>
      <c r="Z1314" s="349">
        <f>+$N1314*'10k &amp; MO'!I$7+$O1314*'10k &amp; MO'!I$13+$P1314*'10k &amp; MO'!I$19+$Q1314*'10k &amp; MO'!I$25+$R1314*'10k &amp; MO'!I$31</f>
        <v>82106.239799999996</v>
      </c>
      <c r="AA1314" s="349">
        <f>+$N1314*'10k &amp; MO'!J$7+$O1314*'10k &amp; MO'!J$13+$P1314*'10k &amp; MO'!J$19+$Q1314*'10k &amp; MO'!J$25+$R1314*'10k &amp; MO'!J$31</f>
        <v>881277.42170000006</v>
      </c>
      <c r="AB1314" s="349">
        <f>+$N1314*'10k &amp; MO'!K$7+$O1314*'10k &amp; MO'!K$13+$P1314*'10k &amp; MO'!K$19+$Q1314*'10k &amp; MO'!K$25+$R1314*'10k &amp; MO'!K$31</f>
        <v>458945.89229999995</v>
      </c>
      <c r="AC1314" s="349">
        <f>+$N1314*'10k &amp; MO'!L$7+$O1314*'10k &amp; MO'!L$13+$P1314*'10k &amp; MO'!L$19+$Q1314*'10k &amp; MO'!L$25+$R1314*'10k &amp; MO'!L$31</f>
        <v>677316.60279999999</v>
      </c>
      <c r="AD1314" s="350">
        <f>+S1314*'10k &amp; MO'!O$7</f>
        <v>381982.14600000001</v>
      </c>
      <c r="AF1314" s="192" t="str">
        <f t="shared" si="178"/>
        <v>9572018</v>
      </c>
      <c r="AG1314" s="192">
        <f>+IFERROR(VLOOKUP($AF1314,'Limited Loss'!$F$5:$P$124,AG$3,FALSE),0)</f>
        <v>0</v>
      </c>
      <c r="AH1314" s="193">
        <f>+IFERROR(VLOOKUP($AF1314,'Limited Loss'!$F$5:$P$124,AH$3,FALSE),0)</f>
        <v>0</v>
      </c>
      <c r="AI1314" s="193">
        <f>+IFERROR(VLOOKUP($AF1314,'Limited Loss'!$F$5:$P$124,AI$3,FALSE),0)</f>
        <v>0</v>
      </c>
      <c r="AJ1314" s="193">
        <f>+IFERROR(VLOOKUP($AF1314,'Limited Loss'!$F$5:$P$124,AJ$3,FALSE),0)</f>
        <v>0</v>
      </c>
      <c r="AK1314" s="100">
        <f>+IFERROR(VLOOKUP($AF1314,'Limited Loss'!$F$5:$P$124,AK$3,FALSE),0)</f>
        <v>0</v>
      </c>
      <c r="AL1314" s="193">
        <f>+IFERROR(VLOOKUP($AF1314,'Limited Loss'!$F$5:$P$124,AL$3,FALSE),0)</f>
        <v>0</v>
      </c>
      <c r="AM1314" s="193">
        <f>+IFERROR(VLOOKUP($AF1314,'Limited Loss'!$F$5:$P$124,AM$3,FALSE),0)</f>
        <v>0</v>
      </c>
      <c r="AN1314" s="193">
        <f>+IFERROR(VLOOKUP($AF1314,'Limited Loss'!$F$5:$P$124,AN$3,FALSE),0)</f>
        <v>0</v>
      </c>
      <c r="AO1314" s="193">
        <f>+IFERROR(VLOOKUP($AF1314,'Limited Loss'!$F$5:$P$124,AO$3,FALSE),0)</f>
        <v>0</v>
      </c>
      <c r="AP1314" s="100">
        <f>+IFERROR(VLOOKUP($AF1314,'Limited Loss'!$F$5:$P$124,AP$3,FALSE),0)</f>
        <v>0</v>
      </c>
      <c r="AQ1314" s="353"/>
      <c r="AR1314" s="331">
        <f t="shared" si="179"/>
        <v>957</v>
      </c>
      <c r="AS1314" s="332">
        <f t="shared" si="179"/>
        <v>2018</v>
      </c>
      <c r="AT1314" s="349">
        <f t="shared" si="185"/>
        <v>1889.5894000000001</v>
      </c>
      <c r="AU1314" s="349">
        <f t="shared" si="185"/>
        <v>62553.021800000002</v>
      </c>
      <c r="AV1314" s="349">
        <f t="shared" si="184"/>
        <v>1148383.2666</v>
      </c>
      <c r="AW1314" s="349">
        <f t="shared" si="184"/>
        <v>323947.63570000004</v>
      </c>
      <c r="AX1314" s="350">
        <f t="shared" si="184"/>
        <v>365465.21409999998</v>
      </c>
      <c r="AY1314" s="349">
        <f t="shared" si="184"/>
        <v>2360.5981999999999</v>
      </c>
      <c r="AZ1314" s="349">
        <f t="shared" si="184"/>
        <v>82106.239799999996</v>
      </c>
      <c r="BA1314" s="349">
        <f t="shared" si="184"/>
        <v>881277.42170000006</v>
      </c>
      <c r="BB1314" s="349">
        <f t="shared" si="184"/>
        <v>458945.89229999995</v>
      </c>
      <c r="BC1314" s="349">
        <f t="shared" si="184"/>
        <v>677316.60279999999</v>
      </c>
      <c r="BD1314" s="350">
        <f t="shared" si="184"/>
        <v>381982.14600000001</v>
      </c>
      <c r="BE1314" s="349">
        <f t="shared" si="181"/>
        <v>2178570.1375000002</v>
      </c>
      <c r="BF1314" s="375">
        <f t="shared" si="182"/>
        <v>1825675.3448999999</v>
      </c>
      <c r="BG1314" s="334">
        <f t="shared" si="183"/>
        <v>381982.14600000001</v>
      </c>
    </row>
    <row r="1315" spans="1:59" x14ac:dyDescent="0.2">
      <c r="A1315" s="326" t="str">
        <f t="shared" si="180"/>
        <v>9582014</v>
      </c>
      <c r="B1315">
        <v>958</v>
      </c>
      <c r="C1315" s="327">
        <v>2014</v>
      </c>
      <c r="D1315" s="353">
        <f>+IFERROR(VLOOKUP($A1315,Data_Loss!$A$2:$V$1180,6,FALSE),0)</f>
        <v>0</v>
      </c>
      <c r="E1315" s="353">
        <f>+IFERROR(VLOOKUP($A1315,Data_Loss!$A$2:$V$1180,7,FALSE),0)</f>
        <v>0</v>
      </c>
      <c r="F1315" s="353">
        <f>+IFERROR(VLOOKUP($A1315,Data_Loss!$A$2:$V$1180,8,FALSE),0)</f>
        <v>2</v>
      </c>
      <c r="G1315" s="353">
        <f>+IFERROR(VLOOKUP($A1315,Data_Loss!$A$2:$V$1180,9,FALSE),0)</f>
        <v>5</v>
      </c>
      <c r="H1315" s="353">
        <f>+IFERROR(VLOOKUP($A1315,Data_Loss!$A$2:$V$1180,10,FALSE),0)</f>
        <v>6</v>
      </c>
      <c r="I1315" s="353">
        <f>+IFERROR(VLOOKUP($A1315,Data_Loss!$A$2:$V$1300,12,FALSE),0)</f>
        <v>0</v>
      </c>
      <c r="J1315" s="353">
        <f>+IFERROR(VLOOKUP($A1315,Data_Loss!$A$2:$V$1300,13,FALSE),0)</f>
        <v>0</v>
      </c>
      <c r="K1315" s="353">
        <f>+IFERROR(VLOOKUP($A1315,Data_Loss!$A$2:$V$1300,14,FALSE),0)</f>
        <v>872208</v>
      </c>
      <c r="L1315" s="353">
        <f>+IFERROR(VLOOKUP($A1315,Data_Loss!$A$2:$V$1300,15,FALSE),0)</f>
        <v>88065</v>
      </c>
      <c r="M1315" s="353">
        <f>+IFERROR(VLOOKUP($A1315,Data_Loss!$A$2:$V$1300,16,FALSE),0)</f>
        <v>13100</v>
      </c>
      <c r="N1315" s="353">
        <f>+IFERROR(VLOOKUP($A1315,Data_Loss!$A$2:$V$1300,17,FALSE),0)</f>
        <v>0</v>
      </c>
      <c r="O1315" s="353">
        <f>+IFERROR(VLOOKUP($A1315,Data_Loss!$A$2:$V$1300,18,FALSE),0)</f>
        <v>0</v>
      </c>
      <c r="P1315" s="353">
        <f>+IFERROR(VLOOKUP($A1315,Data_Loss!$A$2:$V$1300,19,FALSE),0)</f>
        <v>1076661</v>
      </c>
      <c r="Q1315" s="353">
        <f>+IFERROR(VLOOKUP($A1315,Data_Loss!$A$2:$V$1300,20,FALSE),0)</f>
        <v>52692</v>
      </c>
      <c r="R1315" s="353">
        <f>+IFERROR(VLOOKUP($A1315,Data_Loss!$A$2:$V$1300,21,FALSE),0)</f>
        <v>6242</v>
      </c>
      <c r="S1315" s="353">
        <f>+IFERROR(VLOOKUP($A1315,Data_Loss!$A$2:$V$1300,22,FALSE),0)</f>
        <v>59733</v>
      </c>
      <c r="T1315" s="191">
        <f>+$I1315*'10k &amp; MO'!C$3+$J1315*'10k &amp; MO'!C$9+$K1315*'10k &amp; MO'!C$15+$L1315*'10k &amp; MO'!C$21+$M1315*'10k &amp; MO'!C$27</f>
        <v>0</v>
      </c>
      <c r="U1315" s="349">
        <f>+$I1315*'10k &amp; MO'!D$3+$J1315*'10k &amp; MO'!D$9+$K1315*'10k &amp; MO'!D$15+$L1315*'10k &amp; MO'!D$21+$M1315*'10k &amp; MO'!D$27</f>
        <v>0</v>
      </c>
      <c r="V1315" s="349">
        <f>+$I1315*'10k &amp; MO'!E$3+$J1315*'10k &amp; MO'!E$9+$K1315*'10k &amp; MO'!E$15+$L1315*'10k &amp; MO'!E$21+$M1315*'10k &amp; MO'!E$27</f>
        <v>1311800.8319999999</v>
      </c>
      <c r="W1315" s="349">
        <f>+$I1315*'10k &amp; MO'!F$3+$J1315*'10k &amp; MO'!F$9+$K1315*'10k &amp; MO'!F$15+$L1315*'10k &amp; MO'!F$21+$M1315*'10k &amp; MO'!F$27</f>
        <v>108231.88500000001</v>
      </c>
      <c r="X1315" s="349">
        <f>+$I1315*'10k &amp; MO'!G$3+$J1315*'10k &amp; MO'!G$9+$K1315*'10k &amp; MO'!G$15+$L1315*'10k &amp; MO'!G$21+$M1315*'10k &amp; MO'!G$27</f>
        <v>14829.199999999999</v>
      </c>
      <c r="Y1315" s="349">
        <f>+$N1315*'10k &amp; MO'!H$3+$O1315*'10k &amp; MO'!H$9+$P1315*'10k &amp; MO'!H$15+$Q1315*'10k &amp; MO'!H$21+$R1315*'10k &amp; MO'!H$27</f>
        <v>0</v>
      </c>
      <c r="Z1315" s="349">
        <f>+$N1315*'10k &amp; MO'!I$3+$O1315*'10k &amp; MO'!I$9+$P1315*'10k &amp; MO'!I$15+$Q1315*'10k &amp; MO'!I$21+$R1315*'10k &amp; MO'!I$27</f>
        <v>0</v>
      </c>
      <c r="AA1315" s="349">
        <f>+$N1315*'10k &amp; MO'!J$3+$O1315*'10k &amp; MO'!J$9+$P1315*'10k &amp; MO'!J$15+$Q1315*'10k &amp; MO'!J$21+$R1315*'10k &amp; MO'!J$27</f>
        <v>2251298.1510000001</v>
      </c>
      <c r="AB1315" s="349">
        <f>+$N1315*'10k &amp; MO'!K$3+$O1315*'10k &amp; MO'!K$9+$P1315*'10k &amp; MO'!K$15+$Q1315*'10k &amp; MO'!K$21+$R1315*'10k &amp; MO'!K$27</f>
        <v>73821.491999999998</v>
      </c>
      <c r="AC1315" s="349">
        <f>+$N1315*'10k &amp; MO'!L$3+$O1315*'10k &amp; MO'!L$9+$P1315*'10k &amp; MO'!L$15+$Q1315*'10k &amp; MO'!L$21+$R1315*'10k &amp; MO'!L$27</f>
        <v>9625.1640000000007</v>
      </c>
      <c r="AD1315" s="350">
        <f>+S1315*'10k &amp; MO'!O$3</f>
        <v>63974.042999999998</v>
      </c>
      <c r="AF1315" s="192" t="str">
        <f t="shared" si="178"/>
        <v>9582014</v>
      </c>
      <c r="AG1315" s="192">
        <f>+IFERROR(VLOOKUP($AF1315,'Limited Loss'!$F$5:$P$124,AG$3,FALSE),0)</f>
        <v>0</v>
      </c>
      <c r="AH1315" s="193">
        <f>+IFERROR(VLOOKUP($AF1315,'Limited Loss'!$F$5:$P$124,AH$3,FALSE),0)</f>
        <v>0</v>
      </c>
      <c r="AI1315" s="193">
        <f>+IFERROR(VLOOKUP($AF1315,'Limited Loss'!$F$5:$P$124,AI$3,FALSE),0)</f>
        <v>673575</v>
      </c>
      <c r="AJ1315" s="193">
        <f>+IFERROR(VLOOKUP($AF1315,'Limited Loss'!$F$5:$P$124,AJ$3,FALSE),0)</f>
        <v>0</v>
      </c>
      <c r="AK1315" s="100">
        <f>+IFERROR(VLOOKUP($AF1315,'Limited Loss'!$F$5:$P$124,AK$3,FALSE),0)</f>
        <v>0</v>
      </c>
      <c r="AL1315" s="193">
        <f>+IFERROR(VLOOKUP($AF1315,'Limited Loss'!$F$5:$P$124,AL$3,FALSE),0)</f>
        <v>0</v>
      </c>
      <c r="AM1315" s="193">
        <f>+IFERROR(VLOOKUP($AF1315,'Limited Loss'!$F$5:$P$124,AM$3,FALSE),0)</f>
        <v>0</v>
      </c>
      <c r="AN1315" s="193">
        <f>+IFERROR(VLOOKUP($AF1315,'Limited Loss'!$F$5:$P$124,AN$3,FALSE),0)</f>
        <v>1333545</v>
      </c>
      <c r="AO1315" s="193">
        <f>+IFERROR(VLOOKUP($AF1315,'Limited Loss'!$F$5:$P$124,AO$3,FALSE),0)</f>
        <v>0</v>
      </c>
      <c r="AP1315" s="100">
        <f>+IFERROR(VLOOKUP($AF1315,'Limited Loss'!$F$5:$P$124,AP$3,FALSE),0)</f>
        <v>0</v>
      </c>
      <c r="AQ1315" s="353"/>
      <c r="AR1315" s="331">
        <f t="shared" si="179"/>
        <v>958</v>
      </c>
      <c r="AS1315" s="332">
        <f t="shared" si="179"/>
        <v>2014</v>
      </c>
      <c r="AT1315" s="349">
        <f t="shared" si="185"/>
        <v>0</v>
      </c>
      <c r="AU1315" s="349">
        <f t="shared" si="185"/>
        <v>0</v>
      </c>
      <c r="AV1315" s="349">
        <f t="shared" si="184"/>
        <v>638225.83199999994</v>
      </c>
      <c r="AW1315" s="349">
        <f t="shared" si="184"/>
        <v>108231.88500000001</v>
      </c>
      <c r="AX1315" s="350">
        <f t="shared" si="184"/>
        <v>14829.199999999999</v>
      </c>
      <c r="AY1315" s="349">
        <f t="shared" si="184"/>
        <v>0</v>
      </c>
      <c r="AZ1315" s="349">
        <f t="shared" si="184"/>
        <v>0</v>
      </c>
      <c r="BA1315" s="349">
        <f t="shared" si="184"/>
        <v>917753.15100000007</v>
      </c>
      <c r="BB1315" s="349">
        <f t="shared" si="184"/>
        <v>73821.491999999998</v>
      </c>
      <c r="BC1315" s="349">
        <f t="shared" si="184"/>
        <v>9625.1640000000007</v>
      </c>
      <c r="BD1315" s="350">
        <f t="shared" si="184"/>
        <v>63974.042999999998</v>
      </c>
      <c r="BE1315" s="349">
        <f t="shared" si="181"/>
        <v>1555978.983</v>
      </c>
      <c r="BF1315" s="375">
        <f t="shared" si="182"/>
        <v>206507.74099999998</v>
      </c>
      <c r="BG1315" s="334">
        <f t="shared" si="183"/>
        <v>63974.042999999998</v>
      </c>
    </row>
    <row r="1316" spans="1:59" x14ac:dyDescent="0.2">
      <c r="A1316" s="326" t="str">
        <f t="shared" si="180"/>
        <v>9582015</v>
      </c>
      <c r="B1316">
        <v>958</v>
      </c>
      <c r="C1316" s="327">
        <v>2015</v>
      </c>
      <c r="D1316" s="353">
        <f>+IFERROR(VLOOKUP($A1316,Data_Loss!$A$2:$V$1180,6,FALSE),0)</f>
        <v>0</v>
      </c>
      <c r="E1316" s="353">
        <f>+IFERROR(VLOOKUP($A1316,Data_Loss!$A$2:$V$1180,7,FALSE),0)</f>
        <v>0</v>
      </c>
      <c r="F1316" s="353">
        <f>+IFERROR(VLOOKUP($A1316,Data_Loss!$A$2:$V$1180,8,FALSE),0)</f>
        <v>0</v>
      </c>
      <c r="G1316" s="353">
        <f>+IFERROR(VLOOKUP($A1316,Data_Loss!$A$2:$V$1180,9,FALSE),0)</f>
        <v>8</v>
      </c>
      <c r="H1316" s="353">
        <f>+IFERROR(VLOOKUP($A1316,Data_Loss!$A$2:$V$1180,10,FALSE),0)</f>
        <v>6</v>
      </c>
      <c r="I1316" s="353">
        <f>+IFERROR(VLOOKUP($A1316,Data_Loss!$A$2:$V$1300,12,FALSE),0)</f>
        <v>0</v>
      </c>
      <c r="J1316" s="353">
        <f>+IFERROR(VLOOKUP($A1316,Data_Loss!$A$2:$V$1300,13,FALSE),0)</f>
        <v>0</v>
      </c>
      <c r="K1316" s="353">
        <f>+IFERROR(VLOOKUP($A1316,Data_Loss!$A$2:$V$1300,14,FALSE),0)</f>
        <v>0</v>
      </c>
      <c r="L1316" s="353">
        <f>+IFERROR(VLOOKUP($A1316,Data_Loss!$A$2:$V$1300,15,FALSE),0)</f>
        <v>149748</v>
      </c>
      <c r="M1316" s="353">
        <f>+IFERROR(VLOOKUP($A1316,Data_Loss!$A$2:$V$1300,16,FALSE),0)</f>
        <v>16533</v>
      </c>
      <c r="N1316" s="353">
        <f>+IFERROR(VLOOKUP($A1316,Data_Loss!$A$2:$V$1300,17,FALSE),0)</f>
        <v>0</v>
      </c>
      <c r="O1316" s="353">
        <f>+IFERROR(VLOOKUP($A1316,Data_Loss!$A$2:$V$1300,18,FALSE),0)</f>
        <v>0</v>
      </c>
      <c r="P1316" s="353">
        <f>+IFERROR(VLOOKUP($A1316,Data_Loss!$A$2:$V$1300,19,FALSE),0)</f>
        <v>0</v>
      </c>
      <c r="Q1316" s="353">
        <f>+IFERROR(VLOOKUP($A1316,Data_Loss!$A$2:$V$1300,20,FALSE),0)</f>
        <v>101347</v>
      </c>
      <c r="R1316" s="353">
        <f>+IFERROR(VLOOKUP($A1316,Data_Loss!$A$2:$V$1300,21,FALSE),0)</f>
        <v>34367</v>
      </c>
      <c r="S1316" s="353">
        <f>+IFERROR(VLOOKUP($A1316,Data_Loss!$A$2:$V$1300,22,FALSE),0)</f>
        <v>78052</v>
      </c>
      <c r="T1316" s="191">
        <f>+$I1316*'10k &amp; MO'!C$4+$J1316*'10k &amp; MO'!C$10+$K1316*'10k &amp; MO'!C$16+$L1316*'10k &amp; MO'!C$22+$M1316*'10k &amp; MO'!C$28</f>
        <v>0</v>
      </c>
      <c r="U1316" s="349">
        <f>+$I1316*'10k &amp; MO'!D$4+$J1316*'10k &amp; MO'!D$10+$K1316*'10k &amp; MO'!D$16+$L1316*'10k &amp; MO'!D$22+$M1316*'10k &amp; MO'!D$28</f>
        <v>0</v>
      </c>
      <c r="V1316" s="349">
        <f>+$I1316*'10k &amp; MO'!E$4+$J1316*'10k &amp; MO'!E$10+$K1316*'10k &amp; MO'!E$16+$L1316*'10k &amp; MO'!E$22+$M1316*'10k &amp; MO'!E$28</f>
        <v>22516.736999999997</v>
      </c>
      <c r="W1316" s="349">
        <f>+$I1316*'10k &amp; MO'!F$4+$J1316*'10k &amp; MO'!F$10+$K1316*'10k &amp; MO'!F$16+$L1316*'10k &amp; MO'!F$22+$M1316*'10k &amp; MO'!F$28</f>
        <v>164693.96969999999</v>
      </c>
      <c r="X1316" s="349">
        <f>+$I1316*'10k &amp; MO'!G$4+$J1316*'10k &amp; MO'!G$10+$K1316*'10k &amp; MO'!G$16+$L1316*'10k &amp; MO'!G$22+$M1316*'10k &amp; MO'!G$28</f>
        <v>20341.830000000002</v>
      </c>
      <c r="Y1316" s="349">
        <f>+$N1316*'10k &amp; MO'!H$4+$O1316*'10k &amp; MO'!H$10+$P1316*'10k &amp; MO'!H$16+$Q1316*'10k &amp; MO'!H$22+$R1316*'10k &amp; MO'!H$28</f>
        <v>0</v>
      </c>
      <c r="Z1316" s="349">
        <f>+$N1316*'10k &amp; MO'!I$4+$O1316*'10k &amp; MO'!I$10+$P1316*'10k &amp; MO'!I$16+$Q1316*'10k &amp; MO'!I$22+$R1316*'10k &amp; MO'!I$28</f>
        <v>0</v>
      </c>
      <c r="AA1316" s="349">
        <f>+$N1316*'10k &amp; MO'!J$4+$O1316*'10k &amp; MO'!J$10+$P1316*'10k &amp; MO'!J$16+$Q1316*'10k &amp; MO'!J$22+$R1316*'10k &amp; MO'!J$28</f>
        <v>19981.846599999997</v>
      </c>
      <c r="AB1316" s="349">
        <f>+$N1316*'10k &amp; MO'!K$4+$O1316*'10k &amp; MO'!K$10+$P1316*'10k &amp; MO'!K$16+$Q1316*'10k &amp; MO'!K$22+$R1316*'10k &amp; MO'!K$28</f>
        <v>157701.55050000001</v>
      </c>
      <c r="AC1316" s="349">
        <f>+$N1316*'10k &amp; MO'!L$4+$O1316*'10k &amp; MO'!L$10+$P1316*'10k &amp; MO'!L$16+$Q1316*'10k &amp; MO'!L$22+$R1316*'10k &amp; MO'!L$28</f>
        <v>52811.790300000001</v>
      </c>
      <c r="AD1316" s="350">
        <f>+S1316*'10k &amp; MO'!O$4</f>
        <v>94599.02399999999</v>
      </c>
      <c r="AF1316" s="192" t="str">
        <f t="shared" si="178"/>
        <v>9582015</v>
      </c>
      <c r="AG1316" s="192">
        <f>+IFERROR(VLOOKUP($AF1316,'Limited Loss'!$F$5:$P$124,AG$3,FALSE),0)</f>
        <v>0</v>
      </c>
      <c r="AH1316" s="193">
        <f>+IFERROR(VLOOKUP($AF1316,'Limited Loss'!$F$5:$P$124,AH$3,FALSE),0)</f>
        <v>0</v>
      </c>
      <c r="AI1316" s="193">
        <f>+IFERROR(VLOOKUP($AF1316,'Limited Loss'!$F$5:$P$124,AI$3,FALSE),0)</f>
        <v>0</v>
      </c>
      <c r="AJ1316" s="193">
        <f>+IFERROR(VLOOKUP($AF1316,'Limited Loss'!$F$5:$P$124,AJ$3,FALSE),0)</f>
        <v>0</v>
      </c>
      <c r="AK1316" s="100">
        <f>+IFERROR(VLOOKUP($AF1316,'Limited Loss'!$F$5:$P$124,AK$3,FALSE),0)</f>
        <v>0</v>
      </c>
      <c r="AL1316" s="193">
        <f>+IFERROR(VLOOKUP($AF1316,'Limited Loss'!$F$5:$P$124,AL$3,FALSE),0)</f>
        <v>0</v>
      </c>
      <c r="AM1316" s="193">
        <f>+IFERROR(VLOOKUP($AF1316,'Limited Loss'!$F$5:$P$124,AM$3,FALSE),0)</f>
        <v>0</v>
      </c>
      <c r="AN1316" s="193">
        <f>+IFERROR(VLOOKUP($AF1316,'Limited Loss'!$F$5:$P$124,AN$3,FALSE),0)</f>
        <v>0</v>
      </c>
      <c r="AO1316" s="193">
        <f>+IFERROR(VLOOKUP($AF1316,'Limited Loss'!$F$5:$P$124,AO$3,FALSE),0)</f>
        <v>0</v>
      </c>
      <c r="AP1316" s="100">
        <f>+IFERROR(VLOOKUP($AF1316,'Limited Loss'!$F$5:$P$124,AP$3,FALSE),0)</f>
        <v>0</v>
      </c>
      <c r="AQ1316" s="353"/>
      <c r="AR1316" s="331">
        <f t="shared" si="179"/>
        <v>958</v>
      </c>
      <c r="AS1316" s="332">
        <f t="shared" si="179"/>
        <v>2015</v>
      </c>
      <c r="AT1316" s="349">
        <f t="shared" si="185"/>
        <v>0</v>
      </c>
      <c r="AU1316" s="349">
        <f t="shared" si="185"/>
        <v>0</v>
      </c>
      <c r="AV1316" s="349">
        <f t="shared" si="184"/>
        <v>22516.736999999997</v>
      </c>
      <c r="AW1316" s="349">
        <f t="shared" si="184"/>
        <v>164693.96969999999</v>
      </c>
      <c r="AX1316" s="350">
        <f t="shared" si="184"/>
        <v>20341.830000000002</v>
      </c>
      <c r="AY1316" s="349">
        <f t="shared" si="184"/>
        <v>0</v>
      </c>
      <c r="AZ1316" s="349">
        <f t="shared" si="184"/>
        <v>0</v>
      </c>
      <c r="BA1316" s="349">
        <f t="shared" si="184"/>
        <v>19981.846599999997</v>
      </c>
      <c r="BB1316" s="349">
        <f t="shared" si="184"/>
        <v>157701.55050000001</v>
      </c>
      <c r="BC1316" s="349">
        <f t="shared" si="184"/>
        <v>52811.790300000001</v>
      </c>
      <c r="BD1316" s="350">
        <f t="shared" si="184"/>
        <v>94599.02399999999</v>
      </c>
      <c r="BE1316" s="349">
        <f t="shared" si="181"/>
        <v>42498.583599999998</v>
      </c>
      <c r="BF1316" s="375">
        <f t="shared" si="182"/>
        <v>395549.14049999998</v>
      </c>
      <c r="BG1316" s="334">
        <f t="shared" si="183"/>
        <v>94599.02399999999</v>
      </c>
    </row>
    <row r="1317" spans="1:59" x14ac:dyDescent="0.2">
      <c r="A1317" s="326" t="str">
        <f t="shared" si="180"/>
        <v>9582016</v>
      </c>
      <c r="B1317">
        <v>958</v>
      </c>
      <c r="C1317" s="327">
        <v>2016</v>
      </c>
      <c r="D1317" s="353">
        <f>+IFERROR(VLOOKUP($A1317,Data_Loss!$A$2:$V$1180,6,FALSE),0)</f>
        <v>0</v>
      </c>
      <c r="E1317" s="353">
        <f>+IFERROR(VLOOKUP($A1317,Data_Loss!$A$2:$V$1180,7,FALSE),0)</f>
        <v>0</v>
      </c>
      <c r="F1317" s="353">
        <f>+IFERROR(VLOOKUP($A1317,Data_Loss!$A$2:$V$1180,8,FALSE),0)</f>
        <v>3</v>
      </c>
      <c r="G1317" s="353">
        <f>+IFERROR(VLOOKUP($A1317,Data_Loss!$A$2:$V$1180,9,FALSE),0)</f>
        <v>5</v>
      </c>
      <c r="H1317" s="353">
        <f>+IFERROR(VLOOKUP($A1317,Data_Loss!$A$2:$V$1180,10,FALSE),0)</f>
        <v>3</v>
      </c>
      <c r="I1317" s="353">
        <f>+IFERROR(VLOOKUP($A1317,Data_Loss!$A$2:$V$1300,12,FALSE),0)</f>
        <v>0</v>
      </c>
      <c r="J1317" s="353">
        <f>+IFERROR(VLOOKUP($A1317,Data_Loss!$A$2:$V$1300,13,FALSE),0)</f>
        <v>0</v>
      </c>
      <c r="K1317" s="353">
        <f>+IFERROR(VLOOKUP($A1317,Data_Loss!$A$2:$V$1300,14,FALSE),0)</f>
        <v>294744</v>
      </c>
      <c r="L1317" s="353">
        <f>+IFERROR(VLOOKUP($A1317,Data_Loss!$A$2:$V$1300,15,FALSE),0)</f>
        <v>36562</v>
      </c>
      <c r="M1317" s="353">
        <f>+IFERROR(VLOOKUP($A1317,Data_Loss!$A$2:$V$1300,16,FALSE),0)</f>
        <v>11006</v>
      </c>
      <c r="N1317" s="353">
        <f>+IFERROR(VLOOKUP($A1317,Data_Loss!$A$2:$V$1300,17,FALSE),0)</f>
        <v>0</v>
      </c>
      <c r="O1317" s="353">
        <f>+IFERROR(VLOOKUP($A1317,Data_Loss!$A$2:$V$1300,18,FALSE),0)</f>
        <v>0</v>
      </c>
      <c r="P1317" s="353">
        <f>+IFERROR(VLOOKUP($A1317,Data_Loss!$A$2:$V$1300,19,FALSE),0)</f>
        <v>108676</v>
      </c>
      <c r="Q1317" s="353">
        <f>+IFERROR(VLOOKUP($A1317,Data_Loss!$A$2:$V$1300,20,FALSE),0)</f>
        <v>68264</v>
      </c>
      <c r="R1317" s="353">
        <f>+IFERROR(VLOOKUP($A1317,Data_Loss!$A$2:$V$1300,21,FALSE),0)</f>
        <v>35263</v>
      </c>
      <c r="S1317" s="353">
        <f>+IFERROR(VLOOKUP($A1317,Data_Loss!$A$2:$V$1300,22,FALSE),0)</f>
        <v>75139</v>
      </c>
      <c r="T1317" s="191">
        <f>+$I1317*'10k &amp; MO'!C$5+$J1317*'10k &amp; MO'!C$11+$K1317*'10k &amp; MO'!C$17+$L1317*'10k &amp; MO'!C$23+$M1317*'10k &amp; MO'!C$29</f>
        <v>0</v>
      </c>
      <c r="U1317" s="349">
        <f>+$I1317*'10k &amp; MO'!D$5+$J1317*'10k &amp; MO'!D$11+$K1317*'10k &amp; MO'!D$17+$L1317*'10k &amp; MO'!D$23+$M1317*'10k &amp; MO'!D$29</f>
        <v>1738.9895999999999</v>
      </c>
      <c r="V1317" s="349">
        <f>+$I1317*'10k &amp; MO'!E$5+$J1317*'10k &amp; MO'!E$11+$K1317*'10k &amp; MO'!E$17+$L1317*'10k &amp; MO'!E$23+$M1317*'10k &amp; MO'!E$29</f>
        <v>473899.26879999996</v>
      </c>
      <c r="W1317" s="349">
        <f>+$I1317*'10k &amp; MO'!F$5+$J1317*'10k &amp; MO'!F$11+$K1317*'10k &amp; MO'!F$17+$L1317*'10k &amp; MO'!F$23+$M1317*'10k &amp; MO'!F$29</f>
        <v>49091.116999999998</v>
      </c>
      <c r="X1317" s="349">
        <f>+$I1317*'10k &amp; MO'!G$5+$J1317*'10k &amp; MO'!G$11+$K1317*'10k &amp; MO'!G$17+$L1317*'10k &amp; MO'!G$23+$M1317*'10k &amp; MO'!G$29</f>
        <v>15696.0458</v>
      </c>
      <c r="Y1317" s="349">
        <f>+$N1317*'10k &amp; MO'!H$5+$O1317*'10k &amp; MO'!H$11+$P1317*'10k &amp; MO'!H$17+$Q1317*'10k &amp; MO'!H$23+$R1317*'10k &amp; MO'!H$29</f>
        <v>0</v>
      </c>
      <c r="Z1317" s="349">
        <f>+$N1317*'10k &amp; MO'!I$5+$O1317*'10k &amp; MO'!I$11+$P1317*'10k &amp; MO'!I$17+$Q1317*'10k &amp; MO'!I$23+$R1317*'10k &amp; MO'!I$29</f>
        <v>358.63080000000002</v>
      </c>
      <c r="AA1317" s="349">
        <f>+$N1317*'10k &amp; MO'!J$5+$O1317*'10k &amp; MO'!J$11+$P1317*'10k &amp; MO'!J$17+$Q1317*'10k &amp; MO'!J$23+$R1317*'10k &amp; MO'!J$29</f>
        <v>234040.3089</v>
      </c>
      <c r="AB1317" s="349">
        <f>+$N1317*'10k &amp; MO'!K$5+$O1317*'10k &amp; MO'!K$11+$P1317*'10k &amp; MO'!K$17+$Q1317*'10k &amp; MO'!K$23+$R1317*'10k &amp; MO'!K$29</f>
        <v>120760.6379</v>
      </c>
      <c r="AC1317" s="349">
        <f>+$N1317*'10k &amp; MO'!L$5+$O1317*'10k &amp; MO'!L$11+$P1317*'10k &amp; MO'!L$17+$Q1317*'10k &amp; MO'!L$23+$R1317*'10k &amp; MO'!L$29</f>
        <v>58598.585600000006</v>
      </c>
      <c r="AD1317" s="350">
        <f>+S1317*'10k &amp; MO'!O$5</f>
        <v>101287.372</v>
      </c>
      <c r="AF1317" s="192" t="str">
        <f t="shared" si="178"/>
        <v>9582016</v>
      </c>
      <c r="AG1317" s="192">
        <f>+IFERROR(VLOOKUP($AF1317,'Limited Loss'!$F$5:$P$124,AG$3,FALSE),0)</f>
        <v>0</v>
      </c>
      <c r="AH1317" s="193">
        <f>+IFERROR(VLOOKUP($AF1317,'Limited Loss'!$F$5:$P$124,AH$3,FALSE),0)</f>
        <v>0</v>
      </c>
      <c r="AI1317" s="193">
        <f>+IFERROR(VLOOKUP($AF1317,'Limited Loss'!$F$5:$P$124,AI$3,FALSE),0)</f>
        <v>0</v>
      </c>
      <c r="AJ1317" s="193">
        <f>+IFERROR(VLOOKUP($AF1317,'Limited Loss'!$F$5:$P$124,AJ$3,FALSE),0)</f>
        <v>0</v>
      </c>
      <c r="AK1317" s="100">
        <f>+IFERROR(VLOOKUP($AF1317,'Limited Loss'!$F$5:$P$124,AK$3,FALSE),0)</f>
        <v>0</v>
      </c>
      <c r="AL1317" s="193">
        <f>+IFERROR(VLOOKUP($AF1317,'Limited Loss'!$F$5:$P$124,AL$3,FALSE),0)</f>
        <v>0</v>
      </c>
      <c r="AM1317" s="193">
        <f>+IFERROR(VLOOKUP($AF1317,'Limited Loss'!$F$5:$P$124,AM$3,FALSE),0)</f>
        <v>0</v>
      </c>
      <c r="AN1317" s="193">
        <f>+IFERROR(VLOOKUP($AF1317,'Limited Loss'!$F$5:$P$124,AN$3,FALSE),0)</f>
        <v>0</v>
      </c>
      <c r="AO1317" s="193">
        <f>+IFERROR(VLOOKUP($AF1317,'Limited Loss'!$F$5:$P$124,AO$3,FALSE),0)</f>
        <v>0</v>
      </c>
      <c r="AP1317" s="100">
        <f>+IFERROR(VLOOKUP($AF1317,'Limited Loss'!$F$5:$P$124,AP$3,FALSE),0)</f>
        <v>0</v>
      </c>
      <c r="AQ1317" s="353"/>
      <c r="AR1317" s="331">
        <f t="shared" si="179"/>
        <v>958</v>
      </c>
      <c r="AS1317" s="332">
        <f t="shared" si="179"/>
        <v>2016</v>
      </c>
      <c r="AT1317" s="349">
        <f t="shared" si="185"/>
        <v>0</v>
      </c>
      <c r="AU1317" s="349">
        <f t="shared" si="185"/>
        <v>1738.9895999999999</v>
      </c>
      <c r="AV1317" s="349">
        <f t="shared" si="184"/>
        <v>473899.26879999996</v>
      </c>
      <c r="AW1317" s="349">
        <f t="shared" si="184"/>
        <v>49091.116999999998</v>
      </c>
      <c r="AX1317" s="350">
        <f t="shared" si="184"/>
        <v>15696.0458</v>
      </c>
      <c r="AY1317" s="349">
        <f t="shared" si="184"/>
        <v>0</v>
      </c>
      <c r="AZ1317" s="349">
        <f t="shared" si="184"/>
        <v>358.63080000000002</v>
      </c>
      <c r="BA1317" s="349">
        <f t="shared" si="184"/>
        <v>234040.3089</v>
      </c>
      <c r="BB1317" s="349">
        <f t="shared" si="184"/>
        <v>120760.6379</v>
      </c>
      <c r="BC1317" s="349">
        <f t="shared" si="184"/>
        <v>58598.585600000006</v>
      </c>
      <c r="BD1317" s="350">
        <f t="shared" si="184"/>
        <v>101287.372</v>
      </c>
      <c r="BE1317" s="349">
        <f t="shared" si="181"/>
        <v>710037.19809999992</v>
      </c>
      <c r="BF1317" s="375">
        <f t="shared" si="182"/>
        <v>244146.38630000001</v>
      </c>
      <c r="BG1317" s="334">
        <f t="shared" si="183"/>
        <v>101287.372</v>
      </c>
    </row>
    <row r="1318" spans="1:59" x14ac:dyDescent="0.2">
      <c r="A1318" s="326" t="str">
        <f t="shared" si="180"/>
        <v>9582017</v>
      </c>
      <c r="B1318">
        <v>958</v>
      </c>
      <c r="C1318" s="327">
        <v>2017</v>
      </c>
      <c r="D1318" s="353">
        <f>+IFERROR(VLOOKUP($A1318,Data_Loss!$A$2:$V$1180,6,FALSE),0)</f>
        <v>0</v>
      </c>
      <c r="E1318" s="353">
        <f>+IFERROR(VLOOKUP($A1318,Data_Loss!$A$2:$V$1180,7,FALSE),0)</f>
        <v>0</v>
      </c>
      <c r="F1318" s="353">
        <f>+IFERROR(VLOOKUP($A1318,Data_Loss!$A$2:$V$1180,8,FALSE),0)</f>
        <v>0</v>
      </c>
      <c r="G1318" s="353">
        <f>+IFERROR(VLOOKUP($A1318,Data_Loss!$A$2:$V$1180,9,FALSE),0)</f>
        <v>4</v>
      </c>
      <c r="H1318" s="353">
        <f>+IFERROR(VLOOKUP($A1318,Data_Loss!$A$2:$V$1180,10,FALSE),0)</f>
        <v>6</v>
      </c>
      <c r="I1318" s="353">
        <f>+IFERROR(VLOOKUP($A1318,Data_Loss!$A$2:$V$1300,12,FALSE),0)</f>
        <v>0</v>
      </c>
      <c r="J1318" s="353">
        <f>+IFERROR(VLOOKUP($A1318,Data_Loss!$A$2:$V$1300,13,FALSE),0)</f>
        <v>0</v>
      </c>
      <c r="K1318" s="353">
        <f>+IFERROR(VLOOKUP($A1318,Data_Loss!$A$2:$V$1300,14,FALSE),0)</f>
        <v>0</v>
      </c>
      <c r="L1318" s="353">
        <f>+IFERROR(VLOOKUP($A1318,Data_Loss!$A$2:$V$1300,15,FALSE),0)</f>
        <v>14149</v>
      </c>
      <c r="M1318" s="353">
        <f>+IFERROR(VLOOKUP($A1318,Data_Loss!$A$2:$V$1300,16,FALSE),0)</f>
        <v>9307</v>
      </c>
      <c r="N1318" s="353">
        <f>+IFERROR(VLOOKUP($A1318,Data_Loss!$A$2:$V$1300,17,FALSE),0)</f>
        <v>0</v>
      </c>
      <c r="O1318" s="353">
        <f>+IFERROR(VLOOKUP($A1318,Data_Loss!$A$2:$V$1300,18,FALSE),0)</f>
        <v>0</v>
      </c>
      <c r="P1318" s="353">
        <f>+IFERROR(VLOOKUP($A1318,Data_Loss!$A$2:$V$1300,19,FALSE),0)</f>
        <v>0</v>
      </c>
      <c r="Q1318" s="353">
        <f>+IFERROR(VLOOKUP($A1318,Data_Loss!$A$2:$V$1300,20,FALSE),0)</f>
        <v>13449</v>
      </c>
      <c r="R1318" s="353">
        <f>+IFERROR(VLOOKUP($A1318,Data_Loss!$A$2:$V$1300,21,FALSE),0)</f>
        <v>6674</v>
      </c>
      <c r="S1318" s="353">
        <f>+IFERROR(VLOOKUP($A1318,Data_Loss!$A$2:$V$1300,22,FALSE),0)</f>
        <v>64763</v>
      </c>
      <c r="T1318" s="191">
        <f>+$I1318*'10k &amp; MO'!C$6+$J1318*'10k &amp; MO'!C$12+$K1318*'10k &amp; MO'!C$18+$L1318*'10k &amp; MO'!C$24+$M1318*'10k &amp; MO'!C$30</f>
        <v>0</v>
      </c>
      <c r="U1318" s="349">
        <f>+$I1318*'10k &amp; MO'!D$6+$J1318*'10k &amp; MO'!D$12+$K1318*'10k &amp; MO'!D$18+$L1318*'10k &amp; MO'!D$24+$M1318*'10k &amp; MO'!D$30</f>
        <v>38.089199999999998</v>
      </c>
      <c r="V1318" s="349">
        <f>+$I1318*'10k &amp; MO'!E$6+$J1318*'10k &amp; MO'!E$12+$K1318*'10k &amp; MO'!E$18+$L1318*'10k &amp; MO'!E$24+$M1318*'10k &amp; MO'!E$30</f>
        <v>16114.311600000001</v>
      </c>
      <c r="W1318" s="349">
        <f>+$I1318*'10k &amp; MO'!F$6+$J1318*'10k &amp; MO'!F$12+$K1318*'10k &amp; MO'!F$18+$L1318*'10k &amp; MO'!F$24+$M1318*'10k &amp; MO'!F$30</f>
        <v>14363.6803</v>
      </c>
      <c r="X1318" s="349">
        <f>+$I1318*'10k &amp; MO'!G$6+$J1318*'10k &amp; MO'!G$12+$K1318*'10k &amp; MO'!G$18+$L1318*'10k &amp; MO'!G$24+$M1318*'10k &amp; MO'!G$30</f>
        <v>11237.561900000001</v>
      </c>
      <c r="Y1318" s="349">
        <f>+$N1318*'10k &amp; MO'!H$6+$O1318*'10k &amp; MO'!H$12+$P1318*'10k &amp; MO'!H$18+$Q1318*'10k &amp; MO'!H$24+$R1318*'10k &amp; MO'!H$30</f>
        <v>0</v>
      </c>
      <c r="Z1318" s="349">
        <f>+$N1318*'10k &amp; MO'!I$6+$O1318*'10k &amp; MO'!I$12+$P1318*'10k &amp; MO'!I$18+$Q1318*'10k &amp; MO'!I$24+$R1318*'10k &amp; MO'!I$30</f>
        <v>11.416500000000001</v>
      </c>
      <c r="AA1318" s="349">
        <f>+$N1318*'10k &amp; MO'!J$6+$O1318*'10k &amp; MO'!J$12+$P1318*'10k &amp; MO'!J$18+$Q1318*'10k &amp; MO'!J$24+$R1318*'10k &amp; MO'!J$30</f>
        <v>16630.602899999998</v>
      </c>
      <c r="AB1318" s="349">
        <f>+$N1318*'10k &amp; MO'!K$6+$O1318*'10k &amp; MO'!K$12+$P1318*'10k &amp; MO'!K$18+$Q1318*'10k &amp; MO'!K$24+$R1318*'10k &amp; MO'!K$30</f>
        <v>18336.732900000003</v>
      </c>
      <c r="AC1318" s="349">
        <f>+$N1318*'10k &amp; MO'!L$6+$O1318*'10k &amp; MO'!L$12+$P1318*'10k &amp; MO'!L$18+$Q1318*'10k &amp; MO'!L$24+$R1318*'10k &amp; MO'!L$30</f>
        <v>11207.706099999999</v>
      </c>
      <c r="AD1318" s="350">
        <f>+S1318*'10k &amp; MO'!O$6</f>
        <v>87170.998000000007</v>
      </c>
      <c r="AF1318" s="192" t="str">
        <f t="shared" si="178"/>
        <v>9582017</v>
      </c>
      <c r="AG1318" s="192">
        <f>+IFERROR(VLOOKUP($AF1318,'Limited Loss'!$F$5:$P$124,AG$3,FALSE),0)</f>
        <v>0</v>
      </c>
      <c r="AH1318" s="193">
        <f>+IFERROR(VLOOKUP($AF1318,'Limited Loss'!$F$5:$P$124,AH$3,FALSE),0)</f>
        <v>0</v>
      </c>
      <c r="AI1318" s="193">
        <f>+IFERROR(VLOOKUP($AF1318,'Limited Loss'!$F$5:$P$124,AI$3,FALSE),0)</f>
        <v>0</v>
      </c>
      <c r="AJ1318" s="193">
        <f>+IFERROR(VLOOKUP($AF1318,'Limited Loss'!$F$5:$P$124,AJ$3,FALSE),0)</f>
        <v>0</v>
      </c>
      <c r="AK1318" s="100">
        <f>+IFERROR(VLOOKUP($AF1318,'Limited Loss'!$F$5:$P$124,AK$3,FALSE),0)</f>
        <v>0</v>
      </c>
      <c r="AL1318" s="193">
        <f>+IFERROR(VLOOKUP($AF1318,'Limited Loss'!$F$5:$P$124,AL$3,FALSE),0)</f>
        <v>0</v>
      </c>
      <c r="AM1318" s="193">
        <f>+IFERROR(VLOOKUP($AF1318,'Limited Loss'!$F$5:$P$124,AM$3,FALSE),0)</f>
        <v>0</v>
      </c>
      <c r="AN1318" s="193">
        <f>+IFERROR(VLOOKUP($AF1318,'Limited Loss'!$F$5:$P$124,AN$3,FALSE),0)</f>
        <v>0</v>
      </c>
      <c r="AO1318" s="193">
        <f>+IFERROR(VLOOKUP($AF1318,'Limited Loss'!$F$5:$P$124,AO$3,FALSE),0)</f>
        <v>0</v>
      </c>
      <c r="AP1318" s="100">
        <f>+IFERROR(VLOOKUP($AF1318,'Limited Loss'!$F$5:$P$124,AP$3,FALSE),0)</f>
        <v>0</v>
      </c>
      <c r="AQ1318" s="353"/>
      <c r="AR1318" s="331">
        <f t="shared" si="179"/>
        <v>958</v>
      </c>
      <c r="AS1318" s="332">
        <f t="shared" si="179"/>
        <v>2017</v>
      </c>
      <c r="AT1318" s="349">
        <f t="shared" si="185"/>
        <v>0</v>
      </c>
      <c r="AU1318" s="349">
        <f t="shared" si="185"/>
        <v>38.089199999999998</v>
      </c>
      <c r="AV1318" s="349">
        <f t="shared" si="184"/>
        <v>16114.311600000001</v>
      </c>
      <c r="AW1318" s="349">
        <f t="shared" si="184"/>
        <v>14363.6803</v>
      </c>
      <c r="AX1318" s="350">
        <f t="shared" si="184"/>
        <v>11237.561900000001</v>
      </c>
      <c r="AY1318" s="349">
        <f t="shared" ref="AY1318:BD1360" si="186">+Y1318-AL1318</f>
        <v>0</v>
      </c>
      <c r="AZ1318" s="349">
        <f t="shared" si="186"/>
        <v>11.416500000000001</v>
      </c>
      <c r="BA1318" s="349">
        <f t="shared" si="186"/>
        <v>16630.602899999998</v>
      </c>
      <c r="BB1318" s="349">
        <f t="shared" si="186"/>
        <v>18336.732900000003</v>
      </c>
      <c r="BC1318" s="349">
        <f t="shared" si="186"/>
        <v>11207.706099999999</v>
      </c>
      <c r="BD1318" s="350">
        <f t="shared" si="186"/>
        <v>87170.998000000007</v>
      </c>
      <c r="BE1318" s="349">
        <f t="shared" si="181"/>
        <v>32794.4202</v>
      </c>
      <c r="BF1318" s="375">
        <f t="shared" si="182"/>
        <v>55145.681200000006</v>
      </c>
      <c r="BG1318" s="334">
        <f t="shared" si="183"/>
        <v>87170.998000000007</v>
      </c>
    </row>
    <row r="1319" spans="1:59" x14ac:dyDescent="0.2">
      <c r="A1319" s="326" t="str">
        <f t="shared" si="180"/>
        <v>9582018</v>
      </c>
      <c r="B1319">
        <v>958</v>
      </c>
      <c r="C1319" s="327">
        <v>2018</v>
      </c>
      <c r="D1319" s="353">
        <f>+IFERROR(VLOOKUP($A1319,Data_Loss!$A$2:$V$1180,6,FALSE),0)</f>
        <v>0</v>
      </c>
      <c r="E1319" s="353">
        <f>+IFERROR(VLOOKUP($A1319,Data_Loss!$A$2:$V$1180,7,FALSE),0)</f>
        <v>0</v>
      </c>
      <c r="F1319" s="353">
        <f>+IFERROR(VLOOKUP($A1319,Data_Loss!$A$2:$V$1180,8,FALSE),0)</f>
        <v>0</v>
      </c>
      <c r="G1319" s="353">
        <f>+IFERROR(VLOOKUP($A1319,Data_Loss!$A$2:$V$1180,9,FALSE),0)</f>
        <v>2</v>
      </c>
      <c r="H1319" s="353">
        <f>+IFERROR(VLOOKUP($A1319,Data_Loss!$A$2:$V$1180,10,FALSE),0)</f>
        <v>16</v>
      </c>
      <c r="I1319" s="353">
        <f>+IFERROR(VLOOKUP($A1319,Data_Loss!$A$2:$V$1300,12,FALSE),0)</f>
        <v>0</v>
      </c>
      <c r="J1319" s="353">
        <f>+IFERROR(VLOOKUP($A1319,Data_Loss!$A$2:$V$1300,13,FALSE),0)</f>
        <v>0</v>
      </c>
      <c r="K1319" s="353">
        <f>+IFERROR(VLOOKUP($A1319,Data_Loss!$A$2:$V$1300,14,FALSE),0)</f>
        <v>0</v>
      </c>
      <c r="L1319" s="353">
        <f>+IFERROR(VLOOKUP($A1319,Data_Loss!$A$2:$V$1300,15,FALSE),0)</f>
        <v>53225</v>
      </c>
      <c r="M1319" s="353">
        <f>+IFERROR(VLOOKUP($A1319,Data_Loss!$A$2:$V$1300,16,FALSE),0)</f>
        <v>100432</v>
      </c>
      <c r="N1319" s="353">
        <f>+IFERROR(VLOOKUP($A1319,Data_Loss!$A$2:$V$1300,17,FALSE),0)</f>
        <v>0</v>
      </c>
      <c r="O1319" s="353">
        <f>+IFERROR(VLOOKUP($A1319,Data_Loss!$A$2:$V$1300,18,FALSE),0)</f>
        <v>0</v>
      </c>
      <c r="P1319" s="353">
        <f>+IFERROR(VLOOKUP($A1319,Data_Loss!$A$2:$V$1300,19,FALSE),0)</f>
        <v>0</v>
      </c>
      <c r="Q1319" s="353">
        <f>+IFERROR(VLOOKUP($A1319,Data_Loss!$A$2:$V$1300,20,FALSE),0)</f>
        <v>10195</v>
      </c>
      <c r="R1319" s="353">
        <f>+IFERROR(VLOOKUP($A1319,Data_Loss!$A$2:$V$1300,21,FALSE),0)</f>
        <v>232700</v>
      </c>
      <c r="S1319" s="353">
        <f>+IFERROR(VLOOKUP($A1319,Data_Loss!$A$2:$V$1300,22,FALSE),0)</f>
        <v>70328</v>
      </c>
      <c r="T1319" s="191">
        <f>+$I1319*'10k &amp; MO'!C$7+$J1319*'10k &amp; MO'!C$13+$K1319*'10k &amp; MO'!C$19+$L1319*'10k &amp; MO'!C$25+$M1319*'10k &amp; MO'!C$31</f>
        <v>220.9504</v>
      </c>
      <c r="U1319" s="349">
        <f>+$I1319*'10k &amp; MO'!D$7+$J1319*'10k &amp; MO'!D$13+$K1319*'10k &amp; MO'!D$19+$L1319*'10k &amp; MO'!D$25+$M1319*'10k &amp; MO'!D$31</f>
        <v>8488.7924000000003</v>
      </c>
      <c r="V1319" s="349">
        <f>+$I1319*'10k &amp; MO'!E$7+$J1319*'10k &amp; MO'!E$13+$K1319*'10k &amp; MO'!E$19+$L1319*'10k &amp; MO'!E$25+$M1319*'10k &amp; MO'!E$31</f>
        <v>224682.24599999998</v>
      </c>
      <c r="W1319" s="349">
        <f>+$I1319*'10k &amp; MO'!F$7+$J1319*'10k &amp; MO'!F$13+$K1319*'10k &amp; MO'!F$19+$L1319*'10k &amp; MO'!F$25+$M1319*'10k &amp; MO'!F$31</f>
        <v>94739.231199999995</v>
      </c>
      <c r="X1319" s="349">
        <f>+$I1319*'10k &amp; MO'!G$7+$J1319*'10k &amp; MO'!G$13+$K1319*'10k &amp; MO'!G$19+$L1319*'10k &amp; MO'!G$25+$M1319*'10k &amp; MO'!G$31</f>
        <v>74728.929100000008</v>
      </c>
      <c r="Y1319" s="349">
        <f>+$N1319*'10k &amp; MO'!H$7+$O1319*'10k &amp; MO'!H$13+$P1319*'10k &amp; MO'!H$19+$Q1319*'10k &amp; MO'!H$25+$R1319*'10k &amp; MO'!H$31</f>
        <v>674.82999999999993</v>
      </c>
      <c r="Z1319" s="349">
        <f>+$N1319*'10k &amp; MO'!I$7+$O1319*'10k &amp; MO'!I$13+$P1319*'10k &amp; MO'!I$19+$Q1319*'10k &amp; MO'!I$25+$R1319*'10k &amp; MO'!I$31</f>
        <v>23303.567999999999</v>
      </c>
      <c r="AA1319" s="349">
        <f>+$N1319*'10k &amp; MO'!J$7+$O1319*'10k &amp; MO'!J$13+$P1319*'10k &amp; MO'!J$19+$Q1319*'10k &amp; MO'!J$25+$R1319*'10k &amp; MO'!J$31</f>
        <v>251227.25650000002</v>
      </c>
      <c r="AB1319" s="349">
        <f>+$N1319*'10k &amp; MO'!K$7+$O1319*'10k &amp; MO'!K$13+$P1319*'10k &amp; MO'!K$19+$Q1319*'10k &amp; MO'!K$25+$R1319*'10k &amp; MO'!K$31</f>
        <v>135060.69749999998</v>
      </c>
      <c r="AC1319" s="349">
        <f>+$N1319*'10k &amp; MO'!L$7+$O1319*'10k &amp; MO'!L$13+$P1319*'10k &amp; MO'!L$19+$Q1319*'10k &amp; MO'!L$25+$R1319*'10k &amp; MO'!L$31</f>
        <v>197273.84000000003</v>
      </c>
      <c r="AD1319" s="350">
        <f>+S1319*'10k &amp; MO'!O$7</f>
        <v>93254.928</v>
      </c>
      <c r="AF1319" s="192" t="str">
        <f t="shared" si="178"/>
        <v>9582018</v>
      </c>
      <c r="AG1319" s="192">
        <f>+IFERROR(VLOOKUP($AF1319,'Limited Loss'!$F$5:$P$124,AG$3,FALSE),0)</f>
        <v>0</v>
      </c>
      <c r="AH1319" s="193">
        <f>+IFERROR(VLOOKUP($AF1319,'Limited Loss'!$F$5:$P$124,AH$3,FALSE),0)</f>
        <v>0</v>
      </c>
      <c r="AI1319" s="193">
        <f>+IFERROR(VLOOKUP($AF1319,'Limited Loss'!$F$5:$P$124,AI$3,FALSE),0)</f>
        <v>0</v>
      </c>
      <c r="AJ1319" s="193">
        <f>+IFERROR(VLOOKUP($AF1319,'Limited Loss'!$F$5:$P$124,AJ$3,FALSE),0)</f>
        <v>0</v>
      </c>
      <c r="AK1319" s="100">
        <f>+IFERROR(VLOOKUP($AF1319,'Limited Loss'!$F$5:$P$124,AK$3,FALSE),0)</f>
        <v>0</v>
      </c>
      <c r="AL1319" s="193">
        <f>+IFERROR(VLOOKUP($AF1319,'Limited Loss'!$F$5:$P$124,AL$3,FALSE),0)</f>
        <v>0</v>
      </c>
      <c r="AM1319" s="193">
        <f>+IFERROR(VLOOKUP($AF1319,'Limited Loss'!$F$5:$P$124,AM$3,FALSE),0)</f>
        <v>0</v>
      </c>
      <c r="AN1319" s="193">
        <f>+IFERROR(VLOOKUP($AF1319,'Limited Loss'!$F$5:$P$124,AN$3,FALSE),0)</f>
        <v>0</v>
      </c>
      <c r="AO1319" s="193">
        <f>+IFERROR(VLOOKUP($AF1319,'Limited Loss'!$F$5:$P$124,AO$3,FALSE),0)</f>
        <v>0</v>
      </c>
      <c r="AP1319" s="100">
        <f>+IFERROR(VLOOKUP($AF1319,'Limited Loss'!$F$5:$P$124,AP$3,FALSE),0)</f>
        <v>0</v>
      </c>
      <c r="AQ1319" s="353"/>
      <c r="AR1319" s="331">
        <f t="shared" si="179"/>
        <v>958</v>
      </c>
      <c r="AS1319" s="332">
        <f t="shared" si="179"/>
        <v>2018</v>
      </c>
      <c r="AT1319" s="349">
        <f t="shared" si="185"/>
        <v>220.9504</v>
      </c>
      <c r="AU1319" s="349">
        <f t="shared" si="185"/>
        <v>8488.7924000000003</v>
      </c>
      <c r="AV1319" s="349">
        <f t="shared" si="185"/>
        <v>224682.24599999998</v>
      </c>
      <c r="AW1319" s="349">
        <f t="shared" si="185"/>
        <v>94739.231199999995</v>
      </c>
      <c r="AX1319" s="350">
        <f t="shared" si="185"/>
        <v>74728.929100000008</v>
      </c>
      <c r="AY1319" s="349">
        <f t="shared" si="186"/>
        <v>674.82999999999993</v>
      </c>
      <c r="AZ1319" s="349">
        <f t="shared" si="186"/>
        <v>23303.567999999999</v>
      </c>
      <c r="BA1319" s="349">
        <f t="shared" si="186"/>
        <v>251227.25650000002</v>
      </c>
      <c r="BB1319" s="349">
        <f t="shared" si="186"/>
        <v>135060.69749999998</v>
      </c>
      <c r="BC1319" s="349">
        <f t="shared" si="186"/>
        <v>197273.84000000003</v>
      </c>
      <c r="BD1319" s="350">
        <f t="shared" si="186"/>
        <v>93254.928</v>
      </c>
      <c r="BE1319" s="349">
        <f t="shared" si="181"/>
        <v>508597.6433</v>
      </c>
      <c r="BF1319" s="375">
        <f t="shared" si="182"/>
        <v>501802.69780000002</v>
      </c>
      <c r="BG1319" s="334">
        <f t="shared" si="183"/>
        <v>93254.928</v>
      </c>
    </row>
    <row r="1320" spans="1:59" x14ac:dyDescent="0.2">
      <c r="A1320" s="326" t="str">
        <f t="shared" si="180"/>
        <v>9592014</v>
      </c>
      <c r="B1320">
        <v>959</v>
      </c>
      <c r="C1320" s="327">
        <v>2014</v>
      </c>
      <c r="D1320" s="353">
        <f>+IFERROR(VLOOKUP($A1320,Data_Loss!$A$2:$V$1180,6,FALSE),0)</f>
        <v>0</v>
      </c>
      <c r="E1320" s="353">
        <f>+IFERROR(VLOOKUP($A1320,Data_Loss!$A$2:$V$1180,7,FALSE),0)</f>
        <v>0</v>
      </c>
      <c r="F1320" s="353">
        <f>+IFERROR(VLOOKUP($A1320,Data_Loss!$A$2:$V$1180,8,FALSE),0)</f>
        <v>0</v>
      </c>
      <c r="G1320" s="353">
        <f>+IFERROR(VLOOKUP($A1320,Data_Loss!$A$2:$V$1180,9,FALSE),0)</f>
        <v>2</v>
      </c>
      <c r="H1320" s="353">
        <f>+IFERROR(VLOOKUP($A1320,Data_Loss!$A$2:$V$1180,10,FALSE),0)</f>
        <v>7</v>
      </c>
      <c r="I1320" s="353">
        <f>+IFERROR(VLOOKUP($A1320,Data_Loss!$A$2:$V$1300,12,FALSE),0)</f>
        <v>0</v>
      </c>
      <c r="J1320" s="353">
        <f>+IFERROR(VLOOKUP($A1320,Data_Loss!$A$2:$V$1300,13,FALSE),0)</f>
        <v>0</v>
      </c>
      <c r="K1320" s="353">
        <f>+IFERROR(VLOOKUP($A1320,Data_Loss!$A$2:$V$1300,14,FALSE),0)</f>
        <v>0</v>
      </c>
      <c r="L1320" s="353">
        <f>+IFERROR(VLOOKUP($A1320,Data_Loss!$A$2:$V$1300,15,FALSE),0)</f>
        <v>22705</v>
      </c>
      <c r="M1320" s="353">
        <f>+IFERROR(VLOOKUP($A1320,Data_Loss!$A$2:$V$1300,16,FALSE),0)</f>
        <v>46964</v>
      </c>
      <c r="N1320" s="353">
        <f>+IFERROR(VLOOKUP($A1320,Data_Loss!$A$2:$V$1300,17,FALSE),0)</f>
        <v>0</v>
      </c>
      <c r="O1320" s="353">
        <f>+IFERROR(VLOOKUP($A1320,Data_Loss!$A$2:$V$1300,18,FALSE),0)</f>
        <v>0</v>
      </c>
      <c r="P1320" s="353">
        <f>+IFERROR(VLOOKUP($A1320,Data_Loss!$A$2:$V$1300,19,FALSE),0)</f>
        <v>0</v>
      </c>
      <c r="Q1320" s="353">
        <f>+IFERROR(VLOOKUP($A1320,Data_Loss!$A$2:$V$1300,20,FALSE),0)</f>
        <v>18059</v>
      </c>
      <c r="R1320" s="353">
        <f>+IFERROR(VLOOKUP($A1320,Data_Loss!$A$2:$V$1300,21,FALSE),0)</f>
        <v>48352</v>
      </c>
      <c r="S1320" s="353">
        <f>+IFERROR(VLOOKUP($A1320,Data_Loss!$A$2:$V$1300,22,FALSE),0)</f>
        <v>61220</v>
      </c>
      <c r="T1320" s="191">
        <f>+$I1320*'10k &amp; MO'!C$3+$J1320*'10k &amp; MO'!C$9+$K1320*'10k &amp; MO'!C$15+$L1320*'10k &amp; MO'!C$21+$M1320*'10k &amp; MO'!C$27</f>
        <v>0</v>
      </c>
      <c r="U1320" s="349">
        <f>+$I1320*'10k &amp; MO'!D$3+$J1320*'10k &amp; MO'!D$9+$K1320*'10k &amp; MO'!D$15+$L1320*'10k &amp; MO'!D$21+$M1320*'10k &amp; MO'!D$27</f>
        <v>0</v>
      </c>
      <c r="V1320" s="349">
        <f>+$I1320*'10k &amp; MO'!E$3+$J1320*'10k &amp; MO'!E$9+$K1320*'10k &amp; MO'!E$15+$L1320*'10k &amp; MO'!E$21+$M1320*'10k &amp; MO'!E$27</f>
        <v>0</v>
      </c>
      <c r="W1320" s="349">
        <f>+$I1320*'10k &amp; MO'!F$3+$J1320*'10k &amp; MO'!F$9+$K1320*'10k &amp; MO'!F$15+$L1320*'10k &amp; MO'!F$21+$M1320*'10k &amp; MO'!F$27</f>
        <v>27904.445000000003</v>
      </c>
      <c r="X1320" s="349">
        <f>+$I1320*'10k &amp; MO'!G$3+$J1320*'10k &amp; MO'!G$9+$K1320*'10k &amp; MO'!G$15+$L1320*'10k &amp; MO'!G$21+$M1320*'10k &amp; MO'!G$27</f>
        <v>53163.247999999992</v>
      </c>
      <c r="Y1320" s="349">
        <f>+$N1320*'10k &amp; MO'!H$3+$O1320*'10k &amp; MO'!H$9+$P1320*'10k &amp; MO'!H$15+$Q1320*'10k &amp; MO'!H$21+$R1320*'10k &amp; MO'!H$27</f>
        <v>0</v>
      </c>
      <c r="Z1320" s="349">
        <f>+$N1320*'10k &amp; MO'!I$3+$O1320*'10k &amp; MO'!I$9+$P1320*'10k &amp; MO'!I$15+$Q1320*'10k &amp; MO'!I$21+$R1320*'10k &amp; MO'!I$27</f>
        <v>0</v>
      </c>
      <c r="AA1320" s="349">
        <f>+$N1320*'10k &amp; MO'!J$3+$O1320*'10k &amp; MO'!J$9+$P1320*'10k &amp; MO'!J$15+$Q1320*'10k &amp; MO'!J$21+$R1320*'10k &amp; MO'!J$27</f>
        <v>0</v>
      </c>
      <c r="AB1320" s="349">
        <f>+$N1320*'10k &amp; MO'!K$3+$O1320*'10k &amp; MO'!K$9+$P1320*'10k &amp; MO'!K$15+$Q1320*'10k &amp; MO'!K$21+$R1320*'10k &amp; MO'!K$27</f>
        <v>25300.659</v>
      </c>
      <c r="AC1320" s="349">
        <f>+$N1320*'10k &amp; MO'!L$3+$O1320*'10k &amp; MO'!L$9+$P1320*'10k &amp; MO'!L$15+$Q1320*'10k &amp; MO'!L$21+$R1320*'10k &amp; MO'!L$27</f>
        <v>74558.784</v>
      </c>
      <c r="AD1320" s="350">
        <f>+S1320*'10k &amp; MO'!O$3</f>
        <v>65566.62</v>
      </c>
      <c r="AF1320" s="192" t="str">
        <f t="shared" si="178"/>
        <v>9592014</v>
      </c>
      <c r="AG1320" s="192">
        <f>+IFERROR(VLOOKUP($AF1320,'Limited Loss'!$F$5:$P$124,AG$3,FALSE),0)</f>
        <v>0</v>
      </c>
      <c r="AH1320" s="193">
        <f>+IFERROR(VLOOKUP($AF1320,'Limited Loss'!$F$5:$P$124,AH$3,FALSE),0)</f>
        <v>0</v>
      </c>
      <c r="AI1320" s="193">
        <f>+IFERROR(VLOOKUP($AF1320,'Limited Loss'!$F$5:$P$124,AI$3,FALSE),0)</f>
        <v>0</v>
      </c>
      <c r="AJ1320" s="193">
        <f>+IFERROR(VLOOKUP($AF1320,'Limited Loss'!$F$5:$P$124,AJ$3,FALSE),0)</f>
        <v>0</v>
      </c>
      <c r="AK1320" s="100">
        <f>+IFERROR(VLOOKUP($AF1320,'Limited Loss'!$F$5:$P$124,AK$3,FALSE),0)</f>
        <v>0</v>
      </c>
      <c r="AL1320" s="193">
        <f>+IFERROR(VLOOKUP($AF1320,'Limited Loss'!$F$5:$P$124,AL$3,FALSE),0)</f>
        <v>0</v>
      </c>
      <c r="AM1320" s="193">
        <f>+IFERROR(VLOOKUP($AF1320,'Limited Loss'!$F$5:$P$124,AM$3,FALSE),0)</f>
        <v>0</v>
      </c>
      <c r="AN1320" s="193">
        <f>+IFERROR(VLOOKUP($AF1320,'Limited Loss'!$F$5:$P$124,AN$3,FALSE),0)</f>
        <v>0</v>
      </c>
      <c r="AO1320" s="193">
        <f>+IFERROR(VLOOKUP($AF1320,'Limited Loss'!$F$5:$P$124,AO$3,FALSE),0)</f>
        <v>0</v>
      </c>
      <c r="AP1320" s="100">
        <f>+IFERROR(VLOOKUP($AF1320,'Limited Loss'!$F$5:$P$124,AP$3,FALSE),0)</f>
        <v>0</v>
      </c>
      <c r="AQ1320" s="353"/>
      <c r="AR1320" s="331">
        <f t="shared" si="179"/>
        <v>959</v>
      </c>
      <c r="AS1320" s="332">
        <f t="shared" si="179"/>
        <v>2014</v>
      </c>
      <c r="AT1320" s="349">
        <f t="shared" si="185"/>
        <v>0</v>
      </c>
      <c r="AU1320" s="349">
        <f t="shared" si="185"/>
        <v>0</v>
      </c>
      <c r="AV1320" s="349">
        <f t="shared" si="185"/>
        <v>0</v>
      </c>
      <c r="AW1320" s="349">
        <f t="shared" si="185"/>
        <v>27904.445000000003</v>
      </c>
      <c r="AX1320" s="350">
        <f t="shared" si="185"/>
        <v>53163.247999999992</v>
      </c>
      <c r="AY1320" s="349">
        <f t="shared" si="186"/>
        <v>0</v>
      </c>
      <c r="AZ1320" s="349">
        <f t="shared" si="186"/>
        <v>0</v>
      </c>
      <c r="BA1320" s="349">
        <f t="shared" si="186"/>
        <v>0</v>
      </c>
      <c r="BB1320" s="349">
        <f t="shared" si="186"/>
        <v>25300.659</v>
      </c>
      <c r="BC1320" s="349">
        <f t="shared" si="186"/>
        <v>74558.784</v>
      </c>
      <c r="BD1320" s="350">
        <f t="shared" si="186"/>
        <v>65566.62</v>
      </c>
      <c r="BE1320" s="349">
        <f t="shared" si="181"/>
        <v>0</v>
      </c>
      <c r="BF1320" s="375">
        <f t="shared" si="182"/>
        <v>180927.136</v>
      </c>
      <c r="BG1320" s="334">
        <f t="shared" si="183"/>
        <v>65566.62</v>
      </c>
    </row>
    <row r="1321" spans="1:59" x14ac:dyDescent="0.2">
      <c r="A1321" s="326" t="str">
        <f t="shared" si="180"/>
        <v>9592015</v>
      </c>
      <c r="B1321">
        <v>959</v>
      </c>
      <c r="C1321" s="327">
        <v>2015</v>
      </c>
      <c r="D1321" s="353">
        <f>+IFERROR(VLOOKUP($A1321,Data_Loss!$A$2:$V$1180,6,FALSE),0)</f>
        <v>0</v>
      </c>
      <c r="E1321" s="353">
        <f>+IFERROR(VLOOKUP($A1321,Data_Loss!$A$2:$V$1180,7,FALSE),0)</f>
        <v>0</v>
      </c>
      <c r="F1321" s="353">
        <f>+IFERROR(VLOOKUP($A1321,Data_Loss!$A$2:$V$1180,8,FALSE),0)</f>
        <v>0</v>
      </c>
      <c r="G1321" s="353">
        <f>+IFERROR(VLOOKUP($A1321,Data_Loss!$A$2:$V$1180,9,FALSE),0)</f>
        <v>3</v>
      </c>
      <c r="H1321" s="353">
        <f>+IFERROR(VLOOKUP($A1321,Data_Loss!$A$2:$V$1180,10,FALSE),0)</f>
        <v>10</v>
      </c>
      <c r="I1321" s="353">
        <f>+IFERROR(VLOOKUP($A1321,Data_Loss!$A$2:$V$1300,12,FALSE),0)</f>
        <v>0</v>
      </c>
      <c r="J1321" s="353">
        <f>+IFERROR(VLOOKUP($A1321,Data_Loss!$A$2:$V$1300,13,FALSE),0)</f>
        <v>0</v>
      </c>
      <c r="K1321" s="353">
        <f>+IFERROR(VLOOKUP($A1321,Data_Loss!$A$2:$V$1300,14,FALSE),0)</f>
        <v>0</v>
      </c>
      <c r="L1321" s="353">
        <f>+IFERROR(VLOOKUP($A1321,Data_Loss!$A$2:$V$1300,15,FALSE),0)</f>
        <v>53295</v>
      </c>
      <c r="M1321" s="353">
        <f>+IFERROR(VLOOKUP($A1321,Data_Loss!$A$2:$V$1300,16,FALSE),0)</f>
        <v>7519</v>
      </c>
      <c r="N1321" s="353">
        <f>+IFERROR(VLOOKUP($A1321,Data_Loss!$A$2:$V$1300,17,FALSE),0)</f>
        <v>0</v>
      </c>
      <c r="O1321" s="353">
        <f>+IFERROR(VLOOKUP($A1321,Data_Loss!$A$2:$V$1300,18,FALSE),0)</f>
        <v>0</v>
      </c>
      <c r="P1321" s="353">
        <f>+IFERROR(VLOOKUP($A1321,Data_Loss!$A$2:$V$1300,19,FALSE),0)</f>
        <v>0</v>
      </c>
      <c r="Q1321" s="353">
        <f>+IFERROR(VLOOKUP($A1321,Data_Loss!$A$2:$V$1300,20,FALSE),0)</f>
        <v>90613</v>
      </c>
      <c r="R1321" s="353">
        <f>+IFERROR(VLOOKUP($A1321,Data_Loss!$A$2:$V$1300,21,FALSE),0)</f>
        <v>49807</v>
      </c>
      <c r="S1321" s="353">
        <f>+IFERROR(VLOOKUP($A1321,Data_Loss!$A$2:$V$1300,22,FALSE),0)</f>
        <v>113128</v>
      </c>
      <c r="T1321" s="191">
        <f>+$I1321*'10k &amp; MO'!C$4+$J1321*'10k &amp; MO'!C$10+$K1321*'10k &amp; MO'!C$16+$L1321*'10k &amp; MO'!C$22+$M1321*'10k &amp; MO'!C$28</f>
        <v>0</v>
      </c>
      <c r="U1321" s="349">
        <f>+$I1321*'10k &amp; MO'!D$4+$J1321*'10k &amp; MO'!D$10+$K1321*'10k &amp; MO'!D$16+$L1321*'10k &amp; MO'!D$22+$M1321*'10k &amp; MO'!D$28</f>
        <v>0</v>
      </c>
      <c r="V1321" s="349">
        <f>+$I1321*'10k &amp; MO'!E$4+$J1321*'10k &amp; MO'!E$10+$K1321*'10k &amp; MO'!E$16+$L1321*'10k &amp; MO'!E$22+$M1321*'10k &amp; MO'!E$28</f>
        <v>8070.8824999999997</v>
      </c>
      <c r="W1321" s="349">
        <f>+$I1321*'10k &amp; MO'!F$4+$J1321*'10k &amp; MO'!F$10+$K1321*'10k &amp; MO'!F$16+$L1321*'10k &amp; MO'!F$22+$M1321*'10k &amp; MO'!F$28</f>
        <v>58648.409599999999</v>
      </c>
      <c r="X1321" s="349">
        <f>+$I1321*'10k &amp; MO'!G$4+$J1321*'10k &amp; MO'!G$10+$K1321*'10k &amp; MO'!G$16+$L1321*'10k &amp; MO'!G$22+$M1321*'10k &amp; MO'!G$28</f>
        <v>9128.2973000000002</v>
      </c>
      <c r="Y1321" s="349">
        <f>+$N1321*'10k &amp; MO'!H$4+$O1321*'10k &amp; MO'!H$10+$P1321*'10k &amp; MO'!H$16+$Q1321*'10k &amp; MO'!H$22+$R1321*'10k &amp; MO'!H$28</f>
        <v>0</v>
      </c>
      <c r="Z1321" s="349">
        <f>+$N1321*'10k &amp; MO'!I$4+$O1321*'10k &amp; MO'!I$10+$P1321*'10k &amp; MO'!I$16+$Q1321*'10k &amp; MO'!I$22+$R1321*'10k &amp; MO'!I$28</f>
        <v>0</v>
      </c>
      <c r="AA1321" s="349">
        <f>+$N1321*'10k &amp; MO'!J$4+$O1321*'10k &amp; MO'!J$10+$P1321*'10k &amp; MO'!J$16+$Q1321*'10k &amp; MO'!J$22+$R1321*'10k &amp; MO'!J$28</f>
        <v>18403.556199999999</v>
      </c>
      <c r="AB1321" s="349">
        <f>+$N1321*'10k &amp; MO'!K$4+$O1321*'10k &amp; MO'!K$10+$P1321*'10k &amp; MO'!K$16+$Q1321*'10k &amp; MO'!K$22+$R1321*'10k &amp; MO'!K$28</f>
        <v>141733.42850000001</v>
      </c>
      <c r="AC1321" s="349">
        <f>+$N1321*'10k &amp; MO'!L$4+$O1321*'10k &amp; MO'!L$10+$P1321*'10k &amp; MO'!L$16+$Q1321*'10k &amp; MO'!L$22+$R1321*'10k &amp; MO'!L$28</f>
        <v>75216.1973</v>
      </c>
      <c r="AD1321" s="350">
        <f>+S1321*'10k &amp; MO'!O$4</f>
        <v>137111.136</v>
      </c>
      <c r="AF1321" s="192" t="str">
        <f t="shared" si="178"/>
        <v>9592015</v>
      </c>
      <c r="AG1321" s="192">
        <f>+IFERROR(VLOOKUP($AF1321,'Limited Loss'!$F$5:$P$124,AG$3,FALSE),0)</f>
        <v>0</v>
      </c>
      <c r="AH1321" s="193">
        <f>+IFERROR(VLOOKUP($AF1321,'Limited Loss'!$F$5:$P$124,AH$3,FALSE),0)</f>
        <v>0</v>
      </c>
      <c r="AI1321" s="193">
        <f>+IFERROR(VLOOKUP($AF1321,'Limited Loss'!$F$5:$P$124,AI$3,FALSE),0)</f>
        <v>0</v>
      </c>
      <c r="AJ1321" s="193">
        <f>+IFERROR(VLOOKUP($AF1321,'Limited Loss'!$F$5:$P$124,AJ$3,FALSE),0)</f>
        <v>0</v>
      </c>
      <c r="AK1321" s="100">
        <f>+IFERROR(VLOOKUP($AF1321,'Limited Loss'!$F$5:$P$124,AK$3,FALSE),0)</f>
        <v>0</v>
      </c>
      <c r="AL1321" s="193">
        <f>+IFERROR(VLOOKUP($AF1321,'Limited Loss'!$F$5:$P$124,AL$3,FALSE),0)</f>
        <v>0</v>
      </c>
      <c r="AM1321" s="193">
        <f>+IFERROR(VLOOKUP($AF1321,'Limited Loss'!$F$5:$P$124,AM$3,FALSE),0)</f>
        <v>0</v>
      </c>
      <c r="AN1321" s="193">
        <f>+IFERROR(VLOOKUP($AF1321,'Limited Loss'!$F$5:$P$124,AN$3,FALSE),0)</f>
        <v>0</v>
      </c>
      <c r="AO1321" s="193">
        <f>+IFERROR(VLOOKUP($AF1321,'Limited Loss'!$F$5:$P$124,AO$3,FALSE),0)</f>
        <v>0</v>
      </c>
      <c r="AP1321" s="100">
        <f>+IFERROR(VLOOKUP($AF1321,'Limited Loss'!$F$5:$P$124,AP$3,FALSE),0)</f>
        <v>0</v>
      </c>
      <c r="AQ1321" s="353"/>
      <c r="AR1321" s="331">
        <f t="shared" si="179"/>
        <v>959</v>
      </c>
      <c r="AS1321" s="332">
        <f t="shared" si="179"/>
        <v>2015</v>
      </c>
      <c r="AT1321" s="349">
        <f t="shared" si="185"/>
        <v>0</v>
      </c>
      <c r="AU1321" s="349">
        <f t="shared" si="185"/>
        <v>0</v>
      </c>
      <c r="AV1321" s="349">
        <f t="shared" si="185"/>
        <v>8070.8824999999997</v>
      </c>
      <c r="AW1321" s="349">
        <f t="shared" si="185"/>
        <v>58648.409599999999</v>
      </c>
      <c r="AX1321" s="350">
        <f t="shared" si="185"/>
        <v>9128.2973000000002</v>
      </c>
      <c r="AY1321" s="349">
        <f t="shared" si="186"/>
        <v>0</v>
      </c>
      <c r="AZ1321" s="349">
        <f t="shared" si="186"/>
        <v>0</v>
      </c>
      <c r="BA1321" s="349">
        <f t="shared" si="186"/>
        <v>18403.556199999999</v>
      </c>
      <c r="BB1321" s="349">
        <f t="shared" si="186"/>
        <v>141733.42850000001</v>
      </c>
      <c r="BC1321" s="349">
        <f t="shared" si="186"/>
        <v>75216.1973</v>
      </c>
      <c r="BD1321" s="350">
        <f t="shared" si="186"/>
        <v>137111.136</v>
      </c>
      <c r="BE1321" s="349">
        <f t="shared" si="181"/>
        <v>26474.438699999999</v>
      </c>
      <c r="BF1321" s="375">
        <f t="shared" si="182"/>
        <v>284726.33270000003</v>
      </c>
      <c r="BG1321" s="334">
        <f t="shared" si="183"/>
        <v>137111.136</v>
      </c>
    </row>
    <row r="1322" spans="1:59" x14ac:dyDescent="0.2">
      <c r="A1322" s="326" t="str">
        <f t="shared" si="180"/>
        <v>9592016</v>
      </c>
      <c r="B1322">
        <v>959</v>
      </c>
      <c r="C1322" s="327">
        <v>2016</v>
      </c>
      <c r="D1322" s="353">
        <f>+IFERROR(VLOOKUP($A1322,Data_Loss!$A$2:$V$1180,6,FALSE),0)</f>
        <v>0</v>
      </c>
      <c r="E1322" s="353">
        <f>+IFERROR(VLOOKUP($A1322,Data_Loss!$A$2:$V$1180,7,FALSE),0)</f>
        <v>0</v>
      </c>
      <c r="F1322" s="353">
        <f>+IFERROR(VLOOKUP($A1322,Data_Loss!$A$2:$V$1180,8,FALSE),0)</f>
        <v>1</v>
      </c>
      <c r="G1322" s="353">
        <f>+IFERROR(VLOOKUP($A1322,Data_Loss!$A$2:$V$1180,9,FALSE),0)</f>
        <v>5</v>
      </c>
      <c r="H1322" s="353">
        <f>+IFERROR(VLOOKUP($A1322,Data_Loss!$A$2:$V$1180,10,FALSE),0)</f>
        <v>8</v>
      </c>
      <c r="I1322" s="353">
        <f>+IFERROR(VLOOKUP($A1322,Data_Loss!$A$2:$V$1300,12,FALSE),0)</f>
        <v>0</v>
      </c>
      <c r="J1322" s="353">
        <f>+IFERROR(VLOOKUP($A1322,Data_Loss!$A$2:$V$1300,13,FALSE),0)</f>
        <v>0</v>
      </c>
      <c r="K1322" s="353">
        <f>+IFERROR(VLOOKUP($A1322,Data_Loss!$A$2:$V$1300,14,FALSE),0)</f>
        <v>77796</v>
      </c>
      <c r="L1322" s="353">
        <f>+IFERROR(VLOOKUP($A1322,Data_Loss!$A$2:$V$1300,15,FALSE),0)</f>
        <v>5116</v>
      </c>
      <c r="M1322" s="353">
        <f>+IFERROR(VLOOKUP($A1322,Data_Loss!$A$2:$V$1300,16,FALSE),0)</f>
        <v>4271</v>
      </c>
      <c r="N1322" s="353">
        <f>+IFERROR(VLOOKUP($A1322,Data_Loss!$A$2:$V$1300,17,FALSE),0)</f>
        <v>0</v>
      </c>
      <c r="O1322" s="353">
        <f>+IFERROR(VLOOKUP($A1322,Data_Loss!$A$2:$V$1300,18,FALSE),0)</f>
        <v>0</v>
      </c>
      <c r="P1322" s="353">
        <f>+IFERROR(VLOOKUP($A1322,Data_Loss!$A$2:$V$1300,19,FALSE),0)</f>
        <v>43667</v>
      </c>
      <c r="Q1322" s="353">
        <f>+IFERROR(VLOOKUP($A1322,Data_Loss!$A$2:$V$1300,20,FALSE),0)</f>
        <v>11410</v>
      </c>
      <c r="R1322" s="353">
        <f>+IFERROR(VLOOKUP($A1322,Data_Loss!$A$2:$V$1300,21,FALSE),0)</f>
        <v>50112</v>
      </c>
      <c r="S1322" s="353">
        <f>+IFERROR(VLOOKUP($A1322,Data_Loss!$A$2:$V$1300,22,FALSE),0)</f>
        <v>88430</v>
      </c>
      <c r="T1322" s="191">
        <f>+$I1322*'10k &amp; MO'!C$5+$J1322*'10k &amp; MO'!C$11+$K1322*'10k &amp; MO'!C$17+$L1322*'10k &amp; MO'!C$23+$M1322*'10k &amp; MO'!C$29</f>
        <v>0</v>
      </c>
      <c r="U1322" s="349">
        <f>+$I1322*'10k &amp; MO'!D$5+$J1322*'10k &amp; MO'!D$11+$K1322*'10k &amp; MO'!D$17+$L1322*'10k &amp; MO'!D$23+$M1322*'10k &amp; MO'!D$29</f>
        <v>458.99639999999999</v>
      </c>
      <c r="V1322" s="349">
        <f>+$I1322*'10k &amp; MO'!E$5+$J1322*'10k &amp; MO'!E$11+$K1322*'10k &amp; MO'!E$17+$L1322*'10k &amp; MO'!E$23+$M1322*'10k &amp; MO'!E$29</f>
        <v>123764.57949999999</v>
      </c>
      <c r="W1322" s="349">
        <f>+$I1322*'10k &amp; MO'!F$5+$J1322*'10k &amp; MO'!F$11+$K1322*'10k &amp; MO'!F$17+$L1322*'10k &amp; MO'!F$23+$M1322*'10k &amp; MO'!F$29</f>
        <v>8143.0640000000003</v>
      </c>
      <c r="X1322" s="349">
        <f>+$I1322*'10k &amp; MO'!G$5+$J1322*'10k &amp; MO'!G$11+$K1322*'10k &amp; MO'!G$17+$L1322*'10k &amp; MO'!G$23+$M1322*'10k &amp; MO'!G$29</f>
        <v>5451.74</v>
      </c>
      <c r="Y1322" s="349">
        <f>+$N1322*'10k &amp; MO'!H$5+$O1322*'10k &amp; MO'!H$11+$P1322*'10k &amp; MO'!H$17+$Q1322*'10k &amp; MO'!H$23+$R1322*'10k &amp; MO'!H$29</f>
        <v>0</v>
      </c>
      <c r="Z1322" s="349">
        <f>+$N1322*'10k &amp; MO'!I$5+$O1322*'10k &amp; MO'!I$11+$P1322*'10k &amp; MO'!I$17+$Q1322*'10k &amp; MO'!I$23+$R1322*'10k &amp; MO'!I$29</f>
        <v>144.1011</v>
      </c>
      <c r="AA1322" s="349">
        <f>+$N1322*'10k &amp; MO'!J$5+$O1322*'10k &amp; MO'!J$11+$P1322*'10k &amp; MO'!J$17+$Q1322*'10k &amp; MO'!J$23+$R1322*'10k &amp; MO'!J$29</f>
        <v>91536.074599999993</v>
      </c>
      <c r="AB1322" s="349">
        <f>+$N1322*'10k &amp; MO'!K$5+$O1322*'10k &amp; MO'!K$11+$P1322*'10k &amp; MO'!K$17+$Q1322*'10k &amp; MO'!K$23+$R1322*'10k &amp; MO'!K$29</f>
        <v>26725.743999999999</v>
      </c>
      <c r="AC1322" s="349">
        <f>+$N1322*'10k &amp; MO'!L$5+$O1322*'10k &amp; MO'!L$11+$P1322*'10k &amp; MO'!L$17+$Q1322*'10k &amp; MO'!L$23+$R1322*'10k &amp; MO'!L$29</f>
        <v>76949.826400000005</v>
      </c>
      <c r="AD1322" s="350">
        <f>+S1322*'10k &amp; MO'!O$5</f>
        <v>119203.64000000001</v>
      </c>
      <c r="AF1322" s="192" t="str">
        <f t="shared" si="178"/>
        <v>9592016</v>
      </c>
      <c r="AG1322" s="192">
        <f>+IFERROR(VLOOKUP($AF1322,'Limited Loss'!$F$5:$P$124,AG$3,FALSE),0)</f>
        <v>0</v>
      </c>
      <c r="AH1322" s="193">
        <f>+IFERROR(VLOOKUP($AF1322,'Limited Loss'!$F$5:$P$124,AH$3,FALSE),0)</f>
        <v>0</v>
      </c>
      <c r="AI1322" s="193">
        <f>+IFERROR(VLOOKUP($AF1322,'Limited Loss'!$F$5:$P$124,AI$3,FALSE),0)</f>
        <v>0</v>
      </c>
      <c r="AJ1322" s="193">
        <f>+IFERROR(VLOOKUP($AF1322,'Limited Loss'!$F$5:$P$124,AJ$3,FALSE),0)</f>
        <v>0</v>
      </c>
      <c r="AK1322" s="100">
        <f>+IFERROR(VLOOKUP($AF1322,'Limited Loss'!$F$5:$P$124,AK$3,FALSE),0)</f>
        <v>0</v>
      </c>
      <c r="AL1322" s="193">
        <f>+IFERROR(VLOOKUP($AF1322,'Limited Loss'!$F$5:$P$124,AL$3,FALSE),0)</f>
        <v>0</v>
      </c>
      <c r="AM1322" s="193">
        <f>+IFERROR(VLOOKUP($AF1322,'Limited Loss'!$F$5:$P$124,AM$3,FALSE),0)</f>
        <v>0</v>
      </c>
      <c r="AN1322" s="193">
        <f>+IFERROR(VLOOKUP($AF1322,'Limited Loss'!$F$5:$P$124,AN$3,FALSE),0)</f>
        <v>0</v>
      </c>
      <c r="AO1322" s="193">
        <f>+IFERROR(VLOOKUP($AF1322,'Limited Loss'!$F$5:$P$124,AO$3,FALSE),0)</f>
        <v>0</v>
      </c>
      <c r="AP1322" s="100">
        <f>+IFERROR(VLOOKUP($AF1322,'Limited Loss'!$F$5:$P$124,AP$3,FALSE),0)</f>
        <v>0</v>
      </c>
      <c r="AQ1322" s="353"/>
      <c r="AR1322" s="331">
        <f t="shared" si="179"/>
        <v>959</v>
      </c>
      <c r="AS1322" s="332">
        <f t="shared" si="179"/>
        <v>2016</v>
      </c>
      <c r="AT1322" s="349">
        <f t="shared" si="185"/>
        <v>0</v>
      </c>
      <c r="AU1322" s="349">
        <f t="shared" si="185"/>
        <v>458.99639999999999</v>
      </c>
      <c r="AV1322" s="349">
        <f t="shared" si="185"/>
        <v>123764.57949999999</v>
      </c>
      <c r="AW1322" s="349">
        <f t="shared" si="185"/>
        <v>8143.0640000000003</v>
      </c>
      <c r="AX1322" s="350">
        <f t="shared" si="185"/>
        <v>5451.74</v>
      </c>
      <c r="AY1322" s="349">
        <f t="shared" si="186"/>
        <v>0</v>
      </c>
      <c r="AZ1322" s="349">
        <f t="shared" si="186"/>
        <v>144.1011</v>
      </c>
      <c r="BA1322" s="349">
        <f t="shared" si="186"/>
        <v>91536.074599999993</v>
      </c>
      <c r="BB1322" s="349">
        <f t="shared" si="186"/>
        <v>26725.743999999999</v>
      </c>
      <c r="BC1322" s="349">
        <f t="shared" si="186"/>
        <v>76949.826400000005</v>
      </c>
      <c r="BD1322" s="350">
        <f t="shared" si="186"/>
        <v>119203.64000000001</v>
      </c>
      <c r="BE1322" s="349">
        <f t="shared" si="181"/>
        <v>215903.75159999999</v>
      </c>
      <c r="BF1322" s="375">
        <f t="shared" si="182"/>
        <v>117270.3744</v>
      </c>
      <c r="BG1322" s="334">
        <f t="shared" si="183"/>
        <v>119203.64000000001</v>
      </c>
    </row>
    <row r="1323" spans="1:59" x14ac:dyDescent="0.2">
      <c r="A1323" s="326" t="str">
        <f t="shared" si="180"/>
        <v>9592017</v>
      </c>
      <c r="B1323">
        <v>959</v>
      </c>
      <c r="C1323" s="327">
        <v>2017</v>
      </c>
      <c r="D1323" s="353">
        <f>+IFERROR(VLOOKUP($A1323,Data_Loss!$A$2:$V$1180,6,FALSE),0)</f>
        <v>0</v>
      </c>
      <c r="E1323" s="353">
        <f>+IFERROR(VLOOKUP($A1323,Data_Loss!$A$2:$V$1180,7,FALSE),0)</f>
        <v>0</v>
      </c>
      <c r="F1323" s="353">
        <f>+IFERROR(VLOOKUP($A1323,Data_Loss!$A$2:$V$1180,8,FALSE),0)</f>
        <v>1</v>
      </c>
      <c r="G1323" s="353">
        <f>+IFERROR(VLOOKUP($A1323,Data_Loss!$A$2:$V$1180,9,FALSE),0)</f>
        <v>3</v>
      </c>
      <c r="H1323" s="353">
        <f>+IFERROR(VLOOKUP($A1323,Data_Loss!$A$2:$V$1180,10,FALSE),0)</f>
        <v>17</v>
      </c>
      <c r="I1323" s="353">
        <f>+IFERROR(VLOOKUP($A1323,Data_Loss!$A$2:$V$1300,12,FALSE),0)</f>
        <v>0</v>
      </c>
      <c r="J1323" s="353">
        <f>+IFERROR(VLOOKUP($A1323,Data_Loss!$A$2:$V$1300,13,FALSE),0)</f>
        <v>0</v>
      </c>
      <c r="K1323" s="353">
        <f>+IFERROR(VLOOKUP($A1323,Data_Loss!$A$2:$V$1300,14,FALSE),0)</f>
        <v>112402</v>
      </c>
      <c r="L1323" s="353">
        <f>+IFERROR(VLOOKUP($A1323,Data_Loss!$A$2:$V$1300,15,FALSE),0)</f>
        <v>16744</v>
      </c>
      <c r="M1323" s="353">
        <f>+IFERROR(VLOOKUP($A1323,Data_Loss!$A$2:$V$1300,16,FALSE),0)</f>
        <v>43166</v>
      </c>
      <c r="N1323" s="353">
        <f>+IFERROR(VLOOKUP($A1323,Data_Loss!$A$2:$V$1300,17,FALSE),0)</f>
        <v>0</v>
      </c>
      <c r="O1323" s="353">
        <f>+IFERROR(VLOOKUP($A1323,Data_Loss!$A$2:$V$1300,18,FALSE),0)</f>
        <v>0</v>
      </c>
      <c r="P1323" s="353">
        <f>+IFERROR(VLOOKUP($A1323,Data_Loss!$A$2:$V$1300,19,FALSE),0)</f>
        <v>50913</v>
      </c>
      <c r="Q1323" s="353">
        <f>+IFERROR(VLOOKUP($A1323,Data_Loss!$A$2:$V$1300,20,FALSE),0)</f>
        <v>20566</v>
      </c>
      <c r="R1323" s="353">
        <f>+IFERROR(VLOOKUP($A1323,Data_Loss!$A$2:$V$1300,21,FALSE),0)</f>
        <v>98440</v>
      </c>
      <c r="S1323" s="353">
        <f>+IFERROR(VLOOKUP($A1323,Data_Loss!$A$2:$V$1300,22,FALSE),0)</f>
        <v>113468</v>
      </c>
      <c r="T1323" s="191">
        <f>+$I1323*'10k &amp; MO'!C$6+$J1323*'10k &amp; MO'!C$12+$K1323*'10k &amp; MO'!C$18+$L1323*'10k &amp; MO'!C$24+$M1323*'10k &amp; MO'!C$30</f>
        <v>0</v>
      </c>
      <c r="U1323" s="349">
        <f>+$I1323*'10k &amp; MO'!D$6+$J1323*'10k &amp; MO'!D$12+$K1323*'10k &amp; MO'!D$18+$L1323*'10k &amp; MO'!D$24+$M1323*'10k &amp; MO'!D$30</f>
        <v>6503.4062000000004</v>
      </c>
      <c r="V1323" s="349">
        <f>+$I1323*'10k &amp; MO'!E$6+$J1323*'10k &amp; MO'!E$12+$K1323*'10k &amp; MO'!E$18+$L1323*'10k &amp; MO'!E$24+$M1323*'10k &amp; MO'!E$30</f>
        <v>221883.45060000001</v>
      </c>
      <c r="W1323" s="349">
        <f>+$I1323*'10k &amp; MO'!F$6+$J1323*'10k &amp; MO'!F$12+$K1323*'10k &amp; MO'!F$18+$L1323*'10k &amp; MO'!F$24+$M1323*'10k &amp; MO'!F$30</f>
        <v>28435.871599999999</v>
      </c>
      <c r="X1323" s="349">
        <f>+$I1323*'10k &amp; MO'!G$6+$J1323*'10k &amp; MO'!G$12+$K1323*'10k &amp; MO'!G$18+$L1323*'10k &amp; MO'!G$24+$M1323*'10k &amp; MO'!G$30</f>
        <v>51358.393600000003</v>
      </c>
      <c r="Y1323" s="349">
        <f>+$N1323*'10k &amp; MO'!H$6+$O1323*'10k &amp; MO'!H$12+$P1323*'10k &amp; MO'!H$18+$Q1323*'10k &amp; MO'!H$24+$R1323*'10k &amp; MO'!H$30</f>
        <v>0</v>
      </c>
      <c r="Z1323" s="349">
        <f>+$N1323*'10k &amp; MO'!I$6+$O1323*'10k &amp; MO'!I$12+$P1323*'10k &amp; MO'!I$18+$Q1323*'10k &amp; MO'!I$24+$R1323*'10k &amp; MO'!I$30</f>
        <v>4931.5762000000004</v>
      </c>
      <c r="AA1323" s="349">
        <f>+$N1323*'10k &amp; MO'!J$6+$O1323*'10k &amp; MO'!J$12+$P1323*'10k &amp; MO'!J$18+$Q1323*'10k &amp; MO'!J$24+$R1323*'10k &amp; MO'!J$30</f>
        <v>207551.13059999997</v>
      </c>
      <c r="AB1323" s="349">
        <f>+$N1323*'10k &amp; MO'!K$6+$O1323*'10k &amp; MO'!K$12+$P1323*'10k &amp; MO'!K$18+$Q1323*'10k &amp; MO'!K$24+$R1323*'10k &amp; MO'!K$30</f>
        <v>53341.94170000001</v>
      </c>
      <c r="AC1323" s="349">
        <f>+$N1323*'10k &amp; MO'!L$6+$O1323*'10k &amp; MO'!L$12+$P1323*'10k &amp; MO'!L$18+$Q1323*'10k &amp; MO'!L$24+$R1323*'10k &amp; MO'!L$30</f>
        <v>148472.58630000002</v>
      </c>
      <c r="AD1323" s="350">
        <f>+S1323*'10k &amp; MO'!O$6</f>
        <v>152727.92800000001</v>
      </c>
      <c r="AF1323" s="192" t="str">
        <f t="shared" si="178"/>
        <v>9592017</v>
      </c>
      <c r="AG1323" s="192">
        <f>+IFERROR(VLOOKUP($AF1323,'Limited Loss'!$F$5:$P$124,AG$3,FALSE),0)</f>
        <v>0</v>
      </c>
      <c r="AH1323" s="193">
        <f>+IFERROR(VLOOKUP($AF1323,'Limited Loss'!$F$5:$P$124,AH$3,FALSE),0)</f>
        <v>0</v>
      </c>
      <c r="AI1323" s="193">
        <f>+IFERROR(VLOOKUP($AF1323,'Limited Loss'!$F$5:$P$124,AI$3,FALSE),0)</f>
        <v>0</v>
      </c>
      <c r="AJ1323" s="193">
        <f>+IFERROR(VLOOKUP($AF1323,'Limited Loss'!$F$5:$P$124,AJ$3,FALSE),0)</f>
        <v>0</v>
      </c>
      <c r="AK1323" s="100">
        <f>+IFERROR(VLOOKUP($AF1323,'Limited Loss'!$F$5:$P$124,AK$3,FALSE),0)</f>
        <v>0</v>
      </c>
      <c r="AL1323" s="193">
        <f>+IFERROR(VLOOKUP($AF1323,'Limited Loss'!$F$5:$P$124,AL$3,FALSE),0)</f>
        <v>0</v>
      </c>
      <c r="AM1323" s="193">
        <f>+IFERROR(VLOOKUP($AF1323,'Limited Loss'!$F$5:$P$124,AM$3,FALSE),0)</f>
        <v>0</v>
      </c>
      <c r="AN1323" s="193">
        <f>+IFERROR(VLOOKUP($AF1323,'Limited Loss'!$F$5:$P$124,AN$3,FALSE),0)</f>
        <v>0</v>
      </c>
      <c r="AO1323" s="193">
        <f>+IFERROR(VLOOKUP($AF1323,'Limited Loss'!$F$5:$P$124,AO$3,FALSE),0)</f>
        <v>0</v>
      </c>
      <c r="AP1323" s="100">
        <f>+IFERROR(VLOOKUP($AF1323,'Limited Loss'!$F$5:$P$124,AP$3,FALSE),0)</f>
        <v>0</v>
      </c>
      <c r="AQ1323" s="353"/>
      <c r="AR1323" s="331">
        <f t="shared" si="179"/>
        <v>959</v>
      </c>
      <c r="AS1323" s="332">
        <f t="shared" si="179"/>
        <v>2017</v>
      </c>
      <c r="AT1323" s="349">
        <f t="shared" si="185"/>
        <v>0</v>
      </c>
      <c r="AU1323" s="349">
        <f t="shared" si="185"/>
        <v>6503.4062000000004</v>
      </c>
      <c r="AV1323" s="349">
        <f t="shared" si="185"/>
        <v>221883.45060000001</v>
      </c>
      <c r="AW1323" s="349">
        <f t="shared" si="185"/>
        <v>28435.871599999999</v>
      </c>
      <c r="AX1323" s="350">
        <f t="shared" si="185"/>
        <v>51358.393600000003</v>
      </c>
      <c r="AY1323" s="349">
        <f t="shared" si="186"/>
        <v>0</v>
      </c>
      <c r="AZ1323" s="349">
        <f t="shared" si="186"/>
        <v>4931.5762000000004</v>
      </c>
      <c r="BA1323" s="349">
        <f t="shared" si="186"/>
        <v>207551.13059999997</v>
      </c>
      <c r="BB1323" s="349">
        <f t="shared" si="186"/>
        <v>53341.94170000001</v>
      </c>
      <c r="BC1323" s="349">
        <f t="shared" si="186"/>
        <v>148472.58630000002</v>
      </c>
      <c r="BD1323" s="350">
        <f t="shared" si="186"/>
        <v>152727.92800000001</v>
      </c>
      <c r="BE1323" s="349">
        <f t="shared" si="181"/>
        <v>440869.56359999999</v>
      </c>
      <c r="BF1323" s="375">
        <f t="shared" si="182"/>
        <v>281608.79320000001</v>
      </c>
      <c r="BG1323" s="334">
        <f t="shared" si="183"/>
        <v>152727.92800000001</v>
      </c>
    </row>
    <row r="1324" spans="1:59" x14ac:dyDescent="0.2">
      <c r="A1324" s="326" t="str">
        <f t="shared" si="180"/>
        <v>9592018</v>
      </c>
      <c r="B1324">
        <v>959</v>
      </c>
      <c r="C1324" s="327">
        <v>2018</v>
      </c>
      <c r="D1324" s="353">
        <f>+IFERROR(VLOOKUP($A1324,Data_Loss!$A$2:$V$1180,6,FALSE),0)</f>
        <v>0</v>
      </c>
      <c r="E1324" s="353">
        <f>+IFERROR(VLOOKUP($A1324,Data_Loss!$A$2:$V$1180,7,FALSE),0)</f>
        <v>0</v>
      </c>
      <c r="F1324" s="353">
        <f>+IFERROR(VLOOKUP($A1324,Data_Loss!$A$2:$V$1180,8,FALSE),0)</f>
        <v>1</v>
      </c>
      <c r="G1324" s="353">
        <f>+IFERROR(VLOOKUP($A1324,Data_Loss!$A$2:$V$1180,9,FALSE),0)</f>
        <v>1</v>
      </c>
      <c r="H1324" s="353">
        <f>+IFERROR(VLOOKUP($A1324,Data_Loss!$A$2:$V$1180,10,FALSE),0)</f>
        <v>12</v>
      </c>
      <c r="I1324" s="353">
        <f>+IFERROR(VLOOKUP($A1324,Data_Loss!$A$2:$V$1300,12,FALSE),0)</f>
        <v>0</v>
      </c>
      <c r="J1324" s="353">
        <f>+IFERROR(VLOOKUP($A1324,Data_Loss!$A$2:$V$1300,13,FALSE),0)</f>
        <v>0</v>
      </c>
      <c r="K1324" s="353">
        <f>+IFERROR(VLOOKUP($A1324,Data_Loss!$A$2:$V$1300,14,FALSE),0)</f>
        <v>149054</v>
      </c>
      <c r="L1324" s="353">
        <f>+IFERROR(VLOOKUP($A1324,Data_Loss!$A$2:$V$1300,15,FALSE),0)</f>
        <v>15027</v>
      </c>
      <c r="M1324" s="353">
        <f>+IFERROR(VLOOKUP($A1324,Data_Loss!$A$2:$V$1300,16,FALSE),0)</f>
        <v>71491</v>
      </c>
      <c r="N1324" s="353">
        <f>+IFERROR(VLOOKUP($A1324,Data_Loss!$A$2:$V$1300,17,FALSE),0)</f>
        <v>0</v>
      </c>
      <c r="O1324" s="353">
        <f>+IFERROR(VLOOKUP($A1324,Data_Loss!$A$2:$V$1300,18,FALSE),0)</f>
        <v>0</v>
      </c>
      <c r="P1324" s="353">
        <f>+IFERROR(VLOOKUP($A1324,Data_Loss!$A$2:$V$1300,19,FALSE),0)</f>
        <v>86902</v>
      </c>
      <c r="Q1324" s="353">
        <f>+IFERROR(VLOOKUP($A1324,Data_Loss!$A$2:$V$1300,20,FALSE),0)</f>
        <v>62950</v>
      </c>
      <c r="R1324" s="353">
        <f>+IFERROR(VLOOKUP($A1324,Data_Loss!$A$2:$V$1300,21,FALSE),0)</f>
        <v>131685</v>
      </c>
      <c r="S1324" s="353">
        <f>+IFERROR(VLOOKUP($A1324,Data_Loss!$A$2:$V$1300,22,FALSE),0)</f>
        <v>79632</v>
      </c>
      <c r="T1324" s="191">
        <f>+$I1324*'10k &amp; MO'!C$7+$J1324*'10k &amp; MO'!C$13+$K1324*'10k &amp; MO'!C$19+$L1324*'10k &amp; MO'!C$25+$M1324*'10k &amp; MO'!C$31</f>
        <v>708.78000000000009</v>
      </c>
      <c r="U1324" s="349">
        <f>+$I1324*'10k &amp; MO'!D$7+$J1324*'10k &amp; MO'!D$13+$K1324*'10k &amp; MO'!D$19+$L1324*'10k &amp; MO'!D$25+$M1324*'10k &amp; MO'!D$31</f>
        <v>24298.186600000001</v>
      </c>
      <c r="V1324" s="349">
        <f>+$I1324*'10k &amp; MO'!E$7+$J1324*'10k &amp; MO'!E$13+$K1324*'10k &amp; MO'!E$19+$L1324*'10k &amp; MO'!E$25+$M1324*'10k &amp; MO'!E$31</f>
        <v>383353.04720000003</v>
      </c>
      <c r="W1324" s="349">
        <f>+$I1324*'10k &amp; MO'!F$7+$J1324*'10k &amp; MO'!F$13+$K1324*'10k &amp; MO'!F$19+$L1324*'10k &amp; MO'!F$25+$M1324*'10k &amp; MO'!F$31</f>
        <v>62493.973100000003</v>
      </c>
      <c r="X1324" s="349">
        <f>+$I1324*'10k &amp; MO'!G$7+$J1324*'10k &amp; MO'!G$13+$K1324*'10k &amp; MO'!G$19+$L1324*'10k &amp; MO'!G$25+$M1324*'10k &amp; MO'!G$31</f>
        <v>56861.909299999992</v>
      </c>
      <c r="Y1324" s="349">
        <f>+$N1324*'10k &amp; MO'!H$7+$O1324*'10k &amp; MO'!H$13+$P1324*'10k &amp; MO'!H$19+$Q1324*'10k &amp; MO'!H$25+$R1324*'10k &amp; MO'!H$31</f>
        <v>703.4239</v>
      </c>
      <c r="Z1324" s="349">
        <f>+$N1324*'10k &amp; MO'!I$7+$O1324*'10k &amp; MO'!I$13+$P1324*'10k &amp; MO'!I$19+$Q1324*'10k &amp; MO'!I$25+$R1324*'10k &amp; MO'!I$31</f>
        <v>32061.4735</v>
      </c>
      <c r="AA1324" s="349">
        <f>+$N1324*'10k &amp; MO'!J$7+$O1324*'10k &amp; MO'!J$13+$P1324*'10k &amp; MO'!J$19+$Q1324*'10k &amp; MO'!J$25+$R1324*'10k &amp; MO'!J$31</f>
        <v>441602.44340000005</v>
      </c>
      <c r="AB1324" s="349">
        <f>+$N1324*'10k &amp; MO'!K$7+$O1324*'10k &amp; MO'!K$13+$P1324*'10k &amp; MO'!K$19+$Q1324*'10k &amp; MO'!K$25+$R1324*'10k &amp; MO'!K$31</f>
        <v>145595.78</v>
      </c>
      <c r="AC1324" s="349">
        <f>+$N1324*'10k &amp; MO'!L$7+$O1324*'10k &amp; MO'!L$13+$P1324*'10k &amp; MO'!L$19+$Q1324*'10k &amp; MO'!L$25+$R1324*'10k &amp; MO'!L$31</f>
        <v>125554.01320000002</v>
      </c>
      <c r="AD1324" s="350">
        <f>+S1324*'10k &amp; MO'!O$7</f>
        <v>105592.03200000001</v>
      </c>
      <c r="AF1324" s="192" t="str">
        <f t="shared" si="178"/>
        <v>9592018</v>
      </c>
      <c r="AG1324" s="192">
        <f>+IFERROR(VLOOKUP($AF1324,'Limited Loss'!$F$5:$P$124,AG$3,FALSE),0)</f>
        <v>0</v>
      </c>
      <c r="AH1324" s="193">
        <f>+IFERROR(VLOOKUP($AF1324,'Limited Loss'!$F$5:$P$124,AH$3,FALSE),0)</f>
        <v>0</v>
      </c>
      <c r="AI1324" s="193">
        <f>+IFERROR(VLOOKUP($AF1324,'Limited Loss'!$F$5:$P$124,AI$3,FALSE),0)</f>
        <v>0</v>
      </c>
      <c r="AJ1324" s="193">
        <f>+IFERROR(VLOOKUP($AF1324,'Limited Loss'!$F$5:$P$124,AJ$3,FALSE),0)</f>
        <v>0</v>
      </c>
      <c r="AK1324" s="100">
        <f>+IFERROR(VLOOKUP($AF1324,'Limited Loss'!$F$5:$P$124,AK$3,FALSE),0)</f>
        <v>0</v>
      </c>
      <c r="AL1324" s="193">
        <f>+IFERROR(VLOOKUP($AF1324,'Limited Loss'!$F$5:$P$124,AL$3,FALSE),0)</f>
        <v>0</v>
      </c>
      <c r="AM1324" s="193">
        <f>+IFERROR(VLOOKUP($AF1324,'Limited Loss'!$F$5:$P$124,AM$3,FALSE),0)</f>
        <v>0</v>
      </c>
      <c r="AN1324" s="193">
        <f>+IFERROR(VLOOKUP($AF1324,'Limited Loss'!$F$5:$P$124,AN$3,FALSE),0)</f>
        <v>0</v>
      </c>
      <c r="AO1324" s="193">
        <f>+IFERROR(VLOOKUP($AF1324,'Limited Loss'!$F$5:$P$124,AO$3,FALSE),0)</f>
        <v>0</v>
      </c>
      <c r="AP1324" s="100">
        <f>+IFERROR(VLOOKUP($AF1324,'Limited Loss'!$F$5:$P$124,AP$3,FALSE),0)</f>
        <v>0</v>
      </c>
      <c r="AQ1324" s="353"/>
      <c r="AR1324" s="331">
        <f t="shared" si="179"/>
        <v>959</v>
      </c>
      <c r="AS1324" s="332">
        <f t="shared" si="179"/>
        <v>2018</v>
      </c>
      <c r="AT1324" s="349">
        <f t="shared" si="185"/>
        <v>708.78000000000009</v>
      </c>
      <c r="AU1324" s="349">
        <f t="shared" si="185"/>
        <v>24298.186600000001</v>
      </c>
      <c r="AV1324" s="349">
        <f t="shared" si="185"/>
        <v>383353.04720000003</v>
      </c>
      <c r="AW1324" s="349">
        <f t="shared" si="185"/>
        <v>62493.973100000003</v>
      </c>
      <c r="AX1324" s="350">
        <f t="shared" si="185"/>
        <v>56861.909299999992</v>
      </c>
      <c r="AY1324" s="349">
        <f t="shared" si="186"/>
        <v>703.4239</v>
      </c>
      <c r="AZ1324" s="349">
        <f t="shared" si="186"/>
        <v>32061.4735</v>
      </c>
      <c r="BA1324" s="349">
        <f t="shared" si="186"/>
        <v>441602.44340000005</v>
      </c>
      <c r="BB1324" s="349">
        <f t="shared" si="186"/>
        <v>145595.78</v>
      </c>
      <c r="BC1324" s="349">
        <f t="shared" si="186"/>
        <v>125554.01320000002</v>
      </c>
      <c r="BD1324" s="350">
        <f t="shared" si="186"/>
        <v>105592.03200000001</v>
      </c>
      <c r="BE1324" s="349">
        <f t="shared" si="181"/>
        <v>882727.35460000008</v>
      </c>
      <c r="BF1324" s="375">
        <f t="shared" si="182"/>
        <v>390505.67560000008</v>
      </c>
      <c r="BG1324" s="334">
        <f t="shared" si="183"/>
        <v>105592.03200000001</v>
      </c>
    </row>
    <row r="1325" spans="1:59" x14ac:dyDescent="0.2">
      <c r="A1325" s="326" t="str">
        <f t="shared" si="180"/>
        <v>9602014</v>
      </c>
      <c r="B1325">
        <v>960</v>
      </c>
      <c r="C1325" s="327">
        <v>2014</v>
      </c>
      <c r="D1325" s="353">
        <f>+IFERROR(VLOOKUP($A1325,Data_Loss!$A$2:$V$1180,6,FALSE),0)</f>
        <v>0</v>
      </c>
      <c r="E1325" s="353">
        <f>+IFERROR(VLOOKUP($A1325,Data_Loss!$A$2:$V$1180,7,FALSE),0)</f>
        <v>0</v>
      </c>
      <c r="F1325" s="353">
        <f>+IFERROR(VLOOKUP($A1325,Data_Loss!$A$2:$V$1180,8,FALSE),0)</f>
        <v>5</v>
      </c>
      <c r="G1325" s="353">
        <f>+IFERROR(VLOOKUP($A1325,Data_Loss!$A$2:$V$1180,9,FALSE),0)</f>
        <v>24</v>
      </c>
      <c r="H1325" s="353">
        <f>+IFERROR(VLOOKUP($A1325,Data_Loss!$A$2:$V$1180,10,FALSE),0)</f>
        <v>29</v>
      </c>
      <c r="I1325" s="353">
        <f>+IFERROR(VLOOKUP($A1325,Data_Loss!$A$2:$V$1300,12,FALSE),0)</f>
        <v>0</v>
      </c>
      <c r="J1325" s="353">
        <f>+IFERROR(VLOOKUP($A1325,Data_Loss!$A$2:$V$1300,13,FALSE),0)</f>
        <v>0</v>
      </c>
      <c r="K1325" s="353">
        <f>+IFERROR(VLOOKUP($A1325,Data_Loss!$A$2:$V$1300,14,FALSE),0)</f>
        <v>919282</v>
      </c>
      <c r="L1325" s="353">
        <f>+IFERROR(VLOOKUP($A1325,Data_Loss!$A$2:$V$1300,15,FALSE),0)</f>
        <v>482790</v>
      </c>
      <c r="M1325" s="353">
        <f>+IFERROR(VLOOKUP($A1325,Data_Loss!$A$2:$V$1300,16,FALSE),0)</f>
        <v>244439</v>
      </c>
      <c r="N1325" s="353">
        <f>+IFERROR(VLOOKUP($A1325,Data_Loss!$A$2:$V$1300,17,FALSE),0)</f>
        <v>0</v>
      </c>
      <c r="O1325" s="353">
        <f>+IFERROR(VLOOKUP($A1325,Data_Loss!$A$2:$V$1300,18,FALSE),0)</f>
        <v>0</v>
      </c>
      <c r="P1325" s="353">
        <f>+IFERROR(VLOOKUP($A1325,Data_Loss!$A$2:$V$1300,19,FALSE),0)</f>
        <v>416349</v>
      </c>
      <c r="Q1325" s="353">
        <f>+IFERROR(VLOOKUP($A1325,Data_Loss!$A$2:$V$1300,20,FALSE),0)</f>
        <v>652220</v>
      </c>
      <c r="R1325" s="353">
        <f>+IFERROR(VLOOKUP($A1325,Data_Loss!$A$2:$V$1300,21,FALSE),0)</f>
        <v>308078</v>
      </c>
      <c r="S1325" s="353">
        <f>+IFERROR(VLOOKUP($A1325,Data_Loss!$A$2:$V$1300,22,FALSE),0)</f>
        <v>174848</v>
      </c>
      <c r="T1325" s="191">
        <f>+$I1325*'10k &amp; MO'!C$3+$J1325*'10k &amp; MO'!C$9+$K1325*'10k &amp; MO'!C$15+$L1325*'10k &amp; MO'!C$21+$M1325*'10k &amp; MO'!C$27</f>
        <v>0</v>
      </c>
      <c r="U1325" s="349">
        <f>+$I1325*'10k &amp; MO'!D$3+$J1325*'10k &amp; MO'!D$9+$K1325*'10k &amp; MO'!D$15+$L1325*'10k &amp; MO'!D$21+$M1325*'10k &amp; MO'!D$27</f>
        <v>0</v>
      </c>
      <c r="V1325" s="349">
        <f>+$I1325*'10k &amp; MO'!E$3+$J1325*'10k &amp; MO'!E$9+$K1325*'10k &amp; MO'!E$15+$L1325*'10k &amp; MO'!E$21+$M1325*'10k &amp; MO'!E$27</f>
        <v>1382600.128</v>
      </c>
      <c r="W1325" s="349">
        <f>+$I1325*'10k &amp; MO'!F$3+$J1325*'10k &amp; MO'!F$9+$K1325*'10k &amp; MO'!F$15+$L1325*'10k &amp; MO'!F$21+$M1325*'10k &amp; MO'!F$27</f>
        <v>593348.91</v>
      </c>
      <c r="X1325" s="349">
        <f>+$I1325*'10k &amp; MO'!G$3+$J1325*'10k &amp; MO'!G$9+$K1325*'10k &amp; MO'!G$15+$L1325*'10k &amp; MO'!G$21+$M1325*'10k &amp; MO'!G$27</f>
        <v>276704.94799999997</v>
      </c>
      <c r="Y1325" s="349">
        <f>+$N1325*'10k &amp; MO'!H$3+$O1325*'10k &amp; MO'!H$9+$P1325*'10k &amp; MO'!H$15+$Q1325*'10k &amp; MO'!H$21+$R1325*'10k &amp; MO'!H$27</f>
        <v>0</v>
      </c>
      <c r="Z1325" s="349">
        <f>+$N1325*'10k &amp; MO'!I$3+$O1325*'10k &amp; MO'!I$9+$P1325*'10k &amp; MO'!I$15+$Q1325*'10k &amp; MO'!I$21+$R1325*'10k &amp; MO'!I$27</f>
        <v>0</v>
      </c>
      <c r="AA1325" s="349">
        <f>+$N1325*'10k &amp; MO'!J$3+$O1325*'10k &amp; MO'!J$9+$P1325*'10k &amp; MO'!J$15+$Q1325*'10k &amp; MO'!J$21+$R1325*'10k &amp; MO'!J$27</f>
        <v>870585.75900000008</v>
      </c>
      <c r="AB1325" s="349">
        <f>+$N1325*'10k &amp; MO'!K$3+$O1325*'10k &amp; MO'!K$9+$P1325*'10k &amp; MO'!K$15+$Q1325*'10k &amp; MO'!K$21+$R1325*'10k &amp; MO'!K$27</f>
        <v>913760.22</v>
      </c>
      <c r="AC1325" s="349">
        <f>+$N1325*'10k &amp; MO'!L$3+$O1325*'10k &amp; MO'!L$9+$P1325*'10k &amp; MO'!L$15+$Q1325*'10k &amp; MO'!L$21+$R1325*'10k &amp; MO'!L$27</f>
        <v>475056.27600000001</v>
      </c>
      <c r="AD1325" s="350">
        <f>+S1325*'10k &amp; MO'!O$3</f>
        <v>187262.20799999998</v>
      </c>
      <c r="AF1325" s="192" t="str">
        <f t="shared" si="178"/>
        <v>9602014</v>
      </c>
      <c r="AG1325" s="192">
        <f>+IFERROR(VLOOKUP($AF1325,'Limited Loss'!$F$5:$P$124,AG$3,FALSE),0)</f>
        <v>0</v>
      </c>
      <c r="AH1325" s="193">
        <f>+IFERROR(VLOOKUP($AF1325,'Limited Loss'!$F$5:$P$124,AH$3,FALSE),0)</f>
        <v>0</v>
      </c>
      <c r="AI1325" s="193">
        <f>+IFERROR(VLOOKUP($AF1325,'Limited Loss'!$F$5:$P$124,AI$3,FALSE),0)</f>
        <v>0</v>
      </c>
      <c r="AJ1325" s="193">
        <f>+IFERROR(VLOOKUP($AF1325,'Limited Loss'!$F$5:$P$124,AJ$3,FALSE),0)</f>
        <v>0</v>
      </c>
      <c r="AK1325" s="100">
        <f>+IFERROR(VLOOKUP($AF1325,'Limited Loss'!$F$5:$P$124,AK$3,FALSE),0)</f>
        <v>0</v>
      </c>
      <c r="AL1325" s="193">
        <f>+IFERROR(VLOOKUP($AF1325,'Limited Loss'!$F$5:$P$124,AL$3,FALSE),0)</f>
        <v>0</v>
      </c>
      <c r="AM1325" s="193">
        <f>+IFERROR(VLOOKUP($AF1325,'Limited Loss'!$F$5:$P$124,AM$3,FALSE),0)</f>
        <v>0</v>
      </c>
      <c r="AN1325" s="193">
        <f>+IFERROR(VLOOKUP($AF1325,'Limited Loss'!$F$5:$P$124,AN$3,FALSE),0)</f>
        <v>0</v>
      </c>
      <c r="AO1325" s="193">
        <f>+IFERROR(VLOOKUP($AF1325,'Limited Loss'!$F$5:$P$124,AO$3,FALSE),0)</f>
        <v>0</v>
      </c>
      <c r="AP1325" s="100">
        <f>+IFERROR(VLOOKUP($AF1325,'Limited Loss'!$F$5:$P$124,AP$3,FALSE),0)</f>
        <v>0</v>
      </c>
      <c r="AQ1325" s="353"/>
      <c r="AR1325" s="331">
        <f t="shared" si="179"/>
        <v>960</v>
      </c>
      <c r="AS1325" s="332">
        <f t="shared" si="179"/>
        <v>2014</v>
      </c>
      <c r="AT1325" s="349">
        <f t="shared" si="185"/>
        <v>0</v>
      </c>
      <c r="AU1325" s="349">
        <f t="shared" si="185"/>
        <v>0</v>
      </c>
      <c r="AV1325" s="349">
        <f t="shared" si="185"/>
        <v>1382600.128</v>
      </c>
      <c r="AW1325" s="349">
        <f t="shared" si="185"/>
        <v>593348.91</v>
      </c>
      <c r="AX1325" s="350">
        <f t="shared" si="185"/>
        <v>276704.94799999997</v>
      </c>
      <c r="AY1325" s="349">
        <f t="shared" si="186"/>
        <v>0</v>
      </c>
      <c r="AZ1325" s="349">
        <f t="shared" si="186"/>
        <v>0</v>
      </c>
      <c r="BA1325" s="349">
        <f t="shared" si="186"/>
        <v>870585.75900000008</v>
      </c>
      <c r="BB1325" s="349">
        <f t="shared" si="186"/>
        <v>913760.22</v>
      </c>
      <c r="BC1325" s="349">
        <f t="shared" si="186"/>
        <v>475056.27600000001</v>
      </c>
      <c r="BD1325" s="350">
        <f t="shared" si="186"/>
        <v>187262.20799999998</v>
      </c>
      <c r="BE1325" s="349">
        <f t="shared" si="181"/>
        <v>2253185.8870000001</v>
      </c>
      <c r="BF1325" s="375">
        <f t="shared" si="182"/>
        <v>2258870.3539999998</v>
      </c>
      <c r="BG1325" s="334">
        <f t="shared" si="183"/>
        <v>187262.20799999998</v>
      </c>
    </row>
    <row r="1326" spans="1:59" x14ac:dyDescent="0.2">
      <c r="A1326" s="326" t="str">
        <f t="shared" si="180"/>
        <v>9602015</v>
      </c>
      <c r="B1326">
        <v>960</v>
      </c>
      <c r="C1326" s="327">
        <v>2015</v>
      </c>
      <c r="D1326" s="353">
        <f>+IFERROR(VLOOKUP($A1326,Data_Loss!$A$2:$V$1180,6,FALSE),0)</f>
        <v>0</v>
      </c>
      <c r="E1326" s="353">
        <f>+IFERROR(VLOOKUP($A1326,Data_Loss!$A$2:$V$1180,7,FALSE),0)</f>
        <v>0</v>
      </c>
      <c r="F1326" s="353">
        <f>+IFERROR(VLOOKUP($A1326,Data_Loss!$A$2:$V$1180,8,FALSE),0)</f>
        <v>5</v>
      </c>
      <c r="G1326" s="353">
        <f>+IFERROR(VLOOKUP($A1326,Data_Loss!$A$2:$V$1180,9,FALSE),0)</f>
        <v>23</v>
      </c>
      <c r="H1326" s="353">
        <f>+IFERROR(VLOOKUP($A1326,Data_Loss!$A$2:$V$1180,10,FALSE),0)</f>
        <v>52</v>
      </c>
      <c r="I1326" s="353">
        <f>+IFERROR(VLOOKUP($A1326,Data_Loss!$A$2:$V$1300,12,FALSE),0)</f>
        <v>0</v>
      </c>
      <c r="J1326" s="353">
        <f>+IFERROR(VLOOKUP($A1326,Data_Loss!$A$2:$V$1300,13,FALSE),0)</f>
        <v>0</v>
      </c>
      <c r="K1326" s="353">
        <f>+IFERROR(VLOOKUP($A1326,Data_Loss!$A$2:$V$1300,14,FALSE),0)</f>
        <v>652291</v>
      </c>
      <c r="L1326" s="353">
        <f>+IFERROR(VLOOKUP($A1326,Data_Loss!$A$2:$V$1300,15,FALSE),0)</f>
        <v>624838</v>
      </c>
      <c r="M1326" s="353">
        <f>+IFERROR(VLOOKUP($A1326,Data_Loss!$A$2:$V$1300,16,FALSE),0)</f>
        <v>348976</v>
      </c>
      <c r="N1326" s="353">
        <f>+IFERROR(VLOOKUP($A1326,Data_Loss!$A$2:$V$1300,17,FALSE),0)</f>
        <v>0</v>
      </c>
      <c r="O1326" s="353">
        <f>+IFERROR(VLOOKUP($A1326,Data_Loss!$A$2:$V$1300,18,FALSE),0)</f>
        <v>0</v>
      </c>
      <c r="P1326" s="353">
        <f>+IFERROR(VLOOKUP($A1326,Data_Loss!$A$2:$V$1300,19,FALSE),0)</f>
        <v>399970</v>
      </c>
      <c r="Q1326" s="353">
        <f>+IFERROR(VLOOKUP($A1326,Data_Loss!$A$2:$V$1300,20,FALSE),0)</f>
        <v>849189</v>
      </c>
      <c r="R1326" s="353">
        <f>+IFERROR(VLOOKUP($A1326,Data_Loss!$A$2:$V$1300,21,FALSE),0)</f>
        <v>407711</v>
      </c>
      <c r="S1326" s="353">
        <f>+IFERROR(VLOOKUP($A1326,Data_Loss!$A$2:$V$1300,22,FALSE),0)</f>
        <v>275827</v>
      </c>
      <c r="T1326" s="191">
        <f>+$I1326*'10k &amp; MO'!C$4+$J1326*'10k &amp; MO'!C$10+$K1326*'10k &amp; MO'!C$16+$L1326*'10k &amp; MO'!C$22+$M1326*'10k &amp; MO'!C$28</f>
        <v>0</v>
      </c>
      <c r="U1326" s="349">
        <f>+$I1326*'10k &amp; MO'!D$4+$J1326*'10k &amp; MO'!D$10+$K1326*'10k &amp; MO'!D$16+$L1326*'10k &amp; MO'!D$22+$M1326*'10k &amp; MO'!D$28</f>
        <v>0</v>
      </c>
      <c r="V1326" s="349">
        <f>+$I1326*'10k &amp; MO'!E$4+$J1326*'10k &amp; MO'!E$10+$K1326*'10k &amp; MO'!E$16+$L1326*'10k &amp; MO'!E$22+$M1326*'10k &amp; MO'!E$28</f>
        <v>1248523.6319999998</v>
      </c>
      <c r="W1326" s="349">
        <f>+$I1326*'10k &amp; MO'!F$4+$J1326*'10k &amp; MO'!F$10+$K1326*'10k &amp; MO'!F$16+$L1326*'10k &amp; MO'!F$22+$M1326*'10k &amp; MO'!F$28</f>
        <v>698989.15149999992</v>
      </c>
      <c r="X1326" s="349">
        <f>+$I1326*'10k &amp; MO'!G$4+$J1326*'10k &amp; MO'!G$10+$K1326*'10k &amp; MO'!G$16+$L1326*'10k &amp; MO'!G$22+$M1326*'10k &amp; MO'!G$28</f>
        <v>411388.99830000004</v>
      </c>
      <c r="Y1326" s="349">
        <f>+$N1326*'10k &amp; MO'!H$4+$O1326*'10k &amp; MO'!H$10+$P1326*'10k &amp; MO'!H$16+$Q1326*'10k &amp; MO'!H$22+$R1326*'10k &amp; MO'!H$28</f>
        <v>0</v>
      </c>
      <c r="Z1326" s="349">
        <f>+$N1326*'10k &amp; MO'!I$4+$O1326*'10k &amp; MO'!I$10+$P1326*'10k &amp; MO'!I$16+$Q1326*'10k &amp; MO'!I$22+$R1326*'10k &amp; MO'!I$28</f>
        <v>0</v>
      </c>
      <c r="AA1326" s="349">
        <f>+$N1326*'10k &amp; MO'!J$4+$O1326*'10k &amp; MO'!J$10+$P1326*'10k &amp; MO'!J$16+$Q1326*'10k &amp; MO'!J$22+$R1326*'10k &amp; MO'!J$28</f>
        <v>1283761.8285999999</v>
      </c>
      <c r="AB1326" s="349">
        <f>+$N1326*'10k &amp; MO'!K$4+$O1326*'10k &amp; MO'!K$10+$P1326*'10k &amp; MO'!K$16+$Q1326*'10k &amp; MO'!K$22+$R1326*'10k &amp; MO'!K$28</f>
        <v>1337594.6304999997</v>
      </c>
      <c r="AC1326" s="349">
        <f>+$N1326*'10k &amp; MO'!L$4+$O1326*'10k &amp; MO'!L$10+$P1326*'10k &amp; MO'!L$16+$Q1326*'10k &amp; MO'!L$22+$R1326*'10k &amp; MO'!L$28</f>
        <v>620230.91290000011</v>
      </c>
      <c r="AD1326" s="350">
        <f>+S1326*'10k &amp; MO'!O$4</f>
        <v>334302.32399999996</v>
      </c>
      <c r="AF1326" s="192" t="str">
        <f t="shared" si="178"/>
        <v>9602015</v>
      </c>
      <c r="AG1326" s="192">
        <f>+IFERROR(VLOOKUP($AF1326,'Limited Loss'!$F$5:$P$124,AG$3,FALSE),0)</f>
        <v>0</v>
      </c>
      <c r="AH1326" s="193">
        <f>+IFERROR(VLOOKUP($AF1326,'Limited Loss'!$F$5:$P$124,AH$3,FALSE),0)</f>
        <v>0</v>
      </c>
      <c r="AI1326" s="193">
        <f>+IFERROR(VLOOKUP($AF1326,'Limited Loss'!$F$5:$P$124,AI$3,FALSE),0)</f>
        <v>28212</v>
      </c>
      <c r="AJ1326" s="193">
        <f>+IFERROR(VLOOKUP($AF1326,'Limited Loss'!$F$5:$P$124,AJ$3,FALSE),0)</f>
        <v>146</v>
      </c>
      <c r="AK1326" s="100">
        <f>+IFERROR(VLOOKUP($AF1326,'Limited Loss'!$F$5:$P$124,AK$3,FALSE),0)</f>
        <v>75</v>
      </c>
      <c r="AL1326" s="193">
        <f>+IFERROR(VLOOKUP($AF1326,'Limited Loss'!$F$5:$P$124,AL$3,FALSE),0)</f>
        <v>0</v>
      </c>
      <c r="AM1326" s="193">
        <f>+IFERROR(VLOOKUP($AF1326,'Limited Loss'!$F$5:$P$124,AM$3,FALSE),0)</f>
        <v>0</v>
      </c>
      <c r="AN1326" s="193">
        <f>+IFERROR(VLOOKUP($AF1326,'Limited Loss'!$F$5:$P$124,AN$3,FALSE),0)</f>
        <v>43474</v>
      </c>
      <c r="AO1326" s="193">
        <f>+IFERROR(VLOOKUP($AF1326,'Limited Loss'!$F$5:$P$124,AO$3,FALSE),0)</f>
        <v>452</v>
      </c>
      <c r="AP1326" s="100">
        <f>+IFERROR(VLOOKUP($AF1326,'Limited Loss'!$F$5:$P$124,AP$3,FALSE),0)</f>
        <v>78</v>
      </c>
      <c r="AQ1326" s="353"/>
      <c r="AR1326" s="331">
        <f t="shared" si="179"/>
        <v>960</v>
      </c>
      <c r="AS1326" s="332">
        <f t="shared" si="179"/>
        <v>2015</v>
      </c>
      <c r="AT1326" s="349">
        <f t="shared" si="185"/>
        <v>0</v>
      </c>
      <c r="AU1326" s="349">
        <f t="shared" si="185"/>
        <v>0</v>
      </c>
      <c r="AV1326" s="349">
        <f t="shared" si="185"/>
        <v>1220311.6319999998</v>
      </c>
      <c r="AW1326" s="349">
        <f t="shared" si="185"/>
        <v>698843.15149999992</v>
      </c>
      <c r="AX1326" s="350">
        <f t="shared" si="185"/>
        <v>411313.99830000004</v>
      </c>
      <c r="AY1326" s="349">
        <f t="shared" si="186"/>
        <v>0</v>
      </c>
      <c r="AZ1326" s="349">
        <f t="shared" si="186"/>
        <v>0</v>
      </c>
      <c r="BA1326" s="349">
        <f t="shared" si="186"/>
        <v>1240287.8285999999</v>
      </c>
      <c r="BB1326" s="349">
        <f t="shared" si="186"/>
        <v>1337142.6304999997</v>
      </c>
      <c r="BC1326" s="349">
        <f t="shared" si="186"/>
        <v>620152.91290000011</v>
      </c>
      <c r="BD1326" s="350">
        <f t="shared" si="186"/>
        <v>334302.32399999996</v>
      </c>
      <c r="BE1326" s="349">
        <f t="shared" si="181"/>
        <v>2460599.4605999999</v>
      </c>
      <c r="BF1326" s="375">
        <f t="shared" si="182"/>
        <v>3067452.6931999996</v>
      </c>
      <c r="BG1326" s="334">
        <f t="shared" si="183"/>
        <v>334302.32399999996</v>
      </c>
    </row>
    <row r="1327" spans="1:59" x14ac:dyDescent="0.2">
      <c r="A1327" s="326" t="str">
        <f t="shared" si="180"/>
        <v>9602016</v>
      </c>
      <c r="B1327">
        <v>960</v>
      </c>
      <c r="C1327" s="327">
        <v>2016</v>
      </c>
      <c r="D1327" s="353">
        <f>+IFERROR(VLOOKUP($A1327,Data_Loss!$A$2:$V$1180,6,FALSE),0)</f>
        <v>0</v>
      </c>
      <c r="E1327" s="353">
        <f>+IFERROR(VLOOKUP($A1327,Data_Loss!$A$2:$V$1180,7,FALSE),0)</f>
        <v>0</v>
      </c>
      <c r="F1327" s="353">
        <f>+IFERROR(VLOOKUP($A1327,Data_Loss!$A$2:$V$1180,8,FALSE),0)</f>
        <v>3</v>
      </c>
      <c r="G1327" s="353">
        <f>+IFERROR(VLOOKUP($A1327,Data_Loss!$A$2:$V$1180,9,FALSE),0)</f>
        <v>28</v>
      </c>
      <c r="H1327" s="353">
        <f>+IFERROR(VLOOKUP($A1327,Data_Loss!$A$2:$V$1180,10,FALSE),0)</f>
        <v>48</v>
      </c>
      <c r="I1327" s="353">
        <f>+IFERROR(VLOOKUP($A1327,Data_Loss!$A$2:$V$1300,12,FALSE),0)</f>
        <v>0</v>
      </c>
      <c r="J1327" s="353">
        <f>+IFERROR(VLOOKUP($A1327,Data_Loss!$A$2:$V$1300,13,FALSE),0)</f>
        <v>0</v>
      </c>
      <c r="K1327" s="353">
        <f>+IFERROR(VLOOKUP($A1327,Data_Loss!$A$2:$V$1300,14,FALSE),0)</f>
        <v>560200</v>
      </c>
      <c r="L1327" s="353">
        <f>+IFERROR(VLOOKUP($A1327,Data_Loss!$A$2:$V$1300,15,FALSE),0)</f>
        <v>442439</v>
      </c>
      <c r="M1327" s="353">
        <f>+IFERROR(VLOOKUP($A1327,Data_Loss!$A$2:$V$1300,16,FALSE),0)</f>
        <v>229137</v>
      </c>
      <c r="N1327" s="353">
        <f>+IFERROR(VLOOKUP($A1327,Data_Loss!$A$2:$V$1300,17,FALSE),0)</f>
        <v>0</v>
      </c>
      <c r="O1327" s="353">
        <f>+IFERROR(VLOOKUP($A1327,Data_Loss!$A$2:$V$1300,18,FALSE),0)</f>
        <v>0</v>
      </c>
      <c r="P1327" s="353">
        <f>+IFERROR(VLOOKUP($A1327,Data_Loss!$A$2:$V$1300,19,FALSE),0)</f>
        <v>319342</v>
      </c>
      <c r="Q1327" s="353">
        <f>+IFERROR(VLOOKUP($A1327,Data_Loss!$A$2:$V$1300,20,FALSE),0)</f>
        <v>690236</v>
      </c>
      <c r="R1327" s="353">
        <f>+IFERROR(VLOOKUP($A1327,Data_Loss!$A$2:$V$1300,21,FALSE),0)</f>
        <v>700983</v>
      </c>
      <c r="S1327" s="353">
        <f>+IFERROR(VLOOKUP($A1327,Data_Loss!$A$2:$V$1300,22,FALSE),0)</f>
        <v>203142</v>
      </c>
      <c r="T1327" s="191">
        <f>+$I1327*'10k &amp; MO'!C$5+$J1327*'10k &amp; MO'!C$11+$K1327*'10k &amp; MO'!C$17+$L1327*'10k &amp; MO'!C$23+$M1327*'10k &amp; MO'!C$29</f>
        <v>0</v>
      </c>
      <c r="U1327" s="349">
        <f>+$I1327*'10k &amp; MO'!D$5+$J1327*'10k &amp; MO'!D$11+$K1327*'10k &amp; MO'!D$17+$L1327*'10k &amp; MO'!D$23+$M1327*'10k &amp; MO'!D$29</f>
        <v>3305.18</v>
      </c>
      <c r="V1327" s="349">
        <f>+$I1327*'10k &amp; MO'!E$5+$J1327*'10k &amp; MO'!E$11+$K1327*'10k &amp; MO'!E$17+$L1327*'10k &amp; MO'!E$23+$M1327*'10k &amp; MO'!E$29</f>
        <v>1045470.3132</v>
      </c>
      <c r="W1327" s="349">
        <f>+$I1327*'10k &amp; MO'!F$5+$J1327*'10k &amp; MO'!F$11+$K1327*'10k &amp; MO'!F$17+$L1327*'10k &amp; MO'!F$23+$M1327*'10k &amp; MO'!F$29</f>
        <v>510946.86310000002</v>
      </c>
      <c r="X1327" s="349">
        <f>+$I1327*'10k &amp; MO'!G$5+$J1327*'10k &amp; MO'!G$11+$K1327*'10k &amp; MO'!G$17+$L1327*'10k &amp; MO'!G$23+$M1327*'10k &amp; MO'!G$29</f>
        <v>255832.7807</v>
      </c>
      <c r="Y1327" s="349">
        <f>+$N1327*'10k &amp; MO'!H$5+$O1327*'10k &amp; MO'!H$11+$P1327*'10k &amp; MO'!H$17+$Q1327*'10k &amp; MO'!H$23+$R1327*'10k &amp; MO'!H$29</f>
        <v>0</v>
      </c>
      <c r="Z1327" s="349">
        <f>+$N1327*'10k &amp; MO'!I$5+$O1327*'10k &amp; MO'!I$11+$P1327*'10k &amp; MO'!I$17+$Q1327*'10k &amp; MO'!I$23+$R1327*'10k &amp; MO'!I$29</f>
        <v>1053.8286000000001</v>
      </c>
      <c r="AA1327" s="349">
        <f>+$N1327*'10k &amp; MO'!J$5+$O1327*'10k &amp; MO'!J$11+$P1327*'10k &amp; MO'!J$17+$Q1327*'10k &amp; MO'!J$23+$R1327*'10k &amp; MO'!J$29</f>
        <v>914678.79009999998</v>
      </c>
      <c r="AB1327" s="349">
        <f>+$N1327*'10k &amp; MO'!K$5+$O1327*'10k &amp; MO'!K$11+$P1327*'10k &amp; MO'!K$17+$Q1327*'10k &amp; MO'!K$23+$R1327*'10k &amp; MO'!K$29</f>
        <v>1187482.6499000001</v>
      </c>
      <c r="AC1327" s="349">
        <f>+$N1327*'10k &amp; MO'!L$5+$O1327*'10k &amp; MO'!L$11+$P1327*'10k &amp; MO'!L$17+$Q1327*'10k &amp; MO'!L$23+$R1327*'10k &amp; MO'!L$29</f>
        <v>1096039.7456</v>
      </c>
      <c r="AD1327" s="350">
        <f>+S1327*'10k &amp; MO'!O$5</f>
        <v>273835.41600000003</v>
      </c>
      <c r="AF1327" s="192" t="str">
        <f t="shared" si="178"/>
        <v>9602016</v>
      </c>
      <c r="AG1327" s="192">
        <f>+IFERROR(VLOOKUP($AF1327,'Limited Loss'!$F$5:$P$124,AG$3,FALSE),0)</f>
        <v>0</v>
      </c>
      <c r="AH1327" s="193">
        <f>+IFERROR(VLOOKUP($AF1327,'Limited Loss'!$F$5:$P$124,AH$3,FALSE),0)</f>
        <v>0</v>
      </c>
      <c r="AI1327" s="193">
        <f>+IFERROR(VLOOKUP($AF1327,'Limited Loss'!$F$5:$P$124,AI$3,FALSE),0)</f>
        <v>0</v>
      </c>
      <c r="AJ1327" s="193">
        <f>+IFERROR(VLOOKUP($AF1327,'Limited Loss'!$F$5:$P$124,AJ$3,FALSE),0)</f>
        <v>0</v>
      </c>
      <c r="AK1327" s="100">
        <f>+IFERROR(VLOOKUP($AF1327,'Limited Loss'!$F$5:$P$124,AK$3,FALSE),0)</f>
        <v>0</v>
      </c>
      <c r="AL1327" s="193">
        <f>+IFERROR(VLOOKUP($AF1327,'Limited Loss'!$F$5:$P$124,AL$3,FALSE),0)</f>
        <v>0</v>
      </c>
      <c r="AM1327" s="193">
        <f>+IFERROR(VLOOKUP($AF1327,'Limited Loss'!$F$5:$P$124,AM$3,FALSE),0)</f>
        <v>0</v>
      </c>
      <c r="AN1327" s="193">
        <f>+IFERROR(VLOOKUP($AF1327,'Limited Loss'!$F$5:$P$124,AN$3,FALSE),0)</f>
        <v>0</v>
      </c>
      <c r="AO1327" s="193">
        <f>+IFERROR(VLOOKUP($AF1327,'Limited Loss'!$F$5:$P$124,AO$3,FALSE),0)</f>
        <v>0</v>
      </c>
      <c r="AP1327" s="100">
        <f>+IFERROR(VLOOKUP($AF1327,'Limited Loss'!$F$5:$P$124,AP$3,FALSE),0)</f>
        <v>0</v>
      </c>
      <c r="AQ1327" s="353"/>
      <c r="AR1327" s="331">
        <f t="shared" si="179"/>
        <v>960</v>
      </c>
      <c r="AS1327" s="332">
        <f t="shared" si="179"/>
        <v>2016</v>
      </c>
      <c r="AT1327" s="349">
        <f t="shared" si="185"/>
        <v>0</v>
      </c>
      <c r="AU1327" s="349">
        <f t="shared" si="185"/>
        <v>3305.18</v>
      </c>
      <c r="AV1327" s="349">
        <f t="shared" si="185"/>
        <v>1045470.3132</v>
      </c>
      <c r="AW1327" s="349">
        <f t="shared" si="185"/>
        <v>510946.86310000002</v>
      </c>
      <c r="AX1327" s="350">
        <f t="shared" si="185"/>
        <v>255832.7807</v>
      </c>
      <c r="AY1327" s="349">
        <f t="shared" si="186"/>
        <v>0</v>
      </c>
      <c r="AZ1327" s="349">
        <f t="shared" si="186"/>
        <v>1053.8286000000001</v>
      </c>
      <c r="BA1327" s="349">
        <f t="shared" si="186"/>
        <v>914678.79009999998</v>
      </c>
      <c r="BB1327" s="349">
        <f t="shared" si="186"/>
        <v>1187482.6499000001</v>
      </c>
      <c r="BC1327" s="349">
        <f t="shared" si="186"/>
        <v>1096039.7456</v>
      </c>
      <c r="BD1327" s="350">
        <f t="shared" si="186"/>
        <v>273835.41600000003</v>
      </c>
      <c r="BE1327" s="349">
        <f t="shared" si="181"/>
        <v>1964508.1118999999</v>
      </c>
      <c r="BF1327" s="375">
        <f t="shared" si="182"/>
        <v>3050302.0393000003</v>
      </c>
      <c r="BG1327" s="334">
        <f t="shared" si="183"/>
        <v>273835.41600000003</v>
      </c>
    </row>
    <row r="1328" spans="1:59" x14ac:dyDescent="0.2">
      <c r="A1328" s="326" t="str">
        <f t="shared" si="180"/>
        <v>9602017</v>
      </c>
      <c r="B1328">
        <v>960</v>
      </c>
      <c r="C1328" s="327">
        <v>2017</v>
      </c>
      <c r="D1328" s="353">
        <f>+IFERROR(VLOOKUP($A1328,Data_Loss!$A$2:$V$1180,6,FALSE),0)</f>
        <v>0</v>
      </c>
      <c r="E1328" s="353">
        <f>+IFERROR(VLOOKUP($A1328,Data_Loss!$A$2:$V$1180,7,FALSE),0)</f>
        <v>0</v>
      </c>
      <c r="F1328" s="353">
        <f>+IFERROR(VLOOKUP($A1328,Data_Loss!$A$2:$V$1180,8,FALSE),0)</f>
        <v>6</v>
      </c>
      <c r="G1328" s="353">
        <f>+IFERROR(VLOOKUP($A1328,Data_Loss!$A$2:$V$1180,9,FALSE),0)</f>
        <v>20</v>
      </c>
      <c r="H1328" s="353">
        <f>+IFERROR(VLOOKUP($A1328,Data_Loss!$A$2:$V$1180,10,FALSE),0)</f>
        <v>42</v>
      </c>
      <c r="I1328" s="353">
        <f>+IFERROR(VLOOKUP($A1328,Data_Loss!$A$2:$V$1300,12,FALSE),0)</f>
        <v>0</v>
      </c>
      <c r="J1328" s="353">
        <f>+IFERROR(VLOOKUP($A1328,Data_Loss!$A$2:$V$1300,13,FALSE),0)</f>
        <v>0</v>
      </c>
      <c r="K1328" s="353">
        <f>+IFERROR(VLOOKUP($A1328,Data_Loss!$A$2:$V$1300,14,FALSE),0)</f>
        <v>758005</v>
      </c>
      <c r="L1328" s="353">
        <f>+IFERROR(VLOOKUP($A1328,Data_Loss!$A$2:$V$1300,15,FALSE),0)</f>
        <v>416930</v>
      </c>
      <c r="M1328" s="353">
        <f>+IFERROR(VLOOKUP($A1328,Data_Loss!$A$2:$V$1300,16,FALSE),0)</f>
        <v>140570</v>
      </c>
      <c r="N1328" s="353">
        <f>+IFERROR(VLOOKUP($A1328,Data_Loss!$A$2:$V$1300,17,FALSE),0)</f>
        <v>0</v>
      </c>
      <c r="O1328" s="353">
        <f>+IFERROR(VLOOKUP($A1328,Data_Loss!$A$2:$V$1300,18,FALSE),0)</f>
        <v>0</v>
      </c>
      <c r="P1328" s="353">
        <f>+IFERROR(VLOOKUP($A1328,Data_Loss!$A$2:$V$1300,19,FALSE),0)</f>
        <v>501036</v>
      </c>
      <c r="Q1328" s="353">
        <f>+IFERROR(VLOOKUP($A1328,Data_Loss!$A$2:$V$1300,20,FALSE),0)</f>
        <v>375398</v>
      </c>
      <c r="R1328" s="353">
        <f>+IFERROR(VLOOKUP($A1328,Data_Loss!$A$2:$V$1300,21,FALSE),0)</f>
        <v>242689</v>
      </c>
      <c r="S1328" s="353">
        <f>+IFERROR(VLOOKUP($A1328,Data_Loss!$A$2:$V$1300,22,FALSE),0)</f>
        <v>303743</v>
      </c>
      <c r="T1328" s="191">
        <f>+$I1328*'10k &amp; MO'!C$6+$J1328*'10k &amp; MO'!C$12+$K1328*'10k &amp; MO'!C$18+$L1328*'10k &amp; MO'!C$24+$M1328*'10k &amp; MO'!C$30</f>
        <v>0</v>
      </c>
      <c r="U1328" s="349">
        <f>+$I1328*'10k &amp; MO'!D$6+$J1328*'10k &amp; MO'!D$12+$K1328*'10k &amp; MO'!D$18+$L1328*'10k &amp; MO'!D$24+$M1328*'10k &amp; MO'!D$30</f>
        <v>44359.951999999997</v>
      </c>
      <c r="V1328" s="349">
        <f>+$I1328*'10k &amp; MO'!E$6+$J1328*'10k &amp; MO'!E$12+$K1328*'10k &amp; MO'!E$18+$L1328*'10k &amp; MO'!E$24+$M1328*'10k &amp; MO'!E$30</f>
        <v>1703160.6310000001</v>
      </c>
      <c r="W1328" s="349">
        <f>+$I1328*'10k &amp; MO'!F$6+$J1328*'10k &amp; MO'!F$12+$K1328*'10k &amp; MO'!F$18+$L1328*'10k &amp; MO'!F$24+$M1328*'10k &amp; MO'!F$30</f>
        <v>438805.63449999999</v>
      </c>
      <c r="X1328" s="349">
        <f>+$I1328*'10k &amp; MO'!G$6+$J1328*'10k &amp; MO'!G$12+$K1328*'10k &amp; MO'!G$18+$L1328*'10k &amp; MO'!G$24+$M1328*'10k &amp; MO'!G$30</f>
        <v>204876.56349999999</v>
      </c>
      <c r="Y1328" s="349">
        <f>+$N1328*'10k &amp; MO'!H$6+$O1328*'10k &amp; MO'!H$12+$P1328*'10k &amp; MO'!H$18+$Q1328*'10k &amp; MO'!H$24+$R1328*'10k &amp; MO'!H$30</f>
        <v>0</v>
      </c>
      <c r="Z1328" s="349">
        <f>+$N1328*'10k &amp; MO'!I$6+$O1328*'10k &amp; MO'!I$12+$P1328*'10k &amp; MO'!I$18+$Q1328*'10k &amp; MO'!I$24+$R1328*'10k &amp; MO'!I$30</f>
        <v>48435.041299999997</v>
      </c>
      <c r="AA1328" s="349">
        <f>+$N1328*'10k &amp; MO'!J$6+$O1328*'10k &amp; MO'!J$12+$P1328*'10k &amp; MO'!J$18+$Q1328*'10k &amp; MO'!J$24+$R1328*'10k &amp; MO'!J$30</f>
        <v>1925189.5038000001</v>
      </c>
      <c r="AB1328" s="349">
        <f>+$N1328*'10k &amp; MO'!K$6+$O1328*'10k &amp; MO'!K$12+$P1328*'10k &amp; MO'!K$18+$Q1328*'10k &amp; MO'!K$24+$R1328*'10k &amp; MO'!K$30</f>
        <v>593730.24439999997</v>
      </c>
      <c r="AC1328" s="349">
        <f>+$N1328*'10k &amp; MO'!L$6+$O1328*'10k &amp; MO'!L$12+$P1328*'10k &amp; MO'!L$18+$Q1328*'10k &amp; MO'!L$24+$R1328*'10k &amp; MO'!L$30</f>
        <v>415760.41930000007</v>
      </c>
      <c r="AD1328" s="350">
        <f>+S1328*'10k &amp; MO'!O$6</f>
        <v>408838.07800000004</v>
      </c>
      <c r="AF1328" s="192" t="str">
        <f t="shared" si="178"/>
        <v>9602017</v>
      </c>
      <c r="AG1328" s="192">
        <f>+IFERROR(VLOOKUP($AF1328,'Limited Loss'!$F$5:$P$124,AG$3,FALSE),0)</f>
        <v>0</v>
      </c>
      <c r="AH1328" s="193">
        <f>+IFERROR(VLOOKUP($AF1328,'Limited Loss'!$F$5:$P$124,AH$3,FALSE),0)</f>
        <v>0</v>
      </c>
      <c r="AI1328" s="193">
        <f>+IFERROR(VLOOKUP($AF1328,'Limited Loss'!$F$5:$P$124,AI$3,FALSE),0)</f>
        <v>0</v>
      </c>
      <c r="AJ1328" s="193">
        <f>+IFERROR(VLOOKUP($AF1328,'Limited Loss'!$F$5:$P$124,AJ$3,FALSE),0)</f>
        <v>0</v>
      </c>
      <c r="AK1328" s="100">
        <f>+IFERROR(VLOOKUP($AF1328,'Limited Loss'!$F$5:$P$124,AK$3,FALSE),0)</f>
        <v>0</v>
      </c>
      <c r="AL1328" s="193">
        <f>+IFERROR(VLOOKUP($AF1328,'Limited Loss'!$F$5:$P$124,AL$3,FALSE),0)</f>
        <v>0</v>
      </c>
      <c r="AM1328" s="193">
        <f>+IFERROR(VLOOKUP($AF1328,'Limited Loss'!$F$5:$P$124,AM$3,FALSE),0)</f>
        <v>0</v>
      </c>
      <c r="AN1328" s="193">
        <f>+IFERROR(VLOOKUP($AF1328,'Limited Loss'!$F$5:$P$124,AN$3,FALSE),0)</f>
        <v>0</v>
      </c>
      <c r="AO1328" s="193">
        <f>+IFERROR(VLOOKUP($AF1328,'Limited Loss'!$F$5:$P$124,AO$3,FALSE),0)</f>
        <v>0</v>
      </c>
      <c r="AP1328" s="100">
        <f>+IFERROR(VLOOKUP($AF1328,'Limited Loss'!$F$5:$P$124,AP$3,FALSE),0)</f>
        <v>0</v>
      </c>
      <c r="AQ1328" s="353"/>
      <c r="AR1328" s="331">
        <f t="shared" si="179"/>
        <v>960</v>
      </c>
      <c r="AS1328" s="332">
        <f t="shared" si="179"/>
        <v>2017</v>
      </c>
      <c r="AT1328" s="349">
        <f t="shared" si="185"/>
        <v>0</v>
      </c>
      <c r="AU1328" s="349">
        <f t="shared" si="185"/>
        <v>44359.951999999997</v>
      </c>
      <c r="AV1328" s="349">
        <f t="shared" si="185"/>
        <v>1703160.6310000001</v>
      </c>
      <c r="AW1328" s="349">
        <f t="shared" si="185"/>
        <v>438805.63449999999</v>
      </c>
      <c r="AX1328" s="350">
        <f t="shared" si="185"/>
        <v>204876.56349999999</v>
      </c>
      <c r="AY1328" s="349">
        <f t="shared" si="186"/>
        <v>0</v>
      </c>
      <c r="AZ1328" s="349">
        <f t="shared" si="186"/>
        <v>48435.041299999997</v>
      </c>
      <c r="BA1328" s="349">
        <f t="shared" si="186"/>
        <v>1925189.5038000001</v>
      </c>
      <c r="BB1328" s="349">
        <f t="shared" si="186"/>
        <v>593730.24439999997</v>
      </c>
      <c r="BC1328" s="349">
        <f t="shared" si="186"/>
        <v>415760.41930000007</v>
      </c>
      <c r="BD1328" s="350">
        <f t="shared" si="186"/>
        <v>408838.07800000004</v>
      </c>
      <c r="BE1328" s="349">
        <f t="shared" si="181"/>
        <v>3721145.1281000003</v>
      </c>
      <c r="BF1328" s="375">
        <f t="shared" si="182"/>
        <v>1653172.8617000002</v>
      </c>
      <c r="BG1328" s="334">
        <f t="shared" si="183"/>
        <v>408838.07800000004</v>
      </c>
    </row>
    <row r="1329" spans="1:59" x14ac:dyDescent="0.2">
      <c r="A1329" s="326" t="str">
        <f t="shared" si="180"/>
        <v>9602018</v>
      </c>
      <c r="B1329">
        <v>960</v>
      </c>
      <c r="C1329" s="327">
        <v>2018</v>
      </c>
      <c r="D1329" s="353">
        <f>+IFERROR(VLOOKUP($A1329,Data_Loss!$A$2:$V$1180,6,FALSE),0)</f>
        <v>0</v>
      </c>
      <c r="E1329" s="353">
        <f>+IFERROR(VLOOKUP($A1329,Data_Loss!$A$2:$V$1180,7,FALSE),0)</f>
        <v>0</v>
      </c>
      <c r="F1329" s="353">
        <f>+IFERROR(VLOOKUP($A1329,Data_Loss!$A$2:$V$1180,8,FALSE),0)</f>
        <v>2</v>
      </c>
      <c r="G1329" s="353">
        <f>+IFERROR(VLOOKUP($A1329,Data_Loss!$A$2:$V$1180,9,FALSE),0)</f>
        <v>6</v>
      </c>
      <c r="H1329" s="353">
        <f>+IFERROR(VLOOKUP($A1329,Data_Loss!$A$2:$V$1180,10,FALSE),0)</f>
        <v>47</v>
      </c>
      <c r="I1329" s="353">
        <f>+IFERROR(VLOOKUP($A1329,Data_Loss!$A$2:$V$1300,12,FALSE),0)</f>
        <v>0</v>
      </c>
      <c r="J1329" s="353">
        <f>+IFERROR(VLOOKUP($A1329,Data_Loss!$A$2:$V$1300,13,FALSE),0)</f>
        <v>0</v>
      </c>
      <c r="K1329" s="353">
        <f>+IFERROR(VLOOKUP($A1329,Data_Loss!$A$2:$V$1300,14,FALSE),0)</f>
        <v>237794</v>
      </c>
      <c r="L1329" s="353">
        <f>+IFERROR(VLOOKUP($A1329,Data_Loss!$A$2:$V$1300,15,FALSE),0)</f>
        <v>107133</v>
      </c>
      <c r="M1329" s="353">
        <f>+IFERROR(VLOOKUP($A1329,Data_Loss!$A$2:$V$1300,16,FALSE),0)</f>
        <v>413405</v>
      </c>
      <c r="N1329" s="353">
        <f>+IFERROR(VLOOKUP($A1329,Data_Loss!$A$2:$V$1300,17,FALSE),0)</f>
        <v>0</v>
      </c>
      <c r="O1329" s="353">
        <f>+IFERROR(VLOOKUP($A1329,Data_Loss!$A$2:$V$1300,18,FALSE),0)</f>
        <v>0</v>
      </c>
      <c r="P1329" s="353">
        <f>+IFERROR(VLOOKUP($A1329,Data_Loss!$A$2:$V$1300,19,FALSE),0)</f>
        <v>140019</v>
      </c>
      <c r="Q1329" s="353">
        <f>+IFERROR(VLOOKUP($A1329,Data_Loss!$A$2:$V$1300,20,FALSE),0)</f>
        <v>86113</v>
      </c>
      <c r="R1329" s="353">
        <f>+IFERROR(VLOOKUP($A1329,Data_Loss!$A$2:$V$1300,21,FALSE),0)</f>
        <v>693382</v>
      </c>
      <c r="S1329" s="353">
        <f>+IFERROR(VLOOKUP($A1329,Data_Loss!$A$2:$V$1300,22,FALSE),0)</f>
        <v>198399</v>
      </c>
      <c r="T1329" s="191">
        <f>+$I1329*'10k &amp; MO'!C$7+$J1329*'10k &amp; MO'!C$13+$K1329*'10k &amp; MO'!C$19+$L1329*'10k &amp; MO'!C$25+$M1329*'10k &amp; MO'!C$31</f>
        <v>1789.3288000000002</v>
      </c>
      <c r="U1329" s="349">
        <f>+$I1329*'10k &amp; MO'!D$7+$J1329*'10k &amp; MO'!D$13+$K1329*'10k &amp; MO'!D$19+$L1329*'10k &amp; MO'!D$25+$M1329*'10k &amp; MO'!D$31</f>
        <v>61741.314200000001</v>
      </c>
      <c r="V1329" s="349">
        <f>+$I1329*'10k &amp; MO'!E$7+$J1329*'10k &amp; MO'!E$13+$K1329*'10k &amp; MO'!E$19+$L1329*'10k &amp; MO'!E$25+$M1329*'10k &amp; MO'!E$31</f>
        <v>1162467.4552</v>
      </c>
      <c r="W1329" s="349">
        <f>+$I1329*'10k &amp; MO'!F$7+$J1329*'10k &amp; MO'!F$13+$K1329*'10k &amp; MO'!F$19+$L1329*'10k &amp; MO'!F$25+$M1329*'10k &amp; MO'!F$31</f>
        <v>323084.47810000001</v>
      </c>
      <c r="X1329" s="349">
        <f>+$I1329*'10k &amp; MO'!G$7+$J1329*'10k &amp; MO'!G$13+$K1329*'10k &amp; MO'!G$19+$L1329*'10k &amp; MO'!G$25+$M1329*'10k &amp; MO'!G$31</f>
        <v>305581.77230000001</v>
      </c>
      <c r="Y1329" s="349">
        <f>+$N1329*'10k &amp; MO'!H$7+$O1329*'10k &amp; MO'!H$13+$P1329*'10k &amp; MO'!H$19+$Q1329*'10k &amp; MO'!H$25+$R1329*'10k &amp; MO'!H$31</f>
        <v>2528.8780999999999</v>
      </c>
      <c r="Z1329" s="349">
        <f>+$N1329*'10k &amp; MO'!I$7+$O1329*'10k &amp; MO'!I$13+$P1329*'10k &amp; MO'!I$19+$Q1329*'10k &amp; MO'!I$25+$R1329*'10k &amp; MO'!I$31</f>
        <v>98814.86050000001</v>
      </c>
      <c r="AA1329" s="349">
        <f>+$N1329*'10k &amp; MO'!J$7+$O1329*'10k &amp; MO'!J$13+$P1329*'10k &amp; MO'!J$19+$Q1329*'10k &amp; MO'!J$25+$R1329*'10k &amp; MO'!J$31</f>
        <v>1179189.0172999999</v>
      </c>
      <c r="AB1329" s="349">
        <f>+$N1329*'10k &amp; MO'!K$7+$O1329*'10k &amp; MO'!K$13+$P1329*'10k &amp; MO'!K$19+$Q1329*'10k &amp; MO'!K$25+$R1329*'10k &amp; MO'!K$31</f>
        <v>478488.69609999994</v>
      </c>
      <c r="AC1329" s="349">
        <f>+$N1329*'10k &amp; MO'!L$7+$O1329*'10k &amp; MO'!L$13+$P1329*'10k &amp; MO'!L$19+$Q1329*'10k &amp; MO'!L$25+$R1329*'10k &amp; MO'!L$31</f>
        <v>604130.15919999999</v>
      </c>
      <c r="AD1329" s="350">
        <f>+S1329*'10k &amp; MO'!O$7</f>
        <v>263077.07400000002</v>
      </c>
      <c r="AF1329" s="192" t="str">
        <f t="shared" si="178"/>
        <v>9602018</v>
      </c>
      <c r="AG1329" s="192">
        <f>+IFERROR(VLOOKUP($AF1329,'Limited Loss'!$F$5:$P$124,AG$3,FALSE),0)</f>
        <v>0</v>
      </c>
      <c r="AH1329" s="193">
        <f>+IFERROR(VLOOKUP($AF1329,'Limited Loss'!$F$5:$P$124,AH$3,FALSE),0)</f>
        <v>0</v>
      </c>
      <c r="AI1329" s="193">
        <f>+IFERROR(VLOOKUP($AF1329,'Limited Loss'!$F$5:$P$124,AI$3,FALSE),0)</f>
        <v>0</v>
      </c>
      <c r="AJ1329" s="193">
        <f>+IFERROR(VLOOKUP($AF1329,'Limited Loss'!$F$5:$P$124,AJ$3,FALSE),0)</f>
        <v>0</v>
      </c>
      <c r="AK1329" s="100">
        <f>+IFERROR(VLOOKUP($AF1329,'Limited Loss'!$F$5:$P$124,AK$3,FALSE),0)</f>
        <v>0</v>
      </c>
      <c r="AL1329" s="193">
        <f>+IFERROR(VLOOKUP($AF1329,'Limited Loss'!$F$5:$P$124,AL$3,FALSE),0)</f>
        <v>0</v>
      </c>
      <c r="AM1329" s="193">
        <f>+IFERROR(VLOOKUP($AF1329,'Limited Loss'!$F$5:$P$124,AM$3,FALSE),0)</f>
        <v>0</v>
      </c>
      <c r="AN1329" s="193">
        <f>+IFERROR(VLOOKUP($AF1329,'Limited Loss'!$F$5:$P$124,AN$3,FALSE),0)</f>
        <v>0</v>
      </c>
      <c r="AO1329" s="193">
        <f>+IFERROR(VLOOKUP($AF1329,'Limited Loss'!$F$5:$P$124,AO$3,FALSE),0)</f>
        <v>0</v>
      </c>
      <c r="AP1329" s="100">
        <f>+IFERROR(VLOOKUP($AF1329,'Limited Loss'!$F$5:$P$124,AP$3,FALSE),0)</f>
        <v>0</v>
      </c>
      <c r="AQ1329" s="353"/>
      <c r="AR1329" s="331">
        <f t="shared" si="179"/>
        <v>960</v>
      </c>
      <c r="AS1329" s="332">
        <f t="shared" si="179"/>
        <v>2018</v>
      </c>
      <c r="AT1329" s="349">
        <f t="shared" si="185"/>
        <v>1789.3288000000002</v>
      </c>
      <c r="AU1329" s="349">
        <f t="shared" si="185"/>
        <v>61741.314200000001</v>
      </c>
      <c r="AV1329" s="349">
        <f t="shared" si="185"/>
        <v>1162467.4552</v>
      </c>
      <c r="AW1329" s="349">
        <f t="shared" si="185"/>
        <v>323084.47810000001</v>
      </c>
      <c r="AX1329" s="350">
        <f t="shared" si="185"/>
        <v>305581.77230000001</v>
      </c>
      <c r="AY1329" s="349">
        <f t="shared" si="186"/>
        <v>2528.8780999999999</v>
      </c>
      <c r="AZ1329" s="349">
        <f t="shared" si="186"/>
        <v>98814.86050000001</v>
      </c>
      <c r="BA1329" s="349">
        <f t="shared" si="186"/>
        <v>1179189.0172999999</v>
      </c>
      <c r="BB1329" s="349">
        <f t="shared" si="186"/>
        <v>478488.69609999994</v>
      </c>
      <c r="BC1329" s="349">
        <f t="shared" si="186"/>
        <v>604130.15919999999</v>
      </c>
      <c r="BD1329" s="350">
        <f t="shared" si="186"/>
        <v>263077.07400000002</v>
      </c>
      <c r="BE1329" s="349">
        <f t="shared" si="181"/>
        <v>2506530.8541000001</v>
      </c>
      <c r="BF1329" s="375">
        <f t="shared" si="182"/>
        <v>1711285.1057000002</v>
      </c>
      <c r="BG1329" s="334">
        <f t="shared" si="183"/>
        <v>263077.07400000002</v>
      </c>
    </row>
    <row r="1330" spans="1:59" x14ac:dyDescent="0.2">
      <c r="A1330" s="326" t="str">
        <f t="shared" si="180"/>
        <v>9612014</v>
      </c>
      <c r="B1330">
        <v>961</v>
      </c>
      <c r="C1330" s="327">
        <v>2014</v>
      </c>
      <c r="D1330" s="353">
        <f>+IFERROR(VLOOKUP($A1330,Data_Loss!$A$2:$V$1180,6,FALSE),0)</f>
        <v>0</v>
      </c>
      <c r="E1330" s="353">
        <f>+IFERROR(VLOOKUP($A1330,Data_Loss!$A$2:$V$1180,7,FALSE),0)</f>
        <v>0</v>
      </c>
      <c r="F1330" s="353">
        <f>+IFERROR(VLOOKUP($A1330,Data_Loss!$A$2:$V$1180,8,FALSE),0)</f>
        <v>1</v>
      </c>
      <c r="G1330" s="353">
        <f>+IFERROR(VLOOKUP($A1330,Data_Loss!$A$2:$V$1180,9,FALSE),0)</f>
        <v>25</v>
      </c>
      <c r="H1330" s="353">
        <f>+IFERROR(VLOOKUP($A1330,Data_Loss!$A$2:$V$1180,10,FALSE),0)</f>
        <v>25</v>
      </c>
      <c r="I1330" s="353">
        <f>+IFERROR(VLOOKUP($A1330,Data_Loss!$A$2:$V$1300,12,FALSE),0)</f>
        <v>0</v>
      </c>
      <c r="J1330" s="353">
        <f>+IFERROR(VLOOKUP($A1330,Data_Loss!$A$2:$V$1300,13,FALSE),0)</f>
        <v>0</v>
      </c>
      <c r="K1330" s="353">
        <f>+IFERROR(VLOOKUP($A1330,Data_Loss!$A$2:$V$1300,14,FALSE),0)</f>
        <v>104267</v>
      </c>
      <c r="L1330" s="353">
        <f>+IFERROR(VLOOKUP($A1330,Data_Loss!$A$2:$V$1300,15,FALSE),0)</f>
        <v>360815</v>
      </c>
      <c r="M1330" s="353">
        <f>+IFERROR(VLOOKUP($A1330,Data_Loss!$A$2:$V$1300,16,FALSE),0)</f>
        <v>47094</v>
      </c>
      <c r="N1330" s="353">
        <f>+IFERROR(VLOOKUP($A1330,Data_Loss!$A$2:$V$1300,17,FALSE),0)</f>
        <v>0</v>
      </c>
      <c r="O1330" s="353">
        <f>+IFERROR(VLOOKUP($A1330,Data_Loss!$A$2:$V$1300,18,FALSE),0)</f>
        <v>0</v>
      </c>
      <c r="P1330" s="353">
        <f>+IFERROR(VLOOKUP($A1330,Data_Loss!$A$2:$V$1300,19,FALSE),0)</f>
        <v>236185</v>
      </c>
      <c r="Q1330" s="353">
        <f>+IFERROR(VLOOKUP($A1330,Data_Loss!$A$2:$V$1300,20,FALSE),0)</f>
        <v>468030</v>
      </c>
      <c r="R1330" s="353">
        <f>+IFERROR(VLOOKUP($A1330,Data_Loss!$A$2:$V$1300,21,FALSE),0)</f>
        <v>89661</v>
      </c>
      <c r="S1330" s="353">
        <f>+IFERROR(VLOOKUP($A1330,Data_Loss!$A$2:$V$1300,22,FALSE),0)</f>
        <v>73356</v>
      </c>
      <c r="T1330" s="191">
        <f>+$I1330*'10k &amp; MO'!C$3+$J1330*'10k &amp; MO'!C$9+$K1330*'10k &amp; MO'!C$15+$L1330*'10k &amp; MO'!C$21+$M1330*'10k &amp; MO'!C$27</f>
        <v>0</v>
      </c>
      <c r="U1330" s="349">
        <f>+$I1330*'10k &amp; MO'!D$3+$J1330*'10k &amp; MO'!D$9+$K1330*'10k &amp; MO'!D$15+$L1330*'10k &amp; MO'!D$21+$M1330*'10k &amp; MO'!D$27</f>
        <v>0</v>
      </c>
      <c r="V1330" s="349">
        <f>+$I1330*'10k &amp; MO'!E$3+$J1330*'10k &amp; MO'!E$9+$K1330*'10k &amp; MO'!E$15+$L1330*'10k &amp; MO'!E$21+$M1330*'10k &amp; MO'!E$27</f>
        <v>156817.568</v>
      </c>
      <c r="W1330" s="349">
        <f>+$I1330*'10k &amp; MO'!F$3+$J1330*'10k &amp; MO'!F$9+$K1330*'10k &amp; MO'!F$15+$L1330*'10k &amp; MO'!F$21+$M1330*'10k &amp; MO'!F$27</f>
        <v>443441.63500000001</v>
      </c>
      <c r="X1330" s="349">
        <f>+$I1330*'10k &amp; MO'!G$3+$J1330*'10k &amp; MO'!G$9+$K1330*'10k &amp; MO'!G$15+$L1330*'10k &amp; MO'!G$21+$M1330*'10k &amp; MO'!G$27</f>
        <v>53310.407999999996</v>
      </c>
      <c r="Y1330" s="349">
        <f>+$N1330*'10k &amp; MO'!H$3+$O1330*'10k &amp; MO'!H$9+$P1330*'10k &amp; MO'!H$15+$Q1330*'10k &amp; MO'!H$21+$R1330*'10k &amp; MO'!H$27</f>
        <v>0</v>
      </c>
      <c r="Z1330" s="349">
        <f>+$N1330*'10k &amp; MO'!I$3+$O1330*'10k &amp; MO'!I$9+$P1330*'10k &amp; MO'!I$15+$Q1330*'10k &amp; MO'!I$21+$R1330*'10k &amp; MO'!I$27</f>
        <v>0</v>
      </c>
      <c r="AA1330" s="349">
        <f>+$N1330*'10k &amp; MO'!J$3+$O1330*'10k &amp; MO'!J$9+$P1330*'10k &amp; MO'!J$15+$Q1330*'10k &amp; MO'!J$21+$R1330*'10k &amp; MO'!J$27</f>
        <v>493862.83500000002</v>
      </c>
      <c r="AB1330" s="349">
        <f>+$N1330*'10k &amp; MO'!K$3+$O1330*'10k &amp; MO'!K$9+$P1330*'10k &amp; MO'!K$15+$Q1330*'10k &amp; MO'!K$21+$R1330*'10k &amp; MO'!K$27</f>
        <v>655710.03</v>
      </c>
      <c r="AC1330" s="349">
        <f>+$N1330*'10k &amp; MO'!L$3+$O1330*'10k &amp; MO'!L$9+$P1330*'10k &amp; MO'!L$15+$Q1330*'10k &amp; MO'!L$21+$R1330*'10k &amp; MO'!L$27</f>
        <v>138257.26200000002</v>
      </c>
      <c r="AD1330" s="350">
        <f>+S1330*'10k &amp; MO'!O$3</f>
        <v>78564.275999999998</v>
      </c>
      <c r="AF1330" s="192" t="str">
        <f t="shared" si="178"/>
        <v>9612014</v>
      </c>
      <c r="AG1330" s="192">
        <f>+IFERROR(VLOOKUP($AF1330,'Limited Loss'!$F$5:$P$124,AG$3,FALSE),0)</f>
        <v>0</v>
      </c>
      <c r="AH1330" s="193">
        <f>+IFERROR(VLOOKUP($AF1330,'Limited Loss'!$F$5:$P$124,AH$3,FALSE),0)</f>
        <v>0</v>
      </c>
      <c r="AI1330" s="193">
        <f>+IFERROR(VLOOKUP($AF1330,'Limited Loss'!$F$5:$P$124,AI$3,FALSE),0)</f>
        <v>0</v>
      </c>
      <c r="AJ1330" s="193">
        <f>+IFERROR(VLOOKUP($AF1330,'Limited Loss'!$F$5:$P$124,AJ$3,FALSE),0)</f>
        <v>0</v>
      </c>
      <c r="AK1330" s="100">
        <f>+IFERROR(VLOOKUP($AF1330,'Limited Loss'!$F$5:$P$124,AK$3,FALSE),0)</f>
        <v>0</v>
      </c>
      <c r="AL1330" s="193">
        <f>+IFERROR(VLOOKUP($AF1330,'Limited Loss'!$F$5:$P$124,AL$3,FALSE),0)</f>
        <v>0</v>
      </c>
      <c r="AM1330" s="193">
        <f>+IFERROR(VLOOKUP($AF1330,'Limited Loss'!$F$5:$P$124,AM$3,FALSE),0)</f>
        <v>0</v>
      </c>
      <c r="AN1330" s="193">
        <f>+IFERROR(VLOOKUP($AF1330,'Limited Loss'!$F$5:$P$124,AN$3,FALSE),0)</f>
        <v>0</v>
      </c>
      <c r="AO1330" s="193">
        <f>+IFERROR(VLOOKUP($AF1330,'Limited Loss'!$F$5:$P$124,AO$3,FALSE),0)</f>
        <v>0</v>
      </c>
      <c r="AP1330" s="100">
        <f>+IFERROR(VLOOKUP($AF1330,'Limited Loss'!$F$5:$P$124,AP$3,FALSE),0)</f>
        <v>0</v>
      </c>
      <c r="AQ1330" s="353"/>
      <c r="AR1330" s="331">
        <f t="shared" si="179"/>
        <v>961</v>
      </c>
      <c r="AS1330" s="332">
        <f t="shared" si="179"/>
        <v>2014</v>
      </c>
      <c r="AT1330" s="349">
        <f t="shared" si="185"/>
        <v>0</v>
      </c>
      <c r="AU1330" s="349">
        <f t="shared" si="185"/>
        <v>0</v>
      </c>
      <c r="AV1330" s="349">
        <f t="shared" si="185"/>
        <v>156817.568</v>
      </c>
      <c r="AW1330" s="349">
        <f t="shared" si="185"/>
        <v>443441.63500000001</v>
      </c>
      <c r="AX1330" s="350">
        <f t="shared" si="185"/>
        <v>53310.407999999996</v>
      </c>
      <c r="AY1330" s="349">
        <f t="shared" si="186"/>
        <v>0</v>
      </c>
      <c r="AZ1330" s="349">
        <f t="shared" si="186"/>
        <v>0</v>
      </c>
      <c r="BA1330" s="349">
        <f t="shared" si="186"/>
        <v>493862.83500000002</v>
      </c>
      <c r="BB1330" s="349">
        <f t="shared" si="186"/>
        <v>655710.03</v>
      </c>
      <c r="BC1330" s="349">
        <f t="shared" si="186"/>
        <v>138257.26200000002</v>
      </c>
      <c r="BD1330" s="350">
        <f t="shared" si="186"/>
        <v>78564.275999999998</v>
      </c>
      <c r="BE1330" s="349">
        <f t="shared" si="181"/>
        <v>650680.40300000005</v>
      </c>
      <c r="BF1330" s="375">
        <f t="shared" si="182"/>
        <v>1290719.3350000002</v>
      </c>
      <c r="BG1330" s="334">
        <f t="shared" si="183"/>
        <v>78564.275999999998</v>
      </c>
    </row>
    <row r="1331" spans="1:59" x14ac:dyDescent="0.2">
      <c r="A1331" s="326" t="str">
        <f t="shared" si="180"/>
        <v>9612015</v>
      </c>
      <c r="B1331">
        <v>961</v>
      </c>
      <c r="C1331" s="327">
        <v>2015</v>
      </c>
      <c r="D1331" s="353">
        <f>+IFERROR(VLOOKUP($A1331,Data_Loss!$A$2:$V$1180,6,FALSE),0)</f>
        <v>0</v>
      </c>
      <c r="E1331" s="353">
        <f>+IFERROR(VLOOKUP($A1331,Data_Loss!$A$2:$V$1180,7,FALSE),0)</f>
        <v>0</v>
      </c>
      <c r="F1331" s="353">
        <f>+IFERROR(VLOOKUP($A1331,Data_Loss!$A$2:$V$1180,8,FALSE),0)</f>
        <v>3</v>
      </c>
      <c r="G1331" s="353">
        <f>+IFERROR(VLOOKUP($A1331,Data_Loss!$A$2:$V$1180,9,FALSE),0)</f>
        <v>12</v>
      </c>
      <c r="H1331" s="353">
        <f>+IFERROR(VLOOKUP($A1331,Data_Loss!$A$2:$V$1180,10,FALSE),0)</f>
        <v>11</v>
      </c>
      <c r="I1331" s="353">
        <f>+IFERROR(VLOOKUP($A1331,Data_Loss!$A$2:$V$1300,12,FALSE),0)</f>
        <v>0</v>
      </c>
      <c r="J1331" s="353">
        <f>+IFERROR(VLOOKUP($A1331,Data_Loss!$A$2:$V$1300,13,FALSE),0)</f>
        <v>0</v>
      </c>
      <c r="K1331" s="353">
        <f>+IFERROR(VLOOKUP($A1331,Data_Loss!$A$2:$V$1300,14,FALSE),0)</f>
        <v>556828</v>
      </c>
      <c r="L1331" s="353">
        <f>+IFERROR(VLOOKUP($A1331,Data_Loss!$A$2:$V$1300,15,FALSE),0)</f>
        <v>292716</v>
      </c>
      <c r="M1331" s="353">
        <f>+IFERROR(VLOOKUP($A1331,Data_Loss!$A$2:$V$1300,16,FALSE),0)</f>
        <v>15593</v>
      </c>
      <c r="N1331" s="353">
        <f>+IFERROR(VLOOKUP($A1331,Data_Loss!$A$2:$V$1300,17,FALSE),0)</f>
        <v>0</v>
      </c>
      <c r="O1331" s="353">
        <f>+IFERROR(VLOOKUP($A1331,Data_Loss!$A$2:$V$1300,18,FALSE),0)</f>
        <v>0</v>
      </c>
      <c r="P1331" s="353">
        <f>+IFERROR(VLOOKUP($A1331,Data_Loss!$A$2:$V$1300,19,FALSE),0)</f>
        <v>574199</v>
      </c>
      <c r="Q1331" s="353">
        <f>+IFERROR(VLOOKUP($A1331,Data_Loss!$A$2:$V$1300,20,FALSE),0)</f>
        <v>279856</v>
      </c>
      <c r="R1331" s="353">
        <f>+IFERROR(VLOOKUP($A1331,Data_Loss!$A$2:$V$1300,21,FALSE),0)</f>
        <v>20269</v>
      </c>
      <c r="S1331" s="353">
        <f>+IFERROR(VLOOKUP($A1331,Data_Loss!$A$2:$V$1300,22,FALSE),0)</f>
        <v>53945</v>
      </c>
      <c r="T1331" s="191">
        <f>+$I1331*'10k &amp; MO'!C$4+$J1331*'10k &amp; MO'!C$10+$K1331*'10k &amp; MO'!C$16+$L1331*'10k &amp; MO'!C$22+$M1331*'10k &amp; MO'!C$28</f>
        <v>0</v>
      </c>
      <c r="U1331" s="349">
        <f>+$I1331*'10k &amp; MO'!D$4+$J1331*'10k &amp; MO'!D$10+$K1331*'10k &amp; MO'!D$16+$L1331*'10k &amp; MO'!D$22+$M1331*'10k &amp; MO'!D$28</f>
        <v>0</v>
      </c>
      <c r="V1331" s="349">
        <f>+$I1331*'10k &amp; MO'!E$4+$J1331*'10k &amp; MO'!E$10+$K1331*'10k &amp; MO'!E$16+$L1331*'10k &amp; MO'!E$22+$M1331*'10k &amp; MO'!E$28</f>
        <v>1020661.7889999999</v>
      </c>
      <c r="W1331" s="349">
        <f>+$I1331*'10k &amp; MO'!F$4+$J1331*'10k &amp; MO'!F$10+$K1331*'10k &amp; MO'!F$16+$L1331*'10k &amp; MO'!F$22+$M1331*'10k &amp; MO'!F$28</f>
        <v>326648.83850000001</v>
      </c>
      <c r="X1331" s="349">
        <f>+$I1331*'10k &amp; MO'!G$4+$J1331*'10k &amp; MO'!G$10+$K1331*'10k &amp; MO'!G$16+$L1331*'10k &amp; MO'!G$22+$M1331*'10k &amp; MO'!G$28</f>
        <v>23059.667999999998</v>
      </c>
      <c r="Y1331" s="349">
        <f>+$N1331*'10k &amp; MO'!H$4+$O1331*'10k &amp; MO'!H$10+$P1331*'10k &amp; MO'!H$16+$Q1331*'10k &amp; MO'!H$22+$R1331*'10k &amp; MO'!H$28</f>
        <v>0</v>
      </c>
      <c r="Z1331" s="349">
        <f>+$N1331*'10k &amp; MO'!I$4+$O1331*'10k &amp; MO'!I$10+$P1331*'10k &amp; MO'!I$16+$Q1331*'10k &amp; MO'!I$22+$R1331*'10k &amp; MO'!I$28</f>
        <v>0</v>
      </c>
      <c r="AA1331" s="349">
        <f>+$N1331*'10k &amp; MO'!J$4+$O1331*'10k &amp; MO'!J$10+$P1331*'10k &amp; MO'!J$16+$Q1331*'10k &amp; MO'!J$22+$R1331*'10k &amp; MO'!J$28</f>
        <v>1650838.7087999999</v>
      </c>
      <c r="AB1331" s="349">
        <f>+$N1331*'10k &amp; MO'!K$4+$O1331*'10k &amp; MO'!K$10+$P1331*'10k &amp; MO'!K$16+$Q1331*'10k &amp; MO'!K$22+$R1331*'10k &amp; MO'!K$28</f>
        <v>449249.93549999996</v>
      </c>
      <c r="AC1331" s="349">
        <f>+$N1331*'10k &amp; MO'!L$4+$O1331*'10k &amp; MO'!L$10+$P1331*'10k &amp; MO'!L$16+$Q1331*'10k &amp; MO'!L$22+$R1331*'10k &amp; MO'!L$28</f>
        <v>39190.3416</v>
      </c>
      <c r="AD1331" s="350">
        <f>+S1331*'10k &amp; MO'!O$4</f>
        <v>65381.34</v>
      </c>
      <c r="AF1331" s="192" t="str">
        <f t="shared" si="178"/>
        <v>9612015</v>
      </c>
      <c r="AG1331" s="192">
        <f>+IFERROR(VLOOKUP($AF1331,'Limited Loss'!$F$5:$P$124,AG$3,FALSE),0)</f>
        <v>0</v>
      </c>
      <c r="AH1331" s="193">
        <f>+IFERROR(VLOOKUP($AF1331,'Limited Loss'!$F$5:$P$124,AH$3,FALSE),0)</f>
        <v>0</v>
      </c>
      <c r="AI1331" s="193">
        <f>+IFERROR(VLOOKUP($AF1331,'Limited Loss'!$F$5:$P$124,AI$3,FALSE),0)</f>
        <v>291419</v>
      </c>
      <c r="AJ1331" s="193">
        <f>+IFERROR(VLOOKUP($AF1331,'Limited Loss'!$F$5:$P$124,AJ$3,FALSE),0)</f>
        <v>1515</v>
      </c>
      <c r="AK1331" s="100">
        <f>+IFERROR(VLOOKUP($AF1331,'Limited Loss'!$F$5:$P$124,AK$3,FALSE),0)</f>
        <v>779</v>
      </c>
      <c r="AL1331" s="193">
        <f>+IFERROR(VLOOKUP($AF1331,'Limited Loss'!$F$5:$P$124,AL$3,FALSE),0)</f>
        <v>0</v>
      </c>
      <c r="AM1331" s="193">
        <f>+IFERROR(VLOOKUP($AF1331,'Limited Loss'!$F$5:$P$124,AM$3,FALSE),0)</f>
        <v>0</v>
      </c>
      <c r="AN1331" s="193">
        <f>+IFERROR(VLOOKUP($AF1331,'Limited Loss'!$F$5:$P$124,AN$3,FALSE),0)</f>
        <v>767296</v>
      </c>
      <c r="AO1331" s="193">
        <f>+IFERROR(VLOOKUP($AF1331,'Limited Loss'!$F$5:$P$124,AO$3,FALSE),0)</f>
        <v>7991</v>
      </c>
      <c r="AP1331" s="100">
        <f>+IFERROR(VLOOKUP($AF1331,'Limited Loss'!$F$5:$P$124,AP$3,FALSE),0)</f>
        <v>1383</v>
      </c>
      <c r="AQ1331" s="353"/>
      <c r="AR1331" s="331">
        <f t="shared" si="179"/>
        <v>961</v>
      </c>
      <c r="AS1331" s="332">
        <f t="shared" si="179"/>
        <v>2015</v>
      </c>
      <c r="AT1331" s="349">
        <f t="shared" si="185"/>
        <v>0</v>
      </c>
      <c r="AU1331" s="349">
        <f t="shared" si="185"/>
        <v>0</v>
      </c>
      <c r="AV1331" s="349">
        <f t="shared" si="185"/>
        <v>729242.78899999987</v>
      </c>
      <c r="AW1331" s="349">
        <f t="shared" si="185"/>
        <v>325133.83850000001</v>
      </c>
      <c r="AX1331" s="350">
        <f t="shared" si="185"/>
        <v>22280.667999999998</v>
      </c>
      <c r="AY1331" s="349">
        <f t="shared" si="186"/>
        <v>0</v>
      </c>
      <c r="AZ1331" s="349">
        <f t="shared" si="186"/>
        <v>0</v>
      </c>
      <c r="BA1331" s="349">
        <f t="shared" si="186"/>
        <v>883542.70879999991</v>
      </c>
      <c r="BB1331" s="349">
        <f t="shared" si="186"/>
        <v>441258.93549999996</v>
      </c>
      <c r="BC1331" s="349">
        <f t="shared" si="186"/>
        <v>37807.3416</v>
      </c>
      <c r="BD1331" s="350">
        <f t="shared" si="186"/>
        <v>65381.34</v>
      </c>
      <c r="BE1331" s="349">
        <f t="shared" si="181"/>
        <v>1612785.4977999998</v>
      </c>
      <c r="BF1331" s="375">
        <f t="shared" si="182"/>
        <v>826480.78360000008</v>
      </c>
      <c r="BG1331" s="334">
        <f t="shared" si="183"/>
        <v>65381.34</v>
      </c>
    </row>
    <row r="1332" spans="1:59" x14ac:dyDescent="0.2">
      <c r="A1332" s="326" t="str">
        <f t="shared" si="180"/>
        <v>9612016</v>
      </c>
      <c r="B1332">
        <v>961</v>
      </c>
      <c r="C1332" s="327">
        <v>2016</v>
      </c>
      <c r="D1332" s="353">
        <f>+IFERROR(VLOOKUP($A1332,Data_Loss!$A$2:$V$1180,6,FALSE),0)</f>
        <v>0</v>
      </c>
      <c r="E1332" s="353">
        <f>+IFERROR(VLOOKUP($A1332,Data_Loss!$A$2:$V$1180,7,FALSE),0)</f>
        <v>0</v>
      </c>
      <c r="F1332" s="353">
        <f>+IFERROR(VLOOKUP($A1332,Data_Loss!$A$2:$V$1180,8,FALSE),0)</f>
        <v>3</v>
      </c>
      <c r="G1332" s="353">
        <f>+IFERROR(VLOOKUP($A1332,Data_Loss!$A$2:$V$1180,9,FALSE),0)</f>
        <v>8</v>
      </c>
      <c r="H1332" s="353">
        <f>+IFERROR(VLOOKUP($A1332,Data_Loss!$A$2:$V$1180,10,FALSE),0)</f>
        <v>15</v>
      </c>
      <c r="I1332" s="353">
        <f>+IFERROR(VLOOKUP($A1332,Data_Loss!$A$2:$V$1300,12,FALSE),0)</f>
        <v>0</v>
      </c>
      <c r="J1332" s="353">
        <f>+IFERROR(VLOOKUP($A1332,Data_Loss!$A$2:$V$1300,13,FALSE),0)</f>
        <v>0</v>
      </c>
      <c r="K1332" s="353">
        <f>+IFERROR(VLOOKUP($A1332,Data_Loss!$A$2:$V$1300,14,FALSE),0)</f>
        <v>624163</v>
      </c>
      <c r="L1332" s="353">
        <f>+IFERROR(VLOOKUP($A1332,Data_Loss!$A$2:$V$1300,15,FALSE),0)</f>
        <v>85395</v>
      </c>
      <c r="M1332" s="353">
        <f>+IFERROR(VLOOKUP($A1332,Data_Loss!$A$2:$V$1300,16,FALSE),0)</f>
        <v>43411</v>
      </c>
      <c r="N1332" s="353">
        <f>+IFERROR(VLOOKUP($A1332,Data_Loss!$A$2:$V$1300,17,FALSE),0)</f>
        <v>0</v>
      </c>
      <c r="O1332" s="353">
        <f>+IFERROR(VLOOKUP($A1332,Data_Loss!$A$2:$V$1300,18,FALSE),0)</f>
        <v>0</v>
      </c>
      <c r="P1332" s="353">
        <f>+IFERROR(VLOOKUP($A1332,Data_Loss!$A$2:$V$1300,19,FALSE),0)</f>
        <v>194118</v>
      </c>
      <c r="Q1332" s="353">
        <f>+IFERROR(VLOOKUP($A1332,Data_Loss!$A$2:$V$1300,20,FALSE),0)</f>
        <v>103985</v>
      </c>
      <c r="R1332" s="353">
        <f>+IFERROR(VLOOKUP($A1332,Data_Loss!$A$2:$V$1300,21,FALSE),0)</f>
        <v>82826</v>
      </c>
      <c r="S1332" s="353">
        <f>+IFERROR(VLOOKUP($A1332,Data_Loss!$A$2:$V$1300,22,FALSE),0)</f>
        <v>71655</v>
      </c>
      <c r="T1332" s="191">
        <f>+$I1332*'10k &amp; MO'!C$5+$J1332*'10k &amp; MO'!C$11+$K1332*'10k &amp; MO'!C$17+$L1332*'10k &amp; MO'!C$23+$M1332*'10k &amp; MO'!C$29</f>
        <v>0</v>
      </c>
      <c r="U1332" s="349">
        <f>+$I1332*'10k &amp; MO'!D$5+$J1332*'10k &amp; MO'!D$11+$K1332*'10k &amp; MO'!D$17+$L1332*'10k &amp; MO'!D$23+$M1332*'10k &amp; MO'!D$29</f>
        <v>3682.5616999999997</v>
      </c>
      <c r="V1332" s="349">
        <f>+$I1332*'10k &amp; MO'!E$5+$J1332*'10k &amp; MO'!E$11+$K1332*'10k &amp; MO'!E$17+$L1332*'10k &amp; MO'!E$23+$M1332*'10k &amp; MO'!E$29</f>
        <v>1008417.3197</v>
      </c>
      <c r="W1332" s="349">
        <f>+$I1332*'10k &amp; MO'!F$5+$J1332*'10k &amp; MO'!F$11+$K1332*'10k &amp; MO'!F$17+$L1332*'10k &amp; MO'!F$23+$M1332*'10k &amp; MO'!F$29</f>
        <v>113940.5705</v>
      </c>
      <c r="X1332" s="349">
        <f>+$I1332*'10k &amp; MO'!G$5+$J1332*'10k &amp; MO'!G$11+$K1332*'10k &amp; MO'!G$17+$L1332*'10k &amp; MO'!G$23+$M1332*'10k &amp; MO'!G$29</f>
        <v>54361.546199999997</v>
      </c>
      <c r="Y1332" s="349">
        <f>+$N1332*'10k &amp; MO'!H$5+$O1332*'10k &amp; MO'!H$11+$P1332*'10k &amp; MO'!H$17+$Q1332*'10k &amp; MO'!H$23+$R1332*'10k &amp; MO'!H$29</f>
        <v>0</v>
      </c>
      <c r="Z1332" s="349">
        <f>+$N1332*'10k &amp; MO'!I$5+$O1332*'10k &amp; MO'!I$11+$P1332*'10k &amp; MO'!I$17+$Q1332*'10k &amp; MO'!I$23+$R1332*'10k &amp; MO'!I$29</f>
        <v>640.58939999999996</v>
      </c>
      <c r="AA1332" s="349">
        <f>+$N1332*'10k &amp; MO'!J$5+$O1332*'10k &amp; MO'!J$11+$P1332*'10k &amp; MO'!J$17+$Q1332*'10k &amp; MO'!J$23+$R1332*'10k &amp; MO'!J$29</f>
        <v>413427.32549999998</v>
      </c>
      <c r="AB1332" s="349">
        <f>+$N1332*'10k &amp; MO'!K$5+$O1332*'10k &amp; MO'!K$11+$P1332*'10k &amp; MO'!K$17+$Q1332*'10k &amp; MO'!K$23+$R1332*'10k &amp; MO'!K$29</f>
        <v>189276.51380000002</v>
      </c>
      <c r="AC1332" s="349">
        <f>+$N1332*'10k &amp; MO'!L$5+$O1332*'10k &amp; MO'!L$11+$P1332*'10k &amp; MO'!L$17+$Q1332*'10k &amp; MO'!L$23+$R1332*'10k &amp; MO'!L$29</f>
        <v>133708.9872</v>
      </c>
      <c r="AD1332" s="350">
        <f>+S1332*'10k &amp; MO'!O$5</f>
        <v>96590.94</v>
      </c>
      <c r="AF1332" s="192" t="str">
        <f t="shared" si="178"/>
        <v>9612016</v>
      </c>
      <c r="AG1332" s="192">
        <f>+IFERROR(VLOOKUP($AF1332,'Limited Loss'!$F$5:$P$124,AG$3,FALSE),0)</f>
        <v>0</v>
      </c>
      <c r="AH1332" s="193">
        <f>+IFERROR(VLOOKUP($AF1332,'Limited Loss'!$F$5:$P$124,AH$3,FALSE),0)</f>
        <v>0</v>
      </c>
      <c r="AI1332" s="193">
        <f>+IFERROR(VLOOKUP($AF1332,'Limited Loss'!$F$5:$P$124,AI$3,FALSE),0)</f>
        <v>0</v>
      </c>
      <c r="AJ1332" s="193">
        <f>+IFERROR(VLOOKUP($AF1332,'Limited Loss'!$F$5:$P$124,AJ$3,FALSE),0)</f>
        <v>0</v>
      </c>
      <c r="AK1332" s="100">
        <f>+IFERROR(VLOOKUP($AF1332,'Limited Loss'!$F$5:$P$124,AK$3,FALSE),0)</f>
        <v>0</v>
      </c>
      <c r="AL1332" s="193">
        <f>+IFERROR(VLOOKUP($AF1332,'Limited Loss'!$F$5:$P$124,AL$3,FALSE),0)</f>
        <v>0</v>
      </c>
      <c r="AM1332" s="193">
        <f>+IFERROR(VLOOKUP($AF1332,'Limited Loss'!$F$5:$P$124,AM$3,FALSE),0)</f>
        <v>0</v>
      </c>
      <c r="AN1332" s="193">
        <f>+IFERROR(VLOOKUP($AF1332,'Limited Loss'!$F$5:$P$124,AN$3,FALSE),0)</f>
        <v>0</v>
      </c>
      <c r="AO1332" s="193">
        <f>+IFERROR(VLOOKUP($AF1332,'Limited Loss'!$F$5:$P$124,AO$3,FALSE),0)</f>
        <v>0</v>
      </c>
      <c r="AP1332" s="100">
        <f>+IFERROR(VLOOKUP($AF1332,'Limited Loss'!$F$5:$P$124,AP$3,FALSE),0)</f>
        <v>0</v>
      </c>
      <c r="AQ1332" s="353"/>
      <c r="AR1332" s="331">
        <f t="shared" si="179"/>
        <v>961</v>
      </c>
      <c r="AS1332" s="332">
        <f t="shared" si="179"/>
        <v>2016</v>
      </c>
      <c r="AT1332" s="349">
        <f t="shared" si="185"/>
        <v>0</v>
      </c>
      <c r="AU1332" s="349">
        <f t="shared" si="185"/>
        <v>3682.5616999999997</v>
      </c>
      <c r="AV1332" s="349">
        <f t="shared" si="185"/>
        <v>1008417.3197</v>
      </c>
      <c r="AW1332" s="349">
        <f t="shared" si="185"/>
        <v>113940.5705</v>
      </c>
      <c r="AX1332" s="350">
        <f t="shared" si="185"/>
        <v>54361.546199999997</v>
      </c>
      <c r="AY1332" s="349">
        <f t="shared" si="186"/>
        <v>0</v>
      </c>
      <c r="AZ1332" s="349">
        <f t="shared" si="186"/>
        <v>640.58939999999996</v>
      </c>
      <c r="BA1332" s="349">
        <f t="shared" si="186"/>
        <v>413427.32549999998</v>
      </c>
      <c r="BB1332" s="349">
        <f t="shared" si="186"/>
        <v>189276.51380000002</v>
      </c>
      <c r="BC1332" s="349">
        <f t="shared" si="186"/>
        <v>133708.9872</v>
      </c>
      <c r="BD1332" s="350">
        <f t="shared" si="186"/>
        <v>96590.94</v>
      </c>
      <c r="BE1332" s="349">
        <f t="shared" si="181"/>
        <v>1426167.7963</v>
      </c>
      <c r="BF1332" s="375">
        <f t="shared" si="182"/>
        <v>491287.61770000006</v>
      </c>
      <c r="BG1332" s="334">
        <f t="shared" si="183"/>
        <v>96590.94</v>
      </c>
    </row>
    <row r="1333" spans="1:59" x14ac:dyDescent="0.2">
      <c r="A1333" s="326" t="str">
        <f t="shared" si="180"/>
        <v>9612017</v>
      </c>
      <c r="B1333">
        <v>961</v>
      </c>
      <c r="C1333" s="327">
        <v>2017</v>
      </c>
      <c r="D1333" s="353">
        <f>+IFERROR(VLOOKUP($A1333,Data_Loss!$A$2:$V$1180,6,FALSE),0)</f>
        <v>0</v>
      </c>
      <c r="E1333" s="353">
        <f>+IFERROR(VLOOKUP($A1333,Data_Loss!$A$2:$V$1180,7,FALSE),0)</f>
        <v>0</v>
      </c>
      <c r="F1333" s="353">
        <f>+IFERROR(VLOOKUP($A1333,Data_Loss!$A$2:$V$1180,8,FALSE),0)</f>
        <v>4</v>
      </c>
      <c r="G1333" s="353">
        <f>+IFERROR(VLOOKUP($A1333,Data_Loss!$A$2:$V$1180,9,FALSE),0)</f>
        <v>18</v>
      </c>
      <c r="H1333" s="353">
        <f>+IFERROR(VLOOKUP($A1333,Data_Loss!$A$2:$V$1180,10,FALSE),0)</f>
        <v>20</v>
      </c>
      <c r="I1333" s="353">
        <f>+IFERROR(VLOOKUP($A1333,Data_Loss!$A$2:$V$1300,12,FALSE),0)</f>
        <v>0</v>
      </c>
      <c r="J1333" s="353">
        <f>+IFERROR(VLOOKUP($A1333,Data_Loss!$A$2:$V$1300,13,FALSE),0)</f>
        <v>0</v>
      </c>
      <c r="K1333" s="353">
        <f>+IFERROR(VLOOKUP($A1333,Data_Loss!$A$2:$V$1300,14,FALSE),0)</f>
        <v>877515</v>
      </c>
      <c r="L1333" s="353">
        <f>+IFERROR(VLOOKUP($A1333,Data_Loss!$A$2:$V$1300,15,FALSE),0)</f>
        <v>346530</v>
      </c>
      <c r="M1333" s="353">
        <f>+IFERROR(VLOOKUP($A1333,Data_Loss!$A$2:$V$1300,16,FALSE),0)</f>
        <v>84323</v>
      </c>
      <c r="N1333" s="353">
        <f>+IFERROR(VLOOKUP($A1333,Data_Loss!$A$2:$V$1300,17,FALSE),0)</f>
        <v>0</v>
      </c>
      <c r="O1333" s="353">
        <f>+IFERROR(VLOOKUP($A1333,Data_Loss!$A$2:$V$1300,18,FALSE),0)</f>
        <v>0</v>
      </c>
      <c r="P1333" s="353">
        <f>+IFERROR(VLOOKUP($A1333,Data_Loss!$A$2:$V$1300,19,FALSE),0)</f>
        <v>624985</v>
      </c>
      <c r="Q1333" s="353">
        <f>+IFERROR(VLOOKUP($A1333,Data_Loss!$A$2:$V$1300,20,FALSE),0)</f>
        <v>381465</v>
      </c>
      <c r="R1333" s="353">
        <f>+IFERROR(VLOOKUP($A1333,Data_Loss!$A$2:$V$1300,21,FALSE),0)</f>
        <v>89171</v>
      </c>
      <c r="S1333" s="353">
        <f>+IFERROR(VLOOKUP($A1333,Data_Loss!$A$2:$V$1300,22,FALSE),0)</f>
        <v>78634</v>
      </c>
      <c r="T1333" s="191">
        <f>+$I1333*'10k &amp; MO'!C$6+$J1333*'10k &amp; MO'!C$12+$K1333*'10k &amp; MO'!C$18+$L1333*'10k &amp; MO'!C$24+$M1333*'10k &amp; MO'!C$30</f>
        <v>0</v>
      </c>
      <c r="U1333" s="349">
        <f>+$I1333*'10k &amp; MO'!D$6+$J1333*'10k &amp; MO'!D$12+$K1333*'10k &amp; MO'!D$18+$L1333*'10k &amp; MO'!D$24+$M1333*'10k &amp; MO'!D$30</f>
        <v>50997.461700000007</v>
      </c>
      <c r="V1333" s="349">
        <f>+$I1333*'10k &amp; MO'!E$6+$J1333*'10k &amp; MO'!E$12+$K1333*'10k &amp; MO'!E$18+$L1333*'10k &amp; MO'!E$24+$M1333*'10k &amp; MO'!E$30</f>
        <v>1821072.8851000001</v>
      </c>
      <c r="W1333" s="349">
        <f>+$I1333*'10k &amp; MO'!F$6+$J1333*'10k &amp; MO'!F$12+$K1333*'10k &amp; MO'!F$18+$L1333*'10k &amp; MO'!F$24+$M1333*'10k &amp; MO'!F$30</f>
        <v>371745.96159999998</v>
      </c>
      <c r="X1333" s="349">
        <f>+$I1333*'10k &amp; MO'!G$6+$J1333*'10k &amp; MO'!G$12+$K1333*'10k &amp; MO'!G$18+$L1333*'10k &amp; MO'!G$24+$M1333*'10k &amp; MO'!G$30</f>
        <v>141223.68700000001</v>
      </c>
      <c r="Y1333" s="349">
        <f>+$N1333*'10k &amp; MO'!H$6+$O1333*'10k &amp; MO'!H$12+$P1333*'10k &amp; MO'!H$18+$Q1333*'10k &amp; MO'!H$24+$R1333*'10k &amp; MO'!H$30</f>
        <v>0</v>
      </c>
      <c r="Z1333" s="349">
        <f>+$N1333*'10k &amp; MO'!I$6+$O1333*'10k &amp; MO'!I$12+$P1333*'10k &amp; MO'!I$18+$Q1333*'10k &amp; MO'!I$24+$R1333*'10k &amp; MO'!I$30</f>
        <v>60292.336800000005</v>
      </c>
      <c r="AA1333" s="349">
        <f>+$N1333*'10k &amp; MO'!J$6+$O1333*'10k &amp; MO'!J$12+$P1333*'10k &amp; MO'!J$18+$Q1333*'10k &amp; MO'!J$24+$R1333*'10k &amp; MO'!J$30</f>
        <v>2224561.6745000002</v>
      </c>
      <c r="AB1333" s="349">
        <f>+$N1333*'10k &amp; MO'!K$6+$O1333*'10k &amp; MO'!K$12+$P1333*'10k &amp; MO'!K$18+$Q1333*'10k &amp; MO'!K$24+$R1333*'10k &amp; MO'!K$30</f>
        <v>587178.59180000005</v>
      </c>
      <c r="AC1333" s="349">
        <f>+$N1333*'10k &amp; MO'!L$6+$O1333*'10k &amp; MO'!L$12+$P1333*'10k &amp; MO'!L$18+$Q1333*'10k &amp; MO'!L$24+$R1333*'10k &amp; MO'!L$30</f>
        <v>196506.05410000001</v>
      </c>
      <c r="AD1333" s="350">
        <f>+S1333*'10k &amp; MO'!O$6</f>
        <v>105841.364</v>
      </c>
      <c r="AF1333" s="192" t="str">
        <f t="shared" si="178"/>
        <v>9612017</v>
      </c>
      <c r="AG1333" s="192">
        <f>+IFERROR(VLOOKUP($AF1333,'Limited Loss'!$F$5:$P$124,AG$3,FALSE),0)</f>
        <v>0</v>
      </c>
      <c r="AH1333" s="193">
        <f>+IFERROR(VLOOKUP($AF1333,'Limited Loss'!$F$5:$P$124,AH$3,FALSE),0)</f>
        <v>4614</v>
      </c>
      <c r="AI1333" s="193">
        <f>+IFERROR(VLOOKUP($AF1333,'Limited Loss'!$F$5:$P$124,AI$3,FALSE),0)</f>
        <v>136333</v>
      </c>
      <c r="AJ1333" s="193">
        <f>+IFERROR(VLOOKUP($AF1333,'Limited Loss'!$F$5:$P$124,AJ$3,FALSE),0)</f>
        <v>4149</v>
      </c>
      <c r="AK1333" s="100">
        <f>+IFERROR(VLOOKUP($AF1333,'Limited Loss'!$F$5:$P$124,AK$3,FALSE),0)</f>
        <v>2102</v>
      </c>
      <c r="AL1333" s="193">
        <f>+IFERROR(VLOOKUP($AF1333,'Limited Loss'!$F$5:$P$124,AL$3,FALSE),0)</f>
        <v>0</v>
      </c>
      <c r="AM1333" s="193">
        <f>+IFERROR(VLOOKUP($AF1333,'Limited Loss'!$F$5:$P$124,AM$3,FALSE),0)</f>
        <v>12552</v>
      </c>
      <c r="AN1333" s="193">
        <f>+IFERROR(VLOOKUP($AF1333,'Limited Loss'!$F$5:$P$124,AN$3,FALSE),0)</f>
        <v>375115</v>
      </c>
      <c r="AO1333" s="193">
        <f>+IFERROR(VLOOKUP($AF1333,'Limited Loss'!$F$5:$P$124,AO$3,FALSE),0)</f>
        <v>18342</v>
      </c>
      <c r="AP1333" s="100">
        <f>+IFERROR(VLOOKUP($AF1333,'Limited Loss'!$F$5:$P$124,AP$3,FALSE),0)</f>
        <v>5292</v>
      </c>
      <c r="AQ1333" s="353"/>
      <c r="AR1333" s="331">
        <f t="shared" si="179"/>
        <v>961</v>
      </c>
      <c r="AS1333" s="332">
        <f t="shared" si="179"/>
        <v>2017</v>
      </c>
      <c r="AT1333" s="349">
        <f t="shared" si="185"/>
        <v>0</v>
      </c>
      <c r="AU1333" s="349">
        <f t="shared" si="185"/>
        <v>46383.461700000007</v>
      </c>
      <c r="AV1333" s="349">
        <f t="shared" si="185"/>
        <v>1684739.8851000001</v>
      </c>
      <c r="AW1333" s="349">
        <f t="shared" si="185"/>
        <v>367596.96159999998</v>
      </c>
      <c r="AX1333" s="350">
        <f t="shared" si="185"/>
        <v>139121.68700000001</v>
      </c>
      <c r="AY1333" s="349">
        <f t="shared" si="186"/>
        <v>0</v>
      </c>
      <c r="AZ1333" s="349">
        <f t="shared" si="186"/>
        <v>47740.336800000005</v>
      </c>
      <c r="BA1333" s="349">
        <f t="shared" si="186"/>
        <v>1849446.6745000002</v>
      </c>
      <c r="BB1333" s="349">
        <f t="shared" si="186"/>
        <v>568836.59180000005</v>
      </c>
      <c r="BC1333" s="349">
        <f t="shared" si="186"/>
        <v>191214.05410000001</v>
      </c>
      <c r="BD1333" s="350">
        <f t="shared" si="186"/>
        <v>105841.364</v>
      </c>
      <c r="BE1333" s="349">
        <f t="shared" si="181"/>
        <v>3628310.3581000003</v>
      </c>
      <c r="BF1333" s="375">
        <f t="shared" si="182"/>
        <v>1266769.2945000001</v>
      </c>
      <c r="BG1333" s="334">
        <f t="shared" si="183"/>
        <v>105841.364</v>
      </c>
    </row>
    <row r="1334" spans="1:59" x14ac:dyDescent="0.2">
      <c r="A1334" s="326" t="str">
        <f t="shared" si="180"/>
        <v>9612018</v>
      </c>
      <c r="B1334">
        <v>961</v>
      </c>
      <c r="C1334" s="327">
        <v>2018</v>
      </c>
      <c r="D1334" s="353">
        <f>+IFERROR(VLOOKUP($A1334,Data_Loss!$A$2:$V$1180,6,FALSE),0)</f>
        <v>0</v>
      </c>
      <c r="E1334" s="353">
        <f>+IFERROR(VLOOKUP($A1334,Data_Loss!$A$2:$V$1180,7,FALSE),0)</f>
        <v>0</v>
      </c>
      <c r="F1334" s="353">
        <f>+IFERROR(VLOOKUP($A1334,Data_Loss!$A$2:$V$1180,8,FALSE),0)</f>
        <v>0</v>
      </c>
      <c r="G1334" s="353">
        <f>+IFERROR(VLOOKUP($A1334,Data_Loss!$A$2:$V$1180,9,FALSE),0)</f>
        <v>1</v>
      </c>
      <c r="H1334" s="353">
        <f>+IFERROR(VLOOKUP($A1334,Data_Loss!$A$2:$V$1180,10,FALSE),0)</f>
        <v>24</v>
      </c>
      <c r="I1334" s="353">
        <f>+IFERROR(VLOOKUP($A1334,Data_Loss!$A$2:$V$1300,12,FALSE),0)</f>
        <v>0</v>
      </c>
      <c r="J1334" s="353">
        <f>+IFERROR(VLOOKUP($A1334,Data_Loss!$A$2:$V$1300,13,FALSE),0)</f>
        <v>0</v>
      </c>
      <c r="K1334" s="353">
        <f>+IFERROR(VLOOKUP($A1334,Data_Loss!$A$2:$V$1300,14,FALSE),0)</f>
        <v>0</v>
      </c>
      <c r="L1334" s="353">
        <f>+IFERROR(VLOOKUP($A1334,Data_Loss!$A$2:$V$1300,15,FALSE),0)</f>
        <v>43534</v>
      </c>
      <c r="M1334" s="353">
        <f>+IFERROR(VLOOKUP($A1334,Data_Loss!$A$2:$V$1300,16,FALSE),0)</f>
        <v>182342</v>
      </c>
      <c r="N1334" s="353">
        <f>+IFERROR(VLOOKUP($A1334,Data_Loss!$A$2:$V$1300,17,FALSE),0)</f>
        <v>0</v>
      </c>
      <c r="O1334" s="353">
        <f>+IFERROR(VLOOKUP($A1334,Data_Loss!$A$2:$V$1300,18,FALSE),0)</f>
        <v>0</v>
      </c>
      <c r="P1334" s="353">
        <f>+IFERROR(VLOOKUP($A1334,Data_Loss!$A$2:$V$1300,19,FALSE),0)</f>
        <v>0</v>
      </c>
      <c r="Q1334" s="353">
        <f>+IFERROR(VLOOKUP($A1334,Data_Loss!$A$2:$V$1300,20,FALSE),0)</f>
        <v>10807</v>
      </c>
      <c r="R1334" s="353">
        <f>+IFERROR(VLOOKUP($A1334,Data_Loss!$A$2:$V$1300,21,FALSE),0)</f>
        <v>177804</v>
      </c>
      <c r="S1334" s="353">
        <f>+IFERROR(VLOOKUP($A1334,Data_Loss!$A$2:$V$1300,22,FALSE),0)</f>
        <v>67144</v>
      </c>
      <c r="T1334" s="191">
        <f>+$I1334*'10k &amp; MO'!C$7+$J1334*'10k &amp; MO'!C$13+$K1334*'10k &amp; MO'!C$19+$L1334*'10k &amp; MO'!C$25+$M1334*'10k &amp; MO'!C$31</f>
        <v>401.1524</v>
      </c>
      <c r="U1334" s="349">
        <f>+$I1334*'10k &amp; MO'!D$7+$J1334*'10k &amp; MO'!D$13+$K1334*'10k &amp; MO'!D$19+$L1334*'10k &amp; MO'!D$25+$M1334*'10k &amp; MO'!D$31</f>
        <v>13776.571599999999</v>
      </c>
      <c r="V1334" s="349">
        <f>+$I1334*'10k &amp; MO'!E$7+$J1334*'10k &amp; MO'!E$13+$K1334*'10k &amp; MO'!E$19+$L1334*'10k &amp; MO'!E$25+$M1334*'10k &amp; MO'!E$31</f>
        <v>324348.342</v>
      </c>
      <c r="W1334" s="349">
        <f>+$I1334*'10k &amp; MO'!F$7+$J1334*'10k &amp; MO'!F$13+$K1334*'10k &amp; MO'!F$19+$L1334*'10k &amp; MO'!F$25+$M1334*'10k &amp; MO'!F$31</f>
        <v>130503.3266</v>
      </c>
      <c r="X1334" s="349">
        <f>+$I1334*'10k &amp; MO'!G$7+$J1334*'10k &amp; MO'!G$13+$K1334*'10k &amp; MO'!G$19+$L1334*'10k &amp; MO'!G$25+$M1334*'10k &amp; MO'!G$31</f>
        <v>130137.76579999999</v>
      </c>
      <c r="Y1334" s="349">
        <f>+$N1334*'10k &amp; MO'!H$7+$O1334*'10k &amp; MO'!H$13+$P1334*'10k &amp; MO'!H$19+$Q1334*'10k &amp; MO'!H$25+$R1334*'10k &amp; MO'!H$31</f>
        <v>515.63159999999993</v>
      </c>
      <c r="Z1334" s="349">
        <f>+$N1334*'10k &amp; MO'!I$7+$O1334*'10k &amp; MO'!I$13+$P1334*'10k &amp; MO'!I$19+$Q1334*'10k &amp; MO'!I$25+$R1334*'10k &amp; MO'!I$31</f>
        <v>17891.734400000001</v>
      </c>
      <c r="AA1334" s="349">
        <f>+$N1334*'10k &amp; MO'!J$7+$O1334*'10k &amp; MO'!J$13+$P1334*'10k &amp; MO'!J$19+$Q1334*'10k &amp; MO'!J$25+$R1334*'10k &amp; MO'!J$31</f>
        <v>196258.96170000001</v>
      </c>
      <c r="AB1334" s="349">
        <f>+$N1334*'10k &amp; MO'!K$7+$O1334*'10k &amp; MO'!K$13+$P1334*'10k &amp; MO'!K$19+$Q1334*'10k &amp; MO'!K$25+$R1334*'10k &amp; MO'!K$31</f>
        <v>106132.79869999998</v>
      </c>
      <c r="AC1334" s="349">
        <f>+$N1334*'10k &amp; MO'!L$7+$O1334*'10k &amp; MO'!L$13+$P1334*'10k &amp; MO'!L$19+$Q1334*'10k &amp; MO'!L$25+$R1334*'10k &amp; MO'!L$31</f>
        <v>151242.0576</v>
      </c>
      <c r="AD1334" s="350">
        <f>+S1334*'10k &amp; MO'!O$7</f>
        <v>89032.944000000003</v>
      </c>
      <c r="AF1334" s="192" t="str">
        <f t="shared" si="178"/>
        <v>9612018</v>
      </c>
      <c r="AG1334" s="192">
        <f>+IFERROR(VLOOKUP($AF1334,'Limited Loss'!$F$5:$P$124,AG$3,FALSE),0)</f>
        <v>0</v>
      </c>
      <c r="AH1334" s="193">
        <f>+IFERROR(VLOOKUP($AF1334,'Limited Loss'!$F$5:$P$124,AH$3,FALSE),0)</f>
        <v>0</v>
      </c>
      <c r="AI1334" s="193">
        <f>+IFERROR(VLOOKUP($AF1334,'Limited Loss'!$F$5:$P$124,AI$3,FALSE),0)</f>
        <v>0</v>
      </c>
      <c r="AJ1334" s="193">
        <f>+IFERROR(VLOOKUP($AF1334,'Limited Loss'!$F$5:$P$124,AJ$3,FALSE),0)</f>
        <v>0</v>
      </c>
      <c r="AK1334" s="100">
        <f>+IFERROR(VLOOKUP($AF1334,'Limited Loss'!$F$5:$P$124,AK$3,FALSE),0)</f>
        <v>0</v>
      </c>
      <c r="AL1334" s="193">
        <f>+IFERROR(VLOOKUP($AF1334,'Limited Loss'!$F$5:$P$124,AL$3,FALSE),0)</f>
        <v>0</v>
      </c>
      <c r="AM1334" s="193">
        <f>+IFERROR(VLOOKUP($AF1334,'Limited Loss'!$F$5:$P$124,AM$3,FALSE),0)</f>
        <v>0</v>
      </c>
      <c r="AN1334" s="193">
        <f>+IFERROR(VLOOKUP($AF1334,'Limited Loss'!$F$5:$P$124,AN$3,FALSE),0)</f>
        <v>0</v>
      </c>
      <c r="AO1334" s="193">
        <f>+IFERROR(VLOOKUP($AF1334,'Limited Loss'!$F$5:$P$124,AO$3,FALSE),0)</f>
        <v>0</v>
      </c>
      <c r="AP1334" s="100">
        <f>+IFERROR(VLOOKUP($AF1334,'Limited Loss'!$F$5:$P$124,AP$3,FALSE),0)</f>
        <v>0</v>
      </c>
      <c r="AQ1334" s="353"/>
      <c r="AR1334" s="331">
        <f t="shared" si="179"/>
        <v>961</v>
      </c>
      <c r="AS1334" s="332">
        <f t="shared" si="179"/>
        <v>2018</v>
      </c>
      <c r="AT1334" s="349">
        <f t="shared" si="185"/>
        <v>401.1524</v>
      </c>
      <c r="AU1334" s="349">
        <f t="shared" si="185"/>
        <v>13776.571599999999</v>
      </c>
      <c r="AV1334" s="349">
        <f t="shared" si="185"/>
        <v>324348.342</v>
      </c>
      <c r="AW1334" s="349">
        <f t="shared" si="185"/>
        <v>130503.3266</v>
      </c>
      <c r="AX1334" s="350">
        <f t="shared" si="185"/>
        <v>130137.76579999999</v>
      </c>
      <c r="AY1334" s="349">
        <f t="shared" si="186"/>
        <v>515.63159999999993</v>
      </c>
      <c r="AZ1334" s="349">
        <f t="shared" si="186"/>
        <v>17891.734400000001</v>
      </c>
      <c r="BA1334" s="349">
        <f t="shared" si="186"/>
        <v>196258.96170000001</v>
      </c>
      <c r="BB1334" s="349">
        <f t="shared" si="186"/>
        <v>106132.79869999998</v>
      </c>
      <c r="BC1334" s="349">
        <f t="shared" si="186"/>
        <v>151242.0576</v>
      </c>
      <c r="BD1334" s="350">
        <f t="shared" si="186"/>
        <v>89032.944000000003</v>
      </c>
      <c r="BE1334" s="349">
        <f t="shared" si="181"/>
        <v>553192.39370000002</v>
      </c>
      <c r="BF1334" s="375">
        <f t="shared" si="182"/>
        <v>518015.94870000001</v>
      </c>
      <c r="BG1334" s="334">
        <f t="shared" si="183"/>
        <v>89032.944000000003</v>
      </c>
    </row>
    <row r="1335" spans="1:59" x14ac:dyDescent="0.2">
      <c r="A1335" s="326" t="str">
        <f t="shared" si="180"/>
        <v>9622014</v>
      </c>
      <c r="B1335">
        <v>962</v>
      </c>
      <c r="C1335" s="327">
        <v>2014</v>
      </c>
      <c r="D1335" s="353">
        <f>+IFERROR(VLOOKUP($A1335,Data_Loss!$A$2:$V$1180,6,FALSE),0)</f>
        <v>0</v>
      </c>
      <c r="E1335" s="353">
        <f>+IFERROR(VLOOKUP($A1335,Data_Loss!$A$2:$V$1180,7,FALSE),0)</f>
        <v>0</v>
      </c>
      <c r="F1335" s="353">
        <f>+IFERROR(VLOOKUP($A1335,Data_Loss!$A$2:$V$1180,8,FALSE),0)</f>
        <v>0</v>
      </c>
      <c r="G1335" s="353">
        <f>+IFERROR(VLOOKUP($A1335,Data_Loss!$A$2:$V$1180,9,FALSE),0)</f>
        <v>0</v>
      </c>
      <c r="H1335" s="353">
        <f>+IFERROR(VLOOKUP($A1335,Data_Loss!$A$2:$V$1180,10,FALSE),0)</f>
        <v>0</v>
      </c>
      <c r="I1335" s="353">
        <f>+IFERROR(VLOOKUP($A1335,Data_Loss!$A$2:$V$1300,12,FALSE),0)</f>
        <v>0</v>
      </c>
      <c r="J1335" s="353">
        <f>+IFERROR(VLOOKUP($A1335,Data_Loss!$A$2:$V$1300,13,FALSE),0)</f>
        <v>0</v>
      </c>
      <c r="K1335" s="353">
        <f>+IFERROR(VLOOKUP($A1335,Data_Loss!$A$2:$V$1300,14,FALSE),0)</f>
        <v>0</v>
      </c>
      <c r="L1335" s="353">
        <f>+IFERROR(VLOOKUP($A1335,Data_Loss!$A$2:$V$1300,15,FALSE),0)</f>
        <v>0</v>
      </c>
      <c r="M1335" s="353">
        <f>+IFERROR(VLOOKUP($A1335,Data_Loss!$A$2:$V$1300,16,FALSE),0)</f>
        <v>0</v>
      </c>
      <c r="N1335" s="353">
        <f>+IFERROR(VLOOKUP($A1335,Data_Loss!$A$2:$V$1300,17,FALSE),0)</f>
        <v>0</v>
      </c>
      <c r="O1335" s="353">
        <f>+IFERROR(VLOOKUP($A1335,Data_Loss!$A$2:$V$1300,18,FALSE),0)</f>
        <v>0</v>
      </c>
      <c r="P1335" s="353">
        <f>+IFERROR(VLOOKUP($A1335,Data_Loss!$A$2:$V$1300,19,FALSE),0)</f>
        <v>0</v>
      </c>
      <c r="Q1335" s="353">
        <f>+IFERROR(VLOOKUP($A1335,Data_Loss!$A$2:$V$1300,20,FALSE),0)</f>
        <v>0</v>
      </c>
      <c r="R1335" s="353">
        <f>+IFERROR(VLOOKUP($A1335,Data_Loss!$A$2:$V$1300,21,FALSE),0)</f>
        <v>0</v>
      </c>
      <c r="S1335" s="353">
        <f>+IFERROR(VLOOKUP($A1335,Data_Loss!$A$2:$V$1300,22,FALSE),0)</f>
        <v>206</v>
      </c>
      <c r="T1335" s="191">
        <f>+$I1335*'10k &amp; MO'!C$3+$J1335*'10k &amp; MO'!C$9+$K1335*'10k &amp; MO'!C$15+$L1335*'10k &amp; MO'!C$21+$M1335*'10k &amp; MO'!C$27</f>
        <v>0</v>
      </c>
      <c r="U1335" s="349">
        <f>+$I1335*'10k &amp; MO'!D$3+$J1335*'10k &amp; MO'!D$9+$K1335*'10k &amp; MO'!D$15+$L1335*'10k &amp; MO'!D$21+$M1335*'10k &amp; MO'!D$27</f>
        <v>0</v>
      </c>
      <c r="V1335" s="349">
        <f>+$I1335*'10k &amp; MO'!E$3+$J1335*'10k &amp; MO'!E$9+$K1335*'10k &amp; MO'!E$15+$L1335*'10k &amp; MO'!E$21+$M1335*'10k &amp; MO'!E$27</f>
        <v>0</v>
      </c>
      <c r="W1335" s="349">
        <f>+$I1335*'10k &amp; MO'!F$3+$J1335*'10k &amp; MO'!F$9+$K1335*'10k &amp; MO'!F$15+$L1335*'10k &amp; MO'!F$21+$M1335*'10k &amp; MO'!F$27</f>
        <v>0</v>
      </c>
      <c r="X1335" s="349">
        <f>+$I1335*'10k &amp; MO'!G$3+$J1335*'10k &amp; MO'!G$9+$K1335*'10k &amp; MO'!G$15+$L1335*'10k &amp; MO'!G$21+$M1335*'10k &amp; MO'!G$27</f>
        <v>0</v>
      </c>
      <c r="Y1335" s="349">
        <f>+$N1335*'10k &amp; MO'!H$3+$O1335*'10k &amp; MO'!H$9+$P1335*'10k &amp; MO'!H$15+$Q1335*'10k &amp; MO'!H$21+$R1335*'10k &amp; MO'!H$27</f>
        <v>0</v>
      </c>
      <c r="Z1335" s="349">
        <f>+$N1335*'10k &amp; MO'!I$3+$O1335*'10k &amp; MO'!I$9+$P1335*'10k &amp; MO'!I$15+$Q1335*'10k &amp; MO'!I$21+$R1335*'10k &amp; MO'!I$27</f>
        <v>0</v>
      </c>
      <c r="AA1335" s="349">
        <f>+$N1335*'10k &amp; MO'!J$3+$O1335*'10k &amp; MO'!J$9+$P1335*'10k &amp; MO'!J$15+$Q1335*'10k &amp; MO'!J$21+$R1335*'10k &amp; MO'!J$27</f>
        <v>0</v>
      </c>
      <c r="AB1335" s="349">
        <f>+$N1335*'10k &amp; MO'!K$3+$O1335*'10k &amp; MO'!K$9+$P1335*'10k &amp; MO'!K$15+$Q1335*'10k &amp; MO'!K$21+$R1335*'10k &amp; MO'!K$27</f>
        <v>0</v>
      </c>
      <c r="AC1335" s="349">
        <f>+$N1335*'10k &amp; MO'!L$3+$O1335*'10k &amp; MO'!L$9+$P1335*'10k &amp; MO'!L$15+$Q1335*'10k &amp; MO'!L$21+$R1335*'10k &amp; MO'!L$27</f>
        <v>0</v>
      </c>
      <c r="AD1335" s="350">
        <f>+S1335*'10k &amp; MO'!O$3</f>
        <v>220.62599999999998</v>
      </c>
      <c r="AF1335" s="192" t="str">
        <f t="shared" si="178"/>
        <v>9622014</v>
      </c>
      <c r="AG1335" s="192">
        <f>+IFERROR(VLOOKUP($AF1335,'Limited Loss'!$F$5:$P$124,AG$3,FALSE),0)</f>
        <v>0</v>
      </c>
      <c r="AH1335" s="193">
        <f>+IFERROR(VLOOKUP($AF1335,'Limited Loss'!$F$5:$P$124,AH$3,FALSE),0)</f>
        <v>0</v>
      </c>
      <c r="AI1335" s="193">
        <f>+IFERROR(VLOOKUP($AF1335,'Limited Loss'!$F$5:$P$124,AI$3,FALSE),0)</f>
        <v>0</v>
      </c>
      <c r="AJ1335" s="193">
        <f>+IFERROR(VLOOKUP($AF1335,'Limited Loss'!$F$5:$P$124,AJ$3,FALSE),0)</f>
        <v>0</v>
      </c>
      <c r="AK1335" s="100">
        <f>+IFERROR(VLOOKUP($AF1335,'Limited Loss'!$F$5:$P$124,AK$3,FALSE),0)</f>
        <v>0</v>
      </c>
      <c r="AL1335" s="193">
        <f>+IFERROR(VLOOKUP($AF1335,'Limited Loss'!$F$5:$P$124,AL$3,FALSE),0)</f>
        <v>0</v>
      </c>
      <c r="AM1335" s="193">
        <f>+IFERROR(VLOOKUP($AF1335,'Limited Loss'!$F$5:$P$124,AM$3,FALSE),0)</f>
        <v>0</v>
      </c>
      <c r="AN1335" s="193">
        <f>+IFERROR(VLOOKUP($AF1335,'Limited Loss'!$F$5:$P$124,AN$3,FALSE),0)</f>
        <v>0</v>
      </c>
      <c r="AO1335" s="193">
        <f>+IFERROR(VLOOKUP($AF1335,'Limited Loss'!$F$5:$P$124,AO$3,FALSE),0)</f>
        <v>0</v>
      </c>
      <c r="AP1335" s="100">
        <f>+IFERROR(VLOOKUP($AF1335,'Limited Loss'!$F$5:$P$124,AP$3,FALSE),0)</f>
        <v>0</v>
      </c>
      <c r="AQ1335" s="353"/>
      <c r="AR1335" s="331">
        <f t="shared" si="179"/>
        <v>962</v>
      </c>
      <c r="AS1335" s="332">
        <f t="shared" si="179"/>
        <v>2014</v>
      </c>
      <c r="AT1335" s="349">
        <f t="shared" si="185"/>
        <v>0</v>
      </c>
      <c r="AU1335" s="349">
        <f t="shared" si="185"/>
        <v>0</v>
      </c>
      <c r="AV1335" s="349">
        <f t="shared" si="185"/>
        <v>0</v>
      </c>
      <c r="AW1335" s="349">
        <f t="shared" si="185"/>
        <v>0</v>
      </c>
      <c r="AX1335" s="350">
        <f t="shared" si="185"/>
        <v>0</v>
      </c>
      <c r="AY1335" s="349">
        <f t="shared" si="186"/>
        <v>0</v>
      </c>
      <c r="AZ1335" s="349">
        <f t="shared" si="186"/>
        <v>0</v>
      </c>
      <c r="BA1335" s="349">
        <f t="shared" si="186"/>
        <v>0</v>
      </c>
      <c r="BB1335" s="349">
        <f t="shared" si="186"/>
        <v>0</v>
      </c>
      <c r="BC1335" s="349">
        <f t="shared" si="186"/>
        <v>0</v>
      </c>
      <c r="BD1335" s="350">
        <f t="shared" si="186"/>
        <v>220.62599999999998</v>
      </c>
      <c r="BE1335" s="349">
        <f t="shared" si="181"/>
        <v>0</v>
      </c>
      <c r="BF1335" s="375">
        <f t="shared" si="182"/>
        <v>0</v>
      </c>
      <c r="BG1335" s="334">
        <f t="shared" si="183"/>
        <v>220.62599999999998</v>
      </c>
    </row>
    <row r="1336" spans="1:59" x14ac:dyDescent="0.2">
      <c r="A1336" s="326" t="str">
        <f t="shared" si="180"/>
        <v>9622015</v>
      </c>
      <c r="B1336">
        <v>962</v>
      </c>
      <c r="C1336" s="327">
        <v>2015</v>
      </c>
      <c r="D1336" s="353">
        <f>+IFERROR(VLOOKUP($A1336,Data_Loss!$A$2:$V$1180,6,FALSE),0)</f>
        <v>0</v>
      </c>
      <c r="E1336" s="353">
        <f>+IFERROR(VLOOKUP($A1336,Data_Loss!$A$2:$V$1180,7,FALSE),0)</f>
        <v>0</v>
      </c>
      <c r="F1336" s="353">
        <f>+IFERROR(VLOOKUP($A1336,Data_Loss!$A$2:$V$1180,8,FALSE),0)</f>
        <v>0</v>
      </c>
      <c r="G1336" s="353">
        <f>+IFERROR(VLOOKUP($A1336,Data_Loss!$A$2:$V$1180,9,FALSE),0)</f>
        <v>0</v>
      </c>
      <c r="H1336" s="353">
        <f>+IFERROR(VLOOKUP($A1336,Data_Loss!$A$2:$V$1180,10,FALSE),0)</f>
        <v>0</v>
      </c>
      <c r="I1336" s="353">
        <f>+IFERROR(VLOOKUP($A1336,Data_Loss!$A$2:$V$1300,12,FALSE),0)</f>
        <v>0</v>
      </c>
      <c r="J1336" s="353">
        <f>+IFERROR(VLOOKUP($A1336,Data_Loss!$A$2:$V$1300,13,FALSE),0)</f>
        <v>0</v>
      </c>
      <c r="K1336" s="353">
        <f>+IFERROR(VLOOKUP($A1336,Data_Loss!$A$2:$V$1300,14,FALSE),0)</f>
        <v>0</v>
      </c>
      <c r="L1336" s="353">
        <f>+IFERROR(VLOOKUP($A1336,Data_Loss!$A$2:$V$1300,15,FALSE),0)</f>
        <v>0</v>
      </c>
      <c r="M1336" s="353">
        <f>+IFERROR(VLOOKUP($A1336,Data_Loss!$A$2:$V$1300,16,FALSE),0)</f>
        <v>0</v>
      </c>
      <c r="N1336" s="353">
        <f>+IFERROR(VLOOKUP($A1336,Data_Loss!$A$2:$V$1300,17,FALSE),0)</f>
        <v>0</v>
      </c>
      <c r="O1336" s="353">
        <f>+IFERROR(VLOOKUP($A1336,Data_Loss!$A$2:$V$1300,18,FALSE),0)</f>
        <v>0</v>
      </c>
      <c r="P1336" s="353">
        <f>+IFERROR(VLOOKUP($A1336,Data_Loss!$A$2:$V$1300,19,FALSE),0)</f>
        <v>0</v>
      </c>
      <c r="Q1336" s="353">
        <f>+IFERROR(VLOOKUP($A1336,Data_Loss!$A$2:$V$1300,20,FALSE),0)</f>
        <v>0</v>
      </c>
      <c r="R1336" s="353">
        <f>+IFERROR(VLOOKUP($A1336,Data_Loss!$A$2:$V$1300,21,FALSE),0)</f>
        <v>0</v>
      </c>
      <c r="S1336" s="353">
        <f>+IFERROR(VLOOKUP($A1336,Data_Loss!$A$2:$V$1300,22,FALSE),0)</f>
        <v>377</v>
      </c>
      <c r="T1336" s="191">
        <f>+$I1336*'10k &amp; MO'!C$4+$J1336*'10k &amp; MO'!C$10+$K1336*'10k &amp; MO'!C$16+$L1336*'10k &amp; MO'!C$22+$M1336*'10k &amp; MO'!C$28</f>
        <v>0</v>
      </c>
      <c r="U1336" s="349">
        <f>+$I1336*'10k &amp; MO'!D$4+$J1336*'10k &amp; MO'!D$10+$K1336*'10k &amp; MO'!D$16+$L1336*'10k &amp; MO'!D$22+$M1336*'10k &amp; MO'!D$28</f>
        <v>0</v>
      </c>
      <c r="V1336" s="349">
        <f>+$I1336*'10k &amp; MO'!E$4+$J1336*'10k &amp; MO'!E$10+$K1336*'10k &amp; MO'!E$16+$L1336*'10k &amp; MO'!E$22+$M1336*'10k &amp; MO'!E$28</f>
        <v>0</v>
      </c>
      <c r="W1336" s="349">
        <f>+$I1336*'10k &amp; MO'!F$4+$J1336*'10k &amp; MO'!F$10+$K1336*'10k &amp; MO'!F$16+$L1336*'10k &amp; MO'!F$22+$M1336*'10k &amp; MO'!F$28</f>
        <v>0</v>
      </c>
      <c r="X1336" s="349">
        <f>+$I1336*'10k &amp; MO'!G$4+$J1336*'10k &amp; MO'!G$10+$K1336*'10k &amp; MO'!G$16+$L1336*'10k &amp; MO'!G$22+$M1336*'10k &amp; MO'!G$28</f>
        <v>0</v>
      </c>
      <c r="Y1336" s="349">
        <f>+$N1336*'10k &amp; MO'!H$4+$O1336*'10k &amp; MO'!H$10+$P1336*'10k &amp; MO'!H$16+$Q1336*'10k &amp; MO'!H$22+$R1336*'10k &amp; MO'!H$28</f>
        <v>0</v>
      </c>
      <c r="Z1336" s="349">
        <f>+$N1336*'10k &amp; MO'!I$4+$O1336*'10k &amp; MO'!I$10+$P1336*'10k &amp; MO'!I$16+$Q1336*'10k &amp; MO'!I$22+$R1336*'10k &amp; MO'!I$28</f>
        <v>0</v>
      </c>
      <c r="AA1336" s="349">
        <f>+$N1336*'10k &amp; MO'!J$4+$O1336*'10k &amp; MO'!J$10+$P1336*'10k &amp; MO'!J$16+$Q1336*'10k &amp; MO'!J$22+$R1336*'10k &amp; MO'!J$28</f>
        <v>0</v>
      </c>
      <c r="AB1336" s="349">
        <f>+$N1336*'10k &amp; MO'!K$4+$O1336*'10k &amp; MO'!K$10+$P1336*'10k &amp; MO'!K$16+$Q1336*'10k &amp; MO'!K$22+$R1336*'10k &amp; MO'!K$28</f>
        <v>0</v>
      </c>
      <c r="AC1336" s="349">
        <f>+$N1336*'10k &amp; MO'!L$4+$O1336*'10k &amp; MO'!L$10+$P1336*'10k &amp; MO'!L$16+$Q1336*'10k &amp; MO'!L$22+$R1336*'10k &amp; MO'!L$28</f>
        <v>0</v>
      </c>
      <c r="AD1336" s="350">
        <f>+S1336*'10k &amp; MO'!O$4</f>
        <v>456.92399999999998</v>
      </c>
      <c r="AF1336" s="192" t="str">
        <f t="shared" si="178"/>
        <v>9622015</v>
      </c>
      <c r="AG1336" s="192">
        <f>+IFERROR(VLOOKUP($AF1336,'Limited Loss'!$F$5:$P$124,AG$3,FALSE),0)</f>
        <v>0</v>
      </c>
      <c r="AH1336" s="193">
        <f>+IFERROR(VLOOKUP($AF1336,'Limited Loss'!$F$5:$P$124,AH$3,FALSE),0)</f>
        <v>0</v>
      </c>
      <c r="AI1336" s="193">
        <f>+IFERROR(VLOOKUP($AF1336,'Limited Loss'!$F$5:$P$124,AI$3,FALSE),0)</f>
        <v>0</v>
      </c>
      <c r="AJ1336" s="193">
        <f>+IFERROR(VLOOKUP($AF1336,'Limited Loss'!$F$5:$P$124,AJ$3,FALSE),0)</f>
        <v>0</v>
      </c>
      <c r="AK1336" s="100">
        <f>+IFERROR(VLOOKUP($AF1336,'Limited Loss'!$F$5:$P$124,AK$3,FALSE),0)</f>
        <v>0</v>
      </c>
      <c r="AL1336" s="193">
        <f>+IFERROR(VLOOKUP($AF1336,'Limited Loss'!$F$5:$P$124,AL$3,FALSE),0)</f>
        <v>0</v>
      </c>
      <c r="AM1336" s="193">
        <f>+IFERROR(VLOOKUP($AF1336,'Limited Loss'!$F$5:$P$124,AM$3,FALSE),0)</f>
        <v>0</v>
      </c>
      <c r="AN1336" s="193">
        <f>+IFERROR(VLOOKUP($AF1336,'Limited Loss'!$F$5:$P$124,AN$3,FALSE),0)</f>
        <v>0</v>
      </c>
      <c r="AO1336" s="193">
        <f>+IFERROR(VLOOKUP($AF1336,'Limited Loss'!$F$5:$P$124,AO$3,FALSE),0)</f>
        <v>0</v>
      </c>
      <c r="AP1336" s="100">
        <f>+IFERROR(VLOOKUP($AF1336,'Limited Loss'!$F$5:$P$124,AP$3,FALSE),0)</f>
        <v>0</v>
      </c>
      <c r="AQ1336" s="353"/>
      <c r="AR1336" s="331">
        <f t="shared" si="179"/>
        <v>962</v>
      </c>
      <c r="AS1336" s="332">
        <f t="shared" si="179"/>
        <v>2015</v>
      </c>
      <c r="AT1336" s="349">
        <f t="shared" si="185"/>
        <v>0</v>
      </c>
      <c r="AU1336" s="349">
        <f t="shared" si="185"/>
        <v>0</v>
      </c>
      <c r="AV1336" s="349">
        <f t="shared" si="185"/>
        <v>0</v>
      </c>
      <c r="AW1336" s="349">
        <f t="shared" si="185"/>
        <v>0</v>
      </c>
      <c r="AX1336" s="350">
        <f t="shared" si="185"/>
        <v>0</v>
      </c>
      <c r="AY1336" s="349">
        <f t="shared" si="186"/>
        <v>0</v>
      </c>
      <c r="AZ1336" s="349">
        <f t="shared" si="186"/>
        <v>0</v>
      </c>
      <c r="BA1336" s="349">
        <f t="shared" si="186"/>
        <v>0</v>
      </c>
      <c r="BB1336" s="349">
        <f t="shared" si="186"/>
        <v>0</v>
      </c>
      <c r="BC1336" s="349">
        <f t="shared" si="186"/>
        <v>0</v>
      </c>
      <c r="BD1336" s="350">
        <f t="shared" si="186"/>
        <v>456.92399999999998</v>
      </c>
      <c r="BE1336" s="349">
        <f t="shared" si="181"/>
        <v>0</v>
      </c>
      <c r="BF1336" s="375">
        <f t="shared" si="182"/>
        <v>0</v>
      </c>
      <c r="BG1336" s="334">
        <f t="shared" si="183"/>
        <v>456.92399999999998</v>
      </c>
    </row>
    <row r="1337" spans="1:59" x14ac:dyDescent="0.2">
      <c r="A1337" s="326" t="str">
        <f t="shared" si="180"/>
        <v>9622016</v>
      </c>
      <c r="B1337">
        <v>962</v>
      </c>
      <c r="C1337" s="327">
        <v>2016</v>
      </c>
      <c r="D1337" s="353">
        <f>+IFERROR(VLOOKUP($A1337,Data_Loss!$A$2:$V$1180,6,FALSE),0)</f>
        <v>0</v>
      </c>
      <c r="E1337" s="353">
        <f>+IFERROR(VLOOKUP($A1337,Data_Loss!$A$2:$V$1180,7,FALSE),0)</f>
        <v>0</v>
      </c>
      <c r="F1337" s="353">
        <f>+IFERROR(VLOOKUP($A1337,Data_Loss!$A$2:$V$1180,8,FALSE),0)</f>
        <v>0</v>
      </c>
      <c r="G1337" s="353">
        <f>+IFERROR(VLOOKUP($A1337,Data_Loss!$A$2:$V$1180,9,FALSE),0)</f>
        <v>0</v>
      </c>
      <c r="H1337" s="353">
        <f>+IFERROR(VLOOKUP($A1337,Data_Loss!$A$2:$V$1180,10,FALSE),0)</f>
        <v>0</v>
      </c>
      <c r="I1337" s="353">
        <f>+IFERROR(VLOOKUP($A1337,Data_Loss!$A$2:$V$1300,12,FALSE),0)</f>
        <v>0</v>
      </c>
      <c r="J1337" s="353">
        <f>+IFERROR(VLOOKUP($A1337,Data_Loss!$A$2:$V$1300,13,FALSE),0)</f>
        <v>0</v>
      </c>
      <c r="K1337" s="353">
        <f>+IFERROR(VLOOKUP($A1337,Data_Loss!$A$2:$V$1300,14,FALSE),0)</f>
        <v>0</v>
      </c>
      <c r="L1337" s="353">
        <f>+IFERROR(VLOOKUP($A1337,Data_Loss!$A$2:$V$1300,15,FALSE),0)</f>
        <v>0</v>
      </c>
      <c r="M1337" s="353">
        <f>+IFERROR(VLOOKUP($A1337,Data_Loss!$A$2:$V$1300,16,FALSE),0)</f>
        <v>0</v>
      </c>
      <c r="N1337" s="353">
        <f>+IFERROR(VLOOKUP($A1337,Data_Loss!$A$2:$V$1300,17,FALSE),0)</f>
        <v>0</v>
      </c>
      <c r="O1337" s="353">
        <f>+IFERROR(VLOOKUP($A1337,Data_Loss!$A$2:$V$1300,18,FALSE),0)</f>
        <v>0</v>
      </c>
      <c r="P1337" s="353">
        <f>+IFERROR(VLOOKUP($A1337,Data_Loss!$A$2:$V$1300,19,FALSE),0)</f>
        <v>0</v>
      </c>
      <c r="Q1337" s="353">
        <f>+IFERROR(VLOOKUP($A1337,Data_Loss!$A$2:$V$1300,20,FALSE),0)</f>
        <v>0</v>
      </c>
      <c r="R1337" s="353">
        <f>+IFERROR(VLOOKUP($A1337,Data_Loss!$A$2:$V$1300,21,FALSE),0)</f>
        <v>0</v>
      </c>
      <c r="S1337" s="353">
        <f>+IFERROR(VLOOKUP($A1337,Data_Loss!$A$2:$V$1300,22,FALSE),0)</f>
        <v>0</v>
      </c>
      <c r="T1337" s="191">
        <f>+$I1337*'10k &amp; MO'!C$5+$J1337*'10k &amp; MO'!C$11+$K1337*'10k &amp; MO'!C$17+$L1337*'10k &amp; MO'!C$23+$M1337*'10k &amp; MO'!C$29</f>
        <v>0</v>
      </c>
      <c r="U1337" s="349">
        <f>+$I1337*'10k &amp; MO'!D$5+$J1337*'10k &amp; MO'!D$11+$K1337*'10k &amp; MO'!D$17+$L1337*'10k &amp; MO'!D$23+$M1337*'10k &amp; MO'!D$29</f>
        <v>0</v>
      </c>
      <c r="V1337" s="349">
        <f>+$I1337*'10k &amp; MO'!E$5+$J1337*'10k &amp; MO'!E$11+$K1337*'10k &amp; MO'!E$17+$L1337*'10k &amp; MO'!E$23+$M1337*'10k &amp; MO'!E$29</f>
        <v>0</v>
      </c>
      <c r="W1337" s="349">
        <f>+$I1337*'10k &amp; MO'!F$5+$J1337*'10k &amp; MO'!F$11+$K1337*'10k &amp; MO'!F$17+$L1337*'10k &amp; MO'!F$23+$M1337*'10k &amp; MO'!F$29</f>
        <v>0</v>
      </c>
      <c r="X1337" s="349">
        <f>+$I1337*'10k &amp; MO'!G$5+$J1337*'10k &amp; MO'!G$11+$K1337*'10k &amp; MO'!G$17+$L1337*'10k &amp; MO'!G$23+$M1337*'10k &amp; MO'!G$29</f>
        <v>0</v>
      </c>
      <c r="Y1337" s="349">
        <f>+$N1337*'10k &amp; MO'!H$5+$O1337*'10k &amp; MO'!H$11+$P1337*'10k &amp; MO'!H$17+$Q1337*'10k &amp; MO'!H$23+$R1337*'10k &amp; MO'!H$29</f>
        <v>0</v>
      </c>
      <c r="Z1337" s="349">
        <f>+$N1337*'10k &amp; MO'!I$5+$O1337*'10k &amp; MO'!I$11+$P1337*'10k &amp; MO'!I$17+$Q1337*'10k &amp; MO'!I$23+$R1337*'10k &amp; MO'!I$29</f>
        <v>0</v>
      </c>
      <c r="AA1337" s="349">
        <f>+$N1337*'10k &amp; MO'!J$5+$O1337*'10k &amp; MO'!J$11+$P1337*'10k &amp; MO'!J$17+$Q1337*'10k &amp; MO'!J$23+$R1337*'10k &amp; MO'!J$29</f>
        <v>0</v>
      </c>
      <c r="AB1337" s="349">
        <f>+$N1337*'10k &amp; MO'!K$5+$O1337*'10k &amp; MO'!K$11+$P1337*'10k &amp; MO'!K$17+$Q1337*'10k &amp; MO'!K$23+$R1337*'10k &amp; MO'!K$29</f>
        <v>0</v>
      </c>
      <c r="AC1337" s="349">
        <f>+$N1337*'10k &amp; MO'!L$5+$O1337*'10k &amp; MO'!L$11+$P1337*'10k &amp; MO'!L$17+$Q1337*'10k &amp; MO'!L$23+$R1337*'10k &amp; MO'!L$29</f>
        <v>0</v>
      </c>
      <c r="AD1337" s="350">
        <f>+S1337*'10k &amp; MO'!O$5</f>
        <v>0</v>
      </c>
      <c r="AF1337" s="192" t="str">
        <f t="shared" si="178"/>
        <v>9622016</v>
      </c>
      <c r="AG1337" s="192">
        <f>+IFERROR(VLOOKUP($AF1337,'Limited Loss'!$F$5:$P$124,AG$3,FALSE),0)</f>
        <v>0</v>
      </c>
      <c r="AH1337" s="193">
        <f>+IFERROR(VLOOKUP($AF1337,'Limited Loss'!$F$5:$P$124,AH$3,FALSE),0)</f>
        <v>0</v>
      </c>
      <c r="AI1337" s="193">
        <f>+IFERROR(VLOOKUP($AF1337,'Limited Loss'!$F$5:$P$124,AI$3,FALSE),0)</f>
        <v>0</v>
      </c>
      <c r="AJ1337" s="193">
        <f>+IFERROR(VLOOKUP($AF1337,'Limited Loss'!$F$5:$P$124,AJ$3,FALSE),0)</f>
        <v>0</v>
      </c>
      <c r="AK1337" s="100">
        <f>+IFERROR(VLOOKUP($AF1337,'Limited Loss'!$F$5:$P$124,AK$3,FALSE),0)</f>
        <v>0</v>
      </c>
      <c r="AL1337" s="193">
        <f>+IFERROR(VLOOKUP($AF1337,'Limited Loss'!$F$5:$P$124,AL$3,FALSE),0)</f>
        <v>0</v>
      </c>
      <c r="AM1337" s="193">
        <f>+IFERROR(VLOOKUP($AF1337,'Limited Loss'!$F$5:$P$124,AM$3,FALSE),0)</f>
        <v>0</v>
      </c>
      <c r="AN1337" s="193">
        <f>+IFERROR(VLOOKUP($AF1337,'Limited Loss'!$F$5:$P$124,AN$3,FALSE),0)</f>
        <v>0</v>
      </c>
      <c r="AO1337" s="193">
        <f>+IFERROR(VLOOKUP($AF1337,'Limited Loss'!$F$5:$P$124,AO$3,FALSE),0)</f>
        <v>0</v>
      </c>
      <c r="AP1337" s="100">
        <f>+IFERROR(VLOOKUP($AF1337,'Limited Loss'!$F$5:$P$124,AP$3,FALSE),0)</f>
        <v>0</v>
      </c>
      <c r="AQ1337" s="353"/>
      <c r="AR1337" s="331">
        <f t="shared" si="179"/>
        <v>962</v>
      </c>
      <c r="AS1337" s="332">
        <f t="shared" si="179"/>
        <v>2016</v>
      </c>
      <c r="AT1337" s="349">
        <f t="shared" si="185"/>
        <v>0</v>
      </c>
      <c r="AU1337" s="349">
        <f t="shared" si="185"/>
        <v>0</v>
      </c>
      <c r="AV1337" s="349">
        <f t="shared" si="185"/>
        <v>0</v>
      </c>
      <c r="AW1337" s="349">
        <f t="shared" si="185"/>
        <v>0</v>
      </c>
      <c r="AX1337" s="350">
        <f t="shared" si="185"/>
        <v>0</v>
      </c>
      <c r="AY1337" s="349">
        <f t="shared" si="186"/>
        <v>0</v>
      </c>
      <c r="AZ1337" s="349">
        <f t="shared" si="186"/>
        <v>0</v>
      </c>
      <c r="BA1337" s="349">
        <f t="shared" si="186"/>
        <v>0</v>
      </c>
      <c r="BB1337" s="349">
        <f t="shared" si="186"/>
        <v>0</v>
      </c>
      <c r="BC1337" s="349">
        <f t="shared" si="186"/>
        <v>0</v>
      </c>
      <c r="BD1337" s="350">
        <f t="shared" si="186"/>
        <v>0</v>
      </c>
      <c r="BE1337" s="349">
        <f t="shared" si="181"/>
        <v>0</v>
      </c>
      <c r="BF1337" s="375">
        <f t="shared" si="182"/>
        <v>0</v>
      </c>
      <c r="BG1337" s="334">
        <f t="shared" si="183"/>
        <v>0</v>
      </c>
    </row>
    <row r="1338" spans="1:59" x14ac:dyDescent="0.2">
      <c r="A1338" s="326" t="str">
        <f t="shared" si="180"/>
        <v>9622017</v>
      </c>
      <c r="B1338">
        <v>962</v>
      </c>
      <c r="C1338" s="327">
        <v>2017</v>
      </c>
      <c r="D1338" s="353">
        <f>+IFERROR(VLOOKUP($A1338,Data_Loss!$A$2:$V$1180,6,FALSE),0)</f>
        <v>0</v>
      </c>
      <c r="E1338" s="353">
        <f>+IFERROR(VLOOKUP($A1338,Data_Loss!$A$2:$V$1180,7,FALSE),0)</f>
        <v>0</v>
      </c>
      <c r="F1338" s="353">
        <f>+IFERROR(VLOOKUP($A1338,Data_Loss!$A$2:$V$1180,8,FALSE),0)</f>
        <v>0</v>
      </c>
      <c r="G1338" s="353">
        <f>+IFERROR(VLOOKUP($A1338,Data_Loss!$A$2:$V$1180,9,FALSE),0)</f>
        <v>1</v>
      </c>
      <c r="H1338" s="353">
        <f>+IFERROR(VLOOKUP($A1338,Data_Loss!$A$2:$V$1180,10,FALSE),0)</f>
        <v>0</v>
      </c>
      <c r="I1338" s="353">
        <f>+IFERROR(VLOOKUP($A1338,Data_Loss!$A$2:$V$1300,12,FALSE),0)</f>
        <v>0</v>
      </c>
      <c r="J1338" s="353">
        <f>+IFERROR(VLOOKUP($A1338,Data_Loss!$A$2:$V$1300,13,FALSE),0)</f>
        <v>0</v>
      </c>
      <c r="K1338" s="353">
        <f>+IFERROR(VLOOKUP($A1338,Data_Loss!$A$2:$V$1300,14,FALSE),0)</f>
        <v>0</v>
      </c>
      <c r="L1338" s="353">
        <f>+IFERROR(VLOOKUP($A1338,Data_Loss!$A$2:$V$1300,15,FALSE),0)</f>
        <v>2993</v>
      </c>
      <c r="M1338" s="353">
        <f>+IFERROR(VLOOKUP($A1338,Data_Loss!$A$2:$V$1300,16,FALSE),0)</f>
        <v>0</v>
      </c>
      <c r="N1338" s="353">
        <f>+IFERROR(VLOOKUP($A1338,Data_Loss!$A$2:$V$1300,17,FALSE),0)</f>
        <v>0</v>
      </c>
      <c r="O1338" s="353">
        <f>+IFERROR(VLOOKUP($A1338,Data_Loss!$A$2:$V$1300,18,FALSE),0)</f>
        <v>0</v>
      </c>
      <c r="P1338" s="353">
        <f>+IFERROR(VLOOKUP($A1338,Data_Loss!$A$2:$V$1300,19,FALSE),0)</f>
        <v>0</v>
      </c>
      <c r="Q1338" s="353">
        <f>+IFERROR(VLOOKUP($A1338,Data_Loss!$A$2:$V$1300,20,FALSE),0)</f>
        <v>24017</v>
      </c>
      <c r="R1338" s="353">
        <f>+IFERROR(VLOOKUP($A1338,Data_Loss!$A$2:$V$1300,21,FALSE),0)</f>
        <v>0</v>
      </c>
      <c r="S1338" s="353">
        <f>+IFERROR(VLOOKUP($A1338,Data_Loss!$A$2:$V$1300,22,FALSE),0)</f>
        <v>1312</v>
      </c>
      <c r="T1338" s="191">
        <f>+$I1338*'10k &amp; MO'!C$6+$J1338*'10k &amp; MO'!C$12+$K1338*'10k &amp; MO'!C$18+$L1338*'10k &amp; MO'!C$24+$M1338*'10k &amp; MO'!C$30</f>
        <v>0</v>
      </c>
      <c r="U1338" s="349">
        <f>+$I1338*'10k &amp; MO'!D$6+$J1338*'10k &amp; MO'!D$12+$K1338*'10k &amp; MO'!D$18+$L1338*'10k &amp; MO'!D$24+$M1338*'10k &amp; MO'!D$30</f>
        <v>6.2852999999999994</v>
      </c>
      <c r="V1338" s="349">
        <f>+$I1338*'10k &amp; MO'!E$6+$J1338*'10k &amp; MO'!E$12+$K1338*'10k &amp; MO'!E$18+$L1338*'10k &amp; MO'!E$24+$M1338*'10k &amp; MO'!E$30</f>
        <v>2625.7588999999998</v>
      </c>
      <c r="W1338" s="349">
        <f>+$I1338*'10k &amp; MO'!F$6+$J1338*'10k &amp; MO'!F$12+$K1338*'10k &amp; MO'!F$18+$L1338*'10k &amp; MO'!F$24+$M1338*'10k &amp; MO'!F$30</f>
        <v>2692.5027999999998</v>
      </c>
      <c r="X1338" s="349">
        <f>+$I1338*'10k &amp; MO'!G$6+$J1338*'10k &amp; MO'!G$12+$K1338*'10k &amp; MO'!G$18+$L1338*'10k &amp; MO'!G$24+$M1338*'10k &amp; MO'!G$30</f>
        <v>226.27080000000001</v>
      </c>
      <c r="Y1338" s="349">
        <f>+$N1338*'10k &amp; MO'!H$6+$O1338*'10k &amp; MO'!H$12+$P1338*'10k &amp; MO'!H$18+$Q1338*'10k &amp; MO'!H$24+$R1338*'10k &amp; MO'!H$30</f>
        <v>0</v>
      </c>
      <c r="Z1338" s="349">
        <f>+$N1338*'10k &amp; MO'!I$6+$O1338*'10k &amp; MO'!I$12+$P1338*'10k &amp; MO'!I$18+$Q1338*'10k &amp; MO'!I$24+$R1338*'10k &amp; MO'!I$30</f>
        <v>16.811900000000001</v>
      </c>
      <c r="AA1338" s="349">
        <f>+$N1338*'10k &amp; MO'!J$6+$O1338*'10k &amp; MO'!J$12+$P1338*'10k &amp; MO'!J$18+$Q1338*'10k &amp; MO'!J$24+$R1338*'10k &amp; MO'!J$30</f>
        <v>24835.9797</v>
      </c>
      <c r="AB1338" s="349">
        <f>+$N1338*'10k &amp; MO'!K$6+$O1338*'10k &amp; MO'!K$12+$P1338*'10k &amp; MO'!K$18+$Q1338*'10k &amp; MO'!K$24+$R1338*'10k &amp; MO'!K$30</f>
        <v>30292.642100000001</v>
      </c>
      <c r="AC1338" s="349">
        <f>+$N1338*'10k &amp; MO'!L$6+$O1338*'10k &amp; MO'!L$12+$P1338*'10k &amp; MO'!L$18+$Q1338*'10k &amp; MO'!L$24+$R1338*'10k &amp; MO'!L$30</f>
        <v>2553.0071000000003</v>
      </c>
      <c r="AD1338" s="350">
        <f>+S1338*'10k &amp; MO'!O$6</f>
        <v>1765.9520000000002</v>
      </c>
      <c r="AF1338" s="192" t="str">
        <f t="shared" si="178"/>
        <v>9622017</v>
      </c>
      <c r="AG1338" s="192">
        <f>+IFERROR(VLOOKUP($AF1338,'Limited Loss'!$F$5:$P$124,AG$3,FALSE),0)</f>
        <v>0</v>
      </c>
      <c r="AH1338" s="193">
        <f>+IFERROR(VLOOKUP($AF1338,'Limited Loss'!$F$5:$P$124,AH$3,FALSE),0)</f>
        <v>0</v>
      </c>
      <c r="AI1338" s="193">
        <f>+IFERROR(VLOOKUP($AF1338,'Limited Loss'!$F$5:$P$124,AI$3,FALSE),0)</f>
        <v>0</v>
      </c>
      <c r="AJ1338" s="193">
        <f>+IFERROR(VLOOKUP($AF1338,'Limited Loss'!$F$5:$P$124,AJ$3,FALSE),0)</f>
        <v>0</v>
      </c>
      <c r="AK1338" s="100">
        <f>+IFERROR(VLOOKUP($AF1338,'Limited Loss'!$F$5:$P$124,AK$3,FALSE),0)</f>
        <v>0</v>
      </c>
      <c r="AL1338" s="193">
        <f>+IFERROR(VLOOKUP($AF1338,'Limited Loss'!$F$5:$P$124,AL$3,FALSE),0)</f>
        <v>0</v>
      </c>
      <c r="AM1338" s="193">
        <f>+IFERROR(VLOOKUP($AF1338,'Limited Loss'!$F$5:$P$124,AM$3,FALSE),0)</f>
        <v>0</v>
      </c>
      <c r="AN1338" s="193">
        <f>+IFERROR(VLOOKUP($AF1338,'Limited Loss'!$F$5:$P$124,AN$3,FALSE),0)</f>
        <v>0</v>
      </c>
      <c r="AO1338" s="193">
        <f>+IFERROR(VLOOKUP($AF1338,'Limited Loss'!$F$5:$P$124,AO$3,FALSE),0)</f>
        <v>0</v>
      </c>
      <c r="AP1338" s="100">
        <f>+IFERROR(VLOOKUP($AF1338,'Limited Loss'!$F$5:$P$124,AP$3,FALSE),0)</f>
        <v>0</v>
      </c>
      <c r="AQ1338" s="353"/>
      <c r="AR1338" s="331">
        <f t="shared" si="179"/>
        <v>962</v>
      </c>
      <c r="AS1338" s="332">
        <f t="shared" si="179"/>
        <v>2017</v>
      </c>
      <c r="AT1338" s="349">
        <f t="shared" si="185"/>
        <v>0</v>
      </c>
      <c r="AU1338" s="349">
        <f t="shared" si="185"/>
        <v>6.2852999999999994</v>
      </c>
      <c r="AV1338" s="349">
        <f t="shared" si="185"/>
        <v>2625.7588999999998</v>
      </c>
      <c r="AW1338" s="349">
        <f t="shared" si="185"/>
        <v>2692.5027999999998</v>
      </c>
      <c r="AX1338" s="350">
        <f t="shared" si="185"/>
        <v>226.27080000000001</v>
      </c>
      <c r="AY1338" s="349">
        <f t="shared" si="186"/>
        <v>0</v>
      </c>
      <c r="AZ1338" s="349">
        <f t="shared" si="186"/>
        <v>16.811900000000001</v>
      </c>
      <c r="BA1338" s="349">
        <f t="shared" si="186"/>
        <v>24835.9797</v>
      </c>
      <c r="BB1338" s="349">
        <f t="shared" si="186"/>
        <v>30292.642100000001</v>
      </c>
      <c r="BC1338" s="349">
        <f t="shared" si="186"/>
        <v>2553.0071000000003</v>
      </c>
      <c r="BD1338" s="350">
        <f t="shared" si="186"/>
        <v>1765.9520000000002</v>
      </c>
      <c r="BE1338" s="349">
        <f t="shared" si="181"/>
        <v>27484.835800000001</v>
      </c>
      <c r="BF1338" s="375">
        <f t="shared" si="182"/>
        <v>35764.4228</v>
      </c>
      <c r="BG1338" s="334">
        <f t="shared" si="183"/>
        <v>1765.9520000000002</v>
      </c>
    </row>
    <row r="1339" spans="1:59" x14ac:dyDescent="0.2">
      <c r="A1339" s="326" t="str">
        <f t="shared" si="180"/>
        <v>9622018</v>
      </c>
      <c r="B1339">
        <v>962</v>
      </c>
      <c r="C1339" s="327">
        <v>2018</v>
      </c>
      <c r="D1339" s="353">
        <f>+IFERROR(VLOOKUP($A1339,Data_Loss!$A$2:$V$1180,6,FALSE),0)</f>
        <v>0</v>
      </c>
      <c r="E1339" s="353">
        <f>+IFERROR(VLOOKUP($A1339,Data_Loss!$A$2:$V$1180,7,FALSE),0)</f>
        <v>0</v>
      </c>
      <c r="F1339" s="353">
        <f>+IFERROR(VLOOKUP($A1339,Data_Loss!$A$2:$V$1180,8,FALSE),0)</f>
        <v>0</v>
      </c>
      <c r="G1339" s="353">
        <f>+IFERROR(VLOOKUP($A1339,Data_Loss!$A$2:$V$1180,9,FALSE),0)</f>
        <v>0</v>
      </c>
      <c r="H1339" s="353">
        <f>+IFERROR(VLOOKUP($A1339,Data_Loss!$A$2:$V$1180,10,FALSE),0)</f>
        <v>0</v>
      </c>
      <c r="I1339" s="353">
        <f>+IFERROR(VLOOKUP($A1339,Data_Loss!$A$2:$V$1300,12,FALSE),0)</f>
        <v>0</v>
      </c>
      <c r="J1339" s="353">
        <f>+IFERROR(VLOOKUP($A1339,Data_Loss!$A$2:$V$1300,13,FALSE),0)</f>
        <v>0</v>
      </c>
      <c r="K1339" s="353">
        <f>+IFERROR(VLOOKUP($A1339,Data_Loss!$A$2:$V$1300,14,FALSE),0)</f>
        <v>0</v>
      </c>
      <c r="L1339" s="353">
        <f>+IFERROR(VLOOKUP($A1339,Data_Loss!$A$2:$V$1300,15,FALSE),0)</f>
        <v>0</v>
      </c>
      <c r="M1339" s="353">
        <f>+IFERROR(VLOOKUP($A1339,Data_Loss!$A$2:$V$1300,16,FALSE),0)</f>
        <v>0</v>
      </c>
      <c r="N1339" s="353">
        <f>+IFERROR(VLOOKUP($A1339,Data_Loss!$A$2:$V$1300,17,FALSE),0)</f>
        <v>0</v>
      </c>
      <c r="O1339" s="353">
        <f>+IFERROR(VLOOKUP($A1339,Data_Loss!$A$2:$V$1300,18,FALSE),0)</f>
        <v>0</v>
      </c>
      <c r="P1339" s="353">
        <f>+IFERROR(VLOOKUP($A1339,Data_Loss!$A$2:$V$1300,19,FALSE),0)</f>
        <v>0</v>
      </c>
      <c r="Q1339" s="353">
        <f>+IFERROR(VLOOKUP($A1339,Data_Loss!$A$2:$V$1300,20,FALSE),0)</f>
        <v>0</v>
      </c>
      <c r="R1339" s="353">
        <f>+IFERROR(VLOOKUP($A1339,Data_Loss!$A$2:$V$1300,21,FALSE),0)</f>
        <v>0</v>
      </c>
      <c r="S1339" s="353">
        <f>+IFERROR(VLOOKUP($A1339,Data_Loss!$A$2:$V$1300,22,FALSE),0)</f>
        <v>1647</v>
      </c>
      <c r="T1339" s="191">
        <f>+$I1339*'10k &amp; MO'!C$7+$J1339*'10k &amp; MO'!C$13+$K1339*'10k &amp; MO'!C$19+$L1339*'10k &amp; MO'!C$25+$M1339*'10k &amp; MO'!C$31</f>
        <v>0</v>
      </c>
      <c r="U1339" s="349">
        <f>+$I1339*'10k &amp; MO'!D$7+$J1339*'10k &amp; MO'!D$13+$K1339*'10k &amp; MO'!D$19+$L1339*'10k &amp; MO'!D$25+$M1339*'10k &amp; MO'!D$31</f>
        <v>0</v>
      </c>
      <c r="V1339" s="349">
        <f>+$I1339*'10k &amp; MO'!E$7+$J1339*'10k &amp; MO'!E$13+$K1339*'10k &amp; MO'!E$19+$L1339*'10k &amp; MO'!E$25+$M1339*'10k &amp; MO'!E$31</f>
        <v>0</v>
      </c>
      <c r="W1339" s="349">
        <f>+$I1339*'10k &amp; MO'!F$7+$J1339*'10k &amp; MO'!F$13+$K1339*'10k &amp; MO'!F$19+$L1339*'10k &amp; MO'!F$25+$M1339*'10k &amp; MO'!F$31</f>
        <v>0</v>
      </c>
      <c r="X1339" s="349">
        <f>+$I1339*'10k &amp; MO'!G$7+$J1339*'10k &amp; MO'!G$13+$K1339*'10k &amp; MO'!G$19+$L1339*'10k &amp; MO'!G$25+$M1339*'10k &amp; MO'!G$31</f>
        <v>0</v>
      </c>
      <c r="Y1339" s="349">
        <f>+$N1339*'10k &amp; MO'!H$7+$O1339*'10k &amp; MO'!H$13+$P1339*'10k &amp; MO'!H$19+$Q1339*'10k &amp; MO'!H$25+$R1339*'10k &amp; MO'!H$31</f>
        <v>0</v>
      </c>
      <c r="Z1339" s="349">
        <f>+$N1339*'10k &amp; MO'!I$7+$O1339*'10k &amp; MO'!I$13+$P1339*'10k &amp; MO'!I$19+$Q1339*'10k &amp; MO'!I$25+$R1339*'10k &amp; MO'!I$31</f>
        <v>0</v>
      </c>
      <c r="AA1339" s="349">
        <f>+$N1339*'10k &amp; MO'!J$7+$O1339*'10k &amp; MO'!J$13+$P1339*'10k &amp; MO'!J$19+$Q1339*'10k &amp; MO'!J$25+$R1339*'10k &amp; MO'!J$31</f>
        <v>0</v>
      </c>
      <c r="AB1339" s="349">
        <f>+$N1339*'10k &amp; MO'!K$7+$O1339*'10k &amp; MO'!K$13+$P1339*'10k &amp; MO'!K$19+$Q1339*'10k &amp; MO'!K$25+$R1339*'10k &amp; MO'!K$31</f>
        <v>0</v>
      </c>
      <c r="AC1339" s="349">
        <f>+$N1339*'10k &amp; MO'!L$7+$O1339*'10k &amp; MO'!L$13+$P1339*'10k &amp; MO'!L$19+$Q1339*'10k &amp; MO'!L$25+$R1339*'10k &amp; MO'!L$31</f>
        <v>0</v>
      </c>
      <c r="AD1339" s="350">
        <f>+S1339*'10k &amp; MO'!O$7</f>
        <v>2183.922</v>
      </c>
      <c r="AF1339" s="192" t="str">
        <f t="shared" si="178"/>
        <v>9622018</v>
      </c>
      <c r="AG1339" s="192">
        <f>+IFERROR(VLOOKUP($AF1339,'Limited Loss'!$F$5:$P$124,AG$3,FALSE),0)</f>
        <v>0</v>
      </c>
      <c r="AH1339" s="193">
        <f>+IFERROR(VLOOKUP($AF1339,'Limited Loss'!$F$5:$P$124,AH$3,FALSE),0)</f>
        <v>0</v>
      </c>
      <c r="AI1339" s="193">
        <f>+IFERROR(VLOOKUP($AF1339,'Limited Loss'!$F$5:$P$124,AI$3,FALSE),0)</f>
        <v>0</v>
      </c>
      <c r="AJ1339" s="193">
        <f>+IFERROR(VLOOKUP($AF1339,'Limited Loss'!$F$5:$P$124,AJ$3,FALSE),0)</f>
        <v>0</v>
      </c>
      <c r="AK1339" s="100">
        <f>+IFERROR(VLOOKUP($AF1339,'Limited Loss'!$F$5:$P$124,AK$3,FALSE),0)</f>
        <v>0</v>
      </c>
      <c r="AL1339" s="193">
        <f>+IFERROR(VLOOKUP($AF1339,'Limited Loss'!$F$5:$P$124,AL$3,FALSE),0)</f>
        <v>0</v>
      </c>
      <c r="AM1339" s="193">
        <f>+IFERROR(VLOOKUP($AF1339,'Limited Loss'!$F$5:$P$124,AM$3,FALSE),0)</f>
        <v>0</v>
      </c>
      <c r="AN1339" s="193">
        <f>+IFERROR(VLOOKUP($AF1339,'Limited Loss'!$F$5:$P$124,AN$3,FALSE),0)</f>
        <v>0</v>
      </c>
      <c r="AO1339" s="193">
        <f>+IFERROR(VLOOKUP($AF1339,'Limited Loss'!$F$5:$P$124,AO$3,FALSE),0)</f>
        <v>0</v>
      </c>
      <c r="AP1339" s="100">
        <f>+IFERROR(VLOOKUP($AF1339,'Limited Loss'!$F$5:$P$124,AP$3,FALSE),0)</f>
        <v>0</v>
      </c>
      <c r="AQ1339" s="353"/>
      <c r="AR1339" s="331">
        <f t="shared" si="179"/>
        <v>962</v>
      </c>
      <c r="AS1339" s="332">
        <f t="shared" si="179"/>
        <v>2018</v>
      </c>
      <c r="AT1339" s="349">
        <f t="shared" si="185"/>
        <v>0</v>
      </c>
      <c r="AU1339" s="349">
        <f t="shared" si="185"/>
        <v>0</v>
      </c>
      <c r="AV1339" s="349">
        <f t="shared" si="185"/>
        <v>0</v>
      </c>
      <c r="AW1339" s="349">
        <f t="shared" si="185"/>
        <v>0</v>
      </c>
      <c r="AX1339" s="350">
        <f t="shared" si="185"/>
        <v>0</v>
      </c>
      <c r="AY1339" s="349">
        <f t="shared" si="186"/>
        <v>0</v>
      </c>
      <c r="AZ1339" s="349">
        <f t="shared" si="186"/>
        <v>0</v>
      </c>
      <c r="BA1339" s="349">
        <f t="shared" si="186"/>
        <v>0</v>
      </c>
      <c r="BB1339" s="349">
        <f t="shared" si="186"/>
        <v>0</v>
      </c>
      <c r="BC1339" s="349">
        <f t="shared" si="186"/>
        <v>0</v>
      </c>
      <c r="BD1339" s="350">
        <f t="shared" si="186"/>
        <v>2183.922</v>
      </c>
      <c r="BE1339" s="349">
        <f t="shared" si="181"/>
        <v>0</v>
      </c>
      <c r="BF1339" s="375">
        <f t="shared" si="182"/>
        <v>0</v>
      </c>
      <c r="BG1339" s="334">
        <f t="shared" si="183"/>
        <v>2183.922</v>
      </c>
    </row>
    <row r="1340" spans="1:59" x14ac:dyDescent="0.2">
      <c r="A1340" s="326" t="str">
        <f t="shared" si="180"/>
        <v>9632014</v>
      </c>
      <c r="B1340">
        <v>963</v>
      </c>
      <c r="C1340" s="327">
        <v>2014</v>
      </c>
      <c r="D1340" s="353">
        <f>+IFERROR(VLOOKUP($A1340,Data_Loss!$A$2:$V$1180,6,FALSE),0)</f>
        <v>0</v>
      </c>
      <c r="E1340" s="353">
        <f>+IFERROR(VLOOKUP($A1340,Data_Loss!$A$2:$V$1180,7,FALSE),0)</f>
        <v>0</v>
      </c>
      <c r="F1340" s="353">
        <f>+IFERROR(VLOOKUP($A1340,Data_Loss!$A$2:$V$1180,8,FALSE),0)</f>
        <v>0</v>
      </c>
      <c r="G1340" s="353">
        <f>+IFERROR(VLOOKUP($A1340,Data_Loss!$A$2:$V$1180,9,FALSE),0)</f>
        <v>1</v>
      </c>
      <c r="H1340" s="353">
        <f>+IFERROR(VLOOKUP($A1340,Data_Loss!$A$2:$V$1180,10,FALSE),0)</f>
        <v>3</v>
      </c>
      <c r="I1340" s="353">
        <f>+IFERROR(VLOOKUP($A1340,Data_Loss!$A$2:$V$1300,12,FALSE),0)</f>
        <v>0</v>
      </c>
      <c r="J1340" s="353">
        <f>+IFERROR(VLOOKUP($A1340,Data_Loss!$A$2:$V$1300,13,FALSE),0)</f>
        <v>0</v>
      </c>
      <c r="K1340" s="353">
        <f>+IFERROR(VLOOKUP($A1340,Data_Loss!$A$2:$V$1300,14,FALSE),0)</f>
        <v>0</v>
      </c>
      <c r="L1340" s="353">
        <f>+IFERROR(VLOOKUP($A1340,Data_Loss!$A$2:$V$1300,15,FALSE),0)</f>
        <v>26486</v>
      </c>
      <c r="M1340" s="353">
        <f>+IFERROR(VLOOKUP($A1340,Data_Loss!$A$2:$V$1300,16,FALSE),0)</f>
        <v>7987</v>
      </c>
      <c r="N1340" s="353">
        <f>+IFERROR(VLOOKUP($A1340,Data_Loss!$A$2:$V$1300,17,FALSE),0)</f>
        <v>0</v>
      </c>
      <c r="O1340" s="353">
        <f>+IFERROR(VLOOKUP($A1340,Data_Loss!$A$2:$V$1300,18,FALSE),0)</f>
        <v>0</v>
      </c>
      <c r="P1340" s="353">
        <f>+IFERROR(VLOOKUP($A1340,Data_Loss!$A$2:$V$1300,19,FALSE),0)</f>
        <v>0</v>
      </c>
      <c r="Q1340" s="353">
        <f>+IFERROR(VLOOKUP($A1340,Data_Loss!$A$2:$V$1300,20,FALSE),0)</f>
        <v>23018</v>
      </c>
      <c r="R1340" s="353">
        <f>+IFERROR(VLOOKUP($A1340,Data_Loss!$A$2:$V$1300,21,FALSE),0)</f>
        <v>20104</v>
      </c>
      <c r="S1340" s="353">
        <f>+IFERROR(VLOOKUP($A1340,Data_Loss!$A$2:$V$1300,22,FALSE),0)</f>
        <v>19769</v>
      </c>
      <c r="T1340" s="191">
        <f>+$I1340*'10k &amp; MO'!C$3+$J1340*'10k &amp; MO'!C$9+$K1340*'10k &amp; MO'!C$15+$L1340*'10k &amp; MO'!C$21+$M1340*'10k &amp; MO'!C$27</f>
        <v>0</v>
      </c>
      <c r="U1340" s="349">
        <f>+$I1340*'10k &amp; MO'!D$3+$J1340*'10k &amp; MO'!D$9+$K1340*'10k &amp; MO'!D$15+$L1340*'10k &amp; MO'!D$21+$M1340*'10k &amp; MO'!D$27</f>
        <v>0</v>
      </c>
      <c r="V1340" s="349">
        <f>+$I1340*'10k &amp; MO'!E$3+$J1340*'10k &amp; MO'!E$9+$K1340*'10k &amp; MO'!E$15+$L1340*'10k &amp; MO'!E$21+$M1340*'10k &amp; MO'!E$27</f>
        <v>0</v>
      </c>
      <c r="W1340" s="349">
        <f>+$I1340*'10k &amp; MO'!F$3+$J1340*'10k &amp; MO'!F$9+$K1340*'10k &amp; MO'!F$15+$L1340*'10k &amp; MO'!F$21+$M1340*'10k &amp; MO'!F$27</f>
        <v>32551.294000000002</v>
      </c>
      <c r="X1340" s="349">
        <f>+$I1340*'10k &amp; MO'!G$3+$J1340*'10k &amp; MO'!G$9+$K1340*'10k &amp; MO'!G$15+$L1340*'10k &amp; MO'!G$21+$M1340*'10k &amp; MO'!G$27</f>
        <v>9041.2839999999997</v>
      </c>
      <c r="Y1340" s="349">
        <f>+$N1340*'10k &amp; MO'!H$3+$O1340*'10k &amp; MO'!H$9+$P1340*'10k &amp; MO'!H$15+$Q1340*'10k &amp; MO'!H$21+$R1340*'10k &amp; MO'!H$27</f>
        <v>0</v>
      </c>
      <c r="Z1340" s="349">
        <f>+$N1340*'10k &amp; MO'!I$3+$O1340*'10k &amp; MO'!I$9+$P1340*'10k &amp; MO'!I$15+$Q1340*'10k &amp; MO'!I$21+$R1340*'10k &amp; MO'!I$27</f>
        <v>0</v>
      </c>
      <c r="AA1340" s="349">
        <f>+$N1340*'10k &amp; MO'!J$3+$O1340*'10k &amp; MO'!J$9+$P1340*'10k &amp; MO'!J$15+$Q1340*'10k &amp; MO'!J$21+$R1340*'10k &amp; MO'!J$27</f>
        <v>0</v>
      </c>
      <c r="AB1340" s="349">
        <f>+$N1340*'10k &amp; MO'!K$3+$O1340*'10k &amp; MO'!K$9+$P1340*'10k &amp; MO'!K$15+$Q1340*'10k &amp; MO'!K$21+$R1340*'10k &amp; MO'!K$27</f>
        <v>32248.218000000001</v>
      </c>
      <c r="AC1340" s="349">
        <f>+$N1340*'10k &amp; MO'!L$3+$O1340*'10k &amp; MO'!L$9+$P1340*'10k &amp; MO'!L$15+$Q1340*'10k &amp; MO'!L$21+$R1340*'10k &amp; MO'!L$27</f>
        <v>31000.368000000002</v>
      </c>
      <c r="AD1340" s="350">
        <f>+S1340*'10k &amp; MO'!O$3</f>
        <v>21172.598999999998</v>
      </c>
      <c r="AF1340" s="192" t="str">
        <f t="shared" si="178"/>
        <v>9632014</v>
      </c>
      <c r="AG1340" s="192">
        <f>+IFERROR(VLOOKUP($AF1340,'Limited Loss'!$F$5:$P$124,AG$3,FALSE),0)</f>
        <v>0</v>
      </c>
      <c r="AH1340" s="193">
        <f>+IFERROR(VLOOKUP($AF1340,'Limited Loss'!$F$5:$P$124,AH$3,FALSE),0)</f>
        <v>0</v>
      </c>
      <c r="AI1340" s="193">
        <f>+IFERROR(VLOOKUP($AF1340,'Limited Loss'!$F$5:$P$124,AI$3,FALSE),0)</f>
        <v>0</v>
      </c>
      <c r="AJ1340" s="193">
        <f>+IFERROR(VLOOKUP($AF1340,'Limited Loss'!$F$5:$P$124,AJ$3,FALSE),0)</f>
        <v>0</v>
      </c>
      <c r="AK1340" s="100">
        <f>+IFERROR(VLOOKUP($AF1340,'Limited Loss'!$F$5:$P$124,AK$3,FALSE),0)</f>
        <v>0</v>
      </c>
      <c r="AL1340" s="193">
        <f>+IFERROR(VLOOKUP($AF1340,'Limited Loss'!$F$5:$P$124,AL$3,FALSE),0)</f>
        <v>0</v>
      </c>
      <c r="AM1340" s="193">
        <f>+IFERROR(VLOOKUP($AF1340,'Limited Loss'!$F$5:$P$124,AM$3,FALSE),0)</f>
        <v>0</v>
      </c>
      <c r="AN1340" s="193">
        <f>+IFERROR(VLOOKUP($AF1340,'Limited Loss'!$F$5:$P$124,AN$3,FALSE),0)</f>
        <v>0</v>
      </c>
      <c r="AO1340" s="193">
        <f>+IFERROR(VLOOKUP($AF1340,'Limited Loss'!$F$5:$P$124,AO$3,FALSE),0)</f>
        <v>0</v>
      </c>
      <c r="AP1340" s="100">
        <f>+IFERROR(VLOOKUP($AF1340,'Limited Loss'!$F$5:$P$124,AP$3,FALSE),0)</f>
        <v>0</v>
      </c>
      <c r="AQ1340" s="353"/>
      <c r="AR1340" s="331">
        <f t="shared" si="179"/>
        <v>963</v>
      </c>
      <c r="AS1340" s="332">
        <f t="shared" si="179"/>
        <v>2014</v>
      </c>
      <c r="AT1340" s="349">
        <f t="shared" si="185"/>
        <v>0</v>
      </c>
      <c r="AU1340" s="349">
        <f t="shared" si="185"/>
        <v>0</v>
      </c>
      <c r="AV1340" s="349">
        <f t="shared" si="185"/>
        <v>0</v>
      </c>
      <c r="AW1340" s="349">
        <f t="shared" si="185"/>
        <v>32551.294000000002</v>
      </c>
      <c r="AX1340" s="350">
        <f t="shared" si="185"/>
        <v>9041.2839999999997</v>
      </c>
      <c r="AY1340" s="349">
        <f t="shared" si="186"/>
        <v>0</v>
      </c>
      <c r="AZ1340" s="349">
        <f t="shared" si="186"/>
        <v>0</v>
      </c>
      <c r="BA1340" s="349">
        <f t="shared" si="186"/>
        <v>0</v>
      </c>
      <c r="BB1340" s="349">
        <f t="shared" si="186"/>
        <v>32248.218000000001</v>
      </c>
      <c r="BC1340" s="349">
        <f t="shared" si="186"/>
        <v>31000.368000000002</v>
      </c>
      <c r="BD1340" s="350">
        <f t="shared" si="186"/>
        <v>21172.598999999998</v>
      </c>
      <c r="BE1340" s="349">
        <f t="shared" si="181"/>
        <v>0</v>
      </c>
      <c r="BF1340" s="375">
        <f t="shared" si="182"/>
        <v>104841.164</v>
      </c>
      <c r="BG1340" s="334">
        <f t="shared" si="183"/>
        <v>21172.598999999998</v>
      </c>
    </row>
    <row r="1341" spans="1:59" x14ac:dyDescent="0.2">
      <c r="A1341" s="326" t="str">
        <f t="shared" si="180"/>
        <v>9632015</v>
      </c>
      <c r="B1341">
        <v>963</v>
      </c>
      <c r="C1341" s="327">
        <v>2015</v>
      </c>
      <c r="D1341" s="353">
        <f>+IFERROR(VLOOKUP($A1341,Data_Loss!$A$2:$V$1180,6,FALSE),0)</f>
        <v>0</v>
      </c>
      <c r="E1341" s="353">
        <f>+IFERROR(VLOOKUP($A1341,Data_Loss!$A$2:$V$1180,7,FALSE),0)</f>
        <v>0</v>
      </c>
      <c r="F1341" s="353">
        <f>+IFERROR(VLOOKUP($A1341,Data_Loss!$A$2:$V$1180,8,FALSE),0)</f>
        <v>1</v>
      </c>
      <c r="G1341" s="353">
        <f>+IFERROR(VLOOKUP($A1341,Data_Loss!$A$2:$V$1180,9,FALSE),0)</f>
        <v>0</v>
      </c>
      <c r="H1341" s="353">
        <f>+IFERROR(VLOOKUP($A1341,Data_Loss!$A$2:$V$1180,10,FALSE),0)</f>
        <v>2</v>
      </c>
      <c r="I1341" s="353">
        <f>+IFERROR(VLOOKUP($A1341,Data_Loss!$A$2:$V$1300,12,FALSE),0)</f>
        <v>0</v>
      </c>
      <c r="J1341" s="353">
        <f>+IFERROR(VLOOKUP($A1341,Data_Loss!$A$2:$V$1300,13,FALSE),0)</f>
        <v>0</v>
      </c>
      <c r="K1341" s="353">
        <f>+IFERROR(VLOOKUP($A1341,Data_Loss!$A$2:$V$1300,14,FALSE),0)</f>
        <v>80645</v>
      </c>
      <c r="L1341" s="353">
        <f>+IFERROR(VLOOKUP($A1341,Data_Loss!$A$2:$V$1300,15,FALSE),0)</f>
        <v>0</v>
      </c>
      <c r="M1341" s="353">
        <f>+IFERROR(VLOOKUP($A1341,Data_Loss!$A$2:$V$1300,16,FALSE),0)</f>
        <v>10691</v>
      </c>
      <c r="N1341" s="353">
        <f>+IFERROR(VLOOKUP($A1341,Data_Loss!$A$2:$V$1300,17,FALSE),0)</f>
        <v>0</v>
      </c>
      <c r="O1341" s="353">
        <f>+IFERROR(VLOOKUP($A1341,Data_Loss!$A$2:$V$1300,18,FALSE),0)</f>
        <v>0</v>
      </c>
      <c r="P1341" s="353">
        <f>+IFERROR(VLOOKUP($A1341,Data_Loss!$A$2:$V$1300,19,FALSE),0)</f>
        <v>171857</v>
      </c>
      <c r="Q1341" s="353">
        <f>+IFERROR(VLOOKUP($A1341,Data_Loss!$A$2:$V$1300,20,FALSE),0)</f>
        <v>0</v>
      </c>
      <c r="R1341" s="353">
        <f>+IFERROR(VLOOKUP($A1341,Data_Loss!$A$2:$V$1300,21,FALSE),0)</f>
        <v>6737</v>
      </c>
      <c r="S1341" s="353">
        <f>+IFERROR(VLOOKUP($A1341,Data_Loss!$A$2:$V$1300,22,FALSE),0)</f>
        <v>30705</v>
      </c>
      <c r="T1341" s="191">
        <f>+$I1341*'10k &amp; MO'!C$4+$J1341*'10k &amp; MO'!C$10+$K1341*'10k &amp; MO'!C$16+$L1341*'10k &amp; MO'!C$22+$M1341*'10k &amp; MO'!C$28</f>
        <v>0</v>
      </c>
      <c r="U1341" s="349">
        <f>+$I1341*'10k &amp; MO'!D$4+$J1341*'10k &amp; MO'!D$10+$K1341*'10k &amp; MO'!D$16+$L1341*'10k &amp; MO'!D$22+$M1341*'10k &amp; MO'!D$28</f>
        <v>0</v>
      </c>
      <c r="V1341" s="349">
        <f>+$I1341*'10k &amp; MO'!E$4+$J1341*'10k &amp; MO'!E$10+$K1341*'10k &amp; MO'!E$16+$L1341*'10k &amp; MO'!E$22+$M1341*'10k &amp; MO'!E$28</f>
        <v>141906.16</v>
      </c>
      <c r="W1341" s="349">
        <f>+$I1341*'10k &amp; MO'!F$4+$J1341*'10k &amp; MO'!F$10+$K1341*'10k &amp; MO'!F$16+$L1341*'10k &amp; MO'!F$22+$M1341*'10k &amp; MO'!F$28</f>
        <v>957.31140000000005</v>
      </c>
      <c r="X1341" s="349">
        <f>+$I1341*'10k &amp; MO'!G$4+$J1341*'10k &amp; MO'!G$10+$K1341*'10k &amp; MO'!G$16+$L1341*'10k &amp; MO'!G$22+$M1341*'10k &amp; MO'!G$28</f>
        <v>12729.2747</v>
      </c>
      <c r="Y1341" s="349">
        <f>+$N1341*'10k &amp; MO'!H$4+$O1341*'10k &amp; MO'!H$10+$P1341*'10k &amp; MO'!H$16+$Q1341*'10k &amp; MO'!H$22+$R1341*'10k &amp; MO'!H$28</f>
        <v>0</v>
      </c>
      <c r="Z1341" s="349">
        <f>+$N1341*'10k &amp; MO'!I$4+$O1341*'10k &amp; MO'!I$10+$P1341*'10k &amp; MO'!I$16+$Q1341*'10k &amp; MO'!I$22+$R1341*'10k &amp; MO'!I$28</f>
        <v>0</v>
      </c>
      <c r="AA1341" s="349">
        <f>+$N1341*'10k &amp; MO'!J$4+$O1341*'10k &amp; MO'!J$10+$P1341*'10k &amp; MO'!J$16+$Q1341*'10k &amp; MO'!J$22+$R1341*'10k &amp; MO'!J$28</f>
        <v>478399.27160000004</v>
      </c>
      <c r="AB1341" s="349">
        <f>+$N1341*'10k &amp; MO'!K$4+$O1341*'10k &amp; MO'!K$10+$P1341*'10k &amp; MO'!K$16+$Q1341*'10k &amp; MO'!K$22+$R1341*'10k &amp; MO'!K$28</f>
        <v>5243.2275</v>
      </c>
      <c r="AC1341" s="349">
        <f>+$N1341*'10k &amp; MO'!L$4+$O1341*'10k &amp; MO'!L$10+$P1341*'10k &amp; MO'!L$16+$Q1341*'10k &amp; MO'!L$22+$R1341*'10k &amp; MO'!L$28</f>
        <v>10745.158799999999</v>
      </c>
      <c r="AD1341" s="350">
        <f>+S1341*'10k &amp; MO'!O$4</f>
        <v>37214.46</v>
      </c>
      <c r="AF1341" s="192" t="str">
        <f t="shared" si="178"/>
        <v>9632015</v>
      </c>
      <c r="AG1341" s="192">
        <f>+IFERROR(VLOOKUP($AF1341,'Limited Loss'!$F$5:$P$124,AG$3,FALSE),0)</f>
        <v>0</v>
      </c>
      <c r="AH1341" s="193">
        <f>+IFERROR(VLOOKUP($AF1341,'Limited Loss'!$F$5:$P$124,AH$3,FALSE),0)</f>
        <v>0</v>
      </c>
      <c r="AI1341" s="193">
        <f>+IFERROR(VLOOKUP($AF1341,'Limited Loss'!$F$5:$P$124,AI$3,FALSE),0)</f>
        <v>0</v>
      </c>
      <c r="AJ1341" s="193">
        <f>+IFERROR(VLOOKUP($AF1341,'Limited Loss'!$F$5:$P$124,AJ$3,FALSE),0)</f>
        <v>0</v>
      </c>
      <c r="AK1341" s="100">
        <f>+IFERROR(VLOOKUP($AF1341,'Limited Loss'!$F$5:$P$124,AK$3,FALSE),0)</f>
        <v>0</v>
      </c>
      <c r="AL1341" s="193">
        <f>+IFERROR(VLOOKUP($AF1341,'Limited Loss'!$F$5:$P$124,AL$3,FALSE),0)</f>
        <v>0</v>
      </c>
      <c r="AM1341" s="193">
        <f>+IFERROR(VLOOKUP($AF1341,'Limited Loss'!$F$5:$P$124,AM$3,FALSE),0)</f>
        <v>0</v>
      </c>
      <c r="AN1341" s="193">
        <f>+IFERROR(VLOOKUP($AF1341,'Limited Loss'!$F$5:$P$124,AN$3,FALSE),0)</f>
        <v>0</v>
      </c>
      <c r="AO1341" s="193">
        <f>+IFERROR(VLOOKUP($AF1341,'Limited Loss'!$F$5:$P$124,AO$3,FALSE),0)</f>
        <v>0</v>
      </c>
      <c r="AP1341" s="100">
        <f>+IFERROR(VLOOKUP($AF1341,'Limited Loss'!$F$5:$P$124,AP$3,FALSE),0)</f>
        <v>0</v>
      </c>
      <c r="AQ1341" s="353"/>
      <c r="AR1341" s="331">
        <f t="shared" si="179"/>
        <v>963</v>
      </c>
      <c r="AS1341" s="332">
        <f t="shared" si="179"/>
        <v>2015</v>
      </c>
      <c r="AT1341" s="349">
        <f t="shared" si="185"/>
        <v>0</v>
      </c>
      <c r="AU1341" s="349">
        <f t="shared" si="185"/>
        <v>0</v>
      </c>
      <c r="AV1341" s="349">
        <f t="shared" si="185"/>
        <v>141906.16</v>
      </c>
      <c r="AW1341" s="349">
        <f t="shared" si="185"/>
        <v>957.31140000000005</v>
      </c>
      <c r="AX1341" s="350">
        <f t="shared" si="185"/>
        <v>12729.2747</v>
      </c>
      <c r="AY1341" s="349">
        <f t="shared" si="186"/>
        <v>0</v>
      </c>
      <c r="AZ1341" s="349">
        <f t="shared" si="186"/>
        <v>0</v>
      </c>
      <c r="BA1341" s="349">
        <f t="shared" si="186"/>
        <v>478399.27160000004</v>
      </c>
      <c r="BB1341" s="349">
        <f t="shared" si="186"/>
        <v>5243.2275</v>
      </c>
      <c r="BC1341" s="349">
        <f t="shared" si="186"/>
        <v>10745.158799999999</v>
      </c>
      <c r="BD1341" s="350">
        <f t="shared" si="186"/>
        <v>37214.46</v>
      </c>
      <c r="BE1341" s="349">
        <f t="shared" si="181"/>
        <v>620305.43160000001</v>
      </c>
      <c r="BF1341" s="375">
        <f t="shared" si="182"/>
        <v>29674.972399999999</v>
      </c>
      <c r="BG1341" s="334">
        <f t="shared" si="183"/>
        <v>37214.46</v>
      </c>
    </row>
    <row r="1342" spans="1:59" x14ac:dyDescent="0.2">
      <c r="A1342" s="326" t="str">
        <f t="shared" si="180"/>
        <v>9632016</v>
      </c>
      <c r="B1342">
        <v>963</v>
      </c>
      <c r="C1342" s="327">
        <v>2016</v>
      </c>
      <c r="D1342" s="353">
        <f>+IFERROR(VLOOKUP($A1342,Data_Loss!$A$2:$V$1180,6,FALSE),0)</f>
        <v>0</v>
      </c>
      <c r="E1342" s="353">
        <f>+IFERROR(VLOOKUP($A1342,Data_Loss!$A$2:$V$1180,7,FALSE),0)</f>
        <v>0</v>
      </c>
      <c r="F1342" s="353">
        <f>+IFERROR(VLOOKUP($A1342,Data_Loss!$A$2:$V$1180,8,FALSE),0)</f>
        <v>0</v>
      </c>
      <c r="G1342" s="353">
        <f>+IFERROR(VLOOKUP($A1342,Data_Loss!$A$2:$V$1180,9,FALSE),0)</f>
        <v>3</v>
      </c>
      <c r="H1342" s="353">
        <f>+IFERROR(VLOOKUP($A1342,Data_Loss!$A$2:$V$1180,10,FALSE),0)</f>
        <v>5</v>
      </c>
      <c r="I1342" s="353">
        <f>+IFERROR(VLOOKUP($A1342,Data_Loss!$A$2:$V$1300,12,FALSE),0)</f>
        <v>0</v>
      </c>
      <c r="J1342" s="353">
        <f>+IFERROR(VLOOKUP($A1342,Data_Loss!$A$2:$V$1300,13,FALSE),0)</f>
        <v>0</v>
      </c>
      <c r="K1342" s="353">
        <f>+IFERROR(VLOOKUP($A1342,Data_Loss!$A$2:$V$1300,14,FALSE),0)</f>
        <v>0</v>
      </c>
      <c r="L1342" s="353">
        <f>+IFERROR(VLOOKUP($A1342,Data_Loss!$A$2:$V$1300,15,FALSE),0)</f>
        <v>99776</v>
      </c>
      <c r="M1342" s="353">
        <f>+IFERROR(VLOOKUP($A1342,Data_Loss!$A$2:$V$1300,16,FALSE),0)</f>
        <v>12266</v>
      </c>
      <c r="N1342" s="353">
        <f>+IFERROR(VLOOKUP($A1342,Data_Loss!$A$2:$V$1300,17,FALSE),0)</f>
        <v>0</v>
      </c>
      <c r="O1342" s="353">
        <f>+IFERROR(VLOOKUP($A1342,Data_Loss!$A$2:$V$1300,18,FALSE),0)</f>
        <v>0</v>
      </c>
      <c r="P1342" s="353">
        <f>+IFERROR(VLOOKUP($A1342,Data_Loss!$A$2:$V$1300,19,FALSE),0)</f>
        <v>0</v>
      </c>
      <c r="Q1342" s="353">
        <f>+IFERROR(VLOOKUP($A1342,Data_Loss!$A$2:$V$1300,20,FALSE),0)</f>
        <v>48116</v>
      </c>
      <c r="R1342" s="353">
        <f>+IFERROR(VLOOKUP($A1342,Data_Loss!$A$2:$V$1300,21,FALSE),0)</f>
        <v>25637</v>
      </c>
      <c r="S1342" s="353">
        <f>+IFERROR(VLOOKUP($A1342,Data_Loss!$A$2:$V$1300,22,FALSE),0)</f>
        <v>21053</v>
      </c>
      <c r="T1342" s="191">
        <f>+$I1342*'10k &amp; MO'!C$5+$J1342*'10k &amp; MO'!C$11+$K1342*'10k &amp; MO'!C$17+$L1342*'10k &amp; MO'!C$23+$M1342*'10k &amp; MO'!C$29</f>
        <v>0</v>
      </c>
      <c r="U1342" s="349">
        <f>+$I1342*'10k &amp; MO'!D$5+$J1342*'10k &amp; MO'!D$11+$K1342*'10k &amp; MO'!D$17+$L1342*'10k &amp; MO'!D$23+$M1342*'10k &amp; MO'!D$29</f>
        <v>0</v>
      </c>
      <c r="V1342" s="349">
        <f>+$I1342*'10k &amp; MO'!E$5+$J1342*'10k &amp; MO'!E$11+$K1342*'10k &amp; MO'!E$17+$L1342*'10k &amp; MO'!E$23+$M1342*'10k &amp; MO'!E$29</f>
        <v>33806.960200000001</v>
      </c>
      <c r="W1342" s="349">
        <f>+$I1342*'10k &amp; MO'!F$5+$J1342*'10k &amp; MO'!F$11+$K1342*'10k &amp; MO'!F$17+$L1342*'10k &amp; MO'!F$23+$M1342*'10k &amp; MO'!F$29</f>
        <v>108796.79120000001</v>
      </c>
      <c r="X1342" s="349">
        <f>+$I1342*'10k &amp; MO'!G$5+$J1342*'10k &amp; MO'!G$11+$K1342*'10k &amp; MO'!G$17+$L1342*'10k &amp; MO'!G$23+$M1342*'10k &amp; MO'!G$29</f>
        <v>15250.875199999999</v>
      </c>
      <c r="Y1342" s="349">
        <f>+$N1342*'10k &amp; MO'!H$5+$O1342*'10k &amp; MO'!H$11+$P1342*'10k &amp; MO'!H$17+$Q1342*'10k &amp; MO'!H$23+$R1342*'10k &amp; MO'!H$29</f>
        <v>0</v>
      </c>
      <c r="Z1342" s="349">
        <f>+$N1342*'10k &amp; MO'!I$5+$O1342*'10k &amp; MO'!I$11+$P1342*'10k &amp; MO'!I$17+$Q1342*'10k &amp; MO'!I$23+$R1342*'10k &amp; MO'!I$29</f>
        <v>0</v>
      </c>
      <c r="AA1342" s="349">
        <f>+$N1342*'10k &amp; MO'!J$5+$O1342*'10k &amp; MO'!J$11+$P1342*'10k &amp; MO'!J$17+$Q1342*'10k &amp; MO'!J$23+$R1342*'10k &amp; MO'!J$29</f>
        <v>19369.616699999999</v>
      </c>
      <c r="AB1342" s="349">
        <f>+$N1342*'10k &amp; MO'!K$5+$O1342*'10k &amp; MO'!K$11+$P1342*'10k &amp; MO'!K$17+$Q1342*'10k &amp; MO'!K$23+$R1342*'10k &amp; MO'!K$29</f>
        <v>78576.762500000012</v>
      </c>
      <c r="AC1342" s="349">
        <f>+$N1342*'10k &amp; MO'!L$5+$O1342*'10k &amp; MO'!L$11+$P1342*'10k &amp; MO'!L$17+$Q1342*'10k &amp; MO'!L$23+$R1342*'10k &amp; MO'!L$29</f>
        <v>40949.654399999999</v>
      </c>
      <c r="AD1342" s="350">
        <f>+S1342*'10k &amp; MO'!O$5</f>
        <v>28379.444000000003</v>
      </c>
      <c r="AF1342" s="192" t="str">
        <f t="shared" si="178"/>
        <v>9632016</v>
      </c>
      <c r="AG1342" s="192">
        <f>+IFERROR(VLOOKUP($AF1342,'Limited Loss'!$F$5:$P$124,AG$3,FALSE),0)</f>
        <v>0</v>
      </c>
      <c r="AH1342" s="193">
        <f>+IFERROR(VLOOKUP($AF1342,'Limited Loss'!$F$5:$P$124,AH$3,FALSE),0)</f>
        <v>0</v>
      </c>
      <c r="AI1342" s="193">
        <f>+IFERROR(VLOOKUP($AF1342,'Limited Loss'!$F$5:$P$124,AI$3,FALSE),0)</f>
        <v>0</v>
      </c>
      <c r="AJ1342" s="193">
        <f>+IFERROR(VLOOKUP($AF1342,'Limited Loss'!$F$5:$P$124,AJ$3,FALSE),0)</f>
        <v>0</v>
      </c>
      <c r="AK1342" s="100">
        <f>+IFERROR(VLOOKUP($AF1342,'Limited Loss'!$F$5:$P$124,AK$3,FALSE),0)</f>
        <v>0</v>
      </c>
      <c r="AL1342" s="193">
        <f>+IFERROR(VLOOKUP($AF1342,'Limited Loss'!$F$5:$P$124,AL$3,FALSE),0)</f>
        <v>0</v>
      </c>
      <c r="AM1342" s="193">
        <f>+IFERROR(VLOOKUP($AF1342,'Limited Loss'!$F$5:$P$124,AM$3,FALSE),0)</f>
        <v>0</v>
      </c>
      <c r="AN1342" s="193">
        <f>+IFERROR(VLOOKUP($AF1342,'Limited Loss'!$F$5:$P$124,AN$3,FALSE),0)</f>
        <v>0</v>
      </c>
      <c r="AO1342" s="193">
        <f>+IFERROR(VLOOKUP($AF1342,'Limited Loss'!$F$5:$P$124,AO$3,FALSE),0)</f>
        <v>0</v>
      </c>
      <c r="AP1342" s="100">
        <f>+IFERROR(VLOOKUP($AF1342,'Limited Loss'!$F$5:$P$124,AP$3,FALSE),0)</f>
        <v>0</v>
      </c>
      <c r="AQ1342" s="353"/>
      <c r="AR1342" s="331">
        <f t="shared" si="179"/>
        <v>963</v>
      </c>
      <c r="AS1342" s="332">
        <f t="shared" si="179"/>
        <v>2016</v>
      </c>
      <c r="AT1342" s="349">
        <f t="shared" si="185"/>
        <v>0</v>
      </c>
      <c r="AU1342" s="349">
        <f t="shared" si="185"/>
        <v>0</v>
      </c>
      <c r="AV1342" s="349">
        <f t="shared" si="185"/>
        <v>33806.960200000001</v>
      </c>
      <c r="AW1342" s="349">
        <f t="shared" si="185"/>
        <v>108796.79120000001</v>
      </c>
      <c r="AX1342" s="350">
        <f t="shared" si="185"/>
        <v>15250.875199999999</v>
      </c>
      <c r="AY1342" s="349">
        <f t="shared" si="186"/>
        <v>0</v>
      </c>
      <c r="AZ1342" s="349">
        <f t="shared" si="186"/>
        <v>0</v>
      </c>
      <c r="BA1342" s="349">
        <f t="shared" si="186"/>
        <v>19369.616699999999</v>
      </c>
      <c r="BB1342" s="349">
        <f t="shared" si="186"/>
        <v>78576.762500000012</v>
      </c>
      <c r="BC1342" s="349">
        <f t="shared" si="186"/>
        <v>40949.654399999999</v>
      </c>
      <c r="BD1342" s="350">
        <f t="shared" si="186"/>
        <v>28379.444000000003</v>
      </c>
      <c r="BE1342" s="349">
        <f t="shared" si="181"/>
        <v>53176.5769</v>
      </c>
      <c r="BF1342" s="375">
        <f t="shared" si="182"/>
        <v>243574.0833</v>
      </c>
      <c r="BG1342" s="334">
        <f t="shared" si="183"/>
        <v>28379.444000000003</v>
      </c>
    </row>
    <row r="1343" spans="1:59" x14ac:dyDescent="0.2">
      <c r="A1343" s="326" t="str">
        <f t="shared" si="180"/>
        <v>9632017</v>
      </c>
      <c r="B1343">
        <v>963</v>
      </c>
      <c r="C1343" s="327">
        <v>2017</v>
      </c>
      <c r="D1343" s="353">
        <f>+IFERROR(VLOOKUP($A1343,Data_Loss!$A$2:$V$1180,6,FALSE),0)</f>
        <v>0</v>
      </c>
      <c r="E1343" s="353">
        <f>+IFERROR(VLOOKUP($A1343,Data_Loss!$A$2:$V$1180,7,FALSE),0)</f>
        <v>0</v>
      </c>
      <c r="F1343" s="353">
        <f>+IFERROR(VLOOKUP($A1343,Data_Loss!$A$2:$V$1180,8,FALSE),0)</f>
        <v>0</v>
      </c>
      <c r="G1343" s="353">
        <f>+IFERROR(VLOOKUP($A1343,Data_Loss!$A$2:$V$1180,9,FALSE),0)</f>
        <v>3</v>
      </c>
      <c r="H1343" s="353">
        <f>+IFERROR(VLOOKUP($A1343,Data_Loss!$A$2:$V$1180,10,FALSE),0)</f>
        <v>6</v>
      </c>
      <c r="I1343" s="353">
        <f>+IFERROR(VLOOKUP($A1343,Data_Loss!$A$2:$V$1300,12,FALSE),0)</f>
        <v>0</v>
      </c>
      <c r="J1343" s="353">
        <f>+IFERROR(VLOOKUP($A1343,Data_Loss!$A$2:$V$1300,13,FALSE),0)</f>
        <v>0</v>
      </c>
      <c r="K1343" s="353">
        <f>+IFERROR(VLOOKUP($A1343,Data_Loss!$A$2:$V$1300,14,FALSE),0)</f>
        <v>0</v>
      </c>
      <c r="L1343" s="353">
        <f>+IFERROR(VLOOKUP($A1343,Data_Loss!$A$2:$V$1300,15,FALSE),0)</f>
        <v>56909</v>
      </c>
      <c r="M1343" s="353">
        <f>+IFERROR(VLOOKUP($A1343,Data_Loss!$A$2:$V$1300,16,FALSE),0)</f>
        <v>31787</v>
      </c>
      <c r="N1343" s="353">
        <f>+IFERROR(VLOOKUP($A1343,Data_Loss!$A$2:$V$1300,17,FALSE),0)</f>
        <v>0</v>
      </c>
      <c r="O1343" s="353">
        <f>+IFERROR(VLOOKUP($A1343,Data_Loss!$A$2:$V$1300,18,FALSE),0)</f>
        <v>0</v>
      </c>
      <c r="P1343" s="353">
        <f>+IFERROR(VLOOKUP($A1343,Data_Loss!$A$2:$V$1300,19,FALSE),0)</f>
        <v>0</v>
      </c>
      <c r="Q1343" s="353">
        <f>+IFERROR(VLOOKUP($A1343,Data_Loss!$A$2:$V$1300,20,FALSE),0)</f>
        <v>79218</v>
      </c>
      <c r="R1343" s="353">
        <f>+IFERROR(VLOOKUP($A1343,Data_Loss!$A$2:$V$1300,21,FALSE),0)</f>
        <v>102269</v>
      </c>
      <c r="S1343" s="353">
        <f>+IFERROR(VLOOKUP($A1343,Data_Loss!$A$2:$V$1300,22,FALSE),0)</f>
        <v>7884</v>
      </c>
      <c r="T1343" s="191">
        <f>+$I1343*'10k &amp; MO'!C$6+$J1343*'10k &amp; MO'!C$12+$K1343*'10k &amp; MO'!C$18+$L1343*'10k &amp; MO'!C$24+$M1343*'10k &amp; MO'!C$30</f>
        <v>0</v>
      </c>
      <c r="U1343" s="349">
        <f>+$I1343*'10k &amp; MO'!D$6+$J1343*'10k &amp; MO'!D$12+$K1343*'10k &amp; MO'!D$18+$L1343*'10k &amp; MO'!D$24+$M1343*'10k &amp; MO'!D$30</f>
        <v>148.1172</v>
      </c>
      <c r="V1343" s="349">
        <f>+$I1343*'10k &amp; MO'!E$6+$J1343*'10k &amp; MO'!E$12+$K1343*'10k &amp; MO'!E$18+$L1343*'10k &amp; MO'!E$24+$M1343*'10k &amp; MO'!E$30</f>
        <v>62567.955599999994</v>
      </c>
      <c r="W1343" s="349">
        <f>+$I1343*'10k &amp; MO'!F$6+$J1343*'10k &amp; MO'!F$12+$K1343*'10k &amp; MO'!F$18+$L1343*'10k &amp; MO'!F$24+$M1343*'10k &amp; MO'!F$30</f>
        <v>56780.312299999998</v>
      </c>
      <c r="X1343" s="349">
        <f>+$I1343*'10k &amp; MO'!G$6+$J1343*'10k &amp; MO'!G$12+$K1343*'10k &amp; MO'!G$18+$L1343*'10k &amp; MO'!G$24+$M1343*'10k &amp; MO'!G$30</f>
        <v>39029.617899999997</v>
      </c>
      <c r="Y1343" s="349">
        <f>+$N1343*'10k &amp; MO'!H$6+$O1343*'10k &amp; MO'!H$12+$P1343*'10k &amp; MO'!H$18+$Q1343*'10k &amp; MO'!H$24+$R1343*'10k &amp; MO'!H$30</f>
        <v>0</v>
      </c>
      <c r="Z1343" s="349">
        <f>+$N1343*'10k &amp; MO'!I$6+$O1343*'10k &amp; MO'!I$12+$P1343*'10k &amp; MO'!I$18+$Q1343*'10k &amp; MO'!I$24+$R1343*'10k &amp; MO'!I$30</f>
        <v>86.133299999999991</v>
      </c>
      <c r="AA1343" s="349">
        <f>+$N1343*'10k &amp; MO'!J$6+$O1343*'10k &amp; MO'!J$12+$P1343*'10k &amp; MO'!J$18+$Q1343*'10k &amp; MO'!J$24+$R1343*'10k &amp; MO'!J$30</f>
        <v>123645.0858</v>
      </c>
      <c r="AB1343" s="349">
        <f>+$N1343*'10k &amp; MO'!K$6+$O1343*'10k &amp; MO'!K$12+$P1343*'10k &amp; MO'!K$18+$Q1343*'10k &amp; MO'!K$24+$R1343*'10k &amp; MO'!K$30</f>
        <v>120964.62360000001</v>
      </c>
      <c r="AC1343" s="349">
        <f>+$N1343*'10k &amp; MO'!L$6+$O1343*'10k &amp; MO'!L$12+$P1343*'10k &amp; MO'!L$18+$Q1343*'10k &amp; MO'!L$24+$R1343*'10k &amp; MO'!L$30</f>
        <v>158255.18530000001</v>
      </c>
      <c r="AD1343" s="350">
        <f>+S1343*'10k &amp; MO'!O$6</f>
        <v>10611.864000000001</v>
      </c>
      <c r="AF1343" s="192" t="str">
        <f t="shared" si="178"/>
        <v>9632017</v>
      </c>
      <c r="AG1343" s="192">
        <f>+IFERROR(VLOOKUP($AF1343,'Limited Loss'!$F$5:$P$124,AG$3,FALSE),0)</f>
        <v>0</v>
      </c>
      <c r="AH1343" s="193">
        <f>+IFERROR(VLOOKUP($AF1343,'Limited Loss'!$F$5:$P$124,AH$3,FALSE),0)</f>
        <v>0</v>
      </c>
      <c r="AI1343" s="193">
        <f>+IFERROR(VLOOKUP($AF1343,'Limited Loss'!$F$5:$P$124,AI$3,FALSE),0)</f>
        <v>0</v>
      </c>
      <c r="AJ1343" s="193">
        <f>+IFERROR(VLOOKUP($AF1343,'Limited Loss'!$F$5:$P$124,AJ$3,FALSE),0)</f>
        <v>0</v>
      </c>
      <c r="AK1343" s="100">
        <f>+IFERROR(VLOOKUP($AF1343,'Limited Loss'!$F$5:$P$124,AK$3,FALSE),0)</f>
        <v>0</v>
      </c>
      <c r="AL1343" s="193">
        <f>+IFERROR(VLOOKUP($AF1343,'Limited Loss'!$F$5:$P$124,AL$3,FALSE),0)</f>
        <v>0</v>
      </c>
      <c r="AM1343" s="193">
        <f>+IFERROR(VLOOKUP($AF1343,'Limited Loss'!$F$5:$P$124,AM$3,FALSE),0)</f>
        <v>0</v>
      </c>
      <c r="AN1343" s="193">
        <f>+IFERROR(VLOOKUP($AF1343,'Limited Loss'!$F$5:$P$124,AN$3,FALSE),0)</f>
        <v>0</v>
      </c>
      <c r="AO1343" s="193">
        <f>+IFERROR(VLOOKUP($AF1343,'Limited Loss'!$F$5:$P$124,AO$3,FALSE),0)</f>
        <v>0</v>
      </c>
      <c r="AP1343" s="100">
        <f>+IFERROR(VLOOKUP($AF1343,'Limited Loss'!$F$5:$P$124,AP$3,FALSE),0)</f>
        <v>0</v>
      </c>
      <c r="AQ1343" s="353"/>
      <c r="AR1343" s="331">
        <f t="shared" si="179"/>
        <v>963</v>
      </c>
      <c r="AS1343" s="332">
        <f t="shared" si="179"/>
        <v>2017</v>
      </c>
      <c r="AT1343" s="349">
        <f t="shared" si="185"/>
        <v>0</v>
      </c>
      <c r="AU1343" s="349">
        <f t="shared" si="185"/>
        <v>148.1172</v>
      </c>
      <c r="AV1343" s="349">
        <f t="shared" si="185"/>
        <v>62567.955599999994</v>
      </c>
      <c r="AW1343" s="349">
        <f t="shared" si="185"/>
        <v>56780.312299999998</v>
      </c>
      <c r="AX1343" s="350">
        <f t="shared" si="185"/>
        <v>39029.617899999997</v>
      </c>
      <c r="AY1343" s="349">
        <f t="shared" si="186"/>
        <v>0</v>
      </c>
      <c r="AZ1343" s="349">
        <f t="shared" si="186"/>
        <v>86.133299999999991</v>
      </c>
      <c r="BA1343" s="349">
        <f t="shared" si="186"/>
        <v>123645.0858</v>
      </c>
      <c r="BB1343" s="349">
        <f t="shared" si="186"/>
        <v>120964.62360000001</v>
      </c>
      <c r="BC1343" s="349">
        <f t="shared" si="186"/>
        <v>158255.18530000001</v>
      </c>
      <c r="BD1343" s="350">
        <f t="shared" si="186"/>
        <v>10611.864000000001</v>
      </c>
      <c r="BE1343" s="349">
        <f t="shared" si="181"/>
        <v>186447.29190000001</v>
      </c>
      <c r="BF1343" s="375">
        <f t="shared" si="182"/>
        <v>375029.73910000001</v>
      </c>
      <c r="BG1343" s="334">
        <f t="shared" si="183"/>
        <v>10611.864000000001</v>
      </c>
    </row>
    <row r="1344" spans="1:59" x14ac:dyDescent="0.2">
      <c r="A1344" s="326" t="str">
        <f t="shared" si="180"/>
        <v>9632018</v>
      </c>
      <c r="B1344">
        <v>963</v>
      </c>
      <c r="C1344" s="327">
        <v>2018</v>
      </c>
      <c r="D1344" s="353">
        <f>+IFERROR(VLOOKUP($A1344,Data_Loss!$A$2:$V$1180,6,FALSE),0)</f>
        <v>0</v>
      </c>
      <c r="E1344" s="353">
        <f>+IFERROR(VLOOKUP($A1344,Data_Loss!$A$2:$V$1180,7,FALSE),0)</f>
        <v>0</v>
      </c>
      <c r="F1344" s="353">
        <f>+IFERROR(VLOOKUP($A1344,Data_Loss!$A$2:$V$1180,8,FALSE),0)</f>
        <v>0</v>
      </c>
      <c r="G1344" s="353">
        <f>+IFERROR(VLOOKUP($A1344,Data_Loss!$A$2:$V$1180,9,FALSE),0)</f>
        <v>4</v>
      </c>
      <c r="H1344" s="353">
        <f>+IFERROR(VLOOKUP($A1344,Data_Loss!$A$2:$V$1180,10,FALSE),0)</f>
        <v>2</v>
      </c>
      <c r="I1344" s="353">
        <f>+IFERROR(VLOOKUP($A1344,Data_Loss!$A$2:$V$1300,12,FALSE),0)</f>
        <v>0</v>
      </c>
      <c r="J1344" s="353">
        <f>+IFERROR(VLOOKUP($A1344,Data_Loss!$A$2:$V$1300,13,FALSE),0)</f>
        <v>0</v>
      </c>
      <c r="K1344" s="353">
        <f>+IFERROR(VLOOKUP($A1344,Data_Loss!$A$2:$V$1300,14,FALSE),0)</f>
        <v>0</v>
      </c>
      <c r="L1344" s="353">
        <f>+IFERROR(VLOOKUP($A1344,Data_Loss!$A$2:$V$1300,15,FALSE),0)</f>
        <v>105544</v>
      </c>
      <c r="M1344" s="353">
        <f>+IFERROR(VLOOKUP($A1344,Data_Loss!$A$2:$V$1300,16,FALSE),0)</f>
        <v>12175</v>
      </c>
      <c r="N1344" s="353">
        <f>+IFERROR(VLOOKUP($A1344,Data_Loss!$A$2:$V$1300,17,FALSE),0)</f>
        <v>0</v>
      </c>
      <c r="O1344" s="353">
        <f>+IFERROR(VLOOKUP($A1344,Data_Loss!$A$2:$V$1300,18,FALSE),0)</f>
        <v>0</v>
      </c>
      <c r="P1344" s="353">
        <f>+IFERROR(VLOOKUP($A1344,Data_Loss!$A$2:$V$1300,19,FALSE),0)</f>
        <v>0</v>
      </c>
      <c r="Q1344" s="353">
        <f>+IFERROR(VLOOKUP($A1344,Data_Loss!$A$2:$V$1300,20,FALSE),0)</f>
        <v>111950</v>
      </c>
      <c r="R1344" s="353">
        <f>+IFERROR(VLOOKUP($A1344,Data_Loss!$A$2:$V$1300,21,FALSE),0)</f>
        <v>78910</v>
      </c>
      <c r="S1344" s="353">
        <f>+IFERROR(VLOOKUP($A1344,Data_Loss!$A$2:$V$1300,22,FALSE),0)</f>
        <v>47745</v>
      </c>
      <c r="T1344" s="191">
        <f>+$I1344*'10k &amp; MO'!C$7+$J1344*'10k &amp; MO'!C$13+$K1344*'10k &amp; MO'!C$19+$L1344*'10k &amp; MO'!C$25+$M1344*'10k &amp; MO'!C$31</f>
        <v>26.785</v>
      </c>
      <c r="U1344" s="349">
        <f>+$I1344*'10k &amp; MO'!D$7+$J1344*'10k &amp; MO'!D$13+$K1344*'10k &amp; MO'!D$19+$L1344*'10k &amp; MO'!D$25+$M1344*'10k &amp; MO'!D$31</f>
        <v>4081.0902000000001</v>
      </c>
      <c r="V1344" s="349">
        <f>+$I1344*'10k &amp; MO'!E$7+$J1344*'10k &amp; MO'!E$13+$K1344*'10k &amp; MO'!E$19+$L1344*'10k &amp; MO'!E$25+$M1344*'10k &amp; MO'!E$31</f>
        <v>183207.78099999999</v>
      </c>
      <c r="W1344" s="349">
        <f>+$I1344*'10k &amp; MO'!F$7+$J1344*'10k &amp; MO'!F$13+$K1344*'10k &amp; MO'!F$19+$L1344*'10k &amp; MO'!F$25+$M1344*'10k &amp; MO'!F$31</f>
        <v>88934.982899999988</v>
      </c>
      <c r="X1344" s="349">
        <f>+$I1344*'10k &amp; MO'!G$7+$J1344*'10k &amp; MO'!G$13+$K1344*'10k &amp; MO'!G$19+$L1344*'10k &amp; MO'!G$25+$M1344*'10k &amp; MO'!G$31</f>
        <v>19394.379199999999</v>
      </c>
      <c r="Y1344" s="349">
        <f>+$N1344*'10k &amp; MO'!H$7+$O1344*'10k &amp; MO'!H$13+$P1344*'10k &amp; MO'!H$19+$Q1344*'10k &amp; MO'!H$25+$R1344*'10k &amp; MO'!H$31</f>
        <v>228.83899999999997</v>
      </c>
      <c r="Z1344" s="349">
        <f>+$N1344*'10k &amp; MO'!I$7+$O1344*'10k &amp; MO'!I$13+$P1344*'10k &amp; MO'!I$19+$Q1344*'10k &amp; MO'!I$25+$R1344*'10k &amp; MO'!I$31</f>
        <v>10983.579000000002</v>
      </c>
      <c r="AA1344" s="349">
        <f>+$N1344*'10k &amp; MO'!J$7+$O1344*'10k &amp; MO'!J$13+$P1344*'10k &amp; MO'!J$19+$Q1344*'10k &amp; MO'!J$25+$R1344*'10k &amp; MO'!J$31</f>
        <v>239762.41700000002</v>
      </c>
      <c r="AB1344" s="349">
        <f>+$N1344*'10k &amp; MO'!K$7+$O1344*'10k &amp; MO'!K$13+$P1344*'10k &amp; MO'!K$19+$Q1344*'10k &amp; MO'!K$25+$R1344*'10k &amp; MO'!K$31</f>
        <v>151309.17300000001</v>
      </c>
      <c r="AC1344" s="349">
        <f>+$N1344*'10k &amp; MO'!L$7+$O1344*'10k &amp; MO'!L$13+$P1344*'10k &amp; MO'!L$19+$Q1344*'10k &amp; MO'!L$25+$R1344*'10k &amp; MO'!L$31</f>
        <v>85123.564000000013</v>
      </c>
      <c r="AD1344" s="350">
        <f>+S1344*'10k &amp; MO'!O$7</f>
        <v>63309.87</v>
      </c>
      <c r="AF1344" s="192" t="str">
        <f t="shared" si="178"/>
        <v>9632018</v>
      </c>
      <c r="AG1344" s="192">
        <f>+IFERROR(VLOOKUP($AF1344,'Limited Loss'!$F$5:$P$124,AG$3,FALSE),0)</f>
        <v>0</v>
      </c>
      <c r="AH1344" s="193">
        <f>+IFERROR(VLOOKUP($AF1344,'Limited Loss'!$F$5:$P$124,AH$3,FALSE),0)</f>
        <v>0</v>
      </c>
      <c r="AI1344" s="193">
        <f>+IFERROR(VLOOKUP($AF1344,'Limited Loss'!$F$5:$P$124,AI$3,FALSE),0)</f>
        <v>0</v>
      </c>
      <c r="AJ1344" s="193">
        <f>+IFERROR(VLOOKUP($AF1344,'Limited Loss'!$F$5:$P$124,AJ$3,FALSE),0)</f>
        <v>0</v>
      </c>
      <c r="AK1344" s="100">
        <f>+IFERROR(VLOOKUP($AF1344,'Limited Loss'!$F$5:$P$124,AK$3,FALSE),0)</f>
        <v>0</v>
      </c>
      <c r="AL1344" s="193">
        <f>+IFERROR(VLOOKUP($AF1344,'Limited Loss'!$F$5:$P$124,AL$3,FALSE),0)</f>
        <v>0</v>
      </c>
      <c r="AM1344" s="193">
        <f>+IFERROR(VLOOKUP($AF1344,'Limited Loss'!$F$5:$P$124,AM$3,FALSE),0)</f>
        <v>0</v>
      </c>
      <c r="AN1344" s="193">
        <f>+IFERROR(VLOOKUP($AF1344,'Limited Loss'!$F$5:$P$124,AN$3,FALSE),0)</f>
        <v>0</v>
      </c>
      <c r="AO1344" s="193">
        <f>+IFERROR(VLOOKUP($AF1344,'Limited Loss'!$F$5:$P$124,AO$3,FALSE),0)</f>
        <v>0</v>
      </c>
      <c r="AP1344" s="100">
        <f>+IFERROR(VLOOKUP($AF1344,'Limited Loss'!$F$5:$P$124,AP$3,FALSE),0)</f>
        <v>0</v>
      </c>
      <c r="AQ1344" s="353"/>
      <c r="AR1344" s="331">
        <f t="shared" si="179"/>
        <v>963</v>
      </c>
      <c r="AS1344" s="332">
        <f t="shared" si="179"/>
        <v>2018</v>
      </c>
      <c r="AT1344" s="349">
        <f t="shared" si="185"/>
        <v>26.785</v>
      </c>
      <c r="AU1344" s="349">
        <f t="shared" si="185"/>
        <v>4081.0902000000001</v>
      </c>
      <c r="AV1344" s="349">
        <f t="shared" si="185"/>
        <v>183207.78099999999</v>
      </c>
      <c r="AW1344" s="349">
        <f t="shared" si="185"/>
        <v>88934.982899999988</v>
      </c>
      <c r="AX1344" s="350">
        <f t="shared" si="185"/>
        <v>19394.379199999999</v>
      </c>
      <c r="AY1344" s="349">
        <f t="shared" si="186"/>
        <v>228.83899999999997</v>
      </c>
      <c r="AZ1344" s="349">
        <f t="shared" si="186"/>
        <v>10983.579000000002</v>
      </c>
      <c r="BA1344" s="349">
        <f t="shared" si="186"/>
        <v>239762.41700000002</v>
      </c>
      <c r="BB1344" s="349">
        <f t="shared" si="186"/>
        <v>151309.17300000001</v>
      </c>
      <c r="BC1344" s="349">
        <f t="shared" si="186"/>
        <v>85123.564000000013</v>
      </c>
      <c r="BD1344" s="350">
        <f t="shared" si="186"/>
        <v>63309.87</v>
      </c>
      <c r="BE1344" s="349">
        <f t="shared" si="181"/>
        <v>438290.49120000005</v>
      </c>
      <c r="BF1344" s="375">
        <f t="shared" si="182"/>
        <v>344762.09909999999</v>
      </c>
      <c r="BG1344" s="334">
        <f t="shared" si="183"/>
        <v>63309.87</v>
      </c>
    </row>
    <row r="1345" spans="1:59" x14ac:dyDescent="0.2">
      <c r="A1345" s="326" t="str">
        <f t="shared" si="180"/>
        <v>9642014</v>
      </c>
      <c r="B1345">
        <v>964</v>
      </c>
      <c r="C1345" s="327">
        <v>2014</v>
      </c>
      <c r="D1345" s="353">
        <f>+IFERROR(VLOOKUP($A1345,Data_Loss!$A$2:$V$1180,6,FALSE),0)</f>
        <v>0</v>
      </c>
      <c r="E1345" s="353">
        <f>+IFERROR(VLOOKUP($A1345,Data_Loss!$A$2:$V$1180,7,FALSE),0)</f>
        <v>0</v>
      </c>
      <c r="F1345" s="353">
        <f>+IFERROR(VLOOKUP($A1345,Data_Loss!$A$2:$V$1180,8,FALSE),0)</f>
        <v>0</v>
      </c>
      <c r="G1345" s="353">
        <f>+IFERROR(VLOOKUP($A1345,Data_Loss!$A$2:$V$1180,9,FALSE),0)</f>
        <v>3</v>
      </c>
      <c r="H1345" s="353">
        <f>+IFERROR(VLOOKUP($A1345,Data_Loss!$A$2:$V$1180,10,FALSE),0)</f>
        <v>0</v>
      </c>
      <c r="I1345" s="353">
        <f>+IFERROR(VLOOKUP($A1345,Data_Loss!$A$2:$V$1300,12,FALSE),0)</f>
        <v>0</v>
      </c>
      <c r="J1345" s="353">
        <f>+IFERROR(VLOOKUP($A1345,Data_Loss!$A$2:$V$1300,13,FALSE),0)</f>
        <v>0</v>
      </c>
      <c r="K1345" s="353">
        <f>+IFERROR(VLOOKUP($A1345,Data_Loss!$A$2:$V$1300,14,FALSE),0)</f>
        <v>0</v>
      </c>
      <c r="L1345" s="353">
        <f>+IFERROR(VLOOKUP($A1345,Data_Loss!$A$2:$V$1300,15,FALSE),0)</f>
        <v>45577</v>
      </c>
      <c r="M1345" s="353">
        <f>+IFERROR(VLOOKUP($A1345,Data_Loss!$A$2:$V$1300,16,FALSE),0)</f>
        <v>0</v>
      </c>
      <c r="N1345" s="353">
        <f>+IFERROR(VLOOKUP($A1345,Data_Loss!$A$2:$V$1300,17,FALSE),0)</f>
        <v>0</v>
      </c>
      <c r="O1345" s="353">
        <f>+IFERROR(VLOOKUP($A1345,Data_Loss!$A$2:$V$1300,18,FALSE),0)</f>
        <v>0</v>
      </c>
      <c r="P1345" s="353">
        <f>+IFERROR(VLOOKUP($A1345,Data_Loss!$A$2:$V$1300,19,FALSE),0)</f>
        <v>0</v>
      </c>
      <c r="Q1345" s="353">
        <f>+IFERROR(VLOOKUP($A1345,Data_Loss!$A$2:$V$1300,20,FALSE),0)</f>
        <v>16797</v>
      </c>
      <c r="R1345" s="353">
        <f>+IFERROR(VLOOKUP($A1345,Data_Loss!$A$2:$V$1300,21,FALSE),0)</f>
        <v>0</v>
      </c>
      <c r="S1345" s="353">
        <f>+IFERROR(VLOOKUP($A1345,Data_Loss!$A$2:$V$1300,22,FALSE),0)</f>
        <v>29691</v>
      </c>
      <c r="T1345" s="191">
        <f>+$I1345*'10k &amp; MO'!C$3+$J1345*'10k &amp; MO'!C$9+$K1345*'10k &amp; MO'!C$15+$L1345*'10k &amp; MO'!C$21+$M1345*'10k &amp; MO'!C$27</f>
        <v>0</v>
      </c>
      <c r="U1345" s="349">
        <f>+$I1345*'10k &amp; MO'!D$3+$J1345*'10k &amp; MO'!D$9+$K1345*'10k &amp; MO'!D$15+$L1345*'10k &amp; MO'!D$21+$M1345*'10k &amp; MO'!D$27</f>
        <v>0</v>
      </c>
      <c r="V1345" s="349">
        <f>+$I1345*'10k &amp; MO'!E$3+$J1345*'10k &amp; MO'!E$9+$K1345*'10k &amp; MO'!E$15+$L1345*'10k &amp; MO'!E$21+$M1345*'10k &amp; MO'!E$27</f>
        <v>0</v>
      </c>
      <c r="W1345" s="349">
        <f>+$I1345*'10k &amp; MO'!F$3+$J1345*'10k &amp; MO'!F$9+$K1345*'10k &amp; MO'!F$15+$L1345*'10k &amp; MO'!F$21+$M1345*'10k &amp; MO'!F$27</f>
        <v>56014.133000000002</v>
      </c>
      <c r="X1345" s="349">
        <f>+$I1345*'10k &amp; MO'!G$3+$J1345*'10k &amp; MO'!G$9+$K1345*'10k &amp; MO'!G$15+$L1345*'10k &amp; MO'!G$21+$M1345*'10k &amp; MO'!G$27</f>
        <v>0</v>
      </c>
      <c r="Y1345" s="349">
        <f>+$N1345*'10k &amp; MO'!H$3+$O1345*'10k &amp; MO'!H$9+$P1345*'10k &amp; MO'!H$15+$Q1345*'10k &amp; MO'!H$21+$R1345*'10k &amp; MO'!H$27</f>
        <v>0</v>
      </c>
      <c r="Z1345" s="349">
        <f>+$N1345*'10k &amp; MO'!I$3+$O1345*'10k &amp; MO'!I$9+$P1345*'10k &amp; MO'!I$15+$Q1345*'10k &amp; MO'!I$21+$R1345*'10k &amp; MO'!I$27</f>
        <v>0</v>
      </c>
      <c r="AA1345" s="349">
        <f>+$N1345*'10k &amp; MO'!J$3+$O1345*'10k &amp; MO'!J$9+$P1345*'10k &amp; MO'!J$15+$Q1345*'10k &amp; MO'!J$21+$R1345*'10k &amp; MO'!J$27</f>
        <v>0</v>
      </c>
      <c r="AB1345" s="349">
        <f>+$N1345*'10k &amp; MO'!K$3+$O1345*'10k &amp; MO'!K$9+$P1345*'10k &amp; MO'!K$15+$Q1345*'10k &amp; MO'!K$21+$R1345*'10k &amp; MO'!K$27</f>
        <v>23532.597000000002</v>
      </c>
      <c r="AC1345" s="349">
        <f>+$N1345*'10k &amp; MO'!L$3+$O1345*'10k &amp; MO'!L$9+$P1345*'10k &amp; MO'!L$15+$Q1345*'10k &amp; MO'!L$21+$R1345*'10k &amp; MO'!L$27</f>
        <v>0</v>
      </c>
      <c r="AD1345" s="350">
        <f>+S1345*'10k &amp; MO'!O$3</f>
        <v>31799.060999999998</v>
      </c>
      <c r="AF1345" s="192" t="str">
        <f t="shared" si="178"/>
        <v>9642014</v>
      </c>
      <c r="AG1345" s="192">
        <f>+IFERROR(VLOOKUP($AF1345,'Limited Loss'!$F$5:$P$124,AG$3,FALSE),0)</f>
        <v>0</v>
      </c>
      <c r="AH1345" s="193">
        <f>+IFERROR(VLOOKUP($AF1345,'Limited Loss'!$F$5:$P$124,AH$3,FALSE),0)</f>
        <v>0</v>
      </c>
      <c r="AI1345" s="193">
        <f>+IFERROR(VLOOKUP($AF1345,'Limited Loss'!$F$5:$P$124,AI$3,FALSE),0)</f>
        <v>0</v>
      </c>
      <c r="AJ1345" s="193">
        <f>+IFERROR(VLOOKUP($AF1345,'Limited Loss'!$F$5:$P$124,AJ$3,FALSE),0)</f>
        <v>0</v>
      </c>
      <c r="AK1345" s="100">
        <f>+IFERROR(VLOOKUP($AF1345,'Limited Loss'!$F$5:$P$124,AK$3,FALSE),0)</f>
        <v>0</v>
      </c>
      <c r="AL1345" s="193">
        <f>+IFERROR(VLOOKUP($AF1345,'Limited Loss'!$F$5:$P$124,AL$3,FALSE),0)</f>
        <v>0</v>
      </c>
      <c r="AM1345" s="193">
        <f>+IFERROR(VLOOKUP($AF1345,'Limited Loss'!$F$5:$P$124,AM$3,FALSE),0)</f>
        <v>0</v>
      </c>
      <c r="AN1345" s="193">
        <f>+IFERROR(VLOOKUP($AF1345,'Limited Loss'!$F$5:$P$124,AN$3,FALSE),0)</f>
        <v>0</v>
      </c>
      <c r="AO1345" s="193">
        <f>+IFERROR(VLOOKUP($AF1345,'Limited Loss'!$F$5:$P$124,AO$3,FALSE),0)</f>
        <v>0</v>
      </c>
      <c r="AP1345" s="100">
        <f>+IFERROR(VLOOKUP($AF1345,'Limited Loss'!$F$5:$P$124,AP$3,FALSE),0)</f>
        <v>0</v>
      </c>
      <c r="AQ1345" s="353"/>
      <c r="AR1345" s="331">
        <f t="shared" si="179"/>
        <v>964</v>
      </c>
      <c r="AS1345" s="332">
        <f t="shared" si="179"/>
        <v>2014</v>
      </c>
      <c r="AT1345" s="349">
        <f t="shared" si="185"/>
        <v>0</v>
      </c>
      <c r="AU1345" s="349">
        <f t="shared" si="185"/>
        <v>0</v>
      </c>
      <c r="AV1345" s="349">
        <f t="shared" si="185"/>
        <v>0</v>
      </c>
      <c r="AW1345" s="349">
        <f t="shared" si="185"/>
        <v>56014.133000000002</v>
      </c>
      <c r="AX1345" s="350">
        <f t="shared" si="185"/>
        <v>0</v>
      </c>
      <c r="AY1345" s="349">
        <f t="shared" si="186"/>
        <v>0</v>
      </c>
      <c r="AZ1345" s="349">
        <f t="shared" si="186"/>
        <v>0</v>
      </c>
      <c r="BA1345" s="349">
        <f t="shared" si="186"/>
        <v>0</v>
      </c>
      <c r="BB1345" s="349">
        <f t="shared" si="186"/>
        <v>23532.597000000002</v>
      </c>
      <c r="BC1345" s="349">
        <f t="shared" si="186"/>
        <v>0</v>
      </c>
      <c r="BD1345" s="350">
        <f t="shared" si="186"/>
        <v>31799.060999999998</v>
      </c>
      <c r="BE1345" s="349">
        <f t="shared" si="181"/>
        <v>0</v>
      </c>
      <c r="BF1345" s="375">
        <f t="shared" si="182"/>
        <v>79546.73000000001</v>
      </c>
      <c r="BG1345" s="334">
        <f t="shared" si="183"/>
        <v>31799.060999999998</v>
      </c>
    </row>
    <row r="1346" spans="1:59" x14ac:dyDescent="0.2">
      <c r="A1346" s="326" t="str">
        <f t="shared" si="180"/>
        <v>9642015</v>
      </c>
      <c r="B1346">
        <v>964</v>
      </c>
      <c r="C1346" s="327">
        <v>2015</v>
      </c>
      <c r="D1346" s="353">
        <f>+IFERROR(VLOOKUP($A1346,Data_Loss!$A$2:$V$1180,6,FALSE),0)</f>
        <v>0</v>
      </c>
      <c r="E1346" s="353">
        <f>+IFERROR(VLOOKUP($A1346,Data_Loss!$A$2:$V$1180,7,FALSE),0)</f>
        <v>0</v>
      </c>
      <c r="F1346" s="353">
        <f>+IFERROR(VLOOKUP($A1346,Data_Loss!$A$2:$V$1180,8,FALSE),0)</f>
        <v>0</v>
      </c>
      <c r="G1346" s="353">
        <f>+IFERROR(VLOOKUP($A1346,Data_Loss!$A$2:$V$1180,9,FALSE),0)</f>
        <v>1</v>
      </c>
      <c r="H1346" s="353">
        <f>+IFERROR(VLOOKUP($A1346,Data_Loss!$A$2:$V$1180,10,FALSE),0)</f>
        <v>2</v>
      </c>
      <c r="I1346" s="353">
        <f>+IFERROR(VLOOKUP($A1346,Data_Loss!$A$2:$V$1300,12,FALSE),0)</f>
        <v>0</v>
      </c>
      <c r="J1346" s="353">
        <f>+IFERROR(VLOOKUP($A1346,Data_Loss!$A$2:$V$1300,13,FALSE),0)</f>
        <v>0</v>
      </c>
      <c r="K1346" s="353">
        <f>+IFERROR(VLOOKUP($A1346,Data_Loss!$A$2:$V$1300,14,FALSE),0)</f>
        <v>0</v>
      </c>
      <c r="L1346" s="353">
        <f>+IFERROR(VLOOKUP($A1346,Data_Loss!$A$2:$V$1300,15,FALSE),0)</f>
        <v>65989</v>
      </c>
      <c r="M1346" s="353">
        <f>+IFERROR(VLOOKUP($A1346,Data_Loss!$A$2:$V$1300,16,FALSE),0)</f>
        <v>10779</v>
      </c>
      <c r="N1346" s="353">
        <f>+IFERROR(VLOOKUP($A1346,Data_Loss!$A$2:$V$1300,17,FALSE),0)</f>
        <v>0</v>
      </c>
      <c r="O1346" s="353">
        <f>+IFERROR(VLOOKUP($A1346,Data_Loss!$A$2:$V$1300,18,FALSE),0)</f>
        <v>0</v>
      </c>
      <c r="P1346" s="353">
        <f>+IFERROR(VLOOKUP($A1346,Data_Loss!$A$2:$V$1300,19,FALSE),0)</f>
        <v>0</v>
      </c>
      <c r="Q1346" s="353">
        <f>+IFERROR(VLOOKUP($A1346,Data_Loss!$A$2:$V$1300,20,FALSE),0)</f>
        <v>41932</v>
      </c>
      <c r="R1346" s="353">
        <f>+IFERROR(VLOOKUP($A1346,Data_Loss!$A$2:$V$1300,21,FALSE),0)</f>
        <v>13780</v>
      </c>
      <c r="S1346" s="353">
        <f>+IFERROR(VLOOKUP($A1346,Data_Loss!$A$2:$V$1300,22,FALSE),0)</f>
        <v>13853</v>
      </c>
      <c r="T1346" s="191">
        <f>+$I1346*'10k &amp; MO'!C$4+$J1346*'10k &amp; MO'!C$10+$K1346*'10k &amp; MO'!C$16+$L1346*'10k &amp; MO'!C$22+$M1346*'10k &amp; MO'!C$28</f>
        <v>0</v>
      </c>
      <c r="U1346" s="349">
        <f>+$I1346*'10k &amp; MO'!D$4+$J1346*'10k &amp; MO'!D$10+$K1346*'10k &amp; MO'!D$16+$L1346*'10k &amp; MO'!D$22+$M1346*'10k &amp; MO'!D$28</f>
        <v>0</v>
      </c>
      <c r="V1346" s="349">
        <f>+$I1346*'10k &amp; MO'!E$4+$J1346*'10k &amp; MO'!E$10+$K1346*'10k &amp; MO'!E$16+$L1346*'10k &amp; MO'!E$22+$M1346*'10k &amp; MO'!E$28</f>
        <v>10044.653499999999</v>
      </c>
      <c r="W1346" s="349">
        <f>+$I1346*'10k &amp; MO'!F$4+$J1346*'10k &amp; MO'!F$10+$K1346*'10k &amp; MO'!F$16+$L1346*'10k &amp; MO'!F$22+$M1346*'10k &amp; MO'!F$28</f>
        <v>72648.208599999984</v>
      </c>
      <c r="X1346" s="349">
        <f>+$I1346*'10k &amp; MO'!G$4+$J1346*'10k &amp; MO'!G$10+$K1346*'10k &amp; MO'!G$16+$L1346*'10k &amp; MO'!G$22+$M1346*'10k &amp; MO'!G$28</f>
        <v>12999.609499999999</v>
      </c>
      <c r="Y1346" s="349">
        <f>+$N1346*'10k &amp; MO'!H$4+$O1346*'10k &amp; MO'!H$10+$P1346*'10k &amp; MO'!H$16+$Q1346*'10k &amp; MO'!H$22+$R1346*'10k &amp; MO'!H$28</f>
        <v>0</v>
      </c>
      <c r="Z1346" s="349">
        <f>+$N1346*'10k &amp; MO'!I$4+$O1346*'10k &amp; MO'!I$10+$P1346*'10k &amp; MO'!I$16+$Q1346*'10k &amp; MO'!I$22+$R1346*'10k &amp; MO'!I$28</f>
        <v>0</v>
      </c>
      <c r="AA1346" s="349">
        <f>+$N1346*'10k &amp; MO'!J$4+$O1346*'10k &amp; MO'!J$10+$P1346*'10k &amp; MO'!J$16+$Q1346*'10k &amp; MO'!J$22+$R1346*'10k &amp; MO'!J$28</f>
        <v>8255.0391999999993</v>
      </c>
      <c r="AB1346" s="349">
        <f>+$N1346*'10k &amp; MO'!K$4+$O1346*'10k &amp; MO'!K$10+$P1346*'10k &amp; MO'!K$16+$Q1346*'10k &amp; MO'!K$22+$R1346*'10k &amp; MO'!K$28</f>
        <v>65231.605999999992</v>
      </c>
      <c r="AC1346" s="349">
        <f>+$N1346*'10k &amp; MO'!L$4+$O1346*'10k &amp; MO'!L$10+$P1346*'10k &amp; MO'!L$16+$Q1346*'10k &amp; MO'!L$22+$R1346*'10k &amp; MO'!L$28</f>
        <v>21206.173999999999</v>
      </c>
      <c r="AD1346" s="350">
        <f>+S1346*'10k &amp; MO'!O$4</f>
        <v>16789.835999999999</v>
      </c>
      <c r="AF1346" s="192" t="str">
        <f t="shared" si="178"/>
        <v>9642015</v>
      </c>
      <c r="AG1346" s="192">
        <f>+IFERROR(VLOOKUP($AF1346,'Limited Loss'!$F$5:$P$124,AG$3,FALSE),0)</f>
        <v>0</v>
      </c>
      <c r="AH1346" s="193">
        <f>+IFERROR(VLOOKUP($AF1346,'Limited Loss'!$F$5:$P$124,AH$3,FALSE),0)</f>
        <v>0</v>
      </c>
      <c r="AI1346" s="193">
        <f>+IFERROR(VLOOKUP($AF1346,'Limited Loss'!$F$5:$P$124,AI$3,FALSE),0)</f>
        <v>0</v>
      </c>
      <c r="AJ1346" s="193">
        <f>+IFERROR(VLOOKUP($AF1346,'Limited Loss'!$F$5:$P$124,AJ$3,FALSE),0)</f>
        <v>0</v>
      </c>
      <c r="AK1346" s="100">
        <f>+IFERROR(VLOOKUP($AF1346,'Limited Loss'!$F$5:$P$124,AK$3,FALSE),0)</f>
        <v>0</v>
      </c>
      <c r="AL1346" s="193">
        <f>+IFERROR(VLOOKUP($AF1346,'Limited Loss'!$F$5:$P$124,AL$3,FALSE),0)</f>
        <v>0</v>
      </c>
      <c r="AM1346" s="193">
        <f>+IFERROR(VLOOKUP($AF1346,'Limited Loss'!$F$5:$P$124,AM$3,FALSE),0)</f>
        <v>0</v>
      </c>
      <c r="AN1346" s="193">
        <f>+IFERROR(VLOOKUP($AF1346,'Limited Loss'!$F$5:$P$124,AN$3,FALSE),0)</f>
        <v>0</v>
      </c>
      <c r="AO1346" s="193">
        <f>+IFERROR(VLOOKUP($AF1346,'Limited Loss'!$F$5:$P$124,AO$3,FALSE),0)</f>
        <v>0</v>
      </c>
      <c r="AP1346" s="100">
        <f>+IFERROR(VLOOKUP($AF1346,'Limited Loss'!$F$5:$P$124,AP$3,FALSE),0)</f>
        <v>0</v>
      </c>
      <c r="AQ1346" s="353"/>
      <c r="AR1346" s="331">
        <f t="shared" si="179"/>
        <v>964</v>
      </c>
      <c r="AS1346" s="332">
        <f t="shared" si="179"/>
        <v>2015</v>
      </c>
      <c r="AT1346" s="349">
        <f t="shared" si="185"/>
        <v>0</v>
      </c>
      <c r="AU1346" s="349">
        <f t="shared" si="185"/>
        <v>0</v>
      </c>
      <c r="AV1346" s="349">
        <f t="shared" si="185"/>
        <v>10044.653499999999</v>
      </c>
      <c r="AW1346" s="349">
        <f t="shared" si="185"/>
        <v>72648.208599999984</v>
      </c>
      <c r="AX1346" s="350">
        <f t="shared" si="185"/>
        <v>12999.609499999999</v>
      </c>
      <c r="AY1346" s="349">
        <f t="shared" si="186"/>
        <v>0</v>
      </c>
      <c r="AZ1346" s="349">
        <f t="shared" si="186"/>
        <v>0</v>
      </c>
      <c r="BA1346" s="349">
        <f t="shared" si="186"/>
        <v>8255.0391999999993</v>
      </c>
      <c r="BB1346" s="349">
        <f t="shared" si="186"/>
        <v>65231.605999999992</v>
      </c>
      <c r="BC1346" s="349">
        <f t="shared" si="186"/>
        <v>21206.173999999999</v>
      </c>
      <c r="BD1346" s="350">
        <f t="shared" si="186"/>
        <v>16789.835999999999</v>
      </c>
      <c r="BE1346" s="349">
        <f t="shared" si="181"/>
        <v>18299.6927</v>
      </c>
      <c r="BF1346" s="375">
        <f t="shared" si="182"/>
        <v>172085.59809999997</v>
      </c>
      <c r="BG1346" s="334">
        <f t="shared" si="183"/>
        <v>16789.835999999999</v>
      </c>
    </row>
    <row r="1347" spans="1:59" x14ac:dyDescent="0.2">
      <c r="A1347" s="326" t="str">
        <f t="shared" si="180"/>
        <v>9642016</v>
      </c>
      <c r="B1347">
        <v>964</v>
      </c>
      <c r="C1347" s="327">
        <v>2016</v>
      </c>
      <c r="D1347" s="353">
        <f>+IFERROR(VLOOKUP($A1347,Data_Loss!$A$2:$V$1180,6,FALSE),0)</f>
        <v>0</v>
      </c>
      <c r="E1347" s="353">
        <f>+IFERROR(VLOOKUP($A1347,Data_Loss!$A$2:$V$1180,7,FALSE),0)</f>
        <v>0</v>
      </c>
      <c r="F1347" s="353">
        <f>+IFERROR(VLOOKUP($A1347,Data_Loss!$A$2:$V$1180,8,FALSE),0)</f>
        <v>0</v>
      </c>
      <c r="G1347" s="353">
        <f>+IFERROR(VLOOKUP($A1347,Data_Loss!$A$2:$V$1180,9,FALSE),0)</f>
        <v>2</v>
      </c>
      <c r="H1347" s="353">
        <f>+IFERROR(VLOOKUP($A1347,Data_Loss!$A$2:$V$1180,10,FALSE),0)</f>
        <v>2</v>
      </c>
      <c r="I1347" s="353">
        <f>+IFERROR(VLOOKUP($A1347,Data_Loss!$A$2:$V$1300,12,FALSE),0)</f>
        <v>0</v>
      </c>
      <c r="J1347" s="353">
        <f>+IFERROR(VLOOKUP($A1347,Data_Loss!$A$2:$V$1300,13,FALSE),0)</f>
        <v>0</v>
      </c>
      <c r="K1347" s="353">
        <f>+IFERROR(VLOOKUP($A1347,Data_Loss!$A$2:$V$1300,14,FALSE),0)</f>
        <v>0</v>
      </c>
      <c r="L1347" s="353">
        <f>+IFERROR(VLOOKUP($A1347,Data_Loss!$A$2:$V$1300,15,FALSE),0)</f>
        <v>23400</v>
      </c>
      <c r="M1347" s="353">
        <f>+IFERROR(VLOOKUP($A1347,Data_Loss!$A$2:$V$1300,16,FALSE),0)</f>
        <v>2295</v>
      </c>
      <c r="N1347" s="353">
        <f>+IFERROR(VLOOKUP($A1347,Data_Loss!$A$2:$V$1300,17,FALSE),0)</f>
        <v>0</v>
      </c>
      <c r="O1347" s="353">
        <f>+IFERROR(VLOOKUP($A1347,Data_Loss!$A$2:$V$1300,18,FALSE),0)</f>
        <v>0</v>
      </c>
      <c r="P1347" s="353">
        <f>+IFERROR(VLOOKUP($A1347,Data_Loss!$A$2:$V$1300,19,FALSE),0)</f>
        <v>0</v>
      </c>
      <c r="Q1347" s="353">
        <f>+IFERROR(VLOOKUP($A1347,Data_Loss!$A$2:$V$1300,20,FALSE),0)</f>
        <v>18754</v>
      </c>
      <c r="R1347" s="353">
        <f>+IFERROR(VLOOKUP($A1347,Data_Loss!$A$2:$V$1300,21,FALSE),0)</f>
        <v>9440</v>
      </c>
      <c r="S1347" s="353">
        <f>+IFERROR(VLOOKUP($A1347,Data_Loss!$A$2:$V$1300,22,FALSE),0)</f>
        <v>11793</v>
      </c>
      <c r="T1347" s="191">
        <f>+$I1347*'10k &amp; MO'!C$5+$J1347*'10k &amp; MO'!C$11+$K1347*'10k &amp; MO'!C$17+$L1347*'10k &amp; MO'!C$23+$M1347*'10k &amp; MO'!C$29</f>
        <v>0</v>
      </c>
      <c r="U1347" s="349">
        <f>+$I1347*'10k &amp; MO'!D$5+$J1347*'10k &amp; MO'!D$11+$K1347*'10k &amp; MO'!D$17+$L1347*'10k &amp; MO'!D$23+$M1347*'10k &amp; MO'!D$29</f>
        <v>0</v>
      </c>
      <c r="V1347" s="349">
        <f>+$I1347*'10k &amp; MO'!E$5+$J1347*'10k &amp; MO'!E$11+$K1347*'10k &amp; MO'!E$17+$L1347*'10k &amp; MO'!E$23+$M1347*'10k &amp; MO'!E$29</f>
        <v>7862.683500000001</v>
      </c>
      <c r="W1347" s="349">
        <f>+$I1347*'10k &amp; MO'!F$5+$J1347*'10k &amp; MO'!F$11+$K1347*'10k &amp; MO'!F$17+$L1347*'10k &amp; MO'!F$23+$M1347*'10k &amp; MO'!F$29</f>
        <v>25476.282000000003</v>
      </c>
      <c r="X1347" s="349">
        <f>+$I1347*'10k &amp; MO'!G$5+$J1347*'10k &amp; MO'!G$11+$K1347*'10k &amp; MO'!G$17+$L1347*'10k &amp; MO'!G$23+$M1347*'10k &amp; MO'!G$29</f>
        <v>2971.2959999999998</v>
      </c>
      <c r="Y1347" s="349">
        <f>+$N1347*'10k &amp; MO'!H$5+$O1347*'10k &amp; MO'!H$11+$P1347*'10k &amp; MO'!H$17+$Q1347*'10k &amp; MO'!H$23+$R1347*'10k &amp; MO'!H$29</f>
        <v>0</v>
      </c>
      <c r="Z1347" s="349">
        <f>+$N1347*'10k &amp; MO'!I$5+$O1347*'10k &amp; MO'!I$11+$P1347*'10k &amp; MO'!I$17+$Q1347*'10k &amp; MO'!I$23+$R1347*'10k &amp; MO'!I$29</f>
        <v>0</v>
      </c>
      <c r="AA1347" s="349">
        <f>+$N1347*'10k &amp; MO'!J$5+$O1347*'10k &amp; MO'!J$11+$P1347*'10k &amp; MO'!J$17+$Q1347*'10k &amp; MO'!J$23+$R1347*'10k &amp; MO'!J$29</f>
        <v>7500.6242000000002</v>
      </c>
      <c r="AB1347" s="349">
        <f>+$N1347*'10k &amp; MO'!K$5+$O1347*'10k &amp; MO'!K$11+$P1347*'10k &amp; MO'!K$17+$Q1347*'10k &amp; MO'!K$23+$R1347*'10k &amp; MO'!K$29</f>
        <v>30572.387199999997</v>
      </c>
      <c r="AC1347" s="349">
        <f>+$N1347*'10k &amp; MO'!L$5+$O1347*'10k &amp; MO'!L$11+$P1347*'10k &amp; MO'!L$17+$Q1347*'10k &amp; MO'!L$23+$R1347*'10k &amp; MO'!L$29</f>
        <v>15128.16</v>
      </c>
      <c r="AD1347" s="350">
        <f>+S1347*'10k &amp; MO'!O$5</f>
        <v>15896.964000000002</v>
      </c>
      <c r="AF1347" s="192" t="str">
        <f t="shared" si="178"/>
        <v>9642016</v>
      </c>
      <c r="AG1347" s="192">
        <f>+IFERROR(VLOOKUP($AF1347,'Limited Loss'!$F$5:$P$124,AG$3,FALSE),0)</f>
        <v>0</v>
      </c>
      <c r="AH1347" s="193">
        <f>+IFERROR(VLOOKUP($AF1347,'Limited Loss'!$F$5:$P$124,AH$3,FALSE),0)</f>
        <v>0</v>
      </c>
      <c r="AI1347" s="193">
        <f>+IFERROR(VLOOKUP($AF1347,'Limited Loss'!$F$5:$P$124,AI$3,FALSE),0)</f>
        <v>0</v>
      </c>
      <c r="AJ1347" s="193">
        <f>+IFERROR(VLOOKUP($AF1347,'Limited Loss'!$F$5:$P$124,AJ$3,FALSE),0)</f>
        <v>0</v>
      </c>
      <c r="AK1347" s="100">
        <f>+IFERROR(VLOOKUP($AF1347,'Limited Loss'!$F$5:$P$124,AK$3,FALSE),0)</f>
        <v>0</v>
      </c>
      <c r="AL1347" s="193">
        <f>+IFERROR(VLOOKUP($AF1347,'Limited Loss'!$F$5:$P$124,AL$3,FALSE),0)</f>
        <v>0</v>
      </c>
      <c r="AM1347" s="193">
        <f>+IFERROR(VLOOKUP($AF1347,'Limited Loss'!$F$5:$P$124,AM$3,FALSE),0)</f>
        <v>0</v>
      </c>
      <c r="AN1347" s="193">
        <f>+IFERROR(VLOOKUP($AF1347,'Limited Loss'!$F$5:$P$124,AN$3,FALSE),0)</f>
        <v>0</v>
      </c>
      <c r="AO1347" s="193">
        <f>+IFERROR(VLOOKUP($AF1347,'Limited Loss'!$F$5:$P$124,AO$3,FALSE),0)</f>
        <v>0</v>
      </c>
      <c r="AP1347" s="100">
        <f>+IFERROR(VLOOKUP($AF1347,'Limited Loss'!$F$5:$P$124,AP$3,FALSE),0)</f>
        <v>0</v>
      </c>
      <c r="AQ1347" s="353"/>
      <c r="AR1347" s="331">
        <f t="shared" si="179"/>
        <v>964</v>
      </c>
      <c r="AS1347" s="332">
        <f t="shared" si="179"/>
        <v>2016</v>
      </c>
      <c r="AT1347" s="349">
        <f t="shared" si="185"/>
        <v>0</v>
      </c>
      <c r="AU1347" s="349">
        <f t="shared" si="185"/>
        <v>0</v>
      </c>
      <c r="AV1347" s="349">
        <f t="shared" si="185"/>
        <v>7862.683500000001</v>
      </c>
      <c r="AW1347" s="349">
        <f t="shared" si="185"/>
        <v>25476.282000000003</v>
      </c>
      <c r="AX1347" s="350">
        <f t="shared" si="185"/>
        <v>2971.2959999999998</v>
      </c>
      <c r="AY1347" s="349">
        <f t="shared" si="186"/>
        <v>0</v>
      </c>
      <c r="AZ1347" s="349">
        <f t="shared" si="186"/>
        <v>0</v>
      </c>
      <c r="BA1347" s="349">
        <f t="shared" si="186"/>
        <v>7500.6242000000002</v>
      </c>
      <c r="BB1347" s="349">
        <f t="shared" si="186"/>
        <v>30572.387199999997</v>
      </c>
      <c r="BC1347" s="349">
        <f t="shared" si="186"/>
        <v>15128.16</v>
      </c>
      <c r="BD1347" s="350">
        <f t="shared" si="186"/>
        <v>15896.964000000002</v>
      </c>
      <c r="BE1347" s="349">
        <f t="shared" si="181"/>
        <v>15363.307700000001</v>
      </c>
      <c r="BF1347" s="375">
        <f t="shared" si="182"/>
        <v>74148.125199999995</v>
      </c>
      <c r="BG1347" s="334">
        <f t="shared" si="183"/>
        <v>15896.964000000002</v>
      </c>
    </row>
    <row r="1348" spans="1:59" x14ac:dyDescent="0.2">
      <c r="A1348" s="326" t="str">
        <f t="shared" si="180"/>
        <v>9642017</v>
      </c>
      <c r="B1348">
        <v>964</v>
      </c>
      <c r="C1348" s="327">
        <v>2017</v>
      </c>
      <c r="D1348" s="353">
        <f>+IFERROR(VLOOKUP($A1348,Data_Loss!$A$2:$V$1180,6,FALSE),0)</f>
        <v>0</v>
      </c>
      <c r="E1348" s="353">
        <f>+IFERROR(VLOOKUP($A1348,Data_Loss!$A$2:$V$1180,7,FALSE),0)</f>
        <v>0</v>
      </c>
      <c r="F1348" s="353">
        <f>+IFERROR(VLOOKUP($A1348,Data_Loss!$A$2:$V$1180,8,FALSE),0)</f>
        <v>0</v>
      </c>
      <c r="G1348" s="353">
        <f>+IFERROR(VLOOKUP($A1348,Data_Loss!$A$2:$V$1180,9,FALSE),0)</f>
        <v>5</v>
      </c>
      <c r="H1348" s="353">
        <f>+IFERROR(VLOOKUP($A1348,Data_Loss!$A$2:$V$1180,10,FALSE),0)</f>
        <v>2</v>
      </c>
      <c r="I1348" s="353">
        <f>+IFERROR(VLOOKUP($A1348,Data_Loss!$A$2:$V$1300,12,FALSE),0)</f>
        <v>0</v>
      </c>
      <c r="J1348" s="353">
        <f>+IFERROR(VLOOKUP($A1348,Data_Loss!$A$2:$V$1300,13,FALSE),0)</f>
        <v>0</v>
      </c>
      <c r="K1348" s="353">
        <f>+IFERROR(VLOOKUP($A1348,Data_Loss!$A$2:$V$1300,14,FALSE),0)</f>
        <v>0</v>
      </c>
      <c r="L1348" s="353">
        <f>+IFERROR(VLOOKUP($A1348,Data_Loss!$A$2:$V$1300,15,FALSE),0)</f>
        <v>69336</v>
      </c>
      <c r="M1348" s="353">
        <f>+IFERROR(VLOOKUP($A1348,Data_Loss!$A$2:$V$1300,16,FALSE),0)</f>
        <v>628</v>
      </c>
      <c r="N1348" s="353">
        <f>+IFERROR(VLOOKUP($A1348,Data_Loss!$A$2:$V$1300,17,FALSE),0)</f>
        <v>0</v>
      </c>
      <c r="O1348" s="353">
        <f>+IFERROR(VLOOKUP($A1348,Data_Loss!$A$2:$V$1300,18,FALSE),0)</f>
        <v>0</v>
      </c>
      <c r="P1348" s="353">
        <f>+IFERROR(VLOOKUP($A1348,Data_Loss!$A$2:$V$1300,19,FALSE),0)</f>
        <v>0</v>
      </c>
      <c r="Q1348" s="353">
        <f>+IFERROR(VLOOKUP($A1348,Data_Loss!$A$2:$V$1300,20,FALSE),0)</f>
        <v>64691</v>
      </c>
      <c r="R1348" s="353">
        <f>+IFERROR(VLOOKUP($A1348,Data_Loss!$A$2:$V$1300,21,FALSE),0)</f>
        <v>1314</v>
      </c>
      <c r="S1348" s="353">
        <f>+IFERROR(VLOOKUP($A1348,Data_Loss!$A$2:$V$1300,22,FALSE),0)</f>
        <v>23761</v>
      </c>
      <c r="T1348" s="191">
        <f>+$I1348*'10k &amp; MO'!C$6+$J1348*'10k &amp; MO'!C$12+$K1348*'10k &amp; MO'!C$18+$L1348*'10k &amp; MO'!C$24+$M1348*'10k &amp; MO'!C$30</f>
        <v>0</v>
      </c>
      <c r="U1348" s="349">
        <f>+$I1348*'10k &amp; MO'!D$6+$J1348*'10k &amp; MO'!D$12+$K1348*'10k &amp; MO'!D$18+$L1348*'10k &amp; MO'!D$24+$M1348*'10k &amp; MO'!D$30</f>
        <v>146.17079999999999</v>
      </c>
      <c r="V1348" s="349">
        <f>+$I1348*'10k &amp; MO'!E$6+$J1348*'10k &amp; MO'!E$12+$K1348*'10k &amp; MO'!E$18+$L1348*'10k &amp; MO'!E$24+$M1348*'10k &amp; MO'!E$30</f>
        <v>61078.228399999993</v>
      </c>
      <c r="W1348" s="349">
        <f>+$I1348*'10k &amp; MO'!F$6+$J1348*'10k &amp; MO'!F$12+$K1348*'10k &amp; MO'!F$18+$L1348*'10k &amp; MO'!F$24+$M1348*'10k &amp; MO'!F$30</f>
        <v>62485.0052</v>
      </c>
      <c r="X1348" s="349">
        <f>+$I1348*'10k &amp; MO'!G$6+$J1348*'10k &amp; MO'!G$12+$K1348*'10k &amp; MO'!G$18+$L1348*'10k &amp; MO'!G$24+$M1348*'10k &amp; MO'!G$30</f>
        <v>5927.8915999999999</v>
      </c>
      <c r="Y1348" s="349">
        <f>+$N1348*'10k &amp; MO'!H$6+$O1348*'10k &amp; MO'!H$12+$P1348*'10k &amp; MO'!H$18+$Q1348*'10k &amp; MO'!H$24+$R1348*'10k &amp; MO'!H$30</f>
        <v>0</v>
      </c>
      <c r="Z1348" s="349">
        <f>+$N1348*'10k &amp; MO'!I$6+$O1348*'10k &amp; MO'!I$12+$P1348*'10k &amp; MO'!I$18+$Q1348*'10k &amp; MO'!I$24+$R1348*'10k &amp; MO'!I$30</f>
        <v>45.677899999999994</v>
      </c>
      <c r="AA1348" s="349">
        <f>+$N1348*'10k &amp; MO'!J$6+$O1348*'10k &amp; MO'!J$12+$P1348*'10k &amp; MO'!J$18+$Q1348*'10k &amp; MO'!J$24+$R1348*'10k &amp; MO'!J$30</f>
        <v>67433.075100000002</v>
      </c>
      <c r="AB1348" s="349">
        <f>+$N1348*'10k &amp; MO'!K$6+$O1348*'10k &amp; MO'!K$12+$P1348*'10k &amp; MO'!K$18+$Q1348*'10k &amp; MO'!K$24+$R1348*'10k &amp; MO'!K$30</f>
        <v>81865.179499999998</v>
      </c>
      <c r="AC1348" s="349">
        <f>+$N1348*'10k &amp; MO'!L$6+$O1348*'10k &amp; MO'!L$12+$P1348*'10k &amp; MO'!L$18+$Q1348*'10k &amp; MO'!L$24+$R1348*'10k &amp; MO'!L$30</f>
        <v>8801.7947000000004</v>
      </c>
      <c r="AD1348" s="350">
        <f>+S1348*'10k &amp; MO'!O$6</f>
        <v>31982.306</v>
      </c>
      <c r="AF1348" s="192" t="str">
        <f t="shared" si="178"/>
        <v>9642017</v>
      </c>
      <c r="AG1348" s="192">
        <f>+IFERROR(VLOOKUP($AF1348,'Limited Loss'!$F$5:$P$124,AG$3,FALSE),0)</f>
        <v>0</v>
      </c>
      <c r="AH1348" s="193">
        <f>+IFERROR(VLOOKUP($AF1348,'Limited Loss'!$F$5:$P$124,AH$3,FALSE),0)</f>
        <v>0</v>
      </c>
      <c r="AI1348" s="193">
        <f>+IFERROR(VLOOKUP($AF1348,'Limited Loss'!$F$5:$P$124,AI$3,FALSE),0)</f>
        <v>0</v>
      </c>
      <c r="AJ1348" s="193">
        <f>+IFERROR(VLOOKUP($AF1348,'Limited Loss'!$F$5:$P$124,AJ$3,FALSE),0)</f>
        <v>0</v>
      </c>
      <c r="AK1348" s="100">
        <f>+IFERROR(VLOOKUP($AF1348,'Limited Loss'!$F$5:$P$124,AK$3,FALSE),0)</f>
        <v>0</v>
      </c>
      <c r="AL1348" s="193">
        <f>+IFERROR(VLOOKUP($AF1348,'Limited Loss'!$F$5:$P$124,AL$3,FALSE),0)</f>
        <v>0</v>
      </c>
      <c r="AM1348" s="193">
        <f>+IFERROR(VLOOKUP($AF1348,'Limited Loss'!$F$5:$P$124,AM$3,FALSE),0)</f>
        <v>0</v>
      </c>
      <c r="AN1348" s="193">
        <f>+IFERROR(VLOOKUP($AF1348,'Limited Loss'!$F$5:$P$124,AN$3,FALSE),0)</f>
        <v>0</v>
      </c>
      <c r="AO1348" s="193">
        <f>+IFERROR(VLOOKUP($AF1348,'Limited Loss'!$F$5:$P$124,AO$3,FALSE),0)</f>
        <v>0</v>
      </c>
      <c r="AP1348" s="100">
        <f>+IFERROR(VLOOKUP($AF1348,'Limited Loss'!$F$5:$P$124,AP$3,FALSE),0)</f>
        <v>0</v>
      </c>
      <c r="AQ1348" s="353"/>
      <c r="AR1348" s="331">
        <f t="shared" si="179"/>
        <v>964</v>
      </c>
      <c r="AS1348" s="332">
        <f t="shared" si="179"/>
        <v>2017</v>
      </c>
      <c r="AT1348" s="349">
        <f t="shared" si="185"/>
        <v>0</v>
      </c>
      <c r="AU1348" s="349">
        <f t="shared" si="185"/>
        <v>146.17079999999999</v>
      </c>
      <c r="AV1348" s="349">
        <f t="shared" si="185"/>
        <v>61078.228399999993</v>
      </c>
      <c r="AW1348" s="349">
        <f t="shared" si="185"/>
        <v>62485.0052</v>
      </c>
      <c r="AX1348" s="350">
        <f t="shared" si="185"/>
        <v>5927.8915999999999</v>
      </c>
      <c r="AY1348" s="349">
        <f t="shared" si="186"/>
        <v>0</v>
      </c>
      <c r="AZ1348" s="349">
        <f t="shared" si="186"/>
        <v>45.677899999999994</v>
      </c>
      <c r="BA1348" s="349">
        <f t="shared" si="186"/>
        <v>67433.075100000002</v>
      </c>
      <c r="BB1348" s="349">
        <f t="shared" si="186"/>
        <v>81865.179499999998</v>
      </c>
      <c r="BC1348" s="349">
        <f t="shared" si="186"/>
        <v>8801.7947000000004</v>
      </c>
      <c r="BD1348" s="350">
        <f t="shared" si="186"/>
        <v>31982.306</v>
      </c>
      <c r="BE1348" s="349">
        <f t="shared" si="181"/>
        <v>128703.1522</v>
      </c>
      <c r="BF1348" s="375">
        <f t="shared" si="182"/>
        <v>159079.87100000001</v>
      </c>
      <c r="BG1348" s="334">
        <f t="shared" si="183"/>
        <v>31982.306</v>
      </c>
    </row>
    <row r="1349" spans="1:59" x14ac:dyDescent="0.2">
      <c r="A1349" s="326" t="str">
        <f t="shared" si="180"/>
        <v>9642018</v>
      </c>
      <c r="B1349">
        <v>964</v>
      </c>
      <c r="C1349" s="327">
        <v>2018</v>
      </c>
      <c r="D1349" s="353">
        <f>+IFERROR(VLOOKUP($A1349,Data_Loss!$A$2:$V$1180,6,FALSE),0)</f>
        <v>0</v>
      </c>
      <c r="E1349" s="353">
        <f>+IFERROR(VLOOKUP($A1349,Data_Loss!$A$2:$V$1180,7,FALSE),0)</f>
        <v>0</v>
      </c>
      <c r="F1349" s="353">
        <f>+IFERROR(VLOOKUP($A1349,Data_Loss!$A$2:$V$1180,8,FALSE),0)</f>
        <v>0</v>
      </c>
      <c r="G1349" s="353">
        <f>+IFERROR(VLOOKUP($A1349,Data_Loss!$A$2:$V$1180,9,FALSE),0)</f>
        <v>0</v>
      </c>
      <c r="H1349" s="353">
        <f>+IFERROR(VLOOKUP($A1349,Data_Loss!$A$2:$V$1180,10,FALSE),0)</f>
        <v>14</v>
      </c>
      <c r="I1349" s="353">
        <f>+IFERROR(VLOOKUP($A1349,Data_Loss!$A$2:$V$1300,12,FALSE),0)</f>
        <v>0</v>
      </c>
      <c r="J1349" s="353">
        <f>+IFERROR(VLOOKUP($A1349,Data_Loss!$A$2:$V$1300,13,FALSE),0)</f>
        <v>0</v>
      </c>
      <c r="K1349" s="353">
        <f>+IFERROR(VLOOKUP($A1349,Data_Loss!$A$2:$V$1300,14,FALSE),0)</f>
        <v>0</v>
      </c>
      <c r="L1349" s="353">
        <f>+IFERROR(VLOOKUP($A1349,Data_Loss!$A$2:$V$1300,15,FALSE),0)</f>
        <v>0</v>
      </c>
      <c r="M1349" s="353">
        <f>+IFERROR(VLOOKUP($A1349,Data_Loss!$A$2:$V$1300,16,FALSE),0)</f>
        <v>129405</v>
      </c>
      <c r="N1349" s="353">
        <f>+IFERROR(VLOOKUP($A1349,Data_Loss!$A$2:$V$1300,17,FALSE),0)</f>
        <v>0</v>
      </c>
      <c r="O1349" s="353">
        <f>+IFERROR(VLOOKUP($A1349,Data_Loss!$A$2:$V$1300,18,FALSE),0)</f>
        <v>0</v>
      </c>
      <c r="P1349" s="353">
        <f>+IFERROR(VLOOKUP($A1349,Data_Loss!$A$2:$V$1300,19,FALSE),0)</f>
        <v>0</v>
      </c>
      <c r="Q1349" s="353">
        <f>+IFERROR(VLOOKUP($A1349,Data_Loss!$A$2:$V$1300,20,FALSE),0)</f>
        <v>0</v>
      </c>
      <c r="R1349" s="353">
        <f>+IFERROR(VLOOKUP($A1349,Data_Loss!$A$2:$V$1300,21,FALSE),0)</f>
        <v>198563</v>
      </c>
      <c r="S1349" s="353">
        <f>+IFERROR(VLOOKUP($A1349,Data_Loss!$A$2:$V$1300,22,FALSE),0)</f>
        <v>40346</v>
      </c>
      <c r="T1349" s="191">
        <f>+$I1349*'10k &amp; MO'!C$7+$J1349*'10k &amp; MO'!C$13+$K1349*'10k &amp; MO'!C$19+$L1349*'10k &amp; MO'!C$25+$M1349*'10k &amp; MO'!C$31</f>
        <v>284.69100000000003</v>
      </c>
      <c r="U1349" s="349">
        <f>+$I1349*'10k &amp; MO'!D$7+$J1349*'10k &amp; MO'!D$13+$K1349*'10k &amp; MO'!D$19+$L1349*'10k &amp; MO'!D$25+$M1349*'10k &amp; MO'!D$31</f>
        <v>8825.4210000000003</v>
      </c>
      <c r="V1349" s="349">
        <f>+$I1349*'10k &amp; MO'!E$7+$J1349*'10k &amp; MO'!E$13+$K1349*'10k &amp; MO'!E$19+$L1349*'10k &amp; MO'!E$25+$M1349*'10k &amp; MO'!E$31</f>
        <v>181555.215</v>
      </c>
      <c r="W1349" s="349">
        <f>+$I1349*'10k &amp; MO'!F$7+$J1349*'10k &amp; MO'!F$13+$K1349*'10k &amp; MO'!F$19+$L1349*'10k &amp; MO'!F$25+$M1349*'10k &amp; MO'!F$31</f>
        <v>68468.185500000007</v>
      </c>
      <c r="X1349" s="349">
        <f>+$I1349*'10k &amp; MO'!G$7+$J1349*'10k &amp; MO'!G$13+$K1349*'10k &amp; MO'!G$19+$L1349*'10k &amp; MO'!G$25+$M1349*'10k &amp; MO'!G$31</f>
        <v>89134.16399999999</v>
      </c>
      <c r="Y1349" s="349">
        <f>+$N1349*'10k &amp; MO'!H$7+$O1349*'10k &amp; MO'!H$13+$P1349*'10k &amp; MO'!H$19+$Q1349*'10k &amp; MO'!H$25+$R1349*'10k &amp; MO'!H$31</f>
        <v>575.83269999999993</v>
      </c>
      <c r="Z1349" s="349">
        <f>+$N1349*'10k &amp; MO'!I$7+$O1349*'10k &amp; MO'!I$13+$P1349*'10k &amp; MO'!I$19+$Q1349*'10k &amp; MO'!I$25+$R1349*'10k &amp; MO'!I$31</f>
        <v>19637.880700000002</v>
      </c>
      <c r="AA1349" s="349">
        <f>+$N1349*'10k &amp; MO'!J$7+$O1349*'10k &amp; MO'!J$13+$P1349*'10k &amp; MO'!J$19+$Q1349*'10k &amp; MO'!J$25+$R1349*'10k &amp; MO'!J$31</f>
        <v>201978.28360000002</v>
      </c>
      <c r="AB1349" s="349">
        <f>+$N1349*'10k &amp; MO'!K$7+$O1349*'10k &amp; MO'!K$13+$P1349*'10k &amp; MO'!K$19+$Q1349*'10k &amp; MO'!K$25+$R1349*'10k &amp; MO'!K$31</f>
        <v>106787.18139999999</v>
      </c>
      <c r="AC1349" s="349">
        <f>+$N1349*'10k &amp; MO'!L$7+$O1349*'10k &amp; MO'!L$13+$P1349*'10k &amp; MO'!L$19+$Q1349*'10k &amp; MO'!L$25+$R1349*'10k &amp; MO'!L$31</f>
        <v>166872.34520000001</v>
      </c>
      <c r="AD1349" s="350">
        <f>+S1349*'10k &amp; MO'!O$7</f>
        <v>53498.796000000002</v>
      </c>
      <c r="AF1349" s="192" t="str">
        <f t="shared" ref="AF1349:AF1412" si="187">+B1349&amp;C1349</f>
        <v>9642018</v>
      </c>
      <c r="AG1349" s="192">
        <f>+IFERROR(VLOOKUP($AF1349,'Limited Loss'!$F$5:$P$124,AG$3,FALSE),0)</f>
        <v>0</v>
      </c>
      <c r="AH1349" s="193">
        <f>+IFERROR(VLOOKUP($AF1349,'Limited Loss'!$F$5:$P$124,AH$3,FALSE),0)</f>
        <v>0</v>
      </c>
      <c r="AI1349" s="193">
        <f>+IFERROR(VLOOKUP($AF1349,'Limited Loss'!$F$5:$P$124,AI$3,FALSE),0)</f>
        <v>0</v>
      </c>
      <c r="AJ1349" s="193">
        <f>+IFERROR(VLOOKUP($AF1349,'Limited Loss'!$F$5:$P$124,AJ$3,FALSE),0)</f>
        <v>0</v>
      </c>
      <c r="AK1349" s="100">
        <f>+IFERROR(VLOOKUP($AF1349,'Limited Loss'!$F$5:$P$124,AK$3,FALSE),0)</f>
        <v>0</v>
      </c>
      <c r="AL1349" s="193">
        <f>+IFERROR(VLOOKUP($AF1349,'Limited Loss'!$F$5:$P$124,AL$3,FALSE),0)</f>
        <v>0</v>
      </c>
      <c r="AM1349" s="193">
        <f>+IFERROR(VLOOKUP($AF1349,'Limited Loss'!$F$5:$P$124,AM$3,FALSE),0)</f>
        <v>0</v>
      </c>
      <c r="AN1349" s="193">
        <f>+IFERROR(VLOOKUP($AF1349,'Limited Loss'!$F$5:$P$124,AN$3,FALSE),0)</f>
        <v>0</v>
      </c>
      <c r="AO1349" s="193">
        <f>+IFERROR(VLOOKUP($AF1349,'Limited Loss'!$F$5:$P$124,AO$3,FALSE),0)</f>
        <v>0</v>
      </c>
      <c r="AP1349" s="100">
        <f>+IFERROR(VLOOKUP($AF1349,'Limited Loss'!$F$5:$P$124,AP$3,FALSE),0)</f>
        <v>0</v>
      </c>
      <c r="AQ1349" s="353"/>
      <c r="AR1349" s="331">
        <f t="shared" ref="AR1349:AS1412" si="188">+B1349</f>
        <v>964</v>
      </c>
      <c r="AS1349" s="332">
        <f t="shared" si="188"/>
        <v>2018</v>
      </c>
      <c r="AT1349" s="349">
        <f t="shared" si="185"/>
        <v>284.69100000000003</v>
      </c>
      <c r="AU1349" s="349">
        <f t="shared" si="185"/>
        <v>8825.4210000000003</v>
      </c>
      <c r="AV1349" s="349">
        <f t="shared" si="185"/>
        <v>181555.215</v>
      </c>
      <c r="AW1349" s="349">
        <f t="shared" si="185"/>
        <v>68468.185500000007</v>
      </c>
      <c r="AX1349" s="350">
        <f t="shared" si="185"/>
        <v>89134.16399999999</v>
      </c>
      <c r="AY1349" s="349">
        <f t="shared" si="186"/>
        <v>575.83269999999993</v>
      </c>
      <c r="AZ1349" s="349">
        <f t="shared" si="186"/>
        <v>19637.880700000002</v>
      </c>
      <c r="BA1349" s="349">
        <f t="shared" si="186"/>
        <v>201978.28360000002</v>
      </c>
      <c r="BB1349" s="349">
        <f t="shared" si="186"/>
        <v>106787.18139999999</v>
      </c>
      <c r="BC1349" s="349">
        <f t="shared" si="186"/>
        <v>166872.34520000001</v>
      </c>
      <c r="BD1349" s="350">
        <f t="shared" si="186"/>
        <v>53498.796000000002</v>
      </c>
      <c r="BE1349" s="349">
        <f t="shared" si="181"/>
        <v>412857.32400000002</v>
      </c>
      <c r="BF1349" s="375">
        <f t="shared" si="182"/>
        <v>431261.87609999999</v>
      </c>
      <c r="BG1349" s="334">
        <f t="shared" si="183"/>
        <v>53498.796000000002</v>
      </c>
    </row>
    <row r="1350" spans="1:59" x14ac:dyDescent="0.2">
      <c r="A1350" s="326" t="str">
        <f t="shared" ref="A1350:A1413" si="189">+B1350&amp;C1350</f>
        <v>9652014</v>
      </c>
      <c r="B1350">
        <v>965</v>
      </c>
      <c r="C1350" s="327">
        <v>2014</v>
      </c>
      <c r="D1350" s="353">
        <f>+IFERROR(VLOOKUP($A1350,Data_Loss!$A$2:$V$1180,6,FALSE),0)</f>
        <v>0</v>
      </c>
      <c r="E1350" s="353">
        <f>+IFERROR(VLOOKUP($A1350,Data_Loss!$A$2:$V$1180,7,FALSE),0)</f>
        <v>0</v>
      </c>
      <c r="F1350" s="353">
        <f>+IFERROR(VLOOKUP($A1350,Data_Loss!$A$2:$V$1180,8,FALSE),0)</f>
        <v>1</v>
      </c>
      <c r="G1350" s="353">
        <f>+IFERROR(VLOOKUP($A1350,Data_Loss!$A$2:$V$1180,9,FALSE),0)</f>
        <v>2</v>
      </c>
      <c r="H1350" s="353">
        <f>+IFERROR(VLOOKUP($A1350,Data_Loss!$A$2:$V$1180,10,FALSE),0)</f>
        <v>15</v>
      </c>
      <c r="I1350" s="353">
        <f>+IFERROR(VLOOKUP($A1350,Data_Loss!$A$2:$V$1300,12,FALSE),0)</f>
        <v>0</v>
      </c>
      <c r="J1350" s="353">
        <f>+IFERROR(VLOOKUP($A1350,Data_Loss!$A$2:$V$1300,13,FALSE),0)</f>
        <v>0</v>
      </c>
      <c r="K1350" s="353">
        <f>+IFERROR(VLOOKUP($A1350,Data_Loss!$A$2:$V$1300,14,FALSE),0)</f>
        <v>73200</v>
      </c>
      <c r="L1350" s="353">
        <f>+IFERROR(VLOOKUP($A1350,Data_Loss!$A$2:$V$1300,15,FALSE),0)</f>
        <v>27335</v>
      </c>
      <c r="M1350" s="353">
        <f>+IFERROR(VLOOKUP($A1350,Data_Loss!$A$2:$V$1300,16,FALSE),0)</f>
        <v>138961</v>
      </c>
      <c r="N1350" s="353">
        <f>+IFERROR(VLOOKUP($A1350,Data_Loss!$A$2:$V$1300,17,FALSE),0)</f>
        <v>0</v>
      </c>
      <c r="O1350" s="353">
        <f>+IFERROR(VLOOKUP($A1350,Data_Loss!$A$2:$V$1300,18,FALSE),0)</f>
        <v>0</v>
      </c>
      <c r="P1350" s="353">
        <f>+IFERROR(VLOOKUP($A1350,Data_Loss!$A$2:$V$1300,19,FALSE),0)</f>
        <v>234873</v>
      </c>
      <c r="Q1350" s="353">
        <f>+IFERROR(VLOOKUP($A1350,Data_Loss!$A$2:$V$1300,20,FALSE),0)</f>
        <v>82479</v>
      </c>
      <c r="R1350" s="353">
        <f>+IFERROR(VLOOKUP($A1350,Data_Loss!$A$2:$V$1300,21,FALSE),0)</f>
        <v>221657</v>
      </c>
      <c r="S1350" s="353">
        <f>+IFERROR(VLOOKUP($A1350,Data_Loss!$A$2:$V$1300,22,FALSE),0)</f>
        <v>128856</v>
      </c>
      <c r="T1350" s="191">
        <f>+$I1350*'10k &amp; MO'!C$3+$J1350*'10k &amp; MO'!C$9+$K1350*'10k &amp; MO'!C$15+$L1350*'10k &amp; MO'!C$21+$M1350*'10k &amp; MO'!C$27</f>
        <v>0</v>
      </c>
      <c r="U1350" s="349">
        <f>+$I1350*'10k &amp; MO'!D$3+$J1350*'10k &amp; MO'!D$9+$K1350*'10k &amp; MO'!D$15+$L1350*'10k &amp; MO'!D$21+$M1350*'10k &amp; MO'!D$27</f>
        <v>0</v>
      </c>
      <c r="V1350" s="349">
        <f>+$I1350*'10k &amp; MO'!E$3+$J1350*'10k &amp; MO'!E$9+$K1350*'10k &amp; MO'!E$15+$L1350*'10k &amp; MO'!E$21+$M1350*'10k &amp; MO'!E$27</f>
        <v>110092.8</v>
      </c>
      <c r="W1350" s="349">
        <f>+$I1350*'10k &amp; MO'!F$3+$J1350*'10k &amp; MO'!F$9+$K1350*'10k &amp; MO'!F$15+$L1350*'10k &amp; MO'!F$21+$M1350*'10k &amp; MO'!F$27</f>
        <v>33594.715000000004</v>
      </c>
      <c r="X1350" s="349">
        <f>+$I1350*'10k &amp; MO'!G$3+$J1350*'10k &amp; MO'!G$9+$K1350*'10k &amp; MO'!G$15+$L1350*'10k &amp; MO'!G$21+$M1350*'10k &amp; MO'!G$27</f>
        <v>157303.85199999998</v>
      </c>
      <c r="Y1350" s="349">
        <f>+$N1350*'10k &amp; MO'!H$3+$O1350*'10k &amp; MO'!H$9+$P1350*'10k &amp; MO'!H$15+$Q1350*'10k &amp; MO'!H$21+$R1350*'10k &amp; MO'!H$27</f>
        <v>0</v>
      </c>
      <c r="Z1350" s="349">
        <f>+$N1350*'10k &amp; MO'!I$3+$O1350*'10k &amp; MO'!I$9+$P1350*'10k &amp; MO'!I$15+$Q1350*'10k &amp; MO'!I$21+$R1350*'10k &amp; MO'!I$27</f>
        <v>0</v>
      </c>
      <c r="AA1350" s="349">
        <f>+$N1350*'10k &amp; MO'!J$3+$O1350*'10k &amp; MO'!J$9+$P1350*'10k &amp; MO'!J$15+$Q1350*'10k &amp; MO'!J$21+$R1350*'10k &amp; MO'!J$27</f>
        <v>491119.44300000003</v>
      </c>
      <c r="AB1350" s="349">
        <f>+$N1350*'10k &amp; MO'!K$3+$O1350*'10k &amp; MO'!K$9+$P1350*'10k &amp; MO'!K$15+$Q1350*'10k &amp; MO'!K$21+$R1350*'10k &amp; MO'!K$27</f>
        <v>115553.079</v>
      </c>
      <c r="AC1350" s="349">
        <f>+$N1350*'10k &amp; MO'!L$3+$O1350*'10k &amp; MO'!L$9+$P1350*'10k &amp; MO'!L$15+$Q1350*'10k &amp; MO'!L$21+$R1350*'10k &amp; MO'!L$27</f>
        <v>341795.09399999998</v>
      </c>
      <c r="AD1350" s="350">
        <f>+S1350*'10k &amp; MO'!O$3</f>
        <v>138004.77599999998</v>
      </c>
      <c r="AF1350" s="192" t="str">
        <f t="shared" si="187"/>
        <v>9652014</v>
      </c>
      <c r="AG1350" s="192">
        <f>+IFERROR(VLOOKUP($AF1350,'Limited Loss'!$F$5:$P$124,AG$3,FALSE),0)</f>
        <v>0</v>
      </c>
      <c r="AH1350" s="193">
        <f>+IFERROR(VLOOKUP($AF1350,'Limited Loss'!$F$5:$P$124,AH$3,FALSE),0)</f>
        <v>0</v>
      </c>
      <c r="AI1350" s="193">
        <f>+IFERROR(VLOOKUP($AF1350,'Limited Loss'!$F$5:$P$124,AI$3,FALSE),0)</f>
        <v>0</v>
      </c>
      <c r="AJ1350" s="193">
        <f>+IFERROR(VLOOKUP($AF1350,'Limited Loss'!$F$5:$P$124,AJ$3,FALSE),0)</f>
        <v>0</v>
      </c>
      <c r="AK1350" s="100">
        <f>+IFERROR(VLOOKUP($AF1350,'Limited Loss'!$F$5:$P$124,AK$3,FALSE),0)</f>
        <v>0</v>
      </c>
      <c r="AL1350" s="193">
        <f>+IFERROR(VLOOKUP($AF1350,'Limited Loss'!$F$5:$P$124,AL$3,FALSE),0)</f>
        <v>0</v>
      </c>
      <c r="AM1350" s="193">
        <f>+IFERROR(VLOOKUP($AF1350,'Limited Loss'!$F$5:$P$124,AM$3,FALSE),0)</f>
        <v>0</v>
      </c>
      <c r="AN1350" s="193">
        <f>+IFERROR(VLOOKUP($AF1350,'Limited Loss'!$F$5:$P$124,AN$3,FALSE),0)</f>
        <v>0</v>
      </c>
      <c r="AO1350" s="193">
        <f>+IFERROR(VLOOKUP($AF1350,'Limited Loss'!$F$5:$P$124,AO$3,FALSE),0)</f>
        <v>0</v>
      </c>
      <c r="AP1350" s="100">
        <f>+IFERROR(VLOOKUP($AF1350,'Limited Loss'!$F$5:$P$124,AP$3,FALSE),0)</f>
        <v>0</v>
      </c>
      <c r="AQ1350" s="353"/>
      <c r="AR1350" s="331">
        <f t="shared" si="188"/>
        <v>965</v>
      </c>
      <c r="AS1350" s="332">
        <f t="shared" si="188"/>
        <v>2014</v>
      </c>
      <c r="AT1350" s="349">
        <f t="shared" si="185"/>
        <v>0</v>
      </c>
      <c r="AU1350" s="349">
        <f t="shared" si="185"/>
        <v>0</v>
      </c>
      <c r="AV1350" s="349">
        <f t="shared" si="185"/>
        <v>110092.8</v>
      </c>
      <c r="AW1350" s="349">
        <f t="shared" si="185"/>
        <v>33594.715000000004</v>
      </c>
      <c r="AX1350" s="350">
        <f t="shared" si="185"/>
        <v>157303.85199999998</v>
      </c>
      <c r="AY1350" s="349">
        <f t="shared" si="186"/>
        <v>0</v>
      </c>
      <c r="AZ1350" s="349">
        <f t="shared" si="186"/>
        <v>0</v>
      </c>
      <c r="BA1350" s="349">
        <f t="shared" si="186"/>
        <v>491119.44300000003</v>
      </c>
      <c r="BB1350" s="349">
        <f t="shared" si="186"/>
        <v>115553.079</v>
      </c>
      <c r="BC1350" s="349">
        <f t="shared" si="186"/>
        <v>341795.09399999998</v>
      </c>
      <c r="BD1350" s="350">
        <f t="shared" si="186"/>
        <v>138004.77599999998</v>
      </c>
      <c r="BE1350" s="349">
        <f t="shared" ref="BE1350:BE1413" si="190">+AT1350+AU1350+AV1350+AY1350+AZ1350+BA1350</f>
        <v>601212.24300000002</v>
      </c>
      <c r="BF1350" s="375">
        <f t="shared" ref="BF1350:BF1413" si="191">+AW1350+AX1350+BB1350+BC1350</f>
        <v>648246.74</v>
      </c>
      <c r="BG1350" s="334">
        <f t="shared" ref="BG1350:BG1413" si="192">+BD1350</f>
        <v>138004.77599999998</v>
      </c>
    </row>
    <row r="1351" spans="1:59" x14ac:dyDescent="0.2">
      <c r="A1351" s="326" t="str">
        <f t="shared" si="189"/>
        <v>9652015</v>
      </c>
      <c r="B1351">
        <v>965</v>
      </c>
      <c r="C1351" s="327">
        <v>2015</v>
      </c>
      <c r="D1351" s="353">
        <f>+IFERROR(VLOOKUP($A1351,Data_Loss!$A$2:$V$1180,6,FALSE),0)</f>
        <v>0</v>
      </c>
      <c r="E1351" s="353">
        <f>+IFERROR(VLOOKUP($A1351,Data_Loss!$A$2:$V$1180,7,FALSE),0)</f>
        <v>0</v>
      </c>
      <c r="F1351" s="353">
        <f>+IFERROR(VLOOKUP($A1351,Data_Loss!$A$2:$V$1180,8,FALSE),0)</f>
        <v>1</v>
      </c>
      <c r="G1351" s="353">
        <f>+IFERROR(VLOOKUP($A1351,Data_Loss!$A$2:$V$1180,9,FALSE),0)</f>
        <v>4</v>
      </c>
      <c r="H1351" s="353">
        <f>+IFERROR(VLOOKUP($A1351,Data_Loss!$A$2:$V$1180,10,FALSE),0)</f>
        <v>11</v>
      </c>
      <c r="I1351" s="353">
        <f>+IFERROR(VLOOKUP($A1351,Data_Loss!$A$2:$V$1300,12,FALSE),0)</f>
        <v>0</v>
      </c>
      <c r="J1351" s="353">
        <f>+IFERROR(VLOOKUP($A1351,Data_Loss!$A$2:$V$1300,13,FALSE),0)</f>
        <v>0</v>
      </c>
      <c r="K1351" s="353">
        <f>+IFERROR(VLOOKUP($A1351,Data_Loss!$A$2:$V$1300,14,FALSE),0)</f>
        <v>88672</v>
      </c>
      <c r="L1351" s="353">
        <f>+IFERROR(VLOOKUP($A1351,Data_Loss!$A$2:$V$1300,15,FALSE),0)</f>
        <v>57574</v>
      </c>
      <c r="M1351" s="353">
        <f>+IFERROR(VLOOKUP($A1351,Data_Loss!$A$2:$V$1300,16,FALSE),0)</f>
        <v>62296</v>
      </c>
      <c r="N1351" s="353">
        <f>+IFERROR(VLOOKUP($A1351,Data_Loss!$A$2:$V$1300,17,FALSE),0)</f>
        <v>0</v>
      </c>
      <c r="O1351" s="353">
        <f>+IFERROR(VLOOKUP($A1351,Data_Loss!$A$2:$V$1300,18,FALSE),0)</f>
        <v>0</v>
      </c>
      <c r="P1351" s="353">
        <f>+IFERROR(VLOOKUP($A1351,Data_Loss!$A$2:$V$1300,19,FALSE),0)</f>
        <v>8069</v>
      </c>
      <c r="Q1351" s="353">
        <f>+IFERROR(VLOOKUP($A1351,Data_Loss!$A$2:$V$1300,20,FALSE),0)</f>
        <v>51837</v>
      </c>
      <c r="R1351" s="353">
        <f>+IFERROR(VLOOKUP($A1351,Data_Loss!$A$2:$V$1300,21,FALSE),0)</f>
        <v>119188</v>
      </c>
      <c r="S1351" s="353">
        <f>+IFERROR(VLOOKUP($A1351,Data_Loss!$A$2:$V$1300,22,FALSE),0)</f>
        <v>139945</v>
      </c>
      <c r="T1351" s="191">
        <f>+$I1351*'10k &amp; MO'!C$4+$J1351*'10k &amp; MO'!C$10+$K1351*'10k &amp; MO'!C$16+$L1351*'10k &amp; MO'!C$22+$M1351*'10k &amp; MO'!C$28</f>
        <v>0</v>
      </c>
      <c r="U1351" s="349">
        <f>+$I1351*'10k &amp; MO'!D$4+$J1351*'10k &amp; MO'!D$10+$K1351*'10k &amp; MO'!D$16+$L1351*'10k &amp; MO'!D$22+$M1351*'10k &amp; MO'!D$28</f>
        <v>0</v>
      </c>
      <c r="V1351" s="349">
        <f>+$I1351*'10k &amp; MO'!E$4+$J1351*'10k &amp; MO'!E$10+$K1351*'10k &amp; MO'!E$16+$L1351*'10k &amp; MO'!E$22+$M1351*'10k &amp; MO'!E$28</f>
        <v>166234.31099999999</v>
      </c>
      <c r="W1351" s="349">
        <f>+$I1351*'10k &amp; MO'!F$4+$J1351*'10k &amp; MO'!F$10+$K1351*'10k &amp; MO'!F$16+$L1351*'10k &amp; MO'!F$22+$M1351*'10k &amp; MO'!F$28</f>
        <v>65296.366600000001</v>
      </c>
      <c r="X1351" s="349">
        <f>+$I1351*'10k &amp; MO'!G$4+$J1351*'10k &amp; MO'!G$10+$K1351*'10k &amp; MO'!G$16+$L1351*'10k &amp; MO'!G$22+$M1351*'10k &amp; MO'!G$28</f>
        <v>72858.961800000005</v>
      </c>
      <c r="Y1351" s="349">
        <f>+$N1351*'10k &amp; MO'!H$4+$O1351*'10k &amp; MO'!H$10+$P1351*'10k &amp; MO'!H$16+$Q1351*'10k &amp; MO'!H$22+$R1351*'10k &amp; MO'!H$28</f>
        <v>0</v>
      </c>
      <c r="Z1351" s="349">
        <f>+$N1351*'10k &amp; MO'!I$4+$O1351*'10k &amp; MO'!I$10+$P1351*'10k &amp; MO'!I$16+$Q1351*'10k &amp; MO'!I$22+$R1351*'10k &amp; MO'!I$28</f>
        <v>0</v>
      </c>
      <c r="AA1351" s="349">
        <f>+$N1351*'10k &amp; MO'!J$4+$O1351*'10k &amp; MO'!J$10+$P1351*'10k &amp; MO'!J$16+$Q1351*'10k &amp; MO'!J$22+$R1351*'10k &amp; MO'!J$28</f>
        <v>35538.522199999999</v>
      </c>
      <c r="AB1351" s="349">
        <f>+$N1351*'10k &amp; MO'!K$4+$O1351*'10k &amp; MO'!K$10+$P1351*'10k &amp; MO'!K$16+$Q1351*'10k &amp; MO'!K$22+$R1351*'10k &amp; MO'!K$28</f>
        <v>84807.23</v>
      </c>
      <c r="AC1351" s="349">
        <f>+$N1351*'10k &amp; MO'!L$4+$O1351*'10k &amp; MO'!L$10+$P1351*'10k &amp; MO'!L$16+$Q1351*'10k &amp; MO'!L$22+$R1351*'10k &amp; MO'!L$28</f>
        <v>176154.98569999999</v>
      </c>
      <c r="AD1351" s="350">
        <f>+S1351*'10k &amp; MO'!O$4</f>
        <v>169613.34</v>
      </c>
      <c r="AF1351" s="192" t="str">
        <f t="shared" si="187"/>
        <v>9652015</v>
      </c>
      <c r="AG1351" s="192">
        <f>+IFERROR(VLOOKUP($AF1351,'Limited Loss'!$F$5:$P$124,AG$3,FALSE),0)</f>
        <v>0</v>
      </c>
      <c r="AH1351" s="193">
        <f>+IFERROR(VLOOKUP($AF1351,'Limited Loss'!$F$5:$P$124,AH$3,FALSE),0)</f>
        <v>0</v>
      </c>
      <c r="AI1351" s="193">
        <f>+IFERROR(VLOOKUP($AF1351,'Limited Loss'!$F$5:$P$124,AI$3,FALSE),0)</f>
        <v>0</v>
      </c>
      <c r="AJ1351" s="193">
        <f>+IFERROR(VLOOKUP($AF1351,'Limited Loss'!$F$5:$P$124,AJ$3,FALSE),0)</f>
        <v>0</v>
      </c>
      <c r="AK1351" s="100">
        <f>+IFERROR(VLOOKUP($AF1351,'Limited Loss'!$F$5:$P$124,AK$3,FALSE),0)</f>
        <v>0</v>
      </c>
      <c r="AL1351" s="193">
        <f>+IFERROR(VLOOKUP($AF1351,'Limited Loss'!$F$5:$P$124,AL$3,FALSE),0)</f>
        <v>0</v>
      </c>
      <c r="AM1351" s="193">
        <f>+IFERROR(VLOOKUP($AF1351,'Limited Loss'!$F$5:$P$124,AM$3,FALSE),0)</f>
        <v>0</v>
      </c>
      <c r="AN1351" s="193">
        <f>+IFERROR(VLOOKUP($AF1351,'Limited Loss'!$F$5:$P$124,AN$3,FALSE),0)</f>
        <v>0</v>
      </c>
      <c r="AO1351" s="193">
        <f>+IFERROR(VLOOKUP($AF1351,'Limited Loss'!$F$5:$P$124,AO$3,FALSE),0)</f>
        <v>0</v>
      </c>
      <c r="AP1351" s="100">
        <f>+IFERROR(VLOOKUP($AF1351,'Limited Loss'!$F$5:$P$124,AP$3,FALSE),0)</f>
        <v>0</v>
      </c>
      <c r="AQ1351" s="353"/>
      <c r="AR1351" s="331">
        <f t="shared" si="188"/>
        <v>965</v>
      </c>
      <c r="AS1351" s="332">
        <f t="shared" si="188"/>
        <v>2015</v>
      </c>
      <c r="AT1351" s="349">
        <f t="shared" si="185"/>
        <v>0</v>
      </c>
      <c r="AU1351" s="349">
        <f t="shared" si="185"/>
        <v>0</v>
      </c>
      <c r="AV1351" s="349">
        <f t="shared" si="185"/>
        <v>166234.31099999999</v>
      </c>
      <c r="AW1351" s="349">
        <f t="shared" si="185"/>
        <v>65296.366600000001</v>
      </c>
      <c r="AX1351" s="350">
        <f t="shared" si="185"/>
        <v>72858.961800000005</v>
      </c>
      <c r="AY1351" s="349">
        <f t="shared" si="186"/>
        <v>0</v>
      </c>
      <c r="AZ1351" s="349">
        <f t="shared" si="186"/>
        <v>0</v>
      </c>
      <c r="BA1351" s="349">
        <f t="shared" si="186"/>
        <v>35538.522199999999</v>
      </c>
      <c r="BB1351" s="349">
        <f t="shared" si="186"/>
        <v>84807.23</v>
      </c>
      <c r="BC1351" s="349">
        <f t="shared" si="186"/>
        <v>176154.98569999999</v>
      </c>
      <c r="BD1351" s="350">
        <f t="shared" si="186"/>
        <v>169613.34</v>
      </c>
      <c r="BE1351" s="349">
        <f t="shared" si="190"/>
        <v>201772.83319999999</v>
      </c>
      <c r="BF1351" s="375">
        <f t="shared" si="191"/>
        <v>399117.54409999994</v>
      </c>
      <c r="BG1351" s="334">
        <f t="shared" si="192"/>
        <v>169613.34</v>
      </c>
    </row>
    <row r="1352" spans="1:59" x14ac:dyDescent="0.2">
      <c r="A1352" s="326" t="str">
        <f t="shared" si="189"/>
        <v>9652016</v>
      </c>
      <c r="B1352">
        <v>965</v>
      </c>
      <c r="C1352" s="327">
        <v>2016</v>
      </c>
      <c r="D1352" s="353">
        <f>+IFERROR(VLOOKUP($A1352,Data_Loss!$A$2:$V$1180,6,FALSE),0)</f>
        <v>0</v>
      </c>
      <c r="E1352" s="353">
        <f>+IFERROR(VLOOKUP($A1352,Data_Loss!$A$2:$V$1180,7,FALSE),0)</f>
        <v>0</v>
      </c>
      <c r="F1352" s="353">
        <f>+IFERROR(VLOOKUP($A1352,Data_Loss!$A$2:$V$1180,8,FALSE),0)</f>
        <v>0</v>
      </c>
      <c r="G1352" s="353">
        <f>+IFERROR(VLOOKUP($A1352,Data_Loss!$A$2:$V$1180,9,FALSE),0)</f>
        <v>5</v>
      </c>
      <c r="H1352" s="353">
        <f>+IFERROR(VLOOKUP($A1352,Data_Loss!$A$2:$V$1180,10,FALSE),0)</f>
        <v>2</v>
      </c>
      <c r="I1352" s="353">
        <f>+IFERROR(VLOOKUP($A1352,Data_Loss!$A$2:$V$1300,12,FALSE),0)</f>
        <v>0</v>
      </c>
      <c r="J1352" s="353">
        <f>+IFERROR(VLOOKUP($A1352,Data_Loss!$A$2:$V$1300,13,FALSE),0)</f>
        <v>0</v>
      </c>
      <c r="K1352" s="353">
        <f>+IFERROR(VLOOKUP($A1352,Data_Loss!$A$2:$V$1300,14,FALSE),0)</f>
        <v>0</v>
      </c>
      <c r="L1352" s="353">
        <f>+IFERROR(VLOOKUP($A1352,Data_Loss!$A$2:$V$1300,15,FALSE),0)</f>
        <v>25810</v>
      </c>
      <c r="M1352" s="353">
        <f>+IFERROR(VLOOKUP($A1352,Data_Loss!$A$2:$V$1300,16,FALSE),0)</f>
        <v>3406</v>
      </c>
      <c r="N1352" s="353">
        <f>+IFERROR(VLOOKUP($A1352,Data_Loss!$A$2:$V$1300,17,FALSE),0)</f>
        <v>0</v>
      </c>
      <c r="O1352" s="353">
        <f>+IFERROR(VLOOKUP($A1352,Data_Loss!$A$2:$V$1300,18,FALSE),0)</f>
        <v>0</v>
      </c>
      <c r="P1352" s="353">
        <f>+IFERROR(VLOOKUP($A1352,Data_Loss!$A$2:$V$1300,19,FALSE),0)</f>
        <v>0</v>
      </c>
      <c r="Q1352" s="353">
        <f>+IFERROR(VLOOKUP($A1352,Data_Loss!$A$2:$V$1300,20,FALSE),0)</f>
        <v>44809</v>
      </c>
      <c r="R1352" s="353">
        <f>+IFERROR(VLOOKUP($A1352,Data_Loss!$A$2:$V$1300,21,FALSE),0)</f>
        <v>20458</v>
      </c>
      <c r="S1352" s="353">
        <f>+IFERROR(VLOOKUP($A1352,Data_Loss!$A$2:$V$1300,22,FALSE),0)</f>
        <v>164348</v>
      </c>
      <c r="T1352" s="191">
        <f>+$I1352*'10k &amp; MO'!C$5+$J1352*'10k &amp; MO'!C$11+$K1352*'10k &amp; MO'!C$17+$L1352*'10k &amp; MO'!C$23+$M1352*'10k &amp; MO'!C$29</f>
        <v>0</v>
      </c>
      <c r="U1352" s="349">
        <f>+$I1352*'10k &amp; MO'!D$5+$J1352*'10k &amp; MO'!D$11+$K1352*'10k &amp; MO'!D$17+$L1352*'10k &amp; MO'!D$23+$M1352*'10k &amp; MO'!D$29</f>
        <v>0</v>
      </c>
      <c r="V1352" s="349">
        <f>+$I1352*'10k &amp; MO'!E$5+$J1352*'10k &amp; MO'!E$11+$K1352*'10k &amp; MO'!E$17+$L1352*'10k &amp; MO'!E$23+$M1352*'10k &amp; MO'!E$29</f>
        <v>8771.5687999999991</v>
      </c>
      <c r="W1352" s="349">
        <f>+$I1352*'10k &amp; MO'!F$5+$J1352*'10k &amp; MO'!F$11+$K1352*'10k &amp; MO'!F$17+$L1352*'10k &amp; MO'!F$23+$M1352*'10k &amp; MO'!F$29</f>
        <v>28159.246599999999</v>
      </c>
      <c r="X1352" s="349">
        <f>+$I1352*'10k &amp; MO'!G$5+$J1352*'10k &amp; MO'!G$11+$K1352*'10k &amp; MO'!G$17+$L1352*'10k &amp; MO'!G$23+$M1352*'10k &amp; MO'!G$29</f>
        <v>4187.6337999999996</v>
      </c>
      <c r="Y1352" s="349">
        <f>+$N1352*'10k &amp; MO'!H$5+$O1352*'10k &amp; MO'!H$11+$P1352*'10k &amp; MO'!H$17+$Q1352*'10k &amp; MO'!H$23+$R1352*'10k &amp; MO'!H$29</f>
        <v>0</v>
      </c>
      <c r="Z1352" s="349">
        <f>+$N1352*'10k &amp; MO'!I$5+$O1352*'10k &amp; MO'!I$11+$P1352*'10k &amp; MO'!I$17+$Q1352*'10k &amp; MO'!I$23+$R1352*'10k &amp; MO'!I$29</f>
        <v>0</v>
      </c>
      <c r="AA1352" s="349">
        <f>+$N1352*'10k &amp; MO'!J$5+$O1352*'10k &amp; MO'!J$11+$P1352*'10k &amp; MO'!J$17+$Q1352*'10k &amp; MO'!J$23+$R1352*'10k &amp; MO'!J$29</f>
        <v>17735.262299999999</v>
      </c>
      <c r="AB1352" s="349">
        <f>+$N1352*'10k &amp; MO'!K$5+$O1352*'10k &amp; MO'!K$11+$P1352*'10k &amp; MO'!K$17+$Q1352*'10k &amp; MO'!K$23+$R1352*'10k &amp; MO'!K$29</f>
        <v>72840.997000000003</v>
      </c>
      <c r="AC1352" s="349">
        <f>+$N1352*'10k &amp; MO'!L$5+$O1352*'10k &amp; MO'!L$11+$P1352*'10k &amp; MO'!L$17+$Q1352*'10k &amp; MO'!L$23+$R1352*'10k &amp; MO'!L$29</f>
        <v>32985.1296</v>
      </c>
      <c r="AD1352" s="350">
        <f>+S1352*'10k &amp; MO'!O$5</f>
        <v>221541.10400000002</v>
      </c>
      <c r="AF1352" s="192" t="str">
        <f t="shared" si="187"/>
        <v>9652016</v>
      </c>
      <c r="AG1352" s="192">
        <f>+IFERROR(VLOOKUP($AF1352,'Limited Loss'!$F$5:$P$124,AG$3,FALSE),0)</f>
        <v>0</v>
      </c>
      <c r="AH1352" s="193">
        <f>+IFERROR(VLOOKUP($AF1352,'Limited Loss'!$F$5:$P$124,AH$3,FALSE),0)</f>
        <v>0</v>
      </c>
      <c r="AI1352" s="193">
        <f>+IFERROR(VLOOKUP($AF1352,'Limited Loss'!$F$5:$P$124,AI$3,FALSE),0)</f>
        <v>0</v>
      </c>
      <c r="AJ1352" s="193">
        <f>+IFERROR(VLOOKUP($AF1352,'Limited Loss'!$F$5:$P$124,AJ$3,FALSE),0)</f>
        <v>0</v>
      </c>
      <c r="AK1352" s="100">
        <f>+IFERROR(VLOOKUP($AF1352,'Limited Loss'!$F$5:$P$124,AK$3,FALSE),0)</f>
        <v>0</v>
      </c>
      <c r="AL1352" s="193">
        <f>+IFERROR(VLOOKUP($AF1352,'Limited Loss'!$F$5:$P$124,AL$3,FALSE),0)</f>
        <v>0</v>
      </c>
      <c r="AM1352" s="193">
        <f>+IFERROR(VLOOKUP($AF1352,'Limited Loss'!$F$5:$P$124,AM$3,FALSE),0)</f>
        <v>0</v>
      </c>
      <c r="AN1352" s="193">
        <f>+IFERROR(VLOOKUP($AF1352,'Limited Loss'!$F$5:$P$124,AN$3,FALSE),0)</f>
        <v>0</v>
      </c>
      <c r="AO1352" s="193">
        <f>+IFERROR(VLOOKUP($AF1352,'Limited Loss'!$F$5:$P$124,AO$3,FALSE),0)</f>
        <v>0</v>
      </c>
      <c r="AP1352" s="100">
        <f>+IFERROR(VLOOKUP($AF1352,'Limited Loss'!$F$5:$P$124,AP$3,FALSE),0)</f>
        <v>0</v>
      </c>
      <c r="AQ1352" s="353"/>
      <c r="AR1352" s="331">
        <f t="shared" si="188"/>
        <v>965</v>
      </c>
      <c r="AS1352" s="332">
        <f t="shared" si="188"/>
        <v>2016</v>
      </c>
      <c r="AT1352" s="349">
        <f t="shared" si="185"/>
        <v>0</v>
      </c>
      <c r="AU1352" s="349">
        <f t="shared" si="185"/>
        <v>0</v>
      </c>
      <c r="AV1352" s="349">
        <f t="shared" si="185"/>
        <v>8771.5687999999991</v>
      </c>
      <c r="AW1352" s="349">
        <f t="shared" si="185"/>
        <v>28159.246599999999</v>
      </c>
      <c r="AX1352" s="350">
        <f t="shared" si="185"/>
        <v>4187.6337999999996</v>
      </c>
      <c r="AY1352" s="349">
        <f t="shared" si="186"/>
        <v>0</v>
      </c>
      <c r="AZ1352" s="349">
        <f t="shared" si="186"/>
        <v>0</v>
      </c>
      <c r="BA1352" s="349">
        <f t="shared" si="186"/>
        <v>17735.262299999999</v>
      </c>
      <c r="BB1352" s="349">
        <f t="shared" si="186"/>
        <v>72840.997000000003</v>
      </c>
      <c r="BC1352" s="349">
        <f t="shared" si="186"/>
        <v>32985.1296</v>
      </c>
      <c r="BD1352" s="350">
        <f t="shared" si="186"/>
        <v>221541.10400000002</v>
      </c>
      <c r="BE1352" s="349">
        <f t="shared" si="190"/>
        <v>26506.831099999996</v>
      </c>
      <c r="BF1352" s="375">
        <f t="shared" si="191"/>
        <v>138173.00699999998</v>
      </c>
      <c r="BG1352" s="334">
        <f t="shared" si="192"/>
        <v>221541.10400000002</v>
      </c>
    </row>
    <row r="1353" spans="1:59" x14ac:dyDescent="0.2">
      <c r="A1353" s="326" t="str">
        <f t="shared" si="189"/>
        <v>9652017</v>
      </c>
      <c r="B1353">
        <v>965</v>
      </c>
      <c r="C1353" s="327">
        <v>2017</v>
      </c>
      <c r="D1353" s="353">
        <f>+IFERROR(VLOOKUP($A1353,Data_Loss!$A$2:$V$1180,6,FALSE),0)</f>
        <v>0</v>
      </c>
      <c r="E1353" s="353">
        <f>+IFERROR(VLOOKUP($A1353,Data_Loss!$A$2:$V$1180,7,FALSE),0)</f>
        <v>0</v>
      </c>
      <c r="F1353" s="353">
        <f>+IFERROR(VLOOKUP($A1353,Data_Loss!$A$2:$V$1180,8,FALSE),0)</f>
        <v>0</v>
      </c>
      <c r="G1353" s="353">
        <f>+IFERROR(VLOOKUP($A1353,Data_Loss!$A$2:$V$1180,9,FALSE),0)</f>
        <v>3</v>
      </c>
      <c r="H1353" s="353">
        <f>+IFERROR(VLOOKUP($A1353,Data_Loss!$A$2:$V$1180,10,FALSE),0)</f>
        <v>7</v>
      </c>
      <c r="I1353" s="353">
        <f>+IFERROR(VLOOKUP($A1353,Data_Loss!$A$2:$V$1300,12,FALSE),0)</f>
        <v>0</v>
      </c>
      <c r="J1353" s="353">
        <f>+IFERROR(VLOOKUP($A1353,Data_Loss!$A$2:$V$1300,13,FALSE),0)</f>
        <v>0</v>
      </c>
      <c r="K1353" s="353">
        <f>+IFERROR(VLOOKUP($A1353,Data_Loss!$A$2:$V$1300,14,FALSE),0)</f>
        <v>0</v>
      </c>
      <c r="L1353" s="353">
        <f>+IFERROR(VLOOKUP($A1353,Data_Loss!$A$2:$V$1300,15,FALSE),0)</f>
        <v>115323</v>
      </c>
      <c r="M1353" s="353">
        <f>+IFERROR(VLOOKUP($A1353,Data_Loss!$A$2:$V$1300,16,FALSE),0)</f>
        <v>38068</v>
      </c>
      <c r="N1353" s="353">
        <f>+IFERROR(VLOOKUP($A1353,Data_Loss!$A$2:$V$1300,17,FALSE),0)</f>
        <v>0</v>
      </c>
      <c r="O1353" s="353">
        <f>+IFERROR(VLOOKUP($A1353,Data_Loss!$A$2:$V$1300,18,FALSE),0)</f>
        <v>0</v>
      </c>
      <c r="P1353" s="353">
        <f>+IFERROR(VLOOKUP($A1353,Data_Loss!$A$2:$V$1300,19,FALSE),0)</f>
        <v>0</v>
      </c>
      <c r="Q1353" s="353">
        <f>+IFERROR(VLOOKUP($A1353,Data_Loss!$A$2:$V$1300,20,FALSE),0)</f>
        <v>163752</v>
      </c>
      <c r="R1353" s="353">
        <f>+IFERROR(VLOOKUP($A1353,Data_Loss!$A$2:$V$1300,21,FALSE),0)</f>
        <v>88014</v>
      </c>
      <c r="S1353" s="353">
        <f>+IFERROR(VLOOKUP($A1353,Data_Loss!$A$2:$V$1300,22,FALSE),0)</f>
        <v>114407</v>
      </c>
      <c r="T1353" s="191">
        <f>+$I1353*'10k &amp; MO'!C$6+$J1353*'10k &amp; MO'!C$12+$K1353*'10k &amp; MO'!C$18+$L1353*'10k &amp; MO'!C$24+$M1353*'10k &amp; MO'!C$30</f>
        <v>0</v>
      </c>
      <c r="U1353" s="349">
        <f>+$I1353*'10k &amp; MO'!D$6+$J1353*'10k &amp; MO'!D$12+$K1353*'10k &amp; MO'!D$18+$L1353*'10k &amp; MO'!D$24+$M1353*'10k &amp; MO'!D$30</f>
        <v>276.43949999999995</v>
      </c>
      <c r="V1353" s="349">
        <f>+$I1353*'10k &amp; MO'!E$6+$J1353*'10k &amp; MO'!E$12+$K1353*'10k &amp; MO'!E$18+$L1353*'10k &amp; MO'!E$24+$M1353*'10k &amp; MO'!E$30</f>
        <v>116312.51149999999</v>
      </c>
      <c r="W1353" s="349">
        <f>+$I1353*'10k &amp; MO'!F$6+$J1353*'10k &amp; MO'!F$12+$K1353*'10k &amp; MO'!F$18+$L1353*'10k &amp; MO'!F$24+$M1353*'10k &amp; MO'!F$30</f>
        <v>110433.11840000001</v>
      </c>
      <c r="X1353" s="349">
        <f>+$I1353*'10k &amp; MO'!G$6+$J1353*'10k &amp; MO'!G$12+$K1353*'10k &amp; MO'!G$18+$L1353*'10k &amp; MO'!G$24+$M1353*'10k &amp; MO'!G$30</f>
        <v>50307.7088</v>
      </c>
      <c r="Y1353" s="349">
        <f>+$N1353*'10k &amp; MO'!H$6+$O1353*'10k &amp; MO'!H$12+$P1353*'10k &amp; MO'!H$18+$Q1353*'10k &amp; MO'!H$24+$R1353*'10k &amp; MO'!H$30</f>
        <v>0</v>
      </c>
      <c r="Z1353" s="349">
        <f>+$N1353*'10k &amp; MO'!I$6+$O1353*'10k &amp; MO'!I$12+$P1353*'10k &amp; MO'!I$18+$Q1353*'10k &amp; MO'!I$24+$R1353*'10k &amp; MO'!I$30</f>
        <v>141.03059999999999</v>
      </c>
      <c r="AA1353" s="349">
        <f>+$N1353*'10k &amp; MO'!J$6+$O1353*'10k &amp; MO'!J$12+$P1353*'10k &amp; MO'!J$18+$Q1353*'10k &amp; MO'!J$24+$R1353*'10k &amp; MO'!J$30</f>
        <v>205245.65520000001</v>
      </c>
      <c r="AB1353" s="349">
        <f>+$N1353*'10k &amp; MO'!K$6+$O1353*'10k &amp; MO'!K$12+$P1353*'10k &amp; MO'!K$18+$Q1353*'10k &amp; MO'!K$24+$R1353*'10k &amp; MO'!K$30</f>
        <v>224653.67880000002</v>
      </c>
      <c r="AC1353" s="349">
        <f>+$N1353*'10k &amp; MO'!L$6+$O1353*'10k &amp; MO'!L$12+$P1353*'10k &amp; MO'!L$18+$Q1353*'10k &amp; MO'!L$24+$R1353*'10k &amp; MO'!L$30</f>
        <v>146356.149</v>
      </c>
      <c r="AD1353" s="350">
        <f>+S1353*'10k &amp; MO'!O$6</f>
        <v>153991.82200000001</v>
      </c>
      <c r="AF1353" s="192" t="str">
        <f t="shared" si="187"/>
        <v>9652017</v>
      </c>
      <c r="AG1353" s="192">
        <f>+IFERROR(VLOOKUP($AF1353,'Limited Loss'!$F$5:$P$124,AG$3,FALSE),0)</f>
        <v>0</v>
      </c>
      <c r="AH1353" s="193">
        <f>+IFERROR(VLOOKUP($AF1353,'Limited Loss'!$F$5:$P$124,AH$3,FALSE),0)</f>
        <v>0</v>
      </c>
      <c r="AI1353" s="193">
        <f>+IFERROR(VLOOKUP($AF1353,'Limited Loss'!$F$5:$P$124,AI$3,FALSE),0)</f>
        <v>0</v>
      </c>
      <c r="AJ1353" s="193">
        <f>+IFERROR(VLOOKUP($AF1353,'Limited Loss'!$F$5:$P$124,AJ$3,FALSE),0)</f>
        <v>0</v>
      </c>
      <c r="AK1353" s="100">
        <f>+IFERROR(VLOOKUP($AF1353,'Limited Loss'!$F$5:$P$124,AK$3,FALSE),0)</f>
        <v>0</v>
      </c>
      <c r="AL1353" s="193">
        <f>+IFERROR(VLOOKUP($AF1353,'Limited Loss'!$F$5:$P$124,AL$3,FALSE),0)</f>
        <v>0</v>
      </c>
      <c r="AM1353" s="193">
        <f>+IFERROR(VLOOKUP($AF1353,'Limited Loss'!$F$5:$P$124,AM$3,FALSE),0)</f>
        <v>0</v>
      </c>
      <c r="AN1353" s="193">
        <f>+IFERROR(VLOOKUP($AF1353,'Limited Loss'!$F$5:$P$124,AN$3,FALSE),0)</f>
        <v>0</v>
      </c>
      <c r="AO1353" s="193">
        <f>+IFERROR(VLOOKUP($AF1353,'Limited Loss'!$F$5:$P$124,AO$3,FALSE),0)</f>
        <v>0</v>
      </c>
      <c r="AP1353" s="100">
        <f>+IFERROR(VLOOKUP($AF1353,'Limited Loss'!$F$5:$P$124,AP$3,FALSE),0)</f>
        <v>0</v>
      </c>
      <c r="AQ1353" s="353"/>
      <c r="AR1353" s="331">
        <f t="shared" si="188"/>
        <v>965</v>
      </c>
      <c r="AS1353" s="332">
        <f t="shared" si="188"/>
        <v>2017</v>
      </c>
      <c r="AT1353" s="349">
        <f t="shared" si="185"/>
        <v>0</v>
      </c>
      <c r="AU1353" s="349">
        <f t="shared" si="185"/>
        <v>276.43949999999995</v>
      </c>
      <c r="AV1353" s="349">
        <f t="shared" si="185"/>
        <v>116312.51149999999</v>
      </c>
      <c r="AW1353" s="349">
        <f t="shared" si="185"/>
        <v>110433.11840000001</v>
      </c>
      <c r="AX1353" s="350">
        <f t="shared" si="185"/>
        <v>50307.7088</v>
      </c>
      <c r="AY1353" s="349">
        <f t="shared" si="186"/>
        <v>0</v>
      </c>
      <c r="AZ1353" s="349">
        <f t="shared" si="186"/>
        <v>141.03059999999999</v>
      </c>
      <c r="BA1353" s="349">
        <f t="shared" si="186"/>
        <v>205245.65520000001</v>
      </c>
      <c r="BB1353" s="349">
        <f t="shared" si="186"/>
        <v>224653.67880000002</v>
      </c>
      <c r="BC1353" s="349">
        <f t="shared" si="186"/>
        <v>146356.149</v>
      </c>
      <c r="BD1353" s="350">
        <f t="shared" si="186"/>
        <v>153991.82200000001</v>
      </c>
      <c r="BE1353" s="349">
        <f t="shared" si="190"/>
        <v>321975.63679999998</v>
      </c>
      <c r="BF1353" s="375">
        <f t="shared" si="191"/>
        <v>531750.65500000003</v>
      </c>
      <c r="BG1353" s="334">
        <f t="shared" si="192"/>
        <v>153991.82200000001</v>
      </c>
    </row>
    <row r="1354" spans="1:59" x14ac:dyDescent="0.2">
      <c r="A1354" s="326" t="str">
        <f t="shared" si="189"/>
        <v>9652018</v>
      </c>
      <c r="B1354">
        <v>965</v>
      </c>
      <c r="C1354" s="327">
        <v>2018</v>
      </c>
      <c r="D1354" s="353">
        <f>+IFERROR(VLOOKUP($A1354,Data_Loss!$A$2:$V$1180,6,FALSE),0)</f>
        <v>0</v>
      </c>
      <c r="E1354" s="353">
        <f>+IFERROR(VLOOKUP($A1354,Data_Loss!$A$2:$V$1180,7,FALSE),0)</f>
        <v>0</v>
      </c>
      <c r="F1354" s="353">
        <f>+IFERROR(VLOOKUP($A1354,Data_Loss!$A$2:$V$1180,8,FALSE),0)</f>
        <v>1</v>
      </c>
      <c r="G1354" s="353">
        <f>+IFERROR(VLOOKUP($A1354,Data_Loss!$A$2:$V$1180,9,FALSE),0)</f>
        <v>3</v>
      </c>
      <c r="H1354" s="353">
        <f>+IFERROR(VLOOKUP($A1354,Data_Loss!$A$2:$V$1180,10,FALSE),0)</f>
        <v>16</v>
      </c>
      <c r="I1354" s="353">
        <f>+IFERROR(VLOOKUP($A1354,Data_Loss!$A$2:$V$1300,12,FALSE),0)</f>
        <v>0</v>
      </c>
      <c r="J1354" s="353">
        <f>+IFERROR(VLOOKUP($A1354,Data_Loss!$A$2:$V$1300,13,FALSE),0)</f>
        <v>0</v>
      </c>
      <c r="K1354" s="353">
        <f>+IFERROR(VLOOKUP($A1354,Data_Loss!$A$2:$V$1300,14,FALSE),0)</f>
        <v>164372</v>
      </c>
      <c r="L1354" s="353">
        <f>+IFERROR(VLOOKUP($A1354,Data_Loss!$A$2:$V$1300,15,FALSE),0)</f>
        <v>70780</v>
      </c>
      <c r="M1354" s="353">
        <f>+IFERROR(VLOOKUP($A1354,Data_Loss!$A$2:$V$1300,16,FALSE),0)</f>
        <v>121663</v>
      </c>
      <c r="N1354" s="353">
        <f>+IFERROR(VLOOKUP($A1354,Data_Loss!$A$2:$V$1300,17,FALSE),0)</f>
        <v>0</v>
      </c>
      <c r="O1354" s="353">
        <f>+IFERROR(VLOOKUP($A1354,Data_Loss!$A$2:$V$1300,18,FALSE),0)</f>
        <v>0</v>
      </c>
      <c r="P1354" s="353">
        <f>+IFERROR(VLOOKUP($A1354,Data_Loss!$A$2:$V$1300,19,FALSE),0)</f>
        <v>20755</v>
      </c>
      <c r="Q1354" s="353">
        <f>+IFERROR(VLOOKUP($A1354,Data_Loss!$A$2:$V$1300,20,FALSE),0)</f>
        <v>42788</v>
      </c>
      <c r="R1354" s="353">
        <f>+IFERROR(VLOOKUP($A1354,Data_Loss!$A$2:$V$1300,21,FALSE),0)</f>
        <v>197520</v>
      </c>
      <c r="S1354" s="353">
        <f>+IFERROR(VLOOKUP($A1354,Data_Loss!$A$2:$V$1300,22,FALSE),0)</f>
        <v>143409</v>
      </c>
      <c r="T1354" s="191">
        <f>+$I1354*'10k &amp; MO'!C$7+$J1354*'10k &amp; MO'!C$13+$K1354*'10k &amp; MO'!C$19+$L1354*'10k &amp; MO'!C$25+$M1354*'10k &amp; MO'!C$31</f>
        <v>875.83500000000004</v>
      </c>
      <c r="U1354" s="349">
        <f>+$I1354*'10k &amp; MO'!D$7+$J1354*'10k &amp; MO'!D$13+$K1354*'10k &amp; MO'!D$19+$L1354*'10k &amp; MO'!D$25+$M1354*'10k &amp; MO'!D$31</f>
        <v>31385.559000000005</v>
      </c>
      <c r="V1354" s="349">
        <f>+$I1354*'10k &amp; MO'!E$7+$J1354*'10k &amp; MO'!E$13+$K1354*'10k &amp; MO'!E$19+$L1354*'10k &amp; MO'!E$25+$M1354*'10k &amp; MO'!E$31</f>
        <v>568157.50060000003</v>
      </c>
      <c r="W1354" s="349">
        <f>+$I1354*'10k &amp; MO'!F$7+$J1354*'10k &amp; MO'!F$13+$K1354*'10k &amp; MO'!F$19+$L1354*'10k &amp; MO'!F$25+$M1354*'10k &amp; MO'!F$31</f>
        <v>133944.5937</v>
      </c>
      <c r="X1354" s="349">
        <f>+$I1354*'10k &amp; MO'!G$7+$J1354*'10k &amp; MO'!G$13+$K1354*'10k &amp; MO'!G$19+$L1354*'10k &amp; MO'!G$25+$M1354*'10k &amp; MO'!G$31</f>
        <v>97857.33159999999</v>
      </c>
      <c r="Y1354" s="349">
        <f>+$N1354*'10k &amp; MO'!H$7+$O1354*'10k &amp; MO'!H$13+$P1354*'10k &amp; MO'!H$19+$Q1354*'10k &amp; MO'!H$25+$R1354*'10k &amp; MO'!H$31</f>
        <v>649.60149999999999</v>
      </c>
      <c r="Z1354" s="349">
        <f>+$N1354*'10k &amp; MO'!I$7+$O1354*'10k &amp; MO'!I$13+$P1354*'10k &amp; MO'!I$19+$Q1354*'10k &amp; MO'!I$25+$R1354*'10k &amp; MO'!I$31</f>
        <v>24869.774700000002</v>
      </c>
      <c r="AA1354" s="349">
        <f>+$N1354*'10k &amp; MO'!J$7+$O1354*'10k &amp; MO'!J$13+$P1354*'10k &amp; MO'!J$19+$Q1354*'10k &amp; MO'!J$25+$R1354*'10k &amp; MO'!J$31</f>
        <v>313935.09860000003</v>
      </c>
      <c r="AB1354" s="349">
        <f>+$N1354*'10k &amp; MO'!K$7+$O1354*'10k &amp; MO'!K$13+$P1354*'10k &amp; MO'!K$19+$Q1354*'10k &amp; MO'!K$25+$R1354*'10k &amp; MO'!K$31</f>
        <v>151075.36599999998</v>
      </c>
      <c r="AC1354" s="349">
        <f>+$N1354*'10k &amp; MO'!L$7+$O1354*'10k &amp; MO'!L$13+$P1354*'10k &amp; MO'!L$19+$Q1354*'10k &amp; MO'!L$25+$R1354*'10k &amp; MO'!L$31</f>
        <v>174213.64</v>
      </c>
      <c r="AD1354" s="350">
        <f>+S1354*'10k &amp; MO'!O$7</f>
        <v>190160.334</v>
      </c>
      <c r="AF1354" s="192" t="str">
        <f t="shared" si="187"/>
        <v>9652018</v>
      </c>
      <c r="AG1354" s="192">
        <f>+IFERROR(VLOOKUP($AF1354,'Limited Loss'!$F$5:$P$124,AG$3,FALSE),0)</f>
        <v>0</v>
      </c>
      <c r="AH1354" s="193">
        <f>+IFERROR(VLOOKUP($AF1354,'Limited Loss'!$F$5:$P$124,AH$3,FALSE),0)</f>
        <v>0</v>
      </c>
      <c r="AI1354" s="193">
        <f>+IFERROR(VLOOKUP($AF1354,'Limited Loss'!$F$5:$P$124,AI$3,FALSE),0)</f>
        <v>0</v>
      </c>
      <c r="AJ1354" s="193">
        <f>+IFERROR(VLOOKUP($AF1354,'Limited Loss'!$F$5:$P$124,AJ$3,FALSE),0)</f>
        <v>0</v>
      </c>
      <c r="AK1354" s="100">
        <f>+IFERROR(VLOOKUP($AF1354,'Limited Loss'!$F$5:$P$124,AK$3,FALSE),0)</f>
        <v>0</v>
      </c>
      <c r="AL1354" s="193">
        <f>+IFERROR(VLOOKUP($AF1354,'Limited Loss'!$F$5:$P$124,AL$3,FALSE),0)</f>
        <v>0</v>
      </c>
      <c r="AM1354" s="193">
        <f>+IFERROR(VLOOKUP($AF1354,'Limited Loss'!$F$5:$P$124,AM$3,FALSE),0)</f>
        <v>0</v>
      </c>
      <c r="AN1354" s="193">
        <f>+IFERROR(VLOOKUP($AF1354,'Limited Loss'!$F$5:$P$124,AN$3,FALSE),0)</f>
        <v>0</v>
      </c>
      <c r="AO1354" s="193">
        <f>+IFERROR(VLOOKUP($AF1354,'Limited Loss'!$F$5:$P$124,AO$3,FALSE),0)</f>
        <v>0</v>
      </c>
      <c r="AP1354" s="100">
        <f>+IFERROR(VLOOKUP($AF1354,'Limited Loss'!$F$5:$P$124,AP$3,FALSE),0)</f>
        <v>0</v>
      </c>
      <c r="AQ1354" s="353"/>
      <c r="AR1354" s="331">
        <f t="shared" si="188"/>
        <v>965</v>
      </c>
      <c r="AS1354" s="332">
        <f t="shared" si="188"/>
        <v>2018</v>
      </c>
      <c r="AT1354" s="349">
        <f t="shared" si="185"/>
        <v>875.83500000000004</v>
      </c>
      <c r="AU1354" s="349">
        <f t="shared" si="185"/>
        <v>31385.559000000005</v>
      </c>
      <c r="AV1354" s="349">
        <f t="shared" si="185"/>
        <v>568157.50060000003</v>
      </c>
      <c r="AW1354" s="349">
        <f t="shared" si="185"/>
        <v>133944.5937</v>
      </c>
      <c r="AX1354" s="350">
        <f t="shared" si="185"/>
        <v>97857.33159999999</v>
      </c>
      <c r="AY1354" s="349">
        <f t="shared" si="186"/>
        <v>649.60149999999999</v>
      </c>
      <c r="AZ1354" s="349">
        <f t="shared" si="186"/>
        <v>24869.774700000002</v>
      </c>
      <c r="BA1354" s="349">
        <f t="shared" si="186"/>
        <v>313935.09860000003</v>
      </c>
      <c r="BB1354" s="349">
        <f t="shared" si="186"/>
        <v>151075.36599999998</v>
      </c>
      <c r="BC1354" s="349">
        <f t="shared" si="186"/>
        <v>174213.64</v>
      </c>
      <c r="BD1354" s="350">
        <f t="shared" si="186"/>
        <v>190160.334</v>
      </c>
      <c r="BE1354" s="349">
        <f t="shared" si="190"/>
        <v>939873.36939999997</v>
      </c>
      <c r="BF1354" s="375">
        <f t="shared" si="191"/>
        <v>557090.93130000005</v>
      </c>
      <c r="BG1354" s="334">
        <f t="shared" si="192"/>
        <v>190160.334</v>
      </c>
    </row>
    <row r="1355" spans="1:59" x14ac:dyDescent="0.2">
      <c r="A1355" s="326" t="str">
        <f t="shared" si="189"/>
        <v>9662014</v>
      </c>
      <c r="B1355">
        <v>966</v>
      </c>
      <c r="C1355" s="327">
        <v>2014</v>
      </c>
      <c r="D1355" s="353">
        <f>+IFERROR(VLOOKUP($A1355,Data_Loss!$A$2:$V$1180,6,FALSE),0)</f>
        <v>0</v>
      </c>
      <c r="E1355" s="353">
        <f>+IFERROR(VLOOKUP($A1355,Data_Loss!$A$2:$V$1180,7,FALSE),0)</f>
        <v>0</v>
      </c>
      <c r="F1355" s="353">
        <f>+IFERROR(VLOOKUP($A1355,Data_Loss!$A$2:$V$1180,8,FALSE),0)</f>
        <v>1</v>
      </c>
      <c r="G1355" s="353">
        <f>+IFERROR(VLOOKUP($A1355,Data_Loss!$A$2:$V$1180,9,FALSE),0)</f>
        <v>0</v>
      </c>
      <c r="H1355" s="353">
        <f>+IFERROR(VLOOKUP($A1355,Data_Loss!$A$2:$V$1180,10,FALSE),0)</f>
        <v>0</v>
      </c>
      <c r="I1355" s="353">
        <f>+IFERROR(VLOOKUP($A1355,Data_Loss!$A$2:$V$1300,12,FALSE),0)</f>
        <v>0</v>
      </c>
      <c r="J1355" s="353">
        <f>+IFERROR(VLOOKUP($A1355,Data_Loss!$A$2:$V$1300,13,FALSE),0)</f>
        <v>0</v>
      </c>
      <c r="K1355" s="353">
        <f>+IFERROR(VLOOKUP($A1355,Data_Loss!$A$2:$V$1300,14,FALSE),0)</f>
        <v>82110</v>
      </c>
      <c r="L1355" s="353">
        <f>+IFERROR(VLOOKUP($A1355,Data_Loss!$A$2:$V$1300,15,FALSE),0)</f>
        <v>0</v>
      </c>
      <c r="M1355" s="353">
        <f>+IFERROR(VLOOKUP($A1355,Data_Loss!$A$2:$V$1300,16,FALSE),0)</f>
        <v>0</v>
      </c>
      <c r="N1355" s="353">
        <f>+IFERROR(VLOOKUP($A1355,Data_Loss!$A$2:$V$1300,17,FALSE),0)</f>
        <v>0</v>
      </c>
      <c r="O1355" s="353">
        <f>+IFERROR(VLOOKUP($A1355,Data_Loss!$A$2:$V$1300,18,FALSE),0)</f>
        <v>0</v>
      </c>
      <c r="P1355" s="353">
        <f>+IFERROR(VLOOKUP($A1355,Data_Loss!$A$2:$V$1300,19,FALSE),0)</f>
        <v>14817</v>
      </c>
      <c r="Q1355" s="353">
        <f>+IFERROR(VLOOKUP($A1355,Data_Loss!$A$2:$V$1300,20,FALSE),0)</f>
        <v>0</v>
      </c>
      <c r="R1355" s="353">
        <f>+IFERROR(VLOOKUP($A1355,Data_Loss!$A$2:$V$1300,21,FALSE),0)</f>
        <v>0</v>
      </c>
      <c r="S1355" s="353">
        <f>+IFERROR(VLOOKUP($A1355,Data_Loss!$A$2:$V$1300,22,FALSE),0)</f>
        <v>395</v>
      </c>
      <c r="T1355" s="191">
        <f>+$I1355*'10k &amp; MO'!C$3+$J1355*'10k &amp; MO'!C$9+$K1355*'10k &amp; MO'!C$15+$L1355*'10k &amp; MO'!C$21+$M1355*'10k &amp; MO'!C$27</f>
        <v>0</v>
      </c>
      <c r="U1355" s="349">
        <f>+$I1355*'10k &amp; MO'!D$3+$J1355*'10k &amp; MO'!D$9+$K1355*'10k &amp; MO'!D$15+$L1355*'10k &amp; MO'!D$21+$M1355*'10k &amp; MO'!D$27</f>
        <v>0</v>
      </c>
      <c r="V1355" s="349">
        <f>+$I1355*'10k &amp; MO'!E$3+$J1355*'10k &amp; MO'!E$9+$K1355*'10k &amp; MO'!E$15+$L1355*'10k &amp; MO'!E$21+$M1355*'10k &amp; MO'!E$27</f>
        <v>123493.44</v>
      </c>
      <c r="W1355" s="349">
        <f>+$I1355*'10k &amp; MO'!F$3+$J1355*'10k &amp; MO'!F$9+$K1355*'10k &amp; MO'!F$15+$L1355*'10k &amp; MO'!F$21+$M1355*'10k &amp; MO'!F$27</f>
        <v>0</v>
      </c>
      <c r="X1355" s="349">
        <f>+$I1355*'10k &amp; MO'!G$3+$J1355*'10k &amp; MO'!G$9+$K1355*'10k &amp; MO'!G$15+$L1355*'10k &amp; MO'!G$21+$M1355*'10k &amp; MO'!G$27</f>
        <v>0</v>
      </c>
      <c r="Y1355" s="349">
        <f>+$N1355*'10k &amp; MO'!H$3+$O1355*'10k &amp; MO'!H$9+$P1355*'10k &amp; MO'!H$15+$Q1355*'10k &amp; MO'!H$21+$R1355*'10k &amp; MO'!H$27</f>
        <v>0</v>
      </c>
      <c r="Z1355" s="349">
        <f>+$N1355*'10k &amp; MO'!I$3+$O1355*'10k &amp; MO'!I$9+$P1355*'10k &amp; MO'!I$15+$Q1355*'10k &amp; MO'!I$21+$R1355*'10k &amp; MO'!I$27</f>
        <v>0</v>
      </c>
      <c r="AA1355" s="349">
        <f>+$N1355*'10k &amp; MO'!J$3+$O1355*'10k &amp; MO'!J$9+$P1355*'10k &amp; MO'!J$15+$Q1355*'10k &amp; MO'!J$21+$R1355*'10k &amp; MO'!J$27</f>
        <v>30982.347000000002</v>
      </c>
      <c r="AB1355" s="349">
        <f>+$N1355*'10k &amp; MO'!K$3+$O1355*'10k &amp; MO'!K$9+$P1355*'10k &amp; MO'!K$15+$Q1355*'10k &amp; MO'!K$21+$R1355*'10k &amp; MO'!K$27</f>
        <v>0</v>
      </c>
      <c r="AC1355" s="349">
        <f>+$N1355*'10k &amp; MO'!L$3+$O1355*'10k &amp; MO'!L$9+$P1355*'10k &amp; MO'!L$15+$Q1355*'10k &amp; MO'!L$21+$R1355*'10k &amp; MO'!L$27</f>
        <v>0</v>
      </c>
      <c r="AD1355" s="350">
        <f>+S1355*'10k &amp; MO'!O$3</f>
        <v>423.04499999999996</v>
      </c>
      <c r="AF1355" s="192" t="str">
        <f t="shared" si="187"/>
        <v>9662014</v>
      </c>
      <c r="AG1355" s="192">
        <f>+IFERROR(VLOOKUP($AF1355,'Limited Loss'!$F$5:$P$124,AG$3,FALSE),0)</f>
        <v>0</v>
      </c>
      <c r="AH1355" s="193">
        <f>+IFERROR(VLOOKUP($AF1355,'Limited Loss'!$F$5:$P$124,AH$3,FALSE),0)</f>
        <v>0</v>
      </c>
      <c r="AI1355" s="193">
        <f>+IFERROR(VLOOKUP($AF1355,'Limited Loss'!$F$5:$P$124,AI$3,FALSE),0)</f>
        <v>0</v>
      </c>
      <c r="AJ1355" s="193">
        <f>+IFERROR(VLOOKUP($AF1355,'Limited Loss'!$F$5:$P$124,AJ$3,FALSE),0)</f>
        <v>0</v>
      </c>
      <c r="AK1355" s="100">
        <f>+IFERROR(VLOOKUP($AF1355,'Limited Loss'!$F$5:$P$124,AK$3,FALSE),0)</f>
        <v>0</v>
      </c>
      <c r="AL1355" s="193">
        <f>+IFERROR(VLOOKUP($AF1355,'Limited Loss'!$F$5:$P$124,AL$3,FALSE),0)</f>
        <v>0</v>
      </c>
      <c r="AM1355" s="193">
        <f>+IFERROR(VLOOKUP($AF1355,'Limited Loss'!$F$5:$P$124,AM$3,FALSE),0)</f>
        <v>0</v>
      </c>
      <c r="AN1355" s="193">
        <f>+IFERROR(VLOOKUP($AF1355,'Limited Loss'!$F$5:$P$124,AN$3,FALSE),0)</f>
        <v>0</v>
      </c>
      <c r="AO1355" s="193">
        <f>+IFERROR(VLOOKUP($AF1355,'Limited Loss'!$F$5:$P$124,AO$3,FALSE),0)</f>
        <v>0</v>
      </c>
      <c r="AP1355" s="100">
        <f>+IFERROR(VLOOKUP($AF1355,'Limited Loss'!$F$5:$P$124,AP$3,FALSE),0)</f>
        <v>0</v>
      </c>
      <c r="AQ1355" s="353"/>
      <c r="AR1355" s="331">
        <f t="shared" si="188"/>
        <v>966</v>
      </c>
      <c r="AS1355" s="332">
        <f t="shared" si="188"/>
        <v>2014</v>
      </c>
      <c r="AT1355" s="349">
        <f t="shared" ref="AT1355:BA1389" si="193">+T1355-AG1355</f>
        <v>0</v>
      </c>
      <c r="AU1355" s="349">
        <f t="shared" si="193"/>
        <v>0</v>
      </c>
      <c r="AV1355" s="349">
        <f t="shared" si="193"/>
        <v>123493.44</v>
      </c>
      <c r="AW1355" s="349">
        <f t="shared" si="193"/>
        <v>0</v>
      </c>
      <c r="AX1355" s="350">
        <f t="shared" si="193"/>
        <v>0</v>
      </c>
      <c r="AY1355" s="349">
        <f t="shared" si="186"/>
        <v>0</v>
      </c>
      <c r="AZ1355" s="349">
        <f t="shared" si="186"/>
        <v>0</v>
      </c>
      <c r="BA1355" s="349">
        <f t="shared" si="186"/>
        <v>30982.347000000002</v>
      </c>
      <c r="BB1355" s="349">
        <f t="shared" si="186"/>
        <v>0</v>
      </c>
      <c r="BC1355" s="349">
        <f t="shared" si="186"/>
        <v>0</v>
      </c>
      <c r="BD1355" s="350">
        <f t="shared" si="186"/>
        <v>423.04499999999996</v>
      </c>
      <c r="BE1355" s="349">
        <f t="shared" si="190"/>
        <v>154475.78700000001</v>
      </c>
      <c r="BF1355" s="375">
        <f t="shared" si="191"/>
        <v>0</v>
      </c>
      <c r="BG1355" s="334">
        <f t="shared" si="192"/>
        <v>423.04499999999996</v>
      </c>
    </row>
    <row r="1356" spans="1:59" x14ac:dyDescent="0.2">
      <c r="A1356" s="326" t="str">
        <f t="shared" si="189"/>
        <v>9662015</v>
      </c>
      <c r="B1356">
        <v>966</v>
      </c>
      <c r="C1356" s="327">
        <v>2015</v>
      </c>
      <c r="D1356" s="353">
        <f>+IFERROR(VLOOKUP($A1356,Data_Loss!$A$2:$V$1180,6,FALSE),0)</f>
        <v>0</v>
      </c>
      <c r="E1356" s="353">
        <f>+IFERROR(VLOOKUP($A1356,Data_Loss!$A$2:$V$1180,7,FALSE),0)</f>
        <v>0</v>
      </c>
      <c r="F1356" s="353">
        <f>+IFERROR(VLOOKUP($A1356,Data_Loss!$A$2:$V$1180,8,FALSE),0)</f>
        <v>0</v>
      </c>
      <c r="G1356" s="353">
        <f>+IFERROR(VLOOKUP($A1356,Data_Loss!$A$2:$V$1180,9,FALSE),0)</f>
        <v>0</v>
      </c>
      <c r="H1356" s="353">
        <f>+IFERROR(VLOOKUP($A1356,Data_Loss!$A$2:$V$1180,10,FALSE),0)</f>
        <v>0</v>
      </c>
      <c r="I1356" s="353">
        <f>+IFERROR(VLOOKUP($A1356,Data_Loss!$A$2:$V$1300,12,FALSE),0)</f>
        <v>0</v>
      </c>
      <c r="J1356" s="353">
        <f>+IFERROR(VLOOKUP($A1356,Data_Loss!$A$2:$V$1300,13,FALSE),0)</f>
        <v>0</v>
      </c>
      <c r="K1356" s="353">
        <f>+IFERROR(VLOOKUP($A1356,Data_Loss!$A$2:$V$1300,14,FALSE),0)</f>
        <v>0</v>
      </c>
      <c r="L1356" s="353">
        <f>+IFERROR(VLOOKUP($A1356,Data_Loss!$A$2:$V$1300,15,FALSE),0)</f>
        <v>0</v>
      </c>
      <c r="M1356" s="353">
        <f>+IFERROR(VLOOKUP($A1356,Data_Loss!$A$2:$V$1300,16,FALSE),0)</f>
        <v>0</v>
      </c>
      <c r="N1356" s="353">
        <f>+IFERROR(VLOOKUP($A1356,Data_Loss!$A$2:$V$1300,17,FALSE),0)</f>
        <v>0</v>
      </c>
      <c r="O1356" s="353">
        <f>+IFERROR(VLOOKUP($A1356,Data_Loss!$A$2:$V$1300,18,FALSE),0)</f>
        <v>0</v>
      </c>
      <c r="P1356" s="353">
        <f>+IFERROR(VLOOKUP($A1356,Data_Loss!$A$2:$V$1300,19,FALSE),0)</f>
        <v>0</v>
      </c>
      <c r="Q1356" s="353">
        <f>+IFERROR(VLOOKUP($A1356,Data_Loss!$A$2:$V$1300,20,FALSE),0)</f>
        <v>0</v>
      </c>
      <c r="R1356" s="353">
        <f>+IFERROR(VLOOKUP($A1356,Data_Loss!$A$2:$V$1300,21,FALSE),0)</f>
        <v>0</v>
      </c>
      <c r="S1356" s="353">
        <f>+IFERROR(VLOOKUP($A1356,Data_Loss!$A$2:$V$1300,22,FALSE),0)</f>
        <v>5915</v>
      </c>
      <c r="T1356" s="191">
        <f>+$I1356*'10k &amp; MO'!C$4+$J1356*'10k &amp; MO'!C$10+$K1356*'10k &amp; MO'!C$16+$L1356*'10k &amp; MO'!C$22+$M1356*'10k &amp; MO'!C$28</f>
        <v>0</v>
      </c>
      <c r="U1356" s="349">
        <f>+$I1356*'10k &amp; MO'!D$4+$J1356*'10k &amp; MO'!D$10+$K1356*'10k &amp; MO'!D$16+$L1356*'10k &amp; MO'!D$22+$M1356*'10k &amp; MO'!D$28</f>
        <v>0</v>
      </c>
      <c r="V1356" s="349">
        <f>+$I1356*'10k &amp; MO'!E$4+$J1356*'10k &amp; MO'!E$10+$K1356*'10k &amp; MO'!E$16+$L1356*'10k &amp; MO'!E$22+$M1356*'10k &amp; MO'!E$28</f>
        <v>0</v>
      </c>
      <c r="W1356" s="349">
        <f>+$I1356*'10k &amp; MO'!F$4+$J1356*'10k &amp; MO'!F$10+$K1356*'10k &amp; MO'!F$16+$L1356*'10k &amp; MO'!F$22+$M1356*'10k &amp; MO'!F$28</f>
        <v>0</v>
      </c>
      <c r="X1356" s="349">
        <f>+$I1356*'10k &amp; MO'!G$4+$J1356*'10k &amp; MO'!G$10+$K1356*'10k &amp; MO'!G$16+$L1356*'10k &amp; MO'!G$22+$M1356*'10k &amp; MO'!G$28</f>
        <v>0</v>
      </c>
      <c r="Y1356" s="349">
        <f>+$N1356*'10k &amp; MO'!H$4+$O1356*'10k &amp; MO'!H$10+$P1356*'10k &amp; MO'!H$16+$Q1356*'10k &amp; MO'!H$22+$R1356*'10k &amp; MO'!H$28</f>
        <v>0</v>
      </c>
      <c r="Z1356" s="349">
        <f>+$N1356*'10k &amp; MO'!I$4+$O1356*'10k &amp; MO'!I$10+$P1356*'10k &amp; MO'!I$16+$Q1356*'10k &amp; MO'!I$22+$R1356*'10k &amp; MO'!I$28</f>
        <v>0</v>
      </c>
      <c r="AA1356" s="349">
        <f>+$N1356*'10k &amp; MO'!J$4+$O1356*'10k &amp; MO'!J$10+$P1356*'10k &amp; MO'!J$16+$Q1356*'10k &amp; MO'!J$22+$R1356*'10k &amp; MO'!J$28</f>
        <v>0</v>
      </c>
      <c r="AB1356" s="349">
        <f>+$N1356*'10k &amp; MO'!K$4+$O1356*'10k &amp; MO'!K$10+$P1356*'10k &amp; MO'!K$16+$Q1356*'10k &amp; MO'!K$22+$R1356*'10k &amp; MO'!K$28</f>
        <v>0</v>
      </c>
      <c r="AC1356" s="349">
        <f>+$N1356*'10k &amp; MO'!L$4+$O1356*'10k &amp; MO'!L$10+$P1356*'10k &amp; MO'!L$16+$Q1356*'10k &amp; MO'!L$22+$R1356*'10k &amp; MO'!L$28</f>
        <v>0</v>
      </c>
      <c r="AD1356" s="350">
        <f>+S1356*'10k &amp; MO'!O$4</f>
        <v>7168.98</v>
      </c>
      <c r="AF1356" s="192" t="str">
        <f t="shared" si="187"/>
        <v>9662015</v>
      </c>
      <c r="AG1356" s="192">
        <f>+IFERROR(VLOOKUP($AF1356,'Limited Loss'!$F$5:$P$124,AG$3,FALSE),0)</f>
        <v>0</v>
      </c>
      <c r="AH1356" s="193">
        <f>+IFERROR(VLOOKUP($AF1356,'Limited Loss'!$F$5:$P$124,AH$3,FALSE),0)</f>
        <v>0</v>
      </c>
      <c r="AI1356" s="193">
        <f>+IFERROR(VLOOKUP($AF1356,'Limited Loss'!$F$5:$P$124,AI$3,FALSE),0)</f>
        <v>0</v>
      </c>
      <c r="AJ1356" s="193">
        <f>+IFERROR(VLOOKUP($AF1356,'Limited Loss'!$F$5:$P$124,AJ$3,FALSE),0)</f>
        <v>0</v>
      </c>
      <c r="AK1356" s="100">
        <f>+IFERROR(VLOOKUP($AF1356,'Limited Loss'!$F$5:$P$124,AK$3,FALSE),0)</f>
        <v>0</v>
      </c>
      <c r="AL1356" s="193">
        <f>+IFERROR(VLOOKUP($AF1356,'Limited Loss'!$F$5:$P$124,AL$3,FALSE),0)</f>
        <v>0</v>
      </c>
      <c r="AM1356" s="193">
        <f>+IFERROR(VLOOKUP($AF1356,'Limited Loss'!$F$5:$P$124,AM$3,FALSE),0)</f>
        <v>0</v>
      </c>
      <c r="AN1356" s="193">
        <f>+IFERROR(VLOOKUP($AF1356,'Limited Loss'!$F$5:$P$124,AN$3,FALSE),0)</f>
        <v>0</v>
      </c>
      <c r="AO1356" s="193">
        <f>+IFERROR(VLOOKUP($AF1356,'Limited Loss'!$F$5:$P$124,AO$3,FALSE),0)</f>
        <v>0</v>
      </c>
      <c r="AP1356" s="100">
        <f>+IFERROR(VLOOKUP($AF1356,'Limited Loss'!$F$5:$P$124,AP$3,FALSE),0)</f>
        <v>0</v>
      </c>
      <c r="AQ1356" s="353"/>
      <c r="AR1356" s="331">
        <f t="shared" si="188"/>
        <v>966</v>
      </c>
      <c r="AS1356" s="332">
        <f t="shared" si="188"/>
        <v>2015</v>
      </c>
      <c r="AT1356" s="349">
        <f t="shared" si="193"/>
        <v>0</v>
      </c>
      <c r="AU1356" s="349">
        <f t="shared" si="193"/>
        <v>0</v>
      </c>
      <c r="AV1356" s="349">
        <f t="shared" si="193"/>
        <v>0</v>
      </c>
      <c r="AW1356" s="349">
        <f t="shared" si="193"/>
        <v>0</v>
      </c>
      <c r="AX1356" s="350">
        <f t="shared" si="193"/>
        <v>0</v>
      </c>
      <c r="AY1356" s="349">
        <f t="shared" si="186"/>
        <v>0</v>
      </c>
      <c r="AZ1356" s="349">
        <f t="shared" si="186"/>
        <v>0</v>
      </c>
      <c r="BA1356" s="349">
        <f t="shared" si="186"/>
        <v>0</v>
      </c>
      <c r="BB1356" s="349">
        <f t="shared" si="186"/>
        <v>0</v>
      </c>
      <c r="BC1356" s="349">
        <f t="shared" si="186"/>
        <v>0</v>
      </c>
      <c r="BD1356" s="350">
        <f t="shared" si="186"/>
        <v>7168.98</v>
      </c>
      <c r="BE1356" s="349">
        <f t="shared" si="190"/>
        <v>0</v>
      </c>
      <c r="BF1356" s="375">
        <f t="shared" si="191"/>
        <v>0</v>
      </c>
      <c r="BG1356" s="334">
        <f t="shared" si="192"/>
        <v>7168.98</v>
      </c>
    </row>
    <row r="1357" spans="1:59" x14ac:dyDescent="0.2">
      <c r="A1357" s="326" t="str">
        <f t="shared" si="189"/>
        <v>9662016</v>
      </c>
      <c r="B1357">
        <v>966</v>
      </c>
      <c r="C1357" s="327">
        <v>2016</v>
      </c>
      <c r="D1357" s="353">
        <f>+IFERROR(VLOOKUP($A1357,Data_Loss!$A$2:$V$1180,6,FALSE),0)</f>
        <v>0</v>
      </c>
      <c r="E1357" s="353">
        <f>+IFERROR(VLOOKUP($A1357,Data_Loss!$A$2:$V$1180,7,FALSE),0)</f>
        <v>0</v>
      </c>
      <c r="F1357" s="353">
        <f>+IFERROR(VLOOKUP($A1357,Data_Loss!$A$2:$V$1180,8,FALSE),0)</f>
        <v>0</v>
      </c>
      <c r="G1357" s="353">
        <f>+IFERROR(VLOOKUP($A1357,Data_Loss!$A$2:$V$1180,9,FALSE),0)</f>
        <v>0</v>
      </c>
      <c r="H1357" s="353">
        <f>+IFERROR(VLOOKUP($A1357,Data_Loss!$A$2:$V$1180,10,FALSE),0)</f>
        <v>0</v>
      </c>
      <c r="I1357" s="353">
        <f>+IFERROR(VLOOKUP($A1357,Data_Loss!$A$2:$V$1300,12,FALSE),0)</f>
        <v>0</v>
      </c>
      <c r="J1357" s="353">
        <f>+IFERROR(VLOOKUP($A1357,Data_Loss!$A$2:$V$1300,13,FALSE),0)</f>
        <v>0</v>
      </c>
      <c r="K1357" s="353">
        <f>+IFERROR(VLOOKUP($A1357,Data_Loss!$A$2:$V$1300,14,FALSE),0)</f>
        <v>0</v>
      </c>
      <c r="L1357" s="353">
        <f>+IFERROR(VLOOKUP($A1357,Data_Loss!$A$2:$V$1300,15,FALSE),0)</f>
        <v>0</v>
      </c>
      <c r="M1357" s="353">
        <f>+IFERROR(VLOOKUP($A1357,Data_Loss!$A$2:$V$1300,16,FALSE),0)</f>
        <v>0</v>
      </c>
      <c r="N1357" s="353">
        <f>+IFERROR(VLOOKUP($A1357,Data_Loss!$A$2:$V$1300,17,FALSE),0)</f>
        <v>0</v>
      </c>
      <c r="O1357" s="353">
        <f>+IFERROR(VLOOKUP($A1357,Data_Loss!$A$2:$V$1300,18,FALSE),0)</f>
        <v>0</v>
      </c>
      <c r="P1357" s="353">
        <f>+IFERROR(VLOOKUP($A1357,Data_Loss!$A$2:$V$1300,19,FALSE),0)</f>
        <v>0</v>
      </c>
      <c r="Q1357" s="353">
        <f>+IFERROR(VLOOKUP($A1357,Data_Loss!$A$2:$V$1300,20,FALSE),0)</f>
        <v>0</v>
      </c>
      <c r="R1357" s="353">
        <f>+IFERROR(VLOOKUP($A1357,Data_Loss!$A$2:$V$1300,21,FALSE),0)</f>
        <v>0</v>
      </c>
      <c r="S1357" s="353">
        <f>+IFERROR(VLOOKUP($A1357,Data_Loss!$A$2:$V$1300,22,FALSE),0)</f>
        <v>938</v>
      </c>
      <c r="T1357" s="191">
        <f>+$I1357*'10k &amp; MO'!C$5+$J1357*'10k &amp; MO'!C$11+$K1357*'10k &amp; MO'!C$17+$L1357*'10k &amp; MO'!C$23+$M1357*'10k &amp; MO'!C$29</f>
        <v>0</v>
      </c>
      <c r="U1357" s="349">
        <f>+$I1357*'10k &amp; MO'!D$5+$J1357*'10k &amp; MO'!D$11+$K1357*'10k &amp; MO'!D$17+$L1357*'10k &amp; MO'!D$23+$M1357*'10k &amp; MO'!D$29</f>
        <v>0</v>
      </c>
      <c r="V1357" s="349">
        <f>+$I1357*'10k &amp; MO'!E$5+$J1357*'10k &amp; MO'!E$11+$K1357*'10k &amp; MO'!E$17+$L1357*'10k &amp; MO'!E$23+$M1357*'10k &amp; MO'!E$29</f>
        <v>0</v>
      </c>
      <c r="W1357" s="349">
        <f>+$I1357*'10k &amp; MO'!F$5+$J1357*'10k &amp; MO'!F$11+$K1357*'10k &amp; MO'!F$17+$L1357*'10k &amp; MO'!F$23+$M1357*'10k &amp; MO'!F$29</f>
        <v>0</v>
      </c>
      <c r="X1357" s="349">
        <f>+$I1357*'10k &amp; MO'!G$5+$J1357*'10k &amp; MO'!G$11+$K1357*'10k &amp; MO'!G$17+$L1357*'10k &amp; MO'!G$23+$M1357*'10k &amp; MO'!G$29</f>
        <v>0</v>
      </c>
      <c r="Y1357" s="349">
        <f>+$N1357*'10k &amp; MO'!H$5+$O1357*'10k &amp; MO'!H$11+$P1357*'10k &amp; MO'!H$17+$Q1357*'10k &amp; MO'!H$23+$R1357*'10k &amp; MO'!H$29</f>
        <v>0</v>
      </c>
      <c r="Z1357" s="349">
        <f>+$N1357*'10k &amp; MO'!I$5+$O1357*'10k &amp; MO'!I$11+$P1357*'10k &amp; MO'!I$17+$Q1357*'10k &amp; MO'!I$23+$R1357*'10k &amp; MO'!I$29</f>
        <v>0</v>
      </c>
      <c r="AA1357" s="349">
        <f>+$N1357*'10k &amp; MO'!J$5+$O1357*'10k &amp; MO'!J$11+$P1357*'10k &amp; MO'!J$17+$Q1357*'10k &amp; MO'!J$23+$R1357*'10k &amp; MO'!J$29</f>
        <v>0</v>
      </c>
      <c r="AB1357" s="349">
        <f>+$N1357*'10k &amp; MO'!K$5+$O1357*'10k &amp; MO'!K$11+$P1357*'10k &amp; MO'!K$17+$Q1357*'10k &amp; MO'!K$23+$R1357*'10k &amp; MO'!K$29</f>
        <v>0</v>
      </c>
      <c r="AC1357" s="349">
        <f>+$N1357*'10k &amp; MO'!L$5+$O1357*'10k &amp; MO'!L$11+$P1357*'10k &amp; MO'!L$17+$Q1357*'10k &amp; MO'!L$23+$R1357*'10k &amp; MO'!L$29</f>
        <v>0</v>
      </c>
      <c r="AD1357" s="350">
        <f>+S1357*'10k &amp; MO'!O$5</f>
        <v>1264.424</v>
      </c>
      <c r="AF1357" s="192" t="str">
        <f t="shared" si="187"/>
        <v>9662016</v>
      </c>
      <c r="AG1357" s="192">
        <f>+IFERROR(VLOOKUP($AF1357,'Limited Loss'!$F$5:$P$124,AG$3,FALSE),0)</f>
        <v>0</v>
      </c>
      <c r="AH1357" s="193">
        <f>+IFERROR(VLOOKUP($AF1357,'Limited Loss'!$F$5:$P$124,AH$3,FALSE),0)</f>
        <v>0</v>
      </c>
      <c r="AI1357" s="193">
        <f>+IFERROR(VLOOKUP($AF1357,'Limited Loss'!$F$5:$P$124,AI$3,FALSE),0)</f>
        <v>0</v>
      </c>
      <c r="AJ1357" s="193">
        <f>+IFERROR(VLOOKUP($AF1357,'Limited Loss'!$F$5:$P$124,AJ$3,FALSE),0)</f>
        <v>0</v>
      </c>
      <c r="AK1357" s="100">
        <f>+IFERROR(VLOOKUP($AF1357,'Limited Loss'!$F$5:$P$124,AK$3,FALSE),0)</f>
        <v>0</v>
      </c>
      <c r="AL1357" s="193">
        <f>+IFERROR(VLOOKUP($AF1357,'Limited Loss'!$F$5:$P$124,AL$3,FALSE),0)</f>
        <v>0</v>
      </c>
      <c r="AM1357" s="193">
        <f>+IFERROR(VLOOKUP($AF1357,'Limited Loss'!$F$5:$P$124,AM$3,FALSE),0)</f>
        <v>0</v>
      </c>
      <c r="AN1357" s="193">
        <f>+IFERROR(VLOOKUP($AF1357,'Limited Loss'!$F$5:$P$124,AN$3,FALSE),0)</f>
        <v>0</v>
      </c>
      <c r="AO1357" s="193">
        <f>+IFERROR(VLOOKUP($AF1357,'Limited Loss'!$F$5:$P$124,AO$3,FALSE),0)</f>
        <v>0</v>
      </c>
      <c r="AP1357" s="100">
        <f>+IFERROR(VLOOKUP($AF1357,'Limited Loss'!$F$5:$P$124,AP$3,FALSE),0)</f>
        <v>0</v>
      </c>
      <c r="AQ1357" s="353"/>
      <c r="AR1357" s="331">
        <f t="shared" si="188"/>
        <v>966</v>
      </c>
      <c r="AS1357" s="332">
        <f t="shared" si="188"/>
        <v>2016</v>
      </c>
      <c r="AT1357" s="349">
        <f t="shared" si="193"/>
        <v>0</v>
      </c>
      <c r="AU1357" s="349">
        <f t="shared" si="193"/>
        <v>0</v>
      </c>
      <c r="AV1357" s="349">
        <f t="shared" si="193"/>
        <v>0</v>
      </c>
      <c r="AW1357" s="349">
        <f t="shared" si="193"/>
        <v>0</v>
      </c>
      <c r="AX1357" s="350">
        <f t="shared" si="193"/>
        <v>0</v>
      </c>
      <c r="AY1357" s="349">
        <f t="shared" si="186"/>
        <v>0</v>
      </c>
      <c r="AZ1357" s="349">
        <f t="shared" si="186"/>
        <v>0</v>
      </c>
      <c r="BA1357" s="349">
        <f t="shared" si="186"/>
        <v>0</v>
      </c>
      <c r="BB1357" s="349">
        <f t="shared" si="186"/>
        <v>0</v>
      </c>
      <c r="BC1357" s="349">
        <f t="shared" si="186"/>
        <v>0</v>
      </c>
      <c r="BD1357" s="350">
        <f t="shared" si="186"/>
        <v>1264.424</v>
      </c>
      <c r="BE1357" s="349">
        <f t="shared" si="190"/>
        <v>0</v>
      </c>
      <c r="BF1357" s="375">
        <f t="shared" si="191"/>
        <v>0</v>
      </c>
      <c r="BG1357" s="334">
        <f t="shared" si="192"/>
        <v>1264.424</v>
      </c>
    </row>
    <row r="1358" spans="1:59" x14ac:dyDescent="0.2">
      <c r="A1358" s="326" t="str">
        <f t="shared" si="189"/>
        <v>9662017</v>
      </c>
      <c r="B1358">
        <v>966</v>
      </c>
      <c r="C1358" s="327">
        <v>2017</v>
      </c>
      <c r="D1358" s="353">
        <f>+IFERROR(VLOOKUP($A1358,Data_Loss!$A$2:$V$1180,6,FALSE),0)</f>
        <v>0</v>
      </c>
      <c r="E1358" s="353">
        <f>+IFERROR(VLOOKUP($A1358,Data_Loss!$A$2:$V$1180,7,FALSE),0)</f>
        <v>0</v>
      </c>
      <c r="F1358" s="353">
        <f>+IFERROR(VLOOKUP($A1358,Data_Loss!$A$2:$V$1180,8,FALSE),0)</f>
        <v>0</v>
      </c>
      <c r="G1358" s="353">
        <f>+IFERROR(VLOOKUP($A1358,Data_Loss!$A$2:$V$1180,9,FALSE),0)</f>
        <v>0</v>
      </c>
      <c r="H1358" s="353">
        <f>+IFERROR(VLOOKUP($A1358,Data_Loss!$A$2:$V$1180,10,FALSE),0)</f>
        <v>0</v>
      </c>
      <c r="I1358" s="353">
        <f>+IFERROR(VLOOKUP($A1358,Data_Loss!$A$2:$V$1300,12,FALSE),0)</f>
        <v>0</v>
      </c>
      <c r="J1358" s="353">
        <f>+IFERROR(VLOOKUP($A1358,Data_Loss!$A$2:$V$1300,13,FALSE),0)</f>
        <v>0</v>
      </c>
      <c r="K1358" s="353">
        <f>+IFERROR(VLOOKUP($A1358,Data_Loss!$A$2:$V$1300,14,FALSE),0)</f>
        <v>0</v>
      </c>
      <c r="L1358" s="353">
        <f>+IFERROR(VLOOKUP($A1358,Data_Loss!$A$2:$V$1300,15,FALSE),0)</f>
        <v>0</v>
      </c>
      <c r="M1358" s="353">
        <f>+IFERROR(VLOOKUP($A1358,Data_Loss!$A$2:$V$1300,16,FALSE),0)</f>
        <v>0</v>
      </c>
      <c r="N1358" s="353">
        <f>+IFERROR(VLOOKUP($A1358,Data_Loss!$A$2:$V$1300,17,FALSE),0)</f>
        <v>0</v>
      </c>
      <c r="O1358" s="353">
        <f>+IFERROR(VLOOKUP($A1358,Data_Loss!$A$2:$V$1300,18,FALSE),0)</f>
        <v>0</v>
      </c>
      <c r="P1358" s="353">
        <f>+IFERROR(VLOOKUP($A1358,Data_Loss!$A$2:$V$1300,19,FALSE),0)</f>
        <v>0</v>
      </c>
      <c r="Q1358" s="353">
        <f>+IFERROR(VLOOKUP($A1358,Data_Loss!$A$2:$V$1300,20,FALSE),0)</f>
        <v>0</v>
      </c>
      <c r="R1358" s="353">
        <f>+IFERROR(VLOOKUP($A1358,Data_Loss!$A$2:$V$1300,21,FALSE),0)</f>
        <v>0</v>
      </c>
      <c r="S1358" s="353">
        <f>+IFERROR(VLOOKUP($A1358,Data_Loss!$A$2:$V$1300,22,FALSE),0)</f>
        <v>4420</v>
      </c>
      <c r="T1358" s="191">
        <f>+$I1358*'10k &amp; MO'!C$6+$J1358*'10k &amp; MO'!C$12+$K1358*'10k &amp; MO'!C$18+$L1358*'10k &amp; MO'!C$24+$M1358*'10k &amp; MO'!C$30</f>
        <v>0</v>
      </c>
      <c r="U1358" s="349">
        <f>+$I1358*'10k &amp; MO'!D$6+$J1358*'10k &amp; MO'!D$12+$K1358*'10k &amp; MO'!D$18+$L1358*'10k &amp; MO'!D$24+$M1358*'10k &amp; MO'!D$30</f>
        <v>0</v>
      </c>
      <c r="V1358" s="349">
        <f>+$I1358*'10k &amp; MO'!E$6+$J1358*'10k &amp; MO'!E$12+$K1358*'10k &amp; MO'!E$18+$L1358*'10k &amp; MO'!E$24+$M1358*'10k &amp; MO'!E$30</f>
        <v>0</v>
      </c>
      <c r="W1358" s="349">
        <f>+$I1358*'10k &amp; MO'!F$6+$J1358*'10k &amp; MO'!F$12+$K1358*'10k &amp; MO'!F$18+$L1358*'10k &amp; MO'!F$24+$M1358*'10k &amp; MO'!F$30</f>
        <v>0</v>
      </c>
      <c r="X1358" s="349">
        <f>+$I1358*'10k &amp; MO'!G$6+$J1358*'10k &amp; MO'!G$12+$K1358*'10k &amp; MO'!G$18+$L1358*'10k &amp; MO'!G$24+$M1358*'10k &amp; MO'!G$30</f>
        <v>0</v>
      </c>
      <c r="Y1358" s="349">
        <f>+$N1358*'10k &amp; MO'!H$6+$O1358*'10k &amp; MO'!H$12+$P1358*'10k &amp; MO'!H$18+$Q1358*'10k &amp; MO'!H$24+$R1358*'10k &amp; MO'!H$30</f>
        <v>0</v>
      </c>
      <c r="Z1358" s="349">
        <f>+$N1358*'10k &amp; MO'!I$6+$O1358*'10k &amp; MO'!I$12+$P1358*'10k &amp; MO'!I$18+$Q1358*'10k &amp; MO'!I$24+$R1358*'10k &amp; MO'!I$30</f>
        <v>0</v>
      </c>
      <c r="AA1358" s="349">
        <f>+$N1358*'10k &amp; MO'!J$6+$O1358*'10k &amp; MO'!J$12+$P1358*'10k &amp; MO'!J$18+$Q1358*'10k &amp; MO'!J$24+$R1358*'10k &amp; MO'!J$30</f>
        <v>0</v>
      </c>
      <c r="AB1358" s="349">
        <f>+$N1358*'10k &amp; MO'!K$6+$O1358*'10k &amp; MO'!K$12+$P1358*'10k &amp; MO'!K$18+$Q1358*'10k &amp; MO'!K$24+$R1358*'10k &amp; MO'!K$30</f>
        <v>0</v>
      </c>
      <c r="AC1358" s="349">
        <f>+$N1358*'10k &amp; MO'!L$6+$O1358*'10k &amp; MO'!L$12+$P1358*'10k &amp; MO'!L$18+$Q1358*'10k &amp; MO'!L$24+$R1358*'10k &amp; MO'!L$30</f>
        <v>0</v>
      </c>
      <c r="AD1358" s="350">
        <f>+S1358*'10k &amp; MO'!O$6</f>
        <v>5949.3200000000006</v>
      </c>
      <c r="AF1358" s="192" t="str">
        <f t="shared" si="187"/>
        <v>9662017</v>
      </c>
      <c r="AG1358" s="192">
        <f>+IFERROR(VLOOKUP($AF1358,'Limited Loss'!$F$5:$P$124,AG$3,FALSE),0)</f>
        <v>0</v>
      </c>
      <c r="AH1358" s="193">
        <f>+IFERROR(VLOOKUP($AF1358,'Limited Loss'!$F$5:$P$124,AH$3,FALSE),0)</f>
        <v>0</v>
      </c>
      <c r="AI1358" s="193">
        <f>+IFERROR(VLOOKUP($AF1358,'Limited Loss'!$F$5:$P$124,AI$3,FALSE),0)</f>
        <v>0</v>
      </c>
      <c r="AJ1358" s="193">
        <f>+IFERROR(VLOOKUP($AF1358,'Limited Loss'!$F$5:$P$124,AJ$3,FALSE),0)</f>
        <v>0</v>
      </c>
      <c r="AK1358" s="100">
        <f>+IFERROR(VLOOKUP($AF1358,'Limited Loss'!$F$5:$P$124,AK$3,FALSE),0)</f>
        <v>0</v>
      </c>
      <c r="AL1358" s="193">
        <f>+IFERROR(VLOOKUP($AF1358,'Limited Loss'!$F$5:$P$124,AL$3,FALSE),0)</f>
        <v>0</v>
      </c>
      <c r="AM1358" s="193">
        <f>+IFERROR(VLOOKUP($AF1358,'Limited Loss'!$F$5:$P$124,AM$3,FALSE),0)</f>
        <v>0</v>
      </c>
      <c r="AN1358" s="193">
        <f>+IFERROR(VLOOKUP($AF1358,'Limited Loss'!$F$5:$P$124,AN$3,FALSE),0)</f>
        <v>0</v>
      </c>
      <c r="AO1358" s="193">
        <f>+IFERROR(VLOOKUP($AF1358,'Limited Loss'!$F$5:$P$124,AO$3,FALSE),0)</f>
        <v>0</v>
      </c>
      <c r="AP1358" s="100">
        <f>+IFERROR(VLOOKUP($AF1358,'Limited Loss'!$F$5:$P$124,AP$3,FALSE),0)</f>
        <v>0</v>
      </c>
      <c r="AQ1358" s="353"/>
      <c r="AR1358" s="331">
        <f t="shared" si="188"/>
        <v>966</v>
      </c>
      <c r="AS1358" s="332">
        <f t="shared" si="188"/>
        <v>2017</v>
      </c>
      <c r="AT1358" s="349">
        <f t="shared" si="193"/>
        <v>0</v>
      </c>
      <c r="AU1358" s="349">
        <f t="shared" si="193"/>
        <v>0</v>
      </c>
      <c r="AV1358" s="349">
        <f t="shared" si="193"/>
        <v>0</v>
      </c>
      <c r="AW1358" s="349">
        <f t="shared" si="193"/>
        <v>0</v>
      </c>
      <c r="AX1358" s="350">
        <f t="shared" si="193"/>
        <v>0</v>
      </c>
      <c r="AY1358" s="349">
        <f t="shared" si="186"/>
        <v>0</v>
      </c>
      <c r="AZ1358" s="349">
        <f t="shared" si="186"/>
        <v>0</v>
      </c>
      <c r="BA1358" s="349">
        <f t="shared" si="186"/>
        <v>0</v>
      </c>
      <c r="BB1358" s="349">
        <f t="shared" si="186"/>
        <v>0</v>
      </c>
      <c r="BC1358" s="349">
        <f t="shared" si="186"/>
        <v>0</v>
      </c>
      <c r="BD1358" s="350">
        <f t="shared" si="186"/>
        <v>5949.3200000000006</v>
      </c>
      <c r="BE1358" s="349">
        <f t="shared" si="190"/>
        <v>0</v>
      </c>
      <c r="BF1358" s="375">
        <f t="shared" si="191"/>
        <v>0</v>
      </c>
      <c r="BG1358" s="334">
        <f t="shared" si="192"/>
        <v>5949.3200000000006</v>
      </c>
    </row>
    <row r="1359" spans="1:59" x14ac:dyDescent="0.2">
      <c r="A1359" s="326" t="str">
        <f t="shared" si="189"/>
        <v>9662018</v>
      </c>
      <c r="B1359">
        <v>966</v>
      </c>
      <c r="C1359" s="327">
        <v>2018</v>
      </c>
      <c r="D1359" s="353">
        <f>+IFERROR(VLOOKUP($A1359,Data_Loss!$A$2:$V$1180,6,FALSE),0)</f>
        <v>0</v>
      </c>
      <c r="E1359" s="353">
        <f>+IFERROR(VLOOKUP($A1359,Data_Loss!$A$2:$V$1180,7,FALSE),0)</f>
        <v>0</v>
      </c>
      <c r="F1359" s="353">
        <f>+IFERROR(VLOOKUP($A1359,Data_Loss!$A$2:$V$1180,8,FALSE),0)</f>
        <v>0</v>
      </c>
      <c r="G1359" s="353">
        <f>+IFERROR(VLOOKUP($A1359,Data_Loss!$A$2:$V$1180,9,FALSE),0)</f>
        <v>0</v>
      </c>
      <c r="H1359" s="353">
        <f>+IFERROR(VLOOKUP($A1359,Data_Loss!$A$2:$V$1180,10,FALSE),0)</f>
        <v>4</v>
      </c>
      <c r="I1359" s="353">
        <f>+IFERROR(VLOOKUP($A1359,Data_Loss!$A$2:$V$1300,12,FALSE),0)</f>
        <v>0</v>
      </c>
      <c r="J1359" s="353">
        <f>+IFERROR(VLOOKUP($A1359,Data_Loss!$A$2:$V$1300,13,FALSE),0)</f>
        <v>0</v>
      </c>
      <c r="K1359" s="353">
        <f>+IFERROR(VLOOKUP($A1359,Data_Loss!$A$2:$V$1300,14,FALSE),0)</f>
        <v>0</v>
      </c>
      <c r="L1359" s="353">
        <f>+IFERROR(VLOOKUP($A1359,Data_Loss!$A$2:$V$1300,15,FALSE),0)</f>
        <v>0</v>
      </c>
      <c r="M1359" s="353">
        <f>+IFERROR(VLOOKUP($A1359,Data_Loss!$A$2:$V$1300,16,FALSE),0)</f>
        <v>87091</v>
      </c>
      <c r="N1359" s="353">
        <f>+IFERROR(VLOOKUP($A1359,Data_Loss!$A$2:$V$1300,17,FALSE),0)</f>
        <v>0</v>
      </c>
      <c r="O1359" s="353">
        <f>+IFERROR(VLOOKUP($A1359,Data_Loss!$A$2:$V$1300,18,FALSE),0)</f>
        <v>0</v>
      </c>
      <c r="P1359" s="353">
        <f>+IFERROR(VLOOKUP($A1359,Data_Loss!$A$2:$V$1300,19,FALSE),0)</f>
        <v>0</v>
      </c>
      <c r="Q1359" s="353">
        <f>+IFERROR(VLOOKUP($A1359,Data_Loss!$A$2:$V$1300,20,FALSE),0)</f>
        <v>0</v>
      </c>
      <c r="R1359" s="353">
        <f>+IFERROR(VLOOKUP($A1359,Data_Loss!$A$2:$V$1300,21,FALSE),0)</f>
        <v>108335</v>
      </c>
      <c r="S1359" s="353">
        <f>+IFERROR(VLOOKUP($A1359,Data_Loss!$A$2:$V$1300,22,FALSE),0)</f>
        <v>4107</v>
      </c>
      <c r="T1359" s="191">
        <f>+$I1359*'10k &amp; MO'!C$7+$J1359*'10k &amp; MO'!C$13+$K1359*'10k &amp; MO'!C$19+$L1359*'10k &amp; MO'!C$25+$M1359*'10k &amp; MO'!C$31</f>
        <v>191.6002</v>
      </c>
      <c r="U1359" s="349">
        <f>+$I1359*'10k &amp; MO'!D$7+$J1359*'10k &amp; MO'!D$13+$K1359*'10k &amp; MO'!D$19+$L1359*'10k &amp; MO'!D$25+$M1359*'10k &amp; MO'!D$31</f>
        <v>5939.6061999999993</v>
      </c>
      <c r="V1359" s="349">
        <f>+$I1359*'10k &amp; MO'!E$7+$J1359*'10k &amp; MO'!E$13+$K1359*'10k &amp; MO'!E$19+$L1359*'10k &amp; MO'!E$25+$M1359*'10k &amp; MO'!E$31</f>
        <v>122188.673</v>
      </c>
      <c r="W1359" s="349">
        <f>+$I1359*'10k &amp; MO'!F$7+$J1359*'10k &amp; MO'!F$13+$K1359*'10k &amp; MO'!F$19+$L1359*'10k &amp; MO'!F$25+$M1359*'10k &amp; MO'!F$31</f>
        <v>46079.848100000003</v>
      </c>
      <c r="X1359" s="349">
        <f>+$I1359*'10k &amp; MO'!G$7+$J1359*'10k &amp; MO'!G$13+$K1359*'10k &amp; MO'!G$19+$L1359*'10k &amp; MO'!G$25+$M1359*'10k &amp; MO'!G$31</f>
        <v>59988.2808</v>
      </c>
      <c r="Y1359" s="349">
        <f>+$N1359*'10k &amp; MO'!H$7+$O1359*'10k &amp; MO'!H$13+$P1359*'10k &amp; MO'!H$19+$Q1359*'10k &amp; MO'!H$25+$R1359*'10k &amp; MO'!H$31</f>
        <v>314.17149999999998</v>
      </c>
      <c r="Z1359" s="349">
        <f>+$N1359*'10k &amp; MO'!I$7+$O1359*'10k &amp; MO'!I$13+$P1359*'10k &amp; MO'!I$19+$Q1359*'10k &amp; MO'!I$25+$R1359*'10k &amp; MO'!I$31</f>
        <v>10714.3315</v>
      </c>
      <c r="AA1359" s="349">
        <f>+$N1359*'10k &amp; MO'!J$7+$O1359*'10k &amp; MO'!J$13+$P1359*'10k &amp; MO'!J$19+$Q1359*'10k &amp; MO'!J$25+$R1359*'10k &amp; MO'!J$31</f>
        <v>110198.36200000001</v>
      </c>
      <c r="AB1359" s="349">
        <f>+$N1359*'10k &amp; MO'!K$7+$O1359*'10k &amp; MO'!K$13+$P1359*'10k &amp; MO'!K$19+$Q1359*'10k &amp; MO'!K$25+$R1359*'10k &amp; MO'!K$31</f>
        <v>58262.562999999995</v>
      </c>
      <c r="AC1359" s="349">
        <f>+$N1359*'10k &amp; MO'!L$7+$O1359*'10k &amp; MO'!L$13+$P1359*'10k &amp; MO'!L$19+$Q1359*'10k &amp; MO'!L$25+$R1359*'10k &amp; MO'!L$31</f>
        <v>91044.733999999997</v>
      </c>
      <c r="AD1359" s="350">
        <f>+S1359*'10k &amp; MO'!O$7</f>
        <v>5445.8820000000005</v>
      </c>
      <c r="AF1359" s="192" t="str">
        <f t="shared" si="187"/>
        <v>9662018</v>
      </c>
      <c r="AG1359" s="192">
        <f>+IFERROR(VLOOKUP($AF1359,'Limited Loss'!$F$5:$P$124,AG$3,FALSE),0)</f>
        <v>0</v>
      </c>
      <c r="AH1359" s="193">
        <f>+IFERROR(VLOOKUP($AF1359,'Limited Loss'!$F$5:$P$124,AH$3,FALSE),0)</f>
        <v>0</v>
      </c>
      <c r="AI1359" s="193">
        <f>+IFERROR(VLOOKUP($AF1359,'Limited Loss'!$F$5:$P$124,AI$3,FALSE),0)</f>
        <v>0</v>
      </c>
      <c r="AJ1359" s="193">
        <f>+IFERROR(VLOOKUP($AF1359,'Limited Loss'!$F$5:$P$124,AJ$3,FALSE),0)</f>
        <v>0</v>
      </c>
      <c r="AK1359" s="100">
        <f>+IFERROR(VLOOKUP($AF1359,'Limited Loss'!$F$5:$P$124,AK$3,FALSE),0)</f>
        <v>0</v>
      </c>
      <c r="AL1359" s="193">
        <f>+IFERROR(VLOOKUP($AF1359,'Limited Loss'!$F$5:$P$124,AL$3,FALSE),0)</f>
        <v>0</v>
      </c>
      <c r="AM1359" s="193">
        <f>+IFERROR(VLOOKUP($AF1359,'Limited Loss'!$F$5:$P$124,AM$3,FALSE),0)</f>
        <v>0</v>
      </c>
      <c r="AN1359" s="193">
        <f>+IFERROR(VLOOKUP($AF1359,'Limited Loss'!$F$5:$P$124,AN$3,FALSE),0)</f>
        <v>0</v>
      </c>
      <c r="AO1359" s="193">
        <f>+IFERROR(VLOOKUP($AF1359,'Limited Loss'!$F$5:$P$124,AO$3,FALSE),0)</f>
        <v>0</v>
      </c>
      <c r="AP1359" s="100">
        <f>+IFERROR(VLOOKUP($AF1359,'Limited Loss'!$F$5:$P$124,AP$3,FALSE),0)</f>
        <v>0</v>
      </c>
      <c r="AQ1359" s="353"/>
      <c r="AR1359" s="331">
        <f t="shared" si="188"/>
        <v>966</v>
      </c>
      <c r="AS1359" s="332">
        <f t="shared" si="188"/>
        <v>2018</v>
      </c>
      <c r="AT1359" s="349">
        <f t="shared" si="193"/>
        <v>191.6002</v>
      </c>
      <c r="AU1359" s="349">
        <f t="shared" si="193"/>
        <v>5939.6061999999993</v>
      </c>
      <c r="AV1359" s="349">
        <f t="shared" si="193"/>
        <v>122188.673</v>
      </c>
      <c r="AW1359" s="349">
        <f t="shared" si="193"/>
        <v>46079.848100000003</v>
      </c>
      <c r="AX1359" s="350">
        <f t="shared" si="193"/>
        <v>59988.2808</v>
      </c>
      <c r="AY1359" s="349">
        <f t="shared" si="186"/>
        <v>314.17149999999998</v>
      </c>
      <c r="AZ1359" s="349">
        <f t="shared" si="186"/>
        <v>10714.3315</v>
      </c>
      <c r="BA1359" s="349">
        <f t="shared" si="186"/>
        <v>110198.36200000001</v>
      </c>
      <c r="BB1359" s="349">
        <f t="shared" si="186"/>
        <v>58262.562999999995</v>
      </c>
      <c r="BC1359" s="349">
        <f t="shared" si="186"/>
        <v>91044.733999999997</v>
      </c>
      <c r="BD1359" s="350">
        <f t="shared" si="186"/>
        <v>5445.8820000000005</v>
      </c>
      <c r="BE1359" s="349">
        <f t="shared" si="190"/>
        <v>249546.74440000003</v>
      </c>
      <c r="BF1359" s="375">
        <f t="shared" si="191"/>
        <v>255375.4259</v>
      </c>
      <c r="BG1359" s="334">
        <f t="shared" si="192"/>
        <v>5445.8820000000005</v>
      </c>
    </row>
    <row r="1360" spans="1:59" x14ac:dyDescent="0.2">
      <c r="A1360" s="326" t="str">
        <f t="shared" si="189"/>
        <v>9672014</v>
      </c>
      <c r="B1360">
        <v>967</v>
      </c>
      <c r="C1360" s="327">
        <v>2014</v>
      </c>
      <c r="D1360" s="353">
        <f>+IFERROR(VLOOKUP($A1360,Data_Loss!$A$2:$V$1180,6,FALSE),0)</f>
        <v>0</v>
      </c>
      <c r="E1360" s="353">
        <f>+IFERROR(VLOOKUP($A1360,Data_Loss!$A$2:$V$1180,7,FALSE),0)</f>
        <v>0</v>
      </c>
      <c r="F1360" s="353">
        <f>+IFERROR(VLOOKUP($A1360,Data_Loss!$A$2:$V$1180,8,FALSE),0)</f>
        <v>0</v>
      </c>
      <c r="G1360" s="353">
        <f>+IFERROR(VLOOKUP($A1360,Data_Loss!$A$2:$V$1180,9,FALSE),0)</f>
        <v>1</v>
      </c>
      <c r="H1360" s="353">
        <f>+IFERROR(VLOOKUP($A1360,Data_Loss!$A$2:$V$1180,10,FALSE),0)</f>
        <v>1</v>
      </c>
      <c r="I1360" s="353">
        <f>+IFERROR(VLOOKUP($A1360,Data_Loss!$A$2:$V$1300,12,FALSE),0)</f>
        <v>0</v>
      </c>
      <c r="J1360" s="353">
        <f>+IFERROR(VLOOKUP($A1360,Data_Loss!$A$2:$V$1300,13,FALSE),0)</f>
        <v>0</v>
      </c>
      <c r="K1360" s="353">
        <f>+IFERROR(VLOOKUP($A1360,Data_Loss!$A$2:$V$1300,14,FALSE),0)</f>
        <v>0</v>
      </c>
      <c r="L1360" s="353">
        <f>+IFERROR(VLOOKUP($A1360,Data_Loss!$A$2:$V$1300,15,FALSE),0)</f>
        <v>18210</v>
      </c>
      <c r="M1360" s="353">
        <f>+IFERROR(VLOOKUP($A1360,Data_Loss!$A$2:$V$1300,16,FALSE),0)</f>
        <v>222</v>
      </c>
      <c r="N1360" s="353">
        <f>+IFERROR(VLOOKUP($A1360,Data_Loss!$A$2:$V$1300,17,FALSE),0)</f>
        <v>0</v>
      </c>
      <c r="O1360" s="353">
        <f>+IFERROR(VLOOKUP($A1360,Data_Loss!$A$2:$V$1300,18,FALSE),0)</f>
        <v>0</v>
      </c>
      <c r="P1360" s="353">
        <f>+IFERROR(VLOOKUP($A1360,Data_Loss!$A$2:$V$1300,19,FALSE),0)</f>
        <v>0</v>
      </c>
      <c r="Q1360" s="353">
        <f>+IFERROR(VLOOKUP($A1360,Data_Loss!$A$2:$V$1300,20,FALSE),0)</f>
        <v>32381</v>
      </c>
      <c r="R1360" s="353">
        <f>+IFERROR(VLOOKUP($A1360,Data_Loss!$A$2:$V$1300,21,FALSE),0)</f>
        <v>6119</v>
      </c>
      <c r="S1360" s="353">
        <f>+IFERROR(VLOOKUP($A1360,Data_Loss!$A$2:$V$1300,22,FALSE),0)</f>
        <v>4429</v>
      </c>
      <c r="T1360" s="191">
        <f>+$I1360*'10k &amp; MO'!C$3+$J1360*'10k &amp; MO'!C$9+$K1360*'10k &amp; MO'!C$15+$L1360*'10k &amp; MO'!C$21+$M1360*'10k &amp; MO'!C$27</f>
        <v>0</v>
      </c>
      <c r="U1360" s="349">
        <f>+$I1360*'10k &amp; MO'!D$3+$J1360*'10k &amp; MO'!D$9+$K1360*'10k &amp; MO'!D$15+$L1360*'10k &amp; MO'!D$21+$M1360*'10k &amp; MO'!D$27</f>
        <v>0</v>
      </c>
      <c r="V1360" s="349">
        <f>+$I1360*'10k &amp; MO'!E$3+$J1360*'10k &amp; MO'!E$9+$K1360*'10k &amp; MO'!E$15+$L1360*'10k &amp; MO'!E$21+$M1360*'10k &amp; MO'!E$27</f>
        <v>0</v>
      </c>
      <c r="W1360" s="349">
        <f>+$I1360*'10k &amp; MO'!F$3+$J1360*'10k &amp; MO'!F$9+$K1360*'10k &amp; MO'!F$15+$L1360*'10k &amp; MO'!F$21+$M1360*'10k &amp; MO'!F$27</f>
        <v>22380.09</v>
      </c>
      <c r="X1360" s="349">
        <f>+$I1360*'10k &amp; MO'!G$3+$J1360*'10k &amp; MO'!G$9+$K1360*'10k &amp; MO'!G$15+$L1360*'10k &amp; MO'!G$21+$M1360*'10k &amp; MO'!G$27</f>
        <v>251.30399999999997</v>
      </c>
      <c r="Y1360" s="349">
        <f>+$N1360*'10k &amp; MO'!H$3+$O1360*'10k &amp; MO'!H$9+$P1360*'10k &amp; MO'!H$15+$Q1360*'10k &amp; MO'!H$21+$R1360*'10k &amp; MO'!H$27</f>
        <v>0</v>
      </c>
      <c r="Z1360" s="349">
        <f>+$N1360*'10k &amp; MO'!I$3+$O1360*'10k &amp; MO'!I$9+$P1360*'10k &amp; MO'!I$15+$Q1360*'10k &amp; MO'!I$21+$R1360*'10k &amp; MO'!I$27</f>
        <v>0</v>
      </c>
      <c r="AA1360" s="349">
        <f>+$N1360*'10k &amp; MO'!J$3+$O1360*'10k &amp; MO'!J$9+$P1360*'10k &amp; MO'!J$15+$Q1360*'10k &amp; MO'!J$21+$R1360*'10k &amp; MO'!J$27</f>
        <v>0</v>
      </c>
      <c r="AB1360" s="349">
        <f>+$N1360*'10k &amp; MO'!K$3+$O1360*'10k &amp; MO'!K$9+$P1360*'10k &amp; MO'!K$15+$Q1360*'10k &amp; MO'!K$21+$R1360*'10k &amp; MO'!K$27</f>
        <v>45365.781000000003</v>
      </c>
      <c r="AC1360" s="349">
        <f>+$N1360*'10k &amp; MO'!L$3+$O1360*'10k &amp; MO'!L$9+$P1360*'10k &amp; MO'!L$15+$Q1360*'10k &amp; MO'!L$21+$R1360*'10k &amp; MO'!L$27</f>
        <v>9435.4979999999996</v>
      </c>
      <c r="AD1360" s="350">
        <f>+S1360*'10k &amp; MO'!O$3</f>
        <v>4743.4589999999998</v>
      </c>
      <c r="AF1360" s="192" t="str">
        <f t="shared" si="187"/>
        <v>9672014</v>
      </c>
      <c r="AG1360" s="192">
        <f>+IFERROR(VLOOKUP($AF1360,'Limited Loss'!$F$5:$P$124,AG$3,FALSE),0)</f>
        <v>0</v>
      </c>
      <c r="AH1360" s="193">
        <f>+IFERROR(VLOOKUP($AF1360,'Limited Loss'!$F$5:$P$124,AH$3,FALSE),0)</f>
        <v>0</v>
      </c>
      <c r="AI1360" s="193">
        <f>+IFERROR(VLOOKUP($AF1360,'Limited Loss'!$F$5:$P$124,AI$3,FALSE),0)</f>
        <v>0</v>
      </c>
      <c r="AJ1360" s="193">
        <f>+IFERROR(VLOOKUP($AF1360,'Limited Loss'!$F$5:$P$124,AJ$3,FALSE),0)</f>
        <v>0</v>
      </c>
      <c r="AK1360" s="100">
        <f>+IFERROR(VLOOKUP($AF1360,'Limited Loss'!$F$5:$P$124,AK$3,FALSE),0)</f>
        <v>0</v>
      </c>
      <c r="AL1360" s="193">
        <f>+IFERROR(VLOOKUP($AF1360,'Limited Loss'!$F$5:$P$124,AL$3,FALSE),0)</f>
        <v>0</v>
      </c>
      <c r="AM1360" s="193">
        <f>+IFERROR(VLOOKUP($AF1360,'Limited Loss'!$F$5:$P$124,AM$3,FALSE),0)</f>
        <v>0</v>
      </c>
      <c r="AN1360" s="193">
        <f>+IFERROR(VLOOKUP($AF1360,'Limited Loss'!$F$5:$P$124,AN$3,FALSE),0)</f>
        <v>0</v>
      </c>
      <c r="AO1360" s="193">
        <f>+IFERROR(VLOOKUP($AF1360,'Limited Loss'!$F$5:$P$124,AO$3,FALSE),0)</f>
        <v>0</v>
      </c>
      <c r="AP1360" s="100">
        <f>+IFERROR(VLOOKUP($AF1360,'Limited Loss'!$F$5:$P$124,AP$3,FALSE),0)</f>
        <v>0</v>
      </c>
      <c r="AQ1360" s="353"/>
      <c r="AR1360" s="331">
        <f t="shared" si="188"/>
        <v>967</v>
      </c>
      <c r="AS1360" s="332">
        <f t="shared" si="188"/>
        <v>2014</v>
      </c>
      <c r="AT1360" s="349">
        <f t="shared" si="193"/>
        <v>0</v>
      </c>
      <c r="AU1360" s="349">
        <f t="shared" si="193"/>
        <v>0</v>
      </c>
      <c r="AV1360" s="349">
        <f t="shared" si="193"/>
        <v>0</v>
      </c>
      <c r="AW1360" s="349">
        <f t="shared" si="193"/>
        <v>22380.09</v>
      </c>
      <c r="AX1360" s="350">
        <f t="shared" si="193"/>
        <v>251.30399999999997</v>
      </c>
      <c r="AY1360" s="349">
        <f t="shared" si="186"/>
        <v>0</v>
      </c>
      <c r="AZ1360" s="349">
        <f t="shared" si="186"/>
        <v>0</v>
      </c>
      <c r="BA1360" s="349">
        <f t="shared" si="186"/>
        <v>0</v>
      </c>
      <c r="BB1360" s="349">
        <f t="shared" ref="BB1360:BD1423" si="194">+AB1360-AO1360</f>
        <v>45365.781000000003</v>
      </c>
      <c r="BC1360" s="349">
        <f t="shared" si="194"/>
        <v>9435.4979999999996</v>
      </c>
      <c r="BD1360" s="350">
        <f t="shared" si="194"/>
        <v>4743.4589999999998</v>
      </c>
      <c r="BE1360" s="349">
        <f t="shared" si="190"/>
        <v>0</v>
      </c>
      <c r="BF1360" s="375">
        <f t="shared" si="191"/>
        <v>77432.67300000001</v>
      </c>
      <c r="BG1360" s="334">
        <f t="shared" si="192"/>
        <v>4743.4589999999998</v>
      </c>
    </row>
    <row r="1361" spans="1:59" x14ac:dyDescent="0.2">
      <c r="A1361" s="326" t="str">
        <f t="shared" si="189"/>
        <v>9672015</v>
      </c>
      <c r="B1361">
        <v>967</v>
      </c>
      <c r="C1361" s="327">
        <v>2015</v>
      </c>
      <c r="D1361" s="353">
        <f>+IFERROR(VLOOKUP($A1361,Data_Loss!$A$2:$V$1180,6,FALSE),0)</f>
        <v>0</v>
      </c>
      <c r="E1361" s="353">
        <f>+IFERROR(VLOOKUP($A1361,Data_Loss!$A$2:$V$1180,7,FALSE),0)</f>
        <v>0</v>
      </c>
      <c r="F1361" s="353">
        <f>+IFERROR(VLOOKUP($A1361,Data_Loss!$A$2:$V$1180,8,FALSE),0)</f>
        <v>0</v>
      </c>
      <c r="G1361" s="353">
        <f>+IFERROR(VLOOKUP($A1361,Data_Loss!$A$2:$V$1180,9,FALSE),0)</f>
        <v>2</v>
      </c>
      <c r="H1361" s="353">
        <f>+IFERROR(VLOOKUP($A1361,Data_Loss!$A$2:$V$1180,10,FALSE),0)</f>
        <v>0</v>
      </c>
      <c r="I1361" s="353">
        <f>+IFERROR(VLOOKUP($A1361,Data_Loss!$A$2:$V$1300,12,FALSE),0)</f>
        <v>0</v>
      </c>
      <c r="J1361" s="353">
        <f>+IFERROR(VLOOKUP($A1361,Data_Loss!$A$2:$V$1300,13,FALSE),0)</f>
        <v>0</v>
      </c>
      <c r="K1361" s="353">
        <f>+IFERROR(VLOOKUP($A1361,Data_Loss!$A$2:$V$1300,14,FALSE),0)</f>
        <v>0</v>
      </c>
      <c r="L1361" s="353">
        <f>+IFERROR(VLOOKUP($A1361,Data_Loss!$A$2:$V$1300,15,FALSE),0)</f>
        <v>16433</v>
      </c>
      <c r="M1361" s="353">
        <f>+IFERROR(VLOOKUP($A1361,Data_Loss!$A$2:$V$1300,16,FALSE),0)</f>
        <v>0</v>
      </c>
      <c r="N1361" s="353">
        <f>+IFERROR(VLOOKUP($A1361,Data_Loss!$A$2:$V$1300,17,FALSE),0)</f>
        <v>0</v>
      </c>
      <c r="O1361" s="353">
        <f>+IFERROR(VLOOKUP($A1361,Data_Loss!$A$2:$V$1300,18,FALSE),0)</f>
        <v>0</v>
      </c>
      <c r="P1361" s="353">
        <f>+IFERROR(VLOOKUP($A1361,Data_Loss!$A$2:$V$1300,19,FALSE),0)</f>
        <v>0</v>
      </c>
      <c r="Q1361" s="353">
        <f>+IFERROR(VLOOKUP($A1361,Data_Loss!$A$2:$V$1300,20,FALSE),0)</f>
        <v>50921</v>
      </c>
      <c r="R1361" s="353">
        <f>+IFERROR(VLOOKUP($A1361,Data_Loss!$A$2:$V$1300,21,FALSE),0)</f>
        <v>0</v>
      </c>
      <c r="S1361" s="353">
        <f>+IFERROR(VLOOKUP($A1361,Data_Loss!$A$2:$V$1300,22,FALSE),0)</f>
        <v>4370</v>
      </c>
      <c r="T1361" s="191">
        <f>+$I1361*'10k &amp; MO'!C$4+$J1361*'10k &amp; MO'!C$10+$K1361*'10k &amp; MO'!C$16+$L1361*'10k &amp; MO'!C$22+$M1361*'10k &amp; MO'!C$28</f>
        <v>0</v>
      </c>
      <c r="U1361" s="349">
        <f>+$I1361*'10k &amp; MO'!D$4+$J1361*'10k &amp; MO'!D$10+$K1361*'10k &amp; MO'!D$16+$L1361*'10k &amp; MO'!D$22+$M1361*'10k &amp; MO'!D$28</f>
        <v>0</v>
      </c>
      <c r="V1361" s="349">
        <f>+$I1361*'10k &amp; MO'!E$4+$J1361*'10k &amp; MO'!E$10+$K1361*'10k &amp; MO'!E$16+$L1361*'10k &amp; MO'!E$22+$M1361*'10k &amp; MO'!E$28</f>
        <v>2407.4344999999998</v>
      </c>
      <c r="W1361" s="349">
        <f>+$I1361*'10k &amp; MO'!F$4+$J1361*'10k &amp; MO'!F$10+$K1361*'10k &amp; MO'!F$16+$L1361*'10k &amp; MO'!F$22+$M1361*'10k &amp; MO'!F$28</f>
        <v>18035.217499999999</v>
      </c>
      <c r="X1361" s="349">
        <f>+$I1361*'10k &amp; MO'!G$4+$J1361*'10k &amp; MO'!G$10+$K1361*'10k &amp; MO'!G$16+$L1361*'10k &amp; MO'!G$22+$M1361*'10k &amp; MO'!G$28</f>
        <v>136.3939</v>
      </c>
      <c r="Y1361" s="349">
        <f>+$N1361*'10k &amp; MO'!H$4+$O1361*'10k &amp; MO'!H$10+$P1361*'10k &amp; MO'!H$16+$Q1361*'10k &amp; MO'!H$22+$R1361*'10k &amp; MO'!H$28</f>
        <v>0</v>
      </c>
      <c r="Z1361" s="349">
        <f>+$N1361*'10k &amp; MO'!I$4+$O1361*'10k &amp; MO'!I$10+$P1361*'10k &amp; MO'!I$16+$Q1361*'10k &amp; MO'!I$22+$R1361*'10k &amp; MO'!I$28</f>
        <v>0</v>
      </c>
      <c r="AA1361" s="349">
        <f>+$N1361*'10k &amp; MO'!J$4+$O1361*'10k &amp; MO'!J$10+$P1361*'10k &amp; MO'!J$16+$Q1361*'10k &amp; MO'!J$22+$R1361*'10k &amp; MO'!J$28</f>
        <v>9552.7795999999998</v>
      </c>
      <c r="AB1361" s="349">
        <f>+$N1361*'10k &amp; MO'!K$4+$O1361*'10k &amp; MO'!K$10+$P1361*'10k &amp; MO'!K$16+$Q1361*'10k &amp; MO'!K$22+$R1361*'10k &amp; MO'!K$28</f>
        <v>78571.103000000003</v>
      </c>
      <c r="AC1361" s="349">
        <f>+$N1361*'10k &amp; MO'!L$4+$O1361*'10k &amp; MO'!L$10+$P1361*'10k &amp; MO'!L$16+$Q1361*'10k &amp; MO'!L$22+$R1361*'10k &amp; MO'!L$28</f>
        <v>1196.6434999999999</v>
      </c>
      <c r="AD1361" s="350">
        <f>+S1361*'10k &amp; MO'!O$4</f>
        <v>5296.44</v>
      </c>
      <c r="AF1361" s="192" t="str">
        <f t="shared" si="187"/>
        <v>9672015</v>
      </c>
      <c r="AG1361" s="192">
        <f>+IFERROR(VLOOKUP($AF1361,'Limited Loss'!$F$5:$P$124,AG$3,FALSE),0)</f>
        <v>0</v>
      </c>
      <c r="AH1361" s="193">
        <f>+IFERROR(VLOOKUP($AF1361,'Limited Loss'!$F$5:$P$124,AH$3,FALSE),0)</f>
        <v>0</v>
      </c>
      <c r="AI1361" s="193">
        <f>+IFERROR(VLOOKUP($AF1361,'Limited Loss'!$F$5:$P$124,AI$3,FALSE),0)</f>
        <v>0</v>
      </c>
      <c r="AJ1361" s="193">
        <f>+IFERROR(VLOOKUP($AF1361,'Limited Loss'!$F$5:$P$124,AJ$3,FALSE),0)</f>
        <v>0</v>
      </c>
      <c r="AK1361" s="100">
        <f>+IFERROR(VLOOKUP($AF1361,'Limited Loss'!$F$5:$P$124,AK$3,FALSE),0)</f>
        <v>0</v>
      </c>
      <c r="AL1361" s="193">
        <f>+IFERROR(VLOOKUP($AF1361,'Limited Loss'!$F$5:$P$124,AL$3,FALSE),0)</f>
        <v>0</v>
      </c>
      <c r="AM1361" s="193">
        <f>+IFERROR(VLOOKUP($AF1361,'Limited Loss'!$F$5:$P$124,AM$3,FALSE),0)</f>
        <v>0</v>
      </c>
      <c r="AN1361" s="193">
        <f>+IFERROR(VLOOKUP($AF1361,'Limited Loss'!$F$5:$P$124,AN$3,FALSE),0)</f>
        <v>0</v>
      </c>
      <c r="AO1361" s="193">
        <f>+IFERROR(VLOOKUP($AF1361,'Limited Loss'!$F$5:$P$124,AO$3,FALSE),0)</f>
        <v>0</v>
      </c>
      <c r="AP1361" s="100">
        <f>+IFERROR(VLOOKUP($AF1361,'Limited Loss'!$F$5:$P$124,AP$3,FALSE),0)</f>
        <v>0</v>
      </c>
      <c r="AQ1361" s="353"/>
      <c r="AR1361" s="331">
        <f t="shared" si="188"/>
        <v>967</v>
      </c>
      <c r="AS1361" s="332">
        <f t="shared" si="188"/>
        <v>2015</v>
      </c>
      <c r="AT1361" s="349">
        <f t="shared" si="193"/>
        <v>0</v>
      </c>
      <c r="AU1361" s="349">
        <f t="shared" si="193"/>
        <v>0</v>
      </c>
      <c r="AV1361" s="349">
        <f t="shared" si="193"/>
        <v>2407.4344999999998</v>
      </c>
      <c r="AW1361" s="349">
        <f t="shared" si="193"/>
        <v>18035.217499999999</v>
      </c>
      <c r="AX1361" s="350">
        <f t="shared" si="193"/>
        <v>136.3939</v>
      </c>
      <c r="AY1361" s="349">
        <f t="shared" si="193"/>
        <v>0</v>
      </c>
      <c r="AZ1361" s="349">
        <f t="shared" si="193"/>
        <v>0</v>
      </c>
      <c r="BA1361" s="349">
        <f t="shared" si="193"/>
        <v>9552.7795999999998</v>
      </c>
      <c r="BB1361" s="349">
        <f t="shared" si="194"/>
        <v>78571.103000000003</v>
      </c>
      <c r="BC1361" s="349">
        <f t="shared" si="194"/>
        <v>1196.6434999999999</v>
      </c>
      <c r="BD1361" s="350">
        <f t="shared" si="194"/>
        <v>5296.44</v>
      </c>
      <c r="BE1361" s="349">
        <f t="shared" si="190"/>
        <v>11960.214099999999</v>
      </c>
      <c r="BF1361" s="375">
        <f t="shared" si="191"/>
        <v>97939.357900000003</v>
      </c>
      <c r="BG1361" s="334">
        <f t="shared" si="192"/>
        <v>5296.44</v>
      </c>
    </row>
    <row r="1362" spans="1:59" x14ac:dyDescent="0.2">
      <c r="A1362" s="326" t="str">
        <f t="shared" si="189"/>
        <v>9672016</v>
      </c>
      <c r="B1362">
        <v>967</v>
      </c>
      <c r="C1362" s="327">
        <v>2016</v>
      </c>
      <c r="D1362" s="353">
        <f>+IFERROR(VLOOKUP($A1362,Data_Loss!$A$2:$V$1180,6,FALSE),0)</f>
        <v>0</v>
      </c>
      <c r="E1362" s="353">
        <f>+IFERROR(VLOOKUP($A1362,Data_Loss!$A$2:$V$1180,7,FALSE),0)</f>
        <v>0</v>
      </c>
      <c r="F1362" s="353">
        <f>+IFERROR(VLOOKUP($A1362,Data_Loss!$A$2:$V$1180,8,FALSE),0)</f>
        <v>0</v>
      </c>
      <c r="G1362" s="353">
        <f>+IFERROR(VLOOKUP($A1362,Data_Loss!$A$2:$V$1180,9,FALSE),0)</f>
        <v>1</v>
      </c>
      <c r="H1362" s="353">
        <f>+IFERROR(VLOOKUP($A1362,Data_Loss!$A$2:$V$1180,10,FALSE),0)</f>
        <v>0</v>
      </c>
      <c r="I1362" s="353">
        <f>+IFERROR(VLOOKUP($A1362,Data_Loss!$A$2:$V$1300,12,FALSE),0)</f>
        <v>0</v>
      </c>
      <c r="J1362" s="353">
        <f>+IFERROR(VLOOKUP($A1362,Data_Loss!$A$2:$V$1300,13,FALSE),0)</f>
        <v>0</v>
      </c>
      <c r="K1362" s="353">
        <f>+IFERROR(VLOOKUP($A1362,Data_Loss!$A$2:$V$1300,14,FALSE),0)</f>
        <v>0</v>
      </c>
      <c r="L1362" s="353">
        <f>+IFERROR(VLOOKUP($A1362,Data_Loss!$A$2:$V$1300,15,FALSE),0)</f>
        <v>45385</v>
      </c>
      <c r="M1362" s="353">
        <f>+IFERROR(VLOOKUP($A1362,Data_Loss!$A$2:$V$1300,16,FALSE),0)</f>
        <v>0</v>
      </c>
      <c r="N1362" s="353">
        <f>+IFERROR(VLOOKUP($A1362,Data_Loss!$A$2:$V$1300,17,FALSE),0)</f>
        <v>0</v>
      </c>
      <c r="O1362" s="353">
        <f>+IFERROR(VLOOKUP($A1362,Data_Loss!$A$2:$V$1300,18,FALSE),0)</f>
        <v>0</v>
      </c>
      <c r="P1362" s="353">
        <f>+IFERROR(VLOOKUP($A1362,Data_Loss!$A$2:$V$1300,19,FALSE),0)</f>
        <v>0</v>
      </c>
      <c r="Q1362" s="353">
        <f>+IFERROR(VLOOKUP($A1362,Data_Loss!$A$2:$V$1300,20,FALSE),0)</f>
        <v>49427</v>
      </c>
      <c r="R1362" s="353">
        <f>+IFERROR(VLOOKUP($A1362,Data_Loss!$A$2:$V$1300,21,FALSE),0)</f>
        <v>0</v>
      </c>
      <c r="S1362" s="353">
        <f>+IFERROR(VLOOKUP($A1362,Data_Loss!$A$2:$V$1300,22,FALSE),0)</f>
        <v>6657</v>
      </c>
      <c r="T1362" s="191">
        <f>+$I1362*'10k &amp; MO'!C$5+$J1362*'10k &amp; MO'!C$11+$K1362*'10k &amp; MO'!C$17+$L1362*'10k &amp; MO'!C$23+$M1362*'10k &amp; MO'!C$29</f>
        <v>0</v>
      </c>
      <c r="U1362" s="349">
        <f>+$I1362*'10k &amp; MO'!D$5+$J1362*'10k &amp; MO'!D$11+$K1362*'10k &amp; MO'!D$17+$L1362*'10k &amp; MO'!D$23+$M1362*'10k &amp; MO'!D$29</f>
        <v>0</v>
      </c>
      <c r="V1362" s="349">
        <f>+$I1362*'10k &amp; MO'!E$5+$J1362*'10k &amp; MO'!E$11+$K1362*'10k &amp; MO'!E$17+$L1362*'10k &amp; MO'!E$23+$M1362*'10k &amp; MO'!E$29</f>
        <v>14745.586500000001</v>
      </c>
      <c r="W1362" s="349">
        <f>+$I1362*'10k &amp; MO'!F$5+$J1362*'10k &amp; MO'!F$11+$K1362*'10k &amp; MO'!F$17+$L1362*'10k &amp; MO'!F$23+$M1362*'10k &amp; MO'!F$29</f>
        <v>49111.108500000002</v>
      </c>
      <c r="X1362" s="349">
        <f>+$I1362*'10k &amp; MO'!G$5+$J1362*'10k &amp; MO'!G$11+$K1362*'10k &amp; MO'!G$17+$L1362*'10k &amp; MO'!G$23+$M1362*'10k &amp; MO'!G$29</f>
        <v>1130.0864999999999</v>
      </c>
      <c r="Y1362" s="349">
        <f>+$N1362*'10k &amp; MO'!H$5+$O1362*'10k &amp; MO'!H$11+$P1362*'10k &amp; MO'!H$17+$Q1362*'10k &amp; MO'!H$23+$R1362*'10k &amp; MO'!H$29</f>
        <v>0</v>
      </c>
      <c r="Z1362" s="349">
        <f>+$N1362*'10k &amp; MO'!I$5+$O1362*'10k &amp; MO'!I$11+$P1362*'10k &amp; MO'!I$17+$Q1362*'10k &amp; MO'!I$23+$R1362*'10k &amp; MO'!I$29</f>
        <v>0</v>
      </c>
      <c r="AA1362" s="349">
        <f>+$N1362*'10k &amp; MO'!J$5+$O1362*'10k &amp; MO'!J$11+$P1362*'10k &amp; MO'!J$17+$Q1362*'10k &amp; MO'!J$23+$R1362*'10k &amp; MO'!J$29</f>
        <v>17561.413100000002</v>
      </c>
      <c r="AB1362" s="349">
        <f>+$N1362*'10k &amp; MO'!K$5+$O1362*'10k &amp; MO'!K$11+$P1362*'10k &amp; MO'!K$17+$Q1362*'10k &amp; MO'!K$23+$R1362*'10k &amp; MO'!K$29</f>
        <v>78134.2016</v>
      </c>
      <c r="AC1362" s="349">
        <f>+$N1362*'10k &amp; MO'!L$5+$O1362*'10k &amp; MO'!L$11+$P1362*'10k &amp; MO'!L$17+$Q1362*'10k &amp; MO'!L$23+$R1362*'10k &amp; MO'!L$29</f>
        <v>2372.4960000000001</v>
      </c>
      <c r="AD1362" s="350">
        <f>+S1362*'10k &amp; MO'!O$5</f>
        <v>8973.6360000000004</v>
      </c>
      <c r="AF1362" s="192" t="str">
        <f t="shared" si="187"/>
        <v>9672016</v>
      </c>
      <c r="AG1362" s="192">
        <f>+IFERROR(VLOOKUP($AF1362,'Limited Loss'!$F$5:$P$124,AG$3,FALSE),0)</f>
        <v>0</v>
      </c>
      <c r="AH1362" s="193">
        <f>+IFERROR(VLOOKUP($AF1362,'Limited Loss'!$F$5:$P$124,AH$3,FALSE),0)</f>
        <v>0</v>
      </c>
      <c r="AI1362" s="193">
        <f>+IFERROR(VLOOKUP($AF1362,'Limited Loss'!$F$5:$P$124,AI$3,FALSE),0)</f>
        <v>0</v>
      </c>
      <c r="AJ1362" s="193">
        <f>+IFERROR(VLOOKUP($AF1362,'Limited Loss'!$F$5:$P$124,AJ$3,FALSE),0)</f>
        <v>0</v>
      </c>
      <c r="AK1362" s="100">
        <f>+IFERROR(VLOOKUP($AF1362,'Limited Loss'!$F$5:$P$124,AK$3,FALSE),0)</f>
        <v>0</v>
      </c>
      <c r="AL1362" s="193">
        <f>+IFERROR(VLOOKUP($AF1362,'Limited Loss'!$F$5:$P$124,AL$3,FALSE),0)</f>
        <v>0</v>
      </c>
      <c r="AM1362" s="193">
        <f>+IFERROR(VLOOKUP($AF1362,'Limited Loss'!$F$5:$P$124,AM$3,FALSE),0)</f>
        <v>0</v>
      </c>
      <c r="AN1362" s="193">
        <f>+IFERROR(VLOOKUP($AF1362,'Limited Loss'!$F$5:$P$124,AN$3,FALSE),0)</f>
        <v>0</v>
      </c>
      <c r="AO1362" s="193">
        <f>+IFERROR(VLOOKUP($AF1362,'Limited Loss'!$F$5:$P$124,AO$3,FALSE),0)</f>
        <v>0</v>
      </c>
      <c r="AP1362" s="100">
        <f>+IFERROR(VLOOKUP($AF1362,'Limited Loss'!$F$5:$P$124,AP$3,FALSE),0)</f>
        <v>0</v>
      </c>
      <c r="AQ1362" s="353"/>
      <c r="AR1362" s="331">
        <f t="shared" si="188"/>
        <v>967</v>
      </c>
      <c r="AS1362" s="332">
        <f t="shared" si="188"/>
        <v>2016</v>
      </c>
      <c r="AT1362" s="349">
        <f t="shared" si="193"/>
        <v>0</v>
      </c>
      <c r="AU1362" s="349">
        <f t="shared" si="193"/>
        <v>0</v>
      </c>
      <c r="AV1362" s="349">
        <f t="shared" si="193"/>
        <v>14745.586500000001</v>
      </c>
      <c r="AW1362" s="349">
        <f t="shared" si="193"/>
        <v>49111.108500000002</v>
      </c>
      <c r="AX1362" s="350">
        <f t="shared" si="193"/>
        <v>1130.0864999999999</v>
      </c>
      <c r="AY1362" s="349">
        <f t="shared" si="193"/>
        <v>0</v>
      </c>
      <c r="AZ1362" s="349">
        <f t="shared" si="193"/>
        <v>0</v>
      </c>
      <c r="BA1362" s="349">
        <f t="shared" si="193"/>
        <v>17561.413100000002</v>
      </c>
      <c r="BB1362" s="349">
        <f t="shared" si="194"/>
        <v>78134.2016</v>
      </c>
      <c r="BC1362" s="349">
        <f t="shared" si="194"/>
        <v>2372.4960000000001</v>
      </c>
      <c r="BD1362" s="350">
        <f t="shared" si="194"/>
        <v>8973.6360000000004</v>
      </c>
      <c r="BE1362" s="349">
        <f t="shared" si="190"/>
        <v>32306.999600000003</v>
      </c>
      <c r="BF1362" s="375">
        <f t="shared" si="191"/>
        <v>130747.89260000001</v>
      </c>
      <c r="BG1362" s="334">
        <f t="shared" si="192"/>
        <v>8973.6360000000004</v>
      </c>
    </row>
    <row r="1363" spans="1:59" x14ac:dyDescent="0.2">
      <c r="A1363" s="326" t="str">
        <f t="shared" si="189"/>
        <v>9672017</v>
      </c>
      <c r="B1363">
        <v>967</v>
      </c>
      <c r="C1363" s="327">
        <v>2017</v>
      </c>
      <c r="D1363" s="353">
        <f>+IFERROR(VLOOKUP($A1363,Data_Loss!$A$2:$V$1180,6,FALSE),0)</f>
        <v>0</v>
      </c>
      <c r="E1363" s="353">
        <f>+IFERROR(VLOOKUP($A1363,Data_Loss!$A$2:$V$1180,7,FALSE),0)</f>
        <v>0</v>
      </c>
      <c r="F1363" s="353">
        <f>+IFERROR(VLOOKUP($A1363,Data_Loss!$A$2:$V$1180,8,FALSE),0)</f>
        <v>0</v>
      </c>
      <c r="G1363" s="353">
        <f>+IFERROR(VLOOKUP($A1363,Data_Loss!$A$2:$V$1180,9,FALSE),0)</f>
        <v>0</v>
      </c>
      <c r="H1363" s="353">
        <f>+IFERROR(VLOOKUP($A1363,Data_Loss!$A$2:$V$1180,10,FALSE),0)</f>
        <v>0</v>
      </c>
      <c r="I1363" s="353">
        <f>+IFERROR(VLOOKUP($A1363,Data_Loss!$A$2:$V$1300,12,FALSE),0)</f>
        <v>0</v>
      </c>
      <c r="J1363" s="353">
        <f>+IFERROR(VLOOKUP($A1363,Data_Loss!$A$2:$V$1300,13,FALSE),0)</f>
        <v>0</v>
      </c>
      <c r="K1363" s="353">
        <f>+IFERROR(VLOOKUP($A1363,Data_Loss!$A$2:$V$1300,14,FALSE),0)</f>
        <v>0</v>
      </c>
      <c r="L1363" s="353">
        <f>+IFERROR(VLOOKUP($A1363,Data_Loss!$A$2:$V$1300,15,FALSE),0)</f>
        <v>0</v>
      </c>
      <c r="M1363" s="353">
        <f>+IFERROR(VLOOKUP($A1363,Data_Loss!$A$2:$V$1300,16,FALSE),0)</f>
        <v>0</v>
      </c>
      <c r="N1363" s="353">
        <f>+IFERROR(VLOOKUP($A1363,Data_Loss!$A$2:$V$1300,17,FALSE),0)</f>
        <v>0</v>
      </c>
      <c r="O1363" s="353">
        <f>+IFERROR(VLOOKUP($A1363,Data_Loss!$A$2:$V$1300,18,FALSE),0)</f>
        <v>0</v>
      </c>
      <c r="P1363" s="353">
        <f>+IFERROR(VLOOKUP($A1363,Data_Loss!$A$2:$V$1300,19,FALSE),0)</f>
        <v>0</v>
      </c>
      <c r="Q1363" s="353">
        <f>+IFERROR(VLOOKUP($A1363,Data_Loss!$A$2:$V$1300,20,FALSE),0)</f>
        <v>0</v>
      </c>
      <c r="R1363" s="353">
        <f>+IFERROR(VLOOKUP($A1363,Data_Loss!$A$2:$V$1300,21,FALSE),0)</f>
        <v>0</v>
      </c>
      <c r="S1363" s="353">
        <f>+IFERROR(VLOOKUP($A1363,Data_Loss!$A$2:$V$1300,22,FALSE),0)</f>
        <v>22456</v>
      </c>
      <c r="T1363" s="191">
        <f>+$I1363*'10k &amp; MO'!C$6+$J1363*'10k &amp; MO'!C$12+$K1363*'10k &amp; MO'!C$18+$L1363*'10k &amp; MO'!C$24+$M1363*'10k &amp; MO'!C$30</f>
        <v>0</v>
      </c>
      <c r="U1363" s="349">
        <f>+$I1363*'10k &amp; MO'!D$6+$J1363*'10k &amp; MO'!D$12+$K1363*'10k &amp; MO'!D$18+$L1363*'10k &amp; MO'!D$24+$M1363*'10k &amp; MO'!D$30</f>
        <v>0</v>
      </c>
      <c r="V1363" s="349">
        <f>+$I1363*'10k &amp; MO'!E$6+$J1363*'10k &amp; MO'!E$12+$K1363*'10k &amp; MO'!E$18+$L1363*'10k &amp; MO'!E$24+$M1363*'10k &amp; MO'!E$30</f>
        <v>0</v>
      </c>
      <c r="W1363" s="349">
        <f>+$I1363*'10k &amp; MO'!F$6+$J1363*'10k &amp; MO'!F$12+$K1363*'10k &amp; MO'!F$18+$L1363*'10k &amp; MO'!F$24+$M1363*'10k &amp; MO'!F$30</f>
        <v>0</v>
      </c>
      <c r="X1363" s="349">
        <f>+$I1363*'10k &amp; MO'!G$6+$J1363*'10k &amp; MO'!G$12+$K1363*'10k &amp; MO'!G$18+$L1363*'10k &amp; MO'!G$24+$M1363*'10k &amp; MO'!G$30</f>
        <v>0</v>
      </c>
      <c r="Y1363" s="349">
        <f>+$N1363*'10k &amp; MO'!H$6+$O1363*'10k &amp; MO'!H$12+$P1363*'10k &amp; MO'!H$18+$Q1363*'10k &amp; MO'!H$24+$R1363*'10k &amp; MO'!H$30</f>
        <v>0</v>
      </c>
      <c r="Z1363" s="349">
        <f>+$N1363*'10k &amp; MO'!I$6+$O1363*'10k &amp; MO'!I$12+$P1363*'10k &amp; MO'!I$18+$Q1363*'10k &amp; MO'!I$24+$R1363*'10k &amp; MO'!I$30</f>
        <v>0</v>
      </c>
      <c r="AA1363" s="349">
        <f>+$N1363*'10k &amp; MO'!J$6+$O1363*'10k &amp; MO'!J$12+$P1363*'10k &amp; MO'!J$18+$Q1363*'10k &amp; MO'!J$24+$R1363*'10k &amp; MO'!J$30</f>
        <v>0</v>
      </c>
      <c r="AB1363" s="349">
        <f>+$N1363*'10k &amp; MO'!K$6+$O1363*'10k &amp; MO'!K$12+$P1363*'10k &amp; MO'!K$18+$Q1363*'10k &amp; MO'!K$24+$R1363*'10k &amp; MO'!K$30</f>
        <v>0</v>
      </c>
      <c r="AC1363" s="349">
        <f>+$N1363*'10k &amp; MO'!L$6+$O1363*'10k &amp; MO'!L$12+$P1363*'10k &amp; MO'!L$18+$Q1363*'10k &amp; MO'!L$24+$R1363*'10k &amp; MO'!L$30</f>
        <v>0</v>
      </c>
      <c r="AD1363" s="350">
        <f>+S1363*'10k &amp; MO'!O$6</f>
        <v>30225.776000000002</v>
      </c>
      <c r="AF1363" s="192" t="str">
        <f t="shared" si="187"/>
        <v>9672017</v>
      </c>
      <c r="AG1363" s="192">
        <f>+IFERROR(VLOOKUP($AF1363,'Limited Loss'!$F$5:$P$124,AG$3,FALSE),0)</f>
        <v>0</v>
      </c>
      <c r="AH1363" s="193">
        <f>+IFERROR(VLOOKUP($AF1363,'Limited Loss'!$F$5:$P$124,AH$3,FALSE),0)</f>
        <v>0</v>
      </c>
      <c r="AI1363" s="193">
        <f>+IFERROR(VLOOKUP($AF1363,'Limited Loss'!$F$5:$P$124,AI$3,FALSE),0)</f>
        <v>0</v>
      </c>
      <c r="AJ1363" s="193">
        <f>+IFERROR(VLOOKUP($AF1363,'Limited Loss'!$F$5:$P$124,AJ$3,FALSE),0)</f>
        <v>0</v>
      </c>
      <c r="AK1363" s="100">
        <f>+IFERROR(VLOOKUP($AF1363,'Limited Loss'!$F$5:$P$124,AK$3,FALSE),0)</f>
        <v>0</v>
      </c>
      <c r="AL1363" s="193">
        <f>+IFERROR(VLOOKUP($AF1363,'Limited Loss'!$F$5:$P$124,AL$3,FALSE),0)</f>
        <v>0</v>
      </c>
      <c r="AM1363" s="193">
        <f>+IFERROR(VLOOKUP($AF1363,'Limited Loss'!$F$5:$P$124,AM$3,FALSE),0)</f>
        <v>0</v>
      </c>
      <c r="AN1363" s="193">
        <f>+IFERROR(VLOOKUP($AF1363,'Limited Loss'!$F$5:$P$124,AN$3,FALSE),0)</f>
        <v>0</v>
      </c>
      <c r="AO1363" s="193">
        <f>+IFERROR(VLOOKUP($AF1363,'Limited Loss'!$F$5:$P$124,AO$3,FALSE),0)</f>
        <v>0</v>
      </c>
      <c r="AP1363" s="100">
        <f>+IFERROR(VLOOKUP($AF1363,'Limited Loss'!$F$5:$P$124,AP$3,FALSE),0)</f>
        <v>0</v>
      </c>
      <c r="AQ1363" s="353"/>
      <c r="AR1363" s="331">
        <f t="shared" si="188"/>
        <v>967</v>
      </c>
      <c r="AS1363" s="332">
        <f t="shared" si="188"/>
        <v>2017</v>
      </c>
      <c r="AT1363" s="349">
        <f t="shared" si="193"/>
        <v>0</v>
      </c>
      <c r="AU1363" s="349">
        <f t="shared" si="193"/>
        <v>0</v>
      </c>
      <c r="AV1363" s="349">
        <f t="shared" si="193"/>
        <v>0</v>
      </c>
      <c r="AW1363" s="349">
        <f t="shared" si="193"/>
        <v>0</v>
      </c>
      <c r="AX1363" s="350">
        <f t="shared" si="193"/>
        <v>0</v>
      </c>
      <c r="AY1363" s="349">
        <f t="shared" si="193"/>
        <v>0</v>
      </c>
      <c r="AZ1363" s="349">
        <f t="shared" si="193"/>
        <v>0</v>
      </c>
      <c r="BA1363" s="349">
        <f t="shared" si="193"/>
        <v>0</v>
      </c>
      <c r="BB1363" s="349">
        <f t="shared" si="194"/>
        <v>0</v>
      </c>
      <c r="BC1363" s="349">
        <f t="shared" si="194"/>
        <v>0</v>
      </c>
      <c r="BD1363" s="350">
        <f t="shared" si="194"/>
        <v>30225.776000000002</v>
      </c>
      <c r="BE1363" s="349">
        <f t="shared" si="190"/>
        <v>0</v>
      </c>
      <c r="BF1363" s="375">
        <f t="shared" si="191"/>
        <v>0</v>
      </c>
      <c r="BG1363" s="334">
        <f t="shared" si="192"/>
        <v>30225.776000000002</v>
      </c>
    </row>
    <row r="1364" spans="1:59" x14ac:dyDescent="0.2">
      <c r="A1364" s="326" t="str">
        <f t="shared" si="189"/>
        <v>9672018</v>
      </c>
      <c r="B1364">
        <v>967</v>
      </c>
      <c r="C1364" s="327">
        <v>2018</v>
      </c>
      <c r="D1364" s="353">
        <f>+IFERROR(VLOOKUP($A1364,Data_Loss!$A$2:$V$1180,6,FALSE),0)</f>
        <v>0</v>
      </c>
      <c r="E1364" s="353">
        <f>+IFERROR(VLOOKUP($A1364,Data_Loss!$A$2:$V$1180,7,FALSE),0)</f>
        <v>0</v>
      </c>
      <c r="F1364" s="353">
        <f>+IFERROR(VLOOKUP($A1364,Data_Loss!$A$2:$V$1180,8,FALSE),0)</f>
        <v>0</v>
      </c>
      <c r="G1364" s="353">
        <f>+IFERROR(VLOOKUP($A1364,Data_Loss!$A$2:$V$1180,9,FALSE),0)</f>
        <v>1</v>
      </c>
      <c r="H1364" s="353">
        <f>+IFERROR(VLOOKUP($A1364,Data_Loss!$A$2:$V$1180,10,FALSE),0)</f>
        <v>2</v>
      </c>
      <c r="I1364" s="353">
        <f>+IFERROR(VLOOKUP($A1364,Data_Loss!$A$2:$V$1300,12,FALSE),0)</f>
        <v>0</v>
      </c>
      <c r="J1364" s="353">
        <f>+IFERROR(VLOOKUP($A1364,Data_Loss!$A$2:$V$1300,13,FALSE),0)</f>
        <v>0</v>
      </c>
      <c r="K1364" s="353">
        <f>+IFERROR(VLOOKUP($A1364,Data_Loss!$A$2:$V$1300,14,FALSE),0)</f>
        <v>0</v>
      </c>
      <c r="L1364" s="353">
        <f>+IFERROR(VLOOKUP($A1364,Data_Loss!$A$2:$V$1300,15,FALSE),0)</f>
        <v>28347</v>
      </c>
      <c r="M1364" s="353">
        <f>+IFERROR(VLOOKUP($A1364,Data_Loss!$A$2:$V$1300,16,FALSE),0)</f>
        <v>3874</v>
      </c>
      <c r="N1364" s="353">
        <f>+IFERROR(VLOOKUP($A1364,Data_Loss!$A$2:$V$1300,17,FALSE),0)</f>
        <v>0</v>
      </c>
      <c r="O1364" s="353">
        <f>+IFERROR(VLOOKUP($A1364,Data_Loss!$A$2:$V$1300,18,FALSE),0)</f>
        <v>0</v>
      </c>
      <c r="P1364" s="353">
        <f>+IFERROR(VLOOKUP($A1364,Data_Loss!$A$2:$V$1300,19,FALSE),0)</f>
        <v>0</v>
      </c>
      <c r="Q1364" s="353">
        <f>+IFERROR(VLOOKUP($A1364,Data_Loss!$A$2:$V$1300,20,FALSE),0)</f>
        <v>27696</v>
      </c>
      <c r="R1364" s="353">
        <f>+IFERROR(VLOOKUP($A1364,Data_Loss!$A$2:$V$1300,21,FALSE),0)</f>
        <v>1387</v>
      </c>
      <c r="S1364" s="353">
        <f>+IFERROR(VLOOKUP($A1364,Data_Loss!$A$2:$V$1300,22,FALSE),0)</f>
        <v>16803</v>
      </c>
      <c r="T1364" s="191">
        <f>+$I1364*'10k &amp; MO'!C$7+$J1364*'10k &amp; MO'!C$13+$K1364*'10k &amp; MO'!C$19+$L1364*'10k &amp; MO'!C$25+$M1364*'10k &amp; MO'!C$31</f>
        <v>8.5228000000000002</v>
      </c>
      <c r="U1364" s="349">
        <f>+$I1364*'10k &amp; MO'!D$7+$J1364*'10k &amp; MO'!D$13+$K1364*'10k &amp; MO'!D$19+$L1364*'10k &amp; MO'!D$25+$M1364*'10k &amp; MO'!D$31</f>
        <v>1137.2944</v>
      </c>
      <c r="V1364" s="349">
        <f>+$I1364*'10k &amp; MO'!E$7+$J1364*'10k &amp; MO'!E$13+$K1364*'10k &amp; MO'!E$19+$L1364*'10k &amp; MO'!E$25+$M1364*'10k &amp; MO'!E$31</f>
        <v>50053.4</v>
      </c>
      <c r="W1364" s="349">
        <f>+$I1364*'10k &amp; MO'!F$7+$J1364*'10k &amp; MO'!F$13+$K1364*'10k &amp; MO'!F$19+$L1364*'10k &amp; MO'!F$25+$M1364*'10k &amp; MO'!F$31</f>
        <v>24205.748599999999</v>
      </c>
      <c r="X1364" s="349">
        <f>+$I1364*'10k &amp; MO'!G$7+$J1364*'10k &amp; MO'!G$13+$K1364*'10k &amp; MO'!G$19+$L1364*'10k &amp; MO'!G$25+$M1364*'10k &amp; MO'!G$31</f>
        <v>5625.0033000000003</v>
      </c>
      <c r="Y1364" s="349">
        <f>+$N1364*'10k &amp; MO'!H$7+$O1364*'10k &amp; MO'!H$13+$P1364*'10k &amp; MO'!H$19+$Q1364*'10k &amp; MO'!H$25+$R1364*'10k &amp; MO'!H$31</f>
        <v>4.0222999999999995</v>
      </c>
      <c r="Z1364" s="349">
        <f>+$N1364*'10k &amp; MO'!I$7+$O1364*'10k &amp; MO'!I$13+$P1364*'10k &amp; MO'!I$19+$Q1364*'10k &amp; MO'!I$25+$R1364*'10k &amp; MO'!I$31</f>
        <v>923.74070000000006</v>
      </c>
      <c r="AA1364" s="349">
        <f>+$N1364*'10k &amp; MO'!J$7+$O1364*'10k &amp; MO'!J$13+$P1364*'10k &amp; MO'!J$19+$Q1364*'10k &amp; MO'!J$25+$R1364*'10k &amp; MO'!J$31</f>
        <v>40869.347600000001</v>
      </c>
      <c r="AB1364" s="349">
        <f>+$N1364*'10k &amp; MO'!K$7+$O1364*'10k &amp; MO'!K$13+$P1364*'10k &amp; MO'!K$19+$Q1364*'10k &amp; MO'!K$25+$R1364*'10k &amp; MO'!K$31</f>
        <v>27680.2886</v>
      </c>
      <c r="AC1364" s="349">
        <f>+$N1364*'10k &amp; MO'!L$7+$O1364*'10k &amp; MO'!L$13+$P1364*'10k &amp; MO'!L$19+$Q1364*'10k &amp; MO'!L$25+$R1364*'10k &amp; MO'!L$31</f>
        <v>5818.5627999999997</v>
      </c>
      <c r="AD1364" s="350">
        <f>+S1364*'10k &amp; MO'!O$7</f>
        <v>22280.778000000002</v>
      </c>
      <c r="AF1364" s="192" t="str">
        <f t="shared" si="187"/>
        <v>9672018</v>
      </c>
      <c r="AG1364" s="192">
        <f>+IFERROR(VLOOKUP($AF1364,'Limited Loss'!$F$5:$P$124,AG$3,FALSE),0)</f>
        <v>0</v>
      </c>
      <c r="AH1364" s="193">
        <f>+IFERROR(VLOOKUP($AF1364,'Limited Loss'!$F$5:$P$124,AH$3,FALSE),0)</f>
        <v>0</v>
      </c>
      <c r="AI1364" s="193">
        <f>+IFERROR(VLOOKUP($AF1364,'Limited Loss'!$F$5:$P$124,AI$3,FALSE),0)</f>
        <v>0</v>
      </c>
      <c r="AJ1364" s="193">
        <f>+IFERROR(VLOOKUP($AF1364,'Limited Loss'!$F$5:$P$124,AJ$3,FALSE),0)</f>
        <v>0</v>
      </c>
      <c r="AK1364" s="100">
        <f>+IFERROR(VLOOKUP($AF1364,'Limited Loss'!$F$5:$P$124,AK$3,FALSE),0)</f>
        <v>0</v>
      </c>
      <c r="AL1364" s="193">
        <f>+IFERROR(VLOOKUP($AF1364,'Limited Loss'!$F$5:$P$124,AL$3,FALSE),0)</f>
        <v>0</v>
      </c>
      <c r="AM1364" s="193">
        <f>+IFERROR(VLOOKUP($AF1364,'Limited Loss'!$F$5:$P$124,AM$3,FALSE),0)</f>
        <v>0</v>
      </c>
      <c r="AN1364" s="193">
        <f>+IFERROR(VLOOKUP($AF1364,'Limited Loss'!$F$5:$P$124,AN$3,FALSE),0)</f>
        <v>0</v>
      </c>
      <c r="AO1364" s="193">
        <f>+IFERROR(VLOOKUP($AF1364,'Limited Loss'!$F$5:$P$124,AO$3,FALSE),0)</f>
        <v>0</v>
      </c>
      <c r="AP1364" s="100">
        <f>+IFERROR(VLOOKUP($AF1364,'Limited Loss'!$F$5:$P$124,AP$3,FALSE),0)</f>
        <v>0</v>
      </c>
      <c r="AQ1364" s="353"/>
      <c r="AR1364" s="331">
        <f t="shared" si="188"/>
        <v>967</v>
      </c>
      <c r="AS1364" s="332">
        <f t="shared" si="188"/>
        <v>2018</v>
      </c>
      <c r="AT1364" s="349">
        <f t="shared" si="193"/>
        <v>8.5228000000000002</v>
      </c>
      <c r="AU1364" s="349">
        <f t="shared" si="193"/>
        <v>1137.2944</v>
      </c>
      <c r="AV1364" s="349">
        <f t="shared" si="193"/>
        <v>50053.4</v>
      </c>
      <c r="AW1364" s="349">
        <f t="shared" si="193"/>
        <v>24205.748599999999</v>
      </c>
      <c r="AX1364" s="350">
        <f t="shared" si="193"/>
        <v>5625.0033000000003</v>
      </c>
      <c r="AY1364" s="349">
        <f t="shared" si="193"/>
        <v>4.0222999999999995</v>
      </c>
      <c r="AZ1364" s="349">
        <f t="shared" si="193"/>
        <v>923.74070000000006</v>
      </c>
      <c r="BA1364" s="349">
        <f t="shared" si="193"/>
        <v>40869.347600000001</v>
      </c>
      <c r="BB1364" s="349">
        <f t="shared" si="194"/>
        <v>27680.2886</v>
      </c>
      <c r="BC1364" s="349">
        <f t="shared" si="194"/>
        <v>5818.5627999999997</v>
      </c>
      <c r="BD1364" s="350">
        <f t="shared" si="194"/>
        <v>22280.778000000002</v>
      </c>
      <c r="BE1364" s="349">
        <f t="shared" si="190"/>
        <v>92996.327799999999</v>
      </c>
      <c r="BF1364" s="375">
        <f t="shared" si="191"/>
        <v>63329.603300000002</v>
      </c>
      <c r="BG1364" s="334">
        <f t="shared" si="192"/>
        <v>22280.778000000002</v>
      </c>
    </row>
    <row r="1365" spans="1:59" x14ac:dyDescent="0.2">
      <c r="A1365" s="326" t="str">
        <f t="shared" si="189"/>
        <v>9682014</v>
      </c>
      <c r="B1365">
        <v>968</v>
      </c>
      <c r="C1365" s="327">
        <v>2014</v>
      </c>
      <c r="D1365" s="353">
        <f>+IFERROR(VLOOKUP($A1365,Data_Loss!$A$2:$V$1180,6,FALSE),0)</f>
        <v>0</v>
      </c>
      <c r="E1365" s="353">
        <f>+IFERROR(VLOOKUP($A1365,Data_Loss!$A$2:$V$1180,7,FALSE),0)</f>
        <v>0</v>
      </c>
      <c r="F1365" s="353">
        <f>+IFERROR(VLOOKUP($A1365,Data_Loss!$A$2:$V$1180,8,FALSE),0)</f>
        <v>0</v>
      </c>
      <c r="G1365" s="353">
        <f>+IFERROR(VLOOKUP($A1365,Data_Loss!$A$2:$V$1180,9,FALSE),0)</f>
        <v>0</v>
      </c>
      <c r="H1365" s="353">
        <f>+IFERROR(VLOOKUP($A1365,Data_Loss!$A$2:$V$1180,10,FALSE),0)</f>
        <v>2</v>
      </c>
      <c r="I1365" s="353">
        <f>+IFERROR(VLOOKUP($A1365,Data_Loss!$A$2:$V$1300,12,FALSE),0)</f>
        <v>0</v>
      </c>
      <c r="J1365" s="353">
        <f>+IFERROR(VLOOKUP($A1365,Data_Loss!$A$2:$V$1300,13,FALSE),0)</f>
        <v>0</v>
      </c>
      <c r="K1365" s="353">
        <f>+IFERROR(VLOOKUP($A1365,Data_Loss!$A$2:$V$1300,14,FALSE),0)</f>
        <v>0</v>
      </c>
      <c r="L1365" s="353">
        <f>+IFERROR(VLOOKUP($A1365,Data_Loss!$A$2:$V$1300,15,FALSE),0)</f>
        <v>0</v>
      </c>
      <c r="M1365" s="353">
        <f>+IFERROR(VLOOKUP($A1365,Data_Loss!$A$2:$V$1300,16,FALSE),0)</f>
        <v>562</v>
      </c>
      <c r="N1365" s="353">
        <f>+IFERROR(VLOOKUP($A1365,Data_Loss!$A$2:$V$1300,17,FALSE),0)</f>
        <v>0</v>
      </c>
      <c r="O1365" s="353">
        <f>+IFERROR(VLOOKUP($A1365,Data_Loss!$A$2:$V$1300,18,FALSE),0)</f>
        <v>0</v>
      </c>
      <c r="P1365" s="353">
        <f>+IFERROR(VLOOKUP($A1365,Data_Loss!$A$2:$V$1300,19,FALSE),0)</f>
        <v>0</v>
      </c>
      <c r="Q1365" s="353">
        <f>+IFERROR(VLOOKUP($A1365,Data_Loss!$A$2:$V$1300,20,FALSE),0)</f>
        <v>0</v>
      </c>
      <c r="R1365" s="353">
        <f>+IFERROR(VLOOKUP($A1365,Data_Loss!$A$2:$V$1300,21,FALSE),0)</f>
        <v>1217</v>
      </c>
      <c r="S1365" s="353">
        <f>+IFERROR(VLOOKUP($A1365,Data_Loss!$A$2:$V$1300,22,FALSE),0)</f>
        <v>1186</v>
      </c>
      <c r="T1365" s="191">
        <f>+$I1365*'10k &amp; MO'!C$3+$J1365*'10k &amp; MO'!C$9+$K1365*'10k &amp; MO'!C$15+$L1365*'10k &amp; MO'!C$21+$M1365*'10k &amp; MO'!C$27</f>
        <v>0</v>
      </c>
      <c r="U1365" s="349">
        <f>+$I1365*'10k &amp; MO'!D$3+$J1365*'10k &amp; MO'!D$9+$K1365*'10k &amp; MO'!D$15+$L1365*'10k &amp; MO'!D$21+$M1365*'10k &amp; MO'!D$27</f>
        <v>0</v>
      </c>
      <c r="V1365" s="349">
        <f>+$I1365*'10k &amp; MO'!E$3+$J1365*'10k &amp; MO'!E$9+$K1365*'10k &amp; MO'!E$15+$L1365*'10k &amp; MO'!E$21+$M1365*'10k &amp; MO'!E$27</f>
        <v>0</v>
      </c>
      <c r="W1365" s="349">
        <f>+$I1365*'10k &amp; MO'!F$3+$J1365*'10k &amp; MO'!F$9+$K1365*'10k &amp; MO'!F$15+$L1365*'10k &amp; MO'!F$21+$M1365*'10k &amp; MO'!F$27</f>
        <v>0</v>
      </c>
      <c r="X1365" s="349">
        <f>+$I1365*'10k &amp; MO'!G$3+$J1365*'10k &amp; MO'!G$9+$K1365*'10k &amp; MO'!G$15+$L1365*'10k &amp; MO'!G$21+$M1365*'10k &amp; MO'!G$27</f>
        <v>636.18399999999997</v>
      </c>
      <c r="Y1365" s="349">
        <f>+$N1365*'10k &amp; MO'!H$3+$O1365*'10k &amp; MO'!H$9+$P1365*'10k &amp; MO'!H$15+$Q1365*'10k &amp; MO'!H$21+$R1365*'10k &amp; MO'!H$27</f>
        <v>0</v>
      </c>
      <c r="Z1365" s="349">
        <f>+$N1365*'10k &amp; MO'!I$3+$O1365*'10k &amp; MO'!I$9+$P1365*'10k &amp; MO'!I$15+$Q1365*'10k &amp; MO'!I$21+$R1365*'10k &amp; MO'!I$27</f>
        <v>0</v>
      </c>
      <c r="AA1365" s="349">
        <f>+$N1365*'10k &amp; MO'!J$3+$O1365*'10k &amp; MO'!J$9+$P1365*'10k &amp; MO'!J$15+$Q1365*'10k &amp; MO'!J$21+$R1365*'10k &amp; MO'!J$27</f>
        <v>0</v>
      </c>
      <c r="AB1365" s="349">
        <f>+$N1365*'10k &amp; MO'!K$3+$O1365*'10k &amp; MO'!K$9+$P1365*'10k &amp; MO'!K$15+$Q1365*'10k &amp; MO'!K$21+$R1365*'10k &amp; MO'!K$27</f>
        <v>0</v>
      </c>
      <c r="AC1365" s="349">
        <f>+$N1365*'10k &amp; MO'!L$3+$O1365*'10k &amp; MO'!L$9+$P1365*'10k &amp; MO'!L$15+$Q1365*'10k &amp; MO'!L$21+$R1365*'10k &amp; MO'!L$27</f>
        <v>1876.614</v>
      </c>
      <c r="AD1365" s="350">
        <f>+S1365*'10k &amp; MO'!O$3</f>
        <v>1270.2059999999999</v>
      </c>
      <c r="AF1365" s="192" t="str">
        <f t="shared" si="187"/>
        <v>9682014</v>
      </c>
      <c r="AG1365" s="192">
        <f>+IFERROR(VLOOKUP($AF1365,'Limited Loss'!$F$5:$P$124,AG$3,FALSE),0)</f>
        <v>0</v>
      </c>
      <c r="AH1365" s="193">
        <f>+IFERROR(VLOOKUP($AF1365,'Limited Loss'!$F$5:$P$124,AH$3,FALSE),0)</f>
        <v>0</v>
      </c>
      <c r="AI1365" s="193">
        <f>+IFERROR(VLOOKUP($AF1365,'Limited Loss'!$F$5:$P$124,AI$3,FALSE),0)</f>
        <v>0</v>
      </c>
      <c r="AJ1365" s="193">
        <f>+IFERROR(VLOOKUP($AF1365,'Limited Loss'!$F$5:$P$124,AJ$3,FALSE),0)</f>
        <v>0</v>
      </c>
      <c r="AK1365" s="100">
        <f>+IFERROR(VLOOKUP($AF1365,'Limited Loss'!$F$5:$P$124,AK$3,FALSE),0)</f>
        <v>0</v>
      </c>
      <c r="AL1365" s="193">
        <f>+IFERROR(VLOOKUP($AF1365,'Limited Loss'!$F$5:$P$124,AL$3,FALSE),0)</f>
        <v>0</v>
      </c>
      <c r="AM1365" s="193">
        <f>+IFERROR(VLOOKUP($AF1365,'Limited Loss'!$F$5:$P$124,AM$3,FALSE),0)</f>
        <v>0</v>
      </c>
      <c r="AN1365" s="193">
        <f>+IFERROR(VLOOKUP($AF1365,'Limited Loss'!$F$5:$P$124,AN$3,FALSE),0)</f>
        <v>0</v>
      </c>
      <c r="AO1365" s="193">
        <f>+IFERROR(VLOOKUP($AF1365,'Limited Loss'!$F$5:$P$124,AO$3,FALSE),0)</f>
        <v>0</v>
      </c>
      <c r="AP1365" s="100">
        <f>+IFERROR(VLOOKUP($AF1365,'Limited Loss'!$F$5:$P$124,AP$3,FALSE),0)</f>
        <v>0</v>
      </c>
      <c r="AQ1365" s="353"/>
      <c r="AR1365" s="331">
        <f t="shared" si="188"/>
        <v>968</v>
      </c>
      <c r="AS1365" s="332">
        <f t="shared" si="188"/>
        <v>2014</v>
      </c>
      <c r="AT1365" s="349">
        <f t="shared" si="193"/>
        <v>0</v>
      </c>
      <c r="AU1365" s="349">
        <f t="shared" si="193"/>
        <v>0</v>
      </c>
      <c r="AV1365" s="349">
        <f t="shared" si="193"/>
        <v>0</v>
      </c>
      <c r="AW1365" s="349">
        <f t="shared" si="193"/>
        <v>0</v>
      </c>
      <c r="AX1365" s="350">
        <f t="shared" si="193"/>
        <v>636.18399999999997</v>
      </c>
      <c r="AY1365" s="349">
        <f t="shared" si="193"/>
        <v>0</v>
      </c>
      <c r="AZ1365" s="349">
        <f t="shared" si="193"/>
        <v>0</v>
      </c>
      <c r="BA1365" s="349">
        <f t="shared" si="193"/>
        <v>0</v>
      </c>
      <c r="BB1365" s="349">
        <f t="shared" si="194"/>
        <v>0</v>
      </c>
      <c r="BC1365" s="349">
        <f t="shared" si="194"/>
        <v>1876.614</v>
      </c>
      <c r="BD1365" s="350">
        <f t="shared" si="194"/>
        <v>1270.2059999999999</v>
      </c>
      <c r="BE1365" s="349">
        <f t="shared" si="190"/>
        <v>0</v>
      </c>
      <c r="BF1365" s="375">
        <f t="shared" si="191"/>
        <v>2512.7979999999998</v>
      </c>
      <c r="BG1365" s="334">
        <f t="shared" si="192"/>
        <v>1270.2059999999999</v>
      </c>
    </row>
    <row r="1366" spans="1:59" x14ac:dyDescent="0.2">
      <c r="A1366" s="326" t="str">
        <f t="shared" si="189"/>
        <v>9682015</v>
      </c>
      <c r="B1366">
        <v>968</v>
      </c>
      <c r="C1366" s="327">
        <v>2015</v>
      </c>
      <c r="D1366" s="353">
        <f>+IFERROR(VLOOKUP($A1366,Data_Loss!$A$2:$V$1180,6,FALSE),0)</f>
        <v>0</v>
      </c>
      <c r="E1366" s="353">
        <f>+IFERROR(VLOOKUP($A1366,Data_Loss!$A$2:$V$1180,7,FALSE),0)</f>
        <v>0</v>
      </c>
      <c r="F1366" s="353">
        <f>+IFERROR(VLOOKUP($A1366,Data_Loss!$A$2:$V$1180,8,FALSE),0)</f>
        <v>0</v>
      </c>
      <c r="G1366" s="353">
        <f>+IFERROR(VLOOKUP($A1366,Data_Loss!$A$2:$V$1180,9,FALSE),0)</f>
        <v>0</v>
      </c>
      <c r="H1366" s="353">
        <f>+IFERROR(VLOOKUP($A1366,Data_Loss!$A$2:$V$1180,10,FALSE),0)</f>
        <v>3</v>
      </c>
      <c r="I1366" s="353">
        <f>+IFERROR(VLOOKUP($A1366,Data_Loss!$A$2:$V$1300,12,FALSE),0)</f>
        <v>0</v>
      </c>
      <c r="J1366" s="353">
        <f>+IFERROR(VLOOKUP($A1366,Data_Loss!$A$2:$V$1300,13,FALSE),0)</f>
        <v>0</v>
      </c>
      <c r="K1366" s="353">
        <f>+IFERROR(VLOOKUP($A1366,Data_Loss!$A$2:$V$1300,14,FALSE),0)</f>
        <v>0</v>
      </c>
      <c r="L1366" s="353">
        <f>+IFERROR(VLOOKUP($A1366,Data_Loss!$A$2:$V$1300,15,FALSE),0)</f>
        <v>0</v>
      </c>
      <c r="M1366" s="353">
        <f>+IFERROR(VLOOKUP($A1366,Data_Loss!$A$2:$V$1300,16,FALSE),0)</f>
        <v>1025</v>
      </c>
      <c r="N1366" s="353">
        <f>+IFERROR(VLOOKUP($A1366,Data_Loss!$A$2:$V$1300,17,FALSE),0)</f>
        <v>0</v>
      </c>
      <c r="O1366" s="353">
        <f>+IFERROR(VLOOKUP($A1366,Data_Loss!$A$2:$V$1300,18,FALSE),0)</f>
        <v>0</v>
      </c>
      <c r="P1366" s="353">
        <f>+IFERROR(VLOOKUP($A1366,Data_Loss!$A$2:$V$1300,19,FALSE),0)</f>
        <v>0</v>
      </c>
      <c r="Q1366" s="353">
        <f>+IFERROR(VLOOKUP($A1366,Data_Loss!$A$2:$V$1300,20,FALSE),0)</f>
        <v>0</v>
      </c>
      <c r="R1366" s="353">
        <f>+IFERROR(VLOOKUP($A1366,Data_Loss!$A$2:$V$1300,21,FALSE),0)</f>
        <v>2981</v>
      </c>
      <c r="S1366" s="353">
        <f>+IFERROR(VLOOKUP($A1366,Data_Loss!$A$2:$V$1300,22,FALSE),0)</f>
        <v>1877</v>
      </c>
      <c r="T1366" s="191">
        <f>+$I1366*'10k &amp; MO'!C$4+$J1366*'10k &amp; MO'!C$10+$K1366*'10k &amp; MO'!C$16+$L1366*'10k &amp; MO'!C$22+$M1366*'10k &amp; MO'!C$28</f>
        <v>0</v>
      </c>
      <c r="U1366" s="349">
        <f>+$I1366*'10k &amp; MO'!D$4+$J1366*'10k &amp; MO'!D$10+$K1366*'10k &amp; MO'!D$16+$L1366*'10k &amp; MO'!D$22+$M1366*'10k &amp; MO'!D$28</f>
        <v>0</v>
      </c>
      <c r="V1366" s="349">
        <f>+$I1366*'10k &amp; MO'!E$4+$J1366*'10k &amp; MO'!E$10+$K1366*'10k &amp; MO'!E$16+$L1366*'10k &amp; MO'!E$22+$M1366*'10k &amp; MO'!E$28</f>
        <v>35.875</v>
      </c>
      <c r="W1366" s="349">
        <f>+$I1366*'10k &amp; MO'!F$4+$J1366*'10k &amp; MO'!F$10+$K1366*'10k &amp; MO'!F$16+$L1366*'10k &amp; MO'!F$22+$M1366*'10k &amp; MO'!F$28</f>
        <v>21.422499999999999</v>
      </c>
      <c r="X1366" s="349">
        <f>+$I1366*'10k &amp; MO'!G$4+$J1366*'10k &amp; MO'!G$10+$K1366*'10k &amp; MO'!G$16+$L1366*'10k &amp; MO'!G$22+$M1366*'10k &amp; MO'!G$28</f>
        <v>1184.08</v>
      </c>
      <c r="Y1366" s="349">
        <f>+$N1366*'10k &amp; MO'!H$4+$O1366*'10k &amp; MO'!H$10+$P1366*'10k &amp; MO'!H$16+$Q1366*'10k &amp; MO'!H$22+$R1366*'10k &amp; MO'!H$28</f>
        <v>0</v>
      </c>
      <c r="Z1366" s="349">
        <f>+$N1366*'10k &amp; MO'!I$4+$O1366*'10k &amp; MO'!I$10+$P1366*'10k &amp; MO'!I$16+$Q1366*'10k &amp; MO'!I$22+$R1366*'10k &amp; MO'!I$28</f>
        <v>0</v>
      </c>
      <c r="AA1366" s="349">
        <f>+$N1366*'10k &amp; MO'!J$4+$O1366*'10k &amp; MO'!J$10+$P1366*'10k &amp; MO'!J$16+$Q1366*'10k &amp; MO'!J$22+$R1366*'10k &amp; MO'!J$28</f>
        <v>84.0642</v>
      </c>
      <c r="AB1366" s="349">
        <f>+$N1366*'10k &amp; MO'!K$4+$O1366*'10k &amp; MO'!K$10+$P1366*'10k &amp; MO'!K$16+$Q1366*'10k &amp; MO'!K$22+$R1366*'10k &amp; MO'!K$28</f>
        <v>114.7685</v>
      </c>
      <c r="AC1366" s="349">
        <f>+$N1366*'10k &amp; MO'!L$4+$O1366*'10k &amp; MO'!L$10+$P1366*'10k &amp; MO'!L$16+$Q1366*'10k &amp; MO'!L$22+$R1366*'10k &amp; MO'!L$28</f>
        <v>4374.3194000000003</v>
      </c>
      <c r="AD1366" s="350">
        <f>+S1366*'10k &amp; MO'!O$4</f>
        <v>2274.924</v>
      </c>
      <c r="AF1366" s="192" t="str">
        <f t="shared" si="187"/>
        <v>9682015</v>
      </c>
      <c r="AG1366" s="192">
        <f>+IFERROR(VLOOKUP($AF1366,'Limited Loss'!$F$5:$P$124,AG$3,FALSE),0)</f>
        <v>0</v>
      </c>
      <c r="AH1366" s="193">
        <f>+IFERROR(VLOOKUP($AF1366,'Limited Loss'!$F$5:$P$124,AH$3,FALSE),0)</f>
        <v>0</v>
      </c>
      <c r="AI1366" s="193">
        <f>+IFERROR(VLOOKUP($AF1366,'Limited Loss'!$F$5:$P$124,AI$3,FALSE),0)</f>
        <v>0</v>
      </c>
      <c r="AJ1366" s="193">
        <f>+IFERROR(VLOOKUP($AF1366,'Limited Loss'!$F$5:$P$124,AJ$3,FALSE),0)</f>
        <v>0</v>
      </c>
      <c r="AK1366" s="100">
        <f>+IFERROR(VLOOKUP($AF1366,'Limited Loss'!$F$5:$P$124,AK$3,FALSE),0)</f>
        <v>0</v>
      </c>
      <c r="AL1366" s="193">
        <f>+IFERROR(VLOOKUP($AF1366,'Limited Loss'!$F$5:$P$124,AL$3,FALSE),0)</f>
        <v>0</v>
      </c>
      <c r="AM1366" s="193">
        <f>+IFERROR(VLOOKUP($AF1366,'Limited Loss'!$F$5:$P$124,AM$3,FALSE),0)</f>
        <v>0</v>
      </c>
      <c r="AN1366" s="193">
        <f>+IFERROR(VLOOKUP($AF1366,'Limited Loss'!$F$5:$P$124,AN$3,FALSE),0)</f>
        <v>0</v>
      </c>
      <c r="AO1366" s="193">
        <f>+IFERROR(VLOOKUP($AF1366,'Limited Loss'!$F$5:$P$124,AO$3,FALSE),0)</f>
        <v>0</v>
      </c>
      <c r="AP1366" s="100">
        <f>+IFERROR(VLOOKUP($AF1366,'Limited Loss'!$F$5:$P$124,AP$3,FALSE),0)</f>
        <v>0</v>
      </c>
      <c r="AQ1366" s="353"/>
      <c r="AR1366" s="331">
        <f t="shared" si="188"/>
        <v>968</v>
      </c>
      <c r="AS1366" s="332">
        <f t="shared" si="188"/>
        <v>2015</v>
      </c>
      <c r="AT1366" s="349">
        <f t="shared" si="193"/>
        <v>0</v>
      </c>
      <c r="AU1366" s="349">
        <f t="shared" si="193"/>
        <v>0</v>
      </c>
      <c r="AV1366" s="349">
        <f t="shared" si="193"/>
        <v>35.875</v>
      </c>
      <c r="AW1366" s="349">
        <f t="shared" si="193"/>
        <v>21.422499999999999</v>
      </c>
      <c r="AX1366" s="350">
        <f t="shared" si="193"/>
        <v>1184.08</v>
      </c>
      <c r="AY1366" s="349">
        <f t="shared" si="193"/>
        <v>0</v>
      </c>
      <c r="AZ1366" s="349">
        <f t="shared" si="193"/>
        <v>0</v>
      </c>
      <c r="BA1366" s="349">
        <f t="shared" si="193"/>
        <v>84.0642</v>
      </c>
      <c r="BB1366" s="349">
        <f t="shared" si="194"/>
        <v>114.7685</v>
      </c>
      <c r="BC1366" s="349">
        <f t="shared" si="194"/>
        <v>4374.3194000000003</v>
      </c>
      <c r="BD1366" s="350">
        <f t="shared" si="194"/>
        <v>2274.924</v>
      </c>
      <c r="BE1366" s="349">
        <f t="shared" si="190"/>
        <v>119.9392</v>
      </c>
      <c r="BF1366" s="375">
        <f t="shared" si="191"/>
        <v>5694.5904</v>
      </c>
      <c r="BG1366" s="334">
        <f t="shared" si="192"/>
        <v>2274.924</v>
      </c>
    </row>
    <row r="1367" spans="1:59" x14ac:dyDescent="0.2">
      <c r="A1367" s="326" t="str">
        <f t="shared" si="189"/>
        <v>9682016</v>
      </c>
      <c r="B1367">
        <v>968</v>
      </c>
      <c r="C1367" s="327">
        <v>2016</v>
      </c>
      <c r="D1367" s="353">
        <f>+IFERROR(VLOOKUP($A1367,Data_Loss!$A$2:$V$1180,6,FALSE),0)</f>
        <v>0</v>
      </c>
      <c r="E1367" s="353">
        <f>+IFERROR(VLOOKUP($A1367,Data_Loss!$A$2:$V$1180,7,FALSE),0)</f>
        <v>0</v>
      </c>
      <c r="F1367" s="353">
        <f>+IFERROR(VLOOKUP($A1367,Data_Loss!$A$2:$V$1180,8,FALSE),0)</f>
        <v>1</v>
      </c>
      <c r="G1367" s="353">
        <f>+IFERROR(VLOOKUP($A1367,Data_Loss!$A$2:$V$1180,9,FALSE),0)</f>
        <v>1</v>
      </c>
      <c r="H1367" s="353">
        <f>+IFERROR(VLOOKUP($A1367,Data_Loss!$A$2:$V$1180,10,FALSE),0)</f>
        <v>2</v>
      </c>
      <c r="I1367" s="353">
        <f>+IFERROR(VLOOKUP($A1367,Data_Loss!$A$2:$V$1300,12,FALSE),0)</f>
        <v>0</v>
      </c>
      <c r="J1367" s="353">
        <f>+IFERROR(VLOOKUP($A1367,Data_Loss!$A$2:$V$1300,13,FALSE),0)</f>
        <v>0</v>
      </c>
      <c r="K1367" s="353">
        <f>+IFERROR(VLOOKUP($A1367,Data_Loss!$A$2:$V$1300,14,FALSE),0)</f>
        <v>204957</v>
      </c>
      <c r="L1367" s="353">
        <f>+IFERROR(VLOOKUP($A1367,Data_Loss!$A$2:$V$1300,15,FALSE),0)</f>
        <v>591</v>
      </c>
      <c r="M1367" s="353">
        <f>+IFERROR(VLOOKUP($A1367,Data_Loss!$A$2:$V$1300,16,FALSE),0)</f>
        <v>22157</v>
      </c>
      <c r="N1367" s="353">
        <f>+IFERROR(VLOOKUP($A1367,Data_Loss!$A$2:$V$1300,17,FALSE),0)</f>
        <v>0</v>
      </c>
      <c r="O1367" s="353">
        <f>+IFERROR(VLOOKUP($A1367,Data_Loss!$A$2:$V$1300,18,FALSE),0)</f>
        <v>0</v>
      </c>
      <c r="P1367" s="353">
        <f>+IFERROR(VLOOKUP($A1367,Data_Loss!$A$2:$V$1300,19,FALSE),0)</f>
        <v>136375</v>
      </c>
      <c r="Q1367" s="353">
        <f>+IFERROR(VLOOKUP($A1367,Data_Loss!$A$2:$V$1300,20,FALSE),0)</f>
        <v>4071</v>
      </c>
      <c r="R1367" s="353">
        <f>+IFERROR(VLOOKUP($A1367,Data_Loss!$A$2:$V$1300,21,FALSE),0)</f>
        <v>37443</v>
      </c>
      <c r="S1367" s="353">
        <f>+IFERROR(VLOOKUP($A1367,Data_Loss!$A$2:$V$1300,22,FALSE),0)</f>
        <v>6120</v>
      </c>
      <c r="T1367" s="191">
        <f>+$I1367*'10k &amp; MO'!C$5+$J1367*'10k &amp; MO'!C$11+$K1367*'10k &amp; MO'!C$17+$L1367*'10k &amp; MO'!C$23+$M1367*'10k &amp; MO'!C$29</f>
        <v>0</v>
      </c>
      <c r="U1367" s="349">
        <f>+$I1367*'10k &amp; MO'!D$5+$J1367*'10k &amp; MO'!D$11+$K1367*'10k &amp; MO'!D$17+$L1367*'10k &amp; MO'!D$23+$M1367*'10k &amp; MO'!D$29</f>
        <v>1209.2463</v>
      </c>
      <c r="V1367" s="349">
        <f>+$I1367*'10k &amp; MO'!E$5+$J1367*'10k &amp; MO'!E$11+$K1367*'10k &amp; MO'!E$17+$L1367*'10k &amp; MO'!E$23+$M1367*'10k &amp; MO'!E$29</f>
        <v>323111.68209999998</v>
      </c>
      <c r="W1367" s="349">
        <f>+$I1367*'10k &amp; MO'!F$5+$J1367*'10k &amp; MO'!F$11+$K1367*'10k &amp; MO'!F$17+$L1367*'10k &amp; MO'!F$23+$M1367*'10k &amp; MO'!F$29</f>
        <v>8245.0529000000006</v>
      </c>
      <c r="X1367" s="349">
        <f>+$I1367*'10k &amp; MO'!G$5+$J1367*'10k &amp; MO'!G$11+$K1367*'10k &amp; MO'!G$17+$L1367*'10k &amp; MO'!G$23+$M1367*'10k &amp; MO'!G$29</f>
        <v>25391.7356</v>
      </c>
      <c r="Y1367" s="349">
        <f>+$N1367*'10k &amp; MO'!H$5+$O1367*'10k &amp; MO'!H$11+$P1367*'10k &amp; MO'!H$17+$Q1367*'10k &amp; MO'!H$23+$R1367*'10k &amp; MO'!H$29</f>
        <v>0</v>
      </c>
      <c r="Z1367" s="349">
        <f>+$N1367*'10k &amp; MO'!I$5+$O1367*'10k &amp; MO'!I$11+$P1367*'10k &amp; MO'!I$17+$Q1367*'10k &amp; MO'!I$23+$R1367*'10k &amp; MO'!I$29</f>
        <v>450.03750000000002</v>
      </c>
      <c r="AA1367" s="349">
        <f>+$N1367*'10k &amp; MO'!J$5+$O1367*'10k &amp; MO'!J$11+$P1367*'10k &amp; MO'!J$17+$Q1367*'10k &amp; MO'!J$23+$R1367*'10k &amp; MO'!J$29</f>
        <v>264098.32039999997</v>
      </c>
      <c r="AB1367" s="349">
        <f>+$N1367*'10k &amp; MO'!K$5+$O1367*'10k &amp; MO'!K$11+$P1367*'10k &amp; MO'!K$17+$Q1367*'10k &amp; MO'!K$23+$R1367*'10k &amp; MO'!K$29</f>
        <v>21891.395099999998</v>
      </c>
      <c r="AC1367" s="349">
        <f>+$N1367*'10k &amp; MO'!L$5+$O1367*'10k &amp; MO'!L$11+$P1367*'10k &amp; MO'!L$17+$Q1367*'10k &amp; MO'!L$23+$R1367*'10k &amp; MO'!L$29</f>
        <v>59356.99760000001</v>
      </c>
      <c r="AD1367" s="350">
        <f>+S1367*'10k &amp; MO'!O$5</f>
        <v>8249.76</v>
      </c>
      <c r="AF1367" s="192" t="str">
        <f t="shared" si="187"/>
        <v>9682016</v>
      </c>
      <c r="AG1367" s="192">
        <f>+IFERROR(VLOOKUP($AF1367,'Limited Loss'!$F$5:$P$124,AG$3,FALSE),0)</f>
        <v>0</v>
      </c>
      <c r="AH1367" s="193">
        <f>+IFERROR(VLOOKUP($AF1367,'Limited Loss'!$F$5:$P$124,AH$3,FALSE),0)</f>
        <v>0</v>
      </c>
      <c r="AI1367" s="193">
        <f>+IFERROR(VLOOKUP($AF1367,'Limited Loss'!$F$5:$P$124,AI$3,FALSE),0)</f>
        <v>0</v>
      </c>
      <c r="AJ1367" s="193">
        <f>+IFERROR(VLOOKUP($AF1367,'Limited Loss'!$F$5:$P$124,AJ$3,FALSE),0)</f>
        <v>0</v>
      </c>
      <c r="AK1367" s="100">
        <f>+IFERROR(VLOOKUP($AF1367,'Limited Loss'!$F$5:$P$124,AK$3,FALSE),0)</f>
        <v>0</v>
      </c>
      <c r="AL1367" s="193">
        <f>+IFERROR(VLOOKUP($AF1367,'Limited Loss'!$F$5:$P$124,AL$3,FALSE),0)</f>
        <v>0</v>
      </c>
      <c r="AM1367" s="193">
        <f>+IFERROR(VLOOKUP($AF1367,'Limited Loss'!$F$5:$P$124,AM$3,FALSE),0)</f>
        <v>0</v>
      </c>
      <c r="AN1367" s="193">
        <f>+IFERROR(VLOOKUP($AF1367,'Limited Loss'!$F$5:$P$124,AN$3,FALSE),0)</f>
        <v>0</v>
      </c>
      <c r="AO1367" s="193">
        <f>+IFERROR(VLOOKUP($AF1367,'Limited Loss'!$F$5:$P$124,AO$3,FALSE),0)</f>
        <v>0</v>
      </c>
      <c r="AP1367" s="100">
        <f>+IFERROR(VLOOKUP($AF1367,'Limited Loss'!$F$5:$P$124,AP$3,FALSE),0)</f>
        <v>0</v>
      </c>
      <c r="AQ1367" s="353"/>
      <c r="AR1367" s="331">
        <f t="shared" si="188"/>
        <v>968</v>
      </c>
      <c r="AS1367" s="332">
        <f t="shared" si="188"/>
        <v>2016</v>
      </c>
      <c r="AT1367" s="349">
        <f t="shared" si="193"/>
        <v>0</v>
      </c>
      <c r="AU1367" s="349">
        <f t="shared" si="193"/>
        <v>1209.2463</v>
      </c>
      <c r="AV1367" s="349">
        <f t="shared" si="193"/>
        <v>323111.68209999998</v>
      </c>
      <c r="AW1367" s="349">
        <f t="shared" si="193"/>
        <v>8245.0529000000006</v>
      </c>
      <c r="AX1367" s="350">
        <f t="shared" si="193"/>
        <v>25391.7356</v>
      </c>
      <c r="AY1367" s="349">
        <f t="shared" si="193"/>
        <v>0</v>
      </c>
      <c r="AZ1367" s="349">
        <f t="shared" si="193"/>
        <v>450.03750000000002</v>
      </c>
      <c r="BA1367" s="349">
        <f t="shared" si="193"/>
        <v>264098.32039999997</v>
      </c>
      <c r="BB1367" s="349">
        <f t="shared" si="194"/>
        <v>21891.395099999998</v>
      </c>
      <c r="BC1367" s="349">
        <f t="shared" si="194"/>
        <v>59356.99760000001</v>
      </c>
      <c r="BD1367" s="350">
        <f t="shared" si="194"/>
        <v>8249.76</v>
      </c>
      <c r="BE1367" s="349">
        <f t="shared" si="190"/>
        <v>588869.28629999992</v>
      </c>
      <c r="BF1367" s="375">
        <f t="shared" si="191"/>
        <v>114885.18120000002</v>
      </c>
      <c r="BG1367" s="334">
        <f t="shared" si="192"/>
        <v>8249.76</v>
      </c>
    </row>
    <row r="1368" spans="1:59" x14ac:dyDescent="0.2">
      <c r="A1368" s="326" t="str">
        <f t="shared" si="189"/>
        <v>9682017</v>
      </c>
      <c r="B1368">
        <v>968</v>
      </c>
      <c r="C1368" s="327">
        <v>2017</v>
      </c>
      <c r="D1368" s="353">
        <f>+IFERROR(VLOOKUP($A1368,Data_Loss!$A$2:$V$1180,6,FALSE),0)</f>
        <v>0</v>
      </c>
      <c r="E1368" s="353">
        <f>+IFERROR(VLOOKUP($A1368,Data_Loss!$A$2:$V$1180,7,FALSE),0)</f>
        <v>0</v>
      </c>
      <c r="F1368" s="353">
        <f>+IFERROR(VLOOKUP($A1368,Data_Loss!$A$2:$V$1180,8,FALSE),0)</f>
        <v>0</v>
      </c>
      <c r="G1368" s="353">
        <f>+IFERROR(VLOOKUP($A1368,Data_Loss!$A$2:$V$1180,9,FALSE),0)</f>
        <v>1</v>
      </c>
      <c r="H1368" s="353">
        <f>+IFERROR(VLOOKUP($A1368,Data_Loss!$A$2:$V$1180,10,FALSE),0)</f>
        <v>2</v>
      </c>
      <c r="I1368" s="353">
        <f>+IFERROR(VLOOKUP($A1368,Data_Loss!$A$2:$V$1300,12,FALSE),0)</f>
        <v>0</v>
      </c>
      <c r="J1368" s="353">
        <f>+IFERROR(VLOOKUP($A1368,Data_Loss!$A$2:$V$1300,13,FALSE),0)</f>
        <v>0</v>
      </c>
      <c r="K1368" s="353">
        <f>+IFERROR(VLOOKUP($A1368,Data_Loss!$A$2:$V$1300,14,FALSE),0)</f>
        <v>0</v>
      </c>
      <c r="L1368" s="353">
        <f>+IFERROR(VLOOKUP($A1368,Data_Loss!$A$2:$V$1300,15,FALSE),0)</f>
        <v>7264</v>
      </c>
      <c r="M1368" s="353">
        <f>+IFERROR(VLOOKUP($A1368,Data_Loss!$A$2:$V$1300,16,FALSE),0)</f>
        <v>650</v>
      </c>
      <c r="N1368" s="353">
        <f>+IFERROR(VLOOKUP($A1368,Data_Loss!$A$2:$V$1300,17,FALSE),0)</f>
        <v>0</v>
      </c>
      <c r="O1368" s="353">
        <f>+IFERROR(VLOOKUP($A1368,Data_Loss!$A$2:$V$1300,18,FALSE),0)</f>
        <v>0</v>
      </c>
      <c r="P1368" s="353">
        <f>+IFERROR(VLOOKUP($A1368,Data_Loss!$A$2:$V$1300,19,FALSE),0)</f>
        <v>0</v>
      </c>
      <c r="Q1368" s="353">
        <f>+IFERROR(VLOOKUP($A1368,Data_Loss!$A$2:$V$1300,20,FALSE),0)</f>
        <v>30500</v>
      </c>
      <c r="R1368" s="353">
        <f>+IFERROR(VLOOKUP($A1368,Data_Loss!$A$2:$V$1300,21,FALSE),0)</f>
        <v>909</v>
      </c>
      <c r="S1368" s="353">
        <f>+IFERROR(VLOOKUP($A1368,Data_Loss!$A$2:$V$1300,22,FALSE),0)</f>
        <v>2126</v>
      </c>
      <c r="T1368" s="191">
        <f>+$I1368*'10k &amp; MO'!C$6+$J1368*'10k &amp; MO'!C$12+$K1368*'10k &amp; MO'!C$18+$L1368*'10k &amp; MO'!C$24+$M1368*'10k &amp; MO'!C$30</f>
        <v>0</v>
      </c>
      <c r="U1368" s="349">
        <f>+$I1368*'10k &amp; MO'!D$6+$J1368*'10k &amp; MO'!D$12+$K1368*'10k &amp; MO'!D$18+$L1368*'10k &amp; MO'!D$24+$M1368*'10k &amp; MO'!D$30</f>
        <v>15.839399999999998</v>
      </c>
      <c r="V1368" s="349">
        <f>+$I1368*'10k &amp; MO'!E$6+$J1368*'10k &amp; MO'!E$12+$K1368*'10k &amp; MO'!E$18+$L1368*'10k &amp; MO'!E$24+$M1368*'10k &amp; MO'!E$30</f>
        <v>6631.2121999999999</v>
      </c>
      <c r="W1368" s="349">
        <f>+$I1368*'10k &amp; MO'!F$6+$J1368*'10k &amp; MO'!F$12+$K1368*'10k &amp; MO'!F$18+$L1368*'10k &amp; MO'!F$24+$M1368*'10k &amp; MO'!F$30</f>
        <v>6648.8993999999993</v>
      </c>
      <c r="X1368" s="349">
        <f>+$I1368*'10k &amp; MO'!G$6+$J1368*'10k &amp; MO'!G$12+$K1368*'10k &amp; MO'!G$18+$L1368*'10k &amp; MO'!G$24+$M1368*'10k &amp; MO'!G$30</f>
        <v>1259.2834</v>
      </c>
      <c r="Y1368" s="349">
        <f>+$N1368*'10k &amp; MO'!H$6+$O1368*'10k &amp; MO'!H$12+$P1368*'10k &amp; MO'!H$18+$Q1368*'10k &amp; MO'!H$24+$R1368*'10k &amp; MO'!H$30</f>
        <v>0</v>
      </c>
      <c r="Z1368" s="349">
        <f>+$N1368*'10k &amp; MO'!I$6+$O1368*'10k &amp; MO'!I$12+$P1368*'10k &amp; MO'!I$18+$Q1368*'10k &amp; MO'!I$24+$R1368*'10k &amp; MO'!I$30</f>
        <v>21.622700000000002</v>
      </c>
      <c r="AA1368" s="349">
        <f>+$N1368*'10k &amp; MO'!J$6+$O1368*'10k &amp; MO'!J$12+$P1368*'10k &amp; MO'!J$18+$Q1368*'10k &amp; MO'!J$24+$R1368*'10k &amp; MO'!J$30</f>
        <v>31910.921999999999</v>
      </c>
      <c r="AB1368" s="349">
        <f>+$N1368*'10k &amp; MO'!K$6+$O1368*'10k &amp; MO'!K$12+$P1368*'10k &amp; MO'!K$18+$Q1368*'10k &amp; MO'!K$24+$R1368*'10k &amp; MO'!K$30</f>
        <v>38656.722200000004</v>
      </c>
      <c r="AC1368" s="349">
        <f>+$N1368*'10k &amp; MO'!L$6+$O1368*'10k &amp; MO'!L$12+$P1368*'10k &amp; MO'!L$18+$Q1368*'10k &amp; MO'!L$24+$R1368*'10k &amp; MO'!L$30</f>
        <v>4573.9259000000002</v>
      </c>
      <c r="AD1368" s="350">
        <f>+S1368*'10k &amp; MO'!O$6</f>
        <v>2861.596</v>
      </c>
      <c r="AF1368" s="192" t="str">
        <f t="shared" si="187"/>
        <v>9682017</v>
      </c>
      <c r="AG1368" s="192">
        <f>+IFERROR(VLOOKUP($AF1368,'Limited Loss'!$F$5:$P$124,AG$3,FALSE),0)</f>
        <v>0</v>
      </c>
      <c r="AH1368" s="193">
        <f>+IFERROR(VLOOKUP($AF1368,'Limited Loss'!$F$5:$P$124,AH$3,FALSE),0)</f>
        <v>0</v>
      </c>
      <c r="AI1368" s="193">
        <f>+IFERROR(VLOOKUP($AF1368,'Limited Loss'!$F$5:$P$124,AI$3,FALSE),0)</f>
        <v>0</v>
      </c>
      <c r="AJ1368" s="193">
        <f>+IFERROR(VLOOKUP($AF1368,'Limited Loss'!$F$5:$P$124,AJ$3,FALSE),0)</f>
        <v>0</v>
      </c>
      <c r="AK1368" s="100">
        <f>+IFERROR(VLOOKUP($AF1368,'Limited Loss'!$F$5:$P$124,AK$3,FALSE),0)</f>
        <v>0</v>
      </c>
      <c r="AL1368" s="193">
        <f>+IFERROR(VLOOKUP($AF1368,'Limited Loss'!$F$5:$P$124,AL$3,FALSE),0)</f>
        <v>0</v>
      </c>
      <c r="AM1368" s="193">
        <f>+IFERROR(VLOOKUP($AF1368,'Limited Loss'!$F$5:$P$124,AM$3,FALSE),0)</f>
        <v>0</v>
      </c>
      <c r="AN1368" s="193">
        <f>+IFERROR(VLOOKUP($AF1368,'Limited Loss'!$F$5:$P$124,AN$3,FALSE),0)</f>
        <v>0</v>
      </c>
      <c r="AO1368" s="193">
        <f>+IFERROR(VLOOKUP($AF1368,'Limited Loss'!$F$5:$P$124,AO$3,FALSE),0)</f>
        <v>0</v>
      </c>
      <c r="AP1368" s="100">
        <f>+IFERROR(VLOOKUP($AF1368,'Limited Loss'!$F$5:$P$124,AP$3,FALSE),0)</f>
        <v>0</v>
      </c>
      <c r="AQ1368" s="353"/>
      <c r="AR1368" s="331">
        <f t="shared" si="188"/>
        <v>968</v>
      </c>
      <c r="AS1368" s="332">
        <f t="shared" si="188"/>
        <v>2017</v>
      </c>
      <c r="AT1368" s="349">
        <f t="shared" si="193"/>
        <v>0</v>
      </c>
      <c r="AU1368" s="349">
        <f t="shared" si="193"/>
        <v>15.839399999999998</v>
      </c>
      <c r="AV1368" s="349">
        <f t="shared" si="193"/>
        <v>6631.2121999999999</v>
      </c>
      <c r="AW1368" s="349">
        <f t="shared" si="193"/>
        <v>6648.8993999999993</v>
      </c>
      <c r="AX1368" s="350">
        <f t="shared" si="193"/>
        <v>1259.2834</v>
      </c>
      <c r="AY1368" s="349">
        <f t="shared" si="193"/>
        <v>0</v>
      </c>
      <c r="AZ1368" s="349">
        <f t="shared" si="193"/>
        <v>21.622700000000002</v>
      </c>
      <c r="BA1368" s="349">
        <f t="shared" si="193"/>
        <v>31910.921999999999</v>
      </c>
      <c r="BB1368" s="349">
        <f t="shared" si="194"/>
        <v>38656.722200000004</v>
      </c>
      <c r="BC1368" s="349">
        <f t="shared" si="194"/>
        <v>4573.9259000000002</v>
      </c>
      <c r="BD1368" s="350">
        <f t="shared" si="194"/>
        <v>2861.596</v>
      </c>
      <c r="BE1368" s="349">
        <f t="shared" si="190"/>
        <v>38579.596299999997</v>
      </c>
      <c r="BF1368" s="375">
        <f t="shared" si="191"/>
        <v>51138.830900000008</v>
      </c>
      <c r="BG1368" s="334">
        <f t="shared" si="192"/>
        <v>2861.596</v>
      </c>
    </row>
    <row r="1369" spans="1:59" x14ac:dyDescent="0.2">
      <c r="A1369" s="326" t="str">
        <f t="shared" si="189"/>
        <v>9682018</v>
      </c>
      <c r="B1369">
        <v>968</v>
      </c>
      <c r="C1369" s="327">
        <v>2018</v>
      </c>
      <c r="D1369" s="353">
        <f>+IFERROR(VLOOKUP($A1369,Data_Loss!$A$2:$V$1180,6,FALSE),0)</f>
        <v>0</v>
      </c>
      <c r="E1369" s="353">
        <f>+IFERROR(VLOOKUP($A1369,Data_Loss!$A$2:$V$1180,7,FALSE),0)</f>
        <v>0</v>
      </c>
      <c r="F1369" s="353">
        <f>+IFERROR(VLOOKUP($A1369,Data_Loss!$A$2:$V$1180,8,FALSE),0)</f>
        <v>0</v>
      </c>
      <c r="G1369" s="353">
        <f>+IFERROR(VLOOKUP($A1369,Data_Loss!$A$2:$V$1180,9,FALSE),0)</f>
        <v>0</v>
      </c>
      <c r="H1369" s="353">
        <f>+IFERROR(VLOOKUP($A1369,Data_Loss!$A$2:$V$1180,10,FALSE),0)</f>
        <v>0</v>
      </c>
      <c r="I1369" s="353">
        <f>+IFERROR(VLOOKUP($A1369,Data_Loss!$A$2:$V$1300,12,FALSE),0)</f>
        <v>0</v>
      </c>
      <c r="J1369" s="353">
        <f>+IFERROR(VLOOKUP($A1369,Data_Loss!$A$2:$V$1300,13,FALSE),0)</f>
        <v>0</v>
      </c>
      <c r="K1369" s="353">
        <f>+IFERROR(VLOOKUP($A1369,Data_Loss!$A$2:$V$1300,14,FALSE),0)</f>
        <v>0</v>
      </c>
      <c r="L1369" s="353">
        <f>+IFERROR(VLOOKUP($A1369,Data_Loss!$A$2:$V$1300,15,FALSE),0)</f>
        <v>0</v>
      </c>
      <c r="M1369" s="353">
        <f>+IFERROR(VLOOKUP($A1369,Data_Loss!$A$2:$V$1300,16,FALSE),0)</f>
        <v>0</v>
      </c>
      <c r="N1369" s="353">
        <f>+IFERROR(VLOOKUP($A1369,Data_Loss!$A$2:$V$1300,17,FALSE),0)</f>
        <v>0</v>
      </c>
      <c r="O1369" s="353">
        <f>+IFERROR(VLOOKUP($A1369,Data_Loss!$A$2:$V$1300,18,FALSE),0)</f>
        <v>0</v>
      </c>
      <c r="P1369" s="353">
        <f>+IFERROR(VLOOKUP($A1369,Data_Loss!$A$2:$V$1300,19,FALSE),0)</f>
        <v>0</v>
      </c>
      <c r="Q1369" s="353">
        <f>+IFERROR(VLOOKUP($A1369,Data_Loss!$A$2:$V$1300,20,FALSE),0)</f>
        <v>0</v>
      </c>
      <c r="R1369" s="353">
        <f>+IFERROR(VLOOKUP($A1369,Data_Loss!$A$2:$V$1300,21,FALSE),0)</f>
        <v>0</v>
      </c>
      <c r="S1369" s="353">
        <f>+IFERROR(VLOOKUP($A1369,Data_Loss!$A$2:$V$1300,22,FALSE),0)</f>
        <v>4026</v>
      </c>
      <c r="T1369" s="191">
        <f>+$I1369*'10k &amp; MO'!C$7+$J1369*'10k &amp; MO'!C$13+$K1369*'10k &amp; MO'!C$19+$L1369*'10k &amp; MO'!C$25+$M1369*'10k &amp; MO'!C$31</f>
        <v>0</v>
      </c>
      <c r="U1369" s="349">
        <f>+$I1369*'10k &amp; MO'!D$7+$J1369*'10k &amp; MO'!D$13+$K1369*'10k &amp; MO'!D$19+$L1369*'10k &amp; MO'!D$25+$M1369*'10k &amp; MO'!D$31</f>
        <v>0</v>
      </c>
      <c r="V1369" s="349">
        <f>+$I1369*'10k &amp; MO'!E$7+$J1369*'10k &amp; MO'!E$13+$K1369*'10k &amp; MO'!E$19+$L1369*'10k &amp; MO'!E$25+$M1369*'10k &amp; MO'!E$31</f>
        <v>0</v>
      </c>
      <c r="W1369" s="349">
        <f>+$I1369*'10k &amp; MO'!F$7+$J1369*'10k &amp; MO'!F$13+$K1369*'10k &amp; MO'!F$19+$L1369*'10k &amp; MO'!F$25+$M1369*'10k &amp; MO'!F$31</f>
        <v>0</v>
      </c>
      <c r="X1369" s="349">
        <f>+$I1369*'10k &amp; MO'!G$7+$J1369*'10k &amp; MO'!G$13+$K1369*'10k &amp; MO'!G$19+$L1369*'10k &amp; MO'!G$25+$M1369*'10k &amp; MO'!G$31</f>
        <v>0</v>
      </c>
      <c r="Y1369" s="349">
        <f>+$N1369*'10k &amp; MO'!H$7+$O1369*'10k &amp; MO'!H$13+$P1369*'10k &amp; MO'!H$19+$Q1369*'10k &amp; MO'!H$25+$R1369*'10k &amp; MO'!H$31</f>
        <v>0</v>
      </c>
      <c r="Z1369" s="349">
        <f>+$N1369*'10k &amp; MO'!I$7+$O1369*'10k &amp; MO'!I$13+$P1369*'10k &amp; MO'!I$19+$Q1369*'10k &amp; MO'!I$25+$R1369*'10k &amp; MO'!I$31</f>
        <v>0</v>
      </c>
      <c r="AA1369" s="349">
        <f>+$N1369*'10k &amp; MO'!J$7+$O1369*'10k &amp; MO'!J$13+$P1369*'10k &amp; MO'!J$19+$Q1369*'10k &amp; MO'!J$25+$R1369*'10k &amp; MO'!J$31</f>
        <v>0</v>
      </c>
      <c r="AB1369" s="349">
        <f>+$N1369*'10k &amp; MO'!K$7+$O1369*'10k &amp; MO'!K$13+$P1369*'10k &amp; MO'!K$19+$Q1369*'10k &amp; MO'!K$25+$R1369*'10k &amp; MO'!K$31</f>
        <v>0</v>
      </c>
      <c r="AC1369" s="349">
        <f>+$N1369*'10k &amp; MO'!L$7+$O1369*'10k &amp; MO'!L$13+$P1369*'10k &amp; MO'!L$19+$Q1369*'10k &amp; MO'!L$25+$R1369*'10k &amp; MO'!L$31</f>
        <v>0</v>
      </c>
      <c r="AD1369" s="350">
        <f>+S1369*'10k &amp; MO'!O$7</f>
        <v>5338.4760000000006</v>
      </c>
      <c r="AF1369" s="192" t="str">
        <f t="shared" si="187"/>
        <v>9682018</v>
      </c>
      <c r="AG1369" s="192">
        <f>+IFERROR(VLOOKUP($AF1369,'Limited Loss'!$F$5:$P$124,AG$3,FALSE),0)</f>
        <v>0</v>
      </c>
      <c r="AH1369" s="193">
        <f>+IFERROR(VLOOKUP($AF1369,'Limited Loss'!$F$5:$P$124,AH$3,FALSE),0)</f>
        <v>0</v>
      </c>
      <c r="AI1369" s="193">
        <f>+IFERROR(VLOOKUP($AF1369,'Limited Loss'!$F$5:$P$124,AI$3,FALSE),0)</f>
        <v>0</v>
      </c>
      <c r="AJ1369" s="193">
        <f>+IFERROR(VLOOKUP($AF1369,'Limited Loss'!$F$5:$P$124,AJ$3,FALSE),0)</f>
        <v>0</v>
      </c>
      <c r="AK1369" s="100">
        <f>+IFERROR(VLOOKUP($AF1369,'Limited Loss'!$F$5:$P$124,AK$3,FALSE),0)</f>
        <v>0</v>
      </c>
      <c r="AL1369" s="193">
        <f>+IFERROR(VLOOKUP($AF1369,'Limited Loss'!$F$5:$P$124,AL$3,FALSE),0)</f>
        <v>0</v>
      </c>
      <c r="AM1369" s="193">
        <f>+IFERROR(VLOOKUP($AF1369,'Limited Loss'!$F$5:$P$124,AM$3,FALSE),0)</f>
        <v>0</v>
      </c>
      <c r="AN1369" s="193">
        <f>+IFERROR(VLOOKUP($AF1369,'Limited Loss'!$F$5:$P$124,AN$3,FALSE),0)</f>
        <v>0</v>
      </c>
      <c r="AO1369" s="193">
        <f>+IFERROR(VLOOKUP($AF1369,'Limited Loss'!$F$5:$P$124,AO$3,FALSE),0)</f>
        <v>0</v>
      </c>
      <c r="AP1369" s="100">
        <f>+IFERROR(VLOOKUP($AF1369,'Limited Loss'!$F$5:$P$124,AP$3,FALSE),0)</f>
        <v>0</v>
      </c>
      <c r="AQ1369" s="353"/>
      <c r="AR1369" s="331">
        <f t="shared" si="188"/>
        <v>968</v>
      </c>
      <c r="AS1369" s="332">
        <f t="shared" si="188"/>
        <v>2018</v>
      </c>
      <c r="AT1369" s="349">
        <f t="shared" si="193"/>
        <v>0</v>
      </c>
      <c r="AU1369" s="349">
        <f t="shared" si="193"/>
        <v>0</v>
      </c>
      <c r="AV1369" s="349">
        <f t="shared" si="193"/>
        <v>0</v>
      </c>
      <c r="AW1369" s="349">
        <f t="shared" si="193"/>
        <v>0</v>
      </c>
      <c r="AX1369" s="350">
        <f t="shared" si="193"/>
        <v>0</v>
      </c>
      <c r="AY1369" s="349">
        <f t="shared" si="193"/>
        <v>0</v>
      </c>
      <c r="AZ1369" s="349">
        <f t="shared" si="193"/>
        <v>0</v>
      </c>
      <c r="BA1369" s="349">
        <f t="shared" si="193"/>
        <v>0</v>
      </c>
      <c r="BB1369" s="349">
        <f t="shared" si="194"/>
        <v>0</v>
      </c>
      <c r="BC1369" s="349">
        <f t="shared" si="194"/>
        <v>0</v>
      </c>
      <c r="BD1369" s="350">
        <f t="shared" si="194"/>
        <v>5338.4760000000006</v>
      </c>
      <c r="BE1369" s="349">
        <f t="shared" si="190"/>
        <v>0</v>
      </c>
      <c r="BF1369" s="375">
        <f t="shared" si="191"/>
        <v>0</v>
      </c>
      <c r="BG1369" s="334">
        <f t="shared" si="192"/>
        <v>5338.4760000000006</v>
      </c>
    </row>
    <row r="1370" spans="1:59" x14ac:dyDescent="0.2">
      <c r="A1370" s="326" t="str">
        <f t="shared" si="189"/>
        <v>9692014</v>
      </c>
      <c r="B1370">
        <v>969</v>
      </c>
      <c r="C1370" s="327">
        <v>2014</v>
      </c>
      <c r="D1370" s="353">
        <f>+IFERROR(VLOOKUP($A1370,Data_Loss!$A$2:$V$1180,6,FALSE),0)</f>
        <v>0</v>
      </c>
      <c r="E1370" s="353">
        <f>+IFERROR(VLOOKUP($A1370,Data_Loss!$A$2:$V$1180,7,FALSE),0)</f>
        <v>0</v>
      </c>
      <c r="F1370" s="353">
        <f>+IFERROR(VLOOKUP($A1370,Data_Loss!$A$2:$V$1180,8,FALSE),0)</f>
        <v>1</v>
      </c>
      <c r="G1370" s="353">
        <f>+IFERROR(VLOOKUP($A1370,Data_Loss!$A$2:$V$1180,9,FALSE),0)</f>
        <v>3</v>
      </c>
      <c r="H1370" s="353">
        <f>+IFERROR(VLOOKUP($A1370,Data_Loss!$A$2:$V$1180,10,FALSE),0)</f>
        <v>8</v>
      </c>
      <c r="I1370" s="353">
        <f>+IFERROR(VLOOKUP($A1370,Data_Loss!$A$2:$V$1300,12,FALSE),0)</f>
        <v>0</v>
      </c>
      <c r="J1370" s="353">
        <f>+IFERROR(VLOOKUP($A1370,Data_Loss!$A$2:$V$1300,13,FALSE),0)</f>
        <v>0</v>
      </c>
      <c r="K1370" s="353">
        <f>+IFERROR(VLOOKUP($A1370,Data_Loss!$A$2:$V$1300,14,FALSE),0)</f>
        <v>115696</v>
      </c>
      <c r="L1370" s="353">
        <f>+IFERROR(VLOOKUP($A1370,Data_Loss!$A$2:$V$1300,15,FALSE),0)</f>
        <v>20523</v>
      </c>
      <c r="M1370" s="353">
        <f>+IFERROR(VLOOKUP($A1370,Data_Loss!$A$2:$V$1300,16,FALSE),0)</f>
        <v>24617</v>
      </c>
      <c r="N1370" s="353">
        <f>+IFERROR(VLOOKUP($A1370,Data_Loss!$A$2:$V$1300,17,FALSE),0)</f>
        <v>0</v>
      </c>
      <c r="O1370" s="353">
        <f>+IFERROR(VLOOKUP($A1370,Data_Loss!$A$2:$V$1300,18,FALSE),0)</f>
        <v>0</v>
      </c>
      <c r="P1370" s="353">
        <f>+IFERROR(VLOOKUP($A1370,Data_Loss!$A$2:$V$1300,19,FALSE),0)</f>
        <v>43276</v>
      </c>
      <c r="Q1370" s="353">
        <f>+IFERROR(VLOOKUP($A1370,Data_Loss!$A$2:$V$1300,20,FALSE),0)</f>
        <v>27396</v>
      </c>
      <c r="R1370" s="353">
        <f>+IFERROR(VLOOKUP($A1370,Data_Loss!$A$2:$V$1300,21,FALSE),0)</f>
        <v>70015</v>
      </c>
      <c r="S1370" s="353">
        <f>+IFERROR(VLOOKUP($A1370,Data_Loss!$A$2:$V$1300,22,FALSE),0)</f>
        <v>25598</v>
      </c>
      <c r="T1370" s="191">
        <f>+$I1370*'10k &amp; MO'!C$3+$J1370*'10k &amp; MO'!C$9+$K1370*'10k &amp; MO'!C$15+$L1370*'10k &amp; MO'!C$21+$M1370*'10k &amp; MO'!C$27</f>
        <v>0</v>
      </c>
      <c r="U1370" s="349">
        <f>+$I1370*'10k &amp; MO'!D$3+$J1370*'10k &amp; MO'!D$9+$K1370*'10k &amp; MO'!D$15+$L1370*'10k &amp; MO'!D$21+$M1370*'10k &amp; MO'!D$27</f>
        <v>0</v>
      </c>
      <c r="V1370" s="349">
        <f>+$I1370*'10k &amp; MO'!E$3+$J1370*'10k &amp; MO'!E$9+$K1370*'10k &amp; MO'!E$15+$L1370*'10k &amp; MO'!E$21+$M1370*'10k &amp; MO'!E$27</f>
        <v>174006.78400000001</v>
      </c>
      <c r="W1370" s="349">
        <f>+$I1370*'10k &amp; MO'!F$3+$J1370*'10k &amp; MO'!F$9+$K1370*'10k &amp; MO'!F$15+$L1370*'10k &amp; MO'!F$21+$M1370*'10k &amp; MO'!F$27</f>
        <v>25222.767000000003</v>
      </c>
      <c r="X1370" s="349">
        <f>+$I1370*'10k &amp; MO'!G$3+$J1370*'10k &amp; MO'!G$9+$K1370*'10k &amp; MO'!G$15+$L1370*'10k &amp; MO'!G$21+$M1370*'10k &amp; MO'!G$27</f>
        <v>27866.443999999996</v>
      </c>
      <c r="Y1370" s="349">
        <f>+$N1370*'10k &amp; MO'!H$3+$O1370*'10k &amp; MO'!H$9+$P1370*'10k &amp; MO'!H$15+$Q1370*'10k &amp; MO'!H$21+$R1370*'10k &amp; MO'!H$27</f>
        <v>0</v>
      </c>
      <c r="Z1370" s="349">
        <f>+$N1370*'10k &amp; MO'!I$3+$O1370*'10k &amp; MO'!I$9+$P1370*'10k &amp; MO'!I$15+$Q1370*'10k &amp; MO'!I$21+$R1370*'10k &amp; MO'!I$27</f>
        <v>0</v>
      </c>
      <c r="AA1370" s="349">
        <f>+$N1370*'10k &amp; MO'!J$3+$O1370*'10k &amp; MO'!J$9+$P1370*'10k &amp; MO'!J$15+$Q1370*'10k &amp; MO'!J$21+$R1370*'10k &amp; MO'!J$27</f>
        <v>90490.116000000009</v>
      </c>
      <c r="AB1370" s="349">
        <f>+$N1370*'10k &amp; MO'!K$3+$O1370*'10k &amp; MO'!K$9+$P1370*'10k &amp; MO'!K$15+$Q1370*'10k &amp; MO'!K$21+$R1370*'10k &amp; MO'!K$27</f>
        <v>38381.796000000002</v>
      </c>
      <c r="AC1370" s="349">
        <f>+$N1370*'10k &amp; MO'!L$3+$O1370*'10k &amp; MO'!L$9+$P1370*'10k &amp; MO'!L$15+$Q1370*'10k &amp; MO'!L$21+$R1370*'10k &amp; MO'!L$27</f>
        <v>107963.13</v>
      </c>
      <c r="AD1370" s="350">
        <f>+S1370*'10k &amp; MO'!O$3</f>
        <v>27415.457999999999</v>
      </c>
      <c r="AF1370" s="192" t="str">
        <f t="shared" si="187"/>
        <v>9692014</v>
      </c>
      <c r="AG1370" s="192">
        <f>+IFERROR(VLOOKUP($AF1370,'Limited Loss'!$F$5:$P$124,AG$3,FALSE),0)</f>
        <v>0</v>
      </c>
      <c r="AH1370" s="193">
        <f>+IFERROR(VLOOKUP($AF1370,'Limited Loss'!$F$5:$P$124,AH$3,FALSE),0)</f>
        <v>0</v>
      </c>
      <c r="AI1370" s="193">
        <f>+IFERROR(VLOOKUP($AF1370,'Limited Loss'!$F$5:$P$124,AI$3,FALSE),0)</f>
        <v>0</v>
      </c>
      <c r="AJ1370" s="193">
        <f>+IFERROR(VLOOKUP($AF1370,'Limited Loss'!$F$5:$P$124,AJ$3,FALSE),0)</f>
        <v>0</v>
      </c>
      <c r="AK1370" s="100">
        <f>+IFERROR(VLOOKUP($AF1370,'Limited Loss'!$F$5:$P$124,AK$3,FALSE),0)</f>
        <v>0</v>
      </c>
      <c r="AL1370" s="193">
        <f>+IFERROR(VLOOKUP($AF1370,'Limited Loss'!$F$5:$P$124,AL$3,FALSE),0)</f>
        <v>0</v>
      </c>
      <c r="AM1370" s="193">
        <f>+IFERROR(VLOOKUP($AF1370,'Limited Loss'!$F$5:$P$124,AM$3,FALSE),0)</f>
        <v>0</v>
      </c>
      <c r="AN1370" s="193">
        <f>+IFERROR(VLOOKUP($AF1370,'Limited Loss'!$F$5:$P$124,AN$3,FALSE),0)</f>
        <v>0</v>
      </c>
      <c r="AO1370" s="193">
        <f>+IFERROR(VLOOKUP($AF1370,'Limited Loss'!$F$5:$P$124,AO$3,FALSE),0)</f>
        <v>0</v>
      </c>
      <c r="AP1370" s="100">
        <f>+IFERROR(VLOOKUP($AF1370,'Limited Loss'!$F$5:$P$124,AP$3,FALSE),0)</f>
        <v>0</v>
      </c>
      <c r="AQ1370" s="353"/>
      <c r="AR1370" s="331">
        <f t="shared" si="188"/>
        <v>969</v>
      </c>
      <c r="AS1370" s="332">
        <f t="shared" si="188"/>
        <v>2014</v>
      </c>
      <c r="AT1370" s="349">
        <f t="shared" si="193"/>
        <v>0</v>
      </c>
      <c r="AU1370" s="349">
        <f t="shared" si="193"/>
        <v>0</v>
      </c>
      <c r="AV1370" s="349">
        <f t="shared" si="193"/>
        <v>174006.78400000001</v>
      </c>
      <c r="AW1370" s="349">
        <f t="shared" si="193"/>
        <v>25222.767000000003</v>
      </c>
      <c r="AX1370" s="350">
        <f t="shared" si="193"/>
        <v>27866.443999999996</v>
      </c>
      <c r="AY1370" s="349">
        <f t="shared" si="193"/>
        <v>0</v>
      </c>
      <c r="AZ1370" s="349">
        <f t="shared" si="193"/>
        <v>0</v>
      </c>
      <c r="BA1370" s="349">
        <f t="shared" si="193"/>
        <v>90490.116000000009</v>
      </c>
      <c r="BB1370" s="349">
        <f t="shared" si="194"/>
        <v>38381.796000000002</v>
      </c>
      <c r="BC1370" s="349">
        <f t="shared" si="194"/>
        <v>107963.13</v>
      </c>
      <c r="BD1370" s="350">
        <f t="shared" si="194"/>
        <v>27415.457999999999</v>
      </c>
      <c r="BE1370" s="349">
        <f t="shared" si="190"/>
        <v>264496.90000000002</v>
      </c>
      <c r="BF1370" s="375">
        <f t="shared" si="191"/>
        <v>199434.13699999999</v>
      </c>
      <c r="BG1370" s="334">
        <f t="shared" si="192"/>
        <v>27415.457999999999</v>
      </c>
    </row>
    <row r="1371" spans="1:59" x14ac:dyDescent="0.2">
      <c r="A1371" s="326" t="str">
        <f t="shared" si="189"/>
        <v>9692015</v>
      </c>
      <c r="B1371">
        <v>969</v>
      </c>
      <c r="C1371" s="327">
        <v>2015</v>
      </c>
      <c r="D1371" s="353">
        <f>+IFERROR(VLOOKUP($A1371,Data_Loss!$A$2:$V$1180,6,FALSE),0)</f>
        <v>0</v>
      </c>
      <c r="E1371" s="353">
        <f>+IFERROR(VLOOKUP($A1371,Data_Loss!$A$2:$V$1180,7,FALSE),0)</f>
        <v>0</v>
      </c>
      <c r="F1371" s="353">
        <f>+IFERROR(VLOOKUP($A1371,Data_Loss!$A$2:$V$1180,8,FALSE),0)</f>
        <v>0</v>
      </c>
      <c r="G1371" s="353">
        <f>+IFERROR(VLOOKUP($A1371,Data_Loss!$A$2:$V$1180,9,FALSE),0)</f>
        <v>1</v>
      </c>
      <c r="H1371" s="353">
        <f>+IFERROR(VLOOKUP($A1371,Data_Loss!$A$2:$V$1180,10,FALSE),0)</f>
        <v>2</v>
      </c>
      <c r="I1371" s="353">
        <f>+IFERROR(VLOOKUP($A1371,Data_Loss!$A$2:$V$1300,12,FALSE),0)</f>
        <v>0</v>
      </c>
      <c r="J1371" s="353">
        <f>+IFERROR(VLOOKUP($A1371,Data_Loss!$A$2:$V$1300,13,FALSE),0)</f>
        <v>0</v>
      </c>
      <c r="K1371" s="353">
        <f>+IFERROR(VLOOKUP($A1371,Data_Loss!$A$2:$V$1300,14,FALSE),0)</f>
        <v>0</v>
      </c>
      <c r="L1371" s="353">
        <f>+IFERROR(VLOOKUP($A1371,Data_Loss!$A$2:$V$1300,15,FALSE),0)</f>
        <v>708</v>
      </c>
      <c r="M1371" s="353">
        <f>+IFERROR(VLOOKUP($A1371,Data_Loss!$A$2:$V$1300,16,FALSE),0)</f>
        <v>10608</v>
      </c>
      <c r="N1371" s="353">
        <f>+IFERROR(VLOOKUP($A1371,Data_Loss!$A$2:$V$1300,17,FALSE),0)</f>
        <v>0</v>
      </c>
      <c r="O1371" s="353">
        <f>+IFERROR(VLOOKUP($A1371,Data_Loss!$A$2:$V$1300,18,FALSE),0)</f>
        <v>0</v>
      </c>
      <c r="P1371" s="353">
        <f>+IFERROR(VLOOKUP($A1371,Data_Loss!$A$2:$V$1300,19,FALSE),0)</f>
        <v>0</v>
      </c>
      <c r="Q1371" s="353">
        <f>+IFERROR(VLOOKUP($A1371,Data_Loss!$A$2:$V$1300,20,FALSE),0)</f>
        <v>785</v>
      </c>
      <c r="R1371" s="353">
        <f>+IFERROR(VLOOKUP($A1371,Data_Loss!$A$2:$V$1300,21,FALSE),0)</f>
        <v>11723</v>
      </c>
      <c r="S1371" s="353">
        <f>+IFERROR(VLOOKUP($A1371,Data_Loss!$A$2:$V$1300,22,FALSE),0)</f>
        <v>62309</v>
      </c>
      <c r="T1371" s="191">
        <f>+$I1371*'10k &amp; MO'!C$4+$J1371*'10k &amp; MO'!C$10+$K1371*'10k &amp; MO'!C$16+$L1371*'10k &amp; MO'!C$22+$M1371*'10k &amp; MO'!C$28</f>
        <v>0</v>
      </c>
      <c r="U1371" s="349">
        <f>+$I1371*'10k &amp; MO'!D$4+$J1371*'10k &amp; MO'!D$10+$K1371*'10k &amp; MO'!D$16+$L1371*'10k &amp; MO'!D$22+$M1371*'10k &amp; MO'!D$28</f>
        <v>0</v>
      </c>
      <c r="V1371" s="349">
        <f>+$I1371*'10k &amp; MO'!E$4+$J1371*'10k &amp; MO'!E$10+$K1371*'10k &amp; MO'!E$16+$L1371*'10k &amp; MO'!E$22+$M1371*'10k &amp; MO'!E$28</f>
        <v>475.00200000000001</v>
      </c>
      <c r="W1371" s="349">
        <f>+$I1371*'10k &amp; MO'!F$4+$J1371*'10k &amp; MO'!F$10+$K1371*'10k &amp; MO'!F$16+$L1371*'10k &amp; MO'!F$22+$M1371*'10k &amp; MO'!F$28</f>
        <v>998.73719999999992</v>
      </c>
      <c r="X1371" s="349">
        <f>+$I1371*'10k &amp; MO'!G$4+$J1371*'10k &amp; MO'!G$10+$K1371*'10k &amp; MO'!G$16+$L1371*'10k &amp; MO'!G$22+$M1371*'10k &amp; MO'!G$28</f>
        <v>12260.237999999999</v>
      </c>
      <c r="Y1371" s="349">
        <f>+$N1371*'10k &amp; MO'!H$4+$O1371*'10k &amp; MO'!H$10+$P1371*'10k &amp; MO'!H$16+$Q1371*'10k &amp; MO'!H$22+$R1371*'10k &amp; MO'!H$28</f>
        <v>0</v>
      </c>
      <c r="Z1371" s="349">
        <f>+$N1371*'10k &amp; MO'!I$4+$O1371*'10k &amp; MO'!I$10+$P1371*'10k &amp; MO'!I$16+$Q1371*'10k &amp; MO'!I$22+$R1371*'10k &amp; MO'!I$28</f>
        <v>0</v>
      </c>
      <c r="AA1371" s="349">
        <f>+$N1371*'10k &amp; MO'!J$4+$O1371*'10k &amp; MO'!J$10+$P1371*'10k &amp; MO'!J$16+$Q1371*'10k &amp; MO'!J$22+$R1371*'10k &amp; MO'!J$28</f>
        <v>477.8546</v>
      </c>
      <c r="AB1371" s="349">
        <f>+$N1371*'10k &amp; MO'!K$4+$O1371*'10k &amp; MO'!K$10+$P1371*'10k &amp; MO'!K$16+$Q1371*'10k &amp; MO'!K$22+$R1371*'10k &amp; MO'!K$28</f>
        <v>1662.5904999999998</v>
      </c>
      <c r="AC1371" s="349">
        <f>+$N1371*'10k &amp; MO'!L$4+$O1371*'10k &amp; MO'!L$10+$P1371*'10k &amp; MO'!L$16+$Q1371*'10k &amp; MO'!L$22+$R1371*'10k &amp; MO'!L$28</f>
        <v>17220.777699999999</v>
      </c>
      <c r="AD1371" s="350">
        <f>+S1371*'10k &amp; MO'!O$4</f>
        <v>75518.508000000002</v>
      </c>
      <c r="AF1371" s="192" t="str">
        <f t="shared" si="187"/>
        <v>9692015</v>
      </c>
      <c r="AG1371" s="192">
        <f>+IFERROR(VLOOKUP($AF1371,'Limited Loss'!$F$5:$P$124,AG$3,FALSE),0)</f>
        <v>0</v>
      </c>
      <c r="AH1371" s="193">
        <f>+IFERROR(VLOOKUP($AF1371,'Limited Loss'!$F$5:$P$124,AH$3,FALSE),0)</f>
        <v>0</v>
      </c>
      <c r="AI1371" s="193">
        <f>+IFERROR(VLOOKUP($AF1371,'Limited Loss'!$F$5:$P$124,AI$3,FALSE),0)</f>
        <v>0</v>
      </c>
      <c r="AJ1371" s="193">
        <f>+IFERROR(VLOOKUP($AF1371,'Limited Loss'!$F$5:$P$124,AJ$3,FALSE),0)</f>
        <v>0</v>
      </c>
      <c r="AK1371" s="100">
        <f>+IFERROR(VLOOKUP($AF1371,'Limited Loss'!$F$5:$P$124,AK$3,FALSE),0)</f>
        <v>0</v>
      </c>
      <c r="AL1371" s="193">
        <f>+IFERROR(VLOOKUP($AF1371,'Limited Loss'!$F$5:$P$124,AL$3,FALSE),0)</f>
        <v>0</v>
      </c>
      <c r="AM1371" s="193">
        <f>+IFERROR(VLOOKUP($AF1371,'Limited Loss'!$F$5:$P$124,AM$3,FALSE),0)</f>
        <v>0</v>
      </c>
      <c r="AN1371" s="193">
        <f>+IFERROR(VLOOKUP($AF1371,'Limited Loss'!$F$5:$P$124,AN$3,FALSE),0)</f>
        <v>0</v>
      </c>
      <c r="AO1371" s="193">
        <f>+IFERROR(VLOOKUP($AF1371,'Limited Loss'!$F$5:$P$124,AO$3,FALSE),0)</f>
        <v>0</v>
      </c>
      <c r="AP1371" s="100">
        <f>+IFERROR(VLOOKUP($AF1371,'Limited Loss'!$F$5:$P$124,AP$3,FALSE),0)</f>
        <v>0</v>
      </c>
      <c r="AQ1371" s="353"/>
      <c r="AR1371" s="331">
        <f t="shared" si="188"/>
        <v>969</v>
      </c>
      <c r="AS1371" s="332">
        <f t="shared" si="188"/>
        <v>2015</v>
      </c>
      <c r="AT1371" s="349">
        <f t="shared" si="193"/>
        <v>0</v>
      </c>
      <c r="AU1371" s="349">
        <f t="shared" si="193"/>
        <v>0</v>
      </c>
      <c r="AV1371" s="349">
        <f t="shared" si="193"/>
        <v>475.00200000000001</v>
      </c>
      <c r="AW1371" s="349">
        <f t="shared" si="193"/>
        <v>998.73719999999992</v>
      </c>
      <c r="AX1371" s="350">
        <f t="shared" si="193"/>
        <v>12260.237999999999</v>
      </c>
      <c r="AY1371" s="349">
        <f t="shared" si="193"/>
        <v>0</v>
      </c>
      <c r="AZ1371" s="349">
        <f t="shared" si="193"/>
        <v>0</v>
      </c>
      <c r="BA1371" s="349">
        <f t="shared" si="193"/>
        <v>477.8546</v>
      </c>
      <c r="BB1371" s="349">
        <f t="shared" si="194"/>
        <v>1662.5904999999998</v>
      </c>
      <c r="BC1371" s="349">
        <f t="shared" si="194"/>
        <v>17220.777699999999</v>
      </c>
      <c r="BD1371" s="350">
        <f t="shared" si="194"/>
        <v>75518.508000000002</v>
      </c>
      <c r="BE1371" s="349">
        <f t="shared" si="190"/>
        <v>952.85660000000007</v>
      </c>
      <c r="BF1371" s="375">
        <f t="shared" si="191"/>
        <v>32142.343399999998</v>
      </c>
      <c r="BG1371" s="334">
        <f t="shared" si="192"/>
        <v>75518.508000000002</v>
      </c>
    </row>
    <row r="1372" spans="1:59" x14ac:dyDescent="0.2">
      <c r="A1372" s="326" t="str">
        <f t="shared" si="189"/>
        <v>9692016</v>
      </c>
      <c r="B1372">
        <v>969</v>
      </c>
      <c r="C1372" s="327">
        <v>2016</v>
      </c>
      <c r="D1372" s="353">
        <f>+IFERROR(VLOOKUP($A1372,Data_Loss!$A$2:$V$1180,6,FALSE),0)</f>
        <v>0</v>
      </c>
      <c r="E1372" s="353">
        <f>+IFERROR(VLOOKUP($A1372,Data_Loss!$A$2:$V$1180,7,FALSE),0)</f>
        <v>0</v>
      </c>
      <c r="F1372" s="353">
        <f>+IFERROR(VLOOKUP($A1372,Data_Loss!$A$2:$V$1180,8,FALSE),0)</f>
        <v>0</v>
      </c>
      <c r="G1372" s="353">
        <f>+IFERROR(VLOOKUP($A1372,Data_Loss!$A$2:$V$1180,9,FALSE),0)</f>
        <v>3</v>
      </c>
      <c r="H1372" s="353">
        <f>+IFERROR(VLOOKUP($A1372,Data_Loss!$A$2:$V$1180,10,FALSE),0)</f>
        <v>0</v>
      </c>
      <c r="I1372" s="353">
        <f>+IFERROR(VLOOKUP($A1372,Data_Loss!$A$2:$V$1300,12,FALSE),0)</f>
        <v>0</v>
      </c>
      <c r="J1372" s="353">
        <f>+IFERROR(VLOOKUP($A1372,Data_Loss!$A$2:$V$1300,13,FALSE),0)</f>
        <v>0</v>
      </c>
      <c r="K1372" s="353">
        <f>+IFERROR(VLOOKUP($A1372,Data_Loss!$A$2:$V$1300,14,FALSE),0)</f>
        <v>0</v>
      </c>
      <c r="L1372" s="353">
        <f>+IFERROR(VLOOKUP($A1372,Data_Loss!$A$2:$V$1300,15,FALSE),0)</f>
        <v>37456</v>
      </c>
      <c r="M1372" s="353">
        <f>+IFERROR(VLOOKUP($A1372,Data_Loss!$A$2:$V$1300,16,FALSE),0)</f>
        <v>0</v>
      </c>
      <c r="N1372" s="353">
        <f>+IFERROR(VLOOKUP($A1372,Data_Loss!$A$2:$V$1300,17,FALSE),0)</f>
        <v>0</v>
      </c>
      <c r="O1372" s="353">
        <f>+IFERROR(VLOOKUP($A1372,Data_Loss!$A$2:$V$1300,18,FALSE),0)</f>
        <v>0</v>
      </c>
      <c r="P1372" s="353">
        <f>+IFERROR(VLOOKUP($A1372,Data_Loss!$A$2:$V$1300,19,FALSE),0)</f>
        <v>0</v>
      </c>
      <c r="Q1372" s="353">
        <f>+IFERROR(VLOOKUP($A1372,Data_Loss!$A$2:$V$1300,20,FALSE),0)</f>
        <v>48588</v>
      </c>
      <c r="R1372" s="353">
        <f>+IFERROR(VLOOKUP($A1372,Data_Loss!$A$2:$V$1300,21,FALSE),0)</f>
        <v>0</v>
      </c>
      <c r="S1372" s="353">
        <f>+IFERROR(VLOOKUP($A1372,Data_Loss!$A$2:$V$1300,22,FALSE),0)</f>
        <v>14714</v>
      </c>
      <c r="T1372" s="191">
        <f>+$I1372*'10k &amp; MO'!C$5+$J1372*'10k &amp; MO'!C$11+$K1372*'10k &amp; MO'!C$17+$L1372*'10k &amp; MO'!C$23+$M1372*'10k &amp; MO'!C$29</f>
        <v>0</v>
      </c>
      <c r="U1372" s="349">
        <f>+$I1372*'10k &amp; MO'!D$5+$J1372*'10k &amp; MO'!D$11+$K1372*'10k &amp; MO'!D$17+$L1372*'10k &amp; MO'!D$23+$M1372*'10k &amp; MO'!D$29</f>
        <v>0</v>
      </c>
      <c r="V1372" s="349">
        <f>+$I1372*'10k &amp; MO'!E$5+$J1372*'10k &amp; MO'!E$11+$K1372*'10k &amp; MO'!E$17+$L1372*'10k &amp; MO'!E$23+$M1372*'10k &amp; MO'!E$29</f>
        <v>12169.454400000001</v>
      </c>
      <c r="W1372" s="349">
        <f>+$I1372*'10k &amp; MO'!F$5+$J1372*'10k &amp; MO'!F$11+$K1372*'10k &amp; MO'!F$17+$L1372*'10k &amp; MO'!F$23+$M1372*'10k &amp; MO'!F$29</f>
        <v>40531.137600000002</v>
      </c>
      <c r="X1372" s="349">
        <f>+$I1372*'10k &amp; MO'!G$5+$J1372*'10k &amp; MO'!G$11+$K1372*'10k &amp; MO'!G$17+$L1372*'10k &amp; MO'!G$23+$M1372*'10k &amp; MO'!G$29</f>
        <v>932.6543999999999</v>
      </c>
      <c r="Y1372" s="349">
        <f>+$N1372*'10k &amp; MO'!H$5+$O1372*'10k &amp; MO'!H$11+$P1372*'10k &amp; MO'!H$17+$Q1372*'10k &amp; MO'!H$23+$R1372*'10k &amp; MO'!H$29</f>
        <v>0</v>
      </c>
      <c r="Z1372" s="349">
        <f>+$N1372*'10k &amp; MO'!I$5+$O1372*'10k &amp; MO'!I$11+$P1372*'10k &amp; MO'!I$17+$Q1372*'10k &amp; MO'!I$23+$R1372*'10k &amp; MO'!I$29</f>
        <v>0</v>
      </c>
      <c r="AA1372" s="349">
        <f>+$N1372*'10k &amp; MO'!J$5+$O1372*'10k &amp; MO'!J$11+$P1372*'10k &amp; MO'!J$17+$Q1372*'10k &amp; MO'!J$23+$R1372*'10k &amp; MO'!J$29</f>
        <v>17263.3164</v>
      </c>
      <c r="AB1372" s="349">
        <f>+$N1372*'10k &amp; MO'!K$5+$O1372*'10k &amp; MO'!K$11+$P1372*'10k &amp; MO'!K$17+$Q1372*'10k &amp; MO'!K$23+$R1372*'10k &amp; MO'!K$29</f>
        <v>76807.910399999993</v>
      </c>
      <c r="AC1372" s="349">
        <f>+$N1372*'10k &amp; MO'!L$5+$O1372*'10k &amp; MO'!L$11+$P1372*'10k &amp; MO'!L$17+$Q1372*'10k &amp; MO'!L$23+$R1372*'10k &amp; MO'!L$29</f>
        <v>2332.2240000000002</v>
      </c>
      <c r="AD1372" s="350">
        <f>+S1372*'10k &amp; MO'!O$5</f>
        <v>19834.472000000002</v>
      </c>
      <c r="AF1372" s="192" t="str">
        <f t="shared" si="187"/>
        <v>9692016</v>
      </c>
      <c r="AG1372" s="192">
        <f>+IFERROR(VLOOKUP($AF1372,'Limited Loss'!$F$5:$P$124,AG$3,FALSE),0)</f>
        <v>0</v>
      </c>
      <c r="AH1372" s="193">
        <f>+IFERROR(VLOOKUP($AF1372,'Limited Loss'!$F$5:$P$124,AH$3,FALSE),0)</f>
        <v>0</v>
      </c>
      <c r="AI1372" s="193">
        <f>+IFERROR(VLOOKUP($AF1372,'Limited Loss'!$F$5:$P$124,AI$3,FALSE),0)</f>
        <v>0</v>
      </c>
      <c r="AJ1372" s="193">
        <f>+IFERROR(VLOOKUP($AF1372,'Limited Loss'!$F$5:$P$124,AJ$3,FALSE),0)</f>
        <v>0</v>
      </c>
      <c r="AK1372" s="100">
        <f>+IFERROR(VLOOKUP($AF1372,'Limited Loss'!$F$5:$P$124,AK$3,FALSE),0)</f>
        <v>0</v>
      </c>
      <c r="AL1372" s="193">
        <f>+IFERROR(VLOOKUP($AF1372,'Limited Loss'!$F$5:$P$124,AL$3,FALSE),0)</f>
        <v>0</v>
      </c>
      <c r="AM1372" s="193">
        <f>+IFERROR(VLOOKUP($AF1372,'Limited Loss'!$F$5:$P$124,AM$3,FALSE),0)</f>
        <v>0</v>
      </c>
      <c r="AN1372" s="193">
        <f>+IFERROR(VLOOKUP($AF1372,'Limited Loss'!$F$5:$P$124,AN$3,FALSE),0)</f>
        <v>0</v>
      </c>
      <c r="AO1372" s="193">
        <f>+IFERROR(VLOOKUP($AF1372,'Limited Loss'!$F$5:$P$124,AO$3,FALSE),0)</f>
        <v>0</v>
      </c>
      <c r="AP1372" s="100">
        <f>+IFERROR(VLOOKUP($AF1372,'Limited Loss'!$F$5:$P$124,AP$3,FALSE),0)</f>
        <v>0</v>
      </c>
      <c r="AQ1372" s="353"/>
      <c r="AR1372" s="331">
        <f t="shared" si="188"/>
        <v>969</v>
      </c>
      <c r="AS1372" s="332">
        <f t="shared" si="188"/>
        <v>2016</v>
      </c>
      <c r="AT1372" s="349">
        <f t="shared" si="193"/>
        <v>0</v>
      </c>
      <c r="AU1372" s="349">
        <f t="shared" si="193"/>
        <v>0</v>
      </c>
      <c r="AV1372" s="349">
        <f t="shared" si="193"/>
        <v>12169.454400000001</v>
      </c>
      <c r="AW1372" s="349">
        <f t="shared" si="193"/>
        <v>40531.137600000002</v>
      </c>
      <c r="AX1372" s="350">
        <f t="shared" si="193"/>
        <v>932.6543999999999</v>
      </c>
      <c r="AY1372" s="349">
        <f t="shared" si="193"/>
        <v>0</v>
      </c>
      <c r="AZ1372" s="349">
        <f t="shared" si="193"/>
        <v>0</v>
      </c>
      <c r="BA1372" s="349">
        <f t="shared" si="193"/>
        <v>17263.3164</v>
      </c>
      <c r="BB1372" s="349">
        <f t="shared" si="194"/>
        <v>76807.910399999993</v>
      </c>
      <c r="BC1372" s="349">
        <f t="shared" si="194"/>
        <v>2332.2240000000002</v>
      </c>
      <c r="BD1372" s="350">
        <f t="shared" si="194"/>
        <v>19834.472000000002</v>
      </c>
      <c r="BE1372" s="349">
        <f t="shared" si="190"/>
        <v>29432.770799999998</v>
      </c>
      <c r="BF1372" s="375">
        <f t="shared" si="191"/>
        <v>120603.9264</v>
      </c>
      <c r="BG1372" s="334">
        <f t="shared" si="192"/>
        <v>19834.472000000002</v>
      </c>
    </row>
    <row r="1373" spans="1:59" x14ac:dyDescent="0.2">
      <c r="A1373" s="326" t="str">
        <f t="shared" si="189"/>
        <v>9692017</v>
      </c>
      <c r="B1373">
        <v>969</v>
      </c>
      <c r="C1373" s="327">
        <v>2017</v>
      </c>
      <c r="D1373" s="353">
        <f>+IFERROR(VLOOKUP($A1373,Data_Loss!$A$2:$V$1180,6,FALSE),0)</f>
        <v>0</v>
      </c>
      <c r="E1373" s="353">
        <f>+IFERROR(VLOOKUP($A1373,Data_Loss!$A$2:$V$1180,7,FALSE),0)</f>
        <v>0</v>
      </c>
      <c r="F1373" s="353">
        <f>+IFERROR(VLOOKUP($A1373,Data_Loss!$A$2:$V$1180,8,FALSE),0)</f>
        <v>0</v>
      </c>
      <c r="G1373" s="353">
        <f>+IFERROR(VLOOKUP($A1373,Data_Loss!$A$2:$V$1180,9,FALSE),0)</f>
        <v>1</v>
      </c>
      <c r="H1373" s="353">
        <f>+IFERROR(VLOOKUP($A1373,Data_Loss!$A$2:$V$1180,10,FALSE),0)</f>
        <v>5</v>
      </c>
      <c r="I1373" s="353">
        <f>+IFERROR(VLOOKUP($A1373,Data_Loss!$A$2:$V$1300,12,FALSE),0)</f>
        <v>0</v>
      </c>
      <c r="J1373" s="353">
        <f>+IFERROR(VLOOKUP($A1373,Data_Loss!$A$2:$V$1300,13,FALSE),0)</f>
        <v>0</v>
      </c>
      <c r="K1373" s="353">
        <f>+IFERROR(VLOOKUP($A1373,Data_Loss!$A$2:$V$1300,14,FALSE),0)</f>
        <v>0</v>
      </c>
      <c r="L1373" s="353">
        <f>+IFERROR(VLOOKUP($A1373,Data_Loss!$A$2:$V$1300,15,FALSE),0)</f>
        <v>37742</v>
      </c>
      <c r="M1373" s="353">
        <f>+IFERROR(VLOOKUP($A1373,Data_Loss!$A$2:$V$1300,16,FALSE),0)</f>
        <v>5132</v>
      </c>
      <c r="N1373" s="353">
        <f>+IFERROR(VLOOKUP($A1373,Data_Loss!$A$2:$V$1300,17,FALSE),0)</f>
        <v>0</v>
      </c>
      <c r="O1373" s="353">
        <f>+IFERROR(VLOOKUP($A1373,Data_Loss!$A$2:$V$1300,18,FALSE),0)</f>
        <v>0</v>
      </c>
      <c r="P1373" s="353">
        <f>+IFERROR(VLOOKUP($A1373,Data_Loss!$A$2:$V$1300,19,FALSE),0)</f>
        <v>0</v>
      </c>
      <c r="Q1373" s="353">
        <f>+IFERROR(VLOOKUP($A1373,Data_Loss!$A$2:$V$1300,20,FALSE),0)</f>
        <v>41929</v>
      </c>
      <c r="R1373" s="353">
        <f>+IFERROR(VLOOKUP($A1373,Data_Loss!$A$2:$V$1300,21,FALSE),0)</f>
        <v>10106</v>
      </c>
      <c r="S1373" s="353">
        <f>+IFERROR(VLOOKUP($A1373,Data_Loss!$A$2:$V$1300,22,FALSE),0)</f>
        <v>31275</v>
      </c>
      <c r="T1373" s="191">
        <f>+$I1373*'10k &amp; MO'!C$6+$J1373*'10k &amp; MO'!C$12+$K1373*'10k &amp; MO'!C$18+$L1373*'10k &amp; MO'!C$24+$M1373*'10k &amp; MO'!C$30</f>
        <v>0</v>
      </c>
      <c r="U1373" s="349">
        <f>+$I1373*'10k &amp; MO'!D$6+$J1373*'10k &amp; MO'!D$12+$K1373*'10k &amp; MO'!D$18+$L1373*'10k &amp; MO'!D$24+$M1373*'10k &amp; MO'!D$30</f>
        <v>83.876999999999981</v>
      </c>
      <c r="V1373" s="349">
        <f>+$I1373*'10k &amp; MO'!E$6+$J1373*'10k &amp; MO'!E$12+$K1373*'10k &amp; MO'!E$18+$L1373*'10k &amp; MO'!E$24+$M1373*'10k &amp; MO'!E$30</f>
        <v>35152.053</v>
      </c>
      <c r="W1373" s="349">
        <f>+$I1373*'10k &amp; MO'!F$6+$J1373*'10k &amp; MO'!F$12+$K1373*'10k &amp; MO'!F$18+$L1373*'10k &amp; MO'!F$24+$M1373*'10k &amp; MO'!F$30</f>
        <v>34854.395599999996</v>
      </c>
      <c r="X1373" s="349">
        <f>+$I1373*'10k &amp; MO'!G$6+$J1373*'10k &amp; MO'!G$12+$K1373*'10k &amp; MO'!G$18+$L1373*'10k &amp; MO'!G$24+$M1373*'10k &amp; MO'!G$30</f>
        <v>8460.0051999999996</v>
      </c>
      <c r="Y1373" s="349">
        <f>+$N1373*'10k &amp; MO'!H$6+$O1373*'10k &amp; MO'!H$12+$P1373*'10k &amp; MO'!H$18+$Q1373*'10k &amp; MO'!H$24+$R1373*'10k &amp; MO'!H$30</f>
        <v>0</v>
      </c>
      <c r="Z1373" s="349">
        <f>+$N1373*'10k &amp; MO'!I$6+$O1373*'10k &amp; MO'!I$12+$P1373*'10k &amp; MO'!I$18+$Q1373*'10k &amp; MO'!I$24+$R1373*'10k &amp; MO'!I$30</f>
        <v>32.382100000000001</v>
      </c>
      <c r="AA1373" s="349">
        <f>+$N1373*'10k &amp; MO'!J$6+$O1373*'10k &amp; MO'!J$12+$P1373*'10k &amp; MO'!J$18+$Q1373*'10k &amp; MO'!J$24+$R1373*'10k &amp; MO'!J$30</f>
        <v>47482.026899999997</v>
      </c>
      <c r="AB1373" s="349">
        <f>+$N1373*'10k &amp; MO'!K$6+$O1373*'10k &amp; MO'!K$12+$P1373*'10k &amp; MO'!K$18+$Q1373*'10k &amp; MO'!K$24+$R1373*'10k &amp; MO'!K$30</f>
        <v>54964.862500000003</v>
      </c>
      <c r="AC1373" s="349">
        <f>+$N1373*'10k &amp; MO'!L$6+$O1373*'10k &amp; MO'!L$12+$P1373*'10k &amp; MO'!L$18+$Q1373*'10k &amp; MO'!L$24+$R1373*'10k &amp; MO'!L$30</f>
        <v>19263.353300000002</v>
      </c>
      <c r="AD1373" s="350">
        <f>+S1373*'10k &amp; MO'!O$6</f>
        <v>42096.15</v>
      </c>
      <c r="AF1373" s="192" t="str">
        <f t="shared" si="187"/>
        <v>9692017</v>
      </c>
      <c r="AG1373" s="192">
        <f>+IFERROR(VLOOKUP($AF1373,'Limited Loss'!$F$5:$P$124,AG$3,FALSE),0)</f>
        <v>0</v>
      </c>
      <c r="AH1373" s="193">
        <f>+IFERROR(VLOOKUP($AF1373,'Limited Loss'!$F$5:$P$124,AH$3,FALSE),0)</f>
        <v>0</v>
      </c>
      <c r="AI1373" s="193">
        <f>+IFERROR(VLOOKUP($AF1373,'Limited Loss'!$F$5:$P$124,AI$3,FALSE),0)</f>
        <v>0</v>
      </c>
      <c r="AJ1373" s="193">
        <f>+IFERROR(VLOOKUP($AF1373,'Limited Loss'!$F$5:$P$124,AJ$3,FALSE),0)</f>
        <v>0</v>
      </c>
      <c r="AK1373" s="100">
        <f>+IFERROR(VLOOKUP($AF1373,'Limited Loss'!$F$5:$P$124,AK$3,FALSE),0)</f>
        <v>0</v>
      </c>
      <c r="AL1373" s="193">
        <f>+IFERROR(VLOOKUP($AF1373,'Limited Loss'!$F$5:$P$124,AL$3,FALSE),0)</f>
        <v>0</v>
      </c>
      <c r="AM1373" s="193">
        <f>+IFERROR(VLOOKUP($AF1373,'Limited Loss'!$F$5:$P$124,AM$3,FALSE),0)</f>
        <v>0</v>
      </c>
      <c r="AN1373" s="193">
        <f>+IFERROR(VLOOKUP($AF1373,'Limited Loss'!$F$5:$P$124,AN$3,FALSE),0)</f>
        <v>0</v>
      </c>
      <c r="AO1373" s="193">
        <f>+IFERROR(VLOOKUP($AF1373,'Limited Loss'!$F$5:$P$124,AO$3,FALSE),0)</f>
        <v>0</v>
      </c>
      <c r="AP1373" s="100">
        <f>+IFERROR(VLOOKUP($AF1373,'Limited Loss'!$F$5:$P$124,AP$3,FALSE),0)</f>
        <v>0</v>
      </c>
      <c r="AQ1373" s="353"/>
      <c r="AR1373" s="331">
        <f t="shared" si="188"/>
        <v>969</v>
      </c>
      <c r="AS1373" s="332">
        <f t="shared" si="188"/>
        <v>2017</v>
      </c>
      <c r="AT1373" s="349">
        <f t="shared" si="193"/>
        <v>0</v>
      </c>
      <c r="AU1373" s="349">
        <f t="shared" si="193"/>
        <v>83.876999999999981</v>
      </c>
      <c r="AV1373" s="349">
        <f t="shared" si="193"/>
        <v>35152.053</v>
      </c>
      <c r="AW1373" s="349">
        <f t="shared" si="193"/>
        <v>34854.395599999996</v>
      </c>
      <c r="AX1373" s="350">
        <f t="shared" si="193"/>
        <v>8460.0051999999996</v>
      </c>
      <c r="AY1373" s="349">
        <f t="shared" si="193"/>
        <v>0</v>
      </c>
      <c r="AZ1373" s="349">
        <f t="shared" si="193"/>
        <v>32.382100000000001</v>
      </c>
      <c r="BA1373" s="349">
        <f t="shared" si="193"/>
        <v>47482.026899999997</v>
      </c>
      <c r="BB1373" s="349">
        <f t="shared" si="194"/>
        <v>54964.862500000003</v>
      </c>
      <c r="BC1373" s="349">
        <f t="shared" si="194"/>
        <v>19263.353300000002</v>
      </c>
      <c r="BD1373" s="350">
        <f t="shared" si="194"/>
        <v>42096.15</v>
      </c>
      <c r="BE1373" s="349">
        <f t="shared" si="190"/>
        <v>82750.339000000007</v>
      </c>
      <c r="BF1373" s="375">
        <f t="shared" si="191"/>
        <v>117542.61659999999</v>
      </c>
      <c r="BG1373" s="334">
        <f t="shared" si="192"/>
        <v>42096.15</v>
      </c>
    </row>
    <row r="1374" spans="1:59" x14ac:dyDescent="0.2">
      <c r="A1374" s="326" t="str">
        <f t="shared" si="189"/>
        <v>9692018</v>
      </c>
      <c r="B1374">
        <v>969</v>
      </c>
      <c r="C1374" s="327">
        <v>2018</v>
      </c>
      <c r="D1374" s="353">
        <f>+IFERROR(VLOOKUP($A1374,Data_Loss!$A$2:$V$1180,6,FALSE),0)</f>
        <v>0</v>
      </c>
      <c r="E1374" s="353">
        <f>+IFERROR(VLOOKUP($A1374,Data_Loss!$A$2:$V$1180,7,FALSE),0)</f>
        <v>0</v>
      </c>
      <c r="F1374" s="353">
        <f>+IFERROR(VLOOKUP($A1374,Data_Loss!$A$2:$V$1180,8,FALSE),0)</f>
        <v>0</v>
      </c>
      <c r="G1374" s="353">
        <f>+IFERROR(VLOOKUP($A1374,Data_Loss!$A$2:$V$1180,9,FALSE),0)</f>
        <v>1</v>
      </c>
      <c r="H1374" s="353">
        <f>+IFERROR(VLOOKUP($A1374,Data_Loss!$A$2:$V$1180,10,FALSE),0)</f>
        <v>5</v>
      </c>
      <c r="I1374" s="353">
        <f>+IFERROR(VLOOKUP($A1374,Data_Loss!$A$2:$V$1300,12,FALSE),0)</f>
        <v>0</v>
      </c>
      <c r="J1374" s="353">
        <f>+IFERROR(VLOOKUP($A1374,Data_Loss!$A$2:$V$1300,13,FALSE),0)</f>
        <v>0</v>
      </c>
      <c r="K1374" s="353">
        <f>+IFERROR(VLOOKUP($A1374,Data_Loss!$A$2:$V$1300,14,FALSE),0)</f>
        <v>0</v>
      </c>
      <c r="L1374" s="353">
        <f>+IFERROR(VLOOKUP($A1374,Data_Loss!$A$2:$V$1300,15,FALSE),0)</f>
        <v>52871</v>
      </c>
      <c r="M1374" s="353">
        <f>+IFERROR(VLOOKUP($A1374,Data_Loss!$A$2:$V$1300,16,FALSE),0)</f>
        <v>48853</v>
      </c>
      <c r="N1374" s="353">
        <f>+IFERROR(VLOOKUP($A1374,Data_Loss!$A$2:$V$1300,17,FALSE),0)</f>
        <v>0</v>
      </c>
      <c r="O1374" s="353">
        <f>+IFERROR(VLOOKUP($A1374,Data_Loss!$A$2:$V$1300,18,FALSE),0)</f>
        <v>0</v>
      </c>
      <c r="P1374" s="353">
        <f>+IFERROR(VLOOKUP($A1374,Data_Loss!$A$2:$V$1300,19,FALSE),0)</f>
        <v>0</v>
      </c>
      <c r="Q1374" s="353">
        <f>+IFERROR(VLOOKUP($A1374,Data_Loss!$A$2:$V$1300,20,FALSE),0)</f>
        <v>518094</v>
      </c>
      <c r="R1374" s="353">
        <f>+IFERROR(VLOOKUP($A1374,Data_Loss!$A$2:$V$1300,21,FALSE),0)</f>
        <v>91895</v>
      </c>
      <c r="S1374" s="353">
        <f>+IFERROR(VLOOKUP($A1374,Data_Loss!$A$2:$V$1300,22,FALSE),0)</f>
        <v>19164</v>
      </c>
      <c r="T1374" s="191">
        <f>+$I1374*'10k &amp; MO'!C$7+$J1374*'10k &amp; MO'!C$13+$K1374*'10k &amp; MO'!C$19+$L1374*'10k &amp; MO'!C$25+$M1374*'10k &amp; MO'!C$31</f>
        <v>107.4766</v>
      </c>
      <c r="U1374" s="349">
        <f>+$I1374*'10k &amp; MO'!D$7+$J1374*'10k &amp; MO'!D$13+$K1374*'10k &amp; MO'!D$19+$L1374*'10k &amp; MO'!D$25+$M1374*'10k &amp; MO'!D$31</f>
        <v>4960.2013999999999</v>
      </c>
      <c r="V1374" s="349">
        <f>+$I1374*'10k &amp; MO'!E$7+$J1374*'10k &amp; MO'!E$13+$K1374*'10k &amp; MO'!E$19+$L1374*'10k &amp; MO'!E$25+$M1374*'10k &amp; MO'!E$31</f>
        <v>151759.71299999999</v>
      </c>
      <c r="W1374" s="349">
        <f>+$I1374*'10k &amp; MO'!F$7+$J1374*'10k &amp; MO'!F$13+$K1374*'10k &amp; MO'!F$19+$L1374*'10k &amp; MO'!F$25+$M1374*'10k &amp; MO'!F$31</f>
        <v>67172.0959</v>
      </c>
      <c r="X1374" s="349">
        <f>+$I1374*'10k &amp; MO'!G$7+$J1374*'10k &amp; MO'!G$13+$K1374*'10k &amp; MO'!G$19+$L1374*'10k &amp; MO'!G$25+$M1374*'10k &amp; MO'!G$31</f>
        <v>39164.3917</v>
      </c>
      <c r="Y1374" s="349">
        <f>+$N1374*'10k &amp; MO'!H$7+$O1374*'10k &amp; MO'!H$13+$P1374*'10k &amp; MO'!H$19+$Q1374*'10k &amp; MO'!H$25+$R1374*'10k &amp; MO'!H$31</f>
        <v>266.49549999999999</v>
      </c>
      <c r="Z1374" s="349">
        <f>+$N1374*'10k &amp; MO'!I$7+$O1374*'10k &amp; MO'!I$13+$P1374*'10k &amp; MO'!I$19+$Q1374*'10k &amp; MO'!I$25+$R1374*'10k &amp; MO'!I$31</f>
        <v>23802.285100000001</v>
      </c>
      <c r="AA1374" s="349">
        <f>+$N1374*'10k &amp; MO'!J$7+$O1374*'10k &amp; MO'!J$13+$P1374*'10k &amp; MO'!J$19+$Q1374*'10k &amp; MO'!J$25+$R1374*'10k &amp; MO'!J$31</f>
        <v>831604.11580000003</v>
      </c>
      <c r="AB1374" s="349">
        <f>+$N1374*'10k &amp; MO'!K$7+$O1374*'10k &amp; MO'!K$13+$P1374*'10k &amp; MO'!K$19+$Q1374*'10k &amp; MO'!K$25+$R1374*'10k &amp; MO'!K$31</f>
        <v>553267.54600000009</v>
      </c>
      <c r="AC1374" s="349">
        <f>+$N1374*'10k &amp; MO'!L$7+$O1374*'10k &amp; MO'!L$13+$P1374*'10k &amp; MO'!L$19+$Q1374*'10k &amp; MO'!L$25+$R1374*'10k &amp; MO'!L$31</f>
        <v>164268.35</v>
      </c>
      <c r="AD1374" s="350">
        <f>+S1374*'10k &amp; MO'!O$7</f>
        <v>25411.464</v>
      </c>
      <c r="AF1374" s="192" t="str">
        <f t="shared" si="187"/>
        <v>9692018</v>
      </c>
      <c r="AG1374" s="192">
        <f>+IFERROR(VLOOKUP($AF1374,'Limited Loss'!$F$5:$P$124,AG$3,FALSE),0)</f>
        <v>0</v>
      </c>
      <c r="AH1374" s="193">
        <f>+IFERROR(VLOOKUP($AF1374,'Limited Loss'!$F$5:$P$124,AH$3,FALSE),0)</f>
        <v>538</v>
      </c>
      <c r="AI1374" s="193">
        <f>+IFERROR(VLOOKUP($AF1374,'Limited Loss'!$F$5:$P$124,AI$3,FALSE),0)</f>
        <v>27481</v>
      </c>
      <c r="AJ1374" s="193">
        <f>+IFERROR(VLOOKUP($AF1374,'Limited Loss'!$F$5:$P$124,AJ$3,FALSE),0)</f>
        <v>13645</v>
      </c>
      <c r="AK1374" s="100">
        <f>+IFERROR(VLOOKUP($AF1374,'Limited Loss'!$F$5:$P$124,AK$3,FALSE),0)</f>
        <v>1821</v>
      </c>
      <c r="AL1374" s="193">
        <f>+IFERROR(VLOOKUP($AF1374,'Limited Loss'!$F$5:$P$124,AL$3,FALSE),0)</f>
        <v>0</v>
      </c>
      <c r="AM1374" s="193">
        <f>+IFERROR(VLOOKUP($AF1374,'Limited Loss'!$F$5:$P$124,AM$3,FALSE),0)</f>
        <v>4856</v>
      </c>
      <c r="AN1374" s="193">
        <f>+IFERROR(VLOOKUP($AF1374,'Limited Loss'!$F$5:$P$124,AN$3,FALSE),0)</f>
        <v>243755</v>
      </c>
      <c r="AO1374" s="193">
        <f>+IFERROR(VLOOKUP($AF1374,'Limited Loss'!$F$5:$P$124,AO$3,FALSE),0)</f>
        <v>166394</v>
      </c>
      <c r="AP1374" s="100">
        <f>+IFERROR(VLOOKUP($AF1374,'Limited Loss'!$F$5:$P$124,AP$3,FALSE),0)</f>
        <v>28740</v>
      </c>
      <c r="AQ1374" s="353"/>
      <c r="AR1374" s="331">
        <f t="shared" si="188"/>
        <v>969</v>
      </c>
      <c r="AS1374" s="332">
        <f t="shared" si="188"/>
        <v>2018</v>
      </c>
      <c r="AT1374" s="349">
        <f t="shared" si="193"/>
        <v>107.4766</v>
      </c>
      <c r="AU1374" s="349">
        <f t="shared" si="193"/>
        <v>4422.2013999999999</v>
      </c>
      <c r="AV1374" s="349">
        <f t="shared" si="193"/>
        <v>124278.71299999999</v>
      </c>
      <c r="AW1374" s="349">
        <f t="shared" si="193"/>
        <v>53527.0959</v>
      </c>
      <c r="AX1374" s="350">
        <f t="shared" si="193"/>
        <v>37343.3917</v>
      </c>
      <c r="AY1374" s="349">
        <f t="shared" si="193"/>
        <v>266.49549999999999</v>
      </c>
      <c r="AZ1374" s="349">
        <f t="shared" si="193"/>
        <v>18946.285100000001</v>
      </c>
      <c r="BA1374" s="349">
        <f t="shared" si="193"/>
        <v>587849.11580000003</v>
      </c>
      <c r="BB1374" s="349">
        <f t="shared" si="194"/>
        <v>386873.54600000009</v>
      </c>
      <c r="BC1374" s="349">
        <f t="shared" si="194"/>
        <v>135528.35</v>
      </c>
      <c r="BD1374" s="350">
        <f t="shared" si="194"/>
        <v>25411.464</v>
      </c>
      <c r="BE1374" s="349">
        <f t="shared" si="190"/>
        <v>735870.28740000003</v>
      </c>
      <c r="BF1374" s="375">
        <f t="shared" si="191"/>
        <v>613272.38360000006</v>
      </c>
      <c r="BG1374" s="334">
        <f t="shared" si="192"/>
        <v>25411.464</v>
      </c>
    </row>
    <row r="1375" spans="1:59" x14ac:dyDescent="0.2">
      <c r="A1375" s="326" t="str">
        <f t="shared" si="189"/>
        <v>9712014</v>
      </c>
      <c r="B1375">
        <v>971</v>
      </c>
      <c r="C1375" s="327">
        <v>2014</v>
      </c>
      <c r="D1375" s="353">
        <f>+IFERROR(VLOOKUP($A1375,Data_Loss!$A$2:$V$1180,6,FALSE),0)</f>
        <v>0</v>
      </c>
      <c r="E1375" s="353">
        <f>+IFERROR(VLOOKUP($A1375,Data_Loss!$A$2:$V$1180,7,FALSE),0)</f>
        <v>0</v>
      </c>
      <c r="F1375" s="353">
        <f>+IFERROR(VLOOKUP($A1375,Data_Loss!$A$2:$V$1180,8,FALSE),0)</f>
        <v>1</v>
      </c>
      <c r="G1375" s="353">
        <f>+IFERROR(VLOOKUP($A1375,Data_Loss!$A$2:$V$1180,9,FALSE),0)</f>
        <v>17</v>
      </c>
      <c r="H1375" s="353">
        <f>+IFERROR(VLOOKUP($A1375,Data_Loss!$A$2:$V$1180,10,FALSE),0)</f>
        <v>22</v>
      </c>
      <c r="I1375" s="353">
        <f>+IFERROR(VLOOKUP($A1375,Data_Loss!$A$2:$V$1300,12,FALSE),0)</f>
        <v>0</v>
      </c>
      <c r="J1375" s="353">
        <f>+IFERROR(VLOOKUP($A1375,Data_Loss!$A$2:$V$1300,13,FALSE),0)</f>
        <v>0</v>
      </c>
      <c r="K1375" s="353">
        <f>+IFERROR(VLOOKUP($A1375,Data_Loss!$A$2:$V$1300,14,FALSE),0)</f>
        <v>78755</v>
      </c>
      <c r="L1375" s="353">
        <f>+IFERROR(VLOOKUP($A1375,Data_Loss!$A$2:$V$1300,15,FALSE),0)</f>
        <v>313465</v>
      </c>
      <c r="M1375" s="353">
        <f>+IFERROR(VLOOKUP($A1375,Data_Loss!$A$2:$V$1300,16,FALSE),0)</f>
        <v>155905</v>
      </c>
      <c r="N1375" s="353">
        <f>+IFERROR(VLOOKUP($A1375,Data_Loss!$A$2:$V$1300,17,FALSE),0)</f>
        <v>0</v>
      </c>
      <c r="O1375" s="353">
        <f>+IFERROR(VLOOKUP($A1375,Data_Loss!$A$2:$V$1300,18,FALSE),0)</f>
        <v>0</v>
      </c>
      <c r="P1375" s="353">
        <f>+IFERROR(VLOOKUP($A1375,Data_Loss!$A$2:$V$1300,19,FALSE),0)</f>
        <v>15160</v>
      </c>
      <c r="Q1375" s="353">
        <f>+IFERROR(VLOOKUP($A1375,Data_Loss!$A$2:$V$1300,20,FALSE),0)</f>
        <v>450666</v>
      </c>
      <c r="R1375" s="353">
        <f>+IFERROR(VLOOKUP($A1375,Data_Loss!$A$2:$V$1300,21,FALSE),0)</f>
        <v>309308</v>
      </c>
      <c r="S1375" s="353">
        <f>+IFERROR(VLOOKUP($A1375,Data_Loss!$A$2:$V$1300,22,FALSE),0)</f>
        <v>155857</v>
      </c>
      <c r="T1375" s="191">
        <f>+$I1375*'10k &amp; MO'!C$3+$J1375*'10k &amp; MO'!C$9+$K1375*'10k &amp; MO'!C$15+$L1375*'10k &amp; MO'!C$21+$M1375*'10k &amp; MO'!C$27</f>
        <v>0</v>
      </c>
      <c r="U1375" s="349">
        <f>+$I1375*'10k &amp; MO'!D$3+$J1375*'10k &amp; MO'!D$9+$K1375*'10k &amp; MO'!D$15+$L1375*'10k &amp; MO'!D$21+$M1375*'10k &amp; MO'!D$27</f>
        <v>0</v>
      </c>
      <c r="V1375" s="349">
        <f>+$I1375*'10k &amp; MO'!E$3+$J1375*'10k &amp; MO'!E$9+$K1375*'10k &amp; MO'!E$15+$L1375*'10k &amp; MO'!E$21+$M1375*'10k &amp; MO'!E$27</f>
        <v>118447.52</v>
      </c>
      <c r="W1375" s="349">
        <f>+$I1375*'10k &amp; MO'!F$3+$J1375*'10k &amp; MO'!F$9+$K1375*'10k &amp; MO'!F$15+$L1375*'10k &amp; MO'!F$21+$M1375*'10k &amp; MO'!F$27</f>
        <v>385248.48500000004</v>
      </c>
      <c r="X1375" s="349">
        <f>+$I1375*'10k &amp; MO'!G$3+$J1375*'10k &amp; MO'!G$9+$K1375*'10k &amp; MO'!G$15+$L1375*'10k &amp; MO'!G$21+$M1375*'10k &amp; MO'!G$27</f>
        <v>176484.46</v>
      </c>
      <c r="Y1375" s="349">
        <f>+$N1375*'10k &amp; MO'!H$3+$O1375*'10k &amp; MO'!H$9+$P1375*'10k &amp; MO'!H$15+$Q1375*'10k &amp; MO'!H$21+$R1375*'10k &amp; MO'!H$27</f>
        <v>0</v>
      </c>
      <c r="Z1375" s="349">
        <f>+$N1375*'10k &amp; MO'!I$3+$O1375*'10k &amp; MO'!I$9+$P1375*'10k &amp; MO'!I$15+$Q1375*'10k &amp; MO'!I$21+$R1375*'10k &amp; MO'!I$27</f>
        <v>0</v>
      </c>
      <c r="AA1375" s="349">
        <f>+$N1375*'10k &amp; MO'!J$3+$O1375*'10k &amp; MO'!J$9+$P1375*'10k &amp; MO'!J$15+$Q1375*'10k &amp; MO'!J$21+$R1375*'10k &amp; MO'!J$27</f>
        <v>31699.56</v>
      </c>
      <c r="AB1375" s="349">
        <f>+$N1375*'10k &amp; MO'!K$3+$O1375*'10k &amp; MO'!K$9+$P1375*'10k &amp; MO'!K$15+$Q1375*'10k &amp; MO'!K$21+$R1375*'10k &amp; MO'!K$27</f>
        <v>631383.06599999999</v>
      </c>
      <c r="AC1375" s="349">
        <f>+$N1375*'10k &amp; MO'!L$3+$O1375*'10k &amp; MO'!L$9+$P1375*'10k &amp; MO'!L$15+$Q1375*'10k &amp; MO'!L$21+$R1375*'10k &amp; MO'!L$27</f>
        <v>476952.93599999999</v>
      </c>
      <c r="AD1375" s="350">
        <f>+S1375*'10k &amp; MO'!O$3</f>
        <v>166922.84699999998</v>
      </c>
      <c r="AF1375" s="192" t="str">
        <f t="shared" si="187"/>
        <v>9712014</v>
      </c>
      <c r="AG1375" s="192">
        <f>+IFERROR(VLOOKUP($AF1375,'Limited Loss'!$F$5:$P$124,AG$3,FALSE),0)</f>
        <v>0</v>
      </c>
      <c r="AH1375" s="193">
        <f>+IFERROR(VLOOKUP($AF1375,'Limited Loss'!$F$5:$P$124,AH$3,FALSE),0)</f>
        <v>0</v>
      </c>
      <c r="AI1375" s="193">
        <f>+IFERROR(VLOOKUP($AF1375,'Limited Loss'!$F$5:$P$124,AI$3,FALSE),0)</f>
        <v>0</v>
      </c>
      <c r="AJ1375" s="193">
        <f>+IFERROR(VLOOKUP($AF1375,'Limited Loss'!$F$5:$P$124,AJ$3,FALSE),0)</f>
        <v>0</v>
      </c>
      <c r="AK1375" s="100">
        <f>+IFERROR(VLOOKUP($AF1375,'Limited Loss'!$F$5:$P$124,AK$3,FALSE),0)</f>
        <v>0</v>
      </c>
      <c r="AL1375" s="193">
        <f>+IFERROR(VLOOKUP($AF1375,'Limited Loss'!$F$5:$P$124,AL$3,FALSE),0)</f>
        <v>0</v>
      </c>
      <c r="AM1375" s="193">
        <f>+IFERROR(VLOOKUP($AF1375,'Limited Loss'!$F$5:$P$124,AM$3,FALSE),0)</f>
        <v>0</v>
      </c>
      <c r="AN1375" s="193">
        <f>+IFERROR(VLOOKUP($AF1375,'Limited Loss'!$F$5:$P$124,AN$3,FALSE),0)</f>
        <v>0</v>
      </c>
      <c r="AO1375" s="193">
        <f>+IFERROR(VLOOKUP($AF1375,'Limited Loss'!$F$5:$P$124,AO$3,FALSE),0)</f>
        <v>0</v>
      </c>
      <c r="AP1375" s="100">
        <f>+IFERROR(VLOOKUP($AF1375,'Limited Loss'!$F$5:$P$124,AP$3,FALSE),0)</f>
        <v>0</v>
      </c>
      <c r="AQ1375" s="353"/>
      <c r="AR1375" s="331">
        <f t="shared" si="188"/>
        <v>971</v>
      </c>
      <c r="AS1375" s="332">
        <f t="shared" si="188"/>
        <v>2014</v>
      </c>
      <c r="AT1375" s="349">
        <f t="shared" si="193"/>
        <v>0</v>
      </c>
      <c r="AU1375" s="349">
        <f t="shared" si="193"/>
        <v>0</v>
      </c>
      <c r="AV1375" s="349">
        <f t="shared" si="193"/>
        <v>118447.52</v>
      </c>
      <c r="AW1375" s="349">
        <f t="shared" si="193"/>
        <v>385248.48500000004</v>
      </c>
      <c r="AX1375" s="350">
        <f t="shared" si="193"/>
        <v>176484.46</v>
      </c>
      <c r="AY1375" s="349">
        <f t="shared" si="193"/>
        <v>0</v>
      </c>
      <c r="AZ1375" s="349">
        <f t="shared" si="193"/>
        <v>0</v>
      </c>
      <c r="BA1375" s="349">
        <f t="shared" si="193"/>
        <v>31699.56</v>
      </c>
      <c r="BB1375" s="349">
        <f t="shared" si="194"/>
        <v>631383.06599999999</v>
      </c>
      <c r="BC1375" s="349">
        <f t="shared" si="194"/>
        <v>476952.93599999999</v>
      </c>
      <c r="BD1375" s="350">
        <f t="shared" si="194"/>
        <v>166922.84699999998</v>
      </c>
      <c r="BE1375" s="349">
        <f t="shared" si="190"/>
        <v>150147.08000000002</v>
      </c>
      <c r="BF1375" s="375">
        <f t="shared" si="191"/>
        <v>1670068.9469999999</v>
      </c>
      <c r="BG1375" s="334">
        <f t="shared" si="192"/>
        <v>166922.84699999998</v>
      </c>
    </row>
    <row r="1376" spans="1:59" x14ac:dyDescent="0.2">
      <c r="A1376" s="326" t="str">
        <f t="shared" si="189"/>
        <v>9712015</v>
      </c>
      <c r="B1376">
        <v>971</v>
      </c>
      <c r="C1376" s="327">
        <v>2015</v>
      </c>
      <c r="D1376" s="353">
        <f>+IFERROR(VLOOKUP($A1376,Data_Loss!$A$2:$V$1180,6,FALSE),0)</f>
        <v>0</v>
      </c>
      <c r="E1376" s="353">
        <f>+IFERROR(VLOOKUP($A1376,Data_Loss!$A$2:$V$1180,7,FALSE),0)</f>
        <v>0</v>
      </c>
      <c r="F1376" s="353">
        <f>+IFERROR(VLOOKUP($A1376,Data_Loss!$A$2:$V$1180,8,FALSE),0)</f>
        <v>2</v>
      </c>
      <c r="G1376" s="353">
        <f>+IFERROR(VLOOKUP($A1376,Data_Loss!$A$2:$V$1180,9,FALSE),0)</f>
        <v>20</v>
      </c>
      <c r="H1376" s="353">
        <f>+IFERROR(VLOOKUP($A1376,Data_Loss!$A$2:$V$1180,10,FALSE),0)</f>
        <v>33</v>
      </c>
      <c r="I1376" s="353">
        <f>+IFERROR(VLOOKUP($A1376,Data_Loss!$A$2:$V$1300,12,FALSE),0)</f>
        <v>0</v>
      </c>
      <c r="J1376" s="353">
        <f>+IFERROR(VLOOKUP($A1376,Data_Loss!$A$2:$V$1300,13,FALSE),0)</f>
        <v>0</v>
      </c>
      <c r="K1376" s="353">
        <f>+IFERROR(VLOOKUP($A1376,Data_Loss!$A$2:$V$1300,14,FALSE),0)</f>
        <v>314653</v>
      </c>
      <c r="L1376" s="353">
        <f>+IFERROR(VLOOKUP($A1376,Data_Loss!$A$2:$V$1300,15,FALSE),0)</f>
        <v>373121</v>
      </c>
      <c r="M1376" s="353">
        <f>+IFERROR(VLOOKUP($A1376,Data_Loss!$A$2:$V$1300,16,FALSE),0)</f>
        <v>179181</v>
      </c>
      <c r="N1376" s="353">
        <f>+IFERROR(VLOOKUP($A1376,Data_Loss!$A$2:$V$1300,17,FALSE),0)</f>
        <v>0</v>
      </c>
      <c r="O1376" s="353">
        <f>+IFERROR(VLOOKUP($A1376,Data_Loss!$A$2:$V$1300,18,FALSE),0)</f>
        <v>0</v>
      </c>
      <c r="P1376" s="353">
        <f>+IFERROR(VLOOKUP($A1376,Data_Loss!$A$2:$V$1300,19,FALSE),0)</f>
        <v>177914</v>
      </c>
      <c r="Q1376" s="353">
        <f>+IFERROR(VLOOKUP($A1376,Data_Loss!$A$2:$V$1300,20,FALSE),0)</f>
        <v>288023</v>
      </c>
      <c r="R1376" s="353">
        <f>+IFERROR(VLOOKUP($A1376,Data_Loss!$A$2:$V$1300,21,FALSE),0)</f>
        <v>240308</v>
      </c>
      <c r="S1376" s="353">
        <f>+IFERROR(VLOOKUP($A1376,Data_Loss!$A$2:$V$1300,22,FALSE),0)</f>
        <v>105811</v>
      </c>
      <c r="T1376" s="191">
        <f>+$I1376*'10k &amp; MO'!C$4+$J1376*'10k &amp; MO'!C$10+$K1376*'10k &amp; MO'!C$16+$L1376*'10k &amp; MO'!C$22+$M1376*'10k &amp; MO'!C$28</f>
        <v>0</v>
      </c>
      <c r="U1376" s="349">
        <f>+$I1376*'10k &amp; MO'!D$4+$J1376*'10k &amp; MO'!D$10+$K1376*'10k &amp; MO'!D$16+$L1376*'10k &amp; MO'!D$22+$M1376*'10k &amp; MO'!D$28</f>
        <v>0</v>
      </c>
      <c r="V1376" s="349">
        <f>+$I1376*'10k &amp; MO'!E$4+$J1376*'10k &amp; MO'!E$10+$K1376*'10k &amp; MO'!E$16+$L1376*'10k &amp; MO'!E$22+$M1376*'10k &amp; MO'!E$28</f>
        <v>613149.57649999997</v>
      </c>
      <c r="W1376" s="349">
        <f>+$I1376*'10k &amp; MO'!F$4+$J1376*'10k &amp; MO'!F$10+$K1376*'10k &amp; MO'!F$16+$L1376*'10k &amp; MO'!F$22+$M1376*'10k &amp; MO'!F$28</f>
        <v>416108.52270000003</v>
      </c>
      <c r="X1376" s="349">
        <f>+$I1376*'10k &amp; MO'!G$4+$J1376*'10k &amp; MO'!G$10+$K1376*'10k &amp; MO'!G$16+$L1376*'10k &amp; MO'!G$22+$M1376*'10k &amp; MO'!G$28</f>
        <v>211565.66460000002</v>
      </c>
      <c r="Y1376" s="349">
        <f>+$N1376*'10k &amp; MO'!H$4+$O1376*'10k &amp; MO'!H$10+$P1376*'10k &amp; MO'!H$16+$Q1376*'10k &amp; MO'!H$22+$R1376*'10k &amp; MO'!H$28</f>
        <v>0</v>
      </c>
      <c r="Z1376" s="349">
        <f>+$N1376*'10k &amp; MO'!I$4+$O1376*'10k &amp; MO'!I$10+$P1376*'10k &amp; MO'!I$16+$Q1376*'10k &amp; MO'!I$22+$R1376*'10k &amp; MO'!I$28</f>
        <v>0</v>
      </c>
      <c r="AA1376" s="349">
        <f>+$N1376*'10k &amp; MO'!J$4+$O1376*'10k &amp; MO'!J$10+$P1376*'10k &amp; MO'!J$16+$Q1376*'10k &amp; MO'!J$22+$R1376*'10k &amp; MO'!J$28</f>
        <v>555873.29680000001</v>
      </c>
      <c r="AB1376" s="349">
        <f>+$N1376*'10k &amp; MO'!K$4+$O1376*'10k &amp; MO'!K$10+$P1376*'10k &amp; MO'!K$16+$Q1376*'10k &amp; MO'!K$22+$R1376*'10k &amp; MO'!K$28</f>
        <v>458830.853</v>
      </c>
      <c r="AC1376" s="349">
        <f>+$N1376*'10k &amp; MO'!L$4+$O1376*'10k &amp; MO'!L$10+$P1376*'10k &amp; MO'!L$16+$Q1376*'10k &amp; MO'!L$22+$R1376*'10k &amp; MO'!L$28</f>
        <v>360286.06969999999</v>
      </c>
      <c r="AD1376" s="350">
        <f>+S1376*'10k &amp; MO'!O$4</f>
        <v>128242.932</v>
      </c>
      <c r="AF1376" s="192" t="str">
        <f t="shared" si="187"/>
        <v>9712015</v>
      </c>
      <c r="AG1376" s="192">
        <f>+IFERROR(VLOOKUP($AF1376,'Limited Loss'!$F$5:$P$124,AG$3,FALSE),0)</f>
        <v>0</v>
      </c>
      <c r="AH1376" s="193">
        <f>+IFERROR(VLOOKUP($AF1376,'Limited Loss'!$F$5:$P$124,AH$3,FALSE),0)</f>
        <v>0</v>
      </c>
      <c r="AI1376" s="193">
        <f>+IFERROR(VLOOKUP($AF1376,'Limited Loss'!$F$5:$P$124,AI$3,FALSE),0)</f>
        <v>0</v>
      </c>
      <c r="AJ1376" s="193">
        <f>+IFERROR(VLOOKUP($AF1376,'Limited Loss'!$F$5:$P$124,AJ$3,FALSE),0)</f>
        <v>0</v>
      </c>
      <c r="AK1376" s="100">
        <f>+IFERROR(VLOOKUP($AF1376,'Limited Loss'!$F$5:$P$124,AK$3,FALSE),0)</f>
        <v>0</v>
      </c>
      <c r="AL1376" s="193">
        <f>+IFERROR(VLOOKUP($AF1376,'Limited Loss'!$F$5:$P$124,AL$3,FALSE),0)</f>
        <v>0</v>
      </c>
      <c r="AM1376" s="193">
        <f>+IFERROR(VLOOKUP($AF1376,'Limited Loss'!$F$5:$P$124,AM$3,FALSE),0)</f>
        <v>0</v>
      </c>
      <c r="AN1376" s="193">
        <f>+IFERROR(VLOOKUP($AF1376,'Limited Loss'!$F$5:$P$124,AN$3,FALSE),0)</f>
        <v>0</v>
      </c>
      <c r="AO1376" s="193">
        <f>+IFERROR(VLOOKUP($AF1376,'Limited Loss'!$F$5:$P$124,AO$3,FALSE),0)</f>
        <v>0</v>
      </c>
      <c r="AP1376" s="100">
        <f>+IFERROR(VLOOKUP($AF1376,'Limited Loss'!$F$5:$P$124,AP$3,FALSE),0)</f>
        <v>0</v>
      </c>
      <c r="AQ1376" s="353"/>
      <c r="AR1376" s="331">
        <f t="shared" si="188"/>
        <v>971</v>
      </c>
      <c r="AS1376" s="332">
        <f t="shared" si="188"/>
        <v>2015</v>
      </c>
      <c r="AT1376" s="349">
        <f t="shared" si="193"/>
        <v>0</v>
      </c>
      <c r="AU1376" s="349">
        <f t="shared" si="193"/>
        <v>0</v>
      </c>
      <c r="AV1376" s="349">
        <f t="shared" si="193"/>
        <v>613149.57649999997</v>
      </c>
      <c r="AW1376" s="349">
        <f t="shared" si="193"/>
        <v>416108.52270000003</v>
      </c>
      <c r="AX1376" s="350">
        <f t="shared" si="193"/>
        <v>211565.66460000002</v>
      </c>
      <c r="AY1376" s="349">
        <f t="shared" si="193"/>
        <v>0</v>
      </c>
      <c r="AZ1376" s="349">
        <f t="shared" si="193"/>
        <v>0</v>
      </c>
      <c r="BA1376" s="349">
        <f t="shared" si="193"/>
        <v>555873.29680000001</v>
      </c>
      <c r="BB1376" s="349">
        <f t="shared" si="194"/>
        <v>458830.853</v>
      </c>
      <c r="BC1376" s="349">
        <f t="shared" si="194"/>
        <v>360286.06969999999</v>
      </c>
      <c r="BD1376" s="350">
        <f t="shared" si="194"/>
        <v>128242.932</v>
      </c>
      <c r="BE1376" s="349">
        <f t="shared" si="190"/>
        <v>1169022.8733000001</v>
      </c>
      <c r="BF1376" s="375">
        <f t="shared" si="191"/>
        <v>1446791.1099999999</v>
      </c>
      <c r="BG1376" s="334">
        <f t="shared" si="192"/>
        <v>128242.932</v>
      </c>
    </row>
    <row r="1377" spans="1:59" x14ac:dyDescent="0.2">
      <c r="A1377" s="326" t="str">
        <f t="shared" si="189"/>
        <v>9712016</v>
      </c>
      <c r="B1377">
        <v>971</v>
      </c>
      <c r="C1377" s="327">
        <v>2016</v>
      </c>
      <c r="D1377" s="353">
        <f>+IFERROR(VLOOKUP($A1377,Data_Loss!$A$2:$V$1180,6,FALSE),0)</f>
        <v>0</v>
      </c>
      <c r="E1377" s="353">
        <f>+IFERROR(VLOOKUP($A1377,Data_Loss!$A$2:$V$1180,7,FALSE),0)</f>
        <v>0</v>
      </c>
      <c r="F1377" s="353">
        <f>+IFERROR(VLOOKUP($A1377,Data_Loss!$A$2:$V$1180,8,FALSE),0)</f>
        <v>3</v>
      </c>
      <c r="G1377" s="353">
        <f>+IFERROR(VLOOKUP($A1377,Data_Loss!$A$2:$V$1180,9,FALSE),0)</f>
        <v>24</v>
      </c>
      <c r="H1377" s="353">
        <f>+IFERROR(VLOOKUP($A1377,Data_Loss!$A$2:$V$1180,10,FALSE),0)</f>
        <v>32</v>
      </c>
      <c r="I1377" s="353">
        <f>+IFERROR(VLOOKUP($A1377,Data_Loss!$A$2:$V$1300,12,FALSE),0)</f>
        <v>0</v>
      </c>
      <c r="J1377" s="353">
        <f>+IFERROR(VLOOKUP($A1377,Data_Loss!$A$2:$V$1300,13,FALSE),0)</f>
        <v>0</v>
      </c>
      <c r="K1377" s="353">
        <f>+IFERROR(VLOOKUP($A1377,Data_Loss!$A$2:$V$1300,14,FALSE),0)</f>
        <v>335007</v>
      </c>
      <c r="L1377" s="353">
        <f>+IFERROR(VLOOKUP($A1377,Data_Loss!$A$2:$V$1300,15,FALSE),0)</f>
        <v>528309</v>
      </c>
      <c r="M1377" s="353">
        <f>+IFERROR(VLOOKUP($A1377,Data_Loss!$A$2:$V$1300,16,FALSE),0)</f>
        <v>146309</v>
      </c>
      <c r="N1377" s="353">
        <f>+IFERROR(VLOOKUP($A1377,Data_Loss!$A$2:$V$1300,17,FALSE),0)</f>
        <v>0</v>
      </c>
      <c r="O1377" s="353">
        <f>+IFERROR(VLOOKUP($A1377,Data_Loss!$A$2:$V$1300,18,FALSE),0)</f>
        <v>0</v>
      </c>
      <c r="P1377" s="353">
        <f>+IFERROR(VLOOKUP($A1377,Data_Loss!$A$2:$V$1300,19,FALSE),0)</f>
        <v>298622</v>
      </c>
      <c r="Q1377" s="353">
        <f>+IFERROR(VLOOKUP($A1377,Data_Loss!$A$2:$V$1300,20,FALSE),0)</f>
        <v>423488</v>
      </c>
      <c r="R1377" s="353">
        <f>+IFERROR(VLOOKUP($A1377,Data_Loss!$A$2:$V$1300,21,FALSE),0)</f>
        <v>313386</v>
      </c>
      <c r="S1377" s="353">
        <f>+IFERROR(VLOOKUP($A1377,Data_Loss!$A$2:$V$1300,22,FALSE),0)</f>
        <v>123572</v>
      </c>
      <c r="T1377" s="191">
        <f>+$I1377*'10k &amp; MO'!C$5+$J1377*'10k &amp; MO'!C$11+$K1377*'10k &amp; MO'!C$17+$L1377*'10k &amp; MO'!C$23+$M1377*'10k &amp; MO'!C$29</f>
        <v>0</v>
      </c>
      <c r="U1377" s="349">
        <f>+$I1377*'10k &amp; MO'!D$5+$J1377*'10k &amp; MO'!D$11+$K1377*'10k &amp; MO'!D$17+$L1377*'10k &amp; MO'!D$23+$M1377*'10k &amp; MO'!D$29</f>
        <v>1976.5412999999999</v>
      </c>
      <c r="V1377" s="349">
        <f>+$I1377*'10k &amp; MO'!E$5+$J1377*'10k &amp; MO'!E$11+$K1377*'10k &amp; MO'!E$17+$L1377*'10k &amp; MO'!E$23+$M1377*'10k &amp; MO'!E$29</f>
        <v>711940.8469</v>
      </c>
      <c r="W1377" s="349">
        <f>+$I1377*'10k &amp; MO'!F$5+$J1377*'10k &amp; MO'!F$11+$K1377*'10k &amp; MO'!F$17+$L1377*'10k &amp; MO'!F$23+$M1377*'10k &amp; MO'!F$29</f>
        <v>591556.86590000009</v>
      </c>
      <c r="X1377" s="349">
        <f>+$I1377*'10k &amp; MO'!G$5+$J1377*'10k &amp; MO'!G$11+$K1377*'10k &amp; MO'!G$17+$L1377*'10k &amp; MO'!G$23+$M1377*'10k &amp; MO'!G$29</f>
        <v>169218.88039999999</v>
      </c>
      <c r="Y1377" s="349">
        <f>+$N1377*'10k &amp; MO'!H$5+$O1377*'10k &amp; MO'!H$11+$P1377*'10k &amp; MO'!H$17+$Q1377*'10k &amp; MO'!H$23+$R1377*'10k &amp; MO'!H$29</f>
        <v>0</v>
      </c>
      <c r="Z1377" s="349">
        <f>+$N1377*'10k &amp; MO'!I$5+$O1377*'10k &amp; MO'!I$11+$P1377*'10k &amp; MO'!I$17+$Q1377*'10k &amp; MO'!I$23+$R1377*'10k &amp; MO'!I$29</f>
        <v>985.45259999999996</v>
      </c>
      <c r="AA1377" s="349">
        <f>+$N1377*'10k &amp; MO'!J$5+$O1377*'10k &amp; MO'!J$11+$P1377*'10k &amp; MO'!J$17+$Q1377*'10k &amp; MO'!J$23+$R1377*'10k &amp; MO'!J$29</f>
        <v>746122.21979999996</v>
      </c>
      <c r="AB1377" s="349">
        <f>+$N1377*'10k &amp; MO'!K$5+$O1377*'10k &amp; MO'!K$11+$P1377*'10k &amp; MO'!K$17+$Q1377*'10k &amp; MO'!K$23+$R1377*'10k &amp; MO'!K$29</f>
        <v>725993.93779999996</v>
      </c>
      <c r="AC1377" s="349">
        <f>+$N1377*'10k &amp; MO'!L$5+$O1377*'10k &amp; MO'!L$11+$P1377*'10k &amp; MO'!L$17+$Q1377*'10k &amp; MO'!L$23+$R1377*'10k &amp; MO'!L$29</f>
        <v>498635.24320000003</v>
      </c>
      <c r="AD1377" s="350">
        <f>+S1377*'10k &amp; MO'!O$5</f>
        <v>166575.05600000001</v>
      </c>
      <c r="AF1377" s="192" t="str">
        <f t="shared" si="187"/>
        <v>9712016</v>
      </c>
      <c r="AG1377" s="192">
        <f>+IFERROR(VLOOKUP($AF1377,'Limited Loss'!$F$5:$P$124,AG$3,FALSE),0)</f>
        <v>0</v>
      </c>
      <c r="AH1377" s="193">
        <f>+IFERROR(VLOOKUP($AF1377,'Limited Loss'!$F$5:$P$124,AH$3,FALSE),0)</f>
        <v>0</v>
      </c>
      <c r="AI1377" s="193">
        <f>+IFERROR(VLOOKUP($AF1377,'Limited Loss'!$F$5:$P$124,AI$3,FALSE),0)</f>
        <v>0</v>
      </c>
      <c r="AJ1377" s="193">
        <f>+IFERROR(VLOOKUP($AF1377,'Limited Loss'!$F$5:$P$124,AJ$3,FALSE),0)</f>
        <v>0</v>
      </c>
      <c r="AK1377" s="100">
        <f>+IFERROR(VLOOKUP($AF1377,'Limited Loss'!$F$5:$P$124,AK$3,FALSE),0)</f>
        <v>0</v>
      </c>
      <c r="AL1377" s="193">
        <f>+IFERROR(VLOOKUP($AF1377,'Limited Loss'!$F$5:$P$124,AL$3,FALSE),0)</f>
        <v>0</v>
      </c>
      <c r="AM1377" s="193">
        <f>+IFERROR(VLOOKUP($AF1377,'Limited Loss'!$F$5:$P$124,AM$3,FALSE),0)</f>
        <v>0</v>
      </c>
      <c r="AN1377" s="193">
        <f>+IFERROR(VLOOKUP($AF1377,'Limited Loss'!$F$5:$P$124,AN$3,FALSE),0)</f>
        <v>0</v>
      </c>
      <c r="AO1377" s="193">
        <f>+IFERROR(VLOOKUP($AF1377,'Limited Loss'!$F$5:$P$124,AO$3,FALSE),0)</f>
        <v>0</v>
      </c>
      <c r="AP1377" s="100">
        <f>+IFERROR(VLOOKUP($AF1377,'Limited Loss'!$F$5:$P$124,AP$3,FALSE),0)</f>
        <v>0</v>
      </c>
      <c r="AQ1377" s="353"/>
      <c r="AR1377" s="331">
        <f t="shared" si="188"/>
        <v>971</v>
      </c>
      <c r="AS1377" s="332">
        <f t="shared" si="188"/>
        <v>2016</v>
      </c>
      <c r="AT1377" s="349">
        <f t="shared" si="193"/>
        <v>0</v>
      </c>
      <c r="AU1377" s="349">
        <f t="shared" si="193"/>
        <v>1976.5412999999999</v>
      </c>
      <c r="AV1377" s="349">
        <f t="shared" si="193"/>
        <v>711940.8469</v>
      </c>
      <c r="AW1377" s="349">
        <f t="shared" si="193"/>
        <v>591556.86590000009</v>
      </c>
      <c r="AX1377" s="350">
        <f t="shared" si="193"/>
        <v>169218.88039999999</v>
      </c>
      <c r="AY1377" s="349">
        <f t="shared" si="193"/>
        <v>0</v>
      </c>
      <c r="AZ1377" s="349">
        <f t="shared" si="193"/>
        <v>985.45259999999996</v>
      </c>
      <c r="BA1377" s="349">
        <f t="shared" si="193"/>
        <v>746122.21979999996</v>
      </c>
      <c r="BB1377" s="349">
        <f t="shared" si="194"/>
        <v>725993.93779999996</v>
      </c>
      <c r="BC1377" s="349">
        <f t="shared" si="194"/>
        <v>498635.24320000003</v>
      </c>
      <c r="BD1377" s="350">
        <f t="shared" si="194"/>
        <v>166575.05600000001</v>
      </c>
      <c r="BE1377" s="349">
        <f t="shared" si="190"/>
        <v>1461025.0606</v>
      </c>
      <c r="BF1377" s="375">
        <f t="shared" si="191"/>
        <v>1985404.9273000001</v>
      </c>
      <c r="BG1377" s="334">
        <f t="shared" si="192"/>
        <v>166575.05600000001</v>
      </c>
    </row>
    <row r="1378" spans="1:59" x14ac:dyDescent="0.2">
      <c r="A1378" s="326" t="str">
        <f t="shared" si="189"/>
        <v>9712017</v>
      </c>
      <c r="B1378">
        <v>971</v>
      </c>
      <c r="C1378" s="327">
        <v>2017</v>
      </c>
      <c r="D1378" s="353">
        <f>+IFERROR(VLOOKUP($A1378,Data_Loss!$A$2:$V$1180,6,FALSE),0)</f>
        <v>0</v>
      </c>
      <c r="E1378" s="353">
        <f>+IFERROR(VLOOKUP($A1378,Data_Loss!$A$2:$V$1180,7,FALSE),0)</f>
        <v>0</v>
      </c>
      <c r="F1378" s="353">
        <f>+IFERROR(VLOOKUP($A1378,Data_Loss!$A$2:$V$1180,8,FALSE),0)</f>
        <v>6</v>
      </c>
      <c r="G1378" s="353">
        <f>+IFERROR(VLOOKUP($A1378,Data_Loss!$A$2:$V$1180,9,FALSE),0)</f>
        <v>28</v>
      </c>
      <c r="H1378" s="353">
        <f>+IFERROR(VLOOKUP($A1378,Data_Loss!$A$2:$V$1180,10,FALSE),0)</f>
        <v>41</v>
      </c>
      <c r="I1378" s="353">
        <f>+IFERROR(VLOOKUP($A1378,Data_Loss!$A$2:$V$1300,12,FALSE),0)</f>
        <v>0</v>
      </c>
      <c r="J1378" s="353">
        <f>+IFERROR(VLOOKUP($A1378,Data_Loss!$A$2:$V$1300,13,FALSE),0)</f>
        <v>0</v>
      </c>
      <c r="K1378" s="353">
        <f>+IFERROR(VLOOKUP($A1378,Data_Loss!$A$2:$V$1300,14,FALSE),0)</f>
        <v>712013</v>
      </c>
      <c r="L1378" s="353">
        <f>+IFERROR(VLOOKUP($A1378,Data_Loss!$A$2:$V$1300,15,FALSE),0)</f>
        <v>485210</v>
      </c>
      <c r="M1378" s="353">
        <f>+IFERROR(VLOOKUP($A1378,Data_Loss!$A$2:$V$1300,16,FALSE),0)</f>
        <v>245095</v>
      </c>
      <c r="N1378" s="353">
        <f>+IFERROR(VLOOKUP($A1378,Data_Loss!$A$2:$V$1300,17,FALSE),0)</f>
        <v>0</v>
      </c>
      <c r="O1378" s="353">
        <f>+IFERROR(VLOOKUP($A1378,Data_Loss!$A$2:$V$1300,18,FALSE),0)</f>
        <v>0</v>
      </c>
      <c r="P1378" s="353">
        <f>+IFERROR(VLOOKUP($A1378,Data_Loss!$A$2:$V$1300,19,FALSE),0)</f>
        <v>406964</v>
      </c>
      <c r="Q1378" s="353">
        <f>+IFERROR(VLOOKUP($A1378,Data_Loss!$A$2:$V$1300,20,FALSE),0)</f>
        <v>602627</v>
      </c>
      <c r="R1378" s="353">
        <f>+IFERROR(VLOOKUP($A1378,Data_Loss!$A$2:$V$1300,21,FALSE),0)</f>
        <v>457653</v>
      </c>
      <c r="S1378" s="353">
        <f>+IFERROR(VLOOKUP($A1378,Data_Loss!$A$2:$V$1300,22,FALSE),0)</f>
        <v>145277</v>
      </c>
      <c r="T1378" s="191">
        <f>+$I1378*'10k &amp; MO'!C$6+$J1378*'10k &amp; MO'!C$12+$K1378*'10k &amp; MO'!C$18+$L1378*'10k &amp; MO'!C$24+$M1378*'10k &amp; MO'!C$30</f>
        <v>0</v>
      </c>
      <c r="U1378" s="349">
        <f>+$I1378*'10k &amp; MO'!D$6+$J1378*'10k &amp; MO'!D$12+$K1378*'10k &amp; MO'!D$18+$L1378*'10k &amp; MO'!D$24+$M1378*'10k &amp; MO'!D$30</f>
        <v>41966.670100000003</v>
      </c>
      <c r="V1378" s="349">
        <f>+$I1378*'10k &amp; MO'!E$6+$J1378*'10k &amp; MO'!E$12+$K1378*'10k &amp; MO'!E$18+$L1378*'10k &amp; MO'!E$24+$M1378*'10k &amp; MO'!E$30</f>
        <v>1726878.1923000002</v>
      </c>
      <c r="W1378" s="349">
        <f>+$I1378*'10k &amp; MO'!F$6+$J1378*'10k &amp; MO'!F$12+$K1378*'10k &amp; MO'!F$18+$L1378*'10k &amp; MO'!F$24+$M1378*'10k &amp; MO'!F$30</f>
        <v>516226.777</v>
      </c>
      <c r="X1378" s="349">
        <f>+$I1378*'10k &amp; MO'!G$6+$J1378*'10k &amp; MO'!G$12+$K1378*'10k &amp; MO'!G$18+$L1378*'10k &amp; MO'!G$24+$M1378*'10k &amp; MO'!G$30</f>
        <v>323031.70280000003</v>
      </c>
      <c r="Y1378" s="349">
        <f>+$N1378*'10k &amp; MO'!H$6+$O1378*'10k &amp; MO'!H$12+$P1378*'10k &amp; MO'!H$18+$Q1378*'10k &amp; MO'!H$24+$R1378*'10k &amp; MO'!H$30</f>
        <v>0</v>
      </c>
      <c r="Z1378" s="349">
        <f>+$N1378*'10k &amp; MO'!I$6+$O1378*'10k &amp; MO'!I$12+$P1378*'10k &amp; MO'!I$18+$Q1378*'10k &amp; MO'!I$24+$R1378*'10k &amp; MO'!I$30</f>
        <v>39627.678800000002</v>
      </c>
      <c r="AA1378" s="349">
        <f>+$N1378*'10k &amp; MO'!J$6+$O1378*'10k &amp; MO'!J$12+$P1378*'10k &amp; MO'!J$18+$Q1378*'10k &amp; MO'!J$24+$R1378*'10k &amp; MO'!J$30</f>
        <v>1977885.6847000001</v>
      </c>
      <c r="AB1378" s="349">
        <f>+$N1378*'10k &amp; MO'!K$6+$O1378*'10k &amp; MO'!K$12+$P1378*'10k &amp; MO'!K$18+$Q1378*'10k &amp; MO'!K$24+$R1378*'10k &amp; MO'!K$30</f>
        <v>911375.47169999999</v>
      </c>
      <c r="AC1378" s="349">
        <f>+$N1378*'10k &amp; MO'!L$6+$O1378*'10k &amp; MO'!L$12+$P1378*'10k &amp; MO'!L$18+$Q1378*'10k &amp; MO'!L$24+$R1378*'10k &amp; MO'!L$30</f>
        <v>751048.70239999995</v>
      </c>
      <c r="AD1378" s="350">
        <f>+S1378*'10k &amp; MO'!O$6</f>
        <v>195542.842</v>
      </c>
      <c r="AF1378" s="192" t="str">
        <f t="shared" si="187"/>
        <v>9712017</v>
      </c>
      <c r="AG1378" s="192">
        <f>+IFERROR(VLOOKUP($AF1378,'Limited Loss'!$F$5:$P$124,AG$3,FALSE),0)</f>
        <v>0</v>
      </c>
      <c r="AH1378" s="193">
        <f>+IFERROR(VLOOKUP($AF1378,'Limited Loss'!$F$5:$P$124,AH$3,FALSE),0)</f>
        <v>0</v>
      </c>
      <c r="AI1378" s="193">
        <f>+IFERROR(VLOOKUP($AF1378,'Limited Loss'!$F$5:$P$124,AI$3,FALSE),0)</f>
        <v>0</v>
      </c>
      <c r="AJ1378" s="193">
        <f>+IFERROR(VLOOKUP($AF1378,'Limited Loss'!$F$5:$P$124,AJ$3,FALSE),0)</f>
        <v>0</v>
      </c>
      <c r="AK1378" s="100">
        <f>+IFERROR(VLOOKUP($AF1378,'Limited Loss'!$F$5:$P$124,AK$3,FALSE),0)</f>
        <v>0</v>
      </c>
      <c r="AL1378" s="193">
        <f>+IFERROR(VLOOKUP($AF1378,'Limited Loss'!$F$5:$P$124,AL$3,FALSE),0)</f>
        <v>0</v>
      </c>
      <c r="AM1378" s="193">
        <f>+IFERROR(VLOOKUP($AF1378,'Limited Loss'!$F$5:$P$124,AM$3,FALSE),0)</f>
        <v>0</v>
      </c>
      <c r="AN1378" s="193">
        <f>+IFERROR(VLOOKUP($AF1378,'Limited Loss'!$F$5:$P$124,AN$3,FALSE),0)</f>
        <v>0</v>
      </c>
      <c r="AO1378" s="193">
        <f>+IFERROR(VLOOKUP($AF1378,'Limited Loss'!$F$5:$P$124,AO$3,FALSE),0)</f>
        <v>0</v>
      </c>
      <c r="AP1378" s="100">
        <f>+IFERROR(VLOOKUP($AF1378,'Limited Loss'!$F$5:$P$124,AP$3,FALSE),0)</f>
        <v>0</v>
      </c>
      <c r="AQ1378" s="353"/>
      <c r="AR1378" s="331">
        <f t="shared" si="188"/>
        <v>971</v>
      </c>
      <c r="AS1378" s="332">
        <f t="shared" si="188"/>
        <v>2017</v>
      </c>
      <c r="AT1378" s="349">
        <f t="shared" si="193"/>
        <v>0</v>
      </c>
      <c r="AU1378" s="349">
        <f t="shared" si="193"/>
        <v>41966.670100000003</v>
      </c>
      <c r="AV1378" s="349">
        <f t="shared" si="193"/>
        <v>1726878.1923000002</v>
      </c>
      <c r="AW1378" s="349">
        <f t="shared" si="193"/>
        <v>516226.777</v>
      </c>
      <c r="AX1378" s="350">
        <f t="shared" si="193"/>
        <v>323031.70280000003</v>
      </c>
      <c r="AY1378" s="349">
        <f t="shared" si="193"/>
        <v>0</v>
      </c>
      <c r="AZ1378" s="349">
        <f t="shared" si="193"/>
        <v>39627.678800000002</v>
      </c>
      <c r="BA1378" s="349">
        <f t="shared" si="193"/>
        <v>1977885.6847000001</v>
      </c>
      <c r="BB1378" s="349">
        <f t="shared" si="194"/>
        <v>911375.47169999999</v>
      </c>
      <c r="BC1378" s="349">
        <f t="shared" si="194"/>
        <v>751048.70239999995</v>
      </c>
      <c r="BD1378" s="350">
        <f t="shared" si="194"/>
        <v>195542.842</v>
      </c>
      <c r="BE1378" s="349">
        <f t="shared" si="190"/>
        <v>3786358.2259000004</v>
      </c>
      <c r="BF1378" s="375">
        <f t="shared" si="191"/>
        <v>2501682.6538999998</v>
      </c>
      <c r="BG1378" s="334">
        <f t="shared" si="192"/>
        <v>195542.842</v>
      </c>
    </row>
    <row r="1379" spans="1:59" x14ac:dyDescent="0.2">
      <c r="A1379" s="326" t="str">
        <f t="shared" si="189"/>
        <v>9712018</v>
      </c>
      <c r="B1379">
        <v>971</v>
      </c>
      <c r="C1379" s="327">
        <v>2018</v>
      </c>
      <c r="D1379" s="353">
        <f>+IFERROR(VLOOKUP($A1379,Data_Loss!$A$2:$V$1180,6,FALSE),0)</f>
        <v>0</v>
      </c>
      <c r="E1379" s="353">
        <f>+IFERROR(VLOOKUP($A1379,Data_Loss!$A$2:$V$1180,7,FALSE),0)</f>
        <v>0</v>
      </c>
      <c r="F1379" s="353">
        <f>+IFERROR(VLOOKUP($A1379,Data_Loss!$A$2:$V$1180,8,FALSE),0)</f>
        <v>0</v>
      </c>
      <c r="G1379" s="353">
        <f>+IFERROR(VLOOKUP($A1379,Data_Loss!$A$2:$V$1180,9,FALSE),0)</f>
        <v>6</v>
      </c>
      <c r="H1379" s="353">
        <f>+IFERROR(VLOOKUP($A1379,Data_Loss!$A$2:$V$1180,10,FALSE),0)</f>
        <v>60</v>
      </c>
      <c r="I1379" s="353">
        <f>+IFERROR(VLOOKUP($A1379,Data_Loss!$A$2:$V$1300,12,FALSE),0)</f>
        <v>0</v>
      </c>
      <c r="J1379" s="353">
        <f>+IFERROR(VLOOKUP($A1379,Data_Loss!$A$2:$V$1300,13,FALSE),0)</f>
        <v>0</v>
      </c>
      <c r="K1379" s="353">
        <f>+IFERROR(VLOOKUP($A1379,Data_Loss!$A$2:$V$1300,14,FALSE),0)</f>
        <v>0</v>
      </c>
      <c r="L1379" s="353">
        <f>+IFERROR(VLOOKUP($A1379,Data_Loss!$A$2:$V$1300,15,FALSE),0)</f>
        <v>82476</v>
      </c>
      <c r="M1379" s="353">
        <f>+IFERROR(VLOOKUP($A1379,Data_Loss!$A$2:$V$1300,16,FALSE),0)</f>
        <v>547411</v>
      </c>
      <c r="N1379" s="353">
        <f>+IFERROR(VLOOKUP($A1379,Data_Loss!$A$2:$V$1300,17,FALSE),0)</f>
        <v>0</v>
      </c>
      <c r="O1379" s="353">
        <f>+IFERROR(VLOOKUP($A1379,Data_Loss!$A$2:$V$1300,18,FALSE),0)</f>
        <v>0</v>
      </c>
      <c r="P1379" s="353">
        <f>+IFERROR(VLOOKUP($A1379,Data_Loss!$A$2:$V$1300,19,FALSE),0)</f>
        <v>0</v>
      </c>
      <c r="Q1379" s="353">
        <f>+IFERROR(VLOOKUP($A1379,Data_Loss!$A$2:$V$1300,20,FALSE),0)</f>
        <v>113929</v>
      </c>
      <c r="R1379" s="353">
        <f>+IFERROR(VLOOKUP($A1379,Data_Loss!$A$2:$V$1300,21,FALSE),0)</f>
        <v>871092</v>
      </c>
      <c r="S1379" s="353">
        <f>+IFERROR(VLOOKUP($A1379,Data_Loss!$A$2:$V$1300,22,FALSE),0)</f>
        <v>227930</v>
      </c>
      <c r="T1379" s="191">
        <f>+$I1379*'10k &amp; MO'!C$7+$J1379*'10k &amp; MO'!C$13+$K1379*'10k &amp; MO'!C$19+$L1379*'10k &amp; MO'!C$25+$M1379*'10k &amp; MO'!C$31</f>
        <v>1204.3042</v>
      </c>
      <c r="U1379" s="349">
        <f>+$I1379*'10k &amp; MO'!D$7+$J1379*'10k &amp; MO'!D$13+$K1379*'10k &amp; MO'!D$19+$L1379*'10k &amp; MO'!D$25+$M1379*'10k &amp; MO'!D$31</f>
        <v>39873.690999999992</v>
      </c>
      <c r="V1379" s="349">
        <f>+$I1379*'10k &amp; MO'!E$7+$J1379*'10k &amp; MO'!E$13+$K1379*'10k &amp; MO'!E$19+$L1379*'10k &amp; MO'!E$25+$M1379*'10k &amp; MO'!E$31</f>
        <v>897834.85700000008</v>
      </c>
      <c r="W1379" s="349">
        <f>+$I1379*'10k &amp; MO'!F$7+$J1379*'10k &amp; MO'!F$13+$K1379*'10k &amp; MO'!F$19+$L1379*'10k &amp; MO'!F$25+$M1379*'10k &amp; MO'!F$31</f>
        <v>354098.40169999999</v>
      </c>
      <c r="X1379" s="349">
        <f>+$I1379*'10k &amp; MO'!G$7+$J1379*'10k &amp; MO'!G$13+$K1379*'10k &amp; MO'!G$19+$L1379*'10k &amp; MO'!G$25+$M1379*'10k &amp; MO'!G$31</f>
        <v>385658.9436</v>
      </c>
      <c r="Y1379" s="349">
        <f>+$N1379*'10k &amp; MO'!H$7+$O1379*'10k &amp; MO'!H$13+$P1379*'10k &amp; MO'!H$19+$Q1379*'10k &amp; MO'!H$25+$R1379*'10k &amp; MO'!H$31</f>
        <v>2526.1668</v>
      </c>
      <c r="Z1379" s="349">
        <f>+$N1379*'10k &amp; MO'!I$7+$O1379*'10k &amp; MO'!I$13+$P1379*'10k &amp; MO'!I$19+$Q1379*'10k &amp; MO'!I$25+$R1379*'10k &amp; MO'!I$31</f>
        <v>89386.582399999999</v>
      </c>
      <c r="AA1379" s="349">
        <f>+$N1379*'10k &amp; MO'!J$7+$O1379*'10k &amp; MO'!J$13+$P1379*'10k &amp; MO'!J$19+$Q1379*'10k &amp; MO'!J$25+$R1379*'10k &amp; MO'!J$31</f>
        <v>1048389.4287000002</v>
      </c>
      <c r="AB1379" s="349">
        <f>+$N1379*'10k &amp; MO'!K$7+$O1379*'10k &amp; MO'!K$13+$P1379*'10k &amp; MO'!K$19+$Q1379*'10k &amp; MO'!K$25+$R1379*'10k &amp; MO'!K$31</f>
        <v>579269.23009999993</v>
      </c>
      <c r="AC1379" s="349">
        <f>+$N1379*'10k &amp; MO'!L$7+$O1379*'10k &amp; MO'!L$13+$P1379*'10k &amp; MO'!L$19+$Q1379*'10k &amp; MO'!L$25+$R1379*'10k &amp; MO'!L$31</f>
        <v>751205.7888000001</v>
      </c>
      <c r="AD1379" s="350">
        <f>+S1379*'10k &amp; MO'!O$7</f>
        <v>302235.18</v>
      </c>
      <c r="AF1379" s="192" t="str">
        <f t="shared" si="187"/>
        <v>9712018</v>
      </c>
      <c r="AG1379" s="192">
        <f>+IFERROR(VLOOKUP($AF1379,'Limited Loss'!$F$5:$P$124,AG$3,FALSE),0)</f>
        <v>0</v>
      </c>
      <c r="AH1379" s="193">
        <f>+IFERROR(VLOOKUP($AF1379,'Limited Loss'!$F$5:$P$124,AH$3,FALSE),0)</f>
        <v>0</v>
      </c>
      <c r="AI1379" s="193">
        <f>+IFERROR(VLOOKUP($AF1379,'Limited Loss'!$F$5:$P$124,AI$3,FALSE),0)</f>
        <v>0</v>
      </c>
      <c r="AJ1379" s="193">
        <f>+IFERROR(VLOOKUP($AF1379,'Limited Loss'!$F$5:$P$124,AJ$3,FALSE),0)</f>
        <v>0</v>
      </c>
      <c r="AK1379" s="100">
        <f>+IFERROR(VLOOKUP($AF1379,'Limited Loss'!$F$5:$P$124,AK$3,FALSE),0)</f>
        <v>0</v>
      </c>
      <c r="AL1379" s="193">
        <f>+IFERROR(VLOOKUP($AF1379,'Limited Loss'!$F$5:$P$124,AL$3,FALSE),0)</f>
        <v>0</v>
      </c>
      <c r="AM1379" s="193">
        <f>+IFERROR(VLOOKUP($AF1379,'Limited Loss'!$F$5:$P$124,AM$3,FALSE),0)</f>
        <v>0</v>
      </c>
      <c r="AN1379" s="193">
        <f>+IFERROR(VLOOKUP($AF1379,'Limited Loss'!$F$5:$P$124,AN$3,FALSE),0)</f>
        <v>0</v>
      </c>
      <c r="AO1379" s="193">
        <f>+IFERROR(VLOOKUP($AF1379,'Limited Loss'!$F$5:$P$124,AO$3,FALSE),0)</f>
        <v>0</v>
      </c>
      <c r="AP1379" s="100">
        <f>+IFERROR(VLOOKUP($AF1379,'Limited Loss'!$F$5:$P$124,AP$3,FALSE),0)</f>
        <v>0</v>
      </c>
      <c r="AQ1379" s="353"/>
      <c r="AR1379" s="331">
        <f t="shared" si="188"/>
        <v>971</v>
      </c>
      <c r="AS1379" s="332">
        <f t="shared" si="188"/>
        <v>2018</v>
      </c>
      <c r="AT1379" s="349">
        <f t="shared" si="193"/>
        <v>1204.3042</v>
      </c>
      <c r="AU1379" s="349">
        <f t="shared" si="193"/>
        <v>39873.690999999992</v>
      </c>
      <c r="AV1379" s="349">
        <f t="shared" si="193"/>
        <v>897834.85700000008</v>
      </c>
      <c r="AW1379" s="349">
        <f t="shared" si="193"/>
        <v>354098.40169999999</v>
      </c>
      <c r="AX1379" s="350">
        <f t="shared" si="193"/>
        <v>385658.9436</v>
      </c>
      <c r="AY1379" s="349">
        <f t="shared" si="193"/>
        <v>2526.1668</v>
      </c>
      <c r="AZ1379" s="349">
        <f t="shared" si="193"/>
        <v>89386.582399999999</v>
      </c>
      <c r="BA1379" s="349">
        <f t="shared" si="193"/>
        <v>1048389.4287000002</v>
      </c>
      <c r="BB1379" s="349">
        <f t="shared" si="194"/>
        <v>579269.23009999993</v>
      </c>
      <c r="BC1379" s="349">
        <f t="shared" si="194"/>
        <v>751205.7888000001</v>
      </c>
      <c r="BD1379" s="350">
        <f t="shared" si="194"/>
        <v>302235.18</v>
      </c>
      <c r="BE1379" s="349">
        <f t="shared" si="190"/>
        <v>2079215.0301000001</v>
      </c>
      <c r="BF1379" s="375">
        <f t="shared" si="191"/>
        <v>2070232.3642000002</v>
      </c>
      <c r="BG1379" s="334">
        <f t="shared" si="192"/>
        <v>302235.18</v>
      </c>
    </row>
    <row r="1380" spans="1:59" x14ac:dyDescent="0.2">
      <c r="A1380" s="326" t="str">
        <f t="shared" si="189"/>
        <v>9732014</v>
      </c>
      <c r="B1380">
        <v>973</v>
      </c>
      <c r="C1380" s="327">
        <v>2014</v>
      </c>
      <c r="D1380" s="353">
        <f>+IFERROR(VLOOKUP($A1380,Data_Loss!$A$2:$V$1180,6,FALSE),0)</f>
        <v>0</v>
      </c>
      <c r="E1380" s="353">
        <f>+IFERROR(VLOOKUP($A1380,Data_Loss!$A$2:$V$1180,7,FALSE),0)</f>
        <v>0</v>
      </c>
      <c r="F1380" s="353">
        <f>+IFERROR(VLOOKUP($A1380,Data_Loss!$A$2:$V$1180,8,FALSE),0)</f>
        <v>0</v>
      </c>
      <c r="G1380" s="353">
        <f>+IFERROR(VLOOKUP($A1380,Data_Loss!$A$2:$V$1180,9,FALSE),0)</f>
        <v>5</v>
      </c>
      <c r="H1380" s="353">
        <f>+IFERROR(VLOOKUP($A1380,Data_Loss!$A$2:$V$1180,10,FALSE),0)</f>
        <v>17</v>
      </c>
      <c r="I1380" s="353">
        <f>+IFERROR(VLOOKUP($A1380,Data_Loss!$A$2:$V$1300,12,FALSE),0)</f>
        <v>0</v>
      </c>
      <c r="J1380" s="353">
        <f>+IFERROR(VLOOKUP($A1380,Data_Loss!$A$2:$V$1300,13,FALSE),0)</f>
        <v>0</v>
      </c>
      <c r="K1380" s="353">
        <f>+IFERROR(VLOOKUP($A1380,Data_Loss!$A$2:$V$1300,14,FALSE),0)</f>
        <v>0</v>
      </c>
      <c r="L1380" s="353">
        <f>+IFERROR(VLOOKUP($A1380,Data_Loss!$A$2:$V$1300,15,FALSE),0)</f>
        <v>118288</v>
      </c>
      <c r="M1380" s="353">
        <f>+IFERROR(VLOOKUP($A1380,Data_Loss!$A$2:$V$1300,16,FALSE),0)</f>
        <v>211974</v>
      </c>
      <c r="N1380" s="353">
        <f>+IFERROR(VLOOKUP($A1380,Data_Loss!$A$2:$V$1300,17,FALSE),0)</f>
        <v>0</v>
      </c>
      <c r="O1380" s="353">
        <f>+IFERROR(VLOOKUP($A1380,Data_Loss!$A$2:$V$1300,18,FALSE),0)</f>
        <v>0</v>
      </c>
      <c r="P1380" s="353">
        <f>+IFERROR(VLOOKUP($A1380,Data_Loss!$A$2:$V$1300,19,FALSE),0)</f>
        <v>0</v>
      </c>
      <c r="Q1380" s="353">
        <f>+IFERROR(VLOOKUP($A1380,Data_Loss!$A$2:$V$1300,20,FALSE),0)</f>
        <v>141497</v>
      </c>
      <c r="R1380" s="353">
        <f>+IFERROR(VLOOKUP($A1380,Data_Loss!$A$2:$V$1300,21,FALSE),0)</f>
        <v>293936</v>
      </c>
      <c r="S1380" s="353">
        <f>+IFERROR(VLOOKUP($A1380,Data_Loss!$A$2:$V$1300,22,FALSE),0)</f>
        <v>74385</v>
      </c>
      <c r="T1380" s="191">
        <f>+$I1380*'10k &amp; MO'!C$3+$J1380*'10k &amp; MO'!C$9+$K1380*'10k &amp; MO'!C$15+$L1380*'10k &amp; MO'!C$21+$M1380*'10k &amp; MO'!C$27</f>
        <v>0</v>
      </c>
      <c r="U1380" s="349">
        <f>+$I1380*'10k &amp; MO'!D$3+$J1380*'10k &amp; MO'!D$9+$K1380*'10k &amp; MO'!D$15+$L1380*'10k &amp; MO'!D$21+$M1380*'10k &amp; MO'!D$27</f>
        <v>0</v>
      </c>
      <c r="V1380" s="349">
        <f>+$I1380*'10k &amp; MO'!E$3+$J1380*'10k &amp; MO'!E$9+$K1380*'10k &amp; MO'!E$15+$L1380*'10k &amp; MO'!E$21+$M1380*'10k &amp; MO'!E$27</f>
        <v>0</v>
      </c>
      <c r="W1380" s="349">
        <f>+$I1380*'10k &amp; MO'!F$3+$J1380*'10k &amp; MO'!F$9+$K1380*'10k &amp; MO'!F$15+$L1380*'10k &amp; MO'!F$21+$M1380*'10k &amp; MO'!F$27</f>
        <v>145375.95200000002</v>
      </c>
      <c r="X1380" s="349">
        <f>+$I1380*'10k &amp; MO'!G$3+$J1380*'10k &amp; MO'!G$9+$K1380*'10k &amp; MO'!G$15+$L1380*'10k &amp; MO'!G$21+$M1380*'10k &amp; MO'!G$27</f>
        <v>239954.56799999997</v>
      </c>
      <c r="Y1380" s="349">
        <f>+$N1380*'10k &amp; MO'!H$3+$O1380*'10k &amp; MO'!H$9+$P1380*'10k &amp; MO'!H$15+$Q1380*'10k &amp; MO'!H$21+$R1380*'10k &amp; MO'!H$27</f>
        <v>0</v>
      </c>
      <c r="Z1380" s="349">
        <f>+$N1380*'10k &amp; MO'!I$3+$O1380*'10k &amp; MO'!I$9+$P1380*'10k &amp; MO'!I$15+$Q1380*'10k &amp; MO'!I$21+$R1380*'10k &amp; MO'!I$27</f>
        <v>0</v>
      </c>
      <c r="AA1380" s="349">
        <f>+$N1380*'10k &amp; MO'!J$3+$O1380*'10k &amp; MO'!J$9+$P1380*'10k &amp; MO'!J$15+$Q1380*'10k &amp; MO'!J$21+$R1380*'10k &amp; MO'!J$27</f>
        <v>0</v>
      </c>
      <c r="AB1380" s="349">
        <f>+$N1380*'10k &amp; MO'!K$3+$O1380*'10k &amp; MO'!K$9+$P1380*'10k &amp; MO'!K$15+$Q1380*'10k &amp; MO'!K$21+$R1380*'10k &amp; MO'!K$27</f>
        <v>198237.29699999999</v>
      </c>
      <c r="AC1380" s="349">
        <f>+$N1380*'10k &amp; MO'!L$3+$O1380*'10k &amp; MO'!L$9+$P1380*'10k &amp; MO'!L$15+$Q1380*'10k &amp; MO'!L$21+$R1380*'10k &amp; MO'!L$27</f>
        <v>453249.31200000003</v>
      </c>
      <c r="AD1380" s="350">
        <f>+S1380*'10k &amp; MO'!O$3</f>
        <v>79666.334999999992</v>
      </c>
      <c r="AF1380" s="192" t="str">
        <f t="shared" si="187"/>
        <v>9732014</v>
      </c>
      <c r="AG1380" s="192">
        <f>+IFERROR(VLOOKUP($AF1380,'Limited Loss'!$F$5:$P$124,AG$3,FALSE),0)</f>
        <v>0</v>
      </c>
      <c r="AH1380" s="193">
        <f>+IFERROR(VLOOKUP($AF1380,'Limited Loss'!$F$5:$P$124,AH$3,FALSE),0)</f>
        <v>0</v>
      </c>
      <c r="AI1380" s="193">
        <f>+IFERROR(VLOOKUP($AF1380,'Limited Loss'!$F$5:$P$124,AI$3,FALSE),0)</f>
        <v>0</v>
      </c>
      <c r="AJ1380" s="193">
        <f>+IFERROR(VLOOKUP($AF1380,'Limited Loss'!$F$5:$P$124,AJ$3,FALSE),0)</f>
        <v>0</v>
      </c>
      <c r="AK1380" s="100">
        <f>+IFERROR(VLOOKUP($AF1380,'Limited Loss'!$F$5:$P$124,AK$3,FALSE),0)</f>
        <v>0</v>
      </c>
      <c r="AL1380" s="193">
        <f>+IFERROR(VLOOKUP($AF1380,'Limited Loss'!$F$5:$P$124,AL$3,FALSE),0)</f>
        <v>0</v>
      </c>
      <c r="AM1380" s="193">
        <f>+IFERROR(VLOOKUP($AF1380,'Limited Loss'!$F$5:$P$124,AM$3,FALSE),0)</f>
        <v>0</v>
      </c>
      <c r="AN1380" s="193">
        <f>+IFERROR(VLOOKUP($AF1380,'Limited Loss'!$F$5:$P$124,AN$3,FALSE),0)</f>
        <v>0</v>
      </c>
      <c r="AO1380" s="193">
        <f>+IFERROR(VLOOKUP($AF1380,'Limited Loss'!$F$5:$P$124,AO$3,FALSE),0)</f>
        <v>0</v>
      </c>
      <c r="AP1380" s="100">
        <f>+IFERROR(VLOOKUP($AF1380,'Limited Loss'!$F$5:$P$124,AP$3,FALSE),0)</f>
        <v>0</v>
      </c>
      <c r="AQ1380" s="353"/>
      <c r="AR1380" s="331">
        <f t="shared" si="188"/>
        <v>973</v>
      </c>
      <c r="AS1380" s="332">
        <f t="shared" si="188"/>
        <v>2014</v>
      </c>
      <c r="AT1380" s="349">
        <f t="shared" si="193"/>
        <v>0</v>
      </c>
      <c r="AU1380" s="349">
        <f t="shared" si="193"/>
        <v>0</v>
      </c>
      <c r="AV1380" s="349">
        <f t="shared" si="193"/>
        <v>0</v>
      </c>
      <c r="AW1380" s="349">
        <f t="shared" si="193"/>
        <v>145375.95200000002</v>
      </c>
      <c r="AX1380" s="350">
        <f t="shared" si="193"/>
        <v>239954.56799999997</v>
      </c>
      <c r="AY1380" s="349">
        <f t="shared" si="193"/>
        <v>0</v>
      </c>
      <c r="AZ1380" s="349">
        <f t="shared" si="193"/>
        <v>0</v>
      </c>
      <c r="BA1380" s="349">
        <f t="shared" si="193"/>
        <v>0</v>
      </c>
      <c r="BB1380" s="349">
        <f t="shared" si="194"/>
        <v>198237.29699999999</v>
      </c>
      <c r="BC1380" s="349">
        <f t="shared" si="194"/>
        <v>453249.31200000003</v>
      </c>
      <c r="BD1380" s="350">
        <f t="shared" si="194"/>
        <v>79666.334999999992</v>
      </c>
      <c r="BE1380" s="349">
        <f t="shared" si="190"/>
        <v>0</v>
      </c>
      <c r="BF1380" s="375">
        <f t="shared" si="191"/>
        <v>1036817.1290000001</v>
      </c>
      <c r="BG1380" s="334">
        <f t="shared" si="192"/>
        <v>79666.334999999992</v>
      </c>
    </row>
    <row r="1381" spans="1:59" x14ac:dyDescent="0.2">
      <c r="A1381" s="326" t="str">
        <f t="shared" si="189"/>
        <v>9732015</v>
      </c>
      <c r="B1381">
        <v>973</v>
      </c>
      <c r="C1381" s="327">
        <v>2015</v>
      </c>
      <c r="D1381" s="353">
        <f>+IFERROR(VLOOKUP($A1381,Data_Loss!$A$2:$V$1180,6,FALSE),0)</f>
        <v>0</v>
      </c>
      <c r="E1381" s="353">
        <f>+IFERROR(VLOOKUP($A1381,Data_Loss!$A$2:$V$1180,7,FALSE),0)</f>
        <v>0</v>
      </c>
      <c r="F1381" s="353">
        <f>+IFERROR(VLOOKUP($A1381,Data_Loss!$A$2:$V$1180,8,FALSE),0)</f>
        <v>1</v>
      </c>
      <c r="G1381" s="353">
        <f>+IFERROR(VLOOKUP($A1381,Data_Loss!$A$2:$V$1180,9,FALSE),0)</f>
        <v>4</v>
      </c>
      <c r="H1381" s="353">
        <f>+IFERROR(VLOOKUP($A1381,Data_Loss!$A$2:$V$1180,10,FALSE),0)</f>
        <v>13</v>
      </c>
      <c r="I1381" s="353">
        <f>+IFERROR(VLOOKUP($A1381,Data_Loss!$A$2:$V$1300,12,FALSE),0)</f>
        <v>0</v>
      </c>
      <c r="J1381" s="353">
        <f>+IFERROR(VLOOKUP($A1381,Data_Loss!$A$2:$V$1300,13,FALSE),0)</f>
        <v>0</v>
      </c>
      <c r="K1381" s="353">
        <f>+IFERROR(VLOOKUP($A1381,Data_Loss!$A$2:$V$1300,14,FALSE),0)</f>
        <v>75572</v>
      </c>
      <c r="L1381" s="353">
        <f>+IFERROR(VLOOKUP($A1381,Data_Loss!$A$2:$V$1300,15,FALSE),0)</f>
        <v>92885</v>
      </c>
      <c r="M1381" s="353">
        <f>+IFERROR(VLOOKUP($A1381,Data_Loss!$A$2:$V$1300,16,FALSE),0)</f>
        <v>128054</v>
      </c>
      <c r="N1381" s="353">
        <f>+IFERROR(VLOOKUP($A1381,Data_Loss!$A$2:$V$1300,17,FALSE),0)</f>
        <v>0</v>
      </c>
      <c r="O1381" s="353">
        <f>+IFERROR(VLOOKUP($A1381,Data_Loss!$A$2:$V$1300,18,FALSE),0)</f>
        <v>0</v>
      </c>
      <c r="P1381" s="353">
        <f>+IFERROR(VLOOKUP($A1381,Data_Loss!$A$2:$V$1300,19,FALSE),0)</f>
        <v>53905</v>
      </c>
      <c r="Q1381" s="353">
        <f>+IFERROR(VLOOKUP($A1381,Data_Loss!$A$2:$V$1300,20,FALSE),0)</f>
        <v>47970</v>
      </c>
      <c r="R1381" s="353">
        <f>+IFERROR(VLOOKUP($A1381,Data_Loss!$A$2:$V$1300,21,FALSE),0)</f>
        <v>154303</v>
      </c>
      <c r="S1381" s="353">
        <f>+IFERROR(VLOOKUP($A1381,Data_Loss!$A$2:$V$1300,22,FALSE),0)</f>
        <v>53691</v>
      </c>
      <c r="T1381" s="191">
        <f>+$I1381*'10k &amp; MO'!C$4+$J1381*'10k &amp; MO'!C$10+$K1381*'10k &amp; MO'!C$16+$L1381*'10k &amp; MO'!C$22+$M1381*'10k &amp; MO'!C$28</f>
        <v>0</v>
      </c>
      <c r="U1381" s="349">
        <f>+$I1381*'10k &amp; MO'!D$4+$J1381*'10k &amp; MO'!D$10+$K1381*'10k &amp; MO'!D$16+$L1381*'10k &amp; MO'!D$22+$M1381*'10k &amp; MO'!D$28</f>
        <v>0</v>
      </c>
      <c r="V1381" s="349">
        <f>+$I1381*'10k &amp; MO'!E$4+$J1381*'10k &amp; MO'!E$10+$K1381*'10k &amp; MO'!E$16+$L1381*'10k &amp; MO'!E$22+$M1381*'10k &amp; MO'!E$28</f>
        <v>150718.4025</v>
      </c>
      <c r="W1381" s="349">
        <f>+$I1381*'10k &amp; MO'!F$4+$J1381*'10k &amp; MO'!F$10+$K1381*'10k &amp; MO'!F$16+$L1381*'10k &amp; MO'!F$22+$M1381*'10k &amp; MO'!F$28</f>
        <v>105305.32129999998</v>
      </c>
      <c r="X1381" s="349">
        <f>+$I1381*'10k &amp; MO'!G$4+$J1381*'10k &amp; MO'!G$10+$K1381*'10k &amp; MO'!G$16+$L1381*'10k &amp; MO'!G$22+$M1381*'10k &amp; MO'!G$28</f>
        <v>149054.11469999998</v>
      </c>
      <c r="Y1381" s="349">
        <f>+$N1381*'10k &amp; MO'!H$4+$O1381*'10k &amp; MO'!H$10+$P1381*'10k &amp; MO'!H$16+$Q1381*'10k &amp; MO'!H$22+$R1381*'10k &amp; MO'!H$28</f>
        <v>0</v>
      </c>
      <c r="Z1381" s="349">
        <f>+$N1381*'10k &amp; MO'!I$4+$O1381*'10k &amp; MO'!I$10+$P1381*'10k &amp; MO'!I$16+$Q1381*'10k &amp; MO'!I$22+$R1381*'10k &amp; MO'!I$28</f>
        <v>0</v>
      </c>
      <c r="AA1381" s="349">
        <f>+$N1381*'10k &amp; MO'!J$4+$O1381*'10k &amp; MO'!J$10+$P1381*'10k &amp; MO'!J$16+$Q1381*'10k &amp; MO'!J$22+$R1381*'10k &amp; MO'!J$28</f>
        <v>163346.56959999999</v>
      </c>
      <c r="AB1381" s="349">
        <f>+$N1381*'10k &amp; MO'!K$4+$O1381*'10k &amp; MO'!K$10+$P1381*'10k &amp; MO'!K$16+$Q1381*'10k &amp; MO'!K$22+$R1381*'10k &amp; MO'!K$28</f>
        <v>81521.62049999999</v>
      </c>
      <c r="AC1381" s="349">
        <f>+$N1381*'10k &amp; MO'!L$4+$O1381*'10k &amp; MO'!L$10+$P1381*'10k &amp; MO'!L$16+$Q1381*'10k &amp; MO'!L$22+$R1381*'10k &amp; MO'!L$28</f>
        <v>227821.04220000003</v>
      </c>
      <c r="AD1381" s="350">
        <f>+S1381*'10k &amp; MO'!O$4</f>
        <v>65073.491999999998</v>
      </c>
      <c r="AF1381" s="192" t="str">
        <f t="shared" si="187"/>
        <v>9732015</v>
      </c>
      <c r="AG1381" s="192">
        <f>+IFERROR(VLOOKUP($AF1381,'Limited Loss'!$F$5:$P$124,AG$3,FALSE),0)</f>
        <v>0</v>
      </c>
      <c r="AH1381" s="193">
        <f>+IFERROR(VLOOKUP($AF1381,'Limited Loss'!$F$5:$P$124,AH$3,FALSE),0)</f>
        <v>0</v>
      </c>
      <c r="AI1381" s="193">
        <f>+IFERROR(VLOOKUP($AF1381,'Limited Loss'!$F$5:$P$124,AI$3,FALSE),0)</f>
        <v>0</v>
      </c>
      <c r="AJ1381" s="193">
        <f>+IFERROR(VLOOKUP($AF1381,'Limited Loss'!$F$5:$P$124,AJ$3,FALSE),0)</f>
        <v>0</v>
      </c>
      <c r="AK1381" s="100">
        <f>+IFERROR(VLOOKUP($AF1381,'Limited Loss'!$F$5:$P$124,AK$3,FALSE),0)</f>
        <v>0</v>
      </c>
      <c r="AL1381" s="193">
        <f>+IFERROR(VLOOKUP($AF1381,'Limited Loss'!$F$5:$P$124,AL$3,FALSE),0)</f>
        <v>0</v>
      </c>
      <c r="AM1381" s="193">
        <f>+IFERROR(VLOOKUP($AF1381,'Limited Loss'!$F$5:$P$124,AM$3,FALSE),0)</f>
        <v>0</v>
      </c>
      <c r="AN1381" s="193">
        <f>+IFERROR(VLOOKUP($AF1381,'Limited Loss'!$F$5:$P$124,AN$3,FALSE),0)</f>
        <v>0</v>
      </c>
      <c r="AO1381" s="193">
        <f>+IFERROR(VLOOKUP($AF1381,'Limited Loss'!$F$5:$P$124,AO$3,FALSE),0)</f>
        <v>0</v>
      </c>
      <c r="AP1381" s="100">
        <f>+IFERROR(VLOOKUP($AF1381,'Limited Loss'!$F$5:$P$124,AP$3,FALSE),0)</f>
        <v>0</v>
      </c>
      <c r="AQ1381" s="353"/>
      <c r="AR1381" s="331">
        <f t="shared" si="188"/>
        <v>973</v>
      </c>
      <c r="AS1381" s="332">
        <f t="shared" si="188"/>
        <v>2015</v>
      </c>
      <c r="AT1381" s="349">
        <f t="shared" si="193"/>
        <v>0</v>
      </c>
      <c r="AU1381" s="349">
        <f t="shared" si="193"/>
        <v>0</v>
      </c>
      <c r="AV1381" s="349">
        <f t="shared" si="193"/>
        <v>150718.4025</v>
      </c>
      <c r="AW1381" s="349">
        <f t="shared" si="193"/>
        <v>105305.32129999998</v>
      </c>
      <c r="AX1381" s="350">
        <f t="shared" si="193"/>
        <v>149054.11469999998</v>
      </c>
      <c r="AY1381" s="349">
        <f t="shared" si="193"/>
        <v>0</v>
      </c>
      <c r="AZ1381" s="349">
        <f t="shared" si="193"/>
        <v>0</v>
      </c>
      <c r="BA1381" s="349">
        <f t="shared" si="193"/>
        <v>163346.56959999999</v>
      </c>
      <c r="BB1381" s="349">
        <f t="shared" si="194"/>
        <v>81521.62049999999</v>
      </c>
      <c r="BC1381" s="349">
        <f t="shared" si="194"/>
        <v>227821.04220000003</v>
      </c>
      <c r="BD1381" s="350">
        <f t="shared" si="194"/>
        <v>65073.491999999998</v>
      </c>
      <c r="BE1381" s="349">
        <f t="shared" si="190"/>
        <v>314064.97210000001</v>
      </c>
      <c r="BF1381" s="375">
        <f t="shared" si="191"/>
        <v>563702.09869999997</v>
      </c>
      <c r="BG1381" s="334">
        <f t="shared" si="192"/>
        <v>65073.491999999998</v>
      </c>
    </row>
    <row r="1382" spans="1:59" x14ac:dyDescent="0.2">
      <c r="A1382" s="326" t="str">
        <f t="shared" si="189"/>
        <v>9732016</v>
      </c>
      <c r="B1382">
        <v>973</v>
      </c>
      <c r="C1382" s="327">
        <v>2016</v>
      </c>
      <c r="D1382" s="353">
        <f>+IFERROR(VLOOKUP($A1382,Data_Loss!$A$2:$V$1180,6,FALSE),0)</f>
        <v>0</v>
      </c>
      <c r="E1382" s="353">
        <f>+IFERROR(VLOOKUP($A1382,Data_Loss!$A$2:$V$1180,7,FALSE),0)</f>
        <v>0</v>
      </c>
      <c r="F1382" s="353">
        <f>+IFERROR(VLOOKUP($A1382,Data_Loss!$A$2:$V$1180,8,FALSE),0)</f>
        <v>1</v>
      </c>
      <c r="G1382" s="353">
        <f>+IFERROR(VLOOKUP($A1382,Data_Loss!$A$2:$V$1180,9,FALSE),0)</f>
        <v>12</v>
      </c>
      <c r="H1382" s="353">
        <f>+IFERROR(VLOOKUP($A1382,Data_Loss!$A$2:$V$1180,10,FALSE),0)</f>
        <v>20</v>
      </c>
      <c r="I1382" s="353">
        <f>+IFERROR(VLOOKUP($A1382,Data_Loss!$A$2:$V$1300,12,FALSE),0)</f>
        <v>0</v>
      </c>
      <c r="J1382" s="353">
        <f>+IFERROR(VLOOKUP($A1382,Data_Loss!$A$2:$V$1300,13,FALSE),0)</f>
        <v>0</v>
      </c>
      <c r="K1382" s="353">
        <f>+IFERROR(VLOOKUP($A1382,Data_Loss!$A$2:$V$1300,14,FALSE),0)</f>
        <v>104559</v>
      </c>
      <c r="L1382" s="353">
        <f>+IFERROR(VLOOKUP($A1382,Data_Loss!$A$2:$V$1300,15,FALSE),0)</f>
        <v>271255</v>
      </c>
      <c r="M1382" s="353">
        <f>+IFERROR(VLOOKUP($A1382,Data_Loss!$A$2:$V$1300,16,FALSE),0)</f>
        <v>158510</v>
      </c>
      <c r="N1382" s="353">
        <f>+IFERROR(VLOOKUP($A1382,Data_Loss!$A$2:$V$1300,17,FALSE),0)</f>
        <v>0</v>
      </c>
      <c r="O1382" s="353">
        <f>+IFERROR(VLOOKUP($A1382,Data_Loss!$A$2:$V$1300,18,FALSE),0)</f>
        <v>0</v>
      </c>
      <c r="P1382" s="353">
        <f>+IFERROR(VLOOKUP($A1382,Data_Loss!$A$2:$V$1300,19,FALSE),0)</f>
        <v>88564</v>
      </c>
      <c r="Q1382" s="353">
        <f>+IFERROR(VLOOKUP($A1382,Data_Loss!$A$2:$V$1300,20,FALSE),0)</f>
        <v>218028</v>
      </c>
      <c r="R1382" s="353">
        <f>+IFERROR(VLOOKUP($A1382,Data_Loss!$A$2:$V$1300,21,FALSE),0)</f>
        <v>118329</v>
      </c>
      <c r="S1382" s="353">
        <f>+IFERROR(VLOOKUP($A1382,Data_Loss!$A$2:$V$1300,22,FALSE),0)</f>
        <v>52795</v>
      </c>
      <c r="T1382" s="191">
        <f>+$I1382*'10k &amp; MO'!C$5+$J1382*'10k &amp; MO'!C$11+$K1382*'10k &amp; MO'!C$17+$L1382*'10k &amp; MO'!C$23+$M1382*'10k &amp; MO'!C$29</f>
        <v>0</v>
      </c>
      <c r="U1382" s="349">
        <f>+$I1382*'10k &amp; MO'!D$5+$J1382*'10k &amp; MO'!D$11+$K1382*'10k &amp; MO'!D$17+$L1382*'10k &amp; MO'!D$23+$M1382*'10k &amp; MO'!D$29</f>
        <v>616.8981</v>
      </c>
      <c r="V1382" s="349">
        <f>+$I1382*'10k &amp; MO'!E$5+$J1382*'10k &amp; MO'!E$11+$K1382*'10k &amp; MO'!E$17+$L1382*'10k &amp; MO'!E$23+$M1382*'10k &amp; MO'!E$29</f>
        <v>269547.0172</v>
      </c>
      <c r="W1382" s="349">
        <f>+$I1382*'10k &amp; MO'!F$5+$J1382*'10k &amp; MO'!F$11+$K1382*'10k &amp; MO'!F$17+$L1382*'10k &amp; MO'!F$23+$M1382*'10k &amp; MO'!F$29</f>
        <v>307356.16970000003</v>
      </c>
      <c r="X1382" s="349">
        <f>+$I1382*'10k &amp; MO'!G$5+$J1382*'10k &amp; MO'!G$11+$K1382*'10k &amp; MO'!G$17+$L1382*'10k &amp; MO'!G$23+$M1382*'10k &amp; MO'!G$29</f>
        <v>172912.9742</v>
      </c>
      <c r="Y1382" s="349">
        <f>+$N1382*'10k &amp; MO'!H$5+$O1382*'10k &amp; MO'!H$11+$P1382*'10k &amp; MO'!H$17+$Q1382*'10k &amp; MO'!H$23+$R1382*'10k &amp; MO'!H$29</f>
        <v>0</v>
      </c>
      <c r="Z1382" s="349">
        <f>+$N1382*'10k &amp; MO'!I$5+$O1382*'10k &amp; MO'!I$11+$P1382*'10k &amp; MO'!I$17+$Q1382*'10k &amp; MO'!I$23+$R1382*'10k &amp; MO'!I$29</f>
        <v>292.26119999999997</v>
      </c>
      <c r="AA1382" s="349">
        <f>+$N1382*'10k &amp; MO'!J$5+$O1382*'10k &amp; MO'!J$11+$P1382*'10k &amp; MO'!J$17+$Q1382*'10k &amp; MO'!J$23+$R1382*'10k &amp; MO'!J$29</f>
        <v>256374.43309999999</v>
      </c>
      <c r="AB1382" s="349">
        <f>+$N1382*'10k &amp; MO'!K$5+$O1382*'10k &amp; MO'!K$11+$P1382*'10k &amp; MO'!K$17+$Q1382*'10k &amp; MO'!K$23+$R1382*'10k &amp; MO'!K$29</f>
        <v>363918.66689999995</v>
      </c>
      <c r="AC1382" s="349">
        <f>+$N1382*'10k &amp; MO'!L$5+$O1382*'10k &amp; MO'!L$11+$P1382*'10k &amp; MO'!L$17+$Q1382*'10k &amp; MO'!L$23+$R1382*'10k &amp; MO'!L$29</f>
        <v>190582.09280000001</v>
      </c>
      <c r="AD1382" s="350">
        <f>+S1382*'10k &amp; MO'!O$5</f>
        <v>71167.66</v>
      </c>
      <c r="AF1382" s="192" t="str">
        <f t="shared" si="187"/>
        <v>9732016</v>
      </c>
      <c r="AG1382" s="192">
        <f>+IFERROR(VLOOKUP($AF1382,'Limited Loss'!$F$5:$P$124,AG$3,FALSE),0)</f>
        <v>0</v>
      </c>
      <c r="AH1382" s="193">
        <f>+IFERROR(VLOOKUP($AF1382,'Limited Loss'!$F$5:$P$124,AH$3,FALSE),0)</f>
        <v>0</v>
      </c>
      <c r="AI1382" s="193">
        <f>+IFERROR(VLOOKUP($AF1382,'Limited Loss'!$F$5:$P$124,AI$3,FALSE),0)</f>
        <v>0</v>
      </c>
      <c r="AJ1382" s="193">
        <f>+IFERROR(VLOOKUP($AF1382,'Limited Loss'!$F$5:$P$124,AJ$3,FALSE),0)</f>
        <v>0</v>
      </c>
      <c r="AK1382" s="100">
        <f>+IFERROR(VLOOKUP($AF1382,'Limited Loss'!$F$5:$P$124,AK$3,FALSE),0)</f>
        <v>0</v>
      </c>
      <c r="AL1382" s="193">
        <f>+IFERROR(VLOOKUP($AF1382,'Limited Loss'!$F$5:$P$124,AL$3,FALSE),0)</f>
        <v>0</v>
      </c>
      <c r="AM1382" s="193">
        <f>+IFERROR(VLOOKUP($AF1382,'Limited Loss'!$F$5:$P$124,AM$3,FALSE),0)</f>
        <v>0</v>
      </c>
      <c r="AN1382" s="193">
        <f>+IFERROR(VLOOKUP($AF1382,'Limited Loss'!$F$5:$P$124,AN$3,FALSE),0)</f>
        <v>0</v>
      </c>
      <c r="AO1382" s="193">
        <f>+IFERROR(VLOOKUP($AF1382,'Limited Loss'!$F$5:$P$124,AO$3,FALSE),0)</f>
        <v>0</v>
      </c>
      <c r="AP1382" s="100">
        <f>+IFERROR(VLOOKUP($AF1382,'Limited Loss'!$F$5:$P$124,AP$3,FALSE),0)</f>
        <v>0</v>
      </c>
      <c r="AQ1382" s="353"/>
      <c r="AR1382" s="331">
        <f t="shared" si="188"/>
        <v>973</v>
      </c>
      <c r="AS1382" s="332">
        <f t="shared" si="188"/>
        <v>2016</v>
      </c>
      <c r="AT1382" s="349">
        <f t="shared" si="193"/>
        <v>0</v>
      </c>
      <c r="AU1382" s="349">
        <f t="shared" si="193"/>
        <v>616.8981</v>
      </c>
      <c r="AV1382" s="349">
        <f t="shared" si="193"/>
        <v>269547.0172</v>
      </c>
      <c r="AW1382" s="349">
        <f t="shared" si="193"/>
        <v>307356.16970000003</v>
      </c>
      <c r="AX1382" s="350">
        <f t="shared" si="193"/>
        <v>172912.9742</v>
      </c>
      <c r="AY1382" s="349">
        <f t="shared" si="193"/>
        <v>0</v>
      </c>
      <c r="AZ1382" s="349">
        <f t="shared" si="193"/>
        <v>292.26119999999997</v>
      </c>
      <c r="BA1382" s="349">
        <f t="shared" si="193"/>
        <v>256374.43309999999</v>
      </c>
      <c r="BB1382" s="349">
        <f t="shared" si="194"/>
        <v>363918.66689999995</v>
      </c>
      <c r="BC1382" s="349">
        <f t="shared" si="194"/>
        <v>190582.09280000001</v>
      </c>
      <c r="BD1382" s="350">
        <f t="shared" si="194"/>
        <v>71167.66</v>
      </c>
      <c r="BE1382" s="349">
        <f t="shared" si="190"/>
        <v>526830.60959999997</v>
      </c>
      <c r="BF1382" s="375">
        <f t="shared" si="191"/>
        <v>1034769.9036</v>
      </c>
      <c r="BG1382" s="334">
        <f t="shared" si="192"/>
        <v>71167.66</v>
      </c>
    </row>
    <row r="1383" spans="1:59" x14ac:dyDescent="0.2">
      <c r="A1383" s="326" t="str">
        <f t="shared" si="189"/>
        <v>9732017</v>
      </c>
      <c r="B1383">
        <v>973</v>
      </c>
      <c r="C1383" s="327">
        <v>2017</v>
      </c>
      <c r="D1383" s="353">
        <f>+IFERROR(VLOOKUP($A1383,Data_Loss!$A$2:$V$1180,6,FALSE),0)</f>
        <v>0</v>
      </c>
      <c r="E1383" s="353">
        <f>+IFERROR(VLOOKUP($A1383,Data_Loss!$A$2:$V$1180,7,FALSE),0)</f>
        <v>0</v>
      </c>
      <c r="F1383" s="353">
        <f>+IFERROR(VLOOKUP($A1383,Data_Loss!$A$2:$V$1180,8,FALSE),0)</f>
        <v>0</v>
      </c>
      <c r="G1383" s="353">
        <f>+IFERROR(VLOOKUP($A1383,Data_Loss!$A$2:$V$1180,9,FALSE),0)</f>
        <v>6</v>
      </c>
      <c r="H1383" s="353">
        <f>+IFERROR(VLOOKUP($A1383,Data_Loss!$A$2:$V$1180,10,FALSE),0)</f>
        <v>16</v>
      </c>
      <c r="I1383" s="353">
        <f>+IFERROR(VLOOKUP($A1383,Data_Loss!$A$2:$V$1300,12,FALSE),0)</f>
        <v>0</v>
      </c>
      <c r="J1383" s="353">
        <f>+IFERROR(VLOOKUP($A1383,Data_Loss!$A$2:$V$1300,13,FALSE),0)</f>
        <v>0</v>
      </c>
      <c r="K1383" s="353">
        <f>+IFERROR(VLOOKUP($A1383,Data_Loss!$A$2:$V$1300,14,FALSE),0)</f>
        <v>0</v>
      </c>
      <c r="L1383" s="353">
        <f>+IFERROR(VLOOKUP($A1383,Data_Loss!$A$2:$V$1300,15,FALSE),0)</f>
        <v>191416</v>
      </c>
      <c r="M1383" s="353">
        <f>+IFERROR(VLOOKUP($A1383,Data_Loss!$A$2:$V$1300,16,FALSE),0)</f>
        <v>88158</v>
      </c>
      <c r="N1383" s="353">
        <f>+IFERROR(VLOOKUP($A1383,Data_Loss!$A$2:$V$1300,17,FALSE),0)</f>
        <v>0</v>
      </c>
      <c r="O1383" s="353">
        <f>+IFERROR(VLOOKUP($A1383,Data_Loss!$A$2:$V$1300,18,FALSE),0)</f>
        <v>0</v>
      </c>
      <c r="P1383" s="353">
        <f>+IFERROR(VLOOKUP($A1383,Data_Loss!$A$2:$V$1300,19,FALSE),0)</f>
        <v>0</v>
      </c>
      <c r="Q1383" s="353">
        <f>+IFERROR(VLOOKUP($A1383,Data_Loss!$A$2:$V$1300,20,FALSE),0)</f>
        <v>231232</v>
      </c>
      <c r="R1383" s="353">
        <f>+IFERROR(VLOOKUP($A1383,Data_Loss!$A$2:$V$1300,21,FALSE),0)</f>
        <v>97012</v>
      </c>
      <c r="S1383" s="353">
        <f>+IFERROR(VLOOKUP($A1383,Data_Loss!$A$2:$V$1300,22,FALSE),0)</f>
        <v>53089</v>
      </c>
      <c r="T1383" s="191">
        <f>+$I1383*'10k &amp; MO'!C$6+$J1383*'10k &amp; MO'!C$12+$K1383*'10k &amp; MO'!C$18+$L1383*'10k &amp; MO'!C$24+$M1383*'10k &amp; MO'!C$30</f>
        <v>0</v>
      </c>
      <c r="U1383" s="349">
        <f>+$I1383*'10k &amp; MO'!D$6+$J1383*'10k &amp; MO'!D$12+$K1383*'10k &amp; MO'!D$18+$L1383*'10k &amp; MO'!D$24+$M1383*'10k &amp; MO'!D$30</f>
        <v>481.31579999999997</v>
      </c>
      <c r="V1383" s="349">
        <f>+$I1383*'10k &amp; MO'!E$6+$J1383*'10k &amp; MO'!E$12+$K1383*'10k &amp; MO'!E$18+$L1383*'10k &amp; MO'!E$24+$M1383*'10k &amp; MO'!E$30</f>
        <v>202989.69339999999</v>
      </c>
      <c r="W1383" s="349">
        <f>+$I1383*'10k &amp; MO'!F$6+$J1383*'10k &amp; MO'!F$12+$K1383*'10k &amp; MO'!F$18+$L1383*'10k &amp; MO'!F$24+$M1383*'10k &amp; MO'!F$30</f>
        <v>187687.19419999997</v>
      </c>
      <c r="X1383" s="349">
        <f>+$I1383*'10k &amp; MO'!G$6+$J1383*'10k &amp; MO'!G$12+$K1383*'10k &amp; MO'!G$18+$L1383*'10k &amp; MO'!G$24+$M1383*'10k &amp; MO'!G$30</f>
        <v>110783.6646</v>
      </c>
      <c r="Y1383" s="349">
        <f>+$N1383*'10k &amp; MO'!H$6+$O1383*'10k &amp; MO'!H$12+$P1383*'10k &amp; MO'!H$18+$Q1383*'10k &amp; MO'!H$24+$R1383*'10k &amp; MO'!H$30</f>
        <v>0</v>
      </c>
      <c r="Z1383" s="349">
        <f>+$N1383*'10k &amp; MO'!I$6+$O1383*'10k &amp; MO'!I$12+$P1383*'10k &amp; MO'!I$18+$Q1383*'10k &amp; MO'!I$24+$R1383*'10k &amp; MO'!I$30</f>
        <v>190.96600000000001</v>
      </c>
      <c r="AA1383" s="349">
        <f>+$N1383*'10k &amp; MO'!J$6+$O1383*'10k &amp; MO'!J$12+$P1383*'10k &amp; MO'!J$18+$Q1383*'10k &amp; MO'!J$24+$R1383*'10k &amp; MO'!J$30</f>
        <v>278697.90720000002</v>
      </c>
      <c r="AB1383" s="349">
        <f>+$N1383*'10k &amp; MO'!K$6+$O1383*'10k &amp; MO'!K$12+$P1383*'10k &amp; MO'!K$18+$Q1383*'10k &amp; MO'!K$24+$R1383*'10k &amp; MO'!K$30</f>
        <v>311617.99119999999</v>
      </c>
      <c r="AC1383" s="349">
        <f>+$N1383*'10k &amp; MO'!L$6+$O1383*'10k &amp; MO'!L$12+$P1383*'10k &amp; MO'!L$18+$Q1383*'10k &amp; MO'!L$24+$R1383*'10k &amp; MO'!L$30</f>
        <v>166712.24280000001</v>
      </c>
      <c r="AD1383" s="350">
        <f>+S1383*'10k &amp; MO'!O$6</f>
        <v>71457.794000000009</v>
      </c>
      <c r="AF1383" s="192" t="str">
        <f t="shared" si="187"/>
        <v>9732017</v>
      </c>
      <c r="AG1383" s="192">
        <f>+IFERROR(VLOOKUP($AF1383,'Limited Loss'!$F$5:$P$124,AG$3,FALSE),0)</f>
        <v>0</v>
      </c>
      <c r="AH1383" s="193">
        <f>+IFERROR(VLOOKUP($AF1383,'Limited Loss'!$F$5:$P$124,AH$3,FALSE),0)</f>
        <v>0</v>
      </c>
      <c r="AI1383" s="193">
        <f>+IFERROR(VLOOKUP($AF1383,'Limited Loss'!$F$5:$P$124,AI$3,FALSE),0)</f>
        <v>0</v>
      </c>
      <c r="AJ1383" s="193">
        <f>+IFERROR(VLOOKUP($AF1383,'Limited Loss'!$F$5:$P$124,AJ$3,FALSE),0)</f>
        <v>0</v>
      </c>
      <c r="AK1383" s="100">
        <f>+IFERROR(VLOOKUP($AF1383,'Limited Loss'!$F$5:$P$124,AK$3,FALSE),0)</f>
        <v>0</v>
      </c>
      <c r="AL1383" s="193">
        <f>+IFERROR(VLOOKUP($AF1383,'Limited Loss'!$F$5:$P$124,AL$3,FALSE),0)</f>
        <v>0</v>
      </c>
      <c r="AM1383" s="193">
        <f>+IFERROR(VLOOKUP($AF1383,'Limited Loss'!$F$5:$P$124,AM$3,FALSE),0)</f>
        <v>0</v>
      </c>
      <c r="AN1383" s="193">
        <f>+IFERROR(VLOOKUP($AF1383,'Limited Loss'!$F$5:$P$124,AN$3,FALSE),0)</f>
        <v>0</v>
      </c>
      <c r="AO1383" s="193">
        <f>+IFERROR(VLOOKUP($AF1383,'Limited Loss'!$F$5:$P$124,AO$3,FALSE),0)</f>
        <v>0</v>
      </c>
      <c r="AP1383" s="100">
        <f>+IFERROR(VLOOKUP($AF1383,'Limited Loss'!$F$5:$P$124,AP$3,FALSE),0)</f>
        <v>0</v>
      </c>
      <c r="AQ1383" s="353"/>
      <c r="AR1383" s="331">
        <f t="shared" si="188"/>
        <v>973</v>
      </c>
      <c r="AS1383" s="332">
        <f t="shared" si="188"/>
        <v>2017</v>
      </c>
      <c r="AT1383" s="349">
        <f t="shared" si="193"/>
        <v>0</v>
      </c>
      <c r="AU1383" s="349">
        <f t="shared" si="193"/>
        <v>481.31579999999997</v>
      </c>
      <c r="AV1383" s="349">
        <f t="shared" si="193"/>
        <v>202989.69339999999</v>
      </c>
      <c r="AW1383" s="349">
        <f t="shared" si="193"/>
        <v>187687.19419999997</v>
      </c>
      <c r="AX1383" s="350">
        <f t="shared" si="193"/>
        <v>110783.6646</v>
      </c>
      <c r="AY1383" s="349">
        <f t="shared" si="193"/>
        <v>0</v>
      </c>
      <c r="AZ1383" s="349">
        <f t="shared" si="193"/>
        <v>190.96600000000001</v>
      </c>
      <c r="BA1383" s="349">
        <f t="shared" si="193"/>
        <v>278697.90720000002</v>
      </c>
      <c r="BB1383" s="349">
        <f t="shared" si="194"/>
        <v>311617.99119999999</v>
      </c>
      <c r="BC1383" s="349">
        <f t="shared" si="194"/>
        <v>166712.24280000001</v>
      </c>
      <c r="BD1383" s="350">
        <f t="shared" si="194"/>
        <v>71457.794000000009</v>
      </c>
      <c r="BE1383" s="349">
        <f t="shared" si="190"/>
        <v>482359.8824</v>
      </c>
      <c r="BF1383" s="375">
        <f t="shared" si="191"/>
        <v>776801.09279999998</v>
      </c>
      <c r="BG1383" s="334">
        <f t="shared" si="192"/>
        <v>71457.794000000009</v>
      </c>
    </row>
    <row r="1384" spans="1:59" x14ac:dyDescent="0.2">
      <c r="A1384" s="326" t="str">
        <f t="shared" si="189"/>
        <v>9732018</v>
      </c>
      <c r="B1384">
        <v>973</v>
      </c>
      <c r="C1384" s="327">
        <v>2018</v>
      </c>
      <c r="D1384" s="353">
        <f>+IFERROR(VLOOKUP($A1384,Data_Loss!$A$2:$V$1180,6,FALSE),0)</f>
        <v>0</v>
      </c>
      <c r="E1384" s="353">
        <f>+IFERROR(VLOOKUP($A1384,Data_Loss!$A$2:$V$1180,7,FALSE),0)</f>
        <v>0</v>
      </c>
      <c r="F1384" s="353">
        <f>+IFERROR(VLOOKUP($A1384,Data_Loss!$A$2:$V$1180,8,FALSE),0)</f>
        <v>0</v>
      </c>
      <c r="G1384" s="353">
        <f>+IFERROR(VLOOKUP($A1384,Data_Loss!$A$2:$V$1180,9,FALSE),0)</f>
        <v>4</v>
      </c>
      <c r="H1384" s="353">
        <f>+IFERROR(VLOOKUP($A1384,Data_Loss!$A$2:$V$1180,10,FALSE),0)</f>
        <v>8</v>
      </c>
      <c r="I1384" s="353">
        <f>+IFERROR(VLOOKUP($A1384,Data_Loss!$A$2:$V$1300,12,FALSE),0)</f>
        <v>0</v>
      </c>
      <c r="J1384" s="353">
        <f>+IFERROR(VLOOKUP($A1384,Data_Loss!$A$2:$V$1300,13,FALSE),0)</f>
        <v>0</v>
      </c>
      <c r="K1384" s="353">
        <f>+IFERROR(VLOOKUP($A1384,Data_Loss!$A$2:$V$1300,14,FALSE),0)</f>
        <v>0</v>
      </c>
      <c r="L1384" s="353">
        <f>+IFERROR(VLOOKUP($A1384,Data_Loss!$A$2:$V$1300,15,FALSE),0)</f>
        <v>32360</v>
      </c>
      <c r="M1384" s="353">
        <f>+IFERROR(VLOOKUP($A1384,Data_Loss!$A$2:$V$1300,16,FALSE),0)</f>
        <v>38444</v>
      </c>
      <c r="N1384" s="353">
        <f>+IFERROR(VLOOKUP($A1384,Data_Loss!$A$2:$V$1300,17,FALSE),0)</f>
        <v>0</v>
      </c>
      <c r="O1384" s="353">
        <f>+IFERROR(VLOOKUP($A1384,Data_Loss!$A$2:$V$1300,18,FALSE),0)</f>
        <v>0</v>
      </c>
      <c r="P1384" s="353">
        <f>+IFERROR(VLOOKUP($A1384,Data_Loss!$A$2:$V$1300,19,FALSE),0)</f>
        <v>0</v>
      </c>
      <c r="Q1384" s="353">
        <f>+IFERROR(VLOOKUP($A1384,Data_Loss!$A$2:$V$1300,20,FALSE),0)</f>
        <v>22288</v>
      </c>
      <c r="R1384" s="353">
        <f>+IFERROR(VLOOKUP($A1384,Data_Loss!$A$2:$V$1300,21,FALSE),0)</f>
        <v>55670</v>
      </c>
      <c r="S1384" s="353">
        <f>+IFERROR(VLOOKUP($A1384,Data_Loss!$A$2:$V$1300,22,FALSE),0)</f>
        <v>35416</v>
      </c>
      <c r="T1384" s="191">
        <f>+$I1384*'10k &amp; MO'!C$7+$J1384*'10k &amp; MO'!C$13+$K1384*'10k &amp; MO'!C$19+$L1384*'10k &amp; MO'!C$25+$M1384*'10k &amp; MO'!C$31</f>
        <v>84.576800000000006</v>
      </c>
      <c r="U1384" s="349">
        <f>+$I1384*'10k &amp; MO'!D$7+$J1384*'10k &amp; MO'!D$13+$K1384*'10k &amp; MO'!D$19+$L1384*'10k &amp; MO'!D$25+$M1384*'10k &amp; MO'!D$31</f>
        <v>3618.5688</v>
      </c>
      <c r="V1384" s="349">
        <f>+$I1384*'10k &amp; MO'!E$7+$J1384*'10k &amp; MO'!E$13+$K1384*'10k &amp; MO'!E$19+$L1384*'10k &amp; MO'!E$25+$M1384*'10k &amp; MO'!E$31</f>
        <v>104871.572</v>
      </c>
      <c r="W1384" s="349">
        <f>+$I1384*'10k &amp; MO'!F$7+$J1384*'10k &amp; MO'!F$13+$K1384*'10k &amp; MO'!F$19+$L1384*'10k &amp; MO'!F$25+$M1384*'10k &amp; MO'!F$31</f>
        <v>45633.296399999999</v>
      </c>
      <c r="X1384" s="349">
        <f>+$I1384*'10k &amp; MO'!G$7+$J1384*'10k &amp; MO'!G$13+$K1384*'10k &amp; MO'!G$19+$L1384*'10k &amp; MO'!G$25+$M1384*'10k &amp; MO'!G$31</f>
        <v>29855.375199999999</v>
      </c>
      <c r="Y1384" s="349">
        <f>+$N1384*'10k &amp; MO'!H$7+$O1384*'10k &amp; MO'!H$13+$P1384*'10k &amp; MO'!H$19+$Q1384*'10k &amp; MO'!H$25+$R1384*'10k &amp; MO'!H$31</f>
        <v>161.44299999999998</v>
      </c>
      <c r="Z1384" s="349">
        <f>+$N1384*'10k &amp; MO'!I$7+$O1384*'10k &amp; MO'!I$13+$P1384*'10k &amp; MO'!I$19+$Q1384*'10k &amp; MO'!I$25+$R1384*'10k &amp; MO'!I$31</f>
        <v>6138.7421999999997</v>
      </c>
      <c r="AA1384" s="349">
        <f>+$N1384*'10k &amp; MO'!J$7+$O1384*'10k &amp; MO'!J$13+$P1384*'10k &amp; MO'!J$19+$Q1384*'10k &amp; MO'!J$25+$R1384*'10k &amp; MO'!J$31</f>
        <v>88381.237600000008</v>
      </c>
      <c r="AB1384" s="349">
        <f>+$N1384*'10k &amp; MO'!K$7+$O1384*'10k &amp; MO'!K$13+$P1384*'10k &amp; MO'!K$19+$Q1384*'10k &amp; MO'!K$25+$R1384*'10k &amp; MO'!K$31</f>
        <v>51614.406000000003</v>
      </c>
      <c r="AC1384" s="349">
        <f>+$N1384*'10k &amp; MO'!L$7+$O1384*'10k &amp; MO'!L$13+$P1384*'10k &amp; MO'!L$19+$Q1384*'10k &amp; MO'!L$25+$R1384*'10k &amp; MO'!L$31</f>
        <v>50529.451999999997</v>
      </c>
      <c r="AD1384" s="350">
        <f>+S1384*'10k &amp; MO'!O$7</f>
        <v>46961.616000000002</v>
      </c>
      <c r="AF1384" s="192" t="str">
        <f t="shared" si="187"/>
        <v>9732018</v>
      </c>
      <c r="AG1384" s="192">
        <f>+IFERROR(VLOOKUP($AF1384,'Limited Loss'!$F$5:$P$124,AG$3,FALSE),0)</f>
        <v>0</v>
      </c>
      <c r="AH1384" s="193">
        <f>+IFERROR(VLOOKUP($AF1384,'Limited Loss'!$F$5:$P$124,AH$3,FALSE),0)</f>
        <v>0</v>
      </c>
      <c r="AI1384" s="193">
        <f>+IFERROR(VLOOKUP($AF1384,'Limited Loss'!$F$5:$P$124,AI$3,FALSE),0)</f>
        <v>0</v>
      </c>
      <c r="AJ1384" s="193">
        <f>+IFERROR(VLOOKUP($AF1384,'Limited Loss'!$F$5:$P$124,AJ$3,FALSE),0)</f>
        <v>0</v>
      </c>
      <c r="AK1384" s="100">
        <f>+IFERROR(VLOOKUP($AF1384,'Limited Loss'!$F$5:$P$124,AK$3,FALSE),0)</f>
        <v>0</v>
      </c>
      <c r="AL1384" s="193">
        <f>+IFERROR(VLOOKUP($AF1384,'Limited Loss'!$F$5:$P$124,AL$3,FALSE),0)</f>
        <v>0</v>
      </c>
      <c r="AM1384" s="193">
        <f>+IFERROR(VLOOKUP($AF1384,'Limited Loss'!$F$5:$P$124,AM$3,FALSE),0)</f>
        <v>0</v>
      </c>
      <c r="AN1384" s="193">
        <f>+IFERROR(VLOOKUP($AF1384,'Limited Loss'!$F$5:$P$124,AN$3,FALSE),0)</f>
        <v>0</v>
      </c>
      <c r="AO1384" s="193">
        <f>+IFERROR(VLOOKUP($AF1384,'Limited Loss'!$F$5:$P$124,AO$3,FALSE),0)</f>
        <v>0</v>
      </c>
      <c r="AP1384" s="100">
        <f>+IFERROR(VLOOKUP($AF1384,'Limited Loss'!$F$5:$P$124,AP$3,FALSE),0)</f>
        <v>0</v>
      </c>
      <c r="AQ1384" s="353"/>
      <c r="AR1384" s="331">
        <f t="shared" si="188"/>
        <v>973</v>
      </c>
      <c r="AS1384" s="332">
        <f t="shared" si="188"/>
        <v>2018</v>
      </c>
      <c r="AT1384" s="349">
        <f t="shared" si="193"/>
        <v>84.576800000000006</v>
      </c>
      <c r="AU1384" s="349">
        <f t="shared" si="193"/>
        <v>3618.5688</v>
      </c>
      <c r="AV1384" s="349">
        <f t="shared" si="193"/>
        <v>104871.572</v>
      </c>
      <c r="AW1384" s="349">
        <f t="shared" si="193"/>
        <v>45633.296399999999</v>
      </c>
      <c r="AX1384" s="350">
        <f t="shared" si="193"/>
        <v>29855.375199999999</v>
      </c>
      <c r="AY1384" s="349">
        <f t="shared" si="193"/>
        <v>161.44299999999998</v>
      </c>
      <c r="AZ1384" s="349">
        <f t="shared" si="193"/>
        <v>6138.7421999999997</v>
      </c>
      <c r="BA1384" s="349">
        <f t="shared" si="193"/>
        <v>88381.237600000008</v>
      </c>
      <c r="BB1384" s="349">
        <f t="shared" si="194"/>
        <v>51614.406000000003</v>
      </c>
      <c r="BC1384" s="349">
        <f t="shared" si="194"/>
        <v>50529.451999999997</v>
      </c>
      <c r="BD1384" s="350">
        <f t="shared" si="194"/>
        <v>46961.616000000002</v>
      </c>
      <c r="BE1384" s="349">
        <f t="shared" si="190"/>
        <v>203256.1404</v>
      </c>
      <c r="BF1384" s="375">
        <f t="shared" si="191"/>
        <v>177632.52960000001</v>
      </c>
      <c r="BG1384" s="334">
        <f t="shared" si="192"/>
        <v>46961.616000000002</v>
      </c>
    </row>
    <row r="1385" spans="1:59" x14ac:dyDescent="0.2">
      <c r="A1385" s="326" t="str">
        <f t="shared" si="189"/>
        <v>9742014</v>
      </c>
      <c r="B1385">
        <v>974</v>
      </c>
      <c r="C1385" s="327">
        <v>2014</v>
      </c>
      <c r="D1385" s="353">
        <f>+IFERROR(VLOOKUP($A1385,Data_Loss!$A$2:$V$1180,6,FALSE),0)</f>
        <v>0</v>
      </c>
      <c r="E1385" s="353">
        <f>+IFERROR(VLOOKUP($A1385,Data_Loss!$A$2:$V$1180,7,FALSE),0)</f>
        <v>0</v>
      </c>
      <c r="F1385" s="353">
        <f>+IFERROR(VLOOKUP($A1385,Data_Loss!$A$2:$V$1180,8,FALSE),0)</f>
        <v>5</v>
      </c>
      <c r="G1385" s="353">
        <f>+IFERROR(VLOOKUP($A1385,Data_Loss!$A$2:$V$1180,9,FALSE),0)</f>
        <v>6</v>
      </c>
      <c r="H1385" s="353">
        <f>+IFERROR(VLOOKUP($A1385,Data_Loss!$A$2:$V$1180,10,FALSE),0)</f>
        <v>21</v>
      </c>
      <c r="I1385" s="353">
        <f>+IFERROR(VLOOKUP($A1385,Data_Loss!$A$2:$V$1300,12,FALSE),0)</f>
        <v>0</v>
      </c>
      <c r="J1385" s="353">
        <f>+IFERROR(VLOOKUP($A1385,Data_Loss!$A$2:$V$1300,13,FALSE),0)</f>
        <v>0</v>
      </c>
      <c r="K1385" s="353">
        <f>+IFERROR(VLOOKUP($A1385,Data_Loss!$A$2:$V$1300,14,FALSE),0)</f>
        <v>597347</v>
      </c>
      <c r="L1385" s="353">
        <f>+IFERROR(VLOOKUP($A1385,Data_Loss!$A$2:$V$1300,15,FALSE),0)</f>
        <v>116496</v>
      </c>
      <c r="M1385" s="353">
        <f>+IFERROR(VLOOKUP($A1385,Data_Loss!$A$2:$V$1300,16,FALSE),0)</f>
        <v>49551</v>
      </c>
      <c r="N1385" s="353">
        <f>+IFERROR(VLOOKUP($A1385,Data_Loss!$A$2:$V$1300,17,FALSE),0)</f>
        <v>0</v>
      </c>
      <c r="O1385" s="353">
        <f>+IFERROR(VLOOKUP($A1385,Data_Loss!$A$2:$V$1300,18,FALSE),0)</f>
        <v>0</v>
      </c>
      <c r="P1385" s="353">
        <f>+IFERROR(VLOOKUP($A1385,Data_Loss!$A$2:$V$1300,19,FALSE),0)</f>
        <v>671366</v>
      </c>
      <c r="Q1385" s="353">
        <f>+IFERROR(VLOOKUP($A1385,Data_Loss!$A$2:$V$1300,20,FALSE),0)</f>
        <v>116800</v>
      </c>
      <c r="R1385" s="353">
        <f>+IFERROR(VLOOKUP($A1385,Data_Loss!$A$2:$V$1300,21,FALSE),0)</f>
        <v>141267</v>
      </c>
      <c r="S1385" s="353">
        <f>+IFERROR(VLOOKUP($A1385,Data_Loss!$A$2:$V$1300,22,FALSE),0)</f>
        <v>77420</v>
      </c>
      <c r="T1385" s="191">
        <f>+$I1385*'10k &amp; MO'!C$3+$J1385*'10k &amp; MO'!C$9+$K1385*'10k &amp; MO'!C$15+$L1385*'10k &amp; MO'!C$21+$M1385*'10k &amp; MO'!C$27</f>
        <v>0</v>
      </c>
      <c r="U1385" s="349">
        <f>+$I1385*'10k &amp; MO'!D$3+$J1385*'10k &amp; MO'!D$9+$K1385*'10k &amp; MO'!D$15+$L1385*'10k &amp; MO'!D$21+$M1385*'10k &amp; MO'!D$27</f>
        <v>0</v>
      </c>
      <c r="V1385" s="349">
        <f>+$I1385*'10k &amp; MO'!E$3+$J1385*'10k &amp; MO'!E$9+$K1385*'10k &amp; MO'!E$15+$L1385*'10k &amp; MO'!E$21+$M1385*'10k &amp; MO'!E$27</f>
        <v>898409.88800000004</v>
      </c>
      <c r="W1385" s="349">
        <f>+$I1385*'10k &amp; MO'!F$3+$J1385*'10k &amp; MO'!F$9+$K1385*'10k &amp; MO'!F$15+$L1385*'10k &amp; MO'!F$21+$M1385*'10k &amp; MO'!F$27</f>
        <v>143173.584</v>
      </c>
      <c r="X1385" s="349">
        <f>+$I1385*'10k &amp; MO'!G$3+$J1385*'10k &amp; MO'!G$9+$K1385*'10k &amp; MO'!G$15+$L1385*'10k &amp; MO'!G$21+$M1385*'10k &amp; MO'!G$27</f>
        <v>56091.731999999996</v>
      </c>
      <c r="Y1385" s="349">
        <f>+$N1385*'10k &amp; MO'!H$3+$O1385*'10k &amp; MO'!H$9+$P1385*'10k &amp; MO'!H$15+$Q1385*'10k &amp; MO'!H$21+$R1385*'10k &amp; MO'!H$27</f>
        <v>0</v>
      </c>
      <c r="Z1385" s="349">
        <f>+$N1385*'10k &amp; MO'!I$3+$O1385*'10k &amp; MO'!I$9+$P1385*'10k &amp; MO'!I$15+$Q1385*'10k &amp; MO'!I$21+$R1385*'10k &amp; MO'!I$27</f>
        <v>0</v>
      </c>
      <c r="AA1385" s="349">
        <f>+$N1385*'10k &amp; MO'!J$3+$O1385*'10k &amp; MO'!J$9+$P1385*'10k &amp; MO'!J$15+$Q1385*'10k &amp; MO'!J$21+$R1385*'10k &amp; MO'!J$27</f>
        <v>1403826.3060000001</v>
      </c>
      <c r="AB1385" s="349">
        <f>+$N1385*'10k &amp; MO'!K$3+$O1385*'10k &amp; MO'!K$9+$P1385*'10k &amp; MO'!K$15+$Q1385*'10k &amp; MO'!K$21+$R1385*'10k &amp; MO'!K$27</f>
        <v>163636.79999999999</v>
      </c>
      <c r="AC1385" s="349">
        <f>+$N1385*'10k &amp; MO'!L$3+$O1385*'10k &amp; MO'!L$9+$P1385*'10k &amp; MO'!L$15+$Q1385*'10k &amp; MO'!L$21+$R1385*'10k &amp; MO'!L$27</f>
        <v>217833.71400000001</v>
      </c>
      <c r="AD1385" s="350">
        <f>+S1385*'10k &amp; MO'!O$3</f>
        <v>82916.819999999992</v>
      </c>
      <c r="AF1385" s="192" t="str">
        <f t="shared" si="187"/>
        <v>9742014</v>
      </c>
      <c r="AG1385" s="192">
        <f>+IFERROR(VLOOKUP($AF1385,'Limited Loss'!$F$5:$P$124,AG$3,FALSE),0)</f>
        <v>0</v>
      </c>
      <c r="AH1385" s="193">
        <f>+IFERROR(VLOOKUP($AF1385,'Limited Loss'!$F$5:$P$124,AH$3,FALSE),0)</f>
        <v>0</v>
      </c>
      <c r="AI1385" s="193">
        <f>+IFERROR(VLOOKUP($AF1385,'Limited Loss'!$F$5:$P$124,AI$3,FALSE),0)</f>
        <v>0</v>
      </c>
      <c r="AJ1385" s="193">
        <f>+IFERROR(VLOOKUP($AF1385,'Limited Loss'!$F$5:$P$124,AJ$3,FALSE),0)</f>
        <v>0</v>
      </c>
      <c r="AK1385" s="100">
        <f>+IFERROR(VLOOKUP($AF1385,'Limited Loss'!$F$5:$P$124,AK$3,FALSE),0)</f>
        <v>0</v>
      </c>
      <c r="AL1385" s="193">
        <f>+IFERROR(VLOOKUP($AF1385,'Limited Loss'!$F$5:$P$124,AL$3,FALSE),0)</f>
        <v>0</v>
      </c>
      <c r="AM1385" s="193">
        <f>+IFERROR(VLOOKUP($AF1385,'Limited Loss'!$F$5:$P$124,AM$3,FALSE),0)</f>
        <v>0</v>
      </c>
      <c r="AN1385" s="193">
        <f>+IFERROR(VLOOKUP($AF1385,'Limited Loss'!$F$5:$P$124,AN$3,FALSE),0)</f>
        <v>0</v>
      </c>
      <c r="AO1385" s="193">
        <f>+IFERROR(VLOOKUP($AF1385,'Limited Loss'!$F$5:$P$124,AO$3,FALSE),0)</f>
        <v>0</v>
      </c>
      <c r="AP1385" s="100">
        <f>+IFERROR(VLOOKUP($AF1385,'Limited Loss'!$F$5:$P$124,AP$3,FALSE),0)</f>
        <v>0</v>
      </c>
      <c r="AQ1385" s="353"/>
      <c r="AR1385" s="331">
        <f t="shared" si="188"/>
        <v>974</v>
      </c>
      <c r="AS1385" s="332">
        <f t="shared" si="188"/>
        <v>2014</v>
      </c>
      <c r="AT1385" s="349">
        <f t="shared" si="193"/>
        <v>0</v>
      </c>
      <c r="AU1385" s="349">
        <f t="shared" si="193"/>
        <v>0</v>
      </c>
      <c r="AV1385" s="349">
        <f t="shared" si="193"/>
        <v>898409.88800000004</v>
      </c>
      <c r="AW1385" s="349">
        <f t="shared" si="193"/>
        <v>143173.584</v>
      </c>
      <c r="AX1385" s="350">
        <f t="shared" si="193"/>
        <v>56091.731999999996</v>
      </c>
      <c r="AY1385" s="349">
        <f t="shared" si="193"/>
        <v>0</v>
      </c>
      <c r="AZ1385" s="349">
        <f t="shared" si="193"/>
        <v>0</v>
      </c>
      <c r="BA1385" s="349">
        <f t="shared" si="193"/>
        <v>1403826.3060000001</v>
      </c>
      <c r="BB1385" s="349">
        <f t="shared" si="194"/>
        <v>163636.79999999999</v>
      </c>
      <c r="BC1385" s="349">
        <f t="shared" si="194"/>
        <v>217833.71400000001</v>
      </c>
      <c r="BD1385" s="350">
        <f t="shared" si="194"/>
        <v>82916.819999999992</v>
      </c>
      <c r="BE1385" s="349">
        <f t="shared" si="190"/>
        <v>2302236.1940000001</v>
      </c>
      <c r="BF1385" s="375">
        <f t="shared" si="191"/>
        <v>580735.82999999996</v>
      </c>
      <c r="BG1385" s="334">
        <f t="shared" si="192"/>
        <v>82916.819999999992</v>
      </c>
    </row>
    <row r="1386" spans="1:59" x14ac:dyDescent="0.2">
      <c r="A1386" s="326" t="str">
        <f t="shared" si="189"/>
        <v>9742015</v>
      </c>
      <c r="B1386">
        <v>974</v>
      </c>
      <c r="C1386" s="327">
        <v>2015</v>
      </c>
      <c r="D1386" s="353">
        <f>+IFERROR(VLOOKUP($A1386,Data_Loss!$A$2:$V$1180,6,FALSE),0)</f>
        <v>0</v>
      </c>
      <c r="E1386" s="353">
        <f>+IFERROR(VLOOKUP($A1386,Data_Loss!$A$2:$V$1180,7,FALSE),0)</f>
        <v>0</v>
      </c>
      <c r="F1386" s="353">
        <f>+IFERROR(VLOOKUP($A1386,Data_Loss!$A$2:$V$1180,8,FALSE),0)</f>
        <v>0</v>
      </c>
      <c r="G1386" s="353">
        <f>+IFERROR(VLOOKUP($A1386,Data_Loss!$A$2:$V$1180,9,FALSE),0)</f>
        <v>3</v>
      </c>
      <c r="H1386" s="353">
        <f>+IFERROR(VLOOKUP($A1386,Data_Loss!$A$2:$V$1180,10,FALSE),0)</f>
        <v>8</v>
      </c>
      <c r="I1386" s="353">
        <f>+IFERROR(VLOOKUP($A1386,Data_Loss!$A$2:$V$1300,12,FALSE),0)</f>
        <v>0</v>
      </c>
      <c r="J1386" s="353">
        <f>+IFERROR(VLOOKUP($A1386,Data_Loss!$A$2:$V$1300,13,FALSE),0)</f>
        <v>0</v>
      </c>
      <c r="K1386" s="353">
        <f>+IFERROR(VLOOKUP($A1386,Data_Loss!$A$2:$V$1300,14,FALSE),0)</f>
        <v>0</v>
      </c>
      <c r="L1386" s="353">
        <f>+IFERROR(VLOOKUP($A1386,Data_Loss!$A$2:$V$1300,15,FALSE),0)</f>
        <v>79440</v>
      </c>
      <c r="M1386" s="353">
        <f>+IFERROR(VLOOKUP($A1386,Data_Loss!$A$2:$V$1300,16,FALSE),0)</f>
        <v>10705</v>
      </c>
      <c r="N1386" s="353">
        <f>+IFERROR(VLOOKUP($A1386,Data_Loss!$A$2:$V$1300,17,FALSE),0)</f>
        <v>0</v>
      </c>
      <c r="O1386" s="353">
        <f>+IFERROR(VLOOKUP($A1386,Data_Loss!$A$2:$V$1300,18,FALSE),0)</f>
        <v>0</v>
      </c>
      <c r="P1386" s="353">
        <f>+IFERROR(VLOOKUP($A1386,Data_Loss!$A$2:$V$1300,19,FALSE),0)</f>
        <v>0</v>
      </c>
      <c r="Q1386" s="353">
        <f>+IFERROR(VLOOKUP($A1386,Data_Loss!$A$2:$V$1300,20,FALSE),0)</f>
        <v>25374</v>
      </c>
      <c r="R1386" s="353">
        <f>+IFERROR(VLOOKUP($A1386,Data_Loss!$A$2:$V$1300,21,FALSE),0)</f>
        <v>29448</v>
      </c>
      <c r="S1386" s="353">
        <f>+IFERROR(VLOOKUP($A1386,Data_Loss!$A$2:$V$1300,22,FALSE),0)</f>
        <v>37536</v>
      </c>
      <c r="T1386" s="191">
        <f>+$I1386*'10k &amp; MO'!C$4+$J1386*'10k &amp; MO'!C$10+$K1386*'10k &amp; MO'!C$16+$L1386*'10k &amp; MO'!C$22+$M1386*'10k &amp; MO'!C$28</f>
        <v>0</v>
      </c>
      <c r="U1386" s="349">
        <f>+$I1386*'10k &amp; MO'!D$4+$J1386*'10k &amp; MO'!D$10+$K1386*'10k &amp; MO'!D$16+$L1386*'10k &amp; MO'!D$22+$M1386*'10k &amp; MO'!D$28</f>
        <v>0</v>
      </c>
      <c r="V1386" s="349">
        <f>+$I1386*'10k &amp; MO'!E$4+$J1386*'10k &amp; MO'!E$10+$K1386*'10k &amp; MO'!E$16+$L1386*'10k &amp; MO'!E$22+$M1386*'10k &amp; MO'!E$28</f>
        <v>12012.634999999998</v>
      </c>
      <c r="W1386" s="349">
        <f>+$I1386*'10k &amp; MO'!F$4+$J1386*'10k &amp; MO'!F$10+$K1386*'10k &amp; MO'!F$16+$L1386*'10k &amp; MO'!F$22+$M1386*'10k &amp; MO'!F$28</f>
        <v>87409.1345</v>
      </c>
      <c r="X1386" s="349">
        <f>+$I1386*'10k &amp; MO'!G$4+$J1386*'10k &amp; MO'!G$10+$K1386*'10k &amp; MO'!G$16+$L1386*'10k &amp; MO'!G$22+$M1386*'10k &amp; MO'!G$28</f>
        <v>13025.768</v>
      </c>
      <c r="Y1386" s="349">
        <f>+$N1386*'10k &amp; MO'!H$4+$O1386*'10k &amp; MO'!H$10+$P1386*'10k &amp; MO'!H$16+$Q1386*'10k &amp; MO'!H$22+$R1386*'10k &amp; MO'!H$28</f>
        <v>0</v>
      </c>
      <c r="Z1386" s="349">
        <f>+$N1386*'10k &amp; MO'!I$4+$O1386*'10k &amp; MO'!I$10+$P1386*'10k &amp; MO'!I$16+$Q1386*'10k &amp; MO'!I$22+$R1386*'10k &amp; MO'!I$28</f>
        <v>0</v>
      </c>
      <c r="AA1386" s="349">
        <f>+$N1386*'10k &amp; MO'!J$4+$O1386*'10k &amp; MO'!J$10+$P1386*'10k &amp; MO'!J$16+$Q1386*'10k &amp; MO'!J$22+$R1386*'10k &amp; MO'!J$28</f>
        <v>5590.5960000000005</v>
      </c>
      <c r="AB1386" s="349">
        <f>+$N1386*'10k &amp; MO'!K$4+$O1386*'10k &amp; MO'!K$10+$P1386*'10k &amp; MO'!K$16+$Q1386*'10k &amp; MO'!K$22+$R1386*'10k &amp; MO'!K$28</f>
        <v>40285.829999999994</v>
      </c>
      <c r="AC1386" s="349">
        <f>+$N1386*'10k &amp; MO'!L$4+$O1386*'10k &amp; MO'!L$10+$P1386*'10k &amp; MO'!L$16+$Q1386*'10k &amp; MO'!L$22+$R1386*'10k &amp; MO'!L$28</f>
        <v>43808.284199999995</v>
      </c>
      <c r="AD1386" s="350">
        <f>+S1386*'10k &amp; MO'!O$4</f>
        <v>45493.631999999998</v>
      </c>
      <c r="AF1386" s="192" t="str">
        <f t="shared" si="187"/>
        <v>9742015</v>
      </c>
      <c r="AG1386" s="192">
        <f>+IFERROR(VLOOKUP($AF1386,'Limited Loss'!$F$5:$P$124,AG$3,FALSE),0)</f>
        <v>0</v>
      </c>
      <c r="AH1386" s="193">
        <f>+IFERROR(VLOOKUP($AF1386,'Limited Loss'!$F$5:$P$124,AH$3,FALSE),0)</f>
        <v>0</v>
      </c>
      <c r="AI1386" s="193">
        <f>+IFERROR(VLOOKUP($AF1386,'Limited Loss'!$F$5:$P$124,AI$3,FALSE),0)</f>
        <v>0</v>
      </c>
      <c r="AJ1386" s="193">
        <f>+IFERROR(VLOOKUP($AF1386,'Limited Loss'!$F$5:$P$124,AJ$3,FALSE),0)</f>
        <v>0</v>
      </c>
      <c r="AK1386" s="100">
        <f>+IFERROR(VLOOKUP($AF1386,'Limited Loss'!$F$5:$P$124,AK$3,FALSE),0)</f>
        <v>0</v>
      </c>
      <c r="AL1386" s="193">
        <f>+IFERROR(VLOOKUP($AF1386,'Limited Loss'!$F$5:$P$124,AL$3,FALSE),0)</f>
        <v>0</v>
      </c>
      <c r="AM1386" s="193">
        <f>+IFERROR(VLOOKUP($AF1386,'Limited Loss'!$F$5:$P$124,AM$3,FALSE),0)</f>
        <v>0</v>
      </c>
      <c r="AN1386" s="193">
        <f>+IFERROR(VLOOKUP($AF1386,'Limited Loss'!$F$5:$P$124,AN$3,FALSE),0)</f>
        <v>0</v>
      </c>
      <c r="AO1386" s="193">
        <f>+IFERROR(VLOOKUP($AF1386,'Limited Loss'!$F$5:$P$124,AO$3,FALSE),0)</f>
        <v>0</v>
      </c>
      <c r="AP1386" s="100">
        <f>+IFERROR(VLOOKUP($AF1386,'Limited Loss'!$F$5:$P$124,AP$3,FALSE),0)</f>
        <v>0</v>
      </c>
      <c r="AQ1386" s="353"/>
      <c r="AR1386" s="331">
        <f t="shared" si="188"/>
        <v>974</v>
      </c>
      <c r="AS1386" s="332">
        <f t="shared" si="188"/>
        <v>2015</v>
      </c>
      <c r="AT1386" s="349">
        <f t="shared" si="193"/>
        <v>0</v>
      </c>
      <c r="AU1386" s="349">
        <f t="shared" si="193"/>
        <v>0</v>
      </c>
      <c r="AV1386" s="349">
        <f t="shared" si="193"/>
        <v>12012.634999999998</v>
      </c>
      <c r="AW1386" s="349">
        <f t="shared" si="193"/>
        <v>87409.1345</v>
      </c>
      <c r="AX1386" s="350">
        <f t="shared" si="193"/>
        <v>13025.768</v>
      </c>
      <c r="AY1386" s="349">
        <f t="shared" si="193"/>
        <v>0</v>
      </c>
      <c r="AZ1386" s="349">
        <f t="shared" si="193"/>
        <v>0</v>
      </c>
      <c r="BA1386" s="349">
        <f t="shared" si="193"/>
        <v>5590.5960000000005</v>
      </c>
      <c r="BB1386" s="349">
        <f t="shared" si="194"/>
        <v>40285.829999999994</v>
      </c>
      <c r="BC1386" s="349">
        <f t="shared" si="194"/>
        <v>43808.284199999995</v>
      </c>
      <c r="BD1386" s="350">
        <f t="shared" si="194"/>
        <v>45493.631999999998</v>
      </c>
      <c r="BE1386" s="349">
        <f t="shared" si="190"/>
        <v>17603.231</v>
      </c>
      <c r="BF1386" s="375">
        <f t="shared" si="191"/>
        <v>184529.01669999998</v>
      </c>
      <c r="BG1386" s="334">
        <f t="shared" si="192"/>
        <v>45493.631999999998</v>
      </c>
    </row>
    <row r="1387" spans="1:59" x14ac:dyDescent="0.2">
      <c r="A1387" s="326" t="str">
        <f t="shared" si="189"/>
        <v>9742016</v>
      </c>
      <c r="B1387">
        <v>974</v>
      </c>
      <c r="C1387" s="327">
        <v>2016</v>
      </c>
      <c r="D1387" s="353">
        <f>+IFERROR(VLOOKUP($A1387,Data_Loss!$A$2:$V$1180,6,FALSE),0)</f>
        <v>0</v>
      </c>
      <c r="E1387" s="353">
        <f>+IFERROR(VLOOKUP($A1387,Data_Loss!$A$2:$V$1180,7,FALSE),0)</f>
        <v>0</v>
      </c>
      <c r="F1387" s="353">
        <f>+IFERROR(VLOOKUP($A1387,Data_Loss!$A$2:$V$1180,8,FALSE),0)</f>
        <v>0</v>
      </c>
      <c r="G1387" s="353">
        <f>+IFERROR(VLOOKUP($A1387,Data_Loss!$A$2:$V$1180,9,FALSE),0)</f>
        <v>4</v>
      </c>
      <c r="H1387" s="353">
        <f>+IFERROR(VLOOKUP($A1387,Data_Loss!$A$2:$V$1180,10,FALSE),0)</f>
        <v>6</v>
      </c>
      <c r="I1387" s="353">
        <f>+IFERROR(VLOOKUP($A1387,Data_Loss!$A$2:$V$1300,12,FALSE),0)</f>
        <v>0</v>
      </c>
      <c r="J1387" s="353">
        <f>+IFERROR(VLOOKUP($A1387,Data_Loss!$A$2:$V$1300,13,FALSE),0)</f>
        <v>0</v>
      </c>
      <c r="K1387" s="353">
        <f>+IFERROR(VLOOKUP($A1387,Data_Loss!$A$2:$V$1300,14,FALSE),0)</f>
        <v>0</v>
      </c>
      <c r="L1387" s="353">
        <f>+IFERROR(VLOOKUP($A1387,Data_Loss!$A$2:$V$1300,15,FALSE),0)</f>
        <v>142255</v>
      </c>
      <c r="M1387" s="353">
        <f>+IFERROR(VLOOKUP($A1387,Data_Loss!$A$2:$V$1300,16,FALSE),0)</f>
        <v>88390</v>
      </c>
      <c r="N1387" s="353">
        <f>+IFERROR(VLOOKUP($A1387,Data_Loss!$A$2:$V$1300,17,FALSE),0)</f>
        <v>0</v>
      </c>
      <c r="O1387" s="353">
        <f>+IFERROR(VLOOKUP($A1387,Data_Loss!$A$2:$V$1300,18,FALSE),0)</f>
        <v>0</v>
      </c>
      <c r="P1387" s="353">
        <f>+IFERROR(VLOOKUP($A1387,Data_Loss!$A$2:$V$1300,19,FALSE),0)</f>
        <v>0</v>
      </c>
      <c r="Q1387" s="353">
        <f>+IFERROR(VLOOKUP($A1387,Data_Loss!$A$2:$V$1300,20,FALSE),0)</f>
        <v>102670</v>
      </c>
      <c r="R1387" s="353">
        <f>+IFERROR(VLOOKUP($A1387,Data_Loss!$A$2:$V$1300,21,FALSE),0)</f>
        <v>59962</v>
      </c>
      <c r="S1387" s="353">
        <f>+IFERROR(VLOOKUP($A1387,Data_Loss!$A$2:$V$1300,22,FALSE),0)</f>
        <v>39786</v>
      </c>
      <c r="T1387" s="191">
        <f>+$I1387*'10k &amp; MO'!C$5+$J1387*'10k &amp; MO'!C$11+$K1387*'10k &amp; MO'!C$17+$L1387*'10k &amp; MO'!C$23+$M1387*'10k &amp; MO'!C$29</f>
        <v>0</v>
      </c>
      <c r="U1387" s="349">
        <f>+$I1387*'10k &amp; MO'!D$5+$J1387*'10k &amp; MO'!D$11+$K1387*'10k &amp; MO'!D$17+$L1387*'10k &amp; MO'!D$23+$M1387*'10k &amp; MO'!D$29</f>
        <v>0</v>
      </c>
      <c r="V1387" s="349">
        <f>+$I1387*'10k &amp; MO'!E$5+$J1387*'10k &amp; MO'!E$11+$K1387*'10k &amp; MO'!E$17+$L1387*'10k &amp; MO'!E$23+$M1387*'10k &amp; MO'!E$29</f>
        <v>56233.236499999999</v>
      </c>
      <c r="W1387" s="349">
        <f>+$I1387*'10k &amp; MO'!F$5+$J1387*'10k &amp; MO'!F$11+$K1387*'10k &amp; MO'!F$17+$L1387*'10k &amp; MO'!F$23+$M1387*'10k &amp; MO'!F$29</f>
        <v>159909.29949999999</v>
      </c>
      <c r="X1387" s="349">
        <f>+$I1387*'10k &amp; MO'!G$5+$J1387*'10k &amp; MO'!G$11+$K1387*'10k &amp; MO'!G$17+$L1387*'10k &amp; MO'!G$23+$M1387*'10k &amp; MO'!G$29</f>
        <v>95538.46149999999</v>
      </c>
      <c r="Y1387" s="349">
        <f>+$N1387*'10k &amp; MO'!H$5+$O1387*'10k &amp; MO'!H$11+$P1387*'10k &amp; MO'!H$17+$Q1387*'10k &amp; MO'!H$23+$R1387*'10k &amp; MO'!H$29</f>
        <v>0</v>
      </c>
      <c r="Z1387" s="349">
        <f>+$N1387*'10k &amp; MO'!I$5+$O1387*'10k &amp; MO'!I$11+$P1387*'10k &amp; MO'!I$17+$Q1387*'10k &amp; MO'!I$23+$R1387*'10k &amp; MO'!I$29</f>
        <v>0</v>
      </c>
      <c r="AA1387" s="349">
        <f>+$N1387*'10k &amp; MO'!J$5+$O1387*'10k &amp; MO'!J$11+$P1387*'10k &amp; MO'!J$17+$Q1387*'10k &amp; MO'!J$23+$R1387*'10k &amp; MO'!J$29</f>
        <v>41797.280399999996</v>
      </c>
      <c r="AB1387" s="349">
        <f>+$N1387*'10k &amp; MO'!K$5+$O1387*'10k &amp; MO'!K$11+$P1387*'10k &amp; MO'!K$17+$Q1387*'10k &amp; MO'!K$23+$R1387*'10k &amp; MO'!K$29</f>
        <v>168183.00820000001</v>
      </c>
      <c r="AC1387" s="349">
        <f>+$N1387*'10k &amp; MO'!L$5+$O1387*'10k &amp; MO'!L$11+$P1387*'10k &amp; MO'!L$17+$Q1387*'10k &amp; MO'!L$23+$R1387*'10k &amp; MO'!L$29</f>
        <v>95302.886400000003</v>
      </c>
      <c r="AD1387" s="350">
        <f>+S1387*'10k &amp; MO'!O$5</f>
        <v>53631.528000000006</v>
      </c>
      <c r="AF1387" s="192" t="str">
        <f t="shared" si="187"/>
        <v>9742016</v>
      </c>
      <c r="AG1387" s="192">
        <f>+IFERROR(VLOOKUP($AF1387,'Limited Loss'!$F$5:$P$124,AG$3,FALSE),0)</f>
        <v>0</v>
      </c>
      <c r="AH1387" s="193">
        <f>+IFERROR(VLOOKUP($AF1387,'Limited Loss'!$F$5:$P$124,AH$3,FALSE),0)</f>
        <v>0</v>
      </c>
      <c r="AI1387" s="193">
        <f>+IFERROR(VLOOKUP($AF1387,'Limited Loss'!$F$5:$P$124,AI$3,FALSE),0)</f>
        <v>0</v>
      </c>
      <c r="AJ1387" s="193">
        <f>+IFERROR(VLOOKUP($AF1387,'Limited Loss'!$F$5:$P$124,AJ$3,FALSE),0)</f>
        <v>0</v>
      </c>
      <c r="AK1387" s="100">
        <f>+IFERROR(VLOOKUP($AF1387,'Limited Loss'!$F$5:$P$124,AK$3,FALSE),0)</f>
        <v>0</v>
      </c>
      <c r="AL1387" s="193">
        <f>+IFERROR(VLOOKUP($AF1387,'Limited Loss'!$F$5:$P$124,AL$3,FALSE),0)</f>
        <v>0</v>
      </c>
      <c r="AM1387" s="193">
        <f>+IFERROR(VLOOKUP($AF1387,'Limited Loss'!$F$5:$P$124,AM$3,FALSE),0)</f>
        <v>0</v>
      </c>
      <c r="AN1387" s="193">
        <f>+IFERROR(VLOOKUP($AF1387,'Limited Loss'!$F$5:$P$124,AN$3,FALSE),0)</f>
        <v>0</v>
      </c>
      <c r="AO1387" s="193">
        <f>+IFERROR(VLOOKUP($AF1387,'Limited Loss'!$F$5:$P$124,AO$3,FALSE),0)</f>
        <v>0</v>
      </c>
      <c r="AP1387" s="100">
        <f>+IFERROR(VLOOKUP($AF1387,'Limited Loss'!$F$5:$P$124,AP$3,FALSE),0)</f>
        <v>0</v>
      </c>
      <c r="AQ1387" s="353"/>
      <c r="AR1387" s="331">
        <f t="shared" si="188"/>
        <v>974</v>
      </c>
      <c r="AS1387" s="332">
        <f t="shared" si="188"/>
        <v>2016</v>
      </c>
      <c r="AT1387" s="349">
        <f t="shared" si="193"/>
        <v>0</v>
      </c>
      <c r="AU1387" s="349">
        <f t="shared" si="193"/>
        <v>0</v>
      </c>
      <c r="AV1387" s="349">
        <f t="shared" si="193"/>
        <v>56233.236499999999</v>
      </c>
      <c r="AW1387" s="349">
        <f t="shared" si="193"/>
        <v>159909.29949999999</v>
      </c>
      <c r="AX1387" s="350">
        <f t="shared" si="193"/>
        <v>95538.46149999999</v>
      </c>
      <c r="AY1387" s="349">
        <f t="shared" si="193"/>
        <v>0</v>
      </c>
      <c r="AZ1387" s="349">
        <f t="shared" si="193"/>
        <v>0</v>
      </c>
      <c r="BA1387" s="349">
        <f t="shared" si="193"/>
        <v>41797.280399999996</v>
      </c>
      <c r="BB1387" s="349">
        <f t="shared" si="194"/>
        <v>168183.00820000001</v>
      </c>
      <c r="BC1387" s="349">
        <f t="shared" si="194"/>
        <v>95302.886400000003</v>
      </c>
      <c r="BD1387" s="350">
        <f t="shared" si="194"/>
        <v>53631.528000000006</v>
      </c>
      <c r="BE1387" s="349">
        <f t="shared" si="190"/>
        <v>98030.516899999988</v>
      </c>
      <c r="BF1387" s="375">
        <f t="shared" si="191"/>
        <v>518933.6556</v>
      </c>
      <c r="BG1387" s="334">
        <f t="shared" si="192"/>
        <v>53631.528000000006</v>
      </c>
    </row>
    <row r="1388" spans="1:59" x14ac:dyDescent="0.2">
      <c r="A1388" s="326" t="str">
        <f t="shared" si="189"/>
        <v>9742017</v>
      </c>
      <c r="B1388">
        <v>974</v>
      </c>
      <c r="C1388" s="327">
        <v>2017</v>
      </c>
      <c r="D1388" s="353">
        <f>+IFERROR(VLOOKUP($A1388,Data_Loss!$A$2:$V$1180,6,FALSE),0)</f>
        <v>0</v>
      </c>
      <c r="E1388" s="353">
        <f>+IFERROR(VLOOKUP($A1388,Data_Loss!$A$2:$V$1180,7,FALSE),0)</f>
        <v>0</v>
      </c>
      <c r="F1388" s="353">
        <f>+IFERROR(VLOOKUP($A1388,Data_Loss!$A$2:$V$1180,8,FALSE),0)</f>
        <v>0</v>
      </c>
      <c r="G1388" s="353">
        <f>+IFERROR(VLOOKUP($A1388,Data_Loss!$A$2:$V$1180,9,FALSE),0)</f>
        <v>5</v>
      </c>
      <c r="H1388" s="353">
        <f>+IFERROR(VLOOKUP($A1388,Data_Loss!$A$2:$V$1180,10,FALSE),0)</f>
        <v>9</v>
      </c>
      <c r="I1388" s="353">
        <f>+IFERROR(VLOOKUP($A1388,Data_Loss!$A$2:$V$1300,12,FALSE),0)</f>
        <v>0</v>
      </c>
      <c r="J1388" s="353">
        <f>+IFERROR(VLOOKUP($A1388,Data_Loss!$A$2:$V$1300,13,FALSE),0)</f>
        <v>0</v>
      </c>
      <c r="K1388" s="353">
        <f>+IFERROR(VLOOKUP($A1388,Data_Loss!$A$2:$V$1300,14,FALSE),0)</f>
        <v>0</v>
      </c>
      <c r="L1388" s="353">
        <f>+IFERROR(VLOOKUP($A1388,Data_Loss!$A$2:$V$1300,15,FALSE),0)</f>
        <v>214983</v>
      </c>
      <c r="M1388" s="353">
        <f>+IFERROR(VLOOKUP($A1388,Data_Loss!$A$2:$V$1300,16,FALSE),0)</f>
        <v>92839</v>
      </c>
      <c r="N1388" s="353">
        <f>+IFERROR(VLOOKUP($A1388,Data_Loss!$A$2:$V$1300,17,FALSE),0)</f>
        <v>0</v>
      </c>
      <c r="O1388" s="353">
        <f>+IFERROR(VLOOKUP($A1388,Data_Loss!$A$2:$V$1300,18,FALSE),0)</f>
        <v>0</v>
      </c>
      <c r="P1388" s="353">
        <f>+IFERROR(VLOOKUP($A1388,Data_Loss!$A$2:$V$1300,19,FALSE),0)</f>
        <v>0</v>
      </c>
      <c r="Q1388" s="353">
        <f>+IFERROR(VLOOKUP($A1388,Data_Loss!$A$2:$V$1300,20,FALSE),0)</f>
        <v>59175</v>
      </c>
      <c r="R1388" s="353">
        <f>+IFERROR(VLOOKUP($A1388,Data_Loss!$A$2:$V$1300,21,FALSE),0)</f>
        <v>298942</v>
      </c>
      <c r="S1388" s="353">
        <f>+IFERROR(VLOOKUP($A1388,Data_Loss!$A$2:$V$1300,22,FALSE),0)</f>
        <v>43459</v>
      </c>
      <c r="T1388" s="191">
        <f>+$I1388*'10k &amp; MO'!C$6+$J1388*'10k &amp; MO'!C$12+$K1388*'10k &amp; MO'!C$18+$L1388*'10k &amp; MO'!C$24+$M1388*'10k &amp; MO'!C$30</f>
        <v>0</v>
      </c>
      <c r="U1388" s="349">
        <f>+$I1388*'10k &amp; MO'!D$6+$J1388*'10k &amp; MO'!D$12+$K1388*'10k &amp; MO'!D$18+$L1388*'10k &amp; MO'!D$24+$M1388*'10k &amp; MO'!D$30</f>
        <v>535.01940000000002</v>
      </c>
      <c r="V1388" s="349">
        <f>+$I1388*'10k &amp; MO'!E$6+$J1388*'10k &amp; MO'!E$12+$K1388*'10k &amp; MO'!E$18+$L1388*'10k &amp; MO'!E$24+$M1388*'10k &amp; MO'!E$30</f>
        <v>225526.6562</v>
      </c>
      <c r="W1388" s="349">
        <f>+$I1388*'10k &amp; MO'!F$6+$J1388*'10k &amp; MO'!F$12+$K1388*'10k &amp; MO'!F$18+$L1388*'10k &amp; MO'!F$24+$M1388*'10k &amp; MO'!F$30</f>
        <v>209710.51909999998</v>
      </c>
      <c r="X1388" s="349">
        <f>+$I1388*'10k &amp; MO'!G$6+$J1388*'10k &amp; MO'!G$12+$K1388*'10k &amp; MO'!G$18+$L1388*'10k &amp; MO'!G$24+$M1388*'10k &amp; MO'!G$30</f>
        <v>117679.3223</v>
      </c>
      <c r="Y1388" s="349">
        <f>+$N1388*'10k &amp; MO'!H$6+$O1388*'10k &amp; MO'!H$12+$P1388*'10k &amp; MO'!H$18+$Q1388*'10k &amp; MO'!H$24+$R1388*'10k &amp; MO'!H$30</f>
        <v>0</v>
      </c>
      <c r="Z1388" s="349">
        <f>+$N1388*'10k &amp; MO'!I$6+$O1388*'10k &amp; MO'!I$12+$P1388*'10k &amp; MO'!I$18+$Q1388*'10k &amp; MO'!I$24+$R1388*'10k &amp; MO'!I$30</f>
        <v>131.10509999999999</v>
      </c>
      <c r="AA1388" s="349">
        <f>+$N1388*'10k &amp; MO'!J$6+$O1388*'10k &amp; MO'!J$12+$P1388*'10k &amp; MO'!J$18+$Q1388*'10k &amp; MO'!J$24+$R1388*'10k &amp; MO'!J$30</f>
        <v>183161.2035</v>
      </c>
      <c r="AB1388" s="349">
        <f>+$N1388*'10k &amp; MO'!K$6+$O1388*'10k &amp; MO'!K$12+$P1388*'10k &amp; MO'!K$18+$Q1388*'10k &amp; MO'!K$24+$R1388*'10k &amp; MO'!K$30</f>
        <v>136159.6911</v>
      </c>
      <c r="AC1388" s="349">
        <f>+$N1388*'10k &amp; MO'!L$6+$O1388*'10k &amp; MO'!L$12+$P1388*'10k &amp; MO'!L$18+$Q1388*'10k &amp; MO'!L$24+$R1388*'10k &amp; MO'!L$30</f>
        <v>444270.2267</v>
      </c>
      <c r="AD1388" s="350">
        <f>+S1388*'10k &amp; MO'!O$6</f>
        <v>58495.814000000006</v>
      </c>
      <c r="AF1388" s="192" t="str">
        <f t="shared" si="187"/>
        <v>9742017</v>
      </c>
      <c r="AG1388" s="192">
        <f>+IFERROR(VLOOKUP($AF1388,'Limited Loss'!$F$5:$P$124,AG$3,FALSE),0)</f>
        <v>0</v>
      </c>
      <c r="AH1388" s="193">
        <f>+IFERROR(VLOOKUP($AF1388,'Limited Loss'!$F$5:$P$124,AH$3,FALSE),0)</f>
        <v>0</v>
      </c>
      <c r="AI1388" s="193">
        <f>+IFERROR(VLOOKUP($AF1388,'Limited Loss'!$F$5:$P$124,AI$3,FALSE),0)</f>
        <v>0</v>
      </c>
      <c r="AJ1388" s="193">
        <f>+IFERROR(VLOOKUP($AF1388,'Limited Loss'!$F$5:$P$124,AJ$3,FALSE),0)</f>
        <v>0</v>
      </c>
      <c r="AK1388" s="100">
        <f>+IFERROR(VLOOKUP($AF1388,'Limited Loss'!$F$5:$P$124,AK$3,FALSE),0)</f>
        <v>0</v>
      </c>
      <c r="AL1388" s="193">
        <f>+IFERROR(VLOOKUP($AF1388,'Limited Loss'!$F$5:$P$124,AL$3,FALSE),0)</f>
        <v>0</v>
      </c>
      <c r="AM1388" s="193">
        <f>+IFERROR(VLOOKUP($AF1388,'Limited Loss'!$F$5:$P$124,AM$3,FALSE),0)</f>
        <v>0</v>
      </c>
      <c r="AN1388" s="193">
        <f>+IFERROR(VLOOKUP($AF1388,'Limited Loss'!$F$5:$P$124,AN$3,FALSE),0)</f>
        <v>0</v>
      </c>
      <c r="AO1388" s="193">
        <f>+IFERROR(VLOOKUP($AF1388,'Limited Loss'!$F$5:$P$124,AO$3,FALSE),0)</f>
        <v>0</v>
      </c>
      <c r="AP1388" s="100">
        <f>+IFERROR(VLOOKUP($AF1388,'Limited Loss'!$F$5:$P$124,AP$3,FALSE),0)</f>
        <v>0</v>
      </c>
      <c r="AQ1388" s="353"/>
      <c r="AR1388" s="331">
        <f t="shared" si="188"/>
        <v>974</v>
      </c>
      <c r="AS1388" s="332">
        <f t="shared" si="188"/>
        <v>2017</v>
      </c>
      <c r="AT1388" s="349">
        <f t="shared" si="193"/>
        <v>0</v>
      </c>
      <c r="AU1388" s="349">
        <f t="shared" si="193"/>
        <v>535.01940000000002</v>
      </c>
      <c r="AV1388" s="349">
        <f t="shared" si="193"/>
        <v>225526.6562</v>
      </c>
      <c r="AW1388" s="349">
        <f t="shared" si="193"/>
        <v>209710.51909999998</v>
      </c>
      <c r="AX1388" s="350">
        <f t="shared" si="193"/>
        <v>117679.3223</v>
      </c>
      <c r="AY1388" s="349">
        <f t="shared" si="193"/>
        <v>0</v>
      </c>
      <c r="AZ1388" s="349">
        <f t="shared" si="193"/>
        <v>131.10509999999999</v>
      </c>
      <c r="BA1388" s="349">
        <f t="shared" si="193"/>
        <v>183161.2035</v>
      </c>
      <c r="BB1388" s="349">
        <f t="shared" si="194"/>
        <v>136159.6911</v>
      </c>
      <c r="BC1388" s="349">
        <f t="shared" si="194"/>
        <v>444270.2267</v>
      </c>
      <c r="BD1388" s="350">
        <f t="shared" si="194"/>
        <v>58495.814000000006</v>
      </c>
      <c r="BE1388" s="349">
        <f t="shared" si="190"/>
        <v>409353.98419999995</v>
      </c>
      <c r="BF1388" s="375">
        <f t="shared" si="191"/>
        <v>907819.75919999997</v>
      </c>
      <c r="BG1388" s="334">
        <f t="shared" si="192"/>
        <v>58495.814000000006</v>
      </c>
    </row>
    <row r="1389" spans="1:59" x14ac:dyDescent="0.2">
      <c r="A1389" s="326" t="str">
        <f t="shared" si="189"/>
        <v>9742018</v>
      </c>
      <c r="B1389">
        <v>974</v>
      </c>
      <c r="C1389" s="327">
        <v>2018</v>
      </c>
      <c r="D1389" s="353">
        <f>+IFERROR(VLOOKUP($A1389,Data_Loss!$A$2:$V$1180,6,FALSE),0)</f>
        <v>0</v>
      </c>
      <c r="E1389" s="353">
        <f>+IFERROR(VLOOKUP($A1389,Data_Loss!$A$2:$V$1180,7,FALSE),0)</f>
        <v>0</v>
      </c>
      <c r="F1389" s="353">
        <f>+IFERROR(VLOOKUP($A1389,Data_Loss!$A$2:$V$1180,8,FALSE),0)</f>
        <v>1</v>
      </c>
      <c r="G1389" s="353">
        <f>+IFERROR(VLOOKUP($A1389,Data_Loss!$A$2:$V$1180,9,FALSE),0)</f>
        <v>0</v>
      </c>
      <c r="H1389" s="353">
        <f>+IFERROR(VLOOKUP($A1389,Data_Loss!$A$2:$V$1180,10,FALSE),0)</f>
        <v>17</v>
      </c>
      <c r="I1389" s="353">
        <f>+IFERROR(VLOOKUP($A1389,Data_Loss!$A$2:$V$1300,12,FALSE),0)</f>
        <v>0</v>
      </c>
      <c r="J1389" s="353">
        <f>+IFERROR(VLOOKUP($A1389,Data_Loss!$A$2:$V$1300,13,FALSE),0)</f>
        <v>0</v>
      </c>
      <c r="K1389" s="353">
        <f>+IFERROR(VLOOKUP($A1389,Data_Loss!$A$2:$V$1300,14,FALSE),0)</f>
        <v>107273</v>
      </c>
      <c r="L1389" s="353">
        <f>+IFERROR(VLOOKUP($A1389,Data_Loss!$A$2:$V$1300,15,FALSE),0)</f>
        <v>0</v>
      </c>
      <c r="M1389" s="353">
        <f>+IFERROR(VLOOKUP($A1389,Data_Loss!$A$2:$V$1300,16,FALSE),0)</f>
        <v>48207</v>
      </c>
      <c r="N1389" s="353">
        <f>+IFERROR(VLOOKUP($A1389,Data_Loss!$A$2:$V$1300,17,FALSE),0)</f>
        <v>0</v>
      </c>
      <c r="O1389" s="353">
        <f>+IFERROR(VLOOKUP($A1389,Data_Loss!$A$2:$V$1300,18,FALSE),0)</f>
        <v>0</v>
      </c>
      <c r="P1389" s="353">
        <f>+IFERROR(VLOOKUP($A1389,Data_Loss!$A$2:$V$1300,19,FALSE),0)</f>
        <v>86297</v>
      </c>
      <c r="Q1389" s="353">
        <f>+IFERROR(VLOOKUP($A1389,Data_Loss!$A$2:$V$1300,20,FALSE),0)</f>
        <v>0</v>
      </c>
      <c r="R1389" s="353">
        <f>+IFERROR(VLOOKUP($A1389,Data_Loss!$A$2:$V$1300,21,FALSE),0)</f>
        <v>128600</v>
      </c>
      <c r="S1389" s="353">
        <f>+IFERROR(VLOOKUP($A1389,Data_Loss!$A$2:$V$1300,22,FALSE),0)</f>
        <v>26545</v>
      </c>
      <c r="T1389" s="191">
        <f>+$I1389*'10k &amp; MO'!C$7+$J1389*'10k &amp; MO'!C$13+$K1389*'10k &amp; MO'!C$19+$L1389*'10k &amp; MO'!C$25+$M1389*'10k &amp; MO'!C$31</f>
        <v>502.96550000000002</v>
      </c>
      <c r="U1389" s="349">
        <f>+$I1389*'10k &amp; MO'!D$7+$J1389*'10k &amp; MO'!D$13+$K1389*'10k &amp; MO'!D$19+$L1389*'10k &amp; MO'!D$25+$M1389*'10k &amp; MO'!D$31</f>
        <v>16932.843000000001</v>
      </c>
      <c r="V1389" s="349">
        <f>+$I1389*'10k &amp; MO'!E$7+$J1389*'10k &amp; MO'!E$13+$K1389*'10k &amp; MO'!E$19+$L1389*'10k &amp; MO'!E$25+$M1389*'10k &amp; MO'!E$31</f>
        <v>254321.62289999999</v>
      </c>
      <c r="W1389" s="349">
        <f>+$I1389*'10k &amp; MO'!F$7+$J1389*'10k &amp; MO'!F$13+$K1389*'10k &amp; MO'!F$19+$L1389*'10k &amp; MO'!F$25+$M1389*'10k &amp; MO'!F$31</f>
        <v>34806.892800000001</v>
      </c>
      <c r="X1389" s="349">
        <f>+$I1389*'10k &amp; MO'!G$7+$J1389*'10k &amp; MO'!G$13+$K1389*'10k &amp; MO'!G$19+$L1389*'10k &amp; MO'!G$25+$M1389*'10k &amp; MO'!G$31</f>
        <v>37560.265399999997</v>
      </c>
      <c r="Y1389" s="349">
        <f>+$N1389*'10k &amp; MO'!H$7+$O1389*'10k &amp; MO'!H$13+$P1389*'10k &amp; MO'!H$19+$Q1389*'10k &amp; MO'!H$25+$R1389*'10k &amp; MO'!H$31</f>
        <v>692.23890000000006</v>
      </c>
      <c r="Z1389" s="349">
        <f>+$N1389*'10k &amp; MO'!I$7+$O1389*'10k &amp; MO'!I$13+$P1389*'10k &amp; MO'!I$19+$Q1389*'10k &amp; MO'!I$25+$R1389*'10k &amp; MO'!I$31</f>
        <v>29848.494500000001</v>
      </c>
      <c r="AA1389" s="349">
        <f>+$N1389*'10k &amp; MO'!J$7+$O1389*'10k &amp; MO'!J$13+$P1389*'10k &amp; MO'!J$19+$Q1389*'10k &amp; MO'!J$25+$R1389*'10k &amp; MO'!J$31</f>
        <v>347262.05540000001</v>
      </c>
      <c r="AB1389" s="349">
        <f>+$N1389*'10k &amp; MO'!K$7+$O1389*'10k &amp; MO'!K$13+$P1389*'10k &amp; MO'!K$19+$Q1389*'10k &amp; MO'!K$25+$R1389*'10k &amp; MO'!K$31</f>
        <v>82623.411999999982</v>
      </c>
      <c r="AC1389" s="349">
        <f>+$N1389*'10k &amp; MO'!L$7+$O1389*'10k &amp; MO'!L$13+$P1389*'10k &amp; MO'!L$19+$Q1389*'10k &amp; MO'!L$25+$R1389*'10k &amp; MO'!L$31</f>
        <v>112355.7712</v>
      </c>
      <c r="AD1389" s="350">
        <f>+S1389*'10k &amp; MO'!O$7</f>
        <v>35198.67</v>
      </c>
      <c r="AF1389" s="192" t="str">
        <f t="shared" si="187"/>
        <v>9742018</v>
      </c>
      <c r="AG1389" s="192">
        <f>+IFERROR(VLOOKUP($AF1389,'Limited Loss'!$F$5:$P$124,AG$3,FALSE),0)</f>
        <v>0</v>
      </c>
      <c r="AH1389" s="193">
        <f>+IFERROR(VLOOKUP($AF1389,'Limited Loss'!$F$5:$P$124,AH$3,FALSE),0)</f>
        <v>0</v>
      </c>
      <c r="AI1389" s="193">
        <f>+IFERROR(VLOOKUP($AF1389,'Limited Loss'!$F$5:$P$124,AI$3,FALSE),0)</f>
        <v>0</v>
      </c>
      <c r="AJ1389" s="193">
        <f>+IFERROR(VLOOKUP($AF1389,'Limited Loss'!$F$5:$P$124,AJ$3,FALSE),0)</f>
        <v>0</v>
      </c>
      <c r="AK1389" s="100">
        <f>+IFERROR(VLOOKUP($AF1389,'Limited Loss'!$F$5:$P$124,AK$3,FALSE),0)</f>
        <v>0</v>
      </c>
      <c r="AL1389" s="193">
        <f>+IFERROR(VLOOKUP($AF1389,'Limited Loss'!$F$5:$P$124,AL$3,FALSE),0)</f>
        <v>0</v>
      </c>
      <c r="AM1389" s="193">
        <f>+IFERROR(VLOOKUP($AF1389,'Limited Loss'!$F$5:$P$124,AM$3,FALSE),0)</f>
        <v>0</v>
      </c>
      <c r="AN1389" s="193">
        <f>+IFERROR(VLOOKUP($AF1389,'Limited Loss'!$F$5:$P$124,AN$3,FALSE),0)</f>
        <v>0</v>
      </c>
      <c r="AO1389" s="193">
        <f>+IFERROR(VLOOKUP($AF1389,'Limited Loss'!$F$5:$P$124,AO$3,FALSE),0)</f>
        <v>0</v>
      </c>
      <c r="AP1389" s="100">
        <f>+IFERROR(VLOOKUP($AF1389,'Limited Loss'!$F$5:$P$124,AP$3,FALSE),0)</f>
        <v>0</v>
      </c>
      <c r="AQ1389" s="353"/>
      <c r="AR1389" s="331">
        <f t="shared" si="188"/>
        <v>974</v>
      </c>
      <c r="AS1389" s="332">
        <f t="shared" si="188"/>
        <v>2018</v>
      </c>
      <c r="AT1389" s="349">
        <f t="shared" si="193"/>
        <v>502.96550000000002</v>
      </c>
      <c r="AU1389" s="349">
        <f t="shared" ref="AU1389:BD1424" si="195">+U1389-AH1389</f>
        <v>16932.843000000001</v>
      </c>
      <c r="AV1389" s="349">
        <f t="shared" si="195"/>
        <v>254321.62289999999</v>
      </c>
      <c r="AW1389" s="349">
        <f t="shared" si="195"/>
        <v>34806.892800000001</v>
      </c>
      <c r="AX1389" s="350">
        <f t="shared" si="195"/>
        <v>37560.265399999997</v>
      </c>
      <c r="AY1389" s="349">
        <f t="shared" si="195"/>
        <v>692.23890000000006</v>
      </c>
      <c r="AZ1389" s="349">
        <f t="shared" si="195"/>
        <v>29848.494500000001</v>
      </c>
      <c r="BA1389" s="349">
        <f t="shared" si="195"/>
        <v>347262.05540000001</v>
      </c>
      <c r="BB1389" s="349">
        <f t="shared" si="194"/>
        <v>82623.411999999982</v>
      </c>
      <c r="BC1389" s="349">
        <f t="shared" si="194"/>
        <v>112355.7712</v>
      </c>
      <c r="BD1389" s="350">
        <f t="shared" si="194"/>
        <v>35198.67</v>
      </c>
      <c r="BE1389" s="349">
        <f t="shared" si="190"/>
        <v>649560.2202000001</v>
      </c>
      <c r="BF1389" s="375">
        <f t="shared" si="191"/>
        <v>267346.34139999998</v>
      </c>
      <c r="BG1389" s="334">
        <f t="shared" si="192"/>
        <v>35198.67</v>
      </c>
    </row>
    <row r="1390" spans="1:59" x14ac:dyDescent="0.2">
      <c r="A1390" s="326" t="str">
        <f t="shared" si="189"/>
        <v>9752014</v>
      </c>
      <c r="B1390">
        <v>975</v>
      </c>
      <c r="C1390" s="327">
        <v>2014</v>
      </c>
      <c r="D1390" s="353">
        <f>+IFERROR(VLOOKUP($A1390,Data_Loss!$A$2:$V$1180,6,FALSE),0)</f>
        <v>0</v>
      </c>
      <c r="E1390" s="353">
        <f>+IFERROR(VLOOKUP($A1390,Data_Loss!$A$2:$V$1180,7,FALSE),0)</f>
        <v>0</v>
      </c>
      <c r="F1390" s="353">
        <f>+IFERROR(VLOOKUP($A1390,Data_Loss!$A$2:$V$1180,8,FALSE),0)</f>
        <v>4</v>
      </c>
      <c r="G1390" s="353">
        <f>+IFERROR(VLOOKUP($A1390,Data_Loss!$A$2:$V$1180,9,FALSE),0)</f>
        <v>17</v>
      </c>
      <c r="H1390" s="353">
        <f>+IFERROR(VLOOKUP($A1390,Data_Loss!$A$2:$V$1180,10,FALSE),0)</f>
        <v>43</v>
      </c>
      <c r="I1390" s="353">
        <f>+IFERROR(VLOOKUP($A1390,Data_Loss!$A$2:$V$1300,12,FALSE),0)</f>
        <v>0</v>
      </c>
      <c r="J1390" s="353">
        <f>+IFERROR(VLOOKUP($A1390,Data_Loss!$A$2:$V$1300,13,FALSE),0)</f>
        <v>0</v>
      </c>
      <c r="K1390" s="353">
        <f>+IFERROR(VLOOKUP($A1390,Data_Loss!$A$2:$V$1300,14,FALSE),0)</f>
        <v>586319</v>
      </c>
      <c r="L1390" s="353">
        <f>+IFERROR(VLOOKUP($A1390,Data_Loss!$A$2:$V$1300,15,FALSE),0)</f>
        <v>422625</v>
      </c>
      <c r="M1390" s="353">
        <f>+IFERROR(VLOOKUP($A1390,Data_Loss!$A$2:$V$1300,16,FALSE),0)</f>
        <v>192014</v>
      </c>
      <c r="N1390" s="353">
        <f>+IFERROR(VLOOKUP($A1390,Data_Loss!$A$2:$V$1300,17,FALSE),0)</f>
        <v>0</v>
      </c>
      <c r="O1390" s="353">
        <f>+IFERROR(VLOOKUP($A1390,Data_Loss!$A$2:$V$1300,18,FALSE),0)</f>
        <v>0</v>
      </c>
      <c r="P1390" s="353">
        <f>+IFERROR(VLOOKUP($A1390,Data_Loss!$A$2:$V$1300,19,FALSE),0)</f>
        <v>666771</v>
      </c>
      <c r="Q1390" s="353">
        <f>+IFERROR(VLOOKUP($A1390,Data_Loss!$A$2:$V$1300,20,FALSE),0)</f>
        <v>579793</v>
      </c>
      <c r="R1390" s="353">
        <f>+IFERROR(VLOOKUP($A1390,Data_Loss!$A$2:$V$1300,21,FALSE),0)</f>
        <v>324744</v>
      </c>
      <c r="S1390" s="353">
        <f>+IFERROR(VLOOKUP($A1390,Data_Loss!$A$2:$V$1300,22,FALSE),0)</f>
        <v>240575</v>
      </c>
      <c r="T1390" s="191">
        <f>+$I1390*'10k &amp; MO'!C$3+$J1390*'10k &amp; MO'!C$9+$K1390*'10k &amp; MO'!C$15+$L1390*'10k &amp; MO'!C$21+$M1390*'10k &amp; MO'!C$27</f>
        <v>0</v>
      </c>
      <c r="U1390" s="349">
        <f>+$I1390*'10k &amp; MO'!D$3+$J1390*'10k &amp; MO'!D$9+$K1390*'10k &amp; MO'!D$15+$L1390*'10k &amp; MO'!D$21+$M1390*'10k &amp; MO'!D$27</f>
        <v>0</v>
      </c>
      <c r="V1390" s="349">
        <f>+$I1390*'10k &amp; MO'!E$3+$J1390*'10k &amp; MO'!E$9+$K1390*'10k &amp; MO'!E$15+$L1390*'10k &amp; MO'!E$21+$M1390*'10k &amp; MO'!E$27</f>
        <v>881823.77599999995</v>
      </c>
      <c r="W1390" s="349">
        <f>+$I1390*'10k &amp; MO'!F$3+$J1390*'10k &amp; MO'!F$9+$K1390*'10k &amp; MO'!F$15+$L1390*'10k &amp; MO'!F$21+$M1390*'10k &amp; MO'!F$27</f>
        <v>519406.12500000006</v>
      </c>
      <c r="X1390" s="349">
        <f>+$I1390*'10k &amp; MO'!G$3+$J1390*'10k &amp; MO'!G$9+$K1390*'10k &amp; MO'!G$15+$L1390*'10k &amp; MO'!G$21+$M1390*'10k &amp; MO'!G$27</f>
        <v>217359.84799999997</v>
      </c>
      <c r="Y1390" s="349">
        <f>+$N1390*'10k &amp; MO'!H$3+$O1390*'10k &amp; MO'!H$9+$P1390*'10k &amp; MO'!H$15+$Q1390*'10k &amp; MO'!H$21+$R1390*'10k &amp; MO'!H$27</f>
        <v>0</v>
      </c>
      <c r="Z1390" s="349">
        <f>+$N1390*'10k &amp; MO'!I$3+$O1390*'10k &amp; MO'!I$9+$P1390*'10k &amp; MO'!I$15+$Q1390*'10k &amp; MO'!I$21+$R1390*'10k &amp; MO'!I$27</f>
        <v>0</v>
      </c>
      <c r="AA1390" s="349">
        <f>+$N1390*'10k &amp; MO'!J$3+$O1390*'10k &amp; MO'!J$9+$P1390*'10k &amp; MO'!J$15+$Q1390*'10k &amp; MO'!J$21+$R1390*'10k &amp; MO'!J$27</f>
        <v>1394218.1610000001</v>
      </c>
      <c r="AB1390" s="349">
        <f>+$N1390*'10k &amp; MO'!K$3+$O1390*'10k &amp; MO'!K$9+$P1390*'10k &amp; MO'!K$15+$Q1390*'10k &amp; MO'!K$21+$R1390*'10k &amp; MO'!K$27</f>
        <v>812289.99300000002</v>
      </c>
      <c r="AC1390" s="349">
        <f>+$N1390*'10k &amp; MO'!L$3+$O1390*'10k &amp; MO'!L$9+$P1390*'10k &amp; MO'!L$15+$Q1390*'10k &amp; MO'!L$21+$R1390*'10k &amp; MO'!L$27</f>
        <v>500755.24800000002</v>
      </c>
      <c r="AD1390" s="350">
        <f>+S1390*'10k &amp; MO'!O$3</f>
        <v>257655.82499999998</v>
      </c>
      <c r="AF1390" s="192" t="str">
        <f t="shared" si="187"/>
        <v>9752014</v>
      </c>
      <c r="AG1390" s="192">
        <f>+IFERROR(VLOOKUP($AF1390,'Limited Loss'!$F$5:$P$124,AG$3,FALSE),0)</f>
        <v>0</v>
      </c>
      <c r="AH1390" s="193">
        <f>+IFERROR(VLOOKUP($AF1390,'Limited Loss'!$F$5:$P$124,AH$3,FALSE),0)</f>
        <v>0</v>
      </c>
      <c r="AI1390" s="193">
        <f>+IFERROR(VLOOKUP($AF1390,'Limited Loss'!$F$5:$P$124,AI$3,FALSE),0)</f>
        <v>0</v>
      </c>
      <c r="AJ1390" s="193">
        <f>+IFERROR(VLOOKUP($AF1390,'Limited Loss'!$F$5:$P$124,AJ$3,FALSE),0)</f>
        <v>0</v>
      </c>
      <c r="AK1390" s="100">
        <f>+IFERROR(VLOOKUP($AF1390,'Limited Loss'!$F$5:$P$124,AK$3,FALSE),0)</f>
        <v>0</v>
      </c>
      <c r="AL1390" s="193">
        <f>+IFERROR(VLOOKUP($AF1390,'Limited Loss'!$F$5:$P$124,AL$3,FALSE),0)</f>
        <v>0</v>
      </c>
      <c r="AM1390" s="193">
        <f>+IFERROR(VLOOKUP($AF1390,'Limited Loss'!$F$5:$P$124,AM$3,FALSE),0)</f>
        <v>0</v>
      </c>
      <c r="AN1390" s="193">
        <f>+IFERROR(VLOOKUP($AF1390,'Limited Loss'!$F$5:$P$124,AN$3,FALSE),0)</f>
        <v>0</v>
      </c>
      <c r="AO1390" s="193">
        <f>+IFERROR(VLOOKUP($AF1390,'Limited Loss'!$F$5:$P$124,AO$3,FALSE),0)</f>
        <v>0</v>
      </c>
      <c r="AP1390" s="100">
        <f>+IFERROR(VLOOKUP($AF1390,'Limited Loss'!$F$5:$P$124,AP$3,FALSE),0)</f>
        <v>0</v>
      </c>
      <c r="AQ1390" s="353"/>
      <c r="AR1390" s="331">
        <f t="shared" si="188"/>
        <v>975</v>
      </c>
      <c r="AS1390" s="332">
        <f t="shared" si="188"/>
        <v>2014</v>
      </c>
      <c r="AT1390" s="349">
        <f t="shared" ref="AT1390:BD1444" si="196">+T1390-AG1390</f>
        <v>0</v>
      </c>
      <c r="AU1390" s="349">
        <f t="shared" si="195"/>
        <v>0</v>
      </c>
      <c r="AV1390" s="349">
        <f t="shared" si="195"/>
        <v>881823.77599999995</v>
      </c>
      <c r="AW1390" s="349">
        <f t="shared" si="195"/>
        <v>519406.12500000006</v>
      </c>
      <c r="AX1390" s="350">
        <f t="shared" si="195"/>
        <v>217359.84799999997</v>
      </c>
      <c r="AY1390" s="349">
        <f t="shared" si="195"/>
        <v>0</v>
      </c>
      <c r="AZ1390" s="349">
        <f t="shared" si="195"/>
        <v>0</v>
      </c>
      <c r="BA1390" s="349">
        <f t="shared" si="195"/>
        <v>1394218.1610000001</v>
      </c>
      <c r="BB1390" s="349">
        <f t="shared" si="194"/>
        <v>812289.99300000002</v>
      </c>
      <c r="BC1390" s="349">
        <f t="shared" si="194"/>
        <v>500755.24800000002</v>
      </c>
      <c r="BD1390" s="350">
        <f t="shared" si="194"/>
        <v>257655.82499999998</v>
      </c>
      <c r="BE1390" s="349">
        <f t="shared" si="190"/>
        <v>2276041.9369999999</v>
      </c>
      <c r="BF1390" s="375">
        <f t="shared" si="191"/>
        <v>2049811.2140000002</v>
      </c>
      <c r="BG1390" s="334">
        <f t="shared" si="192"/>
        <v>257655.82499999998</v>
      </c>
    </row>
    <row r="1391" spans="1:59" x14ac:dyDescent="0.2">
      <c r="A1391" s="326" t="str">
        <f t="shared" si="189"/>
        <v>9752015</v>
      </c>
      <c r="B1391">
        <v>975</v>
      </c>
      <c r="C1391" s="327">
        <v>2015</v>
      </c>
      <c r="D1391" s="353">
        <f>+IFERROR(VLOOKUP($A1391,Data_Loss!$A$2:$V$1180,6,FALSE),0)</f>
        <v>1</v>
      </c>
      <c r="E1391" s="353">
        <f>+IFERROR(VLOOKUP($A1391,Data_Loss!$A$2:$V$1180,7,FALSE),0)</f>
        <v>0</v>
      </c>
      <c r="F1391" s="353">
        <f>+IFERROR(VLOOKUP($A1391,Data_Loss!$A$2:$V$1180,8,FALSE),0)</f>
        <v>2</v>
      </c>
      <c r="G1391" s="353">
        <f>+IFERROR(VLOOKUP($A1391,Data_Loss!$A$2:$V$1180,9,FALSE),0)</f>
        <v>22</v>
      </c>
      <c r="H1391" s="353">
        <f>+IFERROR(VLOOKUP($A1391,Data_Loss!$A$2:$V$1180,10,FALSE),0)</f>
        <v>59</v>
      </c>
      <c r="I1391" s="353">
        <f>+IFERROR(VLOOKUP($A1391,Data_Loss!$A$2:$V$1300,12,FALSE),0)</f>
        <v>53333</v>
      </c>
      <c r="J1391" s="353">
        <f>+IFERROR(VLOOKUP($A1391,Data_Loss!$A$2:$V$1300,13,FALSE),0)</f>
        <v>0</v>
      </c>
      <c r="K1391" s="353">
        <f>+IFERROR(VLOOKUP($A1391,Data_Loss!$A$2:$V$1300,14,FALSE),0)</f>
        <v>229008</v>
      </c>
      <c r="L1391" s="353">
        <f>+IFERROR(VLOOKUP($A1391,Data_Loss!$A$2:$V$1300,15,FALSE),0)</f>
        <v>303926</v>
      </c>
      <c r="M1391" s="353">
        <f>+IFERROR(VLOOKUP($A1391,Data_Loss!$A$2:$V$1300,16,FALSE),0)</f>
        <v>363123</v>
      </c>
      <c r="N1391" s="353">
        <f>+IFERROR(VLOOKUP($A1391,Data_Loss!$A$2:$V$1300,17,FALSE),0)</f>
        <v>54375</v>
      </c>
      <c r="O1391" s="353">
        <f>+IFERROR(VLOOKUP($A1391,Data_Loss!$A$2:$V$1300,18,FALSE),0)</f>
        <v>0</v>
      </c>
      <c r="P1391" s="353">
        <f>+IFERROR(VLOOKUP($A1391,Data_Loss!$A$2:$V$1300,19,FALSE),0)</f>
        <v>79875</v>
      </c>
      <c r="Q1391" s="353">
        <f>+IFERROR(VLOOKUP($A1391,Data_Loss!$A$2:$V$1300,20,FALSE),0)</f>
        <v>495621</v>
      </c>
      <c r="R1391" s="353">
        <f>+IFERROR(VLOOKUP($A1391,Data_Loss!$A$2:$V$1300,21,FALSE),0)</f>
        <v>1014195</v>
      </c>
      <c r="S1391" s="353">
        <f>+IFERROR(VLOOKUP($A1391,Data_Loss!$A$2:$V$1300,22,FALSE),0)</f>
        <v>214374</v>
      </c>
      <c r="T1391" s="191">
        <f>+$I1391*'10k &amp; MO'!C$4+$J1391*'10k &amp; MO'!C$10+$K1391*'10k &amp; MO'!C$16+$L1391*'10k &amp; MO'!C$22+$M1391*'10k &amp; MO'!C$28</f>
        <v>81466.157500000001</v>
      </c>
      <c r="U1391" s="349">
        <f>+$I1391*'10k &amp; MO'!D$4+$J1391*'10k &amp; MO'!D$10+$K1391*'10k &amp; MO'!D$16+$L1391*'10k &amp; MO'!D$22+$M1391*'10k &amp; MO'!D$28</f>
        <v>0</v>
      </c>
      <c r="V1391" s="349">
        <f>+$I1391*'10k &amp; MO'!E$4+$J1391*'10k &amp; MO'!E$10+$K1391*'10k &amp; MO'!E$16+$L1391*'10k &amp; MO'!E$22+$M1391*'10k &amp; MO'!E$28</f>
        <v>459143.50399999996</v>
      </c>
      <c r="W1391" s="349">
        <f>+$I1391*'10k &amp; MO'!F$4+$J1391*'10k &amp; MO'!F$10+$K1391*'10k &amp; MO'!F$16+$L1391*'10k &amp; MO'!F$22+$M1391*'10k &amp; MO'!F$28</f>
        <v>343232.02849999996</v>
      </c>
      <c r="X1391" s="349">
        <f>+$I1391*'10k &amp; MO'!G$4+$J1391*'10k &amp; MO'!G$10+$K1391*'10k &amp; MO'!G$16+$L1391*'10k &amp; MO'!G$22+$M1391*'10k &amp; MO'!G$28</f>
        <v>423078.61300000001</v>
      </c>
      <c r="Y1391" s="349">
        <f>+$N1391*'10k &amp; MO'!H$4+$O1391*'10k &amp; MO'!H$10+$P1391*'10k &amp; MO'!H$16+$Q1391*'10k &amp; MO'!H$22+$R1391*'10k &amp; MO'!H$28</f>
        <v>107466.75</v>
      </c>
      <c r="Z1391" s="349">
        <f>+$N1391*'10k &amp; MO'!I$4+$O1391*'10k &amp; MO'!I$10+$P1391*'10k &amp; MO'!I$16+$Q1391*'10k &amp; MO'!I$22+$R1391*'10k &amp; MO'!I$28</f>
        <v>0</v>
      </c>
      <c r="AA1391" s="349">
        <f>+$N1391*'10k &amp; MO'!J$4+$O1391*'10k &amp; MO'!J$10+$P1391*'10k &amp; MO'!J$16+$Q1391*'10k &amp; MO'!J$22+$R1391*'10k &amp; MO'!J$28</f>
        <v>343838.97359999997</v>
      </c>
      <c r="AB1391" s="349">
        <f>+$N1391*'10k &amp; MO'!K$4+$O1391*'10k &amp; MO'!K$10+$P1391*'10k &amp; MO'!K$16+$Q1391*'10k &amp; MO'!K$22+$R1391*'10k &amp; MO'!K$28</f>
        <v>806106.08549999993</v>
      </c>
      <c r="AC1391" s="349">
        <f>+$N1391*'10k &amp; MO'!L$4+$O1391*'10k &amp; MO'!L$10+$P1391*'10k &amp; MO'!L$16+$Q1391*'10k &amp; MO'!L$22+$R1391*'10k &amp; MO'!L$28</f>
        <v>1500276.2115</v>
      </c>
      <c r="AD1391" s="350">
        <f>+S1391*'10k &amp; MO'!O$4</f>
        <v>259821.288</v>
      </c>
      <c r="AF1391" s="192" t="str">
        <f t="shared" si="187"/>
        <v>9752015</v>
      </c>
      <c r="AG1391" s="192">
        <f>+IFERROR(VLOOKUP($AF1391,'Limited Loss'!$F$5:$P$124,AG$3,FALSE),0)</f>
        <v>0</v>
      </c>
      <c r="AH1391" s="193">
        <f>+IFERROR(VLOOKUP($AF1391,'Limited Loss'!$F$5:$P$124,AH$3,FALSE),0)</f>
        <v>0</v>
      </c>
      <c r="AI1391" s="193">
        <f>+IFERROR(VLOOKUP($AF1391,'Limited Loss'!$F$5:$P$124,AI$3,FALSE),0)</f>
        <v>0</v>
      </c>
      <c r="AJ1391" s="193">
        <f>+IFERROR(VLOOKUP($AF1391,'Limited Loss'!$F$5:$P$124,AJ$3,FALSE),0)</f>
        <v>0</v>
      </c>
      <c r="AK1391" s="100">
        <f>+IFERROR(VLOOKUP($AF1391,'Limited Loss'!$F$5:$P$124,AK$3,FALSE),0)</f>
        <v>0</v>
      </c>
      <c r="AL1391" s="193">
        <f>+IFERROR(VLOOKUP($AF1391,'Limited Loss'!$F$5:$P$124,AL$3,FALSE),0)</f>
        <v>0</v>
      </c>
      <c r="AM1391" s="193">
        <f>+IFERROR(VLOOKUP($AF1391,'Limited Loss'!$F$5:$P$124,AM$3,FALSE),0)</f>
        <v>0</v>
      </c>
      <c r="AN1391" s="193">
        <f>+IFERROR(VLOOKUP($AF1391,'Limited Loss'!$F$5:$P$124,AN$3,FALSE),0)</f>
        <v>0</v>
      </c>
      <c r="AO1391" s="193">
        <f>+IFERROR(VLOOKUP($AF1391,'Limited Loss'!$F$5:$P$124,AO$3,FALSE),0)</f>
        <v>0</v>
      </c>
      <c r="AP1391" s="100">
        <f>+IFERROR(VLOOKUP($AF1391,'Limited Loss'!$F$5:$P$124,AP$3,FALSE),0)</f>
        <v>0</v>
      </c>
      <c r="AQ1391" s="353"/>
      <c r="AR1391" s="331">
        <f t="shared" si="188"/>
        <v>975</v>
      </c>
      <c r="AS1391" s="332">
        <f t="shared" si="188"/>
        <v>2015</v>
      </c>
      <c r="AT1391" s="349">
        <f t="shared" si="196"/>
        <v>81466.157500000001</v>
      </c>
      <c r="AU1391" s="349">
        <f t="shared" si="195"/>
        <v>0</v>
      </c>
      <c r="AV1391" s="349">
        <f t="shared" si="195"/>
        <v>459143.50399999996</v>
      </c>
      <c r="AW1391" s="349">
        <f t="shared" si="195"/>
        <v>343232.02849999996</v>
      </c>
      <c r="AX1391" s="350">
        <f t="shared" si="195"/>
        <v>423078.61300000001</v>
      </c>
      <c r="AY1391" s="349">
        <f t="shared" si="195"/>
        <v>107466.75</v>
      </c>
      <c r="AZ1391" s="349">
        <f t="shared" si="195"/>
        <v>0</v>
      </c>
      <c r="BA1391" s="349">
        <f t="shared" si="195"/>
        <v>343838.97359999997</v>
      </c>
      <c r="BB1391" s="349">
        <f t="shared" si="194"/>
        <v>806106.08549999993</v>
      </c>
      <c r="BC1391" s="349">
        <f t="shared" si="194"/>
        <v>1500276.2115</v>
      </c>
      <c r="BD1391" s="350">
        <f t="shared" si="194"/>
        <v>259821.288</v>
      </c>
      <c r="BE1391" s="349">
        <f t="shared" si="190"/>
        <v>991915.38509999984</v>
      </c>
      <c r="BF1391" s="375">
        <f t="shared" si="191"/>
        <v>3072692.9385000002</v>
      </c>
      <c r="BG1391" s="334">
        <f t="shared" si="192"/>
        <v>259821.288</v>
      </c>
    </row>
    <row r="1392" spans="1:59" x14ac:dyDescent="0.2">
      <c r="A1392" s="326" t="str">
        <f t="shared" si="189"/>
        <v>9752016</v>
      </c>
      <c r="B1392">
        <v>975</v>
      </c>
      <c r="C1392" s="327">
        <v>2016</v>
      </c>
      <c r="D1392" s="353">
        <f>+IFERROR(VLOOKUP($A1392,Data_Loss!$A$2:$V$1180,6,FALSE),0)</f>
        <v>0</v>
      </c>
      <c r="E1392" s="353">
        <f>+IFERROR(VLOOKUP($A1392,Data_Loss!$A$2:$V$1180,7,FALSE),0)</f>
        <v>0</v>
      </c>
      <c r="F1392" s="353">
        <f>+IFERROR(VLOOKUP($A1392,Data_Loss!$A$2:$V$1180,8,FALSE),0)</f>
        <v>0</v>
      </c>
      <c r="G1392" s="353">
        <f>+IFERROR(VLOOKUP($A1392,Data_Loss!$A$2:$V$1180,9,FALSE),0)</f>
        <v>20</v>
      </c>
      <c r="H1392" s="353">
        <f>+IFERROR(VLOOKUP($A1392,Data_Loss!$A$2:$V$1180,10,FALSE),0)</f>
        <v>56</v>
      </c>
      <c r="I1392" s="353">
        <f>+IFERROR(VLOOKUP($A1392,Data_Loss!$A$2:$V$1300,12,FALSE),0)</f>
        <v>0</v>
      </c>
      <c r="J1392" s="353">
        <f>+IFERROR(VLOOKUP($A1392,Data_Loss!$A$2:$V$1300,13,FALSE),0)</f>
        <v>0</v>
      </c>
      <c r="K1392" s="353">
        <f>+IFERROR(VLOOKUP($A1392,Data_Loss!$A$2:$V$1300,14,FALSE),0)</f>
        <v>0</v>
      </c>
      <c r="L1392" s="353">
        <f>+IFERROR(VLOOKUP($A1392,Data_Loss!$A$2:$V$1300,15,FALSE),0)</f>
        <v>455822</v>
      </c>
      <c r="M1392" s="353">
        <f>+IFERROR(VLOOKUP($A1392,Data_Loss!$A$2:$V$1300,16,FALSE),0)</f>
        <v>339018</v>
      </c>
      <c r="N1392" s="353">
        <f>+IFERROR(VLOOKUP($A1392,Data_Loss!$A$2:$V$1300,17,FALSE),0)</f>
        <v>0</v>
      </c>
      <c r="O1392" s="353">
        <f>+IFERROR(VLOOKUP($A1392,Data_Loss!$A$2:$V$1300,18,FALSE),0)</f>
        <v>0</v>
      </c>
      <c r="P1392" s="353">
        <f>+IFERROR(VLOOKUP($A1392,Data_Loss!$A$2:$V$1300,19,FALSE),0)</f>
        <v>0</v>
      </c>
      <c r="Q1392" s="353">
        <f>+IFERROR(VLOOKUP($A1392,Data_Loss!$A$2:$V$1300,20,FALSE),0)</f>
        <v>409576</v>
      </c>
      <c r="R1392" s="353">
        <f>+IFERROR(VLOOKUP($A1392,Data_Loss!$A$2:$V$1300,21,FALSE),0)</f>
        <v>345659</v>
      </c>
      <c r="S1392" s="353">
        <f>+IFERROR(VLOOKUP($A1392,Data_Loss!$A$2:$V$1300,22,FALSE),0)</f>
        <v>243015</v>
      </c>
      <c r="T1392" s="191">
        <f>+$I1392*'10k &amp; MO'!C$5+$J1392*'10k &amp; MO'!C$11+$K1392*'10k &amp; MO'!C$17+$L1392*'10k &amp; MO'!C$23+$M1392*'10k &amp; MO'!C$29</f>
        <v>0</v>
      </c>
      <c r="U1392" s="349">
        <f>+$I1392*'10k &amp; MO'!D$5+$J1392*'10k &amp; MO'!D$11+$K1392*'10k &amp; MO'!D$17+$L1392*'10k &amp; MO'!D$23+$M1392*'10k &amp; MO'!D$29</f>
        <v>0</v>
      </c>
      <c r="V1392" s="349">
        <f>+$I1392*'10k &amp; MO'!E$5+$J1392*'10k &amp; MO'!E$11+$K1392*'10k &amp; MO'!E$17+$L1392*'10k &amp; MO'!E$23+$M1392*'10k &amp; MO'!E$29</f>
        <v>186507.30720000001</v>
      </c>
      <c r="W1392" s="349">
        <f>+$I1392*'10k &amp; MO'!F$5+$J1392*'10k &amp; MO'!F$11+$K1392*'10k &amp; MO'!F$17+$L1392*'10k &amp; MO'!F$23+$M1392*'10k &amp; MO'!F$29</f>
        <v>516162.60300000006</v>
      </c>
      <c r="X1392" s="349">
        <f>+$I1392*'10k &amp; MO'!G$5+$J1392*'10k &amp; MO'!G$11+$K1392*'10k &amp; MO'!G$17+$L1392*'10k &amp; MO'!G$23+$M1392*'10k &amp; MO'!G$29</f>
        <v>364199.90219999995</v>
      </c>
      <c r="Y1392" s="349">
        <f>+$N1392*'10k &amp; MO'!H$5+$O1392*'10k &amp; MO'!H$11+$P1392*'10k &amp; MO'!H$17+$Q1392*'10k &amp; MO'!H$23+$R1392*'10k &amp; MO'!H$29</f>
        <v>0</v>
      </c>
      <c r="Z1392" s="349">
        <f>+$N1392*'10k &amp; MO'!I$5+$O1392*'10k &amp; MO'!I$11+$P1392*'10k &amp; MO'!I$17+$Q1392*'10k &amp; MO'!I$23+$R1392*'10k &amp; MO'!I$29</f>
        <v>0</v>
      </c>
      <c r="AA1392" s="349">
        <f>+$N1392*'10k &amp; MO'!J$5+$O1392*'10k &amp; MO'!J$11+$P1392*'10k &amp; MO'!J$17+$Q1392*'10k &amp; MO'!J$23+$R1392*'10k &amp; MO'!J$29</f>
        <v>176182.30609999999</v>
      </c>
      <c r="AB1392" s="349">
        <f>+$N1392*'10k &amp; MO'!K$5+$O1392*'10k &amp; MO'!K$11+$P1392*'10k &amp; MO'!K$17+$Q1392*'10k &amp; MO'!K$23+$R1392*'10k &amp; MO'!K$29</f>
        <v>681366.88870000001</v>
      </c>
      <c r="AC1392" s="349">
        <f>+$N1392*'10k &amp; MO'!L$5+$O1392*'10k &amp; MO'!L$11+$P1392*'10k &amp; MO'!L$17+$Q1392*'10k &amp; MO'!L$23+$R1392*'10k &amp; MO'!L$29</f>
        <v>540636.89280000003</v>
      </c>
      <c r="AD1392" s="350">
        <f>+S1392*'10k &amp; MO'!O$5</f>
        <v>327584.22000000003</v>
      </c>
      <c r="AF1392" s="192" t="str">
        <f t="shared" si="187"/>
        <v>9752016</v>
      </c>
      <c r="AG1392" s="192">
        <f>+IFERROR(VLOOKUP($AF1392,'Limited Loss'!$F$5:$P$124,AG$3,FALSE),0)</f>
        <v>0</v>
      </c>
      <c r="AH1392" s="193">
        <f>+IFERROR(VLOOKUP($AF1392,'Limited Loss'!$F$5:$P$124,AH$3,FALSE),0)</f>
        <v>0</v>
      </c>
      <c r="AI1392" s="193">
        <f>+IFERROR(VLOOKUP($AF1392,'Limited Loss'!$F$5:$P$124,AI$3,FALSE),0)</f>
        <v>0</v>
      </c>
      <c r="AJ1392" s="193">
        <f>+IFERROR(VLOOKUP($AF1392,'Limited Loss'!$F$5:$P$124,AJ$3,FALSE),0)</f>
        <v>0</v>
      </c>
      <c r="AK1392" s="100">
        <f>+IFERROR(VLOOKUP($AF1392,'Limited Loss'!$F$5:$P$124,AK$3,FALSE),0)</f>
        <v>0</v>
      </c>
      <c r="AL1392" s="193">
        <f>+IFERROR(VLOOKUP($AF1392,'Limited Loss'!$F$5:$P$124,AL$3,FALSE),0)</f>
        <v>0</v>
      </c>
      <c r="AM1392" s="193">
        <f>+IFERROR(VLOOKUP($AF1392,'Limited Loss'!$F$5:$P$124,AM$3,FALSE),0)</f>
        <v>0</v>
      </c>
      <c r="AN1392" s="193">
        <f>+IFERROR(VLOOKUP($AF1392,'Limited Loss'!$F$5:$P$124,AN$3,FALSE),0)</f>
        <v>0</v>
      </c>
      <c r="AO1392" s="193">
        <f>+IFERROR(VLOOKUP($AF1392,'Limited Loss'!$F$5:$P$124,AO$3,FALSE),0)</f>
        <v>0</v>
      </c>
      <c r="AP1392" s="100">
        <f>+IFERROR(VLOOKUP($AF1392,'Limited Loss'!$F$5:$P$124,AP$3,FALSE),0)</f>
        <v>0</v>
      </c>
      <c r="AQ1392" s="353"/>
      <c r="AR1392" s="331">
        <f t="shared" si="188"/>
        <v>975</v>
      </c>
      <c r="AS1392" s="332">
        <f t="shared" si="188"/>
        <v>2016</v>
      </c>
      <c r="AT1392" s="349">
        <f t="shared" si="196"/>
        <v>0</v>
      </c>
      <c r="AU1392" s="349">
        <f t="shared" si="195"/>
        <v>0</v>
      </c>
      <c r="AV1392" s="349">
        <f t="shared" si="195"/>
        <v>186507.30720000001</v>
      </c>
      <c r="AW1392" s="349">
        <f t="shared" si="195"/>
        <v>516162.60300000006</v>
      </c>
      <c r="AX1392" s="350">
        <f t="shared" si="195"/>
        <v>364199.90219999995</v>
      </c>
      <c r="AY1392" s="349">
        <f t="shared" si="195"/>
        <v>0</v>
      </c>
      <c r="AZ1392" s="349">
        <f t="shared" si="195"/>
        <v>0</v>
      </c>
      <c r="BA1392" s="349">
        <f t="shared" si="195"/>
        <v>176182.30609999999</v>
      </c>
      <c r="BB1392" s="349">
        <f t="shared" si="194"/>
        <v>681366.88870000001</v>
      </c>
      <c r="BC1392" s="349">
        <f t="shared" si="194"/>
        <v>540636.89280000003</v>
      </c>
      <c r="BD1392" s="350">
        <f t="shared" si="194"/>
        <v>327584.22000000003</v>
      </c>
      <c r="BE1392" s="349">
        <f t="shared" si="190"/>
        <v>362689.61329999997</v>
      </c>
      <c r="BF1392" s="375">
        <f t="shared" si="191"/>
        <v>2102366.2867000001</v>
      </c>
      <c r="BG1392" s="334">
        <f t="shared" si="192"/>
        <v>327584.22000000003</v>
      </c>
    </row>
    <row r="1393" spans="1:59" x14ac:dyDescent="0.2">
      <c r="A1393" s="326" t="str">
        <f t="shared" si="189"/>
        <v>9752017</v>
      </c>
      <c r="B1393">
        <v>975</v>
      </c>
      <c r="C1393" s="327">
        <v>2017</v>
      </c>
      <c r="D1393" s="353">
        <f>+IFERROR(VLOOKUP($A1393,Data_Loss!$A$2:$V$1180,6,FALSE),0)</f>
        <v>0</v>
      </c>
      <c r="E1393" s="353">
        <f>+IFERROR(VLOOKUP($A1393,Data_Loss!$A$2:$V$1180,7,FALSE),0)</f>
        <v>0</v>
      </c>
      <c r="F1393" s="353">
        <f>+IFERROR(VLOOKUP($A1393,Data_Loss!$A$2:$V$1180,8,FALSE),0)</f>
        <v>1</v>
      </c>
      <c r="G1393" s="353">
        <f>+IFERROR(VLOOKUP($A1393,Data_Loss!$A$2:$V$1180,9,FALSE),0)</f>
        <v>21</v>
      </c>
      <c r="H1393" s="353">
        <f>+IFERROR(VLOOKUP($A1393,Data_Loss!$A$2:$V$1180,10,FALSE),0)</f>
        <v>77</v>
      </c>
      <c r="I1393" s="353">
        <f>+IFERROR(VLOOKUP($A1393,Data_Loss!$A$2:$V$1300,12,FALSE),0)</f>
        <v>0</v>
      </c>
      <c r="J1393" s="353">
        <f>+IFERROR(VLOOKUP($A1393,Data_Loss!$A$2:$V$1300,13,FALSE),0)</f>
        <v>0</v>
      </c>
      <c r="K1393" s="353">
        <f>+IFERROR(VLOOKUP($A1393,Data_Loss!$A$2:$V$1300,14,FALSE),0)</f>
        <v>82486</v>
      </c>
      <c r="L1393" s="353">
        <f>+IFERROR(VLOOKUP($A1393,Data_Loss!$A$2:$V$1300,15,FALSE),0)</f>
        <v>338395</v>
      </c>
      <c r="M1393" s="353">
        <f>+IFERROR(VLOOKUP($A1393,Data_Loss!$A$2:$V$1300,16,FALSE),0)</f>
        <v>250200</v>
      </c>
      <c r="N1393" s="353">
        <f>+IFERROR(VLOOKUP($A1393,Data_Loss!$A$2:$V$1300,17,FALSE),0)</f>
        <v>0</v>
      </c>
      <c r="O1393" s="353">
        <f>+IFERROR(VLOOKUP($A1393,Data_Loss!$A$2:$V$1300,18,FALSE),0)</f>
        <v>0</v>
      </c>
      <c r="P1393" s="353">
        <f>+IFERROR(VLOOKUP($A1393,Data_Loss!$A$2:$V$1300,19,FALSE),0)</f>
        <v>13933</v>
      </c>
      <c r="Q1393" s="353">
        <f>+IFERROR(VLOOKUP($A1393,Data_Loss!$A$2:$V$1300,20,FALSE),0)</f>
        <v>453174</v>
      </c>
      <c r="R1393" s="353">
        <f>+IFERROR(VLOOKUP($A1393,Data_Loss!$A$2:$V$1300,21,FALSE),0)</f>
        <v>497532</v>
      </c>
      <c r="S1393" s="353">
        <f>+IFERROR(VLOOKUP($A1393,Data_Loss!$A$2:$V$1300,22,FALSE),0)</f>
        <v>309980</v>
      </c>
      <c r="T1393" s="191">
        <f>+$I1393*'10k &amp; MO'!C$6+$J1393*'10k &amp; MO'!C$12+$K1393*'10k &amp; MO'!C$18+$L1393*'10k &amp; MO'!C$24+$M1393*'10k &amp; MO'!C$30</f>
        <v>0</v>
      </c>
      <c r="U1393" s="349">
        <f>+$I1393*'10k &amp; MO'!D$6+$J1393*'10k &amp; MO'!D$12+$K1393*'10k &amp; MO'!D$18+$L1393*'10k &amp; MO'!D$24+$M1393*'10k &amp; MO'!D$30</f>
        <v>5654.0087000000003</v>
      </c>
      <c r="V1393" s="349">
        <f>+$I1393*'10k &amp; MO'!E$6+$J1393*'10k &amp; MO'!E$12+$K1393*'10k &amp; MO'!E$18+$L1393*'10k &amp; MO'!E$24+$M1393*'10k &amp; MO'!E$30</f>
        <v>535829.3051</v>
      </c>
      <c r="W1393" s="349">
        <f>+$I1393*'10k &amp; MO'!F$6+$J1393*'10k &amp; MO'!F$12+$K1393*'10k &amp; MO'!F$18+$L1393*'10k &amp; MO'!F$24+$M1393*'10k &amp; MO'!F$30</f>
        <v>352628.31099999999</v>
      </c>
      <c r="X1393" s="349">
        <f>+$I1393*'10k &amp; MO'!G$6+$J1393*'10k &amp; MO'!G$12+$K1393*'10k &amp; MO'!G$18+$L1393*'10k &amp; MO'!G$24+$M1393*'10k &amp; MO'!G$30</f>
        <v>301079.0466</v>
      </c>
      <c r="Y1393" s="349">
        <f>+$N1393*'10k &amp; MO'!H$6+$O1393*'10k &amp; MO'!H$12+$P1393*'10k &amp; MO'!H$18+$Q1393*'10k &amp; MO'!H$24+$R1393*'10k &amp; MO'!H$30</f>
        <v>0</v>
      </c>
      <c r="Z1393" s="349">
        <f>+$N1393*'10k &amp; MO'!I$6+$O1393*'10k &amp; MO'!I$12+$P1393*'10k &amp; MO'!I$18+$Q1393*'10k &amp; MO'!I$24+$R1393*'10k &amp; MO'!I$30</f>
        <v>1804.0493999999999</v>
      </c>
      <c r="AA1393" s="349">
        <f>+$N1393*'10k &amp; MO'!J$6+$O1393*'10k &amp; MO'!J$12+$P1393*'10k &amp; MO'!J$18+$Q1393*'10k &amp; MO'!J$24+$R1393*'10k &amp; MO'!J$30</f>
        <v>711607.99940000009</v>
      </c>
      <c r="AB1393" s="349">
        <f>+$N1393*'10k &amp; MO'!K$6+$O1393*'10k &amp; MO'!K$12+$P1393*'10k &amp; MO'!K$18+$Q1393*'10k &amp; MO'!K$24+$R1393*'10k &amp; MO'!K$30</f>
        <v>675935.25170000002</v>
      </c>
      <c r="AC1393" s="349">
        <f>+$N1393*'10k &amp; MO'!L$6+$O1393*'10k &amp; MO'!L$12+$P1393*'10k &amp; MO'!L$18+$Q1393*'10k &amp; MO'!L$24+$R1393*'10k &amp; MO'!L$30</f>
        <v>777670.81590000005</v>
      </c>
      <c r="AD1393" s="350">
        <f>+S1393*'10k &amp; MO'!O$6</f>
        <v>417233.08</v>
      </c>
      <c r="AF1393" s="192" t="str">
        <f t="shared" si="187"/>
        <v>9752017</v>
      </c>
      <c r="AG1393" s="192">
        <f>+IFERROR(VLOOKUP($AF1393,'Limited Loss'!$F$5:$P$124,AG$3,FALSE),0)</f>
        <v>0</v>
      </c>
      <c r="AH1393" s="193">
        <f>+IFERROR(VLOOKUP($AF1393,'Limited Loss'!$F$5:$P$124,AH$3,FALSE),0)</f>
        <v>0</v>
      </c>
      <c r="AI1393" s="193">
        <f>+IFERROR(VLOOKUP($AF1393,'Limited Loss'!$F$5:$P$124,AI$3,FALSE),0)</f>
        <v>0</v>
      </c>
      <c r="AJ1393" s="193">
        <f>+IFERROR(VLOOKUP($AF1393,'Limited Loss'!$F$5:$P$124,AJ$3,FALSE),0)</f>
        <v>0</v>
      </c>
      <c r="AK1393" s="100">
        <f>+IFERROR(VLOOKUP($AF1393,'Limited Loss'!$F$5:$P$124,AK$3,FALSE),0)</f>
        <v>0</v>
      </c>
      <c r="AL1393" s="193">
        <f>+IFERROR(VLOOKUP($AF1393,'Limited Loss'!$F$5:$P$124,AL$3,FALSE),0)</f>
        <v>0</v>
      </c>
      <c r="AM1393" s="193">
        <f>+IFERROR(VLOOKUP($AF1393,'Limited Loss'!$F$5:$P$124,AM$3,FALSE),0)</f>
        <v>0</v>
      </c>
      <c r="AN1393" s="193">
        <f>+IFERROR(VLOOKUP($AF1393,'Limited Loss'!$F$5:$P$124,AN$3,FALSE),0)</f>
        <v>0</v>
      </c>
      <c r="AO1393" s="193">
        <f>+IFERROR(VLOOKUP($AF1393,'Limited Loss'!$F$5:$P$124,AO$3,FALSE),0)</f>
        <v>0</v>
      </c>
      <c r="AP1393" s="100">
        <f>+IFERROR(VLOOKUP($AF1393,'Limited Loss'!$F$5:$P$124,AP$3,FALSE),0)</f>
        <v>0</v>
      </c>
      <c r="AQ1393" s="353"/>
      <c r="AR1393" s="331">
        <f t="shared" si="188"/>
        <v>975</v>
      </c>
      <c r="AS1393" s="332">
        <f t="shared" si="188"/>
        <v>2017</v>
      </c>
      <c r="AT1393" s="349">
        <f t="shared" si="196"/>
        <v>0</v>
      </c>
      <c r="AU1393" s="349">
        <f t="shared" si="195"/>
        <v>5654.0087000000003</v>
      </c>
      <c r="AV1393" s="349">
        <f t="shared" si="195"/>
        <v>535829.3051</v>
      </c>
      <c r="AW1393" s="349">
        <f t="shared" si="195"/>
        <v>352628.31099999999</v>
      </c>
      <c r="AX1393" s="350">
        <f t="shared" si="195"/>
        <v>301079.0466</v>
      </c>
      <c r="AY1393" s="349">
        <f t="shared" si="195"/>
        <v>0</v>
      </c>
      <c r="AZ1393" s="349">
        <f t="shared" si="195"/>
        <v>1804.0493999999999</v>
      </c>
      <c r="BA1393" s="349">
        <f t="shared" si="195"/>
        <v>711607.99940000009</v>
      </c>
      <c r="BB1393" s="349">
        <f t="shared" si="194"/>
        <v>675935.25170000002</v>
      </c>
      <c r="BC1393" s="349">
        <f t="shared" si="194"/>
        <v>777670.81590000005</v>
      </c>
      <c r="BD1393" s="350">
        <f t="shared" si="194"/>
        <v>417233.08</v>
      </c>
      <c r="BE1393" s="349">
        <f t="shared" si="190"/>
        <v>1254895.3626000001</v>
      </c>
      <c r="BF1393" s="375">
        <f t="shared" si="191"/>
        <v>2107313.4252000004</v>
      </c>
      <c r="BG1393" s="334">
        <f t="shared" si="192"/>
        <v>417233.08</v>
      </c>
    </row>
    <row r="1394" spans="1:59" x14ac:dyDescent="0.2">
      <c r="A1394" s="326" t="str">
        <f t="shared" si="189"/>
        <v>9752018</v>
      </c>
      <c r="B1394">
        <v>975</v>
      </c>
      <c r="C1394" s="327">
        <v>2018</v>
      </c>
      <c r="D1394" s="353">
        <f>+IFERROR(VLOOKUP($A1394,Data_Loss!$A$2:$V$1180,6,FALSE),0)</f>
        <v>1</v>
      </c>
      <c r="E1394" s="353">
        <f>+IFERROR(VLOOKUP($A1394,Data_Loss!$A$2:$V$1180,7,FALSE),0)</f>
        <v>0</v>
      </c>
      <c r="F1394" s="353">
        <f>+IFERROR(VLOOKUP($A1394,Data_Loss!$A$2:$V$1180,8,FALSE),0)</f>
        <v>1</v>
      </c>
      <c r="G1394" s="353">
        <f>+IFERROR(VLOOKUP($A1394,Data_Loss!$A$2:$V$1180,9,FALSE),0)</f>
        <v>12</v>
      </c>
      <c r="H1394" s="353">
        <f>+IFERROR(VLOOKUP($A1394,Data_Loss!$A$2:$V$1180,10,FALSE),0)</f>
        <v>66</v>
      </c>
      <c r="I1394" s="353">
        <f>+IFERROR(VLOOKUP($A1394,Data_Loss!$A$2:$V$1300,12,FALSE),0)</f>
        <v>194520</v>
      </c>
      <c r="J1394" s="353">
        <f>+IFERROR(VLOOKUP($A1394,Data_Loss!$A$2:$V$1300,13,FALSE),0)</f>
        <v>0</v>
      </c>
      <c r="K1394" s="353">
        <f>+IFERROR(VLOOKUP($A1394,Data_Loss!$A$2:$V$1300,14,FALSE),0)</f>
        <v>124000</v>
      </c>
      <c r="L1394" s="353">
        <f>+IFERROR(VLOOKUP($A1394,Data_Loss!$A$2:$V$1300,15,FALSE),0)</f>
        <v>200313</v>
      </c>
      <c r="M1394" s="353">
        <f>+IFERROR(VLOOKUP($A1394,Data_Loss!$A$2:$V$1300,16,FALSE),0)</f>
        <v>316156</v>
      </c>
      <c r="N1394" s="353">
        <f>+IFERROR(VLOOKUP($A1394,Data_Loss!$A$2:$V$1300,17,FALSE),0)</f>
        <v>0</v>
      </c>
      <c r="O1394" s="353">
        <f>+IFERROR(VLOOKUP($A1394,Data_Loss!$A$2:$V$1300,18,FALSE),0)</f>
        <v>0</v>
      </c>
      <c r="P1394" s="353">
        <f>+IFERROR(VLOOKUP($A1394,Data_Loss!$A$2:$V$1300,19,FALSE),0)</f>
        <v>45000</v>
      </c>
      <c r="Q1394" s="353">
        <f>+IFERROR(VLOOKUP($A1394,Data_Loss!$A$2:$V$1300,20,FALSE),0)</f>
        <v>315903</v>
      </c>
      <c r="R1394" s="353">
        <f>+IFERROR(VLOOKUP($A1394,Data_Loss!$A$2:$V$1300,21,FALSE),0)</f>
        <v>453898</v>
      </c>
      <c r="S1394" s="353">
        <f>+IFERROR(VLOOKUP($A1394,Data_Loss!$A$2:$V$1300,22,FALSE),0)</f>
        <v>282656</v>
      </c>
      <c r="T1394" s="191">
        <f>+$I1394*'10k &amp; MO'!C$7+$J1394*'10k &amp; MO'!C$13+$K1394*'10k &amp; MO'!C$19+$L1394*'10k &amp; MO'!C$25+$M1394*'10k &amp; MO'!C$31</f>
        <v>252649.2512</v>
      </c>
      <c r="U1394" s="349">
        <f>+$I1394*'10k &amp; MO'!D$7+$J1394*'10k &amp; MO'!D$13+$K1394*'10k &amp; MO'!D$19+$L1394*'10k &amp; MO'!D$25+$M1394*'10k &amp; MO'!D$31</f>
        <v>43504.279599999994</v>
      </c>
      <c r="V1394" s="349">
        <f>+$I1394*'10k &amp; MO'!E$7+$J1394*'10k &amp; MO'!E$13+$K1394*'10k &amp; MO'!E$19+$L1394*'10k &amp; MO'!E$25+$M1394*'10k &amp; MO'!E$31</f>
        <v>974656.73</v>
      </c>
      <c r="W1394" s="349">
        <f>+$I1394*'10k &amp; MO'!F$7+$J1394*'10k &amp; MO'!F$13+$K1394*'10k &amp; MO'!F$19+$L1394*'10k &amp; MO'!F$25+$M1394*'10k &amp; MO'!F$31</f>
        <v>334593.58039999998</v>
      </c>
      <c r="X1394" s="349">
        <f>+$I1394*'10k &amp; MO'!G$7+$J1394*'10k &amp; MO'!G$13+$K1394*'10k &amp; MO'!G$19+$L1394*'10k &amp; MO'!G$25+$M1394*'10k &amp; MO'!G$31</f>
        <v>243695.29869999998</v>
      </c>
      <c r="Y1394" s="349">
        <f>+$N1394*'10k &amp; MO'!H$7+$O1394*'10k &amp; MO'!H$13+$P1394*'10k &amp; MO'!H$19+$Q1394*'10k &amp; MO'!H$25+$R1394*'10k &amp; MO'!H$31</f>
        <v>1482.8041999999998</v>
      </c>
      <c r="Z1394" s="349">
        <f>+$N1394*'10k &amp; MO'!I$7+$O1394*'10k &amp; MO'!I$13+$P1394*'10k &amp; MO'!I$19+$Q1394*'10k &amp; MO'!I$25+$R1394*'10k &amp; MO'!I$31</f>
        <v>62794.657399999996</v>
      </c>
      <c r="AA1394" s="349">
        <f>+$N1394*'10k &amp; MO'!J$7+$O1394*'10k &amp; MO'!J$13+$P1394*'10k &amp; MO'!J$19+$Q1394*'10k &amp; MO'!J$25+$R1394*'10k &amp; MO'!J$31</f>
        <v>1024641.0497000001</v>
      </c>
      <c r="AB1394" s="349">
        <f>+$N1394*'10k &amp; MO'!K$7+$O1394*'10k &amp; MO'!K$13+$P1394*'10k &amp; MO'!K$19+$Q1394*'10k &amp; MO'!K$25+$R1394*'10k &amp; MO'!K$31</f>
        <v>558342.01189999992</v>
      </c>
      <c r="AC1394" s="349">
        <f>+$N1394*'10k &amp; MO'!L$7+$O1394*'10k &amp; MO'!L$13+$P1394*'10k &amp; MO'!L$19+$Q1394*'10k &amp; MO'!L$25+$R1394*'10k &amp; MO'!L$31</f>
        <v>436759.58320000005</v>
      </c>
      <c r="AD1394" s="350">
        <f>+S1394*'10k &amp; MO'!O$7</f>
        <v>374801.85600000003</v>
      </c>
      <c r="AF1394" s="192" t="str">
        <f t="shared" si="187"/>
        <v>9752018</v>
      </c>
      <c r="AG1394" s="192">
        <f>+IFERROR(VLOOKUP($AF1394,'Limited Loss'!$F$5:$P$124,AG$3,FALSE),0)</f>
        <v>0</v>
      </c>
      <c r="AH1394" s="193">
        <f>+IFERROR(VLOOKUP($AF1394,'Limited Loss'!$F$5:$P$124,AH$3,FALSE),0)</f>
        <v>0</v>
      </c>
      <c r="AI1394" s="193">
        <f>+IFERROR(VLOOKUP($AF1394,'Limited Loss'!$F$5:$P$124,AI$3,FALSE),0)</f>
        <v>0</v>
      </c>
      <c r="AJ1394" s="193">
        <f>+IFERROR(VLOOKUP($AF1394,'Limited Loss'!$F$5:$P$124,AJ$3,FALSE),0)</f>
        <v>0</v>
      </c>
      <c r="AK1394" s="100">
        <f>+IFERROR(VLOOKUP($AF1394,'Limited Loss'!$F$5:$P$124,AK$3,FALSE),0)</f>
        <v>0</v>
      </c>
      <c r="AL1394" s="193">
        <f>+IFERROR(VLOOKUP($AF1394,'Limited Loss'!$F$5:$P$124,AL$3,FALSE),0)</f>
        <v>0</v>
      </c>
      <c r="AM1394" s="193">
        <f>+IFERROR(VLOOKUP($AF1394,'Limited Loss'!$F$5:$P$124,AM$3,FALSE),0)</f>
        <v>0</v>
      </c>
      <c r="AN1394" s="193">
        <f>+IFERROR(VLOOKUP($AF1394,'Limited Loss'!$F$5:$P$124,AN$3,FALSE),0)</f>
        <v>0</v>
      </c>
      <c r="AO1394" s="193">
        <f>+IFERROR(VLOOKUP($AF1394,'Limited Loss'!$F$5:$P$124,AO$3,FALSE),0)</f>
        <v>0</v>
      </c>
      <c r="AP1394" s="100">
        <f>+IFERROR(VLOOKUP($AF1394,'Limited Loss'!$F$5:$P$124,AP$3,FALSE),0)</f>
        <v>0</v>
      </c>
      <c r="AQ1394" s="353"/>
      <c r="AR1394" s="331">
        <f t="shared" si="188"/>
        <v>975</v>
      </c>
      <c r="AS1394" s="332">
        <f t="shared" si="188"/>
        <v>2018</v>
      </c>
      <c r="AT1394" s="349">
        <f t="shared" si="196"/>
        <v>252649.2512</v>
      </c>
      <c r="AU1394" s="349">
        <f t="shared" si="195"/>
        <v>43504.279599999994</v>
      </c>
      <c r="AV1394" s="349">
        <f t="shared" si="195"/>
        <v>974656.73</v>
      </c>
      <c r="AW1394" s="349">
        <f t="shared" si="195"/>
        <v>334593.58039999998</v>
      </c>
      <c r="AX1394" s="350">
        <f t="shared" si="195"/>
        <v>243695.29869999998</v>
      </c>
      <c r="AY1394" s="349">
        <f t="shared" si="195"/>
        <v>1482.8041999999998</v>
      </c>
      <c r="AZ1394" s="349">
        <f t="shared" si="195"/>
        <v>62794.657399999996</v>
      </c>
      <c r="BA1394" s="349">
        <f t="shared" si="195"/>
        <v>1024641.0497000001</v>
      </c>
      <c r="BB1394" s="349">
        <f t="shared" si="194"/>
        <v>558342.01189999992</v>
      </c>
      <c r="BC1394" s="349">
        <f t="shared" si="194"/>
        <v>436759.58320000005</v>
      </c>
      <c r="BD1394" s="350">
        <f t="shared" si="194"/>
        <v>374801.85600000003</v>
      </c>
      <c r="BE1394" s="349">
        <f t="shared" si="190"/>
        <v>2359728.7720999997</v>
      </c>
      <c r="BF1394" s="375">
        <f t="shared" si="191"/>
        <v>1573390.4741999998</v>
      </c>
      <c r="BG1394" s="334">
        <f t="shared" si="192"/>
        <v>374801.85600000003</v>
      </c>
    </row>
    <row r="1395" spans="1:59" x14ac:dyDescent="0.2">
      <c r="A1395" s="326" t="str">
        <f t="shared" si="189"/>
        <v>9762014</v>
      </c>
      <c r="B1395">
        <v>976</v>
      </c>
      <c r="C1395" s="327">
        <v>2014</v>
      </c>
      <c r="D1395" s="353">
        <f>+IFERROR(VLOOKUP($A1395,Data_Loss!$A$2:$V$1180,6,FALSE),0)</f>
        <v>0</v>
      </c>
      <c r="E1395" s="353">
        <f>+IFERROR(VLOOKUP($A1395,Data_Loss!$A$2:$V$1180,7,FALSE),0)</f>
        <v>0</v>
      </c>
      <c r="F1395" s="353">
        <f>+IFERROR(VLOOKUP($A1395,Data_Loss!$A$2:$V$1180,8,FALSE),0)</f>
        <v>0</v>
      </c>
      <c r="G1395" s="353">
        <f>+IFERROR(VLOOKUP($A1395,Data_Loss!$A$2:$V$1180,9,FALSE),0)</f>
        <v>5</v>
      </c>
      <c r="H1395" s="353">
        <f>+IFERROR(VLOOKUP($A1395,Data_Loss!$A$2:$V$1180,10,FALSE),0)</f>
        <v>8</v>
      </c>
      <c r="I1395" s="353">
        <f>+IFERROR(VLOOKUP($A1395,Data_Loss!$A$2:$V$1300,12,FALSE),0)</f>
        <v>0</v>
      </c>
      <c r="J1395" s="353">
        <f>+IFERROR(VLOOKUP($A1395,Data_Loss!$A$2:$V$1300,13,FALSE),0)</f>
        <v>0</v>
      </c>
      <c r="K1395" s="353">
        <f>+IFERROR(VLOOKUP($A1395,Data_Loss!$A$2:$V$1300,14,FALSE),0)</f>
        <v>0</v>
      </c>
      <c r="L1395" s="353">
        <f>+IFERROR(VLOOKUP($A1395,Data_Loss!$A$2:$V$1300,15,FALSE),0)</f>
        <v>75773</v>
      </c>
      <c r="M1395" s="353">
        <f>+IFERROR(VLOOKUP($A1395,Data_Loss!$A$2:$V$1300,16,FALSE),0)</f>
        <v>102411</v>
      </c>
      <c r="N1395" s="353">
        <f>+IFERROR(VLOOKUP($A1395,Data_Loss!$A$2:$V$1300,17,FALSE),0)</f>
        <v>0</v>
      </c>
      <c r="O1395" s="353">
        <f>+IFERROR(VLOOKUP($A1395,Data_Loss!$A$2:$V$1300,18,FALSE),0)</f>
        <v>0</v>
      </c>
      <c r="P1395" s="353">
        <f>+IFERROR(VLOOKUP($A1395,Data_Loss!$A$2:$V$1300,19,FALSE),0)</f>
        <v>0</v>
      </c>
      <c r="Q1395" s="353">
        <f>+IFERROR(VLOOKUP($A1395,Data_Loss!$A$2:$V$1300,20,FALSE),0)</f>
        <v>101037</v>
      </c>
      <c r="R1395" s="353">
        <f>+IFERROR(VLOOKUP($A1395,Data_Loss!$A$2:$V$1300,21,FALSE),0)</f>
        <v>315526</v>
      </c>
      <c r="S1395" s="353">
        <f>+IFERROR(VLOOKUP($A1395,Data_Loss!$A$2:$V$1300,22,FALSE),0)</f>
        <v>30063</v>
      </c>
      <c r="T1395" s="191">
        <f>+$I1395*'10k &amp; MO'!C$3+$J1395*'10k &amp; MO'!C$9+$K1395*'10k &amp; MO'!C$15+$L1395*'10k &amp; MO'!C$21+$M1395*'10k &amp; MO'!C$27</f>
        <v>0</v>
      </c>
      <c r="U1395" s="349">
        <f>+$I1395*'10k &amp; MO'!D$3+$J1395*'10k &amp; MO'!D$9+$K1395*'10k &amp; MO'!D$15+$L1395*'10k &amp; MO'!D$21+$M1395*'10k &amp; MO'!D$27</f>
        <v>0</v>
      </c>
      <c r="V1395" s="349">
        <f>+$I1395*'10k &amp; MO'!E$3+$J1395*'10k &amp; MO'!E$9+$K1395*'10k &amp; MO'!E$15+$L1395*'10k &amp; MO'!E$21+$M1395*'10k &amp; MO'!E$27</f>
        <v>0</v>
      </c>
      <c r="W1395" s="349">
        <f>+$I1395*'10k &amp; MO'!F$3+$J1395*'10k &amp; MO'!F$9+$K1395*'10k &amp; MO'!F$15+$L1395*'10k &amp; MO'!F$21+$M1395*'10k &amp; MO'!F$27</f>
        <v>93125.017000000007</v>
      </c>
      <c r="X1395" s="349">
        <f>+$I1395*'10k &amp; MO'!G$3+$J1395*'10k &amp; MO'!G$9+$K1395*'10k &amp; MO'!G$15+$L1395*'10k &amp; MO'!G$21+$M1395*'10k &amp; MO'!G$27</f>
        <v>115929.25199999999</v>
      </c>
      <c r="Y1395" s="349">
        <f>+$N1395*'10k &amp; MO'!H$3+$O1395*'10k &amp; MO'!H$9+$P1395*'10k &amp; MO'!H$15+$Q1395*'10k &amp; MO'!H$21+$R1395*'10k &amp; MO'!H$27</f>
        <v>0</v>
      </c>
      <c r="Z1395" s="349">
        <f>+$N1395*'10k &amp; MO'!I$3+$O1395*'10k &amp; MO'!I$9+$P1395*'10k &amp; MO'!I$15+$Q1395*'10k &amp; MO'!I$21+$R1395*'10k &amp; MO'!I$27</f>
        <v>0</v>
      </c>
      <c r="AA1395" s="349">
        <f>+$N1395*'10k &amp; MO'!J$3+$O1395*'10k &amp; MO'!J$9+$P1395*'10k &amp; MO'!J$15+$Q1395*'10k &amp; MO'!J$21+$R1395*'10k &amp; MO'!J$27</f>
        <v>0</v>
      </c>
      <c r="AB1395" s="349">
        <f>+$N1395*'10k &amp; MO'!K$3+$O1395*'10k &amp; MO'!K$9+$P1395*'10k &amp; MO'!K$15+$Q1395*'10k &amp; MO'!K$21+$R1395*'10k &amp; MO'!K$27</f>
        <v>141552.837</v>
      </c>
      <c r="AC1395" s="349">
        <f>+$N1395*'10k &amp; MO'!L$3+$O1395*'10k &amp; MO'!L$9+$P1395*'10k &amp; MO'!L$15+$Q1395*'10k &amp; MO'!L$21+$R1395*'10k &amp; MO'!L$27</f>
        <v>486541.092</v>
      </c>
      <c r="AD1395" s="350">
        <f>+S1395*'10k &amp; MO'!O$3</f>
        <v>32197.472999999998</v>
      </c>
      <c r="AF1395" s="192" t="str">
        <f t="shared" si="187"/>
        <v>9762014</v>
      </c>
      <c r="AG1395" s="192">
        <f>+IFERROR(VLOOKUP($AF1395,'Limited Loss'!$F$5:$P$124,AG$3,FALSE),0)</f>
        <v>0</v>
      </c>
      <c r="AH1395" s="193">
        <f>+IFERROR(VLOOKUP($AF1395,'Limited Loss'!$F$5:$P$124,AH$3,FALSE),0)</f>
        <v>0</v>
      </c>
      <c r="AI1395" s="193">
        <f>+IFERROR(VLOOKUP($AF1395,'Limited Loss'!$F$5:$P$124,AI$3,FALSE),0)</f>
        <v>0</v>
      </c>
      <c r="AJ1395" s="193">
        <f>+IFERROR(VLOOKUP($AF1395,'Limited Loss'!$F$5:$P$124,AJ$3,FALSE),0)</f>
        <v>0</v>
      </c>
      <c r="AK1395" s="100">
        <f>+IFERROR(VLOOKUP($AF1395,'Limited Loss'!$F$5:$P$124,AK$3,FALSE),0)</f>
        <v>0</v>
      </c>
      <c r="AL1395" s="193">
        <f>+IFERROR(VLOOKUP($AF1395,'Limited Loss'!$F$5:$P$124,AL$3,FALSE),0)</f>
        <v>0</v>
      </c>
      <c r="AM1395" s="193">
        <f>+IFERROR(VLOOKUP($AF1395,'Limited Loss'!$F$5:$P$124,AM$3,FALSE),0)</f>
        <v>0</v>
      </c>
      <c r="AN1395" s="193">
        <f>+IFERROR(VLOOKUP($AF1395,'Limited Loss'!$F$5:$P$124,AN$3,FALSE),0)</f>
        <v>0</v>
      </c>
      <c r="AO1395" s="193">
        <f>+IFERROR(VLOOKUP($AF1395,'Limited Loss'!$F$5:$P$124,AO$3,FALSE),0)</f>
        <v>0</v>
      </c>
      <c r="AP1395" s="100">
        <f>+IFERROR(VLOOKUP($AF1395,'Limited Loss'!$F$5:$P$124,AP$3,FALSE),0)</f>
        <v>0</v>
      </c>
      <c r="AQ1395" s="353"/>
      <c r="AR1395" s="331">
        <f t="shared" si="188"/>
        <v>976</v>
      </c>
      <c r="AS1395" s="332">
        <f t="shared" si="188"/>
        <v>2014</v>
      </c>
      <c r="AT1395" s="349">
        <f t="shared" si="196"/>
        <v>0</v>
      </c>
      <c r="AU1395" s="349">
        <f t="shared" si="195"/>
        <v>0</v>
      </c>
      <c r="AV1395" s="349">
        <f t="shared" si="195"/>
        <v>0</v>
      </c>
      <c r="AW1395" s="349">
        <f t="shared" si="195"/>
        <v>93125.017000000007</v>
      </c>
      <c r="AX1395" s="350">
        <f t="shared" si="195"/>
        <v>115929.25199999999</v>
      </c>
      <c r="AY1395" s="349">
        <f t="shared" si="195"/>
        <v>0</v>
      </c>
      <c r="AZ1395" s="349">
        <f t="shared" si="195"/>
        <v>0</v>
      </c>
      <c r="BA1395" s="349">
        <f t="shared" si="195"/>
        <v>0</v>
      </c>
      <c r="BB1395" s="349">
        <f t="shared" si="194"/>
        <v>141552.837</v>
      </c>
      <c r="BC1395" s="349">
        <f t="shared" si="194"/>
        <v>486541.092</v>
      </c>
      <c r="BD1395" s="350">
        <f t="shared" si="194"/>
        <v>32197.472999999998</v>
      </c>
      <c r="BE1395" s="349">
        <f t="shared" si="190"/>
        <v>0</v>
      </c>
      <c r="BF1395" s="375">
        <f t="shared" si="191"/>
        <v>837148.19800000009</v>
      </c>
      <c r="BG1395" s="334">
        <f t="shared" si="192"/>
        <v>32197.472999999998</v>
      </c>
    </row>
    <row r="1396" spans="1:59" x14ac:dyDescent="0.2">
      <c r="A1396" s="326" t="str">
        <f t="shared" si="189"/>
        <v>9762015</v>
      </c>
      <c r="B1396">
        <v>976</v>
      </c>
      <c r="C1396" s="327">
        <v>2015</v>
      </c>
      <c r="D1396" s="353">
        <f>+IFERROR(VLOOKUP($A1396,Data_Loss!$A$2:$V$1180,6,FALSE),0)</f>
        <v>0</v>
      </c>
      <c r="E1396" s="353">
        <f>+IFERROR(VLOOKUP($A1396,Data_Loss!$A$2:$V$1180,7,FALSE),0)</f>
        <v>0</v>
      </c>
      <c r="F1396" s="353">
        <f>+IFERROR(VLOOKUP($A1396,Data_Loss!$A$2:$V$1180,8,FALSE),0)</f>
        <v>1</v>
      </c>
      <c r="G1396" s="353">
        <f>+IFERROR(VLOOKUP($A1396,Data_Loss!$A$2:$V$1180,9,FALSE),0)</f>
        <v>4</v>
      </c>
      <c r="H1396" s="353">
        <f>+IFERROR(VLOOKUP($A1396,Data_Loss!$A$2:$V$1180,10,FALSE),0)</f>
        <v>11</v>
      </c>
      <c r="I1396" s="353">
        <f>+IFERROR(VLOOKUP($A1396,Data_Loss!$A$2:$V$1300,12,FALSE),0)</f>
        <v>0</v>
      </c>
      <c r="J1396" s="353">
        <f>+IFERROR(VLOOKUP($A1396,Data_Loss!$A$2:$V$1300,13,FALSE),0)</f>
        <v>0</v>
      </c>
      <c r="K1396" s="353">
        <f>+IFERROR(VLOOKUP($A1396,Data_Loss!$A$2:$V$1300,14,FALSE),0)</f>
        <v>167602</v>
      </c>
      <c r="L1396" s="353">
        <f>+IFERROR(VLOOKUP($A1396,Data_Loss!$A$2:$V$1300,15,FALSE),0)</f>
        <v>113794</v>
      </c>
      <c r="M1396" s="353">
        <f>+IFERROR(VLOOKUP($A1396,Data_Loss!$A$2:$V$1300,16,FALSE),0)</f>
        <v>91494</v>
      </c>
      <c r="N1396" s="353">
        <f>+IFERROR(VLOOKUP($A1396,Data_Loss!$A$2:$V$1300,17,FALSE),0)</f>
        <v>0</v>
      </c>
      <c r="O1396" s="353">
        <f>+IFERROR(VLOOKUP($A1396,Data_Loss!$A$2:$V$1300,18,FALSE),0)</f>
        <v>0</v>
      </c>
      <c r="P1396" s="353">
        <f>+IFERROR(VLOOKUP($A1396,Data_Loss!$A$2:$V$1300,19,FALSE),0)</f>
        <v>304872</v>
      </c>
      <c r="Q1396" s="353">
        <f>+IFERROR(VLOOKUP($A1396,Data_Loss!$A$2:$V$1300,20,FALSE),0)</f>
        <v>104961</v>
      </c>
      <c r="R1396" s="353">
        <f>+IFERROR(VLOOKUP($A1396,Data_Loss!$A$2:$V$1300,21,FALSE),0)</f>
        <v>213425</v>
      </c>
      <c r="S1396" s="353">
        <f>+IFERROR(VLOOKUP($A1396,Data_Loss!$A$2:$V$1300,22,FALSE),0)</f>
        <v>81344</v>
      </c>
      <c r="T1396" s="191">
        <f>+$I1396*'10k &amp; MO'!C$4+$J1396*'10k &amp; MO'!C$10+$K1396*'10k &amp; MO'!C$16+$L1396*'10k &amp; MO'!C$22+$M1396*'10k &amp; MO'!C$28</f>
        <v>0</v>
      </c>
      <c r="U1396" s="349">
        <f>+$I1396*'10k &amp; MO'!D$4+$J1396*'10k &amp; MO'!D$10+$K1396*'10k &amp; MO'!D$16+$L1396*'10k &amp; MO'!D$22+$M1396*'10k &amp; MO'!D$28</f>
        <v>0</v>
      </c>
      <c r="V1396" s="349">
        <f>+$I1396*'10k &amp; MO'!E$4+$J1396*'10k &amp; MO'!E$10+$K1396*'10k &amp; MO'!E$16+$L1396*'10k &amp; MO'!E$22+$M1396*'10k &amp; MO'!E$28</f>
        <v>314014.62099999998</v>
      </c>
      <c r="W1396" s="349">
        <f>+$I1396*'10k &amp; MO'!F$4+$J1396*'10k &amp; MO'!F$10+$K1396*'10k &amp; MO'!F$16+$L1396*'10k &amp; MO'!F$22+$M1396*'10k &amp; MO'!F$28</f>
        <v>128326.31779999999</v>
      </c>
      <c r="X1396" s="349">
        <f>+$I1396*'10k &amp; MO'!G$4+$J1396*'10k &amp; MO'!G$10+$K1396*'10k &amp; MO'!G$16+$L1396*'10k &amp; MO'!G$22+$M1396*'10k &amp; MO'!G$28</f>
        <v>107426.08839999999</v>
      </c>
      <c r="Y1396" s="349">
        <f>+$N1396*'10k &amp; MO'!H$4+$O1396*'10k &amp; MO'!H$10+$P1396*'10k &amp; MO'!H$16+$Q1396*'10k &amp; MO'!H$22+$R1396*'10k &amp; MO'!H$28</f>
        <v>0</v>
      </c>
      <c r="Z1396" s="349">
        <f>+$N1396*'10k &amp; MO'!I$4+$O1396*'10k &amp; MO'!I$10+$P1396*'10k &amp; MO'!I$16+$Q1396*'10k &amp; MO'!I$22+$R1396*'10k &amp; MO'!I$28</f>
        <v>0</v>
      </c>
      <c r="AA1396" s="349">
        <f>+$N1396*'10k &amp; MO'!J$4+$O1396*'10k &amp; MO'!J$10+$P1396*'10k &amp; MO'!J$16+$Q1396*'10k &amp; MO'!J$22+$R1396*'10k &amp; MO'!J$28</f>
        <v>874046.09579999989</v>
      </c>
      <c r="AB1396" s="349">
        <f>+$N1396*'10k &amp; MO'!K$4+$O1396*'10k &amp; MO'!K$10+$P1396*'10k &amp; MO'!K$16+$Q1396*'10k &amp; MO'!K$22+$R1396*'10k &amp; MO'!K$28</f>
        <v>179012.97349999999</v>
      </c>
      <c r="AC1396" s="349">
        <f>+$N1396*'10k &amp; MO'!L$4+$O1396*'10k &amp; MO'!L$10+$P1396*'10k &amp; MO'!L$16+$Q1396*'10k &amp; MO'!L$22+$R1396*'10k &amp; MO'!L$28</f>
        <v>317170.78850000002</v>
      </c>
      <c r="AD1396" s="350">
        <f>+S1396*'10k &amp; MO'!O$4</f>
        <v>98588.928</v>
      </c>
      <c r="AF1396" s="192" t="str">
        <f t="shared" si="187"/>
        <v>9762015</v>
      </c>
      <c r="AG1396" s="192">
        <f>+IFERROR(VLOOKUP($AF1396,'Limited Loss'!$F$5:$P$124,AG$3,FALSE),0)</f>
        <v>0</v>
      </c>
      <c r="AH1396" s="193">
        <f>+IFERROR(VLOOKUP($AF1396,'Limited Loss'!$F$5:$P$124,AH$3,FALSE),0)</f>
        <v>0</v>
      </c>
      <c r="AI1396" s="193">
        <f>+IFERROR(VLOOKUP($AF1396,'Limited Loss'!$F$5:$P$124,AI$3,FALSE),0)</f>
        <v>69870</v>
      </c>
      <c r="AJ1396" s="193">
        <f>+IFERROR(VLOOKUP($AF1396,'Limited Loss'!$F$5:$P$124,AJ$3,FALSE),0)</f>
        <v>363</v>
      </c>
      <c r="AK1396" s="100">
        <f>+IFERROR(VLOOKUP($AF1396,'Limited Loss'!$F$5:$P$124,AK$3,FALSE),0)</f>
        <v>186</v>
      </c>
      <c r="AL1396" s="193">
        <f>+IFERROR(VLOOKUP($AF1396,'Limited Loss'!$F$5:$P$124,AL$3,FALSE),0)</f>
        <v>0</v>
      </c>
      <c r="AM1396" s="193">
        <f>+IFERROR(VLOOKUP($AF1396,'Limited Loss'!$F$5:$P$124,AM$3,FALSE),0)</f>
        <v>0</v>
      </c>
      <c r="AN1396" s="193">
        <f>+IFERROR(VLOOKUP($AF1396,'Limited Loss'!$F$5:$P$124,AN$3,FALSE),0)</f>
        <v>201514</v>
      </c>
      <c r="AO1396" s="193">
        <f>+IFERROR(VLOOKUP($AF1396,'Limited Loss'!$F$5:$P$124,AO$3,FALSE),0)</f>
        <v>2098</v>
      </c>
      <c r="AP1396" s="100">
        <f>+IFERROR(VLOOKUP($AF1396,'Limited Loss'!$F$5:$P$124,AP$3,FALSE),0)</f>
        <v>363</v>
      </c>
      <c r="AQ1396" s="353"/>
      <c r="AR1396" s="331">
        <f t="shared" si="188"/>
        <v>976</v>
      </c>
      <c r="AS1396" s="332">
        <f t="shared" si="188"/>
        <v>2015</v>
      </c>
      <c r="AT1396" s="349">
        <f t="shared" si="196"/>
        <v>0</v>
      </c>
      <c r="AU1396" s="349">
        <f t="shared" si="195"/>
        <v>0</v>
      </c>
      <c r="AV1396" s="349">
        <f t="shared" si="195"/>
        <v>244144.62099999998</v>
      </c>
      <c r="AW1396" s="349">
        <f t="shared" si="195"/>
        <v>127963.31779999999</v>
      </c>
      <c r="AX1396" s="350">
        <f t="shared" si="195"/>
        <v>107240.08839999999</v>
      </c>
      <c r="AY1396" s="349">
        <f t="shared" si="195"/>
        <v>0</v>
      </c>
      <c r="AZ1396" s="349">
        <f t="shared" si="195"/>
        <v>0</v>
      </c>
      <c r="BA1396" s="349">
        <f t="shared" si="195"/>
        <v>672532.09579999989</v>
      </c>
      <c r="BB1396" s="349">
        <f t="shared" si="194"/>
        <v>176914.97349999999</v>
      </c>
      <c r="BC1396" s="349">
        <f t="shared" si="194"/>
        <v>316807.78850000002</v>
      </c>
      <c r="BD1396" s="350">
        <f t="shared" si="194"/>
        <v>98588.928</v>
      </c>
      <c r="BE1396" s="349">
        <f t="shared" si="190"/>
        <v>916676.71679999982</v>
      </c>
      <c r="BF1396" s="375">
        <f t="shared" si="191"/>
        <v>728926.16819999996</v>
      </c>
      <c r="BG1396" s="334">
        <f t="shared" si="192"/>
        <v>98588.928</v>
      </c>
    </row>
    <row r="1397" spans="1:59" x14ac:dyDescent="0.2">
      <c r="A1397" s="326" t="str">
        <f t="shared" si="189"/>
        <v>9762016</v>
      </c>
      <c r="B1397">
        <v>976</v>
      </c>
      <c r="C1397" s="327">
        <v>2016</v>
      </c>
      <c r="D1397" s="353">
        <f>+IFERROR(VLOOKUP($A1397,Data_Loss!$A$2:$V$1180,6,FALSE),0)</f>
        <v>0</v>
      </c>
      <c r="E1397" s="353">
        <f>+IFERROR(VLOOKUP($A1397,Data_Loss!$A$2:$V$1180,7,FALSE),0)</f>
        <v>0</v>
      </c>
      <c r="F1397" s="353">
        <f>+IFERROR(VLOOKUP($A1397,Data_Loss!$A$2:$V$1180,8,FALSE),0)</f>
        <v>0</v>
      </c>
      <c r="G1397" s="353">
        <f>+IFERROR(VLOOKUP($A1397,Data_Loss!$A$2:$V$1180,9,FALSE),0)</f>
        <v>2</v>
      </c>
      <c r="H1397" s="353">
        <f>+IFERROR(VLOOKUP($A1397,Data_Loss!$A$2:$V$1180,10,FALSE),0)</f>
        <v>13</v>
      </c>
      <c r="I1397" s="353">
        <f>+IFERROR(VLOOKUP($A1397,Data_Loss!$A$2:$V$1300,12,FALSE),0)</f>
        <v>0</v>
      </c>
      <c r="J1397" s="353">
        <f>+IFERROR(VLOOKUP($A1397,Data_Loss!$A$2:$V$1300,13,FALSE),0)</f>
        <v>0</v>
      </c>
      <c r="K1397" s="353">
        <f>+IFERROR(VLOOKUP($A1397,Data_Loss!$A$2:$V$1300,14,FALSE),0)</f>
        <v>0</v>
      </c>
      <c r="L1397" s="353">
        <f>+IFERROR(VLOOKUP($A1397,Data_Loss!$A$2:$V$1300,15,FALSE),0)</f>
        <v>75507</v>
      </c>
      <c r="M1397" s="353">
        <f>+IFERROR(VLOOKUP($A1397,Data_Loss!$A$2:$V$1300,16,FALSE),0)</f>
        <v>56663</v>
      </c>
      <c r="N1397" s="353">
        <f>+IFERROR(VLOOKUP($A1397,Data_Loss!$A$2:$V$1300,17,FALSE),0)</f>
        <v>0</v>
      </c>
      <c r="O1397" s="353">
        <f>+IFERROR(VLOOKUP($A1397,Data_Loss!$A$2:$V$1300,18,FALSE),0)</f>
        <v>0</v>
      </c>
      <c r="P1397" s="353">
        <f>+IFERROR(VLOOKUP($A1397,Data_Loss!$A$2:$V$1300,19,FALSE),0)</f>
        <v>0</v>
      </c>
      <c r="Q1397" s="353">
        <f>+IFERROR(VLOOKUP($A1397,Data_Loss!$A$2:$V$1300,20,FALSE),0)</f>
        <v>202057</v>
      </c>
      <c r="R1397" s="353">
        <f>+IFERROR(VLOOKUP($A1397,Data_Loss!$A$2:$V$1300,21,FALSE),0)</f>
        <v>98916</v>
      </c>
      <c r="S1397" s="353">
        <f>+IFERROR(VLOOKUP($A1397,Data_Loss!$A$2:$V$1300,22,FALSE),0)</f>
        <v>59593</v>
      </c>
      <c r="T1397" s="191">
        <f>+$I1397*'10k &amp; MO'!C$5+$J1397*'10k &amp; MO'!C$11+$K1397*'10k &amp; MO'!C$17+$L1397*'10k &amp; MO'!C$23+$M1397*'10k &amp; MO'!C$29</f>
        <v>0</v>
      </c>
      <c r="U1397" s="349">
        <f>+$I1397*'10k &amp; MO'!D$5+$J1397*'10k &amp; MO'!D$11+$K1397*'10k &amp; MO'!D$17+$L1397*'10k &amp; MO'!D$23+$M1397*'10k &amp; MO'!D$29</f>
        <v>0</v>
      </c>
      <c r="V1397" s="349">
        <f>+$I1397*'10k &amp; MO'!E$5+$J1397*'10k &amp; MO'!E$11+$K1397*'10k &amp; MO'!E$17+$L1397*'10k &amp; MO'!E$23+$M1397*'10k &amp; MO'!E$29</f>
        <v>30952.142200000002</v>
      </c>
      <c r="W1397" s="349">
        <f>+$I1397*'10k &amp; MO'!F$5+$J1397*'10k &amp; MO'!F$11+$K1397*'10k &amp; MO'!F$17+$L1397*'10k &amp; MO'!F$23+$M1397*'10k &amp; MO'!F$29</f>
        <v>85536.5435</v>
      </c>
      <c r="X1397" s="349">
        <f>+$I1397*'10k &amp; MO'!G$5+$J1397*'10k &amp; MO'!G$11+$K1397*'10k &amp; MO'!G$17+$L1397*'10k &amp; MO'!G$23+$M1397*'10k &amp; MO'!G$29</f>
        <v>60854.974699999999</v>
      </c>
      <c r="Y1397" s="349">
        <f>+$N1397*'10k &amp; MO'!H$5+$O1397*'10k &amp; MO'!H$11+$P1397*'10k &amp; MO'!H$17+$Q1397*'10k &amp; MO'!H$23+$R1397*'10k &amp; MO'!H$29</f>
        <v>0</v>
      </c>
      <c r="Z1397" s="349">
        <f>+$N1397*'10k &amp; MO'!I$5+$O1397*'10k &amp; MO'!I$11+$P1397*'10k &amp; MO'!I$17+$Q1397*'10k &amp; MO'!I$23+$R1397*'10k &amp; MO'!I$29</f>
        <v>0</v>
      </c>
      <c r="AA1397" s="349">
        <f>+$N1397*'10k &amp; MO'!J$5+$O1397*'10k &amp; MO'!J$11+$P1397*'10k &amp; MO'!J$17+$Q1397*'10k &amp; MO'!J$23+$R1397*'10k &amp; MO'!J$29</f>
        <v>80564.701300000001</v>
      </c>
      <c r="AB1397" s="349">
        <f>+$N1397*'10k &amp; MO'!K$5+$O1397*'10k &amp; MO'!K$11+$P1397*'10k &amp; MO'!K$17+$Q1397*'10k &amp; MO'!K$23+$R1397*'10k &amp; MO'!K$29</f>
        <v>329115.3652</v>
      </c>
      <c r="AC1397" s="349">
        <f>+$N1397*'10k &amp; MO'!L$5+$O1397*'10k &amp; MO'!L$11+$P1397*'10k &amp; MO'!L$17+$Q1397*'10k &amp; MO'!L$23+$R1397*'10k &amp; MO'!L$29</f>
        <v>158784.93120000002</v>
      </c>
      <c r="AD1397" s="350">
        <f>+S1397*'10k &amp; MO'!O$5</f>
        <v>80331.364000000001</v>
      </c>
      <c r="AF1397" s="192" t="str">
        <f t="shared" si="187"/>
        <v>9762016</v>
      </c>
      <c r="AG1397" s="192">
        <f>+IFERROR(VLOOKUP($AF1397,'Limited Loss'!$F$5:$P$124,AG$3,FALSE),0)</f>
        <v>0</v>
      </c>
      <c r="AH1397" s="193">
        <f>+IFERROR(VLOOKUP($AF1397,'Limited Loss'!$F$5:$P$124,AH$3,FALSE),0)</f>
        <v>0</v>
      </c>
      <c r="AI1397" s="193">
        <f>+IFERROR(VLOOKUP($AF1397,'Limited Loss'!$F$5:$P$124,AI$3,FALSE),0)</f>
        <v>0</v>
      </c>
      <c r="AJ1397" s="193">
        <f>+IFERROR(VLOOKUP($AF1397,'Limited Loss'!$F$5:$P$124,AJ$3,FALSE),0)</f>
        <v>0</v>
      </c>
      <c r="AK1397" s="100">
        <f>+IFERROR(VLOOKUP($AF1397,'Limited Loss'!$F$5:$P$124,AK$3,FALSE),0)</f>
        <v>0</v>
      </c>
      <c r="AL1397" s="193">
        <f>+IFERROR(VLOOKUP($AF1397,'Limited Loss'!$F$5:$P$124,AL$3,FALSE),0)</f>
        <v>0</v>
      </c>
      <c r="AM1397" s="193">
        <f>+IFERROR(VLOOKUP($AF1397,'Limited Loss'!$F$5:$P$124,AM$3,FALSE),0)</f>
        <v>0</v>
      </c>
      <c r="AN1397" s="193">
        <f>+IFERROR(VLOOKUP($AF1397,'Limited Loss'!$F$5:$P$124,AN$3,FALSE),0)</f>
        <v>0</v>
      </c>
      <c r="AO1397" s="193">
        <f>+IFERROR(VLOOKUP($AF1397,'Limited Loss'!$F$5:$P$124,AO$3,FALSE),0)</f>
        <v>0</v>
      </c>
      <c r="AP1397" s="100">
        <f>+IFERROR(VLOOKUP($AF1397,'Limited Loss'!$F$5:$P$124,AP$3,FALSE),0)</f>
        <v>0</v>
      </c>
      <c r="AQ1397" s="353"/>
      <c r="AR1397" s="331">
        <f t="shared" si="188"/>
        <v>976</v>
      </c>
      <c r="AS1397" s="332">
        <f t="shared" si="188"/>
        <v>2016</v>
      </c>
      <c r="AT1397" s="349">
        <f t="shared" si="196"/>
        <v>0</v>
      </c>
      <c r="AU1397" s="349">
        <f t="shared" si="195"/>
        <v>0</v>
      </c>
      <c r="AV1397" s="349">
        <f t="shared" si="195"/>
        <v>30952.142200000002</v>
      </c>
      <c r="AW1397" s="349">
        <f t="shared" si="195"/>
        <v>85536.5435</v>
      </c>
      <c r="AX1397" s="350">
        <f t="shared" si="195"/>
        <v>60854.974699999999</v>
      </c>
      <c r="AY1397" s="349">
        <f t="shared" si="195"/>
        <v>0</v>
      </c>
      <c r="AZ1397" s="349">
        <f t="shared" si="195"/>
        <v>0</v>
      </c>
      <c r="BA1397" s="349">
        <f t="shared" si="195"/>
        <v>80564.701300000001</v>
      </c>
      <c r="BB1397" s="349">
        <f t="shared" si="194"/>
        <v>329115.3652</v>
      </c>
      <c r="BC1397" s="349">
        <f t="shared" si="194"/>
        <v>158784.93120000002</v>
      </c>
      <c r="BD1397" s="350">
        <f t="shared" si="194"/>
        <v>80331.364000000001</v>
      </c>
      <c r="BE1397" s="349">
        <f t="shared" si="190"/>
        <v>111516.8435</v>
      </c>
      <c r="BF1397" s="375">
        <f t="shared" si="191"/>
        <v>634291.81460000004</v>
      </c>
      <c r="BG1397" s="334">
        <f t="shared" si="192"/>
        <v>80331.364000000001</v>
      </c>
    </row>
    <row r="1398" spans="1:59" x14ac:dyDescent="0.2">
      <c r="A1398" s="326" t="str">
        <f t="shared" si="189"/>
        <v>9762017</v>
      </c>
      <c r="B1398">
        <v>976</v>
      </c>
      <c r="C1398" s="327">
        <v>2017</v>
      </c>
      <c r="D1398" s="353">
        <f>+IFERROR(VLOOKUP($A1398,Data_Loss!$A$2:$V$1180,6,FALSE),0)</f>
        <v>0</v>
      </c>
      <c r="E1398" s="353">
        <f>+IFERROR(VLOOKUP($A1398,Data_Loss!$A$2:$V$1180,7,FALSE),0)</f>
        <v>0</v>
      </c>
      <c r="F1398" s="353">
        <f>+IFERROR(VLOOKUP($A1398,Data_Loss!$A$2:$V$1180,8,FALSE),0)</f>
        <v>1</v>
      </c>
      <c r="G1398" s="353">
        <f>+IFERROR(VLOOKUP($A1398,Data_Loss!$A$2:$V$1180,9,FALSE),0)</f>
        <v>1</v>
      </c>
      <c r="H1398" s="353">
        <f>+IFERROR(VLOOKUP($A1398,Data_Loss!$A$2:$V$1180,10,FALSE),0)</f>
        <v>14</v>
      </c>
      <c r="I1398" s="353">
        <f>+IFERROR(VLOOKUP($A1398,Data_Loss!$A$2:$V$1300,12,FALSE),0)</f>
        <v>0</v>
      </c>
      <c r="J1398" s="353">
        <f>+IFERROR(VLOOKUP($A1398,Data_Loss!$A$2:$V$1300,13,FALSE),0)</f>
        <v>0</v>
      </c>
      <c r="K1398" s="353">
        <f>+IFERROR(VLOOKUP($A1398,Data_Loss!$A$2:$V$1300,14,FALSE),0)</f>
        <v>101195</v>
      </c>
      <c r="L1398" s="353">
        <f>+IFERROR(VLOOKUP($A1398,Data_Loss!$A$2:$V$1300,15,FALSE),0)</f>
        <v>28320</v>
      </c>
      <c r="M1398" s="353">
        <f>+IFERROR(VLOOKUP($A1398,Data_Loss!$A$2:$V$1300,16,FALSE),0)</f>
        <v>173034</v>
      </c>
      <c r="N1398" s="353">
        <f>+IFERROR(VLOOKUP($A1398,Data_Loss!$A$2:$V$1300,17,FALSE),0)</f>
        <v>0</v>
      </c>
      <c r="O1398" s="353">
        <f>+IFERROR(VLOOKUP($A1398,Data_Loss!$A$2:$V$1300,18,FALSE),0)</f>
        <v>0</v>
      </c>
      <c r="P1398" s="353">
        <f>+IFERROR(VLOOKUP($A1398,Data_Loss!$A$2:$V$1300,19,FALSE),0)</f>
        <v>22783</v>
      </c>
      <c r="Q1398" s="353">
        <f>+IFERROR(VLOOKUP($A1398,Data_Loss!$A$2:$V$1300,20,FALSE),0)</f>
        <v>145572</v>
      </c>
      <c r="R1398" s="353">
        <f>+IFERROR(VLOOKUP($A1398,Data_Loss!$A$2:$V$1300,21,FALSE),0)</f>
        <v>170950</v>
      </c>
      <c r="S1398" s="353">
        <f>+IFERROR(VLOOKUP($A1398,Data_Loss!$A$2:$V$1300,22,FALSE),0)</f>
        <v>115572</v>
      </c>
      <c r="T1398" s="191">
        <f>+$I1398*'10k &amp; MO'!C$6+$J1398*'10k &amp; MO'!C$12+$K1398*'10k &amp; MO'!C$18+$L1398*'10k &amp; MO'!C$24+$M1398*'10k &amp; MO'!C$30</f>
        <v>0</v>
      </c>
      <c r="U1398" s="349">
        <f>+$I1398*'10k &amp; MO'!D$6+$J1398*'10k &amp; MO'!D$12+$K1398*'10k &amp; MO'!D$18+$L1398*'10k &amp; MO'!D$24+$M1398*'10k &amp; MO'!D$30</f>
        <v>6003.5565999999999</v>
      </c>
      <c r="V1398" s="349">
        <f>+$I1398*'10k &amp; MO'!E$6+$J1398*'10k &amp; MO'!E$12+$K1398*'10k &amp; MO'!E$18+$L1398*'10k &amp; MO'!E$24+$M1398*'10k &amp; MO'!E$30</f>
        <v>264741.02480000001</v>
      </c>
      <c r="W1398" s="349">
        <f>+$I1398*'10k &amp; MO'!F$6+$J1398*'10k &amp; MO'!F$12+$K1398*'10k &amp; MO'!F$18+$L1398*'10k &amp; MO'!F$24+$M1398*'10k &amp; MO'!F$30</f>
        <v>61090.2883</v>
      </c>
      <c r="X1398" s="349">
        <f>+$I1398*'10k &amp; MO'!G$6+$J1398*'10k &amp; MO'!G$12+$K1398*'10k &amp; MO'!G$18+$L1398*'10k &amp; MO'!G$24+$M1398*'10k &amp; MO'!G$30</f>
        <v>193821.82650000002</v>
      </c>
      <c r="Y1398" s="349">
        <f>+$N1398*'10k &amp; MO'!H$6+$O1398*'10k &amp; MO'!H$12+$P1398*'10k &amp; MO'!H$18+$Q1398*'10k &amp; MO'!H$24+$R1398*'10k &amp; MO'!H$30</f>
        <v>0</v>
      </c>
      <c r="Z1398" s="349">
        <f>+$N1398*'10k &amp; MO'!I$6+$O1398*'10k &amp; MO'!I$12+$P1398*'10k &amp; MO'!I$18+$Q1398*'10k &amp; MO'!I$24+$R1398*'10k &amp; MO'!I$30</f>
        <v>2340.3534</v>
      </c>
      <c r="AA1398" s="349">
        <f>+$N1398*'10k &amp; MO'!J$6+$O1398*'10k &amp; MO'!J$12+$P1398*'10k &amp; MO'!J$18+$Q1398*'10k &amp; MO'!J$24+$R1398*'10k &amp; MO'!J$30</f>
        <v>285670.81520000001</v>
      </c>
      <c r="AB1398" s="349">
        <f>+$N1398*'10k &amp; MO'!K$6+$O1398*'10k &amp; MO'!K$12+$P1398*'10k &amp; MO'!K$18+$Q1398*'10k &amp; MO'!K$24+$R1398*'10k &amp; MO'!K$30</f>
        <v>221987.92850000004</v>
      </c>
      <c r="AC1398" s="349">
        <f>+$N1398*'10k &amp; MO'!L$6+$O1398*'10k &amp; MO'!L$12+$P1398*'10k &amp; MO'!L$18+$Q1398*'10k &amp; MO'!L$24+$R1398*'10k &amp; MO'!L$30</f>
        <v>266855.86009999999</v>
      </c>
      <c r="AD1398" s="350">
        <f>+S1398*'10k &amp; MO'!O$6</f>
        <v>155559.91200000001</v>
      </c>
      <c r="AF1398" s="192" t="str">
        <f t="shared" si="187"/>
        <v>9762017</v>
      </c>
      <c r="AG1398" s="192">
        <f>+IFERROR(VLOOKUP($AF1398,'Limited Loss'!$F$5:$P$124,AG$3,FALSE),0)</f>
        <v>0</v>
      </c>
      <c r="AH1398" s="193">
        <f>+IFERROR(VLOOKUP($AF1398,'Limited Loss'!$F$5:$P$124,AH$3,FALSE),0)</f>
        <v>0</v>
      </c>
      <c r="AI1398" s="193">
        <f>+IFERROR(VLOOKUP($AF1398,'Limited Loss'!$F$5:$P$124,AI$3,FALSE),0)</f>
        <v>0</v>
      </c>
      <c r="AJ1398" s="193">
        <f>+IFERROR(VLOOKUP($AF1398,'Limited Loss'!$F$5:$P$124,AJ$3,FALSE),0)</f>
        <v>0</v>
      </c>
      <c r="AK1398" s="100">
        <f>+IFERROR(VLOOKUP($AF1398,'Limited Loss'!$F$5:$P$124,AK$3,FALSE),0)</f>
        <v>0</v>
      </c>
      <c r="AL1398" s="193">
        <f>+IFERROR(VLOOKUP($AF1398,'Limited Loss'!$F$5:$P$124,AL$3,FALSE),0)</f>
        <v>0</v>
      </c>
      <c r="AM1398" s="193">
        <f>+IFERROR(VLOOKUP($AF1398,'Limited Loss'!$F$5:$P$124,AM$3,FALSE),0)</f>
        <v>0</v>
      </c>
      <c r="AN1398" s="193">
        <f>+IFERROR(VLOOKUP($AF1398,'Limited Loss'!$F$5:$P$124,AN$3,FALSE),0)</f>
        <v>0</v>
      </c>
      <c r="AO1398" s="193">
        <f>+IFERROR(VLOOKUP($AF1398,'Limited Loss'!$F$5:$P$124,AO$3,FALSE),0)</f>
        <v>0</v>
      </c>
      <c r="AP1398" s="100">
        <f>+IFERROR(VLOOKUP($AF1398,'Limited Loss'!$F$5:$P$124,AP$3,FALSE),0)</f>
        <v>0</v>
      </c>
      <c r="AQ1398" s="353"/>
      <c r="AR1398" s="331">
        <f t="shared" si="188"/>
        <v>976</v>
      </c>
      <c r="AS1398" s="332">
        <f t="shared" si="188"/>
        <v>2017</v>
      </c>
      <c r="AT1398" s="349">
        <f t="shared" si="196"/>
        <v>0</v>
      </c>
      <c r="AU1398" s="349">
        <f t="shared" si="195"/>
        <v>6003.5565999999999</v>
      </c>
      <c r="AV1398" s="349">
        <f t="shared" si="195"/>
        <v>264741.02480000001</v>
      </c>
      <c r="AW1398" s="349">
        <f t="shared" si="195"/>
        <v>61090.2883</v>
      </c>
      <c r="AX1398" s="350">
        <f t="shared" si="195"/>
        <v>193821.82650000002</v>
      </c>
      <c r="AY1398" s="349">
        <f t="shared" si="195"/>
        <v>0</v>
      </c>
      <c r="AZ1398" s="349">
        <f t="shared" si="195"/>
        <v>2340.3534</v>
      </c>
      <c r="BA1398" s="349">
        <f t="shared" si="195"/>
        <v>285670.81520000001</v>
      </c>
      <c r="BB1398" s="349">
        <f t="shared" si="194"/>
        <v>221987.92850000004</v>
      </c>
      <c r="BC1398" s="349">
        <f t="shared" si="194"/>
        <v>266855.86009999999</v>
      </c>
      <c r="BD1398" s="350">
        <f t="shared" si="194"/>
        <v>155559.91200000001</v>
      </c>
      <c r="BE1398" s="349">
        <f t="shared" si="190"/>
        <v>558755.75</v>
      </c>
      <c r="BF1398" s="375">
        <f t="shared" si="191"/>
        <v>743755.90340000007</v>
      </c>
      <c r="BG1398" s="334">
        <f t="shared" si="192"/>
        <v>155559.91200000001</v>
      </c>
    </row>
    <row r="1399" spans="1:59" x14ac:dyDescent="0.2">
      <c r="A1399" s="326" t="str">
        <f t="shared" si="189"/>
        <v>9762018</v>
      </c>
      <c r="B1399">
        <v>976</v>
      </c>
      <c r="C1399" s="327">
        <v>2018</v>
      </c>
      <c r="D1399" s="353">
        <f>+IFERROR(VLOOKUP($A1399,Data_Loss!$A$2:$V$1180,6,FALSE),0)</f>
        <v>0</v>
      </c>
      <c r="E1399" s="353">
        <f>+IFERROR(VLOOKUP($A1399,Data_Loss!$A$2:$V$1180,7,FALSE),0)</f>
        <v>0</v>
      </c>
      <c r="F1399" s="353">
        <f>+IFERROR(VLOOKUP($A1399,Data_Loss!$A$2:$V$1180,8,FALSE),0)</f>
        <v>0</v>
      </c>
      <c r="G1399" s="353">
        <f>+IFERROR(VLOOKUP($A1399,Data_Loss!$A$2:$V$1180,9,FALSE),0)</f>
        <v>3</v>
      </c>
      <c r="H1399" s="353">
        <f>+IFERROR(VLOOKUP($A1399,Data_Loss!$A$2:$V$1180,10,FALSE),0)</f>
        <v>10</v>
      </c>
      <c r="I1399" s="353">
        <f>+IFERROR(VLOOKUP($A1399,Data_Loss!$A$2:$V$1300,12,FALSE),0)</f>
        <v>0</v>
      </c>
      <c r="J1399" s="353">
        <f>+IFERROR(VLOOKUP($A1399,Data_Loss!$A$2:$V$1300,13,FALSE),0)</f>
        <v>0</v>
      </c>
      <c r="K1399" s="353">
        <f>+IFERROR(VLOOKUP($A1399,Data_Loss!$A$2:$V$1300,14,FALSE),0)</f>
        <v>0</v>
      </c>
      <c r="L1399" s="353">
        <f>+IFERROR(VLOOKUP($A1399,Data_Loss!$A$2:$V$1300,15,FALSE),0)</f>
        <v>57310</v>
      </c>
      <c r="M1399" s="353">
        <f>+IFERROR(VLOOKUP($A1399,Data_Loss!$A$2:$V$1300,16,FALSE),0)</f>
        <v>54906</v>
      </c>
      <c r="N1399" s="353">
        <f>+IFERROR(VLOOKUP($A1399,Data_Loss!$A$2:$V$1300,17,FALSE),0)</f>
        <v>0</v>
      </c>
      <c r="O1399" s="353">
        <f>+IFERROR(VLOOKUP($A1399,Data_Loss!$A$2:$V$1300,18,FALSE),0)</f>
        <v>0</v>
      </c>
      <c r="P1399" s="353">
        <f>+IFERROR(VLOOKUP($A1399,Data_Loss!$A$2:$V$1300,19,FALSE),0)</f>
        <v>0</v>
      </c>
      <c r="Q1399" s="353">
        <f>+IFERROR(VLOOKUP($A1399,Data_Loss!$A$2:$V$1300,20,FALSE),0)</f>
        <v>73839</v>
      </c>
      <c r="R1399" s="353">
        <f>+IFERROR(VLOOKUP($A1399,Data_Loss!$A$2:$V$1300,21,FALSE),0)</f>
        <v>112510</v>
      </c>
      <c r="S1399" s="353">
        <f>+IFERROR(VLOOKUP($A1399,Data_Loss!$A$2:$V$1300,22,FALSE),0)</f>
        <v>37744</v>
      </c>
      <c r="T1399" s="191">
        <f>+$I1399*'10k &amp; MO'!C$7+$J1399*'10k &amp; MO'!C$13+$K1399*'10k &amp; MO'!C$19+$L1399*'10k &amp; MO'!C$25+$M1399*'10k &amp; MO'!C$31</f>
        <v>120.79320000000001</v>
      </c>
      <c r="U1399" s="349">
        <f>+$I1399*'10k &amp; MO'!D$7+$J1399*'10k &amp; MO'!D$13+$K1399*'10k &amp; MO'!D$19+$L1399*'10k &amp; MO'!D$25+$M1399*'10k &amp; MO'!D$31</f>
        <v>5509.7371999999996</v>
      </c>
      <c r="V1399" s="349">
        <f>+$I1399*'10k &amp; MO'!E$7+$J1399*'10k &amp; MO'!E$13+$K1399*'10k &amp; MO'!E$19+$L1399*'10k &amp; MO'!E$25+$M1399*'10k &amp; MO'!E$31</f>
        <v>167239.05800000002</v>
      </c>
      <c r="W1399" s="349">
        <f>+$I1399*'10k &amp; MO'!F$7+$J1399*'10k &amp; MO'!F$13+$K1399*'10k &amp; MO'!F$19+$L1399*'10k &amp; MO'!F$25+$M1399*'10k &amp; MO'!F$31</f>
        <v>73844.260600000009</v>
      </c>
      <c r="X1399" s="349">
        <f>+$I1399*'10k &amp; MO'!G$7+$J1399*'10k &amp; MO'!G$13+$K1399*'10k &amp; MO'!G$19+$L1399*'10k &amp; MO'!G$25+$M1399*'10k &amp; MO'!G$31</f>
        <v>43796.685799999992</v>
      </c>
      <c r="Y1399" s="349">
        <f>+$N1399*'10k &amp; MO'!H$7+$O1399*'10k &amp; MO'!H$13+$P1399*'10k &amp; MO'!H$19+$Q1399*'10k &amp; MO'!H$25+$R1399*'10k &amp; MO'!H$31</f>
        <v>326.279</v>
      </c>
      <c r="Z1399" s="349">
        <f>+$N1399*'10k &amp; MO'!I$7+$O1399*'10k &amp; MO'!I$13+$P1399*'10k &amp; MO'!I$19+$Q1399*'10k &amp; MO'!I$25+$R1399*'10k &amp; MO'!I$31</f>
        <v>13224.266599999999</v>
      </c>
      <c r="AA1399" s="349">
        <f>+$N1399*'10k &amp; MO'!J$7+$O1399*'10k &amp; MO'!J$13+$P1399*'10k &amp; MO'!J$19+$Q1399*'10k &amp; MO'!J$25+$R1399*'10k &amp; MO'!J$31</f>
        <v>219643.59530000002</v>
      </c>
      <c r="AB1399" s="349">
        <f>+$N1399*'10k &amp; MO'!K$7+$O1399*'10k &amp; MO'!K$13+$P1399*'10k &amp; MO'!K$19+$Q1399*'10k &amp; MO'!K$25+$R1399*'10k &amp; MO'!K$31</f>
        <v>132316.30550000002</v>
      </c>
      <c r="AC1399" s="349">
        <f>+$N1399*'10k &amp; MO'!L$7+$O1399*'10k &amp; MO'!L$13+$P1399*'10k &amp; MO'!L$19+$Q1399*'10k &amp; MO'!L$25+$R1399*'10k &amp; MO'!L$31</f>
        <v>106958.35600000001</v>
      </c>
      <c r="AD1399" s="350">
        <f>+S1399*'10k &amp; MO'!O$7</f>
        <v>50048.544000000002</v>
      </c>
      <c r="AF1399" s="192" t="str">
        <f t="shared" si="187"/>
        <v>9762018</v>
      </c>
      <c r="AG1399" s="192">
        <f>+IFERROR(VLOOKUP($AF1399,'Limited Loss'!$F$5:$P$124,AG$3,FALSE),0)</f>
        <v>0</v>
      </c>
      <c r="AH1399" s="193">
        <f>+IFERROR(VLOOKUP($AF1399,'Limited Loss'!$F$5:$P$124,AH$3,FALSE),0)</f>
        <v>0</v>
      </c>
      <c r="AI1399" s="193">
        <f>+IFERROR(VLOOKUP($AF1399,'Limited Loss'!$F$5:$P$124,AI$3,FALSE),0)</f>
        <v>0</v>
      </c>
      <c r="AJ1399" s="193">
        <f>+IFERROR(VLOOKUP($AF1399,'Limited Loss'!$F$5:$P$124,AJ$3,FALSE),0)</f>
        <v>0</v>
      </c>
      <c r="AK1399" s="100">
        <f>+IFERROR(VLOOKUP($AF1399,'Limited Loss'!$F$5:$P$124,AK$3,FALSE),0)</f>
        <v>0</v>
      </c>
      <c r="AL1399" s="193">
        <f>+IFERROR(VLOOKUP($AF1399,'Limited Loss'!$F$5:$P$124,AL$3,FALSE),0)</f>
        <v>0</v>
      </c>
      <c r="AM1399" s="193">
        <f>+IFERROR(VLOOKUP($AF1399,'Limited Loss'!$F$5:$P$124,AM$3,FALSE),0)</f>
        <v>0</v>
      </c>
      <c r="AN1399" s="193">
        <f>+IFERROR(VLOOKUP($AF1399,'Limited Loss'!$F$5:$P$124,AN$3,FALSE),0)</f>
        <v>0</v>
      </c>
      <c r="AO1399" s="193">
        <f>+IFERROR(VLOOKUP($AF1399,'Limited Loss'!$F$5:$P$124,AO$3,FALSE),0)</f>
        <v>0</v>
      </c>
      <c r="AP1399" s="100">
        <f>+IFERROR(VLOOKUP($AF1399,'Limited Loss'!$F$5:$P$124,AP$3,FALSE),0)</f>
        <v>0</v>
      </c>
      <c r="AQ1399" s="353"/>
      <c r="AR1399" s="331">
        <f t="shared" si="188"/>
        <v>976</v>
      </c>
      <c r="AS1399" s="332">
        <f t="shared" si="188"/>
        <v>2018</v>
      </c>
      <c r="AT1399" s="349">
        <f t="shared" si="196"/>
        <v>120.79320000000001</v>
      </c>
      <c r="AU1399" s="349">
        <f t="shared" si="195"/>
        <v>5509.7371999999996</v>
      </c>
      <c r="AV1399" s="349">
        <f t="shared" si="195"/>
        <v>167239.05800000002</v>
      </c>
      <c r="AW1399" s="349">
        <f t="shared" si="195"/>
        <v>73844.260600000009</v>
      </c>
      <c r="AX1399" s="350">
        <f t="shared" si="195"/>
        <v>43796.685799999992</v>
      </c>
      <c r="AY1399" s="349">
        <f t="shared" si="195"/>
        <v>326.279</v>
      </c>
      <c r="AZ1399" s="349">
        <f t="shared" si="195"/>
        <v>13224.266599999999</v>
      </c>
      <c r="BA1399" s="349">
        <f t="shared" si="195"/>
        <v>219643.59530000002</v>
      </c>
      <c r="BB1399" s="349">
        <f t="shared" si="194"/>
        <v>132316.30550000002</v>
      </c>
      <c r="BC1399" s="349">
        <f t="shared" si="194"/>
        <v>106958.35600000001</v>
      </c>
      <c r="BD1399" s="350">
        <f t="shared" si="194"/>
        <v>50048.544000000002</v>
      </c>
      <c r="BE1399" s="349">
        <f t="shared" si="190"/>
        <v>406063.72930000001</v>
      </c>
      <c r="BF1399" s="375">
        <f t="shared" si="191"/>
        <v>356915.60790000006</v>
      </c>
      <c r="BG1399" s="334">
        <f t="shared" si="192"/>
        <v>50048.544000000002</v>
      </c>
    </row>
    <row r="1400" spans="1:59" x14ac:dyDescent="0.2">
      <c r="A1400" s="326" t="str">
        <f t="shared" si="189"/>
        <v>9772014</v>
      </c>
      <c r="B1400">
        <v>977</v>
      </c>
      <c r="C1400" s="327">
        <v>2014</v>
      </c>
      <c r="D1400" s="353">
        <f>+IFERROR(VLOOKUP($A1400,Data_Loss!$A$2:$V$1180,6,FALSE),0)</f>
        <v>0</v>
      </c>
      <c r="E1400" s="353">
        <f>+IFERROR(VLOOKUP($A1400,Data_Loss!$A$2:$V$1180,7,FALSE),0)</f>
        <v>0</v>
      </c>
      <c r="F1400" s="353">
        <f>+IFERROR(VLOOKUP($A1400,Data_Loss!$A$2:$V$1180,8,FALSE),0)</f>
        <v>0</v>
      </c>
      <c r="G1400" s="353">
        <f>+IFERROR(VLOOKUP($A1400,Data_Loss!$A$2:$V$1180,9,FALSE),0)</f>
        <v>2</v>
      </c>
      <c r="H1400" s="353">
        <f>+IFERROR(VLOOKUP($A1400,Data_Loss!$A$2:$V$1180,10,FALSE),0)</f>
        <v>2</v>
      </c>
      <c r="I1400" s="353">
        <f>+IFERROR(VLOOKUP($A1400,Data_Loss!$A$2:$V$1300,12,FALSE),0)</f>
        <v>0</v>
      </c>
      <c r="J1400" s="353">
        <f>+IFERROR(VLOOKUP($A1400,Data_Loss!$A$2:$V$1300,13,FALSE),0)</f>
        <v>0</v>
      </c>
      <c r="K1400" s="353">
        <f>+IFERROR(VLOOKUP($A1400,Data_Loss!$A$2:$V$1300,14,FALSE),0)</f>
        <v>0</v>
      </c>
      <c r="L1400" s="353">
        <f>+IFERROR(VLOOKUP($A1400,Data_Loss!$A$2:$V$1300,15,FALSE),0)</f>
        <v>37225</v>
      </c>
      <c r="M1400" s="353">
        <f>+IFERROR(VLOOKUP($A1400,Data_Loss!$A$2:$V$1300,16,FALSE),0)</f>
        <v>5398</v>
      </c>
      <c r="N1400" s="353">
        <f>+IFERROR(VLOOKUP($A1400,Data_Loss!$A$2:$V$1300,17,FALSE),0)</f>
        <v>0</v>
      </c>
      <c r="O1400" s="353">
        <f>+IFERROR(VLOOKUP($A1400,Data_Loss!$A$2:$V$1300,18,FALSE),0)</f>
        <v>0</v>
      </c>
      <c r="P1400" s="353">
        <f>+IFERROR(VLOOKUP($A1400,Data_Loss!$A$2:$V$1300,19,FALSE),0)</f>
        <v>0</v>
      </c>
      <c r="Q1400" s="353">
        <f>+IFERROR(VLOOKUP($A1400,Data_Loss!$A$2:$V$1300,20,FALSE),0)</f>
        <v>23898</v>
      </c>
      <c r="R1400" s="353">
        <f>+IFERROR(VLOOKUP($A1400,Data_Loss!$A$2:$V$1300,21,FALSE),0)</f>
        <v>17480</v>
      </c>
      <c r="S1400" s="353">
        <f>+IFERROR(VLOOKUP($A1400,Data_Loss!$A$2:$V$1300,22,FALSE),0)</f>
        <v>3641</v>
      </c>
      <c r="T1400" s="191">
        <f>+$I1400*'10k &amp; MO'!C$3+$J1400*'10k &amp; MO'!C$9+$K1400*'10k &amp; MO'!C$15+$L1400*'10k &amp; MO'!C$21+$M1400*'10k &amp; MO'!C$27</f>
        <v>0</v>
      </c>
      <c r="U1400" s="349">
        <f>+$I1400*'10k &amp; MO'!D$3+$J1400*'10k &amp; MO'!D$9+$K1400*'10k &amp; MO'!D$15+$L1400*'10k &amp; MO'!D$21+$M1400*'10k &amp; MO'!D$27</f>
        <v>0</v>
      </c>
      <c r="V1400" s="349">
        <f>+$I1400*'10k &amp; MO'!E$3+$J1400*'10k &amp; MO'!E$9+$K1400*'10k &amp; MO'!E$15+$L1400*'10k &amp; MO'!E$21+$M1400*'10k &amp; MO'!E$27</f>
        <v>0</v>
      </c>
      <c r="W1400" s="349">
        <f>+$I1400*'10k &amp; MO'!F$3+$J1400*'10k &amp; MO'!F$9+$K1400*'10k &amp; MO'!F$15+$L1400*'10k &amp; MO'!F$21+$M1400*'10k &amp; MO'!F$27</f>
        <v>45749.525000000001</v>
      </c>
      <c r="X1400" s="349">
        <f>+$I1400*'10k &amp; MO'!G$3+$J1400*'10k &amp; MO'!G$9+$K1400*'10k &amp; MO'!G$15+$L1400*'10k &amp; MO'!G$21+$M1400*'10k &amp; MO'!G$27</f>
        <v>6110.5359999999991</v>
      </c>
      <c r="Y1400" s="349">
        <f>+$N1400*'10k &amp; MO'!H$3+$O1400*'10k &amp; MO'!H$9+$P1400*'10k &amp; MO'!H$15+$Q1400*'10k &amp; MO'!H$21+$R1400*'10k &amp; MO'!H$27</f>
        <v>0</v>
      </c>
      <c r="Z1400" s="349">
        <f>+$N1400*'10k &amp; MO'!I$3+$O1400*'10k &amp; MO'!I$9+$P1400*'10k &amp; MO'!I$15+$Q1400*'10k &amp; MO'!I$21+$R1400*'10k &amp; MO'!I$27</f>
        <v>0</v>
      </c>
      <c r="AA1400" s="349">
        <f>+$N1400*'10k &amp; MO'!J$3+$O1400*'10k &amp; MO'!J$9+$P1400*'10k &amp; MO'!J$15+$Q1400*'10k &amp; MO'!J$21+$R1400*'10k &amp; MO'!J$27</f>
        <v>0</v>
      </c>
      <c r="AB1400" s="349">
        <f>+$N1400*'10k &amp; MO'!K$3+$O1400*'10k &amp; MO'!K$9+$P1400*'10k &amp; MO'!K$15+$Q1400*'10k &amp; MO'!K$21+$R1400*'10k &amp; MO'!K$27</f>
        <v>33481.097999999998</v>
      </c>
      <c r="AC1400" s="349">
        <f>+$N1400*'10k &amp; MO'!L$3+$O1400*'10k &amp; MO'!L$9+$P1400*'10k &amp; MO'!L$15+$Q1400*'10k &amp; MO'!L$21+$R1400*'10k &amp; MO'!L$27</f>
        <v>26954.16</v>
      </c>
      <c r="AD1400" s="350">
        <f>+S1400*'10k &amp; MO'!O$3</f>
        <v>3899.511</v>
      </c>
      <c r="AF1400" s="192" t="str">
        <f t="shared" si="187"/>
        <v>9772014</v>
      </c>
      <c r="AG1400" s="192">
        <f>+IFERROR(VLOOKUP($AF1400,'Limited Loss'!$F$5:$P$124,AG$3,FALSE),0)</f>
        <v>0</v>
      </c>
      <c r="AH1400" s="193">
        <f>+IFERROR(VLOOKUP($AF1400,'Limited Loss'!$F$5:$P$124,AH$3,FALSE),0)</f>
        <v>0</v>
      </c>
      <c r="AI1400" s="193">
        <f>+IFERROR(VLOOKUP($AF1400,'Limited Loss'!$F$5:$P$124,AI$3,FALSE),0)</f>
        <v>0</v>
      </c>
      <c r="AJ1400" s="193">
        <f>+IFERROR(VLOOKUP($AF1400,'Limited Loss'!$F$5:$P$124,AJ$3,FALSE),0)</f>
        <v>0</v>
      </c>
      <c r="AK1400" s="100">
        <f>+IFERROR(VLOOKUP($AF1400,'Limited Loss'!$F$5:$P$124,AK$3,FALSE),0)</f>
        <v>0</v>
      </c>
      <c r="AL1400" s="193">
        <f>+IFERROR(VLOOKUP($AF1400,'Limited Loss'!$F$5:$P$124,AL$3,FALSE),0)</f>
        <v>0</v>
      </c>
      <c r="AM1400" s="193">
        <f>+IFERROR(VLOOKUP($AF1400,'Limited Loss'!$F$5:$P$124,AM$3,FALSE),0)</f>
        <v>0</v>
      </c>
      <c r="AN1400" s="193">
        <f>+IFERROR(VLOOKUP($AF1400,'Limited Loss'!$F$5:$P$124,AN$3,FALSE),0)</f>
        <v>0</v>
      </c>
      <c r="AO1400" s="193">
        <f>+IFERROR(VLOOKUP($AF1400,'Limited Loss'!$F$5:$P$124,AO$3,FALSE),0)</f>
        <v>0</v>
      </c>
      <c r="AP1400" s="100">
        <f>+IFERROR(VLOOKUP($AF1400,'Limited Loss'!$F$5:$P$124,AP$3,FALSE),0)</f>
        <v>0</v>
      </c>
      <c r="AQ1400" s="353"/>
      <c r="AR1400" s="331">
        <f t="shared" si="188"/>
        <v>977</v>
      </c>
      <c r="AS1400" s="332">
        <f t="shared" si="188"/>
        <v>2014</v>
      </c>
      <c r="AT1400" s="349">
        <f t="shared" si="196"/>
        <v>0</v>
      </c>
      <c r="AU1400" s="349">
        <f t="shared" si="195"/>
        <v>0</v>
      </c>
      <c r="AV1400" s="349">
        <f t="shared" si="195"/>
        <v>0</v>
      </c>
      <c r="AW1400" s="349">
        <f t="shared" si="195"/>
        <v>45749.525000000001</v>
      </c>
      <c r="AX1400" s="350">
        <f t="shared" si="195"/>
        <v>6110.5359999999991</v>
      </c>
      <c r="AY1400" s="349">
        <f t="shared" si="195"/>
        <v>0</v>
      </c>
      <c r="AZ1400" s="349">
        <f t="shared" si="195"/>
        <v>0</v>
      </c>
      <c r="BA1400" s="349">
        <f t="shared" si="195"/>
        <v>0</v>
      </c>
      <c r="BB1400" s="349">
        <f t="shared" si="194"/>
        <v>33481.097999999998</v>
      </c>
      <c r="BC1400" s="349">
        <f t="shared" si="194"/>
        <v>26954.16</v>
      </c>
      <c r="BD1400" s="350">
        <f t="shared" si="194"/>
        <v>3899.511</v>
      </c>
      <c r="BE1400" s="349">
        <f t="shared" si="190"/>
        <v>0</v>
      </c>
      <c r="BF1400" s="375">
        <f t="shared" si="191"/>
        <v>112295.319</v>
      </c>
      <c r="BG1400" s="334">
        <f t="shared" si="192"/>
        <v>3899.511</v>
      </c>
    </row>
    <row r="1401" spans="1:59" x14ac:dyDescent="0.2">
      <c r="A1401" s="326" t="str">
        <f t="shared" si="189"/>
        <v>9772015</v>
      </c>
      <c r="B1401">
        <v>977</v>
      </c>
      <c r="C1401" s="327">
        <v>2015</v>
      </c>
      <c r="D1401" s="353">
        <f>+IFERROR(VLOOKUP($A1401,Data_Loss!$A$2:$V$1180,6,FALSE),0)</f>
        <v>0</v>
      </c>
      <c r="E1401" s="353">
        <f>+IFERROR(VLOOKUP($A1401,Data_Loss!$A$2:$V$1180,7,FALSE),0)</f>
        <v>0</v>
      </c>
      <c r="F1401" s="353">
        <f>+IFERROR(VLOOKUP($A1401,Data_Loss!$A$2:$V$1180,8,FALSE),0)</f>
        <v>0</v>
      </c>
      <c r="G1401" s="353">
        <f>+IFERROR(VLOOKUP($A1401,Data_Loss!$A$2:$V$1180,9,FALSE),0)</f>
        <v>0</v>
      </c>
      <c r="H1401" s="353">
        <f>+IFERROR(VLOOKUP($A1401,Data_Loss!$A$2:$V$1180,10,FALSE),0)</f>
        <v>1</v>
      </c>
      <c r="I1401" s="353">
        <f>+IFERROR(VLOOKUP($A1401,Data_Loss!$A$2:$V$1300,12,FALSE),0)</f>
        <v>0</v>
      </c>
      <c r="J1401" s="353">
        <f>+IFERROR(VLOOKUP($A1401,Data_Loss!$A$2:$V$1300,13,FALSE),0)</f>
        <v>0</v>
      </c>
      <c r="K1401" s="353">
        <f>+IFERROR(VLOOKUP($A1401,Data_Loss!$A$2:$V$1300,14,FALSE),0)</f>
        <v>0</v>
      </c>
      <c r="L1401" s="353">
        <f>+IFERROR(VLOOKUP($A1401,Data_Loss!$A$2:$V$1300,15,FALSE),0)</f>
        <v>0</v>
      </c>
      <c r="M1401" s="353">
        <f>+IFERROR(VLOOKUP($A1401,Data_Loss!$A$2:$V$1300,16,FALSE),0)</f>
        <v>274</v>
      </c>
      <c r="N1401" s="353">
        <f>+IFERROR(VLOOKUP($A1401,Data_Loss!$A$2:$V$1300,17,FALSE),0)</f>
        <v>0</v>
      </c>
      <c r="O1401" s="353">
        <f>+IFERROR(VLOOKUP($A1401,Data_Loss!$A$2:$V$1300,18,FALSE),0)</f>
        <v>0</v>
      </c>
      <c r="P1401" s="353">
        <f>+IFERROR(VLOOKUP($A1401,Data_Loss!$A$2:$V$1300,19,FALSE),0)</f>
        <v>0</v>
      </c>
      <c r="Q1401" s="353">
        <f>+IFERROR(VLOOKUP($A1401,Data_Loss!$A$2:$V$1300,20,FALSE),0)</f>
        <v>0</v>
      </c>
      <c r="R1401" s="353">
        <f>+IFERROR(VLOOKUP($A1401,Data_Loss!$A$2:$V$1300,21,FALSE),0)</f>
        <v>3117</v>
      </c>
      <c r="S1401" s="353">
        <f>+IFERROR(VLOOKUP($A1401,Data_Loss!$A$2:$V$1300,22,FALSE),0)</f>
        <v>3727</v>
      </c>
      <c r="T1401" s="191">
        <f>+$I1401*'10k &amp; MO'!C$4+$J1401*'10k &amp; MO'!C$10+$K1401*'10k &amp; MO'!C$16+$L1401*'10k &amp; MO'!C$22+$M1401*'10k &amp; MO'!C$28</f>
        <v>0</v>
      </c>
      <c r="U1401" s="349">
        <f>+$I1401*'10k &amp; MO'!D$4+$J1401*'10k &amp; MO'!D$10+$K1401*'10k &amp; MO'!D$16+$L1401*'10k &amp; MO'!D$22+$M1401*'10k &amp; MO'!D$28</f>
        <v>0</v>
      </c>
      <c r="V1401" s="349">
        <f>+$I1401*'10k &amp; MO'!E$4+$J1401*'10k &amp; MO'!E$10+$K1401*'10k &amp; MO'!E$16+$L1401*'10k &amp; MO'!E$22+$M1401*'10k &amp; MO'!E$28</f>
        <v>9.5900000000000016</v>
      </c>
      <c r="W1401" s="349">
        <f>+$I1401*'10k &amp; MO'!F$4+$J1401*'10k &amp; MO'!F$10+$K1401*'10k &amp; MO'!F$16+$L1401*'10k &amp; MO'!F$22+$M1401*'10k &amp; MO'!F$28</f>
        <v>5.7265999999999995</v>
      </c>
      <c r="X1401" s="349">
        <f>+$I1401*'10k &amp; MO'!G$4+$J1401*'10k &amp; MO'!G$10+$K1401*'10k &amp; MO'!G$16+$L1401*'10k &amp; MO'!G$22+$M1401*'10k &amp; MO'!G$28</f>
        <v>316.52480000000003</v>
      </c>
      <c r="Y1401" s="349">
        <f>+$N1401*'10k &amp; MO'!H$4+$O1401*'10k &amp; MO'!H$10+$P1401*'10k &amp; MO'!H$16+$Q1401*'10k &amp; MO'!H$22+$R1401*'10k &amp; MO'!H$28</f>
        <v>0</v>
      </c>
      <c r="Z1401" s="349">
        <f>+$N1401*'10k &amp; MO'!I$4+$O1401*'10k &amp; MO'!I$10+$P1401*'10k &amp; MO'!I$16+$Q1401*'10k &amp; MO'!I$22+$R1401*'10k &amp; MO'!I$28</f>
        <v>0</v>
      </c>
      <c r="AA1401" s="349">
        <f>+$N1401*'10k &amp; MO'!J$4+$O1401*'10k &amp; MO'!J$10+$P1401*'10k &amp; MO'!J$16+$Q1401*'10k &amp; MO'!J$22+$R1401*'10k &amp; MO'!J$28</f>
        <v>87.8994</v>
      </c>
      <c r="AB1401" s="349">
        <f>+$N1401*'10k &amp; MO'!K$4+$O1401*'10k &amp; MO'!K$10+$P1401*'10k &amp; MO'!K$16+$Q1401*'10k &amp; MO'!K$22+$R1401*'10k &amp; MO'!K$28</f>
        <v>120.00449999999999</v>
      </c>
      <c r="AC1401" s="349">
        <f>+$N1401*'10k &amp; MO'!L$4+$O1401*'10k &amp; MO'!L$10+$P1401*'10k &amp; MO'!L$16+$Q1401*'10k &amp; MO'!L$22+$R1401*'10k &amp; MO'!L$28</f>
        <v>4573.8858</v>
      </c>
      <c r="AD1401" s="350">
        <f>+S1401*'10k &amp; MO'!O$4</f>
        <v>4517.1239999999998</v>
      </c>
      <c r="AF1401" s="192" t="str">
        <f t="shared" si="187"/>
        <v>9772015</v>
      </c>
      <c r="AG1401" s="192">
        <f>+IFERROR(VLOOKUP($AF1401,'Limited Loss'!$F$5:$P$124,AG$3,FALSE),0)</f>
        <v>0</v>
      </c>
      <c r="AH1401" s="193">
        <f>+IFERROR(VLOOKUP($AF1401,'Limited Loss'!$F$5:$P$124,AH$3,FALSE),0)</f>
        <v>0</v>
      </c>
      <c r="AI1401" s="193">
        <f>+IFERROR(VLOOKUP($AF1401,'Limited Loss'!$F$5:$P$124,AI$3,FALSE),0)</f>
        <v>0</v>
      </c>
      <c r="AJ1401" s="193">
        <f>+IFERROR(VLOOKUP($AF1401,'Limited Loss'!$F$5:$P$124,AJ$3,FALSE),0)</f>
        <v>0</v>
      </c>
      <c r="AK1401" s="100">
        <f>+IFERROR(VLOOKUP($AF1401,'Limited Loss'!$F$5:$P$124,AK$3,FALSE),0)</f>
        <v>0</v>
      </c>
      <c r="AL1401" s="193">
        <f>+IFERROR(VLOOKUP($AF1401,'Limited Loss'!$F$5:$P$124,AL$3,FALSE),0)</f>
        <v>0</v>
      </c>
      <c r="AM1401" s="193">
        <f>+IFERROR(VLOOKUP($AF1401,'Limited Loss'!$F$5:$P$124,AM$3,FALSE),0)</f>
        <v>0</v>
      </c>
      <c r="AN1401" s="193">
        <f>+IFERROR(VLOOKUP($AF1401,'Limited Loss'!$F$5:$P$124,AN$3,FALSE),0)</f>
        <v>0</v>
      </c>
      <c r="AO1401" s="193">
        <f>+IFERROR(VLOOKUP($AF1401,'Limited Loss'!$F$5:$P$124,AO$3,FALSE),0)</f>
        <v>0</v>
      </c>
      <c r="AP1401" s="100">
        <f>+IFERROR(VLOOKUP($AF1401,'Limited Loss'!$F$5:$P$124,AP$3,FALSE),0)</f>
        <v>0</v>
      </c>
      <c r="AQ1401" s="353"/>
      <c r="AR1401" s="331">
        <f t="shared" si="188"/>
        <v>977</v>
      </c>
      <c r="AS1401" s="332">
        <f t="shared" si="188"/>
        <v>2015</v>
      </c>
      <c r="AT1401" s="349">
        <f t="shared" si="196"/>
        <v>0</v>
      </c>
      <c r="AU1401" s="349">
        <f t="shared" si="195"/>
        <v>0</v>
      </c>
      <c r="AV1401" s="349">
        <f t="shared" si="195"/>
        <v>9.5900000000000016</v>
      </c>
      <c r="AW1401" s="349">
        <f t="shared" si="195"/>
        <v>5.7265999999999995</v>
      </c>
      <c r="AX1401" s="350">
        <f t="shared" si="195"/>
        <v>316.52480000000003</v>
      </c>
      <c r="AY1401" s="349">
        <f t="shared" si="195"/>
        <v>0</v>
      </c>
      <c r="AZ1401" s="349">
        <f t="shared" si="195"/>
        <v>0</v>
      </c>
      <c r="BA1401" s="349">
        <f t="shared" si="195"/>
        <v>87.8994</v>
      </c>
      <c r="BB1401" s="349">
        <f t="shared" si="194"/>
        <v>120.00449999999999</v>
      </c>
      <c r="BC1401" s="349">
        <f t="shared" si="194"/>
        <v>4573.8858</v>
      </c>
      <c r="BD1401" s="350">
        <f t="shared" si="194"/>
        <v>4517.1239999999998</v>
      </c>
      <c r="BE1401" s="349">
        <f t="shared" si="190"/>
        <v>97.489400000000003</v>
      </c>
      <c r="BF1401" s="375">
        <f t="shared" si="191"/>
        <v>5016.1417000000001</v>
      </c>
      <c r="BG1401" s="334">
        <f t="shared" si="192"/>
        <v>4517.1239999999998</v>
      </c>
    </row>
    <row r="1402" spans="1:59" x14ac:dyDescent="0.2">
      <c r="A1402" s="326" t="str">
        <f t="shared" si="189"/>
        <v>9772016</v>
      </c>
      <c r="B1402">
        <v>977</v>
      </c>
      <c r="C1402" s="327">
        <v>2016</v>
      </c>
      <c r="D1402" s="353">
        <f>+IFERROR(VLOOKUP($A1402,Data_Loss!$A$2:$V$1180,6,FALSE),0)</f>
        <v>0</v>
      </c>
      <c r="E1402" s="353">
        <f>+IFERROR(VLOOKUP($A1402,Data_Loss!$A$2:$V$1180,7,FALSE),0)</f>
        <v>0</v>
      </c>
      <c r="F1402" s="353">
        <f>+IFERROR(VLOOKUP($A1402,Data_Loss!$A$2:$V$1180,8,FALSE),0)</f>
        <v>0</v>
      </c>
      <c r="G1402" s="353">
        <f>+IFERROR(VLOOKUP($A1402,Data_Loss!$A$2:$V$1180,9,FALSE),0)</f>
        <v>0</v>
      </c>
      <c r="H1402" s="353">
        <f>+IFERROR(VLOOKUP($A1402,Data_Loss!$A$2:$V$1180,10,FALSE),0)</f>
        <v>1</v>
      </c>
      <c r="I1402" s="353">
        <f>+IFERROR(VLOOKUP($A1402,Data_Loss!$A$2:$V$1300,12,FALSE),0)</f>
        <v>0</v>
      </c>
      <c r="J1402" s="353">
        <f>+IFERROR(VLOOKUP($A1402,Data_Loss!$A$2:$V$1300,13,FALSE),0)</f>
        <v>0</v>
      </c>
      <c r="K1402" s="353">
        <f>+IFERROR(VLOOKUP($A1402,Data_Loss!$A$2:$V$1300,14,FALSE),0)</f>
        <v>0</v>
      </c>
      <c r="L1402" s="353">
        <f>+IFERROR(VLOOKUP($A1402,Data_Loss!$A$2:$V$1300,15,FALSE),0)</f>
        <v>0</v>
      </c>
      <c r="M1402" s="353">
        <f>+IFERROR(VLOOKUP($A1402,Data_Loss!$A$2:$V$1300,16,FALSE),0)</f>
        <v>2945</v>
      </c>
      <c r="N1402" s="353">
        <f>+IFERROR(VLOOKUP($A1402,Data_Loss!$A$2:$V$1300,17,FALSE),0)</f>
        <v>0</v>
      </c>
      <c r="O1402" s="353">
        <f>+IFERROR(VLOOKUP($A1402,Data_Loss!$A$2:$V$1300,18,FALSE),0)</f>
        <v>0</v>
      </c>
      <c r="P1402" s="353">
        <f>+IFERROR(VLOOKUP($A1402,Data_Loss!$A$2:$V$1300,19,FALSE),0)</f>
        <v>0</v>
      </c>
      <c r="Q1402" s="353">
        <f>+IFERROR(VLOOKUP($A1402,Data_Loss!$A$2:$V$1300,20,FALSE),0)</f>
        <v>0</v>
      </c>
      <c r="R1402" s="353">
        <f>+IFERROR(VLOOKUP($A1402,Data_Loss!$A$2:$V$1300,21,FALSE),0)</f>
        <v>2368</v>
      </c>
      <c r="S1402" s="353">
        <f>+IFERROR(VLOOKUP($A1402,Data_Loss!$A$2:$V$1300,22,FALSE),0)</f>
        <v>443</v>
      </c>
      <c r="T1402" s="191">
        <f>+$I1402*'10k &amp; MO'!C$5+$J1402*'10k &amp; MO'!C$11+$K1402*'10k &amp; MO'!C$17+$L1402*'10k &amp; MO'!C$23+$M1402*'10k &amp; MO'!C$29</f>
        <v>0</v>
      </c>
      <c r="U1402" s="349">
        <f>+$I1402*'10k &amp; MO'!D$5+$J1402*'10k &amp; MO'!D$11+$K1402*'10k &amp; MO'!D$17+$L1402*'10k &amp; MO'!D$23+$M1402*'10k &amp; MO'!D$29</f>
        <v>0</v>
      </c>
      <c r="V1402" s="349">
        <f>+$I1402*'10k &amp; MO'!E$5+$J1402*'10k &amp; MO'!E$11+$K1402*'10k &amp; MO'!E$17+$L1402*'10k &amp; MO'!E$23+$M1402*'10k &amp; MO'!E$29</f>
        <v>333.66849999999999</v>
      </c>
      <c r="W1402" s="349">
        <f>+$I1402*'10k &amp; MO'!F$5+$J1402*'10k &amp; MO'!F$11+$K1402*'10k &amp; MO'!F$17+$L1402*'10k &amp; MO'!F$23+$M1402*'10k &amp; MO'!F$29</f>
        <v>199.08199999999999</v>
      </c>
      <c r="X1402" s="349">
        <f>+$I1402*'10k &amp; MO'!G$5+$J1402*'10k &amp; MO'!G$11+$K1402*'10k &amp; MO'!G$17+$L1402*'10k &amp; MO'!G$23+$M1402*'10k &amp; MO'!G$29</f>
        <v>3065.1559999999999</v>
      </c>
      <c r="Y1402" s="349">
        <f>+$N1402*'10k &amp; MO'!H$5+$O1402*'10k &amp; MO'!H$11+$P1402*'10k &amp; MO'!H$17+$Q1402*'10k &amp; MO'!H$23+$R1402*'10k &amp; MO'!H$29</f>
        <v>0</v>
      </c>
      <c r="Z1402" s="349">
        <f>+$N1402*'10k &amp; MO'!I$5+$O1402*'10k &amp; MO'!I$11+$P1402*'10k &amp; MO'!I$17+$Q1402*'10k &amp; MO'!I$23+$R1402*'10k &amp; MO'!I$29</f>
        <v>0</v>
      </c>
      <c r="AA1402" s="349">
        <f>+$N1402*'10k &amp; MO'!J$5+$O1402*'10k &amp; MO'!J$11+$P1402*'10k &amp; MO'!J$17+$Q1402*'10k &amp; MO'!J$23+$R1402*'10k &amp; MO'!J$29</f>
        <v>210.04160000000002</v>
      </c>
      <c r="AB1402" s="349">
        <f>+$N1402*'10k &amp; MO'!K$5+$O1402*'10k &amp; MO'!K$11+$P1402*'10k &amp; MO'!K$17+$Q1402*'10k &amp; MO'!K$23+$R1402*'10k &amp; MO'!K$29</f>
        <v>232.30080000000001</v>
      </c>
      <c r="AC1402" s="349">
        <f>+$N1402*'10k &amp; MO'!L$5+$O1402*'10k &amp; MO'!L$11+$P1402*'10k &amp; MO'!L$17+$Q1402*'10k &amp; MO'!L$23+$R1402*'10k &amp; MO'!L$29</f>
        <v>3569.0496000000003</v>
      </c>
      <c r="AD1402" s="350">
        <f>+S1402*'10k &amp; MO'!O$5</f>
        <v>597.16399999999999</v>
      </c>
      <c r="AF1402" s="192" t="str">
        <f t="shared" si="187"/>
        <v>9772016</v>
      </c>
      <c r="AG1402" s="192">
        <f>+IFERROR(VLOOKUP($AF1402,'Limited Loss'!$F$5:$P$124,AG$3,FALSE),0)</f>
        <v>0</v>
      </c>
      <c r="AH1402" s="193">
        <f>+IFERROR(VLOOKUP($AF1402,'Limited Loss'!$F$5:$P$124,AH$3,FALSE),0)</f>
        <v>0</v>
      </c>
      <c r="AI1402" s="193">
        <f>+IFERROR(VLOOKUP($AF1402,'Limited Loss'!$F$5:$P$124,AI$3,FALSE),0)</f>
        <v>0</v>
      </c>
      <c r="AJ1402" s="193">
        <f>+IFERROR(VLOOKUP($AF1402,'Limited Loss'!$F$5:$P$124,AJ$3,FALSE),0)</f>
        <v>0</v>
      </c>
      <c r="AK1402" s="100">
        <f>+IFERROR(VLOOKUP($AF1402,'Limited Loss'!$F$5:$P$124,AK$3,FALSE),0)</f>
        <v>0</v>
      </c>
      <c r="AL1402" s="193">
        <f>+IFERROR(VLOOKUP($AF1402,'Limited Loss'!$F$5:$P$124,AL$3,FALSE),0)</f>
        <v>0</v>
      </c>
      <c r="AM1402" s="193">
        <f>+IFERROR(VLOOKUP($AF1402,'Limited Loss'!$F$5:$P$124,AM$3,FALSE),0)</f>
        <v>0</v>
      </c>
      <c r="AN1402" s="193">
        <f>+IFERROR(VLOOKUP($AF1402,'Limited Loss'!$F$5:$P$124,AN$3,FALSE),0)</f>
        <v>0</v>
      </c>
      <c r="AO1402" s="193">
        <f>+IFERROR(VLOOKUP($AF1402,'Limited Loss'!$F$5:$P$124,AO$3,FALSE),0)</f>
        <v>0</v>
      </c>
      <c r="AP1402" s="100">
        <f>+IFERROR(VLOOKUP($AF1402,'Limited Loss'!$F$5:$P$124,AP$3,FALSE),0)</f>
        <v>0</v>
      </c>
      <c r="AQ1402" s="353"/>
      <c r="AR1402" s="331">
        <f t="shared" si="188"/>
        <v>977</v>
      </c>
      <c r="AS1402" s="332">
        <f t="shared" si="188"/>
        <v>2016</v>
      </c>
      <c r="AT1402" s="349">
        <f t="shared" si="196"/>
        <v>0</v>
      </c>
      <c r="AU1402" s="349">
        <f t="shared" si="195"/>
        <v>0</v>
      </c>
      <c r="AV1402" s="349">
        <f t="shared" si="195"/>
        <v>333.66849999999999</v>
      </c>
      <c r="AW1402" s="349">
        <f t="shared" si="195"/>
        <v>199.08199999999999</v>
      </c>
      <c r="AX1402" s="350">
        <f t="shared" si="195"/>
        <v>3065.1559999999999</v>
      </c>
      <c r="AY1402" s="349">
        <f t="shared" si="195"/>
        <v>0</v>
      </c>
      <c r="AZ1402" s="349">
        <f t="shared" si="195"/>
        <v>0</v>
      </c>
      <c r="BA1402" s="349">
        <f t="shared" si="195"/>
        <v>210.04160000000002</v>
      </c>
      <c r="BB1402" s="349">
        <f t="shared" si="194"/>
        <v>232.30080000000001</v>
      </c>
      <c r="BC1402" s="349">
        <f t="shared" si="194"/>
        <v>3569.0496000000003</v>
      </c>
      <c r="BD1402" s="350">
        <f t="shared" si="194"/>
        <v>597.16399999999999</v>
      </c>
      <c r="BE1402" s="349">
        <f t="shared" si="190"/>
        <v>543.71010000000001</v>
      </c>
      <c r="BF1402" s="375">
        <f t="shared" si="191"/>
        <v>7065.5884000000005</v>
      </c>
      <c r="BG1402" s="334">
        <f t="shared" si="192"/>
        <v>597.16399999999999</v>
      </c>
    </row>
    <row r="1403" spans="1:59" x14ac:dyDescent="0.2">
      <c r="A1403" s="326" t="str">
        <f t="shared" si="189"/>
        <v>9772017</v>
      </c>
      <c r="B1403">
        <v>977</v>
      </c>
      <c r="C1403" s="327">
        <v>2017</v>
      </c>
      <c r="D1403" s="353">
        <f>+IFERROR(VLOOKUP($A1403,Data_Loss!$A$2:$V$1180,6,FALSE),0)</f>
        <v>0</v>
      </c>
      <c r="E1403" s="353">
        <f>+IFERROR(VLOOKUP($A1403,Data_Loss!$A$2:$V$1180,7,FALSE),0)</f>
        <v>0</v>
      </c>
      <c r="F1403" s="353">
        <f>+IFERROR(VLOOKUP($A1403,Data_Loss!$A$2:$V$1180,8,FALSE),0)</f>
        <v>0</v>
      </c>
      <c r="G1403" s="353">
        <f>+IFERROR(VLOOKUP($A1403,Data_Loss!$A$2:$V$1180,9,FALSE),0)</f>
        <v>4</v>
      </c>
      <c r="H1403" s="353">
        <f>+IFERROR(VLOOKUP($A1403,Data_Loss!$A$2:$V$1180,10,FALSE),0)</f>
        <v>2</v>
      </c>
      <c r="I1403" s="353">
        <f>+IFERROR(VLOOKUP($A1403,Data_Loss!$A$2:$V$1300,12,FALSE),0)</f>
        <v>0</v>
      </c>
      <c r="J1403" s="353">
        <f>+IFERROR(VLOOKUP($A1403,Data_Loss!$A$2:$V$1300,13,FALSE),0)</f>
        <v>0</v>
      </c>
      <c r="K1403" s="353">
        <f>+IFERROR(VLOOKUP($A1403,Data_Loss!$A$2:$V$1300,14,FALSE),0)</f>
        <v>0</v>
      </c>
      <c r="L1403" s="353">
        <f>+IFERROR(VLOOKUP($A1403,Data_Loss!$A$2:$V$1300,15,FALSE),0)</f>
        <v>114887</v>
      </c>
      <c r="M1403" s="353">
        <f>+IFERROR(VLOOKUP($A1403,Data_Loss!$A$2:$V$1300,16,FALSE),0)</f>
        <v>6559</v>
      </c>
      <c r="N1403" s="353">
        <f>+IFERROR(VLOOKUP($A1403,Data_Loss!$A$2:$V$1300,17,FALSE),0)</f>
        <v>0</v>
      </c>
      <c r="O1403" s="353">
        <f>+IFERROR(VLOOKUP($A1403,Data_Loss!$A$2:$V$1300,18,FALSE),0)</f>
        <v>0</v>
      </c>
      <c r="P1403" s="353">
        <f>+IFERROR(VLOOKUP($A1403,Data_Loss!$A$2:$V$1300,19,FALSE),0)</f>
        <v>0</v>
      </c>
      <c r="Q1403" s="353">
        <f>+IFERROR(VLOOKUP($A1403,Data_Loss!$A$2:$V$1300,20,FALSE),0)</f>
        <v>66304</v>
      </c>
      <c r="R1403" s="353">
        <f>+IFERROR(VLOOKUP($A1403,Data_Loss!$A$2:$V$1300,21,FALSE),0)</f>
        <v>1626</v>
      </c>
      <c r="S1403" s="353">
        <f>+IFERROR(VLOOKUP($A1403,Data_Loss!$A$2:$V$1300,22,FALSE),0)</f>
        <v>12997</v>
      </c>
      <c r="T1403" s="191">
        <f>+$I1403*'10k &amp; MO'!C$6+$J1403*'10k &amp; MO'!C$12+$K1403*'10k &amp; MO'!C$18+$L1403*'10k &amp; MO'!C$24+$M1403*'10k &amp; MO'!C$30</f>
        <v>0</v>
      </c>
      <c r="U1403" s="349">
        <f>+$I1403*'10k &amp; MO'!D$6+$J1403*'10k &amp; MO'!D$12+$K1403*'10k &amp; MO'!D$18+$L1403*'10k &amp; MO'!D$24+$M1403*'10k &amp; MO'!D$30</f>
        <v>247.16579999999999</v>
      </c>
      <c r="V1403" s="349">
        <f>+$I1403*'10k &amp; MO'!E$6+$J1403*'10k &amp; MO'!E$12+$K1403*'10k &amp; MO'!E$18+$L1403*'10k &amp; MO'!E$24+$M1403*'10k &amp; MO'!E$30</f>
        <v>103398.87939999999</v>
      </c>
      <c r="W1403" s="349">
        <f>+$I1403*'10k &amp; MO'!F$6+$J1403*'10k &amp; MO'!F$12+$K1403*'10k &amp; MO'!F$18+$L1403*'10k &amp; MO'!F$24+$M1403*'10k &amp; MO'!F$30</f>
        <v>104504.76149999999</v>
      </c>
      <c r="X1403" s="349">
        <f>+$I1403*'10k &amp; MO'!G$6+$J1403*'10k &amp; MO'!G$12+$K1403*'10k &amp; MO'!G$18+$L1403*'10k &amp; MO'!G$24+$M1403*'10k &amp; MO'!G$30</f>
        <v>15851.164700000001</v>
      </c>
      <c r="Y1403" s="349">
        <f>+$N1403*'10k &amp; MO'!H$6+$O1403*'10k &amp; MO'!H$12+$P1403*'10k &amp; MO'!H$18+$Q1403*'10k &amp; MO'!H$24+$R1403*'10k &amp; MO'!H$30</f>
        <v>0</v>
      </c>
      <c r="Z1403" s="349">
        <f>+$N1403*'10k &amp; MO'!I$6+$O1403*'10k &amp; MO'!I$12+$P1403*'10k &amp; MO'!I$18+$Q1403*'10k &amp; MO'!I$24+$R1403*'10k &amp; MO'!I$30</f>
        <v>46.900599999999997</v>
      </c>
      <c r="AA1403" s="349">
        <f>+$N1403*'10k &amp; MO'!J$6+$O1403*'10k &amp; MO'!J$12+$P1403*'10k &amp; MO'!J$18+$Q1403*'10k &amp; MO'!J$24+$R1403*'10k &amp; MO'!J$30</f>
        <v>69228.374400000001</v>
      </c>
      <c r="AB1403" s="349">
        <f>+$N1403*'10k &amp; MO'!K$6+$O1403*'10k &amp; MO'!K$12+$P1403*'10k &amp; MO'!K$18+$Q1403*'10k &amp; MO'!K$24+$R1403*'10k &amp; MO'!K$30</f>
        <v>83963.866000000009</v>
      </c>
      <c r="AC1403" s="349">
        <f>+$N1403*'10k &amp; MO'!L$6+$O1403*'10k &amp; MO'!L$12+$P1403*'10k &amp; MO'!L$18+$Q1403*'10k &amp; MO'!L$24+$R1403*'10k &amp; MO'!L$30</f>
        <v>9430.3678</v>
      </c>
      <c r="AD1403" s="350">
        <f>+S1403*'10k &amp; MO'!O$6</f>
        <v>17493.962</v>
      </c>
      <c r="AF1403" s="192" t="str">
        <f t="shared" si="187"/>
        <v>9772017</v>
      </c>
      <c r="AG1403" s="192">
        <f>+IFERROR(VLOOKUP($AF1403,'Limited Loss'!$F$5:$P$124,AG$3,FALSE),0)</f>
        <v>0</v>
      </c>
      <c r="AH1403" s="193">
        <f>+IFERROR(VLOOKUP($AF1403,'Limited Loss'!$F$5:$P$124,AH$3,FALSE),0)</f>
        <v>0</v>
      </c>
      <c r="AI1403" s="193">
        <f>+IFERROR(VLOOKUP($AF1403,'Limited Loss'!$F$5:$P$124,AI$3,FALSE),0)</f>
        <v>0</v>
      </c>
      <c r="AJ1403" s="193">
        <f>+IFERROR(VLOOKUP($AF1403,'Limited Loss'!$F$5:$P$124,AJ$3,FALSE),0)</f>
        <v>0</v>
      </c>
      <c r="AK1403" s="100">
        <f>+IFERROR(VLOOKUP($AF1403,'Limited Loss'!$F$5:$P$124,AK$3,FALSE),0)</f>
        <v>0</v>
      </c>
      <c r="AL1403" s="193">
        <f>+IFERROR(VLOOKUP($AF1403,'Limited Loss'!$F$5:$P$124,AL$3,FALSE),0)</f>
        <v>0</v>
      </c>
      <c r="AM1403" s="193">
        <f>+IFERROR(VLOOKUP($AF1403,'Limited Loss'!$F$5:$P$124,AM$3,FALSE),0)</f>
        <v>0</v>
      </c>
      <c r="AN1403" s="193">
        <f>+IFERROR(VLOOKUP($AF1403,'Limited Loss'!$F$5:$P$124,AN$3,FALSE),0)</f>
        <v>0</v>
      </c>
      <c r="AO1403" s="193">
        <f>+IFERROR(VLOOKUP($AF1403,'Limited Loss'!$F$5:$P$124,AO$3,FALSE),0)</f>
        <v>0</v>
      </c>
      <c r="AP1403" s="100">
        <f>+IFERROR(VLOOKUP($AF1403,'Limited Loss'!$F$5:$P$124,AP$3,FALSE),0)</f>
        <v>0</v>
      </c>
      <c r="AQ1403" s="353"/>
      <c r="AR1403" s="331">
        <f t="shared" si="188"/>
        <v>977</v>
      </c>
      <c r="AS1403" s="332">
        <f t="shared" si="188"/>
        <v>2017</v>
      </c>
      <c r="AT1403" s="349">
        <f t="shared" si="196"/>
        <v>0</v>
      </c>
      <c r="AU1403" s="349">
        <f t="shared" si="195"/>
        <v>247.16579999999999</v>
      </c>
      <c r="AV1403" s="349">
        <f t="shared" si="195"/>
        <v>103398.87939999999</v>
      </c>
      <c r="AW1403" s="349">
        <f t="shared" si="195"/>
        <v>104504.76149999999</v>
      </c>
      <c r="AX1403" s="350">
        <f t="shared" si="195"/>
        <v>15851.164700000001</v>
      </c>
      <c r="AY1403" s="349">
        <f t="shared" si="195"/>
        <v>0</v>
      </c>
      <c r="AZ1403" s="349">
        <f t="shared" si="195"/>
        <v>46.900599999999997</v>
      </c>
      <c r="BA1403" s="349">
        <f t="shared" si="195"/>
        <v>69228.374400000001</v>
      </c>
      <c r="BB1403" s="349">
        <f t="shared" si="194"/>
        <v>83963.866000000009</v>
      </c>
      <c r="BC1403" s="349">
        <f t="shared" si="194"/>
        <v>9430.3678</v>
      </c>
      <c r="BD1403" s="350">
        <f t="shared" si="194"/>
        <v>17493.962</v>
      </c>
      <c r="BE1403" s="349">
        <f t="shared" si="190"/>
        <v>172921.32019999999</v>
      </c>
      <c r="BF1403" s="375">
        <f t="shared" si="191"/>
        <v>213750.16</v>
      </c>
      <c r="BG1403" s="334">
        <f t="shared" si="192"/>
        <v>17493.962</v>
      </c>
    </row>
    <row r="1404" spans="1:59" x14ac:dyDescent="0.2">
      <c r="A1404" s="326" t="str">
        <f t="shared" si="189"/>
        <v>9772018</v>
      </c>
      <c r="B1404">
        <v>977</v>
      </c>
      <c r="C1404" s="327">
        <v>2018</v>
      </c>
      <c r="D1404" s="353">
        <f>+IFERROR(VLOOKUP($A1404,Data_Loss!$A$2:$V$1180,6,FALSE),0)</f>
        <v>0</v>
      </c>
      <c r="E1404" s="353">
        <f>+IFERROR(VLOOKUP($A1404,Data_Loss!$A$2:$V$1180,7,FALSE),0)</f>
        <v>0</v>
      </c>
      <c r="F1404" s="353">
        <f>+IFERROR(VLOOKUP($A1404,Data_Loss!$A$2:$V$1180,8,FALSE),0)</f>
        <v>0</v>
      </c>
      <c r="G1404" s="353">
        <f>+IFERROR(VLOOKUP($A1404,Data_Loss!$A$2:$V$1180,9,FALSE),0)</f>
        <v>1</v>
      </c>
      <c r="H1404" s="353">
        <f>+IFERROR(VLOOKUP($A1404,Data_Loss!$A$2:$V$1180,10,FALSE),0)</f>
        <v>4</v>
      </c>
      <c r="I1404" s="353">
        <f>+IFERROR(VLOOKUP($A1404,Data_Loss!$A$2:$V$1300,12,FALSE),0)</f>
        <v>0</v>
      </c>
      <c r="J1404" s="353">
        <f>+IFERROR(VLOOKUP($A1404,Data_Loss!$A$2:$V$1300,13,FALSE),0)</f>
        <v>0</v>
      </c>
      <c r="K1404" s="353">
        <f>+IFERROR(VLOOKUP($A1404,Data_Loss!$A$2:$V$1300,14,FALSE),0)</f>
        <v>0</v>
      </c>
      <c r="L1404" s="353">
        <f>+IFERROR(VLOOKUP($A1404,Data_Loss!$A$2:$V$1300,15,FALSE),0)</f>
        <v>14691</v>
      </c>
      <c r="M1404" s="353">
        <f>+IFERROR(VLOOKUP($A1404,Data_Loss!$A$2:$V$1300,16,FALSE),0)</f>
        <v>21641</v>
      </c>
      <c r="N1404" s="353">
        <f>+IFERROR(VLOOKUP($A1404,Data_Loss!$A$2:$V$1300,17,FALSE),0)</f>
        <v>0</v>
      </c>
      <c r="O1404" s="353">
        <f>+IFERROR(VLOOKUP($A1404,Data_Loss!$A$2:$V$1300,18,FALSE),0)</f>
        <v>0</v>
      </c>
      <c r="P1404" s="353">
        <f>+IFERROR(VLOOKUP($A1404,Data_Loss!$A$2:$V$1300,19,FALSE),0)</f>
        <v>0</v>
      </c>
      <c r="Q1404" s="353">
        <f>+IFERROR(VLOOKUP($A1404,Data_Loss!$A$2:$V$1300,20,FALSE),0)</f>
        <v>30650</v>
      </c>
      <c r="R1404" s="353">
        <f>+IFERROR(VLOOKUP($A1404,Data_Loss!$A$2:$V$1300,21,FALSE),0)</f>
        <v>39100</v>
      </c>
      <c r="S1404" s="353">
        <f>+IFERROR(VLOOKUP($A1404,Data_Loss!$A$2:$V$1300,22,FALSE),0)</f>
        <v>3823</v>
      </c>
      <c r="T1404" s="191">
        <f>+$I1404*'10k &amp; MO'!C$7+$J1404*'10k &amp; MO'!C$13+$K1404*'10k &amp; MO'!C$19+$L1404*'10k &amp; MO'!C$25+$M1404*'10k &amp; MO'!C$31</f>
        <v>47.610200000000006</v>
      </c>
      <c r="U1404" s="349">
        <f>+$I1404*'10k &amp; MO'!D$7+$J1404*'10k &amp; MO'!D$13+$K1404*'10k &amp; MO'!D$19+$L1404*'10k &amp; MO'!D$25+$M1404*'10k &amp; MO'!D$31</f>
        <v>1928.3989999999999</v>
      </c>
      <c r="V1404" s="349">
        <f>+$I1404*'10k &amp; MO'!E$7+$J1404*'10k &amp; MO'!E$13+$K1404*'10k &amp; MO'!E$19+$L1404*'10k &amp; MO'!E$25+$M1404*'10k &amp; MO'!E$31</f>
        <v>53485.957000000002</v>
      </c>
      <c r="W1404" s="349">
        <f>+$I1404*'10k &amp; MO'!F$7+$J1404*'10k &amp; MO'!F$13+$K1404*'10k &amp; MO'!F$19+$L1404*'10k &amp; MO'!F$25+$M1404*'10k &amp; MO'!F$31</f>
        <v>22932.738700000002</v>
      </c>
      <c r="X1404" s="349">
        <f>+$I1404*'10k &amp; MO'!G$7+$J1404*'10k &amp; MO'!G$13+$K1404*'10k &amp; MO'!G$19+$L1404*'10k &amp; MO'!G$25+$M1404*'10k &amp; MO'!G$31</f>
        <v>16438.592099999998</v>
      </c>
      <c r="Y1404" s="349">
        <f>+$N1404*'10k &amp; MO'!H$7+$O1404*'10k &amp; MO'!H$13+$P1404*'10k &amp; MO'!H$19+$Q1404*'10k &amp; MO'!H$25+$R1404*'10k &amp; MO'!H$31</f>
        <v>113.38999999999999</v>
      </c>
      <c r="Z1404" s="349">
        <f>+$N1404*'10k &amp; MO'!I$7+$O1404*'10k &amp; MO'!I$13+$P1404*'10k &amp; MO'!I$19+$Q1404*'10k &amp; MO'!I$25+$R1404*'10k &amp; MO'!I$31</f>
        <v>4737.4500000000007</v>
      </c>
      <c r="AA1404" s="349">
        <f>+$N1404*'10k &amp; MO'!J$7+$O1404*'10k &amp; MO'!J$13+$P1404*'10k &amp; MO'!J$19+$Q1404*'10k &amp; MO'!J$25+$R1404*'10k &amp; MO'!J$31</f>
        <v>83439.575000000012</v>
      </c>
      <c r="AB1404" s="349">
        <f>+$N1404*'10k &amp; MO'!K$7+$O1404*'10k &amp; MO'!K$13+$P1404*'10k &amp; MO'!K$19+$Q1404*'10k &amp; MO'!K$25+$R1404*'10k &amp; MO'!K$31</f>
        <v>50835.104999999996</v>
      </c>
      <c r="AC1404" s="349">
        <f>+$N1404*'10k &amp; MO'!L$7+$O1404*'10k &amp; MO'!L$13+$P1404*'10k &amp; MO'!L$19+$Q1404*'10k &amp; MO'!L$25+$R1404*'10k &amp; MO'!L$31</f>
        <v>38008.839999999997</v>
      </c>
      <c r="AD1404" s="350">
        <f>+S1404*'10k &amp; MO'!O$7</f>
        <v>5069.2980000000007</v>
      </c>
      <c r="AF1404" s="192" t="str">
        <f t="shared" si="187"/>
        <v>9772018</v>
      </c>
      <c r="AG1404" s="192">
        <f>+IFERROR(VLOOKUP($AF1404,'Limited Loss'!$F$5:$P$124,AG$3,FALSE),0)</f>
        <v>0</v>
      </c>
      <c r="AH1404" s="193">
        <f>+IFERROR(VLOOKUP($AF1404,'Limited Loss'!$F$5:$P$124,AH$3,FALSE),0)</f>
        <v>0</v>
      </c>
      <c r="AI1404" s="193">
        <f>+IFERROR(VLOOKUP($AF1404,'Limited Loss'!$F$5:$P$124,AI$3,FALSE),0)</f>
        <v>0</v>
      </c>
      <c r="AJ1404" s="193">
        <f>+IFERROR(VLOOKUP($AF1404,'Limited Loss'!$F$5:$P$124,AJ$3,FALSE),0)</f>
        <v>0</v>
      </c>
      <c r="AK1404" s="100">
        <f>+IFERROR(VLOOKUP($AF1404,'Limited Loss'!$F$5:$P$124,AK$3,FALSE),0)</f>
        <v>0</v>
      </c>
      <c r="AL1404" s="193">
        <f>+IFERROR(VLOOKUP($AF1404,'Limited Loss'!$F$5:$P$124,AL$3,FALSE),0)</f>
        <v>0</v>
      </c>
      <c r="AM1404" s="193">
        <f>+IFERROR(VLOOKUP($AF1404,'Limited Loss'!$F$5:$P$124,AM$3,FALSE),0)</f>
        <v>0</v>
      </c>
      <c r="AN1404" s="193">
        <f>+IFERROR(VLOOKUP($AF1404,'Limited Loss'!$F$5:$P$124,AN$3,FALSE),0)</f>
        <v>0</v>
      </c>
      <c r="AO1404" s="193">
        <f>+IFERROR(VLOOKUP($AF1404,'Limited Loss'!$F$5:$P$124,AO$3,FALSE),0)</f>
        <v>0</v>
      </c>
      <c r="AP1404" s="100">
        <f>+IFERROR(VLOOKUP($AF1404,'Limited Loss'!$F$5:$P$124,AP$3,FALSE),0)</f>
        <v>0</v>
      </c>
      <c r="AQ1404" s="353"/>
      <c r="AR1404" s="331">
        <f t="shared" si="188"/>
        <v>977</v>
      </c>
      <c r="AS1404" s="332">
        <f t="shared" si="188"/>
        <v>2018</v>
      </c>
      <c r="AT1404" s="349">
        <f t="shared" si="196"/>
        <v>47.610200000000006</v>
      </c>
      <c r="AU1404" s="349">
        <f t="shared" si="195"/>
        <v>1928.3989999999999</v>
      </c>
      <c r="AV1404" s="349">
        <f t="shared" si="195"/>
        <v>53485.957000000002</v>
      </c>
      <c r="AW1404" s="349">
        <f t="shared" si="195"/>
        <v>22932.738700000002</v>
      </c>
      <c r="AX1404" s="350">
        <f t="shared" si="195"/>
        <v>16438.592099999998</v>
      </c>
      <c r="AY1404" s="349">
        <f t="shared" si="195"/>
        <v>113.38999999999999</v>
      </c>
      <c r="AZ1404" s="349">
        <f t="shared" si="195"/>
        <v>4737.4500000000007</v>
      </c>
      <c r="BA1404" s="349">
        <f t="shared" si="195"/>
        <v>83439.575000000012</v>
      </c>
      <c r="BB1404" s="349">
        <f t="shared" si="194"/>
        <v>50835.104999999996</v>
      </c>
      <c r="BC1404" s="349">
        <f t="shared" si="194"/>
        <v>38008.839999999997</v>
      </c>
      <c r="BD1404" s="350">
        <f t="shared" si="194"/>
        <v>5069.2980000000007</v>
      </c>
      <c r="BE1404" s="349">
        <f t="shared" si="190"/>
        <v>143752.3812</v>
      </c>
      <c r="BF1404" s="375">
        <f t="shared" si="191"/>
        <v>128215.27579999999</v>
      </c>
      <c r="BG1404" s="334">
        <f t="shared" si="192"/>
        <v>5069.2980000000007</v>
      </c>
    </row>
    <row r="1405" spans="1:59" x14ac:dyDescent="0.2">
      <c r="A1405" s="326" t="str">
        <f t="shared" si="189"/>
        <v>9782014</v>
      </c>
      <c r="B1405">
        <v>978</v>
      </c>
      <c r="C1405" s="327">
        <v>2014</v>
      </c>
      <c r="D1405" s="353">
        <f>+IFERROR(VLOOKUP($A1405,Data_Loss!$A$2:$V$1180,6,FALSE),0)</f>
        <v>0</v>
      </c>
      <c r="E1405" s="353">
        <f>+IFERROR(VLOOKUP($A1405,Data_Loss!$A$2:$V$1180,7,FALSE),0)</f>
        <v>0</v>
      </c>
      <c r="F1405" s="353">
        <f>+IFERROR(VLOOKUP($A1405,Data_Loss!$A$2:$V$1180,8,FALSE),0)</f>
        <v>0</v>
      </c>
      <c r="G1405" s="353">
        <f>+IFERROR(VLOOKUP($A1405,Data_Loss!$A$2:$V$1180,9,FALSE),0)</f>
        <v>0</v>
      </c>
      <c r="H1405" s="353">
        <f>+IFERROR(VLOOKUP($A1405,Data_Loss!$A$2:$V$1180,10,FALSE),0)</f>
        <v>0</v>
      </c>
      <c r="I1405" s="353">
        <f>+IFERROR(VLOOKUP($A1405,Data_Loss!$A$2:$V$1300,12,FALSE),0)</f>
        <v>0</v>
      </c>
      <c r="J1405" s="353">
        <f>+IFERROR(VLOOKUP($A1405,Data_Loss!$A$2:$V$1300,13,FALSE),0)</f>
        <v>0</v>
      </c>
      <c r="K1405" s="353">
        <f>+IFERROR(VLOOKUP($A1405,Data_Loss!$A$2:$V$1300,14,FALSE),0)</f>
        <v>0</v>
      </c>
      <c r="L1405" s="353">
        <f>+IFERROR(VLOOKUP($A1405,Data_Loss!$A$2:$V$1300,15,FALSE),0)</f>
        <v>0</v>
      </c>
      <c r="M1405" s="353">
        <f>+IFERROR(VLOOKUP($A1405,Data_Loss!$A$2:$V$1300,16,FALSE),0)</f>
        <v>0</v>
      </c>
      <c r="N1405" s="353">
        <f>+IFERROR(VLOOKUP($A1405,Data_Loss!$A$2:$V$1300,17,FALSE),0)</f>
        <v>0</v>
      </c>
      <c r="O1405" s="353">
        <f>+IFERROR(VLOOKUP($A1405,Data_Loss!$A$2:$V$1300,18,FALSE),0)</f>
        <v>0</v>
      </c>
      <c r="P1405" s="353">
        <f>+IFERROR(VLOOKUP($A1405,Data_Loss!$A$2:$V$1300,19,FALSE),0)</f>
        <v>0</v>
      </c>
      <c r="Q1405" s="353">
        <f>+IFERROR(VLOOKUP($A1405,Data_Loss!$A$2:$V$1300,20,FALSE),0)</f>
        <v>0</v>
      </c>
      <c r="R1405" s="353">
        <f>+IFERROR(VLOOKUP($A1405,Data_Loss!$A$2:$V$1300,21,FALSE),0)</f>
        <v>0</v>
      </c>
      <c r="S1405" s="353">
        <f>+IFERROR(VLOOKUP($A1405,Data_Loss!$A$2:$V$1300,22,FALSE),0)</f>
        <v>4662</v>
      </c>
      <c r="T1405" s="191">
        <f>+$I1405*'10k &amp; MO'!C$3+$J1405*'10k &amp; MO'!C$9+$K1405*'10k &amp; MO'!C$15+$L1405*'10k &amp; MO'!C$21+$M1405*'10k &amp; MO'!C$27</f>
        <v>0</v>
      </c>
      <c r="U1405" s="349">
        <f>+$I1405*'10k &amp; MO'!D$3+$J1405*'10k &amp; MO'!D$9+$K1405*'10k &amp; MO'!D$15+$L1405*'10k &amp; MO'!D$21+$M1405*'10k &amp; MO'!D$27</f>
        <v>0</v>
      </c>
      <c r="V1405" s="349">
        <f>+$I1405*'10k &amp; MO'!E$3+$J1405*'10k &amp; MO'!E$9+$K1405*'10k &amp; MO'!E$15+$L1405*'10k &amp; MO'!E$21+$M1405*'10k &amp; MO'!E$27</f>
        <v>0</v>
      </c>
      <c r="W1405" s="349">
        <f>+$I1405*'10k &amp; MO'!F$3+$J1405*'10k &amp; MO'!F$9+$K1405*'10k &amp; MO'!F$15+$L1405*'10k &amp; MO'!F$21+$M1405*'10k &amp; MO'!F$27</f>
        <v>0</v>
      </c>
      <c r="X1405" s="349">
        <f>+$I1405*'10k &amp; MO'!G$3+$J1405*'10k &amp; MO'!G$9+$K1405*'10k &amp; MO'!G$15+$L1405*'10k &amp; MO'!G$21+$M1405*'10k &amp; MO'!G$27</f>
        <v>0</v>
      </c>
      <c r="Y1405" s="349">
        <f>+$N1405*'10k &amp; MO'!H$3+$O1405*'10k &amp; MO'!H$9+$P1405*'10k &amp; MO'!H$15+$Q1405*'10k &amp; MO'!H$21+$R1405*'10k &amp; MO'!H$27</f>
        <v>0</v>
      </c>
      <c r="Z1405" s="349">
        <f>+$N1405*'10k &amp; MO'!I$3+$O1405*'10k &amp; MO'!I$9+$P1405*'10k &amp; MO'!I$15+$Q1405*'10k &amp; MO'!I$21+$R1405*'10k &amp; MO'!I$27</f>
        <v>0</v>
      </c>
      <c r="AA1405" s="349">
        <f>+$N1405*'10k &amp; MO'!J$3+$O1405*'10k &amp; MO'!J$9+$P1405*'10k &amp; MO'!J$15+$Q1405*'10k &amp; MO'!J$21+$R1405*'10k &amp; MO'!J$27</f>
        <v>0</v>
      </c>
      <c r="AB1405" s="349">
        <f>+$N1405*'10k &amp; MO'!K$3+$O1405*'10k &amp; MO'!K$9+$P1405*'10k &amp; MO'!K$15+$Q1405*'10k &amp; MO'!K$21+$R1405*'10k &amp; MO'!K$27</f>
        <v>0</v>
      </c>
      <c r="AC1405" s="349">
        <f>+$N1405*'10k &amp; MO'!L$3+$O1405*'10k &amp; MO'!L$9+$P1405*'10k &amp; MO'!L$15+$Q1405*'10k &amp; MO'!L$21+$R1405*'10k &amp; MO'!L$27</f>
        <v>0</v>
      </c>
      <c r="AD1405" s="350">
        <f>+S1405*'10k &amp; MO'!O$3</f>
        <v>4993.0019999999995</v>
      </c>
      <c r="AF1405" s="192" t="str">
        <f t="shared" si="187"/>
        <v>9782014</v>
      </c>
      <c r="AG1405" s="192">
        <f>+IFERROR(VLOOKUP($AF1405,'Limited Loss'!$F$5:$P$124,AG$3,FALSE),0)</f>
        <v>0</v>
      </c>
      <c r="AH1405" s="193">
        <f>+IFERROR(VLOOKUP($AF1405,'Limited Loss'!$F$5:$P$124,AH$3,FALSE),0)</f>
        <v>0</v>
      </c>
      <c r="AI1405" s="193">
        <f>+IFERROR(VLOOKUP($AF1405,'Limited Loss'!$F$5:$P$124,AI$3,FALSE),0)</f>
        <v>0</v>
      </c>
      <c r="AJ1405" s="193">
        <f>+IFERROR(VLOOKUP($AF1405,'Limited Loss'!$F$5:$P$124,AJ$3,FALSE),0)</f>
        <v>0</v>
      </c>
      <c r="AK1405" s="100">
        <f>+IFERROR(VLOOKUP($AF1405,'Limited Loss'!$F$5:$P$124,AK$3,FALSE),0)</f>
        <v>0</v>
      </c>
      <c r="AL1405" s="193">
        <f>+IFERROR(VLOOKUP($AF1405,'Limited Loss'!$F$5:$P$124,AL$3,FALSE),0)</f>
        <v>0</v>
      </c>
      <c r="AM1405" s="193">
        <f>+IFERROR(VLOOKUP($AF1405,'Limited Loss'!$F$5:$P$124,AM$3,FALSE),0)</f>
        <v>0</v>
      </c>
      <c r="AN1405" s="193">
        <f>+IFERROR(VLOOKUP($AF1405,'Limited Loss'!$F$5:$P$124,AN$3,FALSE),0)</f>
        <v>0</v>
      </c>
      <c r="AO1405" s="193">
        <f>+IFERROR(VLOOKUP($AF1405,'Limited Loss'!$F$5:$P$124,AO$3,FALSE),0)</f>
        <v>0</v>
      </c>
      <c r="AP1405" s="100">
        <f>+IFERROR(VLOOKUP($AF1405,'Limited Loss'!$F$5:$P$124,AP$3,FALSE),0)</f>
        <v>0</v>
      </c>
      <c r="AQ1405" s="353"/>
      <c r="AR1405" s="331">
        <f t="shared" si="188"/>
        <v>978</v>
      </c>
      <c r="AS1405" s="332">
        <f t="shared" si="188"/>
        <v>2014</v>
      </c>
      <c r="AT1405" s="349">
        <f t="shared" si="196"/>
        <v>0</v>
      </c>
      <c r="AU1405" s="349">
        <f t="shared" si="195"/>
        <v>0</v>
      </c>
      <c r="AV1405" s="349">
        <f t="shared" si="195"/>
        <v>0</v>
      </c>
      <c r="AW1405" s="349">
        <f t="shared" si="195"/>
        <v>0</v>
      </c>
      <c r="AX1405" s="350">
        <f t="shared" si="195"/>
        <v>0</v>
      </c>
      <c r="AY1405" s="349">
        <f t="shared" si="195"/>
        <v>0</v>
      </c>
      <c r="AZ1405" s="349">
        <f t="shared" si="195"/>
        <v>0</v>
      </c>
      <c r="BA1405" s="349">
        <f t="shared" si="195"/>
        <v>0</v>
      </c>
      <c r="BB1405" s="349">
        <f t="shared" si="194"/>
        <v>0</v>
      </c>
      <c r="BC1405" s="349">
        <f t="shared" si="194"/>
        <v>0</v>
      </c>
      <c r="BD1405" s="350">
        <f t="shared" si="194"/>
        <v>4993.0019999999995</v>
      </c>
      <c r="BE1405" s="349">
        <f t="shared" si="190"/>
        <v>0</v>
      </c>
      <c r="BF1405" s="375">
        <f t="shared" si="191"/>
        <v>0</v>
      </c>
      <c r="BG1405" s="334">
        <f t="shared" si="192"/>
        <v>4993.0019999999995</v>
      </c>
    </row>
    <row r="1406" spans="1:59" x14ac:dyDescent="0.2">
      <c r="A1406" s="326" t="str">
        <f t="shared" si="189"/>
        <v>9782015</v>
      </c>
      <c r="B1406">
        <v>978</v>
      </c>
      <c r="C1406" s="327">
        <v>2015</v>
      </c>
      <c r="D1406" s="353">
        <f>+IFERROR(VLOOKUP($A1406,Data_Loss!$A$2:$V$1180,6,FALSE),0)</f>
        <v>0</v>
      </c>
      <c r="E1406" s="353">
        <f>+IFERROR(VLOOKUP($A1406,Data_Loss!$A$2:$V$1180,7,FALSE),0)</f>
        <v>0</v>
      </c>
      <c r="F1406" s="353">
        <f>+IFERROR(VLOOKUP($A1406,Data_Loss!$A$2:$V$1180,8,FALSE),0)</f>
        <v>0</v>
      </c>
      <c r="G1406" s="353">
        <f>+IFERROR(VLOOKUP($A1406,Data_Loss!$A$2:$V$1180,9,FALSE),0)</f>
        <v>0</v>
      </c>
      <c r="H1406" s="353">
        <f>+IFERROR(VLOOKUP($A1406,Data_Loss!$A$2:$V$1180,10,FALSE),0)</f>
        <v>3</v>
      </c>
      <c r="I1406" s="353">
        <f>+IFERROR(VLOOKUP($A1406,Data_Loss!$A$2:$V$1300,12,FALSE),0)</f>
        <v>0</v>
      </c>
      <c r="J1406" s="353">
        <f>+IFERROR(VLOOKUP($A1406,Data_Loss!$A$2:$V$1300,13,FALSE),0)</f>
        <v>0</v>
      </c>
      <c r="K1406" s="353">
        <f>+IFERROR(VLOOKUP($A1406,Data_Loss!$A$2:$V$1300,14,FALSE),0)</f>
        <v>0</v>
      </c>
      <c r="L1406" s="353">
        <f>+IFERROR(VLOOKUP($A1406,Data_Loss!$A$2:$V$1300,15,FALSE),0)</f>
        <v>0</v>
      </c>
      <c r="M1406" s="353">
        <f>+IFERROR(VLOOKUP($A1406,Data_Loss!$A$2:$V$1300,16,FALSE),0)</f>
        <v>114723</v>
      </c>
      <c r="N1406" s="353">
        <f>+IFERROR(VLOOKUP($A1406,Data_Loss!$A$2:$V$1300,17,FALSE),0)</f>
        <v>0</v>
      </c>
      <c r="O1406" s="353">
        <f>+IFERROR(VLOOKUP($A1406,Data_Loss!$A$2:$V$1300,18,FALSE),0)</f>
        <v>0</v>
      </c>
      <c r="P1406" s="353">
        <f>+IFERROR(VLOOKUP($A1406,Data_Loss!$A$2:$V$1300,19,FALSE),0)</f>
        <v>0</v>
      </c>
      <c r="Q1406" s="353">
        <f>+IFERROR(VLOOKUP($A1406,Data_Loss!$A$2:$V$1300,20,FALSE),0)</f>
        <v>0</v>
      </c>
      <c r="R1406" s="353">
        <f>+IFERROR(VLOOKUP($A1406,Data_Loss!$A$2:$V$1300,21,FALSE),0)</f>
        <v>38242</v>
      </c>
      <c r="S1406" s="353">
        <f>+IFERROR(VLOOKUP($A1406,Data_Loss!$A$2:$V$1300,22,FALSE),0)</f>
        <v>5243</v>
      </c>
      <c r="T1406" s="191">
        <f>+$I1406*'10k &amp; MO'!C$4+$J1406*'10k &amp; MO'!C$10+$K1406*'10k &amp; MO'!C$16+$L1406*'10k &amp; MO'!C$22+$M1406*'10k &amp; MO'!C$28</f>
        <v>0</v>
      </c>
      <c r="U1406" s="349">
        <f>+$I1406*'10k &amp; MO'!D$4+$J1406*'10k &amp; MO'!D$10+$K1406*'10k &amp; MO'!D$16+$L1406*'10k &amp; MO'!D$22+$M1406*'10k &amp; MO'!D$28</f>
        <v>0</v>
      </c>
      <c r="V1406" s="349">
        <f>+$I1406*'10k &amp; MO'!E$4+$J1406*'10k &amp; MO'!E$10+$K1406*'10k &amp; MO'!E$16+$L1406*'10k &amp; MO'!E$22+$M1406*'10k &amp; MO'!E$28</f>
        <v>4015.3050000000003</v>
      </c>
      <c r="W1406" s="349">
        <f>+$I1406*'10k &amp; MO'!F$4+$J1406*'10k &amp; MO'!F$10+$K1406*'10k &amp; MO'!F$16+$L1406*'10k &amp; MO'!F$22+$M1406*'10k &amp; MO'!F$28</f>
        <v>2397.7106999999996</v>
      </c>
      <c r="X1406" s="349">
        <f>+$I1406*'10k &amp; MO'!G$4+$J1406*'10k &amp; MO'!G$10+$K1406*'10k &amp; MO'!G$16+$L1406*'10k &amp; MO'!G$22+$M1406*'10k &amp; MO'!G$28</f>
        <v>132528.00959999999</v>
      </c>
      <c r="Y1406" s="349">
        <f>+$N1406*'10k &amp; MO'!H$4+$O1406*'10k &amp; MO'!H$10+$P1406*'10k &amp; MO'!H$16+$Q1406*'10k &amp; MO'!H$22+$R1406*'10k &amp; MO'!H$28</f>
        <v>0</v>
      </c>
      <c r="Z1406" s="349">
        <f>+$N1406*'10k &amp; MO'!I$4+$O1406*'10k &amp; MO'!I$10+$P1406*'10k &amp; MO'!I$16+$Q1406*'10k &amp; MO'!I$22+$R1406*'10k &amp; MO'!I$28</f>
        <v>0</v>
      </c>
      <c r="AA1406" s="349">
        <f>+$N1406*'10k &amp; MO'!J$4+$O1406*'10k &amp; MO'!J$10+$P1406*'10k &amp; MO'!J$16+$Q1406*'10k &amp; MO'!J$22+$R1406*'10k &amp; MO'!J$28</f>
        <v>1078.4243999999999</v>
      </c>
      <c r="AB1406" s="349">
        <f>+$N1406*'10k &amp; MO'!K$4+$O1406*'10k &amp; MO'!K$10+$P1406*'10k &amp; MO'!K$16+$Q1406*'10k &amp; MO'!K$22+$R1406*'10k &amp; MO'!K$28</f>
        <v>1472.317</v>
      </c>
      <c r="AC1406" s="349">
        <f>+$N1406*'10k &amp; MO'!L$4+$O1406*'10k &amp; MO'!L$10+$P1406*'10k &amp; MO'!L$16+$Q1406*'10k &amp; MO'!L$22+$R1406*'10k &amp; MO'!L$28</f>
        <v>56116.310799999999</v>
      </c>
      <c r="AD1406" s="350">
        <f>+S1406*'10k &amp; MO'!O$4</f>
        <v>6354.5159999999996</v>
      </c>
      <c r="AF1406" s="192" t="str">
        <f t="shared" si="187"/>
        <v>9782015</v>
      </c>
      <c r="AG1406" s="192">
        <f>+IFERROR(VLOOKUP($AF1406,'Limited Loss'!$F$5:$P$124,AG$3,FALSE),0)</f>
        <v>0</v>
      </c>
      <c r="AH1406" s="193">
        <f>+IFERROR(VLOOKUP($AF1406,'Limited Loss'!$F$5:$P$124,AH$3,FALSE),0)</f>
        <v>0</v>
      </c>
      <c r="AI1406" s="193">
        <f>+IFERROR(VLOOKUP($AF1406,'Limited Loss'!$F$5:$P$124,AI$3,FALSE),0)</f>
        <v>0</v>
      </c>
      <c r="AJ1406" s="193">
        <f>+IFERROR(VLOOKUP($AF1406,'Limited Loss'!$F$5:$P$124,AJ$3,FALSE),0)</f>
        <v>0</v>
      </c>
      <c r="AK1406" s="100">
        <f>+IFERROR(VLOOKUP($AF1406,'Limited Loss'!$F$5:$P$124,AK$3,FALSE),0)</f>
        <v>0</v>
      </c>
      <c r="AL1406" s="193">
        <f>+IFERROR(VLOOKUP($AF1406,'Limited Loss'!$F$5:$P$124,AL$3,FALSE),0)</f>
        <v>0</v>
      </c>
      <c r="AM1406" s="193">
        <f>+IFERROR(VLOOKUP($AF1406,'Limited Loss'!$F$5:$P$124,AM$3,FALSE),0)</f>
        <v>0</v>
      </c>
      <c r="AN1406" s="193">
        <f>+IFERROR(VLOOKUP($AF1406,'Limited Loss'!$F$5:$P$124,AN$3,FALSE),0)</f>
        <v>0</v>
      </c>
      <c r="AO1406" s="193">
        <f>+IFERROR(VLOOKUP($AF1406,'Limited Loss'!$F$5:$P$124,AO$3,FALSE),0)</f>
        <v>0</v>
      </c>
      <c r="AP1406" s="100">
        <f>+IFERROR(VLOOKUP($AF1406,'Limited Loss'!$F$5:$P$124,AP$3,FALSE),0)</f>
        <v>0</v>
      </c>
      <c r="AQ1406" s="353"/>
      <c r="AR1406" s="331">
        <f t="shared" si="188"/>
        <v>978</v>
      </c>
      <c r="AS1406" s="332">
        <f t="shared" si="188"/>
        <v>2015</v>
      </c>
      <c r="AT1406" s="349">
        <f t="shared" si="196"/>
        <v>0</v>
      </c>
      <c r="AU1406" s="349">
        <f t="shared" si="195"/>
        <v>0</v>
      </c>
      <c r="AV1406" s="349">
        <f t="shared" si="195"/>
        <v>4015.3050000000003</v>
      </c>
      <c r="AW1406" s="349">
        <f t="shared" si="195"/>
        <v>2397.7106999999996</v>
      </c>
      <c r="AX1406" s="350">
        <f t="shared" si="195"/>
        <v>132528.00959999999</v>
      </c>
      <c r="AY1406" s="349">
        <f t="shared" si="195"/>
        <v>0</v>
      </c>
      <c r="AZ1406" s="349">
        <f t="shared" si="195"/>
        <v>0</v>
      </c>
      <c r="BA1406" s="349">
        <f t="shared" si="195"/>
        <v>1078.4243999999999</v>
      </c>
      <c r="BB1406" s="349">
        <f t="shared" si="194"/>
        <v>1472.317</v>
      </c>
      <c r="BC1406" s="349">
        <f t="shared" si="194"/>
        <v>56116.310799999999</v>
      </c>
      <c r="BD1406" s="350">
        <f t="shared" si="194"/>
        <v>6354.5159999999996</v>
      </c>
      <c r="BE1406" s="349">
        <f t="shared" si="190"/>
        <v>5093.7294000000002</v>
      </c>
      <c r="BF1406" s="375">
        <f t="shared" si="191"/>
        <v>192514.3481</v>
      </c>
      <c r="BG1406" s="334">
        <f t="shared" si="192"/>
        <v>6354.5159999999996</v>
      </c>
    </row>
    <row r="1407" spans="1:59" x14ac:dyDescent="0.2">
      <c r="A1407" s="326" t="str">
        <f t="shared" si="189"/>
        <v>9782016</v>
      </c>
      <c r="B1407">
        <v>978</v>
      </c>
      <c r="C1407" s="327">
        <v>2016</v>
      </c>
      <c r="D1407" s="353">
        <f>+IFERROR(VLOOKUP($A1407,Data_Loss!$A$2:$V$1180,6,FALSE),0)</f>
        <v>0</v>
      </c>
      <c r="E1407" s="353">
        <f>+IFERROR(VLOOKUP($A1407,Data_Loss!$A$2:$V$1180,7,FALSE),0)</f>
        <v>0</v>
      </c>
      <c r="F1407" s="353">
        <f>+IFERROR(VLOOKUP($A1407,Data_Loss!$A$2:$V$1180,8,FALSE),0)</f>
        <v>0</v>
      </c>
      <c r="G1407" s="353">
        <f>+IFERROR(VLOOKUP($A1407,Data_Loss!$A$2:$V$1180,9,FALSE),0)</f>
        <v>0</v>
      </c>
      <c r="H1407" s="353">
        <f>+IFERROR(VLOOKUP($A1407,Data_Loss!$A$2:$V$1180,10,FALSE),0)</f>
        <v>1</v>
      </c>
      <c r="I1407" s="353">
        <f>+IFERROR(VLOOKUP($A1407,Data_Loss!$A$2:$V$1300,12,FALSE),0)</f>
        <v>0</v>
      </c>
      <c r="J1407" s="353">
        <f>+IFERROR(VLOOKUP($A1407,Data_Loss!$A$2:$V$1300,13,FALSE),0)</f>
        <v>0</v>
      </c>
      <c r="K1407" s="353">
        <f>+IFERROR(VLOOKUP($A1407,Data_Loss!$A$2:$V$1300,14,FALSE),0)</f>
        <v>0</v>
      </c>
      <c r="L1407" s="353">
        <f>+IFERROR(VLOOKUP($A1407,Data_Loss!$A$2:$V$1300,15,FALSE),0)</f>
        <v>0</v>
      </c>
      <c r="M1407" s="353">
        <f>+IFERROR(VLOOKUP($A1407,Data_Loss!$A$2:$V$1300,16,FALSE),0)</f>
        <v>114</v>
      </c>
      <c r="N1407" s="353">
        <f>+IFERROR(VLOOKUP($A1407,Data_Loss!$A$2:$V$1300,17,FALSE),0)</f>
        <v>0</v>
      </c>
      <c r="O1407" s="353">
        <f>+IFERROR(VLOOKUP($A1407,Data_Loss!$A$2:$V$1300,18,FALSE),0)</f>
        <v>0</v>
      </c>
      <c r="P1407" s="353">
        <f>+IFERROR(VLOOKUP($A1407,Data_Loss!$A$2:$V$1300,19,FALSE),0)</f>
        <v>0</v>
      </c>
      <c r="Q1407" s="353">
        <f>+IFERROR(VLOOKUP($A1407,Data_Loss!$A$2:$V$1300,20,FALSE),0)</f>
        <v>0</v>
      </c>
      <c r="R1407" s="353">
        <f>+IFERROR(VLOOKUP($A1407,Data_Loss!$A$2:$V$1300,21,FALSE),0)</f>
        <v>69</v>
      </c>
      <c r="S1407" s="353">
        <f>+IFERROR(VLOOKUP($A1407,Data_Loss!$A$2:$V$1300,22,FALSE),0)</f>
        <v>556</v>
      </c>
      <c r="T1407" s="191">
        <f>+$I1407*'10k &amp; MO'!C$5+$J1407*'10k &amp; MO'!C$11+$K1407*'10k &amp; MO'!C$17+$L1407*'10k &amp; MO'!C$23+$M1407*'10k &amp; MO'!C$29</f>
        <v>0</v>
      </c>
      <c r="U1407" s="349">
        <f>+$I1407*'10k &amp; MO'!D$5+$J1407*'10k &amp; MO'!D$11+$K1407*'10k &amp; MO'!D$17+$L1407*'10k &amp; MO'!D$23+$M1407*'10k &amp; MO'!D$29</f>
        <v>0</v>
      </c>
      <c r="V1407" s="349">
        <f>+$I1407*'10k &amp; MO'!E$5+$J1407*'10k &amp; MO'!E$11+$K1407*'10k &amp; MO'!E$17+$L1407*'10k &amp; MO'!E$23+$M1407*'10k &amp; MO'!E$29</f>
        <v>12.9162</v>
      </c>
      <c r="W1407" s="349">
        <f>+$I1407*'10k &amp; MO'!F$5+$J1407*'10k &amp; MO'!F$11+$K1407*'10k &amp; MO'!F$17+$L1407*'10k &amp; MO'!F$23+$M1407*'10k &amp; MO'!F$29</f>
        <v>7.7063999999999995</v>
      </c>
      <c r="X1407" s="349">
        <f>+$I1407*'10k &amp; MO'!G$5+$J1407*'10k &amp; MO'!G$11+$K1407*'10k &amp; MO'!G$17+$L1407*'10k &amp; MO'!G$23+$M1407*'10k &amp; MO'!G$29</f>
        <v>118.65119999999999</v>
      </c>
      <c r="Y1407" s="349">
        <f>+$N1407*'10k &amp; MO'!H$5+$O1407*'10k &amp; MO'!H$11+$P1407*'10k &amp; MO'!H$17+$Q1407*'10k &amp; MO'!H$23+$R1407*'10k &amp; MO'!H$29</f>
        <v>0</v>
      </c>
      <c r="Z1407" s="349">
        <f>+$N1407*'10k &amp; MO'!I$5+$O1407*'10k &amp; MO'!I$11+$P1407*'10k &amp; MO'!I$17+$Q1407*'10k &amp; MO'!I$23+$R1407*'10k &amp; MO'!I$29</f>
        <v>0</v>
      </c>
      <c r="AA1407" s="349">
        <f>+$N1407*'10k &amp; MO'!J$5+$O1407*'10k &amp; MO'!J$11+$P1407*'10k &amp; MO'!J$17+$Q1407*'10k &amp; MO'!J$23+$R1407*'10k &amp; MO'!J$29</f>
        <v>6.1203000000000003</v>
      </c>
      <c r="AB1407" s="349">
        <f>+$N1407*'10k &amp; MO'!K$5+$O1407*'10k &amp; MO'!K$11+$P1407*'10k &amp; MO'!K$17+$Q1407*'10k &amp; MO'!K$23+$R1407*'10k &amp; MO'!K$29</f>
        <v>6.7689000000000004</v>
      </c>
      <c r="AC1407" s="349">
        <f>+$N1407*'10k &amp; MO'!L$5+$O1407*'10k &amp; MO'!L$11+$P1407*'10k &amp; MO'!L$17+$Q1407*'10k &amp; MO'!L$23+$R1407*'10k &amp; MO'!L$29</f>
        <v>103.99680000000001</v>
      </c>
      <c r="AD1407" s="350">
        <f>+S1407*'10k &amp; MO'!O$5</f>
        <v>749.48800000000006</v>
      </c>
      <c r="AF1407" s="192" t="str">
        <f t="shared" si="187"/>
        <v>9782016</v>
      </c>
      <c r="AG1407" s="192">
        <f>+IFERROR(VLOOKUP($AF1407,'Limited Loss'!$F$5:$P$124,AG$3,FALSE),0)</f>
        <v>0</v>
      </c>
      <c r="AH1407" s="193">
        <f>+IFERROR(VLOOKUP($AF1407,'Limited Loss'!$F$5:$P$124,AH$3,FALSE),0)</f>
        <v>0</v>
      </c>
      <c r="AI1407" s="193">
        <f>+IFERROR(VLOOKUP($AF1407,'Limited Loss'!$F$5:$P$124,AI$3,FALSE),0)</f>
        <v>0</v>
      </c>
      <c r="AJ1407" s="193">
        <f>+IFERROR(VLOOKUP($AF1407,'Limited Loss'!$F$5:$P$124,AJ$3,FALSE),0)</f>
        <v>0</v>
      </c>
      <c r="AK1407" s="100">
        <f>+IFERROR(VLOOKUP($AF1407,'Limited Loss'!$F$5:$P$124,AK$3,FALSE),0)</f>
        <v>0</v>
      </c>
      <c r="AL1407" s="193">
        <f>+IFERROR(VLOOKUP($AF1407,'Limited Loss'!$F$5:$P$124,AL$3,FALSE),0)</f>
        <v>0</v>
      </c>
      <c r="AM1407" s="193">
        <f>+IFERROR(VLOOKUP($AF1407,'Limited Loss'!$F$5:$P$124,AM$3,FALSE),0)</f>
        <v>0</v>
      </c>
      <c r="AN1407" s="193">
        <f>+IFERROR(VLOOKUP($AF1407,'Limited Loss'!$F$5:$P$124,AN$3,FALSE),0)</f>
        <v>0</v>
      </c>
      <c r="AO1407" s="193">
        <f>+IFERROR(VLOOKUP($AF1407,'Limited Loss'!$F$5:$P$124,AO$3,FALSE),0)</f>
        <v>0</v>
      </c>
      <c r="AP1407" s="100">
        <f>+IFERROR(VLOOKUP($AF1407,'Limited Loss'!$F$5:$P$124,AP$3,FALSE),0)</f>
        <v>0</v>
      </c>
      <c r="AQ1407" s="353"/>
      <c r="AR1407" s="331">
        <f t="shared" si="188"/>
        <v>978</v>
      </c>
      <c r="AS1407" s="332">
        <f t="shared" si="188"/>
        <v>2016</v>
      </c>
      <c r="AT1407" s="349">
        <f t="shared" si="196"/>
        <v>0</v>
      </c>
      <c r="AU1407" s="349">
        <f t="shared" si="195"/>
        <v>0</v>
      </c>
      <c r="AV1407" s="349">
        <f t="shared" si="195"/>
        <v>12.9162</v>
      </c>
      <c r="AW1407" s="349">
        <f t="shared" si="195"/>
        <v>7.7063999999999995</v>
      </c>
      <c r="AX1407" s="350">
        <f t="shared" si="195"/>
        <v>118.65119999999999</v>
      </c>
      <c r="AY1407" s="349">
        <f t="shared" si="195"/>
        <v>0</v>
      </c>
      <c r="AZ1407" s="349">
        <f t="shared" si="195"/>
        <v>0</v>
      </c>
      <c r="BA1407" s="349">
        <f t="shared" si="195"/>
        <v>6.1203000000000003</v>
      </c>
      <c r="BB1407" s="349">
        <f t="shared" si="194"/>
        <v>6.7689000000000004</v>
      </c>
      <c r="BC1407" s="349">
        <f t="shared" si="194"/>
        <v>103.99680000000001</v>
      </c>
      <c r="BD1407" s="350">
        <f t="shared" si="194"/>
        <v>749.48800000000006</v>
      </c>
      <c r="BE1407" s="349">
        <f t="shared" si="190"/>
        <v>19.0365</v>
      </c>
      <c r="BF1407" s="375">
        <f t="shared" si="191"/>
        <v>237.1233</v>
      </c>
      <c r="BG1407" s="334">
        <f t="shared" si="192"/>
        <v>749.48800000000006</v>
      </c>
    </row>
    <row r="1408" spans="1:59" x14ac:dyDescent="0.2">
      <c r="A1408" s="326" t="str">
        <f t="shared" si="189"/>
        <v>9782017</v>
      </c>
      <c r="B1408">
        <v>978</v>
      </c>
      <c r="C1408" s="327">
        <v>2017</v>
      </c>
      <c r="D1408" s="353">
        <f>+IFERROR(VLOOKUP($A1408,Data_Loss!$A$2:$V$1180,6,FALSE),0)</f>
        <v>0</v>
      </c>
      <c r="E1408" s="353">
        <f>+IFERROR(VLOOKUP($A1408,Data_Loss!$A$2:$V$1180,7,FALSE),0)</f>
        <v>0</v>
      </c>
      <c r="F1408" s="353">
        <f>+IFERROR(VLOOKUP($A1408,Data_Loss!$A$2:$V$1180,8,FALSE),0)</f>
        <v>0</v>
      </c>
      <c r="G1408" s="353">
        <f>+IFERROR(VLOOKUP($A1408,Data_Loss!$A$2:$V$1180,9,FALSE),0)</f>
        <v>0</v>
      </c>
      <c r="H1408" s="353">
        <f>+IFERROR(VLOOKUP($A1408,Data_Loss!$A$2:$V$1180,10,FALSE),0)</f>
        <v>2</v>
      </c>
      <c r="I1408" s="353">
        <f>+IFERROR(VLOOKUP($A1408,Data_Loss!$A$2:$V$1300,12,FALSE),0)</f>
        <v>0</v>
      </c>
      <c r="J1408" s="353">
        <f>+IFERROR(VLOOKUP($A1408,Data_Loss!$A$2:$V$1300,13,FALSE),0)</f>
        <v>0</v>
      </c>
      <c r="K1408" s="353">
        <f>+IFERROR(VLOOKUP($A1408,Data_Loss!$A$2:$V$1300,14,FALSE),0)</f>
        <v>0</v>
      </c>
      <c r="L1408" s="353">
        <f>+IFERROR(VLOOKUP($A1408,Data_Loss!$A$2:$V$1300,15,FALSE),0)</f>
        <v>0</v>
      </c>
      <c r="M1408" s="353">
        <f>+IFERROR(VLOOKUP($A1408,Data_Loss!$A$2:$V$1300,16,FALSE),0)</f>
        <v>618</v>
      </c>
      <c r="N1408" s="353">
        <f>+IFERROR(VLOOKUP($A1408,Data_Loss!$A$2:$V$1300,17,FALSE),0)</f>
        <v>0</v>
      </c>
      <c r="O1408" s="353">
        <f>+IFERROR(VLOOKUP($A1408,Data_Loss!$A$2:$V$1300,18,FALSE),0)</f>
        <v>0</v>
      </c>
      <c r="P1408" s="353">
        <f>+IFERROR(VLOOKUP($A1408,Data_Loss!$A$2:$V$1300,19,FALSE),0)</f>
        <v>0</v>
      </c>
      <c r="Q1408" s="353">
        <f>+IFERROR(VLOOKUP($A1408,Data_Loss!$A$2:$V$1300,20,FALSE),0)</f>
        <v>0</v>
      </c>
      <c r="R1408" s="353">
        <f>+IFERROR(VLOOKUP($A1408,Data_Loss!$A$2:$V$1300,21,FALSE),0)</f>
        <v>66711</v>
      </c>
      <c r="S1408" s="353">
        <f>+IFERROR(VLOOKUP($A1408,Data_Loss!$A$2:$V$1300,22,FALSE),0)</f>
        <v>1190</v>
      </c>
      <c r="T1408" s="191">
        <f>+$I1408*'10k &amp; MO'!C$6+$J1408*'10k &amp; MO'!C$12+$K1408*'10k &amp; MO'!C$18+$L1408*'10k &amp; MO'!C$24+$M1408*'10k &amp; MO'!C$30</f>
        <v>0</v>
      </c>
      <c r="U1408" s="349">
        <f>+$I1408*'10k &amp; MO'!D$6+$J1408*'10k &amp; MO'!D$12+$K1408*'10k &amp; MO'!D$18+$L1408*'10k &amp; MO'!D$24+$M1408*'10k &amp; MO'!D$30</f>
        <v>0.55620000000000003</v>
      </c>
      <c r="V1408" s="349">
        <f>+$I1408*'10k &amp; MO'!E$6+$J1408*'10k &amp; MO'!E$12+$K1408*'10k &amp; MO'!E$18+$L1408*'10k &amp; MO'!E$24+$M1408*'10k &amp; MO'!E$30</f>
        <v>245.77860000000001</v>
      </c>
      <c r="W1408" s="349">
        <f>+$I1408*'10k &amp; MO'!F$6+$J1408*'10k &amp; MO'!F$12+$K1408*'10k &amp; MO'!F$18+$L1408*'10k &amp; MO'!F$24+$M1408*'10k &amp; MO'!F$30</f>
        <v>108.5826</v>
      </c>
      <c r="X1408" s="349">
        <f>+$I1408*'10k &amp; MO'!G$6+$J1408*'10k &amp; MO'!G$12+$K1408*'10k &amp; MO'!G$18+$L1408*'10k &amp; MO'!G$24+$M1408*'10k &amp; MO'!G$30</f>
        <v>675.16499999999996</v>
      </c>
      <c r="Y1408" s="349">
        <f>+$N1408*'10k &amp; MO'!H$6+$O1408*'10k &amp; MO'!H$12+$P1408*'10k &amp; MO'!H$18+$Q1408*'10k &amp; MO'!H$24+$R1408*'10k &amp; MO'!H$30</f>
        <v>0</v>
      </c>
      <c r="Z1408" s="349">
        <f>+$N1408*'10k &amp; MO'!I$6+$O1408*'10k &amp; MO'!I$12+$P1408*'10k &amp; MO'!I$18+$Q1408*'10k &amp; MO'!I$24+$R1408*'10k &amp; MO'!I$30</f>
        <v>20.013299999999997</v>
      </c>
      <c r="AA1408" s="349">
        <f>+$N1408*'10k &amp; MO'!J$6+$O1408*'10k &amp; MO'!J$12+$P1408*'10k &amp; MO'!J$18+$Q1408*'10k &amp; MO'!J$24+$R1408*'10k &amp; MO'!J$30</f>
        <v>27218.088</v>
      </c>
      <c r="AB1408" s="349">
        <f>+$N1408*'10k &amp; MO'!K$6+$O1408*'10k &amp; MO'!K$12+$P1408*'10k &amp; MO'!K$18+$Q1408*'10k &amp; MO'!K$24+$R1408*'10k &amp; MO'!K$30</f>
        <v>13729.123800000001</v>
      </c>
      <c r="AC1408" s="349">
        <f>+$N1408*'10k &amp; MO'!L$6+$O1408*'10k &amp; MO'!L$12+$P1408*'10k &amp; MO'!L$18+$Q1408*'10k &amp; MO'!L$24+$R1408*'10k &amp; MO'!L$30</f>
        <v>97738.286099999998</v>
      </c>
      <c r="AD1408" s="350">
        <f>+S1408*'10k &amp; MO'!O$6</f>
        <v>1601.74</v>
      </c>
      <c r="AF1408" s="192" t="str">
        <f t="shared" si="187"/>
        <v>9782017</v>
      </c>
      <c r="AG1408" s="192">
        <f>+IFERROR(VLOOKUP($AF1408,'Limited Loss'!$F$5:$P$124,AG$3,FALSE),0)</f>
        <v>0</v>
      </c>
      <c r="AH1408" s="193">
        <f>+IFERROR(VLOOKUP($AF1408,'Limited Loss'!$F$5:$P$124,AH$3,FALSE),0)</f>
        <v>0</v>
      </c>
      <c r="AI1408" s="193">
        <f>+IFERROR(VLOOKUP($AF1408,'Limited Loss'!$F$5:$P$124,AI$3,FALSE),0)</f>
        <v>0</v>
      </c>
      <c r="AJ1408" s="193">
        <f>+IFERROR(VLOOKUP($AF1408,'Limited Loss'!$F$5:$P$124,AJ$3,FALSE),0)</f>
        <v>0</v>
      </c>
      <c r="AK1408" s="100">
        <f>+IFERROR(VLOOKUP($AF1408,'Limited Loss'!$F$5:$P$124,AK$3,FALSE),0)</f>
        <v>0</v>
      </c>
      <c r="AL1408" s="193">
        <f>+IFERROR(VLOOKUP($AF1408,'Limited Loss'!$F$5:$P$124,AL$3,FALSE),0)</f>
        <v>0</v>
      </c>
      <c r="AM1408" s="193">
        <f>+IFERROR(VLOOKUP($AF1408,'Limited Loss'!$F$5:$P$124,AM$3,FALSE),0)</f>
        <v>0</v>
      </c>
      <c r="AN1408" s="193">
        <f>+IFERROR(VLOOKUP($AF1408,'Limited Loss'!$F$5:$P$124,AN$3,FALSE),0)</f>
        <v>0</v>
      </c>
      <c r="AO1408" s="193">
        <f>+IFERROR(VLOOKUP($AF1408,'Limited Loss'!$F$5:$P$124,AO$3,FALSE),0)</f>
        <v>0</v>
      </c>
      <c r="AP1408" s="100">
        <f>+IFERROR(VLOOKUP($AF1408,'Limited Loss'!$F$5:$P$124,AP$3,FALSE),0)</f>
        <v>0</v>
      </c>
      <c r="AQ1408" s="353"/>
      <c r="AR1408" s="331">
        <f t="shared" si="188"/>
        <v>978</v>
      </c>
      <c r="AS1408" s="332">
        <f t="shared" si="188"/>
        <v>2017</v>
      </c>
      <c r="AT1408" s="349">
        <f t="shared" si="196"/>
        <v>0</v>
      </c>
      <c r="AU1408" s="349">
        <f t="shared" si="195"/>
        <v>0.55620000000000003</v>
      </c>
      <c r="AV1408" s="349">
        <f t="shared" si="195"/>
        <v>245.77860000000001</v>
      </c>
      <c r="AW1408" s="349">
        <f t="shared" si="195"/>
        <v>108.5826</v>
      </c>
      <c r="AX1408" s="350">
        <f t="shared" si="195"/>
        <v>675.16499999999996</v>
      </c>
      <c r="AY1408" s="349">
        <f t="shared" si="195"/>
        <v>0</v>
      </c>
      <c r="AZ1408" s="349">
        <f t="shared" si="195"/>
        <v>20.013299999999997</v>
      </c>
      <c r="BA1408" s="349">
        <f t="shared" si="195"/>
        <v>27218.088</v>
      </c>
      <c r="BB1408" s="349">
        <f t="shared" si="194"/>
        <v>13729.123800000001</v>
      </c>
      <c r="BC1408" s="349">
        <f t="shared" si="194"/>
        <v>97738.286099999998</v>
      </c>
      <c r="BD1408" s="350">
        <f t="shared" si="194"/>
        <v>1601.74</v>
      </c>
      <c r="BE1408" s="349">
        <f t="shared" si="190"/>
        <v>27484.436099999999</v>
      </c>
      <c r="BF1408" s="375">
        <f t="shared" si="191"/>
        <v>112251.1575</v>
      </c>
      <c r="BG1408" s="334">
        <f t="shared" si="192"/>
        <v>1601.74</v>
      </c>
    </row>
    <row r="1409" spans="1:59" x14ac:dyDescent="0.2">
      <c r="A1409" s="326" t="str">
        <f t="shared" si="189"/>
        <v>9782018</v>
      </c>
      <c r="B1409">
        <v>978</v>
      </c>
      <c r="C1409" s="327">
        <v>2018</v>
      </c>
      <c r="D1409" s="353">
        <f>+IFERROR(VLOOKUP($A1409,Data_Loss!$A$2:$V$1180,6,FALSE),0)</f>
        <v>0</v>
      </c>
      <c r="E1409" s="353">
        <f>+IFERROR(VLOOKUP($A1409,Data_Loss!$A$2:$V$1180,7,FALSE),0)</f>
        <v>0</v>
      </c>
      <c r="F1409" s="353">
        <f>+IFERROR(VLOOKUP($A1409,Data_Loss!$A$2:$V$1180,8,FALSE),0)</f>
        <v>0</v>
      </c>
      <c r="G1409" s="353">
        <f>+IFERROR(VLOOKUP($A1409,Data_Loss!$A$2:$V$1180,9,FALSE),0)</f>
        <v>0</v>
      </c>
      <c r="H1409" s="353">
        <f>+IFERROR(VLOOKUP($A1409,Data_Loss!$A$2:$V$1180,10,FALSE),0)</f>
        <v>1</v>
      </c>
      <c r="I1409" s="353">
        <f>+IFERROR(VLOOKUP($A1409,Data_Loss!$A$2:$V$1300,12,FALSE),0)</f>
        <v>0</v>
      </c>
      <c r="J1409" s="353">
        <f>+IFERROR(VLOOKUP($A1409,Data_Loss!$A$2:$V$1300,13,FALSE),0)</f>
        <v>0</v>
      </c>
      <c r="K1409" s="353">
        <f>+IFERROR(VLOOKUP($A1409,Data_Loss!$A$2:$V$1300,14,FALSE),0)</f>
        <v>0</v>
      </c>
      <c r="L1409" s="353">
        <f>+IFERROR(VLOOKUP($A1409,Data_Loss!$A$2:$V$1300,15,FALSE),0)</f>
        <v>0</v>
      </c>
      <c r="M1409" s="353">
        <f>+IFERROR(VLOOKUP($A1409,Data_Loss!$A$2:$V$1300,16,FALSE),0)</f>
        <v>752</v>
      </c>
      <c r="N1409" s="353">
        <f>+IFERROR(VLOOKUP($A1409,Data_Loss!$A$2:$V$1300,17,FALSE),0)</f>
        <v>0</v>
      </c>
      <c r="O1409" s="353">
        <f>+IFERROR(VLOOKUP($A1409,Data_Loss!$A$2:$V$1300,18,FALSE),0)</f>
        <v>0</v>
      </c>
      <c r="P1409" s="353">
        <f>+IFERROR(VLOOKUP($A1409,Data_Loss!$A$2:$V$1300,19,FALSE),0)</f>
        <v>0</v>
      </c>
      <c r="Q1409" s="353">
        <f>+IFERROR(VLOOKUP($A1409,Data_Loss!$A$2:$V$1300,20,FALSE),0)</f>
        <v>0</v>
      </c>
      <c r="R1409" s="353">
        <f>+IFERROR(VLOOKUP($A1409,Data_Loss!$A$2:$V$1300,21,FALSE),0)</f>
        <v>492</v>
      </c>
      <c r="S1409" s="353">
        <f>+IFERROR(VLOOKUP($A1409,Data_Loss!$A$2:$V$1300,22,FALSE),0)</f>
        <v>3100</v>
      </c>
      <c r="T1409" s="191">
        <f>+$I1409*'10k &amp; MO'!C$7+$J1409*'10k &amp; MO'!C$13+$K1409*'10k &amp; MO'!C$19+$L1409*'10k &amp; MO'!C$25+$M1409*'10k &amp; MO'!C$31</f>
        <v>1.6544000000000001</v>
      </c>
      <c r="U1409" s="349">
        <f>+$I1409*'10k &amp; MO'!D$7+$J1409*'10k &amp; MO'!D$13+$K1409*'10k &amp; MO'!D$19+$L1409*'10k &amp; MO'!D$25+$M1409*'10k &amp; MO'!D$31</f>
        <v>51.2864</v>
      </c>
      <c r="V1409" s="349">
        <f>+$I1409*'10k &amp; MO'!E$7+$J1409*'10k &amp; MO'!E$13+$K1409*'10k &amp; MO'!E$19+$L1409*'10k &amp; MO'!E$25+$M1409*'10k &amp; MO'!E$31</f>
        <v>1055.056</v>
      </c>
      <c r="W1409" s="349">
        <f>+$I1409*'10k &amp; MO'!F$7+$J1409*'10k &amp; MO'!F$13+$K1409*'10k &amp; MO'!F$19+$L1409*'10k &amp; MO'!F$25+$M1409*'10k &amp; MO'!F$31</f>
        <v>397.88319999999999</v>
      </c>
      <c r="X1409" s="349">
        <f>+$I1409*'10k &amp; MO'!G$7+$J1409*'10k &amp; MO'!G$13+$K1409*'10k &amp; MO'!G$19+$L1409*'10k &amp; MO'!G$25+$M1409*'10k &amp; MO'!G$31</f>
        <v>517.97759999999994</v>
      </c>
      <c r="Y1409" s="349">
        <f>+$N1409*'10k &amp; MO'!H$7+$O1409*'10k &amp; MO'!H$13+$P1409*'10k &amp; MO'!H$19+$Q1409*'10k &amp; MO'!H$25+$R1409*'10k &amp; MO'!H$31</f>
        <v>1.4267999999999998</v>
      </c>
      <c r="Z1409" s="349">
        <f>+$N1409*'10k &amp; MO'!I$7+$O1409*'10k &amp; MO'!I$13+$P1409*'10k &amp; MO'!I$19+$Q1409*'10k &amp; MO'!I$25+$R1409*'10k &amp; MO'!I$31</f>
        <v>48.658799999999999</v>
      </c>
      <c r="AA1409" s="349">
        <f>+$N1409*'10k &amp; MO'!J$7+$O1409*'10k &amp; MO'!J$13+$P1409*'10k &amp; MO'!J$19+$Q1409*'10k &amp; MO'!J$25+$R1409*'10k &amp; MO'!J$31</f>
        <v>500.46240000000006</v>
      </c>
      <c r="AB1409" s="349">
        <f>+$N1409*'10k &amp; MO'!K$7+$O1409*'10k &amp; MO'!K$13+$P1409*'10k &amp; MO'!K$19+$Q1409*'10k &amp; MO'!K$25+$R1409*'10k &amp; MO'!K$31</f>
        <v>264.5976</v>
      </c>
      <c r="AC1409" s="349">
        <f>+$N1409*'10k &amp; MO'!L$7+$O1409*'10k &amp; MO'!L$13+$P1409*'10k &amp; MO'!L$19+$Q1409*'10k &amp; MO'!L$25+$R1409*'10k &amp; MO'!L$31</f>
        <v>413.47680000000003</v>
      </c>
      <c r="AD1409" s="350">
        <f>+S1409*'10k &amp; MO'!O$7</f>
        <v>4110.6000000000004</v>
      </c>
      <c r="AF1409" s="192" t="str">
        <f t="shared" si="187"/>
        <v>9782018</v>
      </c>
      <c r="AG1409" s="192">
        <f>+IFERROR(VLOOKUP($AF1409,'Limited Loss'!$F$5:$P$124,AG$3,FALSE),0)</f>
        <v>0</v>
      </c>
      <c r="AH1409" s="193">
        <f>+IFERROR(VLOOKUP($AF1409,'Limited Loss'!$F$5:$P$124,AH$3,FALSE),0)</f>
        <v>0</v>
      </c>
      <c r="AI1409" s="193">
        <f>+IFERROR(VLOOKUP($AF1409,'Limited Loss'!$F$5:$P$124,AI$3,FALSE),0)</f>
        <v>0</v>
      </c>
      <c r="AJ1409" s="193">
        <f>+IFERROR(VLOOKUP($AF1409,'Limited Loss'!$F$5:$P$124,AJ$3,FALSE),0)</f>
        <v>0</v>
      </c>
      <c r="AK1409" s="100">
        <f>+IFERROR(VLOOKUP($AF1409,'Limited Loss'!$F$5:$P$124,AK$3,FALSE),0)</f>
        <v>0</v>
      </c>
      <c r="AL1409" s="193">
        <f>+IFERROR(VLOOKUP($AF1409,'Limited Loss'!$F$5:$P$124,AL$3,FALSE),0)</f>
        <v>0</v>
      </c>
      <c r="AM1409" s="193">
        <f>+IFERROR(VLOOKUP($AF1409,'Limited Loss'!$F$5:$P$124,AM$3,FALSE),0)</f>
        <v>0</v>
      </c>
      <c r="AN1409" s="193">
        <f>+IFERROR(VLOOKUP($AF1409,'Limited Loss'!$F$5:$P$124,AN$3,FALSE),0)</f>
        <v>0</v>
      </c>
      <c r="AO1409" s="193">
        <f>+IFERROR(VLOOKUP($AF1409,'Limited Loss'!$F$5:$P$124,AO$3,FALSE),0)</f>
        <v>0</v>
      </c>
      <c r="AP1409" s="100">
        <f>+IFERROR(VLOOKUP($AF1409,'Limited Loss'!$F$5:$P$124,AP$3,FALSE),0)</f>
        <v>0</v>
      </c>
      <c r="AQ1409" s="353"/>
      <c r="AR1409" s="331">
        <f t="shared" si="188"/>
        <v>978</v>
      </c>
      <c r="AS1409" s="332">
        <f t="shared" si="188"/>
        <v>2018</v>
      </c>
      <c r="AT1409" s="349">
        <f t="shared" si="196"/>
        <v>1.6544000000000001</v>
      </c>
      <c r="AU1409" s="349">
        <f t="shared" si="195"/>
        <v>51.2864</v>
      </c>
      <c r="AV1409" s="349">
        <f t="shared" si="195"/>
        <v>1055.056</v>
      </c>
      <c r="AW1409" s="349">
        <f t="shared" si="195"/>
        <v>397.88319999999999</v>
      </c>
      <c r="AX1409" s="350">
        <f t="shared" si="195"/>
        <v>517.97759999999994</v>
      </c>
      <c r="AY1409" s="349">
        <f t="shared" si="195"/>
        <v>1.4267999999999998</v>
      </c>
      <c r="AZ1409" s="349">
        <f t="shared" si="195"/>
        <v>48.658799999999999</v>
      </c>
      <c r="BA1409" s="349">
        <f t="shared" si="195"/>
        <v>500.46240000000006</v>
      </c>
      <c r="BB1409" s="349">
        <f t="shared" si="194"/>
        <v>264.5976</v>
      </c>
      <c r="BC1409" s="349">
        <f t="shared" si="194"/>
        <v>413.47680000000003</v>
      </c>
      <c r="BD1409" s="350">
        <f t="shared" si="194"/>
        <v>4110.6000000000004</v>
      </c>
      <c r="BE1409" s="349">
        <f t="shared" si="190"/>
        <v>1658.5448000000001</v>
      </c>
      <c r="BF1409" s="375">
        <f t="shared" si="191"/>
        <v>1593.9351999999999</v>
      </c>
      <c r="BG1409" s="334">
        <f t="shared" si="192"/>
        <v>4110.6000000000004</v>
      </c>
    </row>
    <row r="1410" spans="1:59" x14ac:dyDescent="0.2">
      <c r="A1410" s="326" t="str">
        <f t="shared" si="189"/>
        <v>9792014</v>
      </c>
      <c r="B1410">
        <v>979</v>
      </c>
      <c r="C1410" s="327">
        <v>2014</v>
      </c>
      <c r="D1410" s="353">
        <f>+IFERROR(VLOOKUP($A1410,Data_Loss!$A$2:$V$1180,6,FALSE),0)</f>
        <v>0</v>
      </c>
      <c r="E1410" s="353">
        <f>+IFERROR(VLOOKUP($A1410,Data_Loss!$A$2:$V$1180,7,FALSE),0)</f>
        <v>0</v>
      </c>
      <c r="F1410" s="353">
        <f>+IFERROR(VLOOKUP($A1410,Data_Loss!$A$2:$V$1180,8,FALSE),0)</f>
        <v>0</v>
      </c>
      <c r="G1410" s="353">
        <f>+IFERROR(VLOOKUP($A1410,Data_Loss!$A$2:$V$1180,9,FALSE),0)</f>
        <v>2</v>
      </c>
      <c r="H1410" s="353">
        <f>+IFERROR(VLOOKUP($A1410,Data_Loss!$A$2:$V$1180,10,FALSE),0)</f>
        <v>5</v>
      </c>
      <c r="I1410" s="353">
        <f>+IFERROR(VLOOKUP($A1410,Data_Loss!$A$2:$V$1300,12,FALSE),0)</f>
        <v>0</v>
      </c>
      <c r="J1410" s="353">
        <f>+IFERROR(VLOOKUP($A1410,Data_Loss!$A$2:$V$1300,13,FALSE),0)</f>
        <v>0</v>
      </c>
      <c r="K1410" s="353">
        <f>+IFERROR(VLOOKUP($A1410,Data_Loss!$A$2:$V$1300,14,FALSE),0)</f>
        <v>0</v>
      </c>
      <c r="L1410" s="353">
        <f>+IFERROR(VLOOKUP($A1410,Data_Loss!$A$2:$V$1300,15,FALSE),0)</f>
        <v>3577</v>
      </c>
      <c r="M1410" s="353">
        <f>+IFERROR(VLOOKUP($A1410,Data_Loss!$A$2:$V$1300,16,FALSE),0)</f>
        <v>49984</v>
      </c>
      <c r="N1410" s="353">
        <f>+IFERROR(VLOOKUP($A1410,Data_Loss!$A$2:$V$1300,17,FALSE),0)</f>
        <v>0</v>
      </c>
      <c r="O1410" s="353">
        <f>+IFERROR(VLOOKUP($A1410,Data_Loss!$A$2:$V$1300,18,FALSE),0)</f>
        <v>0</v>
      </c>
      <c r="P1410" s="353">
        <f>+IFERROR(VLOOKUP($A1410,Data_Loss!$A$2:$V$1300,19,FALSE),0)</f>
        <v>0</v>
      </c>
      <c r="Q1410" s="353">
        <f>+IFERROR(VLOOKUP($A1410,Data_Loss!$A$2:$V$1300,20,FALSE),0)</f>
        <v>57855</v>
      </c>
      <c r="R1410" s="353">
        <f>+IFERROR(VLOOKUP($A1410,Data_Loss!$A$2:$V$1300,21,FALSE),0)</f>
        <v>71345</v>
      </c>
      <c r="S1410" s="353">
        <f>+IFERROR(VLOOKUP($A1410,Data_Loss!$A$2:$V$1300,22,FALSE),0)</f>
        <v>10235</v>
      </c>
      <c r="T1410" s="191">
        <f>+$I1410*'10k &amp; MO'!C$3+$J1410*'10k &amp; MO'!C$9+$K1410*'10k &amp; MO'!C$15+$L1410*'10k &amp; MO'!C$21+$M1410*'10k &amp; MO'!C$27</f>
        <v>0</v>
      </c>
      <c r="U1410" s="349">
        <f>+$I1410*'10k &amp; MO'!D$3+$J1410*'10k &amp; MO'!D$9+$K1410*'10k &amp; MO'!D$15+$L1410*'10k &amp; MO'!D$21+$M1410*'10k &amp; MO'!D$27</f>
        <v>0</v>
      </c>
      <c r="V1410" s="349">
        <f>+$I1410*'10k &amp; MO'!E$3+$J1410*'10k &amp; MO'!E$9+$K1410*'10k &amp; MO'!E$15+$L1410*'10k &amp; MO'!E$21+$M1410*'10k &amp; MO'!E$27</f>
        <v>0</v>
      </c>
      <c r="W1410" s="349">
        <f>+$I1410*'10k &amp; MO'!F$3+$J1410*'10k &amp; MO'!F$9+$K1410*'10k &amp; MO'!F$15+$L1410*'10k &amp; MO'!F$21+$M1410*'10k &amp; MO'!F$27</f>
        <v>4396.1330000000007</v>
      </c>
      <c r="X1410" s="349">
        <f>+$I1410*'10k &amp; MO'!G$3+$J1410*'10k &amp; MO'!G$9+$K1410*'10k &amp; MO'!G$15+$L1410*'10k &amp; MO'!G$21+$M1410*'10k &amp; MO'!G$27</f>
        <v>56581.887999999992</v>
      </c>
      <c r="Y1410" s="349">
        <f>+$N1410*'10k &amp; MO'!H$3+$O1410*'10k &amp; MO'!H$9+$P1410*'10k &amp; MO'!H$15+$Q1410*'10k &amp; MO'!H$21+$R1410*'10k &amp; MO'!H$27</f>
        <v>0</v>
      </c>
      <c r="Z1410" s="349">
        <f>+$N1410*'10k &amp; MO'!I$3+$O1410*'10k &amp; MO'!I$9+$P1410*'10k &amp; MO'!I$15+$Q1410*'10k &amp; MO'!I$21+$R1410*'10k &amp; MO'!I$27</f>
        <v>0</v>
      </c>
      <c r="AA1410" s="349">
        <f>+$N1410*'10k &amp; MO'!J$3+$O1410*'10k &amp; MO'!J$9+$P1410*'10k &amp; MO'!J$15+$Q1410*'10k &amp; MO'!J$21+$R1410*'10k &amp; MO'!J$27</f>
        <v>0</v>
      </c>
      <c r="AB1410" s="349">
        <f>+$N1410*'10k &amp; MO'!K$3+$O1410*'10k &amp; MO'!K$9+$P1410*'10k &amp; MO'!K$15+$Q1410*'10k &amp; MO'!K$21+$R1410*'10k &amp; MO'!K$27</f>
        <v>81054.854999999996</v>
      </c>
      <c r="AC1410" s="349">
        <f>+$N1410*'10k &amp; MO'!L$3+$O1410*'10k &amp; MO'!L$9+$P1410*'10k &amp; MO'!L$15+$Q1410*'10k &amp; MO'!L$21+$R1410*'10k &amp; MO'!L$27</f>
        <v>110013.99</v>
      </c>
      <c r="AD1410" s="350">
        <f>+S1410*'10k &amp; MO'!O$3</f>
        <v>10961.684999999999</v>
      </c>
      <c r="AF1410" s="192" t="str">
        <f t="shared" si="187"/>
        <v>9792014</v>
      </c>
      <c r="AG1410" s="192">
        <f>+IFERROR(VLOOKUP($AF1410,'Limited Loss'!$F$5:$P$124,AG$3,FALSE),0)</f>
        <v>0</v>
      </c>
      <c r="AH1410" s="193">
        <f>+IFERROR(VLOOKUP($AF1410,'Limited Loss'!$F$5:$P$124,AH$3,FALSE),0)</f>
        <v>0</v>
      </c>
      <c r="AI1410" s="193">
        <f>+IFERROR(VLOOKUP($AF1410,'Limited Loss'!$F$5:$P$124,AI$3,FALSE),0)</f>
        <v>0</v>
      </c>
      <c r="AJ1410" s="193">
        <f>+IFERROR(VLOOKUP($AF1410,'Limited Loss'!$F$5:$P$124,AJ$3,FALSE),0)</f>
        <v>0</v>
      </c>
      <c r="AK1410" s="100">
        <f>+IFERROR(VLOOKUP($AF1410,'Limited Loss'!$F$5:$P$124,AK$3,FALSE),0)</f>
        <v>0</v>
      </c>
      <c r="AL1410" s="193">
        <f>+IFERROR(VLOOKUP($AF1410,'Limited Loss'!$F$5:$P$124,AL$3,FALSE),0)</f>
        <v>0</v>
      </c>
      <c r="AM1410" s="193">
        <f>+IFERROR(VLOOKUP($AF1410,'Limited Loss'!$F$5:$P$124,AM$3,FALSE),0)</f>
        <v>0</v>
      </c>
      <c r="AN1410" s="193">
        <f>+IFERROR(VLOOKUP($AF1410,'Limited Loss'!$F$5:$P$124,AN$3,FALSE),0)</f>
        <v>0</v>
      </c>
      <c r="AO1410" s="193">
        <f>+IFERROR(VLOOKUP($AF1410,'Limited Loss'!$F$5:$P$124,AO$3,FALSE),0)</f>
        <v>0</v>
      </c>
      <c r="AP1410" s="100">
        <f>+IFERROR(VLOOKUP($AF1410,'Limited Loss'!$F$5:$P$124,AP$3,FALSE),0)</f>
        <v>0</v>
      </c>
      <c r="AQ1410" s="353"/>
      <c r="AR1410" s="331">
        <f t="shared" si="188"/>
        <v>979</v>
      </c>
      <c r="AS1410" s="332">
        <f t="shared" si="188"/>
        <v>2014</v>
      </c>
      <c r="AT1410" s="349">
        <f t="shared" si="196"/>
        <v>0</v>
      </c>
      <c r="AU1410" s="349">
        <f t="shared" si="195"/>
        <v>0</v>
      </c>
      <c r="AV1410" s="349">
        <f t="shared" si="195"/>
        <v>0</v>
      </c>
      <c r="AW1410" s="349">
        <f t="shared" si="195"/>
        <v>4396.1330000000007</v>
      </c>
      <c r="AX1410" s="350">
        <f t="shared" si="195"/>
        <v>56581.887999999992</v>
      </c>
      <c r="AY1410" s="349">
        <f t="shared" si="195"/>
        <v>0</v>
      </c>
      <c r="AZ1410" s="349">
        <f t="shared" si="195"/>
        <v>0</v>
      </c>
      <c r="BA1410" s="349">
        <f t="shared" si="195"/>
        <v>0</v>
      </c>
      <c r="BB1410" s="349">
        <f t="shared" si="194"/>
        <v>81054.854999999996</v>
      </c>
      <c r="BC1410" s="349">
        <f t="shared" si="194"/>
        <v>110013.99</v>
      </c>
      <c r="BD1410" s="350">
        <f t="shared" si="194"/>
        <v>10961.684999999999</v>
      </c>
      <c r="BE1410" s="349">
        <f t="shared" si="190"/>
        <v>0</v>
      </c>
      <c r="BF1410" s="375">
        <f t="shared" si="191"/>
        <v>252046.86599999998</v>
      </c>
      <c r="BG1410" s="334">
        <f t="shared" si="192"/>
        <v>10961.684999999999</v>
      </c>
    </row>
    <row r="1411" spans="1:59" x14ac:dyDescent="0.2">
      <c r="A1411" s="326" t="str">
        <f t="shared" si="189"/>
        <v>9792015</v>
      </c>
      <c r="B1411">
        <v>979</v>
      </c>
      <c r="C1411" s="327">
        <v>2015</v>
      </c>
      <c r="D1411" s="353">
        <f>+IFERROR(VLOOKUP($A1411,Data_Loss!$A$2:$V$1180,6,FALSE),0)</f>
        <v>0</v>
      </c>
      <c r="E1411" s="353">
        <f>+IFERROR(VLOOKUP($A1411,Data_Loss!$A$2:$V$1180,7,FALSE),0)</f>
        <v>0</v>
      </c>
      <c r="F1411" s="353">
        <f>+IFERROR(VLOOKUP($A1411,Data_Loss!$A$2:$V$1180,8,FALSE),0)</f>
        <v>0</v>
      </c>
      <c r="G1411" s="353">
        <f>+IFERROR(VLOOKUP($A1411,Data_Loss!$A$2:$V$1180,9,FALSE),0)</f>
        <v>4</v>
      </c>
      <c r="H1411" s="353">
        <f>+IFERROR(VLOOKUP($A1411,Data_Loss!$A$2:$V$1180,10,FALSE),0)</f>
        <v>6</v>
      </c>
      <c r="I1411" s="353">
        <f>+IFERROR(VLOOKUP($A1411,Data_Loss!$A$2:$V$1300,12,FALSE),0)</f>
        <v>0</v>
      </c>
      <c r="J1411" s="353">
        <f>+IFERROR(VLOOKUP($A1411,Data_Loss!$A$2:$V$1300,13,FALSE),0)</f>
        <v>0</v>
      </c>
      <c r="K1411" s="353">
        <f>+IFERROR(VLOOKUP($A1411,Data_Loss!$A$2:$V$1300,14,FALSE),0)</f>
        <v>0</v>
      </c>
      <c r="L1411" s="353">
        <f>+IFERROR(VLOOKUP($A1411,Data_Loss!$A$2:$V$1300,15,FALSE),0)</f>
        <v>72300</v>
      </c>
      <c r="M1411" s="353">
        <f>+IFERROR(VLOOKUP($A1411,Data_Loss!$A$2:$V$1300,16,FALSE),0)</f>
        <v>93106</v>
      </c>
      <c r="N1411" s="353">
        <f>+IFERROR(VLOOKUP($A1411,Data_Loss!$A$2:$V$1300,17,FALSE),0)</f>
        <v>0</v>
      </c>
      <c r="O1411" s="353">
        <f>+IFERROR(VLOOKUP($A1411,Data_Loss!$A$2:$V$1300,18,FALSE),0)</f>
        <v>0</v>
      </c>
      <c r="P1411" s="353">
        <f>+IFERROR(VLOOKUP($A1411,Data_Loss!$A$2:$V$1300,19,FALSE),0)</f>
        <v>0</v>
      </c>
      <c r="Q1411" s="353">
        <f>+IFERROR(VLOOKUP($A1411,Data_Loss!$A$2:$V$1300,20,FALSE),0)</f>
        <v>79936</v>
      </c>
      <c r="R1411" s="353">
        <f>+IFERROR(VLOOKUP($A1411,Data_Loss!$A$2:$V$1300,21,FALSE),0)</f>
        <v>122694</v>
      </c>
      <c r="S1411" s="353">
        <f>+IFERROR(VLOOKUP($A1411,Data_Loss!$A$2:$V$1300,22,FALSE),0)</f>
        <v>17709</v>
      </c>
      <c r="T1411" s="191">
        <f>+$I1411*'10k &amp; MO'!C$4+$J1411*'10k &amp; MO'!C$10+$K1411*'10k &amp; MO'!C$16+$L1411*'10k &amp; MO'!C$22+$M1411*'10k &amp; MO'!C$28</f>
        <v>0</v>
      </c>
      <c r="U1411" s="349">
        <f>+$I1411*'10k &amp; MO'!D$4+$J1411*'10k &amp; MO'!D$10+$K1411*'10k &amp; MO'!D$16+$L1411*'10k &amp; MO'!D$22+$M1411*'10k &amp; MO'!D$28</f>
        <v>0</v>
      </c>
      <c r="V1411" s="349">
        <f>+$I1411*'10k &amp; MO'!E$4+$J1411*'10k &amp; MO'!E$10+$K1411*'10k &amp; MO'!E$16+$L1411*'10k &amp; MO'!E$22+$M1411*'10k &amp; MO'!E$28</f>
        <v>13850.66</v>
      </c>
      <c r="W1411" s="349">
        <f>+$I1411*'10k &amp; MO'!F$4+$J1411*'10k &amp; MO'!F$10+$K1411*'10k &amp; MO'!F$16+$L1411*'10k &amp; MO'!F$22+$M1411*'10k &amp; MO'!F$28</f>
        <v>81295.165399999998</v>
      </c>
      <c r="X1411" s="349">
        <f>+$I1411*'10k &amp; MO'!G$4+$J1411*'10k &amp; MO'!G$10+$K1411*'10k &amp; MO'!G$16+$L1411*'10k &amp; MO'!G$22+$M1411*'10k &amp; MO'!G$28</f>
        <v>108156.1412</v>
      </c>
      <c r="Y1411" s="349">
        <f>+$N1411*'10k &amp; MO'!H$4+$O1411*'10k &amp; MO'!H$10+$P1411*'10k &amp; MO'!H$16+$Q1411*'10k &amp; MO'!H$22+$R1411*'10k &amp; MO'!H$28</f>
        <v>0</v>
      </c>
      <c r="Z1411" s="349">
        <f>+$N1411*'10k &amp; MO'!I$4+$O1411*'10k &amp; MO'!I$10+$P1411*'10k &amp; MO'!I$16+$Q1411*'10k &amp; MO'!I$22+$R1411*'10k &amp; MO'!I$28</f>
        <v>0</v>
      </c>
      <c r="AA1411" s="349">
        <f>+$N1411*'10k &amp; MO'!J$4+$O1411*'10k &amp; MO'!J$10+$P1411*'10k &amp; MO'!J$16+$Q1411*'10k &amp; MO'!J$22+$R1411*'10k &amp; MO'!J$28</f>
        <v>18455.964400000001</v>
      </c>
      <c r="AB1411" s="349">
        <f>+$N1411*'10k &amp; MO'!K$4+$O1411*'10k &amp; MO'!K$10+$P1411*'10k &amp; MO'!K$16+$Q1411*'10k &amp; MO'!K$22+$R1411*'10k &amp; MO'!K$28</f>
        <v>128064.96699999999</v>
      </c>
      <c r="AC1411" s="349">
        <f>+$N1411*'10k &amp; MO'!L$4+$O1411*'10k &amp; MO'!L$10+$P1411*'10k &amp; MO'!L$16+$Q1411*'10k &amp; MO'!L$22+$R1411*'10k &amp; MO'!L$28</f>
        <v>181919.67160000003</v>
      </c>
      <c r="AD1411" s="350">
        <f>+S1411*'10k &amp; MO'!O$4</f>
        <v>21463.308000000001</v>
      </c>
      <c r="AF1411" s="192" t="str">
        <f t="shared" si="187"/>
        <v>9792015</v>
      </c>
      <c r="AG1411" s="192">
        <f>+IFERROR(VLOOKUP($AF1411,'Limited Loss'!$F$5:$P$124,AG$3,FALSE),0)</f>
        <v>0</v>
      </c>
      <c r="AH1411" s="193">
        <f>+IFERROR(VLOOKUP($AF1411,'Limited Loss'!$F$5:$P$124,AH$3,FALSE),0)</f>
        <v>0</v>
      </c>
      <c r="AI1411" s="193">
        <f>+IFERROR(VLOOKUP($AF1411,'Limited Loss'!$F$5:$P$124,AI$3,FALSE),0)</f>
        <v>0</v>
      </c>
      <c r="AJ1411" s="193">
        <f>+IFERROR(VLOOKUP($AF1411,'Limited Loss'!$F$5:$P$124,AJ$3,FALSE),0)</f>
        <v>0</v>
      </c>
      <c r="AK1411" s="100">
        <f>+IFERROR(VLOOKUP($AF1411,'Limited Loss'!$F$5:$P$124,AK$3,FALSE),0)</f>
        <v>0</v>
      </c>
      <c r="AL1411" s="193">
        <f>+IFERROR(VLOOKUP($AF1411,'Limited Loss'!$F$5:$P$124,AL$3,FALSE),0)</f>
        <v>0</v>
      </c>
      <c r="AM1411" s="193">
        <f>+IFERROR(VLOOKUP($AF1411,'Limited Loss'!$F$5:$P$124,AM$3,FALSE),0)</f>
        <v>0</v>
      </c>
      <c r="AN1411" s="193">
        <f>+IFERROR(VLOOKUP($AF1411,'Limited Loss'!$F$5:$P$124,AN$3,FALSE),0)</f>
        <v>0</v>
      </c>
      <c r="AO1411" s="193">
        <f>+IFERROR(VLOOKUP($AF1411,'Limited Loss'!$F$5:$P$124,AO$3,FALSE),0)</f>
        <v>0</v>
      </c>
      <c r="AP1411" s="100">
        <f>+IFERROR(VLOOKUP($AF1411,'Limited Loss'!$F$5:$P$124,AP$3,FALSE),0)</f>
        <v>0</v>
      </c>
      <c r="AQ1411" s="353"/>
      <c r="AR1411" s="331">
        <f t="shared" si="188"/>
        <v>979</v>
      </c>
      <c r="AS1411" s="332">
        <f t="shared" si="188"/>
        <v>2015</v>
      </c>
      <c r="AT1411" s="349">
        <f t="shared" si="196"/>
        <v>0</v>
      </c>
      <c r="AU1411" s="349">
        <f t="shared" si="195"/>
        <v>0</v>
      </c>
      <c r="AV1411" s="349">
        <f t="shared" si="195"/>
        <v>13850.66</v>
      </c>
      <c r="AW1411" s="349">
        <f t="shared" si="195"/>
        <v>81295.165399999998</v>
      </c>
      <c r="AX1411" s="350">
        <f t="shared" si="195"/>
        <v>108156.1412</v>
      </c>
      <c r="AY1411" s="349">
        <f t="shared" si="195"/>
        <v>0</v>
      </c>
      <c r="AZ1411" s="349">
        <f t="shared" si="195"/>
        <v>0</v>
      </c>
      <c r="BA1411" s="349">
        <f t="shared" si="195"/>
        <v>18455.964400000001</v>
      </c>
      <c r="BB1411" s="349">
        <f t="shared" si="194"/>
        <v>128064.96699999999</v>
      </c>
      <c r="BC1411" s="349">
        <f t="shared" si="194"/>
        <v>181919.67160000003</v>
      </c>
      <c r="BD1411" s="350">
        <f t="shared" si="194"/>
        <v>21463.308000000001</v>
      </c>
      <c r="BE1411" s="349">
        <f t="shared" si="190"/>
        <v>32306.624400000001</v>
      </c>
      <c r="BF1411" s="375">
        <f t="shared" si="191"/>
        <v>499435.94520000007</v>
      </c>
      <c r="BG1411" s="334">
        <f t="shared" si="192"/>
        <v>21463.308000000001</v>
      </c>
    </row>
    <row r="1412" spans="1:59" x14ac:dyDescent="0.2">
      <c r="A1412" s="326" t="str">
        <f t="shared" si="189"/>
        <v>9792016</v>
      </c>
      <c r="B1412">
        <v>979</v>
      </c>
      <c r="C1412" s="327">
        <v>2016</v>
      </c>
      <c r="D1412" s="353">
        <f>+IFERROR(VLOOKUP($A1412,Data_Loss!$A$2:$V$1180,6,FALSE),0)</f>
        <v>0</v>
      </c>
      <c r="E1412" s="353">
        <f>+IFERROR(VLOOKUP($A1412,Data_Loss!$A$2:$V$1180,7,FALSE),0)</f>
        <v>0</v>
      </c>
      <c r="F1412" s="353">
        <f>+IFERROR(VLOOKUP($A1412,Data_Loss!$A$2:$V$1180,8,FALSE),0)</f>
        <v>1</v>
      </c>
      <c r="G1412" s="353">
        <f>+IFERROR(VLOOKUP($A1412,Data_Loss!$A$2:$V$1180,9,FALSE),0)</f>
        <v>3</v>
      </c>
      <c r="H1412" s="353">
        <f>+IFERROR(VLOOKUP($A1412,Data_Loss!$A$2:$V$1180,10,FALSE),0)</f>
        <v>3</v>
      </c>
      <c r="I1412" s="353">
        <f>+IFERROR(VLOOKUP($A1412,Data_Loss!$A$2:$V$1300,12,FALSE),0)</f>
        <v>0</v>
      </c>
      <c r="J1412" s="353">
        <f>+IFERROR(VLOOKUP($A1412,Data_Loss!$A$2:$V$1300,13,FALSE),0)</f>
        <v>0</v>
      </c>
      <c r="K1412" s="353">
        <f>+IFERROR(VLOOKUP($A1412,Data_Loss!$A$2:$V$1300,14,FALSE),0)</f>
        <v>78106</v>
      </c>
      <c r="L1412" s="353">
        <f>+IFERROR(VLOOKUP($A1412,Data_Loss!$A$2:$V$1300,15,FALSE),0)</f>
        <v>18085</v>
      </c>
      <c r="M1412" s="353">
        <f>+IFERROR(VLOOKUP($A1412,Data_Loss!$A$2:$V$1300,16,FALSE),0)</f>
        <v>17544</v>
      </c>
      <c r="N1412" s="353">
        <f>+IFERROR(VLOOKUP($A1412,Data_Loss!$A$2:$V$1300,17,FALSE),0)</f>
        <v>0</v>
      </c>
      <c r="O1412" s="353">
        <f>+IFERROR(VLOOKUP($A1412,Data_Loss!$A$2:$V$1300,18,FALSE),0)</f>
        <v>0</v>
      </c>
      <c r="P1412" s="353">
        <f>+IFERROR(VLOOKUP($A1412,Data_Loss!$A$2:$V$1300,19,FALSE),0)</f>
        <v>53322</v>
      </c>
      <c r="Q1412" s="353">
        <f>+IFERROR(VLOOKUP($A1412,Data_Loss!$A$2:$V$1300,20,FALSE),0)</f>
        <v>31635</v>
      </c>
      <c r="R1412" s="353">
        <f>+IFERROR(VLOOKUP($A1412,Data_Loss!$A$2:$V$1300,21,FALSE),0)</f>
        <v>7762</v>
      </c>
      <c r="S1412" s="353">
        <f>+IFERROR(VLOOKUP($A1412,Data_Loss!$A$2:$V$1300,22,FALSE),0)</f>
        <v>19757</v>
      </c>
      <c r="T1412" s="191">
        <f>+$I1412*'10k &amp; MO'!C$5+$J1412*'10k &amp; MO'!C$11+$K1412*'10k &amp; MO'!C$17+$L1412*'10k &amp; MO'!C$23+$M1412*'10k &amp; MO'!C$29</f>
        <v>0</v>
      </c>
      <c r="U1412" s="349">
        <f>+$I1412*'10k &amp; MO'!D$5+$J1412*'10k &amp; MO'!D$11+$K1412*'10k &amp; MO'!D$17+$L1412*'10k &amp; MO'!D$23+$M1412*'10k &amp; MO'!D$29</f>
        <v>460.8254</v>
      </c>
      <c r="V1412" s="349">
        <f>+$I1412*'10k &amp; MO'!E$5+$J1412*'10k &amp; MO'!E$11+$K1412*'10k &amp; MO'!E$17+$L1412*'10k &amp; MO'!E$23+$M1412*'10k &amp; MO'!E$29</f>
        <v>129966.66149999999</v>
      </c>
      <c r="W1412" s="349">
        <f>+$I1412*'10k &amp; MO'!F$5+$J1412*'10k &amp; MO'!F$11+$K1412*'10k &amp; MO'!F$17+$L1412*'10k &amp; MO'!F$23+$M1412*'10k &amp; MO'!F$29</f>
        <v>23083.311699999998</v>
      </c>
      <c r="X1412" s="349">
        <f>+$I1412*'10k &amp; MO'!G$5+$J1412*'10k &amp; MO'!G$11+$K1412*'10k &amp; MO'!G$17+$L1412*'10k &amp; MO'!G$23+$M1412*'10k &amp; MO'!G$29</f>
        <v>19592.709500000001</v>
      </c>
      <c r="Y1412" s="349">
        <f>+$N1412*'10k &amp; MO'!H$5+$O1412*'10k &amp; MO'!H$11+$P1412*'10k &amp; MO'!H$17+$Q1412*'10k &amp; MO'!H$23+$R1412*'10k &amp; MO'!H$29</f>
        <v>0</v>
      </c>
      <c r="Z1412" s="349">
        <f>+$N1412*'10k &amp; MO'!I$5+$O1412*'10k &amp; MO'!I$11+$P1412*'10k &amp; MO'!I$17+$Q1412*'10k &amp; MO'!I$23+$R1412*'10k &amp; MO'!I$29</f>
        <v>175.96260000000001</v>
      </c>
      <c r="AA1412" s="349">
        <f>+$N1412*'10k &amp; MO'!J$5+$O1412*'10k &amp; MO'!J$11+$P1412*'10k &amp; MO'!J$17+$Q1412*'10k &amp; MO'!J$23+$R1412*'10k &amp; MO'!J$29</f>
        <v>113325.52010000001</v>
      </c>
      <c r="AB1412" s="349">
        <f>+$N1412*'10k &amp; MO'!K$5+$O1412*'10k &amp; MO'!K$11+$P1412*'10k &amp; MO'!K$17+$Q1412*'10k &amp; MO'!K$23+$R1412*'10k &amp; MO'!K$29</f>
        <v>55377.080999999998</v>
      </c>
      <c r="AC1412" s="349">
        <f>+$N1412*'10k &amp; MO'!L$5+$O1412*'10k &amp; MO'!L$11+$P1412*'10k &amp; MO'!L$17+$Q1412*'10k &amp; MO'!L$23+$R1412*'10k &amp; MO'!L$29</f>
        <v>14283.806400000001</v>
      </c>
      <c r="AD1412" s="350">
        <f>+S1412*'10k &amp; MO'!O$5</f>
        <v>26632.436000000002</v>
      </c>
      <c r="AF1412" s="192" t="str">
        <f t="shared" si="187"/>
        <v>9792016</v>
      </c>
      <c r="AG1412" s="192">
        <f>+IFERROR(VLOOKUP($AF1412,'Limited Loss'!$F$5:$P$124,AG$3,FALSE),0)</f>
        <v>0</v>
      </c>
      <c r="AH1412" s="193">
        <f>+IFERROR(VLOOKUP($AF1412,'Limited Loss'!$F$5:$P$124,AH$3,FALSE),0)</f>
        <v>0</v>
      </c>
      <c r="AI1412" s="193">
        <f>+IFERROR(VLOOKUP($AF1412,'Limited Loss'!$F$5:$P$124,AI$3,FALSE),0)</f>
        <v>0</v>
      </c>
      <c r="AJ1412" s="193">
        <f>+IFERROR(VLOOKUP($AF1412,'Limited Loss'!$F$5:$P$124,AJ$3,FALSE),0)</f>
        <v>0</v>
      </c>
      <c r="AK1412" s="100">
        <f>+IFERROR(VLOOKUP($AF1412,'Limited Loss'!$F$5:$P$124,AK$3,FALSE),0)</f>
        <v>0</v>
      </c>
      <c r="AL1412" s="193">
        <f>+IFERROR(VLOOKUP($AF1412,'Limited Loss'!$F$5:$P$124,AL$3,FALSE),0)</f>
        <v>0</v>
      </c>
      <c r="AM1412" s="193">
        <f>+IFERROR(VLOOKUP($AF1412,'Limited Loss'!$F$5:$P$124,AM$3,FALSE),0)</f>
        <v>0</v>
      </c>
      <c r="AN1412" s="193">
        <f>+IFERROR(VLOOKUP($AF1412,'Limited Loss'!$F$5:$P$124,AN$3,FALSE),0)</f>
        <v>0</v>
      </c>
      <c r="AO1412" s="193">
        <f>+IFERROR(VLOOKUP($AF1412,'Limited Loss'!$F$5:$P$124,AO$3,FALSE),0)</f>
        <v>0</v>
      </c>
      <c r="AP1412" s="100">
        <f>+IFERROR(VLOOKUP($AF1412,'Limited Loss'!$F$5:$P$124,AP$3,FALSE),0)</f>
        <v>0</v>
      </c>
      <c r="AQ1412" s="353"/>
      <c r="AR1412" s="331">
        <f t="shared" si="188"/>
        <v>979</v>
      </c>
      <c r="AS1412" s="332">
        <f t="shared" si="188"/>
        <v>2016</v>
      </c>
      <c r="AT1412" s="349">
        <f t="shared" si="196"/>
        <v>0</v>
      </c>
      <c r="AU1412" s="349">
        <f t="shared" si="195"/>
        <v>460.8254</v>
      </c>
      <c r="AV1412" s="349">
        <f t="shared" si="195"/>
        <v>129966.66149999999</v>
      </c>
      <c r="AW1412" s="349">
        <f t="shared" si="195"/>
        <v>23083.311699999998</v>
      </c>
      <c r="AX1412" s="350">
        <f t="shared" si="195"/>
        <v>19592.709500000001</v>
      </c>
      <c r="AY1412" s="349">
        <f t="shared" si="195"/>
        <v>0</v>
      </c>
      <c r="AZ1412" s="349">
        <f t="shared" si="195"/>
        <v>175.96260000000001</v>
      </c>
      <c r="BA1412" s="349">
        <f t="shared" si="195"/>
        <v>113325.52010000001</v>
      </c>
      <c r="BB1412" s="349">
        <f t="shared" si="194"/>
        <v>55377.080999999998</v>
      </c>
      <c r="BC1412" s="349">
        <f t="shared" si="194"/>
        <v>14283.806400000001</v>
      </c>
      <c r="BD1412" s="350">
        <f t="shared" si="194"/>
        <v>26632.436000000002</v>
      </c>
      <c r="BE1412" s="349">
        <f t="shared" si="190"/>
        <v>243928.96960000001</v>
      </c>
      <c r="BF1412" s="375">
        <f t="shared" si="191"/>
        <v>112336.9086</v>
      </c>
      <c r="BG1412" s="334">
        <f t="shared" si="192"/>
        <v>26632.436000000002</v>
      </c>
    </row>
    <row r="1413" spans="1:59" x14ac:dyDescent="0.2">
      <c r="A1413" s="326" t="str">
        <f t="shared" si="189"/>
        <v>9792017</v>
      </c>
      <c r="B1413">
        <v>979</v>
      </c>
      <c r="C1413" s="327">
        <v>2017</v>
      </c>
      <c r="D1413" s="353">
        <f>+IFERROR(VLOOKUP($A1413,Data_Loss!$A$2:$V$1180,6,FALSE),0)</f>
        <v>0</v>
      </c>
      <c r="E1413" s="353">
        <f>+IFERROR(VLOOKUP($A1413,Data_Loss!$A$2:$V$1180,7,FALSE),0)</f>
        <v>0</v>
      </c>
      <c r="F1413" s="353">
        <f>+IFERROR(VLOOKUP($A1413,Data_Loss!$A$2:$V$1180,8,FALSE),0)</f>
        <v>0</v>
      </c>
      <c r="G1413" s="353">
        <f>+IFERROR(VLOOKUP($A1413,Data_Loss!$A$2:$V$1180,9,FALSE),0)</f>
        <v>3</v>
      </c>
      <c r="H1413" s="353">
        <f>+IFERROR(VLOOKUP($A1413,Data_Loss!$A$2:$V$1180,10,FALSE),0)</f>
        <v>13</v>
      </c>
      <c r="I1413" s="353">
        <f>+IFERROR(VLOOKUP($A1413,Data_Loss!$A$2:$V$1300,12,FALSE),0)</f>
        <v>0</v>
      </c>
      <c r="J1413" s="353">
        <f>+IFERROR(VLOOKUP($A1413,Data_Loss!$A$2:$V$1300,13,FALSE),0)</f>
        <v>0</v>
      </c>
      <c r="K1413" s="353">
        <f>+IFERROR(VLOOKUP($A1413,Data_Loss!$A$2:$V$1300,14,FALSE),0)</f>
        <v>0</v>
      </c>
      <c r="L1413" s="353">
        <f>+IFERROR(VLOOKUP($A1413,Data_Loss!$A$2:$V$1300,15,FALSE),0)</f>
        <v>81755</v>
      </c>
      <c r="M1413" s="353">
        <f>+IFERROR(VLOOKUP($A1413,Data_Loss!$A$2:$V$1300,16,FALSE),0)</f>
        <v>28994</v>
      </c>
      <c r="N1413" s="353">
        <f>+IFERROR(VLOOKUP($A1413,Data_Loss!$A$2:$V$1300,17,FALSE),0)</f>
        <v>0</v>
      </c>
      <c r="O1413" s="353">
        <f>+IFERROR(VLOOKUP($A1413,Data_Loss!$A$2:$V$1300,18,FALSE),0)</f>
        <v>0</v>
      </c>
      <c r="P1413" s="353">
        <f>+IFERROR(VLOOKUP($A1413,Data_Loss!$A$2:$V$1300,19,FALSE),0)</f>
        <v>0</v>
      </c>
      <c r="Q1413" s="353">
        <f>+IFERROR(VLOOKUP($A1413,Data_Loss!$A$2:$V$1300,20,FALSE),0)</f>
        <v>32356</v>
      </c>
      <c r="R1413" s="353">
        <f>+IFERROR(VLOOKUP($A1413,Data_Loss!$A$2:$V$1300,21,FALSE),0)</f>
        <v>55264</v>
      </c>
      <c r="S1413" s="353">
        <f>+IFERROR(VLOOKUP($A1413,Data_Loss!$A$2:$V$1300,22,FALSE),0)</f>
        <v>54995</v>
      </c>
      <c r="T1413" s="191">
        <f>+$I1413*'10k &amp; MO'!C$6+$J1413*'10k &amp; MO'!C$12+$K1413*'10k &amp; MO'!C$18+$L1413*'10k &amp; MO'!C$24+$M1413*'10k &amp; MO'!C$30</f>
        <v>0</v>
      </c>
      <c r="U1413" s="349">
        <f>+$I1413*'10k &amp; MO'!D$6+$J1413*'10k &amp; MO'!D$12+$K1413*'10k &amp; MO'!D$18+$L1413*'10k &amp; MO'!D$24+$M1413*'10k &amp; MO'!D$30</f>
        <v>197.7801</v>
      </c>
      <c r="V1413" s="349">
        <f>+$I1413*'10k &amp; MO'!E$6+$J1413*'10k &amp; MO'!E$12+$K1413*'10k &amp; MO'!E$18+$L1413*'10k &amp; MO'!E$24+$M1413*'10k &amp; MO'!E$30</f>
        <v>83254.575299999997</v>
      </c>
      <c r="W1413" s="349">
        <f>+$I1413*'10k &amp; MO'!F$6+$J1413*'10k &amp; MO'!F$12+$K1413*'10k &amp; MO'!F$18+$L1413*'10k &amp; MO'!F$24+$M1413*'10k &amp; MO'!F$30</f>
        <v>78641.043799999999</v>
      </c>
      <c r="X1413" s="349">
        <f>+$I1413*'10k &amp; MO'!G$6+$J1413*'10k &amp; MO'!G$12+$K1413*'10k &amp; MO'!G$18+$L1413*'10k &amp; MO'!G$24+$M1413*'10k &amp; MO'!G$30</f>
        <v>37856.623</v>
      </c>
      <c r="Y1413" s="349">
        <f>+$N1413*'10k &amp; MO'!H$6+$O1413*'10k &amp; MO'!H$12+$P1413*'10k &amp; MO'!H$18+$Q1413*'10k &amp; MO'!H$24+$R1413*'10k &amp; MO'!H$30</f>
        <v>0</v>
      </c>
      <c r="Z1413" s="349">
        <f>+$N1413*'10k &amp; MO'!I$6+$O1413*'10k &amp; MO'!I$12+$P1413*'10k &amp; MO'!I$18+$Q1413*'10k &amp; MO'!I$24+$R1413*'10k &amp; MO'!I$30</f>
        <v>39.228400000000001</v>
      </c>
      <c r="AA1413" s="349">
        <f>+$N1413*'10k &amp; MO'!J$6+$O1413*'10k &amp; MO'!J$12+$P1413*'10k &amp; MO'!J$18+$Q1413*'10k &amp; MO'!J$24+$R1413*'10k &amp; MO'!J$30</f>
        <v>56007.051599999999</v>
      </c>
      <c r="AB1413" s="349">
        <f>+$N1413*'10k &amp; MO'!K$6+$O1413*'10k &amp; MO'!K$12+$P1413*'10k &amp; MO'!K$18+$Q1413*'10k &amp; MO'!K$24+$R1413*'10k &amp; MO'!K$30</f>
        <v>52183.954000000005</v>
      </c>
      <c r="AC1413" s="349">
        <f>+$N1413*'10k &amp; MO'!L$6+$O1413*'10k &amp; MO'!L$12+$P1413*'10k &amp; MO'!L$18+$Q1413*'10k &amp; MO'!L$24+$R1413*'10k &amp; MO'!L$30</f>
        <v>84406.729200000002</v>
      </c>
      <c r="AD1413" s="350">
        <f>+S1413*'10k &amp; MO'!O$6</f>
        <v>74023.27</v>
      </c>
      <c r="AF1413" s="192" t="str">
        <f t="shared" ref="AF1413:AF1476" si="197">+B1413&amp;C1413</f>
        <v>9792017</v>
      </c>
      <c r="AG1413" s="192">
        <f>+IFERROR(VLOOKUP($AF1413,'Limited Loss'!$F$5:$P$124,AG$3,FALSE),0)</f>
        <v>0</v>
      </c>
      <c r="AH1413" s="193">
        <f>+IFERROR(VLOOKUP($AF1413,'Limited Loss'!$F$5:$P$124,AH$3,FALSE),0)</f>
        <v>0</v>
      </c>
      <c r="AI1413" s="193">
        <f>+IFERROR(VLOOKUP($AF1413,'Limited Loss'!$F$5:$P$124,AI$3,FALSE),0)</f>
        <v>0</v>
      </c>
      <c r="AJ1413" s="193">
        <f>+IFERROR(VLOOKUP($AF1413,'Limited Loss'!$F$5:$P$124,AJ$3,FALSE),0)</f>
        <v>0</v>
      </c>
      <c r="AK1413" s="100">
        <f>+IFERROR(VLOOKUP($AF1413,'Limited Loss'!$F$5:$P$124,AK$3,FALSE),0)</f>
        <v>0</v>
      </c>
      <c r="AL1413" s="193">
        <f>+IFERROR(VLOOKUP($AF1413,'Limited Loss'!$F$5:$P$124,AL$3,FALSE),0)</f>
        <v>0</v>
      </c>
      <c r="AM1413" s="193">
        <f>+IFERROR(VLOOKUP($AF1413,'Limited Loss'!$F$5:$P$124,AM$3,FALSE),0)</f>
        <v>0</v>
      </c>
      <c r="AN1413" s="193">
        <f>+IFERROR(VLOOKUP($AF1413,'Limited Loss'!$F$5:$P$124,AN$3,FALSE),0)</f>
        <v>0</v>
      </c>
      <c r="AO1413" s="193">
        <f>+IFERROR(VLOOKUP($AF1413,'Limited Loss'!$F$5:$P$124,AO$3,FALSE),0)</f>
        <v>0</v>
      </c>
      <c r="AP1413" s="100">
        <f>+IFERROR(VLOOKUP($AF1413,'Limited Loss'!$F$5:$P$124,AP$3,FALSE),0)</f>
        <v>0</v>
      </c>
      <c r="AQ1413" s="353"/>
      <c r="AR1413" s="331">
        <f t="shared" ref="AR1413:AS1476" si="198">+B1413</f>
        <v>979</v>
      </c>
      <c r="AS1413" s="332">
        <f t="shared" si="198"/>
        <v>2017</v>
      </c>
      <c r="AT1413" s="349">
        <f t="shared" si="196"/>
        <v>0</v>
      </c>
      <c r="AU1413" s="349">
        <f t="shared" si="195"/>
        <v>197.7801</v>
      </c>
      <c r="AV1413" s="349">
        <f t="shared" si="195"/>
        <v>83254.575299999997</v>
      </c>
      <c r="AW1413" s="349">
        <f t="shared" si="195"/>
        <v>78641.043799999999</v>
      </c>
      <c r="AX1413" s="350">
        <f t="shared" si="195"/>
        <v>37856.623</v>
      </c>
      <c r="AY1413" s="349">
        <f t="shared" si="195"/>
        <v>0</v>
      </c>
      <c r="AZ1413" s="349">
        <f t="shared" si="195"/>
        <v>39.228400000000001</v>
      </c>
      <c r="BA1413" s="349">
        <f t="shared" si="195"/>
        <v>56007.051599999999</v>
      </c>
      <c r="BB1413" s="349">
        <f t="shared" si="194"/>
        <v>52183.954000000005</v>
      </c>
      <c r="BC1413" s="349">
        <f t="shared" si="194"/>
        <v>84406.729200000002</v>
      </c>
      <c r="BD1413" s="350">
        <f t="shared" si="194"/>
        <v>74023.27</v>
      </c>
      <c r="BE1413" s="349">
        <f t="shared" si="190"/>
        <v>139498.6354</v>
      </c>
      <c r="BF1413" s="375">
        <f t="shared" si="191"/>
        <v>253088.35</v>
      </c>
      <c r="BG1413" s="334">
        <f t="shared" si="192"/>
        <v>74023.27</v>
      </c>
    </row>
    <row r="1414" spans="1:59" x14ac:dyDescent="0.2">
      <c r="A1414" s="326" t="str">
        <f t="shared" ref="A1414:A1477" si="199">+B1414&amp;C1414</f>
        <v>9792018</v>
      </c>
      <c r="B1414">
        <v>979</v>
      </c>
      <c r="C1414" s="327">
        <v>2018</v>
      </c>
      <c r="D1414" s="353">
        <f>+IFERROR(VLOOKUP($A1414,Data_Loss!$A$2:$V$1180,6,FALSE),0)</f>
        <v>0</v>
      </c>
      <c r="E1414" s="353">
        <f>+IFERROR(VLOOKUP($A1414,Data_Loss!$A$2:$V$1180,7,FALSE),0)</f>
        <v>0</v>
      </c>
      <c r="F1414" s="353">
        <f>+IFERROR(VLOOKUP($A1414,Data_Loss!$A$2:$V$1180,8,FALSE),0)</f>
        <v>0</v>
      </c>
      <c r="G1414" s="353">
        <f>+IFERROR(VLOOKUP($A1414,Data_Loss!$A$2:$V$1180,9,FALSE),0)</f>
        <v>2</v>
      </c>
      <c r="H1414" s="353">
        <f>+IFERROR(VLOOKUP($A1414,Data_Loss!$A$2:$V$1180,10,FALSE),0)</f>
        <v>15</v>
      </c>
      <c r="I1414" s="353">
        <f>+IFERROR(VLOOKUP($A1414,Data_Loss!$A$2:$V$1300,12,FALSE),0)</f>
        <v>0</v>
      </c>
      <c r="J1414" s="353">
        <f>+IFERROR(VLOOKUP($A1414,Data_Loss!$A$2:$V$1300,13,FALSE),0)</f>
        <v>0</v>
      </c>
      <c r="K1414" s="353">
        <f>+IFERROR(VLOOKUP($A1414,Data_Loss!$A$2:$V$1300,14,FALSE),0)</f>
        <v>0</v>
      </c>
      <c r="L1414" s="353">
        <f>+IFERROR(VLOOKUP($A1414,Data_Loss!$A$2:$V$1300,15,FALSE),0)</f>
        <v>59223</v>
      </c>
      <c r="M1414" s="353">
        <f>+IFERROR(VLOOKUP($A1414,Data_Loss!$A$2:$V$1300,16,FALSE),0)</f>
        <v>99814</v>
      </c>
      <c r="N1414" s="353">
        <f>+IFERROR(VLOOKUP($A1414,Data_Loss!$A$2:$V$1300,17,FALSE),0)</f>
        <v>0</v>
      </c>
      <c r="O1414" s="353">
        <f>+IFERROR(VLOOKUP($A1414,Data_Loss!$A$2:$V$1300,18,FALSE),0)</f>
        <v>0</v>
      </c>
      <c r="P1414" s="353">
        <f>+IFERROR(VLOOKUP($A1414,Data_Loss!$A$2:$V$1300,19,FALSE),0)</f>
        <v>0</v>
      </c>
      <c r="Q1414" s="353">
        <f>+IFERROR(VLOOKUP($A1414,Data_Loss!$A$2:$V$1300,20,FALSE),0)</f>
        <v>55340</v>
      </c>
      <c r="R1414" s="353">
        <f>+IFERROR(VLOOKUP($A1414,Data_Loss!$A$2:$V$1300,21,FALSE),0)</f>
        <v>143855</v>
      </c>
      <c r="S1414" s="353">
        <f>+IFERROR(VLOOKUP($A1414,Data_Loss!$A$2:$V$1300,22,FALSE),0)</f>
        <v>49498</v>
      </c>
      <c r="T1414" s="191">
        <f>+$I1414*'10k &amp; MO'!C$7+$J1414*'10k &amp; MO'!C$13+$K1414*'10k &amp; MO'!C$19+$L1414*'10k &amp; MO'!C$25+$M1414*'10k &amp; MO'!C$31</f>
        <v>219.5908</v>
      </c>
      <c r="U1414" s="349">
        <f>+$I1414*'10k &amp; MO'!D$7+$J1414*'10k &amp; MO'!D$13+$K1414*'10k &amp; MO'!D$19+$L1414*'10k &amp; MO'!D$25+$M1414*'10k &amp; MO'!D$31</f>
        <v>8631.3832000000002</v>
      </c>
      <c r="V1414" s="349">
        <f>+$I1414*'10k &amp; MO'!E$7+$J1414*'10k &amp; MO'!E$13+$K1414*'10k &amp; MO'!E$19+$L1414*'10k &amp; MO'!E$25+$M1414*'10k &amp; MO'!E$31</f>
        <v>233256.04400000002</v>
      </c>
      <c r="W1414" s="349">
        <f>+$I1414*'10k &amp; MO'!F$7+$J1414*'10k &amp; MO'!F$13+$K1414*'10k &amp; MO'!F$19+$L1414*'10k &amp; MO'!F$25+$M1414*'10k &amp; MO'!F$31</f>
        <v>99100.284199999995</v>
      </c>
      <c r="X1414" s="349">
        <f>+$I1414*'10k &amp; MO'!G$7+$J1414*'10k &amp; MO'!G$13+$K1414*'10k &amp; MO'!G$19+$L1414*'10k &amp; MO'!G$25+$M1414*'10k &amp; MO'!G$31</f>
        <v>74928.842099999994</v>
      </c>
      <c r="Y1414" s="349">
        <f>+$N1414*'10k &amp; MO'!H$7+$O1414*'10k &amp; MO'!H$13+$P1414*'10k &amp; MO'!H$19+$Q1414*'10k &amp; MO'!H$25+$R1414*'10k &amp; MO'!H$31</f>
        <v>417.17949999999996</v>
      </c>
      <c r="Z1414" s="349">
        <f>+$N1414*'10k &amp; MO'!I$7+$O1414*'10k &amp; MO'!I$13+$P1414*'10k &amp; MO'!I$19+$Q1414*'10k &amp; MO'!I$25+$R1414*'10k &amp; MO'!I$31</f>
        <v>15798.915500000001</v>
      </c>
      <c r="AA1414" s="349">
        <f>+$N1414*'10k &amp; MO'!J$7+$O1414*'10k &amp; MO'!J$13+$P1414*'10k &amp; MO'!J$19+$Q1414*'10k &amp; MO'!J$25+$R1414*'10k &amp; MO'!J$31</f>
        <v>225172.20400000003</v>
      </c>
      <c r="AB1414" s="349">
        <f>+$N1414*'10k &amp; MO'!K$7+$O1414*'10k &amp; MO'!K$13+$P1414*'10k &amp; MO'!K$19+$Q1414*'10k &amp; MO'!K$25+$R1414*'10k &amp; MO'!K$31</f>
        <v>131183.36900000001</v>
      </c>
      <c r="AC1414" s="349">
        <f>+$N1414*'10k &amp; MO'!L$7+$O1414*'10k &amp; MO'!L$13+$P1414*'10k &amp; MO'!L$19+$Q1414*'10k &amp; MO'!L$25+$R1414*'10k &amp; MO'!L$31</f>
        <v>130192.86199999999</v>
      </c>
      <c r="AD1414" s="350">
        <f>+S1414*'10k &amp; MO'!O$7</f>
        <v>65634.347999999998</v>
      </c>
      <c r="AF1414" s="192" t="str">
        <f t="shared" si="197"/>
        <v>9792018</v>
      </c>
      <c r="AG1414" s="192">
        <f>+IFERROR(VLOOKUP($AF1414,'Limited Loss'!$F$5:$P$124,AG$3,FALSE),0)</f>
        <v>0</v>
      </c>
      <c r="AH1414" s="193">
        <f>+IFERROR(VLOOKUP($AF1414,'Limited Loss'!$F$5:$P$124,AH$3,FALSE),0)</f>
        <v>0</v>
      </c>
      <c r="AI1414" s="193">
        <f>+IFERROR(VLOOKUP($AF1414,'Limited Loss'!$F$5:$P$124,AI$3,FALSE),0)</f>
        <v>0</v>
      </c>
      <c r="AJ1414" s="193">
        <f>+IFERROR(VLOOKUP($AF1414,'Limited Loss'!$F$5:$P$124,AJ$3,FALSE),0)</f>
        <v>0</v>
      </c>
      <c r="AK1414" s="100">
        <f>+IFERROR(VLOOKUP($AF1414,'Limited Loss'!$F$5:$P$124,AK$3,FALSE),0)</f>
        <v>0</v>
      </c>
      <c r="AL1414" s="193">
        <f>+IFERROR(VLOOKUP($AF1414,'Limited Loss'!$F$5:$P$124,AL$3,FALSE),0)</f>
        <v>0</v>
      </c>
      <c r="AM1414" s="193">
        <f>+IFERROR(VLOOKUP($AF1414,'Limited Loss'!$F$5:$P$124,AM$3,FALSE),0)</f>
        <v>0</v>
      </c>
      <c r="AN1414" s="193">
        <f>+IFERROR(VLOOKUP($AF1414,'Limited Loss'!$F$5:$P$124,AN$3,FALSE),0)</f>
        <v>0</v>
      </c>
      <c r="AO1414" s="193">
        <f>+IFERROR(VLOOKUP($AF1414,'Limited Loss'!$F$5:$P$124,AO$3,FALSE),0)</f>
        <v>0</v>
      </c>
      <c r="AP1414" s="100">
        <f>+IFERROR(VLOOKUP($AF1414,'Limited Loss'!$F$5:$P$124,AP$3,FALSE),0)</f>
        <v>0</v>
      </c>
      <c r="AQ1414" s="353"/>
      <c r="AR1414" s="331">
        <f t="shared" si="198"/>
        <v>979</v>
      </c>
      <c r="AS1414" s="332">
        <f t="shared" si="198"/>
        <v>2018</v>
      </c>
      <c r="AT1414" s="349">
        <f t="shared" si="196"/>
        <v>219.5908</v>
      </c>
      <c r="AU1414" s="349">
        <f t="shared" si="195"/>
        <v>8631.3832000000002</v>
      </c>
      <c r="AV1414" s="349">
        <f t="shared" si="195"/>
        <v>233256.04400000002</v>
      </c>
      <c r="AW1414" s="349">
        <f t="shared" si="195"/>
        <v>99100.284199999995</v>
      </c>
      <c r="AX1414" s="350">
        <f t="shared" si="195"/>
        <v>74928.842099999994</v>
      </c>
      <c r="AY1414" s="349">
        <f t="shared" si="195"/>
        <v>417.17949999999996</v>
      </c>
      <c r="AZ1414" s="349">
        <f t="shared" si="195"/>
        <v>15798.915500000001</v>
      </c>
      <c r="BA1414" s="349">
        <f t="shared" si="195"/>
        <v>225172.20400000003</v>
      </c>
      <c r="BB1414" s="349">
        <f t="shared" si="194"/>
        <v>131183.36900000001</v>
      </c>
      <c r="BC1414" s="349">
        <f t="shared" si="194"/>
        <v>130192.86199999999</v>
      </c>
      <c r="BD1414" s="350">
        <f t="shared" si="194"/>
        <v>65634.347999999998</v>
      </c>
      <c r="BE1414" s="349">
        <f t="shared" ref="BE1414:BE1477" si="200">+AT1414+AU1414+AV1414+AY1414+AZ1414+BA1414</f>
        <v>483495.31700000004</v>
      </c>
      <c r="BF1414" s="375">
        <f t="shared" ref="BF1414:BF1477" si="201">+AW1414+AX1414+BB1414+BC1414</f>
        <v>435405.35730000003</v>
      </c>
      <c r="BG1414" s="334">
        <f t="shared" ref="BG1414:BG1477" si="202">+BD1414</f>
        <v>65634.347999999998</v>
      </c>
    </row>
    <row r="1415" spans="1:59" x14ac:dyDescent="0.2">
      <c r="A1415" s="326" t="str">
        <f t="shared" si="199"/>
        <v>9802014</v>
      </c>
      <c r="B1415">
        <v>980</v>
      </c>
      <c r="C1415" s="327">
        <v>2014</v>
      </c>
      <c r="D1415" s="353">
        <f>+IFERROR(VLOOKUP($A1415,Data_Loss!$A$2:$V$1180,6,FALSE),0)</f>
        <v>0</v>
      </c>
      <c r="E1415" s="353">
        <f>+IFERROR(VLOOKUP($A1415,Data_Loss!$A$2:$V$1180,7,FALSE),0)</f>
        <v>0</v>
      </c>
      <c r="F1415" s="353">
        <f>+IFERROR(VLOOKUP($A1415,Data_Loss!$A$2:$V$1180,8,FALSE),0)</f>
        <v>0</v>
      </c>
      <c r="G1415" s="353">
        <f>+IFERROR(VLOOKUP($A1415,Data_Loss!$A$2:$V$1180,9,FALSE),0)</f>
        <v>1</v>
      </c>
      <c r="H1415" s="353">
        <f>+IFERROR(VLOOKUP($A1415,Data_Loss!$A$2:$V$1180,10,FALSE),0)</f>
        <v>10</v>
      </c>
      <c r="I1415" s="353">
        <f>+IFERROR(VLOOKUP($A1415,Data_Loss!$A$2:$V$1300,12,FALSE),0)</f>
        <v>0</v>
      </c>
      <c r="J1415" s="353">
        <f>+IFERROR(VLOOKUP($A1415,Data_Loss!$A$2:$V$1300,13,FALSE),0)</f>
        <v>0</v>
      </c>
      <c r="K1415" s="353">
        <f>+IFERROR(VLOOKUP($A1415,Data_Loss!$A$2:$V$1300,14,FALSE),0)</f>
        <v>0</v>
      </c>
      <c r="L1415" s="353">
        <f>+IFERROR(VLOOKUP($A1415,Data_Loss!$A$2:$V$1300,15,FALSE),0)</f>
        <v>21600</v>
      </c>
      <c r="M1415" s="353">
        <f>+IFERROR(VLOOKUP($A1415,Data_Loss!$A$2:$V$1300,16,FALSE),0)</f>
        <v>85230</v>
      </c>
      <c r="N1415" s="353">
        <f>+IFERROR(VLOOKUP($A1415,Data_Loss!$A$2:$V$1300,17,FALSE),0)</f>
        <v>0</v>
      </c>
      <c r="O1415" s="353">
        <f>+IFERROR(VLOOKUP($A1415,Data_Loss!$A$2:$V$1300,18,FALSE),0)</f>
        <v>0</v>
      </c>
      <c r="P1415" s="353">
        <f>+IFERROR(VLOOKUP($A1415,Data_Loss!$A$2:$V$1300,19,FALSE),0)</f>
        <v>0</v>
      </c>
      <c r="Q1415" s="353">
        <f>+IFERROR(VLOOKUP($A1415,Data_Loss!$A$2:$V$1300,20,FALSE),0)</f>
        <v>5474</v>
      </c>
      <c r="R1415" s="353">
        <f>+IFERROR(VLOOKUP($A1415,Data_Loss!$A$2:$V$1300,21,FALSE),0)</f>
        <v>254591</v>
      </c>
      <c r="S1415" s="353">
        <f>+IFERROR(VLOOKUP($A1415,Data_Loss!$A$2:$V$1300,22,FALSE),0)</f>
        <v>69166</v>
      </c>
      <c r="T1415" s="191">
        <f>+$I1415*'10k &amp; MO'!C$3+$J1415*'10k &amp; MO'!C$9+$K1415*'10k &amp; MO'!C$15+$L1415*'10k &amp; MO'!C$21+$M1415*'10k &amp; MO'!C$27</f>
        <v>0</v>
      </c>
      <c r="U1415" s="349">
        <f>+$I1415*'10k &amp; MO'!D$3+$J1415*'10k &amp; MO'!D$9+$K1415*'10k &amp; MO'!D$15+$L1415*'10k &amp; MO'!D$21+$M1415*'10k &amp; MO'!D$27</f>
        <v>0</v>
      </c>
      <c r="V1415" s="349">
        <f>+$I1415*'10k &amp; MO'!E$3+$J1415*'10k &amp; MO'!E$9+$K1415*'10k &amp; MO'!E$15+$L1415*'10k &amp; MO'!E$21+$M1415*'10k &amp; MO'!E$27</f>
        <v>0</v>
      </c>
      <c r="W1415" s="349">
        <f>+$I1415*'10k &amp; MO'!F$3+$J1415*'10k &amp; MO'!F$9+$K1415*'10k &amp; MO'!F$15+$L1415*'10k &amp; MO'!F$21+$M1415*'10k &amp; MO'!F$27</f>
        <v>26546.400000000001</v>
      </c>
      <c r="X1415" s="349">
        <f>+$I1415*'10k &amp; MO'!G$3+$J1415*'10k &amp; MO'!G$9+$K1415*'10k &amp; MO'!G$15+$L1415*'10k &amp; MO'!G$21+$M1415*'10k &amp; MO'!G$27</f>
        <v>96480.359999999986</v>
      </c>
      <c r="Y1415" s="349">
        <f>+$N1415*'10k &amp; MO'!H$3+$O1415*'10k &amp; MO'!H$9+$P1415*'10k &amp; MO'!H$15+$Q1415*'10k &amp; MO'!H$21+$R1415*'10k &amp; MO'!H$27</f>
        <v>0</v>
      </c>
      <c r="Z1415" s="349">
        <f>+$N1415*'10k &amp; MO'!I$3+$O1415*'10k &amp; MO'!I$9+$P1415*'10k &amp; MO'!I$15+$Q1415*'10k &amp; MO'!I$21+$R1415*'10k &amp; MO'!I$27</f>
        <v>0</v>
      </c>
      <c r="AA1415" s="349">
        <f>+$N1415*'10k &amp; MO'!J$3+$O1415*'10k &amp; MO'!J$9+$P1415*'10k &amp; MO'!J$15+$Q1415*'10k &amp; MO'!J$21+$R1415*'10k &amp; MO'!J$27</f>
        <v>0</v>
      </c>
      <c r="AB1415" s="349">
        <f>+$N1415*'10k &amp; MO'!K$3+$O1415*'10k &amp; MO'!K$9+$P1415*'10k &amp; MO'!K$15+$Q1415*'10k &amp; MO'!K$21+$R1415*'10k &amp; MO'!K$27</f>
        <v>7669.0740000000005</v>
      </c>
      <c r="AC1415" s="349">
        <f>+$N1415*'10k &amp; MO'!L$3+$O1415*'10k &amp; MO'!L$9+$P1415*'10k &amp; MO'!L$15+$Q1415*'10k &amp; MO'!L$21+$R1415*'10k &amp; MO'!L$27</f>
        <v>392579.32199999999</v>
      </c>
      <c r="AD1415" s="350">
        <f>+S1415*'10k &amp; MO'!O$3</f>
        <v>74076.785999999993</v>
      </c>
      <c r="AF1415" s="192" t="str">
        <f t="shared" si="197"/>
        <v>9802014</v>
      </c>
      <c r="AG1415" s="192">
        <f>+IFERROR(VLOOKUP($AF1415,'Limited Loss'!$F$5:$P$124,AG$3,FALSE),0)</f>
        <v>0</v>
      </c>
      <c r="AH1415" s="193">
        <f>+IFERROR(VLOOKUP($AF1415,'Limited Loss'!$F$5:$P$124,AH$3,FALSE),0)</f>
        <v>0</v>
      </c>
      <c r="AI1415" s="193">
        <f>+IFERROR(VLOOKUP($AF1415,'Limited Loss'!$F$5:$P$124,AI$3,FALSE),0)</f>
        <v>0</v>
      </c>
      <c r="AJ1415" s="193">
        <f>+IFERROR(VLOOKUP($AF1415,'Limited Loss'!$F$5:$P$124,AJ$3,FALSE),0)</f>
        <v>0</v>
      </c>
      <c r="AK1415" s="100">
        <f>+IFERROR(VLOOKUP($AF1415,'Limited Loss'!$F$5:$P$124,AK$3,FALSE),0)</f>
        <v>0</v>
      </c>
      <c r="AL1415" s="193">
        <f>+IFERROR(VLOOKUP($AF1415,'Limited Loss'!$F$5:$P$124,AL$3,FALSE),0)</f>
        <v>0</v>
      </c>
      <c r="AM1415" s="193">
        <f>+IFERROR(VLOOKUP($AF1415,'Limited Loss'!$F$5:$P$124,AM$3,FALSE),0)</f>
        <v>0</v>
      </c>
      <c r="AN1415" s="193">
        <f>+IFERROR(VLOOKUP($AF1415,'Limited Loss'!$F$5:$P$124,AN$3,FALSE),0)</f>
        <v>0</v>
      </c>
      <c r="AO1415" s="193">
        <f>+IFERROR(VLOOKUP($AF1415,'Limited Loss'!$F$5:$P$124,AO$3,FALSE),0)</f>
        <v>0</v>
      </c>
      <c r="AP1415" s="100">
        <f>+IFERROR(VLOOKUP($AF1415,'Limited Loss'!$F$5:$P$124,AP$3,FALSE),0)</f>
        <v>0</v>
      </c>
      <c r="AQ1415" s="353"/>
      <c r="AR1415" s="331">
        <f t="shared" si="198"/>
        <v>980</v>
      </c>
      <c r="AS1415" s="332">
        <f t="shared" si="198"/>
        <v>2014</v>
      </c>
      <c r="AT1415" s="349">
        <f t="shared" si="196"/>
        <v>0</v>
      </c>
      <c r="AU1415" s="349">
        <f t="shared" si="195"/>
        <v>0</v>
      </c>
      <c r="AV1415" s="349">
        <f t="shared" si="195"/>
        <v>0</v>
      </c>
      <c r="AW1415" s="349">
        <f t="shared" si="195"/>
        <v>26546.400000000001</v>
      </c>
      <c r="AX1415" s="350">
        <f t="shared" si="195"/>
        <v>96480.359999999986</v>
      </c>
      <c r="AY1415" s="349">
        <f t="shared" si="195"/>
        <v>0</v>
      </c>
      <c r="AZ1415" s="349">
        <f t="shared" si="195"/>
        <v>0</v>
      </c>
      <c r="BA1415" s="349">
        <f t="shared" si="195"/>
        <v>0</v>
      </c>
      <c r="BB1415" s="349">
        <f t="shared" si="194"/>
        <v>7669.0740000000005</v>
      </c>
      <c r="BC1415" s="349">
        <f t="shared" si="194"/>
        <v>392579.32199999999</v>
      </c>
      <c r="BD1415" s="350">
        <f t="shared" si="194"/>
        <v>74076.785999999993</v>
      </c>
      <c r="BE1415" s="349">
        <f t="shared" si="200"/>
        <v>0</v>
      </c>
      <c r="BF1415" s="375">
        <f t="shared" si="201"/>
        <v>523275.15599999996</v>
      </c>
      <c r="BG1415" s="334">
        <f t="shared" si="202"/>
        <v>74076.785999999993</v>
      </c>
    </row>
    <row r="1416" spans="1:59" x14ac:dyDescent="0.2">
      <c r="A1416" s="326" t="str">
        <f t="shared" si="199"/>
        <v>9802015</v>
      </c>
      <c r="B1416">
        <v>980</v>
      </c>
      <c r="C1416" s="327">
        <v>2015</v>
      </c>
      <c r="D1416" s="353">
        <f>+IFERROR(VLOOKUP($A1416,Data_Loss!$A$2:$V$1180,6,FALSE),0)</f>
        <v>0</v>
      </c>
      <c r="E1416" s="353">
        <f>+IFERROR(VLOOKUP($A1416,Data_Loss!$A$2:$V$1180,7,FALSE),0)</f>
        <v>0</v>
      </c>
      <c r="F1416" s="353">
        <f>+IFERROR(VLOOKUP($A1416,Data_Loss!$A$2:$V$1180,8,FALSE),0)</f>
        <v>0</v>
      </c>
      <c r="G1416" s="353">
        <f>+IFERROR(VLOOKUP($A1416,Data_Loss!$A$2:$V$1180,9,FALSE),0)</f>
        <v>1</v>
      </c>
      <c r="H1416" s="353">
        <f>+IFERROR(VLOOKUP($A1416,Data_Loss!$A$2:$V$1180,10,FALSE),0)</f>
        <v>10</v>
      </c>
      <c r="I1416" s="353">
        <f>+IFERROR(VLOOKUP($A1416,Data_Loss!$A$2:$V$1300,12,FALSE),0)</f>
        <v>0</v>
      </c>
      <c r="J1416" s="353">
        <f>+IFERROR(VLOOKUP($A1416,Data_Loss!$A$2:$V$1300,13,FALSE),0)</f>
        <v>0</v>
      </c>
      <c r="K1416" s="353">
        <f>+IFERROR(VLOOKUP($A1416,Data_Loss!$A$2:$V$1300,14,FALSE),0)</f>
        <v>0</v>
      </c>
      <c r="L1416" s="353">
        <f>+IFERROR(VLOOKUP($A1416,Data_Loss!$A$2:$V$1300,15,FALSE),0)</f>
        <v>4088</v>
      </c>
      <c r="M1416" s="353">
        <f>+IFERROR(VLOOKUP($A1416,Data_Loss!$A$2:$V$1300,16,FALSE),0)</f>
        <v>96712</v>
      </c>
      <c r="N1416" s="353">
        <f>+IFERROR(VLOOKUP($A1416,Data_Loss!$A$2:$V$1300,17,FALSE),0)</f>
        <v>0</v>
      </c>
      <c r="O1416" s="353">
        <f>+IFERROR(VLOOKUP($A1416,Data_Loss!$A$2:$V$1300,18,FALSE),0)</f>
        <v>0</v>
      </c>
      <c r="P1416" s="353">
        <f>+IFERROR(VLOOKUP($A1416,Data_Loss!$A$2:$V$1300,19,FALSE),0)</f>
        <v>0</v>
      </c>
      <c r="Q1416" s="353">
        <f>+IFERROR(VLOOKUP($A1416,Data_Loss!$A$2:$V$1300,20,FALSE),0)</f>
        <v>1875</v>
      </c>
      <c r="R1416" s="353">
        <f>+IFERROR(VLOOKUP($A1416,Data_Loss!$A$2:$V$1300,21,FALSE),0)</f>
        <v>130709</v>
      </c>
      <c r="S1416" s="353">
        <f>+IFERROR(VLOOKUP($A1416,Data_Loss!$A$2:$V$1300,22,FALSE),0)</f>
        <v>29745</v>
      </c>
      <c r="T1416" s="191">
        <f>+$I1416*'10k &amp; MO'!C$4+$J1416*'10k &amp; MO'!C$10+$K1416*'10k &amp; MO'!C$16+$L1416*'10k &amp; MO'!C$22+$M1416*'10k &amp; MO'!C$28</f>
        <v>0</v>
      </c>
      <c r="U1416" s="349">
        <f>+$I1416*'10k &amp; MO'!D$4+$J1416*'10k &amp; MO'!D$10+$K1416*'10k &amp; MO'!D$16+$L1416*'10k &amp; MO'!D$22+$M1416*'10k &amp; MO'!D$28</f>
        <v>0</v>
      </c>
      <c r="V1416" s="349">
        <f>+$I1416*'10k &amp; MO'!E$4+$J1416*'10k &amp; MO'!E$10+$K1416*'10k &amp; MO'!E$16+$L1416*'10k &amp; MO'!E$22+$M1416*'10k &amp; MO'!E$28</f>
        <v>3983.8120000000004</v>
      </c>
      <c r="W1416" s="349">
        <f>+$I1416*'10k &amp; MO'!F$4+$J1416*'10k &amp; MO'!F$10+$K1416*'10k &amp; MO'!F$16+$L1416*'10k &amp; MO'!F$22+$M1416*'10k &amp; MO'!F$28</f>
        <v>6507.8607999999995</v>
      </c>
      <c r="X1416" s="349">
        <f>+$I1416*'10k &amp; MO'!G$4+$J1416*'10k &amp; MO'!G$10+$K1416*'10k &amp; MO'!G$16+$L1416*'10k &amp; MO'!G$22+$M1416*'10k &amp; MO'!G$28</f>
        <v>111755.63279999999</v>
      </c>
      <c r="Y1416" s="349">
        <f>+$N1416*'10k &amp; MO'!H$4+$O1416*'10k &amp; MO'!H$10+$P1416*'10k &amp; MO'!H$16+$Q1416*'10k &amp; MO'!H$22+$R1416*'10k &amp; MO'!H$28</f>
        <v>0</v>
      </c>
      <c r="Z1416" s="349">
        <f>+$N1416*'10k &amp; MO'!I$4+$O1416*'10k &amp; MO'!I$10+$P1416*'10k &amp; MO'!I$16+$Q1416*'10k &amp; MO'!I$22+$R1416*'10k &amp; MO'!I$28</f>
        <v>0</v>
      </c>
      <c r="AA1416" s="349">
        <f>+$N1416*'10k &amp; MO'!J$4+$O1416*'10k &amp; MO'!J$10+$P1416*'10k &amp; MO'!J$16+$Q1416*'10k &amp; MO'!J$22+$R1416*'10k &amp; MO'!J$28</f>
        <v>4037.7437999999997</v>
      </c>
      <c r="AB1416" s="349">
        <f>+$N1416*'10k &amp; MO'!K$4+$O1416*'10k &amp; MO'!K$10+$P1416*'10k &amp; MO'!K$16+$Q1416*'10k &amp; MO'!K$22+$R1416*'10k &amp; MO'!K$28</f>
        <v>7925.4215000000004</v>
      </c>
      <c r="AC1416" s="349">
        <f>+$N1416*'10k &amp; MO'!L$4+$O1416*'10k &amp; MO'!L$10+$P1416*'10k &amp; MO'!L$16+$Q1416*'10k &amp; MO'!L$22+$R1416*'10k &amp; MO'!L$28</f>
        <v>191846.4491</v>
      </c>
      <c r="AD1416" s="350">
        <f>+S1416*'10k &amp; MO'!O$4</f>
        <v>36050.94</v>
      </c>
      <c r="AF1416" s="192" t="str">
        <f t="shared" si="197"/>
        <v>9802015</v>
      </c>
      <c r="AG1416" s="192">
        <f>+IFERROR(VLOOKUP($AF1416,'Limited Loss'!$F$5:$P$124,AG$3,FALSE),0)</f>
        <v>0</v>
      </c>
      <c r="AH1416" s="193">
        <f>+IFERROR(VLOOKUP($AF1416,'Limited Loss'!$F$5:$P$124,AH$3,FALSE),0)</f>
        <v>0</v>
      </c>
      <c r="AI1416" s="193">
        <f>+IFERROR(VLOOKUP($AF1416,'Limited Loss'!$F$5:$P$124,AI$3,FALSE),0)</f>
        <v>0</v>
      </c>
      <c r="AJ1416" s="193">
        <f>+IFERROR(VLOOKUP($AF1416,'Limited Loss'!$F$5:$P$124,AJ$3,FALSE),0)</f>
        <v>0</v>
      </c>
      <c r="AK1416" s="100">
        <f>+IFERROR(VLOOKUP($AF1416,'Limited Loss'!$F$5:$P$124,AK$3,FALSE),0)</f>
        <v>0</v>
      </c>
      <c r="AL1416" s="193">
        <f>+IFERROR(VLOOKUP($AF1416,'Limited Loss'!$F$5:$P$124,AL$3,FALSE),0)</f>
        <v>0</v>
      </c>
      <c r="AM1416" s="193">
        <f>+IFERROR(VLOOKUP($AF1416,'Limited Loss'!$F$5:$P$124,AM$3,FALSE),0)</f>
        <v>0</v>
      </c>
      <c r="AN1416" s="193">
        <f>+IFERROR(VLOOKUP($AF1416,'Limited Loss'!$F$5:$P$124,AN$3,FALSE),0)</f>
        <v>0</v>
      </c>
      <c r="AO1416" s="193">
        <f>+IFERROR(VLOOKUP($AF1416,'Limited Loss'!$F$5:$P$124,AO$3,FALSE),0)</f>
        <v>0</v>
      </c>
      <c r="AP1416" s="100">
        <f>+IFERROR(VLOOKUP($AF1416,'Limited Loss'!$F$5:$P$124,AP$3,FALSE),0)</f>
        <v>0</v>
      </c>
      <c r="AQ1416" s="353"/>
      <c r="AR1416" s="331">
        <f t="shared" si="198"/>
        <v>980</v>
      </c>
      <c r="AS1416" s="332">
        <f t="shared" si="198"/>
        <v>2015</v>
      </c>
      <c r="AT1416" s="349">
        <f t="shared" si="196"/>
        <v>0</v>
      </c>
      <c r="AU1416" s="349">
        <f t="shared" si="195"/>
        <v>0</v>
      </c>
      <c r="AV1416" s="349">
        <f t="shared" si="195"/>
        <v>3983.8120000000004</v>
      </c>
      <c r="AW1416" s="349">
        <f t="shared" si="195"/>
        <v>6507.8607999999995</v>
      </c>
      <c r="AX1416" s="350">
        <f t="shared" si="195"/>
        <v>111755.63279999999</v>
      </c>
      <c r="AY1416" s="349">
        <f t="shared" si="195"/>
        <v>0</v>
      </c>
      <c r="AZ1416" s="349">
        <f t="shared" si="195"/>
        <v>0</v>
      </c>
      <c r="BA1416" s="349">
        <f t="shared" si="195"/>
        <v>4037.7437999999997</v>
      </c>
      <c r="BB1416" s="349">
        <f t="shared" si="194"/>
        <v>7925.4215000000004</v>
      </c>
      <c r="BC1416" s="349">
        <f t="shared" si="194"/>
        <v>191846.4491</v>
      </c>
      <c r="BD1416" s="350">
        <f t="shared" si="194"/>
        <v>36050.94</v>
      </c>
      <c r="BE1416" s="349">
        <f t="shared" si="200"/>
        <v>8021.5558000000001</v>
      </c>
      <c r="BF1416" s="375">
        <f t="shared" si="201"/>
        <v>318035.36419999995</v>
      </c>
      <c r="BG1416" s="334">
        <f t="shared" si="202"/>
        <v>36050.94</v>
      </c>
    </row>
    <row r="1417" spans="1:59" x14ac:dyDescent="0.2">
      <c r="A1417" s="326" t="str">
        <f t="shared" si="199"/>
        <v>9802016</v>
      </c>
      <c r="B1417">
        <v>980</v>
      </c>
      <c r="C1417" s="327">
        <v>2016</v>
      </c>
      <c r="D1417" s="353">
        <f>+IFERROR(VLOOKUP($A1417,Data_Loss!$A$2:$V$1180,6,FALSE),0)</f>
        <v>0</v>
      </c>
      <c r="E1417" s="353">
        <f>+IFERROR(VLOOKUP($A1417,Data_Loss!$A$2:$V$1180,7,FALSE),0)</f>
        <v>0</v>
      </c>
      <c r="F1417" s="353">
        <f>+IFERROR(VLOOKUP($A1417,Data_Loss!$A$2:$V$1180,8,FALSE),0)</f>
        <v>0</v>
      </c>
      <c r="G1417" s="353">
        <f>+IFERROR(VLOOKUP($A1417,Data_Loss!$A$2:$V$1180,9,FALSE),0)</f>
        <v>1</v>
      </c>
      <c r="H1417" s="353">
        <f>+IFERROR(VLOOKUP($A1417,Data_Loss!$A$2:$V$1180,10,FALSE),0)</f>
        <v>5</v>
      </c>
      <c r="I1417" s="353">
        <f>+IFERROR(VLOOKUP($A1417,Data_Loss!$A$2:$V$1300,12,FALSE),0)</f>
        <v>0</v>
      </c>
      <c r="J1417" s="353">
        <f>+IFERROR(VLOOKUP($A1417,Data_Loss!$A$2:$V$1300,13,FALSE),0)</f>
        <v>0</v>
      </c>
      <c r="K1417" s="353">
        <f>+IFERROR(VLOOKUP($A1417,Data_Loss!$A$2:$V$1300,14,FALSE),0)</f>
        <v>0</v>
      </c>
      <c r="L1417" s="353">
        <f>+IFERROR(VLOOKUP($A1417,Data_Loss!$A$2:$V$1300,15,FALSE),0)</f>
        <v>2901</v>
      </c>
      <c r="M1417" s="353">
        <f>+IFERROR(VLOOKUP($A1417,Data_Loss!$A$2:$V$1300,16,FALSE),0)</f>
        <v>28410</v>
      </c>
      <c r="N1417" s="353">
        <f>+IFERROR(VLOOKUP($A1417,Data_Loss!$A$2:$V$1300,17,FALSE),0)</f>
        <v>0</v>
      </c>
      <c r="O1417" s="353">
        <f>+IFERROR(VLOOKUP($A1417,Data_Loss!$A$2:$V$1300,18,FALSE),0)</f>
        <v>0</v>
      </c>
      <c r="P1417" s="353">
        <f>+IFERROR(VLOOKUP($A1417,Data_Loss!$A$2:$V$1300,19,FALSE),0)</f>
        <v>0</v>
      </c>
      <c r="Q1417" s="353">
        <f>+IFERROR(VLOOKUP($A1417,Data_Loss!$A$2:$V$1300,20,FALSE),0)</f>
        <v>2842</v>
      </c>
      <c r="R1417" s="353">
        <f>+IFERROR(VLOOKUP($A1417,Data_Loss!$A$2:$V$1300,21,FALSE),0)</f>
        <v>18611</v>
      </c>
      <c r="S1417" s="353">
        <f>+IFERROR(VLOOKUP($A1417,Data_Loss!$A$2:$V$1300,22,FALSE),0)</f>
        <v>18587</v>
      </c>
      <c r="T1417" s="191">
        <f>+$I1417*'10k &amp; MO'!C$5+$J1417*'10k &amp; MO'!C$11+$K1417*'10k &amp; MO'!C$17+$L1417*'10k &amp; MO'!C$23+$M1417*'10k &amp; MO'!C$29</f>
        <v>0</v>
      </c>
      <c r="U1417" s="349">
        <f>+$I1417*'10k &amp; MO'!D$5+$J1417*'10k &amp; MO'!D$11+$K1417*'10k &amp; MO'!D$17+$L1417*'10k &amp; MO'!D$23+$M1417*'10k &amp; MO'!D$29</f>
        <v>0</v>
      </c>
      <c r="V1417" s="349">
        <f>+$I1417*'10k &amp; MO'!E$5+$J1417*'10k &amp; MO'!E$11+$K1417*'10k &amp; MO'!E$17+$L1417*'10k &amp; MO'!E$23+$M1417*'10k &amp; MO'!E$29</f>
        <v>4161.3878999999997</v>
      </c>
      <c r="W1417" s="349">
        <f>+$I1417*'10k &amp; MO'!F$5+$J1417*'10k &amp; MO'!F$11+$K1417*'10k &amp; MO'!F$17+$L1417*'10k &amp; MO'!F$23+$M1417*'10k &amp; MO'!F$29</f>
        <v>5059.6881000000003</v>
      </c>
      <c r="X1417" s="349">
        <f>+$I1417*'10k &amp; MO'!G$5+$J1417*'10k &amp; MO'!G$11+$K1417*'10k &amp; MO'!G$17+$L1417*'10k &amp; MO'!G$23+$M1417*'10k &amp; MO'!G$29</f>
        <v>29641.362899999996</v>
      </c>
      <c r="Y1417" s="349">
        <f>+$N1417*'10k &amp; MO'!H$5+$O1417*'10k &amp; MO'!H$11+$P1417*'10k &amp; MO'!H$17+$Q1417*'10k &amp; MO'!H$23+$R1417*'10k &amp; MO'!H$29</f>
        <v>0</v>
      </c>
      <c r="Z1417" s="349">
        <f>+$N1417*'10k &amp; MO'!I$5+$O1417*'10k &amp; MO'!I$11+$P1417*'10k &amp; MO'!I$17+$Q1417*'10k &amp; MO'!I$23+$R1417*'10k &amp; MO'!I$29</f>
        <v>0</v>
      </c>
      <c r="AA1417" s="349">
        <f>+$N1417*'10k &amp; MO'!J$5+$O1417*'10k &amp; MO'!J$11+$P1417*'10k &amp; MO'!J$17+$Q1417*'10k &amp; MO'!J$23+$R1417*'10k &amp; MO'!J$29</f>
        <v>2660.5583000000001</v>
      </c>
      <c r="AB1417" s="349">
        <f>+$N1417*'10k &amp; MO'!K$5+$O1417*'10k &amp; MO'!K$11+$P1417*'10k &amp; MO'!K$17+$Q1417*'10k &amp; MO'!K$23+$R1417*'10k &amp; MO'!K$29</f>
        <v>6318.3726999999999</v>
      </c>
      <c r="AC1417" s="349">
        <f>+$N1417*'10k &amp; MO'!L$5+$O1417*'10k &amp; MO'!L$11+$P1417*'10k &amp; MO'!L$17+$Q1417*'10k &amp; MO'!L$23+$R1417*'10k &amp; MO'!L$29</f>
        <v>28186.915200000003</v>
      </c>
      <c r="AD1417" s="350">
        <f>+S1417*'10k &amp; MO'!O$5</f>
        <v>25055.276000000002</v>
      </c>
      <c r="AF1417" s="192" t="str">
        <f t="shared" si="197"/>
        <v>9802016</v>
      </c>
      <c r="AG1417" s="192">
        <f>+IFERROR(VLOOKUP($AF1417,'Limited Loss'!$F$5:$P$124,AG$3,FALSE),0)</f>
        <v>0</v>
      </c>
      <c r="AH1417" s="193">
        <f>+IFERROR(VLOOKUP($AF1417,'Limited Loss'!$F$5:$P$124,AH$3,FALSE),0)</f>
        <v>0</v>
      </c>
      <c r="AI1417" s="193">
        <f>+IFERROR(VLOOKUP($AF1417,'Limited Loss'!$F$5:$P$124,AI$3,FALSE),0)</f>
        <v>0</v>
      </c>
      <c r="AJ1417" s="193">
        <f>+IFERROR(VLOOKUP($AF1417,'Limited Loss'!$F$5:$P$124,AJ$3,FALSE),0)</f>
        <v>0</v>
      </c>
      <c r="AK1417" s="100">
        <f>+IFERROR(VLOOKUP($AF1417,'Limited Loss'!$F$5:$P$124,AK$3,FALSE),0)</f>
        <v>0</v>
      </c>
      <c r="AL1417" s="193">
        <f>+IFERROR(VLOOKUP($AF1417,'Limited Loss'!$F$5:$P$124,AL$3,FALSE),0)</f>
        <v>0</v>
      </c>
      <c r="AM1417" s="193">
        <f>+IFERROR(VLOOKUP($AF1417,'Limited Loss'!$F$5:$P$124,AM$3,FALSE),0)</f>
        <v>0</v>
      </c>
      <c r="AN1417" s="193">
        <f>+IFERROR(VLOOKUP($AF1417,'Limited Loss'!$F$5:$P$124,AN$3,FALSE),0)</f>
        <v>0</v>
      </c>
      <c r="AO1417" s="193">
        <f>+IFERROR(VLOOKUP($AF1417,'Limited Loss'!$F$5:$P$124,AO$3,FALSE),0)</f>
        <v>0</v>
      </c>
      <c r="AP1417" s="100">
        <f>+IFERROR(VLOOKUP($AF1417,'Limited Loss'!$F$5:$P$124,AP$3,FALSE),0)</f>
        <v>0</v>
      </c>
      <c r="AQ1417" s="353"/>
      <c r="AR1417" s="331">
        <f t="shared" si="198"/>
        <v>980</v>
      </c>
      <c r="AS1417" s="332">
        <f t="shared" si="198"/>
        <v>2016</v>
      </c>
      <c r="AT1417" s="349">
        <f t="shared" si="196"/>
        <v>0</v>
      </c>
      <c r="AU1417" s="349">
        <f t="shared" si="195"/>
        <v>0</v>
      </c>
      <c r="AV1417" s="349">
        <f t="shared" si="195"/>
        <v>4161.3878999999997</v>
      </c>
      <c r="AW1417" s="349">
        <f t="shared" si="195"/>
        <v>5059.6881000000003</v>
      </c>
      <c r="AX1417" s="350">
        <f t="shared" si="195"/>
        <v>29641.362899999996</v>
      </c>
      <c r="AY1417" s="349">
        <f t="shared" si="195"/>
        <v>0</v>
      </c>
      <c r="AZ1417" s="349">
        <f t="shared" si="195"/>
        <v>0</v>
      </c>
      <c r="BA1417" s="349">
        <f t="shared" si="195"/>
        <v>2660.5583000000001</v>
      </c>
      <c r="BB1417" s="349">
        <f t="shared" si="194"/>
        <v>6318.3726999999999</v>
      </c>
      <c r="BC1417" s="349">
        <f t="shared" si="194"/>
        <v>28186.915200000003</v>
      </c>
      <c r="BD1417" s="350">
        <f t="shared" si="194"/>
        <v>25055.276000000002</v>
      </c>
      <c r="BE1417" s="349">
        <f t="shared" si="200"/>
        <v>6821.9462000000003</v>
      </c>
      <c r="BF1417" s="375">
        <f t="shared" si="201"/>
        <v>69206.338900000002</v>
      </c>
      <c r="BG1417" s="334">
        <f t="shared" si="202"/>
        <v>25055.276000000002</v>
      </c>
    </row>
    <row r="1418" spans="1:59" x14ac:dyDescent="0.2">
      <c r="A1418" s="326" t="str">
        <f t="shared" si="199"/>
        <v>9802017</v>
      </c>
      <c r="B1418">
        <v>980</v>
      </c>
      <c r="C1418" s="327">
        <v>2017</v>
      </c>
      <c r="D1418" s="353">
        <f>+IFERROR(VLOOKUP($A1418,Data_Loss!$A$2:$V$1180,6,FALSE),0)</f>
        <v>0</v>
      </c>
      <c r="E1418" s="353">
        <f>+IFERROR(VLOOKUP($A1418,Data_Loss!$A$2:$V$1180,7,FALSE),0)</f>
        <v>0</v>
      </c>
      <c r="F1418" s="353">
        <f>+IFERROR(VLOOKUP($A1418,Data_Loss!$A$2:$V$1180,8,FALSE),0)</f>
        <v>0</v>
      </c>
      <c r="G1418" s="353">
        <f>+IFERROR(VLOOKUP($A1418,Data_Loss!$A$2:$V$1180,9,FALSE),0)</f>
        <v>0</v>
      </c>
      <c r="H1418" s="353">
        <f>+IFERROR(VLOOKUP($A1418,Data_Loss!$A$2:$V$1180,10,FALSE),0)</f>
        <v>4</v>
      </c>
      <c r="I1418" s="353">
        <f>+IFERROR(VLOOKUP($A1418,Data_Loss!$A$2:$V$1300,12,FALSE),0)</f>
        <v>0</v>
      </c>
      <c r="J1418" s="353">
        <f>+IFERROR(VLOOKUP($A1418,Data_Loss!$A$2:$V$1300,13,FALSE),0)</f>
        <v>0</v>
      </c>
      <c r="K1418" s="353">
        <f>+IFERROR(VLOOKUP($A1418,Data_Loss!$A$2:$V$1300,14,FALSE),0)</f>
        <v>0</v>
      </c>
      <c r="L1418" s="353">
        <f>+IFERROR(VLOOKUP($A1418,Data_Loss!$A$2:$V$1300,15,FALSE),0)</f>
        <v>0</v>
      </c>
      <c r="M1418" s="353">
        <f>+IFERROR(VLOOKUP($A1418,Data_Loss!$A$2:$V$1300,16,FALSE),0)</f>
        <v>7963</v>
      </c>
      <c r="N1418" s="353">
        <f>+IFERROR(VLOOKUP($A1418,Data_Loss!$A$2:$V$1300,17,FALSE),0)</f>
        <v>0</v>
      </c>
      <c r="O1418" s="353">
        <f>+IFERROR(VLOOKUP($A1418,Data_Loss!$A$2:$V$1300,18,FALSE),0)</f>
        <v>0</v>
      </c>
      <c r="P1418" s="353">
        <f>+IFERROR(VLOOKUP($A1418,Data_Loss!$A$2:$V$1300,19,FALSE),0)</f>
        <v>0</v>
      </c>
      <c r="Q1418" s="353">
        <f>+IFERROR(VLOOKUP($A1418,Data_Loss!$A$2:$V$1300,20,FALSE),0)</f>
        <v>0</v>
      </c>
      <c r="R1418" s="353">
        <f>+IFERROR(VLOOKUP($A1418,Data_Loss!$A$2:$V$1300,21,FALSE),0)</f>
        <v>72050</v>
      </c>
      <c r="S1418" s="353">
        <f>+IFERROR(VLOOKUP($A1418,Data_Loss!$A$2:$V$1300,22,FALSE),0)</f>
        <v>30582</v>
      </c>
      <c r="T1418" s="191">
        <f>+$I1418*'10k &amp; MO'!C$6+$J1418*'10k &amp; MO'!C$12+$K1418*'10k &amp; MO'!C$18+$L1418*'10k &amp; MO'!C$24+$M1418*'10k &amp; MO'!C$30</f>
        <v>0</v>
      </c>
      <c r="U1418" s="349">
        <f>+$I1418*'10k &amp; MO'!D$6+$J1418*'10k &amp; MO'!D$12+$K1418*'10k &amp; MO'!D$18+$L1418*'10k &amp; MO'!D$24+$M1418*'10k &amp; MO'!D$30</f>
        <v>7.1666999999999996</v>
      </c>
      <c r="V1418" s="349">
        <f>+$I1418*'10k &amp; MO'!E$6+$J1418*'10k &amp; MO'!E$12+$K1418*'10k &amp; MO'!E$18+$L1418*'10k &amp; MO'!E$24+$M1418*'10k &amp; MO'!E$30</f>
        <v>3166.8851</v>
      </c>
      <c r="W1418" s="349">
        <f>+$I1418*'10k &amp; MO'!F$6+$J1418*'10k &amp; MO'!F$12+$K1418*'10k &amp; MO'!F$18+$L1418*'10k &amp; MO'!F$24+$M1418*'10k &amp; MO'!F$30</f>
        <v>1399.0990999999999</v>
      </c>
      <c r="X1418" s="349">
        <f>+$I1418*'10k &amp; MO'!G$6+$J1418*'10k &amp; MO'!G$12+$K1418*'10k &amp; MO'!G$18+$L1418*'10k &amp; MO'!G$24+$M1418*'10k &amp; MO'!G$30</f>
        <v>8699.5774999999994</v>
      </c>
      <c r="Y1418" s="349">
        <f>+$N1418*'10k &amp; MO'!H$6+$O1418*'10k &amp; MO'!H$12+$P1418*'10k &amp; MO'!H$18+$Q1418*'10k &amp; MO'!H$24+$R1418*'10k &amp; MO'!H$30</f>
        <v>0</v>
      </c>
      <c r="Z1418" s="349">
        <f>+$N1418*'10k &amp; MO'!I$6+$O1418*'10k &amp; MO'!I$12+$P1418*'10k &amp; MO'!I$18+$Q1418*'10k &amp; MO'!I$24+$R1418*'10k &amp; MO'!I$30</f>
        <v>21.614999999999998</v>
      </c>
      <c r="AA1418" s="349">
        <f>+$N1418*'10k &amp; MO'!J$6+$O1418*'10k &amp; MO'!J$12+$P1418*'10k &amp; MO'!J$18+$Q1418*'10k &amp; MO'!J$24+$R1418*'10k &amp; MO'!J$30</f>
        <v>29396.399999999998</v>
      </c>
      <c r="AB1418" s="349">
        <f>+$N1418*'10k &amp; MO'!K$6+$O1418*'10k &amp; MO'!K$12+$P1418*'10k &amp; MO'!K$18+$Q1418*'10k &amp; MO'!K$24+$R1418*'10k &amp; MO'!K$30</f>
        <v>14827.890000000001</v>
      </c>
      <c r="AC1418" s="349">
        <f>+$N1418*'10k &amp; MO'!L$6+$O1418*'10k &amp; MO'!L$12+$P1418*'10k &amp; MO'!L$18+$Q1418*'10k &amp; MO'!L$24+$R1418*'10k &amp; MO'!L$30</f>
        <v>105560.455</v>
      </c>
      <c r="AD1418" s="350">
        <f>+S1418*'10k &amp; MO'!O$6</f>
        <v>41163.372000000003</v>
      </c>
      <c r="AF1418" s="192" t="str">
        <f t="shared" si="197"/>
        <v>9802017</v>
      </c>
      <c r="AG1418" s="192">
        <f>+IFERROR(VLOOKUP($AF1418,'Limited Loss'!$F$5:$P$124,AG$3,FALSE),0)</f>
        <v>0</v>
      </c>
      <c r="AH1418" s="193">
        <f>+IFERROR(VLOOKUP($AF1418,'Limited Loss'!$F$5:$P$124,AH$3,FALSE),0)</f>
        <v>0</v>
      </c>
      <c r="AI1418" s="193">
        <f>+IFERROR(VLOOKUP($AF1418,'Limited Loss'!$F$5:$P$124,AI$3,FALSE),0)</f>
        <v>0</v>
      </c>
      <c r="AJ1418" s="193">
        <f>+IFERROR(VLOOKUP($AF1418,'Limited Loss'!$F$5:$P$124,AJ$3,FALSE),0)</f>
        <v>0</v>
      </c>
      <c r="AK1418" s="100">
        <f>+IFERROR(VLOOKUP($AF1418,'Limited Loss'!$F$5:$P$124,AK$3,FALSE),0)</f>
        <v>0</v>
      </c>
      <c r="AL1418" s="193">
        <f>+IFERROR(VLOOKUP($AF1418,'Limited Loss'!$F$5:$P$124,AL$3,FALSE),0)</f>
        <v>0</v>
      </c>
      <c r="AM1418" s="193">
        <f>+IFERROR(VLOOKUP($AF1418,'Limited Loss'!$F$5:$P$124,AM$3,FALSE),0)</f>
        <v>0</v>
      </c>
      <c r="AN1418" s="193">
        <f>+IFERROR(VLOOKUP($AF1418,'Limited Loss'!$F$5:$P$124,AN$3,FALSE),0)</f>
        <v>0</v>
      </c>
      <c r="AO1418" s="193">
        <f>+IFERROR(VLOOKUP($AF1418,'Limited Loss'!$F$5:$P$124,AO$3,FALSE),0)</f>
        <v>0</v>
      </c>
      <c r="AP1418" s="100">
        <f>+IFERROR(VLOOKUP($AF1418,'Limited Loss'!$F$5:$P$124,AP$3,FALSE),0)</f>
        <v>0</v>
      </c>
      <c r="AQ1418" s="353"/>
      <c r="AR1418" s="331">
        <f t="shared" si="198"/>
        <v>980</v>
      </c>
      <c r="AS1418" s="332">
        <f t="shared" si="198"/>
        <v>2017</v>
      </c>
      <c r="AT1418" s="349">
        <f t="shared" si="196"/>
        <v>0</v>
      </c>
      <c r="AU1418" s="349">
        <f t="shared" si="195"/>
        <v>7.1666999999999996</v>
      </c>
      <c r="AV1418" s="349">
        <f t="shared" si="195"/>
        <v>3166.8851</v>
      </c>
      <c r="AW1418" s="349">
        <f t="shared" si="195"/>
        <v>1399.0990999999999</v>
      </c>
      <c r="AX1418" s="350">
        <f t="shared" si="195"/>
        <v>8699.5774999999994</v>
      </c>
      <c r="AY1418" s="349">
        <f t="shared" si="195"/>
        <v>0</v>
      </c>
      <c r="AZ1418" s="349">
        <f t="shared" si="195"/>
        <v>21.614999999999998</v>
      </c>
      <c r="BA1418" s="349">
        <f t="shared" si="195"/>
        <v>29396.399999999998</v>
      </c>
      <c r="BB1418" s="349">
        <f t="shared" si="194"/>
        <v>14827.890000000001</v>
      </c>
      <c r="BC1418" s="349">
        <f t="shared" si="194"/>
        <v>105560.455</v>
      </c>
      <c r="BD1418" s="350">
        <f t="shared" si="194"/>
        <v>41163.372000000003</v>
      </c>
      <c r="BE1418" s="349">
        <f t="shared" si="200"/>
        <v>32592.066799999997</v>
      </c>
      <c r="BF1418" s="375">
        <f t="shared" si="201"/>
        <v>130487.02160000001</v>
      </c>
      <c r="BG1418" s="334">
        <f t="shared" si="202"/>
        <v>41163.372000000003</v>
      </c>
    </row>
    <row r="1419" spans="1:59" x14ac:dyDescent="0.2">
      <c r="A1419" s="326" t="str">
        <f t="shared" si="199"/>
        <v>9802018</v>
      </c>
      <c r="B1419">
        <v>980</v>
      </c>
      <c r="C1419" s="327">
        <v>2018</v>
      </c>
      <c r="D1419" s="353">
        <f>+IFERROR(VLOOKUP($A1419,Data_Loss!$A$2:$V$1180,6,FALSE),0)</f>
        <v>0</v>
      </c>
      <c r="E1419" s="353">
        <f>+IFERROR(VLOOKUP($A1419,Data_Loss!$A$2:$V$1180,7,FALSE),0)</f>
        <v>0</v>
      </c>
      <c r="F1419" s="353">
        <f>+IFERROR(VLOOKUP($A1419,Data_Loss!$A$2:$V$1180,8,FALSE),0)</f>
        <v>0</v>
      </c>
      <c r="G1419" s="353">
        <f>+IFERROR(VLOOKUP($A1419,Data_Loss!$A$2:$V$1180,9,FALSE),0)</f>
        <v>0</v>
      </c>
      <c r="H1419" s="353">
        <f>+IFERROR(VLOOKUP($A1419,Data_Loss!$A$2:$V$1180,10,FALSE),0)</f>
        <v>10</v>
      </c>
      <c r="I1419" s="353">
        <f>+IFERROR(VLOOKUP($A1419,Data_Loss!$A$2:$V$1300,12,FALSE),0)</f>
        <v>0</v>
      </c>
      <c r="J1419" s="353">
        <f>+IFERROR(VLOOKUP($A1419,Data_Loss!$A$2:$V$1300,13,FALSE),0)</f>
        <v>0</v>
      </c>
      <c r="K1419" s="353">
        <f>+IFERROR(VLOOKUP($A1419,Data_Loss!$A$2:$V$1300,14,FALSE),0)</f>
        <v>0</v>
      </c>
      <c r="L1419" s="353">
        <f>+IFERROR(VLOOKUP($A1419,Data_Loss!$A$2:$V$1300,15,FALSE),0)</f>
        <v>0</v>
      </c>
      <c r="M1419" s="353">
        <f>+IFERROR(VLOOKUP($A1419,Data_Loss!$A$2:$V$1300,16,FALSE),0)</f>
        <v>30582</v>
      </c>
      <c r="N1419" s="353">
        <f>+IFERROR(VLOOKUP($A1419,Data_Loss!$A$2:$V$1300,17,FALSE),0)</f>
        <v>0</v>
      </c>
      <c r="O1419" s="353">
        <f>+IFERROR(VLOOKUP($A1419,Data_Loss!$A$2:$V$1300,18,FALSE),0)</f>
        <v>0</v>
      </c>
      <c r="P1419" s="353">
        <f>+IFERROR(VLOOKUP($A1419,Data_Loss!$A$2:$V$1300,19,FALSE),0)</f>
        <v>0</v>
      </c>
      <c r="Q1419" s="353">
        <f>+IFERROR(VLOOKUP($A1419,Data_Loss!$A$2:$V$1300,20,FALSE),0)</f>
        <v>0</v>
      </c>
      <c r="R1419" s="353">
        <f>+IFERROR(VLOOKUP($A1419,Data_Loss!$A$2:$V$1300,21,FALSE),0)</f>
        <v>44172</v>
      </c>
      <c r="S1419" s="353">
        <f>+IFERROR(VLOOKUP($A1419,Data_Loss!$A$2:$V$1300,22,FALSE),0)</f>
        <v>50095</v>
      </c>
      <c r="T1419" s="191">
        <f>+$I1419*'10k &amp; MO'!C$7+$J1419*'10k &amp; MO'!C$13+$K1419*'10k &amp; MO'!C$19+$L1419*'10k &amp; MO'!C$25+$M1419*'10k &amp; MO'!C$31</f>
        <v>67.2804</v>
      </c>
      <c r="U1419" s="349">
        <f>+$I1419*'10k &amp; MO'!D$7+$J1419*'10k &amp; MO'!D$13+$K1419*'10k &amp; MO'!D$19+$L1419*'10k &amp; MO'!D$25+$M1419*'10k &amp; MO'!D$31</f>
        <v>2085.6923999999999</v>
      </c>
      <c r="V1419" s="349">
        <f>+$I1419*'10k &amp; MO'!E$7+$J1419*'10k &amp; MO'!E$13+$K1419*'10k &amp; MO'!E$19+$L1419*'10k &amp; MO'!E$25+$M1419*'10k &amp; MO'!E$31</f>
        <v>42906.546000000002</v>
      </c>
      <c r="W1419" s="349">
        <f>+$I1419*'10k &amp; MO'!F$7+$J1419*'10k &amp; MO'!F$13+$K1419*'10k &amp; MO'!F$19+$L1419*'10k &amp; MO'!F$25+$M1419*'10k &amp; MO'!F$31</f>
        <v>16180.9362</v>
      </c>
      <c r="X1419" s="349">
        <f>+$I1419*'10k &amp; MO'!G$7+$J1419*'10k &amp; MO'!G$13+$K1419*'10k &amp; MO'!G$19+$L1419*'10k &amp; MO'!G$25+$M1419*'10k &amp; MO'!G$31</f>
        <v>21064.881600000001</v>
      </c>
      <c r="Y1419" s="349">
        <f>+$N1419*'10k &amp; MO'!H$7+$O1419*'10k &amp; MO'!H$13+$P1419*'10k &amp; MO'!H$19+$Q1419*'10k &amp; MO'!H$25+$R1419*'10k &amp; MO'!H$31</f>
        <v>128.09879999999998</v>
      </c>
      <c r="Z1419" s="349">
        <f>+$N1419*'10k &amp; MO'!I$7+$O1419*'10k &amp; MO'!I$13+$P1419*'10k &amp; MO'!I$19+$Q1419*'10k &amp; MO'!I$25+$R1419*'10k &amp; MO'!I$31</f>
        <v>4368.6108000000004</v>
      </c>
      <c r="AA1419" s="349">
        <f>+$N1419*'10k &amp; MO'!J$7+$O1419*'10k &amp; MO'!J$13+$P1419*'10k &amp; MO'!J$19+$Q1419*'10k &amp; MO'!J$25+$R1419*'10k &amp; MO'!J$31</f>
        <v>44931.758400000006</v>
      </c>
      <c r="AB1419" s="349">
        <f>+$N1419*'10k &amp; MO'!K$7+$O1419*'10k &amp; MO'!K$13+$P1419*'10k &amp; MO'!K$19+$Q1419*'10k &amp; MO'!K$25+$R1419*'10k &amp; MO'!K$31</f>
        <v>23755.701599999997</v>
      </c>
      <c r="AC1419" s="349">
        <f>+$N1419*'10k &amp; MO'!L$7+$O1419*'10k &amp; MO'!L$13+$P1419*'10k &amp; MO'!L$19+$Q1419*'10k &amp; MO'!L$25+$R1419*'10k &amp; MO'!L$31</f>
        <v>37122.148800000003</v>
      </c>
      <c r="AD1419" s="350">
        <f>+S1419*'10k &amp; MO'!O$7</f>
        <v>66425.97</v>
      </c>
      <c r="AF1419" s="192" t="str">
        <f t="shared" si="197"/>
        <v>9802018</v>
      </c>
      <c r="AG1419" s="192">
        <f>+IFERROR(VLOOKUP($AF1419,'Limited Loss'!$F$5:$P$124,AG$3,FALSE),0)</f>
        <v>0</v>
      </c>
      <c r="AH1419" s="193">
        <f>+IFERROR(VLOOKUP($AF1419,'Limited Loss'!$F$5:$P$124,AH$3,FALSE),0)</f>
        <v>0</v>
      </c>
      <c r="AI1419" s="193">
        <f>+IFERROR(VLOOKUP($AF1419,'Limited Loss'!$F$5:$P$124,AI$3,FALSE),0)</f>
        <v>0</v>
      </c>
      <c r="AJ1419" s="193">
        <f>+IFERROR(VLOOKUP($AF1419,'Limited Loss'!$F$5:$P$124,AJ$3,FALSE),0)</f>
        <v>0</v>
      </c>
      <c r="AK1419" s="100">
        <f>+IFERROR(VLOOKUP($AF1419,'Limited Loss'!$F$5:$P$124,AK$3,FALSE),0)</f>
        <v>0</v>
      </c>
      <c r="AL1419" s="193">
        <f>+IFERROR(VLOOKUP($AF1419,'Limited Loss'!$F$5:$P$124,AL$3,FALSE),0)</f>
        <v>0</v>
      </c>
      <c r="AM1419" s="193">
        <f>+IFERROR(VLOOKUP($AF1419,'Limited Loss'!$F$5:$P$124,AM$3,FALSE),0)</f>
        <v>0</v>
      </c>
      <c r="AN1419" s="193">
        <f>+IFERROR(VLOOKUP($AF1419,'Limited Loss'!$F$5:$P$124,AN$3,FALSE),0)</f>
        <v>0</v>
      </c>
      <c r="AO1419" s="193">
        <f>+IFERROR(VLOOKUP($AF1419,'Limited Loss'!$F$5:$P$124,AO$3,FALSE),0)</f>
        <v>0</v>
      </c>
      <c r="AP1419" s="100">
        <f>+IFERROR(VLOOKUP($AF1419,'Limited Loss'!$F$5:$P$124,AP$3,FALSE),0)</f>
        <v>0</v>
      </c>
      <c r="AQ1419" s="353"/>
      <c r="AR1419" s="331">
        <f t="shared" si="198"/>
        <v>980</v>
      </c>
      <c r="AS1419" s="332">
        <f t="shared" si="198"/>
        <v>2018</v>
      </c>
      <c r="AT1419" s="349">
        <f t="shared" si="196"/>
        <v>67.2804</v>
      </c>
      <c r="AU1419" s="349">
        <f t="shared" si="195"/>
        <v>2085.6923999999999</v>
      </c>
      <c r="AV1419" s="349">
        <f t="shared" si="195"/>
        <v>42906.546000000002</v>
      </c>
      <c r="AW1419" s="349">
        <f t="shared" si="195"/>
        <v>16180.9362</v>
      </c>
      <c r="AX1419" s="350">
        <f t="shared" si="195"/>
        <v>21064.881600000001</v>
      </c>
      <c r="AY1419" s="349">
        <f t="shared" si="195"/>
        <v>128.09879999999998</v>
      </c>
      <c r="AZ1419" s="349">
        <f t="shared" si="195"/>
        <v>4368.6108000000004</v>
      </c>
      <c r="BA1419" s="349">
        <f t="shared" si="195"/>
        <v>44931.758400000006</v>
      </c>
      <c r="BB1419" s="349">
        <f t="shared" si="194"/>
        <v>23755.701599999997</v>
      </c>
      <c r="BC1419" s="349">
        <f t="shared" si="194"/>
        <v>37122.148800000003</v>
      </c>
      <c r="BD1419" s="350">
        <f t="shared" si="194"/>
        <v>66425.97</v>
      </c>
      <c r="BE1419" s="349">
        <f t="shared" si="200"/>
        <v>94487.986800000013</v>
      </c>
      <c r="BF1419" s="375">
        <f t="shared" si="201"/>
        <v>98123.668200000015</v>
      </c>
      <c r="BG1419" s="334">
        <f t="shared" si="202"/>
        <v>66425.97</v>
      </c>
    </row>
    <row r="1420" spans="1:59" x14ac:dyDescent="0.2">
      <c r="A1420" s="326" t="str">
        <f t="shared" si="199"/>
        <v>9812014</v>
      </c>
      <c r="B1420">
        <v>981</v>
      </c>
      <c r="C1420" s="327">
        <v>2014</v>
      </c>
      <c r="D1420" s="353">
        <f>+IFERROR(VLOOKUP($A1420,Data_Loss!$A$2:$V$1180,6,FALSE),0)</f>
        <v>0</v>
      </c>
      <c r="E1420" s="353">
        <f>+IFERROR(VLOOKUP($A1420,Data_Loss!$A$2:$V$1180,7,FALSE),0)</f>
        <v>0</v>
      </c>
      <c r="F1420" s="353">
        <f>+IFERROR(VLOOKUP($A1420,Data_Loss!$A$2:$V$1180,8,FALSE),0)</f>
        <v>0</v>
      </c>
      <c r="G1420" s="353">
        <f>+IFERROR(VLOOKUP($A1420,Data_Loss!$A$2:$V$1180,9,FALSE),0)</f>
        <v>6</v>
      </c>
      <c r="H1420" s="353">
        <f>+IFERROR(VLOOKUP($A1420,Data_Loss!$A$2:$V$1180,10,FALSE),0)</f>
        <v>11</v>
      </c>
      <c r="I1420" s="353">
        <f>+IFERROR(VLOOKUP($A1420,Data_Loss!$A$2:$V$1300,12,FALSE),0)</f>
        <v>0</v>
      </c>
      <c r="J1420" s="353">
        <f>+IFERROR(VLOOKUP($A1420,Data_Loss!$A$2:$V$1300,13,FALSE),0)</f>
        <v>0</v>
      </c>
      <c r="K1420" s="353">
        <f>+IFERROR(VLOOKUP($A1420,Data_Loss!$A$2:$V$1300,14,FALSE),0)</f>
        <v>0</v>
      </c>
      <c r="L1420" s="353">
        <f>+IFERROR(VLOOKUP($A1420,Data_Loss!$A$2:$V$1300,15,FALSE),0)</f>
        <v>65364</v>
      </c>
      <c r="M1420" s="353">
        <f>+IFERROR(VLOOKUP($A1420,Data_Loss!$A$2:$V$1300,16,FALSE),0)</f>
        <v>13519</v>
      </c>
      <c r="N1420" s="353">
        <f>+IFERROR(VLOOKUP($A1420,Data_Loss!$A$2:$V$1300,17,FALSE),0)</f>
        <v>0</v>
      </c>
      <c r="O1420" s="353">
        <f>+IFERROR(VLOOKUP($A1420,Data_Loss!$A$2:$V$1300,18,FALSE),0)</f>
        <v>0</v>
      </c>
      <c r="P1420" s="353">
        <f>+IFERROR(VLOOKUP($A1420,Data_Loss!$A$2:$V$1300,19,FALSE),0)</f>
        <v>0</v>
      </c>
      <c r="Q1420" s="353">
        <f>+IFERROR(VLOOKUP($A1420,Data_Loss!$A$2:$V$1300,20,FALSE),0)</f>
        <v>106799</v>
      </c>
      <c r="R1420" s="353">
        <f>+IFERROR(VLOOKUP($A1420,Data_Loss!$A$2:$V$1300,21,FALSE),0)</f>
        <v>64573</v>
      </c>
      <c r="S1420" s="353">
        <f>+IFERROR(VLOOKUP($A1420,Data_Loss!$A$2:$V$1300,22,FALSE),0)</f>
        <v>42195</v>
      </c>
      <c r="T1420" s="191">
        <f>+$I1420*'10k &amp; MO'!C$3+$J1420*'10k &amp; MO'!C$9+$K1420*'10k &amp; MO'!C$15+$L1420*'10k &amp; MO'!C$21+$M1420*'10k &amp; MO'!C$27</f>
        <v>0</v>
      </c>
      <c r="U1420" s="349">
        <f>+$I1420*'10k &amp; MO'!D$3+$J1420*'10k &amp; MO'!D$9+$K1420*'10k &amp; MO'!D$15+$L1420*'10k &amp; MO'!D$21+$M1420*'10k &amp; MO'!D$27</f>
        <v>0</v>
      </c>
      <c r="V1420" s="349">
        <f>+$I1420*'10k &amp; MO'!E$3+$J1420*'10k &amp; MO'!E$9+$K1420*'10k &amp; MO'!E$15+$L1420*'10k &amp; MO'!E$21+$M1420*'10k &amp; MO'!E$27</f>
        <v>0</v>
      </c>
      <c r="W1420" s="349">
        <f>+$I1420*'10k &amp; MO'!F$3+$J1420*'10k &amp; MO'!F$9+$K1420*'10k &amp; MO'!F$15+$L1420*'10k &amp; MO'!F$21+$M1420*'10k &amp; MO'!F$27</f>
        <v>80332.356</v>
      </c>
      <c r="X1420" s="349">
        <f>+$I1420*'10k &amp; MO'!G$3+$J1420*'10k &amp; MO'!G$9+$K1420*'10k &amp; MO'!G$15+$L1420*'10k &amp; MO'!G$21+$M1420*'10k &amp; MO'!G$27</f>
        <v>15303.507999999998</v>
      </c>
      <c r="Y1420" s="349">
        <f>+$N1420*'10k &amp; MO'!H$3+$O1420*'10k &amp; MO'!H$9+$P1420*'10k &amp; MO'!H$15+$Q1420*'10k &amp; MO'!H$21+$R1420*'10k &amp; MO'!H$27</f>
        <v>0</v>
      </c>
      <c r="Z1420" s="349">
        <f>+$N1420*'10k &amp; MO'!I$3+$O1420*'10k &amp; MO'!I$9+$P1420*'10k &amp; MO'!I$15+$Q1420*'10k &amp; MO'!I$21+$R1420*'10k &amp; MO'!I$27</f>
        <v>0</v>
      </c>
      <c r="AA1420" s="349">
        <f>+$N1420*'10k &amp; MO'!J$3+$O1420*'10k &amp; MO'!J$9+$P1420*'10k &amp; MO'!J$15+$Q1420*'10k &amp; MO'!J$21+$R1420*'10k &amp; MO'!J$27</f>
        <v>0</v>
      </c>
      <c r="AB1420" s="349">
        <f>+$N1420*'10k &amp; MO'!K$3+$O1420*'10k &amp; MO'!K$9+$P1420*'10k &amp; MO'!K$15+$Q1420*'10k &amp; MO'!K$21+$R1420*'10k &amp; MO'!K$27</f>
        <v>149625.399</v>
      </c>
      <c r="AC1420" s="349">
        <f>+$N1420*'10k &amp; MO'!L$3+$O1420*'10k &amp; MO'!L$9+$P1420*'10k &amp; MO'!L$15+$Q1420*'10k &amp; MO'!L$21+$R1420*'10k &amp; MO'!L$27</f>
        <v>99571.566000000006</v>
      </c>
      <c r="AD1420" s="350">
        <f>+S1420*'10k &amp; MO'!O$3</f>
        <v>45190.845000000001</v>
      </c>
      <c r="AF1420" s="192" t="str">
        <f t="shared" si="197"/>
        <v>9812014</v>
      </c>
      <c r="AG1420" s="192">
        <f>+IFERROR(VLOOKUP($AF1420,'Limited Loss'!$F$5:$P$124,AG$3,FALSE),0)</f>
        <v>0</v>
      </c>
      <c r="AH1420" s="193">
        <f>+IFERROR(VLOOKUP($AF1420,'Limited Loss'!$F$5:$P$124,AH$3,FALSE),0)</f>
        <v>0</v>
      </c>
      <c r="AI1420" s="193">
        <f>+IFERROR(VLOOKUP($AF1420,'Limited Loss'!$F$5:$P$124,AI$3,FALSE),0)</f>
        <v>0</v>
      </c>
      <c r="AJ1420" s="193">
        <f>+IFERROR(VLOOKUP($AF1420,'Limited Loss'!$F$5:$P$124,AJ$3,FALSE),0)</f>
        <v>0</v>
      </c>
      <c r="AK1420" s="100">
        <f>+IFERROR(VLOOKUP($AF1420,'Limited Loss'!$F$5:$P$124,AK$3,FALSE),0)</f>
        <v>0</v>
      </c>
      <c r="AL1420" s="193">
        <f>+IFERROR(VLOOKUP($AF1420,'Limited Loss'!$F$5:$P$124,AL$3,FALSE),0)</f>
        <v>0</v>
      </c>
      <c r="AM1420" s="193">
        <f>+IFERROR(VLOOKUP($AF1420,'Limited Loss'!$F$5:$P$124,AM$3,FALSE),0)</f>
        <v>0</v>
      </c>
      <c r="AN1420" s="193">
        <f>+IFERROR(VLOOKUP($AF1420,'Limited Loss'!$F$5:$P$124,AN$3,FALSE),0)</f>
        <v>0</v>
      </c>
      <c r="AO1420" s="193">
        <f>+IFERROR(VLOOKUP($AF1420,'Limited Loss'!$F$5:$P$124,AO$3,FALSE),0)</f>
        <v>0</v>
      </c>
      <c r="AP1420" s="100">
        <f>+IFERROR(VLOOKUP($AF1420,'Limited Loss'!$F$5:$P$124,AP$3,FALSE),0)</f>
        <v>0</v>
      </c>
      <c r="AQ1420" s="353"/>
      <c r="AR1420" s="331">
        <f t="shared" si="198"/>
        <v>981</v>
      </c>
      <c r="AS1420" s="332">
        <f t="shared" si="198"/>
        <v>2014</v>
      </c>
      <c r="AT1420" s="349">
        <f t="shared" si="196"/>
        <v>0</v>
      </c>
      <c r="AU1420" s="349">
        <f t="shared" si="195"/>
        <v>0</v>
      </c>
      <c r="AV1420" s="349">
        <f t="shared" si="195"/>
        <v>0</v>
      </c>
      <c r="AW1420" s="349">
        <f t="shared" si="195"/>
        <v>80332.356</v>
      </c>
      <c r="AX1420" s="350">
        <f t="shared" si="195"/>
        <v>15303.507999999998</v>
      </c>
      <c r="AY1420" s="349">
        <f t="shared" si="195"/>
        <v>0</v>
      </c>
      <c r="AZ1420" s="349">
        <f t="shared" si="195"/>
        <v>0</v>
      </c>
      <c r="BA1420" s="349">
        <f t="shared" si="195"/>
        <v>0</v>
      </c>
      <c r="BB1420" s="349">
        <f t="shared" si="194"/>
        <v>149625.399</v>
      </c>
      <c r="BC1420" s="349">
        <f t="shared" si="194"/>
        <v>99571.566000000006</v>
      </c>
      <c r="BD1420" s="350">
        <f t="shared" si="194"/>
        <v>45190.845000000001</v>
      </c>
      <c r="BE1420" s="349">
        <f t="shared" si="200"/>
        <v>0</v>
      </c>
      <c r="BF1420" s="375">
        <f t="shared" si="201"/>
        <v>344832.82900000003</v>
      </c>
      <c r="BG1420" s="334">
        <f t="shared" si="202"/>
        <v>45190.845000000001</v>
      </c>
    </row>
    <row r="1421" spans="1:59" x14ac:dyDescent="0.2">
      <c r="A1421" s="326" t="str">
        <f t="shared" si="199"/>
        <v>9812015</v>
      </c>
      <c r="B1421">
        <v>981</v>
      </c>
      <c r="C1421" s="327">
        <v>2015</v>
      </c>
      <c r="D1421" s="353">
        <f>+IFERROR(VLOOKUP($A1421,Data_Loss!$A$2:$V$1180,6,FALSE),0)</f>
        <v>0</v>
      </c>
      <c r="E1421" s="353">
        <f>+IFERROR(VLOOKUP($A1421,Data_Loss!$A$2:$V$1180,7,FALSE),0)</f>
        <v>0</v>
      </c>
      <c r="F1421" s="353">
        <f>+IFERROR(VLOOKUP($A1421,Data_Loss!$A$2:$V$1180,8,FALSE),0)</f>
        <v>0</v>
      </c>
      <c r="G1421" s="353">
        <f>+IFERROR(VLOOKUP($A1421,Data_Loss!$A$2:$V$1180,9,FALSE),0)</f>
        <v>7</v>
      </c>
      <c r="H1421" s="353">
        <f>+IFERROR(VLOOKUP($A1421,Data_Loss!$A$2:$V$1180,10,FALSE),0)</f>
        <v>10</v>
      </c>
      <c r="I1421" s="353">
        <f>+IFERROR(VLOOKUP($A1421,Data_Loss!$A$2:$V$1300,12,FALSE),0)</f>
        <v>0</v>
      </c>
      <c r="J1421" s="353">
        <f>+IFERROR(VLOOKUP($A1421,Data_Loss!$A$2:$V$1300,13,FALSE),0)</f>
        <v>0</v>
      </c>
      <c r="K1421" s="353">
        <f>+IFERROR(VLOOKUP($A1421,Data_Loss!$A$2:$V$1300,14,FALSE),0)</f>
        <v>0</v>
      </c>
      <c r="L1421" s="353">
        <f>+IFERROR(VLOOKUP($A1421,Data_Loss!$A$2:$V$1300,15,FALSE),0)</f>
        <v>177996</v>
      </c>
      <c r="M1421" s="353">
        <f>+IFERROR(VLOOKUP($A1421,Data_Loss!$A$2:$V$1300,16,FALSE),0)</f>
        <v>60507</v>
      </c>
      <c r="N1421" s="353">
        <f>+IFERROR(VLOOKUP($A1421,Data_Loss!$A$2:$V$1300,17,FALSE),0)</f>
        <v>0</v>
      </c>
      <c r="O1421" s="353">
        <f>+IFERROR(VLOOKUP($A1421,Data_Loss!$A$2:$V$1300,18,FALSE),0)</f>
        <v>0</v>
      </c>
      <c r="P1421" s="353">
        <f>+IFERROR(VLOOKUP($A1421,Data_Loss!$A$2:$V$1300,19,FALSE),0)</f>
        <v>0</v>
      </c>
      <c r="Q1421" s="353">
        <f>+IFERROR(VLOOKUP($A1421,Data_Loss!$A$2:$V$1300,20,FALSE),0)</f>
        <v>122456</v>
      </c>
      <c r="R1421" s="353">
        <f>+IFERROR(VLOOKUP($A1421,Data_Loss!$A$2:$V$1300,21,FALSE),0)</f>
        <v>81210</v>
      </c>
      <c r="S1421" s="353">
        <f>+IFERROR(VLOOKUP($A1421,Data_Loss!$A$2:$V$1300,22,FALSE),0)</f>
        <v>48375</v>
      </c>
      <c r="T1421" s="191">
        <f>+$I1421*'10k &amp; MO'!C$4+$J1421*'10k &amp; MO'!C$10+$K1421*'10k &amp; MO'!C$16+$L1421*'10k &amp; MO'!C$22+$M1421*'10k &amp; MO'!C$28</f>
        <v>0</v>
      </c>
      <c r="U1421" s="349">
        <f>+$I1421*'10k &amp; MO'!D$4+$J1421*'10k &amp; MO'!D$10+$K1421*'10k &amp; MO'!D$16+$L1421*'10k &amp; MO'!D$22+$M1421*'10k &amp; MO'!D$28</f>
        <v>0</v>
      </c>
      <c r="V1421" s="349">
        <f>+$I1421*'10k &amp; MO'!E$4+$J1421*'10k &amp; MO'!E$10+$K1421*'10k &amp; MO'!E$16+$L1421*'10k &amp; MO'!E$22+$M1421*'10k &amp; MO'!E$28</f>
        <v>28194.158999999996</v>
      </c>
      <c r="W1421" s="349">
        <f>+$I1421*'10k &amp; MO'!F$4+$J1421*'10k &amp; MO'!F$10+$K1421*'10k &amp; MO'!F$16+$L1421*'10k &amp; MO'!F$22+$M1421*'10k &amp; MO'!F$28</f>
        <v>196615.20629999999</v>
      </c>
      <c r="X1421" s="349">
        <f>+$I1421*'10k &amp; MO'!G$4+$J1421*'10k &amp; MO'!G$10+$K1421*'10k &amp; MO'!G$16+$L1421*'10k &amp; MO'!G$22+$M1421*'10k &amp; MO'!G$28</f>
        <v>71375.053200000009</v>
      </c>
      <c r="Y1421" s="349">
        <f>+$N1421*'10k &amp; MO'!H$4+$O1421*'10k &amp; MO'!H$10+$P1421*'10k &amp; MO'!H$16+$Q1421*'10k &amp; MO'!H$22+$R1421*'10k &amp; MO'!H$28</f>
        <v>0</v>
      </c>
      <c r="Z1421" s="349">
        <f>+$N1421*'10k &amp; MO'!I$4+$O1421*'10k &amp; MO'!I$10+$P1421*'10k &amp; MO'!I$16+$Q1421*'10k &amp; MO'!I$22+$R1421*'10k &amp; MO'!I$28</f>
        <v>0</v>
      </c>
      <c r="AA1421" s="349">
        <f>+$N1421*'10k &amp; MO'!J$4+$O1421*'10k &amp; MO'!J$10+$P1421*'10k &amp; MO'!J$16+$Q1421*'10k &amp; MO'!J$22+$R1421*'10k &amp; MO'!J$28</f>
        <v>25262.867599999998</v>
      </c>
      <c r="AB1421" s="349">
        <f>+$N1421*'10k &amp; MO'!K$4+$O1421*'10k &amp; MO'!K$10+$P1421*'10k &amp; MO'!K$16+$Q1421*'10k &amp; MO'!K$22+$R1421*'10k &amp; MO'!K$28</f>
        <v>192076.19299999997</v>
      </c>
      <c r="AC1421" s="349">
        <f>+$N1421*'10k &amp; MO'!L$4+$O1421*'10k &amp; MO'!L$10+$P1421*'10k &amp; MO'!L$16+$Q1421*'10k &amp; MO'!L$22+$R1421*'10k &amp; MO'!L$28</f>
        <v>122045.27</v>
      </c>
      <c r="AD1421" s="350">
        <f>+S1421*'10k &amp; MO'!O$4</f>
        <v>58630.5</v>
      </c>
      <c r="AF1421" s="192" t="str">
        <f t="shared" si="197"/>
        <v>9812015</v>
      </c>
      <c r="AG1421" s="192">
        <f>+IFERROR(VLOOKUP($AF1421,'Limited Loss'!$F$5:$P$124,AG$3,FALSE),0)</f>
        <v>0</v>
      </c>
      <c r="AH1421" s="193">
        <f>+IFERROR(VLOOKUP($AF1421,'Limited Loss'!$F$5:$P$124,AH$3,FALSE),0)</f>
        <v>0</v>
      </c>
      <c r="AI1421" s="193">
        <f>+IFERROR(VLOOKUP($AF1421,'Limited Loss'!$F$5:$P$124,AI$3,FALSE),0)</f>
        <v>0</v>
      </c>
      <c r="AJ1421" s="193">
        <f>+IFERROR(VLOOKUP($AF1421,'Limited Loss'!$F$5:$P$124,AJ$3,FALSE),0)</f>
        <v>0</v>
      </c>
      <c r="AK1421" s="100">
        <f>+IFERROR(VLOOKUP($AF1421,'Limited Loss'!$F$5:$P$124,AK$3,FALSE),0)</f>
        <v>0</v>
      </c>
      <c r="AL1421" s="193">
        <f>+IFERROR(VLOOKUP($AF1421,'Limited Loss'!$F$5:$P$124,AL$3,FALSE),0)</f>
        <v>0</v>
      </c>
      <c r="AM1421" s="193">
        <f>+IFERROR(VLOOKUP($AF1421,'Limited Loss'!$F$5:$P$124,AM$3,FALSE),0)</f>
        <v>0</v>
      </c>
      <c r="AN1421" s="193">
        <f>+IFERROR(VLOOKUP($AF1421,'Limited Loss'!$F$5:$P$124,AN$3,FALSE),0)</f>
        <v>0</v>
      </c>
      <c r="AO1421" s="193">
        <f>+IFERROR(VLOOKUP($AF1421,'Limited Loss'!$F$5:$P$124,AO$3,FALSE),0)</f>
        <v>0</v>
      </c>
      <c r="AP1421" s="100">
        <f>+IFERROR(VLOOKUP($AF1421,'Limited Loss'!$F$5:$P$124,AP$3,FALSE),0)</f>
        <v>0</v>
      </c>
      <c r="AQ1421" s="353"/>
      <c r="AR1421" s="331">
        <f t="shared" si="198"/>
        <v>981</v>
      </c>
      <c r="AS1421" s="332">
        <f t="shared" si="198"/>
        <v>2015</v>
      </c>
      <c r="AT1421" s="349">
        <f t="shared" si="196"/>
        <v>0</v>
      </c>
      <c r="AU1421" s="349">
        <f t="shared" si="195"/>
        <v>0</v>
      </c>
      <c r="AV1421" s="349">
        <f t="shared" si="195"/>
        <v>28194.158999999996</v>
      </c>
      <c r="AW1421" s="349">
        <f t="shared" si="195"/>
        <v>196615.20629999999</v>
      </c>
      <c r="AX1421" s="350">
        <f t="shared" si="195"/>
        <v>71375.053200000009</v>
      </c>
      <c r="AY1421" s="349">
        <f t="shared" si="195"/>
        <v>0</v>
      </c>
      <c r="AZ1421" s="349">
        <f t="shared" si="195"/>
        <v>0</v>
      </c>
      <c r="BA1421" s="349">
        <f t="shared" si="195"/>
        <v>25262.867599999998</v>
      </c>
      <c r="BB1421" s="349">
        <f t="shared" si="194"/>
        <v>192076.19299999997</v>
      </c>
      <c r="BC1421" s="349">
        <f t="shared" si="194"/>
        <v>122045.27</v>
      </c>
      <c r="BD1421" s="350">
        <f t="shared" si="194"/>
        <v>58630.5</v>
      </c>
      <c r="BE1421" s="349">
        <f t="shared" si="200"/>
        <v>53457.026599999997</v>
      </c>
      <c r="BF1421" s="375">
        <f t="shared" si="201"/>
        <v>582111.72249999992</v>
      </c>
      <c r="BG1421" s="334">
        <f t="shared" si="202"/>
        <v>58630.5</v>
      </c>
    </row>
    <row r="1422" spans="1:59" x14ac:dyDescent="0.2">
      <c r="A1422" s="326" t="str">
        <f t="shared" si="199"/>
        <v>9812016</v>
      </c>
      <c r="B1422">
        <v>981</v>
      </c>
      <c r="C1422" s="327">
        <v>2016</v>
      </c>
      <c r="D1422" s="353">
        <f>+IFERROR(VLOOKUP($A1422,Data_Loss!$A$2:$V$1180,6,FALSE),0)</f>
        <v>0</v>
      </c>
      <c r="E1422" s="353">
        <f>+IFERROR(VLOOKUP($A1422,Data_Loss!$A$2:$V$1180,7,FALSE),0)</f>
        <v>0</v>
      </c>
      <c r="F1422" s="353">
        <f>+IFERROR(VLOOKUP($A1422,Data_Loss!$A$2:$V$1180,8,FALSE),0)</f>
        <v>1</v>
      </c>
      <c r="G1422" s="353">
        <f>+IFERROR(VLOOKUP($A1422,Data_Loss!$A$2:$V$1180,9,FALSE),0)</f>
        <v>2</v>
      </c>
      <c r="H1422" s="353">
        <f>+IFERROR(VLOOKUP($A1422,Data_Loss!$A$2:$V$1180,10,FALSE),0)</f>
        <v>10</v>
      </c>
      <c r="I1422" s="353">
        <f>+IFERROR(VLOOKUP($A1422,Data_Loss!$A$2:$V$1300,12,FALSE),0)</f>
        <v>0</v>
      </c>
      <c r="J1422" s="353">
        <f>+IFERROR(VLOOKUP($A1422,Data_Loss!$A$2:$V$1300,13,FALSE),0)</f>
        <v>0</v>
      </c>
      <c r="K1422" s="353">
        <f>+IFERROR(VLOOKUP($A1422,Data_Loss!$A$2:$V$1300,14,FALSE),0)</f>
        <v>127324</v>
      </c>
      <c r="L1422" s="353">
        <f>+IFERROR(VLOOKUP($A1422,Data_Loss!$A$2:$V$1300,15,FALSE),0)</f>
        <v>115564</v>
      </c>
      <c r="M1422" s="353">
        <f>+IFERROR(VLOOKUP($A1422,Data_Loss!$A$2:$V$1300,16,FALSE),0)</f>
        <v>14788</v>
      </c>
      <c r="N1422" s="353">
        <f>+IFERROR(VLOOKUP($A1422,Data_Loss!$A$2:$V$1300,17,FALSE),0)</f>
        <v>0</v>
      </c>
      <c r="O1422" s="353">
        <f>+IFERROR(VLOOKUP($A1422,Data_Loss!$A$2:$V$1300,18,FALSE),0)</f>
        <v>0</v>
      </c>
      <c r="P1422" s="353">
        <f>+IFERROR(VLOOKUP($A1422,Data_Loss!$A$2:$V$1300,19,FALSE),0)</f>
        <v>49738</v>
      </c>
      <c r="Q1422" s="353">
        <f>+IFERROR(VLOOKUP($A1422,Data_Loss!$A$2:$V$1300,20,FALSE),0)</f>
        <v>81272</v>
      </c>
      <c r="R1422" s="353">
        <f>+IFERROR(VLOOKUP($A1422,Data_Loss!$A$2:$V$1300,21,FALSE),0)</f>
        <v>41475</v>
      </c>
      <c r="S1422" s="353">
        <f>+IFERROR(VLOOKUP($A1422,Data_Loss!$A$2:$V$1300,22,FALSE),0)</f>
        <v>70355</v>
      </c>
      <c r="T1422" s="191">
        <f>+$I1422*'10k &amp; MO'!C$5+$J1422*'10k &amp; MO'!C$11+$K1422*'10k &amp; MO'!C$17+$L1422*'10k &amp; MO'!C$23+$M1422*'10k &amp; MO'!C$29</f>
        <v>0</v>
      </c>
      <c r="U1422" s="349">
        <f>+$I1422*'10k &amp; MO'!D$5+$J1422*'10k &amp; MO'!D$11+$K1422*'10k &amp; MO'!D$17+$L1422*'10k &amp; MO'!D$23+$M1422*'10k &amp; MO'!D$29</f>
        <v>751.21159999999998</v>
      </c>
      <c r="V1422" s="349">
        <f>+$I1422*'10k &amp; MO'!E$5+$J1422*'10k &amp; MO'!E$11+$K1422*'10k &amp; MO'!E$17+$L1422*'10k &amp; MO'!E$23+$M1422*'10k &amp; MO'!E$29</f>
        <v>238267.83319999999</v>
      </c>
      <c r="W1422" s="349">
        <f>+$I1422*'10k &amp; MO'!F$5+$J1422*'10k &amp; MO'!F$11+$K1422*'10k &amp; MO'!F$17+$L1422*'10k &amp; MO'!F$23+$M1422*'10k &amp; MO'!F$29</f>
        <v>129845.72840000001</v>
      </c>
      <c r="X1422" s="349">
        <f>+$I1422*'10k &amp; MO'!G$5+$J1422*'10k &amp; MO'!G$11+$K1422*'10k &amp; MO'!G$17+$L1422*'10k &amp; MO'!G$23+$M1422*'10k &amp; MO'!G$29</f>
        <v>19707.655200000001</v>
      </c>
      <c r="Y1422" s="349">
        <f>+$N1422*'10k &amp; MO'!H$5+$O1422*'10k &amp; MO'!H$11+$P1422*'10k &amp; MO'!H$17+$Q1422*'10k &amp; MO'!H$23+$R1422*'10k &amp; MO'!H$29</f>
        <v>0</v>
      </c>
      <c r="Z1422" s="349">
        <f>+$N1422*'10k &amp; MO'!I$5+$O1422*'10k &amp; MO'!I$11+$P1422*'10k &amp; MO'!I$17+$Q1422*'10k &amp; MO'!I$23+$R1422*'10k &amp; MO'!I$29</f>
        <v>164.1354</v>
      </c>
      <c r="AA1422" s="349">
        <f>+$N1422*'10k &amp; MO'!J$5+$O1422*'10k &amp; MO'!J$11+$P1422*'10k &amp; MO'!J$17+$Q1422*'10k &amp; MO'!J$23+$R1422*'10k &amp; MO'!J$29</f>
        <v>127136.5549</v>
      </c>
      <c r="AB1422" s="349">
        <f>+$N1422*'10k &amp; MO'!K$5+$O1422*'10k &amp; MO'!K$11+$P1422*'10k &amp; MO'!K$17+$Q1422*'10k &amp; MO'!K$23+$R1422*'10k &amp; MO'!K$29</f>
        <v>136840.8383</v>
      </c>
      <c r="AC1422" s="349">
        <f>+$N1422*'10k &amp; MO'!L$5+$O1422*'10k &amp; MO'!L$11+$P1422*'10k &amp; MO'!L$17+$Q1422*'10k &amp; MO'!L$23+$R1422*'10k &amp; MO'!L$29</f>
        <v>67406.936000000002</v>
      </c>
      <c r="AD1422" s="350">
        <f>+S1422*'10k &amp; MO'!O$5</f>
        <v>94838.540000000008</v>
      </c>
      <c r="AF1422" s="192" t="str">
        <f t="shared" si="197"/>
        <v>9812016</v>
      </c>
      <c r="AG1422" s="192">
        <f>+IFERROR(VLOOKUP($AF1422,'Limited Loss'!$F$5:$P$124,AG$3,FALSE),0)</f>
        <v>0</v>
      </c>
      <c r="AH1422" s="193">
        <f>+IFERROR(VLOOKUP($AF1422,'Limited Loss'!$F$5:$P$124,AH$3,FALSE),0)</f>
        <v>0</v>
      </c>
      <c r="AI1422" s="193">
        <f>+IFERROR(VLOOKUP($AF1422,'Limited Loss'!$F$5:$P$124,AI$3,FALSE),0)</f>
        <v>0</v>
      </c>
      <c r="AJ1422" s="193">
        <f>+IFERROR(VLOOKUP($AF1422,'Limited Loss'!$F$5:$P$124,AJ$3,FALSE),0)</f>
        <v>0</v>
      </c>
      <c r="AK1422" s="100">
        <f>+IFERROR(VLOOKUP($AF1422,'Limited Loss'!$F$5:$P$124,AK$3,FALSE),0)</f>
        <v>0</v>
      </c>
      <c r="AL1422" s="193">
        <f>+IFERROR(VLOOKUP($AF1422,'Limited Loss'!$F$5:$P$124,AL$3,FALSE),0)</f>
        <v>0</v>
      </c>
      <c r="AM1422" s="193">
        <f>+IFERROR(VLOOKUP($AF1422,'Limited Loss'!$F$5:$P$124,AM$3,FALSE),0)</f>
        <v>0</v>
      </c>
      <c r="AN1422" s="193">
        <f>+IFERROR(VLOOKUP($AF1422,'Limited Loss'!$F$5:$P$124,AN$3,FALSE),0)</f>
        <v>0</v>
      </c>
      <c r="AO1422" s="193">
        <f>+IFERROR(VLOOKUP($AF1422,'Limited Loss'!$F$5:$P$124,AO$3,FALSE),0)</f>
        <v>0</v>
      </c>
      <c r="AP1422" s="100">
        <f>+IFERROR(VLOOKUP($AF1422,'Limited Loss'!$F$5:$P$124,AP$3,FALSE),0)</f>
        <v>0</v>
      </c>
      <c r="AQ1422" s="353"/>
      <c r="AR1422" s="331">
        <f t="shared" si="198"/>
        <v>981</v>
      </c>
      <c r="AS1422" s="332">
        <f t="shared" si="198"/>
        <v>2016</v>
      </c>
      <c r="AT1422" s="349">
        <f t="shared" si="196"/>
        <v>0</v>
      </c>
      <c r="AU1422" s="349">
        <f t="shared" si="195"/>
        <v>751.21159999999998</v>
      </c>
      <c r="AV1422" s="349">
        <f t="shared" si="195"/>
        <v>238267.83319999999</v>
      </c>
      <c r="AW1422" s="349">
        <f t="shared" si="195"/>
        <v>129845.72840000001</v>
      </c>
      <c r="AX1422" s="350">
        <f t="shared" si="195"/>
        <v>19707.655200000001</v>
      </c>
      <c r="AY1422" s="349">
        <f t="shared" si="195"/>
        <v>0</v>
      </c>
      <c r="AZ1422" s="349">
        <f t="shared" si="195"/>
        <v>164.1354</v>
      </c>
      <c r="BA1422" s="349">
        <f t="shared" si="195"/>
        <v>127136.5549</v>
      </c>
      <c r="BB1422" s="349">
        <f t="shared" si="194"/>
        <v>136840.8383</v>
      </c>
      <c r="BC1422" s="349">
        <f t="shared" si="194"/>
        <v>67406.936000000002</v>
      </c>
      <c r="BD1422" s="350">
        <f t="shared" si="194"/>
        <v>94838.540000000008</v>
      </c>
      <c r="BE1422" s="349">
        <f t="shared" si="200"/>
        <v>366319.73509999999</v>
      </c>
      <c r="BF1422" s="375">
        <f t="shared" si="201"/>
        <v>353801.15789999999</v>
      </c>
      <c r="BG1422" s="334">
        <f t="shared" si="202"/>
        <v>94838.540000000008</v>
      </c>
    </row>
    <row r="1423" spans="1:59" x14ac:dyDescent="0.2">
      <c r="A1423" s="326" t="str">
        <f t="shared" si="199"/>
        <v>9812017</v>
      </c>
      <c r="B1423">
        <v>981</v>
      </c>
      <c r="C1423" s="327">
        <v>2017</v>
      </c>
      <c r="D1423" s="353">
        <f>+IFERROR(VLOOKUP($A1423,Data_Loss!$A$2:$V$1180,6,FALSE),0)</f>
        <v>0</v>
      </c>
      <c r="E1423" s="353">
        <f>+IFERROR(VLOOKUP($A1423,Data_Loss!$A$2:$V$1180,7,FALSE),0)</f>
        <v>0</v>
      </c>
      <c r="F1423" s="353">
        <f>+IFERROR(VLOOKUP($A1423,Data_Loss!$A$2:$V$1180,8,FALSE),0)</f>
        <v>1</v>
      </c>
      <c r="G1423" s="353">
        <f>+IFERROR(VLOOKUP($A1423,Data_Loss!$A$2:$V$1180,9,FALSE),0)</f>
        <v>2</v>
      </c>
      <c r="H1423" s="353">
        <f>+IFERROR(VLOOKUP($A1423,Data_Loss!$A$2:$V$1180,10,FALSE),0)</f>
        <v>9</v>
      </c>
      <c r="I1423" s="353">
        <f>+IFERROR(VLOOKUP($A1423,Data_Loss!$A$2:$V$1300,12,FALSE),0)</f>
        <v>0</v>
      </c>
      <c r="J1423" s="353">
        <f>+IFERROR(VLOOKUP($A1423,Data_Loss!$A$2:$V$1300,13,FALSE),0)</f>
        <v>0</v>
      </c>
      <c r="K1423" s="353">
        <f>+IFERROR(VLOOKUP($A1423,Data_Loss!$A$2:$V$1300,14,FALSE),0)</f>
        <v>131681</v>
      </c>
      <c r="L1423" s="353">
        <f>+IFERROR(VLOOKUP($A1423,Data_Loss!$A$2:$V$1300,15,FALSE),0)</f>
        <v>20813</v>
      </c>
      <c r="M1423" s="353">
        <f>+IFERROR(VLOOKUP($A1423,Data_Loss!$A$2:$V$1300,16,FALSE),0)</f>
        <v>60399</v>
      </c>
      <c r="N1423" s="353">
        <f>+IFERROR(VLOOKUP($A1423,Data_Loss!$A$2:$V$1300,17,FALSE),0)</f>
        <v>0</v>
      </c>
      <c r="O1423" s="353">
        <f>+IFERROR(VLOOKUP($A1423,Data_Loss!$A$2:$V$1300,18,FALSE),0)</f>
        <v>0</v>
      </c>
      <c r="P1423" s="353">
        <f>+IFERROR(VLOOKUP($A1423,Data_Loss!$A$2:$V$1300,19,FALSE),0)</f>
        <v>47346</v>
      </c>
      <c r="Q1423" s="353">
        <f>+IFERROR(VLOOKUP($A1423,Data_Loss!$A$2:$V$1300,20,FALSE),0)</f>
        <v>5705</v>
      </c>
      <c r="R1423" s="353">
        <f>+IFERROR(VLOOKUP($A1423,Data_Loss!$A$2:$V$1300,21,FALSE),0)</f>
        <v>60010</v>
      </c>
      <c r="S1423" s="353">
        <f>+IFERROR(VLOOKUP($A1423,Data_Loss!$A$2:$V$1300,22,FALSE),0)</f>
        <v>17596</v>
      </c>
      <c r="T1423" s="191">
        <f>+$I1423*'10k &amp; MO'!C$6+$J1423*'10k &amp; MO'!C$12+$K1423*'10k &amp; MO'!C$18+$L1423*'10k &amp; MO'!C$24+$M1423*'10k &amp; MO'!C$30</f>
        <v>0</v>
      </c>
      <c r="U1423" s="349">
        <f>+$I1423*'10k &amp; MO'!D$6+$J1423*'10k &amp; MO'!D$12+$K1423*'10k &amp; MO'!D$18+$L1423*'10k &amp; MO'!D$24+$M1423*'10k &amp; MO'!D$30</f>
        <v>7630.2195999999994</v>
      </c>
      <c r="V1423" s="349">
        <f>+$I1423*'10k &amp; MO'!E$6+$J1423*'10k &amp; MO'!E$12+$K1423*'10k &amp; MO'!E$18+$L1423*'10k &amp; MO'!E$24+$M1423*'10k &amp; MO'!E$30</f>
        <v>264899.82579999999</v>
      </c>
      <c r="W1423" s="349">
        <f>+$I1423*'10k &amp; MO'!F$6+$J1423*'10k &amp; MO'!F$12+$K1423*'10k &amp; MO'!F$18+$L1423*'10k &amp; MO'!F$24+$M1423*'10k &amp; MO'!F$30</f>
        <v>36117.050599999995</v>
      </c>
      <c r="X1423" s="349">
        <f>+$I1423*'10k &amp; MO'!G$6+$J1423*'10k &amp; MO'!G$12+$K1423*'10k &amp; MO'!G$18+$L1423*'10k &amp; MO'!G$24+$M1423*'10k &amp; MO'!G$30</f>
        <v>70996.244399999996</v>
      </c>
      <c r="Y1423" s="349">
        <f>+$N1423*'10k &amp; MO'!H$6+$O1423*'10k &amp; MO'!H$12+$P1423*'10k &amp; MO'!H$18+$Q1423*'10k &amp; MO'!H$24+$R1423*'10k &amp; MO'!H$30</f>
        <v>0</v>
      </c>
      <c r="Z1423" s="349">
        <f>+$N1423*'10k &amp; MO'!I$6+$O1423*'10k &amp; MO'!I$12+$P1423*'10k &amp; MO'!I$18+$Q1423*'10k &amp; MO'!I$24+$R1423*'10k &amp; MO'!I$30</f>
        <v>4567.2124999999996</v>
      </c>
      <c r="AA1423" s="349">
        <f>+$N1423*'10k &amp; MO'!J$6+$O1423*'10k &amp; MO'!J$12+$P1423*'10k &amp; MO'!J$18+$Q1423*'10k &amp; MO'!J$24+$R1423*'10k &amp; MO'!J$30</f>
        <v>166266.64050000001</v>
      </c>
      <c r="AB1423" s="349">
        <f>+$N1423*'10k &amp; MO'!K$6+$O1423*'10k &amp; MO'!K$12+$P1423*'10k &amp; MO'!K$18+$Q1423*'10k &amp; MO'!K$24+$R1423*'10k &amp; MO'!K$30</f>
        <v>26188.418300000001</v>
      </c>
      <c r="AC1423" s="349">
        <f>+$N1423*'10k &amp; MO'!L$6+$O1423*'10k &amp; MO'!L$12+$P1423*'10k &amp; MO'!L$18+$Q1423*'10k &amp; MO'!L$24+$R1423*'10k &amp; MO'!L$30</f>
        <v>90444.605500000005</v>
      </c>
      <c r="AD1423" s="350">
        <f>+S1423*'10k &amp; MO'!O$6</f>
        <v>23684.216</v>
      </c>
      <c r="AF1423" s="192" t="str">
        <f t="shared" si="197"/>
        <v>9812017</v>
      </c>
      <c r="AG1423" s="192">
        <f>+IFERROR(VLOOKUP($AF1423,'Limited Loss'!$F$5:$P$124,AG$3,FALSE),0)</f>
        <v>0</v>
      </c>
      <c r="AH1423" s="193">
        <f>+IFERROR(VLOOKUP($AF1423,'Limited Loss'!$F$5:$P$124,AH$3,FALSE),0)</f>
        <v>0</v>
      </c>
      <c r="AI1423" s="193">
        <f>+IFERROR(VLOOKUP($AF1423,'Limited Loss'!$F$5:$P$124,AI$3,FALSE),0)</f>
        <v>0</v>
      </c>
      <c r="AJ1423" s="193">
        <f>+IFERROR(VLOOKUP($AF1423,'Limited Loss'!$F$5:$P$124,AJ$3,FALSE),0)</f>
        <v>0</v>
      </c>
      <c r="AK1423" s="100">
        <f>+IFERROR(VLOOKUP($AF1423,'Limited Loss'!$F$5:$P$124,AK$3,FALSE),0)</f>
        <v>0</v>
      </c>
      <c r="AL1423" s="193">
        <f>+IFERROR(VLOOKUP($AF1423,'Limited Loss'!$F$5:$P$124,AL$3,FALSE),0)</f>
        <v>0</v>
      </c>
      <c r="AM1423" s="193">
        <f>+IFERROR(VLOOKUP($AF1423,'Limited Loss'!$F$5:$P$124,AM$3,FALSE),0)</f>
        <v>0</v>
      </c>
      <c r="AN1423" s="193">
        <f>+IFERROR(VLOOKUP($AF1423,'Limited Loss'!$F$5:$P$124,AN$3,FALSE),0)</f>
        <v>0</v>
      </c>
      <c r="AO1423" s="193">
        <f>+IFERROR(VLOOKUP($AF1423,'Limited Loss'!$F$5:$P$124,AO$3,FALSE),0)</f>
        <v>0</v>
      </c>
      <c r="AP1423" s="100">
        <f>+IFERROR(VLOOKUP($AF1423,'Limited Loss'!$F$5:$P$124,AP$3,FALSE),0)</f>
        <v>0</v>
      </c>
      <c r="AQ1423" s="353"/>
      <c r="AR1423" s="331">
        <f t="shared" si="198"/>
        <v>981</v>
      </c>
      <c r="AS1423" s="332">
        <f t="shared" si="198"/>
        <v>2017</v>
      </c>
      <c r="AT1423" s="349">
        <f t="shared" si="196"/>
        <v>0</v>
      </c>
      <c r="AU1423" s="349">
        <f t="shared" si="195"/>
        <v>7630.2195999999994</v>
      </c>
      <c r="AV1423" s="349">
        <f t="shared" si="195"/>
        <v>264899.82579999999</v>
      </c>
      <c r="AW1423" s="349">
        <f t="shared" si="195"/>
        <v>36117.050599999995</v>
      </c>
      <c r="AX1423" s="350">
        <f t="shared" si="195"/>
        <v>70996.244399999996</v>
      </c>
      <c r="AY1423" s="349">
        <f t="shared" si="195"/>
        <v>0</v>
      </c>
      <c r="AZ1423" s="349">
        <f t="shared" si="195"/>
        <v>4567.2124999999996</v>
      </c>
      <c r="BA1423" s="349">
        <f t="shared" si="195"/>
        <v>166266.64050000001</v>
      </c>
      <c r="BB1423" s="349">
        <f t="shared" si="194"/>
        <v>26188.418300000001</v>
      </c>
      <c r="BC1423" s="349">
        <f t="shared" si="194"/>
        <v>90444.605500000005</v>
      </c>
      <c r="BD1423" s="350">
        <f t="shared" si="194"/>
        <v>23684.216</v>
      </c>
      <c r="BE1423" s="349">
        <f t="shared" si="200"/>
        <v>443363.89840000006</v>
      </c>
      <c r="BF1423" s="375">
        <f t="shared" si="201"/>
        <v>223746.31879999998</v>
      </c>
      <c r="BG1423" s="334">
        <f t="shared" si="202"/>
        <v>23684.216</v>
      </c>
    </row>
    <row r="1424" spans="1:59" x14ac:dyDescent="0.2">
      <c r="A1424" s="326" t="str">
        <f t="shared" si="199"/>
        <v>9812018</v>
      </c>
      <c r="B1424">
        <v>981</v>
      </c>
      <c r="C1424" s="327">
        <v>2018</v>
      </c>
      <c r="D1424" s="353">
        <f>+IFERROR(VLOOKUP($A1424,Data_Loss!$A$2:$V$1180,6,FALSE),0)</f>
        <v>0</v>
      </c>
      <c r="E1424" s="353">
        <f>+IFERROR(VLOOKUP($A1424,Data_Loss!$A$2:$V$1180,7,FALSE),0)</f>
        <v>0</v>
      </c>
      <c r="F1424" s="353">
        <f>+IFERROR(VLOOKUP($A1424,Data_Loss!$A$2:$V$1180,8,FALSE),0)</f>
        <v>0</v>
      </c>
      <c r="G1424" s="353">
        <f>+IFERROR(VLOOKUP($A1424,Data_Loss!$A$2:$V$1180,9,FALSE),0)</f>
        <v>0</v>
      </c>
      <c r="H1424" s="353">
        <f>+IFERROR(VLOOKUP($A1424,Data_Loss!$A$2:$V$1180,10,FALSE),0)</f>
        <v>4</v>
      </c>
      <c r="I1424" s="353">
        <f>+IFERROR(VLOOKUP($A1424,Data_Loss!$A$2:$V$1300,12,FALSE),0)</f>
        <v>0</v>
      </c>
      <c r="J1424" s="353">
        <f>+IFERROR(VLOOKUP($A1424,Data_Loss!$A$2:$V$1300,13,FALSE),0)</f>
        <v>0</v>
      </c>
      <c r="K1424" s="353">
        <f>+IFERROR(VLOOKUP($A1424,Data_Loss!$A$2:$V$1300,14,FALSE),0)</f>
        <v>0</v>
      </c>
      <c r="L1424" s="353">
        <f>+IFERROR(VLOOKUP($A1424,Data_Loss!$A$2:$V$1300,15,FALSE),0)</f>
        <v>0</v>
      </c>
      <c r="M1424" s="353">
        <f>+IFERROR(VLOOKUP($A1424,Data_Loss!$A$2:$V$1300,16,FALSE),0)</f>
        <v>11571</v>
      </c>
      <c r="N1424" s="353">
        <f>+IFERROR(VLOOKUP($A1424,Data_Loss!$A$2:$V$1300,17,FALSE),0)</f>
        <v>0</v>
      </c>
      <c r="O1424" s="353">
        <f>+IFERROR(VLOOKUP($A1424,Data_Loss!$A$2:$V$1300,18,FALSE),0)</f>
        <v>0</v>
      </c>
      <c r="P1424" s="353">
        <f>+IFERROR(VLOOKUP($A1424,Data_Loss!$A$2:$V$1300,19,FALSE),0)</f>
        <v>0</v>
      </c>
      <c r="Q1424" s="353">
        <f>+IFERROR(VLOOKUP($A1424,Data_Loss!$A$2:$V$1300,20,FALSE),0)</f>
        <v>0</v>
      </c>
      <c r="R1424" s="353">
        <f>+IFERROR(VLOOKUP($A1424,Data_Loss!$A$2:$V$1300,21,FALSE),0)</f>
        <v>6443</v>
      </c>
      <c r="S1424" s="353">
        <f>+IFERROR(VLOOKUP($A1424,Data_Loss!$A$2:$V$1300,22,FALSE),0)</f>
        <v>28301</v>
      </c>
      <c r="T1424" s="191">
        <f>+$I1424*'10k &amp; MO'!C$7+$J1424*'10k &amp; MO'!C$13+$K1424*'10k &amp; MO'!C$19+$L1424*'10k &amp; MO'!C$25+$M1424*'10k &amp; MO'!C$31</f>
        <v>25.456200000000003</v>
      </c>
      <c r="U1424" s="349">
        <f>+$I1424*'10k &amp; MO'!D$7+$J1424*'10k &amp; MO'!D$13+$K1424*'10k &amp; MO'!D$19+$L1424*'10k &amp; MO'!D$25+$M1424*'10k &amp; MO'!D$31</f>
        <v>789.1422</v>
      </c>
      <c r="V1424" s="349">
        <f>+$I1424*'10k &amp; MO'!E$7+$J1424*'10k &amp; MO'!E$13+$K1424*'10k &amp; MO'!E$19+$L1424*'10k &amp; MO'!E$25+$M1424*'10k &amp; MO'!E$31</f>
        <v>16234.113000000001</v>
      </c>
      <c r="W1424" s="349">
        <f>+$I1424*'10k &amp; MO'!F$7+$J1424*'10k &amp; MO'!F$13+$K1424*'10k &amp; MO'!F$19+$L1424*'10k &amp; MO'!F$25+$M1424*'10k &amp; MO'!F$31</f>
        <v>6122.2161000000006</v>
      </c>
      <c r="X1424" s="349">
        <f>+$I1424*'10k &amp; MO'!G$7+$J1424*'10k &amp; MO'!G$13+$K1424*'10k &amp; MO'!G$19+$L1424*'10k &amp; MO'!G$25+$M1424*'10k &amp; MO'!G$31</f>
        <v>7970.1048000000001</v>
      </c>
      <c r="Y1424" s="349">
        <f>+$N1424*'10k &amp; MO'!H$7+$O1424*'10k &amp; MO'!H$13+$P1424*'10k &amp; MO'!H$19+$Q1424*'10k &amp; MO'!H$25+$R1424*'10k &amp; MO'!H$31</f>
        <v>18.684699999999999</v>
      </c>
      <c r="Z1424" s="349">
        <f>+$N1424*'10k &amp; MO'!I$7+$O1424*'10k &amp; MO'!I$13+$P1424*'10k &amp; MO'!I$19+$Q1424*'10k &amp; MO'!I$25+$R1424*'10k &amp; MO'!I$31</f>
        <v>637.21270000000004</v>
      </c>
      <c r="AA1424" s="349">
        <f>+$N1424*'10k &amp; MO'!J$7+$O1424*'10k &amp; MO'!J$13+$P1424*'10k &amp; MO'!J$19+$Q1424*'10k &amp; MO'!J$25+$R1424*'10k &amp; MO'!J$31</f>
        <v>6553.8196000000007</v>
      </c>
      <c r="AB1424" s="349">
        <f>+$N1424*'10k &amp; MO'!K$7+$O1424*'10k &amp; MO'!K$13+$P1424*'10k &amp; MO'!K$19+$Q1424*'10k &amp; MO'!K$25+$R1424*'10k &amp; MO'!K$31</f>
        <v>3465.0453999999995</v>
      </c>
      <c r="AC1424" s="349">
        <f>+$N1424*'10k &amp; MO'!L$7+$O1424*'10k &amp; MO'!L$13+$P1424*'10k &amp; MO'!L$19+$Q1424*'10k &amp; MO'!L$25+$R1424*'10k &amp; MO'!L$31</f>
        <v>5414.6972000000005</v>
      </c>
      <c r="AD1424" s="350">
        <f>+S1424*'10k &amp; MO'!O$7</f>
        <v>37527.126000000004</v>
      </c>
      <c r="AF1424" s="192" t="str">
        <f t="shared" si="197"/>
        <v>9812018</v>
      </c>
      <c r="AG1424" s="192">
        <f>+IFERROR(VLOOKUP($AF1424,'Limited Loss'!$F$5:$P$124,AG$3,FALSE),0)</f>
        <v>0</v>
      </c>
      <c r="AH1424" s="193">
        <f>+IFERROR(VLOOKUP($AF1424,'Limited Loss'!$F$5:$P$124,AH$3,FALSE),0)</f>
        <v>0</v>
      </c>
      <c r="AI1424" s="193">
        <f>+IFERROR(VLOOKUP($AF1424,'Limited Loss'!$F$5:$P$124,AI$3,FALSE),0)</f>
        <v>0</v>
      </c>
      <c r="AJ1424" s="193">
        <f>+IFERROR(VLOOKUP($AF1424,'Limited Loss'!$F$5:$P$124,AJ$3,FALSE),0)</f>
        <v>0</v>
      </c>
      <c r="AK1424" s="100">
        <f>+IFERROR(VLOOKUP($AF1424,'Limited Loss'!$F$5:$P$124,AK$3,FALSE),0)</f>
        <v>0</v>
      </c>
      <c r="AL1424" s="193">
        <f>+IFERROR(VLOOKUP($AF1424,'Limited Loss'!$F$5:$P$124,AL$3,FALSE),0)</f>
        <v>0</v>
      </c>
      <c r="AM1424" s="193">
        <f>+IFERROR(VLOOKUP($AF1424,'Limited Loss'!$F$5:$P$124,AM$3,FALSE),0)</f>
        <v>0</v>
      </c>
      <c r="AN1424" s="193">
        <f>+IFERROR(VLOOKUP($AF1424,'Limited Loss'!$F$5:$P$124,AN$3,FALSE),0)</f>
        <v>0</v>
      </c>
      <c r="AO1424" s="193">
        <f>+IFERROR(VLOOKUP($AF1424,'Limited Loss'!$F$5:$P$124,AO$3,FALSE),0)</f>
        <v>0</v>
      </c>
      <c r="AP1424" s="100">
        <f>+IFERROR(VLOOKUP($AF1424,'Limited Loss'!$F$5:$P$124,AP$3,FALSE),0)</f>
        <v>0</v>
      </c>
      <c r="AQ1424" s="353"/>
      <c r="AR1424" s="331">
        <f t="shared" si="198"/>
        <v>981</v>
      </c>
      <c r="AS1424" s="332">
        <f t="shared" si="198"/>
        <v>2018</v>
      </c>
      <c r="AT1424" s="349">
        <f t="shared" si="196"/>
        <v>25.456200000000003</v>
      </c>
      <c r="AU1424" s="349">
        <f t="shared" si="195"/>
        <v>789.1422</v>
      </c>
      <c r="AV1424" s="349">
        <f t="shared" si="195"/>
        <v>16234.113000000001</v>
      </c>
      <c r="AW1424" s="349">
        <f t="shared" si="195"/>
        <v>6122.2161000000006</v>
      </c>
      <c r="AX1424" s="350">
        <f t="shared" si="195"/>
        <v>7970.1048000000001</v>
      </c>
      <c r="AY1424" s="349">
        <f t="shared" si="195"/>
        <v>18.684699999999999</v>
      </c>
      <c r="AZ1424" s="349">
        <f t="shared" si="195"/>
        <v>637.21270000000004</v>
      </c>
      <c r="BA1424" s="349">
        <f t="shared" si="195"/>
        <v>6553.8196000000007</v>
      </c>
      <c r="BB1424" s="349">
        <f t="shared" si="195"/>
        <v>3465.0453999999995</v>
      </c>
      <c r="BC1424" s="349">
        <f t="shared" si="195"/>
        <v>5414.6972000000005</v>
      </c>
      <c r="BD1424" s="350">
        <f t="shared" si="195"/>
        <v>37527.126000000004</v>
      </c>
      <c r="BE1424" s="349">
        <f t="shared" si="200"/>
        <v>24258.428400000004</v>
      </c>
      <c r="BF1424" s="375">
        <f t="shared" si="201"/>
        <v>22972.063500000004</v>
      </c>
      <c r="BG1424" s="334">
        <f t="shared" si="202"/>
        <v>37527.126000000004</v>
      </c>
    </row>
    <row r="1425" spans="1:59" x14ac:dyDescent="0.2">
      <c r="A1425" s="326" t="str">
        <f t="shared" si="199"/>
        <v>9832014</v>
      </c>
      <c r="B1425">
        <v>983</v>
      </c>
      <c r="C1425" s="327">
        <v>2014</v>
      </c>
      <c r="D1425" s="353">
        <f>+IFERROR(VLOOKUP($A1425,Data_Loss!$A$2:$V$1180,6,FALSE),0)</f>
        <v>0</v>
      </c>
      <c r="E1425" s="353">
        <f>+IFERROR(VLOOKUP($A1425,Data_Loss!$A$2:$V$1180,7,FALSE),0)</f>
        <v>0</v>
      </c>
      <c r="F1425" s="353">
        <f>+IFERROR(VLOOKUP($A1425,Data_Loss!$A$2:$V$1180,8,FALSE),0)</f>
        <v>0</v>
      </c>
      <c r="G1425" s="353">
        <f>+IFERROR(VLOOKUP($A1425,Data_Loss!$A$2:$V$1180,9,FALSE),0)</f>
        <v>0</v>
      </c>
      <c r="H1425" s="353">
        <f>+IFERROR(VLOOKUP($A1425,Data_Loss!$A$2:$V$1180,10,FALSE),0)</f>
        <v>2</v>
      </c>
      <c r="I1425" s="353">
        <f>+IFERROR(VLOOKUP($A1425,Data_Loss!$A$2:$V$1300,12,FALSE),0)</f>
        <v>0</v>
      </c>
      <c r="J1425" s="353">
        <f>+IFERROR(VLOOKUP($A1425,Data_Loss!$A$2:$V$1300,13,FALSE),0)</f>
        <v>0</v>
      </c>
      <c r="K1425" s="353">
        <f>+IFERROR(VLOOKUP($A1425,Data_Loss!$A$2:$V$1300,14,FALSE),0)</f>
        <v>0</v>
      </c>
      <c r="L1425" s="353">
        <f>+IFERROR(VLOOKUP($A1425,Data_Loss!$A$2:$V$1300,15,FALSE),0)</f>
        <v>0</v>
      </c>
      <c r="M1425" s="353">
        <f>+IFERROR(VLOOKUP($A1425,Data_Loss!$A$2:$V$1300,16,FALSE),0)</f>
        <v>6487</v>
      </c>
      <c r="N1425" s="353">
        <f>+IFERROR(VLOOKUP($A1425,Data_Loss!$A$2:$V$1300,17,FALSE),0)</f>
        <v>0</v>
      </c>
      <c r="O1425" s="353">
        <f>+IFERROR(VLOOKUP($A1425,Data_Loss!$A$2:$V$1300,18,FALSE),0)</f>
        <v>0</v>
      </c>
      <c r="P1425" s="353">
        <f>+IFERROR(VLOOKUP($A1425,Data_Loss!$A$2:$V$1300,19,FALSE),0)</f>
        <v>0</v>
      </c>
      <c r="Q1425" s="353">
        <f>+IFERROR(VLOOKUP($A1425,Data_Loss!$A$2:$V$1300,20,FALSE),0)</f>
        <v>0</v>
      </c>
      <c r="R1425" s="353">
        <f>+IFERROR(VLOOKUP($A1425,Data_Loss!$A$2:$V$1300,21,FALSE),0)</f>
        <v>11567</v>
      </c>
      <c r="S1425" s="353">
        <f>+IFERROR(VLOOKUP($A1425,Data_Loss!$A$2:$V$1300,22,FALSE),0)</f>
        <v>4173</v>
      </c>
      <c r="T1425" s="191">
        <f>+$I1425*'10k &amp; MO'!C$3+$J1425*'10k &amp; MO'!C$9+$K1425*'10k &amp; MO'!C$15+$L1425*'10k &amp; MO'!C$21+$M1425*'10k &amp; MO'!C$27</f>
        <v>0</v>
      </c>
      <c r="U1425" s="349">
        <f>+$I1425*'10k &amp; MO'!D$3+$J1425*'10k &amp; MO'!D$9+$K1425*'10k &amp; MO'!D$15+$L1425*'10k &amp; MO'!D$21+$M1425*'10k &amp; MO'!D$27</f>
        <v>0</v>
      </c>
      <c r="V1425" s="349">
        <f>+$I1425*'10k &amp; MO'!E$3+$J1425*'10k &amp; MO'!E$9+$K1425*'10k &amp; MO'!E$15+$L1425*'10k &amp; MO'!E$21+$M1425*'10k &amp; MO'!E$27</f>
        <v>0</v>
      </c>
      <c r="W1425" s="349">
        <f>+$I1425*'10k &amp; MO'!F$3+$J1425*'10k &amp; MO'!F$9+$K1425*'10k &amp; MO'!F$15+$L1425*'10k &amp; MO'!F$21+$M1425*'10k &amp; MO'!F$27</f>
        <v>0</v>
      </c>
      <c r="X1425" s="349">
        <f>+$I1425*'10k &amp; MO'!G$3+$J1425*'10k &amp; MO'!G$9+$K1425*'10k &amp; MO'!G$15+$L1425*'10k &amp; MO'!G$21+$M1425*'10k &amp; MO'!G$27</f>
        <v>7343.2839999999997</v>
      </c>
      <c r="Y1425" s="349">
        <f>+$N1425*'10k &amp; MO'!H$3+$O1425*'10k &amp; MO'!H$9+$P1425*'10k &amp; MO'!H$15+$Q1425*'10k &amp; MO'!H$21+$R1425*'10k &amp; MO'!H$27</f>
        <v>0</v>
      </c>
      <c r="Z1425" s="349">
        <f>+$N1425*'10k &amp; MO'!I$3+$O1425*'10k &amp; MO'!I$9+$P1425*'10k &amp; MO'!I$15+$Q1425*'10k &amp; MO'!I$21+$R1425*'10k &amp; MO'!I$27</f>
        <v>0</v>
      </c>
      <c r="AA1425" s="349">
        <f>+$N1425*'10k &amp; MO'!J$3+$O1425*'10k &amp; MO'!J$9+$P1425*'10k &amp; MO'!J$15+$Q1425*'10k &amp; MO'!J$21+$R1425*'10k &amp; MO'!J$27</f>
        <v>0</v>
      </c>
      <c r="AB1425" s="349">
        <f>+$N1425*'10k &amp; MO'!K$3+$O1425*'10k &amp; MO'!K$9+$P1425*'10k &amp; MO'!K$15+$Q1425*'10k &amp; MO'!K$21+$R1425*'10k &amp; MO'!K$27</f>
        <v>0</v>
      </c>
      <c r="AC1425" s="349">
        <f>+$N1425*'10k &amp; MO'!L$3+$O1425*'10k &amp; MO'!L$9+$P1425*'10k &amp; MO'!L$15+$Q1425*'10k &amp; MO'!L$21+$R1425*'10k &amp; MO'!L$27</f>
        <v>17836.314000000002</v>
      </c>
      <c r="AD1425" s="350">
        <f>+S1425*'10k &amp; MO'!O$3</f>
        <v>4469.2829999999994</v>
      </c>
      <c r="AF1425" s="192" t="str">
        <f t="shared" si="197"/>
        <v>9832014</v>
      </c>
      <c r="AG1425" s="192">
        <f>+IFERROR(VLOOKUP($AF1425,'Limited Loss'!$F$5:$P$124,AG$3,FALSE),0)</f>
        <v>0</v>
      </c>
      <c r="AH1425" s="193">
        <f>+IFERROR(VLOOKUP($AF1425,'Limited Loss'!$F$5:$P$124,AH$3,FALSE),0)</f>
        <v>0</v>
      </c>
      <c r="AI1425" s="193">
        <f>+IFERROR(VLOOKUP($AF1425,'Limited Loss'!$F$5:$P$124,AI$3,FALSE),0)</f>
        <v>0</v>
      </c>
      <c r="AJ1425" s="193">
        <f>+IFERROR(VLOOKUP($AF1425,'Limited Loss'!$F$5:$P$124,AJ$3,FALSE),0)</f>
        <v>0</v>
      </c>
      <c r="AK1425" s="100">
        <f>+IFERROR(VLOOKUP($AF1425,'Limited Loss'!$F$5:$P$124,AK$3,FALSE),0)</f>
        <v>0</v>
      </c>
      <c r="AL1425" s="193">
        <f>+IFERROR(VLOOKUP($AF1425,'Limited Loss'!$F$5:$P$124,AL$3,FALSE),0)</f>
        <v>0</v>
      </c>
      <c r="AM1425" s="193">
        <f>+IFERROR(VLOOKUP($AF1425,'Limited Loss'!$F$5:$P$124,AM$3,FALSE),0)</f>
        <v>0</v>
      </c>
      <c r="AN1425" s="193">
        <f>+IFERROR(VLOOKUP($AF1425,'Limited Loss'!$F$5:$P$124,AN$3,FALSE),0)</f>
        <v>0</v>
      </c>
      <c r="AO1425" s="193">
        <f>+IFERROR(VLOOKUP($AF1425,'Limited Loss'!$F$5:$P$124,AO$3,FALSE),0)</f>
        <v>0</v>
      </c>
      <c r="AP1425" s="100">
        <f>+IFERROR(VLOOKUP($AF1425,'Limited Loss'!$F$5:$P$124,AP$3,FALSE),0)</f>
        <v>0</v>
      </c>
      <c r="AQ1425" s="353"/>
      <c r="AR1425" s="331">
        <f t="shared" si="198"/>
        <v>983</v>
      </c>
      <c r="AS1425" s="332">
        <f t="shared" si="198"/>
        <v>2014</v>
      </c>
      <c r="AT1425" s="349">
        <f t="shared" si="196"/>
        <v>0</v>
      </c>
      <c r="AU1425" s="349">
        <f t="shared" si="196"/>
        <v>0</v>
      </c>
      <c r="AV1425" s="349">
        <f t="shared" si="196"/>
        <v>0</v>
      </c>
      <c r="AW1425" s="349">
        <f t="shared" si="196"/>
        <v>0</v>
      </c>
      <c r="AX1425" s="350">
        <f t="shared" si="196"/>
        <v>7343.2839999999997</v>
      </c>
      <c r="AY1425" s="349">
        <f t="shared" si="196"/>
        <v>0</v>
      </c>
      <c r="AZ1425" s="349">
        <f t="shared" si="196"/>
        <v>0</v>
      </c>
      <c r="BA1425" s="349">
        <f t="shared" si="196"/>
        <v>0</v>
      </c>
      <c r="BB1425" s="349">
        <f t="shared" si="196"/>
        <v>0</v>
      </c>
      <c r="BC1425" s="349">
        <f t="shared" si="196"/>
        <v>17836.314000000002</v>
      </c>
      <c r="BD1425" s="350">
        <f t="shared" si="196"/>
        <v>4469.2829999999994</v>
      </c>
      <c r="BE1425" s="349">
        <f t="shared" si="200"/>
        <v>0</v>
      </c>
      <c r="BF1425" s="375">
        <f t="shared" si="201"/>
        <v>25179.598000000002</v>
      </c>
      <c r="BG1425" s="334">
        <f t="shared" si="202"/>
        <v>4469.2829999999994</v>
      </c>
    </row>
    <row r="1426" spans="1:59" x14ac:dyDescent="0.2">
      <c r="A1426" s="326" t="str">
        <f t="shared" si="199"/>
        <v>9832015</v>
      </c>
      <c r="B1426">
        <v>983</v>
      </c>
      <c r="C1426" s="327">
        <v>2015</v>
      </c>
      <c r="D1426" s="353">
        <f>+IFERROR(VLOOKUP($A1426,Data_Loss!$A$2:$V$1180,6,FALSE),0)</f>
        <v>0</v>
      </c>
      <c r="E1426" s="353">
        <f>+IFERROR(VLOOKUP($A1426,Data_Loss!$A$2:$V$1180,7,FALSE),0)</f>
        <v>0</v>
      </c>
      <c r="F1426" s="353">
        <f>+IFERROR(VLOOKUP($A1426,Data_Loss!$A$2:$V$1180,8,FALSE),0)</f>
        <v>1</v>
      </c>
      <c r="G1426" s="353">
        <f>+IFERROR(VLOOKUP($A1426,Data_Loss!$A$2:$V$1180,9,FALSE),0)</f>
        <v>1</v>
      </c>
      <c r="H1426" s="353">
        <f>+IFERROR(VLOOKUP($A1426,Data_Loss!$A$2:$V$1180,10,FALSE),0)</f>
        <v>0</v>
      </c>
      <c r="I1426" s="353">
        <f>+IFERROR(VLOOKUP($A1426,Data_Loss!$A$2:$V$1300,12,FALSE),0)</f>
        <v>0</v>
      </c>
      <c r="J1426" s="353">
        <f>+IFERROR(VLOOKUP($A1426,Data_Loss!$A$2:$V$1300,13,FALSE),0)</f>
        <v>0</v>
      </c>
      <c r="K1426" s="353">
        <f>+IFERROR(VLOOKUP($A1426,Data_Loss!$A$2:$V$1300,14,FALSE),0)</f>
        <v>87113</v>
      </c>
      <c r="L1426" s="353">
        <f>+IFERROR(VLOOKUP($A1426,Data_Loss!$A$2:$V$1300,15,FALSE),0)</f>
        <v>25601</v>
      </c>
      <c r="M1426" s="353">
        <f>+IFERROR(VLOOKUP($A1426,Data_Loss!$A$2:$V$1300,16,FALSE),0)</f>
        <v>0</v>
      </c>
      <c r="N1426" s="353">
        <f>+IFERROR(VLOOKUP($A1426,Data_Loss!$A$2:$V$1300,17,FALSE),0)</f>
        <v>0</v>
      </c>
      <c r="O1426" s="353">
        <f>+IFERROR(VLOOKUP($A1426,Data_Loss!$A$2:$V$1300,18,FALSE),0)</f>
        <v>0</v>
      </c>
      <c r="P1426" s="353">
        <f>+IFERROR(VLOOKUP($A1426,Data_Loss!$A$2:$V$1300,19,FALSE),0)</f>
        <v>49561</v>
      </c>
      <c r="Q1426" s="353">
        <f>+IFERROR(VLOOKUP($A1426,Data_Loss!$A$2:$V$1300,20,FALSE),0)</f>
        <v>11900</v>
      </c>
      <c r="R1426" s="353">
        <f>+IFERROR(VLOOKUP($A1426,Data_Loss!$A$2:$V$1300,21,FALSE),0)</f>
        <v>0</v>
      </c>
      <c r="S1426" s="353">
        <f>+IFERROR(VLOOKUP($A1426,Data_Loss!$A$2:$V$1300,22,FALSE),0)</f>
        <v>5116</v>
      </c>
      <c r="T1426" s="191">
        <f>+$I1426*'10k &amp; MO'!C$4+$J1426*'10k &amp; MO'!C$10+$K1426*'10k &amp; MO'!C$16+$L1426*'10k &amp; MO'!C$22+$M1426*'10k &amp; MO'!C$28</f>
        <v>0</v>
      </c>
      <c r="U1426" s="349">
        <f>+$I1426*'10k &amp; MO'!D$4+$J1426*'10k &amp; MO'!D$10+$K1426*'10k &amp; MO'!D$16+$L1426*'10k &amp; MO'!D$22+$M1426*'10k &amp; MO'!D$28</f>
        <v>0</v>
      </c>
      <c r="V1426" s="349">
        <f>+$I1426*'10k &amp; MO'!E$4+$J1426*'10k &amp; MO'!E$10+$K1426*'10k &amp; MO'!E$16+$L1426*'10k &amp; MO'!E$22+$M1426*'10k &amp; MO'!E$28</f>
        <v>156633.8615</v>
      </c>
      <c r="W1426" s="349">
        <f>+$I1426*'10k &amp; MO'!F$4+$J1426*'10k &amp; MO'!F$10+$K1426*'10k &amp; MO'!F$16+$L1426*'10k &amp; MO'!F$22+$M1426*'10k &amp; MO'!F$28</f>
        <v>28889.825799999995</v>
      </c>
      <c r="X1426" s="349">
        <f>+$I1426*'10k &amp; MO'!G$4+$J1426*'10k &amp; MO'!G$10+$K1426*'10k &amp; MO'!G$16+$L1426*'10k &amp; MO'!G$22+$M1426*'10k &amp; MO'!G$28</f>
        <v>621.9194</v>
      </c>
      <c r="Y1426" s="349">
        <f>+$N1426*'10k &amp; MO'!H$4+$O1426*'10k &amp; MO'!H$10+$P1426*'10k &amp; MO'!H$16+$Q1426*'10k &amp; MO'!H$22+$R1426*'10k &amp; MO'!H$28</f>
        <v>0</v>
      </c>
      <c r="Z1426" s="349">
        <f>+$N1426*'10k &amp; MO'!I$4+$O1426*'10k &amp; MO'!I$10+$P1426*'10k &amp; MO'!I$16+$Q1426*'10k &amp; MO'!I$22+$R1426*'10k &amp; MO'!I$28</f>
        <v>0</v>
      </c>
      <c r="AA1426" s="349">
        <f>+$N1426*'10k &amp; MO'!J$4+$O1426*'10k &amp; MO'!J$10+$P1426*'10k &amp; MO'!J$16+$Q1426*'10k &amp; MO'!J$22+$R1426*'10k &amp; MO'!J$28</f>
        <v>140140.8786</v>
      </c>
      <c r="AB1426" s="349">
        <f>+$N1426*'10k &amp; MO'!K$4+$O1426*'10k &amp; MO'!K$10+$P1426*'10k &amp; MO'!K$16+$Q1426*'10k &amp; MO'!K$22+$R1426*'10k &amp; MO'!K$28</f>
        <v>19798.969000000001</v>
      </c>
      <c r="AC1426" s="349">
        <f>+$N1426*'10k &amp; MO'!L$4+$O1426*'10k &amp; MO'!L$10+$P1426*'10k &amp; MO'!L$16+$Q1426*'10k &amp; MO'!L$22+$R1426*'10k &amp; MO'!L$28</f>
        <v>527.45499999999993</v>
      </c>
      <c r="AD1426" s="350">
        <f>+S1426*'10k &amp; MO'!O$4</f>
        <v>6200.5919999999996</v>
      </c>
      <c r="AF1426" s="192" t="str">
        <f t="shared" si="197"/>
        <v>9832015</v>
      </c>
      <c r="AG1426" s="192">
        <f>+IFERROR(VLOOKUP($AF1426,'Limited Loss'!$F$5:$P$124,AG$3,FALSE),0)</f>
        <v>0</v>
      </c>
      <c r="AH1426" s="193">
        <f>+IFERROR(VLOOKUP($AF1426,'Limited Loss'!$F$5:$P$124,AH$3,FALSE),0)</f>
        <v>0</v>
      </c>
      <c r="AI1426" s="193">
        <f>+IFERROR(VLOOKUP($AF1426,'Limited Loss'!$F$5:$P$124,AI$3,FALSE),0)</f>
        <v>0</v>
      </c>
      <c r="AJ1426" s="193">
        <f>+IFERROR(VLOOKUP($AF1426,'Limited Loss'!$F$5:$P$124,AJ$3,FALSE),0)</f>
        <v>0</v>
      </c>
      <c r="AK1426" s="100">
        <f>+IFERROR(VLOOKUP($AF1426,'Limited Loss'!$F$5:$P$124,AK$3,FALSE),0)</f>
        <v>0</v>
      </c>
      <c r="AL1426" s="193">
        <f>+IFERROR(VLOOKUP($AF1426,'Limited Loss'!$F$5:$P$124,AL$3,FALSE),0)</f>
        <v>0</v>
      </c>
      <c r="AM1426" s="193">
        <f>+IFERROR(VLOOKUP($AF1426,'Limited Loss'!$F$5:$P$124,AM$3,FALSE),0)</f>
        <v>0</v>
      </c>
      <c r="AN1426" s="193">
        <f>+IFERROR(VLOOKUP($AF1426,'Limited Loss'!$F$5:$P$124,AN$3,FALSE),0)</f>
        <v>0</v>
      </c>
      <c r="AO1426" s="193">
        <f>+IFERROR(VLOOKUP($AF1426,'Limited Loss'!$F$5:$P$124,AO$3,FALSE),0)</f>
        <v>0</v>
      </c>
      <c r="AP1426" s="100">
        <f>+IFERROR(VLOOKUP($AF1426,'Limited Loss'!$F$5:$P$124,AP$3,FALSE),0)</f>
        <v>0</v>
      </c>
      <c r="AQ1426" s="353"/>
      <c r="AR1426" s="331">
        <f t="shared" si="198"/>
        <v>983</v>
      </c>
      <c r="AS1426" s="332">
        <f t="shared" si="198"/>
        <v>2015</v>
      </c>
      <c r="AT1426" s="349">
        <f t="shared" si="196"/>
        <v>0</v>
      </c>
      <c r="AU1426" s="349">
        <f t="shared" si="196"/>
        <v>0</v>
      </c>
      <c r="AV1426" s="349">
        <f t="shared" si="196"/>
        <v>156633.8615</v>
      </c>
      <c r="AW1426" s="349">
        <f t="shared" si="196"/>
        <v>28889.825799999995</v>
      </c>
      <c r="AX1426" s="350">
        <f t="shared" si="196"/>
        <v>621.9194</v>
      </c>
      <c r="AY1426" s="349">
        <f t="shared" si="196"/>
        <v>0</v>
      </c>
      <c r="AZ1426" s="349">
        <f t="shared" si="196"/>
        <v>0</v>
      </c>
      <c r="BA1426" s="349">
        <f t="shared" si="196"/>
        <v>140140.8786</v>
      </c>
      <c r="BB1426" s="349">
        <f t="shared" si="196"/>
        <v>19798.969000000001</v>
      </c>
      <c r="BC1426" s="349">
        <f t="shared" si="196"/>
        <v>527.45499999999993</v>
      </c>
      <c r="BD1426" s="350">
        <f t="shared" si="196"/>
        <v>6200.5919999999996</v>
      </c>
      <c r="BE1426" s="349">
        <f t="shared" si="200"/>
        <v>296774.7401</v>
      </c>
      <c r="BF1426" s="375">
        <f t="shared" si="201"/>
        <v>49838.169199999997</v>
      </c>
      <c r="BG1426" s="334">
        <f t="shared" si="202"/>
        <v>6200.5919999999996</v>
      </c>
    </row>
    <row r="1427" spans="1:59" x14ac:dyDescent="0.2">
      <c r="A1427" s="326" t="str">
        <f t="shared" si="199"/>
        <v>9832016</v>
      </c>
      <c r="B1427">
        <v>983</v>
      </c>
      <c r="C1427" s="327">
        <v>2016</v>
      </c>
      <c r="D1427" s="353">
        <f>+IFERROR(VLOOKUP($A1427,Data_Loss!$A$2:$V$1180,6,FALSE),0)</f>
        <v>0</v>
      </c>
      <c r="E1427" s="353">
        <f>+IFERROR(VLOOKUP($A1427,Data_Loss!$A$2:$V$1180,7,FALSE),0)</f>
        <v>0</v>
      </c>
      <c r="F1427" s="353">
        <f>+IFERROR(VLOOKUP($A1427,Data_Loss!$A$2:$V$1180,8,FALSE),0)</f>
        <v>0</v>
      </c>
      <c r="G1427" s="353">
        <f>+IFERROR(VLOOKUP($A1427,Data_Loss!$A$2:$V$1180,9,FALSE),0)</f>
        <v>0</v>
      </c>
      <c r="H1427" s="353">
        <f>+IFERROR(VLOOKUP($A1427,Data_Loss!$A$2:$V$1180,10,FALSE),0)</f>
        <v>2</v>
      </c>
      <c r="I1427" s="353">
        <f>+IFERROR(VLOOKUP($A1427,Data_Loss!$A$2:$V$1300,12,FALSE),0)</f>
        <v>0</v>
      </c>
      <c r="J1427" s="353">
        <f>+IFERROR(VLOOKUP($A1427,Data_Loss!$A$2:$V$1300,13,FALSE),0)</f>
        <v>0</v>
      </c>
      <c r="K1427" s="353">
        <f>+IFERROR(VLOOKUP($A1427,Data_Loss!$A$2:$V$1300,14,FALSE),0)</f>
        <v>0</v>
      </c>
      <c r="L1427" s="353">
        <f>+IFERROR(VLOOKUP($A1427,Data_Loss!$A$2:$V$1300,15,FALSE),0)</f>
        <v>0</v>
      </c>
      <c r="M1427" s="353">
        <f>+IFERROR(VLOOKUP($A1427,Data_Loss!$A$2:$V$1300,16,FALSE),0)</f>
        <v>17366</v>
      </c>
      <c r="N1427" s="353">
        <f>+IFERROR(VLOOKUP($A1427,Data_Loss!$A$2:$V$1300,17,FALSE),0)</f>
        <v>0</v>
      </c>
      <c r="O1427" s="353">
        <f>+IFERROR(VLOOKUP($A1427,Data_Loss!$A$2:$V$1300,18,FALSE),0)</f>
        <v>0</v>
      </c>
      <c r="P1427" s="353">
        <f>+IFERROR(VLOOKUP($A1427,Data_Loss!$A$2:$V$1300,19,FALSE),0)</f>
        <v>0</v>
      </c>
      <c r="Q1427" s="353">
        <f>+IFERROR(VLOOKUP($A1427,Data_Loss!$A$2:$V$1300,20,FALSE),0)</f>
        <v>0</v>
      </c>
      <c r="R1427" s="353">
        <f>+IFERROR(VLOOKUP($A1427,Data_Loss!$A$2:$V$1300,21,FALSE),0)</f>
        <v>27155</v>
      </c>
      <c r="S1427" s="353">
        <f>+IFERROR(VLOOKUP($A1427,Data_Loss!$A$2:$V$1300,22,FALSE),0)</f>
        <v>23370</v>
      </c>
      <c r="T1427" s="191">
        <f>+$I1427*'10k &amp; MO'!C$5+$J1427*'10k &amp; MO'!C$11+$K1427*'10k &amp; MO'!C$17+$L1427*'10k &amp; MO'!C$23+$M1427*'10k &amp; MO'!C$29</f>
        <v>0</v>
      </c>
      <c r="U1427" s="349">
        <f>+$I1427*'10k &amp; MO'!D$5+$J1427*'10k &amp; MO'!D$11+$K1427*'10k &amp; MO'!D$17+$L1427*'10k &amp; MO'!D$23+$M1427*'10k &amp; MO'!D$29</f>
        <v>0</v>
      </c>
      <c r="V1427" s="349">
        <f>+$I1427*'10k &amp; MO'!E$5+$J1427*'10k &amp; MO'!E$11+$K1427*'10k &amp; MO'!E$17+$L1427*'10k &amp; MO'!E$23+$M1427*'10k &amp; MO'!E$29</f>
        <v>1967.5678</v>
      </c>
      <c r="W1427" s="349">
        <f>+$I1427*'10k &amp; MO'!F$5+$J1427*'10k &amp; MO'!F$11+$K1427*'10k &amp; MO'!F$17+$L1427*'10k &amp; MO'!F$23+$M1427*'10k &amp; MO'!F$29</f>
        <v>1173.9415999999999</v>
      </c>
      <c r="X1427" s="349">
        <f>+$I1427*'10k &amp; MO'!G$5+$J1427*'10k &amp; MO'!G$11+$K1427*'10k &amp; MO'!G$17+$L1427*'10k &amp; MO'!G$23+$M1427*'10k &amp; MO'!G$29</f>
        <v>18074.532800000001</v>
      </c>
      <c r="Y1427" s="349">
        <f>+$N1427*'10k &amp; MO'!H$5+$O1427*'10k &amp; MO'!H$11+$P1427*'10k &amp; MO'!H$17+$Q1427*'10k &amp; MO'!H$23+$R1427*'10k &amp; MO'!H$29</f>
        <v>0</v>
      </c>
      <c r="Z1427" s="349">
        <f>+$N1427*'10k &amp; MO'!I$5+$O1427*'10k &amp; MO'!I$11+$P1427*'10k &amp; MO'!I$17+$Q1427*'10k &amp; MO'!I$23+$R1427*'10k &amp; MO'!I$29</f>
        <v>0</v>
      </c>
      <c r="AA1427" s="349">
        <f>+$N1427*'10k &amp; MO'!J$5+$O1427*'10k &amp; MO'!J$11+$P1427*'10k &amp; MO'!J$17+$Q1427*'10k &amp; MO'!J$23+$R1427*'10k &amp; MO'!J$29</f>
        <v>2408.6485000000002</v>
      </c>
      <c r="AB1427" s="349">
        <f>+$N1427*'10k &amp; MO'!K$5+$O1427*'10k &amp; MO'!K$11+$P1427*'10k &amp; MO'!K$17+$Q1427*'10k &amp; MO'!K$23+$R1427*'10k &amp; MO'!K$29</f>
        <v>2663.9055000000003</v>
      </c>
      <c r="AC1427" s="349">
        <f>+$N1427*'10k &amp; MO'!L$5+$O1427*'10k &amp; MO'!L$11+$P1427*'10k &amp; MO'!L$17+$Q1427*'10k &amp; MO'!L$23+$R1427*'10k &amp; MO'!L$29</f>
        <v>40928.016000000003</v>
      </c>
      <c r="AD1427" s="350">
        <f>+S1427*'10k &amp; MO'!O$5</f>
        <v>31502.760000000002</v>
      </c>
      <c r="AF1427" s="192" t="str">
        <f t="shared" si="197"/>
        <v>9832016</v>
      </c>
      <c r="AG1427" s="192">
        <f>+IFERROR(VLOOKUP($AF1427,'Limited Loss'!$F$5:$P$124,AG$3,FALSE),0)</f>
        <v>0</v>
      </c>
      <c r="AH1427" s="193">
        <f>+IFERROR(VLOOKUP($AF1427,'Limited Loss'!$F$5:$P$124,AH$3,FALSE),0)</f>
        <v>0</v>
      </c>
      <c r="AI1427" s="193">
        <f>+IFERROR(VLOOKUP($AF1427,'Limited Loss'!$F$5:$P$124,AI$3,FALSE),0)</f>
        <v>0</v>
      </c>
      <c r="AJ1427" s="193">
        <f>+IFERROR(VLOOKUP($AF1427,'Limited Loss'!$F$5:$P$124,AJ$3,FALSE),0)</f>
        <v>0</v>
      </c>
      <c r="AK1427" s="100">
        <f>+IFERROR(VLOOKUP($AF1427,'Limited Loss'!$F$5:$P$124,AK$3,FALSE),0)</f>
        <v>0</v>
      </c>
      <c r="AL1427" s="193">
        <f>+IFERROR(VLOOKUP($AF1427,'Limited Loss'!$F$5:$P$124,AL$3,FALSE),0)</f>
        <v>0</v>
      </c>
      <c r="AM1427" s="193">
        <f>+IFERROR(VLOOKUP($AF1427,'Limited Loss'!$F$5:$P$124,AM$3,FALSE),0)</f>
        <v>0</v>
      </c>
      <c r="AN1427" s="193">
        <f>+IFERROR(VLOOKUP($AF1427,'Limited Loss'!$F$5:$P$124,AN$3,FALSE),0)</f>
        <v>0</v>
      </c>
      <c r="AO1427" s="193">
        <f>+IFERROR(VLOOKUP($AF1427,'Limited Loss'!$F$5:$P$124,AO$3,FALSE),0)</f>
        <v>0</v>
      </c>
      <c r="AP1427" s="100">
        <f>+IFERROR(VLOOKUP($AF1427,'Limited Loss'!$F$5:$P$124,AP$3,FALSE),0)</f>
        <v>0</v>
      </c>
      <c r="AQ1427" s="353"/>
      <c r="AR1427" s="331">
        <f t="shared" si="198"/>
        <v>983</v>
      </c>
      <c r="AS1427" s="332">
        <f t="shared" si="198"/>
        <v>2016</v>
      </c>
      <c r="AT1427" s="349">
        <f t="shared" si="196"/>
        <v>0</v>
      </c>
      <c r="AU1427" s="349">
        <f t="shared" si="196"/>
        <v>0</v>
      </c>
      <c r="AV1427" s="349">
        <f t="shared" si="196"/>
        <v>1967.5678</v>
      </c>
      <c r="AW1427" s="349">
        <f t="shared" si="196"/>
        <v>1173.9415999999999</v>
      </c>
      <c r="AX1427" s="350">
        <f t="shared" si="196"/>
        <v>18074.532800000001</v>
      </c>
      <c r="AY1427" s="349">
        <f t="shared" si="196"/>
        <v>0</v>
      </c>
      <c r="AZ1427" s="349">
        <f t="shared" si="196"/>
        <v>0</v>
      </c>
      <c r="BA1427" s="349">
        <f t="shared" si="196"/>
        <v>2408.6485000000002</v>
      </c>
      <c r="BB1427" s="349">
        <f t="shared" si="196"/>
        <v>2663.9055000000003</v>
      </c>
      <c r="BC1427" s="349">
        <f t="shared" si="196"/>
        <v>40928.016000000003</v>
      </c>
      <c r="BD1427" s="350">
        <f t="shared" si="196"/>
        <v>31502.760000000002</v>
      </c>
      <c r="BE1427" s="349">
        <f t="shared" si="200"/>
        <v>4376.2163</v>
      </c>
      <c r="BF1427" s="375">
        <f t="shared" si="201"/>
        <v>62840.395900000003</v>
      </c>
      <c r="BG1427" s="334">
        <f t="shared" si="202"/>
        <v>31502.760000000002</v>
      </c>
    </row>
    <row r="1428" spans="1:59" x14ac:dyDescent="0.2">
      <c r="A1428" s="326" t="str">
        <f t="shared" si="199"/>
        <v>9832017</v>
      </c>
      <c r="B1428">
        <v>983</v>
      </c>
      <c r="C1428" s="327">
        <v>2017</v>
      </c>
      <c r="D1428" s="353">
        <f>+IFERROR(VLOOKUP($A1428,Data_Loss!$A$2:$V$1180,6,FALSE),0)</f>
        <v>0</v>
      </c>
      <c r="E1428" s="353">
        <f>+IFERROR(VLOOKUP($A1428,Data_Loss!$A$2:$V$1180,7,FALSE),0)</f>
        <v>0</v>
      </c>
      <c r="F1428" s="353">
        <f>+IFERROR(VLOOKUP($A1428,Data_Loss!$A$2:$V$1180,8,FALSE),0)</f>
        <v>1</v>
      </c>
      <c r="G1428" s="353">
        <f>+IFERROR(VLOOKUP($A1428,Data_Loss!$A$2:$V$1180,9,FALSE),0)</f>
        <v>2</v>
      </c>
      <c r="H1428" s="353">
        <f>+IFERROR(VLOOKUP($A1428,Data_Loss!$A$2:$V$1180,10,FALSE),0)</f>
        <v>3</v>
      </c>
      <c r="I1428" s="353">
        <f>+IFERROR(VLOOKUP($A1428,Data_Loss!$A$2:$V$1300,12,FALSE),0)</f>
        <v>0</v>
      </c>
      <c r="J1428" s="353">
        <f>+IFERROR(VLOOKUP($A1428,Data_Loss!$A$2:$V$1300,13,FALSE),0)</f>
        <v>0</v>
      </c>
      <c r="K1428" s="353">
        <f>+IFERROR(VLOOKUP($A1428,Data_Loss!$A$2:$V$1300,14,FALSE),0)</f>
        <v>200877</v>
      </c>
      <c r="L1428" s="353">
        <f>+IFERROR(VLOOKUP($A1428,Data_Loss!$A$2:$V$1300,15,FALSE),0)</f>
        <v>115588</v>
      </c>
      <c r="M1428" s="353">
        <f>+IFERROR(VLOOKUP($A1428,Data_Loss!$A$2:$V$1300,16,FALSE),0)</f>
        <v>24104</v>
      </c>
      <c r="N1428" s="353">
        <f>+IFERROR(VLOOKUP($A1428,Data_Loss!$A$2:$V$1300,17,FALSE),0)</f>
        <v>0</v>
      </c>
      <c r="O1428" s="353">
        <f>+IFERROR(VLOOKUP($A1428,Data_Loss!$A$2:$V$1300,18,FALSE),0)</f>
        <v>0</v>
      </c>
      <c r="P1428" s="353">
        <f>+IFERROR(VLOOKUP($A1428,Data_Loss!$A$2:$V$1300,19,FALSE),0)</f>
        <v>17604</v>
      </c>
      <c r="Q1428" s="353">
        <f>+IFERROR(VLOOKUP($A1428,Data_Loss!$A$2:$V$1300,20,FALSE),0)</f>
        <v>69903</v>
      </c>
      <c r="R1428" s="353">
        <f>+IFERROR(VLOOKUP($A1428,Data_Loss!$A$2:$V$1300,21,FALSE),0)</f>
        <v>13937</v>
      </c>
      <c r="S1428" s="353">
        <f>+IFERROR(VLOOKUP($A1428,Data_Loss!$A$2:$V$1300,22,FALSE),0)</f>
        <v>1994</v>
      </c>
      <c r="T1428" s="191">
        <f>+$I1428*'10k &amp; MO'!C$6+$J1428*'10k &amp; MO'!C$12+$K1428*'10k &amp; MO'!C$18+$L1428*'10k &amp; MO'!C$24+$M1428*'10k &amp; MO'!C$30</f>
        <v>0</v>
      </c>
      <c r="U1428" s="349">
        <f>+$I1428*'10k &amp; MO'!D$6+$J1428*'10k &amp; MO'!D$12+$K1428*'10k &amp; MO'!D$18+$L1428*'10k &amp; MO'!D$24+$M1428*'10k &amp; MO'!D$30</f>
        <v>11754.5928</v>
      </c>
      <c r="V1428" s="349">
        <f>+$I1428*'10k &amp; MO'!E$6+$J1428*'10k &amp; MO'!E$12+$K1428*'10k &amp; MO'!E$18+$L1428*'10k &amp; MO'!E$24+$M1428*'10k &amp; MO'!E$30</f>
        <v>450594.16940000007</v>
      </c>
      <c r="W1428" s="349">
        <f>+$I1428*'10k &amp; MO'!F$6+$J1428*'10k &amp; MO'!F$12+$K1428*'10k &amp; MO'!F$18+$L1428*'10k &amp; MO'!F$24+$M1428*'10k &amp; MO'!F$30</f>
        <v>118563.2031</v>
      </c>
      <c r="X1428" s="349">
        <f>+$I1428*'10k &amp; MO'!G$6+$J1428*'10k &amp; MO'!G$12+$K1428*'10k &amp; MO'!G$18+$L1428*'10k &amp; MO'!G$24+$M1428*'10k &amp; MO'!G$30</f>
        <v>40314.962500000001</v>
      </c>
      <c r="Y1428" s="349">
        <f>+$N1428*'10k &amp; MO'!H$6+$O1428*'10k &amp; MO'!H$12+$P1428*'10k &amp; MO'!H$18+$Q1428*'10k &amp; MO'!H$24+$R1428*'10k &amp; MO'!H$30</f>
        <v>0</v>
      </c>
      <c r="Z1428" s="349">
        <f>+$N1428*'10k &amp; MO'!I$6+$O1428*'10k &amp; MO'!I$12+$P1428*'10k &amp; MO'!I$18+$Q1428*'10k &amp; MO'!I$24+$R1428*'10k &amp; MO'!I$30</f>
        <v>1743.0971999999999</v>
      </c>
      <c r="AA1428" s="349">
        <f>+$N1428*'10k &amp; MO'!J$6+$O1428*'10k &amp; MO'!J$12+$P1428*'10k &amp; MO'!J$18+$Q1428*'10k &amp; MO'!J$24+$R1428*'10k &amp; MO'!J$30</f>
        <v>128496.46830000001</v>
      </c>
      <c r="AB1428" s="349">
        <f>+$N1428*'10k &amp; MO'!K$6+$O1428*'10k &amp; MO'!K$12+$P1428*'10k &amp; MO'!K$18+$Q1428*'10k &amp; MO'!K$24+$R1428*'10k &amp; MO'!K$30</f>
        <v>93506.729699999996</v>
      </c>
      <c r="AC1428" s="349">
        <f>+$N1428*'10k &amp; MO'!L$6+$O1428*'10k &amp; MO'!L$12+$P1428*'10k &amp; MO'!L$18+$Q1428*'10k &amp; MO'!L$24+$R1428*'10k &amp; MO'!L$30</f>
        <v>28562.749600000003</v>
      </c>
      <c r="AD1428" s="350">
        <f>+S1428*'10k &amp; MO'!O$6</f>
        <v>2683.924</v>
      </c>
      <c r="AF1428" s="192" t="str">
        <f t="shared" si="197"/>
        <v>9832017</v>
      </c>
      <c r="AG1428" s="192">
        <f>+IFERROR(VLOOKUP($AF1428,'Limited Loss'!$F$5:$P$124,AG$3,FALSE),0)</f>
        <v>0</v>
      </c>
      <c r="AH1428" s="193">
        <f>+IFERROR(VLOOKUP($AF1428,'Limited Loss'!$F$5:$P$124,AH$3,FALSE),0)</f>
        <v>0</v>
      </c>
      <c r="AI1428" s="193">
        <f>+IFERROR(VLOOKUP($AF1428,'Limited Loss'!$F$5:$P$124,AI$3,FALSE),0)</f>
        <v>0</v>
      </c>
      <c r="AJ1428" s="193">
        <f>+IFERROR(VLOOKUP($AF1428,'Limited Loss'!$F$5:$P$124,AJ$3,FALSE),0)</f>
        <v>0</v>
      </c>
      <c r="AK1428" s="100">
        <f>+IFERROR(VLOOKUP($AF1428,'Limited Loss'!$F$5:$P$124,AK$3,FALSE),0)</f>
        <v>0</v>
      </c>
      <c r="AL1428" s="193">
        <f>+IFERROR(VLOOKUP($AF1428,'Limited Loss'!$F$5:$P$124,AL$3,FALSE),0)</f>
        <v>0</v>
      </c>
      <c r="AM1428" s="193">
        <f>+IFERROR(VLOOKUP($AF1428,'Limited Loss'!$F$5:$P$124,AM$3,FALSE),0)</f>
        <v>0</v>
      </c>
      <c r="AN1428" s="193">
        <f>+IFERROR(VLOOKUP($AF1428,'Limited Loss'!$F$5:$P$124,AN$3,FALSE),0)</f>
        <v>0</v>
      </c>
      <c r="AO1428" s="193">
        <f>+IFERROR(VLOOKUP($AF1428,'Limited Loss'!$F$5:$P$124,AO$3,FALSE),0)</f>
        <v>0</v>
      </c>
      <c r="AP1428" s="100">
        <f>+IFERROR(VLOOKUP($AF1428,'Limited Loss'!$F$5:$P$124,AP$3,FALSE),0)</f>
        <v>0</v>
      </c>
      <c r="AQ1428" s="353"/>
      <c r="AR1428" s="331">
        <f t="shared" si="198"/>
        <v>983</v>
      </c>
      <c r="AS1428" s="332">
        <f t="shared" si="198"/>
        <v>2017</v>
      </c>
      <c r="AT1428" s="349">
        <f t="shared" si="196"/>
        <v>0</v>
      </c>
      <c r="AU1428" s="349">
        <f t="shared" si="196"/>
        <v>11754.5928</v>
      </c>
      <c r="AV1428" s="349">
        <f t="shared" si="196"/>
        <v>450594.16940000007</v>
      </c>
      <c r="AW1428" s="349">
        <f t="shared" si="196"/>
        <v>118563.2031</v>
      </c>
      <c r="AX1428" s="350">
        <f t="shared" si="196"/>
        <v>40314.962500000001</v>
      </c>
      <c r="AY1428" s="349">
        <f t="shared" si="196"/>
        <v>0</v>
      </c>
      <c r="AZ1428" s="349">
        <f t="shared" si="196"/>
        <v>1743.0971999999999</v>
      </c>
      <c r="BA1428" s="349">
        <f t="shared" si="196"/>
        <v>128496.46830000001</v>
      </c>
      <c r="BB1428" s="349">
        <f t="shared" si="196"/>
        <v>93506.729699999996</v>
      </c>
      <c r="BC1428" s="349">
        <f t="shared" si="196"/>
        <v>28562.749600000003</v>
      </c>
      <c r="BD1428" s="350">
        <f t="shared" si="196"/>
        <v>2683.924</v>
      </c>
      <c r="BE1428" s="349">
        <f t="shared" si="200"/>
        <v>592588.32770000002</v>
      </c>
      <c r="BF1428" s="375">
        <f t="shared" si="201"/>
        <v>280947.64490000001</v>
      </c>
      <c r="BG1428" s="334">
        <f t="shared" si="202"/>
        <v>2683.924</v>
      </c>
    </row>
    <row r="1429" spans="1:59" x14ac:dyDescent="0.2">
      <c r="A1429" s="326" t="str">
        <f t="shared" si="199"/>
        <v>9832018</v>
      </c>
      <c r="B1429">
        <v>983</v>
      </c>
      <c r="C1429" s="327">
        <v>2018</v>
      </c>
      <c r="D1429" s="353">
        <f>+IFERROR(VLOOKUP($A1429,Data_Loss!$A$2:$V$1180,6,FALSE),0)</f>
        <v>0</v>
      </c>
      <c r="E1429" s="353">
        <f>+IFERROR(VLOOKUP($A1429,Data_Loss!$A$2:$V$1180,7,FALSE),0)</f>
        <v>0</v>
      </c>
      <c r="F1429" s="353">
        <f>+IFERROR(VLOOKUP($A1429,Data_Loss!$A$2:$V$1180,8,FALSE),0)</f>
        <v>0</v>
      </c>
      <c r="G1429" s="353">
        <f>+IFERROR(VLOOKUP($A1429,Data_Loss!$A$2:$V$1180,9,FALSE),0)</f>
        <v>0</v>
      </c>
      <c r="H1429" s="353">
        <f>+IFERROR(VLOOKUP($A1429,Data_Loss!$A$2:$V$1180,10,FALSE),0)</f>
        <v>3</v>
      </c>
      <c r="I1429" s="353">
        <f>+IFERROR(VLOOKUP($A1429,Data_Loss!$A$2:$V$1300,12,FALSE),0)</f>
        <v>0</v>
      </c>
      <c r="J1429" s="353">
        <f>+IFERROR(VLOOKUP($A1429,Data_Loss!$A$2:$V$1300,13,FALSE),0)</f>
        <v>0</v>
      </c>
      <c r="K1429" s="353">
        <f>+IFERROR(VLOOKUP($A1429,Data_Loss!$A$2:$V$1300,14,FALSE),0)</f>
        <v>0</v>
      </c>
      <c r="L1429" s="353">
        <f>+IFERROR(VLOOKUP($A1429,Data_Loss!$A$2:$V$1300,15,FALSE),0)</f>
        <v>0</v>
      </c>
      <c r="M1429" s="353">
        <f>+IFERROR(VLOOKUP($A1429,Data_Loss!$A$2:$V$1300,16,FALSE),0)</f>
        <v>42533</v>
      </c>
      <c r="N1429" s="353">
        <f>+IFERROR(VLOOKUP($A1429,Data_Loss!$A$2:$V$1300,17,FALSE),0)</f>
        <v>0</v>
      </c>
      <c r="O1429" s="353">
        <f>+IFERROR(VLOOKUP($A1429,Data_Loss!$A$2:$V$1300,18,FALSE),0)</f>
        <v>0</v>
      </c>
      <c r="P1429" s="353">
        <f>+IFERROR(VLOOKUP($A1429,Data_Loss!$A$2:$V$1300,19,FALSE),0)</f>
        <v>0</v>
      </c>
      <c r="Q1429" s="353">
        <f>+IFERROR(VLOOKUP($A1429,Data_Loss!$A$2:$V$1300,20,FALSE),0)</f>
        <v>0</v>
      </c>
      <c r="R1429" s="353">
        <f>+IFERROR(VLOOKUP($A1429,Data_Loss!$A$2:$V$1300,21,FALSE),0)</f>
        <v>97634</v>
      </c>
      <c r="S1429" s="353">
        <f>+IFERROR(VLOOKUP($A1429,Data_Loss!$A$2:$V$1300,22,FALSE),0)</f>
        <v>8799</v>
      </c>
      <c r="T1429" s="191">
        <f>+$I1429*'10k &amp; MO'!C$7+$J1429*'10k &amp; MO'!C$13+$K1429*'10k &amp; MO'!C$19+$L1429*'10k &amp; MO'!C$25+$M1429*'10k &amp; MO'!C$31</f>
        <v>93.572600000000008</v>
      </c>
      <c r="U1429" s="349">
        <f>+$I1429*'10k &amp; MO'!D$7+$J1429*'10k &amp; MO'!D$13+$K1429*'10k &amp; MO'!D$19+$L1429*'10k &amp; MO'!D$25+$M1429*'10k &amp; MO'!D$31</f>
        <v>2900.7505999999998</v>
      </c>
      <c r="V1429" s="349">
        <f>+$I1429*'10k &amp; MO'!E$7+$J1429*'10k &amp; MO'!E$13+$K1429*'10k &amp; MO'!E$19+$L1429*'10k &amp; MO'!E$25+$M1429*'10k &amp; MO'!E$31</f>
        <v>59673.798999999999</v>
      </c>
      <c r="W1429" s="349">
        <f>+$I1429*'10k &amp; MO'!F$7+$J1429*'10k &amp; MO'!F$13+$K1429*'10k &amp; MO'!F$19+$L1429*'10k &amp; MO'!F$25+$M1429*'10k &amp; MO'!F$31</f>
        <v>22504.210299999999</v>
      </c>
      <c r="X1429" s="349">
        <f>+$I1429*'10k &amp; MO'!G$7+$J1429*'10k &amp; MO'!G$13+$K1429*'10k &amp; MO'!G$19+$L1429*'10k &amp; MO'!G$25+$M1429*'10k &amp; MO'!G$31</f>
        <v>29296.7304</v>
      </c>
      <c r="Y1429" s="349">
        <f>+$N1429*'10k &amp; MO'!H$7+$O1429*'10k &amp; MO'!H$13+$P1429*'10k &amp; MO'!H$19+$Q1429*'10k &amp; MO'!H$25+$R1429*'10k &amp; MO'!H$31</f>
        <v>283.1386</v>
      </c>
      <c r="Z1429" s="349">
        <f>+$N1429*'10k &amp; MO'!I$7+$O1429*'10k &amp; MO'!I$13+$P1429*'10k &amp; MO'!I$19+$Q1429*'10k &amp; MO'!I$25+$R1429*'10k &amp; MO'!I$31</f>
        <v>9656.0025999999998</v>
      </c>
      <c r="AA1429" s="349">
        <f>+$N1429*'10k &amp; MO'!J$7+$O1429*'10k &amp; MO'!J$13+$P1429*'10k &amp; MO'!J$19+$Q1429*'10k &amp; MO'!J$25+$R1429*'10k &amp; MO'!J$31</f>
        <v>99313.304800000013</v>
      </c>
      <c r="AB1429" s="349">
        <f>+$N1429*'10k &amp; MO'!K$7+$O1429*'10k &amp; MO'!K$13+$P1429*'10k &amp; MO'!K$19+$Q1429*'10k &amp; MO'!K$25+$R1429*'10k &amp; MO'!K$31</f>
        <v>52507.565199999997</v>
      </c>
      <c r="AC1429" s="349">
        <f>+$N1429*'10k &amp; MO'!L$7+$O1429*'10k &amp; MO'!L$13+$P1429*'10k &amp; MO'!L$19+$Q1429*'10k &amp; MO'!L$25+$R1429*'10k &amp; MO'!L$31</f>
        <v>82051.613599999997</v>
      </c>
      <c r="AD1429" s="350">
        <f>+S1429*'10k &amp; MO'!O$7</f>
        <v>11667.474</v>
      </c>
      <c r="AF1429" s="192" t="str">
        <f t="shared" si="197"/>
        <v>9832018</v>
      </c>
      <c r="AG1429" s="192">
        <f>+IFERROR(VLOOKUP($AF1429,'Limited Loss'!$F$5:$P$124,AG$3,FALSE),0)</f>
        <v>0</v>
      </c>
      <c r="AH1429" s="193">
        <f>+IFERROR(VLOOKUP($AF1429,'Limited Loss'!$F$5:$P$124,AH$3,FALSE),0)</f>
        <v>0</v>
      </c>
      <c r="AI1429" s="193">
        <f>+IFERROR(VLOOKUP($AF1429,'Limited Loss'!$F$5:$P$124,AI$3,FALSE),0)</f>
        <v>0</v>
      </c>
      <c r="AJ1429" s="193">
        <f>+IFERROR(VLOOKUP($AF1429,'Limited Loss'!$F$5:$P$124,AJ$3,FALSE),0)</f>
        <v>0</v>
      </c>
      <c r="AK1429" s="100">
        <f>+IFERROR(VLOOKUP($AF1429,'Limited Loss'!$F$5:$P$124,AK$3,FALSE),0)</f>
        <v>0</v>
      </c>
      <c r="AL1429" s="193">
        <f>+IFERROR(VLOOKUP($AF1429,'Limited Loss'!$F$5:$P$124,AL$3,FALSE),0)</f>
        <v>0</v>
      </c>
      <c r="AM1429" s="193">
        <f>+IFERROR(VLOOKUP($AF1429,'Limited Loss'!$F$5:$P$124,AM$3,FALSE),0)</f>
        <v>0</v>
      </c>
      <c r="AN1429" s="193">
        <f>+IFERROR(VLOOKUP($AF1429,'Limited Loss'!$F$5:$P$124,AN$3,FALSE),0)</f>
        <v>0</v>
      </c>
      <c r="AO1429" s="193">
        <f>+IFERROR(VLOOKUP($AF1429,'Limited Loss'!$F$5:$P$124,AO$3,FALSE),0)</f>
        <v>0</v>
      </c>
      <c r="AP1429" s="100">
        <f>+IFERROR(VLOOKUP($AF1429,'Limited Loss'!$F$5:$P$124,AP$3,FALSE),0)</f>
        <v>0</v>
      </c>
      <c r="AQ1429" s="353"/>
      <c r="AR1429" s="331">
        <f t="shared" si="198"/>
        <v>983</v>
      </c>
      <c r="AS1429" s="332">
        <f t="shared" si="198"/>
        <v>2018</v>
      </c>
      <c r="AT1429" s="349">
        <f t="shared" si="196"/>
        <v>93.572600000000008</v>
      </c>
      <c r="AU1429" s="349">
        <f t="shared" si="196"/>
        <v>2900.7505999999998</v>
      </c>
      <c r="AV1429" s="349">
        <f t="shared" si="196"/>
        <v>59673.798999999999</v>
      </c>
      <c r="AW1429" s="349">
        <f t="shared" si="196"/>
        <v>22504.210299999999</v>
      </c>
      <c r="AX1429" s="350">
        <f t="shared" si="196"/>
        <v>29296.7304</v>
      </c>
      <c r="AY1429" s="349">
        <f t="shared" si="196"/>
        <v>283.1386</v>
      </c>
      <c r="AZ1429" s="349">
        <f t="shared" si="196"/>
        <v>9656.0025999999998</v>
      </c>
      <c r="BA1429" s="349">
        <f t="shared" si="196"/>
        <v>99313.304800000013</v>
      </c>
      <c r="BB1429" s="349">
        <f t="shared" si="196"/>
        <v>52507.565199999997</v>
      </c>
      <c r="BC1429" s="349">
        <f t="shared" si="196"/>
        <v>82051.613599999997</v>
      </c>
      <c r="BD1429" s="350">
        <f t="shared" si="196"/>
        <v>11667.474</v>
      </c>
      <c r="BE1429" s="349">
        <f t="shared" si="200"/>
        <v>171920.56820000001</v>
      </c>
      <c r="BF1429" s="375">
        <f t="shared" si="201"/>
        <v>186360.11949999997</v>
      </c>
      <c r="BG1429" s="334">
        <f t="shared" si="202"/>
        <v>11667.474</v>
      </c>
    </row>
    <row r="1430" spans="1:59" x14ac:dyDescent="0.2">
      <c r="A1430" s="326" t="str">
        <f t="shared" si="199"/>
        <v>9842014</v>
      </c>
      <c r="B1430">
        <v>984</v>
      </c>
      <c r="C1430" s="327">
        <v>2014</v>
      </c>
      <c r="D1430" s="353">
        <f>+IFERROR(VLOOKUP($A1430,Data_Loss!$A$2:$V$1180,6,FALSE),0)</f>
        <v>0</v>
      </c>
      <c r="E1430" s="353">
        <f>+IFERROR(VLOOKUP($A1430,Data_Loss!$A$2:$V$1180,7,FALSE),0)</f>
        <v>0</v>
      </c>
      <c r="F1430" s="353">
        <f>+IFERROR(VLOOKUP($A1430,Data_Loss!$A$2:$V$1180,8,FALSE),0)</f>
        <v>1</v>
      </c>
      <c r="G1430" s="353">
        <f>+IFERROR(VLOOKUP($A1430,Data_Loss!$A$2:$V$1180,9,FALSE),0)</f>
        <v>7</v>
      </c>
      <c r="H1430" s="353">
        <f>+IFERROR(VLOOKUP($A1430,Data_Loss!$A$2:$V$1180,10,FALSE),0)</f>
        <v>3</v>
      </c>
      <c r="I1430" s="353">
        <f>+IFERROR(VLOOKUP($A1430,Data_Loss!$A$2:$V$1300,12,FALSE),0)</f>
        <v>0</v>
      </c>
      <c r="J1430" s="353">
        <f>+IFERROR(VLOOKUP($A1430,Data_Loss!$A$2:$V$1300,13,FALSE),0)</f>
        <v>0</v>
      </c>
      <c r="K1430" s="353">
        <f>+IFERROR(VLOOKUP($A1430,Data_Loss!$A$2:$V$1300,14,FALSE),0)</f>
        <v>208013</v>
      </c>
      <c r="L1430" s="353">
        <f>+IFERROR(VLOOKUP($A1430,Data_Loss!$A$2:$V$1300,15,FALSE),0)</f>
        <v>100040</v>
      </c>
      <c r="M1430" s="353">
        <f>+IFERROR(VLOOKUP($A1430,Data_Loss!$A$2:$V$1300,16,FALSE),0)</f>
        <v>2190</v>
      </c>
      <c r="N1430" s="353">
        <f>+IFERROR(VLOOKUP($A1430,Data_Loss!$A$2:$V$1300,17,FALSE),0)</f>
        <v>0</v>
      </c>
      <c r="O1430" s="353">
        <f>+IFERROR(VLOOKUP($A1430,Data_Loss!$A$2:$V$1300,18,FALSE),0)</f>
        <v>0</v>
      </c>
      <c r="P1430" s="353">
        <f>+IFERROR(VLOOKUP($A1430,Data_Loss!$A$2:$V$1300,19,FALSE),0)</f>
        <v>67142</v>
      </c>
      <c r="Q1430" s="353">
        <f>+IFERROR(VLOOKUP($A1430,Data_Loss!$A$2:$V$1300,20,FALSE),0)</f>
        <v>221459</v>
      </c>
      <c r="R1430" s="353">
        <f>+IFERROR(VLOOKUP($A1430,Data_Loss!$A$2:$V$1300,21,FALSE),0)</f>
        <v>8268</v>
      </c>
      <c r="S1430" s="353">
        <f>+IFERROR(VLOOKUP($A1430,Data_Loss!$A$2:$V$1300,22,FALSE),0)</f>
        <v>59842</v>
      </c>
      <c r="T1430" s="191">
        <f>+$I1430*'10k &amp; MO'!C$3+$J1430*'10k &amp; MO'!C$9+$K1430*'10k &amp; MO'!C$15+$L1430*'10k &amp; MO'!C$21+$M1430*'10k &amp; MO'!C$27</f>
        <v>0</v>
      </c>
      <c r="U1430" s="349">
        <f>+$I1430*'10k &amp; MO'!D$3+$J1430*'10k &amp; MO'!D$9+$K1430*'10k &amp; MO'!D$15+$L1430*'10k &amp; MO'!D$21+$M1430*'10k &amp; MO'!D$27</f>
        <v>0</v>
      </c>
      <c r="V1430" s="349">
        <f>+$I1430*'10k &amp; MO'!E$3+$J1430*'10k &amp; MO'!E$9+$K1430*'10k &amp; MO'!E$15+$L1430*'10k &amp; MO'!E$21+$M1430*'10k &amp; MO'!E$27</f>
        <v>312851.55200000003</v>
      </c>
      <c r="W1430" s="349">
        <f>+$I1430*'10k &amp; MO'!F$3+$J1430*'10k &amp; MO'!F$9+$K1430*'10k &amp; MO'!F$15+$L1430*'10k &amp; MO'!F$21+$M1430*'10k &amp; MO'!F$27</f>
        <v>122949.16</v>
      </c>
      <c r="X1430" s="349">
        <f>+$I1430*'10k &amp; MO'!G$3+$J1430*'10k &amp; MO'!G$9+$K1430*'10k &amp; MO'!G$15+$L1430*'10k &amp; MO'!G$21+$M1430*'10k &amp; MO'!G$27</f>
        <v>2479.08</v>
      </c>
      <c r="Y1430" s="349">
        <f>+$N1430*'10k &amp; MO'!H$3+$O1430*'10k &amp; MO'!H$9+$P1430*'10k &amp; MO'!H$15+$Q1430*'10k &amp; MO'!H$21+$R1430*'10k &amp; MO'!H$27</f>
        <v>0</v>
      </c>
      <c r="Z1430" s="349">
        <f>+$N1430*'10k &amp; MO'!I$3+$O1430*'10k &amp; MO'!I$9+$P1430*'10k &amp; MO'!I$15+$Q1430*'10k &amp; MO'!I$21+$R1430*'10k &amp; MO'!I$27</f>
        <v>0</v>
      </c>
      <c r="AA1430" s="349">
        <f>+$N1430*'10k &amp; MO'!J$3+$O1430*'10k &amp; MO'!J$9+$P1430*'10k &amp; MO'!J$15+$Q1430*'10k &amp; MO'!J$21+$R1430*'10k &amp; MO'!J$27</f>
        <v>140393.92200000002</v>
      </c>
      <c r="AB1430" s="349">
        <f>+$N1430*'10k &amp; MO'!K$3+$O1430*'10k &amp; MO'!K$9+$P1430*'10k &amp; MO'!K$15+$Q1430*'10k &amp; MO'!K$21+$R1430*'10k &amp; MO'!K$27</f>
        <v>310264.05900000001</v>
      </c>
      <c r="AC1430" s="349">
        <f>+$N1430*'10k &amp; MO'!L$3+$O1430*'10k &amp; MO'!L$9+$P1430*'10k &amp; MO'!L$15+$Q1430*'10k &amp; MO'!L$21+$R1430*'10k &amp; MO'!L$27</f>
        <v>12749.255999999999</v>
      </c>
      <c r="AD1430" s="350">
        <f>+S1430*'10k &amp; MO'!O$3</f>
        <v>64090.781999999999</v>
      </c>
      <c r="AF1430" s="192" t="str">
        <f t="shared" si="197"/>
        <v>9842014</v>
      </c>
      <c r="AG1430" s="192">
        <f>+IFERROR(VLOOKUP($AF1430,'Limited Loss'!$F$5:$P$124,AG$3,FALSE),0)</f>
        <v>0</v>
      </c>
      <c r="AH1430" s="193">
        <f>+IFERROR(VLOOKUP($AF1430,'Limited Loss'!$F$5:$P$124,AH$3,FALSE),0)</f>
        <v>0</v>
      </c>
      <c r="AI1430" s="193">
        <f>+IFERROR(VLOOKUP($AF1430,'Limited Loss'!$F$5:$P$124,AI$3,FALSE),0)</f>
        <v>0</v>
      </c>
      <c r="AJ1430" s="193">
        <f>+IFERROR(VLOOKUP($AF1430,'Limited Loss'!$F$5:$P$124,AJ$3,FALSE),0)</f>
        <v>0</v>
      </c>
      <c r="AK1430" s="100">
        <f>+IFERROR(VLOOKUP($AF1430,'Limited Loss'!$F$5:$P$124,AK$3,FALSE),0)</f>
        <v>0</v>
      </c>
      <c r="AL1430" s="193">
        <f>+IFERROR(VLOOKUP($AF1430,'Limited Loss'!$F$5:$P$124,AL$3,FALSE),0)</f>
        <v>0</v>
      </c>
      <c r="AM1430" s="193">
        <f>+IFERROR(VLOOKUP($AF1430,'Limited Loss'!$F$5:$P$124,AM$3,FALSE),0)</f>
        <v>0</v>
      </c>
      <c r="AN1430" s="193">
        <f>+IFERROR(VLOOKUP($AF1430,'Limited Loss'!$F$5:$P$124,AN$3,FALSE),0)</f>
        <v>0</v>
      </c>
      <c r="AO1430" s="193">
        <f>+IFERROR(VLOOKUP($AF1430,'Limited Loss'!$F$5:$P$124,AO$3,FALSE),0)</f>
        <v>0</v>
      </c>
      <c r="AP1430" s="100">
        <f>+IFERROR(VLOOKUP($AF1430,'Limited Loss'!$F$5:$P$124,AP$3,FALSE),0)</f>
        <v>0</v>
      </c>
      <c r="AQ1430" s="353"/>
      <c r="AR1430" s="331">
        <f t="shared" si="198"/>
        <v>984</v>
      </c>
      <c r="AS1430" s="332">
        <f t="shared" si="198"/>
        <v>2014</v>
      </c>
      <c r="AT1430" s="349">
        <f t="shared" si="196"/>
        <v>0</v>
      </c>
      <c r="AU1430" s="349">
        <f t="shared" si="196"/>
        <v>0</v>
      </c>
      <c r="AV1430" s="349">
        <f t="shared" si="196"/>
        <v>312851.55200000003</v>
      </c>
      <c r="AW1430" s="349">
        <f t="shared" si="196"/>
        <v>122949.16</v>
      </c>
      <c r="AX1430" s="350">
        <f t="shared" si="196"/>
        <v>2479.08</v>
      </c>
      <c r="AY1430" s="349">
        <f t="shared" si="196"/>
        <v>0</v>
      </c>
      <c r="AZ1430" s="349">
        <f t="shared" si="196"/>
        <v>0</v>
      </c>
      <c r="BA1430" s="349">
        <f t="shared" si="196"/>
        <v>140393.92200000002</v>
      </c>
      <c r="BB1430" s="349">
        <f t="shared" si="196"/>
        <v>310264.05900000001</v>
      </c>
      <c r="BC1430" s="349">
        <f t="shared" si="196"/>
        <v>12749.255999999999</v>
      </c>
      <c r="BD1430" s="350">
        <f t="shared" si="196"/>
        <v>64090.781999999999</v>
      </c>
      <c r="BE1430" s="349">
        <f t="shared" si="200"/>
        <v>453245.47400000005</v>
      </c>
      <c r="BF1430" s="375">
        <f t="shared" si="201"/>
        <v>448441.55499999999</v>
      </c>
      <c r="BG1430" s="334">
        <f t="shared" si="202"/>
        <v>64090.781999999999</v>
      </c>
    </row>
    <row r="1431" spans="1:59" x14ac:dyDescent="0.2">
      <c r="A1431" s="326" t="str">
        <f t="shared" si="199"/>
        <v>9842015</v>
      </c>
      <c r="B1431">
        <v>984</v>
      </c>
      <c r="C1431" s="327">
        <v>2015</v>
      </c>
      <c r="D1431" s="353">
        <f>+IFERROR(VLOOKUP($A1431,Data_Loss!$A$2:$V$1180,6,FALSE),0)</f>
        <v>0</v>
      </c>
      <c r="E1431" s="353">
        <f>+IFERROR(VLOOKUP($A1431,Data_Loss!$A$2:$V$1180,7,FALSE),0)</f>
        <v>0</v>
      </c>
      <c r="F1431" s="353">
        <f>+IFERROR(VLOOKUP($A1431,Data_Loss!$A$2:$V$1180,8,FALSE),0)</f>
        <v>0</v>
      </c>
      <c r="G1431" s="353">
        <f>+IFERROR(VLOOKUP($A1431,Data_Loss!$A$2:$V$1180,9,FALSE),0)</f>
        <v>3</v>
      </c>
      <c r="H1431" s="353">
        <f>+IFERROR(VLOOKUP($A1431,Data_Loss!$A$2:$V$1180,10,FALSE),0)</f>
        <v>0</v>
      </c>
      <c r="I1431" s="353">
        <f>+IFERROR(VLOOKUP($A1431,Data_Loss!$A$2:$V$1300,12,FALSE),0)</f>
        <v>0</v>
      </c>
      <c r="J1431" s="353">
        <f>+IFERROR(VLOOKUP($A1431,Data_Loss!$A$2:$V$1300,13,FALSE),0)</f>
        <v>0</v>
      </c>
      <c r="K1431" s="353">
        <f>+IFERROR(VLOOKUP($A1431,Data_Loss!$A$2:$V$1300,14,FALSE),0)</f>
        <v>0</v>
      </c>
      <c r="L1431" s="353">
        <f>+IFERROR(VLOOKUP($A1431,Data_Loss!$A$2:$V$1300,15,FALSE),0)</f>
        <v>80716</v>
      </c>
      <c r="M1431" s="353">
        <f>+IFERROR(VLOOKUP($A1431,Data_Loss!$A$2:$V$1300,16,FALSE),0)</f>
        <v>0</v>
      </c>
      <c r="N1431" s="353">
        <f>+IFERROR(VLOOKUP($A1431,Data_Loss!$A$2:$V$1300,17,FALSE),0)</f>
        <v>0</v>
      </c>
      <c r="O1431" s="353">
        <f>+IFERROR(VLOOKUP($A1431,Data_Loss!$A$2:$V$1300,18,FALSE),0)</f>
        <v>0</v>
      </c>
      <c r="P1431" s="353">
        <f>+IFERROR(VLOOKUP($A1431,Data_Loss!$A$2:$V$1300,19,FALSE),0)</f>
        <v>0</v>
      </c>
      <c r="Q1431" s="353">
        <f>+IFERROR(VLOOKUP($A1431,Data_Loss!$A$2:$V$1300,20,FALSE),0)</f>
        <v>120098</v>
      </c>
      <c r="R1431" s="353">
        <f>+IFERROR(VLOOKUP($A1431,Data_Loss!$A$2:$V$1300,21,FALSE),0)</f>
        <v>0</v>
      </c>
      <c r="S1431" s="353">
        <f>+IFERROR(VLOOKUP($A1431,Data_Loss!$A$2:$V$1300,22,FALSE),0)</f>
        <v>8378</v>
      </c>
      <c r="T1431" s="191">
        <f>+$I1431*'10k &amp; MO'!C$4+$J1431*'10k &amp; MO'!C$10+$K1431*'10k &amp; MO'!C$16+$L1431*'10k &amp; MO'!C$22+$M1431*'10k &amp; MO'!C$28</f>
        <v>0</v>
      </c>
      <c r="U1431" s="349">
        <f>+$I1431*'10k &amp; MO'!D$4+$J1431*'10k &amp; MO'!D$10+$K1431*'10k &amp; MO'!D$16+$L1431*'10k &amp; MO'!D$22+$M1431*'10k &amp; MO'!D$28</f>
        <v>0</v>
      </c>
      <c r="V1431" s="349">
        <f>+$I1431*'10k &amp; MO'!E$4+$J1431*'10k &amp; MO'!E$10+$K1431*'10k &amp; MO'!E$16+$L1431*'10k &amp; MO'!E$22+$M1431*'10k &amp; MO'!E$28</f>
        <v>11824.893999999998</v>
      </c>
      <c r="W1431" s="349">
        <f>+$I1431*'10k &amp; MO'!F$4+$J1431*'10k &amp; MO'!F$10+$K1431*'10k &amp; MO'!F$16+$L1431*'10k &amp; MO'!F$22+$M1431*'10k &amp; MO'!F$28</f>
        <v>88585.81</v>
      </c>
      <c r="X1431" s="349">
        <f>+$I1431*'10k &amp; MO'!G$4+$J1431*'10k &amp; MO'!G$10+$K1431*'10k &amp; MO'!G$16+$L1431*'10k &amp; MO'!G$22+$M1431*'10k &amp; MO'!G$28</f>
        <v>669.94280000000003</v>
      </c>
      <c r="Y1431" s="349">
        <f>+$N1431*'10k &amp; MO'!H$4+$O1431*'10k &amp; MO'!H$10+$P1431*'10k &amp; MO'!H$16+$Q1431*'10k &amp; MO'!H$22+$R1431*'10k &amp; MO'!H$28</f>
        <v>0</v>
      </c>
      <c r="Z1431" s="349">
        <f>+$N1431*'10k &amp; MO'!I$4+$O1431*'10k &amp; MO'!I$10+$P1431*'10k &amp; MO'!I$16+$Q1431*'10k &amp; MO'!I$22+$R1431*'10k &amp; MO'!I$28</f>
        <v>0</v>
      </c>
      <c r="AA1431" s="349">
        <f>+$N1431*'10k &amp; MO'!J$4+$O1431*'10k &amp; MO'!J$10+$P1431*'10k &amp; MO'!J$16+$Q1431*'10k &amp; MO'!J$22+$R1431*'10k &amp; MO'!J$28</f>
        <v>22530.3848</v>
      </c>
      <c r="AB1431" s="349">
        <f>+$N1431*'10k &amp; MO'!K$4+$O1431*'10k &amp; MO'!K$10+$P1431*'10k &amp; MO'!K$16+$Q1431*'10k &amp; MO'!K$22+$R1431*'10k &amp; MO'!K$28</f>
        <v>185311.21399999998</v>
      </c>
      <c r="AC1431" s="349">
        <f>+$N1431*'10k &amp; MO'!L$4+$O1431*'10k &amp; MO'!L$10+$P1431*'10k &amp; MO'!L$16+$Q1431*'10k &amp; MO'!L$22+$R1431*'10k &amp; MO'!L$28</f>
        <v>2822.3029999999999</v>
      </c>
      <c r="AD1431" s="350">
        <f>+S1431*'10k &amp; MO'!O$4</f>
        <v>10154.136</v>
      </c>
      <c r="AF1431" s="192" t="str">
        <f t="shared" si="197"/>
        <v>9842015</v>
      </c>
      <c r="AG1431" s="192">
        <f>+IFERROR(VLOOKUP($AF1431,'Limited Loss'!$F$5:$P$124,AG$3,FALSE),0)</f>
        <v>0</v>
      </c>
      <c r="AH1431" s="193">
        <f>+IFERROR(VLOOKUP($AF1431,'Limited Loss'!$F$5:$P$124,AH$3,FALSE),0)</f>
        <v>0</v>
      </c>
      <c r="AI1431" s="193">
        <f>+IFERROR(VLOOKUP($AF1431,'Limited Loss'!$F$5:$P$124,AI$3,FALSE),0)</f>
        <v>0</v>
      </c>
      <c r="AJ1431" s="193">
        <f>+IFERROR(VLOOKUP($AF1431,'Limited Loss'!$F$5:$P$124,AJ$3,FALSE),0)</f>
        <v>0</v>
      </c>
      <c r="AK1431" s="100">
        <f>+IFERROR(VLOOKUP($AF1431,'Limited Loss'!$F$5:$P$124,AK$3,FALSE),0)</f>
        <v>0</v>
      </c>
      <c r="AL1431" s="193">
        <f>+IFERROR(VLOOKUP($AF1431,'Limited Loss'!$F$5:$P$124,AL$3,FALSE),0)</f>
        <v>0</v>
      </c>
      <c r="AM1431" s="193">
        <f>+IFERROR(VLOOKUP($AF1431,'Limited Loss'!$F$5:$P$124,AM$3,FALSE),0)</f>
        <v>0</v>
      </c>
      <c r="AN1431" s="193">
        <f>+IFERROR(VLOOKUP($AF1431,'Limited Loss'!$F$5:$P$124,AN$3,FALSE),0)</f>
        <v>0</v>
      </c>
      <c r="AO1431" s="193">
        <f>+IFERROR(VLOOKUP($AF1431,'Limited Loss'!$F$5:$P$124,AO$3,FALSE),0)</f>
        <v>0</v>
      </c>
      <c r="AP1431" s="100">
        <f>+IFERROR(VLOOKUP($AF1431,'Limited Loss'!$F$5:$P$124,AP$3,FALSE),0)</f>
        <v>0</v>
      </c>
      <c r="AQ1431" s="353"/>
      <c r="AR1431" s="331">
        <f t="shared" si="198"/>
        <v>984</v>
      </c>
      <c r="AS1431" s="332">
        <f t="shared" si="198"/>
        <v>2015</v>
      </c>
      <c r="AT1431" s="349">
        <f t="shared" si="196"/>
        <v>0</v>
      </c>
      <c r="AU1431" s="349">
        <f t="shared" si="196"/>
        <v>0</v>
      </c>
      <c r="AV1431" s="349">
        <f t="shared" si="196"/>
        <v>11824.893999999998</v>
      </c>
      <c r="AW1431" s="349">
        <f t="shared" si="196"/>
        <v>88585.81</v>
      </c>
      <c r="AX1431" s="350">
        <f t="shared" si="196"/>
        <v>669.94280000000003</v>
      </c>
      <c r="AY1431" s="349">
        <f t="shared" si="196"/>
        <v>0</v>
      </c>
      <c r="AZ1431" s="349">
        <f t="shared" si="196"/>
        <v>0</v>
      </c>
      <c r="BA1431" s="349">
        <f t="shared" si="196"/>
        <v>22530.3848</v>
      </c>
      <c r="BB1431" s="349">
        <f t="shared" si="196"/>
        <v>185311.21399999998</v>
      </c>
      <c r="BC1431" s="349">
        <f t="shared" si="196"/>
        <v>2822.3029999999999</v>
      </c>
      <c r="BD1431" s="350">
        <f t="shared" si="196"/>
        <v>10154.136</v>
      </c>
      <c r="BE1431" s="349">
        <f t="shared" si="200"/>
        <v>34355.2788</v>
      </c>
      <c r="BF1431" s="375">
        <f t="shared" si="201"/>
        <v>277389.26980000001</v>
      </c>
      <c r="BG1431" s="334">
        <f t="shared" si="202"/>
        <v>10154.136</v>
      </c>
    </row>
    <row r="1432" spans="1:59" x14ac:dyDescent="0.2">
      <c r="A1432" s="326" t="str">
        <f t="shared" si="199"/>
        <v>9842016</v>
      </c>
      <c r="B1432">
        <v>984</v>
      </c>
      <c r="C1432" s="327">
        <v>2016</v>
      </c>
      <c r="D1432" s="353">
        <f>+IFERROR(VLOOKUP($A1432,Data_Loss!$A$2:$V$1180,6,FALSE),0)</f>
        <v>0</v>
      </c>
      <c r="E1432" s="353">
        <f>+IFERROR(VLOOKUP($A1432,Data_Loss!$A$2:$V$1180,7,FALSE),0)</f>
        <v>0</v>
      </c>
      <c r="F1432" s="353">
        <f>+IFERROR(VLOOKUP($A1432,Data_Loss!$A$2:$V$1180,8,FALSE),0)</f>
        <v>0</v>
      </c>
      <c r="G1432" s="353">
        <f>+IFERROR(VLOOKUP($A1432,Data_Loss!$A$2:$V$1180,9,FALSE),0)</f>
        <v>0</v>
      </c>
      <c r="H1432" s="353">
        <f>+IFERROR(VLOOKUP($A1432,Data_Loss!$A$2:$V$1180,10,FALSE),0)</f>
        <v>3</v>
      </c>
      <c r="I1432" s="353">
        <f>+IFERROR(VLOOKUP($A1432,Data_Loss!$A$2:$V$1300,12,FALSE),0)</f>
        <v>0</v>
      </c>
      <c r="J1432" s="353">
        <f>+IFERROR(VLOOKUP($A1432,Data_Loss!$A$2:$V$1300,13,FALSE),0)</f>
        <v>0</v>
      </c>
      <c r="K1432" s="353">
        <f>+IFERROR(VLOOKUP($A1432,Data_Loss!$A$2:$V$1300,14,FALSE),0)</f>
        <v>0</v>
      </c>
      <c r="L1432" s="353">
        <f>+IFERROR(VLOOKUP($A1432,Data_Loss!$A$2:$V$1300,15,FALSE),0)</f>
        <v>0</v>
      </c>
      <c r="M1432" s="353">
        <f>+IFERROR(VLOOKUP($A1432,Data_Loss!$A$2:$V$1300,16,FALSE),0)</f>
        <v>33878</v>
      </c>
      <c r="N1432" s="353">
        <f>+IFERROR(VLOOKUP($A1432,Data_Loss!$A$2:$V$1300,17,FALSE),0)</f>
        <v>0</v>
      </c>
      <c r="O1432" s="353">
        <f>+IFERROR(VLOOKUP($A1432,Data_Loss!$A$2:$V$1300,18,FALSE),0)</f>
        <v>0</v>
      </c>
      <c r="P1432" s="353">
        <f>+IFERROR(VLOOKUP($A1432,Data_Loss!$A$2:$V$1300,19,FALSE),0)</f>
        <v>0</v>
      </c>
      <c r="Q1432" s="353">
        <f>+IFERROR(VLOOKUP($A1432,Data_Loss!$A$2:$V$1300,20,FALSE),0)</f>
        <v>0</v>
      </c>
      <c r="R1432" s="353">
        <f>+IFERROR(VLOOKUP($A1432,Data_Loss!$A$2:$V$1300,21,FALSE),0)</f>
        <v>47139</v>
      </c>
      <c r="S1432" s="353">
        <f>+IFERROR(VLOOKUP($A1432,Data_Loss!$A$2:$V$1300,22,FALSE),0)</f>
        <v>62352</v>
      </c>
      <c r="T1432" s="191">
        <f>+$I1432*'10k &amp; MO'!C$5+$J1432*'10k &amp; MO'!C$11+$K1432*'10k &amp; MO'!C$17+$L1432*'10k &amp; MO'!C$23+$M1432*'10k &amp; MO'!C$29</f>
        <v>0</v>
      </c>
      <c r="U1432" s="349">
        <f>+$I1432*'10k &amp; MO'!D$5+$J1432*'10k &amp; MO'!D$11+$K1432*'10k &amp; MO'!D$17+$L1432*'10k &amp; MO'!D$23+$M1432*'10k &amp; MO'!D$29</f>
        <v>0</v>
      </c>
      <c r="V1432" s="349">
        <f>+$I1432*'10k &amp; MO'!E$5+$J1432*'10k &amp; MO'!E$11+$K1432*'10k &amp; MO'!E$17+$L1432*'10k &amp; MO'!E$23+$M1432*'10k &amp; MO'!E$29</f>
        <v>3838.3773999999999</v>
      </c>
      <c r="W1432" s="349">
        <f>+$I1432*'10k &amp; MO'!F$5+$J1432*'10k &amp; MO'!F$11+$K1432*'10k &amp; MO'!F$17+$L1432*'10k &amp; MO'!F$23+$M1432*'10k &amp; MO'!F$29</f>
        <v>2290.1527999999998</v>
      </c>
      <c r="X1432" s="349">
        <f>+$I1432*'10k &amp; MO'!G$5+$J1432*'10k &amp; MO'!G$11+$K1432*'10k &amp; MO'!G$17+$L1432*'10k &amp; MO'!G$23+$M1432*'10k &amp; MO'!G$29</f>
        <v>35260.222399999999</v>
      </c>
      <c r="Y1432" s="349">
        <f>+$N1432*'10k &amp; MO'!H$5+$O1432*'10k &amp; MO'!H$11+$P1432*'10k &amp; MO'!H$17+$Q1432*'10k &amp; MO'!H$23+$R1432*'10k &amp; MO'!H$29</f>
        <v>0</v>
      </c>
      <c r="Z1432" s="349">
        <f>+$N1432*'10k &amp; MO'!I$5+$O1432*'10k &amp; MO'!I$11+$P1432*'10k &amp; MO'!I$17+$Q1432*'10k &amp; MO'!I$23+$R1432*'10k &amp; MO'!I$29</f>
        <v>0</v>
      </c>
      <c r="AA1432" s="349">
        <f>+$N1432*'10k &amp; MO'!J$5+$O1432*'10k &amp; MO'!J$11+$P1432*'10k &amp; MO'!J$17+$Q1432*'10k &amp; MO'!J$23+$R1432*'10k &amp; MO'!J$29</f>
        <v>4181.2293</v>
      </c>
      <c r="AB1432" s="349">
        <f>+$N1432*'10k &amp; MO'!K$5+$O1432*'10k &amp; MO'!K$11+$P1432*'10k &amp; MO'!K$17+$Q1432*'10k &amp; MO'!K$23+$R1432*'10k &amp; MO'!K$29</f>
        <v>4624.3359</v>
      </c>
      <c r="AC1432" s="349">
        <f>+$N1432*'10k &amp; MO'!L$5+$O1432*'10k &amp; MO'!L$11+$P1432*'10k &amp; MO'!L$17+$Q1432*'10k &amp; MO'!L$23+$R1432*'10k &amp; MO'!L$29</f>
        <v>71047.900800000003</v>
      </c>
      <c r="AD1432" s="350">
        <f>+S1432*'10k &amp; MO'!O$5</f>
        <v>84050.495999999999</v>
      </c>
      <c r="AF1432" s="192" t="str">
        <f t="shared" si="197"/>
        <v>9842016</v>
      </c>
      <c r="AG1432" s="192">
        <f>+IFERROR(VLOOKUP($AF1432,'Limited Loss'!$F$5:$P$124,AG$3,FALSE),0)</f>
        <v>0</v>
      </c>
      <c r="AH1432" s="193">
        <f>+IFERROR(VLOOKUP($AF1432,'Limited Loss'!$F$5:$P$124,AH$3,FALSE),0)</f>
        <v>0</v>
      </c>
      <c r="AI1432" s="193">
        <f>+IFERROR(VLOOKUP($AF1432,'Limited Loss'!$F$5:$P$124,AI$3,FALSE),0)</f>
        <v>0</v>
      </c>
      <c r="AJ1432" s="193">
        <f>+IFERROR(VLOOKUP($AF1432,'Limited Loss'!$F$5:$P$124,AJ$3,FALSE),0)</f>
        <v>0</v>
      </c>
      <c r="AK1432" s="100">
        <f>+IFERROR(VLOOKUP($AF1432,'Limited Loss'!$F$5:$P$124,AK$3,FALSE),0)</f>
        <v>0</v>
      </c>
      <c r="AL1432" s="193">
        <f>+IFERROR(VLOOKUP($AF1432,'Limited Loss'!$F$5:$P$124,AL$3,FALSE),0)</f>
        <v>0</v>
      </c>
      <c r="AM1432" s="193">
        <f>+IFERROR(VLOOKUP($AF1432,'Limited Loss'!$F$5:$P$124,AM$3,FALSE),0)</f>
        <v>0</v>
      </c>
      <c r="AN1432" s="193">
        <f>+IFERROR(VLOOKUP($AF1432,'Limited Loss'!$F$5:$P$124,AN$3,FALSE),0)</f>
        <v>0</v>
      </c>
      <c r="AO1432" s="193">
        <f>+IFERROR(VLOOKUP($AF1432,'Limited Loss'!$F$5:$P$124,AO$3,FALSE),0)</f>
        <v>0</v>
      </c>
      <c r="AP1432" s="100">
        <f>+IFERROR(VLOOKUP($AF1432,'Limited Loss'!$F$5:$P$124,AP$3,FALSE),0)</f>
        <v>0</v>
      </c>
      <c r="AQ1432" s="353"/>
      <c r="AR1432" s="331">
        <f t="shared" si="198"/>
        <v>984</v>
      </c>
      <c r="AS1432" s="332">
        <f t="shared" si="198"/>
        <v>2016</v>
      </c>
      <c r="AT1432" s="349">
        <f t="shared" si="196"/>
        <v>0</v>
      </c>
      <c r="AU1432" s="349">
        <f t="shared" si="196"/>
        <v>0</v>
      </c>
      <c r="AV1432" s="349">
        <f t="shared" si="196"/>
        <v>3838.3773999999999</v>
      </c>
      <c r="AW1432" s="349">
        <f t="shared" si="196"/>
        <v>2290.1527999999998</v>
      </c>
      <c r="AX1432" s="350">
        <f t="shared" si="196"/>
        <v>35260.222399999999</v>
      </c>
      <c r="AY1432" s="349">
        <f t="shared" si="196"/>
        <v>0</v>
      </c>
      <c r="AZ1432" s="349">
        <f t="shared" si="196"/>
        <v>0</v>
      </c>
      <c r="BA1432" s="349">
        <f t="shared" si="196"/>
        <v>4181.2293</v>
      </c>
      <c r="BB1432" s="349">
        <f t="shared" si="196"/>
        <v>4624.3359</v>
      </c>
      <c r="BC1432" s="349">
        <f t="shared" si="196"/>
        <v>71047.900800000003</v>
      </c>
      <c r="BD1432" s="350">
        <f t="shared" si="196"/>
        <v>84050.495999999999</v>
      </c>
      <c r="BE1432" s="349">
        <f t="shared" si="200"/>
        <v>8019.6067000000003</v>
      </c>
      <c r="BF1432" s="375">
        <f t="shared" si="201"/>
        <v>113222.61189999999</v>
      </c>
      <c r="BG1432" s="334">
        <f t="shared" si="202"/>
        <v>84050.495999999999</v>
      </c>
    </row>
    <row r="1433" spans="1:59" x14ac:dyDescent="0.2">
      <c r="A1433" s="326" t="str">
        <f t="shared" si="199"/>
        <v>9842017</v>
      </c>
      <c r="B1433">
        <v>984</v>
      </c>
      <c r="C1433" s="327">
        <v>2017</v>
      </c>
      <c r="D1433" s="353">
        <f>+IFERROR(VLOOKUP($A1433,Data_Loss!$A$2:$V$1180,6,FALSE),0)</f>
        <v>0</v>
      </c>
      <c r="E1433" s="353">
        <f>+IFERROR(VLOOKUP($A1433,Data_Loss!$A$2:$V$1180,7,FALSE),0)</f>
        <v>0</v>
      </c>
      <c r="F1433" s="353">
        <f>+IFERROR(VLOOKUP($A1433,Data_Loss!$A$2:$V$1180,8,FALSE),0)</f>
        <v>0</v>
      </c>
      <c r="G1433" s="353">
        <f>+IFERROR(VLOOKUP($A1433,Data_Loss!$A$2:$V$1180,9,FALSE),0)</f>
        <v>1</v>
      </c>
      <c r="H1433" s="353">
        <f>+IFERROR(VLOOKUP($A1433,Data_Loss!$A$2:$V$1180,10,FALSE),0)</f>
        <v>4</v>
      </c>
      <c r="I1433" s="353">
        <f>+IFERROR(VLOOKUP($A1433,Data_Loss!$A$2:$V$1300,12,FALSE),0)</f>
        <v>0</v>
      </c>
      <c r="J1433" s="353">
        <f>+IFERROR(VLOOKUP($A1433,Data_Loss!$A$2:$V$1300,13,FALSE),0)</f>
        <v>0</v>
      </c>
      <c r="K1433" s="353">
        <f>+IFERROR(VLOOKUP($A1433,Data_Loss!$A$2:$V$1300,14,FALSE),0)</f>
        <v>0</v>
      </c>
      <c r="L1433" s="353">
        <f>+IFERROR(VLOOKUP($A1433,Data_Loss!$A$2:$V$1300,15,FALSE),0)</f>
        <v>43889</v>
      </c>
      <c r="M1433" s="353">
        <f>+IFERROR(VLOOKUP($A1433,Data_Loss!$A$2:$V$1300,16,FALSE),0)</f>
        <v>105245</v>
      </c>
      <c r="N1433" s="353">
        <f>+IFERROR(VLOOKUP($A1433,Data_Loss!$A$2:$V$1300,17,FALSE),0)</f>
        <v>0</v>
      </c>
      <c r="O1433" s="353">
        <f>+IFERROR(VLOOKUP($A1433,Data_Loss!$A$2:$V$1300,18,FALSE),0)</f>
        <v>0</v>
      </c>
      <c r="P1433" s="353">
        <f>+IFERROR(VLOOKUP($A1433,Data_Loss!$A$2:$V$1300,19,FALSE),0)</f>
        <v>0</v>
      </c>
      <c r="Q1433" s="353">
        <f>+IFERROR(VLOOKUP($A1433,Data_Loss!$A$2:$V$1300,20,FALSE),0)</f>
        <v>8237</v>
      </c>
      <c r="R1433" s="353">
        <f>+IFERROR(VLOOKUP($A1433,Data_Loss!$A$2:$V$1300,21,FALSE),0)</f>
        <v>89838</v>
      </c>
      <c r="S1433" s="353">
        <f>+IFERROR(VLOOKUP($A1433,Data_Loss!$A$2:$V$1300,22,FALSE),0)</f>
        <v>21244</v>
      </c>
      <c r="T1433" s="191">
        <f>+$I1433*'10k &amp; MO'!C$6+$J1433*'10k &amp; MO'!C$12+$K1433*'10k &amp; MO'!C$18+$L1433*'10k &amp; MO'!C$24+$M1433*'10k &amp; MO'!C$30</f>
        <v>0</v>
      </c>
      <c r="U1433" s="349">
        <f>+$I1433*'10k &amp; MO'!D$6+$J1433*'10k &amp; MO'!D$12+$K1433*'10k &amp; MO'!D$18+$L1433*'10k &amp; MO'!D$24+$M1433*'10k &amp; MO'!D$30</f>
        <v>186.88740000000001</v>
      </c>
      <c r="V1433" s="349">
        <f>+$I1433*'10k &amp; MO'!E$6+$J1433*'10k &amp; MO'!E$12+$K1433*'10k &amp; MO'!E$18+$L1433*'10k &amp; MO'!E$24+$M1433*'10k &amp; MO'!E$30</f>
        <v>80359.756200000003</v>
      </c>
      <c r="W1433" s="349">
        <f>+$I1433*'10k &amp; MO'!F$6+$J1433*'10k &amp; MO'!F$12+$K1433*'10k &amp; MO'!F$18+$L1433*'10k &amp; MO'!F$24+$M1433*'10k &amp; MO'!F$30</f>
        <v>57974.090899999996</v>
      </c>
      <c r="X1433" s="349">
        <f>+$I1433*'10k &amp; MO'!G$6+$J1433*'10k &amp; MO'!G$12+$K1433*'10k &amp; MO'!G$18+$L1433*'10k &amp; MO'!G$24+$M1433*'10k &amp; MO'!G$30</f>
        <v>118298.17090000001</v>
      </c>
      <c r="Y1433" s="349">
        <f>+$N1433*'10k &amp; MO'!H$6+$O1433*'10k &amp; MO'!H$12+$P1433*'10k &amp; MO'!H$18+$Q1433*'10k &amp; MO'!H$24+$R1433*'10k &amp; MO'!H$30</f>
        <v>0</v>
      </c>
      <c r="Z1433" s="349">
        <f>+$N1433*'10k &amp; MO'!I$6+$O1433*'10k &amp; MO'!I$12+$P1433*'10k &amp; MO'!I$18+$Q1433*'10k &amp; MO'!I$24+$R1433*'10k &amp; MO'!I$30</f>
        <v>32.717299999999994</v>
      </c>
      <c r="AA1433" s="349">
        <f>+$N1433*'10k &amp; MO'!J$6+$O1433*'10k &amp; MO'!J$12+$P1433*'10k &amp; MO'!J$18+$Q1433*'10k &amp; MO'!J$24+$R1433*'10k &amp; MO'!J$30</f>
        <v>45171.785699999993</v>
      </c>
      <c r="AB1433" s="349">
        <f>+$N1433*'10k &amp; MO'!K$6+$O1433*'10k &amp; MO'!K$12+$P1433*'10k &amp; MO'!K$18+$Q1433*'10k &amp; MO'!K$24+$R1433*'10k &amp; MO'!K$30</f>
        <v>28877.988499999999</v>
      </c>
      <c r="AC1433" s="349">
        <f>+$N1433*'10k &amp; MO'!L$6+$O1433*'10k &amp; MO'!L$12+$P1433*'10k &amp; MO'!L$18+$Q1433*'10k &amp; MO'!L$24+$R1433*'10k &amp; MO'!L$30</f>
        <v>132497.2469</v>
      </c>
      <c r="AD1433" s="350">
        <f>+S1433*'10k &amp; MO'!O$6</f>
        <v>28594.424000000003</v>
      </c>
      <c r="AF1433" s="192" t="str">
        <f t="shared" si="197"/>
        <v>9842017</v>
      </c>
      <c r="AG1433" s="192">
        <f>+IFERROR(VLOOKUP($AF1433,'Limited Loss'!$F$5:$P$124,AG$3,FALSE),0)</f>
        <v>0</v>
      </c>
      <c r="AH1433" s="193">
        <f>+IFERROR(VLOOKUP($AF1433,'Limited Loss'!$F$5:$P$124,AH$3,FALSE),0)</f>
        <v>0</v>
      </c>
      <c r="AI1433" s="193">
        <f>+IFERROR(VLOOKUP($AF1433,'Limited Loss'!$F$5:$P$124,AI$3,FALSE),0)</f>
        <v>0</v>
      </c>
      <c r="AJ1433" s="193">
        <f>+IFERROR(VLOOKUP($AF1433,'Limited Loss'!$F$5:$P$124,AJ$3,FALSE),0)</f>
        <v>0</v>
      </c>
      <c r="AK1433" s="100">
        <f>+IFERROR(VLOOKUP($AF1433,'Limited Loss'!$F$5:$P$124,AK$3,FALSE),0)</f>
        <v>0</v>
      </c>
      <c r="AL1433" s="193">
        <f>+IFERROR(VLOOKUP($AF1433,'Limited Loss'!$F$5:$P$124,AL$3,FALSE),0)</f>
        <v>0</v>
      </c>
      <c r="AM1433" s="193">
        <f>+IFERROR(VLOOKUP($AF1433,'Limited Loss'!$F$5:$P$124,AM$3,FALSE),0)</f>
        <v>0</v>
      </c>
      <c r="AN1433" s="193">
        <f>+IFERROR(VLOOKUP($AF1433,'Limited Loss'!$F$5:$P$124,AN$3,FALSE),0)</f>
        <v>0</v>
      </c>
      <c r="AO1433" s="193">
        <f>+IFERROR(VLOOKUP($AF1433,'Limited Loss'!$F$5:$P$124,AO$3,FALSE),0)</f>
        <v>0</v>
      </c>
      <c r="AP1433" s="100">
        <f>+IFERROR(VLOOKUP($AF1433,'Limited Loss'!$F$5:$P$124,AP$3,FALSE),0)</f>
        <v>0</v>
      </c>
      <c r="AQ1433" s="353"/>
      <c r="AR1433" s="331">
        <f t="shared" si="198"/>
        <v>984</v>
      </c>
      <c r="AS1433" s="332">
        <f t="shared" si="198"/>
        <v>2017</v>
      </c>
      <c r="AT1433" s="349">
        <f t="shared" si="196"/>
        <v>0</v>
      </c>
      <c r="AU1433" s="349">
        <f t="shared" si="196"/>
        <v>186.88740000000001</v>
      </c>
      <c r="AV1433" s="349">
        <f t="shared" si="196"/>
        <v>80359.756200000003</v>
      </c>
      <c r="AW1433" s="349">
        <f t="shared" si="196"/>
        <v>57974.090899999996</v>
      </c>
      <c r="AX1433" s="350">
        <f t="shared" si="196"/>
        <v>118298.17090000001</v>
      </c>
      <c r="AY1433" s="349">
        <f t="shared" si="196"/>
        <v>0</v>
      </c>
      <c r="AZ1433" s="349">
        <f t="shared" si="196"/>
        <v>32.717299999999994</v>
      </c>
      <c r="BA1433" s="349">
        <f t="shared" si="196"/>
        <v>45171.785699999993</v>
      </c>
      <c r="BB1433" s="349">
        <f t="shared" si="196"/>
        <v>28877.988499999999</v>
      </c>
      <c r="BC1433" s="349">
        <f t="shared" si="196"/>
        <v>132497.2469</v>
      </c>
      <c r="BD1433" s="350">
        <f t="shared" si="196"/>
        <v>28594.424000000003</v>
      </c>
      <c r="BE1433" s="349">
        <f t="shared" si="200"/>
        <v>125751.14660000001</v>
      </c>
      <c r="BF1433" s="375">
        <f t="shared" si="201"/>
        <v>337647.49719999998</v>
      </c>
      <c r="BG1433" s="334">
        <f t="shared" si="202"/>
        <v>28594.424000000003</v>
      </c>
    </row>
    <row r="1434" spans="1:59" x14ac:dyDescent="0.2">
      <c r="A1434" s="326" t="str">
        <f t="shared" si="199"/>
        <v>9842018</v>
      </c>
      <c r="B1434">
        <v>984</v>
      </c>
      <c r="C1434" s="327">
        <v>2018</v>
      </c>
      <c r="D1434" s="353">
        <f>+IFERROR(VLOOKUP($A1434,Data_Loss!$A$2:$V$1180,6,FALSE),0)</f>
        <v>0</v>
      </c>
      <c r="E1434" s="353">
        <f>+IFERROR(VLOOKUP($A1434,Data_Loss!$A$2:$V$1180,7,FALSE),0)</f>
        <v>0</v>
      </c>
      <c r="F1434" s="353">
        <f>+IFERROR(VLOOKUP($A1434,Data_Loss!$A$2:$V$1180,8,FALSE),0)</f>
        <v>0</v>
      </c>
      <c r="G1434" s="353">
        <f>+IFERROR(VLOOKUP($A1434,Data_Loss!$A$2:$V$1180,9,FALSE),0)</f>
        <v>1</v>
      </c>
      <c r="H1434" s="353">
        <f>+IFERROR(VLOOKUP($A1434,Data_Loss!$A$2:$V$1180,10,FALSE),0)</f>
        <v>1</v>
      </c>
      <c r="I1434" s="353">
        <f>+IFERROR(VLOOKUP($A1434,Data_Loss!$A$2:$V$1300,12,FALSE),0)</f>
        <v>0</v>
      </c>
      <c r="J1434" s="353">
        <f>+IFERROR(VLOOKUP($A1434,Data_Loss!$A$2:$V$1300,13,FALSE),0)</f>
        <v>0</v>
      </c>
      <c r="K1434" s="353">
        <f>+IFERROR(VLOOKUP($A1434,Data_Loss!$A$2:$V$1300,14,FALSE),0)</f>
        <v>0</v>
      </c>
      <c r="L1434" s="353">
        <f>+IFERROR(VLOOKUP($A1434,Data_Loss!$A$2:$V$1300,15,FALSE),0)</f>
        <v>18876</v>
      </c>
      <c r="M1434" s="353">
        <f>+IFERROR(VLOOKUP($A1434,Data_Loss!$A$2:$V$1300,16,FALSE),0)</f>
        <v>1937</v>
      </c>
      <c r="N1434" s="353">
        <f>+IFERROR(VLOOKUP($A1434,Data_Loss!$A$2:$V$1300,17,FALSE),0)</f>
        <v>0</v>
      </c>
      <c r="O1434" s="353">
        <f>+IFERROR(VLOOKUP($A1434,Data_Loss!$A$2:$V$1300,18,FALSE),0)</f>
        <v>0</v>
      </c>
      <c r="P1434" s="353">
        <f>+IFERROR(VLOOKUP($A1434,Data_Loss!$A$2:$V$1300,19,FALSE),0)</f>
        <v>0</v>
      </c>
      <c r="Q1434" s="353">
        <f>+IFERROR(VLOOKUP($A1434,Data_Loss!$A$2:$V$1300,20,FALSE),0)</f>
        <v>26200</v>
      </c>
      <c r="R1434" s="353">
        <f>+IFERROR(VLOOKUP($A1434,Data_Loss!$A$2:$V$1300,21,FALSE),0)</f>
        <v>1128</v>
      </c>
      <c r="S1434" s="353">
        <f>+IFERROR(VLOOKUP($A1434,Data_Loss!$A$2:$V$1300,22,FALSE),0)</f>
        <v>9787</v>
      </c>
      <c r="T1434" s="191">
        <f>+$I1434*'10k &amp; MO'!C$7+$J1434*'10k &amp; MO'!C$13+$K1434*'10k &amp; MO'!C$19+$L1434*'10k &amp; MO'!C$25+$M1434*'10k &amp; MO'!C$31</f>
        <v>4.2614000000000001</v>
      </c>
      <c r="U1434" s="349">
        <f>+$I1434*'10k &amp; MO'!D$7+$J1434*'10k &amp; MO'!D$13+$K1434*'10k &amp; MO'!D$19+$L1434*'10k &amp; MO'!D$25+$M1434*'10k &amp; MO'!D$31</f>
        <v>713.48419999999999</v>
      </c>
      <c r="V1434" s="349">
        <f>+$I1434*'10k &amp; MO'!E$7+$J1434*'10k &amp; MO'!E$13+$K1434*'10k &amp; MO'!E$19+$L1434*'10k &amp; MO'!E$25+$M1434*'10k &amp; MO'!E$31</f>
        <v>32428.435000000001</v>
      </c>
      <c r="W1434" s="349">
        <f>+$I1434*'10k &amp; MO'!F$7+$J1434*'10k &amp; MO'!F$13+$K1434*'10k &amp; MO'!F$19+$L1434*'10k &amp; MO'!F$25+$M1434*'10k &amp; MO'!F$31</f>
        <v>15778.3483</v>
      </c>
      <c r="X1434" s="349">
        <f>+$I1434*'10k &amp; MO'!G$7+$J1434*'10k &amp; MO'!G$13+$K1434*'10k &amp; MO'!G$19+$L1434*'10k &amp; MO'!G$25+$M1434*'10k &amp; MO'!G$31</f>
        <v>3302.9724000000001</v>
      </c>
      <c r="Y1434" s="349">
        <f>+$N1434*'10k &amp; MO'!H$7+$O1434*'10k &amp; MO'!H$13+$P1434*'10k &amp; MO'!H$19+$Q1434*'10k &amp; MO'!H$25+$R1434*'10k &amp; MO'!H$31</f>
        <v>3.2711999999999999</v>
      </c>
      <c r="Z1434" s="349">
        <f>+$N1434*'10k &amp; MO'!I$7+$O1434*'10k &amp; MO'!I$13+$P1434*'10k &amp; MO'!I$19+$Q1434*'10k &amp; MO'!I$25+$R1434*'10k &amp; MO'!I$31</f>
        <v>855.63920000000007</v>
      </c>
      <c r="AA1434" s="349">
        <f>+$N1434*'10k &amp; MO'!J$7+$O1434*'10k &amp; MO'!J$13+$P1434*'10k &amp; MO'!J$19+$Q1434*'10k &amp; MO'!J$25+$R1434*'10k &amp; MO'!J$31</f>
        <v>38474.541599999997</v>
      </c>
      <c r="AB1434" s="349">
        <f>+$N1434*'10k &amp; MO'!K$7+$O1434*'10k &amp; MO'!K$13+$P1434*'10k &amp; MO'!K$19+$Q1434*'10k &amp; MO'!K$25+$R1434*'10k &amp; MO'!K$31</f>
        <v>26086.1384</v>
      </c>
      <c r="AC1434" s="349">
        <f>+$N1434*'10k &amp; MO'!L$7+$O1434*'10k &amp; MO'!L$13+$P1434*'10k &amp; MO'!L$19+$Q1434*'10k &amp; MO'!L$25+$R1434*'10k &amp; MO'!L$31</f>
        <v>5349.5712000000003</v>
      </c>
      <c r="AD1434" s="350">
        <f>+S1434*'10k &amp; MO'!O$7</f>
        <v>12977.562</v>
      </c>
      <c r="AF1434" s="192" t="str">
        <f t="shared" si="197"/>
        <v>9842018</v>
      </c>
      <c r="AG1434" s="192">
        <f>+IFERROR(VLOOKUP($AF1434,'Limited Loss'!$F$5:$P$124,AG$3,FALSE),0)</f>
        <v>0</v>
      </c>
      <c r="AH1434" s="193">
        <f>+IFERROR(VLOOKUP($AF1434,'Limited Loss'!$F$5:$P$124,AH$3,FALSE),0)</f>
        <v>0</v>
      </c>
      <c r="AI1434" s="193">
        <f>+IFERROR(VLOOKUP($AF1434,'Limited Loss'!$F$5:$P$124,AI$3,FALSE),0)</f>
        <v>0</v>
      </c>
      <c r="AJ1434" s="193">
        <f>+IFERROR(VLOOKUP($AF1434,'Limited Loss'!$F$5:$P$124,AJ$3,FALSE),0)</f>
        <v>0</v>
      </c>
      <c r="AK1434" s="100">
        <f>+IFERROR(VLOOKUP($AF1434,'Limited Loss'!$F$5:$P$124,AK$3,FALSE),0)</f>
        <v>0</v>
      </c>
      <c r="AL1434" s="193">
        <f>+IFERROR(VLOOKUP($AF1434,'Limited Loss'!$F$5:$P$124,AL$3,FALSE),0)</f>
        <v>0</v>
      </c>
      <c r="AM1434" s="193">
        <f>+IFERROR(VLOOKUP($AF1434,'Limited Loss'!$F$5:$P$124,AM$3,FALSE),0)</f>
        <v>0</v>
      </c>
      <c r="AN1434" s="193">
        <f>+IFERROR(VLOOKUP($AF1434,'Limited Loss'!$F$5:$P$124,AN$3,FALSE),0)</f>
        <v>0</v>
      </c>
      <c r="AO1434" s="193">
        <f>+IFERROR(VLOOKUP($AF1434,'Limited Loss'!$F$5:$P$124,AO$3,FALSE),0)</f>
        <v>0</v>
      </c>
      <c r="AP1434" s="100">
        <f>+IFERROR(VLOOKUP($AF1434,'Limited Loss'!$F$5:$P$124,AP$3,FALSE),0)</f>
        <v>0</v>
      </c>
      <c r="AQ1434" s="353"/>
      <c r="AR1434" s="331">
        <f t="shared" si="198"/>
        <v>984</v>
      </c>
      <c r="AS1434" s="332">
        <f t="shared" si="198"/>
        <v>2018</v>
      </c>
      <c r="AT1434" s="349">
        <f t="shared" si="196"/>
        <v>4.2614000000000001</v>
      </c>
      <c r="AU1434" s="349">
        <f t="shared" si="196"/>
        <v>713.48419999999999</v>
      </c>
      <c r="AV1434" s="349">
        <f t="shared" si="196"/>
        <v>32428.435000000001</v>
      </c>
      <c r="AW1434" s="349">
        <f t="shared" si="196"/>
        <v>15778.3483</v>
      </c>
      <c r="AX1434" s="350">
        <f t="shared" si="196"/>
        <v>3302.9724000000001</v>
      </c>
      <c r="AY1434" s="349">
        <f t="shared" si="196"/>
        <v>3.2711999999999999</v>
      </c>
      <c r="AZ1434" s="349">
        <f t="shared" si="196"/>
        <v>855.63920000000007</v>
      </c>
      <c r="BA1434" s="349">
        <f t="shared" si="196"/>
        <v>38474.541599999997</v>
      </c>
      <c r="BB1434" s="349">
        <f t="shared" si="196"/>
        <v>26086.1384</v>
      </c>
      <c r="BC1434" s="349">
        <f t="shared" si="196"/>
        <v>5349.5712000000003</v>
      </c>
      <c r="BD1434" s="350">
        <f t="shared" si="196"/>
        <v>12977.562</v>
      </c>
      <c r="BE1434" s="349">
        <f t="shared" si="200"/>
        <v>72479.632599999997</v>
      </c>
      <c r="BF1434" s="375">
        <f t="shared" si="201"/>
        <v>50517.030299999999</v>
      </c>
      <c r="BG1434" s="334">
        <f t="shared" si="202"/>
        <v>12977.562</v>
      </c>
    </row>
    <row r="1435" spans="1:59" x14ac:dyDescent="0.2">
      <c r="A1435" s="326" t="str">
        <f t="shared" si="199"/>
        <v>9852014</v>
      </c>
      <c r="B1435">
        <v>985</v>
      </c>
      <c r="C1435" s="327">
        <v>2014</v>
      </c>
      <c r="D1435" s="353">
        <f>+IFERROR(VLOOKUP($A1435,Data_Loss!$A$2:$V$1180,6,FALSE),0)</f>
        <v>0</v>
      </c>
      <c r="E1435" s="353">
        <f>+IFERROR(VLOOKUP($A1435,Data_Loss!$A$2:$V$1180,7,FALSE),0)</f>
        <v>0</v>
      </c>
      <c r="F1435" s="353">
        <f>+IFERROR(VLOOKUP($A1435,Data_Loss!$A$2:$V$1180,8,FALSE),0)</f>
        <v>0</v>
      </c>
      <c r="G1435" s="353">
        <f>+IFERROR(VLOOKUP($A1435,Data_Loss!$A$2:$V$1180,9,FALSE),0)</f>
        <v>1</v>
      </c>
      <c r="H1435" s="353">
        <f>+IFERROR(VLOOKUP($A1435,Data_Loss!$A$2:$V$1180,10,FALSE),0)</f>
        <v>4</v>
      </c>
      <c r="I1435" s="353">
        <f>+IFERROR(VLOOKUP($A1435,Data_Loss!$A$2:$V$1300,12,FALSE),0)</f>
        <v>0</v>
      </c>
      <c r="J1435" s="353">
        <f>+IFERROR(VLOOKUP($A1435,Data_Loss!$A$2:$V$1300,13,FALSE),0)</f>
        <v>0</v>
      </c>
      <c r="K1435" s="353">
        <f>+IFERROR(VLOOKUP($A1435,Data_Loss!$A$2:$V$1300,14,FALSE),0)</f>
        <v>0</v>
      </c>
      <c r="L1435" s="353">
        <f>+IFERROR(VLOOKUP($A1435,Data_Loss!$A$2:$V$1300,15,FALSE),0)</f>
        <v>13285</v>
      </c>
      <c r="M1435" s="353">
        <f>+IFERROR(VLOOKUP($A1435,Data_Loss!$A$2:$V$1300,16,FALSE),0)</f>
        <v>84948</v>
      </c>
      <c r="N1435" s="353">
        <f>+IFERROR(VLOOKUP($A1435,Data_Loss!$A$2:$V$1300,17,FALSE),0)</f>
        <v>0</v>
      </c>
      <c r="O1435" s="353">
        <f>+IFERROR(VLOOKUP($A1435,Data_Loss!$A$2:$V$1300,18,FALSE),0)</f>
        <v>0</v>
      </c>
      <c r="P1435" s="353">
        <f>+IFERROR(VLOOKUP($A1435,Data_Loss!$A$2:$V$1300,19,FALSE),0)</f>
        <v>0</v>
      </c>
      <c r="Q1435" s="353">
        <f>+IFERROR(VLOOKUP($A1435,Data_Loss!$A$2:$V$1300,20,FALSE),0)</f>
        <v>5251</v>
      </c>
      <c r="R1435" s="353">
        <f>+IFERROR(VLOOKUP($A1435,Data_Loss!$A$2:$V$1300,21,FALSE),0)</f>
        <v>62200</v>
      </c>
      <c r="S1435" s="353">
        <f>+IFERROR(VLOOKUP($A1435,Data_Loss!$A$2:$V$1300,22,FALSE),0)</f>
        <v>48956</v>
      </c>
      <c r="T1435" s="191">
        <f>+$I1435*'10k &amp; MO'!C$3+$J1435*'10k &amp; MO'!C$9+$K1435*'10k &amp; MO'!C$15+$L1435*'10k &amp; MO'!C$21+$M1435*'10k &amp; MO'!C$27</f>
        <v>0</v>
      </c>
      <c r="U1435" s="349">
        <f>+$I1435*'10k &amp; MO'!D$3+$J1435*'10k &amp; MO'!D$9+$K1435*'10k &amp; MO'!D$15+$L1435*'10k &amp; MO'!D$21+$M1435*'10k &amp; MO'!D$27</f>
        <v>0</v>
      </c>
      <c r="V1435" s="349">
        <f>+$I1435*'10k &amp; MO'!E$3+$J1435*'10k &amp; MO'!E$9+$K1435*'10k &amp; MO'!E$15+$L1435*'10k &amp; MO'!E$21+$M1435*'10k &amp; MO'!E$27</f>
        <v>0</v>
      </c>
      <c r="W1435" s="349">
        <f>+$I1435*'10k &amp; MO'!F$3+$J1435*'10k &amp; MO'!F$9+$K1435*'10k &amp; MO'!F$15+$L1435*'10k &amp; MO'!F$21+$M1435*'10k &amp; MO'!F$27</f>
        <v>16327.265000000001</v>
      </c>
      <c r="X1435" s="349">
        <f>+$I1435*'10k &amp; MO'!G$3+$J1435*'10k &amp; MO'!G$9+$K1435*'10k &amp; MO'!G$15+$L1435*'10k &amp; MO'!G$21+$M1435*'10k &amp; MO'!G$27</f>
        <v>96161.135999999984</v>
      </c>
      <c r="Y1435" s="349">
        <f>+$N1435*'10k &amp; MO'!H$3+$O1435*'10k &amp; MO'!H$9+$P1435*'10k &amp; MO'!H$15+$Q1435*'10k &amp; MO'!H$21+$R1435*'10k &amp; MO'!H$27</f>
        <v>0</v>
      </c>
      <c r="Z1435" s="349">
        <f>+$N1435*'10k &amp; MO'!I$3+$O1435*'10k &amp; MO'!I$9+$P1435*'10k &amp; MO'!I$15+$Q1435*'10k &amp; MO'!I$21+$R1435*'10k &amp; MO'!I$27</f>
        <v>0</v>
      </c>
      <c r="AA1435" s="349">
        <f>+$N1435*'10k &amp; MO'!J$3+$O1435*'10k &amp; MO'!J$9+$P1435*'10k &amp; MO'!J$15+$Q1435*'10k &amp; MO'!J$21+$R1435*'10k &amp; MO'!J$27</f>
        <v>0</v>
      </c>
      <c r="AB1435" s="349">
        <f>+$N1435*'10k &amp; MO'!K$3+$O1435*'10k &amp; MO'!K$9+$P1435*'10k &amp; MO'!K$15+$Q1435*'10k &amp; MO'!K$21+$R1435*'10k &amp; MO'!K$27</f>
        <v>7356.6509999999998</v>
      </c>
      <c r="AC1435" s="349">
        <f>+$N1435*'10k &amp; MO'!L$3+$O1435*'10k &amp; MO'!L$9+$P1435*'10k &amp; MO'!L$15+$Q1435*'10k &amp; MO'!L$21+$R1435*'10k &amp; MO'!L$27</f>
        <v>95912.400000000009</v>
      </c>
      <c r="AD1435" s="350">
        <f>+S1435*'10k &amp; MO'!O$3</f>
        <v>52431.875999999997</v>
      </c>
      <c r="AF1435" s="192" t="str">
        <f t="shared" si="197"/>
        <v>9852014</v>
      </c>
      <c r="AG1435" s="192">
        <f>+IFERROR(VLOOKUP($AF1435,'Limited Loss'!$F$5:$P$124,AG$3,FALSE),0)</f>
        <v>0</v>
      </c>
      <c r="AH1435" s="193">
        <f>+IFERROR(VLOOKUP($AF1435,'Limited Loss'!$F$5:$P$124,AH$3,FALSE),0)</f>
        <v>0</v>
      </c>
      <c r="AI1435" s="193">
        <f>+IFERROR(VLOOKUP($AF1435,'Limited Loss'!$F$5:$P$124,AI$3,FALSE),0)</f>
        <v>0</v>
      </c>
      <c r="AJ1435" s="193">
        <f>+IFERROR(VLOOKUP($AF1435,'Limited Loss'!$F$5:$P$124,AJ$3,FALSE),0)</f>
        <v>0</v>
      </c>
      <c r="AK1435" s="100">
        <f>+IFERROR(VLOOKUP($AF1435,'Limited Loss'!$F$5:$P$124,AK$3,FALSE),0)</f>
        <v>0</v>
      </c>
      <c r="AL1435" s="193">
        <f>+IFERROR(VLOOKUP($AF1435,'Limited Loss'!$F$5:$P$124,AL$3,FALSE),0)</f>
        <v>0</v>
      </c>
      <c r="AM1435" s="193">
        <f>+IFERROR(VLOOKUP($AF1435,'Limited Loss'!$F$5:$P$124,AM$3,FALSE),0)</f>
        <v>0</v>
      </c>
      <c r="AN1435" s="193">
        <f>+IFERROR(VLOOKUP($AF1435,'Limited Loss'!$F$5:$P$124,AN$3,FALSE),0)</f>
        <v>0</v>
      </c>
      <c r="AO1435" s="193">
        <f>+IFERROR(VLOOKUP($AF1435,'Limited Loss'!$F$5:$P$124,AO$3,FALSE),0)</f>
        <v>0</v>
      </c>
      <c r="AP1435" s="100">
        <f>+IFERROR(VLOOKUP($AF1435,'Limited Loss'!$F$5:$P$124,AP$3,FALSE),0)</f>
        <v>0</v>
      </c>
      <c r="AQ1435" s="353"/>
      <c r="AR1435" s="331">
        <f t="shared" si="198"/>
        <v>985</v>
      </c>
      <c r="AS1435" s="332">
        <f t="shared" si="198"/>
        <v>2014</v>
      </c>
      <c r="AT1435" s="349">
        <f t="shared" si="196"/>
        <v>0</v>
      </c>
      <c r="AU1435" s="349">
        <f t="shared" si="196"/>
        <v>0</v>
      </c>
      <c r="AV1435" s="349">
        <f t="shared" si="196"/>
        <v>0</v>
      </c>
      <c r="AW1435" s="349">
        <f t="shared" si="196"/>
        <v>16327.265000000001</v>
      </c>
      <c r="AX1435" s="350">
        <f t="shared" si="196"/>
        <v>96161.135999999984</v>
      </c>
      <c r="AY1435" s="349">
        <f t="shared" si="196"/>
        <v>0</v>
      </c>
      <c r="AZ1435" s="349">
        <f t="shared" si="196"/>
        <v>0</v>
      </c>
      <c r="BA1435" s="349">
        <f t="shared" si="196"/>
        <v>0</v>
      </c>
      <c r="BB1435" s="349">
        <f t="shared" si="196"/>
        <v>7356.6509999999998</v>
      </c>
      <c r="BC1435" s="349">
        <f t="shared" si="196"/>
        <v>95912.400000000009</v>
      </c>
      <c r="BD1435" s="350">
        <f t="shared" si="196"/>
        <v>52431.875999999997</v>
      </c>
      <c r="BE1435" s="349">
        <f t="shared" si="200"/>
        <v>0</v>
      </c>
      <c r="BF1435" s="375">
        <f t="shared" si="201"/>
        <v>215757.45199999999</v>
      </c>
      <c r="BG1435" s="334">
        <f t="shared" si="202"/>
        <v>52431.875999999997</v>
      </c>
    </row>
    <row r="1436" spans="1:59" x14ac:dyDescent="0.2">
      <c r="A1436" s="326" t="str">
        <f t="shared" si="199"/>
        <v>9852015</v>
      </c>
      <c r="B1436">
        <v>985</v>
      </c>
      <c r="C1436" s="327">
        <v>2015</v>
      </c>
      <c r="D1436" s="353">
        <f>+IFERROR(VLOOKUP($A1436,Data_Loss!$A$2:$V$1180,6,FALSE),0)</f>
        <v>0</v>
      </c>
      <c r="E1436" s="353">
        <f>+IFERROR(VLOOKUP($A1436,Data_Loss!$A$2:$V$1180,7,FALSE),0)</f>
        <v>0</v>
      </c>
      <c r="F1436" s="353">
        <f>+IFERROR(VLOOKUP($A1436,Data_Loss!$A$2:$V$1180,8,FALSE),0)</f>
        <v>1</v>
      </c>
      <c r="G1436" s="353">
        <f>+IFERROR(VLOOKUP($A1436,Data_Loss!$A$2:$V$1180,9,FALSE),0)</f>
        <v>1</v>
      </c>
      <c r="H1436" s="353">
        <f>+IFERROR(VLOOKUP($A1436,Data_Loss!$A$2:$V$1180,10,FALSE),0)</f>
        <v>3</v>
      </c>
      <c r="I1436" s="353">
        <f>+IFERROR(VLOOKUP($A1436,Data_Loss!$A$2:$V$1300,12,FALSE),0)</f>
        <v>0</v>
      </c>
      <c r="J1436" s="353">
        <f>+IFERROR(VLOOKUP($A1436,Data_Loss!$A$2:$V$1300,13,FALSE),0)</f>
        <v>0</v>
      </c>
      <c r="K1436" s="353">
        <f>+IFERROR(VLOOKUP($A1436,Data_Loss!$A$2:$V$1300,14,FALSE),0)</f>
        <v>202385</v>
      </c>
      <c r="L1436" s="353">
        <f>+IFERROR(VLOOKUP($A1436,Data_Loss!$A$2:$V$1300,15,FALSE),0)</f>
        <v>31395</v>
      </c>
      <c r="M1436" s="353">
        <f>+IFERROR(VLOOKUP($A1436,Data_Loss!$A$2:$V$1300,16,FALSE),0)</f>
        <v>6595</v>
      </c>
      <c r="N1436" s="353">
        <f>+IFERROR(VLOOKUP($A1436,Data_Loss!$A$2:$V$1300,17,FALSE),0)</f>
        <v>0</v>
      </c>
      <c r="O1436" s="353">
        <f>+IFERROR(VLOOKUP($A1436,Data_Loss!$A$2:$V$1300,18,FALSE),0)</f>
        <v>0</v>
      </c>
      <c r="P1436" s="353">
        <f>+IFERROR(VLOOKUP($A1436,Data_Loss!$A$2:$V$1300,19,FALSE),0)</f>
        <v>36581</v>
      </c>
      <c r="Q1436" s="353">
        <f>+IFERROR(VLOOKUP($A1436,Data_Loss!$A$2:$V$1300,20,FALSE),0)</f>
        <v>45602</v>
      </c>
      <c r="R1436" s="353">
        <f>+IFERROR(VLOOKUP($A1436,Data_Loss!$A$2:$V$1300,21,FALSE),0)</f>
        <v>13729</v>
      </c>
      <c r="S1436" s="353">
        <f>+IFERROR(VLOOKUP($A1436,Data_Loss!$A$2:$V$1300,22,FALSE),0)</f>
        <v>37721</v>
      </c>
      <c r="T1436" s="191">
        <f>+$I1436*'10k &amp; MO'!C$4+$J1436*'10k &amp; MO'!C$10+$K1436*'10k &amp; MO'!C$16+$L1436*'10k &amp; MO'!C$22+$M1436*'10k &amp; MO'!C$28</f>
        <v>0</v>
      </c>
      <c r="U1436" s="349">
        <f>+$I1436*'10k &amp; MO'!D$4+$J1436*'10k &amp; MO'!D$10+$K1436*'10k &amp; MO'!D$16+$L1436*'10k &amp; MO'!D$22+$M1436*'10k &amp; MO'!D$28</f>
        <v>0</v>
      </c>
      <c r="V1436" s="349">
        <f>+$I1436*'10k &amp; MO'!E$4+$J1436*'10k &amp; MO'!E$10+$K1436*'10k &amp; MO'!E$16+$L1436*'10k &amp; MO'!E$22+$M1436*'10k &amp; MO'!E$28</f>
        <v>360015.86749999999</v>
      </c>
      <c r="W1436" s="349">
        <f>+$I1436*'10k &amp; MO'!F$4+$J1436*'10k &amp; MO'!F$10+$K1436*'10k &amp; MO'!F$16+$L1436*'10k &amp; MO'!F$22+$M1436*'10k &amp; MO'!F$28</f>
        <v>36435.551500000001</v>
      </c>
      <c r="X1436" s="349">
        <f>+$I1436*'10k &amp; MO'!G$4+$J1436*'10k &amp; MO'!G$10+$K1436*'10k &amp; MO'!G$16+$L1436*'10k &amp; MO'!G$22+$M1436*'10k &amp; MO'!G$28</f>
        <v>8830.3320000000003</v>
      </c>
      <c r="Y1436" s="349">
        <f>+$N1436*'10k &amp; MO'!H$4+$O1436*'10k &amp; MO'!H$10+$P1436*'10k &amp; MO'!H$16+$Q1436*'10k &amp; MO'!H$22+$R1436*'10k &amp; MO'!H$28</f>
        <v>0</v>
      </c>
      <c r="Z1436" s="349">
        <f>+$N1436*'10k &amp; MO'!I$4+$O1436*'10k &amp; MO'!I$10+$P1436*'10k &amp; MO'!I$16+$Q1436*'10k &amp; MO'!I$22+$R1436*'10k &amp; MO'!I$28</f>
        <v>0</v>
      </c>
      <c r="AA1436" s="349">
        <f>+$N1436*'10k &amp; MO'!J$4+$O1436*'10k &amp; MO'!J$10+$P1436*'10k &amp; MO'!J$16+$Q1436*'10k &amp; MO'!J$22+$R1436*'10k &amp; MO'!J$28</f>
        <v>110732.38359999999</v>
      </c>
      <c r="AB1436" s="349">
        <f>+$N1436*'10k &amp; MO'!K$4+$O1436*'10k &amp; MO'!K$10+$P1436*'10k &amp; MO'!K$16+$Q1436*'10k &amp; MO'!K$22+$R1436*'10k &amp; MO'!K$28</f>
        <v>71953.301500000001</v>
      </c>
      <c r="AC1436" s="349">
        <f>+$N1436*'10k &amp; MO'!L$4+$O1436*'10k &amp; MO'!L$10+$P1436*'10k &amp; MO'!L$16+$Q1436*'10k &amp; MO'!L$22+$R1436*'10k &amp; MO'!L$28</f>
        <v>21400.4866</v>
      </c>
      <c r="AD1436" s="350">
        <f>+S1436*'10k &amp; MO'!O$4</f>
        <v>45717.851999999999</v>
      </c>
      <c r="AF1436" s="192" t="str">
        <f t="shared" si="197"/>
        <v>9852015</v>
      </c>
      <c r="AG1436" s="192">
        <f>+IFERROR(VLOOKUP($AF1436,'Limited Loss'!$F$5:$P$124,AG$3,FALSE),0)</f>
        <v>0</v>
      </c>
      <c r="AH1436" s="193">
        <f>+IFERROR(VLOOKUP($AF1436,'Limited Loss'!$F$5:$P$124,AH$3,FALSE),0)</f>
        <v>0</v>
      </c>
      <c r="AI1436" s="193">
        <f>+IFERROR(VLOOKUP($AF1436,'Limited Loss'!$F$5:$P$124,AI$3,FALSE),0)</f>
        <v>0</v>
      </c>
      <c r="AJ1436" s="193">
        <f>+IFERROR(VLOOKUP($AF1436,'Limited Loss'!$F$5:$P$124,AJ$3,FALSE),0)</f>
        <v>0</v>
      </c>
      <c r="AK1436" s="100">
        <f>+IFERROR(VLOOKUP($AF1436,'Limited Loss'!$F$5:$P$124,AK$3,FALSE),0)</f>
        <v>0</v>
      </c>
      <c r="AL1436" s="193">
        <f>+IFERROR(VLOOKUP($AF1436,'Limited Loss'!$F$5:$P$124,AL$3,FALSE),0)</f>
        <v>0</v>
      </c>
      <c r="AM1436" s="193">
        <f>+IFERROR(VLOOKUP($AF1436,'Limited Loss'!$F$5:$P$124,AM$3,FALSE),0)</f>
        <v>0</v>
      </c>
      <c r="AN1436" s="193">
        <f>+IFERROR(VLOOKUP($AF1436,'Limited Loss'!$F$5:$P$124,AN$3,FALSE),0)</f>
        <v>0</v>
      </c>
      <c r="AO1436" s="193">
        <f>+IFERROR(VLOOKUP($AF1436,'Limited Loss'!$F$5:$P$124,AO$3,FALSE),0)</f>
        <v>0</v>
      </c>
      <c r="AP1436" s="100">
        <f>+IFERROR(VLOOKUP($AF1436,'Limited Loss'!$F$5:$P$124,AP$3,FALSE),0)</f>
        <v>0</v>
      </c>
      <c r="AQ1436" s="353"/>
      <c r="AR1436" s="331">
        <f t="shared" si="198"/>
        <v>985</v>
      </c>
      <c r="AS1436" s="332">
        <f t="shared" si="198"/>
        <v>2015</v>
      </c>
      <c r="AT1436" s="349">
        <f t="shared" si="196"/>
        <v>0</v>
      </c>
      <c r="AU1436" s="349">
        <f t="shared" si="196"/>
        <v>0</v>
      </c>
      <c r="AV1436" s="349">
        <f t="shared" si="196"/>
        <v>360015.86749999999</v>
      </c>
      <c r="AW1436" s="349">
        <f t="shared" si="196"/>
        <v>36435.551500000001</v>
      </c>
      <c r="AX1436" s="350">
        <f t="shared" si="196"/>
        <v>8830.3320000000003</v>
      </c>
      <c r="AY1436" s="349">
        <f t="shared" si="196"/>
        <v>0</v>
      </c>
      <c r="AZ1436" s="349">
        <f t="shared" si="196"/>
        <v>0</v>
      </c>
      <c r="BA1436" s="349">
        <f t="shared" si="196"/>
        <v>110732.38359999999</v>
      </c>
      <c r="BB1436" s="349">
        <f t="shared" si="196"/>
        <v>71953.301500000001</v>
      </c>
      <c r="BC1436" s="349">
        <f t="shared" si="196"/>
        <v>21400.4866</v>
      </c>
      <c r="BD1436" s="350">
        <f t="shared" si="196"/>
        <v>45717.851999999999</v>
      </c>
      <c r="BE1436" s="349">
        <f t="shared" si="200"/>
        <v>470748.25109999999</v>
      </c>
      <c r="BF1436" s="375">
        <f t="shared" si="201"/>
        <v>138619.6716</v>
      </c>
      <c r="BG1436" s="334">
        <f t="shared" si="202"/>
        <v>45717.851999999999</v>
      </c>
    </row>
    <row r="1437" spans="1:59" x14ac:dyDescent="0.2">
      <c r="A1437" s="326" t="str">
        <f t="shared" si="199"/>
        <v>9852016</v>
      </c>
      <c r="B1437">
        <v>985</v>
      </c>
      <c r="C1437" s="327">
        <v>2016</v>
      </c>
      <c r="D1437" s="353">
        <f>+IFERROR(VLOOKUP($A1437,Data_Loss!$A$2:$V$1180,6,FALSE),0)</f>
        <v>0</v>
      </c>
      <c r="E1437" s="353">
        <f>+IFERROR(VLOOKUP($A1437,Data_Loss!$A$2:$V$1180,7,FALSE),0)</f>
        <v>0</v>
      </c>
      <c r="F1437" s="353">
        <f>+IFERROR(VLOOKUP($A1437,Data_Loss!$A$2:$V$1180,8,FALSE),0)</f>
        <v>1</v>
      </c>
      <c r="G1437" s="353">
        <f>+IFERROR(VLOOKUP($A1437,Data_Loss!$A$2:$V$1180,9,FALSE),0)</f>
        <v>1</v>
      </c>
      <c r="H1437" s="353">
        <f>+IFERROR(VLOOKUP($A1437,Data_Loss!$A$2:$V$1180,10,FALSE),0)</f>
        <v>3</v>
      </c>
      <c r="I1437" s="353">
        <f>+IFERROR(VLOOKUP($A1437,Data_Loss!$A$2:$V$1300,12,FALSE),0)</f>
        <v>0</v>
      </c>
      <c r="J1437" s="353">
        <f>+IFERROR(VLOOKUP($A1437,Data_Loss!$A$2:$V$1300,13,FALSE),0)</f>
        <v>0</v>
      </c>
      <c r="K1437" s="353">
        <f>+IFERROR(VLOOKUP($A1437,Data_Loss!$A$2:$V$1300,14,FALSE),0)</f>
        <v>161993</v>
      </c>
      <c r="L1437" s="353">
        <f>+IFERROR(VLOOKUP($A1437,Data_Loss!$A$2:$V$1300,15,FALSE),0)</f>
        <v>34123</v>
      </c>
      <c r="M1437" s="353">
        <f>+IFERROR(VLOOKUP($A1437,Data_Loss!$A$2:$V$1300,16,FALSE),0)</f>
        <v>11061</v>
      </c>
      <c r="N1437" s="353">
        <f>+IFERROR(VLOOKUP($A1437,Data_Loss!$A$2:$V$1300,17,FALSE),0)</f>
        <v>0</v>
      </c>
      <c r="O1437" s="353">
        <f>+IFERROR(VLOOKUP($A1437,Data_Loss!$A$2:$V$1300,18,FALSE),0)</f>
        <v>0</v>
      </c>
      <c r="P1437" s="353">
        <f>+IFERROR(VLOOKUP($A1437,Data_Loss!$A$2:$V$1300,19,FALSE),0)</f>
        <v>20429</v>
      </c>
      <c r="Q1437" s="353">
        <f>+IFERROR(VLOOKUP($A1437,Data_Loss!$A$2:$V$1300,20,FALSE),0)</f>
        <v>16813</v>
      </c>
      <c r="R1437" s="353">
        <f>+IFERROR(VLOOKUP($A1437,Data_Loss!$A$2:$V$1300,21,FALSE),0)</f>
        <v>32018</v>
      </c>
      <c r="S1437" s="353">
        <f>+IFERROR(VLOOKUP($A1437,Data_Loss!$A$2:$V$1300,22,FALSE),0)</f>
        <v>41552</v>
      </c>
      <c r="T1437" s="191">
        <f>+$I1437*'10k &amp; MO'!C$5+$J1437*'10k &amp; MO'!C$11+$K1437*'10k &amp; MO'!C$17+$L1437*'10k &amp; MO'!C$23+$M1437*'10k &amp; MO'!C$29</f>
        <v>0</v>
      </c>
      <c r="U1437" s="349">
        <f>+$I1437*'10k &amp; MO'!D$5+$J1437*'10k &amp; MO'!D$11+$K1437*'10k &amp; MO'!D$17+$L1437*'10k &amp; MO'!D$23+$M1437*'10k &amp; MO'!D$29</f>
        <v>955.75869999999998</v>
      </c>
      <c r="V1437" s="349">
        <f>+$I1437*'10k &amp; MO'!E$5+$J1437*'10k &amp; MO'!E$11+$K1437*'10k &amp; MO'!E$17+$L1437*'10k &amp; MO'!E$23+$M1437*'10k &amp; MO'!E$29</f>
        <v>265583.43089999998</v>
      </c>
      <c r="W1437" s="349">
        <f>+$I1437*'10k &amp; MO'!F$5+$J1437*'10k &amp; MO'!F$11+$K1437*'10k &amp; MO'!F$17+$L1437*'10k &amp; MO'!F$23+$M1437*'10k &amp; MO'!F$29</f>
        <v>42499.613299999997</v>
      </c>
      <c r="X1437" s="349">
        <f>+$I1437*'10k &amp; MO'!G$5+$J1437*'10k &amp; MO'!G$11+$K1437*'10k &amp; MO'!G$17+$L1437*'10k &amp; MO'!G$23+$M1437*'10k &amp; MO'!G$29</f>
        <v>14192.472400000001</v>
      </c>
      <c r="Y1437" s="349">
        <f>+$N1437*'10k &amp; MO'!H$5+$O1437*'10k &amp; MO'!H$11+$P1437*'10k &amp; MO'!H$17+$Q1437*'10k &amp; MO'!H$23+$R1437*'10k &amp; MO'!H$29</f>
        <v>0</v>
      </c>
      <c r="Z1437" s="349">
        <f>+$N1437*'10k &amp; MO'!I$5+$O1437*'10k &amp; MO'!I$11+$P1437*'10k &amp; MO'!I$17+$Q1437*'10k &amp; MO'!I$23+$R1437*'10k &amp; MO'!I$29</f>
        <v>67.415700000000001</v>
      </c>
      <c r="AA1437" s="349">
        <f>+$N1437*'10k &amp; MO'!J$5+$O1437*'10k &amp; MO'!J$11+$P1437*'10k &amp; MO'!J$17+$Q1437*'10k &amp; MO'!J$23+$R1437*'10k &amp; MO'!J$29</f>
        <v>47661.441899999998</v>
      </c>
      <c r="AB1437" s="349">
        <f>+$N1437*'10k &amp; MO'!K$5+$O1437*'10k &amp; MO'!K$11+$P1437*'10k &amp; MO'!K$17+$Q1437*'10k &amp; MO'!K$23+$R1437*'10k &amp; MO'!K$29</f>
        <v>31484.021800000002</v>
      </c>
      <c r="AC1437" s="349">
        <f>+$N1437*'10k &amp; MO'!L$5+$O1437*'10k &amp; MO'!L$11+$P1437*'10k &amp; MO'!L$17+$Q1437*'10k &amp; MO'!L$23+$R1437*'10k &amp; MO'!L$29</f>
        <v>49473.133600000001</v>
      </c>
      <c r="AD1437" s="350">
        <f>+S1437*'10k &amp; MO'!O$5</f>
        <v>56012.096000000005</v>
      </c>
      <c r="AF1437" s="192" t="str">
        <f t="shared" si="197"/>
        <v>9852016</v>
      </c>
      <c r="AG1437" s="192">
        <f>+IFERROR(VLOOKUP($AF1437,'Limited Loss'!$F$5:$P$124,AG$3,FALSE),0)</f>
        <v>0</v>
      </c>
      <c r="AH1437" s="193">
        <f>+IFERROR(VLOOKUP($AF1437,'Limited Loss'!$F$5:$P$124,AH$3,FALSE),0)</f>
        <v>0</v>
      </c>
      <c r="AI1437" s="193">
        <f>+IFERROR(VLOOKUP($AF1437,'Limited Loss'!$F$5:$P$124,AI$3,FALSE),0)</f>
        <v>0</v>
      </c>
      <c r="AJ1437" s="193">
        <f>+IFERROR(VLOOKUP($AF1437,'Limited Loss'!$F$5:$P$124,AJ$3,FALSE),0)</f>
        <v>0</v>
      </c>
      <c r="AK1437" s="100">
        <f>+IFERROR(VLOOKUP($AF1437,'Limited Loss'!$F$5:$P$124,AK$3,FALSE),0)</f>
        <v>0</v>
      </c>
      <c r="AL1437" s="193">
        <f>+IFERROR(VLOOKUP($AF1437,'Limited Loss'!$F$5:$P$124,AL$3,FALSE),0)</f>
        <v>0</v>
      </c>
      <c r="AM1437" s="193">
        <f>+IFERROR(VLOOKUP($AF1437,'Limited Loss'!$F$5:$P$124,AM$3,FALSE),0)</f>
        <v>0</v>
      </c>
      <c r="AN1437" s="193">
        <f>+IFERROR(VLOOKUP($AF1437,'Limited Loss'!$F$5:$P$124,AN$3,FALSE),0)</f>
        <v>0</v>
      </c>
      <c r="AO1437" s="193">
        <f>+IFERROR(VLOOKUP($AF1437,'Limited Loss'!$F$5:$P$124,AO$3,FALSE),0)</f>
        <v>0</v>
      </c>
      <c r="AP1437" s="100">
        <f>+IFERROR(VLOOKUP($AF1437,'Limited Loss'!$F$5:$P$124,AP$3,FALSE),0)</f>
        <v>0</v>
      </c>
      <c r="AQ1437" s="353"/>
      <c r="AR1437" s="331">
        <f t="shared" si="198"/>
        <v>985</v>
      </c>
      <c r="AS1437" s="332">
        <f t="shared" si="198"/>
        <v>2016</v>
      </c>
      <c r="AT1437" s="349">
        <f t="shared" si="196"/>
        <v>0</v>
      </c>
      <c r="AU1437" s="349">
        <f t="shared" si="196"/>
        <v>955.75869999999998</v>
      </c>
      <c r="AV1437" s="349">
        <f t="shared" si="196"/>
        <v>265583.43089999998</v>
      </c>
      <c r="AW1437" s="349">
        <f t="shared" si="196"/>
        <v>42499.613299999997</v>
      </c>
      <c r="AX1437" s="350">
        <f t="shared" si="196"/>
        <v>14192.472400000001</v>
      </c>
      <c r="AY1437" s="349">
        <f t="shared" si="196"/>
        <v>0</v>
      </c>
      <c r="AZ1437" s="349">
        <f t="shared" si="196"/>
        <v>67.415700000000001</v>
      </c>
      <c r="BA1437" s="349">
        <f t="shared" si="196"/>
        <v>47661.441899999998</v>
      </c>
      <c r="BB1437" s="349">
        <f t="shared" si="196"/>
        <v>31484.021800000002</v>
      </c>
      <c r="BC1437" s="349">
        <f t="shared" si="196"/>
        <v>49473.133600000001</v>
      </c>
      <c r="BD1437" s="350">
        <f t="shared" si="196"/>
        <v>56012.096000000005</v>
      </c>
      <c r="BE1437" s="349">
        <f t="shared" si="200"/>
        <v>314268.04719999997</v>
      </c>
      <c r="BF1437" s="375">
        <f t="shared" si="201"/>
        <v>137649.24109999998</v>
      </c>
      <c r="BG1437" s="334">
        <f t="shared" si="202"/>
        <v>56012.096000000005</v>
      </c>
    </row>
    <row r="1438" spans="1:59" x14ac:dyDescent="0.2">
      <c r="A1438" s="326" t="str">
        <f t="shared" si="199"/>
        <v>9852017</v>
      </c>
      <c r="B1438">
        <v>985</v>
      </c>
      <c r="C1438" s="327">
        <v>2017</v>
      </c>
      <c r="D1438" s="353">
        <f>+IFERROR(VLOOKUP($A1438,Data_Loss!$A$2:$V$1180,6,FALSE),0)</f>
        <v>0</v>
      </c>
      <c r="E1438" s="353">
        <f>+IFERROR(VLOOKUP($A1438,Data_Loss!$A$2:$V$1180,7,FALSE),0)</f>
        <v>0</v>
      </c>
      <c r="F1438" s="353">
        <f>+IFERROR(VLOOKUP($A1438,Data_Loss!$A$2:$V$1180,8,FALSE),0)</f>
        <v>0</v>
      </c>
      <c r="G1438" s="353">
        <f>+IFERROR(VLOOKUP($A1438,Data_Loss!$A$2:$V$1180,9,FALSE),0)</f>
        <v>0</v>
      </c>
      <c r="H1438" s="353">
        <f>+IFERROR(VLOOKUP($A1438,Data_Loss!$A$2:$V$1180,10,FALSE),0)</f>
        <v>2</v>
      </c>
      <c r="I1438" s="353">
        <f>+IFERROR(VLOOKUP($A1438,Data_Loss!$A$2:$V$1300,12,FALSE),0)</f>
        <v>0</v>
      </c>
      <c r="J1438" s="353">
        <f>+IFERROR(VLOOKUP($A1438,Data_Loss!$A$2:$V$1300,13,FALSE),0)</f>
        <v>0</v>
      </c>
      <c r="K1438" s="353">
        <f>+IFERROR(VLOOKUP($A1438,Data_Loss!$A$2:$V$1300,14,FALSE),0)</f>
        <v>0</v>
      </c>
      <c r="L1438" s="353">
        <f>+IFERROR(VLOOKUP($A1438,Data_Loss!$A$2:$V$1300,15,FALSE),0)</f>
        <v>0</v>
      </c>
      <c r="M1438" s="353">
        <f>+IFERROR(VLOOKUP($A1438,Data_Loss!$A$2:$V$1300,16,FALSE),0)</f>
        <v>994</v>
      </c>
      <c r="N1438" s="353">
        <f>+IFERROR(VLOOKUP($A1438,Data_Loss!$A$2:$V$1300,17,FALSE),0)</f>
        <v>0</v>
      </c>
      <c r="O1438" s="353">
        <f>+IFERROR(VLOOKUP($A1438,Data_Loss!$A$2:$V$1300,18,FALSE),0)</f>
        <v>0</v>
      </c>
      <c r="P1438" s="353">
        <f>+IFERROR(VLOOKUP($A1438,Data_Loss!$A$2:$V$1300,19,FALSE),0)</f>
        <v>0</v>
      </c>
      <c r="Q1438" s="353">
        <f>+IFERROR(VLOOKUP($A1438,Data_Loss!$A$2:$V$1300,20,FALSE),0)</f>
        <v>0</v>
      </c>
      <c r="R1438" s="353">
        <f>+IFERROR(VLOOKUP($A1438,Data_Loss!$A$2:$V$1300,21,FALSE),0)</f>
        <v>1952</v>
      </c>
      <c r="S1438" s="353">
        <f>+IFERROR(VLOOKUP($A1438,Data_Loss!$A$2:$V$1300,22,FALSE),0)</f>
        <v>30379</v>
      </c>
      <c r="T1438" s="191">
        <f>+$I1438*'10k &amp; MO'!C$6+$J1438*'10k &amp; MO'!C$12+$K1438*'10k &amp; MO'!C$18+$L1438*'10k &amp; MO'!C$24+$M1438*'10k &amp; MO'!C$30</f>
        <v>0</v>
      </c>
      <c r="U1438" s="349">
        <f>+$I1438*'10k &amp; MO'!D$6+$J1438*'10k &amp; MO'!D$12+$K1438*'10k &amp; MO'!D$18+$L1438*'10k &amp; MO'!D$24+$M1438*'10k &amp; MO'!D$30</f>
        <v>0.89459999999999995</v>
      </c>
      <c r="V1438" s="349">
        <f>+$I1438*'10k &amp; MO'!E$6+$J1438*'10k &amp; MO'!E$12+$K1438*'10k &amp; MO'!E$18+$L1438*'10k &amp; MO'!E$24+$M1438*'10k &amp; MO'!E$30</f>
        <v>395.31380000000001</v>
      </c>
      <c r="W1438" s="349">
        <f>+$I1438*'10k &amp; MO'!F$6+$J1438*'10k &amp; MO'!F$12+$K1438*'10k &amp; MO'!F$18+$L1438*'10k &amp; MO'!F$24+$M1438*'10k &amp; MO'!F$30</f>
        <v>174.64580000000001</v>
      </c>
      <c r="X1438" s="349">
        <f>+$I1438*'10k &amp; MO'!G$6+$J1438*'10k &amp; MO'!G$12+$K1438*'10k &amp; MO'!G$18+$L1438*'10k &amp; MO'!G$24+$M1438*'10k &amp; MO'!G$30</f>
        <v>1085.9449999999999</v>
      </c>
      <c r="Y1438" s="349">
        <f>+$N1438*'10k &amp; MO'!H$6+$O1438*'10k &amp; MO'!H$12+$P1438*'10k &amp; MO'!H$18+$Q1438*'10k &amp; MO'!H$24+$R1438*'10k &amp; MO'!H$30</f>
        <v>0</v>
      </c>
      <c r="Z1438" s="349">
        <f>+$N1438*'10k &amp; MO'!I$6+$O1438*'10k &amp; MO'!I$12+$P1438*'10k &amp; MO'!I$18+$Q1438*'10k &amp; MO'!I$24+$R1438*'10k &amp; MO'!I$30</f>
        <v>0.5855999999999999</v>
      </c>
      <c r="AA1438" s="349">
        <f>+$N1438*'10k &amp; MO'!J$6+$O1438*'10k &amp; MO'!J$12+$P1438*'10k &amp; MO'!J$18+$Q1438*'10k &amp; MO'!J$24+$R1438*'10k &amp; MO'!J$30</f>
        <v>796.41599999999994</v>
      </c>
      <c r="AB1438" s="349">
        <f>+$N1438*'10k &amp; MO'!K$6+$O1438*'10k &amp; MO'!K$12+$P1438*'10k &amp; MO'!K$18+$Q1438*'10k &amp; MO'!K$24+$R1438*'10k &amp; MO'!K$30</f>
        <v>401.72160000000002</v>
      </c>
      <c r="AC1438" s="349">
        <f>+$N1438*'10k &amp; MO'!L$6+$O1438*'10k &amp; MO'!L$12+$P1438*'10k &amp; MO'!L$18+$Q1438*'10k &amp; MO'!L$24+$R1438*'10k &amp; MO'!L$30</f>
        <v>2859.8751999999999</v>
      </c>
      <c r="AD1438" s="350">
        <f>+S1438*'10k &amp; MO'!O$6</f>
        <v>40890.134000000005</v>
      </c>
      <c r="AF1438" s="192" t="str">
        <f t="shared" si="197"/>
        <v>9852017</v>
      </c>
      <c r="AG1438" s="192">
        <f>+IFERROR(VLOOKUP($AF1438,'Limited Loss'!$F$5:$P$124,AG$3,FALSE),0)</f>
        <v>0</v>
      </c>
      <c r="AH1438" s="193">
        <f>+IFERROR(VLOOKUP($AF1438,'Limited Loss'!$F$5:$P$124,AH$3,FALSE),0)</f>
        <v>0</v>
      </c>
      <c r="AI1438" s="193">
        <f>+IFERROR(VLOOKUP($AF1438,'Limited Loss'!$F$5:$P$124,AI$3,FALSE),0)</f>
        <v>0</v>
      </c>
      <c r="AJ1438" s="193">
        <f>+IFERROR(VLOOKUP($AF1438,'Limited Loss'!$F$5:$P$124,AJ$3,FALSE),0)</f>
        <v>0</v>
      </c>
      <c r="AK1438" s="100">
        <f>+IFERROR(VLOOKUP($AF1438,'Limited Loss'!$F$5:$P$124,AK$3,FALSE),0)</f>
        <v>0</v>
      </c>
      <c r="AL1438" s="193">
        <f>+IFERROR(VLOOKUP($AF1438,'Limited Loss'!$F$5:$P$124,AL$3,FALSE),0)</f>
        <v>0</v>
      </c>
      <c r="AM1438" s="193">
        <f>+IFERROR(VLOOKUP($AF1438,'Limited Loss'!$F$5:$P$124,AM$3,FALSE),0)</f>
        <v>0</v>
      </c>
      <c r="AN1438" s="193">
        <f>+IFERROR(VLOOKUP($AF1438,'Limited Loss'!$F$5:$P$124,AN$3,FALSE),0)</f>
        <v>0</v>
      </c>
      <c r="AO1438" s="193">
        <f>+IFERROR(VLOOKUP($AF1438,'Limited Loss'!$F$5:$P$124,AO$3,FALSE),0)</f>
        <v>0</v>
      </c>
      <c r="AP1438" s="100">
        <f>+IFERROR(VLOOKUP($AF1438,'Limited Loss'!$F$5:$P$124,AP$3,FALSE),0)</f>
        <v>0</v>
      </c>
      <c r="AQ1438" s="353"/>
      <c r="AR1438" s="331">
        <f t="shared" si="198"/>
        <v>985</v>
      </c>
      <c r="AS1438" s="332">
        <f t="shared" si="198"/>
        <v>2017</v>
      </c>
      <c r="AT1438" s="349">
        <f t="shared" si="196"/>
        <v>0</v>
      </c>
      <c r="AU1438" s="349">
        <f t="shared" si="196"/>
        <v>0.89459999999999995</v>
      </c>
      <c r="AV1438" s="349">
        <f t="shared" si="196"/>
        <v>395.31380000000001</v>
      </c>
      <c r="AW1438" s="349">
        <f t="shared" si="196"/>
        <v>174.64580000000001</v>
      </c>
      <c r="AX1438" s="350">
        <f t="shared" si="196"/>
        <v>1085.9449999999999</v>
      </c>
      <c r="AY1438" s="349">
        <f t="shared" si="196"/>
        <v>0</v>
      </c>
      <c r="AZ1438" s="349">
        <f t="shared" si="196"/>
        <v>0.5855999999999999</v>
      </c>
      <c r="BA1438" s="349">
        <f t="shared" si="196"/>
        <v>796.41599999999994</v>
      </c>
      <c r="BB1438" s="349">
        <f t="shared" si="196"/>
        <v>401.72160000000002</v>
      </c>
      <c r="BC1438" s="349">
        <f t="shared" si="196"/>
        <v>2859.8751999999999</v>
      </c>
      <c r="BD1438" s="350">
        <f t="shared" si="196"/>
        <v>40890.134000000005</v>
      </c>
      <c r="BE1438" s="349">
        <f t="shared" si="200"/>
        <v>1193.21</v>
      </c>
      <c r="BF1438" s="375">
        <f t="shared" si="201"/>
        <v>4522.1876000000002</v>
      </c>
      <c r="BG1438" s="334">
        <f t="shared" si="202"/>
        <v>40890.134000000005</v>
      </c>
    </row>
    <row r="1439" spans="1:59" x14ac:dyDescent="0.2">
      <c r="A1439" s="326" t="str">
        <f t="shared" si="199"/>
        <v>9852018</v>
      </c>
      <c r="B1439">
        <v>985</v>
      </c>
      <c r="C1439" s="327">
        <v>2018</v>
      </c>
      <c r="D1439" s="353">
        <f>+IFERROR(VLOOKUP($A1439,Data_Loss!$A$2:$V$1180,6,FALSE),0)</f>
        <v>0</v>
      </c>
      <c r="E1439" s="353">
        <f>+IFERROR(VLOOKUP($A1439,Data_Loss!$A$2:$V$1180,7,FALSE),0)</f>
        <v>0</v>
      </c>
      <c r="F1439" s="353">
        <f>+IFERROR(VLOOKUP($A1439,Data_Loss!$A$2:$V$1180,8,FALSE),0)</f>
        <v>0</v>
      </c>
      <c r="G1439" s="353">
        <f>+IFERROR(VLOOKUP($A1439,Data_Loss!$A$2:$V$1180,9,FALSE),0)</f>
        <v>0</v>
      </c>
      <c r="H1439" s="353">
        <f>+IFERROR(VLOOKUP($A1439,Data_Loss!$A$2:$V$1180,10,FALSE),0)</f>
        <v>1</v>
      </c>
      <c r="I1439" s="353">
        <f>+IFERROR(VLOOKUP($A1439,Data_Loss!$A$2:$V$1300,12,FALSE),0)</f>
        <v>0</v>
      </c>
      <c r="J1439" s="353">
        <f>+IFERROR(VLOOKUP($A1439,Data_Loss!$A$2:$V$1300,13,FALSE),0)</f>
        <v>0</v>
      </c>
      <c r="K1439" s="353">
        <f>+IFERROR(VLOOKUP($A1439,Data_Loss!$A$2:$V$1300,14,FALSE),0)</f>
        <v>0</v>
      </c>
      <c r="L1439" s="353">
        <f>+IFERROR(VLOOKUP($A1439,Data_Loss!$A$2:$V$1300,15,FALSE),0)</f>
        <v>0</v>
      </c>
      <c r="M1439" s="353">
        <f>+IFERROR(VLOOKUP($A1439,Data_Loss!$A$2:$V$1300,16,FALSE),0)</f>
        <v>4305</v>
      </c>
      <c r="N1439" s="353">
        <f>+IFERROR(VLOOKUP($A1439,Data_Loss!$A$2:$V$1300,17,FALSE),0)</f>
        <v>0</v>
      </c>
      <c r="O1439" s="353">
        <f>+IFERROR(VLOOKUP($A1439,Data_Loss!$A$2:$V$1300,18,FALSE),0)</f>
        <v>0</v>
      </c>
      <c r="P1439" s="353">
        <f>+IFERROR(VLOOKUP($A1439,Data_Loss!$A$2:$V$1300,19,FALSE),0)</f>
        <v>0</v>
      </c>
      <c r="Q1439" s="353">
        <f>+IFERROR(VLOOKUP($A1439,Data_Loss!$A$2:$V$1300,20,FALSE),0)</f>
        <v>0</v>
      </c>
      <c r="R1439" s="353">
        <f>+IFERROR(VLOOKUP($A1439,Data_Loss!$A$2:$V$1300,21,FALSE),0)</f>
        <v>6647</v>
      </c>
      <c r="S1439" s="353">
        <f>+IFERROR(VLOOKUP($A1439,Data_Loss!$A$2:$V$1300,22,FALSE),0)</f>
        <v>17663</v>
      </c>
      <c r="T1439" s="191">
        <f>+$I1439*'10k &amp; MO'!C$7+$J1439*'10k &amp; MO'!C$13+$K1439*'10k &amp; MO'!C$19+$L1439*'10k &amp; MO'!C$25+$M1439*'10k &amp; MO'!C$31</f>
        <v>9.4710000000000001</v>
      </c>
      <c r="U1439" s="349">
        <f>+$I1439*'10k &amp; MO'!D$7+$J1439*'10k &amp; MO'!D$13+$K1439*'10k &amp; MO'!D$19+$L1439*'10k &amp; MO'!D$25+$M1439*'10k &amp; MO'!D$31</f>
        <v>293.601</v>
      </c>
      <c r="V1439" s="349">
        <f>+$I1439*'10k &amp; MO'!E$7+$J1439*'10k &amp; MO'!E$13+$K1439*'10k &amp; MO'!E$19+$L1439*'10k &amp; MO'!E$25+$M1439*'10k &amp; MO'!E$31</f>
        <v>6039.915</v>
      </c>
      <c r="W1439" s="349">
        <f>+$I1439*'10k &amp; MO'!F$7+$J1439*'10k &amp; MO'!F$13+$K1439*'10k &amp; MO'!F$19+$L1439*'10k &amp; MO'!F$25+$M1439*'10k &amp; MO'!F$31</f>
        <v>2277.7755000000002</v>
      </c>
      <c r="X1439" s="349">
        <f>+$I1439*'10k &amp; MO'!G$7+$J1439*'10k &amp; MO'!G$13+$K1439*'10k &amp; MO'!G$19+$L1439*'10k &amp; MO'!G$25+$M1439*'10k &amp; MO'!G$31</f>
        <v>2965.2839999999997</v>
      </c>
      <c r="Y1439" s="349">
        <f>+$N1439*'10k &amp; MO'!H$7+$O1439*'10k &amp; MO'!H$13+$P1439*'10k &amp; MO'!H$19+$Q1439*'10k &amp; MO'!H$25+$R1439*'10k &amp; MO'!H$31</f>
        <v>19.276299999999999</v>
      </c>
      <c r="Z1439" s="349">
        <f>+$N1439*'10k &amp; MO'!I$7+$O1439*'10k &amp; MO'!I$13+$P1439*'10k &amp; MO'!I$19+$Q1439*'10k &amp; MO'!I$25+$R1439*'10k &amp; MO'!I$31</f>
        <v>657.38829999999996</v>
      </c>
      <c r="AA1439" s="349">
        <f>+$N1439*'10k &amp; MO'!J$7+$O1439*'10k &amp; MO'!J$13+$P1439*'10k &amp; MO'!J$19+$Q1439*'10k &amp; MO'!J$25+$R1439*'10k &amp; MO'!J$31</f>
        <v>6761.3284000000003</v>
      </c>
      <c r="AB1439" s="349">
        <f>+$N1439*'10k &amp; MO'!K$7+$O1439*'10k &amp; MO'!K$13+$P1439*'10k &amp; MO'!K$19+$Q1439*'10k &amp; MO'!K$25+$R1439*'10k &amp; MO'!K$31</f>
        <v>3574.7565999999997</v>
      </c>
      <c r="AC1439" s="349">
        <f>+$N1439*'10k &amp; MO'!L$7+$O1439*'10k &amp; MO'!L$13+$P1439*'10k &amp; MO'!L$19+$Q1439*'10k &amp; MO'!L$25+$R1439*'10k &amp; MO'!L$31</f>
        <v>5586.1388000000006</v>
      </c>
      <c r="AD1439" s="350">
        <f>+S1439*'10k &amp; MO'!O$7</f>
        <v>23421.138000000003</v>
      </c>
      <c r="AF1439" s="192" t="str">
        <f t="shared" si="197"/>
        <v>9852018</v>
      </c>
      <c r="AG1439" s="192">
        <f>+IFERROR(VLOOKUP($AF1439,'Limited Loss'!$F$5:$P$124,AG$3,FALSE),0)</f>
        <v>0</v>
      </c>
      <c r="AH1439" s="193">
        <f>+IFERROR(VLOOKUP($AF1439,'Limited Loss'!$F$5:$P$124,AH$3,FALSE),0)</f>
        <v>0</v>
      </c>
      <c r="AI1439" s="193">
        <f>+IFERROR(VLOOKUP($AF1439,'Limited Loss'!$F$5:$P$124,AI$3,FALSE),0)</f>
        <v>0</v>
      </c>
      <c r="AJ1439" s="193">
        <f>+IFERROR(VLOOKUP($AF1439,'Limited Loss'!$F$5:$P$124,AJ$3,FALSE),0)</f>
        <v>0</v>
      </c>
      <c r="AK1439" s="100">
        <f>+IFERROR(VLOOKUP($AF1439,'Limited Loss'!$F$5:$P$124,AK$3,FALSE),0)</f>
        <v>0</v>
      </c>
      <c r="AL1439" s="193">
        <f>+IFERROR(VLOOKUP($AF1439,'Limited Loss'!$F$5:$P$124,AL$3,FALSE),0)</f>
        <v>0</v>
      </c>
      <c r="AM1439" s="193">
        <f>+IFERROR(VLOOKUP($AF1439,'Limited Loss'!$F$5:$P$124,AM$3,FALSE),0)</f>
        <v>0</v>
      </c>
      <c r="AN1439" s="193">
        <f>+IFERROR(VLOOKUP($AF1439,'Limited Loss'!$F$5:$P$124,AN$3,FALSE),0)</f>
        <v>0</v>
      </c>
      <c r="AO1439" s="193">
        <f>+IFERROR(VLOOKUP($AF1439,'Limited Loss'!$F$5:$P$124,AO$3,FALSE),0)</f>
        <v>0</v>
      </c>
      <c r="AP1439" s="100">
        <f>+IFERROR(VLOOKUP($AF1439,'Limited Loss'!$F$5:$P$124,AP$3,FALSE),0)</f>
        <v>0</v>
      </c>
      <c r="AQ1439" s="353"/>
      <c r="AR1439" s="331">
        <f t="shared" si="198"/>
        <v>985</v>
      </c>
      <c r="AS1439" s="332">
        <f t="shared" si="198"/>
        <v>2018</v>
      </c>
      <c r="AT1439" s="349">
        <f t="shared" si="196"/>
        <v>9.4710000000000001</v>
      </c>
      <c r="AU1439" s="349">
        <f t="shared" si="196"/>
        <v>293.601</v>
      </c>
      <c r="AV1439" s="349">
        <f t="shared" si="196"/>
        <v>6039.915</v>
      </c>
      <c r="AW1439" s="349">
        <f t="shared" si="196"/>
        <v>2277.7755000000002</v>
      </c>
      <c r="AX1439" s="350">
        <f t="shared" si="196"/>
        <v>2965.2839999999997</v>
      </c>
      <c r="AY1439" s="349">
        <f t="shared" si="196"/>
        <v>19.276299999999999</v>
      </c>
      <c r="AZ1439" s="349">
        <f t="shared" si="196"/>
        <v>657.38829999999996</v>
      </c>
      <c r="BA1439" s="349">
        <f t="shared" si="196"/>
        <v>6761.3284000000003</v>
      </c>
      <c r="BB1439" s="349">
        <f t="shared" si="196"/>
        <v>3574.7565999999997</v>
      </c>
      <c r="BC1439" s="349">
        <f t="shared" si="196"/>
        <v>5586.1388000000006</v>
      </c>
      <c r="BD1439" s="350">
        <f t="shared" si="196"/>
        <v>23421.138000000003</v>
      </c>
      <c r="BE1439" s="349">
        <f t="shared" si="200"/>
        <v>13780.98</v>
      </c>
      <c r="BF1439" s="375">
        <f t="shared" si="201"/>
        <v>14403.954900000001</v>
      </c>
      <c r="BG1439" s="334">
        <f t="shared" si="202"/>
        <v>23421.138000000003</v>
      </c>
    </row>
    <row r="1440" spans="1:59" x14ac:dyDescent="0.2">
      <c r="A1440" s="326" t="str">
        <f t="shared" si="199"/>
        <v>9862014</v>
      </c>
      <c r="B1440">
        <v>986</v>
      </c>
      <c r="C1440" s="327">
        <v>2014</v>
      </c>
      <c r="D1440" s="353">
        <f>+IFERROR(VLOOKUP($A1440,Data_Loss!$A$2:$V$1180,6,FALSE),0)</f>
        <v>0</v>
      </c>
      <c r="E1440" s="353">
        <f>+IFERROR(VLOOKUP($A1440,Data_Loss!$A$2:$V$1180,7,FALSE),0)</f>
        <v>0</v>
      </c>
      <c r="F1440" s="353">
        <f>+IFERROR(VLOOKUP($A1440,Data_Loss!$A$2:$V$1180,8,FALSE),0)</f>
        <v>0</v>
      </c>
      <c r="G1440" s="353">
        <f>+IFERROR(VLOOKUP($A1440,Data_Loss!$A$2:$V$1180,9,FALSE),0)</f>
        <v>2</v>
      </c>
      <c r="H1440" s="353">
        <f>+IFERROR(VLOOKUP($A1440,Data_Loss!$A$2:$V$1180,10,FALSE),0)</f>
        <v>4</v>
      </c>
      <c r="I1440" s="353">
        <f>+IFERROR(VLOOKUP($A1440,Data_Loss!$A$2:$V$1300,12,FALSE),0)</f>
        <v>0</v>
      </c>
      <c r="J1440" s="353">
        <f>+IFERROR(VLOOKUP($A1440,Data_Loss!$A$2:$V$1300,13,FALSE),0)</f>
        <v>0</v>
      </c>
      <c r="K1440" s="353">
        <f>+IFERROR(VLOOKUP($A1440,Data_Loss!$A$2:$V$1300,14,FALSE),0)</f>
        <v>0</v>
      </c>
      <c r="L1440" s="353">
        <f>+IFERROR(VLOOKUP($A1440,Data_Loss!$A$2:$V$1300,15,FALSE),0)</f>
        <v>15047</v>
      </c>
      <c r="M1440" s="353">
        <f>+IFERROR(VLOOKUP($A1440,Data_Loss!$A$2:$V$1300,16,FALSE),0)</f>
        <v>7095</v>
      </c>
      <c r="N1440" s="353">
        <f>+IFERROR(VLOOKUP($A1440,Data_Loss!$A$2:$V$1300,17,FALSE),0)</f>
        <v>0</v>
      </c>
      <c r="O1440" s="353">
        <f>+IFERROR(VLOOKUP($A1440,Data_Loss!$A$2:$V$1300,18,FALSE),0)</f>
        <v>0</v>
      </c>
      <c r="P1440" s="353">
        <f>+IFERROR(VLOOKUP($A1440,Data_Loss!$A$2:$V$1300,19,FALSE),0)</f>
        <v>0</v>
      </c>
      <c r="Q1440" s="353">
        <f>+IFERROR(VLOOKUP($A1440,Data_Loss!$A$2:$V$1300,20,FALSE),0)</f>
        <v>2259</v>
      </c>
      <c r="R1440" s="353">
        <f>+IFERROR(VLOOKUP($A1440,Data_Loss!$A$2:$V$1300,21,FALSE),0)</f>
        <v>13594</v>
      </c>
      <c r="S1440" s="353">
        <f>+IFERROR(VLOOKUP($A1440,Data_Loss!$A$2:$V$1300,22,FALSE),0)</f>
        <v>30961</v>
      </c>
      <c r="T1440" s="191">
        <f>+$I1440*'10k &amp; MO'!C$3+$J1440*'10k &amp; MO'!C$9+$K1440*'10k &amp; MO'!C$15+$L1440*'10k &amp; MO'!C$21+$M1440*'10k &amp; MO'!C$27</f>
        <v>0</v>
      </c>
      <c r="U1440" s="349">
        <f>+$I1440*'10k &amp; MO'!D$3+$J1440*'10k &amp; MO'!D$9+$K1440*'10k &amp; MO'!D$15+$L1440*'10k &amp; MO'!D$21+$M1440*'10k &amp; MO'!D$27</f>
        <v>0</v>
      </c>
      <c r="V1440" s="349">
        <f>+$I1440*'10k &amp; MO'!E$3+$J1440*'10k &amp; MO'!E$9+$K1440*'10k &amp; MO'!E$15+$L1440*'10k &amp; MO'!E$21+$M1440*'10k &amp; MO'!E$27</f>
        <v>0</v>
      </c>
      <c r="W1440" s="349">
        <f>+$I1440*'10k &amp; MO'!F$3+$J1440*'10k &amp; MO'!F$9+$K1440*'10k &amp; MO'!F$15+$L1440*'10k &amp; MO'!F$21+$M1440*'10k &amp; MO'!F$27</f>
        <v>18492.763000000003</v>
      </c>
      <c r="X1440" s="349">
        <f>+$I1440*'10k &amp; MO'!G$3+$J1440*'10k &amp; MO'!G$9+$K1440*'10k &amp; MO'!G$15+$L1440*'10k &amp; MO'!G$21+$M1440*'10k &amp; MO'!G$27</f>
        <v>8031.5399999999991</v>
      </c>
      <c r="Y1440" s="349">
        <f>+$N1440*'10k &amp; MO'!H$3+$O1440*'10k &amp; MO'!H$9+$P1440*'10k &amp; MO'!H$15+$Q1440*'10k &amp; MO'!H$21+$R1440*'10k &amp; MO'!H$27</f>
        <v>0</v>
      </c>
      <c r="Z1440" s="349">
        <f>+$N1440*'10k &amp; MO'!I$3+$O1440*'10k &amp; MO'!I$9+$P1440*'10k &amp; MO'!I$15+$Q1440*'10k &amp; MO'!I$21+$R1440*'10k &amp; MO'!I$27</f>
        <v>0</v>
      </c>
      <c r="AA1440" s="349">
        <f>+$N1440*'10k &amp; MO'!J$3+$O1440*'10k &amp; MO'!J$9+$P1440*'10k &amp; MO'!J$15+$Q1440*'10k &amp; MO'!J$21+$R1440*'10k &amp; MO'!J$27</f>
        <v>0</v>
      </c>
      <c r="AB1440" s="349">
        <f>+$N1440*'10k &amp; MO'!K$3+$O1440*'10k &amp; MO'!K$9+$P1440*'10k &amp; MO'!K$15+$Q1440*'10k &amp; MO'!K$21+$R1440*'10k &amp; MO'!K$27</f>
        <v>3164.8589999999999</v>
      </c>
      <c r="AC1440" s="349">
        <f>+$N1440*'10k &amp; MO'!L$3+$O1440*'10k &amp; MO'!L$9+$P1440*'10k &amp; MO'!L$15+$Q1440*'10k &amp; MO'!L$21+$R1440*'10k &amp; MO'!L$27</f>
        <v>20961.948</v>
      </c>
      <c r="AD1440" s="350">
        <f>+S1440*'10k &amp; MO'!O$3</f>
        <v>33159.231</v>
      </c>
      <c r="AF1440" s="192" t="str">
        <f t="shared" si="197"/>
        <v>9862014</v>
      </c>
      <c r="AG1440" s="192">
        <f>+IFERROR(VLOOKUP($AF1440,'Limited Loss'!$F$5:$P$124,AG$3,FALSE),0)</f>
        <v>0</v>
      </c>
      <c r="AH1440" s="193">
        <f>+IFERROR(VLOOKUP($AF1440,'Limited Loss'!$F$5:$P$124,AH$3,FALSE),0)</f>
        <v>0</v>
      </c>
      <c r="AI1440" s="193">
        <f>+IFERROR(VLOOKUP($AF1440,'Limited Loss'!$F$5:$P$124,AI$3,FALSE),0)</f>
        <v>0</v>
      </c>
      <c r="AJ1440" s="193">
        <f>+IFERROR(VLOOKUP($AF1440,'Limited Loss'!$F$5:$P$124,AJ$3,FALSE),0)</f>
        <v>0</v>
      </c>
      <c r="AK1440" s="100">
        <f>+IFERROR(VLOOKUP($AF1440,'Limited Loss'!$F$5:$P$124,AK$3,FALSE),0)</f>
        <v>0</v>
      </c>
      <c r="AL1440" s="193">
        <f>+IFERROR(VLOOKUP($AF1440,'Limited Loss'!$F$5:$P$124,AL$3,FALSE),0)</f>
        <v>0</v>
      </c>
      <c r="AM1440" s="193">
        <f>+IFERROR(VLOOKUP($AF1440,'Limited Loss'!$F$5:$P$124,AM$3,FALSE),0)</f>
        <v>0</v>
      </c>
      <c r="AN1440" s="193">
        <f>+IFERROR(VLOOKUP($AF1440,'Limited Loss'!$F$5:$P$124,AN$3,FALSE),0)</f>
        <v>0</v>
      </c>
      <c r="AO1440" s="193">
        <f>+IFERROR(VLOOKUP($AF1440,'Limited Loss'!$F$5:$P$124,AO$3,FALSE),0)</f>
        <v>0</v>
      </c>
      <c r="AP1440" s="100">
        <f>+IFERROR(VLOOKUP($AF1440,'Limited Loss'!$F$5:$P$124,AP$3,FALSE),0)</f>
        <v>0</v>
      </c>
      <c r="AQ1440" s="353"/>
      <c r="AR1440" s="331">
        <f t="shared" si="198"/>
        <v>986</v>
      </c>
      <c r="AS1440" s="332">
        <f t="shared" si="198"/>
        <v>2014</v>
      </c>
      <c r="AT1440" s="349">
        <f t="shared" si="196"/>
        <v>0</v>
      </c>
      <c r="AU1440" s="349">
        <f t="shared" si="196"/>
        <v>0</v>
      </c>
      <c r="AV1440" s="349">
        <f t="shared" si="196"/>
        <v>0</v>
      </c>
      <c r="AW1440" s="349">
        <f t="shared" si="196"/>
        <v>18492.763000000003</v>
      </c>
      <c r="AX1440" s="350">
        <f t="shared" si="196"/>
        <v>8031.5399999999991</v>
      </c>
      <c r="AY1440" s="349">
        <f t="shared" si="196"/>
        <v>0</v>
      </c>
      <c r="AZ1440" s="349">
        <f t="shared" si="196"/>
        <v>0</v>
      </c>
      <c r="BA1440" s="349">
        <f t="shared" si="196"/>
        <v>0</v>
      </c>
      <c r="BB1440" s="349">
        <f t="shared" si="196"/>
        <v>3164.8589999999999</v>
      </c>
      <c r="BC1440" s="349">
        <f t="shared" si="196"/>
        <v>20961.948</v>
      </c>
      <c r="BD1440" s="350">
        <f t="shared" si="196"/>
        <v>33159.231</v>
      </c>
      <c r="BE1440" s="349">
        <f t="shared" si="200"/>
        <v>0</v>
      </c>
      <c r="BF1440" s="375">
        <f t="shared" si="201"/>
        <v>50651.11</v>
      </c>
      <c r="BG1440" s="334">
        <f t="shared" si="202"/>
        <v>33159.231</v>
      </c>
    </row>
    <row r="1441" spans="1:59" x14ac:dyDescent="0.2">
      <c r="A1441" s="326" t="str">
        <f t="shared" si="199"/>
        <v>9862015</v>
      </c>
      <c r="B1441">
        <v>986</v>
      </c>
      <c r="C1441" s="327">
        <v>2015</v>
      </c>
      <c r="D1441" s="353">
        <f>+IFERROR(VLOOKUP($A1441,Data_Loss!$A$2:$V$1180,6,FALSE),0)</f>
        <v>0</v>
      </c>
      <c r="E1441" s="353">
        <f>+IFERROR(VLOOKUP($A1441,Data_Loss!$A$2:$V$1180,7,FALSE),0)</f>
        <v>0</v>
      </c>
      <c r="F1441" s="353">
        <f>+IFERROR(VLOOKUP($A1441,Data_Loss!$A$2:$V$1180,8,FALSE),0)</f>
        <v>0</v>
      </c>
      <c r="G1441" s="353">
        <f>+IFERROR(VLOOKUP($A1441,Data_Loss!$A$2:$V$1180,9,FALSE),0)</f>
        <v>3</v>
      </c>
      <c r="H1441" s="353">
        <f>+IFERROR(VLOOKUP($A1441,Data_Loss!$A$2:$V$1180,10,FALSE),0)</f>
        <v>2</v>
      </c>
      <c r="I1441" s="353">
        <f>+IFERROR(VLOOKUP($A1441,Data_Loss!$A$2:$V$1300,12,FALSE),0)</f>
        <v>0</v>
      </c>
      <c r="J1441" s="353">
        <f>+IFERROR(VLOOKUP($A1441,Data_Loss!$A$2:$V$1300,13,FALSE),0)</f>
        <v>0</v>
      </c>
      <c r="K1441" s="353">
        <f>+IFERROR(VLOOKUP($A1441,Data_Loss!$A$2:$V$1300,14,FALSE),0)</f>
        <v>0</v>
      </c>
      <c r="L1441" s="353">
        <f>+IFERROR(VLOOKUP($A1441,Data_Loss!$A$2:$V$1300,15,FALSE),0)</f>
        <v>62216</v>
      </c>
      <c r="M1441" s="353">
        <f>+IFERROR(VLOOKUP($A1441,Data_Loss!$A$2:$V$1300,16,FALSE),0)</f>
        <v>95870</v>
      </c>
      <c r="N1441" s="353">
        <f>+IFERROR(VLOOKUP($A1441,Data_Loss!$A$2:$V$1300,17,FALSE),0)</f>
        <v>0</v>
      </c>
      <c r="O1441" s="353">
        <f>+IFERROR(VLOOKUP($A1441,Data_Loss!$A$2:$V$1300,18,FALSE),0)</f>
        <v>0</v>
      </c>
      <c r="P1441" s="353">
        <f>+IFERROR(VLOOKUP($A1441,Data_Loss!$A$2:$V$1300,19,FALSE),0)</f>
        <v>0</v>
      </c>
      <c r="Q1441" s="353">
        <f>+IFERROR(VLOOKUP($A1441,Data_Loss!$A$2:$V$1300,20,FALSE),0)</f>
        <v>13790</v>
      </c>
      <c r="R1441" s="353">
        <f>+IFERROR(VLOOKUP($A1441,Data_Loss!$A$2:$V$1300,21,FALSE),0)</f>
        <v>54070</v>
      </c>
      <c r="S1441" s="353">
        <f>+IFERROR(VLOOKUP($A1441,Data_Loss!$A$2:$V$1300,22,FALSE),0)</f>
        <v>19147</v>
      </c>
      <c r="T1441" s="191">
        <f>+$I1441*'10k &amp; MO'!C$4+$J1441*'10k &amp; MO'!C$10+$K1441*'10k &amp; MO'!C$16+$L1441*'10k &amp; MO'!C$22+$M1441*'10k &amp; MO'!C$28</f>
        <v>0</v>
      </c>
      <c r="U1441" s="349">
        <f>+$I1441*'10k &amp; MO'!D$4+$J1441*'10k &amp; MO'!D$10+$K1441*'10k &amp; MO'!D$16+$L1441*'10k &amp; MO'!D$22+$M1441*'10k &amp; MO'!D$28</f>
        <v>0</v>
      </c>
      <c r="V1441" s="349">
        <f>+$I1441*'10k &amp; MO'!E$4+$J1441*'10k &amp; MO'!E$10+$K1441*'10k &amp; MO'!E$16+$L1441*'10k &amp; MO'!E$22+$M1441*'10k &amp; MO'!E$28</f>
        <v>12470.094000000001</v>
      </c>
      <c r="W1441" s="349">
        <f>+$I1441*'10k &amp; MO'!F$4+$J1441*'10k &amp; MO'!F$10+$K1441*'10k &amp; MO'!F$16+$L1441*'10k &amp; MO'!F$22+$M1441*'10k &amp; MO'!F$28</f>
        <v>70285.743000000002</v>
      </c>
      <c r="X1441" s="349">
        <f>+$I1441*'10k &amp; MO'!G$4+$J1441*'10k &amp; MO'!G$10+$K1441*'10k &amp; MO'!G$16+$L1441*'10k &amp; MO'!G$22+$M1441*'10k &amp; MO'!G$28</f>
        <v>111265.41680000001</v>
      </c>
      <c r="Y1441" s="349">
        <f>+$N1441*'10k &amp; MO'!H$4+$O1441*'10k &amp; MO'!H$10+$P1441*'10k &amp; MO'!H$16+$Q1441*'10k &amp; MO'!H$22+$R1441*'10k &amp; MO'!H$28</f>
        <v>0</v>
      </c>
      <c r="Z1441" s="349">
        <f>+$N1441*'10k &amp; MO'!I$4+$O1441*'10k &amp; MO'!I$10+$P1441*'10k &amp; MO'!I$16+$Q1441*'10k &amp; MO'!I$22+$R1441*'10k &amp; MO'!I$28</f>
        <v>0</v>
      </c>
      <c r="AA1441" s="349">
        <f>+$N1441*'10k &amp; MO'!J$4+$O1441*'10k &amp; MO'!J$10+$P1441*'10k &amp; MO'!J$16+$Q1441*'10k &amp; MO'!J$22+$R1441*'10k &amp; MO'!J$28</f>
        <v>4111.7780000000002</v>
      </c>
      <c r="AB1441" s="349">
        <f>+$N1441*'10k &amp; MO'!K$4+$O1441*'10k &amp; MO'!K$10+$P1441*'10k &amp; MO'!K$16+$Q1441*'10k &amp; MO'!K$22+$R1441*'10k &amp; MO'!K$28</f>
        <v>23359.664999999997</v>
      </c>
      <c r="AC1441" s="349">
        <f>+$N1441*'10k &amp; MO'!L$4+$O1441*'10k &amp; MO'!L$10+$P1441*'10k &amp; MO'!L$16+$Q1441*'10k &amp; MO'!L$22+$R1441*'10k &amp; MO'!L$28</f>
        <v>79666.383000000002</v>
      </c>
      <c r="AD1441" s="350">
        <f>+S1441*'10k &amp; MO'!O$4</f>
        <v>23206.164000000001</v>
      </c>
      <c r="AF1441" s="192" t="str">
        <f t="shared" si="197"/>
        <v>9862015</v>
      </c>
      <c r="AG1441" s="192">
        <f>+IFERROR(VLOOKUP($AF1441,'Limited Loss'!$F$5:$P$124,AG$3,FALSE),0)</f>
        <v>0</v>
      </c>
      <c r="AH1441" s="193">
        <f>+IFERROR(VLOOKUP($AF1441,'Limited Loss'!$F$5:$P$124,AH$3,FALSE),0)</f>
        <v>0</v>
      </c>
      <c r="AI1441" s="193">
        <f>+IFERROR(VLOOKUP($AF1441,'Limited Loss'!$F$5:$P$124,AI$3,FALSE),0)</f>
        <v>0</v>
      </c>
      <c r="AJ1441" s="193">
        <f>+IFERROR(VLOOKUP($AF1441,'Limited Loss'!$F$5:$P$124,AJ$3,FALSE),0)</f>
        <v>0</v>
      </c>
      <c r="AK1441" s="100">
        <f>+IFERROR(VLOOKUP($AF1441,'Limited Loss'!$F$5:$P$124,AK$3,FALSE),0)</f>
        <v>0</v>
      </c>
      <c r="AL1441" s="193">
        <f>+IFERROR(VLOOKUP($AF1441,'Limited Loss'!$F$5:$P$124,AL$3,FALSE),0)</f>
        <v>0</v>
      </c>
      <c r="AM1441" s="193">
        <f>+IFERROR(VLOOKUP($AF1441,'Limited Loss'!$F$5:$P$124,AM$3,FALSE),0)</f>
        <v>0</v>
      </c>
      <c r="AN1441" s="193">
        <f>+IFERROR(VLOOKUP($AF1441,'Limited Loss'!$F$5:$P$124,AN$3,FALSE),0)</f>
        <v>0</v>
      </c>
      <c r="AO1441" s="193">
        <f>+IFERROR(VLOOKUP($AF1441,'Limited Loss'!$F$5:$P$124,AO$3,FALSE),0)</f>
        <v>0</v>
      </c>
      <c r="AP1441" s="100">
        <f>+IFERROR(VLOOKUP($AF1441,'Limited Loss'!$F$5:$P$124,AP$3,FALSE),0)</f>
        <v>0</v>
      </c>
      <c r="AQ1441" s="353"/>
      <c r="AR1441" s="331">
        <f t="shared" si="198"/>
        <v>986</v>
      </c>
      <c r="AS1441" s="332">
        <f t="shared" si="198"/>
        <v>2015</v>
      </c>
      <c r="AT1441" s="349">
        <f t="shared" si="196"/>
        <v>0</v>
      </c>
      <c r="AU1441" s="349">
        <f t="shared" si="196"/>
        <v>0</v>
      </c>
      <c r="AV1441" s="349">
        <f t="shared" si="196"/>
        <v>12470.094000000001</v>
      </c>
      <c r="AW1441" s="349">
        <f t="shared" si="196"/>
        <v>70285.743000000002</v>
      </c>
      <c r="AX1441" s="350">
        <f t="shared" si="196"/>
        <v>111265.41680000001</v>
      </c>
      <c r="AY1441" s="349">
        <f t="shared" si="196"/>
        <v>0</v>
      </c>
      <c r="AZ1441" s="349">
        <f t="shared" si="196"/>
        <v>0</v>
      </c>
      <c r="BA1441" s="349">
        <f t="shared" si="196"/>
        <v>4111.7780000000002</v>
      </c>
      <c r="BB1441" s="349">
        <f t="shared" si="196"/>
        <v>23359.664999999997</v>
      </c>
      <c r="BC1441" s="349">
        <f t="shared" si="196"/>
        <v>79666.383000000002</v>
      </c>
      <c r="BD1441" s="350">
        <f t="shared" si="196"/>
        <v>23206.164000000001</v>
      </c>
      <c r="BE1441" s="349">
        <f t="shared" si="200"/>
        <v>16581.872000000003</v>
      </c>
      <c r="BF1441" s="375">
        <f t="shared" si="201"/>
        <v>284577.20780000003</v>
      </c>
      <c r="BG1441" s="334">
        <f t="shared" si="202"/>
        <v>23206.164000000001</v>
      </c>
    </row>
    <row r="1442" spans="1:59" x14ac:dyDescent="0.2">
      <c r="A1442" s="326" t="str">
        <f t="shared" si="199"/>
        <v>9862016</v>
      </c>
      <c r="B1442">
        <v>986</v>
      </c>
      <c r="C1442" s="327">
        <v>2016</v>
      </c>
      <c r="D1442" s="353">
        <f>+IFERROR(VLOOKUP($A1442,Data_Loss!$A$2:$V$1180,6,FALSE),0)</f>
        <v>0</v>
      </c>
      <c r="E1442" s="353">
        <f>+IFERROR(VLOOKUP($A1442,Data_Loss!$A$2:$V$1180,7,FALSE),0)</f>
        <v>0</v>
      </c>
      <c r="F1442" s="353">
        <f>+IFERROR(VLOOKUP($A1442,Data_Loss!$A$2:$V$1180,8,FALSE),0)</f>
        <v>2</v>
      </c>
      <c r="G1442" s="353">
        <f>+IFERROR(VLOOKUP($A1442,Data_Loss!$A$2:$V$1180,9,FALSE),0)</f>
        <v>2</v>
      </c>
      <c r="H1442" s="353">
        <f>+IFERROR(VLOOKUP($A1442,Data_Loss!$A$2:$V$1180,10,FALSE),0)</f>
        <v>1</v>
      </c>
      <c r="I1442" s="353">
        <f>+IFERROR(VLOOKUP($A1442,Data_Loss!$A$2:$V$1300,12,FALSE),0)</f>
        <v>0</v>
      </c>
      <c r="J1442" s="353">
        <f>+IFERROR(VLOOKUP($A1442,Data_Loss!$A$2:$V$1300,13,FALSE),0)</f>
        <v>0</v>
      </c>
      <c r="K1442" s="353">
        <f>+IFERROR(VLOOKUP($A1442,Data_Loss!$A$2:$V$1300,14,FALSE),0)</f>
        <v>549139</v>
      </c>
      <c r="L1442" s="353">
        <f>+IFERROR(VLOOKUP($A1442,Data_Loss!$A$2:$V$1300,15,FALSE),0)</f>
        <v>31238</v>
      </c>
      <c r="M1442" s="353">
        <f>+IFERROR(VLOOKUP($A1442,Data_Loss!$A$2:$V$1300,16,FALSE),0)</f>
        <v>2758</v>
      </c>
      <c r="N1442" s="353">
        <f>+IFERROR(VLOOKUP($A1442,Data_Loss!$A$2:$V$1300,17,FALSE),0)</f>
        <v>0</v>
      </c>
      <c r="O1442" s="353">
        <f>+IFERROR(VLOOKUP($A1442,Data_Loss!$A$2:$V$1300,18,FALSE),0)</f>
        <v>0</v>
      </c>
      <c r="P1442" s="353">
        <f>+IFERROR(VLOOKUP($A1442,Data_Loss!$A$2:$V$1300,19,FALSE),0)</f>
        <v>373119</v>
      </c>
      <c r="Q1442" s="353">
        <f>+IFERROR(VLOOKUP($A1442,Data_Loss!$A$2:$V$1300,20,FALSE),0)</f>
        <v>9045</v>
      </c>
      <c r="R1442" s="353">
        <f>+IFERROR(VLOOKUP($A1442,Data_Loss!$A$2:$V$1300,21,FALSE),0)</f>
        <v>22703</v>
      </c>
      <c r="S1442" s="353">
        <f>+IFERROR(VLOOKUP($A1442,Data_Loss!$A$2:$V$1300,22,FALSE),0)</f>
        <v>2132</v>
      </c>
      <c r="T1442" s="191">
        <f>+$I1442*'10k &amp; MO'!C$5+$J1442*'10k &amp; MO'!C$11+$K1442*'10k &amp; MO'!C$17+$L1442*'10k &amp; MO'!C$23+$M1442*'10k &amp; MO'!C$29</f>
        <v>0</v>
      </c>
      <c r="U1442" s="349">
        <f>+$I1442*'10k &amp; MO'!D$5+$J1442*'10k &amp; MO'!D$11+$K1442*'10k &amp; MO'!D$17+$L1442*'10k &amp; MO'!D$23+$M1442*'10k &amp; MO'!D$29</f>
        <v>3239.9200999999998</v>
      </c>
      <c r="V1442" s="349">
        <f>+$I1442*'10k &amp; MO'!E$5+$J1442*'10k &amp; MO'!E$11+$K1442*'10k &amp; MO'!E$17+$L1442*'10k &amp; MO'!E$23+$M1442*'10k &amp; MO'!E$29</f>
        <v>868930.70630000008</v>
      </c>
      <c r="W1442" s="349">
        <f>+$I1442*'10k &amp; MO'!F$5+$J1442*'10k &amp; MO'!F$11+$K1442*'10k &amp; MO'!F$17+$L1442*'10k &amp; MO'!F$23+$M1442*'10k &amp; MO'!F$29</f>
        <v>50353.4228</v>
      </c>
      <c r="X1442" s="349">
        <f>+$I1442*'10k &amp; MO'!G$5+$J1442*'10k &amp; MO'!G$11+$K1442*'10k &amp; MO'!G$17+$L1442*'10k &amp; MO'!G$23+$M1442*'10k &amp; MO'!G$29</f>
        <v>9853.6232999999993</v>
      </c>
      <c r="Y1442" s="349">
        <f>+$N1442*'10k &amp; MO'!H$5+$O1442*'10k &amp; MO'!H$11+$P1442*'10k &amp; MO'!H$17+$Q1442*'10k &amp; MO'!H$23+$R1442*'10k &amp; MO'!H$29</f>
        <v>0</v>
      </c>
      <c r="Z1442" s="349">
        <f>+$N1442*'10k &amp; MO'!I$5+$O1442*'10k &amp; MO'!I$11+$P1442*'10k &amp; MO'!I$17+$Q1442*'10k &amp; MO'!I$23+$R1442*'10k &amp; MO'!I$29</f>
        <v>1231.2927</v>
      </c>
      <c r="AA1442" s="349">
        <f>+$N1442*'10k &amp; MO'!J$5+$O1442*'10k &amp; MO'!J$11+$P1442*'10k &amp; MO'!J$17+$Q1442*'10k &amp; MO'!J$23+$R1442*'10k &amp; MO'!J$29</f>
        <v>714750.53500000003</v>
      </c>
      <c r="AB1442" s="349">
        <f>+$N1442*'10k &amp; MO'!K$5+$O1442*'10k &amp; MO'!K$11+$P1442*'10k &amp; MO'!K$17+$Q1442*'10k &amp; MO'!K$23+$R1442*'10k &amp; MO'!K$29</f>
        <v>48762.981899999999</v>
      </c>
      <c r="AC1442" s="349">
        <f>+$N1442*'10k &amp; MO'!L$5+$O1442*'10k &amp; MO'!L$11+$P1442*'10k &amp; MO'!L$17+$Q1442*'10k &amp; MO'!L$23+$R1442*'10k &amp; MO'!L$29</f>
        <v>42114.501600000003</v>
      </c>
      <c r="AD1442" s="350">
        <f>+S1442*'10k &amp; MO'!O$5</f>
        <v>2873.9360000000001</v>
      </c>
      <c r="AF1442" s="192" t="str">
        <f t="shared" si="197"/>
        <v>9862016</v>
      </c>
      <c r="AG1442" s="192">
        <f>+IFERROR(VLOOKUP($AF1442,'Limited Loss'!$F$5:$P$124,AG$3,FALSE),0)</f>
        <v>0</v>
      </c>
      <c r="AH1442" s="193">
        <f>+IFERROR(VLOOKUP($AF1442,'Limited Loss'!$F$5:$P$124,AH$3,FALSE),0)</f>
        <v>0</v>
      </c>
      <c r="AI1442" s="193">
        <f>+IFERROR(VLOOKUP($AF1442,'Limited Loss'!$F$5:$P$124,AI$3,FALSE),0)</f>
        <v>0</v>
      </c>
      <c r="AJ1442" s="193">
        <f>+IFERROR(VLOOKUP($AF1442,'Limited Loss'!$F$5:$P$124,AJ$3,FALSE),0)</f>
        <v>0</v>
      </c>
      <c r="AK1442" s="100">
        <f>+IFERROR(VLOOKUP($AF1442,'Limited Loss'!$F$5:$P$124,AK$3,FALSE),0)</f>
        <v>0</v>
      </c>
      <c r="AL1442" s="193">
        <f>+IFERROR(VLOOKUP($AF1442,'Limited Loss'!$F$5:$P$124,AL$3,FALSE),0)</f>
        <v>0</v>
      </c>
      <c r="AM1442" s="193">
        <f>+IFERROR(VLOOKUP($AF1442,'Limited Loss'!$F$5:$P$124,AM$3,FALSE),0)</f>
        <v>0</v>
      </c>
      <c r="AN1442" s="193">
        <f>+IFERROR(VLOOKUP($AF1442,'Limited Loss'!$F$5:$P$124,AN$3,FALSE),0)</f>
        <v>0</v>
      </c>
      <c r="AO1442" s="193">
        <f>+IFERROR(VLOOKUP($AF1442,'Limited Loss'!$F$5:$P$124,AO$3,FALSE),0)</f>
        <v>0</v>
      </c>
      <c r="AP1442" s="100">
        <f>+IFERROR(VLOOKUP($AF1442,'Limited Loss'!$F$5:$P$124,AP$3,FALSE),0)</f>
        <v>0</v>
      </c>
      <c r="AQ1442" s="353"/>
      <c r="AR1442" s="331">
        <f t="shared" si="198"/>
        <v>986</v>
      </c>
      <c r="AS1442" s="332">
        <f t="shared" si="198"/>
        <v>2016</v>
      </c>
      <c r="AT1442" s="349">
        <f t="shared" si="196"/>
        <v>0</v>
      </c>
      <c r="AU1442" s="349">
        <f t="shared" si="196"/>
        <v>3239.9200999999998</v>
      </c>
      <c r="AV1442" s="349">
        <f t="shared" si="196"/>
        <v>868930.70630000008</v>
      </c>
      <c r="AW1442" s="349">
        <f t="shared" si="196"/>
        <v>50353.4228</v>
      </c>
      <c r="AX1442" s="350">
        <f t="shared" si="196"/>
        <v>9853.6232999999993</v>
      </c>
      <c r="AY1442" s="349">
        <f t="shared" si="196"/>
        <v>0</v>
      </c>
      <c r="AZ1442" s="349">
        <f t="shared" si="196"/>
        <v>1231.2927</v>
      </c>
      <c r="BA1442" s="349">
        <f t="shared" si="196"/>
        <v>714750.53500000003</v>
      </c>
      <c r="BB1442" s="349">
        <f t="shared" si="196"/>
        <v>48762.981899999999</v>
      </c>
      <c r="BC1442" s="349">
        <f t="shared" si="196"/>
        <v>42114.501600000003</v>
      </c>
      <c r="BD1442" s="350">
        <f t="shared" si="196"/>
        <v>2873.9360000000001</v>
      </c>
      <c r="BE1442" s="349">
        <f t="shared" si="200"/>
        <v>1588152.4541000002</v>
      </c>
      <c r="BF1442" s="375">
        <f t="shared" si="201"/>
        <v>151084.52960000001</v>
      </c>
      <c r="BG1442" s="334">
        <f t="shared" si="202"/>
        <v>2873.9360000000001</v>
      </c>
    </row>
    <row r="1443" spans="1:59" x14ac:dyDescent="0.2">
      <c r="A1443" s="326" t="str">
        <f t="shared" si="199"/>
        <v>9862017</v>
      </c>
      <c r="B1443">
        <v>986</v>
      </c>
      <c r="C1443" s="327">
        <v>2017</v>
      </c>
      <c r="D1443" s="353">
        <f>+IFERROR(VLOOKUP($A1443,Data_Loss!$A$2:$V$1180,6,FALSE),0)</f>
        <v>0</v>
      </c>
      <c r="E1443" s="353">
        <f>+IFERROR(VLOOKUP($A1443,Data_Loss!$A$2:$V$1180,7,FALSE),0)</f>
        <v>0</v>
      </c>
      <c r="F1443" s="353">
        <f>+IFERROR(VLOOKUP($A1443,Data_Loss!$A$2:$V$1180,8,FALSE),0)</f>
        <v>0</v>
      </c>
      <c r="G1443" s="353">
        <f>+IFERROR(VLOOKUP($A1443,Data_Loss!$A$2:$V$1180,9,FALSE),0)</f>
        <v>0</v>
      </c>
      <c r="H1443" s="353">
        <f>+IFERROR(VLOOKUP($A1443,Data_Loss!$A$2:$V$1180,10,FALSE),0)</f>
        <v>6</v>
      </c>
      <c r="I1443" s="353">
        <f>+IFERROR(VLOOKUP($A1443,Data_Loss!$A$2:$V$1300,12,FALSE),0)</f>
        <v>0</v>
      </c>
      <c r="J1443" s="353">
        <f>+IFERROR(VLOOKUP($A1443,Data_Loss!$A$2:$V$1300,13,FALSE),0)</f>
        <v>0</v>
      </c>
      <c r="K1443" s="353">
        <f>+IFERROR(VLOOKUP($A1443,Data_Loss!$A$2:$V$1300,14,FALSE),0)</f>
        <v>0</v>
      </c>
      <c r="L1443" s="353">
        <f>+IFERROR(VLOOKUP($A1443,Data_Loss!$A$2:$V$1300,15,FALSE),0)</f>
        <v>0</v>
      </c>
      <c r="M1443" s="353">
        <f>+IFERROR(VLOOKUP($A1443,Data_Loss!$A$2:$V$1300,16,FALSE),0)</f>
        <v>20898</v>
      </c>
      <c r="N1443" s="353">
        <f>+IFERROR(VLOOKUP($A1443,Data_Loss!$A$2:$V$1300,17,FALSE),0)</f>
        <v>0</v>
      </c>
      <c r="O1443" s="353">
        <f>+IFERROR(VLOOKUP($A1443,Data_Loss!$A$2:$V$1300,18,FALSE),0)</f>
        <v>0</v>
      </c>
      <c r="P1443" s="353">
        <f>+IFERROR(VLOOKUP($A1443,Data_Loss!$A$2:$V$1300,19,FALSE),0)</f>
        <v>0</v>
      </c>
      <c r="Q1443" s="353">
        <f>+IFERROR(VLOOKUP($A1443,Data_Loss!$A$2:$V$1300,20,FALSE),0)</f>
        <v>0</v>
      </c>
      <c r="R1443" s="353">
        <f>+IFERROR(VLOOKUP($A1443,Data_Loss!$A$2:$V$1300,21,FALSE),0)</f>
        <v>53077</v>
      </c>
      <c r="S1443" s="353">
        <f>+IFERROR(VLOOKUP($A1443,Data_Loss!$A$2:$V$1300,22,FALSE),0)</f>
        <v>2865</v>
      </c>
      <c r="T1443" s="191">
        <f>+$I1443*'10k &amp; MO'!C$6+$J1443*'10k &amp; MO'!C$12+$K1443*'10k &amp; MO'!C$18+$L1443*'10k &amp; MO'!C$24+$M1443*'10k &amp; MO'!C$30</f>
        <v>0</v>
      </c>
      <c r="U1443" s="349">
        <f>+$I1443*'10k &amp; MO'!D$6+$J1443*'10k &amp; MO'!D$12+$K1443*'10k &amp; MO'!D$18+$L1443*'10k &amp; MO'!D$24+$M1443*'10k &amp; MO'!D$30</f>
        <v>18.808199999999999</v>
      </c>
      <c r="V1443" s="349">
        <f>+$I1443*'10k &amp; MO'!E$6+$J1443*'10k &amp; MO'!E$12+$K1443*'10k &amp; MO'!E$18+$L1443*'10k &amp; MO'!E$24+$M1443*'10k &amp; MO'!E$30</f>
        <v>8311.1345999999994</v>
      </c>
      <c r="W1443" s="349">
        <f>+$I1443*'10k &amp; MO'!F$6+$J1443*'10k &amp; MO'!F$12+$K1443*'10k &amp; MO'!F$18+$L1443*'10k &amp; MO'!F$24+$M1443*'10k &amp; MO'!F$30</f>
        <v>3671.7786000000001</v>
      </c>
      <c r="X1443" s="349">
        <f>+$I1443*'10k &amp; MO'!G$6+$J1443*'10k &amp; MO'!G$12+$K1443*'10k &amp; MO'!G$18+$L1443*'10k &amp; MO'!G$24+$M1443*'10k &amp; MO'!G$30</f>
        <v>22831.065000000002</v>
      </c>
      <c r="Y1443" s="349">
        <f>+$N1443*'10k &amp; MO'!H$6+$O1443*'10k &amp; MO'!H$12+$P1443*'10k &amp; MO'!H$18+$Q1443*'10k &amp; MO'!H$24+$R1443*'10k &amp; MO'!H$30</f>
        <v>0</v>
      </c>
      <c r="Z1443" s="349">
        <f>+$N1443*'10k &amp; MO'!I$6+$O1443*'10k &amp; MO'!I$12+$P1443*'10k &amp; MO'!I$18+$Q1443*'10k &amp; MO'!I$24+$R1443*'10k &amp; MO'!I$30</f>
        <v>15.923099999999998</v>
      </c>
      <c r="AA1443" s="349">
        <f>+$N1443*'10k &amp; MO'!J$6+$O1443*'10k &amp; MO'!J$12+$P1443*'10k &amp; MO'!J$18+$Q1443*'10k &amp; MO'!J$24+$R1443*'10k &amp; MO'!J$30</f>
        <v>21655.415999999997</v>
      </c>
      <c r="AB1443" s="349">
        <f>+$N1443*'10k &amp; MO'!K$6+$O1443*'10k &amp; MO'!K$12+$P1443*'10k &amp; MO'!K$18+$Q1443*'10k &amp; MO'!K$24+$R1443*'10k &amp; MO'!K$30</f>
        <v>10923.2466</v>
      </c>
      <c r="AC1443" s="349">
        <f>+$N1443*'10k &amp; MO'!L$6+$O1443*'10k &amp; MO'!L$12+$P1443*'10k &amp; MO'!L$18+$Q1443*'10k &amp; MO'!L$24+$R1443*'10k &amp; MO'!L$30</f>
        <v>77763.112699999998</v>
      </c>
      <c r="AD1443" s="350">
        <f>+S1443*'10k &amp; MO'!O$6</f>
        <v>3856.2900000000004</v>
      </c>
      <c r="AF1443" s="192" t="str">
        <f t="shared" si="197"/>
        <v>9862017</v>
      </c>
      <c r="AG1443" s="192">
        <f>+IFERROR(VLOOKUP($AF1443,'Limited Loss'!$F$5:$P$124,AG$3,FALSE),0)</f>
        <v>0</v>
      </c>
      <c r="AH1443" s="193">
        <f>+IFERROR(VLOOKUP($AF1443,'Limited Loss'!$F$5:$P$124,AH$3,FALSE),0)</f>
        <v>0</v>
      </c>
      <c r="AI1443" s="193">
        <f>+IFERROR(VLOOKUP($AF1443,'Limited Loss'!$F$5:$P$124,AI$3,FALSE),0)</f>
        <v>0</v>
      </c>
      <c r="AJ1443" s="193">
        <f>+IFERROR(VLOOKUP($AF1443,'Limited Loss'!$F$5:$P$124,AJ$3,FALSE),0)</f>
        <v>0</v>
      </c>
      <c r="AK1443" s="100">
        <f>+IFERROR(VLOOKUP($AF1443,'Limited Loss'!$F$5:$P$124,AK$3,FALSE),0)</f>
        <v>0</v>
      </c>
      <c r="AL1443" s="193">
        <f>+IFERROR(VLOOKUP($AF1443,'Limited Loss'!$F$5:$P$124,AL$3,FALSE),0)</f>
        <v>0</v>
      </c>
      <c r="AM1443" s="193">
        <f>+IFERROR(VLOOKUP($AF1443,'Limited Loss'!$F$5:$P$124,AM$3,FALSE),0)</f>
        <v>0</v>
      </c>
      <c r="AN1443" s="193">
        <f>+IFERROR(VLOOKUP($AF1443,'Limited Loss'!$F$5:$P$124,AN$3,FALSE),0)</f>
        <v>0</v>
      </c>
      <c r="AO1443" s="193">
        <f>+IFERROR(VLOOKUP($AF1443,'Limited Loss'!$F$5:$P$124,AO$3,FALSE),0)</f>
        <v>0</v>
      </c>
      <c r="AP1443" s="100">
        <f>+IFERROR(VLOOKUP($AF1443,'Limited Loss'!$F$5:$P$124,AP$3,FALSE),0)</f>
        <v>0</v>
      </c>
      <c r="AQ1443" s="353"/>
      <c r="AR1443" s="331">
        <f t="shared" si="198"/>
        <v>986</v>
      </c>
      <c r="AS1443" s="332">
        <f t="shared" si="198"/>
        <v>2017</v>
      </c>
      <c r="AT1443" s="349">
        <f t="shared" si="196"/>
        <v>0</v>
      </c>
      <c r="AU1443" s="349">
        <f t="shared" si="196"/>
        <v>18.808199999999999</v>
      </c>
      <c r="AV1443" s="349">
        <f t="shared" si="196"/>
        <v>8311.1345999999994</v>
      </c>
      <c r="AW1443" s="349">
        <f t="shared" si="196"/>
        <v>3671.7786000000001</v>
      </c>
      <c r="AX1443" s="350">
        <f t="shared" si="196"/>
        <v>22831.065000000002</v>
      </c>
      <c r="AY1443" s="349">
        <f t="shared" si="196"/>
        <v>0</v>
      </c>
      <c r="AZ1443" s="349">
        <f t="shared" si="196"/>
        <v>15.923099999999998</v>
      </c>
      <c r="BA1443" s="349">
        <f t="shared" si="196"/>
        <v>21655.415999999997</v>
      </c>
      <c r="BB1443" s="349">
        <f t="shared" si="196"/>
        <v>10923.2466</v>
      </c>
      <c r="BC1443" s="349">
        <f t="shared" si="196"/>
        <v>77763.112699999998</v>
      </c>
      <c r="BD1443" s="350">
        <f t="shared" si="196"/>
        <v>3856.2900000000004</v>
      </c>
      <c r="BE1443" s="349">
        <f t="shared" si="200"/>
        <v>30001.281899999994</v>
      </c>
      <c r="BF1443" s="375">
        <f t="shared" si="201"/>
        <v>115189.2029</v>
      </c>
      <c r="BG1443" s="334">
        <f t="shared" si="202"/>
        <v>3856.2900000000004</v>
      </c>
    </row>
    <row r="1444" spans="1:59" x14ac:dyDescent="0.2">
      <c r="A1444" s="326" t="str">
        <f t="shared" si="199"/>
        <v>9862018</v>
      </c>
      <c r="B1444">
        <v>986</v>
      </c>
      <c r="C1444" s="327">
        <v>2018</v>
      </c>
      <c r="D1444" s="353">
        <f>+IFERROR(VLOOKUP($A1444,Data_Loss!$A$2:$V$1180,6,FALSE),0)</f>
        <v>0</v>
      </c>
      <c r="E1444" s="353">
        <f>+IFERROR(VLOOKUP($A1444,Data_Loss!$A$2:$V$1180,7,FALSE),0)</f>
        <v>0</v>
      </c>
      <c r="F1444" s="353">
        <f>+IFERROR(VLOOKUP($A1444,Data_Loss!$A$2:$V$1180,8,FALSE),0)</f>
        <v>0</v>
      </c>
      <c r="G1444" s="353">
        <f>+IFERROR(VLOOKUP($A1444,Data_Loss!$A$2:$V$1180,9,FALSE),0)</f>
        <v>0</v>
      </c>
      <c r="H1444" s="353">
        <f>+IFERROR(VLOOKUP($A1444,Data_Loss!$A$2:$V$1180,10,FALSE),0)</f>
        <v>0</v>
      </c>
      <c r="I1444" s="353">
        <f>+IFERROR(VLOOKUP($A1444,Data_Loss!$A$2:$V$1300,12,FALSE),0)</f>
        <v>0</v>
      </c>
      <c r="J1444" s="353">
        <f>+IFERROR(VLOOKUP($A1444,Data_Loss!$A$2:$V$1300,13,FALSE),0)</f>
        <v>0</v>
      </c>
      <c r="K1444" s="353">
        <f>+IFERROR(VLOOKUP($A1444,Data_Loss!$A$2:$V$1300,14,FALSE),0)</f>
        <v>0</v>
      </c>
      <c r="L1444" s="353">
        <f>+IFERROR(VLOOKUP($A1444,Data_Loss!$A$2:$V$1300,15,FALSE),0)</f>
        <v>0</v>
      </c>
      <c r="M1444" s="353">
        <f>+IFERROR(VLOOKUP($A1444,Data_Loss!$A$2:$V$1300,16,FALSE),0)</f>
        <v>0</v>
      </c>
      <c r="N1444" s="353">
        <f>+IFERROR(VLOOKUP($A1444,Data_Loss!$A$2:$V$1300,17,FALSE),0)</f>
        <v>0</v>
      </c>
      <c r="O1444" s="353">
        <f>+IFERROR(VLOOKUP($A1444,Data_Loss!$A$2:$V$1300,18,FALSE),0)</f>
        <v>0</v>
      </c>
      <c r="P1444" s="353">
        <f>+IFERROR(VLOOKUP($A1444,Data_Loss!$A$2:$V$1300,19,FALSE),0)</f>
        <v>0</v>
      </c>
      <c r="Q1444" s="353">
        <f>+IFERROR(VLOOKUP($A1444,Data_Loss!$A$2:$V$1300,20,FALSE),0)</f>
        <v>0</v>
      </c>
      <c r="R1444" s="353">
        <f>+IFERROR(VLOOKUP($A1444,Data_Loss!$A$2:$V$1300,21,FALSE),0)</f>
        <v>0</v>
      </c>
      <c r="S1444" s="353">
        <f>+IFERROR(VLOOKUP($A1444,Data_Loss!$A$2:$V$1300,22,FALSE),0)</f>
        <v>2795</v>
      </c>
      <c r="T1444" s="191">
        <f>+$I1444*'10k &amp; MO'!C$7+$J1444*'10k &amp; MO'!C$13+$K1444*'10k &amp; MO'!C$19+$L1444*'10k &amp; MO'!C$25+$M1444*'10k &amp; MO'!C$31</f>
        <v>0</v>
      </c>
      <c r="U1444" s="349">
        <f>+$I1444*'10k &amp; MO'!D$7+$J1444*'10k &amp; MO'!D$13+$K1444*'10k &amp; MO'!D$19+$L1444*'10k &amp; MO'!D$25+$M1444*'10k &amp; MO'!D$31</f>
        <v>0</v>
      </c>
      <c r="V1444" s="349">
        <f>+$I1444*'10k &amp; MO'!E$7+$J1444*'10k &amp; MO'!E$13+$K1444*'10k &amp; MO'!E$19+$L1444*'10k &amp; MO'!E$25+$M1444*'10k &amp; MO'!E$31</f>
        <v>0</v>
      </c>
      <c r="W1444" s="349">
        <f>+$I1444*'10k &amp; MO'!F$7+$J1444*'10k &amp; MO'!F$13+$K1444*'10k &amp; MO'!F$19+$L1444*'10k &amp; MO'!F$25+$M1444*'10k &amp; MO'!F$31</f>
        <v>0</v>
      </c>
      <c r="X1444" s="349">
        <f>+$I1444*'10k &amp; MO'!G$7+$J1444*'10k &amp; MO'!G$13+$K1444*'10k &amp; MO'!G$19+$L1444*'10k &amp; MO'!G$25+$M1444*'10k &amp; MO'!G$31</f>
        <v>0</v>
      </c>
      <c r="Y1444" s="349">
        <f>+$N1444*'10k &amp; MO'!H$7+$O1444*'10k &amp; MO'!H$13+$P1444*'10k &amp; MO'!H$19+$Q1444*'10k &amp; MO'!H$25+$R1444*'10k &amp; MO'!H$31</f>
        <v>0</v>
      </c>
      <c r="Z1444" s="349">
        <f>+$N1444*'10k &amp; MO'!I$7+$O1444*'10k &amp; MO'!I$13+$P1444*'10k &amp; MO'!I$19+$Q1444*'10k &amp; MO'!I$25+$R1444*'10k &amp; MO'!I$31</f>
        <v>0</v>
      </c>
      <c r="AA1444" s="349">
        <f>+$N1444*'10k &amp; MO'!J$7+$O1444*'10k &amp; MO'!J$13+$P1444*'10k &amp; MO'!J$19+$Q1444*'10k &amp; MO'!J$25+$R1444*'10k &amp; MO'!J$31</f>
        <v>0</v>
      </c>
      <c r="AB1444" s="349">
        <f>+$N1444*'10k &amp; MO'!K$7+$O1444*'10k &amp; MO'!K$13+$P1444*'10k &amp; MO'!K$19+$Q1444*'10k &amp; MO'!K$25+$R1444*'10k &amp; MO'!K$31</f>
        <v>0</v>
      </c>
      <c r="AC1444" s="349">
        <f>+$N1444*'10k &amp; MO'!L$7+$O1444*'10k &amp; MO'!L$13+$P1444*'10k &amp; MO'!L$19+$Q1444*'10k &amp; MO'!L$25+$R1444*'10k &amp; MO'!L$31</f>
        <v>0</v>
      </c>
      <c r="AD1444" s="350">
        <f>+S1444*'10k &amp; MO'!O$7</f>
        <v>3706.17</v>
      </c>
      <c r="AF1444" s="192" t="str">
        <f t="shared" si="197"/>
        <v>9862018</v>
      </c>
      <c r="AG1444" s="192">
        <f>+IFERROR(VLOOKUP($AF1444,'Limited Loss'!$F$5:$P$124,AG$3,FALSE),0)</f>
        <v>0</v>
      </c>
      <c r="AH1444" s="193">
        <f>+IFERROR(VLOOKUP($AF1444,'Limited Loss'!$F$5:$P$124,AH$3,FALSE),0)</f>
        <v>0</v>
      </c>
      <c r="AI1444" s="193">
        <f>+IFERROR(VLOOKUP($AF1444,'Limited Loss'!$F$5:$P$124,AI$3,FALSE),0)</f>
        <v>0</v>
      </c>
      <c r="AJ1444" s="193">
        <f>+IFERROR(VLOOKUP($AF1444,'Limited Loss'!$F$5:$P$124,AJ$3,FALSE),0)</f>
        <v>0</v>
      </c>
      <c r="AK1444" s="100">
        <f>+IFERROR(VLOOKUP($AF1444,'Limited Loss'!$F$5:$P$124,AK$3,FALSE),0)</f>
        <v>0</v>
      </c>
      <c r="AL1444" s="193">
        <f>+IFERROR(VLOOKUP($AF1444,'Limited Loss'!$F$5:$P$124,AL$3,FALSE),0)</f>
        <v>0</v>
      </c>
      <c r="AM1444" s="193">
        <f>+IFERROR(VLOOKUP($AF1444,'Limited Loss'!$F$5:$P$124,AM$3,FALSE),0)</f>
        <v>0</v>
      </c>
      <c r="AN1444" s="193">
        <f>+IFERROR(VLOOKUP($AF1444,'Limited Loss'!$F$5:$P$124,AN$3,FALSE),0)</f>
        <v>0</v>
      </c>
      <c r="AO1444" s="193">
        <f>+IFERROR(VLOOKUP($AF1444,'Limited Loss'!$F$5:$P$124,AO$3,FALSE),0)</f>
        <v>0</v>
      </c>
      <c r="AP1444" s="100">
        <f>+IFERROR(VLOOKUP($AF1444,'Limited Loss'!$F$5:$P$124,AP$3,FALSE),0)</f>
        <v>0</v>
      </c>
      <c r="AQ1444" s="353"/>
      <c r="AR1444" s="331">
        <f t="shared" si="198"/>
        <v>986</v>
      </c>
      <c r="AS1444" s="332">
        <f t="shared" si="198"/>
        <v>2018</v>
      </c>
      <c r="AT1444" s="349">
        <f t="shared" si="196"/>
        <v>0</v>
      </c>
      <c r="AU1444" s="349">
        <f t="shared" si="196"/>
        <v>0</v>
      </c>
      <c r="AV1444" s="349">
        <f t="shared" si="196"/>
        <v>0</v>
      </c>
      <c r="AW1444" s="349">
        <f t="shared" si="196"/>
        <v>0</v>
      </c>
      <c r="AX1444" s="350">
        <f t="shared" si="196"/>
        <v>0</v>
      </c>
      <c r="AY1444" s="349">
        <f t="shared" si="196"/>
        <v>0</v>
      </c>
      <c r="AZ1444" s="349">
        <f t="shared" si="196"/>
        <v>0</v>
      </c>
      <c r="BA1444" s="349">
        <f t="shared" si="196"/>
        <v>0</v>
      </c>
      <c r="BB1444" s="349">
        <f t="shared" si="196"/>
        <v>0</v>
      </c>
      <c r="BC1444" s="349">
        <f t="shared" si="196"/>
        <v>0</v>
      </c>
      <c r="BD1444" s="350">
        <f t="shared" si="196"/>
        <v>3706.17</v>
      </c>
      <c r="BE1444" s="349">
        <f t="shared" si="200"/>
        <v>0</v>
      </c>
      <c r="BF1444" s="375">
        <f t="shared" si="201"/>
        <v>0</v>
      </c>
      <c r="BG1444" s="334">
        <f t="shared" si="202"/>
        <v>3706.17</v>
      </c>
    </row>
    <row r="1445" spans="1:59" x14ac:dyDescent="0.2">
      <c r="A1445" s="326" t="str">
        <f t="shared" si="199"/>
        <v>9882014</v>
      </c>
      <c r="B1445">
        <v>988</v>
      </c>
      <c r="C1445" s="327">
        <v>2014</v>
      </c>
      <c r="D1445" s="353">
        <f>+IFERROR(VLOOKUP($A1445,Data_Loss!$A$2:$V$1180,6,FALSE),0)</f>
        <v>0</v>
      </c>
      <c r="E1445" s="353">
        <f>+IFERROR(VLOOKUP($A1445,Data_Loss!$A$2:$V$1180,7,FALSE),0)</f>
        <v>0</v>
      </c>
      <c r="F1445" s="353">
        <f>+IFERROR(VLOOKUP($A1445,Data_Loss!$A$2:$V$1180,8,FALSE),0)</f>
        <v>1</v>
      </c>
      <c r="G1445" s="353">
        <f>+IFERROR(VLOOKUP($A1445,Data_Loss!$A$2:$V$1180,9,FALSE),0)</f>
        <v>7</v>
      </c>
      <c r="H1445" s="353">
        <f>+IFERROR(VLOOKUP($A1445,Data_Loss!$A$2:$V$1180,10,FALSE),0)</f>
        <v>14</v>
      </c>
      <c r="I1445" s="353">
        <f>+IFERROR(VLOOKUP($A1445,Data_Loss!$A$2:$V$1300,12,FALSE),0)</f>
        <v>0</v>
      </c>
      <c r="J1445" s="353">
        <f>+IFERROR(VLOOKUP($A1445,Data_Loss!$A$2:$V$1300,13,FALSE),0)</f>
        <v>0</v>
      </c>
      <c r="K1445" s="353">
        <f>+IFERROR(VLOOKUP($A1445,Data_Loss!$A$2:$V$1300,14,FALSE),0)</f>
        <v>143646</v>
      </c>
      <c r="L1445" s="353">
        <f>+IFERROR(VLOOKUP($A1445,Data_Loss!$A$2:$V$1300,15,FALSE),0)</f>
        <v>265248</v>
      </c>
      <c r="M1445" s="353">
        <f>+IFERROR(VLOOKUP($A1445,Data_Loss!$A$2:$V$1300,16,FALSE),0)</f>
        <v>130173</v>
      </c>
      <c r="N1445" s="353">
        <f>+IFERROR(VLOOKUP($A1445,Data_Loss!$A$2:$V$1300,17,FALSE),0)</f>
        <v>0</v>
      </c>
      <c r="O1445" s="353">
        <f>+IFERROR(VLOOKUP($A1445,Data_Loss!$A$2:$V$1300,18,FALSE),0)</f>
        <v>0</v>
      </c>
      <c r="P1445" s="353">
        <f>+IFERROR(VLOOKUP($A1445,Data_Loss!$A$2:$V$1300,19,FALSE),0)</f>
        <v>203888</v>
      </c>
      <c r="Q1445" s="353">
        <f>+IFERROR(VLOOKUP($A1445,Data_Loss!$A$2:$V$1300,20,FALSE),0)</f>
        <v>558758</v>
      </c>
      <c r="R1445" s="353">
        <f>+IFERROR(VLOOKUP($A1445,Data_Loss!$A$2:$V$1300,21,FALSE),0)</f>
        <v>121929</v>
      </c>
      <c r="S1445" s="353">
        <f>+IFERROR(VLOOKUP($A1445,Data_Loss!$A$2:$V$1300,22,FALSE),0)</f>
        <v>230977</v>
      </c>
      <c r="T1445" s="191">
        <f>+$I1445*'10k &amp; MO'!C$3+$J1445*'10k &amp; MO'!C$9+$K1445*'10k &amp; MO'!C$15+$L1445*'10k &amp; MO'!C$21+$M1445*'10k &amp; MO'!C$27</f>
        <v>0</v>
      </c>
      <c r="U1445" s="349">
        <f>+$I1445*'10k &amp; MO'!D$3+$J1445*'10k &amp; MO'!D$9+$K1445*'10k &amp; MO'!D$15+$L1445*'10k &amp; MO'!D$21+$M1445*'10k &amp; MO'!D$27</f>
        <v>0</v>
      </c>
      <c r="V1445" s="349">
        <f>+$I1445*'10k &amp; MO'!E$3+$J1445*'10k &amp; MO'!E$9+$K1445*'10k &amp; MO'!E$15+$L1445*'10k &amp; MO'!E$21+$M1445*'10k &amp; MO'!E$27</f>
        <v>216043.584</v>
      </c>
      <c r="W1445" s="349">
        <f>+$I1445*'10k &amp; MO'!F$3+$J1445*'10k &amp; MO'!F$9+$K1445*'10k &amp; MO'!F$15+$L1445*'10k &amp; MO'!F$21+$M1445*'10k &amp; MO'!F$27</f>
        <v>325989.79200000002</v>
      </c>
      <c r="X1445" s="349">
        <f>+$I1445*'10k &amp; MO'!G$3+$J1445*'10k &amp; MO'!G$9+$K1445*'10k &amp; MO'!G$15+$L1445*'10k &amp; MO'!G$21+$M1445*'10k &amp; MO'!G$27</f>
        <v>147355.83599999998</v>
      </c>
      <c r="Y1445" s="349">
        <f>+$N1445*'10k &amp; MO'!H$3+$O1445*'10k &amp; MO'!H$9+$P1445*'10k &amp; MO'!H$15+$Q1445*'10k &amp; MO'!H$21+$R1445*'10k &amp; MO'!H$27</f>
        <v>0</v>
      </c>
      <c r="Z1445" s="349">
        <f>+$N1445*'10k &amp; MO'!I$3+$O1445*'10k &amp; MO'!I$9+$P1445*'10k &amp; MO'!I$15+$Q1445*'10k &amp; MO'!I$21+$R1445*'10k &amp; MO'!I$27</f>
        <v>0</v>
      </c>
      <c r="AA1445" s="349">
        <f>+$N1445*'10k &amp; MO'!J$3+$O1445*'10k &amp; MO'!J$9+$P1445*'10k &amp; MO'!J$15+$Q1445*'10k &amp; MO'!J$21+$R1445*'10k &amp; MO'!J$27</f>
        <v>426329.80800000002</v>
      </c>
      <c r="AB1445" s="349">
        <f>+$N1445*'10k &amp; MO'!K$3+$O1445*'10k &amp; MO'!K$9+$P1445*'10k &amp; MO'!K$15+$Q1445*'10k &amp; MO'!K$21+$R1445*'10k &amp; MO'!K$27</f>
        <v>782819.95799999998</v>
      </c>
      <c r="AC1445" s="349">
        <f>+$N1445*'10k &amp; MO'!L$3+$O1445*'10k &amp; MO'!L$9+$P1445*'10k &amp; MO'!L$15+$Q1445*'10k &amp; MO'!L$21+$R1445*'10k &amp; MO'!L$27</f>
        <v>188014.51800000001</v>
      </c>
      <c r="AD1445" s="350">
        <f>+S1445*'10k &amp; MO'!O$3</f>
        <v>247376.367</v>
      </c>
      <c r="AF1445" s="192" t="str">
        <f t="shared" si="197"/>
        <v>9882014</v>
      </c>
      <c r="AG1445" s="192">
        <f>+IFERROR(VLOOKUP($AF1445,'Limited Loss'!$F$5:$P$124,AG$3,FALSE),0)</f>
        <v>0</v>
      </c>
      <c r="AH1445" s="193">
        <f>+IFERROR(VLOOKUP($AF1445,'Limited Loss'!$F$5:$P$124,AH$3,FALSE),0)</f>
        <v>0</v>
      </c>
      <c r="AI1445" s="193">
        <f>+IFERROR(VLOOKUP($AF1445,'Limited Loss'!$F$5:$P$124,AI$3,FALSE),0)</f>
        <v>0</v>
      </c>
      <c r="AJ1445" s="193">
        <f>+IFERROR(VLOOKUP($AF1445,'Limited Loss'!$F$5:$P$124,AJ$3,FALSE),0)</f>
        <v>0</v>
      </c>
      <c r="AK1445" s="100">
        <f>+IFERROR(VLOOKUP($AF1445,'Limited Loss'!$F$5:$P$124,AK$3,FALSE),0)</f>
        <v>0</v>
      </c>
      <c r="AL1445" s="193">
        <f>+IFERROR(VLOOKUP($AF1445,'Limited Loss'!$F$5:$P$124,AL$3,FALSE),0)</f>
        <v>0</v>
      </c>
      <c r="AM1445" s="193">
        <f>+IFERROR(VLOOKUP($AF1445,'Limited Loss'!$F$5:$P$124,AM$3,FALSE),0)</f>
        <v>0</v>
      </c>
      <c r="AN1445" s="193">
        <f>+IFERROR(VLOOKUP($AF1445,'Limited Loss'!$F$5:$P$124,AN$3,FALSE),0)</f>
        <v>0</v>
      </c>
      <c r="AO1445" s="193">
        <f>+IFERROR(VLOOKUP($AF1445,'Limited Loss'!$F$5:$P$124,AO$3,FALSE),0)</f>
        <v>0</v>
      </c>
      <c r="AP1445" s="100">
        <f>+IFERROR(VLOOKUP($AF1445,'Limited Loss'!$F$5:$P$124,AP$3,FALSE),0)</f>
        <v>0</v>
      </c>
      <c r="AQ1445" s="353"/>
      <c r="AR1445" s="331">
        <f t="shared" si="198"/>
        <v>988</v>
      </c>
      <c r="AS1445" s="332">
        <f t="shared" si="198"/>
        <v>2014</v>
      </c>
      <c r="AT1445" s="349">
        <f t="shared" ref="AT1445:BD1468" si="203">+T1445-AG1445</f>
        <v>0</v>
      </c>
      <c r="AU1445" s="349">
        <f t="shared" si="203"/>
        <v>0</v>
      </c>
      <c r="AV1445" s="349">
        <f t="shared" si="203"/>
        <v>216043.584</v>
      </c>
      <c r="AW1445" s="349">
        <f t="shared" si="203"/>
        <v>325989.79200000002</v>
      </c>
      <c r="AX1445" s="350">
        <f t="shared" si="203"/>
        <v>147355.83599999998</v>
      </c>
      <c r="AY1445" s="349">
        <f t="shared" si="203"/>
        <v>0</v>
      </c>
      <c r="AZ1445" s="349">
        <f t="shared" si="203"/>
        <v>0</v>
      </c>
      <c r="BA1445" s="349">
        <f t="shared" si="203"/>
        <v>426329.80800000002</v>
      </c>
      <c r="BB1445" s="349">
        <f t="shared" si="203"/>
        <v>782819.95799999998</v>
      </c>
      <c r="BC1445" s="349">
        <f t="shared" si="203"/>
        <v>188014.51800000001</v>
      </c>
      <c r="BD1445" s="350">
        <f t="shared" si="203"/>
        <v>247376.367</v>
      </c>
      <c r="BE1445" s="349">
        <f t="shared" si="200"/>
        <v>642373.39199999999</v>
      </c>
      <c r="BF1445" s="375">
        <f t="shared" si="201"/>
        <v>1444180.1040000001</v>
      </c>
      <c r="BG1445" s="334">
        <f t="shared" si="202"/>
        <v>247376.367</v>
      </c>
    </row>
    <row r="1446" spans="1:59" x14ac:dyDescent="0.2">
      <c r="A1446" s="326" t="str">
        <f t="shared" si="199"/>
        <v>9882015</v>
      </c>
      <c r="B1446">
        <v>988</v>
      </c>
      <c r="C1446" s="327">
        <v>2015</v>
      </c>
      <c r="D1446" s="353">
        <f>+IFERROR(VLOOKUP($A1446,Data_Loss!$A$2:$V$1180,6,FALSE),0)</f>
        <v>0</v>
      </c>
      <c r="E1446" s="353">
        <f>+IFERROR(VLOOKUP($A1446,Data_Loss!$A$2:$V$1180,7,FALSE),0)</f>
        <v>0</v>
      </c>
      <c r="F1446" s="353">
        <f>+IFERROR(VLOOKUP($A1446,Data_Loss!$A$2:$V$1180,8,FALSE),0)</f>
        <v>1</v>
      </c>
      <c r="G1446" s="353">
        <f>+IFERROR(VLOOKUP($A1446,Data_Loss!$A$2:$V$1180,9,FALSE),0)</f>
        <v>10</v>
      </c>
      <c r="H1446" s="353">
        <f>+IFERROR(VLOOKUP($A1446,Data_Loss!$A$2:$V$1180,10,FALSE),0)</f>
        <v>9</v>
      </c>
      <c r="I1446" s="353">
        <f>+IFERROR(VLOOKUP($A1446,Data_Loss!$A$2:$V$1300,12,FALSE),0)</f>
        <v>0</v>
      </c>
      <c r="J1446" s="353">
        <f>+IFERROR(VLOOKUP($A1446,Data_Loss!$A$2:$V$1300,13,FALSE),0)</f>
        <v>0</v>
      </c>
      <c r="K1446" s="353">
        <f>+IFERROR(VLOOKUP($A1446,Data_Loss!$A$2:$V$1300,14,FALSE),0)</f>
        <v>144447</v>
      </c>
      <c r="L1446" s="353">
        <f>+IFERROR(VLOOKUP($A1446,Data_Loss!$A$2:$V$1300,15,FALSE),0)</f>
        <v>267232</v>
      </c>
      <c r="M1446" s="353">
        <f>+IFERROR(VLOOKUP($A1446,Data_Loss!$A$2:$V$1300,16,FALSE),0)</f>
        <v>63039</v>
      </c>
      <c r="N1446" s="353">
        <f>+IFERROR(VLOOKUP($A1446,Data_Loss!$A$2:$V$1300,17,FALSE),0)</f>
        <v>0</v>
      </c>
      <c r="O1446" s="353">
        <f>+IFERROR(VLOOKUP($A1446,Data_Loss!$A$2:$V$1300,18,FALSE),0)</f>
        <v>0</v>
      </c>
      <c r="P1446" s="353">
        <f>+IFERROR(VLOOKUP($A1446,Data_Loss!$A$2:$V$1300,19,FALSE),0)</f>
        <v>363906</v>
      </c>
      <c r="Q1446" s="353">
        <f>+IFERROR(VLOOKUP($A1446,Data_Loss!$A$2:$V$1300,20,FALSE),0)</f>
        <v>207706</v>
      </c>
      <c r="R1446" s="353">
        <f>+IFERROR(VLOOKUP($A1446,Data_Loss!$A$2:$V$1300,21,FALSE),0)</f>
        <v>134984</v>
      </c>
      <c r="S1446" s="353">
        <f>+IFERROR(VLOOKUP($A1446,Data_Loss!$A$2:$V$1300,22,FALSE),0)</f>
        <v>117870</v>
      </c>
      <c r="T1446" s="191">
        <f>+$I1446*'10k &amp; MO'!C$4+$J1446*'10k &amp; MO'!C$10+$K1446*'10k &amp; MO'!C$16+$L1446*'10k &amp; MO'!C$22+$M1446*'10k &amp; MO'!C$28</f>
        <v>0</v>
      </c>
      <c r="U1446" s="349">
        <f>+$I1446*'10k &amp; MO'!D$4+$J1446*'10k &amp; MO'!D$10+$K1446*'10k &amp; MO'!D$16+$L1446*'10k &amp; MO'!D$22+$M1446*'10k &amp; MO'!D$28</f>
        <v>0</v>
      </c>
      <c r="V1446" s="349">
        <f>+$I1446*'10k &amp; MO'!E$4+$J1446*'10k &amp; MO'!E$10+$K1446*'10k &amp; MO'!E$16+$L1446*'10k &amp; MO'!E$22+$M1446*'10k &amp; MO'!E$28</f>
        <v>294860.33799999999</v>
      </c>
      <c r="W1446" s="349">
        <f>+$I1446*'10k &amp; MO'!F$4+$J1446*'10k &amp; MO'!F$10+$K1446*'10k &amp; MO'!F$16+$L1446*'10k &amp; MO'!F$22+$M1446*'10k &amp; MO'!F$28</f>
        <v>295919.10279999999</v>
      </c>
      <c r="X1446" s="349">
        <f>+$I1446*'10k &amp; MO'!G$4+$J1446*'10k &amp; MO'!G$10+$K1446*'10k &amp; MO'!G$16+$L1446*'10k &amp; MO'!G$22+$M1446*'10k &amp; MO'!G$28</f>
        <v>75719.579299999998</v>
      </c>
      <c r="Y1446" s="349">
        <f>+$N1446*'10k &amp; MO'!H$4+$O1446*'10k &amp; MO'!H$10+$P1446*'10k &amp; MO'!H$16+$Q1446*'10k &amp; MO'!H$22+$R1446*'10k &amp; MO'!H$28</f>
        <v>0</v>
      </c>
      <c r="Z1446" s="349">
        <f>+$N1446*'10k &amp; MO'!I$4+$O1446*'10k &amp; MO'!I$10+$P1446*'10k &amp; MO'!I$16+$Q1446*'10k &amp; MO'!I$22+$R1446*'10k &amp; MO'!I$28</f>
        <v>0</v>
      </c>
      <c r="AA1446" s="349">
        <f>+$N1446*'10k &amp; MO'!J$4+$O1446*'10k &amp; MO'!J$10+$P1446*'10k &amp; MO'!J$16+$Q1446*'10k &amp; MO'!J$22+$R1446*'10k &amp; MO'!J$28</f>
        <v>1055377.03</v>
      </c>
      <c r="AB1446" s="349">
        <f>+$N1446*'10k &amp; MO'!K$4+$O1446*'10k &amp; MO'!K$10+$P1446*'10k &amp; MO'!K$16+$Q1446*'10k &amp; MO'!K$22+$R1446*'10k &amp; MO'!K$28</f>
        <v>336240.516</v>
      </c>
      <c r="AC1446" s="349">
        <f>+$N1446*'10k &amp; MO'!L$4+$O1446*'10k &amp; MO'!L$10+$P1446*'10k &amp; MO'!L$16+$Q1446*'10k &amp; MO'!L$22+$R1446*'10k &amp; MO'!L$28</f>
        <v>204776.14260000002</v>
      </c>
      <c r="AD1446" s="350">
        <f>+S1446*'10k &amp; MO'!O$4</f>
        <v>142858.44</v>
      </c>
      <c r="AF1446" s="192" t="str">
        <f t="shared" si="197"/>
        <v>9882015</v>
      </c>
      <c r="AG1446" s="192">
        <f>+IFERROR(VLOOKUP($AF1446,'Limited Loss'!$F$5:$P$124,AG$3,FALSE),0)</f>
        <v>0</v>
      </c>
      <c r="AH1446" s="193">
        <f>+IFERROR(VLOOKUP($AF1446,'Limited Loss'!$F$5:$P$124,AH$3,FALSE),0)</f>
        <v>0</v>
      </c>
      <c r="AI1446" s="193">
        <f>+IFERROR(VLOOKUP($AF1446,'Limited Loss'!$F$5:$P$124,AI$3,FALSE),0)</f>
        <v>57869</v>
      </c>
      <c r="AJ1446" s="193">
        <f>+IFERROR(VLOOKUP($AF1446,'Limited Loss'!$F$5:$P$124,AJ$3,FALSE),0)</f>
        <v>300</v>
      </c>
      <c r="AK1446" s="100">
        <f>+IFERROR(VLOOKUP($AF1446,'Limited Loss'!$F$5:$P$124,AK$3,FALSE),0)</f>
        <v>154</v>
      </c>
      <c r="AL1446" s="193">
        <f>+IFERROR(VLOOKUP($AF1446,'Limited Loss'!$F$5:$P$124,AL$3,FALSE),0)</f>
        <v>0</v>
      </c>
      <c r="AM1446" s="193">
        <f>+IFERROR(VLOOKUP($AF1446,'Limited Loss'!$F$5:$P$124,AM$3,FALSE),0)</f>
        <v>0</v>
      </c>
      <c r="AN1446" s="193">
        <f>+IFERROR(VLOOKUP($AF1446,'Limited Loss'!$F$5:$P$124,AN$3,FALSE),0)</f>
        <v>231158</v>
      </c>
      <c r="AO1446" s="193">
        <f>+IFERROR(VLOOKUP($AF1446,'Limited Loss'!$F$5:$P$124,AO$3,FALSE),0)</f>
        <v>2407</v>
      </c>
      <c r="AP1446" s="100">
        <f>+IFERROR(VLOOKUP($AF1446,'Limited Loss'!$F$5:$P$124,AP$3,FALSE),0)</f>
        <v>416</v>
      </c>
      <c r="AQ1446" s="353"/>
      <c r="AR1446" s="331">
        <f t="shared" si="198"/>
        <v>988</v>
      </c>
      <c r="AS1446" s="332">
        <f t="shared" si="198"/>
        <v>2015</v>
      </c>
      <c r="AT1446" s="349">
        <f t="shared" si="203"/>
        <v>0</v>
      </c>
      <c r="AU1446" s="349">
        <f t="shared" si="203"/>
        <v>0</v>
      </c>
      <c r="AV1446" s="349">
        <f t="shared" si="203"/>
        <v>236991.33799999999</v>
      </c>
      <c r="AW1446" s="349">
        <f t="shared" si="203"/>
        <v>295619.10279999999</v>
      </c>
      <c r="AX1446" s="350">
        <f t="shared" si="203"/>
        <v>75565.579299999998</v>
      </c>
      <c r="AY1446" s="349">
        <f t="shared" si="203"/>
        <v>0</v>
      </c>
      <c r="AZ1446" s="349">
        <f t="shared" si="203"/>
        <v>0</v>
      </c>
      <c r="BA1446" s="349">
        <f t="shared" si="203"/>
        <v>824219.03</v>
      </c>
      <c r="BB1446" s="349">
        <f t="shared" si="203"/>
        <v>333833.516</v>
      </c>
      <c r="BC1446" s="349">
        <f t="shared" si="203"/>
        <v>204360.14260000002</v>
      </c>
      <c r="BD1446" s="350">
        <f t="shared" si="203"/>
        <v>142858.44</v>
      </c>
      <c r="BE1446" s="349">
        <f t="shared" si="200"/>
        <v>1061210.368</v>
      </c>
      <c r="BF1446" s="375">
        <f t="shared" si="201"/>
        <v>909378.34069999994</v>
      </c>
      <c r="BG1446" s="334">
        <f t="shared" si="202"/>
        <v>142858.44</v>
      </c>
    </row>
    <row r="1447" spans="1:59" x14ac:dyDescent="0.2">
      <c r="A1447" s="326" t="str">
        <f t="shared" si="199"/>
        <v>9882016</v>
      </c>
      <c r="B1447">
        <v>988</v>
      </c>
      <c r="C1447" s="327">
        <v>2016</v>
      </c>
      <c r="D1447" s="353">
        <f>+IFERROR(VLOOKUP($A1447,Data_Loss!$A$2:$V$1180,6,FALSE),0)</f>
        <v>0</v>
      </c>
      <c r="E1447" s="353">
        <f>+IFERROR(VLOOKUP($A1447,Data_Loss!$A$2:$V$1180,7,FALSE),0)</f>
        <v>0</v>
      </c>
      <c r="F1447" s="353">
        <f>+IFERROR(VLOOKUP($A1447,Data_Loss!$A$2:$V$1180,8,FALSE),0)</f>
        <v>1</v>
      </c>
      <c r="G1447" s="353">
        <f>+IFERROR(VLOOKUP($A1447,Data_Loss!$A$2:$V$1180,9,FALSE),0)</f>
        <v>8</v>
      </c>
      <c r="H1447" s="353">
        <f>+IFERROR(VLOOKUP($A1447,Data_Loss!$A$2:$V$1180,10,FALSE),0)</f>
        <v>11</v>
      </c>
      <c r="I1447" s="353">
        <f>+IFERROR(VLOOKUP($A1447,Data_Loss!$A$2:$V$1300,12,FALSE),0)</f>
        <v>0</v>
      </c>
      <c r="J1447" s="353">
        <f>+IFERROR(VLOOKUP($A1447,Data_Loss!$A$2:$V$1300,13,FALSE),0)</f>
        <v>0</v>
      </c>
      <c r="K1447" s="353">
        <f>+IFERROR(VLOOKUP($A1447,Data_Loss!$A$2:$V$1300,14,FALSE),0)</f>
        <v>217656</v>
      </c>
      <c r="L1447" s="353">
        <f>+IFERROR(VLOOKUP($A1447,Data_Loss!$A$2:$V$1300,15,FALSE),0)</f>
        <v>124647</v>
      </c>
      <c r="M1447" s="353">
        <f>+IFERROR(VLOOKUP($A1447,Data_Loss!$A$2:$V$1300,16,FALSE),0)</f>
        <v>55429</v>
      </c>
      <c r="N1447" s="353">
        <f>+IFERROR(VLOOKUP($A1447,Data_Loss!$A$2:$V$1300,17,FALSE),0)</f>
        <v>0</v>
      </c>
      <c r="O1447" s="353">
        <f>+IFERROR(VLOOKUP($A1447,Data_Loss!$A$2:$V$1300,18,FALSE),0)</f>
        <v>0</v>
      </c>
      <c r="P1447" s="353">
        <f>+IFERROR(VLOOKUP($A1447,Data_Loss!$A$2:$V$1300,19,FALSE),0)</f>
        <v>40443</v>
      </c>
      <c r="Q1447" s="353">
        <f>+IFERROR(VLOOKUP($A1447,Data_Loss!$A$2:$V$1300,20,FALSE),0)</f>
        <v>146908</v>
      </c>
      <c r="R1447" s="353">
        <f>+IFERROR(VLOOKUP($A1447,Data_Loss!$A$2:$V$1300,21,FALSE),0)</f>
        <v>52495</v>
      </c>
      <c r="S1447" s="353">
        <f>+IFERROR(VLOOKUP($A1447,Data_Loss!$A$2:$V$1300,22,FALSE),0)</f>
        <v>57695</v>
      </c>
      <c r="T1447" s="191">
        <f>+$I1447*'10k &amp; MO'!C$5+$J1447*'10k &amp; MO'!C$11+$K1447*'10k &amp; MO'!C$17+$L1447*'10k &amp; MO'!C$23+$M1447*'10k &amp; MO'!C$29</f>
        <v>0</v>
      </c>
      <c r="U1447" s="349">
        <f>+$I1447*'10k &amp; MO'!D$5+$J1447*'10k &amp; MO'!D$11+$K1447*'10k &amp; MO'!D$17+$L1447*'10k &amp; MO'!D$23+$M1447*'10k &amp; MO'!D$29</f>
        <v>1284.1704</v>
      </c>
      <c r="V1447" s="349">
        <f>+$I1447*'10k &amp; MO'!E$5+$J1447*'10k &amp; MO'!E$11+$K1447*'10k &amp; MO'!E$17+$L1447*'10k &amp; MO'!E$23+$M1447*'10k &amp; MO'!E$29</f>
        <v>387039.54080000002</v>
      </c>
      <c r="W1447" s="349">
        <f>+$I1447*'10k &amp; MO'!F$5+$J1447*'10k &amp; MO'!F$11+$K1447*'10k &amp; MO'!F$17+$L1447*'10k &amp; MO'!F$23+$M1447*'10k &amp; MO'!F$29</f>
        <v>145113.6679</v>
      </c>
      <c r="X1447" s="349">
        <f>+$I1447*'10k &amp; MO'!G$5+$J1447*'10k &amp; MO'!G$11+$K1447*'10k &amp; MO'!G$17+$L1447*'10k &amp; MO'!G$23+$M1447*'10k &amp; MO'!G$29</f>
        <v>63253.726299999995</v>
      </c>
      <c r="Y1447" s="349">
        <f>+$N1447*'10k &amp; MO'!H$5+$O1447*'10k &amp; MO'!H$11+$P1447*'10k &amp; MO'!H$17+$Q1447*'10k &amp; MO'!H$23+$R1447*'10k &amp; MO'!H$29</f>
        <v>0</v>
      </c>
      <c r="Z1447" s="349">
        <f>+$N1447*'10k &amp; MO'!I$5+$O1447*'10k &amp; MO'!I$11+$P1447*'10k &amp; MO'!I$17+$Q1447*'10k &amp; MO'!I$23+$R1447*'10k &amp; MO'!I$29</f>
        <v>133.46189999999999</v>
      </c>
      <c r="AA1447" s="349">
        <f>+$N1447*'10k &amp; MO'!J$5+$O1447*'10k &amp; MO'!J$11+$P1447*'10k &amp; MO'!J$17+$Q1447*'10k &amp; MO'!J$23+$R1447*'10k &amp; MO'!J$29</f>
        <v>133759.12770000001</v>
      </c>
      <c r="AB1447" s="349">
        <f>+$N1447*'10k &amp; MO'!K$5+$O1447*'10k &amp; MO'!K$11+$P1447*'10k &amp; MO'!K$17+$Q1447*'10k &amp; MO'!K$23+$R1447*'10k &amp; MO'!K$29</f>
        <v>240876.20110000001</v>
      </c>
      <c r="AC1447" s="349">
        <f>+$N1447*'10k &amp; MO'!L$5+$O1447*'10k &amp; MO'!L$11+$P1447*'10k &amp; MO'!L$17+$Q1447*'10k &amp; MO'!L$23+$R1447*'10k &amp; MO'!L$29</f>
        <v>86980.90800000001</v>
      </c>
      <c r="AD1447" s="350">
        <f>+S1447*'10k &amp; MO'!O$5</f>
        <v>77772.86</v>
      </c>
      <c r="AF1447" s="192" t="str">
        <f t="shared" si="197"/>
        <v>9882016</v>
      </c>
      <c r="AG1447" s="192">
        <f>+IFERROR(VLOOKUP($AF1447,'Limited Loss'!$F$5:$P$124,AG$3,FALSE),0)</f>
        <v>0</v>
      </c>
      <c r="AH1447" s="193">
        <f>+IFERROR(VLOOKUP($AF1447,'Limited Loss'!$F$5:$P$124,AH$3,FALSE),0)</f>
        <v>0</v>
      </c>
      <c r="AI1447" s="193">
        <f>+IFERROR(VLOOKUP($AF1447,'Limited Loss'!$F$5:$P$124,AI$3,FALSE),0)</f>
        <v>0</v>
      </c>
      <c r="AJ1447" s="193">
        <f>+IFERROR(VLOOKUP($AF1447,'Limited Loss'!$F$5:$P$124,AJ$3,FALSE),0)</f>
        <v>0</v>
      </c>
      <c r="AK1447" s="100">
        <f>+IFERROR(VLOOKUP($AF1447,'Limited Loss'!$F$5:$P$124,AK$3,FALSE),0)</f>
        <v>0</v>
      </c>
      <c r="AL1447" s="193">
        <f>+IFERROR(VLOOKUP($AF1447,'Limited Loss'!$F$5:$P$124,AL$3,FALSE),0)</f>
        <v>0</v>
      </c>
      <c r="AM1447" s="193">
        <f>+IFERROR(VLOOKUP($AF1447,'Limited Loss'!$F$5:$P$124,AM$3,FALSE),0)</f>
        <v>0</v>
      </c>
      <c r="AN1447" s="193">
        <f>+IFERROR(VLOOKUP($AF1447,'Limited Loss'!$F$5:$P$124,AN$3,FALSE),0)</f>
        <v>0</v>
      </c>
      <c r="AO1447" s="193">
        <f>+IFERROR(VLOOKUP($AF1447,'Limited Loss'!$F$5:$P$124,AO$3,FALSE),0)</f>
        <v>0</v>
      </c>
      <c r="AP1447" s="100">
        <f>+IFERROR(VLOOKUP($AF1447,'Limited Loss'!$F$5:$P$124,AP$3,FALSE),0)</f>
        <v>0</v>
      </c>
      <c r="AQ1447" s="353"/>
      <c r="AR1447" s="331">
        <f t="shared" si="198"/>
        <v>988</v>
      </c>
      <c r="AS1447" s="332">
        <f t="shared" si="198"/>
        <v>2016</v>
      </c>
      <c r="AT1447" s="349">
        <f t="shared" si="203"/>
        <v>0</v>
      </c>
      <c r="AU1447" s="349">
        <f t="shared" si="203"/>
        <v>1284.1704</v>
      </c>
      <c r="AV1447" s="349">
        <f t="shared" si="203"/>
        <v>387039.54080000002</v>
      </c>
      <c r="AW1447" s="349">
        <f t="shared" si="203"/>
        <v>145113.6679</v>
      </c>
      <c r="AX1447" s="350">
        <f t="shared" si="203"/>
        <v>63253.726299999995</v>
      </c>
      <c r="AY1447" s="349">
        <f t="shared" si="203"/>
        <v>0</v>
      </c>
      <c r="AZ1447" s="349">
        <f t="shared" si="203"/>
        <v>133.46189999999999</v>
      </c>
      <c r="BA1447" s="349">
        <f t="shared" si="203"/>
        <v>133759.12770000001</v>
      </c>
      <c r="BB1447" s="349">
        <f t="shared" si="203"/>
        <v>240876.20110000001</v>
      </c>
      <c r="BC1447" s="349">
        <f t="shared" si="203"/>
        <v>86980.90800000001</v>
      </c>
      <c r="BD1447" s="350">
        <f t="shared" si="203"/>
        <v>77772.86</v>
      </c>
      <c r="BE1447" s="349">
        <f t="shared" si="200"/>
        <v>522216.30080000003</v>
      </c>
      <c r="BF1447" s="375">
        <f t="shared" si="201"/>
        <v>536224.50329999998</v>
      </c>
      <c r="BG1447" s="334">
        <f t="shared" si="202"/>
        <v>77772.86</v>
      </c>
    </row>
    <row r="1448" spans="1:59" x14ac:dyDescent="0.2">
      <c r="A1448" s="326" t="str">
        <f t="shared" si="199"/>
        <v>9882017</v>
      </c>
      <c r="B1448">
        <v>988</v>
      </c>
      <c r="C1448" s="327">
        <v>2017</v>
      </c>
      <c r="D1448" s="353">
        <f>+IFERROR(VLOOKUP($A1448,Data_Loss!$A$2:$V$1180,6,FALSE),0)</f>
        <v>0</v>
      </c>
      <c r="E1448" s="353">
        <f>+IFERROR(VLOOKUP($A1448,Data_Loss!$A$2:$V$1180,7,FALSE),0)</f>
        <v>0</v>
      </c>
      <c r="F1448" s="353">
        <f>+IFERROR(VLOOKUP($A1448,Data_Loss!$A$2:$V$1180,8,FALSE),0)</f>
        <v>0</v>
      </c>
      <c r="G1448" s="353">
        <f>+IFERROR(VLOOKUP($A1448,Data_Loss!$A$2:$V$1180,9,FALSE),0)</f>
        <v>8</v>
      </c>
      <c r="H1448" s="353">
        <f>+IFERROR(VLOOKUP($A1448,Data_Loss!$A$2:$V$1180,10,FALSE),0)</f>
        <v>18</v>
      </c>
      <c r="I1448" s="353">
        <f>+IFERROR(VLOOKUP($A1448,Data_Loss!$A$2:$V$1300,12,FALSE),0)</f>
        <v>0</v>
      </c>
      <c r="J1448" s="353">
        <f>+IFERROR(VLOOKUP($A1448,Data_Loss!$A$2:$V$1300,13,FALSE),0)</f>
        <v>0</v>
      </c>
      <c r="K1448" s="353">
        <f>+IFERROR(VLOOKUP($A1448,Data_Loss!$A$2:$V$1300,14,FALSE),0)</f>
        <v>0</v>
      </c>
      <c r="L1448" s="353">
        <f>+IFERROR(VLOOKUP($A1448,Data_Loss!$A$2:$V$1300,15,FALSE),0)</f>
        <v>113210</v>
      </c>
      <c r="M1448" s="353">
        <f>+IFERROR(VLOOKUP($A1448,Data_Loss!$A$2:$V$1300,16,FALSE),0)</f>
        <v>113757</v>
      </c>
      <c r="N1448" s="353">
        <f>+IFERROR(VLOOKUP($A1448,Data_Loss!$A$2:$V$1300,17,FALSE),0)</f>
        <v>0</v>
      </c>
      <c r="O1448" s="353">
        <f>+IFERROR(VLOOKUP($A1448,Data_Loss!$A$2:$V$1300,18,FALSE),0)</f>
        <v>0</v>
      </c>
      <c r="P1448" s="353">
        <f>+IFERROR(VLOOKUP($A1448,Data_Loss!$A$2:$V$1300,19,FALSE),0)</f>
        <v>0</v>
      </c>
      <c r="Q1448" s="353">
        <f>+IFERROR(VLOOKUP($A1448,Data_Loss!$A$2:$V$1300,20,FALSE),0)</f>
        <v>60754</v>
      </c>
      <c r="R1448" s="353">
        <f>+IFERROR(VLOOKUP($A1448,Data_Loss!$A$2:$V$1300,21,FALSE),0)</f>
        <v>120698</v>
      </c>
      <c r="S1448" s="353">
        <f>+IFERROR(VLOOKUP($A1448,Data_Loss!$A$2:$V$1300,22,FALSE),0)</f>
        <v>130123</v>
      </c>
      <c r="T1448" s="191">
        <f>+$I1448*'10k &amp; MO'!C$6+$J1448*'10k &amp; MO'!C$12+$K1448*'10k &amp; MO'!C$18+$L1448*'10k &amp; MO'!C$24+$M1448*'10k &amp; MO'!C$30</f>
        <v>0</v>
      </c>
      <c r="U1448" s="349">
        <f>+$I1448*'10k &amp; MO'!D$6+$J1448*'10k &amp; MO'!D$12+$K1448*'10k &amp; MO'!D$18+$L1448*'10k &amp; MO'!D$24+$M1448*'10k &amp; MO'!D$30</f>
        <v>340.1223</v>
      </c>
      <c r="V1448" s="349">
        <f>+$I1448*'10k &amp; MO'!E$6+$J1448*'10k &amp; MO'!E$12+$K1448*'10k &amp; MO'!E$18+$L1448*'10k &amp; MO'!E$24+$M1448*'10k &amp; MO'!E$30</f>
        <v>144560.29190000001</v>
      </c>
      <c r="W1448" s="349">
        <f>+$I1448*'10k &amp; MO'!F$6+$J1448*'10k &amp; MO'!F$12+$K1448*'10k &amp; MO'!F$18+$L1448*'10k &amp; MO'!F$24+$M1448*'10k &amp; MO'!F$30</f>
        <v>121830.82089999999</v>
      </c>
      <c r="X1448" s="349">
        <f>+$I1448*'10k &amp; MO'!G$6+$J1448*'10k &amp; MO'!G$12+$K1448*'10k &amp; MO'!G$18+$L1448*'10k &amp; MO'!G$24+$M1448*'10k &amp; MO'!G$30</f>
        <v>132838.1985</v>
      </c>
      <c r="Y1448" s="349">
        <f>+$N1448*'10k &amp; MO'!H$6+$O1448*'10k &amp; MO'!H$12+$P1448*'10k &amp; MO'!H$18+$Q1448*'10k &amp; MO'!H$24+$R1448*'10k &amp; MO'!H$30</f>
        <v>0</v>
      </c>
      <c r="Z1448" s="349">
        <f>+$N1448*'10k &amp; MO'!I$6+$O1448*'10k &amp; MO'!I$12+$P1448*'10k &amp; MO'!I$18+$Q1448*'10k &amp; MO'!I$24+$R1448*'10k &amp; MO'!I$30</f>
        <v>78.737200000000001</v>
      </c>
      <c r="AA1448" s="349">
        <f>+$N1448*'10k &amp; MO'!J$6+$O1448*'10k &amp; MO'!J$12+$P1448*'10k &amp; MO'!J$18+$Q1448*'10k &amp; MO'!J$24+$R1448*'10k &amp; MO'!J$30</f>
        <v>112070.4954</v>
      </c>
      <c r="AB1448" s="349">
        <f>+$N1448*'10k &amp; MO'!K$6+$O1448*'10k &amp; MO'!K$12+$P1448*'10k &amp; MO'!K$18+$Q1448*'10k &amp; MO'!K$24+$R1448*'10k &amp; MO'!K$30</f>
        <v>101468.6686</v>
      </c>
      <c r="AC1448" s="349">
        <f>+$N1448*'10k &amp; MO'!L$6+$O1448*'10k &amp; MO'!L$12+$P1448*'10k &amp; MO'!L$18+$Q1448*'10k &amp; MO'!L$24+$R1448*'10k &amp; MO'!L$30</f>
        <v>183292.79</v>
      </c>
      <c r="AD1448" s="350">
        <f>+S1448*'10k &amp; MO'!O$6</f>
        <v>175145.55800000002</v>
      </c>
      <c r="AF1448" s="192" t="str">
        <f t="shared" si="197"/>
        <v>9882017</v>
      </c>
      <c r="AG1448" s="192">
        <f>+IFERROR(VLOOKUP($AF1448,'Limited Loss'!$F$5:$P$124,AG$3,FALSE),0)</f>
        <v>0</v>
      </c>
      <c r="AH1448" s="193">
        <f>+IFERROR(VLOOKUP($AF1448,'Limited Loss'!$F$5:$P$124,AH$3,FALSE),0)</f>
        <v>0</v>
      </c>
      <c r="AI1448" s="193">
        <f>+IFERROR(VLOOKUP($AF1448,'Limited Loss'!$F$5:$P$124,AI$3,FALSE),0)</f>
        <v>0</v>
      </c>
      <c r="AJ1448" s="193">
        <f>+IFERROR(VLOOKUP($AF1448,'Limited Loss'!$F$5:$P$124,AJ$3,FALSE),0)</f>
        <v>0</v>
      </c>
      <c r="AK1448" s="100">
        <f>+IFERROR(VLOOKUP($AF1448,'Limited Loss'!$F$5:$P$124,AK$3,FALSE),0)</f>
        <v>0</v>
      </c>
      <c r="AL1448" s="193">
        <f>+IFERROR(VLOOKUP($AF1448,'Limited Loss'!$F$5:$P$124,AL$3,FALSE),0)</f>
        <v>0</v>
      </c>
      <c r="AM1448" s="193">
        <f>+IFERROR(VLOOKUP($AF1448,'Limited Loss'!$F$5:$P$124,AM$3,FALSE),0)</f>
        <v>0</v>
      </c>
      <c r="AN1448" s="193">
        <f>+IFERROR(VLOOKUP($AF1448,'Limited Loss'!$F$5:$P$124,AN$3,FALSE),0)</f>
        <v>0</v>
      </c>
      <c r="AO1448" s="193">
        <f>+IFERROR(VLOOKUP($AF1448,'Limited Loss'!$F$5:$P$124,AO$3,FALSE),0)</f>
        <v>0</v>
      </c>
      <c r="AP1448" s="100">
        <f>+IFERROR(VLOOKUP($AF1448,'Limited Loss'!$F$5:$P$124,AP$3,FALSE),0)</f>
        <v>0</v>
      </c>
      <c r="AQ1448" s="353"/>
      <c r="AR1448" s="331">
        <f t="shared" si="198"/>
        <v>988</v>
      </c>
      <c r="AS1448" s="332">
        <f t="shared" si="198"/>
        <v>2017</v>
      </c>
      <c r="AT1448" s="349">
        <f t="shared" si="203"/>
        <v>0</v>
      </c>
      <c r="AU1448" s="349">
        <f t="shared" si="203"/>
        <v>340.1223</v>
      </c>
      <c r="AV1448" s="349">
        <f t="shared" si="203"/>
        <v>144560.29190000001</v>
      </c>
      <c r="AW1448" s="349">
        <f t="shared" si="203"/>
        <v>121830.82089999999</v>
      </c>
      <c r="AX1448" s="350">
        <f t="shared" si="203"/>
        <v>132838.1985</v>
      </c>
      <c r="AY1448" s="349">
        <f t="shared" si="203"/>
        <v>0</v>
      </c>
      <c r="AZ1448" s="349">
        <f t="shared" si="203"/>
        <v>78.737200000000001</v>
      </c>
      <c r="BA1448" s="349">
        <f t="shared" si="203"/>
        <v>112070.4954</v>
      </c>
      <c r="BB1448" s="349">
        <f t="shared" si="203"/>
        <v>101468.6686</v>
      </c>
      <c r="BC1448" s="349">
        <f t="shared" si="203"/>
        <v>183292.79</v>
      </c>
      <c r="BD1448" s="350">
        <f t="shared" si="203"/>
        <v>175145.55800000002</v>
      </c>
      <c r="BE1448" s="349">
        <f t="shared" si="200"/>
        <v>257049.64679999999</v>
      </c>
      <c r="BF1448" s="375">
        <f t="shared" si="201"/>
        <v>539430.478</v>
      </c>
      <c r="BG1448" s="334">
        <f t="shared" si="202"/>
        <v>175145.55800000002</v>
      </c>
    </row>
    <row r="1449" spans="1:59" x14ac:dyDescent="0.2">
      <c r="A1449" s="326" t="str">
        <f t="shared" si="199"/>
        <v>9882018</v>
      </c>
      <c r="B1449">
        <v>988</v>
      </c>
      <c r="C1449" s="327">
        <v>2018</v>
      </c>
      <c r="D1449" s="353">
        <f>+IFERROR(VLOOKUP($A1449,Data_Loss!$A$2:$V$1180,6,FALSE),0)</f>
        <v>0</v>
      </c>
      <c r="E1449" s="353">
        <f>+IFERROR(VLOOKUP($A1449,Data_Loss!$A$2:$V$1180,7,FALSE),0)</f>
        <v>0</v>
      </c>
      <c r="F1449" s="353">
        <f>+IFERROR(VLOOKUP($A1449,Data_Loss!$A$2:$V$1180,8,FALSE),0)</f>
        <v>0</v>
      </c>
      <c r="G1449" s="353">
        <f>+IFERROR(VLOOKUP($A1449,Data_Loss!$A$2:$V$1180,9,FALSE),0)</f>
        <v>3</v>
      </c>
      <c r="H1449" s="353">
        <f>+IFERROR(VLOOKUP($A1449,Data_Loss!$A$2:$V$1180,10,FALSE),0)</f>
        <v>12</v>
      </c>
      <c r="I1449" s="353">
        <f>+IFERROR(VLOOKUP($A1449,Data_Loss!$A$2:$V$1300,12,FALSE),0)</f>
        <v>0</v>
      </c>
      <c r="J1449" s="353">
        <f>+IFERROR(VLOOKUP($A1449,Data_Loss!$A$2:$V$1300,13,FALSE),0)</f>
        <v>0</v>
      </c>
      <c r="K1449" s="353">
        <f>+IFERROR(VLOOKUP($A1449,Data_Loss!$A$2:$V$1300,14,FALSE),0)</f>
        <v>0</v>
      </c>
      <c r="L1449" s="353">
        <f>+IFERROR(VLOOKUP($A1449,Data_Loss!$A$2:$V$1300,15,FALSE),0)</f>
        <v>58491</v>
      </c>
      <c r="M1449" s="353">
        <f>+IFERROR(VLOOKUP($A1449,Data_Loss!$A$2:$V$1300,16,FALSE),0)</f>
        <v>51174</v>
      </c>
      <c r="N1449" s="353">
        <f>+IFERROR(VLOOKUP($A1449,Data_Loss!$A$2:$V$1300,17,FALSE),0)</f>
        <v>0</v>
      </c>
      <c r="O1449" s="353">
        <f>+IFERROR(VLOOKUP($A1449,Data_Loss!$A$2:$V$1300,18,FALSE),0)</f>
        <v>0</v>
      </c>
      <c r="P1449" s="353">
        <f>+IFERROR(VLOOKUP($A1449,Data_Loss!$A$2:$V$1300,19,FALSE),0)</f>
        <v>0</v>
      </c>
      <c r="Q1449" s="353">
        <f>+IFERROR(VLOOKUP($A1449,Data_Loss!$A$2:$V$1300,20,FALSE),0)</f>
        <v>27977</v>
      </c>
      <c r="R1449" s="353">
        <f>+IFERROR(VLOOKUP($A1449,Data_Loss!$A$2:$V$1300,21,FALSE),0)</f>
        <v>97216</v>
      </c>
      <c r="S1449" s="353">
        <f>+IFERROR(VLOOKUP($A1449,Data_Loss!$A$2:$V$1300,22,FALSE),0)</f>
        <v>47442</v>
      </c>
      <c r="T1449" s="191">
        <f>+$I1449*'10k &amp; MO'!C$7+$J1449*'10k &amp; MO'!C$13+$K1449*'10k &amp; MO'!C$19+$L1449*'10k &amp; MO'!C$25+$M1449*'10k &amp; MO'!C$31</f>
        <v>112.58280000000001</v>
      </c>
      <c r="U1449" s="349">
        <f>+$I1449*'10k &amp; MO'!D$7+$J1449*'10k &amp; MO'!D$13+$K1449*'10k &amp; MO'!D$19+$L1449*'10k &amp; MO'!D$25+$M1449*'10k &amp; MO'!D$31</f>
        <v>5291.5896000000002</v>
      </c>
      <c r="V1449" s="349">
        <f>+$I1449*'10k &amp; MO'!E$7+$J1449*'10k &amp; MO'!E$13+$K1449*'10k &amp; MO'!E$19+$L1449*'10k &amp; MO'!E$25+$M1449*'10k &amp; MO'!E$31</f>
        <v>163861.95600000001</v>
      </c>
      <c r="W1449" s="349">
        <f>+$I1449*'10k &amp; MO'!F$7+$J1449*'10k &amp; MO'!F$13+$K1449*'10k &amp; MO'!F$19+$L1449*'10k &amp; MO'!F$25+$M1449*'10k &amp; MO'!F$31</f>
        <v>72792.728999999992</v>
      </c>
      <c r="X1449" s="349">
        <f>+$I1449*'10k &amp; MO'!G$7+$J1449*'10k &amp; MO'!G$13+$K1449*'10k &amp; MO'!G$19+$L1449*'10k &amp; MO'!G$25+$M1449*'10k &amp; MO'!G$31</f>
        <v>41349.262499999997</v>
      </c>
      <c r="Y1449" s="349">
        <f>+$N1449*'10k &amp; MO'!H$7+$O1449*'10k &amp; MO'!H$13+$P1449*'10k &amp; MO'!H$19+$Q1449*'10k &amp; MO'!H$25+$R1449*'10k &amp; MO'!H$31</f>
        <v>281.9264</v>
      </c>
      <c r="Z1449" s="349">
        <f>+$N1449*'10k &amp; MO'!I$7+$O1449*'10k &amp; MO'!I$13+$P1449*'10k &amp; MO'!I$19+$Q1449*'10k &amp; MO'!I$25+$R1449*'10k &amp; MO'!I$31</f>
        <v>10409.209200000001</v>
      </c>
      <c r="AA1449" s="349">
        <f>+$N1449*'10k &amp; MO'!J$7+$O1449*'10k &amp; MO'!J$13+$P1449*'10k &amp; MO'!J$19+$Q1449*'10k &amp; MO'!J$25+$R1449*'10k &amp; MO'!J$31</f>
        <v>138746.94710000002</v>
      </c>
      <c r="AB1449" s="349">
        <f>+$N1449*'10k &amp; MO'!K$7+$O1449*'10k &amp; MO'!K$13+$P1449*'10k &amp; MO'!K$19+$Q1449*'10k &amp; MO'!K$25+$R1449*'10k &amp; MO'!K$31</f>
        <v>79490.397299999997</v>
      </c>
      <c r="AC1449" s="349">
        <f>+$N1449*'10k &amp; MO'!L$7+$O1449*'10k &amp; MO'!L$13+$P1449*'10k &amp; MO'!L$19+$Q1449*'10k &amp; MO'!L$25+$R1449*'10k &amp; MO'!L$31</f>
        <v>86400.462400000004</v>
      </c>
      <c r="AD1449" s="350">
        <f>+S1449*'10k &amp; MO'!O$7</f>
        <v>62908.092000000004</v>
      </c>
      <c r="AF1449" s="192" t="str">
        <f t="shared" si="197"/>
        <v>9882018</v>
      </c>
      <c r="AG1449" s="192">
        <f>+IFERROR(VLOOKUP($AF1449,'Limited Loss'!$F$5:$P$124,AG$3,FALSE),0)</f>
        <v>0</v>
      </c>
      <c r="AH1449" s="193">
        <f>+IFERROR(VLOOKUP($AF1449,'Limited Loss'!$F$5:$P$124,AH$3,FALSE),0)</f>
        <v>0</v>
      </c>
      <c r="AI1449" s="193">
        <f>+IFERROR(VLOOKUP($AF1449,'Limited Loss'!$F$5:$P$124,AI$3,FALSE),0)</f>
        <v>0</v>
      </c>
      <c r="AJ1449" s="193">
        <f>+IFERROR(VLOOKUP($AF1449,'Limited Loss'!$F$5:$P$124,AJ$3,FALSE),0)</f>
        <v>0</v>
      </c>
      <c r="AK1449" s="100">
        <f>+IFERROR(VLOOKUP($AF1449,'Limited Loss'!$F$5:$P$124,AK$3,FALSE),0)</f>
        <v>0</v>
      </c>
      <c r="AL1449" s="193">
        <f>+IFERROR(VLOOKUP($AF1449,'Limited Loss'!$F$5:$P$124,AL$3,FALSE),0)</f>
        <v>0</v>
      </c>
      <c r="AM1449" s="193">
        <f>+IFERROR(VLOOKUP($AF1449,'Limited Loss'!$F$5:$P$124,AM$3,FALSE),0)</f>
        <v>0</v>
      </c>
      <c r="AN1449" s="193">
        <f>+IFERROR(VLOOKUP($AF1449,'Limited Loss'!$F$5:$P$124,AN$3,FALSE),0)</f>
        <v>0</v>
      </c>
      <c r="AO1449" s="193">
        <f>+IFERROR(VLOOKUP($AF1449,'Limited Loss'!$F$5:$P$124,AO$3,FALSE),0)</f>
        <v>0</v>
      </c>
      <c r="AP1449" s="100">
        <f>+IFERROR(VLOOKUP($AF1449,'Limited Loss'!$F$5:$P$124,AP$3,FALSE),0)</f>
        <v>0</v>
      </c>
      <c r="AQ1449" s="353"/>
      <c r="AR1449" s="331">
        <f t="shared" si="198"/>
        <v>988</v>
      </c>
      <c r="AS1449" s="332">
        <f t="shared" si="198"/>
        <v>2018</v>
      </c>
      <c r="AT1449" s="349">
        <f t="shared" si="203"/>
        <v>112.58280000000001</v>
      </c>
      <c r="AU1449" s="349">
        <f t="shared" si="203"/>
        <v>5291.5896000000002</v>
      </c>
      <c r="AV1449" s="349">
        <f t="shared" si="203"/>
        <v>163861.95600000001</v>
      </c>
      <c r="AW1449" s="349">
        <f t="shared" si="203"/>
        <v>72792.728999999992</v>
      </c>
      <c r="AX1449" s="350">
        <f t="shared" si="203"/>
        <v>41349.262499999997</v>
      </c>
      <c r="AY1449" s="349">
        <f t="shared" si="203"/>
        <v>281.9264</v>
      </c>
      <c r="AZ1449" s="349">
        <f t="shared" si="203"/>
        <v>10409.209200000001</v>
      </c>
      <c r="BA1449" s="349">
        <f t="shared" si="203"/>
        <v>138746.94710000002</v>
      </c>
      <c r="BB1449" s="349">
        <f t="shared" si="203"/>
        <v>79490.397299999997</v>
      </c>
      <c r="BC1449" s="349">
        <f t="shared" si="203"/>
        <v>86400.462400000004</v>
      </c>
      <c r="BD1449" s="350">
        <f t="shared" si="203"/>
        <v>62908.092000000004</v>
      </c>
      <c r="BE1449" s="349">
        <f t="shared" si="200"/>
        <v>318704.21110000007</v>
      </c>
      <c r="BF1449" s="375">
        <f t="shared" si="201"/>
        <v>280032.85119999998</v>
      </c>
      <c r="BG1449" s="334">
        <f t="shared" si="202"/>
        <v>62908.092000000004</v>
      </c>
    </row>
    <row r="1450" spans="1:59" x14ac:dyDescent="0.2">
      <c r="A1450" s="326" t="str">
        <f t="shared" si="199"/>
        <v>9912014</v>
      </c>
      <c r="B1450">
        <v>991</v>
      </c>
      <c r="C1450" s="327">
        <v>2014</v>
      </c>
      <c r="D1450" s="353">
        <f>+IFERROR(VLOOKUP($A1450,Data_Loss!$A$2:$V$1180,6,FALSE),0)</f>
        <v>0</v>
      </c>
      <c r="E1450" s="353">
        <f>+IFERROR(VLOOKUP($A1450,Data_Loss!$A$2:$V$1180,7,FALSE),0)</f>
        <v>0</v>
      </c>
      <c r="F1450" s="353">
        <f>+IFERROR(VLOOKUP($A1450,Data_Loss!$A$2:$V$1180,8,FALSE),0)</f>
        <v>0</v>
      </c>
      <c r="G1450" s="353">
        <f>+IFERROR(VLOOKUP($A1450,Data_Loss!$A$2:$V$1180,9,FALSE),0)</f>
        <v>0</v>
      </c>
      <c r="H1450" s="353">
        <f>+IFERROR(VLOOKUP($A1450,Data_Loss!$A$2:$V$1180,10,FALSE),0)</f>
        <v>0</v>
      </c>
      <c r="I1450" s="353">
        <f>+IFERROR(VLOOKUP($A1450,Data_Loss!$A$2:$V$1300,12,FALSE),0)</f>
        <v>0</v>
      </c>
      <c r="J1450" s="353">
        <f>+IFERROR(VLOOKUP($A1450,Data_Loss!$A$2:$V$1300,13,FALSE),0)</f>
        <v>0</v>
      </c>
      <c r="K1450" s="353">
        <f>+IFERROR(VLOOKUP($A1450,Data_Loss!$A$2:$V$1300,14,FALSE),0)</f>
        <v>0</v>
      </c>
      <c r="L1450" s="353">
        <f>+IFERROR(VLOOKUP($A1450,Data_Loss!$A$2:$V$1300,15,FALSE),0)</f>
        <v>0</v>
      </c>
      <c r="M1450" s="353">
        <f>+IFERROR(VLOOKUP($A1450,Data_Loss!$A$2:$V$1300,16,FALSE),0)</f>
        <v>0</v>
      </c>
      <c r="N1450" s="353">
        <f>+IFERROR(VLOOKUP($A1450,Data_Loss!$A$2:$V$1300,17,FALSE),0)</f>
        <v>0</v>
      </c>
      <c r="O1450" s="353">
        <f>+IFERROR(VLOOKUP($A1450,Data_Loss!$A$2:$V$1300,18,FALSE),0)</f>
        <v>0</v>
      </c>
      <c r="P1450" s="353">
        <f>+IFERROR(VLOOKUP($A1450,Data_Loss!$A$2:$V$1300,19,FALSE),0)</f>
        <v>0</v>
      </c>
      <c r="Q1450" s="353">
        <f>+IFERROR(VLOOKUP($A1450,Data_Loss!$A$2:$V$1300,20,FALSE),0)</f>
        <v>0</v>
      </c>
      <c r="R1450" s="353">
        <f>+IFERROR(VLOOKUP($A1450,Data_Loss!$A$2:$V$1300,21,FALSE),0)</f>
        <v>0</v>
      </c>
      <c r="S1450" s="353">
        <f>+IFERROR(VLOOKUP($A1450,Data_Loss!$A$2:$V$1300,22,FALSE),0)</f>
        <v>309</v>
      </c>
      <c r="T1450" s="191">
        <f>+$I1450*'10k &amp; MO'!C$3+$J1450*'10k &amp; MO'!C$9+$K1450*'10k &amp; MO'!C$15+$L1450*'10k &amp; MO'!C$21+$M1450*'10k &amp; MO'!C$27</f>
        <v>0</v>
      </c>
      <c r="U1450" s="349">
        <f>+$I1450*'10k &amp; MO'!D$3+$J1450*'10k &amp; MO'!D$9+$K1450*'10k &amp; MO'!D$15+$L1450*'10k &amp; MO'!D$21+$M1450*'10k &amp; MO'!D$27</f>
        <v>0</v>
      </c>
      <c r="V1450" s="349">
        <f>+$I1450*'10k &amp; MO'!E$3+$J1450*'10k &amp; MO'!E$9+$K1450*'10k &amp; MO'!E$15+$L1450*'10k &amp; MO'!E$21+$M1450*'10k &amp; MO'!E$27</f>
        <v>0</v>
      </c>
      <c r="W1450" s="349">
        <f>+$I1450*'10k &amp; MO'!F$3+$J1450*'10k &amp; MO'!F$9+$K1450*'10k &amp; MO'!F$15+$L1450*'10k &amp; MO'!F$21+$M1450*'10k &amp; MO'!F$27</f>
        <v>0</v>
      </c>
      <c r="X1450" s="349">
        <f>+$I1450*'10k &amp; MO'!G$3+$J1450*'10k &amp; MO'!G$9+$K1450*'10k &amp; MO'!G$15+$L1450*'10k &amp; MO'!G$21+$M1450*'10k &amp; MO'!G$27</f>
        <v>0</v>
      </c>
      <c r="Y1450" s="349">
        <f>+$N1450*'10k &amp; MO'!H$3+$O1450*'10k &amp; MO'!H$9+$P1450*'10k &amp; MO'!H$15+$Q1450*'10k &amp; MO'!H$21+$R1450*'10k &amp; MO'!H$27</f>
        <v>0</v>
      </c>
      <c r="Z1450" s="349">
        <f>+$N1450*'10k &amp; MO'!I$3+$O1450*'10k &amp; MO'!I$9+$P1450*'10k &amp; MO'!I$15+$Q1450*'10k &amp; MO'!I$21+$R1450*'10k &amp; MO'!I$27</f>
        <v>0</v>
      </c>
      <c r="AA1450" s="349">
        <f>+$N1450*'10k &amp; MO'!J$3+$O1450*'10k &amp; MO'!J$9+$P1450*'10k &amp; MO'!J$15+$Q1450*'10k &amp; MO'!J$21+$R1450*'10k &amp; MO'!J$27</f>
        <v>0</v>
      </c>
      <c r="AB1450" s="349">
        <f>+$N1450*'10k &amp; MO'!K$3+$O1450*'10k &amp; MO'!K$9+$P1450*'10k &amp; MO'!K$15+$Q1450*'10k &amp; MO'!K$21+$R1450*'10k &amp; MO'!K$27</f>
        <v>0</v>
      </c>
      <c r="AC1450" s="349">
        <f>+$N1450*'10k &amp; MO'!L$3+$O1450*'10k &amp; MO'!L$9+$P1450*'10k &amp; MO'!L$15+$Q1450*'10k &amp; MO'!L$21+$R1450*'10k &amp; MO'!L$27</f>
        <v>0</v>
      </c>
      <c r="AD1450" s="350">
        <f>+S1450*'10k &amp; MO'!O$3</f>
        <v>330.93899999999996</v>
      </c>
      <c r="AF1450" s="192" t="str">
        <f t="shared" si="197"/>
        <v>9912014</v>
      </c>
      <c r="AG1450" s="192">
        <f>+IFERROR(VLOOKUP($AF1450,'Limited Loss'!$F$5:$P$124,AG$3,FALSE),0)</f>
        <v>0</v>
      </c>
      <c r="AH1450" s="193">
        <f>+IFERROR(VLOOKUP($AF1450,'Limited Loss'!$F$5:$P$124,AH$3,FALSE),0)</f>
        <v>0</v>
      </c>
      <c r="AI1450" s="193">
        <f>+IFERROR(VLOOKUP($AF1450,'Limited Loss'!$F$5:$P$124,AI$3,FALSE),0)</f>
        <v>0</v>
      </c>
      <c r="AJ1450" s="193">
        <f>+IFERROR(VLOOKUP($AF1450,'Limited Loss'!$F$5:$P$124,AJ$3,FALSE),0)</f>
        <v>0</v>
      </c>
      <c r="AK1450" s="100">
        <f>+IFERROR(VLOOKUP($AF1450,'Limited Loss'!$F$5:$P$124,AK$3,FALSE),0)</f>
        <v>0</v>
      </c>
      <c r="AL1450" s="193">
        <f>+IFERROR(VLOOKUP($AF1450,'Limited Loss'!$F$5:$P$124,AL$3,FALSE),0)</f>
        <v>0</v>
      </c>
      <c r="AM1450" s="193">
        <f>+IFERROR(VLOOKUP($AF1450,'Limited Loss'!$F$5:$P$124,AM$3,FALSE),0)</f>
        <v>0</v>
      </c>
      <c r="AN1450" s="193">
        <f>+IFERROR(VLOOKUP($AF1450,'Limited Loss'!$F$5:$P$124,AN$3,FALSE),0)</f>
        <v>0</v>
      </c>
      <c r="AO1450" s="193">
        <f>+IFERROR(VLOOKUP($AF1450,'Limited Loss'!$F$5:$P$124,AO$3,FALSE),0)</f>
        <v>0</v>
      </c>
      <c r="AP1450" s="100">
        <f>+IFERROR(VLOOKUP($AF1450,'Limited Loss'!$F$5:$P$124,AP$3,FALSE),0)</f>
        <v>0</v>
      </c>
      <c r="AQ1450" s="353"/>
      <c r="AR1450" s="331">
        <f t="shared" si="198"/>
        <v>991</v>
      </c>
      <c r="AS1450" s="332">
        <f t="shared" si="198"/>
        <v>2014</v>
      </c>
      <c r="AT1450" s="349">
        <f t="shared" si="203"/>
        <v>0</v>
      </c>
      <c r="AU1450" s="349">
        <f t="shared" si="203"/>
        <v>0</v>
      </c>
      <c r="AV1450" s="349">
        <f t="shared" si="203"/>
        <v>0</v>
      </c>
      <c r="AW1450" s="349">
        <f t="shared" si="203"/>
        <v>0</v>
      </c>
      <c r="AX1450" s="350">
        <f t="shared" si="203"/>
        <v>0</v>
      </c>
      <c r="AY1450" s="349">
        <f t="shared" si="203"/>
        <v>0</v>
      </c>
      <c r="AZ1450" s="349">
        <f t="shared" si="203"/>
        <v>0</v>
      </c>
      <c r="BA1450" s="349">
        <f t="shared" si="203"/>
        <v>0</v>
      </c>
      <c r="BB1450" s="349">
        <f t="shared" si="203"/>
        <v>0</v>
      </c>
      <c r="BC1450" s="349">
        <f t="shared" si="203"/>
        <v>0</v>
      </c>
      <c r="BD1450" s="350">
        <f t="shared" si="203"/>
        <v>330.93899999999996</v>
      </c>
      <c r="BE1450" s="349">
        <f t="shared" si="200"/>
        <v>0</v>
      </c>
      <c r="BF1450" s="375">
        <f t="shared" si="201"/>
        <v>0</v>
      </c>
      <c r="BG1450" s="334">
        <f t="shared" si="202"/>
        <v>330.93899999999996</v>
      </c>
    </row>
    <row r="1451" spans="1:59" x14ac:dyDescent="0.2">
      <c r="A1451" s="326" t="str">
        <f t="shared" si="199"/>
        <v>9912015</v>
      </c>
      <c r="B1451">
        <v>991</v>
      </c>
      <c r="C1451" s="327">
        <v>2015</v>
      </c>
      <c r="D1451" s="353">
        <f>+IFERROR(VLOOKUP($A1451,Data_Loss!$A$2:$V$1180,6,FALSE),0)</f>
        <v>0</v>
      </c>
      <c r="E1451" s="353">
        <f>+IFERROR(VLOOKUP($A1451,Data_Loss!$A$2:$V$1180,7,FALSE),0)</f>
        <v>0</v>
      </c>
      <c r="F1451" s="353">
        <f>+IFERROR(VLOOKUP($A1451,Data_Loss!$A$2:$V$1180,8,FALSE),0)</f>
        <v>1</v>
      </c>
      <c r="G1451" s="353">
        <f>+IFERROR(VLOOKUP($A1451,Data_Loss!$A$2:$V$1180,9,FALSE),0)</f>
        <v>0</v>
      </c>
      <c r="H1451" s="353">
        <f>+IFERROR(VLOOKUP($A1451,Data_Loss!$A$2:$V$1180,10,FALSE),0)</f>
        <v>3</v>
      </c>
      <c r="I1451" s="353">
        <f>+IFERROR(VLOOKUP($A1451,Data_Loss!$A$2:$V$1300,12,FALSE),0)</f>
        <v>0</v>
      </c>
      <c r="J1451" s="353">
        <f>+IFERROR(VLOOKUP($A1451,Data_Loss!$A$2:$V$1300,13,FALSE),0)</f>
        <v>0</v>
      </c>
      <c r="K1451" s="353">
        <f>+IFERROR(VLOOKUP($A1451,Data_Loss!$A$2:$V$1300,14,FALSE),0)</f>
        <v>73878</v>
      </c>
      <c r="L1451" s="353">
        <f>+IFERROR(VLOOKUP($A1451,Data_Loss!$A$2:$V$1300,15,FALSE),0)</f>
        <v>0</v>
      </c>
      <c r="M1451" s="353">
        <f>+IFERROR(VLOOKUP($A1451,Data_Loss!$A$2:$V$1300,16,FALSE),0)</f>
        <v>2105</v>
      </c>
      <c r="N1451" s="353">
        <f>+IFERROR(VLOOKUP($A1451,Data_Loss!$A$2:$V$1300,17,FALSE),0)</f>
        <v>0</v>
      </c>
      <c r="O1451" s="353">
        <f>+IFERROR(VLOOKUP($A1451,Data_Loss!$A$2:$V$1300,18,FALSE),0)</f>
        <v>0</v>
      </c>
      <c r="P1451" s="353">
        <f>+IFERROR(VLOOKUP($A1451,Data_Loss!$A$2:$V$1300,19,FALSE),0)</f>
        <v>62500</v>
      </c>
      <c r="Q1451" s="353">
        <f>+IFERROR(VLOOKUP($A1451,Data_Loss!$A$2:$V$1300,20,FALSE),0)</f>
        <v>0</v>
      </c>
      <c r="R1451" s="353">
        <f>+IFERROR(VLOOKUP($A1451,Data_Loss!$A$2:$V$1300,21,FALSE),0)</f>
        <v>145</v>
      </c>
      <c r="S1451" s="353">
        <f>+IFERROR(VLOOKUP($A1451,Data_Loss!$A$2:$V$1300,22,FALSE),0)</f>
        <v>27</v>
      </c>
      <c r="T1451" s="191">
        <f>+$I1451*'10k &amp; MO'!C$4+$J1451*'10k &amp; MO'!C$10+$K1451*'10k &amp; MO'!C$16+$L1451*'10k &amp; MO'!C$22+$M1451*'10k &amp; MO'!C$28</f>
        <v>0</v>
      </c>
      <c r="U1451" s="349">
        <f>+$I1451*'10k &amp; MO'!D$4+$J1451*'10k &amp; MO'!D$10+$K1451*'10k &amp; MO'!D$16+$L1451*'10k &amp; MO'!D$22+$M1451*'10k &amp; MO'!D$28</f>
        <v>0</v>
      </c>
      <c r="V1451" s="349">
        <f>+$I1451*'10k &amp; MO'!E$4+$J1451*'10k &amp; MO'!E$10+$K1451*'10k &amp; MO'!E$16+$L1451*'10k &amp; MO'!E$22+$M1451*'10k &amp; MO'!E$28</f>
        <v>129729.56499999999</v>
      </c>
      <c r="W1451" s="349">
        <f>+$I1451*'10k &amp; MO'!F$4+$J1451*'10k &amp; MO'!F$10+$K1451*'10k &amp; MO'!F$16+$L1451*'10k &amp; MO'!F$22+$M1451*'10k &amp; MO'!F$28</f>
        <v>716.28430000000003</v>
      </c>
      <c r="X1451" s="349">
        <f>+$I1451*'10k &amp; MO'!G$4+$J1451*'10k &amp; MO'!G$10+$K1451*'10k &amp; MO'!G$16+$L1451*'10k &amp; MO'!G$22+$M1451*'10k &amp; MO'!G$28</f>
        <v>2778.9225999999999</v>
      </c>
      <c r="Y1451" s="349">
        <f>+$N1451*'10k &amp; MO'!H$4+$O1451*'10k &amp; MO'!H$10+$P1451*'10k &amp; MO'!H$16+$Q1451*'10k &amp; MO'!H$22+$R1451*'10k &amp; MO'!H$28</f>
        <v>0</v>
      </c>
      <c r="Z1451" s="349">
        <f>+$N1451*'10k &amp; MO'!I$4+$O1451*'10k &amp; MO'!I$10+$P1451*'10k &amp; MO'!I$16+$Q1451*'10k &amp; MO'!I$22+$R1451*'10k &amp; MO'!I$28</f>
        <v>0</v>
      </c>
      <c r="AA1451" s="349">
        <f>+$N1451*'10k &amp; MO'!J$4+$O1451*'10k &amp; MO'!J$10+$P1451*'10k &amp; MO'!J$16+$Q1451*'10k &amp; MO'!J$22+$R1451*'10k &amp; MO'!J$28</f>
        <v>173916.58900000001</v>
      </c>
      <c r="AB1451" s="349">
        <f>+$N1451*'10k &amp; MO'!K$4+$O1451*'10k &amp; MO'!K$10+$P1451*'10k &amp; MO'!K$16+$Q1451*'10k &amp; MO'!K$22+$R1451*'10k &amp; MO'!K$28</f>
        <v>1818.0825</v>
      </c>
      <c r="AC1451" s="349">
        <f>+$N1451*'10k &amp; MO'!L$4+$O1451*'10k &amp; MO'!L$10+$P1451*'10k &amp; MO'!L$16+$Q1451*'10k &amp; MO'!L$22+$R1451*'10k &amp; MO'!L$28</f>
        <v>525.27300000000002</v>
      </c>
      <c r="AD1451" s="350">
        <f>+S1451*'10k &amp; MO'!O$4</f>
        <v>32.723999999999997</v>
      </c>
      <c r="AF1451" s="192" t="str">
        <f t="shared" si="197"/>
        <v>9912015</v>
      </c>
      <c r="AG1451" s="192">
        <f>+IFERROR(VLOOKUP($AF1451,'Limited Loss'!$F$5:$P$124,AG$3,FALSE),0)</f>
        <v>0</v>
      </c>
      <c r="AH1451" s="193">
        <f>+IFERROR(VLOOKUP($AF1451,'Limited Loss'!$F$5:$P$124,AH$3,FALSE),0)</f>
        <v>0</v>
      </c>
      <c r="AI1451" s="193">
        <f>+IFERROR(VLOOKUP($AF1451,'Limited Loss'!$F$5:$P$124,AI$3,FALSE),0)</f>
        <v>0</v>
      </c>
      <c r="AJ1451" s="193">
        <f>+IFERROR(VLOOKUP($AF1451,'Limited Loss'!$F$5:$P$124,AJ$3,FALSE),0)</f>
        <v>0</v>
      </c>
      <c r="AK1451" s="100">
        <f>+IFERROR(VLOOKUP($AF1451,'Limited Loss'!$F$5:$P$124,AK$3,FALSE),0)</f>
        <v>0</v>
      </c>
      <c r="AL1451" s="193">
        <f>+IFERROR(VLOOKUP($AF1451,'Limited Loss'!$F$5:$P$124,AL$3,FALSE),0)</f>
        <v>0</v>
      </c>
      <c r="AM1451" s="193">
        <f>+IFERROR(VLOOKUP($AF1451,'Limited Loss'!$F$5:$P$124,AM$3,FALSE),0)</f>
        <v>0</v>
      </c>
      <c r="AN1451" s="193">
        <f>+IFERROR(VLOOKUP($AF1451,'Limited Loss'!$F$5:$P$124,AN$3,FALSE),0)</f>
        <v>0</v>
      </c>
      <c r="AO1451" s="193">
        <f>+IFERROR(VLOOKUP($AF1451,'Limited Loss'!$F$5:$P$124,AO$3,FALSE),0)</f>
        <v>0</v>
      </c>
      <c r="AP1451" s="100">
        <f>+IFERROR(VLOOKUP($AF1451,'Limited Loss'!$F$5:$P$124,AP$3,FALSE),0)</f>
        <v>0</v>
      </c>
      <c r="AQ1451" s="353"/>
      <c r="AR1451" s="331">
        <f t="shared" si="198"/>
        <v>991</v>
      </c>
      <c r="AS1451" s="332">
        <f t="shared" si="198"/>
        <v>2015</v>
      </c>
      <c r="AT1451" s="349">
        <f t="shared" si="203"/>
        <v>0</v>
      </c>
      <c r="AU1451" s="349">
        <f t="shared" si="203"/>
        <v>0</v>
      </c>
      <c r="AV1451" s="349">
        <f t="shared" si="203"/>
        <v>129729.56499999999</v>
      </c>
      <c r="AW1451" s="349">
        <f t="shared" si="203"/>
        <v>716.28430000000003</v>
      </c>
      <c r="AX1451" s="350">
        <f t="shared" si="203"/>
        <v>2778.9225999999999</v>
      </c>
      <c r="AY1451" s="349">
        <f t="shared" si="203"/>
        <v>0</v>
      </c>
      <c r="AZ1451" s="349">
        <f t="shared" si="203"/>
        <v>0</v>
      </c>
      <c r="BA1451" s="349">
        <f t="shared" si="203"/>
        <v>173916.58900000001</v>
      </c>
      <c r="BB1451" s="349">
        <f t="shared" si="203"/>
        <v>1818.0825</v>
      </c>
      <c r="BC1451" s="349">
        <f t="shared" si="203"/>
        <v>525.27300000000002</v>
      </c>
      <c r="BD1451" s="350">
        <f t="shared" si="203"/>
        <v>32.723999999999997</v>
      </c>
      <c r="BE1451" s="349">
        <f t="shared" si="200"/>
        <v>303646.15399999998</v>
      </c>
      <c r="BF1451" s="375">
        <f t="shared" si="201"/>
        <v>5838.5623999999998</v>
      </c>
      <c r="BG1451" s="334">
        <f t="shared" si="202"/>
        <v>32.723999999999997</v>
      </c>
    </row>
    <row r="1452" spans="1:59" x14ac:dyDescent="0.2">
      <c r="A1452" s="326" t="str">
        <f t="shared" si="199"/>
        <v>9912016</v>
      </c>
      <c r="B1452">
        <v>991</v>
      </c>
      <c r="C1452" s="327">
        <v>2016</v>
      </c>
      <c r="D1452" s="353">
        <f>+IFERROR(VLOOKUP($A1452,Data_Loss!$A$2:$V$1180,6,FALSE),0)</f>
        <v>0</v>
      </c>
      <c r="E1452" s="353">
        <f>+IFERROR(VLOOKUP($A1452,Data_Loss!$A$2:$V$1180,7,FALSE),0)</f>
        <v>0</v>
      </c>
      <c r="F1452" s="353">
        <f>+IFERROR(VLOOKUP($A1452,Data_Loss!$A$2:$V$1180,8,FALSE),0)</f>
        <v>0</v>
      </c>
      <c r="G1452" s="353">
        <f>+IFERROR(VLOOKUP($A1452,Data_Loss!$A$2:$V$1180,9,FALSE),0)</f>
        <v>0</v>
      </c>
      <c r="H1452" s="353">
        <f>+IFERROR(VLOOKUP($A1452,Data_Loss!$A$2:$V$1180,10,FALSE),0)</f>
        <v>3</v>
      </c>
      <c r="I1452" s="353">
        <f>+IFERROR(VLOOKUP($A1452,Data_Loss!$A$2:$V$1300,12,FALSE),0)</f>
        <v>0</v>
      </c>
      <c r="J1452" s="353">
        <f>+IFERROR(VLOOKUP($A1452,Data_Loss!$A$2:$V$1300,13,FALSE),0)</f>
        <v>0</v>
      </c>
      <c r="K1452" s="353">
        <f>+IFERROR(VLOOKUP($A1452,Data_Loss!$A$2:$V$1300,14,FALSE),0)</f>
        <v>0</v>
      </c>
      <c r="L1452" s="353">
        <f>+IFERROR(VLOOKUP($A1452,Data_Loss!$A$2:$V$1300,15,FALSE),0)</f>
        <v>0</v>
      </c>
      <c r="M1452" s="353">
        <f>+IFERROR(VLOOKUP($A1452,Data_Loss!$A$2:$V$1300,16,FALSE),0)</f>
        <v>8679</v>
      </c>
      <c r="N1452" s="353">
        <f>+IFERROR(VLOOKUP($A1452,Data_Loss!$A$2:$V$1300,17,FALSE),0)</f>
        <v>0</v>
      </c>
      <c r="O1452" s="353">
        <f>+IFERROR(VLOOKUP($A1452,Data_Loss!$A$2:$V$1300,18,FALSE),0)</f>
        <v>0</v>
      </c>
      <c r="P1452" s="353">
        <f>+IFERROR(VLOOKUP($A1452,Data_Loss!$A$2:$V$1300,19,FALSE),0)</f>
        <v>0</v>
      </c>
      <c r="Q1452" s="353">
        <f>+IFERROR(VLOOKUP($A1452,Data_Loss!$A$2:$V$1300,20,FALSE),0)</f>
        <v>0</v>
      </c>
      <c r="R1452" s="353">
        <f>+IFERROR(VLOOKUP($A1452,Data_Loss!$A$2:$V$1300,21,FALSE),0)</f>
        <v>24936</v>
      </c>
      <c r="S1452" s="353">
        <f>+IFERROR(VLOOKUP($A1452,Data_Loss!$A$2:$V$1300,22,FALSE),0)</f>
        <v>21579</v>
      </c>
      <c r="T1452" s="191">
        <f>+$I1452*'10k &amp; MO'!C$5+$J1452*'10k &amp; MO'!C$11+$K1452*'10k &amp; MO'!C$17+$L1452*'10k &amp; MO'!C$23+$M1452*'10k &amp; MO'!C$29</f>
        <v>0</v>
      </c>
      <c r="U1452" s="349">
        <f>+$I1452*'10k &amp; MO'!D$5+$J1452*'10k &amp; MO'!D$11+$K1452*'10k &amp; MO'!D$17+$L1452*'10k &amp; MO'!D$23+$M1452*'10k &amp; MO'!D$29</f>
        <v>0</v>
      </c>
      <c r="V1452" s="349">
        <f>+$I1452*'10k &amp; MO'!E$5+$J1452*'10k &amp; MO'!E$11+$K1452*'10k &amp; MO'!E$17+$L1452*'10k &amp; MO'!E$23+$M1452*'10k &amp; MO'!E$29</f>
        <v>983.33069999999998</v>
      </c>
      <c r="W1452" s="349">
        <f>+$I1452*'10k &amp; MO'!F$5+$J1452*'10k &amp; MO'!F$11+$K1452*'10k &amp; MO'!F$17+$L1452*'10k &amp; MO'!F$23+$M1452*'10k &amp; MO'!F$29</f>
        <v>586.70039999999995</v>
      </c>
      <c r="X1452" s="349">
        <f>+$I1452*'10k &amp; MO'!G$5+$J1452*'10k &amp; MO'!G$11+$K1452*'10k &amp; MO'!G$17+$L1452*'10k &amp; MO'!G$23+$M1452*'10k &amp; MO'!G$29</f>
        <v>9033.1031999999996</v>
      </c>
      <c r="Y1452" s="349">
        <f>+$N1452*'10k &amp; MO'!H$5+$O1452*'10k &amp; MO'!H$11+$P1452*'10k &amp; MO'!H$17+$Q1452*'10k &amp; MO'!H$23+$R1452*'10k &amp; MO'!H$29</f>
        <v>0</v>
      </c>
      <c r="Z1452" s="349">
        <f>+$N1452*'10k &amp; MO'!I$5+$O1452*'10k &amp; MO'!I$11+$P1452*'10k &amp; MO'!I$17+$Q1452*'10k &amp; MO'!I$23+$R1452*'10k &amp; MO'!I$29</f>
        <v>0</v>
      </c>
      <c r="AA1452" s="349">
        <f>+$N1452*'10k &amp; MO'!J$5+$O1452*'10k &amp; MO'!J$11+$P1452*'10k &amp; MO'!J$17+$Q1452*'10k &amp; MO'!J$23+$R1452*'10k &amp; MO'!J$29</f>
        <v>2211.8231999999998</v>
      </c>
      <c r="AB1452" s="349">
        <f>+$N1452*'10k &amp; MO'!K$5+$O1452*'10k &amp; MO'!K$11+$P1452*'10k &amp; MO'!K$17+$Q1452*'10k &amp; MO'!K$23+$R1452*'10k &amp; MO'!K$29</f>
        <v>2446.2216000000003</v>
      </c>
      <c r="AC1452" s="349">
        <f>+$N1452*'10k &amp; MO'!L$5+$O1452*'10k &amp; MO'!L$11+$P1452*'10k &amp; MO'!L$17+$Q1452*'10k &amp; MO'!L$23+$R1452*'10k &amp; MO'!L$29</f>
        <v>37583.539199999999</v>
      </c>
      <c r="AD1452" s="350">
        <f>+S1452*'10k &amp; MO'!O$5</f>
        <v>29088.492000000002</v>
      </c>
      <c r="AF1452" s="192" t="str">
        <f t="shared" si="197"/>
        <v>9912016</v>
      </c>
      <c r="AG1452" s="192">
        <f>+IFERROR(VLOOKUP($AF1452,'Limited Loss'!$F$5:$P$124,AG$3,FALSE),0)</f>
        <v>0</v>
      </c>
      <c r="AH1452" s="193">
        <f>+IFERROR(VLOOKUP($AF1452,'Limited Loss'!$F$5:$P$124,AH$3,FALSE),0)</f>
        <v>0</v>
      </c>
      <c r="AI1452" s="193">
        <f>+IFERROR(VLOOKUP($AF1452,'Limited Loss'!$F$5:$P$124,AI$3,FALSE),0)</f>
        <v>0</v>
      </c>
      <c r="AJ1452" s="193">
        <f>+IFERROR(VLOOKUP($AF1452,'Limited Loss'!$F$5:$P$124,AJ$3,FALSE),0)</f>
        <v>0</v>
      </c>
      <c r="AK1452" s="100">
        <f>+IFERROR(VLOOKUP($AF1452,'Limited Loss'!$F$5:$P$124,AK$3,FALSE),0)</f>
        <v>0</v>
      </c>
      <c r="AL1452" s="193">
        <f>+IFERROR(VLOOKUP($AF1452,'Limited Loss'!$F$5:$P$124,AL$3,FALSE),0)</f>
        <v>0</v>
      </c>
      <c r="AM1452" s="193">
        <f>+IFERROR(VLOOKUP($AF1452,'Limited Loss'!$F$5:$P$124,AM$3,FALSE),0)</f>
        <v>0</v>
      </c>
      <c r="AN1452" s="193">
        <f>+IFERROR(VLOOKUP($AF1452,'Limited Loss'!$F$5:$P$124,AN$3,FALSE),0)</f>
        <v>0</v>
      </c>
      <c r="AO1452" s="193">
        <f>+IFERROR(VLOOKUP($AF1452,'Limited Loss'!$F$5:$P$124,AO$3,FALSE),0)</f>
        <v>0</v>
      </c>
      <c r="AP1452" s="100">
        <f>+IFERROR(VLOOKUP($AF1452,'Limited Loss'!$F$5:$P$124,AP$3,FALSE),0)</f>
        <v>0</v>
      </c>
      <c r="AQ1452" s="353"/>
      <c r="AR1452" s="331">
        <f t="shared" si="198"/>
        <v>991</v>
      </c>
      <c r="AS1452" s="332">
        <f t="shared" si="198"/>
        <v>2016</v>
      </c>
      <c r="AT1452" s="349">
        <f t="shared" si="203"/>
        <v>0</v>
      </c>
      <c r="AU1452" s="349">
        <f t="shared" si="203"/>
        <v>0</v>
      </c>
      <c r="AV1452" s="349">
        <f t="shared" si="203"/>
        <v>983.33069999999998</v>
      </c>
      <c r="AW1452" s="349">
        <f t="shared" si="203"/>
        <v>586.70039999999995</v>
      </c>
      <c r="AX1452" s="350">
        <f t="shared" si="203"/>
        <v>9033.1031999999996</v>
      </c>
      <c r="AY1452" s="349">
        <f t="shared" si="203"/>
        <v>0</v>
      </c>
      <c r="AZ1452" s="349">
        <f t="shared" si="203"/>
        <v>0</v>
      </c>
      <c r="BA1452" s="349">
        <f t="shared" si="203"/>
        <v>2211.8231999999998</v>
      </c>
      <c r="BB1452" s="349">
        <f t="shared" si="203"/>
        <v>2446.2216000000003</v>
      </c>
      <c r="BC1452" s="349">
        <f t="shared" si="203"/>
        <v>37583.539199999999</v>
      </c>
      <c r="BD1452" s="350">
        <f t="shared" si="203"/>
        <v>29088.492000000002</v>
      </c>
      <c r="BE1452" s="349">
        <f t="shared" si="200"/>
        <v>3195.1538999999998</v>
      </c>
      <c r="BF1452" s="375">
        <f t="shared" si="201"/>
        <v>49649.564400000003</v>
      </c>
      <c r="BG1452" s="334">
        <f t="shared" si="202"/>
        <v>29088.492000000002</v>
      </c>
    </row>
    <row r="1453" spans="1:59" x14ac:dyDescent="0.2">
      <c r="A1453" s="326" t="str">
        <f t="shared" si="199"/>
        <v>9912017</v>
      </c>
      <c r="B1453">
        <v>991</v>
      </c>
      <c r="C1453" s="327">
        <v>2017</v>
      </c>
      <c r="D1453" s="353">
        <f>+IFERROR(VLOOKUP($A1453,Data_Loss!$A$2:$V$1180,6,FALSE),0)</f>
        <v>0</v>
      </c>
      <c r="E1453" s="353">
        <f>+IFERROR(VLOOKUP($A1453,Data_Loss!$A$2:$V$1180,7,FALSE),0)</f>
        <v>0</v>
      </c>
      <c r="F1453" s="353">
        <f>+IFERROR(VLOOKUP($A1453,Data_Loss!$A$2:$V$1180,8,FALSE),0)</f>
        <v>0</v>
      </c>
      <c r="G1453" s="353">
        <f>+IFERROR(VLOOKUP($A1453,Data_Loss!$A$2:$V$1180,9,FALSE),0)</f>
        <v>0</v>
      </c>
      <c r="H1453" s="353">
        <f>+IFERROR(VLOOKUP($A1453,Data_Loss!$A$2:$V$1180,10,FALSE),0)</f>
        <v>2</v>
      </c>
      <c r="I1453" s="353">
        <f>+IFERROR(VLOOKUP($A1453,Data_Loss!$A$2:$V$1300,12,FALSE),0)</f>
        <v>0</v>
      </c>
      <c r="J1453" s="353">
        <f>+IFERROR(VLOOKUP($A1453,Data_Loss!$A$2:$V$1300,13,FALSE),0)</f>
        <v>0</v>
      </c>
      <c r="K1453" s="353">
        <f>+IFERROR(VLOOKUP($A1453,Data_Loss!$A$2:$V$1300,14,FALSE),0)</f>
        <v>0</v>
      </c>
      <c r="L1453" s="353">
        <f>+IFERROR(VLOOKUP($A1453,Data_Loss!$A$2:$V$1300,15,FALSE),0)</f>
        <v>0</v>
      </c>
      <c r="M1453" s="353">
        <f>+IFERROR(VLOOKUP($A1453,Data_Loss!$A$2:$V$1300,16,FALSE),0)</f>
        <v>20748</v>
      </c>
      <c r="N1453" s="353">
        <f>+IFERROR(VLOOKUP($A1453,Data_Loss!$A$2:$V$1300,17,FALSE),0)</f>
        <v>0</v>
      </c>
      <c r="O1453" s="353">
        <f>+IFERROR(VLOOKUP($A1453,Data_Loss!$A$2:$V$1300,18,FALSE),0)</f>
        <v>0</v>
      </c>
      <c r="P1453" s="353">
        <f>+IFERROR(VLOOKUP($A1453,Data_Loss!$A$2:$V$1300,19,FALSE),0)</f>
        <v>0</v>
      </c>
      <c r="Q1453" s="353">
        <f>+IFERROR(VLOOKUP($A1453,Data_Loss!$A$2:$V$1300,20,FALSE),0)</f>
        <v>0</v>
      </c>
      <c r="R1453" s="353">
        <f>+IFERROR(VLOOKUP($A1453,Data_Loss!$A$2:$V$1300,21,FALSE),0)</f>
        <v>20258</v>
      </c>
      <c r="S1453" s="353">
        <f>+IFERROR(VLOOKUP($A1453,Data_Loss!$A$2:$V$1300,22,FALSE),0)</f>
        <v>38949</v>
      </c>
      <c r="T1453" s="191">
        <f>+$I1453*'10k &amp; MO'!C$6+$J1453*'10k &amp; MO'!C$12+$K1453*'10k &amp; MO'!C$18+$L1453*'10k &amp; MO'!C$24+$M1453*'10k &amp; MO'!C$30</f>
        <v>0</v>
      </c>
      <c r="U1453" s="349">
        <f>+$I1453*'10k &amp; MO'!D$6+$J1453*'10k &amp; MO'!D$12+$K1453*'10k &amp; MO'!D$18+$L1453*'10k &amp; MO'!D$24+$M1453*'10k &amp; MO'!D$30</f>
        <v>18.673199999999998</v>
      </c>
      <c r="V1453" s="349">
        <f>+$I1453*'10k &amp; MO'!E$6+$J1453*'10k &amp; MO'!E$12+$K1453*'10k &amp; MO'!E$18+$L1453*'10k &amp; MO'!E$24+$M1453*'10k &amp; MO'!E$30</f>
        <v>8251.4796000000006</v>
      </c>
      <c r="W1453" s="349">
        <f>+$I1453*'10k &amp; MO'!F$6+$J1453*'10k &amp; MO'!F$12+$K1453*'10k &amp; MO'!F$18+$L1453*'10k &amp; MO'!F$24+$M1453*'10k &amp; MO'!F$30</f>
        <v>3645.4236000000001</v>
      </c>
      <c r="X1453" s="349">
        <f>+$I1453*'10k &amp; MO'!G$6+$J1453*'10k &amp; MO'!G$12+$K1453*'10k &amp; MO'!G$18+$L1453*'10k &amp; MO'!G$24+$M1453*'10k &amp; MO'!G$30</f>
        <v>22667.190000000002</v>
      </c>
      <c r="Y1453" s="349">
        <f>+$N1453*'10k &amp; MO'!H$6+$O1453*'10k &amp; MO'!H$12+$P1453*'10k &amp; MO'!H$18+$Q1453*'10k &amp; MO'!H$24+$R1453*'10k &amp; MO'!H$30</f>
        <v>0</v>
      </c>
      <c r="Z1453" s="349">
        <f>+$N1453*'10k &amp; MO'!I$6+$O1453*'10k &amp; MO'!I$12+$P1453*'10k &amp; MO'!I$18+$Q1453*'10k &amp; MO'!I$24+$R1453*'10k &amp; MO'!I$30</f>
        <v>6.077399999999999</v>
      </c>
      <c r="AA1453" s="349">
        <f>+$N1453*'10k &amp; MO'!J$6+$O1453*'10k &amp; MO'!J$12+$P1453*'10k &amp; MO'!J$18+$Q1453*'10k &amp; MO'!J$24+$R1453*'10k &amp; MO'!J$30</f>
        <v>8265.2639999999992</v>
      </c>
      <c r="AB1453" s="349">
        <f>+$N1453*'10k &amp; MO'!K$6+$O1453*'10k &amp; MO'!K$12+$P1453*'10k &amp; MO'!K$18+$Q1453*'10k &amp; MO'!K$24+$R1453*'10k &amp; MO'!K$30</f>
        <v>4169.0964000000004</v>
      </c>
      <c r="AC1453" s="349">
        <f>+$N1453*'10k &amp; MO'!L$6+$O1453*'10k &amp; MO'!L$12+$P1453*'10k &amp; MO'!L$18+$Q1453*'10k &amp; MO'!L$24+$R1453*'10k &amp; MO'!L$30</f>
        <v>29679.995800000001</v>
      </c>
      <c r="AD1453" s="350">
        <f>+S1453*'10k &amp; MO'!O$6</f>
        <v>52425.354000000007</v>
      </c>
      <c r="AF1453" s="192" t="str">
        <f t="shared" si="197"/>
        <v>9912017</v>
      </c>
      <c r="AG1453" s="192">
        <f>+IFERROR(VLOOKUP($AF1453,'Limited Loss'!$F$5:$P$124,AG$3,FALSE),0)</f>
        <v>0</v>
      </c>
      <c r="AH1453" s="193">
        <f>+IFERROR(VLOOKUP($AF1453,'Limited Loss'!$F$5:$P$124,AH$3,FALSE),0)</f>
        <v>0</v>
      </c>
      <c r="AI1453" s="193">
        <f>+IFERROR(VLOOKUP($AF1453,'Limited Loss'!$F$5:$P$124,AI$3,FALSE),0)</f>
        <v>0</v>
      </c>
      <c r="AJ1453" s="193">
        <f>+IFERROR(VLOOKUP($AF1453,'Limited Loss'!$F$5:$P$124,AJ$3,FALSE),0)</f>
        <v>0</v>
      </c>
      <c r="AK1453" s="100">
        <f>+IFERROR(VLOOKUP($AF1453,'Limited Loss'!$F$5:$P$124,AK$3,FALSE),0)</f>
        <v>0</v>
      </c>
      <c r="AL1453" s="193">
        <f>+IFERROR(VLOOKUP($AF1453,'Limited Loss'!$F$5:$P$124,AL$3,FALSE),0)</f>
        <v>0</v>
      </c>
      <c r="AM1453" s="193">
        <f>+IFERROR(VLOOKUP($AF1453,'Limited Loss'!$F$5:$P$124,AM$3,FALSE),0)</f>
        <v>0</v>
      </c>
      <c r="AN1453" s="193">
        <f>+IFERROR(VLOOKUP($AF1453,'Limited Loss'!$F$5:$P$124,AN$3,FALSE),0)</f>
        <v>0</v>
      </c>
      <c r="AO1453" s="193">
        <f>+IFERROR(VLOOKUP($AF1453,'Limited Loss'!$F$5:$P$124,AO$3,FALSE),0)</f>
        <v>0</v>
      </c>
      <c r="AP1453" s="100">
        <f>+IFERROR(VLOOKUP($AF1453,'Limited Loss'!$F$5:$P$124,AP$3,FALSE),0)</f>
        <v>0</v>
      </c>
      <c r="AQ1453" s="353"/>
      <c r="AR1453" s="331">
        <f t="shared" si="198"/>
        <v>991</v>
      </c>
      <c r="AS1453" s="332">
        <f t="shared" si="198"/>
        <v>2017</v>
      </c>
      <c r="AT1453" s="349">
        <f t="shared" si="203"/>
        <v>0</v>
      </c>
      <c r="AU1453" s="349">
        <f t="shared" si="203"/>
        <v>18.673199999999998</v>
      </c>
      <c r="AV1453" s="349">
        <f t="shared" si="203"/>
        <v>8251.4796000000006</v>
      </c>
      <c r="AW1453" s="349">
        <f t="shared" si="203"/>
        <v>3645.4236000000001</v>
      </c>
      <c r="AX1453" s="350">
        <f t="shared" si="203"/>
        <v>22667.190000000002</v>
      </c>
      <c r="AY1453" s="349">
        <f t="shared" si="203"/>
        <v>0</v>
      </c>
      <c r="AZ1453" s="349">
        <f t="shared" si="203"/>
        <v>6.077399999999999</v>
      </c>
      <c r="BA1453" s="349">
        <f t="shared" si="203"/>
        <v>8265.2639999999992</v>
      </c>
      <c r="BB1453" s="349">
        <f t="shared" si="203"/>
        <v>4169.0964000000004</v>
      </c>
      <c r="BC1453" s="349">
        <f t="shared" si="203"/>
        <v>29679.995800000001</v>
      </c>
      <c r="BD1453" s="350">
        <f t="shared" si="203"/>
        <v>52425.354000000007</v>
      </c>
      <c r="BE1453" s="349">
        <f t="shared" si="200"/>
        <v>16541.494200000001</v>
      </c>
      <c r="BF1453" s="375">
        <f t="shared" si="201"/>
        <v>60161.705800000011</v>
      </c>
      <c r="BG1453" s="334">
        <f t="shared" si="202"/>
        <v>52425.354000000007</v>
      </c>
    </row>
    <row r="1454" spans="1:59" x14ac:dyDescent="0.2">
      <c r="A1454" s="326" t="str">
        <f t="shared" si="199"/>
        <v>9912018</v>
      </c>
      <c r="B1454">
        <v>991</v>
      </c>
      <c r="C1454" s="327">
        <v>2018</v>
      </c>
      <c r="D1454" s="353">
        <f>+IFERROR(VLOOKUP($A1454,Data_Loss!$A$2:$V$1180,6,FALSE),0)</f>
        <v>0</v>
      </c>
      <c r="E1454" s="353">
        <f>+IFERROR(VLOOKUP($A1454,Data_Loss!$A$2:$V$1180,7,FALSE),0)</f>
        <v>0</v>
      </c>
      <c r="F1454" s="353">
        <f>+IFERROR(VLOOKUP($A1454,Data_Loss!$A$2:$V$1180,8,FALSE),0)</f>
        <v>0</v>
      </c>
      <c r="G1454" s="353">
        <f>+IFERROR(VLOOKUP($A1454,Data_Loss!$A$2:$V$1180,9,FALSE),0)</f>
        <v>1</v>
      </c>
      <c r="H1454" s="353">
        <f>+IFERROR(VLOOKUP($A1454,Data_Loss!$A$2:$V$1180,10,FALSE),0)</f>
        <v>1</v>
      </c>
      <c r="I1454" s="353">
        <f>+IFERROR(VLOOKUP($A1454,Data_Loss!$A$2:$V$1300,12,FALSE),0)</f>
        <v>0</v>
      </c>
      <c r="J1454" s="353">
        <f>+IFERROR(VLOOKUP($A1454,Data_Loss!$A$2:$V$1300,13,FALSE),0)</f>
        <v>0</v>
      </c>
      <c r="K1454" s="353">
        <f>+IFERROR(VLOOKUP($A1454,Data_Loss!$A$2:$V$1300,14,FALSE),0)</f>
        <v>0</v>
      </c>
      <c r="L1454" s="353">
        <f>+IFERROR(VLOOKUP($A1454,Data_Loss!$A$2:$V$1300,15,FALSE),0)</f>
        <v>5385</v>
      </c>
      <c r="M1454" s="353">
        <f>+IFERROR(VLOOKUP($A1454,Data_Loss!$A$2:$V$1300,16,FALSE),0)</f>
        <v>1987</v>
      </c>
      <c r="N1454" s="353">
        <f>+IFERROR(VLOOKUP($A1454,Data_Loss!$A$2:$V$1300,17,FALSE),0)</f>
        <v>0</v>
      </c>
      <c r="O1454" s="353">
        <f>+IFERROR(VLOOKUP($A1454,Data_Loss!$A$2:$V$1300,18,FALSE),0)</f>
        <v>0</v>
      </c>
      <c r="P1454" s="353">
        <f>+IFERROR(VLOOKUP($A1454,Data_Loss!$A$2:$V$1300,19,FALSE),0)</f>
        <v>0</v>
      </c>
      <c r="Q1454" s="353">
        <f>+IFERROR(VLOOKUP($A1454,Data_Loss!$A$2:$V$1300,20,FALSE),0)</f>
        <v>49643</v>
      </c>
      <c r="R1454" s="353">
        <f>+IFERROR(VLOOKUP($A1454,Data_Loss!$A$2:$V$1300,21,FALSE),0)</f>
        <v>7091</v>
      </c>
      <c r="S1454" s="353">
        <f>+IFERROR(VLOOKUP($A1454,Data_Loss!$A$2:$V$1300,22,FALSE),0)</f>
        <v>25893</v>
      </c>
      <c r="T1454" s="191">
        <f>+$I1454*'10k &amp; MO'!C$7+$J1454*'10k &amp; MO'!C$13+$K1454*'10k &amp; MO'!C$19+$L1454*'10k &amp; MO'!C$25+$M1454*'10k &amp; MO'!C$31</f>
        <v>4.3714000000000004</v>
      </c>
      <c r="U1454" s="349">
        <f>+$I1454*'10k &amp; MO'!D$7+$J1454*'10k &amp; MO'!D$13+$K1454*'10k &amp; MO'!D$19+$L1454*'10k &amp; MO'!D$25+$M1454*'10k &amp; MO'!D$31</f>
        <v>301.37139999999999</v>
      </c>
      <c r="V1454" s="349">
        <f>+$I1454*'10k &amp; MO'!E$7+$J1454*'10k &amp; MO'!E$13+$K1454*'10k &amp; MO'!E$19+$L1454*'10k &amp; MO'!E$25+$M1454*'10k &amp; MO'!E$31</f>
        <v>11263.751</v>
      </c>
      <c r="W1454" s="349">
        <f>+$I1454*'10k &amp; MO'!F$7+$J1454*'10k &amp; MO'!F$13+$K1454*'10k &amp; MO'!F$19+$L1454*'10k &amp; MO'!F$25+$M1454*'10k &amp; MO'!F$31</f>
        <v>5260.2376999999997</v>
      </c>
      <c r="X1454" s="349">
        <f>+$I1454*'10k &amp; MO'!G$7+$J1454*'10k &amp; MO'!G$13+$K1454*'10k &amp; MO'!G$19+$L1454*'10k &amp; MO'!G$25+$M1454*'10k &amp; MO'!G$31</f>
        <v>1930.3010999999999</v>
      </c>
      <c r="Y1454" s="349">
        <f>+$N1454*'10k &amp; MO'!H$7+$O1454*'10k &amp; MO'!H$13+$P1454*'10k &amp; MO'!H$19+$Q1454*'10k &amp; MO'!H$25+$R1454*'10k &amp; MO'!H$31</f>
        <v>20.5639</v>
      </c>
      <c r="Z1454" s="349">
        <f>+$N1454*'10k &amp; MO'!I$7+$O1454*'10k &amp; MO'!I$13+$P1454*'10k &amp; MO'!I$19+$Q1454*'10k &amp; MO'!I$25+$R1454*'10k &amp; MO'!I$31</f>
        <v>2111.1611000000003</v>
      </c>
      <c r="AA1454" s="349">
        <f>+$N1454*'10k &amp; MO'!J$7+$O1454*'10k &amp; MO'!J$13+$P1454*'10k &amp; MO'!J$19+$Q1454*'10k &amp; MO'!J$25+$R1454*'10k &amp; MO'!J$31</f>
        <v>77939.347300000009</v>
      </c>
      <c r="AB1454" s="349">
        <f>+$N1454*'10k &amp; MO'!K$7+$O1454*'10k &amp; MO'!K$13+$P1454*'10k &amp; MO'!K$19+$Q1454*'10k &amp; MO'!K$25+$R1454*'10k &amp; MO'!K$31</f>
        <v>52091.357300000003</v>
      </c>
      <c r="AC1454" s="349">
        <f>+$N1454*'10k &amp; MO'!L$7+$O1454*'10k &amp; MO'!L$13+$P1454*'10k &amp; MO'!L$19+$Q1454*'10k &amp; MO'!L$25+$R1454*'10k &amp; MO'!L$31</f>
        <v>14299.300400000002</v>
      </c>
      <c r="AD1454" s="350">
        <f>+S1454*'10k &amp; MO'!O$7</f>
        <v>34334.118000000002</v>
      </c>
      <c r="AF1454" s="192" t="str">
        <f t="shared" si="197"/>
        <v>9912018</v>
      </c>
      <c r="AG1454" s="192">
        <f>+IFERROR(VLOOKUP($AF1454,'Limited Loss'!$F$5:$P$124,AG$3,FALSE),0)</f>
        <v>0</v>
      </c>
      <c r="AH1454" s="193">
        <f>+IFERROR(VLOOKUP($AF1454,'Limited Loss'!$F$5:$P$124,AH$3,FALSE),0)</f>
        <v>0</v>
      </c>
      <c r="AI1454" s="193">
        <f>+IFERROR(VLOOKUP($AF1454,'Limited Loss'!$F$5:$P$124,AI$3,FALSE),0)</f>
        <v>0</v>
      </c>
      <c r="AJ1454" s="193">
        <f>+IFERROR(VLOOKUP($AF1454,'Limited Loss'!$F$5:$P$124,AJ$3,FALSE),0)</f>
        <v>0</v>
      </c>
      <c r="AK1454" s="100">
        <f>+IFERROR(VLOOKUP($AF1454,'Limited Loss'!$F$5:$P$124,AK$3,FALSE),0)</f>
        <v>0</v>
      </c>
      <c r="AL1454" s="193">
        <f>+IFERROR(VLOOKUP($AF1454,'Limited Loss'!$F$5:$P$124,AL$3,FALSE),0)</f>
        <v>0</v>
      </c>
      <c r="AM1454" s="193">
        <f>+IFERROR(VLOOKUP($AF1454,'Limited Loss'!$F$5:$P$124,AM$3,FALSE),0)</f>
        <v>0</v>
      </c>
      <c r="AN1454" s="193">
        <f>+IFERROR(VLOOKUP($AF1454,'Limited Loss'!$F$5:$P$124,AN$3,FALSE),0)</f>
        <v>0</v>
      </c>
      <c r="AO1454" s="193">
        <f>+IFERROR(VLOOKUP($AF1454,'Limited Loss'!$F$5:$P$124,AO$3,FALSE),0)</f>
        <v>0</v>
      </c>
      <c r="AP1454" s="100">
        <f>+IFERROR(VLOOKUP($AF1454,'Limited Loss'!$F$5:$P$124,AP$3,FALSE),0)</f>
        <v>0</v>
      </c>
      <c r="AQ1454" s="353"/>
      <c r="AR1454" s="331">
        <f t="shared" si="198"/>
        <v>991</v>
      </c>
      <c r="AS1454" s="332">
        <f t="shared" si="198"/>
        <v>2018</v>
      </c>
      <c r="AT1454" s="349">
        <f t="shared" si="203"/>
        <v>4.3714000000000004</v>
      </c>
      <c r="AU1454" s="349">
        <f t="shared" si="203"/>
        <v>301.37139999999999</v>
      </c>
      <c r="AV1454" s="349">
        <f t="shared" si="203"/>
        <v>11263.751</v>
      </c>
      <c r="AW1454" s="349">
        <f t="shared" si="203"/>
        <v>5260.2376999999997</v>
      </c>
      <c r="AX1454" s="350">
        <f t="shared" si="203"/>
        <v>1930.3010999999999</v>
      </c>
      <c r="AY1454" s="349">
        <f t="shared" si="203"/>
        <v>20.5639</v>
      </c>
      <c r="AZ1454" s="349">
        <f t="shared" si="203"/>
        <v>2111.1611000000003</v>
      </c>
      <c r="BA1454" s="349">
        <f t="shared" si="203"/>
        <v>77939.347300000009</v>
      </c>
      <c r="BB1454" s="349">
        <f t="shared" si="203"/>
        <v>52091.357300000003</v>
      </c>
      <c r="BC1454" s="349">
        <f t="shared" si="203"/>
        <v>14299.300400000002</v>
      </c>
      <c r="BD1454" s="350">
        <f t="shared" si="203"/>
        <v>34334.118000000002</v>
      </c>
      <c r="BE1454" s="349">
        <f t="shared" si="200"/>
        <v>91640.566100000011</v>
      </c>
      <c r="BF1454" s="375">
        <f t="shared" si="201"/>
        <v>73581.196500000005</v>
      </c>
      <c r="BG1454" s="334">
        <f t="shared" si="202"/>
        <v>34334.118000000002</v>
      </c>
    </row>
    <row r="1455" spans="1:59" x14ac:dyDescent="0.2">
      <c r="A1455" s="326" t="str">
        <f t="shared" si="199"/>
        <v>9922014</v>
      </c>
      <c r="B1455">
        <v>992</v>
      </c>
      <c r="C1455" s="327">
        <v>2014</v>
      </c>
      <c r="D1455" s="353">
        <f>+IFERROR(VLOOKUP($A1455,Data_Loss!$A$2:$V$1180,6,FALSE),0)</f>
        <v>0</v>
      </c>
      <c r="E1455" s="353">
        <f>+IFERROR(VLOOKUP($A1455,Data_Loss!$A$2:$V$1180,7,FALSE),0)</f>
        <v>0</v>
      </c>
      <c r="F1455" s="353">
        <f>+IFERROR(VLOOKUP($A1455,Data_Loss!$A$2:$V$1180,8,FALSE),0)</f>
        <v>1</v>
      </c>
      <c r="G1455" s="353">
        <f>+IFERROR(VLOOKUP($A1455,Data_Loss!$A$2:$V$1180,9,FALSE),0)</f>
        <v>0</v>
      </c>
      <c r="H1455" s="353">
        <f>+IFERROR(VLOOKUP($A1455,Data_Loss!$A$2:$V$1180,10,FALSE),0)</f>
        <v>0</v>
      </c>
      <c r="I1455" s="353">
        <f>+IFERROR(VLOOKUP($A1455,Data_Loss!$A$2:$V$1300,12,FALSE),0)</f>
        <v>0</v>
      </c>
      <c r="J1455" s="353">
        <f>+IFERROR(VLOOKUP($A1455,Data_Loss!$A$2:$V$1300,13,FALSE),0)</f>
        <v>0</v>
      </c>
      <c r="K1455" s="353">
        <f>+IFERROR(VLOOKUP($A1455,Data_Loss!$A$2:$V$1300,14,FALSE),0)</f>
        <v>189588</v>
      </c>
      <c r="L1455" s="353">
        <f>+IFERROR(VLOOKUP($A1455,Data_Loss!$A$2:$V$1300,15,FALSE),0)</f>
        <v>0</v>
      </c>
      <c r="M1455" s="353">
        <f>+IFERROR(VLOOKUP($A1455,Data_Loss!$A$2:$V$1300,16,FALSE),0)</f>
        <v>0</v>
      </c>
      <c r="N1455" s="353">
        <f>+IFERROR(VLOOKUP($A1455,Data_Loss!$A$2:$V$1300,17,FALSE),0)</f>
        <v>0</v>
      </c>
      <c r="O1455" s="353">
        <f>+IFERROR(VLOOKUP($A1455,Data_Loss!$A$2:$V$1300,18,FALSE),0)</f>
        <v>0</v>
      </c>
      <c r="P1455" s="353">
        <f>+IFERROR(VLOOKUP($A1455,Data_Loss!$A$2:$V$1300,19,FALSE),0)</f>
        <v>1102</v>
      </c>
      <c r="Q1455" s="353">
        <f>+IFERROR(VLOOKUP($A1455,Data_Loss!$A$2:$V$1300,20,FALSE),0)</f>
        <v>0</v>
      </c>
      <c r="R1455" s="353">
        <f>+IFERROR(VLOOKUP($A1455,Data_Loss!$A$2:$V$1300,21,FALSE),0)</f>
        <v>0</v>
      </c>
      <c r="S1455" s="353">
        <f>+IFERROR(VLOOKUP($A1455,Data_Loss!$A$2:$V$1300,22,FALSE),0)</f>
        <v>0</v>
      </c>
      <c r="T1455" s="191">
        <f>+$I1455*'10k &amp; MO'!C$3+$J1455*'10k &amp; MO'!C$9+$K1455*'10k &amp; MO'!C$15+$L1455*'10k &amp; MO'!C$21+$M1455*'10k &amp; MO'!C$27</f>
        <v>0</v>
      </c>
      <c r="U1455" s="349">
        <f>+$I1455*'10k &amp; MO'!D$3+$J1455*'10k &amp; MO'!D$9+$K1455*'10k &amp; MO'!D$15+$L1455*'10k &amp; MO'!D$21+$M1455*'10k &amp; MO'!D$27</f>
        <v>0</v>
      </c>
      <c r="V1455" s="349">
        <f>+$I1455*'10k &amp; MO'!E$3+$J1455*'10k &amp; MO'!E$9+$K1455*'10k &amp; MO'!E$15+$L1455*'10k &amp; MO'!E$21+$M1455*'10k &amp; MO'!E$27</f>
        <v>285140.35200000001</v>
      </c>
      <c r="W1455" s="349">
        <f>+$I1455*'10k &amp; MO'!F$3+$J1455*'10k &amp; MO'!F$9+$K1455*'10k &amp; MO'!F$15+$L1455*'10k &amp; MO'!F$21+$M1455*'10k &amp; MO'!F$27</f>
        <v>0</v>
      </c>
      <c r="X1455" s="349">
        <f>+$I1455*'10k &amp; MO'!G$3+$J1455*'10k &amp; MO'!G$9+$K1455*'10k &amp; MO'!G$15+$L1455*'10k &amp; MO'!G$21+$M1455*'10k &amp; MO'!G$27</f>
        <v>0</v>
      </c>
      <c r="Y1455" s="349">
        <f>+$N1455*'10k &amp; MO'!H$3+$O1455*'10k &amp; MO'!H$9+$P1455*'10k &amp; MO'!H$15+$Q1455*'10k &amp; MO'!H$21+$R1455*'10k &amp; MO'!H$27</f>
        <v>0</v>
      </c>
      <c r="Z1455" s="349">
        <f>+$N1455*'10k &amp; MO'!I$3+$O1455*'10k &amp; MO'!I$9+$P1455*'10k &amp; MO'!I$15+$Q1455*'10k &amp; MO'!I$21+$R1455*'10k &amp; MO'!I$27</f>
        <v>0</v>
      </c>
      <c r="AA1455" s="349">
        <f>+$N1455*'10k &amp; MO'!J$3+$O1455*'10k &amp; MO'!J$9+$P1455*'10k &amp; MO'!J$15+$Q1455*'10k &amp; MO'!J$21+$R1455*'10k &amp; MO'!J$27</f>
        <v>2304.2820000000002</v>
      </c>
      <c r="AB1455" s="349">
        <f>+$N1455*'10k &amp; MO'!K$3+$O1455*'10k &amp; MO'!K$9+$P1455*'10k &amp; MO'!K$15+$Q1455*'10k &amp; MO'!K$21+$R1455*'10k &amp; MO'!K$27</f>
        <v>0</v>
      </c>
      <c r="AC1455" s="349">
        <f>+$N1455*'10k &amp; MO'!L$3+$O1455*'10k &amp; MO'!L$9+$P1455*'10k &amp; MO'!L$15+$Q1455*'10k &amp; MO'!L$21+$R1455*'10k &amp; MO'!L$27</f>
        <v>0</v>
      </c>
      <c r="AD1455" s="350">
        <f>+S1455*'10k &amp; MO'!O$3</f>
        <v>0</v>
      </c>
      <c r="AF1455" s="192" t="str">
        <f t="shared" si="197"/>
        <v>9922014</v>
      </c>
      <c r="AG1455" s="192">
        <f>+IFERROR(VLOOKUP($AF1455,'Limited Loss'!$F$5:$P$124,AG$3,FALSE),0)</f>
        <v>0</v>
      </c>
      <c r="AH1455" s="193">
        <f>+IFERROR(VLOOKUP($AF1455,'Limited Loss'!$F$5:$P$124,AH$3,FALSE),0)</f>
        <v>0</v>
      </c>
      <c r="AI1455" s="193">
        <f>+IFERROR(VLOOKUP($AF1455,'Limited Loss'!$F$5:$P$124,AI$3,FALSE),0)</f>
        <v>0</v>
      </c>
      <c r="AJ1455" s="193">
        <f>+IFERROR(VLOOKUP($AF1455,'Limited Loss'!$F$5:$P$124,AJ$3,FALSE),0)</f>
        <v>0</v>
      </c>
      <c r="AK1455" s="100">
        <f>+IFERROR(VLOOKUP($AF1455,'Limited Loss'!$F$5:$P$124,AK$3,FALSE),0)</f>
        <v>0</v>
      </c>
      <c r="AL1455" s="193">
        <f>+IFERROR(VLOOKUP($AF1455,'Limited Loss'!$F$5:$P$124,AL$3,FALSE),0)</f>
        <v>0</v>
      </c>
      <c r="AM1455" s="193">
        <f>+IFERROR(VLOOKUP($AF1455,'Limited Loss'!$F$5:$P$124,AM$3,FALSE),0)</f>
        <v>0</v>
      </c>
      <c r="AN1455" s="193">
        <f>+IFERROR(VLOOKUP($AF1455,'Limited Loss'!$F$5:$P$124,AN$3,FALSE),0)</f>
        <v>0</v>
      </c>
      <c r="AO1455" s="193">
        <f>+IFERROR(VLOOKUP($AF1455,'Limited Loss'!$F$5:$P$124,AO$3,FALSE),0)</f>
        <v>0</v>
      </c>
      <c r="AP1455" s="100">
        <f>+IFERROR(VLOOKUP($AF1455,'Limited Loss'!$F$5:$P$124,AP$3,FALSE),0)</f>
        <v>0</v>
      </c>
      <c r="AQ1455" s="353"/>
      <c r="AR1455" s="331">
        <f t="shared" si="198"/>
        <v>992</v>
      </c>
      <c r="AS1455" s="332">
        <f t="shared" si="198"/>
        <v>2014</v>
      </c>
      <c r="AT1455" s="349">
        <f t="shared" si="203"/>
        <v>0</v>
      </c>
      <c r="AU1455" s="349">
        <f t="shared" si="203"/>
        <v>0</v>
      </c>
      <c r="AV1455" s="349">
        <f t="shared" si="203"/>
        <v>285140.35200000001</v>
      </c>
      <c r="AW1455" s="349">
        <f t="shared" si="203"/>
        <v>0</v>
      </c>
      <c r="AX1455" s="350">
        <f t="shared" si="203"/>
        <v>0</v>
      </c>
      <c r="AY1455" s="349">
        <f t="shared" si="203"/>
        <v>0</v>
      </c>
      <c r="AZ1455" s="349">
        <f t="shared" si="203"/>
        <v>0</v>
      </c>
      <c r="BA1455" s="349">
        <f t="shared" si="203"/>
        <v>2304.2820000000002</v>
      </c>
      <c r="BB1455" s="349">
        <f t="shared" si="203"/>
        <v>0</v>
      </c>
      <c r="BC1455" s="349">
        <f t="shared" si="203"/>
        <v>0</v>
      </c>
      <c r="BD1455" s="350">
        <f t="shared" si="203"/>
        <v>0</v>
      </c>
      <c r="BE1455" s="349">
        <f t="shared" si="200"/>
        <v>287444.63400000002</v>
      </c>
      <c r="BF1455" s="375">
        <f t="shared" si="201"/>
        <v>0</v>
      </c>
      <c r="BG1455" s="334">
        <f t="shared" si="202"/>
        <v>0</v>
      </c>
    </row>
    <row r="1456" spans="1:59" x14ac:dyDescent="0.2">
      <c r="A1456" s="326" t="str">
        <f t="shared" si="199"/>
        <v>9922015</v>
      </c>
      <c r="B1456">
        <v>992</v>
      </c>
      <c r="C1456" s="327">
        <v>2015</v>
      </c>
      <c r="D1456" s="353">
        <f>+IFERROR(VLOOKUP($A1456,Data_Loss!$A$2:$V$1180,6,FALSE),0)</f>
        <v>0</v>
      </c>
      <c r="E1456" s="353">
        <f>+IFERROR(VLOOKUP($A1456,Data_Loss!$A$2:$V$1180,7,FALSE),0)</f>
        <v>0</v>
      </c>
      <c r="F1456" s="353">
        <f>+IFERROR(VLOOKUP($A1456,Data_Loss!$A$2:$V$1180,8,FALSE),0)</f>
        <v>0</v>
      </c>
      <c r="G1456" s="353">
        <f>+IFERROR(VLOOKUP($A1456,Data_Loss!$A$2:$V$1180,9,FALSE),0)</f>
        <v>0</v>
      </c>
      <c r="H1456" s="353">
        <f>+IFERROR(VLOOKUP($A1456,Data_Loss!$A$2:$V$1180,10,FALSE),0)</f>
        <v>0</v>
      </c>
      <c r="I1456" s="353">
        <f>+IFERROR(VLOOKUP($A1456,Data_Loss!$A$2:$V$1300,12,FALSE),0)</f>
        <v>0</v>
      </c>
      <c r="J1456" s="353">
        <f>+IFERROR(VLOOKUP($A1456,Data_Loss!$A$2:$V$1300,13,FALSE),0)</f>
        <v>0</v>
      </c>
      <c r="K1456" s="353">
        <f>+IFERROR(VLOOKUP($A1456,Data_Loss!$A$2:$V$1300,14,FALSE),0)</f>
        <v>0</v>
      </c>
      <c r="L1456" s="353">
        <f>+IFERROR(VLOOKUP($A1456,Data_Loss!$A$2:$V$1300,15,FALSE),0)</f>
        <v>0</v>
      </c>
      <c r="M1456" s="353">
        <f>+IFERROR(VLOOKUP($A1456,Data_Loss!$A$2:$V$1300,16,FALSE),0)</f>
        <v>0</v>
      </c>
      <c r="N1456" s="353">
        <f>+IFERROR(VLOOKUP($A1456,Data_Loss!$A$2:$V$1300,17,FALSE),0)</f>
        <v>0</v>
      </c>
      <c r="O1456" s="353">
        <f>+IFERROR(VLOOKUP($A1456,Data_Loss!$A$2:$V$1300,18,FALSE),0)</f>
        <v>0</v>
      </c>
      <c r="P1456" s="353">
        <f>+IFERROR(VLOOKUP($A1456,Data_Loss!$A$2:$V$1300,19,FALSE),0)</f>
        <v>0</v>
      </c>
      <c r="Q1456" s="353">
        <f>+IFERROR(VLOOKUP($A1456,Data_Loss!$A$2:$V$1300,20,FALSE),0)</f>
        <v>0</v>
      </c>
      <c r="R1456" s="353">
        <f>+IFERROR(VLOOKUP($A1456,Data_Loss!$A$2:$V$1300,21,FALSE),0)</f>
        <v>0</v>
      </c>
      <c r="S1456" s="353">
        <f>+IFERROR(VLOOKUP($A1456,Data_Loss!$A$2:$V$1300,22,FALSE),0)</f>
        <v>185</v>
      </c>
      <c r="T1456" s="191">
        <f>+$I1456*'10k &amp; MO'!C$4+$J1456*'10k &amp; MO'!C$10+$K1456*'10k &amp; MO'!C$16+$L1456*'10k &amp; MO'!C$22+$M1456*'10k &amp; MO'!C$28</f>
        <v>0</v>
      </c>
      <c r="U1456" s="349">
        <f>+$I1456*'10k &amp; MO'!D$4+$J1456*'10k &amp; MO'!D$10+$K1456*'10k &amp; MO'!D$16+$L1456*'10k &amp; MO'!D$22+$M1456*'10k &amp; MO'!D$28</f>
        <v>0</v>
      </c>
      <c r="V1456" s="349">
        <f>+$I1456*'10k &amp; MO'!E$4+$J1456*'10k &amp; MO'!E$10+$K1456*'10k &amp; MO'!E$16+$L1456*'10k &amp; MO'!E$22+$M1456*'10k &amp; MO'!E$28</f>
        <v>0</v>
      </c>
      <c r="W1456" s="349">
        <f>+$I1456*'10k &amp; MO'!F$4+$J1456*'10k &amp; MO'!F$10+$K1456*'10k &amp; MO'!F$16+$L1456*'10k &amp; MO'!F$22+$M1456*'10k &amp; MO'!F$28</f>
        <v>0</v>
      </c>
      <c r="X1456" s="349">
        <f>+$I1456*'10k &amp; MO'!G$4+$J1456*'10k &amp; MO'!G$10+$K1456*'10k &amp; MO'!G$16+$L1456*'10k &amp; MO'!G$22+$M1456*'10k &amp; MO'!G$28</f>
        <v>0</v>
      </c>
      <c r="Y1456" s="349">
        <f>+$N1456*'10k &amp; MO'!H$4+$O1456*'10k &amp; MO'!H$10+$P1456*'10k &amp; MO'!H$16+$Q1456*'10k &amp; MO'!H$22+$R1456*'10k &amp; MO'!H$28</f>
        <v>0</v>
      </c>
      <c r="Z1456" s="349">
        <f>+$N1456*'10k &amp; MO'!I$4+$O1456*'10k &amp; MO'!I$10+$P1456*'10k &amp; MO'!I$16+$Q1456*'10k &amp; MO'!I$22+$R1456*'10k &amp; MO'!I$28</f>
        <v>0</v>
      </c>
      <c r="AA1456" s="349">
        <f>+$N1456*'10k &amp; MO'!J$4+$O1456*'10k &amp; MO'!J$10+$P1456*'10k &amp; MO'!J$16+$Q1456*'10k &amp; MO'!J$22+$R1456*'10k &amp; MO'!J$28</f>
        <v>0</v>
      </c>
      <c r="AB1456" s="349">
        <f>+$N1456*'10k &amp; MO'!K$4+$O1456*'10k &amp; MO'!K$10+$P1456*'10k &amp; MO'!K$16+$Q1456*'10k &amp; MO'!K$22+$R1456*'10k &amp; MO'!K$28</f>
        <v>0</v>
      </c>
      <c r="AC1456" s="349">
        <f>+$N1456*'10k &amp; MO'!L$4+$O1456*'10k &amp; MO'!L$10+$P1456*'10k &amp; MO'!L$16+$Q1456*'10k &amp; MO'!L$22+$R1456*'10k &amp; MO'!L$28</f>
        <v>0</v>
      </c>
      <c r="AD1456" s="350">
        <f>+S1456*'10k &amp; MO'!O$4</f>
        <v>224.22</v>
      </c>
      <c r="AF1456" s="192" t="str">
        <f t="shared" si="197"/>
        <v>9922015</v>
      </c>
      <c r="AG1456" s="192">
        <f>+IFERROR(VLOOKUP($AF1456,'Limited Loss'!$F$5:$P$124,AG$3,FALSE),0)</f>
        <v>0</v>
      </c>
      <c r="AH1456" s="193">
        <f>+IFERROR(VLOOKUP($AF1456,'Limited Loss'!$F$5:$P$124,AH$3,FALSE),0)</f>
        <v>0</v>
      </c>
      <c r="AI1456" s="193">
        <f>+IFERROR(VLOOKUP($AF1456,'Limited Loss'!$F$5:$P$124,AI$3,FALSE),0)</f>
        <v>0</v>
      </c>
      <c r="AJ1456" s="193">
        <f>+IFERROR(VLOOKUP($AF1456,'Limited Loss'!$F$5:$P$124,AJ$3,FALSE),0)</f>
        <v>0</v>
      </c>
      <c r="AK1456" s="100">
        <f>+IFERROR(VLOOKUP($AF1456,'Limited Loss'!$F$5:$P$124,AK$3,FALSE),0)</f>
        <v>0</v>
      </c>
      <c r="AL1456" s="193">
        <f>+IFERROR(VLOOKUP($AF1456,'Limited Loss'!$F$5:$P$124,AL$3,FALSE),0)</f>
        <v>0</v>
      </c>
      <c r="AM1456" s="193">
        <f>+IFERROR(VLOOKUP($AF1456,'Limited Loss'!$F$5:$P$124,AM$3,FALSE),0)</f>
        <v>0</v>
      </c>
      <c r="AN1456" s="193">
        <f>+IFERROR(VLOOKUP($AF1456,'Limited Loss'!$F$5:$P$124,AN$3,FALSE),0)</f>
        <v>0</v>
      </c>
      <c r="AO1456" s="193">
        <f>+IFERROR(VLOOKUP($AF1456,'Limited Loss'!$F$5:$P$124,AO$3,FALSE),0)</f>
        <v>0</v>
      </c>
      <c r="AP1456" s="100">
        <f>+IFERROR(VLOOKUP($AF1456,'Limited Loss'!$F$5:$P$124,AP$3,FALSE),0)</f>
        <v>0</v>
      </c>
      <c r="AQ1456" s="353"/>
      <c r="AR1456" s="331">
        <f t="shared" si="198"/>
        <v>992</v>
      </c>
      <c r="AS1456" s="332">
        <f t="shared" si="198"/>
        <v>2015</v>
      </c>
      <c r="AT1456" s="349">
        <f t="shared" si="203"/>
        <v>0</v>
      </c>
      <c r="AU1456" s="349">
        <f t="shared" si="203"/>
        <v>0</v>
      </c>
      <c r="AV1456" s="349">
        <f t="shared" si="203"/>
        <v>0</v>
      </c>
      <c r="AW1456" s="349">
        <f t="shared" si="203"/>
        <v>0</v>
      </c>
      <c r="AX1456" s="350">
        <f t="shared" si="203"/>
        <v>0</v>
      </c>
      <c r="AY1456" s="349">
        <f t="shared" si="203"/>
        <v>0</v>
      </c>
      <c r="AZ1456" s="349">
        <f t="shared" si="203"/>
        <v>0</v>
      </c>
      <c r="BA1456" s="349">
        <f t="shared" si="203"/>
        <v>0</v>
      </c>
      <c r="BB1456" s="349">
        <f t="shared" si="203"/>
        <v>0</v>
      </c>
      <c r="BC1456" s="349">
        <f t="shared" si="203"/>
        <v>0</v>
      </c>
      <c r="BD1456" s="350">
        <f t="shared" si="203"/>
        <v>224.22</v>
      </c>
      <c r="BE1456" s="349">
        <f t="shared" si="200"/>
        <v>0</v>
      </c>
      <c r="BF1456" s="375">
        <f t="shared" si="201"/>
        <v>0</v>
      </c>
      <c r="BG1456" s="334">
        <f t="shared" si="202"/>
        <v>224.22</v>
      </c>
    </row>
    <row r="1457" spans="1:59" x14ac:dyDescent="0.2">
      <c r="A1457" s="326" t="str">
        <f t="shared" si="199"/>
        <v>9922016</v>
      </c>
      <c r="B1457">
        <v>992</v>
      </c>
      <c r="C1457" s="327">
        <v>2016</v>
      </c>
      <c r="D1457" s="353">
        <f>+IFERROR(VLOOKUP($A1457,Data_Loss!$A$2:$V$1180,6,FALSE),0)</f>
        <v>0</v>
      </c>
      <c r="E1457" s="353">
        <f>+IFERROR(VLOOKUP($A1457,Data_Loss!$A$2:$V$1180,7,FALSE),0)</f>
        <v>0</v>
      </c>
      <c r="F1457" s="353">
        <f>+IFERROR(VLOOKUP($A1457,Data_Loss!$A$2:$V$1180,8,FALSE),0)</f>
        <v>0</v>
      </c>
      <c r="G1457" s="353">
        <f>+IFERROR(VLOOKUP($A1457,Data_Loss!$A$2:$V$1180,9,FALSE),0)</f>
        <v>0</v>
      </c>
      <c r="H1457" s="353">
        <f>+IFERROR(VLOOKUP($A1457,Data_Loss!$A$2:$V$1180,10,FALSE),0)</f>
        <v>0</v>
      </c>
      <c r="I1457" s="353">
        <f>+IFERROR(VLOOKUP($A1457,Data_Loss!$A$2:$V$1300,12,FALSE),0)</f>
        <v>0</v>
      </c>
      <c r="J1457" s="353">
        <f>+IFERROR(VLOOKUP($A1457,Data_Loss!$A$2:$V$1300,13,FALSE),0)</f>
        <v>0</v>
      </c>
      <c r="K1457" s="353">
        <f>+IFERROR(VLOOKUP($A1457,Data_Loss!$A$2:$V$1300,14,FALSE),0)</f>
        <v>0</v>
      </c>
      <c r="L1457" s="353">
        <f>+IFERROR(VLOOKUP($A1457,Data_Loss!$A$2:$V$1300,15,FALSE),0)</f>
        <v>0</v>
      </c>
      <c r="M1457" s="353">
        <f>+IFERROR(VLOOKUP($A1457,Data_Loss!$A$2:$V$1300,16,FALSE),0)</f>
        <v>0</v>
      </c>
      <c r="N1457" s="353">
        <f>+IFERROR(VLOOKUP($A1457,Data_Loss!$A$2:$V$1300,17,FALSE),0)</f>
        <v>0</v>
      </c>
      <c r="O1457" s="353">
        <f>+IFERROR(VLOOKUP($A1457,Data_Loss!$A$2:$V$1300,18,FALSE),0)</f>
        <v>0</v>
      </c>
      <c r="P1457" s="353">
        <f>+IFERROR(VLOOKUP($A1457,Data_Loss!$A$2:$V$1300,19,FALSE),0)</f>
        <v>0</v>
      </c>
      <c r="Q1457" s="353">
        <f>+IFERROR(VLOOKUP($A1457,Data_Loss!$A$2:$V$1300,20,FALSE),0)</f>
        <v>0</v>
      </c>
      <c r="R1457" s="353">
        <f>+IFERROR(VLOOKUP($A1457,Data_Loss!$A$2:$V$1300,21,FALSE),0)</f>
        <v>0</v>
      </c>
      <c r="S1457" s="353">
        <f>+IFERROR(VLOOKUP($A1457,Data_Loss!$A$2:$V$1300,22,FALSE),0)</f>
        <v>4938</v>
      </c>
      <c r="T1457" s="191">
        <f>+$I1457*'10k &amp; MO'!C$5+$J1457*'10k &amp; MO'!C$11+$K1457*'10k &amp; MO'!C$17+$L1457*'10k &amp; MO'!C$23+$M1457*'10k &amp; MO'!C$29</f>
        <v>0</v>
      </c>
      <c r="U1457" s="349">
        <f>+$I1457*'10k &amp; MO'!D$5+$J1457*'10k &amp; MO'!D$11+$K1457*'10k &amp; MO'!D$17+$L1457*'10k &amp; MO'!D$23+$M1457*'10k &amp; MO'!D$29</f>
        <v>0</v>
      </c>
      <c r="V1457" s="349">
        <f>+$I1457*'10k &amp; MO'!E$5+$J1457*'10k &amp; MO'!E$11+$K1457*'10k &amp; MO'!E$17+$L1457*'10k &amp; MO'!E$23+$M1457*'10k &amp; MO'!E$29</f>
        <v>0</v>
      </c>
      <c r="W1457" s="349">
        <f>+$I1457*'10k &amp; MO'!F$5+$J1457*'10k &amp; MO'!F$11+$K1457*'10k &amp; MO'!F$17+$L1457*'10k &amp; MO'!F$23+$M1457*'10k &amp; MO'!F$29</f>
        <v>0</v>
      </c>
      <c r="X1457" s="349">
        <f>+$I1457*'10k &amp; MO'!G$5+$J1457*'10k &amp; MO'!G$11+$K1457*'10k &amp; MO'!G$17+$L1457*'10k &amp; MO'!G$23+$M1457*'10k &amp; MO'!G$29</f>
        <v>0</v>
      </c>
      <c r="Y1457" s="349">
        <f>+$N1457*'10k &amp; MO'!H$5+$O1457*'10k &amp; MO'!H$11+$P1457*'10k &amp; MO'!H$17+$Q1457*'10k &amp; MO'!H$23+$R1457*'10k &amp; MO'!H$29</f>
        <v>0</v>
      </c>
      <c r="Z1457" s="349">
        <f>+$N1457*'10k &amp; MO'!I$5+$O1457*'10k &amp; MO'!I$11+$P1457*'10k &amp; MO'!I$17+$Q1457*'10k &amp; MO'!I$23+$R1457*'10k &amp; MO'!I$29</f>
        <v>0</v>
      </c>
      <c r="AA1457" s="349">
        <f>+$N1457*'10k &amp; MO'!J$5+$O1457*'10k &amp; MO'!J$11+$P1457*'10k &amp; MO'!J$17+$Q1457*'10k &amp; MO'!J$23+$R1457*'10k &amp; MO'!J$29</f>
        <v>0</v>
      </c>
      <c r="AB1457" s="349">
        <f>+$N1457*'10k &amp; MO'!K$5+$O1457*'10k &amp; MO'!K$11+$P1457*'10k &amp; MO'!K$17+$Q1457*'10k &amp; MO'!K$23+$R1457*'10k &amp; MO'!K$29</f>
        <v>0</v>
      </c>
      <c r="AC1457" s="349">
        <f>+$N1457*'10k &amp; MO'!L$5+$O1457*'10k &amp; MO'!L$11+$P1457*'10k &amp; MO'!L$17+$Q1457*'10k &amp; MO'!L$23+$R1457*'10k &amp; MO'!L$29</f>
        <v>0</v>
      </c>
      <c r="AD1457" s="350">
        <f>+S1457*'10k &amp; MO'!O$5</f>
        <v>6656.424</v>
      </c>
      <c r="AF1457" s="192" t="str">
        <f t="shared" si="197"/>
        <v>9922016</v>
      </c>
      <c r="AG1457" s="192">
        <f>+IFERROR(VLOOKUP($AF1457,'Limited Loss'!$F$5:$P$124,AG$3,FALSE),0)</f>
        <v>0</v>
      </c>
      <c r="AH1457" s="193">
        <f>+IFERROR(VLOOKUP($AF1457,'Limited Loss'!$F$5:$P$124,AH$3,FALSE),0)</f>
        <v>0</v>
      </c>
      <c r="AI1457" s="193">
        <f>+IFERROR(VLOOKUP($AF1457,'Limited Loss'!$F$5:$P$124,AI$3,FALSE),0)</f>
        <v>0</v>
      </c>
      <c r="AJ1457" s="193">
        <f>+IFERROR(VLOOKUP($AF1457,'Limited Loss'!$F$5:$P$124,AJ$3,FALSE),0)</f>
        <v>0</v>
      </c>
      <c r="AK1457" s="100">
        <f>+IFERROR(VLOOKUP($AF1457,'Limited Loss'!$F$5:$P$124,AK$3,FALSE),0)</f>
        <v>0</v>
      </c>
      <c r="AL1457" s="193">
        <f>+IFERROR(VLOOKUP($AF1457,'Limited Loss'!$F$5:$P$124,AL$3,FALSE),0)</f>
        <v>0</v>
      </c>
      <c r="AM1457" s="193">
        <f>+IFERROR(VLOOKUP($AF1457,'Limited Loss'!$F$5:$P$124,AM$3,FALSE),0)</f>
        <v>0</v>
      </c>
      <c r="AN1457" s="193">
        <f>+IFERROR(VLOOKUP($AF1457,'Limited Loss'!$F$5:$P$124,AN$3,FALSE),0)</f>
        <v>0</v>
      </c>
      <c r="AO1457" s="193">
        <f>+IFERROR(VLOOKUP($AF1457,'Limited Loss'!$F$5:$P$124,AO$3,FALSE),0)</f>
        <v>0</v>
      </c>
      <c r="AP1457" s="100">
        <f>+IFERROR(VLOOKUP($AF1457,'Limited Loss'!$F$5:$P$124,AP$3,FALSE),0)</f>
        <v>0</v>
      </c>
      <c r="AQ1457" s="353"/>
      <c r="AR1457" s="331">
        <f t="shared" si="198"/>
        <v>992</v>
      </c>
      <c r="AS1457" s="332">
        <f t="shared" si="198"/>
        <v>2016</v>
      </c>
      <c r="AT1457" s="349">
        <f t="shared" si="203"/>
        <v>0</v>
      </c>
      <c r="AU1457" s="349">
        <f t="shared" si="203"/>
        <v>0</v>
      </c>
      <c r="AV1457" s="349">
        <f t="shared" si="203"/>
        <v>0</v>
      </c>
      <c r="AW1457" s="349">
        <f t="shared" si="203"/>
        <v>0</v>
      </c>
      <c r="AX1457" s="350">
        <f t="shared" si="203"/>
        <v>0</v>
      </c>
      <c r="AY1457" s="349">
        <f t="shared" si="203"/>
        <v>0</v>
      </c>
      <c r="AZ1457" s="349">
        <f t="shared" si="203"/>
        <v>0</v>
      </c>
      <c r="BA1457" s="349">
        <f t="shared" si="203"/>
        <v>0</v>
      </c>
      <c r="BB1457" s="349">
        <f t="shared" si="203"/>
        <v>0</v>
      </c>
      <c r="BC1457" s="349">
        <f t="shared" si="203"/>
        <v>0</v>
      </c>
      <c r="BD1457" s="350">
        <f t="shared" si="203"/>
        <v>6656.424</v>
      </c>
      <c r="BE1457" s="349">
        <f t="shared" si="200"/>
        <v>0</v>
      </c>
      <c r="BF1457" s="375">
        <f t="shared" si="201"/>
        <v>0</v>
      </c>
      <c r="BG1457" s="334">
        <f t="shared" si="202"/>
        <v>6656.424</v>
      </c>
    </row>
    <row r="1458" spans="1:59" x14ac:dyDescent="0.2">
      <c r="A1458" s="326" t="str">
        <f t="shared" si="199"/>
        <v>9922017</v>
      </c>
      <c r="B1458">
        <v>992</v>
      </c>
      <c r="C1458" s="327">
        <v>2017</v>
      </c>
      <c r="D1458" s="353">
        <f>+IFERROR(VLOOKUP($A1458,Data_Loss!$A$2:$V$1180,6,FALSE),0)</f>
        <v>0</v>
      </c>
      <c r="E1458" s="353">
        <f>+IFERROR(VLOOKUP($A1458,Data_Loss!$A$2:$V$1180,7,FALSE),0)</f>
        <v>0</v>
      </c>
      <c r="F1458" s="353">
        <f>+IFERROR(VLOOKUP($A1458,Data_Loss!$A$2:$V$1180,8,FALSE),0)</f>
        <v>0</v>
      </c>
      <c r="G1458" s="353">
        <f>+IFERROR(VLOOKUP($A1458,Data_Loss!$A$2:$V$1180,9,FALSE),0)</f>
        <v>0</v>
      </c>
      <c r="H1458" s="353">
        <f>+IFERROR(VLOOKUP($A1458,Data_Loss!$A$2:$V$1180,10,FALSE),0)</f>
        <v>2</v>
      </c>
      <c r="I1458" s="353">
        <f>+IFERROR(VLOOKUP($A1458,Data_Loss!$A$2:$V$1300,12,FALSE),0)</f>
        <v>0</v>
      </c>
      <c r="J1458" s="353">
        <f>+IFERROR(VLOOKUP($A1458,Data_Loss!$A$2:$V$1300,13,FALSE),0)</f>
        <v>0</v>
      </c>
      <c r="K1458" s="353">
        <f>+IFERROR(VLOOKUP($A1458,Data_Loss!$A$2:$V$1300,14,FALSE),0)</f>
        <v>0</v>
      </c>
      <c r="L1458" s="353">
        <f>+IFERROR(VLOOKUP($A1458,Data_Loss!$A$2:$V$1300,15,FALSE),0)</f>
        <v>0</v>
      </c>
      <c r="M1458" s="353">
        <f>+IFERROR(VLOOKUP($A1458,Data_Loss!$A$2:$V$1300,16,FALSE),0)</f>
        <v>1182</v>
      </c>
      <c r="N1458" s="353">
        <f>+IFERROR(VLOOKUP($A1458,Data_Loss!$A$2:$V$1300,17,FALSE),0)</f>
        <v>0</v>
      </c>
      <c r="O1458" s="353">
        <f>+IFERROR(VLOOKUP($A1458,Data_Loss!$A$2:$V$1300,18,FALSE),0)</f>
        <v>0</v>
      </c>
      <c r="P1458" s="353">
        <f>+IFERROR(VLOOKUP($A1458,Data_Loss!$A$2:$V$1300,19,FALSE),0)</f>
        <v>0</v>
      </c>
      <c r="Q1458" s="353">
        <f>+IFERROR(VLOOKUP($A1458,Data_Loss!$A$2:$V$1300,20,FALSE),0)</f>
        <v>0</v>
      </c>
      <c r="R1458" s="353">
        <f>+IFERROR(VLOOKUP($A1458,Data_Loss!$A$2:$V$1300,21,FALSE),0)</f>
        <v>1532</v>
      </c>
      <c r="S1458" s="353">
        <f>+IFERROR(VLOOKUP($A1458,Data_Loss!$A$2:$V$1300,22,FALSE),0)</f>
        <v>53345</v>
      </c>
      <c r="T1458" s="191">
        <f>+$I1458*'10k &amp; MO'!C$6+$J1458*'10k &amp; MO'!C$12+$K1458*'10k &amp; MO'!C$18+$L1458*'10k &amp; MO'!C$24+$M1458*'10k &amp; MO'!C$30</f>
        <v>0</v>
      </c>
      <c r="U1458" s="349">
        <f>+$I1458*'10k &amp; MO'!D$6+$J1458*'10k &amp; MO'!D$12+$K1458*'10k &amp; MO'!D$18+$L1458*'10k &amp; MO'!D$24+$M1458*'10k &amp; MO'!D$30</f>
        <v>1.0638000000000001</v>
      </c>
      <c r="V1458" s="349">
        <f>+$I1458*'10k &amp; MO'!E$6+$J1458*'10k &amp; MO'!E$12+$K1458*'10k &amp; MO'!E$18+$L1458*'10k &amp; MO'!E$24+$M1458*'10k &amp; MO'!E$30</f>
        <v>470.08139999999997</v>
      </c>
      <c r="W1458" s="349">
        <f>+$I1458*'10k &amp; MO'!F$6+$J1458*'10k &amp; MO'!F$12+$K1458*'10k &amp; MO'!F$18+$L1458*'10k &amp; MO'!F$24+$M1458*'10k &amp; MO'!F$30</f>
        <v>207.67740000000001</v>
      </c>
      <c r="X1458" s="349">
        <f>+$I1458*'10k &amp; MO'!G$6+$J1458*'10k &amp; MO'!G$12+$K1458*'10k &amp; MO'!G$18+$L1458*'10k &amp; MO'!G$24+$M1458*'10k &amp; MO'!G$30</f>
        <v>1291.335</v>
      </c>
      <c r="Y1458" s="349">
        <f>+$N1458*'10k &amp; MO'!H$6+$O1458*'10k &amp; MO'!H$12+$P1458*'10k &amp; MO'!H$18+$Q1458*'10k &amp; MO'!H$24+$R1458*'10k &amp; MO'!H$30</f>
        <v>0</v>
      </c>
      <c r="Z1458" s="349">
        <f>+$N1458*'10k &amp; MO'!I$6+$O1458*'10k &amp; MO'!I$12+$P1458*'10k &amp; MO'!I$18+$Q1458*'10k &amp; MO'!I$24+$R1458*'10k &amp; MO'!I$30</f>
        <v>0.45959999999999995</v>
      </c>
      <c r="AA1458" s="349">
        <f>+$N1458*'10k &amp; MO'!J$6+$O1458*'10k &amp; MO'!J$12+$P1458*'10k &amp; MO'!J$18+$Q1458*'10k &amp; MO'!J$24+$R1458*'10k &amp; MO'!J$30</f>
        <v>625.05599999999993</v>
      </c>
      <c r="AB1458" s="349">
        <f>+$N1458*'10k &amp; MO'!K$6+$O1458*'10k &amp; MO'!K$12+$P1458*'10k &amp; MO'!K$18+$Q1458*'10k &amp; MO'!K$24+$R1458*'10k &amp; MO'!K$30</f>
        <v>315.28559999999999</v>
      </c>
      <c r="AC1458" s="349">
        <f>+$N1458*'10k &amp; MO'!L$6+$O1458*'10k &amp; MO'!L$12+$P1458*'10k &amp; MO'!L$18+$Q1458*'10k &amp; MO'!L$24+$R1458*'10k &amp; MO'!L$30</f>
        <v>2244.5332000000003</v>
      </c>
      <c r="AD1458" s="350">
        <f>+S1458*'10k &amp; MO'!O$6</f>
        <v>71802.37000000001</v>
      </c>
      <c r="AF1458" s="192" t="str">
        <f t="shared" si="197"/>
        <v>9922017</v>
      </c>
      <c r="AG1458" s="192">
        <f>+IFERROR(VLOOKUP($AF1458,'Limited Loss'!$F$5:$P$124,AG$3,FALSE),0)</f>
        <v>0</v>
      </c>
      <c r="AH1458" s="193">
        <f>+IFERROR(VLOOKUP($AF1458,'Limited Loss'!$F$5:$P$124,AH$3,FALSE),0)</f>
        <v>0</v>
      </c>
      <c r="AI1458" s="193">
        <f>+IFERROR(VLOOKUP($AF1458,'Limited Loss'!$F$5:$P$124,AI$3,FALSE),0)</f>
        <v>0</v>
      </c>
      <c r="AJ1458" s="193">
        <f>+IFERROR(VLOOKUP($AF1458,'Limited Loss'!$F$5:$P$124,AJ$3,FALSE),0)</f>
        <v>0</v>
      </c>
      <c r="AK1458" s="100">
        <f>+IFERROR(VLOOKUP($AF1458,'Limited Loss'!$F$5:$P$124,AK$3,FALSE),0)</f>
        <v>0</v>
      </c>
      <c r="AL1458" s="193">
        <f>+IFERROR(VLOOKUP($AF1458,'Limited Loss'!$F$5:$P$124,AL$3,FALSE),0)</f>
        <v>0</v>
      </c>
      <c r="AM1458" s="193">
        <f>+IFERROR(VLOOKUP($AF1458,'Limited Loss'!$F$5:$P$124,AM$3,FALSE),0)</f>
        <v>0</v>
      </c>
      <c r="AN1458" s="193">
        <f>+IFERROR(VLOOKUP($AF1458,'Limited Loss'!$F$5:$P$124,AN$3,FALSE),0)</f>
        <v>0</v>
      </c>
      <c r="AO1458" s="193">
        <f>+IFERROR(VLOOKUP($AF1458,'Limited Loss'!$F$5:$P$124,AO$3,FALSE),0)</f>
        <v>0</v>
      </c>
      <c r="AP1458" s="100">
        <f>+IFERROR(VLOOKUP($AF1458,'Limited Loss'!$F$5:$P$124,AP$3,FALSE),0)</f>
        <v>0</v>
      </c>
      <c r="AQ1458" s="353"/>
      <c r="AR1458" s="331">
        <f t="shared" si="198"/>
        <v>992</v>
      </c>
      <c r="AS1458" s="332">
        <f t="shared" si="198"/>
        <v>2017</v>
      </c>
      <c r="AT1458" s="349">
        <f t="shared" si="203"/>
        <v>0</v>
      </c>
      <c r="AU1458" s="349">
        <f t="shared" si="203"/>
        <v>1.0638000000000001</v>
      </c>
      <c r="AV1458" s="349">
        <f t="shared" si="203"/>
        <v>470.08139999999997</v>
      </c>
      <c r="AW1458" s="349">
        <f t="shared" si="203"/>
        <v>207.67740000000001</v>
      </c>
      <c r="AX1458" s="350">
        <f t="shared" si="203"/>
        <v>1291.335</v>
      </c>
      <c r="AY1458" s="349">
        <f t="shared" si="203"/>
        <v>0</v>
      </c>
      <c r="AZ1458" s="349">
        <f t="shared" si="203"/>
        <v>0.45959999999999995</v>
      </c>
      <c r="BA1458" s="349">
        <f t="shared" si="203"/>
        <v>625.05599999999993</v>
      </c>
      <c r="BB1458" s="349">
        <f t="shared" si="203"/>
        <v>315.28559999999999</v>
      </c>
      <c r="BC1458" s="349">
        <f t="shared" si="203"/>
        <v>2244.5332000000003</v>
      </c>
      <c r="BD1458" s="350">
        <f t="shared" si="203"/>
        <v>71802.37000000001</v>
      </c>
      <c r="BE1458" s="349">
        <f t="shared" si="200"/>
        <v>1096.6607999999999</v>
      </c>
      <c r="BF1458" s="375">
        <f t="shared" si="201"/>
        <v>4058.8312000000005</v>
      </c>
      <c r="BG1458" s="334">
        <f t="shared" si="202"/>
        <v>71802.37000000001</v>
      </c>
    </row>
    <row r="1459" spans="1:59" x14ac:dyDescent="0.2">
      <c r="A1459" s="326" t="str">
        <f t="shared" si="199"/>
        <v>9922018</v>
      </c>
      <c r="B1459">
        <v>992</v>
      </c>
      <c r="C1459" s="327">
        <v>2018</v>
      </c>
      <c r="D1459" s="353">
        <f>+IFERROR(VLOOKUP($A1459,Data_Loss!$A$2:$V$1180,6,FALSE),0)</f>
        <v>0</v>
      </c>
      <c r="E1459" s="353">
        <f>+IFERROR(VLOOKUP($A1459,Data_Loss!$A$2:$V$1180,7,FALSE),0)</f>
        <v>0</v>
      </c>
      <c r="F1459" s="353">
        <f>+IFERROR(VLOOKUP($A1459,Data_Loss!$A$2:$V$1180,8,FALSE),0)</f>
        <v>0</v>
      </c>
      <c r="G1459" s="353">
        <f>+IFERROR(VLOOKUP($A1459,Data_Loss!$A$2:$V$1180,9,FALSE),0)</f>
        <v>1</v>
      </c>
      <c r="H1459" s="353">
        <f>+IFERROR(VLOOKUP($A1459,Data_Loss!$A$2:$V$1180,10,FALSE),0)</f>
        <v>0</v>
      </c>
      <c r="I1459" s="353">
        <f>+IFERROR(VLOOKUP($A1459,Data_Loss!$A$2:$V$1300,12,FALSE),0)</f>
        <v>0</v>
      </c>
      <c r="J1459" s="353">
        <f>+IFERROR(VLOOKUP($A1459,Data_Loss!$A$2:$V$1300,13,FALSE),0)</f>
        <v>0</v>
      </c>
      <c r="K1459" s="353">
        <f>+IFERROR(VLOOKUP($A1459,Data_Loss!$A$2:$V$1300,14,FALSE),0)</f>
        <v>0</v>
      </c>
      <c r="L1459" s="353">
        <f>+IFERROR(VLOOKUP($A1459,Data_Loss!$A$2:$V$1300,15,FALSE),0)</f>
        <v>12669</v>
      </c>
      <c r="M1459" s="353">
        <f>+IFERROR(VLOOKUP($A1459,Data_Loss!$A$2:$V$1300,16,FALSE),0)</f>
        <v>0</v>
      </c>
      <c r="N1459" s="353">
        <f>+IFERROR(VLOOKUP($A1459,Data_Loss!$A$2:$V$1300,17,FALSE),0)</f>
        <v>0</v>
      </c>
      <c r="O1459" s="353">
        <f>+IFERROR(VLOOKUP($A1459,Data_Loss!$A$2:$V$1300,18,FALSE),0)</f>
        <v>0</v>
      </c>
      <c r="P1459" s="353">
        <f>+IFERROR(VLOOKUP($A1459,Data_Loss!$A$2:$V$1300,19,FALSE),0)</f>
        <v>0</v>
      </c>
      <c r="Q1459" s="353">
        <f>+IFERROR(VLOOKUP($A1459,Data_Loss!$A$2:$V$1300,20,FALSE),0)</f>
        <v>4217</v>
      </c>
      <c r="R1459" s="353">
        <f>+IFERROR(VLOOKUP($A1459,Data_Loss!$A$2:$V$1300,21,FALSE),0)</f>
        <v>0</v>
      </c>
      <c r="S1459" s="353">
        <f>+IFERROR(VLOOKUP($A1459,Data_Loss!$A$2:$V$1300,22,FALSE),0)</f>
        <v>9199</v>
      </c>
      <c r="T1459" s="191">
        <f>+$I1459*'10k &amp; MO'!C$7+$J1459*'10k &amp; MO'!C$13+$K1459*'10k &amp; MO'!C$19+$L1459*'10k &amp; MO'!C$25+$M1459*'10k &amp; MO'!C$31</f>
        <v>0</v>
      </c>
      <c r="U1459" s="349">
        <f>+$I1459*'10k &amp; MO'!D$7+$J1459*'10k &amp; MO'!D$13+$K1459*'10k &amp; MO'!D$19+$L1459*'10k &amp; MO'!D$25+$M1459*'10k &amp; MO'!D$31</f>
        <v>390.20519999999999</v>
      </c>
      <c r="V1459" s="349">
        <f>+$I1459*'10k &amp; MO'!E$7+$J1459*'10k &amp; MO'!E$13+$K1459*'10k &amp; MO'!E$19+$L1459*'10k &amp; MO'!E$25+$M1459*'10k &amp; MO'!E$31</f>
        <v>19941.006000000001</v>
      </c>
      <c r="W1459" s="349">
        <f>+$I1459*'10k &amp; MO'!F$7+$J1459*'10k &amp; MO'!F$13+$K1459*'10k &amp; MO'!F$19+$L1459*'10k &amp; MO'!F$25+$M1459*'10k &amp; MO'!F$31</f>
        <v>9902.0903999999991</v>
      </c>
      <c r="X1459" s="349">
        <f>+$I1459*'10k &amp; MO'!G$7+$J1459*'10k &amp; MO'!G$13+$K1459*'10k &amp; MO'!G$19+$L1459*'10k &amp; MO'!G$25+$M1459*'10k &amp; MO'!G$31</f>
        <v>1321.3767</v>
      </c>
      <c r="Y1459" s="349">
        <f>+$N1459*'10k &amp; MO'!H$7+$O1459*'10k &amp; MO'!H$13+$P1459*'10k &amp; MO'!H$19+$Q1459*'10k &amp; MO'!H$25+$R1459*'10k &amp; MO'!H$31</f>
        <v>0</v>
      </c>
      <c r="Z1459" s="349">
        <f>+$N1459*'10k &amp; MO'!I$7+$O1459*'10k &amp; MO'!I$13+$P1459*'10k &amp; MO'!I$19+$Q1459*'10k &amp; MO'!I$25+$R1459*'10k &amp; MO'!I$31</f>
        <v>119.76280000000001</v>
      </c>
      <c r="AA1459" s="349">
        <f>+$N1459*'10k &amp; MO'!J$7+$O1459*'10k &amp; MO'!J$13+$P1459*'10k &amp; MO'!J$19+$Q1459*'10k &amp; MO'!J$25+$R1459*'10k &amp; MO'!J$31</f>
        <v>6007.9599000000007</v>
      </c>
      <c r="AB1459" s="349">
        <f>+$N1459*'10k &amp; MO'!K$7+$O1459*'10k &amp; MO'!K$13+$P1459*'10k &amp; MO'!K$19+$Q1459*'10k &amp; MO'!K$25+$R1459*'10k &amp; MO'!K$31</f>
        <v>4101.0325000000003</v>
      </c>
      <c r="AC1459" s="349">
        <f>+$N1459*'10k &amp; MO'!L$7+$O1459*'10k &amp; MO'!L$13+$P1459*'10k &amp; MO'!L$19+$Q1459*'10k &amp; MO'!L$25+$R1459*'10k &amp; MO'!L$31</f>
        <v>708.45600000000002</v>
      </c>
      <c r="AD1459" s="350">
        <f>+S1459*'10k &amp; MO'!O$7</f>
        <v>12197.874</v>
      </c>
      <c r="AF1459" s="192" t="str">
        <f t="shared" si="197"/>
        <v>9922018</v>
      </c>
      <c r="AG1459" s="192">
        <f>+IFERROR(VLOOKUP($AF1459,'Limited Loss'!$F$5:$P$124,AG$3,FALSE),0)</f>
        <v>0</v>
      </c>
      <c r="AH1459" s="193">
        <f>+IFERROR(VLOOKUP($AF1459,'Limited Loss'!$F$5:$P$124,AH$3,FALSE),0)</f>
        <v>0</v>
      </c>
      <c r="AI1459" s="193">
        <f>+IFERROR(VLOOKUP($AF1459,'Limited Loss'!$F$5:$P$124,AI$3,FALSE),0)</f>
        <v>0</v>
      </c>
      <c r="AJ1459" s="193">
        <f>+IFERROR(VLOOKUP($AF1459,'Limited Loss'!$F$5:$P$124,AJ$3,FALSE),0)</f>
        <v>0</v>
      </c>
      <c r="AK1459" s="100">
        <f>+IFERROR(VLOOKUP($AF1459,'Limited Loss'!$F$5:$P$124,AK$3,FALSE),0)</f>
        <v>0</v>
      </c>
      <c r="AL1459" s="193">
        <f>+IFERROR(VLOOKUP($AF1459,'Limited Loss'!$F$5:$P$124,AL$3,FALSE),0)</f>
        <v>0</v>
      </c>
      <c r="AM1459" s="193">
        <f>+IFERROR(VLOOKUP($AF1459,'Limited Loss'!$F$5:$P$124,AM$3,FALSE),0)</f>
        <v>0</v>
      </c>
      <c r="AN1459" s="193">
        <f>+IFERROR(VLOOKUP($AF1459,'Limited Loss'!$F$5:$P$124,AN$3,FALSE),0)</f>
        <v>0</v>
      </c>
      <c r="AO1459" s="193">
        <f>+IFERROR(VLOOKUP($AF1459,'Limited Loss'!$F$5:$P$124,AO$3,FALSE),0)</f>
        <v>0</v>
      </c>
      <c r="AP1459" s="100">
        <f>+IFERROR(VLOOKUP($AF1459,'Limited Loss'!$F$5:$P$124,AP$3,FALSE),0)</f>
        <v>0</v>
      </c>
      <c r="AQ1459" s="353"/>
      <c r="AR1459" s="331">
        <f t="shared" si="198"/>
        <v>992</v>
      </c>
      <c r="AS1459" s="332">
        <f t="shared" si="198"/>
        <v>2018</v>
      </c>
      <c r="AT1459" s="349">
        <f t="shared" si="203"/>
        <v>0</v>
      </c>
      <c r="AU1459" s="349">
        <f t="shared" si="203"/>
        <v>390.20519999999999</v>
      </c>
      <c r="AV1459" s="349">
        <f t="shared" si="203"/>
        <v>19941.006000000001</v>
      </c>
      <c r="AW1459" s="349">
        <f t="shared" si="203"/>
        <v>9902.0903999999991</v>
      </c>
      <c r="AX1459" s="350">
        <f t="shared" si="203"/>
        <v>1321.3767</v>
      </c>
      <c r="AY1459" s="349">
        <f t="shared" si="203"/>
        <v>0</v>
      </c>
      <c r="AZ1459" s="349">
        <f t="shared" si="203"/>
        <v>119.76280000000001</v>
      </c>
      <c r="BA1459" s="349">
        <f t="shared" si="203"/>
        <v>6007.9599000000007</v>
      </c>
      <c r="BB1459" s="349">
        <f t="shared" si="203"/>
        <v>4101.0325000000003</v>
      </c>
      <c r="BC1459" s="349">
        <f t="shared" si="203"/>
        <v>708.45600000000002</v>
      </c>
      <c r="BD1459" s="350">
        <f t="shared" si="203"/>
        <v>12197.874</v>
      </c>
      <c r="BE1459" s="349">
        <f t="shared" si="200"/>
        <v>26458.933900000004</v>
      </c>
      <c r="BF1459" s="375">
        <f t="shared" si="201"/>
        <v>16032.955599999999</v>
      </c>
      <c r="BG1459" s="334">
        <f t="shared" si="202"/>
        <v>12197.874</v>
      </c>
    </row>
    <row r="1460" spans="1:59" x14ac:dyDescent="0.2">
      <c r="A1460" s="326" t="str">
        <f t="shared" si="199"/>
        <v>9952014</v>
      </c>
      <c r="B1460">
        <v>995</v>
      </c>
      <c r="C1460" s="327">
        <v>2014</v>
      </c>
      <c r="D1460" s="353">
        <f>+IFERROR(VLOOKUP($A1460,Data_Loss!$A$2:$V$1180,6,FALSE),0)</f>
        <v>0</v>
      </c>
      <c r="E1460" s="353">
        <f>+IFERROR(VLOOKUP($A1460,Data_Loss!$A$2:$V$1180,7,FALSE),0)</f>
        <v>0</v>
      </c>
      <c r="F1460" s="353">
        <f>+IFERROR(VLOOKUP($A1460,Data_Loss!$A$2:$V$1180,8,FALSE),0)</f>
        <v>0</v>
      </c>
      <c r="G1460" s="353">
        <f>+IFERROR(VLOOKUP($A1460,Data_Loss!$A$2:$V$1180,9,FALSE),0)</f>
        <v>5</v>
      </c>
      <c r="H1460" s="353">
        <f>+IFERROR(VLOOKUP($A1460,Data_Loss!$A$2:$V$1180,10,FALSE),0)</f>
        <v>3</v>
      </c>
      <c r="I1460" s="353">
        <f>+IFERROR(VLOOKUP($A1460,Data_Loss!$A$2:$V$1300,12,FALSE),0)</f>
        <v>0</v>
      </c>
      <c r="J1460" s="353">
        <f>+IFERROR(VLOOKUP($A1460,Data_Loss!$A$2:$V$1300,13,FALSE),0)</f>
        <v>0</v>
      </c>
      <c r="K1460" s="353">
        <f>+IFERROR(VLOOKUP($A1460,Data_Loss!$A$2:$V$1300,14,FALSE),0)</f>
        <v>0</v>
      </c>
      <c r="L1460" s="353">
        <f>+IFERROR(VLOOKUP($A1460,Data_Loss!$A$2:$V$1300,15,FALSE),0)</f>
        <v>122693</v>
      </c>
      <c r="M1460" s="353">
        <f>+IFERROR(VLOOKUP($A1460,Data_Loss!$A$2:$V$1300,16,FALSE),0)</f>
        <v>5515</v>
      </c>
      <c r="N1460" s="353">
        <f>+IFERROR(VLOOKUP($A1460,Data_Loss!$A$2:$V$1300,17,FALSE),0)</f>
        <v>0</v>
      </c>
      <c r="O1460" s="353">
        <f>+IFERROR(VLOOKUP($A1460,Data_Loss!$A$2:$V$1300,18,FALSE),0)</f>
        <v>0</v>
      </c>
      <c r="P1460" s="353">
        <f>+IFERROR(VLOOKUP($A1460,Data_Loss!$A$2:$V$1300,19,FALSE),0)</f>
        <v>0</v>
      </c>
      <c r="Q1460" s="353">
        <f>+IFERROR(VLOOKUP($A1460,Data_Loss!$A$2:$V$1300,20,FALSE),0)</f>
        <v>67954</v>
      </c>
      <c r="R1460" s="353">
        <f>+IFERROR(VLOOKUP($A1460,Data_Loss!$A$2:$V$1300,21,FALSE),0)</f>
        <v>23068</v>
      </c>
      <c r="S1460" s="353">
        <f>+IFERROR(VLOOKUP($A1460,Data_Loss!$A$2:$V$1300,22,FALSE),0)</f>
        <v>14443</v>
      </c>
      <c r="T1460" s="191">
        <f>+$I1460*'10k &amp; MO'!C$3+$J1460*'10k &amp; MO'!C$9+$K1460*'10k &amp; MO'!C$15+$L1460*'10k &amp; MO'!C$21+$M1460*'10k &amp; MO'!C$27</f>
        <v>0</v>
      </c>
      <c r="U1460" s="349">
        <f>+$I1460*'10k &amp; MO'!D$3+$J1460*'10k &amp; MO'!D$9+$K1460*'10k &amp; MO'!D$15+$L1460*'10k &amp; MO'!D$21+$M1460*'10k &amp; MO'!D$27</f>
        <v>0</v>
      </c>
      <c r="V1460" s="349">
        <f>+$I1460*'10k &amp; MO'!E$3+$J1460*'10k &amp; MO'!E$9+$K1460*'10k &amp; MO'!E$15+$L1460*'10k &amp; MO'!E$21+$M1460*'10k &amp; MO'!E$27</f>
        <v>0</v>
      </c>
      <c r="W1460" s="349">
        <f>+$I1460*'10k &amp; MO'!F$3+$J1460*'10k &amp; MO'!F$9+$K1460*'10k &amp; MO'!F$15+$L1460*'10k &amp; MO'!F$21+$M1460*'10k &amp; MO'!F$27</f>
        <v>150789.69700000001</v>
      </c>
      <c r="X1460" s="349">
        <f>+$I1460*'10k &amp; MO'!G$3+$J1460*'10k &amp; MO'!G$9+$K1460*'10k &amp; MO'!G$15+$L1460*'10k &amp; MO'!G$21+$M1460*'10k &amp; MO'!G$27</f>
        <v>6242.98</v>
      </c>
      <c r="Y1460" s="349">
        <f>+$N1460*'10k &amp; MO'!H$3+$O1460*'10k &amp; MO'!H$9+$P1460*'10k &amp; MO'!H$15+$Q1460*'10k &amp; MO'!H$21+$R1460*'10k &amp; MO'!H$27</f>
        <v>0</v>
      </c>
      <c r="Z1460" s="349">
        <f>+$N1460*'10k &amp; MO'!I$3+$O1460*'10k &amp; MO'!I$9+$P1460*'10k &amp; MO'!I$15+$Q1460*'10k &amp; MO'!I$21+$R1460*'10k &amp; MO'!I$27</f>
        <v>0</v>
      </c>
      <c r="AA1460" s="349">
        <f>+$N1460*'10k &amp; MO'!J$3+$O1460*'10k &amp; MO'!J$9+$P1460*'10k &amp; MO'!J$15+$Q1460*'10k &amp; MO'!J$21+$R1460*'10k &amp; MO'!J$27</f>
        <v>0</v>
      </c>
      <c r="AB1460" s="349">
        <f>+$N1460*'10k &amp; MO'!K$3+$O1460*'10k &amp; MO'!K$9+$P1460*'10k &amp; MO'!K$15+$Q1460*'10k &amp; MO'!K$21+$R1460*'10k &amp; MO'!K$27</f>
        <v>95203.554000000004</v>
      </c>
      <c r="AC1460" s="349">
        <f>+$N1460*'10k &amp; MO'!L$3+$O1460*'10k &amp; MO'!L$9+$P1460*'10k &amp; MO'!L$15+$Q1460*'10k &amp; MO'!L$21+$R1460*'10k &amp; MO'!L$27</f>
        <v>35570.856</v>
      </c>
      <c r="AD1460" s="350">
        <f>+S1460*'10k &amp; MO'!O$3</f>
        <v>15468.453</v>
      </c>
      <c r="AF1460" s="192" t="str">
        <f t="shared" si="197"/>
        <v>9952014</v>
      </c>
      <c r="AG1460" s="192">
        <f>+IFERROR(VLOOKUP($AF1460,'Limited Loss'!$F$5:$P$124,AG$3,FALSE),0)</f>
        <v>0</v>
      </c>
      <c r="AH1460" s="193">
        <f>+IFERROR(VLOOKUP($AF1460,'Limited Loss'!$F$5:$P$124,AH$3,FALSE),0)</f>
        <v>0</v>
      </c>
      <c r="AI1460" s="193">
        <f>+IFERROR(VLOOKUP($AF1460,'Limited Loss'!$F$5:$P$124,AI$3,FALSE),0)</f>
        <v>0</v>
      </c>
      <c r="AJ1460" s="193">
        <f>+IFERROR(VLOOKUP($AF1460,'Limited Loss'!$F$5:$P$124,AJ$3,FALSE),0)</f>
        <v>0</v>
      </c>
      <c r="AK1460" s="100">
        <f>+IFERROR(VLOOKUP($AF1460,'Limited Loss'!$F$5:$P$124,AK$3,FALSE),0)</f>
        <v>0</v>
      </c>
      <c r="AL1460" s="193">
        <f>+IFERROR(VLOOKUP($AF1460,'Limited Loss'!$F$5:$P$124,AL$3,FALSE),0)</f>
        <v>0</v>
      </c>
      <c r="AM1460" s="193">
        <f>+IFERROR(VLOOKUP($AF1460,'Limited Loss'!$F$5:$P$124,AM$3,FALSE),0)</f>
        <v>0</v>
      </c>
      <c r="AN1460" s="193">
        <f>+IFERROR(VLOOKUP($AF1460,'Limited Loss'!$F$5:$P$124,AN$3,FALSE),0)</f>
        <v>0</v>
      </c>
      <c r="AO1460" s="193">
        <f>+IFERROR(VLOOKUP($AF1460,'Limited Loss'!$F$5:$P$124,AO$3,FALSE),0)</f>
        <v>0</v>
      </c>
      <c r="AP1460" s="100">
        <f>+IFERROR(VLOOKUP($AF1460,'Limited Loss'!$F$5:$P$124,AP$3,FALSE),0)</f>
        <v>0</v>
      </c>
      <c r="AQ1460" s="353"/>
      <c r="AR1460" s="331">
        <f t="shared" si="198"/>
        <v>995</v>
      </c>
      <c r="AS1460" s="332">
        <f t="shared" si="198"/>
        <v>2014</v>
      </c>
      <c r="AT1460" s="349">
        <f t="shared" si="203"/>
        <v>0</v>
      </c>
      <c r="AU1460" s="349">
        <f t="shared" si="203"/>
        <v>0</v>
      </c>
      <c r="AV1460" s="349">
        <f t="shared" si="203"/>
        <v>0</v>
      </c>
      <c r="AW1460" s="349">
        <f t="shared" si="203"/>
        <v>150789.69700000001</v>
      </c>
      <c r="AX1460" s="350">
        <f t="shared" si="203"/>
        <v>6242.98</v>
      </c>
      <c r="AY1460" s="349">
        <f t="shared" si="203"/>
        <v>0</v>
      </c>
      <c r="AZ1460" s="349">
        <f t="shared" si="203"/>
        <v>0</v>
      </c>
      <c r="BA1460" s="349">
        <f t="shared" si="203"/>
        <v>0</v>
      </c>
      <c r="BB1460" s="349">
        <f t="shared" si="203"/>
        <v>95203.554000000004</v>
      </c>
      <c r="BC1460" s="349">
        <f t="shared" si="203"/>
        <v>35570.856</v>
      </c>
      <c r="BD1460" s="350">
        <f t="shared" si="203"/>
        <v>15468.453</v>
      </c>
      <c r="BE1460" s="349">
        <f t="shared" si="200"/>
        <v>0</v>
      </c>
      <c r="BF1460" s="375">
        <f t="shared" si="201"/>
        <v>287807.08700000006</v>
      </c>
      <c r="BG1460" s="334">
        <f t="shared" si="202"/>
        <v>15468.453</v>
      </c>
    </row>
    <row r="1461" spans="1:59" x14ac:dyDescent="0.2">
      <c r="A1461" s="326" t="str">
        <f t="shared" si="199"/>
        <v>9952015</v>
      </c>
      <c r="B1461">
        <v>995</v>
      </c>
      <c r="C1461" s="327">
        <v>2015</v>
      </c>
      <c r="D1461" s="353">
        <f>+IFERROR(VLOOKUP($A1461,Data_Loss!$A$2:$V$1180,6,FALSE),0)</f>
        <v>0</v>
      </c>
      <c r="E1461" s="353">
        <f>+IFERROR(VLOOKUP($A1461,Data_Loss!$A$2:$V$1180,7,FALSE),0)</f>
        <v>0</v>
      </c>
      <c r="F1461" s="353">
        <f>+IFERROR(VLOOKUP($A1461,Data_Loss!$A$2:$V$1180,8,FALSE),0)</f>
        <v>3</v>
      </c>
      <c r="G1461" s="353">
        <f>+IFERROR(VLOOKUP($A1461,Data_Loss!$A$2:$V$1180,9,FALSE),0)</f>
        <v>7</v>
      </c>
      <c r="H1461" s="353">
        <f>+IFERROR(VLOOKUP($A1461,Data_Loss!$A$2:$V$1180,10,FALSE),0)</f>
        <v>4</v>
      </c>
      <c r="I1461" s="353">
        <f>+IFERROR(VLOOKUP($A1461,Data_Loss!$A$2:$V$1300,12,FALSE),0)</f>
        <v>0</v>
      </c>
      <c r="J1461" s="353">
        <f>+IFERROR(VLOOKUP($A1461,Data_Loss!$A$2:$V$1300,13,FALSE),0)</f>
        <v>0</v>
      </c>
      <c r="K1461" s="353">
        <f>+IFERROR(VLOOKUP($A1461,Data_Loss!$A$2:$V$1300,14,FALSE),0)</f>
        <v>350492</v>
      </c>
      <c r="L1461" s="353">
        <f>+IFERROR(VLOOKUP($A1461,Data_Loss!$A$2:$V$1300,15,FALSE),0)</f>
        <v>136973</v>
      </c>
      <c r="M1461" s="353">
        <f>+IFERROR(VLOOKUP($A1461,Data_Loss!$A$2:$V$1300,16,FALSE),0)</f>
        <v>12075</v>
      </c>
      <c r="N1461" s="353">
        <f>+IFERROR(VLOOKUP($A1461,Data_Loss!$A$2:$V$1300,17,FALSE),0)</f>
        <v>0</v>
      </c>
      <c r="O1461" s="353">
        <f>+IFERROR(VLOOKUP($A1461,Data_Loss!$A$2:$V$1300,18,FALSE),0)</f>
        <v>0</v>
      </c>
      <c r="P1461" s="353">
        <f>+IFERROR(VLOOKUP($A1461,Data_Loss!$A$2:$V$1300,19,FALSE),0)</f>
        <v>194077</v>
      </c>
      <c r="Q1461" s="353">
        <f>+IFERROR(VLOOKUP($A1461,Data_Loss!$A$2:$V$1300,20,FALSE),0)</f>
        <v>427426</v>
      </c>
      <c r="R1461" s="353">
        <f>+IFERROR(VLOOKUP($A1461,Data_Loss!$A$2:$V$1300,21,FALSE),0)</f>
        <v>20926</v>
      </c>
      <c r="S1461" s="353">
        <f>+IFERROR(VLOOKUP($A1461,Data_Loss!$A$2:$V$1300,22,FALSE),0)</f>
        <v>34488</v>
      </c>
      <c r="T1461" s="191">
        <f>+$I1461*'10k &amp; MO'!C$4+$J1461*'10k &amp; MO'!C$10+$K1461*'10k &amp; MO'!C$16+$L1461*'10k &amp; MO'!C$22+$M1461*'10k &amp; MO'!C$28</f>
        <v>0</v>
      </c>
      <c r="U1461" s="349">
        <f>+$I1461*'10k &amp; MO'!D$4+$J1461*'10k &amp; MO'!D$10+$K1461*'10k &amp; MO'!D$16+$L1461*'10k &amp; MO'!D$22+$M1461*'10k &amp; MO'!D$28</f>
        <v>0</v>
      </c>
      <c r="V1461" s="349">
        <f>+$I1461*'10k &amp; MO'!E$4+$J1461*'10k &amp; MO'!E$10+$K1461*'10k &amp; MO'!E$16+$L1461*'10k &amp; MO'!E$22+$M1461*'10k &amp; MO'!E$28</f>
        <v>635602.62949999992</v>
      </c>
      <c r="W1461" s="349">
        <f>+$I1461*'10k &amp; MO'!F$4+$J1461*'10k &amp; MO'!F$10+$K1461*'10k &amp; MO'!F$16+$L1461*'10k &amp; MO'!F$22+$M1461*'10k &amp; MO'!F$28</f>
        <v>153769.71219999998</v>
      </c>
      <c r="X1461" s="349">
        <f>+$I1461*'10k &amp; MO'!G$4+$J1461*'10k &amp; MO'!G$10+$K1461*'10k &amp; MO'!G$16+$L1461*'10k &amp; MO'!G$22+$M1461*'10k &amp; MO'!G$28</f>
        <v>16733.228300000002</v>
      </c>
      <c r="Y1461" s="349">
        <f>+$N1461*'10k &amp; MO'!H$4+$O1461*'10k &amp; MO'!H$10+$P1461*'10k &amp; MO'!H$16+$Q1461*'10k &amp; MO'!H$22+$R1461*'10k &amp; MO'!H$28</f>
        <v>0</v>
      </c>
      <c r="Z1461" s="349">
        <f>+$N1461*'10k &amp; MO'!I$4+$O1461*'10k &amp; MO'!I$10+$P1461*'10k &amp; MO'!I$16+$Q1461*'10k &amp; MO'!I$22+$R1461*'10k &amp; MO'!I$28</f>
        <v>0</v>
      </c>
      <c r="AA1461" s="349">
        <f>+$N1461*'10k &amp; MO'!J$4+$O1461*'10k &amp; MO'!J$10+$P1461*'10k &amp; MO'!J$16+$Q1461*'10k &amp; MO'!J$22+$R1461*'10k &amp; MO'!J$28</f>
        <v>620813.89100000006</v>
      </c>
      <c r="AB1461" s="349">
        <f>+$N1461*'10k &amp; MO'!K$4+$O1461*'10k &amp; MO'!K$10+$P1461*'10k &amp; MO'!K$16+$Q1461*'10k &amp; MO'!K$22+$R1461*'10k &amp; MO'!K$28</f>
        <v>665952.20199999993</v>
      </c>
      <c r="AC1461" s="349">
        <f>+$N1461*'10k &amp; MO'!L$4+$O1461*'10k &amp; MO'!L$10+$P1461*'10k &amp; MO'!L$16+$Q1461*'10k &amp; MO'!L$22+$R1461*'10k &amp; MO'!L$28</f>
        <v>41721.708400000003</v>
      </c>
      <c r="AD1461" s="350">
        <f>+S1461*'10k &amp; MO'!O$4</f>
        <v>41799.455999999998</v>
      </c>
      <c r="AF1461" s="192" t="str">
        <f t="shared" si="197"/>
        <v>9952015</v>
      </c>
      <c r="AG1461" s="192">
        <f>+IFERROR(VLOOKUP($AF1461,'Limited Loss'!$F$5:$P$124,AG$3,FALSE),0)</f>
        <v>0</v>
      </c>
      <c r="AH1461" s="193">
        <f>+IFERROR(VLOOKUP($AF1461,'Limited Loss'!$F$5:$P$124,AH$3,FALSE),0)</f>
        <v>0</v>
      </c>
      <c r="AI1461" s="193">
        <f>+IFERROR(VLOOKUP($AF1461,'Limited Loss'!$F$5:$P$124,AI$3,FALSE),0)</f>
        <v>0</v>
      </c>
      <c r="AJ1461" s="193">
        <f>+IFERROR(VLOOKUP($AF1461,'Limited Loss'!$F$5:$P$124,AJ$3,FALSE),0)</f>
        <v>0</v>
      </c>
      <c r="AK1461" s="100">
        <f>+IFERROR(VLOOKUP($AF1461,'Limited Loss'!$F$5:$P$124,AK$3,FALSE),0)</f>
        <v>0</v>
      </c>
      <c r="AL1461" s="193">
        <f>+IFERROR(VLOOKUP($AF1461,'Limited Loss'!$F$5:$P$124,AL$3,FALSE),0)</f>
        <v>0</v>
      </c>
      <c r="AM1461" s="193">
        <f>+IFERROR(VLOOKUP($AF1461,'Limited Loss'!$F$5:$P$124,AM$3,FALSE),0)</f>
        <v>0</v>
      </c>
      <c r="AN1461" s="193">
        <f>+IFERROR(VLOOKUP($AF1461,'Limited Loss'!$F$5:$P$124,AN$3,FALSE),0)</f>
        <v>0</v>
      </c>
      <c r="AO1461" s="193">
        <f>+IFERROR(VLOOKUP($AF1461,'Limited Loss'!$F$5:$P$124,AO$3,FALSE),0)</f>
        <v>0</v>
      </c>
      <c r="AP1461" s="100">
        <f>+IFERROR(VLOOKUP($AF1461,'Limited Loss'!$F$5:$P$124,AP$3,FALSE),0)</f>
        <v>0</v>
      </c>
      <c r="AQ1461" s="353"/>
      <c r="AR1461" s="331">
        <f t="shared" si="198"/>
        <v>995</v>
      </c>
      <c r="AS1461" s="332">
        <f t="shared" si="198"/>
        <v>2015</v>
      </c>
      <c r="AT1461" s="349">
        <f t="shared" si="203"/>
        <v>0</v>
      </c>
      <c r="AU1461" s="349">
        <f t="shared" si="203"/>
        <v>0</v>
      </c>
      <c r="AV1461" s="349">
        <f t="shared" si="203"/>
        <v>635602.62949999992</v>
      </c>
      <c r="AW1461" s="349">
        <f t="shared" si="203"/>
        <v>153769.71219999998</v>
      </c>
      <c r="AX1461" s="350">
        <f t="shared" si="203"/>
        <v>16733.228300000002</v>
      </c>
      <c r="AY1461" s="349">
        <f t="shared" si="203"/>
        <v>0</v>
      </c>
      <c r="AZ1461" s="349">
        <f t="shared" si="203"/>
        <v>0</v>
      </c>
      <c r="BA1461" s="349">
        <f t="shared" si="203"/>
        <v>620813.89100000006</v>
      </c>
      <c r="BB1461" s="349">
        <f t="shared" si="203"/>
        <v>665952.20199999993</v>
      </c>
      <c r="BC1461" s="349">
        <f t="shared" si="203"/>
        <v>41721.708400000003</v>
      </c>
      <c r="BD1461" s="350">
        <f t="shared" si="203"/>
        <v>41799.455999999998</v>
      </c>
      <c r="BE1461" s="349">
        <f t="shared" si="200"/>
        <v>1256416.5205000001</v>
      </c>
      <c r="BF1461" s="375">
        <f t="shared" si="201"/>
        <v>878176.85089999984</v>
      </c>
      <c r="BG1461" s="334">
        <f t="shared" si="202"/>
        <v>41799.455999999998</v>
      </c>
    </row>
    <row r="1462" spans="1:59" x14ac:dyDescent="0.2">
      <c r="A1462" s="326" t="str">
        <f t="shared" si="199"/>
        <v>9952016</v>
      </c>
      <c r="B1462">
        <v>995</v>
      </c>
      <c r="C1462" s="327">
        <v>2016</v>
      </c>
      <c r="D1462" s="353">
        <f>+IFERROR(VLOOKUP($A1462,Data_Loss!$A$2:$V$1180,6,FALSE),0)</f>
        <v>0</v>
      </c>
      <c r="E1462" s="353">
        <f>+IFERROR(VLOOKUP($A1462,Data_Loss!$A$2:$V$1180,7,FALSE),0)</f>
        <v>0</v>
      </c>
      <c r="F1462" s="353">
        <f>+IFERROR(VLOOKUP($A1462,Data_Loss!$A$2:$V$1180,8,FALSE),0)</f>
        <v>1</v>
      </c>
      <c r="G1462" s="353">
        <f>+IFERROR(VLOOKUP($A1462,Data_Loss!$A$2:$V$1180,9,FALSE),0)</f>
        <v>10</v>
      </c>
      <c r="H1462" s="353">
        <f>+IFERROR(VLOOKUP($A1462,Data_Loss!$A$2:$V$1180,10,FALSE),0)</f>
        <v>10</v>
      </c>
      <c r="I1462" s="353">
        <f>+IFERROR(VLOOKUP($A1462,Data_Loss!$A$2:$V$1300,12,FALSE),0)</f>
        <v>0</v>
      </c>
      <c r="J1462" s="353">
        <f>+IFERROR(VLOOKUP($A1462,Data_Loss!$A$2:$V$1300,13,FALSE),0)</f>
        <v>0</v>
      </c>
      <c r="K1462" s="353">
        <f>+IFERROR(VLOOKUP($A1462,Data_Loss!$A$2:$V$1300,14,FALSE),0)</f>
        <v>282802</v>
      </c>
      <c r="L1462" s="353">
        <f>+IFERROR(VLOOKUP($A1462,Data_Loss!$A$2:$V$1300,15,FALSE),0)</f>
        <v>180164</v>
      </c>
      <c r="M1462" s="353">
        <f>+IFERROR(VLOOKUP($A1462,Data_Loss!$A$2:$V$1300,16,FALSE),0)</f>
        <v>61263</v>
      </c>
      <c r="N1462" s="353">
        <f>+IFERROR(VLOOKUP($A1462,Data_Loss!$A$2:$V$1300,17,FALSE),0)</f>
        <v>0</v>
      </c>
      <c r="O1462" s="353">
        <f>+IFERROR(VLOOKUP($A1462,Data_Loss!$A$2:$V$1300,18,FALSE),0)</f>
        <v>0</v>
      </c>
      <c r="P1462" s="353">
        <f>+IFERROR(VLOOKUP($A1462,Data_Loss!$A$2:$V$1300,19,FALSE),0)</f>
        <v>347900</v>
      </c>
      <c r="Q1462" s="353">
        <f>+IFERROR(VLOOKUP($A1462,Data_Loss!$A$2:$V$1300,20,FALSE),0)</f>
        <v>71202</v>
      </c>
      <c r="R1462" s="353">
        <f>+IFERROR(VLOOKUP($A1462,Data_Loss!$A$2:$V$1300,21,FALSE),0)</f>
        <v>60776</v>
      </c>
      <c r="S1462" s="353">
        <f>+IFERROR(VLOOKUP($A1462,Data_Loss!$A$2:$V$1300,22,FALSE),0)</f>
        <v>11197</v>
      </c>
      <c r="T1462" s="191">
        <f>+$I1462*'10k &amp; MO'!C$5+$J1462*'10k &amp; MO'!C$11+$K1462*'10k &amp; MO'!C$17+$L1462*'10k &amp; MO'!C$23+$M1462*'10k &amp; MO'!C$29</f>
        <v>0</v>
      </c>
      <c r="U1462" s="349">
        <f>+$I1462*'10k &amp; MO'!D$5+$J1462*'10k &amp; MO'!D$11+$K1462*'10k &amp; MO'!D$17+$L1462*'10k &amp; MO'!D$23+$M1462*'10k &amp; MO'!D$29</f>
        <v>1668.5318</v>
      </c>
      <c r="V1462" s="349">
        <f>+$I1462*'10k &amp; MO'!E$5+$J1462*'10k &amp; MO'!E$11+$K1462*'10k &amp; MO'!E$17+$L1462*'10k &amp; MO'!E$23+$M1462*'10k &amp; MO'!E$29</f>
        <v>507580.74809999997</v>
      </c>
      <c r="W1462" s="349">
        <f>+$I1462*'10k &amp; MO'!F$5+$J1462*'10k &amp; MO'!F$11+$K1462*'10k &amp; MO'!F$17+$L1462*'10k &amp; MO'!F$23+$M1462*'10k &amp; MO'!F$29</f>
        <v>207524.34280000001</v>
      </c>
      <c r="X1462" s="349">
        <f>+$I1462*'10k &amp; MO'!G$5+$J1462*'10k &amp; MO'!G$11+$K1462*'10k &amp; MO'!G$17+$L1462*'10k &amp; MO'!G$23+$M1462*'10k &amp; MO'!G$29</f>
        <v>71444.276599999997</v>
      </c>
      <c r="Y1462" s="349">
        <f>+$N1462*'10k &amp; MO'!H$5+$O1462*'10k &amp; MO'!H$11+$P1462*'10k &amp; MO'!H$17+$Q1462*'10k &amp; MO'!H$23+$R1462*'10k &amp; MO'!H$29</f>
        <v>0</v>
      </c>
      <c r="Z1462" s="349">
        <f>+$N1462*'10k &amp; MO'!I$5+$O1462*'10k &amp; MO'!I$11+$P1462*'10k &amp; MO'!I$17+$Q1462*'10k &amp; MO'!I$23+$R1462*'10k &amp; MO'!I$29</f>
        <v>1148.07</v>
      </c>
      <c r="AA1462" s="349">
        <f>+$N1462*'10k &amp; MO'!J$5+$O1462*'10k &amp; MO'!J$11+$P1462*'10k &amp; MO'!J$17+$Q1462*'10k &amp; MO'!J$23+$R1462*'10k &amp; MO'!J$29</f>
        <v>692255.54180000001</v>
      </c>
      <c r="AB1462" s="349">
        <f>+$N1462*'10k &amp; MO'!K$5+$O1462*'10k &amp; MO'!K$11+$P1462*'10k &amp; MO'!K$17+$Q1462*'10k &amp; MO'!K$23+$R1462*'10k &amp; MO'!K$29</f>
        <v>148576.80720000001</v>
      </c>
      <c r="AC1462" s="349">
        <f>+$N1462*'10k &amp; MO'!L$5+$O1462*'10k &amp; MO'!L$11+$P1462*'10k &amp; MO'!L$17+$Q1462*'10k &amp; MO'!L$23+$R1462*'10k &amp; MO'!L$29</f>
        <v>101977.28320000001</v>
      </c>
      <c r="AD1462" s="350">
        <f>+S1462*'10k &amp; MO'!O$5</f>
        <v>15093.556</v>
      </c>
      <c r="AF1462" s="192" t="str">
        <f t="shared" si="197"/>
        <v>9952016</v>
      </c>
      <c r="AG1462" s="192">
        <f>+IFERROR(VLOOKUP($AF1462,'Limited Loss'!$F$5:$P$124,AG$3,FALSE),0)</f>
        <v>0</v>
      </c>
      <c r="AH1462" s="193">
        <f>+IFERROR(VLOOKUP($AF1462,'Limited Loss'!$F$5:$P$124,AH$3,FALSE),0)</f>
        <v>0</v>
      </c>
      <c r="AI1462" s="193">
        <f>+IFERROR(VLOOKUP($AF1462,'Limited Loss'!$F$5:$P$124,AI$3,FALSE),0)</f>
        <v>0</v>
      </c>
      <c r="AJ1462" s="193">
        <f>+IFERROR(VLOOKUP($AF1462,'Limited Loss'!$F$5:$P$124,AJ$3,FALSE),0)</f>
        <v>0</v>
      </c>
      <c r="AK1462" s="100">
        <f>+IFERROR(VLOOKUP($AF1462,'Limited Loss'!$F$5:$P$124,AK$3,FALSE),0)</f>
        <v>0</v>
      </c>
      <c r="AL1462" s="193">
        <f>+IFERROR(VLOOKUP($AF1462,'Limited Loss'!$F$5:$P$124,AL$3,FALSE),0)</f>
        <v>0</v>
      </c>
      <c r="AM1462" s="193">
        <f>+IFERROR(VLOOKUP($AF1462,'Limited Loss'!$F$5:$P$124,AM$3,FALSE),0)</f>
        <v>0</v>
      </c>
      <c r="AN1462" s="193">
        <f>+IFERROR(VLOOKUP($AF1462,'Limited Loss'!$F$5:$P$124,AN$3,FALSE),0)</f>
        <v>0</v>
      </c>
      <c r="AO1462" s="193">
        <f>+IFERROR(VLOOKUP($AF1462,'Limited Loss'!$F$5:$P$124,AO$3,FALSE),0)</f>
        <v>0</v>
      </c>
      <c r="AP1462" s="100">
        <f>+IFERROR(VLOOKUP($AF1462,'Limited Loss'!$F$5:$P$124,AP$3,FALSE),0)</f>
        <v>0</v>
      </c>
      <c r="AQ1462" s="353"/>
      <c r="AR1462" s="331">
        <f t="shared" si="198"/>
        <v>995</v>
      </c>
      <c r="AS1462" s="332">
        <f t="shared" si="198"/>
        <v>2016</v>
      </c>
      <c r="AT1462" s="349">
        <f t="shared" si="203"/>
        <v>0</v>
      </c>
      <c r="AU1462" s="349">
        <f t="shared" si="203"/>
        <v>1668.5318</v>
      </c>
      <c r="AV1462" s="349">
        <f t="shared" si="203"/>
        <v>507580.74809999997</v>
      </c>
      <c r="AW1462" s="349">
        <f t="shared" si="203"/>
        <v>207524.34280000001</v>
      </c>
      <c r="AX1462" s="350">
        <f t="shared" si="203"/>
        <v>71444.276599999997</v>
      </c>
      <c r="AY1462" s="349">
        <f t="shared" si="203"/>
        <v>0</v>
      </c>
      <c r="AZ1462" s="349">
        <f t="shared" si="203"/>
        <v>1148.07</v>
      </c>
      <c r="BA1462" s="349">
        <f t="shared" si="203"/>
        <v>692255.54180000001</v>
      </c>
      <c r="BB1462" s="349">
        <f t="shared" si="203"/>
        <v>148576.80720000001</v>
      </c>
      <c r="BC1462" s="349">
        <f t="shared" si="203"/>
        <v>101977.28320000001</v>
      </c>
      <c r="BD1462" s="350">
        <f t="shared" si="203"/>
        <v>15093.556</v>
      </c>
      <c r="BE1462" s="349">
        <f t="shared" si="200"/>
        <v>1202652.8917</v>
      </c>
      <c r="BF1462" s="375">
        <f t="shared" si="201"/>
        <v>529522.70980000007</v>
      </c>
      <c r="BG1462" s="334">
        <f t="shared" si="202"/>
        <v>15093.556</v>
      </c>
    </row>
    <row r="1463" spans="1:59" x14ac:dyDescent="0.2">
      <c r="A1463" s="326" t="str">
        <f t="shared" si="199"/>
        <v>9952017</v>
      </c>
      <c r="B1463">
        <v>995</v>
      </c>
      <c r="C1463" s="327">
        <v>2017</v>
      </c>
      <c r="D1463" s="353">
        <f>+IFERROR(VLOOKUP($A1463,Data_Loss!$A$2:$V$1180,6,FALSE),0)</f>
        <v>0</v>
      </c>
      <c r="E1463" s="353">
        <f>+IFERROR(VLOOKUP($A1463,Data_Loss!$A$2:$V$1180,7,FALSE),0)</f>
        <v>0</v>
      </c>
      <c r="F1463" s="353">
        <f>+IFERROR(VLOOKUP($A1463,Data_Loss!$A$2:$V$1180,8,FALSE),0)</f>
        <v>2</v>
      </c>
      <c r="G1463" s="353">
        <f>+IFERROR(VLOOKUP($A1463,Data_Loss!$A$2:$V$1180,9,FALSE),0)</f>
        <v>8</v>
      </c>
      <c r="H1463" s="353">
        <f>+IFERROR(VLOOKUP($A1463,Data_Loss!$A$2:$V$1180,10,FALSE),0)</f>
        <v>7</v>
      </c>
      <c r="I1463" s="353">
        <f>+IFERROR(VLOOKUP($A1463,Data_Loss!$A$2:$V$1300,12,FALSE),0)</f>
        <v>0</v>
      </c>
      <c r="J1463" s="353">
        <f>+IFERROR(VLOOKUP($A1463,Data_Loss!$A$2:$V$1300,13,FALSE),0)</f>
        <v>0</v>
      </c>
      <c r="K1463" s="353">
        <f>+IFERROR(VLOOKUP($A1463,Data_Loss!$A$2:$V$1300,14,FALSE),0)</f>
        <v>486477</v>
      </c>
      <c r="L1463" s="353">
        <f>+IFERROR(VLOOKUP($A1463,Data_Loss!$A$2:$V$1300,15,FALSE),0)</f>
        <v>253773</v>
      </c>
      <c r="M1463" s="353">
        <f>+IFERROR(VLOOKUP($A1463,Data_Loss!$A$2:$V$1300,16,FALSE),0)</f>
        <v>36437</v>
      </c>
      <c r="N1463" s="353">
        <f>+IFERROR(VLOOKUP($A1463,Data_Loss!$A$2:$V$1300,17,FALSE),0)</f>
        <v>0</v>
      </c>
      <c r="O1463" s="353">
        <f>+IFERROR(VLOOKUP($A1463,Data_Loss!$A$2:$V$1300,18,FALSE),0)</f>
        <v>0</v>
      </c>
      <c r="P1463" s="353">
        <f>+IFERROR(VLOOKUP($A1463,Data_Loss!$A$2:$V$1300,19,FALSE),0)</f>
        <v>226610</v>
      </c>
      <c r="Q1463" s="353">
        <f>+IFERROR(VLOOKUP($A1463,Data_Loss!$A$2:$V$1300,20,FALSE),0)</f>
        <v>210416</v>
      </c>
      <c r="R1463" s="353">
        <f>+IFERROR(VLOOKUP($A1463,Data_Loss!$A$2:$V$1300,21,FALSE),0)</f>
        <v>59784</v>
      </c>
      <c r="S1463" s="353">
        <f>+IFERROR(VLOOKUP($A1463,Data_Loss!$A$2:$V$1300,22,FALSE),0)</f>
        <v>18205</v>
      </c>
      <c r="T1463" s="191">
        <f>+$I1463*'10k &amp; MO'!C$6+$J1463*'10k &amp; MO'!C$12+$K1463*'10k &amp; MO'!C$18+$L1463*'10k &amp; MO'!C$24+$M1463*'10k &amp; MO'!C$30</f>
        <v>0</v>
      </c>
      <c r="U1463" s="349">
        <f>+$I1463*'10k &amp; MO'!D$6+$J1463*'10k &amp; MO'!D$12+$K1463*'10k &amp; MO'!D$18+$L1463*'10k &amp; MO'!D$24+$M1463*'10k &amp; MO'!D$30</f>
        <v>28392.201000000001</v>
      </c>
      <c r="V1463" s="349">
        <f>+$I1463*'10k &amp; MO'!E$6+$J1463*'10k &amp; MO'!E$12+$K1463*'10k &amp; MO'!E$18+$L1463*'10k &amp; MO'!E$24+$M1463*'10k &amp; MO'!E$30</f>
        <v>1059564.064</v>
      </c>
      <c r="W1463" s="349">
        <f>+$I1463*'10k &amp; MO'!F$6+$J1463*'10k &amp; MO'!F$12+$K1463*'10k &amp; MO'!F$18+$L1463*'10k &amp; MO'!F$24+$M1463*'10k &amp; MO'!F$30</f>
        <v>259749.73719999997</v>
      </c>
      <c r="X1463" s="349">
        <f>+$I1463*'10k &amp; MO'!G$6+$J1463*'10k &amp; MO'!G$12+$K1463*'10k &amp; MO'!G$18+$L1463*'10k &amp; MO'!G$24+$M1463*'10k &amp; MO'!G$30</f>
        <v>71689.71100000001</v>
      </c>
      <c r="Y1463" s="349">
        <f>+$N1463*'10k &amp; MO'!H$6+$O1463*'10k &amp; MO'!H$12+$P1463*'10k &amp; MO'!H$18+$Q1463*'10k &amp; MO'!H$24+$R1463*'10k &amp; MO'!H$30</f>
        <v>0</v>
      </c>
      <c r="Z1463" s="349">
        <f>+$N1463*'10k &amp; MO'!I$6+$O1463*'10k &amp; MO'!I$12+$P1463*'10k &amp; MO'!I$18+$Q1463*'10k &amp; MO'!I$24+$R1463*'10k &amp; MO'!I$30</f>
        <v>21919.786400000001</v>
      </c>
      <c r="AA1463" s="349">
        <f>+$N1463*'10k &amp; MO'!J$6+$O1463*'10k &amp; MO'!J$12+$P1463*'10k &amp; MO'!J$18+$Q1463*'10k &amp; MO'!J$24+$R1463*'10k &amp; MO'!J$30</f>
        <v>892353.75760000001</v>
      </c>
      <c r="AB1463" s="349">
        <f>+$N1463*'10k &amp; MO'!K$6+$O1463*'10k &amp; MO'!K$12+$P1463*'10k &amp; MO'!K$18+$Q1463*'10k &amp; MO'!K$24+$R1463*'10k &amp; MO'!K$30</f>
        <v>309494.63100000005</v>
      </c>
      <c r="AC1463" s="349">
        <f>+$N1463*'10k &amp; MO'!L$6+$O1463*'10k &amp; MO'!L$12+$P1463*'10k &amp; MO'!L$18+$Q1463*'10k &amp; MO'!L$24+$R1463*'10k &amp; MO'!L$30</f>
        <v>119134.46420000002</v>
      </c>
      <c r="AD1463" s="350">
        <f>+S1463*'10k &amp; MO'!O$6</f>
        <v>24503.93</v>
      </c>
      <c r="AF1463" s="192" t="str">
        <f t="shared" si="197"/>
        <v>9952017</v>
      </c>
      <c r="AG1463" s="192">
        <f>+IFERROR(VLOOKUP($AF1463,'Limited Loss'!$F$5:$P$124,AG$3,FALSE),0)</f>
        <v>0</v>
      </c>
      <c r="AH1463" s="193">
        <f>+IFERROR(VLOOKUP($AF1463,'Limited Loss'!$F$5:$P$124,AH$3,FALSE),0)</f>
        <v>0</v>
      </c>
      <c r="AI1463" s="193">
        <f>+IFERROR(VLOOKUP($AF1463,'Limited Loss'!$F$5:$P$124,AI$3,FALSE),0)</f>
        <v>0</v>
      </c>
      <c r="AJ1463" s="193">
        <f>+IFERROR(VLOOKUP($AF1463,'Limited Loss'!$F$5:$P$124,AJ$3,FALSE),0)</f>
        <v>0</v>
      </c>
      <c r="AK1463" s="100">
        <f>+IFERROR(VLOOKUP($AF1463,'Limited Loss'!$F$5:$P$124,AK$3,FALSE),0)</f>
        <v>0</v>
      </c>
      <c r="AL1463" s="193">
        <f>+IFERROR(VLOOKUP($AF1463,'Limited Loss'!$F$5:$P$124,AL$3,FALSE),0)</f>
        <v>0</v>
      </c>
      <c r="AM1463" s="193">
        <f>+IFERROR(VLOOKUP($AF1463,'Limited Loss'!$F$5:$P$124,AM$3,FALSE),0)</f>
        <v>0</v>
      </c>
      <c r="AN1463" s="193">
        <f>+IFERROR(VLOOKUP($AF1463,'Limited Loss'!$F$5:$P$124,AN$3,FALSE),0)</f>
        <v>0</v>
      </c>
      <c r="AO1463" s="193">
        <f>+IFERROR(VLOOKUP($AF1463,'Limited Loss'!$F$5:$P$124,AO$3,FALSE),0)</f>
        <v>0</v>
      </c>
      <c r="AP1463" s="100">
        <f>+IFERROR(VLOOKUP($AF1463,'Limited Loss'!$F$5:$P$124,AP$3,FALSE),0)</f>
        <v>0</v>
      </c>
      <c r="AQ1463" s="353"/>
      <c r="AR1463" s="331">
        <f t="shared" si="198"/>
        <v>995</v>
      </c>
      <c r="AS1463" s="332">
        <f t="shared" si="198"/>
        <v>2017</v>
      </c>
      <c r="AT1463" s="349">
        <f t="shared" si="203"/>
        <v>0</v>
      </c>
      <c r="AU1463" s="349">
        <f t="shared" si="203"/>
        <v>28392.201000000001</v>
      </c>
      <c r="AV1463" s="349">
        <f t="shared" si="203"/>
        <v>1059564.064</v>
      </c>
      <c r="AW1463" s="349">
        <f t="shared" si="203"/>
        <v>259749.73719999997</v>
      </c>
      <c r="AX1463" s="350">
        <f t="shared" si="203"/>
        <v>71689.71100000001</v>
      </c>
      <c r="AY1463" s="349">
        <f t="shared" si="203"/>
        <v>0</v>
      </c>
      <c r="AZ1463" s="349">
        <f t="shared" si="203"/>
        <v>21919.786400000001</v>
      </c>
      <c r="BA1463" s="349">
        <f t="shared" si="203"/>
        <v>892353.75760000001</v>
      </c>
      <c r="BB1463" s="349">
        <f t="shared" si="203"/>
        <v>309494.63100000005</v>
      </c>
      <c r="BC1463" s="349">
        <f t="shared" si="203"/>
        <v>119134.46420000002</v>
      </c>
      <c r="BD1463" s="350">
        <f t="shared" si="203"/>
        <v>24503.93</v>
      </c>
      <c r="BE1463" s="349">
        <f t="shared" si="200"/>
        <v>2002229.8090000004</v>
      </c>
      <c r="BF1463" s="375">
        <f t="shared" si="201"/>
        <v>760068.54340000008</v>
      </c>
      <c r="BG1463" s="334">
        <f t="shared" si="202"/>
        <v>24503.93</v>
      </c>
    </row>
    <row r="1464" spans="1:59" x14ac:dyDescent="0.2">
      <c r="A1464" s="326" t="str">
        <f t="shared" si="199"/>
        <v>9952018</v>
      </c>
      <c r="B1464">
        <v>995</v>
      </c>
      <c r="C1464" s="327">
        <v>2018</v>
      </c>
      <c r="D1464" s="353">
        <f>+IFERROR(VLOOKUP($A1464,Data_Loss!$A$2:$V$1180,6,FALSE),0)</f>
        <v>0</v>
      </c>
      <c r="E1464" s="353">
        <f>+IFERROR(VLOOKUP($A1464,Data_Loss!$A$2:$V$1180,7,FALSE),0)</f>
        <v>0</v>
      </c>
      <c r="F1464" s="353">
        <f>+IFERROR(VLOOKUP($A1464,Data_Loss!$A$2:$V$1180,8,FALSE),0)</f>
        <v>3</v>
      </c>
      <c r="G1464" s="353">
        <f>+IFERROR(VLOOKUP($A1464,Data_Loss!$A$2:$V$1180,9,FALSE),0)</f>
        <v>1</v>
      </c>
      <c r="H1464" s="353">
        <f>+IFERROR(VLOOKUP($A1464,Data_Loss!$A$2:$V$1180,10,FALSE),0)</f>
        <v>8</v>
      </c>
      <c r="I1464" s="353">
        <f>+IFERROR(VLOOKUP($A1464,Data_Loss!$A$2:$V$1300,12,FALSE),0)</f>
        <v>0</v>
      </c>
      <c r="J1464" s="353">
        <f>+IFERROR(VLOOKUP($A1464,Data_Loss!$A$2:$V$1300,13,FALSE),0)</f>
        <v>0</v>
      </c>
      <c r="K1464" s="353">
        <f>+IFERROR(VLOOKUP($A1464,Data_Loss!$A$2:$V$1300,14,FALSE),0)</f>
        <v>331246</v>
      </c>
      <c r="L1464" s="353">
        <f>+IFERROR(VLOOKUP($A1464,Data_Loss!$A$2:$V$1300,15,FALSE),0)</f>
        <v>30383</v>
      </c>
      <c r="M1464" s="353">
        <f>+IFERROR(VLOOKUP($A1464,Data_Loss!$A$2:$V$1300,16,FALSE),0)</f>
        <v>187860</v>
      </c>
      <c r="N1464" s="353">
        <f>+IFERROR(VLOOKUP($A1464,Data_Loss!$A$2:$V$1300,17,FALSE),0)</f>
        <v>0</v>
      </c>
      <c r="O1464" s="353">
        <f>+IFERROR(VLOOKUP($A1464,Data_Loss!$A$2:$V$1300,18,FALSE),0)</f>
        <v>0</v>
      </c>
      <c r="P1464" s="353">
        <f>+IFERROR(VLOOKUP($A1464,Data_Loss!$A$2:$V$1300,19,FALSE),0)</f>
        <v>356436</v>
      </c>
      <c r="Q1464" s="353">
        <f>+IFERROR(VLOOKUP($A1464,Data_Loss!$A$2:$V$1300,20,FALSE),0)</f>
        <v>1122</v>
      </c>
      <c r="R1464" s="353">
        <f>+IFERROR(VLOOKUP($A1464,Data_Loss!$A$2:$V$1300,21,FALSE),0)</f>
        <v>193276</v>
      </c>
      <c r="S1464" s="353">
        <f>+IFERROR(VLOOKUP($A1464,Data_Loss!$A$2:$V$1300,22,FALSE),0)</f>
        <v>23953</v>
      </c>
      <c r="T1464" s="191">
        <f>+$I1464*'10k &amp; MO'!C$7+$J1464*'10k &amp; MO'!C$13+$K1464*'10k &amp; MO'!C$19+$L1464*'10k &amp; MO'!C$25+$M1464*'10k &amp; MO'!C$31</f>
        <v>1638.9022</v>
      </c>
      <c r="U1464" s="349">
        <f>+$I1464*'10k &amp; MO'!D$7+$J1464*'10k &amp; MO'!D$13+$K1464*'10k &amp; MO'!D$19+$L1464*'10k &amp; MO'!D$25+$M1464*'10k &amp; MO'!D$31</f>
        <v>55882.339600000007</v>
      </c>
      <c r="V1464" s="349">
        <f>+$I1464*'10k &amp; MO'!E$7+$J1464*'10k &amp; MO'!E$13+$K1464*'10k &amp; MO'!E$19+$L1464*'10k &amp; MO'!E$25+$M1464*'10k &amp; MO'!E$31</f>
        <v>887857.8358</v>
      </c>
      <c r="W1464" s="349">
        <f>+$I1464*'10k &amp; MO'!F$7+$J1464*'10k &amp; MO'!F$13+$K1464*'10k &amp; MO'!F$19+$L1464*'10k &amp; MO'!F$25+$M1464*'10k &amp; MO'!F$31</f>
        <v>151863.10700000002</v>
      </c>
      <c r="X1464" s="349">
        <f>+$I1464*'10k &amp; MO'!G$7+$J1464*'10k &amp; MO'!G$13+$K1464*'10k &amp; MO'!G$19+$L1464*'10k &amp; MO'!G$25+$M1464*'10k &amp; MO'!G$31</f>
        <v>146015.5025</v>
      </c>
      <c r="Y1464" s="349">
        <f>+$N1464*'10k &amp; MO'!H$7+$O1464*'10k &amp; MO'!H$13+$P1464*'10k &amp; MO'!H$19+$Q1464*'10k &amp; MO'!H$25+$R1464*'10k &amp; MO'!H$31</f>
        <v>1879.3136</v>
      </c>
      <c r="Z1464" s="349">
        <f>+$N1464*'10k &amp; MO'!I$7+$O1464*'10k &amp; MO'!I$13+$P1464*'10k &amp; MO'!I$19+$Q1464*'10k &amp; MO'!I$25+$R1464*'10k &amp; MO'!I$31</f>
        <v>89899.407200000001</v>
      </c>
      <c r="AA1464" s="349">
        <f>+$N1464*'10k &amp; MO'!J$7+$O1464*'10k &amp; MO'!J$13+$P1464*'10k &amp; MO'!J$19+$Q1464*'10k &amp; MO'!J$25+$R1464*'10k &amp; MO'!J$31</f>
        <v>1092211.6358</v>
      </c>
      <c r="AB1464" s="349">
        <f>+$N1464*'10k &amp; MO'!K$7+$O1464*'10k &amp; MO'!K$13+$P1464*'10k &amp; MO'!K$19+$Q1464*'10k &amp; MO'!K$25+$R1464*'10k &amp; MO'!K$31</f>
        <v>160638.9938</v>
      </c>
      <c r="AC1464" s="349">
        <f>+$N1464*'10k &amp; MO'!L$7+$O1464*'10k &amp; MO'!L$13+$P1464*'10k &amp; MO'!L$19+$Q1464*'10k &amp; MO'!L$25+$R1464*'10k &amp; MO'!L$31</f>
        <v>180296.872</v>
      </c>
      <c r="AD1464" s="350">
        <f>+S1464*'10k &amp; MO'!O$7</f>
        <v>31761.678</v>
      </c>
      <c r="AF1464" s="192" t="str">
        <f t="shared" si="197"/>
        <v>9952018</v>
      </c>
      <c r="AG1464" s="192">
        <f>+IFERROR(VLOOKUP($AF1464,'Limited Loss'!$F$5:$P$124,AG$3,FALSE),0)</f>
        <v>0</v>
      </c>
      <c r="AH1464" s="193">
        <f>+IFERROR(VLOOKUP($AF1464,'Limited Loss'!$F$5:$P$124,AH$3,FALSE),0)</f>
        <v>0</v>
      </c>
      <c r="AI1464" s="193">
        <f>+IFERROR(VLOOKUP($AF1464,'Limited Loss'!$F$5:$P$124,AI$3,FALSE),0)</f>
        <v>0</v>
      </c>
      <c r="AJ1464" s="193">
        <f>+IFERROR(VLOOKUP($AF1464,'Limited Loss'!$F$5:$P$124,AJ$3,FALSE),0)</f>
        <v>0</v>
      </c>
      <c r="AK1464" s="100">
        <f>+IFERROR(VLOOKUP($AF1464,'Limited Loss'!$F$5:$P$124,AK$3,FALSE),0)</f>
        <v>0</v>
      </c>
      <c r="AL1464" s="193">
        <f>+IFERROR(VLOOKUP($AF1464,'Limited Loss'!$F$5:$P$124,AL$3,FALSE),0)</f>
        <v>0</v>
      </c>
      <c r="AM1464" s="193">
        <f>+IFERROR(VLOOKUP($AF1464,'Limited Loss'!$F$5:$P$124,AM$3,FALSE),0)</f>
        <v>0</v>
      </c>
      <c r="AN1464" s="193">
        <f>+IFERROR(VLOOKUP($AF1464,'Limited Loss'!$F$5:$P$124,AN$3,FALSE),0)</f>
        <v>0</v>
      </c>
      <c r="AO1464" s="193">
        <f>+IFERROR(VLOOKUP($AF1464,'Limited Loss'!$F$5:$P$124,AO$3,FALSE),0)</f>
        <v>0</v>
      </c>
      <c r="AP1464" s="100">
        <f>+IFERROR(VLOOKUP($AF1464,'Limited Loss'!$F$5:$P$124,AP$3,FALSE),0)</f>
        <v>0</v>
      </c>
      <c r="AQ1464" s="353"/>
      <c r="AR1464" s="331">
        <f t="shared" si="198"/>
        <v>995</v>
      </c>
      <c r="AS1464" s="332">
        <f t="shared" si="198"/>
        <v>2018</v>
      </c>
      <c r="AT1464" s="349">
        <f t="shared" si="203"/>
        <v>1638.9022</v>
      </c>
      <c r="AU1464" s="349">
        <f t="shared" si="203"/>
        <v>55882.339600000007</v>
      </c>
      <c r="AV1464" s="349">
        <f t="shared" si="203"/>
        <v>887857.8358</v>
      </c>
      <c r="AW1464" s="349">
        <f t="shared" si="203"/>
        <v>151863.10700000002</v>
      </c>
      <c r="AX1464" s="350">
        <f t="shared" si="203"/>
        <v>146015.5025</v>
      </c>
      <c r="AY1464" s="349">
        <f t="shared" si="203"/>
        <v>1879.3136</v>
      </c>
      <c r="AZ1464" s="349">
        <f t="shared" si="203"/>
        <v>89899.407200000001</v>
      </c>
      <c r="BA1464" s="349">
        <f t="shared" si="203"/>
        <v>1092211.6358</v>
      </c>
      <c r="BB1464" s="349">
        <f t="shared" si="203"/>
        <v>160638.9938</v>
      </c>
      <c r="BC1464" s="349">
        <f t="shared" si="203"/>
        <v>180296.872</v>
      </c>
      <c r="BD1464" s="350">
        <f t="shared" si="203"/>
        <v>31761.678</v>
      </c>
      <c r="BE1464" s="349">
        <f t="shared" si="200"/>
        <v>2129369.4342</v>
      </c>
      <c r="BF1464" s="375">
        <f t="shared" si="201"/>
        <v>638814.47530000005</v>
      </c>
      <c r="BG1464" s="334">
        <f t="shared" si="202"/>
        <v>31761.678</v>
      </c>
    </row>
    <row r="1465" spans="1:59" x14ac:dyDescent="0.2">
      <c r="A1465" s="326" t="str">
        <f t="shared" si="199"/>
        <v>9972014</v>
      </c>
      <c r="B1465">
        <v>997</v>
      </c>
      <c r="C1465" s="327">
        <v>2014</v>
      </c>
      <c r="D1465" s="353">
        <f>+IFERROR(VLOOKUP($A1465,Data_Loss!$A$2:$V$1180,6,FALSE),0)</f>
        <v>0</v>
      </c>
      <c r="E1465" s="353">
        <f>+IFERROR(VLOOKUP($A1465,Data_Loss!$A$2:$V$1180,7,FALSE),0)</f>
        <v>0</v>
      </c>
      <c r="F1465" s="353">
        <f>+IFERROR(VLOOKUP($A1465,Data_Loss!$A$2:$V$1180,8,FALSE),0)</f>
        <v>0</v>
      </c>
      <c r="G1465" s="353">
        <f>+IFERROR(VLOOKUP($A1465,Data_Loss!$A$2:$V$1180,9,FALSE),0)</f>
        <v>0</v>
      </c>
      <c r="H1465" s="353">
        <f>+IFERROR(VLOOKUP($A1465,Data_Loss!$A$2:$V$1180,10,FALSE),0)</f>
        <v>1</v>
      </c>
      <c r="I1465" s="353">
        <f>+IFERROR(VLOOKUP($A1465,Data_Loss!$A$2:$V$1300,12,FALSE),0)</f>
        <v>0</v>
      </c>
      <c r="J1465" s="353">
        <f>+IFERROR(VLOOKUP($A1465,Data_Loss!$A$2:$V$1300,13,FALSE),0)</f>
        <v>0</v>
      </c>
      <c r="K1465" s="353">
        <f>+IFERROR(VLOOKUP($A1465,Data_Loss!$A$2:$V$1300,14,FALSE),0)</f>
        <v>0</v>
      </c>
      <c r="L1465" s="353">
        <f>+IFERROR(VLOOKUP($A1465,Data_Loss!$A$2:$V$1300,15,FALSE),0)</f>
        <v>0</v>
      </c>
      <c r="M1465" s="353">
        <f>+IFERROR(VLOOKUP($A1465,Data_Loss!$A$2:$V$1300,16,FALSE),0)</f>
        <v>1863</v>
      </c>
      <c r="N1465" s="353">
        <f>+IFERROR(VLOOKUP($A1465,Data_Loss!$A$2:$V$1300,17,FALSE),0)</f>
        <v>0</v>
      </c>
      <c r="O1465" s="353">
        <f>+IFERROR(VLOOKUP($A1465,Data_Loss!$A$2:$V$1300,18,FALSE),0)</f>
        <v>0</v>
      </c>
      <c r="P1465" s="353">
        <f>+IFERROR(VLOOKUP($A1465,Data_Loss!$A$2:$V$1300,19,FALSE),0)</f>
        <v>0</v>
      </c>
      <c r="Q1465" s="353">
        <f>+IFERROR(VLOOKUP($A1465,Data_Loss!$A$2:$V$1300,20,FALSE),0)</f>
        <v>0</v>
      </c>
      <c r="R1465" s="353">
        <f>+IFERROR(VLOOKUP($A1465,Data_Loss!$A$2:$V$1300,21,FALSE),0)</f>
        <v>26333</v>
      </c>
      <c r="S1465" s="353">
        <f>+IFERROR(VLOOKUP($A1465,Data_Loss!$A$2:$V$1300,22,FALSE),0)</f>
        <v>3314</v>
      </c>
      <c r="T1465" s="191">
        <f>+$I1465*'10k &amp; MO'!C$3+$J1465*'10k &amp; MO'!C$9+$K1465*'10k &amp; MO'!C$15+$L1465*'10k &amp; MO'!C$21+$M1465*'10k &amp; MO'!C$27</f>
        <v>0</v>
      </c>
      <c r="U1465" s="349">
        <f>+$I1465*'10k &amp; MO'!D$3+$J1465*'10k &amp; MO'!D$9+$K1465*'10k &amp; MO'!D$15+$L1465*'10k &amp; MO'!D$21+$M1465*'10k &amp; MO'!D$27</f>
        <v>0</v>
      </c>
      <c r="V1465" s="349">
        <f>+$I1465*'10k &amp; MO'!E$3+$J1465*'10k &amp; MO'!E$9+$K1465*'10k &amp; MO'!E$15+$L1465*'10k &amp; MO'!E$21+$M1465*'10k &amp; MO'!E$27</f>
        <v>0</v>
      </c>
      <c r="W1465" s="349">
        <f>+$I1465*'10k &amp; MO'!F$3+$J1465*'10k &amp; MO'!F$9+$K1465*'10k &amp; MO'!F$15+$L1465*'10k &amp; MO'!F$21+$M1465*'10k &amp; MO'!F$27</f>
        <v>0</v>
      </c>
      <c r="X1465" s="349">
        <f>+$I1465*'10k &amp; MO'!G$3+$J1465*'10k &amp; MO'!G$9+$K1465*'10k &amp; MO'!G$15+$L1465*'10k &amp; MO'!G$21+$M1465*'10k &amp; MO'!G$27</f>
        <v>2108.9159999999997</v>
      </c>
      <c r="Y1465" s="349">
        <f>+$N1465*'10k &amp; MO'!H$3+$O1465*'10k &amp; MO'!H$9+$P1465*'10k &amp; MO'!H$15+$Q1465*'10k &amp; MO'!H$21+$R1465*'10k &amp; MO'!H$27</f>
        <v>0</v>
      </c>
      <c r="Z1465" s="349">
        <f>+$N1465*'10k &amp; MO'!I$3+$O1465*'10k &amp; MO'!I$9+$P1465*'10k &amp; MO'!I$15+$Q1465*'10k &amp; MO'!I$21+$R1465*'10k &amp; MO'!I$27</f>
        <v>0</v>
      </c>
      <c r="AA1465" s="349">
        <f>+$N1465*'10k &amp; MO'!J$3+$O1465*'10k &amp; MO'!J$9+$P1465*'10k &amp; MO'!J$15+$Q1465*'10k &amp; MO'!J$21+$R1465*'10k &amp; MO'!J$27</f>
        <v>0</v>
      </c>
      <c r="AB1465" s="349">
        <f>+$N1465*'10k &amp; MO'!K$3+$O1465*'10k &amp; MO'!K$9+$P1465*'10k &amp; MO'!K$15+$Q1465*'10k &amp; MO'!K$21+$R1465*'10k &amp; MO'!K$27</f>
        <v>0</v>
      </c>
      <c r="AC1465" s="349">
        <f>+$N1465*'10k &amp; MO'!L$3+$O1465*'10k &amp; MO'!L$9+$P1465*'10k &amp; MO'!L$15+$Q1465*'10k &amp; MO'!L$21+$R1465*'10k &amp; MO'!L$27</f>
        <v>40605.486000000004</v>
      </c>
      <c r="AD1465" s="350">
        <f>+S1465*'10k &amp; MO'!O$3</f>
        <v>3549.2939999999999</v>
      </c>
      <c r="AF1465" s="192" t="str">
        <f t="shared" si="197"/>
        <v>9972014</v>
      </c>
      <c r="AG1465" s="192">
        <f>+IFERROR(VLOOKUP($AF1465,'Limited Loss'!$F$5:$P$124,AG$3,FALSE),0)</f>
        <v>0</v>
      </c>
      <c r="AH1465" s="193">
        <f>+IFERROR(VLOOKUP($AF1465,'Limited Loss'!$F$5:$P$124,AH$3,FALSE),0)</f>
        <v>0</v>
      </c>
      <c r="AI1465" s="193">
        <f>+IFERROR(VLOOKUP($AF1465,'Limited Loss'!$F$5:$P$124,AI$3,FALSE),0)</f>
        <v>0</v>
      </c>
      <c r="AJ1465" s="193">
        <f>+IFERROR(VLOOKUP($AF1465,'Limited Loss'!$F$5:$P$124,AJ$3,FALSE),0)</f>
        <v>0</v>
      </c>
      <c r="AK1465" s="100">
        <f>+IFERROR(VLOOKUP($AF1465,'Limited Loss'!$F$5:$P$124,AK$3,FALSE),0)</f>
        <v>0</v>
      </c>
      <c r="AL1465" s="193">
        <f>+IFERROR(VLOOKUP($AF1465,'Limited Loss'!$F$5:$P$124,AL$3,FALSE),0)</f>
        <v>0</v>
      </c>
      <c r="AM1465" s="193">
        <f>+IFERROR(VLOOKUP($AF1465,'Limited Loss'!$F$5:$P$124,AM$3,FALSE),0)</f>
        <v>0</v>
      </c>
      <c r="AN1465" s="193">
        <f>+IFERROR(VLOOKUP($AF1465,'Limited Loss'!$F$5:$P$124,AN$3,FALSE),0)</f>
        <v>0</v>
      </c>
      <c r="AO1465" s="193">
        <f>+IFERROR(VLOOKUP($AF1465,'Limited Loss'!$F$5:$P$124,AO$3,FALSE),0)</f>
        <v>0</v>
      </c>
      <c r="AP1465" s="100">
        <f>+IFERROR(VLOOKUP($AF1465,'Limited Loss'!$F$5:$P$124,AP$3,FALSE),0)</f>
        <v>0</v>
      </c>
      <c r="AQ1465" s="353"/>
      <c r="AR1465" s="331">
        <f t="shared" si="198"/>
        <v>997</v>
      </c>
      <c r="AS1465" s="332">
        <f t="shared" si="198"/>
        <v>2014</v>
      </c>
      <c r="AT1465" s="349">
        <f t="shared" si="203"/>
        <v>0</v>
      </c>
      <c r="AU1465" s="349">
        <f t="shared" si="203"/>
        <v>0</v>
      </c>
      <c r="AV1465" s="349">
        <f t="shared" si="203"/>
        <v>0</v>
      </c>
      <c r="AW1465" s="349">
        <f t="shared" si="203"/>
        <v>0</v>
      </c>
      <c r="AX1465" s="350">
        <f t="shared" si="203"/>
        <v>2108.9159999999997</v>
      </c>
      <c r="AY1465" s="349">
        <f t="shared" si="203"/>
        <v>0</v>
      </c>
      <c r="AZ1465" s="349">
        <f t="shared" si="203"/>
        <v>0</v>
      </c>
      <c r="BA1465" s="349">
        <f t="shared" si="203"/>
        <v>0</v>
      </c>
      <c r="BB1465" s="349">
        <f t="shared" si="203"/>
        <v>0</v>
      </c>
      <c r="BC1465" s="349">
        <f t="shared" si="203"/>
        <v>40605.486000000004</v>
      </c>
      <c r="BD1465" s="350">
        <f t="shared" si="203"/>
        <v>3549.2939999999999</v>
      </c>
      <c r="BE1465" s="349">
        <f t="shared" si="200"/>
        <v>0</v>
      </c>
      <c r="BF1465" s="375">
        <f t="shared" si="201"/>
        <v>42714.402000000002</v>
      </c>
      <c r="BG1465" s="334">
        <f t="shared" si="202"/>
        <v>3549.2939999999999</v>
      </c>
    </row>
    <row r="1466" spans="1:59" x14ac:dyDescent="0.2">
      <c r="A1466" s="326" t="str">
        <f t="shared" si="199"/>
        <v>9972015</v>
      </c>
      <c r="B1466">
        <v>997</v>
      </c>
      <c r="C1466" s="327">
        <v>2015</v>
      </c>
      <c r="D1466" s="353">
        <f>+IFERROR(VLOOKUP($A1466,Data_Loss!$A$2:$V$1180,6,FALSE),0)</f>
        <v>0</v>
      </c>
      <c r="E1466" s="353">
        <f>+IFERROR(VLOOKUP($A1466,Data_Loss!$A$2:$V$1180,7,FALSE),0)</f>
        <v>0</v>
      </c>
      <c r="F1466" s="353">
        <f>+IFERROR(VLOOKUP($A1466,Data_Loss!$A$2:$V$1180,8,FALSE),0)</f>
        <v>0</v>
      </c>
      <c r="G1466" s="353">
        <f>+IFERROR(VLOOKUP($A1466,Data_Loss!$A$2:$V$1180,9,FALSE),0)</f>
        <v>0</v>
      </c>
      <c r="H1466" s="353">
        <f>+IFERROR(VLOOKUP($A1466,Data_Loss!$A$2:$V$1180,10,FALSE),0)</f>
        <v>1</v>
      </c>
      <c r="I1466" s="353">
        <f>+IFERROR(VLOOKUP($A1466,Data_Loss!$A$2:$V$1300,12,FALSE),0)</f>
        <v>0</v>
      </c>
      <c r="J1466" s="353">
        <f>+IFERROR(VLOOKUP($A1466,Data_Loss!$A$2:$V$1300,13,FALSE),0)</f>
        <v>0</v>
      </c>
      <c r="K1466" s="353">
        <f>+IFERROR(VLOOKUP($A1466,Data_Loss!$A$2:$V$1300,14,FALSE),0)</f>
        <v>0</v>
      </c>
      <c r="L1466" s="353">
        <f>+IFERROR(VLOOKUP($A1466,Data_Loss!$A$2:$V$1300,15,FALSE),0)</f>
        <v>0</v>
      </c>
      <c r="M1466" s="353">
        <f>+IFERROR(VLOOKUP($A1466,Data_Loss!$A$2:$V$1300,16,FALSE),0)</f>
        <v>2841</v>
      </c>
      <c r="N1466" s="353">
        <f>+IFERROR(VLOOKUP($A1466,Data_Loss!$A$2:$V$1300,17,FALSE),0)</f>
        <v>0</v>
      </c>
      <c r="O1466" s="353">
        <f>+IFERROR(VLOOKUP($A1466,Data_Loss!$A$2:$V$1300,18,FALSE),0)</f>
        <v>0</v>
      </c>
      <c r="P1466" s="353">
        <f>+IFERROR(VLOOKUP($A1466,Data_Loss!$A$2:$V$1300,19,FALSE),0)</f>
        <v>0</v>
      </c>
      <c r="Q1466" s="353">
        <f>+IFERROR(VLOOKUP($A1466,Data_Loss!$A$2:$V$1300,20,FALSE),0)</f>
        <v>0</v>
      </c>
      <c r="R1466" s="353">
        <f>+IFERROR(VLOOKUP($A1466,Data_Loss!$A$2:$V$1300,21,FALSE),0)</f>
        <v>1009</v>
      </c>
      <c r="S1466" s="353">
        <f>+IFERROR(VLOOKUP($A1466,Data_Loss!$A$2:$V$1300,22,FALSE),0)</f>
        <v>526</v>
      </c>
      <c r="T1466" s="191">
        <f>+$I1466*'10k &amp; MO'!C$4+$J1466*'10k &amp; MO'!C$10+$K1466*'10k &amp; MO'!C$16+$L1466*'10k &amp; MO'!C$22+$M1466*'10k &amp; MO'!C$28</f>
        <v>0</v>
      </c>
      <c r="U1466" s="349">
        <f>+$I1466*'10k &amp; MO'!D$4+$J1466*'10k &amp; MO'!D$10+$K1466*'10k &amp; MO'!D$16+$L1466*'10k &amp; MO'!D$22+$M1466*'10k &amp; MO'!D$28</f>
        <v>0</v>
      </c>
      <c r="V1466" s="349">
        <f>+$I1466*'10k &amp; MO'!E$4+$J1466*'10k &amp; MO'!E$10+$K1466*'10k &amp; MO'!E$16+$L1466*'10k &amp; MO'!E$22+$M1466*'10k &amp; MO'!E$28</f>
        <v>99.435000000000016</v>
      </c>
      <c r="W1466" s="349">
        <f>+$I1466*'10k &amp; MO'!F$4+$J1466*'10k &amp; MO'!F$10+$K1466*'10k &amp; MO'!F$16+$L1466*'10k &amp; MO'!F$22+$M1466*'10k &amp; MO'!F$28</f>
        <v>59.376899999999992</v>
      </c>
      <c r="X1466" s="349">
        <f>+$I1466*'10k &amp; MO'!G$4+$J1466*'10k &amp; MO'!G$10+$K1466*'10k &amp; MO'!G$16+$L1466*'10k &amp; MO'!G$22+$M1466*'10k &amp; MO'!G$28</f>
        <v>3281.9232000000002</v>
      </c>
      <c r="Y1466" s="349">
        <f>+$N1466*'10k &amp; MO'!H$4+$O1466*'10k &amp; MO'!H$10+$P1466*'10k &amp; MO'!H$16+$Q1466*'10k &amp; MO'!H$22+$R1466*'10k &amp; MO'!H$28</f>
        <v>0</v>
      </c>
      <c r="Z1466" s="349">
        <f>+$N1466*'10k &amp; MO'!I$4+$O1466*'10k &amp; MO'!I$10+$P1466*'10k &amp; MO'!I$16+$Q1466*'10k &amp; MO'!I$22+$R1466*'10k &amp; MO'!I$28</f>
        <v>0</v>
      </c>
      <c r="AA1466" s="349">
        <f>+$N1466*'10k &amp; MO'!J$4+$O1466*'10k &amp; MO'!J$10+$P1466*'10k &amp; MO'!J$16+$Q1466*'10k &amp; MO'!J$22+$R1466*'10k &amp; MO'!J$28</f>
        <v>28.453800000000001</v>
      </c>
      <c r="AB1466" s="349">
        <f>+$N1466*'10k &amp; MO'!K$4+$O1466*'10k &amp; MO'!K$10+$P1466*'10k &amp; MO'!K$16+$Q1466*'10k &amp; MO'!K$22+$R1466*'10k &amp; MO'!K$28</f>
        <v>38.846499999999999</v>
      </c>
      <c r="AC1466" s="349">
        <f>+$N1466*'10k &amp; MO'!L$4+$O1466*'10k &amp; MO'!L$10+$P1466*'10k &amp; MO'!L$16+$Q1466*'10k &amp; MO'!L$22+$R1466*'10k &amp; MO'!L$28</f>
        <v>1480.6066000000001</v>
      </c>
      <c r="AD1466" s="350">
        <f>+S1466*'10k &amp; MO'!O$4</f>
        <v>637.51199999999994</v>
      </c>
      <c r="AF1466" s="192" t="str">
        <f t="shared" si="197"/>
        <v>9972015</v>
      </c>
      <c r="AG1466" s="192">
        <f>+IFERROR(VLOOKUP($AF1466,'Limited Loss'!$F$5:$P$124,AG$3,FALSE),0)</f>
        <v>0</v>
      </c>
      <c r="AH1466" s="193">
        <f>+IFERROR(VLOOKUP($AF1466,'Limited Loss'!$F$5:$P$124,AH$3,FALSE),0)</f>
        <v>0</v>
      </c>
      <c r="AI1466" s="193">
        <f>+IFERROR(VLOOKUP($AF1466,'Limited Loss'!$F$5:$P$124,AI$3,FALSE),0)</f>
        <v>0</v>
      </c>
      <c r="AJ1466" s="193">
        <f>+IFERROR(VLOOKUP($AF1466,'Limited Loss'!$F$5:$P$124,AJ$3,FALSE),0)</f>
        <v>0</v>
      </c>
      <c r="AK1466" s="100">
        <f>+IFERROR(VLOOKUP($AF1466,'Limited Loss'!$F$5:$P$124,AK$3,FALSE),0)</f>
        <v>0</v>
      </c>
      <c r="AL1466" s="193">
        <f>+IFERROR(VLOOKUP($AF1466,'Limited Loss'!$F$5:$P$124,AL$3,FALSE),0)</f>
        <v>0</v>
      </c>
      <c r="AM1466" s="193">
        <f>+IFERROR(VLOOKUP($AF1466,'Limited Loss'!$F$5:$P$124,AM$3,FALSE),0)</f>
        <v>0</v>
      </c>
      <c r="AN1466" s="193">
        <f>+IFERROR(VLOOKUP($AF1466,'Limited Loss'!$F$5:$P$124,AN$3,FALSE),0)</f>
        <v>0</v>
      </c>
      <c r="AO1466" s="193">
        <f>+IFERROR(VLOOKUP($AF1466,'Limited Loss'!$F$5:$P$124,AO$3,FALSE),0)</f>
        <v>0</v>
      </c>
      <c r="AP1466" s="100">
        <f>+IFERROR(VLOOKUP($AF1466,'Limited Loss'!$F$5:$P$124,AP$3,FALSE),0)</f>
        <v>0</v>
      </c>
      <c r="AQ1466" s="353"/>
      <c r="AR1466" s="331">
        <f t="shared" si="198"/>
        <v>997</v>
      </c>
      <c r="AS1466" s="332">
        <f t="shared" si="198"/>
        <v>2015</v>
      </c>
      <c r="AT1466" s="349">
        <f t="shared" si="203"/>
        <v>0</v>
      </c>
      <c r="AU1466" s="349">
        <f t="shared" si="203"/>
        <v>0</v>
      </c>
      <c r="AV1466" s="349">
        <f t="shared" si="203"/>
        <v>99.435000000000016</v>
      </c>
      <c r="AW1466" s="349">
        <f t="shared" si="203"/>
        <v>59.376899999999992</v>
      </c>
      <c r="AX1466" s="350">
        <f t="shared" si="203"/>
        <v>3281.9232000000002</v>
      </c>
      <c r="AY1466" s="349">
        <f t="shared" si="203"/>
        <v>0</v>
      </c>
      <c r="AZ1466" s="349">
        <f t="shared" si="203"/>
        <v>0</v>
      </c>
      <c r="BA1466" s="349">
        <f t="shared" si="203"/>
        <v>28.453800000000001</v>
      </c>
      <c r="BB1466" s="349">
        <f t="shared" si="203"/>
        <v>38.846499999999999</v>
      </c>
      <c r="BC1466" s="349">
        <f t="shared" si="203"/>
        <v>1480.6066000000001</v>
      </c>
      <c r="BD1466" s="350">
        <f t="shared" si="203"/>
        <v>637.51199999999994</v>
      </c>
      <c r="BE1466" s="349">
        <f t="shared" si="200"/>
        <v>127.88880000000002</v>
      </c>
      <c r="BF1466" s="375">
        <f t="shared" si="201"/>
        <v>4860.753200000001</v>
      </c>
      <c r="BG1466" s="334">
        <f t="shared" si="202"/>
        <v>637.51199999999994</v>
      </c>
    </row>
    <row r="1467" spans="1:59" x14ac:dyDescent="0.2">
      <c r="A1467" s="326" t="str">
        <f t="shared" si="199"/>
        <v>9972016</v>
      </c>
      <c r="B1467">
        <v>997</v>
      </c>
      <c r="C1467" s="327">
        <v>2016</v>
      </c>
      <c r="D1467" s="353">
        <f>+IFERROR(VLOOKUP($A1467,Data_Loss!$A$2:$V$1180,6,FALSE),0)</f>
        <v>0</v>
      </c>
      <c r="E1467" s="353">
        <f>+IFERROR(VLOOKUP($A1467,Data_Loss!$A$2:$V$1180,7,FALSE),0)</f>
        <v>0</v>
      </c>
      <c r="F1467" s="353">
        <f>+IFERROR(VLOOKUP($A1467,Data_Loss!$A$2:$V$1180,8,FALSE),0)</f>
        <v>0</v>
      </c>
      <c r="G1467" s="353">
        <f>+IFERROR(VLOOKUP($A1467,Data_Loss!$A$2:$V$1180,9,FALSE),0)</f>
        <v>0</v>
      </c>
      <c r="H1467" s="353">
        <f>+IFERROR(VLOOKUP($A1467,Data_Loss!$A$2:$V$1180,10,FALSE),0)</f>
        <v>1</v>
      </c>
      <c r="I1467" s="353">
        <f>+IFERROR(VLOOKUP($A1467,Data_Loss!$A$2:$V$1300,12,FALSE),0)</f>
        <v>0</v>
      </c>
      <c r="J1467" s="353">
        <f>+IFERROR(VLOOKUP($A1467,Data_Loss!$A$2:$V$1300,13,FALSE),0)</f>
        <v>0</v>
      </c>
      <c r="K1467" s="353">
        <f>+IFERROR(VLOOKUP($A1467,Data_Loss!$A$2:$V$1300,14,FALSE),0)</f>
        <v>0</v>
      </c>
      <c r="L1467" s="353">
        <f>+IFERROR(VLOOKUP($A1467,Data_Loss!$A$2:$V$1300,15,FALSE),0)</f>
        <v>0</v>
      </c>
      <c r="M1467" s="353">
        <f>+IFERROR(VLOOKUP($A1467,Data_Loss!$A$2:$V$1300,16,FALSE),0)</f>
        <v>29500</v>
      </c>
      <c r="N1467" s="353">
        <f>+IFERROR(VLOOKUP($A1467,Data_Loss!$A$2:$V$1300,17,FALSE),0)</f>
        <v>0</v>
      </c>
      <c r="O1467" s="353">
        <f>+IFERROR(VLOOKUP($A1467,Data_Loss!$A$2:$V$1300,18,FALSE),0)</f>
        <v>0</v>
      </c>
      <c r="P1467" s="353">
        <f>+IFERROR(VLOOKUP($A1467,Data_Loss!$A$2:$V$1300,19,FALSE),0)</f>
        <v>0</v>
      </c>
      <c r="Q1467" s="353">
        <f>+IFERROR(VLOOKUP($A1467,Data_Loss!$A$2:$V$1300,20,FALSE),0)</f>
        <v>0</v>
      </c>
      <c r="R1467" s="353">
        <f>+IFERROR(VLOOKUP($A1467,Data_Loss!$A$2:$V$1300,21,FALSE),0)</f>
        <v>31500</v>
      </c>
      <c r="S1467" s="353">
        <f>+IFERROR(VLOOKUP($A1467,Data_Loss!$A$2:$V$1300,22,FALSE),0)</f>
        <v>2796</v>
      </c>
      <c r="T1467" s="191">
        <f>+$I1467*'10k &amp; MO'!C$5+$J1467*'10k &amp; MO'!C$11+$K1467*'10k &amp; MO'!C$17+$L1467*'10k &amp; MO'!C$23+$M1467*'10k &amp; MO'!C$29</f>
        <v>0</v>
      </c>
      <c r="U1467" s="349">
        <f>+$I1467*'10k &amp; MO'!D$5+$J1467*'10k &amp; MO'!D$11+$K1467*'10k &amp; MO'!D$17+$L1467*'10k &amp; MO'!D$23+$M1467*'10k &amp; MO'!D$29</f>
        <v>0</v>
      </c>
      <c r="V1467" s="349">
        <f>+$I1467*'10k &amp; MO'!E$5+$J1467*'10k &amp; MO'!E$11+$K1467*'10k &amp; MO'!E$17+$L1467*'10k &amp; MO'!E$23+$M1467*'10k &amp; MO'!E$29</f>
        <v>3342.35</v>
      </c>
      <c r="W1467" s="349">
        <f>+$I1467*'10k &amp; MO'!F$5+$J1467*'10k &amp; MO'!F$11+$K1467*'10k &amp; MO'!F$17+$L1467*'10k &amp; MO'!F$23+$M1467*'10k &amp; MO'!F$29</f>
        <v>1994.1999999999998</v>
      </c>
      <c r="X1467" s="349">
        <f>+$I1467*'10k &amp; MO'!G$5+$J1467*'10k &amp; MO'!G$11+$K1467*'10k &amp; MO'!G$17+$L1467*'10k &amp; MO'!G$23+$M1467*'10k &amp; MO'!G$29</f>
        <v>30703.599999999999</v>
      </c>
      <c r="Y1467" s="349">
        <f>+$N1467*'10k &amp; MO'!H$5+$O1467*'10k &amp; MO'!H$11+$P1467*'10k &amp; MO'!H$17+$Q1467*'10k &amp; MO'!H$23+$R1467*'10k &amp; MO'!H$29</f>
        <v>0</v>
      </c>
      <c r="Z1467" s="349">
        <f>+$N1467*'10k &amp; MO'!I$5+$O1467*'10k &amp; MO'!I$11+$P1467*'10k &amp; MO'!I$17+$Q1467*'10k &amp; MO'!I$23+$R1467*'10k &amp; MO'!I$29</f>
        <v>0</v>
      </c>
      <c r="AA1467" s="349">
        <f>+$N1467*'10k &amp; MO'!J$5+$O1467*'10k &amp; MO'!J$11+$P1467*'10k &amp; MO'!J$17+$Q1467*'10k &amp; MO'!J$23+$R1467*'10k &amp; MO'!J$29</f>
        <v>2794.05</v>
      </c>
      <c r="AB1467" s="349">
        <f>+$N1467*'10k &amp; MO'!K$5+$O1467*'10k &amp; MO'!K$11+$P1467*'10k &amp; MO'!K$17+$Q1467*'10k &amp; MO'!K$23+$R1467*'10k &amp; MO'!K$29</f>
        <v>3090.15</v>
      </c>
      <c r="AC1467" s="349">
        <f>+$N1467*'10k &amp; MO'!L$5+$O1467*'10k &amp; MO'!L$11+$P1467*'10k &amp; MO'!L$17+$Q1467*'10k &amp; MO'!L$23+$R1467*'10k &amp; MO'!L$29</f>
        <v>47476.800000000003</v>
      </c>
      <c r="AD1467" s="350">
        <f>+S1467*'10k &amp; MO'!O$5</f>
        <v>3769.0080000000003</v>
      </c>
      <c r="AF1467" s="192" t="str">
        <f t="shared" si="197"/>
        <v>9972016</v>
      </c>
      <c r="AG1467" s="192">
        <f>+IFERROR(VLOOKUP($AF1467,'Limited Loss'!$F$5:$P$124,AG$3,FALSE),0)</f>
        <v>0</v>
      </c>
      <c r="AH1467" s="193">
        <f>+IFERROR(VLOOKUP($AF1467,'Limited Loss'!$F$5:$P$124,AH$3,FALSE),0)</f>
        <v>0</v>
      </c>
      <c r="AI1467" s="193">
        <f>+IFERROR(VLOOKUP($AF1467,'Limited Loss'!$F$5:$P$124,AI$3,FALSE),0)</f>
        <v>0</v>
      </c>
      <c r="AJ1467" s="193">
        <f>+IFERROR(VLOOKUP($AF1467,'Limited Loss'!$F$5:$P$124,AJ$3,FALSE),0)</f>
        <v>0</v>
      </c>
      <c r="AK1467" s="100">
        <f>+IFERROR(VLOOKUP($AF1467,'Limited Loss'!$F$5:$P$124,AK$3,FALSE),0)</f>
        <v>0</v>
      </c>
      <c r="AL1467" s="193">
        <f>+IFERROR(VLOOKUP($AF1467,'Limited Loss'!$F$5:$P$124,AL$3,FALSE),0)</f>
        <v>0</v>
      </c>
      <c r="AM1467" s="193">
        <f>+IFERROR(VLOOKUP($AF1467,'Limited Loss'!$F$5:$P$124,AM$3,FALSE),0)</f>
        <v>0</v>
      </c>
      <c r="AN1467" s="193">
        <f>+IFERROR(VLOOKUP($AF1467,'Limited Loss'!$F$5:$P$124,AN$3,FALSE),0)</f>
        <v>0</v>
      </c>
      <c r="AO1467" s="193">
        <f>+IFERROR(VLOOKUP($AF1467,'Limited Loss'!$F$5:$P$124,AO$3,FALSE),0)</f>
        <v>0</v>
      </c>
      <c r="AP1467" s="100">
        <f>+IFERROR(VLOOKUP($AF1467,'Limited Loss'!$F$5:$P$124,AP$3,FALSE),0)</f>
        <v>0</v>
      </c>
      <c r="AQ1467" s="353"/>
      <c r="AR1467" s="331">
        <f t="shared" si="198"/>
        <v>997</v>
      </c>
      <c r="AS1467" s="332">
        <f t="shared" si="198"/>
        <v>2016</v>
      </c>
      <c r="AT1467" s="349">
        <f t="shared" si="203"/>
        <v>0</v>
      </c>
      <c r="AU1467" s="349">
        <f t="shared" si="203"/>
        <v>0</v>
      </c>
      <c r="AV1467" s="349">
        <f t="shared" si="203"/>
        <v>3342.35</v>
      </c>
      <c r="AW1467" s="349">
        <f t="shared" si="203"/>
        <v>1994.1999999999998</v>
      </c>
      <c r="AX1467" s="350">
        <f t="shared" si="203"/>
        <v>30703.599999999999</v>
      </c>
      <c r="AY1467" s="349">
        <f t="shared" si="203"/>
        <v>0</v>
      </c>
      <c r="AZ1467" s="349">
        <f t="shared" si="203"/>
        <v>0</v>
      </c>
      <c r="BA1467" s="349">
        <f t="shared" si="203"/>
        <v>2794.05</v>
      </c>
      <c r="BB1467" s="349">
        <f t="shared" si="203"/>
        <v>3090.15</v>
      </c>
      <c r="BC1467" s="349">
        <f t="shared" si="203"/>
        <v>47476.800000000003</v>
      </c>
      <c r="BD1467" s="350">
        <f t="shared" si="203"/>
        <v>3769.0080000000003</v>
      </c>
      <c r="BE1467" s="349">
        <f t="shared" si="200"/>
        <v>6136.4</v>
      </c>
      <c r="BF1467" s="375">
        <f t="shared" si="201"/>
        <v>83264.75</v>
      </c>
      <c r="BG1467" s="334">
        <f t="shared" si="202"/>
        <v>3769.0080000000003</v>
      </c>
    </row>
    <row r="1468" spans="1:59" x14ac:dyDescent="0.2">
      <c r="A1468" s="326" t="str">
        <f t="shared" si="199"/>
        <v>9972017</v>
      </c>
      <c r="B1468">
        <v>997</v>
      </c>
      <c r="C1468" s="327">
        <v>2017</v>
      </c>
      <c r="D1468" s="353">
        <f>+IFERROR(VLOOKUP($A1468,Data_Loss!$A$2:$V$1180,6,FALSE),0)</f>
        <v>0</v>
      </c>
      <c r="E1468" s="353">
        <f>+IFERROR(VLOOKUP($A1468,Data_Loss!$A$2:$V$1180,7,FALSE),0)</f>
        <v>0</v>
      </c>
      <c r="F1468" s="353">
        <f>+IFERROR(VLOOKUP($A1468,Data_Loss!$A$2:$V$1180,8,FALSE),0)</f>
        <v>0</v>
      </c>
      <c r="G1468" s="353">
        <f>+IFERROR(VLOOKUP($A1468,Data_Loss!$A$2:$V$1180,9,FALSE),0)</f>
        <v>0</v>
      </c>
      <c r="H1468" s="353">
        <f>+IFERROR(VLOOKUP($A1468,Data_Loss!$A$2:$V$1180,10,FALSE),0)</f>
        <v>1</v>
      </c>
      <c r="I1468" s="353">
        <f>+IFERROR(VLOOKUP($A1468,Data_Loss!$A$2:$V$1300,12,FALSE),0)</f>
        <v>0</v>
      </c>
      <c r="J1468" s="353">
        <f>+IFERROR(VLOOKUP($A1468,Data_Loss!$A$2:$V$1300,13,FALSE),0)</f>
        <v>0</v>
      </c>
      <c r="K1468" s="353">
        <f>+IFERROR(VLOOKUP($A1468,Data_Loss!$A$2:$V$1300,14,FALSE),0)</f>
        <v>0</v>
      </c>
      <c r="L1468" s="353">
        <f>+IFERROR(VLOOKUP($A1468,Data_Loss!$A$2:$V$1300,15,FALSE),0)</f>
        <v>0</v>
      </c>
      <c r="M1468" s="353">
        <f>+IFERROR(VLOOKUP($A1468,Data_Loss!$A$2:$V$1300,16,FALSE),0)</f>
        <v>47500</v>
      </c>
      <c r="N1468" s="353">
        <f>+IFERROR(VLOOKUP($A1468,Data_Loss!$A$2:$V$1300,17,FALSE),0)</f>
        <v>0</v>
      </c>
      <c r="O1468" s="353">
        <f>+IFERROR(VLOOKUP($A1468,Data_Loss!$A$2:$V$1300,18,FALSE),0)</f>
        <v>0</v>
      </c>
      <c r="P1468" s="353">
        <f>+IFERROR(VLOOKUP($A1468,Data_Loss!$A$2:$V$1300,19,FALSE),0)</f>
        <v>0</v>
      </c>
      <c r="Q1468" s="353">
        <f>+IFERROR(VLOOKUP($A1468,Data_Loss!$A$2:$V$1300,20,FALSE),0)</f>
        <v>0</v>
      </c>
      <c r="R1468" s="353">
        <f>+IFERROR(VLOOKUP($A1468,Data_Loss!$A$2:$V$1300,21,FALSE),0)</f>
        <v>41265</v>
      </c>
      <c r="S1468" s="353">
        <f>+IFERROR(VLOOKUP($A1468,Data_Loss!$A$2:$V$1300,22,FALSE),0)</f>
        <v>9343</v>
      </c>
      <c r="T1468" s="191">
        <f>+$I1468*'10k &amp; MO'!C$6+$J1468*'10k &amp; MO'!C$12+$K1468*'10k &amp; MO'!C$18+$L1468*'10k &amp; MO'!C$24+$M1468*'10k &amp; MO'!C$30</f>
        <v>0</v>
      </c>
      <c r="U1468" s="349">
        <f>+$I1468*'10k &amp; MO'!D$6+$J1468*'10k &amp; MO'!D$12+$K1468*'10k &amp; MO'!D$18+$L1468*'10k &amp; MO'!D$24+$M1468*'10k &amp; MO'!D$30</f>
        <v>42.75</v>
      </c>
      <c r="V1468" s="349">
        <f>+$I1468*'10k &amp; MO'!E$6+$J1468*'10k &amp; MO'!E$12+$K1468*'10k &amp; MO'!E$18+$L1468*'10k &amp; MO'!E$24+$M1468*'10k &amp; MO'!E$30</f>
        <v>18890.75</v>
      </c>
      <c r="W1468" s="349">
        <f>+$I1468*'10k &amp; MO'!F$6+$J1468*'10k &amp; MO'!F$12+$K1468*'10k &amp; MO'!F$18+$L1468*'10k &amp; MO'!F$24+$M1468*'10k &amp; MO'!F$30</f>
        <v>8345.75</v>
      </c>
      <c r="X1468" s="349">
        <f>+$I1468*'10k &amp; MO'!G$6+$J1468*'10k &amp; MO'!G$12+$K1468*'10k &amp; MO'!G$18+$L1468*'10k &amp; MO'!G$24+$M1468*'10k &amp; MO'!G$30</f>
        <v>51893.75</v>
      </c>
      <c r="Y1468" s="349">
        <f>+$N1468*'10k &amp; MO'!H$6+$O1468*'10k &amp; MO'!H$12+$P1468*'10k &amp; MO'!H$18+$Q1468*'10k &amp; MO'!H$24+$R1468*'10k &amp; MO'!H$30</f>
        <v>0</v>
      </c>
      <c r="Z1468" s="349">
        <f>+$N1468*'10k &amp; MO'!I$6+$O1468*'10k &amp; MO'!I$12+$P1468*'10k &amp; MO'!I$18+$Q1468*'10k &amp; MO'!I$24+$R1468*'10k &amp; MO'!I$30</f>
        <v>12.379499999999998</v>
      </c>
      <c r="AA1468" s="349">
        <f>+$N1468*'10k &amp; MO'!J$6+$O1468*'10k &amp; MO'!J$12+$P1468*'10k &amp; MO'!J$18+$Q1468*'10k &amp; MO'!J$24+$R1468*'10k &amp; MO'!J$30</f>
        <v>16836.12</v>
      </c>
      <c r="AB1468" s="349">
        <f>+$N1468*'10k &amp; MO'!K$6+$O1468*'10k &amp; MO'!K$12+$P1468*'10k &amp; MO'!K$18+$Q1468*'10k &amp; MO'!K$24+$R1468*'10k &amp; MO'!K$30</f>
        <v>8492.3369999999995</v>
      </c>
      <c r="AC1468" s="349">
        <f>+$N1468*'10k &amp; MO'!L$6+$O1468*'10k &amp; MO'!L$12+$P1468*'10k &amp; MO'!L$18+$Q1468*'10k &amp; MO'!L$24+$R1468*'10k &amp; MO'!L$30</f>
        <v>60457.351500000004</v>
      </c>
      <c r="AD1468" s="350">
        <f>+S1468*'10k &amp; MO'!O$6</f>
        <v>12575.678000000002</v>
      </c>
      <c r="AF1468" s="192" t="str">
        <f t="shared" si="197"/>
        <v>9972017</v>
      </c>
      <c r="AG1468" s="192">
        <f>+IFERROR(VLOOKUP($AF1468,'Limited Loss'!$F$5:$P$124,AG$3,FALSE),0)</f>
        <v>0</v>
      </c>
      <c r="AH1468" s="193">
        <f>+IFERROR(VLOOKUP($AF1468,'Limited Loss'!$F$5:$P$124,AH$3,FALSE),0)</f>
        <v>0</v>
      </c>
      <c r="AI1468" s="193">
        <f>+IFERROR(VLOOKUP($AF1468,'Limited Loss'!$F$5:$P$124,AI$3,FALSE),0)</f>
        <v>0</v>
      </c>
      <c r="AJ1468" s="193">
        <f>+IFERROR(VLOOKUP($AF1468,'Limited Loss'!$F$5:$P$124,AJ$3,FALSE),0)</f>
        <v>0</v>
      </c>
      <c r="AK1468" s="100">
        <f>+IFERROR(VLOOKUP($AF1468,'Limited Loss'!$F$5:$P$124,AK$3,FALSE),0)</f>
        <v>0</v>
      </c>
      <c r="AL1468" s="193">
        <f>+IFERROR(VLOOKUP($AF1468,'Limited Loss'!$F$5:$P$124,AL$3,FALSE),0)</f>
        <v>0</v>
      </c>
      <c r="AM1468" s="193">
        <f>+IFERROR(VLOOKUP($AF1468,'Limited Loss'!$F$5:$P$124,AM$3,FALSE),0)</f>
        <v>0</v>
      </c>
      <c r="AN1468" s="193">
        <f>+IFERROR(VLOOKUP($AF1468,'Limited Loss'!$F$5:$P$124,AN$3,FALSE),0)</f>
        <v>0</v>
      </c>
      <c r="AO1468" s="193">
        <f>+IFERROR(VLOOKUP($AF1468,'Limited Loss'!$F$5:$P$124,AO$3,FALSE),0)</f>
        <v>0</v>
      </c>
      <c r="AP1468" s="100">
        <f>+IFERROR(VLOOKUP($AF1468,'Limited Loss'!$F$5:$P$124,AP$3,FALSE),0)</f>
        <v>0</v>
      </c>
      <c r="AQ1468" s="353"/>
      <c r="AR1468" s="331">
        <f t="shared" si="198"/>
        <v>997</v>
      </c>
      <c r="AS1468" s="332">
        <f t="shared" si="198"/>
        <v>2017</v>
      </c>
      <c r="AT1468" s="349">
        <f t="shared" si="203"/>
        <v>0</v>
      </c>
      <c r="AU1468" s="349">
        <f t="shared" si="203"/>
        <v>42.75</v>
      </c>
      <c r="AV1468" s="349">
        <f t="shared" ref="AV1468:BD1496" si="204">+V1468-AI1468</f>
        <v>18890.75</v>
      </c>
      <c r="AW1468" s="349">
        <f t="shared" si="204"/>
        <v>8345.75</v>
      </c>
      <c r="AX1468" s="350">
        <f t="shared" si="204"/>
        <v>51893.75</v>
      </c>
      <c r="AY1468" s="349">
        <f t="shared" si="204"/>
        <v>0</v>
      </c>
      <c r="AZ1468" s="349">
        <f t="shared" si="204"/>
        <v>12.379499999999998</v>
      </c>
      <c r="BA1468" s="349">
        <f t="shared" si="204"/>
        <v>16836.12</v>
      </c>
      <c r="BB1468" s="349">
        <f t="shared" si="204"/>
        <v>8492.3369999999995</v>
      </c>
      <c r="BC1468" s="349">
        <f t="shared" si="204"/>
        <v>60457.351500000004</v>
      </c>
      <c r="BD1468" s="350">
        <f t="shared" si="204"/>
        <v>12575.678000000002</v>
      </c>
      <c r="BE1468" s="349">
        <f t="shared" si="200"/>
        <v>35781.999499999998</v>
      </c>
      <c r="BF1468" s="375">
        <f t="shared" si="201"/>
        <v>129189.1885</v>
      </c>
      <c r="BG1468" s="334">
        <f t="shared" si="202"/>
        <v>12575.678000000002</v>
      </c>
    </row>
    <row r="1469" spans="1:59" x14ac:dyDescent="0.2">
      <c r="A1469" s="326" t="str">
        <f t="shared" si="199"/>
        <v>9972018</v>
      </c>
      <c r="B1469">
        <v>997</v>
      </c>
      <c r="C1469" s="327">
        <v>2018</v>
      </c>
      <c r="D1469" s="353">
        <f>+IFERROR(VLOOKUP($A1469,Data_Loss!$A$2:$V$1180,6,FALSE),0)</f>
        <v>0</v>
      </c>
      <c r="E1469" s="353">
        <f>+IFERROR(VLOOKUP($A1469,Data_Loss!$A$2:$V$1180,7,FALSE),0)</f>
        <v>0</v>
      </c>
      <c r="F1469" s="353">
        <f>+IFERROR(VLOOKUP($A1469,Data_Loss!$A$2:$V$1180,8,FALSE),0)</f>
        <v>0</v>
      </c>
      <c r="G1469" s="353">
        <f>+IFERROR(VLOOKUP($A1469,Data_Loss!$A$2:$V$1180,9,FALSE),0)</f>
        <v>0</v>
      </c>
      <c r="H1469" s="353">
        <f>+IFERROR(VLOOKUP($A1469,Data_Loss!$A$2:$V$1180,10,FALSE),0)</f>
        <v>1</v>
      </c>
      <c r="I1469" s="353">
        <f>+IFERROR(VLOOKUP($A1469,Data_Loss!$A$2:$V$1300,12,FALSE),0)</f>
        <v>0</v>
      </c>
      <c r="J1469" s="353">
        <f>+IFERROR(VLOOKUP($A1469,Data_Loss!$A$2:$V$1300,13,FALSE),0)</f>
        <v>0</v>
      </c>
      <c r="K1469" s="353">
        <f>+IFERROR(VLOOKUP($A1469,Data_Loss!$A$2:$V$1300,14,FALSE),0)</f>
        <v>0</v>
      </c>
      <c r="L1469" s="353">
        <f>+IFERROR(VLOOKUP($A1469,Data_Loss!$A$2:$V$1300,15,FALSE),0)</f>
        <v>0</v>
      </c>
      <c r="M1469" s="353">
        <f>+IFERROR(VLOOKUP($A1469,Data_Loss!$A$2:$V$1300,16,FALSE),0)</f>
        <v>1497</v>
      </c>
      <c r="N1469" s="353">
        <f>+IFERROR(VLOOKUP($A1469,Data_Loss!$A$2:$V$1300,17,FALSE),0)</f>
        <v>0</v>
      </c>
      <c r="O1469" s="353">
        <f>+IFERROR(VLOOKUP($A1469,Data_Loss!$A$2:$V$1300,18,FALSE),0)</f>
        <v>0</v>
      </c>
      <c r="P1469" s="353">
        <f>+IFERROR(VLOOKUP($A1469,Data_Loss!$A$2:$V$1300,19,FALSE),0)</f>
        <v>0</v>
      </c>
      <c r="Q1469" s="353">
        <f>+IFERROR(VLOOKUP($A1469,Data_Loss!$A$2:$V$1300,20,FALSE),0)</f>
        <v>0</v>
      </c>
      <c r="R1469" s="353">
        <f>+IFERROR(VLOOKUP($A1469,Data_Loss!$A$2:$V$1300,21,FALSE),0)</f>
        <v>1625</v>
      </c>
      <c r="S1469" s="353">
        <f>+IFERROR(VLOOKUP($A1469,Data_Loss!$A$2:$V$1300,22,FALSE),0)</f>
        <v>16628</v>
      </c>
      <c r="T1469" s="191">
        <f>+$I1469*'10k &amp; MO'!C$7+$J1469*'10k &amp; MO'!C$13+$K1469*'10k &amp; MO'!C$19+$L1469*'10k &amp; MO'!C$25+$M1469*'10k &amp; MO'!C$31</f>
        <v>3.2934000000000001</v>
      </c>
      <c r="U1469" s="349">
        <f>+$I1469*'10k &amp; MO'!D$7+$J1469*'10k &amp; MO'!D$13+$K1469*'10k &amp; MO'!D$19+$L1469*'10k &amp; MO'!D$25+$M1469*'10k &amp; MO'!D$31</f>
        <v>102.0954</v>
      </c>
      <c r="V1469" s="349">
        <f>+$I1469*'10k &amp; MO'!E$7+$J1469*'10k &amp; MO'!E$13+$K1469*'10k &amp; MO'!E$19+$L1469*'10k &amp; MO'!E$25+$M1469*'10k &amp; MO'!E$31</f>
        <v>2100.2910000000002</v>
      </c>
      <c r="W1469" s="349">
        <f>+$I1469*'10k &amp; MO'!F$7+$J1469*'10k &amp; MO'!F$13+$K1469*'10k &amp; MO'!F$19+$L1469*'10k &amp; MO'!F$25+$M1469*'10k &amp; MO'!F$31</f>
        <v>792.06270000000006</v>
      </c>
      <c r="X1469" s="349">
        <f>+$I1469*'10k &amp; MO'!G$7+$J1469*'10k &amp; MO'!G$13+$K1469*'10k &amp; MO'!G$19+$L1469*'10k &amp; MO'!G$25+$M1469*'10k &amp; MO'!G$31</f>
        <v>1031.1335999999999</v>
      </c>
      <c r="Y1469" s="349">
        <f>+$N1469*'10k &amp; MO'!H$7+$O1469*'10k &amp; MO'!H$13+$P1469*'10k &amp; MO'!H$19+$Q1469*'10k &amp; MO'!H$25+$R1469*'10k &amp; MO'!H$31</f>
        <v>4.7124999999999995</v>
      </c>
      <c r="Z1469" s="349">
        <f>+$N1469*'10k &amp; MO'!I$7+$O1469*'10k &amp; MO'!I$13+$P1469*'10k &amp; MO'!I$19+$Q1469*'10k &amp; MO'!I$25+$R1469*'10k &amp; MO'!I$31</f>
        <v>160.71250000000001</v>
      </c>
      <c r="AA1469" s="349">
        <f>+$N1469*'10k &amp; MO'!J$7+$O1469*'10k &amp; MO'!J$13+$P1469*'10k &amp; MO'!J$19+$Q1469*'10k &amp; MO'!J$25+$R1469*'10k &amp; MO'!J$31</f>
        <v>1652.9500000000003</v>
      </c>
      <c r="AB1469" s="349">
        <f>+$N1469*'10k &amp; MO'!K$7+$O1469*'10k &amp; MO'!K$13+$P1469*'10k &amp; MO'!K$19+$Q1469*'10k &amp; MO'!K$25+$R1469*'10k &amp; MO'!K$31</f>
        <v>873.92499999999995</v>
      </c>
      <c r="AC1469" s="349">
        <f>+$N1469*'10k &amp; MO'!L$7+$O1469*'10k &amp; MO'!L$13+$P1469*'10k &amp; MO'!L$19+$Q1469*'10k &amp; MO'!L$25+$R1469*'10k &amp; MO'!L$31</f>
        <v>1365.65</v>
      </c>
      <c r="AD1469" s="350">
        <f>+S1469*'10k &amp; MO'!O$7</f>
        <v>22048.728000000003</v>
      </c>
      <c r="AF1469" s="192" t="str">
        <f t="shared" si="197"/>
        <v>9972018</v>
      </c>
      <c r="AG1469" s="192">
        <f>+IFERROR(VLOOKUP($AF1469,'Limited Loss'!$F$5:$P$124,AG$3,FALSE),0)</f>
        <v>0</v>
      </c>
      <c r="AH1469" s="193">
        <f>+IFERROR(VLOOKUP($AF1469,'Limited Loss'!$F$5:$P$124,AH$3,FALSE),0)</f>
        <v>0</v>
      </c>
      <c r="AI1469" s="193">
        <f>+IFERROR(VLOOKUP($AF1469,'Limited Loss'!$F$5:$P$124,AI$3,FALSE),0)</f>
        <v>0</v>
      </c>
      <c r="AJ1469" s="193">
        <f>+IFERROR(VLOOKUP($AF1469,'Limited Loss'!$F$5:$P$124,AJ$3,FALSE),0)</f>
        <v>0</v>
      </c>
      <c r="AK1469" s="100">
        <f>+IFERROR(VLOOKUP($AF1469,'Limited Loss'!$F$5:$P$124,AK$3,FALSE),0)</f>
        <v>0</v>
      </c>
      <c r="AL1469" s="193">
        <f>+IFERROR(VLOOKUP($AF1469,'Limited Loss'!$F$5:$P$124,AL$3,FALSE),0)</f>
        <v>0</v>
      </c>
      <c r="AM1469" s="193">
        <f>+IFERROR(VLOOKUP($AF1469,'Limited Loss'!$F$5:$P$124,AM$3,FALSE),0)</f>
        <v>0</v>
      </c>
      <c r="AN1469" s="193">
        <f>+IFERROR(VLOOKUP($AF1469,'Limited Loss'!$F$5:$P$124,AN$3,FALSE),0)</f>
        <v>0</v>
      </c>
      <c r="AO1469" s="193">
        <f>+IFERROR(VLOOKUP($AF1469,'Limited Loss'!$F$5:$P$124,AO$3,FALSE),0)</f>
        <v>0</v>
      </c>
      <c r="AP1469" s="100">
        <f>+IFERROR(VLOOKUP($AF1469,'Limited Loss'!$F$5:$P$124,AP$3,FALSE),0)</f>
        <v>0</v>
      </c>
      <c r="AQ1469" s="353"/>
      <c r="AR1469" s="331">
        <f t="shared" si="198"/>
        <v>997</v>
      </c>
      <c r="AS1469" s="332">
        <f t="shared" si="198"/>
        <v>2018</v>
      </c>
      <c r="AT1469" s="349">
        <f t="shared" ref="AT1469:AX1532" si="205">+T1469-AG1469</f>
        <v>3.2934000000000001</v>
      </c>
      <c r="AU1469" s="349">
        <f t="shared" si="205"/>
        <v>102.0954</v>
      </c>
      <c r="AV1469" s="349">
        <f t="shared" si="204"/>
        <v>2100.2910000000002</v>
      </c>
      <c r="AW1469" s="349">
        <f t="shared" si="204"/>
        <v>792.06270000000006</v>
      </c>
      <c r="AX1469" s="350">
        <f t="shared" si="204"/>
        <v>1031.1335999999999</v>
      </c>
      <c r="AY1469" s="349">
        <f t="shared" si="204"/>
        <v>4.7124999999999995</v>
      </c>
      <c r="AZ1469" s="349">
        <f t="shared" si="204"/>
        <v>160.71250000000001</v>
      </c>
      <c r="BA1469" s="349">
        <f t="shared" si="204"/>
        <v>1652.9500000000003</v>
      </c>
      <c r="BB1469" s="349">
        <f t="shared" si="204"/>
        <v>873.92499999999995</v>
      </c>
      <c r="BC1469" s="349">
        <f t="shared" si="204"/>
        <v>1365.65</v>
      </c>
      <c r="BD1469" s="350">
        <f t="shared" si="204"/>
        <v>22048.728000000003</v>
      </c>
      <c r="BE1469" s="349">
        <f t="shared" si="200"/>
        <v>4024.0548000000008</v>
      </c>
      <c r="BF1469" s="375">
        <f t="shared" si="201"/>
        <v>4062.7712999999999</v>
      </c>
      <c r="BG1469" s="334">
        <f t="shared" si="202"/>
        <v>22048.728000000003</v>
      </c>
    </row>
    <row r="1470" spans="1:59" x14ac:dyDescent="0.2">
      <c r="A1470" s="326" t="str">
        <f t="shared" si="199"/>
        <v>9992014</v>
      </c>
      <c r="B1470">
        <v>999</v>
      </c>
      <c r="C1470" s="327">
        <v>2014</v>
      </c>
      <c r="D1470" s="353">
        <f>+IFERROR(VLOOKUP($A1470,Data_Loss!$A$2:$V$1180,6,FALSE),0)</f>
        <v>0</v>
      </c>
      <c r="E1470" s="353">
        <f>+IFERROR(VLOOKUP($A1470,Data_Loss!$A$2:$V$1180,7,FALSE),0)</f>
        <v>0</v>
      </c>
      <c r="F1470" s="353">
        <f>+IFERROR(VLOOKUP($A1470,Data_Loss!$A$2:$V$1180,8,FALSE),0)</f>
        <v>0</v>
      </c>
      <c r="G1470" s="353">
        <f>+IFERROR(VLOOKUP($A1470,Data_Loss!$A$2:$V$1180,9,FALSE),0)</f>
        <v>1</v>
      </c>
      <c r="H1470" s="353">
        <f>+IFERROR(VLOOKUP($A1470,Data_Loss!$A$2:$V$1180,10,FALSE),0)</f>
        <v>3</v>
      </c>
      <c r="I1470" s="353">
        <f>+IFERROR(VLOOKUP($A1470,Data_Loss!$A$2:$V$1300,12,FALSE),0)</f>
        <v>0</v>
      </c>
      <c r="J1470" s="353">
        <f>+IFERROR(VLOOKUP($A1470,Data_Loss!$A$2:$V$1300,13,FALSE),0)</f>
        <v>0</v>
      </c>
      <c r="K1470" s="353">
        <f>+IFERROR(VLOOKUP($A1470,Data_Loss!$A$2:$V$1300,14,FALSE),0)</f>
        <v>0</v>
      </c>
      <c r="L1470" s="353">
        <f>+IFERROR(VLOOKUP($A1470,Data_Loss!$A$2:$V$1300,15,FALSE),0)</f>
        <v>64581</v>
      </c>
      <c r="M1470" s="353">
        <f>+IFERROR(VLOOKUP($A1470,Data_Loss!$A$2:$V$1300,16,FALSE),0)</f>
        <v>3925</v>
      </c>
      <c r="N1470" s="353">
        <f>+IFERROR(VLOOKUP($A1470,Data_Loss!$A$2:$V$1300,17,FALSE),0)</f>
        <v>0</v>
      </c>
      <c r="O1470" s="353">
        <f>+IFERROR(VLOOKUP($A1470,Data_Loss!$A$2:$V$1300,18,FALSE),0)</f>
        <v>0</v>
      </c>
      <c r="P1470" s="353">
        <f>+IFERROR(VLOOKUP($A1470,Data_Loss!$A$2:$V$1300,19,FALSE),0)</f>
        <v>0</v>
      </c>
      <c r="Q1470" s="353">
        <f>+IFERROR(VLOOKUP($A1470,Data_Loss!$A$2:$V$1300,20,FALSE),0)</f>
        <v>12623</v>
      </c>
      <c r="R1470" s="353">
        <f>+IFERROR(VLOOKUP($A1470,Data_Loss!$A$2:$V$1300,21,FALSE),0)</f>
        <v>16281</v>
      </c>
      <c r="S1470" s="353">
        <f>+IFERROR(VLOOKUP($A1470,Data_Loss!$A$2:$V$1300,22,FALSE),0)</f>
        <v>87</v>
      </c>
      <c r="T1470" s="191">
        <f>+$I1470*'10k &amp; MO'!C$3+$J1470*'10k &amp; MO'!C$9+$K1470*'10k &amp; MO'!C$15+$L1470*'10k &amp; MO'!C$21+$M1470*'10k &amp; MO'!C$27</f>
        <v>0</v>
      </c>
      <c r="U1470" s="349">
        <f>+$I1470*'10k &amp; MO'!D$3+$J1470*'10k &amp; MO'!D$9+$K1470*'10k &amp; MO'!D$15+$L1470*'10k &amp; MO'!D$21+$M1470*'10k &amp; MO'!D$27</f>
        <v>0</v>
      </c>
      <c r="V1470" s="349">
        <f>+$I1470*'10k &amp; MO'!E$3+$J1470*'10k &amp; MO'!E$9+$K1470*'10k &amp; MO'!E$15+$L1470*'10k &amp; MO'!E$21+$M1470*'10k &amp; MO'!E$27</f>
        <v>0</v>
      </c>
      <c r="W1470" s="349">
        <f>+$I1470*'10k &amp; MO'!F$3+$J1470*'10k &amp; MO'!F$9+$K1470*'10k &amp; MO'!F$15+$L1470*'10k &amp; MO'!F$21+$M1470*'10k &amp; MO'!F$27</f>
        <v>79370.048999999999</v>
      </c>
      <c r="X1470" s="349">
        <f>+$I1470*'10k &amp; MO'!G$3+$J1470*'10k &amp; MO'!G$9+$K1470*'10k &amp; MO'!G$15+$L1470*'10k &amp; MO'!G$21+$M1470*'10k &amp; MO'!G$27</f>
        <v>4443.0999999999995</v>
      </c>
      <c r="Y1470" s="349">
        <f>+$N1470*'10k &amp; MO'!H$3+$O1470*'10k &amp; MO'!H$9+$P1470*'10k &amp; MO'!H$15+$Q1470*'10k &amp; MO'!H$21+$R1470*'10k &amp; MO'!H$27</f>
        <v>0</v>
      </c>
      <c r="Z1470" s="349">
        <f>+$N1470*'10k &amp; MO'!I$3+$O1470*'10k &amp; MO'!I$9+$P1470*'10k &amp; MO'!I$15+$Q1470*'10k &amp; MO'!I$21+$R1470*'10k &amp; MO'!I$27</f>
        <v>0</v>
      </c>
      <c r="AA1470" s="349">
        <f>+$N1470*'10k &amp; MO'!J$3+$O1470*'10k &amp; MO'!J$9+$P1470*'10k &amp; MO'!J$15+$Q1470*'10k &amp; MO'!J$21+$R1470*'10k &amp; MO'!J$27</f>
        <v>0</v>
      </c>
      <c r="AB1470" s="349">
        <f>+$N1470*'10k &amp; MO'!K$3+$O1470*'10k &amp; MO'!K$9+$P1470*'10k &amp; MO'!K$15+$Q1470*'10k &amp; MO'!K$21+$R1470*'10k &amp; MO'!K$27</f>
        <v>17684.823</v>
      </c>
      <c r="AC1470" s="349">
        <f>+$N1470*'10k &amp; MO'!L$3+$O1470*'10k &amp; MO'!L$9+$P1470*'10k &amp; MO'!L$15+$Q1470*'10k &amp; MO'!L$21+$R1470*'10k &amp; MO'!L$27</f>
        <v>25105.302</v>
      </c>
      <c r="AD1470" s="350">
        <f>+S1470*'10k &amp; MO'!O$3</f>
        <v>93.176999999999992</v>
      </c>
      <c r="AF1470" s="192" t="str">
        <f t="shared" si="197"/>
        <v>9992014</v>
      </c>
      <c r="AG1470" s="192">
        <f>+IFERROR(VLOOKUP($AF1470,'Limited Loss'!$F$5:$P$124,AG$3,FALSE),0)</f>
        <v>0</v>
      </c>
      <c r="AH1470" s="193">
        <f>+IFERROR(VLOOKUP($AF1470,'Limited Loss'!$F$5:$P$124,AH$3,FALSE),0)</f>
        <v>0</v>
      </c>
      <c r="AI1470" s="193">
        <f>+IFERROR(VLOOKUP($AF1470,'Limited Loss'!$F$5:$P$124,AI$3,FALSE),0)</f>
        <v>0</v>
      </c>
      <c r="AJ1470" s="193">
        <f>+IFERROR(VLOOKUP($AF1470,'Limited Loss'!$F$5:$P$124,AJ$3,FALSE),0)</f>
        <v>0</v>
      </c>
      <c r="AK1470" s="100">
        <f>+IFERROR(VLOOKUP($AF1470,'Limited Loss'!$F$5:$P$124,AK$3,FALSE),0)</f>
        <v>0</v>
      </c>
      <c r="AL1470" s="193">
        <f>+IFERROR(VLOOKUP($AF1470,'Limited Loss'!$F$5:$P$124,AL$3,FALSE),0)</f>
        <v>0</v>
      </c>
      <c r="AM1470" s="193">
        <f>+IFERROR(VLOOKUP($AF1470,'Limited Loss'!$F$5:$P$124,AM$3,FALSE),0)</f>
        <v>0</v>
      </c>
      <c r="AN1470" s="193">
        <f>+IFERROR(VLOOKUP($AF1470,'Limited Loss'!$F$5:$P$124,AN$3,FALSE),0)</f>
        <v>0</v>
      </c>
      <c r="AO1470" s="193">
        <f>+IFERROR(VLOOKUP($AF1470,'Limited Loss'!$F$5:$P$124,AO$3,FALSE),0)</f>
        <v>0</v>
      </c>
      <c r="AP1470" s="100">
        <f>+IFERROR(VLOOKUP($AF1470,'Limited Loss'!$F$5:$P$124,AP$3,FALSE),0)</f>
        <v>0</v>
      </c>
      <c r="AQ1470" s="353"/>
      <c r="AR1470" s="331">
        <f t="shared" si="198"/>
        <v>999</v>
      </c>
      <c r="AS1470" s="332">
        <f t="shared" si="198"/>
        <v>2014</v>
      </c>
      <c r="AT1470" s="349">
        <f t="shared" si="205"/>
        <v>0</v>
      </c>
      <c r="AU1470" s="349">
        <f t="shared" si="205"/>
        <v>0</v>
      </c>
      <c r="AV1470" s="349">
        <f t="shared" si="204"/>
        <v>0</v>
      </c>
      <c r="AW1470" s="349">
        <f t="shared" si="204"/>
        <v>79370.048999999999</v>
      </c>
      <c r="AX1470" s="350">
        <f t="shared" si="204"/>
        <v>4443.0999999999995</v>
      </c>
      <c r="AY1470" s="349">
        <f t="shared" si="204"/>
        <v>0</v>
      </c>
      <c r="AZ1470" s="349">
        <f t="shared" si="204"/>
        <v>0</v>
      </c>
      <c r="BA1470" s="349">
        <f t="shared" si="204"/>
        <v>0</v>
      </c>
      <c r="BB1470" s="349">
        <f t="shared" si="204"/>
        <v>17684.823</v>
      </c>
      <c r="BC1470" s="349">
        <f t="shared" si="204"/>
        <v>25105.302</v>
      </c>
      <c r="BD1470" s="350">
        <f t="shared" si="204"/>
        <v>93.176999999999992</v>
      </c>
      <c r="BE1470" s="349">
        <f t="shared" si="200"/>
        <v>0</v>
      </c>
      <c r="BF1470" s="375">
        <f t="shared" si="201"/>
        <v>126603.274</v>
      </c>
      <c r="BG1470" s="334">
        <f t="shared" si="202"/>
        <v>93.176999999999992</v>
      </c>
    </row>
    <row r="1471" spans="1:59" x14ac:dyDescent="0.2">
      <c r="A1471" s="326" t="str">
        <f t="shared" si="199"/>
        <v>9992015</v>
      </c>
      <c r="B1471">
        <v>999</v>
      </c>
      <c r="C1471" s="327">
        <v>2015</v>
      </c>
      <c r="D1471" s="353">
        <f>+IFERROR(VLOOKUP($A1471,Data_Loss!$A$2:$V$1180,6,FALSE),0)</f>
        <v>0</v>
      </c>
      <c r="E1471" s="353">
        <f>+IFERROR(VLOOKUP($A1471,Data_Loss!$A$2:$V$1180,7,FALSE),0)</f>
        <v>0</v>
      </c>
      <c r="F1471" s="353">
        <f>+IFERROR(VLOOKUP($A1471,Data_Loss!$A$2:$V$1180,8,FALSE),0)</f>
        <v>0</v>
      </c>
      <c r="G1471" s="353">
        <f>+IFERROR(VLOOKUP($A1471,Data_Loss!$A$2:$V$1180,9,FALSE),0)</f>
        <v>0</v>
      </c>
      <c r="H1471" s="353">
        <f>+IFERROR(VLOOKUP($A1471,Data_Loss!$A$2:$V$1180,10,FALSE),0)</f>
        <v>2</v>
      </c>
      <c r="I1471" s="353">
        <f>+IFERROR(VLOOKUP($A1471,Data_Loss!$A$2:$V$1300,12,FALSE),0)</f>
        <v>0</v>
      </c>
      <c r="J1471" s="353">
        <f>+IFERROR(VLOOKUP($A1471,Data_Loss!$A$2:$V$1300,13,FALSE),0)</f>
        <v>0</v>
      </c>
      <c r="K1471" s="353">
        <f>+IFERROR(VLOOKUP($A1471,Data_Loss!$A$2:$V$1300,14,FALSE),0)</f>
        <v>0</v>
      </c>
      <c r="L1471" s="353">
        <f>+IFERROR(VLOOKUP($A1471,Data_Loss!$A$2:$V$1300,15,FALSE),0)</f>
        <v>0</v>
      </c>
      <c r="M1471" s="353">
        <f>+IFERROR(VLOOKUP($A1471,Data_Loss!$A$2:$V$1300,16,FALSE),0)</f>
        <v>8304</v>
      </c>
      <c r="N1471" s="353">
        <f>+IFERROR(VLOOKUP($A1471,Data_Loss!$A$2:$V$1300,17,FALSE),0)</f>
        <v>0</v>
      </c>
      <c r="O1471" s="353">
        <f>+IFERROR(VLOOKUP($A1471,Data_Loss!$A$2:$V$1300,18,FALSE),0)</f>
        <v>0</v>
      </c>
      <c r="P1471" s="353">
        <f>+IFERROR(VLOOKUP($A1471,Data_Loss!$A$2:$V$1300,19,FALSE),0)</f>
        <v>0</v>
      </c>
      <c r="Q1471" s="353">
        <f>+IFERROR(VLOOKUP($A1471,Data_Loss!$A$2:$V$1300,20,FALSE),0)</f>
        <v>0</v>
      </c>
      <c r="R1471" s="353">
        <f>+IFERROR(VLOOKUP($A1471,Data_Loss!$A$2:$V$1300,21,FALSE),0)</f>
        <v>7165</v>
      </c>
      <c r="S1471" s="353">
        <f>+IFERROR(VLOOKUP($A1471,Data_Loss!$A$2:$V$1300,22,FALSE),0)</f>
        <v>1147</v>
      </c>
      <c r="T1471" s="191">
        <f>+$I1471*'10k &amp; MO'!C$4+$J1471*'10k &amp; MO'!C$10+$K1471*'10k &amp; MO'!C$16+$L1471*'10k &amp; MO'!C$22+$M1471*'10k &amp; MO'!C$28</f>
        <v>0</v>
      </c>
      <c r="U1471" s="349">
        <f>+$I1471*'10k &amp; MO'!D$4+$J1471*'10k &amp; MO'!D$10+$K1471*'10k &amp; MO'!D$16+$L1471*'10k &amp; MO'!D$22+$M1471*'10k &amp; MO'!D$28</f>
        <v>0</v>
      </c>
      <c r="V1471" s="349">
        <f>+$I1471*'10k &amp; MO'!E$4+$J1471*'10k &amp; MO'!E$10+$K1471*'10k &amp; MO'!E$16+$L1471*'10k &amp; MO'!E$22+$M1471*'10k &amp; MO'!E$28</f>
        <v>290.64000000000004</v>
      </c>
      <c r="W1471" s="349">
        <f>+$I1471*'10k &amp; MO'!F$4+$J1471*'10k &amp; MO'!F$10+$K1471*'10k &amp; MO'!F$16+$L1471*'10k &amp; MO'!F$22+$M1471*'10k &amp; MO'!F$28</f>
        <v>173.55359999999999</v>
      </c>
      <c r="X1471" s="349">
        <f>+$I1471*'10k &amp; MO'!G$4+$J1471*'10k &amp; MO'!G$10+$K1471*'10k &amp; MO'!G$16+$L1471*'10k &amp; MO'!G$22+$M1471*'10k &amp; MO'!G$28</f>
        <v>9592.7808000000005</v>
      </c>
      <c r="Y1471" s="349">
        <f>+$N1471*'10k &amp; MO'!H$4+$O1471*'10k &amp; MO'!H$10+$P1471*'10k &amp; MO'!H$16+$Q1471*'10k &amp; MO'!H$22+$R1471*'10k &amp; MO'!H$28</f>
        <v>0</v>
      </c>
      <c r="Z1471" s="349">
        <f>+$N1471*'10k &amp; MO'!I$4+$O1471*'10k &amp; MO'!I$10+$P1471*'10k &amp; MO'!I$16+$Q1471*'10k &amp; MO'!I$22+$R1471*'10k &amp; MO'!I$28</f>
        <v>0</v>
      </c>
      <c r="AA1471" s="349">
        <f>+$N1471*'10k &amp; MO'!J$4+$O1471*'10k &amp; MO'!J$10+$P1471*'10k &amp; MO'!J$16+$Q1471*'10k &amp; MO'!J$22+$R1471*'10k &amp; MO'!J$28</f>
        <v>202.053</v>
      </c>
      <c r="AB1471" s="349">
        <f>+$N1471*'10k &amp; MO'!K$4+$O1471*'10k &amp; MO'!K$10+$P1471*'10k &amp; MO'!K$16+$Q1471*'10k &amp; MO'!K$22+$R1471*'10k &amp; MO'!K$28</f>
        <v>275.85250000000002</v>
      </c>
      <c r="AC1471" s="349">
        <f>+$N1471*'10k &amp; MO'!L$4+$O1471*'10k &amp; MO'!L$10+$P1471*'10k &amp; MO'!L$16+$Q1471*'10k &amp; MO'!L$22+$R1471*'10k &amp; MO'!L$28</f>
        <v>10513.921</v>
      </c>
      <c r="AD1471" s="350">
        <f>+S1471*'10k &amp; MO'!O$4</f>
        <v>1390.164</v>
      </c>
      <c r="AF1471" s="192" t="str">
        <f t="shared" si="197"/>
        <v>9992015</v>
      </c>
      <c r="AG1471" s="192">
        <f>+IFERROR(VLOOKUP($AF1471,'Limited Loss'!$F$5:$P$124,AG$3,FALSE),0)</f>
        <v>0</v>
      </c>
      <c r="AH1471" s="193">
        <f>+IFERROR(VLOOKUP($AF1471,'Limited Loss'!$F$5:$P$124,AH$3,FALSE),0)</f>
        <v>0</v>
      </c>
      <c r="AI1471" s="193">
        <f>+IFERROR(VLOOKUP($AF1471,'Limited Loss'!$F$5:$P$124,AI$3,FALSE),0)</f>
        <v>0</v>
      </c>
      <c r="AJ1471" s="193">
        <f>+IFERROR(VLOOKUP($AF1471,'Limited Loss'!$F$5:$P$124,AJ$3,FALSE),0)</f>
        <v>0</v>
      </c>
      <c r="AK1471" s="100">
        <f>+IFERROR(VLOOKUP($AF1471,'Limited Loss'!$F$5:$P$124,AK$3,FALSE),0)</f>
        <v>0</v>
      </c>
      <c r="AL1471" s="193">
        <f>+IFERROR(VLOOKUP($AF1471,'Limited Loss'!$F$5:$P$124,AL$3,FALSE),0)</f>
        <v>0</v>
      </c>
      <c r="AM1471" s="193">
        <f>+IFERROR(VLOOKUP($AF1471,'Limited Loss'!$F$5:$P$124,AM$3,FALSE),0)</f>
        <v>0</v>
      </c>
      <c r="AN1471" s="193">
        <f>+IFERROR(VLOOKUP($AF1471,'Limited Loss'!$F$5:$P$124,AN$3,FALSE),0)</f>
        <v>0</v>
      </c>
      <c r="AO1471" s="193">
        <f>+IFERROR(VLOOKUP($AF1471,'Limited Loss'!$F$5:$P$124,AO$3,FALSE),0)</f>
        <v>0</v>
      </c>
      <c r="AP1471" s="100">
        <f>+IFERROR(VLOOKUP($AF1471,'Limited Loss'!$F$5:$P$124,AP$3,FALSE),0)</f>
        <v>0</v>
      </c>
      <c r="AQ1471" s="353"/>
      <c r="AR1471" s="331">
        <f t="shared" si="198"/>
        <v>999</v>
      </c>
      <c r="AS1471" s="332">
        <f t="shared" si="198"/>
        <v>2015</v>
      </c>
      <c r="AT1471" s="349">
        <f t="shared" si="205"/>
        <v>0</v>
      </c>
      <c r="AU1471" s="349">
        <f t="shared" si="205"/>
        <v>0</v>
      </c>
      <c r="AV1471" s="349">
        <f t="shared" si="204"/>
        <v>290.64000000000004</v>
      </c>
      <c r="AW1471" s="349">
        <f t="shared" si="204"/>
        <v>173.55359999999999</v>
      </c>
      <c r="AX1471" s="350">
        <f t="shared" si="204"/>
        <v>9592.7808000000005</v>
      </c>
      <c r="AY1471" s="349">
        <f t="shared" si="204"/>
        <v>0</v>
      </c>
      <c r="AZ1471" s="349">
        <f t="shared" si="204"/>
        <v>0</v>
      </c>
      <c r="BA1471" s="349">
        <f t="shared" si="204"/>
        <v>202.053</v>
      </c>
      <c r="BB1471" s="349">
        <f t="shared" si="204"/>
        <v>275.85250000000002</v>
      </c>
      <c r="BC1471" s="349">
        <f t="shared" si="204"/>
        <v>10513.921</v>
      </c>
      <c r="BD1471" s="350">
        <f t="shared" si="204"/>
        <v>1390.164</v>
      </c>
      <c r="BE1471" s="349">
        <f t="shared" si="200"/>
        <v>492.69300000000004</v>
      </c>
      <c r="BF1471" s="375">
        <f t="shared" si="201"/>
        <v>20556.107900000003</v>
      </c>
      <c r="BG1471" s="334">
        <f t="shared" si="202"/>
        <v>1390.164</v>
      </c>
    </row>
    <row r="1472" spans="1:59" x14ac:dyDescent="0.2">
      <c r="A1472" s="326" t="str">
        <f t="shared" si="199"/>
        <v>9992016</v>
      </c>
      <c r="B1472">
        <v>999</v>
      </c>
      <c r="C1472" s="327">
        <v>2016</v>
      </c>
      <c r="D1472" s="353">
        <f>+IFERROR(VLOOKUP($A1472,Data_Loss!$A$2:$V$1180,6,FALSE),0)</f>
        <v>0</v>
      </c>
      <c r="E1472" s="353">
        <f>+IFERROR(VLOOKUP($A1472,Data_Loss!$A$2:$V$1180,7,FALSE),0)</f>
        <v>0</v>
      </c>
      <c r="F1472" s="353">
        <f>+IFERROR(VLOOKUP($A1472,Data_Loss!$A$2:$V$1180,8,FALSE),0)</f>
        <v>0</v>
      </c>
      <c r="G1472" s="353">
        <f>+IFERROR(VLOOKUP($A1472,Data_Loss!$A$2:$V$1180,9,FALSE),0)</f>
        <v>0</v>
      </c>
      <c r="H1472" s="353">
        <f>+IFERROR(VLOOKUP($A1472,Data_Loss!$A$2:$V$1180,10,FALSE),0)</f>
        <v>0</v>
      </c>
      <c r="I1472" s="353">
        <f>+IFERROR(VLOOKUP($A1472,Data_Loss!$A$2:$V$1300,12,FALSE),0)</f>
        <v>0</v>
      </c>
      <c r="J1472" s="353">
        <f>+IFERROR(VLOOKUP($A1472,Data_Loss!$A$2:$V$1300,13,FALSE),0)</f>
        <v>0</v>
      </c>
      <c r="K1472" s="353">
        <f>+IFERROR(VLOOKUP($A1472,Data_Loss!$A$2:$V$1300,14,FALSE),0)</f>
        <v>0</v>
      </c>
      <c r="L1472" s="353">
        <f>+IFERROR(VLOOKUP($A1472,Data_Loss!$A$2:$V$1300,15,FALSE),0)</f>
        <v>0</v>
      </c>
      <c r="M1472" s="353">
        <f>+IFERROR(VLOOKUP($A1472,Data_Loss!$A$2:$V$1300,16,FALSE),0)</f>
        <v>0</v>
      </c>
      <c r="N1472" s="353">
        <f>+IFERROR(VLOOKUP($A1472,Data_Loss!$A$2:$V$1300,17,FALSE),0)</f>
        <v>0</v>
      </c>
      <c r="O1472" s="353">
        <f>+IFERROR(VLOOKUP($A1472,Data_Loss!$A$2:$V$1300,18,FALSE),0)</f>
        <v>0</v>
      </c>
      <c r="P1472" s="353">
        <f>+IFERROR(VLOOKUP($A1472,Data_Loss!$A$2:$V$1300,19,FALSE),0)</f>
        <v>0</v>
      </c>
      <c r="Q1472" s="353">
        <f>+IFERROR(VLOOKUP($A1472,Data_Loss!$A$2:$V$1300,20,FALSE),0)</f>
        <v>0</v>
      </c>
      <c r="R1472" s="353">
        <f>+IFERROR(VLOOKUP($A1472,Data_Loss!$A$2:$V$1300,21,FALSE),0)</f>
        <v>0</v>
      </c>
      <c r="S1472" s="353">
        <f>+IFERROR(VLOOKUP($A1472,Data_Loss!$A$2:$V$1300,22,FALSE),0)</f>
        <v>6710</v>
      </c>
      <c r="T1472" s="191">
        <f>+$I1472*'10k &amp; MO'!C$5+$J1472*'10k &amp; MO'!C$11+$K1472*'10k &amp; MO'!C$17+$L1472*'10k &amp; MO'!C$23+$M1472*'10k &amp; MO'!C$29</f>
        <v>0</v>
      </c>
      <c r="U1472" s="349">
        <f>+$I1472*'10k &amp; MO'!D$5+$J1472*'10k &amp; MO'!D$11+$K1472*'10k &amp; MO'!D$17+$L1472*'10k &amp; MO'!D$23+$M1472*'10k &amp; MO'!D$29</f>
        <v>0</v>
      </c>
      <c r="V1472" s="349">
        <f>+$I1472*'10k &amp; MO'!E$5+$J1472*'10k &amp; MO'!E$11+$K1472*'10k &amp; MO'!E$17+$L1472*'10k &amp; MO'!E$23+$M1472*'10k &amp; MO'!E$29</f>
        <v>0</v>
      </c>
      <c r="W1472" s="349">
        <f>+$I1472*'10k &amp; MO'!F$5+$J1472*'10k &amp; MO'!F$11+$K1472*'10k &amp; MO'!F$17+$L1472*'10k &amp; MO'!F$23+$M1472*'10k &amp; MO'!F$29</f>
        <v>0</v>
      </c>
      <c r="X1472" s="349">
        <f>+$I1472*'10k &amp; MO'!G$5+$J1472*'10k &amp; MO'!G$11+$K1472*'10k &amp; MO'!G$17+$L1472*'10k &amp; MO'!G$23+$M1472*'10k &amp; MO'!G$29</f>
        <v>0</v>
      </c>
      <c r="Y1472" s="349">
        <f>+$N1472*'10k &amp; MO'!H$5+$O1472*'10k &amp; MO'!H$11+$P1472*'10k &amp; MO'!H$17+$Q1472*'10k &amp; MO'!H$23+$R1472*'10k &amp; MO'!H$29</f>
        <v>0</v>
      </c>
      <c r="Z1472" s="349">
        <f>+$N1472*'10k &amp; MO'!I$5+$O1472*'10k &amp; MO'!I$11+$P1472*'10k &amp; MO'!I$17+$Q1472*'10k &amp; MO'!I$23+$R1472*'10k &amp; MO'!I$29</f>
        <v>0</v>
      </c>
      <c r="AA1472" s="349">
        <f>+$N1472*'10k &amp; MO'!J$5+$O1472*'10k &amp; MO'!J$11+$P1472*'10k &amp; MO'!J$17+$Q1472*'10k &amp; MO'!J$23+$R1472*'10k &amp; MO'!J$29</f>
        <v>0</v>
      </c>
      <c r="AB1472" s="349">
        <f>+$N1472*'10k &amp; MO'!K$5+$O1472*'10k &amp; MO'!K$11+$P1472*'10k &amp; MO'!K$17+$Q1472*'10k &amp; MO'!K$23+$R1472*'10k &amp; MO'!K$29</f>
        <v>0</v>
      </c>
      <c r="AC1472" s="349">
        <f>+$N1472*'10k &amp; MO'!L$5+$O1472*'10k &amp; MO'!L$11+$P1472*'10k &amp; MO'!L$17+$Q1472*'10k &amp; MO'!L$23+$R1472*'10k &amp; MO'!L$29</f>
        <v>0</v>
      </c>
      <c r="AD1472" s="350">
        <f>+S1472*'10k &amp; MO'!O$5</f>
        <v>9045.08</v>
      </c>
      <c r="AF1472" s="192" t="str">
        <f t="shared" si="197"/>
        <v>9992016</v>
      </c>
      <c r="AG1472" s="192">
        <f>+IFERROR(VLOOKUP($AF1472,'Limited Loss'!$F$5:$P$124,AG$3,FALSE),0)</f>
        <v>0</v>
      </c>
      <c r="AH1472" s="193">
        <f>+IFERROR(VLOOKUP($AF1472,'Limited Loss'!$F$5:$P$124,AH$3,FALSE),0)</f>
        <v>0</v>
      </c>
      <c r="AI1472" s="193">
        <f>+IFERROR(VLOOKUP($AF1472,'Limited Loss'!$F$5:$P$124,AI$3,FALSE),0)</f>
        <v>0</v>
      </c>
      <c r="AJ1472" s="193">
        <f>+IFERROR(VLOOKUP($AF1472,'Limited Loss'!$F$5:$P$124,AJ$3,FALSE),0)</f>
        <v>0</v>
      </c>
      <c r="AK1472" s="100">
        <f>+IFERROR(VLOOKUP($AF1472,'Limited Loss'!$F$5:$P$124,AK$3,FALSE),0)</f>
        <v>0</v>
      </c>
      <c r="AL1472" s="193">
        <f>+IFERROR(VLOOKUP($AF1472,'Limited Loss'!$F$5:$P$124,AL$3,FALSE),0)</f>
        <v>0</v>
      </c>
      <c r="AM1472" s="193">
        <f>+IFERROR(VLOOKUP($AF1472,'Limited Loss'!$F$5:$P$124,AM$3,FALSE),0)</f>
        <v>0</v>
      </c>
      <c r="AN1472" s="193">
        <f>+IFERROR(VLOOKUP($AF1472,'Limited Loss'!$F$5:$P$124,AN$3,FALSE),0)</f>
        <v>0</v>
      </c>
      <c r="AO1472" s="193">
        <f>+IFERROR(VLOOKUP($AF1472,'Limited Loss'!$F$5:$P$124,AO$3,FALSE),0)</f>
        <v>0</v>
      </c>
      <c r="AP1472" s="100">
        <f>+IFERROR(VLOOKUP($AF1472,'Limited Loss'!$F$5:$P$124,AP$3,FALSE),0)</f>
        <v>0</v>
      </c>
      <c r="AQ1472" s="353"/>
      <c r="AR1472" s="331">
        <f t="shared" si="198"/>
        <v>999</v>
      </c>
      <c r="AS1472" s="332">
        <f t="shared" si="198"/>
        <v>2016</v>
      </c>
      <c r="AT1472" s="349">
        <f t="shared" si="205"/>
        <v>0</v>
      </c>
      <c r="AU1472" s="349">
        <f t="shared" si="205"/>
        <v>0</v>
      </c>
      <c r="AV1472" s="349">
        <f t="shared" si="204"/>
        <v>0</v>
      </c>
      <c r="AW1472" s="349">
        <f t="shared" si="204"/>
        <v>0</v>
      </c>
      <c r="AX1472" s="350">
        <f t="shared" si="204"/>
        <v>0</v>
      </c>
      <c r="AY1472" s="349">
        <f t="shared" si="204"/>
        <v>0</v>
      </c>
      <c r="AZ1472" s="349">
        <f t="shared" si="204"/>
        <v>0</v>
      </c>
      <c r="BA1472" s="349">
        <f t="shared" si="204"/>
        <v>0</v>
      </c>
      <c r="BB1472" s="349">
        <f t="shared" si="204"/>
        <v>0</v>
      </c>
      <c r="BC1472" s="349">
        <f t="shared" si="204"/>
        <v>0</v>
      </c>
      <c r="BD1472" s="350">
        <f t="shared" si="204"/>
        <v>9045.08</v>
      </c>
      <c r="BE1472" s="349">
        <f t="shared" si="200"/>
        <v>0</v>
      </c>
      <c r="BF1472" s="375">
        <f t="shared" si="201"/>
        <v>0</v>
      </c>
      <c r="BG1472" s="334">
        <f t="shared" si="202"/>
        <v>9045.08</v>
      </c>
    </row>
    <row r="1473" spans="1:59" x14ac:dyDescent="0.2">
      <c r="A1473" s="326" t="str">
        <f t="shared" si="199"/>
        <v>9992017</v>
      </c>
      <c r="B1473">
        <v>999</v>
      </c>
      <c r="C1473" s="327">
        <v>2017</v>
      </c>
      <c r="D1473" s="353">
        <f>+IFERROR(VLOOKUP($A1473,Data_Loss!$A$2:$V$1180,6,FALSE),0)</f>
        <v>0</v>
      </c>
      <c r="E1473" s="353">
        <f>+IFERROR(VLOOKUP($A1473,Data_Loss!$A$2:$V$1180,7,FALSE),0)</f>
        <v>0</v>
      </c>
      <c r="F1473" s="353">
        <f>+IFERROR(VLOOKUP($A1473,Data_Loss!$A$2:$V$1180,8,FALSE),0)</f>
        <v>0</v>
      </c>
      <c r="G1473" s="353">
        <f>+IFERROR(VLOOKUP($A1473,Data_Loss!$A$2:$V$1180,9,FALSE),0)</f>
        <v>1</v>
      </c>
      <c r="H1473" s="353">
        <f>+IFERROR(VLOOKUP($A1473,Data_Loss!$A$2:$V$1180,10,FALSE),0)</f>
        <v>1</v>
      </c>
      <c r="I1473" s="353">
        <f>+IFERROR(VLOOKUP($A1473,Data_Loss!$A$2:$V$1300,12,FALSE),0)</f>
        <v>0</v>
      </c>
      <c r="J1473" s="353">
        <f>+IFERROR(VLOOKUP($A1473,Data_Loss!$A$2:$V$1300,13,FALSE),0)</f>
        <v>0</v>
      </c>
      <c r="K1473" s="353">
        <f>+IFERROR(VLOOKUP($A1473,Data_Loss!$A$2:$V$1300,14,FALSE),0)</f>
        <v>0</v>
      </c>
      <c r="L1473" s="353">
        <f>+IFERROR(VLOOKUP($A1473,Data_Loss!$A$2:$V$1300,15,FALSE),0)</f>
        <v>69096</v>
      </c>
      <c r="M1473" s="353">
        <f>+IFERROR(VLOOKUP($A1473,Data_Loss!$A$2:$V$1300,16,FALSE),0)</f>
        <v>17841</v>
      </c>
      <c r="N1473" s="353">
        <f>+IFERROR(VLOOKUP($A1473,Data_Loss!$A$2:$V$1300,17,FALSE),0)</f>
        <v>0</v>
      </c>
      <c r="O1473" s="353">
        <f>+IFERROR(VLOOKUP($A1473,Data_Loss!$A$2:$V$1300,18,FALSE),0)</f>
        <v>0</v>
      </c>
      <c r="P1473" s="353">
        <f>+IFERROR(VLOOKUP($A1473,Data_Loss!$A$2:$V$1300,19,FALSE),0)</f>
        <v>0</v>
      </c>
      <c r="Q1473" s="353">
        <f>+IFERROR(VLOOKUP($A1473,Data_Loss!$A$2:$V$1300,20,FALSE),0)</f>
        <v>48633</v>
      </c>
      <c r="R1473" s="353">
        <f>+IFERROR(VLOOKUP($A1473,Data_Loss!$A$2:$V$1300,21,FALSE),0)</f>
        <v>15246</v>
      </c>
      <c r="S1473" s="353">
        <f>+IFERROR(VLOOKUP($A1473,Data_Loss!$A$2:$V$1300,22,FALSE),0)</f>
        <v>0</v>
      </c>
      <c r="T1473" s="191">
        <f>+$I1473*'10k &amp; MO'!C$6+$J1473*'10k &amp; MO'!C$12+$K1473*'10k &amp; MO'!C$18+$L1473*'10k &amp; MO'!C$24+$M1473*'10k &amp; MO'!C$30</f>
        <v>0</v>
      </c>
      <c r="U1473" s="349">
        <f>+$I1473*'10k &amp; MO'!D$6+$J1473*'10k &amp; MO'!D$12+$K1473*'10k &amp; MO'!D$18+$L1473*'10k &amp; MO'!D$24+$M1473*'10k &amp; MO'!D$30</f>
        <v>161.1585</v>
      </c>
      <c r="V1473" s="349">
        <f>+$I1473*'10k &amp; MO'!E$6+$J1473*'10k &amp; MO'!E$12+$K1473*'10k &amp; MO'!E$18+$L1473*'10k &amp; MO'!E$24+$M1473*'10k &amp; MO'!E$30</f>
        <v>67713.286500000002</v>
      </c>
      <c r="W1473" s="349">
        <f>+$I1473*'10k &amp; MO'!F$6+$J1473*'10k &amp; MO'!F$12+$K1473*'10k &amp; MO'!F$18+$L1473*'10k &amp; MO'!F$24+$M1473*'10k &amp; MO'!F$30</f>
        <v>65293.425299999995</v>
      </c>
      <c r="X1473" s="349">
        <f>+$I1473*'10k &amp; MO'!G$6+$J1473*'10k &amp; MO'!G$12+$K1473*'10k &amp; MO'!G$18+$L1473*'10k &amp; MO'!G$24+$M1473*'10k &amp; MO'!G$30</f>
        <v>24714.950100000002</v>
      </c>
      <c r="Y1473" s="349">
        <f>+$N1473*'10k &amp; MO'!H$6+$O1473*'10k &amp; MO'!H$12+$P1473*'10k &amp; MO'!H$18+$Q1473*'10k &amp; MO'!H$24+$R1473*'10k &amp; MO'!H$30</f>
        <v>0</v>
      </c>
      <c r="Z1473" s="349">
        <f>+$N1473*'10k &amp; MO'!I$6+$O1473*'10k &amp; MO'!I$12+$P1473*'10k &amp; MO'!I$18+$Q1473*'10k &amp; MO'!I$24+$R1473*'10k &amp; MO'!I$30</f>
        <v>38.616900000000001</v>
      </c>
      <c r="AA1473" s="349">
        <f>+$N1473*'10k &amp; MO'!J$6+$O1473*'10k &amp; MO'!J$12+$P1473*'10k &amp; MO'!J$18+$Q1473*'10k &amp; MO'!J$24+$R1473*'10k &amp; MO'!J$30</f>
        <v>56511.753300000004</v>
      </c>
      <c r="AB1473" s="349">
        <f>+$N1473*'10k &amp; MO'!K$6+$O1473*'10k &amp; MO'!K$12+$P1473*'10k &amp; MO'!K$18+$Q1473*'10k &amp; MO'!K$24+$R1473*'10k &amp; MO'!K$30</f>
        <v>64478.429700000001</v>
      </c>
      <c r="AC1473" s="349">
        <f>+$N1473*'10k &amp; MO'!L$6+$O1473*'10k &amp; MO'!L$12+$P1473*'10k &amp; MO'!L$18+$Q1473*'10k &amp; MO'!L$24+$R1473*'10k &amp; MO'!L$30</f>
        <v>27506.602500000001</v>
      </c>
      <c r="AD1473" s="350">
        <f>+S1473*'10k &amp; MO'!O$6</f>
        <v>0</v>
      </c>
      <c r="AF1473" s="192" t="str">
        <f t="shared" si="197"/>
        <v>9992017</v>
      </c>
      <c r="AG1473" s="192">
        <f>+IFERROR(VLOOKUP($AF1473,'Limited Loss'!$F$5:$P$124,AG$3,FALSE),0)</f>
        <v>0</v>
      </c>
      <c r="AH1473" s="193">
        <f>+IFERROR(VLOOKUP($AF1473,'Limited Loss'!$F$5:$P$124,AH$3,FALSE),0)</f>
        <v>0</v>
      </c>
      <c r="AI1473" s="193">
        <f>+IFERROR(VLOOKUP($AF1473,'Limited Loss'!$F$5:$P$124,AI$3,FALSE),0)</f>
        <v>0</v>
      </c>
      <c r="AJ1473" s="193">
        <f>+IFERROR(VLOOKUP($AF1473,'Limited Loss'!$F$5:$P$124,AJ$3,FALSE),0)</f>
        <v>0</v>
      </c>
      <c r="AK1473" s="100">
        <f>+IFERROR(VLOOKUP($AF1473,'Limited Loss'!$F$5:$P$124,AK$3,FALSE),0)</f>
        <v>0</v>
      </c>
      <c r="AL1473" s="193">
        <f>+IFERROR(VLOOKUP($AF1473,'Limited Loss'!$F$5:$P$124,AL$3,FALSE),0)</f>
        <v>0</v>
      </c>
      <c r="AM1473" s="193">
        <f>+IFERROR(VLOOKUP($AF1473,'Limited Loss'!$F$5:$P$124,AM$3,FALSE),0)</f>
        <v>0</v>
      </c>
      <c r="AN1473" s="193">
        <f>+IFERROR(VLOOKUP($AF1473,'Limited Loss'!$F$5:$P$124,AN$3,FALSE),0)</f>
        <v>0</v>
      </c>
      <c r="AO1473" s="193">
        <f>+IFERROR(VLOOKUP($AF1473,'Limited Loss'!$F$5:$P$124,AO$3,FALSE),0)</f>
        <v>0</v>
      </c>
      <c r="AP1473" s="100">
        <f>+IFERROR(VLOOKUP($AF1473,'Limited Loss'!$F$5:$P$124,AP$3,FALSE),0)</f>
        <v>0</v>
      </c>
      <c r="AQ1473" s="353"/>
      <c r="AR1473" s="331">
        <f t="shared" si="198"/>
        <v>999</v>
      </c>
      <c r="AS1473" s="332">
        <f t="shared" si="198"/>
        <v>2017</v>
      </c>
      <c r="AT1473" s="349">
        <f t="shared" si="205"/>
        <v>0</v>
      </c>
      <c r="AU1473" s="349">
        <f t="shared" si="205"/>
        <v>161.1585</v>
      </c>
      <c r="AV1473" s="349">
        <f t="shared" si="204"/>
        <v>67713.286500000002</v>
      </c>
      <c r="AW1473" s="349">
        <f t="shared" si="204"/>
        <v>65293.425299999995</v>
      </c>
      <c r="AX1473" s="350">
        <f t="shared" si="204"/>
        <v>24714.950100000002</v>
      </c>
      <c r="AY1473" s="349">
        <f t="shared" si="204"/>
        <v>0</v>
      </c>
      <c r="AZ1473" s="349">
        <f t="shared" si="204"/>
        <v>38.616900000000001</v>
      </c>
      <c r="BA1473" s="349">
        <f t="shared" si="204"/>
        <v>56511.753300000004</v>
      </c>
      <c r="BB1473" s="349">
        <f t="shared" si="204"/>
        <v>64478.429700000001</v>
      </c>
      <c r="BC1473" s="349">
        <f t="shared" si="204"/>
        <v>27506.602500000001</v>
      </c>
      <c r="BD1473" s="350">
        <f t="shared" si="204"/>
        <v>0</v>
      </c>
      <c r="BE1473" s="349">
        <f t="shared" si="200"/>
        <v>124424.81520000001</v>
      </c>
      <c r="BF1473" s="375">
        <f t="shared" si="201"/>
        <v>181993.40760000001</v>
      </c>
      <c r="BG1473" s="334">
        <f t="shared" si="202"/>
        <v>0</v>
      </c>
    </row>
    <row r="1474" spans="1:59" x14ac:dyDescent="0.2">
      <c r="A1474" s="326" t="str">
        <f t="shared" si="199"/>
        <v>9992018</v>
      </c>
      <c r="B1474">
        <v>999</v>
      </c>
      <c r="C1474" s="327">
        <v>2018</v>
      </c>
      <c r="D1474" s="353">
        <f>+IFERROR(VLOOKUP($A1474,Data_Loss!$A$2:$V$1180,6,FALSE),0)</f>
        <v>0</v>
      </c>
      <c r="E1474" s="353">
        <f>+IFERROR(VLOOKUP($A1474,Data_Loss!$A$2:$V$1180,7,FALSE),0)</f>
        <v>0</v>
      </c>
      <c r="F1474" s="353">
        <f>+IFERROR(VLOOKUP($A1474,Data_Loss!$A$2:$V$1180,8,FALSE),0)</f>
        <v>0</v>
      </c>
      <c r="G1474" s="353">
        <f>+IFERROR(VLOOKUP($A1474,Data_Loss!$A$2:$V$1180,9,FALSE),0)</f>
        <v>0</v>
      </c>
      <c r="H1474" s="353">
        <f>+IFERROR(VLOOKUP($A1474,Data_Loss!$A$2:$V$1180,10,FALSE),0)</f>
        <v>2</v>
      </c>
      <c r="I1474" s="353">
        <f>+IFERROR(VLOOKUP($A1474,Data_Loss!$A$2:$V$1300,12,FALSE),0)</f>
        <v>0</v>
      </c>
      <c r="J1474" s="353">
        <f>+IFERROR(VLOOKUP($A1474,Data_Loss!$A$2:$V$1300,13,FALSE),0)</f>
        <v>0</v>
      </c>
      <c r="K1474" s="353">
        <f>+IFERROR(VLOOKUP($A1474,Data_Loss!$A$2:$V$1300,14,FALSE),0)</f>
        <v>0</v>
      </c>
      <c r="L1474" s="353">
        <f>+IFERROR(VLOOKUP($A1474,Data_Loss!$A$2:$V$1300,15,FALSE),0)</f>
        <v>0</v>
      </c>
      <c r="M1474" s="353">
        <f>+IFERROR(VLOOKUP($A1474,Data_Loss!$A$2:$V$1300,16,FALSE),0)</f>
        <v>3643</v>
      </c>
      <c r="N1474" s="353">
        <f>+IFERROR(VLOOKUP($A1474,Data_Loss!$A$2:$V$1300,17,FALSE),0)</f>
        <v>0</v>
      </c>
      <c r="O1474" s="353">
        <f>+IFERROR(VLOOKUP($A1474,Data_Loss!$A$2:$V$1300,18,FALSE),0)</f>
        <v>0</v>
      </c>
      <c r="P1474" s="353">
        <f>+IFERROR(VLOOKUP($A1474,Data_Loss!$A$2:$V$1300,19,FALSE),0)</f>
        <v>0</v>
      </c>
      <c r="Q1474" s="353">
        <f>+IFERROR(VLOOKUP($A1474,Data_Loss!$A$2:$V$1300,20,FALSE),0)</f>
        <v>0</v>
      </c>
      <c r="R1474" s="353">
        <f>+IFERROR(VLOOKUP($A1474,Data_Loss!$A$2:$V$1300,21,FALSE),0)</f>
        <v>1712</v>
      </c>
      <c r="S1474" s="353">
        <f>+IFERROR(VLOOKUP($A1474,Data_Loss!$A$2:$V$1300,22,FALSE),0)</f>
        <v>1226</v>
      </c>
      <c r="T1474" s="191">
        <f>+$I1474*'10k &amp; MO'!C$7+$J1474*'10k &amp; MO'!C$13+$K1474*'10k &amp; MO'!C$19+$L1474*'10k &amp; MO'!C$25+$M1474*'10k &amp; MO'!C$31</f>
        <v>8.0145999999999997</v>
      </c>
      <c r="U1474" s="349">
        <f>+$I1474*'10k &amp; MO'!D$7+$J1474*'10k &amp; MO'!D$13+$K1474*'10k &amp; MO'!D$19+$L1474*'10k &amp; MO'!D$25+$M1474*'10k &amp; MO'!D$31</f>
        <v>248.45259999999999</v>
      </c>
      <c r="V1474" s="349">
        <f>+$I1474*'10k &amp; MO'!E$7+$J1474*'10k &amp; MO'!E$13+$K1474*'10k &amp; MO'!E$19+$L1474*'10k &amp; MO'!E$25+$M1474*'10k &amp; MO'!E$31</f>
        <v>5111.1289999999999</v>
      </c>
      <c r="W1474" s="349">
        <f>+$I1474*'10k &amp; MO'!F$7+$J1474*'10k &amp; MO'!F$13+$K1474*'10k &amp; MO'!F$19+$L1474*'10k &amp; MO'!F$25+$M1474*'10k &amp; MO'!F$31</f>
        <v>1927.5113000000001</v>
      </c>
      <c r="X1474" s="349">
        <f>+$I1474*'10k &amp; MO'!G$7+$J1474*'10k &amp; MO'!G$13+$K1474*'10k &amp; MO'!G$19+$L1474*'10k &amp; MO'!G$25+$M1474*'10k &amp; MO'!G$31</f>
        <v>2509.2983999999997</v>
      </c>
      <c r="Y1474" s="349">
        <f>+$N1474*'10k &amp; MO'!H$7+$O1474*'10k &amp; MO'!H$13+$P1474*'10k &amp; MO'!H$19+$Q1474*'10k &amp; MO'!H$25+$R1474*'10k &amp; MO'!H$31</f>
        <v>4.9647999999999994</v>
      </c>
      <c r="Z1474" s="349">
        <f>+$N1474*'10k &amp; MO'!I$7+$O1474*'10k &amp; MO'!I$13+$P1474*'10k &amp; MO'!I$19+$Q1474*'10k &amp; MO'!I$25+$R1474*'10k &amp; MO'!I$31</f>
        <v>169.3168</v>
      </c>
      <c r="AA1474" s="349">
        <f>+$N1474*'10k &amp; MO'!J$7+$O1474*'10k &amp; MO'!J$13+$P1474*'10k &amp; MO'!J$19+$Q1474*'10k &amp; MO'!J$25+$R1474*'10k &amp; MO'!J$31</f>
        <v>1741.4464000000003</v>
      </c>
      <c r="AB1474" s="349">
        <f>+$N1474*'10k &amp; MO'!K$7+$O1474*'10k &amp; MO'!K$13+$P1474*'10k &amp; MO'!K$19+$Q1474*'10k &amp; MO'!K$25+$R1474*'10k &amp; MO'!K$31</f>
        <v>920.71359999999993</v>
      </c>
      <c r="AC1474" s="349">
        <f>+$N1474*'10k &amp; MO'!L$7+$O1474*'10k &amp; MO'!L$13+$P1474*'10k &amp; MO'!L$19+$Q1474*'10k &amp; MO'!L$25+$R1474*'10k &amp; MO'!L$31</f>
        <v>1438.7648000000002</v>
      </c>
      <c r="AD1474" s="350">
        <f>+S1474*'10k &amp; MO'!O$7</f>
        <v>1625.6760000000002</v>
      </c>
      <c r="AF1474" s="192" t="str">
        <f t="shared" si="197"/>
        <v>9992018</v>
      </c>
      <c r="AG1474" s="192">
        <f>+IFERROR(VLOOKUP($AF1474,'Limited Loss'!$F$5:$P$124,AG$3,FALSE),0)</f>
        <v>0</v>
      </c>
      <c r="AH1474" s="193">
        <f>+IFERROR(VLOOKUP($AF1474,'Limited Loss'!$F$5:$P$124,AH$3,FALSE),0)</f>
        <v>0</v>
      </c>
      <c r="AI1474" s="193">
        <f>+IFERROR(VLOOKUP($AF1474,'Limited Loss'!$F$5:$P$124,AI$3,FALSE),0)</f>
        <v>0</v>
      </c>
      <c r="AJ1474" s="193">
        <f>+IFERROR(VLOOKUP($AF1474,'Limited Loss'!$F$5:$P$124,AJ$3,FALSE),0)</f>
        <v>0</v>
      </c>
      <c r="AK1474" s="100">
        <f>+IFERROR(VLOOKUP($AF1474,'Limited Loss'!$F$5:$P$124,AK$3,FALSE),0)</f>
        <v>0</v>
      </c>
      <c r="AL1474" s="193">
        <f>+IFERROR(VLOOKUP($AF1474,'Limited Loss'!$F$5:$P$124,AL$3,FALSE),0)</f>
        <v>0</v>
      </c>
      <c r="AM1474" s="193">
        <f>+IFERROR(VLOOKUP($AF1474,'Limited Loss'!$F$5:$P$124,AM$3,FALSE),0)</f>
        <v>0</v>
      </c>
      <c r="AN1474" s="193">
        <f>+IFERROR(VLOOKUP($AF1474,'Limited Loss'!$F$5:$P$124,AN$3,FALSE),0)</f>
        <v>0</v>
      </c>
      <c r="AO1474" s="193">
        <f>+IFERROR(VLOOKUP($AF1474,'Limited Loss'!$F$5:$P$124,AO$3,FALSE),0)</f>
        <v>0</v>
      </c>
      <c r="AP1474" s="100">
        <f>+IFERROR(VLOOKUP($AF1474,'Limited Loss'!$F$5:$P$124,AP$3,FALSE),0)</f>
        <v>0</v>
      </c>
      <c r="AQ1474" s="353"/>
      <c r="AR1474" s="331">
        <f t="shared" si="198"/>
        <v>999</v>
      </c>
      <c r="AS1474" s="332">
        <f t="shared" si="198"/>
        <v>2018</v>
      </c>
      <c r="AT1474" s="349">
        <f t="shared" si="205"/>
        <v>8.0145999999999997</v>
      </c>
      <c r="AU1474" s="349">
        <f t="shared" si="205"/>
        <v>248.45259999999999</v>
      </c>
      <c r="AV1474" s="349">
        <f t="shared" si="204"/>
        <v>5111.1289999999999</v>
      </c>
      <c r="AW1474" s="349">
        <f t="shared" si="204"/>
        <v>1927.5113000000001</v>
      </c>
      <c r="AX1474" s="350">
        <f t="shared" si="204"/>
        <v>2509.2983999999997</v>
      </c>
      <c r="AY1474" s="349">
        <f t="shared" si="204"/>
        <v>4.9647999999999994</v>
      </c>
      <c r="AZ1474" s="349">
        <f t="shared" si="204"/>
        <v>169.3168</v>
      </c>
      <c r="BA1474" s="349">
        <f t="shared" si="204"/>
        <v>1741.4464000000003</v>
      </c>
      <c r="BB1474" s="349">
        <f t="shared" si="204"/>
        <v>920.71359999999993</v>
      </c>
      <c r="BC1474" s="349">
        <f t="shared" si="204"/>
        <v>1438.7648000000002</v>
      </c>
      <c r="BD1474" s="350">
        <f t="shared" si="204"/>
        <v>1625.6760000000002</v>
      </c>
      <c r="BE1474" s="349">
        <f t="shared" si="200"/>
        <v>7283.3241999999991</v>
      </c>
      <c r="BF1474" s="375">
        <f t="shared" si="201"/>
        <v>6796.2880999999998</v>
      </c>
      <c r="BG1474" s="334">
        <f t="shared" si="202"/>
        <v>1625.6760000000002</v>
      </c>
    </row>
    <row r="1475" spans="1:59" x14ac:dyDescent="0.2">
      <c r="A1475" s="326" t="str">
        <f t="shared" si="199"/>
        <v>62014</v>
      </c>
      <c r="B1475">
        <v>6</v>
      </c>
      <c r="C1475" s="327">
        <v>2014</v>
      </c>
      <c r="D1475" s="353">
        <f>+IFERROR(VLOOKUP($A1475,Data_Loss!$A$2:$V$1180,6,FALSE),0)</f>
        <v>0</v>
      </c>
      <c r="E1475" s="353">
        <f>+IFERROR(VLOOKUP($A1475,Data_Loss!$A$2:$V$1180,7,FALSE),0)</f>
        <v>0</v>
      </c>
      <c r="F1475" s="353">
        <f>+IFERROR(VLOOKUP($A1475,Data_Loss!$A$2:$V$1180,8,FALSE),0)</f>
        <v>0</v>
      </c>
      <c r="G1475" s="353">
        <f>+IFERROR(VLOOKUP($A1475,Data_Loss!$A$2:$V$1180,9,FALSE),0)</f>
        <v>0</v>
      </c>
      <c r="H1475" s="353">
        <f>+IFERROR(VLOOKUP($A1475,Data_Loss!$A$2:$V$1180,10,FALSE),0)</f>
        <v>0</v>
      </c>
      <c r="I1475" s="353">
        <f>+IFERROR(VLOOKUP($A1475,Data_Loss!$A$2:$V$1300,12,FALSE),0)</f>
        <v>0</v>
      </c>
      <c r="J1475" s="353">
        <f>+IFERROR(VLOOKUP($A1475,Data_Loss!$A$2:$V$1300,13,FALSE),0)</f>
        <v>0</v>
      </c>
      <c r="K1475" s="353">
        <f>+IFERROR(VLOOKUP($A1475,Data_Loss!$A$2:$V$1300,14,FALSE),0)</f>
        <v>0</v>
      </c>
      <c r="L1475" s="353">
        <f>+IFERROR(VLOOKUP($A1475,Data_Loss!$A$2:$V$1300,15,FALSE),0)</f>
        <v>0</v>
      </c>
      <c r="M1475" s="353">
        <f>+IFERROR(VLOOKUP($A1475,Data_Loss!$A$2:$V$1300,16,FALSE),0)</f>
        <v>0</v>
      </c>
      <c r="N1475" s="353">
        <f>+IFERROR(VLOOKUP($A1475,Data_Loss!$A$2:$V$1300,17,FALSE),0)</f>
        <v>0</v>
      </c>
      <c r="O1475" s="353">
        <f>+IFERROR(VLOOKUP($A1475,Data_Loss!$A$2:$V$1300,18,FALSE),0)</f>
        <v>0</v>
      </c>
      <c r="P1475" s="353">
        <f>+IFERROR(VLOOKUP($A1475,Data_Loss!$A$2:$V$1300,19,FALSE),0)</f>
        <v>0</v>
      </c>
      <c r="Q1475" s="353">
        <f>+IFERROR(VLOOKUP($A1475,Data_Loss!$A$2:$V$1300,20,FALSE),0)</f>
        <v>0</v>
      </c>
      <c r="R1475" s="353">
        <f>+IFERROR(VLOOKUP($A1475,Data_Loss!$A$2:$V$1300,21,FALSE),0)</f>
        <v>0</v>
      </c>
      <c r="S1475" s="353">
        <f>+IFERROR(VLOOKUP($A1475,Data_Loss!$A$2:$V$1300,22,FALSE),0)</f>
        <v>28142</v>
      </c>
      <c r="T1475" s="191">
        <f>+$I1475*'10k &amp; MO'!C$3+$J1475*'10k &amp; MO'!C$9+$K1475*'10k &amp; MO'!C$15+$L1475*'10k &amp; MO'!C$21+$M1475*'10k &amp; MO'!C$27</f>
        <v>0</v>
      </c>
      <c r="U1475" s="349">
        <f>+$I1475*'10k &amp; MO'!D$3+$J1475*'10k &amp; MO'!D$9+$K1475*'10k &amp; MO'!D$15+$L1475*'10k &amp; MO'!D$21+$M1475*'10k &amp; MO'!D$27</f>
        <v>0</v>
      </c>
      <c r="V1475" s="349">
        <f>+$I1475*'10k &amp; MO'!E$3+$J1475*'10k &amp; MO'!E$9+$K1475*'10k &amp; MO'!E$15+$L1475*'10k &amp; MO'!E$21+$M1475*'10k &amp; MO'!E$27</f>
        <v>0</v>
      </c>
      <c r="W1475" s="349">
        <f>+$I1475*'10k &amp; MO'!F$3+$J1475*'10k &amp; MO'!F$9+$K1475*'10k &amp; MO'!F$15+$L1475*'10k &amp; MO'!F$21+$M1475*'10k &amp; MO'!F$27</f>
        <v>0</v>
      </c>
      <c r="X1475" s="349">
        <f>+$I1475*'10k &amp; MO'!G$3+$J1475*'10k &amp; MO'!G$9+$K1475*'10k &amp; MO'!G$15+$L1475*'10k &amp; MO'!G$21+$M1475*'10k &amp; MO'!G$27</f>
        <v>0</v>
      </c>
      <c r="Y1475" s="349">
        <f>+$N1475*'10k &amp; MO'!H$3+$O1475*'10k &amp; MO'!H$9+$P1475*'10k &amp; MO'!H$15+$Q1475*'10k &amp; MO'!H$21+$R1475*'10k &amp; MO'!H$27</f>
        <v>0</v>
      </c>
      <c r="Z1475" s="349">
        <f>+$N1475*'10k &amp; MO'!I$3+$O1475*'10k &amp; MO'!I$9+$P1475*'10k &amp; MO'!I$15+$Q1475*'10k &amp; MO'!I$21+$R1475*'10k &amp; MO'!I$27</f>
        <v>0</v>
      </c>
      <c r="AA1475" s="349">
        <f>+$N1475*'10k &amp; MO'!J$3+$O1475*'10k &amp; MO'!J$9+$P1475*'10k &amp; MO'!J$15+$Q1475*'10k &amp; MO'!J$21+$R1475*'10k &amp; MO'!J$27</f>
        <v>0</v>
      </c>
      <c r="AB1475" s="349">
        <f>+$N1475*'10k &amp; MO'!K$3+$O1475*'10k &amp; MO'!K$9+$P1475*'10k &amp; MO'!K$15+$Q1475*'10k &amp; MO'!K$21+$R1475*'10k &amp; MO'!K$27</f>
        <v>0</v>
      </c>
      <c r="AC1475" s="349">
        <f>+$N1475*'10k &amp; MO'!L$3+$O1475*'10k &amp; MO'!L$9+$P1475*'10k &amp; MO'!L$15+$Q1475*'10k &amp; MO'!L$21+$R1475*'10k &amp; MO'!L$27</f>
        <v>0</v>
      </c>
      <c r="AD1475" s="350">
        <f>+S1475*'10k &amp; MO'!O$3</f>
        <v>30140.081999999999</v>
      </c>
      <c r="AF1475" s="192" t="str">
        <f t="shared" si="197"/>
        <v>62014</v>
      </c>
      <c r="AG1475" s="192">
        <f>+IFERROR(VLOOKUP($AF1475,'Limited Loss'!$F$5:$P$124,AG$3,FALSE),0)</f>
        <v>0</v>
      </c>
      <c r="AH1475" s="193">
        <f>+IFERROR(VLOOKUP($AF1475,'Limited Loss'!$F$5:$P$124,AH$3,FALSE),0)</f>
        <v>0</v>
      </c>
      <c r="AI1475" s="193">
        <f>+IFERROR(VLOOKUP($AF1475,'Limited Loss'!$F$5:$P$124,AI$3,FALSE),0)</f>
        <v>0</v>
      </c>
      <c r="AJ1475" s="193">
        <f>+IFERROR(VLOOKUP($AF1475,'Limited Loss'!$F$5:$P$124,AJ$3,FALSE),0)</f>
        <v>0</v>
      </c>
      <c r="AK1475" s="100">
        <f>+IFERROR(VLOOKUP($AF1475,'Limited Loss'!$F$5:$P$124,AK$3,FALSE),0)</f>
        <v>0</v>
      </c>
      <c r="AL1475" s="193">
        <f>+IFERROR(VLOOKUP($AF1475,'Limited Loss'!$F$5:$P$124,AL$3,FALSE),0)</f>
        <v>0</v>
      </c>
      <c r="AM1475" s="193">
        <f>+IFERROR(VLOOKUP($AF1475,'Limited Loss'!$F$5:$P$124,AM$3,FALSE),0)</f>
        <v>0</v>
      </c>
      <c r="AN1475" s="193">
        <f>+IFERROR(VLOOKUP($AF1475,'Limited Loss'!$F$5:$P$124,AN$3,FALSE),0)</f>
        <v>0</v>
      </c>
      <c r="AO1475" s="193">
        <f>+IFERROR(VLOOKUP($AF1475,'Limited Loss'!$F$5:$P$124,AO$3,FALSE),0)</f>
        <v>0</v>
      </c>
      <c r="AP1475" s="100">
        <f>+IFERROR(VLOOKUP($AF1475,'Limited Loss'!$F$5:$P$124,AP$3,FALSE),0)</f>
        <v>0</v>
      </c>
      <c r="AQ1475" s="353"/>
      <c r="AR1475" s="331">
        <f t="shared" si="198"/>
        <v>6</v>
      </c>
      <c r="AS1475" s="332">
        <f t="shared" si="198"/>
        <v>2014</v>
      </c>
      <c r="AT1475" s="349">
        <f t="shared" si="205"/>
        <v>0</v>
      </c>
      <c r="AU1475" s="349">
        <f t="shared" si="205"/>
        <v>0</v>
      </c>
      <c r="AV1475" s="349">
        <f t="shared" si="204"/>
        <v>0</v>
      </c>
      <c r="AW1475" s="349">
        <f t="shared" si="204"/>
        <v>0</v>
      </c>
      <c r="AX1475" s="350">
        <f t="shared" si="204"/>
        <v>0</v>
      </c>
      <c r="AY1475" s="349">
        <f t="shared" si="204"/>
        <v>0</v>
      </c>
      <c r="AZ1475" s="349">
        <f t="shared" si="204"/>
        <v>0</v>
      </c>
      <c r="BA1475" s="349">
        <f t="shared" si="204"/>
        <v>0</v>
      </c>
      <c r="BB1475" s="349">
        <f t="shared" si="204"/>
        <v>0</v>
      </c>
      <c r="BC1475" s="349">
        <f t="shared" si="204"/>
        <v>0</v>
      </c>
      <c r="BD1475" s="350">
        <f t="shared" si="204"/>
        <v>30140.081999999999</v>
      </c>
      <c r="BE1475" s="349">
        <f t="shared" si="200"/>
        <v>0</v>
      </c>
      <c r="BF1475" s="375">
        <f t="shared" si="201"/>
        <v>0</v>
      </c>
      <c r="BG1475" s="334">
        <f t="shared" si="202"/>
        <v>30140.081999999999</v>
      </c>
    </row>
    <row r="1476" spans="1:59" x14ac:dyDescent="0.2">
      <c r="A1476" s="326" t="str">
        <f t="shared" si="199"/>
        <v>62015</v>
      </c>
      <c r="B1476">
        <v>6</v>
      </c>
      <c r="C1476" s="327">
        <v>2015</v>
      </c>
      <c r="D1476" s="353">
        <f>+IFERROR(VLOOKUP($A1476,Data_Loss!$A$2:$V$1180,6,FALSE),0)</f>
        <v>0</v>
      </c>
      <c r="E1476" s="353">
        <f>+IFERROR(VLOOKUP($A1476,Data_Loss!$A$2:$V$1180,7,FALSE),0)</f>
        <v>0</v>
      </c>
      <c r="F1476" s="353">
        <f>+IFERROR(VLOOKUP($A1476,Data_Loss!$A$2:$V$1180,8,FALSE),0)</f>
        <v>0</v>
      </c>
      <c r="G1476" s="353">
        <f>+IFERROR(VLOOKUP($A1476,Data_Loss!$A$2:$V$1180,9,FALSE),0)</f>
        <v>0</v>
      </c>
      <c r="H1476" s="353">
        <f>+IFERROR(VLOOKUP($A1476,Data_Loss!$A$2:$V$1180,10,FALSE),0)</f>
        <v>4</v>
      </c>
      <c r="I1476" s="353">
        <f>+IFERROR(VLOOKUP($A1476,Data_Loss!$A$2:$V$1300,12,FALSE),0)</f>
        <v>0</v>
      </c>
      <c r="J1476" s="353">
        <f>+IFERROR(VLOOKUP($A1476,Data_Loss!$A$2:$V$1300,13,FALSE),0)</f>
        <v>0</v>
      </c>
      <c r="K1476" s="353">
        <f>+IFERROR(VLOOKUP($A1476,Data_Loss!$A$2:$V$1300,14,FALSE),0)</f>
        <v>0</v>
      </c>
      <c r="L1476" s="353">
        <f>+IFERROR(VLOOKUP($A1476,Data_Loss!$A$2:$V$1300,15,FALSE),0)</f>
        <v>0</v>
      </c>
      <c r="M1476" s="353">
        <f>+IFERROR(VLOOKUP($A1476,Data_Loss!$A$2:$V$1300,16,FALSE),0)</f>
        <v>16489</v>
      </c>
      <c r="N1476" s="353">
        <f>+IFERROR(VLOOKUP($A1476,Data_Loss!$A$2:$V$1300,17,FALSE),0)</f>
        <v>0</v>
      </c>
      <c r="O1476" s="353">
        <f>+IFERROR(VLOOKUP($A1476,Data_Loss!$A$2:$V$1300,18,FALSE),0)</f>
        <v>0</v>
      </c>
      <c r="P1476" s="353">
        <f>+IFERROR(VLOOKUP($A1476,Data_Loss!$A$2:$V$1300,19,FALSE),0)</f>
        <v>0</v>
      </c>
      <c r="Q1476" s="353">
        <f>+IFERROR(VLOOKUP($A1476,Data_Loss!$A$2:$V$1300,20,FALSE),0)</f>
        <v>0</v>
      </c>
      <c r="R1476" s="353">
        <f>+IFERROR(VLOOKUP($A1476,Data_Loss!$A$2:$V$1300,21,FALSE),0)</f>
        <v>24852</v>
      </c>
      <c r="S1476" s="353">
        <f>+IFERROR(VLOOKUP($A1476,Data_Loss!$A$2:$V$1300,22,FALSE),0)</f>
        <v>2892</v>
      </c>
      <c r="T1476" s="191">
        <f>+$I1476*'10k &amp; MO'!C$4+$J1476*'10k &amp; MO'!C$10+$K1476*'10k &amp; MO'!C$16+$L1476*'10k &amp; MO'!C$22+$M1476*'10k &amp; MO'!C$28</f>
        <v>0</v>
      </c>
      <c r="U1476" s="349">
        <f>+$I1476*'10k &amp; MO'!D$4+$J1476*'10k &amp; MO'!D$10+$K1476*'10k &amp; MO'!D$16+$L1476*'10k &amp; MO'!D$22+$M1476*'10k &amp; MO'!D$28</f>
        <v>0</v>
      </c>
      <c r="V1476" s="349">
        <f>+$I1476*'10k &amp; MO'!E$4+$J1476*'10k &amp; MO'!E$10+$K1476*'10k &amp; MO'!E$16+$L1476*'10k &amp; MO'!E$22+$M1476*'10k &amp; MO'!E$28</f>
        <v>577.11500000000001</v>
      </c>
      <c r="W1476" s="349">
        <f>+$I1476*'10k &amp; MO'!F$4+$J1476*'10k &amp; MO'!F$10+$K1476*'10k &amp; MO'!F$16+$L1476*'10k &amp; MO'!F$22+$M1476*'10k &amp; MO'!F$28</f>
        <v>344.62009999999998</v>
      </c>
      <c r="X1476" s="349">
        <f>+$I1476*'10k &amp; MO'!G$4+$J1476*'10k &amp; MO'!G$10+$K1476*'10k &amp; MO'!G$16+$L1476*'10k &amp; MO'!G$22+$M1476*'10k &amp; MO'!G$28</f>
        <v>19048.092799999999</v>
      </c>
      <c r="Y1476" s="349">
        <f>+$N1476*'10k &amp; MO'!H$4+$O1476*'10k &amp; MO'!H$10+$P1476*'10k &amp; MO'!H$16+$Q1476*'10k &amp; MO'!H$22+$R1476*'10k &amp; MO'!H$28</f>
        <v>0</v>
      </c>
      <c r="Z1476" s="349">
        <f>+$N1476*'10k &amp; MO'!I$4+$O1476*'10k &amp; MO'!I$10+$P1476*'10k &amp; MO'!I$16+$Q1476*'10k &amp; MO'!I$22+$R1476*'10k &amp; MO'!I$28</f>
        <v>0</v>
      </c>
      <c r="AA1476" s="349">
        <f>+$N1476*'10k &amp; MO'!J$4+$O1476*'10k &amp; MO'!J$10+$P1476*'10k &amp; MO'!J$16+$Q1476*'10k &amp; MO'!J$22+$R1476*'10k &amp; MO'!J$28</f>
        <v>700.82640000000004</v>
      </c>
      <c r="AB1476" s="349">
        <f>+$N1476*'10k &amp; MO'!K$4+$O1476*'10k &amp; MO'!K$10+$P1476*'10k &amp; MO'!K$16+$Q1476*'10k &amp; MO'!K$22+$R1476*'10k &amp; MO'!K$28</f>
        <v>956.80200000000002</v>
      </c>
      <c r="AC1476" s="349">
        <f>+$N1476*'10k &amp; MO'!L$4+$O1476*'10k &amp; MO'!L$10+$P1476*'10k &amp; MO'!L$16+$Q1476*'10k &amp; MO'!L$22+$R1476*'10k &amp; MO'!L$28</f>
        <v>36467.824800000002</v>
      </c>
      <c r="AD1476" s="350">
        <f>+S1476*'10k &amp; MO'!O$4</f>
        <v>3505.1039999999998</v>
      </c>
      <c r="AF1476" s="192" t="str">
        <f t="shared" si="197"/>
        <v>62015</v>
      </c>
      <c r="AG1476" s="192">
        <f>+IFERROR(VLOOKUP($AF1476,'Limited Loss'!$F$5:$P$124,AG$3,FALSE),0)</f>
        <v>0</v>
      </c>
      <c r="AH1476" s="193">
        <f>+IFERROR(VLOOKUP($AF1476,'Limited Loss'!$F$5:$P$124,AH$3,FALSE),0)</f>
        <v>0</v>
      </c>
      <c r="AI1476" s="193">
        <f>+IFERROR(VLOOKUP($AF1476,'Limited Loss'!$F$5:$P$124,AI$3,FALSE),0)</f>
        <v>0</v>
      </c>
      <c r="AJ1476" s="193">
        <f>+IFERROR(VLOOKUP($AF1476,'Limited Loss'!$F$5:$P$124,AJ$3,FALSE),0)</f>
        <v>0</v>
      </c>
      <c r="AK1476" s="100">
        <f>+IFERROR(VLOOKUP($AF1476,'Limited Loss'!$F$5:$P$124,AK$3,FALSE),0)</f>
        <v>0</v>
      </c>
      <c r="AL1476" s="193">
        <f>+IFERROR(VLOOKUP($AF1476,'Limited Loss'!$F$5:$P$124,AL$3,FALSE),0)</f>
        <v>0</v>
      </c>
      <c r="AM1476" s="193">
        <f>+IFERROR(VLOOKUP($AF1476,'Limited Loss'!$F$5:$P$124,AM$3,FALSE),0)</f>
        <v>0</v>
      </c>
      <c r="AN1476" s="193">
        <f>+IFERROR(VLOOKUP($AF1476,'Limited Loss'!$F$5:$P$124,AN$3,FALSE),0)</f>
        <v>0</v>
      </c>
      <c r="AO1476" s="193">
        <f>+IFERROR(VLOOKUP($AF1476,'Limited Loss'!$F$5:$P$124,AO$3,FALSE),0)</f>
        <v>0</v>
      </c>
      <c r="AP1476" s="100">
        <f>+IFERROR(VLOOKUP($AF1476,'Limited Loss'!$F$5:$P$124,AP$3,FALSE),0)</f>
        <v>0</v>
      </c>
      <c r="AQ1476" s="353"/>
      <c r="AR1476" s="331">
        <f t="shared" si="198"/>
        <v>6</v>
      </c>
      <c r="AS1476" s="332">
        <f t="shared" si="198"/>
        <v>2015</v>
      </c>
      <c r="AT1476" s="349">
        <f t="shared" si="205"/>
        <v>0</v>
      </c>
      <c r="AU1476" s="349">
        <f t="shared" si="205"/>
        <v>0</v>
      </c>
      <c r="AV1476" s="349">
        <f t="shared" si="204"/>
        <v>577.11500000000001</v>
      </c>
      <c r="AW1476" s="349">
        <f t="shared" si="204"/>
        <v>344.62009999999998</v>
      </c>
      <c r="AX1476" s="350">
        <f t="shared" si="204"/>
        <v>19048.092799999999</v>
      </c>
      <c r="AY1476" s="349">
        <f t="shared" si="204"/>
        <v>0</v>
      </c>
      <c r="AZ1476" s="349">
        <f t="shared" si="204"/>
        <v>0</v>
      </c>
      <c r="BA1476" s="349">
        <f t="shared" si="204"/>
        <v>700.82640000000004</v>
      </c>
      <c r="BB1476" s="349">
        <f t="shared" si="204"/>
        <v>956.80200000000002</v>
      </c>
      <c r="BC1476" s="349">
        <f t="shared" si="204"/>
        <v>36467.824800000002</v>
      </c>
      <c r="BD1476" s="350">
        <f t="shared" si="204"/>
        <v>3505.1039999999998</v>
      </c>
      <c r="BE1476" s="349">
        <f t="shared" si="200"/>
        <v>1277.9414000000002</v>
      </c>
      <c r="BF1476" s="375">
        <f t="shared" si="201"/>
        <v>56817.339699999997</v>
      </c>
      <c r="BG1476" s="334">
        <f t="shared" si="202"/>
        <v>3505.1039999999998</v>
      </c>
    </row>
    <row r="1477" spans="1:59" x14ac:dyDescent="0.2">
      <c r="A1477" s="326" t="str">
        <f t="shared" si="199"/>
        <v>62016</v>
      </c>
      <c r="B1477">
        <v>6</v>
      </c>
      <c r="C1477" s="327">
        <v>2016</v>
      </c>
      <c r="D1477" s="353">
        <f>+IFERROR(VLOOKUP($A1477,Data_Loss!$A$2:$V$1180,6,FALSE),0)</f>
        <v>0</v>
      </c>
      <c r="E1477" s="353">
        <f>+IFERROR(VLOOKUP($A1477,Data_Loss!$A$2:$V$1180,7,FALSE),0)</f>
        <v>0</v>
      </c>
      <c r="F1477" s="353">
        <f>+IFERROR(VLOOKUP($A1477,Data_Loss!$A$2:$V$1180,8,FALSE),0)</f>
        <v>1</v>
      </c>
      <c r="G1477" s="353">
        <f>+IFERROR(VLOOKUP($A1477,Data_Loss!$A$2:$V$1180,9,FALSE),0)</f>
        <v>3</v>
      </c>
      <c r="H1477" s="353">
        <f>+IFERROR(VLOOKUP($A1477,Data_Loss!$A$2:$V$1180,10,FALSE),0)</f>
        <v>2</v>
      </c>
      <c r="I1477" s="353">
        <f>+IFERROR(VLOOKUP($A1477,Data_Loss!$A$2:$V$1300,12,FALSE),0)</f>
        <v>0</v>
      </c>
      <c r="J1477" s="353">
        <f>+IFERROR(VLOOKUP($A1477,Data_Loss!$A$2:$V$1300,13,FALSE),0)</f>
        <v>0</v>
      </c>
      <c r="K1477" s="353">
        <f>+IFERROR(VLOOKUP($A1477,Data_Loss!$A$2:$V$1300,14,FALSE),0)</f>
        <v>84423</v>
      </c>
      <c r="L1477" s="353">
        <f>+IFERROR(VLOOKUP($A1477,Data_Loss!$A$2:$V$1300,15,FALSE),0)</f>
        <v>92147</v>
      </c>
      <c r="M1477" s="353">
        <f>+IFERROR(VLOOKUP($A1477,Data_Loss!$A$2:$V$1300,16,FALSE),0)</f>
        <v>1546</v>
      </c>
      <c r="N1477" s="353">
        <f>+IFERROR(VLOOKUP($A1477,Data_Loss!$A$2:$V$1300,17,FALSE),0)</f>
        <v>0</v>
      </c>
      <c r="O1477" s="353">
        <f>+IFERROR(VLOOKUP($A1477,Data_Loss!$A$2:$V$1300,18,FALSE),0)</f>
        <v>0</v>
      </c>
      <c r="P1477" s="353">
        <f>+IFERROR(VLOOKUP($A1477,Data_Loss!$A$2:$V$1300,19,FALSE),0)</f>
        <v>33183</v>
      </c>
      <c r="Q1477" s="353">
        <f>+IFERROR(VLOOKUP($A1477,Data_Loss!$A$2:$V$1300,20,FALSE),0)</f>
        <v>45747</v>
      </c>
      <c r="R1477" s="353">
        <f>+IFERROR(VLOOKUP($A1477,Data_Loss!$A$2:$V$1300,21,FALSE),0)</f>
        <v>4894</v>
      </c>
      <c r="S1477" s="353">
        <f>+IFERROR(VLOOKUP($A1477,Data_Loss!$A$2:$V$1300,22,FALSE),0)</f>
        <v>32697</v>
      </c>
      <c r="T1477" s="191">
        <f>+$I1477*'10k &amp; MO'!C$5+$J1477*'10k &amp; MO'!C$11+$K1477*'10k &amp; MO'!C$17+$L1477*'10k &amp; MO'!C$23+$M1477*'10k &amp; MO'!C$29</f>
        <v>0</v>
      </c>
      <c r="U1477" s="349">
        <f>+$I1477*'10k &amp; MO'!D$5+$J1477*'10k &amp; MO'!D$11+$K1477*'10k &amp; MO'!D$17+$L1477*'10k &amp; MO'!D$23+$M1477*'10k &amp; MO'!D$29</f>
        <v>498.09569999999997</v>
      </c>
      <c r="V1477" s="349">
        <f>+$I1477*'10k &amp; MO'!E$5+$J1477*'10k &amp; MO'!E$11+$K1477*'10k &amp; MO'!E$17+$L1477*'10k &amp; MO'!E$23+$M1477*'10k &amp; MO'!E$29</f>
        <v>162092.198</v>
      </c>
      <c r="W1477" s="349">
        <f>+$I1477*'10k &amp; MO'!F$5+$J1477*'10k &amp; MO'!F$11+$K1477*'10k &amp; MO'!F$17+$L1477*'10k &amp; MO'!F$23+$M1477*'10k &amp; MO'!F$29</f>
        <v>102332.5837</v>
      </c>
      <c r="X1477" s="349">
        <f>+$I1477*'10k &amp; MO'!G$5+$J1477*'10k &amp; MO'!G$11+$K1477*'10k &amp; MO'!G$17+$L1477*'10k &amp; MO'!G$23+$M1477*'10k &amp; MO'!G$29</f>
        <v>4857.5169999999998</v>
      </c>
      <c r="Y1477" s="349">
        <f>+$N1477*'10k &amp; MO'!H$5+$O1477*'10k &amp; MO'!H$11+$P1477*'10k &amp; MO'!H$17+$Q1477*'10k &amp; MO'!H$23+$R1477*'10k &amp; MO'!H$29</f>
        <v>0</v>
      </c>
      <c r="Z1477" s="349">
        <f>+$N1477*'10k &amp; MO'!I$5+$O1477*'10k &amp; MO'!I$11+$P1477*'10k &amp; MO'!I$17+$Q1477*'10k &amp; MO'!I$23+$R1477*'10k &amp; MO'!I$29</f>
        <v>109.5039</v>
      </c>
      <c r="AA1477" s="349">
        <f>+$N1477*'10k &amp; MO'!J$5+$O1477*'10k &amp; MO'!J$11+$P1477*'10k &amp; MO'!J$17+$Q1477*'10k &amp; MO'!J$23+$R1477*'10k &amp; MO'!J$29</f>
        <v>79788.799700000003</v>
      </c>
      <c r="AB1477" s="349">
        <f>+$N1477*'10k &amp; MO'!K$5+$O1477*'10k &amp; MO'!K$11+$P1477*'10k &amp; MO'!K$17+$Q1477*'10k &amp; MO'!K$23+$R1477*'10k &amp; MO'!K$29</f>
        <v>75663.970199999996</v>
      </c>
      <c r="AC1477" s="349">
        <f>+$N1477*'10k &amp; MO'!L$5+$O1477*'10k &amp; MO'!L$11+$P1477*'10k &amp; MO'!L$17+$Q1477*'10k &amp; MO'!L$23+$R1477*'10k &amp; MO'!L$29</f>
        <v>10235.7528</v>
      </c>
      <c r="AD1477" s="350">
        <f>+S1477*'10k &amp; MO'!O$5</f>
        <v>44075.556000000004</v>
      </c>
      <c r="AF1477" s="192" t="str">
        <f t="shared" ref="AF1477:AF1540" si="206">+B1477&amp;C1477</f>
        <v>62016</v>
      </c>
      <c r="AG1477" s="192">
        <f>+IFERROR(VLOOKUP($AF1477,'Limited Loss'!$F$5:$P$124,AG$3,FALSE),0)</f>
        <v>0</v>
      </c>
      <c r="AH1477" s="193">
        <f>+IFERROR(VLOOKUP($AF1477,'Limited Loss'!$F$5:$P$124,AH$3,FALSE),0)</f>
        <v>0</v>
      </c>
      <c r="AI1477" s="193">
        <f>+IFERROR(VLOOKUP($AF1477,'Limited Loss'!$F$5:$P$124,AI$3,FALSE),0)</f>
        <v>0</v>
      </c>
      <c r="AJ1477" s="193">
        <f>+IFERROR(VLOOKUP($AF1477,'Limited Loss'!$F$5:$P$124,AJ$3,FALSE),0)</f>
        <v>0</v>
      </c>
      <c r="AK1477" s="100">
        <f>+IFERROR(VLOOKUP($AF1477,'Limited Loss'!$F$5:$P$124,AK$3,FALSE),0)</f>
        <v>0</v>
      </c>
      <c r="AL1477" s="193">
        <f>+IFERROR(VLOOKUP($AF1477,'Limited Loss'!$F$5:$P$124,AL$3,FALSE),0)</f>
        <v>0</v>
      </c>
      <c r="AM1477" s="193">
        <f>+IFERROR(VLOOKUP($AF1477,'Limited Loss'!$F$5:$P$124,AM$3,FALSE),0)</f>
        <v>0</v>
      </c>
      <c r="AN1477" s="193">
        <f>+IFERROR(VLOOKUP($AF1477,'Limited Loss'!$F$5:$P$124,AN$3,FALSE),0)</f>
        <v>0</v>
      </c>
      <c r="AO1477" s="193">
        <f>+IFERROR(VLOOKUP($AF1477,'Limited Loss'!$F$5:$P$124,AO$3,FALSE),0)</f>
        <v>0</v>
      </c>
      <c r="AP1477" s="100">
        <f>+IFERROR(VLOOKUP($AF1477,'Limited Loss'!$F$5:$P$124,AP$3,FALSE),0)</f>
        <v>0</v>
      </c>
      <c r="AQ1477" s="353"/>
      <c r="AR1477" s="331">
        <f t="shared" ref="AR1477:AS1540" si="207">+B1477</f>
        <v>6</v>
      </c>
      <c r="AS1477" s="332">
        <f t="shared" si="207"/>
        <v>2016</v>
      </c>
      <c r="AT1477" s="349">
        <f t="shared" si="205"/>
        <v>0</v>
      </c>
      <c r="AU1477" s="349">
        <f t="shared" si="205"/>
        <v>498.09569999999997</v>
      </c>
      <c r="AV1477" s="349">
        <f t="shared" si="204"/>
        <v>162092.198</v>
      </c>
      <c r="AW1477" s="349">
        <f t="shared" si="204"/>
        <v>102332.5837</v>
      </c>
      <c r="AX1477" s="350">
        <f t="shared" si="204"/>
        <v>4857.5169999999998</v>
      </c>
      <c r="AY1477" s="349">
        <f t="shared" si="204"/>
        <v>0</v>
      </c>
      <c r="AZ1477" s="349">
        <f t="shared" si="204"/>
        <v>109.5039</v>
      </c>
      <c r="BA1477" s="349">
        <f t="shared" si="204"/>
        <v>79788.799700000003</v>
      </c>
      <c r="BB1477" s="349">
        <f t="shared" si="204"/>
        <v>75663.970199999996</v>
      </c>
      <c r="BC1477" s="349">
        <f t="shared" si="204"/>
        <v>10235.7528</v>
      </c>
      <c r="BD1477" s="350">
        <f t="shared" si="204"/>
        <v>44075.556000000004</v>
      </c>
      <c r="BE1477" s="349">
        <f t="shared" si="200"/>
        <v>242488.59730000002</v>
      </c>
      <c r="BF1477" s="375">
        <f t="shared" si="201"/>
        <v>193089.82369999998</v>
      </c>
      <c r="BG1477" s="334">
        <f t="shared" si="202"/>
        <v>44075.556000000004</v>
      </c>
    </row>
    <row r="1478" spans="1:59" x14ac:dyDescent="0.2">
      <c r="A1478" s="326" t="str">
        <f t="shared" ref="A1478:A1541" si="208">+B1478&amp;C1478</f>
        <v>62017</v>
      </c>
      <c r="B1478">
        <v>6</v>
      </c>
      <c r="C1478" s="327">
        <v>2017</v>
      </c>
      <c r="D1478" s="353">
        <f>+IFERROR(VLOOKUP($A1478,Data_Loss!$A$2:$V$1180,6,FALSE),0)</f>
        <v>0</v>
      </c>
      <c r="E1478" s="353">
        <f>+IFERROR(VLOOKUP($A1478,Data_Loss!$A$2:$V$1180,7,FALSE),0)</f>
        <v>0</v>
      </c>
      <c r="F1478" s="353">
        <f>+IFERROR(VLOOKUP($A1478,Data_Loss!$A$2:$V$1180,8,FALSE),0)</f>
        <v>1</v>
      </c>
      <c r="G1478" s="353">
        <f>+IFERROR(VLOOKUP($A1478,Data_Loss!$A$2:$V$1180,9,FALSE),0)</f>
        <v>0</v>
      </c>
      <c r="H1478" s="353">
        <f>+IFERROR(VLOOKUP($A1478,Data_Loss!$A$2:$V$1180,10,FALSE),0)</f>
        <v>3</v>
      </c>
      <c r="I1478" s="353">
        <f>+IFERROR(VLOOKUP($A1478,Data_Loss!$A$2:$V$1300,12,FALSE),0)</f>
        <v>0</v>
      </c>
      <c r="J1478" s="353">
        <f>+IFERROR(VLOOKUP($A1478,Data_Loss!$A$2:$V$1300,13,FALSE),0)</f>
        <v>0</v>
      </c>
      <c r="K1478" s="353">
        <f>+IFERROR(VLOOKUP($A1478,Data_Loss!$A$2:$V$1300,14,FALSE),0)</f>
        <v>104019</v>
      </c>
      <c r="L1478" s="353">
        <f>+IFERROR(VLOOKUP($A1478,Data_Loss!$A$2:$V$1300,15,FALSE),0)</f>
        <v>0</v>
      </c>
      <c r="M1478" s="353">
        <f>+IFERROR(VLOOKUP($A1478,Data_Loss!$A$2:$V$1300,16,FALSE),0)</f>
        <v>103753</v>
      </c>
      <c r="N1478" s="353">
        <f>+IFERROR(VLOOKUP($A1478,Data_Loss!$A$2:$V$1300,17,FALSE),0)</f>
        <v>0</v>
      </c>
      <c r="O1478" s="353">
        <f>+IFERROR(VLOOKUP($A1478,Data_Loss!$A$2:$V$1300,18,FALSE),0)</f>
        <v>0</v>
      </c>
      <c r="P1478" s="353">
        <f>+IFERROR(VLOOKUP($A1478,Data_Loss!$A$2:$V$1300,19,FALSE),0)</f>
        <v>458991</v>
      </c>
      <c r="Q1478" s="353">
        <f>+IFERROR(VLOOKUP($A1478,Data_Loss!$A$2:$V$1300,20,FALSE),0)</f>
        <v>0</v>
      </c>
      <c r="R1478" s="353">
        <f>+IFERROR(VLOOKUP($A1478,Data_Loss!$A$2:$V$1300,21,FALSE),0)</f>
        <v>103562</v>
      </c>
      <c r="S1478" s="353">
        <f>+IFERROR(VLOOKUP($A1478,Data_Loss!$A$2:$V$1300,22,FALSE),0)</f>
        <v>15547</v>
      </c>
      <c r="T1478" s="191">
        <f>+$I1478*'10k &amp; MO'!C$6+$J1478*'10k &amp; MO'!C$12+$K1478*'10k &amp; MO'!C$18+$L1478*'10k &amp; MO'!C$24+$M1478*'10k &amp; MO'!C$30</f>
        <v>0</v>
      </c>
      <c r="U1478" s="349">
        <f>+$I1478*'10k &amp; MO'!D$6+$J1478*'10k &amp; MO'!D$12+$K1478*'10k &amp; MO'!D$18+$L1478*'10k &amp; MO'!D$24+$M1478*'10k &amp; MO'!D$30</f>
        <v>6043.2645000000002</v>
      </c>
      <c r="V1478" s="349">
        <f>+$I1478*'10k &amp; MO'!E$6+$J1478*'10k &amp; MO'!E$12+$K1478*'10k &amp; MO'!E$18+$L1478*'10k &amp; MO'!E$24+$M1478*'10k &amp; MO'!E$30</f>
        <v>217117.0895</v>
      </c>
      <c r="W1478" s="349">
        <f>+$I1478*'10k &amp; MO'!F$6+$J1478*'10k &amp; MO'!F$12+$K1478*'10k &amp; MO'!F$18+$L1478*'10k &amp; MO'!F$24+$M1478*'10k &amp; MO'!F$30</f>
        <v>23586.380599999997</v>
      </c>
      <c r="X1478" s="349">
        <f>+$I1478*'10k &amp; MO'!G$6+$J1478*'10k &amp; MO'!G$12+$K1478*'10k &amp; MO'!G$18+$L1478*'10k &amp; MO'!G$24+$M1478*'10k &amp; MO'!G$30</f>
        <v>116065.0484</v>
      </c>
      <c r="Y1478" s="349">
        <f>+$N1478*'10k &amp; MO'!H$6+$O1478*'10k &amp; MO'!H$12+$P1478*'10k &amp; MO'!H$18+$Q1478*'10k &amp; MO'!H$24+$R1478*'10k &amp; MO'!H$30</f>
        <v>0</v>
      </c>
      <c r="Z1478" s="349">
        <f>+$N1478*'10k &amp; MO'!I$6+$O1478*'10k &amp; MO'!I$12+$P1478*'10k &amp; MO'!I$18+$Q1478*'10k &amp; MO'!I$24+$R1478*'10k &amp; MO'!I$30</f>
        <v>44094.204599999997</v>
      </c>
      <c r="AA1478" s="349">
        <f>+$N1478*'10k &amp; MO'!J$6+$O1478*'10k &amp; MO'!J$12+$P1478*'10k &amp; MO'!J$18+$Q1478*'10k &amp; MO'!J$24+$R1478*'10k &amp; MO'!J$30</f>
        <v>1359557.4660000002</v>
      </c>
      <c r="AB1478" s="349">
        <f>+$N1478*'10k &amp; MO'!K$6+$O1478*'10k &amp; MO'!K$12+$P1478*'10k &amp; MO'!K$18+$Q1478*'10k &amp; MO'!K$24+$R1478*'10k &amp; MO'!K$30</f>
        <v>85709.496899999998</v>
      </c>
      <c r="AC1478" s="349">
        <f>+$N1478*'10k &amp; MO'!L$6+$O1478*'10k &amp; MO'!L$12+$P1478*'10k &amp; MO'!L$18+$Q1478*'10k &amp; MO'!L$24+$R1478*'10k &amp; MO'!L$30</f>
        <v>170317.8217</v>
      </c>
      <c r="AD1478" s="350">
        <f>+S1478*'10k &amp; MO'!O$6</f>
        <v>20926.262000000002</v>
      </c>
      <c r="AF1478" s="192" t="str">
        <f t="shared" si="206"/>
        <v>62017</v>
      </c>
      <c r="AG1478" s="192">
        <f>+IFERROR(VLOOKUP($AF1478,'Limited Loss'!$F$5:$P$124,AG$3,FALSE),0)</f>
        <v>0</v>
      </c>
      <c r="AH1478" s="193">
        <f>+IFERROR(VLOOKUP($AF1478,'Limited Loss'!$F$5:$P$124,AH$3,FALSE),0)</f>
        <v>1923</v>
      </c>
      <c r="AI1478" s="193">
        <f>+IFERROR(VLOOKUP($AF1478,'Limited Loss'!$F$5:$P$124,AI$3,FALSE),0)</f>
        <v>56806</v>
      </c>
      <c r="AJ1478" s="193">
        <f>+IFERROR(VLOOKUP($AF1478,'Limited Loss'!$F$5:$P$124,AJ$3,FALSE),0)</f>
        <v>1729</v>
      </c>
      <c r="AK1478" s="100">
        <f>+IFERROR(VLOOKUP($AF1478,'Limited Loss'!$F$5:$P$124,AK$3,FALSE),0)</f>
        <v>876</v>
      </c>
      <c r="AL1478" s="193">
        <f>+IFERROR(VLOOKUP($AF1478,'Limited Loss'!$F$5:$P$124,AL$3,FALSE),0)</f>
        <v>0</v>
      </c>
      <c r="AM1478" s="193">
        <f>+IFERROR(VLOOKUP($AF1478,'Limited Loss'!$F$5:$P$124,AM$3,FALSE),0)</f>
        <v>14240</v>
      </c>
      <c r="AN1478" s="193">
        <f>+IFERROR(VLOOKUP($AF1478,'Limited Loss'!$F$5:$P$124,AN$3,FALSE),0)</f>
        <v>425540</v>
      </c>
      <c r="AO1478" s="193">
        <f>+IFERROR(VLOOKUP($AF1478,'Limited Loss'!$F$5:$P$124,AO$3,FALSE),0)</f>
        <v>20808</v>
      </c>
      <c r="AP1478" s="100">
        <f>+IFERROR(VLOOKUP($AF1478,'Limited Loss'!$F$5:$P$124,AP$3,FALSE),0)</f>
        <v>6004</v>
      </c>
      <c r="AQ1478" s="353"/>
      <c r="AR1478" s="331">
        <f t="shared" si="207"/>
        <v>6</v>
      </c>
      <c r="AS1478" s="332">
        <f t="shared" si="207"/>
        <v>2017</v>
      </c>
      <c r="AT1478" s="349">
        <f t="shared" si="205"/>
        <v>0</v>
      </c>
      <c r="AU1478" s="349">
        <f t="shared" si="205"/>
        <v>4120.2645000000002</v>
      </c>
      <c r="AV1478" s="349">
        <f t="shared" si="204"/>
        <v>160311.0895</v>
      </c>
      <c r="AW1478" s="349">
        <f t="shared" si="204"/>
        <v>21857.380599999997</v>
      </c>
      <c r="AX1478" s="350">
        <f t="shared" si="204"/>
        <v>115189.0484</v>
      </c>
      <c r="AY1478" s="349">
        <f t="shared" si="204"/>
        <v>0</v>
      </c>
      <c r="AZ1478" s="349">
        <f t="shared" si="204"/>
        <v>29854.204599999997</v>
      </c>
      <c r="BA1478" s="349">
        <f t="shared" si="204"/>
        <v>934017.46600000025</v>
      </c>
      <c r="BB1478" s="349">
        <f t="shared" si="204"/>
        <v>64901.496899999998</v>
      </c>
      <c r="BC1478" s="349">
        <f t="shared" si="204"/>
        <v>164313.8217</v>
      </c>
      <c r="BD1478" s="350">
        <f t="shared" si="204"/>
        <v>20926.262000000002</v>
      </c>
      <c r="BE1478" s="349">
        <f t="shared" ref="BE1478:BE1541" si="209">+AT1478+AU1478+AV1478+AY1478+AZ1478+BA1478</f>
        <v>1128303.0246000001</v>
      </c>
      <c r="BF1478" s="375">
        <f t="shared" ref="BF1478:BF1541" si="210">+AW1478+AX1478+BB1478+BC1478</f>
        <v>366261.7476</v>
      </c>
      <c r="BG1478" s="334">
        <f t="shared" ref="BG1478:BG1541" si="211">+BD1478</f>
        <v>20926.262000000002</v>
      </c>
    </row>
    <row r="1479" spans="1:59" x14ac:dyDescent="0.2">
      <c r="A1479" s="326" t="str">
        <f t="shared" si="208"/>
        <v>62018</v>
      </c>
      <c r="B1479">
        <v>6</v>
      </c>
      <c r="C1479" s="327">
        <v>2018</v>
      </c>
      <c r="D1479" s="353">
        <f>+IFERROR(VLOOKUP($A1479,Data_Loss!$A$2:$V$1180,6,FALSE),0)</f>
        <v>0</v>
      </c>
      <c r="E1479" s="353">
        <f>+IFERROR(VLOOKUP($A1479,Data_Loss!$A$2:$V$1180,7,FALSE),0)</f>
        <v>0</v>
      </c>
      <c r="F1479" s="353">
        <f>+IFERROR(VLOOKUP($A1479,Data_Loss!$A$2:$V$1180,8,FALSE),0)</f>
        <v>0</v>
      </c>
      <c r="G1479" s="353">
        <f>+IFERROR(VLOOKUP($A1479,Data_Loss!$A$2:$V$1180,9,FALSE),0)</f>
        <v>0</v>
      </c>
      <c r="H1479" s="353">
        <f>+IFERROR(VLOOKUP($A1479,Data_Loss!$A$2:$V$1180,10,FALSE),0)</f>
        <v>0</v>
      </c>
      <c r="I1479" s="353">
        <f>+IFERROR(VLOOKUP($A1479,Data_Loss!$A$2:$V$1300,12,FALSE),0)</f>
        <v>0</v>
      </c>
      <c r="J1479" s="353">
        <f>+IFERROR(VLOOKUP($A1479,Data_Loss!$A$2:$V$1300,13,FALSE),0)</f>
        <v>0</v>
      </c>
      <c r="K1479" s="353">
        <f>+IFERROR(VLOOKUP($A1479,Data_Loss!$A$2:$V$1300,14,FALSE),0)</f>
        <v>0</v>
      </c>
      <c r="L1479" s="353">
        <f>+IFERROR(VLOOKUP($A1479,Data_Loss!$A$2:$V$1300,15,FALSE),0)</f>
        <v>0</v>
      </c>
      <c r="M1479" s="353">
        <f>+IFERROR(VLOOKUP($A1479,Data_Loss!$A$2:$V$1300,16,FALSE),0)</f>
        <v>0</v>
      </c>
      <c r="N1479" s="353">
        <f>+IFERROR(VLOOKUP($A1479,Data_Loss!$A$2:$V$1300,17,FALSE),0)</f>
        <v>0</v>
      </c>
      <c r="O1479" s="353">
        <f>+IFERROR(VLOOKUP($A1479,Data_Loss!$A$2:$V$1300,18,FALSE),0)</f>
        <v>0</v>
      </c>
      <c r="P1479" s="353">
        <f>+IFERROR(VLOOKUP($A1479,Data_Loss!$A$2:$V$1300,19,FALSE),0)</f>
        <v>0</v>
      </c>
      <c r="Q1479" s="353">
        <f>+IFERROR(VLOOKUP($A1479,Data_Loss!$A$2:$V$1300,20,FALSE),0)</f>
        <v>0</v>
      </c>
      <c r="R1479" s="353">
        <f>+IFERROR(VLOOKUP($A1479,Data_Loss!$A$2:$V$1300,21,FALSE),0)</f>
        <v>0</v>
      </c>
      <c r="S1479" s="353">
        <f>+IFERROR(VLOOKUP($A1479,Data_Loss!$A$2:$V$1300,22,FALSE),0)</f>
        <v>9123</v>
      </c>
      <c r="T1479" s="191">
        <f>+$I1479*'10k &amp; MO'!C$7+$J1479*'10k &amp; MO'!C$13+$K1479*'10k &amp; MO'!C$19+$L1479*'10k &amp; MO'!C$25+$M1479*'10k &amp; MO'!C$31</f>
        <v>0</v>
      </c>
      <c r="U1479" s="349">
        <f>+$I1479*'10k &amp; MO'!D$7+$J1479*'10k &amp; MO'!D$13+$K1479*'10k &amp; MO'!D$19+$L1479*'10k &amp; MO'!D$25+$M1479*'10k &amp; MO'!D$31</f>
        <v>0</v>
      </c>
      <c r="V1479" s="349">
        <f>+$I1479*'10k &amp; MO'!E$7+$J1479*'10k &amp; MO'!E$13+$K1479*'10k &amp; MO'!E$19+$L1479*'10k &amp; MO'!E$25+$M1479*'10k &amp; MO'!E$31</f>
        <v>0</v>
      </c>
      <c r="W1479" s="349">
        <f>+$I1479*'10k &amp; MO'!F$7+$J1479*'10k &amp; MO'!F$13+$K1479*'10k &amp; MO'!F$19+$L1479*'10k &amp; MO'!F$25+$M1479*'10k &amp; MO'!F$31</f>
        <v>0</v>
      </c>
      <c r="X1479" s="349">
        <f>+$I1479*'10k &amp; MO'!G$7+$J1479*'10k &amp; MO'!G$13+$K1479*'10k &amp; MO'!G$19+$L1479*'10k &amp; MO'!G$25+$M1479*'10k &amp; MO'!G$31</f>
        <v>0</v>
      </c>
      <c r="Y1479" s="349">
        <f>+$N1479*'10k &amp; MO'!H$7+$O1479*'10k &amp; MO'!H$13+$P1479*'10k &amp; MO'!H$19+$Q1479*'10k &amp; MO'!H$25+$R1479*'10k &amp; MO'!H$31</f>
        <v>0</v>
      </c>
      <c r="Z1479" s="349">
        <f>+$N1479*'10k &amp; MO'!I$7+$O1479*'10k &amp; MO'!I$13+$P1479*'10k &amp; MO'!I$19+$Q1479*'10k &amp; MO'!I$25+$R1479*'10k &amp; MO'!I$31</f>
        <v>0</v>
      </c>
      <c r="AA1479" s="349">
        <f>+$N1479*'10k &amp; MO'!J$7+$O1479*'10k &amp; MO'!J$13+$P1479*'10k &amp; MO'!J$19+$Q1479*'10k &amp; MO'!J$25+$R1479*'10k &amp; MO'!J$31</f>
        <v>0</v>
      </c>
      <c r="AB1479" s="349">
        <f>+$N1479*'10k &amp; MO'!K$7+$O1479*'10k &amp; MO'!K$13+$P1479*'10k &amp; MO'!K$19+$Q1479*'10k &amp; MO'!K$25+$R1479*'10k &amp; MO'!K$31</f>
        <v>0</v>
      </c>
      <c r="AC1479" s="349">
        <f>+$N1479*'10k &amp; MO'!L$7+$O1479*'10k &amp; MO'!L$13+$P1479*'10k &amp; MO'!L$19+$Q1479*'10k &amp; MO'!L$25+$R1479*'10k &amp; MO'!L$31</f>
        <v>0</v>
      </c>
      <c r="AD1479" s="350">
        <f>+S1479*'10k &amp; MO'!O$7</f>
        <v>12097.098</v>
      </c>
      <c r="AF1479" s="192" t="str">
        <f t="shared" si="206"/>
        <v>62018</v>
      </c>
      <c r="AG1479" s="192">
        <f>+IFERROR(VLOOKUP($AF1479,'Limited Loss'!$F$5:$P$124,AG$3,FALSE),0)</f>
        <v>0</v>
      </c>
      <c r="AH1479" s="193">
        <f>+IFERROR(VLOOKUP($AF1479,'Limited Loss'!$F$5:$P$124,AH$3,FALSE),0)</f>
        <v>0</v>
      </c>
      <c r="AI1479" s="193">
        <f>+IFERROR(VLOOKUP($AF1479,'Limited Loss'!$F$5:$P$124,AI$3,FALSE),0)</f>
        <v>0</v>
      </c>
      <c r="AJ1479" s="193">
        <f>+IFERROR(VLOOKUP($AF1479,'Limited Loss'!$F$5:$P$124,AJ$3,FALSE),0)</f>
        <v>0</v>
      </c>
      <c r="AK1479" s="100">
        <f>+IFERROR(VLOOKUP($AF1479,'Limited Loss'!$F$5:$P$124,AK$3,FALSE),0)</f>
        <v>0</v>
      </c>
      <c r="AL1479" s="193">
        <f>+IFERROR(VLOOKUP($AF1479,'Limited Loss'!$F$5:$P$124,AL$3,FALSE),0)</f>
        <v>0</v>
      </c>
      <c r="AM1479" s="193">
        <f>+IFERROR(VLOOKUP($AF1479,'Limited Loss'!$F$5:$P$124,AM$3,FALSE),0)</f>
        <v>0</v>
      </c>
      <c r="AN1479" s="193">
        <f>+IFERROR(VLOOKUP($AF1479,'Limited Loss'!$F$5:$P$124,AN$3,FALSE),0)</f>
        <v>0</v>
      </c>
      <c r="AO1479" s="193">
        <f>+IFERROR(VLOOKUP($AF1479,'Limited Loss'!$F$5:$P$124,AO$3,FALSE),0)</f>
        <v>0</v>
      </c>
      <c r="AP1479" s="100">
        <f>+IFERROR(VLOOKUP($AF1479,'Limited Loss'!$F$5:$P$124,AP$3,FALSE),0)</f>
        <v>0</v>
      </c>
      <c r="AQ1479" s="353"/>
      <c r="AR1479" s="331">
        <f t="shared" si="207"/>
        <v>6</v>
      </c>
      <c r="AS1479" s="332">
        <f t="shared" si="207"/>
        <v>2018</v>
      </c>
      <c r="AT1479" s="349">
        <f t="shared" si="205"/>
        <v>0</v>
      </c>
      <c r="AU1479" s="349">
        <f t="shared" si="205"/>
        <v>0</v>
      </c>
      <c r="AV1479" s="349">
        <f t="shared" si="204"/>
        <v>0</v>
      </c>
      <c r="AW1479" s="349">
        <f t="shared" si="204"/>
        <v>0</v>
      </c>
      <c r="AX1479" s="350">
        <f t="shared" si="204"/>
        <v>0</v>
      </c>
      <c r="AY1479" s="349">
        <f t="shared" si="204"/>
        <v>0</v>
      </c>
      <c r="AZ1479" s="349">
        <f t="shared" si="204"/>
        <v>0</v>
      </c>
      <c r="BA1479" s="349">
        <f t="shared" si="204"/>
        <v>0</v>
      </c>
      <c r="BB1479" s="349">
        <f t="shared" si="204"/>
        <v>0</v>
      </c>
      <c r="BC1479" s="349">
        <f t="shared" si="204"/>
        <v>0</v>
      </c>
      <c r="BD1479" s="350">
        <f t="shared" si="204"/>
        <v>12097.098</v>
      </c>
      <c r="BE1479" s="349">
        <f t="shared" si="209"/>
        <v>0</v>
      </c>
      <c r="BF1479" s="375">
        <f t="shared" si="210"/>
        <v>0</v>
      </c>
      <c r="BG1479" s="334">
        <f t="shared" si="211"/>
        <v>12097.098</v>
      </c>
    </row>
    <row r="1480" spans="1:59" x14ac:dyDescent="0.2">
      <c r="A1480" s="326" t="str">
        <f t="shared" si="208"/>
        <v>82014</v>
      </c>
      <c r="B1480">
        <v>8</v>
      </c>
      <c r="C1480" s="327">
        <v>2014</v>
      </c>
      <c r="D1480" s="353">
        <f>+IFERROR(VLOOKUP($A1480,Data_Loss!$A$2:$V$1180,6,FALSE),0)</f>
        <v>0</v>
      </c>
      <c r="E1480" s="353">
        <f>+IFERROR(VLOOKUP($A1480,Data_Loss!$A$2:$V$1180,7,FALSE),0)</f>
        <v>0</v>
      </c>
      <c r="F1480" s="353">
        <f>+IFERROR(VLOOKUP($A1480,Data_Loss!$A$2:$V$1180,8,FALSE),0)</f>
        <v>0</v>
      </c>
      <c r="G1480" s="353">
        <f>+IFERROR(VLOOKUP($A1480,Data_Loss!$A$2:$V$1180,9,FALSE),0)</f>
        <v>0</v>
      </c>
      <c r="H1480" s="353">
        <f>+IFERROR(VLOOKUP($A1480,Data_Loss!$A$2:$V$1180,10,FALSE),0)</f>
        <v>0</v>
      </c>
      <c r="I1480" s="353">
        <f>+IFERROR(VLOOKUP($A1480,Data_Loss!$A$2:$V$1300,12,FALSE),0)</f>
        <v>0</v>
      </c>
      <c r="J1480" s="353">
        <f>+IFERROR(VLOOKUP($A1480,Data_Loss!$A$2:$V$1300,13,FALSE),0)</f>
        <v>0</v>
      </c>
      <c r="K1480" s="353">
        <f>+IFERROR(VLOOKUP($A1480,Data_Loss!$A$2:$V$1300,14,FALSE),0)</f>
        <v>0</v>
      </c>
      <c r="L1480" s="353">
        <f>+IFERROR(VLOOKUP($A1480,Data_Loss!$A$2:$V$1300,15,FALSE),0)</f>
        <v>0</v>
      </c>
      <c r="M1480" s="353">
        <f>+IFERROR(VLOOKUP($A1480,Data_Loss!$A$2:$V$1300,16,FALSE),0)</f>
        <v>0</v>
      </c>
      <c r="N1480" s="353">
        <f>+IFERROR(VLOOKUP($A1480,Data_Loss!$A$2:$V$1300,17,FALSE),0)</f>
        <v>0</v>
      </c>
      <c r="O1480" s="353">
        <f>+IFERROR(VLOOKUP($A1480,Data_Loss!$A$2:$V$1300,18,FALSE),0)</f>
        <v>0</v>
      </c>
      <c r="P1480" s="353">
        <f>+IFERROR(VLOOKUP($A1480,Data_Loss!$A$2:$V$1300,19,FALSE),0)</f>
        <v>0</v>
      </c>
      <c r="Q1480" s="353">
        <f>+IFERROR(VLOOKUP($A1480,Data_Loss!$A$2:$V$1300,20,FALSE),0)</f>
        <v>0</v>
      </c>
      <c r="R1480" s="353">
        <f>+IFERROR(VLOOKUP($A1480,Data_Loss!$A$2:$V$1300,21,FALSE),0)</f>
        <v>0</v>
      </c>
      <c r="S1480" s="353">
        <f>+IFERROR(VLOOKUP($A1480,Data_Loss!$A$2:$V$1300,22,FALSE),0)</f>
        <v>0</v>
      </c>
      <c r="T1480" s="191">
        <f>+$I1480*'10k &amp; MO'!C$3+$J1480*'10k &amp; MO'!C$9+$K1480*'10k &amp; MO'!C$15+$L1480*'10k &amp; MO'!C$21+$M1480*'10k &amp; MO'!C$27</f>
        <v>0</v>
      </c>
      <c r="U1480" s="349">
        <f>+$I1480*'10k &amp; MO'!D$3+$J1480*'10k &amp; MO'!D$9+$K1480*'10k &amp; MO'!D$15+$L1480*'10k &amp; MO'!D$21+$M1480*'10k &amp; MO'!D$27</f>
        <v>0</v>
      </c>
      <c r="V1480" s="349">
        <f>+$I1480*'10k &amp; MO'!E$3+$J1480*'10k &amp; MO'!E$9+$K1480*'10k &amp; MO'!E$15+$L1480*'10k &amp; MO'!E$21+$M1480*'10k &amp; MO'!E$27</f>
        <v>0</v>
      </c>
      <c r="W1480" s="349">
        <f>+$I1480*'10k &amp; MO'!F$3+$J1480*'10k &amp; MO'!F$9+$K1480*'10k &amp; MO'!F$15+$L1480*'10k &amp; MO'!F$21+$M1480*'10k &amp; MO'!F$27</f>
        <v>0</v>
      </c>
      <c r="X1480" s="349">
        <f>+$I1480*'10k &amp; MO'!G$3+$J1480*'10k &amp; MO'!G$9+$K1480*'10k &amp; MO'!G$15+$L1480*'10k &amp; MO'!G$21+$M1480*'10k &amp; MO'!G$27</f>
        <v>0</v>
      </c>
      <c r="Y1480" s="349">
        <f>+$N1480*'10k &amp; MO'!H$3+$O1480*'10k &amp; MO'!H$9+$P1480*'10k &amp; MO'!H$15+$Q1480*'10k &amp; MO'!H$21+$R1480*'10k &amp; MO'!H$27</f>
        <v>0</v>
      </c>
      <c r="Z1480" s="349">
        <f>+$N1480*'10k &amp; MO'!I$3+$O1480*'10k &amp; MO'!I$9+$P1480*'10k &amp; MO'!I$15+$Q1480*'10k &amp; MO'!I$21+$R1480*'10k &amp; MO'!I$27</f>
        <v>0</v>
      </c>
      <c r="AA1480" s="349">
        <f>+$N1480*'10k &amp; MO'!J$3+$O1480*'10k &amp; MO'!J$9+$P1480*'10k &amp; MO'!J$15+$Q1480*'10k &amp; MO'!J$21+$R1480*'10k &amp; MO'!J$27</f>
        <v>0</v>
      </c>
      <c r="AB1480" s="349">
        <f>+$N1480*'10k &amp; MO'!K$3+$O1480*'10k &amp; MO'!K$9+$P1480*'10k &amp; MO'!K$15+$Q1480*'10k &amp; MO'!K$21+$R1480*'10k &amp; MO'!K$27</f>
        <v>0</v>
      </c>
      <c r="AC1480" s="349">
        <f>+$N1480*'10k &amp; MO'!L$3+$O1480*'10k &amp; MO'!L$9+$P1480*'10k &amp; MO'!L$15+$Q1480*'10k &amp; MO'!L$21+$R1480*'10k &amp; MO'!L$27</f>
        <v>0</v>
      </c>
      <c r="AD1480" s="350">
        <f>+S1480*'10k &amp; MO'!O$3</f>
        <v>0</v>
      </c>
      <c r="AF1480" s="192" t="str">
        <f t="shared" si="206"/>
        <v>82014</v>
      </c>
      <c r="AG1480" s="192">
        <f>+IFERROR(VLOOKUP($AF1480,'Limited Loss'!$F$5:$P$124,AG$3,FALSE),0)</f>
        <v>0</v>
      </c>
      <c r="AH1480" s="193">
        <f>+IFERROR(VLOOKUP($AF1480,'Limited Loss'!$F$5:$P$124,AH$3,FALSE),0)</f>
        <v>0</v>
      </c>
      <c r="AI1480" s="193">
        <f>+IFERROR(VLOOKUP($AF1480,'Limited Loss'!$F$5:$P$124,AI$3,FALSE),0)</f>
        <v>0</v>
      </c>
      <c r="AJ1480" s="193">
        <f>+IFERROR(VLOOKUP($AF1480,'Limited Loss'!$F$5:$P$124,AJ$3,FALSE),0)</f>
        <v>0</v>
      </c>
      <c r="AK1480" s="100">
        <f>+IFERROR(VLOOKUP($AF1480,'Limited Loss'!$F$5:$P$124,AK$3,FALSE),0)</f>
        <v>0</v>
      </c>
      <c r="AL1480" s="193">
        <f>+IFERROR(VLOOKUP($AF1480,'Limited Loss'!$F$5:$P$124,AL$3,FALSE),0)</f>
        <v>0</v>
      </c>
      <c r="AM1480" s="193">
        <f>+IFERROR(VLOOKUP($AF1480,'Limited Loss'!$F$5:$P$124,AM$3,FALSE),0)</f>
        <v>0</v>
      </c>
      <c r="AN1480" s="193">
        <f>+IFERROR(VLOOKUP($AF1480,'Limited Loss'!$F$5:$P$124,AN$3,FALSE),0)</f>
        <v>0</v>
      </c>
      <c r="AO1480" s="193">
        <f>+IFERROR(VLOOKUP($AF1480,'Limited Loss'!$F$5:$P$124,AO$3,FALSE),0)</f>
        <v>0</v>
      </c>
      <c r="AP1480" s="100">
        <f>+IFERROR(VLOOKUP($AF1480,'Limited Loss'!$F$5:$P$124,AP$3,FALSE),0)</f>
        <v>0</v>
      </c>
      <c r="AQ1480" s="353"/>
      <c r="AR1480" s="331">
        <f t="shared" si="207"/>
        <v>8</v>
      </c>
      <c r="AS1480" s="332">
        <f t="shared" si="207"/>
        <v>2014</v>
      </c>
      <c r="AT1480" s="349">
        <f t="shared" si="205"/>
        <v>0</v>
      </c>
      <c r="AU1480" s="349">
        <f t="shared" si="205"/>
        <v>0</v>
      </c>
      <c r="AV1480" s="349">
        <f t="shared" si="204"/>
        <v>0</v>
      </c>
      <c r="AW1480" s="349">
        <f t="shared" si="204"/>
        <v>0</v>
      </c>
      <c r="AX1480" s="350">
        <f t="shared" si="204"/>
        <v>0</v>
      </c>
      <c r="AY1480" s="349">
        <f t="shared" si="204"/>
        <v>0</v>
      </c>
      <c r="AZ1480" s="349">
        <f t="shared" si="204"/>
        <v>0</v>
      </c>
      <c r="BA1480" s="349">
        <f t="shared" si="204"/>
        <v>0</v>
      </c>
      <c r="BB1480" s="349">
        <f t="shared" si="204"/>
        <v>0</v>
      </c>
      <c r="BC1480" s="349">
        <f t="shared" si="204"/>
        <v>0</v>
      </c>
      <c r="BD1480" s="350">
        <f t="shared" si="204"/>
        <v>0</v>
      </c>
      <c r="BE1480" s="349">
        <f t="shared" si="209"/>
        <v>0</v>
      </c>
      <c r="BF1480" s="375">
        <f t="shared" si="210"/>
        <v>0</v>
      </c>
      <c r="BG1480" s="334">
        <f t="shared" si="211"/>
        <v>0</v>
      </c>
    </row>
    <row r="1481" spans="1:59" x14ac:dyDescent="0.2">
      <c r="A1481" s="326" t="str">
        <f t="shared" si="208"/>
        <v>82015</v>
      </c>
      <c r="B1481">
        <v>8</v>
      </c>
      <c r="C1481" s="327">
        <v>2015</v>
      </c>
      <c r="D1481" s="353">
        <f>+IFERROR(VLOOKUP($A1481,Data_Loss!$A$2:$V$1180,6,FALSE),0)</f>
        <v>0</v>
      </c>
      <c r="E1481" s="353">
        <f>+IFERROR(VLOOKUP($A1481,Data_Loss!$A$2:$V$1180,7,FALSE),0)</f>
        <v>0</v>
      </c>
      <c r="F1481" s="353">
        <f>+IFERROR(VLOOKUP($A1481,Data_Loss!$A$2:$V$1180,8,FALSE),0)</f>
        <v>0</v>
      </c>
      <c r="G1481" s="353">
        <f>+IFERROR(VLOOKUP($A1481,Data_Loss!$A$2:$V$1180,9,FALSE),0)</f>
        <v>0</v>
      </c>
      <c r="H1481" s="353">
        <f>+IFERROR(VLOOKUP($A1481,Data_Loss!$A$2:$V$1180,10,FALSE),0)</f>
        <v>0</v>
      </c>
      <c r="I1481" s="353">
        <f>+IFERROR(VLOOKUP($A1481,Data_Loss!$A$2:$V$1300,12,FALSE),0)</f>
        <v>0</v>
      </c>
      <c r="J1481" s="353">
        <f>+IFERROR(VLOOKUP($A1481,Data_Loss!$A$2:$V$1300,13,FALSE),0)</f>
        <v>0</v>
      </c>
      <c r="K1481" s="353">
        <f>+IFERROR(VLOOKUP($A1481,Data_Loss!$A$2:$V$1300,14,FALSE),0)</f>
        <v>0</v>
      </c>
      <c r="L1481" s="353">
        <f>+IFERROR(VLOOKUP($A1481,Data_Loss!$A$2:$V$1300,15,FALSE),0)</f>
        <v>0</v>
      </c>
      <c r="M1481" s="353">
        <f>+IFERROR(VLOOKUP($A1481,Data_Loss!$A$2:$V$1300,16,FALSE),0)</f>
        <v>0</v>
      </c>
      <c r="N1481" s="353">
        <f>+IFERROR(VLOOKUP($A1481,Data_Loss!$A$2:$V$1300,17,FALSE),0)</f>
        <v>0</v>
      </c>
      <c r="O1481" s="353">
        <f>+IFERROR(VLOOKUP($A1481,Data_Loss!$A$2:$V$1300,18,FALSE),0)</f>
        <v>0</v>
      </c>
      <c r="P1481" s="353">
        <f>+IFERROR(VLOOKUP($A1481,Data_Loss!$A$2:$V$1300,19,FALSE),0)</f>
        <v>0</v>
      </c>
      <c r="Q1481" s="353">
        <f>+IFERROR(VLOOKUP($A1481,Data_Loss!$A$2:$V$1300,20,FALSE),0)</f>
        <v>0</v>
      </c>
      <c r="R1481" s="353">
        <f>+IFERROR(VLOOKUP($A1481,Data_Loss!$A$2:$V$1300,21,FALSE),0)</f>
        <v>0</v>
      </c>
      <c r="S1481" s="353">
        <f>+IFERROR(VLOOKUP($A1481,Data_Loss!$A$2:$V$1300,22,FALSE),0)</f>
        <v>0</v>
      </c>
      <c r="T1481" s="191">
        <f>+$I1481*'10k &amp; MO'!C$4+$J1481*'10k &amp; MO'!C$10+$K1481*'10k &amp; MO'!C$16+$L1481*'10k &amp; MO'!C$22+$M1481*'10k &amp; MO'!C$28</f>
        <v>0</v>
      </c>
      <c r="U1481" s="349">
        <f>+$I1481*'10k &amp; MO'!D$4+$J1481*'10k &amp; MO'!D$10+$K1481*'10k &amp; MO'!D$16+$L1481*'10k &amp; MO'!D$22+$M1481*'10k &amp; MO'!D$28</f>
        <v>0</v>
      </c>
      <c r="V1481" s="349">
        <f>+$I1481*'10k &amp; MO'!E$4+$J1481*'10k &amp; MO'!E$10+$K1481*'10k &amp; MO'!E$16+$L1481*'10k &amp; MO'!E$22+$M1481*'10k &amp; MO'!E$28</f>
        <v>0</v>
      </c>
      <c r="W1481" s="349">
        <f>+$I1481*'10k &amp; MO'!F$4+$J1481*'10k &amp; MO'!F$10+$K1481*'10k &amp; MO'!F$16+$L1481*'10k &amp; MO'!F$22+$M1481*'10k &amp; MO'!F$28</f>
        <v>0</v>
      </c>
      <c r="X1481" s="349">
        <f>+$I1481*'10k &amp; MO'!G$4+$J1481*'10k &amp; MO'!G$10+$K1481*'10k &amp; MO'!G$16+$L1481*'10k &amp; MO'!G$22+$M1481*'10k &amp; MO'!G$28</f>
        <v>0</v>
      </c>
      <c r="Y1481" s="349">
        <f>+$N1481*'10k &amp; MO'!H$4+$O1481*'10k &amp; MO'!H$10+$P1481*'10k &amp; MO'!H$16+$Q1481*'10k &amp; MO'!H$22+$R1481*'10k &amp; MO'!H$28</f>
        <v>0</v>
      </c>
      <c r="Z1481" s="349">
        <f>+$N1481*'10k &amp; MO'!I$4+$O1481*'10k &amp; MO'!I$10+$P1481*'10k &amp; MO'!I$16+$Q1481*'10k &amp; MO'!I$22+$R1481*'10k &amp; MO'!I$28</f>
        <v>0</v>
      </c>
      <c r="AA1481" s="349">
        <f>+$N1481*'10k &amp; MO'!J$4+$O1481*'10k &amp; MO'!J$10+$P1481*'10k &amp; MO'!J$16+$Q1481*'10k &amp; MO'!J$22+$R1481*'10k &amp; MO'!J$28</f>
        <v>0</v>
      </c>
      <c r="AB1481" s="349">
        <f>+$N1481*'10k &amp; MO'!K$4+$O1481*'10k &amp; MO'!K$10+$P1481*'10k &amp; MO'!K$16+$Q1481*'10k &amp; MO'!K$22+$R1481*'10k &amp; MO'!K$28</f>
        <v>0</v>
      </c>
      <c r="AC1481" s="349">
        <f>+$N1481*'10k &amp; MO'!L$4+$O1481*'10k &amp; MO'!L$10+$P1481*'10k &amp; MO'!L$16+$Q1481*'10k &amp; MO'!L$22+$R1481*'10k &amp; MO'!L$28</f>
        <v>0</v>
      </c>
      <c r="AD1481" s="350">
        <f>+S1481*'10k &amp; MO'!O$4</f>
        <v>0</v>
      </c>
      <c r="AF1481" s="192" t="str">
        <f t="shared" si="206"/>
        <v>82015</v>
      </c>
      <c r="AG1481" s="192">
        <f>+IFERROR(VLOOKUP($AF1481,'Limited Loss'!$F$5:$P$124,AG$3,FALSE),0)</f>
        <v>0</v>
      </c>
      <c r="AH1481" s="193">
        <f>+IFERROR(VLOOKUP($AF1481,'Limited Loss'!$F$5:$P$124,AH$3,FALSE),0)</f>
        <v>0</v>
      </c>
      <c r="AI1481" s="193">
        <f>+IFERROR(VLOOKUP($AF1481,'Limited Loss'!$F$5:$P$124,AI$3,FALSE),0)</f>
        <v>0</v>
      </c>
      <c r="AJ1481" s="193">
        <f>+IFERROR(VLOOKUP($AF1481,'Limited Loss'!$F$5:$P$124,AJ$3,FALSE),0)</f>
        <v>0</v>
      </c>
      <c r="AK1481" s="100">
        <f>+IFERROR(VLOOKUP($AF1481,'Limited Loss'!$F$5:$P$124,AK$3,FALSE),0)</f>
        <v>0</v>
      </c>
      <c r="AL1481" s="193">
        <f>+IFERROR(VLOOKUP($AF1481,'Limited Loss'!$F$5:$P$124,AL$3,FALSE),0)</f>
        <v>0</v>
      </c>
      <c r="AM1481" s="193">
        <f>+IFERROR(VLOOKUP($AF1481,'Limited Loss'!$F$5:$P$124,AM$3,FALSE),0)</f>
        <v>0</v>
      </c>
      <c r="AN1481" s="193">
        <f>+IFERROR(VLOOKUP($AF1481,'Limited Loss'!$F$5:$P$124,AN$3,FALSE),0)</f>
        <v>0</v>
      </c>
      <c r="AO1481" s="193">
        <f>+IFERROR(VLOOKUP($AF1481,'Limited Loss'!$F$5:$P$124,AO$3,FALSE),0)</f>
        <v>0</v>
      </c>
      <c r="AP1481" s="100">
        <f>+IFERROR(VLOOKUP($AF1481,'Limited Loss'!$F$5:$P$124,AP$3,FALSE),0)</f>
        <v>0</v>
      </c>
      <c r="AQ1481" s="353"/>
      <c r="AR1481" s="331">
        <f t="shared" si="207"/>
        <v>8</v>
      </c>
      <c r="AS1481" s="332">
        <f t="shared" si="207"/>
        <v>2015</v>
      </c>
      <c r="AT1481" s="349">
        <f t="shared" si="205"/>
        <v>0</v>
      </c>
      <c r="AU1481" s="349">
        <f t="shared" si="205"/>
        <v>0</v>
      </c>
      <c r="AV1481" s="349">
        <f t="shared" si="204"/>
        <v>0</v>
      </c>
      <c r="AW1481" s="349">
        <f t="shared" si="204"/>
        <v>0</v>
      </c>
      <c r="AX1481" s="350">
        <f t="shared" si="204"/>
        <v>0</v>
      </c>
      <c r="AY1481" s="349">
        <f t="shared" si="204"/>
        <v>0</v>
      </c>
      <c r="AZ1481" s="349">
        <f t="shared" si="204"/>
        <v>0</v>
      </c>
      <c r="BA1481" s="349">
        <f t="shared" si="204"/>
        <v>0</v>
      </c>
      <c r="BB1481" s="349">
        <f t="shared" si="204"/>
        <v>0</v>
      </c>
      <c r="BC1481" s="349">
        <f t="shared" si="204"/>
        <v>0</v>
      </c>
      <c r="BD1481" s="350">
        <f t="shared" si="204"/>
        <v>0</v>
      </c>
      <c r="BE1481" s="349">
        <f t="shared" si="209"/>
        <v>0</v>
      </c>
      <c r="BF1481" s="375">
        <f t="shared" si="210"/>
        <v>0</v>
      </c>
      <c r="BG1481" s="334">
        <f t="shared" si="211"/>
        <v>0</v>
      </c>
    </row>
    <row r="1482" spans="1:59" x14ac:dyDescent="0.2">
      <c r="A1482" s="326" t="str">
        <f t="shared" si="208"/>
        <v>82016</v>
      </c>
      <c r="B1482">
        <v>8</v>
      </c>
      <c r="C1482" s="327">
        <v>2016</v>
      </c>
      <c r="D1482" s="353">
        <f>+IFERROR(VLOOKUP($A1482,Data_Loss!$A$2:$V$1180,6,FALSE),0)</f>
        <v>0</v>
      </c>
      <c r="E1482" s="353">
        <f>+IFERROR(VLOOKUP($A1482,Data_Loss!$A$2:$V$1180,7,FALSE),0)</f>
        <v>0</v>
      </c>
      <c r="F1482" s="353">
        <f>+IFERROR(VLOOKUP($A1482,Data_Loss!$A$2:$V$1180,8,FALSE),0)</f>
        <v>0</v>
      </c>
      <c r="G1482" s="353">
        <f>+IFERROR(VLOOKUP($A1482,Data_Loss!$A$2:$V$1180,9,FALSE),0)</f>
        <v>0</v>
      </c>
      <c r="H1482" s="353">
        <f>+IFERROR(VLOOKUP($A1482,Data_Loss!$A$2:$V$1180,10,FALSE),0)</f>
        <v>0</v>
      </c>
      <c r="I1482" s="353">
        <f>+IFERROR(VLOOKUP($A1482,Data_Loss!$A$2:$V$1300,12,FALSE),0)</f>
        <v>0</v>
      </c>
      <c r="J1482" s="353">
        <f>+IFERROR(VLOOKUP($A1482,Data_Loss!$A$2:$V$1300,13,FALSE),0)</f>
        <v>0</v>
      </c>
      <c r="K1482" s="353">
        <f>+IFERROR(VLOOKUP($A1482,Data_Loss!$A$2:$V$1300,14,FALSE),0)</f>
        <v>0</v>
      </c>
      <c r="L1482" s="353">
        <f>+IFERROR(VLOOKUP($A1482,Data_Loss!$A$2:$V$1300,15,FALSE),0)</f>
        <v>0</v>
      </c>
      <c r="M1482" s="353">
        <f>+IFERROR(VLOOKUP($A1482,Data_Loss!$A$2:$V$1300,16,FALSE),0)</f>
        <v>0</v>
      </c>
      <c r="N1482" s="353">
        <f>+IFERROR(VLOOKUP($A1482,Data_Loss!$A$2:$V$1300,17,FALSE),0)</f>
        <v>0</v>
      </c>
      <c r="O1482" s="353">
        <f>+IFERROR(VLOOKUP($A1482,Data_Loss!$A$2:$V$1300,18,FALSE),0)</f>
        <v>0</v>
      </c>
      <c r="P1482" s="353">
        <f>+IFERROR(VLOOKUP($A1482,Data_Loss!$A$2:$V$1300,19,FALSE),0)</f>
        <v>0</v>
      </c>
      <c r="Q1482" s="353">
        <f>+IFERROR(VLOOKUP($A1482,Data_Loss!$A$2:$V$1300,20,FALSE),0)</f>
        <v>0</v>
      </c>
      <c r="R1482" s="353">
        <f>+IFERROR(VLOOKUP($A1482,Data_Loss!$A$2:$V$1300,21,FALSE),0)</f>
        <v>0</v>
      </c>
      <c r="S1482" s="353">
        <f>+IFERROR(VLOOKUP($A1482,Data_Loss!$A$2:$V$1300,22,FALSE),0)</f>
        <v>0</v>
      </c>
      <c r="T1482" s="191">
        <f>+$I1482*'10k &amp; MO'!C$5+$J1482*'10k &amp; MO'!C$11+$K1482*'10k &amp; MO'!C$17+$L1482*'10k &amp; MO'!C$23+$M1482*'10k &amp; MO'!C$29</f>
        <v>0</v>
      </c>
      <c r="U1482" s="349">
        <f>+$I1482*'10k &amp; MO'!D$5+$J1482*'10k &amp; MO'!D$11+$K1482*'10k &amp; MO'!D$17+$L1482*'10k &amp; MO'!D$23+$M1482*'10k &amp; MO'!D$29</f>
        <v>0</v>
      </c>
      <c r="V1482" s="349">
        <f>+$I1482*'10k &amp; MO'!E$5+$J1482*'10k &amp; MO'!E$11+$K1482*'10k &amp; MO'!E$17+$L1482*'10k &amp; MO'!E$23+$M1482*'10k &amp; MO'!E$29</f>
        <v>0</v>
      </c>
      <c r="W1482" s="349">
        <f>+$I1482*'10k &amp; MO'!F$5+$J1482*'10k &amp; MO'!F$11+$K1482*'10k &amp; MO'!F$17+$L1482*'10k &amp; MO'!F$23+$M1482*'10k &amp; MO'!F$29</f>
        <v>0</v>
      </c>
      <c r="X1482" s="349">
        <f>+$I1482*'10k &amp; MO'!G$5+$J1482*'10k &amp; MO'!G$11+$K1482*'10k &amp; MO'!G$17+$L1482*'10k &amp; MO'!G$23+$M1482*'10k &amp; MO'!G$29</f>
        <v>0</v>
      </c>
      <c r="Y1482" s="349">
        <f>+$N1482*'10k &amp; MO'!H$5+$O1482*'10k &amp; MO'!H$11+$P1482*'10k &amp; MO'!H$17+$Q1482*'10k &amp; MO'!H$23+$R1482*'10k &amp; MO'!H$29</f>
        <v>0</v>
      </c>
      <c r="Z1482" s="349">
        <f>+$N1482*'10k &amp; MO'!I$5+$O1482*'10k &amp; MO'!I$11+$P1482*'10k &amp; MO'!I$17+$Q1482*'10k &amp; MO'!I$23+$R1482*'10k &amp; MO'!I$29</f>
        <v>0</v>
      </c>
      <c r="AA1482" s="349">
        <f>+$N1482*'10k &amp; MO'!J$5+$O1482*'10k &amp; MO'!J$11+$P1482*'10k &amp; MO'!J$17+$Q1482*'10k &amp; MO'!J$23+$R1482*'10k &amp; MO'!J$29</f>
        <v>0</v>
      </c>
      <c r="AB1482" s="349">
        <f>+$N1482*'10k &amp; MO'!K$5+$O1482*'10k &amp; MO'!K$11+$P1482*'10k &amp; MO'!K$17+$Q1482*'10k &amp; MO'!K$23+$R1482*'10k &amp; MO'!K$29</f>
        <v>0</v>
      </c>
      <c r="AC1482" s="349">
        <f>+$N1482*'10k &amp; MO'!L$5+$O1482*'10k &amp; MO'!L$11+$P1482*'10k &amp; MO'!L$17+$Q1482*'10k &amp; MO'!L$23+$R1482*'10k &amp; MO'!L$29</f>
        <v>0</v>
      </c>
      <c r="AD1482" s="350">
        <f>+S1482*'10k &amp; MO'!O$5</f>
        <v>0</v>
      </c>
      <c r="AF1482" s="192" t="str">
        <f t="shared" si="206"/>
        <v>82016</v>
      </c>
      <c r="AG1482" s="192">
        <f>+IFERROR(VLOOKUP($AF1482,'Limited Loss'!$F$5:$P$124,AG$3,FALSE),0)</f>
        <v>0</v>
      </c>
      <c r="AH1482" s="193">
        <f>+IFERROR(VLOOKUP($AF1482,'Limited Loss'!$F$5:$P$124,AH$3,FALSE),0)</f>
        <v>0</v>
      </c>
      <c r="AI1482" s="193">
        <f>+IFERROR(VLOOKUP($AF1482,'Limited Loss'!$F$5:$P$124,AI$3,FALSE),0)</f>
        <v>0</v>
      </c>
      <c r="AJ1482" s="193">
        <f>+IFERROR(VLOOKUP($AF1482,'Limited Loss'!$F$5:$P$124,AJ$3,FALSE),0)</f>
        <v>0</v>
      </c>
      <c r="AK1482" s="100">
        <f>+IFERROR(VLOOKUP($AF1482,'Limited Loss'!$F$5:$P$124,AK$3,FALSE),0)</f>
        <v>0</v>
      </c>
      <c r="AL1482" s="193">
        <f>+IFERROR(VLOOKUP($AF1482,'Limited Loss'!$F$5:$P$124,AL$3,FALSE),0)</f>
        <v>0</v>
      </c>
      <c r="AM1482" s="193">
        <f>+IFERROR(VLOOKUP($AF1482,'Limited Loss'!$F$5:$P$124,AM$3,FALSE),0)</f>
        <v>0</v>
      </c>
      <c r="AN1482" s="193">
        <f>+IFERROR(VLOOKUP($AF1482,'Limited Loss'!$F$5:$P$124,AN$3,FALSE),0)</f>
        <v>0</v>
      </c>
      <c r="AO1482" s="193">
        <f>+IFERROR(VLOOKUP($AF1482,'Limited Loss'!$F$5:$P$124,AO$3,FALSE),0)</f>
        <v>0</v>
      </c>
      <c r="AP1482" s="100">
        <f>+IFERROR(VLOOKUP($AF1482,'Limited Loss'!$F$5:$P$124,AP$3,FALSE),0)</f>
        <v>0</v>
      </c>
      <c r="AQ1482" s="353"/>
      <c r="AR1482" s="331">
        <f t="shared" si="207"/>
        <v>8</v>
      </c>
      <c r="AS1482" s="332">
        <f t="shared" si="207"/>
        <v>2016</v>
      </c>
      <c r="AT1482" s="349">
        <f t="shared" si="205"/>
        <v>0</v>
      </c>
      <c r="AU1482" s="349">
        <f t="shared" si="205"/>
        <v>0</v>
      </c>
      <c r="AV1482" s="349">
        <f t="shared" si="204"/>
        <v>0</v>
      </c>
      <c r="AW1482" s="349">
        <f t="shared" si="204"/>
        <v>0</v>
      </c>
      <c r="AX1482" s="350">
        <f t="shared" si="204"/>
        <v>0</v>
      </c>
      <c r="AY1482" s="349">
        <f t="shared" si="204"/>
        <v>0</v>
      </c>
      <c r="AZ1482" s="349">
        <f t="shared" si="204"/>
        <v>0</v>
      </c>
      <c r="BA1482" s="349">
        <f t="shared" si="204"/>
        <v>0</v>
      </c>
      <c r="BB1482" s="349">
        <f t="shared" si="204"/>
        <v>0</v>
      </c>
      <c r="BC1482" s="349">
        <f t="shared" si="204"/>
        <v>0</v>
      </c>
      <c r="BD1482" s="350">
        <f t="shared" si="204"/>
        <v>0</v>
      </c>
      <c r="BE1482" s="349">
        <f t="shared" si="209"/>
        <v>0</v>
      </c>
      <c r="BF1482" s="375">
        <f t="shared" si="210"/>
        <v>0</v>
      </c>
      <c r="BG1482" s="334">
        <f t="shared" si="211"/>
        <v>0</v>
      </c>
    </row>
    <row r="1483" spans="1:59" x14ac:dyDescent="0.2">
      <c r="A1483" s="326" t="str">
        <f t="shared" si="208"/>
        <v>82017</v>
      </c>
      <c r="B1483">
        <v>8</v>
      </c>
      <c r="C1483" s="327">
        <v>2017</v>
      </c>
      <c r="D1483" s="353">
        <f>+IFERROR(VLOOKUP($A1483,Data_Loss!$A$2:$V$1180,6,FALSE),0)</f>
        <v>0</v>
      </c>
      <c r="E1483" s="353">
        <f>+IFERROR(VLOOKUP($A1483,Data_Loss!$A$2:$V$1180,7,FALSE),0)</f>
        <v>0</v>
      </c>
      <c r="F1483" s="353">
        <f>+IFERROR(VLOOKUP($A1483,Data_Loss!$A$2:$V$1180,8,FALSE),0)</f>
        <v>0</v>
      </c>
      <c r="G1483" s="353">
        <f>+IFERROR(VLOOKUP($A1483,Data_Loss!$A$2:$V$1180,9,FALSE),0)</f>
        <v>0</v>
      </c>
      <c r="H1483" s="353">
        <f>+IFERROR(VLOOKUP($A1483,Data_Loss!$A$2:$V$1180,10,FALSE),0)</f>
        <v>0</v>
      </c>
      <c r="I1483" s="353">
        <f>+IFERROR(VLOOKUP($A1483,Data_Loss!$A$2:$V$1300,12,FALSE),0)</f>
        <v>0</v>
      </c>
      <c r="J1483" s="353">
        <f>+IFERROR(VLOOKUP($A1483,Data_Loss!$A$2:$V$1300,13,FALSE),0)</f>
        <v>0</v>
      </c>
      <c r="K1483" s="353">
        <f>+IFERROR(VLOOKUP($A1483,Data_Loss!$A$2:$V$1300,14,FALSE),0)</f>
        <v>0</v>
      </c>
      <c r="L1483" s="353">
        <f>+IFERROR(VLOOKUP($A1483,Data_Loss!$A$2:$V$1300,15,FALSE),0)</f>
        <v>0</v>
      </c>
      <c r="M1483" s="353">
        <f>+IFERROR(VLOOKUP($A1483,Data_Loss!$A$2:$V$1300,16,FALSE),0)</f>
        <v>0</v>
      </c>
      <c r="N1483" s="353">
        <f>+IFERROR(VLOOKUP($A1483,Data_Loss!$A$2:$V$1300,17,FALSE),0)</f>
        <v>0</v>
      </c>
      <c r="O1483" s="353">
        <f>+IFERROR(VLOOKUP($A1483,Data_Loss!$A$2:$V$1300,18,FALSE),0)</f>
        <v>0</v>
      </c>
      <c r="P1483" s="353">
        <f>+IFERROR(VLOOKUP($A1483,Data_Loss!$A$2:$V$1300,19,FALSE),0)</f>
        <v>0</v>
      </c>
      <c r="Q1483" s="353">
        <f>+IFERROR(VLOOKUP($A1483,Data_Loss!$A$2:$V$1300,20,FALSE),0)</f>
        <v>0</v>
      </c>
      <c r="R1483" s="353">
        <f>+IFERROR(VLOOKUP($A1483,Data_Loss!$A$2:$V$1300,21,FALSE),0)</f>
        <v>0</v>
      </c>
      <c r="S1483" s="353">
        <f>+IFERROR(VLOOKUP($A1483,Data_Loss!$A$2:$V$1300,22,FALSE),0)</f>
        <v>2260</v>
      </c>
      <c r="T1483" s="191">
        <f>+$I1483*'10k &amp; MO'!C$6+$J1483*'10k &amp; MO'!C$12+$K1483*'10k &amp; MO'!C$18+$L1483*'10k &amp; MO'!C$24+$M1483*'10k &amp; MO'!C$30</f>
        <v>0</v>
      </c>
      <c r="U1483" s="349">
        <f>+$I1483*'10k &amp; MO'!D$6+$J1483*'10k &amp; MO'!D$12+$K1483*'10k &amp; MO'!D$18+$L1483*'10k &amp; MO'!D$24+$M1483*'10k &amp; MO'!D$30</f>
        <v>0</v>
      </c>
      <c r="V1483" s="349">
        <f>+$I1483*'10k &amp; MO'!E$6+$J1483*'10k &amp; MO'!E$12+$K1483*'10k &amp; MO'!E$18+$L1483*'10k &amp; MO'!E$24+$M1483*'10k &amp; MO'!E$30</f>
        <v>0</v>
      </c>
      <c r="W1483" s="349">
        <f>+$I1483*'10k &amp; MO'!F$6+$J1483*'10k &amp; MO'!F$12+$K1483*'10k &amp; MO'!F$18+$L1483*'10k &amp; MO'!F$24+$M1483*'10k &amp; MO'!F$30</f>
        <v>0</v>
      </c>
      <c r="X1483" s="349">
        <f>+$I1483*'10k &amp; MO'!G$6+$J1483*'10k &amp; MO'!G$12+$K1483*'10k &amp; MO'!G$18+$L1483*'10k &amp; MO'!G$24+$M1483*'10k &amp; MO'!G$30</f>
        <v>0</v>
      </c>
      <c r="Y1483" s="349">
        <f>+$N1483*'10k &amp; MO'!H$6+$O1483*'10k &amp; MO'!H$12+$P1483*'10k &amp; MO'!H$18+$Q1483*'10k &amp; MO'!H$24+$R1483*'10k &amp; MO'!H$30</f>
        <v>0</v>
      </c>
      <c r="Z1483" s="349">
        <f>+$N1483*'10k &amp; MO'!I$6+$O1483*'10k &amp; MO'!I$12+$P1483*'10k &amp; MO'!I$18+$Q1483*'10k &amp; MO'!I$24+$R1483*'10k &amp; MO'!I$30</f>
        <v>0</v>
      </c>
      <c r="AA1483" s="349">
        <f>+$N1483*'10k &amp; MO'!J$6+$O1483*'10k &amp; MO'!J$12+$P1483*'10k &amp; MO'!J$18+$Q1483*'10k &amp; MO'!J$24+$R1483*'10k &amp; MO'!J$30</f>
        <v>0</v>
      </c>
      <c r="AB1483" s="349">
        <f>+$N1483*'10k &amp; MO'!K$6+$O1483*'10k &amp; MO'!K$12+$P1483*'10k &amp; MO'!K$18+$Q1483*'10k &amp; MO'!K$24+$R1483*'10k &amp; MO'!K$30</f>
        <v>0</v>
      </c>
      <c r="AC1483" s="349">
        <f>+$N1483*'10k &amp; MO'!L$6+$O1483*'10k &amp; MO'!L$12+$P1483*'10k &amp; MO'!L$18+$Q1483*'10k &amp; MO'!L$24+$R1483*'10k &amp; MO'!L$30</f>
        <v>0</v>
      </c>
      <c r="AD1483" s="350">
        <f>+S1483*'10k &amp; MO'!O$6</f>
        <v>3041.96</v>
      </c>
      <c r="AF1483" s="192" t="str">
        <f t="shared" si="206"/>
        <v>82017</v>
      </c>
      <c r="AG1483" s="192">
        <f>+IFERROR(VLOOKUP($AF1483,'Limited Loss'!$F$5:$P$124,AG$3,FALSE),0)</f>
        <v>0</v>
      </c>
      <c r="AH1483" s="193">
        <f>+IFERROR(VLOOKUP($AF1483,'Limited Loss'!$F$5:$P$124,AH$3,FALSE),0)</f>
        <v>0</v>
      </c>
      <c r="AI1483" s="193">
        <f>+IFERROR(VLOOKUP($AF1483,'Limited Loss'!$F$5:$P$124,AI$3,FALSE),0)</f>
        <v>0</v>
      </c>
      <c r="AJ1483" s="193">
        <f>+IFERROR(VLOOKUP($AF1483,'Limited Loss'!$F$5:$P$124,AJ$3,FALSE),0)</f>
        <v>0</v>
      </c>
      <c r="AK1483" s="100">
        <f>+IFERROR(VLOOKUP($AF1483,'Limited Loss'!$F$5:$P$124,AK$3,FALSE),0)</f>
        <v>0</v>
      </c>
      <c r="AL1483" s="193">
        <f>+IFERROR(VLOOKUP($AF1483,'Limited Loss'!$F$5:$P$124,AL$3,FALSE),0)</f>
        <v>0</v>
      </c>
      <c r="AM1483" s="193">
        <f>+IFERROR(VLOOKUP($AF1483,'Limited Loss'!$F$5:$P$124,AM$3,FALSE),0)</f>
        <v>0</v>
      </c>
      <c r="AN1483" s="193">
        <f>+IFERROR(VLOOKUP($AF1483,'Limited Loss'!$F$5:$P$124,AN$3,FALSE),0)</f>
        <v>0</v>
      </c>
      <c r="AO1483" s="193">
        <f>+IFERROR(VLOOKUP($AF1483,'Limited Loss'!$F$5:$P$124,AO$3,FALSE),0)</f>
        <v>0</v>
      </c>
      <c r="AP1483" s="100">
        <f>+IFERROR(VLOOKUP($AF1483,'Limited Loss'!$F$5:$P$124,AP$3,FALSE),0)</f>
        <v>0</v>
      </c>
      <c r="AQ1483" s="353"/>
      <c r="AR1483" s="331">
        <f t="shared" si="207"/>
        <v>8</v>
      </c>
      <c r="AS1483" s="332">
        <f t="shared" si="207"/>
        <v>2017</v>
      </c>
      <c r="AT1483" s="349">
        <f t="shared" si="205"/>
        <v>0</v>
      </c>
      <c r="AU1483" s="349">
        <f t="shared" si="205"/>
        <v>0</v>
      </c>
      <c r="AV1483" s="349">
        <f t="shared" si="204"/>
        <v>0</v>
      </c>
      <c r="AW1483" s="349">
        <f t="shared" si="204"/>
        <v>0</v>
      </c>
      <c r="AX1483" s="350">
        <f t="shared" si="204"/>
        <v>0</v>
      </c>
      <c r="AY1483" s="349">
        <f t="shared" si="204"/>
        <v>0</v>
      </c>
      <c r="AZ1483" s="349">
        <f t="shared" si="204"/>
        <v>0</v>
      </c>
      <c r="BA1483" s="349">
        <f t="shared" si="204"/>
        <v>0</v>
      </c>
      <c r="BB1483" s="349">
        <f t="shared" si="204"/>
        <v>0</v>
      </c>
      <c r="BC1483" s="349">
        <f t="shared" si="204"/>
        <v>0</v>
      </c>
      <c r="BD1483" s="350">
        <f t="shared" si="204"/>
        <v>3041.96</v>
      </c>
      <c r="BE1483" s="349">
        <f t="shared" si="209"/>
        <v>0</v>
      </c>
      <c r="BF1483" s="375">
        <f t="shared" si="210"/>
        <v>0</v>
      </c>
      <c r="BG1483" s="334">
        <f t="shared" si="211"/>
        <v>3041.96</v>
      </c>
    </row>
    <row r="1484" spans="1:59" x14ac:dyDescent="0.2">
      <c r="A1484" s="326" t="str">
        <f t="shared" si="208"/>
        <v>82018</v>
      </c>
      <c r="B1484">
        <v>8</v>
      </c>
      <c r="C1484" s="327">
        <v>2018</v>
      </c>
      <c r="D1484" s="353">
        <f>+IFERROR(VLOOKUP($A1484,Data_Loss!$A$2:$V$1180,6,FALSE),0)</f>
        <v>0</v>
      </c>
      <c r="E1484" s="353">
        <f>+IFERROR(VLOOKUP($A1484,Data_Loss!$A$2:$V$1180,7,FALSE),0)</f>
        <v>0</v>
      </c>
      <c r="F1484" s="353">
        <f>+IFERROR(VLOOKUP($A1484,Data_Loss!$A$2:$V$1180,8,FALSE),0)</f>
        <v>0</v>
      </c>
      <c r="G1484" s="353">
        <f>+IFERROR(VLOOKUP($A1484,Data_Loss!$A$2:$V$1180,9,FALSE),0)</f>
        <v>0</v>
      </c>
      <c r="H1484" s="353">
        <f>+IFERROR(VLOOKUP($A1484,Data_Loss!$A$2:$V$1180,10,FALSE),0)</f>
        <v>0</v>
      </c>
      <c r="I1484" s="353">
        <f>+IFERROR(VLOOKUP($A1484,Data_Loss!$A$2:$V$1300,12,FALSE),0)</f>
        <v>0</v>
      </c>
      <c r="J1484" s="353">
        <f>+IFERROR(VLOOKUP($A1484,Data_Loss!$A$2:$V$1300,13,FALSE),0)</f>
        <v>0</v>
      </c>
      <c r="K1484" s="353">
        <f>+IFERROR(VLOOKUP($A1484,Data_Loss!$A$2:$V$1300,14,FALSE),0)</f>
        <v>0</v>
      </c>
      <c r="L1484" s="353">
        <f>+IFERROR(VLOOKUP($A1484,Data_Loss!$A$2:$V$1300,15,FALSE),0)</f>
        <v>0</v>
      </c>
      <c r="M1484" s="353">
        <f>+IFERROR(VLOOKUP($A1484,Data_Loss!$A$2:$V$1300,16,FALSE),0)</f>
        <v>0</v>
      </c>
      <c r="N1484" s="353">
        <f>+IFERROR(VLOOKUP($A1484,Data_Loss!$A$2:$V$1300,17,FALSE),0)</f>
        <v>0</v>
      </c>
      <c r="O1484" s="353">
        <f>+IFERROR(VLOOKUP($A1484,Data_Loss!$A$2:$V$1300,18,FALSE),0)</f>
        <v>0</v>
      </c>
      <c r="P1484" s="353">
        <f>+IFERROR(VLOOKUP($A1484,Data_Loss!$A$2:$V$1300,19,FALSE),0)</f>
        <v>0</v>
      </c>
      <c r="Q1484" s="353">
        <f>+IFERROR(VLOOKUP($A1484,Data_Loss!$A$2:$V$1300,20,FALSE),0)</f>
        <v>0</v>
      </c>
      <c r="R1484" s="353">
        <f>+IFERROR(VLOOKUP($A1484,Data_Loss!$A$2:$V$1300,21,FALSE),0)</f>
        <v>0</v>
      </c>
      <c r="S1484" s="353">
        <f>+IFERROR(VLOOKUP($A1484,Data_Loss!$A$2:$V$1300,22,FALSE),0)</f>
        <v>0</v>
      </c>
      <c r="T1484" s="191">
        <f>+$I1484*'10k &amp; MO'!C$7+$J1484*'10k &amp; MO'!C$13+$K1484*'10k &amp; MO'!C$19+$L1484*'10k &amp; MO'!C$25+$M1484*'10k &amp; MO'!C$31</f>
        <v>0</v>
      </c>
      <c r="U1484" s="349">
        <f>+$I1484*'10k &amp; MO'!D$7+$J1484*'10k &amp; MO'!D$13+$K1484*'10k &amp; MO'!D$19+$L1484*'10k &amp; MO'!D$25+$M1484*'10k &amp; MO'!D$31</f>
        <v>0</v>
      </c>
      <c r="V1484" s="349">
        <f>+$I1484*'10k &amp; MO'!E$7+$J1484*'10k &amp; MO'!E$13+$K1484*'10k &amp; MO'!E$19+$L1484*'10k &amp; MO'!E$25+$M1484*'10k &amp; MO'!E$31</f>
        <v>0</v>
      </c>
      <c r="W1484" s="349">
        <f>+$I1484*'10k &amp; MO'!F$7+$J1484*'10k &amp; MO'!F$13+$K1484*'10k &amp; MO'!F$19+$L1484*'10k &amp; MO'!F$25+$M1484*'10k &amp; MO'!F$31</f>
        <v>0</v>
      </c>
      <c r="X1484" s="349">
        <f>+$I1484*'10k &amp; MO'!G$7+$J1484*'10k &amp; MO'!G$13+$K1484*'10k &amp; MO'!G$19+$L1484*'10k &amp; MO'!G$25+$M1484*'10k &amp; MO'!G$31</f>
        <v>0</v>
      </c>
      <c r="Y1484" s="349">
        <f>+$N1484*'10k &amp; MO'!H$7+$O1484*'10k &amp; MO'!H$13+$P1484*'10k &amp; MO'!H$19+$Q1484*'10k &amp; MO'!H$25+$R1484*'10k &amp; MO'!H$31</f>
        <v>0</v>
      </c>
      <c r="Z1484" s="349">
        <f>+$N1484*'10k &amp; MO'!I$7+$O1484*'10k &amp; MO'!I$13+$P1484*'10k &amp; MO'!I$19+$Q1484*'10k &amp; MO'!I$25+$R1484*'10k &amp; MO'!I$31</f>
        <v>0</v>
      </c>
      <c r="AA1484" s="349">
        <f>+$N1484*'10k &amp; MO'!J$7+$O1484*'10k &amp; MO'!J$13+$P1484*'10k &amp; MO'!J$19+$Q1484*'10k &amp; MO'!J$25+$R1484*'10k &amp; MO'!J$31</f>
        <v>0</v>
      </c>
      <c r="AB1484" s="349">
        <f>+$N1484*'10k &amp; MO'!K$7+$O1484*'10k &amp; MO'!K$13+$P1484*'10k &amp; MO'!K$19+$Q1484*'10k &amp; MO'!K$25+$R1484*'10k &amp; MO'!K$31</f>
        <v>0</v>
      </c>
      <c r="AC1484" s="349">
        <f>+$N1484*'10k &amp; MO'!L$7+$O1484*'10k &amp; MO'!L$13+$P1484*'10k &amp; MO'!L$19+$Q1484*'10k &amp; MO'!L$25+$R1484*'10k &amp; MO'!L$31</f>
        <v>0</v>
      </c>
      <c r="AD1484" s="350">
        <f>+S1484*'10k &amp; MO'!O$7</f>
        <v>0</v>
      </c>
      <c r="AF1484" s="192" t="str">
        <f t="shared" si="206"/>
        <v>82018</v>
      </c>
      <c r="AG1484" s="192">
        <f>+IFERROR(VLOOKUP($AF1484,'Limited Loss'!$F$5:$P$124,AG$3,FALSE),0)</f>
        <v>0</v>
      </c>
      <c r="AH1484" s="193">
        <f>+IFERROR(VLOOKUP($AF1484,'Limited Loss'!$F$5:$P$124,AH$3,FALSE),0)</f>
        <v>0</v>
      </c>
      <c r="AI1484" s="193">
        <f>+IFERROR(VLOOKUP($AF1484,'Limited Loss'!$F$5:$P$124,AI$3,FALSE),0)</f>
        <v>0</v>
      </c>
      <c r="AJ1484" s="193">
        <f>+IFERROR(VLOOKUP($AF1484,'Limited Loss'!$F$5:$P$124,AJ$3,FALSE),0)</f>
        <v>0</v>
      </c>
      <c r="AK1484" s="100">
        <f>+IFERROR(VLOOKUP($AF1484,'Limited Loss'!$F$5:$P$124,AK$3,FALSE),0)</f>
        <v>0</v>
      </c>
      <c r="AL1484" s="193">
        <f>+IFERROR(VLOOKUP($AF1484,'Limited Loss'!$F$5:$P$124,AL$3,FALSE),0)</f>
        <v>0</v>
      </c>
      <c r="AM1484" s="193">
        <f>+IFERROR(VLOOKUP($AF1484,'Limited Loss'!$F$5:$P$124,AM$3,FALSE),0)</f>
        <v>0</v>
      </c>
      <c r="AN1484" s="193">
        <f>+IFERROR(VLOOKUP($AF1484,'Limited Loss'!$F$5:$P$124,AN$3,FALSE),0)</f>
        <v>0</v>
      </c>
      <c r="AO1484" s="193">
        <f>+IFERROR(VLOOKUP($AF1484,'Limited Loss'!$F$5:$P$124,AO$3,FALSE),0)</f>
        <v>0</v>
      </c>
      <c r="AP1484" s="100">
        <f>+IFERROR(VLOOKUP($AF1484,'Limited Loss'!$F$5:$P$124,AP$3,FALSE),0)</f>
        <v>0</v>
      </c>
      <c r="AQ1484" s="353"/>
      <c r="AR1484" s="331">
        <f t="shared" si="207"/>
        <v>8</v>
      </c>
      <c r="AS1484" s="332">
        <f t="shared" si="207"/>
        <v>2018</v>
      </c>
      <c r="AT1484" s="349">
        <f t="shared" si="205"/>
        <v>0</v>
      </c>
      <c r="AU1484" s="349">
        <f t="shared" si="205"/>
        <v>0</v>
      </c>
      <c r="AV1484" s="349">
        <f t="shared" si="204"/>
        <v>0</v>
      </c>
      <c r="AW1484" s="349">
        <f t="shared" si="204"/>
        <v>0</v>
      </c>
      <c r="AX1484" s="350">
        <f t="shared" si="204"/>
        <v>0</v>
      </c>
      <c r="AY1484" s="349">
        <f t="shared" si="204"/>
        <v>0</v>
      </c>
      <c r="AZ1484" s="349">
        <f t="shared" si="204"/>
        <v>0</v>
      </c>
      <c r="BA1484" s="349">
        <f t="shared" si="204"/>
        <v>0</v>
      </c>
      <c r="BB1484" s="349">
        <f t="shared" si="204"/>
        <v>0</v>
      </c>
      <c r="BC1484" s="349">
        <f t="shared" si="204"/>
        <v>0</v>
      </c>
      <c r="BD1484" s="350">
        <f t="shared" si="204"/>
        <v>0</v>
      </c>
      <c r="BE1484" s="349">
        <f t="shared" si="209"/>
        <v>0</v>
      </c>
      <c r="BF1484" s="375">
        <f t="shared" si="210"/>
        <v>0</v>
      </c>
      <c r="BG1484" s="334">
        <f t="shared" si="211"/>
        <v>0</v>
      </c>
    </row>
    <row r="1485" spans="1:59" x14ac:dyDescent="0.2">
      <c r="A1485" s="326" t="str">
        <f t="shared" si="208"/>
        <v>112014</v>
      </c>
      <c r="B1485">
        <v>11</v>
      </c>
      <c r="C1485" s="327">
        <v>2014</v>
      </c>
      <c r="D1485" s="353">
        <f>+IFERROR(VLOOKUP($A1485,Data_Loss!$A$2:$V$1180,6,FALSE),0)</f>
        <v>0</v>
      </c>
      <c r="E1485" s="353">
        <f>+IFERROR(VLOOKUP($A1485,Data_Loss!$A$2:$V$1180,7,FALSE),0)</f>
        <v>0</v>
      </c>
      <c r="F1485" s="353">
        <f>+IFERROR(VLOOKUP($A1485,Data_Loss!$A$2:$V$1180,8,FALSE),0)</f>
        <v>0</v>
      </c>
      <c r="G1485" s="353">
        <f>+IFERROR(VLOOKUP($A1485,Data_Loss!$A$2:$V$1180,9,FALSE),0)</f>
        <v>0</v>
      </c>
      <c r="H1485" s="353">
        <f>+IFERROR(VLOOKUP($A1485,Data_Loss!$A$2:$V$1180,10,FALSE),0)</f>
        <v>0</v>
      </c>
      <c r="I1485" s="353">
        <f>+IFERROR(VLOOKUP($A1485,Data_Loss!$A$2:$V$1300,12,FALSE),0)</f>
        <v>0</v>
      </c>
      <c r="J1485" s="353">
        <f>+IFERROR(VLOOKUP($A1485,Data_Loss!$A$2:$V$1300,13,FALSE),0)</f>
        <v>0</v>
      </c>
      <c r="K1485" s="353">
        <f>+IFERROR(VLOOKUP($A1485,Data_Loss!$A$2:$V$1300,14,FALSE),0)</f>
        <v>0</v>
      </c>
      <c r="L1485" s="353">
        <f>+IFERROR(VLOOKUP($A1485,Data_Loss!$A$2:$V$1300,15,FALSE),0)</f>
        <v>0</v>
      </c>
      <c r="M1485" s="353">
        <f>+IFERROR(VLOOKUP($A1485,Data_Loss!$A$2:$V$1300,16,FALSE),0)</f>
        <v>0</v>
      </c>
      <c r="N1485" s="353">
        <f>+IFERROR(VLOOKUP($A1485,Data_Loss!$A$2:$V$1300,17,FALSE),0)</f>
        <v>0</v>
      </c>
      <c r="O1485" s="353">
        <f>+IFERROR(VLOOKUP($A1485,Data_Loss!$A$2:$V$1300,18,FALSE),0)</f>
        <v>0</v>
      </c>
      <c r="P1485" s="353">
        <f>+IFERROR(VLOOKUP($A1485,Data_Loss!$A$2:$V$1300,19,FALSE),0)</f>
        <v>0</v>
      </c>
      <c r="Q1485" s="353">
        <f>+IFERROR(VLOOKUP($A1485,Data_Loss!$A$2:$V$1300,20,FALSE),0)</f>
        <v>0</v>
      </c>
      <c r="R1485" s="353">
        <f>+IFERROR(VLOOKUP($A1485,Data_Loss!$A$2:$V$1300,21,FALSE),0)</f>
        <v>0</v>
      </c>
      <c r="S1485" s="353">
        <f>+IFERROR(VLOOKUP($A1485,Data_Loss!$A$2:$V$1300,22,FALSE),0)</f>
        <v>0</v>
      </c>
      <c r="T1485" s="191">
        <f>+$I1485*'10k &amp; MO'!C$3+$J1485*'10k &amp; MO'!C$9+$K1485*'10k &amp; MO'!C$15+$L1485*'10k &amp; MO'!C$21+$M1485*'10k &amp; MO'!C$27</f>
        <v>0</v>
      </c>
      <c r="U1485" s="349">
        <f>+$I1485*'10k &amp; MO'!D$3+$J1485*'10k &amp; MO'!D$9+$K1485*'10k &amp; MO'!D$15+$L1485*'10k &amp; MO'!D$21+$M1485*'10k &amp; MO'!D$27</f>
        <v>0</v>
      </c>
      <c r="V1485" s="349">
        <f>+$I1485*'10k &amp; MO'!E$3+$J1485*'10k &amp; MO'!E$9+$K1485*'10k &amp; MO'!E$15+$L1485*'10k &amp; MO'!E$21+$M1485*'10k &amp; MO'!E$27</f>
        <v>0</v>
      </c>
      <c r="W1485" s="349">
        <f>+$I1485*'10k &amp; MO'!F$3+$J1485*'10k &amp; MO'!F$9+$K1485*'10k &amp; MO'!F$15+$L1485*'10k &amp; MO'!F$21+$M1485*'10k &amp; MO'!F$27</f>
        <v>0</v>
      </c>
      <c r="X1485" s="349">
        <f>+$I1485*'10k &amp; MO'!G$3+$J1485*'10k &amp; MO'!G$9+$K1485*'10k &amp; MO'!G$15+$L1485*'10k &amp; MO'!G$21+$M1485*'10k &amp; MO'!G$27</f>
        <v>0</v>
      </c>
      <c r="Y1485" s="349">
        <f>+$N1485*'10k &amp; MO'!H$3+$O1485*'10k &amp; MO'!H$9+$P1485*'10k &amp; MO'!H$15+$Q1485*'10k &amp; MO'!H$21+$R1485*'10k &amp; MO'!H$27</f>
        <v>0</v>
      </c>
      <c r="Z1485" s="349">
        <f>+$N1485*'10k &amp; MO'!I$3+$O1485*'10k &amp; MO'!I$9+$P1485*'10k &amp; MO'!I$15+$Q1485*'10k &amp; MO'!I$21+$R1485*'10k &amp; MO'!I$27</f>
        <v>0</v>
      </c>
      <c r="AA1485" s="349">
        <f>+$N1485*'10k &amp; MO'!J$3+$O1485*'10k &amp; MO'!J$9+$P1485*'10k &amp; MO'!J$15+$Q1485*'10k &amp; MO'!J$21+$R1485*'10k &amp; MO'!J$27</f>
        <v>0</v>
      </c>
      <c r="AB1485" s="349">
        <f>+$N1485*'10k &amp; MO'!K$3+$O1485*'10k &amp; MO'!K$9+$P1485*'10k &amp; MO'!K$15+$Q1485*'10k &amp; MO'!K$21+$R1485*'10k &amp; MO'!K$27</f>
        <v>0</v>
      </c>
      <c r="AC1485" s="349">
        <f>+$N1485*'10k &amp; MO'!L$3+$O1485*'10k &amp; MO'!L$9+$P1485*'10k &amp; MO'!L$15+$Q1485*'10k &amp; MO'!L$21+$R1485*'10k &amp; MO'!L$27</f>
        <v>0</v>
      </c>
      <c r="AD1485" s="350">
        <f>+S1485*'10k &amp; MO'!O$3</f>
        <v>0</v>
      </c>
      <c r="AF1485" s="192" t="str">
        <f t="shared" si="206"/>
        <v>112014</v>
      </c>
      <c r="AG1485" s="192">
        <f>+IFERROR(VLOOKUP($AF1485,'Limited Loss'!$F$5:$P$124,AG$3,FALSE),0)</f>
        <v>0</v>
      </c>
      <c r="AH1485" s="193">
        <f>+IFERROR(VLOOKUP($AF1485,'Limited Loss'!$F$5:$P$124,AH$3,FALSE),0)</f>
        <v>0</v>
      </c>
      <c r="AI1485" s="193">
        <f>+IFERROR(VLOOKUP($AF1485,'Limited Loss'!$F$5:$P$124,AI$3,FALSE),0)</f>
        <v>0</v>
      </c>
      <c r="AJ1485" s="193">
        <f>+IFERROR(VLOOKUP($AF1485,'Limited Loss'!$F$5:$P$124,AJ$3,FALSE),0)</f>
        <v>0</v>
      </c>
      <c r="AK1485" s="100">
        <f>+IFERROR(VLOOKUP($AF1485,'Limited Loss'!$F$5:$P$124,AK$3,FALSE),0)</f>
        <v>0</v>
      </c>
      <c r="AL1485" s="193">
        <f>+IFERROR(VLOOKUP($AF1485,'Limited Loss'!$F$5:$P$124,AL$3,FALSE),0)</f>
        <v>0</v>
      </c>
      <c r="AM1485" s="193">
        <f>+IFERROR(VLOOKUP($AF1485,'Limited Loss'!$F$5:$P$124,AM$3,FALSE),0)</f>
        <v>0</v>
      </c>
      <c r="AN1485" s="193">
        <f>+IFERROR(VLOOKUP($AF1485,'Limited Loss'!$F$5:$P$124,AN$3,FALSE),0)</f>
        <v>0</v>
      </c>
      <c r="AO1485" s="193">
        <f>+IFERROR(VLOOKUP($AF1485,'Limited Loss'!$F$5:$P$124,AO$3,FALSE),0)</f>
        <v>0</v>
      </c>
      <c r="AP1485" s="100">
        <f>+IFERROR(VLOOKUP($AF1485,'Limited Loss'!$F$5:$P$124,AP$3,FALSE),0)</f>
        <v>0</v>
      </c>
      <c r="AQ1485" s="353"/>
      <c r="AR1485" s="331">
        <f t="shared" si="207"/>
        <v>11</v>
      </c>
      <c r="AS1485" s="332">
        <f t="shared" si="207"/>
        <v>2014</v>
      </c>
      <c r="AT1485" s="349">
        <f t="shared" si="205"/>
        <v>0</v>
      </c>
      <c r="AU1485" s="349">
        <f t="shared" si="205"/>
        <v>0</v>
      </c>
      <c r="AV1485" s="349">
        <f t="shared" si="204"/>
        <v>0</v>
      </c>
      <c r="AW1485" s="349">
        <f t="shared" si="204"/>
        <v>0</v>
      </c>
      <c r="AX1485" s="350">
        <f t="shared" si="204"/>
        <v>0</v>
      </c>
      <c r="AY1485" s="349">
        <f t="shared" si="204"/>
        <v>0</v>
      </c>
      <c r="AZ1485" s="349">
        <f t="shared" si="204"/>
        <v>0</v>
      </c>
      <c r="BA1485" s="349">
        <f t="shared" si="204"/>
        <v>0</v>
      </c>
      <c r="BB1485" s="349">
        <f t="shared" si="204"/>
        <v>0</v>
      </c>
      <c r="BC1485" s="349">
        <f t="shared" si="204"/>
        <v>0</v>
      </c>
      <c r="BD1485" s="350">
        <f t="shared" si="204"/>
        <v>0</v>
      </c>
      <c r="BE1485" s="349">
        <f t="shared" si="209"/>
        <v>0</v>
      </c>
      <c r="BF1485" s="375">
        <f t="shared" si="210"/>
        <v>0</v>
      </c>
      <c r="BG1485" s="334">
        <f t="shared" si="211"/>
        <v>0</v>
      </c>
    </row>
    <row r="1486" spans="1:59" x14ac:dyDescent="0.2">
      <c r="A1486" s="326" t="str">
        <f t="shared" si="208"/>
        <v>112015</v>
      </c>
      <c r="B1486">
        <v>11</v>
      </c>
      <c r="C1486" s="327">
        <v>2015</v>
      </c>
      <c r="D1486" s="353">
        <f>+IFERROR(VLOOKUP($A1486,Data_Loss!$A$2:$V$1180,6,FALSE),0)</f>
        <v>0</v>
      </c>
      <c r="E1486" s="353">
        <f>+IFERROR(VLOOKUP($A1486,Data_Loss!$A$2:$V$1180,7,FALSE),0)</f>
        <v>0</v>
      </c>
      <c r="F1486" s="353">
        <f>+IFERROR(VLOOKUP($A1486,Data_Loss!$A$2:$V$1180,8,FALSE),0)</f>
        <v>0</v>
      </c>
      <c r="G1486" s="353">
        <f>+IFERROR(VLOOKUP($A1486,Data_Loss!$A$2:$V$1180,9,FALSE),0)</f>
        <v>0</v>
      </c>
      <c r="H1486" s="353">
        <f>+IFERROR(VLOOKUP($A1486,Data_Loss!$A$2:$V$1180,10,FALSE),0)</f>
        <v>0</v>
      </c>
      <c r="I1486" s="353">
        <f>+IFERROR(VLOOKUP($A1486,Data_Loss!$A$2:$V$1300,12,FALSE),0)</f>
        <v>0</v>
      </c>
      <c r="J1486" s="353">
        <f>+IFERROR(VLOOKUP($A1486,Data_Loss!$A$2:$V$1300,13,FALSE),0)</f>
        <v>0</v>
      </c>
      <c r="K1486" s="353">
        <f>+IFERROR(VLOOKUP($A1486,Data_Loss!$A$2:$V$1300,14,FALSE),0)</f>
        <v>0</v>
      </c>
      <c r="L1486" s="353">
        <f>+IFERROR(VLOOKUP($A1486,Data_Loss!$A$2:$V$1300,15,FALSE),0)</f>
        <v>0</v>
      </c>
      <c r="M1486" s="353">
        <f>+IFERROR(VLOOKUP($A1486,Data_Loss!$A$2:$V$1300,16,FALSE),0)</f>
        <v>0</v>
      </c>
      <c r="N1486" s="353">
        <f>+IFERROR(VLOOKUP($A1486,Data_Loss!$A$2:$V$1300,17,FALSE),0)</f>
        <v>0</v>
      </c>
      <c r="O1486" s="353">
        <f>+IFERROR(VLOOKUP($A1486,Data_Loss!$A$2:$V$1300,18,FALSE),0)</f>
        <v>0</v>
      </c>
      <c r="P1486" s="353">
        <f>+IFERROR(VLOOKUP($A1486,Data_Loss!$A$2:$V$1300,19,FALSE),0)</f>
        <v>0</v>
      </c>
      <c r="Q1486" s="353">
        <f>+IFERROR(VLOOKUP($A1486,Data_Loss!$A$2:$V$1300,20,FALSE),0)</f>
        <v>0</v>
      </c>
      <c r="R1486" s="353">
        <f>+IFERROR(VLOOKUP($A1486,Data_Loss!$A$2:$V$1300,21,FALSE),0)</f>
        <v>0</v>
      </c>
      <c r="S1486" s="353">
        <f>+IFERROR(VLOOKUP($A1486,Data_Loss!$A$2:$V$1300,22,FALSE),0)</f>
        <v>0</v>
      </c>
      <c r="T1486" s="191">
        <f>+$I1486*'10k &amp; MO'!C$4+$J1486*'10k &amp; MO'!C$10+$K1486*'10k &amp; MO'!C$16+$L1486*'10k &amp; MO'!C$22+$M1486*'10k &amp; MO'!C$28</f>
        <v>0</v>
      </c>
      <c r="U1486" s="349">
        <f>+$I1486*'10k &amp; MO'!D$4+$J1486*'10k &amp; MO'!D$10+$K1486*'10k &amp; MO'!D$16+$L1486*'10k &amp; MO'!D$22+$M1486*'10k &amp; MO'!D$28</f>
        <v>0</v>
      </c>
      <c r="V1486" s="349">
        <f>+$I1486*'10k &amp; MO'!E$4+$J1486*'10k &amp; MO'!E$10+$K1486*'10k &amp; MO'!E$16+$L1486*'10k &amp; MO'!E$22+$M1486*'10k &amp; MO'!E$28</f>
        <v>0</v>
      </c>
      <c r="W1486" s="349">
        <f>+$I1486*'10k &amp; MO'!F$4+$J1486*'10k &amp; MO'!F$10+$K1486*'10k &amp; MO'!F$16+$L1486*'10k &amp; MO'!F$22+$M1486*'10k &amp; MO'!F$28</f>
        <v>0</v>
      </c>
      <c r="X1486" s="349">
        <f>+$I1486*'10k &amp; MO'!G$4+$J1486*'10k &amp; MO'!G$10+$K1486*'10k &amp; MO'!G$16+$L1486*'10k &amp; MO'!G$22+$M1486*'10k &amp; MO'!G$28</f>
        <v>0</v>
      </c>
      <c r="Y1486" s="349">
        <f>+$N1486*'10k &amp; MO'!H$4+$O1486*'10k &amp; MO'!H$10+$P1486*'10k &amp; MO'!H$16+$Q1486*'10k &amp; MO'!H$22+$R1486*'10k &amp; MO'!H$28</f>
        <v>0</v>
      </c>
      <c r="Z1486" s="349">
        <f>+$N1486*'10k &amp; MO'!I$4+$O1486*'10k &amp; MO'!I$10+$P1486*'10k &amp; MO'!I$16+$Q1486*'10k &amp; MO'!I$22+$R1486*'10k &amp; MO'!I$28</f>
        <v>0</v>
      </c>
      <c r="AA1486" s="349">
        <f>+$N1486*'10k &amp; MO'!J$4+$O1486*'10k &amp; MO'!J$10+$P1486*'10k &amp; MO'!J$16+$Q1486*'10k &amp; MO'!J$22+$R1486*'10k &amp; MO'!J$28</f>
        <v>0</v>
      </c>
      <c r="AB1486" s="349">
        <f>+$N1486*'10k &amp; MO'!K$4+$O1486*'10k &amp; MO'!K$10+$P1486*'10k &amp; MO'!K$16+$Q1486*'10k &amp; MO'!K$22+$R1486*'10k &amp; MO'!K$28</f>
        <v>0</v>
      </c>
      <c r="AC1486" s="349">
        <f>+$N1486*'10k &amp; MO'!L$4+$O1486*'10k &amp; MO'!L$10+$P1486*'10k &amp; MO'!L$16+$Q1486*'10k &amp; MO'!L$22+$R1486*'10k &amp; MO'!L$28</f>
        <v>0</v>
      </c>
      <c r="AD1486" s="350">
        <f>+S1486*'10k &amp; MO'!O$4</f>
        <v>0</v>
      </c>
      <c r="AF1486" s="192" t="str">
        <f t="shared" si="206"/>
        <v>112015</v>
      </c>
      <c r="AG1486" s="192">
        <f>+IFERROR(VLOOKUP($AF1486,'Limited Loss'!$F$5:$P$124,AG$3,FALSE),0)</f>
        <v>0</v>
      </c>
      <c r="AH1486" s="193">
        <f>+IFERROR(VLOOKUP($AF1486,'Limited Loss'!$F$5:$P$124,AH$3,FALSE),0)</f>
        <v>0</v>
      </c>
      <c r="AI1486" s="193">
        <f>+IFERROR(VLOOKUP($AF1486,'Limited Loss'!$F$5:$P$124,AI$3,FALSE),0)</f>
        <v>0</v>
      </c>
      <c r="AJ1486" s="193">
        <f>+IFERROR(VLOOKUP($AF1486,'Limited Loss'!$F$5:$P$124,AJ$3,FALSE),0)</f>
        <v>0</v>
      </c>
      <c r="AK1486" s="100">
        <f>+IFERROR(VLOOKUP($AF1486,'Limited Loss'!$F$5:$P$124,AK$3,FALSE),0)</f>
        <v>0</v>
      </c>
      <c r="AL1486" s="193">
        <f>+IFERROR(VLOOKUP($AF1486,'Limited Loss'!$F$5:$P$124,AL$3,FALSE),0)</f>
        <v>0</v>
      </c>
      <c r="AM1486" s="193">
        <f>+IFERROR(VLOOKUP($AF1486,'Limited Loss'!$F$5:$P$124,AM$3,FALSE),0)</f>
        <v>0</v>
      </c>
      <c r="AN1486" s="193">
        <f>+IFERROR(VLOOKUP($AF1486,'Limited Loss'!$F$5:$P$124,AN$3,FALSE),0)</f>
        <v>0</v>
      </c>
      <c r="AO1486" s="193">
        <f>+IFERROR(VLOOKUP($AF1486,'Limited Loss'!$F$5:$P$124,AO$3,FALSE),0)</f>
        <v>0</v>
      </c>
      <c r="AP1486" s="100">
        <f>+IFERROR(VLOOKUP($AF1486,'Limited Loss'!$F$5:$P$124,AP$3,FALSE),0)</f>
        <v>0</v>
      </c>
      <c r="AQ1486" s="353"/>
      <c r="AR1486" s="331">
        <f t="shared" si="207"/>
        <v>11</v>
      </c>
      <c r="AS1486" s="332">
        <f t="shared" si="207"/>
        <v>2015</v>
      </c>
      <c r="AT1486" s="349">
        <f t="shared" si="205"/>
        <v>0</v>
      </c>
      <c r="AU1486" s="349">
        <f t="shared" si="205"/>
        <v>0</v>
      </c>
      <c r="AV1486" s="349">
        <f t="shared" si="204"/>
        <v>0</v>
      </c>
      <c r="AW1486" s="349">
        <f t="shared" si="204"/>
        <v>0</v>
      </c>
      <c r="AX1486" s="350">
        <f t="shared" si="204"/>
        <v>0</v>
      </c>
      <c r="AY1486" s="349">
        <f t="shared" si="204"/>
        <v>0</v>
      </c>
      <c r="AZ1486" s="349">
        <f t="shared" si="204"/>
        <v>0</v>
      </c>
      <c r="BA1486" s="349">
        <f t="shared" si="204"/>
        <v>0</v>
      </c>
      <c r="BB1486" s="349">
        <f t="shared" si="204"/>
        <v>0</v>
      </c>
      <c r="BC1486" s="349">
        <f t="shared" si="204"/>
        <v>0</v>
      </c>
      <c r="BD1486" s="350">
        <f t="shared" si="204"/>
        <v>0</v>
      </c>
      <c r="BE1486" s="349">
        <f t="shared" si="209"/>
        <v>0</v>
      </c>
      <c r="BF1486" s="375">
        <f t="shared" si="210"/>
        <v>0</v>
      </c>
      <c r="BG1486" s="334">
        <f t="shared" si="211"/>
        <v>0</v>
      </c>
    </row>
    <row r="1487" spans="1:59" x14ac:dyDescent="0.2">
      <c r="A1487" s="326" t="str">
        <f t="shared" si="208"/>
        <v>112016</v>
      </c>
      <c r="B1487">
        <v>11</v>
      </c>
      <c r="C1487" s="327">
        <v>2016</v>
      </c>
      <c r="D1487" s="353">
        <f>+IFERROR(VLOOKUP($A1487,Data_Loss!$A$2:$V$1180,6,FALSE),0)</f>
        <v>0</v>
      </c>
      <c r="E1487" s="353">
        <f>+IFERROR(VLOOKUP($A1487,Data_Loss!$A$2:$V$1180,7,FALSE),0)</f>
        <v>0</v>
      </c>
      <c r="F1487" s="353">
        <f>+IFERROR(VLOOKUP($A1487,Data_Loss!$A$2:$V$1180,8,FALSE),0)</f>
        <v>0</v>
      </c>
      <c r="G1487" s="353">
        <f>+IFERROR(VLOOKUP($A1487,Data_Loss!$A$2:$V$1180,9,FALSE),0)</f>
        <v>0</v>
      </c>
      <c r="H1487" s="353">
        <f>+IFERROR(VLOOKUP($A1487,Data_Loss!$A$2:$V$1180,10,FALSE),0)</f>
        <v>1</v>
      </c>
      <c r="I1487" s="353">
        <f>+IFERROR(VLOOKUP($A1487,Data_Loss!$A$2:$V$1300,12,FALSE),0)</f>
        <v>0</v>
      </c>
      <c r="J1487" s="353">
        <f>+IFERROR(VLOOKUP($A1487,Data_Loss!$A$2:$V$1300,13,FALSE),0)</f>
        <v>0</v>
      </c>
      <c r="K1487" s="353">
        <f>+IFERROR(VLOOKUP($A1487,Data_Loss!$A$2:$V$1300,14,FALSE),0)</f>
        <v>0</v>
      </c>
      <c r="L1487" s="353">
        <f>+IFERROR(VLOOKUP($A1487,Data_Loss!$A$2:$V$1300,15,FALSE),0)</f>
        <v>0</v>
      </c>
      <c r="M1487" s="353">
        <f>+IFERROR(VLOOKUP($A1487,Data_Loss!$A$2:$V$1300,16,FALSE),0)</f>
        <v>344</v>
      </c>
      <c r="N1487" s="353">
        <f>+IFERROR(VLOOKUP($A1487,Data_Loss!$A$2:$V$1300,17,FALSE),0)</f>
        <v>0</v>
      </c>
      <c r="O1487" s="353">
        <f>+IFERROR(VLOOKUP($A1487,Data_Loss!$A$2:$V$1300,18,FALSE),0)</f>
        <v>0</v>
      </c>
      <c r="P1487" s="353">
        <f>+IFERROR(VLOOKUP($A1487,Data_Loss!$A$2:$V$1300,19,FALSE),0)</f>
        <v>0</v>
      </c>
      <c r="Q1487" s="353">
        <f>+IFERROR(VLOOKUP($A1487,Data_Loss!$A$2:$V$1300,20,FALSE),0)</f>
        <v>0</v>
      </c>
      <c r="R1487" s="353">
        <f>+IFERROR(VLOOKUP($A1487,Data_Loss!$A$2:$V$1300,21,FALSE),0)</f>
        <v>878</v>
      </c>
      <c r="S1487" s="353">
        <f>+IFERROR(VLOOKUP($A1487,Data_Loss!$A$2:$V$1300,22,FALSE),0)</f>
        <v>0</v>
      </c>
      <c r="T1487" s="191">
        <f>+$I1487*'10k &amp; MO'!C$5+$J1487*'10k &amp; MO'!C$11+$K1487*'10k &amp; MO'!C$17+$L1487*'10k &amp; MO'!C$23+$M1487*'10k &amp; MO'!C$29</f>
        <v>0</v>
      </c>
      <c r="U1487" s="349">
        <f>+$I1487*'10k &amp; MO'!D$5+$J1487*'10k &amp; MO'!D$11+$K1487*'10k &amp; MO'!D$17+$L1487*'10k &amp; MO'!D$23+$M1487*'10k &amp; MO'!D$29</f>
        <v>0</v>
      </c>
      <c r="V1487" s="349">
        <f>+$I1487*'10k &amp; MO'!E$5+$J1487*'10k &amp; MO'!E$11+$K1487*'10k &amp; MO'!E$17+$L1487*'10k &amp; MO'!E$23+$M1487*'10k &amp; MO'!E$29</f>
        <v>38.975200000000001</v>
      </c>
      <c r="W1487" s="349">
        <f>+$I1487*'10k &amp; MO'!F$5+$J1487*'10k &amp; MO'!F$11+$K1487*'10k &amp; MO'!F$17+$L1487*'10k &amp; MO'!F$23+$M1487*'10k &amp; MO'!F$29</f>
        <v>23.254399999999997</v>
      </c>
      <c r="X1487" s="349">
        <f>+$I1487*'10k &amp; MO'!G$5+$J1487*'10k &amp; MO'!G$11+$K1487*'10k &amp; MO'!G$17+$L1487*'10k &amp; MO'!G$23+$M1487*'10k &amp; MO'!G$29</f>
        <v>358.03519999999997</v>
      </c>
      <c r="Y1487" s="349">
        <f>+$N1487*'10k &amp; MO'!H$5+$O1487*'10k &amp; MO'!H$11+$P1487*'10k &amp; MO'!H$17+$Q1487*'10k &amp; MO'!H$23+$R1487*'10k &amp; MO'!H$29</f>
        <v>0</v>
      </c>
      <c r="Z1487" s="349">
        <f>+$N1487*'10k &amp; MO'!I$5+$O1487*'10k &amp; MO'!I$11+$P1487*'10k &amp; MO'!I$17+$Q1487*'10k &amp; MO'!I$23+$R1487*'10k &amp; MO'!I$29</f>
        <v>0</v>
      </c>
      <c r="AA1487" s="349">
        <f>+$N1487*'10k &amp; MO'!J$5+$O1487*'10k &amp; MO'!J$11+$P1487*'10k &amp; MO'!J$17+$Q1487*'10k &amp; MO'!J$23+$R1487*'10k &amp; MO'!J$29</f>
        <v>77.878600000000006</v>
      </c>
      <c r="AB1487" s="349">
        <f>+$N1487*'10k &amp; MO'!K$5+$O1487*'10k &amp; MO'!K$11+$P1487*'10k &amp; MO'!K$17+$Q1487*'10k &amp; MO'!K$23+$R1487*'10k &amp; MO'!K$29</f>
        <v>86.131800000000013</v>
      </c>
      <c r="AC1487" s="349">
        <f>+$N1487*'10k &amp; MO'!L$5+$O1487*'10k &amp; MO'!L$11+$P1487*'10k &amp; MO'!L$17+$Q1487*'10k &amp; MO'!L$23+$R1487*'10k &amp; MO'!L$29</f>
        <v>1323.3216</v>
      </c>
      <c r="AD1487" s="350">
        <f>+S1487*'10k &amp; MO'!O$5</f>
        <v>0</v>
      </c>
      <c r="AF1487" s="192" t="str">
        <f t="shared" si="206"/>
        <v>112016</v>
      </c>
      <c r="AG1487" s="192">
        <f>+IFERROR(VLOOKUP($AF1487,'Limited Loss'!$F$5:$P$124,AG$3,FALSE),0)</f>
        <v>0</v>
      </c>
      <c r="AH1487" s="193">
        <f>+IFERROR(VLOOKUP($AF1487,'Limited Loss'!$F$5:$P$124,AH$3,FALSE),0)</f>
        <v>0</v>
      </c>
      <c r="AI1487" s="193">
        <f>+IFERROR(VLOOKUP($AF1487,'Limited Loss'!$F$5:$P$124,AI$3,FALSE),0)</f>
        <v>0</v>
      </c>
      <c r="AJ1487" s="193">
        <f>+IFERROR(VLOOKUP($AF1487,'Limited Loss'!$F$5:$P$124,AJ$3,FALSE),0)</f>
        <v>0</v>
      </c>
      <c r="AK1487" s="100">
        <f>+IFERROR(VLOOKUP($AF1487,'Limited Loss'!$F$5:$P$124,AK$3,FALSE),0)</f>
        <v>0</v>
      </c>
      <c r="AL1487" s="193">
        <f>+IFERROR(VLOOKUP($AF1487,'Limited Loss'!$F$5:$P$124,AL$3,FALSE),0)</f>
        <v>0</v>
      </c>
      <c r="AM1487" s="193">
        <f>+IFERROR(VLOOKUP($AF1487,'Limited Loss'!$F$5:$P$124,AM$3,FALSE),0)</f>
        <v>0</v>
      </c>
      <c r="AN1487" s="193">
        <f>+IFERROR(VLOOKUP($AF1487,'Limited Loss'!$F$5:$P$124,AN$3,FALSE),0)</f>
        <v>0</v>
      </c>
      <c r="AO1487" s="193">
        <f>+IFERROR(VLOOKUP($AF1487,'Limited Loss'!$F$5:$P$124,AO$3,FALSE),0)</f>
        <v>0</v>
      </c>
      <c r="AP1487" s="100">
        <f>+IFERROR(VLOOKUP($AF1487,'Limited Loss'!$F$5:$P$124,AP$3,FALSE),0)</f>
        <v>0</v>
      </c>
      <c r="AQ1487" s="353"/>
      <c r="AR1487" s="331">
        <f t="shared" si="207"/>
        <v>11</v>
      </c>
      <c r="AS1487" s="332">
        <f t="shared" si="207"/>
        <v>2016</v>
      </c>
      <c r="AT1487" s="349">
        <f t="shared" si="205"/>
        <v>0</v>
      </c>
      <c r="AU1487" s="349">
        <f t="shared" si="205"/>
        <v>0</v>
      </c>
      <c r="AV1487" s="349">
        <f t="shared" si="204"/>
        <v>38.975200000000001</v>
      </c>
      <c r="AW1487" s="349">
        <f t="shared" si="204"/>
        <v>23.254399999999997</v>
      </c>
      <c r="AX1487" s="350">
        <f t="shared" si="204"/>
        <v>358.03519999999997</v>
      </c>
      <c r="AY1487" s="349">
        <f t="shared" si="204"/>
        <v>0</v>
      </c>
      <c r="AZ1487" s="349">
        <f t="shared" si="204"/>
        <v>0</v>
      </c>
      <c r="BA1487" s="349">
        <f t="shared" si="204"/>
        <v>77.878600000000006</v>
      </c>
      <c r="BB1487" s="349">
        <f t="shared" si="204"/>
        <v>86.131800000000013</v>
      </c>
      <c r="BC1487" s="349">
        <f t="shared" si="204"/>
        <v>1323.3216</v>
      </c>
      <c r="BD1487" s="350">
        <f t="shared" si="204"/>
        <v>0</v>
      </c>
      <c r="BE1487" s="349">
        <f t="shared" si="209"/>
        <v>116.85380000000001</v>
      </c>
      <c r="BF1487" s="375">
        <f t="shared" si="210"/>
        <v>1790.7429999999999</v>
      </c>
      <c r="BG1487" s="334">
        <f t="shared" si="211"/>
        <v>0</v>
      </c>
    </row>
    <row r="1488" spans="1:59" x14ac:dyDescent="0.2">
      <c r="A1488" s="326" t="str">
        <f t="shared" si="208"/>
        <v>112017</v>
      </c>
      <c r="B1488">
        <v>11</v>
      </c>
      <c r="C1488" s="327">
        <v>2017</v>
      </c>
      <c r="D1488" s="353">
        <f>+IFERROR(VLOOKUP($A1488,Data_Loss!$A$2:$V$1180,6,FALSE),0)</f>
        <v>0</v>
      </c>
      <c r="E1488" s="353">
        <f>+IFERROR(VLOOKUP($A1488,Data_Loss!$A$2:$V$1180,7,FALSE),0)</f>
        <v>0</v>
      </c>
      <c r="F1488" s="353">
        <f>+IFERROR(VLOOKUP($A1488,Data_Loss!$A$2:$V$1180,8,FALSE),0)</f>
        <v>0</v>
      </c>
      <c r="G1488" s="353">
        <f>+IFERROR(VLOOKUP($A1488,Data_Loss!$A$2:$V$1180,9,FALSE),0)</f>
        <v>0</v>
      </c>
      <c r="H1488" s="353">
        <f>+IFERROR(VLOOKUP($A1488,Data_Loss!$A$2:$V$1180,10,FALSE),0)</f>
        <v>0</v>
      </c>
      <c r="I1488" s="353">
        <f>+IFERROR(VLOOKUP($A1488,Data_Loss!$A$2:$V$1300,12,FALSE),0)</f>
        <v>0</v>
      </c>
      <c r="J1488" s="353">
        <f>+IFERROR(VLOOKUP($A1488,Data_Loss!$A$2:$V$1300,13,FALSE),0)</f>
        <v>0</v>
      </c>
      <c r="K1488" s="353">
        <f>+IFERROR(VLOOKUP($A1488,Data_Loss!$A$2:$V$1300,14,FALSE),0)</f>
        <v>0</v>
      </c>
      <c r="L1488" s="353">
        <f>+IFERROR(VLOOKUP($A1488,Data_Loss!$A$2:$V$1300,15,FALSE),0)</f>
        <v>0</v>
      </c>
      <c r="M1488" s="353">
        <f>+IFERROR(VLOOKUP($A1488,Data_Loss!$A$2:$V$1300,16,FALSE),0)</f>
        <v>0</v>
      </c>
      <c r="N1488" s="353">
        <f>+IFERROR(VLOOKUP($A1488,Data_Loss!$A$2:$V$1300,17,FALSE),0)</f>
        <v>0</v>
      </c>
      <c r="O1488" s="353">
        <f>+IFERROR(VLOOKUP($A1488,Data_Loss!$A$2:$V$1300,18,FALSE),0)</f>
        <v>0</v>
      </c>
      <c r="P1488" s="353">
        <f>+IFERROR(VLOOKUP($A1488,Data_Loss!$A$2:$V$1300,19,FALSE),0)</f>
        <v>0</v>
      </c>
      <c r="Q1488" s="353">
        <f>+IFERROR(VLOOKUP($A1488,Data_Loss!$A$2:$V$1300,20,FALSE),0)</f>
        <v>0</v>
      </c>
      <c r="R1488" s="353">
        <f>+IFERROR(VLOOKUP($A1488,Data_Loss!$A$2:$V$1300,21,FALSE),0)</f>
        <v>0</v>
      </c>
      <c r="S1488" s="353">
        <f>+IFERROR(VLOOKUP($A1488,Data_Loss!$A$2:$V$1300,22,FALSE),0)</f>
        <v>0</v>
      </c>
      <c r="T1488" s="191">
        <f>+$I1488*'10k &amp; MO'!C$6+$J1488*'10k &amp; MO'!C$12+$K1488*'10k &amp; MO'!C$18+$L1488*'10k &amp; MO'!C$24+$M1488*'10k &amp; MO'!C$30</f>
        <v>0</v>
      </c>
      <c r="U1488" s="349">
        <f>+$I1488*'10k &amp; MO'!D$6+$J1488*'10k &amp; MO'!D$12+$K1488*'10k &amp; MO'!D$18+$L1488*'10k &amp; MO'!D$24+$M1488*'10k &amp; MO'!D$30</f>
        <v>0</v>
      </c>
      <c r="V1488" s="349">
        <f>+$I1488*'10k &amp; MO'!E$6+$J1488*'10k &amp; MO'!E$12+$K1488*'10k &amp; MO'!E$18+$L1488*'10k &amp; MO'!E$24+$M1488*'10k &amp; MO'!E$30</f>
        <v>0</v>
      </c>
      <c r="W1488" s="349">
        <f>+$I1488*'10k &amp; MO'!F$6+$J1488*'10k &amp; MO'!F$12+$K1488*'10k &amp; MO'!F$18+$L1488*'10k &amp; MO'!F$24+$M1488*'10k &amp; MO'!F$30</f>
        <v>0</v>
      </c>
      <c r="X1488" s="349">
        <f>+$I1488*'10k &amp; MO'!G$6+$J1488*'10k &amp; MO'!G$12+$K1488*'10k &amp; MO'!G$18+$L1488*'10k &amp; MO'!G$24+$M1488*'10k &amp; MO'!G$30</f>
        <v>0</v>
      </c>
      <c r="Y1488" s="349">
        <f>+$N1488*'10k &amp; MO'!H$6+$O1488*'10k &amp; MO'!H$12+$P1488*'10k &amp; MO'!H$18+$Q1488*'10k &amp; MO'!H$24+$R1488*'10k &amp; MO'!H$30</f>
        <v>0</v>
      </c>
      <c r="Z1488" s="349">
        <f>+$N1488*'10k &amp; MO'!I$6+$O1488*'10k &amp; MO'!I$12+$P1488*'10k &amp; MO'!I$18+$Q1488*'10k &amp; MO'!I$24+$R1488*'10k &amp; MO'!I$30</f>
        <v>0</v>
      </c>
      <c r="AA1488" s="349">
        <f>+$N1488*'10k &amp; MO'!J$6+$O1488*'10k &amp; MO'!J$12+$P1488*'10k &amp; MO'!J$18+$Q1488*'10k &amp; MO'!J$24+$R1488*'10k &amp; MO'!J$30</f>
        <v>0</v>
      </c>
      <c r="AB1488" s="349">
        <f>+$N1488*'10k &amp; MO'!K$6+$O1488*'10k &amp; MO'!K$12+$P1488*'10k &amp; MO'!K$18+$Q1488*'10k &amp; MO'!K$24+$R1488*'10k &amp; MO'!K$30</f>
        <v>0</v>
      </c>
      <c r="AC1488" s="349">
        <f>+$N1488*'10k &amp; MO'!L$6+$O1488*'10k &amp; MO'!L$12+$P1488*'10k &amp; MO'!L$18+$Q1488*'10k &amp; MO'!L$24+$R1488*'10k &amp; MO'!L$30</f>
        <v>0</v>
      </c>
      <c r="AD1488" s="350">
        <f>+S1488*'10k &amp; MO'!O$6</f>
        <v>0</v>
      </c>
      <c r="AF1488" s="192" t="str">
        <f t="shared" si="206"/>
        <v>112017</v>
      </c>
      <c r="AG1488" s="192">
        <f>+IFERROR(VLOOKUP($AF1488,'Limited Loss'!$F$5:$P$124,AG$3,FALSE),0)</f>
        <v>0</v>
      </c>
      <c r="AH1488" s="193">
        <f>+IFERROR(VLOOKUP($AF1488,'Limited Loss'!$F$5:$P$124,AH$3,FALSE),0)</f>
        <v>0</v>
      </c>
      <c r="AI1488" s="193">
        <f>+IFERROR(VLOOKUP($AF1488,'Limited Loss'!$F$5:$P$124,AI$3,FALSE),0)</f>
        <v>0</v>
      </c>
      <c r="AJ1488" s="193">
        <f>+IFERROR(VLOOKUP($AF1488,'Limited Loss'!$F$5:$P$124,AJ$3,FALSE),0)</f>
        <v>0</v>
      </c>
      <c r="AK1488" s="100">
        <f>+IFERROR(VLOOKUP($AF1488,'Limited Loss'!$F$5:$P$124,AK$3,FALSE),0)</f>
        <v>0</v>
      </c>
      <c r="AL1488" s="193">
        <f>+IFERROR(VLOOKUP($AF1488,'Limited Loss'!$F$5:$P$124,AL$3,FALSE),0)</f>
        <v>0</v>
      </c>
      <c r="AM1488" s="193">
        <f>+IFERROR(VLOOKUP($AF1488,'Limited Loss'!$F$5:$P$124,AM$3,FALSE),0)</f>
        <v>0</v>
      </c>
      <c r="AN1488" s="193">
        <f>+IFERROR(VLOOKUP($AF1488,'Limited Loss'!$F$5:$P$124,AN$3,FALSE),0)</f>
        <v>0</v>
      </c>
      <c r="AO1488" s="193">
        <f>+IFERROR(VLOOKUP($AF1488,'Limited Loss'!$F$5:$P$124,AO$3,FALSE),0)</f>
        <v>0</v>
      </c>
      <c r="AP1488" s="100">
        <f>+IFERROR(VLOOKUP($AF1488,'Limited Loss'!$F$5:$P$124,AP$3,FALSE),0)</f>
        <v>0</v>
      </c>
      <c r="AQ1488" s="353"/>
      <c r="AR1488" s="331">
        <f t="shared" si="207"/>
        <v>11</v>
      </c>
      <c r="AS1488" s="332">
        <f t="shared" si="207"/>
        <v>2017</v>
      </c>
      <c r="AT1488" s="349">
        <f t="shared" si="205"/>
        <v>0</v>
      </c>
      <c r="AU1488" s="349">
        <f t="shared" si="205"/>
        <v>0</v>
      </c>
      <c r="AV1488" s="349">
        <f t="shared" si="204"/>
        <v>0</v>
      </c>
      <c r="AW1488" s="349">
        <f t="shared" si="204"/>
        <v>0</v>
      </c>
      <c r="AX1488" s="350">
        <f t="shared" si="204"/>
        <v>0</v>
      </c>
      <c r="AY1488" s="349">
        <f t="shared" si="204"/>
        <v>0</v>
      </c>
      <c r="AZ1488" s="349">
        <f t="shared" si="204"/>
        <v>0</v>
      </c>
      <c r="BA1488" s="349">
        <f t="shared" si="204"/>
        <v>0</v>
      </c>
      <c r="BB1488" s="349">
        <f t="shared" si="204"/>
        <v>0</v>
      </c>
      <c r="BC1488" s="349">
        <f t="shared" si="204"/>
        <v>0</v>
      </c>
      <c r="BD1488" s="350">
        <f t="shared" si="204"/>
        <v>0</v>
      </c>
      <c r="BE1488" s="349">
        <f t="shared" si="209"/>
        <v>0</v>
      </c>
      <c r="BF1488" s="375">
        <f t="shared" si="210"/>
        <v>0</v>
      </c>
      <c r="BG1488" s="334">
        <f t="shared" si="211"/>
        <v>0</v>
      </c>
    </row>
    <row r="1489" spans="1:59" x14ac:dyDescent="0.2">
      <c r="A1489" s="326" t="str">
        <f t="shared" si="208"/>
        <v>112018</v>
      </c>
      <c r="B1489">
        <v>11</v>
      </c>
      <c r="C1489" s="327">
        <v>2018</v>
      </c>
      <c r="D1489" s="353">
        <f>+IFERROR(VLOOKUP($A1489,Data_Loss!$A$2:$V$1180,6,FALSE),0)</f>
        <v>0</v>
      </c>
      <c r="E1489" s="353">
        <f>+IFERROR(VLOOKUP($A1489,Data_Loss!$A$2:$V$1180,7,FALSE),0)</f>
        <v>0</v>
      </c>
      <c r="F1489" s="353">
        <f>+IFERROR(VLOOKUP($A1489,Data_Loss!$A$2:$V$1180,8,FALSE),0)</f>
        <v>0</v>
      </c>
      <c r="G1489" s="353">
        <f>+IFERROR(VLOOKUP($A1489,Data_Loss!$A$2:$V$1180,9,FALSE),0)</f>
        <v>0</v>
      </c>
      <c r="H1489" s="353">
        <f>+IFERROR(VLOOKUP($A1489,Data_Loss!$A$2:$V$1180,10,FALSE),0)</f>
        <v>2</v>
      </c>
      <c r="I1489" s="353">
        <f>+IFERROR(VLOOKUP($A1489,Data_Loss!$A$2:$V$1300,12,FALSE),0)</f>
        <v>0</v>
      </c>
      <c r="J1489" s="353">
        <f>+IFERROR(VLOOKUP($A1489,Data_Loss!$A$2:$V$1300,13,FALSE),0)</f>
        <v>0</v>
      </c>
      <c r="K1489" s="353">
        <f>+IFERROR(VLOOKUP($A1489,Data_Loss!$A$2:$V$1300,14,FALSE),0)</f>
        <v>0</v>
      </c>
      <c r="L1489" s="353">
        <f>+IFERROR(VLOOKUP($A1489,Data_Loss!$A$2:$V$1300,15,FALSE),0)</f>
        <v>0</v>
      </c>
      <c r="M1489" s="353">
        <f>+IFERROR(VLOOKUP($A1489,Data_Loss!$A$2:$V$1300,16,FALSE),0)</f>
        <v>30087</v>
      </c>
      <c r="N1489" s="353">
        <f>+IFERROR(VLOOKUP($A1489,Data_Loss!$A$2:$V$1300,17,FALSE),0)</f>
        <v>0</v>
      </c>
      <c r="O1489" s="353">
        <f>+IFERROR(VLOOKUP($A1489,Data_Loss!$A$2:$V$1300,18,FALSE),0)</f>
        <v>0</v>
      </c>
      <c r="P1489" s="353">
        <f>+IFERROR(VLOOKUP($A1489,Data_Loss!$A$2:$V$1300,19,FALSE),0)</f>
        <v>0</v>
      </c>
      <c r="Q1489" s="353">
        <f>+IFERROR(VLOOKUP($A1489,Data_Loss!$A$2:$V$1300,20,FALSE),0)</f>
        <v>0</v>
      </c>
      <c r="R1489" s="353">
        <f>+IFERROR(VLOOKUP($A1489,Data_Loss!$A$2:$V$1300,21,FALSE),0)</f>
        <v>30264</v>
      </c>
      <c r="S1489" s="353">
        <f>+IFERROR(VLOOKUP($A1489,Data_Loss!$A$2:$V$1300,22,FALSE),0)</f>
        <v>264</v>
      </c>
      <c r="T1489" s="191">
        <f>+$I1489*'10k &amp; MO'!C$7+$J1489*'10k &amp; MO'!C$13+$K1489*'10k &amp; MO'!C$19+$L1489*'10k &amp; MO'!C$25+$M1489*'10k &amp; MO'!C$31</f>
        <v>66.191400000000002</v>
      </c>
      <c r="U1489" s="349">
        <f>+$I1489*'10k &amp; MO'!D$7+$J1489*'10k &amp; MO'!D$13+$K1489*'10k &amp; MO'!D$19+$L1489*'10k &amp; MO'!D$25+$M1489*'10k &amp; MO'!D$31</f>
        <v>2051.9333999999999</v>
      </c>
      <c r="V1489" s="349">
        <f>+$I1489*'10k &amp; MO'!E$7+$J1489*'10k &amp; MO'!E$13+$K1489*'10k &amp; MO'!E$19+$L1489*'10k &amp; MO'!E$25+$M1489*'10k &amp; MO'!E$31</f>
        <v>42212.061000000002</v>
      </c>
      <c r="W1489" s="349">
        <f>+$I1489*'10k &amp; MO'!F$7+$J1489*'10k &amp; MO'!F$13+$K1489*'10k &amp; MO'!F$19+$L1489*'10k &amp; MO'!F$25+$M1489*'10k &amp; MO'!F$31</f>
        <v>15919.0317</v>
      </c>
      <c r="X1489" s="349">
        <f>+$I1489*'10k &amp; MO'!G$7+$J1489*'10k &amp; MO'!G$13+$K1489*'10k &amp; MO'!G$19+$L1489*'10k &amp; MO'!G$25+$M1489*'10k &amp; MO'!G$31</f>
        <v>20723.925599999999</v>
      </c>
      <c r="Y1489" s="349">
        <f>+$N1489*'10k &amp; MO'!H$7+$O1489*'10k &amp; MO'!H$13+$P1489*'10k &amp; MO'!H$19+$Q1489*'10k &amp; MO'!H$25+$R1489*'10k &amp; MO'!H$31</f>
        <v>87.765599999999992</v>
      </c>
      <c r="Z1489" s="349">
        <f>+$N1489*'10k &amp; MO'!I$7+$O1489*'10k &amp; MO'!I$13+$P1489*'10k &amp; MO'!I$19+$Q1489*'10k &amp; MO'!I$25+$R1489*'10k &amp; MO'!I$31</f>
        <v>2993.1096000000002</v>
      </c>
      <c r="AA1489" s="349">
        <f>+$N1489*'10k &amp; MO'!J$7+$O1489*'10k &amp; MO'!J$13+$P1489*'10k &amp; MO'!J$19+$Q1489*'10k &amp; MO'!J$25+$R1489*'10k &amp; MO'!J$31</f>
        <v>30784.540800000002</v>
      </c>
      <c r="AB1489" s="349">
        <f>+$N1489*'10k &amp; MO'!K$7+$O1489*'10k &amp; MO'!K$13+$P1489*'10k &amp; MO'!K$19+$Q1489*'10k &amp; MO'!K$25+$R1489*'10k &amp; MO'!K$31</f>
        <v>16275.979199999998</v>
      </c>
      <c r="AC1489" s="349">
        <f>+$N1489*'10k &amp; MO'!L$7+$O1489*'10k &amp; MO'!L$13+$P1489*'10k &amp; MO'!L$19+$Q1489*'10k &amp; MO'!L$25+$R1489*'10k &amp; MO'!L$31</f>
        <v>25433.865600000001</v>
      </c>
      <c r="AD1489" s="350">
        <f>+S1489*'10k &amp; MO'!O$7</f>
        <v>350.06400000000002</v>
      </c>
      <c r="AF1489" s="192" t="str">
        <f t="shared" si="206"/>
        <v>112018</v>
      </c>
      <c r="AG1489" s="192">
        <f>+IFERROR(VLOOKUP($AF1489,'Limited Loss'!$F$5:$P$124,AG$3,FALSE),0)</f>
        <v>0</v>
      </c>
      <c r="AH1489" s="193">
        <f>+IFERROR(VLOOKUP($AF1489,'Limited Loss'!$F$5:$P$124,AH$3,FALSE),0)</f>
        <v>0</v>
      </c>
      <c r="AI1489" s="193">
        <f>+IFERROR(VLOOKUP($AF1489,'Limited Loss'!$F$5:$P$124,AI$3,FALSE),0)</f>
        <v>0</v>
      </c>
      <c r="AJ1489" s="193">
        <f>+IFERROR(VLOOKUP($AF1489,'Limited Loss'!$F$5:$P$124,AJ$3,FALSE),0)</f>
        <v>0</v>
      </c>
      <c r="AK1489" s="100">
        <f>+IFERROR(VLOOKUP($AF1489,'Limited Loss'!$F$5:$P$124,AK$3,FALSE),0)</f>
        <v>0</v>
      </c>
      <c r="AL1489" s="193">
        <f>+IFERROR(VLOOKUP($AF1489,'Limited Loss'!$F$5:$P$124,AL$3,FALSE),0)</f>
        <v>0</v>
      </c>
      <c r="AM1489" s="193">
        <f>+IFERROR(VLOOKUP($AF1489,'Limited Loss'!$F$5:$P$124,AM$3,FALSE),0)</f>
        <v>0</v>
      </c>
      <c r="AN1489" s="193">
        <f>+IFERROR(VLOOKUP($AF1489,'Limited Loss'!$F$5:$P$124,AN$3,FALSE),0)</f>
        <v>0</v>
      </c>
      <c r="AO1489" s="193">
        <f>+IFERROR(VLOOKUP($AF1489,'Limited Loss'!$F$5:$P$124,AO$3,FALSE),0)</f>
        <v>0</v>
      </c>
      <c r="AP1489" s="100">
        <f>+IFERROR(VLOOKUP($AF1489,'Limited Loss'!$F$5:$P$124,AP$3,FALSE),0)</f>
        <v>0</v>
      </c>
      <c r="AQ1489" s="353"/>
      <c r="AR1489" s="331">
        <f t="shared" si="207"/>
        <v>11</v>
      </c>
      <c r="AS1489" s="332">
        <f t="shared" si="207"/>
        <v>2018</v>
      </c>
      <c r="AT1489" s="349">
        <f t="shared" si="205"/>
        <v>66.191400000000002</v>
      </c>
      <c r="AU1489" s="349">
        <f t="shared" si="205"/>
        <v>2051.9333999999999</v>
      </c>
      <c r="AV1489" s="349">
        <f t="shared" si="204"/>
        <v>42212.061000000002</v>
      </c>
      <c r="AW1489" s="349">
        <f t="shared" si="204"/>
        <v>15919.0317</v>
      </c>
      <c r="AX1489" s="350">
        <f t="shared" si="204"/>
        <v>20723.925599999999</v>
      </c>
      <c r="AY1489" s="349">
        <f t="shared" si="204"/>
        <v>87.765599999999992</v>
      </c>
      <c r="AZ1489" s="349">
        <f t="shared" si="204"/>
        <v>2993.1096000000002</v>
      </c>
      <c r="BA1489" s="349">
        <f t="shared" si="204"/>
        <v>30784.540800000002</v>
      </c>
      <c r="BB1489" s="349">
        <f t="shared" si="204"/>
        <v>16275.979199999998</v>
      </c>
      <c r="BC1489" s="349">
        <f t="shared" si="204"/>
        <v>25433.865600000001</v>
      </c>
      <c r="BD1489" s="350">
        <f t="shared" si="204"/>
        <v>350.06400000000002</v>
      </c>
      <c r="BE1489" s="349">
        <f t="shared" si="209"/>
        <v>78195.601800000004</v>
      </c>
      <c r="BF1489" s="375">
        <f t="shared" si="210"/>
        <v>78352.802100000001</v>
      </c>
      <c r="BG1489" s="334">
        <f t="shared" si="211"/>
        <v>350.06400000000002</v>
      </c>
    </row>
    <row r="1490" spans="1:59" x14ac:dyDescent="0.2">
      <c r="A1490" s="326" t="str">
        <f t="shared" si="208"/>
        <v>132014</v>
      </c>
      <c r="B1490">
        <v>13</v>
      </c>
      <c r="C1490" s="327">
        <v>2014</v>
      </c>
      <c r="D1490" s="353">
        <f>+IFERROR(VLOOKUP($A1490,Data_Loss!$A$2:$V$1180,6,FALSE),0)</f>
        <v>0</v>
      </c>
      <c r="E1490" s="353">
        <f>+IFERROR(VLOOKUP($A1490,Data_Loss!$A$2:$V$1180,7,FALSE),0)</f>
        <v>0</v>
      </c>
      <c r="F1490" s="353">
        <f>+IFERROR(VLOOKUP($A1490,Data_Loss!$A$2:$V$1180,8,FALSE),0)</f>
        <v>0</v>
      </c>
      <c r="G1490" s="353">
        <f>+IFERROR(VLOOKUP($A1490,Data_Loss!$A$2:$V$1180,9,FALSE),0)</f>
        <v>0</v>
      </c>
      <c r="H1490" s="353">
        <f>+IFERROR(VLOOKUP($A1490,Data_Loss!$A$2:$V$1180,10,FALSE),0)</f>
        <v>3</v>
      </c>
      <c r="I1490" s="353">
        <f>+IFERROR(VLOOKUP($A1490,Data_Loss!$A$2:$V$1300,12,FALSE),0)</f>
        <v>0</v>
      </c>
      <c r="J1490" s="353">
        <f>+IFERROR(VLOOKUP($A1490,Data_Loss!$A$2:$V$1300,13,FALSE),0)</f>
        <v>0</v>
      </c>
      <c r="K1490" s="353">
        <f>+IFERROR(VLOOKUP($A1490,Data_Loss!$A$2:$V$1300,14,FALSE),0)</f>
        <v>0</v>
      </c>
      <c r="L1490" s="353">
        <f>+IFERROR(VLOOKUP($A1490,Data_Loss!$A$2:$V$1300,15,FALSE),0)</f>
        <v>0</v>
      </c>
      <c r="M1490" s="353">
        <f>+IFERROR(VLOOKUP($A1490,Data_Loss!$A$2:$V$1300,16,FALSE),0)</f>
        <v>14199</v>
      </c>
      <c r="N1490" s="353">
        <f>+IFERROR(VLOOKUP($A1490,Data_Loss!$A$2:$V$1300,17,FALSE),0)</f>
        <v>0</v>
      </c>
      <c r="O1490" s="353">
        <f>+IFERROR(VLOOKUP($A1490,Data_Loss!$A$2:$V$1300,18,FALSE),0)</f>
        <v>0</v>
      </c>
      <c r="P1490" s="353">
        <f>+IFERROR(VLOOKUP($A1490,Data_Loss!$A$2:$V$1300,19,FALSE),0)</f>
        <v>0</v>
      </c>
      <c r="Q1490" s="353">
        <f>+IFERROR(VLOOKUP($A1490,Data_Loss!$A$2:$V$1300,20,FALSE),0)</f>
        <v>0</v>
      </c>
      <c r="R1490" s="353">
        <f>+IFERROR(VLOOKUP($A1490,Data_Loss!$A$2:$V$1300,21,FALSE),0)</f>
        <v>24539</v>
      </c>
      <c r="S1490" s="353">
        <f>+IFERROR(VLOOKUP($A1490,Data_Loss!$A$2:$V$1300,22,FALSE),0)</f>
        <v>0</v>
      </c>
      <c r="T1490" s="191">
        <f>+$I1490*'10k &amp; MO'!C$3+$J1490*'10k &amp; MO'!C$9+$K1490*'10k &amp; MO'!C$15+$L1490*'10k &amp; MO'!C$21+$M1490*'10k &amp; MO'!C$27</f>
        <v>0</v>
      </c>
      <c r="U1490" s="349">
        <f>+$I1490*'10k &amp; MO'!D$3+$J1490*'10k &amp; MO'!D$9+$K1490*'10k &amp; MO'!D$15+$L1490*'10k &amp; MO'!D$21+$M1490*'10k &amp; MO'!D$27</f>
        <v>0</v>
      </c>
      <c r="V1490" s="349">
        <f>+$I1490*'10k &amp; MO'!E$3+$J1490*'10k &amp; MO'!E$9+$K1490*'10k &amp; MO'!E$15+$L1490*'10k &amp; MO'!E$21+$M1490*'10k &amp; MO'!E$27</f>
        <v>0</v>
      </c>
      <c r="W1490" s="349">
        <f>+$I1490*'10k &amp; MO'!F$3+$J1490*'10k &amp; MO'!F$9+$K1490*'10k &amp; MO'!F$15+$L1490*'10k &amp; MO'!F$21+$M1490*'10k &amp; MO'!F$27</f>
        <v>0</v>
      </c>
      <c r="X1490" s="349">
        <f>+$I1490*'10k &amp; MO'!G$3+$J1490*'10k &amp; MO'!G$9+$K1490*'10k &amp; MO'!G$15+$L1490*'10k &amp; MO'!G$21+$M1490*'10k &amp; MO'!G$27</f>
        <v>16073.267999999998</v>
      </c>
      <c r="Y1490" s="349">
        <f>+$N1490*'10k &amp; MO'!H$3+$O1490*'10k &amp; MO'!H$9+$P1490*'10k &amp; MO'!H$15+$Q1490*'10k &amp; MO'!H$21+$R1490*'10k &amp; MO'!H$27</f>
        <v>0</v>
      </c>
      <c r="Z1490" s="349">
        <f>+$N1490*'10k &amp; MO'!I$3+$O1490*'10k &amp; MO'!I$9+$P1490*'10k &amp; MO'!I$15+$Q1490*'10k &amp; MO'!I$21+$R1490*'10k &amp; MO'!I$27</f>
        <v>0</v>
      </c>
      <c r="AA1490" s="349">
        <f>+$N1490*'10k &amp; MO'!J$3+$O1490*'10k &amp; MO'!J$9+$P1490*'10k &amp; MO'!J$15+$Q1490*'10k &amp; MO'!J$21+$R1490*'10k &amp; MO'!J$27</f>
        <v>0</v>
      </c>
      <c r="AB1490" s="349">
        <f>+$N1490*'10k &amp; MO'!K$3+$O1490*'10k &amp; MO'!K$9+$P1490*'10k &amp; MO'!K$15+$Q1490*'10k &amp; MO'!K$21+$R1490*'10k &amp; MO'!K$27</f>
        <v>0</v>
      </c>
      <c r="AC1490" s="349">
        <f>+$N1490*'10k &amp; MO'!L$3+$O1490*'10k &amp; MO'!L$9+$P1490*'10k &amp; MO'!L$15+$Q1490*'10k &amp; MO'!L$21+$R1490*'10k &amp; MO'!L$27</f>
        <v>37839.137999999999</v>
      </c>
      <c r="AD1490" s="350">
        <f>+S1490*'10k &amp; MO'!O$3</f>
        <v>0</v>
      </c>
      <c r="AF1490" s="192" t="str">
        <f t="shared" si="206"/>
        <v>132014</v>
      </c>
      <c r="AG1490" s="192">
        <f>+IFERROR(VLOOKUP($AF1490,'Limited Loss'!$F$5:$P$124,AG$3,FALSE),0)</f>
        <v>0</v>
      </c>
      <c r="AH1490" s="193">
        <f>+IFERROR(VLOOKUP($AF1490,'Limited Loss'!$F$5:$P$124,AH$3,FALSE),0)</f>
        <v>0</v>
      </c>
      <c r="AI1490" s="193">
        <f>+IFERROR(VLOOKUP($AF1490,'Limited Loss'!$F$5:$P$124,AI$3,FALSE),0)</f>
        <v>0</v>
      </c>
      <c r="AJ1490" s="193">
        <f>+IFERROR(VLOOKUP($AF1490,'Limited Loss'!$F$5:$P$124,AJ$3,FALSE),0)</f>
        <v>0</v>
      </c>
      <c r="AK1490" s="100">
        <f>+IFERROR(VLOOKUP($AF1490,'Limited Loss'!$F$5:$P$124,AK$3,FALSE),0)</f>
        <v>0</v>
      </c>
      <c r="AL1490" s="193">
        <f>+IFERROR(VLOOKUP($AF1490,'Limited Loss'!$F$5:$P$124,AL$3,FALSE),0)</f>
        <v>0</v>
      </c>
      <c r="AM1490" s="193">
        <f>+IFERROR(VLOOKUP($AF1490,'Limited Loss'!$F$5:$P$124,AM$3,FALSE),0)</f>
        <v>0</v>
      </c>
      <c r="AN1490" s="193">
        <f>+IFERROR(VLOOKUP($AF1490,'Limited Loss'!$F$5:$P$124,AN$3,FALSE),0)</f>
        <v>0</v>
      </c>
      <c r="AO1490" s="193">
        <f>+IFERROR(VLOOKUP($AF1490,'Limited Loss'!$F$5:$P$124,AO$3,FALSE),0)</f>
        <v>0</v>
      </c>
      <c r="AP1490" s="100">
        <f>+IFERROR(VLOOKUP($AF1490,'Limited Loss'!$F$5:$P$124,AP$3,FALSE),0)</f>
        <v>0</v>
      </c>
      <c r="AQ1490" s="353"/>
      <c r="AR1490" s="331">
        <f t="shared" si="207"/>
        <v>13</v>
      </c>
      <c r="AS1490" s="332">
        <f t="shared" si="207"/>
        <v>2014</v>
      </c>
      <c r="AT1490" s="349">
        <f t="shared" si="205"/>
        <v>0</v>
      </c>
      <c r="AU1490" s="349">
        <f t="shared" si="205"/>
        <v>0</v>
      </c>
      <c r="AV1490" s="349">
        <f t="shared" si="204"/>
        <v>0</v>
      </c>
      <c r="AW1490" s="349">
        <f t="shared" si="204"/>
        <v>0</v>
      </c>
      <c r="AX1490" s="350">
        <f t="shared" si="204"/>
        <v>16073.267999999998</v>
      </c>
      <c r="AY1490" s="349">
        <f t="shared" si="204"/>
        <v>0</v>
      </c>
      <c r="AZ1490" s="349">
        <f t="shared" si="204"/>
        <v>0</v>
      </c>
      <c r="BA1490" s="349">
        <f t="shared" si="204"/>
        <v>0</v>
      </c>
      <c r="BB1490" s="349">
        <f t="shared" si="204"/>
        <v>0</v>
      </c>
      <c r="BC1490" s="349">
        <f t="shared" si="204"/>
        <v>37839.137999999999</v>
      </c>
      <c r="BD1490" s="350">
        <f t="shared" si="204"/>
        <v>0</v>
      </c>
      <c r="BE1490" s="349">
        <f t="shared" si="209"/>
        <v>0</v>
      </c>
      <c r="BF1490" s="375">
        <f t="shared" si="210"/>
        <v>53912.405999999995</v>
      </c>
      <c r="BG1490" s="334">
        <f t="shared" si="211"/>
        <v>0</v>
      </c>
    </row>
    <row r="1491" spans="1:59" x14ac:dyDescent="0.2">
      <c r="A1491" s="326" t="str">
        <f t="shared" si="208"/>
        <v>132015</v>
      </c>
      <c r="B1491">
        <v>13</v>
      </c>
      <c r="C1491" s="327">
        <v>2015</v>
      </c>
      <c r="D1491" s="353">
        <f>+IFERROR(VLOOKUP($A1491,Data_Loss!$A$2:$V$1180,6,FALSE),0)</f>
        <v>0</v>
      </c>
      <c r="E1491" s="353">
        <f>+IFERROR(VLOOKUP($A1491,Data_Loss!$A$2:$V$1180,7,FALSE),0)</f>
        <v>0</v>
      </c>
      <c r="F1491" s="353">
        <f>+IFERROR(VLOOKUP($A1491,Data_Loss!$A$2:$V$1180,8,FALSE),0)</f>
        <v>0</v>
      </c>
      <c r="G1491" s="353">
        <f>+IFERROR(VLOOKUP($A1491,Data_Loss!$A$2:$V$1180,9,FALSE),0)</f>
        <v>1</v>
      </c>
      <c r="H1491" s="353">
        <f>+IFERROR(VLOOKUP($A1491,Data_Loss!$A$2:$V$1180,10,FALSE),0)</f>
        <v>2</v>
      </c>
      <c r="I1491" s="353">
        <f>+IFERROR(VLOOKUP($A1491,Data_Loss!$A$2:$V$1300,12,FALSE),0)</f>
        <v>0</v>
      </c>
      <c r="J1491" s="353">
        <f>+IFERROR(VLOOKUP($A1491,Data_Loss!$A$2:$V$1300,13,FALSE),0)</f>
        <v>0</v>
      </c>
      <c r="K1491" s="353">
        <f>+IFERROR(VLOOKUP($A1491,Data_Loss!$A$2:$V$1300,14,FALSE),0)</f>
        <v>0</v>
      </c>
      <c r="L1491" s="353">
        <f>+IFERROR(VLOOKUP($A1491,Data_Loss!$A$2:$V$1300,15,FALSE),0)</f>
        <v>29914</v>
      </c>
      <c r="M1491" s="353">
        <f>+IFERROR(VLOOKUP($A1491,Data_Loss!$A$2:$V$1300,16,FALSE),0)</f>
        <v>6907</v>
      </c>
      <c r="N1491" s="353">
        <f>+IFERROR(VLOOKUP($A1491,Data_Loss!$A$2:$V$1300,17,FALSE),0)</f>
        <v>0</v>
      </c>
      <c r="O1491" s="353">
        <f>+IFERROR(VLOOKUP($A1491,Data_Loss!$A$2:$V$1300,18,FALSE),0)</f>
        <v>0</v>
      </c>
      <c r="P1491" s="353">
        <f>+IFERROR(VLOOKUP($A1491,Data_Loss!$A$2:$V$1300,19,FALSE),0)</f>
        <v>0</v>
      </c>
      <c r="Q1491" s="353">
        <f>+IFERROR(VLOOKUP($A1491,Data_Loss!$A$2:$V$1300,20,FALSE),0)</f>
        <v>9782</v>
      </c>
      <c r="R1491" s="353">
        <f>+IFERROR(VLOOKUP($A1491,Data_Loss!$A$2:$V$1300,21,FALSE),0)</f>
        <v>18695</v>
      </c>
      <c r="S1491" s="353">
        <f>+IFERROR(VLOOKUP($A1491,Data_Loss!$A$2:$V$1300,22,FALSE),0)</f>
        <v>1433</v>
      </c>
      <c r="T1491" s="191">
        <f>+$I1491*'10k &amp; MO'!C$4+$J1491*'10k &amp; MO'!C$10+$K1491*'10k &amp; MO'!C$16+$L1491*'10k &amp; MO'!C$22+$M1491*'10k &amp; MO'!C$28</f>
        <v>0</v>
      </c>
      <c r="U1491" s="349">
        <f>+$I1491*'10k &amp; MO'!D$4+$J1491*'10k &amp; MO'!D$10+$K1491*'10k &amp; MO'!D$16+$L1491*'10k &amp; MO'!D$22+$M1491*'10k &amp; MO'!D$28</f>
        <v>0</v>
      </c>
      <c r="V1491" s="349">
        <f>+$I1491*'10k &amp; MO'!E$4+$J1491*'10k &amp; MO'!E$10+$K1491*'10k &amp; MO'!E$16+$L1491*'10k &amp; MO'!E$22+$M1491*'10k &amp; MO'!E$28</f>
        <v>4624.1459999999997</v>
      </c>
      <c r="W1491" s="349">
        <f>+$I1491*'10k &amp; MO'!F$4+$J1491*'10k &amp; MO'!F$10+$K1491*'10k &amp; MO'!F$16+$L1491*'10k &amp; MO'!F$22+$M1491*'10k &amp; MO'!F$28</f>
        <v>32974.971299999997</v>
      </c>
      <c r="X1491" s="349">
        <f>+$I1491*'10k &amp; MO'!G$4+$J1491*'10k &amp; MO'!G$10+$K1491*'10k &amp; MO'!G$16+$L1491*'10k &amp; MO'!G$22+$M1491*'10k &amp; MO'!G$28</f>
        <v>8227.2525999999998</v>
      </c>
      <c r="Y1491" s="349">
        <f>+$N1491*'10k &amp; MO'!H$4+$O1491*'10k &amp; MO'!H$10+$P1491*'10k &amp; MO'!H$16+$Q1491*'10k &amp; MO'!H$22+$R1491*'10k &amp; MO'!H$28</f>
        <v>0</v>
      </c>
      <c r="Z1491" s="349">
        <f>+$N1491*'10k &amp; MO'!I$4+$O1491*'10k &amp; MO'!I$10+$P1491*'10k &amp; MO'!I$16+$Q1491*'10k &amp; MO'!I$22+$R1491*'10k &amp; MO'!I$28</f>
        <v>0</v>
      </c>
      <c r="AA1491" s="349">
        <f>+$N1491*'10k &amp; MO'!J$4+$O1491*'10k &amp; MO'!J$10+$P1491*'10k &amp; MO'!J$16+$Q1491*'10k &amp; MO'!J$22+$R1491*'10k &amp; MO'!J$28</f>
        <v>2362.3021999999996</v>
      </c>
      <c r="AB1491" s="349">
        <f>+$N1491*'10k &amp; MO'!K$4+$O1491*'10k &amp; MO'!K$10+$P1491*'10k &amp; MO'!K$16+$Q1491*'10k &amp; MO'!K$22+$R1491*'10k &amp; MO'!K$28</f>
        <v>15813.383499999998</v>
      </c>
      <c r="AC1491" s="349">
        <f>+$N1491*'10k &amp; MO'!L$4+$O1491*'10k &amp; MO'!L$10+$P1491*'10k &amp; MO'!L$16+$Q1491*'10k &amp; MO'!L$22+$R1491*'10k &amp; MO'!L$28</f>
        <v>27662.920000000002</v>
      </c>
      <c r="AD1491" s="350">
        <f>+S1491*'10k &amp; MO'!O$4</f>
        <v>1736.796</v>
      </c>
      <c r="AF1491" s="192" t="str">
        <f t="shared" si="206"/>
        <v>132015</v>
      </c>
      <c r="AG1491" s="192">
        <f>+IFERROR(VLOOKUP($AF1491,'Limited Loss'!$F$5:$P$124,AG$3,FALSE),0)</f>
        <v>0</v>
      </c>
      <c r="AH1491" s="193">
        <f>+IFERROR(VLOOKUP($AF1491,'Limited Loss'!$F$5:$P$124,AH$3,FALSE),0)</f>
        <v>0</v>
      </c>
      <c r="AI1491" s="193">
        <f>+IFERROR(VLOOKUP($AF1491,'Limited Loss'!$F$5:$P$124,AI$3,FALSE),0)</f>
        <v>0</v>
      </c>
      <c r="AJ1491" s="193">
        <f>+IFERROR(VLOOKUP($AF1491,'Limited Loss'!$F$5:$P$124,AJ$3,FALSE),0)</f>
        <v>0</v>
      </c>
      <c r="AK1491" s="100">
        <f>+IFERROR(VLOOKUP($AF1491,'Limited Loss'!$F$5:$P$124,AK$3,FALSE),0)</f>
        <v>0</v>
      </c>
      <c r="AL1491" s="193">
        <f>+IFERROR(VLOOKUP($AF1491,'Limited Loss'!$F$5:$P$124,AL$3,FALSE),0)</f>
        <v>0</v>
      </c>
      <c r="AM1491" s="193">
        <f>+IFERROR(VLOOKUP($AF1491,'Limited Loss'!$F$5:$P$124,AM$3,FALSE),0)</f>
        <v>0</v>
      </c>
      <c r="AN1491" s="193">
        <f>+IFERROR(VLOOKUP($AF1491,'Limited Loss'!$F$5:$P$124,AN$3,FALSE),0)</f>
        <v>0</v>
      </c>
      <c r="AO1491" s="193">
        <f>+IFERROR(VLOOKUP($AF1491,'Limited Loss'!$F$5:$P$124,AO$3,FALSE),0)</f>
        <v>0</v>
      </c>
      <c r="AP1491" s="100">
        <f>+IFERROR(VLOOKUP($AF1491,'Limited Loss'!$F$5:$P$124,AP$3,FALSE),0)</f>
        <v>0</v>
      </c>
      <c r="AQ1491" s="353"/>
      <c r="AR1491" s="331">
        <f t="shared" si="207"/>
        <v>13</v>
      </c>
      <c r="AS1491" s="332">
        <f t="shared" si="207"/>
        <v>2015</v>
      </c>
      <c r="AT1491" s="349">
        <f t="shared" si="205"/>
        <v>0</v>
      </c>
      <c r="AU1491" s="349">
        <f t="shared" si="205"/>
        <v>0</v>
      </c>
      <c r="AV1491" s="349">
        <f t="shared" si="204"/>
        <v>4624.1459999999997</v>
      </c>
      <c r="AW1491" s="349">
        <f t="shared" si="204"/>
        <v>32974.971299999997</v>
      </c>
      <c r="AX1491" s="350">
        <f t="shared" si="204"/>
        <v>8227.2525999999998</v>
      </c>
      <c r="AY1491" s="349">
        <f t="shared" si="204"/>
        <v>0</v>
      </c>
      <c r="AZ1491" s="349">
        <f t="shared" si="204"/>
        <v>0</v>
      </c>
      <c r="BA1491" s="349">
        <f t="shared" si="204"/>
        <v>2362.3021999999996</v>
      </c>
      <c r="BB1491" s="349">
        <f t="shared" si="204"/>
        <v>15813.383499999998</v>
      </c>
      <c r="BC1491" s="349">
        <f t="shared" si="204"/>
        <v>27662.920000000002</v>
      </c>
      <c r="BD1491" s="350">
        <f t="shared" si="204"/>
        <v>1736.796</v>
      </c>
      <c r="BE1491" s="349">
        <f t="shared" si="209"/>
        <v>6986.4481999999989</v>
      </c>
      <c r="BF1491" s="375">
        <f t="shared" si="210"/>
        <v>84678.527399999992</v>
      </c>
      <c r="BG1491" s="334">
        <f t="shared" si="211"/>
        <v>1736.796</v>
      </c>
    </row>
    <row r="1492" spans="1:59" x14ac:dyDescent="0.2">
      <c r="A1492" s="326" t="str">
        <f t="shared" si="208"/>
        <v>132016</v>
      </c>
      <c r="B1492">
        <v>13</v>
      </c>
      <c r="C1492" s="327">
        <v>2016</v>
      </c>
      <c r="D1492" s="353">
        <f>+IFERROR(VLOOKUP($A1492,Data_Loss!$A$2:$V$1180,6,FALSE),0)</f>
        <v>0</v>
      </c>
      <c r="E1492" s="353">
        <f>+IFERROR(VLOOKUP($A1492,Data_Loss!$A$2:$V$1180,7,FALSE),0)</f>
        <v>0</v>
      </c>
      <c r="F1492" s="353">
        <f>+IFERROR(VLOOKUP($A1492,Data_Loss!$A$2:$V$1180,8,FALSE),0)</f>
        <v>0</v>
      </c>
      <c r="G1492" s="353">
        <f>+IFERROR(VLOOKUP($A1492,Data_Loss!$A$2:$V$1180,9,FALSE),0)</f>
        <v>0</v>
      </c>
      <c r="H1492" s="353">
        <f>+IFERROR(VLOOKUP($A1492,Data_Loss!$A$2:$V$1180,10,FALSE),0)</f>
        <v>0</v>
      </c>
      <c r="I1492" s="353">
        <f>+IFERROR(VLOOKUP($A1492,Data_Loss!$A$2:$V$1300,12,FALSE),0)</f>
        <v>0</v>
      </c>
      <c r="J1492" s="353">
        <f>+IFERROR(VLOOKUP($A1492,Data_Loss!$A$2:$V$1300,13,FALSE),0)</f>
        <v>0</v>
      </c>
      <c r="K1492" s="353">
        <f>+IFERROR(VLOOKUP($A1492,Data_Loss!$A$2:$V$1300,14,FALSE),0)</f>
        <v>0</v>
      </c>
      <c r="L1492" s="353">
        <f>+IFERROR(VLOOKUP($A1492,Data_Loss!$A$2:$V$1300,15,FALSE),0)</f>
        <v>0</v>
      </c>
      <c r="M1492" s="353">
        <f>+IFERROR(VLOOKUP($A1492,Data_Loss!$A$2:$V$1300,16,FALSE),0)</f>
        <v>0</v>
      </c>
      <c r="N1492" s="353">
        <f>+IFERROR(VLOOKUP($A1492,Data_Loss!$A$2:$V$1300,17,FALSE),0)</f>
        <v>0</v>
      </c>
      <c r="O1492" s="353">
        <f>+IFERROR(VLOOKUP($A1492,Data_Loss!$A$2:$V$1300,18,FALSE),0)</f>
        <v>0</v>
      </c>
      <c r="P1492" s="353">
        <f>+IFERROR(VLOOKUP($A1492,Data_Loss!$A$2:$V$1300,19,FALSE),0)</f>
        <v>0</v>
      </c>
      <c r="Q1492" s="353">
        <f>+IFERROR(VLOOKUP($A1492,Data_Loss!$A$2:$V$1300,20,FALSE),0)</f>
        <v>0</v>
      </c>
      <c r="R1492" s="353">
        <f>+IFERROR(VLOOKUP($A1492,Data_Loss!$A$2:$V$1300,21,FALSE),0)</f>
        <v>0</v>
      </c>
      <c r="S1492" s="353">
        <f>+IFERROR(VLOOKUP($A1492,Data_Loss!$A$2:$V$1300,22,FALSE),0)</f>
        <v>413</v>
      </c>
      <c r="T1492" s="191">
        <f>+$I1492*'10k &amp; MO'!C$5+$J1492*'10k &amp; MO'!C$11+$K1492*'10k &amp; MO'!C$17+$L1492*'10k &amp; MO'!C$23+$M1492*'10k &amp; MO'!C$29</f>
        <v>0</v>
      </c>
      <c r="U1492" s="349">
        <f>+$I1492*'10k &amp; MO'!D$5+$J1492*'10k &amp; MO'!D$11+$K1492*'10k &amp; MO'!D$17+$L1492*'10k &amp; MO'!D$23+$M1492*'10k &amp; MO'!D$29</f>
        <v>0</v>
      </c>
      <c r="V1492" s="349">
        <f>+$I1492*'10k &amp; MO'!E$5+$J1492*'10k &amp; MO'!E$11+$K1492*'10k &amp; MO'!E$17+$L1492*'10k &amp; MO'!E$23+$M1492*'10k &amp; MO'!E$29</f>
        <v>0</v>
      </c>
      <c r="W1492" s="349">
        <f>+$I1492*'10k &amp; MO'!F$5+$J1492*'10k &amp; MO'!F$11+$K1492*'10k &amp; MO'!F$17+$L1492*'10k &amp; MO'!F$23+$M1492*'10k &amp; MO'!F$29</f>
        <v>0</v>
      </c>
      <c r="X1492" s="349">
        <f>+$I1492*'10k &amp; MO'!G$5+$J1492*'10k &amp; MO'!G$11+$K1492*'10k &amp; MO'!G$17+$L1492*'10k &amp; MO'!G$23+$M1492*'10k &amp; MO'!G$29</f>
        <v>0</v>
      </c>
      <c r="Y1492" s="349">
        <f>+$N1492*'10k &amp; MO'!H$5+$O1492*'10k &amp; MO'!H$11+$P1492*'10k &amp; MO'!H$17+$Q1492*'10k &amp; MO'!H$23+$R1492*'10k &amp; MO'!H$29</f>
        <v>0</v>
      </c>
      <c r="Z1492" s="349">
        <f>+$N1492*'10k &amp; MO'!I$5+$O1492*'10k &amp; MO'!I$11+$P1492*'10k &amp; MO'!I$17+$Q1492*'10k &amp; MO'!I$23+$R1492*'10k &amp; MO'!I$29</f>
        <v>0</v>
      </c>
      <c r="AA1492" s="349">
        <f>+$N1492*'10k &amp; MO'!J$5+$O1492*'10k &amp; MO'!J$11+$P1492*'10k &amp; MO'!J$17+$Q1492*'10k &amp; MO'!J$23+$R1492*'10k &amp; MO'!J$29</f>
        <v>0</v>
      </c>
      <c r="AB1492" s="349">
        <f>+$N1492*'10k &amp; MO'!K$5+$O1492*'10k &amp; MO'!K$11+$P1492*'10k &amp; MO'!K$17+$Q1492*'10k &amp; MO'!K$23+$R1492*'10k &amp; MO'!K$29</f>
        <v>0</v>
      </c>
      <c r="AC1492" s="349">
        <f>+$N1492*'10k &amp; MO'!L$5+$O1492*'10k &amp; MO'!L$11+$P1492*'10k &amp; MO'!L$17+$Q1492*'10k &amp; MO'!L$23+$R1492*'10k &amp; MO'!L$29</f>
        <v>0</v>
      </c>
      <c r="AD1492" s="350">
        <f>+S1492*'10k &amp; MO'!O$5</f>
        <v>556.72400000000005</v>
      </c>
      <c r="AF1492" s="192" t="str">
        <f t="shared" si="206"/>
        <v>132016</v>
      </c>
      <c r="AG1492" s="192">
        <f>+IFERROR(VLOOKUP($AF1492,'Limited Loss'!$F$5:$P$124,AG$3,FALSE),0)</f>
        <v>0</v>
      </c>
      <c r="AH1492" s="193">
        <f>+IFERROR(VLOOKUP($AF1492,'Limited Loss'!$F$5:$P$124,AH$3,FALSE),0)</f>
        <v>0</v>
      </c>
      <c r="AI1492" s="193">
        <f>+IFERROR(VLOOKUP($AF1492,'Limited Loss'!$F$5:$P$124,AI$3,FALSE),0)</f>
        <v>0</v>
      </c>
      <c r="AJ1492" s="193">
        <f>+IFERROR(VLOOKUP($AF1492,'Limited Loss'!$F$5:$P$124,AJ$3,FALSE),0)</f>
        <v>0</v>
      </c>
      <c r="AK1492" s="100">
        <f>+IFERROR(VLOOKUP($AF1492,'Limited Loss'!$F$5:$P$124,AK$3,FALSE),0)</f>
        <v>0</v>
      </c>
      <c r="AL1492" s="193">
        <f>+IFERROR(VLOOKUP($AF1492,'Limited Loss'!$F$5:$P$124,AL$3,FALSE),0)</f>
        <v>0</v>
      </c>
      <c r="AM1492" s="193">
        <f>+IFERROR(VLOOKUP($AF1492,'Limited Loss'!$F$5:$P$124,AM$3,FALSE),0)</f>
        <v>0</v>
      </c>
      <c r="AN1492" s="193">
        <f>+IFERROR(VLOOKUP($AF1492,'Limited Loss'!$F$5:$P$124,AN$3,FALSE),0)</f>
        <v>0</v>
      </c>
      <c r="AO1492" s="193">
        <f>+IFERROR(VLOOKUP($AF1492,'Limited Loss'!$F$5:$P$124,AO$3,FALSE),0)</f>
        <v>0</v>
      </c>
      <c r="AP1492" s="100">
        <f>+IFERROR(VLOOKUP($AF1492,'Limited Loss'!$F$5:$P$124,AP$3,FALSE),0)</f>
        <v>0</v>
      </c>
      <c r="AQ1492" s="353"/>
      <c r="AR1492" s="331">
        <f t="shared" si="207"/>
        <v>13</v>
      </c>
      <c r="AS1492" s="332">
        <f t="shared" si="207"/>
        <v>2016</v>
      </c>
      <c r="AT1492" s="349">
        <f t="shared" si="205"/>
        <v>0</v>
      </c>
      <c r="AU1492" s="349">
        <f t="shared" si="205"/>
        <v>0</v>
      </c>
      <c r="AV1492" s="349">
        <f t="shared" si="204"/>
        <v>0</v>
      </c>
      <c r="AW1492" s="349">
        <f t="shared" si="204"/>
        <v>0</v>
      </c>
      <c r="AX1492" s="350">
        <f t="shared" si="204"/>
        <v>0</v>
      </c>
      <c r="AY1492" s="349">
        <f t="shared" si="204"/>
        <v>0</v>
      </c>
      <c r="AZ1492" s="349">
        <f t="shared" si="204"/>
        <v>0</v>
      </c>
      <c r="BA1492" s="349">
        <f t="shared" si="204"/>
        <v>0</v>
      </c>
      <c r="BB1492" s="349">
        <f t="shared" si="204"/>
        <v>0</v>
      </c>
      <c r="BC1492" s="349">
        <f t="shared" si="204"/>
        <v>0</v>
      </c>
      <c r="BD1492" s="350">
        <f t="shared" si="204"/>
        <v>556.72400000000005</v>
      </c>
      <c r="BE1492" s="349">
        <f t="shared" si="209"/>
        <v>0</v>
      </c>
      <c r="BF1492" s="375">
        <f t="shared" si="210"/>
        <v>0</v>
      </c>
      <c r="BG1492" s="334">
        <f t="shared" si="211"/>
        <v>556.72400000000005</v>
      </c>
    </row>
    <row r="1493" spans="1:59" x14ac:dyDescent="0.2">
      <c r="A1493" s="326" t="str">
        <f t="shared" si="208"/>
        <v>132017</v>
      </c>
      <c r="B1493">
        <v>13</v>
      </c>
      <c r="C1493" s="327">
        <v>2017</v>
      </c>
      <c r="D1493" s="353">
        <f>+IFERROR(VLOOKUP($A1493,Data_Loss!$A$2:$V$1180,6,FALSE),0)</f>
        <v>0</v>
      </c>
      <c r="E1493" s="353">
        <f>+IFERROR(VLOOKUP($A1493,Data_Loss!$A$2:$V$1180,7,FALSE),0)</f>
        <v>0</v>
      </c>
      <c r="F1493" s="353">
        <f>+IFERROR(VLOOKUP($A1493,Data_Loss!$A$2:$V$1180,8,FALSE),0)</f>
        <v>0</v>
      </c>
      <c r="G1493" s="353">
        <f>+IFERROR(VLOOKUP($A1493,Data_Loss!$A$2:$V$1180,9,FALSE),0)</f>
        <v>0</v>
      </c>
      <c r="H1493" s="353">
        <f>+IFERROR(VLOOKUP($A1493,Data_Loss!$A$2:$V$1180,10,FALSE),0)</f>
        <v>0</v>
      </c>
      <c r="I1493" s="353">
        <f>+IFERROR(VLOOKUP($A1493,Data_Loss!$A$2:$V$1300,12,FALSE),0)</f>
        <v>0</v>
      </c>
      <c r="J1493" s="353">
        <f>+IFERROR(VLOOKUP($A1493,Data_Loss!$A$2:$V$1300,13,FALSE),0)</f>
        <v>0</v>
      </c>
      <c r="K1493" s="353">
        <f>+IFERROR(VLOOKUP($A1493,Data_Loss!$A$2:$V$1300,14,FALSE),0)</f>
        <v>0</v>
      </c>
      <c r="L1493" s="353">
        <f>+IFERROR(VLOOKUP($A1493,Data_Loss!$A$2:$V$1300,15,FALSE),0)</f>
        <v>0</v>
      </c>
      <c r="M1493" s="353">
        <f>+IFERROR(VLOOKUP($A1493,Data_Loss!$A$2:$V$1300,16,FALSE),0)</f>
        <v>0</v>
      </c>
      <c r="N1493" s="353">
        <f>+IFERROR(VLOOKUP($A1493,Data_Loss!$A$2:$V$1300,17,FALSE),0)</f>
        <v>0</v>
      </c>
      <c r="O1493" s="353">
        <f>+IFERROR(VLOOKUP($A1493,Data_Loss!$A$2:$V$1300,18,FALSE),0)</f>
        <v>0</v>
      </c>
      <c r="P1493" s="353">
        <f>+IFERROR(VLOOKUP($A1493,Data_Loss!$A$2:$V$1300,19,FALSE),0)</f>
        <v>0</v>
      </c>
      <c r="Q1493" s="353">
        <f>+IFERROR(VLOOKUP($A1493,Data_Loss!$A$2:$V$1300,20,FALSE),0)</f>
        <v>0</v>
      </c>
      <c r="R1493" s="353">
        <f>+IFERROR(VLOOKUP($A1493,Data_Loss!$A$2:$V$1300,21,FALSE),0)</f>
        <v>0</v>
      </c>
      <c r="S1493" s="353">
        <f>+IFERROR(VLOOKUP($A1493,Data_Loss!$A$2:$V$1300,22,FALSE),0)</f>
        <v>5675</v>
      </c>
      <c r="T1493" s="191">
        <f>+$I1493*'10k &amp; MO'!C$6+$J1493*'10k &amp; MO'!C$12+$K1493*'10k &amp; MO'!C$18+$L1493*'10k &amp; MO'!C$24+$M1493*'10k &amp; MO'!C$30</f>
        <v>0</v>
      </c>
      <c r="U1493" s="349">
        <f>+$I1493*'10k &amp; MO'!D$6+$J1493*'10k &amp; MO'!D$12+$K1493*'10k &amp; MO'!D$18+$L1493*'10k &amp; MO'!D$24+$M1493*'10k &amp; MO'!D$30</f>
        <v>0</v>
      </c>
      <c r="V1493" s="349">
        <f>+$I1493*'10k &amp; MO'!E$6+$J1493*'10k &amp; MO'!E$12+$K1493*'10k &amp; MO'!E$18+$L1493*'10k &amp; MO'!E$24+$M1493*'10k &amp; MO'!E$30</f>
        <v>0</v>
      </c>
      <c r="W1493" s="349">
        <f>+$I1493*'10k &amp; MO'!F$6+$J1493*'10k &amp; MO'!F$12+$K1493*'10k &amp; MO'!F$18+$L1493*'10k &amp; MO'!F$24+$M1493*'10k &amp; MO'!F$30</f>
        <v>0</v>
      </c>
      <c r="X1493" s="349">
        <f>+$I1493*'10k &amp; MO'!G$6+$J1493*'10k &amp; MO'!G$12+$K1493*'10k &amp; MO'!G$18+$L1493*'10k &amp; MO'!G$24+$M1493*'10k &amp; MO'!G$30</f>
        <v>0</v>
      </c>
      <c r="Y1493" s="349">
        <f>+$N1493*'10k &amp; MO'!H$6+$O1493*'10k &amp; MO'!H$12+$P1493*'10k &amp; MO'!H$18+$Q1493*'10k &amp; MO'!H$24+$R1493*'10k &amp; MO'!H$30</f>
        <v>0</v>
      </c>
      <c r="Z1493" s="349">
        <f>+$N1493*'10k &amp; MO'!I$6+$O1493*'10k &amp; MO'!I$12+$P1493*'10k &amp; MO'!I$18+$Q1493*'10k &amp; MO'!I$24+$R1493*'10k &amp; MO'!I$30</f>
        <v>0</v>
      </c>
      <c r="AA1493" s="349">
        <f>+$N1493*'10k &amp; MO'!J$6+$O1493*'10k &amp; MO'!J$12+$P1493*'10k &amp; MO'!J$18+$Q1493*'10k &amp; MO'!J$24+$R1493*'10k &amp; MO'!J$30</f>
        <v>0</v>
      </c>
      <c r="AB1493" s="349">
        <f>+$N1493*'10k &amp; MO'!K$6+$O1493*'10k &amp; MO'!K$12+$P1493*'10k &amp; MO'!K$18+$Q1493*'10k &amp; MO'!K$24+$R1493*'10k &amp; MO'!K$30</f>
        <v>0</v>
      </c>
      <c r="AC1493" s="349">
        <f>+$N1493*'10k &amp; MO'!L$6+$O1493*'10k &amp; MO'!L$12+$P1493*'10k &amp; MO'!L$18+$Q1493*'10k &amp; MO'!L$24+$R1493*'10k &amp; MO'!L$30</f>
        <v>0</v>
      </c>
      <c r="AD1493" s="350">
        <f>+S1493*'10k &amp; MO'!O$6</f>
        <v>7638.55</v>
      </c>
      <c r="AF1493" s="192" t="str">
        <f t="shared" si="206"/>
        <v>132017</v>
      </c>
      <c r="AG1493" s="192">
        <f>+IFERROR(VLOOKUP($AF1493,'Limited Loss'!$F$5:$P$124,AG$3,FALSE),0)</f>
        <v>0</v>
      </c>
      <c r="AH1493" s="193">
        <f>+IFERROR(VLOOKUP($AF1493,'Limited Loss'!$F$5:$P$124,AH$3,FALSE),0)</f>
        <v>0</v>
      </c>
      <c r="AI1493" s="193">
        <f>+IFERROR(VLOOKUP($AF1493,'Limited Loss'!$F$5:$P$124,AI$3,FALSE),0)</f>
        <v>0</v>
      </c>
      <c r="AJ1493" s="193">
        <f>+IFERROR(VLOOKUP($AF1493,'Limited Loss'!$F$5:$P$124,AJ$3,FALSE),0)</f>
        <v>0</v>
      </c>
      <c r="AK1493" s="100">
        <f>+IFERROR(VLOOKUP($AF1493,'Limited Loss'!$F$5:$P$124,AK$3,FALSE),0)</f>
        <v>0</v>
      </c>
      <c r="AL1493" s="193">
        <f>+IFERROR(VLOOKUP($AF1493,'Limited Loss'!$F$5:$P$124,AL$3,FALSE),0)</f>
        <v>0</v>
      </c>
      <c r="AM1493" s="193">
        <f>+IFERROR(VLOOKUP($AF1493,'Limited Loss'!$F$5:$P$124,AM$3,FALSE),0)</f>
        <v>0</v>
      </c>
      <c r="AN1493" s="193">
        <f>+IFERROR(VLOOKUP($AF1493,'Limited Loss'!$F$5:$P$124,AN$3,FALSE),0)</f>
        <v>0</v>
      </c>
      <c r="AO1493" s="193">
        <f>+IFERROR(VLOOKUP($AF1493,'Limited Loss'!$F$5:$P$124,AO$3,FALSE),0)</f>
        <v>0</v>
      </c>
      <c r="AP1493" s="100">
        <f>+IFERROR(VLOOKUP($AF1493,'Limited Loss'!$F$5:$P$124,AP$3,FALSE),0)</f>
        <v>0</v>
      </c>
      <c r="AQ1493" s="353"/>
      <c r="AR1493" s="331">
        <f t="shared" si="207"/>
        <v>13</v>
      </c>
      <c r="AS1493" s="332">
        <f t="shared" si="207"/>
        <v>2017</v>
      </c>
      <c r="AT1493" s="349">
        <f t="shared" si="205"/>
        <v>0</v>
      </c>
      <c r="AU1493" s="349">
        <f t="shared" si="205"/>
        <v>0</v>
      </c>
      <c r="AV1493" s="349">
        <f t="shared" si="204"/>
        <v>0</v>
      </c>
      <c r="AW1493" s="349">
        <f t="shared" si="204"/>
        <v>0</v>
      </c>
      <c r="AX1493" s="350">
        <f t="shared" si="204"/>
        <v>0</v>
      </c>
      <c r="AY1493" s="349">
        <f t="shared" si="204"/>
        <v>0</v>
      </c>
      <c r="AZ1493" s="349">
        <f t="shared" si="204"/>
        <v>0</v>
      </c>
      <c r="BA1493" s="349">
        <f t="shared" si="204"/>
        <v>0</v>
      </c>
      <c r="BB1493" s="349">
        <f t="shared" si="204"/>
        <v>0</v>
      </c>
      <c r="BC1493" s="349">
        <f t="shared" si="204"/>
        <v>0</v>
      </c>
      <c r="BD1493" s="350">
        <f t="shared" si="204"/>
        <v>7638.55</v>
      </c>
      <c r="BE1493" s="349">
        <f t="shared" si="209"/>
        <v>0</v>
      </c>
      <c r="BF1493" s="375">
        <f t="shared" si="210"/>
        <v>0</v>
      </c>
      <c r="BG1493" s="334">
        <f t="shared" si="211"/>
        <v>7638.55</v>
      </c>
    </row>
    <row r="1494" spans="1:59" x14ac:dyDescent="0.2">
      <c r="A1494" s="326" t="str">
        <f t="shared" si="208"/>
        <v>132018</v>
      </c>
      <c r="B1494">
        <v>13</v>
      </c>
      <c r="C1494" s="327">
        <v>2018</v>
      </c>
      <c r="D1494" s="353">
        <f>+IFERROR(VLOOKUP($A1494,Data_Loss!$A$2:$V$1180,6,FALSE),0)</f>
        <v>0</v>
      </c>
      <c r="E1494" s="353">
        <f>+IFERROR(VLOOKUP($A1494,Data_Loss!$A$2:$V$1180,7,FALSE),0)</f>
        <v>0</v>
      </c>
      <c r="F1494" s="353">
        <f>+IFERROR(VLOOKUP($A1494,Data_Loss!$A$2:$V$1180,8,FALSE),0)</f>
        <v>0</v>
      </c>
      <c r="G1494" s="353">
        <f>+IFERROR(VLOOKUP($A1494,Data_Loss!$A$2:$V$1180,9,FALSE),0)</f>
        <v>0</v>
      </c>
      <c r="H1494" s="353">
        <f>+IFERROR(VLOOKUP($A1494,Data_Loss!$A$2:$V$1180,10,FALSE),0)</f>
        <v>0</v>
      </c>
      <c r="I1494" s="353">
        <f>+IFERROR(VLOOKUP($A1494,Data_Loss!$A$2:$V$1300,12,FALSE),0)</f>
        <v>0</v>
      </c>
      <c r="J1494" s="353">
        <f>+IFERROR(VLOOKUP($A1494,Data_Loss!$A$2:$V$1300,13,FALSE),0)</f>
        <v>0</v>
      </c>
      <c r="K1494" s="353">
        <f>+IFERROR(VLOOKUP($A1494,Data_Loss!$A$2:$V$1300,14,FALSE),0)</f>
        <v>0</v>
      </c>
      <c r="L1494" s="353">
        <f>+IFERROR(VLOOKUP($A1494,Data_Loss!$A$2:$V$1300,15,FALSE),0)</f>
        <v>0</v>
      </c>
      <c r="M1494" s="353">
        <f>+IFERROR(VLOOKUP($A1494,Data_Loss!$A$2:$V$1300,16,FALSE),0)</f>
        <v>0</v>
      </c>
      <c r="N1494" s="353">
        <f>+IFERROR(VLOOKUP($A1494,Data_Loss!$A$2:$V$1300,17,FALSE),0)</f>
        <v>0</v>
      </c>
      <c r="O1494" s="353">
        <f>+IFERROR(VLOOKUP($A1494,Data_Loss!$A$2:$V$1300,18,FALSE),0)</f>
        <v>0</v>
      </c>
      <c r="P1494" s="353">
        <f>+IFERROR(VLOOKUP($A1494,Data_Loss!$A$2:$V$1300,19,FALSE),0)</f>
        <v>0</v>
      </c>
      <c r="Q1494" s="353">
        <f>+IFERROR(VLOOKUP($A1494,Data_Loss!$A$2:$V$1300,20,FALSE),0)</f>
        <v>0</v>
      </c>
      <c r="R1494" s="353">
        <f>+IFERROR(VLOOKUP($A1494,Data_Loss!$A$2:$V$1300,21,FALSE),0)</f>
        <v>0</v>
      </c>
      <c r="S1494" s="353">
        <f>+IFERROR(VLOOKUP($A1494,Data_Loss!$A$2:$V$1300,22,FALSE),0)</f>
        <v>687</v>
      </c>
      <c r="T1494" s="191">
        <f>+$I1494*'10k &amp; MO'!C$7+$J1494*'10k &amp; MO'!C$13+$K1494*'10k &amp; MO'!C$19+$L1494*'10k &amp; MO'!C$25+$M1494*'10k &amp; MO'!C$31</f>
        <v>0</v>
      </c>
      <c r="U1494" s="349">
        <f>+$I1494*'10k &amp; MO'!D$7+$J1494*'10k &amp; MO'!D$13+$K1494*'10k &amp; MO'!D$19+$L1494*'10k &amp; MO'!D$25+$M1494*'10k &amp; MO'!D$31</f>
        <v>0</v>
      </c>
      <c r="V1494" s="349">
        <f>+$I1494*'10k &amp; MO'!E$7+$J1494*'10k &amp; MO'!E$13+$K1494*'10k &amp; MO'!E$19+$L1494*'10k &amp; MO'!E$25+$M1494*'10k &amp; MO'!E$31</f>
        <v>0</v>
      </c>
      <c r="W1494" s="349">
        <f>+$I1494*'10k &amp; MO'!F$7+$J1494*'10k &amp; MO'!F$13+$K1494*'10k &amp; MO'!F$19+$L1494*'10k &amp; MO'!F$25+$M1494*'10k &amp; MO'!F$31</f>
        <v>0</v>
      </c>
      <c r="X1494" s="349">
        <f>+$I1494*'10k &amp; MO'!G$7+$J1494*'10k &amp; MO'!G$13+$K1494*'10k &amp; MO'!G$19+$L1494*'10k &amp; MO'!G$25+$M1494*'10k &amp; MO'!G$31</f>
        <v>0</v>
      </c>
      <c r="Y1494" s="349">
        <f>+$N1494*'10k &amp; MO'!H$7+$O1494*'10k &amp; MO'!H$13+$P1494*'10k &amp; MO'!H$19+$Q1494*'10k &amp; MO'!H$25+$R1494*'10k &amp; MO'!H$31</f>
        <v>0</v>
      </c>
      <c r="Z1494" s="349">
        <f>+$N1494*'10k &amp; MO'!I$7+$O1494*'10k &amp; MO'!I$13+$P1494*'10k &amp; MO'!I$19+$Q1494*'10k &amp; MO'!I$25+$R1494*'10k &amp; MO'!I$31</f>
        <v>0</v>
      </c>
      <c r="AA1494" s="349">
        <f>+$N1494*'10k &amp; MO'!J$7+$O1494*'10k &amp; MO'!J$13+$P1494*'10k &amp; MO'!J$19+$Q1494*'10k &amp; MO'!J$25+$R1494*'10k &amp; MO'!J$31</f>
        <v>0</v>
      </c>
      <c r="AB1494" s="349">
        <f>+$N1494*'10k &amp; MO'!K$7+$O1494*'10k &amp; MO'!K$13+$P1494*'10k &amp; MO'!K$19+$Q1494*'10k &amp; MO'!K$25+$R1494*'10k &amp; MO'!K$31</f>
        <v>0</v>
      </c>
      <c r="AC1494" s="349">
        <f>+$N1494*'10k &amp; MO'!L$7+$O1494*'10k &amp; MO'!L$13+$P1494*'10k &amp; MO'!L$19+$Q1494*'10k &amp; MO'!L$25+$R1494*'10k &amp; MO'!L$31</f>
        <v>0</v>
      </c>
      <c r="AD1494" s="350">
        <f>+S1494*'10k &amp; MO'!O$7</f>
        <v>910.9620000000001</v>
      </c>
      <c r="AF1494" s="192" t="str">
        <f t="shared" si="206"/>
        <v>132018</v>
      </c>
      <c r="AG1494" s="192">
        <f>+IFERROR(VLOOKUP($AF1494,'Limited Loss'!$F$5:$P$124,AG$3,FALSE),0)</f>
        <v>0</v>
      </c>
      <c r="AH1494" s="193">
        <f>+IFERROR(VLOOKUP($AF1494,'Limited Loss'!$F$5:$P$124,AH$3,FALSE),0)</f>
        <v>0</v>
      </c>
      <c r="AI1494" s="193">
        <f>+IFERROR(VLOOKUP($AF1494,'Limited Loss'!$F$5:$P$124,AI$3,FALSE),0)</f>
        <v>0</v>
      </c>
      <c r="AJ1494" s="193">
        <f>+IFERROR(VLOOKUP($AF1494,'Limited Loss'!$F$5:$P$124,AJ$3,FALSE),0)</f>
        <v>0</v>
      </c>
      <c r="AK1494" s="100">
        <f>+IFERROR(VLOOKUP($AF1494,'Limited Loss'!$F$5:$P$124,AK$3,FALSE),0)</f>
        <v>0</v>
      </c>
      <c r="AL1494" s="193">
        <f>+IFERROR(VLOOKUP($AF1494,'Limited Loss'!$F$5:$P$124,AL$3,FALSE),0)</f>
        <v>0</v>
      </c>
      <c r="AM1494" s="193">
        <f>+IFERROR(VLOOKUP($AF1494,'Limited Loss'!$F$5:$P$124,AM$3,FALSE),0)</f>
        <v>0</v>
      </c>
      <c r="AN1494" s="193">
        <f>+IFERROR(VLOOKUP($AF1494,'Limited Loss'!$F$5:$P$124,AN$3,FALSE),0)</f>
        <v>0</v>
      </c>
      <c r="AO1494" s="193">
        <f>+IFERROR(VLOOKUP($AF1494,'Limited Loss'!$F$5:$P$124,AO$3,FALSE),0)</f>
        <v>0</v>
      </c>
      <c r="AP1494" s="100">
        <f>+IFERROR(VLOOKUP($AF1494,'Limited Loss'!$F$5:$P$124,AP$3,FALSE),0)</f>
        <v>0</v>
      </c>
      <c r="AQ1494" s="353"/>
      <c r="AR1494" s="331">
        <f t="shared" si="207"/>
        <v>13</v>
      </c>
      <c r="AS1494" s="332">
        <f t="shared" si="207"/>
        <v>2018</v>
      </c>
      <c r="AT1494" s="349">
        <f t="shared" si="205"/>
        <v>0</v>
      </c>
      <c r="AU1494" s="349">
        <f t="shared" si="205"/>
        <v>0</v>
      </c>
      <c r="AV1494" s="349">
        <f t="shared" si="204"/>
        <v>0</v>
      </c>
      <c r="AW1494" s="349">
        <f t="shared" si="204"/>
        <v>0</v>
      </c>
      <c r="AX1494" s="350">
        <f t="shared" si="204"/>
        <v>0</v>
      </c>
      <c r="AY1494" s="349">
        <f t="shared" si="204"/>
        <v>0</v>
      </c>
      <c r="AZ1494" s="349">
        <f t="shared" si="204"/>
        <v>0</v>
      </c>
      <c r="BA1494" s="349">
        <f t="shared" si="204"/>
        <v>0</v>
      </c>
      <c r="BB1494" s="349">
        <f t="shared" si="204"/>
        <v>0</v>
      </c>
      <c r="BC1494" s="349">
        <f t="shared" si="204"/>
        <v>0</v>
      </c>
      <c r="BD1494" s="350">
        <f t="shared" si="204"/>
        <v>910.9620000000001</v>
      </c>
      <c r="BE1494" s="349">
        <f t="shared" si="209"/>
        <v>0</v>
      </c>
      <c r="BF1494" s="375">
        <f t="shared" si="210"/>
        <v>0</v>
      </c>
      <c r="BG1494" s="334">
        <f t="shared" si="211"/>
        <v>910.9620000000001</v>
      </c>
    </row>
    <row r="1495" spans="1:59" x14ac:dyDescent="0.2">
      <c r="A1495" s="326" t="str">
        <f t="shared" si="208"/>
        <v>162014</v>
      </c>
      <c r="B1495">
        <v>16</v>
      </c>
      <c r="C1495" s="327">
        <v>2014</v>
      </c>
      <c r="D1495" s="353">
        <f>+IFERROR(VLOOKUP($A1495,Data_Loss!$A$2:$V$1180,6,FALSE),0)</f>
        <v>0</v>
      </c>
      <c r="E1495" s="353">
        <f>+IFERROR(VLOOKUP($A1495,Data_Loss!$A$2:$V$1180,7,FALSE),0)</f>
        <v>0</v>
      </c>
      <c r="F1495" s="353">
        <f>+IFERROR(VLOOKUP($A1495,Data_Loss!$A$2:$V$1180,8,FALSE),0)</f>
        <v>0</v>
      </c>
      <c r="G1495" s="353">
        <f>+IFERROR(VLOOKUP($A1495,Data_Loss!$A$2:$V$1180,9,FALSE),0)</f>
        <v>0</v>
      </c>
      <c r="H1495" s="353">
        <f>+IFERROR(VLOOKUP($A1495,Data_Loss!$A$2:$V$1180,10,FALSE),0)</f>
        <v>0</v>
      </c>
      <c r="I1495" s="353">
        <f>+IFERROR(VLOOKUP($A1495,Data_Loss!$A$2:$V$1300,12,FALSE),0)</f>
        <v>0</v>
      </c>
      <c r="J1495" s="353">
        <f>+IFERROR(VLOOKUP($A1495,Data_Loss!$A$2:$V$1300,13,FALSE),0)</f>
        <v>0</v>
      </c>
      <c r="K1495" s="353">
        <f>+IFERROR(VLOOKUP($A1495,Data_Loss!$A$2:$V$1300,14,FALSE),0)</f>
        <v>0</v>
      </c>
      <c r="L1495" s="353">
        <f>+IFERROR(VLOOKUP($A1495,Data_Loss!$A$2:$V$1300,15,FALSE),0)</f>
        <v>0</v>
      </c>
      <c r="M1495" s="353">
        <f>+IFERROR(VLOOKUP($A1495,Data_Loss!$A$2:$V$1300,16,FALSE),0)</f>
        <v>0</v>
      </c>
      <c r="N1495" s="353">
        <f>+IFERROR(VLOOKUP($A1495,Data_Loss!$A$2:$V$1300,17,FALSE),0)</f>
        <v>0</v>
      </c>
      <c r="O1495" s="353">
        <f>+IFERROR(VLOOKUP($A1495,Data_Loss!$A$2:$V$1300,18,FALSE),0)</f>
        <v>0</v>
      </c>
      <c r="P1495" s="353">
        <f>+IFERROR(VLOOKUP($A1495,Data_Loss!$A$2:$V$1300,19,FALSE),0)</f>
        <v>0</v>
      </c>
      <c r="Q1495" s="353">
        <f>+IFERROR(VLOOKUP($A1495,Data_Loss!$A$2:$V$1300,20,FALSE),0)</f>
        <v>0</v>
      </c>
      <c r="R1495" s="353">
        <f>+IFERROR(VLOOKUP($A1495,Data_Loss!$A$2:$V$1300,21,FALSE),0)</f>
        <v>0</v>
      </c>
      <c r="S1495" s="353">
        <f>+IFERROR(VLOOKUP($A1495,Data_Loss!$A$2:$V$1300,22,FALSE),0)</f>
        <v>0</v>
      </c>
      <c r="T1495" s="191">
        <f>+$I1495*'10k &amp; MO'!C$3+$J1495*'10k &amp; MO'!C$9+$K1495*'10k &amp; MO'!C$15+$L1495*'10k &amp; MO'!C$21+$M1495*'10k &amp; MO'!C$27</f>
        <v>0</v>
      </c>
      <c r="U1495" s="349">
        <f>+$I1495*'10k &amp; MO'!D$3+$J1495*'10k &amp; MO'!D$9+$K1495*'10k &amp; MO'!D$15+$L1495*'10k &amp; MO'!D$21+$M1495*'10k &amp; MO'!D$27</f>
        <v>0</v>
      </c>
      <c r="V1495" s="349">
        <f>+$I1495*'10k &amp; MO'!E$3+$J1495*'10k &amp; MO'!E$9+$K1495*'10k &amp; MO'!E$15+$L1495*'10k &amp; MO'!E$21+$M1495*'10k &amp; MO'!E$27</f>
        <v>0</v>
      </c>
      <c r="W1495" s="349">
        <f>+$I1495*'10k &amp; MO'!F$3+$J1495*'10k &amp; MO'!F$9+$K1495*'10k &amp; MO'!F$15+$L1495*'10k &amp; MO'!F$21+$M1495*'10k &amp; MO'!F$27</f>
        <v>0</v>
      </c>
      <c r="X1495" s="349">
        <f>+$I1495*'10k &amp; MO'!G$3+$J1495*'10k &amp; MO'!G$9+$K1495*'10k &amp; MO'!G$15+$L1495*'10k &amp; MO'!G$21+$M1495*'10k &amp; MO'!G$27</f>
        <v>0</v>
      </c>
      <c r="Y1495" s="349">
        <f>+$N1495*'10k &amp; MO'!H$3+$O1495*'10k &amp; MO'!H$9+$P1495*'10k &amp; MO'!H$15+$Q1495*'10k &amp; MO'!H$21+$R1495*'10k &amp; MO'!H$27</f>
        <v>0</v>
      </c>
      <c r="Z1495" s="349">
        <f>+$N1495*'10k &amp; MO'!I$3+$O1495*'10k &amp; MO'!I$9+$P1495*'10k &amp; MO'!I$15+$Q1495*'10k &amp; MO'!I$21+$R1495*'10k &amp; MO'!I$27</f>
        <v>0</v>
      </c>
      <c r="AA1495" s="349">
        <f>+$N1495*'10k &amp; MO'!J$3+$O1495*'10k &amp; MO'!J$9+$P1495*'10k &amp; MO'!J$15+$Q1495*'10k &amp; MO'!J$21+$R1495*'10k &amp; MO'!J$27</f>
        <v>0</v>
      </c>
      <c r="AB1495" s="349">
        <f>+$N1495*'10k &amp; MO'!K$3+$O1495*'10k &amp; MO'!K$9+$P1495*'10k &amp; MO'!K$15+$Q1495*'10k &amp; MO'!K$21+$R1495*'10k &amp; MO'!K$27</f>
        <v>0</v>
      </c>
      <c r="AC1495" s="349">
        <f>+$N1495*'10k &amp; MO'!L$3+$O1495*'10k &amp; MO'!L$9+$P1495*'10k &amp; MO'!L$15+$Q1495*'10k &amp; MO'!L$21+$R1495*'10k &amp; MO'!L$27</f>
        <v>0</v>
      </c>
      <c r="AD1495" s="350">
        <f>+S1495*'10k &amp; MO'!O$3</f>
        <v>0</v>
      </c>
      <c r="AF1495" s="192" t="str">
        <f t="shared" si="206"/>
        <v>162014</v>
      </c>
      <c r="AG1495" s="192">
        <f>+IFERROR(VLOOKUP($AF1495,'Limited Loss'!$F$5:$P$124,AG$3,FALSE),0)</f>
        <v>0</v>
      </c>
      <c r="AH1495" s="193">
        <f>+IFERROR(VLOOKUP($AF1495,'Limited Loss'!$F$5:$P$124,AH$3,FALSE),0)</f>
        <v>0</v>
      </c>
      <c r="AI1495" s="193">
        <f>+IFERROR(VLOOKUP($AF1495,'Limited Loss'!$F$5:$P$124,AI$3,FALSE),0)</f>
        <v>0</v>
      </c>
      <c r="AJ1495" s="193">
        <f>+IFERROR(VLOOKUP($AF1495,'Limited Loss'!$F$5:$P$124,AJ$3,FALSE),0)</f>
        <v>0</v>
      </c>
      <c r="AK1495" s="100">
        <f>+IFERROR(VLOOKUP($AF1495,'Limited Loss'!$F$5:$P$124,AK$3,FALSE),0)</f>
        <v>0</v>
      </c>
      <c r="AL1495" s="193">
        <f>+IFERROR(VLOOKUP($AF1495,'Limited Loss'!$F$5:$P$124,AL$3,FALSE),0)</f>
        <v>0</v>
      </c>
      <c r="AM1495" s="193">
        <f>+IFERROR(VLOOKUP($AF1495,'Limited Loss'!$F$5:$P$124,AM$3,FALSE),0)</f>
        <v>0</v>
      </c>
      <c r="AN1495" s="193">
        <f>+IFERROR(VLOOKUP($AF1495,'Limited Loss'!$F$5:$P$124,AN$3,FALSE),0)</f>
        <v>0</v>
      </c>
      <c r="AO1495" s="193">
        <f>+IFERROR(VLOOKUP($AF1495,'Limited Loss'!$F$5:$P$124,AO$3,FALSE),0)</f>
        <v>0</v>
      </c>
      <c r="AP1495" s="100">
        <f>+IFERROR(VLOOKUP($AF1495,'Limited Loss'!$F$5:$P$124,AP$3,FALSE),0)</f>
        <v>0</v>
      </c>
      <c r="AQ1495" s="353"/>
      <c r="AR1495" s="331">
        <f t="shared" si="207"/>
        <v>16</v>
      </c>
      <c r="AS1495" s="332">
        <f t="shared" si="207"/>
        <v>2014</v>
      </c>
      <c r="AT1495" s="349">
        <f t="shared" si="205"/>
        <v>0</v>
      </c>
      <c r="AU1495" s="349">
        <f t="shared" si="205"/>
        <v>0</v>
      </c>
      <c r="AV1495" s="349">
        <f t="shared" si="204"/>
        <v>0</v>
      </c>
      <c r="AW1495" s="349">
        <f t="shared" si="204"/>
        <v>0</v>
      </c>
      <c r="AX1495" s="350">
        <f t="shared" si="204"/>
        <v>0</v>
      </c>
      <c r="AY1495" s="349">
        <f t="shared" si="204"/>
        <v>0</v>
      </c>
      <c r="AZ1495" s="349">
        <f t="shared" si="204"/>
        <v>0</v>
      </c>
      <c r="BA1495" s="349">
        <f t="shared" si="204"/>
        <v>0</v>
      </c>
      <c r="BB1495" s="349">
        <f t="shared" si="204"/>
        <v>0</v>
      </c>
      <c r="BC1495" s="349">
        <f t="shared" si="204"/>
        <v>0</v>
      </c>
      <c r="BD1495" s="350">
        <f t="shared" si="204"/>
        <v>0</v>
      </c>
      <c r="BE1495" s="349">
        <f t="shared" si="209"/>
        <v>0</v>
      </c>
      <c r="BF1495" s="375">
        <f t="shared" si="210"/>
        <v>0</v>
      </c>
      <c r="BG1495" s="334">
        <f t="shared" si="211"/>
        <v>0</v>
      </c>
    </row>
    <row r="1496" spans="1:59" x14ac:dyDescent="0.2">
      <c r="A1496" s="326" t="str">
        <f t="shared" si="208"/>
        <v>162015</v>
      </c>
      <c r="B1496">
        <v>16</v>
      </c>
      <c r="C1496" s="327">
        <v>2015</v>
      </c>
      <c r="D1496" s="353">
        <f>+IFERROR(VLOOKUP($A1496,Data_Loss!$A$2:$V$1180,6,FALSE),0)</f>
        <v>0</v>
      </c>
      <c r="E1496" s="353">
        <f>+IFERROR(VLOOKUP($A1496,Data_Loss!$A$2:$V$1180,7,FALSE),0)</f>
        <v>0</v>
      </c>
      <c r="F1496" s="353">
        <f>+IFERROR(VLOOKUP($A1496,Data_Loss!$A$2:$V$1180,8,FALSE),0)</f>
        <v>0</v>
      </c>
      <c r="G1496" s="353">
        <f>+IFERROR(VLOOKUP($A1496,Data_Loss!$A$2:$V$1180,9,FALSE),0)</f>
        <v>0</v>
      </c>
      <c r="H1496" s="353">
        <f>+IFERROR(VLOOKUP($A1496,Data_Loss!$A$2:$V$1180,10,FALSE),0)</f>
        <v>0</v>
      </c>
      <c r="I1496" s="353">
        <f>+IFERROR(VLOOKUP($A1496,Data_Loss!$A$2:$V$1300,12,FALSE),0)</f>
        <v>0</v>
      </c>
      <c r="J1496" s="353">
        <f>+IFERROR(VLOOKUP($A1496,Data_Loss!$A$2:$V$1300,13,FALSE),0)</f>
        <v>0</v>
      </c>
      <c r="K1496" s="353">
        <f>+IFERROR(VLOOKUP($A1496,Data_Loss!$A$2:$V$1300,14,FALSE),0)</f>
        <v>0</v>
      </c>
      <c r="L1496" s="353">
        <f>+IFERROR(VLOOKUP($A1496,Data_Loss!$A$2:$V$1300,15,FALSE),0)</f>
        <v>0</v>
      </c>
      <c r="M1496" s="353">
        <f>+IFERROR(VLOOKUP($A1496,Data_Loss!$A$2:$V$1300,16,FALSE),0)</f>
        <v>0</v>
      </c>
      <c r="N1496" s="353">
        <f>+IFERROR(VLOOKUP($A1496,Data_Loss!$A$2:$V$1300,17,FALSE),0)</f>
        <v>0</v>
      </c>
      <c r="O1496" s="353">
        <f>+IFERROR(VLOOKUP($A1496,Data_Loss!$A$2:$V$1300,18,FALSE),0)</f>
        <v>0</v>
      </c>
      <c r="P1496" s="353">
        <f>+IFERROR(VLOOKUP($A1496,Data_Loss!$A$2:$V$1300,19,FALSE),0)</f>
        <v>0</v>
      </c>
      <c r="Q1496" s="353">
        <f>+IFERROR(VLOOKUP($A1496,Data_Loss!$A$2:$V$1300,20,FALSE),0)</f>
        <v>0</v>
      </c>
      <c r="R1496" s="353">
        <f>+IFERROR(VLOOKUP($A1496,Data_Loss!$A$2:$V$1300,21,FALSE),0)</f>
        <v>0</v>
      </c>
      <c r="S1496" s="353">
        <f>+IFERROR(VLOOKUP($A1496,Data_Loss!$A$2:$V$1300,22,FALSE),0)</f>
        <v>0</v>
      </c>
      <c r="T1496" s="191">
        <f>+$I1496*'10k &amp; MO'!C$4+$J1496*'10k &amp; MO'!C$10+$K1496*'10k &amp; MO'!C$16+$L1496*'10k &amp; MO'!C$22+$M1496*'10k &amp; MO'!C$28</f>
        <v>0</v>
      </c>
      <c r="U1496" s="349">
        <f>+$I1496*'10k &amp; MO'!D$4+$J1496*'10k &amp; MO'!D$10+$K1496*'10k &amp; MO'!D$16+$L1496*'10k &amp; MO'!D$22+$M1496*'10k &amp; MO'!D$28</f>
        <v>0</v>
      </c>
      <c r="V1496" s="349">
        <f>+$I1496*'10k &amp; MO'!E$4+$J1496*'10k &amp; MO'!E$10+$K1496*'10k &amp; MO'!E$16+$L1496*'10k &amp; MO'!E$22+$M1496*'10k &amp; MO'!E$28</f>
        <v>0</v>
      </c>
      <c r="W1496" s="349">
        <f>+$I1496*'10k &amp; MO'!F$4+$J1496*'10k &amp; MO'!F$10+$K1496*'10k &amp; MO'!F$16+$L1496*'10k &amp; MO'!F$22+$M1496*'10k &amp; MO'!F$28</f>
        <v>0</v>
      </c>
      <c r="X1496" s="349">
        <f>+$I1496*'10k &amp; MO'!G$4+$J1496*'10k &amp; MO'!G$10+$K1496*'10k &amp; MO'!G$16+$L1496*'10k &amp; MO'!G$22+$M1496*'10k &amp; MO'!G$28</f>
        <v>0</v>
      </c>
      <c r="Y1496" s="349">
        <f>+$N1496*'10k &amp; MO'!H$4+$O1496*'10k &amp; MO'!H$10+$P1496*'10k &amp; MO'!H$16+$Q1496*'10k &amp; MO'!H$22+$R1496*'10k &amp; MO'!H$28</f>
        <v>0</v>
      </c>
      <c r="Z1496" s="349">
        <f>+$N1496*'10k &amp; MO'!I$4+$O1496*'10k &amp; MO'!I$10+$P1496*'10k &amp; MO'!I$16+$Q1496*'10k &amp; MO'!I$22+$R1496*'10k &amp; MO'!I$28</f>
        <v>0</v>
      </c>
      <c r="AA1496" s="349">
        <f>+$N1496*'10k &amp; MO'!J$4+$O1496*'10k &amp; MO'!J$10+$P1496*'10k &amp; MO'!J$16+$Q1496*'10k &amp; MO'!J$22+$R1496*'10k &amp; MO'!J$28</f>
        <v>0</v>
      </c>
      <c r="AB1496" s="349">
        <f>+$N1496*'10k &amp; MO'!K$4+$O1496*'10k &amp; MO'!K$10+$P1496*'10k &amp; MO'!K$16+$Q1496*'10k &amp; MO'!K$22+$R1496*'10k &amp; MO'!K$28</f>
        <v>0</v>
      </c>
      <c r="AC1496" s="349">
        <f>+$N1496*'10k &amp; MO'!L$4+$O1496*'10k &amp; MO'!L$10+$P1496*'10k &amp; MO'!L$16+$Q1496*'10k &amp; MO'!L$22+$R1496*'10k &amp; MO'!L$28</f>
        <v>0</v>
      </c>
      <c r="AD1496" s="350">
        <f>+S1496*'10k &amp; MO'!O$4</f>
        <v>0</v>
      </c>
      <c r="AF1496" s="192" t="str">
        <f t="shared" si="206"/>
        <v>162015</v>
      </c>
      <c r="AG1496" s="192">
        <f>+IFERROR(VLOOKUP($AF1496,'Limited Loss'!$F$5:$P$124,AG$3,FALSE),0)</f>
        <v>0</v>
      </c>
      <c r="AH1496" s="193">
        <f>+IFERROR(VLOOKUP($AF1496,'Limited Loss'!$F$5:$P$124,AH$3,FALSE),0)</f>
        <v>0</v>
      </c>
      <c r="AI1496" s="193">
        <f>+IFERROR(VLOOKUP($AF1496,'Limited Loss'!$F$5:$P$124,AI$3,FALSE),0)</f>
        <v>0</v>
      </c>
      <c r="AJ1496" s="193">
        <f>+IFERROR(VLOOKUP($AF1496,'Limited Loss'!$F$5:$P$124,AJ$3,FALSE),0)</f>
        <v>0</v>
      </c>
      <c r="AK1496" s="100">
        <f>+IFERROR(VLOOKUP($AF1496,'Limited Loss'!$F$5:$P$124,AK$3,FALSE),0)</f>
        <v>0</v>
      </c>
      <c r="AL1496" s="193">
        <f>+IFERROR(VLOOKUP($AF1496,'Limited Loss'!$F$5:$P$124,AL$3,FALSE),0)</f>
        <v>0</v>
      </c>
      <c r="AM1496" s="193">
        <f>+IFERROR(VLOOKUP($AF1496,'Limited Loss'!$F$5:$P$124,AM$3,FALSE),0)</f>
        <v>0</v>
      </c>
      <c r="AN1496" s="193">
        <f>+IFERROR(VLOOKUP($AF1496,'Limited Loss'!$F$5:$P$124,AN$3,FALSE),0)</f>
        <v>0</v>
      </c>
      <c r="AO1496" s="193">
        <f>+IFERROR(VLOOKUP($AF1496,'Limited Loss'!$F$5:$P$124,AO$3,FALSE),0)</f>
        <v>0</v>
      </c>
      <c r="AP1496" s="100">
        <f>+IFERROR(VLOOKUP($AF1496,'Limited Loss'!$F$5:$P$124,AP$3,FALSE),0)</f>
        <v>0</v>
      </c>
      <c r="AQ1496" s="353"/>
      <c r="AR1496" s="331">
        <f t="shared" si="207"/>
        <v>16</v>
      </c>
      <c r="AS1496" s="332">
        <f t="shared" si="207"/>
        <v>2015</v>
      </c>
      <c r="AT1496" s="349">
        <f t="shared" si="205"/>
        <v>0</v>
      </c>
      <c r="AU1496" s="349">
        <f t="shared" si="205"/>
        <v>0</v>
      </c>
      <c r="AV1496" s="349">
        <f t="shared" si="204"/>
        <v>0</v>
      </c>
      <c r="AW1496" s="349">
        <f t="shared" si="204"/>
        <v>0</v>
      </c>
      <c r="AX1496" s="350">
        <f t="shared" si="204"/>
        <v>0</v>
      </c>
      <c r="AY1496" s="349">
        <f t="shared" ref="AY1496:BD1538" si="212">+Y1496-AL1496</f>
        <v>0</v>
      </c>
      <c r="AZ1496" s="349">
        <f t="shared" si="212"/>
        <v>0</v>
      </c>
      <c r="BA1496" s="349">
        <f t="shared" si="212"/>
        <v>0</v>
      </c>
      <c r="BB1496" s="349">
        <f t="shared" si="212"/>
        <v>0</v>
      </c>
      <c r="BC1496" s="349">
        <f t="shared" si="212"/>
        <v>0</v>
      </c>
      <c r="BD1496" s="350">
        <f t="shared" si="212"/>
        <v>0</v>
      </c>
      <c r="BE1496" s="349">
        <f t="shared" si="209"/>
        <v>0</v>
      </c>
      <c r="BF1496" s="375">
        <f t="shared" si="210"/>
        <v>0</v>
      </c>
      <c r="BG1496" s="334">
        <f t="shared" si="211"/>
        <v>0</v>
      </c>
    </row>
    <row r="1497" spans="1:59" x14ac:dyDescent="0.2">
      <c r="A1497" s="326" t="str">
        <f t="shared" si="208"/>
        <v>162016</v>
      </c>
      <c r="B1497">
        <v>16</v>
      </c>
      <c r="C1497" s="327">
        <v>2016</v>
      </c>
      <c r="D1497" s="353">
        <f>+IFERROR(VLOOKUP($A1497,Data_Loss!$A$2:$V$1180,6,FALSE),0)</f>
        <v>0</v>
      </c>
      <c r="E1497" s="353">
        <f>+IFERROR(VLOOKUP($A1497,Data_Loss!$A$2:$V$1180,7,FALSE),0)</f>
        <v>0</v>
      </c>
      <c r="F1497" s="353">
        <f>+IFERROR(VLOOKUP($A1497,Data_Loss!$A$2:$V$1180,8,FALSE),0)</f>
        <v>0</v>
      </c>
      <c r="G1497" s="353">
        <f>+IFERROR(VLOOKUP($A1497,Data_Loss!$A$2:$V$1180,9,FALSE),0)</f>
        <v>0</v>
      </c>
      <c r="H1497" s="353">
        <f>+IFERROR(VLOOKUP($A1497,Data_Loss!$A$2:$V$1180,10,FALSE),0)</f>
        <v>0</v>
      </c>
      <c r="I1497" s="353">
        <f>+IFERROR(VLOOKUP($A1497,Data_Loss!$A$2:$V$1300,12,FALSE),0)</f>
        <v>0</v>
      </c>
      <c r="J1497" s="353">
        <f>+IFERROR(VLOOKUP($A1497,Data_Loss!$A$2:$V$1300,13,FALSE),0)</f>
        <v>0</v>
      </c>
      <c r="K1497" s="353">
        <f>+IFERROR(VLOOKUP($A1497,Data_Loss!$A$2:$V$1300,14,FALSE),0)</f>
        <v>0</v>
      </c>
      <c r="L1497" s="353">
        <f>+IFERROR(VLOOKUP($A1497,Data_Loss!$A$2:$V$1300,15,FALSE),0)</f>
        <v>0</v>
      </c>
      <c r="M1497" s="353">
        <f>+IFERROR(VLOOKUP($A1497,Data_Loss!$A$2:$V$1300,16,FALSE),0)</f>
        <v>0</v>
      </c>
      <c r="N1497" s="353">
        <f>+IFERROR(VLOOKUP($A1497,Data_Loss!$A$2:$V$1300,17,FALSE),0)</f>
        <v>0</v>
      </c>
      <c r="O1497" s="353">
        <f>+IFERROR(VLOOKUP($A1497,Data_Loss!$A$2:$V$1300,18,FALSE),0)</f>
        <v>0</v>
      </c>
      <c r="P1497" s="353">
        <f>+IFERROR(VLOOKUP($A1497,Data_Loss!$A$2:$V$1300,19,FALSE),0)</f>
        <v>0</v>
      </c>
      <c r="Q1497" s="353">
        <f>+IFERROR(VLOOKUP($A1497,Data_Loss!$A$2:$V$1300,20,FALSE),0)</f>
        <v>0</v>
      </c>
      <c r="R1497" s="353">
        <f>+IFERROR(VLOOKUP($A1497,Data_Loss!$A$2:$V$1300,21,FALSE),0)</f>
        <v>0</v>
      </c>
      <c r="S1497" s="353">
        <f>+IFERROR(VLOOKUP($A1497,Data_Loss!$A$2:$V$1300,22,FALSE),0)</f>
        <v>0</v>
      </c>
      <c r="T1497" s="191">
        <f>+$I1497*'10k &amp; MO'!C$5+$J1497*'10k &amp; MO'!C$11+$K1497*'10k &amp; MO'!C$17+$L1497*'10k &amp; MO'!C$23+$M1497*'10k &amp; MO'!C$29</f>
        <v>0</v>
      </c>
      <c r="U1497" s="349">
        <f>+$I1497*'10k &amp; MO'!D$5+$J1497*'10k &amp; MO'!D$11+$K1497*'10k &amp; MO'!D$17+$L1497*'10k &amp; MO'!D$23+$M1497*'10k &amp; MO'!D$29</f>
        <v>0</v>
      </c>
      <c r="V1497" s="349">
        <f>+$I1497*'10k &amp; MO'!E$5+$J1497*'10k &amp; MO'!E$11+$K1497*'10k &amp; MO'!E$17+$L1497*'10k &amp; MO'!E$23+$M1497*'10k &amp; MO'!E$29</f>
        <v>0</v>
      </c>
      <c r="W1497" s="349">
        <f>+$I1497*'10k &amp; MO'!F$5+$J1497*'10k &amp; MO'!F$11+$K1497*'10k &amp; MO'!F$17+$L1497*'10k &amp; MO'!F$23+$M1497*'10k &amp; MO'!F$29</f>
        <v>0</v>
      </c>
      <c r="X1497" s="349">
        <f>+$I1497*'10k &amp; MO'!G$5+$J1497*'10k &amp; MO'!G$11+$K1497*'10k &amp; MO'!G$17+$L1497*'10k &amp; MO'!G$23+$M1497*'10k &amp; MO'!G$29</f>
        <v>0</v>
      </c>
      <c r="Y1497" s="349">
        <f>+$N1497*'10k &amp; MO'!H$5+$O1497*'10k &amp; MO'!H$11+$P1497*'10k &amp; MO'!H$17+$Q1497*'10k &amp; MO'!H$23+$R1497*'10k &amp; MO'!H$29</f>
        <v>0</v>
      </c>
      <c r="Z1497" s="349">
        <f>+$N1497*'10k &amp; MO'!I$5+$O1497*'10k &amp; MO'!I$11+$P1497*'10k &amp; MO'!I$17+$Q1497*'10k &amp; MO'!I$23+$R1497*'10k &amp; MO'!I$29</f>
        <v>0</v>
      </c>
      <c r="AA1497" s="349">
        <f>+$N1497*'10k &amp; MO'!J$5+$O1497*'10k &amp; MO'!J$11+$P1497*'10k &amp; MO'!J$17+$Q1497*'10k &amp; MO'!J$23+$R1497*'10k &amp; MO'!J$29</f>
        <v>0</v>
      </c>
      <c r="AB1497" s="349">
        <f>+$N1497*'10k &amp; MO'!K$5+$O1497*'10k &amp; MO'!K$11+$P1497*'10k &amp; MO'!K$17+$Q1497*'10k &amp; MO'!K$23+$R1497*'10k &amp; MO'!K$29</f>
        <v>0</v>
      </c>
      <c r="AC1497" s="349">
        <f>+$N1497*'10k &amp; MO'!L$5+$O1497*'10k &amp; MO'!L$11+$P1497*'10k &amp; MO'!L$17+$Q1497*'10k &amp; MO'!L$23+$R1497*'10k &amp; MO'!L$29</f>
        <v>0</v>
      </c>
      <c r="AD1497" s="350">
        <f>+S1497*'10k &amp; MO'!O$5</f>
        <v>0</v>
      </c>
      <c r="AF1497" s="192" t="str">
        <f t="shared" si="206"/>
        <v>162016</v>
      </c>
      <c r="AG1497" s="192">
        <f>+IFERROR(VLOOKUP($AF1497,'Limited Loss'!$F$5:$P$124,AG$3,FALSE),0)</f>
        <v>0</v>
      </c>
      <c r="AH1497" s="193">
        <f>+IFERROR(VLOOKUP($AF1497,'Limited Loss'!$F$5:$P$124,AH$3,FALSE),0)</f>
        <v>0</v>
      </c>
      <c r="AI1497" s="193">
        <f>+IFERROR(VLOOKUP($AF1497,'Limited Loss'!$F$5:$P$124,AI$3,FALSE),0)</f>
        <v>0</v>
      </c>
      <c r="AJ1497" s="193">
        <f>+IFERROR(VLOOKUP($AF1497,'Limited Loss'!$F$5:$P$124,AJ$3,FALSE),0)</f>
        <v>0</v>
      </c>
      <c r="AK1497" s="100">
        <f>+IFERROR(VLOOKUP($AF1497,'Limited Loss'!$F$5:$P$124,AK$3,FALSE),0)</f>
        <v>0</v>
      </c>
      <c r="AL1497" s="193">
        <f>+IFERROR(VLOOKUP($AF1497,'Limited Loss'!$F$5:$P$124,AL$3,FALSE),0)</f>
        <v>0</v>
      </c>
      <c r="AM1497" s="193">
        <f>+IFERROR(VLOOKUP($AF1497,'Limited Loss'!$F$5:$P$124,AM$3,FALSE),0)</f>
        <v>0</v>
      </c>
      <c r="AN1497" s="193">
        <f>+IFERROR(VLOOKUP($AF1497,'Limited Loss'!$F$5:$P$124,AN$3,FALSE),0)</f>
        <v>0</v>
      </c>
      <c r="AO1497" s="193">
        <f>+IFERROR(VLOOKUP($AF1497,'Limited Loss'!$F$5:$P$124,AO$3,FALSE),0)</f>
        <v>0</v>
      </c>
      <c r="AP1497" s="100">
        <f>+IFERROR(VLOOKUP($AF1497,'Limited Loss'!$F$5:$P$124,AP$3,FALSE),0)</f>
        <v>0</v>
      </c>
      <c r="AQ1497" s="353"/>
      <c r="AR1497" s="331">
        <f t="shared" si="207"/>
        <v>16</v>
      </c>
      <c r="AS1497" s="332">
        <f t="shared" si="207"/>
        <v>2016</v>
      </c>
      <c r="AT1497" s="349">
        <f t="shared" si="205"/>
        <v>0</v>
      </c>
      <c r="AU1497" s="349">
        <f t="shared" si="205"/>
        <v>0</v>
      </c>
      <c r="AV1497" s="349">
        <f t="shared" si="205"/>
        <v>0</v>
      </c>
      <c r="AW1497" s="349">
        <f t="shared" si="205"/>
        <v>0</v>
      </c>
      <c r="AX1497" s="350">
        <f t="shared" si="205"/>
        <v>0</v>
      </c>
      <c r="AY1497" s="349">
        <f t="shared" si="212"/>
        <v>0</v>
      </c>
      <c r="AZ1497" s="349">
        <f t="shared" si="212"/>
        <v>0</v>
      </c>
      <c r="BA1497" s="349">
        <f t="shared" si="212"/>
        <v>0</v>
      </c>
      <c r="BB1497" s="349">
        <f t="shared" si="212"/>
        <v>0</v>
      </c>
      <c r="BC1497" s="349">
        <f t="shared" si="212"/>
        <v>0</v>
      </c>
      <c r="BD1497" s="350">
        <f t="shared" si="212"/>
        <v>0</v>
      </c>
      <c r="BE1497" s="349">
        <f t="shared" si="209"/>
        <v>0</v>
      </c>
      <c r="BF1497" s="375">
        <f t="shared" si="210"/>
        <v>0</v>
      </c>
      <c r="BG1497" s="334">
        <f t="shared" si="211"/>
        <v>0</v>
      </c>
    </row>
    <row r="1498" spans="1:59" x14ac:dyDescent="0.2">
      <c r="A1498" s="326" t="str">
        <f t="shared" si="208"/>
        <v>162017</v>
      </c>
      <c r="B1498">
        <v>16</v>
      </c>
      <c r="C1498" s="327">
        <v>2017</v>
      </c>
      <c r="D1498" s="353">
        <f>+IFERROR(VLOOKUP($A1498,Data_Loss!$A$2:$V$1180,6,FALSE),0)</f>
        <v>0</v>
      </c>
      <c r="E1498" s="353">
        <f>+IFERROR(VLOOKUP($A1498,Data_Loss!$A$2:$V$1180,7,FALSE),0)</f>
        <v>0</v>
      </c>
      <c r="F1498" s="353">
        <f>+IFERROR(VLOOKUP($A1498,Data_Loss!$A$2:$V$1180,8,FALSE),0)</f>
        <v>0</v>
      </c>
      <c r="G1498" s="353">
        <f>+IFERROR(VLOOKUP($A1498,Data_Loss!$A$2:$V$1180,9,FALSE),0)</f>
        <v>0</v>
      </c>
      <c r="H1498" s="353">
        <f>+IFERROR(VLOOKUP($A1498,Data_Loss!$A$2:$V$1180,10,FALSE),0)</f>
        <v>0</v>
      </c>
      <c r="I1498" s="353">
        <f>+IFERROR(VLOOKUP($A1498,Data_Loss!$A$2:$V$1300,12,FALSE),0)</f>
        <v>0</v>
      </c>
      <c r="J1498" s="353">
        <f>+IFERROR(VLOOKUP($A1498,Data_Loss!$A$2:$V$1300,13,FALSE),0)</f>
        <v>0</v>
      </c>
      <c r="K1498" s="353">
        <f>+IFERROR(VLOOKUP($A1498,Data_Loss!$A$2:$V$1300,14,FALSE),0)</f>
        <v>0</v>
      </c>
      <c r="L1498" s="353">
        <f>+IFERROR(VLOOKUP($A1498,Data_Loss!$A$2:$V$1300,15,FALSE),0)</f>
        <v>0</v>
      </c>
      <c r="M1498" s="353">
        <f>+IFERROR(VLOOKUP($A1498,Data_Loss!$A$2:$V$1300,16,FALSE),0)</f>
        <v>0</v>
      </c>
      <c r="N1498" s="353">
        <f>+IFERROR(VLOOKUP($A1498,Data_Loss!$A$2:$V$1300,17,FALSE),0)</f>
        <v>0</v>
      </c>
      <c r="O1498" s="353">
        <f>+IFERROR(VLOOKUP($A1498,Data_Loss!$A$2:$V$1300,18,FALSE),0)</f>
        <v>0</v>
      </c>
      <c r="P1498" s="353">
        <f>+IFERROR(VLOOKUP($A1498,Data_Loss!$A$2:$V$1300,19,FALSE),0)</f>
        <v>0</v>
      </c>
      <c r="Q1498" s="353">
        <f>+IFERROR(VLOOKUP($A1498,Data_Loss!$A$2:$V$1300,20,FALSE),0)</f>
        <v>0</v>
      </c>
      <c r="R1498" s="353">
        <f>+IFERROR(VLOOKUP($A1498,Data_Loss!$A$2:$V$1300,21,FALSE),0)</f>
        <v>0</v>
      </c>
      <c r="S1498" s="353">
        <f>+IFERROR(VLOOKUP($A1498,Data_Loss!$A$2:$V$1300,22,FALSE),0)</f>
        <v>0</v>
      </c>
      <c r="T1498" s="191">
        <f>+$I1498*'10k &amp; MO'!C$6+$J1498*'10k &amp; MO'!C$12+$K1498*'10k &amp; MO'!C$18+$L1498*'10k &amp; MO'!C$24+$M1498*'10k &amp; MO'!C$30</f>
        <v>0</v>
      </c>
      <c r="U1498" s="349">
        <f>+$I1498*'10k &amp; MO'!D$6+$J1498*'10k &amp; MO'!D$12+$K1498*'10k &amp; MO'!D$18+$L1498*'10k &amp; MO'!D$24+$M1498*'10k &amp; MO'!D$30</f>
        <v>0</v>
      </c>
      <c r="V1498" s="349">
        <f>+$I1498*'10k &amp; MO'!E$6+$J1498*'10k &amp; MO'!E$12+$K1498*'10k &amp; MO'!E$18+$L1498*'10k &amp; MO'!E$24+$M1498*'10k &amp; MO'!E$30</f>
        <v>0</v>
      </c>
      <c r="W1498" s="349">
        <f>+$I1498*'10k &amp; MO'!F$6+$J1498*'10k &amp; MO'!F$12+$K1498*'10k &amp; MO'!F$18+$L1498*'10k &amp; MO'!F$24+$M1498*'10k &amp; MO'!F$30</f>
        <v>0</v>
      </c>
      <c r="X1498" s="349">
        <f>+$I1498*'10k &amp; MO'!G$6+$J1498*'10k &amp; MO'!G$12+$K1498*'10k &amp; MO'!G$18+$L1498*'10k &amp; MO'!G$24+$M1498*'10k &amp; MO'!G$30</f>
        <v>0</v>
      </c>
      <c r="Y1498" s="349">
        <f>+$N1498*'10k &amp; MO'!H$6+$O1498*'10k &amp; MO'!H$12+$P1498*'10k &amp; MO'!H$18+$Q1498*'10k &amp; MO'!H$24+$R1498*'10k &amp; MO'!H$30</f>
        <v>0</v>
      </c>
      <c r="Z1498" s="349">
        <f>+$N1498*'10k &amp; MO'!I$6+$O1498*'10k &amp; MO'!I$12+$P1498*'10k &amp; MO'!I$18+$Q1498*'10k &amp; MO'!I$24+$R1498*'10k &amp; MO'!I$30</f>
        <v>0</v>
      </c>
      <c r="AA1498" s="349">
        <f>+$N1498*'10k &amp; MO'!J$6+$O1498*'10k &amp; MO'!J$12+$P1498*'10k &amp; MO'!J$18+$Q1498*'10k &amp; MO'!J$24+$R1498*'10k &amp; MO'!J$30</f>
        <v>0</v>
      </c>
      <c r="AB1498" s="349">
        <f>+$N1498*'10k &amp; MO'!K$6+$O1498*'10k &amp; MO'!K$12+$P1498*'10k &amp; MO'!K$18+$Q1498*'10k &amp; MO'!K$24+$R1498*'10k &amp; MO'!K$30</f>
        <v>0</v>
      </c>
      <c r="AC1498" s="349">
        <f>+$N1498*'10k &amp; MO'!L$6+$O1498*'10k &amp; MO'!L$12+$P1498*'10k &amp; MO'!L$18+$Q1498*'10k &amp; MO'!L$24+$R1498*'10k &amp; MO'!L$30</f>
        <v>0</v>
      </c>
      <c r="AD1498" s="350">
        <f>+S1498*'10k &amp; MO'!O$6</f>
        <v>0</v>
      </c>
      <c r="AF1498" s="192" t="str">
        <f t="shared" si="206"/>
        <v>162017</v>
      </c>
      <c r="AG1498" s="192">
        <f>+IFERROR(VLOOKUP($AF1498,'Limited Loss'!$F$5:$P$124,AG$3,FALSE),0)</f>
        <v>0</v>
      </c>
      <c r="AH1498" s="193">
        <f>+IFERROR(VLOOKUP($AF1498,'Limited Loss'!$F$5:$P$124,AH$3,FALSE),0)</f>
        <v>0</v>
      </c>
      <c r="AI1498" s="193">
        <f>+IFERROR(VLOOKUP($AF1498,'Limited Loss'!$F$5:$P$124,AI$3,FALSE),0)</f>
        <v>0</v>
      </c>
      <c r="AJ1498" s="193">
        <f>+IFERROR(VLOOKUP($AF1498,'Limited Loss'!$F$5:$P$124,AJ$3,FALSE),0)</f>
        <v>0</v>
      </c>
      <c r="AK1498" s="100">
        <f>+IFERROR(VLOOKUP($AF1498,'Limited Loss'!$F$5:$P$124,AK$3,FALSE),0)</f>
        <v>0</v>
      </c>
      <c r="AL1498" s="193">
        <f>+IFERROR(VLOOKUP($AF1498,'Limited Loss'!$F$5:$P$124,AL$3,FALSE),0)</f>
        <v>0</v>
      </c>
      <c r="AM1498" s="193">
        <f>+IFERROR(VLOOKUP($AF1498,'Limited Loss'!$F$5:$P$124,AM$3,FALSE),0)</f>
        <v>0</v>
      </c>
      <c r="AN1498" s="193">
        <f>+IFERROR(VLOOKUP($AF1498,'Limited Loss'!$F$5:$P$124,AN$3,FALSE),0)</f>
        <v>0</v>
      </c>
      <c r="AO1498" s="193">
        <f>+IFERROR(VLOOKUP($AF1498,'Limited Loss'!$F$5:$P$124,AO$3,FALSE),0)</f>
        <v>0</v>
      </c>
      <c r="AP1498" s="100">
        <f>+IFERROR(VLOOKUP($AF1498,'Limited Loss'!$F$5:$P$124,AP$3,FALSE),0)</f>
        <v>0</v>
      </c>
      <c r="AQ1498" s="353"/>
      <c r="AR1498" s="331">
        <f t="shared" si="207"/>
        <v>16</v>
      </c>
      <c r="AS1498" s="332">
        <f t="shared" si="207"/>
        <v>2017</v>
      </c>
      <c r="AT1498" s="349">
        <f t="shared" si="205"/>
        <v>0</v>
      </c>
      <c r="AU1498" s="349">
        <f t="shared" si="205"/>
        <v>0</v>
      </c>
      <c r="AV1498" s="349">
        <f t="shared" si="205"/>
        <v>0</v>
      </c>
      <c r="AW1498" s="349">
        <f t="shared" si="205"/>
        <v>0</v>
      </c>
      <c r="AX1498" s="350">
        <f t="shared" si="205"/>
        <v>0</v>
      </c>
      <c r="AY1498" s="349">
        <f t="shared" si="212"/>
        <v>0</v>
      </c>
      <c r="AZ1498" s="349">
        <f t="shared" si="212"/>
        <v>0</v>
      </c>
      <c r="BA1498" s="349">
        <f t="shared" si="212"/>
        <v>0</v>
      </c>
      <c r="BB1498" s="349">
        <f t="shared" si="212"/>
        <v>0</v>
      </c>
      <c r="BC1498" s="349">
        <f t="shared" si="212"/>
        <v>0</v>
      </c>
      <c r="BD1498" s="350">
        <f t="shared" si="212"/>
        <v>0</v>
      </c>
      <c r="BE1498" s="349">
        <f t="shared" si="209"/>
        <v>0</v>
      </c>
      <c r="BF1498" s="375">
        <f t="shared" si="210"/>
        <v>0</v>
      </c>
      <c r="BG1498" s="334">
        <f t="shared" si="211"/>
        <v>0</v>
      </c>
    </row>
    <row r="1499" spans="1:59" x14ac:dyDescent="0.2">
      <c r="A1499" s="326" t="str">
        <f t="shared" si="208"/>
        <v>162018</v>
      </c>
      <c r="B1499">
        <v>16</v>
      </c>
      <c r="C1499" s="327">
        <v>2018</v>
      </c>
      <c r="D1499" s="353">
        <f>+IFERROR(VLOOKUP($A1499,Data_Loss!$A$2:$V$1180,6,FALSE),0)</f>
        <v>0</v>
      </c>
      <c r="E1499" s="353">
        <f>+IFERROR(VLOOKUP($A1499,Data_Loss!$A$2:$V$1180,7,FALSE),0)</f>
        <v>0</v>
      </c>
      <c r="F1499" s="353">
        <f>+IFERROR(VLOOKUP($A1499,Data_Loss!$A$2:$V$1180,8,FALSE),0)</f>
        <v>0</v>
      </c>
      <c r="G1499" s="353">
        <f>+IFERROR(VLOOKUP($A1499,Data_Loss!$A$2:$V$1180,9,FALSE),0)</f>
        <v>0</v>
      </c>
      <c r="H1499" s="353">
        <f>+IFERROR(VLOOKUP($A1499,Data_Loss!$A$2:$V$1180,10,FALSE),0)</f>
        <v>0</v>
      </c>
      <c r="I1499" s="353">
        <f>+IFERROR(VLOOKUP($A1499,Data_Loss!$A$2:$V$1300,12,FALSE),0)</f>
        <v>0</v>
      </c>
      <c r="J1499" s="353">
        <f>+IFERROR(VLOOKUP($A1499,Data_Loss!$A$2:$V$1300,13,FALSE),0)</f>
        <v>0</v>
      </c>
      <c r="K1499" s="353">
        <f>+IFERROR(VLOOKUP($A1499,Data_Loss!$A$2:$V$1300,14,FALSE),0)</f>
        <v>0</v>
      </c>
      <c r="L1499" s="353">
        <f>+IFERROR(VLOOKUP($A1499,Data_Loss!$A$2:$V$1300,15,FALSE),0)</f>
        <v>0</v>
      </c>
      <c r="M1499" s="353">
        <f>+IFERROR(VLOOKUP($A1499,Data_Loss!$A$2:$V$1300,16,FALSE),0)</f>
        <v>0</v>
      </c>
      <c r="N1499" s="353">
        <f>+IFERROR(VLOOKUP($A1499,Data_Loss!$A$2:$V$1300,17,FALSE),0)</f>
        <v>0</v>
      </c>
      <c r="O1499" s="353">
        <f>+IFERROR(VLOOKUP($A1499,Data_Loss!$A$2:$V$1300,18,FALSE),0)</f>
        <v>0</v>
      </c>
      <c r="P1499" s="353">
        <f>+IFERROR(VLOOKUP($A1499,Data_Loss!$A$2:$V$1300,19,FALSE),0)</f>
        <v>0</v>
      </c>
      <c r="Q1499" s="353">
        <f>+IFERROR(VLOOKUP($A1499,Data_Loss!$A$2:$V$1300,20,FALSE),0)</f>
        <v>0</v>
      </c>
      <c r="R1499" s="353">
        <f>+IFERROR(VLOOKUP($A1499,Data_Loss!$A$2:$V$1300,21,FALSE),0)</f>
        <v>0</v>
      </c>
      <c r="S1499" s="353">
        <f>+IFERROR(VLOOKUP($A1499,Data_Loss!$A$2:$V$1300,22,FALSE),0)</f>
        <v>369</v>
      </c>
      <c r="T1499" s="191">
        <f>+$I1499*'10k &amp; MO'!C$7+$J1499*'10k &amp; MO'!C$13+$K1499*'10k &amp; MO'!C$19+$L1499*'10k &amp; MO'!C$25+$M1499*'10k &amp; MO'!C$31</f>
        <v>0</v>
      </c>
      <c r="U1499" s="349">
        <f>+$I1499*'10k &amp; MO'!D$7+$J1499*'10k &amp; MO'!D$13+$K1499*'10k &amp; MO'!D$19+$L1499*'10k &amp; MO'!D$25+$M1499*'10k &amp; MO'!D$31</f>
        <v>0</v>
      </c>
      <c r="V1499" s="349">
        <f>+$I1499*'10k &amp; MO'!E$7+$J1499*'10k &amp; MO'!E$13+$K1499*'10k &amp; MO'!E$19+$L1499*'10k &amp; MO'!E$25+$M1499*'10k &amp; MO'!E$31</f>
        <v>0</v>
      </c>
      <c r="W1499" s="349">
        <f>+$I1499*'10k &amp; MO'!F$7+$J1499*'10k &amp; MO'!F$13+$K1499*'10k &amp; MO'!F$19+$L1499*'10k &amp; MO'!F$25+$M1499*'10k &amp; MO'!F$31</f>
        <v>0</v>
      </c>
      <c r="X1499" s="349">
        <f>+$I1499*'10k &amp; MO'!G$7+$J1499*'10k &amp; MO'!G$13+$K1499*'10k &amp; MO'!G$19+$L1499*'10k &amp; MO'!G$25+$M1499*'10k &amp; MO'!G$31</f>
        <v>0</v>
      </c>
      <c r="Y1499" s="349">
        <f>+$N1499*'10k &amp; MO'!H$7+$O1499*'10k &amp; MO'!H$13+$P1499*'10k &amp; MO'!H$19+$Q1499*'10k &amp; MO'!H$25+$R1499*'10k &amp; MO'!H$31</f>
        <v>0</v>
      </c>
      <c r="Z1499" s="349">
        <f>+$N1499*'10k &amp; MO'!I$7+$O1499*'10k &amp; MO'!I$13+$P1499*'10k &amp; MO'!I$19+$Q1499*'10k &amp; MO'!I$25+$R1499*'10k &amp; MO'!I$31</f>
        <v>0</v>
      </c>
      <c r="AA1499" s="349">
        <f>+$N1499*'10k &amp; MO'!J$7+$O1499*'10k &amp; MO'!J$13+$P1499*'10k &amp; MO'!J$19+$Q1499*'10k &amp; MO'!J$25+$R1499*'10k &amp; MO'!J$31</f>
        <v>0</v>
      </c>
      <c r="AB1499" s="349">
        <f>+$N1499*'10k &amp; MO'!K$7+$O1499*'10k &amp; MO'!K$13+$P1499*'10k &amp; MO'!K$19+$Q1499*'10k &amp; MO'!K$25+$R1499*'10k &amp; MO'!K$31</f>
        <v>0</v>
      </c>
      <c r="AC1499" s="349">
        <f>+$N1499*'10k &amp; MO'!L$7+$O1499*'10k &amp; MO'!L$13+$P1499*'10k &amp; MO'!L$19+$Q1499*'10k &amp; MO'!L$25+$R1499*'10k &amp; MO'!L$31</f>
        <v>0</v>
      </c>
      <c r="AD1499" s="350">
        <f>+S1499*'10k &amp; MO'!O$7</f>
        <v>489.29400000000004</v>
      </c>
      <c r="AF1499" s="192" t="str">
        <f t="shared" si="206"/>
        <v>162018</v>
      </c>
      <c r="AG1499" s="192">
        <f>+IFERROR(VLOOKUP($AF1499,'Limited Loss'!$F$5:$P$124,AG$3,FALSE),0)</f>
        <v>0</v>
      </c>
      <c r="AH1499" s="193">
        <f>+IFERROR(VLOOKUP($AF1499,'Limited Loss'!$F$5:$P$124,AH$3,FALSE),0)</f>
        <v>0</v>
      </c>
      <c r="AI1499" s="193">
        <f>+IFERROR(VLOOKUP($AF1499,'Limited Loss'!$F$5:$P$124,AI$3,FALSE),0)</f>
        <v>0</v>
      </c>
      <c r="AJ1499" s="193">
        <f>+IFERROR(VLOOKUP($AF1499,'Limited Loss'!$F$5:$P$124,AJ$3,FALSE),0)</f>
        <v>0</v>
      </c>
      <c r="AK1499" s="100">
        <f>+IFERROR(VLOOKUP($AF1499,'Limited Loss'!$F$5:$P$124,AK$3,FALSE),0)</f>
        <v>0</v>
      </c>
      <c r="AL1499" s="193">
        <f>+IFERROR(VLOOKUP($AF1499,'Limited Loss'!$F$5:$P$124,AL$3,FALSE),0)</f>
        <v>0</v>
      </c>
      <c r="AM1499" s="193">
        <f>+IFERROR(VLOOKUP($AF1499,'Limited Loss'!$F$5:$P$124,AM$3,FALSE),0)</f>
        <v>0</v>
      </c>
      <c r="AN1499" s="193">
        <f>+IFERROR(VLOOKUP($AF1499,'Limited Loss'!$F$5:$P$124,AN$3,FALSE),0)</f>
        <v>0</v>
      </c>
      <c r="AO1499" s="193">
        <f>+IFERROR(VLOOKUP($AF1499,'Limited Loss'!$F$5:$P$124,AO$3,FALSE),0)</f>
        <v>0</v>
      </c>
      <c r="AP1499" s="100">
        <f>+IFERROR(VLOOKUP($AF1499,'Limited Loss'!$F$5:$P$124,AP$3,FALSE),0)</f>
        <v>0</v>
      </c>
      <c r="AQ1499" s="353"/>
      <c r="AR1499" s="331">
        <f t="shared" si="207"/>
        <v>16</v>
      </c>
      <c r="AS1499" s="332">
        <f t="shared" si="207"/>
        <v>2018</v>
      </c>
      <c r="AT1499" s="349">
        <f t="shared" si="205"/>
        <v>0</v>
      </c>
      <c r="AU1499" s="349">
        <f t="shared" si="205"/>
        <v>0</v>
      </c>
      <c r="AV1499" s="349">
        <f t="shared" si="205"/>
        <v>0</v>
      </c>
      <c r="AW1499" s="349">
        <f t="shared" si="205"/>
        <v>0</v>
      </c>
      <c r="AX1499" s="350">
        <f t="shared" si="205"/>
        <v>0</v>
      </c>
      <c r="AY1499" s="349">
        <f t="shared" si="212"/>
        <v>0</v>
      </c>
      <c r="AZ1499" s="349">
        <f t="shared" si="212"/>
        <v>0</v>
      </c>
      <c r="BA1499" s="349">
        <f t="shared" si="212"/>
        <v>0</v>
      </c>
      <c r="BB1499" s="349">
        <f t="shared" si="212"/>
        <v>0</v>
      </c>
      <c r="BC1499" s="349">
        <f t="shared" si="212"/>
        <v>0</v>
      </c>
      <c r="BD1499" s="350">
        <f t="shared" si="212"/>
        <v>489.29400000000004</v>
      </c>
      <c r="BE1499" s="349">
        <f t="shared" si="209"/>
        <v>0</v>
      </c>
      <c r="BF1499" s="375">
        <f t="shared" si="210"/>
        <v>0</v>
      </c>
      <c r="BG1499" s="334">
        <f t="shared" si="211"/>
        <v>489.29400000000004</v>
      </c>
    </row>
    <row r="1500" spans="1:59" x14ac:dyDescent="0.2">
      <c r="A1500" s="326" t="str">
        <f t="shared" si="208"/>
        <v>342014</v>
      </c>
      <c r="B1500">
        <v>34</v>
      </c>
      <c r="C1500" s="327">
        <v>2014</v>
      </c>
      <c r="D1500" s="353">
        <f>+IFERROR(VLOOKUP($A1500,Data_Loss!$A$2:$V$1180,6,FALSE),0)</f>
        <v>0</v>
      </c>
      <c r="E1500" s="353">
        <f>+IFERROR(VLOOKUP($A1500,Data_Loss!$A$2:$V$1180,7,FALSE),0)</f>
        <v>0</v>
      </c>
      <c r="F1500" s="353">
        <f>+IFERROR(VLOOKUP($A1500,Data_Loss!$A$2:$V$1180,8,FALSE),0)</f>
        <v>0</v>
      </c>
      <c r="G1500" s="353">
        <f>+IFERROR(VLOOKUP($A1500,Data_Loss!$A$2:$V$1180,9,FALSE),0)</f>
        <v>2</v>
      </c>
      <c r="H1500" s="353">
        <f>+IFERROR(VLOOKUP($A1500,Data_Loss!$A$2:$V$1180,10,FALSE),0)</f>
        <v>1</v>
      </c>
      <c r="I1500" s="353">
        <f>+IFERROR(VLOOKUP($A1500,Data_Loss!$A$2:$V$1300,12,FALSE),0)</f>
        <v>0</v>
      </c>
      <c r="J1500" s="353">
        <f>+IFERROR(VLOOKUP($A1500,Data_Loss!$A$2:$V$1300,13,FALSE),0)</f>
        <v>0</v>
      </c>
      <c r="K1500" s="353">
        <f>+IFERROR(VLOOKUP($A1500,Data_Loss!$A$2:$V$1300,14,FALSE),0)</f>
        <v>0</v>
      </c>
      <c r="L1500" s="353">
        <f>+IFERROR(VLOOKUP($A1500,Data_Loss!$A$2:$V$1300,15,FALSE),0)</f>
        <v>103034</v>
      </c>
      <c r="M1500" s="353">
        <f>+IFERROR(VLOOKUP($A1500,Data_Loss!$A$2:$V$1300,16,FALSE),0)</f>
        <v>3930</v>
      </c>
      <c r="N1500" s="353">
        <f>+IFERROR(VLOOKUP($A1500,Data_Loss!$A$2:$V$1300,17,FALSE),0)</f>
        <v>0</v>
      </c>
      <c r="O1500" s="353">
        <f>+IFERROR(VLOOKUP($A1500,Data_Loss!$A$2:$V$1300,18,FALSE),0)</f>
        <v>0</v>
      </c>
      <c r="P1500" s="353">
        <f>+IFERROR(VLOOKUP($A1500,Data_Loss!$A$2:$V$1300,19,FALSE),0)</f>
        <v>0</v>
      </c>
      <c r="Q1500" s="353">
        <f>+IFERROR(VLOOKUP($A1500,Data_Loss!$A$2:$V$1300,20,FALSE),0)</f>
        <v>141344</v>
      </c>
      <c r="R1500" s="353">
        <f>+IFERROR(VLOOKUP($A1500,Data_Loss!$A$2:$V$1300,21,FALSE),0)</f>
        <v>10254</v>
      </c>
      <c r="S1500" s="353">
        <f>+IFERROR(VLOOKUP($A1500,Data_Loss!$A$2:$V$1300,22,FALSE),0)</f>
        <v>23024</v>
      </c>
      <c r="T1500" s="191">
        <f>+$I1500*'10k &amp; MO'!C$3+$J1500*'10k &amp; MO'!C$9+$K1500*'10k &amp; MO'!C$15+$L1500*'10k &amp; MO'!C$21+$M1500*'10k &amp; MO'!C$27</f>
        <v>0</v>
      </c>
      <c r="U1500" s="349">
        <f>+$I1500*'10k &amp; MO'!D$3+$J1500*'10k &amp; MO'!D$9+$K1500*'10k &amp; MO'!D$15+$L1500*'10k &amp; MO'!D$21+$M1500*'10k &amp; MO'!D$27</f>
        <v>0</v>
      </c>
      <c r="V1500" s="349">
        <f>+$I1500*'10k &amp; MO'!E$3+$J1500*'10k &amp; MO'!E$9+$K1500*'10k &amp; MO'!E$15+$L1500*'10k &amp; MO'!E$21+$M1500*'10k &amp; MO'!E$27</f>
        <v>0</v>
      </c>
      <c r="W1500" s="349">
        <f>+$I1500*'10k &amp; MO'!F$3+$J1500*'10k &amp; MO'!F$9+$K1500*'10k &amp; MO'!F$15+$L1500*'10k &amp; MO'!F$21+$M1500*'10k &amp; MO'!F$27</f>
        <v>126628.78600000001</v>
      </c>
      <c r="X1500" s="349">
        <f>+$I1500*'10k &amp; MO'!G$3+$J1500*'10k &amp; MO'!G$9+$K1500*'10k &amp; MO'!G$15+$L1500*'10k &amp; MO'!G$21+$M1500*'10k &amp; MO'!G$27</f>
        <v>4448.7599999999993</v>
      </c>
      <c r="Y1500" s="349">
        <f>+$N1500*'10k &amp; MO'!H$3+$O1500*'10k &amp; MO'!H$9+$P1500*'10k &amp; MO'!H$15+$Q1500*'10k &amp; MO'!H$21+$R1500*'10k &amp; MO'!H$27</f>
        <v>0</v>
      </c>
      <c r="Z1500" s="349">
        <f>+$N1500*'10k &amp; MO'!I$3+$O1500*'10k &amp; MO'!I$9+$P1500*'10k &amp; MO'!I$15+$Q1500*'10k &amp; MO'!I$21+$R1500*'10k &amp; MO'!I$27</f>
        <v>0</v>
      </c>
      <c r="AA1500" s="349">
        <f>+$N1500*'10k &amp; MO'!J$3+$O1500*'10k &amp; MO'!J$9+$P1500*'10k &amp; MO'!J$15+$Q1500*'10k &amp; MO'!J$21+$R1500*'10k &amp; MO'!J$27</f>
        <v>0</v>
      </c>
      <c r="AB1500" s="349">
        <f>+$N1500*'10k &amp; MO'!K$3+$O1500*'10k &amp; MO'!K$9+$P1500*'10k &amp; MO'!K$15+$Q1500*'10k &amp; MO'!K$21+$R1500*'10k &amp; MO'!K$27</f>
        <v>198022.94400000002</v>
      </c>
      <c r="AC1500" s="349">
        <f>+$N1500*'10k &amp; MO'!L$3+$O1500*'10k &amp; MO'!L$9+$P1500*'10k &amp; MO'!L$15+$Q1500*'10k &amp; MO'!L$21+$R1500*'10k &amp; MO'!L$27</f>
        <v>15811.668</v>
      </c>
      <c r="AD1500" s="350">
        <f>+S1500*'10k &amp; MO'!O$3</f>
        <v>24658.703999999998</v>
      </c>
      <c r="AF1500" s="192" t="str">
        <f t="shared" si="206"/>
        <v>342014</v>
      </c>
      <c r="AG1500" s="192">
        <f>+IFERROR(VLOOKUP($AF1500,'Limited Loss'!$F$5:$P$124,AG$3,FALSE),0)</f>
        <v>0</v>
      </c>
      <c r="AH1500" s="193">
        <f>+IFERROR(VLOOKUP($AF1500,'Limited Loss'!$F$5:$P$124,AH$3,FALSE),0)</f>
        <v>0</v>
      </c>
      <c r="AI1500" s="193">
        <f>+IFERROR(VLOOKUP($AF1500,'Limited Loss'!$F$5:$P$124,AI$3,FALSE),0)</f>
        <v>0</v>
      </c>
      <c r="AJ1500" s="193">
        <f>+IFERROR(VLOOKUP($AF1500,'Limited Loss'!$F$5:$P$124,AJ$3,FALSE),0)</f>
        <v>0</v>
      </c>
      <c r="AK1500" s="100">
        <f>+IFERROR(VLOOKUP($AF1500,'Limited Loss'!$F$5:$P$124,AK$3,FALSE),0)</f>
        <v>0</v>
      </c>
      <c r="AL1500" s="193">
        <f>+IFERROR(VLOOKUP($AF1500,'Limited Loss'!$F$5:$P$124,AL$3,FALSE),0)</f>
        <v>0</v>
      </c>
      <c r="AM1500" s="193">
        <f>+IFERROR(VLOOKUP($AF1500,'Limited Loss'!$F$5:$P$124,AM$3,FALSE),0)</f>
        <v>0</v>
      </c>
      <c r="AN1500" s="193">
        <f>+IFERROR(VLOOKUP($AF1500,'Limited Loss'!$F$5:$P$124,AN$3,FALSE),0)</f>
        <v>0</v>
      </c>
      <c r="AO1500" s="193">
        <f>+IFERROR(VLOOKUP($AF1500,'Limited Loss'!$F$5:$P$124,AO$3,FALSE),0)</f>
        <v>0</v>
      </c>
      <c r="AP1500" s="100">
        <f>+IFERROR(VLOOKUP($AF1500,'Limited Loss'!$F$5:$P$124,AP$3,FALSE),0)</f>
        <v>0</v>
      </c>
      <c r="AQ1500" s="353"/>
      <c r="AR1500" s="331">
        <f t="shared" si="207"/>
        <v>34</v>
      </c>
      <c r="AS1500" s="332">
        <f t="shared" si="207"/>
        <v>2014</v>
      </c>
      <c r="AT1500" s="349">
        <f t="shared" si="205"/>
        <v>0</v>
      </c>
      <c r="AU1500" s="349">
        <f t="shared" si="205"/>
        <v>0</v>
      </c>
      <c r="AV1500" s="349">
        <f t="shared" si="205"/>
        <v>0</v>
      </c>
      <c r="AW1500" s="349">
        <f t="shared" si="205"/>
        <v>126628.78600000001</v>
      </c>
      <c r="AX1500" s="350">
        <f t="shared" si="205"/>
        <v>4448.7599999999993</v>
      </c>
      <c r="AY1500" s="349">
        <f t="shared" si="212"/>
        <v>0</v>
      </c>
      <c r="AZ1500" s="349">
        <f t="shared" si="212"/>
        <v>0</v>
      </c>
      <c r="BA1500" s="349">
        <f t="shared" si="212"/>
        <v>0</v>
      </c>
      <c r="BB1500" s="349">
        <f t="shared" si="212"/>
        <v>198022.94400000002</v>
      </c>
      <c r="BC1500" s="349">
        <f t="shared" si="212"/>
        <v>15811.668</v>
      </c>
      <c r="BD1500" s="350">
        <f t="shared" si="212"/>
        <v>24658.703999999998</v>
      </c>
      <c r="BE1500" s="349">
        <f t="shared" si="209"/>
        <v>0</v>
      </c>
      <c r="BF1500" s="375">
        <f t="shared" si="210"/>
        <v>344912.158</v>
      </c>
      <c r="BG1500" s="334">
        <f t="shared" si="211"/>
        <v>24658.703999999998</v>
      </c>
    </row>
    <row r="1501" spans="1:59" x14ac:dyDescent="0.2">
      <c r="A1501" s="326" t="str">
        <f t="shared" si="208"/>
        <v>342015</v>
      </c>
      <c r="B1501">
        <v>34</v>
      </c>
      <c r="C1501" s="327">
        <v>2015</v>
      </c>
      <c r="D1501" s="353">
        <f>+IFERROR(VLOOKUP($A1501,Data_Loss!$A$2:$V$1180,6,FALSE),0)</f>
        <v>0</v>
      </c>
      <c r="E1501" s="353">
        <f>+IFERROR(VLOOKUP($A1501,Data_Loss!$A$2:$V$1180,7,FALSE),0)</f>
        <v>0</v>
      </c>
      <c r="F1501" s="353">
        <f>+IFERROR(VLOOKUP($A1501,Data_Loss!$A$2:$V$1180,8,FALSE),0)</f>
        <v>0</v>
      </c>
      <c r="G1501" s="353">
        <f>+IFERROR(VLOOKUP($A1501,Data_Loss!$A$2:$V$1180,9,FALSE),0)</f>
        <v>8</v>
      </c>
      <c r="H1501" s="353">
        <f>+IFERROR(VLOOKUP($A1501,Data_Loss!$A$2:$V$1180,10,FALSE),0)</f>
        <v>4</v>
      </c>
      <c r="I1501" s="353">
        <f>+IFERROR(VLOOKUP($A1501,Data_Loss!$A$2:$V$1300,12,FALSE),0)</f>
        <v>0</v>
      </c>
      <c r="J1501" s="353">
        <f>+IFERROR(VLOOKUP($A1501,Data_Loss!$A$2:$V$1300,13,FALSE),0)</f>
        <v>0</v>
      </c>
      <c r="K1501" s="353">
        <f>+IFERROR(VLOOKUP($A1501,Data_Loss!$A$2:$V$1300,14,FALSE),0)</f>
        <v>0</v>
      </c>
      <c r="L1501" s="353">
        <f>+IFERROR(VLOOKUP($A1501,Data_Loss!$A$2:$V$1300,15,FALSE),0)</f>
        <v>67004</v>
      </c>
      <c r="M1501" s="353">
        <f>+IFERROR(VLOOKUP($A1501,Data_Loss!$A$2:$V$1300,16,FALSE),0)</f>
        <v>8328</v>
      </c>
      <c r="N1501" s="353">
        <f>+IFERROR(VLOOKUP($A1501,Data_Loss!$A$2:$V$1300,17,FALSE),0)</f>
        <v>0</v>
      </c>
      <c r="O1501" s="353">
        <f>+IFERROR(VLOOKUP($A1501,Data_Loss!$A$2:$V$1300,18,FALSE),0)</f>
        <v>0</v>
      </c>
      <c r="P1501" s="353">
        <f>+IFERROR(VLOOKUP($A1501,Data_Loss!$A$2:$V$1300,19,FALSE),0)</f>
        <v>0</v>
      </c>
      <c r="Q1501" s="353">
        <f>+IFERROR(VLOOKUP($A1501,Data_Loss!$A$2:$V$1300,20,FALSE),0)</f>
        <v>142106</v>
      </c>
      <c r="R1501" s="353">
        <f>+IFERROR(VLOOKUP($A1501,Data_Loss!$A$2:$V$1300,21,FALSE),0)</f>
        <v>9810</v>
      </c>
      <c r="S1501" s="353">
        <f>+IFERROR(VLOOKUP($A1501,Data_Loss!$A$2:$V$1300,22,FALSE),0)</f>
        <v>30350</v>
      </c>
      <c r="T1501" s="191">
        <f>+$I1501*'10k &amp; MO'!C$4+$J1501*'10k &amp; MO'!C$10+$K1501*'10k &amp; MO'!C$16+$L1501*'10k &amp; MO'!C$22+$M1501*'10k &amp; MO'!C$28</f>
        <v>0</v>
      </c>
      <c r="U1501" s="349">
        <f>+$I1501*'10k &amp; MO'!D$4+$J1501*'10k &amp; MO'!D$10+$K1501*'10k &amp; MO'!D$16+$L1501*'10k &amp; MO'!D$22+$M1501*'10k &amp; MO'!D$28</f>
        <v>0</v>
      </c>
      <c r="V1501" s="349">
        <f>+$I1501*'10k &amp; MO'!E$4+$J1501*'10k &amp; MO'!E$10+$K1501*'10k &amp; MO'!E$16+$L1501*'10k &amp; MO'!E$22+$M1501*'10k &amp; MO'!E$28</f>
        <v>10107.565999999999</v>
      </c>
      <c r="W1501" s="349">
        <f>+$I1501*'10k &amp; MO'!F$4+$J1501*'10k &amp; MO'!F$10+$K1501*'10k &amp; MO'!F$16+$L1501*'10k &amp; MO'!F$22+$M1501*'10k &amp; MO'!F$28</f>
        <v>73710.945200000002</v>
      </c>
      <c r="X1501" s="349">
        <f>+$I1501*'10k &amp; MO'!G$4+$J1501*'10k &amp; MO'!G$10+$K1501*'10k &amp; MO'!G$16+$L1501*'10k &amp; MO'!G$22+$M1501*'10k &amp; MO'!G$28</f>
        <v>10176.638800000001</v>
      </c>
      <c r="Y1501" s="349">
        <f>+$N1501*'10k &amp; MO'!H$4+$O1501*'10k &amp; MO'!H$10+$P1501*'10k &amp; MO'!H$16+$Q1501*'10k &amp; MO'!H$22+$R1501*'10k &amp; MO'!H$28</f>
        <v>0</v>
      </c>
      <c r="Z1501" s="349">
        <f>+$N1501*'10k &amp; MO'!I$4+$O1501*'10k &amp; MO'!I$10+$P1501*'10k &amp; MO'!I$16+$Q1501*'10k &amp; MO'!I$22+$R1501*'10k &amp; MO'!I$28</f>
        <v>0</v>
      </c>
      <c r="AA1501" s="349">
        <f>+$N1501*'10k &amp; MO'!J$4+$O1501*'10k &amp; MO'!J$10+$P1501*'10k &amp; MO'!J$16+$Q1501*'10k &amp; MO'!J$22+$R1501*'10k &amp; MO'!J$28</f>
        <v>26935.727599999998</v>
      </c>
      <c r="AB1501" s="349">
        <f>+$N1501*'10k &amp; MO'!K$4+$O1501*'10k &amp; MO'!K$10+$P1501*'10k &amp; MO'!K$16+$Q1501*'10k &amp; MO'!K$22+$R1501*'10k &amp; MO'!K$28</f>
        <v>219647.24299999999</v>
      </c>
      <c r="AC1501" s="349">
        <f>+$N1501*'10k &amp; MO'!L$4+$O1501*'10k &amp; MO'!L$10+$P1501*'10k &amp; MO'!L$16+$Q1501*'10k &amp; MO'!L$22+$R1501*'10k &amp; MO'!L$28</f>
        <v>17734.684999999998</v>
      </c>
      <c r="AD1501" s="350">
        <f>+S1501*'10k &amp; MO'!O$4</f>
        <v>36784.199999999997</v>
      </c>
      <c r="AF1501" s="192" t="str">
        <f t="shared" si="206"/>
        <v>342015</v>
      </c>
      <c r="AG1501" s="192">
        <f>+IFERROR(VLOOKUP($AF1501,'Limited Loss'!$F$5:$P$124,AG$3,FALSE),0)</f>
        <v>0</v>
      </c>
      <c r="AH1501" s="193">
        <f>+IFERROR(VLOOKUP($AF1501,'Limited Loss'!$F$5:$P$124,AH$3,FALSE),0)</f>
        <v>0</v>
      </c>
      <c r="AI1501" s="193">
        <f>+IFERROR(VLOOKUP($AF1501,'Limited Loss'!$F$5:$P$124,AI$3,FALSE),0)</f>
        <v>0</v>
      </c>
      <c r="AJ1501" s="193">
        <f>+IFERROR(VLOOKUP($AF1501,'Limited Loss'!$F$5:$P$124,AJ$3,FALSE),0)</f>
        <v>0</v>
      </c>
      <c r="AK1501" s="100">
        <f>+IFERROR(VLOOKUP($AF1501,'Limited Loss'!$F$5:$P$124,AK$3,FALSE),0)</f>
        <v>0</v>
      </c>
      <c r="AL1501" s="193">
        <f>+IFERROR(VLOOKUP($AF1501,'Limited Loss'!$F$5:$P$124,AL$3,FALSE),0)</f>
        <v>0</v>
      </c>
      <c r="AM1501" s="193">
        <f>+IFERROR(VLOOKUP($AF1501,'Limited Loss'!$F$5:$P$124,AM$3,FALSE),0)</f>
        <v>0</v>
      </c>
      <c r="AN1501" s="193">
        <f>+IFERROR(VLOOKUP($AF1501,'Limited Loss'!$F$5:$P$124,AN$3,FALSE),0)</f>
        <v>0</v>
      </c>
      <c r="AO1501" s="193">
        <f>+IFERROR(VLOOKUP($AF1501,'Limited Loss'!$F$5:$P$124,AO$3,FALSE),0)</f>
        <v>0</v>
      </c>
      <c r="AP1501" s="100">
        <f>+IFERROR(VLOOKUP($AF1501,'Limited Loss'!$F$5:$P$124,AP$3,FALSE),0)</f>
        <v>0</v>
      </c>
      <c r="AQ1501" s="353"/>
      <c r="AR1501" s="331">
        <f t="shared" si="207"/>
        <v>34</v>
      </c>
      <c r="AS1501" s="332">
        <f t="shared" si="207"/>
        <v>2015</v>
      </c>
      <c r="AT1501" s="349">
        <f t="shared" si="205"/>
        <v>0</v>
      </c>
      <c r="AU1501" s="349">
        <f t="shared" si="205"/>
        <v>0</v>
      </c>
      <c r="AV1501" s="349">
        <f t="shared" si="205"/>
        <v>10107.565999999999</v>
      </c>
      <c r="AW1501" s="349">
        <f t="shared" si="205"/>
        <v>73710.945200000002</v>
      </c>
      <c r="AX1501" s="350">
        <f t="shared" si="205"/>
        <v>10176.638800000001</v>
      </c>
      <c r="AY1501" s="349">
        <f t="shared" si="212"/>
        <v>0</v>
      </c>
      <c r="AZ1501" s="349">
        <f t="shared" si="212"/>
        <v>0</v>
      </c>
      <c r="BA1501" s="349">
        <f t="shared" si="212"/>
        <v>26935.727599999998</v>
      </c>
      <c r="BB1501" s="349">
        <f t="shared" si="212"/>
        <v>219647.24299999999</v>
      </c>
      <c r="BC1501" s="349">
        <f t="shared" si="212"/>
        <v>17734.684999999998</v>
      </c>
      <c r="BD1501" s="350">
        <f t="shared" si="212"/>
        <v>36784.199999999997</v>
      </c>
      <c r="BE1501" s="349">
        <f t="shared" si="209"/>
        <v>37043.293599999997</v>
      </c>
      <c r="BF1501" s="375">
        <f t="shared" si="210"/>
        <v>321269.51199999999</v>
      </c>
      <c r="BG1501" s="334">
        <f t="shared" si="211"/>
        <v>36784.199999999997</v>
      </c>
    </row>
    <row r="1502" spans="1:59" x14ac:dyDescent="0.2">
      <c r="A1502" s="326" t="str">
        <f t="shared" si="208"/>
        <v>342016</v>
      </c>
      <c r="B1502">
        <v>34</v>
      </c>
      <c r="C1502" s="327">
        <v>2016</v>
      </c>
      <c r="D1502" s="353">
        <f>+IFERROR(VLOOKUP($A1502,Data_Loss!$A$2:$V$1180,6,FALSE),0)</f>
        <v>0</v>
      </c>
      <c r="E1502" s="353">
        <f>+IFERROR(VLOOKUP($A1502,Data_Loss!$A$2:$V$1180,7,FALSE),0)</f>
        <v>0</v>
      </c>
      <c r="F1502" s="353">
        <f>+IFERROR(VLOOKUP($A1502,Data_Loss!$A$2:$V$1180,8,FALSE),0)</f>
        <v>0</v>
      </c>
      <c r="G1502" s="353">
        <f>+IFERROR(VLOOKUP($A1502,Data_Loss!$A$2:$V$1180,9,FALSE),0)</f>
        <v>3</v>
      </c>
      <c r="H1502" s="353">
        <f>+IFERROR(VLOOKUP($A1502,Data_Loss!$A$2:$V$1180,10,FALSE),0)</f>
        <v>0</v>
      </c>
      <c r="I1502" s="353">
        <f>+IFERROR(VLOOKUP($A1502,Data_Loss!$A$2:$V$1300,12,FALSE),0)</f>
        <v>0</v>
      </c>
      <c r="J1502" s="353">
        <f>+IFERROR(VLOOKUP($A1502,Data_Loss!$A$2:$V$1300,13,FALSE),0)</f>
        <v>0</v>
      </c>
      <c r="K1502" s="353">
        <f>+IFERROR(VLOOKUP($A1502,Data_Loss!$A$2:$V$1300,14,FALSE),0)</f>
        <v>0</v>
      </c>
      <c r="L1502" s="353">
        <f>+IFERROR(VLOOKUP($A1502,Data_Loss!$A$2:$V$1300,15,FALSE),0)</f>
        <v>36185</v>
      </c>
      <c r="M1502" s="353">
        <f>+IFERROR(VLOOKUP($A1502,Data_Loss!$A$2:$V$1300,16,FALSE),0)</f>
        <v>0</v>
      </c>
      <c r="N1502" s="353">
        <f>+IFERROR(VLOOKUP($A1502,Data_Loss!$A$2:$V$1300,17,FALSE),0)</f>
        <v>0</v>
      </c>
      <c r="O1502" s="353">
        <f>+IFERROR(VLOOKUP($A1502,Data_Loss!$A$2:$V$1300,18,FALSE),0)</f>
        <v>0</v>
      </c>
      <c r="P1502" s="353">
        <f>+IFERROR(VLOOKUP($A1502,Data_Loss!$A$2:$V$1300,19,FALSE),0)</f>
        <v>0</v>
      </c>
      <c r="Q1502" s="353">
        <f>+IFERROR(VLOOKUP($A1502,Data_Loss!$A$2:$V$1300,20,FALSE),0)</f>
        <v>48105</v>
      </c>
      <c r="R1502" s="353">
        <f>+IFERROR(VLOOKUP($A1502,Data_Loss!$A$2:$V$1300,21,FALSE),0)</f>
        <v>0</v>
      </c>
      <c r="S1502" s="353">
        <f>+IFERROR(VLOOKUP($A1502,Data_Loss!$A$2:$V$1300,22,FALSE),0)</f>
        <v>6529</v>
      </c>
      <c r="T1502" s="191">
        <f>+$I1502*'10k &amp; MO'!C$5+$J1502*'10k &amp; MO'!C$11+$K1502*'10k &amp; MO'!C$17+$L1502*'10k &amp; MO'!C$23+$M1502*'10k &amp; MO'!C$29</f>
        <v>0</v>
      </c>
      <c r="U1502" s="349">
        <f>+$I1502*'10k &amp; MO'!D$5+$J1502*'10k &amp; MO'!D$11+$K1502*'10k &amp; MO'!D$17+$L1502*'10k &amp; MO'!D$23+$M1502*'10k &amp; MO'!D$29</f>
        <v>0</v>
      </c>
      <c r="V1502" s="349">
        <f>+$I1502*'10k &amp; MO'!E$5+$J1502*'10k &amp; MO'!E$11+$K1502*'10k &amp; MO'!E$17+$L1502*'10k &amp; MO'!E$23+$M1502*'10k &amp; MO'!E$29</f>
        <v>11756.506500000001</v>
      </c>
      <c r="W1502" s="349">
        <f>+$I1502*'10k &amp; MO'!F$5+$J1502*'10k &amp; MO'!F$11+$K1502*'10k &amp; MO'!F$17+$L1502*'10k &amp; MO'!F$23+$M1502*'10k &amp; MO'!F$29</f>
        <v>39155.788500000002</v>
      </c>
      <c r="X1502" s="349">
        <f>+$I1502*'10k &amp; MO'!G$5+$J1502*'10k &amp; MO'!G$11+$K1502*'10k &amp; MO'!G$17+$L1502*'10k &amp; MO'!G$23+$M1502*'10k &amp; MO'!G$29</f>
        <v>901.00649999999996</v>
      </c>
      <c r="Y1502" s="349">
        <f>+$N1502*'10k &amp; MO'!H$5+$O1502*'10k &amp; MO'!H$11+$P1502*'10k &amp; MO'!H$17+$Q1502*'10k &amp; MO'!H$23+$R1502*'10k &amp; MO'!H$29</f>
        <v>0</v>
      </c>
      <c r="Z1502" s="349">
        <f>+$N1502*'10k &amp; MO'!I$5+$O1502*'10k &amp; MO'!I$11+$P1502*'10k &amp; MO'!I$17+$Q1502*'10k &amp; MO'!I$23+$R1502*'10k &amp; MO'!I$29</f>
        <v>0</v>
      </c>
      <c r="AA1502" s="349">
        <f>+$N1502*'10k &amp; MO'!J$5+$O1502*'10k &amp; MO'!J$11+$P1502*'10k &amp; MO'!J$17+$Q1502*'10k &amp; MO'!J$23+$R1502*'10k &amp; MO'!J$29</f>
        <v>17091.7065</v>
      </c>
      <c r="AB1502" s="349">
        <f>+$N1502*'10k &amp; MO'!K$5+$O1502*'10k &amp; MO'!K$11+$P1502*'10k &amp; MO'!K$17+$Q1502*'10k &amp; MO'!K$23+$R1502*'10k &amp; MO'!K$29</f>
        <v>76044.384000000005</v>
      </c>
      <c r="AC1502" s="349">
        <f>+$N1502*'10k &amp; MO'!L$5+$O1502*'10k &amp; MO'!L$11+$P1502*'10k &amp; MO'!L$17+$Q1502*'10k &amp; MO'!L$23+$R1502*'10k &amp; MO'!L$29</f>
        <v>2309.04</v>
      </c>
      <c r="AD1502" s="350">
        <f>+S1502*'10k &amp; MO'!O$5</f>
        <v>8801.0920000000006</v>
      </c>
      <c r="AF1502" s="192" t="str">
        <f t="shared" si="206"/>
        <v>342016</v>
      </c>
      <c r="AG1502" s="192">
        <f>+IFERROR(VLOOKUP($AF1502,'Limited Loss'!$F$5:$P$124,AG$3,FALSE),0)</f>
        <v>0</v>
      </c>
      <c r="AH1502" s="193">
        <f>+IFERROR(VLOOKUP($AF1502,'Limited Loss'!$F$5:$P$124,AH$3,FALSE),0)</f>
        <v>0</v>
      </c>
      <c r="AI1502" s="193">
        <f>+IFERROR(VLOOKUP($AF1502,'Limited Loss'!$F$5:$P$124,AI$3,FALSE),0)</f>
        <v>0</v>
      </c>
      <c r="AJ1502" s="193">
        <f>+IFERROR(VLOOKUP($AF1502,'Limited Loss'!$F$5:$P$124,AJ$3,FALSE),0)</f>
        <v>0</v>
      </c>
      <c r="AK1502" s="100">
        <f>+IFERROR(VLOOKUP($AF1502,'Limited Loss'!$F$5:$P$124,AK$3,FALSE),0)</f>
        <v>0</v>
      </c>
      <c r="AL1502" s="193">
        <f>+IFERROR(VLOOKUP($AF1502,'Limited Loss'!$F$5:$P$124,AL$3,FALSE),0)</f>
        <v>0</v>
      </c>
      <c r="AM1502" s="193">
        <f>+IFERROR(VLOOKUP($AF1502,'Limited Loss'!$F$5:$P$124,AM$3,FALSE),0)</f>
        <v>0</v>
      </c>
      <c r="AN1502" s="193">
        <f>+IFERROR(VLOOKUP($AF1502,'Limited Loss'!$F$5:$P$124,AN$3,FALSE),0)</f>
        <v>0</v>
      </c>
      <c r="AO1502" s="193">
        <f>+IFERROR(VLOOKUP($AF1502,'Limited Loss'!$F$5:$P$124,AO$3,FALSE),0)</f>
        <v>0</v>
      </c>
      <c r="AP1502" s="100">
        <f>+IFERROR(VLOOKUP($AF1502,'Limited Loss'!$F$5:$P$124,AP$3,FALSE),0)</f>
        <v>0</v>
      </c>
      <c r="AQ1502" s="353"/>
      <c r="AR1502" s="331">
        <f t="shared" si="207"/>
        <v>34</v>
      </c>
      <c r="AS1502" s="332">
        <f t="shared" si="207"/>
        <v>2016</v>
      </c>
      <c r="AT1502" s="349">
        <f t="shared" si="205"/>
        <v>0</v>
      </c>
      <c r="AU1502" s="349">
        <f t="shared" si="205"/>
        <v>0</v>
      </c>
      <c r="AV1502" s="349">
        <f t="shared" si="205"/>
        <v>11756.506500000001</v>
      </c>
      <c r="AW1502" s="349">
        <f t="shared" si="205"/>
        <v>39155.788500000002</v>
      </c>
      <c r="AX1502" s="350">
        <f t="shared" si="205"/>
        <v>901.00649999999996</v>
      </c>
      <c r="AY1502" s="349">
        <f t="shared" si="212"/>
        <v>0</v>
      </c>
      <c r="AZ1502" s="349">
        <f t="shared" si="212"/>
        <v>0</v>
      </c>
      <c r="BA1502" s="349">
        <f t="shared" si="212"/>
        <v>17091.7065</v>
      </c>
      <c r="BB1502" s="349">
        <f t="shared" si="212"/>
        <v>76044.384000000005</v>
      </c>
      <c r="BC1502" s="349">
        <f t="shared" si="212"/>
        <v>2309.04</v>
      </c>
      <c r="BD1502" s="350">
        <f t="shared" si="212"/>
        <v>8801.0920000000006</v>
      </c>
      <c r="BE1502" s="349">
        <f t="shared" si="209"/>
        <v>28848.213000000003</v>
      </c>
      <c r="BF1502" s="375">
        <f t="shared" si="210"/>
        <v>118410.219</v>
      </c>
      <c r="BG1502" s="334">
        <f t="shared" si="211"/>
        <v>8801.0920000000006</v>
      </c>
    </row>
    <row r="1503" spans="1:59" x14ac:dyDescent="0.2">
      <c r="A1503" s="326" t="str">
        <f t="shared" si="208"/>
        <v>342017</v>
      </c>
      <c r="B1503">
        <v>34</v>
      </c>
      <c r="C1503" s="327">
        <v>2017</v>
      </c>
      <c r="D1503" s="353">
        <f>+IFERROR(VLOOKUP($A1503,Data_Loss!$A$2:$V$1180,6,FALSE),0)</f>
        <v>0</v>
      </c>
      <c r="E1503" s="353">
        <f>+IFERROR(VLOOKUP($A1503,Data_Loss!$A$2:$V$1180,7,FALSE),0)</f>
        <v>0</v>
      </c>
      <c r="F1503" s="353">
        <f>+IFERROR(VLOOKUP($A1503,Data_Loss!$A$2:$V$1180,8,FALSE),0)</f>
        <v>2</v>
      </c>
      <c r="G1503" s="353">
        <f>+IFERROR(VLOOKUP($A1503,Data_Loss!$A$2:$V$1180,9,FALSE),0)</f>
        <v>2</v>
      </c>
      <c r="H1503" s="353">
        <f>+IFERROR(VLOOKUP($A1503,Data_Loss!$A$2:$V$1180,10,FALSE),0)</f>
        <v>9</v>
      </c>
      <c r="I1503" s="353">
        <f>+IFERROR(VLOOKUP($A1503,Data_Loss!$A$2:$V$1300,12,FALSE),0)</f>
        <v>0</v>
      </c>
      <c r="J1503" s="353">
        <f>+IFERROR(VLOOKUP($A1503,Data_Loss!$A$2:$V$1300,13,FALSE),0)</f>
        <v>0</v>
      </c>
      <c r="K1503" s="353">
        <f>+IFERROR(VLOOKUP($A1503,Data_Loss!$A$2:$V$1300,14,FALSE),0)</f>
        <v>253428</v>
      </c>
      <c r="L1503" s="353">
        <f>+IFERROR(VLOOKUP($A1503,Data_Loss!$A$2:$V$1300,15,FALSE),0)</f>
        <v>17500</v>
      </c>
      <c r="M1503" s="353">
        <f>+IFERROR(VLOOKUP($A1503,Data_Loss!$A$2:$V$1300,16,FALSE),0)</f>
        <v>170609</v>
      </c>
      <c r="N1503" s="353">
        <f>+IFERROR(VLOOKUP($A1503,Data_Loss!$A$2:$V$1300,17,FALSE),0)</f>
        <v>0</v>
      </c>
      <c r="O1503" s="353">
        <f>+IFERROR(VLOOKUP($A1503,Data_Loss!$A$2:$V$1300,18,FALSE),0)</f>
        <v>0</v>
      </c>
      <c r="P1503" s="353">
        <f>+IFERROR(VLOOKUP($A1503,Data_Loss!$A$2:$V$1300,19,FALSE),0)</f>
        <v>117016</v>
      </c>
      <c r="Q1503" s="353">
        <f>+IFERROR(VLOOKUP($A1503,Data_Loss!$A$2:$V$1300,20,FALSE),0)</f>
        <v>9409</v>
      </c>
      <c r="R1503" s="353">
        <f>+IFERROR(VLOOKUP($A1503,Data_Loss!$A$2:$V$1300,21,FALSE),0)</f>
        <v>161038</v>
      </c>
      <c r="S1503" s="353">
        <f>+IFERROR(VLOOKUP($A1503,Data_Loss!$A$2:$V$1300,22,FALSE),0)</f>
        <v>62556</v>
      </c>
      <c r="T1503" s="191">
        <f>+$I1503*'10k &amp; MO'!C$6+$J1503*'10k &amp; MO'!C$12+$K1503*'10k &amp; MO'!C$18+$L1503*'10k &amp; MO'!C$24+$M1503*'10k &amp; MO'!C$30</f>
        <v>0</v>
      </c>
      <c r="U1503" s="349">
        <f>+$I1503*'10k &amp; MO'!D$6+$J1503*'10k &amp; MO'!D$12+$K1503*'10k &amp; MO'!D$18+$L1503*'10k &amp; MO'!D$24+$M1503*'10k &amp; MO'!D$30</f>
        <v>14686.3797</v>
      </c>
      <c r="V1503" s="349">
        <f>+$I1503*'10k &amp; MO'!E$6+$J1503*'10k &amp; MO'!E$12+$K1503*'10k &amp; MO'!E$18+$L1503*'10k &amp; MO'!E$24+$M1503*'10k &amp; MO'!E$30</f>
        <v>511649.32610000001</v>
      </c>
      <c r="W1503" s="349">
        <f>+$I1503*'10k &amp; MO'!F$6+$J1503*'10k &amp; MO'!F$12+$K1503*'10k &amp; MO'!F$18+$L1503*'10k &amp; MO'!F$24+$M1503*'10k &amp; MO'!F$30</f>
        <v>58770.543300000005</v>
      </c>
      <c r="X1503" s="349">
        <f>+$I1503*'10k &amp; MO'!G$6+$J1503*'10k &amp; MO'!G$12+$K1503*'10k &amp; MO'!G$18+$L1503*'10k &amp; MO'!G$24+$M1503*'10k &amp; MO'!G$30</f>
        <v>194327.80330000003</v>
      </c>
      <c r="Y1503" s="349">
        <f>+$N1503*'10k &amp; MO'!H$6+$O1503*'10k &amp; MO'!H$12+$P1503*'10k &amp; MO'!H$18+$Q1503*'10k &amp; MO'!H$24+$R1503*'10k &amp; MO'!H$30</f>
        <v>0</v>
      </c>
      <c r="Z1503" s="349">
        <f>+$N1503*'10k &amp; MO'!I$6+$O1503*'10k &amp; MO'!I$12+$P1503*'10k &amp; MO'!I$18+$Q1503*'10k &amp; MO'!I$24+$R1503*'10k &amp; MO'!I$30</f>
        <v>11288.433700000001</v>
      </c>
      <c r="AA1503" s="349">
        <f>+$N1503*'10k &amp; MO'!J$6+$O1503*'10k &amp; MO'!J$12+$P1503*'10k &amp; MO'!J$18+$Q1503*'10k &amp; MO'!J$24+$R1503*'10k &amp; MO'!J$30</f>
        <v>411269.2709</v>
      </c>
      <c r="AB1503" s="349">
        <f>+$N1503*'10k &amp; MO'!K$6+$O1503*'10k &amp; MO'!K$12+$P1503*'10k &amp; MO'!K$18+$Q1503*'10k &amp; MO'!K$24+$R1503*'10k &amp; MO'!K$30</f>
        <v>61426.536900000006</v>
      </c>
      <c r="AC1503" s="349">
        <f>+$N1503*'10k &amp; MO'!L$6+$O1503*'10k &amp; MO'!L$12+$P1503*'10k &amp; MO'!L$18+$Q1503*'10k &amp; MO'!L$24+$R1503*'10k &amp; MO'!L$30</f>
        <v>241676.09850000002</v>
      </c>
      <c r="AD1503" s="350">
        <f>+S1503*'10k &amp; MO'!O$6</f>
        <v>84200.376000000004</v>
      </c>
      <c r="AF1503" s="192" t="str">
        <f t="shared" si="206"/>
        <v>342017</v>
      </c>
      <c r="AG1503" s="192">
        <f>+IFERROR(VLOOKUP($AF1503,'Limited Loss'!$F$5:$P$124,AG$3,FALSE),0)</f>
        <v>0</v>
      </c>
      <c r="AH1503" s="193">
        <f>+IFERROR(VLOOKUP($AF1503,'Limited Loss'!$F$5:$P$124,AH$3,FALSE),0)</f>
        <v>0</v>
      </c>
      <c r="AI1503" s="193">
        <f>+IFERROR(VLOOKUP($AF1503,'Limited Loss'!$F$5:$P$124,AI$3,FALSE),0)</f>
        <v>0</v>
      </c>
      <c r="AJ1503" s="193">
        <f>+IFERROR(VLOOKUP($AF1503,'Limited Loss'!$F$5:$P$124,AJ$3,FALSE),0)</f>
        <v>0</v>
      </c>
      <c r="AK1503" s="100">
        <f>+IFERROR(VLOOKUP($AF1503,'Limited Loss'!$F$5:$P$124,AK$3,FALSE),0)</f>
        <v>0</v>
      </c>
      <c r="AL1503" s="193">
        <f>+IFERROR(VLOOKUP($AF1503,'Limited Loss'!$F$5:$P$124,AL$3,FALSE),0)</f>
        <v>0</v>
      </c>
      <c r="AM1503" s="193">
        <f>+IFERROR(VLOOKUP($AF1503,'Limited Loss'!$F$5:$P$124,AM$3,FALSE),0)</f>
        <v>0</v>
      </c>
      <c r="AN1503" s="193">
        <f>+IFERROR(VLOOKUP($AF1503,'Limited Loss'!$F$5:$P$124,AN$3,FALSE),0)</f>
        <v>0</v>
      </c>
      <c r="AO1503" s="193">
        <f>+IFERROR(VLOOKUP($AF1503,'Limited Loss'!$F$5:$P$124,AO$3,FALSE),0)</f>
        <v>0</v>
      </c>
      <c r="AP1503" s="100">
        <f>+IFERROR(VLOOKUP($AF1503,'Limited Loss'!$F$5:$P$124,AP$3,FALSE),0)</f>
        <v>0</v>
      </c>
      <c r="AQ1503" s="353"/>
      <c r="AR1503" s="331">
        <f t="shared" si="207"/>
        <v>34</v>
      </c>
      <c r="AS1503" s="332">
        <f t="shared" si="207"/>
        <v>2017</v>
      </c>
      <c r="AT1503" s="349">
        <f t="shared" si="205"/>
        <v>0</v>
      </c>
      <c r="AU1503" s="349">
        <f t="shared" si="205"/>
        <v>14686.3797</v>
      </c>
      <c r="AV1503" s="349">
        <f t="shared" si="205"/>
        <v>511649.32610000001</v>
      </c>
      <c r="AW1503" s="349">
        <f t="shared" si="205"/>
        <v>58770.543300000005</v>
      </c>
      <c r="AX1503" s="350">
        <f t="shared" si="205"/>
        <v>194327.80330000003</v>
      </c>
      <c r="AY1503" s="349">
        <f t="shared" si="212"/>
        <v>0</v>
      </c>
      <c r="AZ1503" s="349">
        <f t="shared" si="212"/>
        <v>11288.433700000001</v>
      </c>
      <c r="BA1503" s="349">
        <f t="shared" si="212"/>
        <v>411269.2709</v>
      </c>
      <c r="BB1503" s="349">
        <f t="shared" si="212"/>
        <v>61426.536900000006</v>
      </c>
      <c r="BC1503" s="349">
        <f t="shared" si="212"/>
        <v>241676.09850000002</v>
      </c>
      <c r="BD1503" s="350">
        <f t="shared" si="212"/>
        <v>84200.376000000004</v>
      </c>
      <c r="BE1503" s="349">
        <f t="shared" si="209"/>
        <v>948893.41040000005</v>
      </c>
      <c r="BF1503" s="375">
        <f t="shared" si="210"/>
        <v>556200.98200000008</v>
      </c>
      <c r="BG1503" s="334">
        <f t="shared" si="211"/>
        <v>84200.376000000004</v>
      </c>
    </row>
    <row r="1504" spans="1:59" x14ac:dyDescent="0.2">
      <c r="A1504" s="326" t="str">
        <f t="shared" si="208"/>
        <v>342018</v>
      </c>
      <c r="B1504">
        <v>34</v>
      </c>
      <c r="C1504" s="327">
        <v>2018</v>
      </c>
      <c r="D1504" s="353">
        <f>+IFERROR(VLOOKUP($A1504,Data_Loss!$A$2:$V$1180,6,FALSE),0)</f>
        <v>0</v>
      </c>
      <c r="E1504" s="353">
        <f>+IFERROR(VLOOKUP($A1504,Data_Loss!$A$2:$V$1180,7,FALSE),0)</f>
        <v>0</v>
      </c>
      <c r="F1504" s="353">
        <f>+IFERROR(VLOOKUP($A1504,Data_Loss!$A$2:$V$1180,8,FALSE),0)</f>
        <v>0</v>
      </c>
      <c r="G1504" s="353">
        <f>+IFERROR(VLOOKUP($A1504,Data_Loss!$A$2:$V$1180,9,FALSE),0)</f>
        <v>0</v>
      </c>
      <c r="H1504" s="353">
        <f>+IFERROR(VLOOKUP($A1504,Data_Loss!$A$2:$V$1180,10,FALSE),0)</f>
        <v>15</v>
      </c>
      <c r="I1504" s="353">
        <f>+IFERROR(VLOOKUP($A1504,Data_Loss!$A$2:$V$1300,12,FALSE),0)</f>
        <v>0</v>
      </c>
      <c r="J1504" s="353">
        <f>+IFERROR(VLOOKUP($A1504,Data_Loss!$A$2:$V$1300,13,FALSE),0)</f>
        <v>0</v>
      </c>
      <c r="K1504" s="353">
        <f>+IFERROR(VLOOKUP($A1504,Data_Loss!$A$2:$V$1300,14,FALSE),0)</f>
        <v>0</v>
      </c>
      <c r="L1504" s="353">
        <f>+IFERROR(VLOOKUP($A1504,Data_Loss!$A$2:$V$1300,15,FALSE),0)</f>
        <v>0</v>
      </c>
      <c r="M1504" s="353">
        <f>+IFERROR(VLOOKUP($A1504,Data_Loss!$A$2:$V$1300,16,FALSE),0)</f>
        <v>105069</v>
      </c>
      <c r="N1504" s="353">
        <f>+IFERROR(VLOOKUP($A1504,Data_Loss!$A$2:$V$1300,17,FALSE),0)</f>
        <v>0</v>
      </c>
      <c r="O1504" s="353">
        <f>+IFERROR(VLOOKUP($A1504,Data_Loss!$A$2:$V$1300,18,FALSE),0)</f>
        <v>0</v>
      </c>
      <c r="P1504" s="353">
        <f>+IFERROR(VLOOKUP($A1504,Data_Loss!$A$2:$V$1300,19,FALSE),0)</f>
        <v>0</v>
      </c>
      <c r="Q1504" s="353">
        <f>+IFERROR(VLOOKUP($A1504,Data_Loss!$A$2:$V$1300,20,FALSE),0)</f>
        <v>0</v>
      </c>
      <c r="R1504" s="353">
        <f>+IFERROR(VLOOKUP($A1504,Data_Loss!$A$2:$V$1300,21,FALSE),0)</f>
        <v>210581</v>
      </c>
      <c r="S1504" s="353">
        <f>+IFERROR(VLOOKUP($A1504,Data_Loss!$A$2:$V$1300,22,FALSE),0)</f>
        <v>223827</v>
      </c>
      <c r="T1504" s="191">
        <f>+$I1504*'10k &amp; MO'!C$7+$J1504*'10k &amp; MO'!C$13+$K1504*'10k &amp; MO'!C$19+$L1504*'10k &amp; MO'!C$25+$M1504*'10k &amp; MO'!C$31</f>
        <v>231.15180000000001</v>
      </c>
      <c r="U1504" s="349">
        <f>+$I1504*'10k &amp; MO'!D$7+$J1504*'10k &amp; MO'!D$13+$K1504*'10k &amp; MO'!D$19+$L1504*'10k &amp; MO'!D$25+$M1504*'10k &amp; MO'!D$31</f>
        <v>7165.7057999999997</v>
      </c>
      <c r="V1504" s="349">
        <f>+$I1504*'10k &amp; MO'!E$7+$J1504*'10k &amp; MO'!E$13+$K1504*'10k &amp; MO'!E$19+$L1504*'10k &amp; MO'!E$25+$M1504*'10k &amp; MO'!E$31</f>
        <v>147411.807</v>
      </c>
      <c r="W1504" s="349">
        <f>+$I1504*'10k &amp; MO'!F$7+$J1504*'10k &amp; MO'!F$13+$K1504*'10k &amp; MO'!F$19+$L1504*'10k &amp; MO'!F$25+$M1504*'10k &amp; MO'!F$31</f>
        <v>55592.007900000004</v>
      </c>
      <c r="X1504" s="349">
        <f>+$I1504*'10k &amp; MO'!G$7+$J1504*'10k &amp; MO'!G$13+$K1504*'10k &amp; MO'!G$19+$L1504*'10k &amp; MO'!G$25+$M1504*'10k &amp; MO'!G$31</f>
        <v>72371.527199999997</v>
      </c>
      <c r="Y1504" s="349">
        <f>+$N1504*'10k &amp; MO'!H$7+$O1504*'10k &amp; MO'!H$13+$P1504*'10k &amp; MO'!H$19+$Q1504*'10k &amp; MO'!H$25+$R1504*'10k &amp; MO'!H$31</f>
        <v>610.68489999999997</v>
      </c>
      <c r="Z1504" s="349">
        <f>+$N1504*'10k &amp; MO'!I$7+$O1504*'10k &amp; MO'!I$13+$P1504*'10k &amp; MO'!I$19+$Q1504*'10k &amp; MO'!I$25+$R1504*'10k &amp; MO'!I$31</f>
        <v>20826.460900000002</v>
      </c>
      <c r="AA1504" s="349">
        <f>+$N1504*'10k &amp; MO'!J$7+$O1504*'10k &amp; MO'!J$13+$P1504*'10k &amp; MO'!J$19+$Q1504*'10k &amp; MO'!J$25+$R1504*'10k &amp; MO'!J$31</f>
        <v>214202.99320000003</v>
      </c>
      <c r="AB1504" s="349">
        <f>+$N1504*'10k &amp; MO'!K$7+$O1504*'10k &amp; MO'!K$13+$P1504*'10k &amp; MO'!K$19+$Q1504*'10k &amp; MO'!K$25+$R1504*'10k &amp; MO'!K$31</f>
        <v>113250.46179999999</v>
      </c>
      <c r="AC1504" s="349">
        <f>+$N1504*'10k &amp; MO'!L$7+$O1504*'10k &amp; MO'!L$13+$P1504*'10k &amp; MO'!L$19+$Q1504*'10k &amp; MO'!L$25+$R1504*'10k &amp; MO'!L$31</f>
        <v>176972.27240000002</v>
      </c>
      <c r="AD1504" s="350">
        <f>+S1504*'10k &amp; MO'!O$7</f>
        <v>296794.60200000001</v>
      </c>
      <c r="AF1504" s="192" t="str">
        <f t="shared" si="206"/>
        <v>342018</v>
      </c>
      <c r="AG1504" s="192">
        <f>+IFERROR(VLOOKUP($AF1504,'Limited Loss'!$F$5:$P$124,AG$3,FALSE),0)</f>
        <v>0</v>
      </c>
      <c r="AH1504" s="193">
        <f>+IFERROR(VLOOKUP($AF1504,'Limited Loss'!$F$5:$P$124,AH$3,FALSE),0)</f>
        <v>0</v>
      </c>
      <c r="AI1504" s="193">
        <f>+IFERROR(VLOOKUP($AF1504,'Limited Loss'!$F$5:$P$124,AI$3,FALSE),0)</f>
        <v>0</v>
      </c>
      <c r="AJ1504" s="193">
        <f>+IFERROR(VLOOKUP($AF1504,'Limited Loss'!$F$5:$P$124,AJ$3,FALSE),0)</f>
        <v>0</v>
      </c>
      <c r="AK1504" s="100">
        <f>+IFERROR(VLOOKUP($AF1504,'Limited Loss'!$F$5:$P$124,AK$3,FALSE),0)</f>
        <v>0</v>
      </c>
      <c r="AL1504" s="193">
        <f>+IFERROR(VLOOKUP($AF1504,'Limited Loss'!$F$5:$P$124,AL$3,FALSE),0)</f>
        <v>0</v>
      </c>
      <c r="AM1504" s="193">
        <f>+IFERROR(VLOOKUP($AF1504,'Limited Loss'!$F$5:$P$124,AM$3,FALSE),0)</f>
        <v>0</v>
      </c>
      <c r="AN1504" s="193">
        <f>+IFERROR(VLOOKUP($AF1504,'Limited Loss'!$F$5:$P$124,AN$3,FALSE),0)</f>
        <v>0</v>
      </c>
      <c r="AO1504" s="193">
        <f>+IFERROR(VLOOKUP($AF1504,'Limited Loss'!$F$5:$P$124,AO$3,FALSE),0)</f>
        <v>0</v>
      </c>
      <c r="AP1504" s="100">
        <f>+IFERROR(VLOOKUP($AF1504,'Limited Loss'!$F$5:$P$124,AP$3,FALSE),0)</f>
        <v>0</v>
      </c>
      <c r="AQ1504" s="353"/>
      <c r="AR1504" s="331">
        <f t="shared" si="207"/>
        <v>34</v>
      </c>
      <c r="AS1504" s="332">
        <f t="shared" si="207"/>
        <v>2018</v>
      </c>
      <c r="AT1504" s="349">
        <f t="shared" si="205"/>
        <v>231.15180000000001</v>
      </c>
      <c r="AU1504" s="349">
        <f t="shared" si="205"/>
        <v>7165.7057999999997</v>
      </c>
      <c r="AV1504" s="349">
        <f t="shared" si="205"/>
        <v>147411.807</v>
      </c>
      <c r="AW1504" s="349">
        <f t="shared" si="205"/>
        <v>55592.007900000004</v>
      </c>
      <c r="AX1504" s="350">
        <f t="shared" si="205"/>
        <v>72371.527199999997</v>
      </c>
      <c r="AY1504" s="349">
        <f t="shared" si="212"/>
        <v>610.68489999999997</v>
      </c>
      <c r="AZ1504" s="349">
        <f t="shared" si="212"/>
        <v>20826.460900000002</v>
      </c>
      <c r="BA1504" s="349">
        <f t="shared" si="212"/>
        <v>214202.99320000003</v>
      </c>
      <c r="BB1504" s="349">
        <f t="shared" si="212"/>
        <v>113250.46179999999</v>
      </c>
      <c r="BC1504" s="349">
        <f t="shared" si="212"/>
        <v>176972.27240000002</v>
      </c>
      <c r="BD1504" s="350">
        <f t="shared" si="212"/>
        <v>296794.60200000001</v>
      </c>
      <c r="BE1504" s="349">
        <f t="shared" si="209"/>
        <v>390448.80359999998</v>
      </c>
      <c r="BF1504" s="375">
        <f t="shared" si="210"/>
        <v>418186.26930000004</v>
      </c>
      <c r="BG1504" s="334">
        <f t="shared" si="211"/>
        <v>296794.60200000001</v>
      </c>
    </row>
    <row r="1505" spans="1:59" x14ac:dyDescent="0.2">
      <c r="A1505" s="326" t="str">
        <f t="shared" si="208"/>
        <v>362014</v>
      </c>
      <c r="B1505">
        <v>36</v>
      </c>
      <c r="C1505" s="327">
        <v>2014</v>
      </c>
      <c r="D1505" s="353">
        <f>+IFERROR(VLOOKUP($A1505,Data_Loss!$A$2:$V$1180,6,FALSE),0)</f>
        <v>0</v>
      </c>
      <c r="E1505" s="353">
        <f>+IFERROR(VLOOKUP($A1505,Data_Loss!$A$2:$V$1180,7,FALSE),0)</f>
        <v>0</v>
      </c>
      <c r="F1505" s="353">
        <f>+IFERROR(VLOOKUP($A1505,Data_Loss!$A$2:$V$1180,8,FALSE),0)</f>
        <v>0</v>
      </c>
      <c r="G1505" s="353">
        <f>+IFERROR(VLOOKUP($A1505,Data_Loss!$A$2:$V$1180,9,FALSE),0)</f>
        <v>0</v>
      </c>
      <c r="H1505" s="353">
        <f>+IFERROR(VLOOKUP($A1505,Data_Loss!$A$2:$V$1180,10,FALSE),0)</f>
        <v>1</v>
      </c>
      <c r="I1505" s="353">
        <f>+IFERROR(VLOOKUP($A1505,Data_Loss!$A$2:$V$1300,12,FALSE),0)</f>
        <v>0</v>
      </c>
      <c r="J1505" s="353">
        <f>+IFERROR(VLOOKUP($A1505,Data_Loss!$A$2:$V$1300,13,FALSE),0)</f>
        <v>0</v>
      </c>
      <c r="K1505" s="353">
        <f>+IFERROR(VLOOKUP($A1505,Data_Loss!$A$2:$V$1300,14,FALSE),0)</f>
        <v>0</v>
      </c>
      <c r="L1505" s="353">
        <f>+IFERROR(VLOOKUP($A1505,Data_Loss!$A$2:$V$1300,15,FALSE),0)</f>
        <v>0</v>
      </c>
      <c r="M1505" s="353">
        <f>+IFERROR(VLOOKUP($A1505,Data_Loss!$A$2:$V$1300,16,FALSE),0)</f>
        <v>4310</v>
      </c>
      <c r="N1505" s="353">
        <f>+IFERROR(VLOOKUP($A1505,Data_Loss!$A$2:$V$1300,17,FALSE),0)</f>
        <v>0</v>
      </c>
      <c r="O1505" s="353">
        <f>+IFERROR(VLOOKUP($A1505,Data_Loss!$A$2:$V$1300,18,FALSE),0)</f>
        <v>0</v>
      </c>
      <c r="P1505" s="353">
        <f>+IFERROR(VLOOKUP($A1505,Data_Loss!$A$2:$V$1300,19,FALSE),0)</f>
        <v>0</v>
      </c>
      <c r="Q1505" s="353">
        <f>+IFERROR(VLOOKUP($A1505,Data_Loss!$A$2:$V$1300,20,FALSE),0)</f>
        <v>0</v>
      </c>
      <c r="R1505" s="353">
        <f>+IFERROR(VLOOKUP($A1505,Data_Loss!$A$2:$V$1300,21,FALSE),0)</f>
        <v>10629</v>
      </c>
      <c r="S1505" s="353">
        <f>+IFERROR(VLOOKUP($A1505,Data_Loss!$A$2:$V$1300,22,FALSE),0)</f>
        <v>0</v>
      </c>
      <c r="T1505" s="191">
        <f>+$I1505*'10k &amp; MO'!C$3+$J1505*'10k &amp; MO'!C$9+$K1505*'10k &amp; MO'!C$15+$L1505*'10k &amp; MO'!C$21+$M1505*'10k &amp; MO'!C$27</f>
        <v>0</v>
      </c>
      <c r="U1505" s="349">
        <f>+$I1505*'10k &amp; MO'!D$3+$J1505*'10k &amp; MO'!D$9+$K1505*'10k &amp; MO'!D$15+$L1505*'10k &amp; MO'!D$21+$M1505*'10k &amp; MO'!D$27</f>
        <v>0</v>
      </c>
      <c r="V1505" s="349">
        <f>+$I1505*'10k &amp; MO'!E$3+$J1505*'10k &amp; MO'!E$9+$K1505*'10k &amp; MO'!E$15+$L1505*'10k &amp; MO'!E$21+$M1505*'10k &amp; MO'!E$27</f>
        <v>0</v>
      </c>
      <c r="W1505" s="349">
        <f>+$I1505*'10k &amp; MO'!F$3+$J1505*'10k &amp; MO'!F$9+$K1505*'10k &amp; MO'!F$15+$L1505*'10k &amp; MO'!F$21+$M1505*'10k &amp; MO'!F$27</f>
        <v>0</v>
      </c>
      <c r="X1505" s="349">
        <f>+$I1505*'10k &amp; MO'!G$3+$J1505*'10k &amp; MO'!G$9+$K1505*'10k &amp; MO'!G$15+$L1505*'10k &amp; MO'!G$21+$M1505*'10k &amp; MO'!G$27</f>
        <v>4878.9199999999992</v>
      </c>
      <c r="Y1505" s="349">
        <f>+$N1505*'10k &amp; MO'!H$3+$O1505*'10k &amp; MO'!H$9+$P1505*'10k &amp; MO'!H$15+$Q1505*'10k &amp; MO'!H$21+$R1505*'10k &amp; MO'!H$27</f>
        <v>0</v>
      </c>
      <c r="Z1505" s="349">
        <f>+$N1505*'10k &amp; MO'!I$3+$O1505*'10k &amp; MO'!I$9+$P1505*'10k &amp; MO'!I$15+$Q1505*'10k &amp; MO'!I$21+$R1505*'10k &amp; MO'!I$27</f>
        <v>0</v>
      </c>
      <c r="AA1505" s="349">
        <f>+$N1505*'10k &amp; MO'!J$3+$O1505*'10k &amp; MO'!J$9+$P1505*'10k &amp; MO'!J$15+$Q1505*'10k &amp; MO'!J$21+$R1505*'10k &amp; MO'!J$27</f>
        <v>0</v>
      </c>
      <c r="AB1505" s="349">
        <f>+$N1505*'10k &amp; MO'!K$3+$O1505*'10k &amp; MO'!K$9+$P1505*'10k &amp; MO'!K$15+$Q1505*'10k &amp; MO'!K$21+$R1505*'10k &amp; MO'!K$27</f>
        <v>0</v>
      </c>
      <c r="AC1505" s="349">
        <f>+$N1505*'10k &amp; MO'!L$3+$O1505*'10k &amp; MO'!L$9+$P1505*'10k &amp; MO'!L$15+$Q1505*'10k &amp; MO'!L$21+$R1505*'10k &amp; MO'!L$27</f>
        <v>16389.918000000001</v>
      </c>
      <c r="AD1505" s="350">
        <f>+S1505*'10k &amp; MO'!O$3</f>
        <v>0</v>
      </c>
      <c r="AF1505" s="192" t="str">
        <f t="shared" si="206"/>
        <v>362014</v>
      </c>
      <c r="AG1505" s="192">
        <f>+IFERROR(VLOOKUP($AF1505,'Limited Loss'!$F$5:$P$124,AG$3,FALSE),0)</f>
        <v>0</v>
      </c>
      <c r="AH1505" s="193">
        <f>+IFERROR(VLOOKUP($AF1505,'Limited Loss'!$F$5:$P$124,AH$3,FALSE),0)</f>
        <v>0</v>
      </c>
      <c r="AI1505" s="193">
        <f>+IFERROR(VLOOKUP($AF1505,'Limited Loss'!$F$5:$P$124,AI$3,FALSE),0)</f>
        <v>0</v>
      </c>
      <c r="AJ1505" s="193">
        <f>+IFERROR(VLOOKUP($AF1505,'Limited Loss'!$F$5:$P$124,AJ$3,FALSE),0)</f>
        <v>0</v>
      </c>
      <c r="AK1505" s="100">
        <f>+IFERROR(VLOOKUP($AF1505,'Limited Loss'!$F$5:$P$124,AK$3,FALSE),0)</f>
        <v>0</v>
      </c>
      <c r="AL1505" s="193">
        <f>+IFERROR(VLOOKUP($AF1505,'Limited Loss'!$F$5:$P$124,AL$3,FALSE),0)</f>
        <v>0</v>
      </c>
      <c r="AM1505" s="193">
        <f>+IFERROR(VLOOKUP($AF1505,'Limited Loss'!$F$5:$P$124,AM$3,FALSE),0)</f>
        <v>0</v>
      </c>
      <c r="AN1505" s="193">
        <f>+IFERROR(VLOOKUP($AF1505,'Limited Loss'!$F$5:$P$124,AN$3,FALSE),0)</f>
        <v>0</v>
      </c>
      <c r="AO1505" s="193">
        <f>+IFERROR(VLOOKUP($AF1505,'Limited Loss'!$F$5:$P$124,AO$3,FALSE),0)</f>
        <v>0</v>
      </c>
      <c r="AP1505" s="100">
        <f>+IFERROR(VLOOKUP($AF1505,'Limited Loss'!$F$5:$P$124,AP$3,FALSE),0)</f>
        <v>0</v>
      </c>
      <c r="AQ1505" s="353"/>
      <c r="AR1505" s="331">
        <f t="shared" si="207"/>
        <v>36</v>
      </c>
      <c r="AS1505" s="332">
        <f t="shared" si="207"/>
        <v>2014</v>
      </c>
      <c r="AT1505" s="349">
        <f t="shared" si="205"/>
        <v>0</v>
      </c>
      <c r="AU1505" s="349">
        <f t="shared" si="205"/>
        <v>0</v>
      </c>
      <c r="AV1505" s="349">
        <f t="shared" si="205"/>
        <v>0</v>
      </c>
      <c r="AW1505" s="349">
        <f t="shared" si="205"/>
        <v>0</v>
      </c>
      <c r="AX1505" s="350">
        <f t="shared" si="205"/>
        <v>4878.9199999999992</v>
      </c>
      <c r="AY1505" s="349">
        <f t="shared" si="212"/>
        <v>0</v>
      </c>
      <c r="AZ1505" s="349">
        <f t="shared" si="212"/>
        <v>0</v>
      </c>
      <c r="BA1505" s="349">
        <f t="shared" si="212"/>
        <v>0</v>
      </c>
      <c r="BB1505" s="349">
        <f t="shared" si="212"/>
        <v>0</v>
      </c>
      <c r="BC1505" s="349">
        <f t="shared" si="212"/>
        <v>16389.918000000001</v>
      </c>
      <c r="BD1505" s="350">
        <f t="shared" si="212"/>
        <v>0</v>
      </c>
      <c r="BE1505" s="349">
        <f t="shared" si="209"/>
        <v>0</v>
      </c>
      <c r="BF1505" s="375">
        <f t="shared" si="210"/>
        <v>21268.838</v>
      </c>
      <c r="BG1505" s="334">
        <f t="shared" si="211"/>
        <v>0</v>
      </c>
    </row>
    <row r="1506" spans="1:59" x14ac:dyDescent="0.2">
      <c r="A1506" s="326" t="str">
        <f t="shared" si="208"/>
        <v>362015</v>
      </c>
      <c r="B1506">
        <v>36</v>
      </c>
      <c r="C1506" s="327">
        <v>2015</v>
      </c>
      <c r="D1506" s="353">
        <f>+IFERROR(VLOOKUP($A1506,Data_Loss!$A$2:$V$1180,6,FALSE),0)</f>
        <v>0</v>
      </c>
      <c r="E1506" s="353">
        <f>+IFERROR(VLOOKUP($A1506,Data_Loss!$A$2:$V$1180,7,FALSE),0)</f>
        <v>0</v>
      </c>
      <c r="F1506" s="353">
        <f>+IFERROR(VLOOKUP($A1506,Data_Loss!$A$2:$V$1180,8,FALSE),0)</f>
        <v>0</v>
      </c>
      <c r="G1506" s="353">
        <f>+IFERROR(VLOOKUP($A1506,Data_Loss!$A$2:$V$1180,9,FALSE),0)</f>
        <v>0</v>
      </c>
      <c r="H1506" s="353">
        <f>+IFERROR(VLOOKUP($A1506,Data_Loss!$A$2:$V$1180,10,FALSE),0)</f>
        <v>2</v>
      </c>
      <c r="I1506" s="353">
        <f>+IFERROR(VLOOKUP($A1506,Data_Loss!$A$2:$V$1300,12,FALSE),0)</f>
        <v>0</v>
      </c>
      <c r="J1506" s="353">
        <f>+IFERROR(VLOOKUP($A1506,Data_Loss!$A$2:$V$1300,13,FALSE),0)</f>
        <v>0</v>
      </c>
      <c r="K1506" s="353">
        <f>+IFERROR(VLOOKUP($A1506,Data_Loss!$A$2:$V$1300,14,FALSE),0)</f>
        <v>0</v>
      </c>
      <c r="L1506" s="353">
        <f>+IFERROR(VLOOKUP($A1506,Data_Loss!$A$2:$V$1300,15,FALSE),0)</f>
        <v>0</v>
      </c>
      <c r="M1506" s="353">
        <f>+IFERROR(VLOOKUP($A1506,Data_Loss!$A$2:$V$1300,16,FALSE),0)</f>
        <v>1861</v>
      </c>
      <c r="N1506" s="353">
        <f>+IFERROR(VLOOKUP($A1506,Data_Loss!$A$2:$V$1300,17,FALSE),0)</f>
        <v>0</v>
      </c>
      <c r="O1506" s="353">
        <f>+IFERROR(VLOOKUP($A1506,Data_Loss!$A$2:$V$1300,18,FALSE),0)</f>
        <v>0</v>
      </c>
      <c r="P1506" s="353">
        <f>+IFERROR(VLOOKUP($A1506,Data_Loss!$A$2:$V$1300,19,FALSE),0)</f>
        <v>0</v>
      </c>
      <c r="Q1506" s="353">
        <f>+IFERROR(VLOOKUP($A1506,Data_Loss!$A$2:$V$1300,20,FALSE),0)</f>
        <v>0</v>
      </c>
      <c r="R1506" s="353">
        <f>+IFERROR(VLOOKUP($A1506,Data_Loss!$A$2:$V$1300,21,FALSE),0)</f>
        <v>2859</v>
      </c>
      <c r="S1506" s="353">
        <f>+IFERROR(VLOOKUP($A1506,Data_Loss!$A$2:$V$1300,22,FALSE),0)</f>
        <v>0</v>
      </c>
      <c r="T1506" s="191">
        <f>+$I1506*'10k &amp; MO'!C$4+$J1506*'10k &amp; MO'!C$10+$K1506*'10k &amp; MO'!C$16+$L1506*'10k &amp; MO'!C$22+$M1506*'10k &amp; MO'!C$28</f>
        <v>0</v>
      </c>
      <c r="U1506" s="349">
        <f>+$I1506*'10k &amp; MO'!D$4+$J1506*'10k &amp; MO'!D$10+$K1506*'10k &amp; MO'!D$16+$L1506*'10k &amp; MO'!D$22+$M1506*'10k &amp; MO'!D$28</f>
        <v>0</v>
      </c>
      <c r="V1506" s="349">
        <f>+$I1506*'10k &amp; MO'!E$4+$J1506*'10k &amp; MO'!E$10+$K1506*'10k &amp; MO'!E$16+$L1506*'10k &amp; MO'!E$22+$M1506*'10k &amp; MO'!E$28</f>
        <v>65.135000000000005</v>
      </c>
      <c r="W1506" s="349">
        <f>+$I1506*'10k &amp; MO'!F$4+$J1506*'10k &amp; MO'!F$10+$K1506*'10k &amp; MO'!F$16+$L1506*'10k &amp; MO'!F$22+$M1506*'10k &amp; MO'!F$28</f>
        <v>38.8949</v>
      </c>
      <c r="X1506" s="349">
        <f>+$I1506*'10k &amp; MO'!G$4+$J1506*'10k &amp; MO'!G$10+$K1506*'10k &amp; MO'!G$16+$L1506*'10k &amp; MO'!G$22+$M1506*'10k &amp; MO'!G$28</f>
        <v>2149.8272000000002</v>
      </c>
      <c r="Y1506" s="349">
        <f>+$N1506*'10k &amp; MO'!H$4+$O1506*'10k &amp; MO'!H$10+$P1506*'10k &amp; MO'!H$16+$Q1506*'10k &amp; MO'!H$22+$R1506*'10k &amp; MO'!H$28</f>
        <v>0</v>
      </c>
      <c r="Z1506" s="349">
        <f>+$N1506*'10k &amp; MO'!I$4+$O1506*'10k &amp; MO'!I$10+$P1506*'10k &amp; MO'!I$16+$Q1506*'10k &amp; MO'!I$22+$R1506*'10k &amp; MO'!I$28</f>
        <v>0</v>
      </c>
      <c r="AA1506" s="349">
        <f>+$N1506*'10k &amp; MO'!J$4+$O1506*'10k &amp; MO'!J$10+$P1506*'10k &amp; MO'!J$16+$Q1506*'10k &amp; MO'!J$22+$R1506*'10k &amp; MO'!J$28</f>
        <v>80.623800000000003</v>
      </c>
      <c r="AB1506" s="349">
        <f>+$N1506*'10k &amp; MO'!K$4+$O1506*'10k &amp; MO'!K$10+$P1506*'10k &amp; MO'!K$16+$Q1506*'10k &amp; MO'!K$22+$R1506*'10k &amp; MO'!K$28</f>
        <v>110.0715</v>
      </c>
      <c r="AC1506" s="349">
        <f>+$N1506*'10k &amp; MO'!L$4+$O1506*'10k &amp; MO'!L$10+$P1506*'10k &amp; MO'!L$16+$Q1506*'10k &amp; MO'!L$22+$R1506*'10k &amp; MO'!L$28</f>
        <v>4195.2965999999997</v>
      </c>
      <c r="AD1506" s="350">
        <f>+S1506*'10k &amp; MO'!O$4</f>
        <v>0</v>
      </c>
      <c r="AF1506" s="192" t="str">
        <f t="shared" si="206"/>
        <v>362015</v>
      </c>
      <c r="AG1506" s="192">
        <f>+IFERROR(VLOOKUP($AF1506,'Limited Loss'!$F$5:$P$124,AG$3,FALSE),0)</f>
        <v>0</v>
      </c>
      <c r="AH1506" s="193">
        <f>+IFERROR(VLOOKUP($AF1506,'Limited Loss'!$F$5:$P$124,AH$3,FALSE),0)</f>
        <v>0</v>
      </c>
      <c r="AI1506" s="193">
        <f>+IFERROR(VLOOKUP($AF1506,'Limited Loss'!$F$5:$P$124,AI$3,FALSE),0)</f>
        <v>0</v>
      </c>
      <c r="AJ1506" s="193">
        <f>+IFERROR(VLOOKUP($AF1506,'Limited Loss'!$F$5:$P$124,AJ$3,FALSE),0)</f>
        <v>0</v>
      </c>
      <c r="AK1506" s="100">
        <f>+IFERROR(VLOOKUP($AF1506,'Limited Loss'!$F$5:$P$124,AK$3,FALSE),0)</f>
        <v>0</v>
      </c>
      <c r="AL1506" s="193">
        <f>+IFERROR(VLOOKUP($AF1506,'Limited Loss'!$F$5:$P$124,AL$3,FALSE),0)</f>
        <v>0</v>
      </c>
      <c r="AM1506" s="193">
        <f>+IFERROR(VLOOKUP($AF1506,'Limited Loss'!$F$5:$P$124,AM$3,FALSE),0)</f>
        <v>0</v>
      </c>
      <c r="AN1506" s="193">
        <f>+IFERROR(VLOOKUP($AF1506,'Limited Loss'!$F$5:$P$124,AN$3,FALSE),0)</f>
        <v>0</v>
      </c>
      <c r="AO1506" s="193">
        <f>+IFERROR(VLOOKUP($AF1506,'Limited Loss'!$F$5:$P$124,AO$3,FALSE),0)</f>
        <v>0</v>
      </c>
      <c r="AP1506" s="100">
        <f>+IFERROR(VLOOKUP($AF1506,'Limited Loss'!$F$5:$P$124,AP$3,FALSE),0)</f>
        <v>0</v>
      </c>
      <c r="AQ1506" s="353"/>
      <c r="AR1506" s="331">
        <f t="shared" si="207"/>
        <v>36</v>
      </c>
      <c r="AS1506" s="332">
        <f t="shared" si="207"/>
        <v>2015</v>
      </c>
      <c r="AT1506" s="349">
        <f t="shared" si="205"/>
        <v>0</v>
      </c>
      <c r="AU1506" s="349">
        <f t="shared" si="205"/>
        <v>0</v>
      </c>
      <c r="AV1506" s="349">
        <f t="shared" si="205"/>
        <v>65.135000000000005</v>
      </c>
      <c r="AW1506" s="349">
        <f t="shared" si="205"/>
        <v>38.8949</v>
      </c>
      <c r="AX1506" s="350">
        <f t="shared" si="205"/>
        <v>2149.8272000000002</v>
      </c>
      <c r="AY1506" s="349">
        <f t="shared" si="212"/>
        <v>0</v>
      </c>
      <c r="AZ1506" s="349">
        <f t="shared" si="212"/>
        <v>0</v>
      </c>
      <c r="BA1506" s="349">
        <f t="shared" si="212"/>
        <v>80.623800000000003</v>
      </c>
      <c r="BB1506" s="349">
        <f t="shared" si="212"/>
        <v>110.0715</v>
      </c>
      <c r="BC1506" s="349">
        <f t="shared" si="212"/>
        <v>4195.2965999999997</v>
      </c>
      <c r="BD1506" s="350">
        <f t="shared" si="212"/>
        <v>0</v>
      </c>
      <c r="BE1506" s="349">
        <f t="shared" si="209"/>
        <v>145.75880000000001</v>
      </c>
      <c r="BF1506" s="375">
        <f t="shared" si="210"/>
        <v>6494.0901999999996</v>
      </c>
      <c r="BG1506" s="334">
        <f t="shared" si="211"/>
        <v>0</v>
      </c>
    </row>
    <row r="1507" spans="1:59" x14ac:dyDescent="0.2">
      <c r="A1507" s="326" t="str">
        <f t="shared" si="208"/>
        <v>362016</v>
      </c>
      <c r="B1507">
        <v>36</v>
      </c>
      <c r="C1507" s="327">
        <v>2016</v>
      </c>
      <c r="D1507" s="353">
        <f>+IFERROR(VLOOKUP($A1507,Data_Loss!$A$2:$V$1180,6,FALSE),0)</f>
        <v>0</v>
      </c>
      <c r="E1507" s="353">
        <f>+IFERROR(VLOOKUP($A1507,Data_Loss!$A$2:$V$1180,7,FALSE),0)</f>
        <v>0</v>
      </c>
      <c r="F1507" s="353">
        <f>+IFERROR(VLOOKUP($A1507,Data_Loss!$A$2:$V$1180,8,FALSE),0)</f>
        <v>0</v>
      </c>
      <c r="G1507" s="353">
        <f>+IFERROR(VLOOKUP($A1507,Data_Loss!$A$2:$V$1180,9,FALSE),0)</f>
        <v>0</v>
      </c>
      <c r="H1507" s="353">
        <f>+IFERROR(VLOOKUP($A1507,Data_Loss!$A$2:$V$1180,10,FALSE),0)</f>
        <v>1</v>
      </c>
      <c r="I1507" s="353">
        <f>+IFERROR(VLOOKUP($A1507,Data_Loss!$A$2:$V$1300,12,FALSE),0)</f>
        <v>0</v>
      </c>
      <c r="J1507" s="353">
        <f>+IFERROR(VLOOKUP($A1507,Data_Loss!$A$2:$V$1300,13,FALSE),0)</f>
        <v>0</v>
      </c>
      <c r="K1507" s="353">
        <f>+IFERROR(VLOOKUP($A1507,Data_Loss!$A$2:$V$1300,14,FALSE),0)</f>
        <v>0</v>
      </c>
      <c r="L1507" s="353">
        <f>+IFERROR(VLOOKUP($A1507,Data_Loss!$A$2:$V$1300,15,FALSE),0)</f>
        <v>0</v>
      </c>
      <c r="M1507" s="353">
        <f>+IFERROR(VLOOKUP($A1507,Data_Loss!$A$2:$V$1300,16,FALSE),0)</f>
        <v>7879</v>
      </c>
      <c r="N1507" s="353">
        <f>+IFERROR(VLOOKUP($A1507,Data_Loss!$A$2:$V$1300,17,FALSE),0)</f>
        <v>0</v>
      </c>
      <c r="O1507" s="353">
        <f>+IFERROR(VLOOKUP($A1507,Data_Loss!$A$2:$V$1300,18,FALSE),0)</f>
        <v>0</v>
      </c>
      <c r="P1507" s="353">
        <f>+IFERROR(VLOOKUP($A1507,Data_Loss!$A$2:$V$1300,19,FALSE),0)</f>
        <v>0</v>
      </c>
      <c r="Q1507" s="353">
        <f>+IFERROR(VLOOKUP($A1507,Data_Loss!$A$2:$V$1300,20,FALSE),0)</f>
        <v>0</v>
      </c>
      <c r="R1507" s="353">
        <f>+IFERROR(VLOOKUP($A1507,Data_Loss!$A$2:$V$1300,21,FALSE),0)</f>
        <v>15047</v>
      </c>
      <c r="S1507" s="353">
        <f>+IFERROR(VLOOKUP($A1507,Data_Loss!$A$2:$V$1300,22,FALSE),0)</f>
        <v>0</v>
      </c>
      <c r="T1507" s="191">
        <f>+$I1507*'10k &amp; MO'!C$5+$J1507*'10k &amp; MO'!C$11+$K1507*'10k &amp; MO'!C$17+$L1507*'10k &amp; MO'!C$23+$M1507*'10k &amp; MO'!C$29</f>
        <v>0</v>
      </c>
      <c r="U1507" s="349">
        <f>+$I1507*'10k &amp; MO'!D$5+$J1507*'10k &amp; MO'!D$11+$K1507*'10k &amp; MO'!D$17+$L1507*'10k &amp; MO'!D$23+$M1507*'10k &amp; MO'!D$29</f>
        <v>0</v>
      </c>
      <c r="V1507" s="349">
        <f>+$I1507*'10k &amp; MO'!E$5+$J1507*'10k &amp; MO'!E$11+$K1507*'10k &amp; MO'!E$17+$L1507*'10k &amp; MO'!E$23+$M1507*'10k &amp; MO'!E$29</f>
        <v>892.69069999999999</v>
      </c>
      <c r="W1507" s="349">
        <f>+$I1507*'10k &amp; MO'!F$5+$J1507*'10k &amp; MO'!F$11+$K1507*'10k &amp; MO'!F$17+$L1507*'10k &amp; MO'!F$23+$M1507*'10k &amp; MO'!F$29</f>
        <v>532.6203999999999</v>
      </c>
      <c r="X1507" s="349">
        <f>+$I1507*'10k &amp; MO'!G$5+$J1507*'10k &amp; MO'!G$11+$K1507*'10k &amp; MO'!G$17+$L1507*'10k &amp; MO'!G$23+$M1507*'10k &amp; MO'!G$29</f>
        <v>8200.4632000000001</v>
      </c>
      <c r="Y1507" s="349">
        <f>+$N1507*'10k &amp; MO'!H$5+$O1507*'10k &amp; MO'!H$11+$P1507*'10k &amp; MO'!H$17+$Q1507*'10k &amp; MO'!H$23+$R1507*'10k &amp; MO'!H$29</f>
        <v>0</v>
      </c>
      <c r="Z1507" s="349">
        <f>+$N1507*'10k &amp; MO'!I$5+$O1507*'10k &amp; MO'!I$11+$P1507*'10k &amp; MO'!I$17+$Q1507*'10k &amp; MO'!I$23+$R1507*'10k &amp; MO'!I$29</f>
        <v>0</v>
      </c>
      <c r="AA1507" s="349">
        <f>+$N1507*'10k &amp; MO'!J$5+$O1507*'10k &amp; MO'!J$11+$P1507*'10k &amp; MO'!J$17+$Q1507*'10k &amp; MO'!J$23+$R1507*'10k &amp; MO'!J$29</f>
        <v>1334.6689000000001</v>
      </c>
      <c r="AB1507" s="349">
        <f>+$N1507*'10k &amp; MO'!K$5+$O1507*'10k &amp; MO'!K$11+$P1507*'10k &amp; MO'!K$17+$Q1507*'10k &amp; MO'!K$23+$R1507*'10k &amp; MO'!K$29</f>
        <v>1476.1107000000002</v>
      </c>
      <c r="AC1507" s="349">
        <f>+$N1507*'10k &amp; MO'!L$5+$O1507*'10k &amp; MO'!L$11+$P1507*'10k &amp; MO'!L$17+$Q1507*'10k &amp; MO'!L$23+$R1507*'10k &amp; MO'!L$29</f>
        <v>22678.838400000001</v>
      </c>
      <c r="AD1507" s="350">
        <f>+S1507*'10k &amp; MO'!O$5</f>
        <v>0</v>
      </c>
      <c r="AF1507" s="192" t="str">
        <f t="shared" si="206"/>
        <v>362016</v>
      </c>
      <c r="AG1507" s="192">
        <f>+IFERROR(VLOOKUP($AF1507,'Limited Loss'!$F$5:$P$124,AG$3,FALSE),0)</f>
        <v>0</v>
      </c>
      <c r="AH1507" s="193">
        <f>+IFERROR(VLOOKUP($AF1507,'Limited Loss'!$F$5:$P$124,AH$3,FALSE),0)</f>
        <v>0</v>
      </c>
      <c r="AI1507" s="193">
        <f>+IFERROR(VLOOKUP($AF1507,'Limited Loss'!$F$5:$P$124,AI$3,FALSE),0)</f>
        <v>0</v>
      </c>
      <c r="AJ1507" s="193">
        <f>+IFERROR(VLOOKUP($AF1507,'Limited Loss'!$F$5:$P$124,AJ$3,FALSE),0)</f>
        <v>0</v>
      </c>
      <c r="AK1507" s="100">
        <f>+IFERROR(VLOOKUP($AF1507,'Limited Loss'!$F$5:$P$124,AK$3,FALSE),0)</f>
        <v>0</v>
      </c>
      <c r="AL1507" s="193">
        <f>+IFERROR(VLOOKUP($AF1507,'Limited Loss'!$F$5:$P$124,AL$3,FALSE),0)</f>
        <v>0</v>
      </c>
      <c r="AM1507" s="193">
        <f>+IFERROR(VLOOKUP($AF1507,'Limited Loss'!$F$5:$P$124,AM$3,FALSE),0)</f>
        <v>0</v>
      </c>
      <c r="AN1507" s="193">
        <f>+IFERROR(VLOOKUP($AF1507,'Limited Loss'!$F$5:$P$124,AN$3,FALSE),0)</f>
        <v>0</v>
      </c>
      <c r="AO1507" s="193">
        <f>+IFERROR(VLOOKUP($AF1507,'Limited Loss'!$F$5:$P$124,AO$3,FALSE),0)</f>
        <v>0</v>
      </c>
      <c r="AP1507" s="100">
        <f>+IFERROR(VLOOKUP($AF1507,'Limited Loss'!$F$5:$P$124,AP$3,FALSE),0)</f>
        <v>0</v>
      </c>
      <c r="AQ1507" s="353"/>
      <c r="AR1507" s="331">
        <f t="shared" si="207"/>
        <v>36</v>
      </c>
      <c r="AS1507" s="332">
        <f t="shared" si="207"/>
        <v>2016</v>
      </c>
      <c r="AT1507" s="349">
        <f t="shared" si="205"/>
        <v>0</v>
      </c>
      <c r="AU1507" s="349">
        <f t="shared" si="205"/>
        <v>0</v>
      </c>
      <c r="AV1507" s="349">
        <f t="shared" si="205"/>
        <v>892.69069999999999</v>
      </c>
      <c r="AW1507" s="349">
        <f t="shared" si="205"/>
        <v>532.6203999999999</v>
      </c>
      <c r="AX1507" s="350">
        <f t="shared" si="205"/>
        <v>8200.4632000000001</v>
      </c>
      <c r="AY1507" s="349">
        <f t="shared" si="212"/>
        <v>0</v>
      </c>
      <c r="AZ1507" s="349">
        <f t="shared" si="212"/>
        <v>0</v>
      </c>
      <c r="BA1507" s="349">
        <f t="shared" si="212"/>
        <v>1334.6689000000001</v>
      </c>
      <c r="BB1507" s="349">
        <f t="shared" si="212"/>
        <v>1476.1107000000002</v>
      </c>
      <c r="BC1507" s="349">
        <f t="shared" si="212"/>
        <v>22678.838400000001</v>
      </c>
      <c r="BD1507" s="350">
        <f t="shared" si="212"/>
        <v>0</v>
      </c>
      <c r="BE1507" s="349">
        <f t="shared" si="209"/>
        <v>2227.3596000000002</v>
      </c>
      <c r="BF1507" s="375">
        <f t="shared" si="210"/>
        <v>32888.032699999996</v>
      </c>
      <c r="BG1507" s="334">
        <f t="shared" si="211"/>
        <v>0</v>
      </c>
    </row>
    <row r="1508" spans="1:59" x14ac:dyDescent="0.2">
      <c r="A1508" s="326" t="str">
        <f t="shared" si="208"/>
        <v>362017</v>
      </c>
      <c r="B1508">
        <v>36</v>
      </c>
      <c r="C1508" s="327">
        <v>2017</v>
      </c>
      <c r="D1508" s="353">
        <f>+IFERROR(VLOOKUP($A1508,Data_Loss!$A$2:$V$1180,6,FALSE),0)</f>
        <v>0</v>
      </c>
      <c r="E1508" s="353">
        <f>+IFERROR(VLOOKUP($A1508,Data_Loss!$A$2:$V$1180,7,FALSE),0)</f>
        <v>0</v>
      </c>
      <c r="F1508" s="353">
        <f>+IFERROR(VLOOKUP($A1508,Data_Loss!$A$2:$V$1180,8,FALSE),0)</f>
        <v>0</v>
      </c>
      <c r="G1508" s="353">
        <f>+IFERROR(VLOOKUP($A1508,Data_Loss!$A$2:$V$1180,9,FALSE),0)</f>
        <v>0</v>
      </c>
      <c r="H1508" s="353">
        <f>+IFERROR(VLOOKUP($A1508,Data_Loss!$A$2:$V$1180,10,FALSE),0)</f>
        <v>0</v>
      </c>
      <c r="I1508" s="353">
        <f>+IFERROR(VLOOKUP($A1508,Data_Loss!$A$2:$V$1300,12,FALSE),0)</f>
        <v>0</v>
      </c>
      <c r="J1508" s="353">
        <f>+IFERROR(VLOOKUP($A1508,Data_Loss!$A$2:$V$1300,13,FALSE),0)</f>
        <v>0</v>
      </c>
      <c r="K1508" s="353">
        <f>+IFERROR(VLOOKUP($A1508,Data_Loss!$A$2:$V$1300,14,FALSE),0)</f>
        <v>0</v>
      </c>
      <c r="L1508" s="353">
        <f>+IFERROR(VLOOKUP($A1508,Data_Loss!$A$2:$V$1300,15,FALSE),0)</f>
        <v>0</v>
      </c>
      <c r="M1508" s="353">
        <f>+IFERROR(VLOOKUP($A1508,Data_Loss!$A$2:$V$1300,16,FALSE),0)</f>
        <v>0</v>
      </c>
      <c r="N1508" s="353">
        <f>+IFERROR(VLOOKUP($A1508,Data_Loss!$A$2:$V$1300,17,FALSE),0)</f>
        <v>0</v>
      </c>
      <c r="O1508" s="353">
        <f>+IFERROR(VLOOKUP($A1508,Data_Loss!$A$2:$V$1300,18,FALSE),0)</f>
        <v>0</v>
      </c>
      <c r="P1508" s="353">
        <f>+IFERROR(VLOOKUP($A1508,Data_Loss!$A$2:$V$1300,19,FALSE),0)</f>
        <v>0</v>
      </c>
      <c r="Q1508" s="353">
        <f>+IFERROR(VLOOKUP($A1508,Data_Loss!$A$2:$V$1300,20,FALSE),0)</f>
        <v>0</v>
      </c>
      <c r="R1508" s="353">
        <f>+IFERROR(VLOOKUP($A1508,Data_Loss!$A$2:$V$1300,21,FALSE),0)</f>
        <v>0</v>
      </c>
      <c r="S1508" s="353">
        <f>+IFERROR(VLOOKUP($A1508,Data_Loss!$A$2:$V$1300,22,FALSE),0)</f>
        <v>0</v>
      </c>
      <c r="T1508" s="191">
        <f>+$I1508*'10k &amp; MO'!C$6+$J1508*'10k &amp; MO'!C$12+$K1508*'10k &amp; MO'!C$18+$L1508*'10k &amp; MO'!C$24+$M1508*'10k &amp; MO'!C$30</f>
        <v>0</v>
      </c>
      <c r="U1508" s="349">
        <f>+$I1508*'10k &amp; MO'!D$6+$J1508*'10k &amp; MO'!D$12+$K1508*'10k &amp; MO'!D$18+$L1508*'10k &amp; MO'!D$24+$M1508*'10k &amp; MO'!D$30</f>
        <v>0</v>
      </c>
      <c r="V1508" s="349">
        <f>+$I1508*'10k &amp; MO'!E$6+$J1508*'10k &amp; MO'!E$12+$K1508*'10k &amp; MO'!E$18+$L1508*'10k &amp; MO'!E$24+$M1508*'10k &amp; MO'!E$30</f>
        <v>0</v>
      </c>
      <c r="W1508" s="349">
        <f>+$I1508*'10k &amp; MO'!F$6+$J1508*'10k &amp; MO'!F$12+$K1508*'10k &amp; MO'!F$18+$L1508*'10k &amp; MO'!F$24+$M1508*'10k &amp; MO'!F$30</f>
        <v>0</v>
      </c>
      <c r="X1508" s="349">
        <f>+$I1508*'10k &amp; MO'!G$6+$J1508*'10k &amp; MO'!G$12+$K1508*'10k &amp; MO'!G$18+$L1508*'10k &amp; MO'!G$24+$M1508*'10k &amp; MO'!G$30</f>
        <v>0</v>
      </c>
      <c r="Y1508" s="349">
        <f>+$N1508*'10k &amp; MO'!H$6+$O1508*'10k &amp; MO'!H$12+$P1508*'10k &amp; MO'!H$18+$Q1508*'10k &amp; MO'!H$24+$R1508*'10k &amp; MO'!H$30</f>
        <v>0</v>
      </c>
      <c r="Z1508" s="349">
        <f>+$N1508*'10k &amp; MO'!I$6+$O1508*'10k &amp; MO'!I$12+$P1508*'10k &amp; MO'!I$18+$Q1508*'10k &amp; MO'!I$24+$R1508*'10k &amp; MO'!I$30</f>
        <v>0</v>
      </c>
      <c r="AA1508" s="349">
        <f>+$N1508*'10k &amp; MO'!J$6+$O1508*'10k &amp; MO'!J$12+$P1508*'10k &amp; MO'!J$18+$Q1508*'10k &amp; MO'!J$24+$R1508*'10k &amp; MO'!J$30</f>
        <v>0</v>
      </c>
      <c r="AB1508" s="349">
        <f>+$N1508*'10k &amp; MO'!K$6+$O1508*'10k &amp; MO'!K$12+$P1508*'10k &amp; MO'!K$18+$Q1508*'10k &amp; MO'!K$24+$R1508*'10k &amp; MO'!K$30</f>
        <v>0</v>
      </c>
      <c r="AC1508" s="349">
        <f>+$N1508*'10k &amp; MO'!L$6+$O1508*'10k &amp; MO'!L$12+$P1508*'10k &amp; MO'!L$18+$Q1508*'10k &amp; MO'!L$24+$R1508*'10k &amp; MO'!L$30</f>
        <v>0</v>
      </c>
      <c r="AD1508" s="350">
        <f>+S1508*'10k &amp; MO'!O$6</f>
        <v>0</v>
      </c>
      <c r="AF1508" s="192" t="str">
        <f t="shared" si="206"/>
        <v>362017</v>
      </c>
      <c r="AG1508" s="192">
        <f>+IFERROR(VLOOKUP($AF1508,'Limited Loss'!$F$5:$P$124,AG$3,FALSE),0)</f>
        <v>0</v>
      </c>
      <c r="AH1508" s="193">
        <f>+IFERROR(VLOOKUP($AF1508,'Limited Loss'!$F$5:$P$124,AH$3,FALSE),0)</f>
        <v>0</v>
      </c>
      <c r="AI1508" s="193">
        <f>+IFERROR(VLOOKUP($AF1508,'Limited Loss'!$F$5:$P$124,AI$3,FALSE),0)</f>
        <v>0</v>
      </c>
      <c r="AJ1508" s="193">
        <f>+IFERROR(VLOOKUP($AF1508,'Limited Loss'!$F$5:$P$124,AJ$3,FALSE),0)</f>
        <v>0</v>
      </c>
      <c r="AK1508" s="100">
        <f>+IFERROR(VLOOKUP($AF1508,'Limited Loss'!$F$5:$P$124,AK$3,FALSE),0)</f>
        <v>0</v>
      </c>
      <c r="AL1508" s="193">
        <f>+IFERROR(VLOOKUP($AF1508,'Limited Loss'!$F$5:$P$124,AL$3,FALSE),0)</f>
        <v>0</v>
      </c>
      <c r="AM1508" s="193">
        <f>+IFERROR(VLOOKUP($AF1508,'Limited Loss'!$F$5:$P$124,AM$3,FALSE),0)</f>
        <v>0</v>
      </c>
      <c r="AN1508" s="193">
        <f>+IFERROR(VLOOKUP($AF1508,'Limited Loss'!$F$5:$P$124,AN$3,FALSE),0)</f>
        <v>0</v>
      </c>
      <c r="AO1508" s="193">
        <f>+IFERROR(VLOOKUP($AF1508,'Limited Loss'!$F$5:$P$124,AO$3,FALSE),0)</f>
        <v>0</v>
      </c>
      <c r="AP1508" s="100">
        <f>+IFERROR(VLOOKUP($AF1508,'Limited Loss'!$F$5:$P$124,AP$3,FALSE),0)</f>
        <v>0</v>
      </c>
      <c r="AQ1508" s="353"/>
      <c r="AR1508" s="331">
        <f t="shared" si="207"/>
        <v>36</v>
      </c>
      <c r="AS1508" s="332">
        <f t="shared" si="207"/>
        <v>2017</v>
      </c>
      <c r="AT1508" s="349">
        <f t="shared" si="205"/>
        <v>0</v>
      </c>
      <c r="AU1508" s="349">
        <f t="shared" si="205"/>
        <v>0</v>
      </c>
      <c r="AV1508" s="349">
        <f t="shared" si="205"/>
        <v>0</v>
      </c>
      <c r="AW1508" s="349">
        <f t="shared" si="205"/>
        <v>0</v>
      </c>
      <c r="AX1508" s="350">
        <f t="shared" si="205"/>
        <v>0</v>
      </c>
      <c r="AY1508" s="349">
        <f t="shared" si="212"/>
        <v>0</v>
      </c>
      <c r="AZ1508" s="349">
        <f t="shared" si="212"/>
        <v>0</v>
      </c>
      <c r="BA1508" s="349">
        <f t="shared" si="212"/>
        <v>0</v>
      </c>
      <c r="BB1508" s="349">
        <f t="shared" si="212"/>
        <v>0</v>
      </c>
      <c r="BC1508" s="349">
        <f t="shared" si="212"/>
        <v>0</v>
      </c>
      <c r="BD1508" s="350">
        <f t="shared" si="212"/>
        <v>0</v>
      </c>
      <c r="BE1508" s="349">
        <f t="shared" si="209"/>
        <v>0</v>
      </c>
      <c r="BF1508" s="375">
        <f t="shared" si="210"/>
        <v>0</v>
      </c>
      <c r="BG1508" s="334">
        <f t="shared" si="211"/>
        <v>0</v>
      </c>
    </row>
    <row r="1509" spans="1:59" x14ac:dyDescent="0.2">
      <c r="A1509" s="326" t="str">
        <f t="shared" si="208"/>
        <v>362018</v>
      </c>
      <c r="B1509">
        <v>36</v>
      </c>
      <c r="C1509" s="327">
        <v>2018</v>
      </c>
      <c r="D1509" s="353">
        <f>+IFERROR(VLOOKUP($A1509,Data_Loss!$A$2:$V$1180,6,FALSE),0)</f>
        <v>0</v>
      </c>
      <c r="E1509" s="353">
        <f>+IFERROR(VLOOKUP($A1509,Data_Loss!$A$2:$V$1180,7,FALSE),0)</f>
        <v>0</v>
      </c>
      <c r="F1509" s="353">
        <f>+IFERROR(VLOOKUP($A1509,Data_Loss!$A$2:$V$1180,8,FALSE),0)</f>
        <v>0</v>
      </c>
      <c r="G1509" s="353">
        <f>+IFERROR(VLOOKUP($A1509,Data_Loss!$A$2:$V$1180,9,FALSE),0)</f>
        <v>0</v>
      </c>
      <c r="H1509" s="353">
        <f>+IFERROR(VLOOKUP($A1509,Data_Loss!$A$2:$V$1180,10,FALSE),0)</f>
        <v>0</v>
      </c>
      <c r="I1509" s="353">
        <f>+IFERROR(VLOOKUP($A1509,Data_Loss!$A$2:$V$1300,12,FALSE),0)</f>
        <v>0</v>
      </c>
      <c r="J1509" s="353">
        <f>+IFERROR(VLOOKUP($A1509,Data_Loss!$A$2:$V$1300,13,FALSE),0)</f>
        <v>0</v>
      </c>
      <c r="K1509" s="353">
        <f>+IFERROR(VLOOKUP($A1509,Data_Loss!$A$2:$V$1300,14,FALSE),0)</f>
        <v>0</v>
      </c>
      <c r="L1509" s="353">
        <f>+IFERROR(VLOOKUP($A1509,Data_Loss!$A$2:$V$1300,15,FALSE),0)</f>
        <v>0</v>
      </c>
      <c r="M1509" s="353">
        <f>+IFERROR(VLOOKUP($A1509,Data_Loss!$A$2:$V$1300,16,FALSE),0)</f>
        <v>0</v>
      </c>
      <c r="N1509" s="353">
        <f>+IFERROR(VLOOKUP($A1509,Data_Loss!$A$2:$V$1300,17,FALSE),0)</f>
        <v>0</v>
      </c>
      <c r="O1509" s="353">
        <f>+IFERROR(VLOOKUP($A1509,Data_Loss!$A$2:$V$1300,18,FALSE),0)</f>
        <v>0</v>
      </c>
      <c r="P1509" s="353">
        <f>+IFERROR(VLOOKUP($A1509,Data_Loss!$A$2:$V$1300,19,FALSE),0)</f>
        <v>0</v>
      </c>
      <c r="Q1509" s="353">
        <f>+IFERROR(VLOOKUP($A1509,Data_Loss!$A$2:$V$1300,20,FALSE),0)</f>
        <v>0</v>
      </c>
      <c r="R1509" s="353">
        <f>+IFERROR(VLOOKUP($A1509,Data_Loss!$A$2:$V$1300,21,FALSE),0)</f>
        <v>0</v>
      </c>
      <c r="S1509" s="353">
        <f>+IFERROR(VLOOKUP($A1509,Data_Loss!$A$2:$V$1300,22,FALSE),0)</f>
        <v>0</v>
      </c>
      <c r="T1509" s="191">
        <f>+$I1509*'10k &amp; MO'!C$7+$J1509*'10k &amp; MO'!C$13+$K1509*'10k &amp; MO'!C$19+$L1509*'10k &amp; MO'!C$25+$M1509*'10k &amp; MO'!C$31</f>
        <v>0</v>
      </c>
      <c r="U1509" s="349">
        <f>+$I1509*'10k &amp; MO'!D$7+$J1509*'10k &amp; MO'!D$13+$K1509*'10k &amp; MO'!D$19+$L1509*'10k &amp; MO'!D$25+$M1509*'10k &amp; MO'!D$31</f>
        <v>0</v>
      </c>
      <c r="V1509" s="349">
        <f>+$I1509*'10k &amp; MO'!E$7+$J1509*'10k &amp; MO'!E$13+$K1509*'10k &amp; MO'!E$19+$L1509*'10k &amp; MO'!E$25+$M1509*'10k &amp; MO'!E$31</f>
        <v>0</v>
      </c>
      <c r="W1509" s="349">
        <f>+$I1509*'10k &amp; MO'!F$7+$J1509*'10k &amp; MO'!F$13+$K1509*'10k &amp; MO'!F$19+$L1509*'10k &amp; MO'!F$25+$M1509*'10k &amp; MO'!F$31</f>
        <v>0</v>
      </c>
      <c r="X1509" s="349">
        <f>+$I1509*'10k &amp; MO'!G$7+$J1509*'10k &amp; MO'!G$13+$K1509*'10k &amp; MO'!G$19+$L1509*'10k &amp; MO'!G$25+$M1509*'10k &amp; MO'!G$31</f>
        <v>0</v>
      </c>
      <c r="Y1509" s="349">
        <f>+$N1509*'10k &amp; MO'!H$7+$O1509*'10k &amp; MO'!H$13+$P1509*'10k &amp; MO'!H$19+$Q1509*'10k &amp; MO'!H$25+$R1509*'10k &amp; MO'!H$31</f>
        <v>0</v>
      </c>
      <c r="Z1509" s="349">
        <f>+$N1509*'10k &amp; MO'!I$7+$O1509*'10k &amp; MO'!I$13+$P1509*'10k &amp; MO'!I$19+$Q1509*'10k &amp; MO'!I$25+$R1509*'10k &amp; MO'!I$31</f>
        <v>0</v>
      </c>
      <c r="AA1509" s="349">
        <f>+$N1509*'10k &amp; MO'!J$7+$O1509*'10k &amp; MO'!J$13+$P1509*'10k &amp; MO'!J$19+$Q1509*'10k &amp; MO'!J$25+$R1509*'10k &amp; MO'!J$31</f>
        <v>0</v>
      </c>
      <c r="AB1509" s="349">
        <f>+$N1509*'10k &amp; MO'!K$7+$O1509*'10k &amp; MO'!K$13+$P1509*'10k &amp; MO'!K$19+$Q1509*'10k &amp; MO'!K$25+$R1509*'10k &amp; MO'!K$31</f>
        <v>0</v>
      </c>
      <c r="AC1509" s="349">
        <f>+$N1509*'10k &amp; MO'!L$7+$O1509*'10k &amp; MO'!L$13+$P1509*'10k &amp; MO'!L$19+$Q1509*'10k &amp; MO'!L$25+$R1509*'10k &amp; MO'!L$31</f>
        <v>0</v>
      </c>
      <c r="AD1509" s="350">
        <f>+S1509*'10k &amp; MO'!O$7</f>
        <v>0</v>
      </c>
      <c r="AF1509" s="192" t="str">
        <f t="shared" si="206"/>
        <v>362018</v>
      </c>
      <c r="AG1509" s="192">
        <f>+IFERROR(VLOOKUP($AF1509,'Limited Loss'!$F$5:$P$124,AG$3,FALSE),0)</f>
        <v>0</v>
      </c>
      <c r="AH1509" s="193">
        <f>+IFERROR(VLOOKUP($AF1509,'Limited Loss'!$F$5:$P$124,AH$3,FALSE),0)</f>
        <v>0</v>
      </c>
      <c r="AI1509" s="193">
        <f>+IFERROR(VLOOKUP($AF1509,'Limited Loss'!$F$5:$P$124,AI$3,FALSE),0)</f>
        <v>0</v>
      </c>
      <c r="AJ1509" s="193">
        <f>+IFERROR(VLOOKUP($AF1509,'Limited Loss'!$F$5:$P$124,AJ$3,FALSE),0)</f>
        <v>0</v>
      </c>
      <c r="AK1509" s="100">
        <f>+IFERROR(VLOOKUP($AF1509,'Limited Loss'!$F$5:$P$124,AK$3,FALSE),0)</f>
        <v>0</v>
      </c>
      <c r="AL1509" s="193">
        <f>+IFERROR(VLOOKUP($AF1509,'Limited Loss'!$F$5:$P$124,AL$3,FALSE),0)</f>
        <v>0</v>
      </c>
      <c r="AM1509" s="193">
        <f>+IFERROR(VLOOKUP($AF1509,'Limited Loss'!$F$5:$P$124,AM$3,FALSE),0)</f>
        <v>0</v>
      </c>
      <c r="AN1509" s="193">
        <f>+IFERROR(VLOOKUP($AF1509,'Limited Loss'!$F$5:$P$124,AN$3,FALSE),0)</f>
        <v>0</v>
      </c>
      <c r="AO1509" s="193">
        <f>+IFERROR(VLOOKUP($AF1509,'Limited Loss'!$F$5:$P$124,AO$3,FALSE),0)</f>
        <v>0</v>
      </c>
      <c r="AP1509" s="100">
        <f>+IFERROR(VLOOKUP($AF1509,'Limited Loss'!$F$5:$P$124,AP$3,FALSE),0)</f>
        <v>0</v>
      </c>
      <c r="AQ1509" s="353"/>
      <c r="AR1509" s="331">
        <f t="shared" si="207"/>
        <v>36</v>
      </c>
      <c r="AS1509" s="332">
        <f t="shared" si="207"/>
        <v>2018</v>
      </c>
      <c r="AT1509" s="349">
        <f t="shared" si="205"/>
        <v>0</v>
      </c>
      <c r="AU1509" s="349">
        <f t="shared" si="205"/>
        <v>0</v>
      </c>
      <c r="AV1509" s="349">
        <f t="shared" si="205"/>
        <v>0</v>
      </c>
      <c r="AW1509" s="349">
        <f t="shared" si="205"/>
        <v>0</v>
      </c>
      <c r="AX1509" s="350">
        <f t="shared" si="205"/>
        <v>0</v>
      </c>
      <c r="AY1509" s="349">
        <f t="shared" si="212"/>
        <v>0</v>
      </c>
      <c r="AZ1509" s="349">
        <f t="shared" si="212"/>
        <v>0</v>
      </c>
      <c r="BA1509" s="349">
        <f t="shared" si="212"/>
        <v>0</v>
      </c>
      <c r="BB1509" s="349">
        <f t="shared" si="212"/>
        <v>0</v>
      </c>
      <c r="BC1509" s="349">
        <f t="shared" si="212"/>
        <v>0</v>
      </c>
      <c r="BD1509" s="350">
        <f t="shared" si="212"/>
        <v>0</v>
      </c>
      <c r="BE1509" s="349">
        <f t="shared" si="209"/>
        <v>0</v>
      </c>
      <c r="BF1509" s="375">
        <f t="shared" si="210"/>
        <v>0</v>
      </c>
      <c r="BG1509" s="334">
        <f t="shared" si="211"/>
        <v>0</v>
      </c>
    </row>
    <row r="1510" spans="1:59" x14ac:dyDescent="0.2">
      <c r="A1510" s="326" t="str">
        <f t="shared" si="208"/>
        <v>832014</v>
      </c>
      <c r="B1510">
        <v>83</v>
      </c>
      <c r="C1510" s="327">
        <v>2014</v>
      </c>
      <c r="D1510" s="353">
        <f>+IFERROR(VLOOKUP($A1510,Data_Loss!$A$2:$V$1180,6,FALSE),0)</f>
        <v>0</v>
      </c>
      <c r="E1510" s="353">
        <f>+IFERROR(VLOOKUP($A1510,Data_Loss!$A$2:$V$1180,7,FALSE),0)</f>
        <v>0</v>
      </c>
      <c r="F1510" s="353">
        <f>+IFERROR(VLOOKUP($A1510,Data_Loss!$A$2:$V$1180,8,FALSE),0)</f>
        <v>0</v>
      </c>
      <c r="G1510" s="353">
        <f>+IFERROR(VLOOKUP($A1510,Data_Loss!$A$2:$V$1180,9,FALSE),0)</f>
        <v>0</v>
      </c>
      <c r="H1510" s="353">
        <f>+IFERROR(VLOOKUP($A1510,Data_Loss!$A$2:$V$1180,10,FALSE),0)</f>
        <v>0</v>
      </c>
      <c r="I1510" s="353">
        <f>+IFERROR(VLOOKUP($A1510,Data_Loss!$A$2:$V$1300,12,FALSE),0)</f>
        <v>0</v>
      </c>
      <c r="J1510" s="353">
        <f>+IFERROR(VLOOKUP($A1510,Data_Loss!$A$2:$V$1300,13,FALSE),0)</f>
        <v>0</v>
      </c>
      <c r="K1510" s="353">
        <f>+IFERROR(VLOOKUP($A1510,Data_Loss!$A$2:$V$1300,14,FALSE),0)</f>
        <v>0</v>
      </c>
      <c r="L1510" s="353">
        <f>+IFERROR(VLOOKUP($A1510,Data_Loss!$A$2:$V$1300,15,FALSE),0)</f>
        <v>0</v>
      </c>
      <c r="M1510" s="353">
        <f>+IFERROR(VLOOKUP($A1510,Data_Loss!$A$2:$V$1300,16,FALSE),0)</f>
        <v>0</v>
      </c>
      <c r="N1510" s="353">
        <f>+IFERROR(VLOOKUP($A1510,Data_Loss!$A$2:$V$1300,17,FALSE),0)</f>
        <v>0</v>
      </c>
      <c r="O1510" s="353">
        <f>+IFERROR(VLOOKUP($A1510,Data_Loss!$A$2:$V$1300,18,FALSE),0)</f>
        <v>0</v>
      </c>
      <c r="P1510" s="353">
        <f>+IFERROR(VLOOKUP($A1510,Data_Loss!$A$2:$V$1300,19,FALSE),0)</f>
        <v>0</v>
      </c>
      <c r="Q1510" s="353">
        <f>+IFERROR(VLOOKUP($A1510,Data_Loss!$A$2:$V$1300,20,FALSE),0)</f>
        <v>0</v>
      </c>
      <c r="R1510" s="353">
        <f>+IFERROR(VLOOKUP($A1510,Data_Loss!$A$2:$V$1300,21,FALSE),0)</f>
        <v>0</v>
      </c>
      <c r="S1510" s="353">
        <f>+IFERROR(VLOOKUP($A1510,Data_Loss!$A$2:$V$1300,22,FALSE),0)</f>
        <v>0</v>
      </c>
      <c r="T1510" s="191">
        <f>+$I1510*'10k &amp; MO'!C$3+$J1510*'10k &amp; MO'!C$9+$K1510*'10k &amp; MO'!C$15+$L1510*'10k &amp; MO'!C$21+$M1510*'10k &amp; MO'!C$27</f>
        <v>0</v>
      </c>
      <c r="U1510" s="349">
        <f>+$I1510*'10k &amp; MO'!D$3+$J1510*'10k &amp; MO'!D$9+$K1510*'10k &amp; MO'!D$15+$L1510*'10k &amp; MO'!D$21+$M1510*'10k &amp; MO'!D$27</f>
        <v>0</v>
      </c>
      <c r="V1510" s="349">
        <f>+$I1510*'10k &amp; MO'!E$3+$J1510*'10k &amp; MO'!E$9+$K1510*'10k &amp; MO'!E$15+$L1510*'10k &amp; MO'!E$21+$M1510*'10k &amp; MO'!E$27</f>
        <v>0</v>
      </c>
      <c r="W1510" s="349">
        <f>+$I1510*'10k &amp; MO'!F$3+$J1510*'10k &amp; MO'!F$9+$K1510*'10k &amp; MO'!F$15+$L1510*'10k &amp; MO'!F$21+$M1510*'10k &amp; MO'!F$27</f>
        <v>0</v>
      </c>
      <c r="X1510" s="349">
        <f>+$I1510*'10k &amp; MO'!G$3+$J1510*'10k &amp; MO'!G$9+$K1510*'10k &amp; MO'!G$15+$L1510*'10k &amp; MO'!G$21+$M1510*'10k &amp; MO'!G$27</f>
        <v>0</v>
      </c>
      <c r="Y1510" s="349">
        <f>+$N1510*'10k &amp; MO'!H$3+$O1510*'10k &amp; MO'!H$9+$P1510*'10k &amp; MO'!H$15+$Q1510*'10k &amp; MO'!H$21+$R1510*'10k &amp; MO'!H$27</f>
        <v>0</v>
      </c>
      <c r="Z1510" s="349">
        <f>+$N1510*'10k &amp; MO'!I$3+$O1510*'10k &amp; MO'!I$9+$P1510*'10k &amp; MO'!I$15+$Q1510*'10k &amp; MO'!I$21+$R1510*'10k &amp; MO'!I$27</f>
        <v>0</v>
      </c>
      <c r="AA1510" s="349">
        <f>+$N1510*'10k &amp; MO'!J$3+$O1510*'10k &amp; MO'!J$9+$P1510*'10k &amp; MO'!J$15+$Q1510*'10k &amp; MO'!J$21+$R1510*'10k &amp; MO'!J$27</f>
        <v>0</v>
      </c>
      <c r="AB1510" s="349">
        <f>+$N1510*'10k &amp; MO'!K$3+$O1510*'10k &amp; MO'!K$9+$P1510*'10k &amp; MO'!K$15+$Q1510*'10k &amp; MO'!K$21+$R1510*'10k &amp; MO'!K$27</f>
        <v>0</v>
      </c>
      <c r="AC1510" s="349">
        <f>+$N1510*'10k &amp; MO'!L$3+$O1510*'10k &amp; MO'!L$9+$P1510*'10k &amp; MO'!L$15+$Q1510*'10k &amp; MO'!L$21+$R1510*'10k &amp; MO'!L$27</f>
        <v>0</v>
      </c>
      <c r="AD1510" s="350">
        <f>+S1510*'10k &amp; MO'!O$3</f>
        <v>0</v>
      </c>
      <c r="AF1510" s="192" t="str">
        <f t="shared" si="206"/>
        <v>832014</v>
      </c>
      <c r="AG1510" s="192">
        <f>+IFERROR(VLOOKUP($AF1510,'Limited Loss'!$F$5:$P$124,AG$3,FALSE),0)</f>
        <v>0</v>
      </c>
      <c r="AH1510" s="193">
        <f>+IFERROR(VLOOKUP($AF1510,'Limited Loss'!$F$5:$P$124,AH$3,FALSE),0)</f>
        <v>0</v>
      </c>
      <c r="AI1510" s="193">
        <f>+IFERROR(VLOOKUP($AF1510,'Limited Loss'!$F$5:$P$124,AI$3,FALSE),0)</f>
        <v>0</v>
      </c>
      <c r="AJ1510" s="193">
        <f>+IFERROR(VLOOKUP($AF1510,'Limited Loss'!$F$5:$P$124,AJ$3,FALSE),0)</f>
        <v>0</v>
      </c>
      <c r="AK1510" s="100">
        <f>+IFERROR(VLOOKUP($AF1510,'Limited Loss'!$F$5:$P$124,AK$3,FALSE),0)</f>
        <v>0</v>
      </c>
      <c r="AL1510" s="193">
        <f>+IFERROR(VLOOKUP($AF1510,'Limited Loss'!$F$5:$P$124,AL$3,FALSE),0)</f>
        <v>0</v>
      </c>
      <c r="AM1510" s="193">
        <f>+IFERROR(VLOOKUP($AF1510,'Limited Loss'!$F$5:$P$124,AM$3,FALSE),0)</f>
        <v>0</v>
      </c>
      <c r="AN1510" s="193">
        <f>+IFERROR(VLOOKUP($AF1510,'Limited Loss'!$F$5:$P$124,AN$3,FALSE),0)</f>
        <v>0</v>
      </c>
      <c r="AO1510" s="193">
        <f>+IFERROR(VLOOKUP($AF1510,'Limited Loss'!$F$5:$P$124,AO$3,FALSE),0)</f>
        <v>0</v>
      </c>
      <c r="AP1510" s="100">
        <f>+IFERROR(VLOOKUP($AF1510,'Limited Loss'!$F$5:$P$124,AP$3,FALSE),0)</f>
        <v>0</v>
      </c>
      <c r="AQ1510" s="353"/>
      <c r="AR1510" s="331">
        <f t="shared" si="207"/>
        <v>83</v>
      </c>
      <c r="AS1510" s="332">
        <f t="shared" si="207"/>
        <v>2014</v>
      </c>
      <c r="AT1510" s="349">
        <f t="shared" si="205"/>
        <v>0</v>
      </c>
      <c r="AU1510" s="349">
        <f t="shared" si="205"/>
        <v>0</v>
      </c>
      <c r="AV1510" s="349">
        <f t="shared" si="205"/>
        <v>0</v>
      </c>
      <c r="AW1510" s="349">
        <f t="shared" si="205"/>
        <v>0</v>
      </c>
      <c r="AX1510" s="350">
        <f t="shared" si="205"/>
        <v>0</v>
      </c>
      <c r="AY1510" s="349">
        <f t="shared" si="212"/>
        <v>0</v>
      </c>
      <c r="AZ1510" s="349">
        <f t="shared" si="212"/>
        <v>0</v>
      </c>
      <c r="BA1510" s="349">
        <f t="shared" si="212"/>
        <v>0</v>
      </c>
      <c r="BB1510" s="349">
        <f t="shared" si="212"/>
        <v>0</v>
      </c>
      <c r="BC1510" s="349">
        <f t="shared" si="212"/>
        <v>0</v>
      </c>
      <c r="BD1510" s="350">
        <f t="shared" si="212"/>
        <v>0</v>
      </c>
      <c r="BE1510" s="349">
        <f t="shared" si="209"/>
        <v>0</v>
      </c>
      <c r="BF1510" s="375">
        <f t="shared" si="210"/>
        <v>0</v>
      </c>
      <c r="BG1510" s="334">
        <f t="shared" si="211"/>
        <v>0</v>
      </c>
    </row>
    <row r="1511" spans="1:59" x14ac:dyDescent="0.2">
      <c r="A1511" s="326" t="str">
        <f t="shared" si="208"/>
        <v>832015</v>
      </c>
      <c r="B1511">
        <v>83</v>
      </c>
      <c r="C1511" s="327">
        <v>2015</v>
      </c>
      <c r="D1511" s="353">
        <f>+IFERROR(VLOOKUP($A1511,Data_Loss!$A$2:$V$1180,6,FALSE),0)</f>
        <v>0</v>
      </c>
      <c r="E1511" s="353">
        <f>+IFERROR(VLOOKUP($A1511,Data_Loss!$A$2:$V$1180,7,FALSE),0)</f>
        <v>0</v>
      </c>
      <c r="F1511" s="353">
        <f>+IFERROR(VLOOKUP($A1511,Data_Loss!$A$2:$V$1180,8,FALSE),0)</f>
        <v>0</v>
      </c>
      <c r="G1511" s="353">
        <f>+IFERROR(VLOOKUP($A1511,Data_Loss!$A$2:$V$1180,9,FALSE),0)</f>
        <v>0</v>
      </c>
      <c r="H1511" s="353">
        <f>+IFERROR(VLOOKUP($A1511,Data_Loss!$A$2:$V$1180,10,FALSE),0)</f>
        <v>0</v>
      </c>
      <c r="I1511" s="353">
        <f>+IFERROR(VLOOKUP($A1511,Data_Loss!$A$2:$V$1300,12,FALSE),0)</f>
        <v>0</v>
      </c>
      <c r="J1511" s="353">
        <f>+IFERROR(VLOOKUP($A1511,Data_Loss!$A$2:$V$1300,13,FALSE),0)</f>
        <v>0</v>
      </c>
      <c r="K1511" s="353">
        <f>+IFERROR(VLOOKUP($A1511,Data_Loss!$A$2:$V$1300,14,FALSE),0)</f>
        <v>0</v>
      </c>
      <c r="L1511" s="353">
        <f>+IFERROR(VLOOKUP($A1511,Data_Loss!$A$2:$V$1300,15,FALSE),0)</f>
        <v>0</v>
      </c>
      <c r="M1511" s="353">
        <f>+IFERROR(VLOOKUP($A1511,Data_Loss!$A$2:$V$1300,16,FALSE),0)</f>
        <v>0</v>
      </c>
      <c r="N1511" s="353">
        <f>+IFERROR(VLOOKUP($A1511,Data_Loss!$A$2:$V$1300,17,FALSE),0)</f>
        <v>0</v>
      </c>
      <c r="O1511" s="353">
        <f>+IFERROR(VLOOKUP($A1511,Data_Loss!$A$2:$V$1300,18,FALSE),0)</f>
        <v>0</v>
      </c>
      <c r="P1511" s="353">
        <f>+IFERROR(VLOOKUP($A1511,Data_Loss!$A$2:$V$1300,19,FALSE),0)</f>
        <v>0</v>
      </c>
      <c r="Q1511" s="353">
        <f>+IFERROR(VLOOKUP($A1511,Data_Loss!$A$2:$V$1300,20,FALSE),0)</f>
        <v>0</v>
      </c>
      <c r="R1511" s="353">
        <f>+IFERROR(VLOOKUP($A1511,Data_Loss!$A$2:$V$1300,21,FALSE),0)</f>
        <v>0</v>
      </c>
      <c r="S1511" s="353">
        <f>+IFERROR(VLOOKUP($A1511,Data_Loss!$A$2:$V$1300,22,FALSE),0)</f>
        <v>0</v>
      </c>
      <c r="T1511" s="191">
        <f>+$I1511*'10k &amp; MO'!C$4+$J1511*'10k &amp; MO'!C$10+$K1511*'10k &amp; MO'!C$16+$L1511*'10k &amp; MO'!C$22+$M1511*'10k &amp; MO'!C$28</f>
        <v>0</v>
      </c>
      <c r="U1511" s="349">
        <f>+$I1511*'10k &amp; MO'!D$4+$J1511*'10k &amp; MO'!D$10+$K1511*'10k &amp; MO'!D$16+$L1511*'10k &amp; MO'!D$22+$M1511*'10k &amp; MO'!D$28</f>
        <v>0</v>
      </c>
      <c r="V1511" s="349">
        <f>+$I1511*'10k &amp; MO'!E$4+$J1511*'10k &amp; MO'!E$10+$K1511*'10k &amp; MO'!E$16+$L1511*'10k &amp; MO'!E$22+$M1511*'10k &amp; MO'!E$28</f>
        <v>0</v>
      </c>
      <c r="W1511" s="349">
        <f>+$I1511*'10k &amp; MO'!F$4+$J1511*'10k &amp; MO'!F$10+$K1511*'10k &amp; MO'!F$16+$L1511*'10k &amp; MO'!F$22+$M1511*'10k &amp; MO'!F$28</f>
        <v>0</v>
      </c>
      <c r="X1511" s="349">
        <f>+$I1511*'10k &amp; MO'!G$4+$J1511*'10k &amp; MO'!G$10+$K1511*'10k &amp; MO'!G$16+$L1511*'10k &amp; MO'!G$22+$M1511*'10k &amp; MO'!G$28</f>
        <v>0</v>
      </c>
      <c r="Y1511" s="349">
        <f>+$N1511*'10k &amp; MO'!H$4+$O1511*'10k &amp; MO'!H$10+$P1511*'10k &amp; MO'!H$16+$Q1511*'10k &amp; MO'!H$22+$R1511*'10k &amp; MO'!H$28</f>
        <v>0</v>
      </c>
      <c r="Z1511" s="349">
        <f>+$N1511*'10k &amp; MO'!I$4+$O1511*'10k &amp; MO'!I$10+$P1511*'10k &amp; MO'!I$16+$Q1511*'10k &amp; MO'!I$22+$R1511*'10k &amp; MO'!I$28</f>
        <v>0</v>
      </c>
      <c r="AA1511" s="349">
        <f>+$N1511*'10k &amp; MO'!J$4+$O1511*'10k &amp; MO'!J$10+$P1511*'10k &amp; MO'!J$16+$Q1511*'10k &amp; MO'!J$22+$R1511*'10k &amp; MO'!J$28</f>
        <v>0</v>
      </c>
      <c r="AB1511" s="349">
        <f>+$N1511*'10k &amp; MO'!K$4+$O1511*'10k &amp; MO'!K$10+$P1511*'10k &amp; MO'!K$16+$Q1511*'10k &amp; MO'!K$22+$R1511*'10k &amp; MO'!K$28</f>
        <v>0</v>
      </c>
      <c r="AC1511" s="349">
        <f>+$N1511*'10k &amp; MO'!L$4+$O1511*'10k &amp; MO'!L$10+$P1511*'10k &amp; MO'!L$16+$Q1511*'10k &amp; MO'!L$22+$R1511*'10k &amp; MO'!L$28</f>
        <v>0</v>
      </c>
      <c r="AD1511" s="350">
        <f>+S1511*'10k &amp; MO'!O$4</f>
        <v>0</v>
      </c>
      <c r="AF1511" s="192" t="str">
        <f t="shared" si="206"/>
        <v>832015</v>
      </c>
      <c r="AG1511" s="192">
        <f>+IFERROR(VLOOKUP($AF1511,'Limited Loss'!$F$5:$P$124,AG$3,FALSE),0)</f>
        <v>0</v>
      </c>
      <c r="AH1511" s="193">
        <f>+IFERROR(VLOOKUP($AF1511,'Limited Loss'!$F$5:$P$124,AH$3,FALSE),0)</f>
        <v>0</v>
      </c>
      <c r="AI1511" s="193">
        <f>+IFERROR(VLOOKUP($AF1511,'Limited Loss'!$F$5:$P$124,AI$3,FALSE),0)</f>
        <v>0</v>
      </c>
      <c r="AJ1511" s="193">
        <f>+IFERROR(VLOOKUP($AF1511,'Limited Loss'!$F$5:$P$124,AJ$3,FALSE),0)</f>
        <v>0</v>
      </c>
      <c r="AK1511" s="100">
        <f>+IFERROR(VLOOKUP($AF1511,'Limited Loss'!$F$5:$P$124,AK$3,FALSE),0)</f>
        <v>0</v>
      </c>
      <c r="AL1511" s="193">
        <f>+IFERROR(VLOOKUP($AF1511,'Limited Loss'!$F$5:$P$124,AL$3,FALSE),0)</f>
        <v>0</v>
      </c>
      <c r="AM1511" s="193">
        <f>+IFERROR(VLOOKUP($AF1511,'Limited Loss'!$F$5:$P$124,AM$3,FALSE),0)</f>
        <v>0</v>
      </c>
      <c r="AN1511" s="193">
        <f>+IFERROR(VLOOKUP($AF1511,'Limited Loss'!$F$5:$P$124,AN$3,FALSE),0)</f>
        <v>0</v>
      </c>
      <c r="AO1511" s="193">
        <f>+IFERROR(VLOOKUP($AF1511,'Limited Loss'!$F$5:$P$124,AO$3,FALSE),0)</f>
        <v>0</v>
      </c>
      <c r="AP1511" s="100">
        <f>+IFERROR(VLOOKUP($AF1511,'Limited Loss'!$F$5:$P$124,AP$3,FALSE),0)</f>
        <v>0</v>
      </c>
      <c r="AQ1511" s="353"/>
      <c r="AR1511" s="331">
        <f t="shared" si="207"/>
        <v>83</v>
      </c>
      <c r="AS1511" s="332">
        <f t="shared" si="207"/>
        <v>2015</v>
      </c>
      <c r="AT1511" s="349">
        <f t="shared" si="205"/>
        <v>0</v>
      </c>
      <c r="AU1511" s="349">
        <f t="shared" si="205"/>
        <v>0</v>
      </c>
      <c r="AV1511" s="349">
        <f t="shared" si="205"/>
        <v>0</v>
      </c>
      <c r="AW1511" s="349">
        <f t="shared" si="205"/>
        <v>0</v>
      </c>
      <c r="AX1511" s="350">
        <f t="shared" si="205"/>
        <v>0</v>
      </c>
      <c r="AY1511" s="349">
        <f t="shared" si="212"/>
        <v>0</v>
      </c>
      <c r="AZ1511" s="349">
        <f t="shared" si="212"/>
        <v>0</v>
      </c>
      <c r="BA1511" s="349">
        <f t="shared" si="212"/>
        <v>0</v>
      </c>
      <c r="BB1511" s="349">
        <f t="shared" si="212"/>
        <v>0</v>
      </c>
      <c r="BC1511" s="349">
        <f t="shared" si="212"/>
        <v>0</v>
      </c>
      <c r="BD1511" s="350">
        <f t="shared" si="212"/>
        <v>0</v>
      </c>
      <c r="BE1511" s="349">
        <f t="shared" si="209"/>
        <v>0</v>
      </c>
      <c r="BF1511" s="375">
        <f t="shared" si="210"/>
        <v>0</v>
      </c>
      <c r="BG1511" s="334">
        <f t="shared" si="211"/>
        <v>0</v>
      </c>
    </row>
    <row r="1512" spans="1:59" x14ac:dyDescent="0.2">
      <c r="A1512" s="326" t="str">
        <f t="shared" si="208"/>
        <v>832016</v>
      </c>
      <c r="B1512">
        <v>83</v>
      </c>
      <c r="C1512" s="327">
        <v>2016</v>
      </c>
      <c r="D1512" s="353">
        <f>+IFERROR(VLOOKUP($A1512,Data_Loss!$A$2:$V$1180,6,FALSE),0)</f>
        <v>0</v>
      </c>
      <c r="E1512" s="353">
        <f>+IFERROR(VLOOKUP($A1512,Data_Loss!$A$2:$V$1180,7,FALSE),0)</f>
        <v>0</v>
      </c>
      <c r="F1512" s="353">
        <f>+IFERROR(VLOOKUP($A1512,Data_Loss!$A$2:$V$1180,8,FALSE),0)</f>
        <v>0</v>
      </c>
      <c r="G1512" s="353">
        <f>+IFERROR(VLOOKUP($A1512,Data_Loss!$A$2:$V$1180,9,FALSE),0)</f>
        <v>0</v>
      </c>
      <c r="H1512" s="353">
        <f>+IFERROR(VLOOKUP($A1512,Data_Loss!$A$2:$V$1180,10,FALSE),0)</f>
        <v>0</v>
      </c>
      <c r="I1512" s="353">
        <f>+IFERROR(VLOOKUP($A1512,Data_Loss!$A$2:$V$1300,12,FALSE),0)</f>
        <v>0</v>
      </c>
      <c r="J1512" s="353">
        <f>+IFERROR(VLOOKUP($A1512,Data_Loss!$A$2:$V$1300,13,FALSE),0)</f>
        <v>0</v>
      </c>
      <c r="K1512" s="353">
        <f>+IFERROR(VLOOKUP($A1512,Data_Loss!$A$2:$V$1300,14,FALSE),0)</f>
        <v>0</v>
      </c>
      <c r="L1512" s="353">
        <f>+IFERROR(VLOOKUP($A1512,Data_Loss!$A$2:$V$1300,15,FALSE),0)</f>
        <v>0</v>
      </c>
      <c r="M1512" s="353">
        <f>+IFERROR(VLOOKUP($A1512,Data_Loss!$A$2:$V$1300,16,FALSE),0)</f>
        <v>0</v>
      </c>
      <c r="N1512" s="353">
        <f>+IFERROR(VLOOKUP($A1512,Data_Loss!$A$2:$V$1300,17,FALSE),0)</f>
        <v>0</v>
      </c>
      <c r="O1512" s="353">
        <f>+IFERROR(VLOOKUP($A1512,Data_Loss!$A$2:$V$1300,18,FALSE),0)</f>
        <v>0</v>
      </c>
      <c r="P1512" s="353">
        <f>+IFERROR(VLOOKUP($A1512,Data_Loss!$A$2:$V$1300,19,FALSE),0)</f>
        <v>0</v>
      </c>
      <c r="Q1512" s="353">
        <f>+IFERROR(VLOOKUP($A1512,Data_Loss!$A$2:$V$1300,20,FALSE),0)</f>
        <v>0</v>
      </c>
      <c r="R1512" s="353">
        <f>+IFERROR(VLOOKUP($A1512,Data_Loss!$A$2:$V$1300,21,FALSE),0)</f>
        <v>0</v>
      </c>
      <c r="S1512" s="353">
        <f>+IFERROR(VLOOKUP($A1512,Data_Loss!$A$2:$V$1300,22,FALSE),0)</f>
        <v>0</v>
      </c>
      <c r="T1512" s="191">
        <f>+$I1512*'10k &amp; MO'!C$5+$J1512*'10k &amp; MO'!C$11+$K1512*'10k &amp; MO'!C$17+$L1512*'10k &amp; MO'!C$23+$M1512*'10k &amp; MO'!C$29</f>
        <v>0</v>
      </c>
      <c r="U1512" s="349">
        <f>+$I1512*'10k &amp; MO'!D$5+$J1512*'10k &amp; MO'!D$11+$K1512*'10k &amp; MO'!D$17+$L1512*'10k &amp; MO'!D$23+$M1512*'10k &amp; MO'!D$29</f>
        <v>0</v>
      </c>
      <c r="V1512" s="349">
        <f>+$I1512*'10k &amp; MO'!E$5+$J1512*'10k &amp; MO'!E$11+$K1512*'10k &amp; MO'!E$17+$L1512*'10k &amp; MO'!E$23+$M1512*'10k &amp; MO'!E$29</f>
        <v>0</v>
      </c>
      <c r="W1512" s="349">
        <f>+$I1512*'10k &amp; MO'!F$5+$J1512*'10k &amp; MO'!F$11+$K1512*'10k &amp; MO'!F$17+$L1512*'10k &amp; MO'!F$23+$M1512*'10k &amp; MO'!F$29</f>
        <v>0</v>
      </c>
      <c r="X1512" s="349">
        <f>+$I1512*'10k &amp; MO'!G$5+$J1512*'10k &amp; MO'!G$11+$K1512*'10k &amp; MO'!G$17+$L1512*'10k &amp; MO'!G$23+$M1512*'10k &amp; MO'!G$29</f>
        <v>0</v>
      </c>
      <c r="Y1512" s="349">
        <f>+$N1512*'10k &amp; MO'!H$5+$O1512*'10k &amp; MO'!H$11+$P1512*'10k &amp; MO'!H$17+$Q1512*'10k &amp; MO'!H$23+$R1512*'10k &amp; MO'!H$29</f>
        <v>0</v>
      </c>
      <c r="Z1512" s="349">
        <f>+$N1512*'10k &amp; MO'!I$5+$O1512*'10k &amp; MO'!I$11+$P1512*'10k &amp; MO'!I$17+$Q1512*'10k &amp; MO'!I$23+$R1512*'10k &amp; MO'!I$29</f>
        <v>0</v>
      </c>
      <c r="AA1512" s="349">
        <f>+$N1512*'10k &amp; MO'!J$5+$O1512*'10k &amp; MO'!J$11+$P1512*'10k &amp; MO'!J$17+$Q1512*'10k &amp; MO'!J$23+$R1512*'10k &amp; MO'!J$29</f>
        <v>0</v>
      </c>
      <c r="AB1512" s="349">
        <f>+$N1512*'10k &amp; MO'!K$5+$O1512*'10k &amp; MO'!K$11+$P1512*'10k &amp; MO'!K$17+$Q1512*'10k &amp; MO'!K$23+$R1512*'10k &amp; MO'!K$29</f>
        <v>0</v>
      </c>
      <c r="AC1512" s="349">
        <f>+$N1512*'10k &amp; MO'!L$5+$O1512*'10k &amp; MO'!L$11+$P1512*'10k &amp; MO'!L$17+$Q1512*'10k &amp; MO'!L$23+$R1512*'10k &amp; MO'!L$29</f>
        <v>0</v>
      </c>
      <c r="AD1512" s="350">
        <f>+S1512*'10k &amp; MO'!O$5</f>
        <v>0</v>
      </c>
      <c r="AF1512" s="192" t="str">
        <f t="shared" si="206"/>
        <v>832016</v>
      </c>
      <c r="AG1512" s="192">
        <f>+IFERROR(VLOOKUP($AF1512,'Limited Loss'!$F$5:$P$124,AG$3,FALSE),0)</f>
        <v>0</v>
      </c>
      <c r="AH1512" s="193">
        <f>+IFERROR(VLOOKUP($AF1512,'Limited Loss'!$F$5:$P$124,AH$3,FALSE),0)</f>
        <v>0</v>
      </c>
      <c r="AI1512" s="193">
        <f>+IFERROR(VLOOKUP($AF1512,'Limited Loss'!$F$5:$P$124,AI$3,FALSE),0)</f>
        <v>0</v>
      </c>
      <c r="AJ1512" s="193">
        <f>+IFERROR(VLOOKUP($AF1512,'Limited Loss'!$F$5:$P$124,AJ$3,FALSE),0)</f>
        <v>0</v>
      </c>
      <c r="AK1512" s="100">
        <f>+IFERROR(VLOOKUP($AF1512,'Limited Loss'!$F$5:$P$124,AK$3,FALSE),0)</f>
        <v>0</v>
      </c>
      <c r="AL1512" s="193">
        <f>+IFERROR(VLOOKUP($AF1512,'Limited Loss'!$F$5:$P$124,AL$3,FALSE),0)</f>
        <v>0</v>
      </c>
      <c r="AM1512" s="193">
        <f>+IFERROR(VLOOKUP($AF1512,'Limited Loss'!$F$5:$P$124,AM$3,FALSE),0)</f>
        <v>0</v>
      </c>
      <c r="AN1512" s="193">
        <f>+IFERROR(VLOOKUP($AF1512,'Limited Loss'!$F$5:$P$124,AN$3,FALSE),0)</f>
        <v>0</v>
      </c>
      <c r="AO1512" s="193">
        <f>+IFERROR(VLOOKUP($AF1512,'Limited Loss'!$F$5:$P$124,AO$3,FALSE),0)</f>
        <v>0</v>
      </c>
      <c r="AP1512" s="100">
        <f>+IFERROR(VLOOKUP($AF1512,'Limited Loss'!$F$5:$P$124,AP$3,FALSE),0)</f>
        <v>0</v>
      </c>
      <c r="AQ1512" s="353"/>
      <c r="AR1512" s="331">
        <f t="shared" si="207"/>
        <v>83</v>
      </c>
      <c r="AS1512" s="332">
        <f t="shared" si="207"/>
        <v>2016</v>
      </c>
      <c r="AT1512" s="349">
        <f t="shared" si="205"/>
        <v>0</v>
      </c>
      <c r="AU1512" s="349">
        <f t="shared" si="205"/>
        <v>0</v>
      </c>
      <c r="AV1512" s="349">
        <f t="shared" si="205"/>
        <v>0</v>
      </c>
      <c r="AW1512" s="349">
        <f t="shared" si="205"/>
        <v>0</v>
      </c>
      <c r="AX1512" s="350">
        <f t="shared" si="205"/>
        <v>0</v>
      </c>
      <c r="AY1512" s="349">
        <f t="shared" si="212"/>
        <v>0</v>
      </c>
      <c r="AZ1512" s="349">
        <f t="shared" si="212"/>
        <v>0</v>
      </c>
      <c r="BA1512" s="349">
        <f t="shared" si="212"/>
        <v>0</v>
      </c>
      <c r="BB1512" s="349">
        <f t="shared" si="212"/>
        <v>0</v>
      </c>
      <c r="BC1512" s="349">
        <f t="shared" si="212"/>
        <v>0</v>
      </c>
      <c r="BD1512" s="350">
        <f t="shared" si="212"/>
        <v>0</v>
      </c>
      <c r="BE1512" s="349">
        <f t="shared" si="209"/>
        <v>0</v>
      </c>
      <c r="BF1512" s="375">
        <f t="shared" si="210"/>
        <v>0</v>
      </c>
      <c r="BG1512" s="334">
        <f t="shared" si="211"/>
        <v>0</v>
      </c>
    </row>
    <row r="1513" spans="1:59" x14ac:dyDescent="0.2">
      <c r="A1513" s="326" t="str">
        <f t="shared" si="208"/>
        <v>832017</v>
      </c>
      <c r="B1513">
        <v>83</v>
      </c>
      <c r="C1513" s="327">
        <v>2017</v>
      </c>
      <c r="D1513" s="353">
        <f>+IFERROR(VLOOKUP($A1513,Data_Loss!$A$2:$V$1180,6,FALSE),0)</f>
        <v>0</v>
      </c>
      <c r="E1513" s="353">
        <f>+IFERROR(VLOOKUP($A1513,Data_Loss!$A$2:$V$1180,7,FALSE),0)</f>
        <v>0</v>
      </c>
      <c r="F1513" s="353">
        <f>+IFERROR(VLOOKUP($A1513,Data_Loss!$A$2:$V$1180,8,FALSE),0)</f>
        <v>0</v>
      </c>
      <c r="G1513" s="353">
        <f>+IFERROR(VLOOKUP($A1513,Data_Loss!$A$2:$V$1180,9,FALSE),0)</f>
        <v>0</v>
      </c>
      <c r="H1513" s="353">
        <f>+IFERROR(VLOOKUP($A1513,Data_Loss!$A$2:$V$1180,10,FALSE),0)</f>
        <v>1</v>
      </c>
      <c r="I1513" s="353">
        <f>+IFERROR(VLOOKUP($A1513,Data_Loss!$A$2:$V$1300,12,FALSE),0)</f>
        <v>0</v>
      </c>
      <c r="J1513" s="353">
        <f>+IFERROR(VLOOKUP($A1513,Data_Loss!$A$2:$V$1300,13,FALSE),0)</f>
        <v>0</v>
      </c>
      <c r="K1513" s="353">
        <f>+IFERROR(VLOOKUP($A1513,Data_Loss!$A$2:$V$1300,14,FALSE),0)</f>
        <v>0</v>
      </c>
      <c r="L1513" s="353">
        <f>+IFERROR(VLOOKUP($A1513,Data_Loss!$A$2:$V$1300,15,FALSE),0)</f>
        <v>0</v>
      </c>
      <c r="M1513" s="353">
        <f>+IFERROR(VLOOKUP($A1513,Data_Loss!$A$2:$V$1300,16,FALSE),0)</f>
        <v>814</v>
      </c>
      <c r="N1513" s="353">
        <f>+IFERROR(VLOOKUP($A1513,Data_Loss!$A$2:$V$1300,17,FALSE),0)</f>
        <v>0</v>
      </c>
      <c r="O1513" s="353">
        <f>+IFERROR(VLOOKUP($A1513,Data_Loss!$A$2:$V$1300,18,FALSE),0)</f>
        <v>0</v>
      </c>
      <c r="P1513" s="353">
        <f>+IFERROR(VLOOKUP($A1513,Data_Loss!$A$2:$V$1300,19,FALSE),0)</f>
        <v>0</v>
      </c>
      <c r="Q1513" s="353">
        <f>+IFERROR(VLOOKUP($A1513,Data_Loss!$A$2:$V$1300,20,FALSE),0)</f>
        <v>0</v>
      </c>
      <c r="R1513" s="353">
        <f>+IFERROR(VLOOKUP($A1513,Data_Loss!$A$2:$V$1300,21,FALSE),0)</f>
        <v>8159</v>
      </c>
      <c r="S1513" s="353">
        <f>+IFERROR(VLOOKUP($A1513,Data_Loss!$A$2:$V$1300,22,FALSE),0)</f>
        <v>0</v>
      </c>
      <c r="T1513" s="191">
        <f>+$I1513*'10k &amp; MO'!C$6+$J1513*'10k &amp; MO'!C$12+$K1513*'10k &amp; MO'!C$18+$L1513*'10k &amp; MO'!C$24+$M1513*'10k &amp; MO'!C$30</f>
        <v>0</v>
      </c>
      <c r="U1513" s="349">
        <f>+$I1513*'10k &amp; MO'!D$6+$J1513*'10k &amp; MO'!D$12+$K1513*'10k &amp; MO'!D$18+$L1513*'10k &amp; MO'!D$24+$M1513*'10k &amp; MO'!D$30</f>
        <v>0.73260000000000003</v>
      </c>
      <c r="V1513" s="349">
        <f>+$I1513*'10k &amp; MO'!E$6+$J1513*'10k &amp; MO'!E$12+$K1513*'10k &amp; MO'!E$18+$L1513*'10k &amp; MO'!E$24+$M1513*'10k &amp; MO'!E$30</f>
        <v>323.7278</v>
      </c>
      <c r="W1513" s="349">
        <f>+$I1513*'10k &amp; MO'!F$6+$J1513*'10k &amp; MO'!F$12+$K1513*'10k &amp; MO'!F$18+$L1513*'10k &amp; MO'!F$24+$M1513*'10k &amp; MO'!F$30</f>
        <v>143.0198</v>
      </c>
      <c r="X1513" s="349">
        <f>+$I1513*'10k &amp; MO'!G$6+$J1513*'10k &amp; MO'!G$12+$K1513*'10k &amp; MO'!G$18+$L1513*'10k &amp; MO'!G$24+$M1513*'10k &amp; MO'!G$30</f>
        <v>889.29500000000007</v>
      </c>
      <c r="Y1513" s="349">
        <f>+$N1513*'10k &amp; MO'!H$6+$O1513*'10k &amp; MO'!H$12+$P1513*'10k &amp; MO'!H$18+$Q1513*'10k &amp; MO'!H$24+$R1513*'10k &amp; MO'!H$30</f>
        <v>0</v>
      </c>
      <c r="Z1513" s="349">
        <f>+$N1513*'10k &amp; MO'!I$6+$O1513*'10k &amp; MO'!I$12+$P1513*'10k &amp; MO'!I$18+$Q1513*'10k &amp; MO'!I$24+$R1513*'10k &amp; MO'!I$30</f>
        <v>2.4476999999999998</v>
      </c>
      <c r="AA1513" s="349">
        <f>+$N1513*'10k &amp; MO'!J$6+$O1513*'10k &amp; MO'!J$12+$P1513*'10k &amp; MO'!J$18+$Q1513*'10k &amp; MO'!J$24+$R1513*'10k &amp; MO'!J$30</f>
        <v>3328.8719999999998</v>
      </c>
      <c r="AB1513" s="349">
        <f>+$N1513*'10k &amp; MO'!K$6+$O1513*'10k &amp; MO'!K$12+$P1513*'10k &amp; MO'!K$18+$Q1513*'10k &amp; MO'!K$24+$R1513*'10k &amp; MO'!K$30</f>
        <v>1679.1222</v>
      </c>
      <c r="AC1513" s="349">
        <f>+$N1513*'10k &amp; MO'!L$6+$O1513*'10k &amp; MO'!L$12+$P1513*'10k &amp; MO'!L$18+$Q1513*'10k &amp; MO'!L$24+$R1513*'10k &amp; MO'!L$30</f>
        <v>11953.750900000001</v>
      </c>
      <c r="AD1513" s="350">
        <f>+S1513*'10k &amp; MO'!O$6</f>
        <v>0</v>
      </c>
      <c r="AF1513" s="192" t="str">
        <f t="shared" si="206"/>
        <v>832017</v>
      </c>
      <c r="AG1513" s="192">
        <f>+IFERROR(VLOOKUP($AF1513,'Limited Loss'!$F$5:$P$124,AG$3,FALSE),0)</f>
        <v>0</v>
      </c>
      <c r="AH1513" s="193">
        <f>+IFERROR(VLOOKUP($AF1513,'Limited Loss'!$F$5:$P$124,AH$3,FALSE),0)</f>
        <v>0</v>
      </c>
      <c r="AI1513" s="193">
        <f>+IFERROR(VLOOKUP($AF1513,'Limited Loss'!$F$5:$P$124,AI$3,FALSE),0)</f>
        <v>0</v>
      </c>
      <c r="AJ1513" s="193">
        <f>+IFERROR(VLOOKUP($AF1513,'Limited Loss'!$F$5:$P$124,AJ$3,FALSE),0)</f>
        <v>0</v>
      </c>
      <c r="AK1513" s="100">
        <f>+IFERROR(VLOOKUP($AF1513,'Limited Loss'!$F$5:$P$124,AK$3,FALSE),0)</f>
        <v>0</v>
      </c>
      <c r="AL1513" s="193">
        <f>+IFERROR(VLOOKUP($AF1513,'Limited Loss'!$F$5:$P$124,AL$3,FALSE),0)</f>
        <v>0</v>
      </c>
      <c r="AM1513" s="193">
        <f>+IFERROR(VLOOKUP($AF1513,'Limited Loss'!$F$5:$P$124,AM$3,FALSE),0)</f>
        <v>0</v>
      </c>
      <c r="AN1513" s="193">
        <f>+IFERROR(VLOOKUP($AF1513,'Limited Loss'!$F$5:$P$124,AN$3,FALSE),0)</f>
        <v>0</v>
      </c>
      <c r="AO1513" s="193">
        <f>+IFERROR(VLOOKUP($AF1513,'Limited Loss'!$F$5:$P$124,AO$3,FALSE),0)</f>
        <v>0</v>
      </c>
      <c r="AP1513" s="100">
        <f>+IFERROR(VLOOKUP($AF1513,'Limited Loss'!$F$5:$P$124,AP$3,FALSE),0)</f>
        <v>0</v>
      </c>
      <c r="AQ1513" s="353"/>
      <c r="AR1513" s="331">
        <f t="shared" si="207"/>
        <v>83</v>
      </c>
      <c r="AS1513" s="332">
        <f t="shared" si="207"/>
        <v>2017</v>
      </c>
      <c r="AT1513" s="349">
        <f t="shared" si="205"/>
        <v>0</v>
      </c>
      <c r="AU1513" s="349">
        <f t="shared" si="205"/>
        <v>0.73260000000000003</v>
      </c>
      <c r="AV1513" s="349">
        <f t="shared" si="205"/>
        <v>323.7278</v>
      </c>
      <c r="AW1513" s="349">
        <f t="shared" si="205"/>
        <v>143.0198</v>
      </c>
      <c r="AX1513" s="350">
        <f t="shared" si="205"/>
        <v>889.29500000000007</v>
      </c>
      <c r="AY1513" s="349">
        <f t="shared" si="212"/>
        <v>0</v>
      </c>
      <c r="AZ1513" s="349">
        <f t="shared" si="212"/>
        <v>2.4476999999999998</v>
      </c>
      <c r="BA1513" s="349">
        <f t="shared" si="212"/>
        <v>3328.8719999999998</v>
      </c>
      <c r="BB1513" s="349">
        <f t="shared" si="212"/>
        <v>1679.1222</v>
      </c>
      <c r="BC1513" s="349">
        <f t="shared" si="212"/>
        <v>11953.750900000001</v>
      </c>
      <c r="BD1513" s="350">
        <f t="shared" si="212"/>
        <v>0</v>
      </c>
      <c r="BE1513" s="349">
        <f t="shared" si="209"/>
        <v>3655.7800999999999</v>
      </c>
      <c r="BF1513" s="375">
        <f t="shared" si="210"/>
        <v>14665.187900000001</v>
      </c>
      <c r="BG1513" s="334">
        <f t="shared" si="211"/>
        <v>0</v>
      </c>
    </row>
    <row r="1514" spans="1:59" x14ac:dyDescent="0.2">
      <c r="A1514" s="326" t="str">
        <f t="shared" si="208"/>
        <v>832018</v>
      </c>
      <c r="B1514">
        <v>83</v>
      </c>
      <c r="C1514" s="327">
        <v>2018</v>
      </c>
      <c r="D1514" s="353">
        <f>+IFERROR(VLOOKUP($A1514,Data_Loss!$A$2:$V$1180,6,FALSE),0)</f>
        <v>0</v>
      </c>
      <c r="E1514" s="353">
        <f>+IFERROR(VLOOKUP($A1514,Data_Loss!$A$2:$V$1180,7,FALSE),0)</f>
        <v>0</v>
      </c>
      <c r="F1514" s="353">
        <f>+IFERROR(VLOOKUP($A1514,Data_Loss!$A$2:$V$1180,8,FALSE),0)</f>
        <v>0</v>
      </c>
      <c r="G1514" s="353">
        <f>+IFERROR(VLOOKUP($A1514,Data_Loss!$A$2:$V$1180,9,FALSE),0)</f>
        <v>0</v>
      </c>
      <c r="H1514" s="353">
        <f>+IFERROR(VLOOKUP($A1514,Data_Loss!$A$2:$V$1180,10,FALSE),0)</f>
        <v>0</v>
      </c>
      <c r="I1514" s="353">
        <f>+IFERROR(VLOOKUP($A1514,Data_Loss!$A$2:$V$1300,12,FALSE),0)</f>
        <v>0</v>
      </c>
      <c r="J1514" s="353">
        <f>+IFERROR(VLOOKUP($A1514,Data_Loss!$A$2:$V$1300,13,FALSE),0)</f>
        <v>0</v>
      </c>
      <c r="K1514" s="353">
        <f>+IFERROR(VLOOKUP($A1514,Data_Loss!$A$2:$V$1300,14,FALSE),0)</f>
        <v>0</v>
      </c>
      <c r="L1514" s="353">
        <f>+IFERROR(VLOOKUP($A1514,Data_Loss!$A$2:$V$1300,15,FALSE),0)</f>
        <v>0</v>
      </c>
      <c r="M1514" s="353">
        <f>+IFERROR(VLOOKUP($A1514,Data_Loss!$A$2:$V$1300,16,FALSE),0)</f>
        <v>0</v>
      </c>
      <c r="N1514" s="353">
        <f>+IFERROR(VLOOKUP($A1514,Data_Loss!$A$2:$V$1300,17,FALSE),0)</f>
        <v>0</v>
      </c>
      <c r="O1514" s="353">
        <f>+IFERROR(VLOOKUP($A1514,Data_Loss!$A$2:$V$1300,18,FALSE),0)</f>
        <v>0</v>
      </c>
      <c r="P1514" s="353">
        <f>+IFERROR(VLOOKUP($A1514,Data_Loss!$A$2:$V$1300,19,FALSE),0)</f>
        <v>0</v>
      </c>
      <c r="Q1514" s="353">
        <f>+IFERROR(VLOOKUP($A1514,Data_Loss!$A$2:$V$1300,20,FALSE),0)</f>
        <v>0</v>
      </c>
      <c r="R1514" s="353">
        <f>+IFERROR(VLOOKUP($A1514,Data_Loss!$A$2:$V$1300,21,FALSE),0)</f>
        <v>0</v>
      </c>
      <c r="S1514" s="353">
        <f>+IFERROR(VLOOKUP($A1514,Data_Loss!$A$2:$V$1300,22,FALSE),0)</f>
        <v>0</v>
      </c>
      <c r="T1514" s="191">
        <f>+$I1514*'10k &amp; MO'!C$7+$J1514*'10k &amp; MO'!C$13+$K1514*'10k &amp; MO'!C$19+$L1514*'10k &amp; MO'!C$25+$M1514*'10k &amp; MO'!C$31</f>
        <v>0</v>
      </c>
      <c r="U1514" s="349">
        <f>+$I1514*'10k &amp; MO'!D$7+$J1514*'10k &amp; MO'!D$13+$K1514*'10k &amp; MO'!D$19+$L1514*'10k &amp; MO'!D$25+$M1514*'10k &amp; MO'!D$31</f>
        <v>0</v>
      </c>
      <c r="V1514" s="349">
        <f>+$I1514*'10k &amp; MO'!E$7+$J1514*'10k &amp; MO'!E$13+$K1514*'10k &amp; MO'!E$19+$L1514*'10k &amp; MO'!E$25+$M1514*'10k &amp; MO'!E$31</f>
        <v>0</v>
      </c>
      <c r="W1514" s="349">
        <f>+$I1514*'10k &amp; MO'!F$7+$J1514*'10k &amp; MO'!F$13+$K1514*'10k &amp; MO'!F$19+$L1514*'10k &amp; MO'!F$25+$M1514*'10k &amp; MO'!F$31</f>
        <v>0</v>
      </c>
      <c r="X1514" s="349">
        <f>+$I1514*'10k &amp; MO'!G$7+$J1514*'10k &amp; MO'!G$13+$K1514*'10k &amp; MO'!G$19+$L1514*'10k &amp; MO'!G$25+$M1514*'10k &amp; MO'!G$31</f>
        <v>0</v>
      </c>
      <c r="Y1514" s="349">
        <f>+$N1514*'10k &amp; MO'!H$7+$O1514*'10k &amp; MO'!H$13+$P1514*'10k &amp; MO'!H$19+$Q1514*'10k &amp; MO'!H$25+$R1514*'10k &amp; MO'!H$31</f>
        <v>0</v>
      </c>
      <c r="Z1514" s="349">
        <f>+$N1514*'10k &amp; MO'!I$7+$O1514*'10k &amp; MO'!I$13+$P1514*'10k &amp; MO'!I$19+$Q1514*'10k &amp; MO'!I$25+$R1514*'10k &amp; MO'!I$31</f>
        <v>0</v>
      </c>
      <c r="AA1514" s="349">
        <f>+$N1514*'10k &amp; MO'!J$7+$O1514*'10k &amp; MO'!J$13+$P1514*'10k &amp; MO'!J$19+$Q1514*'10k &amp; MO'!J$25+$R1514*'10k &amp; MO'!J$31</f>
        <v>0</v>
      </c>
      <c r="AB1514" s="349">
        <f>+$N1514*'10k &amp; MO'!K$7+$O1514*'10k &amp; MO'!K$13+$P1514*'10k &amp; MO'!K$19+$Q1514*'10k &amp; MO'!K$25+$R1514*'10k &amp; MO'!K$31</f>
        <v>0</v>
      </c>
      <c r="AC1514" s="349">
        <f>+$N1514*'10k &amp; MO'!L$7+$O1514*'10k &amp; MO'!L$13+$P1514*'10k &amp; MO'!L$19+$Q1514*'10k &amp; MO'!L$25+$R1514*'10k &amp; MO'!L$31</f>
        <v>0</v>
      </c>
      <c r="AD1514" s="350">
        <f>+S1514*'10k &amp; MO'!O$7</f>
        <v>0</v>
      </c>
      <c r="AF1514" s="192" t="str">
        <f t="shared" si="206"/>
        <v>832018</v>
      </c>
      <c r="AG1514" s="192">
        <f>+IFERROR(VLOOKUP($AF1514,'Limited Loss'!$F$5:$P$124,AG$3,FALSE),0)</f>
        <v>0</v>
      </c>
      <c r="AH1514" s="193">
        <f>+IFERROR(VLOOKUP($AF1514,'Limited Loss'!$F$5:$P$124,AH$3,FALSE),0)</f>
        <v>0</v>
      </c>
      <c r="AI1514" s="193">
        <f>+IFERROR(VLOOKUP($AF1514,'Limited Loss'!$F$5:$P$124,AI$3,FALSE),0)</f>
        <v>0</v>
      </c>
      <c r="AJ1514" s="193">
        <f>+IFERROR(VLOOKUP($AF1514,'Limited Loss'!$F$5:$P$124,AJ$3,FALSE),0)</f>
        <v>0</v>
      </c>
      <c r="AK1514" s="100">
        <f>+IFERROR(VLOOKUP($AF1514,'Limited Loss'!$F$5:$P$124,AK$3,FALSE),0)</f>
        <v>0</v>
      </c>
      <c r="AL1514" s="193">
        <f>+IFERROR(VLOOKUP($AF1514,'Limited Loss'!$F$5:$P$124,AL$3,FALSE),0)</f>
        <v>0</v>
      </c>
      <c r="AM1514" s="193">
        <f>+IFERROR(VLOOKUP($AF1514,'Limited Loss'!$F$5:$P$124,AM$3,FALSE),0)</f>
        <v>0</v>
      </c>
      <c r="AN1514" s="193">
        <f>+IFERROR(VLOOKUP($AF1514,'Limited Loss'!$F$5:$P$124,AN$3,FALSE),0)</f>
        <v>0</v>
      </c>
      <c r="AO1514" s="193">
        <f>+IFERROR(VLOOKUP($AF1514,'Limited Loss'!$F$5:$P$124,AO$3,FALSE),0)</f>
        <v>0</v>
      </c>
      <c r="AP1514" s="100">
        <f>+IFERROR(VLOOKUP($AF1514,'Limited Loss'!$F$5:$P$124,AP$3,FALSE),0)</f>
        <v>0</v>
      </c>
      <c r="AQ1514" s="353"/>
      <c r="AR1514" s="331">
        <f t="shared" si="207"/>
        <v>83</v>
      </c>
      <c r="AS1514" s="332">
        <f t="shared" si="207"/>
        <v>2018</v>
      </c>
      <c r="AT1514" s="349">
        <f t="shared" si="205"/>
        <v>0</v>
      </c>
      <c r="AU1514" s="349">
        <f t="shared" si="205"/>
        <v>0</v>
      </c>
      <c r="AV1514" s="349">
        <f t="shared" si="205"/>
        <v>0</v>
      </c>
      <c r="AW1514" s="349">
        <f t="shared" si="205"/>
        <v>0</v>
      </c>
      <c r="AX1514" s="350">
        <f t="shared" si="205"/>
        <v>0</v>
      </c>
      <c r="AY1514" s="349">
        <f t="shared" si="212"/>
        <v>0</v>
      </c>
      <c r="AZ1514" s="349">
        <f t="shared" si="212"/>
        <v>0</v>
      </c>
      <c r="BA1514" s="349">
        <f t="shared" si="212"/>
        <v>0</v>
      </c>
      <c r="BB1514" s="349">
        <f t="shared" si="212"/>
        <v>0</v>
      </c>
      <c r="BC1514" s="349">
        <f t="shared" si="212"/>
        <v>0</v>
      </c>
      <c r="BD1514" s="350">
        <f t="shared" si="212"/>
        <v>0</v>
      </c>
      <c r="BE1514" s="349">
        <f t="shared" si="209"/>
        <v>0</v>
      </c>
      <c r="BF1514" s="375">
        <f t="shared" si="210"/>
        <v>0</v>
      </c>
      <c r="BG1514" s="334">
        <f t="shared" si="211"/>
        <v>0</v>
      </c>
    </row>
    <row r="1515" spans="1:59" x14ac:dyDescent="0.2">
      <c r="A1515" s="326" t="str">
        <f t="shared" si="208"/>
        <v>9082014</v>
      </c>
      <c r="B1515">
        <v>908</v>
      </c>
      <c r="C1515" s="327">
        <v>2014</v>
      </c>
      <c r="D1515" s="353">
        <f>+IFERROR(VLOOKUP($A1515,Data_Loss!$A$2:$V$1180,6,FALSE),0)</f>
        <v>0</v>
      </c>
      <c r="E1515" s="353">
        <f>+IFERROR(VLOOKUP($A1515,Data_Loss!$A$2:$V$1180,7,FALSE),0)</f>
        <v>0</v>
      </c>
      <c r="F1515" s="353">
        <f>+IFERROR(VLOOKUP($A1515,Data_Loss!$A$2:$V$1180,8,FALSE),0)</f>
        <v>0</v>
      </c>
      <c r="G1515" s="353">
        <f>+IFERROR(VLOOKUP($A1515,Data_Loss!$A$2:$V$1180,9,FALSE),0)</f>
        <v>0</v>
      </c>
      <c r="H1515" s="353">
        <f>+IFERROR(VLOOKUP($A1515,Data_Loss!$A$2:$V$1180,10,FALSE),0)</f>
        <v>0</v>
      </c>
      <c r="I1515" s="353">
        <f>+IFERROR(VLOOKUP($A1515,Data_Loss!$A$2:$V$1300,12,FALSE),0)</f>
        <v>0</v>
      </c>
      <c r="J1515" s="353">
        <f>+IFERROR(VLOOKUP($A1515,Data_Loss!$A$2:$V$1300,13,FALSE),0)</f>
        <v>0</v>
      </c>
      <c r="K1515" s="353">
        <f>+IFERROR(VLOOKUP($A1515,Data_Loss!$A$2:$V$1300,14,FALSE),0)</f>
        <v>0</v>
      </c>
      <c r="L1515" s="353">
        <f>+IFERROR(VLOOKUP($A1515,Data_Loss!$A$2:$V$1300,15,FALSE),0)</f>
        <v>0</v>
      </c>
      <c r="M1515" s="353">
        <f>+IFERROR(VLOOKUP($A1515,Data_Loss!$A$2:$V$1300,16,FALSE),0)</f>
        <v>0</v>
      </c>
      <c r="N1515" s="353">
        <f>+IFERROR(VLOOKUP($A1515,Data_Loss!$A$2:$V$1300,17,FALSE),0)</f>
        <v>0</v>
      </c>
      <c r="O1515" s="353">
        <f>+IFERROR(VLOOKUP($A1515,Data_Loss!$A$2:$V$1300,18,FALSE),0)</f>
        <v>0</v>
      </c>
      <c r="P1515" s="353">
        <f>+IFERROR(VLOOKUP($A1515,Data_Loss!$A$2:$V$1300,19,FALSE),0)</f>
        <v>0</v>
      </c>
      <c r="Q1515" s="353">
        <f>+IFERROR(VLOOKUP($A1515,Data_Loss!$A$2:$V$1300,20,FALSE),0)</f>
        <v>0</v>
      </c>
      <c r="R1515" s="353">
        <f>+IFERROR(VLOOKUP($A1515,Data_Loss!$A$2:$V$1300,21,FALSE),0)</f>
        <v>0</v>
      </c>
      <c r="S1515" s="353">
        <f>+IFERROR(VLOOKUP($A1515,Data_Loss!$A$2:$V$1300,22,FALSE),0)</f>
        <v>0</v>
      </c>
      <c r="T1515" s="191">
        <f>+$I1515*'10k &amp; MO'!C$3+$J1515*'10k &amp; MO'!C$9+$K1515*'10k &amp; MO'!C$15+$L1515*'10k &amp; MO'!C$21+$M1515*'10k &amp; MO'!C$27</f>
        <v>0</v>
      </c>
      <c r="U1515" s="349">
        <f>+$I1515*'10k &amp; MO'!D$3+$J1515*'10k &amp; MO'!D$9+$K1515*'10k &amp; MO'!D$15+$L1515*'10k &amp; MO'!D$21+$M1515*'10k &amp; MO'!D$27</f>
        <v>0</v>
      </c>
      <c r="V1515" s="349">
        <f>+$I1515*'10k &amp; MO'!E$3+$J1515*'10k &amp; MO'!E$9+$K1515*'10k &amp; MO'!E$15+$L1515*'10k &amp; MO'!E$21+$M1515*'10k &amp; MO'!E$27</f>
        <v>0</v>
      </c>
      <c r="W1515" s="349">
        <f>+$I1515*'10k &amp; MO'!F$3+$J1515*'10k &amp; MO'!F$9+$K1515*'10k &amp; MO'!F$15+$L1515*'10k &amp; MO'!F$21+$M1515*'10k &amp; MO'!F$27</f>
        <v>0</v>
      </c>
      <c r="X1515" s="349">
        <f>+$I1515*'10k &amp; MO'!G$3+$J1515*'10k &amp; MO'!G$9+$K1515*'10k &amp; MO'!G$15+$L1515*'10k &amp; MO'!G$21+$M1515*'10k &amp; MO'!G$27</f>
        <v>0</v>
      </c>
      <c r="Y1515" s="349">
        <f>+$N1515*'10k &amp; MO'!H$3+$O1515*'10k &amp; MO'!H$9+$P1515*'10k &amp; MO'!H$15+$Q1515*'10k &amp; MO'!H$21+$R1515*'10k &amp; MO'!H$27</f>
        <v>0</v>
      </c>
      <c r="Z1515" s="349">
        <f>+$N1515*'10k &amp; MO'!I$3+$O1515*'10k &amp; MO'!I$9+$P1515*'10k &amp; MO'!I$15+$Q1515*'10k &amp; MO'!I$21+$R1515*'10k &amp; MO'!I$27</f>
        <v>0</v>
      </c>
      <c r="AA1515" s="349">
        <f>+$N1515*'10k &amp; MO'!J$3+$O1515*'10k &amp; MO'!J$9+$P1515*'10k &amp; MO'!J$15+$Q1515*'10k &amp; MO'!J$21+$R1515*'10k &amp; MO'!J$27</f>
        <v>0</v>
      </c>
      <c r="AB1515" s="349">
        <f>+$N1515*'10k &amp; MO'!K$3+$O1515*'10k &amp; MO'!K$9+$P1515*'10k &amp; MO'!K$15+$Q1515*'10k &amp; MO'!K$21+$R1515*'10k &amp; MO'!K$27</f>
        <v>0</v>
      </c>
      <c r="AC1515" s="349">
        <f>+$N1515*'10k &amp; MO'!L$3+$O1515*'10k &amp; MO'!L$9+$P1515*'10k &amp; MO'!L$15+$Q1515*'10k &amp; MO'!L$21+$R1515*'10k &amp; MO'!L$27</f>
        <v>0</v>
      </c>
      <c r="AD1515" s="350">
        <f>+S1515*'10k &amp; MO'!O$3</f>
        <v>0</v>
      </c>
      <c r="AF1515" s="192" t="str">
        <f t="shared" si="206"/>
        <v>9082014</v>
      </c>
      <c r="AG1515" s="192">
        <f>+IFERROR(VLOOKUP($AF1515,'Limited Loss'!$F$5:$P$124,AG$3,FALSE),0)</f>
        <v>0</v>
      </c>
      <c r="AH1515" s="193">
        <f>+IFERROR(VLOOKUP($AF1515,'Limited Loss'!$F$5:$P$124,AH$3,FALSE),0)</f>
        <v>0</v>
      </c>
      <c r="AI1515" s="193">
        <f>+IFERROR(VLOOKUP($AF1515,'Limited Loss'!$F$5:$P$124,AI$3,FALSE),0)</f>
        <v>0</v>
      </c>
      <c r="AJ1515" s="193">
        <f>+IFERROR(VLOOKUP($AF1515,'Limited Loss'!$F$5:$P$124,AJ$3,FALSE),0)</f>
        <v>0</v>
      </c>
      <c r="AK1515" s="100">
        <f>+IFERROR(VLOOKUP($AF1515,'Limited Loss'!$F$5:$P$124,AK$3,FALSE),0)</f>
        <v>0</v>
      </c>
      <c r="AL1515" s="193">
        <f>+IFERROR(VLOOKUP($AF1515,'Limited Loss'!$F$5:$P$124,AL$3,FALSE),0)</f>
        <v>0</v>
      </c>
      <c r="AM1515" s="193">
        <f>+IFERROR(VLOOKUP($AF1515,'Limited Loss'!$F$5:$P$124,AM$3,FALSE),0)</f>
        <v>0</v>
      </c>
      <c r="AN1515" s="193">
        <f>+IFERROR(VLOOKUP($AF1515,'Limited Loss'!$F$5:$P$124,AN$3,FALSE),0)</f>
        <v>0</v>
      </c>
      <c r="AO1515" s="193">
        <f>+IFERROR(VLOOKUP($AF1515,'Limited Loss'!$F$5:$P$124,AO$3,FALSE),0)</f>
        <v>0</v>
      </c>
      <c r="AP1515" s="100">
        <f>+IFERROR(VLOOKUP($AF1515,'Limited Loss'!$F$5:$P$124,AP$3,FALSE),0)</f>
        <v>0</v>
      </c>
      <c r="AQ1515" s="353"/>
      <c r="AR1515" s="331">
        <f t="shared" si="207"/>
        <v>908</v>
      </c>
      <c r="AS1515" s="332">
        <f t="shared" si="207"/>
        <v>2014</v>
      </c>
      <c r="AT1515" s="349">
        <f t="shared" si="205"/>
        <v>0</v>
      </c>
      <c r="AU1515" s="349">
        <f t="shared" si="205"/>
        <v>0</v>
      </c>
      <c r="AV1515" s="349">
        <f t="shared" si="205"/>
        <v>0</v>
      </c>
      <c r="AW1515" s="349">
        <f t="shared" si="205"/>
        <v>0</v>
      </c>
      <c r="AX1515" s="350">
        <f t="shared" si="205"/>
        <v>0</v>
      </c>
      <c r="AY1515" s="349">
        <f t="shared" si="212"/>
        <v>0</v>
      </c>
      <c r="AZ1515" s="349">
        <f t="shared" si="212"/>
        <v>0</v>
      </c>
      <c r="BA1515" s="349">
        <f t="shared" si="212"/>
        <v>0</v>
      </c>
      <c r="BB1515" s="349">
        <f t="shared" si="212"/>
        <v>0</v>
      </c>
      <c r="BC1515" s="349">
        <f t="shared" si="212"/>
        <v>0</v>
      </c>
      <c r="BD1515" s="350">
        <f t="shared" si="212"/>
        <v>0</v>
      </c>
      <c r="BE1515" s="349">
        <f t="shared" si="209"/>
        <v>0</v>
      </c>
      <c r="BF1515" s="375">
        <f t="shared" si="210"/>
        <v>0</v>
      </c>
      <c r="BG1515" s="334">
        <f t="shared" si="211"/>
        <v>0</v>
      </c>
    </row>
    <row r="1516" spans="1:59" x14ac:dyDescent="0.2">
      <c r="A1516" s="326" t="str">
        <f t="shared" si="208"/>
        <v>9082015</v>
      </c>
      <c r="B1516">
        <v>908</v>
      </c>
      <c r="C1516" s="327">
        <v>2015</v>
      </c>
      <c r="D1516" s="353">
        <f>+IFERROR(VLOOKUP($A1516,Data_Loss!$A$2:$V$1180,6,FALSE),0)</f>
        <v>0</v>
      </c>
      <c r="E1516" s="353">
        <f>+IFERROR(VLOOKUP($A1516,Data_Loss!$A$2:$V$1180,7,FALSE),0)</f>
        <v>0</v>
      </c>
      <c r="F1516" s="353">
        <f>+IFERROR(VLOOKUP($A1516,Data_Loss!$A$2:$V$1180,8,FALSE),0)</f>
        <v>0</v>
      </c>
      <c r="G1516" s="353">
        <f>+IFERROR(VLOOKUP($A1516,Data_Loss!$A$2:$V$1180,9,FALSE),0)</f>
        <v>0</v>
      </c>
      <c r="H1516" s="353">
        <f>+IFERROR(VLOOKUP($A1516,Data_Loss!$A$2:$V$1180,10,FALSE),0)</f>
        <v>2</v>
      </c>
      <c r="I1516" s="353">
        <f>+IFERROR(VLOOKUP($A1516,Data_Loss!$A$2:$V$1300,12,FALSE),0)</f>
        <v>0</v>
      </c>
      <c r="J1516" s="353">
        <f>+IFERROR(VLOOKUP($A1516,Data_Loss!$A$2:$V$1300,13,FALSE),0)</f>
        <v>0</v>
      </c>
      <c r="K1516" s="353">
        <f>+IFERROR(VLOOKUP($A1516,Data_Loss!$A$2:$V$1300,14,FALSE),0)</f>
        <v>0</v>
      </c>
      <c r="L1516" s="353">
        <f>+IFERROR(VLOOKUP($A1516,Data_Loss!$A$2:$V$1300,15,FALSE),0)</f>
        <v>0</v>
      </c>
      <c r="M1516" s="353">
        <f>+IFERROR(VLOOKUP($A1516,Data_Loss!$A$2:$V$1300,16,FALSE),0)</f>
        <v>39535</v>
      </c>
      <c r="N1516" s="353">
        <f>+IFERROR(VLOOKUP($A1516,Data_Loss!$A$2:$V$1300,17,FALSE),0)</f>
        <v>0</v>
      </c>
      <c r="O1516" s="353">
        <f>+IFERROR(VLOOKUP($A1516,Data_Loss!$A$2:$V$1300,18,FALSE),0)</f>
        <v>0</v>
      </c>
      <c r="P1516" s="353">
        <f>+IFERROR(VLOOKUP($A1516,Data_Loss!$A$2:$V$1300,19,FALSE),0)</f>
        <v>0</v>
      </c>
      <c r="Q1516" s="353">
        <f>+IFERROR(VLOOKUP($A1516,Data_Loss!$A$2:$V$1300,20,FALSE),0)</f>
        <v>0</v>
      </c>
      <c r="R1516" s="353">
        <f>+IFERROR(VLOOKUP($A1516,Data_Loss!$A$2:$V$1300,21,FALSE),0)</f>
        <v>11777</v>
      </c>
      <c r="S1516" s="353">
        <f>+IFERROR(VLOOKUP($A1516,Data_Loss!$A$2:$V$1300,22,FALSE),0)</f>
        <v>0</v>
      </c>
      <c r="T1516" s="191">
        <f>+$I1516*'10k &amp; MO'!C$4+$J1516*'10k &amp; MO'!C$10+$K1516*'10k &amp; MO'!C$16+$L1516*'10k &amp; MO'!C$22+$M1516*'10k &amp; MO'!C$28</f>
        <v>0</v>
      </c>
      <c r="U1516" s="349">
        <f>+$I1516*'10k &amp; MO'!D$4+$J1516*'10k &amp; MO'!D$10+$K1516*'10k &amp; MO'!D$16+$L1516*'10k &amp; MO'!D$22+$M1516*'10k &amp; MO'!D$28</f>
        <v>0</v>
      </c>
      <c r="V1516" s="349">
        <f>+$I1516*'10k &amp; MO'!E$4+$J1516*'10k &amp; MO'!E$10+$K1516*'10k &amp; MO'!E$16+$L1516*'10k &amp; MO'!E$22+$M1516*'10k &amp; MO'!E$28</f>
        <v>1383.7250000000001</v>
      </c>
      <c r="W1516" s="349">
        <f>+$I1516*'10k &amp; MO'!F$4+$J1516*'10k &amp; MO'!F$10+$K1516*'10k &amp; MO'!F$16+$L1516*'10k &amp; MO'!F$22+$M1516*'10k &amp; MO'!F$28</f>
        <v>826.28149999999994</v>
      </c>
      <c r="X1516" s="349">
        <f>+$I1516*'10k &amp; MO'!G$4+$J1516*'10k &amp; MO'!G$10+$K1516*'10k &amp; MO'!G$16+$L1516*'10k &amp; MO'!G$22+$M1516*'10k &amp; MO'!G$28</f>
        <v>45670.832000000002</v>
      </c>
      <c r="Y1516" s="349">
        <f>+$N1516*'10k &amp; MO'!H$4+$O1516*'10k &amp; MO'!H$10+$P1516*'10k &amp; MO'!H$16+$Q1516*'10k &amp; MO'!H$22+$R1516*'10k &amp; MO'!H$28</f>
        <v>0</v>
      </c>
      <c r="Z1516" s="349">
        <f>+$N1516*'10k &amp; MO'!I$4+$O1516*'10k &amp; MO'!I$10+$P1516*'10k &amp; MO'!I$16+$Q1516*'10k &amp; MO'!I$22+$R1516*'10k &amp; MO'!I$28</f>
        <v>0</v>
      </c>
      <c r="AA1516" s="349">
        <f>+$N1516*'10k &amp; MO'!J$4+$O1516*'10k &amp; MO'!J$10+$P1516*'10k &amp; MO'!J$16+$Q1516*'10k &amp; MO'!J$22+$R1516*'10k &amp; MO'!J$28</f>
        <v>332.1114</v>
      </c>
      <c r="AB1516" s="349">
        <f>+$N1516*'10k &amp; MO'!K$4+$O1516*'10k &amp; MO'!K$10+$P1516*'10k &amp; MO'!K$16+$Q1516*'10k &amp; MO'!K$22+$R1516*'10k &amp; MO'!K$28</f>
        <v>453.41449999999998</v>
      </c>
      <c r="AC1516" s="349">
        <f>+$N1516*'10k &amp; MO'!L$4+$O1516*'10k &amp; MO'!L$10+$P1516*'10k &amp; MO'!L$16+$Q1516*'10k &amp; MO'!L$22+$R1516*'10k &amp; MO'!L$28</f>
        <v>17281.569800000001</v>
      </c>
      <c r="AD1516" s="350">
        <f>+S1516*'10k &amp; MO'!O$4</f>
        <v>0</v>
      </c>
      <c r="AF1516" s="192" t="str">
        <f t="shared" si="206"/>
        <v>9082015</v>
      </c>
      <c r="AG1516" s="192">
        <f>+IFERROR(VLOOKUP($AF1516,'Limited Loss'!$F$5:$P$124,AG$3,FALSE),0)</f>
        <v>0</v>
      </c>
      <c r="AH1516" s="193">
        <f>+IFERROR(VLOOKUP($AF1516,'Limited Loss'!$F$5:$P$124,AH$3,FALSE),0)</f>
        <v>0</v>
      </c>
      <c r="AI1516" s="193">
        <f>+IFERROR(VLOOKUP($AF1516,'Limited Loss'!$F$5:$P$124,AI$3,FALSE),0)</f>
        <v>0</v>
      </c>
      <c r="AJ1516" s="193">
        <f>+IFERROR(VLOOKUP($AF1516,'Limited Loss'!$F$5:$P$124,AJ$3,FALSE),0)</f>
        <v>0</v>
      </c>
      <c r="AK1516" s="100">
        <f>+IFERROR(VLOOKUP($AF1516,'Limited Loss'!$F$5:$P$124,AK$3,FALSE),0)</f>
        <v>0</v>
      </c>
      <c r="AL1516" s="193">
        <f>+IFERROR(VLOOKUP($AF1516,'Limited Loss'!$F$5:$P$124,AL$3,FALSE),0)</f>
        <v>0</v>
      </c>
      <c r="AM1516" s="193">
        <f>+IFERROR(VLOOKUP($AF1516,'Limited Loss'!$F$5:$P$124,AM$3,FALSE),0)</f>
        <v>0</v>
      </c>
      <c r="AN1516" s="193">
        <f>+IFERROR(VLOOKUP($AF1516,'Limited Loss'!$F$5:$P$124,AN$3,FALSE),0)</f>
        <v>0</v>
      </c>
      <c r="AO1516" s="193">
        <f>+IFERROR(VLOOKUP($AF1516,'Limited Loss'!$F$5:$P$124,AO$3,FALSE),0)</f>
        <v>0</v>
      </c>
      <c r="AP1516" s="100">
        <f>+IFERROR(VLOOKUP($AF1516,'Limited Loss'!$F$5:$P$124,AP$3,FALSE),0)</f>
        <v>0</v>
      </c>
      <c r="AQ1516" s="353"/>
      <c r="AR1516" s="331">
        <f t="shared" si="207"/>
        <v>908</v>
      </c>
      <c r="AS1516" s="332">
        <f t="shared" si="207"/>
        <v>2015</v>
      </c>
      <c r="AT1516" s="349">
        <f t="shared" si="205"/>
        <v>0</v>
      </c>
      <c r="AU1516" s="349">
        <f t="shared" si="205"/>
        <v>0</v>
      </c>
      <c r="AV1516" s="349">
        <f t="shared" si="205"/>
        <v>1383.7250000000001</v>
      </c>
      <c r="AW1516" s="349">
        <f t="shared" si="205"/>
        <v>826.28149999999994</v>
      </c>
      <c r="AX1516" s="350">
        <f t="shared" si="205"/>
        <v>45670.832000000002</v>
      </c>
      <c r="AY1516" s="349">
        <f t="shared" si="212"/>
        <v>0</v>
      </c>
      <c r="AZ1516" s="349">
        <f t="shared" si="212"/>
        <v>0</v>
      </c>
      <c r="BA1516" s="349">
        <f t="shared" si="212"/>
        <v>332.1114</v>
      </c>
      <c r="BB1516" s="349">
        <f t="shared" si="212"/>
        <v>453.41449999999998</v>
      </c>
      <c r="BC1516" s="349">
        <f t="shared" si="212"/>
        <v>17281.569800000001</v>
      </c>
      <c r="BD1516" s="350">
        <f t="shared" si="212"/>
        <v>0</v>
      </c>
      <c r="BE1516" s="349">
        <f t="shared" si="209"/>
        <v>1715.8364000000001</v>
      </c>
      <c r="BF1516" s="375">
        <f t="shared" si="210"/>
        <v>64232.097800000003</v>
      </c>
      <c r="BG1516" s="334">
        <f t="shared" si="211"/>
        <v>0</v>
      </c>
    </row>
    <row r="1517" spans="1:59" x14ac:dyDescent="0.2">
      <c r="A1517" s="326" t="str">
        <f t="shared" si="208"/>
        <v>9082016</v>
      </c>
      <c r="B1517">
        <v>908</v>
      </c>
      <c r="C1517" s="327">
        <v>2016</v>
      </c>
      <c r="D1517" s="353">
        <f>+IFERROR(VLOOKUP($A1517,Data_Loss!$A$2:$V$1180,6,FALSE),0)</f>
        <v>0</v>
      </c>
      <c r="E1517" s="353">
        <f>+IFERROR(VLOOKUP($A1517,Data_Loss!$A$2:$V$1180,7,FALSE),0)</f>
        <v>0</v>
      </c>
      <c r="F1517" s="353">
        <f>+IFERROR(VLOOKUP($A1517,Data_Loss!$A$2:$V$1180,8,FALSE),0)</f>
        <v>0</v>
      </c>
      <c r="G1517" s="353">
        <f>+IFERROR(VLOOKUP($A1517,Data_Loss!$A$2:$V$1180,9,FALSE),0)</f>
        <v>0</v>
      </c>
      <c r="H1517" s="353">
        <f>+IFERROR(VLOOKUP($A1517,Data_Loss!$A$2:$V$1180,10,FALSE),0)</f>
        <v>1</v>
      </c>
      <c r="I1517" s="353">
        <f>+IFERROR(VLOOKUP($A1517,Data_Loss!$A$2:$V$1300,12,FALSE),0)</f>
        <v>0</v>
      </c>
      <c r="J1517" s="353">
        <f>+IFERROR(VLOOKUP($A1517,Data_Loss!$A$2:$V$1300,13,FALSE),0)</f>
        <v>0</v>
      </c>
      <c r="K1517" s="353">
        <f>+IFERROR(VLOOKUP($A1517,Data_Loss!$A$2:$V$1300,14,FALSE),0)</f>
        <v>0</v>
      </c>
      <c r="L1517" s="353">
        <f>+IFERROR(VLOOKUP($A1517,Data_Loss!$A$2:$V$1300,15,FALSE),0)</f>
        <v>0</v>
      </c>
      <c r="M1517" s="353">
        <f>+IFERROR(VLOOKUP($A1517,Data_Loss!$A$2:$V$1300,16,FALSE),0)</f>
        <v>19169</v>
      </c>
      <c r="N1517" s="353">
        <f>+IFERROR(VLOOKUP($A1517,Data_Loss!$A$2:$V$1300,17,FALSE),0)</f>
        <v>0</v>
      </c>
      <c r="O1517" s="353">
        <f>+IFERROR(VLOOKUP($A1517,Data_Loss!$A$2:$V$1300,18,FALSE),0)</f>
        <v>0</v>
      </c>
      <c r="P1517" s="353">
        <f>+IFERROR(VLOOKUP($A1517,Data_Loss!$A$2:$V$1300,19,FALSE),0)</f>
        <v>0</v>
      </c>
      <c r="Q1517" s="353">
        <f>+IFERROR(VLOOKUP($A1517,Data_Loss!$A$2:$V$1300,20,FALSE),0)</f>
        <v>0</v>
      </c>
      <c r="R1517" s="353">
        <f>+IFERROR(VLOOKUP($A1517,Data_Loss!$A$2:$V$1300,21,FALSE),0)</f>
        <v>16674</v>
      </c>
      <c r="S1517" s="353">
        <f>+IFERROR(VLOOKUP($A1517,Data_Loss!$A$2:$V$1300,22,FALSE),0)</f>
        <v>0</v>
      </c>
      <c r="T1517" s="191">
        <f>+$I1517*'10k &amp; MO'!C$5+$J1517*'10k &amp; MO'!C$11+$K1517*'10k &amp; MO'!C$17+$L1517*'10k &amp; MO'!C$23+$M1517*'10k &amp; MO'!C$29</f>
        <v>0</v>
      </c>
      <c r="U1517" s="349">
        <f>+$I1517*'10k &amp; MO'!D$5+$J1517*'10k &amp; MO'!D$11+$K1517*'10k &amp; MO'!D$17+$L1517*'10k &amp; MO'!D$23+$M1517*'10k &amp; MO'!D$29</f>
        <v>0</v>
      </c>
      <c r="V1517" s="349">
        <f>+$I1517*'10k &amp; MO'!E$5+$J1517*'10k &amp; MO'!E$11+$K1517*'10k &amp; MO'!E$17+$L1517*'10k &amp; MO'!E$23+$M1517*'10k &amp; MO'!E$29</f>
        <v>2171.8476999999998</v>
      </c>
      <c r="W1517" s="349">
        <f>+$I1517*'10k &amp; MO'!F$5+$J1517*'10k &amp; MO'!F$11+$K1517*'10k &amp; MO'!F$17+$L1517*'10k &amp; MO'!F$23+$M1517*'10k &amp; MO'!F$29</f>
        <v>1295.8244</v>
      </c>
      <c r="X1517" s="349">
        <f>+$I1517*'10k &amp; MO'!G$5+$J1517*'10k &amp; MO'!G$11+$K1517*'10k &amp; MO'!G$17+$L1517*'10k &amp; MO'!G$23+$M1517*'10k &amp; MO'!G$29</f>
        <v>19951.0952</v>
      </c>
      <c r="Y1517" s="349">
        <f>+$N1517*'10k &amp; MO'!H$5+$O1517*'10k &amp; MO'!H$11+$P1517*'10k &amp; MO'!H$17+$Q1517*'10k &amp; MO'!H$23+$R1517*'10k &amp; MO'!H$29</f>
        <v>0</v>
      </c>
      <c r="Z1517" s="349">
        <f>+$N1517*'10k &amp; MO'!I$5+$O1517*'10k &amp; MO'!I$11+$P1517*'10k &amp; MO'!I$17+$Q1517*'10k &amp; MO'!I$23+$R1517*'10k &amp; MO'!I$29</f>
        <v>0</v>
      </c>
      <c r="AA1517" s="349">
        <f>+$N1517*'10k &amp; MO'!J$5+$O1517*'10k &amp; MO'!J$11+$P1517*'10k &amp; MO'!J$17+$Q1517*'10k &amp; MO'!J$23+$R1517*'10k &amp; MO'!J$29</f>
        <v>1478.9838</v>
      </c>
      <c r="AB1517" s="349">
        <f>+$N1517*'10k &amp; MO'!K$5+$O1517*'10k &amp; MO'!K$11+$P1517*'10k &amp; MO'!K$17+$Q1517*'10k &amp; MO'!K$23+$R1517*'10k &amp; MO'!K$29</f>
        <v>1635.7194000000002</v>
      </c>
      <c r="AC1517" s="349">
        <f>+$N1517*'10k &amp; MO'!L$5+$O1517*'10k &amp; MO'!L$11+$P1517*'10k &amp; MO'!L$17+$Q1517*'10k &amp; MO'!L$23+$R1517*'10k &amp; MO'!L$29</f>
        <v>25131.052800000001</v>
      </c>
      <c r="AD1517" s="350">
        <f>+S1517*'10k &amp; MO'!O$5</f>
        <v>0</v>
      </c>
      <c r="AF1517" s="192" t="str">
        <f t="shared" si="206"/>
        <v>9082016</v>
      </c>
      <c r="AG1517" s="192">
        <f>+IFERROR(VLOOKUP($AF1517,'Limited Loss'!$F$5:$P$124,AG$3,FALSE),0)</f>
        <v>0</v>
      </c>
      <c r="AH1517" s="193">
        <f>+IFERROR(VLOOKUP($AF1517,'Limited Loss'!$F$5:$P$124,AH$3,FALSE),0)</f>
        <v>0</v>
      </c>
      <c r="AI1517" s="193">
        <f>+IFERROR(VLOOKUP($AF1517,'Limited Loss'!$F$5:$P$124,AI$3,FALSE),0)</f>
        <v>0</v>
      </c>
      <c r="AJ1517" s="193">
        <f>+IFERROR(VLOOKUP($AF1517,'Limited Loss'!$F$5:$P$124,AJ$3,FALSE),0)</f>
        <v>0</v>
      </c>
      <c r="AK1517" s="100">
        <f>+IFERROR(VLOOKUP($AF1517,'Limited Loss'!$F$5:$P$124,AK$3,FALSE),0)</f>
        <v>0</v>
      </c>
      <c r="AL1517" s="193">
        <f>+IFERROR(VLOOKUP($AF1517,'Limited Loss'!$F$5:$P$124,AL$3,FALSE),0)</f>
        <v>0</v>
      </c>
      <c r="AM1517" s="193">
        <f>+IFERROR(VLOOKUP($AF1517,'Limited Loss'!$F$5:$P$124,AM$3,FALSE),0)</f>
        <v>0</v>
      </c>
      <c r="AN1517" s="193">
        <f>+IFERROR(VLOOKUP($AF1517,'Limited Loss'!$F$5:$P$124,AN$3,FALSE),0)</f>
        <v>0</v>
      </c>
      <c r="AO1517" s="193">
        <f>+IFERROR(VLOOKUP($AF1517,'Limited Loss'!$F$5:$P$124,AO$3,FALSE),0)</f>
        <v>0</v>
      </c>
      <c r="AP1517" s="100">
        <f>+IFERROR(VLOOKUP($AF1517,'Limited Loss'!$F$5:$P$124,AP$3,FALSE),0)</f>
        <v>0</v>
      </c>
      <c r="AQ1517" s="353"/>
      <c r="AR1517" s="331">
        <f t="shared" si="207"/>
        <v>908</v>
      </c>
      <c r="AS1517" s="332">
        <f t="shared" si="207"/>
        <v>2016</v>
      </c>
      <c r="AT1517" s="349">
        <f t="shared" si="205"/>
        <v>0</v>
      </c>
      <c r="AU1517" s="349">
        <f t="shared" si="205"/>
        <v>0</v>
      </c>
      <c r="AV1517" s="349">
        <f t="shared" si="205"/>
        <v>2171.8476999999998</v>
      </c>
      <c r="AW1517" s="349">
        <f t="shared" si="205"/>
        <v>1295.8244</v>
      </c>
      <c r="AX1517" s="350">
        <f t="shared" si="205"/>
        <v>19951.0952</v>
      </c>
      <c r="AY1517" s="349">
        <f t="shared" si="212"/>
        <v>0</v>
      </c>
      <c r="AZ1517" s="349">
        <f t="shared" si="212"/>
        <v>0</v>
      </c>
      <c r="BA1517" s="349">
        <f t="shared" si="212"/>
        <v>1478.9838</v>
      </c>
      <c r="BB1517" s="349">
        <f t="shared" si="212"/>
        <v>1635.7194000000002</v>
      </c>
      <c r="BC1517" s="349">
        <f t="shared" si="212"/>
        <v>25131.052800000001</v>
      </c>
      <c r="BD1517" s="350">
        <f t="shared" si="212"/>
        <v>0</v>
      </c>
      <c r="BE1517" s="349">
        <f t="shared" si="209"/>
        <v>3650.8314999999998</v>
      </c>
      <c r="BF1517" s="375">
        <f t="shared" si="210"/>
        <v>48013.691800000001</v>
      </c>
      <c r="BG1517" s="334">
        <f t="shared" si="211"/>
        <v>0</v>
      </c>
    </row>
    <row r="1518" spans="1:59" x14ac:dyDescent="0.2">
      <c r="A1518" s="326" t="str">
        <f t="shared" si="208"/>
        <v>9082017</v>
      </c>
      <c r="B1518">
        <v>908</v>
      </c>
      <c r="C1518" s="327">
        <v>2017</v>
      </c>
      <c r="D1518" s="353">
        <f>+IFERROR(VLOOKUP($A1518,Data_Loss!$A$2:$V$1180,6,FALSE),0)</f>
        <v>0</v>
      </c>
      <c r="E1518" s="353">
        <f>+IFERROR(VLOOKUP($A1518,Data_Loss!$A$2:$V$1180,7,FALSE),0)</f>
        <v>0</v>
      </c>
      <c r="F1518" s="353">
        <f>+IFERROR(VLOOKUP($A1518,Data_Loss!$A$2:$V$1180,8,FALSE),0)</f>
        <v>0</v>
      </c>
      <c r="G1518" s="353">
        <f>+IFERROR(VLOOKUP($A1518,Data_Loss!$A$2:$V$1180,9,FALSE),0)</f>
        <v>0</v>
      </c>
      <c r="H1518" s="353">
        <f>+IFERROR(VLOOKUP($A1518,Data_Loss!$A$2:$V$1180,10,FALSE),0)</f>
        <v>3</v>
      </c>
      <c r="I1518" s="353">
        <f>+IFERROR(VLOOKUP($A1518,Data_Loss!$A$2:$V$1300,12,FALSE),0)</f>
        <v>0</v>
      </c>
      <c r="J1518" s="353">
        <f>+IFERROR(VLOOKUP($A1518,Data_Loss!$A$2:$V$1300,13,FALSE),0)</f>
        <v>0</v>
      </c>
      <c r="K1518" s="353">
        <f>+IFERROR(VLOOKUP($A1518,Data_Loss!$A$2:$V$1300,14,FALSE),0)</f>
        <v>0</v>
      </c>
      <c r="L1518" s="353">
        <f>+IFERROR(VLOOKUP($A1518,Data_Loss!$A$2:$V$1300,15,FALSE),0)</f>
        <v>0</v>
      </c>
      <c r="M1518" s="353">
        <f>+IFERROR(VLOOKUP($A1518,Data_Loss!$A$2:$V$1300,16,FALSE),0)</f>
        <v>39726</v>
      </c>
      <c r="N1518" s="353">
        <f>+IFERROR(VLOOKUP($A1518,Data_Loss!$A$2:$V$1300,17,FALSE),0)</f>
        <v>0</v>
      </c>
      <c r="O1518" s="353">
        <f>+IFERROR(VLOOKUP($A1518,Data_Loss!$A$2:$V$1300,18,FALSE),0)</f>
        <v>0</v>
      </c>
      <c r="P1518" s="353">
        <f>+IFERROR(VLOOKUP($A1518,Data_Loss!$A$2:$V$1300,19,FALSE),0)</f>
        <v>0</v>
      </c>
      <c r="Q1518" s="353">
        <f>+IFERROR(VLOOKUP($A1518,Data_Loss!$A$2:$V$1300,20,FALSE),0)</f>
        <v>0</v>
      </c>
      <c r="R1518" s="353">
        <f>+IFERROR(VLOOKUP($A1518,Data_Loss!$A$2:$V$1300,21,FALSE),0)</f>
        <v>74705</v>
      </c>
      <c r="S1518" s="353">
        <f>+IFERROR(VLOOKUP($A1518,Data_Loss!$A$2:$V$1300,22,FALSE),0)</f>
        <v>886</v>
      </c>
      <c r="T1518" s="191">
        <f>+$I1518*'10k &amp; MO'!C$6+$J1518*'10k &amp; MO'!C$12+$K1518*'10k &amp; MO'!C$18+$L1518*'10k &amp; MO'!C$24+$M1518*'10k &amp; MO'!C$30</f>
        <v>0</v>
      </c>
      <c r="U1518" s="349">
        <f>+$I1518*'10k &amp; MO'!D$6+$J1518*'10k &amp; MO'!D$12+$K1518*'10k &amp; MO'!D$18+$L1518*'10k &amp; MO'!D$24+$M1518*'10k &amp; MO'!D$30</f>
        <v>35.753399999999999</v>
      </c>
      <c r="V1518" s="349">
        <f>+$I1518*'10k &amp; MO'!E$6+$J1518*'10k &amp; MO'!E$12+$K1518*'10k &amp; MO'!E$18+$L1518*'10k &amp; MO'!E$24+$M1518*'10k &amp; MO'!E$30</f>
        <v>15799.030199999999</v>
      </c>
      <c r="W1518" s="349">
        <f>+$I1518*'10k &amp; MO'!F$6+$J1518*'10k &amp; MO'!F$12+$K1518*'10k &amp; MO'!F$18+$L1518*'10k &amp; MO'!F$24+$M1518*'10k &amp; MO'!F$30</f>
        <v>6979.8581999999997</v>
      </c>
      <c r="X1518" s="349">
        <f>+$I1518*'10k &amp; MO'!G$6+$J1518*'10k &amp; MO'!G$12+$K1518*'10k &amp; MO'!G$18+$L1518*'10k &amp; MO'!G$24+$M1518*'10k &amp; MO'!G$30</f>
        <v>43400.654999999999</v>
      </c>
      <c r="Y1518" s="349">
        <f>+$N1518*'10k &amp; MO'!H$6+$O1518*'10k &amp; MO'!H$12+$P1518*'10k &amp; MO'!H$18+$Q1518*'10k &amp; MO'!H$24+$R1518*'10k &amp; MO'!H$30</f>
        <v>0</v>
      </c>
      <c r="Z1518" s="349">
        <f>+$N1518*'10k &amp; MO'!I$6+$O1518*'10k &amp; MO'!I$12+$P1518*'10k &amp; MO'!I$18+$Q1518*'10k &amp; MO'!I$24+$R1518*'10k &amp; MO'!I$30</f>
        <v>22.411499999999997</v>
      </c>
      <c r="AA1518" s="349">
        <f>+$N1518*'10k &amp; MO'!J$6+$O1518*'10k &amp; MO'!J$12+$P1518*'10k &amp; MO'!J$18+$Q1518*'10k &amp; MO'!J$24+$R1518*'10k &amp; MO'!J$30</f>
        <v>30479.64</v>
      </c>
      <c r="AB1518" s="349">
        <f>+$N1518*'10k &amp; MO'!K$6+$O1518*'10k &amp; MO'!K$12+$P1518*'10k &amp; MO'!K$18+$Q1518*'10k &amp; MO'!K$24+$R1518*'10k &amp; MO'!K$30</f>
        <v>15374.289000000001</v>
      </c>
      <c r="AC1518" s="349">
        <f>+$N1518*'10k &amp; MO'!L$6+$O1518*'10k &amp; MO'!L$12+$P1518*'10k &amp; MO'!L$18+$Q1518*'10k &amp; MO'!L$24+$R1518*'10k &amp; MO'!L$30</f>
        <v>109450.29550000001</v>
      </c>
      <c r="AD1518" s="350">
        <f>+S1518*'10k &amp; MO'!O$6</f>
        <v>1192.556</v>
      </c>
      <c r="AF1518" s="192" t="str">
        <f t="shared" si="206"/>
        <v>9082017</v>
      </c>
      <c r="AG1518" s="192">
        <f>+IFERROR(VLOOKUP($AF1518,'Limited Loss'!$F$5:$P$124,AG$3,FALSE),0)</f>
        <v>0</v>
      </c>
      <c r="AH1518" s="193">
        <f>+IFERROR(VLOOKUP($AF1518,'Limited Loss'!$F$5:$P$124,AH$3,FALSE),0)</f>
        <v>0</v>
      </c>
      <c r="AI1518" s="193">
        <f>+IFERROR(VLOOKUP($AF1518,'Limited Loss'!$F$5:$P$124,AI$3,FALSE),0)</f>
        <v>0</v>
      </c>
      <c r="AJ1518" s="193">
        <f>+IFERROR(VLOOKUP($AF1518,'Limited Loss'!$F$5:$P$124,AJ$3,FALSE),0)</f>
        <v>0</v>
      </c>
      <c r="AK1518" s="100">
        <f>+IFERROR(VLOOKUP($AF1518,'Limited Loss'!$F$5:$P$124,AK$3,FALSE),0)</f>
        <v>0</v>
      </c>
      <c r="AL1518" s="193">
        <f>+IFERROR(VLOOKUP($AF1518,'Limited Loss'!$F$5:$P$124,AL$3,FALSE),0)</f>
        <v>0</v>
      </c>
      <c r="AM1518" s="193">
        <f>+IFERROR(VLOOKUP($AF1518,'Limited Loss'!$F$5:$P$124,AM$3,FALSE),0)</f>
        <v>0</v>
      </c>
      <c r="AN1518" s="193">
        <f>+IFERROR(VLOOKUP($AF1518,'Limited Loss'!$F$5:$P$124,AN$3,FALSE),0)</f>
        <v>0</v>
      </c>
      <c r="AO1518" s="193">
        <f>+IFERROR(VLOOKUP($AF1518,'Limited Loss'!$F$5:$P$124,AO$3,FALSE),0)</f>
        <v>0</v>
      </c>
      <c r="AP1518" s="100">
        <f>+IFERROR(VLOOKUP($AF1518,'Limited Loss'!$F$5:$P$124,AP$3,FALSE),0)</f>
        <v>0</v>
      </c>
      <c r="AQ1518" s="353"/>
      <c r="AR1518" s="331">
        <f t="shared" si="207"/>
        <v>908</v>
      </c>
      <c r="AS1518" s="332">
        <f t="shared" si="207"/>
        <v>2017</v>
      </c>
      <c r="AT1518" s="349">
        <f t="shared" si="205"/>
        <v>0</v>
      </c>
      <c r="AU1518" s="349">
        <f t="shared" si="205"/>
        <v>35.753399999999999</v>
      </c>
      <c r="AV1518" s="349">
        <f t="shared" si="205"/>
        <v>15799.030199999999</v>
      </c>
      <c r="AW1518" s="349">
        <f t="shared" si="205"/>
        <v>6979.8581999999997</v>
      </c>
      <c r="AX1518" s="350">
        <f t="shared" si="205"/>
        <v>43400.654999999999</v>
      </c>
      <c r="AY1518" s="349">
        <f t="shared" si="212"/>
        <v>0</v>
      </c>
      <c r="AZ1518" s="349">
        <f t="shared" si="212"/>
        <v>22.411499999999997</v>
      </c>
      <c r="BA1518" s="349">
        <f t="shared" si="212"/>
        <v>30479.64</v>
      </c>
      <c r="BB1518" s="349">
        <f t="shared" si="212"/>
        <v>15374.289000000001</v>
      </c>
      <c r="BC1518" s="349">
        <f t="shared" si="212"/>
        <v>109450.29550000001</v>
      </c>
      <c r="BD1518" s="350">
        <f t="shared" si="212"/>
        <v>1192.556</v>
      </c>
      <c r="BE1518" s="349">
        <f t="shared" si="209"/>
        <v>46336.835099999997</v>
      </c>
      <c r="BF1518" s="375">
        <f t="shared" si="210"/>
        <v>175205.09770000001</v>
      </c>
      <c r="BG1518" s="334">
        <f t="shared" si="211"/>
        <v>1192.556</v>
      </c>
    </row>
    <row r="1519" spans="1:59" x14ac:dyDescent="0.2">
      <c r="A1519" s="326" t="str">
        <f t="shared" si="208"/>
        <v>9082018</v>
      </c>
      <c r="B1519">
        <v>908</v>
      </c>
      <c r="C1519" s="327">
        <v>2018</v>
      </c>
      <c r="D1519" s="353">
        <f>+IFERROR(VLOOKUP($A1519,Data_Loss!$A$2:$V$1180,6,FALSE),0)</f>
        <v>0</v>
      </c>
      <c r="E1519" s="353">
        <f>+IFERROR(VLOOKUP($A1519,Data_Loss!$A$2:$V$1180,7,FALSE),0)</f>
        <v>0</v>
      </c>
      <c r="F1519" s="353">
        <f>+IFERROR(VLOOKUP($A1519,Data_Loss!$A$2:$V$1180,8,FALSE),0)</f>
        <v>0</v>
      </c>
      <c r="G1519" s="353">
        <f>+IFERROR(VLOOKUP($A1519,Data_Loss!$A$2:$V$1180,9,FALSE),0)</f>
        <v>0</v>
      </c>
      <c r="H1519" s="353">
        <f>+IFERROR(VLOOKUP($A1519,Data_Loss!$A$2:$V$1180,10,FALSE),0)</f>
        <v>0</v>
      </c>
      <c r="I1519" s="353">
        <f>+IFERROR(VLOOKUP($A1519,Data_Loss!$A$2:$V$1300,12,FALSE),0)</f>
        <v>0</v>
      </c>
      <c r="J1519" s="353">
        <f>+IFERROR(VLOOKUP($A1519,Data_Loss!$A$2:$V$1300,13,FALSE),0)</f>
        <v>0</v>
      </c>
      <c r="K1519" s="353">
        <f>+IFERROR(VLOOKUP($A1519,Data_Loss!$A$2:$V$1300,14,FALSE),0)</f>
        <v>0</v>
      </c>
      <c r="L1519" s="353">
        <f>+IFERROR(VLOOKUP($A1519,Data_Loss!$A$2:$V$1300,15,FALSE),0)</f>
        <v>0</v>
      </c>
      <c r="M1519" s="353">
        <f>+IFERROR(VLOOKUP($A1519,Data_Loss!$A$2:$V$1300,16,FALSE),0)</f>
        <v>0</v>
      </c>
      <c r="N1519" s="353">
        <f>+IFERROR(VLOOKUP($A1519,Data_Loss!$A$2:$V$1300,17,FALSE),0)</f>
        <v>0</v>
      </c>
      <c r="O1519" s="353">
        <f>+IFERROR(VLOOKUP($A1519,Data_Loss!$A$2:$V$1300,18,FALSE),0)</f>
        <v>0</v>
      </c>
      <c r="P1519" s="353">
        <f>+IFERROR(VLOOKUP($A1519,Data_Loss!$A$2:$V$1300,19,FALSE),0)</f>
        <v>0</v>
      </c>
      <c r="Q1519" s="353">
        <f>+IFERROR(VLOOKUP($A1519,Data_Loss!$A$2:$V$1300,20,FALSE),0)</f>
        <v>0</v>
      </c>
      <c r="R1519" s="353">
        <f>+IFERROR(VLOOKUP($A1519,Data_Loss!$A$2:$V$1300,21,FALSE),0)</f>
        <v>0</v>
      </c>
      <c r="S1519" s="353">
        <f>+IFERROR(VLOOKUP($A1519,Data_Loss!$A$2:$V$1300,22,FALSE),0)</f>
        <v>0</v>
      </c>
      <c r="T1519" s="191">
        <f>+$I1519*'10k &amp; MO'!C$7+$J1519*'10k &amp; MO'!C$13+$K1519*'10k &amp; MO'!C$19+$L1519*'10k &amp; MO'!C$25+$M1519*'10k &amp; MO'!C$31</f>
        <v>0</v>
      </c>
      <c r="U1519" s="349">
        <f>+$I1519*'10k &amp; MO'!D$7+$J1519*'10k &amp; MO'!D$13+$K1519*'10k &amp; MO'!D$19+$L1519*'10k &amp; MO'!D$25+$M1519*'10k &amp; MO'!D$31</f>
        <v>0</v>
      </c>
      <c r="V1519" s="349">
        <f>+$I1519*'10k &amp; MO'!E$7+$J1519*'10k &amp; MO'!E$13+$K1519*'10k &amp; MO'!E$19+$L1519*'10k &amp; MO'!E$25+$M1519*'10k &amp; MO'!E$31</f>
        <v>0</v>
      </c>
      <c r="W1519" s="349">
        <f>+$I1519*'10k &amp; MO'!F$7+$J1519*'10k &amp; MO'!F$13+$K1519*'10k &amp; MO'!F$19+$L1519*'10k &amp; MO'!F$25+$M1519*'10k &amp; MO'!F$31</f>
        <v>0</v>
      </c>
      <c r="X1519" s="349">
        <f>+$I1519*'10k &amp; MO'!G$7+$J1519*'10k &amp; MO'!G$13+$K1519*'10k &amp; MO'!G$19+$L1519*'10k &amp; MO'!G$25+$M1519*'10k &amp; MO'!G$31</f>
        <v>0</v>
      </c>
      <c r="Y1519" s="349">
        <f>+$N1519*'10k &amp; MO'!H$7+$O1519*'10k &amp; MO'!H$13+$P1519*'10k &amp; MO'!H$19+$Q1519*'10k &amp; MO'!H$25+$R1519*'10k &amp; MO'!H$31</f>
        <v>0</v>
      </c>
      <c r="Z1519" s="349">
        <f>+$N1519*'10k &amp; MO'!I$7+$O1519*'10k &amp; MO'!I$13+$P1519*'10k &amp; MO'!I$19+$Q1519*'10k &amp; MO'!I$25+$R1519*'10k &amp; MO'!I$31</f>
        <v>0</v>
      </c>
      <c r="AA1519" s="349">
        <f>+$N1519*'10k &amp; MO'!J$7+$O1519*'10k &amp; MO'!J$13+$P1519*'10k &amp; MO'!J$19+$Q1519*'10k &amp; MO'!J$25+$R1519*'10k &amp; MO'!J$31</f>
        <v>0</v>
      </c>
      <c r="AB1519" s="349">
        <f>+$N1519*'10k &amp; MO'!K$7+$O1519*'10k &amp; MO'!K$13+$P1519*'10k &amp; MO'!K$19+$Q1519*'10k &amp; MO'!K$25+$R1519*'10k &amp; MO'!K$31</f>
        <v>0</v>
      </c>
      <c r="AC1519" s="349">
        <f>+$N1519*'10k &amp; MO'!L$7+$O1519*'10k &amp; MO'!L$13+$P1519*'10k &amp; MO'!L$19+$Q1519*'10k &amp; MO'!L$25+$R1519*'10k &amp; MO'!L$31</f>
        <v>0</v>
      </c>
      <c r="AD1519" s="350">
        <f>+S1519*'10k &amp; MO'!O$7</f>
        <v>0</v>
      </c>
      <c r="AF1519" s="192" t="str">
        <f t="shared" si="206"/>
        <v>9082018</v>
      </c>
      <c r="AG1519" s="192">
        <f>+IFERROR(VLOOKUP($AF1519,'Limited Loss'!$F$5:$P$124,AG$3,FALSE),0)</f>
        <v>0</v>
      </c>
      <c r="AH1519" s="193">
        <f>+IFERROR(VLOOKUP($AF1519,'Limited Loss'!$F$5:$P$124,AH$3,FALSE),0)</f>
        <v>0</v>
      </c>
      <c r="AI1519" s="193">
        <f>+IFERROR(VLOOKUP($AF1519,'Limited Loss'!$F$5:$P$124,AI$3,FALSE),0)</f>
        <v>0</v>
      </c>
      <c r="AJ1519" s="193">
        <f>+IFERROR(VLOOKUP($AF1519,'Limited Loss'!$F$5:$P$124,AJ$3,FALSE),0)</f>
        <v>0</v>
      </c>
      <c r="AK1519" s="100">
        <f>+IFERROR(VLOOKUP($AF1519,'Limited Loss'!$F$5:$P$124,AK$3,FALSE),0)</f>
        <v>0</v>
      </c>
      <c r="AL1519" s="193">
        <f>+IFERROR(VLOOKUP($AF1519,'Limited Loss'!$F$5:$P$124,AL$3,FALSE),0)</f>
        <v>0</v>
      </c>
      <c r="AM1519" s="193">
        <f>+IFERROR(VLOOKUP($AF1519,'Limited Loss'!$F$5:$P$124,AM$3,FALSE),0)</f>
        <v>0</v>
      </c>
      <c r="AN1519" s="193">
        <f>+IFERROR(VLOOKUP($AF1519,'Limited Loss'!$F$5:$P$124,AN$3,FALSE),0)</f>
        <v>0</v>
      </c>
      <c r="AO1519" s="193">
        <f>+IFERROR(VLOOKUP($AF1519,'Limited Loss'!$F$5:$P$124,AO$3,FALSE),0)</f>
        <v>0</v>
      </c>
      <c r="AP1519" s="100">
        <f>+IFERROR(VLOOKUP($AF1519,'Limited Loss'!$F$5:$P$124,AP$3,FALSE),0)</f>
        <v>0</v>
      </c>
      <c r="AQ1519" s="353"/>
      <c r="AR1519" s="331">
        <f t="shared" si="207"/>
        <v>908</v>
      </c>
      <c r="AS1519" s="332">
        <f t="shared" si="207"/>
        <v>2018</v>
      </c>
      <c r="AT1519" s="349">
        <f t="shared" si="205"/>
        <v>0</v>
      </c>
      <c r="AU1519" s="349">
        <f t="shared" si="205"/>
        <v>0</v>
      </c>
      <c r="AV1519" s="349">
        <f t="shared" si="205"/>
        <v>0</v>
      </c>
      <c r="AW1519" s="349">
        <f t="shared" si="205"/>
        <v>0</v>
      </c>
      <c r="AX1519" s="350">
        <f t="shared" si="205"/>
        <v>0</v>
      </c>
      <c r="AY1519" s="349">
        <f t="shared" si="212"/>
        <v>0</v>
      </c>
      <c r="AZ1519" s="349">
        <f t="shared" si="212"/>
        <v>0</v>
      </c>
      <c r="BA1519" s="349">
        <f t="shared" si="212"/>
        <v>0</v>
      </c>
      <c r="BB1519" s="349">
        <f t="shared" si="212"/>
        <v>0</v>
      </c>
      <c r="BC1519" s="349">
        <f t="shared" si="212"/>
        <v>0</v>
      </c>
      <c r="BD1519" s="350">
        <f t="shared" si="212"/>
        <v>0</v>
      </c>
      <c r="BE1519" s="349">
        <f t="shared" si="209"/>
        <v>0</v>
      </c>
      <c r="BF1519" s="375">
        <f t="shared" si="210"/>
        <v>0</v>
      </c>
      <c r="BG1519" s="334">
        <f t="shared" si="211"/>
        <v>0</v>
      </c>
    </row>
    <row r="1520" spans="1:59" x14ac:dyDescent="0.2">
      <c r="A1520" s="326" t="str">
        <f t="shared" si="208"/>
        <v>9092014</v>
      </c>
      <c r="B1520">
        <v>909</v>
      </c>
      <c r="C1520" s="327">
        <v>2014</v>
      </c>
      <c r="D1520" s="353">
        <f>+IFERROR(VLOOKUP($A1520,Data_Loss!$A$2:$V$1180,6,FALSE),0)</f>
        <v>0</v>
      </c>
      <c r="E1520" s="353">
        <f>+IFERROR(VLOOKUP($A1520,Data_Loss!$A$2:$V$1180,7,FALSE),0)</f>
        <v>0</v>
      </c>
      <c r="F1520" s="353">
        <f>+IFERROR(VLOOKUP($A1520,Data_Loss!$A$2:$V$1180,8,FALSE),0)</f>
        <v>0</v>
      </c>
      <c r="G1520" s="353">
        <f>+IFERROR(VLOOKUP($A1520,Data_Loss!$A$2:$V$1180,9,FALSE),0)</f>
        <v>0</v>
      </c>
      <c r="H1520" s="353">
        <f>+IFERROR(VLOOKUP($A1520,Data_Loss!$A$2:$V$1180,10,FALSE),0)</f>
        <v>0</v>
      </c>
      <c r="I1520" s="353">
        <f>+IFERROR(VLOOKUP($A1520,Data_Loss!$A$2:$V$1300,12,FALSE),0)</f>
        <v>0</v>
      </c>
      <c r="J1520" s="353">
        <f>+IFERROR(VLOOKUP($A1520,Data_Loss!$A$2:$V$1300,13,FALSE),0)</f>
        <v>0</v>
      </c>
      <c r="K1520" s="353">
        <f>+IFERROR(VLOOKUP($A1520,Data_Loss!$A$2:$V$1300,14,FALSE),0)</f>
        <v>0</v>
      </c>
      <c r="L1520" s="353">
        <f>+IFERROR(VLOOKUP($A1520,Data_Loss!$A$2:$V$1300,15,FALSE),0)</f>
        <v>0</v>
      </c>
      <c r="M1520" s="353">
        <f>+IFERROR(VLOOKUP($A1520,Data_Loss!$A$2:$V$1300,16,FALSE),0)</f>
        <v>0</v>
      </c>
      <c r="N1520" s="353">
        <f>+IFERROR(VLOOKUP($A1520,Data_Loss!$A$2:$V$1300,17,FALSE),0)</f>
        <v>0</v>
      </c>
      <c r="O1520" s="353">
        <f>+IFERROR(VLOOKUP($A1520,Data_Loss!$A$2:$V$1300,18,FALSE),0)</f>
        <v>0</v>
      </c>
      <c r="P1520" s="353">
        <f>+IFERROR(VLOOKUP($A1520,Data_Loss!$A$2:$V$1300,19,FALSE),0)</f>
        <v>0</v>
      </c>
      <c r="Q1520" s="353">
        <f>+IFERROR(VLOOKUP($A1520,Data_Loss!$A$2:$V$1300,20,FALSE),0)</f>
        <v>0</v>
      </c>
      <c r="R1520" s="353">
        <f>+IFERROR(VLOOKUP($A1520,Data_Loss!$A$2:$V$1300,21,FALSE),0)</f>
        <v>0</v>
      </c>
      <c r="S1520" s="353">
        <f>+IFERROR(VLOOKUP($A1520,Data_Loss!$A$2:$V$1300,22,FALSE),0)</f>
        <v>0</v>
      </c>
      <c r="T1520" s="191">
        <f>+$I1520*'10k &amp; MO'!C$3+$J1520*'10k &amp; MO'!C$9+$K1520*'10k &amp; MO'!C$15+$L1520*'10k &amp; MO'!C$21+$M1520*'10k &amp; MO'!C$27</f>
        <v>0</v>
      </c>
      <c r="U1520" s="349">
        <f>+$I1520*'10k &amp; MO'!D$3+$J1520*'10k &amp; MO'!D$9+$K1520*'10k &amp; MO'!D$15+$L1520*'10k &amp; MO'!D$21+$M1520*'10k &amp; MO'!D$27</f>
        <v>0</v>
      </c>
      <c r="V1520" s="349">
        <f>+$I1520*'10k &amp; MO'!E$3+$J1520*'10k &amp; MO'!E$9+$K1520*'10k &amp; MO'!E$15+$L1520*'10k &amp; MO'!E$21+$M1520*'10k &amp; MO'!E$27</f>
        <v>0</v>
      </c>
      <c r="W1520" s="349">
        <f>+$I1520*'10k &amp; MO'!F$3+$J1520*'10k &amp; MO'!F$9+$K1520*'10k &amp; MO'!F$15+$L1520*'10k &amp; MO'!F$21+$M1520*'10k &amp; MO'!F$27</f>
        <v>0</v>
      </c>
      <c r="X1520" s="349">
        <f>+$I1520*'10k &amp; MO'!G$3+$J1520*'10k &amp; MO'!G$9+$K1520*'10k &amp; MO'!G$15+$L1520*'10k &amp; MO'!G$21+$M1520*'10k &amp; MO'!G$27</f>
        <v>0</v>
      </c>
      <c r="Y1520" s="349">
        <f>+$N1520*'10k &amp; MO'!H$3+$O1520*'10k &amp; MO'!H$9+$P1520*'10k &amp; MO'!H$15+$Q1520*'10k &amp; MO'!H$21+$R1520*'10k &amp; MO'!H$27</f>
        <v>0</v>
      </c>
      <c r="Z1520" s="349">
        <f>+$N1520*'10k &amp; MO'!I$3+$O1520*'10k &amp; MO'!I$9+$P1520*'10k &amp; MO'!I$15+$Q1520*'10k &amp; MO'!I$21+$R1520*'10k &amp; MO'!I$27</f>
        <v>0</v>
      </c>
      <c r="AA1520" s="349">
        <f>+$N1520*'10k &amp; MO'!J$3+$O1520*'10k &amp; MO'!J$9+$P1520*'10k &amp; MO'!J$15+$Q1520*'10k &amp; MO'!J$21+$R1520*'10k &amp; MO'!J$27</f>
        <v>0</v>
      </c>
      <c r="AB1520" s="349">
        <f>+$N1520*'10k &amp; MO'!K$3+$O1520*'10k &amp; MO'!K$9+$P1520*'10k &amp; MO'!K$15+$Q1520*'10k &amp; MO'!K$21+$R1520*'10k &amp; MO'!K$27</f>
        <v>0</v>
      </c>
      <c r="AC1520" s="349">
        <f>+$N1520*'10k &amp; MO'!L$3+$O1520*'10k &amp; MO'!L$9+$P1520*'10k &amp; MO'!L$15+$Q1520*'10k &amp; MO'!L$21+$R1520*'10k &amp; MO'!L$27</f>
        <v>0</v>
      </c>
      <c r="AD1520" s="350">
        <f>+S1520*'10k &amp; MO'!O$3</f>
        <v>0</v>
      </c>
      <c r="AF1520" s="192" t="str">
        <f t="shared" si="206"/>
        <v>9092014</v>
      </c>
      <c r="AG1520" s="192">
        <f>+IFERROR(VLOOKUP($AF1520,'Limited Loss'!$F$5:$P$124,AG$3,FALSE),0)</f>
        <v>0</v>
      </c>
      <c r="AH1520" s="193">
        <f>+IFERROR(VLOOKUP($AF1520,'Limited Loss'!$F$5:$P$124,AH$3,FALSE),0)</f>
        <v>0</v>
      </c>
      <c r="AI1520" s="193">
        <f>+IFERROR(VLOOKUP($AF1520,'Limited Loss'!$F$5:$P$124,AI$3,FALSE),0)</f>
        <v>0</v>
      </c>
      <c r="AJ1520" s="193">
        <f>+IFERROR(VLOOKUP($AF1520,'Limited Loss'!$F$5:$P$124,AJ$3,FALSE),0)</f>
        <v>0</v>
      </c>
      <c r="AK1520" s="100">
        <f>+IFERROR(VLOOKUP($AF1520,'Limited Loss'!$F$5:$P$124,AK$3,FALSE),0)</f>
        <v>0</v>
      </c>
      <c r="AL1520" s="193">
        <f>+IFERROR(VLOOKUP($AF1520,'Limited Loss'!$F$5:$P$124,AL$3,FALSE),0)</f>
        <v>0</v>
      </c>
      <c r="AM1520" s="193">
        <f>+IFERROR(VLOOKUP($AF1520,'Limited Loss'!$F$5:$P$124,AM$3,FALSE),0)</f>
        <v>0</v>
      </c>
      <c r="AN1520" s="193">
        <f>+IFERROR(VLOOKUP($AF1520,'Limited Loss'!$F$5:$P$124,AN$3,FALSE),0)</f>
        <v>0</v>
      </c>
      <c r="AO1520" s="193">
        <f>+IFERROR(VLOOKUP($AF1520,'Limited Loss'!$F$5:$P$124,AO$3,FALSE),0)</f>
        <v>0</v>
      </c>
      <c r="AP1520" s="100">
        <f>+IFERROR(VLOOKUP($AF1520,'Limited Loss'!$F$5:$P$124,AP$3,FALSE),0)</f>
        <v>0</v>
      </c>
      <c r="AQ1520" s="353"/>
      <c r="AR1520" s="331">
        <f t="shared" si="207"/>
        <v>909</v>
      </c>
      <c r="AS1520" s="332">
        <f t="shared" si="207"/>
        <v>2014</v>
      </c>
      <c r="AT1520" s="349">
        <f t="shared" si="205"/>
        <v>0</v>
      </c>
      <c r="AU1520" s="349">
        <f t="shared" si="205"/>
        <v>0</v>
      </c>
      <c r="AV1520" s="349">
        <f t="shared" si="205"/>
        <v>0</v>
      </c>
      <c r="AW1520" s="349">
        <f t="shared" si="205"/>
        <v>0</v>
      </c>
      <c r="AX1520" s="350">
        <f t="shared" si="205"/>
        <v>0</v>
      </c>
      <c r="AY1520" s="349">
        <f t="shared" si="212"/>
        <v>0</v>
      </c>
      <c r="AZ1520" s="349">
        <f t="shared" si="212"/>
        <v>0</v>
      </c>
      <c r="BA1520" s="349">
        <f t="shared" si="212"/>
        <v>0</v>
      </c>
      <c r="BB1520" s="349">
        <f t="shared" si="212"/>
        <v>0</v>
      </c>
      <c r="BC1520" s="349">
        <f t="shared" si="212"/>
        <v>0</v>
      </c>
      <c r="BD1520" s="350">
        <f t="shared" si="212"/>
        <v>0</v>
      </c>
      <c r="BE1520" s="349">
        <f t="shared" si="209"/>
        <v>0</v>
      </c>
      <c r="BF1520" s="375">
        <f t="shared" si="210"/>
        <v>0</v>
      </c>
      <c r="BG1520" s="334">
        <f t="shared" si="211"/>
        <v>0</v>
      </c>
    </row>
    <row r="1521" spans="1:59" x14ac:dyDescent="0.2">
      <c r="A1521" s="326" t="str">
        <f t="shared" si="208"/>
        <v>9092015</v>
      </c>
      <c r="B1521">
        <v>909</v>
      </c>
      <c r="C1521" s="327">
        <v>2015</v>
      </c>
      <c r="D1521" s="353">
        <f>+IFERROR(VLOOKUP($A1521,Data_Loss!$A$2:$V$1180,6,FALSE),0)</f>
        <v>0</v>
      </c>
      <c r="E1521" s="353">
        <f>+IFERROR(VLOOKUP($A1521,Data_Loss!$A$2:$V$1180,7,FALSE),0)</f>
        <v>0</v>
      </c>
      <c r="F1521" s="353">
        <f>+IFERROR(VLOOKUP($A1521,Data_Loss!$A$2:$V$1180,8,FALSE),0)</f>
        <v>0</v>
      </c>
      <c r="G1521" s="353">
        <f>+IFERROR(VLOOKUP($A1521,Data_Loss!$A$2:$V$1180,9,FALSE),0)</f>
        <v>0</v>
      </c>
      <c r="H1521" s="353">
        <f>+IFERROR(VLOOKUP($A1521,Data_Loss!$A$2:$V$1180,10,FALSE),0)</f>
        <v>0</v>
      </c>
      <c r="I1521" s="353">
        <f>+IFERROR(VLOOKUP($A1521,Data_Loss!$A$2:$V$1300,12,FALSE),0)</f>
        <v>0</v>
      </c>
      <c r="J1521" s="353">
        <f>+IFERROR(VLOOKUP($A1521,Data_Loss!$A$2:$V$1300,13,FALSE),0)</f>
        <v>0</v>
      </c>
      <c r="K1521" s="353">
        <f>+IFERROR(VLOOKUP($A1521,Data_Loss!$A$2:$V$1300,14,FALSE),0)</f>
        <v>0</v>
      </c>
      <c r="L1521" s="353">
        <f>+IFERROR(VLOOKUP($A1521,Data_Loss!$A$2:$V$1300,15,FALSE),0)</f>
        <v>0</v>
      </c>
      <c r="M1521" s="353">
        <f>+IFERROR(VLOOKUP($A1521,Data_Loss!$A$2:$V$1300,16,FALSE),0)</f>
        <v>0</v>
      </c>
      <c r="N1521" s="353">
        <f>+IFERROR(VLOOKUP($A1521,Data_Loss!$A$2:$V$1300,17,FALSE),0)</f>
        <v>0</v>
      </c>
      <c r="O1521" s="353">
        <f>+IFERROR(VLOOKUP($A1521,Data_Loss!$A$2:$V$1300,18,FALSE),0)</f>
        <v>0</v>
      </c>
      <c r="P1521" s="353">
        <f>+IFERROR(VLOOKUP($A1521,Data_Loss!$A$2:$V$1300,19,FALSE),0)</f>
        <v>0</v>
      </c>
      <c r="Q1521" s="353">
        <f>+IFERROR(VLOOKUP($A1521,Data_Loss!$A$2:$V$1300,20,FALSE),0)</f>
        <v>0</v>
      </c>
      <c r="R1521" s="353">
        <f>+IFERROR(VLOOKUP($A1521,Data_Loss!$A$2:$V$1300,21,FALSE),0)</f>
        <v>0</v>
      </c>
      <c r="S1521" s="353">
        <f>+IFERROR(VLOOKUP($A1521,Data_Loss!$A$2:$V$1300,22,FALSE),0)</f>
        <v>0</v>
      </c>
      <c r="T1521" s="191">
        <f>+$I1521*'10k &amp; MO'!C$4+$J1521*'10k &amp; MO'!C$10+$K1521*'10k &amp; MO'!C$16+$L1521*'10k &amp; MO'!C$22+$M1521*'10k &amp; MO'!C$28</f>
        <v>0</v>
      </c>
      <c r="U1521" s="349">
        <f>+$I1521*'10k &amp; MO'!D$4+$J1521*'10k &amp; MO'!D$10+$K1521*'10k &amp; MO'!D$16+$L1521*'10k &amp; MO'!D$22+$M1521*'10k &amp; MO'!D$28</f>
        <v>0</v>
      </c>
      <c r="V1521" s="349">
        <f>+$I1521*'10k &amp; MO'!E$4+$J1521*'10k &amp; MO'!E$10+$K1521*'10k &amp; MO'!E$16+$L1521*'10k &amp; MO'!E$22+$M1521*'10k &amp; MO'!E$28</f>
        <v>0</v>
      </c>
      <c r="W1521" s="349">
        <f>+$I1521*'10k &amp; MO'!F$4+$J1521*'10k &amp; MO'!F$10+$K1521*'10k &amp; MO'!F$16+$L1521*'10k &amp; MO'!F$22+$M1521*'10k &amp; MO'!F$28</f>
        <v>0</v>
      </c>
      <c r="X1521" s="349">
        <f>+$I1521*'10k &amp; MO'!G$4+$J1521*'10k &amp; MO'!G$10+$K1521*'10k &amp; MO'!G$16+$L1521*'10k &amp; MO'!G$22+$M1521*'10k &amp; MO'!G$28</f>
        <v>0</v>
      </c>
      <c r="Y1521" s="349">
        <f>+$N1521*'10k &amp; MO'!H$4+$O1521*'10k &amp; MO'!H$10+$P1521*'10k &amp; MO'!H$16+$Q1521*'10k &amp; MO'!H$22+$R1521*'10k &amp; MO'!H$28</f>
        <v>0</v>
      </c>
      <c r="Z1521" s="349">
        <f>+$N1521*'10k &amp; MO'!I$4+$O1521*'10k &amp; MO'!I$10+$P1521*'10k &amp; MO'!I$16+$Q1521*'10k &amp; MO'!I$22+$R1521*'10k &amp; MO'!I$28</f>
        <v>0</v>
      </c>
      <c r="AA1521" s="349">
        <f>+$N1521*'10k &amp; MO'!J$4+$O1521*'10k &amp; MO'!J$10+$P1521*'10k &amp; MO'!J$16+$Q1521*'10k &amp; MO'!J$22+$R1521*'10k &amp; MO'!J$28</f>
        <v>0</v>
      </c>
      <c r="AB1521" s="349">
        <f>+$N1521*'10k &amp; MO'!K$4+$O1521*'10k &amp; MO'!K$10+$P1521*'10k &amp; MO'!K$16+$Q1521*'10k &amp; MO'!K$22+$R1521*'10k &amp; MO'!K$28</f>
        <v>0</v>
      </c>
      <c r="AC1521" s="349">
        <f>+$N1521*'10k &amp; MO'!L$4+$O1521*'10k &amp; MO'!L$10+$P1521*'10k &amp; MO'!L$16+$Q1521*'10k &amp; MO'!L$22+$R1521*'10k &amp; MO'!L$28</f>
        <v>0</v>
      </c>
      <c r="AD1521" s="350">
        <f>+S1521*'10k &amp; MO'!O$4</f>
        <v>0</v>
      </c>
      <c r="AF1521" s="192" t="str">
        <f t="shared" si="206"/>
        <v>9092015</v>
      </c>
      <c r="AG1521" s="192">
        <f>+IFERROR(VLOOKUP($AF1521,'Limited Loss'!$F$5:$P$124,AG$3,FALSE),0)</f>
        <v>0</v>
      </c>
      <c r="AH1521" s="193">
        <f>+IFERROR(VLOOKUP($AF1521,'Limited Loss'!$F$5:$P$124,AH$3,FALSE),0)</f>
        <v>0</v>
      </c>
      <c r="AI1521" s="193">
        <f>+IFERROR(VLOOKUP($AF1521,'Limited Loss'!$F$5:$P$124,AI$3,FALSE),0)</f>
        <v>0</v>
      </c>
      <c r="AJ1521" s="193">
        <f>+IFERROR(VLOOKUP($AF1521,'Limited Loss'!$F$5:$P$124,AJ$3,FALSE),0)</f>
        <v>0</v>
      </c>
      <c r="AK1521" s="100">
        <f>+IFERROR(VLOOKUP($AF1521,'Limited Loss'!$F$5:$P$124,AK$3,FALSE),0)</f>
        <v>0</v>
      </c>
      <c r="AL1521" s="193">
        <f>+IFERROR(VLOOKUP($AF1521,'Limited Loss'!$F$5:$P$124,AL$3,FALSE),0)</f>
        <v>0</v>
      </c>
      <c r="AM1521" s="193">
        <f>+IFERROR(VLOOKUP($AF1521,'Limited Loss'!$F$5:$P$124,AM$3,FALSE),0)</f>
        <v>0</v>
      </c>
      <c r="AN1521" s="193">
        <f>+IFERROR(VLOOKUP($AF1521,'Limited Loss'!$F$5:$P$124,AN$3,FALSE),0)</f>
        <v>0</v>
      </c>
      <c r="AO1521" s="193">
        <f>+IFERROR(VLOOKUP($AF1521,'Limited Loss'!$F$5:$P$124,AO$3,FALSE),0)</f>
        <v>0</v>
      </c>
      <c r="AP1521" s="100">
        <f>+IFERROR(VLOOKUP($AF1521,'Limited Loss'!$F$5:$P$124,AP$3,FALSE),0)</f>
        <v>0</v>
      </c>
      <c r="AQ1521" s="353"/>
      <c r="AR1521" s="331">
        <f t="shared" si="207"/>
        <v>909</v>
      </c>
      <c r="AS1521" s="332">
        <f t="shared" si="207"/>
        <v>2015</v>
      </c>
      <c r="AT1521" s="349">
        <f t="shared" si="205"/>
        <v>0</v>
      </c>
      <c r="AU1521" s="349">
        <f t="shared" si="205"/>
        <v>0</v>
      </c>
      <c r="AV1521" s="349">
        <f t="shared" si="205"/>
        <v>0</v>
      </c>
      <c r="AW1521" s="349">
        <f t="shared" si="205"/>
        <v>0</v>
      </c>
      <c r="AX1521" s="350">
        <f t="shared" si="205"/>
        <v>0</v>
      </c>
      <c r="AY1521" s="349">
        <f t="shared" si="212"/>
        <v>0</v>
      </c>
      <c r="AZ1521" s="349">
        <f t="shared" si="212"/>
        <v>0</v>
      </c>
      <c r="BA1521" s="349">
        <f t="shared" si="212"/>
        <v>0</v>
      </c>
      <c r="BB1521" s="349">
        <f t="shared" si="212"/>
        <v>0</v>
      </c>
      <c r="BC1521" s="349">
        <f t="shared" si="212"/>
        <v>0</v>
      </c>
      <c r="BD1521" s="350">
        <f t="shared" si="212"/>
        <v>0</v>
      </c>
      <c r="BE1521" s="349">
        <f t="shared" si="209"/>
        <v>0</v>
      </c>
      <c r="BF1521" s="375">
        <f t="shared" si="210"/>
        <v>0</v>
      </c>
      <c r="BG1521" s="334">
        <f t="shared" si="211"/>
        <v>0</v>
      </c>
    </row>
    <row r="1522" spans="1:59" x14ac:dyDescent="0.2">
      <c r="A1522" s="326" t="str">
        <f t="shared" si="208"/>
        <v>9092016</v>
      </c>
      <c r="B1522">
        <v>909</v>
      </c>
      <c r="C1522" s="327">
        <v>2016</v>
      </c>
      <c r="D1522" s="353">
        <f>+IFERROR(VLOOKUP($A1522,Data_Loss!$A$2:$V$1180,6,FALSE),0)</f>
        <v>0</v>
      </c>
      <c r="E1522" s="353">
        <f>+IFERROR(VLOOKUP($A1522,Data_Loss!$A$2:$V$1180,7,FALSE),0)</f>
        <v>0</v>
      </c>
      <c r="F1522" s="353">
        <f>+IFERROR(VLOOKUP($A1522,Data_Loss!$A$2:$V$1180,8,FALSE),0)</f>
        <v>0</v>
      </c>
      <c r="G1522" s="353">
        <f>+IFERROR(VLOOKUP($A1522,Data_Loss!$A$2:$V$1180,9,FALSE),0)</f>
        <v>0</v>
      </c>
      <c r="H1522" s="353">
        <f>+IFERROR(VLOOKUP($A1522,Data_Loss!$A$2:$V$1180,10,FALSE),0)</f>
        <v>0</v>
      </c>
      <c r="I1522" s="353">
        <f>+IFERROR(VLOOKUP($A1522,Data_Loss!$A$2:$V$1300,12,FALSE),0)</f>
        <v>0</v>
      </c>
      <c r="J1522" s="353">
        <f>+IFERROR(VLOOKUP($A1522,Data_Loss!$A$2:$V$1300,13,FALSE),0)</f>
        <v>0</v>
      </c>
      <c r="K1522" s="353">
        <f>+IFERROR(VLOOKUP($A1522,Data_Loss!$A$2:$V$1300,14,FALSE),0)</f>
        <v>0</v>
      </c>
      <c r="L1522" s="353">
        <f>+IFERROR(VLOOKUP($A1522,Data_Loss!$A$2:$V$1300,15,FALSE),0)</f>
        <v>0</v>
      </c>
      <c r="M1522" s="353">
        <f>+IFERROR(VLOOKUP($A1522,Data_Loss!$A$2:$V$1300,16,FALSE),0)</f>
        <v>0</v>
      </c>
      <c r="N1522" s="353">
        <f>+IFERROR(VLOOKUP($A1522,Data_Loss!$A$2:$V$1300,17,FALSE),0)</f>
        <v>0</v>
      </c>
      <c r="O1522" s="353">
        <f>+IFERROR(VLOOKUP($A1522,Data_Loss!$A$2:$V$1300,18,FALSE),0)</f>
        <v>0</v>
      </c>
      <c r="P1522" s="353">
        <f>+IFERROR(VLOOKUP($A1522,Data_Loss!$A$2:$V$1300,19,FALSE),0)</f>
        <v>0</v>
      </c>
      <c r="Q1522" s="353">
        <f>+IFERROR(VLOOKUP($A1522,Data_Loss!$A$2:$V$1300,20,FALSE),0)</f>
        <v>0</v>
      </c>
      <c r="R1522" s="353">
        <f>+IFERROR(VLOOKUP($A1522,Data_Loss!$A$2:$V$1300,21,FALSE),0)</f>
        <v>0</v>
      </c>
      <c r="S1522" s="353">
        <f>+IFERROR(VLOOKUP($A1522,Data_Loss!$A$2:$V$1300,22,FALSE),0)</f>
        <v>0</v>
      </c>
      <c r="T1522" s="191">
        <f>+$I1522*'10k &amp; MO'!C$5+$J1522*'10k &amp; MO'!C$11+$K1522*'10k &amp; MO'!C$17+$L1522*'10k &amp; MO'!C$23+$M1522*'10k &amp; MO'!C$29</f>
        <v>0</v>
      </c>
      <c r="U1522" s="349">
        <f>+$I1522*'10k &amp; MO'!D$5+$J1522*'10k &amp; MO'!D$11+$K1522*'10k &amp; MO'!D$17+$L1522*'10k &amp; MO'!D$23+$M1522*'10k &amp; MO'!D$29</f>
        <v>0</v>
      </c>
      <c r="V1522" s="349">
        <f>+$I1522*'10k &amp; MO'!E$5+$J1522*'10k &amp; MO'!E$11+$K1522*'10k &amp; MO'!E$17+$L1522*'10k &amp; MO'!E$23+$M1522*'10k &amp; MO'!E$29</f>
        <v>0</v>
      </c>
      <c r="W1522" s="349">
        <f>+$I1522*'10k &amp; MO'!F$5+$J1522*'10k &amp; MO'!F$11+$K1522*'10k &amp; MO'!F$17+$L1522*'10k &amp; MO'!F$23+$M1522*'10k &amp; MO'!F$29</f>
        <v>0</v>
      </c>
      <c r="X1522" s="349">
        <f>+$I1522*'10k &amp; MO'!G$5+$J1522*'10k &amp; MO'!G$11+$K1522*'10k &amp; MO'!G$17+$L1522*'10k &amp; MO'!G$23+$M1522*'10k &amp; MO'!G$29</f>
        <v>0</v>
      </c>
      <c r="Y1522" s="349">
        <f>+$N1522*'10k &amp; MO'!H$5+$O1522*'10k &amp; MO'!H$11+$P1522*'10k &amp; MO'!H$17+$Q1522*'10k &amp; MO'!H$23+$R1522*'10k &amp; MO'!H$29</f>
        <v>0</v>
      </c>
      <c r="Z1522" s="349">
        <f>+$N1522*'10k &amp; MO'!I$5+$O1522*'10k &amp; MO'!I$11+$P1522*'10k &amp; MO'!I$17+$Q1522*'10k &amp; MO'!I$23+$R1522*'10k &amp; MO'!I$29</f>
        <v>0</v>
      </c>
      <c r="AA1522" s="349">
        <f>+$N1522*'10k &amp; MO'!J$5+$O1522*'10k &amp; MO'!J$11+$P1522*'10k &amp; MO'!J$17+$Q1522*'10k &amp; MO'!J$23+$R1522*'10k &amp; MO'!J$29</f>
        <v>0</v>
      </c>
      <c r="AB1522" s="349">
        <f>+$N1522*'10k &amp; MO'!K$5+$O1522*'10k &amp; MO'!K$11+$P1522*'10k &amp; MO'!K$17+$Q1522*'10k &amp; MO'!K$23+$R1522*'10k &amp; MO'!K$29</f>
        <v>0</v>
      </c>
      <c r="AC1522" s="349">
        <f>+$N1522*'10k &amp; MO'!L$5+$O1522*'10k &amp; MO'!L$11+$P1522*'10k &amp; MO'!L$17+$Q1522*'10k &amp; MO'!L$23+$R1522*'10k &amp; MO'!L$29</f>
        <v>0</v>
      </c>
      <c r="AD1522" s="350">
        <f>+S1522*'10k &amp; MO'!O$5</f>
        <v>0</v>
      </c>
      <c r="AF1522" s="192" t="str">
        <f t="shared" si="206"/>
        <v>9092016</v>
      </c>
      <c r="AG1522" s="192">
        <f>+IFERROR(VLOOKUP($AF1522,'Limited Loss'!$F$5:$P$124,AG$3,FALSE),0)</f>
        <v>0</v>
      </c>
      <c r="AH1522" s="193">
        <f>+IFERROR(VLOOKUP($AF1522,'Limited Loss'!$F$5:$P$124,AH$3,FALSE),0)</f>
        <v>0</v>
      </c>
      <c r="AI1522" s="193">
        <f>+IFERROR(VLOOKUP($AF1522,'Limited Loss'!$F$5:$P$124,AI$3,FALSE),0)</f>
        <v>0</v>
      </c>
      <c r="AJ1522" s="193">
        <f>+IFERROR(VLOOKUP($AF1522,'Limited Loss'!$F$5:$P$124,AJ$3,FALSE),0)</f>
        <v>0</v>
      </c>
      <c r="AK1522" s="100">
        <f>+IFERROR(VLOOKUP($AF1522,'Limited Loss'!$F$5:$P$124,AK$3,FALSE),0)</f>
        <v>0</v>
      </c>
      <c r="AL1522" s="193">
        <f>+IFERROR(VLOOKUP($AF1522,'Limited Loss'!$F$5:$P$124,AL$3,FALSE),0)</f>
        <v>0</v>
      </c>
      <c r="AM1522" s="193">
        <f>+IFERROR(VLOOKUP($AF1522,'Limited Loss'!$F$5:$P$124,AM$3,FALSE),0)</f>
        <v>0</v>
      </c>
      <c r="AN1522" s="193">
        <f>+IFERROR(VLOOKUP($AF1522,'Limited Loss'!$F$5:$P$124,AN$3,FALSE),0)</f>
        <v>0</v>
      </c>
      <c r="AO1522" s="193">
        <f>+IFERROR(VLOOKUP($AF1522,'Limited Loss'!$F$5:$P$124,AO$3,FALSE),0)</f>
        <v>0</v>
      </c>
      <c r="AP1522" s="100">
        <f>+IFERROR(VLOOKUP($AF1522,'Limited Loss'!$F$5:$P$124,AP$3,FALSE),0)</f>
        <v>0</v>
      </c>
      <c r="AQ1522" s="353"/>
      <c r="AR1522" s="331">
        <f t="shared" si="207"/>
        <v>909</v>
      </c>
      <c r="AS1522" s="332">
        <f t="shared" si="207"/>
        <v>2016</v>
      </c>
      <c r="AT1522" s="349">
        <f t="shared" si="205"/>
        <v>0</v>
      </c>
      <c r="AU1522" s="349">
        <f t="shared" si="205"/>
        <v>0</v>
      </c>
      <c r="AV1522" s="349">
        <f t="shared" si="205"/>
        <v>0</v>
      </c>
      <c r="AW1522" s="349">
        <f t="shared" si="205"/>
        <v>0</v>
      </c>
      <c r="AX1522" s="350">
        <f t="shared" si="205"/>
        <v>0</v>
      </c>
      <c r="AY1522" s="349">
        <f t="shared" si="212"/>
        <v>0</v>
      </c>
      <c r="AZ1522" s="349">
        <f t="shared" si="212"/>
        <v>0</v>
      </c>
      <c r="BA1522" s="349">
        <f t="shared" si="212"/>
        <v>0</v>
      </c>
      <c r="BB1522" s="349">
        <f t="shared" si="212"/>
        <v>0</v>
      </c>
      <c r="BC1522" s="349">
        <f t="shared" si="212"/>
        <v>0</v>
      </c>
      <c r="BD1522" s="350">
        <f t="shared" si="212"/>
        <v>0</v>
      </c>
      <c r="BE1522" s="349">
        <f t="shared" si="209"/>
        <v>0</v>
      </c>
      <c r="BF1522" s="375">
        <f t="shared" si="210"/>
        <v>0</v>
      </c>
      <c r="BG1522" s="334">
        <f t="shared" si="211"/>
        <v>0</v>
      </c>
    </row>
    <row r="1523" spans="1:59" x14ac:dyDescent="0.2">
      <c r="A1523" s="326" t="str">
        <f t="shared" si="208"/>
        <v>9092017</v>
      </c>
      <c r="B1523">
        <v>909</v>
      </c>
      <c r="C1523" s="327">
        <v>2017</v>
      </c>
      <c r="D1523" s="353">
        <f>+IFERROR(VLOOKUP($A1523,Data_Loss!$A$2:$V$1180,6,FALSE),0)</f>
        <v>0</v>
      </c>
      <c r="E1523" s="353">
        <f>+IFERROR(VLOOKUP($A1523,Data_Loss!$A$2:$V$1180,7,FALSE),0)</f>
        <v>0</v>
      </c>
      <c r="F1523" s="353">
        <f>+IFERROR(VLOOKUP($A1523,Data_Loss!$A$2:$V$1180,8,FALSE),0)</f>
        <v>0</v>
      </c>
      <c r="G1523" s="353">
        <f>+IFERROR(VLOOKUP($A1523,Data_Loss!$A$2:$V$1180,9,FALSE),0)</f>
        <v>0</v>
      </c>
      <c r="H1523" s="353">
        <f>+IFERROR(VLOOKUP($A1523,Data_Loss!$A$2:$V$1180,10,FALSE),0)</f>
        <v>0</v>
      </c>
      <c r="I1523" s="353">
        <f>+IFERROR(VLOOKUP($A1523,Data_Loss!$A$2:$V$1300,12,FALSE),0)</f>
        <v>0</v>
      </c>
      <c r="J1523" s="353">
        <f>+IFERROR(VLOOKUP($A1523,Data_Loss!$A$2:$V$1300,13,FALSE),0)</f>
        <v>0</v>
      </c>
      <c r="K1523" s="353">
        <f>+IFERROR(VLOOKUP($A1523,Data_Loss!$A$2:$V$1300,14,FALSE),0)</f>
        <v>0</v>
      </c>
      <c r="L1523" s="353">
        <f>+IFERROR(VLOOKUP($A1523,Data_Loss!$A$2:$V$1300,15,FALSE),0)</f>
        <v>0</v>
      </c>
      <c r="M1523" s="353">
        <f>+IFERROR(VLOOKUP($A1523,Data_Loss!$A$2:$V$1300,16,FALSE),0)</f>
        <v>0</v>
      </c>
      <c r="N1523" s="353">
        <f>+IFERROR(VLOOKUP($A1523,Data_Loss!$A$2:$V$1300,17,FALSE),0)</f>
        <v>0</v>
      </c>
      <c r="O1523" s="353">
        <f>+IFERROR(VLOOKUP($A1523,Data_Loss!$A$2:$V$1300,18,FALSE),0)</f>
        <v>0</v>
      </c>
      <c r="P1523" s="353">
        <f>+IFERROR(VLOOKUP($A1523,Data_Loss!$A$2:$V$1300,19,FALSE),0)</f>
        <v>0</v>
      </c>
      <c r="Q1523" s="353">
        <f>+IFERROR(VLOOKUP($A1523,Data_Loss!$A$2:$V$1300,20,FALSE),0)</f>
        <v>0</v>
      </c>
      <c r="R1523" s="353">
        <f>+IFERROR(VLOOKUP($A1523,Data_Loss!$A$2:$V$1300,21,FALSE),0)</f>
        <v>0</v>
      </c>
      <c r="S1523" s="353">
        <f>+IFERROR(VLOOKUP($A1523,Data_Loss!$A$2:$V$1300,22,FALSE),0)</f>
        <v>0</v>
      </c>
      <c r="T1523" s="191">
        <f>+$I1523*'10k &amp; MO'!C$6+$J1523*'10k &amp; MO'!C$12+$K1523*'10k &amp; MO'!C$18+$L1523*'10k &amp; MO'!C$24+$M1523*'10k &amp; MO'!C$30</f>
        <v>0</v>
      </c>
      <c r="U1523" s="349">
        <f>+$I1523*'10k &amp; MO'!D$6+$J1523*'10k &amp; MO'!D$12+$K1523*'10k &amp; MO'!D$18+$L1523*'10k &amp; MO'!D$24+$M1523*'10k &amp; MO'!D$30</f>
        <v>0</v>
      </c>
      <c r="V1523" s="349">
        <f>+$I1523*'10k &amp; MO'!E$6+$J1523*'10k &amp; MO'!E$12+$K1523*'10k &amp; MO'!E$18+$L1523*'10k &amp; MO'!E$24+$M1523*'10k &amp; MO'!E$30</f>
        <v>0</v>
      </c>
      <c r="W1523" s="349">
        <f>+$I1523*'10k &amp; MO'!F$6+$J1523*'10k &amp; MO'!F$12+$K1523*'10k &amp; MO'!F$18+$L1523*'10k &amp; MO'!F$24+$M1523*'10k &amp; MO'!F$30</f>
        <v>0</v>
      </c>
      <c r="X1523" s="349">
        <f>+$I1523*'10k &amp; MO'!G$6+$J1523*'10k &amp; MO'!G$12+$K1523*'10k &amp; MO'!G$18+$L1523*'10k &amp; MO'!G$24+$M1523*'10k &amp; MO'!G$30</f>
        <v>0</v>
      </c>
      <c r="Y1523" s="349">
        <f>+$N1523*'10k &amp; MO'!H$6+$O1523*'10k &amp; MO'!H$12+$P1523*'10k &amp; MO'!H$18+$Q1523*'10k &amp; MO'!H$24+$R1523*'10k &amp; MO'!H$30</f>
        <v>0</v>
      </c>
      <c r="Z1523" s="349">
        <f>+$N1523*'10k &amp; MO'!I$6+$O1523*'10k &amp; MO'!I$12+$P1523*'10k &amp; MO'!I$18+$Q1523*'10k &amp; MO'!I$24+$R1523*'10k &amp; MO'!I$30</f>
        <v>0</v>
      </c>
      <c r="AA1523" s="349">
        <f>+$N1523*'10k &amp; MO'!J$6+$O1523*'10k &amp; MO'!J$12+$P1523*'10k &amp; MO'!J$18+$Q1523*'10k &amp; MO'!J$24+$R1523*'10k &amp; MO'!J$30</f>
        <v>0</v>
      </c>
      <c r="AB1523" s="349">
        <f>+$N1523*'10k &amp; MO'!K$6+$O1523*'10k &amp; MO'!K$12+$P1523*'10k &amp; MO'!K$18+$Q1523*'10k &amp; MO'!K$24+$R1523*'10k &amp; MO'!K$30</f>
        <v>0</v>
      </c>
      <c r="AC1523" s="349">
        <f>+$N1523*'10k &amp; MO'!L$6+$O1523*'10k &amp; MO'!L$12+$P1523*'10k &amp; MO'!L$18+$Q1523*'10k &amp; MO'!L$24+$R1523*'10k &amp; MO'!L$30</f>
        <v>0</v>
      </c>
      <c r="AD1523" s="350">
        <f>+S1523*'10k &amp; MO'!O$6</f>
        <v>0</v>
      </c>
      <c r="AF1523" s="192" t="str">
        <f t="shared" si="206"/>
        <v>9092017</v>
      </c>
      <c r="AG1523" s="192">
        <f>+IFERROR(VLOOKUP($AF1523,'Limited Loss'!$F$5:$P$124,AG$3,FALSE),0)</f>
        <v>0</v>
      </c>
      <c r="AH1523" s="193">
        <f>+IFERROR(VLOOKUP($AF1523,'Limited Loss'!$F$5:$P$124,AH$3,FALSE),0)</f>
        <v>0</v>
      </c>
      <c r="AI1523" s="193">
        <f>+IFERROR(VLOOKUP($AF1523,'Limited Loss'!$F$5:$P$124,AI$3,FALSE),0)</f>
        <v>0</v>
      </c>
      <c r="AJ1523" s="193">
        <f>+IFERROR(VLOOKUP($AF1523,'Limited Loss'!$F$5:$P$124,AJ$3,FALSE),0)</f>
        <v>0</v>
      </c>
      <c r="AK1523" s="100">
        <f>+IFERROR(VLOOKUP($AF1523,'Limited Loss'!$F$5:$P$124,AK$3,FALSE),0)</f>
        <v>0</v>
      </c>
      <c r="AL1523" s="193">
        <f>+IFERROR(VLOOKUP($AF1523,'Limited Loss'!$F$5:$P$124,AL$3,FALSE),0)</f>
        <v>0</v>
      </c>
      <c r="AM1523" s="193">
        <f>+IFERROR(VLOOKUP($AF1523,'Limited Loss'!$F$5:$P$124,AM$3,FALSE),0)</f>
        <v>0</v>
      </c>
      <c r="AN1523" s="193">
        <f>+IFERROR(VLOOKUP($AF1523,'Limited Loss'!$F$5:$P$124,AN$3,FALSE),0)</f>
        <v>0</v>
      </c>
      <c r="AO1523" s="193">
        <f>+IFERROR(VLOOKUP($AF1523,'Limited Loss'!$F$5:$P$124,AO$3,FALSE),0)</f>
        <v>0</v>
      </c>
      <c r="AP1523" s="100">
        <f>+IFERROR(VLOOKUP($AF1523,'Limited Loss'!$F$5:$P$124,AP$3,FALSE),0)</f>
        <v>0</v>
      </c>
      <c r="AQ1523" s="353"/>
      <c r="AR1523" s="331">
        <f t="shared" si="207"/>
        <v>909</v>
      </c>
      <c r="AS1523" s="332">
        <f t="shared" si="207"/>
        <v>2017</v>
      </c>
      <c r="AT1523" s="349">
        <f t="shared" si="205"/>
        <v>0</v>
      </c>
      <c r="AU1523" s="349">
        <f t="shared" si="205"/>
        <v>0</v>
      </c>
      <c r="AV1523" s="349">
        <f t="shared" si="205"/>
        <v>0</v>
      </c>
      <c r="AW1523" s="349">
        <f t="shared" si="205"/>
        <v>0</v>
      </c>
      <c r="AX1523" s="350">
        <f t="shared" si="205"/>
        <v>0</v>
      </c>
      <c r="AY1523" s="349">
        <f t="shared" si="212"/>
        <v>0</v>
      </c>
      <c r="AZ1523" s="349">
        <f t="shared" si="212"/>
        <v>0</v>
      </c>
      <c r="BA1523" s="349">
        <f t="shared" si="212"/>
        <v>0</v>
      </c>
      <c r="BB1523" s="349">
        <f t="shared" si="212"/>
        <v>0</v>
      </c>
      <c r="BC1523" s="349">
        <f t="shared" si="212"/>
        <v>0</v>
      </c>
      <c r="BD1523" s="350">
        <f t="shared" si="212"/>
        <v>0</v>
      </c>
      <c r="BE1523" s="349">
        <f t="shared" si="209"/>
        <v>0</v>
      </c>
      <c r="BF1523" s="375">
        <f t="shared" si="210"/>
        <v>0</v>
      </c>
      <c r="BG1523" s="334">
        <f t="shared" si="211"/>
        <v>0</v>
      </c>
    </row>
    <row r="1524" spans="1:59" x14ac:dyDescent="0.2">
      <c r="A1524" s="326" t="str">
        <f t="shared" si="208"/>
        <v>9092018</v>
      </c>
      <c r="B1524">
        <v>909</v>
      </c>
      <c r="C1524" s="327">
        <v>2018</v>
      </c>
      <c r="D1524" s="353">
        <f>+IFERROR(VLOOKUP($A1524,Data_Loss!$A$2:$V$1180,6,FALSE),0)</f>
        <v>0</v>
      </c>
      <c r="E1524" s="353">
        <f>+IFERROR(VLOOKUP($A1524,Data_Loss!$A$2:$V$1180,7,FALSE),0)</f>
        <v>0</v>
      </c>
      <c r="F1524" s="353">
        <f>+IFERROR(VLOOKUP($A1524,Data_Loss!$A$2:$V$1180,8,FALSE),0)</f>
        <v>0</v>
      </c>
      <c r="G1524" s="353">
        <f>+IFERROR(VLOOKUP($A1524,Data_Loss!$A$2:$V$1180,9,FALSE),0)</f>
        <v>0</v>
      </c>
      <c r="H1524" s="353">
        <f>+IFERROR(VLOOKUP($A1524,Data_Loss!$A$2:$V$1180,10,FALSE),0)</f>
        <v>0</v>
      </c>
      <c r="I1524" s="353">
        <f>+IFERROR(VLOOKUP($A1524,Data_Loss!$A$2:$V$1300,12,FALSE),0)</f>
        <v>0</v>
      </c>
      <c r="J1524" s="353">
        <f>+IFERROR(VLOOKUP($A1524,Data_Loss!$A$2:$V$1300,13,FALSE),0)</f>
        <v>0</v>
      </c>
      <c r="K1524" s="353">
        <f>+IFERROR(VLOOKUP($A1524,Data_Loss!$A$2:$V$1300,14,FALSE),0)</f>
        <v>0</v>
      </c>
      <c r="L1524" s="353">
        <f>+IFERROR(VLOOKUP($A1524,Data_Loss!$A$2:$V$1300,15,FALSE),0)</f>
        <v>0</v>
      </c>
      <c r="M1524" s="353">
        <f>+IFERROR(VLOOKUP($A1524,Data_Loss!$A$2:$V$1300,16,FALSE),0)</f>
        <v>0</v>
      </c>
      <c r="N1524" s="353">
        <f>+IFERROR(VLOOKUP($A1524,Data_Loss!$A$2:$V$1300,17,FALSE),0)</f>
        <v>0</v>
      </c>
      <c r="O1524" s="353">
        <f>+IFERROR(VLOOKUP($A1524,Data_Loss!$A$2:$V$1300,18,FALSE),0)</f>
        <v>0</v>
      </c>
      <c r="P1524" s="353">
        <f>+IFERROR(VLOOKUP($A1524,Data_Loss!$A$2:$V$1300,19,FALSE),0)</f>
        <v>0</v>
      </c>
      <c r="Q1524" s="353">
        <f>+IFERROR(VLOOKUP($A1524,Data_Loss!$A$2:$V$1300,20,FALSE),0)</f>
        <v>0</v>
      </c>
      <c r="R1524" s="353">
        <f>+IFERROR(VLOOKUP($A1524,Data_Loss!$A$2:$V$1300,21,FALSE),0)</f>
        <v>0</v>
      </c>
      <c r="S1524" s="353">
        <f>+IFERROR(VLOOKUP($A1524,Data_Loss!$A$2:$V$1300,22,FALSE),0)</f>
        <v>0</v>
      </c>
      <c r="T1524" s="191">
        <f>+$I1524*'10k &amp; MO'!C$7+$J1524*'10k &amp; MO'!C$13+$K1524*'10k &amp; MO'!C$19+$L1524*'10k &amp; MO'!C$25+$M1524*'10k &amp; MO'!C$31</f>
        <v>0</v>
      </c>
      <c r="U1524" s="349">
        <f>+$I1524*'10k &amp; MO'!D$7+$J1524*'10k &amp; MO'!D$13+$K1524*'10k &amp; MO'!D$19+$L1524*'10k &amp; MO'!D$25+$M1524*'10k &amp; MO'!D$31</f>
        <v>0</v>
      </c>
      <c r="V1524" s="349">
        <f>+$I1524*'10k &amp; MO'!E$7+$J1524*'10k &amp; MO'!E$13+$K1524*'10k &amp; MO'!E$19+$L1524*'10k &amp; MO'!E$25+$M1524*'10k &amp; MO'!E$31</f>
        <v>0</v>
      </c>
      <c r="W1524" s="349">
        <f>+$I1524*'10k &amp; MO'!F$7+$J1524*'10k &amp; MO'!F$13+$K1524*'10k &amp; MO'!F$19+$L1524*'10k &amp; MO'!F$25+$M1524*'10k &amp; MO'!F$31</f>
        <v>0</v>
      </c>
      <c r="X1524" s="349">
        <f>+$I1524*'10k &amp; MO'!G$7+$J1524*'10k &amp; MO'!G$13+$K1524*'10k &amp; MO'!G$19+$L1524*'10k &amp; MO'!G$25+$M1524*'10k &amp; MO'!G$31</f>
        <v>0</v>
      </c>
      <c r="Y1524" s="349">
        <f>+$N1524*'10k &amp; MO'!H$7+$O1524*'10k &amp; MO'!H$13+$P1524*'10k &amp; MO'!H$19+$Q1524*'10k &amp; MO'!H$25+$R1524*'10k &amp; MO'!H$31</f>
        <v>0</v>
      </c>
      <c r="Z1524" s="349">
        <f>+$N1524*'10k &amp; MO'!I$7+$O1524*'10k &amp; MO'!I$13+$P1524*'10k &amp; MO'!I$19+$Q1524*'10k &amp; MO'!I$25+$R1524*'10k &amp; MO'!I$31</f>
        <v>0</v>
      </c>
      <c r="AA1524" s="349">
        <f>+$N1524*'10k &amp; MO'!J$7+$O1524*'10k &amp; MO'!J$13+$P1524*'10k &amp; MO'!J$19+$Q1524*'10k &amp; MO'!J$25+$R1524*'10k &amp; MO'!J$31</f>
        <v>0</v>
      </c>
      <c r="AB1524" s="349">
        <f>+$N1524*'10k &amp; MO'!K$7+$O1524*'10k &amp; MO'!K$13+$P1524*'10k &amp; MO'!K$19+$Q1524*'10k &amp; MO'!K$25+$R1524*'10k &amp; MO'!K$31</f>
        <v>0</v>
      </c>
      <c r="AC1524" s="349">
        <f>+$N1524*'10k &amp; MO'!L$7+$O1524*'10k &amp; MO'!L$13+$P1524*'10k &amp; MO'!L$19+$Q1524*'10k &amp; MO'!L$25+$R1524*'10k &amp; MO'!L$31</f>
        <v>0</v>
      </c>
      <c r="AD1524" s="350">
        <f>+S1524*'10k &amp; MO'!O$7</f>
        <v>0</v>
      </c>
      <c r="AF1524" s="192" t="str">
        <f t="shared" si="206"/>
        <v>9092018</v>
      </c>
      <c r="AG1524" s="192">
        <f>+IFERROR(VLOOKUP($AF1524,'Limited Loss'!$F$5:$P$124,AG$3,FALSE),0)</f>
        <v>0</v>
      </c>
      <c r="AH1524" s="193">
        <f>+IFERROR(VLOOKUP($AF1524,'Limited Loss'!$F$5:$P$124,AH$3,FALSE),0)</f>
        <v>0</v>
      </c>
      <c r="AI1524" s="193">
        <f>+IFERROR(VLOOKUP($AF1524,'Limited Loss'!$F$5:$P$124,AI$3,FALSE),0)</f>
        <v>0</v>
      </c>
      <c r="AJ1524" s="193">
        <f>+IFERROR(VLOOKUP($AF1524,'Limited Loss'!$F$5:$P$124,AJ$3,FALSE),0)</f>
        <v>0</v>
      </c>
      <c r="AK1524" s="100">
        <f>+IFERROR(VLOOKUP($AF1524,'Limited Loss'!$F$5:$P$124,AK$3,FALSE),0)</f>
        <v>0</v>
      </c>
      <c r="AL1524" s="193">
        <f>+IFERROR(VLOOKUP($AF1524,'Limited Loss'!$F$5:$P$124,AL$3,FALSE),0)</f>
        <v>0</v>
      </c>
      <c r="AM1524" s="193">
        <f>+IFERROR(VLOOKUP($AF1524,'Limited Loss'!$F$5:$P$124,AM$3,FALSE),0)</f>
        <v>0</v>
      </c>
      <c r="AN1524" s="193">
        <f>+IFERROR(VLOOKUP($AF1524,'Limited Loss'!$F$5:$P$124,AN$3,FALSE),0)</f>
        <v>0</v>
      </c>
      <c r="AO1524" s="193">
        <f>+IFERROR(VLOOKUP($AF1524,'Limited Loss'!$F$5:$P$124,AO$3,FALSE),0)</f>
        <v>0</v>
      </c>
      <c r="AP1524" s="100">
        <f>+IFERROR(VLOOKUP($AF1524,'Limited Loss'!$F$5:$P$124,AP$3,FALSE),0)</f>
        <v>0</v>
      </c>
      <c r="AQ1524" s="353"/>
      <c r="AR1524" s="331">
        <f t="shared" si="207"/>
        <v>909</v>
      </c>
      <c r="AS1524" s="332">
        <f t="shared" si="207"/>
        <v>2018</v>
      </c>
      <c r="AT1524" s="349">
        <f t="shared" si="205"/>
        <v>0</v>
      </c>
      <c r="AU1524" s="349">
        <f t="shared" si="205"/>
        <v>0</v>
      </c>
      <c r="AV1524" s="349">
        <f t="shared" si="205"/>
        <v>0</v>
      </c>
      <c r="AW1524" s="349">
        <f t="shared" si="205"/>
        <v>0</v>
      </c>
      <c r="AX1524" s="350">
        <f t="shared" si="205"/>
        <v>0</v>
      </c>
      <c r="AY1524" s="349">
        <f t="shared" si="212"/>
        <v>0</v>
      </c>
      <c r="AZ1524" s="349">
        <f t="shared" si="212"/>
        <v>0</v>
      </c>
      <c r="BA1524" s="349">
        <f t="shared" si="212"/>
        <v>0</v>
      </c>
      <c r="BB1524" s="349">
        <f t="shared" si="212"/>
        <v>0</v>
      </c>
      <c r="BC1524" s="349">
        <f t="shared" si="212"/>
        <v>0</v>
      </c>
      <c r="BD1524" s="350">
        <f t="shared" si="212"/>
        <v>0</v>
      </c>
      <c r="BE1524" s="349">
        <f t="shared" si="209"/>
        <v>0</v>
      </c>
      <c r="BF1524" s="375">
        <f t="shared" si="210"/>
        <v>0</v>
      </c>
      <c r="BG1524" s="334">
        <f t="shared" si="211"/>
        <v>0</v>
      </c>
    </row>
    <row r="1525" spans="1:59" x14ac:dyDescent="0.2">
      <c r="A1525" s="326" t="str">
        <f t="shared" si="208"/>
        <v>9122014</v>
      </c>
      <c r="B1525">
        <v>912</v>
      </c>
      <c r="C1525" s="327">
        <v>2014</v>
      </c>
      <c r="D1525" s="353">
        <f>+IFERROR(VLOOKUP($A1525,Data_Loss!$A$2:$V$1180,6,FALSE),0)</f>
        <v>0</v>
      </c>
      <c r="E1525" s="353">
        <f>+IFERROR(VLOOKUP($A1525,Data_Loss!$A$2:$V$1180,7,FALSE),0)</f>
        <v>0</v>
      </c>
      <c r="F1525" s="353">
        <f>+IFERROR(VLOOKUP($A1525,Data_Loss!$A$2:$V$1180,8,FALSE),0)</f>
        <v>0</v>
      </c>
      <c r="G1525" s="353">
        <f>+IFERROR(VLOOKUP($A1525,Data_Loss!$A$2:$V$1180,9,FALSE),0)</f>
        <v>1</v>
      </c>
      <c r="H1525" s="353">
        <f>+IFERROR(VLOOKUP($A1525,Data_Loss!$A$2:$V$1180,10,FALSE),0)</f>
        <v>0</v>
      </c>
      <c r="I1525" s="353">
        <f>+IFERROR(VLOOKUP($A1525,Data_Loss!$A$2:$V$1300,12,FALSE),0)</f>
        <v>0</v>
      </c>
      <c r="J1525" s="353">
        <f>+IFERROR(VLOOKUP($A1525,Data_Loss!$A$2:$V$1300,13,FALSE),0)</f>
        <v>0</v>
      </c>
      <c r="K1525" s="353">
        <f>+IFERROR(VLOOKUP($A1525,Data_Loss!$A$2:$V$1300,14,FALSE),0)</f>
        <v>0</v>
      </c>
      <c r="L1525" s="353">
        <f>+IFERROR(VLOOKUP($A1525,Data_Loss!$A$2:$V$1300,15,FALSE),0)</f>
        <v>50600</v>
      </c>
      <c r="M1525" s="353">
        <f>+IFERROR(VLOOKUP($A1525,Data_Loss!$A$2:$V$1300,16,FALSE),0)</f>
        <v>0</v>
      </c>
      <c r="N1525" s="353">
        <f>+IFERROR(VLOOKUP($A1525,Data_Loss!$A$2:$V$1300,17,FALSE),0)</f>
        <v>0</v>
      </c>
      <c r="O1525" s="353">
        <f>+IFERROR(VLOOKUP($A1525,Data_Loss!$A$2:$V$1300,18,FALSE),0)</f>
        <v>0</v>
      </c>
      <c r="P1525" s="353">
        <f>+IFERROR(VLOOKUP($A1525,Data_Loss!$A$2:$V$1300,19,FALSE),0)</f>
        <v>0</v>
      </c>
      <c r="Q1525" s="353">
        <f>+IFERROR(VLOOKUP($A1525,Data_Loss!$A$2:$V$1300,20,FALSE),0)</f>
        <v>21738</v>
      </c>
      <c r="R1525" s="353">
        <f>+IFERROR(VLOOKUP($A1525,Data_Loss!$A$2:$V$1300,21,FALSE),0)</f>
        <v>0</v>
      </c>
      <c r="S1525" s="353">
        <f>+IFERROR(VLOOKUP($A1525,Data_Loss!$A$2:$V$1300,22,FALSE),0)</f>
        <v>375</v>
      </c>
      <c r="T1525" s="191">
        <f>+$I1525*'10k &amp; MO'!C$3+$J1525*'10k &amp; MO'!C$9+$K1525*'10k &amp; MO'!C$15+$L1525*'10k &amp; MO'!C$21+$M1525*'10k &amp; MO'!C$27</f>
        <v>0</v>
      </c>
      <c r="U1525" s="349">
        <f>+$I1525*'10k &amp; MO'!D$3+$J1525*'10k &amp; MO'!D$9+$K1525*'10k &amp; MO'!D$15+$L1525*'10k &amp; MO'!D$21+$M1525*'10k &amp; MO'!D$27</f>
        <v>0</v>
      </c>
      <c r="V1525" s="349">
        <f>+$I1525*'10k &amp; MO'!E$3+$J1525*'10k &amp; MO'!E$9+$K1525*'10k &amp; MO'!E$15+$L1525*'10k &amp; MO'!E$21+$M1525*'10k &amp; MO'!E$27</f>
        <v>0</v>
      </c>
      <c r="W1525" s="349">
        <f>+$I1525*'10k &amp; MO'!F$3+$J1525*'10k &amp; MO'!F$9+$K1525*'10k &amp; MO'!F$15+$L1525*'10k &amp; MO'!F$21+$M1525*'10k &amp; MO'!F$27</f>
        <v>62187.4</v>
      </c>
      <c r="X1525" s="349">
        <f>+$I1525*'10k &amp; MO'!G$3+$J1525*'10k &amp; MO'!G$9+$K1525*'10k &amp; MO'!G$15+$L1525*'10k &amp; MO'!G$21+$M1525*'10k &amp; MO'!G$27</f>
        <v>0</v>
      </c>
      <c r="Y1525" s="349">
        <f>+$N1525*'10k &amp; MO'!H$3+$O1525*'10k &amp; MO'!H$9+$P1525*'10k &amp; MO'!H$15+$Q1525*'10k &amp; MO'!H$21+$R1525*'10k &amp; MO'!H$27</f>
        <v>0</v>
      </c>
      <c r="Z1525" s="349">
        <f>+$N1525*'10k &amp; MO'!I$3+$O1525*'10k &amp; MO'!I$9+$P1525*'10k &amp; MO'!I$15+$Q1525*'10k &amp; MO'!I$21+$R1525*'10k &amp; MO'!I$27</f>
        <v>0</v>
      </c>
      <c r="AA1525" s="349">
        <f>+$N1525*'10k &amp; MO'!J$3+$O1525*'10k &amp; MO'!J$9+$P1525*'10k &amp; MO'!J$15+$Q1525*'10k &amp; MO'!J$21+$R1525*'10k &amp; MO'!J$27</f>
        <v>0</v>
      </c>
      <c r="AB1525" s="349">
        <f>+$N1525*'10k &amp; MO'!K$3+$O1525*'10k &amp; MO'!K$9+$P1525*'10k &amp; MO'!K$15+$Q1525*'10k &amp; MO'!K$21+$R1525*'10k &amp; MO'!K$27</f>
        <v>30454.938000000002</v>
      </c>
      <c r="AC1525" s="349">
        <f>+$N1525*'10k &amp; MO'!L$3+$O1525*'10k &amp; MO'!L$9+$P1525*'10k &amp; MO'!L$15+$Q1525*'10k &amp; MO'!L$21+$R1525*'10k &amp; MO'!L$27</f>
        <v>0</v>
      </c>
      <c r="AD1525" s="350">
        <f>+S1525*'10k &amp; MO'!O$3</f>
        <v>401.625</v>
      </c>
      <c r="AF1525" s="192" t="str">
        <f t="shared" si="206"/>
        <v>9122014</v>
      </c>
      <c r="AG1525" s="192">
        <f>+IFERROR(VLOOKUP($AF1525,'Limited Loss'!$F$5:$P$124,AG$3,FALSE),0)</f>
        <v>0</v>
      </c>
      <c r="AH1525" s="193">
        <f>+IFERROR(VLOOKUP($AF1525,'Limited Loss'!$F$5:$P$124,AH$3,FALSE),0)</f>
        <v>0</v>
      </c>
      <c r="AI1525" s="193">
        <f>+IFERROR(VLOOKUP($AF1525,'Limited Loss'!$F$5:$P$124,AI$3,FALSE),0)</f>
        <v>0</v>
      </c>
      <c r="AJ1525" s="193">
        <f>+IFERROR(VLOOKUP($AF1525,'Limited Loss'!$F$5:$P$124,AJ$3,FALSE),0)</f>
        <v>0</v>
      </c>
      <c r="AK1525" s="100">
        <f>+IFERROR(VLOOKUP($AF1525,'Limited Loss'!$F$5:$P$124,AK$3,FALSE),0)</f>
        <v>0</v>
      </c>
      <c r="AL1525" s="193">
        <f>+IFERROR(VLOOKUP($AF1525,'Limited Loss'!$F$5:$P$124,AL$3,FALSE),0)</f>
        <v>0</v>
      </c>
      <c r="AM1525" s="193">
        <f>+IFERROR(VLOOKUP($AF1525,'Limited Loss'!$F$5:$P$124,AM$3,FALSE),0)</f>
        <v>0</v>
      </c>
      <c r="AN1525" s="193">
        <f>+IFERROR(VLOOKUP($AF1525,'Limited Loss'!$F$5:$P$124,AN$3,FALSE),0)</f>
        <v>0</v>
      </c>
      <c r="AO1525" s="193">
        <f>+IFERROR(VLOOKUP($AF1525,'Limited Loss'!$F$5:$P$124,AO$3,FALSE),0)</f>
        <v>0</v>
      </c>
      <c r="AP1525" s="100">
        <f>+IFERROR(VLOOKUP($AF1525,'Limited Loss'!$F$5:$P$124,AP$3,FALSE),0)</f>
        <v>0</v>
      </c>
      <c r="AQ1525" s="353"/>
      <c r="AR1525" s="331">
        <f t="shared" si="207"/>
        <v>912</v>
      </c>
      <c r="AS1525" s="332">
        <f t="shared" si="207"/>
        <v>2014</v>
      </c>
      <c r="AT1525" s="349">
        <f t="shared" si="205"/>
        <v>0</v>
      </c>
      <c r="AU1525" s="349">
        <f t="shared" si="205"/>
        <v>0</v>
      </c>
      <c r="AV1525" s="349">
        <f t="shared" si="205"/>
        <v>0</v>
      </c>
      <c r="AW1525" s="349">
        <f t="shared" si="205"/>
        <v>62187.4</v>
      </c>
      <c r="AX1525" s="350">
        <f t="shared" si="205"/>
        <v>0</v>
      </c>
      <c r="AY1525" s="349">
        <f t="shared" si="212"/>
        <v>0</v>
      </c>
      <c r="AZ1525" s="349">
        <f t="shared" si="212"/>
        <v>0</v>
      </c>
      <c r="BA1525" s="349">
        <f t="shared" si="212"/>
        <v>0</v>
      </c>
      <c r="BB1525" s="349">
        <f t="shared" si="212"/>
        <v>30454.938000000002</v>
      </c>
      <c r="BC1525" s="349">
        <f t="shared" si="212"/>
        <v>0</v>
      </c>
      <c r="BD1525" s="350">
        <f t="shared" si="212"/>
        <v>401.625</v>
      </c>
      <c r="BE1525" s="349">
        <f t="shared" si="209"/>
        <v>0</v>
      </c>
      <c r="BF1525" s="375">
        <f t="shared" si="210"/>
        <v>92642.338000000003</v>
      </c>
      <c r="BG1525" s="334">
        <f t="shared" si="211"/>
        <v>401.625</v>
      </c>
    </row>
    <row r="1526" spans="1:59" x14ac:dyDescent="0.2">
      <c r="A1526" s="326" t="str">
        <f t="shared" si="208"/>
        <v>9122015</v>
      </c>
      <c r="B1526">
        <v>912</v>
      </c>
      <c r="C1526" s="327">
        <v>2015</v>
      </c>
      <c r="D1526" s="353">
        <f>+IFERROR(VLOOKUP($A1526,Data_Loss!$A$2:$V$1180,6,FALSE),0)</f>
        <v>0</v>
      </c>
      <c r="E1526" s="353">
        <f>+IFERROR(VLOOKUP($A1526,Data_Loss!$A$2:$V$1180,7,FALSE),0)</f>
        <v>0</v>
      </c>
      <c r="F1526" s="353">
        <f>+IFERROR(VLOOKUP($A1526,Data_Loss!$A$2:$V$1180,8,FALSE),0)</f>
        <v>0</v>
      </c>
      <c r="G1526" s="353">
        <f>+IFERROR(VLOOKUP($A1526,Data_Loss!$A$2:$V$1180,9,FALSE),0)</f>
        <v>0</v>
      </c>
      <c r="H1526" s="353">
        <f>+IFERROR(VLOOKUP($A1526,Data_Loss!$A$2:$V$1180,10,FALSE),0)</f>
        <v>0</v>
      </c>
      <c r="I1526" s="353">
        <f>+IFERROR(VLOOKUP($A1526,Data_Loss!$A$2:$V$1300,12,FALSE),0)</f>
        <v>0</v>
      </c>
      <c r="J1526" s="353">
        <f>+IFERROR(VLOOKUP($A1526,Data_Loss!$A$2:$V$1300,13,FALSE),0)</f>
        <v>0</v>
      </c>
      <c r="K1526" s="353">
        <f>+IFERROR(VLOOKUP($A1526,Data_Loss!$A$2:$V$1300,14,FALSE),0)</f>
        <v>0</v>
      </c>
      <c r="L1526" s="353">
        <f>+IFERROR(VLOOKUP($A1526,Data_Loss!$A$2:$V$1300,15,FALSE),0)</f>
        <v>0</v>
      </c>
      <c r="M1526" s="353">
        <f>+IFERROR(VLOOKUP($A1526,Data_Loss!$A$2:$V$1300,16,FALSE),0)</f>
        <v>0</v>
      </c>
      <c r="N1526" s="353">
        <f>+IFERROR(VLOOKUP($A1526,Data_Loss!$A$2:$V$1300,17,FALSE),0)</f>
        <v>0</v>
      </c>
      <c r="O1526" s="353">
        <f>+IFERROR(VLOOKUP($A1526,Data_Loss!$A$2:$V$1300,18,FALSE),0)</f>
        <v>0</v>
      </c>
      <c r="P1526" s="353">
        <f>+IFERROR(VLOOKUP($A1526,Data_Loss!$A$2:$V$1300,19,FALSE),0)</f>
        <v>0</v>
      </c>
      <c r="Q1526" s="353">
        <f>+IFERROR(VLOOKUP($A1526,Data_Loss!$A$2:$V$1300,20,FALSE),0)</f>
        <v>0</v>
      </c>
      <c r="R1526" s="353">
        <f>+IFERROR(VLOOKUP($A1526,Data_Loss!$A$2:$V$1300,21,FALSE),0)</f>
        <v>0</v>
      </c>
      <c r="S1526" s="353">
        <f>+IFERROR(VLOOKUP($A1526,Data_Loss!$A$2:$V$1300,22,FALSE),0)</f>
        <v>0</v>
      </c>
      <c r="T1526" s="191">
        <f>+$I1526*'10k &amp; MO'!C$4+$J1526*'10k &amp; MO'!C$10+$K1526*'10k &amp; MO'!C$16+$L1526*'10k &amp; MO'!C$22+$M1526*'10k &amp; MO'!C$28</f>
        <v>0</v>
      </c>
      <c r="U1526" s="349">
        <f>+$I1526*'10k &amp; MO'!D$4+$J1526*'10k &amp; MO'!D$10+$K1526*'10k &amp; MO'!D$16+$L1526*'10k &amp; MO'!D$22+$M1526*'10k &amp; MO'!D$28</f>
        <v>0</v>
      </c>
      <c r="V1526" s="349">
        <f>+$I1526*'10k &amp; MO'!E$4+$J1526*'10k &amp; MO'!E$10+$K1526*'10k &amp; MO'!E$16+$L1526*'10k &amp; MO'!E$22+$M1526*'10k &amp; MO'!E$28</f>
        <v>0</v>
      </c>
      <c r="W1526" s="349">
        <f>+$I1526*'10k &amp; MO'!F$4+$J1526*'10k &amp; MO'!F$10+$K1526*'10k &amp; MO'!F$16+$L1526*'10k &amp; MO'!F$22+$M1526*'10k &amp; MO'!F$28</f>
        <v>0</v>
      </c>
      <c r="X1526" s="349">
        <f>+$I1526*'10k &amp; MO'!G$4+$J1526*'10k &amp; MO'!G$10+$K1526*'10k &amp; MO'!G$16+$L1526*'10k &amp; MO'!G$22+$M1526*'10k &amp; MO'!G$28</f>
        <v>0</v>
      </c>
      <c r="Y1526" s="349">
        <f>+$N1526*'10k &amp; MO'!H$4+$O1526*'10k &amp; MO'!H$10+$P1526*'10k &amp; MO'!H$16+$Q1526*'10k &amp; MO'!H$22+$R1526*'10k &amp; MO'!H$28</f>
        <v>0</v>
      </c>
      <c r="Z1526" s="349">
        <f>+$N1526*'10k &amp; MO'!I$4+$O1526*'10k &amp; MO'!I$10+$P1526*'10k &amp; MO'!I$16+$Q1526*'10k &amp; MO'!I$22+$R1526*'10k &amp; MO'!I$28</f>
        <v>0</v>
      </c>
      <c r="AA1526" s="349">
        <f>+$N1526*'10k &amp; MO'!J$4+$O1526*'10k &amp; MO'!J$10+$P1526*'10k &amp; MO'!J$16+$Q1526*'10k &amp; MO'!J$22+$R1526*'10k &amp; MO'!J$28</f>
        <v>0</v>
      </c>
      <c r="AB1526" s="349">
        <f>+$N1526*'10k &amp; MO'!K$4+$O1526*'10k &amp; MO'!K$10+$P1526*'10k &amp; MO'!K$16+$Q1526*'10k &amp; MO'!K$22+$R1526*'10k &amp; MO'!K$28</f>
        <v>0</v>
      </c>
      <c r="AC1526" s="349">
        <f>+$N1526*'10k &amp; MO'!L$4+$O1526*'10k &amp; MO'!L$10+$P1526*'10k &amp; MO'!L$16+$Q1526*'10k &amp; MO'!L$22+$R1526*'10k &amp; MO'!L$28</f>
        <v>0</v>
      </c>
      <c r="AD1526" s="350">
        <f>+S1526*'10k &amp; MO'!O$4</f>
        <v>0</v>
      </c>
      <c r="AF1526" s="192" t="str">
        <f t="shared" si="206"/>
        <v>9122015</v>
      </c>
      <c r="AG1526" s="192">
        <f>+IFERROR(VLOOKUP($AF1526,'Limited Loss'!$F$5:$P$124,AG$3,FALSE),0)</f>
        <v>0</v>
      </c>
      <c r="AH1526" s="193">
        <f>+IFERROR(VLOOKUP($AF1526,'Limited Loss'!$F$5:$P$124,AH$3,FALSE),0)</f>
        <v>0</v>
      </c>
      <c r="AI1526" s="193">
        <f>+IFERROR(VLOOKUP($AF1526,'Limited Loss'!$F$5:$P$124,AI$3,FALSE),0)</f>
        <v>0</v>
      </c>
      <c r="AJ1526" s="193">
        <f>+IFERROR(VLOOKUP($AF1526,'Limited Loss'!$F$5:$P$124,AJ$3,FALSE),0)</f>
        <v>0</v>
      </c>
      <c r="AK1526" s="100">
        <f>+IFERROR(VLOOKUP($AF1526,'Limited Loss'!$F$5:$P$124,AK$3,FALSE),0)</f>
        <v>0</v>
      </c>
      <c r="AL1526" s="193">
        <f>+IFERROR(VLOOKUP($AF1526,'Limited Loss'!$F$5:$P$124,AL$3,FALSE),0)</f>
        <v>0</v>
      </c>
      <c r="AM1526" s="193">
        <f>+IFERROR(VLOOKUP($AF1526,'Limited Loss'!$F$5:$P$124,AM$3,FALSE),0)</f>
        <v>0</v>
      </c>
      <c r="AN1526" s="193">
        <f>+IFERROR(VLOOKUP($AF1526,'Limited Loss'!$F$5:$P$124,AN$3,FALSE),0)</f>
        <v>0</v>
      </c>
      <c r="AO1526" s="193">
        <f>+IFERROR(VLOOKUP($AF1526,'Limited Loss'!$F$5:$P$124,AO$3,FALSE),0)</f>
        <v>0</v>
      </c>
      <c r="AP1526" s="100">
        <f>+IFERROR(VLOOKUP($AF1526,'Limited Loss'!$F$5:$P$124,AP$3,FALSE),0)</f>
        <v>0</v>
      </c>
      <c r="AQ1526" s="353"/>
      <c r="AR1526" s="331">
        <f t="shared" si="207"/>
        <v>912</v>
      </c>
      <c r="AS1526" s="332">
        <f t="shared" si="207"/>
        <v>2015</v>
      </c>
      <c r="AT1526" s="349">
        <f t="shared" si="205"/>
        <v>0</v>
      </c>
      <c r="AU1526" s="349">
        <f t="shared" si="205"/>
        <v>0</v>
      </c>
      <c r="AV1526" s="349">
        <f t="shared" si="205"/>
        <v>0</v>
      </c>
      <c r="AW1526" s="349">
        <f t="shared" si="205"/>
        <v>0</v>
      </c>
      <c r="AX1526" s="350">
        <f t="shared" si="205"/>
        <v>0</v>
      </c>
      <c r="AY1526" s="349">
        <f t="shared" si="212"/>
        <v>0</v>
      </c>
      <c r="AZ1526" s="349">
        <f t="shared" si="212"/>
        <v>0</v>
      </c>
      <c r="BA1526" s="349">
        <f t="shared" si="212"/>
        <v>0</v>
      </c>
      <c r="BB1526" s="349">
        <f t="shared" si="212"/>
        <v>0</v>
      </c>
      <c r="BC1526" s="349">
        <f t="shared" si="212"/>
        <v>0</v>
      </c>
      <c r="BD1526" s="350">
        <f t="shared" si="212"/>
        <v>0</v>
      </c>
      <c r="BE1526" s="349">
        <f t="shared" si="209"/>
        <v>0</v>
      </c>
      <c r="BF1526" s="375">
        <f t="shared" si="210"/>
        <v>0</v>
      </c>
      <c r="BG1526" s="334">
        <f t="shared" si="211"/>
        <v>0</v>
      </c>
    </row>
    <row r="1527" spans="1:59" x14ac:dyDescent="0.2">
      <c r="A1527" s="326" t="str">
        <f t="shared" si="208"/>
        <v>9122016</v>
      </c>
      <c r="B1527">
        <v>912</v>
      </c>
      <c r="C1527" s="327">
        <v>2016</v>
      </c>
      <c r="D1527" s="353">
        <f>+IFERROR(VLOOKUP($A1527,Data_Loss!$A$2:$V$1180,6,FALSE),0)</f>
        <v>0</v>
      </c>
      <c r="E1527" s="353">
        <f>+IFERROR(VLOOKUP($A1527,Data_Loss!$A$2:$V$1180,7,FALSE),0)</f>
        <v>0</v>
      </c>
      <c r="F1527" s="353">
        <f>+IFERROR(VLOOKUP($A1527,Data_Loss!$A$2:$V$1180,8,FALSE),0)</f>
        <v>0</v>
      </c>
      <c r="G1527" s="353">
        <f>+IFERROR(VLOOKUP($A1527,Data_Loss!$A$2:$V$1180,9,FALSE),0)</f>
        <v>0</v>
      </c>
      <c r="H1527" s="353">
        <f>+IFERROR(VLOOKUP($A1527,Data_Loss!$A$2:$V$1180,10,FALSE),0)</f>
        <v>0</v>
      </c>
      <c r="I1527" s="353">
        <f>+IFERROR(VLOOKUP($A1527,Data_Loss!$A$2:$V$1300,12,FALSE),0)</f>
        <v>0</v>
      </c>
      <c r="J1527" s="353">
        <f>+IFERROR(VLOOKUP($A1527,Data_Loss!$A$2:$V$1300,13,FALSE),0)</f>
        <v>0</v>
      </c>
      <c r="K1527" s="353">
        <f>+IFERROR(VLOOKUP($A1527,Data_Loss!$A$2:$V$1300,14,FALSE),0)</f>
        <v>0</v>
      </c>
      <c r="L1527" s="353">
        <f>+IFERROR(VLOOKUP($A1527,Data_Loss!$A$2:$V$1300,15,FALSE),0)</f>
        <v>0</v>
      </c>
      <c r="M1527" s="353">
        <f>+IFERROR(VLOOKUP($A1527,Data_Loss!$A$2:$V$1300,16,FALSE),0)</f>
        <v>0</v>
      </c>
      <c r="N1527" s="353">
        <f>+IFERROR(VLOOKUP($A1527,Data_Loss!$A$2:$V$1300,17,FALSE),0)</f>
        <v>0</v>
      </c>
      <c r="O1527" s="353">
        <f>+IFERROR(VLOOKUP($A1527,Data_Loss!$A$2:$V$1300,18,FALSE),0)</f>
        <v>0</v>
      </c>
      <c r="P1527" s="353">
        <f>+IFERROR(VLOOKUP($A1527,Data_Loss!$A$2:$V$1300,19,FALSE),0)</f>
        <v>0</v>
      </c>
      <c r="Q1527" s="353">
        <f>+IFERROR(VLOOKUP($A1527,Data_Loss!$A$2:$V$1300,20,FALSE),0)</f>
        <v>0</v>
      </c>
      <c r="R1527" s="353">
        <f>+IFERROR(VLOOKUP($A1527,Data_Loss!$A$2:$V$1300,21,FALSE),0)</f>
        <v>0</v>
      </c>
      <c r="S1527" s="353">
        <f>+IFERROR(VLOOKUP($A1527,Data_Loss!$A$2:$V$1300,22,FALSE),0)</f>
        <v>407</v>
      </c>
      <c r="T1527" s="191">
        <f>+$I1527*'10k &amp; MO'!C$5+$J1527*'10k &amp; MO'!C$11+$K1527*'10k &amp; MO'!C$17+$L1527*'10k &amp; MO'!C$23+$M1527*'10k &amp; MO'!C$29</f>
        <v>0</v>
      </c>
      <c r="U1527" s="349">
        <f>+$I1527*'10k &amp; MO'!D$5+$J1527*'10k &amp; MO'!D$11+$K1527*'10k &amp; MO'!D$17+$L1527*'10k &amp; MO'!D$23+$M1527*'10k &amp; MO'!D$29</f>
        <v>0</v>
      </c>
      <c r="V1527" s="349">
        <f>+$I1527*'10k &amp; MO'!E$5+$J1527*'10k &amp; MO'!E$11+$K1527*'10k &amp; MO'!E$17+$L1527*'10k &amp; MO'!E$23+$M1527*'10k &amp; MO'!E$29</f>
        <v>0</v>
      </c>
      <c r="W1527" s="349">
        <f>+$I1527*'10k &amp; MO'!F$5+$J1527*'10k &amp; MO'!F$11+$K1527*'10k &amp; MO'!F$17+$L1527*'10k &amp; MO'!F$23+$M1527*'10k &amp; MO'!F$29</f>
        <v>0</v>
      </c>
      <c r="X1527" s="349">
        <f>+$I1527*'10k &amp; MO'!G$5+$J1527*'10k &amp; MO'!G$11+$K1527*'10k &amp; MO'!G$17+$L1527*'10k &amp; MO'!G$23+$M1527*'10k &amp; MO'!G$29</f>
        <v>0</v>
      </c>
      <c r="Y1527" s="349">
        <f>+$N1527*'10k &amp; MO'!H$5+$O1527*'10k &amp; MO'!H$11+$P1527*'10k &amp; MO'!H$17+$Q1527*'10k &amp; MO'!H$23+$R1527*'10k &amp; MO'!H$29</f>
        <v>0</v>
      </c>
      <c r="Z1527" s="349">
        <f>+$N1527*'10k &amp; MO'!I$5+$O1527*'10k &amp; MO'!I$11+$P1527*'10k &amp; MO'!I$17+$Q1527*'10k &amp; MO'!I$23+$R1527*'10k &amp; MO'!I$29</f>
        <v>0</v>
      </c>
      <c r="AA1527" s="349">
        <f>+$N1527*'10k &amp; MO'!J$5+$O1527*'10k &amp; MO'!J$11+$P1527*'10k &amp; MO'!J$17+$Q1527*'10k &amp; MO'!J$23+$R1527*'10k &amp; MO'!J$29</f>
        <v>0</v>
      </c>
      <c r="AB1527" s="349">
        <f>+$N1527*'10k &amp; MO'!K$5+$O1527*'10k &amp; MO'!K$11+$P1527*'10k &amp; MO'!K$17+$Q1527*'10k &amp; MO'!K$23+$R1527*'10k &amp; MO'!K$29</f>
        <v>0</v>
      </c>
      <c r="AC1527" s="349">
        <f>+$N1527*'10k &amp; MO'!L$5+$O1527*'10k &amp; MO'!L$11+$P1527*'10k &amp; MO'!L$17+$Q1527*'10k &amp; MO'!L$23+$R1527*'10k &amp; MO'!L$29</f>
        <v>0</v>
      </c>
      <c r="AD1527" s="350">
        <f>+S1527*'10k &amp; MO'!O$5</f>
        <v>548.63600000000008</v>
      </c>
      <c r="AF1527" s="192" t="str">
        <f t="shared" si="206"/>
        <v>9122016</v>
      </c>
      <c r="AG1527" s="192">
        <f>+IFERROR(VLOOKUP($AF1527,'Limited Loss'!$F$5:$P$124,AG$3,FALSE),0)</f>
        <v>0</v>
      </c>
      <c r="AH1527" s="193">
        <f>+IFERROR(VLOOKUP($AF1527,'Limited Loss'!$F$5:$P$124,AH$3,FALSE),0)</f>
        <v>0</v>
      </c>
      <c r="AI1527" s="193">
        <f>+IFERROR(VLOOKUP($AF1527,'Limited Loss'!$F$5:$P$124,AI$3,FALSE),0)</f>
        <v>0</v>
      </c>
      <c r="AJ1527" s="193">
        <f>+IFERROR(VLOOKUP($AF1527,'Limited Loss'!$F$5:$P$124,AJ$3,FALSE),0)</f>
        <v>0</v>
      </c>
      <c r="AK1527" s="100">
        <f>+IFERROR(VLOOKUP($AF1527,'Limited Loss'!$F$5:$P$124,AK$3,FALSE),0)</f>
        <v>0</v>
      </c>
      <c r="AL1527" s="193">
        <f>+IFERROR(VLOOKUP($AF1527,'Limited Loss'!$F$5:$P$124,AL$3,FALSE),0)</f>
        <v>0</v>
      </c>
      <c r="AM1527" s="193">
        <f>+IFERROR(VLOOKUP($AF1527,'Limited Loss'!$F$5:$P$124,AM$3,FALSE),0)</f>
        <v>0</v>
      </c>
      <c r="AN1527" s="193">
        <f>+IFERROR(VLOOKUP($AF1527,'Limited Loss'!$F$5:$P$124,AN$3,FALSE),0)</f>
        <v>0</v>
      </c>
      <c r="AO1527" s="193">
        <f>+IFERROR(VLOOKUP($AF1527,'Limited Loss'!$F$5:$P$124,AO$3,FALSE),0)</f>
        <v>0</v>
      </c>
      <c r="AP1527" s="100">
        <f>+IFERROR(VLOOKUP($AF1527,'Limited Loss'!$F$5:$P$124,AP$3,FALSE),0)</f>
        <v>0</v>
      </c>
      <c r="AQ1527" s="353"/>
      <c r="AR1527" s="331">
        <f t="shared" si="207"/>
        <v>912</v>
      </c>
      <c r="AS1527" s="332">
        <f t="shared" si="207"/>
        <v>2016</v>
      </c>
      <c r="AT1527" s="349">
        <f t="shared" si="205"/>
        <v>0</v>
      </c>
      <c r="AU1527" s="349">
        <f t="shared" si="205"/>
        <v>0</v>
      </c>
      <c r="AV1527" s="349">
        <f t="shared" si="205"/>
        <v>0</v>
      </c>
      <c r="AW1527" s="349">
        <f t="shared" si="205"/>
        <v>0</v>
      </c>
      <c r="AX1527" s="350">
        <f t="shared" si="205"/>
        <v>0</v>
      </c>
      <c r="AY1527" s="349">
        <f t="shared" si="212"/>
        <v>0</v>
      </c>
      <c r="AZ1527" s="349">
        <f t="shared" si="212"/>
        <v>0</v>
      </c>
      <c r="BA1527" s="349">
        <f t="shared" si="212"/>
        <v>0</v>
      </c>
      <c r="BB1527" s="349">
        <f t="shared" si="212"/>
        <v>0</v>
      </c>
      <c r="BC1527" s="349">
        <f t="shared" si="212"/>
        <v>0</v>
      </c>
      <c r="BD1527" s="350">
        <f t="shared" si="212"/>
        <v>548.63600000000008</v>
      </c>
      <c r="BE1527" s="349">
        <f t="shared" si="209"/>
        <v>0</v>
      </c>
      <c r="BF1527" s="375">
        <f t="shared" si="210"/>
        <v>0</v>
      </c>
      <c r="BG1527" s="334">
        <f t="shared" si="211"/>
        <v>548.63600000000008</v>
      </c>
    </row>
    <row r="1528" spans="1:59" x14ac:dyDescent="0.2">
      <c r="A1528" s="326" t="str">
        <f t="shared" si="208"/>
        <v>9122017</v>
      </c>
      <c r="B1528">
        <v>912</v>
      </c>
      <c r="C1528" s="327">
        <v>2017</v>
      </c>
      <c r="D1528" s="353">
        <f>+IFERROR(VLOOKUP($A1528,Data_Loss!$A$2:$V$1180,6,FALSE),0)</f>
        <v>0</v>
      </c>
      <c r="E1528" s="353">
        <f>+IFERROR(VLOOKUP($A1528,Data_Loss!$A$2:$V$1180,7,FALSE),0)</f>
        <v>0</v>
      </c>
      <c r="F1528" s="353">
        <f>+IFERROR(VLOOKUP($A1528,Data_Loss!$A$2:$V$1180,8,FALSE),0)</f>
        <v>0</v>
      </c>
      <c r="G1528" s="353">
        <f>+IFERROR(VLOOKUP($A1528,Data_Loss!$A$2:$V$1180,9,FALSE),0)</f>
        <v>0</v>
      </c>
      <c r="H1528" s="353">
        <f>+IFERROR(VLOOKUP($A1528,Data_Loss!$A$2:$V$1180,10,FALSE),0)</f>
        <v>0</v>
      </c>
      <c r="I1528" s="353">
        <f>+IFERROR(VLOOKUP($A1528,Data_Loss!$A$2:$V$1300,12,FALSE),0)</f>
        <v>0</v>
      </c>
      <c r="J1528" s="353">
        <f>+IFERROR(VLOOKUP($A1528,Data_Loss!$A$2:$V$1300,13,FALSE),0)</f>
        <v>0</v>
      </c>
      <c r="K1528" s="353">
        <f>+IFERROR(VLOOKUP($A1528,Data_Loss!$A$2:$V$1300,14,FALSE),0)</f>
        <v>0</v>
      </c>
      <c r="L1528" s="353">
        <f>+IFERROR(VLOOKUP($A1528,Data_Loss!$A$2:$V$1300,15,FALSE),0)</f>
        <v>0</v>
      </c>
      <c r="M1528" s="353">
        <f>+IFERROR(VLOOKUP($A1528,Data_Loss!$A$2:$V$1300,16,FALSE),0)</f>
        <v>0</v>
      </c>
      <c r="N1528" s="353">
        <f>+IFERROR(VLOOKUP($A1528,Data_Loss!$A$2:$V$1300,17,FALSE),0)</f>
        <v>0</v>
      </c>
      <c r="O1528" s="353">
        <f>+IFERROR(VLOOKUP($A1528,Data_Loss!$A$2:$V$1300,18,FALSE),0)</f>
        <v>0</v>
      </c>
      <c r="P1528" s="353">
        <f>+IFERROR(VLOOKUP($A1528,Data_Loss!$A$2:$V$1300,19,FALSE),0)</f>
        <v>0</v>
      </c>
      <c r="Q1528" s="353">
        <f>+IFERROR(VLOOKUP($A1528,Data_Loss!$A$2:$V$1300,20,FALSE),0)</f>
        <v>0</v>
      </c>
      <c r="R1528" s="353">
        <f>+IFERROR(VLOOKUP($A1528,Data_Loss!$A$2:$V$1300,21,FALSE),0)</f>
        <v>0</v>
      </c>
      <c r="S1528" s="353">
        <f>+IFERROR(VLOOKUP($A1528,Data_Loss!$A$2:$V$1300,22,FALSE),0)</f>
        <v>2074</v>
      </c>
      <c r="T1528" s="191">
        <f>+$I1528*'10k &amp; MO'!C$6+$J1528*'10k &amp; MO'!C$12+$K1528*'10k &amp; MO'!C$18+$L1528*'10k &amp; MO'!C$24+$M1528*'10k &amp; MO'!C$30</f>
        <v>0</v>
      </c>
      <c r="U1528" s="349">
        <f>+$I1528*'10k &amp; MO'!D$6+$J1528*'10k &amp; MO'!D$12+$K1528*'10k &amp; MO'!D$18+$L1528*'10k &amp; MO'!D$24+$M1528*'10k &amp; MO'!D$30</f>
        <v>0</v>
      </c>
      <c r="V1528" s="349">
        <f>+$I1528*'10k &amp; MO'!E$6+$J1528*'10k &amp; MO'!E$12+$K1528*'10k &amp; MO'!E$18+$L1528*'10k &amp; MO'!E$24+$M1528*'10k &amp; MO'!E$30</f>
        <v>0</v>
      </c>
      <c r="W1528" s="349">
        <f>+$I1528*'10k &amp; MO'!F$6+$J1528*'10k &amp; MO'!F$12+$K1528*'10k &amp; MO'!F$18+$L1528*'10k &amp; MO'!F$24+$M1528*'10k &amp; MO'!F$30</f>
        <v>0</v>
      </c>
      <c r="X1528" s="349">
        <f>+$I1528*'10k &amp; MO'!G$6+$J1528*'10k &amp; MO'!G$12+$K1528*'10k &amp; MO'!G$18+$L1528*'10k &amp; MO'!G$24+$M1528*'10k &amp; MO'!G$30</f>
        <v>0</v>
      </c>
      <c r="Y1528" s="349">
        <f>+$N1528*'10k &amp; MO'!H$6+$O1528*'10k &amp; MO'!H$12+$P1528*'10k &amp; MO'!H$18+$Q1528*'10k &amp; MO'!H$24+$R1528*'10k &amp; MO'!H$30</f>
        <v>0</v>
      </c>
      <c r="Z1528" s="349">
        <f>+$N1528*'10k &amp; MO'!I$6+$O1528*'10k &amp; MO'!I$12+$P1528*'10k &amp; MO'!I$18+$Q1528*'10k &amp; MO'!I$24+$R1528*'10k &amp; MO'!I$30</f>
        <v>0</v>
      </c>
      <c r="AA1528" s="349">
        <f>+$N1528*'10k &amp; MO'!J$6+$O1528*'10k &amp; MO'!J$12+$P1528*'10k &amp; MO'!J$18+$Q1528*'10k &amp; MO'!J$24+$R1528*'10k &amp; MO'!J$30</f>
        <v>0</v>
      </c>
      <c r="AB1528" s="349">
        <f>+$N1528*'10k &amp; MO'!K$6+$O1528*'10k &amp; MO'!K$12+$P1528*'10k &amp; MO'!K$18+$Q1528*'10k &amp; MO'!K$24+$R1528*'10k &amp; MO'!K$30</f>
        <v>0</v>
      </c>
      <c r="AC1528" s="349">
        <f>+$N1528*'10k &amp; MO'!L$6+$O1528*'10k &amp; MO'!L$12+$P1528*'10k &amp; MO'!L$18+$Q1528*'10k &amp; MO'!L$24+$R1528*'10k &amp; MO'!L$30</f>
        <v>0</v>
      </c>
      <c r="AD1528" s="350">
        <f>+S1528*'10k &amp; MO'!O$6</f>
        <v>2791.6040000000003</v>
      </c>
      <c r="AF1528" s="192" t="str">
        <f t="shared" si="206"/>
        <v>9122017</v>
      </c>
      <c r="AG1528" s="192">
        <f>+IFERROR(VLOOKUP($AF1528,'Limited Loss'!$F$5:$P$124,AG$3,FALSE),0)</f>
        <v>0</v>
      </c>
      <c r="AH1528" s="193">
        <f>+IFERROR(VLOOKUP($AF1528,'Limited Loss'!$F$5:$P$124,AH$3,FALSE),0)</f>
        <v>0</v>
      </c>
      <c r="AI1528" s="193">
        <f>+IFERROR(VLOOKUP($AF1528,'Limited Loss'!$F$5:$P$124,AI$3,FALSE),0)</f>
        <v>0</v>
      </c>
      <c r="AJ1528" s="193">
        <f>+IFERROR(VLOOKUP($AF1528,'Limited Loss'!$F$5:$P$124,AJ$3,FALSE),0)</f>
        <v>0</v>
      </c>
      <c r="AK1528" s="100">
        <f>+IFERROR(VLOOKUP($AF1528,'Limited Loss'!$F$5:$P$124,AK$3,FALSE),0)</f>
        <v>0</v>
      </c>
      <c r="AL1528" s="193">
        <f>+IFERROR(VLOOKUP($AF1528,'Limited Loss'!$F$5:$P$124,AL$3,FALSE),0)</f>
        <v>0</v>
      </c>
      <c r="AM1528" s="193">
        <f>+IFERROR(VLOOKUP($AF1528,'Limited Loss'!$F$5:$P$124,AM$3,FALSE),0)</f>
        <v>0</v>
      </c>
      <c r="AN1528" s="193">
        <f>+IFERROR(VLOOKUP($AF1528,'Limited Loss'!$F$5:$P$124,AN$3,FALSE),0)</f>
        <v>0</v>
      </c>
      <c r="AO1528" s="193">
        <f>+IFERROR(VLOOKUP($AF1528,'Limited Loss'!$F$5:$P$124,AO$3,FALSE),0)</f>
        <v>0</v>
      </c>
      <c r="AP1528" s="100">
        <f>+IFERROR(VLOOKUP($AF1528,'Limited Loss'!$F$5:$P$124,AP$3,FALSE),0)</f>
        <v>0</v>
      </c>
      <c r="AQ1528" s="353"/>
      <c r="AR1528" s="331">
        <f t="shared" si="207"/>
        <v>912</v>
      </c>
      <c r="AS1528" s="332">
        <f t="shared" si="207"/>
        <v>2017</v>
      </c>
      <c r="AT1528" s="349">
        <f t="shared" si="205"/>
        <v>0</v>
      </c>
      <c r="AU1528" s="349">
        <f t="shared" si="205"/>
        <v>0</v>
      </c>
      <c r="AV1528" s="349">
        <f t="shared" si="205"/>
        <v>0</v>
      </c>
      <c r="AW1528" s="349">
        <f t="shared" si="205"/>
        <v>0</v>
      </c>
      <c r="AX1528" s="350">
        <f t="shared" si="205"/>
        <v>0</v>
      </c>
      <c r="AY1528" s="349">
        <f t="shared" si="212"/>
        <v>0</v>
      </c>
      <c r="AZ1528" s="349">
        <f t="shared" si="212"/>
        <v>0</v>
      </c>
      <c r="BA1528" s="349">
        <f t="shared" si="212"/>
        <v>0</v>
      </c>
      <c r="BB1528" s="349">
        <f t="shared" si="212"/>
        <v>0</v>
      </c>
      <c r="BC1528" s="349">
        <f t="shared" si="212"/>
        <v>0</v>
      </c>
      <c r="BD1528" s="350">
        <f t="shared" si="212"/>
        <v>2791.6040000000003</v>
      </c>
      <c r="BE1528" s="349">
        <f t="shared" si="209"/>
        <v>0</v>
      </c>
      <c r="BF1528" s="375">
        <f t="shared" si="210"/>
        <v>0</v>
      </c>
      <c r="BG1528" s="334">
        <f t="shared" si="211"/>
        <v>2791.6040000000003</v>
      </c>
    </row>
    <row r="1529" spans="1:59" x14ac:dyDescent="0.2">
      <c r="A1529" s="326" t="str">
        <f t="shared" si="208"/>
        <v>9122018</v>
      </c>
      <c r="B1529">
        <v>912</v>
      </c>
      <c r="C1529" s="327">
        <v>2018</v>
      </c>
      <c r="D1529" s="353">
        <f>+IFERROR(VLOOKUP($A1529,Data_Loss!$A$2:$V$1180,6,FALSE),0)</f>
        <v>0</v>
      </c>
      <c r="E1529" s="353">
        <f>+IFERROR(VLOOKUP($A1529,Data_Loss!$A$2:$V$1180,7,FALSE),0)</f>
        <v>0</v>
      </c>
      <c r="F1529" s="353">
        <f>+IFERROR(VLOOKUP($A1529,Data_Loss!$A$2:$V$1180,8,FALSE),0)</f>
        <v>0</v>
      </c>
      <c r="G1529" s="353">
        <f>+IFERROR(VLOOKUP($A1529,Data_Loss!$A$2:$V$1180,9,FALSE),0)</f>
        <v>0</v>
      </c>
      <c r="H1529" s="353">
        <f>+IFERROR(VLOOKUP($A1529,Data_Loss!$A$2:$V$1180,10,FALSE),0)</f>
        <v>1</v>
      </c>
      <c r="I1529" s="353">
        <f>+IFERROR(VLOOKUP($A1529,Data_Loss!$A$2:$V$1300,12,FALSE),0)</f>
        <v>0</v>
      </c>
      <c r="J1529" s="353">
        <f>+IFERROR(VLOOKUP($A1529,Data_Loss!$A$2:$V$1300,13,FALSE),0)</f>
        <v>0</v>
      </c>
      <c r="K1529" s="353">
        <f>+IFERROR(VLOOKUP($A1529,Data_Loss!$A$2:$V$1300,14,FALSE),0)</f>
        <v>0</v>
      </c>
      <c r="L1529" s="353">
        <f>+IFERROR(VLOOKUP($A1529,Data_Loss!$A$2:$V$1300,15,FALSE),0)</f>
        <v>0</v>
      </c>
      <c r="M1529" s="353">
        <f>+IFERROR(VLOOKUP($A1529,Data_Loss!$A$2:$V$1300,16,FALSE),0)</f>
        <v>13478</v>
      </c>
      <c r="N1529" s="353">
        <f>+IFERROR(VLOOKUP($A1529,Data_Loss!$A$2:$V$1300,17,FALSE),0)</f>
        <v>0</v>
      </c>
      <c r="O1529" s="353">
        <f>+IFERROR(VLOOKUP($A1529,Data_Loss!$A$2:$V$1300,18,FALSE),0)</f>
        <v>0</v>
      </c>
      <c r="P1529" s="353">
        <f>+IFERROR(VLOOKUP($A1529,Data_Loss!$A$2:$V$1300,19,FALSE),0)</f>
        <v>0</v>
      </c>
      <c r="Q1529" s="353">
        <f>+IFERROR(VLOOKUP($A1529,Data_Loss!$A$2:$V$1300,20,FALSE),0)</f>
        <v>0</v>
      </c>
      <c r="R1529" s="353">
        <f>+IFERROR(VLOOKUP($A1529,Data_Loss!$A$2:$V$1300,21,FALSE),0)</f>
        <v>21253</v>
      </c>
      <c r="S1529" s="353">
        <f>+IFERROR(VLOOKUP($A1529,Data_Loss!$A$2:$V$1300,22,FALSE),0)</f>
        <v>215</v>
      </c>
      <c r="T1529" s="191">
        <f>+$I1529*'10k &amp; MO'!C$7+$J1529*'10k &amp; MO'!C$13+$K1529*'10k &amp; MO'!C$19+$L1529*'10k &amp; MO'!C$25+$M1529*'10k &amp; MO'!C$31</f>
        <v>29.651600000000002</v>
      </c>
      <c r="U1529" s="349">
        <f>+$I1529*'10k &amp; MO'!D$7+$J1529*'10k &amp; MO'!D$13+$K1529*'10k &amp; MO'!D$19+$L1529*'10k &amp; MO'!D$25+$M1529*'10k &amp; MO'!D$31</f>
        <v>919.19959999999992</v>
      </c>
      <c r="V1529" s="349">
        <f>+$I1529*'10k &amp; MO'!E$7+$J1529*'10k &amp; MO'!E$13+$K1529*'10k &amp; MO'!E$19+$L1529*'10k &amp; MO'!E$25+$M1529*'10k &amp; MO'!E$31</f>
        <v>18909.634000000002</v>
      </c>
      <c r="W1529" s="349">
        <f>+$I1529*'10k &amp; MO'!F$7+$J1529*'10k &amp; MO'!F$13+$K1529*'10k &amp; MO'!F$19+$L1529*'10k &amp; MO'!F$25+$M1529*'10k &amp; MO'!F$31</f>
        <v>7131.2098000000005</v>
      </c>
      <c r="X1529" s="349">
        <f>+$I1529*'10k &amp; MO'!G$7+$J1529*'10k &amp; MO'!G$13+$K1529*'10k &amp; MO'!G$19+$L1529*'10k &amp; MO'!G$25+$M1529*'10k &amp; MO'!G$31</f>
        <v>9283.6463999999996</v>
      </c>
      <c r="Y1529" s="349">
        <f>+$N1529*'10k &amp; MO'!H$7+$O1529*'10k &amp; MO'!H$13+$P1529*'10k &amp; MO'!H$19+$Q1529*'10k &amp; MO'!H$25+$R1529*'10k &amp; MO'!H$31</f>
        <v>61.633699999999997</v>
      </c>
      <c r="Z1529" s="349">
        <f>+$N1529*'10k &amp; MO'!I$7+$O1529*'10k &amp; MO'!I$13+$P1529*'10k &amp; MO'!I$19+$Q1529*'10k &amp; MO'!I$25+$R1529*'10k &amp; MO'!I$31</f>
        <v>2101.9216999999999</v>
      </c>
      <c r="AA1529" s="349">
        <f>+$N1529*'10k &amp; MO'!J$7+$O1529*'10k &amp; MO'!J$13+$P1529*'10k &amp; MO'!J$19+$Q1529*'10k &amp; MO'!J$25+$R1529*'10k &amp; MO'!J$31</f>
        <v>21618.551600000003</v>
      </c>
      <c r="AB1529" s="349">
        <f>+$N1529*'10k &amp; MO'!K$7+$O1529*'10k &amp; MO'!K$13+$P1529*'10k &amp; MO'!K$19+$Q1529*'10k &amp; MO'!K$25+$R1529*'10k &amp; MO'!K$31</f>
        <v>11429.863399999998</v>
      </c>
      <c r="AC1529" s="349">
        <f>+$N1529*'10k &amp; MO'!L$7+$O1529*'10k &amp; MO'!L$13+$P1529*'10k &amp; MO'!L$19+$Q1529*'10k &amp; MO'!L$25+$R1529*'10k &amp; MO'!L$31</f>
        <v>17861.021199999999</v>
      </c>
      <c r="AD1529" s="350">
        <f>+S1529*'10k &amp; MO'!O$7</f>
        <v>285.09000000000003</v>
      </c>
      <c r="AF1529" s="192" t="str">
        <f t="shared" si="206"/>
        <v>9122018</v>
      </c>
      <c r="AG1529" s="192">
        <f>+IFERROR(VLOOKUP($AF1529,'Limited Loss'!$F$5:$P$124,AG$3,FALSE),0)</f>
        <v>0</v>
      </c>
      <c r="AH1529" s="193">
        <f>+IFERROR(VLOOKUP($AF1529,'Limited Loss'!$F$5:$P$124,AH$3,FALSE),0)</f>
        <v>0</v>
      </c>
      <c r="AI1529" s="193">
        <f>+IFERROR(VLOOKUP($AF1529,'Limited Loss'!$F$5:$P$124,AI$3,FALSE),0)</f>
        <v>0</v>
      </c>
      <c r="AJ1529" s="193">
        <f>+IFERROR(VLOOKUP($AF1529,'Limited Loss'!$F$5:$P$124,AJ$3,FALSE),0)</f>
        <v>0</v>
      </c>
      <c r="AK1529" s="100">
        <f>+IFERROR(VLOOKUP($AF1529,'Limited Loss'!$F$5:$P$124,AK$3,FALSE),0)</f>
        <v>0</v>
      </c>
      <c r="AL1529" s="193">
        <f>+IFERROR(VLOOKUP($AF1529,'Limited Loss'!$F$5:$P$124,AL$3,FALSE),0)</f>
        <v>0</v>
      </c>
      <c r="AM1529" s="193">
        <f>+IFERROR(VLOOKUP($AF1529,'Limited Loss'!$F$5:$P$124,AM$3,FALSE),0)</f>
        <v>0</v>
      </c>
      <c r="AN1529" s="193">
        <f>+IFERROR(VLOOKUP($AF1529,'Limited Loss'!$F$5:$P$124,AN$3,FALSE),0)</f>
        <v>0</v>
      </c>
      <c r="AO1529" s="193">
        <f>+IFERROR(VLOOKUP($AF1529,'Limited Loss'!$F$5:$P$124,AO$3,FALSE),0)</f>
        <v>0</v>
      </c>
      <c r="AP1529" s="100">
        <f>+IFERROR(VLOOKUP($AF1529,'Limited Loss'!$F$5:$P$124,AP$3,FALSE),0)</f>
        <v>0</v>
      </c>
      <c r="AQ1529" s="353"/>
      <c r="AR1529" s="331">
        <f t="shared" si="207"/>
        <v>912</v>
      </c>
      <c r="AS1529" s="332">
        <f t="shared" si="207"/>
        <v>2018</v>
      </c>
      <c r="AT1529" s="349">
        <f t="shared" si="205"/>
        <v>29.651600000000002</v>
      </c>
      <c r="AU1529" s="349">
        <f t="shared" si="205"/>
        <v>919.19959999999992</v>
      </c>
      <c r="AV1529" s="349">
        <f t="shared" si="205"/>
        <v>18909.634000000002</v>
      </c>
      <c r="AW1529" s="349">
        <f t="shared" si="205"/>
        <v>7131.2098000000005</v>
      </c>
      <c r="AX1529" s="350">
        <f t="shared" si="205"/>
        <v>9283.6463999999996</v>
      </c>
      <c r="AY1529" s="349">
        <f t="shared" si="212"/>
        <v>61.633699999999997</v>
      </c>
      <c r="AZ1529" s="349">
        <f t="shared" si="212"/>
        <v>2101.9216999999999</v>
      </c>
      <c r="BA1529" s="349">
        <f t="shared" si="212"/>
        <v>21618.551600000003</v>
      </c>
      <c r="BB1529" s="349">
        <f t="shared" si="212"/>
        <v>11429.863399999998</v>
      </c>
      <c r="BC1529" s="349">
        <f t="shared" si="212"/>
        <v>17861.021199999999</v>
      </c>
      <c r="BD1529" s="350">
        <f t="shared" si="212"/>
        <v>285.09000000000003</v>
      </c>
      <c r="BE1529" s="349">
        <f t="shared" si="209"/>
        <v>43640.592199999999</v>
      </c>
      <c r="BF1529" s="375">
        <f t="shared" si="210"/>
        <v>45705.7408</v>
      </c>
      <c r="BG1529" s="334">
        <f t="shared" si="211"/>
        <v>285.09000000000003</v>
      </c>
    </row>
    <row r="1530" spans="1:59" x14ac:dyDescent="0.2">
      <c r="A1530" s="326" t="str">
        <f t="shared" si="208"/>
        <v>9132014</v>
      </c>
      <c r="B1530">
        <v>913</v>
      </c>
      <c r="C1530" s="327">
        <v>2014</v>
      </c>
      <c r="D1530" s="353">
        <f>+IFERROR(VLOOKUP($A1530,Data_Loss!$A$2:$V$1180,6,FALSE),0)</f>
        <v>0</v>
      </c>
      <c r="E1530" s="353">
        <f>+IFERROR(VLOOKUP($A1530,Data_Loss!$A$2:$V$1180,7,FALSE),0)</f>
        <v>0</v>
      </c>
      <c r="F1530" s="353">
        <f>+IFERROR(VLOOKUP($A1530,Data_Loss!$A$2:$V$1180,8,FALSE),0)</f>
        <v>1</v>
      </c>
      <c r="G1530" s="353">
        <f>+IFERROR(VLOOKUP($A1530,Data_Loss!$A$2:$V$1180,9,FALSE),0)</f>
        <v>0</v>
      </c>
      <c r="H1530" s="353">
        <f>+IFERROR(VLOOKUP($A1530,Data_Loss!$A$2:$V$1180,10,FALSE),0)</f>
        <v>4</v>
      </c>
      <c r="I1530" s="353">
        <f>+IFERROR(VLOOKUP($A1530,Data_Loss!$A$2:$V$1300,12,FALSE),0)</f>
        <v>0</v>
      </c>
      <c r="J1530" s="353">
        <f>+IFERROR(VLOOKUP($A1530,Data_Loss!$A$2:$V$1300,13,FALSE),0)</f>
        <v>0</v>
      </c>
      <c r="K1530" s="353">
        <f>+IFERROR(VLOOKUP($A1530,Data_Loss!$A$2:$V$1300,14,FALSE),0)</f>
        <v>126625</v>
      </c>
      <c r="L1530" s="353">
        <f>+IFERROR(VLOOKUP($A1530,Data_Loss!$A$2:$V$1300,15,FALSE),0)</f>
        <v>0</v>
      </c>
      <c r="M1530" s="353">
        <f>+IFERROR(VLOOKUP($A1530,Data_Loss!$A$2:$V$1300,16,FALSE),0)</f>
        <v>22248</v>
      </c>
      <c r="N1530" s="353">
        <f>+IFERROR(VLOOKUP($A1530,Data_Loss!$A$2:$V$1300,17,FALSE),0)</f>
        <v>0</v>
      </c>
      <c r="O1530" s="353">
        <f>+IFERROR(VLOOKUP($A1530,Data_Loss!$A$2:$V$1300,18,FALSE),0)</f>
        <v>0</v>
      </c>
      <c r="P1530" s="353">
        <f>+IFERROR(VLOOKUP($A1530,Data_Loss!$A$2:$V$1300,19,FALSE),0)</f>
        <v>32527</v>
      </c>
      <c r="Q1530" s="353">
        <f>+IFERROR(VLOOKUP($A1530,Data_Loss!$A$2:$V$1300,20,FALSE),0)</f>
        <v>0</v>
      </c>
      <c r="R1530" s="353">
        <f>+IFERROR(VLOOKUP($A1530,Data_Loss!$A$2:$V$1300,21,FALSE),0)</f>
        <v>21495</v>
      </c>
      <c r="S1530" s="353">
        <f>+IFERROR(VLOOKUP($A1530,Data_Loss!$A$2:$V$1300,22,FALSE),0)</f>
        <v>482</v>
      </c>
      <c r="T1530" s="191">
        <f>+$I1530*'10k &amp; MO'!C$3+$J1530*'10k &amp; MO'!C$9+$K1530*'10k &amp; MO'!C$15+$L1530*'10k &amp; MO'!C$21+$M1530*'10k &amp; MO'!C$27</f>
        <v>0</v>
      </c>
      <c r="U1530" s="349">
        <f>+$I1530*'10k &amp; MO'!D$3+$J1530*'10k &amp; MO'!D$9+$K1530*'10k &amp; MO'!D$15+$L1530*'10k &amp; MO'!D$21+$M1530*'10k &amp; MO'!D$27</f>
        <v>0</v>
      </c>
      <c r="V1530" s="349">
        <f>+$I1530*'10k &amp; MO'!E$3+$J1530*'10k &amp; MO'!E$9+$K1530*'10k &amp; MO'!E$15+$L1530*'10k &amp; MO'!E$21+$M1530*'10k &amp; MO'!E$27</f>
        <v>190444</v>
      </c>
      <c r="W1530" s="349">
        <f>+$I1530*'10k &amp; MO'!F$3+$J1530*'10k &amp; MO'!F$9+$K1530*'10k &amp; MO'!F$15+$L1530*'10k &amp; MO'!F$21+$M1530*'10k &amp; MO'!F$27</f>
        <v>0</v>
      </c>
      <c r="X1530" s="349">
        <f>+$I1530*'10k &amp; MO'!G$3+$J1530*'10k &amp; MO'!G$9+$K1530*'10k &amp; MO'!G$15+$L1530*'10k &amp; MO'!G$21+$M1530*'10k &amp; MO'!G$27</f>
        <v>25184.735999999997</v>
      </c>
      <c r="Y1530" s="349">
        <f>+$N1530*'10k &amp; MO'!H$3+$O1530*'10k &amp; MO'!H$9+$P1530*'10k &amp; MO'!H$15+$Q1530*'10k &amp; MO'!H$21+$R1530*'10k &amp; MO'!H$27</f>
        <v>0</v>
      </c>
      <c r="Z1530" s="349">
        <f>+$N1530*'10k &amp; MO'!I$3+$O1530*'10k &amp; MO'!I$9+$P1530*'10k &amp; MO'!I$15+$Q1530*'10k &amp; MO'!I$21+$R1530*'10k &amp; MO'!I$27</f>
        <v>0</v>
      </c>
      <c r="AA1530" s="349">
        <f>+$N1530*'10k &amp; MO'!J$3+$O1530*'10k &amp; MO'!J$9+$P1530*'10k &amp; MO'!J$15+$Q1530*'10k &amp; MO'!J$21+$R1530*'10k &amp; MO'!J$27</f>
        <v>68013.957000000009</v>
      </c>
      <c r="AB1530" s="349">
        <f>+$N1530*'10k &amp; MO'!K$3+$O1530*'10k &amp; MO'!K$9+$P1530*'10k &amp; MO'!K$15+$Q1530*'10k &amp; MO'!K$21+$R1530*'10k &amp; MO'!K$27</f>
        <v>0</v>
      </c>
      <c r="AC1530" s="349">
        <f>+$N1530*'10k &amp; MO'!L$3+$O1530*'10k &amp; MO'!L$9+$P1530*'10k &amp; MO'!L$15+$Q1530*'10k &amp; MO'!L$21+$R1530*'10k &amp; MO'!L$27</f>
        <v>33145.29</v>
      </c>
      <c r="AD1530" s="350">
        <f>+S1530*'10k &amp; MO'!O$3</f>
        <v>516.22199999999998</v>
      </c>
      <c r="AF1530" s="192" t="str">
        <f t="shared" si="206"/>
        <v>9132014</v>
      </c>
      <c r="AG1530" s="192">
        <f>+IFERROR(VLOOKUP($AF1530,'Limited Loss'!$F$5:$P$124,AG$3,FALSE),0)</f>
        <v>0</v>
      </c>
      <c r="AH1530" s="193">
        <f>+IFERROR(VLOOKUP($AF1530,'Limited Loss'!$F$5:$P$124,AH$3,FALSE),0)</f>
        <v>0</v>
      </c>
      <c r="AI1530" s="193">
        <f>+IFERROR(VLOOKUP($AF1530,'Limited Loss'!$F$5:$P$124,AI$3,FALSE),0)</f>
        <v>0</v>
      </c>
      <c r="AJ1530" s="193">
        <f>+IFERROR(VLOOKUP($AF1530,'Limited Loss'!$F$5:$P$124,AJ$3,FALSE),0)</f>
        <v>0</v>
      </c>
      <c r="AK1530" s="100">
        <f>+IFERROR(VLOOKUP($AF1530,'Limited Loss'!$F$5:$P$124,AK$3,FALSE),0)</f>
        <v>0</v>
      </c>
      <c r="AL1530" s="193">
        <f>+IFERROR(VLOOKUP($AF1530,'Limited Loss'!$F$5:$P$124,AL$3,FALSE),0)</f>
        <v>0</v>
      </c>
      <c r="AM1530" s="193">
        <f>+IFERROR(VLOOKUP($AF1530,'Limited Loss'!$F$5:$P$124,AM$3,FALSE),0)</f>
        <v>0</v>
      </c>
      <c r="AN1530" s="193">
        <f>+IFERROR(VLOOKUP($AF1530,'Limited Loss'!$F$5:$P$124,AN$3,FALSE),0)</f>
        <v>0</v>
      </c>
      <c r="AO1530" s="193">
        <f>+IFERROR(VLOOKUP($AF1530,'Limited Loss'!$F$5:$P$124,AO$3,FALSE),0)</f>
        <v>0</v>
      </c>
      <c r="AP1530" s="100">
        <f>+IFERROR(VLOOKUP($AF1530,'Limited Loss'!$F$5:$P$124,AP$3,FALSE),0)</f>
        <v>0</v>
      </c>
      <c r="AQ1530" s="353"/>
      <c r="AR1530" s="331">
        <f t="shared" si="207"/>
        <v>913</v>
      </c>
      <c r="AS1530" s="332">
        <f t="shared" si="207"/>
        <v>2014</v>
      </c>
      <c r="AT1530" s="349">
        <f t="shared" si="205"/>
        <v>0</v>
      </c>
      <c r="AU1530" s="349">
        <f t="shared" si="205"/>
        <v>0</v>
      </c>
      <c r="AV1530" s="349">
        <f t="shared" si="205"/>
        <v>190444</v>
      </c>
      <c r="AW1530" s="349">
        <f t="shared" si="205"/>
        <v>0</v>
      </c>
      <c r="AX1530" s="350">
        <f t="shared" si="205"/>
        <v>25184.735999999997</v>
      </c>
      <c r="AY1530" s="349">
        <f t="shared" si="212"/>
        <v>0</v>
      </c>
      <c r="AZ1530" s="349">
        <f t="shared" si="212"/>
        <v>0</v>
      </c>
      <c r="BA1530" s="349">
        <f t="shared" si="212"/>
        <v>68013.957000000009</v>
      </c>
      <c r="BB1530" s="349">
        <f t="shared" si="212"/>
        <v>0</v>
      </c>
      <c r="BC1530" s="349">
        <f t="shared" si="212"/>
        <v>33145.29</v>
      </c>
      <c r="BD1530" s="350">
        <f t="shared" si="212"/>
        <v>516.22199999999998</v>
      </c>
      <c r="BE1530" s="349">
        <f t="shared" si="209"/>
        <v>258457.95699999999</v>
      </c>
      <c r="BF1530" s="375">
        <f t="shared" si="210"/>
        <v>58330.025999999998</v>
      </c>
      <c r="BG1530" s="334">
        <f t="shared" si="211"/>
        <v>516.22199999999998</v>
      </c>
    </row>
    <row r="1531" spans="1:59" x14ac:dyDescent="0.2">
      <c r="A1531" s="326" t="str">
        <f t="shared" si="208"/>
        <v>9132015</v>
      </c>
      <c r="B1531">
        <v>913</v>
      </c>
      <c r="C1531" s="327">
        <v>2015</v>
      </c>
      <c r="D1531" s="353">
        <f>+IFERROR(VLOOKUP($A1531,Data_Loss!$A$2:$V$1180,6,FALSE),0)</f>
        <v>0</v>
      </c>
      <c r="E1531" s="353">
        <f>+IFERROR(VLOOKUP($A1531,Data_Loss!$A$2:$V$1180,7,FALSE),0)</f>
        <v>0</v>
      </c>
      <c r="F1531" s="353">
        <f>+IFERROR(VLOOKUP($A1531,Data_Loss!$A$2:$V$1180,8,FALSE),0)</f>
        <v>0</v>
      </c>
      <c r="G1531" s="353">
        <f>+IFERROR(VLOOKUP($A1531,Data_Loss!$A$2:$V$1180,9,FALSE),0)</f>
        <v>1</v>
      </c>
      <c r="H1531" s="353">
        <f>+IFERROR(VLOOKUP($A1531,Data_Loss!$A$2:$V$1180,10,FALSE),0)</f>
        <v>3</v>
      </c>
      <c r="I1531" s="353">
        <f>+IFERROR(VLOOKUP($A1531,Data_Loss!$A$2:$V$1300,12,FALSE),0)</f>
        <v>0</v>
      </c>
      <c r="J1531" s="353">
        <f>+IFERROR(VLOOKUP($A1531,Data_Loss!$A$2:$V$1300,13,FALSE),0)</f>
        <v>0</v>
      </c>
      <c r="K1531" s="353">
        <f>+IFERROR(VLOOKUP($A1531,Data_Loss!$A$2:$V$1300,14,FALSE),0)</f>
        <v>0</v>
      </c>
      <c r="L1531" s="353">
        <f>+IFERROR(VLOOKUP($A1531,Data_Loss!$A$2:$V$1300,15,FALSE),0)</f>
        <v>48182</v>
      </c>
      <c r="M1531" s="353">
        <f>+IFERROR(VLOOKUP($A1531,Data_Loss!$A$2:$V$1300,16,FALSE),0)</f>
        <v>16861</v>
      </c>
      <c r="N1531" s="353">
        <f>+IFERROR(VLOOKUP($A1531,Data_Loss!$A$2:$V$1300,17,FALSE),0)</f>
        <v>0</v>
      </c>
      <c r="O1531" s="353">
        <f>+IFERROR(VLOOKUP($A1531,Data_Loss!$A$2:$V$1300,18,FALSE),0)</f>
        <v>0</v>
      </c>
      <c r="P1531" s="353">
        <f>+IFERROR(VLOOKUP($A1531,Data_Loss!$A$2:$V$1300,19,FALSE),0)</f>
        <v>0</v>
      </c>
      <c r="Q1531" s="353">
        <f>+IFERROR(VLOOKUP($A1531,Data_Loss!$A$2:$V$1300,20,FALSE),0)</f>
        <v>23432</v>
      </c>
      <c r="R1531" s="353">
        <f>+IFERROR(VLOOKUP($A1531,Data_Loss!$A$2:$V$1300,21,FALSE),0)</f>
        <v>15471</v>
      </c>
      <c r="S1531" s="353">
        <f>+IFERROR(VLOOKUP($A1531,Data_Loss!$A$2:$V$1300,22,FALSE),0)</f>
        <v>1269</v>
      </c>
      <c r="T1531" s="191">
        <f>+$I1531*'10k &amp; MO'!C$4+$J1531*'10k &amp; MO'!C$10+$K1531*'10k &amp; MO'!C$16+$L1531*'10k &amp; MO'!C$22+$M1531*'10k &amp; MO'!C$28</f>
        <v>0</v>
      </c>
      <c r="U1531" s="349">
        <f>+$I1531*'10k &amp; MO'!D$4+$J1531*'10k &amp; MO'!D$10+$K1531*'10k &amp; MO'!D$16+$L1531*'10k &amp; MO'!D$22+$M1531*'10k &amp; MO'!D$28</f>
        <v>0</v>
      </c>
      <c r="V1531" s="349">
        <f>+$I1531*'10k &amp; MO'!E$4+$J1531*'10k &amp; MO'!E$10+$K1531*'10k &amp; MO'!E$16+$L1531*'10k &amp; MO'!E$22+$M1531*'10k &amp; MO'!E$28</f>
        <v>7648.7979999999998</v>
      </c>
      <c r="W1531" s="349">
        <f>+$I1531*'10k &amp; MO'!F$4+$J1531*'10k &amp; MO'!F$10+$K1531*'10k &amp; MO'!F$16+$L1531*'10k &amp; MO'!F$22+$M1531*'10k &amp; MO'!F$28</f>
        <v>53232.139899999995</v>
      </c>
      <c r="X1531" s="349">
        <f>+$I1531*'10k &amp; MO'!G$4+$J1531*'10k &amp; MO'!G$10+$K1531*'10k &amp; MO'!G$16+$L1531*'10k &amp; MO'!G$22+$M1531*'10k &amp; MO'!G$28</f>
        <v>19877.737799999999</v>
      </c>
      <c r="Y1531" s="349">
        <f>+$N1531*'10k &amp; MO'!H$4+$O1531*'10k &amp; MO'!H$10+$P1531*'10k &amp; MO'!H$16+$Q1531*'10k &amp; MO'!H$22+$R1531*'10k &amp; MO'!H$28</f>
        <v>0</v>
      </c>
      <c r="Z1531" s="349">
        <f>+$N1531*'10k &amp; MO'!I$4+$O1531*'10k &amp; MO'!I$10+$P1531*'10k &amp; MO'!I$16+$Q1531*'10k &amp; MO'!I$22+$R1531*'10k &amp; MO'!I$28</f>
        <v>0</v>
      </c>
      <c r="AA1531" s="349">
        <f>+$N1531*'10k &amp; MO'!J$4+$O1531*'10k &amp; MO'!J$10+$P1531*'10k &amp; MO'!J$16+$Q1531*'10k &amp; MO'!J$22+$R1531*'10k &amp; MO'!J$28</f>
        <v>4832.125399999999</v>
      </c>
      <c r="AB1531" s="349">
        <f>+$N1531*'10k &amp; MO'!K$4+$O1531*'10k &amp; MO'!K$10+$P1531*'10k &amp; MO'!K$16+$Q1531*'10k &amp; MO'!K$22+$R1531*'10k &amp; MO'!K$28</f>
        <v>36751.209500000004</v>
      </c>
      <c r="AC1531" s="349">
        <f>+$N1531*'10k &amp; MO'!L$4+$O1531*'10k &amp; MO'!L$10+$P1531*'10k &amp; MO'!L$16+$Q1531*'10k &amp; MO'!L$22+$R1531*'10k &amp; MO'!L$28</f>
        <v>23252.797400000003</v>
      </c>
      <c r="AD1531" s="350">
        <f>+S1531*'10k &amp; MO'!O$4</f>
        <v>1538.028</v>
      </c>
      <c r="AF1531" s="192" t="str">
        <f t="shared" si="206"/>
        <v>9132015</v>
      </c>
      <c r="AG1531" s="192">
        <f>+IFERROR(VLOOKUP($AF1531,'Limited Loss'!$F$5:$P$124,AG$3,FALSE),0)</f>
        <v>0</v>
      </c>
      <c r="AH1531" s="193">
        <f>+IFERROR(VLOOKUP($AF1531,'Limited Loss'!$F$5:$P$124,AH$3,FALSE),0)</f>
        <v>0</v>
      </c>
      <c r="AI1531" s="193">
        <f>+IFERROR(VLOOKUP($AF1531,'Limited Loss'!$F$5:$P$124,AI$3,FALSE),0)</f>
        <v>0</v>
      </c>
      <c r="AJ1531" s="193">
        <f>+IFERROR(VLOOKUP($AF1531,'Limited Loss'!$F$5:$P$124,AJ$3,FALSE),0)</f>
        <v>0</v>
      </c>
      <c r="AK1531" s="100">
        <f>+IFERROR(VLOOKUP($AF1531,'Limited Loss'!$F$5:$P$124,AK$3,FALSE),0)</f>
        <v>0</v>
      </c>
      <c r="AL1531" s="193">
        <f>+IFERROR(VLOOKUP($AF1531,'Limited Loss'!$F$5:$P$124,AL$3,FALSE),0)</f>
        <v>0</v>
      </c>
      <c r="AM1531" s="193">
        <f>+IFERROR(VLOOKUP($AF1531,'Limited Loss'!$F$5:$P$124,AM$3,FALSE),0)</f>
        <v>0</v>
      </c>
      <c r="AN1531" s="193">
        <f>+IFERROR(VLOOKUP($AF1531,'Limited Loss'!$F$5:$P$124,AN$3,FALSE),0)</f>
        <v>0</v>
      </c>
      <c r="AO1531" s="193">
        <f>+IFERROR(VLOOKUP($AF1531,'Limited Loss'!$F$5:$P$124,AO$3,FALSE),0)</f>
        <v>0</v>
      </c>
      <c r="AP1531" s="100">
        <f>+IFERROR(VLOOKUP($AF1531,'Limited Loss'!$F$5:$P$124,AP$3,FALSE),0)</f>
        <v>0</v>
      </c>
      <c r="AQ1531" s="353"/>
      <c r="AR1531" s="331">
        <f t="shared" si="207"/>
        <v>913</v>
      </c>
      <c r="AS1531" s="332">
        <f t="shared" si="207"/>
        <v>2015</v>
      </c>
      <c r="AT1531" s="349">
        <f t="shared" si="205"/>
        <v>0</v>
      </c>
      <c r="AU1531" s="349">
        <f t="shared" si="205"/>
        <v>0</v>
      </c>
      <c r="AV1531" s="349">
        <f t="shared" si="205"/>
        <v>7648.7979999999998</v>
      </c>
      <c r="AW1531" s="349">
        <f t="shared" si="205"/>
        <v>53232.139899999995</v>
      </c>
      <c r="AX1531" s="350">
        <f t="shared" si="205"/>
        <v>19877.737799999999</v>
      </c>
      <c r="AY1531" s="349">
        <f t="shared" si="212"/>
        <v>0</v>
      </c>
      <c r="AZ1531" s="349">
        <f t="shared" si="212"/>
        <v>0</v>
      </c>
      <c r="BA1531" s="349">
        <f t="shared" si="212"/>
        <v>4832.125399999999</v>
      </c>
      <c r="BB1531" s="349">
        <f t="shared" si="212"/>
        <v>36751.209500000004</v>
      </c>
      <c r="BC1531" s="349">
        <f t="shared" si="212"/>
        <v>23252.797400000003</v>
      </c>
      <c r="BD1531" s="350">
        <f t="shared" si="212"/>
        <v>1538.028</v>
      </c>
      <c r="BE1531" s="349">
        <f t="shared" si="209"/>
        <v>12480.9234</v>
      </c>
      <c r="BF1531" s="375">
        <f t="shared" si="210"/>
        <v>133113.88460000002</v>
      </c>
      <c r="BG1531" s="334">
        <f t="shared" si="211"/>
        <v>1538.028</v>
      </c>
    </row>
    <row r="1532" spans="1:59" x14ac:dyDescent="0.2">
      <c r="A1532" s="326" t="str">
        <f t="shared" si="208"/>
        <v>9132016</v>
      </c>
      <c r="B1532">
        <v>913</v>
      </c>
      <c r="C1532" s="327">
        <v>2016</v>
      </c>
      <c r="D1532" s="353">
        <f>+IFERROR(VLOOKUP($A1532,Data_Loss!$A$2:$V$1180,6,FALSE),0)</f>
        <v>0</v>
      </c>
      <c r="E1532" s="353">
        <f>+IFERROR(VLOOKUP($A1532,Data_Loss!$A$2:$V$1180,7,FALSE),0)</f>
        <v>0</v>
      </c>
      <c r="F1532" s="353">
        <f>+IFERROR(VLOOKUP($A1532,Data_Loss!$A$2:$V$1180,8,FALSE),0)</f>
        <v>0</v>
      </c>
      <c r="G1532" s="353">
        <f>+IFERROR(VLOOKUP($A1532,Data_Loss!$A$2:$V$1180,9,FALSE),0)</f>
        <v>1</v>
      </c>
      <c r="H1532" s="353">
        <f>+IFERROR(VLOOKUP($A1532,Data_Loss!$A$2:$V$1180,10,FALSE),0)</f>
        <v>0</v>
      </c>
      <c r="I1532" s="353">
        <f>+IFERROR(VLOOKUP($A1532,Data_Loss!$A$2:$V$1300,12,FALSE),0)</f>
        <v>0</v>
      </c>
      <c r="J1532" s="353">
        <f>+IFERROR(VLOOKUP($A1532,Data_Loss!$A$2:$V$1300,13,FALSE),0)</f>
        <v>0</v>
      </c>
      <c r="K1532" s="353">
        <f>+IFERROR(VLOOKUP($A1532,Data_Loss!$A$2:$V$1300,14,FALSE),0)</f>
        <v>0</v>
      </c>
      <c r="L1532" s="353">
        <f>+IFERROR(VLOOKUP($A1532,Data_Loss!$A$2:$V$1300,15,FALSE),0)</f>
        <v>6484</v>
      </c>
      <c r="M1532" s="353">
        <f>+IFERROR(VLOOKUP($A1532,Data_Loss!$A$2:$V$1300,16,FALSE),0)</f>
        <v>0</v>
      </c>
      <c r="N1532" s="353">
        <f>+IFERROR(VLOOKUP($A1532,Data_Loss!$A$2:$V$1300,17,FALSE),0)</f>
        <v>0</v>
      </c>
      <c r="O1532" s="353">
        <f>+IFERROR(VLOOKUP($A1532,Data_Loss!$A$2:$V$1300,18,FALSE),0)</f>
        <v>0</v>
      </c>
      <c r="P1532" s="353">
        <f>+IFERROR(VLOOKUP($A1532,Data_Loss!$A$2:$V$1300,19,FALSE),0)</f>
        <v>0</v>
      </c>
      <c r="Q1532" s="353">
        <f>+IFERROR(VLOOKUP($A1532,Data_Loss!$A$2:$V$1300,20,FALSE),0)</f>
        <v>1416</v>
      </c>
      <c r="R1532" s="353">
        <f>+IFERROR(VLOOKUP($A1532,Data_Loss!$A$2:$V$1300,21,FALSE),0)</f>
        <v>0</v>
      </c>
      <c r="S1532" s="353">
        <f>+IFERROR(VLOOKUP($A1532,Data_Loss!$A$2:$V$1300,22,FALSE),0)</f>
        <v>2123</v>
      </c>
      <c r="T1532" s="191">
        <f>+$I1532*'10k &amp; MO'!C$5+$J1532*'10k &amp; MO'!C$11+$K1532*'10k &amp; MO'!C$17+$L1532*'10k &amp; MO'!C$23+$M1532*'10k &amp; MO'!C$29</f>
        <v>0</v>
      </c>
      <c r="U1532" s="349">
        <f>+$I1532*'10k &amp; MO'!D$5+$J1532*'10k &amp; MO'!D$11+$K1532*'10k &amp; MO'!D$17+$L1532*'10k &amp; MO'!D$23+$M1532*'10k &amp; MO'!D$29</f>
        <v>0</v>
      </c>
      <c r="V1532" s="349">
        <f>+$I1532*'10k &amp; MO'!E$5+$J1532*'10k &amp; MO'!E$11+$K1532*'10k &amp; MO'!E$17+$L1532*'10k &amp; MO'!E$23+$M1532*'10k &amp; MO'!E$29</f>
        <v>2106.6516000000001</v>
      </c>
      <c r="W1532" s="349">
        <f>+$I1532*'10k &amp; MO'!F$5+$J1532*'10k &amp; MO'!F$11+$K1532*'10k &amp; MO'!F$17+$L1532*'10k &amp; MO'!F$23+$M1532*'10k &amp; MO'!F$29</f>
        <v>7016.3364000000001</v>
      </c>
      <c r="X1532" s="349">
        <f>+$I1532*'10k &amp; MO'!G$5+$J1532*'10k &amp; MO'!G$11+$K1532*'10k &amp; MO'!G$17+$L1532*'10k &amp; MO'!G$23+$M1532*'10k &amp; MO'!G$29</f>
        <v>161.45159999999998</v>
      </c>
      <c r="Y1532" s="349">
        <f>+$N1532*'10k &amp; MO'!H$5+$O1532*'10k &amp; MO'!H$11+$P1532*'10k &amp; MO'!H$17+$Q1532*'10k &amp; MO'!H$23+$R1532*'10k &amp; MO'!H$29</f>
        <v>0</v>
      </c>
      <c r="Z1532" s="349">
        <f>+$N1532*'10k &amp; MO'!I$5+$O1532*'10k &amp; MO'!I$11+$P1532*'10k &amp; MO'!I$17+$Q1532*'10k &amp; MO'!I$23+$R1532*'10k &amp; MO'!I$29</f>
        <v>0</v>
      </c>
      <c r="AA1532" s="349">
        <f>+$N1532*'10k &amp; MO'!J$5+$O1532*'10k &amp; MO'!J$11+$P1532*'10k &amp; MO'!J$17+$Q1532*'10k &amp; MO'!J$23+$R1532*'10k &amp; MO'!J$29</f>
        <v>503.10480000000001</v>
      </c>
      <c r="AB1532" s="349">
        <f>+$N1532*'10k &amp; MO'!K$5+$O1532*'10k &amp; MO'!K$11+$P1532*'10k &amp; MO'!K$17+$Q1532*'10k &amp; MO'!K$23+$R1532*'10k &amp; MO'!K$29</f>
        <v>2238.4128000000001</v>
      </c>
      <c r="AC1532" s="349">
        <f>+$N1532*'10k &amp; MO'!L$5+$O1532*'10k &amp; MO'!L$11+$P1532*'10k &amp; MO'!L$17+$Q1532*'10k &amp; MO'!L$23+$R1532*'10k &amp; MO'!L$29</f>
        <v>67.968000000000004</v>
      </c>
      <c r="AD1532" s="350">
        <f>+S1532*'10k &amp; MO'!O$5</f>
        <v>2861.8040000000001</v>
      </c>
      <c r="AF1532" s="192" t="str">
        <f t="shared" si="206"/>
        <v>9132016</v>
      </c>
      <c r="AG1532" s="192">
        <f>+IFERROR(VLOOKUP($AF1532,'Limited Loss'!$F$5:$P$124,AG$3,FALSE),0)</f>
        <v>0</v>
      </c>
      <c r="AH1532" s="193">
        <f>+IFERROR(VLOOKUP($AF1532,'Limited Loss'!$F$5:$P$124,AH$3,FALSE),0)</f>
        <v>0</v>
      </c>
      <c r="AI1532" s="193">
        <f>+IFERROR(VLOOKUP($AF1532,'Limited Loss'!$F$5:$P$124,AI$3,FALSE),0)</f>
        <v>0</v>
      </c>
      <c r="AJ1532" s="193">
        <f>+IFERROR(VLOOKUP($AF1532,'Limited Loss'!$F$5:$P$124,AJ$3,FALSE),0)</f>
        <v>0</v>
      </c>
      <c r="AK1532" s="100">
        <f>+IFERROR(VLOOKUP($AF1532,'Limited Loss'!$F$5:$P$124,AK$3,FALSE),0)</f>
        <v>0</v>
      </c>
      <c r="AL1532" s="193">
        <f>+IFERROR(VLOOKUP($AF1532,'Limited Loss'!$F$5:$P$124,AL$3,FALSE),0)</f>
        <v>0</v>
      </c>
      <c r="AM1532" s="193">
        <f>+IFERROR(VLOOKUP($AF1532,'Limited Loss'!$F$5:$P$124,AM$3,FALSE),0)</f>
        <v>0</v>
      </c>
      <c r="AN1532" s="193">
        <f>+IFERROR(VLOOKUP($AF1532,'Limited Loss'!$F$5:$P$124,AN$3,FALSE),0)</f>
        <v>0</v>
      </c>
      <c r="AO1532" s="193">
        <f>+IFERROR(VLOOKUP($AF1532,'Limited Loss'!$F$5:$P$124,AO$3,FALSE),0)</f>
        <v>0</v>
      </c>
      <c r="AP1532" s="100">
        <f>+IFERROR(VLOOKUP($AF1532,'Limited Loss'!$F$5:$P$124,AP$3,FALSE),0)</f>
        <v>0</v>
      </c>
      <c r="AQ1532" s="353"/>
      <c r="AR1532" s="331">
        <f t="shared" si="207"/>
        <v>913</v>
      </c>
      <c r="AS1532" s="332">
        <f t="shared" si="207"/>
        <v>2016</v>
      </c>
      <c r="AT1532" s="349">
        <f t="shared" si="205"/>
        <v>0</v>
      </c>
      <c r="AU1532" s="349">
        <f t="shared" si="205"/>
        <v>0</v>
      </c>
      <c r="AV1532" s="349">
        <f t="shared" si="205"/>
        <v>2106.6516000000001</v>
      </c>
      <c r="AW1532" s="349">
        <f t="shared" si="205"/>
        <v>7016.3364000000001</v>
      </c>
      <c r="AX1532" s="350">
        <f t="shared" si="205"/>
        <v>161.45159999999998</v>
      </c>
      <c r="AY1532" s="349">
        <f t="shared" si="212"/>
        <v>0</v>
      </c>
      <c r="AZ1532" s="349">
        <f t="shared" si="212"/>
        <v>0</v>
      </c>
      <c r="BA1532" s="349">
        <f t="shared" si="212"/>
        <v>503.10480000000001</v>
      </c>
      <c r="BB1532" s="349">
        <f t="shared" si="212"/>
        <v>2238.4128000000001</v>
      </c>
      <c r="BC1532" s="349">
        <f t="shared" si="212"/>
        <v>67.968000000000004</v>
      </c>
      <c r="BD1532" s="350">
        <f t="shared" si="212"/>
        <v>2861.8040000000001</v>
      </c>
      <c r="BE1532" s="349">
        <f t="shared" si="209"/>
        <v>2609.7564000000002</v>
      </c>
      <c r="BF1532" s="375">
        <f t="shared" si="210"/>
        <v>9484.1688000000013</v>
      </c>
      <c r="BG1532" s="334">
        <f t="shared" si="211"/>
        <v>2861.8040000000001</v>
      </c>
    </row>
    <row r="1533" spans="1:59" x14ac:dyDescent="0.2">
      <c r="A1533" s="326" t="str">
        <f t="shared" si="208"/>
        <v>9132017</v>
      </c>
      <c r="B1533">
        <v>913</v>
      </c>
      <c r="C1533" s="327">
        <v>2017</v>
      </c>
      <c r="D1533" s="353">
        <f>+IFERROR(VLOOKUP($A1533,Data_Loss!$A$2:$V$1180,6,FALSE),0)</f>
        <v>0</v>
      </c>
      <c r="E1533" s="353">
        <f>+IFERROR(VLOOKUP($A1533,Data_Loss!$A$2:$V$1180,7,FALSE),0)</f>
        <v>0</v>
      </c>
      <c r="F1533" s="353">
        <f>+IFERROR(VLOOKUP($A1533,Data_Loss!$A$2:$V$1180,8,FALSE),0)</f>
        <v>0</v>
      </c>
      <c r="G1533" s="353">
        <f>+IFERROR(VLOOKUP($A1533,Data_Loss!$A$2:$V$1180,9,FALSE),0)</f>
        <v>0</v>
      </c>
      <c r="H1533" s="353">
        <f>+IFERROR(VLOOKUP($A1533,Data_Loss!$A$2:$V$1180,10,FALSE),0)</f>
        <v>2</v>
      </c>
      <c r="I1533" s="353">
        <f>+IFERROR(VLOOKUP($A1533,Data_Loss!$A$2:$V$1300,12,FALSE),0)</f>
        <v>0</v>
      </c>
      <c r="J1533" s="353">
        <f>+IFERROR(VLOOKUP($A1533,Data_Loss!$A$2:$V$1300,13,FALSE),0)</f>
        <v>0</v>
      </c>
      <c r="K1533" s="353">
        <f>+IFERROR(VLOOKUP($A1533,Data_Loss!$A$2:$V$1300,14,FALSE),0)</f>
        <v>0</v>
      </c>
      <c r="L1533" s="353">
        <f>+IFERROR(VLOOKUP($A1533,Data_Loss!$A$2:$V$1300,15,FALSE),0)</f>
        <v>0</v>
      </c>
      <c r="M1533" s="353">
        <f>+IFERROR(VLOOKUP($A1533,Data_Loss!$A$2:$V$1300,16,FALSE),0)</f>
        <v>10638</v>
      </c>
      <c r="N1533" s="353">
        <f>+IFERROR(VLOOKUP($A1533,Data_Loss!$A$2:$V$1300,17,FALSE),0)</f>
        <v>0</v>
      </c>
      <c r="O1533" s="353">
        <f>+IFERROR(VLOOKUP($A1533,Data_Loss!$A$2:$V$1300,18,FALSE),0)</f>
        <v>0</v>
      </c>
      <c r="P1533" s="353">
        <f>+IFERROR(VLOOKUP($A1533,Data_Loss!$A$2:$V$1300,19,FALSE),0)</f>
        <v>0</v>
      </c>
      <c r="Q1533" s="353">
        <f>+IFERROR(VLOOKUP($A1533,Data_Loss!$A$2:$V$1300,20,FALSE),0)</f>
        <v>0</v>
      </c>
      <c r="R1533" s="353">
        <f>+IFERROR(VLOOKUP($A1533,Data_Loss!$A$2:$V$1300,21,FALSE),0)</f>
        <v>9009</v>
      </c>
      <c r="S1533" s="353">
        <f>+IFERROR(VLOOKUP($A1533,Data_Loss!$A$2:$V$1300,22,FALSE),0)</f>
        <v>14750</v>
      </c>
      <c r="T1533" s="191">
        <f>+$I1533*'10k &amp; MO'!C$6+$J1533*'10k &amp; MO'!C$12+$K1533*'10k &amp; MO'!C$18+$L1533*'10k &amp; MO'!C$24+$M1533*'10k &amp; MO'!C$30</f>
        <v>0</v>
      </c>
      <c r="U1533" s="349">
        <f>+$I1533*'10k &amp; MO'!D$6+$J1533*'10k &amp; MO'!D$12+$K1533*'10k &amp; MO'!D$18+$L1533*'10k &amp; MO'!D$24+$M1533*'10k &amp; MO'!D$30</f>
        <v>9.5741999999999994</v>
      </c>
      <c r="V1533" s="349">
        <f>+$I1533*'10k &amp; MO'!E$6+$J1533*'10k &amp; MO'!E$12+$K1533*'10k &amp; MO'!E$18+$L1533*'10k &amp; MO'!E$24+$M1533*'10k &amp; MO'!E$30</f>
        <v>4230.7326000000003</v>
      </c>
      <c r="W1533" s="349">
        <f>+$I1533*'10k &amp; MO'!F$6+$J1533*'10k &amp; MO'!F$12+$K1533*'10k &amp; MO'!F$18+$L1533*'10k &amp; MO'!F$24+$M1533*'10k &amp; MO'!F$30</f>
        <v>1869.0965999999999</v>
      </c>
      <c r="X1533" s="349">
        <f>+$I1533*'10k &amp; MO'!G$6+$J1533*'10k &amp; MO'!G$12+$K1533*'10k &amp; MO'!G$18+$L1533*'10k &amp; MO'!G$24+$M1533*'10k &amp; MO'!G$30</f>
        <v>11622.014999999999</v>
      </c>
      <c r="Y1533" s="349">
        <f>+$N1533*'10k &amp; MO'!H$6+$O1533*'10k &amp; MO'!H$12+$P1533*'10k &amp; MO'!H$18+$Q1533*'10k &amp; MO'!H$24+$R1533*'10k &amp; MO'!H$30</f>
        <v>0</v>
      </c>
      <c r="Z1533" s="349">
        <f>+$N1533*'10k &amp; MO'!I$6+$O1533*'10k &amp; MO'!I$12+$P1533*'10k &amp; MO'!I$18+$Q1533*'10k &amp; MO'!I$24+$R1533*'10k &amp; MO'!I$30</f>
        <v>2.7026999999999997</v>
      </c>
      <c r="AA1533" s="349">
        <f>+$N1533*'10k &amp; MO'!J$6+$O1533*'10k &amp; MO'!J$12+$P1533*'10k &amp; MO'!J$18+$Q1533*'10k &amp; MO'!J$24+$R1533*'10k &amp; MO'!J$30</f>
        <v>3675.6719999999996</v>
      </c>
      <c r="AB1533" s="349">
        <f>+$N1533*'10k &amp; MO'!K$6+$O1533*'10k &amp; MO'!K$12+$P1533*'10k &amp; MO'!K$18+$Q1533*'10k &amp; MO'!K$24+$R1533*'10k &amp; MO'!K$30</f>
        <v>1854.0522000000001</v>
      </c>
      <c r="AC1533" s="349">
        <f>+$N1533*'10k &amp; MO'!L$6+$O1533*'10k &amp; MO'!L$12+$P1533*'10k &amp; MO'!L$18+$Q1533*'10k &amp; MO'!L$24+$R1533*'10k &amp; MO'!L$30</f>
        <v>13199.0859</v>
      </c>
      <c r="AD1533" s="350">
        <f>+S1533*'10k &amp; MO'!O$6</f>
        <v>19853.5</v>
      </c>
      <c r="AF1533" s="192" t="str">
        <f t="shared" si="206"/>
        <v>9132017</v>
      </c>
      <c r="AG1533" s="192">
        <f>+IFERROR(VLOOKUP($AF1533,'Limited Loss'!$F$5:$P$124,AG$3,FALSE),0)</f>
        <v>0</v>
      </c>
      <c r="AH1533" s="193">
        <f>+IFERROR(VLOOKUP($AF1533,'Limited Loss'!$F$5:$P$124,AH$3,FALSE),0)</f>
        <v>0</v>
      </c>
      <c r="AI1533" s="193">
        <f>+IFERROR(VLOOKUP($AF1533,'Limited Loss'!$F$5:$P$124,AI$3,FALSE),0)</f>
        <v>0</v>
      </c>
      <c r="AJ1533" s="193">
        <f>+IFERROR(VLOOKUP($AF1533,'Limited Loss'!$F$5:$P$124,AJ$3,FALSE),0)</f>
        <v>0</v>
      </c>
      <c r="AK1533" s="100">
        <f>+IFERROR(VLOOKUP($AF1533,'Limited Loss'!$F$5:$P$124,AK$3,FALSE),0)</f>
        <v>0</v>
      </c>
      <c r="AL1533" s="193">
        <f>+IFERROR(VLOOKUP($AF1533,'Limited Loss'!$F$5:$P$124,AL$3,FALSE),0)</f>
        <v>0</v>
      </c>
      <c r="AM1533" s="193">
        <f>+IFERROR(VLOOKUP($AF1533,'Limited Loss'!$F$5:$P$124,AM$3,FALSE),0)</f>
        <v>0</v>
      </c>
      <c r="AN1533" s="193">
        <f>+IFERROR(VLOOKUP($AF1533,'Limited Loss'!$F$5:$P$124,AN$3,FALSE),0)</f>
        <v>0</v>
      </c>
      <c r="AO1533" s="193">
        <f>+IFERROR(VLOOKUP($AF1533,'Limited Loss'!$F$5:$P$124,AO$3,FALSE),0)</f>
        <v>0</v>
      </c>
      <c r="AP1533" s="100">
        <f>+IFERROR(VLOOKUP($AF1533,'Limited Loss'!$F$5:$P$124,AP$3,FALSE),0)</f>
        <v>0</v>
      </c>
      <c r="AQ1533" s="353"/>
      <c r="AR1533" s="331">
        <f t="shared" si="207"/>
        <v>913</v>
      </c>
      <c r="AS1533" s="332">
        <f t="shared" si="207"/>
        <v>2017</v>
      </c>
      <c r="AT1533" s="349">
        <f t="shared" ref="AT1533:BA1567" si="213">+T1533-AG1533</f>
        <v>0</v>
      </c>
      <c r="AU1533" s="349">
        <f t="shared" si="213"/>
        <v>9.5741999999999994</v>
      </c>
      <c r="AV1533" s="349">
        <f t="shared" si="213"/>
        <v>4230.7326000000003</v>
      </c>
      <c r="AW1533" s="349">
        <f t="shared" si="213"/>
        <v>1869.0965999999999</v>
      </c>
      <c r="AX1533" s="350">
        <f t="shared" si="213"/>
        <v>11622.014999999999</v>
      </c>
      <c r="AY1533" s="349">
        <f t="shared" si="212"/>
        <v>0</v>
      </c>
      <c r="AZ1533" s="349">
        <f t="shared" si="212"/>
        <v>2.7026999999999997</v>
      </c>
      <c r="BA1533" s="349">
        <f t="shared" si="212"/>
        <v>3675.6719999999996</v>
      </c>
      <c r="BB1533" s="349">
        <f t="shared" si="212"/>
        <v>1854.0522000000001</v>
      </c>
      <c r="BC1533" s="349">
        <f t="shared" si="212"/>
        <v>13199.0859</v>
      </c>
      <c r="BD1533" s="350">
        <f t="shared" si="212"/>
        <v>19853.5</v>
      </c>
      <c r="BE1533" s="349">
        <f t="shared" si="209"/>
        <v>7918.6814999999997</v>
      </c>
      <c r="BF1533" s="375">
        <f t="shared" si="210"/>
        <v>28544.2497</v>
      </c>
      <c r="BG1533" s="334">
        <f t="shared" si="211"/>
        <v>19853.5</v>
      </c>
    </row>
    <row r="1534" spans="1:59" x14ac:dyDescent="0.2">
      <c r="A1534" s="326" t="str">
        <f t="shared" si="208"/>
        <v>9132018</v>
      </c>
      <c r="B1534">
        <v>913</v>
      </c>
      <c r="C1534" s="327">
        <v>2018</v>
      </c>
      <c r="D1534" s="353">
        <f>+IFERROR(VLOOKUP($A1534,Data_Loss!$A$2:$V$1180,6,FALSE),0)</f>
        <v>0</v>
      </c>
      <c r="E1534" s="353">
        <f>+IFERROR(VLOOKUP($A1534,Data_Loss!$A$2:$V$1180,7,FALSE),0)</f>
        <v>0</v>
      </c>
      <c r="F1534" s="353">
        <f>+IFERROR(VLOOKUP($A1534,Data_Loss!$A$2:$V$1180,8,FALSE),0)</f>
        <v>0</v>
      </c>
      <c r="G1534" s="353">
        <f>+IFERROR(VLOOKUP($A1534,Data_Loss!$A$2:$V$1180,9,FALSE),0)</f>
        <v>0</v>
      </c>
      <c r="H1534" s="353">
        <f>+IFERROR(VLOOKUP($A1534,Data_Loss!$A$2:$V$1180,10,FALSE),0)</f>
        <v>1</v>
      </c>
      <c r="I1534" s="353">
        <f>+IFERROR(VLOOKUP($A1534,Data_Loss!$A$2:$V$1300,12,FALSE),0)</f>
        <v>0</v>
      </c>
      <c r="J1534" s="353">
        <f>+IFERROR(VLOOKUP($A1534,Data_Loss!$A$2:$V$1300,13,FALSE),0)</f>
        <v>0</v>
      </c>
      <c r="K1534" s="353">
        <f>+IFERROR(VLOOKUP($A1534,Data_Loss!$A$2:$V$1300,14,FALSE),0)</f>
        <v>0</v>
      </c>
      <c r="L1534" s="353">
        <f>+IFERROR(VLOOKUP($A1534,Data_Loss!$A$2:$V$1300,15,FALSE),0)</f>
        <v>0</v>
      </c>
      <c r="M1534" s="353">
        <f>+IFERROR(VLOOKUP($A1534,Data_Loss!$A$2:$V$1300,16,FALSE),0)</f>
        <v>2855</v>
      </c>
      <c r="N1534" s="353">
        <f>+IFERROR(VLOOKUP($A1534,Data_Loss!$A$2:$V$1300,17,FALSE),0)</f>
        <v>0</v>
      </c>
      <c r="O1534" s="353">
        <f>+IFERROR(VLOOKUP($A1534,Data_Loss!$A$2:$V$1300,18,FALSE),0)</f>
        <v>0</v>
      </c>
      <c r="P1534" s="353">
        <f>+IFERROR(VLOOKUP($A1534,Data_Loss!$A$2:$V$1300,19,FALSE),0)</f>
        <v>0</v>
      </c>
      <c r="Q1534" s="353">
        <f>+IFERROR(VLOOKUP($A1534,Data_Loss!$A$2:$V$1300,20,FALSE),0)</f>
        <v>0</v>
      </c>
      <c r="R1534" s="353">
        <f>+IFERROR(VLOOKUP($A1534,Data_Loss!$A$2:$V$1300,21,FALSE),0)</f>
        <v>604</v>
      </c>
      <c r="S1534" s="353">
        <f>+IFERROR(VLOOKUP($A1534,Data_Loss!$A$2:$V$1300,22,FALSE),0)</f>
        <v>99</v>
      </c>
      <c r="T1534" s="191">
        <f>+$I1534*'10k &amp; MO'!C$7+$J1534*'10k &amp; MO'!C$13+$K1534*'10k &amp; MO'!C$19+$L1534*'10k &amp; MO'!C$25+$M1534*'10k &amp; MO'!C$31</f>
        <v>6.2810000000000006</v>
      </c>
      <c r="U1534" s="349">
        <f>+$I1534*'10k &amp; MO'!D$7+$J1534*'10k &amp; MO'!D$13+$K1534*'10k &amp; MO'!D$19+$L1534*'10k &amp; MO'!D$25+$M1534*'10k &amp; MO'!D$31</f>
        <v>194.71099999999998</v>
      </c>
      <c r="V1534" s="349">
        <f>+$I1534*'10k &amp; MO'!E$7+$J1534*'10k &amp; MO'!E$13+$K1534*'10k &amp; MO'!E$19+$L1534*'10k &amp; MO'!E$25+$M1534*'10k &amp; MO'!E$31</f>
        <v>4005.5650000000001</v>
      </c>
      <c r="W1534" s="349">
        <f>+$I1534*'10k &amp; MO'!F$7+$J1534*'10k &amp; MO'!F$13+$K1534*'10k &amp; MO'!F$19+$L1534*'10k &amp; MO'!F$25+$M1534*'10k &amp; MO'!F$31</f>
        <v>1510.5805</v>
      </c>
      <c r="X1534" s="349">
        <f>+$I1534*'10k &amp; MO'!G$7+$J1534*'10k &amp; MO'!G$13+$K1534*'10k &amp; MO'!G$19+$L1534*'10k &amp; MO'!G$25+$M1534*'10k &amp; MO'!G$31</f>
        <v>1966.5239999999999</v>
      </c>
      <c r="Y1534" s="349">
        <f>+$N1534*'10k &amp; MO'!H$7+$O1534*'10k &amp; MO'!H$13+$P1534*'10k &amp; MO'!H$19+$Q1534*'10k &amp; MO'!H$25+$R1534*'10k &amp; MO'!H$31</f>
        <v>1.7515999999999998</v>
      </c>
      <c r="Z1534" s="349">
        <f>+$N1534*'10k &amp; MO'!I$7+$O1534*'10k &amp; MO'!I$13+$P1534*'10k &amp; MO'!I$19+$Q1534*'10k &amp; MO'!I$25+$R1534*'10k &amp; MO'!I$31</f>
        <v>59.735599999999998</v>
      </c>
      <c r="AA1534" s="349">
        <f>+$N1534*'10k &amp; MO'!J$7+$O1534*'10k &amp; MO'!J$13+$P1534*'10k &amp; MO'!J$19+$Q1534*'10k &amp; MO'!J$25+$R1534*'10k &amp; MO'!J$31</f>
        <v>614.38880000000006</v>
      </c>
      <c r="AB1534" s="349">
        <f>+$N1534*'10k &amp; MO'!K$7+$O1534*'10k &amp; MO'!K$13+$P1534*'10k &amp; MO'!K$19+$Q1534*'10k &amp; MO'!K$25+$R1534*'10k &amp; MO'!K$31</f>
        <v>324.83119999999997</v>
      </c>
      <c r="AC1534" s="349">
        <f>+$N1534*'10k &amp; MO'!L$7+$O1534*'10k &amp; MO'!L$13+$P1534*'10k &amp; MO'!L$19+$Q1534*'10k &amp; MO'!L$25+$R1534*'10k &amp; MO'!L$31</f>
        <v>507.60160000000002</v>
      </c>
      <c r="AD1534" s="350">
        <f>+S1534*'10k &amp; MO'!O$7</f>
        <v>131.274</v>
      </c>
      <c r="AF1534" s="192" t="str">
        <f t="shared" si="206"/>
        <v>9132018</v>
      </c>
      <c r="AG1534" s="192">
        <f>+IFERROR(VLOOKUP($AF1534,'Limited Loss'!$F$5:$P$124,AG$3,FALSE),0)</f>
        <v>0</v>
      </c>
      <c r="AH1534" s="193">
        <f>+IFERROR(VLOOKUP($AF1534,'Limited Loss'!$F$5:$P$124,AH$3,FALSE),0)</f>
        <v>0</v>
      </c>
      <c r="AI1534" s="193">
        <f>+IFERROR(VLOOKUP($AF1534,'Limited Loss'!$F$5:$P$124,AI$3,FALSE),0)</f>
        <v>0</v>
      </c>
      <c r="AJ1534" s="193">
        <f>+IFERROR(VLOOKUP($AF1534,'Limited Loss'!$F$5:$P$124,AJ$3,FALSE),0)</f>
        <v>0</v>
      </c>
      <c r="AK1534" s="100">
        <f>+IFERROR(VLOOKUP($AF1534,'Limited Loss'!$F$5:$P$124,AK$3,FALSE),0)</f>
        <v>0</v>
      </c>
      <c r="AL1534" s="193">
        <f>+IFERROR(VLOOKUP($AF1534,'Limited Loss'!$F$5:$P$124,AL$3,FALSE),0)</f>
        <v>0</v>
      </c>
      <c r="AM1534" s="193">
        <f>+IFERROR(VLOOKUP($AF1534,'Limited Loss'!$F$5:$P$124,AM$3,FALSE),0)</f>
        <v>0</v>
      </c>
      <c r="AN1534" s="193">
        <f>+IFERROR(VLOOKUP($AF1534,'Limited Loss'!$F$5:$P$124,AN$3,FALSE),0)</f>
        <v>0</v>
      </c>
      <c r="AO1534" s="193">
        <f>+IFERROR(VLOOKUP($AF1534,'Limited Loss'!$F$5:$P$124,AO$3,FALSE),0)</f>
        <v>0</v>
      </c>
      <c r="AP1534" s="100">
        <f>+IFERROR(VLOOKUP($AF1534,'Limited Loss'!$F$5:$P$124,AP$3,FALSE),0)</f>
        <v>0</v>
      </c>
      <c r="AQ1534" s="353"/>
      <c r="AR1534" s="331">
        <f t="shared" si="207"/>
        <v>913</v>
      </c>
      <c r="AS1534" s="332">
        <f t="shared" si="207"/>
        <v>2018</v>
      </c>
      <c r="AT1534" s="349">
        <f t="shared" si="213"/>
        <v>6.2810000000000006</v>
      </c>
      <c r="AU1534" s="349">
        <f t="shared" si="213"/>
        <v>194.71099999999998</v>
      </c>
      <c r="AV1534" s="349">
        <f t="shared" si="213"/>
        <v>4005.5650000000001</v>
      </c>
      <c r="AW1534" s="349">
        <f t="shared" si="213"/>
        <v>1510.5805</v>
      </c>
      <c r="AX1534" s="350">
        <f t="shared" si="213"/>
        <v>1966.5239999999999</v>
      </c>
      <c r="AY1534" s="349">
        <f t="shared" si="212"/>
        <v>1.7515999999999998</v>
      </c>
      <c r="AZ1534" s="349">
        <f t="shared" si="212"/>
        <v>59.735599999999998</v>
      </c>
      <c r="BA1534" s="349">
        <f t="shared" si="212"/>
        <v>614.38880000000006</v>
      </c>
      <c r="BB1534" s="349">
        <f t="shared" si="212"/>
        <v>324.83119999999997</v>
      </c>
      <c r="BC1534" s="349">
        <f t="shared" si="212"/>
        <v>507.60160000000002</v>
      </c>
      <c r="BD1534" s="350">
        <f t="shared" si="212"/>
        <v>131.274</v>
      </c>
      <c r="BE1534" s="349">
        <f t="shared" si="209"/>
        <v>4882.4329999999991</v>
      </c>
      <c r="BF1534" s="375">
        <f t="shared" si="210"/>
        <v>4309.5373</v>
      </c>
      <c r="BG1534" s="334">
        <f t="shared" si="211"/>
        <v>131.274</v>
      </c>
    </row>
    <row r="1535" spans="1:59" x14ac:dyDescent="0.2">
      <c r="A1535" s="326" t="str">
        <f t="shared" si="208"/>
        <v>47772014</v>
      </c>
      <c r="B1535">
        <v>4777</v>
      </c>
      <c r="C1535" s="327">
        <v>2014</v>
      </c>
      <c r="D1535" s="353">
        <f>+IFERROR(VLOOKUP($A1535,Data_Loss!$A$2:$V$1180,6,FALSE),0)</f>
        <v>0</v>
      </c>
      <c r="E1535" s="353">
        <f>+IFERROR(VLOOKUP($A1535,Data_Loss!$A$2:$V$1180,7,FALSE),0)</f>
        <v>0</v>
      </c>
      <c r="F1535" s="353">
        <f>+IFERROR(VLOOKUP($A1535,Data_Loss!$A$2:$V$1180,8,FALSE),0)</f>
        <v>0</v>
      </c>
      <c r="G1535" s="353">
        <f>+IFERROR(VLOOKUP($A1535,Data_Loss!$A$2:$V$1180,9,FALSE),0)</f>
        <v>0</v>
      </c>
      <c r="H1535" s="353">
        <f>+IFERROR(VLOOKUP($A1535,Data_Loss!$A$2:$V$1180,10,FALSE),0)</f>
        <v>0</v>
      </c>
      <c r="I1535" s="353">
        <f>+IFERROR(VLOOKUP($A1535,Data_Loss!$A$2:$V$1300,12,FALSE),0)</f>
        <v>0</v>
      </c>
      <c r="J1535" s="353">
        <f>+IFERROR(VLOOKUP($A1535,Data_Loss!$A$2:$V$1300,13,FALSE),0)</f>
        <v>0</v>
      </c>
      <c r="K1535" s="353">
        <f>+IFERROR(VLOOKUP($A1535,Data_Loss!$A$2:$V$1300,14,FALSE),0)</f>
        <v>0</v>
      </c>
      <c r="L1535" s="353">
        <f>+IFERROR(VLOOKUP($A1535,Data_Loss!$A$2:$V$1300,15,FALSE),0)</f>
        <v>0</v>
      </c>
      <c r="M1535" s="353">
        <f>+IFERROR(VLOOKUP($A1535,Data_Loss!$A$2:$V$1300,16,FALSE),0)</f>
        <v>0</v>
      </c>
      <c r="N1535" s="353">
        <f>+IFERROR(VLOOKUP($A1535,Data_Loss!$A$2:$V$1300,17,FALSE),0)</f>
        <v>0</v>
      </c>
      <c r="O1535" s="353">
        <f>+IFERROR(VLOOKUP($A1535,Data_Loss!$A$2:$V$1300,18,FALSE),0)</f>
        <v>0</v>
      </c>
      <c r="P1535" s="353">
        <f>+IFERROR(VLOOKUP($A1535,Data_Loss!$A$2:$V$1300,19,FALSE),0)</f>
        <v>0</v>
      </c>
      <c r="Q1535" s="353">
        <f>+IFERROR(VLOOKUP($A1535,Data_Loss!$A$2:$V$1300,20,FALSE),0)</f>
        <v>0</v>
      </c>
      <c r="R1535" s="353">
        <f>+IFERROR(VLOOKUP($A1535,Data_Loss!$A$2:$V$1300,21,FALSE),0)</f>
        <v>0</v>
      </c>
      <c r="S1535" s="353">
        <f>+IFERROR(VLOOKUP($A1535,Data_Loss!$A$2:$V$1300,22,FALSE),0)</f>
        <v>0</v>
      </c>
      <c r="T1535" s="191">
        <f>+$I1535*'10k &amp; MO'!C$3+$J1535*'10k &amp; MO'!C$9+$K1535*'10k &amp; MO'!C$15+$L1535*'10k &amp; MO'!C$21+$M1535*'10k &amp; MO'!C$27</f>
        <v>0</v>
      </c>
      <c r="U1535" s="349">
        <f>+$I1535*'10k &amp; MO'!D$3+$J1535*'10k &amp; MO'!D$9+$K1535*'10k &amp; MO'!D$15+$L1535*'10k &amp; MO'!D$21+$M1535*'10k &amp; MO'!D$27</f>
        <v>0</v>
      </c>
      <c r="V1535" s="349">
        <f>+$I1535*'10k &amp; MO'!E$3+$J1535*'10k &amp; MO'!E$9+$K1535*'10k &amp; MO'!E$15+$L1535*'10k &amp; MO'!E$21+$M1535*'10k &amp; MO'!E$27</f>
        <v>0</v>
      </c>
      <c r="W1535" s="349">
        <f>+$I1535*'10k &amp; MO'!F$3+$J1535*'10k &amp; MO'!F$9+$K1535*'10k &amp; MO'!F$15+$L1535*'10k &amp; MO'!F$21+$M1535*'10k &amp; MO'!F$27</f>
        <v>0</v>
      </c>
      <c r="X1535" s="349">
        <f>+$I1535*'10k &amp; MO'!G$3+$J1535*'10k &amp; MO'!G$9+$K1535*'10k &amp; MO'!G$15+$L1535*'10k &amp; MO'!G$21+$M1535*'10k &amp; MO'!G$27</f>
        <v>0</v>
      </c>
      <c r="Y1535" s="349">
        <f>+$N1535*'10k &amp; MO'!H$3+$O1535*'10k &amp; MO'!H$9+$P1535*'10k &amp; MO'!H$15+$Q1535*'10k &amp; MO'!H$21+$R1535*'10k &amp; MO'!H$27</f>
        <v>0</v>
      </c>
      <c r="Z1535" s="349">
        <f>+$N1535*'10k &amp; MO'!I$3+$O1535*'10k &amp; MO'!I$9+$P1535*'10k &amp; MO'!I$15+$Q1535*'10k &amp; MO'!I$21+$R1535*'10k &amp; MO'!I$27</f>
        <v>0</v>
      </c>
      <c r="AA1535" s="349">
        <f>+$N1535*'10k &amp; MO'!J$3+$O1535*'10k &amp; MO'!J$9+$P1535*'10k &amp; MO'!J$15+$Q1535*'10k &amp; MO'!J$21+$R1535*'10k &amp; MO'!J$27</f>
        <v>0</v>
      </c>
      <c r="AB1535" s="349">
        <f>+$N1535*'10k &amp; MO'!K$3+$O1535*'10k &amp; MO'!K$9+$P1535*'10k &amp; MO'!K$15+$Q1535*'10k &amp; MO'!K$21+$R1535*'10k &amp; MO'!K$27</f>
        <v>0</v>
      </c>
      <c r="AC1535" s="349">
        <f>+$N1535*'10k &amp; MO'!L$3+$O1535*'10k &amp; MO'!L$9+$P1535*'10k &amp; MO'!L$15+$Q1535*'10k &amp; MO'!L$21+$R1535*'10k &amp; MO'!L$27</f>
        <v>0</v>
      </c>
      <c r="AD1535" s="350">
        <f>+S1535*'10k &amp; MO'!O$3</f>
        <v>0</v>
      </c>
      <c r="AF1535" s="192" t="str">
        <f t="shared" si="206"/>
        <v>47772014</v>
      </c>
      <c r="AG1535" s="192">
        <f>+IFERROR(VLOOKUP($AF1535,'Limited Loss'!$F$5:$P$124,AG$3,FALSE),0)</f>
        <v>0</v>
      </c>
      <c r="AH1535" s="193">
        <f>+IFERROR(VLOOKUP($AF1535,'Limited Loss'!$F$5:$P$124,AH$3,FALSE),0)</f>
        <v>0</v>
      </c>
      <c r="AI1535" s="193">
        <f>+IFERROR(VLOOKUP($AF1535,'Limited Loss'!$F$5:$P$124,AI$3,FALSE),0)</f>
        <v>0</v>
      </c>
      <c r="AJ1535" s="193">
        <f>+IFERROR(VLOOKUP($AF1535,'Limited Loss'!$F$5:$P$124,AJ$3,FALSE),0)</f>
        <v>0</v>
      </c>
      <c r="AK1535" s="100">
        <f>+IFERROR(VLOOKUP($AF1535,'Limited Loss'!$F$5:$P$124,AK$3,FALSE),0)</f>
        <v>0</v>
      </c>
      <c r="AL1535" s="193">
        <f>+IFERROR(VLOOKUP($AF1535,'Limited Loss'!$F$5:$P$124,AL$3,FALSE),0)</f>
        <v>0</v>
      </c>
      <c r="AM1535" s="193">
        <f>+IFERROR(VLOOKUP($AF1535,'Limited Loss'!$F$5:$P$124,AM$3,FALSE),0)</f>
        <v>0</v>
      </c>
      <c r="AN1535" s="193">
        <f>+IFERROR(VLOOKUP($AF1535,'Limited Loss'!$F$5:$P$124,AN$3,FALSE),0)</f>
        <v>0</v>
      </c>
      <c r="AO1535" s="193">
        <f>+IFERROR(VLOOKUP($AF1535,'Limited Loss'!$F$5:$P$124,AO$3,FALSE),0)</f>
        <v>0</v>
      </c>
      <c r="AP1535" s="100">
        <f>+IFERROR(VLOOKUP($AF1535,'Limited Loss'!$F$5:$P$124,AP$3,FALSE),0)</f>
        <v>0</v>
      </c>
      <c r="AQ1535" s="353"/>
      <c r="AR1535" s="331">
        <f t="shared" si="207"/>
        <v>4777</v>
      </c>
      <c r="AS1535" s="332">
        <f t="shared" si="207"/>
        <v>2014</v>
      </c>
      <c r="AT1535" s="349">
        <f t="shared" si="213"/>
        <v>0</v>
      </c>
      <c r="AU1535" s="349">
        <f t="shared" si="213"/>
        <v>0</v>
      </c>
      <c r="AV1535" s="349">
        <f t="shared" si="213"/>
        <v>0</v>
      </c>
      <c r="AW1535" s="349">
        <f t="shared" si="213"/>
        <v>0</v>
      </c>
      <c r="AX1535" s="350">
        <f t="shared" si="213"/>
        <v>0</v>
      </c>
      <c r="AY1535" s="349">
        <f t="shared" si="212"/>
        <v>0</v>
      </c>
      <c r="AZ1535" s="349">
        <f t="shared" si="212"/>
        <v>0</v>
      </c>
      <c r="BA1535" s="349">
        <f t="shared" si="212"/>
        <v>0</v>
      </c>
      <c r="BB1535" s="349">
        <f t="shared" si="212"/>
        <v>0</v>
      </c>
      <c r="BC1535" s="349">
        <f t="shared" si="212"/>
        <v>0</v>
      </c>
      <c r="BD1535" s="350">
        <f t="shared" si="212"/>
        <v>0</v>
      </c>
      <c r="BE1535" s="349">
        <f t="shared" si="209"/>
        <v>0</v>
      </c>
      <c r="BF1535" s="375">
        <f t="shared" si="210"/>
        <v>0</v>
      </c>
      <c r="BG1535" s="334">
        <f t="shared" si="211"/>
        <v>0</v>
      </c>
    </row>
    <row r="1536" spans="1:59" x14ac:dyDescent="0.2">
      <c r="A1536" s="326" t="str">
        <f t="shared" si="208"/>
        <v>47772015</v>
      </c>
      <c r="B1536">
        <v>4777</v>
      </c>
      <c r="C1536" s="327">
        <v>2015</v>
      </c>
      <c r="D1536" s="353">
        <f>+IFERROR(VLOOKUP($A1536,Data_Loss!$A$2:$V$1180,6,FALSE),0)</f>
        <v>0</v>
      </c>
      <c r="E1536" s="353">
        <f>+IFERROR(VLOOKUP($A1536,Data_Loss!$A$2:$V$1180,7,FALSE),0)</f>
        <v>0</v>
      </c>
      <c r="F1536" s="353">
        <f>+IFERROR(VLOOKUP($A1536,Data_Loss!$A$2:$V$1180,8,FALSE),0)</f>
        <v>0</v>
      </c>
      <c r="G1536" s="353">
        <f>+IFERROR(VLOOKUP($A1536,Data_Loss!$A$2:$V$1180,9,FALSE),0)</f>
        <v>0</v>
      </c>
      <c r="H1536" s="353">
        <f>+IFERROR(VLOOKUP($A1536,Data_Loss!$A$2:$V$1180,10,FALSE),0)</f>
        <v>0</v>
      </c>
      <c r="I1536" s="353">
        <f>+IFERROR(VLOOKUP($A1536,Data_Loss!$A$2:$V$1300,12,FALSE),0)</f>
        <v>0</v>
      </c>
      <c r="J1536" s="353">
        <f>+IFERROR(VLOOKUP($A1536,Data_Loss!$A$2:$V$1300,13,FALSE),0)</f>
        <v>0</v>
      </c>
      <c r="K1536" s="353">
        <f>+IFERROR(VLOOKUP($A1536,Data_Loss!$A$2:$V$1300,14,FALSE),0)</f>
        <v>0</v>
      </c>
      <c r="L1536" s="353">
        <f>+IFERROR(VLOOKUP($A1536,Data_Loss!$A$2:$V$1300,15,FALSE),0)</f>
        <v>0</v>
      </c>
      <c r="M1536" s="353">
        <f>+IFERROR(VLOOKUP($A1536,Data_Loss!$A$2:$V$1300,16,FALSE),0)</f>
        <v>0</v>
      </c>
      <c r="N1536" s="353">
        <f>+IFERROR(VLOOKUP($A1536,Data_Loss!$A$2:$V$1300,17,FALSE),0)</f>
        <v>0</v>
      </c>
      <c r="O1536" s="353">
        <f>+IFERROR(VLOOKUP($A1536,Data_Loss!$A$2:$V$1300,18,FALSE),0)</f>
        <v>0</v>
      </c>
      <c r="P1536" s="353">
        <f>+IFERROR(VLOOKUP($A1536,Data_Loss!$A$2:$V$1300,19,FALSE),0)</f>
        <v>0</v>
      </c>
      <c r="Q1536" s="353">
        <f>+IFERROR(VLOOKUP($A1536,Data_Loss!$A$2:$V$1300,20,FALSE),0)</f>
        <v>0</v>
      </c>
      <c r="R1536" s="353">
        <f>+IFERROR(VLOOKUP($A1536,Data_Loss!$A$2:$V$1300,21,FALSE),0)</f>
        <v>0</v>
      </c>
      <c r="S1536" s="353">
        <f>+IFERROR(VLOOKUP($A1536,Data_Loss!$A$2:$V$1300,22,FALSE),0)</f>
        <v>0</v>
      </c>
      <c r="T1536" s="191">
        <f>+$I1536*'10k &amp; MO'!C$4+$J1536*'10k &amp; MO'!C$10+$K1536*'10k &amp; MO'!C$16+$L1536*'10k &amp; MO'!C$22+$M1536*'10k &amp; MO'!C$28</f>
        <v>0</v>
      </c>
      <c r="U1536" s="349">
        <f>+$I1536*'10k &amp; MO'!D$4+$J1536*'10k &amp; MO'!D$10+$K1536*'10k &amp; MO'!D$16+$L1536*'10k &amp; MO'!D$22+$M1536*'10k &amp; MO'!D$28</f>
        <v>0</v>
      </c>
      <c r="V1536" s="349">
        <f>+$I1536*'10k &amp; MO'!E$4+$J1536*'10k &amp; MO'!E$10+$K1536*'10k &amp; MO'!E$16+$L1536*'10k &amp; MO'!E$22+$M1536*'10k &amp; MO'!E$28</f>
        <v>0</v>
      </c>
      <c r="W1536" s="349">
        <f>+$I1536*'10k &amp; MO'!F$4+$J1536*'10k &amp; MO'!F$10+$K1536*'10k &amp; MO'!F$16+$L1536*'10k &amp; MO'!F$22+$M1536*'10k &amp; MO'!F$28</f>
        <v>0</v>
      </c>
      <c r="X1536" s="349">
        <f>+$I1536*'10k &amp; MO'!G$4+$J1536*'10k &amp; MO'!G$10+$K1536*'10k &amp; MO'!G$16+$L1536*'10k &amp; MO'!G$22+$M1536*'10k &amp; MO'!G$28</f>
        <v>0</v>
      </c>
      <c r="Y1536" s="349">
        <f>+$N1536*'10k &amp; MO'!H$4+$O1536*'10k &amp; MO'!H$10+$P1536*'10k &amp; MO'!H$16+$Q1536*'10k &amp; MO'!H$22+$R1536*'10k &amp; MO'!H$28</f>
        <v>0</v>
      </c>
      <c r="Z1536" s="349">
        <f>+$N1536*'10k &amp; MO'!I$4+$O1536*'10k &amp; MO'!I$10+$P1536*'10k &amp; MO'!I$16+$Q1536*'10k &amp; MO'!I$22+$R1536*'10k &amp; MO'!I$28</f>
        <v>0</v>
      </c>
      <c r="AA1536" s="349">
        <f>+$N1536*'10k &amp; MO'!J$4+$O1536*'10k &amp; MO'!J$10+$P1536*'10k &amp; MO'!J$16+$Q1536*'10k &amp; MO'!J$22+$R1536*'10k &amp; MO'!J$28</f>
        <v>0</v>
      </c>
      <c r="AB1536" s="349">
        <f>+$N1536*'10k &amp; MO'!K$4+$O1536*'10k &amp; MO'!K$10+$P1536*'10k &amp; MO'!K$16+$Q1536*'10k &amp; MO'!K$22+$R1536*'10k &amp; MO'!K$28</f>
        <v>0</v>
      </c>
      <c r="AC1536" s="349">
        <f>+$N1536*'10k &amp; MO'!L$4+$O1536*'10k &amp; MO'!L$10+$P1536*'10k &amp; MO'!L$16+$Q1536*'10k &amp; MO'!L$22+$R1536*'10k &amp; MO'!L$28</f>
        <v>0</v>
      </c>
      <c r="AD1536" s="350">
        <f>+S1536*'10k &amp; MO'!O$4</f>
        <v>0</v>
      </c>
      <c r="AF1536" s="192" t="str">
        <f t="shared" si="206"/>
        <v>47772015</v>
      </c>
      <c r="AG1536" s="192">
        <f>+IFERROR(VLOOKUP($AF1536,'Limited Loss'!$F$5:$P$124,AG$3,FALSE),0)</f>
        <v>0</v>
      </c>
      <c r="AH1536" s="193">
        <f>+IFERROR(VLOOKUP($AF1536,'Limited Loss'!$F$5:$P$124,AH$3,FALSE),0)</f>
        <v>0</v>
      </c>
      <c r="AI1536" s="193">
        <f>+IFERROR(VLOOKUP($AF1536,'Limited Loss'!$F$5:$P$124,AI$3,FALSE),0)</f>
        <v>0</v>
      </c>
      <c r="AJ1536" s="193">
        <f>+IFERROR(VLOOKUP($AF1536,'Limited Loss'!$F$5:$P$124,AJ$3,FALSE),0)</f>
        <v>0</v>
      </c>
      <c r="AK1536" s="100">
        <f>+IFERROR(VLOOKUP($AF1536,'Limited Loss'!$F$5:$P$124,AK$3,FALSE),0)</f>
        <v>0</v>
      </c>
      <c r="AL1536" s="193">
        <f>+IFERROR(VLOOKUP($AF1536,'Limited Loss'!$F$5:$P$124,AL$3,FALSE),0)</f>
        <v>0</v>
      </c>
      <c r="AM1536" s="193">
        <f>+IFERROR(VLOOKUP($AF1536,'Limited Loss'!$F$5:$P$124,AM$3,FALSE),0)</f>
        <v>0</v>
      </c>
      <c r="AN1536" s="193">
        <f>+IFERROR(VLOOKUP($AF1536,'Limited Loss'!$F$5:$P$124,AN$3,FALSE),0)</f>
        <v>0</v>
      </c>
      <c r="AO1536" s="193">
        <f>+IFERROR(VLOOKUP($AF1536,'Limited Loss'!$F$5:$P$124,AO$3,FALSE),0)</f>
        <v>0</v>
      </c>
      <c r="AP1536" s="100">
        <f>+IFERROR(VLOOKUP($AF1536,'Limited Loss'!$F$5:$P$124,AP$3,FALSE),0)</f>
        <v>0</v>
      </c>
      <c r="AQ1536" s="353"/>
      <c r="AR1536" s="331">
        <f t="shared" si="207"/>
        <v>4777</v>
      </c>
      <c r="AS1536" s="332">
        <f t="shared" si="207"/>
        <v>2015</v>
      </c>
      <c r="AT1536" s="349">
        <f t="shared" si="213"/>
        <v>0</v>
      </c>
      <c r="AU1536" s="349">
        <f t="shared" si="213"/>
        <v>0</v>
      </c>
      <c r="AV1536" s="349">
        <f t="shared" si="213"/>
        <v>0</v>
      </c>
      <c r="AW1536" s="349">
        <f t="shared" si="213"/>
        <v>0</v>
      </c>
      <c r="AX1536" s="350">
        <f t="shared" si="213"/>
        <v>0</v>
      </c>
      <c r="AY1536" s="349">
        <f t="shared" si="212"/>
        <v>0</v>
      </c>
      <c r="AZ1536" s="349">
        <f t="shared" si="212"/>
        <v>0</v>
      </c>
      <c r="BA1536" s="349">
        <f t="shared" si="212"/>
        <v>0</v>
      </c>
      <c r="BB1536" s="349">
        <f t="shared" si="212"/>
        <v>0</v>
      </c>
      <c r="BC1536" s="349">
        <f t="shared" si="212"/>
        <v>0</v>
      </c>
      <c r="BD1536" s="350">
        <f t="shared" si="212"/>
        <v>0</v>
      </c>
      <c r="BE1536" s="349">
        <f t="shared" si="209"/>
        <v>0</v>
      </c>
      <c r="BF1536" s="375">
        <f t="shared" si="210"/>
        <v>0</v>
      </c>
      <c r="BG1536" s="334">
        <f t="shared" si="211"/>
        <v>0</v>
      </c>
    </row>
    <row r="1537" spans="1:59" x14ac:dyDescent="0.2">
      <c r="A1537" s="326" t="str">
        <f t="shared" si="208"/>
        <v>47772016</v>
      </c>
      <c r="B1537">
        <v>4777</v>
      </c>
      <c r="C1537" s="327">
        <v>2016</v>
      </c>
      <c r="D1537" s="353">
        <f>+IFERROR(VLOOKUP($A1537,Data_Loss!$A$2:$V$1180,6,FALSE),0)</f>
        <v>0</v>
      </c>
      <c r="E1537" s="353">
        <f>+IFERROR(VLOOKUP($A1537,Data_Loss!$A$2:$V$1180,7,FALSE),0)</f>
        <v>0</v>
      </c>
      <c r="F1537" s="353">
        <f>+IFERROR(VLOOKUP($A1537,Data_Loss!$A$2:$V$1180,8,FALSE),0)</f>
        <v>0</v>
      </c>
      <c r="G1537" s="353">
        <f>+IFERROR(VLOOKUP($A1537,Data_Loss!$A$2:$V$1180,9,FALSE),0)</f>
        <v>0</v>
      </c>
      <c r="H1537" s="353">
        <f>+IFERROR(VLOOKUP($A1537,Data_Loss!$A$2:$V$1180,10,FALSE),0)</f>
        <v>0</v>
      </c>
      <c r="I1537" s="353">
        <f>+IFERROR(VLOOKUP($A1537,Data_Loss!$A$2:$V$1300,12,FALSE),0)</f>
        <v>0</v>
      </c>
      <c r="J1537" s="353">
        <f>+IFERROR(VLOOKUP($A1537,Data_Loss!$A$2:$V$1300,13,FALSE),0)</f>
        <v>0</v>
      </c>
      <c r="K1537" s="353">
        <f>+IFERROR(VLOOKUP($A1537,Data_Loss!$A$2:$V$1300,14,FALSE),0)</f>
        <v>0</v>
      </c>
      <c r="L1537" s="353">
        <f>+IFERROR(VLOOKUP($A1537,Data_Loss!$A$2:$V$1300,15,FALSE),0)</f>
        <v>0</v>
      </c>
      <c r="M1537" s="353">
        <f>+IFERROR(VLOOKUP($A1537,Data_Loss!$A$2:$V$1300,16,FALSE),0)</f>
        <v>0</v>
      </c>
      <c r="N1537" s="353">
        <f>+IFERROR(VLOOKUP($A1537,Data_Loss!$A$2:$V$1300,17,FALSE),0)</f>
        <v>0</v>
      </c>
      <c r="O1537" s="353">
        <f>+IFERROR(VLOOKUP($A1537,Data_Loss!$A$2:$V$1300,18,FALSE),0)</f>
        <v>0</v>
      </c>
      <c r="P1537" s="353">
        <f>+IFERROR(VLOOKUP($A1537,Data_Loss!$A$2:$V$1300,19,FALSE),0)</f>
        <v>0</v>
      </c>
      <c r="Q1537" s="353">
        <f>+IFERROR(VLOOKUP($A1537,Data_Loss!$A$2:$V$1300,20,FALSE),0)</f>
        <v>0</v>
      </c>
      <c r="R1537" s="353">
        <f>+IFERROR(VLOOKUP($A1537,Data_Loss!$A$2:$V$1300,21,FALSE),0)</f>
        <v>0</v>
      </c>
      <c r="S1537" s="353">
        <f>+IFERROR(VLOOKUP($A1537,Data_Loss!$A$2:$V$1300,22,FALSE),0)</f>
        <v>0</v>
      </c>
      <c r="T1537" s="191">
        <f>+$I1537*'10k &amp; MO'!C$5+$J1537*'10k &amp; MO'!C$11+$K1537*'10k &amp; MO'!C$17+$L1537*'10k &amp; MO'!C$23+$M1537*'10k &amp; MO'!C$29</f>
        <v>0</v>
      </c>
      <c r="U1537" s="349">
        <f>+$I1537*'10k &amp; MO'!D$5+$J1537*'10k &amp; MO'!D$11+$K1537*'10k &amp; MO'!D$17+$L1537*'10k &amp; MO'!D$23+$M1537*'10k &amp; MO'!D$29</f>
        <v>0</v>
      </c>
      <c r="V1537" s="349">
        <f>+$I1537*'10k &amp; MO'!E$5+$J1537*'10k &amp; MO'!E$11+$K1537*'10k &amp; MO'!E$17+$L1537*'10k &amp; MO'!E$23+$M1537*'10k &amp; MO'!E$29</f>
        <v>0</v>
      </c>
      <c r="W1537" s="349">
        <f>+$I1537*'10k &amp; MO'!F$5+$J1537*'10k &amp; MO'!F$11+$K1537*'10k &amp; MO'!F$17+$L1537*'10k &amp; MO'!F$23+$M1537*'10k &amp; MO'!F$29</f>
        <v>0</v>
      </c>
      <c r="X1537" s="349">
        <f>+$I1537*'10k &amp; MO'!G$5+$J1537*'10k &amp; MO'!G$11+$K1537*'10k &amp; MO'!G$17+$L1537*'10k &amp; MO'!G$23+$M1537*'10k &amp; MO'!G$29</f>
        <v>0</v>
      </c>
      <c r="Y1537" s="349">
        <f>+$N1537*'10k &amp; MO'!H$5+$O1537*'10k &amp; MO'!H$11+$P1537*'10k &amp; MO'!H$17+$Q1537*'10k &amp; MO'!H$23+$R1537*'10k &amp; MO'!H$29</f>
        <v>0</v>
      </c>
      <c r="Z1537" s="349">
        <f>+$N1537*'10k &amp; MO'!I$5+$O1537*'10k &amp; MO'!I$11+$P1537*'10k &amp; MO'!I$17+$Q1537*'10k &amp; MO'!I$23+$R1537*'10k &amp; MO'!I$29</f>
        <v>0</v>
      </c>
      <c r="AA1537" s="349">
        <f>+$N1537*'10k &amp; MO'!J$5+$O1537*'10k &amp; MO'!J$11+$P1537*'10k &amp; MO'!J$17+$Q1537*'10k &amp; MO'!J$23+$R1537*'10k &amp; MO'!J$29</f>
        <v>0</v>
      </c>
      <c r="AB1537" s="349">
        <f>+$N1537*'10k &amp; MO'!K$5+$O1537*'10k &amp; MO'!K$11+$P1537*'10k &amp; MO'!K$17+$Q1537*'10k &amp; MO'!K$23+$R1537*'10k &amp; MO'!K$29</f>
        <v>0</v>
      </c>
      <c r="AC1537" s="349">
        <f>+$N1537*'10k &amp; MO'!L$5+$O1537*'10k &amp; MO'!L$11+$P1537*'10k &amp; MO'!L$17+$Q1537*'10k &amp; MO'!L$23+$R1537*'10k &amp; MO'!L$29</f>
        <v>0</v>
      </c>
      <c r="AD1537" s="350">
        <f>+S1537*'10k &amp; MO'!O$5</f>
        <v>0</v>
      </c>
      <c r="AF1537" s="192" t="str">
        <f t="shared" si="206"/>
        <v>47772016</v>
      </c>
      <c r="AG1537" s="192">
        <f>+IFERROR(VLOOKUP($AF1537,'Limited Loss'!$F$5:$P$124,AG$3,FALSE),0)</f>
        <v>0</v>
      </c>
      <c r="AH1537" s="193">
        <f>+IFERROR(VLOOKUP($AF1537,'Limited Loss'!$F$5:$P$124,AH$3,FALSE),0)</f>
        <v>0</v>
      </c>
      <c r="AI1537" s="193">
        <f>+IFERROR(VLOOKUP($AF1537,'Limited Loss'!$F$5:$P$124,AI$3,FALSE),0)</f>
        <v>0</v>
      </c>
      <c r="AJ1537" s="193">
        <f>+IFERROR(VLOOKUP($AF1537,'Limited Loss'!$F$5:$P$124,AJ$3,FALSE),0)</f>
        <v>0</v>
      </c>
      <c r="AK1537" s="100">
        <f>+IFERROR(VLOOKUP($AF1537,'Limited Loss'!$F$5:$P$124,AK$3,FALSE),0)</f>
        <v>0</v>
      </c>
      <c r="AL1537" s="193">
        <f>+IFERROR(VLOOKUP($AF1537,'Limited Loss'!$F$5:$P$124,AL$3,FALSE),0)</f>
        <v>0</v>
      </c>
      <c r="AM1537" s="193">
        <f>+IFERROR(VLOOKUP($AF1537,'Limited Loss'!$F$5:$P$124,AM$3,FALSE),0)</f>
        <v>0</v>
      </c>
      <c r="AN1537" s="193">
        <f>+IFERROR(VLOOKUP($AF1537,'Limited Loss'!$F$5:$P$124,AN$3,FALSE),0)</f>
        <v>0</v>
      </c>
      <c r="AO1537" s="193">
        <f>+IFERROR(VLOOKUP($AF1537,'Limited Loss'!$F$5:$P$124,AO$3,FALSE),0)</f>
        <v>0</v>
      </c>
      <c r="AP1537" s="100">
        <f>+IFERROR(VLOOKUP($AF1537,'Limited Loss'!$F$5:$P$124,AP$3,FALSE),0)</f>
        <v>0</v>
      </c>
      <c r="AQ1537" s="353"/>
      <c r="AR1537" s="331">
        <f t="shared" si="207"/>
        <v>4777</v>
      </c>
      <c r="AS1537" s="332">
        <f t="shared" si="207"/>
        <v>2016</v>
      </c>
      <c r="AT1537" s="349">
        <f t="shared" si="213"/>
        <v>0</v>
      </c>
      <c r="AU1537" s="349">
        <f t="shared" si="213"/>
        <v>0</v>
      </c>
      <c r="AV1537" s="349">
        <f t="shared" si="213"/>
        <v>0</v>
      </c>
      <c r="AW1537" s="349">
        <f t="shared" si="213"/>
        <v>0</v>
      </c>
      <c r="AX1537" s="350">
        <f t="shared" si="213"/>
        <v>0</v>
      </c>
      <c r="AY1537" s="349">
        <f t="shared" si="212"/>
        <v>0</v>
      </c>
      <c r="AZ1537" s="349">
        <f t="shared" si="212"/>
        <v>0</v>
      </c>
      <c r="BA1537" s="349">
        <f t="shared" si="212"/>
        <v>0</v>
      </c>
      <c r="BB1537" s="349">
        <f t="shared" si="212"/>
        <v>0</v>
      </c>
      <c r="BC1537" s="349">
        <f t="shared" si="212"/>
        <v>0</v>
      </c>
      <c r="BD1537" s="350">
        <f t="shared" si="212"/>
        <v>0</v>
      </c>
      <c r="BE1537" s="349">
        <f t="shared" si="209"/>
        <v>0</v>
      </c>
      <c r="BF1537" s="375">
        <f t="shared" si="210"/>
        <v>0</v>
      </c>
      <c r="BG1537" s="334">
        <f t="shared" si="211"/>
        <v>0</v>
      </c>
    </row>
    <row r="1538" spans="1:59" x14ac:dyDescent="0.2">
      <c r="A1538" s="326" t="str">
        <f t="shared" si="208"/>
        <v>47772017</v>
      </c>
      <c r="B1538">
        <v>4777</v>
      </c>
      <c r="C1538" s="327">
        <v>2017</v>
      </c>
      <c r="D1538" s="353">
        <f>+IFERROR(VLOOKUP($A1538,Data_Loss!$A$2:$V$1180,6,FALSE),0)</f>
        <v>0</v>
      </c>
      <c r="E1538" s="353">
        <f>+IFERROR(VLOOKUP($A1538,Data_Loss!$A$2:$V$1180,7,FALSE),0)</f>
        <v>0</v>
      </c>
      <c r="F1538" s="353">
        <f>+IFERROR(VLOOKUP($A1538,Data_Loss!$A$2:$V$1180,8,FALSE),0)</f>
        <v>0</v>
      </c>
      <c r="G1538" s="353">
        <f>+IFERROR(VLOOKUP($A1538,Data_Loss!$A$2:$V$1180,9,FALSE),0)</f>
        <v>0</v>
      </c>
      <c r="H1538" s="353">
        <f>+IFERROR(VLOOKUP($A1538,Data_Loss!$A$2:$V$1180,10,FALSE),0)</f>
        <v>0</v>
      </c>
      <c r="I1538" s="353">
        <f>+IFERROR(VLOOKUP($A1538,Data_Loss!$A$2:$V$1300,12,FALSE),0)</f>
        <v>0</v>
      </c>
      <c r="J1538" s="353">
        <f>+IFERROR(VLOOKUP($A1538,Data_Loss!$A$2:$V$1300,13,FALSE),0)</f>
        <v>0</v>
      </c>
      <c r="K1538" s="353">
        <f>+IFERROR(VLOOKUP($A1538,Data_Loss!$A$2:$V$1300,14,FALSE),0)</f>
        <v>0</v>
      </c>
      <c r="L1538" s="353">
        <f>+IFERROR(VLOOKUP($A1538,Data_Loss!$A$2:$V$1300,15,FALSE),0)</f>
        <v>0</v>
      </c>
      <c r="M1538" s="353">
        <f>+IFERROR(VLOOKUP($A1538,Data_Loss!$A$2:$V$1300,16,FALSE),0)</f>
        <v>0</v>
      </c>
      <c r="N1538" s="353">
        <f>+IFERROR(VLOOKUP($A1538,Data_Loss!$A$2:$V$1300,17,FALSE),0)</f>
        <v>0</v>
      </c>
      <c r="O1538" s="353">
        <f>+IFERROR(VLOOKUP($A1538,Data_Loss!$A$2:$V$1300,18,FALSE),0)</f>
        <v>0</v>
      </c>
      <c r="P1538" s="353">
        <f>+IFERROR(VLOOKUP($A1538,Data_Loss!$A$2:$V$1300,19,FALSE),0)</f>
        <v>0</v>
      </c>
      <c r="Q1538" s="353">
        <f>+IFERROR(VLOOKUP($A1538,Data_Loss!$A$2:$V$1300,20,FALSE),0)</f>
        <v>0</v>
      </c>
      <c r="R1538" s="353">
        <f>+IFERROR(VLOOKUP($A1538,Data_Loss!$A$2:$V$1300,21,FALSE),0)</f>
        <v>0</v>
      </c>
      <c r="S1538" s="353">
        <f>+IFERROR(VLOOKUP($A1538,Data_Loss!$A$2:$V$1300,22,FALSE),0)</f>
        <v>0</v>
      </c>
      <c r="T1538" s="191">
        <f>+$I1538*'10k &amp; MO'!C$6+$J1538*'10k &amp; MO'!C$12+$K1538*'10k &amp; MO'!C$18+$L1538*'10k &amp; MO'!C$24+$M1538*'10k &amp; MO'!C$30</f>
        <v>0</v>
      </c>
      <c r="U1538" s="349">
        <f>+$I1538*'10k &amp; MO'!D$6+$J1538*'10k &amp; MO'!D$12+$K1538*'10k &amp; MO'!D$18+$L1538*'10k &amp; MO'!D$24+$M1538*'10k &amp; MO'!D$30</f>
        <v>0</v>
      </c>
      <c r="V1538" s="349">
        <f>+$I1538*'10k &amp; MO'!E$6+$J1538*'10k &amp; MO'!E$12+$K1538*'10k &amp; MO'!E$18+$L1538*'10k &amp; MO'!E$24+$M1538*'10k &amp; MO'!E$30</f>
        <v>0</v>
      </c>
      <c r="W1538" s="349">
        <f>+$I1538*'10k &amp; MO'!F$6+$J1538*'10k &amp; MO'!F$12+$K1538*'10k &amp; MO'!F$18+$L1538*'10k &amp; MO'!F$24+$M1538*'10k &amp; MO'!F$30</f>
        <v>0</v>
      </c>
      <c r="X1538" s="349">
        <f>+$I1538*'10k &amp; MO'!G$6+$J1538*'10k &amp; MO'!G$12+$K1538*'10k &amp; MO'!G$18+$L1538*'10k &amp; MO'!G$24+$M1538*'10k &amp; MO'!G$30</f>
        <v>0</v>
      </c>
      <c r="Y1538" s="349">
        <f>+$N1538*'10k &amp; MO'!H$6+$O1538*'10k &amp; MO'!H$12+$P1538*'10k &amp; MO'!H$18+$Q1538*'10k &amp; MO'!H$24+$R1538*'10k &amp; MO'!H$30</f>
        <v>0</v>
      </c>
      <c r="Z1538" s="349">
        <f>+$N1538*'10k &amp; MO'!I$6+$O1538*'10k &amp; MO'!I$12+$P1538*'10k &amp; MO'!I$18+$Q1538*'10k &amp; MO'!I$24+$R1538*'10k &amp; MO'!I$30</f>
        <v>0</v>
      </c>
      <c r="AA1538" s="349">
        <f>+$N1538*'10k &amp; MO'!J$6+$O1538*'10k &amp; MO'!J$12+$P1538*'10k &amp; MO'!J$18+$Q1538*'10k &amp; MO'!J$24+$R1538*'10k &amp; MO'!J$30</f>
        <v>0</v>
      </c>
      <c r="AB1538" s="349">
        <f>+$N1538*'10k &amp; MO'!K$6+$O1538*'10k &amp; MO'!K$12+$P1538*'10k &amp; MO'!K$18+$Q1538*'10k &amp; MO'!K$24+$R1538*'10k &amp; MO'!K$30</f>
        <v>0</v>
      </c>
      <c r="AC1538" s="349">
        <f>+$N1538*'10k &amp; MO'!L$6+$O1538*'10k &amp; MO'!L$12+$P1538*'10k &amp; MO'!L$18+$Q1538*'10k &amp; MO'!L$24+$R1538*'10k &amp; MO'!L$30</f>
        <v>0</v>
      </c>
      <c r="AD1538" s="350">
        <f>+S1538*'10k &amp; MO'!O$6</f>
        <v>0</v>
      </c>
      <c r="AF1538" s="192" t="str">
        <f t="shared" si="206"/>
        <v>47772017</v>
      </c>
      <c r="AG1538" s="192">
        <f>+IFERROR(VLOOKUP($AF1538,'Limited Loss'!$F$5:$P$124,AG$3,FALSE),0)</f>
        <v>0</v>
      </c>
      <c r="AH1538" s="193">
        <f>+IFERROR(VLOOKUP($AF1538,'Limited Loss'!$F$5:$P$124,AH$3,FALSE),0)</f>
        <v>0</v>
      </c>
      <c r="AI1538" s="193">
        <f>+IFERROR(VLOOKUP($AF1538,'Limited Loss'!$F$5:$P$124,AI$3,FALSE),0)</f>
        <v>0</v>
      </c>
      <c r="AJ1538" s="193">
        <f>+IFERROR(VLOOKUP($AF1538,'Limited Loss'!$F$5:$P$124,AJ$3,FALSE),0)</f>
        <v>0</v>
      </c>
      <c r="AK1538" s="100">
        <f>+IFERROR(VLOOKUP($AF1538,'Limited Loss'!$F$5:$P$124,AK$3,FALSE),0)</f>
        <v>0</v>
      </c>
      <c r="AL1538" s="193">
        <f>+IFERROR(VLOOKUP($AF1538,'Limited Loss'!$F$5:$P$124,AL$3,FALSE),0)</f>
        <v>0</v>
      </c>
      <c r="AM1538" s="193">
        <f>+IFERROR(VLOOKUP($AF1538,'Limited Loss'!$F$5:$P$124,AM$3,FALSE),0)</f>
        <v>0</v>
      </c>
      <c r="AN1538" s="193">
        <f>+IFERROR(VLOOKUP($AF1538,'Limited Loss'!$F$5:$P$124,AN$3,FALSE),0)</f>
        <v>0</v>
      </c>
      <c r="AO1538" s="193">
        <f>+IFERROR(VLOOKUP($AF1538,'Limited Loss'!$F$5:$P$124,AO$3,FALSE),0)</f>
        <v>0</v>
      </c>
      <c r="AP1538" s="100">
        <f>+IFERROR(VLOOKUP($AF1538,'Limited Loss'!$F$5:$P$124,AP$3,FALSE),0)</f>
        <v>0</v>
      </c>
      <c r="AQ1538" s="353"/>
      <c r="AR1538" s="331">
        <f t="shared" si="207"/>
        <v>4777</v>
      </c>
      <c r="AS1538" s="332">
        <f t="shared" si="207"/>
        <v>2017</v>
      </c>
      <c r="AT1538" s="349">
        <f t="shared" si="213"/>
        <v>0</v>
      </c>
      <c r="AU1538" s="349">
        <f t="shared" si="213"/>
        <v>0</v>
      </c>
      <c r="AV1538" s="349">
        <f t="shared" si="213"/>
        <v>0</v>
      </c>
      <c r="AW1538" s="349">
        <f t="shared" si="213"/>
        <v>0</v>
      </c>
      <c r="AX1538" s="350">
        <f t="shared" si="213"/>
        <v>0</v>
      </c>
      <c r="AY1538" s="349">
        <f t="shared" si="212"/>
        <v>0</v>
      </c>
      <c r="AZ1538" s="349">
        <f t="shared" si="212"/>
        <v>0</v>
      </c>
      <c r="BA1538" s="349">
        <f t="shared" si="212"/>
        <v>0</v>
      </c>
      <c r="BB1538" s="349">
        <f t="shared" ref="BB1538:BD1579" si="214">+AB1538-AO1538</f>
        <v>0</v>
      </c>
      <c r="BC1538" s="349">
        <f t="shared" si="214"/>
        <v>0</v>
      </c>
      <c r="BD1538" s="350">
        <f t="shared" si="214"/>
        <v>0</v>
      </c>
      <c r="BE1538" s="349">
        <f t="shared" si="209"/>
        <v>0</v>
      </c>
      <c r="BF1538" s="375">
        <f t="shared" si="210"/>
        <v>0</v>
      </c>
      <c r="BG1538" s="334">
        <f t="shared" si="211"/>
        <v>0</v>
      </c>
    </row>
    <row r="1539" spans="1:59" x14ac:dyDescent="0.2">
      <c r="A1539" s="326" t="str">
        <f t="shared" si="208"/>
        <v>47772018</v>
      </c>
      <c r="B1539">
        <v>4777</v>
      </c>
      <c r="C1539" s="327">
        <v>2018</v>
      </c>
      <c r="D1539" s="353">
        <f>+IFERROR(VLOOKUP($A1539,Data_Loss!$A$2:$V$1180,6,FALSE),0)</f>
        <v>0</v>
      </c>
      <c r="E1539" s="353">
        <f>+IFERROR(VLOOKUP($A1539,Data_Loss!$A$2:$V$1180,7,FALSE),0)</f>
        <v>0</v>
      </c>
      <c r="F1539" s="353">
        <f>+IFERROR(VLOOKUP($A1539,Data_Loss!$A$2:$V$1180,8,FALSE),0)</f>
        <v>0</v>
      </c>
      <c r="G1539" s="353">
        <f>+IFERROR(VLOOKUP($A1539,Data_Loss!$A$2:$V$1180,9,FALSE),0)</f>
        <v>0</v>
      </c>
      <c r="H1539" s="353">
        <f>+IFERROR(VLOOKUP($A1539,Data_Loss!$A$2:$V$1180,10,FALSE),0)</f>
        <v>0</v>
      </c>
      <c r="I1539" s="353">
        <f>+IFERROR(VLOOKUP($A1539,Data_Loss!$A$2:$V$1300,12,FALSE),0)</f>
        <v>0</v>
      </c>
      <c r="J1539" s="353">
        <f>+IFERROR(VLOOKUP($A1539,Data_Loss!$A$2:$V$1300,13,FALSE),0)</f>
        <v>0</v>
      </c>
      <c r="K1539" s="353">
        <f>+IFERROR(VLOOKUP($A1539,Data_Loss!$A$2:$V$1300,14,FALSE),0)</f>
        <v>0</v>
      </c>
      <c r="L1539" s="353">
        <f>+IFERROR(VLOOKUP($A1539,Data_Loss!$A$2:$V$1300,15,FALSE),0)</f>
        <v>0</v>
      </c>
      <c r="M1539" s="353">
        <f>+IFERROR(VLOOKUP($A1539,Data_Loss!$A$2:$V$1300,16,FALSE),0)</f>
        <v>0</v>
      </c>
      <c r="N1539" s="353">
        <f>+IFERROR(VLOOKUP($A1539,Data_Loss!$A$2:$V$1300,17,FALSE),0)</f>
        <v>0</v>
      </c>
      <c r="O1539" s="353">
        <f>+IFERROR(VLOOKUP($A1539,Data_Loss!$A$2:$V$1300,18,FALSE),0)</f>
        <v>0</v>
      </c>
      <c r="P1539" s="353">
        <f>+IFERROR(VLOOKUP($A1539,Data_Loss!$A$2:$V$1300,19,FALSE),0)</f>
        <v>0</v>
      </c>
      <c r="Q1539" s="353">
        <f>+IFERROR(VLOOKUP($A1539,Data_Loss!$A$2:$V$1300,20,FALSE),0)</f>
        <v>0</v>
      </c>
      <c r="R1539" s="353">
        <f>+IFERROR(VLOOKUP($A1539,Data_Loss!$A$2:$V$1300,21,FALSE),0)</f>
        <v>0</v>
      </c>
      <c r="S1539" s="353">
        <f>+IFERROR(VLOOKUP($A1539,Data_Loss!$A$2:$V$1300,22,FALSE),0)</f>
        <v>0</v>
      </c>
      <c r="T1539" s="191">
        <f>+$I1539*'10k &amp; MO'!C$7+$J1539*'10k &amp; MO'!C$13+$K1539*'10k &amp; MO'!C$19+$L1539*'10k &amp; MO'!C$25+$M1539*'10k &amp; MO'!C$31</f>
        <v>0</v>
      </c>
      <c r="U1539" s="349">
        <f>+$I1539*'10k &amp; MO'!D$7+$J1539*'10k &amp; MO'!D$13+$K1539*'10k &amp; MO'!D$19+$L1539*'10k &amp; MO'!D$25+$M1539*'10k &amp; MO'!D$31</f>
        <v>0</v>
      </c>
      <c r="V1539" s="349">
        <f>+$I1539*'10k &amp; MO'!E$7+$J1539*'10k &amp; MO'!E$13+$K1539*'10k &amp; MO'!E$19+$L1539*'10k &amp; MO'!E$25+$M1539*'10k &amp; MO'!E$31</f>
        <v>0</v>
      </c>
      <c r="W1539" s="349">
        <f>+$I1539*'10k &amp; MO'!F$7+$J1539*'10k &amp; MO'!F$13+$K1539*'10k &amp; MO'!F$19+$L1539*'10k &amp; MO'!F$25+$M1539*'10k &amp; MO'!F$31</f>
        <v>0</v>
      </c>
      <c r="X1539" s="349">
        <f>+$I1539*'10k &amp; MO'!G$7+$J1539*'10k &amp; MO'!G$13+$K1539*'10k &amp; MO'!G$19+$L1539*'10k &amp; MO'!G$25+$M1539*'10k &amp; MO'!G$31</f>
        <v>0</v>
      </c>
      <c r="Y1539" s="349">
        <f>+$N1539*'10k &amp; MO'!H$7+$O1539*'10k &amp; MO'!H$13+$P1539*'10k &amp; MO'!H$19+$Q1539*'10k &amp; MO'!H$25+$R1539*'10k &amp; MO'!H$31</f>
        <v>0</v>
      </c>
      <c r="Z1539" s="349">
        <f>+$N1539*'10k &amp; MO'!I$7+$O1539*'10k &amp; MO'!I$13+$P1539*'10k &amp; MO'!I$19+$Q1539*'10k &amp; MO'!I$25+$R1539*'10k &amp; MO'!I$31</f>
        <v>0</v>
      </c>
      <c r="AA1539" s="349">
        <f>+$N1539*'10k &amp; MO'!J$7+$O1539*'10k &amp; MO'!J$13+$P1539*'10k &amp; MO'!J$19+$Q1539*'10k &amp; MO'!J$25+$R1539*'10k &amp; MO'!J$31</f>
        <v>0</v>
      </c>
      <c r="AB1539" s="349">
        <f>+$N1539*'10k &amp; MO'!K$7+$O1539*'10k &amp; MO'!K$13+$P1539*'10k &amp; MO'!K$19+$Q1539*'10k &amp; MO'!K$25+$R1539*'10k &amp; MO'!K$31</f>
        <v>0</v>
      </c>
      <c r="AC1539" s="349">
        <f>+$N1539*'10k &amp; MO'!L$7+$O1539*'10k &amp; MO'!L$13+$P1539*'10k &amp; MO'!L$19+$Q1539*'10k &amp; MO'!L$25+$R1539*'10k &amp; MO'!L$31</f>
        <v>0</v>
      </c>
      <c r="AD1539" s="350">
        <f>+S1539*'10k &amp; MO'!O$7</f>
        <v>0</v>
      </c>
      <c r="AF1539" s="192" t="str">
        <f t="shared" si="206"/>
        <v>47772018</v>
      </c>
      <c r="AG1539" s="192">
        <f>+IFERROR(VLOOKUP($AF1539,'Limited Loss'!$F$5:$P$124,AG$3,FALSE),0)</f>
        <v>0</v>
      </c>
      <c r="AH1539" s="193">
        <f>+IFERROR(VLOOKUP($AF1539,'Limited Loss'!$F$5:$P$124,AH$3,FALSE),0)</f>
        <v>0</v>
      </c>
      <c r="AI1539" s="193">
        <f>+IFERROR(VLOOKUP($AF1539,'Limited Loss'!$F$5:$P$124,AI$3,FALSE),0)</f>
        <v>0</v>
      </c>
      <c r="AJ1539" s="193">
        <f>+IFERROR(VLOOKUP($AF1539,'Limited Loss'!$F$5:$P$124,AJ$3,FALSE),0)</f>
        <v>0</v>
      </c>
      <c r="AK1539" s="100">
        <f>+IFERROR(VLOOKUP($AF1539,'Limited Loss'!$F$5:$P$124,AK$3,FALSE),0)</f>
        <v>0</v>
      </c>
      <c r="AL1539" s="193">
        <f>+IFERROR(VLOOKUP($AF1539,'Limited Loss'!$F$5:$P$124,AL$3,FALSE),0)</f>
        <v>0</v>
      </c>
      <c r="AM1539" s="193">
        <f>+IFERROR(VLOOKUP($AF1539,'Limited Loss'!$F$5:$P$124,AM$3,FALSE),0)</f>
        <v>0</v>
      </c>
      <c r="AN1539" s="193">
        <f>+IFERROR(VLOOKUP($AF1539,'Limited Loss'!$F$5:$P$124,AN$3,FALSE),0)</f>
        <v>0</v>
      </c>
      <c r="AO1539" s="193">
        <f>+IFERROR(VLOOKUP($AF1539,'Limited Loss'!$F$5:$P$124,AO$3,FALSE),0)</f>
        <v>0</v>
      </c>
      <c r="AP1539" s="100">
        <f>+IFERROR(VLOOKUP($AF1539,'Limited Loss'!$F$5:$P$124,AP$3,FALSE),0)</f>
        <v>0</v>
      </c>
      <c r="AQ1539" s="353"/>
      <c r="AR1539" s="331">
        <f t="shared" si="207"/>
        <v>4777</v>
      </c>
      <c r="AS1539" s="332">
        <f t="shared" si="207"/>
        <v>2018</v>
      </c>
      <c r="AT1539" s="349">
        <f t="shared" si="213"/>
        <v>0</v>
      </c>
      <c r="AU1539" s="349">
        <f t="shared" si="213"/>
        <v>0</v>
      </c>
      <c r="AV1539" s="349">
        <f t="shared" si="213"/>
        <v>0</v>
      </c>
      <c r="AW1539" s="349">
        <f t="shared" si="213"/>
        <v>0</v>
      </c>
      <c r="AX1539" s="350">
        <f t="shared" si="213"/>
        <v>0</v>
      </c>
      <c r="AY1539" s="349">
        <f t="shared" si="213"/>
        <v>0</v>
      </c>
      <c r="AZ1539" s="349">
        <f t="shared" si="213"/>
        <v>0</v>
      </c>
      <c r="BA1539" s="349">
        <f t="shared" si="213"/>
        <v>0</v>
      </c>
      <c r="BB1539" s="349">
        <f t="shared" si="214"/>
        <v>0</v>
      </c>
      <c r="BC1539" s="349">
        <f t="shared" si="214"/>
        <v>0</v>
      </c>
      <c r="BD1539" s="350">
        <f t="shared" si="214"/>
        <v>0</v>
      </c>
      <c r="BE1539" s="349">
        <f t="shared" si="209"/>
        <v>0</v>
      </c>
      <c r="BF1539" s="375">
        <f t="shared" si="210"/>
        <v>0</v>
      </c>
      <c r="BG1539" s="334">
        <f t="shared" si="211"/>
        <v>0</v>
      </c>
    </row>
    <row r="1540" spans="1:59" x14ac:dyDescent="0.2">
      <c r="A1540" s="326" t="str">
        <f t="shared" si="208"/>
        <v>74052014</v>
      </c>
      <c r="B1540">
        <v>7405</v>
      </c>
      <c r="C1540" s="327">
        <v>2014</v>
      </c>
      <c r="D1540" s="353">
        <f>+IFERROR(VLOOKUP($A1540,Data_Loss!$A$2:$V$1180,6,FALSE),0)</f>
        <v>0</v>
      </c>
      <c r="E1540" s="353">
        <f>+IFERROR(VLOOKUP($A1540,Data_Loss!$A$2:$V$1180,7,FALSE),0)</f>
        <v>0</v>
      </c>
      <c r="F1540" s="353">
        <f>+IFERROR(VLOOKUP($A1540,Data_Loss!$A$2:$V$1180,8,FALSE),0)</f>
        <v>0</v>
      </c>
      <c r="G1540" s="353">
        <f>+IFERROR(VLOOKUP($A1540,Data_Loss!$A$2:$V$1180,9,FALSE),0)</f>
        <v>0</v>
      </c>
      <c r="H1540" s="353">
        <f>+IFERROR(VLOOKUP($A1540,Data_Loss!$A$2:$V$1180,10,FALSE),0)</f>
        <v>0</v>
      </c>
      <c r="I1540" s="353">
        <f>+IFERROR(VLOOKUP($A1540,Data_Loss!$A$2:$V$1300,12,FALSE),0)</f>
        <v>0</v>
      </c>
      <c r="J1540" s="353">
        <f>+IFERROR(VLOOKUP($A1540,Data_Loss!$A$2:$V$1300,13,FALSE),0)</f>
        <v>0</v>
      </c>
      <c r="K1540" s="353">
        <f>+IFERROR(VLOOKUP($A1540,Data_Loss!$A$2:$V$1300,14,FALSE),0)</f>
        <v>0</v>
      </c>
      <c r="L1540" s="353">
        <f>+IFERROR(VLOOKUP($A1540,Data_Loss!$A$2:$V$1300,15,FALSE),0)</f>
        <v>0</v>
      </c>
      <c r="M1540" s="353">
        <f>+IFERROR(VLOOKUP($A1540,Data_Loss!$A$2:$V$1300,16,FALSE),0)</f>
        <v>0</v>
      </c>
      <c r="N1540" s="353">
        <f>+IFERROR(VLOOKUP($A1540,Data_Loss!$A$2:$V$1300,17,FALSE),0)</f>
        <v>0</v>
      </c>
      <c r="O1540" s="353">
        <f>+IFERROR(VLOOKUP($A1540,Data_Loss!$A$2:$V$1300,18,FALSE),0)</f>
        <v>0</v>
      </c>
      <c r="P1540" s="353">
        <f>+IFERROR(VLOOKUP($A1540,Data_Loss!$A$2:$V$1300,19,FALSE),0)</f>
        <v>0</v>
      </c>
      <c r="Q1540" s="353">
        <f>+IFERROR(VLOOKUP($A1540,Data_Loss!$A$2:$V$1300,20,FALSE),0)</f>
        <v>0</v>
      </c>
      <c r="R1540" s="353">
        <f>+IFERROR(VLOOKUP($A1540,Data_Loss!$A$2:$V$1300,21,FALSE),0)</f>
        <v>0</v>
      </c>
      <c r="S1540" s="353">
        <f>+IFERROR(VLOOKUP($A1540,Data_Loss!$A$2:$V$1300,22,FALSE),0)</f>
        <v>0</v>
      </c>
      <c r="T1540" s="191">
        <f>+$I1540*'10k &amp; MO'!C$3+$J1540*'10k &amp; MO'!C$9+$K1540*'10k &amp; MO'!C$15+$L1540*'10k &amp; MO'!C$21+$M1540*'10k &amp; MO'!C$27</f>
        <v>0</v>
      </c>
      <c r="U1540" s="349">
        <f>+$I1540*'10k &amp; MO'!D$3+$J1540*'10k &amp; MO'!D$9+$K1540*'10k &amp; MO'!D$15+$L1540*'10k &amp; MO'!D$21+$M1540*'10k &amp; MO'!D$27</f>
        <v>0</v>
      </c>
      <c r="V1540" s="349">
        <f>+$I1540*'10k &amp; MO'!E$3+$J1540*'10k &amp; MO'!E$9+$K1540*'10k &amp; MO'!E$15+$L1540*'10k &amp; MO'!E$21+$M1540*'10k &amp; MO'!E$27</f>
        <v>0</v>
      </c>
      <c r="W1540" s="349">
        <f>+$I1540*'10k &amp; MO'!F$3+$J1540*'10k &amp; MO'!F$9+$K1540*'10k &amp; MO'!F$15+$L1540*'10k &amp; MO'!F$21+$M1540*'10k &amp; MO'!F$27</f>
        <v>0</v>
      </c>
      <c r="X1540" s="349">
        <f>+$I1540*'10k &amp; MO'!G$3+$J1540*'10k &amp; MO'!G$9+$K1540*'10k &amp; MO'!G$15+$L1540*'10k &amp; MO'!G$21+$M1540*'10k &amp; MO'!G$27</f>
        <v>0</v>
      </c>
      <c r="Y1540" s="349">
        <f>+$N1540*'10k &amp; MO'!H$3+$O1540*'10k &amp; MO'!H$9+$P1540*'10k &amp; MO'!H$15+$Q1540*'10k &amp; MO'!H$21+$R1540*'10k &amp; MO'!H$27</f>
        <v>0</v>
      </c>
      <c r="Z1540" s="349">
        <f>+$N1540*'10k &amp; MO'!I$3+$O1540*'10k &amp; MO'!I$9+$P1540*'10k &amp; MO'!I$15+$Q1540*'10k &amp; MO'!I$21+$R1540*'10k &amp; MO'!I$27</f>
        <v>0</v>
      </c>
      <c r="AA1540" s="349">
        <f>+$N1540*'10k &amp; MO'!J$3+$O1540*'10k &amp; MO'!J$9+$P1540*'10k &amp; MO'!J$15+$Q1540*'10k &amp; MO'!J$21+$R1540*'10k &amp; MO'!J$27</f>
        <v>0</v>
      </c>
      <c r="AB1540" s="349">
        <f>+$N1540*'10k &amp; MO'!K$3+$O1540*'10k &amp; MO'!K$9+$P1540*'10k &amp; MO'!K$15+$Q1540*'10k &amp; MO'!K$21+$R1540*'10k &amp; MO'!K$27</f>
        <v>0</v>
      </c>
      <c r="AC1540" s="349">
        <f>+$N1540*'10k &amp; MO'!L$3+$O1540*'10k &amp; MO'!L$9+$P1540*'10k &amp; MO'!L$15+$Q1540*'10k &amp; MO'!L$21+$R1540*'10k &amp; MO'!L$27</f>
        <v>0</v>
      </c>
      <c r="AD1540" s="350">
        <f>+S1540*'10k &amp; MO'!O$3</f>
        <v>0</v>
      </c>
      <c r="AF1540" s="192" t="str">
        <f t="shared" si="206"/>
        <v>74052014</v>
      </c>
      <c r="AG1540" s="192">
        <f>+IFERROR(VLOOKUP($AF1540,'Limited Loss'!$F$5:$P$124,AG$3,FALSE),0)</f>
        <v>0</v>
      </c>
      <c r="AH1540" s="193">
        <f>+IFERROR(VLOOKUP($AF1540,'Limited Loss'!$F$5:$P$124,AH$3,FALSE),0)</f>
        <v>0</v>
      </c>
      <c r="AI1540" s="193">
        <f>+IFERROR(VLOOKUP($AF1540,'Limited Loss'!$F$5:$P$124,AI$3,FALSE),0)</f>
        <v>0</v>
      </c>
      <c r="AJ1540" s="193">
        <f>+IFERROR(VLOOKUP($AF1540,'Limited Loss'!$F$5:$P$124,AJ$3,FALSE),0)</f>
        <v>0</v>
      </c>
      <c r="AK1540" s="100">
        <f>+IFERROR(VLOOKUP($AF1540,'Limited Loss'!$F$5:$P$124,AK$3,FALSE),0)</f>
        <v>0</v>
      </c>
      <c r="AL1540" s="193">
        <f>+IFERROR(VLOOKUP($AF1540,'Limited Loss'!$F$5:$P$124,AL$3,FALSE),0)</f>
        <v>0</v>
      </c>
      <c r="AM1540" s="193">
        <f>+IFERROR(VLOOKUP($AF1540,'Limited Loss'!$F$5:$P$124,AM$3,FALSE),0)</f>
        <v>0</v>
      </c>
      <c r="AN1540" s="193">
        <f>+IFERROR(VLOOKUP($AF1540,'Limited Loss'!$F$5:$P$124,AN$3,FALSE),0)</f>
        <v>0</v>
      </c>
      <c r="AO1540" s="193">
        <f>+IFERROR(VLOOKUP($AF1540,'Limited Loss'!$F$5:$P$124,AO$3,FALSE),0)</f>
        <v>0</v>
      </c>
      <c r="AP1540" s="100">
        <f>+IFERROR(VLOOKUP($AF1540,'Limited Loss'!$F$5:$P$124,AP$3,FALSE),0)</f>
        <v>0</v>
      </c>
      <c r="AQ1540" s="353"/>
      <c r="AR1540" s="331">
        <f t="shared" si="207"/>
        <v>7405</v>
      </c>
      <c r="AS1540" s="332">
        <f t="shared" si="207"/>
        <v>2014</v>
      </c>
      <c r="AT1540" s="349">
        <f t="shared" si="213"/>
        <v>0</v>
      </c>
      <c r="AU1540" s="349">
        <f t="shared" si="213"/>
        <v>0</v>
      </c>
      <c r="AV1540" s="349">
        <f t="shared" si="213"/>
        <v>0</v>
      </c>
      <c r="AW1540" s="349">
        <f t="shared" si="213"/>
        <v>0</v>
      </c>
      <c r="AX1540" s="350">
        <f t="shared" si="213"/>
        <v>0</v>
      </c>
      <c r="AY1540" s="349">
        <f t="shared" si="213"/>
        <v>0</v>
      </c>
      <c r="AZ1540" s="349">
        <f t="shared" si="213"/>
        <v>0</v>
      </c>
      <c r="BA1540" s="349">
        <f t="shared" si="213"/>
        <v>0</v>
      </c>
      <c r="BB1540" s="349">
        <f t="shared" si="214"/>
        <v>0</v>
      </c>
      <c r="BC1540" s="349">
        <f t="shared" si="214"/>
        <v>0</v>
      </c>
      <c r="BD1540" s="350">
        <f t="shared" si="214"/>
        <v>0</v>
      </c>
      <c r="BE1540" s="349">
        <f t="shared" si="209"/>
        <v>0</v>
      </c>
      <c r="BF1540" s="375">
        <f t="shared" si="210"/>
        <v>0</v>
      </c>
      <c r="BG1540" s="334">
        <f t="shared" si="211"/>
        <v>0</v>
      </c>
    </row>
    <row r="1541" spans="1:59" x14ac:dyDescent="0.2">
      <c r="A1541" s="326" t="str">
        <f t="shared" si="208"/>
        <v>74052015</v>
      </c>
      <c r="B1541">
        <v>7405</v>
      </c>
      <c r="C1541" s="327">
        <v>2015</v>
      </c>
      <c r="D1541" s="353">
        <f>+IFERROR(VLOOKUP($A1541,Data_Loss!$A$2:$V$1180,6,FALSE),0)</f>
        <v>0</v>
      </c>
      <c r="E1541" s="353">
        <f>+IFERROR(VLOOKUP($A1541,Data_Loss!$A$2:$V$1180,7,FALSE),0)</f>
        <v>0</v>
      </c>
      <c r="F1541" s="353">
        <f>+IFERROR(VLOOKUP($A1541,Data_Loss!$A$2:$V$1180,8,FALSE),0)</f>
        <v>0</v>
      </c>
      <c r="G1541" s="353">
        <f>+IFERROR(VLOOKUP($A1541,Data_Loss!$A$2:$V$1180,9,FALSE),0)</f>
        <v>0</v>
      </c>
      <c r="H1541" s="353">
        <f>+IFERROR(VLOOKUP($A1541,Data_Loss!$A$2:$V$1180,10,FALSE),0)</f>
        <v>0</v>
      </c>
      <c r="I1541" s="353">
        <f>+IFERROR(VLOOKUP($A1541,Data_Loss!$A$2:$V$1300,12,FALSE),0)</f>
        <v>0</v>
      </c>
      <c r="J1541" s="353">
        <f>+IFERROR(VLOOKUP($A1541,Data_Loss!$A$2:$V$1300,13,FALSE),0)</f>
        <v>0</v>
      </c>
      <c r="K1541" s="353">
        <f>+IFERROR(VLOOKUP($A1541,Data_Loss!$A$2:$V$1300,14,FALSE),0)</f>
        <v>0</v>
      </c>
      <c r="L1541" s="353">
        <f>+IFERROR(VLOOKUP($A1541,Data_Loss!$A$2:$V$1300,15,FALSE),0)</f>
        <v>0</v>
      </c>
      <c r="M1541" s="353">
        <f>+IFERROR(VLOOKUP($A1541,Data_Loss!$A$2:$V$1300,16,FALSE),0)</f>
        <v>0</v>
      </c>
      <c r="N1541" s="353">
        <f>+IFERROR(VLOOKUP($A1541,Data_Loss!$A$2:$V$1300,17,FALSE),0)</f>
        <v>0</v>
      </c>
      <c r="O1541" s="353">
        <f>+IFERROR(VLOOKUP($A1541,Data_Loss!$A$2:$V$1300,18,FALSE),0)</f>
        <v>0</v>
      </c>
      <c r="P1541" s="353">
        <f>+IFERROR(VLOOKUP($A1541,Data_Loss!$A$2:$V$1300,19,FALSE),0)</f>
        <v>0</v>
      </c>
      <c r="Q1541" s="353">
        <f>+IFERROR(VLOOKUP($A1541,Data_Loss!$A$2:$V$1300,20,FALSE),0)</f>
        <v>0</v>
      </c>
      <c r="R1541" s="353">
        <f>+IFERROR(VLOOKUP($A1541,Data_Loss!$A$2:$V$1300,21,FALSE),0)</f>
        <v>0</v>
      </c>
      <c r="S1541" s="353">
        <f>+IFERROR(VLOOKUP($A1541,Data_Loss!$A$2:$V$1300,22,FALSE),0)</f>
        <v>0</v>
      </c>
      <c r="T1541" s="191">
        <f>+$I1541*'10k &amp; MO'!C$4+$J1541*'10k &amp; MO'!C$10+$K1541*'10k &amp; MO'!C$16+$L1541*'10k &amp; MO'!C$22+$M1541*'10k &amp; MO'!C$28</f>
        <v>0</v>
      </c>
      <c r="U1541" s="349">
        <f>+$I1541*'10k &amp; MO'!D$4+$J1541*'10k &amp; MO'!D$10+$K1541*'10k &amp; MO'!D$16+$L1541*'10k &amp; MO'!D$22+$M1541*'10k &amp; MO'!D$28</f>
        <v>0</v>
      </c>
      <c r="V1541" s="349">
        <f>+$I1541*'10k &amp; MO'!E$4+$J1541*'10k &amp; MO'!E$10+$K1541*'10k &amp; MO'!E$16+$L1541*'10k &amp; MO'!E$22+$M1541*'10k &amp; MO'!E$28</f>
        <v>0</v>
      </c>
      <c r="W1541" s="349">
        <f>+$I1541*'10k &amp; MO'!F$4+$J1541*'10k &amp; MO'!F$10+$K1541*'10k &amp; MO'!F$16+$L1541*'10k &amp; MO'!F$22+$M1541*'10k &amp; MO'!F$28</f>
        <v>0</v>
      </c>
      <c r="X1541" s="349">
        <f>+$I1541*'10k &amp; MO'!G$4+$J1541*'10k &amp; MO'!G$10+$K1541*'10k &amp; MO'!G$16+$L1541*'10k &amp; MO'!G$22+$M1541*'10k &amp; MO'!G$28</f>
        <v>0</v>
      </c>
      <c r="Y1541" s="349">
        <f>+$N1541*'10k &amp; MO'!H$4+$O1541*'10k &amp; MO'!H$10+$P1541*'10k &amp; MO'!H$16+$Q1541*'10k &amp; MO'!H$22+$R1541*'10k &amp; MO'!H$28</f>
        <v>0</v>
      </c>
      <c r="Z1541" s="349">
        <f>+$N1541*'10k &amp; MO'!I$4+$O1541*'10k &amp; MO'!I$10+$P1541*'10k &amp; MO'!I$16+$Q1541*'10k &amp; MO'!I$22+$R1541*'10k &amp; MO'!I$28</f>
        <v>0</v>
      </c>
      <c r="AA1541" s="349">
        <f>+$N1541*'10k &amp; MO'!J$4+$O1541*'10k &amp; MO'!J$10+$P1541*'10k &amp; MO'!J$16+$Q1541*'10k &amp; MO'!J$22+$R1541*'10k &amp; MO'!J$28</f>
        <v>0</v>
      </c>
      <c r="AB1541" s="349">
        <f>+$N1541*'10k &amp; MO'!K$4+$O1541*'10k &amp; MO'!K$10+$P1541*'10k &amp; MO'!K$16+$Q1541*'10k &amp; MO'!K$22+$R1541*'10k &amp; MO'!K$28</f>
        <v>0</v>
      </c>
      <c r="AC1541" s="349">
        <f>+$N1541*'10k &amp; MO'!L$4+$O1541*'10k &amp; MO'!L$10+$P1541*'10k &amp; MO'!L$16+$Q1541*'10k &amp; MO'!L$22+$R1541*'10k &amp; MO'!L$28</f>
        <v>0</v>
      </c>
      <c r="AD1541" s="350">
        <f>+S1541*'10k &amp; MO'!O$4</f>
        <v>0</v>
      </c>
      <c r="AF1541" s="192" t="str">
        <f t="shared" ref="AF1541:AF1579" si="215">+B1541&amp;C1541</f>
        <v>74052015</v>
      </c>
      <c r="AG1541" s="192">
        <f>+IFERROR(VLOOKUP($AF1541,'Limited Loss'!$F$5:$P$124,AG$3,FALSE),0)</f>
        <v>0</v>
      </c>
      <c r="AH1541" s="193">
        <f>+IFERROR(VLOOKUP($AF1541,'Limited Loss'!$F$5:$P$124,AH$3,FALSE),0)</f>
        <v>0</v>
      </c>
      <c r="AI1541" s="193">
        <f>+IFERROR(VLOOKUP($AF1541,'Limited Loss'!$F$5:$P$124,AI$3,FALSE),0)</f>
        <v>0</v>
      </c>
      <c r="AJ1541" s="193">
        <f>+IFERROR(VLOOKUP($AF1541,'Limited Loss'!$F$5:$P$124,AJ$3,FALSE),0)</f>
        <v>0</v>
      </c>
      <c r="AK1541" s="100">
        <f>+IFERROR(VLOOKUP($AF1541,'Limited Loss'!$F$5:$P$124,AK$3,FALSE),0)</f>
        <v>0</v>
      </c>
      <c r="AL1541" s="193">
        <f>+IFERROR(VLOOKUP($AF1541,'Limited Loss'!$F$5:$P$124,AL$3,FALSE),0)</f>
        <v>0</v>
      </c>
      <c r="AM1541" s="193">
        <f>+IFERROR(VLOOKUP($AF1541,'Limited Loss'!$F$5:$P$124,AM$3,FALSE),0)</f>
        <v>0</v>
      </c>
      <c r="AN1541" s="193">
        <f>+IFERROR(VLOOKUP($AF1541,'Limited Loss'!$F$5:$P$124,AN$3,FALSE),0)</f>
        <v>0</v>
      </c>
      <c r="AO1541" s="193">
        <f>+IFERROR(VLOOKUP($AF1541,'Limited Loss'!$F$5:$P$124,AO$3,FALSE),0)</f>
        <v>0</v>
      </c>
      <c r="AP1541" s="100">
        <f>+IFERROR(VLOOKUP($AF1541,'Limited Loss'!$F$5:$P$124,AP$3,FALSE),0)</f>
        <v>0</v>
      </c>
      <c r="AQ1541" s="353"/>
      <c r="AR1541" s="331">
        <f t="shared" ref="AR1541:AS1579" si="216">+B1541</f>
        <v>7405</v>
      </c>
      <c r="AS1541" s="332">
        <f t="shared" si="216"/>
        <v>2015</v>
      </c>
      <c r="AT1541" s="349">
        <f t="shared" si="213"/>
        <v>0</v>
      </c>
      <c r="AU1541" s="349">
        <f t="shared" si="213"/>
        <v>0</v>
      </c>
      <c r="AV1541" s="349">
        <f t="shared" si="213"/>
        <v>0</v>
      </c>
      <c r="AW1541" s="349">
        <f t="shared" si="213"/>
        <v>0</v>
      </c>
      <c r="AX1541" s="350">
        <f t="shared" si="213"/>
        <v>0</v>
      </c>
      <c r="AY1541" s="349">
        <f t="shared" si="213"/>
        <v>0</v>
      </c>
      <c r="AZ1541" s="349">
        <f t="shared" si="213"/>
        <v>0</v>
      </c>
      <c r="BA1541" s="349">
        <f t="shared" si="213"/>
        <v>0</v>
      </c>
      <c r="BB1541" s="349">
        <f t="shared" si="214"/>
        <v>0</v>
      </c>
      <c r="BC1541" s="349">
        <f t="shared" si="214"/>
        <v>0</v>
      </c>
      <c r="BD1541" s="350">
        <f t="shared" si="214"/>
        <v>0</v>
      </c>
      <c r="BE1541" s="349">
        <f t="shared" si="209"/>
        <v>0</v>
      </c>
      <c r="BF1541" s="375">
        <f t="shared" si="210"/>
        <v>0</v>
      </c>
      <c r="BG1541" s="334">
        <f t="shared" si="211"/>
        <v>0</v>
      </c>
    </row>
    <row r="1542" spans="1:59" x14ac:dyDescent="0.2">
      <c r="A1542" s="326" t="str">
        <f t="shared" ref="A1542:A1579" si="217">+B1542&amp;C1542</f>
        <v>74052016</v>
      </c>
      <c r="B1542">
        <v>7405</v>
      </c>
      <c r="C1542" s="327">
        <v>2016</v>
      </c>
      <c r="D1542" s="353">
        <f>+IFERROR(VLOOKUP($A1542,Data_Loss!$A$2:$V$1180,6,FALSE),0)</f>
        <v>0</v>
      </c>
      <c r="E1542" s="353">
        <f>+IFERROR(VLOOKUP($A1542,Data_Loss!$A$2:$V$1180,7,FALSE),0)</f>
        <v>0</v>
      </c>
      <c r="F1542" s="353">
        <f>+IFERROR(VLOOKUP($A1542,Data_Loss!$A$2:$V$1180,8,FALSE),0)</f>
        <v>0</v>
      </c>
      <c r="G1542" s="353">
        <f>+IFERROR(VLOOKUP($A1542,Data_Loss!$A$2:$V$1180,9,FALSE),0)</f>
        <v>0</v>
      </c>
      <c r="H1542" s="353">
        <f>+IFERROR(VLOOKUP($A1542,Data_Loss!$A$2:$V$1180,10,FALSE),0)</f>
        <v>0</v>
      </c>
      <c r="I1542" s="353">
        <f>+IFERROR(VLOOKUP($A1542,Data_Loss!$A$2:$V$1300,12,FALSE),0)</f>
        <v>0</v>
      </c>
      <c r="J1542" s="353">
        <f>+IFERROR(VLOOKUP($A1542,Data_Loss!$A$2:$V$1300,13,FALSE),0)</f>
        <v>0</v>
      </c>
      <c r="K1542" s="353">
        <f>+IFERROR(VLOOKUP($A1542,Data_Loss!$A$2:$V$1300,14,FALSE),0)</f>
        <v>0</v>
      </c>
      <c r="L1542" s="353">
        <f>+IFERROR(VLOOKUP($A1542,Data_Loss!$A$2:$V$1300,15,FALSE),0)</f>
        <v>0</v>
      </c>
      <c r="M1542" s="353">
        <f>+IFERROR(VLOOKUP($A1542,Data_Loss!$A$2:$V$1300,16,FALSE),0)</f>
        <v>0</v>
      </c>
      <c r="N1542" s="353">
        <f>+IFERROR(VLOOKUP($A1542,Data_Loss!$A$2:$V$1300,17,FALSE),0)</f>
        <v>0</v>
      </c>
      <c r="O1542" s="353">
        <f>+IFERROR(VLOOKUP($A1542,Data_Loss!$A$2:$V$1300,18,FALSE),0)</f>
        <v>0</v>
      </c>
      <c r="P1542" s="353">
        <f>+IFERROR(VLOOKUP($A1542,Data_Loss!$A$2:$V$1300,19,FALSE),0)</f>
        <v>0</v>
      </c>
      <c r="Q1542" s="353">
        <f>+IFERROR(VLOOKUP($A1542,Data_Loss!$A$2:$V$1300,20,FALSE),0)</f>
        <v>0</v>
      </c>
      <c r="R1542" s="353">
        <f>+IFERROR(VLOOKUP($A1542,Data_Loss!$A$2:$V$1300,21,FALSE),0)</f>
        <v>0</v>
      </c>
      <c r="S1542" s="353">
        <f>+IFERROR(VLOOKUP($A1542,Data_Loss!$A$2:$V$1300,22,FALSE),0)</f>
        <v>0</v>
      </c>
      <c r="T1542" s="191">
        <f>+$I1542*'10k &amp; MO'!C$5+$J1542*'10k &amp; MO'!C$11+$K1542*'10k &amp; MO'!C$17+$L1542*'10k &amp; MO'!C$23+$M1542*'10k &amp; MO'!C$29</f>
        <v>0</v>
      </c>
      <c r="U1542" s="349">
        <f>+$I1542*'10k &amp; MO'!D$5+$J1542*'10k &amp; MO'!D$11+$K1542*'10k &amp; MO'!D$17+$L1542*'10k &amp; MO'!D$23+$M1542*'10k &amp; MO'!D$29</f>
        <v>0</v>
      </c>
      <c r="V1542" s="349">
        <f>+$I1542*'10k &amp; MO'!E$5+$J1542*'10k &amp; MO'!E$11+$K1542*'10k &amp; MO'!E$17+$L1542*'10k &amp; MO'!E$23+$M1542*'10k &amp; MO'!E$29</f>
        <v>0</v>
      </c>
      <c r="W1542" s="349">
        <f>+$I1542*'10k &amp; MO'!F$5+$J1542*'10k &amp; MO'!F$11+$K1542*'10k &amp; MO'!F$17+$L1542*'10k &amp; MO'!F$23+$M1542*'10k &amp; MO'!F$29</f>
        <v>0</v>
      </c>
      <c r="X1542" s="349">
        <f>+$I1542*'10k &amp; MO'!G$5+$J1542*'10k &amp; MO'!G$11+$K1542*'10k &amp; MO'!G$17+$L1542*'10k &amp; MO'!G$23+$M1542*'10k &amp; MO'!G$29</f>
        <v>0</v>
      </c>
      <c r="Y1542" s="349">
        <f>+$N1542*'10k &amp; MO'!H$5+$O1542*'10k &amp; MO'!H$11+$P1542*'10k &amp; MO'!H$17+$Q1542*'10k &amp; MO'!H$23+$R1542*'10k &amp; MO'!H$29</f>
        <v>0</v>
      </c>
      <c r="Z1542" s="349">
        <f>+$N1542*'10k &amp; MO'!I$5+$O1542*'10k &amp; MO'!I$11+$P1542*'10k &amp; MO'!I$17+$Q1542*'10k &amp; MO'!I$23+$R1542*'10k &amp; MO'!I$29</f>
        <v>0</v>
      </c>
      <c r="AA1542" s="349">
        <f>+$N1542*'10k &amp; MO'!J$5+$O1542*'10k &amp; MO'!J$11+$P1542*'10k &amp; MO'!J$17+$Q1542*'10k &amp; MO'!J$23+$R1542*'10k &amp; MO'!J$29</f>
        <v>0</v>
      </c>
      <c r="AB1542" s="349">
        <f>+$N1542*'10k &amp; MO'!K$5+$O1542*'10k &amp; MO'!K$11+$P1542*'10k &amp; MO'!K$17+$Q1542*'10k &amp; MO'!K$23+$R1542*'10k &amp; MO'!K$29</f>
        <v>0</v>
      </c>
      <c r="AC1542" s="349">
        <f>+$N1542*'10k &amp; MO'!L$5+$O1542*'10k &amp; MO'!L$11+$P1542*'10k &amp; MO'!L$17+$Q1542*'10k &amp; MO'!L$23+$R1542*'10k &amp; MO'!L$29</f>
        <v>0</v>
      </c>
      <c r="AD1542" s="350">
        <f>+S1542*'10k &amp; MO'!O$5</f>
        <v>0</v>
      </c>
      <c r="AF1542" s="192" t="str">
        <f t="shared" si="215"/>
        <v>74052016</v>
      </c>
      <c r="AG1542" s="192">
        <f>+IFERROR(VLOOKUP($AF1542,'Limited Loss'!$F$5:$P$124,AG$3,FALSE),0)</f>
        <v>0</v>
      </c>
      <c r="AH1542" s="193">
        <f>+IFERROR(VLOOKUP($AF1542,'Limited Loss'!$F$5:$P$124,AH$3,FALSE),0)</f>
        <v>0</v>
      </c>
      <c r="AI1542" s="193">
        <f>+IFERROR(VLOOKUP($AF1542,'Limited Loss'!$F$5:$P$124,AI$3,FALSE),0)</f>
        <v>0</v>
      </c>
      <c r="AJ1542" s="193">
        <f>+IFERROR(VLOOKUP($AF1542,'Limited Loss'!$F$5:$P$124,AJ$3,FALSE),0)</f>
        <v>0</v>
      </c>
      <c r="AK1542" s="100">
        <f>+IFERROR(VLOOKUP($AF1542,'Limited Loss'!$F$5:$P$124,AK$3,FALSE),0)</f>
        <v>0</v>
      </c>
      <c r="AL1542" s="193">
        <f>+IFERROR(VLOOKUP($AF1542,'Limited Loss'!$F$5:$P$124,AL$3,FALSE),0)</f>
        <v>0</v>
      </c>
      <c r="AM1542" s="193">
        <f>+IFERROR(VLOOKUP($AF1542,'Limited Loss'!$F$5:$P$124,AM$3,FALSE),0)</f>
        <v>0</v>
      </c>
      <c r="AN1542" s="193">
        <f>+IFERROR(VLOOKUP($AF1542,'Limited Loss'!$F$5:$P$124,AN$3,FALSE),0)</f>
        <v>0</v>
      </c>
      <c r="AO1542" s="193">
        <f>+IFERROR(VLOOKUP($AF1542,'Limited Loss'!$F$5:$P$124,AO$3,FALSE),0)</f>
        <v>0</v>
      </c>
      <c r="AP1542" s="100">
        <f>+IFERROR(VLOOKUP($AF1542,'Limited Loss'!$F$5:$P$124,AP$3,FALSE),0)</f>
        <v>0</v>
      </c>
      <c r="AQ1542" s="353"/>
      <c r="AR1542" s="331">
        <f t="shared" si="216"/>
        <v>7405</v>
      </c>
      <c r="AS1542" s="332">
        <f t="shared" si="216"/>
        <v>2016</v>
      </c>
      <c r="AT1542" s="349">
        <f t="shared" si="213"/>
        <v>0</v>
      </c>
      <c r="AU1542" s="349">
        <f t="shared" si="213"/>
        <v>0</v>
      </c>
      <c r="AV1542" s="349">
        <f t="shared" si="213"/>
        <v>0</v>
      </c>
      <c r="AW1542" s="349">
        <f t="shared" si="213"/>
        <v>0</v>
      </c>
      <c r="AX1542" s="350">
        <f t="shared" si="213"/>
        <v>0</v>
      </c>
      <c r="AY1542" s="349">
        <f t="shared" si="213"/>
        <v>0</v>
      </c>
      <c r="AZ1542" s="349">
        <f t="shared" si="213"/>
        <v>0</v>
      </c>
      <c r="BA1542" s="349">
        <f t="shared" si="213"/>
        <v>0</v>
      </c>
      <c r="BB1542" s="349">
        <f t="shared" si="214"/>
        <v>0</v>
      </c>
      <c r="BC1542" s="349">
        <f t="shared" si="214"/>
        <v>0</v>
      </c>
      <c r="BD1542" s="350">
        <f t="shared" si="214"/>
        <v>0</v>
      </c>
      <c r="BE1542" s="349">
        <f t="shared" ref="BE1542:BE1579" si="218">+AT1542+AU1542+AV1542+AY1542+AZ1542+BA1542</f>
        <v>0</v>
      </c>
      <c r="BF1542" s="375">
        <f t="shared" ref="BF1542:BF1579" si="219">+AW1542+AX1542+BB1542+BC1542</f>
        <v>0</v>
      </c>
      <c r="BG1542" s="334">
        <f t="shared" ref="BG1542:BG1579" si="220">+BD1542</f>
        <v>0</v>
      </c>
    </row>
    <row r="1543" spans="1:59" x14ac:dyDescent="0.2">
      <c r="A1543" s="326" t="str">
        <f t="shared" si="217"/>
        <v>74052017</v>
      </c>
      <c r="B1543">
        <v>7405</v>
      </c>
      <c r="C1543" s="327">
        <v>2017</v>
      </c>
      <c r="D1543" s="353">
        <f>+IFERROR(VLOOKUP($A1543,Data_Loss!$A$2:$V$1180,6,FALSE),0)</f>
        <v>0</v>
      </c>
      <c r="E1543" s="353">
        <f>+IFERROR(VLOOKUP($A1543,Data_Loss!$A$2:$V$1180,7,FALSE),0)</f>
        <v>0</v>
      </c>
      <c r="F1543" s="353">
        <f>+IFERROR(VLOOKUP($A1543,Data_Loss!$A$2:$V$1180,8,FALSE),0)</f>
        <v>0</v>
      </c>
      <c r="G1543" s="353">
        <f>+IFERROR(VLOOKUP($A1543,Data_Loss!$A$2:$V$1180,9,FALSE),0)</f>
        <v>0</v>
      </c>
      <c r="H1543" s="353">
        <f>+IFERROR(VLOOKUP($A1543,Data_Loss!$A$2:$V$1180,10,FALSE),0)</f>
        <v>0</v>
      </c>
      <c r="I1543" s="353">
        <f>+IFERROR(VLOOKUP($A1543,Data_Loss!$A$2:$V$1300,12,FALSE),0)</f>
        <v>0</v>
      </c>
      <c r="J1543" s="353">
        <f>+IFERROR(VLOOKUP($A1543,Data_Loss!$A$2:$V$1300,13,FALSE),0)</f>
        <v>0</v>
      </c>
      <c r="K1543" s="353">
        <f>+IFERROR(VLOOKUP($A1543,Data_Loss!$A$2:$V$1300,14,FALSE),0)</f>
        <v>0</v>
      </c>
      <c r="L1543" s="353">
        <f>+IFERROR(VLOOKUP($A1543,Data_Loss!$A$2:$V$1300,15,FALSE),0)</f>
        <v>0</v>
      </c>
      <c r="M1543" s="353">
        <f>+IFERROR(VLOOKUP($A1543,Data_Loss!$A$2:$V$1300,16,FALSE),0)</f>
        <v>0</v>
      </c>
      <c r="N1543" s="353">
        <f>+IFERROR(VLOOKUP($A1543,Data_Loss!$A$2:$V$1300,17,FALSE),0)</f>
        <v>0</v>
      </c>
      <c r="O1543" s="353">
        <f>+IFERROR(VLOOKUP($A1543,Data_Loss!$A$2:$V$1300,18,FALSE),0)</f>
        <v>0</v>
      </c>
      <c r="P1543" s="353">
        <f>+IFERROR(VLOOKUP($A1543,Data_Loss!$A$2:$V$1300,19,FALSE),0)</f>
        <v>0</v>
      </c>
      <c r="Q1543" s="353">
        <f>+IFERROR(VLOOKUP($A1543,Data_Loss!$A$2:$V$1300,20,FALSE),0)</f>
        <v>0</v>
      </c>
      <c r="R1543" s="353">
        <f>+IFERROR(VLOOKUP($A1543,Data_Loss!$A$2:$V$1300,21,FALSE),0)</f>
        <v>0</v>
      </c>
      <c r="S1543" s="353">
        <f>+IFERROR(VLOOKUP($A1543,Data_Loss!$A$2:$V$1300,22,FALSE),0)</f>
        <v>0</v>
      </c>
      <c r="T1543" s="191">
        <f>+$I1543*'10k &amp; MO'!C$6+$J1543*'10k &amp; MO'!C$12+$K1543*'10k &amp; MO'!C$18+$L1543*'10k &amp; MO'!C$24+$M1543*'10k &amp; MO'!C$30</f>
        <v>0</v>
      </c>
      <c r="U1543" s="349">
        <f>+$I1543*'10k &amp; MO'!D$6+$J1543*'10k &amp; MO'!D$12+$K1543*'10k &amp; MO'!D$18+$L1543*'10k &amp; MO'!D$24+$M1543*'10k &amp; MO'!D$30</f>
        <v>0</v>
      </c>
      <c r="V1543" s="349">
        <f>+$I1543*'10k &amp; MO'!E$6+$J1543*'10k &amp; MO'!E$12+$K1543*'10k &amp; MO'!E$18+$L1543*'10k &amp; MO'!E$24+$M1543*'10k &amp; MO'!E$30</f>
        <v>0</v>
      </c>
      <c r="W1543" s="349">
        <f>+$I1543*'10k &amp; MO'!F$6+$J1543*'10k &amp; MO'!F$12+$K1543*'10k &amp; MO'!F$18+$L1543*'10k &amp; MO'!F$24+$M1543*'10k &amp; MO'!F$30</f>
        <v>0</v>
      </c>
      <c r="X1543" s="349">
        <f>+$I1543*'10k &amp; MO'!G$6+$J1543*'10k &amp; MO'!G$12+$K1543*'10k &amp; MO'!G$18+$L1543*'10k &amp; MO'!G$24+$M1543*'10k &amp; MO'!G$30</f>
        <v>0</v>
      </c>
      <c r="Y1543" s="349">
        <f>+$N1543*'10k &amp; MO'!H$6+$O1543*'10k &amp; MO'!H$12+$P1543*'10k &amp; MO'!H$18+$Q1543*'10k &amp; MO'!H$24+$R1543*'10k &amp; MO'!H$30</f>
        <v>0</v>
      </c>
      <c r="Z1543" s="349">
        <f>+$N1543*'10k &amp; MO'!I$6+$O1543*'10k &amp; MO'!I$12+$P1543*'10k &amp; MO'!I$18+$Q1543*'10k &amp; MO'!I$24+$R1543*'10k &amp; MO'!I$30</f>
        <v>0</v>
      </c>
      <c r="AA1543" s="349">
        <f>+$N1543*'10k &amp; MO'!J$6+$O1543*'10k &amp; MO'!J$12+$P1543*'10k &amp; MO'!J$18+$Q1543*'10k &amp; MO'!J$24+$R1543*'10k &amp; MO'!J$30</f>
        <v>0</v>
      </c>
      <c r="AB1543" s="349">
        <f>+$N1543*'10k &amp; MO'!K$6+$O1543*'10k &amp; MO'!K$12+$P1543*'10k &amp; MO'!K$18+$Q1543*'10k &amp; MO'!K$24+$R1543*'10k &amp; MO'!K$30</f>
        <v>0</v>
      </c>
      <c r="AC1543" s="349">
        <f>+$N1543*'10k &amp; MO'!L$6+$O1543*'10k &amp; MO'!L$12+$P1543*'10k &amp; MO'!L$18+$Q1543*'10k &amp; MO'!L$24+$R1543*'10k &amp; MO'!L$30</f>
        <v>0</v>
      </c>
      <c r="AD1543" s="350">
        <f>+S1543*'10k &amp; MO'!O$6</f>
        <v>0</v>
      </c>
      <c r="AF1543" s="192" t="str">
        <f t="shared" si="215"/>
        <v>74052017</v>
      </c>
      <c r="AG1543" s="192">
        <f>+IFERROR(VLOOKUP($AF1543,'Limited Loss'!$F$5:$P$124,AG$3,FALSE),0)</f>
        <v>0</v>
      </c>
      <c r="AH1543" s="193">
        <f>+IFERROR(VLOOKUP($AF1543,'Limited Loss'!$F$5:$P$124,AH$3,FALSE),0)</f>
        <v>0</v>
      </c>
      <c r="AI1543" s="193">
        <f>+IFERROR(VLOOKUP($AF1543,'Limited Loss'!$F$5:$P$124,AI$3,FALSE),0)</f>
        <v>0</v>
      </c>
      <c r="AJ1543" s="193">
        <f>+IFERROR(VLOOKUP($AF1543,'Limited Loss'!$F$5:$P$124,AJ$3,FALSE),0)</f>
        <v>0</v>
      </c>
      <c r="AK1543" s="100">
        <f>+IFERROR(VLOOKUP($AF1543,'Limited Loss'!$F$5:$P$124,AK$3,FALSE),0)</f>
        <v>0</v>
      </c>
      <c r="AL1543" s="193">
        <f>+IFERROR(VLOOKUP($AF1543,'Limited Loss'!$F$5:$P$124,AL$3,FALSE),0)</f>
        <v>0</v>
      </c>
      <c r="AM1543" s="193">
        <f>+IFERROR(VLOOKUP($AF1543,'Limited Loss'!$F$5:$P$124,AM$3,FALSE),0)</f>
        <v>0</v>
      </c>
      <c r="AN1543" s="193">
        <f>+IFERROR(VLOOKUP($AF1543,'Limited Loss'!$F$5:$P$124,AN$3,FALSE),0)</f>
        <v>0</v>
      </c>
      <c r="AO1543" s="193">
        <f>+IFERROR(VLOOKUP($AF1543,'Limited Loss'!$F$5:$P$124,AO$3,FALSE),0)</f>
        <v>0</v>
      </c>
      <c r="AP1543" s="100">
        <f>+IFERROR(VLOOKUP($AF1543,'Limited Loss'!$F$5:$P$124,AP$3,FALSE),0)</f>
        <v>0</v>
      </c>
      <c r="AQ1543" s="353"/>
      <c r="AR1543" s="331">
        <f t="shared" si="216"/>
        <v>7405</v>
      </c>
      <c r="AS1543" s="332">
        <f t="shared" si="216"/>
        <v>2017</v>
      </c>
      <c r="AT1543" s="349">
        <f t="shared" si="213"/>
        <v>0</v>
      </c>
      <c r="AU1543" s="349">
        <f t="shared" si="213"/>
        <v>0</v>
      </c>
      <c r="AV1543" s="349">
        <f t="shared" si="213"/>
        <v>0</v>
      </c>
      <c r="AW1543" s="349">
        <f t="shared" si="213"/>
        <v>0</v>
      </c>
      <c r="AX1543" s="350">
        <f t="shared" si="213"/>
        <v>0</v>
      </c>
      <c r="AY1543" s="349">
        <f t="shared" si="213"/>
        <v>0</v>
      </c>
      <c r="AZ1543" s="349">
        <f t="shared" si="213"/>
        <v>0</v>
      </c>
      <c r="BA1543" s="349">
        <f t="shared" si="213"/>
        <v>0</v>
      </c>
      <c r="BB1543" s="349">
        <f t="shared" si="214"/>
        <v>0</v>
      </c>
      <c r="BC1543" s="349">
        <f t="shared" si="214"/>
        <v>0</v>
      </c>
      <c r="BD1543" s="350">
        <f t="shared" si="214"/>
        <v>0</v>
      </c>
      <c r="BE1543" s="349">
        <f t="shared" si="218"/>
        <v>0</v>
      </c>
      <c r="BF1543" s="375">
        <f t="shared" si="219"/>
        <v>0</v>
      </c>
      <c r="BG1543" s="334">
        <f t="shared" si="220"/>
        <v>0</v>
      </c>
    </row>
    <row r="1544" spans="1:59" x14ac:dyDescent="0.2">
      <c r="A1544" s="326" t="str">
        <f t="shared" si="217"/>
        <v>74052018</v>
      </c>
      <c r="B1544">
        <v>7405</v>
      </c>
      <c r="C1544" s="327">
        <v>2018</v>
      </c>
      <c r="D1544" s="353">
        <f>+IFERROR(VLOOKUP($A1544,Data_Loss!$A$2:$V$1180,6,FALSE),0)</f>
        <v>0</v>
      </c>
      <c r="E1544" s="353">
        <f>+IFERROR(VLOOKUP($A1544,Data_Loss!$A$2:$V$1180,7,FALSE),0)</f>
        <v>0</v>
      </c>
      <c r="F1544" s="353">
        <f>+IFERROR(VLOOKUP($A1544,Data_Loss!$A$2:$V$1180,8,FALSE),0)</f>
        <v>0</v>
      </c>
      <c r="G1544" s="353">
        <f>+IFERROR(VLOOKUP($A1544,Data_Loss!$A$2:$V$1180,9,FALSE),0)</f>
        <v>0</v>
      </c>
      <c r="H1544" s="353">
        <f>+IFERROR(VLOOKUP($A1544,Data_Loss!$A$2:$V$1180,10,FALSE),0)</f>
        <v>0</v>
      </c>
      <c r="I1544" s="353">
        <f>+IFERROR(VLOOKUP($A1544,Data_Loss!$A$2:$V$1300,12,FALSE),0)</f>
        <v>0</v>
      </c>
      <c r="J1544" s="353">
        <f>+IFERROR(VLOOKUP($A1544,Data_Loss!$A$2:$V$1300,13,FALSE),0)</f>
        <v>0</v>
      </c>
      <c r="K1544" s="353">
        <f>+IFERROR(VLOOKUP($A1544,Data_Loss!$A$2:$V$1300,14,FALSE),0)</f>
        <v>0</v>
      </c>
      <c r="L1544" s="353">
        <f>+IFERROR(VLOOKUP($A1544,Data_Loss!$A$2:$V$1300,15,FALSE),0)</f>
        <v>0</v>
      </c>
      <c r="M1544" s="353">
        <f>+IFERROR(VLOOKUP($A1544,Data_Loss!$A$2:$V$1300,16,FALSE),0)</f>
        <v>0</v>
      </c>
      <c r="N1544" s="353">
        <f>+IFERROR(VLOOKUP($A1544,Data_Loss!$A$2:$V$1300,17,FALSE),0)</f>
        <v>0</v>
      </c>
      <c r="O1544" s="353">
        <f>+IFERROR(VLOOKUP($A1544,Data_Loss!$A$2:$V$1300,18,FALSE),0)</f>
        <v>0</v>
      </c>
      <c r="P1544" s="353">
        <f>+IFERROR(VLOOKUP($A1544,Data_Loss!$A$2:$V$1300,19,FALSE),0)</f>
        <v>0</v>
      </c>
      <c r="Q1544" s="353">
        <f>+IFERROR(VLOOKUP($A1544,Data_Loss!$A$2:$V$1300,20,FALSE),0)</f>
        <v>0</v>
      </c>
      <c r="R1544" s="353">
        <f>+IFERROR(VLOOKUP($A1544,Data_Loss!$A$2:$V$1300,21,FALSE),0)</f>
        <v>0</v>
      </c>
      <c r="S1544" s="353">
        <f>+IFERROR(VLOOKUP($A1544,Data_Loss!$A$2:$V$1300,22,FALSE),0)</f>
        <v>0</v>
      </c>
      <c r="T1544" s="191">
        <f>+$I1544*'10k &amp; MO'!C$7+$J1544*'10k &amp; MO'!C$13+$K1544*'10k &amp; MO'!C$19+$L1544*'10k &amp; MO'!C$25+$M1544*'10k &amp; MO'!C$31</f>
        <v>0</v>
      </c>
      <c r="U1544" s="349">
        <f>+$I1544*'10k &amp; MO'!D$7+$J1544*'10k &amp; MO'!D$13+$K1544*'10k &amp; MO'!D$19+$L1544*'10k &amp; MO'!D$25+$M1544*'10k &amp; MO'!D$31</f>
        <v>0</v>
      </c>
      <c r="V1544" s="349">
        <f>+$I1544*'10k &amp; MO'!E$7+$J1544*'10k &amp; MO'!E$13+$K1544*'10k &amp; MO'!E$19+$L1544*'10k &amp; MO'!E$25+$M1544*'10k &amp; MO'!E$31</f>
        <v>0</v>
      </c>
      <c r="W1544" s="349">
        <f>+$I1544*'10k &amp; MO'!F$7+$J1544*'10k &amp; MO'!F$13+$K1544*'10k &amp; MO'!F$19+$L1544*'10k &amp; MO'!F$25+$M1544*'10k &amp; MO'!F$31</f>
        <v>0</v>
      </c>
      <c r="X1544" s="349">
        <f>+$I1544*'10k &amp; MO'!G$7+$J1544*'10k &amp; MO'!G$13+$K1544*'10k &amp; MO'!G$19+$L1544*'10k &amp; MO'!G$25+$M1544*'10k &amp; MO'!G$31</f>
        <v>0</v>
      </c>
      <c r="Y1544" s="349">
        <f>+$N1544*'10k &amp; MO'!H$7+$O1544*'10k &amp; MO'!H$13+$P1544*'10k &amp; MO'!H$19+$Q1544*'10k &amp; MO'!H$25+$R1544*'10k &amp; MO'!H$31</f>
        <v>0</v>
      </c>
      <c r="Z1544" s="349">
        <f>+$N1544*'10k &amp; MO'!I$7+$O1544*'10k &amp; MO'!I$13+$P1544*'10k &amp; MO'!I$19+$Q1544*'10k &amp; MO'!I$25+$R1544*'10k &amp; MO'!I$31</f>
        <v>0</v>
      </c>
      <c r="AA1544" s="349">
        <f>+$N1544*'10k &amp; MO'!J$7+$O1544*'10k &amp; MO'!J$13+$P1544*'10k &amp; MO'!J$19+$Q1544*'10k &amp; MO'!J$25+$R1544*'10k &amp; MO'!J$31</f>
        <v>0</v>
      </c>
      <c r="AB1544" s="349">
        <f>+$N1544*'10k &amp; MO'!K$7+$O1544*'10k &amp; MO'!K$13+$P1544*'10k &amp; MO'!K$19+$Q1544*'10k &amp; MO'!K$25+$R1544*'10k &amp; MO'!K$31</f>
        <v>0</v>
      </c>
      <c r="AC1544" s="349">
        <f>+$N1544*'10k &amp; MO'!L$7+$O1544*'10k &amp; MO'!L$13+$P1544*'10k &amp; MO'!L$19+$Q1544*'10k &amp; MO'!L$25+$R1544*'10k &amp; MO'!L$31</f>
        <v>0</v>
      </c>
      <c r="AD1544" s="350">
        <f>+S1544*'10k &amp; MO'!O$7</f>
        <v>0</v>
      </c>
      <c r="AF1544" s="192" t="str">
        <f t="shared" si="215"/>
        <v>74052018</v>
      </c>
      <c r="AG1544" s="192">
        <f>+IFERROR(VLOOKUP($AF1544,'Limited Loss'!$F$5:$P$124,AG$3,FALSE),0)</f>
        <v>0</v>
      </c>
      <c r="AH1544" s="193">
        <f>+IFERROR(VLOOKUP($AF1544,'Limited Loss'!$F$5:$P$124,AH$3,FALSE),0)</f>
        <v>0</v>
      </c>
      <c r="AI1544" s="193">
        <f>+IFERROR(VLOOKUP($AF1544,'Limited Loss'!$F$5:$P$124,AI$3,FALSE),0)</f>
        <v>0</v>
      </c>
      <c r="AJ1544" s="193">
        <f>+IFERROR(VLOOKUP($AF1544,'Limited Loss'!$F$5:$P$124,AJ$3,FALSE),0)</f>
        <v>0</v>
      </c>
      <c r="AK1544" s="100">
        <f>+IFERROR(VLOOKUP($AF1544,'Limited Loss'!$F$5:$P$124,AK$3,FALSE),0)</f>
        <v>0</v>
      </c>
      <c r="AL1544" s="193">
        <f>+IFERROR(VLOOKUP($AF1544,'Limited Loss'!$F$5:$P$124,AL$3,FALSE),0)</f>
        <v>0</v>
      </c>
      <c r="AM1544" s="193">
        <f>+IFERROR(VLOOKUP($AF1544,'Limited Loss'!$F$5:$P$124,AM$3,FALSE),0)</f>
        <v>0</v>
      </c>
      <c r="AN1544" s="193">
        <f>+IFERROR(VLOOKUP($AF1544,'Limited Loss'!$F$5:$P$124,AN$3,FALSE),0)</f>
        <v>0</v>
      </c>
      <c r="AO1544" s="193">
        <f>+IFERROR(VLOOKUP($AF1544,'Limited Loss'!$F$5:$P$124,AO$3,FALSE),0)</f>
        <v>0</v>
      </c>
      <c r="AP1544" s="100">
        <f>+IFERROR(VLOOKUP($AF1544,'Limited Loss'!$F$5:$P$124,AP$3,FALSE),0)</f>
        <v>0</v>
      </c>
      <c r="AQ1544" s="353"/>
      <c r="AR1544" s="331">
        <f t="shared" si="216"/>
        <v>7405</v>
      </c>
      <c r="AS1544" s="332">
        <f t="shared" si="216"/>
        <v>2018</v>
      </c>
      <c r="AT1544" s="349">
        <f t="shared" si="213"/>
        <v>0</v>
      </c>
      <c r="AU1544" s="349">
        <f t="shared" si="213"/>
        <v>0</v>
      </c>
      <c r="AV1544" s="349">
        <f t="shared" si="213"/>
        <v>0</v>
      </c>
      <c r="AW1544" s="349">
        <f t="shared" si="213"/>
        <v>0</v>
      </c>
      <c r="AX1544" s="350">
        <f t="shared" si="213"/>
        <v>0</v>
      </c>
      <c r="AY1544" s="349">
        <f t="shared" si="213"/>
        <v>0</v>
      </c>
      <c r="AZ1544" s="349">
        <f t="shared" si="213"/>
        <v>0</v>
      </c>
      <c r="BA1544" s="349">
        <f t="shared" si="213"/>
        <v>0</v>
      </c>
      <c r="BB1544" s="349">
        <f t="shared" si="214"/>
        <v>0</v>
      </c>
      <c r="BC1544" s="349">
        <f t="shared" si="214"/>
        <v>0</v>
      </c>
      <c r="BD1544" s="350">
        <f t="shared" si="214"/>
        <v>0</v>
      </c>
      <c r="BE1544" s="349">
        <f t="shared" si="218"/>
        <v>0</v>
      </c>
      <c r="BF1544" s="375">
        <f t="shared" si="219"/>
        <v>0</v>
      </c>
      <c r="BG1544" s="334">
        <f t="shared" si="220"/>
        <v>0</v>
      </c>
    </row>
    <row r="1545" spans="1:59" x14ac:dyDescent="0.2">
      <c r="A1545" s="326" t="str">
        <f t="shared" si="217"/>
        <v>74132014</v>
      </c>
      <c r="B1545">
        <v>7413</v>
      </c>
      <c r="C1545" s="327">
        <v>2014</v>
      </c>
      <c r="D1545" s="353">
        <f>+IFERROR(VLOOKUP($A1545,Data_Loss!$A$2:$V$1180,6,FALSE),0)</f>
        <v>0</v>
      </c>
      <c r="E1545" s="353">
        <f>+IFERROR(VLOOKUP($A1545,Data_Loss!$A$2:$V$1180,7,FALSE),0)</f>
        <v>0</v>
      </c>
      <c r="F1545" s="353">
        <f>+IFERROR(VLOOKUP($A1545,Data_Loss!$A$2:$V$1180,8,FALSE),0)</f>
        <v>0</v>
      </c>
      <c r="G1545" s="353">
        <f>+IFERROR(VLOOKUP($A1545,Data_Loss!$A$2:$V$1180,9,FALSE),0)</f>
        <v>0</v>
      </c>
      <c r="H1545" s="353">
        <f>+IFERROR(VLOOKUP($A1545,Data_Loss!$A$2:$V$1180,10,FALSE),0)</f>
        <v>0</v>
      </c>
      <c r="I1545" s="353">
        <f>+IFERROR(VLOOKUP($A1545,Data_Loss!$A$2:$V$1300,12,FALSE),0)</f>
        <v>0</v>
      </c>
      <c r="J1545" s="353">
        <f>+IFERROR(VLOOKUP($A1545,Data_Loss!$A$2:$V$1300,13,FALSE),0)</f>
        <v>0</v>
      </c>
      <c r="K1545" s="353">
        <f>+IFERROR(VLOOKUP($A1545,Data_Loss!$A$2:$V$1300,14,FALSE),0)</f>
        <v>0</v>
      </c>
      <c r="L1545" s="353">
        <f>+IFERROR(VLOOKUP($A1545,Data_Loss!$A$2:$V$1300,15,FALSE),0)</f>
        <v>0</v>
      </c>
      <c r="M1545" s="353">
        <f>+IFERROR(VLOOKUP($A1545,Data_Loss!$A$2:$V$1300,16,FALSE),0)</f>
        <v>0</v>
      </c>
      <c r="N1545" s="353">
        <f>+IFERROR(VLOOKUP($A1545,Data_Loss!$A$2:$V$1300,17,FALSE),0)</f>
        <v>0</v>
      </c>
      <c r="O1545" s="353">
        <f>+IFERROR(VLOOKUP($A1545,Data_Loss!$A$2:$V$1300,18,FALSE),0)</f>
        <v>0</v>
      </c>
      <c r="P1545" s="353">
        <f>+IFERROR(VLOOKUP($A1545,Data_Loss!$A$2:$V$1300,19,FALSE),0)</f>
        <v>0</v>
      </c>
      <c r="Q1545" s="353">
        <f>+IFERROR(VLOOKUP($A1545,Data_Loss!$A$2:$V$1300,20,FALSE),0)</f>
        <v>0</v>
      </c>
      <c r="R1545" s="353">
        <f>+IFERROR(VLOOKUP($A1545,Data_Loss!$A$2:$V$1300,21,FALSE),0)</f>
        <v>0</v>
      </c>
      <c r="S1545" s="353">
        <f>+IFERROR(VLOOKUP($A1545,Data_Loss!$A$2:$V$1300,22,FALSE),0)</f>
        <v>0</v>
      </c>
      <c r="T1545" s="191">
        <f>+$I1545*'10k &amp; MO'!C$3+$J1545*'10k &amp; MO'!C$9+$K1545*'10k &amp; MO'!C$15+$L1545*'10k &amp; MO'!C$21+$M1545*'10k &amp; MO'!C$27</f>
        <v>0</v>
      </c>
      <c r="U1545" s="349">
        <f>+$I1545*'10k &amp; MO'!D$3+$J1545*'10k &amp; MO'!D$9+$K1545*'10k &amp; MO'!D$15+$L1545*'10k &amp; MO'!D$21+$M1545*'10k &amp; MO'!D$27</f>
        <v>0</v>
      </c>
      <c r="V1545" s="349">
        <f>+$I1545*'10k &amp; MO'!E$3+$J1545*'10k &amp; MO'!E$9+$K1545*'10k &amp; MO'!E$15+$L1545*'10k &amp; MO'!E$21+$M1545*'10k &amp; MO'!E$27</f>
        <v>0</v>
      </c>
      <c r="W1545" s="349">
        <f>+$I1545*'10k &amp; MO'!F$3+$J1545*'10k &amp; MO'!F$9+$K1545*'10k &amp; MO'!F$15+$L1545*'10k &amp; MO'!F$21+$M1545*'10k &amp; MO'!F$27</f>
        <v>0</v>
      </c>
      <c r="X1545" s="349">
        <f>+$I1545*'10k &amp; MO'!G$3+$J1545*'10k &amp; MO'!G$9+$K1545*'10k &amp; MO'!G$15+$L1545*'10k &amp; MO'!G$21+$M1545*'10k &amp; MO'!G$27</f>
        <v>0</v>
      </c>
      <c r="Y1545" s="349">
        <f>+$N1545*'10k &amp; MO'!H$3+$O1545*'10k &amp; MO'!H$9+$P1545*'10k &amp; MO'!H$15+$Q1545*'10k &amp; MO'!H$21+$R1545*'10k &amp; MO'!H$27</f>
        <v>0</v>
      </c>
      <c r="Z1545" s="349">
        <f>+$N1545*'10k &amp; MO'!I$3+$O1545*'10k &amp; MO'!I$9+$P1545*'10k &amp; MO'!I$15+$Q1545*'10k &amp; MO'!I$21+$R1545*'10k &amp; MO'!I$27</f>
        <v>0</v>
      </c>
      <c r="AA1545" s="349">
        <f>+$N1545*'10k &amp; MO'!J$3+$O1545*'10k &amp; MO'!J$9+$P1545*'10k &amp; MO'!J$15+$Q1545*'10k &amp; MO'!J$21+$R1545*'10k &amp; MO'!J$27</f>
        <v>0</v>
      </c>
      <c r="AB1545" s="349">
        <f>+$N1545*'10k &amp; MO'!K$3+$O1545*'10k &amp; MO'!K$9+$P1545*'10k &amp; MO'!K$15+$Q1545*'10k &amp; MO'!K$21+$R1545*'10k &amp; MO'!K$27</f>
        <v>0</v>
      </c>
      <c r="AC1545" s="349">
        <f>+$N1545*'10k &amp; MO'!L$3+$O1545*'10k &amp; MO'!L$9+$P1545*'10k &amp; MO'!L$15+$Q1545*'10k &amp; MO'!L$21+$R1545*'10k &amp; MO'!L$27</f>
        <v>0</v>
      </c>
      <c r="AD1545" s="350">
        <f>+S1545*'10k &amp; MO'!O$3</f>
        <v>0</v>
      </c>
      <c r="AF1545" s="192" t="str">
        <f t="shared" si="215"/>
        <v>74132014</v>
      </c>
      <c r="AG1545" s="192">
        <f>+IFERROR(VLOOKUP($AF1545,'Limited Loss'!$F$5:$P$124,AG$3,FALSE),0)</f>
        <v>0</v>
      </c>
      <c r="AH1545" s="193">
        <f>+IFERROR(VLOOKUP($AF1545,'Limited Loss'!$F$5:$P$124,AH$3,FALSE),0)</f>
        <v>0</v>
      </c>
      <c r="AI1545" s="193">
        <f>+IFERROR(VLOOKUP($AF1545,'Limited Loss'!$F$5:$P$124,AI$3,FALSE),0)</f>
        <v>0</v>
      </c>
      <c r="AJ1545" s="193">
        <f>+IFERROR(VLOOKUP($AF1545,'Limited Loss'!$F$5:$P$124,AJ$3,FALSE),0)</f>
        <v>0</v>
      </c>
      <c r="AK1545" s="100">
        <f>+IFERROR(VLOOKUP($AF1545,'Limited Loss'!$F$5:$P$124,AK$3,FALSE),0)</f>
        <v>0</v>
      </c>
      <c r="AL1545" s="193">
        <f>+IFERROR(VLOOKUP($AF1545,'Limited Loss'!$F$5:$P$124,AL$3,FALSE),0)</f>
        <v>0</v>
      </c>
      <c r="AM1545" s="193">
        <f>+IFERROR(VLOOKUP($AF1545,'Limited Loss'!$F$5:$P$124,AM$3,FALSE),0)</f>
        <v>0</v>
      </c>
      <c r="AN1545" s="193">
        <f>+IFERROR(VLOOKUP($AF1545,'Limited Loss'!$F$5:$P$124,AN$3,FALSE),0)</f>
        <v>0</v>
      </c>
      <c r="AO1545" s="193">
        <f>+IFERROR(VLOOKUP($AF1545,'Limited Loss'!$F$5:$P$124,AO$3,FALSE),0)</f>
        <v>0</v>
      </c>
      <c r="AP1545" s="100">
        <f>+IFERROR(VLOOKUP($AF1545,'Limited Loss'!$F$5:$P$124,AP$3,FALSE),0)</f>
        <v>0</v>
      </c>
      <c r="AQ1545" s="353"/>
      <c r="AR1545" s="331">
        <f t="shared" si="216"/>
        <v>7413</v>
      </c>
      <c r="AS1545" s="332">
        <f t="shared" si="216"/>
        <v>2014</v>
      </c>
      <c r="AT1545" s="349">
        <f t="shared" si="213"/>
        <v>0</v>
      </c>
      <c r="AU1545" s="349">
        <f t="shared" si="213"/>
        <v>0</v>
      </c>
      <c r="AV1545" s="349">
        <f t="shared" si="213"/>
        <v>0</v>
      </c>
      <c r="AW1545" s="349">
        <f t="shared" si="213"/>
        <v>0</v>
      </c>
      <c r="AX1545" s="350">
        <f t="shared" si="213"/>
        <v>0</v>
      </c>
      <c r="AY1545" s="349">
        <f t="shared" si="213"/>
        <v>0</v>
      </c>
      <c r="AZ1545" s="349">
        <f t="shared" si="213"/>
        <v>0</v>
      </c>
      <c r="BA1545" s="349">
        <f t="shared" si="213"/>
        <v>0</v>
      </c>
      <c r="BB1545" s="349">
        <f t="shared" si="214"/>
        <v>0</v>
      </c>
      <c r="BC1545" s="349">
        <f t="shared" si="214"/>
        <v>0</v>
      </c>
      <c r="BD1545" s="350">
        <f t="shared" si="214"/>
        <v>0</v>
      </c>
      <c r="BE1545" s="349">
        <f t="shared" si="218"/>
        <v>0</v>
      </c>
      <c r="BF1545" s="375">
        <f t="shared" si="219"/>
        <v>0</v>
      </c>
      <c r="BG1545" s="334">
        <f t="shared" si="220"/>
        <v>0</v>
      </c>
    </row>
    <row r="1546" spans="1:59" x14ac:dyDescent="0.2">
      <c r="A1546" s="326" t="str">
        <f t="shared" si="217"/>
        <v>74132015</v>
      </c>
      <c r="B1546">
        <v>7413</v>
      </c>
      <c r="C1546" s="327">
        <v>2015</v>
      </c>
      <c r="D1546" s="353">
        <f>+IFERROR(VLOOKUP($A1546,Data_Loss!$A$2:$V$1180,6,FALSE),0)</f>
        <v>0</v>
      </c>
      <c r="E1546" s="353">
        <f>+IFERROR(VLOOKUP($A1546,Data_Loss!$A$2:$V$1180,7,FALSE),0)</f>
        <v>0</v>
      </c>
      <c r="F1546" s="353">
        <f>+IFERROR(VLOOKUP($A1546,Data_Loss!$A$2:$V$1180,8,FALSE),0)</f>
        <v>0</v>
      </c>
      <c r="G1546" s="353">
        <f>+IFERROR(VLOOKUP($A1546,Data_Loss!$A$2:$V$1180,9,FALSE),0)</f>
        <v>0</v>
      </c>
      <c r="H1546" s="353">
        <f>+IFERROR(VLOOKUP($A1546,Data_Loss!$A$2:$V$1180,10,FALSE),0)</f>
        <v>0</v>
      </c>
      <c r="I1546" s="353">
        <f>+IFERROR(VLOOKUP($A1546,Data_Loss!$A$2:$V$1300,12,FALSE),0)</f>
        <v>0</v>
      </c>
      <c r="J1546" s="353">
        <f>+IFERROR(VLOOKUP($A1546,Data_Loss!$A$2:$V$1300,13,FALSE),0)</f>
        <v>0</v>
      </c>
      <c r="K1546" s="353">
        <f>+IFERROR(VLOOKUP($A1546,Data_Loss!$A$2:$V$1300,14,FALSE),0)</f>
        <v>0</v>
      </c>
      <c r="L1546" s="353">
        <f>+IFERROR(VLOOKUP($A1546,Data_Loss!$A$2:$V$1300,15,FALSE),0)</f>
        <v>0</v>
      </c>
      <c r="M1546" s="353">
        <f>+IFERROR(VLOOKUP($A1546,Data_Loss!$A$2:$V$1300,16,FALSE),0)</f>
        <v>0</v>
      </c>
      <c r="N1546" s="353">
        <f>+IFERROR(VLOOKUP($A1546,Data_Loss!$A$2:$V$1300,17,FALSE),0)</f>
        <v>0</v>
      </c>
      <c r="O1546" s="353">
        <f>+IFERROR(VLOOKUP($A1546,Data_Loss!$A$2:$V$1300,18,FALSE),0)</f>
        <v>0</v>
      </c>
      <c r="P1546" s="353">
        <f>+IFERROR(VLOOKUP($A1546,Data_Loss!$A$2:$V$1300,19,FALSE),0)</f>
        <v>0</v>
      </c>
      <c r="Q1546" s="353">
        <f>+IFERROR(VLOOKUP($A1546,Data_Loss!$A$2:$V$1300,20,FALSE),0)</f>
        <v>0</v>
      </c>
      <c r="R1546" s="353">
        <f>+IFERROR(VLOOKUP($A1546,Data_Loss!$A$2:$V$1300,21,FALSE),0)</f>
        <v>0</v>
      </c>
      <c r="S1546" s="353">
        <f>+IFERROR(VLOOKUP($A1546,Data_Loss!$A$2:$V$1300,22,FALSE),0)</f>
        <v>0</v>
      </c>
      <c r="T1546" s="191">
        <f>+$I1546*'10k &amp; MO'!C$4+$J1546*'10k &amp; MO'!C$10+$K1546*'10k &amp; MO'!C$16+$L1546*'10k &amp; MO'!C$22+$M1546*'10k &amp; MO'!C$28</f>
        <v>0</v>
      </c>
      <c r="U1546" s="349">
        <f>+$I1546*'10k &amp; MO'!D$4+$J1546*'10k &amp; MO'!D$10+$K1546*'10k &amp; MO'!D$16+$L1546*'10k &amp; MO'!D$22+$M1546*'10k &amp; MO'!D$28</f>
        <v>0</v>
      </c>
      <c r="V1546" s="349">
        <f>+$I1546*'10k &amp; MO'!E$4+$J1546*'10k &amp; MO'!E$10+$K1546*'10k &amp; MO'!E$16+$L1546*'10k &amp; MO'!E$22+$M1546*'10k &amp; MO'!E$28</f>
        <v>0</v>
      </c>
      <c r="W1546" s="349">
        <f>+$I1546*'10k &amp; MO'!F$4+$J1546*'10k &amp; MO'!F$10+$K1546*'10k &amp; MO'!F$16+$L1546*'10k &amp; MO'!F$22+$M1546*'10k &amp; MO'!F$28</f>
        <v>0</v>
      </c>
      <c r="X1546" s="349">
        <f>+$I1546*'10k &amp; MO'!G$4+$J1546*'10k &amp; MO'!G$10+$K1546*'10k &amp; MO'!G$16+$L1546*'10k &amp; MO'!G$22+$M1546*'10k &amp; MO'!G$28</f>
        <v>0</v>
      </c>
      <c r="Y1546" s="349">
        <f>+$N1546*'10k &amp; MO'!H$4+$O1546*'10k &amp; MO'!H$10+$P1546*'10k &amp; MO'!H$16+$Q1546*'10k &amp; MO'!H$22+$R1546*'10k &amp; MO'!H$28</f>
        <v>0</v>
      </c>
      <c r="Z1546" s="349">
        <f>+$N1546*'10k &amp; MO'!I$4+$O1546*'10k &amp; MO'!I$10+$P1546*'10k &amp; MO'!I$16+$Q1546*'10k &amp; MO'!I$22+$R1546*'10k &amp; MO'!I$28</f>
        <v>0</v>
      </c>
      <c r="AA1546" s="349">
        <f>+$N1546*'10k &amp; MO'!J$4+$O1546*'10k &amp; MO'!J$10+$P1546*'10k &amp; MO'!J$16+$Q1546*'10k &amp; MO'!J$22+$R1546*'10k &amp; MO'!J$28</f>
        <v>0</v>
      </c>
      <c r="AB1546" s="349">
        <f>+$N1546*'10k &amp; MO'!K$4+$O1546*'10k &amp; MO'!K$10+$P1546*'10k &amp; MO'!K$16+$Q1546*'10k &amp; MO'!K$22+$R1546*'10k &amp; MO'!K$28</f>
        <v>0</v>
      </c>
      <c r="AC1546" s="349">
        <f>+$N1546*'10k &amp; MO'!L$4+$O1546*'10k &amp; MO'!L$10+$P1546*'10k &amp; MO'!L$16+$Q1546*'10k &amp; MO'!L$22+$R1546*'10k &amp; MO'!L$28</f>
        <v>0</v>
      </c>
      <c r="AD1546" s="350">
        <f>+S1546*'10k &amp; MO'!O$4</f>
        <v>0</v>
      </c>
      <c r="AF1546" s="192" t="str">
        <f t="shared" si="215"/>
        <v>74132015</v>
      </c>
      <c r="AG1546" s="192">
        <f>+IFERROR(VLOOKUP($AF1546,'Limited Loss'!$F$5:$P$124,AG$3,FALSE),0)</f>
        <v>0</v>
      </c>
      <c r="AH1546" s="193">
        <f>+IFERROR(VLOOKUP($AF1546,'Limited Loss'!$F$5:$P$124,AH$3,FALSE),0)</f>
        <v>0</v>
      </c>
      <c r="AI1546" s="193">
        <f>+IFERROR(VLOOKUP($AF1546,'Limited Loss'!$F$5:$P$124,AI$3,FALSE),0)</f>
        <v>0</v>
      </c>
      <c r="AJ1546" s="193">
        <f>+IFERROR(VLOOKUP($AF1546,'Limited Loss'!$F$5:$P$124,AJ$3,FALSE),0)</f>
        <v>0</v>
      </c>
      <c r="AK1546" s="100">
        <f>+IFERROR(VLOOKUP($AF1546,'Limited Loss'!$F$5:$P$124,AK$3,FALSE),0)</f>
        <v>0</v>
      </c>
      <c r="AL1546" s="193">
        <f>+IFERROR(VLOOKUP($AF1546,'Limited Loss'!$F$5:$P$124,AL$3,FALSE),0)</f>
        <v>0</v>
      </c>
      <c r="AM1546" s="193">
        <f>+IFERROR(VLOOKUP($AF1546,'Limited Loss'!$F$5:$P$124,AM$3,FALSE),0)</f>
        <v>0</v>
      </c>
      <c r="AN1546" s="193">
        <f>+IFERROR(VLOOKUP($AF1546,'Limited Loss'!$F$5:$P$124,AN$3,FALSE),0)</f>
        <v>0</v>
      </c>
      <c r="AO1546" s="193">
        <f>+IFERROR(VLOOKUP($AF1546,'Limited Loss'!$F$5:$P$124,AO$3,FALSE),0)</f>
        <v>0</v>
      </c>
      <c r="AP1546" s="100">
        <f>+IFERROR(VLOOKUP($AF1546,'Limited Loss'!$F$5:$P$124,AP$3,FALSE),0)</f>
        <v>0</v>
      </c>
      <c r="AQ1546" s="353"/>
      <c r="AR1546" s="331">
        <f t="shared" si="216"/>
        <v>7413</v>
      </c>
      <c r="AS1546" s="332">
        <f t="shared" si="216"/>
        <v>2015</v>
      </c>
      <c r="AT1546" s="349">
        <f t="shared" si="213"/>
        <v>0</v>
      </c>
      <c r="AU1546" s="349">
        <f t="shared" si="213"/>
        <v>0</v>
      </c>
      <c r="AV1546" s="349">
        <f t="shared" si="213"/>
        <v>0</v>
      </c>
      <c r="AW1546" s="349">
        <f t="shared" si="213"/>
        <v>0</v>
      </c>
      <c r="AX1546" s="350">
        <f t="shared" si="213"/>
        <v>0</v>
      </c>
      <c r="AY1546" s="349">
        <f t="shared" si="213"/>
        <v>0</v>
      </c>
      <c r="AZ1546" s="349">
        <f t="shared" si="213"/>
        <v>0</v>
      </c>
      <c r="BA1546" s="349">
        <f t="shared" si="213"/>
        <v>0</v>
      </c>
      <c r="BB1546" s="349">
        <f t="shared" si="214"/>
        <v>0</v>
      </c>
      <c r="BC1546" s="349">
        <f t="shared" si="214"/>
        <v>0</v>
      </c>
      <c r="BD1546" s="350">
        <f t="shared" si="214"/>
        <v>0</v>
      </c>
      <c r="BE1546" s="349">
        <f t="shared" si="218"/>
        <v>0</v>
      </c>
      <c r="BF1546" s="375">
        <f t="shared" si="219"/>
        <v>0</v>
      </c>
      <c r="BG1546" s="334">
        <f t="shared" si="220"/>
        <v>0</v>
      </c>
    </row>
    <row r="1547" spans="1:59" x14ac:dyDescent="0.2">
      <c r="A1547" s="326" t="str">
        <f t="shared" si="217"/>
        <v>74132016</v>
      </c>
      <c r="B1547">
        <v>7413</v>
      </c>
      <c r="C1547" s="327">
        <v>2016</v>
      </c>
      <c r="D1547" s="353">
        <f>+IFERROR(VLOOKUP($A1547,Data_Loss!$A$2:$V$1180,6,FALSE),0)</f>
        <v>0</v>
      </c>
      <c r="E1547" s="353">
        <f>+IFERROR(VLOOKUP($A1547,Data_Loss!$A$2:$V$1180,7,FALSE),0)</f>
        <v>0</v>
      </c>
      <c r="F1547" s="353">
        <f>+IFERROR(VLOOKUP($A1547,Data_Loss!$A$2:$V$1180,8,FALSE),0)</f>
        <v>0</v>
      </c>
      <c r="G1547" s="353">
        <f>+IFERROR(VLOOKUP($A1547,Data_Loss!$A$2:$V$1180,9,FALSE),0)</f>
        <v>0</v>
      </c>
      <c r="H1547" s="353">
        <f>+IFERROR(VLOOKUP($A1547,Data_Loss!$A$2:$V$1180,10,FALSE),0)</f>
        <v>0</v>
      </c>
      <c r="I1547" s="353">
        <f>+IFERROR(VLOOKUP($A1547,Data_Loss!$A$2:$V$1300,12,FALSE),0)</f>
        <v>0</v>
      </c>
      <c r="J1547" s="353">
        <f>+IFERROR(VLOOKUP($A1547,Data_Loss!$A$2:$V$1300,13,FALSE),0)</f>
        <v>0</v>
      </c>
      <c r="K1547" s="353">
        <f>+IFERROR(VLOOKUP($A1547,Data_Loss!$A$2:$V$1300,14,FALSE),0)</f>
        <v>0</v>
      </c>
      <c r="L1547" s="353">
        <f>+IFERROR(VLOOKUP($A1547,Data_Loss!$A$2:$V$1300,15,FALSE),0)</f>
        <v>0</v>
      </c>
      <c r="M1547" s="353">
        <f>+IFERROR(VLOOKUP($A1547,Data_Loss!$A$2:$V$1300,16,FALSE),0)</f>
        <v>0</v>
      </c>
      <c r="N1547" s="353">
        <f>+IFERROR(VLOOKUP($A1547,Data_Loss!$A$2:$V$1300,17,FALSE),0)</f>
        <v>0</v>
      </c>
      <c r="O1547" s="353">
        <f>+IFERROR(VLOOKUP($A1547,Data_Loss!$A$2:$V$1300,18,FALSE),0)</f>
        <v>0</v>
      </c>
      <c r="P1547" s="353">
        <f>+IFERROR(VLOOKUP($A1547,Data_Loss!$A$2:$V$1300,19,FALSE),0)</f>
        <v>0</v>
      </c>
      <c r="Q1547" s="353">
        <f>+IFERROR(VLOOKUP($A1547,Data_Loss!$A$2:$V$1300,20,FALSE),0)</f>
        <v>0</v>
      </c>
      <c r="R1547" s="353">
        <f>+IFERROR(VLOOKUP($A1547,Data_Loss!$A$2:$V$1300,21,FALSE),0)</f>
        <v>0</v>
      </c>
      <c r="S1547" s="353">
        <f>+IFERROR(VLOOKUP($A1547,Data_Loss!$A$2:$V$1300,22,FALSE),0)</f>
        <v>0</v>
      </c>
      <c r="T1547" s="191">
        <f>+$I1547*'10k &amp; MO'!C$5+$J1547*'10k &amp; MO'!C$11+$K1547*'10k &amp; MO'!C$17+$L1547*'10k &amp; MO'!C$23+$M1547*'10k &amp; MO'!C$29</f>
        <v>0</v>
      </c>
      <c r="U1547" s="349">
        <f>+$I1547*'10k &amp; MO'!D$5+$J1547*'10k &amp; MO'!D$11+$K1547*'10k &amp; MO'!D$17+$L1547*'10k &amp; MO'!D$23+$M1547*'10k &amp; MO'!D$29</f>
        <v>0</v>
      </c>
      <c r="V1547" s="349">
        <f>+$I1547*'10k &amp; MO'!E$5+$J1547*'10k &amp; MO'!E$11+$K1547*'10k &amp; MO'!E$17+$L1547*'10k &amp; MO'!E$23+$M1547*'10k &amp; MO'!E$29</f>
        <v>0</v>
      </c>
      <c r="W1547" s="349">
        <f>+$I1547*'10k &amp; MO'!F$5+$J1547*'10k &amp; MO'!F$11+$K1547*'10k &amp; MO'!F$17+$L1547*'10k &amp; MO'!F$23+$M1547*'10k &amp; MO'!F$29</f>
        <v>0</v>
      </c>
      <c r="X1547" s="349">
        <f>+$I1547*'10k &amp; MO'!G$5+$J1547*'10k &amp; MO'!G$11+$K1547*'10k &amp; MO'!G$17+$L1547*'10k &amp; MO'!G$23+$M1547*'10k &amp; MO'!G$29</f>
        <v>0</v>
      </c>
      <c r="Y1547" s="349">
        <f>+$N1547*'10k &amp; MO'!H$5+$O1547*'10k &amp; MO'!H$11+$P1547*'10k &amp; MO'!H$17+$Q1547*'10k &amp; MO'!H$23+$R1547*'10k &amp; MO'!H$29</f>
        <v>0</v>
      </c>
      <c r="Z1547" s="349">
        <f>+$N1547*'10k &amp; MO'!I$5+$O1547*'10k &amp; MO'!I$11+$P1547*'10k &amp; MO'!I$17+$Q1547*'10k &amp; MO'!I$23+$R1547*'10k &amp; MO'!I$29</f>
        <v>0</v>
      </c>
      <c r="AA1547" s="349">
        <f>+$N1547*'10k &amp; MO'!J$5+$O1547*'10k &amp; MO'!J$11+$P1547*'10k &amp; MO'!J$17+$Q1547*'10k &amp; MO'!J$23+$R1547*'10k &amp; MO'!J$29</f>
        <v>0</v>
      </c>
      <c r="AB1547" s="349">
        <f>+$N1547*'10k &amp; MO'!K$5+$O1547*'10k &amp; MO'!K$11+$P1547*'10k &amp; MO'!K$17+$Q1547*'10k &amp; MO'!K$23+$R1547*'10k &amp; MO'!K$29</f>
        <v>0</v>
      </c>
      <c r="AC1547" s="349">
        <f>+$N1547*'10k &amp; MO'!L$5+$O1547*'10k &amp; MO'!L$11+$P1547*'10k &amp; MO'!L$17+$Q1547*'10k &amp; MO'!L$23+$R1547*'10k &amp; MO'!L$29</f>
        <v>0</v>
      </c>
      <c r="AD1547" s="350">
        <f>+S1547*'10k &amp; MO'!O$5</f>
        <v>0</v>
      </c>
      <c r="AF1547" s="192" t="str">
        <f t="shared" si="215"/>
        <v>74132016</v>
      </c>
      <c r="AG1547" s="192">
        <f>+IFERROR(VLOOKUP($AF1547,'Limited Loss'!$F$5:$P$124,AG$3,FALSE),0)</f>
        <v>0</v>
      </c>
      <c r="AH1547" s="193">
        <f>+IFERROR(VLOOKUP($AF1547,'Limited Loss'!$F$5:$P$124,AH$3,FALSE),0)</f>
        <v>0</v>
      </c>
      <c r="AI1547" s="193">
        <f>+IFERROR(VLOOKUP($AF1547,'Limited Loss'!$F$5:$P$124,AI$3,FALSE),0)</f>
        <v>0</v>
      </c>
      <c r="AJ1547" s="193">
        <f>+IFERROR(VLOOKUP($AF1547,'Limited Loss'!$F$5:$P$124,AJ$3,FALSE),0)</f>
        <v>0</v>
      </c>
      <c r="AK1547" s="100">
        <f>+IFERROR(VLOOKUP($AF1547,'Limited Loss'!$F$5:$P$124,AK$3,FALSE),0)</f>
        <v>0</v>
      </c>
      <c r="AL1547" s="193">
        <f>+IFERROR(VLOOKUP($AF1547,'Limited Loss'!$F$5:$P$124,AL$3,FALSE),0)</f>
        <v>0</v>
      </c>
      <c r="AM1547" s="193">
        <f>+IFERROR(VLOOKUP($AF1547,'Limited Loss'!$F$5:$P$124,AM$3,FALSE),0)</f>
        <v>0</v>
      </c>
      <c r="AN1547" s="193">
        <f>+IFERROR(VLOOKUP($AF1547,'Limited Loss'!$F$5:$P$124,AN$3,FALSE),0)</f>
        <v>0</v>
      </c>
      <c r="AO1547" s="193">
        <f>+IFERROR(VLOOKUP($AF1547,'Limited Loss'!$F$5:$P$124,AO$3,FALSE),0)</f>
        <v>0</v>
      </c>
      <c r="AP1547" s="100">
        <f>+IFERROR(VLOOKUP($AF1547,'Limited Loss'!$F$5:$P$124,AP$3,FALSE),0)</f>
        <v>0</v>
      </c>
      <c r="AQ1547" s="353"/>
      <c r="AR1547" s="331">
        <f t="shared" si="216"/>
        <v>7413</v>
      </c>
      <c r="AS1547" s="332">
        <f t="shared" si="216"/>
        <v>2016</v>
      </c>
      <c r="AT1547" s="349">
        <f t="shared" si="213"/>
        <v>0</v>
      </c>
      <c r="AU1547" s="349">
        <f t="shared" si="213"/>
        <v>0</v>
      </c>
      <c r="AV1547" s="349">
        <f t="shared" si="213"/>
        <v>0</v>
      </c>
      <c r="AW1547" s="349">
        <f t="shared" si="213"/>
        <v>0</v>
      </c>
      <c r="AX1547" s="350">
        <f t="shared" si="213"/>
        <v>0</v>
      </c>
      <c r="AY1547" s="349">
        <f t="shared" si="213"/>
        <v>0</v>
      </c>
      <c r="AZ1547" s="349">
        <f t="shared" si="213"/>
        <v>0</v>
      </c>
      <c r="BA1547" s="349">
        <f t="shared" si="213"/>
        <v>0</v>
      </c>
      <c r="BB1547" s="349">
        <f t="shared" si="214"/>
        <v>0</v>
      </c>
      <c r="BC1547" s="349">
        <f t="shared" si="214"/>
        <v>0</v>
      </c>
      <c r="BD1547" s="350">
        <f t="shared" si="214"/>
        <v>0</v>
      </c>
      <c r="BE1547" s="349">
        <f t="shared" si="218"/>
        <v>0</v>
      </c>
      <c r="BF1547" s="375">
        <f t="shared" si="219"/>
        <v>0</v>
      </c>
      <c r="BG1547" s="334">
        <f t="shared" si="220"/>
        <v>0</v>
      </c>
    </row>
    <row r="1548" spans="1:59" x14ac:dyDescent="0.2">
      <c r="A1548" s="326" t="str">
        <f t="shared" si="217"/>
        <v>74132017</v>
      </c>
      <c r="B1548">
        <v>7413</v>
      </c>
      <c r="C1548" s="327">
        <v>2017</v>
      </c>
      <c r="D1548" s="353">
        <f>+IFERROR(VLOOKUP($A1548,Data_Loss!$A$2:$V$1180,6,FALSE),0)</f>
        <v>0</v>
      </c>
      <c r="E1548" s="353">
        <f>+IFERROR(VLOOKUP($A1548,Data_Loss!$A$2:$V$1180,7,FALSE),0)</f>
        <v>0</v>
      </c>
      <c r="F1548" s="353">
        <f>+IFERROR(VLOOKUP($A1548,Data_Loss!$A$2:$V$1180,8,FALSE),0)</f>
        <v>0</v>
      </c>
      <c r="G1548" s="353">
        <f>+IFERROR(VLOOKUP($A1548,Data_Loss!$A$2:$V$1180,9,FALSE),0)</f>
        <v>0</v>
      </c>
      <c r="H1548" s="353">
        <f>+IFERROR(VLOOKUP($A1548,Data_Loss!$A$2:$V$1180,10,FALSE),0)</f>
        <v>0</v>
      </c>
      <c r="I1548" s="353">
        <f>+IFERROR(VLOOKUP($A1548,Data_Loss!$A$2:$V$1300,12,FALSE),0)</f>
        <v>0</v>
      </c>
      <c r="J1548" s="353">
        <f>+IFERROR(VLOOKUP($A1548,Data_Loss!$A$2:$V$1300,13,FALSE),0)</f>
        <v>0</v>
      </c>
      <c r="K1548" s="353">
        <f>+IFERROR(VLOOKUP($A1548,Data_Loss!$A$2:$V$1300,14,FALSE),0)</f>
        <v>0</v>
      </c>
      <c r="L1548" s="353">
        <f>+IFERROR(VLOOKUP($A1548,Data_Loss!$A$2:$V$1300,15,FALSE),0)</f>
        <v>0</v>
      </c>
      <c r="M1548" s="353">
        <f>+IFERROR(VLOOKUP($A1548,Data_Loss!$A$2:$V$1300,16,FALSE),0)</f>
        <v>0</v>
      </c>
      <c r="N1548" s="353">
        <f>+IFERROR(VLOOKUP($A1548,Data_Loss!$A$2:$V$1300,17,FALSE),0)</f>
        <v>0</v>
      </c>
      <c r="O1548" s="353">
        <f>+IFERROR(VLOOKUP($A1548,Data_Loss!$A$2:$V$1300,18,FALSE),0)</f>
        <v>0</v>
      </c>
      <c r="P1548" s="353">
        <f>+IFERROR(VLOOKUP($A1548,Data_Loss!$A$2:$V$1300,19,FALSE),0)</f>
        <v>0</v>
      </c>
      <c r="Q1548" s="353">
        <f>+IFERROR(VLOOKUP($A1548,Data_Loss!$A$2:$V$1300,20,FALSE),0)</f>
        <v>0</v>
      </c>
      <c r="R1548" s="353">
        <f>+IFERROR(VLOOKUP($A1548,Data_Loss!$A$2:$V$1300,21,FALSE),0)</f>
        <v>0</v>
      </c>
      <c r="S1548" s="353">
        <f>+IFERROR(VLOOKUP($A1548,Data_Loss!$A$2:$V$1300,22,FALSE),0)</f>
        <v>0</v>
      </c>
      <c r="T1548" s="191">
        <f>+$I1548*'10k &amp; MO'!C$6+$J1548*'10k &amp; MO'!C$12+$K1548*'10k &amp; MO'!C$18+$L1548*'10k &amp; MO'!C$24+$M1548*'10k &amp; MO'!C$30</f>
        <v>0</v>
      </c>
      <c r="U1548" s="349">
        <f>+$I1548*'10k &amp; MO'!D$6+$J1548*'10k &amp; MO'!D$12+$K1548*'10k &amp; MO'!D$18+$L1548*'10k &amp; MO'!D$24+$M1548*'10k &amp; MO'!D$30</f>
        <v>0</v>
      </c>
      <c r="V1548" s="349">
        <f>+$I1548*'10k &amp; MO'!E$6+$J1548*'10k &amp; MO'!E$12+$K1548*'10k &amp; MO'!E$18+$L1548*'10k &amp; MO'!E$24+$M1548*'10k &amp; MO'!E$30</f>
        <v>0</v>
      </c>
      <c r="W1548" s="349">
        <f>+$I1548*'10k &amp; MO'!F$6+$J1548*'10k &amp; MO'!F$12+$K1548*'10k &amp; MO'!F$18+$L1548*'10k &amp; MO'!F$24+$M1548*'10k &amp; MO'!F$30</f>
        <v>0</v>
      </c>
      <c r="X1548" s="349">
        <f>+$I1548*'10k &amp; MO'!G$6+$J1548*'10k &amp; MO'!G$12+$K1548*'10k &amp; MO'!G$18+$L1548*'10k &amp; MO'!G$24+$M1548*'10k &amp; MO'!G$30</f>
        <v>0</v>
      </c>
      <c r="Y1548" s="349">
        <f>+$N1548*'10k &amp; MO'!H$6+$O1548*'10k &amp; MO'!H$12+$P1548*'10k &amp; MO'!H$18+$Q1548*'10k &amp; MO'!H$24+$R1548*'10k &amp; MO'!H$30</f>
        <v>0</v>
      </c>
      <c r="Z1548" s="349">
        <f>+$N1548*'10k &amp; MO'!I$6+$O1548*'10k &amp; MO'!I$12+$P1548*'10k &amp; MO'!I$18+$Q1548*'10k &amp; MO'!I$24+$R1548*'10k &amp; MO'!I$30</f>
        <v>0</v>
      </c>
      <c r="AA1548" s="349">
        <f>+$N1548*'10k &amp; MO'!J$6+$O1548*'10k &amp; MO'!J$12+$P1548*'10k &amp; MO'!J$18+$Q1548*'10k &amp; MO'!J$24+$R1548*'10k &amp; MO'!J$30</f>
        <v>0</v>
      </c>
      <c r="AB1548" s="349">
        <f>+$N1548*'10k &amp; MO'!K$6+$O1548*'10k &amp; MO'!K$12+$P1548*'10k &amp; MO'!K$18+$Q1548*'10k &amp; MO'!K$24+$R1548*'10k &amp; MO'!K$30</f>
        <v>0</v>
      </c>
      <c r="AC1548" s="349">
        <f>+$N1548*'10k &amp; MO'!L$6+$O1548*'10k &amp; MO'!L$12+$P1548*'10k &amp; MO'!L$18+$Q1548*'10k &amp; MO'!L$24+$R1548*'10k &amp; MO'!L$30</f>
        <v>0</v>
      </c>
      <c r="AD1548" s="350">
        <f>+S1548*'10k &amp; MO'!O$6</f>
        <v>0</v>
      </c>
      <c r="AF1548" s="192" t="str">
        <f t="shared" si="215"/>
        <v>74132017</v>
      </c>
      <c r="AG1548" s="192">
        <f>+IFERROR(VLOOKUP($AF1548,'Limited Loss'!$F$5:$P$124,AG$3,FALSE),0)</f>
        <v>0</v>
      </c>
      <c r="AH1548" s="193">
        <f>+IFERROR(VLOOKUP($AF1548,'Limited Loss'!$F$5:$P$124,AH$3,FALSE),0)</f>
        <v>0</v>
      </c>
      <c r="AI1548" s="193">
        <f>+IFERROR(VLOOKUP($AF1548,'Limited Loss'!$F$5:$P$124,AI$3,FALSE),0)</f>
        <v>0</v>
      </c>
      <c r="AJ1548" s="193">
        <f>+IFERROR(VLOOKUP($AF1548,'Limited Loss'!$F$5:$P$124,AJ$3,FALSE),0)</f>
        <v>0</v>
      </c>
      <c r="AK1548" s="100">
        <f>+IFERROR(VLOOKUP($AF1548,'Limited Loss'!$F$5:$P$124,AK$3,FALSE),0)</f>
        <v>0</v>
      </c>
      <c r="AL1548" s="193">
        <f>+IFERROR(VLOOKUP($AF1548,'Limited Loss'!$F$5:$P$124,AL$3,FALSE),0)</f>
        <v>0</v>
      </c>
      <c r="AM1548" s="193">
        <f>+IFERROR(VLOOKUP($AF1548,'Limited Loss'!$F$5:$P$124,AM$3,FALSE),0)</f>
        <v>0</v>
      </c>
      <c r="AN1548" s="193">
        <f>+IFERROR(VLOOKUP($AF1548,'Limited Loss'!$F$5:$P$124,AN$3,FALSE),0)</f>
        <v>0</v>
      </c>
      <c r="AO1548" s="193">
        <f>+IFERROR(VLOOKUP($AF1548,'Limited Loss'!$F$5:$P$124,AO$3,FALSE),0)</f>
        <v>0</v>
      </c>
      <c r="AP1548" s="100">
        <f>+IFERROR(VLOOKUP($AF1548,'Limited Loss'!$F$5:$P$124,AP$3,FALSE),0)</f>
        <v>0</v>
      </c>
      <c r="AQ1548" s="353"/>
      <c r="AR1548" s="331">
        <f t="shared" si="216"/>
        <v>7413</v>
      </c>
      <c r="AS1548" s="332">
        <f t="shared" si="216"/>
        <v>2017</v>
      </c>
      <c r="AT1548" s="349">
        <f t="shared" si="213"/>
        <v>0</v>
      </c>
      <c r="AU1548" s="349">
        <f t="shared" si="213"/>
        <v>0</v>
      </c>
      <c r="AV1548" s="349">
        <f t="shared" si="213"/>
        <v>0</v>
      </c>
      <c r="AW1548" s="349">
        <f t="shared" si="213"/>
        <v>0</v>
      </c>
      <c r="AX1548" s="350">
        <f t="shared" si="213"/>
        <v>0</v>
      </c>
      <c r="AY1548" s="349">
        <f t="shared" si="213"/>
        <v>0</v>
      </c>
      <c r="AZ1548" s="349">
        <f t="shared" si="213"/>
        <v>0</v>
      </c>
      <c r="BA1548" s="349">
        <f t="shared" si="213"/>
        <v>0</v>
      </c>
      <c r="BB1548" s="349">
        <f t="shared" si="214"/>
        <v>0</v>
      </c>
      <c r="BC1548" s="349">
        <f t="shared" si="214"/>
        <v>0</v>
      </c>
      <c r="BD1548" s="350">
        <f t="shared" si="214"/>
        <v>0</v>
      </c>
      <c r="BE1548" s="349">
        <f t="shared" si="218"/>
        <v>0</v>
      </c>
      <c r="BF1548" s="375">
        <f t="shared" si="219"/>
        <v>0</v>
      </c>
      <c r="BG1548" s="334">
        <f t="shared" si="220"/>
        <v>0</v>
      </c>
    </row>
    <row r="1549" spans="1:59" x14ac:dyDescent="0.2">
      <c r="A1549" s="326" t="str">
        <f t="shared" si="217"/>
        <v>74132018</v>
      </c>
      <c r="B1549">
        <v>7413</v>
      </c>
      <c r="C1549" s="327">
        <v>2018</v>
      </c>
      <c r="D1549" s="353">
        <f>+IFERROR(VLOOKUP($A1549,Data_Loss!$A$2:$V$1180,6,FALSE),0)</f>
        <v>0</v>
      </c>
      <c r="E1549" s="353">
        <f>+IFERROR(VLOOKUP($A1549,Data_Loss!$A$2:$V$1180,7,FALSE),0)</f>
        <v>0</v>
      </c>
      <c r="F1549" s="353">
        <f>+IFERROR(VLOOKUP($A1549,Data_Loss!$A$2:$V$1180,8,FALSE),0)</f>
        <v>0</v>
      </c>
      <c r="G1549" s="353">
        <f>+IFERROR(VLOOKUP($A1549,Data_Loss!$A$2:$V$1180,9,FALSE),0)</f>
        <v>0</v>
      </c>
      <c r="H1549" s="353">
        <f>+IFERROR(VLOOKUP($A1549,Data_Loss!$A$2:$V$1180,10,FALSE),0)</f>
        <v>0</v>
      </c>
      <c r="I1549" s="353">
        <f>+IFERROR(VLOOKUP($A1549,Data_Loss!$A$2:$V$1300,12,FALSE),0)</f>
        <v>0</v>
      </c>
      <c r="J1549" s="353">
        <f>+IFERROR(VLOOKUP($A1549,Data_Loss!$A$2:$V$1300,13,FALSE),0)</f>
        <v>0</v>
      </c>
      <c r="K1549" s="353">
        <f>+IFERROR(VLOOKUP($A1549,Data_Loss!$A$2:$V$1300,14,FALSE),0)</f>
        <v>0</v>
      </c>
      <c r="L1549" s="353">
        <f>+IFERROR(VLOOKUP($A1549,Data_Loss!$A$2:$V$1300,15,FALSE),0)</f>
        <v>0</v>
      </c>
      <c r="M1549" s="353">
        <f>+IFERROR(VLOOKUP($A1549,Data_Loss!$A$2:$V$1300,16,FALSE),0)</f>
        <v>0</v>
      </c>
      <c r="N1549" s="353">
        <f>+IFERROR(VLOOKUP($A1549,Data_Loss!$A$2:$V$1300,17,FALSE),0)</f>
        <v>0</v>
      </c>
      <c r="O1549" s="353">
        <f>+IFERROR(VLOOKUP($A1549,Data_Loss!$A$2:$V$1300,18,FALSE),0)</f>
        <v>0</v>
      </c>
      <c r="P1549" s="353">
        <f>+IFERROR(VLOOKUP($A1549,Data_Loss!$A$2:$V$1300,19,FALSE),0)</f>
        <v>0</v>
      </c>
      <c r="Q1549" s="353">
        <f>+IFERROR(VLOOKUP($A1549,Data_Loss!$A$2:$V$1300,20,FALSE),0)</f>
        <v>0</v>
      </c>
      <c r="R1549" s="353">
        <f>+IFERROR(VLOOKUP($A1549,Data_Loss!$A$2:$V$1300,21,FALSE),0)</f>
        <v>0</v>
      </c>
      <c r="S1549" s="353">
        <f>+IFERROR(VLOOKUP($A1549,Data_Loss!$A$2:$V$1300,22,FALSE),0)</f>
        <v>0</v>
      </c>
      <c r="T1549" s="191">
        <f>+$I1549*'10k &amp; MO'!C$7+$J1549*'10k &amp; MO'!C$13+$K1549*'10k &amp; MO'!C$19+$L1549*'10k &amp; MO'!C$25+$M1549*'10k &amp; MO'!C$31</f>
        <v>0</v>
      </c>
      <c r="U1549" s="349">
        <f>+$I1549*'10k &amp; MO'!D$7+$J1549*'10k &amp; MO'!D$13+$K1549*'10k &amp; MO'!D$19+$L1549*'10k &amp; MO'!D$25+$M1549*'10k &amp; MO'!D$31</f>
        <v>0</v>
      </c>
      <c r="V1549" s="349">
        <f>+$I1549*'10k &amp; MO'!E$7+$J1549*'10k &amp; MO'!E$13+$K1549*'10k &amp; MO'!E$19+$L1549*'10k &amp; MO'!E$25+$M1549*'10k &amp; MO'!E$31</f>
        <v>0</v>
      </c>
      <c r="W1549" s="349">
        <f>+$I1549*'10k &amp; MO'!F$7+$J1549*'10k &amp; MO'!F$13+$K1549*'10k &amp; MO'!F$19+$L1549*'10k &amp; MO'!F$25+$M1549*'10k &amp; MO'!F$31</f>
        <v>0</v>
      </c>
      <c r="X1549" s="349">
        <f>+$I1549*'10k &amp; MO'!G$7+$J1549*'10k &amp; MO'!G$13+$K1549*'10k &amp; MO'!G$19+$L1549*'10k &amp; MO'!G$25+$M1549*'10k &amp; MO'!G$31</f>
        <v>0</v>
      </c>
      <c r="Y1549" s="349">
        <f>+$N1549*'10k &amp; MO'!H$7+$O1549*'10k &amp; MO'!H$13+$P1549*'10k &amp; MO'!H$19+$Q1549*'10k &amp; MO'!H$25+$R1549*'10k &amp; MO'!H$31</f>
        <v>0</v>
      </c>
      <c r="Z1549" s="349">
        <f>+$N1549*'10k &amp; MO'!I$7+$O1549*'10k &amp; MO'!I$13+$P1549*'10k &amp; MO'!I$19+$Q1549*'10k &amp; MO'!I$25+$R1549*'10k &amp; MO'!I$31</f>
        <v>0</v>
      </c>
      <c r="AA1549" s="349">
        <f>+$N1549*'10k &amp; MO'!J$7+$O1549*'10k &amp; MO'!J$13+$P1549*'10k &amp; MO'!J$19+$Q1549*'10k &amp; MO'!J$25+$R1549*'10k &amp; MO'!J$31</f>
        <v>0</v>
      </c>
      <c r="AB1549" s="349">
        <f>+$N1549*'10k &amp; MO'!K$7+$O1549*'10k &amp; MO'!K$13+$P1549*'10k &amp; MO'!K$19+$Q1549*'10k &amp; MO'!K$25+$R1549*'10k &amp; MO'!K$31</f>
        <v>0</v>
      </c>
      <c r="AC1549" s="349">
        <f>+$N1549*'10k &amp; MO'!L$7+$O1549*'10k &amp; MO'!L$13+$P1549*'10k &amp; MO'!L$19+$Q1549*'10k &amp; MO'!L$25+$R1549*'10k &amp; MO'!L$31</f>
        <v>0</v>
      </c>
      <c r="AD1549" s="350">
        <f>+S1549*'10k &amp; MO'!O$7</f>
        <v>0</v>
      </c>
      <c r="AF1549" s="192" t="str">
        <f t="shared" si="215"/>
        <v>74132018</v>
      </c>
      <c r="AG1549" s="192">
        <f>+IFERROR(VLOOKUP($AF1549,'Limited Loss'!$F$5:$P$124,AG$3,FALSE),0)</f>
        <v>0</v>
      </c>
      <c r="AH1549" s="193">
        <f>+IFERROR(VLOOKUP($AF1549,'Limited Loss'!$F$5:$P$124,AH$3,FALSE),0)</f>
        <v>0</v>
      </c>
      <c r="AI1549" s="193">
        <f>+IFERROR(VLOOKUP($AF1549,'Limited Loss'!$F$5:$P$124,AI$3,FALSE),0)</f>
        <v>0</v>
      </c>
      <c r="AJ1549" s="193">
        <f>+IFERROR(VLOOKUP($AF1549,'Limited Loss'!$F$5:$P$124,AJ$3,FALSE),0)</f>
        <v>0</v>
      </c>
      <c r="AK1549" s="100">
        <f>+IFERROR(VLOOKUP($AF1549,'Limited Loss'!$F$5:$P$124,AK$3,FALSE),0)</f>
        <v>0</v>
      </c>
      <c r="AL1549" s="193">
        <f>+IFERROR(VLOOKUP($AF1549,'Limited Loss'!$F$5:$P$124,AL$3,FALSE),0)</f>
        <v>0</v>
      </c>
      <c r="AM1549" s="193">
        <f>+IFERROR(VLOOKUP($AF1549,'Limited Loss'!$F$5:$P$124,AM$3,FALSE),0)</f>
        <v>0</v>
      </c>
      <c r="AN1549" s="193">
        <f>+IFERROR(VLOOKUP($AF1549,'Limited Loss'!$F$5:$P$124,AN$3,FALSE),0)</f>
        <v>0</v>
      </c>
      <c r="AO1549" s="193">
        <f>+IFERROR(VLOOKUP($AF1549,'Limited Loss'!$F$5:$P$124,AO$3,FALSE),0)</f>
        <v>0</v>
      </c>
      <c r="AP1549" s="100">
        <f>+IFERROR(VLOOKUP($AF1549,'Limited Loss'!$F$5:$P$124,AP$3,FALSE),0)</f>
        <v>0</v>
      </c>
      <c r="AQ1549" s="353"/>
      <c r="AR1549" s="331">
        <f t="shared" si="216"/>
        <v>7413</v>
      </c>
      <c r="AS1549" s="332">
        <f t="shared" si="216"/>
        <v>2018</v>
      </c>
      <c r="AT1549" s="349">
        <f t="shared" si="213"/>
        <v>0</v>
      </c>
      <c r="AU1549" s="349">
        <f t="shared" si="213"/>
        <v>0</v>
      </c>
      <c r="AV1549" s="349">
        <f t="shared" si="213"/>
        <v>0</v>
      </c>
      <c r="AW1549" s="349">
        <f t="shared" si="213"/>
        <v>0</v>
      </c>
      <c r="AX1549" s="350">
        <f t="shared" si="213"/>
        <v>0</v>
      </c>
      <c r="AY1549" s="349">
        <f t="shared" si="213"/>
        <v>0</v>
      </c>
      <c r="AZ1549" s="349">
        <f t="shared" si="213"/>
        <v>0</v>
      </c>
      <c r="BA1549" s="349">
        <f t="shared" si="213"/>
        <v>0</v>
      </c>
      <c r="BB1549" s="349">
        <f t="shared" si="214"/>
        <v>0</v>
      </c>
      <c r="BC1549" s="349">
        <f t="shared" si="214"/>
        <v>0</v>
      </c>
      <c r="BD1549" s="350">
        <f t="shared" si="214"/>
        <v>0</v>
      </c>
      <c r="BE1549" s="349">
        <f t="shared" si="218"/>
        <v>0</v>
      </c>
      <c r="BF1549" s="375">
        <f t="shared" si="219"/>
        <v>0</v>
      </c>
      <c r="BG1549" s="334">
        <f t="shared" si="220"/>
        <v>0</v>
      </c>
    </row>
    <row r="1550" spans="1:59" x14ac:dyDescent="0.2">
      <c r="A1550" s="326" t="str">
        <f t="shared" si="217"/>
        <v>74212014</v>
      </c>
      <c r="B1550">
        <v>7421</v>
      </c>
      <c r="C1550" s="327">
        <v>2014</v>
      </c>
      <c r="D1550" s="353">
        <f>+IFERROR(VLOOKUP($A1550,Data_Loss!$A$2:$V$1180,6,FALSE),0)</f>
        <v>3</v>
      </c>
      <c r="E1550" s="353">
        <f>+IFERROR(VLOOKUP($A1550,Data_Loss!$A$2:$V$1180,7,FALSE),0)</f>
        <v>0</v>
      </c>
      <c r="F1550" s="353">
        <f>+IFERROR(VLOOKUP($A1550,Data_Loss!$A$2:$V$1180,8,FALSE),0)</f>
        <v>0</v>
      </c>
      <c r="G1550" s="353">
        <f>+IFERROR(VLOOKUP($A1550,Data_Loss!$A$2:$V$1180,9,FALSE),0)</f>
        <v>0</v>
      </c>
      <c r="H1550" s="353">
        <f>+IFERROR(VLOOKUP($A1550,Data_Loss!$A$2:$V$1180,10,FALSE),0)</f>
        <v>0</v>
      </c>
      <c r="I1550" s="353">
        <f>+IFERROR(VLOOKUP($A1550,Data_Loss!$A$2:$V$1300,12,FALSE),0)</f>
        <v>368589</v>
      </c>
      <c r="J1550" s="353">
        <f>+IFERROR(VLOOKUP($A1550,Data_Loss!$A$2:$V$1300,13,FALSE),0)</f>
        <v>0</v>
      </c>
      <c r="K1550" s="353">
        <f>+IFERROR(VLOOKUP($A1550,Data_Loss!$A$2:$V$1300,14,FALSE),0)</f>
        <v>0</v>
      </c>
      <c r="L1550" s="353">
        <f>+IFERROR(VLOOKUP($A1550,Data_Loss!$A$2:$V$1300,15,FALSE),0)</f>
        <v>0</v>
      </c>
      <c r="M1550" s="353">
        <f>+IFERROR(VLOOKUP($A1550,Data_Loss!$A$2:$V$1300,16,FALSE),0)</f>
        <v>0</v>
      </c>
      <c r="N1550" s="353">
        <f>+IFERROR(VLOOKUP($A1550,Data_Loss!$A$2:$V$1300,17,FALSE),0)</f>
        <v>0</v>
      </c>
      <c r="O1550" s="353">
        <f>+IFERROR(VLOOKUP($A1550,Data_Loss!$A$2:$V$1300,18,FALSE),0)</f>
        <v>0</v>
      </c>
      <c r="P1550" s="353">
        <f>+IFERROR(VLOOKUP($A1550,Data_Loss!$A$2:$V$1300,19,FALSE),0)</f>
        <v>0</v>
      </c>
      <c r="Q1550" s="353">
        <f>+IFERROR(VLOOKUP($A1550,Data_Loss!$A$2:$V$1300,20,FALSE),0)</f>
        <v>0</v>
      </c>
      <c r="R1550" s="353">
        <f>+IFERROR(VLOOKUP($A1550,Data_Loss!$A$2:$V$1300,21,FALSE),0)</f>
        <v>0</v>
      </c>
      <c r="S1550" s="353">
        <f>+IFERROR(VLOOKUP($A1550,Data_Loss!$A$2:$V$1300,22,FALSE),0)</f>
        <v>0</v>
      </c>
      <c r="T1550" s="191">
        <f>+$I1550*'10k &amp; MO'!C$3+$J1550*'10k &amp; MO'!C$9+$K1550*'10k &amp; MO'!C$15+$L1550*'10k &amp; MO'!C$21+$M1550*'10k &amp; MO'!C$27</f>
        <v>550303.37700000009</v>
      </c>
      <c r="U1550" s="349">
        <f>+$I1550*'10k &amp; MO'!D$3+$J1550*'10k &amp; MO'!D$9+$K1550*'10k &amp; MO'!D$15+$L1550*'10k &amp; MO'!D$21+$M1550*'10k &amp; MO'!D$27</f>
        <v>0</v>
      </c>
      <c r="V1550" s="349">
        <f>+$I1550*'10k &amp; MO'!E$3+$J1550*'10k &amp; MO'!E$9+$K1550*'10k &amp; MO'!E$15+$L1550*'10k &amp; MO'!E$21+$M1550*'10k &amp; MO'!E$27</f>
        <v>0</v>
      </c>
      <c r="W1550" s="349">
        <f>+$I1550*'10k &amp; MO'!F$3+$J1550*'10k &amp; MO'!F$9+$K1550*'10k &amp; MO'!F$15+$L1550*'10k &amp; MO'!F$21+$M1550*'10k &amp; MO'!F$27</f>
        <v>0</v>
      </c>
      <c r="X1550" s="349">
        <f>+$I1550*'10k &amp; MO'!G$3+$J1550*'10k &amp; MO'!G$9+$K1550*'10k &amp; MO'!G$15+$L1550*'10k &amp; MO'!G$21+$M1550*'10k &amp; MO'!G$27</f>
        <v>0</v>
      </c>
      <c r="Y1550" s="349">
        <f>+$N1550*'10k &amp; MO'!H$3+$O1550*'10k &amp; MO'!H$9+$P1550*'10k &amp; MO'!H$15+$Q1550*'10k &amp; MO'!H$21+$R1550*'10k &amp; MO'!H$27</f>
        <v>0</v>
      </c>
      <c r="Z1550" s="349">
        <f>+$N1550*'10k &amp; MO'!I$3+$O1550*'10k &amp; MO'!I$9+$P1550*'10k &amp; MO'!I$15+$Q1550*'10k &amp; MO'!I$21+$R1550*'10k &amp; MO'!I$27</f>
        <v>0</v>
      </c>
      <c r="AA1550" s="349">
        <f>+$N1550*'10k &amp; MO'!J$3+$O1550*'10k &amp; MO'!J$9+$P1550*'10k &amp; MO'!J$15+$Q1550*'10k &amp; MO'!J$21+$R1550*'10k &amp; MO'!J$27</f>
        <v>0</v>
      </c>
      <c r="AB1550" s="349">
        <f>+$N1550*'10k &amp; MO'!K$3+$O1550*'10k &amp; MO'!K$9+$P1550*'10k &amp; MO'!K$15+$Q1550*'10k &amp; MO'!K$21+$R1550*'10k &amp; MO'!K$27</f>
        <v>0</v>
      </c>
      <c r="AC1550" s="349">
        <f>+$N1550*'10k &amp; MO'!L$3+$O1550*'10k &amp; MO'!L$9+$P1550*'10k &amp; MO'!L$15+$Q1550*'10k &amp; MO'!L$21+$R1550*'10k &amp; MO'!L$27</f>
        <v>0</v>
      </c>
      <c r="AD1550" s="350">
        <f>+S1550*'10k &amp; MO'!O$3</f>
        <v>0</v>
      </c>
      <c r="AF1550" s="192" t="str">
        <f t="shared" si="215"/>
        <v>74212014</v>
      </c>
      <c r="AG1550" s="192">
        <f>+IFERROR(VLOOKUP($AF1550,'Limited Loss'!$F$5:$P$124,AG$3,FALSE),0)</f>
        <v>0</v>
      </c>
      <c r="AH1550" s="193">
        <f>+IFERROR(VLOOKUP($AF1550,'Limited Loss'!$F$5:$P$124,AH$3,FALSE),0)</f>
        <v>0</v>
      </c>
      <c r="AI1550" s="193">
        <f>+IFERROR(VLOOKUP($AF1550,'Limited Loss'!$F$5:$P$124,AI$3,FALSE),0)</f>
        <v>0</v>
      </c>
      <c r="AJ1550" s="193">
        <f>+IFERROR(VLOOKUP($AF1550,'Limited Loss'!$F$5:$P$124,AJ$3,FALSE),0)</f>
        <v>0</v>
      </c>
      <c r="AK1550" s="100">
        <f>+IFERROR(VLOOKUP($AF1550,'Limited Loss'!$F$5:$P$124,AK$3,FALSE),0)</f>
        <v>0</v>
      </c>
      <c r="AL1550" s="193">
        <f>+IFERROR(VLOOKUP($AF1550,'Limited Loss'!$F$5:$P$124,AL$3,FALSE),0)</f>
        <v>0</v>
      </c>
      <c r="AM1550" s="193">
        <f>+IFERROR(VLOOKUP($AF1550,'Limited Loss'!$F$5:$P$124,AM$3,FALSE),0)</f>
        <v>0</v>
      </c>
      <c r="AN1550" s="193">
        <f>+IFERROR(VLOOKUP($AF1550,'Limited Loss'!$F$5:$P$124,AN$3,FALSE),0)</f>
        <v>0</v>
      </c>
      <c r="AO1550" s="193">
        <f>+IFERROR(VLOOKUP($AF1550,'Limited Loss'!$F$5:$P$124,AO$3,FALSE),0)</f>
        <v>0</v>
      </c>
      <c r="AP1550" s="100">
        <f>+IFERROR(VLOOKUP($AF1550,'Limited Loss'!$F$5:$P$124,AP$3,FALSE),0)</f>
        <v>0</v>
      </c>
      <c r="AQ1550" s="353"/>
      <c r="AR1550" s="331">
        <f t="shared" si="216"/>
        <v>7421</v>
      </c>
      <c r="AS1550" s="332">
        <f t="shared" si="216"/>
        <v>2014</v>
      </c>
      <c r="AT1550" s="349">
        <f t="shared" si="213"/>
        <v>550303.37700000009</v>
      </c>
      <c r="AU1550" s="349">
        <f t="shared" si="213"/>
        <v>0</v>
      </c>
      <c r="AV1550" s="349">
        <f t="shared" si="213"/>
        <v>0</v>
      </c>
      <c r="AW1550" s="349">
        <f t="shared" si="213"/>
        <v>0</v>
      </c>
      <c r="AX1550" s="350">
        <f t="shared" si="213"/>
        <v>0</v>
      </c>
      <c r="AY1550" s="349">
        <f t="shared" si="213"/>
        <v>0</v>
      </c>
      <c r="AZ1550" s="349">
        <f t="shared" si="213"/>
        <v>0</v>
      </c>
      <c r="BA1550" s="349">
        <f t="shared" si="213"/>
        <v>0</v>
      </c>
      <c r="BB1550" s="349">
        <f t="shared" si="214"/>
        <v>0</v>
      </c>
      <c r="BC1550" s="349">
        <f t="shared" si="214"/>
        <v>0</v>
      </c>
      <c r="BD1550" s="350">
        <f t="shared" si="214"/>
        <v>0</v>
      </c>
      <c r="BE1550" s="349">
        <f t="shared" si="218"/>
        <v>550303.37700000009</v>
      </c>
      <c r="BF1550" s="375">
        <f t="shared" si="219"/>
        <v>0</v>
      </c>
      <c r="BG1550" s="334">
        <f t="shared" si="220"/>
        <v>0</v>
      </c>
    </row>
    <row r="1551" spans="1:59" x14ac:dyDescent="0.2">
      <c r="A1551" s="326" t="str">
        <f t="shared" si="217"/>
        <v>74212015</v>
      </c>
      <c r="B1551">
        <v>7421</v>
      </c>
      <c r="C1551" s="327">
        <v>2015</v>
      </c>
      <c r="D1551" s="353">
        <f>+IFERROR(VLOOKUP($A1551,Data_Loss!$A$2:$V$1180,6,FALSE),0)</f>
        <v>0</v>
      </c>
      <c r="E1551" s="353">
        <f>+IFERROR(VLOOKUP($A1551,Data_Loss!$A$2:$V$1180,7,FALSE),0)</f>
        <v>0</v>
      </c>
      <c r="F1551" s="353">
        <f>+IFERROR(VLOOKUP($A1551,Data_Loss!$A$2:$V$1180,8,FALSE),0)</f>
        <v>0</v>
      </c>
      <c r="G1551" s="353">
        <f>+IFERROR(VLOOKUP($A1551,Data_Loss!$A$2:$V$1180,9,FALSE),0)</f>
        <v>0</v>
      </c>
      <c r="H1551" s="353">
        <f>+IFERROR(VLOOKUP($A1551,Data_Loss!$A$2:$V$1180,10,FALSE),0)</f>
        <v>0</v>
      </c>
      <c r="I1551" s="353">
        <f>+IFERROR(VLOOKUP($A1551,Data_Loss!$A$2:$V$1300,12,FALSE),0)</f>
        <v>0</v>
      </c>
      <c r="J1551" s="353">
        <f>+IFERROR(VLOOKUP($A1551,Data_Loss!$A$2:$V$1300,13,FALSE),0)</f>
        <v>0</v>
      </c>
      <c r="K1551" s="353">
        <f>+IFERROR(VLOOKUP($A1551,Data_Loss!$A$2:$V$1300,14,FALSE),0)</f>
        <v>0</v>
      </c>
      <c r="L1551" s="353">
        <f>+IFERROR(VLOOKUP($A1551,Data_Loss!$A$2:$V$1300,15,FALSE),0)</f>
        <v>0</v>
      </c>
      <c r="M1551" s="353">
        <f>+IFERROR(VLOOKUP($A1551,Data_Loss!$A$2:$V$1300,16,FALSE),0)</f>
        <v>0</v>
      </c>
      <c r="N1551" s="353">
        <f>+IFERROR(VLOOKUP($A1551,Data_Loss!$A$2:$V$1300,17,FALSE),0)</f>
        <v>0</v>
      </c>
      <c r="O1551" s="353">
        <f>+IFERROR(VLOOKUP($A1551,Data_Loss!$A$2:$V$1300,18,FALSE),0)</f>
        <v>0</v>
      </c>
      <c r="P1551" s="353">
        <f>+IFERROR(VLOOKUP($A1551,Data_Loss!$A$2:$V$1300,19,FALSE),0)</f>
        <v>0</v>
      </c>
      <c r="Q1551" s="353">
        <f>+IFERROR(VLOOKUP($A1551,Data_Loss!$A$2:$V$1300,20,FALSE),0)</f>
        <v>0</v>
      </c>
      <c r="R1551" s="353">
        <f>+IFERROR(VLOOKUP($A1551,Data_Loss!$A$2:$V$1300,21,FALSE),0)</f>
        <v>0</v>
      </c>
      <c r="S1551" s="353">
        <f>+IFERROR(VLOOKUP($A1551,Data_Loss!$A$2:$V$1300,22,FALSE),0)</f>
        <v>0</v>
      </c>
      <c r="T1551" s="191">
        <f>+$I1551*'10k &amp; MO'!C$4+$J1551*'10k &amp; MO'!C$10+$K1551*'10k &amp; MO'!C$16+$L1551*'10k &amp; MO'!C$22+$M1551*'10k &amp; MO'!C$28</f>
        <v>0</v>
      </c>
      <c r="U1551" s="349">
        <f>+$I1551*'10k &amp; MO'!D$4+$J1551*'10k &amp; MO'!D$10+$K1551*'10k &amp; MO'!D$16+$L1551*'10k &amp; MO'!D$22+$M1551*'10k &amp; MO'!D$28</f>
        <v>0</v>
      </c>
      <c r="V1551" s="349">
        <f>+$I1551*'10k &amp; MO'!E$4+$J1551*'10k &amp; MO'!E$10+$K1551*'10k &amp; MO'!E$16+$L1551*'10k &amp; MO'!E$22+$M1551*'10k &amp; MO'!E$28</f>
        <v>0</v>
      </c>
      <c r="W1551" s="349">
        <f>+$I1551*'10k &amp; MO'!F$4+$J1551*'10k &amp; MO'!F$10+$K1551*'10k &amp; MO'!F$16+$L1551*'10k &amp; MO'!F$22+$M1551*'10k &amp; MO'!F$28</f>
        <v>0</v>
      </c>
      <c r="X1551" s="349">
        <f>+$I1551*'10k &amp; MO'!G$4+$J1551*'10k &amp; MO'!G$10+$K1551*'10k &amp; MO'!G$16+$L1551*'10k &amp; MO'!G$22+$M1551*'10k &amp; MO'!G$28</f>
        <v>0</v>
      </c>
      <c r="Y1551" s="349">
        <f>+$N1551*'10k &amp; MO'!H$4+$O1551*'10k &amp; MO'!H$10+$P1551*'10k &amp; MO'!H$16+$Q1551*'10k &amp; MO'!H$22+$R1551*'10k &amp; MO'!H$28</f>
        <v>0</v>
      </c>
      <c r="Z1551" s="349">
        <f>+$N1551*'10k &amp; MO'!I$4+$O1551*'10k &amp; MO'!I$10+$P1551*'10k &amp; MO'!I$16+$Q1551*'10k &amp; MO'!I$22+$R1551*'10k &amp; MO'!I$28</f>
        <v>0</v>
      </c>
      <c r="AA1551" s="349">
        <f>+$N1551*'10k &amp; MO'!J$4+$O1551*'10k &amp; MO'!J$10+$P1551*'10k &amp; MO'!J$16+$Q1551*'10k &amp; MO'!J$22+$R1551*'10k &amp; MO'!J$28</f>
        <v>0</v>
      </c>
      <c r="AB1551" s="349">
        <f>+$N1551*'10k &amp; MO'!K$4+$O1551*'10k &amp; MO'!K$10+$P1551*'10k &amp; MO'!K$16+$Q1551*'10k &amp; MO'!K$22+$R1551*'10k &amp; MO'!K$28</f>
        <v>0</v>
      </c>
      <c r="AC1551" s="349">
        <f>+$N1551*'10k &amp; MO'!L$4+$O1551*'10k &amp; MO'!L$10+$P1551*'10k &amp; MO'!L$16+$Q1551*'10k &amp; MO'!L$22+$R1551*'10k &amp; MO'!L$28</f>
        <v>0</v>
      </c>
      <c r="AD1551" s="350">
        <f>+S1551*'10k &amp; MO'!O$4</f>
        <v>0</v>
      </c>
      <c r="AF1551" s="192" t="str">
        <f t="shared" si="215"/>
        <v>74212015</v>
      </c>
      <c r="AG1551" s="192">
        <f>+IFERROR(VLOOKUP($AF1551,'Limited Loss'!$F$5:$P$124,AG$3,FALSE),0)</f>
        <v>0</v>
      </c>
      <c r="AH1551" s="193">
        <f>+IFERROR(VLOOKUP($AF1551,'Limited Loss'!$F$5:$P$124,AH$3,FALSE),0)</f>
        <v>0</v>
      </c>
      <c r="AI1551" s="193">
        <f>+IFERROR(VLOOKUP($AF1551,'Limited Loss'!$F$5:$P$124,AI$3,FALSE),0)</f>
        <v>0</v>
      </c>
      <c r="AJ1551" s="193">
        <f>+IFERROR(VLOOKUP($AF1551,'Limited Loss'!$F$5:$P$124,AJ$3,FALSE),0)</f>
        <v>0</v>
      </c>
      <c r="AK1551" s="100">
        <f>+IFERROR(VLOOKUP($AF1551,'Limited Loss'!$F$5:$P$124,AK$3,FALSE),0)</f>
        <v>0</v>
      </c>
      <c r="AL1551" s="193">
        <f>+IFERROR(VLOOKUP($AF1551,'Limited Loss'!$F$5:$P$124,AL$3,FALSE),0)</f>
        <v>0</v>
      </c>
      <c r="AM1551" s="193">
        <f>+IFERROR(VLOOKUP($AF1551,'Limited Loss'!$F$5:$P$124,AM$3,FALSE),0)</f>
        <v>0</v>
      </c>
      <c r="AN1551" s="193">
        <f>+IFERROR(VLOOKUP($AF1551,'Limited Loss'!$F$5:$P$124,AN$3,FALSE),0)</f>
        <v>0</v>
      </c>
      <c r="AO1551" s="193">
        <f>+IFERROR(VLOOKUP($AF1551,'Limited Loss'!$F$5:$P$124,AO$3,FALSE),0)</f>
        <v>0</v>
      </c>
      <c r="AP1551" s="100">
        <f>+IFERROR(VLOOKUP($AF1551,'Limited Loss'!$F$5:$P$124,AP$3,FALSE),0)</f>
        <v>0</v>
      </c>
      <c r="AQ1551" s="353"/>
      <c r="AR1551" s="331">
        <f t="shared" si="216"/>
        <v>7421</v>
      </c>
      <c r="AS1551" s="332">
        <f t="shared" si="216"/>
        <v>2015</v>
      </c>
      <c r="AT1551" s="349">
        <f t="shared" si="213"/>
        <v>0</v>
      </c>
      <c r="AU1551" s="349">
        <f t="shared" si="213"/>
        <v>0</v>
      </c>
      <c r="AV1551" s="349">
        <f t="shared" si="213"/>
        <v>0</v>
      </c>
      <c r="AW1551" s="349">
        <f t="shared" si="213"/>
        <v>0</v>
      </c>
      <c r="AX1551" s="350">
        <f t="shared" si="213"/>
        <v>0</v>
      </c>
      <c r="AY1551" s="349">
        <f t="shared" si="213"/>
        <v>0</v>
      </c>
      <c r="AZ1551" s="349">
        <f t="shared" si="213"/>
        <v>0</v>
      </c>
      <c r="BA1551" s="349">
        <f t="shared" si="213"/>
        <v>0</v>
      </c>
      <c r="BB1551" s="349">
        <f t="shared" si="214"/>
        <v>0</v>
      </c>
      <c r="BC1551" s="349">
        <f t="shared" si="214"/>
        <v>0</v>
      </c>
      <c r="BD1551" s="350">
        <f t="shared" si="214"/>
        <v>0</v>
      </c>
      <c r="BE1551" s="349">
        <f t="shared" si="218"/>
        <v>0</v>
      </c>
      <c r="BF1551" s="375">
        <f t="shared" si="219"/>
        <v>0</v>
      </c>
      <c r="BG1551" s="334">
        <f t="shared" si="220"/>
        <v>0</v>
      </c>
    </row>
    <row r="1552" spans="1:59" x14ac:dyDescent="0.2">
      <c r="A1552" s="326" t="str">
        <f t="shared" si="217"/>
        <v>74212016</v>
      </c>
      <c r="B1552">
        <v>7421</v>
      </c>
      <c r="C1552" s="327">
        <v>2016</v>
      </c>
      <c r="D1552" s="353">
        <f>+IFERROR(VLOOKUP($A1552,Data_Loss!$A$2:$V$1180,6,FALSE),0)</f>
        <v>0</v>
      </c>
      <c r="E1552" s="353">
        <f>+IFERROR(VLOOKUP($A1552,Data_Loss!$A$2:$V$1180,7,FALSE),0)</f>
        <v>0</v>
      </c>
      <c r="F1552" s="353">
        <f>+IFERROR(VLOOKUP($A1552,Data_Loss!$A$2:$V$1180,8,FALSE),0)</f>
        <v>0</v>
      </c>
      <c r="G1552" s="353">
        <f>+IFERROR(VLOOKUP($A1552,Data_Loss!$A$2:$V$1180,9,FALSE),0)</f>
        <v>0</v>
      </c>
      <c r="H1552" s="353">
        <f>+IFERROR(VLOOKUP($A1552,Data_Loss!$A$2:$V$1180,10,FALSE),0)</f>
        <v>0</v>
      </c>
      <c r="I1552" s="353">
        <f>+IFERROR(VLOOKUP($A1552,Data_Loss!$A$2:$V$1300,12,FALSE),0)</f>
        <v>0</v>
      </c>
      <c r="J1552" s="353">
        <f>+IFERROR(VLOOKUP($A1552,Data_Loss!$A$2:$V$1300,13,FALSE),0)</f>
        <v>0</v>
      </c>
      <c r="K1552" s="353">
        <f>+IFERROR(VLOOKUP($A1552,Data_Loss!$A$2:$V$1300,14,FALSE),0)</f>
        <v>0</v>
      </c>
      <c r="L1552" s="353">
        <f>+IFERROR(VLOOKUP($A1552,Data_Loss!$A$2:$V$1300,15,FALSE),0)</f>
        <v>0</v>
      </c>
      <c r="M1552" s="353">
        <f>+IFERROR(VLOOKUP($A1552,Data_Loss!$A$2:$V$1300,16,FALSE),0)</f>
        <v>0</v>
      </c>
      <c r="N1552" s="353">
        <f>+IFERROR(VLOOKUP($A1552,Data_Loss!$A$2:$V$1300,17,FALSE),0)</f>
        <v>0</v>
      </c>
      <c r="O1552" s="353">
        <f>+IFERROR(VLOOKUP($A1552,Data_Loss!$A$2:$V$1300,18,FALSE),0)</f>
        <v>0</v>
      </c>
      <c r="P1552" s="353">
        <f>+IFERROR(VLOOKUP($A1552,Data_Loss!$A$2:$V$1300,19,FALSE),0)</f>
        <v>0</v>
      </c>
      <c r="Q1552" s="353">
        <f>+IFERROR(VLOOKUP($A1552,Data_Loss!$A$2:$V$1300,20,FALSE),0)</f>
        <v>0</v>
      </c>
      <c r="R1552" s="353">
        <f>+IFERROR(VLOOKUP($A1552,Data_Loss!$A$2:$V$1300,21,FALSE),0)</f>
        <v>0</v>
      </c>
      <c r="S1552" s="353">
        <f>+IFERROR(VLOOKUP($A1552,Data_Loss!$A$2:$V$1300,22,FALSE),0)</f>
        <v>0</v>
      </c>
      <c r="T1552" s="191">
        <f>+$I1552*'10k &amp; MO'!C$5+$J1552*'10k &amp; MO'!C$11+$K1552*'10k &amp; MO'!C$17+$L1552*'10k &amp; MO'!C$23+$M1552*'10k &amp; MO'!C$29</f>
        <v>0</v>
      </c>
      <c r="U1552" s="349">
        <f>+$I1552*'10k &amp; MO'!D$5+$J1552*'10k &amp; MO'!D$11+$K1552*'10k &amp; MO'!D$17+$L1552*'10k &amp; MO'!D$23+$M1552*'10k &amp; MO'!D$29</f>
        <v>0</v>
      </c>
      <c r="V1552" s="349">
        <f>+$I1552*'10k &amp; MO'!E$5+$J1552*'10k &amp; MO'!E$11+$K1552*'10k &amp; MO'!E$17+$L1552*'10k &amp; MO'!E$23+$M1552*'10k &amp; MO'!E$29</f>
        <v>0</v>
      </c>
      <c r="W1552" s="349">
        <f>+$I1552*'10k &amp; MO'!F$5+$J1552*'10k &amp; MO'!F$11+$K1552*'10k &amp; MO'!F$17+$L1552*'10k &amp; MO'!F$23+$M1552*'10k &amp; MO'!F$29</f>
        <v>0</v>
      </c>
      <c r="X1552" s="349">
        <f>+$I1552*'10k &amp; MO'!G$5+$J1552*'10k &amp; MO'!G$11+$K1552*'10k &amp; MO'!G$17+$L1552*'10k &amp; MO'!G$23+$M1552*'10k &amp; MO'!G$29</f>
        <v>0</v>
      </c>
      <c r="Y1552" s="349">
        <f>+$N1552*'10k &amp; MO'!H$5+$O1552*'10k &amp; MO'!H$11+$P1552*'10k &amp; MO'!H$17+$Q1552*'10k &amp; MO'!H$23+$R1552*'10k &amp; MO'!H$29</f>
        <v>0</v>
      </c>
      <c r="Z1552" s="349">
        <f>+$N1552*'10k &amp; MO'!I$5+$O1552*'10k &amp; MO'!I$11+$P1552*'10k &amp; MO'!I$17+$Q1552*'10k &amp; MO'!I$23+$R1552*'10k &amp; MO'!I$29</f>
        <v>0</v>
      </c>
      <c r="AA1552" s="349">
        <f>+$N1552*'10k &amp; MO'!J$5+$O1552*'10k &amp; MO'!J$11+$P1552*'10k &amp; MO'!J$17+$Q1552*'10k &amp; MO'!J$23+$R1552*'10k &amp; MO'!J$29</f>
        <v>0</v>
      </c>
      <c r="AB1552" s="349">
        <f>+$N1552*'10k &amp; MO'!K$5+$O1552*'10k &amp; MO'!K$11+$P1552*'10k &amp; MO'!K$17+$Q1552*'10k &amp; MO'!K$23+$R1552*'10k &amp; MO'!K$29</f>
        <v>0</v>
      </c>
      <c r="AC1552" s="349">
        <f>+$N1552*'10k &amp; MO'!L$5+$O1552*'10k &amp; MO'!L$11+$P1552*'10k &amp; MO'!L$17+$Q1552*'10k &amp; MO'!L$23+$R1552*'10k &amp; MO'!L$29</f>
        <v>0</v>
      </c>
      <c r="AD1552" s="350">
        <f>+S1552*'10k &amp; MO'!O$5</f>
        <v>0</v>
      </c>
      <c r="AF1552" s="192" t="str">
        <f t="shared" si="215"/>
        <v>74212016</v>
      </c>
      <c r="AG1552" s="192">
        <f>+IFERROR(VLOOKUP($AF1552,'Limited Loss'!$F$5:$P$124,AG$3,FALSE),0)</f>
        <v>0</v>
      </c>
      <c r="AH1552" s="193">
        <f>+IFERROR(VLOOKUP($AF1552,'Limited Loss'!$F$5:$P$124,AH$3,FALSE),0)</f>
        <v>0</v>
      </c>
      <c r="AI1552" s="193">
        <f>+IFERROR(VLOOKUP($AF1552,'Limited Loss'!$F$5:$P$124,AI$3,FALSE),0)</f>
        <v>0</v>
      </c>
      <c r="AJ1552" s="193">
        <f>+IFERROR(VLOOKUP($AF1552,'Limited Loss'!$F$5:$P$124,AJ$3,FALSE),0)</f>
        <v>0</v>
      </c>
      <c r="AK1552" s="100">
        <f>+IFERROR(VLOOKUP($AF1552,'Limited Loss'!$F$5:$P$124,AK$3,FALSE),0)</f>
        <v>0</v>
      </c>
      <c r="AL1552" s="193">
        <f>+IFERROR(VLOOKUP($AF1552,'Limited Loss'!$F$5:$P$124,AL$3,FALSE),0)</f>
        <v>0</v>
      </c>
      <c r="AM1552" s="193">
        <f>+IFERROR(VLOOKUP($AF1552,'Limited Loss'!$F$5:$P$124,AM$3,FALSE),0)</f>
        <v>0</v>
      </c>
      <c r="AN1552" s="193">
        <f>+IFERROR(VLOOKUP($AF1552,'Limited Loss'!$F$5:$P$124,AN$3,FALSE),0)</f>
        <v>0</v>
      </c>
      <c r="AO1552" s="193">
        <f>+IFERROR(VLOOKUP($AF1552,'Limited Loss'!$F$5:$P$124,AO$3,FALSE),0)</f>
        <v>0</v>
      </c>
      <c r="AP1552" s="100">
        <f>+IFERROR(VLOOKUP($AF1552,'Limited Loss'!$F$5:$P$124,AP$3,FALSE),0)</f>
        <v>0</v>
      </c>
      <c r="AQ1552" s="353"/>
      <c r="AR1552" s="331">
        <f t="shared" si="216"/>
        <v>7421</v>
      </c>
      <c r="AS1552" s="332">
        <f t="shared" si="216"/>
        <v>2016</v>
      </c>
      <c r="AT1552" s="349">
        <f t="shared" si="213"/>
        <v>0</v>
      </c>
      <c r="AU1552" s="349">
        <f t="shared" si="213"/>
        <v>0</v>
      </c>
      <c r="AV1552" s="349">
        <f t="shared" si="213"/>
        <v>0</v>
      </c>
      <c r="AW1552" s="349">
        <f t="shared" si="213"/>
        <v>0</v>
      </c>
      <c r="AX1552" s="350">
        <f t="shared" si="213"/>
        <v>0</v>
      </c>
      <c r="AY1552" s="349">
        <f t="shared" si="213"/>
        <v>0</v>
      </c>
      <c r="AZ1552" s="349">
        <f t="shared" si="213"/>
        <v>0</v>
      </c>
      <c r="BA1552" s="349">
        <f t="shared" si="213"/>
        <v>0</v>
      </c>
      <c r="BB1552" s="349">
        <f t="shared" si="214"/>
        <v>0</v>
      </c>
      <c r="BC1552" s="349">
        <f t="shared" si="214"/>
        <v>0</v>
      </c>
      <c r="BD1552" s="350">
        <f t="shared" si="214"/>
        <v>0</v>
      </c>
      <c r="BE1552" s="349">
        <f t="shared" si="218"/>
        <v>0</v>
      </c>
      <c r="BF1552" s="375">
        <f t="shared" si="219"/>
        <v>0</v>
      </c>
      <c r="BG1552" s="334">
        <f t="shared" si="220"/>
        <v>0</v>
      </c>
    </row>
    <row r="1553" spans="1:59" x14ac:dyDescent="0.2">
      <c r="A1553" s="326" t="str">
        <f t="shared" si="217"/>
        <v>74212017</v>
      </c>
      <c r="B1553">
        <v>7421</v>
      </c>
      <c r="C1553" s="327">
        <v>2017</v>
      </c>
      <c r="D1553" s="353">
        <f>+IFERROR(VLOOKUP($A1553,Data_Loss!$A$2:$V$1180,6,FALSE),0)</f>
        <v>0</v>
      </c>
      <c r="E1553" s="353">
        <f>+IFERROR(VLOOKUP($A1553,Data_Loss!$A$2:$V$1180,7,FALSE),0)</f>
        <v>0</v>
      </c>
      <c r="F1553" s="353">
        <f>+IFERROR(VLOOKUP($A1553,Data_Loss!$A$2:$V$1180,8,FALSE),0)</f>
        <v>0</v>
      </c>
      <c r="G1553" s="353">
        <f>+IFERROR(VLOOKUP($A1553,Data_Loss!$A$2:$V$1180,9,FALSE),0)</f>
        <v>0</v>
      </c>
      <c r="H1553" s="353">
        <f>+IFERROR(VLOOKUP($A1553,Data_Loss!$A$2:$V$1180,10,FALSE),0)</f>
        <v>0</v>
      </c>
      <c r="I1553" s="353">
        <f>+IFERROR(VLOOKUP($A1553,Data_Loss!$A$2:$V$1300,12,FALSE),0)</f>
        <v>0</v>
      </c>
      <c r="J1553" s="353">
        <f>+IFERROR(VLOOKUP($A1553,Data_Loss!$A$2:$V$1300,13,FALSE),0)</f>
        <v>0</v>
      </c>
      <c r="K1553" s="353">
        <f>+IFERROR(VLOOKUP($A1553,Data_Loss!$A$2:$V$1300,14,FALSE),0)</f>
        <v>0</v>
      </c>
      <c r="L1553" s="353">
        <f>+IFERROR(VLOOKUP($A1553,Data_Loss!$A$2:$V$1300,15,FALSE),0)</f>
        <v>0</v>
      </c>
      <c r="M1553" s="353">
        <f>+IFERROR(VLOOKUP($A1553,Data_Loss!$A$2:$V$1300,16,FALSE),0)</f>
        <v>0</v>
      </c>
      <c r="N1553" s="353">
        <f>+IFERROR(VLOOKUP($A1553,Data_Loss!$A$2:$V$1300,17,FALSE),0)</f>
        <v>0</v>
      </c>
      <c r="O1553" s="353">
        <f>+IFERROR(VLOOKUP($A1553,Data_Loss!$A$2:$V$1300,18,FALSE),0)</f>
        <v>0</v>
      </c>
      <c r="P1553" s="353">
        <f>+IFERROR(VLOOKUP($A1553,Data_Loss!$A$2:$V$1300,19,FALSE),0)</f>
        <v>0</v>
      </c>
      <c r="Q1553" s="353">
        <f>+IFERROR(VLOOKUP($A1553,Data_Loss!$A$2:$V$1300,20,FALSE),0)</f>
        <v>0</v>
      </c>
      <c r="R1553" s="353">
        <f>+IFERROR(VLOOKUP($A1553,Data_Loss!$A$2:$V$1300,21,FALSE),0)</f>
        <v>0</v>
      </c>
      <c r="S1553" s="353">
        <f>+IFERROR(VLOOKUP($A1553,Data_Loss!$A$2:$V$1300,22,FALSE),0)</f>
        <v>0</v>
      </c>
      <c r="T1553" s="191">
        <f>+$I1553*'10k &amp; MO'!C$6+$J1553*'10k &amp; MO'!C$12+$K1553*'10k &amp; MO'!C$18+$L1553*'10k &amp; MO'!C$24+$M1553*'10k &amp; MO'!C$30</f>
        <v>0</v>
      </c>
      <c r="U1553" s="349">
        <f>+$I1553*'10k &amp; MO'!D$6+$J1553*'10k &amp; MO'!D$12+$K1553*'10k &amp; MO'!D$18+$L1553*'10k &amp; MO'!D$24+$M1553*'10k &amp; MO'!D$30</f>
        <v>0</v>
      </c>
      <c r="V1553" s="349">
        <f>+$I1553*'10k &amp; MO'!E$6+$J1553*'10k &amp; MO'!E$12+$K1553*'10k &amp; MO'!E$18+$L1553*'10k &amp; MO'!E$24+$M1553*'10k &amp; MO'!E$30</f>
        <v>0</v>
      </c>
      <c r="W1553" s="349">
        <f>+$I1553*'10k &amp; MO'!F$6+$J1553*'10k &amp; MO'!F$12+$K1553*'10k &amp; MO'!F$18+$L1553*'10k &amp; MO'!F$24+$M1553*'10k &amp; MO'!F$30</f>
        <v>0</v>
      </c>
      <c r="X1553" s="349">
        <f>+$I1553*'10k &amp; MO'!G$6+$J1553*'10k &amp; MO'!G$12+$K1553*'10k &amp; MO'!G$18+$L1553*'10k &amp; MO'!G$24+$M1553*'10k &amp; MO'!G$30</f>
        <v>0</v>
      </c>
      <c r="Y1553" s="349">
        <f>+$N1553*'10k &amp; MO'!H$6+$O1553*'10k &amp; MO'!H$12+$P1553*'10k &amp; MO'!H$18+$Q1553*'10k &amp; MO'!H$24+$R1553*'10k &amp; MO'!H$30</f>
        <v>0</v>
      </c>
      <c r="Z1553" s="349">
        <f>+$N1553*'10k &amp; MO'!I$6+$O1553*'10k &amp; MO'!I$12+$P1553*'10k &amp; MO'!I$18+$Q1553*'10k &amp; MO'!I$24+$R1553*'10k &amp; MO'!I$30</f>
        <v>0</v>
      </c>
      <c r="AA1553" s="349">
        <f>+$N1553*'10k &amp; MO'!J$6+$O1553*'10k &amp; MO'!J$12+$P1553*'10k &amp; MO'!J$18+$Q1553*'10k &amp; MO'!J$24+$R1553*'10k &amp; MO'!J$30</f>
        <v>0</v>
      </c>
      <c r="AB1553" s="349">
        <f>+$N1553*'10k &amp; MO'!K$6+$O1553*'10k &amp; MO'!K$12+$P1553*'10k &amp; MO'!K$18+$Q1553*'10k &amp; MO'!K$24+$R1553*'10k &amp; MO'!K$30</f>
        <v>0</v>
      </c>
      <c r="AC1553" s="349">
        <f>+$N1553*'10k &amp; MO'!L$6+$O1553*'10k &amp; MO'!L$12+$P1553*'10k &amp; MO'!L$18+$Q1553*'10k &amp; MO'!L$24+$R1553*'10k &amp; MO'!L$30</f>
        <v>0</v>
      </c>
      <c r="AD1553" s="350">
        <f>+S1553*'10k &amp; MO'!O$6</f>
        <v>0</v>
      </c>
      <c r="AF1553" s="192" t="str">
        <f t="shared" si="215"/>
        <v>74212017</v>
      </c>
      <c r="AG1553" s="192">
        <f>+IFERROR(VLOOKUP($AF1553,'Limited Loss'!$F$5:$P$124,AG$3,FALSE),0)</f>
        <v>0</v>
      </c>
      <c r="AH1553" s="193">
        <f>+IFERROR(VLOOKUP($AF1553,'Limited Loss'!$F$5:$P$124,AH$3,FALSE),0)</f>
        <v>0</v>
      </c>
      <c r="AI1553" s="193">
        <f>+IFERROR(VLOOKUP($AF1553,'Limited Loss'!$F$5:$P$124,AI$3,FALSE),0)</f>
        <v>0</v>
      </c>
      <c r="AJ1553" s="193">
        <f>+IFERROR(VLOOKUP($AF1553,'Limited Loss'!$F$5:$P$124,AJ$3,FALSE),0)</f>
        <v>0</v>
      </c>
      <c r="AK1553" s="100">
        <f>+IFERROR(VLOOKUP($AF1553,'Limited Loss'!$F$5:$P$124,AK$3,FALSE),0)</f>
        <v>0</v>
      </c>
      <c r="AL1553" s="193">
        <f>+IFERROR(VLOOKUP($AF1553,'Limited Loss'!$F$5:$P$124,AL$3,FALSE),0)</f>
        <v>0</v>
      </c>
      <c r="AM1553" s="193">
        <f>+IFERROR(VLOOKUP($AF1553,'Limited Loss'!$F$5:$P$124,AM$3,FALSE),0)</f>
        <v>0</v>
      </c>
      <c r="AN1553" s="193">
        <f>+IFERROR(VLOOKUP($AF1553,'Limited Loss'!$F$5:$P$124,AN$3,FALSE),0)</f>
        <v>0</v>
      </c>
      <c r="AO1553" s="193">
        <f>+IFERROR(VLOOKUP($AF1553,'Limited Loss'!$F$5:$P$124,AO$3,FALSE),0)</f>
        <v>0</v>
      </c>
      <c r="AP1553" s="100">
        <f>+IFERROR(VLOOKUP($AF1553,'Limited Loss'!$F$5:$P$124,AP$3,FALSE),0)</f>
        <v>0</v>
      </c>
      <c r="AQ1553" s="353"/>
      <c r="AR1553" s="331">
        <f t="shared" si="216"/>
        <v>7421</v>
      </c>
      <c r="AS1553" s="332">
        <f t="shared" si="216"/>
        <v>2017</v>
      </c>
      <c r="AT1553" s="349">
        <f t="shared" si="213"/>
        <v>0</v>
      </c>
      <c r="AU1553" s="349">
        <f t="shared" si="213"/>
        <v>0</v>
      </c>
      <c r="AV1553" s="349">
        <f t="shared" si="213"/>
        <v>0</v>
      </c>
      <c r="AW1553" s="349">
        <f t="shared" si="213"/>
        <v>0</v>
      </c>
      <c r="AX1553" s="350">
        <f t="shared" si="213"/>
        <v>0</v>
      </c>
      <c r="AY1553" s="349">
        <f t="shared" si="213"/>
        <v>0</v>
      </c>
      <c r="AZ1553" s="349">
        <f t="shared" si="213"/>
        <v>0</v>
      </c>
      <c r="BA1553" s="349">
        <f t="shared" si="213"/>
        <v>0</v>
      </c>
      <c r="BB1553" s="349">
        <f t="shared" si="214"/>
        <v>0</v>
      </c>
      <c r="BC1553" s="349">
        <f t="shared" si="214"/>
        <v>0</v>
      </c>
      <c r="BD1553" s="350">
        <f t="shared" si="214"/>
        <v>0</v>
      </c>
      <c r="BE1553" s="349">
        <f t="shared" si="218"/>
        <v>0</v>
      </c>
      <c r="BF1553" s="375">
        <f t="shared" si="219"/>
        <v>0</v>
      </c>
      <c r="BG1553" s="334">
        <f t="shared" si="220"/>
        <v>0</v>
      </c>
    </row>
    <row r="1554" spans="1:59" x14ac:dyDescent="0.2">
      <c r="A1554" s="326" t="str">
        <f t="shared" si="217"/>
        <v>74212018</v>
      </c>
      <c r="B1554">
        <v>7421</v>
      </c>
      <c r="C1554" s="327">
        <v>2018</v>
      </c>
      <c r="D1554" s="353">
        <f>+IFERROR(VLOOKUP($A1554,Data_Loss!$A$2:$V$1180,6,FALSE),0)</f>
        <v>0</v>
      </c>
      <c r="E1554" s="353">
        <f>+IFERROR(VLOOKUP($A1554,Data_Loss!$A$2:$V$1180,7,FALSE),0)</f>
        <v>0</v>
      </c>
      <c r="F1554" s="353">
        <f>+IFERROR(VLOOKUP($A1554,Data_Loss!$A$2:$V$1180,8,FALSE),0)</f>
        <v>0</v>
      </c>
      <c r="G1554" s="353">
        <f>+IFERROR(VLOOKUP($A1554,Data_Loss!$A$2:$V$1180,9,FALSE),0)</f>
        <v>0</v>
      </c>
      <c r="H1554" s="353">
        <f>+IFERROR(VLOOKUP($A1554,Data_Loss!$A$2:$V$1180,10,FALSE),0)</f>
        <v>0</v>
      </c>
      <c r="I1554" s="353">
        <f>+IFERROR(VLOOKUP($A1554,Data_Loss!$A$2:$V$1300,12,FALSE),0)</f>
        <v>0</v>
      </c>
      <c r="J1554" s="353">
        <f>+IFERROR(VLOOKUP($A1554,Data_Loss!$A$2:$V$1300,13,FALSE),0)</f>
        <v>0</v>
      </c>
      <c r="K1554" s="353">
        <f>+IFERROR(VLOOKUP($A1554,Data_Loss!$A$2:$V$1300,14,FALSE),0)</f>
        <v>0</v>
      </c>
      <c r="L1554" s="353">
        <f>+IFERROR(VLOOKUP($A1554,Data_Loss!$A$2:$V$1300,15,FALSE),0)</f>
        <v>0</v>
      </c>
      <c r="M1554" s="353">
        <f>+IFERROR(VLOOKUP($A1554,Data_Loss!$A$2:$V$1300,16,FALSE),0)</f>
        <v>0</v>
      </c>
      <c r="N1554" s="353">
        <f>+IFERROR(VLOOKUP($A1554,Data_Loss!$A$2:$V$1300,17,FALSE),0)</f>
        <v>0</v>
      </c>
      <c r="O1554" s="353">
        <f>+IFERROR(VLOOKUP($A1554,Data_Loss!$A$2:$V$1300,18,FALSE),0)</f>
        <v>0</v>
      </c>
      <c r="P1554" s="353">
        <f>+IFERROR(VLOOKUP($A1554,Data_Loss!$A$2:$V$1300,19,FALSE),0)</f>
        <v>0</v>
      </c>
      <c r="Q1554" s="353">
        <f>+IFERROR(VLOOKUP($A1554,Data_Loss!$A$2:$V$1300,20,FALSE),0)</f>
        <v>0</v>
      </c>
      <c r="R1554" s="353">
        <f>+IFERROR(VLOOKUP($A1554,Data_Loss!$A$2:$V$1300,21,FALSE),0)</f>
        <v>0</v>
      </c>
      <c r="S1554" s="353">
        <f>+IFERROR(VLOOKUP($A1554,Data_Loss!$A$2:$V$1300,22,FALSE),0)</f>
        <v>0</v>
      </c>
      <c r="T1554" s="191">
        <f>+$I1554*'10k &amp; MO'!C$7+$J1554*'10k &amp; MO'!C$13+$K1554*'10k &amp; MO'!C$19+$L1554*'10k &amp; MO'!C$25+$M1554*'10k &amp; MO'!C$31</f>
        <v>0</v>
      </c>
      <c r="U1554" s="349">
        <f>+$I1554*'10k &amp; MO'!D$7+$J1554*'10k &amp; MO'!D$13+$K1554*'10k &amp; MO'!D$19+$L1554*'10k &amp; MO'!D$25+$M1554*'10k &amp; MO'!D$31</f>
        <v>0</v>
      </c>
      <c r="V1554" s="349">
        <f>+$I1554*'10k &amp; MO'!E$7+$J1554*'10k &amp; MO'!E$13+$K1554*'10k &amp; MO'!E$19+$L1554*'10k &amp; MO'!E$25+$M1554*'10k &amp; MO'!E$31</f>
        <v>0</v>
      </c>
      <c r="W1554" s="349">
        <f>+$I1554*'10k &amp; MO'!F$7+$J1554*'10k &amp; MO'!F$13+$K1554*'10k &amp; MO'!F$19+$L1554*'10k &amp; MO'!F$25+$M1554*'10k &amp; MO'!F$31</f>
        <v>0</v>
      </c>
      <c r="X1554" s="349">
        <f>+$I1554*'10k &amp; MO'!G$7+$J1554*'10k &amp; MO'!G$13+$K1554*'10k &amp; MO'!G$19+$L1554*'10k &amp; MO'!G$25+$M1554*'10k &amp; MO'!G$31</f>
        <v>0</v>
      </c>
      <c r="Y1554" s="349">
        <f>+$N1554*'10k &amp; MO'!H$7+$O1554*'10k &amp; MO'!H$13+$P1554*'10k &amp; MO'!H$19+$Q1554*'10k &amp; MO'!H$25+$R1554*'10k &amp; MO'!H$31</f>
        <v>0</v>
      </c>
      <c r="Z1554" s="349">
        <f>+$N1554*'10k &amp; MO'!I$7+$O1554*'10k &amp; MO'!I$13+$P1554*'10k &amp; MO'!I$19+$Q1554*'10k &amp; MO'!I$25+$R1554*'10k &amp; MO'!I$31</f>
        <v>0</v>
      </c>
      <c r="AA1554" s="349">
        <f>+$N1554*'10k &amp; MO'!J$7+$O1554*'10k &amp; MO'!J$13+$P1554*'10k &amp; MO'!J$19+$Q1554*'10k &amp; MO'!J$25+$R1554*'10k &amp; MO'!J$31</f>
        <v>0</v>
      </c>
      <c r="AB1554" s="349">
        <f>+$N1554*'10k &amp; MO'!K$7+$O1554*'10k &amp; MO'!K$13+$P1554*'10k &amp; MO'!K$19+$Q1554*'10k &amp; MO'!K$25+$R1554*'10k &amp; MO'!K$31</f>
        <v>0</v>
      </c>
      <c r="AC1554" s="349">
        <f>+$N1554*'10k &amp; MO'!L$7+$O1554*'10k &amp; MO'!L$13+$P1554*'10k &amp; MO'!L$19+$Q1554*'10k &amp; MO'!L$25+$R1554*'10k &amp; MO'!L$31</f>
        <v>0</v>
      </c>
      <c r="AD1554" s="350">
        <f>+S1554*'10k &amp; MO'!O$7</f>
        <v>0</v>
      </c>
      <c r="AF1554" s="192" t="str">
        <f t="shared" si="215"/>
        <v>74212018</v>
      </c>
      <c r="AG1554" s="192">
        <f>+IFERROR(VLOOKUP($AF1554,'Limited Loss'!$F$5:$P$124,AG$3,FALSE),0)</f>
        <v>0</v>
      </c>
      <c r="AH1554" s="193">
        <f>+IFERROR(VLOOKUP($AF1554,'Limited Loss'!$F$5:$P$124,AH$3,FALSE),0)</f>
        <v>0</v>
      </c>
      <c r="AI1554" s="193">
        <f>+IFERROR(VLOOKUP($AF1554,'Limited Loss'!$F$5:$P$124,AI$3,FALSE),0)</f>
        <v>0</v>
      </c>
      <c r="AJ1554" s="193">
        <f>+IFERROR(VLOOKUP($AF1554,'Limited Loss'!$F$5:$P$124,AJ$3,FALSE),0)</f>
        <v>0</v>
      </c>
      <c r="AK1554" s="100">
        <f>+IFERROR(VLOOKUP($AF1554,'Limited Loss'!$F$5:$P$124,AK$3,FALSE),0)</f>
        <v>0</v>
      </c>
      <c r="AL1554" s="193">
        <f>+IFERROR(VLOOKUP($AF1554,'Limited Loss'!$F$5:$P$124,AL$3,FALSE),0)</f>
        <v>0</v>
      </c>
      <c r="AM1554" s="193">
        <f>+IFERROR(VLOOKUP($AF1554,'Limited Loss'!$F$5:$P$124,AM$3,FALSE),0)</f>
        <v>0</v>
      </c>
      <c r="AN1554" s="193">
        <f>+IFERROR(VLOOKUP($AF1554,'Limited Loss'!$F$5:$P$124,AN$3,FALSE),0)</f>
        <v>0</v>
      </c>
      <c r="AO1554" s="193">
        <f>+IFERROR(VLOOKUP($AF1554,'Limited Loss'!$F$5:$P$124,AO$3,FALSE),0)</f>
        <v>0</v>
      </c>
      <c r="AP1554" s="100">
        <f>+IFERROR(VLOOKUP($AF1554,'Limited Loss'!$F$5:$P$124,AP$3,FALSE),0)</f>
        <v>0</v>
      </c>
      <c r="AQ1554" s="353"/>
      <c r="AR1554" s="331">
        <f t="shared" si="216"/>
        <v>7421</v>
      </c>
      <c r="AS1554" s="332">
        <f t="shared" si="216"/>
        <v>2018</v>
      </c>
      <c r="AT1554" s="349">
        <f t="shared" si="213"/>
        <v>0</v>
      </c>
      <c r="AU1554" s="349">
        <f t="shared" si="213"/>
        <v>0</v>
      </c>
      <c r="AV1554" s="349">
        <f t="shared" si="213"/>
        <v>0</v>
      </c>
      <c r="AW1554" s="349">
        <f t="shared" si="213"/>
        <v>0</v>
      </c>
      <c r="AX1554" s="350">
        <f t="shared" si="213"/>
        <v>0</v>
      </c>
      <c r="AY1554" s="349">
        <f t="shared" si="213"/>
        <v>0</v>
      </c>
      <c r="AZ1554" s="349">
        <f t="shared" si="213"/>
        <v>0</v>
      </c>
      <c r="BA1554" s="349">
        <f t="shared" si="213"/>
        <v>0</v>
      </c>
      <c r="BB1554" s="349">
        <f t="shared" si="214"/>
        <v>0</v>
      </c>
      <c r="BC1554" s="349">
        <f t="shared" si="214"/>
        <v>0</v>
      </c>
      <c r="BD1554" s="350">
        <f t="shared" si="214"/>
        <v>0</v>
      </c>
      <c r="BE1554" s="349">
        <f t="shared" si="218"/>
        <v>0</v>
      </c>
      <c r="BF1554" s="375">
        <f t="shared" si="219"/>
        <v>0</v>
      </c>
      <c r="BG1554" s="334">
        <f t="shared" si="220"/>
        <v>0</v>
      </c>
    </row>
    <row r="1555" spans="1:59" x14ac:dyDescent="0.2">
      <c r="A1555" s="326" t="str">
        <f t="shared" si="217"/>
        <v>74242014</v>
      </c>
      <c r="B1555">
        <v>7424</v>
      </c>
      <c r="C1555" s="327">
        <v>2014</v>
      </c>
      <c r="D1555" s="353">
        <f>+IFERROR(VLOOKUP($A1555,Data_Loss!$A$2:$V$1180,6,FALSE),0)</f>
        <v>0</v>
      </c>
      <c r="E1555" s="353">
        <f>+IFERROR(VLOOKUP($A1555,Data_Loss!$A$2:$V$1180,7,FALSE),0)</f>
        <v>0</v>
      </c>
      <c r="F1555" s="353">
        <f>+IFERROR(VLOOKUP($A1555,Data_Loss!$A$2:$V$1180,8,FALSE),0)</f>
        <v>0</v>
      </c>
      <c r="G1555" s="353">
        <f>+IFERROR(VLOOKUP($A1555,Data_Loss!$A$2:$V$1180,9,FALSE),0)</f>
        <v>0</v>
      </c>
      <c r="H1555" s="353">
        <f>+IFERROR(VLOOKUP($A1555,Data_Loss!$A$2:$V$1180,10,FALSE),0)</f>
        <v>0</v>
      </c>
      <c r="I1555" s="353">
        <f>+IFERROR(VLOOKUP($A1555,Data_Loss!$A$2:$V$1300,12,FALSE),0)</f>
        <v>0</v>
      </c>
      <c r="J1555" s="353">
        <f>+IFERROR(VLOOKUP($A1555,Data_Loss!$A$2:$V$1300,13,FALSE),0)</f>
        <v>0</v>
      </c>
      <c r="K1555" s="353">
        <f>+IFERROR(VLOOKUP($A1555,Data_Loss!$A$2:$V$1300,14,FALSE),0)</f>
        <v>0</v>
      </c>
      <c r="L1555" s="353">
        <f>+IFERROR(VLOOKUP($A1555,Data_Loss!$A$2:$V$1300,15,FALSE),0)</f>
        <v>0</v>
      </c>
      <c r="M1555" s="353">
        <f>+IFERROR(VLOOKUP($A1555,Data_Loss!$A$2:$V$1300,16,FALSE),0)</f>
        <v>0</v>
      </c>
      <c r="N1555" s="353">
        <f>+IFERROR(VLOOKUP($A1555,Data_Loss!$A$2:$V$1300,17,FALSE),0)</f>
        <v>0</v>
      </c>
      <c r="O1555" s="353">
        <f>+IFERROR(VLOOKUP($A1555,Data_Loss!$A$2:$V$1300,18,FALSE),0)</f>
        <v>0</v>
      </c>
      <c r="P1555" s="353">
        <f>+IFERROR(VLOOKUP($A1555,Data_Loss!$A$2:$V$1300,19,FALSE),0)</f>
        <v>0</v>
      </c>
      <c r="Q1555" s="353">
        <f>+IFERROR(VLOOKUP($A1555,Data_Loss!$A$2:$V$1300,20,FALSE),0)</f>
        <v>0</v>
      </c>
      <c r="R1555" s="353">
        <f>+IFERROR(VLOOKUP($A1555,Data_Loss!$A$2:$V$1300,21,FALSE),0)</f>
        <v>0</v>
      </c>
      <c r="S1555" s="353">
        <f>+IFERROR(VLOOKUP($A1555,Data_Loss!$A$2:$V$1300,22,FALSE),0)</f>
        <v>0</v>
      </c>
      <c r="T1555" s="191">
        <f>+$I1555*'10k &amp; MO'!C$3+$J1555*'10k &amp; MO'!C$9+$K1555*'10k &amp; MO'!C$15+$L1555*'10k &amp; MO'!C$21+$M1555*'10k &amp; MO'!C$27</f>
        <v>0</v>
      </c>
      <c r="U1555" s="349">
        <f>+$I1555*'10k &amp; MO'!D$3+$J1555*'10k &amp; MO'!D$9+$K1555*'10k &amp; MO'!D$15+$L1555*'10k &amp; MO'!D$21+$M1555*'10k &amp; MO'!D$27</f>
        <v>0</v>
      </c>
      <c r="V1555" s="349">
        <f>+$I1555*'10k &amp; MO'!E$3+$J1555*'10k &amp; MO'!E$9+$K1555*'10k &amp; MO'!E$15+$L1555*'10k &amp; MO'!E$21+$M1555*'10k &amp; MO'!E$27</f>
        <v>0</v>
      </c>
      <c r="W1555" s="349">
        <f>+$I1555*'10k &amp; MO'!F$3+$J1555*'10k &amp; MO'!F$9+$K1555*'10k &amp; MO'!F$15+$L1555*'10k &amp; MO'!F$21+$M1555*'10k &amp; MO'!F$27</f>
        <v>0</v>
      </c>
      <c r="X1555" s="349">
        <f>+$I1555*'10k &amp; MO'!G$3+$J1555*'10k &amp; MO'!G$9+$K1555*'10k &amp; MO'!G$15+$L1555*'10k &amp; MO'!G$21+$M1555*'10k &amp; MO'!G$27</f>
        <v>0</v>
      </c>
      <c r="Y1555" s="349">
        <f>+$N1555*'10k &amp; MO'!H$3+$O1555*'10k &amp; MO'!H$9+$P1555*'10k &amp; MO'!H$15+$Q1555*'10k &amp; MO'!H$21+$R1555*'10k &amp; MO'!H$27</f>
        <v>0</v>
      </c>
      <c r="Z1555" s="349">
        <f>+$N1555*'10k &amp; MO'!I$3+$O1555*'10k &amp; MO'!I$9+$P1555*'10k &amp; MO'!I$15+$Q1555*'10k &amp; MO'!I$21+$R1555*'10k &amp; MO'!I$27</f>
        <v>0</v>
      </c>
      <c r="AA1555" s="349">
        <f>+$N1555*'10k &amp; MO'!J$3+$O1555*'10k &amp; MO'!J$9+$P1555*'10k &amp; MO'!J$15+$Q1555*'10k &amp; MO'!J$21+$R1555*'10k &amp; MO'!J$27</f>
        <v>0</v>
      </c>
      <c r="AB1555" s="349">
        <f>+$N1555*'10k &amp; MO'!K$3+$O1555*'10k &amp; MO'!K$9+$P1555*'10k &amp; MO'!K$15+$Q1555*'10k &amp; MO'!K$21+$R1555*'10k &amp; MO'!K$27</f>
        <v>0</v>
      </c>
      <c r="AC1555" s="349">
        <f>+$N1555*'10k &amp; MO'!L$3+$O1555*'10k &amp; MO'!L$9+$P1555*'10k &amp; MO'!L$15+$Q1555*'10k &amp; MO'!L$21+$R1555*'10k &amp; MO'!L$27</f>
        <v>0</v>
      </c>
      <c r="AD1555" s="350">
        <f>+S1555*'10k &amp; MO'!O$3</f>
        <v>0</v>
      </c>
      <c r="AF1555" s="192" t="str">
        <f t="shared" si="215"/>
        <v>74242014</v>
      </c>
      <c r="AG1555" s="192">
        <f>+IFERROR(VLOOKUP($AF1555,'Limited Loss'!$F$5:$P$124,AG$3,FALSE),0)</f>
        <v>0</v>
      </c>
      <c r="AH1555" s="193">
        <f>+IFERROR(VLOOKUP($AF1555,'Limited Loss'!$F$5:$P$124,AH$3,FALSE),0)</f>
        <v>0</v>
      </c>
      <c r="AI1555" s="193">
        <f>+IFERROR(VLOOKUP($AF1555,'Limited Loss'!$F$5:$P$124,AI$3,FALSE),0)</f>
        <v>0</v>
      </c>
      <c r="AJ1555" s="193">
        <f>+IFERROR(VLOOKUP($AF1555,'Limited Loss'!$F$5:$P$124,AJ$3,FALSE),0)</f>
        <v>0</v>
      </c>
      <c r="AK1555" s="100">
        <f>+IFERROR(VLOOKUP($AF1555,'Limited Loss'!$F$5:$P$124,AK$3,FALSE),0)</f>
        <v>0</v>
      </c>
      <c r="AL1555" s="193">
        <f>+IFERROR(VLOOKUP($AF1555,'Limited Loss'!$F$5:$P$124,AL$3,FALSE),0)</f>
        <v>0</v>
      </c>
      <c r="AM1555" s="193">
        <f>+IFERROR(VLOOKUP($AF1555,'Limited Loss'!$F$5:$P$124,AM$3,FALSE),0)</f>
        <v>0</v>
      </c>
      <c r="AN1555" s="193">
        <f>+IFERROR(VLOOKUP($AF1555,'Limited Loss'!$F$5:$P$124,AN$3,FALSE),0)</f>
        <v>0</v>
      </c>
      <c r="AO1555" s="193">
        <f>+IFERROR(VLOOKUP($AF1555,'Limited Loss'!$F$5:$P$124,AO$3,FALSE),0)</f>
        <v>0</v>
      </c>
      <c r="AP1555" s="100">
        <f>+IFERROR(VLOOKUP($AF1555,'Limited Loss'!$F$5:$P$124,AP$3,FALSE),0)</f>
        <v>0</v>
      </c>
      <c r="AQ1555" s="353"/>
      <c r="AR1555" s="331">
        <f t="shared" si="216"/>
        <v>7424</v>
      </c>
      <c r="AS1555" s="332">
        <f t="shared" si="216"/>
        <v>2014</v>
      </c>
      <c r="AT1555" s="349">
        <f t="shared" si="213"/>
        <v>0</v>
      </c>
      <c r="AU1555" s="349">
        <f t="shared" si="213"/>
        <v>0</v>
      </c>
      <c r="AV1555" s="349">
        <f t="shared" si="213"/>
        <v>0</v>
      </c>
      <c r="AW1555" s="349">
        <f t="shared" si="213"/>
        <v>0</v>
      </c>
      <c r="AX1555" s="350">
        <f t="shared" si="213"/>
        <v>0</v>
      </c>
      <c r="AY1555" s="349">
        <f t="shared" si="213"/>
        <v>0</v>
      </c>
      <c r="AZ1555" s="349">
        <f t="shared" si="213"/>
        <v>0</v>
      </c>
      <c r="BA1555" s="349">
        <f t="shared" si="213"/>
        <v>0</v>
      </c>
      <c r="BB1555" s="349">
        <f t="shared" si="214"/>
        <v>0</v>
      </c>
      <c r="BC1555" s="349">
        <f t="shared" si="214"/>
        <v>0</v>
      </c>
      <c r="BD1555" s="350">
        <f t="shared" si="214"/>
        <v>0</v>
      </c>
      <c r="BE1555" s="349">
        <f t="shared" si="218"/>
        <v>0</v>
      </c>
      <c r="BF1555" s="375">
        <f t="shared" si="219"/>
        <v>0</v>
      </c>
      <c r="BG1555" s="334">
        <f t="shared" si="220"/>
        <v>0</v>
      </c>
    </row>
    <row r="1556" spans="1:59" x14ac:dyDescent="0.2">
      <c r="A1556" s="326" t="str">
        <f t="shared" si="217"/>
        <v>74242015</v>
      </c>
      <c r="B1556">
        <v>7424</v>
      </c>
      <c r="C1556" s="327">
        <v>2015</v>
      </c>
      <c r="D1556" s="353">
        <f>+IFERROR(VLOOKUP($A1556,Data_Loss!$A$2:$V$1180,6,FALSE),0)</f>
        <v>0</v>
      </c>
      <c r="E1556" s="353">
        <f>+IFERROR(VLOOKUP($A1556,Data_Loss!$A$2:$V$1180,7,FALSE),0)</f>
        <v>0</v>
      </c>
      <c r="F1556" s="353">
        <f>+IFERROR(VLOOKUP($A1556,Data_Loss!$A$2:$V$1180,8,FALSE),0)</f>
        <v>0</v>
      </c>
      <c r="G1556" s="353">
        <f>+IFERROR(VLOOKUP($A1556,Data_Loss!$A$2:$V$1180,9,FALSE),0)</f>
        <v>0</v>
      </c>
      <c r="H1556" s="353">
        <f>+IFERROR(VLOOKUP($A1556,Data_Loss!$A$2:$V$1180,10,FALSE),0)</f>
        <v>0</v>
      </c>
      <c r="I1556" s="353">
        <f>+IFERROR(VLOOKUP($A1556,Data_Loss!$A$2:$V$1300,12,FALSE),0)</f>
        <v>0</v>
      </c>
      <c r="J1556" s="353">
        <f>+IFERROR(VLOOKUP($A1556,Data_Loss!$A$2:$V$1300,13,FALSE),0)</f>
        <v>0</v>
      </c>
      <c r="K1556" s="353">
        <f>+IFERROR(VLOOKUP($A1556,Data_Loss!$A$2:$V$1300,14,FALSE),0)</f>
        <v>0</v>
      </c>
      <c r="L1556" s="353">
        <f>+IFERROR(VLOOKUP($A1556,Data_Loss!$A$2:$V$1300,15,FALSE),0)</f>
        <v>0</v>
      </c>
      <c r="M1556" s="353">
        <f>+IFERROR(VLOOKUP($A1556,Data_Loss!$A$2:$V$1300,16,FALSE),0)</f>
        <v>0</v>
      </c>
      <c r="N1556" s="353">
        <f>+IFERROR(VLOOKUP($A1556,Data_Loss!$A$2:$V$1300,17,FALSE),0)</f>
        <v>0</v>
      </c>
      <c r="O1556" s="353">
        <f>+IFERROR(VLOOKUP($A1556,Data_Loss!$A$2:$V$1300,18,FALSE),0)</f>
        <v>0</v>
      </c>
      <c r="P1556" s="353">
        <f>+IFERROR(VLOOKUP($A1556,Data_Loss!$A$2:$V$1300,19,FALSE),0)</f>
        <v>0</v>
      </c>
      <c r="Q1556" s="353">
        <f>+IFERROR(VLOOKUP($A1556,Data_Loss!$A$2:$V$1300,20,FALSE),0)</f>
        <v>0</v>
      </c>
      <c r="R1556" s="353">
        <f>+IFERROR(VLOOKUP($A1556,Data_Loss!$A$2:$V$1300,21,FALSE),0)</f>
        <v>0</v>
      </c>
      <c r="S1556" s="353">
        <f>+IFERROR(VLOOKUP($A1556,Data_Loss!$A$2:$V$1300,22,FALSE),0)</f>
        <v>408</v>
      </c>
      <c r="T1556" s="191">
        <f>+$I1556*'10k &amp; MO'!C$4+$J1556*'10k &amp; MO'!C$10+$K1556*'10k &amp; MO'!C$16+$L1556*'10k &amp; MO'!C$22+$M1556*'10k &amp; MO'!C$28</f>
        <v>0</v>
      </c>
      <c r="U1556" s="349">
        <f>+$I1556*'10k &amp; MO'!D$4+$J1556*'10k &amp; MO'!D$10+$K1556*'10k &amp; MO'!D$16+$L1556*'10k &amp; MO'!D$22+$M1556*'10k &amp; MO'!D$28</f>
        <v>0</v>
      </c>
      <c r="V1556" s="349">
        <f>+$I1556*'10k &amp; MO'!E$4+$J1556*'10k &amp; MO'!E$10+$K1556*'10k &amp; MO'!E$16+$L1556*'10k &amp; MO'!E$22+$M1556*'10k &amp; MO'!E$28</f>
        <v>0</v>
      </c>
      <c r="W1556" s="349">
        <f>+$I1556*'10k &amp; MO'!F$4+$J1556*'10k &amp; MO'!F$10+$K1556*'10k &amp; MO'!F$16+$L1556*'10k &amp; MO'!F$22+$M1556*'10k &amp; MO'!F$28</f>
        <v>0</v>
      </c>
      <c r="X1556" s="349">
        <f>+$I1556*'10k &amp; MO'!G$4+$J1556*'10k &amp; MO'!G$10+$K1556*'10k &amp; MO'!G$16+$L1556*'10k &amp; MO'!G$22+$M1556*'10k &amp; MO'!G$28</f>
        <v>0</v>
      </c>
      <c r="Y1556" s="349">
        <f>+$N1556*'10k &amp; MO'!H$4+$O1556*'10k &amp; MO'!H$10+$P1556*'10k &amp; MO'!H$16+$Q1556*'10k &amp; MO'!H$22+$R1556*'10k &amp; MO'!H$28</f>
        <v>0</v>
      </c>
      <c r="Z1556" s="349">
        <f>+$N1556*'10k &amp; MO'!I$4+$O1556*'10k &amp; MO'!I$10+$P1556*'10k &amp; MO'!I$16+$Q1556*'10k &amp; MO'!I$22+$R1556*'10k &amp; MO'!I$28</f>
        <v>0</v>
      </c>
      <c r="AA1556" s="349">
        <f>+$N1556*'10k &amp; MO'!J$4+$O1556*'10k &amp; MO'!J$10+$P1556*'10k &amp; MO'!J$16+$Q1556*'10k &amp; MO'!J$22+$R1556*'10k &amp; MO'!J$28</f>
        <v>0</v>
      </c>
      <c r="AB1556" s="349">
        <f>+$N1556*'10k &amp; MO'!K$4+$O1556*'10k &amp; MO'!K$10+$P1556*'10k &amp; MO'!K$16+$Q1556*'10k &amp; MO'!K$22+$R1556*'10k &amp; MO'!K$28</f>
        <v>0</v>
      </c>
      <c r="AC1556" s="349">
        <f>+$N1556*'10k &amp; MO'!L$4+$O1556*'10k &amp; MO'!L$10+$P1556*'10k &amp; MO'!L$16+$Q1556*'10k &amp; MO'!L$22+$R1556*'10k &amp; MO'!L$28</f>
        <v>0</v>
      </c>
      <c r="AD1556" s="350">
        <f>+S1556*'10k &amp; MO'!O$4</f>
        <v>494.49599999999998</v>
      </c>
      <c r="AF1556" s="192" t="str">
        <f t="shared" si="215"/>
        <v>74242015</v>
      </c>
      <c r="AG1556" s="192">
        <f>+IFERROR(VLOOKUP($AF1556,'Limited Loss'!$F$5:$P$124,AG$3,FALSE),0)</f>
        <v>0</v>
      </c>
      <c r="AH1556" s="193">
        <f>+IFERROR(VLOOKUP($AF1556,'Limited Loss'!$F$5:$P$124,AH$3,FALSE),0)</f>
        <v>0</v>
      </c>
      <c r="AI1556" s="193">
        <f>+IFERROR(VLOOKUP($AF1556,'Limited Loss'!$F$5:$P$124,AI$3,FALSE),0)</f>
        <v>0</v>
      </c>
      <c r="AJ1556" s="193">
        <f>+IFERROR(VLOOKUP($AF1556,'Limited Loss'!$F$5:$P$124,AJ$3,FALSE),0)</f>
        <v>0</v>
      </c>
      <c r="AK1556" s="100">
        <f>+IFERROR(VLOOKUP($AF1556,'Limited Loss'!$F$5:$P$124,AK$3,FALSE),0)</f>
        <v>0</v>
      </c>
      <c r="AL1556" s="193">
        <f>+IFERROR(VLOOKUP($AF1556,'Limited Loss'!$F$5:$P$124,AL$3,FALSE),0)</f>
        <v>0</v>
      </c>
      <c r="AM1556" s="193">
        <f>+IFERROR(VLOOKUP($AF1556,'Limited Loss'!$F$5:$P$124,AM$3,FALSE),0)</f>
        <v>0</v>
      </c>
      <c r="AN1556" s="193">
        <f>+IFERROR(VLOOKUP($AF1556,'Limited Loss'!$F$5:$P$124,AN$3,FALSE),0)</f>
        <v>0</v>
      </c>
      <c r="AO1556" s="193">
        <f>+IFERROR(VLOOKUP($AF1556,'Limited Loss'!$F$5:$P$124,AO$3,FALSE),0)</f>
        <v>0</v>
      </c>
      <c r="AP1556" s="100">
        <f>+IFERROR(VLOOKUP($AF1556,'Limited Loss'!$F$5:$P$124,AP$3,FALSE),0)</f>
        <v>0</v>
      </c>
      <c r="AQ1556" s="353"/>
      <c r="AR1556" s="331">
        <f t="shared" si="216"/>
        <v>7424</v>
      </c>
      <c r="AS1556" s="332">
        <f t="shared" si="216"/>
        <v>2015</v>
      </c>
      <c r="AT1556" s="349">
        <f t="shared" si="213"/>
        <v>0</v>
      </c>
      <c r="AU1556" s="349">
        <f t="shared" si="213"/>
        <v>0</v>
      </c>
      <c r="AV1556" s="349">
        <f t="shared" si="213"/>
        <v>0</v>
      </c>
      <c r="AW1556" s="349">
        <f t="shared" si="213"/>
        <v>0</v>
      </c>
      <c r="AX1556" s="350">
        <f t="shared" si="213"/>
        <v>0</v>
      </c>
      <c r="AY1556" s="349">
        <f t="shared" si="213"/>
        <v>0</v>
      </c>
      <c r="AZ1556" s="349">
        <f t="shared" si="213"/>
        <v>0</v>
      </c>
      <c r="BA1556" s="349">
        <f t="shared" si="213"/>
        <v>0</v>
      </c>
      <c r="BB1556" s="349">
        <f t="shared" si="214"/>
        <v>0</v>
      </c>
      <c r="BC1556" s="349">
        <f t="shared" si="214"/>
        <v>0</v>
      </c>
      <c r="BD1556" s="350">
        <f t="shared" si="214"/>
        <v>494.49599999999998</v>
      </c>
      <c r="BE1556" s="349">
        <f t="shared" si="218"/>
        <v>0</v>
      </c>
      <c r="BF1556" s="375">
        <f t="shared" si="219"/>
        <v>0</v>
      </c>
      <c r="BG1556" s="334">
        <f t="shared" si="220"/>
        <v>494.49599999999998</v>
      </c>
    </row>
    <row r="1557" spans="1:59" x14ac:dyDescent="0.2">
      <c r="A1557" s="326" t="str">
        <f t="shared" si="217"/>
        <v>74242016</v>
      </c>
      <c r="B1557">
        <v>7424</v>
      </c>
      <c r="C1557" s="327">
        <v>2016</v>
      </c>
      <c r="D1557" s="353">
        <f>+IFERROR(VLOOKUP($A1557,Data_Loss!$A$2:$V$1180,6,FALSE),0)</f>
        <v>0</v>
      </c>
      <c r="E1557" s="353">
        <f>+IFERROR(VLOOKUP($A1557,Data_Loss!$A$2:$V$1180,7,FALSE),0)</f>
        <v>0</v>
      </c>
      <c r="F1557" s="353">
        <f>+IFERROR(VLOOKUP($A1557,Data_Loss!$A$2:$V$1180,8,FALSE),0)</f>
        <v>0</v>
      </c>
      <c r="G1557" s="353">
        <f>+IFERROR(VLOOKUP($A1557,Data_Loss!$A$2:$V$1180,9,FALSE),0)</f>
        <v>0</v>
      </c>
      <c r="H1557" s="353">
        <f>+IFERROR(VLOOKUP($A1557,Data_Loss!$A$2:$V$1180,10,FALSE),0)</f>
        <v>0</v>
      </c>
      <c r="I1557" s="353">
        <f>+IFERROR(VLOOKUP($A1557,Data_Loss!$A$2:$V$1300,12,FALSE),0)</f>
        <v>0</v>
      </c>
      <c r="J1557" s="353">
        <f>+IFERROR(VLOOKUP($A1557,Data_Loss!$A$2:$V$1300,13,FALSE),0)</f>
        <v>0</v>
      </c>
      <c r="K1557" s="353">
        <f>+IFERROR(VLOOKUP($A1557,Data_Loss!$A$2:$V$1300,14,FALSE),0)</f>
        <v>0</v>
      </c>
      <c r="L1557" s="353">
        <f>+IFERROR(VLOOKUP($A1557,Data_Loss!$A$2:$V$1300,15,FALSE),0)</f>
        <v>0</v>
      </c>
      <c r="M1557" s="353">
        <f>+IFERROR(VLOOKUP($A1557,Data_Loss!$A$2:$V$1300,16,FALSE),0)</f>
        <v>0</v>
      </c>
      <c r="N1557" s="353">
        <f>+IFERROR(VLOOKUP($A1557,Data_Loss!$A$2:$V$1300,17,FALSE),0)</f>
        <v>0</v>
      </c>
      <c r="O1557" s="353">
        <f>+IFERROR(VLOOKUP($A1557,Data_Loss!$A$2:$V$1300,18,FALSE),0)</f>
        <v>0</v>
      </c>
      <c r="P1557" s="353">
        <f>+IFERROR(VLOOKUP($A1557,Data_Loss!$A$2:$V$1300,19,FALSE),0)</f>
        <v>0</v>
      </c>
      <c r="Q1557" s="353">
        <f>+IFERROR(VLOOKUP($A1557,Data_Loss!$A$2:$V$1300,20,FALSE),0)</f>
        <v>0</v>
      </c>
      <c r="R1557" s="353">
        <f>+IFERROR(VLOOKUP($A1557,Data_Loss!$A$2:$V$1300,21,FALSE),0)</f>
        <v>0</v>
      </c>
      <c r="S1557" s="353">
        <f>+IFERROR(VLOOKUP($A1557,Data_Loss!$A$2:$V$1300,22,FALSE),0)</f>
        <v>4614</v>
      </c>
      <c r="T1557" s="191">
        <f>+$I1557*'10k &amp; MO'!C$5+$J1557*'10k &amp; MO'!C$11+$K1557*'10k &amp; MO'!C$17+$L1557*'10k &amp; MO'!C$23+$M1557*'10k &amp; MO'!C$29</f>
        <v>0</v>
      </c>
      <c r="U1557" s="349">
        <f>+$I1557*'10k &amp; MO'!D$5+$J1557*'10k &amp; MO'!D$11+$K1557*'10k &amp; MO'!D$17+$L1557*'10k &amp; MO'!D$23+$M1557*'10k &amp; MO'!D$29</f>
        <v>0</v>
      </c>
      <c r="V1557" s="349">
        <f>+$I1557*'10k &amp; MO'!E$5+$J1557*'10k &amp; MO'!E$11+$K1557*'10k &amp; MO'!E$17+$L1557*'10k &amp; MO'!E$23+$M1557*'10k &amp; MO'!E$29</f>
        <v>0</v>
      </c>
      <c r="W1557" s="349">
        <f>+$I1557*'10k &amp; MO'!F$5+$J1557*'10k &amp; MO'!F$11+$K1557*'10k &amp; MO'!F$17+$L1557*'10k &amp; MO'!F$23+$M1557*'10k &amp; MO'!F$29</f>
        <v>0</v>
      </c>
      <c r="X1557" s="349">
        <f>+$I1557*'10k &amp; MO'!G$5+$J1557*'10k &amp; MO'!G$11+$K1557*'10k &amp; MO'!G$17+$L1557*'10k &amp; MO'!G$23+$M1557*'10k &amp; MO'!G$29</f>
        <v>0</v>
      </c>
      <c r="Y1557" s="349">
        <f>+$N1557*'10k &amp; MO'!H$5+$O1557*'10k &amp; MO'!H$11+$P1557*'10k &amp; MO'!H$17+$Q1557*'10k &amp; MO'!H$23+$R1557*'10k &amp; MO'!H$29</f>
        <v>0</v>
      </c>
      <c r="Z1557" s="349">
        <f>+$N1557*'10k &amp; MO'!I$5+$O1557*'10k &amp; MO'!I$11+$P1557*'10k &amp; MO'!I$17+$Q1557*'10k &amp; MO'!I$23+$R1557*'10k &amp; MO'!I$29</f>
        <v>0</v>
      </c>
      <c r="AA1557" s="349">
        <f>+$N1557*'10k &amp; MO'!J$5+$O1557*'10k &amp; MO'!J$11+$P1557*'10k &amp; MO'!J$17+$Q1557*'10k &amp; MO'!J$23+$R1557*'10k &amp; MO'!J$29</f>
        <v>0</v>
      </c>
      <c r="AB1557" s="349">
        <f>+$N1557*'10k &amp; MO'!K$5+$O1557*'10k &amp; MO'!K$11+$P1557*'10k &amp; MO'!K$17+$Q1557*'10k &amp; MO'!K$23+$R1557*'10k &amp; MO'!K$29</f>
        <v>0</v>
      </c>
      <c r="AC1557" s="349">
        <f>+$N1557*'10k &amp; MO'!L$5+$O1557*'10k &amp; MO'!L$11+$P1557*'10k &amp; MO'!L$17+$Q1557*'10k &amp; MO'!L$23+$R1557*'10k &amp; MO'!L$29</f>
        <v>0</v>
      </c>
      <c r="AD1557" s="350">
        <f>+S1557*'10k &amp; MO'!O$5</f>
        <v>6219.6720000000005</v>
      </c>
      <c r="AF1557" s="192" t="str">
        <f t="shared" si="215"/>
        <v>74242016</v>
      </c>
      <c r="AG1557" s="192">
        <f>+IFERROR(VLOOKUP($AF1557,'Limited Loss'!$F$5:$P$124,AG$3,FALSE),0)</f>
        <v>0</v>
      </c>
      <c r="AH1557" s="193">
        <f>+IFERROR(VLOOKUP($AF1557,'Limited Loss'!$F$5:$P$124,AH$3,FALSE),0)</f>
        <v>0</v>
      </c>
      <c r="AI1557" s="193">
        <f>+IFERROR(VLOOKUP($AF1557,'Limited Loss'!$F$5:$P$124,AI$3,FALSE),0)</f>
        <v>0</v>
      </c>
      <c r="AJ1557" s="193">
        <f>+IFERROR(VLOOKUP($AF1557,'Limited Loss'!$F$5:$P$124,AJ$3,FALSE),0)</f>
        <v>0</v>
      </c>
      <c r="AK1557" s="100">
        <f>+IFERROR(VLOOKUP($AF1557,'Limited Loss'!$F$5:$P$124,AK$3,FALSE),0)</f>
        <v>0</v>
      </c>
      <c r="AL1557" s="193">
        <f>+IFERROR(VLOOKUP($AF1557,'Limited Loss'!$F$5:$P$124,AL$3,FALSE),0)</f>
        <v>0</v>
      </c>
      <c r="AM1557" s="193">
        <f>+IFERROR(VLOOKUP($AF1557,'Limited Loss'!$F$5:$P$124,AM$3,FALSE),0)</f>
        <v>0</v>
      </c>
      <c r="AN1557" s="193">
        <f>+IFERROR(VLOOKUP($AF1557,'Limited Loss'!$F$5:$P$124,AN$3,FALSE),0)</f>
        <v>0</v>
      </c>
      <c r="AO1557" s="193">
        <f>+IFERROR(VLOOKUP($AF1557,'Limited Loss'!$F$5:$P$124,AO$3,FALSE),0)</f>
        <v>0</v>
      </c>
      <c r="AP1557" s="100">
        <f>+IFERROR(VLOOKUP($AF1557,'Limited Loss'!$F$5:$P$124,AP$3,FALSE),0)</f>
        <v>0</v>
      </c>
      <c r="AQ1557" s="353"/>
      <c r="AR1557" s="331">
        <f t="shared" si="216"/>
        <v>7424</v>
      </c>
      <c r="AS1557" s="332">
        <f t="shared" si="216"/>
        <v>2016</v>
      </c>
      <c r="AT1557" s="349">
        <f t="shared" si="213"/>
        <v>0</v>
      </c>
      <c r="AU1557" s="349">
        <f t="shared" si="213"/>
        <v>0</v>
      </c>
      <c r="AV1557" s="349">
        <f t="shared" si="213"/>
        <v>0</v>
      </c>
      <c r="AW1557" s="349">
        <f t="shared" si="213"/>
        <v>0</v>
      </c>
      <c r="AX1557" s="350">
        <f t="shared" si="213"/>
        <v>0</v>
      </c>
      <c r="AY1557" s="349">
        <f t="shared" si="213"/>
        <v>0</v>
      </c>
      <c r="AZ1557" s="349">
        <f t="shared" si="213"/>
        <v>0</v>
      </c>
      <c r="BA1557" s="349">
        <f t="shared" si="213"/>
        <v>0</v>
      </c>
      <c r="BB1557" s="349">
        <f t="shared" si="214"/>
        <v>0</v>
      </c>
      <c r="BC1557" s="349">
        <f t="shared" si="214"/>
        <v>0</v>
      </c>
      <c r="BD1557" s="350">
        <f t="shared" si="214"/>
        <v>6219.6720000000005</v>
      </c>
      <c r="BE1557" s="349">
        <f t="shared" si="218"/>
        <v>0</v>
      </c>
      <c r="BF1557" s="375">
        <f t="shared" si="219"/>
        <v>0</v>
      </c>
      <c r="BG1557" s="334">
        <f t="shared" si="220"/>
        <v>6219.6720000000005</v>
      </c>
    </row>
    <row r="1558" spans="1:59" x14ac:dyDescent="0.2">
      <c r="A1558" s="326" t="str">
        <f t="shared" si="217"/>
        <v>74242017</v>
      </c>
      <c r="B1558">
        <v>7424</v>
      </c>
      <c r="C1558" s="327">
        <v>2017</v>
      </c>
      <c r="D1558" s="353">
        <f>+IFERROR(VLOOKUP($A1558,Data_Loss!$A$2:$V$1180,6,FALSE),0)</f>
        <v>0</v>
      </c>
      <c r="E1558" s="353">
        <f>+IFERROR(VLOOKUP($A1558,Data_Loss!$A$2:$V$1180,7,FALSE),0)</f>
        <v>0</v>
      </c>
      <c r="F1558" s="353">
        <f>+IFERROR(VLOOKUP($A1558,Data_Loss!$A$2:$V$1180,8,FALSE),0)</f>
        <v>0</v>
      </c>
      <c r="G1558" s="353">
        <f>+IFERROR(VLOOKUP($A1558,Data_Loss!$A$2:$V$1180,9,FALSE),0)</f>
        <v>1</v>
      </c>
      <c r="H1558" s="353">
        <f>+IFERROR(VLOOKUP($A1558,Data_Loss!$A$2:$V$1180,10,FALSE),0)</f>
        <v>0</v>
      </c>
      <c r="I1558" s="353">
        <f>+IFERROR(VLOOKUP($A1558,Data_Loss!$A$2:$V$1300,12,FALSE),0)</f>
        <v>0</v>
      </c>
      <c r="J1558" s="353">
        <f>+IFERROR(VLOOKUP($A1558,Data_Loss!$A$2:$V$1300,13,FALSE),0)</f>
        <v>0</v>
      </c>
      <c r="K1558" s="353">
        <f>+IFERROR(VLOOKUP($A1558,Data_Loss!$A$2:$V$1300,14,FALSE),0)</f>
        <v>0</v>
      </c>
      <c r="L1558" s="353">
        <f>+IFERROR(VLOOKUP($A1558,Data_Loss!$A$2:$V$1300,15,FALSE),0)</f>
        <v>29973</v>
      </c>
      <c r="M1558" s="353">
        <f>+IFERROR(VLOOKUP($A1558,Data_Loss!$A$2:$V$1300,16,FALSE),0)</f>
        <v>0</v>
      </c>
      <c r="N1558" s="353">
        <f>+IFERROR(VLOOKUP($A1558,Data_Loss!$A$2:$V$1300,17,FALSE),0)</f>
        <v>0</v>
      </c>
      <c r="O1558" s="353">
        <f>+IFERROR(VLOOKUP($A1558,Data_Loss!$A$2:$V$1300,18,FALSE),0)</f>
        <v>0</v>
      </c>
      <c r="P1558" s="353">
        <f>+IFERROR(VLOOKUP($A1558,Data_Loss!$A$2:$V$1300,19,FALSE),0)</f>
        <v>0</v>
      </c>
      <c r="Q1558" s="353">
        <f>+IFERROR(VLOOKUP($A1558,Data_Loss!$A$2:$V$1300,20,FALSE),0)</f>
        <v>10934</v>
      </c>
      <c r="R1558" s="353">
        <f>+IFERROR(VLOOKUP($A1558,Data_Loss!$A$2:$V$1300,21,FALSE),0)</f>
        <v>0</v>
      </c>
      <c r="S1558" s="353">
        <f>+IFERROR(VLOOKUP($A1558,Data_Loss!$A$2:$V$1300,22,FALSE),0)</f>
        <v>194</v>
      </c>
      <c r="T1558" s="191">
        <f>+$I1558*'10k &amp; MO'!C$6+$J1558*'10k &amp; MO'!C$12+$K1558*'10k &amp; MO'!C$18+$L1558*'10k &amp; MO'!C$24+$M1558*'10k &amp; MO'!C$30</f>
        <v>0</v>
      </c>
      <c r="U1558" s="349">
        <f>+$I1558*'10k &amp; MO'!D$6+$J1558*'10k &amp; MO'!D$12+$K1558*'10k &amp; MO'!D$18+$L1558*'10k &amp; MO'!D$24+$M1558*'10k &amp; MO'!D$30</f>
        <v>62.943299999999994</v>
      </c>
      <c r="V1558" s="349">
        <f>+$I1558*'10k &amp; MO'!E$6+$J1558*'10k &amp; MO'!E$12+$K1558*'10k &amp; MO'!E$18+$L1558*'10k &amp; MO'!E$24+$M1558*'10k &amp; MO'!E$30</f>
        <v>26295.312900000001</v>
      </c>
      <c r="W1558" s="349">
        <f>+$I1558*'10k &amp; MO'!F$6+$J1558*'10k &amp; MO'!F$12+$K1558*'10k &amp; MO'!F$18+$L1558*'10k &amp; MO'!F$24+$M1558*'10k &amp; MO'!F$30</f>
        <v>26963.710799999997</v>
      </c>
      <c r="X1558" s="349">
        <f>+$I1558*'10k &amp; MO'!G$6+$J1558*'10k &amp; MO'!G$12+$K1558*'10k &amp; MO'!G$18+$L1558*'10k &amp; MO'!G$24+$M1558*'10k &amp; MO'!G$30</f>
        <v>2265.9587999999999</v>
      </c>
      <c r="Y1558" s="349">
        <f>+$N1558*'10k &amp; MO'!H$6+$O1558*'10k &amp; MO'!H$12+$P1558*'10k &amp; MO'!H$18+$Q1558*'10k &amp; MO'!H$24+$R1558*'10k &amp; MO'!H$30</f>
        <v>0</v>
      </c>
      <c r="Z1558" s="349">
        <f>+$N1558*'10k &amp; MO'!I$6+$O1558*'10k &amp; MO'!I$12+$P1558*'10k &amp; MO'!I$18+$Q1558*'10k &amp; MO'!I$24+$R1558*'10k &amp; MO'!I$30</f>
        <v>7.6537999999999995</v>
      </c>
      <c r="AA1558" s="349">
        <f>+$N1558*'10k &amp; MO'!J$6+$O1558*'10k &amp; MO'!J$12+$P1558*'10k &amp; MO'!J$18+$Q1558*'10k &amp; MO'!J$24+$R1558*'10k &amp; MO'!J$30</f>
        <v>11306.849400000001</v>
      </c>
      <c r="AB1558" s="349">
        <f>+$N1558*'10k &amp; MO'!K$6+$O1558*'10k &amp; MO'!K$12+$P1558*'10k &amp; MO'!K$18+$Q1558*'10k &amp; MO'!K$24+$R1558*'10k &amp; MO'!K$30</f>
        <v>13791.0542</v>
      </c>
      <c r="AC1558" s="349">
        <f>+$N1558*'10k &amp; MO'!L$6+$O1558*'10k &amp; MO'!L$12+$P1558*'10k &amp; MO'!L$18+$Q1558*'10k &amp; MO'!L$24+$R1558*'10k &amp; MO'!L$30</f>
        <v>1162.2842000000001</v>
      </c>
      <c r="AD1558" s="350">
        <f>+S1558*'10k &amp; MO'!O$6</f>
        <v>261.12400000000002</v>
      </c>
      <c r="AF1558" s="192" t="str">
        <f t="shared" si="215"/>
        <v>74242017</v>
      </c>
      <c r="AG1558" s="192">
        <f>+IFERROR(VLOOKUP($AF1558,'Limited Loss'!$F$5:$P$124,AG$3,FALSE),0)</f>
        <v>0</v>
      </c>
      <c r="AH1558" s="193">
        <f>+IFERROR(VLOOKUP($AF1558,'Limited Loss'!$F$5:$P$124,AH$3,FALSE),0)</f>
        <v>0</v>
      </c>
      <c r="AI1558" s="193">
        <f>+IFERROR(VLOOKUP($AF1558,'Limited Loss'!$F$5:$P$124,AI$3,FALSE),0)</f>
        <v>0</v>
      </c>
      <c r="AJ1558" s="193">
        <f>+IFERROR(VLOOKUP($AF1558,'Limited Loss'!$F$5:$P$124,AJ$3,FALSE),0)</f>
        <v>0</v>
      </c>
      <c r="AK1558" s="100">
        <f>+IFERROR(VLOOKUP($AF1558,'Limited Loss'!$F$5:$P$124,AK$3,FALSE),0)</f>
        <v>0</v>
      </c>
      <c r="AL1558" s="193">
        <f>+IFERROR(VLOOKUP($AF1558,'Limited Loss'!$F$5:$P$124,AL$3,FALSE),0)</f>
        <v>0</v>
      </c>
      <c r="AM1558" s="193">
        <f>+IFERROR(VLOOKUP($AF1558,'Limited Loss'!$F$5:$P$124,AM$3,FALSE),0)</f>
        <v>0</v>
      </c>
      <c r="AN1558" s="193">
        <f>+IFERROR(VLOOKUP($AF1558,'Limited Loss'!$F$5:$P$124,AN$3,FALSE),0)</f>
        <v>0</v>
      </c>
      <c r="AO1558" s="193">
        <f>+IFERROR(VLOOKUP($AF1558,'Limited Loss'!$F$5:$P$124,AO$3,FALSE),0)</f>
        <v>0</v>
      </c>
      <c r="AP1558" s="100">
        <f>+IFERROR(VLOOKUP($AF1558,'Limited Loss'!$F$5:$P$124,AP$3,FALSE),0)</f>
        <v>0</v>
      </c>
      <c r="AQ1558" s="353"/>
      <c r="AR1558" s="331">
        <f t="shared" si="216"/>
        <v>7424</v>
      </c>
      <c r="AS1558" s="332">
        <f t="shared" si="216"/>
        <v>2017</v>
      </c>
      <c r="AT1558" s="349">
        <f t="shared" si="213"/>
        <v>0</v>
      </c>
      <c r="AU1558" s="349">
        <f t="shared" si="213"/>
        <v>62.943299999999994</v>
      </c>
      <c r="AV1558" s="349">
        <f t="shared" si="213"/>
        <v>26295.312900000001</v>
      </c>
      <c r="AW1558" s="349">
        <f t="shared" si="213"/>
        <v>26963.710799999997</v>
      </c>
      <c r="AX1558" s="350">
        <f t="shared" si="213"/>
        <v>2265.9587999999999</v>
      </c>
      <c r="AY1558" s="349">
        <f t="shared" si="213"/>
        <v>0</v>
      </c>
      <c r="AZ1558" s="349">
        <f t="shared" si="213"/>
        <v>7.6537999999999995</v>
      </c>
      <c r="BA1558" s="349">
        <f t="shared" si="213"/>
        <v>11306.849400000001</v>
      </c>
      <c r="BB1558" s="349">
        <f t="shared" si="214"/>
        <v>13791.0542</v>
      </c>
      <c r="BC1558" s="349">
        <f t="shared" si="214"/>
        <v>1162.2842000000001</v>
      </c>
      <c r="BD1558" s="350">
        <f t="shared" si="214"/>
        <v>261.12400000000002</v>
      </c>
      <c r="BE1558" s="349">
        <f t="shared" si="218"/>
        <v>37672.759400000003</v>
      </c>
      <c r="BF1558" s="375">
        <f t="shared" si="219"/>
        <v>44183.008000000002</v>
      </c>
      <c r="BG1558" s="334">
        <f t="shared" si="220"/>
        <v>261.12400000000002</v>
      </c>
    </row>
    <row r="1559" spans="1:59" x14ac:dyDescent="0.2">
      <c r="A1559" s="326" t="str">
        <f t="shared" si="217"/>
        <v>74242018</v>
      </c>
      <c r="B1559">
        <v>7424</v>
      </c>
      <c r="C1559" s="327">
        <v>2018</v>
      </c>
      <c r="D1559" s="353">
        <f>+IFERROR(VLOOKUP($A1559,Data_Loss!$A$2:$V$1180,6,FALSE),0)</f>
        <v>0</v>
      </c>
      <c r="E1559" s="353">
        <f>+IFERROR(VLOOKUP($A1559,Data_Loss!$A$2:$V$1180,7,FALSE),0)</f>
        <v>0</v>
      </c>
      <c r="F1559" s="353">
        <f>+IFERROR(VLOOKUP($A1559,Data_Loss!$A$2:$V$1180,8,FALSE),0)</f>
        <v>0</v>
      </c>
      <c r="G1559" s="353">
        <f>+IFERROR(VLOOKUP($A1559,Data_Loss!$A$2:$V$1180,9,FALSE),0)</f>
        <v>0</v>
      </c>
      <c r="H1559" s="353">
        <f>+IFERROR(VLOOKUP($A1559,Data_Loss!$A$2:$V$1180,10,FALSE),0)</f>
        <v>1</v>
      </c>
      <c r="I1559" s="353">
        <f>+IFERROR(VLOOKUP($A1559,Data_Loss!$A$2:$V$1300,12,FALSE),0)</f>
        <v>0</v>
      </c>
      <c r="J1559" s="353">
        <f>+IFERROR(VLOOKUP($A1559,Data_Loss!$A$2:$V$1300,13,FALSE),0)</f>
        <v>0</v>
      </c>
      <c r="K1559" s="353">
        <f>+IFERROR(VLOOKUP($A1559,Data_Loss!$A$2:$V$1300,14,FALSE),0)</f>
        <v>0</v>
      </c>
      <c r="L1559" s="353">
        <f>+IFERROR(VLOOKUP($A1559,Data_Loss!$A$2:$V$1300,15,FALSE),0)</f>
        <v>0</v>
      </c>
      <c r="M1559" s="353">
        <f>+IFERROR(VLOOKUP($A1559,Data_Loss!$A$2:$V$1300,16,FALSE),0)</f>
        <v>20000</v>
      </c>
      <c r="N1559" s="353">
        <f>+IFERROR(VLOOKUP($A1559,Data_Loss!$A$2:$V$1300,17,FALSE),0)</f>
        <v>0</v>
      </c>
      <c r="O1559" s="353">
        <f>+IFERROR(VLOOKUP($A1559,Data_Loss!$A$2:$V$1300,18,FALSE),0)</f>
        <v>0</v>
      </c>
      <c r="P1559" s="353">
        <f>+IFERROR(VLOOKUP($A1559,Data_Loss!$A$2:$V$1300,19,FALSE),0)</f>
        <v>0</v>
      </c>
      <c r="Q1559" s="353">
        <f>+IFERROR(VLOOKUP($A1559,Data_Loss!$A$2:$V$1300,20,FALSE),0)</f>
        <v>0</v>
      </c>
      <c r="R1559" s="353">
        <f>+IFERROR(VLOOKUP($A1559,Data_Loss!$A$2:$V$1300,21,FALSE),0)</f>
        <v>0</v>
      </c>
      <c r="S1559" s="353">
        <f>+IFERROR(VLOOKUP($A1559,Data_Loss!$A$2:$V$1300,22,FALSE),0)</f>
        <v>1373</v>
      </c>
      <c r="T1559" s="191">
        <f>+$I1559*'10k &amp; MO'!C$7+$J1559*'10k &amp; MO'!C$13+$K1559*'10k &amp; MO'!C$19+$L1559*'10k &amp; MO'!C$25+$M1559*'10k &amp; MO'!C$31</f>
        <v>44</v>
      </c>
      <c r="U1559" s="349">
        <f>+$I1559*'10k &amp; MO'!D$7+$J1559*'10k &amp; MO'!D$13+$K1559*'10k &amp; MO'!D$19+$L1559*'10k &amp; MO'!D$25+$M1559*'10k &amp; MO'!D$31</f>
        <v>1364</v>
      </c>
      <c r="V1559" s="349">
        <f>+$I1559*'10k &amp; MO'!E$7+$J1559*'10k &amp; MO'!E$13+$K1559*'10k &amp; MO'!E$19+$L1559*'10k &amp; MO'!E$25+$M1559*'10k &amp; MO'!E$31</f>
        <v>28060</v>
      </c>
      <c r="W1559" s="349">
        <f>+$I1559*'10k &amp; MO'!F$7+$J1559*'10k &amp; MO'!F$13+$K1559*'10k &amp; MO'!F$19+$L1559*'10k &amp; MO'!F$25+$M1559*'10k &amp; MO'!F$31</f>
        <v>10582</v>
      </c>
      <c r="X1559" s="349">
        <f>+$I1559*'10k &amp; MO'!G$7+$J1559*'10k &amp; MO'!G$13+$K1559*'10k &amp; MO'!G$19+$L1559*'10k &amp; MO'!G$25+$M1559*'10k &amp; MO'!G$31</f>
        <v>13776</v>
      </c>
      <c r="Y1559" s="349">
        <f>+$N1559*'10k &amp; MO'!H$7+$O1559*'10k &amp; MO'!H$13+$P1559*'10k &amp; MO'!H$19+$Q1559*'10k &amp; MO'!H$25+$R1559*'10k &amp; MO'!H$31</f>
        <v>0</v>
      </c>
      <c r="Z1559" s="349">
        <f>+$N1559*'10k &amp; MO'!I$7+$O1559*'10k &amp; MO'!I$13+$P1559*'10k &amp; MO'!I$19+$Q1559*'10k &amp; MO'!I$25+$R1559*'10k &amp; MO'!I$31</f>
        <v>0</v>
      </c>
      <c r="AA1559" s="349">
        <f>+$N1559*'10k &amp; MO'!J$7+$O1559*'10k &amp; MO'!J$13+$P1559*'10k &amp; MO'!J$19+$Q1559*'10k &amp; MO'!J$25+$R1559*'10k &amp; MO'!J$31</f>
        <v>0</v>
      </c>
      <c r="AB1559" s="349">
        <f>+$N1559*'10k &amp; MO'!K$7+$O1559*'10k &amp; MO'!K$13+$P1559*'10k &amp; MO'!K$19+$Q1559*'10k &amp; MO'!K$25+$R1559*'10k &amp; MO'!K$31</f>
        <v>0</v>
      </c>
      <c r="AC1559" s="349">
        <f>+$N1559*'10k &amp; MO'!L$7+$O1559*'10k &amp; MO'!L$13+$P1559*'10k &amp; MO'!L$19+$Q1559*'10k &amp; MO'!L$25+$R1559*'10k &amp; MO'!L$31</f>
        <v>0</v>
      </c>
      <c r="AD1559" s="350">
        <f>+S1559*'10k &amp; MO'!O$7</f>
        <v>1820.5980000000002</v>
      </c>
      <c r="AF1559" s="192" t="str">
        <f t="shared" si="215"/>
        <v>74242018</v>
      </c>
      <c r="AG1559" s="192">
        <f>+IFERROR(VLOOKUP($AF1559,'Limited Loss'!$F$5:$P$124,AG$3,FALSE),0)</f>
        <v>0</v>
      </c>
      <c r="AH1559" s="193">
        <f>+IFERROR(VLOOKUP($AF1559,'Limited Loss'!$F$5:$P$124,AH$3,FALSE),0)</f>
        <v>0</v>
      </c>
      <c r="AI1559" s="193">
        <f>+IFERROR(VLOOKUP($AF1559,'Limited Loss'!$F$5:$P$124,AI$3,FALSE),0)</f>
        <v>0</v>
      </c>
      <c r="AJ1559" s="193">
        <f>+IFERROR(VLOOKUP($AF1559,'Limited Loss'!$F$5:$P$124,AJ$3,FALSE),0)</f>
        <v>0</v>
      </c>
      <c r="AK1559" s="100">
        <f>+IFERROR(VLOOKUP($AF1559,'Limited Loss'!$F$5:$P$124,AK$3,FALSE),0)</f>
        <v>0</v>
      </c>
      <c r="AL1559" s="193">
        <f>+IFERROR(VLOOKUP($AF1559,'Limited Loss'!$F$5:$P$124,AL$3,FALSE),0)</f>
        <v>0</v>
      </c>
      <c r="AM1559" s="193">
        <f>+IFERROR(VLOOKUP($AF1559,'Limited Loss'!$F$5:$P$124,AM$3,FALSE),0)</f>
        <v>0</v>
      </c>
      <c r="AN1559" s="193">
        <f>+IFERROR(VLOOKUP($AF1559,'Limited Loss'!$F$5:$P$124,AN$3,FALSE),0)</f>
        <v>0</v>
      </c>
      <c r="AO1559" s="193">
        <f>+IFERROR(VLOOKUP($AF1559,'Limited Loss'!$F$5:$P$124,AO$3,FALSE),0)</f>
        <v>0</v>
      </c>
      <c r="AP1559" s="100">
        <f>+IFERROR(VLOOKUP($AF1559,'Limited Loss'!$F$5:$P$124,AP$3,FALSE),0)</f>
        <v>0</v>
      </c>
      <c r="AQ1559" s="353"/>
      <c r="AR1559" s="331">
        <f t="shared" si="216"/>
        <v>7424</v>
      </c>
      <c r="AS1559" s="332">
        <f t="shared" si="216"/>
        <v>2018</v>
      </c>
      <c r="AT1559" s="349">
        <f t="shared" si="213"/>
        <v>44</v>
      </c>
      <c r="AU1559" s="349">
        <f t="shared" si="213"/>
        <v>1364</v>
      </c>
      <c r="AV1559" s="349">
        <f t="shared" si="213"/>
        <v>28060</v>
      </c>
      <c r="AW1559" s="349">
        <f t="shared" si="213"/>
        <v>10582</v>
      </c>
      <c r="AX1559" s="350">
        <f t="shared" si="213"/>
        <v>13776</v>
      </c>
      <c r="AY1559" s="349">
        <f t="shared" si="213"/>
        <v>0</v>
      </c>
      <c r="AZ1559" s="349">
        <f t="shared" si="213"/>
        <v>0</v>
      </c>
      <c r="BA1559" s="349">
        <f t="shared" si="213"/>
        <v>0</v>
      </c>
      <c r="BB1559" s="349">
        <f t="shared" si="214"/>
        <v>0</v>
      </c>
      <c r="BC1559" s="349">
        <f t="shared" si="214"/>
        <v>0</v>
      </c>
      <c r="BD1559" s="350">
        <f t="shared" si="214"/>
        <v>1820.5980000000002</v>
      </c>
      <c r="BE1559" s="349">
        <f t="shared" si="218"/>
        <v>29468</v>
      </c>
      <c r="BF1559" s="375">
        <f t="shared" si="219"/>
        <v>24358</v>
      </c>
      <c r="BG1559" s="334">
        <f t="shared" si="220"/>
        <v>1820.5980000000002</v>
      </c>
    </row>
    <row r="1560" spans="1:59" x14ac:dyDescent="0.2">
      <c r="A1560" s="326" t="str">
        <f t="shared" si="217"/>
        <v>74282014</v>
      </c>
      <c r="B1560">
        <v>7428</v>
      </c>
      <c r="C1560" s="327">
        <v>2014</v>
      </c>
      <c r="D1560" s="353">
        <f>+IFERROR(VLOOKUP($A1560,Data_Loss!$A$2:$V$1180,6,FALSE),0)</f>
        <v>0</v>
      </c>
      <c r="E1560" s="353">
        <f>+IFERROR(VLOOKUP($A1560,Data_Loss!$A$2:$V$1180,7,FALSE),0)</f>
        <v>0</v>
      </c>
      <c r="F1560" s="353">
        <f>+IFERROR(VLOOKUP($A1560,Data_Loss!$A$2:$V$1180,8,FALSE),0)</f>
        <v>0</v>
      </c>
      <c r="G1560" s="353">
        <f>+IFERROR(VLOOKUP($A1560,Data_Loss!$A$2:$V$1180,9,FALSE),0)</f>
        <v>4</v>
      </c>
      <c r="H1560" s="353">
        <f>+IFERROR(VLOOKUP($A1560,Data_Loss!$A$2:$V$1180,10,FALSE),0)</f>
        <v>4</v>
      </c>
      <c r="I1560" s="353">
        <f>+IFERROR(VLOOKUP($A1560,Data_Loss!$A$2:$V$1300,12,FALSE),0)</f>
        <v>0</v>
      </c>
      <c r="J1560" s="353">
        <f>+IFERROR(VLOOKUP($A1560,Data_Loss!$A$2:$V$1300,13,FALSE),0)</f>
        <v>0</v>
      </c>
      <c r="K1560" s="353">
        <f>+IFERROR(VLOOKUP($A1560,Data_Loss!$A$2:$V$1300,14,FALSE),0)</f>
        <v>0</v>
      </c>
      <c r="L1560" s="353">
        <f>+IFERROR(VLOOKUP($A1560,Data_Loss!$A$2:$V$1300,15,FALSE),0)</f>
        <v>28281</v>
      </c>
      <c r="M1560" s="353">
        <f>+IFERROR(VLOOKUP($A1560,Data_Loss!$A$2:$V$1300,16,FALSE),0)</f>
        <v>14969</v>
      </c>
      <c r="N1560" s="353">
        <f>+IFERROR(VLOOKUP($A1560,Data_Loss!$A$2:$V$1300,17,FALSE),0)</f>
        <v>0</v>
      </c>
      <c r="O1560" s="353">
        <f>+IFERROR(VLOOKUP($A1560,Data_Loss!$A$2:$V$1300,18,FALSE),0)</f>
        <v>0</v>
      </c>
      <c r="P1560" s="353">
        <f>+IFERROR(VLOOKUP($A1560,Data_Loss!$A$2:$V$1300,19,FALSE),0)</f>
        <v>0</v>
      </c>
      <c r="Q1560" s="353">
        <f>+IFERROR(VLOOKUP($A1560,Data_Loss!$A$2:$V$1300,20,FALSE),0)</f>
        <v>46810</v>
      </c>
      <c r="R1560" s="353">
        <f>+IFERROR(VLOOKUP($A1560,Data_Loss!$A$2:$V$1300,21,FALSE),0)</f>
        <v>26950</v>
      </c>
      <c r="S1560" s="353">
        <f>+IFERROR(VLOOKUP($A1560,Data_Loss!$A$2:$V$1300,22,FALSE),0)</f>
        <v>42514</v>
      </c>
      <c r="T1560" s="191">
        <f>+$I1560*'10k &amp; MO'!C$3+$J1560*'10k &amp; MO'!C$9+$K1560*'10k &amp; MO'!C$15+$L1560*'10k &amp; MO'!C$21+$M1560*'10k &amp; MO'!C$27</f>
        <v>0</v>
      </c>
      <c r="U1560" s="349">
        <f>+$I1560*'10k &amp; MO'!D$3+$J1560*'10k &amp; MO'!D$9+$K1560*'10k &amp; MO'!D$15+$L1560*'10k &amp; MO'!D$21+$M1560*'10k &amp; MO'!D$27</f>
        <v>0</v>
      </c>
      <c r="V1560" s="349">
        <f>+$I1560*'10k &amp; MO'!E$3+$J1560*'10k &amp; MO'!E$9+$K1560*'10k &amp; MO'!E$15+$L1560*'10k &amp; MO'!E$21+$M1560*'10k &amp; MO'!E$27</f>
        <v>0</v>
      </c>
      <c r="W1560" s="349">
        <f>+$I1560*'10k &amp; MO'!F$3+$J1560*'10k &amp; MO'!F$9+$K1560*'10k &amp; MO'!F$15+$L1560*'10k &amp; MO'!F$21+$M1560*'10k &amp; MO'!F$27</f>
        <v>34757.349000000002</v>
      </c>
      <c r="X1560" s="349">
        <f>+$I1560*'10k &amp; MO'!G$3+$J1560*'10k &amp; MO'!G$9+$K1560*'10k &amp; MO'!G$15+$L1560*'10k &amp; MO'!G$21+$M1560*'10k &amp; MO'!G$27</f>
        <v>16944.907999999999</v>
      </c>
      <c r="Y1560" s="349">
        <f>+$N1560*'10k &amp; MO'!H$3+$O1560*'10k &amp; MO'!H$9+$P1560*'10k &amp; MO'!H$15+$Q1560*'10k &amp; MO'!H$21+$R1560*'10k &amp; MO'!H$27</f>
        <v>0</v>
      </c>
      <c r="Z1560" s="349">
        <f>+$N1560*'10k &amp; MO'!I$3+$O1560*'10k &amp; MO'!I$9+$P1560*'10k &amp; MO'!I$15+$Q1560*'10k &amp; MO'!I$21+$R1560*'10k &amp; MO'!I$27</f>
        <v>0</v>
      </c>
      <c r="AA1560" s="349">
        <f>+$N1560*'10k &amp; MO'!J$3+$O1560*'10k &amp; MO'!J$9+$P1560*'10k &amp; MO'!J$15+$Q1560*'10k &amp; MO'!J$21+$R1560*'10k &amp; MO'!J$27</f>
        <v>0</v>
      </c>
      <c r="AB1560" s="349">
        <f>+$N1560*'10k &amp; MO'!K$3+$O1560*'10k &amp; MO'!K$9+$P1560*'10k &amp; MO'!K$15+$Q1560*'10k &amp; MO'!K$21+$R1560*'10k &amp; MO'!K$27</f>
        <v>65580.81</v>
      </c>
      <c r="AC1560" s="349">
        <f>+$N1560*'10k &amp; MO'!L$3+$O1560*'10k &amp; MO'!L$9+$P1560*'10k &amp; MO'!L$15+$Q1560*'10k &amp; MO'!L$21+$R1560*'10k &amp; MO'!L$27</f>
        <v>41556.9</v>
      </c>
      <c r="AD1560" s="350">
        <f>+S1560*'10k &amp; MO'!O$3</f>
        <v>45532.493999999999</v>
      </c>
      <c r="AF1560" s="192" t="str">
        <f t="shared" si="215"/>
        <v>74282014</v>
      </c>
      <c r="AG1560" s="192">
        <f>+IFERROR(VLOOKUP($AF1560,'Limited Loss'!$F$5:$P$124,AG$3,FALSE),0)</f>
        <v>0</v>
      </c>
      <c r="AH1560" s="193">
        <f>+IFERROR(VLOOKUP($AF1560,'Limited Loss'!$F$5:$P$124,AH$3,FALSE),0)</f>
        <v>0</v>
      </c>
      <c r="AI1560" s="193">
        <f>+IFERROR(VLOOKUP($AF1560,'Limited Loss'!$F$5:$P$124,AI$3,FALSE),0)</f>
        <v>0</v>
      </c>
      <c r="AJ1560" s="193">
        <f>+IFERROR(VLOOKUP($AF1560,'Limited Loss'!$F$5:$P$124,AJ$3,FALSE),0)</f>
        <v>0</v>
      </c>
      <c r="AK1560" s="100">
        <f>+IFERROR(VLOOKUP($AF1560,'Limited Loss'!$F$5:$P$124,AK$3,FALSE),0)</f>
        <v>0</v>
      </c>
      <c r="AL1560" s="193">
        <f>+IFERROR(VLOOKUP($AF1560,'Limited Loss'!$F$5:$P$124,AL$3,FALSE),0)</f>
        <v>0</v>
      </c>
      <c r="AM1560" s="193">
        <f>+IFERROR(VLOOKUP($AF1560,'Limited Loss'!$F$5:$P$124,AM$3,FALSE),0)</f>
        <v>0</v>
      </c>
      <c r="AN1560" s="193">
        <f>+IFERROR(VLOOKUP($AF1560,'Limited Loss'!$F$5:$P$124,AN$3,FALSE),0)</f>
        <v>0</v>
      </c>
      <c r="AO1560" s="193">
        <f>+IFERROR(VLOOKUP($AF1560,'Limited Loss'!$F$5:$P$124,AO$3,FALSE),0)</f>
        <v>0</v>
      </c>
      <c r="AP1560" s="100">
        <f>+IFERROR(VLOOKUP($AF1560,'Limited Loss'!$F$5:$P$124,AP$3,FALSE),0)</f>
        <v>0</v>
      </c>
      <c r="AQ1560" s="353"/>
      <c r="AR1560" s="331">
        <f t="shared" si="216"/>
        <v>7428</v>
      </c>
      <c r="AS1560" s="332">
        <f t="shared" si="216"/>
        <v>2014</v>
      </c>
      <c r="AT1560" s="349">
        <f t="shared" si="213"/>
        <v>0</v>
      </c>
      <c r="AU1560" s="349">
        <f t="shared" si="213"/>
        <v>0</v>
      </c>
      <c r="AV1560" s="349">
        <f t="shared" si="213"/>
        <v>0</v>
      </c>
      <c r="AW1560" s="349">
        <f t="shared" si="213"/>
        <v>34757.349000000002</v>
      </c>
      <c r="AX1560" s="350">
        <f t="shared" si="213"/>
        <v>16944.907999999999</v>
      </c>
      <c r="AY1560" s="349">
        <f t="shared" si="213"/>
        <v>0</v>
      </c>
      <c r="AZ1560" s="349">
        <f t="shared" si="213"/>
        <v>0</v>
      </c>
      <c r="BA1560" s="349">
        <f t="shared" si="213"/>
        <v>0</v>
      </c>
      <c r="BB1560" s="349">
        <f t="shared" si="214"/>
        <v>65580.81</v>
      </c>
      <c r="BC1560" s="349">
        <f t="shared" si="214"/>
        <v>41556.9</v>
      </c>
      <c r="BD1560" s="350">
        <f t="shared" si="214"/>
        <v>45532.493999999999</v>
      </c>
      <c r="BE1560" s="349">
        <f t="shared" si="218"/>
        <v>0</v>
      </c>
      <c r="BF1560" s="375">
        <f t="shared" si="219"/>
        <v>158839.967</v>
      </c>
      <c r="BG1560" s="334">
        <f t="shared" si="220"/>
        <v>45532.493999999999</v>
      </c>
    </row>
    <row r="1561" spans="1:59" x14ac:dyDescent="0.2">
      <c r="A1561" s="326" t="str">
        <f t="shared" si="217"/>
        <v>74282015</v>
      </c>
      <c r="B1561">
        <v>7428</v>
      </c>
      <c r="C1561" s="327">
        <v>2015</v>
      </c>
      <c r="D1561" s="353">
        <f>+IFERROR(VLOOKUP($A1561,Data_Loss!$A$2:$V$1180,6,FALSE),0)</f>
        <v>0</v>
      </c>
      <c r="E1561" s="353">
        <f>+IFERROR(VLOOKUP($A1561,Data_Loss!$A$2:$V$1180,7,FALSE),0)</f>
        <v>0</v>
      </c>
      <c r="F1561" s="353">
        <f>+IFERROR(VLOOKUP($A1561,Data_Loss!$A$2:$V$1180,8,FALSE),0)</f>
        <v>4</v>
      </c>
      <c r="G1561" s="353">
        <f>+IFERROR(VLOOKUP($A1561,Data_Loss!$A$2:$V$1180,9,FALSE),0)</f>
        <v>0</v>
      </c>
      <c r="H1561" s="353">
        <f>+IFERROR(VLOOKUP($A1561,Data_Loss!$A$2:$V$1180,10,FALSE),0)</f>
        <v>6</v>
      </c>
      <c r="I1561" s="353">
        <f>+IFERROR(VLOOKUP($A1561,Data_Loss!$A$2:$V$1300,12,FALSE),0)</f>
        <v>0</v>
      </c>
      <c r="J1561" s="353">
        <f>+IFERROR(VLOOKUP($A1561,Data_Loss!$A$2:$V$1300,13,FALSE),0)</f>
        <v>0</v>
      </c>
      <c r="K1561" s="353">
        <f>+IFERROR(VLOOKUP($A1561,Data_Loss!$A$2:$V$1300,14,FALSE),0)</f>
        <v>708131</v>
      </c>
      <c r="L1561" s="353">
        <f>+IFERROR(VLOOKUP($A1561,Data_Loss!$A$2:$V$1300,15,FALSE),0)</f>
        <v>0</v>
      </c>
      <c r="M1561" s="353">
        <f>+IFERROR(VLOOKUP($A1561,Data_Loss!$A$2:$V$1300,16,FALSE),0)</f>
        <v>56467</v>
      </c>
      <c r="N1561" s="353">
        <f>+IFERROR(VLOOKUP($A1561,Data_Loss!$A$2:$V$1300,17,FALSE),0)</f>
        <v>0</v>
      </c>
      <c r="O1561" s="353">
        <f>+IFERROR(VLOOKUP($A1561,Data_Loss!$A$2:$V$1300,18,FALSE),0)</f>
        <v>0</v>
      </c>
      <c r="P1561" s="353">
        <f>+IFERROR(VLOOKUP($A1561,Data_Loss!$A$2:$V$1300,19,FALSE),0)</f>
        <v>315842</v>
      </c>
      <c r="Q1561" s="353">
        <f>+IFERROR(VLOOKUP($A1561,Data_Loss!$A$2:$V$1300,20,FALSE),0)</f>
        <v>0</v>
      </c>
      <c r="R1561" s="353">
        <f>+IFERROR(VLOOKUP($A1561,Data_Loss!$A$2:$V$1300,21,FALSE),0)</f>
        <v>87745</v>
      </c>
      <c r="S1561" s="353">
        <f>+IFERROR(VLOOKUP($A1561,Data_Loss!$A$2:$V$1300,22,FALSE),0)</f>
        <v>30853</v>
      </c>
      <c r="T1561" s="191">
        <f>+$I1561*'10k &amp; MO'!C$4+$J1561*'10k &amp; MO'!C$10+$K1561*'10k &amp; MO'!C$16+$L1561*'10k &amp; MO'!C$22+$M1561*'10k &amp; MO'!C$28</f>
        <v>0</v>
      </c>
      <c r="U1561" s="349">
        <f>+$I1561*'10k &amp; MO'!D$4+$J1561*'10k &amp; MO'!D$10+$K1561*'10k &amp; MO'!D$16+$L1561*'10k &amp; MO'!D$22+$M1561*'10k &amp; MO'!D$28</f>
        <v>0</v>
      </c>
      <c r="V1561" s="349">
        <f>+$I1561*'10k &amp; MO'!E$4+$J1561*'10k &amp; MO'!E$10+$K1561*'10k &amp; MO'!E$16+$L1561*'10k &amp; MO'!E$22+$M1561*'10k &amp; MO'!E$28</f>
        <v>1244746.25</v>
      </c>
      <c r="W1561" s="349">
        <f>+$I1561*'10k &amp; MO'!F$4+$J1561*'10k &amp; MO'!F$10+$K1561*'10k &amp; MO'!F$16+$L1561*'10k &amp; MO'!F$22+$M1561*'10k &amp; MO'!F$28</f>
        <v>7624.1524000000009</v>
      </c>
      <c r="X1561" s="349">
        <f>+$I1561*'10k &amp; MO'!G$4+$J1561*'10k &amp; MO'!G$10+$K1561*'10k &amp; MO'!G$16+$L1561*'10k &amp; MO'!G$22+$M1561*'10k &amp; MO'!G$28</f>
        <v>68558.89409999999</v>
      </c>
      <c r="Y1561" s="349">
        <f>+$N1561*'10k &amp; MO'!H$4+$O1561*'10k &amp; MO'!H$10+$P1561*'10k &amp; MO'!H$16+$Q1561*'10k &amp; MO'!H$22+$R1561*'10k &amp; MO'!H$28</f>
        <v>0</v>
      </c>
      <c r="Z1561" s="349">
        <f>+$N1561*'10k &amp; MO'!I$4+$O1561*'10k &amp; MO'!I$10+$P1561*'10k &amp; MO'!I$16+$Q1561*'10k &amp; MO'!I$22+$R1561*'10k &amp; MO'!I$28</f>
        <v>0</v>
      </c>
      <c r="AA1561" s="349">
        <f>+$N1561*'10k &amp; MO'!J$4+$O1561*'10k &amp; MO'!J$10+$P1561*'10k &amp; MO'!J$16+$Q1561*'10k &amp; MO'!J$22+$R1561*'10k &amp; MO'!J$28</f>
        <v>881336.35820000002</v>
      </c>
      <c r="AB1561" s="349">
        <f>+$N1561*'10k &amp; MO'!K$4+$O1561*'10k &amp; MO'!K$10+$P1561*'10k &amp; MO'!K$16+$Q1561*'10k &amp; MO'!K$22+$R1561*'10k &amp; MO'!K$28</f>
        <v>12537.6005</v>
      </c>
      <c r="AC1561" s="349">
        <f>+$N1561*'10k &amp; MO'!L$4+$O1561*'10k &amp; MO'!L$10+$P1561*'10k &amp; MO'!L$16+$Q1561*'10k &amp; MO'!L$22+$R1561*'10k &amp; MO'!L$28</f>
        <v>130336.22300000001</v>
      </c>
      <c r="AD1561" s="350">
        <f>+S1561*'10k &amp; MO'!O$4</f>
        <v>37393.835999999996</v>
      </c>
      <c r="AF1561" s="192" t="str">
        <f t="shared" si="215"/>
        <v>74282015</v>
      </c>
      <c r="AG1561" s="192">
        <f>+IFERROR(VLOOKUP($AF1561,'Limited Loss'!$F$5:$P$124,AG$3,FALSE),0)</f>
        <v>0</v>
      </c>
      <c r="AH1561" s="193">
        <f>+IFERROR(VLOOKUP($AF1561,'Limited Loss'!$F$5:$P$124,AH$3,FALSE),0)</f>
        <v>0</v>
      </c>
      <c r="AI1561" s="193">
        <f>+IFERROR(VLOOKUP($AF1561,'Limited Loss'!$F$5:$P$124,AI$3,FALSE),0)</f>
        <v>0</v>
      </c>
      <c r="AJ1561" s="193">
        <f>+IFERROR(VLOOKUP($AF1561,'Limited Loss'!$F$5:$P$124,AJ$3,FALSE),0)</f>
        <v>0</v>
      </c>
      <c r="AK1561" s="100">
        <f>+IFERROR(VLOOKUP($AF1561,'Limited Loss'!$F$5:$P$124,AK$3,FALSE),0)</f>
        <v>0</v>
      </c>
      <c r="AL1561" s="193">
        <f>+IFERROR(VLOOKUP($AF1561,'Limited Loss'!$F$5:$P$124,AL$3,FALSE),0)</f>
        <v>0</v>
      </c>
      <c r="AM1561" s="193">
        <f>+IFERROR(VLOOKUP($AF1561,'Limited Loss'!$F$5:$P$124,AM$3,FALSE),0)</f>
        <v>0</v>
      </c>
      <c r="AN1561" s="193">
        <f>+IFERROR(VLOOKUP($AF1561,'Limited Loss'!$F$5:$P$124,AN$3,FALSE),0)</f>
        <v>0</v>
      </c>
      <c r="AO1561" s="193">
        <f>+IFERROR(VLOOKUP($AF1561,'Limited Loss'!$F$5:$P$124,AO$3,FALSE),0)</f>
        <v>0</v>
      </c>
      <c r="AP1561" s="100">
        <f>+IFERROR(VLOOKUP($AF1561,'Limited Loss'!$F$5:$P$124,AP$3,FALSE),0)</f>
        <v>0</v>
      </c>
      <c r="AQ1561" s="353"/>
      <c r="AR1561" s="331">
        <f t="shared" si="216"/>
        <v>7428</v>
      </c>
      <c r="AS1561" s="332">
        <f t="shared" si="216"/>
        <v>2015</v>
      </c>
      <c r="AT1561" s="349">
        <f t="shared" si="213"/>
        <v>0</v>
      </c>
      <c r="AU1561" s="349">
        <f t="shared" si="213"/>
        <v>0</v>
      </c>
      <c r="AV1561" s="349">
        <f t="shared" si="213"/>
        <v>1244746.25</v>
      </c>
      <c r="AW1561" s="349">
        <f t="shared" si="213"/>
        <v>7624.1524000000009</v>
      </c>
      <c r="AX1561" s="350">
        <f t="shared" si="213"/>
        <v>68558.89409999999</v>
      </c>
      <c r="AY1561" s="349">
        <f t="shared" si="213"/>
        <v>0</v>
      </c>
      <c r="AZ1561" s="349">
        <f t="shared" si="213"/>
        <v>0</v>
      </c>
      <c r="BA1561" s="349">
        <f t="shared" si="213"/>
        <v>881336.35820000002</v>
      </c>
      <c r="BB1561" s="349">
        <f t="shared" si="214"/>
        <v>12537.6005</v>
      </c>
      <c r="BC1561" s="349">
        <f t="shared" si="214"/>
        <v>130336.22300000001</v>
      </c>
      <c r="BD1561" s="350">
        <f t="shared" si="214"/>
        <v>37393.835999999996</v>
      </c>
      <c r="BE1561" s="349">
        <f t="shared" si="218"/>
        <v>2126082.6082000001</v>
      </c>
      <c r="BF1561" s="375">
        <f t="shared" si="219"/>
        <v>219056.87</v>
      </c>
      <c r="BG1561" s="334">
        <f t="shared" si="220"/>
        <v>37393.835999999996</v>
      </c>
    </row>
    <row r="1562" spans="1:59" x14ac:dyDescent="0.2">
      <c r="A1562" s="326" t="str">
        <f t="shared" si="217"/>
        <v>74282016</v>
      </c>
      <c r="B1562">
        <v>7428</v>
      </c>
      <c r="C1562" s="327">
        <v>2016</v>
      </c>
      <c r="D1562" s="353">
        <f>+IFERROR(VLOOKUP($A1562,Data_Loss!$A$2:$V$1180,6,FALSE),0)</f>
        <v>0</v>
      </c>
      <c r="E1562" s="353">
        <f>+IFERROR(VLOOKUP($A1562,Data_Loss!$A$2:$V$1180,7,FALSE),0)</f>
        <v>0</v>
      </c>
      <c r="F1562" s="353">
        <f>+IFERROR(VLOOKUP($A1562,Data_Loss!$A$2:$V$1180,8,FALSE),0)</f>
        <v>0</v>
      </c>
      <c r="G1562" s="353">
        <f>+IFERROR(VLOOKUP($A1562,Data_Loss!$A$2:$V$1180,9,FALSE),0)</f>
        <v>4</v>
      </c>
      <c r="H1562" s="353">
        <f>+IFERROR(VLOOKUP($A1562,Data_Loss!$A$2:$V$1180,10,FALSE),0)</f>
        <v>8</v>
      </c>
      <c r="I1562" s="353">
        <f>+IFERROR(VLOOKUP($A1562,Data_Loss!$A$2:$V$1300,12,FALSE),0)</f>
        <v>0</v>
      </c>
      <c r="J1562" s="353">
        <f>+IFERROR(VLOOKUP($A1562,Data_Loss!$A$2:$V$1300,13,FALSE),0)</f>
        <v>0</v>
      </c>
      <c r="K1562" s="353">
        <f>+IFERROR(VLOOKUP($A1562,Data_Loss!$A$2:$V$1300,14,FALSE),0)</f>
        <v>0</v>
      </c>
      <c r="L1562" s="353">
        <f>+IFERROR(VLOOKUP($A1562,Data_Loss!$A$2:$V$1300,15,FALSE),0)</f>
        <v>107795</v>
      </c>
      <c r="M1562" s="353">
        <f>+IFERROR(VLOOKUP($A1562,Data_Loss!$A$2:$V$1300,16,FALSE),0)</f>
        <v>75271</v>
      </c>
      <c r="N1562" s="353">
        <f>+IFERROR(VLOOKUP($A1562,Data_Loss!$A$2:$V$1300,17,FALSE),0)</f>
        <v>0</v>
      </c>
      <c r="O1562" s="353">
        <f>+IFERROR(VLOOKUP($A1562,Data_Loss!$A$2:$V$1300,18,FALSE),0)</f>
        <v>0</v>
      </c>
      <c r="P1562" s="353">
        <f>+IFERROR(VLOOKUP($A1562,Data_Loss!$A$2:$V$1300,19,FALSE),0)</f>
        <v>0</v>
      </c>
      <c r="Q1562" s="353">
        <f>+IFERROR(VLOOKUP($A1562,Data_Loss!$A$2:$V$1300,20,FALSE),0)</f>
        <v>97310</v>
      </c>
      <c r="R1562" s="353">
        <f>+IFERROR(VLOOKUP($A1562,Data_Loss!$A$2:$V$1300,21,FALSE),0)</f>
        <v>194178</v>
      </c>
      <c r="S1562" s="353">
        <f>+IFERROR(VLOOKUP($A1562,Data_Loss!$A$2:$V$1300,22,FALSE),0)</f>
        <v>29773</v>
      </c>
      <c r="T1562" s="191">
        <f>+$I1562*'10k &amp; MO'!C$5+$J1562*'10k &amp; MO'!C$11+$K1562*'10k &amp; MO'!C$17+$L1562*'10k &amp; MO'!C$23+$M1562*'10k &amp; MO'!C$29</f>
        <v>0</v>
      </c>
      <c r="U1562" s="349">
        <f>+$I1562*'10k &amp; MO'!D$5+$J1562*'10k &amp; MO'!D$11+$K1562*'10k &amp; MO'!D$17+$L1562*'10k &amp; MO'!D$23+$M1562*'10k &amp; MO'!D$29</f>
        <v>0</v>
      </c>
      <c r="V1562" s="349">
        <f>+$I1562*'10k &amp; MO'!E$5+$J1562*'10k &amp; MO'!E$11+$K1562*'10k &amp; MO'!E$17+$L1562*'10k &amp; MO'!E$23+$M1562*'10k &amp; MO'!E$29</f>
        <v>43550.799800000001</v>
      </c>
      <c r="W1562" s="349">
        <f>+$I1562*'10k &amp; MO'!F$5+$J1562*'10k &amp; MO'!F$11+$K1562*'10k &amp; MO'!F$17+$L1562*'10k &amp; MO'!F$23+$M1562*'10k &amp; MO'!F$29</f>
        <v>121733.28910000001</v>
      </c>
      <c r="X1562" s="349">
        <f>+$I1562*'10k &amp; MO'!G$5+$J1562*'10k &amp; MO'!G$11+$K1562*'10k &amp; MO'!G$17+$L1562*'10k &amp; MO'!G$23+$M1562*'10k &amp; MO'!G$29</f>
        <v>81026.152299999987</v>
      </c>
      <c r="Y1562" s="349">
        <f>+$N1562*'10k &amp; MO'!H$5+$O1562*'10k &amp; MO'!H$11+$P1562*'10k &amp; MO'!H$17+$Q1562*'10k &amp; MO'!H$23+$R1562*'10k &amp; MO'!H$29</f>
        <v>0</v>
      </c>
      <c r="Z1562" s="349">
        <f>+$N1562*'10k &amp; MO'!I$5+$O1562*'10k &amp; MO'!I$11+$P1562*'10k &amp; MO'!I$17+$Q1562*'10k &amp; MO'!I$23+$R1562*'10k &amp; MO'!I$29</f>
        <v>0</v>
      </c>
      <c r="AA1562" s="349">
        <f>+$N1562*'10k &amp; MO'!J$5+$O1562*'10k &amp; MO'!J$11+$P1562*'10k &amp; MO'!J$17+$Q1562*'10k &amp; MO'!J$23+$R1562*'10k &amp; MO'!J$29</f>
        <v>51797.831600000005</v>
      </c>
      <c r="AB1562" s="349">
        <f>+$N1562*'10k &amp; MO'!K$5+$O1562*'10k &amp; MO'!K$11+$P1562*'10k &amp; MO'!K$17+$Q1562*'10k &amp; MO'!K$23+$R1562*'10k &amp; MO'!K$29</f>
        <v>172876.5098</v>
      </c>
      <c r="AC1562" s="349">
        <f>+$N1562*'10k &amp; MO'!L$5+$O1562*'10k &amp; MO'!L$11+$P1562*'10k &amp; MO'!L$17+$Q1562*'10k &amp; MO'!L$23+$R1562*'10k &amp; MO'!L$29</f>
        <v>297335.96160000004</v>
      </c>
      <c r="AD1562" s="350">
        <f>+S1562*'10k &amp; MO'!O$5</f>
        <v>40134.004000000001</v>
      </c>
      <c r="AF1562" s="192" t="str">
        <f t="shared" si="215"/>
        <v>74282016</v>
      </c>
      <c r="AG1562" s="192">
        <f>+IFERROR(VLOOKUP($AF1562,'Limited Loss'!$F$5:$P$124,AG$3,FALSE),0)</f>
        <v>0</v>
      </c>
      <c r="AH1562" s="193">
        <f>+IFERROR(VLOOKUP($AF1562,'Limited Loss'!$F$5:$P$124,AH$3,FALSE),0)</f>
        <v>0</v>
      </c>
      <c r="AI1562" s="193">
        <f>+IFERROR(VLOOKUP($AF1562,'Limited Loss'!$F$5:$P$124,AI$3,FALSE),0)</f>
        <v>0</v>
      </c>
      <c r="AJ1562" s="193">
        <f>+IFERROR(VLOOKUP($AF1562,'Limited Loss'!$F$5:$P$124,AJ$3,FALSE),0)</f>
        <v>0</v>
      </c>
      <c r="AK1562" s="100">
        <f>+IFERROR(VLOOKUP($AF1562,'Limited Loss'!$F$5:$P$124,AK$3,FALSE),0)</f>
        <v>0</v>
      </c>
      <c r="AL1562" s="193">
        <f>+IFERROR(VLOOKUP($AF1562,'Limited Loss'!$F$5:$P$124,AL$3,FALSE),0)</f>
        <v>0</v>
      </c>
      <c r="AM1562" s="193">
        <f>+IFERROR(VLOOKUP($AF1562,'Limited Loss'!$F$5:$P$124,AM$3,FALSE),0)</f>
        <v>0</v>
      </c>
      <c r="AN1562" s="193">
        <f>+IFERROR(VLOOKUP($AF1562,'Limited Loss'!$F$5:$P$124,AN$3,FALSE),0)</f>
        <v>0</v>
      </c>
      <c r="AO1562" s="193">
        <f>+IFERROR(VLOOKUP($AF1562,'Limited Loss'!$F$5:$P$124,AO$3,FALSE),0)</f>
        <v>0</v>
      </c>
      <c r="AP1562" s="100">
        <f>+IFERROR(VLOOKUP($AF1562,'Limited Loss'!$F$5:$P$124,AP$3,FALSE),0)</f>
        <v>0</v>
      </c>
      <c r="AQ1562" s="353"/>
      <c r="AR1562" s="331">
        <f t="shared" si="216"/>
        <v>7428</v>
      </c>
      <c r="AS1562" s="332">
        <f t="shared" si="216"/>
        <v>2016</v>
      </c>
      <c r="AT1562" s="349">
        <f t="shared" si="213"/>
        <v>0</v>
      </c>
      <c r="AU1562" s="349">
        <f t="shared" si="213"/>
        <v>0</v>
      </c>
      <c r="AV1562" s="349">
        <f t="shared" si="213"/>
        <v>43550.799800000001</v>
      </c>
      <c r="AW1562" s="349">
        <f t="shared" si="213"/>
        <v>121733.28910000001</v>
      </c>
      <c r="AX1562" s="350">
        <f t="shared" si="213"/>
        <v>81026.152299999987</v>
      </c>
      <c r="AY1562" s="349">
        <f t="shared" si="213"/>
        <v>0</v>
      </c>
      <c r="AZ1562" s="349">
        <f t="shared" si="213"/>
        <v>0</v>
      </c>
      <c r="BA1562" s="349">
        <f t="shared" si="213"/>
        <v>51797.831600000005</v>
      </c>
      <c r="BB1562" s="349">
        <f t="shared" si="214"/>
        <v>172876.5098</v>
      </c>
      <c r="BC1562" s="349">
        <f t="shared" si="214"/>
        <v>297335.96160000004</v>
      </c>
      <c r="BD1562" s="350">
        <f t="shared" si="214"/>
        <v>40134.004000000001</v>
      </c>
      <c r="BE1562" s="349">
        <f t="shared" si="218"/>
        <v>95348.631400000013</v>
      </c>
      <c r="BF1562" s="375">
        <f t="shared" si="219"/>
        <v>672971.91280000005</v>
      </c>
      <c r="BG1562" s="334">
        <f t="shared" si="220"/>
        <v>40134.004000000001</v>
      </c>
    </row>
    <row r="1563" spans="1:59" x14ac:dyDescent="0.2">
      <c r="A1563" s="326" t="str">
        <f t="shared" si="217"/>
        <v>74282017</v>
      </c>
      <c r="B1563">
        <v>7428</v>
      </c>
      <c r="C1563" s="327">
        <v>2017</v>
      </c>
      <c r="D1563" s="353">
        <f>+IFERROR(VLOOKUP($A1563,Data_Loss!$A$2:$V$1180,6,FALSE),0)</f>
        <v>0</v>
      </c>
      <c r="E1563" s="353">
        <f>+IFERROR(VLOOKUP($A1563,Data_Loss!$A$2:$V$1180,7,FALSE),0)</f>
        <v>0</v>
      </c>
      <c r="F1563" s="353">
        <f>+IFERROR(VLOOKUP($A1563,Data_Loss!$A$2:$V$1180,8,FALSE),0)</f>
        <v>1</v>
      </c>
      <c r="G1563" s="353">
        <f>+IFERROR(VLOOKUP($A1563,Data_Loss!$A$2:$V$1180,9,FALSE),0)</f>
        <v>0</v>
      </c>
      <c r="H1563" s="353">
        <f>+IFERROR(VLOOKUP($A1563,Data_Loss!$A$2:$V$1180,10,FALSE),0)</f>
        <v>6</v>
      </c>
      <c r="I1563" s="353">
        <f>+IFERROR(VLOOKUP($A1563,Data_Loss!$A$2:$V$1300,12,FALSE),0)</f>
        <v>0</v>
      </c>
      <c r="J1563" s="353">
        <f>+IFERROR(VLOOKUP($A1563,Data_Loss!$A$2:$V$1300,13,FALSE),0)</f>
        <v>0</v>
      </c>
      <c r="K1563" s="353">
        <f>+IFERROR(VLOOKUP($A1563,Data_Loss!$A$2:$V$1300,14,FALSE),0)</f>
        <v>85618</v>
      </c>
      <c r="L1563" s="353">
        <f>+IFERROR(VLOOKUP($A1563,Data_Loss!$A$2:$V$1300,15,FALSE),0)</f>
        <v>0</v>
      </c>
      <c r="M1563" s="353">
        <f>+IFERROR(VLOOKUP($A1563,Data_Loss!$A$2:$V$1300,16,FALSE),0)</f>
        <v>47919</v>
      </c>
      <c r="N1563" s="353">
        <f>+IFERROR(VLOOKUP($A1563,Data_Loss!$A$2:$V$1300,17,FALSE),0)</f>
        <v>0</v>
      </c>
      <c r="O1563" s="353">
        <f>+IFERROR(VLOOKUP($A1563,Data_Loss!$A$2:$V$1300,18,FALSE),0)</f>
        <v>0</v>
      </c>
      <c r="P1563" s="353">
        <f>+IFERROR(VLOOKUP($A1563,Data_Loss!$A$2:$V$1300,19,FALSE),0)</f>
        <v>51050</v>
      </c>
      <c r="Q1563" s="353">
        <f>+IFERROR(VLOOKUP($A1563,Data_Loss!$A$2:$V$1300,20,FALSE),0)</f>
        <v>0</v>
      </c>
      <c r="R1563" s="353">
        <f>+IFERROR(VLOOKUP($A1563,Data_Loss!$A$2:$V$1300,21,FALSE),0)</f>
        <v>54100</v>
      </c>
      <c r="S1563" s="353">
        <f>+IFERROR(VLOOKUP($A1563,Data_Loss!$A$2:$V$1300,22,FALSE),0)</f>
        <v>35742</v>
      </c>
      <c r="T1563" s="191">
        <f>+$I1563*'10k &amp; MO'!C$6+$J1563*'10k &amp; MO'!C$12+$K1563*'10k &amp; MO'!C$18+$L1563*'10k &amp; MO'!C$24+$M1563*'10k &amp; MO'!C$30</f>
        <v>0</v>
      </c>
      <c r="U1563" s="349">
        <f>+$I1563*'10k &amp; MO'!D$6+$J1563*'10k &amp; MO'!D$12+$K1563*'10k &amp; MO'!D$18+$L1563*'10k &amp; MO'!D$24+$M1563*'10k &amp; MO'!D$30</f>
        <v>4940.4767000000002</v>
      </c>
      <c r="V1563" s="349">
        <f>+$I1563*'10k &amp; MO'!E$6+$J1563*'10k &amp; MO'!E$12+$K1563*'10k &amp; MO'!E$18+$L1563*'10k &amp; MO'!E$24+$M1563*'10k &amp; MO'!E$30</f>
        <v>163803.17710000003</v>
      </c>
      <c r="W1563" s="349">
        <f>+$I1563*'10k &amp; MO'!F$6+$J1563*'10k &amp; MO'!F$12+$K1563*'10k &amp; MO'!F$18+$L1563*'10k &amp; MO'!F$24+$M1563*'10k &amp; MO'!F$30</f>
        <v>12828.695299999999</v>
      </c>
      <c r="X1563" s="349">
        <f>+$I1563*'10k &amp; MO'!G$6+$J1563*'10k &amp; MO'!G$12+$K1563*'10k &amp; MO'!G$18+$L1563*'10k &amp; MO'!G$24+$M1563*'10k &amp; MO'!G$30</f>
        <v>54586.137300000002</v>
      </c>
      <c r="Y1563" s="349">
        <f>+$N1563*'10k &amp; MO'!H$6+$O1563*'10k &amp; MO'!H$12+$P1563*'10k &amp; MO'!H$18+$Q1563*'10k &amp; MO'!H$24+$R1563*'10k &amp; MO'!H$30</f>
        <v>0</v>
      </c>
      <c r="Z1563" s="349">
        <f>+$N1563*'10k &amp; MO'!I$6+$O1563*'10k &amp; MO'!I$12+$P1563*'10k &amp; MO'!I$18+$Q1563*'10k &amp; MO'!I$24+$R1563*'10k &amp; MO'!I$30</f>
        <v>4917.03</v>
      </c>
      <c r="AA1563" s="349">
        <f>+$N1563*'10k &amp; MO'!J$6+$O1563*'10k &amp; MO'!J$12+$P1563*'10k &amp; MO'!J$18+$Q1563*'10k &amp; MO'!J$24+$R1563*'10k &amp; MO'!J$30</f>
        <v>168586.3</v>
      </c>
      <c r="AB1563" s="349">
        <f>+$N1563*'10k &amp; MO'!K$6+$O1563*'10k &amp; MO'!K$12+$P1563*'10k &amp; MO'!K$18+$Q1563*'10k &amp; MO'!K$24+$R1563*'10k &amp; MO'!K$30</f>
        <v>18296.095000000001</v>
      </c>
      <c r="AC1563" s="349">
        <f>+$N1563*'10k &amp; MO'!L$6+$O1563*'10k &amp; MO'!L$12+$P1563*'10k &amp; MO'!L$18+$Q1563*'10k &amp; MO'!L$24+$R1563*'10k &amp; MO'!L$30</f>
        <v>81329.434999999998</v>
      </c>
      <c r="AD1563" s="350">
        <f>+S1563*'10k &amp; MO'!O$6</f>
        <v>48108.732000000004</v>
      </c>
      <c r="AF1563" s="192" t="str">
        <f t="shared" si="215"/>
        <v>74282017</v>
      </c>
      <c r="AG1563" s="192">
        <f>+IFERROR(VLOOKUP($AF1563,'Limited Loss'!$F$5:$P$124,AG$3,FALSE),0)</f>
        <v>0</v>
      </c>
      <c r="AH1563" s="193">
        <f>+IFERROR(VLOOKUP($AF1563,'Limited Loss'!$F$5:$P$124,AH$3,FALSE),0)</f>
        <v>0</v>
      </c>
      <c r="AI1563" s="193">
        <f>+IFERROR(VLOOKUP($AF1563,'Limited Loss'!$F$5:$P$124,AI$3,FALSE),0)</f>
        <v>0</v>
      </c>
      <c r="AJ1563" s="193">
        <f>+IFERROR(VLOOKUP($AF1563,'Limited Loss'!$F$5:$P$124,AJ$3,FALSE),0)</f>
        <v>0</v>
      </c>
      <c r="AK1563" s="100">
        <f>+IFERROR(VLOOKUP($AF1563,'Limited Loss'!$F$5:$P$124,AK$3,FALSE),0)</f>
        <v>0</v>
      </c>
      <c r="AL1563" s="193">
        <f>+IFERROR(VLOOKUP($AF1563,'Limited Loss'!$F$5:$P$124,AL$3,FALSE),0)</f>
        <v>0</v>
      </c>
      <c r="AM1563" s="193">
        <f>+IFERROR(VLOOKUP($AF1563,'Limited Loss'!$F$5:$P$124,AM$3,FALSE),0)</f>
        <v>0</v>
      </c>
      <c r="AN1563" s="193">
        <f>+IFERROR(VLOOKUP($AF1563,'Limited Loss'!$F$5:$P$124,AN$3,FALSE),0)</f>
        <v>0</v>
      </c>
      <c r="AO1563" s="193">
        <f>+IFERROR(VLOOKUP($AF1563,'Limited Loss'!$F$5:$P$124,AO$3,FALSE),0)</f>
        <v>0</v>
      </c>
      <c r="AP1563" s="100">
        <f>+IFERROR(VLOOKUP($AF1563,'Limited Loss'!$F$5:$P$124,AP$3,FALSE),0)</f>
        <v>0</v>
      </c>
      <c r="AQ1563" s="353"/>
      <c r="AR1563" s="331">
        <f t="shared" si="216"/>
        <v>7428</v>
      </c>
      <c r="AS1563" s="332">
        <f t="shared" si="216"/>
        <v>2017</v>
      </c>
      <c r="AT1563" s="349">
        <f t="shared" si="213"/>
        <v>0</v>
      </c>
      <c r="AU1563" s="349">
        <f t="shared" si="213"/>
        <v>4940.4767000000002</v>
      </c>
      <c r="AV1563" s="349">
        <f t="shared" si="213"/>
        <v>163803.17710000003</v>
      </c>
      <c r="AW1563" s="349">
        <f t="shared" si="213"/>
        <v>12828.695299999999</v>
      </c>
      <c r="AX1563" s="350">
        <f t="shared" si="213"/>
        <v>54586.137300000002</v>
      </c>
      <c r="AY1563" s="349">
        <f t="shared" si="213"/>
        <v>0</v>
      </c>
      <c r="AZ1563" s="349">
        <f t="shared" si="213"/>
        <v>4917.03</v>
      </c>
      <c r="BA1563" s="349">
        <f t="shared" si="213"/>
        <v>168586.3</v>
      </c>
      <c r="BB1563" s="349">
        <f t="shared" si="214"/>
        <v>18296.095000000001</v>
      </c>
      <c r="BC1563" s="349">
        <f t="shared" si="214"/>
        <v>81329.434999999998</v>
      </c>
      <c r="BD1563" s="350">
        <f t="shared" si="214"/>
        <v>48108.732000000004</v>
      </c>
      <c r="BE1563" s="349">
        <f t="shared" si="218"/>
        <v>342246.98380000005</v>
      </c>
      <c r="BF1563" s="375">
        <f t="shared" si="219"/>
        <v>167040.36259999999</v>
      </c>
      <c r="BG1563" s="334">
        <f t="shared" si="220"/>
        <v>48108.732000000004</v>
      </c>
    </row>
    <row r="1564" spans="1:59" x14ac:dyDescent="0.2">
      <c r="A1564" s="326" t="str">
        <f t="shared" si="217"/>
        <v>74282018</v>
      </c>
      <c r="B1564">
        <v>7428</v>
      </c>
      <c r="C1564" s="327">
        <v>2018</v>
      </c>
      <c r="D1564" s="353">
        <f>+IFERROR(VLOOKUP($A1564,Data_Loss!$A$2:$V$1180,6,FALSE),0)</f>
        <v>0</v>
      </c>
      <c r="E1564" s="353">
        <f>+IFERROR(VLOOKUP($A1564,Data_Loss!$A$2:$V$1180,7,FALSE),0)</f>
        <v>0</v>
      </c>
      <c r="F1564" s="353">
        <f>+IFERROR(VLOOKUP($A1564,Data_Loss!$A$2:$V$1180,8,FALSE),0)</f>
        <v>0</v>
      </c>
      <c r="G1564" s="353">
        <f>+IFERROR(VLOOKUP($A1564,Data_Loss!$A$2:$V$1180,9,FALSE),0)</f>
        <v>1</v>
      </c>
      <c r="H1564" s="353">
        <f>+IFERROR(VLOOKUP($A1564,Data_Loss!$A$2:$V$1180,10,FALSE),0)</f>
        <v>6</v>
      </c>
      <c r="I1564" s="353">
        <f>+IFERROR(VLOOKUP($A1564,Data_Loss!$A$2:$V$1300,12,FALSE),0)</f>
        <v>0</v>
      </c>
      <c r="J1564" s="353">
        <f>+IFERROR(VLOOKUP($A1564,Data_Loss!$A$2:$V$1300,13,FALSE),0)</f>
        <v>0</v>
      </c>
      <c r="K1564" s="353">
        <f>+IFERROR(VLOOKUP($A1564,Data_Loss!$A$2:$V$1300,14,FALSE),0)</f>
        <v>0</v>
      </c>
      <c r="L1564" s="353">
        <f>+IFERROR(VLOOKUP($A1564,Data_Loss!$A$2:$V$1300,15,FALSE),0)</f>
        <v>14427</v>
      </c>
      <c r="M1564" s="353">
        <f>+IFERROR(VLOOKUP($A1564,Data_Loss!$A$2:$V$1300,16,FALSE),0)</f>
        <v>24991</v>
      </c>
      <c r="N1564" s="353">
        <f>+IFERROR(VLOOKUP($A1564,Data_Loss!$A$2:$V$1300,17,FALSE),0)</f>
        <v>0</v>
      </c>
      <c r="O1564" s="353">
        <f>+IFERROR(VLOOKUP($A1564,Data_Loss!$A$2:$V$1300,18,FALSE),0)</f>
        <v>0</v>
      </c>
      <c r="P1564" s="353">
        <f>+IFERROR(VLOOKUP($A1564,Data_Loss!$A$2:$V$1300,19,FALSE),0)</f>
        <v>0</v>
      </c>
      <c r="Q1564" s="353">
        <f>+IFERROR(VLOOKUP($A1564,Data_Loss!$A$2:$V$1300,20,FALSE),0)</f>
        <v>27471</v>
      </c>
      <c r="R1564" s="353">
        <f>+IFERROR(VLOOKUP($A1564,Data_Loss!$A$2:$V$1300,21,FALSE),0)</f>
        <v>67282</v>
      </c>
      <c r="S1564" s="353">
        <f>+IFERROR(VLOOKUP($A1564,Data_Loss!$A$2:$V$1300,22,FALSE),0)</f>
        <v>21096</v>
      </c>
      <c r="T1564" s="191">
        <f>+$I1564*'10k &amp; MO'!C$7+$J1564*'10k &amp; MO'!C$13+$K1564*'10k &amp; MO'!C$19+$L1564*'10k &amp; MO'!C$25+$M1564*'10k &amp; MO'!C$31</f>
        <v>54.980200000000004</v>
      </c>
      <c r="U1564" s="349">
        <f>+$I1564*'10k &amp; MO'!D$7+$J1564*'10k &amp; MO'!D$13+$K1564*'10k &amp; MO'!D$19+$L1564*'10k &amp; MO'!D$25+$M1564*'10k &amp; MO'!D$31</f>
        <v>2148.7377999999999</v>
      </c>
      <c r="V1564" s="349">
        <f>+$I1564*'10k &amp; MO'!E$7+$J1564*'10k &amp; MO'!E$13+$K1564*'10k &amp; MO'!E$19+$L1564*'10k &amp; MO'!E$25+$M1564*'10k &amp; MO'!E$31</f>
        <v>57770.471000000005</v>
      </c>
      <c r="W1564" s="349">
        <f>+$I1564*'10k &amp; MO'!F$7+$J1564*'10k &amp; MO'!F$13+$K1564*'10k &amp; MO'!F$19+$L1564*'10k &amp; MO'!F$25+$M1564*'10k &amp; MO'!F$31</f>
        <v>24498.881300000001</v>
      </c>
      <c r="X1564" s="349">
        <f>+$I1564*'10k &amp; MO'!G$7+$J1564*'10k &amp; MO'!G$13+$K1564*'10k &amp; MO'!G$19+$L1564*'10k &amp; MO'!G$25+$M1564*'10k &amp; MO'!G$31</f>
        <v>18718.536899999999</v>
      </c>
      <c r="Y1564" s="349">
        <f>+$N1564*'10k &amp; MO'!H$7+$O1564*'10k &amp; MO'!H$13+$P1564*'10k &amp; MO'!H$19+$Q1564*'10k &amp; MO'!H$25+$R1564*'10k &amp; MO'!H$31</f>
        <v>195.11779999999999</v>
      </c>
      <c r="Z1564" s="349">
        <f>+$N1564*'10k &amp; MO'!I$7+$O1564*'10k &amp; MO'!I$13+$P1564*'10k &amp; MO'!I$19+$Q1564*'10k &amp; MO'!I$25+$R1564*'10k &amp; MO'!I$31</f>
        <v>7434.3662000000004</v>
      </c>
      <c r="AA1564" s="349">
        <f>+$N1564*'10k &amp; MO'!J$7+$O1564*'10k &amp; MO'!J$13+$P1564*'10k &amp; MO'!J$19+$Q1564*'10k &amp; MO'!J$25+$R1564*'10k &amp; MO'!J$31</f>
        <v>107577.18410000001</v>
      </c>
      <c r="AB1564" s="349">
        <f>+$N1564*'10k &amp; MO'!K$7+$O1564*'10k &amp; MO'!K$13+$P1564*'10k &amp; MO'!K$19+$Q1564*'10k &amp; MO'!K$25+$R1564*'10k &amp; MO'!K$31</f>
        <v>62899.807099999998</v>
      </c>
      <c r="AC1564" s="349">
        <f>+$N1564*'10k &amp; MO'!L$7+$O1564*'10k &amp; MO'!L$13+$P1564*'10k &amp; MO'!L$19+$Q1564*'10k &amp; MO'!L$25+$R1564*'10k &amp; MO'!L$31</f>
        <v>61158.920800000007</v>
      </c>
      <c r="AD1564" s="350">
        <f>+S1564*'10k &amp; MO'!O$7</f>
        <v>27973.296000000002</v>
      </c>
      <c r="AF1564" s="192" t="str">
        <f t="shared" si="215"/>
        <v>74282018</v>
      </c>
      <c r="AG1564" s="192">
        <f>+IFERROR(VLOOKUP($AF1564,'Limited Loss'!$F$5:$P$124,AG$3,FALSE),0)</f>
        <v>0</v>
      </c>
      <c r="AH1564" s="193">
        <f>+IFERROR(VLOOKUP($AF1564,'Limited Loss'!$F$5:$P$124,AH$3,FALSE),0)</f>
        <v>0</v>
      </c>
      <c r="AI1564" s="193">
        <f>+IFERROR(VLOOKUP($AF1564,'Limited Loss'!$F$5:$P$124,AI$3,FALSE),0)</f>
        <v>0</v>
      </c>
      <c r="AJ1564" s="193">
        <f>+IFERROR(VLOOKUP($AF1564,'Limited Loss'!$F$5:$P$124,AJ$3,FALSE),0)</f>
        <v>0</v>
      </c>
      <c r="AK1564" s="100">
        <f>+IFERROR(VLOOKUP($AF1564,'Limited Loss'!$F$5:$P$124,AK$3,FALSE),0)</f>
        <v>0</v>
      </c>
      <c r="AL1564" s="193">
        <f>+IFERROR(VLOOKUP($AF1564,'Limited Loss'!$F$5:$P$124,AL$3,FALSE),0)</f>
        <v>0</v>
      </c>
      <c r="AM1564" s="193">
        <f>+IFERROR(VLOOKUP($AF1564,'Limited Loss'!$F$5:$P$124,AM$3,FALSE),0)</f>
        <v>0</v>
      </c>
      <c r="AN1564" s="193">
        <f>+IFERROR(VLOOKUP($AF1564,'Limited Loss'!$F$5:$P$124,AN$3,FALSE),0)</f>
        <v>0</v>
      </c>
      <c r="AO1564" s="193">
        <f>+IFERROR(VLOOKUP($AF1564,'Limited Loss'!$F$5:$P$124,AO$3,FALSE),0)</f>
        <v>0</v>
      </c>
      <c r="AP1564" s="100">
        <f>+IFERROR(VLOOKUP($AF1564,'Limited Loss'!$F$5:$P$124,AP$3,FALSE),0)</f>
        <v>0</v>
      </c>
      <c r="AQ1564" s="353"/>
      <c r="AR1564" s="331">
        <f t="shared" si="216"/>
        <v>7428</v>
      </c>
      <c r="AS1564" s="332">
        <f t="shared" si="216"/>
        <v>2018</v>
      </c>
      <c r="AT1564" s="349">
        <f t="shared" si="213"/>
        <v>54.980200000000004</v>
      </c>
      <c r="AU1564" s="349">
        <f t="shared" si="213"/>
        <v>2148.7377999999999</v>
      </c>
      <c r="AV1564" s="349">
        <f t="shared" si="213"/>
        <v>57770.471000000005</v>
      </c>
      <c r="AW1564" s="349">
        <f t="shared" si="213"/>
        <v>24498.881300000001</v>
      </c>
      <c r="AX1564" s="350">
        <f t="shared" si="213"/>
        <v>18718.536899999999</v>
      </c>
      <c r="AY1564" s="349">
        <f t="shared" si="213"/>
        <v>195.11779999999999</v>
      </c>
      <c r="AZ1564" s="349">
        <f t="shared" si="213"/>
        <v>7434.3662000000004</v>
      </c>
      <c r="BA1564" s="349">
        <f t="shared" si="213"/>
        <v>107577.18410000001</v>
      </c>
      <c r="BB1564" s="349">
        <f t="shared" si="214"/>
        <v>62899.807099999998</v>
      </c>
      <c r="BC1564" s="349">
        <f t="shared" si="214"/>
        <v>61158.920800000007</v>
      </c>
      <c r="BD1564" s="350">
        <f t="shared" si="214"/>
        <v>27973.296000000002</v>
      </c>
      <c r="BE1564" s="349">
        <f t="shared" si="218"/>
        <v>175180.85710000002</v>
      </c>
      <c r="BF1564" s="375">
        <f t="shared" si="219"/>
        <v>167276.14610000001</v>
      </c>
      <c r="BG1564" s="334">
        <f t="shared" si="220"/>
        <v>27973.296000000002</v>
      </c>
    </row>
    <row r="1565" spans="1:59" x14ac:dyDescent="0.2">
      <c r="A1565" s="326" t="str">
        <f t="shared" si="217"/>
        <v>74452014</v>
      </c>
      <c r="B1565">
        <v>7445</v>
      </c>
      <c r="C1565" s="327">
        <v>2014</v>
      </c>
      <c r="D1565" s="353">
        <f>+IFERROR(VLOOKUP($A1565,Data_Loss!$A$2:$V$1180,6,FALSE),0)</f>
        <v>0</v>
      </c>
      <c r="E1565" s="353">
        <f>+IFERROR(VLOOKUP($A1565,Data_Loss!$A$2:$V$1180,7,FALSE),0)</f>
        <v>0</v>
      </c>
      <c r="F1565" s="353">
        <f>+IFERROR(VLOOKUP($A1565,Data_Loss!$A$2:$V$1180,8,FALSE),0)</f>
        <v>0</v>
      </c>
      <c r="G1565" s="353">
        <f>+IFERROR(VLOOKUP($A1565,Data_Loss!$A$2:$V$1180,9,FALSE),0)</f>
        <v>0</v>
      </c>
      <c r="H1565" s="353">
        <f>+IFERROR(VLOOKUP($A1565,Data_Loss!$A$2:$V$1180,10,FALSE),0)</f>
        <v>0</v>
      </c>
      <c r="I1565" s="353">
        <f>+IFERROR(VLOOKUP($A1565,Data_Loss!$A$2:$V$1300,12,FALSE),0)</f>
        <v>0</v>
      </c>
      <c r="J1565" s="353">
        <f>+IFERROR(VLOOKUP($A1565,Data_Loss!$A$2:$V$1300,13,FALSE),0)</f>
        <v>0</v>
      </c>
      <c r="K1565" s="353">
        <f>+IFERROR(VLOOKUP($A1565,Data_Loss!$A$2:$V$1300,14,FALSE),0)</f>
        <v>0</v>
      </c>
      <c r="L1565" s="353">
        <f>+IFERROR(VLOOKUP($A1565,Data_Loss!$A$2:$V$1300,15,FALSE),0)</f>
        <v>0</v>
      </c>
      <c r="M1565" s="353">
        <f>+IFERROR(VLOOKUP($A1565,Data_Loss!$A$2:$V$1300,16,FALSE),0)</f>
        <v>0</v>
      </c>
      <c r="N1565" s="353">
        <f>+IFERROR(VLOOKUP($A1565,Data_Loss!$A$2:$V$1300,17,FALSE),0)</f>
        <v>0</v>
      </c>
      <c r="O1565" s="353">
        <f>+IFERROR(VLOOKUP($A1565,Data_Loss!$A$2:$V$1300,18,FALSE),0)</f>
        <v>0</v>
      </c>
      <c r="P1565" s="353">
        <f>+IFERROR(VLOOKUP($A1565,Data_Loss!$A$2:$V$1300,19,FALSE),0)</f>
        <v>0</v>
      </c>
      <c r="Q1565" s="353">
        <f>+IFERROR(VLOOKUP($A1565,Data_Loss!$A$2:$V$1300,20,FALSE),0)</f>
        <v>0</v>
      </c>
      <c r="R1565" s="353">
        <f>+IFERROR(VLOOKUP($A1565,Data_Loss!$A$2:$V$1300,21,FALSE),0)</f>
        <v>0</v>
      </c>
      <c r="S1565" s="353">
        <f>+IFERROR(VLOOKUP($A1565,Data_Loss!$A$2:$V$1300,22,FALSE),0)</f>
        <v>0</v>
      </c>
      <c r="T1565" s="191">
        <f>+$I1565*'10k &amp; MO'!C$3+$J1565*'10k &amp; MO'!C$9+$K1565*'10k &amp; MO'!C$15+$L1565*'10k &amp; MO'!C$21+$M1565*'10k &amp; MO'!C$27</f>
        <v>0</v>
      </c>
      <c r="U1565" s="349">
        <f>+$I1565*'10k &amp; MO'!D$3+$J1565*'10k &amp; MO'!D$9+$K1565*'10k &amp; MO'!D$15+$L1565*'10k &amp; MO'!D$21+$M1565*'10k &amp; MO'!D$27</f>
        <v>0</v>
      </c>
      <c r="V1565" s="349">
        <f>+$I1565*'10k &amp; MO'!E$3+$J1565*'10k &amp; MO'!E$9+$K1565*'10k &amp; MO'!E$15+$L1565*'10k &amp; MO'!E$21+$M1565*'10k &amp; MO'!E$27</f>
        <v>0</v>
      </c>
      <c r="W1565" s="349">
        <f>+$I1565*'10k &amp; MO'!F$3+$J1565*'10k &amp; MO'!F$9+$K1565*'10k &amp; MO'!F$15+$L1565*'10k &amp; MO'!F$21+$M1565*'10k &amp; MO'!F$27</f>
        <v>0</v>
      </c>
      <c r="X1565" s="349">
        <f>+$I1565*'10k &amp; MO'!G$3+$J1565*'10k &amp; MO'!G$9+$K1565*'10k &amp; MO'!G$15+$L1565*'10k &amp; MO'!G$21+$M1565*'10k &amp; MO'!G$27</f>
        <v>0</v>
      </c>
      <c r="Y1565" s="349">
        <f>+$N1565*'10k &amp; MO'!H$3+$O1565*'10k &amp; MO'!H$9+$P1565*'10k &amp; MO'!H$15+$Q1565*'10k &amp; MO'!H$21+$R1565*'10k &amp; MO'!H$27</f>
        <v>0</v>
      </c>
      <c r="Z1565" s="349">
        <f>+$N1565*'10k &amp; MO'!I$3+$O1565*'10k &amp; MO'!I$9+$P1565*'10k &amp; MO'!I$15+$Q1565*'10k &amp; MO'!I$21+$R1565*'10k &amp; MO'!I$27</f>
        <v>0</v>
      </c>
      <c r="AA1565" s="349">
        <f>+$N1565*'10k &amp; MO'!J$3+$O1565*'10k &amp; MO'!J$9+$P1565*'10k &amp; MO'!J$15+$Q1565*'10k &amp; MO'!J$21+$R1565*'10k &amp; MO'!J$27</f>
        <v>0</v>
      </c>
      <c r="AB1565" s="349">
        <f>+$N1565*'10k &amp; MO'!K$3+$O1565*'10k &amp; MO'!K$9+$P1565*'10k &amp; MO'!K$15+$Q1565*'10k &amp; MO'!K$21+$R1565*'10k &amp; MO'!K$27</f>
        <v>0</v>
      </c>
      <c r="AC1565" s="349">
        <f>+$N1565*'10k &amp; MO'!L$3+$O1565*'10k &amp; MO'!L$9+$P1565*'10k &amp; MO'!L$15+$Q1565*'10k &amp; MO'!L$21+$R1565*'10k &amp; MO'!L$27</f>
        <v>0</v>
      </c>
      <c r="AD1565" s="350">
        <f>+S1565*'10k &amp; MO'!O$3</f>
        <v>0</v>
      </c>
      <c r="AF1565" s="192" t="str">
        <f t="shared" si="215"/>
        <v>74452014</v>
      </c>
      <c r="AG1565" s="192">
        <f>+IFERROR(VLOOKUP($AF1565,'Limited Loss'!$F$5:$P$124,AG$3,FALSE),0)</f>
        <v>0</v>
      </c>
      <c r="AH1565" s="193">
        <f>+IFERROR(VLOOKUP($AF1565,'Limited Loss'!$F$5:$P$124,AH$3,FALSE),0)</f>
        <v>0</v>
      </c>
      <c r="AI1565" s="193">
        <f>+IFERROR(VLOOKUP($AF1565,'Limited Loss'!$F$5:$P$124,AI$3,FALSE),0)</f>
        <v>0</v>
      </c>
      <c r="AJ1565" s="193">
        <f>+IFERROR(VLOOKUP($AF1565,'Limited Loss'!$F$5:$P$124,AJ$3,FALSE),0)</f>
        <v>0</v>
      </c>
      <c r="AK1565" s="100">
        <f>+IFERROR(VLOOKUP($AF1565,'Limited Loss'!$F$5:$P$124,AK$3,FALSE),0)</f>
        <v>0</v>
      </c>
      <c r="AL1565" s="193">
        <f>+IFERROR(VLOOKUP($AF1565,'Limited Loss'!$F$5:$P$124,AL$3,FALSE),0)</f>
        <v>0</v>
      </c>
      <c r="AM1565" s="193">
        <f>+IFERROR(VLOOKUP($AF1565,'Limited Loss'!$F$5:$P$124,AM$3,FALSE),0)</f>
        <v>0</v>
      </c>
      <c r="AN1565" s="193">
        <f>+IFERROR(VLOOKUP($AF1565,'Limited Loss'!$F$5:$P$124,AN$3,FALSE),0)</f>
        <v>0</v>
      </c>
      <c r="AO1565" s="193">
        <f>+IFERROR(VLOOKUP($AF1565,'Limited Loss'!$F$5:$P$124,AO$3,FALSE),0)</f>
        <v>0</v>
      </c>
      <c r="AP1565" s="100">
        <f>+IFERROR(VLOOKUP($AF1565,'Limited Loss'!$F$5:$P$124,AP$3,FALSE),0)</f>
        <v>0</v>
      </c>
      <c r="AQ1565" s="353"/>
      <c r="AR1565" s="331">
        <f t="shared" si="216"/>
        <v>7445</v>
      </c>
      <c r="AS1565" s="332">
        <f t="shared" si="216"/>
        <v>2014</v>
      </c>
      <c r="AT1565" s="349">
        <f t="shared" si="213"/>
        <v>0</v>
      </c>
      <c r="AU1565" s="349">
        <f t="shared" si="213"/>
        <v>0</v>
      </c>
      <c r="AV1565" s="349">
        <f t="shared" si="213"/>
        <v>0</v>
      </c>
      <c r="AW1565" s="349">
        <f t="shared" si="213"/>
        <v>0</v>
      </c>
      <c r="AX1565" s="350">
        <f t="shared" si="213"/>
        <v>0</v>
      </c>
      <c r="AY1565" s="349">
        <f t="shared" si="213"/>
        <v>0</v>
      </c>
      <c r="AZ1565" s="349">
        <f t="shared" si="213"/>
        <v>0</v>
      </c>
      <c r="BA1565" s="349">
        <f t="shared" si="213"/>
        <v>0</v>
      </c>
      <c r="BB1565" s="349">
        <f t="shared" si="214"/>
        <v>0</v>
      </c>
      <c r="BC1565" s="349">
        <f t="shared" si="214"/>
        <v>0</v>
      </c>
      <c r="BD1565" s="350">
        <f t="shared" si="214"/>
        <v>0</v>
      </c>
      <c r="BE1565" s="349">
        <f t="shared" si="218"/>
        <v>0</v>
      </c>
      <c r="BF1565" s="375">
        <f t="shared" si="219"/>
        <v>0</v>
      </c>
      <c r="BG1565" s="334">
        <f t="shared" si="220"/>
        <v>0</v>
      </c>
    </row>
    <row r="1566" spans="1:59" x14ac:dyDescent="0.2">
      <c r="A1566" s="326" t="str">
        <f t="shared" si="217"/>
        <v>74452015</v>
      </c>
      <c r="B1566">
        <v>7445</v>
      </c>
      <c r="C1566" s="327">
        <v>2015</v>
      </c>
      <c r="D1566" s="353">
        <f>+IFERROR(VLOOKUP($A1566,Data_Loss!$A$2:$V$1180,6,FALSE),0)</f>
        <v>0</v>
      </c>
      <c r="E1566" s="353">
        <f>+IFERROR(VLOOKUP($A1566,Data_Loss!$A$2:$V$1180,7,FALSE),0)</f>
        <v>0</v>
      </c>
      <c r="F1566" s="353">
        <f>+IFERROR(VLOOKUP($A1566,Data_Loss!$A$2:$V$1180,8,FALSE),0)</f>
        <v>0</v>
      </c>
      <c r="G1566" s="353">
        <f>+IFERROR(VLOOKUP($A1566,Data_Loss!$A$2:$V$1180,9,FALSE),0)</f>
        <v>0</v>
      </c>
      <c r="H1566" s="353">
        <f>+IFERROR(VLOOKUP($A1566,Data_Loss!$A$2:$V$1180,10,FALSE),0)</f>
        <v>0</v>
      </c>
      <c r="I1566" s="353">
        <f>+IFERROR(VLOOKUP($A1566,Data_Loss!$A$2:$V$1300,12,FALSE),0)</f>
        <v>0</v>
      </c>
      <c r="J1566" s="353">
        <f>+IFERROR(VLOOKUP($A1566,Data_Loss!$A$2:$V$1300,13,FALSE),0)</f>
        <v>0</v>
      </c>
      <c r="K1566" s="353">
        <f>+IFERROR(VLOOKUP($A1566,Data_Loss!$A$2:$V$1300,14,FALSE),0)</f>
        <v>0</v>
      </c>
      <c r="L1566" s="353">
        <f>+IFERROR(VLOOKUP($A1566,Data_Loss!$A$2:$V$1300,15,FALSE),0)</f>
        <v>0</v>
      </c>
      <c r="M1566" s="353">
        <f>+IFERROR(VLOOKUP($A1566,Data_Loss!$A$2:$V$1300,16,FALSE),0)</f>
        <v>0</v>
      </c>
      <c r="N1566" s="353">
        <f>+IFERROR(VLOOKUP($A1566,Data_Loss!$A$2:$V$1300,17,FALSE),0)</f>
        <v>0</v>
      </c>
      <c r="O1566" s="353">
        <f>+IFERROR(VLOOKUP($A1566,Data_Loss!$A$2:$V$1300,18,FALSE),0)</f>
        <v>0</v>
      </c>
      <c r="P1566" s="353">
        <f>+IFERROR(VLOOKUP($A1566,Data_Loss!$A$2:$V$1300,19,FALSE),0)</f>
        <v>0</v>
      </c>
      <c r="Q1566" s="353">
        <f>+IFERROR(VLOOKUP($A1566,Data_Loss!$A$2:$V$1300,20,FALSE),0)</f>
        <v>0</v>
      </c>
      <c r="R1566" s="353">
        <f>+IFERROR(VLOOKUP($A1566,Data_Loss!$A$2:$V$1300,21,FALSE),0)</f>
        <v>0</v>
      </c>
      <c r="S1566" s="353">
        <f>+IFERROR(VLOOKUP($A1566,Data_Loss!$A$2:$V$1300,22,FALSE),0)</f>
        <v>0</v>
      </c>
      <c r="T1566" s="191">
        <f>+$I1566*'10k &amp; MO'!C$4+$J1566*'10k &amp; MO'!C$10+$K1566*'10k &amp; MO'!C$16+$L1566*'10k &amp; MO'!C$22+$M1566*'10k &amp; MO'!C$28</f>
        <v>0</v>
      </c>
      <c r="U1566" s="349">
        <f>+$I1566*'10k &amp; MO'!D$4+$J1566*'10k &amp; MO'!D$10+$K1566*'10k &amp; MO'!D$16+$L1566*'10k &amp; MO'!D$22+$M1566*'10k &amp; MO'!D$28</f>
        <v>0</v>
      </c>
      <c r="V1566" s="349">
        <f>+$I1566*'10k &amp; MO'!E$4+$J1566*'10k &amp; MO'!E$10+$K1566*'10k &amp; MO'!E$16+$L1566*'10k &amp; MO'!E$22+$M1566*'10k &amp; MO'!E$28</f>
        <v>0</v>
      </c>
      <c r="W1566" s="349">
        <f>+$I1566*'10k &amp; MO'!F$4+$J1566*'10k &amp; MO'!F$10+$K1566*'10k &amp; MO'!F$16+$L1566*'10k &amp; MO'!F$22+$M1566*'10k &amp; MO'!F$28</f>
        <v>0</v>
      </c>
      <c r="X1566" s="349">
        <f>+$I1566*'10k &amp; MO'!G$4+$J1566*'10k &amp; MO'!G$10+$K1566*'10k &amp; MO'!G$16+$L1566*'10k &amp; MO'!G$22+$M1566*'10k &amp; MO'!G$28</f>
        <v>0</v>
      </c>
      <c r="Y1566" s="349">
        <f>+$N1566*'10k &amp; MO'!H$4+$O1566*'10k &amp; MO'!H$10+$P1566*'10k &amp; MO'!H$16+$Q1566*'10k &amp; MO'!H$22+$R1566*'10k &amp; MO'!H$28</f>
        <v>0</v>
      </c>
      <c r="Z1566" s="349">
        <f>+$N1566*'10k &amp; MO'!I$4+$O1566*'10k &amp; MO'!I$10+$P1566*'10k &amp; MO'!I$16+$Q1566*'10k &amp; MO'!I$22+$R1566*'10k &amp; MO'!I$28</f>
        <v>0</v>
      </c>
      <c r="AA1566" s="349">
        <f>+$N1566*'10k &amp; MO'!J$4+$O1566*'10k &amp; MO'!J$10+$P1566*'10k &amp; MO'!J$16+$Q1566*'10k &amp; MO'!J$22+$R1566*'10k &amp; MO'!J$28</f>
        <v>0</v>
      </c>
      <c r="AB1566" s="349">
        <f>+$N1566*'10k &amp; MO'!K$4+$O1566*'10k &amp; MO'!K$10+$P1566*'10k &amp; MO'!K$16+$Q1566*'10k &amp; MO'!K$22+$R1566*'10k &amp; MO'!K$28</f>
        <v>0</v>
      </c>
      <c r="AC1566" s="349">
        <f>+$N1566*'10k &amp; MO'!L$4+$O1566*'10k &amp; MO'!L$10+$P1566*'10k &amp; MO'!L$16+$Q1566*'10k &amp; MO'!L$22+$R1566*'10k &amp; MO'!L$28</f>
        <v>0</v>
      </c>
      <c r="AD1566" s="350">
        <f>+S1566*'10k &amp; MO'!O$4</f>
        <v>0</v>
      </c>
      <c r="AF1566" s="192" t="str">
        <f t="shared" si="215"/>
        <v>74452015</v>
      </c>
      <c r="AG1566" s="192">
        <f>+IFERROR(VLOOKUP($AF1566,'Limited Loss'!$F$5:$P$124,AG$3,FALSE),0)</f>
        <v>0</v>
      </c>
      <c r="AH1566" s="193">
        <f>+IFERROR(VLOOKUP($AF1566,'Limited Loss'!$F$5:$P$124,AH$3,FALSE),0)</f>
        <v>0</v>
      </c>
      <c r="AI1566" s="193">
        <f>+IFERROR(VLOOKUP($AF1566,'Limited Loss'!$F$5:$P$124,AI$3,FALSE),0)</f>
        <v>0</v>
      </c>
      <c r="AJ1566" s="193">
        <f>+IFERROR(VLOOKUP($AF1566,'Limited Loss'!$F$5:$P$124,AJ$3,FALSE),0)</f>
        <v>0</v>
      </c>
      <c r="AK1566" s="100">
        <f>+IFERROR(VLOOKUP($AF1566,'Limited Loss'!$F$5:$P$124,AK$3,FALSE),0)</f>
        <v>0</v>
      </c>
      <c r="AL1566" s="193">
        <f>+IFERROR(VLOOKUP($AF1566,'Limited Loss'!$F$5:$P$124,AL$3,FALSE),0)</f>
        <v>0</v>
      </c>
      <c r="AM1566" s="193">
        <f>+IFERROR(VLOOKUP($AF1566,'Limited Loss'!$F$5:$P$124,AM$3,FALSE),0)</f>
        <v>0</v>
      </c>
      <c r="AN1566" s="193">
        <f>+IFERROR(VLOOKUP($AF1566,'Limited Loss'!$F$5:$P$124,AN$3,FALSE),0)</f>
        <v>0</v>
      </c>
      <c r="AO1566" s="193">
        <f>+IFERROR(VLOOKUP($AF1566,'Limited Loss'!$F$5:$P$124,AO$3,FALSE),0)</f>
        <v>0</v>
      </c>
      <c r="AP1566" s="100">
        <f>+IFERROR(VLOOKUP($AF1566,'Limited Loss'!$F$5:$P$124,AP$3,FALSE),0)</f>
        <v>0</v>
      </c>
      <c r="AQ1566" s="353"/>
      <c r="AR1566" s="331">
        <f t="shared" si="216"/>
        <v>7445</v>
      </c>
      <c r="AS1566" s="332">
        <f t="shared" si="216"/>
        <v>2015</v>
      </c>
      <c r="AT1566" s="349">
        <f t="shared" si="213"/>
        <v>0</v>
      </c>
      <c r="AU1566" s="349">
        <f t="shared" si="213"/>
        <v>0</v>
      </c>
      <c r="AV1566" s="349">
        <f t="shared" si="213"/>
        <v>0</v>
      </c>
      <c r="AW1566" s="349">
        <f t="shared" si="213"/>
        <v>0</v>
      </c>
      <c r="AX1566" s="350">
        <f t="shared" si="213"/>
        <v>0</v>
      </c>
      <c r="AY1566" s="349">
        <f t="shared" si="213"/>
        <v>0</v>
      </c>
      <c r="AZ1566" s="349">
        <f t="shared" si="213"/>
        <v>0</v>
      </c>
      <c r="BA1566" s="349">
        <f t="shared" si="213"/>
        <v>0</v>
      </c>
      <c r="BB1566" s="349">
        <f t="shared" si="214"/>
        <v>0</v>
      </c>
      <c r="BC1566" s="349">
        <f t="shared" si="214"/>
        <v>0</v>
      </c>
      <c r="BD1566" s="350">
        <f t="shared" si="214"/>
        <v>0</v>
      </c>
      <c r="BE1566" s="349">
        <f t="shared" si="218"/>
        <v>0</v>
      </c>
      <c r="BF1566" s="375">
        <f t="shared" si="219"/>
        <v>0</v>
      </c>
      <c r="BG1566" s="334">
        <f t="shared" si="220"/>
        <v>0</v>
      </c>
    </row>
    <row r="1567" spans="1:59" x14ac:dyDescent="0.2">
      <c r="A1567" s="326" t="str">
        <f t="shared" si="217"/>
        <v>74452016</v>
      </c>
      <c r="B1567">
        <v>7445</v>
      </c>
      <c r="C1567" s="327">
        <v>2016</v>
      </c>
      <c r="D1567" s="353">
        <f>+IFERROR(VLOOKUP($A1567,Data_Loss!$A$2:$V$1180,6,FALSE),0)</f>
        <v>0</v>
      </c>
      <c r="E1567" s="353">
        <f>+IFERROR(VLOOKUP($A1567,Data_Loss!$A$2:$V$1180,7,FALSE),0)</f>
        <v>0</v>
      </c>
      <c r="F1567" s="353">
        <f>+IFERROR(VLOOKUP($A1567,Data_Loss!$A$2:$V$1180,8,FALSE),0)</f>
        <v>0</v>
      </c>
      <c r="G1567" s="353">
        <f>+IFERROR(VLOOKUP($A1567,Data_Loss!$A$2:$V$1180,9,FALSE),0)</f>
        <v>0</v>
      </c>
      <c r="H1567" s="353">
        <f>+IFERROR(VLOOKUP($A1567,Data_Loss!$A$2:$V$1180,10,FALSE),0)</f>
        <v>0</v>
      </c>
      <c r="I1567" s="353">
        <f>+IFERROR(VLOOKUP($A1567,Data_Loss!$A$2:$V$1300,12,FALSE),0)</f>
        <v>0</v>
      </c>
      <c r="J1567" s="353">
        <f>+IFERROR(VLOOKUP($A1567,Data_Loss!$A$2:$V$1300,13,FALSE),0)</f>
        <v>0</v>
      </c>
      <c r="K1567" s="353">
        <f>+IFERROR(VLOOKUP($A1567,Data_Loss!$A$2:$V$1300,14,FALSE),0)</f>
        <v>0</v>
      </c>
      <c r="L1567" s="353">
        <f>+IFERROR(VLOOKUP($A1567,Data_Loss!$A$2:$V$1300,15,FALSE),0)</f>
        <v>0</v>
      </c>
      <c r="M1567" s="353">
        <f>+IFERROR(VLOOKUP($A1567,Data_Loss!$A$2:$V$1300,16,FALSE),0)</f>
        <v>0</v>
      </c>
      <c r="N1567" s="353">
        <f>+IFERROR(VLOOKUP($A1567,Data_Loss!$A$2:$V$1300,17,FALSE),0)</f>
        <v>0</v>
      </c>
      <c r="O1567" s="353">
        <f>+IFERROR(VLOOKUP($A1567,Data_Loss!$A$2:$V$1300,18,FALSE),0)</f>
        <v>0</v>
      </c>
      <c r="P1567" s="353">
        <f>+IFERROR(VLOOKUP($A1567,Data_Loss!$A$2:$V$1300,19,FALSE),0)</f>
        <v>0</v>
      </c>
      <c r="Q1567" s="353">
        <f>+IFERROR(VLOOKUP($A1567,Data_Loss!$A$2:$V$1300,20,FALSE),0)</f>
        <v>0</v>
      </c>
      <c r="R1567" s="353">
        <f>+IFERROR(VLOOKUP($A1567,Data_Loss!$A$2:$V$1300,21,FALSE),0)</f>
        <v>0</v>
      </c>
      <c r="S1567" s="353">
        <f>+IFERROR(VLOOKUP($A1567,Data_Loss!$A$2:$V$1300,22,FALSE),0)</f>
        <v>0</v>
      </c>
      <c r="T1567" s="191">
        <f>+$I1567*'10k &amp; MO'!C$5+$J1567*'10k &amp; MO'!C$11+$K1567*'10k &amp; MO'!C$17+$L1567*'10k &amp; MO'!C$23+$M1567*'10k &amp; MO'!C$29</f>
        <v>0</v>
      </c>
      <c r="U1567" s="349">
        <f>+$I1567*'10k &amp; MO'!D$5+$J1567*'10k &amp; MO'!D$11+$K1567*'10k &amp; MO'!D$17+$L1567*'10k &amp; MO'!D$23+$M1567*'10k &amp; MO'!D$29</f>
        <v>0</v>
      </c>
      <c r="V1567" s="349">
        <f>+$I1567*'10k &amp; MO'!E$5+$J1567*'10k &amp; MO'!E$11+$K1567*'10k &amp; MO'!E$17+$L1567*'10k &amp; MO'!E$23+$M1567*'10k &amp; MO'!E$29</f>
        <v>0</v>
      </c>
      <c r="W1567" s="349">
        <f>+$I1567*'10k &amp; MO'!F$5+$J1567*'10k &amp; MO'!F$11+$K1567*'10k &amp; MO'!F$17+$L1567*'10k &amp; MO'!F$23+$M1567*'10k &amp; MO'!F$29</f>
        <v>0</v>
      </c>
      <c r="X1567" s="349">
        <f>+$I1567*'10k &amp; MO'!G$5+$J1567*'10k &amp; MO'!G$11+$K1567*'10k &amp; MO'!G$17+$L1567*'10k &amp; MO'!G$23+$M1567*'10k &amp; MO'!G$29</f>
        <v>0</v>
      </c>
      <c r="Y1567" s="349">
        <f>+$N1567*'10k &amp; MO'!H$5+$O1567*'10k &amp; MO'!H$11+$P1567*'10k &amp; MO'!H$17+$Q1567*'10k &amp; MO'!H$23+$R1567*'10k &amp; MO'!H$29</f>
        <v>0</v>
      </c>
      <c r="Z1567" s="349">
        <f>+$N1567*'10k &amp; MO'!I$5+$O1567*'10k &amp; MO'!I$11+$P1567*'10k &amp; MO'!I$17+$Q1567*'10k &amp; MO'!I$23+$R1567*'10k &amp; MO'!I$29</f>
        <v>0</v>
      </c>
      <c r="AA1567" s="349">
        <f>+$N1567*'10k &amp; MO'!J$5+$O1567*'10k &amp; MO'!J$11+$P1567*'10k &amp; MO'!J$17+$Q1567*'10k &amp; MO'!J$23+$R1567*'10k &amp; MO'!J$29</f>
        <v>0</v>
      </c>
      <c r="AB1567" s="349">
        <f>+$N1567*'10k &amp; MO'!K$5+$O1567*'10k &amp; MO'!K$11+$P1567*'10k &amp; MO'!K$17+$Q1567*'10k &amp; MO'!K$23+$R1567*'10k &amp; MO'!K$29</f>
        <v>0</v>
      </c>
      <c r="AC1567" s="349">
        <f>+$N1567*'10k &amp; MO'!L$5+$O1567*'10k &amp; MO'!L$11+$P1567*'10k &amp; MO'!L$17+$Q1567*'10k &amp; MO'!L$23+$R1567*'10k &amp; MO'!L$29</f>
        <v>0</v>
      </c>
      <c r="AD1567" s="350">
        <f>+S1567*'10k &amp; MO'!O$5</f>
        <v>0</v>
      </c>
      <c r="AF1567" s="192" t="str">
        <f t="shared" si="215"/>
        <v>74452016</v>
      </c>
      <c r="AG1567" s="192">
        <f>+IFERROR(VLOOKUP($AF1567,'Limited Loss'!$F$5:$P$124,AG$3,FALSE),0)</f>
        <v>0</v>
      </c>
      <c r="AH1567" s="193">
        <f>+IFERROR(VLOOKUP($AF1567,'Limited Loss'!$F$5:$P$124,AH$3,FALSE),0)</f>
        <v>0</v>
      </c>
      <c r="AI1567" s="193">
        <f>+IFERROR(VLOOKUP($AF1567,'Limited Loss'!$F$5:$P$124,AI$3,FALSE),0)</f>
        <v>0</v>
      </c>
      <c r="AJ1567" s="193">
        <f>+IFERROR(VLOOKUP($AF1567,'Limited Loss'!$F$5:$P$124,AJ$3,FALSE),0)</f>
        <v>0</v>
      </c>
      <c r="AK1567" s="100">
        <f>+IFERROR(VLOOKUP($AF1567,'Limited Loss'!$F$5:$P$124,AK$3,FALSE),0)</f>
        <v>0</v>
      </c>
      <c r="AL1567" s="193">
        <f>+IFERROR(VLOOKUP($AF1567,'Limited Loss'!$F$5:$P$124,AL$3,FALSE),0)</f>
        <v>0</v>
      </c>
      <c r="AM1567" s="193">
        <f>+IFERROR(VLOOKUP($AF1567,'Limited Loss'!$F$5:$P$124,AM$3,FALSE),0)</f>
        <v>0</v>
      </c>
      <c r="AN1567" s="193">
        <f>+IFERROR(VLOOKUP($AF1567,'Limited Loss'!$F$5:$P$124,AN$3,FALSE),0)</f>
        <v>0</v>
      </c>
      <c r="AO1567" s="193">
        <f>+IFERROR(VLOOKUP($AF1567,'Limited Loss'!$F$5:$P$124,AO$3,FALSE),0)</f>
        <v>0</v>
      </c>
      <c r="AP1567" s="100">
        <f>+IFERROR(VLOOKUP($AF1567,'Limited Loss'!$F$5:$P$124,AP$3,FALSE),0)</f>
        <v>0</v>
      </c>
      <c r="AQ1567" s="353"/>
      <c r="AR1567" s="331">
        <f t="shared" si="216"/>
        <v>7445</v>
      </c>
      <c r="AS1567" s="332">
        <f t="shared" si="216"/>
        <v>2016</v>
      </c>
      <c r="AT1567" s="349">
        <f t="shared" si="213"/>
        <v>0</v>
      </c>
      <c r="AU1567" s="349">
        <f t="shared" ref="AU1567:BA1579" si="221">+U1567-AH1567</f>
        <v>0</v>
      </c>
      <c r="AV1567" s="349">
        <f t="shared" si="221"/>
        <v>0</v>
      </c>
      <c r="AW1567" s="349">
        <f t="shared" si="221"/>
        <v>0</v>
      </c>
      <c r="AX1567" s="350">
        <f t="shared" si="221"/>
        <v>0</v>
      </c>
      <c r="AY1567" s="349">
        <f t="shared" si="221"/>
        <v>0</v>
      </c>
      <c r="AZ1567" s="349">
        <f t="shared" si="221"/>
        <v>0</v>
      </c>
      <c r="BA1567" s="349">
        <f t="shared" si="221"/>
        <v>0</v>
      </c>
      <c r="BB1567" s="349">
        <f t="shared" si="214"/>
        <v>0</v>
      </c>
      <c r="BC1567" s="349">
        <f t="shared" si="214"/>
        <v>0</v>
      </c>
      <c r="BD1567" s="350">
        <f t="shared" si="214"/>
        <v>0</v>
      </c>
      <c r="BE1567" s="349">
        <f t="shared" si="218"/>
        <v>0</v>
      </c>
      <c r="BF1567" s="375">
        <f t="shared" si="219"/>
        <v>0</v>
      </c>
      <c r="BG1567" s="334">
        <f t="shared" si="220"/>
        <v>0</v>
      </c>
    </row>
    <row r="1568" spans="1:59" x14ac:dyDescent="0.2">
      <c r="A1568" s="326" t="str">
        <f t="shared" si="217"/>
        <v>74452017</v>
      </c>
      <c r="B1568">
        <v>7445</v>
      </c>
      <c r="C1568" s="327">
        <v>2017</v>
      </c>
      <c r="D1568" s="353">
        <f>+IFERROR(VLOOKUP($A1568,Data_Loss!$A$2:$V$1180,6,FALSE),0)</f>
        <v>0</v>
      </c>
      <c r="E1568" s="353">
        <f>+IFERROR(VLOOKUP($A1568,Data_Loss!$A$2:$V$1180,7,FALSE),0)</f>
        <v>0</v>
      </c>
      <c r="F1568" s="353">
        <f>+IFERROR(VLOOKUP($A1568,Data_Loss!$A$2:$V$1180,8,FALSE),0)</f>
        <v>0</v>
      </c>
      <c r="G1568" s="353">
        <f>+IFERROR(VLOOKUP($A1568,Data_Loss!$A$2:$V$1180,9,FALSE),0)</f>
        <v>0</v>
      </c>
      <c r="H1568" s="353">
        <f>+IFERROR(VLOOKUP($A1568,Data_Loss!$A$2:$V$1180,10,FALSE),0)</f>
        <v>0</v>
      </c>
      <c r="I1568" s="353">
        <f>+IFERROR(VLOOKUP($A1568,Data_Loss!$A$2:$V$1300,12,FALSE),0)</f>
        <v>0</v>
      </c>
      <c r="J1568" s="353">
        <f>+IFERROR(VLOOKUP($A1568,Data_Loss!$A$2:$V$1300,13,FALSE),0)</f>
        <v>0</v>
      </c>
      <c r="K1568" s="353">
        <f>+IFERROR(VLOOKUP($A1568,Data_Loss!$A$2:$V$1300,14,FALSE),0)</f>
        <v>0</v>
      </c>
      <c r="L1568" s="353">
        <f>+IFERROR(VLOOKUP($A1568,Data_Loss!$A$2:$V$1300,15,FALSE),0)</f>
        <v>0</v>
      </c>
      <c r="M1568" s="353">
        <f>+IFERROR(VLOOKUP($A1568,Data_Loss!$A$2:$V$1300,16,FALSE),0)</f>
        <v>0</v>
      </c>
      <c r="N1568" s="353">
        <f>+IFERROR(VLOOKUP($A1568,Data_Loss!$A$2:$V$1300,17,FALSE),0)</f>
        <v>0</v>
      </c>
      <c r="O1568" s="353">
        <f>+IFERROR(VLOOKUP($A1568,Data_Loss!$A$2:$V$1300,18,FALSE),0)</f>
        <v>0</v>
      </c>
      <c r="P1568" s="353">
        <f>+IFERROR(VLOOKUP($A1568,Data_Loss!$A$2:$V$1300,19,FALSE),0)</f>
        <v>0</v>
      </c>
      <c r="Q1568" s="353">
        <f>+IFERROR(VLOOKUP($A1568,Data_Loss!$A$2:$V$1300,20,FALSE),0)</f>
        <v>0</v>
      </c>
      <c r="R1568" s="353">
        <f>+IFERROR(VLOOKUP($A1568,Data_Loss!$A$2:$V$1300,21,FALSE),0)</f>
        <v>0</v>
      </c>
      <c r="S1568" s="353">
        <f>+IFERROR(VLOOKUP($A1568,Data_Loss!$A$2:$V$1300,22,FALSE),0)</f>
        <v>0</v>
      </c>
      <c r="T1568" s="191">
        <f>+$I1568*'10k &amp; MO'!C$6+$J1568*'10k &amp; MO'!C$12+$K1568*'10k &amp; MO'!C$18+$L1568*'10k &amp; MO'!C$24+$M1568*'10k &amp; MO'!C$30</f>
        <v>0</v>
      </c>
      <c r="U1568" s="349">
        <f>+$I1568*'10k &amp; MO'!D$6+$J1568*'10k &amp; MO'!D$12+$K1568*'10k &amp; MO'!D$18+$L1568*'10k &amp; MO'!D$24+$M1568*'10k &amp; MO'!D$30</f>
        <v>0</v>
      </c>
      <c r="V1568" s="349">
        <f>+$I1568*'10k &amp; MO'!E$6+$J1568*'10k &amp; MO'!E$12+$K1568*'10k &amp; MO'!E$18+$L1568*'10k &amp; MO'!E$24+$M1568*'10k &amp; MO'!E$30</f>
        <v>0</v>
      </c>
      <c r="W1568" s="349">
        <f>+$I1568*'10k &amp; MO'!F$6+$J1568*'10k &amp; MO'!F$12+$K1568*'10k &amp; MO'!F$18+$L1568*'10k &amp; MO'!F$24+$M1568*'10k &amp; MO'!F$30</f>
        <v>0</v>
      </c>
      <c r="X1568" s="349">
        <f>+$I1568*'10k &amp; MO'!G$6+$J1568*'10k &amp; MO'!G$12+$K1568*'10k &amp; MO'!G$18+$L1568*'10k &amp; MO'!G$24+$M1568*'10k &amp; MO'!G$30</f>
        <v>0</v>
      </c>
      <c r="Y1568" s="349">
        <f>+$N1568*'10k &amp; MO'!H$6+$O1568*'10k &amp; MO'!H$12+$P1568*'10k &amp; MO'!H$18+$Q1568*'10k &amp; MO'!H$24+$R1568*'10k &amp; MO'!H$30</f>
        <v>0</v>
      </c>
      <c r="Z1568" s="349">
        <f>+$N1568*'10k &amp; MO'!I$6+$O1568*'10k &amp; MO'!I$12+$P1568*'10k &amp; MO'!I$18+$Q1568*'10k &amp; MO'!I$24+$R1568*'10k &amp; MO'!I$30</f>
        <v>0</v>
      </c>
      <c r="AA1568" s="349">
        <f>+$N1568*'10k &amp; MO'!J$6+$O1568*'10k &amp; MO'!J$12+$P1568*'10k &amp; MO'!J$18+$Q1568*'10k &amp; MO'!J$24+$R1568*'10k &amp; MO'!J$30</f>
        <v>0</v>
      </c>
      <c r="AB1568" s="349">
        <f>+$N1568*'10k &amp; MO'!K$6+$O1568*'10k &amp; MO'!K$12+$P1568*'10k &amp; MO'!K$18+$Q1568*'10k &amp; MO'!K$24+$R1568*'10k &amp; MO'!K$30</f>
        <v>0</v>
      </c>
      <c r="AC1568" s="349">
        <f>+$N1568*'10k &amp; MO'!L$6+$O1568*'10k &amp; MO'!L$12+$P1568*'10k &amp; MO'!L$18+$Q1568*'10k &amp; MO'!L$24+$R1568*'10k &amp; MO'!L$30</f>
        <v>0</v>
      </c>
      <c r="AD1568" s="350">
        <f>+S1568*'10k &amp; MO'!O$6</f>
        <v>0</v>
      </c>
      <c r="AF1568" s="192" t="str">
        <f t="shared" si="215"/>
        <v>74452017</v>
      </c>
      <c r="AG1568" s="192">
        <f>+IFERROR(VLOOKUP($AF1568,'Limited Loss'!$F$5:$P$124,AG$3,FALSE),0)</f>
        <v>0</v>
      </c>
      <c r="AH1568" s="193">
        <f>+IFERROR(VLOOKUP($AF1568,'Limited Loss'!$F$5:$P$124,AH$3,FALSE),0)</f>
        <v>0</v>
      </c>
      <c r="AI1568" s="193">
        <f>+IFERROR(VLOOKUP($AF1568,'Limited Loss'!$F$5:$P$124,AI$3,FALSE),0)</f>
        <v>0</v>
      </c>
      <c r="AJ1568" s="193">
        <f>+IFERROR(VLOOKUP($AF1568,'Limited Loss'!$F$5:$P$124,AJ$3,FALSE),0)</f>
        <v>0</v>
      </c>
      <c r="AK1568" s="100">
        <f>+IFERROR(VLOOKUP($AF1568,'Limited Loss'!$F$5:$P$124,AK$3,FALSE),0)</f>
        <v>0</v>
      </c>
      <c r="AL1568" s="193">
        <f>+IFERROR(VLOOKUP($AF1568,'Limited Loss'!$F$5:$P$124,AL$3,FALSE),0)</f>
        <v>0</v>
      </c>
      <c r="AM1568" s="193">
        <f>+IFERROR(VLOOKUP($AF1568,'Limited Loss'!$F$5:$P$124,AM$3,FALSE),0)</f>
        <v>0</v>
      </c>
      <c r="AN1568" s="193">
        <f>+IFERROR(VLOOKUP($AF1568,'Limited Loss'!$F$5:$P$124,AN$3,FALSE),0)</f>
        <v>0</v>
      </c>
      <c r="AO1568" s="193">
        <f>+IFERROR(VLOOKUP($AF1568,'Limited Loss'!$F$5:$P$124,AO$3,FALSE),0)</f>
        <v>0</v>
      </c>
      <c r="AP1568" s="100">
        <f>+IFERROR(VLOOKUP($AF1568,'Limited Loss'!$F$5:$P$124,AP$3,FALSE),0)</f>
        <v>0</v>
      </c>
      <c r="AQ1568" s="353"/>
      <c r="AR1568" s="331">
        <f t="shared" si="216"/>
        <v>7445</v>
      </c>
      <c r="AS1568" s="332">
        <f t="shared" si="216"/>
        <v>2017</v>
      </c>
      <c r="AT1568" s="349">
        <f t="shared" ref="AT1568:AT1579" si="222">+T1568-AG1568</f>
        <v>0</v>
      </c>
      <c r="AU1568" s="349">
        <f t="shared" si="221"/>
        <v>0</v>
      </c>
      <c r="AV1568" s="349">
        <f t="shared" si="221"/>
        <v>0</v>
      </c>
      <c r="AW1568" s="349">
        <f t="shared" si="221"/>
        <v>0</v>
      </c>
      <c r="AX1568" s="350">
        <f t="shared" si="221"/>
        <v>0</v>
      </c>
      <c r="AY1568" s="349">
        <f t="shared" si="221"/>
        <v>0</v>
      </c>
      <c r="AZ1568" s="349">
        <f t="shared" si="221"/>
        <v>0</v>
      </c>
      <c r="BA1568" s="349">
        <f t="shared" si="221"/>
        <v>0</v>
      </c>
      <c r="BB1568" s="349">
        <f t="shared" si="214"/>
        <v>0</v>
      </c>
      <c r="BC1568" s="349">
        <f t="shared" si="214"/>
        <v>0</v>
      </c>
      <c r="BD1568" s="350">
        <f t="shared" si="214"/>
        <v>0</v>
      </c>
      <c r="BE1568" s="349">
        <f t="shared" si="218"/>
        <v>0</v>
      </c>
      <c r="BF1568" s="375">
        <f t="shared" si="219"/>
        <v>0</v>
      </c>
      <c r="BG1568" s="334">
        <f t="shared" si="220"/>
        <v>0</v>
      </c>
    </row>
    <row r="1569" spans="1:59" x14ac:dyDescent="0.2">
      <c r="A1569" s="326" t="str">
        <f t="shared" si="217"/>
        <v>74452018</v>
      </c>
      <c r="B1569">
        <v>7445</v>
      </c>
      <c r="C1569" s="327">
        <v>2018</v>
      </c>
      <c r="D1569" s="353">
        <f>+IFERROR(VLOOKUP($A1569,Data_Loss!$A$2:$V$1180,6,FALSE),0)</f>
        <v>0</v>
      </c>
      <c r="E1569" s="353">
        <f>+IFERROR(VLOOKUP($A1569,Data_Loss!$A$2:$V$1180,7,FALSE),0)</f>
        <v>0</v>
      </c>
      <c r="F1569" s="353">
        <f>+IFERROR(VLOOKUP($A1569,Data_Loss!$A$2:$V$1180,8,FALSE),0)</f>
        <v>0</v>
      </c>
      <c r="G1569" s="353">
        <f>+IFERROR(VLOOKUP($A1569,Data_Loss!$A$2:$V$1180,9,FALSE),0)</f>
        <v>0</v>
      </c>
      <c r="H1569" s="353">
        <f>+IFERROR(VLOOKUP($A1569,Data_Loss!$A$2:$V$1180,10,FALSE),0)</f>
        <v>0</v>
      </c>
      <c r="I1569" s="353">
        <f>+IFERROR(VLOOKUP($A1569,Data_Loss!$A$2:$V$1300,12,FALSE),0)</f>
        <v>0</v>
      </c>
      <c r="J1569" s="353">
        <f>+IFERROR(VLOOKUP($A1569,Data_Loss!$A$2:$V$1300,13,FALSE),0)</f>
        <v>0</v>
      </c>
      <c r="K1569" s="353">
        <f>+IFERROR(VLOOKUP($A1569,Data_Loss!$A$2:$V$1300,14,FALSE),0)</f>
        <v>0</v>
      </c>
      <c r="L1569" s="353">
        <f>+IFERROR(VLOOKUP($A1569,Data_Loss!$A$2:$V$1300,15,FALSE),0)</f>
        <v>0</v>
      </c>
      <c r="M1569" s="353">
        <f>+IFERROR(VLOOKUP($A1569,Data_Loss!$A$2:$V$1300,16,FALSE),0)</f>
        <v>0</v>
      </c>
      <c r="N1569" s="353">
        <f>+IFERROR(VLOOKUP($A1569,Data_Loss!$A$2:$V$1300,17,FALSE),0)</f>
        <v>0</v>
      </c>
      <c r="O1569" s="353">
        <f>+IFERROR(VLOOKUP($A1569,Data_Loss!$A$2:$V$1300,18,FALSE),0)</f>
        <v>0</v>
      </c>
      <c r="P1569" s="353">
        <f>+IFERROR(VLOOKUP($A1569,Data_Loss!$A$2:$V$1300,19,FALSE),0)</f>
        <v>0</v>
      </c>
      <c r="Q1569" s="353">
        <f>+IFERROR(VLOOKUP($A1569,Data_Loss!$A$2:$V$1300,20,FALSE),0)</f>
        <v>0</v>
      </c>
      <c r="R1569" s="353">
        <f>+IFERROR(VLOOKUP($A1569,Data_Loss!$A$2:$V$1300,21,FALSE),0)</f>
        <v>0</v>
      </c>
      <c r="S1569" s="353">
        <f>+IFERROR(VLOOKUP($A1569,Data_Loss!$A$2:$V$1300,22,FALSE),0)</f>
        <v>0</v>
      </c>
      <c r="T1569" s="191">
        <f>+$I1569*'10k &amp; MO'!C$7+$J1569*'10k &amp; MO'!C$13+$K1569*'10k &amp; MO'!C$19+$L1569*'10k &amp; MO'!C$25+$M1569*'10k &amp; MO'!C$31</f>
        <v>0</v>
      </c>
      <c r="U1569" s="349">
        <f>+$I1569*'10k &amp; MO'!D$7+$J1569*'10k &amp; MO'!D$13+$K1569*'10k &amp; MO'!D$19+$L1569*'10k &amp; MO'!D$25+$M1569*'10k &amp; MO'!D$31</f>
        <v>0</v>
      </c>
      <c r="V1569" s="349">
        <f>+$I1569*'10k &amp; MO'!E$7+$J1569*'10k &amp; MO'!E$13+$K1569*'10k &amp; MO'!E$19+$L1569*'10k &amp; MO'!E$25+$M1569*'10k &amp; MO'!E$31</f>
        <v>0</v>
      </c>
      <c r="W1569" s="349">
        <f>+$I1569*'10k &amp; MO'!F$7+$J1569*'10k &amp; MO'!F$13+$K1569*'10k &amp; MO'!F$19+$L1569*'10k &amp; MO'!F$25+$M1569*'10k &amp; MO'!F$31</f>
        <v>0</v>
      </c>
      <c r="X1569" s="349">
        <f>+$I1569*'10k &amp; MO'!G$7+$J1569*'10k &amp; MO'!G$13+$K1569*'10k &amp; MO'!G$19+$L1569*'10k &amp; MO'!G$25+$M1569*'10k &amp; MO'!G$31</f>
        <v>0</v>
      </c>
      <c r="Y1569" s="349">
        <f>+$N1569*'10k &amp; MO'!H$7+$O1569*'10k &amp; MO'!H$13+$P1569*'10k &amp; MO'!H$19+$Q1569*'10k &amp; MO'!H$25+$R1569*'10k &amp; MO'!H$31</f>
        <v>0</v>
      </c>
      <c r="Z1569" s="349">
        <f>+$N1569*'10k &amp; MO'!I$7+$O1569*'10k &amp; MO'!I$13+$P1569*'10k &amp; MO'!I$19+$Q1569*'10k &amp; MO'!I$25+$R1569*'10k &amp; MO'!I$31</f>
        <v>0</v>
      </c>
      <c r="AA1569" s="349">
        <f>+$N1569*'10k &amp; MO'!J$7+$O1569*'10k &amp; MO'!J$13+$P1569*'10k &amp; MO'!J$19+$Q1569*'10k &amp; MO'!J$25+$R1569*'10k &amp; MO'!J$31</f>
        <v>0</v>
      </c>
      <c r="AB1569" s="349">
        <f>+$N1569*'10k &amp; MO'!K$7+$O1569*'10k &amp; MO'!K$13+$P1569*'10k &amp; MO'!K$19+$Q1569*'10k &amp; MO'!K$25+$R1569*'10k &amp; MO'!K$31</f>
        <v>0</v>
      </c>
      <c r="AC1569" s="349">
        <f>+$N1569*'10k &amp; MO'!L$7+$O1569*'10k &amp; MO'!L$13+$P1569*'10k &amp; MO'!L$19+$Q1569*'10k &amp; MO'!L$25+$R1569*'10k &amp; MO'!L$31</f>
        <v>0</v>
      </c>
      <c r="AD1569" s="350">
        <f>+S1569*'10k &amp; MO'!O$7</f>
        <v>0</v>
      </c>
      <c r="AF1569" s="192" t="str">
        <f t="shared" si="215"/>
        <v>74452018</v>
      </c>
      <c r="AG1569" s="192">
        <f>+IFERROR(VLOOKUP($AF1569,'Limited Loss'!$F$5:$P$124,AG$3,FALSE),0)</f>
        <v>0</v>
      </c>
      <c r="AH1569" s="193">
        <f>+IFERROR(VLOOKUP($AF1569,'Limited Loss'!$F$5:$P$124,AH$3,FALSE),0)</f>
        <v>0</v>
      </c>
      <c r="AI1569" s="193">
        <f>+IFERROR(VLOOKUP($AF1569,'Limited Loss'!$F$5:$P$124,AI$3,FALSE),0)</f>
        <v>0</v>
      </c>
      <c r="AJ1569" s="193">
        <f>+IFERROR(VLOOKUP($AF1569,'Limited Loss'!$F$5:$P$124,AJ$3,FALSE),0)</f>
        <v>0</v>
      </c>
      <c r="AK1569" s="100">
        <f>+IFERROR(VLOOKUP($AF1569,'Limited Loss'!$F$5:$P$124,AK$3,FALSE),0)</f>
        <v>0</v>
      </c>
      <c r="AL1569" s="193">
        <f>+IFERROR(VLOOKUP($AF1569,'Limited Loss'!$F$5:$P$124,AL$3,FALSE),0)</f>
        <v>0</v>
      </c>
      <c r="AM1569" s="193">
        <f>+IFERROR(VLOOKUP($AF1569,'Limited Loss'!$F$5:$P$124,AM$3,FALSE),0)</f>
        <v>0</v>
      </c>
      <c r="AN1569" s="193">
        <f>+IFERROR(VLOOKUP($AF1569,'Limited Loss'!$F$5:$P$124,AN$3,FALSE),0)</f>
        <v>0</v>
      </c>
      <c r="AO1569" s="193">
        <f>+IFERROR(VLOOKUP($AF1569,'Limited Loss'!$F$5:$P$124,AO$3,FALSE),0)</f>
        <v>0</v>
      </c>
      <c r="AP1569" s="100">
        <f>+IFERROR(VLOOKUP($AF1569,'Limited Loss'!$F$5:$P$124,AP$3,FALSE),0)</f>
        <v>0</v>
      </c>
      <c r="AQ1569" s="353"/>
      <c r="AR1569" s="331">
        <f t="shared" si="216"/>
        <v>7445</v>
      </c>
      <c r="AS1569" s="332">
        <f t="shared" si="216"/>
        <v>2018</v>
      </c>
      <c r="AT1569" s="349">
        <f t="shared" si="222"/>
        <v>0</v>
      </c>
      <c r="AU1569" s="349">
        <f t="shared" si="221"/>
        <v>0</v>
      </c>
      <c r="AV1569" s="349">
        <f t="shared" si="221"/>
        <v>0</v>
      </c>
      <c r="AW1569" s="349">
        <f t="shared" si="221"/>
        <v>0</v>
      </c>
      <c r="AX1569" s="350">
        <f t="shared" si="221"/>
        <v>0</v>
      </c>
      <c r="AY1569" s="349">
        <f t="shared" si="221"/>
        <v>0</v>
      </c>
      <c r="AZ1569" s="349">
        <f t="shared" si="221"/>
        <v>0</v>
      </c>
      <c r="BA1569" s="349">
        <f t="shared" si="221"/>
        <v>0</v>
      </c>
      <c r="BB1569" s="349">
        <f t="shared" si="214"/>
        <v>0</v>
      </c>
      <c r="BC1569" s="349">
        <f t="shared" si="214"/>
        <v>0</v>
      </c>
      <c r="BD1569" s="350">
        <f t="shared" si="214"/>
        <v>0</v>
      </c>
      <c r="BE1569" s="349">
        <f t="shared" si="218"/>
        <v>0</v>
      </c>
      <c r="BF1569" s="375">
        <f t="shared" si="219"/>
        <v>0</v>
      </c>
      <c r="BG1569" s="334">
        <f t="shared" si="220"/>
        <v>0</v>
      </c>
    </row>
    <row r="1570" spans="1:59" x14ac:dyDescent="0.2">
      <c r="A1570" s="326" t="str">
        <f t="shared" si="217"/>
        <v>74532014</v>
      </c>
      <c r="B1570">
        <v>7453</v>
      </c>
      <c r="C1570" s="327">
        <v>2014</v>
      </c>
      <c r="D1570" s="353">
        <f>+IFERROR(VLOOKUP($A1570,Data_Loss!$A$2:$V$1180,6,FALSE),0)</f>
        <v>0</v>
      </c>
      <c r="E1570" s="353">
        <f>+IFERROR(VLOOKUP($A1570,Data_Loss!$A$2:$V$1180,7,FALSE),0)</f>
        <v>0</v>
      </c>
      <c r="F1570" s="353">
        <f>+IFERROR(VLOOKUP($A1570,Data_Loss!$A$2:$V$1180,8,FALSE),0)</f>
        <v>0</v>
      </c>
      <c r="G1570" s="353">
        <f>+IFERROR(VLOOKUP($A1570,Data_Loss!$A$2:$V$1180,9,FALSE),0)</f>
        <v>0</v>
      </c>
      <c r="H1570" s="353">
        <f>+IFERROR(VLOOKUP($A1570,Data_Loss!$A$2:$V$1180,10,FALSE),0)</f>
        <v>0</v>
      </c>
      <c r="I1570" s="353">
        <f>+IFERROR(VLOOKUP($A1570,Data_Loss!$A$2:$V$1300,12,FALSE),0)</f>
        <v>0</v>
      </c>
      <c r="J1570" s="353">
        <f>+IFERROR(VLOOKUP($A1570,Data_Loss!$A$2:$V$1300,13,FALSE),0)</f>
        <v>0</v>
      </c>
      <c r="K1570" s="353">
        <f>+IFERROR(VLOOKUP($A1570,Data_Loss!$A$2:$V$1300,14,FALSE),0)</f>
        <v>0</v>
      </c>
      <c r="L1570" s="353">
        <f>+IFERROR(VLOOKUP($A1570,Data_Loss!$A$2:$V$1300,15,FALSE),0)</f>
        <v>0</v>
      </c>
      <c r="M1570" s="353">
        <f>+IFERROR(VLOOKUP($A1570,Data_Loss!$A$2:$V$1300,16,FALSE),0)</f>
        <v>0</v>
      </c>
      <c r="N1570" s="353">
        <f>+IFERROR(VLOOKUP($A1570,Data_Loss!$A$2:$V$1300,17,FALSE),0)</f>
        <v>0</v>
      </c>
      <c r="O1570" s="353">
        <f>+IFERROR(VLOOKUP($A1570,Data_Loss!$A$2:$V$1300,18,FALSE),0)</f>
        <v>0</v>
      </c>
      <c r="P1570" s="353">
        <f>+IFERROR(VLOOKUP($A1570,Data_Loss!$A$2:$V$1300,19,FALSE),0)</f>
        <v>0</v>
      </c>
      <c r="Q1570" s="353">
        <f>+IFERROR(VLOOKUP($A1570,Data_Loss!$A$2:$V$1300,20,FALSE),0)</f>
        <v>0</v>
      </c>
      <c r="R1570" s="353">
        <f>+IFERROR(VLOOKUP($A1570,Data_Loss!$A$2:$V$1300,21,FALSE),0)</f>
        <v>0</v>
      </c>
      <c r="S1570" s="353">
        <f>+IFERROR(VLOOKUP($A1570,Data_Loss!$A$2:$V$1300,22,FALSE),0)</f>
        <v>0</v>
      </c>
      <c r="T1570" s="191">
        <f>+$I1570*'10k &amp; MO'!C$3+$J1570*'10k &amp; MO'!C$9+$K1570*'10k &amp; MO'!C$15+$L1570*'10k &amp; MO'!C$21+$M1570*'10k &amp; MO'!C$27</f>
        <v>0</v>
      </c>
      <c r="U1570" s="349">
        <f>+$I1570*'10k &amp; MO'!D$3+$J1570*'10k &amp; MO'!D$9+$K1570*'10k &amp; MO'!D$15+$L1570*'10k &amp; MO'!D$21+$M1570*'10k &amp; MO'!D$27</f>
        <v>0</v>
      </c>
      <c r="V1570" s="349">
        <f>+$I1570*'10k &amp; MO'!E$3+$J1570*'10k &amp; MO'!E$9+$K1570*'10k &amp; MO'!E$15+$L1570*'10k &amp; MO'!E$21+$M1570*'10k &amp; MO'!E$27</f>
        <v>0</v>
      </c>
      <c r="W1570" s="349">
        <f>+$I1570*'10k &amp; MO'!F$3+$J1570*'10k &amp; MO'!F$9+$K1570*'10k &amp; MO'!F$15+$L1570*'10k &amp; MO'!F$21+$M1570*'10k &amp; MO'!F$27</f>
        <v>0</v>
      </c>
      <c r="X1570" s="349">
        <f>+$I1570*'10k &amp; MO'!G$3+$J1570*'10k &amp; MO'!G$9+$K1570*'10k &amp; MO'!G$15+$L1570*'10k &amp; MO'!G$21+$M1570*'10k &amp; MO'!G$27</f>
        <v>0</v>
      </c>
      <c r="Y1570" s="349">
        <f>+$N1570*'10k &amp; MO'!H$3+$O1570*'10k &amp; MO'!H$9+$P1570*'10k &amp; MO'!H$15+$Q1570*'10k &amp; MO'!H$21+$R1570*'10k &amp; MO'!H$27</f>
        <v>0</v>
      </c>
      <c r="Z1570" s="349">
        <f>+$N1570*'10k &amp; MO'!I$3+$O1570*'10k &amp; MO'!I$9+$P1570*'10k &amp; MO'!I$15+$Q1570*'10k &amp; MO'!I$21+$R1570*'10k &amp; MO'!I$27</f>
        <v>0</v>
      </c>
      <c r="AA1570" s="349">
        <f>+$N1570*'10k &amp; MO'!J$3+$O1570*'10k &amp; MO'!J$9+$P1570*'10k &amp; MO'!J$15+$Q1570*'10k &amp; MO'!J$21+$R1570*'10k &amp; MO'!J$27</f>
        <v>0</v>
      </c>
      <c r="AB1570" s="349">
        <f>+$N1570*'10k &amp; MO'!K$3+$O1570*'10k &amp; MO'!K$9+$P1570*'10k &amp; MO'!K$15+$Q1570*'10k &amp; MO'!K$21+$R1570*'10k &amp; MO'!K$27</f>
        <v>0</v>
      </c>
      <c r="AC1570" s="349">
        <f>+$N1570*'10k &amp; MO'!L$3+$O1570*'10k &amp; MO'!L$9+$P1570*'10k &amp; MO'!L$15+$Q1570*'10k &amp; MO'!L$21+$R1570*'10k &amp; MO'!L$27</f>
        <v>0</v>
      </c>
      <c r="AD1570" s="350">
        <f>+S1570*'10k &amp; MO'!O$3</f>
        <v>0</v>
      </c>
      <c r="AF1570" s="192" t="str">
        <f t="shared" si="215"/>
        <v>74532014</v>
      </c>
      <c r="AG1570" s="192">
        <f>+IFERROR(VLOOKUP($AF1570,'Limited Loss'!$F$5:$P$124,AG$3,FALSE),0)</f>
        <v>0</v>
      </c>
      <c r="AH1570" s="193">
        <f>+IFERROR(VLOOKUP($AF1570,'Limited Loss'!$F$5:$P$124,AH$3,FALSE),0)</f>
        <v>0</v>
      </c>
      <c r="AI1570" s="193">
        <f>+IFERROR(VLOOKUP($AF1570,'Limited Loss'!$F$5:$P$124,AI$3,FALSE),0)</f>
        <v>0</v>
      </c>
      <c r="AJ1570" s="193">
        <f>+IFERROR(VLOOKUP($AF1570,'Limited Loss'!$F$5:$P$124,AJ$3,FALSE),0)</f>
        <v>0</v>
      </c>
      <c r="AK1570" s="100">
        <f>+IFERROR(VLOOKUP($AF1570,'Limited Loss'!$F$5:$P$124,AK$3,FALSE),0)</f>
        <v>0</v>
      </c>
      <c r="AL1570" s="193">
        <f>+IFERROR(VLOOKUP($AF1570,'Limited Loss'!$F$5:$P$124,AL$3,FALSE),0)</f>
        <v>0</v>
      </c>
      <c r="AM1570" s="193">
        <f>+IFERROR(VLOOKUP($AF1570,'Limited Loss'!$F$5:$P$124,AM$3,FALSE),0)</f>
        <v>0</v>
      </c>
      <c r="AN1570" s="193">
        <f>+IFERROR(VLOOKUP($AF1570,'Limited Loss'!$F$5:$P$124,AN$3,FALSE),0)</f>
        <v>0</v>
      </c>
      <c r="AO1570" s="193">
        <f>+IFERROR(VLOOKUP($AF1570,'Limited Loss'!$F$5:$P$124,AO$3,FALSE),0)</f>
        <v>0</v>
      </c>
      <c r="AP1570" s="100">
        <f>+IFERROR(VLOOKUP($AF1570,'Limited Loss'!$F$5:$P$124,AP$3,FALSE),0)</f>
        <v>0</v>
      </c>
      <c r="AQ1570" s="353"/>
      <c r="AR1570" s="331">
        <f t="shared" si="216"/>
        <v>7453</v>
      </c>
      <c r="AS1570" s="332">
        <f t="shared" si="216"/>
        <v>2014</v>
      </c>
      <c r="AT1570" s="349">
        <f t="shared" si="222"/>
        <v>0</v>
      </c>
      <c r="AU1570" s="349">
        <f t="shared" si="221"/>
        <v>0</v>
      </c>
      <c r="AV1570" s="349">
        <f t="shared" si="221"/>
        <v>0</v>
      </c>
      <c r="AW1570" s="349">
        <f t="shared" si="221"/>
        <v>0</v>
      </c>
      <c r="AX1570" s="350">
        <f t="shared" si="221"/>
        <v>0</v>
      </c>
      <c r="AY1570" s="349">
        <f t="shared" si="221"/>
        <v>0</v>
      </c>
      <c r="AZ1570" s="349">
        <f t="shared" si="221"/>
        <v>0</v>
      </c>
      <c r="BA1570" s="349">
        <f t="shared" si="221"/>
        <v>0</v>
      </c>
      <c r="BB1570" s="349">
        <f t="shared" si="214"/>
        <v>0</v>
      </c>
      <c r="BC1570" s="349">
        <f t="shared" si="214"/>
        <v>0</v>
      </c>
      <c r="BD1570" s="350">
        <f t="shared" si="214"/>
        <v>0</v>
      </c>
      <c r="BE1570" s="349">
        <f t="shared" si="218"/>
        <v>0</v>
      </c>
      <c r="BF1570" s="375">
        <f t="shared" si="219"/>
        <v>0</v>
      </c>
      <c r="BG1570" s="334">
        <f t="shared" si="220"/>
        <v>0</v>
      </c>
    </row>
    <row r="1571" spans="1:59" x14ac:dyDescent="0.2">
      <c r="A1571" s="326" t="str">
        <f t="shared" si="217"/>
        <v>74532015</v>
      </c>
      <c r="B1571">
        <v>7453</v>
      </c>
      <c r="C1571" s="327">
        <v>2015</v>
      </c>
      <c r="D1571" s="353">
        <f>+IFERROR(VLOOKUP($A1571,Data_Loss!$A$2:$V$1180,6,FALSE),0)</f>
        <v>0</v>
      </c>
      <c r="E1571" s="353">
        <f>+IFERROR(VLOOKUP($A1571,Data_Loss!$A$2:$V$1180,7,FALSE),0)</f>
        <v>0</v>
      </c>
      <c r="F1571" s="353">
        <f>+IFERROR(VLOOKUP($A1571,Data_Loss!$A$2:$V$1180,8,FALSE),0)</f>
        <v>0</v>
      </c>
      <c r="G1571" s="353">
        <f>+IFERROR(VLOOKUP($A1571,Data_Loss!$A$2:$V$1180,9,FALSE),0)</f>
        <v>0</v>
      </c>
      <c r="H1571" s="353">
        <f>+IFERROR(VLOOKUP($A1571,Data_Loss!$A$2:$V$1180,10,FALSE),0)</f>
        <v>0</v>
      </c>
      <c r="I1571" s="353">
        <f>+IFERROR(VLOOKUP($A1571,Data_Loss!$A$2:$V$1300,12,FALSE),0)</f>
        <v>0</v>
      </c>
      <c r="J1571" s="353">
        <f>+IFERROR(VLOOKUP($A1571,Data_Loss!$A$2:$V$1300,13,FALSE),0)</f>
        <v>0</v>
      </c>
      <c r="K1571" s="353">
        <f>+IFERROR(VLOOKUP($A1571,Data_Loss!$A$2:$V$1300,14,FALSE),0)</f>
        <v>0</v>
      </c>
      <c r="L1571" s="353">
        <f>+IFERROR(VLOOKUP($A1571,Data_Loss!$A$2:$V$1300,15,FALSE),0)</f>
        <v>0</v>
      </c>
      <c r="M1571" s="353">
        <f>+IFERROR(VLOOKUP($A1571,Data_Loss!$A$2:$V$1300,16,FALSE),0)</f>
        <v>0</v>
      </c>
      <c r="N1571" s="353">
        <f>+IFERROR(VLOOKUP($A1571,Data_Loss!$A$2:$V$1300,17,FALSE),0)</f>
        <v>0</v>
      </c>
      <c r="O1571" s="353">
        <f>+IFERROR(VLOOKUP($A1571,Data_Loss!$A$2:$V$1300,18,FALSE),0)</f>
        <v>0</v>
      </c>
      <c r="P1571" s="353">
        <f>+IFERROR(VLOOKUP($A1571,Data_Loss!$A$2:$V$1300,19,FALSE),0)</f>
        <v>0</v>
      </c>
      <c r="Q1571" s="353">
        <f>+IFERROR(VLOOKUP($A1571,Data_Loss!$A$2:$V$1300,20,FALSE),0)</f>
        <v>0</v>
      </c>
      <c r="R1571" s="353">
        <f>+IFERROR(VLOOKUP($A1571,Data_Loss!$A$2:$V$1300,21,FALSE),0)</f>
        <v>0</v>
      </c>
      <c r="S1571" s="353">
        <f>+IFERROR(VLOOKUP($A1571,Data_Loss!$A$2:$V$1300,22,FALSE),0)</f>
        <v>0</v>
      </c>
      <c r="T1571" s="191">
        <f>+$I1571*'10k &amp; MO'!C$4+$J1571*'10k &amp; MO'!C$10+$K1571*'10k &amp; MO'!C$16+$L1571*'10k &amp; MO'!C$22+$M1571*'10k &amp; MO'!C$28</f>
        <v>0</v>
      </c>
      <c r="U1571" s="349">
        <f>+$I1571*'10k &amp; MO'!D$4+$J1571*'10k &amp; MO'!D$10+$K1571*'10k &amp; MO'!D$16+$L1571*'10k &amp; MO'!D$22+$M1571*'10k &amp; MO'!D$28</f>
        <v>0</v>
      </c>
      <c r="V1571" s="349">
        <f>+$I1571*'10k &amp; MO'!E$4+$J1571*'10k &amp; MO'!E$10+$K1571*'10k &amp; MO'!E$16+$L1571*'10k &amp; MO'!E$22+$M1571*'10k &amp; MO'!E$28</f>
        <v>0</v>
      </c>
      <c r="W1571" s="349">
        <f>+$I1571*'10k &amp; MO'!F$4+$J1571*'10k &amp; MO'!F$10+$K1571*'10k &amp; MO'!F$16+$L1571*'10k &amp; MO'!F$22+$M1571*'10k &amp; MO'!F$28</f>
        <v>0</v>
      </c>
      <c r="X1571" s="349">
        <f>+$I1571*'10k &amp; MO'!G$4+$J1571*'10k &amp; MO'!G$10+$K1571*'10k &amp; MO'!G$16+$L1571*'10k &amp; MO'!G$22+$M1571*'10k &amp; MO'!G$28</f>
        <v>0</v>
      </c>
      <c r="Y1571" s="349">
        <f>+$N1571*'10k &amp; MO'!H$4+$O1571*'10k &amp; MO'!H$10+$P1571*'10k &amp; MO'!H$16+$Q1571*'10k &amp; MO'!H$22+$R1571*'10k &amp; MO'!H$28</f>
        <v>0</v>
      </c>
      <c r="Z1571" s="349">
        <f>+$N1571*'10k &amp; MO'!I$4+$O1571*'10k &amp; MO'!I$10+$P1571*'10k &amp; MO'!I$16+$Q1571*'10k &amp; MO'!I$22+$R1571*'10k &amp; MO'!I$28</f>
        <v>0</v>
      </c>
      <c r="AA1571" s="349">
        <f>+$N1571*'10k &amp; MO'!J$4+$O1571*'10k &amp; MO'!J$10+$P1571*'10k &amp; MO'!J$16+$Q1571*'10k &amp; MO'!J$22+$R1571*'10k &amp; MO'!J$28</f>
        <v>0</v>
      </c>
      <c r="AB1571" s="349">
        <f>+$N1571*'10k &amp; MO'!K$4+$O1571*'10k &amp; MO'!K$10+$P1571*'10k &amp; MO'!K$16+$Q1571*'10k &amp; MO'!K$22+$R1571*'10k &amp; MO'!K$28</f>
        <v>0</v>
      </c>
      <c r="AC1571" s="349">
        <f>+$N1571*'10k &amp; MO'!L$4+$O1571*'10k &amp; MO'!L$10+$P1571*'10k &amp; MO'!L$16+$Q1571*'10k &amp; MO'!L$22+$R1571*'10k &amp; MO'!L$28</f>
        <v>0</v>
      </c>
      <c r="AD1571" s="350">
        <f>+S1571*'10k &amp; MO'!O$4</f>
        <v>0</v>
      </c>
      <c r="AF1571" s="192" t="str">
        <f t="shared" si="215"/>
        <v>74532015</v>
      </c>
      <c r="AG1571" s="192">
        <f>+IFERROR(VLOOKUP($AF1571,'Limited Loss'!$F$5:$P$124,AG$3,FALSE),0)</f>
        <v>0</v>
      </c>
      <c r="AH1571" s="193">
        <f>+IFERROR(VLOOKUP($AF1571,'Limited Loss'!$F$5:$P$124,AH$3,FALSE),0)</f>
        <v>0</v>
      </c>
      <c r="AI1571" s="193">
        <f>+IFERROR(VLOOKUP($AF1571,'Limited Loss'!$F$5:$P$124,AI$3,FALSE),0)</f>
        <v>0</v>
      </c>
      <c r="AJ1571" s="193">
        <f>+IFERROR(VLOOKUP($AF1571,'Limited Loss'!$F$5:$P$124,AJ$3,FALSE),0)</f>
        <v>0</v>
      </c>
      <c r="AK1571" s="100">
        <f>+IFERROR(VLOOKUP($AF1571,'Limited Loss'!$F$5:$P$124,AK$3,FALSE),0)</f>
        <v>0</v>
      </c>
      <c r="AL1571" s="193">
        <f>+IFERROR(VLOOKUP($AF1571,'Limited Loss'!$F$5:$P$124,AL$3,FALSE),0)</f>
        <v>0</v>
      </c>
      <c r="AM1571" s="193">
        <f>+IFERROR(VLOOKUP($AF1571,'Limited Loss'!$F$5:$P$124,AM$3,FALSE),0)</f>
        <v>0</v>
      </c>
      <c r="AN1571" s="193">
        <f>+IFERROR(VLOOKUP($AF1571,'Limited Loss'!$F$5:$P$124,AN$3,FALSE),0)</f>
        <v>0</v>
      </c>
      <c r="AO1571" s="193">
        <f>+IFERROR(VLOOKUP($AF1571,'Limited Loss'!$F$5:$P$124,AO$3,FALSE),0)</f>
        <v>0</v>
      </c>
      <c r="AP1571" s="100">
        <f>+IFERROR(VLOOKUP($AF1571,'Limited Loss'!$F$5:$P$124,AP$3,FALSE),0)</f>
        <v>0</v>
      </c>
      <c r="AQ1571" s="353"/>
      <c r="AR1571" s="331">
        <f t="shared" si="216"/>
        <v>7453</v>
      </c>
      <c r="AS1571" s="332">
        <f t="shared" si="216"/>
        <v>2015</v>
      </c>
      <c r="AT1571" s="349">
        <f t="shared" si="222"/>
        <v>0</v>
      </c>
      <c r="AU1571" s="349">
        <f t="shared" si="221"/>
        <v>0</v>
      </c>
      <c r="AV1571" s="349">
        <f t="shared" si="221"/>
        <v>0</v>
      </c>
      <c r="AW1571" s="349">
        <f t="shared" si="221"/>
        <v>0</v>
      </c>
      <c r="AX1571" s="350">
        <f t="shared" si="221"/>
        <v>0</v>
      </c>
      <c r="AY1571" s="349">
        <f t="shared" si="221"/>
        <v>0</v>
      </c>
      <c r="AZ1571" s="349">
        <f t="shared" si="221"/>
        <v>0</v>
      </c>
      <c r="BA1571" s="349">
        <f t="shared" si="221"/>
        <v>0</v>
      </c>
      <c r="BB1571" s="349">
        <f t="shared" si="214"/>
        <v>0</v>
      </c>
      <c r="BC1571" s="349">
        <f t="shared" si="214"/>
        <v>0</v>
      </c>
      <c r="BD1571" s="350">
        <f t="shared" si="214"/>
        <v>0</v>
      </c>
      <c r="BE1571" s="349">
        <f t="shared" si="218"/>
        <v>0</v>
      </c>
      <c r="BF1571" s="375">
        <f t="shared" si="219"/>
        <v>0</v>
      </c>
      <c r="BG1571" s="334">
        <f t="shared" si="220"/>
        <v>0</v>
      </c>
    </row>
    <row r="1572" spans="1:59" x14ac:dyDescent="0.2">
      <c r="A1572" s="326" t="str">
        <f t="shared" si="217"/>
        <v>74532016</v>
      </c>
      <c r="B1572">
        <v>7453</v>
      </c>
      <c r="C1572" s="327">
        <v>2016</v>
      </c>
      <c r="D1572" s="353">
        <f>+IFERROR(VLOOKUP($A1572,Data_Loss!$A$2:$V$1180,6,FALSE),0)</f>
        <v>0</v>
      </c>
      <c r="E1572" s="353">
        <f>+IFERROR(VLOOKUP($A1572,Data_Loss!$A$2:$V$1180,7,FALSE),0)</f>
        <v>0</v>
      </c>
      <c r="F1572" s="353">
        <f>+IFERROR(VLOOKUP($A1572,Data_Loss!$A$2:$V$1180,8,FALSE),0)</f>
        <v>0</v>
      </c>
      <c r="G1572" s="353">
        <f>+IFERROR(VLOOKUP($A1572,Data_Loss!$A$2:$V$1180,9,FALSE),0)</f>
        <v>0</v>
      </c>
      <c r="H1572" s="353">
        <f>+IFERROR(VLOOKUP($A1572,Data_Loss!$A$2:$V$1180,10,FALSE),0)</f>
        <v>0</v>
      </c>
      <c r="I1572" s="353">
        <f>+IFERROR(VLOOKUP($A1572,Data_Loss!$A$2:$V$1300,12,FALSE),0)</f>
        <v>0</v>
      </c>
      <c r="J1572" s="353">
        <f>+IFERROR(VLOOKUP($A1572,Data_Loss!$A$2:$V$1300,13,FALSE),0)</f>
        <v>0</v>
      </c>
      <c r="K1572" s="353">
        <f>+IFERROR(VLOOKUP($A1572,Data_Loss!$A$2:$V$1300,14,FALSE),0)</f>
        <v>0</v>
      </c>
      <c r="L1572" s="353">
        <f>+IFERROR(VLOOKUP($A1572,Data_Loss!$A$2:$V$1300,15,FALSE),0)</f>
        <v>0</v>
      </c>
      <c r="M1572" s="353">
        <f>+IFERROR(VLOOKUP($A1572,Data_Loss!$A$2:$V$1300,16,FALSE),0)</f>
        <v>0</v>
      </c>
      <c r="N1572" s="353">
        <f>+IFERROR(VLOOKUP($A1572,Data_Loss!$A$2:$V$1300,17,FALSE),0)</f>
        <v>0</v>
      </c>
      <c r="O1572" s="353">
        <f>+IFERROR(VLOOKUP($A1572,Data_Loss!$A$2:$V$1300,18,FALSE),0)</f>
        <v>0</v>
      </c>
      <c r="P1572" s="353">
        <f>+IFERROR(VLOOKUP($A1572,Data_Loss!$A$2:$V$1300,19,FALSE),0)</f>
        <v>0</v>
      </c>
      <c r="Q1572" s="353">
        <f>+IFERROR(VLOOKUP($A1572,Data_Loss!$A$2:$V$1300,20,FALSE),0)</f>
        <v>0</v>
      </c>
      <c r="R1572" s="353">
        <f>+IFERROR(VLOOKUP($A1572,Data_Loss!$A$2:$V$1300,21,FALSE),0)</f>
        <v>0</v>
      </c>
      <c r="S1572" s="353">
        <f>+IFERROR(VLOOKUP($A1572,Data_Loss!$A$2:$V$1300,22,FALSE),0)</f>
        <v>0</v>
      </c>
      <c r="T1572" s="191">
        <f>+$I1572*'10k &amp; MO'!C$5+$J1572*'10k &amp; MO'!C$11+$K1572*'10k &amp; MO'!C$17+$L1572*'10k &amp; MO'!C$23+$M1572*'10k &amp; MO'!C$29</f>
        <v>0</v>
      </c>
      <c r="U1572" s="349">
        <f>+$I1572*'10k &amp; MO'!D$5+$J1572*'10k &amp; MO'!D$11+$K1572*'10k &amp; MO'!D$17+$L1572*'10k &amp; MO'!D$23+$M1572*'10k &amp; MO'!D$29</f>
        <v>0</v>
      </c>
      <c r="V1572" s="349">
        <f>+$I1572*'10k &amp; MO'!E$5+$J1572*'10k &amp; MO'!E$11+$K1572*'10k &amp; MO'!E$17+$L1572*'10k &amp; MO'!E$23+$M1572*'10k &amp; MO'!E$29</f>
        <v>0</v>
      </c>
      <c r="W1572" s="349">
        <f>+$I1572*'10k &amp; MO'!F$5+$J1572*'10k &amp; MO'!F$11+$K1572*'10k &amp; MO'!F$17+$L1572*'10k &amp; MO'!F$23+$M1572*'10k &amp; MO'!F$29</f>
        <v>0</v>
      </c>
      <c r="X1572" s="349">
        <f>+$I1572*'10k &amp; MO'!G$5+$J1572*'10k &amp; MO'!G$11+$K1572*'10k &amp; MO'!G$17+$L1572*'10k &amp; MO'!G$23+$M1572*'10k &amp; MO'!G$29</f>
        <v>0</v>
      </c>
      <c r="Y1572" s="349">
        <f>+$N1572*'10k &amp; MO'!H$5+$O1572*'10k &amp; MO'!H$11+$P1572*'10k &amp; MO'!H$17+$Q1572*'10k &amp; MO'!H$23+$R1572*'10k &amp; MO'!H$29</f>
        <v>0</v>
      </c>
      <c r="Z1572" s="349">
        <f>+$N1572*'10k &amp; MO'!I$5+$O1572*'10k &amp; MO'!I$11+$P1572*'10k &amp; MO'!I$17+$Q1572*'10k &amp; MO'!I$23+$R1572*'10k &amp; MO'!I$29</f>
        <v>0</v>
      </c>
      <c r="AA1572" s="349">
        <f>+$N1572*'10k &amp; MO'!J$5+$O1572*'10k &amp; MO'!J$11+$P1572*'10k &amp; MO'!J$17+$Q1572*'10k &amp; MO'!J$23+$R1572*'10k &amp; MO'!J$29</f>
        <v>0</v>
      </c>
      <c r="AB1572" s="349">
        <f>+$N1572*'10k &amp; MO'!K$5+$O1572*'10k &amp; MO'!K$11+$P1572*'10k &amp; MO'!K$17+$Q1572*'10k &amp; MO'!K$23+$R1572*'10k &amp; MO'!K$29</f>
        <v>0</v>
      </c>
      <c r="AC1572" s="349">
        <f>+$N1572*'10k &amp; MO'!L$5+$O1572*'10k &amp; MO'!L$11+$P1572*'10k &amp; MO'!L$17+$Q1572*'10k &amp; MO'!L$23+$R1572*'10k &amp; MO'!L$29</f>
        <v>0</v>
      </c>
      <c r="AD1572" s="350">
        <f>+S1572*'10k &amp; MO'!O$5</f>
        <v>0</v>
      </c>
      <c r="AF1572" s="192" t="str">
        <f t="shared" si="215"/>
        <v>74532016</v>
      </c>
      <c r="AG1572" s="192">
        <f>+IFERROR(VLOOKUP($AF1572,'Limited Loss'!$F$5:$P$124,AG$3,FALSE),0)</f>
        <v>0</v>
      </c>
      <c r="AH1572" s="193">
        <f>+IFERROR(VLOOKUP($AF1572,'Limited Loss'!$F$5:$P$124,AH$3,FALSE),0)</f>
        <v>0</v>
      </c>
      <c r="AI1572" s="193">
        <f>+IFERROR(VLOOKUP($AF1572,'Limited Loss'!$F$5:$P$124,AI$3,FALSE),0)</f>
        <v>0</v>
      </c>
      <c r="AJ1572" s="193">
        <f>+IFERROR(VLOOKUP($AF1572,'Limited Loss'!$F$5:$P$124,AJ$3,FALSE),0)</f>
        <v>0</v>
      </c>
      <c r="AK1572" s="100">
        <f>+IFERROR(VLOOKUP($AF1572,'Limited Loss'!$F$5:$P$124,AK$3,FALSE),0)</f>
        <v>0</v>
      </c>
      <c r="AL1572" s="193">
        <f>+IFERROR(VLOOKUP($AF1572,'Limited Loss'!$F$5:$P$124,AL$3,FALSE),0)</f>
        <v>0</v>
      </c>
      <c r="AM1572" s="193">
        <f>+IFERROR(VLOOKUP($AF1572,'Limited Loss'!$F$5:$P$124,AM$3,FALSE),0)</f>
        <v>0</v>
      </c>
      <c r="AN1572" s="193">
        <f>+IFERROR(VLOOKUP($AF1572,'Limited Loss'!$F$5:$P$124,AN$3,FALSE),0)</f>
        <v>0</v>
      </c>
      <c r="AO1572" s="193">
        <f>+IFERROR(VLOOKUP($AF1572,'Limited Loss'!$F$5:$P$124,AO$3,FALSE),0)</f>
        <v>0</v>
      </c>
      <c r="AP1572" s="100">
        <f>+IFERROR(VLOOKUP($AF1572,'Limited Loss'!$F$5:$P$124,AP$3,FALSE),0)</f>
        <v>0</v>
      </c>
      <c r="AQ1572" s="353"/>
      <c r="AR1572" s="331">
        <f t="shared" si="216"/>
        <v>7453</v>
      </c>
      <c r="AS1572" s="332">
        <f t="shared" si="216"/>
        <v>2016</v>
      </c>
      <c r="AT1572" s="349">
        <f t="shared" si="222"/>
        <v>0</v>
      </c>
      <c r="AU1572" s="349">
        <f t="shared" si="221"/>
        <v>0</v>
      </c>
      <c r="AV1572" s="349">
        <f t="shared" si="221"/>
        <v>0</v>
      </c>
      <c r="AW1572" s="349">
        <f t="shared" si="221"/>
        <v>0</v>
      </c>
      <c r="AX1572" s="350">
        <f t="shared" si="221"/>
        <v>0</v>
      </c>
      <c r="AY1572" s="349">
        <f t="shared" si="221"/>
        <v>0</v>
      </c>
      <c r="AZ1572" s="349">
        <f t="shared" si="221"/>
        <v>0</v>
      </c>
      <c r="BA1572" s="349">
        <f t="shared" si="221"/>
        <v>0</v>
      </c>
      <c r="BB1572" s="349">
        <f t="shared" si="214"/>
        <v>0</v>
      </c>
      <c r="BC1572" s="349">
        <f t="shared" si="214"/>
        <v>0</v>
      </c>
      <c r="BD1572" s="350">
        <f t="shared" si="214"/>
        <v>0</v>
      </c>
      <c r="BE1572" s="349">
        <f t="shared" si="218"/>
        <v>0</v>
      </c>
      <c r="BF1572" s="375">
        <f t="shared" si="219"/>
        <v>0</v>
      </c>
      <c r="BG1572" s="334">
        <f t="shared" si="220"/>
        <v>0</v>
      </c>
    </row>
    <row r="1573" spans="1:59" x14ac:dyDescent="0.2">
      <c r="A1573" s="326" t="str">
        <f t="shared" si="217"/>
        <v>74532017</v>
      </c>
      <c r="B1573">
        <v>7453</v>
      </c>
      <c r="C1573" s="327">
        <v>2017</v>
      </c>
      <c r="D1573" s="353">
        <f>+IFERROR(VLOOKUP($A1573,Data_Loss!$A$2:$V$1180,6,FALSE),0)</f>
        <v>0</v>
      </c>
      <c r="E1573" s="353">
        <f>+IFERROR(VLOOKUP($A1573,Data_Loss!$A$2:$V$1180,7,FALSE),0)</f>
        <v>0</v>
      </c>
      <c r="F1573" s="353">
        <f>+IFERROR(VLOOKUP($A1573,Data_Loss!$A$2:$V$1180,8,FALSE),0)</f>
        <v>0</v>
      </c>
      <c r="G1573" s="353">
        <f>+IFERROR(VLOOKUP($A1573,Data_Loss!$A$2:$V$1180,9,FALSE),0)</f>
        <v>0</v>
      </c>
      <c r="H1573" s="353">
        <f>+IFERROR(VLOOKUP($A1573,Data_Loss!$A$2:$V$1180,10,FALSE),0)</f>
        <v>0</v>
      </c>
      <c r="I1573" s="353">
        <f>+IFERROR(VLOOKUP($A1573,Data_Loss!$A$2:$V$1300,12,FALSE),0)</f>
        <v>0</v>
      </c>
      <c r="J1573" s="353">
        <f>+IFERROR(VLOOKUP($A1573,Data_Loss!$A$2:$V$1300,13,FALSE),0)</f>
        <v>0</v>
      </c>
      <c r="K1573" s="353">
        <f>+IFERROR(VLOOKUP($A1573,Data_Loss!$A$2:$V$1300,14,FALSE),0)</f>
        <v>0</v>
      </c>
      <c r="L1573" s="353">
        <f>+IFERROR(VLOOKUP($A1573,Data_Loss!$A$2:$V$1300,15,FALSE),0)</f>
        <v>0</v>
      </c>
      <c r="M1573" s="353">
        <f>+IFERROR(VLOOKUP($A1573,Data_Loss!$A$2:$V$1300,16,FALSE),0)</f>
        <v>0</v>
      </c>
      <c r="N1573" s="353">
        <f>+IFERROR(VLOOKUP($A1573,Data_Loss!$A$2:$V$1300,17,FALSE),0)</f>
        <v>0</v>
      </c>
      <c r="O1573" s="353">
        <f>+IFERROR(VLOOKUP($A1573,Data_Loss!$A$2:$V$1300,18,FALSE),0)</f>
        <v>0</v>
      </c>
      <c r="P1573" s="353">
        <f>+IFERROR(VLOOKUP($A1573,Data_Loss!$A$2:$V$1300,19,FALSE),0)</f>
        <v>0</v>
      </c>
      <c r="Q1573" s="353">
        <f>+IFERROR(VLOOKUP($A1573,Data_Loss!$A$2:$V$1300,20,FALSE),0)</f>
        <v>0</v>
      </c>
      <c r="R1573" s="353">
        <f>+IFERROR(VLOOKUP($A1573,Data_Loss!$A$2:$V$1300,21,FALSE),0)</f>
        <v>0</v>
      </c>
      <c r="S1573" s="353">
        <f>+IFERROR(VLOOKUP($A1573,Data_Loss!$A$2:$V$1300,22,FALSE),0)</f>
        <v>0</v>
      </c>
      <c r="T1573" s="191">
        <f>+$I1573*'10k &amp; MO'!C$6+$J1573*'10k &amp; MO'!C$12+$K1573*'10k &amp; MO'!C$18+$L1573*'10k &amp; MO'!C$24+$M1573*'10k &amp; MO'!C$30</f>
        <v>0</v>
      </c>
      <c r="U1573" s="349">
        <f>+$I1573*'10k &amp; MO'!D$6+$J1573*'10k &amp; MO'!D$12+$K1573*'10k &amp; MO'!D$18+$L1573*'10k &amp; MO'!D$24+$M1573*'10k &amp; MO'!D$30</f>
        <v>0</v>
      </c>
      <c r="V1573" s="349">
        <f>+$I1573*'10k &amp; MO'!E$6+$J1573*'10k &amp; MO'!E$12+$K1573*'10k &amp; MO'!E$18+$L1573*'10k &amp; MO'!E$24+$M1573*'10k &amp; MO'!E$30</f>
        <v>0</v>
      </c>
      <c r="W1573" s="349">
        <f>+$I1573*'10k &amp; MO'!F$6+$J1573*'10k &amp; MO'!F$12+$K1573*'10k &amp; MO'!F$18+$L1573*'10k &amp; MO'!F$24+$M1573*'10k &amp; MO'!F$30</f>
        <v>0</v>
      </c>
      <c r="X1573" s="349">
        <f>+$I1573*'10k &amp; MO'!G$6+$J1573*'10k &amp; MO'!G$12+$K1573*'10k &amp; MO'!G$18+$L1573*'10k &amp; MO'!G$24+$M1573*'10k &amp; MO'!G$30</f>
        <v>0</v>
      </c>
      <c r="Y1573" s="349">
        <f>+$N1573*'10k &amp; MO'!H$6+$O1573*'10k &amp; MO'!H$12+$P1573*'10k &amp; MO'!H$18+$Q1573*'10k &amp; MO'!H$24+$R1573*'10k &amp; MO'!H$30</f>
        <v>0</v>
      </c>
      <c r="Z1573" s="349">
        <f>+$N1573*'10k &amp; MO'!I$6+$O1573*'10k &amp; MO'!I$12+$P1573*'10k &amp; MO'!I$18+$Q1573*'10k &amp; MO'!I$24+$R1573*'10k &amp; MO'!I$30</f>
        <v>0</v>
      </c>
      <c r="AA1573" s="349">
        <f>+$N1573*'10k &amp; MO'!J$6+$O1573*'10k &amp; MO'!J$12+$P1573*'10k &amp; MO'!J$18+$Q1573*'10k &amp; MO'!J$24+$R1573*'10k &amp; MO'!J$30</f>
        <v>0</v>
      </c>
      <c r="AB1573" s="349">
        <f>+$N1573*'10k &amp; MO'!K$6+$O1573*'10k &amp; MO'!K$12+$P1573*'10k &amp; MO'!K$18+$Q1573*'10k &amp; MO'!K$24+$R1573*'10k &amp; MO'!K$30</f>
        <v>0</v>
      </c>
      <c r="AC1573" s="349">
        <f>+$N1573*'10k &amp; MO'!L$6+$O1573*'10k &amp; MO'!L$12+$P1573*'10k &amp; MO'!L$18+$Q1573*'10k &amp; MO'!L$24+$R1573*'10k &amp; MO'!L$30</f>
        <v>0</v>
      </c>
      <c r="AD1573" s="350">
        <f>+S1573*'10k &amp; MO'!O$6</f>
        <v>0</v>
      </c>
      <c r="AF1573" s="192" t="str">
        <f t="shared" si="215"/>
        <v>74532017</v>
      </c>
      <c r="AG1573" s="192">
        <f>+IFERROR(VLOOKUP($AF1573,'Limited Loss'!$F$5:$P$124,AG$3,FALSE),0)</f>
        <v>0</v>
      </c>
      <c r="AH1573" s="193">
        <f>+IFERROR(VLOOKUP($AF1573,'Limited Loss'!$F$5:$P$124,AH$3,FALSE),0)</f>
        <v>0</v>
      </c>
      <c r="AI1573" s="193">
        <f>+IFERROR(VLOOKUP($AF1573,'Limited Loss'!$F$5:$P$124,AI$3,FALSE),0)</f>
        <v>0</v>
      </c>
      <c r="AJ1573" s="193">
        <f>+IFERROR(VLOOKUP($AF1573,'Limited Loss'!$F$5:$P$124,AJ$3,FALSE),0)</f>
        <v>0</v>
      </c>
      <c r="AK1573" s="100">
        <f>+IFERROR(VLOOKUP($AF1573,'Limited Loss'!$F$5:$P$124,AK$3,FALSE),0)</f>
        <v>0</v>
      </c>
      <c r="AL1573" s="193">
        <f>+IFERROR(VLOOKUP($AF1573,'Limited Loss'!$F$5:$P$124,AL$3,FALSE),0)</f>
        <v>0</v>
      </c>
      <c r="AM1573" s="193">
        <f>+IFERROR(VLOOKUP($AF1573,'Limited Loss'!$F$5:$P$124,AM$3,FALSE),0)</f>
        <v>0</v>
      </c>
      <c r="AN1573" s="193">
        <f>+IFERROR(VLOOKUP($AF1573,'Limited Loss'!$F$5:$P$124,AN$3,FALSE),0)</f>
        <v>0</v>
      </c>
      <c r="AO1573" s="193">
        <f>+IFERROR(VLOOKUP($AF1573,'Limited Loss'!$F$5:$P$124,AO$3,FALSE),0)</f>
        <v>0</v>
      </c>
      <c r="AP1573" s="100">
        <f>+IFERROR(VLOOKUP($AF1573,'Limited Loss'!$F$5:$P$124,AP$3,FALSE),0)</f>
        <v>0</v>
      </c>
      <c r="AQ1573" s="353"/>
      <c r="AR1573" s="331">
        <f t="shared" si="216"/>
        <v>7453</v>
      </c>
      <c r="AS1573" s="332">
        <f t="shared" si="216"/>
        <v>2017</v>
      </c>
      <c r="AT1573" s="349">
        <f t="shared" si="222"/>
        <v>0</v>
      </c>
      <c r="AU1573" s="349">
        <f t="shared" si="221"/>
        <v>0</v>
      </c>
      <c r="AV1573" s="349">
        <f t="shared" si="221"/>
        <v>0</v>
      </c>
      <c r="AW1573" s="349">
        <f t="shared" si="221"/>
        <v>0</v>
      </c>
      <c r="AX1573" s="350">
        <f t="shared" si="221"/>
        <v>0</v>
      </c>
      <c r="AY1573" s="349">
        <f t="shared" si="221"/>
        <v>0</v>
      </c>
      <c r="AZ1573" s="349">
        <f t="shared" si="221"/>
        <v>0</v>
      </c>
      <c r="BA1573" s="349">
        <f t="shared" si="221"/>
        <v>0</v>
      </c>
      <c r="BB1573" s="349">
        <f t="shared" si="214"/>
        <v>0</v>
      </c>
      <c r="BC1573" s="349">
        <f t="shared" si="214"/>
        <v>0</v>
      </c>
      <c r="BD1573" s="350">
        <f t="shared" si="214"/>
        <v>0</v>
      </c>
      <c r="BE1573" s="349">
        <f t="shared" si="218"/>
        <v>0</v>
      </c>
      <c r="BF1573" s="375">
        <f t="shared" si="219"/>
        <v>0</v>
      </c>
      <c r="BG1573" s="334">
        <f t="shared" si="220"/>
        <v>0</v>
      </c>
    </row>
    <row r="1574" spans="1:59" x14ac:dyDescent="0.2">
      <c r="A1574" s="326" t="str">
        <f t="shared" si="217"/>
        <v>74532018</v>
      </c>
      <c r="B1574">
        <v>7453</v>
      </c>
      <c r="C1574" s="327">
        <v>2018</v>
      </c>
      <c r="D1574" s="353">
        <f>+IFERROR(VLOOKUP($A1574,Data_Loss!$A$2:$V$1180,6,FALSE),0)</f>
        <v>0</v>
      </c>
      <c r="E1574" s="353">
        <f>+IFERROR(VLOOKUP($A1574,Data_Loss!$A$2:$V$1180,7,FALSE),0)</f>
        <v>0</v>
      </c>
      <c r="F1574" s="353">
        <f>+IFERROR(VLOOKUP($A1574,Data_Loss!$A$2:$V$1180,8,FALSE),0)</f>
        <v>0</v>
      </c>
      <c r="G1574" s="353">
        <f>+IFERROR(VLOOKUP($A1574,Data_Loss!$A$2:$V$1180,9,FALSE),0)</f>
        <v>0</v>
      </c>
      <c r="H1574" s="353">
        <f>+IFERROR(VLOOKUP($A1574,Data_Loss!$A$2:$V$1180,10,FALSE),0)</f>
        <v>0</v>
      </c>
      <c r="I1574" s="353">
        <f>+IFERROR(VLOOKUP($A1574,Data_Loss!$A$2:$V$1300,12,FALSE),0)</f>
        <v>0</v>
      </c>
      <c r="J1574" s="353">
        <f>+IFERROR(VLOOKUP($A1574,Data_Loss!$A$2:$V$1300,13,FALSE),0)</f>
        <v>0</v>
      </c>
      <c r="K1574" s="353">
        <f>+IFERROR(VLOOKUP($A1574,Data_Loss!$A$2:$V$1300,14,FALSE),0)</f>
        <v>0</v>
      </c>
      <c r="L1574" s="353">
        <f>+IFERROR(VLOOKUP($A1574,Data_Loss!$A$2:$V$1300,15,FALSE),0)</f>
        <v>0</v>
      </c>
      <c r="M1574" s="353">
        <f>+IFERROR(VLOOKUP($A1574,Data_Loss!$A$2:$V$1300,16,FALSE),0)</f>
        <v>0</v>
      </c>
      <c r="N1574" s="353">
        <f>+IFERROR(VLOOKUP($A1574,Data_Loss!$A$2:$V$1300,17,FALSE),0)</f>
        <v>0</v>
      </c>
      <c r="O1574" s="353">
        <f>+IFERROR(VLOOKUP($A1574,Data_Loss!$A$2:$V$1300,18,FALSE),0)</f>
        <v>0</v>
      </c>
      <c r="P1574" s="353">
        <f>+IFERROR(VLOOKUP($A1574,Data_Loss!$A$2:$V$1300,19,FALSE),0)</f>
        <v>0</v>
      </c>
      <c r="Q1574" s="353">
        <f>+IFERROR(VLOOKUP($A1574,Data_Loss!$A$2:$V$1300,20,FALSE),0)</f>
        <v>0</v>
      </c>
      <c r="R1574" s="353">
        <f>+IFERROR(VLOOKUP($A1574,Data_Loss!$A$2:$V$1300,21,FALSE),0)</f>
        <v>0</v>
      </c>
      <c r="S1574" s="353">
        <f>+IFERROR(VLOOKUP($A1574,Data_Loss!$A$2:$V$1300,22,FALSE),0)</f>
        <v>0</v>
      </c>
      <c r="T1574" s="191">
        <f>+$I1574*'10k &amp; MO'!C$7+$J1574*'10k &amp; MO'!C$13+$K1574*'10k &amp; MO'!C$19+$L1574*'10k &amp; MO'!C$25+$M1574*'10k &amp; MO'!C$31</f>
        <v>0</v>
      </c>
      <c r="U1574" s="349">
        <f>+$I1574*'10k &amp; MO'!D$7+$J1574*'10k &amp; MO'!D$13+$K1574*'10k &amp; MO'!D$19+$L1574*'10k &amp; MO'!D$25+$M1574*'10k &amp; MO'!D$31</f>
        <v>0</v>
      </c>
      <c r="V1574" s="349">
        <f>+$I1574*'10k &amp; MO'!E$7+$J1574*'10k &amp; MO'!E$13+$K1574*'10k &amp; MO'!E$19+$L1574*'10k &amp; MO'!E$25+$M1574*'10k &amp; MO'!E$31</f>
        <v>0</v>
      </c>
      <c r="W1574" s="349">
        <f>+$I1574*'10k &amp; MO'!F$7+$J1574*'10k &amp; MO'!F$13+$K1574*'10k &amp; MO'!F$19+$L1574*'10k &amp; MO'!F$25+$M1574*'10k &amp; MO'!F$31</f>
        <v>0</v>
      </c>
      <c r="X1574" s="349">
        <f>+$I1574*'10k &amp; MO'!G$7+$J1574*'10k &amp; MO'!G$13+$K1574*'10k &amp; MO'!G$19+$L1574*'10k &amp; MO'!G$25+$M1574*'10k &amp; MO'!G$31</f>
        <v>0</v>
      </c>
      <c r="Y1574" s="349">
        <f>+$N1574*'10k &amp; MO'!H$7+$O1574*'10k &amp; MO'!H$13+$P1574*'10k &amp; MO'!H$19+$Q1574*'10k &amp; MO'!H$25+$R1574*'10k &amp; MO'!H$31</f>
        <v>0</v>
      </c>
      <c r="Z1574" s="349">
        <f>+$N1574*'10k &amp; MO'!I$7+$O1574*'10k &amp; MO'!I$13+$P1574*'10k &amp; MO'!I$19+$Q1574*'10k &amp; MO'!I$25+$R1574*'10k &amp; MO'!I$31</f>
        <v>0</v>
      </c>
      <c r="AA1574" s="349">
        <f>+$N1574*'10k &amp; MO'!J$7+$O1574*'10k &amp; MO'!J$13+$P1574*'10k &amp; MO'!J$19+$Q1574*'10k &amp; MO'!J$25+$R1574*'10k &amp; MO'!J$31</f>
        <v>0</v>
      </c>
      <c r="AB1574" s="349">
        <f>+$N1574*'10k &amp; MO'!K$7+$O1574*'10k &amp; MO'!K$13+$P1574*'10k &amp; MO'!K$19+$Q1574*'10k &amp; MO'!K$25+$R1574*'10k &amp; MO'!K$31</f>
        <v>0</v>
      </c>
      <c r="AC1574" s="349">
        <f>+$N1574*'10k &amp; MO'!L$7+$O1574*'10k &amp; MO'!L$13+$P1574*'10k &amp; MO'!L$19+$Q1574*'10k &amp; MO'!L$25+$R1574*'10k &amp; MO'!L$31</f>
        <v>0</v>
      </c>
      <c r="AD1574" s="350">
        <f>+S1574*'10k &amp; MO'!O$7</f>
        <v>0</v>
      </c>
      <c r="AF1574" s="192" t="str">
        <f t="shared" si="215"/>
        <v>74532018</v>
      </c>
      <c r="AG1574" s="192">
        <f>+IFERROR(VLOOKUP($AF1574,'Limited Loss'!$F$5:$P$124,AG$3,FALSE),0)</f>
        <v>0</v>
      </c>
      <c r="AH1574" s="193">
        <f>+IFERROR(VLOOKUP($AF1574,'Limited Loss'!$F$5:$P$124,AH$3,FALSE),0)</f>
        <v>0</v>
      </c>
      <c r="AI1574" s="193">
        <f>+IFERROR(VLOOKUP($AF1574,'Limited Loss'!$F$5:$P$124,AI$3,FALSE),0)</f>
        <v>0</v>
      </c>
      <c r="AJ1574" s="193">
        <f>+IFERROR(VLOOKUP($AF1574,'Limited Loss'!$F$5:$P$124,AJ$3,FALSE),0)</f>
        <v>0</v>
      </c>
      <c r="AK1574" s="100">
        <f>+IFERROR(VLOOKUP($AF1574,'Limited Loss'!$F$5:$P$124,AK$3,FALSE),0)</f>
        <v>0</v>
      </c>
      <c r="AL1574" s="193">
        <f>+IFERROR(VLOOKUP($AF1574,'Limited Loss'!$F$5:$P$124,AL$3,FALSE),0)</f>
        <v>0</v>
      </c>
      <c r="AM1574" s="193">
        <f>+IFERROR(VLOOKUP($AF1574,'Limited Loss'!$F$5:$P$124,AM$3,FALSE),0)</f>
        <v>0</v>
      </c>
      <c r="AN1574" s="193">
        <f>+IFERROR(VLOOKUP($AF1574,'Limited Loss'!$F$5:$P$124,AN$3,FALSE),0)</f>
        <v>0</v>
      </c>
      <c r="AO1574" s="193">
        <f>+IFERROR(VLOOKUP($AF1574,'Limited Loss'!$F$5:$P$124,AO$3,FALSE),0)</f>
        <v>0</v>
      </c>
      <c r="AP1574" s="100">
        <f>+IFERROR(VLOOKUP($AF1574,'Limited Loss'!$F$5:$P$124,AP$3,FALSE),0)</f>
        <v>0</v>
      </c>
      <c r="AQ1574" s="353"/>
      <c r="AR1574" s="331">
        <f t="shared" si="216"/>
        <v>7453</v>
      </c>
      <c r="AS1574" s="332">
        <f t="shared" si="216"/>
        <v>2018</v>
      </c>
      <c r="AT1574" s="349">
        <f t="shared" si="222"/>
        <v>0</v>
      </c>
      <c r="AU1574" s="349">
        <f t="shared" si="221"/>
        <v>0</v>
      </c>
      <c r="AV1574" s="349">
        <f t="shared" si="221"/>
        <v>0</v>
      </c>
      <c r="AW1574" s="349">
        <f t="shared" si="221"/>
        <v>0</v>
      </c>
      <c r="AX1574" s="350">
        <f t="shared" si="221"/>
        <v>0</v>
      </c>
      <c r="AY1574" s="349">
        <f t="shared" si="221"/>
        <v>0</v>
      </c>
      <c r="AZ1574" s="349">
        <f t="shared" si="221"/>
        <v>0</v>
      </c>
      <c r="BA1574" s="349">
        <f t="shared" si="221"/>
        <v>0</v>
      </c>
      <c r="BB1574" s="349">
        <f t="shared" si="214"/>
        <v>0</v>
      </c>
      <c r="BC1574" s="349">
        <f t="shared" si="214"/>
        <v>0</v>
      </c>
      <c r="BD1574" s="350">
        <f t="shared" si="214"/>
        <v>0</v>
      </c>
      <c r="BE1574" s="349">
        <f t="shared" si="218"/>
        <v>0</v>
      </c>
      <c r="BF1574" s="375">
        <f t="shared" si="219"/>
        <v>0</v>
      </c>
      <c r="BG1574" s="334">
        <f t="shared" si="220"/>
        <v>0</v>
      </c>
    </row>
    <row r="1575" spans="1:59" x14ac:dyDescent="0.2">
      <c r="A1575" s="326" t="str">
        <f t="shared" si="217"/>
        <v>91082014</v>
      </c>
      <c r="B1575">
        <v>9108</v>
      </c>
      <c r="C1575" s="327">
        <v>2014</v>
      </c>
      <c r="D1575" s="353">
        <f>+IFERROR(VLOOKUP($A1575,Data_Loss!$A$2:$V$1180,6,FALSE),0)</f>
        <v>0</v>
      </c>
      <c r="E1575" s="353">
        <f>+IFERROR(VLOOKUP($A1575,Data_Loss!$A$2:$V$1180,7,FALSE),0)</f>
        <v>0</v>
      </c>
      <c r="F1575" s="353">
        <f>+IFERROR(VLOOKUP($A1575,Data_Loss!$A$2:$V$1180,8,FALSE),0)</f>
        <v>0</v>
      </c>
      <c r="G1575" s="353">
        <f>+IFERROR(VLOOKUP($A1575,Data_Loss!$A$2:$V$1180,9,FALSE),0)</f>
        <v>0</v>
      </c>
      <c r="H1575" s="353">
        <f>+IFERROR(VLOOKUP($A1575,Data_Loss!$A$2:$V$1180,10,FALSE),0)</f>
        <v>0</v>
      </c>
      <c r="I1575" s="353">
        <f>+IFERROR(VLOOKUP($A1575,Data_Loss!$A$2:$V$1300,12,FALSE),0)</f>
        <v>0</v>
      </c>
      <c r="J1575" s="353">
        <f>+IFERROR(VLOOKUP($A1575,Data_Loss!$A$2:$V$1300,13,FALSE),0)</f>
        <v>0</v>
      </c>
      <c r="K1575" s="353">
        <f>+IFERROR(VLOOKUP($A1575,Data_Loss!$A$2:$V$1300,14,FALSE),0)</f>
        <v>0</v>
      </c>
      <c r="L1575" s="353">
        <f>+IFERROR(VLOOKUP($A1575,Data_Loss!$A$2:$V$1300,15,FALSE),0)</f>
        <v>0</v>
      </c>
      <c r="M1575" s="353">
        <f>+IFERROR(VLOOKUP($A1575,Data_Loss!$A$2:$V$1300,16,FALSE),0)</f>
        <v>0</v>
      </c>
      <c r="N1575" s="353">
        <f>+IFERROR(VLOOKUP($A1575,Data_Loss!$A$2:$V$1300,17,FALSE),0)</f>
        <v>0</v>
      </c>
      <c r="O1575" s="353">
        <f>+IFERROR(VLOOKUP($A1575,Data_Loss!$A$2:$V$1300,18,FALSE),0)</f>
        <v>0</v>
      </c>
      <c r="P1575" s="353">
        <f>+IFERROR(VLOOKUP($A1575,Data_Loss!$A$2:$V$1300,19,FALSE),0)</f>
        <v>0</v>
      </c>
      <c r="Q1575" s="353">
        <f>+IFERROR(VLOOKUP($A1575,Data_Loss!$A$2:$V$1300,20,FALSE),0)</f>
        <v>0</v>
      </c>
      <c r="R1575" s="353">
        <f>+IFERROR(VLOOKUP($A1575,Data_Loss!$A$2:$V$1300,21,FALSE),0)</f>
        <v>0</v>
      </c>
      <c r="S1575" s="353">
        <f>+IFERROR(VLOOKUP($A1575,Data_Loss!$A$2:$V$1300,22,FALSE),0)</f>
        <v>0</v>
      </c>
      <c r="T1575" s="191">
        <f>+$I1575*'10k &amp; MO'!C$3+$J1575*'10k &amp; MO'!C$9+$K1575*'10k &amp; MO'!C$15+$L1575*'10k &amp; MO'!C$21+$M1575*'10k &amp; MO'!C$27</f>
        <v>0</v>
      </c>
      <c r="U1575" s="349">
        <f>+$I1575*'10k &amp; MO'!D$3+$J1575*'10k &amp; MO'!D$9+$K1575*'10k &amp; MO'!D$15+$L1575*'10k &amp; MO'!D$21+$M1575*'10k &amp; MO'!D$27</f>
        <v>0</v>
      </c>
      <c r="V1575" s="349">
        <f>+$I1575*'10k &amp; MO'!E$3+$J1575*'10k &amp; MO'!E$9+$K1575*'10k &amp; MO'!E$15+$L1575*'10k &amp; MO'!E$21+$M1575*'10k &amp; MO'!E$27</f>
        <v>0</v>
      </c>
      <c r="W1575" s="349">
        <f>+$I1575*'10k &amp; MO'!F$3+$J1575*'10k &amp; MO'!F$9+$K1575*'10k &amp; MO'!F$15+$L1575*'10k &amp; MO'!F$21+$M1575*'10k &amp; MO'!F$27</f>
        <v>0</v>
      </c>
      <c r="X1575" s="349">
        <f>+$I1575*'10k &amp; MO'!G$3+$J1575*'10k &amp; MO'!G$9+$K1575*'10k &amp; MO'!G$15+$L1575*'10k &amp; MO'!G$21+$M1575*'10k &amp; MO'!G$27</f>
        <v>0</v>
      </c>
      <c r="Y1575" s="349">
        <f>+$N1575*'10k &amp; MO'!H$3+$O1575*'10k &amp; MO'!H$9+$P1575*'10k &amp; MO'!H$15+$Q1575*'10k &amp; MO'!H$21+$R1575*'10k &amp; MO'!H$27</f>
        <v>0</v>
      </c>
      <c r="Z1575" s="349">
        <f>+$N1575*'10k &amp; MO'!I$3+$O1575*'10k &amp; MO'!I$9+$P1575*'10k &amp; MO'!I$15+$Q1575*'10k &amp; MO'!I$21+$R1575*'10k &amp; MO'!I$27</f>
        <v>0</v>
      </c>
      <c r="AA1575" s="349">
        <f>+$N1575*'10k &amp; MO'!J$3+$O1575*'10k &amp; MO'!J$9+$P1575*'10k &amp; MO'!J$15+$Q1575*'10k &amp; MO'!J$21+$R1575*'10k &amp; MO'!J$27</f>
        <v>0</v>
      </c>
      <c r="AB1575" s="349">
        <f>+$N1575*'10k &amp; MO'!K$3+$O1575*'10k &amp; MO'!K$9+$P1575*'10k &amp; MO'!K$15+$Q1575*'10k &amp; MO'!K$21+$R1575*'10k &amp; MO'!K$27</f>
        <v>0</v>
      </c>
      <c r="AC1575" s="349">
        <f>+$N1575*'10k &amp; MO'!L$3+$O1575*'10k &amp; MO'!L$9+$P1575*'10k &amp; MO'!L$15+$Q1575*'10k &amp; MO'!L$21+$R1575*'10k &amp; MO'!L$27</f>
        <v>0</v>
      </c>
      <c r="AD1575" s="350">
        <f>+S1575*'10k &amp; MO'!O$3</f>
        <v>0</v>
      </c>
      <c r="AF1575" s="192" t="str">
        <f t="shared" si="215"/>
        <v>91082014</v>
      </c>
      <c r="AG1575" s="192">
        <f>+IFERROR(VLOOKUP($AF1575,'Limited Loss'!$F$5:$P$124,AG$3,FALSE),0)</f>
        <v>0</v>
      </c>
      <c r="AH1575" s="193">
        <f>+IFERROR(VLOOKUP($AF1575,'Limited Loss'!$F$5:$P$124,AH$3,FALSE),0)</f>
        <v>0</v>
      </c>
      <c r="AI1575" s="193">
        <f>+IFERROR(VLOOKUP($AF1575,'Limited Loss'!$F$5:$P$124,AI$3,FALSE),0)</f>
        <v>0</v>
      </c>
      <c r="AJ1575" s="193">
        <f>+IFERROR(VLOOKUP($AF1575,'Limited Loss'!$F$5:$P$124,AJ$3,FALSE),0)</f>
        <v>0</v>
      </c>
      <c r="AK1575" s="100">
        <f>+IFERROR(VLOOKUP($AF1575,'Limited Loss'!$F$5:$P$124,AK$3,FALSE),0)</f>
        <v>0</v>
      </c>
      <c r="AL1575" s="193">
        <f>+IFERROR(VLOOKUP($AF1575,'Limited Loss'!$F$5:$P$124,AL$3,FALSE),0)</f>
        <v>0</v>
      </c>
      <c r="AM1575" s="193">
        <f>+IFERROR(VLOOKUP($AF1575,'Limited Loss'!$F$5:$P$124,AM$3,FALSE),0)</f>
        <v>0</v>
      </c>
      <c r="AN1575" s="193">
        <f>+IFERROR(VLOOKUP($AF1575,'Limited Loss'!$F$5:$P$124,AN$3,FALSE),0)</f>
        <v>0</v>
      </c>
      <c r="AO1575" s="193">
        <f>+IFERROR(VLOOKUP($AF1575,'Limited Loss'!$F$5:$P$124,AO$3,FALSE),0)</f>
        <v>0</v>
      </c>
      <c r="AP1575" s="100">
        <f>+IFERROR(VLOOKUP($AF1575,'Limited Loss'!$F$5:$P$124,AP$3,FALSE),0)</f>
        <v>0</v>
      </c>
      <c r="AQ1575" s="353"/>
      <c r="AR1575" s="331">
        <f t="shared" si="216"/>
        <v>9108</v>
      </c>
      <c r="AS1575" s="332">
        <f t="shared" si="216"/>
        <v>2014</v>
      </c>
      <c r="AT1575" s="349">
        <f t="shared" si="222"/>
        <v>0</v>
      </c>
      <c r="AU1575" s="349">
        <f t="shared" si="221"/>
        <v>0</v>
      </c>
      <c r="AV1575" s="349">
        <f t="shared" si="221"/>
        <v>0</v>
      </c>
      <c r="AW1575" s="349">
        <f t="shared" si="221"/>
        <v>0</v>
      </c>
      <c r="AX1575" s="350">
        <f t="shared" si="221"/>
        <v>0</v>
      </c>
      <c r="AY1575" s="349">
        <f t="shared" si="221"/>
        <v>0</v>
      </c>
      <c r="AZ1575" s="349">
        <f t="shared" si="221"/>
        <v>0</v>
      </c>
      <c r="BA1575" s="349">
        <f t="shared" si="221"/>
        <v>0</v>
      </c>
      <c r="BB1575" s="349">
        <f t="shared" si="214"/>
        <v>0</v>
      </c>
      <c r="BC1575" s="349">
        <f t="shared" si="214"/>
        <v>0</v>
      </c>
      <c r="BD1575" s="350">
        <f t="shared" si="214"/>
        <v>0</v>
      </c>
      <c r="BE1575" s="349">
        <f t="shared" si="218"/>
        <v>0</v>
      </c>
      <c r="BF1575" s="375">
        <f t="shared" si="219"/>
        <v>0</v>
      </c>
      <c r="BG1575" s="334">
        <f t="shared" si="220"/>
        <v>0</v>
      </c>
    </row>
    <row r="1576" spans="1:59" x14ac:dyDescent="0.2">
      <c r="A1576" s="326" t="str">
        <f t="shared" si="217"/>
        <v>91082015</v>
      </c>
      <c r="B1576">
        <v>9108</v>
      </c>
      <c r="C1576" s="327">
        <v>2015</v>
      </c>
      <c r="D1576" s="353">
        <f>+IFERROR(VLOOKUP($A1576,Data_Loss!$A$2:$V$1180,6,FALSE),0)</f>
        <v>0</v>
      </c>
      <c r="E1576" s="353">
        <f>+IFERROR(VLOOKUP($A1576,Data_Loss!$A$2:$V$1180,7,FALSE),0)</f>
        <v>0</v>
      </c>
      <c r="F1576" s="353">
        <f>+IFERROR(VLOOKUP($A1576,Data_Loss!$A$2:$V$1180,8,FALSE),0)</f>
        <v>0</v>
      </c>
      <c r="G1576" s="353">
        <f>+IFERROR(VLOOKUP($A1576,Data_Loss!$A$2:$V$1180,9,FALSE),0)</f>
        <v>0</v>
      </c>
      <c r="H1576" s="353">
        <f>+IFERROR(VLOOKUP($A1576,Data_Loss!$A$2:$V$1180,10,FALSE),0)</f>
        <v>0</v>
      </c>
      <c r="I1576" s="353">
        <f>+IFERROR(VLOOKUP($A1576,Data_Loss!$A$2:$V$1300,12,FALSE),0)</f>
        <v>0</v>
      </c>
      <c r="J1576" s="353">
        <f>+IFERROR(VLOOKUP($A1576,Data_Loss!$A$2:$V$1300,13,FALSE),0)</f>
        <v>0</v>
      </c>
      <c r="K1576" s="353">
        <f>+IFERROR(VLOOKUP($A1576,Data_Loss!$A$2:$V$1300,14,FALSE),0)</f>
        <v>0</v>
      </c>
      <c r="L1576" s="353">
        <f>+IFERROR(VLOOKUP($A1576,Data_Loss!$A$2:$V$1300,15,FALSE),0)</f>
        <v>0</v>
      </c>
      <c r="M1576" s="353">
        <f>+IFERROR(VLOOKUP($A1576,Data_Loss!$A$2:$V$1300,16,FALSE),0)</f>
        <v>0</v>
      </c>
      <c r="N1576" s="353">
        <f>+IFERROR(VLOOKUP($A1576,Data_Loss!$A$2:$V$1300,17,FALSE),0)</f>
        <v>0</v>
      </c>
      <c r="O1576" s="353">
        <f>+IFERROR(VLOOKUP($A1576,Data_Loss!$A$2:$V$1300,18,FALSE),0)</f>
        <v>0</v>
      </c>
      <c r="P1576" s="353">
        <f>+IFERROR(VLOOKUP($A1576,Data_Loss!$A$2:$V$1300,19,FALSE),0)</f>
        <v>0</v>
      </c>
      <c r="Q1576" s="353">
        <f>+IFERROR(VLOOKUP($A1576,Data_Loss!$A$2:$V$1300,20,FALSE),0)</f>
        <v>0</v>
      </c>
      <c r="R1576" s="353">
        <f>+IFERROR(VLOOKUP($A1576,Data_Loss!$A$2:$V$1300,21,FALSE),0)</f>
        <v>0</v>
      </c>
      <c r="S1576" s="353">
        <f>+IFERROR(VLOOKUP($A1576,Data_Loss!$A$2:$V$1300,22,FALSE),0)</f>
        <v>0</v>
      </c>
      <c r="T1576" s="191">
        <f>+$I1576*'10k &amp; MO'!C$4+$J1576*'10k &amp; MO'!C$10+$K1576*'10k &amp; MO'!C$16+$L1576*'10k &amp; MO'!C$22+$M1576*'10k &amp; MO'!C$28</f>
        <v>0</v>
      </c>
      <c r="U1576" s="349">
        <f>+$I1576*'10k &amp; MO'!D$4+$J1576*'10k &amp; MO'!D$10+$K1576*'10k &amp; MO'!D$16+$L1576*'10k &amp; MO'!D$22+$M1576*'10k &amp; MO'!D$28</f>
        <v>0</v>
      </c>
      <c r="V1576" s="349">
        <f>+$I1576*'10k &amp; MO'!E$4+$J1576*'10k &amp; MO'!E$10+$K1576*'10k &amp; MO'!E$16+$L1576*'10k &amp; MO'!E$22+$M1576*'10k &amp; MO'!E$28</f>
        <v>0</v>
      </c>
      <c r="W1576" s="349">
        <f>+$I1576*'10k &amp; MO'!F$4+$J1576*'10k &amp; MO'!F$10+$K1576*'10k &amp; MO'!F$16+$L1576*'10k &amp; MO'!F$22+$M1576*'10k &amp; MO'!F$28</f>
        <v>0</v>
      </c>
      <c r="X1576" s="349">
        <f>+$I1576*'10k &amp; MO'!G$4+$J1576*'10k &amp; MO'!G$10+$K1576*'10k &amp; MO'!G$16+$L1576*'10k &amp; MO'!G$22+$M1576*'10k &amp; MO'!G$28</f>
        <v>0</v>
      </c>
      <c r="Y1576" s="349">
        <f>+$N1576*'10k &amp; MO'!H$4+$O1576*'10k &amp; MO'!H$10+$P1576*'10k &amp; MO'!H$16+$Q1576*'10k &amp; MO'!H$22+$R1576*'10k &amp; MO'!H$28</f>
        <v>0</v>
      </c>
      <c r="Z1576" s="349">
        <f>+$N1576*'10k &amp; MO'!I$4+$O1576*'10k &amp; MO'!I$10+$P1576*'10k &amp; MO'!I$16+$Q1576*'10k &amp; MO'!I$22+$R1576*'10k &amp; MO'!I$28</f>
        <v>0</v>
      </c>
      <c r="AA1576" s="349">
        <f>+$N1576*'10k &amp; MO'!J$4+$O1576*'10k &amp; MO'!J$10+$P1576*'10k &amp; MO'!J$16+$Q1576*'10k &amp; MO'!J$22+$R1576*'10k &amp; MO'!J$28</f>
        <v>0</v>
      </c>
      <c r="AB1576" s="349">
        <f>+$N1576*'10k &amp; MO'!K$4+$O1576*'10k &amp; MO'!K$10+$P1576*'10k &amp; MO'!K$16+$Q1576*'10k &amp; MO'!K$22+$R1576*'10k &amp; MO'!K$28</f>
        <v>0</v>
      </c>
      <c r="AC1576" s="349">
        <f>+$N1576*'10k &amp; MO'!L$4+$O1576*'10k &amp; MO'!L$10+$P1576*'10k &amp; MO'!L$16+$Q1576*'10k &amp; MO'!L$22+$R1576*'10k &amp; MO'!L$28</f>
        <v>0</v>
      </c>
      <c r="AD1576" s="350">
        <f>+S1576*'10k &amp; MO'!O$4</f>
        <v>0</v>
      </c>
      <c r="AF1576" s="192" t="str">
        <f t="shared" si="215"/>
        <v>91082015</v>
      </c>
      <c r="AG1576" s="192">
        <f>+IFERROR(VLOOKUP($AF1576,'Limited Loss'!$F$5:$P$124,AG$3,FALSE),0)</f>
        <v>0</v>
      </c>
      <c r="AH1576" s="193">
        <f>+IFERROR(VLOOKUP($AF1576,'Limited Loss'!$F$5:$P$124,AH$3,FALSE),0)</f>
        <v>0</v>
      </c>
      <c r="AI1576" s="193">
        <f>+IFERROR(VLOOKUP($AF1576,'Limited Loss'!$F$5:$P$124,AI$3,FALSE),0)</f>
        <v>0</v>
      </c>
      <c r="AJ1576" s="193">
        <f>+IFERROR(VLOOKUP($AF1576,'Limited Loss'!$F$5:$P$124,AJ$3,FALSE),0)</f>
        <v>0</v>
      </c>
      <c r="AK1576" s="100">
        <f>+IFERROR(VLOOKUP($AF1576,'Limited Loss'!$F$5:$P$124,AK$3,FALSE),0)</f>
        <v>0</v>
      </c>
      <c r="AL1576" s="193">
        <f>+IFERROR(VLOOKUP($AF1576,'Limited Loss'!$F$5:$P$124,AL$3,FALSE),0)</f>
        <v>0</v>
      </c>
      <c r="AM1576" s="193">
        <f>+IFERROR(VLOOKUP($AF1576,'Limited Loss'!$F$5:$P$124,AM$3,FALSE),0)</f>
        <v>0</v>
      </c>
      <c r="AN1576" s="193">
        <f>+IFERROR(VLOOKUP($AF1576,'Limited Loss'!$F$5:$P$124,AN$3,FALSE),0)</f>
        <v>0</v>
      </c>
      <c r="AO1576" s="193">
        <f>+IFERROR(VLOOKUP($AF1576,'Limited Loss'!$F$5:$P$124,AO$3,FALSE),0)</f>
        <v>0</v>
      </c>
      <c r="AP1576" s="100">
        <f>+IFERROR(VLOOKUP($AF1576,'Limited Loss'!$F$5:$P$124,AP$3,FALSE),0)</f>
        <v>0</v>
      </c>
      <c r="AQ1576" s="353"/>
      <c r="AR1576" s="331">
        <f t="shared" si="216"/>
        <v>9108</v>
      </c>
      <c r="AS1576" s="332">
        <f t="shared" si="216"/>
        <v>2015</v>
      </c>
      <c r="AT1576" s="349">
        <f t="shared" si="222"/>
        <v>0</v>
      </c>
      <c r="AU1576" s="349">
        <f t="shared" si="221"/>
        <v>0</v>
      </c>
      <c r="AV1576" s="349">
        <f t="shared" si="221"/>
        <v>0</v>
      </c>
      <c r="AW1576" s="349">
        <f t="shared" si="221"/>
        <v>0</v>
      </c>
      <c r="AX1576" s="350">
        <f t="shared" si="221"/>
        <v>0</v>
      </c>
      <c r="AY1576" s="349">
        <f t="shared" si="221"/>
        <v>0</v>
      </c>
      <c r="AZ1576" s="349">
        <f t="shared" si="221"/>
        <v>0</v>
      </c>
      <c r="BA1576" s="349">
        <f t="shared" si="221"/>
        <v>0</v>
      </c>
      <c r="BB1576" s="349">
        <f t="shared" si="214"/>
        <v>0</v>
      </c>
      <c r="BC1576" s="349">
        <f t="shared" si="214"/>
        <v>0</v>
      </c>
      <c r="BD1576" s="350">
        <f t="shared" si="214"/>
        <v>0</v>
      </c>
      <c r="BE1576" s="349">
        <f t="shared" si="218"/>
        <v>0</v>
      </c>
      <c r="BF1576" s="375">
        <f t="shared" si="219"/>
        <v>0</v>
      </c>
      <c r="BG1576" s="334">
        <f t="shared" si="220"/>
        <v>0</v>
      </c>
    </row>
    <row r="1577" spans="1:59" x14ac:dyDescent="0.2">
      <c r="A1577" s="326" t="str">
        <f t="shared" si="217"/>
        <v>91082016</v>
      </c>
      <c r="B1577">
        <v>9108</v>
      </c>
      <c r="C1577" s="327">
        <v>2016</v>
      </c>
      <c r="D1577" s="353">
        <f>+IFERROR(VLOOKUP($A1577,Data_Loss!$A$2:$V$1180,6,FALSE),0)</f>
        <v>0</v>
      </c>
      <c r="E1577" s="353">
        <f>+IFERROR(VLOOKUP($A1577,Data_Loss!$A$2:$V$1180,7,FALSE),0)</f>
        <v>0</v>
      </c>
      <c r="F1577" s="353">
        <f>+IFERROR(VLOOKUP($A1577,Data_Loss!$A$2:$V$1180,8,FALSE),0)</f>
        <v>0</v>
      </c>
      <c r="G1577" s="353">
        <f>+IFERROR(VLOOKUP($A1577,Data_Loss!$A$2:$V$1180,9,FALSE),0)</f>
        <v>0</v>
      </c>
      <c r="H1577" s="353">
        <f>+IFERROR(VLOOKUP($A1577,Data_Loss!$A$2:$V$1180,10,FALSE),0)</f>
        <v>0</v>
      </c>
      <c r="I1577" s="353">
        <f>+IFERROR(VLOOKUP($A1577,Data_Loss!$A$2:$V$1300,12,FALSE),0)</f>
        <v>0</v>
      </c>
      <c r="J1577" s="353">
        <f>+IFERROR(VLOOKUP($A1577,Data_Loss!$A$2:$V$1300,13,FALSE),0)</f>
        <v>0</v>
      </c>
      <c r="K1577" s="353">
        <f>+IFERROR(VLOOKUP($A1577,Data_Loss!$A$2:$V$1300,14,FALSE),0)</f>
        <v>0</v>
      </c>
      <c r="L1577" s="353">
        <f>+IFERROR(VLOOKUP($A1577,Data_Loss!$A$2:$V$1300,15,FALSE),0)</f>
        <v>0</v>
      </c>
      <c r="M1577" s="353">
        <f>+IFERROR(VLOOKUP($A1577,Data_Loss!$A$2:$V$1300,16,FALSE),0)</f>
        <v>0</v>
      </c>
      <c r="N1577" s="353">
        <f>+IFERROR(VLOOKUP($A1577,Data_Loss!$A$2:$V$1300,17,FALSE),0)</f>
        <v>0</v>
      </c>
      <c r="O1577" s="353">
        <f>+IFERROR(VLOOKUP($A1577,Data_Loss!$A$2:$V$1300,18,FALSE),0)</f>
        <v>0</v>
      </c>
      <c r="P1577" s="353">
        <f>+IFERROR(VLOOKUP($A1577,Data_Loss!$A$2:$V$1300,19,FALSE),0)</f>
        <v>0</v>
      </c>
      <c r="Q1577" s="353">
        <f>+IFERROR(VLOOKUP($A1577,Data_Loss!$A$2:$V$1300,20,FALSE),0)</f>
        <v>0</v>
      </c>
      <c r="R1577" s="353">
        <f>+IFERROR(VLOOKUP($A1577,Data_Loss!$A$2:$V$1300,21,FALSE),0)</f>
        <v>0</v>
      </c>
      <c r="S1577" s="353">
        <f>+IFERROR(VLOOKUP($A1577,Data_Loss!$A$2:$V$1300,22,FALSE),0)</f>
        <v>0</v>
      </c>
      <c r="T1577" s="191">
        <f>+$I1577*'10k &amp; MO'!C$5+$J1577*'10k &amp; MO'!C$11+$K1577*'10k &amp; MO'!C$17+$L1577*'10k &amp; MO'!C$23+$M1577*'10k &amp; MO'!C$29</f>
        <v>0</v>
      </c>
      <c r="U1577" s="349">
        <f>+$I1577*'10k &amp; MO'!D$5+$J1577*'10k &amp; MO'!D$11+$K1577*'10k &amp; MO'!D$17+$L1577*'10k &amp; MO'!D$23+$M1577*'10k &amp; MO'!D$29</f>
        <v>0</v>
      </c>
      <c r="V1577" s="349">
        <f>+$I1577*'10k &amp; MO'!E$5+$J1577*'10k &amp; MO'!E$11+$K1577*'10k &amp; MO'!E$17+$L1577*'10k &amp; MO'!E$23+$M1577*'10k &amp; MO'!E$29</f>
        <v>0</v>
      </c>
      <c r="W1577" s="349">
        <f>+$I1577*'10k &amp; MO'!F$5+$J1577*'10k &amp; MO'!F$11+$K1577*'10k &amp; MO'!F$17+$L1577*'10k &amp; MO'!F$23+$M1577*'10k &amp; MO'!F$29</f>
        <v>0</v>
      </c>
      <c r="X1577" s="349">
        <f>+$I1577*'10k &amp; MO'!G$5+$J1577*'10k &amp; MO'!G$11+$K1577*'10k &amp; MO'!G$17+$L1577*'10k &amp; MO'!G$23+$M1577*'10k &amp; MO'!G$29</f>
        <v>0</v>
      </c>
      <c r="Y1577" s="349">
        <f>+$N1577*'10k &amp; MO'!H$5+$O1577*'10k &amp; MO'!H$11+$P1577*'10k &amp; MO'!H$17+$Q1577*'10k &amp; MO'!H$23+$R1577*'10k &amp; MO'!H$29</f>
        <v>0</v>
      </c>
      <c r="Z1577" s="349">
        <f>+$N1577*'10k &amp; MO'!I$5+$O1577*'10k &amp; MO'!I$11+$P1577*'10k &amp; MO'!I$17+$Q1577*'10k &amp; MO'!I$23+$R1577*'10k &amp; MO'!I$29</f>
        <v>0</v>
      </c>
      <c r="AA1577" s="349">
        <f>+$N1577*'10k &amp; MO'!J$5+$O1577*'10k &amp; MO'!J$11+$P1577*'10k &amp; MO'!J$17+$Q1577*'10k &amp; MO'!J$23+$R1577*'10k &amp; MO'!J$29</f>
        <v>0</v>
      </c>
      <c r="AB1577" s="349">
        <f>+$N1577*'10k &amp; MO'!K$5+$O1577*'10k &amp; MO'!K$11+$P1577*'10k &amp; MO'!K$17+$Q1577*'10k &amp; MO'!K$23+$R1577*'10k &amp; MO'!K$29</f>
        <v>0</v>
      </c>
      <c r="AC1577" s="349">
        <f>+$N1577*'10k &amp; MO'!L$5+$O1577*'10k &amp; MO'!L$11+$P1577*'10k &amp; MO'!L$17+$Q1577*'10k &amp; MO'!L$23+$R1577*'10k &amp; MO'!L$29</f>
        <v>0</v>
      </c>
      <c r="AD1577" s="350">
        <f>+S1577*'10k &amp; MO'!O$5</f>
        <v>0</v>
      </c>
      <c r="AF1577" s="192" t="str">
        <f t="shared" si="215"/>
        <v>91082016</v>
      </c>
      <c r="AG1577" s="192">
        <f>+IFERROR(VLOOKUP($AF1577,'Limited Loss'!$F$5:$P$124,AG$3,FALSE),0)</f>
        <v>0</v>
      </c>
      <c r="AH1577" s="193">
        <f>+IFERROR(VLOOKUP($AF1577,'Limited Loss'!$F$5:$P$124,AH$3,FALSE),0)</f>
        <v>0</v>
      </c>
      <c r="AI1577" s="193">
        <f>+IFERROR(VLOOKUP($AF1577,'Limited Loss'!$F$5:$P$124,AI$3,FALSE),0)</f>
        <v>0</v>
      </c>
      <c r="AJ1577" s="193">
        <f>+IFERROR(VLOOKUP($AF1577,'Limited Loss'!$F$5:$P$124,AJ$3,FALSE),0)</f>
        <v>0</v>
      </c>
      <c r="AK1577" s="100">
        <f>+IFERROR(VLOOKUP($AF1577,'Limited Loss'!$F$5:$P$124,AK$3,FALSE),0)</f>
        <v>0</v>
      </c>
      <c r="AL1577" s="193">
        <f>+IFERROR(VLOOKUP($AF1577,'Limited Loss'!$F$5:$P$124,AL$3,FALSE),0)</f>
        <v>0</v>
      </c>
      <c r="AM1577" s="193">
        <f>+IFERROR(VLOOKUP($AF1577,'Limited Loss'!$F$5:$P$124,AM$3,FALSE),0)</f>
        <v>0</v>
      </c>
      <c r="AN1577" s="193">
        <f>+IFERROR(VLOOKUP($AF1577,'Limited Loss'!$F$5:$P$124,AN$3,FALSE),0)</f>
        <v>0</v>
      </c>
      <c r="AO1577" s="193">
        <f>+IFERROR(VLOOKUP($AF1577,'Limited Loss'!$F$5:$P$124,AO$3,FALSE),0)</f>
        <v>0</v>
      </c>
      <c r="AP1577" s="100">
        <f>+IFERROR(VLOOKUP($AF1577,'Limited Loss'!$F$5:$P$124,AP$3,FALSE),0)</f>
        <v>0</v>
      </c>
      <c r="AQ1577" s="353"/>
      <c r="AR1577" s="331">
        <f t="shared" si="216"/>
        <v>9108</v>
      </c>
      <c r="AS1577" s="332">
        <f t="shared" si="216"/>
        <v>2016</v>
      </c>
      <c r="AT1577" s="349">
        <f t="shared" si="222"/>
        <v>0</v>
      </c>
      <c r="AU1577" s="349">
        <f t="shared" si="221"/>
        <v>0</v>
      </c>
      <c r="AV1577" s="349">
        <f t="shared" si="221"/>
        <v>0</v>
      </c>
      <c r="AW1577" s="349">
        <f t="shared" si="221"/>
        <v>0</v>
      </c>
      <c r="AX1577" s="350">
        <f t="shared" si="221"/>
        <v>0</v>
      </c>
      <c r="AY1577" s="349">
        <f t="shared" si="221"/>
        <v>0</v>
      </c>
      <c r="AZ1577" s="349">
        <f t="shared" si="221"/>
        <v>0</v>
      </c>
      <c r="BA1577" s="349">
        <f t="shared" si="221"/>
        <v>0</v>
      </c>
      <c r="BB1577" s="349">
        <f t="shared" si="214"/>
        <v>0</v>
      </c>
      <c r="BC1577" s="349">
        <f t="shared" si="214"/>
        <v>0</v>
      </c>
      <c r="BD1577" s="350">
        <f t="shared" si="214"/>
        <v>0</v>
      </c>
      <c r="BE1577" s="349">
        <f t="shared" si="218"/>
        <v>0</v>
      </c>
      <c r="BF1577" s="375">
        <f t="shared" si="219"/>
        <v>0</v>
      </c>
      <c r="BG1577" s="334">
        <f t="shared" si="220"/>
        <v>0</v>
      </c>
    </row>
    <row r="1578" spans="1:59" x14ac:dyDescent="0.2">
      <c r="A1578" s="326" t="str">
        <f t="shared" si="217"/>
        <v>91082017</v>
      </c>
      <c r="B1578">
        <v>9108</v>
      </c>
      <c r="C1578" s="327">
        <v>2017</v>
      </c>
      <c r="D1578" s="353">
        <f>+IFERROR(VLOOKUP($A1578,Data_Loss!$A$2:$V$1180,6,FALSE),0)</f>
        <v>0</v>
      </c>
      <c r="E1578" s="353">
        <f>+IFERROR(VLOOKUP($A1578,Data_Loss!$A$2:$V$1180,7,FALSE),0)</f>
        <v>0</v>
      </c>
      <c r="F1578" s="353">
        <f>+IFERROR(VLOOKUP($A1578,Data_Loss!$A$2:$V$1180,8,FALSE),0)</f>
        <v>0</v>
      </c>
      <c r="G1578" s="353">
        <f>+IFERROR(VLOOKUP($A1578,Data_Loss!$A$2:$V$1180,9,FALSE),0)</f>
        <v>0</v>
      </c>
      <c r="H1578" s="353">
        <f>+IFERROR(VLOOKUP($A1578,Data_Loss!$A$2:$V$1180,10,FALSE),0)</f>
        <v>0</v>
      </c>
      <c r="I1578" s="353">
        <f>+IFERROR(VLOOKUP($A1578,Data_Loss!$A$2:$V$1300,12,FALSE),0)</f>
        <v>0</v>
      </c>
      <c r="J1578" s="353">
        <f>+IFERROR(VLOOKUP($A1578,Data_Loss!$A$2:$V$1300,13,FALSE),0)</f>
        <v>0</v>
      </c>
      <c r="K1578" s="353">
        <f>+IFERROR(VLOOKUP($A1578,Data_Loss!$A$2:$V$1300,14,FALSE),0)</f>
        <v>0</v>
      </c>
      <c r="L1578" s="353">
        <f>+IFERROR(VLOOKUP($A1578,Data_Loss!$A$2:$V$1300,15,FALSE),0)</f>
        <v>0</v>
      </c>
      <c r="M1578" s="353">
        <f>+IFERROR(VLOOKUP($A1578,Data_Loss!$A$2:$V$1300,16,FALSE),0)</f>
        <v>0</v>
      </c>
      <c r="N1578" s="353">
        <f>+IFERROR(VLOOKUP($A1578,Data_Loss!$A$2:$V$1300,17,FALSE),0)</f>
        <v>0</v>
      </c>
      <c r="O1578" s="353">
        <f>+IFERROR(VLOOKUP($A1578,Data_Loss!$A$2:$V$1300,18,FALSE),0)</f>
        <v>0</v>
      </c>
      <c r="P1578" s="353">
        <f>+IFERROR(VLOOKUP($A1578,Data_Loss!$A$2:$V$1300,19,FALSE),0)</f>
        <v>0</v>
      </c>
      <c r="Q1578" s="353">
        <f>+IFERROR(VLOOKUP($A1578,Data_Loss!$A$2:$V$1300,20,FALSE),0)</f>
        <v>0</v>
      </c>
      <c r="R1578" s="353">
        <f>+IFERROR(VLOOKUP($A1578,Data_Loss!$A$2:$V$1300,21,FALSE),0)</f>
        <v>0</v>
      </c>
      <c r="S1578" s="353">
        <f>+IFERROR(VLOOKUP($A1578,Data_Loss!$A$2:$V$1300,22,FALSE),0)</f>
        <v>0</v>
      </c>
      <c r="T1578" s="191">
        <f>+$I1578*'10k &amp; MO'!C$6+$J1578*'10k &amp; MO'!C$12+$K1578*'10k &amp; MO'!C$18+$L1578*'10k &amp; MO'!C$24+$M1578*'10k &amp; MO'!C$30</f>
        <v>0</v>
      </c>
      <c r="U1578" s="349">
        <f>+$I1578*'10k &amp; MO'!D$6+$J1578*'10k &amp; MO'!D$12+$K1578*'10k &amp; MO'!D$18+$L1578*'10k &amp; MO'!D$24+$M1578*'10k &amp; MO'!D$30</f>
        <v>0</v>
      </c>
      <c r="V1578" s="349">
        <f>+$I1578*'10k &amp; MO'!E$6+$J1578*'10k &amp; MO'!E$12+$K1578*'10k &amp; MO'!E$18+$L1578*'10k &amp; MO'!E$24+$M1578*'10k &amp; MO'!E$30</f>
        <v>0</v>
      </c>
      <c r="W1578" s="349">
        <f>+$I1578*'10k &amp; MO'!F$6+$J1578*'10k &amp; MO'!F$12+$K1578*'10k &amp; MO'!F$18+$L1578*'10k &amp; MO'!F$24+$M1578*'10k &amp; MO'!F$30</f>
        <v>0</v>
      </c>
      <c r="X1578" s="349">
        <f>+$I1578*'10k &amp; MO'!G$6+$J1578*'10k &amp; MO'!G$12+$K1578*'10k &amp; MO'!G$18+$L1578*'10k &amp; MO'!G$24+$M1578*'10k &amp; MO'!G$30</f>
        <v>0</v>
      </c>
      <c r="Y1578" s="349">
        <f>+$N1578*'10k &amp; MO'!H$6+$O1578*'10k &amp; MO'!H$12+$P1578*'10k &amp; MO'!H$18+$Q1578*'10k &amp; MO'!H$24+$R1578*'10k &amp; MO'!H$30</f>
        <v>0</v>
      </c>
      <c r="Z1578" s="349">
        <f>+$N1578*'10k &amp; MO'!I$6+$O1578*'10k &amp; MO'!I$12+$P1578*'10k &amp; MO'!I$18+$Q1578*'10k &amp; MO'!I$24+$R1578*'10k &amp; MO'!I$30</f>
        <v>0</v>
      </c>
      <c r="AA1578" s="349">
        <f>+$N1578*'10k &amp; MO'!J$6+$O1578*'10k &amp; MO'!J$12+$P1578*'10k &amp; MO'!J$18+$Q1578*'10k &amp; MO'!J$24+$R1578*'10k &amp; MO'!J$30</f>
        <v>0</v>
      </c>
      <c r="AB1578" s="349">
        <f>+$N1578*'10k &amp; MO'!K$6+$O1578*'10k &amp; MO'!K$12+$P1578*'10k &amp; MO'!K$18+$Q1578*'10k &amp; MO'!K$24+$R1578*'10k &amp; MO'!K$30</f>
        <v>0</v>
      </c>
      <c r="AC1578" s="349">
        <f>+$N1578*'10k &amp; MO'!L$6+$O1578*'10k &amp; MO'!L$12+$P1578*'10k &amp; MO'!L$18+$Q1578*'10k &amp; MO'!L$24+$R1578*'10k &amp; MO'!L$30</f>
        <v>0</v>
      </c>
      <c r="AD1578" s="350">
        <f>+S1578*'10k &amp; MO'!O$6</f>
        <v>0</v>
      </c>
      <c r="AF1578" s="192" t="str">
        <f t="shared" si="215"/>
        <v>91082017</v>
      </c>
      <c r="AG1578" s="192">
        <f>+IFERROR(VLOOKUP($AF1578,'Limited Loss'!$F$5:$P$124,AG$3,FALSE),0)</f>
        <v>0</v>
      </c>
      <c r="AH1578" s="193">
        <f>+IFERROR(VLOOKUP($AF1578,'Limited Loss'!$F$5:$P$124,AH$3,FALSE),0)</f>
        <v>0</v>
      </c>
      <c r="AI1578" s="193">
        <f>+IFERROR(VLOOKUP($AF1578,'Limited Loss'!$F$5:$P$124,AI$3,FALSE),0)</f>
        <v>0</v>
      </c>
      <c r="AJ1578" s="193">
        <f>+IFERROR(VLOOKUP($AF1578,'Limited Loss'!$F$5:$P$124,AJ$3,FALSE),0)</f>
        <v>0</v>
      </c>
      <c r="AK1578" s="100">
        <f>+IFERROR(VLOOKUP($AF1578,'Limited Loss'!$F$5:$P$124,AK$3,FALSE),0)</f>
        <v>0</v>
      </c>
      <c r="AL1578" s="193">
        <f>+IFERROR(VLOOKUP($AF1578,'Limited Loss'!$F$5:$P$124,AL$3,FALSE),0)</f>
        <v>0</v>
      </c>
      <c r="AM1578" s="193">
        <f>+IFERROR(VLOOKUP($AF1578,'Limited Loss'!$F$5:$P$124,AM$3,FALSE),0)</f>
        <v>0</v>
      </c>
      <c r="AN1578" s="193">
        <f>+IFERROR(VLOOKUP($AF1578,'Limited Loss'!$F$5:$P$124,AN$3,FALSE),0)</f>
        <v>0</v>
      </c>
      <c r="AO1578" s="193">
        <f>+IFERROR(VLOOKUP($AF1578,'Limited Loss'!$F$5:$P$124,AO$3,FALSE),0)</f>
        <v>0</v>
      </c>
      <c r="AP1578" s="100">
        <f>+IFERROR(VLOOKUP($AF1578,'Limited Loss'!$F$5:$P$124,AP$3,FALSE),0)</f>
        <v>0</v>
      </c>
      <c r="AQ1578" s="353"/>
      <c r="AR1578" s="331">
        <f t="shared" si="216"/>
        <v>9108</v>
      </c>
      <c r="AS1578" s="332">
        <f t="shared" si="216"/>
        <v>2017</v>
      </c>
      <c r="AT1578" s="349">
        <f t="shared" si="222"/>
        <v>0</v>
      </c>
      <c r="AU1578" s="349">
        <f t="shared" si="221"/>
        <v>0</v>
      </c>
      <c r="AV1578" s="349">
        <f t="shared" si="221"/>
        <v>0</v>
      </c>
      <c r="AW1578" s="349">
        <f t="shared" si="221"/>
        <v>0</v>
      </c>
      <c r="AX1578" s="350">
        <f t="shared" si="221"/>
        <v>0</v>
      </c>
      <c r="AY1578" s="349">
        <f t="shared" si="221"/>
        <v>0</v>
      </c>
      <c r="AZ1578" s="349">
        <f t="shared" si="221"/>
        <v>0</v>
      </c>
      <c r="BA1578" s="349">
        <f t="shared" si="221"/>
        <v>0</v>
      </c>
      <c r="BB1578" s="349">
        <f t="shared" si="214"/>
        <v>0</v>
      </c>
      <c r="BC1578" s="349">
        <f t="shared" si="214"/>
        <v>0</v>
      </c>
      <c r="BD1578" s="350">
        <f t="shared" si="214"/>
        <v>0</v>
      </c>
      <c r="BE1578" s="349">
        <f t="shared" si="218"/>
        <v>0</v>
      </c>
      <c r="BF1578" s="375">
        <f t="shared" si="219"/>
        <v>0</v>
      </c>
      <c r="BG1578" s="334">
        <f t="shared" si="220"/>
        <v>0</v>
      </c>
    </row>
    <row r="1579" spans="1:59" x14ac:dyDescent="0.2">
      <c r="A1579" s="326" t="str">
        <f t="shared" si="217"/>
        <v>91082018</v>
      </c>
      <c r="B1579">
        <v>9108</v>
      </c>
      <c r="C1579" s="327">
        <v>2018</v>
      </c>
      <c r="D1579" s="353">
        <f>+IFERROR(VLOOKUP($A1579,Data_Loss!$A$2:$V$1180,6,FALSE),0)</f>
        <v>0</v>
      </c>
      <c r="E1579" s="353">
        <f>+IFERROR(VLOOKUP($A1579,Data_Loss!$A$2:$V$1180,7,FALSE),0)</f>
        <v>0</v>
      </c>
      <c r="F1579" s="353">
        <f>+IFERROR(VLOOKUP($A1579,Data_Loss!$A$2:$V$1180,8,FALSE),0)</f>
        <v>0</v>
      </c>
      <c r="G1579" s="353">
        <f>+IFERROR(VLOOKUP($A1579,Data_Loss!$A$2:$V$1180,9,FALSE),0)</f>
        <v>0</v>
      </c>
      <c r="H1579" s="353">
        <f>+IFERROR(VLOOKUP($A1579,Data_Loss!$A$2:$V$1180,10,FALSE),0)</f>
        <v>0</v>
      </c>
      <c r="I1579" s="353">
        <f>+IFERROR(VLOOKUP($A1579,Data_Loss!$A$2:$V$1300,12,FALSE),0)</f>
        <v>0</v>
      </c>
      <c r="J1579" s="353">
        <f>+IFERROR(VLOOKUP($A1579,Data_Loss!$A$2:$V$1300,13,FALSE),0)</f>
        <v>0</v>
      </c>
      <c r="K1579" s="353">
        <f>+IFERROR(VLOOKUP($A1579,Data_Loss!$A$2:$V$1300,14,FALSE),0)</f>
        <v>0</v>
      </c>
      <c r="L1579" s="353">
        <f>+IFERROR(VLOOKUP($A1579,Data_Loss!$A$2:$V$1300,15,FALSE),0)</f>
        <v>0</v>
      </c>
      <c r="M1579" s="353">
        <f>+IFERROR(VLOOKUP($A1579,Data_Loss!$A$2:$V$1300,16,FALSE),0)</f>
        <v>0</v>
      </c>
      <c r="N1579" s="353">
        <f>+IFERROR(VLOOKUP($A1579,Data_Loss!$A$2:$V$1300,17,FALSE),0)</f>
        <v>0</v>
      </c>
      <c r="O1579" s="353">
        <f>+IFERROR(VLOOKUP($A1579,Data_Loss!$A$2:$V$1300,18,FALSE),0)</f>
        <v>0</v>
      </c>
      <c r="P1579" s="353">
        <f>+IFERROR(VLOOKUP($A1579,Data_Loss!$A$2:$V$1300,19,FALSE),0)</f>
        <v>0</v>
      </c>
      <c r="Q1579" s="353">
        <f>+IFERROR(VLOOKUP($A1579,Data_Loss!$A$2:$V$1300,20,FALSE),0)</f>
        <v>0</v>
      </c>
      <c r="R1579" s="353">
        <f>+IFERROR(VLOOKUP($A1579,Data_Loss!$A$2:$V$1300,21,FALSE),0)</f>
        <v>0</v>
      </c>
      <c r="S1579" s="353">
        <f>+IFERROR(VLOOKUP($A1579,Data_Loss!$A$2:$V$1300,22,FALSE),0)</f>
        <v>0</v>
      </c>
      <c r="T1579" s="191">
        <f>+$I1579*'10k &amp; MO'!C$7+$J1579*'10k &amp; MO'!C$13+$K1579*'10k &amp; MO'!C$19+$L1579*'10k &amp; MO'!C$25+$M1579*'10k &amp; MO'!C$31</f>
        <v>0</v>
      </c>
      <c r="U1579" s="349">
        <f>+$I1579*'10k &amp; MO'!D$7+$J1579*'10k &amp; MO'!D$13+$K1579*'10k &amp; MO'!D$19+$L1579*'10k &amp; MO'!D$25+$M1579*'10k &amp; MO'!D$31</f>
        <v>0</v>
      </c>
      <c r="V1579" s="349">
        <f>+$I1579*'10k &amp; MO'!E$7+$J1579*'10k &amp; MO'!E$13+$K1579*'10k &amp; MO'!E$19+$L1579*'10k &amp; MO'!E$25+$M1579*'10k &amp; MO'!E$31</f>
        <v>0</v>
      </c>
      <c r="W1579" s="349">
        <f>+$I1579*'10k &amp; MO'!F$7+$J1579*'10k &amp; MO'!F$13+$K1579*'10k &amp; MO'!F$19+$L1579*'10k &amp; MO'!F$25+$M1579*'10k &amp; MO'!F$31</f>
        <v>0</v>
      </c>
      <c r="X1579" s="349">
        <f>+$I1579*'10k &amp; MO'!G$7+$J1579*'10k &amp; MO'!G$13+$K1579*'10k &amp; MO'!G$19+$L1579*'10k &amp; MO'!G$25+$M1579*'10k &amp; MO'!G$31</f>
        <v>0</v>
      </c>
      <c r="Y1579" s="349">
        <f>+$N1579*'10k &amp; MO'!H$7+$O1579*'10k &amp; MO'!H$13+$P1579*'10k &amp; MO'!H$19+$Q1579*'10k &amp; MO'!H$25+$R1579*'10k &amp; MO'!H$31</f>
        <v>0</v>
      </c>
      <c r="Z1579" s="349">
        <f>+$N1579*'10k &amp; MO'!I$7+$O1579*'10k &amp; MO'!I$13+$P1579*'10k &amp; MO'!I$19+$Q1579*'10k &amp; MO'!I$25+$R1579*'10k &amp; MO'!I$31</f>
        <v>0</v>
      </c>
      <c r="AA1579" s="349">
        <f>+$N1579*'10k &amp; MO'!J$7+$O1579*'10k &amp; MO'!J$13+$P1579*'10k &amp; MO'!J$19+$Q1579*'10k &amp; MO'!J$25+$R1579*'10k &amp; MO'!J$31</f>
        <v>0</v>
      </c>
      <c r="AB1579" s="349">
        <f>+$N1579*'10k &amp; MO'!K$7+$O1579*'10k &amp; MO'!K$13+$P1579*'10k &amp; MO'!K$19+$Q1579*'10k &amp; MO'!K$25+$R1579*'10k &amp; MO'!K$31</f>
        <v>0</v>
      </c>
      <c r="AC1579" s="349">
        <f>+$N1579*'10k &amp; MO'!L$7+$O1579*'10k &amp; MO'!L$13+$P1579*'10k &amp; MO'!L$19+$Q1579*'10k &amp; MO'!L$25+$R1579*'10k &amp; MO'!L$31</f>
        <v>0</v>
      </c>
      <c r="AD1579" s="350">
        <f>+S1579*'10k &amp; MO'!O$7</f>
        <v>0</v>
      </c>
      <c r="AF1579" s="194" t="str">
        <f t="shared" si="215"/>
        <v>91082018</v>
      </c>
      <c r="AG1579" s="194">
        <f>+IFERROR(VLOOKUP($AF1579,'Limited Loss'!$F$5:$P$124,AG$3,FALSE),0)</f>
        <v>0</v>
      </c>
      <c r="AH1579" s="195">
        <f>+IFERROR(VLOOKUP($AF1579,'Limited Loss'!$F$5:$P$124,AH$3,FALSE),0)</f>
        <v>0</v>
      </c>
      <c r="AI1579" s="195">
        <f>+IFERROR(VLOOKUP($AF1579,'Limited Loss'!$F$5:$P$124,AI$3,FALSE),0)</f>
        <v>0</v>
      </c>
      <c r="AJ1579" s="195">
        <f>+IFERROR(VLOOKUP($AF1579,'Limited Loss'!$F$5:$P$124,AJ$3,FALSE),0)</f>
        <v>0</v>
      </c>
      <c r="AK1579" s="101">
        <f>+IFERROR(VLOOKUP($AF1579,'Limited Loss'!$F$5:$P$124,AK$3,FALSE),0)</f>
        <v>0</v>
      </c>
      <c r="AL1579" s="195">
        <f>+IFERROR(VLOOKUP($AF1579,'Limited Loss'!$F$5:$P$124,AL$3,FALSE),0)</f>
        <v>0</v>
      </c>
      <c r="AM1579" s="195">
        <f>+IFERROR(VLOOKUP($AF1579,'Limited Loss'!$F$5:$P$124,AM$3,FALSE),0)</f>
        <v>0</v>
      </c>
      <c r="AN1579" s="195">
        <f>+IFERROR(VLOOKUP($AF1579,'Limited Loss'!$F$5:$P$124,AN$3,FALSE),0)</f>
        <v>0</v>
      </c>
      <c r="AO1579" s="195">
        <f>+IFERROR(VLOOKUP($AF1579,'Limited Loss'!$F$5:$P$124,AO$3,FALSE),0)</f>
        <v>0</v>
      </c>
      <c r="AP1579" s="101">
        <f>+IFERROR(VLOOKUP($AF1579,'Limited Loss'!$F$5:$P$124,AP$3,FALSE),0)</f>
        <v>0</v>
      </c>
      <c r="AQ1579" s="353"/>
      <c r="AR1579" s="333">
        <f t="shared" si="216"/>
        <v>9108</v>
      </c>
      <c r="AS1579" s="328">
        <f t="shared" si="216"/>
        <v>2018</v>
      </c>
      <c r="AT1579" s="351">
        <f t="shared" si="222"/>
        <v>0</v>
      </c>
      <c r="AU1579" s="351">
        <f t="shared" si="221"/>
        <v>0</v>
      </c>
      <c r="AV1579" s="351">
        <f t="shared" si="221"/>
        <v>0</v>
      </c>
      <c r="AW1579" s="351">
        <f t="shared" si="221"/>
        <v>0</v>
      </c>
      <c r="AX1579" s="352">
        <f t="shared" si="221"/>
        <v>0</v>
      </c>
      <c r="AY1579" s="351">
        <f t="shared" si="221"/>
        <v>0</v>
      </c>
      <c r="AZ1579" s="351">
        <f t="shared" si="221"/>
        <v>0</v>
      </c>
      <c r="BA1579" s="351">
        <f t="shared" si="221"/>
        <v>0</v>
      </c>
      <c r="BB1579" s="351">
        <f t="shared" si="214"/>
        <v>0</v>
      </c>
      <c r="BC1579" s="351">
        <f t="shared" si="214"/>
        <v>0</v>
      </c>
      <c r="BD1579" s="352">
        <f t="shared" si="214"/>
        <v>0</v>
      </c>
      <c r="BE1579" s="351">
        <f t="shared" si="218"/>
        <v>0</v>
      </c>
      <c r="BF1579" s="354">
        <f t="shared" si="219"/>
        <v>0</v>
      </c>
      <c r="BG1579" s="335">
        <f t="shared" si="220"/>
        <v>0</v>
      </c>
    </row>
    <row r="1580" spans="1:59" x14ac:dyDescent="0.2">
      <c r="C1580" s="327"/>
      <c r="T1580" s="349"/>
      <c r="U1580" s="349"/>
      <c r="V1580" s="349"/>
      <c r="W1580" s="349"/>
      <c r="X1580" s="349"/>
      <c r="Y1580" s="349"/>
      <c r="Z1580" s="349"/>
      <c r="AA1580" s="349"/>
      <c r="AB1580" s="349"/>
      <c r="AC1580" s="349"/>
      <c r="AD1580" s="350"/>
    </row>
    <row r="1581" spans="1:59" x14ac:dyDescent="0.2">
      <c r="C1581" s="327"/>
      <c r="T1581" s="349"/>
      <c r="U1581" s="349"/>
      <c r="V1581" s="349"/>
      <c r="W1581" s="349"/>
      <c r="X1581" s="349"/>
      <c r="Y1581" s="349"/>
      <c r="Z1581" s="349"/>
      <c r="AA1581" s="349"/>
      <c r="AB1581" s="349"/>
      <c r="AC1581" s="349"/>
      <c r="AD1581" s="350"/>
    </row>
    <row r="1582" spans="1:59" x14ac:dyDescent="0.2">
      <c r="C1582" s="327"/>
      <c r="T1582" s="349"/>
      <c r="U1582" s="349"/>
      <c r="V1582" s="349"/>
      <c r="W1582" s="349"/>
      <c r="X1582" s="349"/>
      <c r="Y1582" s="349"/>
      <c r="Z1582" s="349"/>
      <c r="AA1582" s="349"/>
      <c r="AB1582" s="349"/>
      <c r="AC1582" s="349"/>
      <c r="AD1582" s="350"/>
    </row>
    <row r="1583" spans="1:59" x14ac:dyDescent="0.2">
      <c r="C1583" s="327"/>
      <c r="T1583" s="349"/>
      <c r="U1583" s="349"/>
      <c r="V1583" s="349"/>
      <c r="W1583" s="349"/>
      <c r="X1583" s="349"/>
      <c r="Y1583" s="349"/>
      <c r="Z1583" s="349"/>
      <c r="AA1583" s="349"/>
      <c r="AB1583" s="349"/>
      <c r="AC1583" s="349"/>
      <c r="AD1583" s="350"/>
    </row>
    <row r="1584" spans="1:59" x14ac:dyDescent="0.2">
      <c r="C1584" s="327"/>
      <c r="T1584" s="349"/>
      <c r="U1584" s="349"/>
      <c r="V1584" s="349"/>
      <c r="W1584" s="349"/>
      <c r="X1584" s="349"/>
      <c r="Y1584" s="349"/>
      <c r="Z1584" s="349"/>
      <c r="AA1584" s="349"/>
      <c r="AB1584" s="349"/>
      <c r="AC1584" s="349"/>
      <c r="AD1584" s="350"/>
    </row>
    <row r="1585" spans="3:30" x14ac:dyDescent="0.2">
      <c r="C1585" s="327"/>
      <c r="T1585" s="349"/>
      <c r="U1585" s="349"/>
      <c r="V1585" s="349"/>
      <c r="W1585" s="349"/>
      <c r="X1585" s="349"/>
      <c r="Y1585" s="349"/>
      <c r="Z1585" s="349"/>
      <c r="AA1585" s="349"/>
      <c r="AB1585" s="349"/>
      <c r="AC1585" s="349"/>
      <c r="AD1585" s="350"/>
    </row>
    <row r="1586" spans="3:30" x14ac:dyDescent="0.2">
      <c r="C1586" s="327"/>
      <c r="T1586" s="349"/>
      <c r="U1586" s="349"/>
      <c r="V1586" s="349"/>
      <c r="W1586" s="349"/>
      <c r="X1586" s="349"/>
      <c r="Y1586" s="349"/>
      <c r="Z1586" s="349"/>
      <c r="AA1586" s="349"/>
      <c r="AB1586" s="349"/>
      <c r="AC1586" s="349"/>
      <c r="AD1586" s="350"/>
    </row>
    <row r="1587" spans="3:30" x14ac:dyDescent="0.2">
      <c r="C1587" s="327"/>
      <c r="T1587" s="349"/>
      <c r="U1587" s="349"/>
      <c r="V1587" s="349"/>
      <c r="W1587" s="349"/>
      <c r="X1587" s="349"/>
      <c r="Y1587" s="349"/>
      <c r="Z1587" s="349"/>
      <c r="AA1587" s="349"/>
      <c r="AB1587" s="349"/>
      <c r="AC1587" s="349"/>
      <c r="AD1587" s="350"/>
    </row>
    <row r="1588" spans="3:30" x14ac:dyDescent="0.2">
      <c r="C1588" s="327"/>
      <c r="T1588" s="349"/>
      <c r="U1588" s="349"/>
      <c r="V1588" s="349"/>
      <c r="W1588" s="349"/>
      <c r="X1588" s="349"/>
      <c r="Y1588" s="349"/>
      <c r="Z1588" s="349"/>
      <c r="AA1588" s="349"/>
      <c r="AB1588" s="349"/>
      <c r="AC1588" s="349"/>
      <c r="AD1588" s="350"/>
    </row>
    <row r="1589" spans="3:30" x14ac:dyDescent="0.2">
      <c r="C1589" s="327"/>
      <c r="T1589" s="349"/>
      <c r="U1589" s="349"/>
      <c r="V1589" s="349"/>
      <c r="W1589" s="349"/>
      <c r="X1589" s="349"/>
      <c r="Y1589" s="349"/>
      <c r="Z1589" s="349"/>
      <c r="AA1589" s="349"/>
      <c r="AB1589" s="349"/>
      <c r="AC1589" s="349"/>
      <c r="AD1589" s="350"/>
    </row>
    <row r="1590" spans="3:30" x14ac:dyDescent="0.2">
      <c r="C1590" s="327"/>
      <c r="T1590" s="349"/>
      <c r="U1590" s="349"/>
      <c r="V1590" s="349"/>
      <c r="W1590" s="349"/>
      <c r="X1590" s="349"/>
      <c r="Y1590" s="349"/>
      <c r="Z1590" s="349"/>
      <c r="AA1590" s="349"/>
      <c r="AB1590" s="349"/>
      <c r="AC1590" s="349"/>
      <c r="AD1590" s="350"/>
    </row>
    <row r="1591" spans="3:30" x14ac:dyDescent="0.2">
      <c r="C1591" s="327"/>
      <c r="T1591" s="349"/>
      <c r="U1591" s="349"/>
      <c r="V1591" s="349"/>
      <c r="W1591" s="349"/>
      <c r="X1591" s="349"/>
      <c r="Y1591" s="349"/>
      <c r="Z1591" s="349"/>
      <c r="AA1591" s="349"/>
      <c r="AB1591" s="349"/>
      <c r="AC1591" s="349"/>
      <c r="AD1591" s="350"/>
    </row>
    <row r="1592" spans="3:30" x14ac:dyDescent="0.2">
      <c r="C1592" s="327"/>
      <c r="T1592" s="349"/>
      <c r="U1592" s="349"/>
      <c r="V1592" s="349"/>
      <c r="W1592" s="349"/>
      <c r="X1592" s="349"/>
      <c r="Y1592" s="349"/>
      <c r="Z1592" s="349"/>
      <c r="AA1592" s="349"/>
      <c r="AB1592" s="349"/>
      <c r="AC1592" s="349"/>
      <c r="AD1592" s="350"/>
    </row>
    <row r="1593" spans="3:30" x14ac:dyDescent="0.2">
      <c r="C1593" s="327"/>
      <c r="T1593" s="349"/>
      <c r="U1593" s="349"/>
      <c r="V1593" s="349"/>
      <c r="W1593" s="349"/>
      <c r="X1593" s="349"/>
      <c r="Y1593" s="349"/>
      <c r="Z1593" s="349"/>
      <c r="AA1593" s="349"/>
      <c r="AB1593" s="349"/>
      <c r="AC1593" s="349"/>
      <c r="AD1593" s="350"/>
    </row>
    <row r="1594" spans="3:30" x14ac:dyDescent="0.2">
      <c r="C1594" s="327"/>
      <c r="T1594" s="349"/>
      <c r="U1594" s="349"/>
      <c r="V1594" s="349"/>
      <c r="W1594" s="349"/>
      <c r="X1594" s="349"/>
      <c r="Y1594" s="349"/>
      <c r="Z1594" s="349"/>
      <c r="AA1594" s="349"/>
      <c r="AB1594" s="349"/>
      <c r="AC1594" s="349"/>
      <c r="AD1594" s="350"/>
    </row>
    <row r="1595" spans="3:30" x14ac:dyDescent="0.2">
      <c r="C1595" s="327"/>
      <c r="T1595" s="349"/>
      <c r="U1595" s="349"/>
      <c r="V1595" s="349"/>
      <c r="W1595" s="349"/>
      <c r="X1595" s="349"/>
      <c r="Y1595" s="349"/>
      <c r="Z1595" s="349"/>
      <c r="AA1595" s="349"/>
      <c r="AB1595" s="349"/>
      <c r="AC1595" s="349"/>
      <c r="AD1595" s="350"/>
    </row>
    <row r="1596" spans="3:30" x14ac:dyDescent="0.2">
      <c r="C1596" s="327"/>
      <c r="T1596" s="349"/>
      <c r="U1596" s="349"/>
      <c r="V1596" s="349"/>
      <c r="W1596" s="349"/>
      <c r="X1596" s="349"/>
      <c r="Y1596" s="349"/>
      <c r="Z1596" s="349"/>
      <c r="AA1596" s="349"/>
      <c r="AB1596" s="349"/>
      <c r="AC1596" s="349"/>
      <c r="AD1596" s="350"/>
    </row>
    <row r="1597" spans="3:30" x14ac:dyDescent="0.2">
      <c r="C1597" s="327"/>
      <c r="T1597" s="349"/>
      <c r="U1597" s="349"/>
      <c r="V1597" s="349"/>
      <c r="W1597" s="349"/>
      <c r="X1597" s="349"/>
      <c r="Y1597" s="349"/>
      <c r="Z1597" s="349"/>
      <c r="AA1597" s="349"/>
      <c r="AB1597" s="349"/>
      <c r="AC1597" s="349"/>
      <c r="AD1597" s="350"/>
    </row>
    <row r="1598" spans="3:30" x14ac:dyDescent="0.2">
      <c r="C1598" s="327"/>
      <c r="T1598" s="349"/>
      <c r="U1598" s="349"/>
      <c r="V1598" s="349"/>
      <c r="W1598" s="349"/>
      <c r="X1598" s="349"/>
      <c r="Y1598" s="349"/>
      <c r="Z1598" s="349"/>
      <c r="AA1598" s="349"/>
      <c r="AB1598" s="349"/>
      <c r="AC1598" s="349"/>
      <c r="AD1598" s="350"/>
    </row>
    <row r="1599" spans="3:30" x14ac:dyDescent="0.2">
      <c r="C1599" s="327"/>
      <c r="T1599" s="349"/>
      <c r="U1599" s="349"/>
      <c r="V1599" s="349"/>
      <c r="W1599" s="349"/>
      <c r="X1599" s="349"/>
      <c r="Y1599" s="349"/>
      <c r="Z1599" s="349"/>
      <c r="AA1599" s="349"/>
      <c r="AB1599" s="349"/>
      <c r="AC1599" s="349"/>
      <c r="AD1599" s="350"/>
    </row>
    <row r="1600" spans="3:30" x14ac:dyDescent="0.2">
      <c r="C1600" s="327"/>
      <c r="T1600" s="349"/>
      <c r="U1600" s="349"/>
      <c r="V1600" s="349"/>
      <c r="W1600" s="349"/>
      <c r="X1600" s="349"/>
      <c r="Y1600" s="349"/>
      <c r="Z1600" s="349"/>
      <c r="AA1600" s="349"/>
      <c r="AB1600" s="349"/>
      <c r="AC1600" s="349"/>
      <c r="AD1600" s="350"/>
    </row>
    <row r="1601" spans="3:30" x14ac:dyDescent="0.2">
      <c r="C1601" s="327"/>
      <c r="T1601" s="349"/>
      <c r="U1601" s="349"/>
      <c r="V1601" s="349"/>
      <c r="W1601" s="349"/>
      <c r="X1601" s="349"/>
      <c r="Y1601" s="349"/>
      <c r="Z1601" s="349"/>
      <c r="AA1601" s="349"/>
      <c r="AB1601" s="349"/>
      <c r="AC1601" s="349"/>
      <c r="AD1601" s="350"/>
    </row>
    <row r="1602" spans="3:30" x14ac:dyDescent="0.2">
      <c r="C1602" s="327"/>
      <c r="T1602" s="349"/>
      <c r="U1602" s="349"/>
      <c r="V1602" s="349"/>
      <c r="W1602" s="349"/>
      <c r="X1602" s="349"/>
      <c r="Y1602" s="349"/>
      <c r="Z1602" s="349"/>
      <c r="AA1602" s="349"/>
      <c r="AB1602" s="349"/>
      <c r="AC1602" s="349"/>
      <c r="AD1602" s="350"/>
    </row>
    <row r="1603" spans="3:30" x14ac:dyDescent="0.2">
      <c r="C1603" s="327"/>
      <c r="T1603" s="349"/>
      <c r="U1603" s="349"/>
      <c r="V1603" s="349"/>
      <c r="W1603" s="349"/>
      <c r="X1603" s="349"/>
      <c r="Y1603" s="349"/>
      <c r="Z1603" s="349"/>
      <c r="AA1603" s="349"/>
      <c r="AB1603" s="349"/>
      <c r="AC1603" s="349"/>
      <c r="AD1603" s="350"/>
    </row>
    <row r="1604" spans="3:30" x14ac:dyDescent="0.2">
      <c r="C1604" s="327"/>
      <c r="T1604" s="349"/>
      <c r="U1604" s="349"/>
      <c r="V1604" s="349"/>
      <c r="W1604" s="349"/>
      <c r="X1604" s="349"/>
      <c r="Y1604" s="349"/>
      <c r="Z1604" s="349"/>
      <c r="AA1604" s="349"/>
      <c r="AB1604" s="349"/>
      <c r="AC1604" s="349"/>
      <c r="AD1604" s="350"/>
    </row>
    <row r="1605" spans="3:30" x14ac:dyDescent="0.2">
      <c r="C1605" s="327"/>
      <c r="T1605" s="349"/>
      <c r="U1605" s="349"/>
      <c r="V1605" s="349"/>
      <c r="W1605" s="349"/>
      <c r="X1605" s="349"/>
      <c r="Y1605" s="349"/>
      <c r="Z1605" s="349"/>
      <c r="AA1605" s="349"/>
      <c r="AB1605" s="349"/>
      <c r="AC1605" s="349"/>
      <c r="AD1605" s="350"/>
    </row>
    <row r="1606" spans="3:30" x14ac:dyDescent="0.2">
      <c r="C1606" s="327"/>
      <c r="T1606" s="349"/>
      <c r="U1606" s="349"/>
      <c r="V1606" s="349"/>
      <c r="W1606" s="349"/>
      <c r="X1606" s="349"/>
      <c r="Y1606" s="349"/>
      <c r="Z1606" s="349"/>
      <c r="AA1606" s="349"/>
      <c r="AB1606" s="349"/>
      <c r="AC1606" s="349"/>
      <c r="AD1606" s="350"/>
    </row>
    <row r="1607" spans="3:30" x14ac:dyDescent="0.2">
      <c r="C1607" s="327"/>
      <c r="T1607" s="349"/>
      <c r="U1607" s="349"/>
      <c r="V1607" s="349"/>
      <c r="W1607" s="349"/>
      <c r="X1607" s="349"/>
      <c r="Y1607" s="349"/>
      <c r="Z1607" s="349"/>
      <c r="AA1607" s="349"/>
      <c r="AB1607" s="349"/>
      <c r="AC1607" s="349"/>
      <c r="AD1607" s="350"/>
    </row>
    <row r="1608" spans="3:30" x14ac:dyDescent="0.2">
      <c r="C1608" s="327"/>
      <c r="T1608" s="349"/>
      <c r="U1608" s="349"/>
      <c r="V1608" s="349"/>
      <c r="W1608" s="349"/>
      <c r="X1608" s="349"/>
      <c r="Y1608" s="349"/>
      <c r="Z1608" s="349"/>
      <c r="AA1608" s="349"/>
      <c r="AB1608" s="349"/>
      <c r="AC1608" s="349"/>
      <c r="AD1608" s="350"/>
    </row>
    <row r="1609" spans="3:30" x14ac:dyDescent="0.2">
      <c r="C1609" s="327"/>
      <c r="T1609" s="349"/>
      <c r="U1609" s="349"/>
      <c r="V1609" s="349"/>
      <c r="W1609" s="349"/>
      <c r="X1609" s="349"/>
      <c r="Y1609" s="349"/>
      <c r="Z1609" s="349"/>
      <c r="AA1609" s="349"/>
      <c r="AB1609" s="349"/>
      <c r="AC1609" s="349"/>
      <c r="AD1609" s="350"/>
    </row>
    <row r="1610" spans="3:30" x14ac:dyDescent="0.2">
      <c r="C1610" s="327"/>
      <c r="T1610" s="349"/>
      <c r="U1610" s="349"/>
      <c r="V1610" s="349"/>
      <c r="W1610" s="349"/>
      <c r="X1610" s="349"/>
      <c r="Y1610" s="349"/>
      <c r="Z1610" s="349"/>
      <c r="AA1610" s="349"/>
      <c r="AB1610" s="349"/>
      <c r="AC1610" s="349"/>
      <c r="AD1610" s="350"/>
    </row>
    <row r="1611" spans="3:30" x14ac:dyDescent="0.2">
      <c r="C1611" s="327"/>
      <c r="T1611" s="349"/>
      <c r="U1611" s="349"/>
      <c r="V1611" s="349"/>
      <c r="W1611" s="349"/>
      <c r="X1611" s="349"/>
      <c r="Y1611" s="349"/>
      <c r="Z1611" s="349"/>
      <c r="AA1611" s="349"/>
      <c r="AB1611" s="349"/>
      <c r="AC1611" s="349"/>
      <c r="AD1611" s="350"/>
    </row>
    <row r="1612" spans="3:30" x14ac:dyDescent="0.2">
      <c r="C1612" s="327"/>
      <c r="T1612" s="349"/>
      <c r="U1612" s="349"/>
      <c r="V1612" s="349"/>
      <c r="W1612" s="349"/>
      <c r="X1612" s="349"/>
      <c r="Y1612" s="349"/>
      <c r="Z1612" s="349"/>
      <c r="AA1612" s="349"/>
      <c r="AB1612" s="349"/>
      <c r="AC1612" s="349"/>
      <c r="AD1612" s="350"/>
    </row>
    <row r="1613" spans="3:30" x14ac:dyDescent="0.2">
      <c r="C1613" s="327"/>
      <c r="T1613" s="349"/>
      <c r="U1613" s="349"/>
      <c r="V1613" s="349"/>
      <c r="W1613" s="349"/>
      <c r="X1613" s="349"/>
      <c r="Y1613" s="349"/>
      <c r="Z1613" s="349"/>
      <c r="AA1613" s="349"/>
      <c r="AB1613" s="349"/>
      <c r="AC1613" s="349"/>
      <c r="AD1613" s="350"/>
    </row>
    <row r="1614" spans="3:30" x14ac:dyDescent="0.2">
      <c r="C1614" s="327"/>
      <c r="T1614" s="349"/>
      <c r="U1614" s="349"/>
      <c r="V1614" s="349"/>
      <c r="W1614" s="349"/>
      <c r="X1614" s="349"/>
      <c r="Y1614" s="349"/>
      <c r="Z1614" s="349"/>
      <c r="AA1614" s="349"/>
      <c r="AB1614" s="349"/>
      <c r="AC1614" s="349"/>
      <c r="AD1614" s="350"/>
    </row>
    <row r="1615" spans="3:30" x14ac:dyDescent="0.2">
      <c r="C1615" s="327"/>
      <c r="T1615" s="349"/>
      <c r="U1615" s="349"/>
      <c r="V1615" s="349"/>
      <c r="W1615" s="349"/>
      <c r="X1615" s="349"/>
      <c r="Y1615" s="349"/>
      <c r="Z1615" s="349"/>
      <c r="AA1615" s="349"/>
      <c r="AB1615" s="349"/>
      <c r="AC1615" s="349"/>
      <c r="AD1615" s="350"/>
    </row>
    <row r="1616" spans="3:30" x14ac:dyDescent="0.2">
      <c r="C1616" s="327"/>
      <c r="T1616" s="349"/>
      <c r="U1616" s="349"/>
      <c r="V1616" s="349"/>
      <c r="W1616" s="349"/>
      <c r="X1616" s="349"/>
      <c r="Y1616" s="349"/>
      <c r="Z1616" s="349"/>
      <c r="AA1616" s="349"/>
      <c r="AB1616" s="349"/>
      <c r="AC1616" s="349"/>
      <c r="AD1616" s="350"/>
    </row>
    <row r="1617" spans="3:30" x14ac:dyDescent="0.2">
      <c r="C1617" s="327"/>
      <c r="T1617" s="349"/>
      <c r="U1617" s="349"/>
      <c r="V1617" s="349"/>
      <c r="W1617" s="349"/>
      <c r="X1617" s="349"/>
      <c r="Y1617" s="349"/>
      <c r="Z1617" s="349"/>
      <c r="AA1617" s="349"/>
      <c r="AB1617" s="349"/>
      <c r="AC1617" s="349"/>
      <c r="AD1617" s="350"/>
    </row>
    <row r="1618" spans="3:30" x14ac:dyDescent="0.2">
      <c r="C1618" s="327"/>
      <c r="T1618" s="349"/>
      <c r="U1618" s="349"/>
      <c r="V1618" s="349"/>
      <c r="W1618" s="349"/>
      <c r="X1618" s="349"/>
      <c r="Y1618" s="349"/>
      <c r="Z1618" s="349"/>
      <c r="AA1618" s="349"/>
      <c r="AB1618" s="349"/>
      <c r="AC1618" s="349"/>
      <c r="AD1618" s="350"/>
    </row>
    <row r="1619" spans="3:30" x14ac:dyDescent="0.2">
      <c r="C1619" s="327"/>
      <c r="T1619" s="349"/>
      <c r="U1619" s="349"/>
      <c r="V1619" s="349"/>
      <c r="W1619" s="349"/>
      <c r="X1619" s="349"/>
      <c r="Y1619" s="349"/>
      <c r="Z1619" s="349"/>
      <c r="AA1619" s="349"/>
      <c r="AB1619" s="349"/>
      <c r="AC1619" s="349"/>
      <c r="AD1619" s="350"/>
    </row>
    <row r="1620" spans="3:30" x14ac:dyDescent="0.2">
      <c r="C1620" s="327"/>
      <c r="T1620" s="349"/>
      <c r="U1620" s="349"/>
      <c r="V1620" s="349"/>
      <c r="W1620" s="349"/>
      <c r="X1620" s="349"/>
      <c r="Y1620" s="349"/>
      <c r="Z1620" s="349"/>
      <c r="AA1620" s="349"/>
      <c r="AB1620" s="349"/>
      <c r="AC1620" s="349"/>
      <c r="AD1620" s="350"/>
    </row>
    <row r="1621" spans="3:30" x14ac:dyDescent="0.2">
      <c r="C1621" s="327"/>
      <c r="T1621" s="349"/>
      <c r="U1621" s="349"/>
      <c r="V1621" s="349"/>
      <c r="W1621" s="349"/>
      <c r="X1621" s="349"/>
      <c r="Y1621" s="349"/>
      <c r="Z1621" s="349"/>
      <c r="AA1621" s="349"/>
      <c r="AB1621" s="349"/>
      <c r="AC1621" s="349"/>
      <c r="AD1621" s="350"/>
    </row>
    <row r="1622" spans="3:30" x14ac:dyDescent="0.2">
      <c r="C1622" s="327"/>
      <c r="T1622" s="349"/>
      <c r="U1622" s="349"/>
      <c r="V1622" s="349"/>
      <c r="W1622" s="349"/>
      <c r="X1622" s="349"/>
      <c r="Y1622" s="349"/>
      <c r="Z1622" s="349"/>
      <c r="AA1622" s="349"/>
      <c r="AB1622" s="349"/>
      <c r="AC1622" s="349"/>
      <c r="AD1622" s="350"/>
    </row>
    <row r="1623" spans="3:30" x14ac:dyDescent="0.2">
      <c r="C1623" s="327"/>
      <c r="T1623" s="349"/>
      <c r="U1623" s="349"/>
      <c r="V1623" s="349"/>
      <c r="W1623" s="349"/>
      <c r="X1623" s="349"/>
      <c r="Y1623" s="349"/>
      <c r="Z1623" s="349"/>
      <c r="AA1623" s="349"/>
      <c r="AB1623" s="349"/>
      <c r="AC1623" s="349"/>
      <c r="AD1623" s="350"/>
    </row>
    <row r="1624" spans="3:30" x14ac:dyDescent="0.2">
      <c r="C1624" s="327"/>
      <c r="T1624" s="349"/>
      <c r="U1624" s="349"/>
      <c r="V1624" s="349"/>
      <c r="W1624" s="349"/>
      <c r="X1624" s="349"/>
      <c r="Y1624" s="349"/>
      <c r="Z1624" s="349"/>
      <c r="AA1624" s="349"/>
      <c r="AB1624" s="349"/>
      <c r="AC1624" s="349"/>
      <c r="AD1624" s="350"/>
    </row>
    <row r="1625" spans="3:30" x14ac:dyDescent="0.2">
      <c r="C1625" s="327"/>
      <c r="T1625" s="349"/>
      <c r="U1625" s="349"/>
      <c r="V1625" s="349"/>
      <c r="W1625" s="349"/>
      <c r="X1625" s="349"/>
      <c r="Y1625" s="349"/>
      <c r="Z1625" s="349"/>
      <c r="AA1625" s="349"/>
      <c r="AB1625" s="349"/>
      <c r="AC1625" s="349"/>
      <c r="AD1625" s="350"/>
    </row>
    <row r="1626" spans="3:30" x14ac:dyDescent="0.2">
      <c r="C1626" s="327"/>
      <c r="T1626" s="349"/>
      <c r="U1626" s="349"/>
      <c r="V1626" s="349"/>
      <c r="W1626" s="349"/>
      <c r="X1626" s="349"/>
      <c r="Y1626" s="349"/>
      <c r="Z1626" s="349"/>
      <c r="AA1626" s="349"/>
      <c r="AB1626" s="349"/>
      <c r="AC1626" s="349"/>
      <c r="AD1626" s="350"/>
    </row>
    <row r="1627" spans="3:30" x14ac:dyDescent="0.2">
      <c r="C1627" s="327"/>
      <c r="T1627" s="349"/>
      <c r="U1627" s="349"/>
      <c r="V1627" s="349"/>
      <c r="W1627" s="349"/>
      <c r="X1627" s="349"/>
      <c r="Y1627" s="349"/>
      <c r="Z1627" s="349"/>
      <c r="AA1627" s="349"/>
      <c r="AB1627" s="349"/>
      <c r="AC1627" s="349"/>
      <c r="AD1627" s="350"/>
    </row>
    <row r="1628" spans="3:30" x14ac:dyDescent="0.2">
      <c r="C1628" s="327"/>
      <c r="T1628" s="349"/>
      <c r="U1628" s="349"/>
      <c r="V1628" s="349"/>
      <c r="W1628" s="349"/>
      <c r="X1628" s="349"/>
      <c r="Y1628" s="349"/>
      <c r="Z1628" s="349"/>
      <c r="AA1628" s="349"/>
      <c r="AB1628" s="349"/>
      <c r="AC1628" s="349"/>
      <c r="AD1628" s="350"/>
    </row>
    <row r="1629" spans="3:30" x14ac:dyDescent="0.2">
      <c r="C1629" s="327"/>
      <c r="T1629" s="349"/>
      <c r="U1629" s="349"/>
      <c r="V1629" s="349"/>
      <c r="W1629" s="349"/>
      <c r="X1629" s="349"/>
      <c r="Y1629" s="349"/>
      <c r="Z1629" s="349"/>
      <c r="AA1629" s="349"/>
      <c r="AB1629" s="349"/>
      <c r="AC1629" s="349"/>
      <c r="AD1629" s="350"/>
    </row>
    <row r="1630" spans="3:30" x14ac:dyDescent="0.2">
      <c r="C1630" s="327"/>
      <c r="T1630" s="349"/>
      <c r="U1630" s="349"/>
      <c r="V1630" s="349"/>
      <c r="W1630" s="349"/>
      <c r="X1630" s="349"/>
      <c r="Y1630" s="349"/>
      <c r="Z1630" s="349"/>
      <c r="AA1630" s="349"/>
      <c r="AB1630" s="349"/>
      <c r="AC1630" s="349"/>
      <c r="AD1630" s="350"/>
    </row>
    <row r="1631" spans="3:30" x14ac:dyDescent="0.2">
      <c r="C1631" s="327"/>
      <c r="T1631" s="349"/>
      <c r="U1631" s="349"/>
      <c r="V1631" s="349"/>
      <c r="W1631" s="349"/>
      <c r="X1631" s="349"/>
      <c r="Y1631" s="349"/>
      <c r="Z1631" s="349"/>
      <c r="AA1631" s="349"/>
      <c r="AB1631" s="349"/>
      <c r="AC1631" s="349"/>
      <c r="AD1631" s="350"/>
    </row>
    <row r="1632" spans="3:30" x14ac:dyDescent="0.2">
      <c r="C1632" s="327"/>
      <c r="T1632" s="349"/>
      <c r="U1632" s="349"/>
      <c r="V1632" s="349"/>
      <c r="W1632" s="349"/>
      <c r="X1632" s="349"/>
      <c r="Y1632" s="349"/>
      <c r="Z1632" s="349"/>
      <c r="AA1632" s="349"/>
      <c r="AB1632" s="349"/>
      <c r="AC1632" s="349"/>
      <c r="AD1632" s="350"/>
    </row>
    <row r="1633" spans="3:30" x14ac:dyDescent="0.2">
      <c r="C1633" s="327"/>
      <c r="T1633" s="349"/>
      <c r="U1633" s="349"/>
      <c r="V1633" s="349"/>
      <c r="W1633" s="349"/>
      <c r="X1633" s="349"/>
      <c r="Y1633" s="349"/>
      <c r="Z1633" s="349"/>
      <c r="AA1633" s="349"/>
      <c r="AB1633" s="349"/>
      <c r="AC1633" s="349"/>
      <c r="AD1633" s="350"/>
    </row>
    <row r="1634" spans="3:30" x14ac:dyDescent="0.2">
      <c r="C1634" s="327"/>
      <c r="T1634" s="349"/>
      <c r="U1634" s="349"/>
      <c r="V1634" s="349"/>
      <c r="W1634" s="349"/>
      <c r="X1634" s="349"/>
      <c r="Y1634" s="349"/>
      <c r="Z1634" s="349"/>
      <c r="AA1634" s="349"/>
      <c r="AB1634" s="349"/>
      <c r="AC1634" s="349"/>
      <c r="AD1634" s="350"/>
    </row>
    <row r="1635" spans="3:30" x14ac:dyDescent="0.2">
      <c r="C1635" s="327"/>
      <c r="T1635" s="349"/>
      <c r="U1635" s="349"/>
      <c r="V1635" s="349"/>
      <c r="W1635" s="349"/>
      <c r="X1635" s="349"/>
      <c r="Y1635" s="349"/>
      <c r="Z1635" s="349"/>
      <c r="AA1635" s="349"/>
      <c r="AB1635" s="349"/>
      <c r="AC1635" s="349"/>
      <c r="AD1635" s="350"/>
    </row>
    <row r="1636" spans="3:30" x14ac:dyDescent="0.2">
      <c r="C1636" s="327"/>
      <c r="T1636" s="349"/>
      <c r="U1636" s="349"/>
      <c r="V1636" s="349"/>
      <c r="W1636" s="349"/>
      <c r="X1636" s="349"/>
      <c r="Y1636" s="349"/>
      <c r="Z1636" s="349"/>
      <c r="AA1636" s="349"/>
      <c r="AB1636" s="349"/>
      <c r="AC1636" s="349"/>
      <c r="AD1636" s="350"/>
    </row>
    <row r="1637" spans="3:30" x14ac:dyDescent="0.2">
      <c r="C1637" s="327"/>
      <c r="T1637" s="349"/>
      <c r="U1637" s="349"/>
      <c r="V1637" s="349"/>
      <c r="W1637" s="349"/>
      <c r="X1637" s="349"/>
      <c r="Y1637" s="349"/>
      <c r="Z1637" s="349"/>
      <c r="AA1637" s="349"/>
      <c r="AB1637" s="349"/>
      <c r="AC1637" s="349"/>
      <c r="AD1637" s="350"/>
    </row>
    <row r="1638" spans="3:30" x14ac:dyDescent="0.2">
      <c r="C1638" s="327"/>
      <c r="T1638" s="349"/>
      <c r="U1638" s="349"/>
      <c r="V1638" s="349"/>
      <c r="W1638" s="349"/>
      <c r="X1638" s="349"/>
      <c r="Y1638" s="349"/>
      <c r="Z1638" s="349"/>
      <c r="AA1638" s="349"/>
      <c r="AB1638" s="349"/>
      <c r="AC1638" s="349"/>
      <c r="AD1638" s="350"/>
    </row>
    <row r="1639" spans="3:30" x14ac:dyDescent="0.2">
      <c r="C1639" s="327"/>
      <c r="T1639" s="349"/>
      <c r="U1639" s="349"/>
      <c r="V1639" s="349"/>
      <c r="W1639" s="349"/>
      <c r="X1639" s="349"/>
      <c r="Y1639" s="349"/>
      <c r="Z1639" s="349"/>
      <c r="AA1639" s="349"/>
      <c r="AB1639" s="349"/>
      <c r="AC1639" s="349"/>
      <c r="AD1639" s="350"/>
    </row>
    <row r="1640" spans="3:30" x14ac:dyDescent="0.2">
      <c r="C1640" s="327"/>
      <c r="T1640" s="349"/>
      <c r="U1640" s="349"/>
      <c r="V1640" s="349"/>
      <c r="W1640" s="349"/>
      <c r="X1640" s="349"/>
      <c r="Y1640" s="349"/>
      <c r="Z1640" s="349"/>
      <c r="AA1640" s="349"/>
      <c r="AB1640" s="349"/>
      <c r="AC1640" s="349"/>
      <c r="AD1640" s="350"/>
    </row>
    <row r="1641" spans="3:30" x14ac:dyDescent="0.2">
      <c r="C1641" s="327"/>
      <c r="T1641" s="349"/>
      <c r="U1641" s="349"/>
      <c r="V1641" s="349"/>
      <c r="W1641" s="349"/>
      <c r="X1641" s="349"/>
      <c r="Y1641" s="349"/>
      <c r="Z1641" s="349"/>
      <c r="AA1641" s="349"/>
      <c r="AB1641" s="349"/>
      <c r="AC1641" s="349"/>
      <c r="AD1641" s="350"/>
    </row>
    <row r="1642" spans="3:30" x14ac:dyDescent="0.2">
      <c r="C1642" s="327"/>
      <c r="T1642" s="349"/>
      <c r="U1642" s="349"/>
      <c r="V1642" s="349"/>
      <c r="W1642" s="349"/>
      <c r="X1642" s="349"/>
      <c r="Y1642" s="349"/>
      <c r="Z1642" s="349"/>
      <c r="AA1642" s="349"/>
      <c r="AB1642" s="349"/>
      <c r="AC1642" s="349"/>
      <c r="AD1642" s="350"/>
    </row>
    <row r="1643" spans="3:30" x14ac:dyDescent="0.2">
      <c r="C1643" s="327"/>
      <c r="T1643" s="349"/>
      <c r="U1643" s="349"/>
      <c r="V1643" s="349"/>
      <c r="W1643" s="349"/>
      <c r="X1643" s="349"/>
      <c r="Y1643" s="349"/>
      <c r="Z1643" s="349"/>
      <c r="AA1643" s="349"/>
      <c r="AB1643" s="349"/>
      <c r="AC1643" s="349"/>
      <c r="AD1643" s="350"/>
    </row>
    <row r="1644" spans="3:30" x14ac:dyDescent="0.2">
      <c r="C1644" s="327"/>
      <c r="T1644" s="349"/>
      <c r="U1644" s="349"/>
      <c r="V1644" s="349"/>
      <c r="W1644" s="349"/>
      <c r="X1644" s="349"/>
      <c r="Y1644" s="349"/>
      <c r="Z1644" s="349"/>
      <c r="AA1644" s="349"/>
      <c r="AB1644" s="349"/>
      <c r="AC1644" s="349"/>
      <c r="AD1644" s="350"/>
    </row>
    <row r="1645" spans="3:30" x14ac:dyDescent="0.2">
      <c r="C1645" s="327"/>
      <c r="T1645" s="349"/>
      <c r="U1645" s="349"/>
      <c r="V1645" s="349"/>
      <c r="W1645" s="349"/>
      <c r="X1645" s="349"/>
      <c r="Y1645" s="349"/>
      <c r="Z1645" s="349"/>
      <c r="AA1645" s="349"/>
      <c r="AB1645" s="349"/>
      <c r="AC1645" s="349"/>
      <c r="AD1645" s="350"/>
    </row>
    <row r="1646" spans="3:30" x14ac:dyDescent="0.2">
      <c r="C1646" s="327"/>
      <c r="T1646" s="349"/>
      <c r="U1646" s="349"/>
      <c r="V1646" s="349"/>
      <c r="W1646" s="349"/>
      <c r="X1646" s="349"/>
      <c r="Y1646" s="349"/>
      <c r="Z1646" s="349"/>
      <c r="AA1646" s="349"/>
      <c r="AB1646" s="349"/>
      <c r="AC1646" s="349"/>
      <c r="AD1646" s="350"/>
    </row>
    <row r="1647" spans="3:30" x14ac:dyDescent="0.2">
      <c r="C1647" s="327"/>
      <c r="T1647" s="349"/>
      <c r="U1647" s="349"/>
      <c r="V1647" s="349"/>
      <c r="W1647" s="349"/>
      <c r="X1647" s="349"/>
      <c r="Y1647" s="349"/>
      <c r="Z1647" s="349"/>
      <c r="AA1647" s="349"/>
      <c r="AB1647" s="349"/>
      <c r="AC1647" s="349"/>
      <c r="AD1647" s="350"/>
    </row>
    <row r="1648" spans="3:30" x14ac:dyDescent="0.2">
      <c r="C1648" s="327"/>
      <c r="T1648" s="349"/>
      <c r="U1648" s="349"/>
      <c r="V1648" s="349"/>
      <c r="W1648" s="349"/>
      <c r="X1648" s="349"/>
      <c r="Y1648" s="349"/>
      <c r="Z1648" s="349"/>
      <c r="AA1648" s="349"/>
      <c r="AB1648" s="349"/>
      <c r="AC1648" s="349"/>
      <c r="AD1648" s="350"/>
    </row>
    <row r="1649" spans="3:30" x14ac:dyDescent="0.2">
      <c r="C1649" s="327"/>
      <c r="T1649" s="349"/>
      <c r="U1649" s="349"/>
      <c r="V1649" s="349"/>
      <c r="W1649" s="349"/>
      <c r="X1649" s="349"/>
      <c r="Y1649" s="349"/>
      <c r="Z1649" s="349"/>
      <c r="AA1649" s="349"/>
      <c r="AB1649" s="349"/>
      <c r="AC1649" s="349"/>
      <c r="AD1649" s="350"/>
    </row>
    <row r="1650" spans="3:30" x14ac:dyDescent="0.2">
      <c r="C1650" s="327"/>
      <c r="T1650" s="349"/>
      <c r="U1650" s="349"/>
      <c r="V1650" s="349"/>
      <c r="W1650" s="349"/>
      <c r="X1650" s="349"/>
      <c r="Y1650" s="349"/>
      <c r="Z1650" s="349"/>
      <c r="AA1650" s="349"/>
      <c r="AB1650" s="349"/>
      <c r="AC1650" s="349"/>
      <c r="AD1650" s="350"/>
    </row>
    <row r="1651" spans="3:30" x14ac:dyDescent="0.2">
      <c r="C1651" s="327"/>
      <c r="T1651" s="349"/>
      <c r="U1651" s="349"/>
      <c r="V1651" s="349"/>
      <c r="W1651" s="349"/>
      <c r="X1651" s="349"/>
      <c r="Y1651" s="349"/>
      <c r="Z1651" s="349"/>
      <c r="AA1651" s="349"/>
      <c r="AB1651" s="349"/>
      <c r="AC1651" s="349"/>
      <c r="AD1651" s="350"/>
    </row>
    <row r="1652" spans="3:30" x14ac:dyDescent="0.2">
      <c r="C1652" s="327"/>
      <c r="T1652" s="349"/>
      <c r="U1652" s="349"/>
      <c r="V1652" s="349"/>
      <c r="W1652" s="349"/>
      <c r="X1652" s="349"/>
      <c r="Y1652" s="349"/>
      <c r="Z1652" s="349"/>
      <c r="AA1652" s="349"/>
      <c r="AB1652" s="349"/>
      <c r="AC1652" s="349"/>
      <c r="AD1652" s="350"/>
    </row>
    <row r="1653" spans="3:30" x14ac:dyDescent="0.2">
      <c r="C1653" s="327"/>
      <c r="T1653" s="349"/>
      <c r="U1653" s="349"/>
      <c r="V1653" s="349"/>
      <c r="W1653" s="349"/>
      <c r="X1653" s="349"/>
      <c r="Y1653" s="349"/>
      <c r="Z1653" s="349"/>
      <c r="AA1653" s="349"/>
      <c r="AB1653" s="349"/>
      <c r="AC1653" s="349"/>
      <c r="AD1653" s="350"/>
    </row>
    <row r="1654" spans="3:30" x14ac:dyDescent="0.2">
      <c r="C1654" s="327"/>
      <c r="T1654" s="349"/>
      <c r="U1654" s="349"/>
      <c r="V1654" s="349"/>
      <c r="W1654" s="349"/>
      <c r="X1654" s="349"/>
      <c r="Y1654" s="349"/>
      <c r="Z1654" s="349"/>
      <c r="AA1654" s="349"/>
      <c r="AB1654" s="349"/>
      <c r="AC1654" s="349"/>
      <c r="AD1654" s="350"/>
    </row>
    <row r="1655" spans="3:30" x14ac:dyDescent="0.2">
      <c r="C1655" s="327"/>
      <c r="T1655" s="349"/>
      <c r="U1655" s="349"/>
      <c r="V1655" s="349"/>
      <c r="W1655" s="349"/>
      <c r="X1655" s="349"/>
      <c r="Y1655" s="349"/>
      <c r="Z1655" s="349"/>
      <c r="AA1655" s="349"/>
      <c r="AB1655" s="349"/>
      <c r="AC1655" s="349"/>
      <c r="AD1655" s="350"/>
    </row>
    <row r="1656" spans="3:30" x14ac:dyDescent="0.2">
      <c r="C1656" s="327"/>
      <c r="T1656" s="349"/>
      <c r="U1656" s="349"/>
      <c r="V1656" s="349"/>
      <c r="W1656" s="349"/>
      <c r="X1656" s="349"/>
      <c r="Y1656" s="349"/>
      <c r="Z1656" s="349"/>
      <c r="AA1656" s="349"/>
      <c r="AB1656" s="349"/>
      <c r="AC1656" s="349"/>
      <c r="AD1656" s="350"/>
    </row>
    <row r="1657" spans="3:30" x14ac:dyDescent="0.2">
      <c r="C1657" s="327"/>
      <c r="T1657" s="349"/>
      <c r="U1657" s="349"/>
      <c r="V1657" s="349"/>
      <c r="W1657" s="349"/>
      <c r="X1657" s="349"/>
      <c r="Y1657" s="349"/>
      <c r="Z1657" s="349"/>
      <c r="AA1657" s="349"/>
      <c r="AB1657" s="349"/>
      <c r="AC1657" s="349"/>
      <c r="AD1657" s="350"/>
    </row>
    <row r="1658" spans="3:30" x14ac:dyDescent="0.2">
      <c r="C1658" s="327"/>
      <c r="T1658" s="349"/>
      <c r="U1658" s="349"/>
      <c r="V1658" s="349"/>
      <c r="W1658" s="349"/>
      <c r="X1658" s="349"/>
      <c r="Y1658" s="349"/>
      <c r="Z1658" s="349"/>
      <c r="AA1658" s="349"/>
      <c r="AB1658" s="349"/>
      <c r="AC1658" s="349"/>
      <c r="AD1658" s="350"/>
    </row>
    <row r="1659" spans="3:30" x14ac:dyDescent="0.2">
      <c r="C1659" s="327"/>
      <c r="T1659" s="349"/>
      <c r="U1659" s="349"/>
      <c r="V1659" s="349"/>
      <c r="W1659" s="349"/>
      <c r="X1659" s="349"/>
      <c r="Y1659" s="349"/>
      <c r="Z1659" s="349"/>
      <c r="AA1659" s="349"/>
      <c r="AB1659" s="349"/>
      <c r="AC1659" s="349"/>
      <c r="AD1659" s="350"/>
    </row>
    <row r="1660" spans="3:30" x14ac:dyDescent="0.2">
      <c r="C1660" s="327"/>
      <c r="T1660" s="349"/>
      <c r="U1660" s="349"/>
      <c r="V1660" s="349"/>
      <c r="W1660" s="349"/>
      <c r="X1660" s="349"/>
      <c r="Y1660" s="349"/>
      <c r="Z1660" s="349"/>
      <c r="AA1660" s="349"/>
      <c r="AB1660" s="349"/>
      <c r="AC1660" s="349"/>
      <c r="AD1660" s="350"/>
    </row>
    <row r="1661" spans="3:30" x14ac:dyDescent="0.2">
      <c r="C1661" s="327"/>
      <c r="T1661" s="349"/>
      <c r="U1661" s="349"/>
      <c r="V1661" s="349"/>
      <c r="W1661" s="349"/>
      <c r="X1661" s="349"/>
      <c r="Y1661" s="349"/>
      <c r="Z1661" s="349"/>
      <c r="AA1661" s="349"/>
      <c r="AB1661" s="349"/>
      <c r="AC1661" s="349"/>
      <c r="AD1661" s="350"/>
    </row>
    <row r="1662" spans="3:30" x14ac:dyDescent="0.2">
      <c r="C1662" s="327"/>
      <c r="T1662" s="349"/>
      <c r="U1662" s="349"/>
      <c r="V1662" s="349"/>
      <c r="W1662" s="349"/>
      <c r="X1662" s="349"/>
      <c r="Y1662" s="349"/>
      <c r="Z1662" s="349"/>
      <c r="AA1662" s="349"/>
      <c r="AB1662" s="349"/>
      <c r="AC1662" s="349"/>
      <c r="AD1662" s="350"/>
    </row>
    <row r="1663" spans="3:30" x14ac:dyDescent="0.2">
      <c r="C1663" s="327"/>
      <c r="T1663" s="349"/>
      <c r="U1663" s="349"/>
      <c r="V1663" s="349"/>
      <c r="W1663" s="349"/>
      <c r="X1663" s="349"/>
      <c r="Y1663" s="349"/>
      <c r="Z1663" s="349"/>
      <c r="AA1663" s="349"/>
      <c r="AB1663" s="349"/>
      <c r="AC1663" s="349"/>
      <c r="AD1663" s="350"/>
    </row>
    <row r="1664" spans="3:30" x14ac:dyDescent="0.2">
      <c r="C1664" s="327"/>
      <c r="T1664" s="349"/>
      <c r="U1664" s="349"/>
      <c r="V1664" s="349"/>
      <c r="W1664" s="349"/>
      <c r="X1664" s="349"/>
      <c r="Y1664" s="349"/>
      <c r="Z1664" s="349"/>
      <c r="AA1664" s="349"/>
      <c r="AB1664" s="349"/>
      <c r="AC1664" s="349"/>
      <c r="AD1664" s="350"/>
    </row>
    <row r="1665" spans="3:30" x14ac:dyDescent="0.2">
      <c r="C1665" s="327"/>
      <c r="T1665" s="349"/>
      <c r="U1665" s="349"/>
      <c r="V1665" s="349"/>
      <c r="W1665" s="349"/>
      <c r="X1665" s="349"/>
      <c r="Y1665" s="349"/>
      <c r="Z1665" s="349"/>
      <c r="AA1665" s="349"/>
      <c r="AB1665" s="349"/>
      <c r="AC1665" s="349"/>
      <c r="AD1665" s="350"/>
    </row>
    <row r="1666" spans="3:30" x14ac:dyDescent="0.2">
      <c r="C1666" s="327"/>
      <c r="T1666" s="349"/>
      <c r="U1666" s="349"/>
      <c r="V1666" s="349"/>
      <c r="W1666" s="349"/>
      <c r="X1666" s="349"/>
      <c r="Y1666" s="349"/>
      <c r="Z1666" s="349"/>
      <c r="AA1666" s="349"/>
      <c r="AB1666" s="349"/>
      <c r="AC1666" s="349"/>
      <c r="AD1666" s="350"/>
    </row>
    <row r="1667" spans="3:30" x14ac:dyDescent="0.2">
      <c r="C1667" s="327"/>
      <c r="T1667" s="349"/>
      <c r="U1667" s="349"/>
      <c r="V1667" s="349"/>
      <c r="W1667" s="349"/>
      <c r="X1667" s="349"/>
      <c r="Y1667" s="349"/>
      <c r="Z1667" s="349"/>
      <c r="AA1667" s="349"/>
      <c r="AB1667" s="349"/>
      <c r="AC1667" s="349"/>
      <c r="AD1667" s="350"/>
    </row>
    <row r="1668" spans="3:30" x14ac:dyDescent="0.2">
      <c r="C1668" s="327"/>
      <c r="T1668" s="349"/>
      <c r="U1668" s="349"/>
      <c r="V1668" s="349"/>
      <c r="W1668" s="349"/>
      <c r="X1668" s="349"/>
      <c r="Y1668" s="349"/>
      <c r="Z1668" s="349"/>
      <c r="AA1668" s="349"/>
      <c r="AB1668" s="349"/>
      <c r="AC1668" s="349"/>
      <c r="AD1668" s="350"/>
    </row>
    <row r="1669" spans="3:30" x14ac:dyDescent="0.2">
      <c r="C1669" s="327"/>
      <c r="T1669" s="349"/>
      <c r="U1669" s="349"/>
      <c r="V1669" s="349"/>
      <c r="W1669" s="349"/>
      <c r="X1669" s="349"/>
      <c r="Y1669" s="349"/>
      <c r="Z1669" s="349"/>
      <c r="AA1669" s="349"/>
      <c r="AB1669" s="349"/>
      <c r="AC1669" s="349"/>
      <c r="AD1669" s="350"/>
    </row>
    <row r="1670" spans="3:30" x14ac:dyDescent="0.2">
      <c r="C1670" s="327"/>
      <c r="T1670" s="349"/>
      <c r="U1670" s="349"/>
      <c r="V1670" s="349"/>
      <c r="W1670" s="349"/>
      <c r="X1670" s="349"/>
      <c r="Y1670" s="349"/>
      <c r="Z1670" s="349"/>
      <c r="AA1670" s="349"/>
      <c r="AB1670" s="349"/>
      <c r="AC1670" s="349"/>
      <c r="AD1670" s="350"/>
    </row>
    <row r="1671" spans="3:30" x14ac:dyDescent="0.2">
      <c r="C1671" s="327"/>
      <c r="T1671" s="349"/>
      <c r="U1671" s="349"/>
      <c r="V1671" s="349"/>
      <c r="W1671" s="349"/>
      <c r="X1671" s="349"/>
      <c r="Y1671" s="349"/>
      <c r="Z1671" s="349"/>
      <c r="AA1671" s="349"/>
      <c r="AB1671" s="349"/>
      <c r="AC1671" s="349"/>
      <c r="AD1671" s="350"/>
    </row>
    <row r="1672" spans="3:30" x14ac:dyDescent="0.2">
      <c r="C1672" s="327"/>
      <c r="T1672" s="349"/>
      <c r="U1672" s="349"/>
      <c r="V1672" s="349"/>
      <c r="W1672" s="349"/>
      <c r="X1672" s="349"/>
      <c r="Y1672" s="349"/>
      <c r="Z1672" s="349"/>
      <c r="AA1672" s="349"/>
      <c r="AB1672" s="349"/>
      <c r="AC1672" s="349"/>
      <c r="AD1672" s="350"/>
    </row>
    <row r="1673" spans="3:30" x14ac:dyDescent="0.2">
      <c r="C1673" s="327"/>
      <c r="T1673" s="349"/>
      <c r="U1673" s="349"/>
      <c r="V1673" s="349"/>
      <c r="W1673" s="349"/>
      <c r="X1673" s="349"/>
      <c r="Y1673" s="349"/>
      <c r="Z1673" s="349"/>
      <c r="AA1673" s="349"/>
      <c r="AB1673" s="349"/>
      <c r="AC1673" s="349"/>
      <c r="AD1673" s="350"/>
    </row>
    <row r="1674" spans="3:30" x14ac:dyDescent="0.2">
      <c r="C1674" s="327"/>
      <c r="T1674" s="349"/>
      <c r="U1674" s="349"/>
      <c r="V1674" s="349"/>
      <c r="W1674" s="349"/>
      <c r="X1674" s="349"/>
      <c r="Y1674" s="349"/>
      <c r="Z1674" s="349"/>
      <c r="AA1674" s="349"/>
      <c r="AB1674" s="349"/>
      <c r="AC1674" s="349"/>
      <c r="AD1674" s="350"/>
    </row>
    <row r="1675" spans="3:30" x14ac:dyDescent="0.2">
      <c r="C1675" s="327"/>
      <c r="T1675" s="349"/>
      <c r="U1675" s="349"/>
      <c r="V1675" s="349"/>
      <c r="W1675" s="349"/>
      <c r="X1675" s="349"/>
      <c r="Y1675" s="349"/>
      <c r="Z1675" s="349"/>
      <c r="AA1675" s="349"/>
      <c r="AB1675" s="349"/>
      <c r="AC1675" s="349"/>
      <c r="AD1675" s="350"/>
    </row>
    <row r="1676" spans="3:30" x14ac:dyDescent="0.2">
      <c r="C1676" s="327"/>
      <c r="T1676" s="349"/>
      <c r="U1676" s="349"/>
      <c r="V1676" s="349"/>
      <c r="W1676" s="349"/>
      <c r="X1676" s="349"/>
      <c r="Y1676" s="349"/>
      <c r="Z1676" s="349"/>
      <c r="AA1676" s="349"/>
      <c r="AB1676" s="349"/>
      <c r="AC1676" s="349"/>
      <c r="AD1676" s="350"/>
    </row>
    <row r="1677" spans="3:30" x14ac:dyDescent="0.2">
      <c r="C1677" s="327"/>
      <c r="T1677" s="349"/>
      <c r="U1677" s="349"/>
      <c r="V1677" s="349"/>
      <c r="W1677" s="349"/>
      <c r="X1677" s="349"/>
      <c r="Y1677" s="349"/>
      <c r="Z1677" s="349"/>
      <c r="AA1677" s="349"/>
      <c r="AB1677" s="349"/>
      <c r="AC1677" s="349"/>
      <c r="AD1677" s="350"/>
    </row>
    <row r="1678" spans="3:30" x14ac:dyDescent="0.2">
      <c r="C1678" s="327"/>
      <c r="T1678" s="349"/>
      <c r="U1678" s="349"/>
      <c r="V1678" s="349"/>
      <c r="W1678" s="349"/>
      <c r="X1678" s="349"/>
      <c r="Y1678" s="349"/>
      <c r="Z1678" s="349"/>
      <c r="AA1678" s="349"/>
      <c r="AB1678" s="349"/>
      <c r="AC1678" s="349"/>
      <c r="AD1678" s="350"/>
    </row>
    <row r="1679" spans="3:30" x14ac:dyDescent="0.2">
      <c r="C1679" s="327"/>
      <c r="T1679" s="349"/>
      <c r="U1679" s="349"/>
      <c r="V1679" s="349"/>
      <c r="W1679" s="349"/>
      <c r="X1679" s="349"/>
      <c r="Y1679" s="349"/>
      <c r="Z1679" s="349"/>
      <c r="AA1679" s="349"/>
      <c r="AB1679" s="349"/>
      <c r="AC1679" s="349"/>
      <c r="AD1679" s="350"/>
    </row>
    <row r="1680" spans="3:30" x14ac:dyDescent="0.2">
      <c r="C1680" s="327"/>
      <c r="T1680" s="349"/>
      <c r="U1680" s="349"/>
      <c r="V1680" s="349"/>
      <c r="W1680" s="349"/>
      <c r="X1680" s="349"/>
      <c r="Y1680" s="349"/>
      <c r="Z1680" s="349"/>
      <c r="AA1680" s="349"/>
      <c r="AB1680" s="349"/>
      <c r="AC1680" s="349"/>
      <c r="AD1680" s="350"/>
    </row>
    <row r="1681" spans="3:30" x14ac:dyDescent="0.2">
      <c r="C1681" s="327"/>
      <c r="T1681" s="349"/>
      <c r="U1681" s="349"/>
      <c r="V1681" s="349"/>
      <c r="W1681" s="349"/>
      <c r="X1681" s="349"/>
      <c r="Y1681" s="349"/>
      <c r="Z1681" s="349"/>
      <c r="AA1681" s="349"/>
      <c r="AB1681" s="349"/>
      <c r="AC1681" s="349"/>
      <c r="AD1681" s="350"/>
    </row>
    <row r="1682" spans="3:30" x14ac:dyDescent="0.2">
      <c r="C1682" s="327"/>
      <c r="T1682" s="349"/>
      <c r="U1682" s="349"/>
      <c r="V1682" s="349"/>
      <c r="W1682" s="349"/>
      <c r="X1682" s="349"/>
      <c r="Y1682" s="349"/>
      <c r="Z1682" s="349"/>
      <c r="AA1682" s="349"/>
      <c r="AB1682" s="349"/>
      <c r="AC1682" s="349"/>
      <c r="AD1682" s="350"/>
    </row>
    <row r="1683" spans="3:30" x14ac:dyDescent="0.2">
      <c r="C1683" s="327"/>
      <c r="T1683" s="349"/>
      <c r="U1683" s="349"/>
      <c r="V1683" s="349"/>
      <c r="W1683" s="349"/>
      <c r="X1683" s="349"/>
      <c r="Y1683" s="349"/>
      <c r="Z1683" s="349"/>
      <c r="AA1683" s="349"/>
      <c r="AB1683" s="349"/>
      <c r="AC1683" s="349"/>
      <c r="AD1683" s="350"/>
    </row>
    <row r="1684" spans="3:30" x14ac:dyDescent="0.2">
      <c r="C1684" s="327"/>
      <c r="T1684" s="349"/>
      <c r="U1684" s="349"/>
      <c r="V1684" s="349"/>
      <c r="W1684" s="349"/>
      <c r="X1684" s="349"/>
      <c r="Y1684" s="349"/>
      <c r="Z1684" s="349"/>
      <c r="AA1684" s="349"/>
      <c r="AB1684" s="349"/>
      <c r="AC1684" s="349"/>
      <c r="AD1684" s="350"/>
    </row>
    <row r="1685" spans="3:30" x14ac:dyDescent="0.2">
      <c r="T1685" s="349"/>
      <c r="U1685" s="349"/>
      <c r="V1685" s="349"/>
      <c r="W1685" s="349"/>
      <c r="X1685" s="349"/>
      <c r="Y1685" s="349"/>
      <c r="Z1685" s="349"/>
      <c r="AA1685" s="349"/>
      <c r="AB1685" s="349"/>
      <c r="AC1685" s="349"/>
      <c r="AD1685" s="350"/>
    </row>
    <row r="1686" spans="3:30" x14ac:dyDescent="0.2">
      <c r="T1686" s="349"/>
      <c r="U1686" s="349"/>
      <c r="V1686" s="349"/>
      <c r="W1686" s="349"/>
      <c r="X1686" s="349"/>
      <c r="Y1686" s="349"/>
      <c r="Z1686" s="349"/>
      <c r="AA1686" s="349"/>
      <c r="AB1686" s="349"/>
      <c r="AC1686" s="349"/>
      <c r="AD1686" s="350"/>
    </row>
    <row r="1687" spans="3:30" x14ac:dyDescent="0.2">
      <c r="T1687" s="349"/>
      <c r="U1687" s="349"/>
      <c r="V1687" s="349"/>
      <c r="W1687" s="349"/>
      <c r="X1687" s="349"/>
      <c r="Y1687" s="349"/>
      <c r="Z1687" s="349"/>
      <c r="AA1687" s="349"/>
      <c r="AB1687" s="349"/>
      <c r="AC1687" s="349"/>
      <c r="AD1687" s="350"/>
    </row>
    <row r="1688" spans="3:30" x14ac:dyDescent="0.2">
      <c r="T1688" s="349"/>
      <c r="U1688" s="349"/>
      <c r="V1688" s="349"/>
      <c r="W1688" s="349"/>
      <c r="X1688" s="349"/>
      <c r="Y1688" s="349"/>
      <c r="Z1688" s="349"/>
      <c r="AA1688" s="349"/>
      <c r="AB1688" s="349"/>
      <c r="AC1688" s="349"/>
      <c r="AD1688" s="350"/>
    </row>
    <row r="1689" spans="3:30" x14ac:dyDescent="0.2">
      <c r="T1689" s="349"/>
      <c r="U1689" s="349"/>
      <c r="V1689" s="349"/>
      <c r="W1689" s="349"/>
      <c r="X1689" s="349"/>
      <c r="Y1689" s="349"/>
      <c r="Z1689" s="349"/>
      <c r="AA1689" s="349"/>
      <c r="AB1689" s="349"/>
      <c r="AC1689" s="349"/>
      <c r="AD1689" s="350"/>
    </row>
    <row r="1690" spans="3:30" x14ac:dyDescent="0.2">
      <c r="T1690" s="349"/>
      <c r="U1690" s="349"/>
      <c r="V1690" s="349"/>
      <c r="W1690" s="349"/>
      <c r="X1690" s="349"/>
      <c r="Y1690" s="349"/>
      <c r="Z1690" s="349"/>
      <c r="AA1690" s="349"/>
      <c r="AB1690" s="349"/>
      <c r="AC1690" s="349"/>
      <c r="AD1690" s="350"/>
    </row>
    <row r="1691" spans="3:30" x14ac:dyDescent="0.2">
      <c r="T1691" s="349"/>
      <c r="U1691" s="349"/>
      <c r="V1691" s="349"/>
      <c r="W1691" s="349"/>
      <c r="X1691" s="349"/>
      <c r="Y1691" s="349"/>
      <c r="Z1691" s="349"/>
      <c r="AA1691" s="349"/>
      <c r="AB1691" s="349"/>
      <c r="AC1691" s="349"/>
      <c r="AD1691" s="350"/>
    </row>
    <row r="1692" spans="3:30" x14ac:dyDescent="0.2">
      <c r="T1692" s="349"/>
      <c r="U1692" s="349"/>
      <c r="V1692" s="349"/>
      <c r="W1692" s="349"/>
      <c r="X1692" s="349"/>
      <c r="Y1692" s="349"/>
      <c r="Z1692" s="349"/>
      <c r="AA1692" s="349"/>
      <c r="AB1692" s="349"/>
      <c r="AC1692" s="349"/>
      <c r="AD1692" s="350"/>
    </row>
    <row r="1693" spans="3:30" x14ac:dyDescent="0.2">
      <c r="T1693" s="349"/>
      <c r="U1693" s="349"/>
      <c r="V1693" s="349"/>
      <c r="W1693" s="349"/>
      <c r="X1693" s="349"/>
      <c r="Y1693" s="349"/>
      <c r="Z1693" s="349"/>
      <c r="AA1693" s="349"/>
      <c r="AB1693" s="349"/>
      <c r="AC1693" s="349"/>
      <c r="AD1693" s="350"/>
    </row>
    <row r="1694" spans="3:30" x14ac:dyDescent="0.2">
      <c r="T1694" s="349"/>
      <c r="U1694" s="349"/>
      <c r="V1694" s="349"/>
      <c r="W1694" s="349"/>
      <c r="X1694" s="349"/>
      <c r="Y1694" s="349"/>
      <c r="Z1694" s="349"/>
      <c r="AA1694" s="349"/>
      <c r="AB1694" s="349"/>
      <c r="AC1694" s="349"/>
      <c r="AD1694" s="350"/>
    </row>
    <row r="1695" spans="3:30" x14ac:dyDescent="0.2">
      <c r="T1695" s="349"/>
      <c r="U1695" s="349"/>
      <c r="V1695" s="349"/>
      <c r="W1695" s="349"/>
      <c r="X1695" s="349"/>
      <c r="Y1695" s="349"/>
      <c r="Z1695" s="349"/>
      <c r="AA1695" s="349"/>
      <c r="AB1695" s="349"/>
      <c r="AC1695" s="349"/>
      <c r="AD1695" s="350"/>
    </row>
    <row r="1696" spans="3:30" x14ac:dyDescent="0.2">
      <c r="T1696" s="349"/>
      <c r="U1696" s="349"/>
      <c r="V1696" s="349"/>
      <c r="W1696" s="349"/>
      <c r="X1696" s="349"/>
      <c r="Y1696" s="349"/>
      <c r="Z1696" s="349"/>
      <c r="AA1696" s="349"/>
      <c r="AB1696" s="349"/>
      <c r="AC1696" s="349"/>
      <c r="AD1696" s="350"/>
    </row>
    <row r="1697" spans="20:30" x14ac:dyDescent="0.2">
      <c r="T1697" s="349"/>
      <c r="U1697" s="349"/>
      <c r="V1697" s="349"/>
      <c r="W1697" s="349"/>
      <c r="X1697" s="349"/>
      <c r="Y1697" s="349"/>
      <c r="Z1697" s="349"/>
      <c r="AA1697" s="349"/>
      <c r="AB1697" s="349"/>
      <c r="AC1697" s="349"/>
      <c r="AD1697" s="350"/>
    </row>
    <row r="1698" spans="20:30" x14ac:dyDescent="0.2">
      <c r="T1698" s="349"/>
      <c r="U1698" s="349"/>
      <c r="V1698" s="349"/>
      <c r="W1698" s="349"/>
      <c r="X1698" s="349"/>
      <c r="Y1698" s="349"/>
      <c r="Z1698" s="349"/>
      <c r="AA1698" s="349"/>
      <c r="AB1698" s="349"/>
      <c r="AC1698" s="349"/>
      <c r="AD1698" s="350"/>
    </row>
    <row r="1699" spans="20:30" x14ac:dyDescent="0.2">
      <c r="T1699" s="349"/>
      <c r="U1699" s="349"/>
      <c r="V1699" s="349"/>
      <c r="W1699" s="349"/>
      <c r="X1699" s="349"/>
      <c r="Y1699" s="349"/>
      <c r="Z1699" s="349"/>
      <c r="AA1699" s="349"/>
      <c r="AB1699" s="349"/>
      <c r="AC1699" s="349"/>
      <c r="AD1699" s="350"/>
    </row>
    <row r="1700" spans="20:30" x14ac:dyDescent="0.2">
      <c r="T1700" s="349"/>
      <c r="U1700" s="349"/>
      <c r="V1700" s="349"/>
      <c r="W1700" s="349"/>
      <c r="X1700" s="349"/>
      <c r="Y1700" s="349"/>
      <c r="Z1700" s="349"/>
      <c r="AA1700" s="349"/>
      <c r="AB1700" s="349"/>
      <c r="AC1700" s="349"/>
      <c r="AD1700" s="350"/>
    </row>
    <row r="1701" spans="20:30" x14ac:dyDescent="0.2">
      <c r="T1701" s="349"/>
      <c r="U1701" s="349"/>
      <c r="V1701" s="349"/>
      <c r="W1701" s="349"/>
      <c r="X1701" s="349"/>
      <c r="Y1701" s="349"/>
      <c r="Z1701" s="349"/>
      <c r="AA1701" s="349"/>
      <c r="AB1701" s="349"/>
      <c r="AC1701" s="349"/>
      <c r="AD1701" s="350"/>
    </row>
    <row r="1702" spans="20:30" x14ac:dyDescent="0.2">
      <c r="T1702" s="349"/>
      <c r="U1702" s="349"/>
      <c r="V1702" s="349"/>
      <c r="W1702" s="349"/>
      <c r="X1702" s="349"/>
      <c r="Y1702" s="349"/>
      <c r="Z1702" s="349"/>
      <c r="AA1702" s="349"/>
      <c r="AB1702" s="349"/>
      <c r="AC1702" s="349"/>
      <c r="AD1702" s="350"/>
    </row>
    <row r="1703" spans="20:30" x14ac:dyDescent="0.2">
      <c r="T1703" s="349"/>
      <c r="U1703" s="349"/>
      <c r="V1703" s="349"/>
      <c r="W1703" s="349"/>
      <c r="X1703" s="349"/>
      <c r="Y1703" s="349"/>
      <c r="Z1703" s="349"/>
      <c r="AA1703" s="349"/>
      <c r="AB1703" s="349"/>
      <c r="AC1703" s="349"/>
      <c r="AD1703" s="350"/>
    </row>
    <row r="1704" spans="20:30" x14ac:dyDescent="0.2">
      <c r="T1704" s="349"/>
      <c r="U1704" s="349"/>
      <c r="V1704" s="349"/>
      <c r="W1704" s="349"/>
      <c r="X1704" s="349"/>
      <c r="Y1704" s="349"/>
      <c r="Z1704" s="349"/>
      <c r="AA1704" s="349"/>
      <c r="AB1704" s="349"/>
      <c r="AC1704" s="349"/>
      <c r="AD1704" s="350"/>
    </row>
    <row r="1705" spans="20:30" x14ac:dyDescent="0.2">
      <c r="T1705" s="349"/>
      <c r="U1705" s="349"/>
      <c r="V1705" s="349"/>
      <c r="W1705" s="349"/>
      <c r="X1705" s="349"/>
      <c r="Y1705" s="349"/>
      <c r="Z1705" s="349"/>
      <c r="AA1705" s="349"/>
      <c r="AB1705" s="349"/>
      <c r="AC1705" s="349"/>
      <c r="AD1705" s="350"/>
    </row>
    <row r="1706" spans="20:30" x14ac:dyDescent="0.2">
      <c r="T1706" s="349"/>
      <c r="U1706" s="349"/>
      <c r="V1706" s="349"/>
      <c r="W1706" s="349"/>
      <c r="X1706" s="349"/>
      <c r="Y1706" s="349"/>
      <c r="Z1706" s="349"/>
      <c r="AA1706" s="349"/>
      <c r="AB1706" s="349"/>
      <c r="AC1706" s="349"/>
      <c r="AD1706" s="350"/>
    </row>
    <row r="1707" spans="20:30" x14ac:dyDescent="0.2">
      <c r="T1707" s="349"/>
      <c r="U1707" s="349"/>
      <c r="V1707" s="349"/>
      <c r="W1707" s="349"/>
      <c r="X1707" s="349"/>
      <c r="Y1707" s="349"/>
      <c r="Z1707" s="349"/>
      <c r="AA1707" s="349"/>
      <c r="AB1707" s="349"/>
      <c r="AC1707" s="349"/>
      <c r="AD1707" s="350"/>
    </row>
    <row r="1708" spans="20:30" x14ac:dyDescent="0.2">
      <c r="T1708" s="349"/>
      <c r="U1708" s="349"/>
      <c r="V1708" s="349"/>
      <c r="W1708" s="349"/>
      <c r="X1708" s="349"/>
      <c r="Y1708" s="349"/>
      <c r="Z1708" s="349"/>
      <c r="AA1708" s="349"/>
      <c r="AB1708" s="349"/>
      <c r="AC1708" s="349"/>
      <c r="AD1708" s="350"/>
    </row>
    <row r="1709" spans="20:30" x14ac:dyDescent="0.2">
      <c r="T1709" s="349"/>
      <c r="U1709" s="349"/>
      <c r="V1709" s="349"/>
      <c r="W1709" s="349"/>
      <c r="X1709" s="349"/>
      <c r="Y1709" s="349"/>
      <c r="Z1709" s="349"/>
      <c r="AA1709" s="349"/>
      <c r="AB1709" s="349"/>
      <c r="AC1709" s="349"/>
      <c r="AD1709" s="350"/>
    </row>
    <row r="1710" spans="20:30" x14ac:dyDescent="0.2">
      <c r="T1710" s="349"/>
      <c r="U1710" s="349"/>
      <c r="V1710" s="349"/>
      <c r="W1710" s="349"/>
      <c r="X1710" s="349"/>
      <c r="Y1710" s="349"/>
      <c r="Z1710" s="349"/>
      <c r="AA1710" s="349"/>
      <c r="AB1710" s="349"/>
      <c r="AC1710" s="349"/>
      <c r="AD1710" s="350"/>
    </row>
    <row r="1711" spans="20:30" x14ac:dyDescent="0.2">
      <c r="T1711" s="349"/>
      <c r="U1711" s="349"/>
      <c r="V1711" s="349"/>
      <c r="W1711" s="349"/>
      <c r="X1711" s="349"/>
      <c r="Y1711" s="349"/>
      <c r="Z1711" s="349"/>
      <c r="AA1711" s="349"/>
      <c r="AB1711" s="349"/>
      <c r="AC1711" s="349"/>
      <c r="AD1711" s="350"/>
    </row>
    <row r="1712" spans="20:30" x14ac:dyDescent="0.2">
      <c r="T1712" s="349"/>
      <c r="U1712" s="349"/>
      <c r="V1712" s="349"/>
      <c r="W1712" s="349"/>
      <c r="X1712" s="349"/>
      <c r="Y1712" s="349"/>
      <c r="Z1712" s="349"/>
      <c r="AA1712" s="349"/>
      <c r="AB1712" s="349"/>
      <c r="AC1712" s="349"/>
      <c r="AD1712" s="350"/>
    </row>
    <row r="1713" spans="20:30" x14ac:dyDescent="0.2">
      <c r="T1713" s="349"/>
      <c r="U1713" s="349"/>
      <c r="V1713" s="349"/>
      <c r="W1713" s="349"/>
      <c r="X1713" s="349"/>
      <c r="Y1713" s="349"/>
      <c r="Z1713" s="349"/>
      <c r="AA1713" s="349"/>
      <c r="AB1713" s="349"/>
      <c r="AC1713" s="349"/>
      <c r="AD1713" s="350"/>
    </row>
    <row r="1714" spans="20:30" x14ac:dyDescent="0.2">
      <c r="T1714" s="349"/>
      <c r="U1714" s="349"/>
      <c r="V1714" s="349"/>
      <c r="W1714" s="349"/>
      <c r="X1714" s="349"/>
      <c r="Y1714" s="349"/>
      <c r="Z1714" s="349"/>
      <c r="AA1714" s="349"/>
      <c r="AB1714" s="349"/>
      <c r="AC1714" s="349"/>
      <c r="AD1714" s="350"/>
    </row>
    <row r="1715" spans="20:30" x14ac:dyDescent="0.2">
      <c r="T1715" s="349"/>
      <c r="U1715" s="349"/>
      <c r="V1715" s="349"/>
      <c r="W1715" s="349"/>
      <c r="X1715" s="349"/>
      <c r="Y1715" s="349"/>
      <c r="Z1715" s="349"/>
      <c r="AA1715" s="349"/>
      <c r="AB1715" s="349"/>
      <c r="AC1715" s="349"/>
      <c r="AD1715" s="350"/>
    </row>
    <row r="1716" spans="20:30" x14ac:dyDescent="0.2">
      <c r="T1716" s="349"/>
      <c r="U1716" s="349"/>
      <c r="V1716" s="349"/>
      <c r="W1716" s="349"/>
      <c r="X1716" s="349"/>
      <c r="Y1716" s="349"/>
      <c r="Z1716" s="349"/>
      <c r="AA1716" s="349"/>
      <c r="AB1716" s="349"/>
      <c r="AC1716" s="349"/>
      <c r="AD1716" s="350"/>
    </row>
    <row r="1717" spans="20:30" x14ac:dyDescent="0.2">
      <c r="T1717" s="349"/>
      <c r="U1717" s="349"/>
      <c r="V1717" s="349"/>
      <c r="W1717" s="349"/>
      <c r="X1717" s="349"/>
      <c r="Y1717" s="349"/>
      <c r="Z1717" s="349"/>
      <c r="AA1717" s="349"/>
      <c r="AB1717" s="349"/>
      <c r="AC1717" s="349"/>
      <c r="AD1717" s="350"/>
    </row>
    <row r="1718" spans="20:30" x14ac:dyDescent="0.2">
      <c r="T1718" s="349"/>
      <c r="U1718" s="349"/>
      <c r="V1718" s="349"/>
      <c r="W1718" s="349"/>
      <c r="X1718" s="349"/>
      <c r="Y1718" s="349"/>
      <c r="Z1718" s="349"/>
      <c r="AA1718" s="349"/>
      <c r="AB1718" s="349"/>
      <c r="AC1718" s="349"/>
      <c r="AD1718" s="350"/>
    </row>
    <row r="1719" spans="20:30" x14ac:dyDescent="0.2">
      <c r="T1719" s="349"/>
      <c r="U1719" s="349"/>
      <c r="V1719" s="349"/>
      <c r="W1719" s="349"/>
      <c r="X1719" s="349"/>
      <c r="Y1719" s="349"/>
      <c r="Z1719" s="349"/>
      <c r="AA1719" s="349"/>
      <c r="AB1719" s="349"/>
      <c r="AC1719" s="349"/>
      <c r="AD1719" s="350"/>
    </row>
    <row r="1720" spans="20:30" x14ac:dyDescent="0.2">
      <c r="T1720" s="349"/>
      <c r="U1720" s="349"/>
      <c r="V1720" s="349"/>
      <c r="W1720" s="349"/>
      <c r="X1720" s="349"/>
      <c r="Y1720" s="349"/>
      <c r="Z1720" s="349"/>
      <c r="AA1720" s="349"/>
      <c r="AB1720" s="349"/>
      <c r="AC1720" s="349"/>
      <c r="AD1720" s="350"/>
    </row>
    <row r="1721" spans="20:30" x14ac:dyDescent="0.2">
      <c r="T1721" s="349"/>
      <c r="U1721" s="349"/>
      <c r="V1721" s="349"/>
      <c r="W1721" s="349"/>
      <c r="X1721" s="349"/>
      <c r="Y1721" s="349"/>
      <c r="Z1721" s="349"/>
      <c r="AA1721" s="349"/>
      <c r="AB1721" s="349"/>
      <c r="AC1721" s="349"/>
      <c r="AD1721" s="350"/>
    </row>
    <row r="1722" spans="20:30" x14ac:dyDescent="0.2">
      <c r="T1722" s="349"/>
      <c r="U1722" s="349"/>
      <c r="V1722" s="349"/>
      <c r="W1722" s="349"/>
      <c r="X1722" s="349"/>
      <c r="Y1722" s="349"/>
      <c r="Z1722" s="349"/>
      <c r="AA1722" s="349"/>
      <c r="AB1722" s="349"/>
      <c r="AC1722" s="349"/>
      <c r="AD1722" s="350"/>
    </row>
    <row r="1723" spans="20:30" x14ac:dyDescent="0.2">
      <c r="T1723" s="349"/>
      <c r="U1723" s="349"/>
      <c r="V1723" s="349"/>
      <c r="W1723" s="349"/>
      <c r="X1723" s="349"/>
      <c r="Y1723" s="349"/>
      <c r="Z1723" s="349"/>
      <c r="AA1723" s="349"/>
      <c r="AB1723" s="349"/>
      <c r="AC1723" s="349"/>
      <c r="AD1723" s="350"/>
    </row>
    <row r="1724" spans="20:30" x14ac:dyDescent="0.2">
      <c r="T1724" s="349"/>
      <c r="U1724" s="349"/>
      <c r="V1724" s="349"/>
      <c r="W1724" s="349"/>
      <c r="X1724" s="349"/>
      <c r="Y1724" s="349"/>
      <c r="Z1724" s="349"/>
      <c r="AA1724" s="349"/>
      <c r="AB1724" s="349"/>
      <c r="AC1724" s="349"/>
      <c r="AD1724" s="350"/>
    </row>
    <row r="1725" spans="20:30" x14ac:dyDescent="0.2">
      <c r="T1725" s="349"/>
      <c r="U1725" s="349"/>
      <c r="V1725" s="349"/>
      <c r="W1725" s="349"/>
      <c r="X1725" s="349"/>
      <c r="Y1725" s="349"/>
      <c r="Z1725" s="349"/>
      <c r="AA1725" s="349"/>
      <c r="AB1725" s="349"/>
      <c r="AC1725" s="349"/>
      <c r="AD1725" s="350"/>
    </row>
    <row r="1726" spans="20:30" x14ac:dyDescent="0.2">
      <c r="T1726" s="349"/>
      <c r="U1726" s="349"/>
      <c r="V1726" s="349"/>
      <c r="W1726" s="349"/>
      <c r="X1726" s="349"/>
      <c r="Y1726" s="349"/>
      <c r="Z1726" s="349"/>
      <c r="AA1726" s="349"/>
      <c r="AB1726" s="349"/>
      <c r="AC1726" s="349"/>
      <c r="AD1726" s="350"/>
    </row>
    <row r="1727" spans="20:30" x14ac:dyDescent="0.2">
      <c r="T1727" s="349"/>
      <c r="U1727" s="349"/>
      <c r="V1727" s="349"/>
      <c r="W1727" s="349"/>
      <c r="X1727" s="349"/>
      <c r="Y1727" s="349"/>
      <c r="Z1727" s="349"/>
      <c r="AA1727" s="349"/>
      <c r="AB1727" s="349"/>
      <c r="AC1727" s="349"/>
      <c r="AD1727" s="350"/>
    </row>
    <row r="1728" spans="20:30" x14ac:dyDescent="0.2">
      <c r="T1728" s="349"/>
      <c r="U1728" s="349"/>
      <c r="V1728" s="349"/>
      <c r="W1728" s="349"/>
      <c r="X1728" s="349"/>
      <c r="Y1728" s="349"/>
      <c r="Z1728" s="349"/>
      <c r="AA1728" s="349"/>
      <c r="AB1728" s="349"/>
      <c r="AC1728" s="349"/>
      <c r="AD1728" s="350"/>
    </row>
    <row r="1729" spans="20:30" x14ac:dyDescent="0.2">
      <c r="T1729" s="349"/>
      <c r="U1729" s="349"/>
      <c r="V1729" s="349"/>
      <c r="W1729" s="349"/>
      <c r="X1729" s="349"/>
      <c r="Y1729" s="349"/>
      <c r="Z1729" s="349"/>
      <c r="AA1729" s="349"/>
      <c r="AB1729" s="349"/>
      <c r="AC1729" s="349"/>
      <c r="AD1729" s="350"/>
    </row>
    <row r="1730" spans="20:30" x14ac:dyDescent="0.2">
      <c r="T1730" s="349"/>
      <c r="U1730" s="349"/>
      <c r="V1730" s="349"/>
      <c r="W1730" s="349"/>
      <c r="X1730" s="349"/>
      <c r="Y1730" s="349"/>
      <c r="Z1730" s="349"/>
      <c r="AA1730" s="349"/>
      <c r="AB1730" s="349"/>
      <c r="AC1730" s="349"/>
      <c r="AD1730" s="350"/>
    </row>
    <row r="1731" spans="20:30" x14ac:dyDescent="0.2">
      <c r="T1731" s="349"/>
      <c r="U1731" s="349"/>
      <c r="V1731" s="349"/>
      <c r="W1731" s="349"/>
      <c r="X1731" s="349"/>
      <c r="Y1731" s="349"/>
      <c r="Z1731" s="349"/>
      <c r="AA1731" s="349"/>
      <c r="AB1731" s="349"/>
      <c r="AC1731" s="349"/>
      <c r="AD1731" s="350"/>
    </row>
    <row r="1732" spans="20:30" x14ac:dyDescent="0.2">
      <c r="T1732" s="349"/>
      <c r="U1732" s="349"/>
      <c r="V1732" s="349"/>
      <c r="W1732" s="349"/>
      <c r="X1732" s="349"/>
      <c r="Y1732" s="349"/>
      <c r="Z1732" s="349"/>
      <c r="AA1732" s="349"/>
      <c r="AB1732" s="349"/>
      <c r="AC1732" s="349"/>
      <c r="AD1732" s="350"/>
    </row>
    <row r="1733" spans="20:30" x14ac:dyDescent="0.2">
      <c r="T1733" s="349"/>
      <c r="U1733" s="349"/>
      <c r="V1733" s="349"/>
      <c r="W1733" s="349"/>
      <c r="X1733" s="349"/>
      <c r="Y1733" s="349"/>
      <c r="Z1733" s="349"/>
      <c r="AA1733" s="349"/>
      <c r="AB1733" s="349"/>
      <c r="AC1733" s="349"/>
      <c r="AD1733" s="350"/>
    </row>
    <row r="1734" spans="20:30" x14ac:dyDescent="0.2">
      <c r="T1734" s="349"/>
      <c r="U1734" s="349"/>
      <c r="V1734" s="349"/>
      <c r="W1734" s="349"/>
      <c r="X1734" s="349"/>
      <c r="Y1734" s="349"/>
      <c r="Z1734" s="349"/>
      <c r="AA1734" s="349"/>
      <c r="AB1734" s="349"/>
      <c r="AC1734" s="349"/>
      <c r="AD1734" s="350"/>
    </row>
    <row r="1735" spans="20:30" x14ac:dyDescent="0.2">
      <c r="T1735" s="349"/>
      <c r="U1735" s="349"/>
      <c r="V1735" s="349"/>
      <c r="W1735" s="349"/>
      <c r="X1735" s="349"/>
      <c r="Y1735" s="349"/>
      <c r="Z1735" s="349"/>
      <c r="AA1735" s="349"/>
      <c r="AB1735" s="349"/>
      <c r="AC1735" s="349"/>
      <c r="AD1735" s="350"/>
    </row>
    <row r="1736" spans="20:30" x14ac:dyDescent="0.2">
      <c r="T1736" s="349"/>
      <c r="U1736" s="349"/>
      <c r="V1736" s="349"/>
      <c r="W1736" s="349"/>
      <c r="X1736" s="349"/>
      <c r="Y1736" s="349"/>
      <c r="Z1736" s="349"/>
      <c r="AA1736" s="349"/>
      <c r="AB1736" s="349"/>
      <c r="AC1736" s="349"/>
      <c r="AD1736" s="350"/>
    </row>
    <row r="1737" spans="20:30" x14ac:dyDescent="0.2">
      <c r="T1737" s="349"/>
      <c r="U1737" s="349"/>
      <c r="V1737" s="349"/>
      <c r="W1737" s="349"/>
      <c r="X1737" s="349"/>
      <c r="Y1737" s="349"/>
      <c r="Z1737" s="349"/>
      <c r="AA1737" s="349"/>
      <c r="AB1737" s="349"/>
      <c r="AC1737" s="349"/>
      <c r="AD1737" s="350"/>
    </row>
    <row r="1738" spans="20:30" x14ac:dyDescent="0.2">
      <c r="T1738" s="349"/>
      <c r="U1738" s="349"/>
      <c r="V1738" s="349"/>
      <c r="W1738" s="349"/>
      <c r="X1738" s="349"/>
      <c r="Y1738" s="349"/>
      <c r="Z1738" s="349"/>
      <c r="AA1738" s="349"/>
      <c r="AB1738" s="349"/>
      <c r="AC1738" s="349"/>
      <c r="AD1738" s="350"/>
    </row>
    <row r="1739" spans="20:30" x14ac:dyDescent="0.2">
      <c r="T1739" s="349"/>
      <c r="U1739" s="349"/>
      <c r="V1739" s="349"/>
      <c r="W1739" s="349"/>
      <c r="X1739" s="349"/>
      <c r="Y1739" s="349"/>
      <c r="Z1739" s="349"/>
      <c r="AA1739" s="349"/>
      <c r="AB1739" s="349"/>
      <c r="AC1739" s="349"/>
      <c r="AD1739" s="350"/>
    </row>
    <row r="1740" spans="20:30" x14ac:dyDescent="0.2">
      <c r="T1740" s="349"/>
      <c r="U1740" s="349"/>
      <c r="V1740" s="349"/>
      <c r="W1740" s="349"/>
      <c r="X1740" s="349"/>
      <c r="Y1740" s="349"/>
      <c r="Z1740" s="349"/>
      <c r="AA1740" s="349"/>
      <c r="AB1740" s="349"/>
      <c r="AC1740" s="349"/>
      <c r="AD1740" s="350"/>
    </row>
    <row r="1741" spans="20:30" x14ac:dyDescent="0.2">
      <c r="T1741" s="349"/>
      <c r="U1741" s="349"/>
      <c r="V1741" s="349"/>
      <c r="W1741" s="349"/>
      <c r="X1741" s="349"/>
      <c r="Y1741" s="349"/>
      <c r="Z1741" s="349"/>
      <c r="AA1741" s="349"/>
      <c r="AB1741" s="349"/>
      <c r="AC1741" s="349"/>
      <c r="AD1741" s="350"/>
    </row>
    <row r="1742" spans="20:30" x14ac:dyDescent="0.2">
      <c r="T1742" s="349"/>
      <c r="U1742" s="349"/>
      <c r="V1742" s="349"/>
      <c r="W1742" s="349"/>
      <c r="X1742" s="349"/>
      <c r="Y1742" s="349"/>
      <c r="Z1742" s="349"/>
      <c r="AA1742" s="349"/>
      <c r="AB1742" s="349"/>
      <c r="AC1742" s="349"/>
      <c r="AD1742" s="350"/>
    </row>
    <row r="1743" spans="20:30" x14ac:dyDescent="0.2">
      <c r="T1743" s="349"/>
      <c r="U1743" s="349"/>
      <c r="V1743" s="349"/>
      <c r="W1743" s="349"/>
      <c r="X1743" s="349"/>
      <c r="Y1743" s="349"/>
      <c r="Z1743" s="349"/>
      <c r="AA1743" s="349"/>
      <c r="AB1743" s="349"/>
      <c r="AC1743" s="349"/>
      <c r="AD1743" s="350"/>
    </row>
    <row r="1744" spans="20:30" x14ac:dyDescent="0.2">
      <c r="T1744" s="349"/>
      <c r="U1744" s="349"/>
      <c r="V1744" s="349"/>
      <c r="W1744" s="349"/>
      <c r="X1744" s="349"/>
      <c r="Y1744" s="349"/>
      <c r="Z1744" s="349"/>
      <c r="AA1744" s="349"/>
      <c r="AB1744" s="349"/>
      <c r="AC1744" s="349"/>
      <c r="AD1744" s="350"/>
    </row>
    <row r="1745" spans="20:30" x14ac:dyDescent="0.2">
      <c r="T1745" s="349"/>
      <c r="U1745" s="349"/>
      <c r="V1745" s="349"/>
      <c r="W1745" s="349"/>
      <c r="X1745" s="349"/>
      <c r="Y1745" s="349"/>
      <c r="Z1745" s="349"/>
      <c r="AA1745" s="349"/>
      <c r="AB1745" s="349"/>
      <c r="AC1745" s="349"/>
      <c r="AD1745" s="350"/>
    </row>
    <row r="1746" spans="20:30" x14ac:dyDescent="0.2">
      <c r="T1746" s="349"/>
      <c r="U1746" s="349"/>
      <c r="V1746" s="349"/>
      <c r="W1746" s="349"/>
      <c r="X1746" s="349"/>
      <c r="Y1746" s="349"/>
      <c r="Z1746" s="349"/>
      <c r="AA1746" s="349"/>
      <c r="AB1746" s="349"/>
      <c r="AC1746" s="349"/>
      <c r="AD1746" s="350"/>
    </row>
    <row r="1747" spans="20:30" x14ac:dyDescent="0.2">
      <c r="T1747" s="349"/>
      <c r="U1747" s="349"/>
      <c r="V1747" s="349"/>
      <c r="W1747" s="349"/>
      <c r="X1747" s="349"/>
      <c r="Y1747" s="349"/>
      <c r="Z1747" s="349"/>
      <c r="AA1747" s="349"/>
      <c r="AB1747" s="349"/>
      <c r="AC1747" s="349"/>
      <c r="AD1747" s="350"/>
    </row>
    <row r="1748" spans="20:30" x14ac:dyDescent="0.2">
      <c r="T1748" s="349"/>
      <c r="U1748" s="349"/>
      <c r="V1748" s="349"/>
      <c r="W1748" s="349"/>
      <c r="X1748" s="349"/>
      <c r="Y1748" s="349"/>
      <c r="Z1748" s="349"/>
      <c r="AA1748" s="349"/>
      <c r="AB1748" s="349"/>
      <c r="AC1748" s="349"/>
      <c r="AD1748" s="350"/>
    </row>
    <row r="1749" spans="20:30" x14ac:dyDescent="0.2">
      <c r="T1749" s="349"/>
      <c r="U1749" s="349"/>
      <c r="V1749" s="349"/>
      <c r="W1749" s="349"/>
      <c r="X1749" s="349"/>
      <c r="Y1749" s="349"/>
      <c r="Z1749" s="349"/>
      <c r="AA1749" s="349"/>
      <c r="AB1749" s="349"/>
      <c r="AC1749" s="349"/>
      <c r="AD1749" s="350"/>
    </row>
    <row r="1750" spans="20:30" x14ac:dyDescent="0.2">
      <c r="T1750" s="349"/>
      <c r="U1750" s="349"/>
      <c r="V1750" s="349"/>
      <c r="W1750" s="349"/>
      <c r="X1750" s="349"/>
      <c r="Y1750" s="349"/>
      <c r="Z1750" s="349"/>
      <c r="AA1750" s="349"/>
      <c r="AB1750" s="349"/>
      <c r="AC1750" s="349"/>
      <c r="AD1750" s="350"/>
    </row>
    <row r="1751" spans="20:30" x14ac:dyDescent="0.2">
      <c r="T1751" s="349"/>
      <c r="U1751" s="349"/>
      <c r="V1751" s="349"/>
      <c r="W1751" s="349"/>
      <c r="X1751" s="349"/>
      <c r="Y1751" s="349"/>
      <c r="Z1751" s="349"/>
      <c r="AA1751" s="349"/>
      <c r="AB1751" s="349"/>
      <c r="AC1751" s="349"/>
      <c r="AD1751" s="350"/>
    </row>
    <row r="1752" spans="20:30" x14ac:dyDescent="0.2">
      <c r="T1752" s="349"/>
      <c r="U1752" s="349"/>
      <c r="V1752" s="349"/>
      <c r="W1752" s="349"/>
      <c r="X1752" s="349"/>
      <c r="Y1752" s="349"/>
      <c r="Z1752" s="349"/>
      <c r="AA1752" s="349"/>
      <c r="AB1752" s="349"/>
      <c r="AC1752" s="349"/>
      <c r="AD1752" s="350"/>
    </row>
    <row r="1753" spans="20:30" x14ac:dyDescent="0.2">
      <c r="T1753" s="349"/>
      <c r="U1753" s="349"/>
      <c r="V1753" s="349"/>
      <c r="W1753" s="349"/>
      <c r="X1753" s="349"/>
      <c r="Y1753" s="349"/>
      <c r="Z1753" s="349"/>
      <c r="AA1753" s="349"/>
      <c r="AB1753" s="349"/>
      <c r="AC1753" s="349"/>
      <c r="AD1753" s="350"/>
    </row>
    <row r="1754" spans="20:30" x14ac:dyDescent="0.2">
      <c r="T1754" s="349"/>
      <c r="U1754" s="349"/>
      <c r="V1754" s="349"/>
      <c r="W1754" s="349"/>
      <c r="X1754" s="349"/>
      <c r="Y1754" s="349"/>
      <c r="Z1754" s="349"/>
      <c r="AA1754" s="349"/>
      <c r="AB1754" s="349"/>
      <c r="AC1754" s="349"/>
      <c r="AD1754" s="350"/>
    </row>
    <row r="1755" spans="20:30" x14ac:dyDescent="0.2">
      <c r="T1755" s="349"/>
      <c r="U1755" s="349"/>
      <c r="V1755" s="349"/>
      <c r="W1755" s="349"/>
      <c r="X1755" s="349"/>
      <c r="Y1755" s="349"/>
      <c r="Z1755" s="349"/>
      <c r="AA1755" s="349"/>
      <c r="AB1755" s="349"/>
      <c r="AC1755" s="349"/>
      <c r="AD1755" s="350"/>
    </row>
    <row r="1756" spans="20:30" x14ac:dyDescent="0.2">
      <c r="T1756" s="349"/>
      <c r="U1756" s="349"/>
      <c r="V1756" s="349"/>
      <c r="W1756" s="349"/>
      <c r="X1756" s="349"/>
      <c r="Y1756" s="349"/>
      <c r="Z1756" s="349"/>
      <c r="AA1756" s="349"/>
      <c r="AB1756" s="349"/>
      <c r="AC1756" s="349"/>
      <c r="AD1756" s="350"/>
    </row>
    <row r="1757" spans="20:30" x14ac:dyDescent="0.2">
      <c r="T1757" s="349"/>
      <c r="U1757" s="349"/>
      <c r="V1757" s="349"/>
      <c r="W1757" s="349"/>
      <c r="X1757" s="349"/>
      <c r="Y1757" s="349"/>
      <c r="Z1757" s="349"/>
      <c r="AA1757" s="349"/>
      <c r="AB1757" s="349"/>
      <c r="AC1757" s="349"/>
      <c r="AD1757" s="350"/>
    </row>
    <row r="1758" spans="20:30" x14ac:dyDescent="0.2">
      <c r="T1758" s="349"/>
      <c r="U1758" s="349"/>
      <c r="V1758" s="349"/>
      <c r="W1758" s="349"/>
      <c r="X1758" s="349"/>
      <c r="Y1758" s="349"/>
      <c r="Z1758" s="349"/>
      <c r="AA1758" s="349"/>
      <c r="AB1758" s="349"/>
      <c r="AC1758" s="349"/>
      <c r="AD1758" s="350"/>
    </row>
    <row r="1759" spans="20:30" x14ac:dyDescent="0.2">
      <c r="T1759" s="349"/>
      <c r="U1759" s="349"/>
      <c r="V1759" s="349"/>
      <c r="W1759" s="349"/>
      <c r="X1759" s="349"/>
      <c r="Y1759" s="349"/>
      <c r="Z1759" s="349"/>
      <c r="AA1759" s="349"/>
      <c r="AB1759" s="349"/>
      <c r="AC1759" s="349"/>
      <c r="AD1759" s="350"/>
    </row>
    <row r="1760" spans="20:30" x14ac:dyDescent="0.2">
      <c r="T1760" s="349"/>
      <c r="U1760" s="349"/>
      <c r="V1760" s="349"/>
      <c r="W1760" s="349"/>
      <c r="X1760" s="349"/>
      <c r="Y1760" s="349"/>
      <c r="Z1760" s="349"/>
      <c r="AA1760" s="349"/>
      <c r="AB1760" s="349"/>
      <c r="AC1760" s="349"/>
      <c r="AD1760" s="350"/>
    </row>
    <row r="1761" spans="20:30" x14ac:dyDescent="0.2">
      <c r="T1761" s="349"/>
      <c r="U1761" s="349"/>
      <c r="V1761" s="349"/>
      <c r="W1761" s="349"/>
      <c r="X1761" s="349"/>
      <c r="Y1761" s="349"/>
      <c r="Z1761" s="349"/>
      <c r="AA1761" s="349"/>
      <c r="AB1761" s="349"/>
      <c r="AC1761" s="349"/>
      <c r="AD1761" s="350"/>
    </row>
    <row r="1762" spans="20:30" x14ac:dyDescent="0.2">
      <c r="T1762" s="349"/>
      <c r="U1762" s="349"/>
      <c r="V1762" s="349"/>
      <c r="W1762" s="349"/>
      <c r="X1762" s="349"/>
      <c r="Y1762" s="349"/>
      <c r="Z1762" s="349"/>
      <c r="AA1762" s="349"/>
      <c r="AB1762" s="349"/>
      <c r="AC1762" s="349"/>
      <c r="AD1762" s="350"/>
    </row>
    <row r="1763" spans="20:30" x14ac:dyDescent="0.2">
      <c r="T1763" s="349"/>
      <c r="U1763" s="349"/>
      <c r="V1763" s="349"/>
      <c r="W1763" s="349"/>
      <c r="X1763" s="349"/>
      <c r="Y1763" s="349"/>
      <c r="Z1763" s="349"/>
      <c r="AA1763" s="349"/>
      <c r="AB1763" s="349"/>
      <c r="AC1763" s="349"/>
      <c r="AD1763" s="350"/>
    </row>
    <row r="1764" spans="20:30" x14ac:dyDescent="0.2">
      <c r="T1764" s="349"/>
      <c r="U1764" s="349"/>
      <c r="V1764" s="349"/>
      <c r="W1764" s="349"/>
      <c r="X1764" s="349"/>
      <c r="Y1764" s="349"/>
      <c r="Z1764" s="349"/>
      <c r="AA1764" s="349"/>
      <c r="AB1764" s="349"/>
      <c r="AC1764" s="349"/>
      <c r="AD1764" s="350"/>
    </row>
    <row r="1765" spans="20:30" x14ac:dyDescent="0.2">
      <c r="T1765" s="349"/>
      <c r="U1765" s="349"/>
      <c r="V1765" s="349"/>
      <c r="W1765" s="349"/>
      <c r="X1765" s="349"/>
      <c r="Y1765" s="349"/>
      <c r="Z1765" s="349"/>
      <c r="AA1765" s="349"/>
      <c r="AB1765" s="349"/>
      <c r="AC1765" s="349"/>
      <c r="AD1765" s="350"/>
    </row>
    <row r="1766" spans="20:30" x14ac:dyDescent="0.2">
      <c r="T1766" s="349"/>
      <c r="U1766" s="349"/>
      <c r="V1766" s="349"/>
      <c r="W1766" s="349"/>
      <c r="X1766" s="349"/>
      <c r="Y1766" s="349"/>
      <c r="Z1766" s="349"/>
      <c r="AA1766" s="349"/>
      <c r="AB1766" s="349"/>
      <c r="AC1766" s="349"/>
      <c r="AD1766" s="350"/>
    </row>
    <row r="1767" spans="20:30" x14ac:dyDescent="0.2">
      <c r="T1767" s="349"/>
      <c r="U1767" s="349"/>
      <c r="V1767" s="349"/>
      <c r="W1767" s="349"/>
      <c r="X1767" s="349"/>
      <c r="Y1767" s="349"/>
      <c r="Z1767" s="349"/>
      <c r="AA1767" s="349"/>
      <c r="AB1767" s="349"/>
      <c r="AC1767" s="349"/>
      <c r="AD1767" s="350"/>
    </row>
    <row r="1768" spans="20:30" x14ac:dyDescent="0.2">
      <c r="T1768" s="349"/>
      <c r="U1768" s="349"/>
      <c r="V1768" s="349"/>
      <c r="W1768" s="349"/>
      <c r="X1768" s="349"/>
      <c r="Y1768" s="349"/>
      <c r="Z1768" s="349"/>
      <c r="AA1768" s="349"/>
      <c r="AB1768" s="349"/>
      <c r="AC1768" s="349"/>
      <c r="AD1768" s="350"/>
    </row>
    <row r="1769" spans="20:30" x14ac:dyDescent="0.2">
      <c r="T1769" s="349"/>
      <c r="U1769" s="349"/>
      <c r="V1769" s="349"/>
      <c r="W1769" s="349"/>
      <c r="X1769" s="349"/>
      <c r="Y1769" s="349"/>
      <c r="Z1769" s="349"/>
      <c r="AA1769" s="349"/>
      <c r="AB1769" s="349"/>
      <c r="AC1769" s="349"/>
      <c r="AD1769" s="350"/>
    </row>
    <row r="1770" spans="20:30" x14ac:dyDescent="0.2">
      <c r="T1770" s="349"/>
      <c r="U1770" s="349"/>
      <c r="V1770" s="349"/>
      <c r="W1770" s="349"/>
      <c r="X1770" s="349"/>
      <c r="Y1770" s="349"/>
      <c r="Z1770" s="349"/>
      <c r="AA1770" s="349"/>
      <c r="AB1770" s="349"/>
      <c r="AC1770" s="349"/>
      <c r="AD1770" s="350"/>
    </row>
    <row r="1771" spans="20:30" x14ac:dyDescent="0.2">
      <c r="T1771" s="349"/>
      <c r="U1771" s="349"/>
      <c r="V1771" s="349"/>
      <c r="W1771" s="349"/>
      <c r="X1771" s="349"/>
      <c r="Y1771" s="349"/>
      <c r="Z1771" s="349"/>
      <c r="AA1771" s="349"/>
      <c r="AB1771" s="349"/>
      <c r="AC1771" s="349"/>
      <c r="AD1771" s="350"/>
    </row>
    <row r="1772" spans="20:30" x14ac:dyDescent="0.2">
      <c r="T1772" s="349"/>
      <c r="U1772" s="349"/>
      <c r="V1772" s="349"/>
      <c r="W1772" s="349"/>
      <c r="X1772" s="349"/>
      <c r="Y1772" s="349"/>
      <c r="Z1772" s="349"/>
      <c r="AA1772" s="349"/>
      <c r="AB1772" s="349"/>
      <c r="AC1772" s="349"/>
      <c r="AD1772" s="350"/>
    </row>
    <row r="1773" spans="20:30" x14ac:dyDescent="0.2">
      <c r="T1773" s="349"/>
      <c r="U1773" s="349"/>
      <c r="V1773" s="349"/>
      <c r="W1773" s="349"/>
      <c r="X1773" s="349"/>
      <c r="Y1773" s="349"/>
      <c r="Z1773" s="349"/>
      <c r="AA1773" s="349"/>
      <c r="AB1773" s="349"/>
      <c r="AC1773" s="349"/>
      <c r="AD1773" s="350"/>
    </row>
    <row r="1774" spans="20:30" x14ac:dyDescent="0.2">
      <c r="T1774" s="349"/>
      <c r="U1774" s="349"/>
      <c r="V1774" s="349"/>
      <c r="W1774" s="349"/>
      <c r="X1774" s="349"/>
      <c r="Y1774" s="349"/>
      <c r="Z1774" s="349"/>
      <c r="AA1774" s="349"/>
      <c r="AB1774" s="349"/>
      <c r="AC1774" s="349"/>
      <c r="AD1774" s="350"/>
    </row>
    <row r="1775" spans="20:30" x14ac:dyDescent="0.2">
      <c r="T1775" s="349"/>
      <c r="U1775" s="349"/>
      <c r="V1775" s="349"/>
      <c r="W1775" s="349"/>
      <c r="X1775" s="349"/>
      <c r="Y1775" s="349"/>
      <c r="Z1775" s="349"/>
      <c r="AA1775" s="349"/>
      <c r="AB1775" s="349"/>
      <c r="AC1775" s="349"/>
      <c r="AD1775" s="350"/>
    </row>
    <row r="1776" spans="20:30" x14ac:dyDescent="0.2">
      <c r="T1776" s="349"/>
      <c r="U1776" s="349"/>
      <c r="V1776" s="349"/>
      <c r="W1776" s="349"/>
      <c r="X1776" s="349"/>
      <c r="Y1776" s="349"/>
      <c r="Z1776" s="349"/>
      <c r="AA1776" s="349"/>
      <c r="AB1776" s="349"/>
      <c r="AC1776" s="349"/>
      <c r="AD1776" s="350"/>
    </row>
    <row r="1777" spans="20:30" x14ac:dyDescent="0.2">
      <c r="T1777" s="349"/>
      <c r="U1777" s="349"/>
      <c r="V1777" s="349"/>
      <c r="W1777" s="349"/>
      <c r="X1777" s="349"/>
      <c r="Y1777" s="349"/>
      <c r="Z1777" s="349"/>
      <c r="AA1777" s="349"/>
      <c r="AB1777" s="349"/>
      <c r="AC1777" s="349"/>
      <c r="AD1777" s="350"/>
    </row>
    <row r="1778" spans="20:30" x14ac:dyDescent="0.2">
      <c r="T1778" s="349"/>
      <c r="U1778" s="349"/>
      <c r="V1778" s="349"/>
      <c r="W1778" s="349"/>
      <c r="X1778" s="349"/>
      <c r="Y1778" s="349"/>
      <c r="Z1778" s="349"/>
      <c r="AA1778" s="349"/>
      <c r="AB1778" s="349"/>
      <c r="AC1778" s="349"/>
      <c r="AD1778" s="350"/>
    </row>
    <row r="1779" spans="20:30" x14ac:dyDescent="0.2">
      <c r="T1779" s="349"/>
      <c r="U1779" s="349"/>
      <c r="V1779" s="349"/>
      <c r="W1779" s="349"/>
      <c r="X1779" s="349"/>
      <c r="Y1779" s="349"/>
      <c r="Z1779" s="349"/>
      <c r="AA1779" s="349"/>
      <c r="AB1779" s="349"/>
      <c r="AC1779" s="349"/>
      <c r="AD1779" s="350"/>
    </row>
    <row r="1780" spans="20:30" x14ac:dyDescent="0.2">
      <c r="T1780" s="349"/>
      <c r="U1780" s="349"/>
      <c r="V1780" s="349"/>
      <c r="W1780" s="349"/>
      <c r="X1780" s="349"/>
      <c r="Y1780" s="349"/>
      <c r="Z1780" s="349"/>
      <c r="AA1780" s="349"/>
      <c r="AB1780" s="349"/>
      <c r="AC1780" s="349"/>
      <c r="AD1780" s="350"/>
    </row>
    <row r="1781" spans="20:30" x14ac:dyDescent="0.2">
      <c r="T1781" s="349"/>
      <c r="U1781" s="349"/>
      <c r="V1781" s="349"/>
      <c r="W1781" s="349"/>
      <c r="X1781" s="349"/>
      <c r="Y1781" s="349"/>
      <c r="Z1781" s="349"/>
      <c r="AA1781" s="349"/>
      <c r="AB1781" s="349"/>
      <c r="AC1781" s="349"/>
      <c r="AD1781" s="350"/>
    </row>
    <row r="1782" spans="20:30" x14ac:dyDescent="0.2">
      <c r="T1782" s="349"/>
      <c r="U1782" s="349"/>
      <c r="V1782" s="349"/>
      <c r="W1782" s="349"/>
      <c r="X1782" s="349"/>
      <c r="Y1782" s="349"/>
      <c r="Z1782" s="349"/>
      <c r="AA1782" s="349"/>
      <c r="AB1782" s="349"/>
      <c r="AC1782" s="349"/>
      <c r="AD1782" s="350"/>
    </row>
    <row r="1783" spans="20:30" x14ac:dyDescent="0.2">
      <c r="T1783" s="349"/>
      <c r="U1783" s="349"/>
      <c r="V1783" s="349"/>
      <c r="W1783" s="349"/>
      <c r="X1783" s="349"/>
      <c r="Y1783" s="349"/>
      <c r="Z1783" s="349"/>
      <c r="AA1783" s="349"/>
      <c r="AB1783" s="349"/>
      <c r="AC1783" s="349"/>
      <c r="AD1783" s="350"/>
    </row>
    <row r="1784" spans="20:30" x14ac:dyDescent="0.2">
      <c r="T1784" s="349"/>
      <c r="U1784" s="349"/>
      <c r="V1784" s="349"/>
      <c r="W1784" s="349"/>
      <c r="X1784" s="349"/>
      <c r="Y1784" s="349"/>
      <c r="Z1784" s="349"/>
      <c r="AA1784" s="349"/>
      <c r="AB1784" s="349"/>
      <c r="AC1784" s="349"/>
      <c r="AD1784" s="350"/>
    </row>
    <row r="1785" spans="20:30" x14ac:dyDescent="0.2">
      <c r="T1785" s="349"/>
      <c r="U1785" s="349"/>
      <c r="V1785" s="349"/>
      <c r="W1785" s="349"/>
      <c r="X1785" s="349"/>
      <c r="Y1785" s="349"/>
      <c r="Z1785" s="349"/>
      <c r="AA1785" s="349"/>
      <c r="AB1785" s="349"/>
      <c r="AC1785" s="349"/>
      <c r="AD1785" s="350"/>
    </row>
    <row r="1786" spans="20:30" x14ac:dyDescent="0.2">
      <c r="T1786" s="349"/>
      <c r="U1786" s="349"/>
      <c r="V1786" s="349"/>
      <c r="W1786" s="349"/>
      <c r="X1786" s="349"/>
      <c r="Y1786" s="349"/>
      <c r="Z1786" s="349"/>
      <c r="AA1786" s="349"/>
      <c r="AB1786" s="349"/>
      <c r="AC1786" s="349"/>
      <c r="AD1786" s="350"/>
    </row>
    <row r="1787" spans="20:30" x14ac:dyDescent="0.2">
      <c r="T1787" s="349"/>
      <c r="U1787" s="349"/>
      <c r="V1787" s="349"/>
      <c r="W1787" s="349"/>
      <c r="X1787" s="349"/>
      <c r="Y1787" s="349"/>
      <c r="Z1787" s="349"/>
      <c r="AA1787" s="349"/>
      <c r="AB1787" s="349"/>
      <c r="AC1787" s="349"/>
      <c r="AD1787" s="350"/>
    </row>
    <row r="1788" spans="20:30" x14ac:dyDescent="0.2">
      <c r="T1788" s="349"/>
      <c r="U1788" s="349"/>
      <c r="V1788" s="349"/>
      <c r="W1788" s="349"/>
      <c r="X1788" s="349"/>
      <c r="Y1788" s="349"/>
      <c r="Z1788" s="349"/>
      <c r="AA1788" s="349"/>
      <c r="AB1788" s="349"/>
      <c r="AC1788" s="349"/>
      <c r="AD1788" s="350"/>
    </row>
    <row r="1789" spans="20:30" x14ac:dyDescent="0.2">
      <c r="T1789" s="349"/>
      <c r="U1789" s="349"/>
      <c r="V1789" s="349"/>
      <c r="W1789" s="349"/>
      <c r="X1789" s="349"/>
      <c r="Y1789" s="349"/>
      <c r="Z1789" s="349"/>
      <c r="AA1789" s="349"/>
      <c r="AB1789" s="349"/>
      <c r="AC1789" s="349"/>
      <c r="AD1789" s="350"/>
    </row>
    <row r="1790" spans="20:30" x14ac:dyDescent="0.2">
      <c r="T1790" s="349"/>
      <c r="U1790" s="349"/>
      <c r="V1790" s="349"/>
      <c r="W1790" s="349"/>
      <c r="X1790" s="349"/>
      <c r="Y1790" s="349"/>
      <c r="Z1790" s="349"/>
      <c r="AA1790" s="349"/>
      <c r="AB1790" s="349"/>
      <c r="AC1790" s="349"/>
      <c r="AD1790" s="350"/>
    </row>
    <row r="1791" spans="20:30" x14ac:dyDescent="0.2">
      <c r="T1791" s="349"/>
      <c r="U1791" s="349"/>
      <c r="V1791" s="349"/>
      <c r="W1791" s="349"/>
      <c r="X1791" s="349"/>
      <c r="Y1791" s="349"/>
      <c r="Z1791" s="349"/>
      <c r="AA1791" s="349"/>
      <c r="AB1791" s="349"/>
      <c r="AC1791" s="349"/>
      <c r="AD1791" s="350"/>
    </row>
    <row r="1792" spans="20:30" x14ac:dyDescent="0.2">
      <c r="T1792" s="349"/>
      <c r="U1792" s="349"/>
      <c r="V1792" s="349"/>
      <c r="W1792" s="349"/>
      <c r="X1792" s="349"/>
      <c r="Y1792" s="349"/>
      <c r="Z1792" s="349"/>
      <c r="AA1792" s="349"/>
      <c r="AB1792" s="349"/>
      <c r="AC1792" s="349"/>
      <c r="AD1792" s="350"/>
    </row>
    <row r="1793" spans="20:30" x14ac:dyDescent="0.2">
      <c r="T1793" s="349"/>
      <c r="U1793" s="349"/>
      <c r="V1793" s="349"/>
      <c r="W1793" s="349"/>
      <c r="X1793" s="349"/>
      <c r="Y1793" s="349"/>
      <c r="Z1793" s="349"/>
      <c r="AA1793" s="349"/>
      <c r="AB1793" s="349"/>
      <c r="AC1793" s="349"/>
      <c r="AD1793" s="350"/>
    </row>
    <row r="1794" spans="20:30" x14ac:dyDescent="0.2">
      <c r="T1794" s="349"/>
      <c r="U1794" s="349"/>
      <c r="V1794" s="349"/>
      <c r="W1794" s="349"/>
      <c r="X1794" s="349"/>
      <c r="Y1794" s="349"/>
      <c r="Z1794" s="349"/>
      <c r="AA1794" s="349"/>
      <c r="AB1794" s="349"/>
      <c r="AC1794" s="349"/>
      <c r="AD1794" s="350"/>
    </row>
    <row r="1795" spans="20:30" x14ac:dyDescent="0.2">
      <c r="T1795" s="349"/>
      <c r="U1795" s="349"/>
      <c r="V1795" s="349"/>
      <c r="W1795" s="349"/>
      <c r="X1795" s="349"/>
      <c r="Y1795" s="349"/>
      <c r="Z1795" s="349"/>
      <c r="AA1795" s="349"/>
      <c r="AB1795" s="349"/>
      <c r="AC1795" s="349"/>
      <c r="AD1795" s="350"/>
    </row>
    <row r="1796" spans="20:30" x14ac:dyDescent="0.2">
      <c r="T1796" s="349"/>
      <c r="U1796" s="349"/>
      <c r="V1796" s="349"/>
      <c r="W1796" s="349"/>
      <c r="X1796" s="349"/>
      <c r="Y1796" s="349"/>
      <c r="Z1796" s="349"/>
      <c r="AA1796" s="349"/>
      <c r="AB1796" s="349"/>
      <c r="AC1796" s="349"/>
      <c r="AD1796" s="350"/>
    </row>
    <row r="1797" spans="20:30" x14ac:dyDescent="0.2">
      <c r="T1797" s="349"/>
      <c r="U1797" s="349"/>
      <c r="V1797" s="349"/>
      <c r="W1797" s="349"/>
      <c r="X1797" s="349"/>
      <c r="Y1797" s="349"/>
      <c r="Z1797" s="349"/>
      <c r="AA1797" s="349"/>
      <c r="AB1797" s="349"/>
      <c r="AC1797" s="349"/>
      <c r="AD1797" s="350"/>
    </row>
    <row r="1798" spans="20:30" x14ac:dyDescent="0.2">
      <c r="T1798" s="349"/>
      <c r="U1798" s="349"/>
      <c r="V1798" s="349"/>
      <c r="W1798" s="349"/>
      <c r="X1798" s="349"/>
      <c r="Y1798" s="349"/>
      <c r="Z1798" s="349"/>
      <c r="AA1798" s="349"/>
      <c r="AB1798" s="349"/>
      <c r="AC1798" s="349"/>
      <c r="AD1798" s="350"/>
    </row>
    <row r="1799" spans="20:30" x14ac:dyDescent="0.2">
      <c r="T1799" s="349"/>
      <c r="U1799" s="349"/>
      <c r="V1799" s="349"/>
      <c r="W1799" s="349"/>
      <c r="X1799" s="349"/>
      <c r="Y1799" s="349"/>
      <c r="Z1799" s="349"/>
      <c r="AA1799" s="349"/>
      <c r="AB1799" s="349"/>
      <c r="AC1799" s="349"/>
      <c r="AD1799" s="350"/>
    </row>
    <row r="1800" spans="20:30" x14ac:dyDescent="0.2">
      <c r="T1800" s="349"/>
      <c r="U1800" s="349"/>
      <c r="V1800" s="349"/>
      <c r="W1800" s="349"/>
      <c r="X1800" s="349"/>
      <c r="Y1800" s="349"/>
      <c r="Z1800" s="349"/>
      <c r="AA1800" s="349"/>
      <c r="AB1800" s="349"/>
      <c r="AC1800" s="349"/>
      <c r="AD1800" s="350"/>
    </row>
    <row r="1801" spans="20:30" x14ac:dyDescent="0.2">
      <c r="T1801" s="349"/>
      <c r="U1801" s="349"/>
      <c r="V1801" s="349"/>
      <c r="W1801" s="349"/>
      <c r="X1801" s="349"/>
      <c r="Y1801" s="349"/>
      <c r="Z1801" s="349"/>
      <c r="AA1801" s="349"/>
      <c r="AB1801" s="349"/>
      <c r="AC1801" s="349"/>
      <c r="AD1801" s="350"/>
    </row>
    <row r="1802" spans="20:30" x14ac:dyDescent="0.2">
      <c r="T1802" s="349"/>
      <c r="U1802" s="349"/>
      <c r="V1802" s="349"/>
      <c r="W1802" s="349"/>
      <c r="X1802" s="349"/>
      <c r="Y1802" s="349"/>
      <c r="Z1802" s="349"/>
      <c r="AA1802" s="349"/>
      <c r="AB1802" s="349"/>
      <c r="AC1802" s="349"/>
      <c r="AD1802" s="350"/>
    </row>
    <row r="1803" spans="20:30" x14ac:dyDescent="0.2">
      <c r="T1803" s="349"/>
      <c r="U1803" s="349"/>
      <c r="V1803" s="349"/>
      <c r="W1803" s="349"/>
      <c r="X1803" s="349"/>
      <c r="Y1803" s="349"/>
      <c r="Z1803" s="349"/>
      <c r="AA1803" s="349"/>
      <c r="AB1803" s="349"/>
      <c r="AC1803" s="349"/>
      <c r="AD1803" s="350"/>
    </row>
    <row r="1804" spans="20:30" x14ac:dyDescent="0.2">
      <c r="T1804" s="349"/>
      <c r="U1804" s="349"/>
      <c r="V1804" s="349"/>
      <c r="W1804" s="349"/>
      <c r="X1804" s="349"/>
      <c r="Y1804" s="349"/>
      <c r="Z1804" s="349"/>
      <c r="AA1804" s="349"/>
      <c r="AB1804" s="349"/>
      <c r="AC1804" s="349"/>
      <c r="AD1804" s="35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14AB-ADB1-4D6F-9253-BE32AF388FC0}">
  <sheetPr codeName="Sheet12"/>
  <dimension ref="A1:J45"/>
  <sheetViews>
    <sheetView workbookViewId="0">
      <selection activeCell="P35" sqref="P35"/>
    </sheetView>
  </sheetViews>
  <sheetFormatPr defaultRowHeight="12.75" x14ac:dyDescent="0.2"/>
  <cols>
    <col min="1" max="1" width="11.33203125" style="17"/>
    <col min="2" max="2" width="12.5" style="17" customWidth="1"/>
    <col min="3" max="3" width="7.6640625" style="17" customWidth="1"/>
    <col min="4" max="4" width="19.5" style="17" customWidth="1"/>
    <col min="5" max="5" width="9" style="17" customWidth="1"/>
    <col min="6" max="6" width="11.33203125" style="17" customWidth="1"/>
    <col min="7" max="7" width="12.5" style="17" customWidth="1"/>
    <col min="8" max="8" width="11.33203125" style="17"/>
  </cols>
  <sheetData>
    <row r="1" spans="1:10" ht="15.75" x14ac:dyDescent="0.25">
      <c r="A1" s="16" t="s">
        <v>1574</v>
      </c>
      <c r="H1" s="33" t="s">
        <v>1578</v>
      </c>
      <c r="J1" s="313" t="s">
        <v>1178</v>
      </c>
    </row>
    <row r="2" spans="1:10" ht="15.75" x14ac:dyDescent="0.25">
      <c r="A2" s="16" t="s">
        <v>769</v>
      </c>
      <c r="H2" s="18" t="s">
        <v>1577</v>
      </c>
      <c r="J2" s="314" t="s">
        <v>1179</v>
      </c>
    </row>
    <row r="3" spans="1:10" x14ac:dyDescent="0.2">
      <c r="D3" s="90"/>
      <c r="H3" s="19"/>
    </row>
    <row r="4" spans="1:10" x14ac:dyDescent="0.2">
      <c r="H4" s="19"/>
    </row>
    <row r="7" spans="1:10" ht="15.75" x14ac:dyDescent="0.25">
      <c r="A7" s="20" t="s">
        <v>770</v>
      </c>
      <c r="B7" s="21"/>
      <c r="C7" s="21"/>
      <c r="D7" s="21"/>
      <c r="E7" s="21"/>
      <c r="F7" s="21"/>
      <c r="G7" s="21"/>
      <c r="H7" s="21"/>
    </row>
    <row r="8" spans="1:10" x14ac:dyDescent="0.2">
      <c r="A8" s="24" t="s">
        <v>771</v>
      </c>
      <c r="B8" s="21"/>
      <c r="C8" s="21"/>
      <c r="D8" s="21"/>
      <c r="E8" s="21"/>
      <c r="F8" s="21"/>
      <c r="G8" s="21"/>
      <c r="H8" s="21"/>
    </row>
    <row r="9" spans="1:10" x14ac:dyDescent="0.2">
      <c r="A9" s="24" t="s">
        <v>772</v>
      </c>
      <c r="B9" s="21"/>
      <c r="C9" s="21"/>
      <c r="D9" s="21"/>
      <c r="E9" s="21"/>
      <c r="F9" s="21"/>
      <c r="G9" s="21"/>
      <c r="H9" s="21"/>
    </row>
    <row r="12" spans="1:10" x14ac:dyDescent="0.2">
      <c r="B12" s="7"/>
    </row>
    <row r="15" spans="1:10" x14ac:dyDescent="0.2">
      <c r="A15" s="44" t="s">
        <v>773</v>
      </c>
      <c r="B15" s="91" t="s">
        <v>1580</v>
      </c>
      <c r="C15" s="92"/>
      <c r="D15" s="92"/>
      <c r="E15" s="92"/>
      <c r="F15" s="92"/>
      <c r="G15" s="92"/>
      <c r="H15" s="92"/>
    </row>
    <row r="16" spans="1:10" x14ac:dyDescent="0.2">
      <c r="B16" s="44" t="s">
        <v>1581</v>
      </c>
    </row>
    <row r="17" spans="2:8" x14ac:dyDescent="0.2">
      <c r="B17" s="44"/>
    </row>
    <row r="19" spans="2:8" x14ac:dyDescent="0.2">
      <c r="B19" s="26"/>
      <c r="D19" s="1"/>
      <c r="E19" s="44"/>
      <c r="F19" s="8"/>
      <c r="G19" s="44"/>
      <c r="H19" s="8"/>
    </row>
    <row r="20" spans="2:8" x14ac:dyDescent="0.2">
      <c r="E20" s="1"/>
      <c r="F20" s="1"/>
    </row>
    <row r="22" spans="2:8" x14ac:dyDescent="0.2">
      <c r="B22" s="44" t="s">
        <v>66</v>
      </c>
      <c r="D22" s="93">
        <v>0.68659999999999999</v>
      </c>
      <c r="F22" s="94" t="s">
        <v>774</v>
      </c>
      <c r="G22" s="95">
        <v>0.62919999999999998</v>
      </c>
      <c r="H22" s="27"/>
    </row>
    <row r="23" spans="2:8" x14ac:dyDescent="0.2">
      <c r="D23" s="96">
        <v>1.0912999999999999</v>
      </c>
      <c r="E23" s="44"/>
      <c r="F23" s="97"/>
      <c r="G23" s="43"/>
    </row>
    <row r="24" spans="2:8" x14ac:dyDescent="0.2">
      <c r="G24" s="43"/>
    </row>
    <row r="25" spans="2:8" x14ac:dyDescent="0.2">
      <c r="G25" s="43"/>
    </row>
    <row r="26" spans="2:8" x14ac:dyDescent="0.2">
      <c r="G26" s="43"/>
    </row>
    <row r="27" spans="2:8" x14ac:dyDescent="0.2">
      <c r="G27" s="43"/>
    </row>
    <row r="28" spans="2:8" x14ac:dyDescent="0.2">
      <c r="B28" s="44" t="s">
        <v>67</v>
      </c>
      <c r="D28" s="98">
        <v>0.68659999999999999</v>
      </c>
      <c r="F28" s="94" t="s">
        <v>774</v>
      </c>
      <c r="G28" s="95">
        <v>0.65400000000000003</v>
      </c>
      <c r="H28" s="27"/>
    </row>
    <row r="29" spans="2:8" x14ac:dyDescent="0.2">
      <c r="D29" s="96">
        <v>1.0498000000000001</v>
      </c>
      <c r="E29" s="44"/>
      <c r="F29" s="97"/>
      <c r="G29" s="43"/>
    </row>
    <row r="30" spans="2:8" x14ac:dyDescent="0.2">
      <c r="G30" s="43"/>
    </row>
    <row r="31" spans="2:8" x14ac:dyDescent="0.2">
      <c r="G31" s="43"/>
    </row>
    <row r="32" spans="2:8" x14ac:dyDescent="0.2">
      <c r="G32" s="43"/>
    </row>
    <row r="33" spans="2:8" x14ac:dyDescent="0.2">
      <c r="G33" s="43"/>
    </row>
    <row r="34" spans="2:8" x14ac:dyDescent="0.2">
      <c r="B34" s="44" t="s">
        <v>68</v>
      </c>
      <c r="D34" s="98">
        <v>0.68659999999999999</v>
      </c>
      <c r="F34" s="94" t="s">
        <v>774</v>
      </c>
      <c r="G34" s="95">
        <v>0.74150000000000005</v>
      </c>
      <c r="H34" s="27"/>
    </row>
    <row r="35" spans="2:8" x14ac:dyDescent="0.2">
      <c r="D35" s="96">
        <v>0.92600000000000005</v>
      </c>
      <c r="E35" s="44"/>
      <c r="F35" s="97"/>
      <c r="G35" s="97"/>
    </row>
    <row r="44" spans="2:8" x14ac:dyDescent="0.2">
      <c r="B44" s="44"/>
    </row>
    <row r="45" spans="2:8" x14ac:dyDescent="0.2">
      <c r="B45" s="2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1A5C-0AAA-4CD6-BB07-69B415BA0F98}">
  <sheetPr codeName="Sheet13"/>
  <dimension ref="A1:AI355"/>
  <sheetViews>
    <sheetView topLeftCell="F1" workbookViewId="0">
      <pane ySplit="9" topLeftCell="A10" activePane="bottomLeft" state="frozen"/>
      <selection activeCell="P35" sqref="P35"/>
      <selection pane="bottomLeft" activeCell="P35" sqref="P35"/>
    </sheetView>
  </sheetViews>
  <sheetFormatPr defaultRowHeight="12.75" x14ac:dyDescent="0.2"/>
  <cols>
    <col min="1" max="1" width="9.33203125" style="129"/>
    <col min="2" max="2" width="8.33203125" style="129" customWidth="1"/>
    <col min="3" max="3" width="6.6640625" style="129" bestFit="1" customWidth="1"/>
    <col min="4" max="4" width="6.6640625" style="129" customWidth="1"/>
    <col min="5" max="5" width="22.6640625" style="129" customWidth="1"/>
    <col min="6" max="6" width="10" style="129" bestFit="1" customWidth="1"/>
    <col min="7" max="9" width="16.33203125" style="129" customWidth="1"/>
    <col min="10" max="10" width="10" style="129" bestFit="1" customWidth="1"/>
    <col min="11" max="11" width="14.6640625" style="129" customWidth="1"/>
    <col min="12" max="12" width="15" style="129" customWidth="1"/>
    <col min="13" max="13" width="14.83203125" style="129" customWidth="1"/>
    <col min="14" max="14" width="10" style="129" bestFit="1" customWidth="1"/>
    <col min="15" max="16" width="14.6640625" style="129" bestFit="1" customWidth="1"/>
    <col min="17" max="17" width="10" style="129" bestFit="1" customWidth="1"/>
    <col min="18" max="18" width="11.5" style="129" bestFit="1" customWidth="1"/>
    <col min="19" max="20" width="15.83203125" style="129" bestFit="1" customWidth="1"/>
    <col min="21" max="21" width="14.6640625" style="129" bestFit="1" customWidth="1"/>
    <col min="22" max="23" width="17" style="129" bestFit="1" customWidth="1"/>
    <col min="24" max="25" width="14.1640625" style="129" bestFit="1" customWidth="1"/>
    <col min="26" max="26" width="12.83203125" style="129" bestFit="1" customWidth="1"/>
    <col min="27" max="27" width="9.33203125" style="129"/>
    <col min="28" max="28" width="12.33203125" style="129" bestFit="1" customWidth="1"/>
    <col min="29" max="29" width="10" style="129" bestFit="1" customWidth="1"/>
    <col min="30" max="16384" width="9.33203125" style="129"/>
  </cols>
  <sheetData>
    <row r="1" spans="1:35" ht="18.75" x14ac:dyDescent="0.3">
      <c r="B1" s="138" t="s">
        <v>775</v>
      </c>
      <c r="C1" s="139"/>
      <c r="D1" s="139"/>
      <c r="E1" s="139"/>
      <c r="F1" s="139"/>
      <c r="G1" s="139"/>
      <c r="H1" s="139"/>
      <c r="I1" s="139"/>
      <c r="J1" s="139"/>
      <c r="K1" s="139"/>
      <c r="L1" s="139"/>
      <c r="M1" s="139"/>
      <c r="N1" s="139"/>
      <c r="AA1" s="129" t="s">
        <v>1192</v>
      </c>
    </row>
    <row r="2" spans="1:35" x14ac:dyDescent="0.2">
      <c r="A2" s="129" t="s">
        <v>679</v>
      </c>
      <c r="AA2" s="129" t="s">
        <v>1193</v>
      </c>
    </row>
    <row r="3" spans="1:35" x14ac:dyDescent="0.2">
      <c r="A3" s="323">
        <f>+COUNT(C10:C329)</f>
        <v>316</v>
      </c>
      <c r="B3" s="377" t="s">
        <v>1195</v>
      </c>
      <c r="G3" s="231" t="s">
        <v>695</v>
      </c>
      <c r="H3" s="232" t="s">
        <v>777</v>
      </c>
      <c r="O3" s="233" t="s">
        <v>695</v>
      </c>
      <c r="P3" s="234" t="s">
        <v>42</v>
      </c>
      <c r="AA3" s="233" t="s">
        <v>53</v>
      </c>
      <c r="AB3" s="233" t="s">
        <v>32</v>
      </c>
      <c r="AC3" s="233" t="s">
        <v>54</v>
      </c>
    </row>
    <row r="4" spans="1:35" x14ac:dyDescent="0.2">
      <c r="A4" s="129" t="s">
        <v>1194</v>
      </c>
      <c r="G4" s="235">
        <v>1</v>
      </c>
      <c r="H4" s="236">
        <f>+ELF!G22</f>
        <v>0.62919999999999998</v>
      </c>
      <c r="O4" s="235">
        <v>1</v>
      </c>
      <c r="P4" s="236">
        <f>+'CB Item 1'!G12</f>
        <v>0.80700000000000005</v>
      </c>
      <c r="AA4" s="237">
        <v>1.9968999999999999</v>
      </c>
      <c r="AB4" s="237">
        <v>2.6903999999999999</v>
      </c>
      <c r="AC4" s="237">
        <v>21.415299999999998</v>
      </c>
    </row>
    <row r="5" spans="1:35" x14ac:dyDescent="0.2">
      <c r="G5" s="235">
        <v>2</v>
      </c>
      <c r="H5" s="236">
        <f>+ELF!G28</f>
        <v>0.65400000000000003</v>
      </c>
      <c r="O5" s="235">
        <v>2</v>
      </c>
      <c r="P5" s="236">
        <f>+'CB Item 1'!G13</f>
        <v>0.80700000000000005</v>
      </c>
    </row>
    <row r="6" spans="1:35" x14ac:dyDescent="0.2">
      <c r="G6" s="137">
        <v>3</v>
      </c>
      <c r="H6" s="238">
        <f>+ELF!G34</f>
        <v>0.74150000000000005</v>
      </c>
      <c r="O6" s="137">
        <v>3</v>
      </c>
      <c r="P6" s="238">
        <f>+'CB Item 1'!G14</f>
        <v>0.80700000000000005</v>
      </c>
    </row>
    <row r="8" spans="1:35" x14ac:dyDescent="0.2">
      <c r="B8" s="136"/>
      <c r="C8" s="134"/>
      <c r="D8" s="134"/>
      <c r="E8" s="134"/>
      <c r="F8" s="134"/>
      <c r="G8" s="130" t="s">
        <v>1191</v>
      </c>
      <c r="H8" s="130"/>
      <c r="I8" s="130"/>
      <c r="J8" s="133"/>
      <c r="K8" s="130" t="s">
        <v>778</v>
      </c>
      <c r="L8" s="130"/>
      <c r="M8" s="130"/>
      <c r="N8" s="130"/>
      <c r="O8" s="239" t="s">
        <v>803</v>
      </c>
      <c r="P8" s="130"/>
      <c r="Q8" s="130"/>
      <c r="R8" s="240"/>
      <c r="S8" s="239" t="s">
        <v>808</v>
      </c>
      <c r="T8" s="241"/>
      <c r="U8" s="241"/>
      <c r="V8" s="133"/>
      <c r="W8" s="136"/>
      <c r="X8" s="241" t="s">
        <v>804</v>
      </c>
      <c r="Y8" s="241"/>
      <c r="Z8" s="133"/>
      <c r="AA8" s="448" t="s">
        <v>805</v>
      </c>
      <c r="AB8" s="241"/>
      <c r="AC8" s="133"/>
      <c r="AD8" s="338"/>
      <c r="AE8" s="338"/>
      <c r="AF8" s="338"/>
      <c r="AG8" s="338"/>
    </row>
    <row r="9" spans="1:35" x14ac:dyDescent="0.2">
      <c r="B9" s="235" t="s">
        <v>695</v>
      </c>
      <c r="C9" s="451" t="s">
        <v>686</v>
      </c>
      <c r="D9" s="451" t="s">
        <v>807</v>
      </c>
      <c r="E9" s="451" t="s">
        <v>776</v>
      </c>
      <c r="F9" s="451" t="s">
        <v>780</v>
      </c>
      <c r="G9" s="292" t="s">
        <v>18</v>
      </c>
      <c r="H9" s="292" t="s">
        <v>19</v>
      </c>
      <c r="I9" s="292" t="s">
        <v>768</v>
      </c>
      <c r="J9" s="250" t="s">
        <v>684</v>
      </c>
      <c r="K9" s="292" t="s">
        <v>18</v>
      </c>
      <c r="L9" s="292" t="s">
        <v>19</v>
      </c>
      <c r="M9" s="292" t="s">
        <v>768</v>
      </c>
      <c r="N9" s="293" t="s">
        <v>684</v>
      </c>
      <c r="O9" s="242" t="s">
        <v>18</v>
      </c>
      <c r="P9" s="131" t="s">
        <v>19</v>
      </c>
      <c r="Q9" s="131" t="s">
        <v>768</v>
      </c>
      <c r="R9" s="135" t="s">
        <v>684</v>
      </c>
      <c r="S9" s="242" t="s">
        <v>18</v>
      </c>
      <c r="T9" s="131" t="s">
        <v>19</v>
      </c>
      <c r="U9" s="131" t="s">
        <v>768</v>
      </c>
      <c r="V9" s="135" t="s">
        <v>684</v>
      </c>
      <c r="W9" s="137" t="s">
        <v>806</v>
      </c>
      <c r="X9" s="187" t="s">
        <v>18</v>
      </c>
      <c r="Y9" s="187" t="s">
        <v>19</v>
      </c>
      <c r="Z9" s="132" t="s">
        <v>768</v>
      </c>
      <c r="AA9" s="447" t="s">
        <v>18</v>
      </c>
      <c r="AB9" s="187" t="s">
        <v>19</v>
      </c>
      <c r="AC9" s="132" t="s">
        <v>768</v>
      </c>
      <c r="AD9" s="338"/>
      <c r="AE9" s="338"/>
      <c r="AF9" s="338"/>
      <c r="AG9" s="338"/>
    </row>
    <row r="10" spans="1:35" x14ac:dyDescent="0.2">
      <c r="B10" s="474">
        <v>3</v>
      </c>
      <c r="C10" s="250">
        <v>5</v>
      </c>
      <c r="D10" s="250">
        <v>1</v>
      </c>
      <c r="E10" s="251">
        <f>+IF(B10=1,H$4,IF(B10=2,H$5,IF(B10=3,H$6)))</f>
        <v>0.74150000000000005</v>
      </c>
      <c r="F10" s="245">
        <f>+IFERROR(VLOOKUP($C10,'PYV(Pre-Surcharge)'!$H$8:$M$350,2,FALSE),0)</f>
        <v>16.93</v>
      </c>
      <c r="G10" s="244">
        <f>+IFERROR(VLOOKUP($C10,'PYV(Pre-Surcharge)'!$H$8:$M350,4,FALSE),0)</f>
        <v>9.2460000000000004</v>
      </c>
      <c r="H10" s="244">
        <f>+IFERROR(VLOOKUP($C10,'PYV(Pre-Surcharge)'!$H$8:$M350,5,FALSE),0)</f>
        <v>3.4550000000000001</v>
      </c>
      <c r="I10" s="244">
        <f>+IFERROR(VLOOKUP($C10,'PYV(Pre-Surcharge)'!$H$8:$M350,6,FALSE),0)</f>
        <v>0.312</v>
      </c>
      <c r="J10" s="245">
        <f>+G10+H10+I10</f>
        <v>13.013</v>
      </c>
      <c r="K10" s="244">
        <f t="shared" ref="K10:K11" si="0">+($F10*$E10*G10/$J10)</f>
        <v>8.9195834450165243</v>
      </c>
      <c r="L10" s="244">
        <f t="shared" ref="L10:L11" si="1">($F10*$E10*H10/$J10)</f>
        <v>3.3330262602781837</v>
      </c>
      <c r="M10" s="244">
        <f t="shared" ref="M10:M11" si="2">+($F10*$E10*I10/$J10)</f>
        <v>0.30098529470529473</v>
      </c>
      <c r="N10" s="294">
        <f>+SUM(K10:M10)</f>
        <v>12.553595000000003</v>
      </c>
      <c r="O10" s="244">
        <f t="shared" ref="O10:O20" si="3">+(K10*VLOOKUP($B10,$O$4:$P$6,2,FALSE))</f>
        <v>7.1981038401283355</v>
      </c>
      <c r="P10" s="244">
        <f t="shared" ref="P10:P20" si="4">+(L10*VLOOKUP($B10,$O$4:$P$6,2,FALSE))</f>
        <v>2.6897521920444944</v>
      </c>
      <c r="Q10" s="244">
        <f t="shared" ref="Q10:Q20" si="5">+(M10*VLOOKUP($B10,$O$4:$P$6,2,FALSE))</f>
        <v>0.24289513282717287</v>
      </c>
      <c r="R10" s="245">
        <f>+SUM(O10:Q10)</f>
        <v>10.130751165000003</v>
      </c>
      <c r="S10" s="246">
        <f>+IFERROR(IF(D10=1,O10*VLOOKUP($C10,'IBNR+Freq'!$B$11:$J$350,9,FALSE)*10,O10*VLOOKUP($C10,'IBNR+Freq'!$B$11:$J$350,9,FALSE)),0)</f>
        <v>3796855.8135908945</v>
      </c>
      <c r="T10" s="247">
        <f>+IFERROR(IF(D10=1,P10*VLOOKUP($C10,'IBNR+Freq'!$B$11:$J$350,9,FALSE)*10,P10*VLOOKUP($C10,'IBNR+Freq'!$B$11:$J$350,9,FALSE)),0)</f>
        <v>1418790.4862596299</v>
      </c>
      <c r="U10" s="247">
        <f>+IFERROR(IF(D10=1,Q10*VLOOKUP($C10,'IBNR+Freq'!$B$11:$J$350,9,FALSE)*10,Q10*VLOOKUP($C10,'IBNR+Freq'!$B$11:$J$350,9,FALSE)),0)</f>
        <v>128122.32466367715</v>
      </c>
      <c r="V10" s="248">
        <f>+S10+T10+U10</f>
        <v>5343768.6245142017</v>
      </c>
      <c r="W10" s="249">
        <f>+IFERROR(IF(D10=1,VLOOKUP(C10,'IBNR+Freq'!B$11:J$350,9,FALSE)*10,VLOOKUP(C10,'IBNR+Freq'!B$11:J$350,9,FALSE)),0)</f>
        <v>527480</v>
      </c>
      <c r="X10" s="247">
        <f>+$W10*K10</f>
        <v>4704901.8755773166</v>
      </c>
      <c r="Y10" s="247">
        <f>+$W10*L10</f>
        <v>1758104.6917715364</v>
      </c>
      <c r="Z10" s="247">
        <f>+$W10*M10</f>
        <v>158763.72325114885</v>
      </c>
      <c r="AA10" s="226">
        <f>+IF($D10=1, _xlfn.XLOOKUP($W10,Credibility!B$12:B$112,Credibility!$E$12:$E$112,,-1,-2),_xlfn.XLOOKUP(X10*AA$4,Credibility!B$12:B$112,Credibility!$E$12:$E$112,,-1,-2))</f>
        <v>0.01</v>
      </c>
      <c r="AB10" s="227">
        <f>+IF($D10=1, _xlfn.XLOOKUP($W10,Credibility!C$12:C$112,Credibility!$E$12:$E$112,,-1,-2),_xlfn.XLOOKUP(Y10*AB$4,Credibility!C$12:C$112,Credibility!$E$12:$E$112,,-1,-2))</f>
        <v>0.04</v>
      </c>
      <c r="AC10" s="228">
        <f>+IF($D10=1, _xlfn.XLOOKUP($W10,Credibility!D$12:D$112,Credibility!$E$12:$E$112,,-1,-2),_xlfn.XLOOKUP(Z10*AC$4,Credibility!D$12:D$112,Credibility!$E$12:$E$112,,-1,-2))</f>
        <v>0.05</v>
      </c>
      <c r="AD10" s="338"/>
      <c r="AE10" s="338"/>
      <c r="AF10" s="338"/>
      <c r="AG10" s="338"/>
      <c r="AH10" s="338"/>
      <c r="AI10" s="338"/>
    </row>
    <row r="11" spans="1:35" x14ac:dyDescent="0.2">
      <c r="B11" s="474">
        <v>3</v>
      </c>
      <c r="C11" s="250">
        <v>6</v>
      </c>
      <c r="D11" s="250">
        <v>1</v>
      </c>
      <c r="E11" s="251">
        <f t="shared" ref="E11:E74" si="6">+IF(B11=1,H$4,IF(B11=2,H$5,IF(B11=3,H$6)))</f>
        <v>0.74150000000000005</v>
      </c>
      <c r="F11" s="245">
        <f>+IFERROR(VLOOKUP($C11,'PYV(Pre-Surcharge)'!$H$8:$M$350,2,FALSE),0)</f>
        <v>5.35</v>
      </c>
      <c r="G11" s="244">
        <f>+IFERROR(VLOOKUP($C11,'PYV(Pre-Surcharge)'!$H$8:$M351,4,FALSE),0)</f>
        <v>2.6659999999999999</v>
      </c>
      <c r="H11" s="244">
        <f>+IFERROR(VLOOKUP($C11,'PYV(Pre-Surcharge)'!$H$8:$M351,5,FALSE),0)</f>
        <v>1.1259999999999999</v>
      </c>
      <c r="I11" s="244">
        <f>+IFERROR(VLOOKUP($C11,'PYV(Pre-Surcharge)'!$H$8:$M351,6,FALSE),0)</f>
        <v>0.16900000000000001</v>
      </c>
      <c r="J11" s="245">
        <f t="shared" ref="J11:J74" si="7">+G11+H11+I11</f>
        <v>3.9609999999999999</v>
      </c>
      <c r="K11" s="244">
        <f t="shared" si="0"/>
        <v>2.6700552007068921</v>
      </c>
      <c r="L11" s="244">
        <f t="shared" si="1"/>
        <v>1.1277127366826558</v>
      </c>
      <c r="M11" s="244">
        <f t="shared" si="2"/>
        <v>0.16925706261045192</v>
      </c>
      <c r="N11" s="295">
        <f t="shared" ref="N11" si="8">+SUM(K11:M11)</f>
        <v>3.9670249999999996</v>
      </c>
      <c r="O11" s="244">
        <f t="shared" si="3"/>
        <v>2.1547345469704622</v>
      </c>
      <c r="P11" s="244">
        <f t="shared" si="4"/>
        <v>0.91006417850290333</v>
      </c>
      <c r="Q11" s="244">
        <f t="shared" si="5"/>
        <v>0.13659044952663471</v>
      </c>
      <c r="R11" s="245">
        <f t="shared" ref="R11:R74" si="9">+SUM(O11:Q11)</f>
        <v>3.2013891750000001</v>
      </c>
      <c r="S11" s="246">
        <f>+IFERROR(IF(D11=1,O11*VLOOKUP($C11,'IBNR+Freq'!$B$11:$J$350,9,FALSE)*10,O11*VLOOKUP($C11,'IBNR+Freq'!$B$11:$J$350,9,FALSE)),0)</f>
        <v>891650.70288184693</v>
      </c>
      <c r="T11" s="247">
        <f>+IFERROR(IF(D11=1,P11*VLOOKUP($C11,'IBNR+Freq'!$B$11:$J$350,9,FALSE)*10,P11*VLOOKUP($C11,'IBNR+Freq'!$B$11:$J$350,9,FALSE)),0)</f>
        <v>376593.65770628641</v>
      </c>
      <c r="U11" s="247">
        <f>+IFERROR(IF(D11=1,Q11*VLOOKUP($C11,'IBNR+Freq'!$B$11:$J$350,9,FALSE)*10,Q11*VLOOKUP($C11,'IBNR+Freq'!$B$11:$J$350,9,FALSE)),0)</f>
        <v>56522.49391861671</v>
      </c>
      <c r="V11" s="248">
        <f t="shared" ref="V11:V74" si="10">+S11+T11+U11</f>
        <v>1324766.8545067501</v>
      </c>
      <c r="W11" s="357">
        <f>+IFERROR(IF(D11=1,VLOOKUP(C11,'IBNR+Freq'!B$11:J$350,9,FALSE)*10,VLOOKUP(C11,'IBNR+Freq'!B$11:J$350,9,FALSE)),0)</f>
        <v>413810</v>
      </c>
      <c r="X11" s="247">
        <f t="shared" ref="X11:X74" si="11">+$W11*K11</f>
        <v>1104895.5426045191</v>
      </c>
      <c r="Y11" s="247">
        <f t="shared" ref="Y11:Y74" si="12">+$W11*L11</f>
        <v>466658.8075666498</v>
      </c>
      <c r="Z11" s="247">
        <f t="shared" ref="Z11:Z74" si="13">+$W11*M11</f>
        <v>70040.265078831115</v>
      </c>
      <c r="AA11" s="229">
        <f>+IF($D11=1, _xlfn.XLOOKUP($W11,Credibility!B$12:B$112,Credibility!$E$12:$E$112,,-1,-2),_xlfn.XLOOKUP(X11*AA$4,Credibility!B$12:B$112,Credibility!$E$12:$E$112,,-1,-2))</f>
        <v>0.01</v>
      </c>
      <c r="AB11" s="225">
        <f>+IF($D11=1, _xlfn.XLOOKUP($W11,Credibility!C$12:C$112,Credibility!$E$12:$E$112,,-1,-2),_xlfn.XLOOKUP(Y11*AB$4,Credibility!C$12:C$112,Credibility!$E$12:$E$112,,-1,-2))</f>
        <v>0.04</v>
      </c>
      <c r="AC11" s="230">
        <f>+IF($D11=1, _xlfn.XLOOKUP($W11,Credibility!D$12:D$112,Credibility!$E$12:$E$112,,-1,-2),_xlfn.XLOOKUP(Z11*AC$4,Credibility!D$12:D$112,Credibility!$E$12:$E$112,,-1,-2))</f>
        <v>0.04</v>
      </c>
      <c r="AD11" s="338"/>
      <c r="AE11" s="338"/>
      <c r="AF11" s="338"/>
      <c r="AG11" s="338"/>
      <c r="AH11" s="338"/>
      <c r="AI11" s="338"/>
    </row>
    <row r="12" spans="1:35" x14ac:dyDescent="0.2">
      <c r="B12" s="474">
        <v>3</v>
      </c>
      <c r="C12" s="250">
        <v>7</v>
      </c>
      <c r="D12" s="250">
        <v>1</v>
      </c>
      <c r="E12" s="251">
        <f t="shared" si="6"/>
        <v>0.74150000000000005</v>
      </c>
      <c r="F12" s="245">
        <f>+IFERROR(VLOOKUP($C12,'PYV(Pre-Surcharge)'!$H$8:$M$350,2,FALSE),0)</f>
        <v>6.71</v>
      </c>
      <c r="G12" s="244">
        <f>+IFERROR(VLOOKUP($C12,'PYV(Pre-Surcharge)'!$H$8:$M352,4,FALSE),0)</f>
        <v>2.3570000000000002</v>
      </c>
      <c r="H12" s="244">
        <f>+IFERROR(VLOOKUP($C12,'PYV(Pre-Surcharge)'!$H$8:$M352,5,FALSE),0)</f>
        <v>2.242</v>
      </c>
      <c r="I12" s="244">
        <f>+IFERROR(VLOOKUP($C12,'PYV(Pre-Surcharge)'!$H$8:$M352,6,FALSE),0)</f>
        <v>0.188</v>
      </c>
      <c r="J12" s="245">
        <f t="shared" si="7"/>
        <v>4.7869999999999999</v>
      </c>
      <c r="K12" s="244">
        <f t="shared" ref="K12:K75" si="14">+($F12*$E12*G12/$J12)</f>
        <v>2.4497954888238986</v>
      </c>
      <c r="L12" s="244">
        <f t="shared" ref="L12:L75" si="15">($F12*$E12*H12/$J12)</f>
        <v>2.3302679193649469</v>
      </c>
      <c r="M12" s="244">
        <f t="shared" ref="M12:M75" si="16">+($F12*$E12*I12/$J12)</f>
        <v>0.19540159181115524</v>
      </c>
      <c r="N12" s="295">
        <f t="shared" ref="N12:N75" si="17">+SUM(K12:M12)</f>
        <v>4.9754650000000007</v>
      </c>
      <c r="O12" s="244">
        <f t="shared" si="3"/>
        <v>1.9769849594808864</v>
      </c>
      <c r="P12" s="244">
        <f t="shared" si="4"/>
        <v>1.8805262109275123</v>
      </c>
      <c r="Q12" s="244">
        <f t="shared" si="5"/>
        <v>0.1576890845916023</v>
      </c>
      <c r="R12" s="245">
        <f t="shared" si="9"/>
        <v>4.0152002550000008</v>
      </c>
      <c r="S12" s="246">
        <f>+IFERROR(IF(D12=1,O12*VLOOKUP($C12,'IBNR+Freq'!$B$11:$J$350,9,FALSE)*10,O12*VLOOKUP($C12,'IBNR+Freq'!$B$11:$J$350,9,FALSE)),0)</f>
        <v>147562.15737565336</v>
      </c>
      <c r="T12" s="247">
        <f>+IFERROR(IF(D12=1,P12*VLOOKUP($C12,'IBNR+Freq'!$B$11:$J$350,9,FALSE)*10,P12*VLOOKUP($C12,'IBNR+Freq'!$B$11:$J$350,9,FALSE)),0)</f>
        <v>140362.47638362952</v>
      </c>
      <c r="U12" s="247">
        <f>+IFERROR(IF(D12=1,Q12*VLOOKUP($C12,'IBNR+Freq'!$B$11:$J$350,9,FALSE)*10,Q12*VLOOKUP($C12,'IBNR+Freq'!$B$11:$J$350,9,FALSE)),0)</f>
        <v>11769.913273917195</v>
      </c>
      <c r="V12" s="248">
        <f t="shared" si="10"/>
        <v>299694.5470332001</v>
      </c>
      <c r="W12" s="357">
        <f>+IFERROR(IF(D12=1,VLOOKUP(C12,'IBNR+Freq'!B$11:J$350,9,FALSE)*10,VLOOKUP(C12,'IBNR+Freq'!B$11:J$350,9,FALSE)),0)</f>
        <v>74640</v>
      </c>
      <c r="X12" s="247">
        <f t="shared" si="11"/>
        <v>182852.73528581578</v>
      </c>
      <c r="Y12" s="247">
        <f t="shared" si="12"/>
        <v>173931.19750139964</v>
      </c>
      <c r="Z12" s="247">
        <f t="shared" si="13"/>
        <v>14584.774812784626</v>
      </c>
      <c r="AA12" s="229">
        <f>+IF($D12=1, _xlfn.XLOOKUP($W12,Credibility!B$12:B$112,Credibility!$E$12:$E$112,,-1,-2),_xlfn.XLOOKUP(X12*AA$4,Credibility!B$12:B$112,Credibility!$E$12:$E$112,,-1,-2))</f>
        <v>0</v>
      </c>
      <c r="AB12" s="225">
        <f>+IF($D12=1, _xlfn.XLOOKUP($W12,Credibility!C$12:C$112,Credibility!$E$12:$E$112,,-1,-2),_xlfn.XLOOKUP(Y12*AB$4,Credibility!C$12:C$112,Credibility!$E$12:$E$112,,-1,-2))</f>
        <v>0.01</v>
      </c>
      <c r="AC12" s="230">
        <f>+IF($D12=1, _xlfn.XLOOKUP($W12,Credibility!D$12:D$112,Credibility!$E$12:$E$112,,-1,-2),_xlfn.XLOOKUP(Z12*AC$4,Credibility!D$12:D$112,Credibility!$E$12:$E$112,,-1,-2))</f>
        <v>0.01</v>
      </c>
      <c r="AG12" s="338"/>
      <c r="AH12" s="338"/>
      <c r="AI12" s="338"/>
    </row>
    <row r="13" spans="1:35" x14ac:dyDescent="0.2">
      <c r="B13" s="474">
        <v>3</v>
      </c>
      <c r="C13" s="250">
        <v>8</v>
      </c>
      <c r="D13" s="250">
        <v>1</v>
      </c>
      <c r="E13" s="251">
        <f t="shared" si="6"/>
        <v>0.74150000000000005</v>
      </c>
      <c r="F13" s="245">
        <f>+IFERROR(VLOOKUP($C13,'PYV(Pre-Surcharge)'!$H$8:$M$350,2,FALSE),0)</f>
        <v>5.03</v>
      </c>
      <c r="G13" s="244">
        <f>+IFERROR(VLOOKUP($C13,'PYV(Pre-Surcharge)'!$H$8:$M353,4,FALSE),0)</f>
        <v>2.383</v>
      </c>
      <c r="H13" s="244">
        <f>+IFERROR(VLOOKUP($C13,'PYV(Pre-Surcharge)'!$H$8:$M353,5,FALSE),0)</f>
        <v>1.1299999999999999</v>
      </c>
      <c r="I13" s="244">
        <f>+IFERROR(VLOOKUP($C13,'PYV(Pre-Surcharge)'!$H$8:$M353,6,FALSE),0)</f>
        <v>0.14199999999999999</v>
      </c>
      <c r="J13" s="245">
        <f t="shared" si="7"/>
        <v>3.6549999999999998</v>
      </c>
      <c r="K13" s="244">
        <f t="shared" si="14"/>
        <v>2.4317325129958962</v>
      </c>
      <c r="L13" s="244">
        <f t="shared" si="15"/>
        <v>1.1531085772913816</v>
      </c>
      <c r="M13" s="244">
        <f t="shared" si="16"/>
        <v>0.14490390971272232</v>
      </c>
      <c r="N13" s="295">
        <f t="shared" si="17"/>
        <v>3.7297450000000003</v>
      </c>
      <c r="O13" s="244">
        <f t="shared" si="3"/>
        <v>1.9624081379876883</v>
      </c>
      <c r="P13" s="244">
        <f t="shared" si="4"/>
        <v>0.93055862187414506</v>
      </c>
      <c r="Q13" s="244">
        <f t="shared" si="5"/>
        <v>0.11693745513816692</v>
      </c>
      <c r="R13" s="245">
        <f t="shared" si="9"/>
        <v>3.0099042150000002</v>
      </c>
      <c r="S13" s="246">
        <f>+IFERROR(IF(D13=1,O13*VLOOKUP($C13,'IBNR+Freq'!$B$11:$J$350,9,FALSE)*10,O13*VLOOKUP($C13,'IBNR+Freq'!$B$11:$J$350,9,FALSE)),0)</f>
        <v>125927.73021466995</v>
      </c>
      <c r="T13" s="247">
        <f>+IFERROR(IF(D13=1,P13*VLOOKUP($C13,'IBNR+Freq'!$B$11:$J$350,9,FALSE)*10,P13*VLOOKUP($C13,'IBNR+Freq'!$B$11:$J$350,9,FALSE)),0)</f>
        <v>59713.946765663888</v>
      </c>
      <c r="U13" s="247">
        <f>+IFERROR(IF(D13=1,Q13*VLOOKUP($C13,'IBNR+Freq'!$B$11:$J$350,9,FALSE)*10,Q13*VLOOKUP($C13,'IBNR+Freq'!$B$11:$J$350,9,FALSE)),0)</f>
        <v>7503.8764962161713</v>
      </c>
      <c r="V13" s="248">
        <f t="shared" si="10"/>
        <v>193145.55347655001</v>
      </c>
      <c r="W13" s="357">
        <f>+IFERROR(IF(D13=1,VLOOKUP(C13,'IBNR+Freq'!B$11:J$350,9,FALSE)*10,VLOOKUP(C13,'IBNR+Freq'!B$11:J$350,9,FALSE)),0)</f>
        <v>64170</v>
      </c>
      <c r="X13" s="247">
        <f t="shared" si="11"/>
        <v>156044.27535894667</v>
      </c>
      <c r="Y13" s="247">
        <f t="shared" si="12"/>
        <v>73994.977404787962</v>
      </c>
      <c r="Z13" s="247">
        <f t="shared" si="13"/>
        <v>9298.4838862653924</v>
      </c>
      <c r="AA13" s="229">
        <f>+IF($D13=1, _xlfn.XLOOKUP($W13,Credibility!B$12:B$112,Credibility!$E$12:$E$112,,-1,-2),_xlfn.XLOOKUP(X13*AA$4,Credibility!B$12:B$112,Credibility!$E$12:$E$112,,-1,-2))</f>
        <v>0</v>
      </c>
      <c r="AB13" s="225">
        <f>+IF($D13=1, _xlfn.XLOOKUP($W13,Credibility!C$12:C$112,Credibility!$E$12:$E$112,,-1,-2),_xlfn.XLOOKUP(Y13*AB$4,Credibility!C$12:C$112,Credibility!$E$12:$E$112,,-1,-2))</f>
        <v>0.01</v>
      </c>
      <c r="AC13" s="230">
        <f>+IF($D13=1, _xlfn.XLOOKUP($W13,Credibility!D$12:D$112,Credibility!$E$12:$E$112,,-1,-2),_xlfn.XLOOKUP(Z13*AC$4,Credibility!D$12:D$112,Credibility!$E$12:$E$112,,-1,-2))</f>
        <v>0.01</v>
      </c>
      <c r="AG13" s="338"/>
      <c r="AH13" s="338"/>
      <c r="AI13" s="338"/>
    </row>
    <row r="14" spans="1:35" x14ac:dyDescent="0.2">
      <c r="B14" s="474">
        <v>3</v>
      </c>
      <c r="C14" s="250">
        <v>9</v>
      </c>
      <c r="D14" s="250">
        <v>1</v>
      </c>
      <c r="E14" s="251">
        <f t="shared" si="6"/>
        <v>0.74150000000000005</v>
      </c>
      <c r="F14" s="245">
        <f>+IFERROR(VLOOKUP($C14,'PYV(Pre-Surcharge)'!$H$8:$M$350,2,FALSE),0)</f>
        <v>26.99</v>
      </c>
      <c r="G14" s="244">
        <f>+IFERROR(VLOOKUP($C14,'PYV(Pre-Surcharge)'!$H$8:$M354,4,FALSE),0)</f>
        <v>15.897</v>
      </c>
      <c r="H14" s="244">
        <f>+IFERROR(VLOOKUP($C14,'PYV(Pre-Surcharge)'!$H$8:$M354,5,FALSE),0)</f>
        <v>4.3330000000000002</v>
      </c>
      <c r="I14" s="244">
        <f>+IFERROR(VLOOKUP($C14,'PYV(Pre-Surcharge)'!$H$8:$M354,6,FALSE),0)</f>
        <v>0.13100000000000001</v>
      </c>
      <c r="J14" s="245">
        <f t="shared" si="7"/>
        <v>20.361000000000001</v>
      </c>
      <c r="K14" s="244">
        <f t="shared" si="14"/>
        <v>15.625362813466923</v>
      </c>
      <c r="L14" s="244">
        <f t="shared" si="15"/>
        <v>4.2589606259515742</v>
      </c>
      <c r="M14" s="244">
        <f t="shared" si="16"/>
        <v>0.12876156058150384</v>
      </c>
      <c r="N14" s="295">
        <f t="shared" si="17"/>
        <v>20.013085000000004</v>
      </c>
      <c r="O14" s="244">
        <f t="shared" si="3"/>
        <v>12.609667790467809</v>
      </c>
      <c r="P14" s="244">
        <f t="shared" si="4"/>
        <v>3.4369812251429206</v>
      </c>
      <c r="Q14" s="244">
        <f t="shared" si="5"/>
        <v>0.1039105793892736</v>
      </c>
      <c r="R14" s="245">
        <f t="shared" si="9"/>
        <v>16.150559595000004</v>
      </c>
      <c r="S14" s="246">
        <f>+IFERROR(IF(D14=1,O14*VLOOKUP($C14,'IBNR+Freq'!$B$11:$J$350,9,FALSE)*10,O14*VLOOKUP($C14,'IBNR+Freq'!$B$11:$J$350,9,FALSE)),0)</f>
        <v>630.48338952339043</v>
      </c>
      <c r="T14" s="247">
        <f>+IFERROR(IF(D14=1,P14*VLOOKUP($C14,'IBNR+Freq'!$B$11:$J$350,9,FALSE)*10,P14*VLOOKUP($C14,'IBNR+Freq'!$B$11:$J$350,9,FALSE)),0)</f>
        <v>171.84906125714605</v>
      </c>
      <c r="U14" s="247">
        <f>+IFERROR(IF(D14=1,Q14*VLOOKUP($C14,'IBNR+Freq'!$B$11:$J$350,9,FALSE)*10,Q14*VLOOKUP($C14,'IBNR+Freq'!$B$11:$J$350,9,FALSE)),0)</f>
        <v>5.1955289694636795</v>
      </c>
      <c r="V14" s="248">
        <f t="shared" si="10"/>
        <v>807.5279797500001</v>
      </c>
      <c r="W14" s="357">
        <f>+IFERROR(IF(D14=1,VLOOKUP(C14,'IBNR+Freq'!B$11:J$350,9,FALSE)*10,VLOOKUP(C14,'IBNR+Freq'!B$11:J$350,9,FALSE)),0)</f>
        <v>50</v>
      </c>
      <c r="X14" s="247">
        <f t="shared" si="11"/>
        <v>781.26814067334612</v>
      </c>
      <c r="Y14" s="247">
        <f t="shared" si="12"/>
        <v>212.94803129757872</v>
      </c>
      <c r="Z14" s="247">
        <f t="shared" si="13"/>
        <v>6.438078029075192</v>
      </c>
      <c r="AA14" s="229">
        <f>+IF($D14=1, _xlfn.XLOOKUP($W14,Credibility!B$12:B$112,Credibility!$E$12:$E$112,,-1,-2),_xlfn.XLOOKUP(X14*AA$4,Credibility!B$12:B$112,Credibility!$E$12:$E$112,,-1,-2))</f>
        <v>0</v>
      </c>
      <c r="AB14" s="225">
        <f>+IF($D14=1, _xlfn.XLOOKUP($W14,Credibility!C$12:C$112,Credibility!$E$12:$E$112,,-1,-2),_xlfn.XLOOKUP(Y14*AB$4,Credibility!C$12:C$112,Credibility!$E$12:$E$112,,-1,-2))</f>
        <v>0</v>
      </c>
      <c r="AC14" s="230">
        <f>+IF($D14=1, _xlfn.XLOOKUP($W14,Credibility!D$12:D$112,Credibility!$E$12:$E$112,,-1,-2),_xlfn.XLOOKUP(Z14*AC$4,Credibility!D$12:D$112,Credibility!$E$12:$E$112,,-1,-2))</f>
        <v>0</v>
      </c>
      <c r="AG14" s="338"/>
      <c r="AH14" s="338"/>
      <c r="AI14" s="338"/>
    </row>
    <row r="15" spans="1:35" x14ac:dyDescent="0.2">
      <c r="B15" s="474">
        <v>3</v>
      </c>
      <c r="C15" s="250">
        <v>11</v>
      </c>
      <c r="D15" s="250">
        <v>1</v>
      </c>
      <c r="E15" s="251">
        <f t="shared" si="6"/>
        <v>0.74150000000000005</v>
      </c>
      <c r="F15" s="245">
        <f>+IFERROR(VLOOKUP($C15,'PYV(Pre-Surcharge)'!$H$8:$M$350,2,FALSE),0)</f>
        <v>3.71</v>
      </c>
      <c r="G15" s="244">
        <f>+IFERROR(VLOOKUP($C15,'PYV(Pre-Surcharge)'!$H$8:$M355,4,FALSE),0)</f>
        <v>1.365</v>
      </c>
      <c r="H15" s="244">
        <f>+IFERROR(VLOOKUP($C15,'PYV(Pre-Surcharge)'!$H$8:$M355,5,FALSE),0)</f>
        <v>1.1879999999999999</v>
      </c>
      <c r="I15" s="244">
        <f>+IFERROR(VLOOKUP($C15,'PYV(Pre-Surcharge)'!$H$8:$M355,6,FALSE),0)</f>
        <v>0.27200000000000002</v>
      </c>
      <c r="J15" s="245">
        <f t="shared" si="7"/>
        <v>2.8250000000000002</v>
      </c>
      <c r="K15" s="244">
        <f t="shared" si="14"/>
        <v>1.3292273362831859</v>
      </c>
      <c r="L15" s="244">
        <f t="shared" si="15"/>
        <v>1.1568659893805311</v>
      </c>
      <c r="M15" s="244">
        <f t="shared" si="16"/>
        <v>0.26487167433628322</v>
      </c>
      <c r="N15" s="295">
        <f t="shared" si="17"/>
        <v>2.7509649999999999</v>
      </c>
      <c r="O15" s="244">
        <f t="shared" si="3"/>
        <v>1.0726864603805311</v>
      </c>
      <c r="P15" s="244">
        <f t="shared" si="4"/>
        <v>0.93359085343008863</v>
      </c>
      <c r="Q15" s="244">
        <f t="shared" si="5"/>
        <v>0.21375144118938058</v>
      </c>
      <c r="R15" s="245">
        <f t="shared" si="9"/>
        <v>2.220028755</v>
      </c>
      <c r="S15" s="246">
        <f>+IFERROR(IF(D15=1,O15*VLOOKUP($C15,'IBNR+Freq'!$B$11:$J$350,9,FALSE)*10,O15*VLOOKUP($C15,'IBNR+Freq'!$B$11:$J$350,9,FALSE)),0)</f>
        <v>81438.356072089926</v>
      </c>
      <c r="T15" s="247">
        <f>+IFERROR(IF(D15=1,P15*VLOOKUP($C15,'IBNR+Freq'!$B$11:$J$350,9,FALSE)*10,P15*VLOOKUP($C15,'IBNR+Freq'!$B$11:$J$350,9,FALSE)),0)</f>
        <v>70878.217592412329</v>
      </c>
      <c r="U15" s="247">
        <f>+IFERROR(IF(D15=1,Q15*VLOOKUP($C15,'IBNR+Freq'!$B$11:$J$350,9,FALSE)*10,Q15*VLOOKUP($C15,'IBNR+Freq'!$B$11:$J$350,9,FALSE)),0)</f>
        <v>16228.009415097775</v>
      </c>
      <c r="V15" s="248">
        <f t="shared" si="10"/>
        <v>168544.58307960001</v>
      </c>
      <c r="W15" s="357">
        <f>+IFERROR(IF(D15=1,VLOOKUP(C15,'IBNR+Freq'!B$11:J$350,9,FALSE)*10,VLOOKUP(C15,'IBNR+Freq'!B$11:J$350,9,FALSE)),0)</f>
        <v>75920</v>
      </c>
      <c r="X15" s="247">
        <f t="shared" si="11"/>
        <v>100914.93937061947</v>
      </c>
      <c r="Y15" s="247">
        <f t="shared" si="12"/>
        <v>87829.265913769923</v>
      </c>
      <c r="Z15" s="247">
        <f t="shared" si="13"/>
        <v>20109.057515610624</v>
      </c>
      <c r="AA15" s="229">
        <f>+IF($D15=1, _xlfn.XLOOKUP($W15,Credibility!B$12:B$112,Credibility!$E$12:$E$112,,-1,-2),_xlfn.XLOOKUP(X15*AA$4,Credibility!B$12:B$112,Credibility!$E$12:$E$112,,-1,-2))</f>
        <v>0</v>
      </c>
      <c r="AB15" s="225">
        <f>+IF($D15=1, _xlfn.XLOOKUP($W15,Credibility!C$12:C$112,Credibility!$E$12:$E$112,,-1,-2),_xlfn.XLOOKUP(Y15*AB$4,Credibility!C$12:C$112,Credibility!$E$12:$E$112,,-1,-2))</f>
        <v>0.01</v>
      </c>
      <c r="AC15" s="230">
        <f>+IF($D15=1, _xlfn.XLOOKUP($W15,Credibility!D$12:D$112,Credibility!$E$12:$E$112,,-1,-2),_xlfn.XLOOKUP(Z15*AC$4,Credibility!D$12:D$112,Credibility!$E$12:$E$112,,-1,-2))</f>
        <v>0.01</v>
      </c>
    </row>
    <row r="16" spans="1:35" x14ac:dyDescent="0.2">
      <c r="B16" s="474">
        <v>3</v>
      </c>
      <c r="C16" s="250">
        <v>12</v>
      </c>
      <c r="D16" s="250">
        <v>1</v>
      </c>
      <c r="E16" s="251">
        <f t="shared" si="6"/>
        <v>0.74150000000000005</v>
      </c>
      <c r="F16" s="245">
        <f>+IFERROR(VLOOKUP($C16,'PYV(Pre-Surcharge)'!$H$8:$M$350,2,FALSE),0)</f>
        <v>4.92</v>
      </c>
      <c r="G16" s="244">
        <f>+IFERROR(VLOOKUP($C16,'PYV(Pre-Surcharge)'!$H$8:$M356,4,FALSE),0)</f>
        <v>1.9259999999999999</v>
      </c>
      <c r="H16" s="244">
        <f>+IFERROR(VLOOKUP($C16,'PYV(Pre-Surcharge)'!$H$8:$M356,5,FALSE),0)</f>
        <v>1.577</v>
      </c>
      <c r="I16" s="244">
        <f>+IFERROR(VLOOKUP($C16,'PYV(Pre-Surcharge)'!$H$8:$M356,6,FALSE),0)</f>
        <v>0.13700000000000001</v>
      </c>
      <c r="J16" s="245">
        <f t="shared" si="7"/>
        <v>3.64</v>
      </c>
      <c r="K16" s="244">
        <f t="shared" si="14"/>
        <v>1.9303282087912088</v>
      </c>
      <c r="L16" s="244">
        <f t="shared" si="15"/>
        <v>1.5805439175824174</v>
      </c>
      <c r="M16" s="244">
        <f t="shared" si="16"/>
        <v>0.13730787362637364</v>
      </c>
      <c r="N16" s="295">
        <f t="shared" si="17"/>
        <v>3.64818</v>
      </c>
      <c r="O16" s="244">
        <f t="shared" si="3"/>
        <v>1.5577748644945055</v>
      </c>
      <c r="P16" s="244">
        <f t="shared" si="4"/>
        <v>1.275498941489011</v>
      </c>
      <c r="Q16" s="244">
        <f t="shared" si="5"/>
        <v>0.11080745401648354</v>
      </c>
      <c r="R16" s="245">
        <f t="shared" si="9"/>
        <v>2.9440812599999999</v>
      </c>
      <c r="S16" s="246">
        <f>+IFERROR(IF(D16=1,O16*VLOOKUP($C16,'IBNR+Freq'!$B$11:$J$350,9,FALSE)*10,O16*VLOOKUP($C16,'IBNR+Freq'!$B$11:$J$350,9,FALSE)),0)</f>
        <v>5416087.2266231421</v>
      </c>
      <c r="T16" s="247">
        <f>+IFERROR(IF(D16=1,P16*VLOOKUP($C16,'IBNR+Freq'!$B$11:$J$350,9,FALSE)*10,P16*VLOOKUP($C16,'IBNR+Freq'!$B$11:$J$350,9,FALSE)),0)</f>
        <v>4434667.474758409</v>
      </c>
      <c r="U16" s="247">
        <f>+IFERROR(IF(D16=1,Q16*VLOOKUP($C16,'IBNR+Freq'!$B$11:$J$350,9,FALSE)*10,Q16*VLOOKUP($C16,'IBNR+Freq'!$B$11:$J$350,9,FALSE)),0)</f>
        <v>385256.4641990501</v>
      </c>
      <c r="V16" s="248">
        <f t="shared" si="10"/>
        <v>10236011.165580601</v>
      </c>
      <c r="W16" s="357">
        <f>+IFERROR(IF(D16=1,VLOOKUP(C16,'IBNR+Freq'!B$11:J$350,9,FALSE)*10,VLOOKUP(C16,'IBNR+Freq'!B$11:J$350,9,FALSE)),0)</f>
        <v>3476810</v>
      </c>
      <c r="X16" s="247">
        <f t="shared" si="11"/>
        <v>6711384.4196073627</v>
      </c>
      <c r="Y16" s="247">
        <f t="shared" si="12"/>
        <v>5495250.8980897246</v>
      </c>
      <c r="Z16" s="247">
        <f t="shared" si="13"/>
        <v>477393.38810291217</v>
      </c>
      <c r="AA16" s="229">
        <f>+IF($D16=1, _xlfn.XLOOKUP($W16,Credibility!B$12:B$112,Credibility!$E$12:$E$112,,-1,-2),_xlfn.XLOOKUP(X16*AA$4,Credibility!B$12:B$112,Credibility!$E$12:$E$112,,-1,-2))</f>
        <v>0.04</v>
      </c>
      <c r="AB16" s="225">
        <f>+IF($D16=1, _xlfn.XLOOKUP($W16,Credibility!C$12:C$112,Credibility!$E$12:$E$112,,-1,-2),_xlfn.XLOOKUP(Y16*AB$4,Credibility!C$12:C$112,Credibility!$E$12:$E$112,,-1,-2))</f>
        <v>0.15</v>
      </c>
      <c r="AC16" s="230">
        <f>+IF($D16=1, _xlfn.XLOOKUP($W16,Credibility!D$12:D$112,Credibility!$E$12:$E$112,,-1,-2),_xlfn.XLOOKUP(Z16*AC$4,Credibility!D$12:D$112,Credibility!$E$12:$E$112,,-1,-2))</f>
        <v>0.17</v>
      </c>
    </row>
    <row r="17" spans="2:29" x14ac:dyDescent="0.2">
      <c r="B17" s="474">
        <v>3</v>
      </c>
      <c r="C17" s="250">
        <v>13</v>
      </c>
      <c r="D17" s="250">
        <v>1</v>
      </c>
      <c r="E17" s="251">
        <f t="shared" si="6"/>
        <v>0.74150000000000005</v>
      </c>
      <c r="F17" s="245">
        <f>+IFERROR(VLOOKUP($C17,'PYV(Pre-Surcharge)'!$H$8:$M$350,2,FALSE),0)</f>
        <v>4.46</v>
      </c>
      <c r="G17" s="244">
        <f>+IFERROR(VLOOKUP($C17,'PYV(Pre-Surcharge)'!$H$8:$M357,4,FALSE),0)</f>
        <v>1.8029999999999999</v>
      </c>
      <c r="H17" s="244">
        <f>+IFERROR(VLOOKUP($C17,'PYV(Pre-Surcharge)'!$H$8:$M357,5,FALSE),0)</f>
        <v>1.49</v>
      </c>
      <c r="I17" s="244">
        <f>+IFERROR(VLOOKUP($C17,'PYV(Pre-Surcharge)'!$H$8:$M357,6,FALSE),0)</f>
        <v>0.13100000000000001</v>
      </c>
      <c r="J17" s="245">
        <f t="shared" si="7"/>
        <v>3.4240000000000004</v>
      </c>
      <c r="K17" s="244">
        <f t="shared" si="14"/>
        <v>1.7414378709112148</v>
      </c>
      <c r="L17" s="244">
        <f t="shared" si="15"/>
        <v>1.4391250292056073</v>
      </c>
      <c r="M17" s="244">
        <f t="shared" si="16"/>
        <v>0.12652709988317756</v>
      </c>
      <c r="N17" s="295">
        <f t="shared" si="17"/>
        <v>3.3070899999999996</v>
      </c>
      <c r="O17" s="244">
        <f t="shared" si="3"/>
        <v>1.4053403618253504</v>
      </c>
      <c r="P17" s="244">
        <f t="shared" si="4"/>
        <v>1.161373898568925</v>
      </c>
      <c r="Q17" s="244">
        <f t="shared" si="5"/>
        <v>0.10210736960572429</v>
      </c>
      <c r="R17" s="245">
        <f t="shared" si="9"/>
        <v>2.6688216299999996</v>
      </c>
      <c r="S17" s="246">
        <f>+IFERROR(IF(D17=1,O17*VLOOKUP($C17,'IBNR+Freq'!$B$11:$J$350,9,FALSE)*10,O17*VLOOKUP($C17,'IBNR+Freq'!$B$11:$J$350,9,FALSE)),0)</f>
        <v>212318.82186457395</v>
      </c>
      <c r="T17" s="247">
        <f>+IFERROR(IF(D17=1,P17*VLOOKUP($C17,'IBNR+Freq'!$B$11:$J$350,9,FALSE)*10,P17*VLOOKUP($C17,'IBNR+Freq'!$B$11:$J$350,9,FALSE)),0)</f>
        <v>175460.3685957932</v>
      </c>
      <c r="U17" s="247">
        <f>+IFERROR(IF(D17=1,Q17*VLOOKUP($C17,'IBNR+Freq'!$B$11:$J$350,9,FALSE)*10,Q17*VLOOKUP($C17,'IBNR+Freq'!$B$11:$J$350,9,FALSE)),0)</f>
        <v>15426.381400032826</v>
      </c>
      <c r="V17" s="248">
        <f t="shared" si="10"/>
        <v>403205.57186039997</v>
      </c>
      <c r="W17" s="357">
        <f>+IFERROR(IF(D17=1,VLOOKUP(C17,'IBNR+Freq'!B$11:J$350,9,FALSE)*10,VLOOKUP(C17,'IBNR+Freq'!B$11:J$350,9,FALSE)),0)</f>
        <v>151080</v>
      </c>
      <c r="X17" s="247">
        <f t="shared" si="11"/>
        <v>263096.43353726633</v>
      </c>
      <c r="Y17" s="247">
        <f t="shared" si="12"/>
        <v>217423.00941238314</v>
      </c>
      <c r="Z17" s="247">
        <f t="shared" si="13"/>
        <v>19115.714250350466</v>
      </c>
      <c r="AA17" s="229">
        <f>+IF($D17=1, _xlfn.XLOOKUP($W17,Credibility!B$12:B$112,Credibility!$E$12:$E$112,,-1,-2),_xlfn.XLOOKUP(X17*AA$4,Credibility!B$12:B$112,Credibility!$E$12:$E$112,,-1,-2))</f>
        <v>0.01</v>
      </c>
      <c r="AB17" s="225">
        <f>+IF($D17=1, _xlfn.XLOOKUP($W17,Credibility!C$12:C$112,Credibility!$E$12:$E$112,,-1,-2),_xlfn.XLOOKUP(Y17*AB$4,Credibility!C$12:C$112,Credibility!$E$12:$E$112,,-1,-2))</f>
        <v>0.02</v>
      </c>
      <c r="AC17" s="230">
        <f>+IF($D17=1, _xlfn.XLOOKUP($W17,Credibility!D$12:D$112,Credibility!$E$12:$E$112,,-1,-2),_xlfn.XLOOKUP(Z17*AC$4,Credibility!D$12:D$112,Credibility!$E$12:$E$112,,-1,-2))</f>
        <v>0.02</v>
      </c>
    </row>
    <row r="18" spans="2:29" x14ac:dyDescent="0.2">
      <c r="B18" s="474">
        <v>3</v>
      </c>
      <c r="C18" s="250">
        <v>16</v>
      </c>
      <c r="D18" s="250">
        <v>1</v>
      </c>
      <c r="E18" s="251">
        <f t="shared" si="6"/>
        <v>0.74150000000000005</v>
      </c>
      <c r="F18" s="245">
        <f>+IFERROR(VLOOKUP($C18,'PYV(Pre-Surcharge)'!$H$8:$M$350,2,FALSE),0)</f>
        <v>3.32</v>
      </c>
      <c r="G18" s="244">
        <f>+IFERROR(VLOOKUP($C18,'PYV(Pre-Surcharge)'!$H$8:$M358,4,FALSE),0)</f>
        <v>1.0669999999999999</v>
      </c>
      <c r="H18" s="244">
        <f>+IFERROR(VLOOKUP($C18,'PYV(Pre-Surcharge)'!$H$8:$M358,5,FALSE),0)</f>
        <v>1.24</v>
      </c>
      <c r="I18" s="244">
        <f>+IFERROR(VLOOKUP($C18,'PYV(Pre-Surcharge)'!$H$8:$M358,6,FALSE),0)</f>
        <v>0.16700000000000001</v>
      </c>
      <c r="J18" s="245">
        <f t="shared" si="7"/>
        <v>2.4739999999999998</v>
      </c>
      <c r="K18" s="244">
        <f t="shared" si="14"/>
        <v>1.0617296928051738</v>
      </c>
      <c r="L18" s="244">
        <f t="shared" si="15"/>
        <v>1.2338751818916736</v>
      </c>
      <c r="M18" s="244">
        <f t="shared" si="16"/>
        <v>0.16617512530315282</v>
      </c>
      <c r="N18" s="295">
        <f t="shared" si="17"/>
        <v>2.4617800000000001</v>
      </c>
      <c r="O18" s="244">
        <f t="shared" si="3"/>
        <v>0.85681586209377536</v>
      </c>
      <c r="P18" s="244">
        <f t="shared" si="4"/>
        <v>0.99573727178658067</v>
      </c>
      <c r="Q18" s="244">
        <f t="shared" si="5"/>
        <v>0.13410332611964432</v>
      </c>
      <c r="R18" s="245">
        <f t="shared" si="9"/>
        <v>1.9866564600000003</v>
      </c>
      <c r="S18" s="246">
        <f>+IFERROR(IF(D18=1,O18*VLOOKUP($C18,'IBNR+Freq'!$B$11:$J$350,9,FALSE)*10,O18*VLOOKUP($C18,'IBNR+Freq'!$B$11:$J$350,9,FALSE)),0)</f>
        <v>5732.0981174073577</v>
      </c>
      <c r="T18" s="247">
        <f>+IFERROR(IF(D18=1,P18*VLOOKUP($C18,'IBNR+Freq'!$B$11:$J$350,9,FALSE)*10,P18*VLOOKUP($C18,'IBNR+Freq'!$B$11:$J$350,9,FALSE)),0)</f>
        <v>6661.4823482522252</v>
      </c>
      <c r="U18" s="247">
        <f>+IFERROR(IF(D18=1,Q18*VLOOKUP($C18,'IBNR+Freq'!$B$11:$J$350,9,FALSE)*10,Q18*VLOOKUP($C18,'IBNR+Freq'!$B$11:$J$350,9,FALSE)),0)</f>
        <v>897.15125174042043</v>
      </c>
      <c r="V18" s="248">
        <f t="shared" si="10"/>
        <v>13290.731717400004</v>
      </c>
      <c r="W18" s="357">
        <f>+IFERROR(IF(D18=1,VLOOKUP(C18,'IBNR+Freq'!B$11:J$350,9,FALSE)*10,VLOOKUP(C18,'IBNR+Freq'!B$11:J$350,9,FALSE)),0)</f>
        <v>6690</v>
      </c>
      <c r="X18" s="247">
        <f t="shared" si="11"/>
        <v>7102.9716448666131</v>
      </c>
      <c r="Y18" s="247">
        <f t="shared" si="12"/>
        <v>8254.6249668552955</v>
      </c>
      <c r="Z18" s="247">
        <f t="shared" si="13"/>
        <v>1111.7115882780922</v>
      </c>
      <c r="AA18" s="229">
        <f>+IF($D18=1, _xlfn.XLOOKUP($W18,Credibility!B$12:B$112,Credibility!$E$12:$E$112,,-1,-2),_xlfn.XLOOKUP(X18*AA$4,Credibility!B$12:B$112,Credibility!$E$12:$E$112,,-1,-2))</f>
        <v>0</v>
      </c>
      <c r="AB18" s="225">
        <f>+IF($D18=1, _xlfn.XLOOKUP($W18,Credibility!C$12:C$112,Credibility!$E$12:$E$112,,-1,-2),_xlfn.XLOOKUP(Y18*AB$4,Credibility!C$12:C$112,Credibility!$E$12:$E$112,,-1,-2))</f>
        <v>0</v>
      </c>
      <c r="AC18" s="230">
        <f>+IF($D18=1, _xlfn.XLOOKUP($W18,Credibility!D$12:D$112,Credibility!$E$12:$E$112,,-1,-2),_xlfn.XLOOKUP(Z18*AC$4,Credibility!D$12:D$112,Credibility!$E$12:$E$112,,-1,-2))</f>
        <v>0</v>
      </c>
    </row>
    <row r="19" spans="2:29" x14ac:dyDescent="0.2">
      <c r="B19" s="474">
        <v>3</v>
      </c>
      <c r="C19" s="250">
        <v>34</v>
      </c>
      <c r="D19" s="250">
        <v>1</v>
      </c>
      <c r="E19" s="251">
        <f t="shared" si="6"/>
        <v>0.74150000000000005</v>
      </c>
      <c r="F19" s="245">
        <f>+IFERROR(VLOOKUP($C19,'PYV(Pre-Surcharge)'!$H$8:$M$350,2,FALSE),0)</f>
        <v>3.6</v>
      </c>
      <c r="G19" s="244">
        <f>+IFERROR(VLOOKUP($C19,'PYV(Pre-Surcharge)'!$H$8:$M359,4,FALSE),0)</f>
        <v>1.6060000000000001</v>
      </c>
      <c r="H19" s="244">
        <f>+IFERROR(VLOOKUP($C19,'PYV(Pre-Surcharge)'!$H$8:$M359,5,FALSE),0)</f>
        <v>0.89800000000000002</v>
      </c>
      <c r="I19" s="244">
        <f>+IFERROR(VLOOKUP($C19,'PYV(Pre-Surcharge)'!$H$8:$M359,6,FALSE),0)</f>
        <v>0.157</v>
      </c>
      <c r="J19" s="245">
        <f t="shared" si="7"/>
        <v>2.661</v>
      </c>
      <c r="K19" s="244">
        <f t="shared" si="14"/>
        <v>1.6110696730552427</v>
      </c>
      <c r="L19" s="244">
        <f t="shared" si="15"/>
        <v>0.90083472378804974</v>
      </c>
      <c r="M19" s="244">
        <f t="shared" si="16"/>
        <v>0.15749560315670802</v>
      </c>
      <c r="N19" s="295">
        <f t="shared" si="17"/>
        <v>2.6694000000000004</v>
      </c>
      <c r="O19" s="244">
        <f t="shared" si="3"/>
        <v>1.3001332261555809</v>
      </c>
      <c r="P19" s="244">
        <f t="shared" si="4"/>
        <v>0.72697362209695615</v>
      </c>
      <c r="Q19" s="244">
        <f t="shared" si="5"/>
        <v>0.12709895174746338</v>
      </c>
      <c r="R19" s="245">
        <f t="shared" si="9"/>
        <v>2.1542058000000002</v>
      </c>
      <c r="S19" s="246">
        <f>+IFERROR(IF(D19=1,O19*VLOOKUP($C19,'IBNR+Freq'!$B$11:$J$350,9,FALSE)*10,O19*VLOOKUP($C19,'IBNR+Freq'!$B$11:$J$350,9,FALSE)),0)</f>
        <v>2287753.4287401447</v>
      </c>
      <c r="T19" s="247">
        <f>+IFERROR(IF(D19=1,P19*VLOOKUP($C19,'IBNR+Freq'!$B$11:$J$350,9,FALSE)*10,P19*VLOOKUP($C19,'IBNR+Freq'!$B$11:$J$350,9,FALSE)),0)</f>
        <v>1279204.5946504669</v>
      </c>
      <c r="U19" s="247">
        <f>+IFERROR(IF(D19=1,Q19*VLOOKUP($C19,'IBNR+Freq'!$B$11:$J$350,9,FALSE)*10,Q19*VLOOKUP($C19,'IBNR+Freq'!$B$11:$J$350,9,FALSE)),0)</f>
        <v>223647.12846338897</v>
      </c>
      <c r="V19" s="248">
        <f t="shared" si="10"/>
        <v>3790605.1518540005</v>
      </c>
      <c r="W19" s="357">
        <f>+IFERROR(IF(D19=1,VLOOKUP(C19,'IBNR+Freq'!B$11:J$350,9,FALSE)*10,VLOOKUP(C19,'IBNR+Freq'!B$11:J$350,9,FALSE)),0)</f>
        <v>1759630</v>
      </c>
      <c r="X19" s="247">
        <f t="shared" si="11"/>
        <v>2834886.5287981969</v>
      </c>
      <c r="Y19" s="247">
        <f t="shared" si="12"/>
        <v>1585135.8050191659</v>
      </c>
      <c r="Z19" s="247">
        <f t="shared" si="13"/>
        <v>277133.98818263813</v>
      </c>
      <c r="AA19" s="229">
        <f>+IF($D19=1, _xlfn.XLOOKUP($W19,Credibility!B$12:B$112,Credibility!$E$12:$E$112,,-1,-2),_xlfn.XLOOKUP(X19*AA$4,Credibility!B$12:B$112,Credibility!$E$12:$E$112,,-1,-2))</f>
        <v>0.03</v>
      </c>
      <c r="AB19" s="225">
        <f>+IF($D19=1, _xlfn.XLOOKUP($W19,Credibility!C$12:C$112,Credibility!$E$12:$E$112,,-1,-2),_xlfn.XLOOKUP(Y19*AB$4,Credibility!C$12:C$112,Credibility!$E$12:$E$112,,-1,-2))</f>
        <v>0.09</v>
      </c>
      <c r="AC19" s="230">
        <f>+IF($D19=1, _xlfn.XLOOKUP($W19,Credibility!D$12:D$112,Credibility!$E$12:$E$112,,-1,-2),_xlfn.XLOOKUP(Z19*AC$4,Credibility!D$12:D$112,Credibility!$E$12:$E$112,,-1,-2))</f>
        <v>0.11</v>
      </c>
    </row>
    <row r="20" spans="2:29" x14ac:dyDescent="0.2">
      <c r="B20" s="474">
        <v>3</v>
      </c>
      <c r="C20" s="250">
        <v>36</v>
      </c>
      <c r="D20" s="250">
        <v>1</v>
      </c>
      <c r="E20" s="251">
        <f t="shared" si="6"/>
        <v>0.74150000000000005</v>
      </c>
      <c r="F20" s="245">
        <f>+IFERROR(VLOOKUP($C20,'PYV(Pre-Surcharge)'!$H$8:$M$350,2,FALSE),0)</f>
        <v>4.3</v>
      </c>
      <c r="G20" s="244">
        <f>+IFERROR(VLOOKUP($C20,'PYV(Pre-Surcharge)'!$H$8:$M360,4,FALSE),0)</f>
        <v>1.2170000000000001</v>
      </c>
      <c r="H20" s="244">
        <f>+IFERROR(VLOOKUP($C20,'PYV(Pre-Surcharge)'!$H$8:$M360,5,FALSE),0)</f>
        <v>1.74</v>
      </c>
      <c r="I20" s="244">
        <f>+IFERROR(VLOOKUP($C20,'PYV(Pre-Surcharge)'!$H$8:$M360,6,FALSE),0)</f>
        <v>0.316</v>
      </c>
      <c r="J20" s="245">
        <f t="shared" si="7"/>
        <v>3.2729999999999997</v>
      </c>
      <c r="K20" s="244">
        <f t="shared" si="14"/>
        <v>1.1855617629086468</v>
      </c>
      <c r="L20" s="244">
        <f t="shared" si="15"/>
        <v>1.6950513290559122</v>
      </c>
      <c r="M20" s="244">
        <f t="shared" si="16"/>
        <v>0.30783690803544156</v>
      </c>
      <c r="N20" s="295">
        <f t="shared" si="17"/>
        <v>3.1884500000000005</v>
      </c>
      <c r="O20" s="244">
        <f t="shared" si="3"/>
        <v>0.95674834266727804</v>
      </c>
      <c r="P20" s="244">
        <f t="shared" si="4"/>
        <v>1.3679064225481212</v>
      </c>
      <c r="Q20" s="244">
        <f t="shared" si="5"/>
        <v>0.24842438478460135</v>
      </c>
      <c r="R20" s="245">
        <f t="shared" si="9"/>
        <v>2.5730791500000008</v>
      </c>
      <c r="S20" s="246">
        <f>+IFERROR(IF(D20=1,O20*VLOOKUP($C20,'IBNR+Freq'!$B$11:$J$350,9,FALSE)*10,O20*VLOOKUP($C20,'IBNR+Freq'!$B$11:$J$350,9,FALSE)),0)</f>
        <v>51683.545470886354</v>
      </c>
      <c r="T20" s="247">
        <f>+IFERROR(IF(D20=1,P20*VLOOKUP($C20,'IBNR+Freq'!$B$11:$J$350,9,FALSE)*10,P20*VLOOKUP($C20,'IBNR+Freq'!$B$11:$J$350,9,FALSE)),0)</f>
        <v>73894.304946049509</v>
      </c>
      <c r="U20" s="247">
        <f>+IFERROR(IF(D20=1,Q20*VLOOKUP($C20,'IBNR+Freq'!$B$11:$J$350,9,FALSE)*10,Q20*VLOOKUP($C20,'IBNR+Freq'!$B$11:$J$350,9,FALSE)),0)</f>
        <v>13419.885266064166</v>
      </c>
      <c r="V20" s="248">
        <f t="shared" si="10"/>
        <v>138997.73568300004</v>
      </c>
      <c r="W20" s="357">
        <f>+IFERROR(IF(D20=1,VLOOKUP(C20,'IBNR+Freq'!B$11:J$350,9,FALSE)*10,VLOOKUP(C20,'IBNR+Freq'!B$11:J$350,9,FALSE)),0)</f>
        <v>54020</v>
      </c>
      <c r="X20" s="247">
        <f t="shared" si="11"/>
        <v>64044.0464323251</v>
      </c>
      <c r="Y20" s="247">
        <f t="shared" si="12"/>
        <v>91566.672795600374</v>
      </c>
      <c r="Z20" s="247">
        <f t="shared" si="13"/>
        <v>16629.349772074554</v>
      </c>
      <c r="AA20" s="229">
        <f>+IF($D20=1, _xlfn.XLOOKUP($W20,Credibility!B$12:B$112,Credibility!$E$12:$E$112,,-1,-2),_xlfn.XLOOKUP(X20*AA$4,Credibility!B$12:B$112,Credibility!$E$12:$E$112,,-1,-2))</f>
        <v>0</v>
      </c>
      <c r="AB20" s="225">
        <f>+IF($D20=1, _xlfn.XLOOKUP($W20,Credibility!C$12:C$112,Credibility!$E$12:$E$112,,-1,-2),_xlfn.XLOOKUP(Y20*AB$4,Credibility!C$12:C$112,Credibility!$E$12:$E$112,,-1,-2))</f>
        <v>0.01</v>
      </c>
      <c r="AC20" s="230">
        <f>+IF($D20=1, _xlfn.XLOOKUP($W20,Credibility!D$12:D$112,Credibility!$E$12:$E$112,,-1,-2),_xlfn.XLOOKUP(Z20*AC$4,Credibility!D$12:D$112,Credibility!$E$12:$E$112,,-1,-2))</f>
        <v>0.01</v>
      </c>
    </row>
    <row r="21" spans="2:29" x14ac:dyDescent="0.2">
      <c r="B21" s="474">
        <v>2</v>
      </c>
      <c r="C21" s="250">
        <v>55</v>
      </c>
      <c r="D21" s="250">
        <v>1</v>
      </c>
      <c r="E21" s="251">
        <f t="shared" si="6"/>
        <v>0.65400000000000003</v>
      </c>
      <c r="F21" s="245">
        <f>+IFERROR(VLOOKUP($C21,'PYV(Pre-Surcharge)'!$H$8:$M$350,2,FALSE),0)</f>
        <v>5.79</v>
      </c>
      <c r="G21" s="244">
        <f>+IFERROR(VLOOKUP($C21,'PYV(Pre-Surcharge)'!$H$8:$M361,4,FALSE),0)</f>
        <v>2.5470000000000002</v>
      </c>
      <c r="H21" s="244">
        <f>+IFERROR(VLOOKUP($C21,'PYV(Pre-Surcharge)'!$H$8:$M361,5,FALSE),0)</f>
        <v>1.0620000000000001</v>
      </c>
      <c r="I21" s="244">
        <f>+IFERROR(VLOOKUP($C21,'PYV(Pre-Surcharge)'!$H$8:$M361,6,FALSE),0)</f>
        <v>6.9000000000000006E-2</v>
      </c>
      <c r="J21" s="245">
        <f t="shared" si="7"/>
        <v>3.6779999999999999</v>
      </c>
      <c r="K21" s="244">
        <f t="shared" si="14"/>
        <v>2.62224660685155</v>
      </c>
      <c r="L21" s="244">
        <f t="shared" si="15"/>
        <v>1.0933749102773247</v>
      </c>
      <c r="M21" s="244">
        <f t="shared" si="16"/>
        <v>7.1038482871125616E-2</v>
      </c>
      <c r="N21" s="295">
        <f t="shared" si="17"/>
        <v>3.7866599999999999</v>
      </c>
      <c r="O21" s="244">
        <f>+(K21*VLOOKUP($B21,$O$4:$P$6,2,FALSE))</f>
        <v>2.1161530117292009</v>
      </c>
      <c r="P21" s="244">
        <f>+(L21*VLOOKUP($B21,$O$4:$P$6,2,FALSE))</f>
        <v>0.8823535525938011</v>
      </c>
      <c r="Q21" s="244">
        <f>+(M21*VLOOKUP($B21,$O$4:$P$6,2,FALSE))</f>
        <v>5.7328055676998377E-2</v>
      </c>
      <c r="R21" s="245">
        <f t="shared" si="9"/>
        <v>3.0558346200000002</v>
      </c>
      <c r="S21" s="246">
        <f>+IFERROR(IF(D21=1,O21*VLOOKUP($C21,'IBNR+Freq'!$B$11:$J$350,9,FALSE)*10,O21*VLOOKUP($C21,'IBNR+Freq'!$B$11:$J$350,9,FALSE)),0)</f>
        <v>349778.93130871962</v>
      </c>
      <c r="T21" s="247">
        <f>+IFERROR(IF(D21=1,P21*VLOOKUP($C21,'IBNR+Freq'!$B$11:$J$350,9,FALSE)*10,P21*VLOOKUP($C21,'IBNR+Freq'!$B$11:$J$350,9,FALSE)),0)</f>
        <v>145844.21870822937</v>
      </c>
      <c r="U21" s="247">
        <f>+IFERROR(IF(D21=1,Q21*VLOOKUP($C21,'IBNR+Freq'!$B$11:$J$350,9,FALSE)*10,Q21*VLOOKUP($C21,'IBNR+Freq'!$B$11:$J$350,9,FALSE)),0)</f>
        <v>9475.7543228510622</v>
      </c>
      <c r="V21" s="248">
        <f t="shared" si="10"/>
        <v>505098.90433980006</v>
      </c>
      <c r="W21" s="357">
        <f>+IFERROR(IF(D21=1,VLOOKUP(C21,'IBNR+Freq'!B$11:J$350,9,FALSE)*10,VLOOKUP(C21,'IBNR+Freq'!B$11:J$350,9,FALSE)),0)</f>
        <v>165290</v>
      </c>
      <c r="X21" s="247">
        <f t="shared" si="11"/>
        <v>433431.1416464927</v>
      </c>
      <c r="Y21" s="247">
        <f t="shared" si="12"/>
        <v>180723.93891973901</v>
      </c>
      <c r="Z21" s="247">
        <f t="shared" si="13"/>
        <v>11741.950833768353</v>
      </c>
      <c r="AA21" s="229">
        <f>+IF($D21=1, _xlfn.XLOOKUP($W21,Credibility!B$12:B$112,Credibility!$E$12:$E$112,,-1,-2),_xlfn.XLOOKUP(X21*AA$4,Credibility!B$12:B$112,Credibility!$E$12:$E$112,,-1,-2))</f>
        <v>0.01</v>
      </c>
      <c r="AB21" s="225">
        <f>+IF($D21=1, _xlfn.XLOOKUP($W21,Credibility!C$12:C$112,Credibility!$E$12:$E$112,,-1,-2),_xlfn.XLOOKUP(Y21*AB$4,Credibility!C$12:C$112,Credibility!$E$12:$E$112,,-1,-2))</f>
        <v>0.02</v>
      </c>
      <c r="AC21" s="230">
        <f>+IF($D21=1, _xlfn.XLOOKUP($W21,Credibility!D$12:D$112,Credibility!$E$12:$E$112,,-1,-2),_xlfn.XLOOKUP(Z21*AC$4,Credibility!D$12:D$112,Credibility!$E$12:$E$112,,-1,-2))</f>
        <v>0.02</v>
      </c>
    </row>
    <row r="22" spans="2:29" x14ac:dyDescent="0.2">
      <c r="B22" s="474">
        <v>2</v>
      </c>
      <c r="C22" s="250">
        <v>59</v>
      </c>
      <c r="D22" s="250">
        <v>1</v>
      </c>
      <c r="E22" s="251">
        <f t="shared" si="6"/>
        <v>0.65400000000000003</v>
      </c>
      <c r="F22" s="245">
        <f>+IFERROR(VLOOKUP($C22,'PYV(Pre-Surcharge)'!$H$8:$M$350,2,FALSE),0)</f>
        <v>7.11</v>
      </c>
      <c r="G22" s="244">
        <f>+IFERROR(VLOOKUP($C22,'PYV(Pre-Surcharge)'!$H$8:$M362,4,FALSE),0)</f>
        <v>2.706</v>
      </c>
      <c r="H22" s="244">
        <f>+IFERROR(VLOOKUP($C22,'PYV(Pre-Surcharge)'!$H$8:$M362,5,FALSE),0)</f>
        <v>1.415</v>
      </c>
      <c r="I22" s="244">
        <f>+IFERROR(VLOOKUP($C22,'PYV(Pre-Surcharge)'!$H$8:$M362,6,FALSE),0)</f>
        <v>0.23699999999999999</v>
      </c>
      <c r="J22" s="245">
        <f t="shared" si="7"/>
        <v>4.3580000000000005</v>
      </c>
      <c r="K22" s="244">
        <f t="shared" si="14"/>
        <v>2.8872734373565851</v>
      </c>
      <c r="L22" s="244">
        <f t="shared" si="15"/>
        <v>1.5097900642496556</v>
      </c>
      <c r="M22" s="244">
        <f t="shared" si="16"/>
        <v>0.25287649839375859</v>
      </c>
      <c r="N22" s="295">
        <f t="shared" si="17"/>
        <v>4.6499399999999991</v>
      </c>
      <c r="O22" s="244">
        <f t="shared" ref="O22:O85" si="18">+(K22*VLOOKUP($B22,$O$4:$P$6,2,FALSE))</f>
        <v>2.3300296639467644</v>
      </c>
      <c r="P22" s="244">
        <f t="shared" ref="P22:P85" si="19">+(L22*VLOOKUP($B22,$O$4:$P$6,2,FALSE))</f>
        <v>1.2184005818494721</v>
      </c>
      <c r="Q22" s="244">
        <f t="shared" ref="Q22:Q85" si="20">+(M22*VLOOKUP($B22,$O$4:$P$6,2,FALSE))</f>
        <v>0.20407133420376319</v>
      </c>
      <c r="R22" s="245">
        <f t="shared" si="9"/>
        <v>3.7525015799999997</v>
      </c>
      <c r="S22" s="246">
        <f>+IFERROR(IF(D22=1,O22*VLOOKUP($C22,'IBNR+Freq'!$B$11:$J$350,9,FALSE)*10,O22*VLOOKUP($C22,'IBNR+Freq'!$B$11:$J$350,9,FALSE)),0)</f>
        <v>26422.536389156307</v>
      </c>
      <c r="T22" s="247">
        <f>+IFERROR(IF(D22=1,P22*VLOOKUP($C22,'IBNR+Freq'!$B$11:$J$350,9,FALSE)*10,P22*VLOOKUP($C22,'IBNR+Freq'!$B$11:$J$350,9,FALSE)),0)</f>
        <v>13816.662598173014</v>
      </c>
      <c r="U22" s="247">
        <f>+IFERROR(IF(D22=1,Q22*VLOOKUP($C22,'IBNR+Freq'!$B$11:$J$350,9,FALSE)*10,Q22*VLOOKUP($C22,'IBNR+Freq'!$B$11:$J$350,9,FALSE)),0)</f>
        <v>2314.1689298706747</v>
      </c>
      <c r="V22" s="248">
        <f t="shared" si="10"/>
        <v>42553.367917199997</v>
      </c>
      <c r="W22" s="357">
        <f>+IFERROR(IF(D22=1,VLOOKUP(C22,'IBNR+Freq'!B$11:J$350,9,FALSE)*10,VLOOKUP(C22,'IBNR+Freq'!B$11:J$350,9,FALSE)),0)</f>
        <v>11340</v>
      </c>
      <c r="X22" s="247">
        <f t="shared" si="11"/>
        <v>32741.680779623675</v>
      </c>
      <c r="Y22" s="247">
        <f t="shared" si="12"/>
        <v>17121.019328591094</v>
      </c>
      <c r="Z22" s="247">
        <f t="shared" si="13"/>
        <v>2867.6194917852222</v>
      </c>
      <c r="AA22" s="229">
        <f>+IF($D22=1, _xlfn.XLOOKUP($W22,Credibility!B$12:B$112,Credibility!$E$12:$E$112,,-1,-2),_xlfn.XLOOKUP(X22*AA$4,Credibility!B$12:B$112,Credibility!$E$12:$E$112,,-1,-2))</f>
        <v>0</v>
      </c>
      <c r="AB22" s="225">
        <f>+IF($D22=1, _xlfn.XLOOKUP($W22,Credibility!C$12:C$112,Credibility!$E$12:$E$112,,-1,-2),_xlfn.XLOOKUP(Y22*AB$4,Credibility!C$12:C$112,Credibility!$E$12:$E$112,,-1,-2))</f>
        <v>0</v>
      </c>
      <c r="AC22" s="230">
        <f>+IF($D22=1, _xlfn.XLOOKUP($W22,Credibility!D$12:D$112,Credibility!$E$12:$E$112,,-1,-2),_xlfn.XLOOKUP(Z22*AC$4,Credibility!D$12:D$112,Credibility!$E$12:$E$112,,-1,-2))</f>
        <v>0</v>
      </c>
    </row>
    <row r="23" spans="2:29" x14ac:dyDescent="0.2">
      <c r="B23" s="474">
        <v>3</v>
      </c>
      <c r="C23" s="250">
        <v>83</v>
      </c>
      <c r="D23" s="250">
        <v>1</v>
      </c>
      <c r="E23" s="251">
        <f t="shared" si="6"/>
        <v>0.74150000000000005</v>
      </c>
      <c r="F23" s="245">
        <f>+IFERROR(VLOOKUP($C23,'PYV(Pre-Surcharge)'!$H$8:$M$350,2,FALSE),0)</f>
        <v>4.93</v>
      </c>
      <c r="G23" s="244">
        <f>+IFERROR(VLOOKUP($C23,'PYV(Pre-Surcharge)'!$H$8:$M363,4,FALSE),0)</f>
        <v>2.0209999999999999</v>
      </c>
      <c r="H23" s="244">
        <f>+IFERROR(VLOOKUP($C23,'PYV(Pre-Surcharge)'!$H$8:$M363,5,FALSE),0)</f>
        <v>1.3740000000000001</v>
      </c>
      <c r="I23" s="244">
        <f>+IFERROR(VLOOKUP($C23,'PYV(Pre-Surcharge)'!$H$8:$M363,6,FALSE),0)</f>
        <v>0.39900000000000002</v>
      </c>
      <c r="J23" s="245">
        <f t="shared" si="7"/>
        <v>3.794</v>
      </c>
      <c r="K23" s="244">
        <f t="shared" si="14"/>
        <v>1.9472739839219819</v>
      </c>
      <c r="L23" s="244">
        <f t="shared" si="15"/>
        <v>1.3238765234580918</v>
      </c>
      <c r="M23" s="244">
        <f t="shared" si="16"/>
        <v>0.38444449261992619</v>
      </c>
      <c r="N23" s="295">
        <f t="shared" si="17"/>
        <v>3.6555949999999999</v>
      </c>
      <c r="O23" s="244">
        <f t="shared" si="18"/>
        <v>1.5714501050250396</v>
      </c>
      <c r="P23" s="244">
        <f t="shared" si="19"/>
        <v>1.0683683544306801</v>
      </c>
      <c r="Q23" s="244">
        <f t="shared" si="20"/>
        <v>0.31024670554428047</v>
      </c>
      <c r="R23" s="245">
        <f t="shared" si="9"/>
        <v>2.9500651650000003</v>
      </c>
      <c r="S23" s="246">
        <f>+IFERROR(IF(D23=1,O23*VLOOKUP($C23,'IBNR+Freq'!$B$11:$J$350,9,FALSE)*10,O23*VLOOKUP($C23,'IBNR+Freq'!$B$11:$J$350,9,FALSE)),0)</f>
        <v>8768.6915860397203</v>
      </c>
      <c r="T23" s="247">
        <f>+IFERROR(IF(D23=1,P23*VLOOKUP($C23,'IBNR+Freq'!$B$11:$J$350,9,FALSE)*10,P23*VLOOKUP($C23,'IBNR+Freq'!$B$11:$J$350,9,FALSE)),0)</f>
        <v>5961.4954177231948</v>
      </c>
      <c r="U23" s="247">
        <f>+IFERROR(IF(D23=1,Q23*VLOOKUP($C23,'IBNR+Freq'!$B$11:$J$350,9,FALSE)*10,Q23*VLOOKUP($C23,'IBNR+Freq'!$B$11:$J$350,9,FALSE)),0)</f>
        <v>1731.1766169370849</v>
      </c>
      <c r="V23" s="248">
        <f t="shared" si="10"/>
        <v>16461.363620700002</v>
      </c>
      <c r="W23" s="357">
        <f>+IFERROR(IF(D23=1,VLOOKUP(C23,'IBNR+Freq'!B$11:J$350,9,FALSE)*10,VLOOKUP(C23,'IBNR+Freq'!B$11:J$350,9,FALSE)),0)</f>
        <v>5580</v>
      </c>
      <c r="X23" s="247">
        <f t="shared" si="11"/>
        <v>10865.788830284659</v>
      </c>
      <c r="Y23" s="247">
        <f t="shared" si="12"/>
        <v>7387.2310008961522</v>
      </c>
      <c r="Z23" s="247">
        <f t="shared" si="13"/>
        <v>2145.2002688191883</v>
      </c>
      <c r="AA23" s="229">
        <f>+IF($D23=1, _xlfn.XLOOKUP($W23,Credibility!B$12:B$112,Credibility!$E$12:$E$112,,-1,-2),_xlfn.XLOOKUP(X23*AA$4,Credibility!B$12:B$112,Credibility!$E$12:$E$112,,-1,-2))</f>
        <v>0</v>
      </c>
      <c r="AB23" s="225">
        <f>+IF($D23=1, _xlfn.XLOOKUP($W23,Credibility!C$12:C$112,Credibility!$E$12:$E$112,,-1,-2),_xlfn.XLOOKUP(Y23*AB$4,Credibility!C$12:C$112,Credibility!$E$12:$E$112,,-1,-2))</f>
        <v>0</v>
      </c>
      <c r="AC23" s="230">
        <f>+IF($D23=1, _xlfn.XLOOKUP($W23,Credibility!D$12:D$112,Credibility!$E$12:$E$112,,-1,-2),_xlfn.XLOOKUP(Z23*AC$4,Credibility!D$12:D$112,Credibility!$E$12:$E$112,,-1,-2))</f>
        <v>0</v>
      </c>
    </row>
    <row r="24" spans="2:29" x14ac:dyDescent="0.2">
      <c r="B24" s="474">
        <v>1</v>
      </c>
      <c r="C24" s="250">
        <v>101</v>
      </c>
      <c r="D24" s="250">
        <v>1</v>
      </c>
      <c r="E24" s="251">
        <f t="shared" si="6"/>
        <v>0.62919999999999998</v>
      </c>
      <c r="F24" s="245">
        <f>+IFERROR(VLOOKUP($C24,'PYV(Pre-Surcharge)'!$H$8:$M$350,2,FALSE),0)</f>
        <v>4.71</v>
      </c>
      <c r="G24" s="244">
        <f>+IFERROR(VLOOKUP($C24,'PYV(Pre-Surcharge)'!$H$8:$M364,4,FALSE),0)</f>
        <v>2.137</v>
      </c>
      <c r="H24" s="244">
        <f>+IFERROR(VLOOKUP($C24,'PYV(Pre-Surcharge)'!$H$8:$M364,5,FALSE),0)</f>
        <v>0.64400000000000002</v>
      </c>
      <c r="I24" s="244">
        <f>+IFERROR(VLOOKUP($C24,'PYV(Pre-Surcharge)'!$H$8:$M364,6,FALSE),0)</f>
        <v>0.122</v>
      </c>
      <c r="J24" s="245">
        <f t="shared" si="7"/>
        <v>2.903</v>
      </c>
      <c r="K24" s="244">
        <f t="shared" si="14"/>
        <v>2.1815597258008959</v>
      </c>
      <c r="L24" s="244">
        <f t="shared" si="15"/>
        <v>0.65742838718566998</v>
      </c>
      <c r="M24" s="244">
        <f t="shared" si="16"/>
        <v>0.12454388701343436</v>
      </c>
      <c r="N24" s="295">
        <f t="shared" si="17"/>
        <v>2.9635320000000003</v>
      </c>
      <c r="O24" s="244">
        <f t="shared" si="18"/>
        <v>1.760518698721323</v>
      </c>
      <c r="P24" s="244">
        <f t="shared" si="19"/>
        <v>0.53054470845883572</v>
      </c>
      <c r="Q24" s="244">
        <f t="shared" si="20"/>
        <v>0.10050691681984153</v>
      </c>
      <c r="R24" s="245">
        <f t="shared" si="9"/>
        <v>2.3915703240000004</v>
      </c>
      <c r="S24" s="246">
        <f>+IFERROR(IF(D24=1,O24*VLOOKUP($C24,'IBNR+Freq'!$B$11:$J$350,9,FALSE)*10,O24*VLOOKUP($C24,'IBNR+Freq'!$B$11:$J$350,9,FALSE)),0)</f>
        <v>807620.34785141982</v>
      </c>
      <c r="T24" s="247">
        <f>+IFERROR(IF(D24=1,P24*VLOOKUP($C24,'IBNR+Freq'!$B$11:$J$350,9,FALSE)*10,P24*VLOOKUP($C24,'IBNR+Freq'!$B$11:$J$350,9,FALSE)),0)</f>
        <v>243382.07955840629</v>
      </c>
      <c r="U24" s="247">
        <f>+IFERROR(IF(D24=1,Q24*VLOOKUP($C24,'IBNR+Freq'!$B$11:$J$350,9,FALSE)*10,Q24*VLOOKUP($C24,'IBNR+Freq'!$B$11:$J$350,9,FALSE)),0)</f>
        <v>46106.543021934107</v>
      </c>
      <c r="V24" s="248">
        <f t="shared" si="10"/>
        <v>1097108.9704317602</v>
      </c>
      <c r="W24" s="357">
        <f>+IFERROR(IF(D24=1,VLOOKUP(C24,'IBNR+Freq'!B$11:J$350,9,FALSE)*10,VLOOKUP(C24,'IBNR+Freq'!B$11:J$350,9,FALSE)),0)</f>
        <v>458740</v>
      </c>
      <c r="X24" s="247">
        <f t="shared" si="11"/>
        <v>1000768.7086139029</v>
      </c>
      <c r="Y24" s="247">
        <f t="shared" si="12"/>
        <v>301588.69833755423</v>
      </c>
      <c r="Z24" s="247">
        <f t="shared" si="13"/>
        <v>57133.262728542875</v>
      </c>
      <c r="AA24" s="229">
        <f>+IF($D24=1, _xlfn.XLOOKUP($W24,Credibility!B$12:B$112,Credibility!$E$12:$E$112,,-1,-2),_xlfn.XLOOKUP(X24*AA$4,Credibility!B$12:B$112,Credibility!$E$12:$E$112,,-1,-2))</f>
        <v>0.01</v>
      </c>
      <c r="AB24" s="225">
        <f>+IF($D24=1, _xlfn.XLOOKUP($W24,Credibility!C$12:C$112,Credibility!$E$12:$E$112,,-1,-2),_xlfn.XLOOKUP(Y24*AB$4,Credibility!C$12:C$112,Credibility!$E$12:$E$112,,-1,-2))</f>
        <v>0.04</v>
      </c>
      <c r="AC24" s="230">
        <f>+IF($D24=1, _xlfn.XLOOKUP($W24,Credibility!D$12:D$112,Credibility!$E$12:$E$112,,-1,-2),_xlfn.XLOOKUP(Z24*AC$4,Credibility!D$12:D$112,Credibility!$E$12:$E$112,,-1,-2))</f>
        <v>0.04</v>
      </c>
    </row>
    <row r="25" spans="2:29" x14ac:dyDescent="0.2">
      <c r="B25" s="474">
        <v>1</v>
      </c>
      <c r="C25" s="250">
        <v>104</v>
      </c>
      <c r="D25" s="250">
        <v>1</v>
      </c>
      <c r="E25" s="251">
        <f t="shared" si="6"/>
        <v>0.62919999999999998</v>
      </c>
      <c r="F25" s="245">
        <f>+IFERROR(VLOOKUP($C25,'PYV(Pre-Surcharge)'!$H$8:$M$350,2,FALSE),0)</f>
        <v>4.78</v>
      </c>
      <c r="G25" s="244">
        <f>+IFERROR(VLOOKUP($C25,'PYV(Pre-Surcharge)'!$H$8:$M365,4,FALSE),0)</f>
        <v>1.9279999999999999</v>
      </c>
      <c r="H25" s="244">
        <f>+IFERROR(VLOOKUP($C25,'PYV(Pre-Surcharge)'!$H$8:$M365,5,FALSE),0)</f>
        <v>0.876</v>
      </c>
      <c r="I25" s="244">
        <f>+IFERROR(VLOOKUP($C25,'PYV(Pre-Surcharge)'!$H$8:$M365,6,FALSE),0)</f>
        <v>0.13300000000000001</v>
      </c>
      <c r="J25" s="245">
        <f t="shared" si="7"/>
        <v>2.9369999999999998</v>
      </c>
      <c r="K25" s="244">
        <f t="shared" si="14"/>
        <v>1.9743297677902625</v>
      </c>
      <c r="L25" s="244">
        <f t="shared" si="15"/>
        <v>0.89705024719101134</v>
      </c>
      <c r="M25" s="244">
        <f t="shared" si="16"/>
        <v>0.13619598501872662</v>
      </c>
      <c r="N25" s="295">
        <f t="shared" si="17"/>
        <v>3.0075760000000002</v>
      </c>
      <c r="O25" s="244">
        <f t="shared" si="18"/>
        <v>1.593284122606742</v>
      </c>
      <c r="P25" s="244">
        <f t="shared" si="19"/>
        <v>0.72391954948314619</v>
      </c>
      <c r="Q25" s="244">
        <f t="shared" si="20"/>
        <v>0.1099101599101124</v>
      </c>
      <c r="R25" s="245">
        <f t="shared" si="9"/>
        <v>2.4271138320000007</v>
      </c>
      <c r="S25" s="246">
        <f>+IFERROR(IF(D25=1,O25*VLOOKUP($C25,'IBNR+Freq'!$B$11:$J$350,9,FALSE)*10,O25*VLOOKUP($C25,'IBNR+Freq'!$B$11:$J$350,9,FALSE)),0)</f>
        <v>3303355.9714005585</v>
      </c>
      <c r="T25" s="247">
        <f>+IFERROR(IF(D25=1,P25*VLOOKUP($C25,'IBNR+Freq'!$B$11:$J$350,9,FALSE)*10,P25*VLOOKUP($C25,'IBNR+Freq'!$B$11:$J$350,9,FALSE)),0)</f>
        <v>1500902.401943407</v>
      </c>
      <c r="U25" s="247">
        <f>+IFERROR(IF(D25=1,Q25*VLOOKUP($C25,'IBNR+Freq'!$B$11:$J$350,9,FALSE)*10,Q25*VLOOKUP($C25,'IBNR+Freq'!$B$11:$J$350,9,FALSE)),0)</f>
        <v>227876.73454163602</v>
      </c>
      <c r="V25" s="248">
        <f t="shared" si="10"/>
        <v>5032135.107885601</v>
      </c>
      <c r="W25" s="357">
        <f>+IFERROR(IF(D25=1,VLOOKUP(C25,'IBNR+Freq'!B$11:J$350,9,FALSE)*10,VLOOKUP(C25,'IBNR+Freq'!B$11:J$350,9,FALSE)),0)</f>
        <v>2073300</v>
      </c>
      <c r="X25" s="247">
        <f t="shared" si="11"/>
        <v>4093377.9075595513</v>
      </c>
      <c r="Y25" s="247">
        <f t="shared" si="12"/>
        <v>1859854.2775011237</v>
      </c>
      <c r="Z25" s="247">
        <f t="shared" si="13"/>
        <v>282375.13573932589</v>
      </c>
      <c r="AA25" s="229">
        <f>+IF($D25=1, _xlfn.XLOOKUP($W25,Credibility!B$12:B$112,Credibility!$E$12:$E$112,,-1,-2),_xlfn.XLOOKUP(X25*AA$4,Credibility!B$12:B$112,Credibility!$E$12:$E$112,,-1,-2))</f>
        <v>0.03</v>
      </c>
      <c r="AB25" s="225">
        <f>+IF($D25=1, _xlfn.XLOOKUP($W25,Credibility!C$12:C$112,Credibility!$E$12:$E$112,,-1,-2),_xlfn.XLOOKUP(Y25*AB$4,Credibility!C$12:C$112,Credibility!$E$12:$E$112,,-1,-2))</f>
        <v>0.1</v>
      </c>
      <c r="AC25" s="230">
        <f>+IF($D25=1, _xlfn.XLOOKUP($W25,Credibility!D$12:D$112,Credibility!$E$12:$E$112,,-1,-2),_xlfn.XLOOKUP(Z25*AC$4,Credibility!D$12:D$112,Credibility!$E$12:$E$112,,-1,-2))</f>
        <v>0.12</v>
      </c>
    </row>
    <row r="26" spans="2:29" x14ac:dyDescent="0.2">
      <c r="B26" s="474">
        <v>1</v>
      </c>
      <c r="C26" s="250">
        <v>105</v>
      </c>
      <c r="D26" s="250">
        <v>1</v>
      </c>
      <c r="E26" s="251">
        <f t="shared" si="6"/>
        <v>0.62919999999999998</v>
      </c>
      <c r="F26" s="245">
        <f>+IFERROR(VLOOKUP($C26,'PYV(Pre-Surcharge)'!$H$8:$M$350,2,FALSE),0)</f>
        <v>5.69</v>
      </c>
      <c r="G26" s="244">
        <f>+IFERROR(VLOOKUP($C26,'PYV(Pre-Surcharge)'!$H$8:$M366,4,FALSE),0)</f>
        <v>2.0419999999999998</v>
      </c>
      <c r="H26" s="244">
        <f>+IFERROR(VLOOKUP($C26,'PYV(Pre-Surcharge)'!$H$8:$M366,5,FALSE),0)</f>
        <v>1.3320000000000001</v>
      </c>
      <c r="I26" s="244">
        <f>+IFERROR(VLOOKUP($C26,'PYV(Pre-Surcharge)'!$H$8:$M366,6,FALSE),0)</f>
        <v>0.09</v>
      </c>
      <c r="J26" s="245">
        <f t="shared" si="7"/>
        <v>3.4639999999999995</v>
      </c>
      <c r="K26" s="244">
        <f t="shared" si="14"/>
        <v>2.1104683071593535</v>
      </c>
      <c r="L26" s="244">
        <f t="shared" si="15"/>
        <v>1.3766619907621251</v>
      </c>
      <c r="M26" s="244">
        <f t="shared" si="16"/>
        <v>9.301770207852196E-2</v>
      </c>
      <c r="N26" s="295">
        <f t="shared" si="17"/>
        <v>3.5801480000000008</v>
      </c>
      <c r="O26" s="244">
        <f t="shared" si="18"/>
        <v>1.7031479238775984</v>
      </c>
      <c r="P26" s="244">
        <f t="shared" si="19"/>
        <v>1.1109662265450351</v>
      </c>
      <c r="Q26" s="244">
        <f t="shared" si="20"/>
        <v>7.5065285577367233E-2</v>
      </c>
      <c r="R26" s="245">
        <f t="shared" si="9"/>
        <v>2.8891794360000005</v>
      </c>
      <c r="S26" s="246">
        <f>+IFERROR(IF(D26=1,O26*VLOOKUP($C26,'IBNR+Freq'!$B$11:$J$350,9,FALSE)*10,O26*VLOOKUP($C26,'IBNR+Freq'!$B$11:$J$350,9,FALSE)),0)</f>
        <v>111454.00013855004</v>
      </c>
      <c r="T26" s="247">
        <f>+IFERROR(IF(D26=1,P26*VLOOKUP($C26,'IBNR+Freq'!$B$11:$J$350,9,FALSE)*10,P26*VLOOKUP($C26,'IBNR+Freq'!$B$11:$J$350,9,FALSE)),0)</f>
        <v>72701.629865107097</v>
      </c>
      <c r="U26" s="247">
        <f>+IFERROR(IF(D26=1,Q26*VLOOKUP($C26,'IBNR+Freq'!$B$11:$J$350,9,FALSE)*10,Q26*VLOOKUP($C26,'IBNR+Freq'!$B$11:$J$350,9,FALSE)),0)</f>
        <v>4912.2722881829113</v>
      </c>
      <c r="V26" s="248">
        <f t="shared" si="10"/>
        <v>189067.90229184006</v>
      </c>
      <c r="W26" s="357">
        <f>+IFERROR(IF(D26=1,VLOOKUP(C26,'IBNR+Freq'!B$11:J$350,9,FALSE)*10,VLOOKUP(C26,'IBNR+Freq'!B$11:J$350,9,FALSE)),0)</f>
        <v>65440</v>
      </c>
      <c r="X26" s="247">
        <f t="shared" si="11"/>
        <v>138109.0460205081</v>
      </c>
      <c r="Y26" s="247">
        <f t="shared" si="12"/>
        <v>90088.760675473473</v>
      </c>
      <c r="Z26" s="247">
        <f t="shared" si="13"/>
        <v>6087.0784240184767</v>
      </c>
      <c r="AA26" s="229">
        <f>+IF($D26=1, _xlfn.XLOOKUP($W26,Credibility!B$12:B$112,Credibility!$E$12:$E$112,,-1,-2),_xlfn.XLOOKUP(X26*AA$4,Credibility!B$12:B$112,Credibility!$E$12:$E$112,,-1,-2))</f>
        <v>0</v>
      </c>
      <c r="AB26" s="225">
        <f>+IF($D26=1, _xlfn.XLOOKUP($W26,Credibility!C$12:C$112,Credibility!$E$12:$E$112,,-1,-2),_xlfn.XLOOKUP(Y26*AB$4,Credibility!C$12:C$112,Credibility!$E$12:$E$112,,-1,-2))</f>
        <v>0.01</v>
      </c>
      <c r="AC26" s="230">
        <f>+IF($D26=1, _xlfn.XLOOKUP($W26,Credibility!D$12:D$112,Credibility!$E$12:$E$112,,-1,-2),_xlfn.XLOOKUP(Z26*AC$4,Credibility!D$12:D$112,Credibility!$E$12:$E$112,,-1,-2))</f>
        <v>0.01</v>
      </c>
    </row>
    <row r="27" spans="2:29" x14ac:dyDescent="0.2">
      <c r="B27" s="474">
        <v>1</v>
      </c>
      <c r="C27" s="250">
        <v>106</v>
      </c>
      <c r="D27" s="250">
        <v>1</v>
      </c>
      <c r="E27" s="251">
        <f t="shared" si="6"/>
        <v>0.62919999999999998</v>
      </c>
      <c r="F27" s="245">
        <f>+IFERROR(VLOOKUP($C27,'PYV(Pre-Surcharge)'!$H$8:$M$350,2,FALSE),0)</f>
        <v>8.74</v>
      </c>
      <c r="G27" s="244">
        <f>+IFERROR(VLOOKUP($C27,'PYV(Pre-Surcharge)'!$H$8:$M367,4,FALSE),0)</f>
        <v>3.32</v>
      </c>
      <c r="H27" s="244">
        <f>+IFERROR(VLOOKUP($C27,'PYV(Pre-Surcharge)'!$H$8:$M367,5,FALSE),0)</f>
        <v>1.8720000000000001</v>
      </c>
      <c r="I27" s="244">
        <f>+IFERROR(VLOOKUP($C27,'PYV(Pre-Surcharge)'!$H$8:$M367,6,FALSE),0)</f>
        <v>0.17799999999999999</v>
      </c>
      <c r="J27" s="245">
        <f t="shared" si="7"/>
        <v>5.37</v>
      </c>
      <c r="K27" s="244">
        <f t="shared" si="14"/>
        <v>3.3998827858473</v>
      </c>
      <c r="L27" s="244">
        <f t="shared" si="15"/>
        <v>1.9170423418994416</v>
      </c>
      <c r="M27" s="244">
        <f t="shared" si="16"/>
        <v>0.18228287225325884</v>
      </c>
      <c r="N27" s="295">
        <f t="shared" si="17"/>
        <v>5.4992080000000003</v>
      </c>
      <c r="O27" s="244">
        <f t="shared" si="18"/>
        <v>2.7437054081787711</v>
      </c>
      <c r="P27" s="244">
        <f t="shared" si="19"/>
        <v>1.5470531699128494</v>
      </c>
      <c r="Q27" s="244">
        <f t="shared" si="20"/>
        <v>0.1471022779083799</v>
      </c>
      <c r="R27" s="245">
        <f t="shared" si="9"/>
        <v>4.4378608560000004</v>
      </c>
      <c r="S27" s="246">
        <f>+IFERROR(IF(D27=1,O27*VLOOKUP($C27,'IBNR+Freq'!$B$11:$J$350,9,FALSE)*10,O27*VLOOKUP($C27,'IBNR+Freq'!$B$11:$J$350,9,FALSE)),0)</f>
        <v>244436.71481464672</v>
      </c>
      <c r="T27" s="247">
        <f>+IFERROR(IF(D27=1,P27*VLOOKUP($C27,'IBNR+Freq'!$B$11:$J$350,9,FALSE)*10,P27*VLOOKUP($C27,'IBNR+Freq'!$B$11:$J$350,9,FALSE)),0)</f>
        <v>137826.96690753574</v>
      </c>
      <c r="U27" s="247">
        <f>+IFERROR(IF(D27=1,Q27*VLOOKUP($C27,'IBNR+Freq'!$B$11:$J$350,9,FALSE)*10,Q27*VLOOKUP($C27,'IBNR+Freq'!$B$11:$J$350,9,FALSE)),0)</f>
        <v>13105.341938857566</v>
      </c>
      <c r="V27" s="248">
        <f t="shared" si="10"/>
        <v>395369.02366104</v>
      </c>
      <c r="W27" s="357">
        <f>+IFERROR(IF(D27=1,VLOOKUP(C27,'IBNR+Freq'!B$11:J$350,9,FALSE)*10,VLOOKUP(C27,'IBNR+Freq'!B$11:J$350,9,FALSE)),0)</f>
        <v>89090</v>
      </c>
      <c r="X27" s="247">
        <f t="shared" si="11"/>
        <v>302895.55739113595</v>
      </c>
      <c r="Y27" s="247">
        <f t="shared" si="12"/>
        <v>170789.30223982123</v>
      </c>
      <c r="Z27" s="247">
        <f t="shared" si="13"/>
        <v>16239.581089042831</v>
      </c>
      <c r="AA27" s="229">
        <f>+IF($D27=1, _xlfn.XLOOKUP($W27,Credibility!B$12:B$112,Credibility!$E$12:$E$112,,-1,-2),_xlfn.XLOOKUP(X27*AA$4,Credibility!B$12:B$112,Credibility!$E$12:$E$112,,-1,-2))</f>
        <v>0</v>
      </c>
      <c r="AB27" s="225">
        <f>+IF($D27=1, _xlfn.XLOOKUP($W27,Credibility!C$12:C$112,Credibility!$E$12:$E$112,,-1,-2),_xlfn.XLOOKUP(Y27*AB$4,Credibility!C$12:C$112,Credibility!$E$12:$E$112,,-1,-2))</f>
        <v>0.01</v>
      </c>
      <c r="AC27" s="230">
        <f>+IF($D27=1, _xlfn.XLOOKUP($W27,Credibility!D$12:D$112,Credibility!$E$12:$E$112,,-1,-2),_xlfn.XLOOKUP(Z27*AC$4,Credibility!D$12:D$112,Credibility!$E$12:$E$112,,-1,-2))</f>
        <v>0.01</v>
      </c>
    </row>
    <row r="28" spans="2:29" x14ac:dyDescent="0.2">
      <c r="B28" s="474">
        <v>1</v>
      </c>
      <c r="C28" s="250">
        <v>107</v>
      </c>
      <c r="D28" s="250">
        <v>1</v>
      </c>
      <c r="E28" s="251">
        <f t="shared" si="6"/>
        <v>0.62919999999999998</v>
      </c>
      <c r="F28" s="245">
        <f>+IFERROR(VLOOKUP($C28,'PYV(Pre-Surcharge)'!$H$8:$M$350,2,FALSE),0)</f>
        <v>4.05</v>
      </c>
      <c r="G28" s="244">
        <f>+IFERROR(VLOOKUP($C28,'PYV(Pre-Surcharge)'!$H$8:$M368,4,FALSE),0)</f>
        <v>1.363</v>
      </c>
      <c r="H28" s="244">
        <f>+IFERROR(VLOOKUP($C28,'PYV(Pre-Surcharge)'!$H$8:$M368,5,FALSE),0)</f>
        <v>1.0029999999999999</v>
      </c>
      <c r="I28" s="244">
        <f>+IFERROR(VLOOKUP($C28,'PYV(Pre-Surcharge)'!$H$8:$M368,6,FALSE),0)</f>
        <v>8.8999999999999996E-2</v>
      </c>
      <c r="J28" s="245">
        <f t="shared" si="7"/>
        <v>2.4549999999999996</v>
      </c>
      <c r="K28" s="244">
        <f t="shared" si="14"/>
        <v>1.4147773441955196</v>
      </c>
      <c r="L28" s="244">
        <f t="shared" si="15"/>
        <v>1.0411017433808554</v>
      </c>
      <c r="M28" s="244">
        <f t="shared" si="16"/>
        <v>9.2380912423625255E-2</v>
      </c>
      <c r="N28" s="295">
        <f t="shared" si="17"/>
        <v>2.5482600000000004</v>
      </c>
      <c r="O28" s="244">
        <f t="shared" si="18"/>
        <v>1.1417253167657844</v>
      </c>
      <c r="P28" s="244">
        <f t="shared" si="19"/>
        <v>0.84016910690835034</v>
      </c>
      <c r="Q28" s="244">
        <f t="shared" si="20"/>
        <v>7.455139632586559E-2</v>
      </c>
      <c r="R28" s="245">
        <f t="shared" si="9"/>
        <v>2.0564458200000004</v>
      </c>
      <c r="S28" s="246">
        <f>+IFERROR(IF(D28=1,O28*VLOOKUP($C28,'IBNR+Freq'!$B$11:$J$350,9,FALSE)*10,O28*VLOOKUP($C28,'IBNR+Freq'!$B$11:$J$350,9,FALSE)),0)</f>
        <v>118670.92942463563</v>
      </c>
      <c r="T28" s="247">
        <f>+IFERROR(IF(D28=1,P28*VLOOKUP($C28,'IBNR+Freq'!$B$11:$J$350,9,FALSE)*10,P28*VLOOKUP($C28,'IBNR+Freq'!$B$11:$J$350,9,FALSE)),0)</f>
        <v>87327.176972053931</v>
      </c>
      <c r="U28" s="247">
        <f>+IFERROR(IF(D28=1,Q28*VLOOKUP($C28,'IBNR+Freq'!$B$11:$J$350,9,FALSE)*10,Q28*VLOOKUP($C28,'IBNR+Freq'!$B$11:$J$350,9,FALSE)),0)</f>
        <v>7748.8721341104692</v>
      </c>
      <c r="V28" s="248">
        <f t="shared" si="10"/>
        <v>213746.97853080003</v>
      </c>
      <c r="W28" s="357">
        <f>+IFERROR(IF(D28=1,VLOOKUP(C28,'IBNR+Freq'!B$11:J$350,9,FALSE)*10,VLOOKUP(C28,'IBNR+Freq'!B$11:J$350,9,FALSE)),0)</f>
        <v>103940</v>
      </c>
      <c r="X28" s="247">
        <f t="shared" si="11"/>
        <v>147051.95715568229</v>
      </c>
      <c r="Y28" s="247">
        <f t="shared" si="12"/>
        <v>108212.11520700611</v>
      </c>
      <c r="Z28" s="247">
        <f t="shared" si="13"/>
        <v>9602.0720373116092</v>
      </c>
      <c r="AA28" s="229">
        <f>+IF($D28=1, _xlfn.XLOOKUP($W28,Credibility!B$12:B$112,Credibility!$E$12:$E$112,,-1,-2),_xlfn.XLOOKUP(X28*AA$4,Credibility!B$12:B$112,Credibility!$E$12:$E$112,,-1,-2))</f>
        <v>0</v>
      </c>
      <c r="AB28" s="225">
        <f>+IF($D28=1, _xlfn.XLOOKUP($W28,Credibility!C$12:C$112,Credibility!$E$12:$E$112,,-1,-2),_xlfn.XLOOKUP(Y28*AB$4,Credibility!C$12:C$112,Credibility!$E$12:$E$112,,-1,-2))</f>
        <v>0.01</v>
      </c>
      <c r="AC28" s="230">
        <f>+IF($D28=1, _xlfn.XLOOKUP($W28,Credibility!D$12:D$112,Credibility!$E$12:$E$112,,-1,-2),_xlfn.XLOOKUP(Z28*AC$4,Credibility!D$12:D$112,Credibility!$E$12:$E$112,,-1,-2))</f>
        <v>0.02</v>
      </c>
    </row>
    <row r="29" spans="2:29" x14ac:dyDescent="0.2">
      <c r="B29" s="474">
        <v>1</v>
      </c>
      <c r="C29" s="250">
        <v>108</v>
      </c>
      <c r="D29" s="250">
        <v>1</v>
      </c>
      <c r="E29" s="251">
        <f t="shared" si="6"/>
        <v>0.62919999999999998</v>
      </c>
      <c r="F29" s="245">
        <f>+IFERROR(VLOOKUP($C29,'PYV(Pre-Surcharge)'!$H$8:$M$350,2,FALSE),0)</f>
        <v>4.4800000000000004</v>
      </c>
      <c r="G29" s="244">
        <f>+IFERROR(VLOOKUP($C29,'PYV(Pre-Surcharge)'!$H$8:$M369,4,FALSE),0)</f>
        <v>1.577</v>
      </c>
      <c r="H29" s="244">
        <f>+IFERROR(VLOOKUP($C29,'PYV(Pre-Surcharge)'!$H$8:$M369,5,FALSE),0)</f>
        <v>1.254</v>
      </c>
      <c r="I29" s="244">
        <f>+IFERROR(VLOOKUP($C29,'PYV(Pre-Surcharge)'!$H$8:$M369,6,FALSE),0)</f>
        <v>0.14000000000000001</v>
      </c>
      <c r="J29" s="245">
        <f t="shared" si="7"/>
        <v>2.9710000000000001</v>
      </c>
      <c r="K29" s="244">
        <f t="shared" si="14"/>
        <v>1.4962210811174688</v>
      </c>
      <c r="L29" s="244">
        <f t="shared" si="15"/>
        <v>1.1897661608885897</v>
      </c>
      <c r="M29" s="244">
        <f t="shared" si="16"/>
        <v>0.13282875799394145</v>
      </c>
      <c r="N29" s="295">
        <f t="shared" si="17"/>
        <v>2.818816</v>
      </c>
      <c r="O29" s="244">
        <f t="shared" si="18"/>
        <v>1.2074504124617973</v>
      </c>
      <c r="P29" s="244">
        <f t="shared" si="19"/>
        <v>0.96014129183709196</v>
      </c>
      <c r="Q29" s="244">
        <f t="shared" si="20"/>
        <v>0.10719280770111075</v>
      </c>
      <c r="R29" s="245">
        <f t="shared" si="9"/>
        <v>2.2747845120000001</v>
      </c>
      <c r="S29" s="246">
        <f>+IFERROR(IF(D29=1,O29*VLOOKUP($C29,'IBNR+Freq'!$B$11:$J$350,9,FALSE)*10,O29*VLOOKUP($C29,'IBNR+Freq'!$B$11:$J$350,9,FALSE)),0)</f>
        <v>437990.56261639233</v>
      </c>
      <c r="T29" s="247">
        <f>+IFERROR(IF(D29=1,P29*VLOOKUP($C29,'IBNR+Freq'!$B$11:$J$350,9,FALSE)*10,P29*VLOOKUP($C29,'IBNR+Freq'!$B$11:$J$350,9,FALSE)),0)</f>
        <v>348281.65220098675</v>
      </c>
      <c r="U29" s="247">
        <f>+IFERROR(IF(D29=1,Q29*VLOOKUP($C29,'IBNR+Freq'!$B$11:$J$350,9,FALSE)*10,Q29*VLOOKUP($C29,'IBNR+Freq'!$B$11:$J$350,9,FALSE)),0)</f>
        <v>38883.119065500912</v>
      </c>
      <c r="V29" s="248">
        <f t="shared" si="10"/>
        <v>825155.33388288005</v>
      </c>
      <c r="W29" s="357">
        <f>+IFERROR(IF(D29=1,VLOOKUP(C29,'IBNR+Freq'!B$11:J$350,9,FALSE)*10,VLOOKUP(C29,'IBNR+Freq'!B$11:J$350,9,FALSE)),0)</f>
        <v>362740</v>
      </c>
      <c r="X29" s="247">
        <f t="shared" si="11"/>
        <v>542739.23496455059</v>
      </c>
      <c r="Y29" s="247">
        <f t="shared" si="12"/>
        <v>431575.77720072703</v>
      </c>
      <c r="Z29" s="247">
        <f t="shared" si="13"/>
        <v>48182.303674722323</v>
      </c>
      <c r="AA29" s="229">
        <f>+IF($D29=1, _xlfn.XLOOKUP($W29,Credibility!B$12:B$112,Credibility!$E$12:$E$112,,-1,-2),_xlfn.XLOOKUP(X29*AA$4,Credibility!B$12:B$112,Credibility!$E$12:$E$112,,-1,-2))</f>
        <v>0.01</v>
      </c>
      <c r="AB29" s="225">
        <f>+IF($D29=1, _xlfn.XLOOKUP($W29,Credibility!C$12:C$112,Credibility!$E$12:$E$112,,-1,-2),_xlfn.XLOOKUP(Y29*AB$4,Credibility!C$12:C$112,Credibility!$E$12:$E$112,,-1,-2))</f>
        <v>0.03</v>
      </c>
      <c r="AC29" s="230">
        <f>+IF($D29=1, _xlfn.XLOOKUP($W29,Credibility!D$12:D$112,Credibility!$E$12:$E$112,,-1,-2),_xlfn.XLOOKUP(Z29*AC$4,Credibility!D$12:D$112,Credibility!$E$12:$E$112,,-1,-2))</f>
        <v>0.04</v>
      </c>
    </row>
    <row r="30" spans="2:29" x14ac:dyDescent="0.2">
      <c r="B30" s="474">
        <v>1</v>
      </c>
      <c r="C30" s="250">
        <v>109</v>
      </c>
      <c r="D30" s="250">
        <v>1</v>
      </c>
      <c r="E30" s="251">
        <f t="shared" si="6"/>
        <v>0.62919999999999998</v>
      </c>
      <c r="F30" s="245">
        <f>+IFERROR(VLOOKUP($C30,'PYV(Pre-Surcharge)'!$H$8:$M$350,2,FALSE),0)</f>
        <v>6.26</v>
      </c>
      <c r="G30" s="244">
        <f>+IFERROR(VLOOKUP($C30,'PYV(Pre-Surcharge)'!$H$8:$M370,4,FALSE),0)</f>
        <v>2.3530000000000002</v>
      </c>
      <c r="H30" s="244">
        <f>+IFERROR(VLOOKUP($C30,'PYV(Pre-Surcharge)'!$H$8:$M370,5,FALSE),0)</f>
        <v>1.5029999999999999</v>
      </c>
      <c r="I30" s="244">
        <f>+IFERROR(VLOOKUP($C30,'PYV(Pre-Surcharge)'!$H$8:$M370,6,FALSE),0)</f>
        <v>0.156</v>
      </c>
      <c r="J30" s="245">
        <f t="shared" si="7"/>
        <v>4.0119999999999996</v>
      </c>
      <c r="K30" s="244">
        <f t="shared" si="14"/>
        <v>2.3100642013958126</v>
      </c>
      <c r="L30" s="244">
        <f t="shared" si="15"/>
        <v>1.4755743708873381</v>
      </c>
      <c r="M30" s="244">
        <f t="shared" si="16"/>
        <v>0.15315342771684948</v>
      </c>
      <c r="N30" s="295">
        <f t="shared" si="17"/>
        <v>3.9387920000000003</v>
      </c>
      <c r="O30" s="244">
        <f t="shared" si="18"/>
        <v>1.8642218105264208</v>
      </c>
      <c r="P30" s="244">
        <f t="shared" si="19"/>
        <v>1.1907885173060819</v>
      </c>
      <c r="Q30" s="244">
        <f t="shared" si="20"/>
        <v>0.12359481616749754</v>
      </c>
      <c r="R30" s="245">
        <f t="shared" si="9"/>
        <v>3.178605144</v>
      </c>
      <c r="S30" s="246">
        <f>+IFERROR(IF(D30=1,O30*VLOOKUP($C30,'IBNR+Freq'!$B$11:$J$350,9,FALSE)*10,O30*VLOOKUP($C30,'IBNR+Freq'!$B$11:$J$350,9,FALSE)),0)</f>
        <v>287239.29656591092</v>
      </c>
      <c r="T30" s="247">
        <f>+IFERROR(IF(D30=1,P30*VLOOKUP($C30,'IBNR+Freq'!$B$11:$J$350,9,FALSE)*10,P30*VLOOKUP($C30,'IBNR+Freq'!$B$11:$J$350,9,FALSE)),0)</f>
        <v>183476.6947465211</v>
      </c>
      <c r="U30" s="247">
        <f>+IFERROR(IF(D30=1,Q30*VLOOKUP($C30,'IBNR+Freq'!$B$11:$J$350,9,FALSE)*10,Q30*VLOOKUP($C30,'IBNR+Freq'!$B$11:$J$350,9,FALSE)),0)</f>
        <v>19043.489275088021</v>
      </c>
      <c r="V30" s="248">
        <f t="shared" si="10"/>
        <v>489759.48058752</v>
      </c>
      <c r="W30" s="357">
        <f>+IFERROR(IF(D30=1,VLOOKUP(C30,'IBNR+Freq'!B$11:J$350,9,FALSE)*10,VLOOKUP(C30,'IBNR+Freq'!B$11:J$350,9,FALSE)),0)</f>
        <v>154080</v>
      </c>
      <c r="X30" s="247">
        <f t="shared" si="11"/>
        <v>355934.69215106679</v>
      </c>
      <c r="Y30" s="247">
        <f t="shared" si="12"/>
        <v>227356.49906632106</v>
      </c>
      <c r="Z30" s="247">
        <f t="shared" si="13"/>
        <v>23597.880142612168</v>
      </c>
      <c r="AA30" s="229">
        <f>+IF($D30=1, _xlfn.XLOOKUP($W30,Credibility!B$12:B$112,Credibility!$E$12:$E$112,,-1,-2),_xlfn.XLOOKUP(X30*AA$4,Credibility!B$12:B$112,Credibility!$E$12:$E$112,,-1,-2))</f>
        <v>0.01</v>
      </c>
      <c r="AB30" s="225">
        <f>+IF($D30=1, _xlfn.XLOOKUP($W30,Credibility!C$12:C$112,Credibility!$E$12:$E$112,,-1,-2),_xlfn.XLOOKUP(Y30*AB$4,Credibility!C$12:C$112,Credibility!$E$12:$E$112,,-1,-2))</f>
        <v>0.02</v>
      </c>
      <c r="AC30" s="230">
        <f>+IF($D30=1, _xlfn.XLOOKUP($W30,Credibility!D$12:D$112,Credibility!$E$12:$E$112,,-1,-2),_xlfn.XLOOKUP(Z30*AC$4,Credibility!D$12:D$112,Credibility!$E$12:$E$112,,-1,-2))</f>
        <v>0.02</v>
      </c>
    </row>
    <row r="31" spans="2:29" x14ac:dyDescent="0.2">
      <c r="B31" s="474">
        <v>1</v>
      </c>
      <c r="C31" s="250">
        <v>110</v>
      </c>
      <c r="D31" s="250">
        <v>1</v>
      </c>
      <c r="E31" s="251">
        <f t="shared" si="6"/>
        <v>0.62919999999999998</v>
      </c>
      <c r="F31" s="245">
        <f>+IFERROR(VLOOKUP($C31,'PYV(Pre-Surcharge)'!$H$8:$M$350,2,FALSE),0)</f>
        <v>4.4800000000000004</v>
      </c>
      <c r="G31" s="244">
        <f>+IFERROR(VLOOKUP($C31,'PYV(Pre-Surcharge)'!$H$8:$M371,4,FALSE),0)</f>
        <v>1.2789999999999999</v>
      </c>
      <c r="H31" s="244">
        <f>+IFERROR(VLOOKUP($C31,'PYV(Pre-Surcharge)'!$H$8:$M371,5,FALSE),0)</f>
        <v>1.361</v>
      </c>
      <c r="I31" s="244">
        <f>+IFERROR(VLOOKUP($C31,'PYV(Pre-Surcharge)'!$H$8:$M371,6,FALSE),0)</f>
        <v>0.191</v>
      </c>
      <c r="J31" s="245">
        <f t="shared" si="7"/>
        <v>2.8309999999999995</v>
      </c>
      <c r="K31" s="244">
        <f t="shared" si="14"/>
        <v>1.273495465913105</v>
      </c>
      <c r="L31" s="244">
        <f t="shared" si="15"/>
        <v>1.3551425559872838</v>
      </c>
      <c r="M31" s="244">
        <f t="shared" si="16"/>
        <v>0.19017797809961148</v>
      </c>
      <c r="N31" s="295">
        <f t="shared" si="17"/>
        <v>2.818816</v>
      </c>
      <c r="O31" s="244">
        <f t="shared" si="18"/>
        <v>1.0277108409918758</v>
      </c>
      <c r="P31" s="244">
        <f t="shared" si="19"/>
        <v>1.093600042681738</v>
      </c>
      <c r="Q31" s="244">
        <f t="shared" si="20"/>
        <v>0.15347362832638647</v>
      </c>
      <c r="R31" s="245">
        <f t="shared" si="9"/>
        <v>2.2747845120000001</v>
      </c>
      <c r="S31" s="246">
        <f>+IFERROR(IF(D31=1,O31*VLOOKUP($C31,'IBNR+Freq'!$B$11:$J$350,9,FALSE)*10,O31*VLOOKUP($C31,'IBNR+Freq'!$B$11:$J$350,9,FALSE)),0)</f>
        <v>11859.783105046246</v>
      </c>
      <c r="T31" s="247">
        <f>+IFERROR(IF(D31=1,P31*VLOOKUP($C31,'IBNR+Freq'!$B$11:$J$350,9,FALSE)*10,P31*VLOOKUP($C31,'IBNR+Freq'!$B$11:$J$350,9,FALSE)),0)</f>
        <v>12620.144492547257</v>
      </c>
      <c r="U31" s="247">
        <f>+IFERROR(IF(D31=1,Q31*VLOOKUP($C31,'IBNR+Freq'!$B$11:$J$350,9,FALSE)*10,Q31*VLOOKUP($C31,'IBNR+Freq'!$B$11:$J$350,9,FALSE)),0)</f>
        <v>1771.0856708865001</v>
      </c>
      <c r="V31" s="248">
        <f t="shared" si="10"/>
        <v>26251.013268480001</v>
      </c>
      <c r="W31" s="357">
        <f>+IFERROR(IF(D31=1,VLOOKUP(C31,'IBNR+Freq'!B$11:J$350,9,FALSE)*10,VLOOKUP(C31,'IBNR+Freq'!B$11:J$350,9,FALSE)),0)</f>
        <v>11540</v>
      </c>
      <c r="X31" s="247">
        <f t="shared" si="11"/>
        <v>14696.137676637232</v>
      </c>
      <c r="Y31" s="247">
        <f t="shared" si="12"/>
        <v>15638.345096093255</v>
      </c>
      <c r="Z31" s="247">
        <f t="shared" si="13"/>
        <v>2194.6538672695165</v>
      </c>
      <c r="AA31" s="229">
        <f>+IF($D31=1, _xlfn.XLOOKUP($W31,Credibility!B$12:B$112,Credibility!$E$12:$E$112,,-1,-2),_xlfn.XLOOKUP(X31*AA$4,Credibility!B$12:B$112,Credibility!$E$12:$E$112,,-1,-2))</f>
        <v>0</v>
      </c>
      <c r="AB31" s="225">
        <f>+IF($D31=1, _xlfn.XLOOKUP($W31,Credibility!C$12:C$112,Credibility!$E$12:$E$112,,-1,-2),_xlfn.XLOOKUP(Y31*AB$4,Credibility!C$12:C$112,Credibility!$E$12:$E$112,,-1,-2))</f>
        <v>0</v>
      </c>
      <c r="AC31" s="230">
        <f>+IF($D31=1, _xlfn.XLOOKUP($W31,Credibility!D$12:D$112,Credibility!$E$12:$E$112,,-1,-2),_xlfn.XLOOKUP(Z31*AC$4,Credibility!D$12:D$112,Credibility!$E$12:$E$112,,-1,-2))</f>
        <v>0</v>
      </c>
    </row>
    <row r="32" spans="2:29" x14ac:dyDescent="0.2">
      <c r="B32" s="474">
        <v>1</v>
      </c>
      <c r="C32" s="250">
        <v>111</v>
      </c>
      <c r="D32" s="250">
        <v>1</v>
      </c>
      <c r="E32" s="251">
        <f t="shared" si="6"/>
        <v>0.62919999999999998</v>
      </c>
      <c r="F32" s="245">
        <f>+IFERROR(VLOOKUP($C32,'PYV(Pre-Surcharge)'!$H$8:$M$350,2,FALSE),0)</f>
        <v>10.09</v>
      </c>
      <c r="G32" s="244">
        <f>+IFERROR(VLOOKUP($C32,'PYV(Pre-Surcharge)'!$H$8:$M372,4,FALSE),0)</f>
        <v>2.1640000000000001</v>
      </c>
      <c r="H32" s="244">
        <f>+IFERROR(VLOOKUP($C32,'PYV(Pre-Surcharge)'!$H$8:$M372,5,FALSE),0)</f>
        <v>3.6579999999999999</v>
      </c>
      <c r="I32" s="244">
        <f>+IFERROR(VLOOKUP($C32,'PYV(Pre-Surcharge)'!$H$8:$M372,6,FALSE),0)</f>
        <v>0.22600000000000001</v>
      </c>
      <c r="J32" s="245">
        <f t="shared" si="7"/>
        <v>6.048</v>
      </c>
      <c r="K32" s="244">
        <f t="shared" si="14"/>
        <v>2.2715659708994709</v>
      </c>
      <c r="L32" s="244">
        <f t="shared" si="15"/>
        <v>3.8398282447089942</v>
      </c>
      <c r="M32" s="244">
        <f t="shared" si="16"/>
        <v>0.23723378439153439</v>
      </c>
      <c r="N32" s="295">
        <f t="shared" si="17"/>
        <v>6.3486279999999997</v>
      </c>
      <c r="O32" s="244">
        <f t="shared" si="18"/>
        <v>1.8331537385158732</v>
      </c>
      <c r="P32" s="244">
        <f t="shared" si="19"/>
        <v>3.0987413934801586</v>
      </c>
      <c r="Q32" s="244">
        <f t="shared" si="20"/>
        <v>0.19144766400396826</v>
      </c>
      <c r="R32" s="245">
        <f t="shared" si="9"/>
        <v>5.1233427960000002</v>
      </c>
      <c r="S32" s="246">
        <f>+IFERROR(IF(D32=1,O32*VLOOKUP($C32,'IBNR+Freq'!$B$11:$J$350,9,FALSE)*10,O32*VLOOKUP($C32,'IBNR+Freq'!$B$11:$J$350,9,FALSE)),0)</f>
        <v>7442.6041783744449</v>
      </c>
      <c r="T32" s="247">
        <f>+IFERROR(IF(D32=1,P32*VLOOKUP($C32,'IBNR+Freq'!$B$11:$J$350,9,FALSE)*10,P32*VLOOKUP($C32,'IBNR+Freq'!$B$11:$J$350,9,FALSE)),0)</f>
        <v>12580.890057529443</v>
      </c>
      <c r="U32" s="247">
        <f>+IFERROR(IF(D32=1,Q32*VLOOKUP($C32,'IBNR+Freq'!$B$11:$J$350,9,FALSE)*10,Q32*VLOOKUP($C32,'IBNR+Freq'!$B$11:$J$350,9,FALSE)),0)</f>
        <v>777.27751585611122</v>
      </c>
      <c r="V32" s="248">
        <f t="shared" si="10"/>
        <v>20800.771751759999</v>
      </c>
      <c r="W32" s="357">
        <f>+IFERROR(IF(D32=1,VLOOKUP(C32,'IBNR+Freq'!B$11:J$350,9,FALSE)*10,VLOOKUP(C32,'IBNR+Freq'!B$11:J$350,9,FALSE)),0)</f>
        <v>4060</v>
      </c>
      <c r="X32" s="247">
        <f t="shared" si="11"/>
        <v>9222.5578418518526</v>
      </c>
      <c r="Y32" s="247">
        <f t="shared" si="12"/>
        <v>15589.702673518517</v>
      </c>
      <c r="Z32" s="247">
        <f t="shared" si="13"/>
        <v>963.16916462962968</v>
      </c>
      <c r="AA32" s="229">
        <f>+IF($D32=1, _xlfn.XLOOKUP($W32,Credibility!B$12:B$112,Credibility!$E$12:$E$112,,-1,-2),_xlfn.XLOOKUP(X32*AA$4,Credibility!B$12:B$112,Credibility!$E$12:$E$112,,-1,-2))</f>
        <v>0</v>
      </c>
      <c r="AB32" s="225">
        <f>+IF($D32=1, _xlfn.XLOOKUP($W32,Credibility!C$12:C$112,Credibility!$E$12:$E$112,,-1,-2),_xlfn.XLOOKUP(Y32*AB$4,Credibility!C$12:C$112,Credibility!$E$12:$E$112,,-1,-2))</f>
        <v>0</v>
      </c>
      <c r="AC32" s="230">
        <f>+IF($D32=1, _xlfn.XLOOKUP($W32,Credibility!D$12:D$112,Credibility!$E$12:$E$112,,-1,-2),_xlfn.XLOOKUP(Z32*AC$4,Credibility!D$12:D$112,Credibility!$E$12:$E$112,,-1,-2))</f>
        <v>0</v>
      </c>
    </row>
    <row r="33" spans="2:29" x14ac:dyDescent="0.2">
      <c r="B33" s="474">
        <v>1</v>
      </c>
      <c r="C33" s="250">
        <v>112</v>
      </c>
      <c r="D33" s="250">
        <v>1</v>
      </c>
      <c r="E33" s="251">
        <f t="shared" si="6"/>
        <v>0.62919999999999998</v>
      </c>
      <c r="F33" s="245">
        <f>+IFERROR(VLOOKUP($C33,'PYV(Pre-Surcharge)'!$H$8:$M$350,2,FALSE),0)</f>
        <v>14.71</v>
      </c>
      <c r="G33" s="244">
        <f>+IFERROR(VLOOKUP($C33,'PYV(Pre-Surcharge)'!$H$8:$M373,4,FALSE),0)</f>
        <v>5.2240000000000002</v>
      </c>
      <c r="H33" s="244">
        <f>+IFERROR(VLOOKUP($C33,'PYV(Pre-Surcharge)'!$H$8:$M373,5,FALSE),0)</f>
        <v>3.44</v>
      </c>
      <c r="I33" s="244">
        <f>+IFERROR(VLOOKUP($C33,'PYV(Pre-Surcharge)'!$H$8:$M373,6,FALSE),0)</f>
        <v>0.373</v>
      </c>
      <c r="J33" s="245">
        <f t="shared" si="7"/>
        <v>9.036999999999999</v>
      </c>
      <c r="K33" s="244">
        <f t="shared" si="14"/>
        <v>5.3503263436981312</v>
      </c>
      <c r="L33" s="244">
        <f t="shared" si="15"/>
        <v>3.523185800597544</v>
      </c>
      <c r="M33" s="244">
        <f t="shared" si="16"/>
        <v>0.38201985570432673</v>
      </c>
      <c r="N33" s="295">
        <f t="shared" si="17"/>
        <v>9.2555320000000023</v>
      </c>
      <c r="O33" s="244">
        <f t="shared" si="18"/>
        <v>4.3177133593643919</v>
      </c>
      <c r="P33" s="244">
        <f t="shared" si="19"/>
        <v>2.8432109410822184</v>
      </c>
      <c r="Q33" s="244">
        <f t="shared" si="20"/>
        <v>0.30829002355339169</v>
      </c>
      <c r="R33" s="245">
        <f t="shared" si="9"/>
        <v>7.469214324000002</v>
      </c>
      <c r="S33" s="246">
        <f>+IFERROR(IF(D33=1,O33*VLOOKUP($C33,'IBNR+Freq'!$B$11:$J$350,9,FALSE)*10,O33*VLOOKUP($C33,'IBNR+Freq'!$B$11:$J$350,9,FALSE)),0)</f>
        <v>2996147.654330139</v>
      </c>
      <c r="T33" s="247">
        <f>+IFERROR(IF(D33=1,P33*VLOOKUP($C33,'IBNR+Freq'!$B$11:$J$350,9,FALSE)*10,P33*VLOOKUP($C33,'IBNR+Freq'!$B$11:$J$350,9,FALSE)),0)</f>
        <v>1972960.9362357729</v>
      </c>
      <c r="U33" s="247">
        <f>+IFERROR(IF(D33=1,Q33*VLOOKUP($C33,'IBNR+Freq'!$B$11:$J$350,9,FALSE)*10,Q33*VLOOKUP($C33,'IBNR+Freq'!$B$11:$J$350,9,FALSE)),0)</f>
        <v>213928.61314416956</v>
      </c>
      <c r="V33" s="248">
        <f t="shared" si="10"/>
        <v>5183037.203710082</v>
      </c>
      <c r="W33" s="357">
        <f>+IFERROR(IF(D33=1,VLOOKUP(C33,'IBNR+Freq'!B$11:J$350,9,FALSE)*10,VLOOKUP(C33,'IBNR+Freq'!B$11:J$350,9,FALSE)),0)</f>
        <v>693920</v>
      </c>
      <c r="X33" s="247">
        <f t="shared" si="11"/>
        <v>3712698.4564190074</v>
      </c>
      <c r="Y33" s="247">
        <f t="shared" si="12"/>
        <v>2444809.0907506477</v>
      </c>
      <c r="Z33" s="247">
        <f t="shared" si="13"/>
        <v>265091.21827034641</v>
      </c>
      <c r="AA33" s="229">
        <f>+IF($D33=1, _xlfn.XLOOKUP($W33,Credibility!B$12:B$112,Credibility!$E$12:$E$112,,-1,-2),_xlfn.XLOOKUP(X33*AA$4,Credibility!B$12:B$112,Credibility!$E$12:$E$112,,-1,-2))</f>
        <v>0.02</v>
      </c>
      <c r="AB33" s="225">
        <f>+IF($D33=1, _xlfn.XLOOKUP($W33,Credibility!C$12:C$112,Credibility!$E$12:$E$112,,-1,-2),_xlfn.XLOOKUP(Y33*AB$4,Credibility!C$12:C$112,Credibility!$E$12:$E$112,,-1,-2))</f>
        <v>0.05</v>
      </c>
      <c r="AC33" s="230">
        <f>+IF($D33=1, _xlfn.XLOOKUP($W33,Credibility!D$12:D$112,Credibility!$E$12:$E$112,,-1,-2),_xlfn.XLOOKUP(Z33*AC$4,Credibility!D$12:D$112,Credibility!$E$12:$E$112,,-1,-2))</f>
        <v>0.06</v>
      </c>
    </row>
    <row r="34" spans="2:29" x14ac:dyDescent="0.2">
      <c r="B34" s="474">
        <v>1</v>
      </c>
      <c r="C34" s="250">
        <v>113</v>
      </c>
      <c r="D34" s="250">
        <v>1</v>
      </c>
      <c r="E34" s="251">
        <f t="shared" si="6"/>
        <v>0.62919999999999998</v>
      </c>
      <c r="F34" s="245">
        <f>+IFERROR(VLOOKUP($C34,'PYV(Pre-Surcharge)'!$H$8:$M$350,2,FALSE),0)</f>
        <v>3.24</v>
      </c>
      <c r="G34" s="244">
        <f>+IFERROR(VLOOKUP($C34,'PYV(Pre-Surcharge)'!$H$8:$M374,4,FALSE),0)</f>
        <v>1.1020000000000001</v>
      </c>
      <c r="H34" s="244">
        <f>+IFERROR(VLOOKUP($C34,'PYV(Pre-Surcharge)'!$H$8:$M374,5,FALSE),0)</f>
        <v>0.84</v>
      </c>
      <c r="I34" s="244">
        <f>+IFERROR(VLOOKUP($C34,'PYV(Pre-Surcharge)'!$H$8:$M374,6,FALSE),0)</f>
        <v>0.17100000000000001</v>
      </c>
      <c r="J34" s="245">
        <f t="shared" si="7"/>
        <v>2.113</v>
      </c>
      <c r="K34" s="244">
        <f t="shared" si="14"/>
        <v>1.0632020899195458</v>
      </c>
      <c r="L34" s="244">
        <f t="shared" si="15"/>
        <v>0.81042627543776624</v>
      </c>
      <c r="M34" s="244">
        <f t="shared" si="16"/>
        <v>0.16497963464268814</v>
      </c>
      <c r="N34" s="295">
        <f t="shared" si="17"/>
        <v>2.038608</v>
      </c>
      <c r="O34" s="244">
        <f t="shared" si="18"/>
        <v>0.85800408656507354</v>
      </c>
      <c r="P34" s="244">
        <f t="shared" si="19"/>
        <v>0.65401400427827738</v>
      </c>
      <c r="Q34" s="244">
        <f t="shared" si="20"/>
        <v>0.13313856515664935</v>
      </c>
      <c r="R34" s="245">
        <f t="shared" si="9"/>
        <v>1.6451566560000002</v>
      </c>
      <c r="S34" s="246">
        <f>+IFERROR(IF(D34=1,O34*VLOOKUP($C34,'IBNR+Freq'!$B$11:$J$350,9,FALSE)*10,O34*VLOOKUP($C34,'IBNR+Freq'!$B$11:$J$350,9,FALSE)),0)</f>
        <v>11900.516680657569</v>
      </c>
      <c r="T34" s="247">
        <f>+IFERROR(IF(D34=1,P34*VLOOKUP($C34,'IBNR+Freq'!$B$11:$J$350,9,FALSE)*10,P34*VLOOKUP($C34,'IBNR+Freq'!$B$11:$J$350,9,FALSE)),0)</f>
        <v>9071.1742393397071</v>
      </c>
      <c r="U34" s="247">
        <f>+IFERROR(IF(D34=1,Q34*VLOOKUP($C34,'IBNR+Freq'!$B$11:$J$350,9,FALSE)*10,Q34*VLOOKUP($C34,'IBNR+Freq'!$B$11:$J$350,9,FALSE)),0)</f>
        <v>1846.6318987227264</v>
      </c>
      <c r="V34" s="248">
        <f t="shared" si="10"/>
        <v>22818.322818720004</v>
      </c>
      <c r="W34" s="357">
        <f>+IFERROR(IF(D34=1,VLOOKUP(C34,'IBNR+Freq'!B$11:J$350,9,FALSE)*10,VLOOKUP(C34,'IBNR+Freq'!B$11:J$350,9,FALSE)),0)</f>
        <v>13870</v>
      </c>
      <c r="X34" s="247">
        <f t="shared" si="11"/>
        <v>14746.6129871841</v>
      </c>
      <c r="Y34" s="247">
        <f t="shared" si="12"/>
        <v>11240.612440321818</v>
      </c>
      <c r="Z34" s="247">
        <f t="shared" si="13"/>
        <v>2288.2675324940847</v>
      </c>
      <c r="AA34" s="229">
        <f>+IF($D34=1, _xlfn.XLOOKUP($W34,Credibility!B$12:B$112,Credibility!$E$12:$E$112,,-1,-2),_xlfn.XLOOKUP(X34*AA$4,Credibility!B$12:B$112,Credibility!$E$12:$E$112,,-1,-2))</f>
        <v>0</v>
      </c>
      <c r="AB34" s="225">
        <f>+IF($D34=1, _xlfn.XLOOKUP($W34,Credibility!C$12:C$112,Credibility!$E$12:$E$112,,-1,-2),_xlfn.XLOOKUP(Y34*AB$4,Credibility!C$12:C$112,Credibility!$E$12:$E$112,,-1,-2))</f>
        <v>0</v>
      </c>
      <c r="AC34" s="230">
        <f>+IF($D34=1, _xlfn.XLOOKUP($W34,Credibility!D$12:D$112,Credibility!$E$12:$E$112,,-1,-2),_xlfn.XLOOKUP(Z34*AC$4,Credibility!D$12:D$112,Credibility!$E$12:$E$112,,-1,-2))</f>
        <v>0</v>
      </c>
    </row>
    <row r="35" spans="2:29" x14ac:dyDescent="0.2">
      <c r="B35" s="474">
        <v>1</v>
      </c>
      <c r="C35" s="250">
        <v>114</v>
      </c>
      <c r="D35" s="250">
        <v>1</v>
      </c>
      <c r="E35" s="251">
        <f t="shared" si="6"/>
        <v>0.62919999999999998</v>
      </c>
      <c r="F35" s="245">
        <f>+IFERROR(VLOOKUP($C35,'PYV(Pre-Surcharge)'!$H$8:$M$350,2,FALSE),0)</f>
        <v>9.43</v>
      </c>
      <c r="G35" s="244">
        <f>+IFERROR(VLOOKUP($C35,'PYV(Pre-Surcharge)'!$H$8:$M375,4,FALSE),0)</f>
        <v>2.9350000000000001</v>
      </c>
      <c r="H35" s="244">
        <f>+IFERROR(VLOOKUP($C35,'PYV(Pre-Surcharge)'!$H$8:$M375,5,FALSE),0)</f>
        <v>2.7959999999999998</v>
      </c>
      <c r="I35" s="244">
        <f>+IFERROR(VLOOKUP($C35,'PYV(Pre-Surcharge)'!$H$8:$M375,6,FALSE),0)</f>
        <v>0.27300000000000002</v>
      </c>
      <c r="J35" s="245">
        <f t="shared" si="7"/>
        <v>6.0039999999999996</v>
      </c>
      <c r="K35" s="244">
        <f t="shared" si="14"/>
        <v>2.9004663324450366</v>
      </c>
      <c r="L35" s="244">
        <f t="shared" si="15"/>
        <v>2.76310182811459</v>
      </c>
      <c r="M35" s="244">
        <f t="shared" si="16"/>
        <v>0.2697878394403731</v>
      </c>
      <c r="N35" s="295">
        <f t="shared" si="17"/>
        <v>5.9333559999999999</v>
      </c>
      <c r="O35" s="244">
        <f t="shared" si="18"/>
        <v>2.3406763302831446</v>
      </c>
      <c r="P35" s="244">
        <f t="shared" si="19"/>
        <v>2.2298231752884745</v>
      </c>
      <c r="Q35" s="244">
        <f t="shared" si="20"/>
        <v>0.21771878642838111</v>
      </c>
      <c r="R35" s="245">
        <f t="shared" si="9"/>
        <v>4.7882182919999998</v>
      </c>
      <c r="S35" s="246">
        <f>+IFERROR(IF(D35=1,O35*VLOOKUP($C35,'IBNR+Freq'!$B$11:$J$350,9,FALSE)*10,O35*VLOOKUP($C35,'IBNR+Freq'!$B$11:$J$350,9,FALSE)),0)</f>
        <v>9807.4338238863747</v>
      </c>
      <c r="T35" s="247">
        <f>+IFERROR(IF(D35=1,P35*VLOOKUP($C35,'IBNR+Freq'!$B$11:$J$350,9,FALSE)*10,P35*VLOOKUP($C35,'IBNR+Freq'!$B$11:$J$350,9,FALSE)),0)</f>
        <v>9342.9591044587087</v>
      </c>
      <c r="U35" s="247">
        <f>+IFERROR(IF(D35=1,Q35*VLOOKUP($C35,'IBNR+Freq'!$B$11:$J$350,9,FALSE)*10,Q35*VLOOKUP($C35,'IBNR+Freq'!$B$11:$J$350,9,FALSE)),0)</f>
        <v>912.24171513491683</v>
      </c>
      <c r="V35" s="248">
        <f t="shared" si="10"/>
        <v>20062.634643480003</v>
      </c>
      <c r="W35" s="357">
        <f>+IFERROR(IF(D35=1,VLOOKUP(C35,'IBNR+Freq'!B$11:J$350,9,FALSE)*10,VLOOKUP(C35,'IBNR+Freq'!B$11:J$350,9,FALSE)),0)</f>
        <v>4190</v>
      </c>
      <c r="X35" s="247">
        <f t="shared" si="11"/>
        <v>12152.953932944703</v>
      </c>
      <c r="Y35" s="247">
        <f t="shared" si="12"/>
        <v>11577.396659800132</v>
      </c>
      <c r="Z35" s="247">
        <f t="shared" si="13"/>
        <v>1130.4110472551633</v>
      </c>
      <c r="AA35" s="229">
        <f>+IF($D35=1, _xlfn.XLOOKUP($W35,Credibility!B$12:B$112,Credibility!$E$12:$E$112,,-1,-2),_xlfn.XLOOKUP(X35*AA$4,Credibility!B$12:B$112,Credibility!$E$12:$E$112,,-1,-2))</f>
        <v>0</v>
      </c>
      <c r="AB35" s="225">
        <f>+IF($D35=1, _xlfn.XLOOKUP($W35,Credibility!C$12:C$112,Credibility!$E$12:$E$112,,-1,-2),_xlfn.XLOOKUP(Y35*AB$4,Credibility!C$12:C$112,Credibility!$E$12:$E$112,,-1,-2))</f>
        <v>0</v>
      </c>
      <c r="AC35" s="230">
        <f>+IF($D35=1, _xlfn.XLOOKUP($W35,Credibility!D$12:D$112,Credibility!$E$12:$E$112,,-1,-2),_xlfn.XLOOKUP(Z35*AC$4,Credibility!D$12:D$112,Credibility!$E$12:$E$112,,-1,-2))</f>
        <v>0</v>
      </c>
    </row>
    <row r="36" spans="2:29" x14ac:dyDescent="0.2">
      <c r="B36" s="474">
        <v>1</v>
      </c>
      <c r="C36" s="250">
        <v>119</v>
      </c>
      <c r="D36" s="250">
        <v>1</v>
      </c>
      <c r="E36" s="251">
        <f t="shared" si="6"/>
        <v>0.62919999999999998</v>
      </c>
      <c r="F36" s="245">
        <f>+IFERROR(VLOOKUP($C36,'PYV(Pre-Surcharge)'!$H$8:$M$350,2,FALSE),0)</f>
        <v>5.35</v>
      </c>
      <c r="G36" s="244">
        <f>+IFERROR(VLOOKUP($C36,'PYV(Pre-Surcharge)'!$H$8:$M376,4,FALSE),0)</f>
        <v>1.9159999999999999</v>
      </c>
      <c r="H36" s="244">
        <f>+IFERROR(VLOOKUP($C36,'PYV(Pre-Surcharge)'!$H$8:$M376,5,FALSE),0)</f>
        <v>1.1850000000000001</v>
      </c>
      <c r="I36" s="244">
        <f>+IFERROR(VLOOKUP($C36,'PYV(Pre-Surcharge)'!$H$8:$M376,6,FALSE),0)</f>
        <v>0.26800000000000002</v>
      </c>
      <c r="J36" s="245">
        <f t="shared" si="7"/>
        <v>3.3689999999999998</v>
      </c>
      <c r="K36" s="244">
        <f t="shared" si="14"/>
        <v>1.9144189729890173</v>
      </c>
      <c r="L36" s="244">
        <f t="shared" si="15"/>
        <v>1.1840221727515583</v>
      </c>
      <c r="M36" s="244">
        <f t="shared" si="16"/>
        <v>0.26777885425942416</v>
      </c>
      <c r="N36" s="295">
        <f t="shared" si="17"/>
        <v>3.3662199999999993</v>
      </c>
      <c r="O36" s="244">
        <f t="shared" si="18"/>
        <v>1.5449361112021371</v>
      </c>
      <c r="P36" s="244">
        <f t="shared" si="19"/>
        <v>0.95550589341050762</v>
      </c>
      <c r="Q36" s="244">
        <f t="shared" si="20"/>
        <v>0.21609753538735532</v>
      </c>
      <c r="R36" s="245">
        <f t="shared" si="9"/>
        <v>2.7165395400000003</v>
      </c>
      <c r="S36" s="246">
        <f>+IFERROR(IF(D36=1,O36*VLOOKUP($C36,'IBNR+Freq'!$B$11:$J$350,9,FALSE)*10,O36*VLOOKUP($C36,'IBNR+Freq'!$B$11:$J$350,9,FALSE)),0)</f>
        <v>91151.23056092608</v>
      </c>
      <c r="T36" s="247">
        <f>+IFERROR(IF(D36=1,P36*VLOOKUP($C36,'IBNR+Freq'!$B$11:$J$350,9,FALSE)*10,P36*VLOOKUP($C36,'IBNR+Freq'!$B$11:$J$350,9,FALSE)),0)</f>
        <v>56374.847711219947</v>
      </c>
      <c r="U36" s="247">
        <f>+IFERROR(IF(D36=1,Q36*VLOOKUP($C36,'IBNR+Freq'!$B$11:$J$350,9,FALSE)*10,Q36*VLOOKUP($C36,'IBNR+Freq'!$B$11:$J$350,9,FALSE)),0)</f>
        <v>12749.754587853964</v>
      </c>
      <c r="V36" s="248">
        <f t="shared" si="10"/>
        <v>160275.83285999999</v>
      </c>
      <c r="W36" s="357">
        <f>+IFERROR(IF(D36=1,VLOOKUP(C36,'IBNR+Freq'!B$11:J$350,9,FALSE)*10,VLOOKUP(C36,'IBNR+Freq'!B$11:J$350,9,FALSE)),0)</f>
        <v>59000</v>
      </c>
      <c r="X36" s="247">
        <f t="shared" si="11"/>
        <v>112950.71940635201</v>
      </c>
      <c r="Y36" s="247">
        <f t="shared" si="12"/>
        <v>69857.308192341938</v>
      </c>
      <c r="Z36" s="247">
        <f t="shared" si="13"/>
        <v>15798.952401306025</v>
      </c>
      <c r="AA36" s="229">
        <f>+IF($D36=1, _xlfn.XLOOKUP($W36,Credibility!B$12:B$112,Credibility!$E$12:$E$112,,-1,-2),_xlfn.XLOOKUP(X36*AA$4,Credibility!B$12:B$112,Credibility!$E$12:$E$112,,-1,-2))</f>
        <v>0</v>
      </c>
      <c r="AB36" s="225">
        <f>+IF($D36=1, _xlfn.XLOOKUP($W36,Credibility!C$12:C$112,Credibility!$E$12:$E$112,,-1,-2),_xlfn.XLOOKUP(Y36*AB$4,Credibility!C$12:C$112,Credibility!$E$12:$E$112,,-1,-2))</f>
        <v>0.01</v>
      </c>
      <c r="AC36" s="230">
        <f>+IF($D36=1, _xlfn.XLOOKUP($W36,Credibility!D$12:D$112,Credibility!$E$12:$E$112,,-1,-2),_xlfn.XLOOKUP(Z36*AC$4,Credibility!D$12:D$112,Credibility!$E$12:$E$112,,-1,-2))</f>
        <v>0.01</v>
      </c>
    </row>
    <row r="37" spans="2:29" x14ac:dyDescent="0.2">
      <c r="B37" s="474">
        <v>1</v>
      </c>
      <c r="C37" s="250">
        <v>132</v>
      </c>
      <c r="D37" s="250">
        <v>1</v>
      </c>
      <c r="E37" s="251">
        <f t="shared" si="6"/>
        <v>0.62919999999999998</v>
      </c>
      <c r="F37" s="245">
        <f>+IFERROR(VLOOKUP($C37,'PYV(Pre-Surcharge)'!$H$8:$M$350,2,FALSE),0)</f>
        <v>2.1</v>
      </c>
      <c r="G37" s="244">
        <f>+IFERROR(VLOOKUP($C37,'PYV(Pre-Surcharge)'!$H$8:$M377,4,FALSE),0)</f>
        <v>0.76400000000000001</v>
      </c>
      <c r="H37" s="244">
        <f>+IFERROR(VLOOKUP($C37,'PYV(Pre-Surcharge)'!$H$8:$M377,5,FALSE),0)</f>
        <v>0.442</v>
      </c>
      <c r="I37" s="244">
        <f>+IFERROR(VLOOKUP($C37,'PYV(Pre-Surcharge)'!$H$8:$M377,6,FALSE),0)</f>
        <v>8.1000000000000003E-2</v>
      </c>
      <c r="J37" s="245">
        <f t="shared" si="7"/>
        <v>1.2869999999999999</v>
      </c>
      <c r="K37" s="244">
        <f t="shared" si="14"/>
        <v>0.78437333333333348</v>
      </c>
      <c r="L37" s="244">
        <f t="shared" si="15"/>
        <v>0.45378666666666673</v>
      </c>
      <c r="M37" s="244">
        <f t="shared" si="16"/>
        <v>8.3160000000000012E-2</v>
      </c>
      <c r="N37" s="295">
        <f t="shared" si="17"/>
        <v>1.3213200000000001</v>
      </c>
      <c r="O37" s="244">
        <f t="shared" si="18"/>
        <v>0.63298928000000021</v>
      </c>
      <c r="P37" s="244">
        <f t="shared" si="19"/>
        <v>0.36620584000000006</v>
      </c>
      <c r="Q37" s="244">
        <f t="shared" si="20"/>
        <v>6.7110120000000009E-2</v>
      </c>
      <c r="R37" s="245">
        <f t="shared" si="9"/>
        <v>1.0663052400000002</v>
      </c>
      <c r="S37" s="246">
        <f>+IFERROR(IF(D37=1,O37*VLOOKUP($C37,'IBNR+Freq'!$B$11:$J$350,9,FALSE)*10,O37*VLOOKUP($C37,'IBNR+Freq'!$B$11:$J$350,9,FALSE)),0)</f>
        <v>306043.9869872001</v>
      </c>
      <c r="T37" s="247">
        <f>+IFERROR(IF(D37=1,P37*VLOOKUP($C37,'IBNR+Freq'!$B$11:$J$350,9,FALSE)*10,P37*VLOOKUP($C37,'IBNR+Freq'!$B$11:$J$350,9,FALSE)),0)</f>
        <v>177056.86158160004</v>
      </c>
      <c r="U37" s="247">
        <f>+IFERROR(IF(D37=1,Q37*VLOOKUP($C37,'IBNR+Freq'!$B$11:$J$350,9,FALSE)*10,Q37*VLOOKUP($C37,'IBNR+Freq'!$B$11:$J$350,9,FALSE)),0)</f>
        <v>32447.071918800008</v>
      </c>
      <c r="V37" s="248">
        <f t="shared" si="10"/>
        <v>515547.92048760015</v>
      </c>
      <c r="W37" s="357">
        <f>+IFERROR(IF(D37=1,VLOOKUP(C37,'IBNR+Freq'!B$11:J$350,9,FALSE)*10,VLOOKUP(C37,'IBNR+Freq'!B$11:J$350,9,FALSE)),0)</f>
        <v>483490</v>
      </c>
      <c r="X37" s="247">
        <f t="shared" si="11"/>
        <v>379236.66293333343</v>
      </c>
      <c r="Y37" s="247">
        <f t="shared" si="12"/>
        <v>219401.31546666668</v>
      </c>
      <c r="Z37" s="247">
        <f t="shared" si="13"/>
        <v>40207.028400000003</v>
      </c>
      <c r="AA37" s="229">
        <f>+IF($D37=1, _xlfn.XLOOKUP($W37,Credibility!B$12:B$112,Credibility!$E$12:$E$112,,-1,-2),_xlfn.XLOOKUP(X37*AA$4,Credibility!B$12:B$112,Credibility!$E$12:$E$112,,-1,-2))</f>
        <v>0.01</v>
      </c>
      <c r="AB37" s="225">
        <f>+IF($D37=1, _xlfn.XLOOKUP($W37,Credibility!C$12:C$112,Credibility!$E$12:$E$112,,-1,-2),_xlfn.XLOOKUP(Y37*AB$4,Credibility!C$12:C$112,Credibility!$E$12:$E$112,,-1,-2))</f>
        <v>0.04</v>
      </c>
      <c r="AC37" s="230">
        <f>+IF($D37=1, _xlfn.XLOOKUP($W37,Credibility!D$12:D$112,Credibility!$E$12:$E$112,,-1,-2),_xlfn.XLOOKUP(Z37*AC$4,Credibility!D$12:D$112,Credibility!$E$12:$E$112,,-1,-2))</f>
        <v>0.05</v>
      </c>
    </row>
    <row r="38" spans="2:29" x14ac:dyDescent="0.2">
      <c r="B38" s="474">
        <v>1</v>
      </c>
      <c r="C38" s="250">
        <v>134</v>
      </c>
      <c r="D38" s="250">
        <v>1</v>
      </c>
      <c r="E38" s="251">
        <f t="shared" si="6"/>
        <v>0.62919999999999998</v>
      </c>
      <c r="F38" s="245">
        <f>+IFERROR(VLOOKUP($C38,'PYV(Pre-Surcharge)'!$H$8:$M$350,2,FALSE),0)</f>
        <v>4.9000000000000004</v>
      </c>
      <c r="G38" s="244">
        <f>+IFERROR(VLOOKUP($C38,'PYV(Pre-Surcharge)'!$H$8:$M378,4,FALSE),0)</f>
        <v>1.8640000000000001</v>
      </c>
      <c r="H38" s="244">
        <f>+IFERROR(VLOOKUP($C38,'PYV(Pre-Surcharge)'!$H$8:$M378,5,FALSE),0)</f>
        <v>0.95099999999999996</v>
      </c>
      <c r="I38" s="244">
        <f>+IFERROR(VLOOKUP($C38,'PYV(Pre-Surcharge)'!$H$8:$M378,6,FALSE),0)</f>
        <v>0.28000000000000003</v>
      </c>
      <c r="J38" s="245">
        <f t="shared" si="7"/>
        <v>3.0949999999999998</v>
      </c>
      <c r="K38" s="244">
        <f t="shared" si="14"/>
        <v>1.8568210403877226</v>
      </c>
      <c r="L38" s="244">
        <f t="shared" si="15"/>
        <v>0.94733734410339276</v>
      </c>
      <c r="M38" s="244">
        <f t="shared" si="16"/>
        <v>0.27892161550888539</v>
      </c>
      <c r="N38" s="295">
        <f t="shared" si="17"/>
        <v>3.0830800000000007</v>
      </c>
      <c r="O38" s="244">
        <f t="shared" si="18"/>
        <v>1.4984545795928923</v>
      </c>
      <c r="P38" s="244">
        <f t="shared" si="19"/>
        <v>0.76450123669143799</v>
      </c>
      <c r="Q38" s="244">
        <f t="shared" si="20"/>
        <v>0.22508974371567053</v>
      </c>
      <c r="R38" s="245">
        <f t="shared" si="9"/>
        <v>2.4880455600000007</v>
      </c>
      <c r="S38" s="246">
        <f>+IFERROR(IF(D38=1,O38*VLOOKUP($C38,'IBNR+Freq'!$B$11:$J$350,9,FALSE)*10,O38*VLOOKUP($C38,'IBNR+Freq'!$B$11:$J$350,9,FALSE)),0)</f>
        <v>46467.076513175591</v>
      </c>
      <c r="T38" s="247">
        <f>+IFERROR(IF(D38=1,P38*VLOOKUP($C38,'IBNR+Freq'!$B$11:$J$350,9,FALSE)*10,P38*VLOOKUP($C38,'IBNR+Freq'!$B$11:$J$350,9,FALSE)),0)</f>
        <v>23707.183349801493</v>
      </c>
      <c r="U38" s="247">
        <f>+IFERROR(IF(D38=1,Q38*VLOOKUP($C38,'IBNR+Freq'!$B$11:$J$350,9,FALSE)*10,Q38*VLOOKUP($C38,'IBNR+Freq'!$B$11:$J$350,9,FALSE)),0)</f>
        <v>6980.0329526229425</v>
      </c>
      <c r="V38" s="248">
        <f t="shared" si="10"/>
        <v>77154.292815600027</v>
      </c>
      <c r="W38" s="357">
        <f>+IFERROR(IF(D38=1,VLOOKUP(C38,'IBNR+Freq'!B$11:J$350,9,FALSE)*10,VLOOKUP(C38,'IBNR+Freq'!B$11:J$350,9,FALSE)),0)</f>
        <v>31010</v>
      </c>
      <c r="X38" s="247">
        <f t="shared" si="11"/>
        <v>57580.020462423279</v>
      </c>
      <c r="Y38" s="247">
        <f t="shared" si="12"/>
        <v>29376.93104064621</v>
      </c>
      <c r="Z38" s="247">
        <f t="shared" si="13"/>
        <v>8649.3592969305355</v>
      </c>
      <c r="AA38" s="229">
        <f>+IF($D38=1, _xlfn.XLOOKUP($W38,Credibility!B$12:B$112,Credibility!$E$12:$E$112,,-1,-2),_xlfn.XLOOKUP(X38*AA$4,Credibility!B$12:B$112,Credibility!$E$12:$E$112,,-1,-2))</f>
        <v>0</v>
      </c>
      <c r="AB38" s="225">
        <f>+IF($D38=1, _xlfn.XLOOKUP($W38,Credibility!C$12:C$112,Credibility!$E$12:$E$112,,-1,-2),_xlfn.XLOOKUP(Y38*AB$4,Credibility!C$12:C$112,Credibility!$E$12:$E$112,,-1,-2))</f>
        <v>0.01</v>
      </c>
      <c r="AC38" s="230">
        <f>+IF($D38=1, _xlfn.XLOOKUP($W38,Credibility!D$12:D$112,Credibility!$E$12:$E$112,,-1,-2),_xlfn.XLOOKUP(Z38*AC$4,Credibility!D$12:D$112,Credibility!$E$12:$E$112,,-1,-2))</f>
        <v>0.01</v>
      </c>
    </row>
    <row r="39" spans="2:29" x14ac:dyDescent="0.2">
      <c r="B39" s="474">
        <v>1</v>
      </c>
      <c r="C39" s="250">
        <v>136</v>
      </c>
      <c r="D39" s="250">
        <v>1</v>
      </c>
      <c r="E39" s="251">
        <f t="shared" si="6"/>
        <v>0.62919999999999998</v>
      </c>
      <c r="F39" s="245">
        <f>+IFERROR(VLOOKUP($C39,'PYV(Pre-Surcharge)'!$H$8:$M$350,2,FALSE),0)</f>
        <v>4.2699999999999996</v>
      </c>
      <c r="G39" s="244">
        <f>+IFERROR(VLOOKUP($C39,'PYV(Pre-Surcharge)'!$H$8:$M379,4,FALSE),0)</f>
        <v>1.28</v>
      </c>
      <c r="H39" s="244">
        <f>+IFERROR(VLOOKUP($C39,'PYV(Pre-Surcharge)'!$H$8:$M379,5,FALSE),0)</f>
        <v>1.117</v>
      </c>
      <c r="I39" s="244">
        <f>+IFERROR(VLOOKUP($C39,'PYV(Pre-Surcharge)'!$H$8:$M379,6,FALSE),0)</f>
        <v>0.221</v>
      </c>
      <c r="J39" s="245">
        <f t="shared" si="7"/>
        <v>2.6180000000000003</v>
      </c>
      <c r="K39" s="244">
        <f t="shared" si="14"/>
        <v>1.3135811764705878</v>
      </c>
      <c r="L39" s="244">
        <f t="shared" si="15"/>
        <v>1.1463048235294115</v>
      </c>
      <c r="M39" s="244">
        <f t="shared" si="16"/>
        <v>0.22679799999999994</v>
      </c>
      <c r="N39" s="295">
        <f t="shared" si="17"/>
        <v>2.6866839999999992</v>
      </c>
      <c r="O39" s="244">
        <f t="shared" si="18"/>
        <v>1.0600600094117645</v>
      </c>
      <c r="P39" s="244">
        <f t="shared" si="19"/>
        <v>0.92506799258823513</v>
      </c>
      <c r="Q39" s="244">
        <f t="shared" si="20"/>
        <v>0.18302598599999997</v>
      </c>
      <c r="R39" s="245">
        <f t="shared" si="9"/>
        <v>2.1681539879999998</v>
      </c>
      <c r="S39" s="246">
        <f>+IFERROR(IF(D39=1,O39*VLOOKUP($C39,'IBNR+Freq'!$B$11:$J$350,9,FALSE)*10,O39*VLOOKUP($C39,'IBNR+Freq'!$B$11:$J$350,9,FALSE)),0)</f>
        <v>17936.215359247057</v>
      </c>
      <c r="T39" s="247">
        <f>+IFERROR(IF(D39=1,P39*VLOOKUP($C39,'IBNR+Freq'!$B$11:$J$350,9,FALSE)*10,P39*VLOOKUP($C39,'IBNR+Freq'!$B$11:$J$350,9,FALSE)),0)</f>
        <v>15652.150434592939</v>
      </c>
      <c r="U39" s="247">
        <f>+IFERROR(IF(D39=1,Q39*VLOOKUP($C39,'IBNR+Freq'!$B$11:$J$350,9,FALSE)*10,Q39*VLOOKUP($C39,'IBNR+Freq'!$B$11:$J$350,9,FALSE)),0)</f>
        <v>3096.7996831199998</v>
      </c>
      <c r="V39" s="248">
        <f t="shared" si="10"/>
        <v>36685.165476959999</v>
      </c>
      <c r="W39" s="357">
        <f>+IFERROR(IF(D39=1,VLOOKUP(C39,'IBNR+Freq'!B$11:J$350,9,FALSE)*10,VLOOKUP(C39,'IBNR+Freq'!B$11:J$350,9,FALSE)),0)</f>
        <v>16920</v>
      </c>
      <c r="X39" s="247">
        <f t="shared" si="11"/>
        <v>22225.793505882346</v>
      </c>
      <c r="Y39" s="247">
        <f t="shared" si="12"/>
        <v>19395.477614117644</v>
      </c>
      <c r="Z39" s="247">
        <f t="shared" si="13"/>
        <v>3837.4221599999992</v>
      </c>
      <c r="AA39" s="229">
        <f>+IF($D39=1, _xlfn.XLOOKUP($W39,Credibility!B$12:B$112,Credibility!$E$12:$E$112,,-1,-2),_xlfn.XLOOKUP(X39*AA$4,Credibility!B$12:B$112,Credibility!$E$12:$E$112,,-1,-2))</f>
        <v>0</v>
      </c>
      <c r="AB39" s="225">
        <f>+IF($D39=1, _xlfn.XLOOKUP($W39,Credibility!C$12:C$112,Credibility!$E$12:$E$112,,-1,-2),_xlfn.XLOOKUP(Y39*AB$4,Credibility!C$12:C$112,Credibility!$E$12:$E$112,,-1,-2))</f>
        <v>0</v>
      </c>
      <c r="AC39" s="230">
        <f>+IF($D39=1, _xlfn.XLOOKUP($W39,Credibility!D$12:D$112,Credibility!$E$12:$E$112,,-1,-2),_xlfn.XLOOKUP(Z39*AC$4,Credibility!D$12:D$112,Credibility!$E$12:$E$112,,-1,-2))</f>
        <v>0</v>
      </c>
    </row>
    <row r="40" spans="2:29" x14ac:dyDescent="0.2">
      <c r="B40" s="474">
        <v>1</v>
      </c>
      <c r="C40" s="250">
        <v>139</v>
      </c>
      <c r="D40" s="250">
        <v>1</v>
      </c>
      <c r="E40" s="251">
        <f t="shared" si="6"/>
        <v>0.62919999999999998</v>
      </c>
      <c r="F40" s="245">
        <f>+IFERROR(VLOOKUP($C40,'PYV(Pre-Surcharge)'!$H$8:$M$350,2,FALSE),0)</f>
        <v>6.43</v>
      </c>
      <c r="G40" s="244">
        <f>+IFERROR(VLOOKUP($C40,'PYV(Pre-Surcharge)'!$H$8:$M380,4,FALSE),0)</f>
        <v>2.0129999999999999</v>
      </c>
      <c r="H40" s="244">
        <f>+IFERROR(VLOOKUP($C40,'PYV(Pre-Surcharge)'!$H$8:$M380,5,FALSE),0)</f>
        <v>1.9039999999999999</v>
      </c>
      <c r="I40" s="244">
        <f>+IFERROR(VLOOKUP($C40,'PYV(Pre-Surcharge)'!$H$8:$M380,6,FALSE),0)</f>
        <v>0.20699999999999999</v>
      </c>
      <c r="J40" s="245">
        <f t="shared" si="7"/>
        <v>4.1239999999999997</v>
      </c>
      <c r="K40" s="244">
        <f t="shared" si="14"/>
        <v>1.9748076692531524</v>
      </c>
      <c r="L40" s="244">
        <f t="shared" si="15"/>
        <v>1.8678757090203686</v>
      </c>
      <c r="M40" s="244">
        <f t="shared" si="16"/>
        <v>0.20307262172647914</v>
      </c>
      <c r="N40" s="295">
        <f t="shared" si="17"/>
        <v>4.0457559999999999</v>
      </c>
      <c r="O40" s="244">
        <f t="shared" si="18"/>
        <v>1.5936697890872942</v>
      </c>
      <c r="P40" s="244">
        <f t="shared" si="19"/>
        <v>1.5073756971794376</v>
      </c>
      <c r="Q40" s="244">
        <f t="shared" si="20"/>
        <v>0.16387960573326868</v>
      </c>
      <c r="R40" s="245">
        <f t="shared" si="9"/>
        <v>3.2649250920000004</v>
      </c>
      <c r="S40" s="246">
        <f>+IFERROR(IF(D40=1,O40*VLOOKUP($C40,'IBNR+Freq'!$B$11:$J$350,9,FALSE)*10,O40*VLOOKUP($C40,'IBNR+Freq'!$B$11:$J$350,9,FALSE)),0)</f>
        <v>80958.425285634556</v>
      </c>
      <c r="T40" s="247">
        <f>+IFERROR(IF(D40=1,P40*VLOOKUP($C40,'IBNR+Freq'!$B$11:$J$350,9,FALSE)*10,P40*VLOOKUP($C40,'IBNR+Freq'!$B$11:$J$350,9,FALSE)),0)</f>
        <v>76574.685416715423</v>
      </c>
      <c r="U40" s="247">
        <f>+IFERROR(IF(D40=1,Q40*VLOOKUP($C40,'IBNR+Freq'!$B$11:$J$350,9,FALSE)*10,Q40*VLOOKUP($C40,'IBNR+Freq'!$B$11:$J$350,9,FALSE)),0)</f>
        <v>8325.0839712500492</v>
      </c>
      <c r="V40" s="248">
        <f t="shared" si="10"/>
        <v>165858.19467360002</v>
      </c>
      <c r="W40" s="357">
        <f>+IFERROR(IF(D40=1,VLOOKUP(C40,'IBNR+Freq'!B$11:J$350,9,FALSE)*10,VLOOKUP(C40,'IBNR+Freq'!B$11:J$350,9,FALSE)),0)</f>
        <v>50800</v>
      </c>
      <c r="X40" s="247">
        <f t="shared" si="11"/>
        <v>100320.22959806015</v>
      </c>
      <c r="Y40" s="247">
        <f t="shared" si="12"/>
        <v>94888.086018234724</v>
      </c>
      <c r="Z40" s="247">
        <f t="shared" si="13"/>
        <v>10316.08918370514</v>
      </c>
      <c r="AA40" s="229">
        <f>+IF($D40=1, _xlfn.XLOOKUP($W40,Credibility!B$12:B$112,Credibility!$E$12:$E$112,,-1,-2),_xlfn.XLOOKUP(X40*AA$4,Credibility!B$12:B$112,Credibility!$E$12:$E$112,,-1,-2))</f>
        <v>0</v>
      </c>
      <c r="AB40" s="225">
        <f>+IF($D40=1, _xlfn.XLOOKUP($W40,Credibility!C$12:C$112,Credibility!$E$12:$E$112,,-1,-2),_xlfn.XLOOKUP(Y40*AB$4,Credibility!C$12:C$112,Credibility!$E$12:$E$112,,-1,-2))</f>
        <v>0.01</v>
      </c>
      <c r="AC40" s="230">
        <f>+IF($D40=1, _xlfn.XLOOKUP($W40,Credibility!D$12:D$112,Credibility!$E$12:$E$112,,-1,-2),_xlfn.XLOOKUP(Z40*AC$4,Credibility!D$12:D$112,Credibility!$E$12:$E$112,,-1,-2))</f>
        <v>0.01</v>
      </c>
    </row>
    <row r="41" spans="2:29" x14ac:dyDescent="0.2">
      <c r="B41" s="474">
        <v>1</v>
      </c>
      <c r="C41" s="250">
        <v>141</v>
      </c>
      <c r="D41" s="250">
        <v>1</v>
      </c>
      <c r="E41" s="251">
        <f t="shared" si="6"/>
        <v>0.62919999999999998</v>
      </c>
      <c r="F41" s="245">
        <f>+IFERROR(VLOOKUP($C41,'PYV(Pre-Surcharge)'!$H$8:$M$350,2,FALSE),0)</f>
        <v>7.24</v>
      </c>
      <c r="G41" s="244">
        <f>+IFERROR(VLOOKUP($C41,'PYV(Pre-Surcharge)'!$H$8:$M381,4,FALSE),0)</f>
        <v>2.3959999999999999</v>
      </c>
      <c r="H41" s="244">
        <f>+IFERROR(VLOOKUP($C41,'PYV(Pre-Surcharge)'!$H$8:$M381,5,FALSE),0)</f>
        <v>1.8540000000000001</v>
      </c>
      <c r="I41" s="244">
        <f>+IFERROR(VLOOKUP($C41,'PYV(Pre-Surcharge)'!$H$8:$M381,6,FALSE),0)</f>
        <v>0.19900000000000001</v>
      </c>
      <c r="J41" s="245">
        <f t="shared" si="7"/>
        <v>4.4489999999999998</v>
      </c>
      <c r="K41" s="244">
        <f t="shared" si="14"/>
        <v>2.4533058143403008</v>
      </c>
      <c r="L41" s="244">
        <f t="shared" si="15"/>
        <v>1.8983426459878627</v>
      </c>
      <c r="M41" s="244">
        <f t="shared" si="16"/>
        <v>0.20375953967183638</v>
      </c>
      <c r="N41" s="295">
        <f t="shared" si="17"/>
        <v>4.5554080000000008</v>
      </c>
      <c r="O41" s="244">
        <f t="shared" si="18"/>
        <v>1.979817792172623</v>
      </c>
      <c r="P41" s="244">
        <f t="shared" si="19"/>
        <v>1.5319625153122054</v>
      </c>
      <c r="Q41" s="244">
        <f t="shared" si="20"/>
        <v>0.16443394851517196</v>
      </c>
      <c r="R41" s="245">
        <f t="shared" si="9"/>
        <v>3.6762142560000006</v>
      </c>
      <c r="S41" s="246">
        <f>+IFERROR(IF(D41=1,O41*VLOOKUP($C41,'IBNR+Freq'!$B$11:$J$350,9,FALSE)*10,O41*VLOOKUP($C41,'IBNR+Freq'!$B$11:$J$350,9,FALSE)),0)</f>
        <v>1292306.2656627579</v>
      </c>
      <c r="T41" s="247">
        <f>+IFERROR(IF(D41=1,P41*VLOOKUP($C41,'IBNR+Freq'!$B$11:$J$350,9,FALSE)*10,P41*VLOOKUP($C41,'IBNR+Freq'!$B$11:$J$350,9,FALSE)),0)</f>
        <v>999973.212244889</v>
      </c>
      <c r="U41" s="247">
        <f>+IFERROR(IF(D41=1,Q41*VLOOKUP($C41,'IBNR+Freq'!$B$11:$J$350,9,FALSE)*10,Q41*VLOOKUP($C41,'IBNR+Freq'!$B$11:$J$350,9,FALSE)),0)</f>
        <v>107332.61555379335</v>
      </c>
      <c r="V41" s="248">
        <f t="shared" si="10"/>
        <v>2399612.0934614404</v>
      </c>
      <c r="W41" s="357">
        <f>+IFERROR(IF(D41=1,VLOOKUP(C41,'IBNR+Freq'!B$11:J$350,9,FALSE)*10,VLOOKUP(C41,'IBNR+Freq'!B$11:J$350,9,FALSE)),0)</f>
        <v>652740</v>
      </c>
      <c r="X41" s="247">
        <f t="shared" si="11"/>
        <v>1601370.8372524879</v>
      </c>
      <c r="Y41" s="247">
        <f t="shared" si="12"/>
        <v>1239124.1787421175</v>
      </c>
      <c r="Z41" s="247">
        <f t="shared" si="13"/>
        <v>133002.00192539449</v>
      </c>
      <c r="AA41" s="229">
        <f>+IF($D41=1, _xlfn.XLOOKUP($W41,Credibility!B$12:B$112,Credibility!$E$12:$E$112,,-1,-2),_xlfn.XLOOKUP(X41*AA$4,Credibility!B$12:B$112,Credibility!$E$12:$E$112,,-1,-2))</f>
        <v>0.01</v>
      </c>
      <c r="AB41" s="225">
        <f>+IF($D41=1, _xlfn.XLOOKUP($W41,Credibility!C$12:C$112,Credibility!$E$12:$E$112,,-1,-2),_xlfn.XLOOKUP(Y41*AB$4,Credibility!C$12:C$112,Credibility!$E$12:$E$112,,-1,-2))</f>
        <v>0.05</v>
      </c>
      <c r="AC41" s="230">
        <f>+IF($D41=1, _xlfn.XLOOKUP($W41,Credibility!D$12:D$112,Credibility!$E$12:$E$112,,-1,-2),_xlfn.XLOOKUP(Z41*AC$4,Credibility!D$12:D$112,Credibility!$E$12:$E$112,,-1,-2))</f>
        <v>0.06</v>
      </c>
    </row>
    <row r="42" spans="2:29" x14ac:dyDescent="0.2">
      <c r="B42" s="474">
        <v>1</v>
      </c>
      <c r="C42" s="250">
        <v>142</v>
      </c>
      <c r="D42" s="250">
        <v>1</v>
      </c>
      <c r="E42" s="251">
        <f t="shared" si="6"/>
        <v>0.62919999999999998</v>
      </c>
      <c r="F42" s="245">
        <f>+IFERROR(VLOOKUP($C42,'PYV(Pre-Surcharge)'!$H$8:$M$350,2,FALSE),0)</f>
        <v>3.48</v>
      </c>
      <c r="G42" s="244">
        <f>+IFERROR(VLOOKUP($C42,'PYV(Pre-Surcharge)'!$H$8:$M382,4,FALSE),0)</f>
        <v>1.1479999999999999</v>
      </c>
      <c r="H42" s="244">
        <f>+IFERROR(VLOOKUP($C42,'PYV(Pre-Surcharge)'!$H$8:$M382,5,FALSE),0)</f>
        <v>0.95699999999999996</v>
      </c>
      <c r="I42" s="244">
        <f>+IFERROR(VLOOKUP($C42,'PYV(Pre-Surcharge)'!$H$8:$M382,6,FALSE),0)</f>
        <v>0.1</v>
      </c>
      <c r="J42" s="245">
        <f t="shared" si="7"/>
        <v>2.2050000000000001</v>
      </c>
      <c r="K42" s="244">
        <f t="shared" si="14"/>
        <v>1.1399905523809524</v>
      </c>
      <c r="L42" s="244">
        <f t="shared" si="15"/>
        <v>0.95032313469387752</v>
      </c>
      <c r="M42" s="244">
        <f t="shared" si="16"/>
        <v>9.9302312925170069E-2</v>
      </c>
      <c r="N42" s="295">
        <f t="shared" si="17"/>
        <v>2.189616</v>
      </c>
      <c r="O42" s="244">
        <f t="shared" si="18"/>
        <v>0.91997237577142865</v>
      </c>
      <c r="P42" s="244">
        <f t="shared" si="19"/>
        <v>0.76691076969795924</v>
      </c>
      <c r="Q42" s="244">
        <f t="shared" si="20"/>
        <v>8.0136966530612253E-2</v>
      </c>
      <c r="R42" s="245">
        <f t="shared" si="9"/>
        <v>1.7670201120000002</v>
      </c>
      <c r="S42" s="246">
        <f>+IFERROR(IF(D42=1,O42*VLOOKUP($C42,'IBNR+Freq'!$B$11:$J$350,9,FALSE)*10,O42*VLOOKUP($C42,'IBNR+Freq'!$B$11:$J$350,9,FALSE)),0)</f>
        <v>116183.31133617372</v>
      </c>
      <c r="T42" s="247">
        <f>+IFERROR(IF(D42=1,P42*VLOOKUP($C42,'IBNR+Freq'!$B$11:$J$350,9,FALSE)*10,P42*VLOOKUP($C42,'IBNR+Freq'!$B$11:$J$350,9,FALSE)),0)</f>
        <v>96853.161105155275</v>
      </c>
      <c r="U42" s="247">
        <f>+IFERROR(IF(D42=1,Q42*VLOOKUP($C42,'IBNR+Freq'!$B$11:$J$350,9,FALSE)*10,Q42*VLOOKUP($C42,'IBNR+Freq'!$B$11:$J$350,9,FALSE)),0)</f>
        <v>10120.497503151022</v>
      </c>
      <c r="V42" s="248">
        <f t="shared" si="10"/>
        <v>223156.96994447999</v>
      </c>
      <c r="W42" s="357">
        <f>+IFERROR(IF(D42=1,VLOOKUP(C42,'IBNR+Freq'!B$11:J$350,9,FALSE)*10,VLOOKUP(C42,'IBNR+Freq'!B$11:J$350,9,FALSE)),0)</f>
        <v>126290</v>
      </c>
      <c r="X42" s="247">
        <f t="shared" si="11"/>
        <v>143969.40686019047</v>
      </c>
      <c r="Y42" s="247">
        <f t="shared" si="12"/>
        <v>120016.30868048979</v>
      </c>
      <c r="Z42" s="247">
        <f t="shared" si="13"/>
        <v>12540.889099319727</v>
      </c>
      <c r="AA42" s="229">
        <f>+IF($D42=1, _xlfn.XLOOKUP($W42,Credibility!B$12:B$112,Credibility!$E$12:$E$112,,-1,-2),_xlfn.XLOOKUP(X42*AA$4,Credibility!B$12:B$112,Credibility!$E$12:$E$112,,-1,-2))</f>
        <v>0</v>
      </c>
      <c r="AB42" s="225">
        <f>+IF($D42=1, _xlfn.XLOOKUP($W42,Credibility!C$12:C$112,Credibility!$E$12:$E$112,,-1,-2),_xlfn.XLOOKUP(Y42*AB$4,Credibility!C$12:C$112,Credibility!$E$12:$E$112,,-1,-2))</f>
        <v>0.02</v>
      </c>
      <c r="AC42" s="230">
        <f>+IF($D42=1, _xlfn.XLOOKUP($W42,Credibility!D$12:D$112,Credibility!$E$12:$E$112,,-1,-2),_xlfn.XLOOKUP(Z42*AC$4,Credibility!D$12:D$112,Credibility!$E$12:$E$112,,-1,-2))</f>
        <v>0.02</v>
      </c>
    </row>
    <row r="43" spans="2:29" x14ac:dyDescent="0.2">
      <c r="B43" s="474">
        <v>1</v>
      </c>
      <c r="C43" s="250">
        <v>161</v>
      </c>
      <c r="D43" s="250">
        <v>1</v>
      </c>
      <c r="E43" s="251">
        <f t="shared" si="6"/>
        <v>0.62919999999999998</v>
      </c>
      <c r="F43" s="245">
        <f>+IFERROR(VLOOKUP($C43,'PYV(Pre-Surcharge)'!$H$8:$M$350,2,FALSE),0)</f>
        <v>3.1</v>
      </c>
      <c r="G43" s="244">
        <f>+IFERROR(VLOOKUP($C43,'PYV(Pre-Surcharge)'!$H$8:$M383,4,FALSE),0)</f>
        <v>0.92100000000000004</v>
      </c>
      <c r="H43" s="244">
        <f>+IFERROR(VLOOKUP($C43,'PYV(Pre-Surcharge)'!$H$8:$M383,5,FALSE),0)</f>
        <v>0.84799999999999998</v>
      </c>
      <c r="I43" s="244">
        <f>+IFERROR(VLOOKUP($C43,'PYV(Pre-Surcharge)'!$H$8:$M383,6,FALSE),0)</f>
        <v>7.8E-2</v>
      </c>
      <c r="J43" s="245">
        <f t="shared" si="7"/>
        <v>1.8470000000000002</v>
      </c>
      <c r="K43" s="244">
        <f t="shared" si="14"/>
        <v>0.97261988088792628</v>
      </c>
      <c r="L43" s="244">
        <f t="shared" si="15"/>
        <v>0.89552840281537616</v>
      </c>
      <c r="M43" s="244">
        <f t="shared" si="16"/>
        <v>8.2371716296697345E-2</v>
      </c>
      <c r="N43" s="295">
        <f t="shared" si="17"/>
        <v>1.9505199999999996</v>
      </c>
      <c r="O43" s="244">
        <f t="shared" si="18"/>
        <v>0.78490424387655655</v>
      </c>
      <c r="P43" s="244">
        <f t="shared" si="19"/>
        <v>0.72269142107200857</v>
      </c>
      <c r="Q43" s="244">
        <f t="shared" si="20"/>
        <v>6.6473975051434764E-2</v>
      </c>
      <c r="R43" s="245">
        <f t="shared" si="9"/>
        <v>1.5740696399999998</v>
      </c>
      <c r="S43" s="246">
        <f>+IFERROR(IF(D43=1,O43*VLOOKUP($C43,'IBNR+Freq'!$B$11:$J$350,9,FALSE)*10,O43*VLOOKUP($C43,'IBNR+Freq'!$B$11:$J$350,9,FALSE)),0)</f>
        <v>27738.515978597505</v>
      </c>
      <c r="T43" s="247">
        <f>+IFERROR(IF(D43=1,P43*VLOOKUP($C43,'IBNR+Freq'!$B$11:$J$350,9,FALSE)*10,P43*VLOOKUP($C43,'IBNR+Freq'!$B$11:$J$350,9,FALSE)),0)</f>
        <v>25539.914820684786</v>
      </c>
      <c r="U43" s="247">
        <f>+IFERROR(IF(D43=1,Q43*VLOOKUP($C43,'IBNR+Freq'!$B$11:$J$350,9,FALSE)*10,Q43*VLOOKUP($C43,'IBNR+Freq'!$B$11:$J$350,9,FALSE)),0)</f>
        <v>2349.1902783177047</v>
      </c>
      <c r="V43" s="248">
        <f t="shared" si="10"/>
        <v>55627.621077599993</v>
      </c>
      <c r="W43" s="357">
        <f>+IFERROR(IF(D43=1,VLOOKUP(C43,'IBNR+Freq'!B$11:J$350,9,FALSE)*10,VLOOKUP(C43,'IBNR+Freq'!B$11:J$350,9,FALSE)),0)</f>
        <v>35340</v>
      </c>
      <c r="X43" s="247">
        <f t="shared" si="11"/>
        <v>34372.386590579314</v>
      </c>
      <c r="Y43" s="247">
        <f t="shared" si="12"/>
        <v>31647.973755495394</v>
      </c>
      <c r="Z43" s="247">
        <f t="shared" si="13"/>
        <v>2911.0164539252842</v>
      </c>
      <c r="AA43" s="229">
        <f>+IF($D43=1, _xlfn.XLOOKUP($W43,Credibility!B$12:B$112,Credibility!$E$12:$E$112,,-1,-2),_xlfn.XLOOKUP(X43*AA$4,Credibility!B$12:B$112,Credibility!$E$12:$E$112,,-1,-2))</f>
        <v>0</v>
      </c>
      <c r="AB43" s="225">
        <f>+IF($D43=1, _xlfn.XLOOKUP($W43,Credibility!C$12:C$112,Credibility!$E$12:$E$112,,-1,-2),_xlfn.XLOOKUP(Y43*AB$4,Credibility!C$12:C$112,Credibility!$E$12:$E$112,,-1,-2))</f>
        <v>0.01</v>
      </c>
      <c r="AC43" s="230">
        <f>+IF($D43=1, _xlfn.XLOOKUP($W43,Credibility!D$12:D$112,Credibility!$E$12:$E$112,,-1,-2),_xlfn.XLOOKUP(Z43*AC$4,Credibility!D$12:D$112,Credibility!$E$12:$E$112,,-1,-2))</f>
        <v>0.01</v>
      </c>
    </row>
    <row r="44" spans="2:29" x14ac:dyDescent="0.2">
      <c r="B44" s="474">
        <v>1</v>
      </c>
      <c r="C44" s="250">
        <v>163</v>
      </c>
      <c r="D44" s="250">
        <v>1</v>
      </c>
      <c r="E44" s="251">
        <f t="shared" si="6"/>
        <v>0.62919999999999998</v>
      </c>
      <c r="F44" s="245">
        <f>+IFERROR(VLOOKUP($C44,'PYV(Pre-Surcharge)'!$H$8:$M$350,2,FALSE),0)</f>
        <v>5.75</v>
      </c>
      <c r="G44" s="244">
        <f>+IFERROR(VLOOKUP($C44,'PYV(Pre-Surcharge)'!$H$8:$M384,4,FALSE),0)</f>
        <v>1.3939999999999999</v>
      </c>
      <c r="H44" s="244">
        <f>+IFERROR(VLOOKUP($C44,'PYV(Pre-Surcharge)'!$H$8:$M384,5,FALSE),0)</f>
        <v>1.9119999999999999</v>
      </c>
      <c r="I44" s="244">
        <f>+IFERROR(VLOOKUP($C44,'PYV(Pre-Surcharge)'!$H$8:$M384,6,FALSE),0)</f>
        <v>0.22900000000000001</v>
      </c>
      <c r="J44" s="245">
        <f t="shared" si="7"/>
        <v>3.5350000000000001</v>
      </c>
      <c r="K44" s="244">
        <f t="shared" si="14"/>
        <v>1.4266909759547381</v>
      </c>
      <c r="L44" s="244">
        <f t="shared" si="15"/>
        <v>1.9568386987270152</v>
      </c>
      <c r="M44" s="244">
        <f t="shared" si="16"/>
        <v>0.23437032531824609</v>
      </c>
      <c r="N44" s="295">
        <f t="shared" si="17"/>
        <v>3.6178999999999997</v>
      </c>
      <c r="O44" s="244">
        <f t="shared" si="18"/>
        <v>1.1513396175954738</v>
      </c>
      <c r="P44" s="244">
        <f t="shared" si="19"/>
        <v>1.5791688298727014</v>
      </c>
      <c r="Q44" s="244">
        <f t="shared" si="20"/>
        <v>0.18913685253182461</v>
      </c>
      <c r="R44" s="245">
        <f t="shared" si="9"/>
        <v>2.9196452999999996</v>
      </c>
      <c r="S44" s="246">
        <f>+IFERROR(IF(D44=1,O44*VLOOKUP($C44,'IBNR+Freq'!$B$11:$J$350,9,FALSE)*10,O44*VLOOKUP($C44,'IBNR+Freq'!$B$11:$J$350,9,FALSE)),0)</f>
        <v>742199.57108674617</v>
      </c>
      <c r="T44" s="247">
        <f>+IFERROR(IF(D44=1,P44*VLOOKUP($C44,'IBNR+Freq'!$B$11:$J$350,9,FALSE)*10,P44*VLOOKUP($C44,'IBNR+Freq'!$B$11:$J$350,9,FALSE)),0)</f>
        <v>1017995.3944891383</v>
      </c>
      <c r="U44" s="247">
        <f>+IFERROR(IF(D44=1,Q44*VLOOKUP($C44,'IBNR+Freq'!$B$11:$J$350,9,FALSE)*10,Q44*VLOOKUP($C44,'IBNR+Freq'!$B$11:$J$350,9,FALSE)),0)</f>
        <v>121925.18061611541</v>
      </c>
      <c r="V44" s="248">
        <f t="shared" si="10"/>
        <v>1882120.146192</v>
      </c>
      <c r="W44" s="357">
        <f>+IFERROR(IF(D44=1,VLOOKUP(C44,'IBNR+Freq'!B$11:J$350,9,FALSE)*10,VLOOKUP(C44,'IBNR+Freq'!B$11:J$350,9,FALSE)),0)</f>
        <v>644640</v>
      </c>
      <c r="X44" s="247">
        <f t="shared" si="11"/>
        <v>919702.07073946239</v>
      </c>
      <c r="Y44" s="247">
        <f t="shared" si="12"/>
        <v>1261456.498747383</v>
      </c>
      <c r="Z44" s="247">
        <f t="shared" si="13"/>
        <v>151084.48651315414</v>
      </c>
      <c r="AA44" s="229">
        <f>+IF($D44=1, _xlfn.XLOOKUP($W44,Credibility!B$12:B$112,Credibility!$E$12:$E$112,,-1,-2),_xlfn.XLOOKUP(X44*AA$4,Credibility!B$12:B$112,Credibility!$E$12:$E$112,,-1,-2))</f>
        <v>0.01</v>
      </c>
      <c r="AB44" s="225">
        <f>+IF($D44=1, _xlfn.XLOOKUP($W44,Credibility!C$12:C$112,Credibility!$E$12:$E$112,,-1,-2),_xlfn.XLOOKUP(Y44*AB$4,Credibility!C$12:C$112,Credibility!$E$12:$E$112,,-1,-2))</f>
        <v>0.05</v>
      </c>
      <c r="AC44" s="230">
        <f>+IF($D44=1, _xlfn.XLOOKUP($W44,Credibility!D$12:D$112,Credibility!$E$12:$E$112,,-1,-2),_xlfn.XLOOKUP(Z44*AC$4,Credibility!D$12:D$112,Credibility!$E$12:$E$112,,-1,-2))</f>
        <v>0.06</v>
      </c>
    </row>
    <row r="45" spans="2:29" x14ac:dyDescent="0.2">
      <c r="B45" s="474">
        <v>1</v>
      </c>
      <c r="C45" s="250">
        <v>165</v>
      </c>
      <c r="D45" s="250">
        <v>1</v>
      </c>
      <c r="E45" s="251">
        <f t="shared" si="6"/>
        <v>0.62919999999999998</v>
      </c>
      <c r="F45" s="245">
        <f>+IFERROR(VLOOKUP($C45,'PYV(Pre-Surcharge)'!$H$8:$M$350,2,FALSE),0)</f>
        <v>8.92</v>
      </c>
      <c r="G45" s="244">
        <f>+IFERROR(VLOOKUP($C45,'PYV(Pre-Surcharge)'!$H$8:$M385,4,FALSE),0)</f>
        <v>2.661</v>
      </c>
      <c r="H45" s="244">
        <f>+IFERROR(VLOOKUP($C45,'PYV(Pre-Surcharge)'!$H$8:$M385,5,FALSE),0)</f>
        <v>2.464</v>
      </c>
      <c r="I45" s="244">
        <f>+IFERROR(VLOOKUP($C45,'PYV(Pre-Surcharge)'!$H$8:$M385,6,FALSE),0)</f>
        <v>0.28699999999999998</v>
      </c>
      <c r="J45" s="245">
        <f t="shared" si="7"/>
        <v>5.4119999999999999</v>
      </c>
      <c r="K45" s="244">
        <f t="shared" si="14"/>
        <v>2.7595651707317077</v>
      </c>
      <c r="L45" s="244">
        <f t="shared" si="15"/>
        <v>2.5552681626016263</v>
      </c>
      <c r="M45" s="244">
        <f t="shared" si="16"/>
        <v>0.29763066666666665</v>
      </c>
      <c r="N45" s="295">
        <f t="shared" si="17"/>
        <v>5.612464000000001</v>
      </c>
      <c r="O45" s="244">
        <f t="shared" si="18"/>
        <v>2.2269690927804882</v>
      </c>
      <c r="P45" s="244">
        <f t="shared" si="19"/>
        <v>2.0621014072195125</v>
      </c>
      <c r="Q45" s="244">
        <f t="shared" si="20"/>
        <v>0.24018794800000001</v>
      </c>
      <c r="R45" s="245">
        <f t="shared" si="9"/>
        <v>4.5292584480000011</v>
      </c>
      <c r="S45" s="246">
        <f>+IFERROR(IF(D45=1,O45*VLOOKUP($C45,'IBNR+Freq'!$B$11:$J$350,9,FALSE)*10,O45*VLOOKUP($C45,'IBNR+Freq'!$B$11:$J$350,9,FALSE)),0)</f>
        <v>126580.92323364296</v>
      </c>
      <c r="T45" s="247">
        <f>+IFERROR(IF(D45=1,P45*VLOOKUP($C45,'IBNR+Freq'!$B$11:$J$350,9,FALSE)*10,P45*VLOOKUP($C45,'IBNR+Freq'!$B$11:$J$350,9,FALSE)),0)</f>
        <v>117209.8439863571</v>
      </c>
      <c r="U45" s="247">
        <f>+IFERROR(IF(D45=1,Q45*VLOOKUP($C45,'IBNR+Freq'!$B$11:$J$350,9,FALSE)*10,Q45*VLOOKUP($C45,'IBNR+Freq'!$B$11:$J$350,9,FALSE)),0)</f>
        <v>13652.28296432</v>
      </c>
      <c r="V45" s="248">
        <f t="shared" si="10"/>
        <v>257443.05018432005</v>
      </c>
      <c r="W45" s="357">
        <f>+IFERROR(IF(D45=1,VLOOKUP(C45,'IBNR+Freq'!B$11:J$350,9,FALSE)*10,VLOOKUP(C45,'IBNR+Freq'!B$11:J$350,9,FALSE)),0)</f>
        <v>56840</v>
      </c>
      <c r="X45" s="247">
        <f t="shared" si="11"/>
        <v>156853.68430439028</v>
      </c>
      <c r="Y45" s="247">
        <f t="shared" si="12"/>
        <v>145241.44236227643</v>
      </c>
      <c r="Z45" s="247">
        <f t="shared" si="13"/>
        <v>16917.327093333333</v>
      </c>
      <c r="AA45" s="229">
        <f>+IF($D45=1, _xlfn.XLOOKUP($W45,Credibility!B$12:B$112,Credibility!$E$12:$E$112,,-1,-2),_xlfn.XLOOKUP(X45*AA$4,Credibility!B$12:B$112,Credibility!$E$12:$E$112,,-1,-2))</f>
        <v>0</v>
      </c>
      <c r="AB45" s="225">
        <f>+IF($D45=1, _xlfn.XLOOKUP($W45,Credibility!C$12:C$112,Credibility!$E$12:$E$112,,-1,-2),_xlfn.XLOOKUP(Y45*AB$4,Credibility!C$12:C$112,Credibility!$E$12:$E$112,,-1,-2))</f>
        <v>0.01</v>
      </c>
      <c r="AC45" s="230">
        <f>+IF($D45=1, _xlfn.XLOOKUP($W45,Credibility!D$12:D$112,Credibility!$E$12:$E$112,,-1,-2),_xlfn.XLOOKUP(Z45*AC$4,Credibility!D$12:D$112,Credibility!$E$12:$E$112,,-1,-2))</f>
        <v>0.01</v>
      </c>
    </row>
    <row r="46" spans="2:29" x14ac:dyDescent="0.2">
      <c r="B46" s="474">
        <v>1</v>
      </c>
      <c r="C46" s="250">
        <v>166</v>
      </c>
      <c r="D46" s="250">
        <v>1</v>
      </c>
      <c r="E46" s="251">
        <f t="shared" si="6"/>
        <v>0.62919999999999998</v>
      </c>
      <c r="F46" s="245">
        <f>+IFERROR(VLOOKUP($C46,'PYV(Pre-Surcharge)'!$H$8:$M$350,2,FALSE),0)</f>
        <v>4.66</v>
      </c>
      <c r="G46" s="244">
        <f>+IFERROR(VLOOKUP($C46,'PYV(Pre-Surcharge)'!$H$8:$M386,4,FALSE),0)</f>
        <v>1.26</v>
      </c>
      <c r="H46" s="244">
        <f>+IFERROR(VLOOKUP($C46,'PYV(Pre-Surcharge)'!$H$8:$M386,5,FALSE),0)</f>
        <v>1.39</v>
      </c>
      <c r="I46" s="244">
        <f>+IFERROR(VLOOKUP($C46,'PYV(Pre-Surcharge)'!$H$8:$M386,6,FALSE),0)</f>
        <v>0.22</v>
      </c>
      <c r="J46" s="245">
        <f t="shared" si="7"/>
        <v>2.87</v>
      </c>
      <c r="K46" s="244">
        <f t="shared" si="14"/>
        <v>1.2872511219512193</v>
      </c>
      <c r="L46" s="244">
        <f t="shared" si="15"/>
        <v>1.4200627456445989</v>
      </c>
      <c r="M46" s="244">
        <f t="shared" si="16"/>
        <v>0.22475813240418116</v>
      </c>
      <c r="N46" s="295">
        <f t="shared" si="17"/>
        <v>2.9320719999999993</v>
      </c>
      <c r="O46" s="244">
        <f t="shared" si="18"/>
        <v>1.038811655414634</v>
      </c>
      <c r="P46" s="244">
        <f t="shared" si="19"/>
        <v>1.1459906357351914</v>
      </c>
      <c r="Q46" s="244">
        <f t="shared" si="20"/>
        <v>0.18137981285017421</v>
      </c>
      <c r="R46" s="245">
        <f t="shared" si="9"/>
        <v>2.3661821039999995</v>
      </c>
      <c r="S46" s="246">
        <f>+IFERROR(IF(D46=1,O46*VLOOKUP($C46,'IBNR+Freq'!$B$11:$J$350,9,FALSE)*10,O46*VLOOKUP($C46,'IBNR+Freq'!$B$11:$J$350,9,FALSE)),0)</f>
        <v>20630.79947653463</v>
      </c>
      <c r="T46" s="247">
        <f>+IFERROR(IF(D46=1,P46*VLOOKUP($C46,'IBNR+Freq'!$B$11:$J$350,9,FALSE)*10,P46*VLOOKUP($C46,'IBNR+Freq'!$B$11:$J$350,9,FALSE)),0)</f>
        <v>22759.374025700905</v>
      </c>
      <c r="U46" s="247">
        <f>+IFERROR(IF(D46=1,Q46*VLOOKUP($C46,'IBNR+Freq'!$B$11:$J$350,9,FALSE)*10,Q46*VLOOKUP($C46,'IBNR+Freq'!$B$11:$J$350,9,FALSE)),0)</f>
        <v>3602.2030832044602</v>
      </c>
      <c r="V46" s="248">
        <f t="shared" si="10"/>
        <v>46992.376585439997</v>
      </c>
      <c r="W46" s="357">
        <f>+IFERROR(IF(D46=1,VLOOKUP(C46,'IBNR+Freq'!B$11:J$350,9,FALSE)*10,VLOOKUP(C46,'IBNR+Freq'!B$11:J$350,9,FALSE)),0)</f>
        <v>19860</v>
      </c>
      <c r="X46" s="247">
        <f t="shared" si="11"/>
        <v>25564.807281951216</v>
      </c>
      <c r="Y46" s="247">
        <f t="shared" si="12"/>
        <v>28202.446128501735</v>
      </c>
      <c r="Z46" s="247">
        <f t="shared" si="13"/>
        <v>4463.6965095470377</v>
      </c>
      <c r="AA46" s="229">
        <f>+IF($D46=1, _xlfn.XLOOKUP($W46,Credibility!B$12:B$112,Credibility!$E$12:$E$112,,-1,-2),_xlfn.XLOOKUP(X46*AA$4,Credibility!B$12:B$112,Credibility!$E$12:$E$112,,-1,-2))</f>
        <v>0</v>
      </c>
      <c r="AB46" s="225">
        <f>+IF($D46=1, _xlfn.XLOOKUP($W46,Credibility!C$12:C$112,Credibility!$E$12:$E$112,,-1,-2),_xlfn.XLOOKUP(Y46*AB$4,Credibility!C$12:C$112,Credibility!$E$12:$E$112,,-1,-2))</f>
        <v>0</v>
      </c>
      <c r="AC46" s="230">
        <f>+IF($D46=1, _xlfn.XLOOKUP($W46,Credibility!D$12:D$112,Credibility!$E$12:$E$112,,-1,-2),_xlfn.XLOOKUP(Z46*AC$4,Credibility!D$12:D$112,Credibility!$E$12:$E$112,,-1,-2))</f>
        <v>0.01</v>
      </c>
    </row>
    <row r="47" spans="2:29" x14ac:dyDescent="0.2">
      <c r="B47" s="474">
        <v>1</v>
      </c>
      <c r="C47" s="250">
        <v>204</v>
      </c>
      <c r="D47" s="250">
        <v>1</v>
      </c>
      <c r="E47" s="251">
        <f t="shared" si="6"/>
        <v>0.62919999999999998</v>
      </c>
      <c r="F47" s="245">
        <f>+IFERROR(VLOOKUP($C47,'PYV(Pre-Surcharge)'!$H$8:$M$350,2,FALSE),0)</f>
        <v>4.3600000000000003</v>
      </c>
      <c r="G47" s="244">
        <f>+IFERROR(VLOOKUP($C47,'PYV(Pre-Surcharge)'!$H$8:$M387,4,FALSE),0)</f>
        <v>1.0069999999999999</v>
      </c>
      <c r="H47" s="244">
        <f>+IFERROR(VLOOKUP($C47,'PYV(Pre-Surcharge)'!$H$8:$M387,5,FALSE),0)</f>
        <v>1.387</v>
      </c>
      <c r="I47" s="244">
        <f>+IFERROR(VLOOKUP($C47,'PYV(Pre-Surcharge)'!$H$8:$M387,6,FALSE),0)</f>
        <v>0.23499999999999999</v>
      </c>
      <c r="J47" s="245">
        <f t="shared" si="7"/>
        <v>2.629</v>
      </c>
      <c r="K47" s="244">
        <f t="shared" si="14"/>
        <v>1.0507855397489538</v>
      </c>
      <c r="L47" s="244">
        <f t="shared" si="15"/>
        <v>1.4473083849372386</v>
      </c>
      <c r="M47" s="244">
        <f t="shared" si="16"/>
        <v>0.24521807531380749</v>
      </c>
      <c r="N47" s="295">
        <f t="shared" si="17"/>
        <v>2.743312</v>
      </c>
      <c r="O47" s="244">
        <f t="shared" si="18"/>
        <v>0.84798393057740584</v>
      </c>
      <c r="P47" s="244">
        <f t="shared" si="19"/>
        <v>1.1679778666443517</v>
      </c>
      <c r="Q47" s="244">
        <f t="shared" si="20"/>
        <v>0.19789098677824266</v>
      </c>
      <c r="R47" s="245">
        <f t="shared" si="9"/>
        <v>2.2138527840000002</v>
      </c>
      <c r="S47" s="246">
        <f>+IFERROR(IF(D47=1,O47*VLOOKUP($C47,'IBNR+Freq'!$B$11:$J$350,9,FALSE)*10,O47*VLOOKUP($C47,'IBNR+Freq'!$B$11:$J$350,9,FALSE)),0)</f>
        <v>7233.3029278252716</v>
      </c>
      <c r="T47" s="247">
        <f>+IFERROR(IF(D47=1,P47*VLOOKUP($C47,'IBNR+Freq'!$B$11:$J$350,9,FALSE)*10,P47*VLOOKUP($C47,'IBNR+Freq'!$B$11:$J$350,9,FALSE)),0)</f>
        <v>9962.8512024763204</v>
      </c>
      <c r="U47" s="247">
        <f>+IFERROR(IF(D47=1,Q47*VLOOKUP($C47,'IBNR+Freq'!$B$11:$J$350,9,FALSE)*10,Q47*VLOOKUP($C47,'IBNR+Freq'!$B$11:$J$350,9,FALSE)),0)</f>
        <v>1688.0101172184097</v>
      </c>
      <c r="V47" s="248">
        <f t="shared" si="10"/>
        <v>18884.164247520002</v>
      </c>
      <c r="W47" s="357">
        <f>+IFERROR(IF(D47=1,VLOOKUP(C47,'IBNR+Freq'!B$11:J$350,9,FALSE)*10,VLOOKUP(C47,'IBNR+Freq'!B$11:J$350,9,FALSE)),0)</f>
        <v>8530</v>
      </c>
      <c r="X47" s="247">
        <f t="shared" si="11"/>
        <v>8963.2006540585753</v>
      </c>
      <c r="Y47" s="247">
        <f t="shared" si="12"/>
        <v>12345.540523514645</v>
      </c>
      <c r="Z47" s="247">
        <f t="shared" si="13"/>
        <v>2091.7101824267779</v>
      </c>
      <c r="AA47" s="229">
        <f>+IF($D47=1, _xlfn.XLOOKUP($W47,Credibility!B$12:B$112,Credibility!$E$12:$E$112,,-1,-2),_xlfn.XLOOKUP(X47*AA$4,Credibility!B$12:B$112,Credibility!$E$12:$E$112,,-1,-2))</f>
        <v>0</v>
      </c>
      <c r="AB47" s="225">
        <f>+IF($D47=1, _xlfn.XLOOKUP($W47,Credibility!C$12:C$112,Credibility!$E$12:$E$112,,-1,-2),_xlfn.XLOOKUP(Y47*AB$4,Credibility!C$12:C$112,Credibility!$E$12:$E$112,,-1,-2))</f>
        <v>0</v>
      </c>
      <c r="AC47" s="230">
        <f>+IF($D47=1, _xlfn.XLOOKUP($W47,Credibility!D$12:D$112,Credibility!$E$12:$E$112,,-1,-2),_xlfn.XLOOKUP(Z47*AC$4,Credibility!D$12:D$112,Credibility!$E$12:$E$112,,-1,-2))</f>
        <v>0</v>
      </c>
    </row>
    <row r="48" spans="2:29" x14ac:dyDescent="0.2">
      <c r="B48" s="474">
        <v>1</v>
      </c>
      <c r="C48" s="250">
        <v>205</v>
      </c>
      <c r="D48" s="250">
        <v>1</v>
      </c>
      <c r="E48" s="251">
        <f t="shared" si="6"/>
        <v>0.62919999999999998</v>
      </c>
      <c r="F48" s="245">
        <f>+IFERROR(VLOOKUP($C48,'PYV(Pre-Surcharge)'!$H$8:$M$350,2,FALSE),0)</f>
        <v>4.49</v>
      </c>
      <c r="G48" s="244">
        <f>+IFERROR(VLOOKUP($C48,'PYV(Pre-Surcharge)'!$H$8:$M388,4,FALSE),0)</f>
        <v>1.581</v>
      </c>
      <c r="H48" s="244">
        <f>+IFERROR(VLOOKUP($C48,'PYV(Pre-Surcharge)'!$H$8:$M388,5,FALSE),0)</f>
        <v>1.0569999999999999</v>
      </c>
      <c r="I48" s="244">
        <f>+IFERROR(VLOOKUP($C48,'PYV(Pre-Surcharge)'!$H$8:$M388,6,FALSE),0)</f>
        <v>0.187</v>
      </c>
      <c r="J48" s="245">
        <f t="shared" si="7"/>
        <v>2.8249999999999997</v>
      </c>
      <c r="K48" s="244">
        <f t="shared" si="14"/>
        <v>1.5810604417699117</v>
      </c>
      <c r="L48" s="244">
        <f t="shared" si="15"/>
        <v>1.0570404092035399</v>
      </c>
      <c r="M48" s="244">
        <f t="shared" si="16"/>
        <v>0.18700714902654872</v>
      </c>
      <c r="N48" s="295">
        <f t="shared" si="17"/>
        <v>2.8251080000000002</v>
      </c>
      <c r="O48" s="244">
        <f t="shared" si="18"/>
        <v>1.2759157765083189</v>
      </c>
      <c r="P48" s="244">
        <f t="shared" si="19"/>
        <v>0.85303161022725682</v>
      </c>
      <c r="Q48" s="244">
        <f t="shared" si="20"/>
        <v>0.15091476926442482</v>
      </c>
      <c r="R48" s="245">
        <f t="shared" si="9"/>
        <v>2.2798621560000005</v>
      </c>
      <c r="S48" s="246">
        <f>+IFERROR(IF(D48=1,O48*VLOOKUP($C48,'IBNR+Freq'!$B$11:$J$350,9,FALSE)*10,O48*VLOOKUP($C48,'IBNR+Freq'!$B$11:$J$350,9,FALSE)),0)</f>
        <v>9173.834433094813</v>
      </c>
      <c r="T48" s="247">
        <f>+IFERROR(IF(D48=1,P48*VLOOKUP($C48,'IBNR+Freq'!$B$11:$J$350,9,FALSE)*10,P48*VLOOKUP($C48,'IBNR+Freq'!$B$11:$J$350,9,FALSE)),0)</f>
        <v>6133.2972775339758</v>
      </c>
      <c r="U48" s="247">
        <f>+IFERROR(IF(D48=1,Q48*VLOOKUP($C48,'IBNR+Freq'!$B$11:$J$350,9,FALSE)*10,Q48*VLOOKUP($C48,'IBNR+Freq'!$B$11:$J$350,9,FALSE)),0)</f>
        <v>1085.0771910112144</v>
      </c>
      <c r="V48" s="248">
        <f t="shared" si="10"/>
        <v>16392.208901640006</v>
      </c>
      <c r="W48" s="357">
        <f>+IFERROR(IF(D48=1,VLOOKUP(C48,'IBNR+Freq'!B$11:J$350,9,FALSE)*10,VLOOKUP(C48,'IBNR+Freq'!B$11:J$350,9,FALSE)),0)</f>
        <v>7190</v>
      </c>
      <c r="X48" s="247">
        <f t="shared" si="11"/>
        <v>11367.824576325665</v>
      </c>
      <c r="Y48" s="247">
        <f t="shared" si="12"/>
        <v>7600.1205421734521</v>
      </c>
      <c r="Z48" s="247">
        <f t="shared" si="13"/>
        <v>1344.5814015008852</v>
      </c>
      <c r="AA48" s="229">
        <f>+IF($D48=1, _xlfn.XLOOKUP($W48,Credibility!B$12:B$112,Credibility!$E$12:$E$112,,-1,-2),_xlfn.XLOOKUP(X48*AA$4,Credibility!B$12:B$112,Credibility!$E$12:$E$112,,-1,-2))</f>
        <v>0</v>
      </c>
      <c r="AB48" s="225">
        <f>+IF($D48=1, _xlfn.XLOOKUP($W48,Credibility!C$12:C$112,Credibility!$E$12:$E$112,,-1,-2),_xlfn.XLOOKUP(Y48*AB$4,Credibility!C$12:C$112,Credibility!$E$12:$E$112,,-1,-2))</f>
        <v>0</v>
      </c>
      <c r="AC48" s="230">
        <f>+IF($D48=1, _xlfn.XLOOKUP($W48,Credibility!D$12:D$112,Credibility!$E$12:$E$112,,-1,-2),_xlfn.XLOOKUP(Z48*AC$4,Credibility!D$12:D$112,Credibility!$E$12:$E$112,,-1,-2))</f>
        <v>0</v>
      </c>
    </row>
    <row r="49" spans="2:29" x14ac:dyDescent="0.2">
      <c r="B49" s="474">
        <v>1</v>
      </c>
      <c r="C49" s="250">
        <v>221</v>
      </c>
      <c r="D49" s="250">
        <v>1</v>
      </c>
      <c r="E49" s="251">
        <f t="shared" si="6"/>
        <v>0.62919999999999998</v>
      </c>
      <c r="F49" s="245">
        <f>+IFERROR(VLOOKUP($C49,'PYV(Pre-Surcharge)'!$H$8:$M$350,2,FALSE),0)</f>
        <v>3.24</v>
      </c>
      <c r="G49" s="244">
        <f>+IFERROR(VLOOKUP($C49,'PYV(Pre-Surcharge)'!$H$8:$M389,4,FALSE),0)</f>
        <v>1.0249999999999999</v>
      </c>
      <c r="H49" s="244">
        <f>+IFERROR(VLOOKUP($C49,'PYV(Pre-Surcharge)'!$H$8:$M389,5,FALSE),0)</f>
        <v>0.90100000000000002</v>
      </c>
      <c r="I49" s="244">
        <f>+IFERROR(VLOOKUP($C49,'PYV(Pre-Surcharge)'!$H$8:$M389,6,FALSE),0)</f>
        <v>8.2000000000000003E-2</v>
      </c>
      <c r="J49" s="245">
        <f t="shared" si="7"/>
        <v>2.008</v>
      </c>
      <c r="K49" s="244">
        <f t="shared" si="14"/>
        <v>1.0406241035856572</v>
      </c>
      <c r="L49" s="244">
        <f t="shared" si="15"/>
        <v>0.91473396812749008</v>
      </c>
      <c r="M49" s="244">
        <f t="shared" si="16"/>
        <v>8.3249928286852584E-2</v>
      </c>
      <c r="N49" s="295">
        <f t="shared" si="17"/>
        <v>2.038608</v>
      </c>
      <c r="O49" s="244">
        <f t="shared" si="18"/>
        <v>0.83978365159362534</v>
      </c>
      <c r="P49" s="244">
        <f t="shared" si="19"/>
        <v>0.73819031227888454</v>
      </c>
      <c r="Q49" s="244">
        <f t="shared" si="20"/>
        <v>6.7182692127490035E-2</v>
      </c>
      <c r="R49" s="245">
        <f t="shared" si="9"/>
        <v>1.6451566559999999</v>
      </c>
      <c r="S49" s="246">
        <f>+IFERROR(IF(D49=1,O49*VLOOKUP($C49,'IBNR+Freq'!$B$11:$J$350,9,FALSE)*10,O49*VLOOKUP($C49,'IBNR+Freq'!$B$11:$J$350,9,FALSE)),0)</f>
        <v>300701.33212612942</v>
      </c>
      <c r="T49" s="247">
        <f>+IFERROR(IF(D49=1,P49*VLOOKUP($C49,'IBNR+Freq'!$B$11:$J$350,9,FALSE)*10,P49*VLOOKUP($C49,'IBNR+Freq'!$B$11:$J$350,9,FALSE)),0)</f>
        <v>264323.80511770019</v>
      </c>
      <c r="U49" s="247">
        <f>+IFERROR(IF(D49=1,Q49*VLOOKUP($C49,'IBNR+Freq'!$B$11:$J$350,9,FALSE)*10,Q49*VLOOKUP($C49,'IBNR+Freq'!$B$11:$J$350,9,FALSE)),0)</f>
        <v>24056.106570090356</v>
      </c>
      <c r="V49" s="248">
        <f t="shared" si="10"/>
        <v>589081.24381392007</v>
      </c>
      <c r="W49" s="357">
        <f>+IFERROR(IF(D49=1,VLOOKUP(C49,'IBNR+Freq'!B$11:J$350,9,FALSE)*10,VLOOKUP(C49,'IBNR+Freq'!B$11:J$350,9,FALSE)),0)</f>
        <v>358070</v>
      </c>
      <c r="X49" s="247">
        <f t="shared" si="11"/>
        <v>372616.27277091629</v>
      </c>
      <c r="Y49" s="247">
        <f t="shared" si="12"/>
        <v>327538.79196741036</v>
      </c>
      <c r="Z49" s="247">
        <f t="shared" si="13"/>
        <v>29809.301821673303</v>
      </c>
      <c r="AA49" s="229">
        <f>+IF($D49=1, _xlfn.XLOOKUP($W49,Credibility!B$12:B$112,Credibility!$E$12:$E$112,,-1,-2),_xlfn.XLOOKUP(X49*AA$4,Credibility!B$12:B$112,Credibility!$E$12:$E$112,,-1,-2))</f>
        <v>0.01</v>
      </c>
      <c r="AB49" s="225">
        <f>+IF($D49=1, _xlfn.XLOOKUP($W49,Credibility!C$12:C$112,Credibility!$E$12:$E$112,,-1,-2),_xlfn.XLOOKUP(Y49*AB$4,Credibility!C$12:C$112,Credibility!$E$12:$E$112,,-1,-2))</f>
        <v>0.03</v>
      </c>
      <c r="AC49" s="230">
        <f>+IF($D49=1, _xlfn.XLOOKUP($W49,Credibility!D$12:D$112,Credibility!$E$12:$E$112,,-1,-2),_xlfn.XLOOKUP(Z49*AC$4,Credibility!D$12:D$112,Credibility!$E$12:$E$112,,-1,-2))</f>
        <v>0.04</v>
      </c>
    </row>
    <row r="50" spans="2:29" x14ac:dyDescent="0.2">
      <c r="B50" s="474">
        <v>1</v>
      </c>
      <c r="C50" s="250">
        <v>222</v>
      </c>
      <c r="D50" s="250">
        <v>1</v>
      </c>
      <c r="E50" s="251">
        <f t="shared" si="6"/>
        <v>0.62919999999999998</v>
      </c>
      <c r="F50" s="245">
        <f>+IFERROR(VLOOKUP($C50,'PYV(Pre-Surcharge)'!$H$8:$M$350,2,FALSE),0)</f>
        <v>5.21</v>
      </c>
      <c r="G50" s="244">
        <f>+IFERROR(VLOOKUP($C50,'PYV(Pre-Surcharge)'!$H$8:$M390,4,FALSE),0)</f>
        <v>2.1880000000000002</v>
      </c>
      <c r="H50" s="244">
        <f>+IFERROR(VLOOKUP($C50,'PYV(Pre-Surcharge)'!$H$8:$M390,5,FALSE),0)</f>
        <v>0.873</v>
      </c>
      <c r="I50" s="244">
        <f>+IFERROR(VLOOKUP($C50,'PYV(Pre-Surcharge)'!$H$8:$M390,6,FALSE),0)</f>
        <v>0.14000000000000001</v>
      </c>
      <c r="J50" s="245">
        <f t="shared" si="7"/>
        <v>3.2010000000000001</v>
      </c>
      <c r="K50" s="244">
        <f t="shared" si="14"/>
        <v>2.2407225292096222</v>
      </c>
      <c r="L50" s="244">
        <f t="shared" si="15"/>
        <v>0.89403599999999994</v>
      </c>
      <c r="M50" s="244">
        <f t="shared" si="16"/>
        <v>0.14337347079037802</v>
      </c>
      <c r="N50" s="295">
        <f t="shared" si="17"/>
        <v>3.2781320000000003</v>
      </c>
      <c r="O50" s="244">
        <f t="shared" si="18"/>
        <v>1.8082630810721652</v>
      </c>
      <c r="P50" s="244">
        <f t="shared" si="19"/>
        <v>0.72148705199999996</v>
      </c>
      <c r="Q50" s="244">
        <f t="shared" si="20"/>
        <v>0.11570239092783506</v>
      </c>
      <c r="R50" s="245">
        <f t="shared" si="9"/>
        <v>2.6454525240000004</v>
      </c>
      <c r="S50" s="246">
        <f>+IFERROR(IF(D50=1,O50*VLOOKUP($C50,'IBNR+Freq'!$B$11:$J$350,9,FALSE)*10,O50*VLOOKUP($C50,'IBNR+Freq'!$B$11:$J$350,9,FALSE)),0)</f>
        <v>3962862.7900620825</v>
      </c>
      <c r="T50" s="247">
        <f>+IFERROR(IF(D50=1,P50*VLOOKUP($C50,'IBNR+Freq'!$B$11:$J$350,9,FALSE)*10,P50*VLOOKUP($C50,'IBNR+Freq'!$B$11:$J$350,9,FALSE)),0)</f>
        <v>1581160.5190695599</v>
      </c>
      <c r="U50" s="247">
        <f>+IFERROR(IF(D50=1,Q50*VLOOKUP($C50,'IBNR+Freq'!$B$11:$J$350,9,FALSE)*10,Q50*VLOOKUP($C50,'IBNR+Freq'!$B$11:$J$350,9,FALSE)),0)</f>
        <v>253565.26079007835</v>
      </c>
      <c r="V50" s="248">
        <f t="shared" si="10"/>
        <v>5797588.5699217208</v>
      </c>
      <c r="W50" s="357">
        <f>+IFERROR(IF(D50=1,VLOOKUP(C50,'IBNR+Freq'!B$11:J$350,9,FALSE)*10,VLOOKUP(C50,'IBNR+Freq'!B$11:J$350,9,FALSE)),0)</f>
        <v>2191530</v>
      </c>
      <c r="X50" s="247">
        <f t="shared" si="11"/>
        <v>4910610.6444387631</v>
      </c>
      <c r="Y50" s="247">
        <f t="shared" si="12"/>
        <v>1959306.7150799998</v>
      </c>
      <c r="Z50" s="247">
        <f t="shared" si="13"/>
        <v>314207.26244123711</v>
      </c>
      <c r="AA50" s="229">
        <f>+IF($D50=1, _xlfn.XLOOKUP($W50,Credibility!B$12:B$112,Credibility!$E$12:$E$112,,-1,-2),_xlfn.XLOOKUP(X50*AA$4,Credibility!B$12:B$112,Credibility!$E$12:$E$112,,-1,-2))</f>
        <v>0.03</v>
      </c>
      <c r="AB50" s="225">
        <f>+IF($D50=1, _xlfn.XLOOKUP($W50,Credibility!C$12:C$112,Credibility!$E$12:$E$112,,-1,-2),_xlfn.XLOOKUP(Y50*AB$4,Credibility!C$12:C$112,Credibility!$E$12:$E$112,,-1,-2))</f>
        <v>0.11</v>
      </c>
      <c r="AC50" s="230">
        <f>+IF($D50=1, _xlfn.XLOOKUP($W50,Credibility!D$12:D$112,Credibility!$E$12:$E$112,,-1,-2),_xlfn.XLOOKUP(Z50*AC$4,Credibility!D$12:D$112,Credibility!$E$12:$E$112,,-1,-2))</f>
        <v>0.13</v>
      </c>
    </row>
    <row r="51" spans="2:29" x14ac:dyDescent="0.2">
      <c r="B51" s="474">
        <v>1</v>
      </c>
      <c r="C51" s="250">
        <v>225</v>
      </c>
      <c r="D51" s="250">
        <v>1</v>
      </c>
      <c r="E51" s="251">
        <f t="shared" si="6"/>
        <v>0.62919999999999998</v>
      </c>
      <c r="F51" s="245">
        <f>+IFERROR(VLOOKUP($C51,'PYV(Pre-Surcharge)'!$H$8:$M$350,2,FALSE),0)</f>
        <v>4.03</v>
      </c>
      <c r="G51" s="244">
        <f>+IFERROR(VLOOKUP($C51,'PYV(Pre-Surcharge)'!$H$8:$M391,4,FALSE),0)</f>
        <v>1.921</v>
      </c>
      <c r="H51" s="244">
        <f>+IFERROR(VLOOKUP($C51,'PYV(Pre-Surcharge)'!$H$8:$M391,5,FALSE),0)</f>
        <v>0.50900000000000001</v>
      </c>
      <c r="I51" s="244">
        <f>+IFERROR(VLOOKUP($C51,'PYV(Pre-Surcharge)'!$H$8:$M391,6,FALSE),0)</f>
        <v>9.2999999999999999E-2</v>
      </c>
      <c r="J51" s="245">
        <f t="shared" si="7"/>
        <v>2.5230000000000001</v>
      </c>
      <c r="K51" s="244">
        <f t="shared" si="14"/>
        <v>1.9306514451050336</v>
      </c>
      <c r="L51" s="244">
        <f t="shared" si="15"/>
        <v>0.51155730638129215</v>
      </c>
      <c r="M51" s="244">
        <f t="shared" si="16"/>
        <v>9.3467248513674203E-2</v>
      </c>
      <c r="N51" s="295">
        <f t="shared" si="17"/>
        <v>2.5356759999999996</v>
      </c>
      <c r="O51" s="244">
        <f t="shared" si="18"/>
        <v>1.5580357161997622</v>
      </c>
      <c r="P51" s="244">
        <f t="shared" si="19"/>
        <v>0.41282674624970278</v>
      </c>
      <c r="Q51" s="244">
        <f t="shared" si="20"/>
        <v>7.542806955053509E-2</v>
      </c>
      <c r="R51" s="245">
        <f t="shared" si="9"/>
        <v>2.046290532</v>
      </c>
      <c r="S51" s="246">
        <f>+IFERROR(IF(D51=1,O51*VLOOKUP($C51,'IBNR+Freq'!$B$11:$J$350,9,FALSE)*10,O51*VLOOKUP($C51,'IBNR+Freq'!$B$11:$J$350,9,FALSE)),0)</f>
        <v>578327.27749618969</v>
      </c>
      <c r="T51" s="247">
        <f>+IFERROR(IF(D51=1,P51*VLOOKUP($C51,'IBNR+Freq'!$B$11:$J$350,9,FALSE)*10,P51*VLOOKUP($C51,'IBNR+Freq'!$B$11:$J$350,9,FALSE)),0)</f>
        <v>153237.15994042717</v>
      </c>
      <c r="U51" s="247">
        <f>+IFERROR(IF(D51=1,Q51*VLOOKUP($C51,'IBNR+Freq'!$B$11:$J$350,9,FALSE)*10,Q51*VLOOKUP($C51,'IBNR+Freq'!$B$11:$J$350,9,FALSE)),0)</f>
        <v>27998.145136463121</v>
      </c>
      <c r="V51" s="248">
        <f t="shared" si="10"/>
        <v>759562.58257307997</v>
      </c>
      <c r="W51" s="357">
        <f>+IFERROR(IF(D51=1,VLOOKUP(C51,'IBNR+Freq'!B$11:J$350,9,FALSE)*10,VLOOKUP(C51,'IBNR+Freq'!B$11:J$350,9,FALSE)),0)</f>
        <v>371190</v>
      </c>
      <c r="X51" s="247">
        <f t="shared" si="11"/>
        <v>716638.50990853738</v>
      </c>
      <c r="Y51" s="247">
        <f t="shared" si="12"/>
        <v>189884.95655567184</v>
      </c>
      <c r="Z51" s="247">
        <f t="shared" si="13"/>
        <v>34694.107975790728</v>
      </c>
      <c r="AA51" s="229">
        <f>+IF($D51=1, _xlfn.XLOOKUP($W51,Credibility!B$12:B$112,Credibility!$E$12:$E$112,,-1,-2),_xlfn.XLOOKUP(X51*AA$4,Credibility!B$12:B$112,Credibility!$E$12:$E$112,,-1,-2))</f>
        <v>0.01</v>
      </c>
      <c r="AB51" s="225">
        <f>+IF($D51=1, _xlfn.XLOOKUP($W51,Credibility!C$12:C$112,Credibility!$E$12:$E$112,,-1,-2),_xlfn.XLOOKUP(Y51*AB$4,Credibility!C$12:C$112,Credibility!$E$12:$E$112,,-1,-2))</f>
        <v>0.03</v>
      </c>
      <c r="AC51" s="230">
        <f>+IF($D51=1, _xlfn.XLOOKUP($W51,Credibility!D$12:D$112,Credibility!$E$12:$E$112,,-1,-2),_xlfn.XLOOKUP(Z51*AC$4,Credibility!D$12:D$112,Credibility!$E$12:$E$112,,-1,-2))</f>
        <v>0.04</v>
      </c>
    </row>
    <row r="52" spans="2:29" x14ac:dyDescent="0.2">
      <c r="B52" s="474">
        <v>1</v>
      </c>
      <c r="C52" s="250">
        <v>227</v>
      </c>
      <c r="D52" s="250">
        <v>1</v>
      </c>
      <c r="E52" s="251">
        <f t="shared" si="6"/>
        <v>0.62919999999999998</v>
      </c>
      <c r="F52" s="245">
        <f>+IFERROR(VLOOKUP($C52,'PYV(Pre-Surcharge)'!$H$8:$M$350,2,FALSE),0)</f>
        <v>2.87</v>
      </c>
      <c r="G52" s="244">
        <f>+IFERROR(VLOOKUP($C52,'PYV(Pre-Surcharge)'!$H$8:$M392,4,FALSE),0)</f>
        <v>1.4550000000000001</v>
      </c>
      <c r="H52" s="244">
        <f>+IFERROR(VLOOKUP($C52,'PYV(Pre-Surcharge)'!$H$8:$M392,5,FALSE),0)</f>
        <v>0.255</v>
      </c>
      <c r="I52" s="244">
        <f>+IFERROR(VLOOKUP($C52,'PYV(Pre-Surcharge)'!$H$8:$M392,6,FALSE),0)</f>
        <v>5.3999999999999999E-2</v>
      </c>
      <c r="J52" s="245">
        <f t="shared" si="7"/>
        <v>1.764</v>
      </c>
      <c r="K52" s="244">
        <f t="shared" si="14"/>
        <v>1.4894811904761904</v>
      </c>
      <c r="L52" s="244">
        <f t="shared" si="15"/>
        <v>0.26104309523809521</v>
      </c>
      <c r="M52" s="244">
        <f t="shared" si="16"/>
        <v>5.5279714285714279E-2</v>
      </c>
      <c r="N52" s="295">
        <f t="shared" si="17"/>
        <v>1.8058039999999997</v>
      </c>
      <c r="O52" s="244">
        <f t="shared" si="18"/>
        <v>1.2020113207142857</v>
      </c>
      <c r="P52" s="244">
        <f t="shared" si="19"/>
        <v>0.21066177785714285</v>
      </c>
      <c r="Q52" s="244">
        <f t="shared" si="20"/>
        <v>4.4610729428571423E-2</v>
      </c>
      <c r="R52" s="245">
        <f t="shared" si="9"/>
        <v>1.457283828</v>
      </c>
      <c r="S52" s="246">
        <f>+IFERROR(IF(D52=1,O52*VLOOKUP($C52,'IBNR+Freq'!$B$11:$J$350,9,FALSE)*10,O52*VLOOKUP($C52,'IBNR+Freq'!$B$11:$J$350,9,FALSE)),0)</f>
        <v>2385331.365391464</v>
      </c>
      <c r="T52" s="247">
        <f>+IFERROR(IF(D52=1,P52*VLOOKUP($C52,'IBNR+Freq'!$B$11:$J$350,9,FALSE)*10,P52*VLOOKUP($C52,'IBNR+Freq'!$B$11:$J$350,9,FALSE)),0)</f>
        <v>418047.76506860711</v>
      </c>
      <c r="U52" s="247">
        <f>+IFERROR(IF(D52=1,Q52*VLOOKUP($C52,'IBNR+Freq'!$B$11:$J$350,9,FALSE)*10,Q52*VLOOKUP($C52,'IBNR+Freq'!$B$11:$J$350,9,FALSE)),0)</f>
        <v>88527.762014528562</v>
      </c>
      <c r="V52" s="248">
        <f t="shared" si="10"/>
        <v>2891906.8924745996</v>
      </c>
      <c r="W52" s="357">
        <f>+IFERROR(IF(D52=1,VLOOKUP(C52,'IBNR+Freq'!B$11:J$350,9,FALSE)*10,VLOOKUP(C52,'IBNR+Freq'!B$11:J$350,9,FALSE)),0)</f>
        <v>1984450</v>
      </c>
      <c r="X52" s="247">
        <f t="shared" si="11"/>
        <v>2955800.9484404763</v>
      </c>
      <c r="Y52" s="247">
        <f t="shared" si="12"/>
        <v>518026.97034523805</v>
      </c>
      <c r="Z52" s="247">
        <f t="shared" si="13"/>
        <v>109699.8290142857</v>
      </c>
      <c r="AA52" s="229">
        <f>+IF($D52=1, _xlfn.XLOOKUP($W52,Credibility!B$12:B$112,Credibility!$E$12:$E$112,,-1,-2),_xlfn.XLOOKUP(X52*AA$4,Credibility!B$12:B$112,Credibility!$E$12:$E$112,,-1,-2))</f>
        <v>0.03</v>
      </c>
      <c r="AB52" s="225">
        <f>+IF($D52=1, _xlfn.XLOOKUP($W52,Credibility!C$12:C$112,Credibility!$E$12:$E$112,,-1,-2),_xlfn.XLOOKUP(Y52*AB$4,Credibility!C$12:C$112,Credibility!$E$12:$E$112,,-1,-2))</f>
        <v>0.1</v>
      </c>
      <c r="AC52" s="230">
        <f>+IF($D52=1, _xlfn.XLOOKUP($W52,Credibility!D$12:D$112,Credibility!$E$12:$E$112,,-1,-2),_xlfn.XLOOKUP(Z52*AC$4,Credibility!D$12:D$112,Credibility!$E$12:$E$112,,-1,-2))</f>
        <v>0.12</v>
      </c>
    </row>
    <row r="53" spans="2:29" x14ac:dyDescent="0.2">
      <c r="B53" s="474">
        <v>1</v>
      </c>
      <c r="C53" s="250">
        <v>255</v>
      </c>
      <c r="D53" s="250">
        <v>1</v>
      </c>
      <c r="E53" s="251">
        <f t="shared" si="6"/>
        <v>0.62919999999999998</v>
      </c>
      <c r="F53" s="245">
        <f>+IFERROR(VLOOKUP($C53,'PYV(Pre-Surcharge)'!$H$8:$M$350,2,FALSE),0)</f>
        <v>3.89</v>
      </c>
      <c r="G53" s="244">
        <f>+IFERROR(VLOOKUP($C53,'PYV(Pre-Surcharge)'!$H$8:$M393,4,FALSE),0)</f>
        <v>1.4379999999999999</v>
      </c>
      <c r="H53" s="244">
        <f>+IFERROR(VLOOKUP($C53,'PYV(Pre-Surcharge)'!$H$8:$M393,5,FALSE),0)</f>
        <v>0.95299999999999996</v>
      </c>
      <c r="I53" s="244">
        <f>+IFERROR(VLOOKUP($C53,'PYV(Pre-Surcharge)'!$H$8:$M393,6,FALSE),0)</f>
        <v>0.13</v>
      </c>
      <c r="J53" s="245">
        <f t="shared" si="7"/>
        <v>2.5209999999999999</v>
      </c>
      <c r="K53" s="244">
        <f t="shared" si="14"/>
        <v>1.3961251662038874</v>
      </c>
      <c r="L53" s="244">
        <f t="shared" si="15"/>
        <v>0.92524845854819515</v>
      </c>
      <c r="M53" s="244">
        <f t="shared" si="16"/>
        <v>0.12621437524791751</v>
      </c>
      <c r="N53" s="295">
        <f t="shared" si="17"/>
        <v>2.4475880000000001</v>
      </c>
      <c r="O53" s="244">
        <f t="shared" si="18"/>
        <v>1.1266730091265371</v>
      </c>
      <c r="P53" s="244">
        <f t="shared" si="19"/>
        <v>0.7466755060483935</v>
      </c>
      <c r="Q53" s="244">
        <f t="shared" si="20"/>
        <v>0.10185500082506943</v>
      </c>
      <c r="R53" s="245">
        <f t="shared" si="9"/>
        <v>1.9752035160000001</v>
      </c>
      <c r="S53" s="246">
        <f>+IFERROR(IF(D53=1,O53*VLOOKUP($C53,'IBNR+Freq'!$B$11:$J$350,9,FALSE)*10,O53*VLOOKUP($C53,'IBNR+Freq'!$B$11:$J$350,9,FALSE)),0)</f>
        <v>202136.40456739202</v>
      </c>
      <c r="T53" s="247">
        <f>+IFERROR(IF(D53=1,P53*VLOOKUP($C53,'IBNR+Freq'!$B$11:$J$350,9,FALSE)*10,P53*VLOOKUP($C53,'IBNR+Freq'!$B$11:$J$350,9,FALSE)),0)</f>
        <v>133961.05254014229</v>
      </c>
      <c r="U53" s="247">
        <f>+IFERROR(IF(D53=1,Q53*VLOOKUP($C53,'IBNR+Freq'!$B$11:$J$350,9,FALSE)*10,Q53*VLOOKUP($C53,'IBNR+Freq'!$B$11:$J$350,9,FALSE)),0)</f>
        <v>18273.805698025706</v>
      </c>
      <c r="V53" s="248">
        <f t="shared" si="10"/>
        <v>354371.26280555996</v>
      </c>
      <c r="W53" s="357">
        <f>+IFERROR(IF(D53=1,VLOOKUP(C53,'IBNR+Freq'!B$11:J$350,9,FALSE)*10,VLOOKUP(C53,'IBNR+Freq'!B$11:J$350,9,FALSE)),0)</f>
        <v>179410</v>
      </c>
      <c r="X53" s="247">
        <f t="shared" si="11"/>
        <v>250478.81606863943</v>
      </c>
      <c r="Y53" s="247">
        <f t="shared" si="12"/>
        <v>165998.82594813168</v>
      </c>
      <c r="Z53" s="247">
        <f t="shared" si="13"/>
        <v>22644.121063228882</v>
      </c>
      <c r="AA53" s="229">
        <f>+IF($D53=1, _xlfn.XLOOKUP($W53,Credibility!B$12:B$112,Credibility!$E$12:$E$112,,-1,-2),_xlfn.XLOOKUP(X53*AA$4,Credibility!B$12:B$112,Credibility!$E$12:$E$112,,-1,-2))</f>
        <v>0.01</v>
      </c>
      <c r="AB53" s="225">
        <f>+IF($D53=1, _xlfn.XLOOKUP($W53,Credibility!C$12:C$112,Credibility!$E$12:$E$112,,-1,-2),_xlfn.XLOOKUP(Y53*AB$4,Credibility!C$12:C$112,Credibility!$E$12:$E$112,,-1,-2))</f>
        <v>0.02</v>
      </c>
      <c r="AC53" s="230">
        <f>+IF($D53=1, _xlfn.XLOOKUP($W53,Credibility!D$12:D$112,Credibility!$E$12:$E$112,,-1,-2),_xlfn.XLOOKUP(Z53*AC$4,Credibility!D$12:D$112,Credibility!$E$12:$E$112,,-1,-2))</f>
        <v>0.02</v>
      </c>
    </row>
    <row r="54" spans="2:29" x14ac:dyDescent="0.2">
      <c r="B54" s="474">
        <v>1</v>
      </c>
      <c r="C54" s="250">
        <v>257</v>
      </c>
      <c r="D54" s="250">
        <v>1</v>
      </c>
      <c r="E54" s="251">
        <f t="shared" si="6"/>
        <v>0.62919999999999998</v>
      </c>
      <c r="F54" s="245">
        <f>+IFERROR(VLOOKUP($C54,'PYV(Pre-Surcharge)'!$H$8:$M$350,2,FALSE),0)</f>
        <v>3.92</v>
      </c>
      <c r="G54" s="244">
        <f>+IFERROR(VLOOKUP($C54,'PYV(Pre-Surcharge)'!$H$8:$M394,4,FALSE),0)</f>
        <v>1.4390000000000001</v>
      </c>
      <c r="H54" s="244">
        <f>+IFERROR(VLOOKUP($C54,'PYV(Pre-Surcharge)'!$H$8:$M394,5,FALSE),0)</f>
        <v>0.872</v>
      </c>
      <c r="I54" s="244">
        <f>+IFERROR(VLOOKUP($C54,'PYV(Pre-Surcharge)'!$H$8:$M394,6,FALSE),0)</f>
        <v>0.161</v>
      </c>
      <c r="J54" s="245">
        <f t="shared" si="7"/>
        <v>2.472</v>
      </c>
      <c r="K54" s="244">
        <f t="shared" si="14"/>
        <v>1.4357773851132685</v>
      </c>
      <c r="L54" s="244">
        <f t="shared" si="15"/>
        <v>0.87004717152103539</v>
      </c>
      <c r="M54" s="244">
        <f t="shared" si="16"/>
        <v>0.16063944336569577</v>
      </c>
      <c r="N54" s="295">
        <f t="shared" si="17"/>
        <v>2.4664639999999998</v>
      </c>
      <c r="O54" s="244">
        <f t="shared" si="18"/>
        <v>1.1586723497864078</v>
      </c>
      <c r="P54" s="244">
        <f t="shared" si="19"/>
        <v>0.70212806741747558</v>
      </c>
      <c r="Q54" s="244">
        <f t="shared" si="20"/>
        <v>0.12963603079611649</v>
      </c>
      <c r="R54" s="245">
        <f t="shared" si="9"/>
        <v>1.9904364479999996</v>
      </c>
      <c r="S54" s="246">
        <f>+IFERROR(IF(D54=1,O54*VLOOKUP($C54,'IBNR+Freq'!$B$11:$J$350,9,FALSE)*10,O54*VLOOKUP($C54,'IBNR+Freq'!$B$11:$J$350,9,FALSE)),0)</f>
        <v>81.107064485048554</v>
      </c>
      <c r="T54" s="247">
        <f>+IFERROR(IF(D54=1,P54*VLOOKUP($C54,'IBNR+Freq'!$B$11:$J$350,9,FALSE)*10,P54*VLOOKUP($C54,'IBNR+Freq'!$B$11:$J$350,9,FALSE)),0)</f>
        <v>49.148964719223294</v>
      </c>
      <c r="U54" s="247">
        <f>+IFERROR(IF(D54=1,Q54*VLOOKUP($C54,'IBNR+Freq'!$B$11:$J$350,9,FALSE)*10,Q54*VLOOKUP($C54,'IBNR+Freq'!$B$11:$J$350,9,FALSE)),0)</f>
        <v>9.0745221557281539</v>
      </c>
      <c r="V54" s="248">
        <f t="shared" si="10"/>
        <v>139.33055135999999</v>
      </c>
      <c r="W54" s="357">
        <f>+IFERROR(IF(D54=1,VLOOKUP(C54,'IBNR+Freq'!B$11:J$350,9,FALSE)*10,VLOOKUP(C54,'IBNR+Freq'!B$11:J$350,9,FALSE)),0)</f>
        <v>70</v>
      </c>
      <c r="X54" s="247">
        <f t="shared" si="11"/>
        <v>100.5044169579288</v>
      </c>
      <c r="Y54" s="247">
        <f t="shared" si="12"/>
        <v>60.903302006472479</v>
      </c>
      <c r="Z54" s="247">
        <f t="shared" si="13"/>
        <v>11.244761035598705</v>
      </c>
      <c r="AA54" s="229">
        <f>+IF($D54=1, _xlfn.XLOOKUP($W54,Credibility!B$12:B$112,Credibility!$E$12:$E$112,,-1,-2),_xlfn.XLOOKUP(X54*AA$4,Credibility!B$12:B$112,Credibility!$E$12:$E$112,,-1,-2))</f>
        <v>0</v>
      </c>
      <c r="AB54" s="225">
        <f>+IF($D54=1, _xlfn.XLOOKUP($W54,Credibility!C$12:C$112,Credibility!$E$12:$E$112,,-1,-2),_xlfn.XLOOKUP(Y54*AB$4,Credibility!C$12:C$112,Credibility!$E$12:$E$112,,-1,-2))</f>
        <v>0</v>
      </c>
      <c r="AC54" s="230">
        <f>+IF($D54=1, _xlfn.XLOOKUP($W54,Credibility!D$12:D$112,Credibility!$E$12:$E$112,,-1,-2),_xlfn.XLOOKUP(Z54*AC$4,Credibility!D$12:D$112,Credibility!$E$12:$E$112,,-1,-2))</f>
        <v>0</v>
      </c>
    </row>
    <row r="55" spans="2:29" x14ac:dyDescent="0.2">
      <c r="B55" s="474">
        <v>1</v>
      </c>
      <c r="C55" s="250">
        <v>259</v>
      </c>
      <c r="D55" s="250">
        <v>1</v>
      </c>
      <c r="E55" s="251">
        <f t="shared" si="6"/>
        <v>0.62919999999999998</v>
      </c>
      <c r="F55" s="245">
        <f>+IFERROR(VLOOKUP($C55,'PYV(Pre-Surcharge)'!$H$8:$M$350,2,FALSE),0)</f>
        <v>3.46</v>
      </c>
      <c r="G55" s="244">
        <f>+IFERROR(VLOOKUP($C55,'PYV(Pre-Surcharge)'!$H$8:$M395,4,FALSE),0)</f>
        <v>1.4319999999999999</v>
      </c>
      <c r="H55" s="244">
        <f>+IFERROR(VLOOKUP($C55,'PYV(Pre-Surcharge)'!$H$8:$M395,5,FALSE),0)</f>
        <v>0.55900000000000005</v>
      </c>
      <c r="I55" s="244">
        <f>+IFERROR(VLOOKUP($C55,'PYV(Pre-Surcharge)'!$H$8:$M395,6,FALSE),0)</f>
        <v>0.13300000000000001</v>
      </c>
      <c r="J55" s="245">
        <f t="shared" si="7"/>
        <v>2.1240000000000001</v>
      </c>
      <c r="K55" s="244">
        <f t="shared" si="14"/>
        <v>1.4677541544256119</v>
      </c>
      <c r="L55" s="244">
        <f t="shared" si="15"/>
        <v>0.57295710357815455</v>
      </c>
      <c r="M55" s="244">
        <f t="shared" si="16"/>
        <v>0.13632074199623354</v>
      </c>
      <c r="N55" s="295">
        <f t="shared" si="17"/>
        <v>2.1770319999999996</v>
      </c>
      <c r="O55" s="244">
        <f t="shared" si="18"/>
        <v>1.184477602621469</v>
      </c>
      <c r="P55" s="244">
        <f t="shared" si="19"/>
        <v>0.46237638258757074</v>
      </c>
      <c r="Q55" s="244">
        <f t="shared" si="20"/>
        <v>0.11001083879096046</v>
      </c>
      <c r="R55" s="245">
        <f t="shared" si="9"/>
        <v>1.7568648240000002</v>
      </c>
      <c r="S55" s="246">
        <f>+IFERROR(IF(D55=1,O55*VLOOKUP($C55,'IBNR+Freq'!$B$11:$J$350,9,FALSE)*10,O55*VLOOKUP($C55,'IBNR+Freq'!$B$11:$J$350,9,FALSE)),0)</f>
        <v>1526945.6118674143</v>
      </c>
      <c r="T55" s="247">
        <f>+IFERROR(IF(D55=1,P55*VLOOKUP($C55,'IBNR+Freq'!$B$11:$J$350,9,FALSE)*10,P55*VLOOKUP($C55,'IBNR+Freq'!$B$11:$J$350,9,FALSE)),0)</f>
        <v>596063.26608511514</v>
      </c>
      <c r="U55" s="247">
        <f>+IFERROR(IF(D55=1,Q55*VLOOKUP($C55,'IBNR+Freq'!$B$11:$J$350,9,FALSE)*10,Q55*VLOOKUP($C55,'IBNR+Freq'!$B$11:$J$350,9,FALSE)),0)</f>
        <v>141818.27261059085</v>
      </c>
      <c r="V55" s="248">
        <f t="shared" si="10"/>
        <v>2264827.1505631204</v>
      </c>
      <c r="W55" s="357">
        <f>+IFERROR(IF(D55=1,VLOOKUP(C55,'IBNR+Freq'!B$11:J$350,9,FALSE)*10,VLOOKUP(C55,'IBNR+Freq'!B$11:J$350,9,FALSE)),0)</f>
        <v>1289130</v>
      </c>
      <c r="X55" s="247">
        <f t="shared" si="11"/>
        <v>1892125.9130946889</v>
      </c>
      <c r="Y55" s="247">
        <f t="shared" si="12"/>
        <v>738616.19093570637</v>
      </c>
      <c r="Z55" s="247">
        <f t="shared" si="13"/>
        <v>175735.15812960453</v>
      </c>
      <c r="AA55" s="229">
        <f>+IF($D55=1, _xlfn.XLOOKUP($W55,Credibility!B$12:B$112,Credibility!$E$12:$E$112,,-1,-2),_xlfn.XLOOKUP(X55*AA$4,Credibility!B$12:B$112,Credibility!$E$12:$E$112,,-1,-2))</f>
        <v>0.02</v>
      </c>
      <c r="AB55" s="225">
        <f>+IF($D55=1, _xlfn.XLOOKUP($W55,Credibility!C$12:C$112,Credibility!$E$12:$E$112,,-1,-2),_xlfn.XLOOKUP(Y55*AB$4,Credibility!C$12:C$112,Credibility!$E$12:$E$112,,-1,-2))</f>
        <v>0.08</v>
      </c>
      <c r="AC55" s="230">
        <f>+IF($D55=1, _xlfn.XLOOKUP($W55,Credibility!D$12:D$112,Credibility!$E$12:$E$112,,-1,-2),_xlfn.XLOOKUP(Z55*AC$4,Credibility!D$12:D$112,Credibility!$E$12:$E$112,,-1,-2))</f>
        <v>0.09</v>
      </c>
    </row>
    <row r="56" spans="2:29" x14ac:dyDescent="0.2">
      <c r="B56" s="474">
        <v>1</v>
      </c>
      <c r="C56" s="250">
        <v>261</v>
      </c>
      <c r="D56" s="250">
        <v>1</v>
      </c>
      <c r="E56" s="251">
        <f t="shared" si="6"/>
        <v>0.62919999999999998</v>
      </c>
      <c r="F56" s="245">
        <f>+IFERROR(VLOOKUP($C56,'PYV(Pre-Surcharge)'!$H$8:$M$350,2,FALSE),0)</f>
        <v>4.34</v>
      </c>
      <c r="G56" s="244">
        <f>+IFERROR(VLOOKUP($C56,'PYV(Pre-Surcharge)'!$H$8:$M396,4,FALSE),0)</f>
        <v>1.8140000000000001</v>
      </c>
      <c r="H56" s="244">
        <f>+IFERROR(VLOOKUP($C56,'PYV(Pre-Surcharge)'!$H$8:$M396,5,FALSE),0)</f>
        <v>0.73</v>
      </c>
      <c r="I56" s="244">
        <f>+IFERROR(VLOOKUP($C56,'PYV(Pre-Surcharge)'!$H$8:$M396,6,FALSE),0)</f>
        <v>0.105</v>
      </c>
      <c r="J56" s="245">
        <f t="shared" si="7"/>
        <v>2.649</v>
      </c>
      <c r="K56" s="244">
        <f t="shared" si="14"/>
        <v>1.8699662483956212</v>
      </c>
      <c r="L56" s="244">
        <f t="shared" si="15"/>
        <v>0.75252224990562477</v>
      </c>
      <c r="M56" s="244">
        <f t="shared" si="16"/>
        <v>0.10823950169875424</v>
      </c>
      <c r="N56" s="295">
        <f t="shared" si="17"/>
        <v>2.7307280000000005</v>
      </c>
      <c r="O56" s="244">
        <f t="shared" si="18"/>
        <v>1.5090627624552664</v>
      </c>
      <c r="P56" s="244">
        <f t="shared" si="19"/>
        <v>0.60728545567383918</v>
      </c>
      <c r="Q56" s="244">
        <f t="shared" si="20"/>
        <v>8.7349277870894679E-2</v>
      </c>
      <c r="R56" s="245">
        <f t="shared" si="9"/>
        <v>2.2036974960000002</v>
      </c>
      <c r="S56" s="246">
        <f>+IFERROR(IF(D56=1,O56*VLOOKUP($C56,'IBNR+Freq'!$B$11:$J$350,9,FALSE)*10,O56*VLOOKUP($C56,'IBNR+Freq'!$B$11:$J$350,9,FALSE)),0)</f>
        <v>2505.044185675742</v>
      </c>
      <c r="T56" s="247">
        <f>+IFERROR(IF(D56=1,P56*VLOOKUP($C56,'IBNR+Freq'!$B$11:$J$350,9,FALSE)*10,P56*VLOOKUP($C56,'IBNR+Freq'!$B$11:$J$350,9,FALSE)),0)</f>
        <v>1008.0938564185731</v>
      </c>
      <c r="U56" s="247">
        <f>+IFERROR(IF(D56=1,Q56*VLOOKUP($C56,'IBNR+Freq'!$B$11:$J$350,9,FALSE)*10,Q56*VLOOKUP($C56,'IBNR+Freq'!$B$11:$J$350,9,FALSE)),0)</f>
        <v>144.99980126568516</v>
      </c>
      <c r="V56" s="248">
        <f t="shared" si="10"/>
        <v>3658.1378433600003</v>
      </c>
      <c r="W56" s="357">
        <f>+IFERROR(IF(D56=1,VLOOKUP(C56,'IBNR+Freq'!B$11:J$350,9,FALSE)*10,VLOOKUP(C56,'IBNR+Freq'!B$11:J$350,9,FALSE)),0)</f>
        <v>1660</v>
      </c>
      <c r="X56" s="247">
        <f t="shared" si="11"/>
        <v>3104.1439723367312</v>
      </c>
      <c r="Y56" s="247">
        <f t="shared" si="12"/>
        <v>1249.1869348433372</v>
      </c>
      <c r="Z56" s="247">
        <f t="shared" si="13"/>
        <v>179.67757281993204</v>
      </c>
      <c r="AA56" s="229">
        <f>+IF($D56=1, _xlfn.XLOOKUP($W56,Credibility!B$12:B$112,Credibility!$E$12:$E$112,,-1,-2),_xlfn.XLOOKUP(X56*AA$4,Credibility!B$12:B$112,Credibility!$E$12:$E$112,,-1,-2))</f>
        <v>0</v>
      </c>
      <c r="AB56" s="225">
        <f>+IF($D56=1, _xlfn.XLOOKUP($W56,Credibility!C$12:C$112,Credibility!$E$12:$E$112,,-1,-2),_xlfn.XLOOKUP(Y56*AB$4,Credibility!C$12:C$112,Credibility!$E$12:$E$112,,-1,-2))</f>
        <v>0</v>
      </c>
      <c r="AC56" s="230">
        <f>+IF($D56=1, _xlfn.XLOOKUP($W56,Credibility!D$12:D$112,Credibility!$E$12:$E$112,,-1,-2),_xlfn.XLOOKUP(Z56*AC$4,Credibility!D$12:D$112,Credibility!$E$12:$E$112,,-1,-2))</f>
        <v>0</v>
      </c>
    </row>
    <row r="57" spans="2:29" x14ac:dyDescent="0.2">
      <c r="B57" s="474">
        <v>1</v>
      </c>
      <c r="C57" s="250">
        <v>263</v>
      </c>
      <c r="D57" s="250">
        <v>1</v>
      </c>
      <c r="E57" s="251">
        <f t="shared" si="6"/>
        <v>0.62919999999999998</v>
      </c>
      <c r="F57" s="245">
        <f>+IFERROR(VLOOKUP($C57,'PYV(Pre-Surcharge)'!$H$8:$M$350,2,FALSE),0)</f>
        <v>3.11</v>
      </c>
      <c r="G57" s="244">
        <f>+IFERROR(VLOOKUP($C57,'PYV(Pre-Surcharge)'!$H$8:$M397,4,FALSE),0)</f>
        <v>1.2889999999999999</v>
      </c>
      <c r="H57" s="244">
        <f>+IFERROR(VLOOKUP($C57,'PYV(Pre-Surcharge)'!$H$8:$M397,5,FALSE),0)</f>
        <v>0.56499999999999995</v>
      </c>
      <c r="I57" s="244">
        <f>+IFERROR(VLOOKUP($C57,'PYV(Pre-Surcharge)'!$H$8:$M397,6,FALSE),0)</f>
        <v>0.17100000000000001</v>
      </c>
      <c r="J57" s="245">
        <f t="shared" si="7"/>
        <v>2.0249999999999999</v>
      </c>
      <c r="K57" s="244">
        <f t="shared" si="14"/>
        <v>1.245595391604938</v>
      </c>
      <c r="L57" s="244">
        <f t="shared" si="15"/>
        <v>0.54597470617283939</v>
      </c>
      <c r="M57" s="244">
        <f t="shared" si="16"/>
        <v>0.16524190222222221</v>
      </c>
      <c r="N57" s="295">
        <f t="shared" si="17"/>
        <v>1.9568119999999998</v>
      </c>
      <c r="O57" s="244">
        <f t="shared" si="18"/>
        <v>1.0051954810251851</v>
      </c>
      <c r="P57" s="244">
        <f t="shared" si="19"/>
        <v>0.4406015878814814</v>
      </c>
      <c r="Q57" s="244">
        <f t="shared" si="20"/>
        <v>0.13335021509333334</v>
      </c>
      <c r="R57" s="245">
        <f t="shared" si="9"/>
        <v>1.5791472839999998</v>
      </c>
      <c r="S57" s="246">
        <f>+IFERROR(IF(D57=1,O57*VLOOKUP($C57,'IBNR+Freq'!$B$11:$J$350,9,FALSE)*10,O57*VLOOKUP($C57,'IBNR+Freq'!$B$11:$J$350,9,FALSE)),0)</f>
        <v>24989.159658286102</v>
      </c>
      <c r="T57" s="247">
        <f>+IFERROR(IF(D57=1,P57*VLOOKUP($C57,'IBNR+Freq'!$B$11:$J$350,9,FALSE)*10,P57*VLOOKUP($C57,'IBNR+Freq'!$B$11:$J$350,9,FALSE)),0)</f>
        <v>10953.355474733627</v>
      </c>
      <c r="U57" s="247">
        <f>+IFERROR(IF(D57=1,Q57*VLOOKUP($C57,'IBNR+Freq'!$B$11:$J$350,9,FALSE)*10,Q57*VLOOKUP($C57,'IBNR+Freq'!$B$11:$J$350,9,FALSE)),0)</f>
        <v>3315.0863472202668</v>
      </c>
      <c r="V57" s="248">
        <f t="shared" si="10"/>
        <v>39257.601480239995</v>
      </c>
      <c r="W57" s="357">
        <f>+IFERROR(IF(D57=1,VLOOKUP(C57,'IBNR+Freq'!B$11:J$350,9,FALSE)*10,VLOOKUP(C57,'IBNR+Freq'!B$11:J$350,9,FALSE)),0)</f>
        <v>24860</v>
      </c>
      <c r="X57" s="247">
        <f t="shared" si="11"/>
        <v>30965.50143529876</v>
      </c>
      <c r="Y57" s="247">
        <f t="shared" si="12"/>
        <v>13572.931195456787</v>
      </c>
      <c r="Z57" s="247">
        <f t="shared" si="13"/>
        <v>4107.913689244444</v>
      </c>
      <c r="AA57" s="229">
        <f>+IF($D57=1, _xlfn.XLOOKUP($W57,Credibility!B$12:B$112,Credibility!$E$12:$E$112,,-1,-2),_xlfn.XLOOKUP(X57*AA$4,Credibility!B$12:B$112,Credibility!$E$12:$E$112,,-1,-2))</f>
        <v>0</v>
      </c>
      <c r="AB57" s="225">
        <f>+IF($D57=1, _xlfn.XLOOKUP($W57,Credibility!C$12:C$112,Credibility!$E$12:$E$112,,-1,-2),_xlfn.XLOOKUP(Y57*AB$4,Credibility!C$12:C$112,Credibility!$E$12:$E$112,,-1,-2))</f>
        <v>0.01</v>
      </c>
      <c r="AC57" s="230">
        <f>+IF($D57=1, _xlfn.XLOOKUP($W57,Credibility!D$12:D$112,Credibility!$E$12:$E$112,,-1,-2),_xlfn.XLOOKUP(Z57*AC$4,Credibility!D$12:D$112,Credibility!$E$12:$E$112,,-1,-2))</f>
        <v>0.01</v>
      </c>
    </row>
    <row r="58" spans="2:29" x14ac:dyDescent="0.2">
      <c r="B58" s="474">
        <v>1</v>
      </c>
      <c r="C58" s="250">
        <v>265</v>
      </c>
      <c r="D58" s="250">
        <v>1</v>
      </c>
      <c r="E58" s="251">
        <f t="shared" si="6"/>
        <v>0.62919999999999998</v>
      </c>
      <c r="F58" s="245">
        <f>+IFERROR(VLOOKUP($C58,'PYV(Pre-Surcharge)'!$H$8:$M$350,2,FALSE),0)</f>
        <v>3.89</v>
      </c>
      <c r="G58" s="244">
        <f>+IFERROR(VLOOKUP($C58,'PYV(Pre-Surcharge)'!$H$8:$M398,4,FALSE),0)</f>
        <v>1.06</v>
      </c>
      <c r="H58" s="244">
        <f>+IFERROR(VLOOKUP($C58,'PYV(Pre-Surcharge)'!$H$8:$M398,5,FALSE),0)</f>
        <v>1.19</v>
      </c>
      <c r="I58" s="244">
        <f>+IFERROR(VLOOKUP($C58,'PYV(Pre-Surcharge)'!$H$8:$M398,6,FALSE),0)</f>
        <v>0.22800000000000001</v>
      </c>
      <c r="J58" s="245">
        <f t="shared" si="7"/>
        <v>2.4780000000000002</v>
      </c>
      <c r="K58" s="244">
        <f t="shared" si="14"/>
        <v>1.0469908313155771</v>
      </c>
      <c r="L58" s="244">
        <f t="shared" si="15"/>
        <v>1.1753953672316384</v>
      </c>
      <c r="M58" s="244">
        <f t="shared" si="16"/>
        <v>0.22520180145278448</v>
      </c>
      <c r="N58" s="295">
        <f t="shared" si="17"/>
        <v>2.4475879999999997</v>
      </c>
      <c r="O58" s="244">
        <f t="shared" si="18"/>
        <v>0.84492160087167079</v>
      </c>
      <c r="P58" s="244">
        <f t="shared" si="19"/>
        <v>0.94854406135593228</v>
      </c>
      <c r="Q58" s="244">
        <f t="shared" si="20"/>
        <v>0.1817378537723971</v>
      </c>
      <c r="R58" s="245">
        <f t="shared" si="9"/>
        <v>1.9752035160000001</v>
      </c>
      <c r="S58" s="246">
        <f>+IFERROR(IF(D58=1,O58*VLOOKUP($C58,'IBNR+Freq'!$B$11:$J$350,9,FALSE)*10,O58*VLOOKUP($C58,'IBNR+Freq'!$B$11:$J$350,9,FALSE)),0)</f>
        <v>0</v>
      </c>
      <c r="T58" s="247">
        <f>+IFERROR(IF(D58=1,P58*VLOOKUP($C58,'IBNR+Freq'!$B$11:$J$350,9,FALSE)*10,P58*VLOOKUP($C58,'IBNR+Freq'!$B$11:$J$350,9,FALSE)),0)</f>
        <v>0</v>
      </c>
      <c r="U58" s="247">
        <f>+IFERROR(IF(D58=1,Q58*VLOOKUP($C58,'IBNR+Freq'!$B$11:$J$350,9,FALSE)*10,Q58*VLOOKUP($C58,'IBNR+Freq'!$B$11:$J$350,9,FALSE)),0)</f>
        <v>0</v>
      </c>
      <c r="V58" s="248">
        <f t="shared" si="10"/>
        <v>0</v>
      </c>
      <c r="W58" s="357">
        <f>+IFERROR(IF(D58=1,VLOOKUP(C58,'IBNR+Freq'!B$11:J$350,9,FALSE)*10,VLOOKUP(C58,'IBNR+Freq'!B$11:J$350,9,FALSE)),0)</f>
        <v>0</v>
      </c>
      <c r="X58" s="247">
        <f t="shared" si="11"/>
        <v>0</v>
      </c>
      <c r="Y58" s="247">
        <f t="shared" si="12"/>
        <v>0</v>
      </c>
      <c r="Z58" s="247">
        <f t="shared" si="13"/>
        <v>0</v>
      </c>
      <c r="AA58" s="229">
        <f>+IF($D58=1, _xlfn.XLOOKUP($W58,Credibility!B$12:B$112,Credibility!$E$12:$E$112,,-1,-2),_xlfn.XLOOKUP(X58*AA$4,Credibility!B$12:B$112,Credibility!$E$12:$E$112,,-1,-2))</f>
        <v>0</v>
      </c>
      <c r="AB58" s="225">
        <f>+IF($D58=1, _xlfn.XLOOKUP($W58,Credibility!C$12:C$112,Credibility!$E$12:$E$112,,-1,-2),_xlfn.XLOOKUP(Y58*AB$4,Credibility!C$12:C$112,Credibility!$E$12:$E$112,,-1,-2))</f>
        <v>0</v>
      </c>
      <c r="AC58" s="230">
        <f>+IF($D58=1, _xlfn.XLOOKUP($W58,Credibility!D$12:D$112,Credibility!$E$12:$E$112,,-1,-2),_xlfn.XLOOKUP(Z58*AC$4,Credibility!D$12:D$112,Credibility!$E$12:$E$112,,-1,-2))</f>
        <v>0</v>
      </c>
    </row>
    <row r="59" spans="2:29" x14ac:dyDescent="0.2">
      <c r="B59" s="474">
        <v>1</v>
      </c>
      <c r="C59" s="250">
        <v>281</v>
      </c>
      <c r="D59" s="250">
        <v>1</v>
      </c>
      <c r="E59" s="251">
        <f t="shared" si="6"/>
        <v>0.62919999999999998</v>
      </c>
      <c r="F59" s="245">
        <f>+IFERROR(VLOOKUP($C59,'PYV(Pre-Surcharge)'!$H$8:$M$350,2,FALSE),0)</f>
        <v>3.53</v>
      </c>
      <c r="G59" s="244">
        <f>+IFERROR(VLOOKUP($C59,'PYV(Pre-Surcharge)'!$H$8:$M399,4,FALSE),0)</f>
        <v>1.3120000000000001</v>
      </c>
      <c r="H59" s="244">
        <f>+IFERROR(VLOOKUP($C59,'PYV(Pre-Surcharge)'!$H$8:$M399,5,FALSE),0)</f>
        <v>0.72799999999999998</v>
      </c>
      <c r="I59" s="244">
        <f>+IFERROR(VLOOKUP($C59,'PYV(Pre-Surcharge)'!$H$8:$M399,6,FALSE),0)</f>
        <v>9.5000000000000001E-2</v>
      </c>
      <c r="J59" s="245">
        <f t="shared" si="7"/>
        <v>2.1350000000000002</v>
      </c>
      <c r="K59" s="244">
        <f t="shared" si="14"/>
        <v>1.3648954154566741</v>
      </c>
      <c r="L59" s="244">
        <f t="shared" si="15"/>
        <v>0.75735050491803257</v>
      </c>
      <c r="M59" s="244">
        <f t="shared" si="16"/>
        <v>9.8830079625292708E-2</v>
      </c>
      <c r="N59" s="295">
        <f t="shared" si="17"/>
        <v>2.2210759999999992</v>
      </c>
      <c r="O59" s="244">
        <f t="shared" si="18"/>
        <v>1.1014706002735362</v>
      </c>
      <c r="P59" s="244">
        <f t="shared" si="19"/>
        <v>0.61118185746885234</v>
      </c>
      <c r="Q59" s="244">
        <f t="shared" si="20"/>
        <v>7.9755874257611215E-2</v>
      </c>
      <c r="R59" s="245">
        <f t="shared" si="9"/>
        <v>1.7924083319999997</v>
      </c>
      <c r="S59" s="246">
        <f>+IFERROR(IF(D59=1,O59*VLOOKUP($C59,'IBNR+Freq'!$B$11:$J$350,9,FALSE)*10,O59*VLOOKUP($C59,'IBNR+Freq'!$B$11:$J$350,9,FALSE)),0)</f>
        <v>257821.22340602661</v>
      </c>
      <c r="T59" s="247">
        <f>+IFERROR(IF(D59=1,P59*VLOOKUP($C59,'IBNR+Freq'!$B$11:$J$350,9,FALSE)*10,P59*VLOOKUP($C59,'IBNR+Freq'!$B$11:$J$350,9,FALSE)),0)</f>
        <v>143059.33737773425</v>
      </c>
      <c r="U59" s="247">
        <f>+IFERROR(IF(D59=1,Q59*VLOOKUP($C59,'IBNR+Freq'!$B$11:$J$350,9,FALSE)*10,Q59*VLOOKUP($C59,'IBNR+Freq'!$B$11:$J$350,9,FALSE)),0)</f>
        <v>18668.457487479056</v>
      </c>
      <c r="V59" s="248">
        <f t="shared" si="10"/>
        <v>419549.01827123994</v>
      </c>
      <c r="W59" s="357">
        <f>+IFERROR(IF(D59=1,VLOOKUP(C59,'IBNR+Freq'!B$11:J$350,9,FALSE)*10,VLOOKUP(C59,'IBNR+Freq'!B$11:J$350,9,FALSE)),0)</f>
        <v>234070</v>
      </c>
      <c r="X59" s="247">
        <f t="shared" si="11"/>
        <v>319481.06989594374</v>
      </c>
      <c r="Y59" s="247">
        <f t="shared" si="12"/>
        <v>177273.03268616388</v>
      </c>
      <c r="Z59" s="247">
        <f t="shared" si="13"/>
        <v>23133.156737892263</v>
      </c>
      <c r="AA59" s="229">
        <f>+IF($D59=1, _xlfn.XLOOKUP($W59,Credibility!B$12:B$112,Credibility!$E$12:$E$112,,-1,-2),_xlfn.XLOOKUP(X59*AA$4,Credibility!B$12:B$112,Credibility!$E$12:$E$112,,-1,-2))</f>
        <v>0.01</v>
      </c>
      <c r="AB59" s="225">
        <f>+IF($D59=1, _xlfn.XLOOKUP($W59,Credibility!C$12:C$112,Credibility!$E$12:$E$112,,-1,-2),_xlfn.XLOOKUP(Y59*AB$4,Credibility!C$12:C$112,Credibility!$E$12:$E$112,,-1,-2))</f>
        <v>0.02</v>
      </c>
      <c r="AC59" s="230">
        <f>+IF($D59=1, _xlfn.XLOOKUP($W59,Credibility!D$12:D$112,Credibility!$E$12:$E$112,,-1,-2),_xlfn.XLOOKUP(Z59*AC$4,Credibility!D$12:D$112,Credibility!$E$12:$E$112,,-1,-2))</f>
        <v>0.03</v>
      </c>
    </row>
    <row r="60" spans="2:29" x14ac:dyDescent="0.2">
      <c r="B60" s="474">
        <v>1</v>
      </c>
      <c r="C60" s="250">
        <v>282</v>
      </c>
      <c r="D60" s="250">
        <v>1</v>
      </c>
      <c r="E60" s="251">
        <f t="shared" si="6"/>
        <v>0.62919999999999998</v>
      </c>
      <c r="F60" s="245">
        <f>+IFERROR(VLOOKUP($C60,'PYV(Pre-Surcharge)'!$H$8:$M$350,2,FALSE),0)</f>
        <v>8.41</v>
      </c>
      <c r="G60" s="244">
        <f>+IFERROR(VLOOKUP($C60,'PYV(Pre-Surcharge)'!$H$8:$M400,4,FALSE),0)</f>
        <v>3.03</v>
      </c>
      <c r="H60" s="244">
        <f>+IFERROR(VLOOKUP($C60,'PYV(Pre-Surcharge)'!$H$8:$M400,5,FALSE),0)</f>
        <v>2.093</v>
      </c>
      <c r="I60" s="244">
        <f>+IFERROR(VLOOKUP($C60,'PYV(Pre-Surcharge)'!$H$8:$M400,6,FALSE),0)</f>
        <v>0.29899999999999999</v>
      </c>
      <c r="J60" s="245">
        <f t="shared" si="7"/>
        <v>5.4219999999999997</v>
      </c>
      <c r="K60" s="244">
        <f t="shared" si="14"/>
        <v>2.957112349686462</v>
      </c>
      <c r="L60" s="244">
        <f t="shared" si="15"/>
        <v>2.0426521940243449</v>
      </c>
      <c r="M60" s="244">
        <f t="shared" si="16"/>
        <v>0.29180745628919214</v>
      </c>
      <c r="N60" s="295">
        <f t="shared" si="17"/>
        <v>5.2915719999999986</v>
      </c>
      <c r="O60" s="244">
        <f t="shared" si="18"/>
        <v>2.3863896661969748</v>
      </c>
      <c r="P60" s="244">
        <f t="shared" si="19"/>
        <v>1.6484203205776464</v>
      </c>
      <c r="Q60" s="244">
        <f t="shared" si="20"/>
        <v>0.23548861722537806</v>
      </c>
      <c r="R60" s="245">
        <f t="shared" si="9"/>
        <v>4.2702986039999988</v>
      </c>
      <c r="S60" s="246">
        <f>+IFERROR(IF(D60=1,O60*VLOOKUP($C60,'IBNR+Freq'!$B$11:$J$350,9,FALSE)*10,O60*VLOOKUP($C60,'IBNR+Freq'!$B$11:$J$350,9,FALSE)),0)</f>
        <v>210121.61010864362</v>
      </c>
      <c r="T60" s="247">
        <f>+IFERROR(IF(D60=1,P60*VLOOKUP($C60,'IBNR+Freq'!$B$11:$J$350,9,FALSE)*10,P60*VLOOKUP($C60,'IBNR+Freq'!$B$11:$J$350,9,FALSE)),0)</f>
        <v>145143.40922686178</v>
      </c>
      <c r="U60" s="247">
        <f>+IFERROR(IF(D60=1,Q60*VLOOKUP($C60,'IBNR+Freq'!$B$11:$J$350,9,FALSE)*10,Q60*VLOOKUP($C60,'IBNR+Freq'!$B$11:$J$350,9,FALSE)),0)</f>
        <v>20734.77274669454</v>
      </c>
      <c r="V60" s="248">
        <f t="shared" si="10"/>
        <v>375999.7920822</v>
      </c>
      <c r="W60" s="357">
        <f>+IFERROR(IF(D60=1,VLOOKUP(C60,'IBNR+Freq'!B$11:J$350,9,FALSE)*10,VLOOKUP(C60,'IBNR+Freq'!B$11:J$350,9,FALSE)),0)</f>
        <v>88050</v>
      </c>
      <c r="X60" s="247">
        <f t="shared" si="11"/>
        <v>260373.74238989298</v>
      </c>
      <c r="Y60" s="247">
        <f t="shared" si="12"/>
        <v>179855.52568384356</v>
      </c>
      <c r="Z60" s="247">
        <f t="shared" si="13"/>
        <v>25693.646526263368</v>
      </c>
      <c r="AA60" s="229">
        <f>+IF($D60=1, _xlfn.XLOOKUP($W60,Credibility!B$12:B$112,Credibility!$E$12:$E$112,,-1,-2),_xlfn.XLOOKUP(X60*AA$4,Credibility!B$12:B$112,Credibility!$E$12:$E$112,,-1,-2))</f>
        <v>0</v>
      </c>
      <c r="AB60" s="225">
        <f>+IF($D60=1, _xlfn.XLOOKUP($W60,Credibility!C$12:C$112,Credibility!$E$12:$E$112,,-1,-2),_xlfn.XLOOKUP(Y60*AB$4,Credibility!C$12:C$112,Credibility!$E$12:$E$112,,-1,-2))</f>
        <v>0.01</v>
      </c>
      <c r="AC60" s="230">
        <f>+IF($D60=1, _xlfn.XLOOKUP($W60,Credibility!D$12:D$112,Credibility!$E$12:$E$112,,-1,-2),_xlfn.XLOOKUP(Z60*AC$4,Credibility!D$12:D$112,Credibility!$E$12:$E$112,,-1,-2))</f>
        <v>0.01</v>
      </c>
    </row>
    <row r="61" spans="2:29" x14ac:dyDescent="0.2">
      <c r="B61" s="474">
        <v>1</v>
      </c>
      <c r="C61" s="250">
        <v>285</v>
      </c>
      <c r="D61" s="250">
        <v>1</v>
      </c>
      <c r="E61" s="251">
        <f t="shared" si="6"/>
        <v>0.62919999999999998</v>
      </c>
      <c r="F61" s="245">
        <f>+IFERROR(VLOOKUP($C61,'PYV(Pre-Surcharge)'!$H$8:$M$350,2,FALSE),0)</f>
        <v>3.37</v>
      </c>
      <c r="G61" s="244">
        <f>+IFERROR(VLOOKUP($C61,'PYV(Pre-Surcharge)'!$H$8:$M401,4,FALSE),0)</f>
        <v>1.35</v>
      </c>
      <c r="H61" s="244">
        <f>+IFERROR(VLOOKUP($C61,'PYV(Pre-Surcharge)'!$H$8:$M401,5,FALSE),0)</f>
        <v>0.79600000000000004</v>
      </c>
      <c r="I61" s="244">
        <f>+IFERROR(VLOOKUP($C61,'PYV(Pre-Surcharge)'!$H$8:$M401,6,FALSE),0)</f>
        <v>8.3000000000000004E-2</v>
      </c>
      <c r="J61" s="245">
        <f t="shared" si="7"/>
        <v>2.2290000000000001</v>
      </c>
      <c r="K61" s="244">
        <f t="shared" si="14"/>
        <v>1.2842285329744283</v>
      </c>
      <c r="L61" s="244">
        <f t="shared" si="15"/>
        <v>0.75721919425751472</v>
      </c>
      <c r="M61" s="244">
        <f t="shared" si="16"/>
        <v>7.8956272768057431E-2</v>
      </c>
      <c r="N61" s="295">
        <f t="shared" si="17"/>
        <v>2.1204040000000002</v>
      </c>
      <c r="O61" s="244">
        <f t="shared" si="18"/>
        <v>1.0363724261103637</v>
      </c>
      <c r="P61" s="244">
        <f t="shared" si="19"/>
        <v>0.6110758897658144</v>
      </c>
      <c r="Q61" s="244">
        <f t="shared" si="20"/>
        <v>6.3717712123822351E-2</v>
      </c>
      <c r="R61" s="245">
        <f t="shared" si="9"/>
        <v>1.7111660280000005</v>
      </c>
      <c r="S61" s="246">
        <f>+IFERROR(IF(D61=1,O61*VLOOKUP($C61,'IBNR+Freq'!$B$11:$J$350,9,FALSE)*10,O61*VLOOKUP($C61,'IBNR+Freq'!$B$11:$J$350,9,FALSE)),0)</f>
        <v>183976.83308311179</v>
      </c>
      <c r="T61" s="247">
        <f>+IFERROR(IF(D61=1,P61*VLOOKUP($C61,'IBNR+Freq'!$B$11:$J$350,9,FALSE)*10,P61*VLOOKUP($C61,'IBNR+Freq'!$B$11:$J$350,9,FALSE)),0)</f>
        <v>108478.19195122736</v>
      </c>
      <c r="U61" s="247">
        <f>+IFERROR(IF(D61=1,Q61*VLOOKUP($C61,'IBNR+Freq'!$B$11:$J$350,9,FALSE)*10,Q61*VLOOKUP($C61,'IBNR+Freq'!$B$11:$J$350,9,FALSE)),0)</f>
        <v>11311.168256220944</v>
      </c>
      <c r="V61" s="248">
        <f t="shared" si="10"/>
        <v>303766.1932905601</v>
      </c>
      <c r="W61" s="357">
        <f>+IFERROR(IF(D61=1,VLOOKUP(C61,'IBNR+Freq'!B$11:J$350,9,FALSE)*10,VLOOKUP(C61,'IBNR+Freq'!B$11:J$350,9,FALSE)),0)</f>
        <v>177520</v>
      </c>
      <c r="X61" s="247">
        <f t="shared" si="11"/>
        <v>227976.24917362051</v>
      </c>
      <c r="Y61" s="247">
        <f t="shared" si="12"/>
        <v>134421.55136459402</v>
      </c>
      <c r="Z61" s="247">
        <f t="shared" si="13"/>
        <v>14016.317541785555</v>
      </c>
      <c r="AA61" s="229">
        <f>+IF($D61=1, _xlfn.XLOOKUP($W61,Credibility!B$12:B$112,Credibility!$E$12:$E$112,,-1,-2),_xlfn.XLOOKUP(X61*AA$4,Credibility!B$12:B$112,Credibility!$E$12:$E$112,,-1,-2))</f>
        <v>0.01</v>
      </c>
      <c r="AB61" s="225">
        <f>+IF($D61=1, _xlfn.XLOOKUP($W61,Credibility!C$12:C$112,Credibility!$E$12:$E$112,,-1,-2),_xlfn.XLOOKUP(Y61*AB$4,Credibility!C$12:C$112,Credibility!$E$12:$E$112,,-1,-2))</f>
        <v>0.02</v>
      </c>
      <c r="AC61" s="230">
        <f>+IF($D61=1, _xlfn.XLOOKUP($W61,Credibility!D$12:D$112,Credibility!$E$12:$E$112,,-1,-2),_xlfn.XLOOKUP(Z61*AC$4,Credibility!D$12:D$112,Credibility!$E$12:$E$112,,-1,-2))</f>
        <v>0.02</v>
      </c>
    </row>
    <row r="62" spans="2:29" x14ac:dyDescent="0.2">
      <c r="B62" s="474">
        <v>1</v>
      </c>
      <c r="C62" s="250">
        <v>305</v>
      </c>
      <c r="D62" s="250">
        <v>1</v>
      </c>
      <c r="E62" s="251">
        <f t="shared" si="6"/>
        <v>0.62919999999999998</v>
      </c>
      <c r="F62" s="245">
        <f>+IFERROR(VLOOKUP($C62,'PYV(Pre-Surcharge)'!$H$8:$M$350,2,FALSE),0)</f>
        <v>6.55</v>
      </c>
      <c r="G62" s="244">
        <f>+IFERROR(VLOOKUP($C62,'PYV(Pre-Surcharge)'!$H$8:$M402,4,FALSE),0)</f>
        <v>1.974</v>
      </c>
      <c r="H62" s="244">
        <f>+IFERROR(VLOOKUP($C62,'PYV(Pre-Surcharge)'!$H$8:$M402,5,FALSE),0)</f>
        <v>1.9390000000000001</v>
      </c>
      <c r="I62" s="244">
        <f>+IFERROR(VLOOKUP($C62,'PYV(Pre-Surcharge)'!$H$8:$M402,6,FALSE),0)</f>
        <v>0.2</v>
      </c>
      <c r="J62" s="245">
        <f t="shared" si="7"/>
        <v>4.1130000000000004</v>
      </c>
      <c r="K62" s="244">
        <f t="shared" si="14"/>
        <v>1.9779643180160462</v>
      </c>
      <c r="L62" s="244">
        <f t="shared" si="15"/>
        <v>1.9428940286895207</v>
      </c>
      <c r="M62" s="244">
        <f t="shared" si="16"/>
        <v>0.20040165329443227</v>
      </c>
      <c r="N62" s="295">
        <f t="shared" si="17"/>
        <v>4.1212599999999995</v>
      </c>
      <c r="O62" s="244">
        <f t="shared" si="18"/>
        <v>1.5962172046389493</v>
      </c>
      <c r="P62" s="244">
        <f t="shared" si="19"/>
        <v>1.5679154811524432</v>
      </c>
      <c r="Q62" s="244">
        <f t="shared" si="20"/>
        <v>0.16172413420860685</v>
      </c>
      <c r="R62" s="245">
        <f t="shared" si="9"/>
        <v>3.3258568199999994</v>
      </c>
      <c r="S62" s="246">
        <f>+IFERROR(IF(D62=1,O62*VLOOKUP($C62,'IBNR+Freq'!$B$11:$J$350,9,FALSE)*10,O62*VLOOKUP($C62,'IBNR+Freq'!$B$11:$J$350,9,FALSE)),0)</f>
        <v>764188.98672089691</v>
      </c>
      <c r="T62" s="247">
        <f>+IFERROR(IF(D62=1,P62*VLOOKUP($C62,'IBNR+Freq'!$B$11:$J$350,9,FALSE)*10,P62*VLOOKUP($C62,'IBNR+Freq'!$B$11:$J$350,9,FALSE)),0)</f>
        <v>750639.53660173214</v>
      </c>
      <c r="U62" s="247">
        <f>+IFERROR(IF(D62=1,Q62*VLOOKUP($C62,'IBNR+Freq'!$B$11:$J$350,9,FALSE)*10,Q62*VLOOKUP($C62,'IBNR+Freq'!$B$11:$J$350,9,FALSE)),0)</f>
        <v>77425.429252370537</v>
      </c>
      <c r="V62" s="248">
        <f t="shared" si="10"/>
        <v>1592253.9525749995</v>
      </c>
      <c r="W62" s="357">
        <f>+IFERROR(IF(D62=1,VLOOKUP(C62,'IBNR+Freq'!B$11:J$350,9,FALSE)*10,VLOOKUP(C62,'IBNR+Freq'!B$11:J$350,9,FALSE)),0)</f>
        <v>478750</v>
      </c>
      <c r="X62" s="247">
        <f t="shared" si="11"/>
        <v>946950.41725018213</v>
      </c>
      <c r="Y62" s="247">
        <f t="shared" si="12"/>
        <v>930160.51623510802</v>
      </c>
      <c r="Z62" s="247">
        <f t="shared" si="13"/>
        <v>95942.291514709446</v>
      </c>
      <c r="AA62" s="229">
        <f>+IF($D62=1, _xlfn.XLOOKUP($W62,Credibility!B$12:B$112,Credibility!$E$12:$E$112,,-1,-2),_xlfn.XLOOKUP(X62*AA$4,Credibility!B$12:B$112,Credibility!$E$12:$E$112,,-1,-2))</f>
        <v>0.01</v>
      </c>
      <c r="AB62" s="225">
        <f>+IF($D62=1, _xlfn.XLOOKUP($W62,Credibility!C$12:C$112,Credibility!$E$12:$E$112,,-1,-2),_xlfn.XLOOKUP(Y62*AB$4,Credibility!C$12:C$112,Credibility!$E$12:$E$112,,-1,-2))</f>
        <v>0.04</v>
      </c>
      <c r="AC62" s="230">
        <f>+IF($D62=1, _xlfn.XLOOKUP($W62,Credibility!D$12:D$112,Credibility!$E$12:$E$112,,-1,-2),_xlfn.XLOOKUP(Z62*AC$4,Credibility!D$12:D$112,Credibility!$E$12:$E$112,,-1,-2))</f>
        <v>0.05</v>
      </c>
    </row>
    <row r="63" spans="2:29" x14ac:dyDescent="0.2">
      <c r="B63" s="474">
        <v>1</v>
      </c>
      <c r="C63" s="250">
        <v>306</v>
      </c>
      <c r="D63" s="250">
        <v>1</v>
      </c>
      <c r="E63" s="251">
        <f t="shared" si="6"/>
        <v>0.62919999999999998</v>
      </c>
      <c r="F63" s="245">
        <f>+IFERROR(VLOOKUP($C63,'PYV(Pre-Surcharge)'!$H$8:$M$350,2,FALSE),0)</f>
        <v>5.62</v>
      </c>
      <c r="G63" s="244">
        <f>+IFERROR(VLOOKUP($C63,'PYV(Pre-Surcharge)'!$H$8:$M403,4,FALSE),0)</f>
        <v>1.5429999999999999</v>
      </c>
      <c r="H63" s="244">
        <f>+IFERROR(VLOOKUP($C63,'PYV(Pre-Surcharge)'!$H$8:$M403,5,FALSE),0)</f>
        <v>1.8360000000000001</v>
      </c>
      <c r="I63" s="244">
        <f>+IFERROR(VLOOKUP($C63,'PYV(Pre-Surcharge)'!$H$8:$M403,6,FALSE),0)</f>
        <v>0.24199999999999999</v>
      </c>
      <c r="J63" s="245">
        <f t="shared" si="7"/>
        <v>3.621</v>
      </c>
      <c r="K63" s="244">
        <f t="shared" si="14"/>
        <v>1.5068236597624964</v>
      </c>
      <c r="L63" s="244">
        <f t="shared" si="15"/>
        <v>1.7929541408450704</v>
      </c>
      <c r="M63" s="244">
        <f t="shared" si="16"/>
        <v>0.23632619939243302</v>
      </c>
      <c r="N63" s="295">
        <f t="shared" si="17"/>
        <v>3.5361039999999995</v>
      </c>
      <c r="O63" s="244">
        <f t="shared" si="18"/>
        <v>1.2160066934283347</v>
      </c>
      <c r="P63" s="244">
        <f t="shared" si="19"/>
        <v>1.446913991661972</v>
      </c>
      <c r="Q63" s="244">
        <f t="shared" si="20"/>
        <v>0.19071524290969347</v>
      </c>
      <c r="R63" s="245">
        <f t="shared" si="9"/>
        <v>2.8536359280000005</v>
      </c>
      <c r="S63" s="246">
        <f>+IFERROR(IF(D63=1,O63*VLOOKUP($C63,'IBNR+Freq'!$B$11:$J$350,9,FALSE)*10,O63*VLOOKUP($C63,'IBNR+Freq'!$B$11:$J$350,9,FALSE)),0)</f>
        <v>2967.0563319651365</v>
      </c>
      <c r="T63" s="247">
        <f>+IFERROR(IF(D63=1,P63*VLOOKUP($C63,'IBNR+Freq'!$B$11:$J$350,9,FALSE)*10,P63*VLOOKUP($C63,'IBNR+Freq'!$B$11:$J$350,9,FALSE)),0)</f>
        <v>3530.4701396552118</v>
      </c>
      <c r="U63" s="247">
        <f>+IFERROR(IF(D63=1,Q63*VLOOKUP($C63,'IBNR+Freq'!$B$11:$J$350,9,FALSE)*10,Q63*VLOOKUP($C63,'IBNR+Freq'!$B$11:$J$350,9,FALSE)),0)</f>
        <v>465.3451926996521</v>
      </c>
      <c r="V63" s="248">
        <f t="shared" si="10"/>
        <v>6962.8716643200005</v>
      </c>
      <c r="W63" s="357">
        <f>+IFERROR(IF(D63=1,VLOOKUP(C63,'IBNR+Freq'!B$11:J$350,9,FALSE)*10,VLOOKUP(C63,'IBNR+Freq'!B$11:J$350,9,FALSE)),0)</f>
        <v>2440</v>
      </c>
      <c r="X63" s="247">
        <f t="shared" si="11"/>
        <v>3676.6497298204913</v>
      </c>
      <c r="Y63" s="247">
        <f t="shared" si="12"/>
        <v>4374.8081036619715</v>
      </c>
      <c r="Z63" s="247">
        <f t="shared" si="13"/>
        <v>576.63592651753652</v>
      </c>
      <c r="AA63" s="229">
        <f>+IF($D63=1, _xlfn.XLOOKUP($W63,Credibility!B$12:B$112,Credibility!$E$12:$E$112,,-1,-2),_xlfn.XLOOKUP(X63*AA$4,Credibility!B$12:B$112,Credibility!$E$12:$E$112,,-1,-2))</f>
        <v>0</v>
      </c>
      <c r="AB63" s="225">
        <f>+IF($D63=1, _xlfn.XLOOKUP($W63,Credibility!C$12:C$112,Credibility!$E$12:$E$112,,-1,-2),_xlfn.XLOOKUP(Y63*AB$4,Credibility!C$12:C$112,Credibility!$E$12:$E$112,,-1,-2))</f>
        <v>0</v>
      </c>
      <c r="AC63" s="230">
        <f>+IF($D63=1, _xlfn.XLOOKUP($W63,Credibility!D$12:D$112,Credibility!$E$12:$E$112,,-1,-2),_xlfn.XLOOKUP(Z63*AC$4,Credibility!D$12:D$112,Credibility!$E$12:$E$112,,-1,-2))</f>
        <v>0</v>
      </c>
    </row>
    <row r="64" spans="2:29" x14ac:dyDescent="0.2">
      <c r="B64" s="474">
        <v>1</v>
      </c>
      <c r="C64" s="250">
        <v>311</v>
      </c>
      <c r="D64" s="250">
        <v>1</v>
      </c>
      <c r="E64" s="251">
        <f t="shared" si="6"/>
        <v>0.62919999999999998</v>
      </c>
      <c r="F64" s="245">
        <f>+IFERROR(VLOOKUP($C64,'PYV(Pre-Surcharge)'!$H$8:$M$350,2,FALSE),0)</f>
        <v>4.3600000000000003</v>
      </c>
      <c r="G64" s="244">
        <f>+IFERROR(VLOOKUP($C64,'PYV(Pre-Surcharge)'!$H$8:$M404,4,FALSE),0)</f>
        <v>1.522</v>
      </c>
      <c r="H64" s="244">
        <f>+IFERROR(VLOOKUP($C64,'PYV(Pre-Surcharge)'!$H$8:$M404,5,FALSE),0)</f>
        <v>1.054</v>
      </c>
      <c r="I64" s="244">
        <f>+IFERROR(VLOOKUP($C64,'PYV(Pre-Surcharge)'!$H$8:$M404,6,FALSE),0)</f>
        <v>9.8000000000000004E-2</v>
      </c>
      <c r="J64" s="245">
        <f t="shared" si="7"/>
        <v>2.6739999999999999</v>
      </c>
      <c r="K64" s="244">
        <f t="shared" si="14"/>
        <v>1.5614513328347044</v>
      </c>
      <c r="L64" s="244">
        <f t="shared" si="15"/>
        <v>1.0813204367988034</v>
      </c>
      <c r="M64" s="244">
        <f t="shared" si="16"/>
        <v>0.10054023036649215</v>
      </c>
      <c r="N64" s="295">
        <f t="shared" si="17"/>
        <v>2.743312</v>
      </c>
      <c r="O64" s="244">
        <f t="shared" si="18"/>
        <v>1.2600912255976064</v>
      </c>
      <c r="P64" s="244">
        <f t="shared" si="19"/>
        <v>0.87262559249663441</v>
      </c>
      <c r="Q64" s="244">
        <f t="shared" si="20"/>
        <v>8.1135965905759166E-2</v>
      </c>
      <c r="R64" s="245">
        <f t="shared" si="9"/>
        <v>2.2138527839999997</v>
      </c>
      <c r="S64" s="246">
        <f>+IFERROR(IF(D64=1,O64*VLOOKUP($C64,'IBNR+Freq'!$B$11:$J$350,9,FALSE)*10,O64*VLOOKUP($C64,'IBNR+Freq'!$B$11:$J$350,9,FALSE)),0)</f>
        <v>314367.55896209087</v>
      </c>
      <c r="T64" s="247">
        <f>+IFERROR(IF(D64=1,P64*VLOOKUP($C64,'IBNR+Freq'!$B$11:$J$350,9,FALSE)*10,P64*VLOOKUP($C64,'IBNR+Freq'!$B$11:$J$350,9,FALSE)),0)</f>
        <v>217702.63281606036</v>
      </c>
      <c r="U64" s="247">
        <f>+IFERROR(IF(D64=1,Q64*VLOOKUP($C64,'IBNR+Freq'!$B$11:$J$350,9,FALSE)*10,Q64*VLOOKUP($C64,'IBNR+Freq'!$B$11:$J$350,9,FALSE)),0)</f>
        <v>20241.800774168798</v>
      </c>
      <c r="V64" s="248">
        <f t="shared" si="10"/>
        <v>552311.99255232001</v>
      </c>
      <c r="W64" s="357">
        <f>+IFERROR(IF(D64=1,VLOOKUP(C64,'IBNR+Freq'!B$11:J$350,9,FALSE)*10,VLOOKUP(C64,'IBNR+Freq'!B$11:J$350,9,FALSE)),0)</f>
        <v>249480</v>
      </c>
      <c r="X64" s="247">
        <f t="shared" si="11"/>
        <v>389550.87851560203</v>
      </c>
      <c r="Y64" s="247">
        <f t="shared" si="12"/>
        <v>269767.82257256546</v>
      </c>
      <c r="Z64" s="247">
        <f t="shared" si="13"/>
        <v>25082.77667183246</v>
      </c>
      <c r="AA64" s="229">
        <f>+IF($D64=1, _xlfn.XLOOKUP($W64,Credibility!B$12:B$112,Credibility!$E$12:$E$112,,-1,-2),_xlfn.XLOOKUP(X64*AA$4,Credibility!B$12:B$112,Credibility!$E$12:$E$112,,-1,-2))</f>
        <v>0.01</v>
      </c>
      <c r="AB64" s="225">
        <f>+IF($D64=1, _xlfn.XLOOKUP($W64,Credibility!C$12:C$112,Credibility!$E$12:$E$112,,-1,-2),_xlfn.XLOOKUP(Y64*AB$4,Credibility!C$12:C$112,Credibility!$E$12:$E$112,,-1,-2))</f>
        <v>0.03</v>
      </c>
      <c r="AC64" s="230">
        <f>+IF($D64=1, _xlfn.XLOOKUP($W64,Credibility!D$12:D$112,Credibility!$E$12:$E$112,,-1,-2),_xlfn.XLOOKUP(Z64*AC$4,Credibility!D$12:D$112,Credibility!$E$12:$E$112,,-1,-2))</f>
        <v>0.03</v>
      </c>
    </row>
    <row r="65" spans="2:29" x14ac:dyDescent="0.2">
      <c r="B65" s="474">
        <v>1</v>
      </c>
      <c r="C65" s="250">
        <v>319</v>
      </c>
      <c r="D65" s="250">
        <v>1</v>
      </c>
      <c r="E65" s="251">
        <f t="shared" si="6"/>
        <v>0.62919999999999998</v>
      </c>
      <c r="F65" s="245">
        <f>+IFERROR(VLOOKUP($C65,'PYV(Pre-Surcharge)'!$H$8:$M$350,2,FALSE),0)</f>
        <v>6.21</v>
      </c>
      <c r="G65" s="244">
        <f>+IFERROR(VLOOKUP($C65,'PYV(Pre-Surcharge)'!$H$8:$M405,4,FALSE),0)</f>
        <v>1.4019999999999999</v>
      </c>
      <c r="H65" s="244">
        <f>+IFERROR(VLOOKUP($C65,'PYV(Pre-Surcharge)'!$H$8:$M405,5,FALSE),0)</f>
        <v>2.004</v>
      </c>
      <c r="I65" s="244">
        <f>+IFERROR(VLOOKUP($C65,'PYV(Pre-Surcharge)'!$H$8:$M405,6,FALSE),0)</f>
        <v>0.41699999999999998</v>
      </c>
      <c r="J65" s="245">
        <f t="shared" si="7"/>
        <v>3.8229999999999995</v>
      </c>
      <c r="K65" s="244">
        <f t="shared" si="14"/>
        <v>1.4329268804603714</v>
      </c>
      <c r="L65" s="244">
        <f t="shared" si="15"/>
        <v>2.0482064682186767</v>
      </c>
      <c r="M65" s="244">
        <f t="shared" si="16"/>
        <v>0.42619865132095214</v>
      </c>
      <c r="N65" s="295">
        <f t="shared" si="17"/>
        <v>3.9073320000000002</v>
      </c>
      <c r="O65" s="244">
        <f t="shared" si="18"/>
        <v>1.1563719925315199</v>
      </c>
      <c r="P65" s="244">
        <f t="shared" si="19"/>
        <v>1.6529026198524721</v>
      </c>
      <c r="Q65" s="244">
        <f t="shared" si="20"/>
        <v>0.34394231161600841</v>
      </c>
      <c r="R65" s="245">
        <f t="shared" si="9"/>
        <v>3.1532169240000001</v>
      </c>
      <c r="S65" s="246">
        <f>+IFERROR(IF(D65=1,O65*VLOOKUP($C65,'IBNR+Freq'!$B$11:$J$350,9,FALSE)*10,O65*VLOOKUP($C65,'IBNR+Freq'!$B$11:$J$350,9,FALSE)),0)</f>
        <v>7366.089592425782</v>
      </c>
      <c r="T65" s="247">
        <f>+IFERROR(IF(D65=1,P65*VLOOKUP($C65,'IBNR+Freq'!$B$11:$J$350,9,FALSE)*10,P65*VLOOKUP($C65,'IBNR+Freq'!$B$11:$J$350,9,FALSE)),0)</f>
        <v>10528.989688460246</v>
      </c>
      <c r="U65" s="247">
        <f>+IFERROR(IF(D65=1,Q65*VLOOKUP($C65,'IBNR+Freq'!$B$11:$J$350,9,FALSE)*10,Q65*VLOOKUP($C65,'IBNR+Freq'!$B$11:$J$350,9,FALSE)),0)</f>
        <v>2190.9125249939739</v>
      </c>
      <c r="V65" s="248">
        <f t="shared" si="10"/>
        <v>20085.991805880003</v>
      </c>
      <c r="W65" s="357">
        <f>+IFERROR(IF(D65=1,VLOOKUP(C65,'IBNR+Freq'!B$11:J$350,9,FALSE)*10,VLOOKUP(C65,'IBNR+Freq'!B$11:J$350,9,FALSE)),0)</f>
        <v>6370</v>
      </c>
      <c r="X65" s="247">
        <f t="shared" si="11"/>
        <v>9127.7442285325651</v>
      </c>
      <c r="Y65" s="247">
        <f t="shared" si="12"/>
        <v>13047.075202552971</v>
      </c>
      <c r="Z65" s="247">
        <f t="shared" si="13"/>
        <v>2714.8854089144652</v>
      </c>
      <c r="AA65" s="229">
        <f>+IF($D65=1, _xlfn.XLOOKUP($W65,Credibility!B$12:B$112,Credibility!$E$12:$E$112,,-1,-2),_xlfn.XLOOKUP(X65*AA$4,Credibility!B$12:B$112,Credibility!$E$12:$E$112,,-1,-2))</f>
        <v>0</v>
      </c>
      <c r="AB65" s="225">
        <f>+IF($D65=1, _xlfn.XLOOKUP($W65,Credibility!C$12:C$112,Credibility!$E$12:$E$112,,-1,-2),_xlfn.XLOOKUP(Y65*AB$4,Credibility!C$12:C$112,Credibility!$E$12:$E$112,,-1,-2))</f>
        <v>0</v>
      </c>
      <c r="AC65" s="230">
        <f>+IF($D65=1, _xlfn.XLOOKUP($W65,Credibility!D$12:D$112,Credibility!$E$12:$E$112,,-1,-2),_xlfn.XLOOKUP(Z65*AC$4,Credibility!D$12:D$112,Credibility!$E$12:$E$112,,-1,-2))</f>
        <v>0</v>
      </c>
    </row>
    <row r="66" spans="2:29" x14ac:dyDescent="0.2">
      <c r="B66" s="474">
        <v>1</v>
      </c>
      <c r="C66" s="250">
        <v>323</v>
      </c>
      <c r="D66" s="250">
        <v>1</v>
      </c>
      <c r="E66" s="251">
        <f t="shared" si="6"/>
        <v>0.62919999999999998</v>
      </c>
      <c r="F66" s="245">
        <f>+IFERROR(VLOOKUP($C66,'PYV(Pre-Surcharge)'!$H$8:$M$350,2,FALSE),0)</f>
        <v>5.52</v>
      </c>
      <c r="G66" s="244">
        <f>+IFERROR(VLOOKUP($C66,'PYV(Pre-Surcharge)'!$H$8:$M406,4,FALSE),0)</f>
        <v>1.7490000000000001</v>
      </c>
      <c r="H66" s="244">
        <f>+IFERROR(VLOOKUP($C66,'PYV(Pre-Surcharge)'!$H$8:$M406,5,FALSE),0)</f>
        <v>1.6319999999999999</v>
      </c>
      <c r="I66" s="244">
        <f>+IFERROR(VLOOKUP($C66,'PYV(Pre-Surcharge)'!$H$8:$M406,6,FALSE),0)</f>
        <v>0.156</v>
      </c>
      <c r="J66" s="245">
        <f t="shared" si="7"/>
        <v>3.5370000000000004</v>
      </c>
      <c r="K66" s="244">
        <f t="shared" si="14"/>
        <v>1.71744382697201</v>
      </c>
      <c r="L66" s="244">
        <f t="shared" si="15"/>
        <v>1.6025547888040708</v>
      </c>
      <c r="M66" s="244">
        <f t="shared" si="16"/>
        <v>0.15318538422391853</v>
      </c>
      <c r="N66" s="295">
        <f t="shared" si="17"/>
        <v>3.4731839999999994</v>
      </c>
      <c r="O66" s="244">
        <f t="shared" si="18"/>
        <v>1.3859771683664122</v>
      </c>
      <c r="P66" s="244">
        <f t="shared" si="19"/>
        <v>1.2932617145648853</v>
      </c>
      <c r="Q66" s="244">
        <f t="shared" si="20"/>
        <v>0.12362060506870226</v>
      </c>
      <c r="R66" s="245">
        <f t="shared" si="9"/>
        <v>2.8028594879999997</v>
      </c>
      <c r="S66" s="246">
        <f>+IFERROR(IF(D66=1,O66*VLOOKUP($C66,'IBNR+Freq'!$B$11:$J$350,9,FALSE)*10,O66*VLOOKUP($C66,'IBNR+Freq'!$B$11:$J$350,9,FALSE)),0)</f>
        <v>4892.4994043334355</v>
      </c>
      <c r="T66" s="247">
        <f>+IFERROR(IF(D66=1,P66*VLOOKUP($C66,'IBNR+Freq'!$B$11:$J$350,9,FALSE)*10,P66*VLOOKUP($C66,'IBNR+Freq'!$B$11:$J$350,9,FALSE)),0)</f>
        <v>4565.2138524140455</v>
      </c>
      <c r="U66" s="247">
        <f>+IFERROR(IF(D66=1,Q66*VLOOKUP($C66,'IBNR+Freq'!$B$11:$J$350,9,FALSE)*10,Q66*VLOOKUP($C66,'IBNR+Freq'!$B$11:$J$350,9,FALSE)),0)</f>
        <v>436.38073589251894</v>
      </c>
      <c r="V66" s="248">
        <f t="shared" si="10"/>
        <v>9894.0939926399988</v>
      </c>
      <c r="W66" s="357">
        <f>+IFERROR(IF(D66=1,VLOOKUP(C66,'IBNR+Freq'!B$11:J$350,9,FALSE)*10,VLOOKUP(C66,'IBNR+Freq'!B$11:J$350,9,FALSE)),0)</f>
        <v>3530</v>
      </c>
      <c r="X66" s="247">
        <f t="shared" si="11"/>
        <v>6062.5767092111955</v>
      </c>
      <c r="Y66" s="247">
        <f t="shared" si="12"/>
        <v>5657.01840447837</v>
      </c>
      <c r="Z66" s="247">
        <f t="shared" si="13"/>
        <v>540.7444063104324</v>
      </c>
      <c r="AA66" s="229">
        <f>+IF($D66=1, _xlfn.XLOOKUP($W66,Credibility!B$12:B$112,Credibility!$E$12:$E$112,,-1,-2),_xlfn.XLOOKUP(X66*AA$4,Credibility!B$12:B$112,Credibility!$E$12:$E$112,,-1,-2))</f>
        <v>0</v>
      </c>
      <c r="AB66" s="225">
        <f>+IF($D66=1, _xlfn.XLOOKUP($W66,Credibility!C$12:C$112,Credibility!$E$12:$E$112,,-1,-2),_xlfn.XLOOKUP(Y66*AB$4,Credibility!C$12:C$112,Credibility!$E$12:$E$112,,-1,-2))</f>
        <v>0</v>
      </c>
      <c r="AC66" s="230">
        <f>+IF($D66=1, _xlfn.XLOOKUP($W66,Credibility!D$12:D$112,Credibility!$E$12:$E$112,,-1,-2),_xlfn.XLOOKUP(Z66*AC$4,Credibility!D$12:D$112,Credibility!$E$12:$E$112,,-1,-2))</f>
        <v>0</v>
      </c>
    </row>
    <row r="67" spans="2:29" x14ac:dyDescent="0.2">
      <c r="B67" s="474">
        <v>1</v>
      </c>
      <c r="C67" s="250">
        <v>327</v>
      </c>
      <c r="D67" s="250">
        <v>1</v>
      </c>
      <c r="E67" s="251">
        <f t="shared" si="6"/>
        <v>0.62919999999999998</v>
      </c>
      <c r="F67" s="245">
        <f>+IFERROR(VLOOKUP($C67,'PYV(Pre-Surcharge)'!$H$8:$M$350,2,FALSE),0)</f>
        <v>4.25</v>
      </c>
      <c r="G67" s="244">
        <f>+IFERROR(VLOOKUP($C67,'PYV(Pre-Surcharge)'!$H$8:$M407,4,FALSE),0)</f>
        <v>0.86399999999999999</v>
      </c>
      <c r="H67" s="244">
        <f>+IFERROR(VLOOKUP($C67,'PYV(Pre-Surcharge)'!$H$8:$M407,5,FALSE),0)</f>
        <v>1.6639999999999999</v>
      </c>
      <c r="I67" s="244">
        <f>+IFERROR(VLOOKUP($C67,'PYV(Pre-Surcharge)'!$H$8:$M407,6,FALSE),0)</f>
        <v>0.25800000000000001</v>
      </c>
      <c r="J67" s="245">
        <f t="shared" si="7"/>
        <v>2.786</v>
      </c>
      <c r="K67" s="244">
        <f t="shared" si="14"/>
        <v>0.82929734386216802</v>
      </c>
      <c r="L67" s="244">
        <f t="shared" si="15"/>
        <v>1.5971652548456567</v>
      </c>
      <c r="M67" s="244">
        <f t="shared" si="16"/>
        <v>0.24763740129217518</v>
      </c>
      <c r="N67" s="295">
        <f t="shared" si="17"/>
        <v>2.6740999999999997</v>
      </c>
      <c r="O67" s="244">
        <f t="shared" si="18"/>
        <v>0.66924295649676968</v>
      </c>
      <c r="P67" s="244">
        <f t="shared" si="19"/>
        <v>1.2889123606604451</v>
      </c>
      <c r="Q67" s="244">
        <f t="shared" si="20"/>
        <v>0.19984338284278538</v>
      </c>
      <c r="R67" s="245">
        <f t="shared" si="9"/>
        <v>2.1579987000000003</v>
      </c>
      <c r="S67" s="246">
        <f>+IFERROR(IF(D67=1,O67*VLOOKUP($C67,'IBNR+Freq'!$B$11:$J$350,9,FALSE)*10,O67*VLOOKUP($C67,'IBNR+Freq'!$B$11:$J$350,9,FALSE)),0)</f>
        <v>18919.498380163681</v>
      </c>
      <c r="T67" s="247">
        <f>+IFERROR(IF(D67=1,P67*VLOOKUP($C67,'IBNR+Freq'!$B$11:$J$350,9,FALSE)*10,P67*VLOOKUP($C67,'IBNR+Freq'!$B$11:$J$350,9,FALSE)),0)</f>
        <v>36437.552435870784</v>
      </c>
      <c r="U67" s="247">
        <f>+IFERROR(IF(D67=1,Q67*VLOOKUP($C67,'IBNR+Freq'!$B$11:$J$350,9,FALSE)*10,Q67*VLOOKUP($C67,'IBNR+Freq'!$B$11:$J$350,9,FALSE)),0)</f>
        <v>5649.5724329655422</v>
      </c>
      <c r="V67" s="248">
        <f t="shared" si="10"/>
        <v>61006.623249000004</v>
      </c>
      <c r="W67" s="357">
        <f>+IFERROR(IF(D67=1,VLOOKUP(C67,'IBNR+Freq'!B$11:J$350,9,FALSE)*10,VLOOKUP(C67,'IBNR+Freq'!B$11:J$350,9,FALSE)),0)</f>
        <v>28270</v>
      </c>
      <c r="X67" s="247">
        <f t="shared" si="11"/>
        <v>23444.235910983491</v>
      </c>
      <c r="Y67" s="247">
        <f t="shared" si="12"/>
        <v>45151.861754486716</v>
      </c>
      <c r="Z67" s="247">
        <f t="shared" si="13"/>
        <v>7000.7093345297926</v>
      </c>
      <c r="AA67" s="229">
        <f>+IF($D67=1, _xlfn.XLOOKUP($W67,Credibility!B$12:B$112,Credibility!$E$12:$E$112,,-1,-2),_xlfn.XLOOKUP(X67*AA$4,Credibility!B$12:B$112,Credibility!$E$12:$E$112,,-1,-2))</f>
        <v>0</v>
      </c>
      <c r="AB67" s="225">
        <f>+IF($D67=1, _xlfn.XLOOKUP($W67,Credibility!C$12:C$112,Credibility!$E$12:$E$112,,-1,-2),_xlfn.XLOOKUP(Y67*AB$4,Credibility!C$12:C$112,Credibility!$E$12:$E$112,,-1,-2))</f>
        <v>0.01</v>
      </c>
      <c r="AC67" s="230">
        <f>+IF($D67=1, _xlfn.XLOOKUP($W67,Credibility!D$12:D$112,Credibility!$E$12:$E$112,,-1,-2),_xlfn.XLOOKUP(Z67*AC$4,Credibility!D$12:D$112,Credibility!$E$12:$E$112,,-1,-2))</f>
        <v>0.01</v>
      </c>
    </row>
    <row r="68" spans="2:29" x14ac:dyDescent="0.2">
      <c r="B68" s="474">
        <v>1</v>
      </c>
      <c r="C68" s="250">
        <v>402</v>
      </c>
      <c r="D68" s="250">
        <v>1</v>
      </c>
      <c r="E68" s="251">
        <f t="shared" si="6"/>
        <v>0.62919999999999998</v>
      </c>
      <c r="F68" s="245">
        <f>+IFERROR(VLOOKUP($C68,'PYV(Pre-Surcharge)'!$H$8:$M$350,2,FALSE),0)</f>
        <v>5.86</v>
      </c>
      <c r="G68" s="244">
        <f>+IFERROR(VLOOKUP($C68,'PYV(Pre-Surcharge)'!$H$8:$M408,4,FALSE),0)</f>
        <v>2.2050000000000001</v>
      </c>
      <c r="H68" s="244">
        <f>+IFERROR(VLOOKUP($C68,'PYV(Pre-Surcharge)'!$H$8:$M408,5,FALSE),0)</f>
        <v>1.4390000000000001</v>
      </c>
      <c r="I68" s="244">
        <f>+IFERROR(VLOOKUP($C68,'PYV(Pre-Surcharge)'!$H$8:$M408,6,FALSE),0)</f>
        <v>0.158</v>
      </c>
      <c r="J68" s="245">
        <f t="shared" si="7"/>
        <v>3.802</v>
      </c>
      <c r="K68" s="244">
        <f t="shared" si="14"/>
        <v>2.1383697948448184</v>
      </c>
      <c r="L68" s="244">
        <f t="shared" si="15"/>
        <v>1.3955166144134665</v>
      </c>
      <c r="M68" s="244">
        <f t="shared" si="16"/>
        <v>0.15322559074171488</v>
      </c>
      <c r="N68" s="295">
        <f t="shared" si="17"/>
        <v>3.6871119999999999</v>
      </c>
      <c r="O68" s="244">
        <f t="shared" si="18"/>
        <v>1.7256644244397685</v>
      </c>
      <c r="P68" s="244">
        <f t="shared" si="19"/>
        <v>1.1261819078316675</v>
      </c>
      <c r="Q68" s="244">
        <f t="shared" si="20"/>
        <v>0.12365305172856392</v>
      </c>
      <c r="R68" s="245">
        <f t="shared" si="9"/>
        <v>2.9754993840000004</v>
      </c>
      <c r="S68" s="246">
        <f>+IFERROR(IF(D68=1,O68*VLOOKUP($C68,'IBNR+Freq'!$B$11:$J$350,9,FALSE)*10,O68*VLOOKUP($C68,'IBNR+Freq'!$B$11:$J$350,9,FALSE)),0)</f>
        <v>116206.24234177402</v>
      </c>
      <c r="T68" s="247">
        <f>+IFERROR(IF(D68=1,P68*VLOOKUP($C68,'IBNR+Freq'!$B$11:$J$350,9,FALSE)*10,P68*VLOOKUP($C68,'IBNR+Freq'!$B$11:$J$350,9,FALSE)),0)</f>
        <v>75837.089673384486</v>
      </c>
      <c r="U68" s="247">
        <f>+IFERROR(IF(D68=1,Q68*VLOOKUP($C68,'IBNR+Freq'!$B$11:$J$350,9,FALSE)*10,Q68*VLOOKUP($C68,'IBNR+Freq'!$B$11:$J$350,9,FALSE)),0)</f>
        <v>8326.7965034014942</v>
      </c>
      <c r="V68" s="248">
        <f t="shared" si="10"/>
        <v>200370.12851856</v>
      </c>
      <c r="W68" s="357">
        <f>+IFERROR(IF(D68=1,VLOOKUP(C68,'IBNR+Freq'!B$11:J$350,9,FALSE)*10,VLOOKUP(C68,'IBNR+Freq'!B$11:J$350,9,FALSE)),0)</f>
        <v>67340</v>
      </c>
      <c r="X68" s="247">
        <f t="shared" si="11"/>
        <v>143997.82198485007</v>
      </c>
      <c r="Y68" s="247">
        <f t="shared" si="12"/>
        <v>93974.08881460283</v>
      </c>
      <c r="Z68" s="247">
        <f t="shared" si="13"/>
        <v>10318.211280547081</v>
      </c>
      <c r="AA68" s="229">
        <f>+IF($D68=1, _xlfn.XLOOKUP($W68,Credibility!B$12:B$112,Credibility!$E$12:$E$112,,-1,-2),_xlfn.XLOOKUP(X68*AA$4,Credibility!B$12:B$112,Credibility!$E$12:$E$112,,-1,-2))</f>
        <v>0</v>
      </c>
      <c r="AB68" s="225">
        <f>+IF($D68=1, _xlfn.XLOOKUP($W68,Credibility!C$12:C$112,Credibility!$E$12:$E$112,,-1,-2),_xlfn.XLOOKUP(Y68*AB$4,Credibility!C$12:C$112,Credibility!$E$12:$E$112,,-1,-2))</f>
        <v>0.01</v>
      </c>
      <c r="AC68" s="230">
        <f>+IF($D68=1, _xlfn.XLOOKUP($W68,Credibility!D$12:D$112,Credibility!$E$12:$E$112,,-1,-2),_xlfn.XLOOKUP(Z68*AC$4,Credibility!D$12:D$112,Credibility!$E$12:$E$112,,-1,-2))</f>
        <v>0.01</v>
      </c>
    </row>
    <row r="69" spans="2:29" x14ac:dyDescent="0.2">
      <c r="B69" s="474">
        <v>1</v>
      </c>
      <c r="C69" s="250">
        <v>403</v>
      </c>
      <c r="D69" s="250">
        <v>1</v>
      </c>
      <c r="E69" s="251">
        <f t="shared" si="6"/>
        <v>0.62919999999999998</v>
      </c>
      <c r="F69" s="245">
        <f>+IFERROR(VLOOKUP($C69,'PYV(Pre-Surcharge)'!$H$8:$M$350,2,FALSE),0)</f>
        <v>4.1500000000000004</v>
      </c>
      <c r="G69" s="244">
        <f>+IFERROR(VLOOKUP($C69,'PYV(Pre-Surcharge)'!$H$8:$M409,4,FALSE),0)</f>
        <v>0.51</v>
      </c>
      <c r="H69" s="244">
        <f>+IFERROR(VLOOKUP($C69,'PYV(Pre-Surcharge)'!$H$8:$M409,5,FALSE),0)</f>
        <v>0.41699999999999998</v>
      </c>
      <c r="I69" s="244">
        <f>+IFERROR(VLOOKUP($C69,'PYV(Pre-Surcharge)'!$H$8:$M409,6,FALSE),0)</f>
        <v>7.2999999999999995E-2</v>
      </c>
      <c r="J69" s="245">
        <f t="shared" si="7"/>
        <v>1</v>
      </c>
      <c r="K69" s="244">
        <f t="shared" si="14"/>
        <v>1.3317018</v>
      </c>
      <c r="L69" s="244">
        <f t="shared" si="15"/>
        <v>1.0888620600000001</v>
      </c>
      <c r="M69" s="244">
        <f t="shared" si="16"/>
        <v>0.19061613999999999</v>
      </c>
      <c r="N69" s="295">
        <f t="shared" si="17"/>
        <v>2.6111800000000001</v>
      </c>
      <c r="O69" s="244">
        <f t="shared" si="18"/>
        <v>1.0746833526000001</v>
      </c>
      <c r="P69" s="244">
        <f t="shared" si="19"/>
        <v>0.87871168242000008</v>
      </c>
      <c r="Q69" s="244">
        <f t="shared" si="20"/>
        <v>0.15382722498000001</v>
      </c>
      <c r="R69" s="245">
        <f t="shared" si="9"/>
        <v>2.1072222600000003</v>
      </c>
      <c r="S69" s="246">
        <f>+IFERROR(IF(D69=1,O69*VLOOKUP($C69,'IBNR+Freq'!$B$11:$J$350,9,FALSE)*10,O69*VLOOKUP($C69,'IBNR+Freq'!$B$11:$J$350,9,FALSE)),0)</f>
        <v>419.12650751400008</v>
      </c>
      <c r="T69" s="247">
        <f>+IFERROR(IF(D69=1,P69*VLOOKUP($C69,'IBNR+Freq'!$B$11:$J$350,9,FALSE)*10,P69*VLOOKUP($C69,'IBNR+Freq'!$B$11:$J$350,9,FALSE)),0)</f>
        <v>342.69755614380006</v>
      </c>
      <c r="U69" s="247">
        <f>+IFERROR(IF(D69=1,Q69*VLOOKUP($C69,'IBNR+Freq'!$B$11:$J$350,9,FALSE)*10,Q69*VLOOKUP($C69,'IBNR+Freq'!$B$11:$J$350,9,FALSE)),0)</f>
        <v>59.992617742200011</v>
      </c>
      <c r="V69" s="248">
        <f t="shared" si="10"/>
        <v>821.81668140000011</v>
      </c>
      <c r="W69" s="357">
        <f>+IFERROR(IF(D69=1,VLOOKUP(C69,'IBNR+Freq'!B$11:J$350,9,FALSE)*10,VLOOKUP(C69,'IBNR+Freq'!B$11:J$350,9,FALSE)),0)</f>
        <v>390</v>
      </c>
      <c r="X69" s="247">
        <f t="shared" si="11"/>
        <v>519.36370199999999</v>
      </c>
      <c r="Y69" s="247">
        <f t="shared" si="12"/>
        <v>424.65620340000004</v>
      </c>
      <c r="Z69" s="247">
        <f t="shared" si="13"/>
        <v>74.340294599999993</v>
      </c>
      <c r="AA69" s="229">
        <f>+IF($D69=1, _xlfn.XLOOKUP($W69,Credibility!B$12:B$112,Credibility!$E$12:$E$112,,-1,-2),_xlfn.XLOOKUP(X69*AA$4,Credibility!B$12:B$112,Credibility!$E$12:$E$112,,-1,-2))</f>
        <v>0</v>
      </c>
      <c r="AB69" s="225">
        <f>+IF($D69=1, _xlfn.XLOOKUP($W69,Credibility!C$12:C$112,Credibility!$E$12:$E$112,,-1,-2),_xlfn.XLOOKUP(Y69*AB$4,Credibility!C$12:C$112,Credibility!$E$12:$E$112,,-1,-2))</f>
        <v>0</v>
      </c>
      <c r="AC69" s="230">
        <f>+IF($D69=1, _xlfn.XLOOKUP($W69,Credibility!D$12:D$112,Credibility!$E$12:$E$112,,-1,-2),_xlfn.XLOOKUP(Z69*AC$4,Credibility!D$12:D$112,Credibility!$E$12:$E$112,,-1,-2))</f>
        <v>0</v>
      </c>
    </row>
    <row r="70" spans="2:29" x14ac:dyDescent="0.2">
      <c r="B70" s="474">
        <v>1</v>
      </c>
      <c r="C70" s="250">
        <v>404</v>
      </c>
      <c r="D70" s="250">
        <v>1</v>
      </c>
      <c r="E70" s="251">
        <f t="shared" si="6"/>
        <v>0.62919999999999998</v>
      </c>
      <c r="F70" s="245">
        <f>+IFERROR(VLOOKUP($C70,'PYV(Pre-Surcharge)'!$H$8:$M$350,2,FALSE),0)</f>
        <v>4.41</v>
      </c>
      <c r="G70" s="244">
        <f>+IFERROR(VLOOKUP($C70,'PYV(Pre-Surcharge)'!$H$8:$M410,4,FALSE),0)</f>
        <v>1.262</v>
      </c>
      <c r="H70" s="244">
        <f>+IFERROR(VLOOKUP($C70,'PYV(Pre-Surcharge)'!$H$8:$M410,5,FALSE),0)</f>
        <v>1.385</v>
      </c>
      <c r="I70" s="244">
        <f>+IFERROR(VLOOKUP($C70,'PYV(Pre-Surcharge)'!$H$8:$M410,6,FALSE),0)</f>
        <v>0.17799999999999999</v>
      </c>
      <c r="J70" s="245">
        <f t="shared" si="7"/>
        <v>2.8250000000000002</v>
      </c>
      <c r="K70" s="244">
        <f t="shared" si="14"/>
        <v>1.2395618633628318</v>
      </c>
      <c r="L70" s="244">
        <f t="shared" si="15"/>
        <v>1.3603749451327434</v>
      </c>
      <c r="M70" s="244">
        <f t="shared" si="16"/>
        <v>0.17483519150442475</v>
      </c>
      <c r="N70" s="295">
        <f t="shared" si="17"/>
        <v>2.7747719999999996</v>
      </c>
      <c r="O70" s="244">
        <f t="shared" si="18"/>
        <v>1.0003264237338054</v>
      </c>
      <c r="P70" s="244">
        <f t="shared" si="19"/>
        <v>1.097822580722124</v>
      </c>
      <c r="Q70" s="244">
        <f t="shared" si="20"/>
        <v>0.14109199954407078</v>
      </c>
      <c r="R70" s="245">
        <f t="shared" si="9"/>
        <v>2.2392410040000001</v>
      </c>
      <c r="S70" s="246">
        <f>+IFERROR(IF(D70=1,O70*VLOOKUP($C70,'IBNR+Freq'!$B$11:$J$350,9,FALSE)*10,O70*VLOOKUP($C70,'IBNR+Freq'!$B$11:$J$350,9,FALSE)),0)</f>
        <v>0</v>
      </c>
      <c r="T70" s="247">
        <f>+IFERROR(IF(D70=1,P70*VLOOKUP($C70,'IBNR+Freq'!$B$11:$J$350,9,FALSE)*10,P70*VLOOKUP($C70,'IBNR+Freq'!$B$11:$J$350,9,FALSE)),0)</f>
        <v>0</v>
      </c>
      <c r="U70" s="247">
        <f>+IFERROR(IF(D70=1,Q70*VLOOKUP($C70,'IBNR+Freq'!$B$11:$J$350,9,FALSE)*10,Q70*VLOOKUP($C70,'IBNR+Freq'!$B$11:$J$350,9,FALSE)),0)</f>
        <v>0</v>
      </c>
      <c r="V70" s="248">
        <f t="shared" si="10"/>
        <v>0</v>
      </c>
      <c r="W70" s="357">
        <f>+IFERROR(IF(D70=1,VLOOKUP(C70,'IBNR+Freq'!B$11:J$350,9,FALSE)*10,VLOOKUP(C70,'IBNR+Freq'!B$11:J$350,9,FALSE)),0)</f>
        <v>0</v>
      </c>
      <c r="X70" s="247">
        <f t="shared" si="11"/>
        <v>0</v>
      </c>
      <c r="Y70" s="247">
        <f t="shared" si="12"/>
        <v>0</v>
      </c>
      <c r="Z70" s="247">
        <f t="shared" si="13"/>
        <v>0</v>
      </c>
      <c r="AA70" s="229">
        <f>+IF($D70=1, _xlfn.XLOOKUP($W70,Credibility!B$12:B$112,Credibility!$E$12:$E$112,,-1,-2),_xlfn.XLOOKUP(X70*AA$4,Credibility!B$12:B$112,Credibility!$E$12:$E$112,,-1,-2))</f>
        <v>0</v>
      </c>
      <c r="AB70" s="225">
        <f>+IF($D70=1, _xlfn.XLOOKUP($W70,Credibility!C$12:C$112,Credibility!$E$12:$E$112,,-1,-2),_xlfn.XLOOKUP(Y70*AB$4,Credibility!C$12:C$112,Credibility!$E$12:$E$112,,-1,-2))</f>
        <v>0</v>
      </c>
      <c r="AC70" s="230">
        <f>+IF($D70=1, _xlfn.XLOOKUP($W70,Credibility!D$12:D$112,Credibility!$E$12:$E$112,,-1,-2),_xlfn.XLOOKUP(Z70*AC$4,Credibility!D$12:D$112,Credibility!$E$12:$E$112,,-1,-2))</f>
        <v>0</v>
      </c>
    </row>
    <row r="71" spans="2:29" x14ac:dyDescent="0.2">
      <c r="B71" s="474">
        <v>1</v>
      </c>
      <c r="C71" s="250">
        <v>407</v>
      </c>
      <c r="D71" s="250">
        <v>1</v>
      </c>
      <c r="E71" s="251">
        <f t="shared" si="6"/>
        <v>0.62919999999999998</v>
      </c>
      <c r="F71" s="245">
        <f>+IFERROR(VLOOKUP($C71,'PYV(Pre-Surcharge)'!$H$8:$M$350,2,FALSE),0)</f>
        <v>5.0199999999999996</v>
      </c>
      <c r="G71" s="244">
        <f>+IFERROR(VLOOKUP($C71,'PYV(Pre-Surcharge)'!$H$8:$M411,4,FALSE),0)</f>
        <v>1.4910000000000001</v>
      </c>
      <c r="H71" s="244">
        <f>+IFERROR(VLOOKUP($C71,'PYV(Pre-Surcharge)'!$H$8:$M411,5,FALSE),0)</f>
        <v>1.4059999999999999</v>
      </c>
      <c r="I71" s="244">
        <f>+IFERROR(VLOOKUP($C71,'PYV(Pre-Surcharge)'!$H$8:$M411,6,FALSE),0)</f>
        <v>0.17699999999999999</v>
      </c>
      <c r="J71" s="245">
        <f t="shared" si="7"/>
        <v>3.0740000000000003</v>
      </c>
      <c r="K71" s="244">
        <f t="shared" si="14"/>
        <v>1.5320262667534157</v>
      </c>
      <c r="L71" s="244">
        <f t="shared" si="15"/>
        <v>1.4446874118412489</v>
      </c>
      <c r="M71" s="244">
        <f t="shared" si="16"/>
        <v>0.18187032140533504</v>
      </c>
      <c r="N71" s="295">
        <f t="shared" si="17"/>
        <v>3.1585839999999998</v>
      </c>
      <c r="O71" s="244">
        <f t="shared" si="18"/>
        <v>1.2363451972700066</v>
      </c>
      <c r="P71" s="244">
        <f t="shared" si="19"/>
        <v>1.165862741355888</v>
      </c>
      <c r="Q71" s="244">
        <f t="shared" si="20"/>
        <v>0.14676934937410538</v>
      </c>
      <c r="R71" s="245">
        <f t="shared" si="9"/>
        <v>2.5489772880000001</v>
      </c>
      <c r="S71" s="246">
        <f>+IFERROR(IF(D71=1,O71*VLOOKUP($C71,'IBNR+Freq'!$B$11:$J$350,9,FALSE)*10,O71*VLOOKUP($C71,'IBNR+Freq'!$B$11:$J$350,9,FALSE)),0)</f>
        <v>309543.74704049155</v>
      </c>
      <c r="T71" s="247">
        <f>+IFERROR(IF(D71=1,P71*VLOOKUP($C71,'IBNR+Freq'!$B$11:$J$350,9,FALSE)*10,P71*VLOOKUP($C71,'IBNR+Freq'!$B$11:$J$350,9,FALSE)),0)</f>
        <v>291897.05455327366</v>
      </c>
      <c r="U71" s="247">
        <f>+IFERROR(IF(D71=1,Q71*VLOOKUP($C71,'IBNR+Freq'!$B$11:$J$350,9,FALSE)*10,Q71*VLOOKUP($C71,'IBNR+Freq'!$B$11:$J$350,9,FALSE)),0)</f>
        <v>36746.642002794768</v>
      </c>
      <c r="V71" s="248">
        <f t="shared" si="10"/>
        <v>638187.44359655993</v>
      </c>
      <c r="W71" s="357">
        <f>+IFERROR(IF(D71=1,VLOOKUP(C71,'IBNR+Freq'!B$11:J$350,9,FALSE)*10,VLOOKUP(C71,'IBNR+Freq'!B$11:J$350,9,FALSE)),0)</f>
        <v>250370</v>
      </c>
      <c r="X71" s="247">
        <f t="shared" si="11"/>
        <v>383573.41640705266</v>
      </c>
      <c r="Y71" s="247">
        <f t="shared" si="12"/>
        <v>361706.3873026935</v>
      </c>
      <c r="Z71" s="247">
        <f t="shared" si="13"/>
        <v>45534.872370253732</v>
      </c>
      <c r="AA71" s="229">
        <f>+IF($D71=1, _xlfn.XLOOKUP($W71,Credibility!B$12:B$112,Credibility!$E$12:$E$112,,-1,-2),_xlfn.XLOOKUP(X71*AA$4,Credibility!B$12:B$112,Credibility!$E$12:$E$112,,-1,-2))</f>
        <v>0.01</v>
      </c>
      <c r="AB71" s="225">
        <f>+IF($D71=1, _xlfn.XLOOKUP($W71,Credibility!C$12:C$112,Credibility!$E$12:$E$112,,-1,-2),_xlfn.XLOOKUP(Y71*AB$4,Credibility!C$12:C$112,Credibility!$E$12:$E$112,,-1,-2))</f>
        <v>0.03</v>
      </c>
      <c r="AC71" s="230">
        <f>+IF($D71=1, _xlfn.XLOOKUP($W71,Credibility!D$12:D$112,Credibility!$E$12:$E$112,,-1,-2),_xlfn.XLOOKUP(Z71*AC$4,Credibility!D$12:D$112,Credibility!$E$12:$E$112,,-1,-2))</f>
        <v>0.03</v>
      </c>
    </row>
    <row r="72" spans="2:29" x14ac:dyDescent="0.2">
      <c r="B72" s="474">
        <v>1</v>
      </c>
      <c r="C72" s="250">
        <v>411</v>
      </c>
      <c r="D72" s="250">
        <v>1</v>
      </c>
      <c r="E72" s="251">
        <f t="shared" si="6"/>
        <v>0.62919999999999998</v>
      </c>
      <c r="F72" s="245">
        <f>+IFERROR(VLOOKUP($C72,'PYV(Pre-Surcharge)'!$H$8:$M$350,2,FALSE),0)</f>
        <v>7.6</v>
      </c>
      <c r="G72" s="244">
        <f>+IFERROR(VLOOKUP($C72,'PYV(Pre-Surcharge)'!$H$8:$M412,4,FALSE),0)</f>
        <v>3.1709999999999998</v>
      </c>
      <c r="H72" s="244">
        <f>+IFERROR(VLOOKUP($C72,'PYV(Pre-Surcharge)'!$H$8:$M412,5,FALSE),0)</f>
        <v>1.569</v>
      </c>
      <c r="I72" s="244">
        <f>+IFERROR(VLOOKUP($C72,'PYV(Pre-Surcharge)'!$H$8:$M412,6,FALSE),0)</f>
        <v>0.125</v>
      </c>
      <c r="J72" s="245">
        <f t="shared" si="7"/>
        <v>4.8650000000000002</v>
      </c>
      <c r="K72" s="244">
        <f t="shared" si="14"/>
        <v>3.1168485755395676</v>
      </c>
      <c r="L72" s="244">
        <f t="shared" si="15"/>
        <v>1.5422060596094549</v>
      </c>
      <c r="M72" s="244">
        <f t="shared" si="16"/>
        <v>0.12286536485097635</v>
      </c>
      <c r="N72" s="295">
        <f t="shared" si="17"/>
        <v>4.7819199999999986</v>
      </c>
      <c r="O72" s="244">
        <f t="shared" si="18"/>
        <v>2.515296800460431</v>
      </c>
      <c r="P72" s="244">
        <f t="shared" si="19"/>
        <v>1.2445602901048303</v>
      </c>
      <c r="Q72" s="244">
        <f t="shared" si="20"/>
        <v>9.9152349434737927E-2</v>
      </c>
      <c r="R72" s="245">
        <f t="shared" si="9"/>
        <v>3.859009439999999</v>
      </c>
      <c r="S72" s="246">
        <f>+IFERROR(IF(D72=1,O72*VLOOKUP($C72,'IBNR+Freq'!$B$11:$J$350,9,FALSE)*10,O72*VLOOKUP($C72,'IBNR+Freq'!$B$11:$J$350,9,FALSE)),0)</f>
        <v>1112968.5282677314</v>
      </c>
      <c r="T72" s="247">
        <f>+IFERROR(IF(D72=1,P72*VLOOKUP($C72,'IBNR+Freq'!$B$11:$J$350,9,FALSE)*10,P72*VLOOKUP($C72,'IBNR+Freq'!$B$11:$J$350,9,FALSE)),0)</f>
        <v>550693.03716558521</v>
      </c>
      <c r="U72" s="247">
        <f>+IFERROR(IF(D72=1,Q72*VLOOKUP($C72,'IBNR+Freq'!$B$11:$J$350,9,FALSE)*10,Q72*VLOOKUP($C72,'IBNR+Freq'!$B$11:$J$350,9,FALSE)),0)</f>
        <v>43872.931577882839</v>
      </c>
      <c r="V72" s="248">
        <f t="shared" si="10"/>
        <v>1707534.4970111994</v>
      </c>
      <c r="W72" s="357">
        <f>+IFERROR(IF(D72=1,VLOOKUP(C72,'IBNR+Freq'!B$11:J$350,9,FALSE)*10,VLOOKUP(C72,'IBNR+Freq'!B$11:J$350,9,FALSE)),0)</f>
        <v>442480</v>
      </c>
      <c r="X72" s="247">
        <f t="shared" si="11"/>
        <v>1379143.157704748</v>
      </c>
      <c r="Y72" s="247">
        <f t="shared" si="12"/>
        <v>682395.33725599165</v>
      </c>
      <c r="Z72" s="247">
        <f t="shared" si="13"/>
        <v>54365.466639260012</v>
      </c>
      <c r="AA72" s="229">
        <f>+IF($D72=1, _xlfn.XLOOKUP($W72,Credibility!B$12:B$112,Credibility!$E$12:$E$112,,-1,-2),_xlfn.XLOOKUP(X72*AA$4,Credibility!B$12:B$112,Credibility!$E$12:$E$112,,-1,-2))</f>
        <v>0.01</v>
      </c>
      <c r="AB72" s="225">
        <f>+IF($D72=1, _xlfn.XLOOKUP($W72,Credibility!C$12:C$112,Credibility!$E$12:$E$112,,-1,-2),_xlfn.XLOOKUP(Y72*AB$4,Credibility!C$12:C$112,Credibility!$E$12:$E$112,,-1,-2))</f>
        <v>0.04</v>
      </c>
      <c r="AC72" s="230">
        <f>+IF($D72=1, _xlfn.XLOOKUP($W72,Credibility!D$12:D$112,Credibility!$E$12:$E$112,,-1,-2),_xlfn.XLOOKUP(Z72*AC$4,Credibility!D$12:D$112,Credibility!$E$12:$E$112,,-1,-2))</f>
        <v>0.04</v>
      </c>
    </row>
    <row r="73" spans="2:29" x14ac:dyDescent="0.2">
      <c r="B73" s="474">
        <v>1</v>
      </c>
      <c r="C73" s="250">
        <v>413</v>
      </c>
      <c r="D73" s="250">
        <v>1</v>
      </c>
      <c r="E73" s="251">
        <f t="shared" si="6"/>
        <v>0.62919999999999998</v>
      </c>
      <c r="F73" s="245">
        <f>+IFERROR(VLOOKUP($C73,'PYV(Pre-Surcharge)'!$H$8:$M$350,2,FALSE),0)</f>
        <v>8.8800000000000008</v>
      </c>
      <c r="G73" s="244">
        <f>+IFERROR(VLOOKUP($C73,'PYV(Pre-Surcharge)'!$H$8:$M413,4,FALSE),0)</f>
        <v>3.7890000000000001</v>
      </c>
      <c r="H73" s="244">
        <f>+IFERROR(VLOOKUP($C73,'PYV(Pre-Surcharge)'!$H$8:$M413,5,FALSE),0)</f>
        <v>1.4930000000000001</v>
      </c>
      <c r="I73" s="244">
        <f>+IFERROR(VLOOKUP($C73,'PYV(Pre-Surcharge)'!$H$8:$M413,6,FALSE),0)</f>
        <v>0.17499999999999999</v>
      </c>
      <c r="J73" s="245">
        <f t="shared" si="7"/>
        <v>5.4569999999999999</v>
      </c>
      <c r="K73" s="244">
        <f t="shared" si="14"/>
        <v>3.8794694051676748</v>
      </c>
      <c r="L73" s="244">
        <f t="shared" si="15"/>
        <v>1.5286481451346896</v>
      </c>
      <c r="M73" s="244">
        <f t="shared" si="16"/>
        <v>0.17917844969763608</v>
      </c>
      <c r="N73" s="295">
        <f t="shared" si="17"/>
        <v>5.5872960000000003</v>
      </c>
      <c r="O73" s="244">
        <f t="shared" si="18"/>
        <v>3.1307318099703139</v>
      </c>
      <c r="P73" s="244">
        <f t="shared" si="19"/>
        <v>1.2336190531236946</v>
      </c>
      <c r="Q73" s="244">
        <f t="shared" si="20"/>
        <v>0.14459700890599234</v>
      </c>
      <c r="R73" s="245">
        <f t="shared" si="9"/>
        <v>4.5089478720000011</v>
      </c>
      <c r="S73" s="246">
        <f>+IFERROR(IF(D73=1,O73*VLOOKUP($C73,'IBNR+Freq'!$B$11:$J$350,9,FALSE)*10,O73*VLOOKUP($C73,'IBNR+Freq'!$B$11:$J$350,9,FALSE)),0)</f>
        <v>1752114.0574498861</v>
      </c>
      <c r="T73" s="247">
        <f>+IFERROR(IF(D73=1,P73*VLOOKUP($C73,'IBNR+Freq'!$B$11:$J$350,9,FALSE)*10,P73*VLOOKUP($C73,'IBNR+Freq'!$B$11:$J$350,9,FALSE)),0)</f>
        <v>690394.90308067575</v>
      </c>
      <c r="U73" s="247">
        <f>+IFERROR(IF(D73=1,Q73*VLOOKUP($C73,'IBNR+Freq'!$B$11:$J$350,9,FALSE)*10,Q73*VLOOKUP($C73,'IBNR+Freq'!$B$11:$J$350,9,FALSE)),0)</f>
        <v>80923.71603423862</v>
      </c>
      <c r="V73" s="248">
        <f t="shared" si="10"/>
        <v>2523432.6765648006</v>
      </c>
      <c r="W73" s="357">
        <f>+IFERROR(IF(D73=1,VLOOKUP(C73,'IBNR+Freq'!B$11:J$350,9,FALSE)*10,VLOOKUP(C73,'IBNR+Freq'!B$11:J$350,9,FALSE)),0)</f>
        <v>559650</v>
      </c>
      <c r="X73" s="247">
        <f t="shared" si="11"/>
        <v>2171145.052602089</v>
      </c>
      <c r="Y73" s="247">
        <f t="shared" si="12"/>
        <v>855507.93442462909</v>
      </c>
      <c r="Z73" s="247">
        <f t="shared" si="13"/>
        <v>100277.21937328203</v>
      </c>
      <c r="AA73" s="229">
        <f>+IF($D73=1, _xlfn.XLOOKUP($W73,Credibility!B$12:B$112,Credibility!$E$12:$E$112,,-1,-2),_xlfn.XLOOKUP(X73*AA$4,Credibility!B$12:B$112,Credibility!$E$12:$E$112,,-1,-2))</f>
        <v>0.01</v>
      </c>
      <c r="AB73" s="225">
        <f>+IF($D73=1, _xlfn.XLOOKUP($W73,Credibility!C$12:C$112,Credibility!$E$12:$E$112,,-1,-2),_xlfn.XLOOKUP(Y73*AB$4,Credibility!C$12:C$112,Credibility!$E$12:$E$112,,-1,-2))</f>
        <v>0.04</v>
      </c>
      <c r="AC73" s="230">
        <f>+IF($D73=1, _xlfn.XLOOKUP($W73,Credibility!D$12:D$112,Credibility!$E$12:$E$112,,-1,-2),_xlfn.XLOOKUP(Z73*AC$4,Credibility!D$12:D$112,Credibility!$E$12:$E$112,,-1,-2))</f>
        <v>0.05</v>
      </c>
    </row>
    <row r="74" spans="2:29" x14ac:dyDescent="0.2">
      <c r="B74" s="474">
        <v>1</v>
      </c>
      <c r="C74" s="250">
        <v>415</v>
      </c>
      <c r="D74" s="250">
        <v>1</v>
      </c>
      <c r="E74" s="251">
        <f t="shared" si="6"/>
        <v>0.62919999999999998</v>
      </c>
      <c r="F74" s="245">
        <f>+IFERROR(VLOOKUP($C74,'PYV(Pre-Surcharge)'!$H$8:$M$350,2,FALSE),0)</f>
        <v>4.93</v>
      </c>
      <c r="G74" s="244">
        <f>+IFERROR(VLOOKUP($C74,'PYV(Pre-Surcharge)'!$H$8:$M414,4,FALSE),0)</f>
        <v>2.11</v>
      </c>
      <c r="H74" s="244">
        <f>+IFERROR(VLOOKUP($C74,'PYV(Pre-Surcharge)'!$H$8:$M414,5,FALSE),0)</f>
        <v>0.84499999999999997</v>
      </c>
      <c r="I74" s="244">
        <f>+IFERROR(VLOOKUP($C74,'PYV(Pre-Surcharge)'!$H$8:$M414,6,FALSE),0)</f>
        <v>0.14699999999999999</v>
      </c>
      <c r="J74" s="245">
        <f t="shared" si="7"/>
        <v>3.1019999999999999</v>
      </c>
      <c r="K74" s="244">
        <f t="shared" si="14"/>
        <v>2.1099700709219857</v>
      </c>
      <c r="L74" s="244">
        <f t="shared" si="15"/>
        <v>0.84498801418439717</v>
      </c>
      <c r="M74" s="244">
        <f t="shared" si="16"/>
        <v>0.14699791489361702</v>
      </c>
      <c r="N74" s="295">
        <f t="shared" si="17"/>
        <v>3.1019559999999999</v>
      </c>
      <c r="O74" s="244">
        <f t="shared" si="18"/>
        <v>1.7027458472340427</v>
      </c>
      <c r="P74" s="244">
        <f t="shared" si="19"/>
        <v>0.68190532744680854</v>
      </c>
      <c r="Q74" s="244">
        <f t="shared" si="20"/>
        <v>0.11862731731914894</v>
      </c>
      <c r="R74" s="245">
        <f t="shared" si="9"/>
        <v>2.5032784919999997</v>
      </c>
      <c r="S74" s="246">
        <f>+IFERROR(IF(D74=1,O74*VLOOKUP($C74,'IBNR+Freq'!$B$11:$J$350,9,FALSE)*10,O74*VLOOKUP($C74,'IBNR+Freq'!$B$11:$J$350,9,FALSE)),0)</f>
        <v>114220.19143245957</v>
      </c>
      <c r="T74" s="247">
        <f>+IFERROR(IF(D74=1,P74*VLOOKUP($C74,'IBNR+Freq'!$B$11:$J$350,9,FALSE)*10,P74*VLOOKUP($C74,'IBNR+Freq'!$B$11:$J$350,9,FALSE)),0)</f>
        <v>45742.209365131923</v>
      </c>
      <c r="U74" s="247">
        <f>+IFERROR(IF(D74=1,Q74*VLOOKUP($C74,'IBNR+Freq'!$B$11:$J$350,9,FALSE)*10,Q74*VLOOKUP($C74,'IBNR+Freq'!$B$11:$J$350,9,FALSE)),0)</f>
        <v>7957.5204457685104</v>
      </c>
      <c r="V74" s="248">
        <f t="shared" si="10"/>
        <v>167919.92124336</v>
      </c>
      <c r="W74" s="357">
        <f>+IFERROR(IF(D74=1,VLOOKUP(C74,'IBNR+Freq'!B$11:J$350,9,FALSE)*10,VLOOKUP(C74,'IBNR+Freq'!B$11:J$350,9,FALSE)),0)</f>
        <v>67080</v>
      </c>
      <c r="X74" s="247">
        <f t="shared" si="11"/>
        <v>141536.7923574468</v>
      </c>
      <c r="Y74" s="247">
        <f t="shared" si="12"/>
        <v>56681.795991489365</v>
      </c>
      <c r="Z74" s="247">
        <f t="shared" si="13"/>
        <v>9860.6201310638298</v>
      </c>
      <c r="AA74" s="229">
        <f>+IF($D74=1, _xlfn.XLOOKUP($W74,Credibility!B$12:B$112,Credibility!$E$12:$E$112,,-1,-2),_xlfn.XLOOKUP(X74*AA$4,Credibility!B$12:B$112,Credibility!$E$12:$E$112,,-1,-2))</f>
        <v>0</v>
      </c>
      <c r="AB74" s="225">
        <f>+IF($D74=1, _xlfn.XLOOKUP($W74,Credibility!C$12:C$112,Credibility!$E$12:$E$112,,-1,-2),_xlfn.XLOOKUP(Y74*AB$4,Credibility!C$12:C$112,Credibility!$E$12:$E$112,,-1,-2))</f>
        <v>0.01</v>
      </c>
      <c r="AC74" s="230">
        <f>+IF($D74=1, _xlfn.XLOOKUP($W74,Credibility!D$12:D$112,Credibility!$E$12:$E$112,,-1,-2),_xlfn.XLOOKUP(Z74*AC$4,Credibility!D$12:D$112,Credibility!$E$12:$E$112,,-1,-2))</f>
        <v>0.01</v>
      </c>
    </row>
    <row r="75" spans="2:29" x14ac:dyDescent="0.2">
      <c r="B75" s="474">
        <v>1</v>
      </c>
      <c r="C75" s="250">
        <v>416</v>
      </c>
      <c r="D75" s="250">
        <v>1</v>
      </c>
      <c r="E75" s="251">
        <f t="shared" ref="E75:E138" si="21">+IF(B75=1,H$4,IF(B75=2,H$5,IF(B75=3,H$6)))</f>
        <v>0.62919999999999998</v>
      </c>
      <c r="F75" s="245">
        <f>+IFERROR(VLOOKUP($C75,'PYV(Pre-Surcharge)'!$H$8:$M$350,2,FALSE),0)</f>
        <v>3.03</v>
      </c>
      <c r="G75" s="244">
        <f>+IFERROR(VLOOKUP($C75,'PYV(Pre-Surcharge)'!$H$8:$M415,4,FALSE),0)</f>
        <v>1.127</v>
      </c>
      <c r="H75" s="244">
        <f>+IFERROR(VLOOKUP($C75,'PYV(Pre-Surcharge)'!$H$8:$M415,5,FALSE),0)</f>
        <v>0.73199999999999998</v>
      </c>
      <c r="I75" s="244">
        <f>+IFERROR(VLOOKUP($C75,'PYV(Pre-Surcharge)'!$H$8:$M415,6,FALSE),0)</f>
        <v>3.9E-2</v>
      </c>
      <c r="J75" s="245">
        <f t="shared" ref="J75:J138" si="22">+G75+H75+I75</f>
        <v>1.8979999999999999</v>
      </c>
      <c r="K75" s="244">
        <f t="shared" si="14"/>
        <v>1.1320329041095891</v>
      </c>
      <c r="L75" s="244">
        <f t="shared" si="15"/>
        <v>0.73526893150684924</v>
      </c>
      <c r="M75" s="244">
        <f t="shared" si="16"/>
        <v>3.9174164383561645E-2</v>
      </c>
      <c r="N75" s="295">
        <f t="shared" si="17"/>
        <v>1.9064760000000001</v>
      </c>
      <c r="O75" s="244">
        <f t="shared" si="18"/>
        <v>0.91355055361643844</v>
      </c>
      <c r="P75" s="244">
        <f t="shared" si="19"/>
        <v>0.59336202772602742</v>
      </c>
      <c r="Q75" s="244">
        <f t="shared" si="20"/>
        <v>3.1613550657534246E-2</v>
      </c>
      <c r="R75" s="245">
        <f t="shared" ref="R75:R141" si="23">+SUM(O75:Q75)</f>
        <v>1.5385261320000003</v>
      </c>
      <c r="S75" s="246">
        <f>+IFERROR(IF(D75=1,O75*VLOOKUP($C75,'IBNR+Freq'!$B$11:$J$350,9,FALSE)*10,O75*VLOOKUP($C75,'IBNR+Freq'!$B$11:$J$350,9,FALSE)),0)</f>
        <v>157167.23724417208</v>
      </c>
      <c r="T75" s="247">
        <f>+IFERROR(IF(D75=1,P75*VLOOKUP($C75,'IBNR+Freq'!$B$11:$J$350,9,FALSE)*10,P75*VLOOKUP($C75,'IBNR+Freq'!$B$11:$J$350,9,FALSE)),0)</f>
        <v>102082.00324998575</v>
      </c>
      <c r="U75" s="247">
        <f>+IFERROR(IF(D75=1,Q75*VLOOKUP($C75,'IBNR+Freq'!$B$11:$J$350,9,FALSE)*10,Q75*VLOOKUP($C75,'IBNR+Freq'!$B$11:$J$350,9,FALSE)),0)</f>
        <v>5438.7952551221915</v>
      </c>
      <c r="V75" s="248">
        <f t="shared" ref="V75:V141" si="24">+S75+T75+U75</f>
        <v>264688.03574928001</v>
      </c>
      <c r="W75" s="357">
        <f>+IFERROR(IF(D75=1,VLOOKUP(C75,'IBNR+Freq'!B$11:J$350,9,FALSE)*10,VLOOKUP(C75,'IBNR+Freq'!B$11:J$350,9,FALSE)),0)</f>
        <v>172040</v>
      </c>
      <c r="X75" s="247">
        <f t="shared" ref="X75:X141" si="25">+$W75*K75</f>
        <v>194754.94082301372</v>
      </c>
      <c r="Y75" s="247">
        <f t="shared" ref="Y75:Y141" si="26">+$W75*L75</f>
        <v>126495.66697643834</v>
      </c>
      <c r="Z75" s="247">
        <f t="shared" ref="Z75:Z141" si="27">+$W75*M75</f>
        <v>6739.5232405479455</v>
      </c>
      <c r="AA75" s="229">
        <f>+IF($D75=1, _xlfn.XLOOKUP($W75,Credibility!B$12:B$112,Credibility!$E$12:$E$112,,-1,-2),_xlfn.XLOOKUP(X75*AA$4,Credibility!B$12:B$112,Credibility!$E$12:$E$112,,-1,-2))</f>
        <v>0.01</v>
      </c>
      <c r="AB75" s="225">
        <f>+IF($D75=1, _xlfn.XLOOKUP($W75,Credibility!C$12:C$112,Credibility!$E$12:$E$112,,-1,-2),_xlfn.XLOOKUP(Y75*AB$4,Credibility!C$12:C$112,Credibility!$E$12:$E$112,,-1,-2))</f>
        <v>0.02</v>
      </c>
      <c r="AC75" s="230">
        <f>+IF($D75=1, _xlfn.XLOOKUP($W75,Credibility!D$12:D$112,Credibility!$E$12:$E$112,,-1,-2),_xlfn.XLOOKUP(Z75*AC$4,Credibility!D$12:D$112,Credibility!$E$12:$E$112,,-1,-2))</f>
        <v>0.02</v>
      </c>
    </row>
    <row r="76" spans="2:29" x14ac:dyDescent="0.2">
      <c r="B76" s="474">
        <v>1</v>
      </c>
      <c r="C76" s="250">
        <v>433</v>
      </c>
      <c r="D76" s="250">
        <v>1</v>
      </c>
      <c r="E76" s="251">
        <f t="shared" si="21"/>
        <v>0.62919999999999998</v>
      </c>
      <c r="F76" s="245">
        <f>+IFERROR(VLOOKUP($C76,'PYV(Pre-Surcharge)'!$H$8:$M$350,2,FALSE),0)</f>
        <v>4.95</v>
      </c>
      <c r="G76" s="244">
        <f>+IFERROR(VLOOKUP($C76,'PYV(Pre-Surcharge)'!$H$8:$M416,4,FALSE),0)</f>
        <v>1.7410000000000001</v>
      </c>
      <c r="H76" s="244">
        <f>+IFERROR(VLOOKUP($C76,'PYV(Pre-Surcharge)'!$H$8:$M416,5,FALSE),0)</f>
        <v>1.1160000000000001</v>
      </c>
      <c r="I76" s="244">
        <f>+IFERROR(VLOOKUP($C76,'PYV(Pre-Surcharge)'!$H$8:$M416,6,FALSE),0)</f>
        <v>0.125</v>
      </c>
      <c r="J76" s="245">
        <f t="shared" si="22"/>
        <v>2.9820000000000002</v>
      </c>
      <c r="K76" s="244">
        <f t="shared" ref="K76:K139" si="28">+($F76*$E76*G76/$J76)</f>
        <v>1.8183816700201205</v>
      </c>
      <c r="L76" s="244">
        <f t="shared" ref="L76:L139" si="29">($F76*$E76*H76/$J76)</f>
        <v>1.1656024949698189</v>
      </c>
      <c r="M76" s="244">
        <f t="shared" ref="M76:M139" si="30">+($F76*$E76*I76/$J76)</f>
        <v>0.13055583501006035</v>
      </c>
      <c r="N76" s="295">
        <f t="shared" ref="N76:N139" si="31">+SUM(K76:M76)</f>
        <v>3.1145399999999999</v>
      </c>
      <c r="O76" s="244">
        <f t="shared" si="18"/>
        <v>1.4674340077062373</v>
      </c>
      <c r="P76" s="244">
        <f t="shared" si="19"/>
        <v>0.94064121344064389</v>
      </c>
      <c r="Q76" s="244">
        <f t="shared" si="20"/>
        <v>0.10535855885311871</v>
      </c>
      <c r="R76" s="245">
        <f t="shared" si="23"/>
        <v>2.5134337800000002</v>
      </c>
      <c r="S76" s="246">
        <f>+IFERROR(IF(D76=1,O76*VLOOKUP($C76,'IBNR+Freq'!$B$11:$J$350,9,FALSE)*10,O76*VLOOKUP($C76,'IBNR+Freq'!$B$11:$J$350,9,FALSE)),0)</f>
        <v>17183.652230240037</v>
      </c>
      <c r="T76" s="247">
        <f>+IFERROR(IF(D76=1,P76*VLOOKUP($C76,'IBNR+Freq'!$B$11:$J$350,9,FALSE)*10,P76*VLOOKUP($C76,'IBNR+Freq'!$B$11:$J$350,9,FALSE)),0)</f>
        <v>11014.90860938994</v>
      </c>
      <c r="U76" s="247">
        <f>+IFERROR(IF(D76=1,Q76*VLOOKUP($C76,'IBNR+Freq'!$B$11:$J$350,9,FALSE)*10,Q76*VLOOKUP($C76,'IBNR+Freq'!$B$11:$J$350,9,FALSE)),0)</f>
        <v>1233.7487241700201</v>
      </c>
      <c r="V76" s="248">
        <f t="shared" si="24"/>
        <v>29432.309563800001</v>
      </c>
      <c r="W76" s="357">
        <f>+IFERROR(IF(D76=1,VLOOKUP(C76,'IBNR+Freq'!B$11:J$350,9,FALSE)*10,VLOOKUP(C76,'IBNR+Freq'!B$11:J$350,9,FALSE)),0)</f>
        <v>11710</v>
      </c>
      <c r="X76" s="247">
        <f t="shared" si="25"/>
        <v>21293.249355935612</v>
      </c>
      <c r="Y76" s="247">
        <f t="shared" si="26"/>
        <v>13649.20521609658</v>
      </c>
      <c r="Z76" s="247">
        <f t="shared" si="27"/>
        <v>1528.8088279678068</v>
      </c>
      <c r="AA76" s="229">
        <f>+IF($D76=1, _xlfn.XLOOKUP($W76,Credibility!B$12:B$112,Credibility!$E$12:$E$112,,-1,-2),_xlfn.XLOOKUP(X76*AA$4,Credibility!B$12:B$112,Credibility!$E$12:$E$112,,-1,-2))</f>
        <v>0</v>
      </c>
      <c r="AB76" s="225">
        <f>+IF($D76=1, _xlfn.XLOOKUP($W76,Credibility!C$12:C$112,Credibility!$E$12:$E$112,,-1,-2),_xlfn.XLOOKUP(Y76*AB$4,Credibility!C$12:C$112,Credibility!$E$12:$E$112,,-1,-2))</f>
        <v>0</v>
      </c>
      <c r="AC76" s="230">
        <f>+IF($D76=1, _xlfn.XLOOKUP($W76,Credibility!D$12:D$112,Credibility!$E$12:$E$112,,-1,-2),_xlfn.XLOOKUP(Z76*AC$4,Credibility!D$12:D$112,Credibility!$E$12:$E$112,,-1,-2))</f>
        <v>0</v>
      </c>
    </row>
    <row r="77" spans="2:29" x14ac:dyDescent="0.2">
      <c r="B77" s="474">
        <v>1</v>
      </c>
      <c r="C77" s="250">
        <v>441</v>
      </c>
      <c r="D77" s="250">
        <v>1</v>
      </c>
      <c r="E77" s="251">
        <f t="shared" si="21"/>
        <v>0.62919999999999998</v>
      </c>
      <c r="F77" s="245">
        <f>+IFERROR(VLOOKUP($C77,'PYV(Pre-Surcharge)'!$H$8:$M$350,2,FALSE),0)</f>
        <v>1.79</v>
      </c>
      <c r="G77" s="244">
        <f>+IFERROR(VLOOKUP($C77,'PYV(Pre-Surcharge)'!$H$8:$M417,4,FALSE),0)</f>
        <v>0.60199999999999998</v>
      </c>
      <c r="H77" s="244">
        <f>+IFERROR(VLOOKUP($C77,'PYV(Pre-Surcharge)'!$H$8:$M417,5,FALSE),0)</f>
        <v>0.46600000000000003</v>
      </c>
      <c r="I77" s="244">
        <f>+IFERROR(VLOOKUP($C77,'PYV(Pre-Surcharge)'!$H$8:$M417,6,FALSE),0)</f>
        <v>8.2000000000000003E-2</v>
      </c>
      <c r="J77" s="245">
        <f t="shared" si="22"/>
        <v>1.1500000000000001</v>
      </c>
      <c r="K77" s="244">
        <f t="shared" si="28"/>
        <v>0.5895768139130434</v>
      </c>
      <c r="L77" s="244">
        <f t="shared" si="29"/>
        <v>0.4563833808695652</v>
      </c>
      <c r="M77" s="244">
        <f t="shared" si="30"/>
        <v>8.0307805217391295E-2</v>
      </c>
      <c r="N77" s="295">
        <f t="shared" si="31"/>
        <v>1.126268</v>
      </c>
      <c r="O77" s="244">
        <f t="shared" si="18"/>
        <v>0.47578848882782604</v>
      </c>
      <c r="P77" s="244">
        <f t="shared" si="19"/>
        <v>0.36830138836173915</v>
      </c>
      <c r="Q77" s="244">
        <f t="shared" si="20"/>
        <v>6.4808398810434778E-2</v>
      </c>
      <c r="R77" s="245">
        <f t="shared" si="23"/>
        <v>0.90889827599999995</v>
      </c>
      <c r="S77" s="246">
        <f>+IFERROR(IF(D77=1,O77*VLOOKUP($C77,'IBNR+Freq'!$B$11:$J$350,9,FALSE)*10,O77*VLOOKUP($C77,'IBNR+Freq'!$B$11:$J$350,9,FALSE)),0)</f>
        <v>12422.837443294538</v>
      </c>
      <c r="T77" s="247">
        <f>+IFERROR(IF(D77=1,P77*VLOOKUP($C77,'IBNR+Freq'!$B$11:$J$350,9,FALSE)*10,P77*VLOOKUP($C77,'IBNR+Freq'!$B$11:$J$350,9,FALSE)),0)</f>
        <v>9616.3492501250093</v>
      </c>
      <c r="U77" s="247">
        <f>+IFERROR(IF(D77=1,Q77*VLOOKUP($C77,'IBNR+Freq'!$B$11:$J$350,9,FALSE)*10,Q77*VLOOKUP($C77,'IBNR+Freq'!$B$11:$J$350,9,FALSE)),0)</f>
        <v>1692.1472929404522</v>
      </c>
      <c r="V77" s="248">
        <f t="shared" si="24"/>
        <v>23731.333986360001</v>
      </c>
      <c r="W77" s="357">
        <f>+IFERROR(IF(D77=1,VLOOKUP(C77,'IBNR+Freq'!B$11:J$350,9,FALSE)*10,VLOOKUP(C77,'IBNR+Freq'!B$11:J$350,9,FALSE)),0)</f>
        <v>26110</v>
      </c>
      <c r="X77" s="247">
        <f t="shared" si="25"/>
        <v>15393.850611269563</v>
      </c>
      <c r="Y77" s="247">
        <f t="shared" si="26"/>
        <v>11916.170074504347</v>
      </c>
      <c r="Z77" s="247">
        <f t="shared" si="27"/>
        <v>2096.8367942260866</v>
      </c>
      <c r="AA77" s="229">
        <f>+IF($D77=1, _xlfn.XLOOKUP($W77,Credibility!B$12:B$112,Credibility!$E$12:$E$112,,-1,-2),_xlfn.XLOOKUP(X77*AA$4,Credibility!B$12:B$112,Credibility!$E$12:$E$112,,-1,-2))</f>
        <v>0</v>
      </c>
      <c r="AB77" s="225">
        <f>+IF($D77=1, _xlfn.XLOOKUP($W77,Credibility!C$12:C$112,Credibility!$E$12:$E$112,,-1,-2),_xlfn.XLOOKUP(Y77*AB$4,Credibility!C$12:C$112,Credibility!$E$12:$E$112,,-1,-2))</f>
        <v>0.01</v>
      </c>
      <c r="AC77" s="230">
        <f>+IF($D77=1, _xlfn.XLOOKUP($W77,Credibility!D$12:D$112,Credibility!$E$12:$E$112,,-1,-2),_xlfn.XLOOKUP(Z77*AC$4,Credibility!D$12:D$112,Credibility!$E$12:$E$112,,-1,-2))</f>
        <v>0.01</v>
      </c>
    </row>
    <row r="78" spans="2:29" x14ac:dyDescent="0.2">
      <c r="B78" s="474">
        <v>1</v>
      </c>
      <c r="C78" s="250">
        <v>445</v>
      </c>
      <c r="D78" s="250">
        <v>1</v>
      </c>
      <c r="E78" s="251">
        <f t="shared" si="21"/>
        <v>0.62919999999999998</v>
      </c>
      <c r="F78" s="245">
        <f>+IFERROR(VLOOKUP($C78,'PYV(Pre-Surcharge)'!$H$8:$M$350,2,FALSE),0)</f>
        <v>3.53</v>
      </c>
      <c r="G78" s="244">
        <f>+IFERROR(VLOOKUP($C78,'PYV(Pre-Surcharge)'!$H$8:$M418,4,FALSE),0)</f>
        <v>1.323</v>
      </c>
      <c r="H78" s="244">
        <f>+IFERROR(VLOOKUP($C78,'PYV(Pre-Surcharge)'!$H$8:$M418,5,FALSE),0)</f>
        <v>0.95699999999999996</v>
      </c>
      <c r="I78" s="244">
        <f>+IFERROR(VLOOKUP($C78,'PYV(Pre-Surcharge)'!$H$8:$M418,6,FALSE),0)</f>
        <v>0.14499999999999999</v>
      </c>
      <c r="J78" s="245">
        <f t="shared" si="22"/>
        <v>2.4249999999999998</v>
      </c>
      <c r="K78" s="244">
        <f t="shared" si="28"/>
        <v>1.2117457929896904</v>
      </c>
      <c r="L78" s="244">
        <f t="shared" si="29"/>
        <v>0.87652360082474201</v>
      </c>
      <c r="M78" s="244">
        <f t="shared" si="30"/>
        <v>0.132806606185567</v>
      </c>
      <c r="N78" s="295">
        <f t="shared" si="31"/>
        <v>2.2210759999999996</v>
      </c>
      <c r="O78" s="244">
        <f t="shared" si="18"/>
        <v>0.97787885494268023</v>
      </c>
      <c r="P78" s="244">
        <f t="shared" si="19"/>
        <v>0.7073545458655669</v>
      </c>
      <c r="Q78" s="244">
        <f t="shared" si="20"/>
        <v>0.10717493119175257</v>
      </c>
      <c r="R78" s="245">
        <f t="shared" si="23"/>
        <v>1.7924083319999997</v>
      </c>
      <c r="S78" s="246">
        <f>+IFERROR(IF(D78=1,O78*VLOOKUP($C78,'IBNR+Freq'!$B$11:$J$350,9,FALSE)*10,O78*VLOOKUP($C78,'IBNR+Freq'!$B$11:$J$350,9,FALSE)),0)</f>
        <v>158025.22295873711</v>
      </c>
      <c r="T78" s="247">
        <f>+IFERROR(IF(D78=1,P78*VLOOKUP($C78,'IBNR+Freq'!$B$11:$J$350,9,FALSE)*10,P78*VLOOKUP($C78,'IBNR+Freq'!$B$11:$J$350,9,FALSE)),0)</f>
        <v>114308.49461187562</v>
      </c>
      <c r="U78" s="247">
        <f>+IFERROR(IF(D78=1,Q78*VLOOKUP($C78,'IBNR+Freq'!$B$11:$J$350,9,FALSE)*10,Q78*VLOOKUP($C78,'IBNR+Freq'!$B$11:$J$350,9,FALSE)),0)</f>
        <v>17319.468880587214</v>
      </c>
      <c r="V78" s="248">
        <f t="shared" si="24"/>
        <v>289653.18645119993</v>
      </c>
      <c r="W78" s="357">
        <f>+IFERROR(IF(D78=1,VLOOKUP(C78,'IBNR+Freq'!B$11:J$350,9,FALSE)*10,VLOOKUP(C78,'IBNR+Freq'!B$11:J$350,9,FALSE)),0)</f>
        <v>161600</v>
      </c>
      <c r="X78" s="247">
        <f t="shared" si="25"/>
        <v>195818.12014713397</v>
      </c>
      <c r="Y78" s="247">
        <f t="shared" si="26"/>
        <v>141646.2138932783</v>
      </c>
      <c r="Z78" s="247">
        <f t="shared" si="27"/>
        <v>21461.547559587627</v>
      </c>
      <c r="AA78" s="229">
        <f>+IF($D78=1, _xlfn.XLOOKUP($W78,Credibility!B$12:B$112,Credibility!$E$12:$E$112,,-1,-2),_xlfn.XLOOKUP(X78*AA$4,Credibility!B$12:B$112,Credibility!$E$12:$E$112,,-1,-2))</f>
        <v>0.01</v>
      </c>
      <c r="AB78" s="225">
        <f>+IF($D78=1, _xlfn.XLOOKUP($W78,Credibility!C$12:C$112,Credibility!$E$12:$E$112,,-1,-2),_xlfn.XLOOKUP(Y78*AB$4,Credibility!C$12:C$112,Credibility!$E$12:$E$112,,-1,-2))</f>
        <v>0.02</v>
      </c>
      <c r="AC78" s="230">
        <f>+IF($D78=1, _xlfn.XLOOKUP($W78,Credibility!D$12:D$112,Credibility!$E$12:$E$112,,-1,-2),_xlfn.XLOOKUP(Z78*AC$4,Credibility!D$12:D$112,Credibility!$E$12:$E$112,,-1,-2))</f>
        <v>0.02</v>
      </c>
    </row>
    <row r="79" spans="2:29" s="338" customFormat="1" x14ac:dyDescent="0.2">
      <c r="B79" s="474">
        <v>1</v>
      </c>
      <c r="C79" s="250">
        <v>446</v>
      </c>
      <c r="D79" s="250">
        <v>1</v>
      </c>
      <c r="E79" s="251">
        <f t="shared" si="21"/>
        <v>0.62919999999999998</v>
      </c>
      <c r="F79" s="245">
        <f>+IFERROR(VLOOKUP($C79,'PYV(Pre-Surcharge)'!$H$8:$M$350,2,FALSE),0)</f>
        <v>1.97</v>
      </c>
      <c r="G79" s="244">
        <f>+IFERROR(VLOOKUP($C79,'PYV(Pre-Surcharge)'!$H$8:$M419,4,FALSE),0)</f>
        <v>0.67500000000000004</v>
      </c>
      <c r="H79" s="244">
        <f>+IFERROR(VLOOKUP($C79,'PYV(Pre-Surcharge)'!$H$8:$M419,5,FALSE),0)</f>
        <v>0.503</v>
      </c>
      <c r="I79" s="244">
        <f>+IFERROR(VLOOKUP($C79,'PYV(Pre-Surcharge)'!$H$8:$M419,6,FALSE),0)</f>
        <v>8.8999999999999996E-2</v>
      </c>
      <c r="J79" s="245">
        <f t="shared" si="22"/>
        <v>1.2669999999999999</v>
      </c>
      <c r="K79" s="244">
        <f t="shared" si="28"/>
        <v>0.66036203630623524</v>
      </c>
      <c r="L79" s="244">
        <f t="shared" si="29"/>
        <v>0.49209200631412786</v>
      </c>
      <c r="M79" s="244">
        <f t="shared" si="30"/>
        <v>8.7069957379636936E-2</v>
      </c>
      <c r="N79" s="295">
        <f t="shared" si="31"/>
        <v>1.2395240000000001</v>
      </c>
      <c r="O79" s="244">
        <f t="shared" si="18"/>
        <v>0.53291216329913182</v>
      </c>
      <c r="P79" s="244">
        <f t="shared" si="19"/>
        <v>0.3971182490955012</v>
      </c>
      <c r="Q79" s="244">
        <f t="shared" si="20"/>
        <v>7.0265455605367011E-2</v>
      </c>
      <c r="R79" s="245">
        <f t="shared" ref="R79" si="32">+SUM(O79:Q79)</f>
        <v>1.000295868</v>
      </c>
      <c r="S79" s="246">
        <f>+IFERROR(IF(D79=1,O79*VLOOKUP($C79,'IBNR+Freq'!$B$11:$J$350,9,FALSE)*10,O79*VLOOKUP($C79,'IBNR+Freq'!$B$11:$J$350,9,FALSE)),0)</f>
        <v>75540.299147651938</v>
      </c>
      <c r="T79" s="247">
        <f>+IFERROR(IF(D79=1,P79*VLOOKUP($C79,'IBNR+Freq'!$B$11:$J$350,9,FALSE)*10,P79*VLOOKUP($C79,'IBNR+Freq'!$B$11:$J$350,9,FALSE)),0)</f>
        <v>56291.511809287294</v>
      </c>
      <c r="U79" s="247">
        <f>+IFERROR(IF(D79=1,Q79*VLOOKUP($C79,'IBNR+Freq'!$B$11:$J$350,9,FALSE)*10,Q79*VLOOKUP($C79,'IBNR+Freq'!$B$11:$J$350,9,FALSE)),0)</f>
        <v>9960.1283320607745</v>
      </c>
      <c r="V79" s="248">
        <f t="shared" ref="V79" si="33">+S79+T79+U79</f>
        <v>141791.939289</v>
      </c>
      <c r="W79" s="357">
        <f>+IFERROR(IF(D79=1,VLOOKUP(C79,'IBNR+Freq'!B$11:J$350,9,FALSE)*10,VLOOKUP(C79,'IBNR+Freq'!B$11:J$350,9,FALSE)),0)</f>
        <v>141750</v>
      </c>
      <c r="X79" s="247">
        <f t="shared" ref="X79" si="34">+$W79*K79</f>
        <v>93606.31864640885</v>
      </c>
      <c r="Y79" s="247">
        <f t="shared" ref="Y79" si="35">+$W79*L79</f>
        <v>69754.041895027622</v>
      </c>
      <c r="Z79" s="247">
        <f t="shared" ref="Z79" si="36">+$W79*M79</f>
        <v>12342.166458563535</v>
      </c>
      <c r="AA79" s="229">
        <f>+IF($D79=1, _xlfn.XLOOKUP($W79,Credibility!B$12:B$112,Credibility!$E$12:$E$112,,-1,-2),_xlfn.XLOOKUP(X79*AA$4,Credibility!B$12:B$112,Credibility!$E$12:$E$112,,-1,-2))</f>
        <v>0.01</v>
      </c>
      <c r="AB79" s="225">
        <f>+IF($D79=1, _xlfn.XLOOKUP($W79,Credibility!C$12:C$112,Credibility!$E$12:$E$112,,-1,-2),_xlfn.XLOOKUP(Y79*AB$4,Credibility!C$12:C$112,Credibility!$E$12:$E$112,,-1,-2))</f>
        <v>0.02</v>
      </c>
      <c r="AC79" s="230">
        <f>+IF($D79=1, _xlfn.XLOOKUP($W79,Credibility!D$12:D$112,Credibility!$E$12:$E$112,,-1,-2),_xlfn.XLOOKUP(Z79*AC$4,Credibility!D$12:D$112,Credibility!$E$12:$E$112,,-1,-2))</f>
        <v>0.02</v>
      </c>
    </row>
    <row r="80" spans="2:29" x14ac:dyDescent="0.2">
      <c r="B80" s="474">
        <v>1</v>
      </c>
      <c r="C80" s="250">
        <v>449</v>
      </c>
      <c r="D80" s="250">
        <v>1</v>
      </c>
      <c r="E80" s="251">
        <f t="shared" si="21"/>
        <v>0.62919999999999998</v>
      </c>
      <c r="F80" s="245">
        <f>+IFERROR(VLOOKUP($C80,'PYV(Pre-Surcharge)'!$H$8:$M$350,2,FALSE),0)</f>
        <v>3.31</v>
      </c>
      <c r="G80" s="244">
        <f>+IFERROR(VLOOKUP($C80,'PYV(Pre-Surcharge)'!$H$8:$M420,4,FALSE),0)</f>
        <v>1.2110000000000001</v>
      </c>
      <c r="H80" s="244">
        <f>+IFERROR(VLOOKUP($C80,'PYV(Pre-Surcharge)'!$H$8:$M420,5,FALSE),0)</f>
        <v>0.753</v>
      </c>
      <c r="I80" s="244">
        <f>+IFERROR(VLOOKUP($C80,'PYV(Pre-Surcharge)'!$H$8:$M420,6,FALSE),0)</f>
        <v>0.104</v>
      </c>
      <c r="J80" s="245">
        <f t="shared" si="22"/>
        <v>2.0680000000000001</v>
      </c>
      <c r="K80" s="244">
        <f t="shared" si="28"/>
        <v>1.2195800638297871</v>
      </c>
      <c r="L80" s="244">
        <f t="shared" si="29"/>
        <v>0.75833508510638292</v>
      </c>
      <c r="M80" s="244">
        <f t="shared" si="30"/>
        <v>0.10473685106382977</v>
      </c>
      <c r="N80" s="295">
        <f t="shared" si="31"/>
        <v>2.0826519999999995</v>
      </c>
      <c r="O80" s="244">
        <f t="shared" si="18"/>
        <v>0.98420111151063827</v>
      </c>
      <c r="P80" s="244">
        <f t="shared" si="19"/>
        <v>0.61197641368085109</v>
      </c>
      <c r="Q80" s="244">
        <f t="shared" si="20"/>
        <v>8.4522638808510631E-2</v>
      </c>
      <c r="R80" s="245">
        <f t="shared" si="23"/>
        <v>1.6807001640000001</v>
      </c>
      <c r="S80" s="246">
        <f>+IFERROR(IF(D80=1,O80*VLOOKUP($C80,'IBNR+Freq'!$B$11:$J$350,9,FALSE)*10,O80*VLOOKUP($C80,'IBNR+Freq'!$B$11:$J$350,9,FALSE)),0)</f>
        <v>9556.5927927682988</v>
      </c>
      <c r="T80" s="247">
        <f>+IFERROR(IF(D80=1,P80*VLOOKUP($C80,'IBNR+Freq'!$B$11:$J$350,9,FALSE)*10,P80*VLOOKUP($C80,'IBNR+Freq'!$B$11:$J$350,9,FALSE)),0)</f>
        <v>5942.2909768410636</v>
      </c>
      <c r="U80" s="247">
        <f>+IFERROR(IF(D80=1,Q80*VLOOKUP($C80,'IBNR+Freq'!$B$11:$J$350,9,FALSE)*10,Q80*VLOOKUP($C80,'IBNR+Freq'!$B$11:$J$350,9,FALSE)),0)</f>
        <v>820.71482283063813</v>
      </c>
      <c r="V80" s="248">
        <f t="shared" si="24"/>
        <v>16319.598592439999</v>
      </c>
      <c r="W80" s="357">
        <f>+IFERROR(IF(D80=1,VLOOKUP(C80,'IBNR+Freq'!B$11:J$350,9,FALSE)*10,VLOOKUP(C80,'IBNR+Freq'!B$11:J$350,9,FALSE)),0)</f>
        <v>9710</v>
      </c>
      <c r="X80" s="247">
        <f t="shared" si="25"/>
        <v>11842.122419787233</v>
      </c>
      <c r="Y80" s="247">
        <f t="shared" si="26"/>
        <v>7363.4336763829779</v>
      </c>
      <c r="Z80" s="247">
        <f t="shared" si="27"/>
        <v>1016.994823829787</v>
      </c>
      <c r="AA80" s="229">
        <f>+IF($D80=1, _xlfn.XLOOKUP($W80,Credibility!B$12:B$112,Credibility!$E$12:$E$112,,-1,-2),_xlfn.XLOOKUP(X80*AA$4,Credibility!B$12:B$112,Credibility!$E$12:$E$112,,-1,-2))</f>
        <v>0</v>
      </c>
      <c r="AB80" s="225">
        <f>+IF($D80=1, _xlfn.XLOOKUP($W80,Credibility!C$12:C$112,Credibility!$E$12:$E$112,,-1,-2),_xlfn.XLOOKUP(Y80*AB$4,Credibility!C$12:C$112,Credibility!$E$12:$E$112,,-1,-2))</f>
        <v>0</v>
      </c>
      <c r="AC80" s="230">
        <f>+IF($D80=1, _xlfn.XLOOKUP($W80,Credibility!D$12:D$112,Credibility!$E$12:$E$112,,-1,-2),_xlfn.XLOOKUP(Z80*AC$4,Credibility!D$12:D$112,Credibility!$E$12:$E$112,,-1,-2))</f>
        <v>0</v>
      </c>
    </row>
    <row r="81" spans="2:29" x14ac:dyDescent="0.2">
      <c r="B81" s="474">
        <v>1</v>
      </c>
      <c r="C81" s="250">
        <v>451</v>
      </c>
      <c r="D81" s="250">
        <v>1</v>
      </c>
      <c r="E81" s="251">
        <f t="shared" si="21"/>
        <v>0.62919999999999998</v>
      </c>
      <c r="F81" s="245">
        <f>+IFERROR(VLOOKUP($C81,'PYV(Pre-Surcharge)'!$H$8:$M$350,2,FALSE),0)</f>
        <v>5.0599999999999996</v>
      </c>
      <c r="G81" s="244">
        <f>+IFERROR(VLOOKUP($C81,'PYV(Pre-Surcharge)'!$H$8:$M421,4,FALSE),0)</f>
        <v>1.758</v>
      </c>
      <c r="H81" s="244">
        <f>+IFERROR(VLOOKUP($C81,'PYV(Pre-Surcharge)'!$H$8:$M421,5,FALSE),0)</f>
        <v>1.1679999999999999</v>
      </c>
      <c r="I81" s="244">
        <f>+IFERROR(VLOOKUP($C81,'PYV(Pre-Surcharge)'!$H$8:$M421,6,FALSE),0)</f>
        <v>0.16300000000000001</v>
      </c>
      <c r="J81" s="245">
        <f t="shared" si="22"/>
        <v>3.089</v>
      </c>
      <c r="K81" s="244">
        <f t="shared" si="28"/>
        <v>1.811924899967627</v>
      </c>
      <c r="L81" s="244">
        <f t="shared" si="29"/>
        <v>1.2038272372936223</v>
      </c>
      <c r="M81" s="244">
        <f t="shared" si="30"/>
        <v>0.16799986273875039</v>
      </c>
      <c r="N81" s="295">
        <f t="shared" si="31"/>
        <v>3.1837519999999997</v>
      </c>
      <c r="O81" s="244">
        <f t="shared" si="18"/>
        <v>1.4622233942738752</v>
      </c>
      <c r="P81" s="244">
        <f t="shared" si="19"/>
        <v>0.97148858049595321</v>
      </c>
      <c r="Q81" s="244">
        <f t="shared" si="20"/>
        <v>0.13557588923017158</v>
      </c>
      <c r="R81" s="245">
        <f t="shared" si="23"/>
        <v>2.5692878639999996</v>
      </c>
      <c r="S81" s="246">
        <f>+IFERROR(IF(D81=1,O81*VLOOKUP($C81,'IBNR+Freq'!$B$11:$J$350,9,FALSE)*10,O81*VLOOKUP($C81,'IBNR+Freq'!$B$11:$J$350,9,FALSE)),0)</f>
        <v>79954.37519889549</v>
      </c>
      <c r="T81" s="247">
        <f>+IFERROR(IF(D81=1,P81*VLOOKUP($C81,'IBNR+Freq'!$B$11:$J$350,9,FALSE)*10,P81*VLOOKUP($C81,'IBNR+Freq'!$B$11:$J$350,9,FALSE)),0)</f>
        <v>53120.99558151872</v>
      </c>
      <c r="U81" s="247">
        <f>+IFERROR(IF(D81=1,Q81*VLOOKUP($C81,'IBNR+Freq'!$B$11:$J$350,9,FALSE)*10,Q81*VLOOKUP($C81,'IBNR+Freq'!$B$11:$J$350,9,FALSE)),0)</f>
        <v>7413.2896231057821</v>
      </c>
      <c r="V81" s="248">
        <f t="shared" si="24"/>
        <v>140488.66040351999</v>
      </c>
      <c r="W81" s="357">
        <f>+IFERROR(IF(D81=1,VLOOKUP(C81,'IBNR+Freq'!B$11:J$350,9,FALSE)*10,VLOOKUP(C81,'IBNR+Freq'!B$11:J$350,9,FALSE)),0)</f>
        <v>54680</v>
      </c>
      <c r="X81" s="247">
        <f t="shared" si="25"/>
        <v>99076.053530229838</v>
      </c>
      <c r="Y81" s="247">
        <f t="shared" si="26"/>
        <v>65825.273335215272</v>
      </c>
      <c r="Z81" s="247">
        <f t="shared" si="27"/>
        <v>9186.2324945548717</v>
      </c>
      <c r="AA81" s="229">
        <f>+IF($D81=1, _xlfn.XLOOKUP($W81,Credibility!B$12:B$112,Credibility!$E$12:$E$112,,-1,-2),_xlfn.XLOOKUP(X81*AA$4,Credibility!B$12:B$112,Credibility!$E$12:$E$112,,-1,-2))</f>
        <v>0</v>
      </c>
      <c r="AB81" s="225">
        <f>+IF($D81=1, _xlfn.XLOOKUP($W81,Credibility!C$12:C$112,Credibility!$E$12:$E$112,,-1,-2),_xlfn.XLOOKUP(Y81*AB$4,Credibility!C$12:C$112,Credibility!$E$12:$E$112,,-1,-2))</f>
        <v>0.01</v>
      </c>
      <c r="AC81" s="230">
        <f>+IF($D81=1, _xlfn.XLOOKUP($W81,Credibility!D$12:D$112,Credibility!$E$12:$E$112,,-1,-2),_xlfn.XLOOKUP(Z81*AC$4,Credibility!D$12:D$112,Credibility!$E$12:$E$112,,-1,-2))</f>
        <v>0.01</v>
      </c>
    </row>
    <row r="82" spans="2:29" x14ac:dyDescent="0.2">
      <c r="B82" s="474">
        <v>1</v>
      </c>
      <c r="C82" s="250">
        <v>454</v>
      </c>
      <c r="D82" s="250">
        <v>1</v>
      </c>
      <c r="E82" s="251">
        <f t="shared" si="21"/>
        <v>0.62919999999999998</v>
      </c>
      <c r="F82" s="245">
        <f>+IFERROR(VLOOKUP($C82,'PYV(Pre-Surcharge)'!$H$8:$M$350,2,FALSE),0)</f>
        <v>8.42</v>
      </c>
      <c r="G82" s="244">
        <f>+IFERROR(VLOOKUP($C82,'PYV(Pre-Surcharge)'!$H$8:$M422,4,FALSE),0)</f>
        <v>2.9249999999999998</v>
      </c>
      <c r="H82" s="244">
        <f>+IFERROR(VLOOKUP($C82,'PYV(Pre-Surcharge)'!$H$8:$M422,5,FALSE),0)</f>
        <v>1.895</v>
      </c>
      <c r="I82" s="244">
        <f>+IFERROR(VLOOKUP($C82,'PYV(Pre-Surcharge)'!$H$8:$M422,6,FALSE),0)</f>
        <v>0.35399999999999998</v>
      </c>
      <c r="J82" s="245">
        <f t="shared" si="22"/>
        <v>5.1740000000000004</v>
      </c>
      <c r="K82" s="244">
        <f t="shared" si="28"/>
        <v>2.9950236180904519</v>
      </c>
      <c r="L82" s="244">
        <f t="shared" si="29"/>
        <v>1.9403657286432157</v>
      </c>
      <c r="M82" s="244">
        <f t="shared" si="30"/>
        <v>0.3624746532663316</v>
      </c>
      <c r="N82" s="295">
        <f t="shared" si="31"/>
        <v>5.2978639999999988</v>
      </c>
      <c r="O82" s="244">
        <f t="shared" si="18"/>
        <v>2.4169840597989949</v>
      </c>
      <c r="P82" s="244">
        <f t="shared" si="19"/>
        <v>1.5658751430150752</v>
      </c>
      <c r="Q82" s="244">
        <f t="shared" si="20"/>
        <v>0.29251704518592964</v>
      </c>
      <c r="R82" s="245">
        <f t="shared" si="23"/>
        <v>4.2753762479999997</v>
      </c>
      <c r="S82" s="246">
        <f>+IFERROR(IF(D82=1,O82*VLOOKUP($C82,'IBNR+Freq'!$B$11:$J$350,9,FALSE)*10,O82*VLOOKUP($C82,'IBNR+Freq'!$B$11:$J$350,9,FALSE)),0)</f>
        <v>2021347.9390504975</v>
      </c>
      <c r="T82" s="247">
        <f>+IFERROR(IF(D82=1,P82*VLOOKUP($C82,'IBNR+Freq'!$B$11:$J$350,9,FALSE)*10,P82*VLOOKUP($C82,'IBNR+Freq'!$B$11:$J$350,9,FALSE)),0)</f>
        <v>1309557.0408549374</v>
      </c>
      <c r="U82" s="247">
        <f>+IFERROR(IF(D82=1,Q82*VLOOKUP($C82,'IBNR+Freq'!$B$11:$J$350,9,FALSE)*10,Q82*VLOOKUP($C82,'IBNR+Freq'!$B$11:$J$350,9,FALSE)),0)</f>
        <v>244634.9300594448</v>
      </c>
      <c r="V82" s="248">
        <f t="shared" si="24"/>
        <v>3575539.9099648795</v>
      </c>
      <c r="W82" s="357">
        <f>+IFERROR(IF(D82=1,VLOOKUP(C82,'IBNR+Freq'!B$11:J$350,9,FALSE)*10,VLOOKUP(C82,'IBNR+Freq'!B$11:J$350,9,FALSE)),0)</f>
        <v>836310</v>
      </c>
      <c r="X82" s="247">
        <f t="shared" si="25"/>
        <v>2504768.202045226</v>
      </c>
      <c r="Y82" s="247">
        <f t="shared" si="26"/>
        <v>1622747.2625216078</v>
      </c>
      <c r="Z82" s="247">
        <f t="shared" si="27"/>
        <v>303141.17727316578</v>
      </c>
      <c r="AA82" s="229">
        <f>+IF($D82=1, _xlfn.XLOOKUP($W82,Credibility!B$12:B$112,Credibility!$E$12:$E$112,,-1,-2),_xlfn.XLOOKUP(X82*AA$4,Credibility!B$12:B$112,Credibility!$E$12:$E$112,,-1,-2))</f>
        <v>0.02</v>
      </c>
      <c r="AB82" s="225">
        <f>+IF($D82=1, _xlfn.XLOOKUP($W82,Credibility!C$12:C$112,Credibility!$E$12:$E$112,,-1,-2),_xlfn.XLOOKUP(Y82*AB$4,Credibility!C$12:C$112,Credibility!$E$12:$E$112,,-1,-2))</f>
        <v>0.06</v>
      </c>
      <c r="AC82" s="230">
        <f>+IF($D82=1, _xlfn.XLOOKUP($W82,Credibility!D$12:D$112,Credibility!$E$12:$E$112,,-1,-2),_xlfn.XLOOKUP(Z82*AC$4,Credibility!D$12:D$112,Credibility!$E$12:$E$112,,-1,-2))</f>
        <v>7.0000000000000007E-2</v>
      </c>
    </row>
    <row r="83" spans="2:29" x14ac:dyDescent="0.2">
      <c r="B83" s="474">
        <v>1</v>
      </c>
      <c r="C83" s="250">
        <v>456</v>
      </c>
      <c r="D83" s="250">
        <v>1</v>
      </c>
      <c r="E83" s="251">
        <f t="shared" si="21"/>
        <v>0.62919999999999998</v>
      </c>
      <c r="F83" s="245">
        <f>+IFERROR(VLOOKUP($C83,'PYV(Pre-Surcharge)'!$H$8:$M$350,2,FALSE),0)</f>
        <v>6.88</v>
      </c>
      <c r="G83" s="244">
        <f>+IFERROR(VLOOKUP($C83,'PYV(Pre-Surcharge)'!$H$8:$M423,4,FALSE),0)</f>
        <v>2.0739999999999998</v>
      </c>
      <c r="H83" s="244">
        <f>+IFERROR(VLOOKUP($C83,'PYV(Pre-Surcharge)'!$H$8:$M423,5,FALSE),0)</f>
        <v>1.802</v>
      </c>
      <c r="I83" s="244">
        <f>+IFERROR(VLOOKUP($C83,'PYV(Pre-Surcharge)'!$H$8:$M423,6,FALSE),0)</f>
        <v>0.34899999999999998</v>
      </c>
      <c r="J83" s="245">
        <f t="shared" si="22"/>
        <v>4.2249999999999996</v>
      </c>
      <c r="K83" s="244">
        <f t="shared" si="28"/>
        <v>2.1250012553846154</v>
      </c>
      <c r="L83" s="244">
        <f t="shared" si="29"/>
        <v>1.8463125661538462</v>
      </c>
      <c r="M83" s="244">
        <f t="shared" si="30"/>
        <v>0.35758217846153845</v>
      </c>
      <c r="N83" s="295">
        <f t="shared" si="31"/>
        <v>4.3288960000000003</v>
      </c>
      <c r="O83" s="244">
        <f t="shared" si="18"/>
        <v>1.7148760130953846</v>
      </c>
      <c r="P83" s="244">
        <f t="shared" si="19"/>
        <v>1.489974240886154</v>
      </c>
      <c r="Q83" s="244">
        <f t="shared" si="20"/>
        <v>0.28856881801846157</v>
      </c>
      <c r="R83" s="245">
        <f t="shared" si="23"/>
        <v>3.493419072</v>
      </c>
      <c r="S83" s="246">
        <f>+IFERROR(IF(D83=1,O83*VLOOKUP($C83,'IBNR+Freq'!$B$11:$J$350,9,FALSE)*10,O83*VLOOKUP($C83,'IBNR+Freq'!$B$11:$J$350,9,FALSE)),0)</f>
        <v>1425319.1982842288</v>
      </c>
      <c r="T83" s="247">
        <f>+IFERROR(IF(D83=1,P83*VLOOKUP($C83,'IBNR+Freq'!$B$11:$J$350,9,FALSE)*10,P83*VLOOKUP($C83,'IBNR+Freq'!$B$11:$J$350,9,FALSE)),0)</f>
        <v>1238392.090312527</v>
      </c>
      <c r="U83" s="247">
        <f>+IFERROR(IF(D83=1,Q83*VLOOKUP($C83,'IBNR+Freq'!$B$11:$J$350,9,FALSE)*10,Q83*VLOOKUP($C83,'IBNR+Freq'!$B$11:$J$350,9,FALSE)),0)</f>
        <v>239843.97309604433</v>
      </c>
      <c r="V83" s="248">
        <f t="shared" si="24"/>
        <v>2903555.2616928001</v>
      </c>
      <c r="W83" s="357">
        <f>+IFERROR(IF(D83=1,VLOOKUP(C83,'IBNR+Freq'!B$11:J$350,9,FALSE)*10,VLOOKUP(C83,'IBNR+Freq'!B$11:J$350,9,FALSE)),0)</f>
        <v>831150</v>
      </c>
      <c r="X83" s="247">
        <f t="shared" si="25"/>
        <v>1766194.7934129231</v>
      </c>
      <c r="Y83" s="247">
        <f t="shared" si="26"/>
        <v>1534562.6893587692</v>
      </c>
      <c r="Z83" s="247">
        <f t="shared" si="27"/>
        <v>297204.42762830766</v>
      </c>
      <c r="AA83" s="229">
        <f>+IF($D83=1, _xlfn.XLOOKUP($W83,Credibility!B$12:B$112,Credibility!$E$12:$E$112,,-1,-2),_xlfn.XLOOKUP(X83*AA$4,Credibility!B$12:B$112,Credibility!$E$12:$E$112,,-1,-2))</f>
        <v>0.02</v>
      </c>
      <c r="AB83" s="225">
        <f>+IF($D83=1, _xlfn.XLOOKUP($W83,Credibility!C$12:C$112,Credibility!$E$12:$E$112,,-1,-2),_xlfn.XLOOKUP(Y83*AB$4,Credibility!C$12:C$112,Credibility!$E$12:$E$112,,-1,-2))</f>
        <v>0.06</v>
      </c>
      <c r="AC83" s="230">
        <f>+IF($D83=1, _xlfn.XLOOKUP($W83,Credibility!D$12:D$112,Credibility!$E$12:$E$112,,-1,-2),_xlfn.XLOOKUP(Z83*AC$4,Credibility!D$12:D$112,Credibility!$E$12:$E$112,,-1,-2))</f>
        <v>7.0000000000000007E-2</v>
      </c>
    </row>
    <row r="84" spans="2:29" x14ac:dyDescent="0.2">
      <c r="B84" s="474">
        <v>1</v>
      </c>
      <c r="C84" s="250">
        <v>457</v>
      </c>
      <c r="D84" s="250">
        <v>1</v>
      </c>
      <c r="E84" s="251">
        <f t="shared" si="21"/>
        <v>0.62919999999999998</v>
      </c>
      <c r="F84" s="245">
        <f>+IFERROR(VLOOKUP($C84,'PYV(Pre-Surcharge)'!$H$8:$M$350,2,FALSE),0)</f>
        <v>4.87</v>
      </c>
      <c r="G84" s="244">
        <f>+IFERROR(VLOOKUP($C84,'PYV(Pre-Surcharge)'!$H$8:$M424,4,FALSE),0)</f>
        <v>2.077</v>
      </c>
      <c r="H84" s="244">
        <f>+IFERROR(VLOOKUP($C84,'PYV(Pre-Surcharge)'!$H$8:$M424,5,FALSE),0)</f>
        <v>0.87</v>
      </c>
      <c r="I84" s="244">
        <f>+IFERROR(VLOOKUP($C84,'PYV(Pre-Surcharge)'!$H$8:$M424,6,FALSE),0)</f>
        <v>8.8999999999999996E-2</v>
      </c>
      <c r="J84" s="245">
        <f t="shared" si="22"/>
        <v>3.036</v>
      </c>
      <c r="K84" s="244">
        <f t="shared" si="28"/>
        <v>2.0962950289855073</v>
      </c>
      <c r="L84" s="244">
        <f t="shared" si="29"/>
        <v>0.87808217391304355</v>
      </c>
      <c r="M84" s="244">
        <f t="shared" si="30"/>
        <v>8.9826797101449266E-2</v>
      </c>
      <c r="N84" s="295">
        <f t="shared" si="31"/>
        <v>3.0642040000000001</v>
      </c>
      <c r="O84" s="244">
        <f t="shared" si="18"/>
        <v>1.6917100883913045</v>
      </c>
      <c r="P84" s="244">
        <f t="shared" si="19"/>
        <v>0.70861231434782623</v>
      </c>
      <c r="Q84" s="244">
        <f t="shared" si="20"/>
        <v>7.2490225260869567E-2</v>
      </c>
      <c r="R84" s="245">
        <f t="shared" si="23"/>
        <v>2.4728126280000007</v>
      </c>
      <c r="S84" s="246">
        <f>+IFERROR(IF(D84=1,O84*VLOOKUP($C84,'IBNR+Freq'!$B$11:$J$350,9,FALSE)*10,O84*VLOOKUP($C84,'IBNR+Freq'!$B$11:$J$350,9,FALSE)),0)</f>
        <v>190858.73217230698</v>
      </c>
      <c r="T84" s="247">
        <f>+IFERROR(IF(D84=1,P84*VLOOKUP($C84,'IBNR+Freq'!$B$11:$J$350,9,FALSE)*10,P84*VLOOKUP($C84,'IBNR+Freq'!$B$11:$J$350,9,FALSE)),0)</f>
        <v>79945.641304721765</v>
      </c>
      <c r="U84" s="247">
        <f>+IFERROR(IF(D84=1,Q84*VLOOKUP($C84,'IBNR+Freq'!$B$11:$J$350,9,FALSE)*10,Q84*VLOOKUP($C84,'IBNR+Freq'!$B$11:$J$350,9,FALSE)),0)</f>
        <v>8178.3472139313053</v>
      </c>
      <c r="V84" s="248">
        <f t="shared" si="24"/>
        <v>278982.72069096006</v>
      </c>
      <c r="W84" s="357">
        <f>+IFERROR(IF(D84=1,VLOOKUP(C84,'IBNR+Freq'!B$11:J$350,9,FALSE)*10,VLOOKUP(C84,'IBNR+Freq'!B$11:J$350,9,FALSE)),0)</f>
        <v>112820</v>
      </c>
      <c r="X84" s="247">
        <f t="shared" si="25"/>
        <v>236504.00517014493</v>
      </c>
      <c r="Y84" s="247">
        <f t="shared" si="26"/>
        <v>99065.230860869575</v>
      </c>
      <c r="Z84" s="247">
        <f t="shared" si="27"/>
        <v>10134.259248985507</v>
      </c>
      <c r="AA84" s="229">
        <f>+IF($D84=1, _xlfn.XLOOKUP($W84,Credibility!B$12:B$112,Credibility!$E$12:$E$112,,-1,-2),_xlfn.XLOOKUP(X84*AA$4,Credibility!B$12:B$112,Credibility!$E$12:$E$112,,-1,-2))</f>
        <v>0</v>
      </c>
      <c r="AB84" s="225">
        <f>+IF($D84=1, _xlfn.XLOOKUP($W84,Credibility!C$12:C$112,Credibility!$E$12:$E$112,,-1,-2),_xlfn.XLOOKUP(Y84*AB$4,Credibility!C$12:C$112,Credibility!$E$12:$E$112,,-1,-2))</f>
        <v>0.02</v>
      </c>
      <c r="AC84" s="230">
        <f>+IF($D84=1, _xlfn.XLOOKUP($W84,Credibility!D$12:D$112,Credibility!$E$12:$E$112,,-1,-2),_xlfn.XLOOKUP(Z84*AC$4,Credibility!D$12:D$112,Credibility!$E$12:$E$112,,-1,-2))</f>
        <v>0.02</v>
      </c>
    </row>
    <row r="85" spans="2:29" x14ac:dyDescent="0.2">
      <c r="B85" s="474">
        <v>1</v>
      </c>
      <c r="C85" s="250">
        <v>458</v>
      </c>
      <c r="D85" s="250">
        <v>1</v>
      </c>
      <c r="E85" s="251">
        <f t="shared" si="21"/>
        <v>0.62919999999999998</v>
      </c>
      <c r="F85" s="245">
        <f>+IFERROR(VLOOKUP($C85,'PYV(Pre-Surcharge)'!$H$8:$M$350,2,FALSE),0)</f>
        <v>2.65</v>
      </c>
      <c r="G85" s="244">
        <f>+IFERROR(VLOOKUP($C85,'PYV(Pre-Surcharge)'!$H$8:$M425,4,FALSE),0)</f>
        <v>0.98399999999999999</v>
      </c>
      <c r="H85" s="244">
        <f>+IFERROR(VLOOKUP($C85,'PYV(Pre-Surcharge)'!$H$8:$M425,5,FALSE),0)</f>
        <v>0.66400000000000003</v>
      </c>
      <c r="I85" s="244">
        <f>+IFERROR(VLOOKUP($C85,'PYV(Pre-Surcharge)'!$H$8:$M425,6,FALSE),0)</f>
        <v>4.2999999999999997E-2</v>
      </c>
      <c r="J85" s="245">
        <f t="shared" si="22"/>
        <v>1.6910000000000001</v>
      </c>
      <c r="K85" s="244">
        <f t="shared" si="28"/>
        <v>0.97025542282672972</v>
      </c>
      <c r="L85" s="244">
        <f t="shared" si="29"/>
        <v>0.6547252040212892</v>
      </c>
      <c r="M85" s="244">
        <f t="shared" si="30"/>
        <v>4.2399373151981064E-2</v>
      </c>
      <c r="N85" s="295">
        <f t="shared" si="31"/>
        <v>1.6673800000000001</v>
      </c>
      <c r="O85" s="244">
        <f t="shared" si="18"/>
        <v>0.78299612622117098</v>
      </c>
      <c r="P85" s="244">
        <f t="shared" si="19"/>
        <v>0.52836323964518039</v>
      </c>
      <c r="Q85" s="244">
        <f t="shared" si="20"/>
        <v>3.4216294133648718E-2</v>
      </c>
      <c r="R85" s="245">
        <f t="shared" si="23"/>
        <v>1.3455756600000002</v>
      </c>
      <c r="S85" s="246">
        <f>+IFERROR(IF(D85=1,O85*VLOOKUP($C85,'IBNR+Freq'!$B$11:$J$350,9,FALSE)*10,O85*VLOOKUP($C85,'IBNR+Freq'!$B$11:$J$350,9,FALSE)),0)</f>
        <v>19856.781760968897</v>
      </c>
      <c r="T85" s="247">
        <f>+IFERROR(IF(D85=1,P85*VLOOKUP($C85,'IBNR+Freq'!$B$11:$J$350,9,FALSE)*10,P85*VLOOKUP($C85,'IBNR+Freq'!$B$11:$J$350,9,FALSE)),0)</f>
        <v>13399.291757401774</v>
      </c>
      <c r="U85" s="247">
        <f>+IFERROR(IF(D85=1,Q85*VLOOKUP($C85,'IBNR+Freq'!$B$11:$J$350,9,FALSE)*10,Q85*VLOOKUP($C85,'IBNR+Freq'!$B$11:$J$350,9,FALSE)),0)</f>
        <v>867.72521922933151</v>
      </c>
      <c r="V85" s="248">
        <f t="shared" si="24"/>
        <v>34123.798737600002</v>
      </c>
      <c r="W85" s="357">
        <f>+IFERROR(IF(D85=1,VLOOKUP(C85,'IBNR+Freq'!B$11:J$350,9,FALSE)*10,VLOOKUP(C85,'IBNR+Freq'!B$11:J$350,9,FALSE)),0)</f>
        <v>25360</v>
      </c>
      <c r="X85" s="247">
        <f t="shared" si="25"/>
        <v>24605.677522885864</v>
      </c>
      <c r="Y85" s="247">
        <f t="shared" si="26"/>
        <v>16603.831173979896</v>
      </c>
      <c r="Z85" s="247">
        <f t="shared" si="27"/>
        <v>1075.2481031342397</v>
      </c>
      <c r="AA85" s="229">
        <f>+IF($D85=1, _xlfn.XLOOKUP($W85,Credibility!B$12:B$112,Credibility!$E$12:$E$112,,-1,-2),_xlfn.XLOOKUP(X85*AA$4,Credibility!B$12:B$112,Credibility!$E$12:$E$112,,-1,-2))</f>
        <v>0</v>
      </c>
      <c r="AB85" s="225">
        <f>+IF($D85=1, _xlfn.XLOOKUP($W85,Credibility!C$12:C$112,Credibility!$E$12:$E$112,,-1,-2),_xlfn.XLOOKUP(Y85*AB$4,Credibility!C$12:C$112,Credibility!$E$12:$E$112,,-1,-2))</f>
        <v>0.01</v>
      </c>
      <c r="AC85" s="230">
        <f>+IF($D85=1, _xlfn.XLOOKUP($W85,Credibility!D$12:D$112,Credibility!$E$12:$E$112,,-1,-2),_xlfn.XLOOKUP(Z85*AC$4,Credibility!D$12:D$112,Credibility!$E$12:$E$112,,-1,-2))</f>
        <v>0.01</v>
      </c>
    </row>
    <row r="86" spans="2:29" x14ac:dyDescent="0.2">
      <c r="B86" s="474">
        <v>1</v>
      </c>
      <c r="C86" s="250">
        <v>459</v>
      </c>
      <c r="D86" s="250">
        <v>1</v>
      </c>
      <c r="E86" s="251">
        <f t="shared" si="21"/>
        <v>0.62919999999999998</v>
      </c>
      <c r="F86" s="245">
        <f>+IFERROR(VLOOKUP($C86,'PYV(Pre-Surcharge)'!$H$8:$M$350,2,FALSE),0)</f>
        <v>1.36</v>
      </c>
      <c r="G86" s="244">
        <f>+IFERROR(VLOOKUP($C86,'PYV(Pre-Surcharge)'!$H$8:$M426,4,FALSE),0)</f>
        <v>0.45500000000000002</v>
      </c>
      <c r="H86" s="244">
        <f>+IFERROR(VLOOKUP($C86,'PYV(Pre-Surcharge)'!$H$8:$M426,5,FALSE),0)</f>
        <v>0.374</v>
      </c>
      <c r="I86" s="244">
        <f>+IFERROR(VLOOKUP($C86,'PYV(Pre-Surcharge)'!$H$8:$M426,6,FALSE),0)</f>
        <v>5.7000000000000002E-2</v>
      </c>
      <c r="J86" s="245">
        <f t="shared" si="22"/>
        <v>0.88600000000000001</v>
      </c>
      <c r="K86" s="244">
        <f t="shared" si="28"/>
        <v>0.43944577878103841</v>
      </c>
      <c r="L86" s="244">
        <f t="shared" si="29"/>
        <v>0.36121477200902935</v>
      </c>
      <c r="M86" s="244">
        <f t="shared" si="30"/>
        <v>5.5051449209932282E-2</v>
      </c>
      <c r="N86" s="295">
        <f t="shared" si="31"/>
        <v>0.85571200000000003</v>
      </c>
      <c r="O86" s="244">
        <f t="shared" ref="O86:O149" si="37">+(K86*VLOOKUP($B86,$O$4:$P$6,2,FALSE))</f>
        <v>0.35463274347629803</v>
      </c>
      <c r="P86" s="244">
        <f t="shared" ref="P86:P149" si="38">+(L86*VLOOKUP($B86,$O$4:$P$6,2,FALSE))</f>
        <v>0.2915003210112867</v>
      </c>
      <c r="Q86" s="244">
        <f t="shared" ref="Q86:Q149" si="39">+(M86*VLOOKUP($B86,$O$4:$P$6,2,FALSE))</f>
        <v>4.4426519512415358E-2</v>
      </c>
      <c r="R86" s="245">
        <f t="shared" si="23"/>
        <v>0.69055958400000006</v>
      </c>
      <c r="S86" s="246">
        <f>+IFERROR(IF(D86=1,O86*VLOOKUP($C86,'IBNR+Freq'!$B$11:$J$350,9,FALSE)*10,O86*VLOOKUP($C86,'IBNR+Freq'!$B$11:$J$350,9,FALSE)),0)</f>
        <v>28225.220053278557</v>
      </c>
      <c r="T86" s="247">
        <f>+IFERROR(IF(D86=1,P86*VLOOKUP($C86,'IBNR+Freq'!$B$11:$J$350,9,FALSE)*10,P86*VLOOKUP($C86,'IBNR+Freq'!$B$11:$J$350,9,FALSE)),0)</f>
        <v>23200.510549288309</v>
      </c>
      <c r="U86" s="247">
        <f>+IFERROR(IF(D86=1,Q86*VLOOKUP($C86,'IBNR+Freq'!$B$11:$J$350,9,FALSE)*10,Q86*VLOOKUP($C86,'IBNR+Freq'!$B$11:$J$350,9,FALSE)),0)</f>
        <v>3535.9066879931383</v>
      </c>
      <c r="V86" s="248">
        <f t="shared" si="24"/>
        <v>54961.637290560007</v>
      </c>
      <c r="W86" s="357">
        <f>+IFERROR(IF(D86=1,VLOOKUP(C86,'IBNR+Freq'!B$11:J$350,9,FALSE)*10,VLOOKUP(C86,'IBNR+Freq'!B$11:J$350,9,FALSE)),0)</f>
        <v>79590</v>
      </c>
      <c r="X86" s="247">
        <f t="shared" si="25"/>
        <v>34975.489533182845</v>
      </c>
      <c r="Y86" s="247">
        <f t="shared" si="26"/>
        <v>28749.083704198645</v>
      </c>
      <c r="Z86" s="247">
        <f t="shared" si="27"/>
        <v>4381.5448426185103</v>
      </c>
      <c r="AA86" s="229">
        <f>+IF($D86=1, _xlfn.XLOOKUP($W86,Credibility!B$12:B$112,Credibility!$E$12:$E$112,,-1,-2),_xlfn.XLOOKUP(X86*AA$4,Credibility!B$12:B$112,Credibility!$E$12:$E$112,,-1,-2))</f>
        <v>0</v>
      </c>
      <c r="AB86" s="225">
        <f>+IF($D86=1, _xlfn.XLOOKUP($W86,Credibility!C$12:C$112,Credibility!$E$12:$E$112,,-1,-2),_xlfn.XLOOKUP(Y86*AB$4,Credibility!C$12:C$112,Credibility!$E$12:$E$112,,-1,-2))</f>
        <v>0.01</v>
      </c>
      <c r="AC86" s="230">
        <f>+IF($D86=1, _xlfn.XLOOKUP($W86,Credibility!D$12:D$112,Credibility!$E$12:$E$112,,-1,-2),_xlfn.XLOOKUP(Z86*AC$4,Credibility!D$12:D$112,Credibility!$E$12:$E$112,,-1,-2))</f>
        <v>0.01</v>
      </c>
    </row>
    <row r="87" spans="2:29" x14ac:dyDescent="0.2">
      <c r="B87" s="474">
        <v>1</v>
      </c>
      <c r="C87" s="250">
        <v>461</v>
      </c>
      <c r="D87" s="250">
        <v>1</v>
      </c>
      <c r="E87" s="251">
        <f t="shared" si="21"/>
        <v>0.62919999999999998</v>
      </c>
      <c r="F87" s="245">
        <f>+IFERROR(VLOOKUP($C87,'PYV(Pre-Surcharge)'!$H$8:$M$350,2,FALSE),0)</f>
        <v>5.32</v>
      </c>
      <c r="G87" s="244">
        <f>+IFERROR(VLOOKUP($C87,'PYV(Pre-Surcharge)'!$H$8:$M427,4,FALSE),0)</f>
        <v>1.9990000000000001</v>
      </c>
      <c r="H87" s="244">
        <f>+IFERROR(VLOOKUP($C87,'PYV(Pre-Surcharge)'!$H$8:$M427,5,FALSE),0)</f>
        <v>1.119</v>
      </c>
      <c r="I87" s="244">
        <f>+IFERROR(VLOOKUP($C87,'PYV(Pre-Surcharge)'!$H$8:$M427,6,FALSE),0)</f>
        <v>0.152</v>
      </c>
      <c r="J87" s="245">
        <f t="shared" si="22"/>
        <v>3.2700000000000005</v>
      </c>
      <c r="K87" s="244">
        <f t="shared" si="28"/>
        <v>2.04628154617737</v>
      </c>
      <c r="L87" s="244">
        <f t="shared" si="29"/>
        <v>1.1454672587155961</v>
      </c>
      <c r="M87" s="244">
        <f t="shared" si="30"/>
        <v>0.15559519510703362</v>
      </c>
      <c r="N87" s="295">
        <f t="shared" si="31"/>
        <v>3.3473439999999997</v>
      </c>
      <c r="O87" s="244">
        <f t="shared" si="37"/>
        <v>1.6513492077651377</v>
      </c>
      <c r="P87" s="244">
        <f t="shared" si="38"/>
        <v>0.92439207778348609</v>
      </c>
      <c r="Q87" s="244">
        <f t="shared" si="39"/>
        <v>0.12556532245137614</v>
      </c>
      <c r="R87" s="245">
        <f t="shared" si="23"/>
        <v>2.7013066079999999</v>
      </c>
      <c r="S87" s="246">
        <f>+IFERROR(IF(D87=1,O87*VLOOKUP($C87,'IBNR+Freq'!$B$11:$J$350,9,FALSE)*10,O87*VLOOKUP($C87,'IBNR+Freq'!$B$11:$J$350,9,FALSE)),0)</f>
        <v>2308454.0845190412</v>
      </c>
      <c r="T87" s="247">
        <f>+IFERROR(IF(D87=1,P87*VLOOKUP($C87,'IBNR+Freq'!$B$11:$J$350,9,FALSE)*10,P87*VLOOKUP($C87,'IBNR+Freq'!$B$11:$J$350,9,FALSE)),0)</f>
        <v>1292226.1733750908</v>
      </c>
      <c r="U87" s="247">
        <f>+IFERROR(IF(D87=1,Q87*VLOOKUP($C87,'IBNR+Freq'!$B$11:$J$350,9,FALSE)*10,Q87*VLOOKUP($C87,'IBNR+Freq'!$B$11:$J$350,9,FALSE)),0)</f>
        <v>175530.27556122773</v>
      </c>
      <c r="V87" s="248">
        <f t="shared" si="24"/>
        <v>3776210.5334553602</v>
      </c>
      <c r="W87" s="357">
        <f>+IFERROR(IF(D87=1,VLOOKUP(C87,'IBNR+Freq'!B$11:J$350,9,FALSE)*10,VLOOKUP(C87,'IBNR+Freq'!B$11:J$350,9,FALSE)),0)</f>
        <v>1397920</v>
      </c>
      <c r="X87" s="247">
        <f t="shared" si="25"/>
        <v>2860537.8990322691</v>
      </c>
      <c r="Y87" s="247">
        <f t="shared" si="26"/>
        <v>1601271.590303706</v>
      </c>
      <c r="Z87" s="247">
        <f t="shared" si="27"/>
        <v>217509.63514402445</v>
      </c>
      <c r="AA87" s="229">
        <f>+IF($D87=1, _xlfn.XLOOKUP($W87,Credibility!B$12:B$112,Credibility!$E$12:$E$112,,-1,-2),_xlfn.XLOOKUP(X87*AA$4,Credibility!B$12:B$112,Credibility!$E$12:$E$112,,-1,-2))</f>
        <v>0.02</v>
      </c>
      <c r="AB87" s="225">
        <f>+IF($D87=1, _xlfn.XLOOKUP($W87,Credibility!C$12:C$112,Credibility!$E$12:$E$112,,-1,-2),_xlfn.XLOOKUP(Y87*AB$4,Credibility!C$12:C$112,Credibility!$E$12:$E$112,,-1,-2))</f>
        <v>0.08</v>
      </c>
      <c r="AC87" s="230">
        <f>+IF($D87=1, _xlfn.XLOOKUP($W87,Credibility!D$12:D$112,Credibility!$E$12:$E$112,,-1,-2),_xlfn.XLOOKUP(Z87*AC$4,Credibility!D$12:D$112,Credibility!$E$12:$E$112,,-1,-2))</f>
        <v>0.09</v>
      </c>
    </row>
    <row r="88" spans="2:29" x14ac:dyDescent="0.2">
      <c r="B88" s="474">
        <v>1</v>
      </c>
      <c r="C88" s="250">
        <v>463</v>
      </c>
      <c r="D88" s="250">
        <v>1</v>
      </c>
      <c r="E88" s="251">
        <f t="shared" si="21"/>
        <v>0.62919999999999998</v>
      </c>
      <c r="F88" s="245">
        <f>+IFERROR(VLOOKUP($C88,'PYV(Pre-Surcharge)'!$H$8:$M$350,2,FALSE),0)</f>
        <v>4.13</v>
      </c>
      <c r="G88" s="244">
        <f>+IFERROR(VLOOKUP($C88,'PYV(Pre-Surcharge)'!$H$8:$M428,4,FALSE),0)</f>
        <v>1.0620000000000001</v>
      </c>
      <c r="H88" s="244">
        <f>+IFERROR(VLOOKUP($C88,'PYV(Pre-Surcharge)'!$H$8:$M428,5,FALSE),0)</f>
        <v>1.345</v>
      </c>
      <c r="I88" s="244">
        <f>+IFERROR(VLOOKUP($C88,'PYV(Pre-Surcharge)'!$H$8:$M428,6,FALSE),0)</f>
        <v>0.2</v>
      </c>
      <c r="J88" s="245">
        <f t="shared" si="22"/>
        <v>2.6070000000000002</v>
      </c>
      <c r="K88" s="244">
        <f t="shared" si="28"/>
        <v>1.0585765063291139</v>
      </c>
      <c r="L88" s="244">
        <f t="shared" si="29"/>
        <v>1.3406642194092824</v>
      </c>
      <c r="M88" s="244">
        <f t="shared" si="30"/>
        <v>0.19935527426160335</v>
      </c>
      <c r="N88" s="295">
        <f t="shared" si="31"/>
        <v>2.5985959999999997</v>
      </c>
      <c r="O88" s="244">
        <f t="shared" si="37"/>
        <v>0.85427124060759496</v>
      </c>
      <c r="P88" s="244">
        <f t="shared" si="38"/>
        <v>1.0819160250632909</v>
      </c>
      <c r="Q88" s="244">
        <f t="shared" si="39"/>
        <v>0.16087970632911391</v>
      </c>
      <c r="R88" s="245">
        <f t="shared" si="23"/>
        <v>2.0970669719999999</v>
      </c>
      <c r="S88" s="246">
        <f>+IFERROR(IF(D88=1,O88*VLOOKUP($C88,'IBNR+Freq'!$B$11:$J$350,9,FALSE)*10,O88*VLOOKUP($C88,'IBNR+Freq'!$B$11:$J$350,9,FALSE)),0)</f>
        <v>3716.0798966430384</v>
      </c>
      <c r="T88" s="247">
        <f>+IFERROR(IF(D88=1,P88*VLOOKUP($C88,'IBNR+Freq'!$B$11:$J$350,9,FALSE)*10,P88*VLOOKUP($C88,'IBNR+Freq'!$B$11:$J$350,9,FALSE)),0)</f>
        <v>4706.3347090253155</v>
      </c>
      <c r="U88" s="247">
        <f>+IFERROR(IF(D88=1,Q88*VLOOKUP($C88,'IBNR+Freq'!$B$11:$J$350,9,FALSE)*10,Q88*VLOOKUP($C88,'IBNR+Freq'!$B$11:$J$350,9,FALSE)),0)</f>
        <v>699.82672253164549</v>
      </c>
      <c r="V88" s="248">
        <f t="shared" si="24"/>
        <v>9122.241328199998</v>
      </c>
      <c r="W88" s="357">
        <f>+IFERROR(IF(D88=1,VLOOKUP(C88,'IBNR+Freq'!B$11:J$350,9,FALSE)*10,VLOOKUP(C88,'IBNR+Freq'!B$11:J$350,9,FALSE)),0)</f>
        <v>4350</v>
      </c>
      <c r="X88" s="247">
        <f t="shared" si="25"/>
        <v>4604.8078025316454</v>
      </c>
      <c r="Y88" s="247">
        <f t="shared" si="26"/>
        <v>5831.8893544303783</v>
      </c>
      <c r="Z88" s="247">
        <f t="shared" si="27"/>
        <v>867.19544303797454</v>
      </c>
      <c r="AA88" s="229">
        <f>+IF($D88=1, _xlfn.XLOOKUP($W88,Credibility!B$12:B$112,Credibility!$E$12:$E$112,,-1,-2),_xlfn.XLOOKUP(X88*AA$4,Credibility!B$12:B$112,Credibility!$E$12:$E$112,,-1,-2))</f>
        <v>0</v>
      </c>
      <c r="AB88" s="225">
        <f>+IF($D88=1, _xlfn.XLOOKUP($W88,Credibility!C$12:C$112,Credibility!$E$12:$E$112,,-1,-2),_xlfn.XLOOKUP(Y88*AB$4,Credibility!C$12:C$112,Credibility!$E$12:$E$112,,-1,-2))</f>
        <v>0</v>
      </c>
      <c r="AC88" s="230">
        <f>+IF($D88=1, _xlfn.XLOOKUP($W88,Credibility!D$12:D$112,Credibility!$E$12:$E$112,,-1,-2),_xlfn.XLOOKUP(Z88*AC$4,Credibility!D$12:D$112,Credibility!$E$12:$E$112,,-1,-2))</f>
        <v>0</v>
      </c>
    </row>
    <row r="89" spans="2:29" x14ac:dyDescent="0.2">
      <c r="B89" s="474">
        <v>1</v>
      </c>
      <c r="C89" s="250">
        <v>464</v>
      </c>
      <c r="D89" s="250">
        <v>1</v>
      </c>
      <c r="E89" s="251">
        <f t="shared" si="21"/>
        <v>0.62919999999999998</v>
      </c>
      <c r="F89" s="245">
        <f>+IFERROR(VLOOKUP($C89,'PYV(Pre-Surcharge)'!$H$8:$M$350,2,FALSE),0)</f>
        <v>4.2699999999999996</v>
      </c>
      <c r="G89" s="244">
        <f>+IFERROR(VLOOKUP($C89,'PYV(Pre-Surcharge)'!$H$8:$M429,4,FALSE),0)</f>
        <v>1.702</v>
      </c>
      <c r="H89" s="244">
        <f>+IFERROR(VLOOKUP($C89,'PYV(Pre-Surcharge)'!$H$8:$M429,5,FALSE),0)</f>
        <v>0.81</v>
      </c>
      <c r="I89" s="244">
        <f>+IFERROR(VLOOKUP($C89,'PYV(Pre-Surcharge)'!$H$8:$M429,6,FALSE),0)</f>
        <v>0.16200000000000001</v>
      </c>
      <c r="J89" s="245">
        <f t="shared" si="22"/>
        <v>2.6739999999999999</v>
      </c>
      <c r="K89" s="244">
        <f t="shared" si="28"/>
        <v>1.7100733612565444</v>
      </c>
      <c r="L89" s="244">
        <f t="shared" si="29"/>
        <v>0.81384219895287946</v>
      </c>
      <c r="M89" s="244">
        <f t="shared" si="30"/>
        <v>0.16276843979057593</v>
      </c>
      <c r="N89" s="295">
        <f t="shared" si="31"/>
        <v>2.6866839999999996</v>
      </c>
      <c r="O89" s="244">
        <f t="shared" si="37"/>
        <v>1.3800292025340315</v>
      </c>
      <c r="P89" s="244">
        <f t="shared" si="38"/>
        <v>0.65677065455497374</v>
      </c>
      <c r="Q89" s="244">
        <f t="shared" si="39"/>
        <v>0.13135413091099479</v>
      </c>
      <c r="R89" s="245">
        <f t="shared" si="23"/>
        <v>2.1681539880000003</v>
      </c>
      <c r="S89" s="246">
        <f>+IFERROR(IF(D89=1,O89*VLOOKUP($C89,'IBNR+Freq'!$B$11:$J$350,9,FALSE)*10,O89*VLOOKUP($C89,'IBNR+Freq'!$B$11:$J$350,9,FALSE)),0)</f>
        <v>12185.657858375498</v>
      </c>
      <c r="T89" s="247">
        <f>+IFERROR(IF(D89=1,P89*VLOOKUP($C89,'IBNR+Freq'!$B$11:$J$350,9,FALSE)*10,P89*VLOOKUP($C89,'IBNR+Freq'!$B$11:$J$350,9,FALSE)),0)</f>
        <v>5799.2848797204178</v>
      </c>
      <c r="U89" s="247">
        <f>+IFERROR(IF(D89=1,Q89*VLOOKUP($C89,'IBNR+Freq'!$B$11:$J$350,9,FALSE)*10,Q89*VLOOKUP($C89,'IBNR+Freq'!$B$11:$J$350,9,FALSE)),0)</f>
        <v>1159.8569759440841</v>
      </c>
      <c r="V89" s="248">
        <f t="shared" si="24"/>
        <v>19144.79971404</v>
      </c>
      <c r="W89" s="357">
        <f>+IFERROR(IF(D89=1,VLOOKUP(C89,'IBNR+Freq'!B$11:J$350,9,FALSE)*10,VLOOKUP(C89,'IBNR+Freq'!B$11:J$350,9,FALSE)),0)</f>
        <v>8830</v>
      </c>
      <c r="X89" s="247">
        <f t="shared" si="25"/>
        <v>15099.947779895287</v>
      </c>
      <c r="Y89" s="247">
        <f t="shared" si="26"/>
        <v>7186.2266167539256</v>
      </c>
      <c r="Z89" s="247">
        <f t="shared" si="27"/>
        <v>1437.2453233507854</v>
      </c>
      <c r="AA89" s="229">
        <f>+IF($D89=1, _xlfn.XLOOKUP($W89,Credibility!B$12:B$112,Credibility!$E$12:$E$112,,-1,-2),_xlfn.XLOOKUP(X89*AA$4,Credibility!B$12:B$112,Credibility!$E$12:$E$112,,-1,-2))</f>
        <v>0</v>
      </c>
      <c r="AB89" s="225">
        <f>+IF($D89=1, _xlfn.XLOOKUP($W89,Credibility!C$12:C$112,Credibility!$E$12:$E$112,,-1,-2),_xlfn.XLOOKUP(Y89*AB$4,Credibility!C$12:C$112,Credibility!$E$12:$E$112,,-1,-2))</f>
        <v>0</v>
      </c>
      <c r="AC89" s="230">
        <f>+IF($D89=1, _xlfn.XLOOKUP($W89,Credibility!D$12:D$112,Credibility!$E$12:$E$112,,-1,-2),_xlfn.XLOOKUP(Z89*AC$4,Credibility!D$12:D$112,Credibility!$E$12:$E$112,,-1,-2))</f>
        <v>0</v>
      </c>
    </row>
    <row r="90" spans="2:29" x14ac:dyDescent="0.2">
      <c r="B90" s="474">
        <v>1</v>
      </c>
      <c r="C90" s="250">
        <v>465</v>
      </c>
      <c r="D90" s="250">
        <v>1</v>
      </c>
      <c r="E90" s="251">
        <f t="shared" si="21"/>
        <v>0.62919999999999998</v>
      </c>
      <c r="F90" s="245">
        <f>+IFERROR(VLOOKUP($C90,'PYV(Pre-Surcharge)'!$H$8:$M$350,2,FALSE),0)</f>
        <v>4.8899999999999997</v>
      </c>
      <c r="G90" s="244">
        <f>+IFERROR(VLOOKUP($C90,'PYV(Pre-Surcharge)'!$H$8:$M430,4,FALSE),0)</f>
        <v>1.8859999999999999</v>
      </c>
      <c r="H90" s="244">
        <f>+IFERROR(VLOOKUP($C90,'PYV(Pre-Surcharge)'!$H$8:$M430,5,FALSE),0)</f>
        <v>1.0069999999999999</v>
      </c>
      <c r="I90" s="244">
        <f>+IFERROR(VLOOKUP($C90,'PYV(Pre-Surcharge)'!$H$8:$M430,6,FALSE),0)</f>
        <v>0.185</v>
      </c>
      <c r="J90" s="245">
        <f t="shared" si="22"/>
        <v>3.0779999999999998</v>
      </c>
      <c r="K90" s="244">
        <f t="shared" si="28"/>
        <v>1.8852573645224169</v>
      </c>
      <c r="L90" s="244">
        <f t="shared" si="29"/>
        <v>1.0066034814814813</v>
      </c>
      <c r="M90" s="244">
        <f t="shared" si="30"/>
        <v>0.18492715399610132</v>
      </c>
      <c r="N90" s="295">
        <f t="shared" si="31"/>
        <v>3.0767879999999996</v>
      </c>
      <c r="O90" s="244">
        <f t="shared" si="37"/>
        <v>1.5214026931695905</v>
      </c>
      <c r="P90" s="244">
        <f t="shared" si="38"/>
        <v>0.81232900955555543</v>
      </c>
      <c r="Q90" s="244">
        <f t="shared" si="39"/>
        <v>0.14923621327485379</v>
      </c>
      <c r="R90" s="245">
        <f t="shared" si="23"/>
        <v>2.4829679159999998</v>
      </c>
      <c r="S90" s="246">
        <f>+IFERROR(IF(D90=1,O90*VLOOKUP($C90,'IBNR+Freq'!$B$11:$J$350,9,FALSE)*10,O90*VLOOKUP($C90,'IBNR+Freq'!$B$11:$J$350,9,FALSE)),0)</f>
        <v>12232.077653083508</v>
      </c>
      <c r="T90" s="247">
        <f>+IFERROR(IF(D90=1,P90*VLOOKUP($C90,'IBNR+Freq'!$B$11:$J$350,9,FALSE)*10,P90*VLOOKUP($C90,'IBNR+Freq'!$B$11:$J$350,9,FALSE)),0)</f>
        <v>6531.1252368266651</v>
      </c>
      <c r="U90" s="247">
        <f>+IFERROR(IF(D90=1,Q90*VLOOKUP($C90,'IBNR+Freq'!$B$11:$J$350,9,FALSE)*10,Q90*VLOOKUP($C90,'IBNR+Freq'!$B$11:$J$350,9,FALSE)),0)</f>
        <v>1199.8591547298245</v>
      </c>
      <c r="V90" s="248">
        <f t="shared" si="24"/>
        <v>19963.062044639995</v>
      </c>
      <c r="W90" s="357">
        <f>+IFERROR(IF(D90=1,VLOOKUP(C90,'IBNR+Freq'!B$11:J$350,9,FALSE)*10,VLOOKUP(C90,'IBNR+Freq'!B$11:J$350,9,FALSE)),0)</f>
        <v>8040</v>
      </c>
      <c r="X90" s="247">
        <f t="shared" si="25"/>
        <v>15157.469210760231</v>
      </c>
      <c r="Y90" s="247">
        <f t="shared" si="26"/>
        <v>8093.0919911111096</v>
      </c>
      <c r="Z90" s="247">
        <f t="shared" si="27"/>
        <v>1486.8143181286546</v>
      </c>
      <c r="AA90" s="229">
        <f>+IF($D90=1, _xlfn.XLOOKUP($W90,Credibility!B$12:B$112,Credibility!$E$12:$E$112,,-1,-2),_xlfn.XLOOKUP(X90*AA$4,Credibility!B$12:B$112,Credibility!$E$12:$E$112,,-1,-2))</f>
        <v>0</v>
      </c>
      <c r="AB90" s="225">
        <f>+IF($D90=1, _xlfn.XLOOKUP($W90,Credibility!C$12:C$112,Credibility!$E$12:$E$112,,-1,-2),_xlfn.XLOOKUP(Y90*AB$4,Credibility!C$12:C$112,Credibility!$E$12:$E$112,,-1,-2))</f>
        <v>0</v>
      </c>
      <c r="AC90" s="230">
        <f>+IF($D90=1, _xlfn.XLOOKUP($W90,Credibility!D$12:D$112,Credibility!$E$12:$E$112,,-1,-2),_xlfn.XLOOKUP(Z90*AC$4,Credibility!D$12:D$112,Credibility!$E$12:$E$112,,-1,-2))</f>
        <v>0</v>
      </c>
    </row>
    <row r="91" spans="2:29" x14ac:dyDescent="0.2">
      <c r="B91" s="474">
        <v>1</v>
      </c>
      <c r="C91" s="250">
        <v>471</v>
      </c>
      <c r="D91" s="250">
        <v>1</v>
      </c>
      <c r="E91" s="251">
        <f t="shared" si="21"/>
        <v>0.62919999999999998</v>
      </c>
      <c r="F91" s="245">
        <f>+IFERROR(VLOOKUP($C91,'PYV(Pre-Surcharge)'!$H$8:$M$350,2,FALSE),0)</f>
        <v>1.72</v>
      </c>
      <c r="G91" s="244">
        <f>+IFERROR(VLOOKUP($C91,'PYV(Pre-Surcharge)'!$H$8:$M431,4,FALSE),0)</f>
        <v>0.60899999999999999</v>
      </c>
      <c r="H91" s="244">
        <f>+IFERROR(VLOOKUP($C91,'PYV(Pre-Surcharge)'!$H$8:$M431,5,FALSE),0)</f>
        <v>0.32100000000000001</v>
      </c>
      <c r="I91" s="244">
        <f>+IFERROR(VLOOKUP($C91,'PYV(Pre-Surcharge)'!$H$8:$M431,6,FALSE),0)</f>
        <v>7.4999999999999997E-2</v>
      </c>
      <c r="J91" s="245">
        <f t="shared" si="22"/>
        <v>1.0049999999999999</v>
      </c>
      <c r="K91" s="244">
        <f t="shared" si="28"/>
        <v>0.65579543880597013</v>
      </c>
      <c r="L91" s="244">
        <f t="shared" si="29"/>
        <v>0.34566557611940302</v>
      </c>
      <c r="M91" s="244">
        <f t="shared" si="30"/>
        <v>8.0762985074626856E-2</v>
      </c>
      <c r="N91" s="295">
        <f t="shared" si="31"/>
        <v>1.0822239999999999</v>
      </c>
      <c r="O91" s="244">
        <f t="shared" si="37"/>
        <v>0.52922691911641795</v>
      </c>
      <c r="P91" s="244">
        <f t="shared" si="38"/>
        <v>0.27895211992835828</v>
      </c>
      <c r="Q91" s="244">
        <f t="shared" si="39"/>
        <v>6.5175728955223874E-2</v>
      </c>
      <c r="R91" s="245">
        <f t="shared" si="23"/>
        <v>0.87335476800000011</v>
      </c>
      <c r="S91" s="246">
        <f>+IFERROR(IF(D91=1,O91*VLOOKUP($C91,'IBNR+Freq'!$B$11:$J$350,9,FALSE)*10,O91*VLOOKUP($C91,'IBNR+Freq'!$B$11:$J$350,9,FALSE)),0)</f>
        <v>21364.890724729794</v>
      </c>
      <c r="T91" s="247">
        <f>+IFERROR(IF(D91=1,P91*VLOOKUP($C91,'IBNR+Freq'!$B$11:$J$350,9,FALSE)*10,P91*VLOOKUP($C91,'IBNR+Freq'!$B$11:$J$350,9,FALSE)),0)</f>
        <v>11261.297081507822</v>
      </c>
      <c r="U91" s="247">
        <f>+IFERROR(IF(D91=1,Q91*VLOOKUP($C91,'IBNR+Freq'!$B$11:$J$350,9,FALSE)*10,Q91*VLOOKUP($C91,'IBNR+Freq'!$B$11:$J$350,9,FALSE)),0)</f>
        <v>2631.1441779223878</v>
      </c>
      <c r="V91" s="248">
        <f t="shared" si="24"/>
        <v>35257.331984160002</v>
      </c>
      <c r="W91" s="357">
        <f>+IFERROR(IF(D91=1,VLOOKUP(C91,'IBNR+Freq'!B$11:J$350,9,FALSE)*10,VLOOKUP(C91,'IBNR+Freq'!B$11:J$350,9,FALSE)),0)</f>
        <v>40370</v>
      </c>
      <c r="X91" s="247">
        <f t="shared" si="25"/>
        <v>26474.461864597015</v>
      </c>
      <c r="Y91" s="247">
        <f t="shared" si="26"/>
        <v>13954.5193079403</v>
      </c>
      <c r="Z91" s="247">
        <f t="shared" si="27"/>
        <v>3260.4017074626863</v>
      </c>
      <c r="AA91" s="229">
        <f>+IF($D91=1, _xlfn.XLOOKUP($W91,Credibility!B$12:B$112,Credibility!$E$12:$E$112,,-1,-2),_xlfn.XLOOKUP(X91*AA$4,Credibility!B$12:B$112,Credibility!$E$12:$E$112,,-1,-2))</f>
        <v>0</v>
      </c>
      <c r="AB91" s="225">
        <f>+IF($D91=1, _xlfn.XLOOKUP($W91,Credibility!C$12:C$112,Credibility!$E$12:$E$112,,-1,-2),_xlfn.XLOOKUP(Y91*AB$4,Credibility!C$12:C$112,Credibility!$E$12:$E$112,,-1,-2))</f>
        <v>0.01</v>
      </c>
      <c r="AC91" s="230">
        <f>+IF($D91=1, _xlfn.XLOOKUP($W91,Credibility!D$12:D$112,Credibility!$E$12:$E$112,,-1,-2),_xlfn.XLOOKUP(Z91*AC$4,Credibility!D$12:D$112,Credibility!$E$12:$E$112,,-1,-2))</f>
        <v>0.01</v>
      </c>
    </row>
    <row r="92" spans="2:29" x14ac:dyDescent="0.2">
      <c r="B92" s="474">
        <v>1</v>
      </c>
      <c r="C92" s="250">
        <v>472</v>
      </c>
      <c r="D92" s="250">
        <v>1</v>
      </c>
      <c r="E92" s="251">
        <f t="shared" si="21"/>
        <v>0.62919999999999998</v>
      </c>
      <c r="F92" s="245">
        <f>+IFERROR(VLOOKUP($C92,'PYV(Pre-Surcharge)'!$H$8:$M$350,2,FALSE),0)</f>
        <v>1.56</v>
      </c>
      <c r="G92" s="244">
        <f>+IFERROR(VLOOKUP($C92,'PYV(Pre-Surcharge)'!$H$8:$M432,4,FALSE),0)</f>
        <v>0.57999999999999996</v>
      </c>
      <c r="H92" s="244">
        <f>+IFERROR(VLOOKUP($C92,'PYV(Pre-Surcharge)'!$H$8:$M432,5,FALSE),0)</f>
        <v>0.34699999999999998</v>
      </c>
      <c r="I92" s="244">
        <f>+IFERROR(VLOOKUP($C92,'PYV(Pre-Surcharge)'!$H$8:$M432,6,FALSE),0)</f>
        <v>7.8E-2</v>
      </c>
      <c r="J92" s="245">
        <f t="shared" si="22"/>
        <v>1.0049999999999999</v>
      </c>
      <c r="K92" s="244">
        <f t="shared" si="28"/>
        <v>0.56646782089552239</v>
      </c>
      <c r="L92" s="244">
        <f t="shared" si="29"/>
        <v>0.33890402388059698</v>
      </c>
      <c r="M92" s="244">
        <f t="shared" si="30"/>
        <v>7.6180155223880608E-2</v>
      </c>
      <c r="N92" s="295">
        <f t="shared" si="31"/>
        <v>0.98155199999999998</v>
      </c>
      <c r="O92" s="244">
        <f t="shared" si="37"/>
        <v>0.4571395314626866</v>
      </c>
      <c r="P92" s="244">
        <f t="shared" si="38"/>
        <v>0.27349554727164177</v>
      </c>
      <c r="Q92" s="244">
        <f t="shared" si="39"/>
        <v>6.1477385265671654E-2</v>
      </c>
      <c r="R92" s="245">
        <f t="shared" si="23"/>
        <v>0.79211246400000002</v>
      </c>
      <c r="S92" s="246">
        <f>+IFERROR(IF(D92=1,O92*VLOOKUP($C92,'IBNR+Freq'!$B$11:$J$350,9,FALSE)*10,O92*VLOOKUP($C92,'IBNR+Freq'!$B$11:$J$350,9,FALSE)),0)</f>
        <v>37046.587629736125</v>
      </c>
      <c r="T92" s="247">
        <f>+IFERROR(IF(D92=1,P92*VLOOKUP($C92,'IBNR+Freq'!$B$11:$J$350,9,FALSE)*10,P92*VLOOKUP($C92,'IBNR+Freq'!$B$11:$J$350,9,FALSE)),0)</f>
        <v>22164.079150893849</v>
      </c>
      <c r="U92" s="247">
        <f>+IFERROR(IF(D92=1,Q92*VLOOKUP($C92,'IBNR+Freq'!$B$11:$J$350,9,FALSE)*10,Q92*VLOOKUP($C92,'IBNR+Freq'!$B$11:$J$350,9,FALSE)),0)</f>
        <v>4982.1273019300306</v>
      </c>
      <c r="V92" s="248">
        <f t="shared" si="24"/>
        <v>64192.794082560002</v>
      </c>
      <c r="W92" s="357">
        <f>+IFERROR(IF(D92=1,VLOOKUP(C92,'IBNR+Freq'!B$11:J$350,9,FALSE)*10,VLOOKUP(C92,'IBNR+Freq'!B$11:J$350,9,FALSE)),0)</f>
        <v>81040</v>
      </c>
      <c r="X92" s="247">
        <f t="shared" si="25"/>
        <v>45906.552205373133</v>
      </c>
      <c r="Y92" s="247">
        <f t="shared" si="26"/>
        <v>27464.782095283579</v>
      </c>
      <c r="Z92" s="247">
        <f t="shared" si="27"/>
        <v>6173.6397793432843</v>
      </c>
      <c r="AA92" s="229">
        <f>+IF($D92=1, _xlfn.XLOOKUP($W92,Credibility!B$12:B$112,Credibility!$E$12:$E$112,,-1,-2),_xlfn.XLOOKUP(X92*AA$4,Credibility!B$12:B$112,Credibility!$E$12:$E$112,,-1,-2))</f>
        <v>0</v>
      </c>
      <c r="AB92" s="225">
        <f>+IF($D92=1, _xlfn.XLOOKUP($W92,Credibility!C$12:C$112,Credibility!$E$12:$E$112,,-1,-2),_xlfn.XLOOKUP(Y92*AB$4,Credibility!C$12:C$112,Credibility!$E$12:$E$112,,-1,-2))</f>
        <v>0.01</v>
      </c>
      <c r="AC92" s="230">
        <f>+IF($D92=1, _xlfn.XLOOKUP($W92,Credibility!D$12:D$112,Credibility!$E$12:$E$112,,-1,-2),_xlfn.XLOOKUP(Z92*AC$4,Credibility!D$12:D$112,Credibility!$E$12:$E$112,,-1,-2))</f>
        <v>0.01</v>
      </c>
    </row>
    <row r="93" spans="2:29" x14ac:dyDescent="0.2">
      <c r="B93" s="474">
        <v>1</v>
      </c>
      <c r="C93" s="250">
        <v>473</v>
      </c>
      <c r="D93" s="250">
        <v>1</v>
      </c>
      <c r="E93" s="251">
        <f t="shared" si="21"/>
        <v>0.62919999999999998</v>
      </c>
      <c r="F93" s="245">
        <f>+IFERROR(VLOOKUP($C93,'PYV(Pre-Surcharge)'!$H$8:$M$350,2,FALSE),0)</f>
        <v>3.54</v>
      </c>
      <c r="G93" s="244">
        <f>+IFERROR(VLOOKUP($C93,'PYV(Pre-Surcharge)'!$H$8:$M433,4,FALSE),0)</f>
        <v>1.361</v>
      </c>
      <c r="H93" s="244">
        <f>+IFERROR(VLOOKUP($C93,'PYV(Pre-Surcharge)'!$H$8:$M433,5,FALSE),0)</f>
        <v>0.80800000000000005</v>
      </c>
      <c r="I93" s="244">
        <f>+IFERROR(VLOOKUP($C93,'PYV(Pre-Surcharge)'!$H$8:$M433,6,FALSE),0)</f>
        <v>0.124</v>
      </c>
      <c r="J93" s="245">
        <f t="shared" si="22"/>
        <v>2.2930000000000001</v>
      </c>
      <c r="K93" s="244">
        <f t="shared" si="28"/>
        <v>1.3220444169210639</v>
      </c>
      <c r="L93" s="244">
        <f t="shared" si="29"/>
        <v>0.78487280593109454</v>
      </c>
      <c r="M93" s="244">
        <f t="shared" si="30"/>
        <v>0.12045077714784123</v>
      </c>
      <c r="N93" s="295">
        <f t="shared" si="31"/>
        <v>2.2273679999999993</v>
      </c>
      <c r="O93" s="244">
        <f t="shared" si="37"/>
        <v>1.0668898444552986</v>
      </c>
      <c r="P93" s="244">
        <f t="shared" si="38"/>
        <v>0.6333923543863933</v>
      </c>
      <c r="Q93" s="244">
        <f t="shared" si="39"/>
        <v>9.7203777158307886E-2</v>
      </c>
      <c r="R93" s="245">
        <f t="shared" si="23"/>
        <v>1.7974859759999997</v>
      </c>
      <c r="S93" s="246">
        <f>+IFERROR(IF(D93=1,O93*VLOOKUP($C93,'IBNR+Freq'!$B$11:$J$350,9,FALSE)*10,O93*VLOOKUP($C93,'IBNR+Freq'!$B$11:$J$350,9,FALSE)),0)</f>
        <v>461568.55340669578</v>
      </c>
      <c r="T93" s="247">
        <f>+IFERROR(IF(D93=1,P93*VLOOKUP($C93,'IBNR+Freq'!$B$11:$J$350,9,FALSE)*10,P93*VLOOKUP($C93,'IBNR+Freq'!$B$11:$J$350,9,FALSE)),0)</f>
        <v>274024.53427818534</v>
      </c>
      <c r="U93" s="247">
        <f>+IFERROR(IF(D93=1,Q93*VLOOKUP($C93,'IBNR+Freq'!$B$11:$J$350,9,FALSE)*10,Q93*VLOOKUP($C93,'IBNR+Freq'!$B$11:$J$350,9,FALSE)),0)</f>
        <v>42053.270111998747</v>
      </c>
      <c r="V93" s="248">
        <f t="shared" si="24"/>
        <v>777646.35779687995</v>
      </c>
      <c r="W93" s="357">
        <f>+IFERROR(IF(D93=1,VLOOKUP(C93,'IBNR+Freq'!B$11:J$350,9,FALSE)*10,VLOOKUP(C93,'IBNR+Freq'!B$11:J$350,9,FALSE)),0)</f>
        <v>432630</v>
      </c>
      <c r="X93" s="247">
        <f t="shared" si="25"/>
        <v>571956.07609255984</v>
      </c>
      <c r="Y93" s="247">
        <f t="shared" si="26"/>
        <v>339559.52202996943</v>
      </c>
      <c r="Z93" s="247">
        <f t="shared" si="27"/>
        <v>52110.619717470552</v>
      </c>
      <c r="AA93" s="229">
        <f>+IF($D93=1, _xlfn.XLOOKUP($W93,Credibility!B$12:B$112,Credibility!$E$12:$E$112,,-1,-2),_xlfn.XLOOKUP(X93*AA$4,Credibility!B$12:B$112,Credibility!$E$12:$E$112,,-1,-2))</f>
        <v>0.01</v>
      </c>
      <c r="AB93" s="225">
        <f>+IF($D93=1, _xlfn.XLOOKUP($W93,Credibility!C$12:C$112,Credibility!$E$12:$E$112,,-1,-2),_xlfn.XLOOKUP(Y93*AB$4,Credibility!C$12:C$112,Credibility!$E$12:$E$112,,-1,-2))</f>
        <v>0.04</v>
      </c>
      <c r="AC93" s="230">
        <f>+IF($D93=1, _xlfn.XLOOKUP($W93,Credibility!D$12:D$112,Credibility!$E$12:$E$112,,-1,-2),_xlfn.XLOOKUP(Z93*AC$4,Credibility!D$12:D$112,Credibility!$E$12:$E$112,,-1,-2))</f>
        <v>0.04</v>
      </c>
    </row>
    <row r="94" spans="2:29" x14ac:dyDescent="0.2">
      <c r="B94" s="474">
        <v>1</v>
      </c>
      <c r="C94" s="250">
        <v>474</v>
      </c>
      <c r="D94" s="250">
        <v>1</v>
      </c>
      <c r="E94" s="251">
        <f t="shared" si="21"/>
        <v>0.62919999999999998</v>
      </c>
      <c r="F94" s="245">
        <f>+IFERROR(VLOOKUP($C94,'PYV(Pre-Surcharge)'!$H$8:$M$350,2,FALSE),0)</f>
        <v>2.9</v>
      </c>
      <c r="G94" s="244">
        <f>+IFERROR(VLOOKUP($C94,'PYV(Pre-Surcharge)'!$H$8:$M434,4,FALSE),0)</f>
        <v>1.125</v>
      </c>
      <c r="H94" s="244">
        <f>+IFERROR(VLOOKUP($C94,'PYV(Pre-Surcharge)'!$H$8:$M434,5,FALSE),0)</f>
        <v>0.54500000000000004</v>
      </c>
      <c r="I94" s="244">
        <f>+IFERROR(VLOOKUP($C94,'PYV(Pre-Surcharge)'!$H$8:$M434,6,FALSE),0)</f>
        <v>8.4000000000000005E-2</v>
      </c>
      <c r="J94" s="245">
        <f t="shared" si="22"/>
        <v>1.754</v>
      </c>
      <c r="K94" s="244">
        <f t="shared" si="28"/>
        <v>1.1703335233751424</v>
      </c>
      <c r="L94" s="244">
        <f t="shared" si="29"/>
        <v>0.56696157354618015</v>
      </c>
      <c r="M94" s="244">
        <f t="shared" si="30"/>
        <v>8.7384903078677301E-2</v>
      </c>
      <c r="N94" s="295">
        <f t="shared" si="31"/>
        <v>1.8246799999999999</v>
      </c>
      <c r="O94" s="244">
        <f t="shared" si="37"/>
        <v>0.94445915336373998</v>
      </c>
      <c r="P94" s="244">
        <f t="shared" si="38"/>
        <v>0.45753798985176741</v>
      </c>
      <c r="Q94" s="244">
        <f t="shared" si="39"/>
        <v>7.0519616784492589E-2</v>
      </c>
      <c r="R94" s="245">
        <f t="shared" si="23"/>
        <v>1.47251676</v>
      </c>
      <c r="S94" s="246">
        <f>+IFERROR(IF(D94=1,O94*VLOOKUP($C94,'IBNR+Freq'!$B$11:$J$350,9,FALSE)*10,O94*VLOOKUP($C94,'IBNR+Freq'!$B$11:$J$350,9,FALSE)),0)</f>
        <v>242527.66599227476</v>
      </c>
      <c r="T94" s="247">
        <f>+IFERROR(IF(D94=1,P94*VLOOKUP($C94,'IBNR+Freq'!$B$11:$J$350,9,FALSE)*10,P94*VLOOKUP($C94,'IBNR+Freq'!$B$11:$J$350,9,FALSE)),0)</f>
        <v>117491.18041403535</v>
      </c>
      <c r="U94" s="247">
        <f>+IFERROR(IF(D94=1,Q94*VLOOKUP($C94,'IBNR+Freq'!$B$11:$J$350,9,FALSE)*10,Q94*VLOOKUP($C94,'IBNR+Freq'!$B$11:$J$350,9,FALSE)),0)</f>
        <v>18108.732394089853</v>
      </c>
      <c r="V94" s="248">
        <f t="shared" si="24"/>
        <v>378127.57880039996</v>
      </c>
      <c r="W94" s="357">
        <f>+IFERROR(IF(D94=1,VLOOKUP(C94,'IBNR+Freq'!B$11:J$350,9,FALSE)*10,VLOOKUP(C94,'IBNR+Freq'!B$11:J$350,9,FALSE)),0)</f>
        <v>256790</v>
      </c>
      <c r="X94" s="247">
        <f t="shared" si="25"/>
        <v>300529.94546750281</v>
      </c>
      <c r="Y94" s="247">
        <f t="shared" si="26"/>
        <v>145590.06247092361</v>
      </c>
      <c r="Z94" s="247">
        <f t="shared" si="27"/>
        <v>22439.569261573542</v>
      </c>
      <c r="AA94" s="229">
        <f>+IF($D94=1, _xlfn.XLOOKUP($W94,Credibility!B$12:B$112,Credibility!$E$12:$E$112,,-1,-2),_xlfn.XLOOKUP(X94*AA$4,Credibility!B$12:B$112,Credibility!$E$12:$E$112,,-1,-2))</f>
        <v>0.01</v>
      </c>
      <c r="AB94" s="225">
        <f>+IF($D94=1, _xlfn.XLOOKUP($W94,Credibility!C$12:C$112,Credibility!$E$12:$E$112,,-1,-2),_xlfn.XLOOKUP(Y94*AB$4,Credibility!C$12:C$112,Credibility!$E$12:$E$112,,-1,-2))</f>
        <v>0.03</v>
      </c>
      <c r="AC94" s="230">
        <f>+IF($D94=1, _xlfn.XLOOKUP($W94,Credibility!D$12:D$112,Credibility!$E$12:$E$112,,-1,-2),_xlfn.XLOOKUP(Z94*AC$4,Credibility!D$12:D$112,Credibility!$E$12:$E$112,,-1,-2))</f>
        <v>0.03</v>
      </c>
    </row>
    <row r="95" spans="2:29" x14ac:dyDescent="0.2">
      <c r="B95" s="474">
        <v>1</v>
      </c>
      <c r="C95" s="250">
        <v>475</v>
      </c>
      <c r="D95" s="250">
        <v>1</v>
      </c>
      <c r="E95" s="251">
        <f t="shared" si="21"/>
        <v>0.62919999999999998</v>
      </c>
      <c r="F95" s="245">
        <f>+IFERROR(VLOOKUP($C95,'PYV(Pre-Surcharge)'!$H$8:$M$350,2,FALSE),0)</f>
        <v>3.83</v>
      </c>
      <c r="G95" s="244">
        <f>+IFERROR(VLOOKUP($C95,'PYV(Pre-Surcharge)'!$H$8:$M435,4,FALSE),0)</f>
        <v>1.7969999999999999</v>
      </c>
      <c r="H95" s="244">
        <f>+IFERROR(VLOOKUP($C95,'PYV(Pre-Surcharge)'!$H$8:$M435,5,FALSE),0)</f>
        <v>0.443</v>
      </c>
      <c r="I95" s="244">
        <f>+IFERROR(VLOOKUP($C95,'PYV(Pre-Surcharge)'!$H$8:$M435,6,FALSE),0)</f>
        <v>0.112</v>
      </c>
      <c r="J95" s="245">
        <f t="shared" si="22"/>
        <v>2.3519999999999999</v>
      </c>
      <c r="K95" s="244">
        <f t="shared" si="28"/>
        <v>1.8411884744897959</v>
      </c>
      <c r="L95" s="244">
        <f t="shared" si="29"/>
        <v>0.45389343027210888</v>
      </c>
      <c r="M95" s="244">
        <f t="shared" si="30"/>
        <v>0.11475409523809525</v>
      </c>
      <c r="N95" s="295">
        <f t="shared" si="31"/>
        <v>2.4098359999999999</v>
      </c>
      <c r="O95" s="244">
        <f t="shared" si="37"/>
        <v>1.4858390989132655</v>
      </c>
      <c r="P95" s="244">
        <f t="shared" si="38"/>
        <v>0.36629199822959191</v>
      </c>
      <c r="Q95" s="244">
        <f t="shared" si="39"/>
        <v>9.2606554857142878E-2</v>
      </c>
      <c r="R95" s="245">
        <f t="shared" si="23"/>
        <v>1.9447376520000001</v>
      </c>
      <c r="S95" s="246">
        <f>+IFERROR(IF(D95=1,O95*VLOOKUP($C95,'IBNR+Freq'!$B$11:$J$350,9,FALSE)*10,O95*VLOOKUP($C95,'IBNR+Freq'!$B$11:$J$350,9,FALSE)),0)</f>
        <v>1672311.9058268801</v>
      </c>
      <c r="T95" s="247">
        <f>+IFERROR(IF(D95=1,P95*VLOOKUP($C95,'IBNR+Freq'!$B$11:$J$350,9,FALSE)*10,P95*VLOOKUP($C95,'IBNR+Freq'!$B$11:$J$350,9,FALSE)),0)</f>
        <v>412261.64400740573</v>
      </c>
      <c r="U95" s="247">
        <f>+IFERROR(IF(D95=1,Q95*VLOOKUP($C95,'IBNR+Freq'!$B$11:$J$350,9,FALSE)*10,Q95*VLOOKUP($C95,'IBNR+Freq'!$B$11:$J$350,9,FALSE)),0)</f>
        <v>104228.67749171432</v>
      </c>
      <c r="V95" s="248">
        <f t="shared" si="24"/>
        <v>2188802.2273260001</v>
      </c>
      <c r="W95" s="357">
        <f>+IFERROR(IF(D95=1,VLOOKUP(C95,'IBNR+Freq'!B$11:J$350,9,FALSE)*10,VLOOKUP(C95,'IBNR+Freq'!B$11:J$350,9,FALSE)),0)</f>
        <v>1125500</v>
      </c>
      <c r="X95" s="247">
        <f t="shared" si="25"/>
        <v>2072257.6280382653</v>
      </c>
      <c r="Y95" s="247">
        <f t="shared" si="26"/>
        <v>510857.05577125854</v>
      </c>
      <c r="Z95" s="247">
        <f t="shared" si="27"/>
        <v>129155.7341904762</v>
      </c>
      <c r="AA95" s="229">
        <f>+IF($D95=1, _xlfn.XLOOKUP($W95,Credibility!B$12:B$112,Credibility!$E$12:$E$112,,-1,-2),_xlfn.XLOOKUP(X95*AA$4,Credibility!B$12:B$112,Credibility!$E$12:$E$112,,-1,-2))</f>
        <v>0.02</v>
      </c>
      <c r="AB95" s="225">
        <f>+IF($D95=1, _xlfn.XLOOKUP($W95,Credibility!C$12:C$112,Credibility!$E$12:$E$112,,-1,-2),_xlfn.XLOOKUP(Y95*AB$4,Credibility!C$12:C$112,Credibility!$E$12:$E$112,,-1,-2))</f>
        <v>7.0000000000000007E-2</v>
      </c>
      <c r="AC95" s="230">
        <f>+IF($D95=1, _xlfn.XLOOKUP($W95,Credibility!D$12:D$112,Credibility!$E$12:$E$112,,-1,-2),_xlfn.XLOOKUP(Z95*AC$4,Credibility!D$12:D$112,Credibility!$E$12:$E$112,,-1,-2))</f>
        <v>0.08</v>
      </c>
    </row>
    <row r="96" spans="2:29" x14ac:dyDescent="0.2">
      <c r="B96" s="474">
        <v>1</v>
      </c>
      <c r="C96" s="250">
        <v>476</v>
      </c>
      <c r="D96" s="250">
        <v>1</v>
      </c>
      <c r="E96" s="251">
        <f t="shared" si="21"/>
        <v>0.62919999999999998</v>
      </c>
      <c r="F96" s="245">
        <f>+IFERROR(VLOOKUP($C96,'PYV(Pre-Surcharge)'!$H$8:$M$350,2,FALSE),0)</f>
        <v>1.85</v>
      </c>
      <c r="G96" s="244">
        <f>+IFERROR(VLOOKUP($C96,'PYV(Pre-Surcharge)'!$H$8:$M436,4,FALSE),0)</f>
        <v>0.749</v>
      </c>
      <c r="H96" s="244">
        <f>+IFERROR(VLOOKUP($C96,'PYV(Pre-Surcharge)'!$H$8:$M436,5,FALSE),0)</f>
        <v>0.38700000000000001</v>
      </c>
      <c r="I96" s="244">
        <f>+IFERROR(VLOOKUP($C96,'PYV(Pre-Surcharge)'!$H$8:$M436,6,FALSE),0)</f>
        <v>7.0999999999999994E-2</v>
      </c>
      <c r="J96" s="245">
        <f t="shared" si="22"/>
        <v>1.2070000000000001</v>
      </c>
      <c r="K96" s="244">
        <f t="shared" si="28"/>
        <v>0.722328898094449</v>
      </c>
      <c r="L96" s="244">
        <f t="shared" si="29"/>
        <v>0.3732193371996686</v>
      </c>
      <c r="M96" s="244">
        <f t="shared" si="30"/>
        <v>6.8471764705882343E-2</v>
      </c>
      <c r="N96" s="295">
        <f t="shared" si="31"/>
        <v>1.1640199999999998</v>
      </c>
      <c r="O96" s="244">
        <f t="shared" si="37"/>
        <v>0.58291942076222036</v>
      </c>
      <c r="P96" s="244">
        <f t="shared" si="38"/>
        <v>0.30118800512013255</v>
      </c>
      <c r="Q96" s="244">
        <f t="shared" si="39"/>
        <v>5.5256714117647057E-2</v>
      </c>
      <c r="R96" s="245">
        <f t="shared" si="23"/>
        <v>0.93936414000000001</v>
      </c>
      <c r="S96" s="246">
        <f>+IFERROR(IF(D96=1,O96*VLOOKUP($C96,'IBNR+Freq'!$B$11:$J$350,9,FALSE)*10,O96*VLOOKUP($C96,'IBNR+Freq'!$B$11:$J$350,9,FALSE)),0)</f>
        <v>26476.200091020051</v>
      </c>
      <c r="T96" s="247">
        <f>+IFERROR(IF(D96=1,P96*VLOOKUP($C96,'IBNR+Freq'!$B$11:$J$350,9,FALSE)*10,P96*VLOOKUP($C96,'IBNR+Freq'!$B$11:$J$350,9,FALSE)),0)</f>
        <v>13679.95919255642</v>
      </c>
      <c r="U96" s="247">
        <f>+IFERROR(IF(D96=1,Q96*VLOOKUP($C96,'IBNR+Freq'!$B$11:$J$350,9,FALSE)*10,Q96*VLOOKUP($C96,'IBNR+Freq'!$B$11:$J$350,9,FALSE)),0)</f>
        <v>2509.7599552235297</v>
      </c>
      <c r="V96" s="248">
        <f t="shared" si="24"/>
        <v>42665.919238800008</v>
      </c>
      <c r="W96" s="357">
        <f>+IFERROR(IF(D96=1,VLOOKUP(C96,'IBNR+Freq'!B$11:J$350,9,FALSE)*10,VLOOKUP(C96,'IBNR+Freq'!B$11:J$350,9,FALSE)),0)</f>
        <v>45420</v>
      </c>
      <c r="X96" s="247">
        <f t="shared" si="25"/>
        <v>32808.178551449877</v>
      </c>
      <c r="Y96" s="247">
        <f t="shared" si="26"/>
        <v>16951.622295608948</v>
      </c>
      <c r="Z96" s="247">
        <f t="shared" si="27"/>
        <v>3109.9875529411761</v>
      </c>
      <c r="AA96" s="229">
        <f>+IF($D96=1, _xlfn.XLOOKUP($W96,Credibility!B$12:B$112,Credibility!$E$12:$E$112,,-1,-2),_xlfn.XLOOKUP(X96*AA$4,Credibility!B$12:B$112,Credibility!$E$12:$E$112,,-1,-2))</f>
        <v>0</v>
      </c>
      <c r="AB96" s="225">
        <f>+IF($D96=1, _xlfn.XLOOKUP($W96,Credibility!C$12:C$112,Credibility!$E$12:$E$112,,-1,-2),_xlfn.XLOOKUP(Y96*AB$4,Credibility!C$12:C$112,Credibility!$E$12:$E$112,,-1,-2))</f>
        <v>0.01</v>
      </c>
      <c r="AC96" s="230">
        <f>+IF($D96=1, _xlfn.XLOOKUP($W96,Credibility!D$12:D$112,Credibility!$E$12:$E$112,,-1,-2),_xlfn.XLOOKUP(Z96*AC$4,Credibility!D$12:D$112,Credibility!$E$12:$E$112,,-1,-2))</f>
        <v>0.01</v>
      </c>
    </row>
    <row r="97" spans="2:29" x14ac:dyDescent="0.2">
      <c r="B97" s="474">
        <v>1</v>
      </c>
      <c r="C97" s="250">
        <v>477</v>
      </c>
      <c r="D97" s="250">
        <v>1</v>
      </c>
      <c r="E97" s="251">
        <f t="shared" si="21"/>
        <v>0.62919999999999998</v>
      </c>
      <c r="F97" s="245">
        <f>+IFERROR(VLOOKUP($C97,'PYV(Pre-Surcharge)'!$H$8:$M$350,2,FALSE),0)</f>
        <v>2.84</v>
      </c>
      <c r="G97" s="244">
        <f>+IFERROR(VLOOKUP($C97,'PYV(Pre-Surcharge)'!$H$8:$M437,4,FALSE),0)</f>
        <v>1.0189999999999999</v>
      </c>
      <c r="H97" s="244">
        <f>+IFERROR(VLOOKUP($C97,'PYV(Pre-Surcharge)'!$H$8:$M437,5,FALSE),0)</f>
        <v>0.71699999999999997</v>
      </c>
      <c r="I97" s="244">
        <f>+IFERROR(VLOOKUP($C97,'PYV(Pre-Surcharge)'!$H$8:$M437,6,FALSE),0)</f>
        <v>9.6000000000000002E-2</v>
      </c>
      <c r="J97" s="245">
        <f t="shared" si="22"/>
        <v>1.8319999999999999</v>
      </c>
      <c r="K97" s="244">
        <f t="shared" si="28"/>
        <v>0.99392993013100417</v>
      </c>
      <c r="L97" s="244">
        <f t="shared" si="29"/>
        <v>0.6993599213973799</v>
      </c>
      <c r="M97" s="244">
        <f t="shared" si="30"/>
        <v>9.3638148471615723E-2</v>
      </c>
      <c r="N97" s="295">
        <f t="shared" si="31"/>
        <v>1.7869279999999998</v>
      </c>
      <c r="O97" s="244">
        <f t="shared" si="37"/>
        <v>0.80210145361572038</v>
      </c>
      <c r="P97" s="244">
        <f t="shared" si="38"/>
        <v>0.56438345656768563</v>
      </c>
      <c r="Q97" s="244">
        <f t="shared" si="39"/>
        <v>7.5565985816593892E-2</v>
      </c>
      <c r="R97" s="245">
        <f t="shared" si="23"/>
        <v>1.4420508959999998</v>
      </c>
      <c r="S97" s="246">
        <f>+IFERROR(IF(D97=1,O97*VLOOKUP($C97,'IBNR+Freq'!$B$11:$J$350,9,FALSE)*10,O97*VLOOKUP($C97,'IBNR+Freq'!$B$11:$J$350,9,FALSE)),0)</f>
        <v>20958.910982978774</v>
      </c>
      <c r="T97" s="247">
        <f>+IFERROR(IF(D97=1,P97*VLOOKUP($C97,'IBNR+Freq'!$B$11:$J$350,9,FALSE)*10,P97*VLOOKUP($C97,'IBNR+Freq'!$B$11:$J$350,9,FALSE)),0)</f>
        <v>14747.339720113625</v>
      </c>
      <c r="U97" s="247">
        <f>+IFERROR(IF(D97=1,Q97*VLOOKUP($C97,'IBNR+Freq'!$B$11:$J$350,9,FALSE)*10,Q97*VLOOKUP($C97,'IBNR+Freq'!$B$11:$J$350,9,FALSE)),0)</f>
        <v>1974.5392093875985</v>
      </c>
      <c r="V97" s="248">
        <f t="shared" si="24"/>
        <v>37680.789912480002</v>
      </c>
      <c r="W97" s="357">
        <f>+IFERROR(IF(D97=1,VLOOKUP(C97,'IBNR+Freq'!B$11:J$350,9,FALSE)*10,VLOOKUP(C97,'IBNR+Freq'!B$11:J$350,9,FALSE)),0)</f>
        <v>26130</v>
      </c>
      <c r="X97" s="247">
        <f t="shared" si="25"/>
        <v>25971.389074323139</v>
      </c>
      <c r="Y97" s="247">
        <f t="shared" si="26"/>
        <v>18274.274746113537</v>
      </c>
      <c r="Z97" s="247">
        <f t="shared" si="27"/>
        <v>2446.7648195633187</v>
      </c>
      <c r="AA97" s="229">
        <f>+IF($D97=1, _xlfn.XLOOKUP($W97,Credibility!B$12:B$112,Credibility!$E$12:$E$112,,-1,-2),_xlfn.XLOOKUP(X97*AA$4,Credibility!B$12:B$112,Credibility!$E$12:$E$112,,-1,-2))</f>
        <v>0</v>
      </c>
      <c r="AB97" s="225">
        <f>+IF($D97=1, _xlfn.XLOOKUP($W97,Credibility!C$12:C$112,Credibility!$E$12:$E$112,,-1,-2),_xlfn.XLOOKUP(Y97*AB$4,Credibility!C$12:C$112,Credibility!$E$12:$E$112,,-1,-2))</f>
        <v>0.01</v>
      </c>
      <c r="AC97" s="230">
        <f>+IF($D97=1, _xlfn.XLOOKUP($W97,Credibility!D$12:D$112,Credibility!$E$12:$E$112,,-1,-2),_xlfn.XLOOKUP(Z97*AC$4,Credibility!D$12:D$112,Credibility!$E$12:$E$112,,-1,-2))</f>
        <v>0.01</v>
      </c>
    </row>
    <row r="98" spans="2:29" x14ac:dyDescent="0.2">
      <c r="B98" s="474">
        <v>1</v>
      </c>
      <c r="C98" s="250">
        <v>483</v>
      </c>
      <c r="D98" s="250">
        <v>1</v>
      </c>
      <c r="E98" s="251">
        <f t="shared" si="21"/>
        <v>0.62919999999999998</v>
      </c>
      <c r="F98" s="245">
        <f>+IFERROR(VLOOKUP($C98,'PYV(Pre-Surcharge)'!$H$8:$M$350,2,FALSE),0)</f>
        <v>2.27</v>
      </c>
      <c r="G98" s="244">
        <f>+IFERROR(VLOOKUP($C98,'PYV(Pre-Surcharge)'!$H$8:$M438,4,FALSE),0)</f>
        <v>0.63</v>
      </c>
      <c r="H98" s="244">
        <f>+IFERROR(VLOOKUP($C98,'PYV(Pre-Surcharge)'!$H$8:$M438,5,FALSE),0)</f>
        <v>0.66900000000000004</v>
      </c>
      <c r="I98" s="244">
        <f>+IFERROR(VLOOKUP($C98,'PYV(Pre-Surcharge)'!$H$8:$M438,6,FALSE),0)</f>
        <v>0.106</v>
      </c>
      <c r="J98" s="245">
        <f t="shared" si="22"/>
        <v>1.405</v>
      </c>
      <c r="K98" s="244">
        <f t="shared" si="28"/>
        <v>0.64044051245551603</v>
      </c>
      <c r="L98" s="244">
        <f t="shared" si="29"/>
        <v>0.68008682989323843</v>
      </c>
      <c r="M98" s="244">
        <f t="shared" si="30"/>
        <v>0.10775665765124554</v>
      </c>
      <c r="N98" s="295">
        <f t="shared" si="31"/>
        <v>1.4282840000000001</v>
      </c>
      <c r="O98" s="244">
        <f t="shared" si="37"/>
        <v>0.51683549355160152</v>
      </c>
      <c r="P98" s="244">
        <f t="shared" si="38"/>
        <v>0.54883007172384346</v>
      </c>
      <c r="Q98" s="244">
        <f t="shared" si="39"/>
        <v>8.6959622724555152E-2</v>
      </c>
      <c r="R98" s="245">
        <f t="shared" si="23"/>
        <v>1.152625188</v>
      </c>
      <c r="S98" s="246">
        <f>+IFERROR(IF(D98=1,O98*VLOOKUP($C98,'IBNR+Freq'!$B$11:$J$350,9,FALSE)*10,O98*VLOOKUP($C98,'IBNR+Freq'!$B$11:$J$350,9,FALSE)),0)</f>
        <v>13959.726680828757</v>
      </c>
      <c r="T98" s="247">
        <f>+IFERROR(IF(D98=1,P98*VLOOKUP($C98,'IBNR+Freq'!$B$11:$J$350,9,FALSE)*10,P98*VLOOKUP($C98,'IBNR+Freq'!$B$11:$J$350,9,FALSE)),0)</f>
        <v>14823.900237261012</v>
      </c>
      <c r="U98" s="247">
        <f>+IFERROR(IF(D98=1,Q98*VLOOKUP($C98,'IBNR+Freq'!$B$11:$J$350,9,FALSE)*10,Q98*VLOOKUP($C98,'IBNR+Freq'!$B$11:$J$350,9,FALSE)),0)</f>
        <v>2348.7794097902347</v>
      </c>
      <c r="V98" s="248">
        <f t="shared" si="24"/>
        <v>31132.406327880002</v>
      </c>
      <c r="W98" s="357">
        <f>+IFERROR(IF(D98=1,VLOOKUP(C98,'IBNR+Freq'!B$11:J$350,9,FALSE)*10,VLOOKUP(C98,'IBNR+Freq'!B$11:J$350,9,FALSE)),0)</f>
        <v>27010</v>
      </c>
      <c r="X98" s="247">
        <f t="shared" si="25"/>
        <v>17298.298241423487</v>
      </c>
      <c r="Y98" s="247">
        <f t="shared" si="26"/>
        <v>18369.145275416369</v>
      </c>
      <c r="Z98" s="247">
        <f t="shared" si="27"/>
        <v>2910.5073231601418</v>
      </c>
      <c r="AA98" s="229">
        <f>+IF($D98=1, _xlfn.XLOOKUP($W98,Credibility!B$12:B$112,Credibility!$E$12:$E$112,,-1,-2),_xlfn.XLOOKUP(X98*AA$4,Credibility!B$12:B$112,Credibility!$E$12:$E$112,,-1,-2))</f>
        <v>0</v>
      </c>
      <c r="AB98" s="225">
        <f>+IF($D98=1, _xlfn.XLOOKUP($W98,Credibility!C$12:C$112,Credibility!$E$12:$E$112,,-1,-2),_xlfn.XLOOKUP(Y98*AB$4,Credibility!C$12:C$112,Credibility!$E$12:$E$112,,-1,-2))</f>
        <v>0.01</v>
      </c>
      <c r="AC98" s="230">
        <f>+IF($D98=1, _xlfn.XLOOKUP($W98,Credibility!D$12:D$112,Credibility!$E$12:$E$112,,-1,-2),_xlfn.XLOOKUP(Z98*AC$4,Credibility!D$12:D$112,Credibility!$E$12:$E$112,,-1,-2))</f>
        <v>0.01</v>
      </c>
    </row>
    <row r="99" spans="2:29" x14ac:dyDescent="0.2">
      <c r="B99" s="474">
        <v>1</v>
      </c>
      <c r="C99" s="250">
        <v>485</v>
      </c>
      <c r="D99" s="250">
        <v>1</v>
      </c>
      <c r="E99" s="251">
        <f t="shared" si="21"/>
        <v>0.62919999999999998</v>
      </c>
      <c r="F99" s="245">
        <f>+IFERROR(VLOOKUP($C99,'PYV(Pre-Surcharge)'!$H$8:$M$350,2,FALSE),0)</f>
        <v>1.77</v>
      </c>
      <c r="G99" s="244">
        <f>+IFERROR(VLOOKUP($C99,'PYV(Pre-Surcharge)'!$H$8:$M439,4,FALSE),0)</f>
        <v>0.73199999999999998</v>
      </c>
      <c r="H99" s="244">
        <f>+IFERROR(VLOOKUP($C99,'PYV(Pre-Surcharge)'!$H$8:$M439,5,FALSE),0)</f>
        <v>0.34699999999999998</v>
      </c>
      <c r="I99" s="244">
        <f>+IFERROR(VLOOKUP($C99,'PYV(Pre-Surcharge)'!$H$8:$M439,6,FALSE),0)</f>
        <v>5.8999999999999997E-2</v>
      </c>
      <c r="J99" s="245">
        <f t="shared" si="22"/>
        <v>1.1379999999999999</v>
      </c>
      <c r="K99" s="244">
        <f t="shared" si="28"/>
        <v>0.71635912829525483</v>
      </c>
      <c r="L99" s="244">
        <f t="shared" si="29"/>
        <v>0.33958554305799649</v>
      </c>
      <c r="M99" s="244">
        <f t="shared" si="30"/>
        <v>5.7739328646748682E-2</v>
      </c>
      <c r="N99" s="295">
        <f t="shared" si="31"/>
        <v>1.1136840000000001</v>
      </c>
      <c r="O99" s="244">
        <f t="shared" si="37"/>
        <v>0.57810181653427073</v>
      </c>
      <c r="P99" s="244">
        <f t="shared" si="38"/>
        <v>0.27404553324780317</v>
      </c>
      <c r="Q99" s="244">
        <f t="shared" si="39"/>
        <v>4.6595638217926186E-2</v>
      </c>
      <c r="R99" s="245">
        <f t="shared" si="23"/>
        <v>0.89874298800000019</v>
      </c>
      <c r="S99" s="246">
        <f>+IFERROR(IF(D99=1,O99*VLOOKUP($C99,'IBNR+Freq'!$B$11:$J$350,9,FALSE)*10,O99*VLOOKUP($C99,'IBNR+Freq'!$B$11:$J$350,9,FALSE)),0)</f>
        <v>19320.162708575328</v>
      </c>
      <c r="T99" s="247">
        <f>+IFERROR(IF(D99=1,P99*VLOOKUP($C99,'IBNR+Freq'!$B$11:$J$350,9,FALSE)*10,P99*VLOOKUP($C99,'IBNR+Freq'!$B$11:$J$350,9,FALSE)),0)</f>
        <v>9158.6017211415819</v>
      </c>
      <c r="U99" s="247">
        <f>+IFERROR(IF(D99=1,Q99*VLOOKUP($C99,'IBNR+Freq'!$B$11:$J$350,9,FALSE)*10,Q99*VLOOKUP($C99,'IBNR+Freq'!$B$11:$J$350,9,FALSE)),0)</f>
        <v>1557.2262292430933</v>
      </c>
      <c r="V99" s="248">
        <f t="shared" si="24"/>
        <v>30035.990658960003</v>
      </c>
      <c r="W99" s="357">
        <f>+IFERROR(IF(D99=1,VLOOKUP(C99,'IBNR+Freq'!B$11:J$350,9,FALSE)*10,VLOOKUP(C99,'IBNR+Freq'!B$11:J$350,9,FALSE)),0)</f>
        <v>33420</v>
      </c>
      <c r="X99" s="247">
        <f t="shared" si="25"/>
        <v>23940.722067627416</v>
      </c>
      <c r="Y99" s="247">
        <f t="shared" si="26"/>
        <v>11348.948848998243</v>
      </c>
      <c r="Z99" s="247">
        <f t="shared" si="27"/>
        <v>1929.648363374341</v>
      </c>
      <c r="AA99" s="229">
        <f>+IF($D99=1, _xlfn.XLOOKUP($W99,Credibility!B$12:B$112,Credibility!$E$12:$E$112,,-1,-2),_xlfn.XLOOKUP(X99*AA$4,Credibility!B$12:B$112,Credibility!$E$12:$E$112,,-1,-2))</f>
        <v>0</v>
      </c>
      <c r="AB99" s="225">
        <f>+IF($D99=1, _xlfn.XLOOKUP($W99,Credibility!C$12:C$112,Credibility!$E$12:$E$112,,-1,-2),_xlfn.XLOOKUP(Y99*AB$4,Credibility!C$12:C$112,Credibility!$E$12:$E$112,,-1,-2))</f>
        <v>0.01</v>
      </c>
      <c r="AC99" s="230">
        <f>+IF($D99=1, _xlfn.XLOOKUP($W99,Credibility!D$12:D$112,Credibility!$E$12:$E$112,,-1,-2),_xlfn.XLOOKUP(Z99*AC$4,Credibility!D$12:D$112,Credibility!$E$12:$E$112,,-1,-2))</f>
        <v>0.01</v>
      </c>
    </row>
    <row r="100" spans="2:29" x14ac:dyDescent="0.2">
      <c r="B100" s="474">
        <v>1</v>
      </c>
      <c r="C100" s="250">
        <v>486</v>
      </c>
      <c r="D100" s="250">
        <v>1</v>
      </c>
      <c r="E100" s="251">
        <f t="shared" si="21"/>
        <v>0.62919999999999998</v>
      </c>
      <c r="F100" s="245">
        <f>+IFERROR(VLOOKUP($C100,'PYV(Pre-Surcharge)'!$H$8:$M$350,2,FALSE),0)</f>
        <v>2.08</v>
      </c>
      <c r="G100" s="244">
        <f>+IFERROR(VLOOKUP($C100,'PYV(Pre-Surcharge)'!$H$8:$M440,4,FALSE),0)</f>
        <v>0.74299999999999999</v>
      </c>
      <c r="H100" s="244">
        <f>+IFERROR(VLOOKUP($C100,'PYV(Pre-Surcharge)'!$H$8:$M440,5,FALSE),0)</f>
        <v>0.49399999999999999</v>
      </c>
      <c r="I100" s="244">
        <f>+IFERROR(VLOOKUP($C100,'PYV(Pre-Surcharge)'!$H$8:$M440,6,FALSE),0)</f>
        <v>0.108</v>
      </c>
      <c r="J100" s="245">
        <f t="shared" si="22"/>
        <v>1.3450000000000002</v>
      </c>
      <c r="K100" s="244">
        <f t="shared" si="28"/>
        <v>0.72296717323420057</v>
      </c>
      <c r="L100" s="244">
        <f t="shared" si="29"/>
        <v>0.48068073159851293</v>
      </c>
      <c r="M100" s="244">
        <f t="shared" si="30"/>
        <v>0.10508809516728622</v>
      </c>
      <c r="N100" s="295">
        <f t="shared" si="31"/>
        <v>1.3087359999999997</v>
      </c>
      <c r="O100" s="244">
        <f t="shared" si="37"/>
        <v>0.58343450879999992</v>
      </c>
      <c r="P100" s="244">
        <f t="shared" si="38"/>
        <v>0.38790935039999996</v>
      </c>
      <c r="Q100" s="244">
        <f t="shared" si="39"/>
        <v>8.4806092799999983E-2</v>
      </c>
      <c r="R100" s="245">
        <f t="shared" si="23"/>
        <v>1.0561499519999999</v>
      </c>
      <c r="S100" s="246">
        <f>+IFERROR(IF(D100=1,O100*VLOOKUP($C100,'IBNR+Freq'!$B$11:$J$350,9,FALSE)*10,O100*VLOOKUP($C100,'IBNR+Freq'!$B$11:$J$350,9,FALSE)),0)</f>
        <v>262.54552895999996</v>
      </c>
      <c r="T100" s="247">
        <f>+IFERROR(IF(D100=1,P100*VLOOKUP($C100,'IBNR+Freq'!$B$11:$J$350,9,FALSE)*10,P100*VLOOKUP($C100,'IBNR+Freq'!$B$11:$J$350,9,FALSE)),0)</f>
        <v>174.55920767999999</v>
      </c>
      <c r="U100" s="247">
        <f>+IFERROR(IF(D100=1,Q100*VLOOKUP($C100,'IBNR+Freq'!$B$11:$J$350,9,FALSE)*10,Q100*VLOOKUP($C100,'IBNR+Freq'!$B$11:$J$350,9,FALSE)),0)</f>
        <v>38.162741759999996</v>
      </c>
      <c r="V100" s="248">
        <f t="shared" si="24"/>
        <v>475.26747839999996</v>
      </c>
      <c r="W100" s="357">
        <f>+IFERROR(IF(D100=1,VLOOKUP(C100,'IBNR+Freq'!B$11:J$350,9,FALSE)*10,VLOOKUP(C100,'IBNR+Freq'!B$11:J$350,9,FALSE)),0)</f>
        <v>450</v>
      </c>
      <c r="X100" s="247">
        <f t="shared" si="25"/>
        <v>325.33522795539028</v>
      </c>
      <c r="Y100" s="247">
        <f t="shared" si="26"/>
        <v>216.30632921933082</v>
      </c>
      <c r="Z100" s="247">
        <f t="shared" si="27"/>
        <v>47.289642825278797</v>
      </c>
      <c r="AA100" s="229">
        <f>+IF($D100=1, _xlfn.XLOOKUP($W100,Credibility!B$12:B$112,Credibility!$E$12:$E$112,,-1,-2),_xlfn.XLOOKUP(X100*AA$4,Credibility!B$12:B$112,Credibility!$E$12:$E$112,,-1,-2))</f>
        <v>0</v>
      </c>
      <c r="AB100" s="225">
        <f>+IF($D100=1, _xlfn.XLOOKUP($W100,Credibility!C$12:C$112,Credibility!$E$12:$E$112,,-1,-2),_xlfn.XLOOKUP(Y100*AB$4,Credibility!C$12:C$112,Credibility!$E$12:$E$112,,-1,-2))</f>
        <v>0</v>
      </c>
      <c r="AC100" s="230">
        <f>+IF($D100=1, _xlfn.XLOOKUP($W100,Credibility!D$12:D$112,Credibility!$E$12:$E$112,,-1,-2),_xlfn.XLOOKUP(Z100*AC$4,Credibility!D$12:D$112,Credibility!$E$12:$E$112,,-1,-2))</f>
        <v>0</v>
      </c>
    </row>
    <row r="101" spans="2:29" x14ac:dyDescent="0.2">
      <c r="B101" s="474">
        <v>1</v>
      </c>
      <c r="C101" s="250">
        <v>487</v>
      </c>
      <c r="D101" s="250">
        <v>1</v>
      </c>
      <c r="E101" s="251">
        <f t="shared" si="21"/>
        <v>0.62919999999999998</v>
      </c>
      <c r="F101" s="245">
        <f>+IFERROR(VLOOKUP($C101,'PYV(Pre-Surcharge)'!$H$8:$M$350,2,FALSE),0)</f>
        <v>1.56</v>
      </c>
      <c r="G101" s="244">
        <f>+IFERROR(VLOOKUP($C101,'PYV(Pre-Surcharge)'!$H$8:$M441,4,FALSE),0)</f>
        <v>0.65500000000000003</v>
      </c>
      <c r="H101" s="244">
        <f>+IFERROR(VLOOKUP($C101,'PYV(Pre-Surcharge)'!$H$8:$M441,5,FALSE),0)</f>
        <v>0.28100000000000003</v>
      </c>
      <c r="I101" s="244">
        <f>+IFERROR(VLOOKUP($C101,'PYV(Pre-Surcharge)'!$H$8:$M441,6,FALSE),0)</f>
        <v>4.4999999999999998E-2</v>
      </c>
      <c r="J101" s="245">
        <f t="shared" si="22"/>
        <v>0.98100000000000009</v>
      </c>
      <c r="K101" s="244">
        <f t="shared" si="28"/>
        <v>0.65536856269113142</v>
      </c>
      <c r="L101" s="244">
        <f t="shared" si="29"/>
        <v>0.28115811620795106</v>
      </c>
      <c r="M101" s="244">
        <f t="shared" si="30"/>
        <v>4.502532110091742E-2</v>
      </c>
      <c r="N101" s="295">
        <f t="shared" si="31"/>
        <v>0.98155199999999987</v>
      </c>
      <c r="O101" s="244">
        <f t="shared" si="37"/>
        <v>0.52888243009174307</v>
      </c>
      <c r="P101" s="244">
        <f t="shared" si="38"/>
        <v>0.22689459977981652</v>
      </c>
      <c r="Q101" s="244">
        <f t="shared" si="39"/>
        <v>3.6335434128440362E-2</v>
      </c>
      <c r="R101" s="245">
        <f t="shared" si="23"/>
        <v>0.79211246399999991</v>
      </c>
      <c r="S101" s="246">
        <f>+IFERROR(IF(D101=1,O101*VLOOKUP($C101,'IBNR+Freq'!$B$11:$J$350,9,FALSE)*10,O101*VLOOKUP($C101,'IBNR+Freq'!$B$11:$J$350,9,FALSE)),0)</f>
        <v>76910.082983941276</v>
      </c>
      <c r="T101" s="247">
        <f>+IFERROR(IF(D101=1,P101*VLOOKUP($C101,'IBNR+Freq'!$B$11:$J$350,9,FALSE)*10,P101*VLOOKUP($C101,'IBNR+Freq'!$B$11:$J$350,9,FALSE)),0)</f>
        <v>32995.012699980914</v>
      </c>
      <c r="U101" s="247">
        <f>+IFERROR(IF(D101=1,Q101*VLOOKUP($C101,'IBNR+Freq'!$B$11:$J$350,9,FALSE)*10,Q101*VLOOKUP($C101,'IBNR+Freq'!$B$11:$J$350,9,FALSE)),0)</f>
        <v>5283.8988309577971</v>
      </c>
      <c r="V101" s="248">
        <f t="shared" si="24"/>
        <v>115188.99451487999</v>
      </c>
      <c r="W101" s="357">
        <f>+IFERROR(IF(D101=1,VLOOKUP(C101,'IBNR+Freq'!B$11:J$350,9,FALSE)*10,VLOOKUP(C101,'IBNR+Freq'!B$11:J$350,9,FALSE)),0)</f>
        <v>145420</v>
      </c>
      <c r="X101" s="247">
        <f t="shared" si="25"/>
        <v>95303.696386544325</v>
      </c>
      <c r="Y101" s="247">
        <f t="shared" si="26"/>
        <v>40886.013258960244</v>
      </c>
      <c r="Z101" s="247">
        <f t="shared" si="27"/>
        <v>6547.5821944954114</v>
      </c>
      <c r="AA101" s="229">
        <f>+IF($D101=1, _xlfn.XLOOKUP($W101,Credibility!B$12:B$112,Credibility!$E$12:$E$112,,-1,-2),_xlfn.XLOOKUP(X101*AA$4,Credibility!B$12:B$112,Credibility!$E$12:$E$112,,-1,-2))</f>
        <v>0.01</v>
      </c>
      <c r="AB101" s="225">
        <f>+IF($D101=1, _xlfn.XLOOKUP($W101,Credibility!C$12:C$112,Credibility!$E$12:$E$112,,-1,-2),_xlfn.XLOOKUP(Y101*AB$4,Credibility!C$12:C$112,Credibility!$E$12:$E$112,,-1,-2))</f>
        <v>0.02</v>
      </c>
      <c r="AC101" s="230">
        <f>+IF($D101=1, _xlfn.XLOOKUP($W101,Credibility!D$12:D$112,Credibility!$E$12:$E$112,,-1,-2),_xlfn.XLOOKUP(Z101*AC$4,Credibility!D$12:D$112,Credibility!$E$12:$E$112,,-1,-2))</f>
        <v>0.02</v>
      </c>
    </row>
    <row r="102" spans="2:29" x14ac:dyDescent="0.2">
      <c r="B102" s="474">
        <v>1</v>
      </c>
      <c r="C102" s="250">
        <v>488</v>
      </c>
      <c r="D102" s="250">
        <v>1</v>
      </c>
      <c r="E102" s="251">
        <f t="shared" si="21"/>
        <v>0.62919999999999998</v>
      </c>
      <c r="F102" s="245">
        <f>+IFERROR(VLOOKUP($C102,'PYV(Pre-Surcharge)'!$H$8:$M$350,2,FALSE),0)</f>
        <v>1.24</v>
      </c>
      <c r="G102" s="244">
        <f>+IFERROR(VLOOKUP($C102,'PYV(Pre-Surcharge)'!$H$8:$M442,4,FALSE),0)</f>
        <v>0.47</v>
      </c>
      <c r="H102" s="244">
        <f>+IFERROR(VLOOKUP($C102,'PYV(Pre-Surcharge)'!$H$8:$M442,5,FALSE),0)</f>
        <v>0.222</v>
      </c>
      <c r="I102" s="244">
        <f>+IFERROR(VLOOKUP($C102,'PYV(Pre-Surcharge)'!$H$8:$M442,6,FALSE),0)</f>
        <v>6.7000000000000004E-2</v>
      </c>
      <c r="J102" s="245">
        <f t="shared" si="22"/>
        <v>0.7589999999999999</v>
      </c>
      <c r="K102" s="244">
        <f t="shared" si="28"/>
        <v>0.48313275362318847</v>
      </c>
      <c r="L102" s="244">
        <f t="shared" si="29"/>
        <v>0.22820313043478266</v>
      </c>
      <c r="M102" s="244">
        <f t="shared" si="30"/>
        <v>6.8872115942029008E-2</v>
      </c>
      <c r="N102" s="295">
        <f t="shared" si="31"/>
        <v>0.78020800000000012</v>
      </c>
      <c r="O102" s="244">
        <f t="shared" si="37"/>
        <v>0.3898881321739131</v>
      </c>
      <c r="P102" s="244">
        <f t="shared" si="38"/>
        <v>0.18415992626086961</v>
      </c>
      <c r="Q102" s="244">
        <f t="shared" si="39"/>
        <v>5.5579797565217415E-2</v>
      </c>
      <c r="R102" s="245">
        <f t="shared" si="23"/>
        <v>0.62962785600000015</v>
      </c>
      <c r="S102" s="246">
        <f>+IFERROR(IF(D102=1,O102*VLOOKUP($C102,'IBNR+Freq'!$B$11:$J$350,9,FALSE)*10,O102*VLOOKUP($C102,'IBNR+Freq'!$B$11:$J$350,9,FALSE)),0)</f>
        <v>445930.6522925914</v>
      </c>
      <c r="T102" s="247">
        <f>+IFERROR(IF(D102=1,P102*VLOOKUP($C102,'IBNR+Freq'!$B$11:$J$350,9,FALSE)*10,P102*VLOOKUP($C102,'IBNR+Freq'!$B$11:$J$350,9,FALSE)),0)</f>
        <v>210631.07406160701</v>
      </c>
      <c r="U102" s="247">
        <f>+IFERROR(IF(D102=1,Q102*VLOOKUP($C102,'IBNR+Freq'!$B$11:$J$350,9,FALSE)*10,Q102*VLOOKUP($C102,'IBNR+Freq'!$B$11:$J$350,9,FALSE)),0)</f>
        <v>63568.837667241765</v>
      </c>
      <c r="V102" s="248">
        <f t="shared" si="24"/>
        <v>720130.56402144022</v>
      </c>
      <c r="W102" s="357">
        <f>+IFERROR(IF(D102=1,VLOOKUP(C102,'IBNR+Freq'!B$11:J$350,9,FALSE)*10,VLOOKUP(C102,'IBNR+Freq'!B$11:J$350,9,FALSE)),0)</f>
        <v>1143740</v>
      </c>
      <c r="X102" s="247">
        <f t="shared" si="25"/>
        <v>552578.25562898559</v>
      </c>
      <c r="Y102" s="247">
        <f t="shared" si="26"/>
        <v>261005.04840347831</v>
      </c>
      <c r="Z102" s="247">
        <f t="shared" si="27"/>
        <v>78771.79388753626</v>
      </c>
      <c r="AA102" s="229">
        <f>+IF($D102=1, _xlfn.XLOOKUP($W102,Credibility!B$12:B$112,Credibility!$E$12:$E$112,,-1,-2),_xlfn.XLOOKUP(X102*AA$4,Credibility!B$12:B$112,Credibility!$E$12:$E$112,,-1,-2))</f>
        <v>0.02</v>
      </c>
      <c r="AB102" s="225">
        <f>+IF($D102=1, _xlfn.XLOOKUP($W102,Credibility!C$12:C$112,Credibility!$E$12:$E$112,,-1,-2),_xlfn.XLOOKUP(Y102*AB$4,Credibility!C$12:C$112,Credibility!$E$12:$E$112,,-1,-2))</f>
        <v>7.0000000000000007E-2</v>
      </c>
      <c r="AC102" s="230">
        <f>+IF($D102=1, _xlfn.XLOOKUP($W102,Credibility!D$12:D$112,Credibility!$E$12:$E$112,,-1,-2),_xlfn.XLOOKUP(Z102*AC$4,Credibility!D$12:D$112,Credibility!$E$12:$E$112,,-1,-2))</f>
        <v>0.08</v>
      </c>
    </row>
    <row r="103" spans="2:29" x14ac:dyDescent="0.2">
      <c r="B103" s="474">
        <v>1</v>
      </c>
      <c r="C103" s="250">
        <v>489</v>
      </c>
      <c r="D103" s="250">
        <v>1</v>
      </c>
      <c r="E103" s="251">
        <f t="shared" si="21"/>
        <v>0.62919999999999998</v>
      </c>
      <c r="F103" s="245">
        <f>+IFERROR(VLOOKUP($C103,'PYV(Pre-Surcharge)'!$H$8:$M$350,2,FALSE),0)</f>
        <v>1.85</v>
      </c>
      <c r="G103" s="244">
        <f>+IFERROR(VLOOKUP($C103,'PYV(Pre-Surcharge)'!$H$8:$M443,4,FALSE),0)</f>
        <v>0.72899999999999998</v>
      </c>
      <c r="H103" s="244">
        <f>+IFERROR(VLOOKUP($C103,'PYV(Pre-Surcharge)'!$H$8:$M443,5,FALSE),0)</f>
        <v>0.434</v>
      </c>
      <c r="I103" s="244">
        <f>+IFERROR(VLOOKUP($C103,'PYV(Pre-Surcharge)'!$H$8:$M443,6,FALSE),0)</f>
        <v>4.2000000000000003E-2</v>
      </c>
      <c r="J103" s="245">
        <f t="shared" si="22"/>
        <v>1.2050000000000001</v>
      </c>
      <c r="K103" s="244">
        <f t="shared" si="28"/>
        <v>0.70420795020746885</v>
      </c>
      <c r="L103" s="244">
        <f t="shared" si="29"/>
        <v>0.41924039834024895</v>
      </c>
      <c r="M103" s="244">
        <f t="shared" si="30"/>
        <v>4.0571651452282156E-2</v>
      </c>
      <c r="N103" s="295">
        <f t="shared" si="31"/>
        <v>1.1640200000000001</v>
      </c>
      <c r="O103" s="244">
        <f t="shared" si="37"/>
        <v>0.56829581581742739</v>
      </c>
      <c r="P103" s="244">
        <f t="shared" si="38"/>
        <v>0.33832700146058092</v>
      </c>
      <c r="Q103" s="244">
        <f t="shared" si="39"/>
        <v>3.2741322721991699E-2</v>
      </c>
      <c r="R103" s="245">
        <f t="shared" si="23"/>
        <v>0.93936414000000001</v>
      </c>
      <c r="S103" s="246">
        <f>+IFERROR(IF(D103=1,O103*VLOOKUP($C103,'IBNR+Freq'!$B$11:$J$350,9,FALSE)*10,O103*VLOOKUP($C103,'IBNR+Freq'!$B$11:$J$350,9,FALSE)),0)</f>
        <v>70911.951897698586</v>
      </c>
      <c r="T103" s="247">
        <f>+IFERROR(IF(D103=1,P103*VLOOKUP($C103,'IBNR+Freq'!$B$11:$J$350,9,FALSE)*10,P103*VLOOKUP($C103,'IBNR+Freq'!$B$11:$J$350,9,FALSE)),0)</f>
        <v>42216.443242251291</v>
      </c>
      <c r="U103" s="247">
        <f>+IFERROR(IF(D103=1,Q103*VLOOKUP($C103,'IBNR+Freq'!$B$11:$J$350,9,FALSE)*10,Q103*VLOOKUP($C103,'IBNR+Freq'!$B$11:$J$350,9,FALSE)),0)</f>
        <v>4085.4622492501244</v>
      </c>
      <c r="V103" s="248">
        <f t="shared" si="24"/>
        <v>117213.8573892</v>
      </c>
      <c r="W103" s="357">
        <f>+IFERROR(IF(D103=1,VLOOKUP(C103,'IBNR+Freq'!B$11:J$350,9,FALSE)*10,VLOOKUP(C103,'IBNR+Freq'!B$11:J$350,9,FALSE)),0)</f>
        <v>124780</v>
      </c>
      <c r="X103" s="247">
        <f t="shared" si="25"/>
        <v>87871.068026887966</v>
      </c>
      <c r="Y103" s="247">
        <f t="shared" si="26"/>
        <v>52312.816904896266</v>
      </c>
      <c r="Z103" s="247">
        <f t="shared" si="27"/>
        <v>5062.530668215767</v>
      </c>
      <c r="AA103" s="229">
        <f>+IF($D103=1, _xlfn.XLOOKUP($W103,Credibility!B$12:B$112,Credibility!$E$12:$E$112,,-1,-2),_xlfn.XLOOKUP(X103*AA$4,Credibility!B$12:B$112,Credibility!$E$12:$E$112,,-1,-2))</f>
        <v>0</v>
      </c>
      <c r="AB103" s="225">
        <f>+IF($D103=1, _xlfn.XLOOKUP($W103,Credibility!C$12:C$112,Credibility!$E$12:$E$112,,-1,-2),_xlfn.XLOOKUP(Y103*AB$4,Credibility!C$12:C$112,Credibility!$E$12:$E$112,,-1,-2))</f>
        <v>0.02</v>
      </c>
      <c r="AC103" s="230">
        <f>+IF($D103=1, _xlfn.XLOOKUP($W103,Credibility!D$12:D$112,Credibility!$E$12:$E$112,,-1,-2),_xlfn.XLOOKUP(Z103*AC$4,Credibility!D$12:D$112,Credibility!$E$12:$E$112,,-1,-2))</f>
        <v>0.02</v>
      </c>
    </row>
    <row r="104" spans="2:29" x14ac:dyDescent="0.2">
      <c r="B104" s="474">
        <v>1</v>
      </c>
      <c r="C104" s="250">
        <v>501</v>
      </c>
      <c r="D104" s="250">
        <v>1</v>
      </c>
      <c r="E104" s="251">
        <f t="shared" si="21"/>
        <v>0.62919999999999998</v>
      </c>
      <c r="F104" s="245">
        <f>+IFERROR(VLOOKUP($C104,'PYV(Pre-Surcharge)'!$H$8:$M$350,2,FALSE),0)</f>
        <v>5.73</v>
      </c>
      <c r="G104" s="244">
        <f>+IFERROR(VLOOKUP($C104,'PYV(Pre-Surcharge)'!$H$8:$M444,4,FALSE),0)</f>
        <v>1.962</v>
      </c>
      <c r="H104" s="244">
        <f>+IFERROR(VLOOKUP($C104,'PYV(Pre-Surcharge)'!$H$8:$M444,5,FALSE),0)</f>
        <v>1.349</v>
      </c>
      <c r="I104" s="244">
        <f>+IFERROR(VLOOKUP($C104,'PYV(Pre-Surcharge)'!$H$8:$M444,6,FALSE),0)</f>
        <v>0.125</v>
      </c>
      <c r="J104" s="245">
        <f t="shared" si="22"/>
        <v>3.4359999999999999</v>
      </c>
      <c r="K104" s="244">
        <f t="shared" si="28"/>
        <v>2.0586816041909195</v>
      </c>
      <c r="L104" s="244">
        <f t="shared" si="29"/>
        <v>1.4154747625145518</v>
      </c>
      <c r="M104" s="244">
        <f t="shared" si="30"/>
        <v>0.13115963329452854</v>
      </c>
      <c r="N104" s="295">
        <f t="shared" si="31"/>
        <v>3.6053159999999997</v>
      </c>
      <c r="O104" s="244">
        <f t="shared" si="37"/>
        <v>1.6613560545820723</v>
      </c>
      <c r="P104" s="244">
        <f t="shared" si="38"/>
        <v>1.1422881333492434</v>
      </c>
      <c r="Q104" s="244">
        <f t="shared" si="39"/>
        <v>0.10584582406868454</v>
      </c>
      <c r="R104" s="245">
        <f t="shared" si="23"/>
        <v>2.909490012</v>
      </c>
      <c r="S104" s="246">
        <f>+IFERROR(IF(D104=1,O104*VLOOKUP($C104,'IBNR+Freq'!$B$11:$J$350,9,FALSE)*10,O104*VLOOKUP($C104,'IBNR+Freq'!$B$11:$J$350,9,FALSE)),0)</f>
        <v>45139.04400299491</v>
      </c>
      <c r="T104" s="247">
        <f>+IFERROR(IF(D104=1,P104*VLOOKUP($C104,'IBNR+Freq'!$B$11:$J$350,9,FALSE)*10,P104*VLOOKUP($C104,'IBNR+Freq'!$B$11:$J$350,9,FALSE)),0)</f>
        <v>31035.968583098944</v>
      </c>
      <c r="U104" s="247">
        <f>+IFERROR(IF(D104=1,Q104*VLOOKUP($C104,'IBNR+Freq'!$B$11:$J$350,9,FALSE)*10,Q104*VLOOKUP($C104,'IBNR+Freq'!$B$11:$J$350,9,FALSE)),0)</f>
        <v>2875.8310399461589</v>
      </c>
      <c r="V104" s="248">
        <f t="shared" si="24"/>
        <v>79050.843626040019</v>
      </c>
      <c r="W104" s="357">
        <f>+IFERROR(IF(D104=1,VLOOKUP(C104,'IBNR+Freq'!B$11:J$350,9,FALSE)*10,VLOOKUP(C104,'IBNR+Freq'!B$11:J$350,9,FALSE)),0)</f>
        <v>27170</v>
      </c>
      <c r="X104" s="247">
        <f t="shared" si="25"/>
        <v>55934.379185867285</v>
      </c>
      <c r="Y104" s="247">
        <f t="shared" si="26"/>
        <v>38458.449297520376</v>
      </c>
      <c r="Z104" s="247">
        <f t="shared" si="27"/>
        <v>3563.6072366123403</v>
      </c>
      <c r="AA104" s="229">
        <f>+IF($D104=1, _xlfn.XLOOKUP($W104,Credibility!B$12:B$112,Credibility!$E$12:$E$112,,-1,-2),_xlfn.XLOOKUP(X104*AA$4,Credibility!B$12:B$112,Credibility!$E$12:$E$112,,-1,-2))</f>
        <v>0</v>
      </c>
      <c r="AB104" s="225">
        <f>+IF($D104=1, _xlfn.XLOOKUP($W104,Credibility!C$12:C$112,Credibility!$E$12:$E$112,,-1,-2),_xlfn.XLOOKUP(Y104*AB$4,Credibility!C$12:C$112,Credibility!$E$12:$E$112,,-1,-2))</f>
        <v>0.01</v>
      </c>
      <c r="AC104" s="230">
        <f>+IF($D104=1, _xlfn.XLOOKUP($W104,Credibility!D$12:D$112,Credibility!$E$12:$E$112,,-1,-2),_xlfn.XLOOKUP(Z104*AC$4,Credibility!D$12:D$112,Credibility!$E$12:$E$112,,-1,-2))</f>
        <v>0.01</v>
      </c>
    </row>
    <row r="105" spans="2:29" x14ac:dyDescent="0.2">
      <c r="B105" s="474">
        <v>1</v>
      </c>
      <c r="C105" s="250">
        <v>506</v>
      </c>
      <c r="D105" s="250">
        <v>1</v>
      </c>
      <c r="E105" s="251">
        <f t="shared" si="21"/>
        <v>0.62919999999999998</v>
      </c>
      <c r="F105" s="245">
        <f>+IFERROR(VLOOKUP($C105,'PYV(Pre-Surcharge)'!$H$8:$M$350,2,FALSE),0)</f>
        <v>2.76</v>
      </c>
      <c r="G105" s="244">
        <f>+IFERROR(VLOOKUP($C105,'PYV(Pre-Surcharge)'!$H$8:$M445,4,FALSE),0)</f>
        <v>0.88300000000000001</v>
      </c>
      <c r="H105" s="244">
        <f>+IFERROR(VLOOKUP($C105,'PYV(Pre-Surcharge)'!$H$8:$M445,5,FALSE),0)</f>
        <v>0.86499999999999999</v>
      </c>
      <c r="I105" s="244">
        <f>+IFERROR(VLOOKUP($C105,'PYV(Pre-Surcharge)'!$H$8:$M445,6,FALSE),0)</f>
        <v>0.11700000000000001</v>
      </c>
      <c r="J105" s="245">
        <f t="shared" si="22"/>
        <v>1.865</v>
      </c>
      <c r="K105" s="244">
        <f t="shared" si="28"/>
        <v>0.8222041479892761</v>
      </c>
      <c r="L105" s="244">
        <f t="shared" si="29"/>
        <v>0.80544347453083109</v>
      </c>
      <c r="M105" s="244">
        <f t="shared" si="30"/>
        <v>0.10894437747989276</v>
      </c>
      <c r="N105" s="295">
        <f t="shared" si="31"/>
        <v>1.7365919999999999</v>
      </c>
      <c r="O105" s="244">
        <f t="shared" si="37"/>
        <v>0.66351874742734585</v>
      </c>
      <c r="P105" s="244">
        <f t="shared" si="38"/>
        <v>0.64999288394638077</v>
      </c>
      <c r="Q105" s="244">
        <f t="shared" si="39"/>
        <v>8.7918112626273456E-2</v>
      </c>
      <c r="R105" s="245">
        <f t="shared" si="23"/>
        <v>1.4014297440000001</v>
      </c>
      <c r="S105" s="246">
        <f>+IFERROR(IF(D105=1,O105*VLOOKUP($C105,'IBNR+Freq'!$B$11:$J$350,9,FALSE)*10,O105*VLOOKUP($C105,'IBNR+Freq'!$B$11:$J$350,9,FALSE)),0)</f>
        <v>82608.084054704552</v>
      </c>
      <c r="T105" s="247">
        <f>+IFERROR(IF(D105=1,P105*VLOOKUP($C105,'IBNR+Freq'!$B$11:$J$350,9,FALSE)*10,P105*VLOOKUP($C105,'IBNR+Freq'!$B$11:$J$350,9,FALSE)),0)</f>
        <v>80924.114051324403</v>
      </c>
      <c r="U105" s="247">
        <f>+IFERROR(IF(D105=1,Q105*VLOOKUP($C105,'IBNR+Freq'!$B$11:$J$350,9,FALSE)*10,Q105*VLOOKUP($C105,'IBNR+Freq'!$B$11:$J$350,9,FALSE)),0)</f>
        <v>10945.805021971046</v>
      </c>
      <c r="V105" s="248">
        <f t="shared" si="24"/>
        <v>174478.00312800001</v>
      </c>
      <c r="W105" s="357">
        <f>+IFERROR(IF(D105=1,VLOOKUP(C105,'IBNR+Freq'!B$11:J$350,9,FALSE)*10,VLOOKUP(C105,'IBNR+Freq'!B$11:J$350,9,FALSE)),0)</f>
        <v>124500</v>
      </c>
      <c r="X105" s="247">
        <f t="shared" si="25"/>
        <v>102364.41642466487</v>
      </c>
      <c r="Y105" s="247">
        <f t="shared" si="26"/>
        <v>100277.71257908847</v>
      </c>
      <c r="Z105" s="247">
        <f t="shared" si="27"/>
        <v>13563.574996246649</v>
      </c>
      <c r="AA105" s="229">
        <f>+IF($D105=1, _xlfn.XLOOKUP($W105,Credibility!B$12:B$112,Credibility!$E$12:$E$112,,-1,-2),_xlfn.XLOOKUP(X105*AA$4,Credibility!B$12:B$112,Credibility!$E$12:$E$112,,-1,-2))</f>
        <v>0</v>
      </c>
      <c r="AB105" s="225">
        <f>+IF($D105=1, _xlfn.XLOOKUP($W105,Credibility!C$12:C$112,Credibility!$E$12:$E$112,,-1,-2),_xlfn.XLOOKUP(Y105*AB$4,Credibility!C$12:C$112,Credibility!$E$12:$E$112,,-1,-2))</f>
        <v>0.02</v>
      </c>
      <c r="AC105" s="230">
        <f>+IF($D105=1, _xlfn.XLOOKUP($W105,Credibility!D$12:D$112,Credibility!$E$12:$E$112,,-1,-2),_xlfn.XLOOKUP(Z105*AC$4,Credibility!D$12:D$112,Credibility!$E$12:$E$112,,-1,-2))</f>
        <v>0.02</v>
      </c>
    </row>
    <row r="106" spans="2:29" x14ac:dyDescent="0.2">
      <c r="B106" s="474">
        <v>1</v>
      </c>
      <c r="C106" s="250">
        <v>507</v>
      </c>
      <c r="D106" s="250">
        <v>1</v>
      </c>
      <c r="E106" s="251">
        <f t="shared" si="21"/>
        <v>0.62919999999999998</v>
      </c>
      <c r="F106" s="245">
        <f>+IFERROR(VLOOKUP($C106,'PYV(Pre-Surcharge)'!$H$8:$M$350,2,FALSE),0)</f>
        <v>3.28</v>
      </c>
      <c r="G106" s="244">
        <f>+IFERROR(VLOOKUP($C106,'PYV(Pre-Surcharge)'!$H$8:$M446,4,FALSE),0)</f>
        <v>1.3109999999999999</v>
      </c>
      <c r="H106" s="244">
        <f>+IFERROR(VLOOKUP($C106,'PYV(Pre-Surcharge)'!$H$8:$M446,5,FALSE),0)</f>
        <v>0.68300000000000005</v>
      </c>
      <c r="I106" s="244">
        <f>+IFERROR(VLOOKUP($C106,'PYV(Pre-Surcharge)'!$H$8:$M446,6,FALSE),0)</f>
        <v>0.114</v>
      </c>
      <c r="J106" s="245">
        <f t="shared" si="22"/>
        <v>2.1080000000000001</v>
      </c>
      <c r="K106" s="244">
        <f t="shared" si="28"/>
        <v>1.2834963643263755</v>
      </c>
      <c r="L106" s="244">
        <f t="shared" si="29"/>
        <v>0.66867125616698286</v>
      </c>
      <c r="M106" s="244">
        <f t="shared" si="30"/>
        <v>0.11160837950664135</v>
      </c>
      <c r="N106" s="295">
        <f t="shared" si="31"/>
        <v>2.0637759999999994</v>
      </c>
      <c r="O106" s="244">
        <f t="shared" si="37"/>
        <v>1.0357815660113852</v>
      </c>
      <c r="P106" s="244">
        <f t="shared" si="38"/>
        <v>0.53961770372675522</v>
      </c>
      <c r="Q106" s="244">
        <f t="shared" si="39"/>
        <v>9.0067962261859577E-2</v>
      </c>
      <c r="R106" s="245">
        <f t="shared" si="23"/>
        <v>1.6654672319999999</v>
      </c>
      <c r="S106" s="246">
        <f>+IFERROR(IF(D106=1,O106*VLOOKUP($C106,'IBNR+Freq'!$B$11:$J$350,9,FALSE)*10,O106*VLOOKUP($C106,'IBNR+Freq'!$B$11:$J$350,9,FALSE)),0)</f>
        <v>1367.2316671350286</v>
      </c>
      <c r="T106" s="247">
        <f>+IFERROR(IF(D106=1,P106*VLOOKUP($C106,'IBNR+Freq'!$B$11:$J$350,9,FALSE)*10,P106*VLOOKUP($C106,'IBNR+Freq'!$B$11:$J$350,9,FALSE)),0)</f>
        <v>712.29536891931684</v>
      </c>
      <c r="U106" s="247">
        <f>+IFERROR(IF(D106=1,Q106*VLOOKUP($C106,'IBNR+Freq'!$B$11:$J$350,9,FALSE)*10,Q106*VLOOKUP($C106,'IBNR+Freq'!$B$11:$J$350,9,FALSE)),0)</f>
        <v>118.88971018565464</v>
      </c>
      <c r="V106" s="248">
        <f t="shared" si="24"/>
        <v>2198.4167462400001</v>
      </c>
      <c r="W106" s="357">
        <f>+IFERROR(IF(D106=1,VLOOKUP(C106,'IBNR+Freq'!B$11:J$350,9,FALSE)*10,VLOOKUP(C106,'IBNR+Freq'!B$11:J$350,9,FALSE)),0)</f>
        <v>1320</v>
      </c>
      <c r="X106" s="247">
        <f t="shared" si="25"/>
        <v>1694.2152009108156</v>
      </c>
      <c r="Y106" s="247">
        <f t="shared" si="26"/>
        <v>882.64605814041738</v>
      </c>
      <c r="Z106" s="247">
        <f t="shared" si="27"/>
        <v>147.32306094876657</v>
      </c>
      <c r="AA106" s="229">
        <f>+IF($D106=1, _xlfn.XLOOKUP($W106,Credibility!B$12:B$112,Credibility!$E$12:$E$112,,-1,-2),_xlfn.XLOOKUP(X106*AA$4,Credibility!B$12:B$112,Credibility!$E$12:$E$112,,-1,-2))</f>
        <v>0</v>
      </c>
      <c r="AB106" s="225">
        <f>+IF($D106=1, _xlfn.XLOOKUP($W106,Credibility!C$12:C$112,Credibility!$E$12:$E$112,,-1,-2),_xlfn.XLOOKUP(Y106*AB$4,Credibility!C$12:C$112,Credibility!$E$12:$E$112,,-1,-2))</f>
        <v>0</v>
      </c>
      <c r="AC106" s="230">
        <f>+IF($D106=1, _xlfn.XLOOKUP($W106,Credibility!D$12:D$112,Credibility!$E$12:$E$112,,-1,-2),_xlfn.XLOOKUP(Z106*AC$4,Credibility!D$12:D$112,Credibility!$E$12:$E$112,,-1,-2))</f>
        <v>0</v>
      </c>
    </row>
    <row r="107" spans="2:29" x14ac:dyDescent="0.2">
      <c r="B107" s="474">
        <v>1</v>
      </c>
      <c r="C107" s="250">
        <v>511</v>
      </c>
      <c r="D107" s="250">
        <v>1</v>
      </c>
      <c r="E107" s="251">
        <f t="shared" si="21"/>
        <v>0.62919999999999998</v>
      </c>
      <c r="F107" s="245">
        <f>+IFERROR(VLOOKUP($C107,'PYV(Pre-Surcharge)'!$H$8:$M$350,2,FALSE),0)</f>
        <v>8.58</v>
      </c>
      <c r="G107" s="244">
        <f>+IFERROR(VLOOKUP($C107,'PYV(Pre-Surcharge)'!$H$8:$M447,4,FALSE),0)</f>
        <v>3.4449999999999998</v>
      </c>
      <c r="H107" s="244">
        <f>+IFERROR(VLOOKUP($C107,'PYV(Pre-Surcharge)'!$H$8:$M447,5,FALSE),0)</f>
        <v>1.6830000000000001</v>
      </c>
      <c r="I107" s="244">
        <f>+IFERROR(VLOOKUP($C107,'PYV(Pre-Surcharge)'!$H$8:$M447,6,FALSE),0)</f>
        <v>0.20499999999999999</v>
      </c>
      <c r="J107" s="245">
        <f t="shared" si="22"/>
        <v>5.3330000000000002</v>
      </c>
      <c r="K107" s="244">
        <f t="shared" si="28"/>
        <v>3.4873348059253702</v>
      </c>
      <c r="L107" s="244">
        <f t="shared" si="29"/>
        <v>1.7036819966247891</v>
      </c>
      <c r="M107" s="244">
        <f t="shared" si="30"/>
        <v>0.20751919744984057</v>
      </c>
      <c r="N107" s="295">
        <f t="shared" si="31"/>
        <v>5.398536</v>
      </c>
      <c r="O107" s="244">
        <f t="shared" si="37"/>
        <v>2.8142791883817737</v>
      </c>
      <c r="P107" s="244">
        <f t="shared" si="38"/>
        <v>1.3748713712762048</v>
      </c>
      <c r="Q107" s="244">
        <f t="shared" si="39"/>
        <v>0.16746799234202134</v>
      </c>
      <c r="R107" s="245">
        <f t="shared" si="23"/>
        <v>4.3566185519999996</v>
      </c>
      <c r="S107" s="246">
        <f>+IFERROR(IF(D107=1,O107*VLOOKUP($C107,'IBNR+Freq'!$B$11:$J$350,9,FALSE)*10,O107*VLOOKUP($C107,'IBNR+Freq'!$B$11:$J$350,9,FALSE)),0)</f>
        <v>864377.70991957805</v>
      </c>
      <c r="T107" s="247">
        <f>+IFERROR(IF(D107=1,P107*VLOOKUP($C107,'IBNR+Freq'!$B$11:$J$350,9,FALSE)*10,P107*VLOOKUP($C107,'IBNR+Freq'!$B$11:$J$350,9,FALSE)),0)</f>
        <v>422277.99297377357</v>
      </c>
      <c r="U107" s="247">
        <f>+IFERROR(IF(D107=1,Q107*VLOOKUP($C107,'IBNR+Freq'!$B$11:$J$350,9,FALSE)*10,Q107*VLOOKUP($C107,'IBNR+Freq'!$B$11:$J$350,9,FALSE)),0)</f>
        <v>51436.119167928438</v>
      </c>
      <c r="V107" s="248">
        <f t="shared" si="24"/>
        <v>1338091.82206128</v>
      </c>
      <c r="W107" s="357">
        <f>+IFERROR(IF(D107=1,VLOOKUP(C107,'IBNR+Freq'!B$11:J$350,9,FALSE)*10,VLOOKUP(C107,'IBNR+Freq'!B$11:J$350,9,FALSE)),0)</f>
        <v>307140</v>
      </c>
      <c r="X107" s="247">
        <f t="shared" si="25"/>
        <v>1071100.0122919183</v>
      </c>
      <c r="Y107" s="247">
        <f t="shared" si="26"/>
        <v>523268.88844333775</v>
      </c>
      <c r="Z107" s="247">
        <f t="shared" si="27"/>
        <v>63737.446304744029</v>
      </c>
      <c r="AA107" s="229">
        <f>+IF($D107=1, _xlfn.XLOOKUP($W107,Credibility!B$12:B$112,Credibility!$E$12:$E$112,,-1,-2),_xlfn.XLOOKUP(X107*AA$4,Credibility!B$12:B$112,Credibility!$E$12:$E$112,,-1,-2))</f>
        <v>0.01</v>
      </c>
      <c r="AB107" s="225">
        <f>+IF($D107=1, _xlfn.XLOOKUP($W107,Credibility!C$12:C$112,Credibility!$E$12:$E$112,,-1,-2),_xlfn.XLOOKUP(Y107*AB$4,Credibility!C$12:C$112,Credibility!$E$12:$E$112,,-1,-2))</f>
        <v>0.03</v>
      </c>
      <c r="AC107" s="230">
        <f>+IF($D107=1, _xlfn.XLOOKUP($W107,Credibility!D$12:D$112,Credibility!$E$12:$E$112,,-1,-2),_xlfn.XLOOKUP(Z107*AC$4,Credibility!D$12:D$112,Credibility!$E$12:$E$112,,-1,-2))</f>
        <v>0.03</v>
      </c>
    </row>
    <row r="108" spans="2:29" x14ac:dyDescent="0.2">
      <c r="B108" s="474">
        <v>1</v>
      </c>
      <c r="C108" s="250">
        <v>535</v>
      </c>
      <c r="D108" s="250">
        <v>1</v>
      </c>
      <c r="E108" s="251">
        <f t="shared" si="21"/>
        <v>0.62919999999999998</v>
      </c>
      <c r="F108" s="245">
        <f>+IFERROR(VLOOKUP($C108,'PYV(Pre-Surcharge)'!$H$8:$M$350,2,FALSE),0)</f>
        <v>4.08</v>
      </c>
      <c r="G108" s="244">
        <f>+IFERROR(VLOOKUP($C108,'PYV(Pre-Surcharge)'!$H$8:$M448,4,FALSE),0)</f>
        <v>1.171</v>
      </c>
      <c r="H108" s="244">
        <f>+IFERROR(VLOOKUP($C108,'PYV(Pre-Surcharge)'!$H$8:$M448,5,FALSE),0)</f>
        <v>1.173</v>
      </c>
      <c r="I108" s="244">
        <f>+IFERROR(VLOOKUP($C108,'PYV(Pre-Surcharge)'!$H$8:$M448,6,FALSE),0)</f>
        <v>0.19</v>
      </c>
      <c r="J108" s="245">
        <f t="shared" si="22"/>
        <v>2.5340000000000003</v>
      </c>
      <c r="K108" s="244">
        <f t="shared" si="28"/>
        <v>1.1863126503551698</v>
      </c>
      <c r="L108" s="244">
        <f t="shared" si="29"/>
        <v>1.1883388034727702</v>
      </c>
      <c r="M108" s="244">
        <f t="shared" si="30"/>
        <v>0.19248454617205996</v>
      </c>
      <c r="N108" s="295">
        <f t="shared" si="31"/>
        <v>2.5671359999999996</v>
      </c>
      <c r="O108" s="244">
        <f t="shared" si="37"/>
        <v>0.95735430883662209</v>
      </c>
      <c r="P108" s="244">
        <f t="shared" si="38"/>
        <v>0.95898941440252561</v>
      </c>
      <c r="Q108" s="244">
        <f t="shared" si="39"/>
        <v>0.15533502876085239</v>
      </c>
      <c r="R108" s="245">
        <f t="shared" si="23"/>
        <v>2.071678752</v>
      </c>
      <c r="S108" s="246">
        <f>+IFERROR(IF(D108=1,O108*VLOOKUP($C108,'IBNR+Freq'!$B$11:$J$350,9,FALSE)*10,O108*VLOOKUP($C108,'IBNR+Freq'!$B$11:$J$350,9,FALSE)),0)</f>
        <v>995.64848119008707</v>
      </c>
      <c r="T108" s="247">
        <f>+IFERROR(IF(D108=1,P108*VLOOKUP($C108,'IBNR+Freq'!$B$11:$J$350,9,FALSE)*10,P108*VLOOKUP($C108,'IBNR+Freq'!$B$11:$J$350,9,FALSE)),0)</f>
        <v>997.34899097862672</v>
      </c>
      <c r="U108" s="247">
        <f>+IFERROR(IF(D108=1,Q108*VLOOKUP($C108,'IBNR+Freq'!$B$11:$J$350,9,FALSE)*10,Q108*VLOOKUP($C108,'IBNR+Freq'!$B$11:$J$350,9,FALSE)),0)</f>
        <v>161.54842991128649</v>
      </c>
      <c r="V108" s="248">
        <f t="shared" si="24"/>
        <v>2154.5459020800004</v>
      </c>
      <c r="W108" s="357">
        <f>+IFERROR(IF(D108=1,VLOOKUP(C108,'IBNR+Freq'!B$11:J$350,9,FALSE)*10,VLOOKUP(C108,'IBNR+Freq'!B$11:J$350,9,FALSE)),0)</f>
        <v>1040</v>
      </c>
      <c r="X108" s="247">
        <f t="shared" si="25"/>
        <v>1233.7651563693767</v>
      </c>
      <c r="Y108" s="247">
        <f t="shared" si="26"/>
        <v>1235.8723556116811</v>
      </c>
      <c r="Z108" s="247">
        <f t="shared" si="27"/>
        <v>200.18392801894237</v>
      </c>
      <c r="AA108" s="229">
        <f>+IF($D108=1, _xlfn.XLOOKUP($W108,Credibility!B$12:B$112,Credibility!$E$12:$E$112,,-1,-2),_xlfn.XLOOKUP(X108*AA$4,Credibility!B$12:B$112,Credibility!$E$12:$E$112,,-1,-2))</f>
        <v>0</v>
      </c>
      <c r="AB108" s="225">
        <f>+IF($D108=1, _xlfn.XLOOKUP($W108,Credibility!C$12:C$112,Credibility!$E$12:$E$112,,-1,-2),_xlfn.XLOOKUP(Y108*AB$4,Credibility!C$12:C$112,Credibility!$E$12:$E$112,,-1,-2))</f>
        <v>0</v>
      </c>
      <c r="AC108" s="230">
        <f>+IF($D108=1, _xlfn.XLOOKUP($W108,Credibility!D$12:D$112,Credibility!$E$12:$E$112,,-1,-2),_xlfn.XLOOKUP(Z108*AC$4,Credibility!D$12:D$112,Credibility!$E$12:$E$112,,-1,-2))</f>
        <v>0</v>
      </c>
    </row>
    <row r="109" spans="2:29" s="338" customFormat="1" x14ac:dyDescent="0.2">
      <c r="B109" s="474">
        <v>1</v>
      </c>
      <c r="C109" s="250">
        <v>536</v>
      </c>
      <c r="D109" s="250">
        <v>1</v>
      </c>
      <c r="E109" s="251">
        <f t="shared" si="21"/>
        <v>0.62919999999999998</v>
      </c>
      <c r="F109" s="245">
        <f>+IFERROR(VLOOKUP($C109,'PYV(Pre-Surcharge)'!$H$8:$M$350,2,FALSE),0)</f>
        <v>8.2799999999999994</v>
      </c>
      <c r="G109" s="244">
        <f>+IFERROR(VLOOKUP($C109,'PYV(Pre-Surcharge)'!$H$8:$M449,4,FALSE),0)</f>
        <v>2.3199999999999998</v>
      </c>
      <c r="H109" s="244">
        <f>+IFERROR(VLOOKUP($C109,'PYV(Pre-Surcharge)'!$H$8:$M449,5,FALSE),0)</f>
        <v>2.532</v>
      </c>
      <c r="I109" s="244">
        <f>+IFERROR(VLOOKUP($C109,'PYV(Pre-Surcharge)'!$H$8:$M449,6,FALSE),0)</f>
        <v>0.33100000000000002</v>
      </c>
      <c r="J109" s="245">
        <f t="shared" si="22"/>
        <v>5.1830000000000007</v>
      </c>
      <c r="K109" s="244">
        <f t="shared" si="28"/>
        <v>2.3319853984179044</v>
      </c>
      <c r="L109" s="244">
        <f t="shared" si="29"/>
        <v>2.5450806158595407</v>
      </c>
      <c r="M109" s="244">
        <f t="shared" si="30"/>
        <v>0.33270998572255445</v>
      </c>
      <c r="N109" s="295">
        <f t="shared" si="31"/>
        <v>5.2097759999999997</v>
      </c>
      <c r="O109" s="244">
        <f t="shared" si="37"/>
        <v>1.8819122165232489</v>
      </c>
      <c r="P109" s="244">
        <f t="shared" si="38"/>
        <v>2.0538800569986493</v>
      </c>
      <c r="Q109" s="244">
        <f t="shared" si="39"/>
        <v>0.26849695847810146</v>
      </c>
      <c r="R109" s="245">
        <f t="shared" ref="R109" si="40">+SUM(O109:Q109)</f>
        <v>4.2042892319999998</v>
      </c>
      <c r="S109" s="246">
        <f>+IFERROR(IF(D109=1,O109*VLOOKUP($C109,'IBNR+Freq'!$B$11:$J$350,9,FALSE)*10,O109*VLOOKUP($C109,'IBNR+Freq'!$B$11:$J$350,9,FALSE)),0)</f>
        <v>33629.771309270458</v>
      </c>
      <c r="T109" s="247">
        <f>+IFERROR(IF(D109=1,P109*VLOOKUP($C109,'IBNR+Freq'!$B$11:$J$350,9,FALSE)*10,P109*VLOOKUP($C109,'IBNR+Freq'!$B$11:$J$350,9,FALSE)),0)</f>
        <v>36702.83661856586</v>
      </c>
      <c r="U109" s="247">
        <f>+IFERROR(IF(D109=1,Q109*VLOOKUP($C109,'IBNR+Freq'!$B$11:$J$350,9,FALSE)*10,Q109*VLOOKUP($C109,'IBNR+Freq'!$B$11:$J$350,9,FALSE)),0)</f>
        <v>4798.0406480036727</v>
      </c>
      <c r="V109" s="248">
        <f t="shared" ref="V109" si="41">+S109+T109+U109</f>
        <v>75130.648575839994</v>
      </c>
      <c r="W109" s="357">
        <f>+IFERROR(IF(D109=1,VLOOKUP(C109,'IBNR+Freq'!B$11:J$350,9,FALSE)*10,VLOOKUP(C109,'IBNR+Freq'!B$11:J$350,9,FALSE)),0)</f>
        <v>17870</v>
      </c>
      <c r="X109" s="247">
        <f t="shared" ref="X109" si="42">+$W109*K109</f>
        <v>41672.579069727952</v>
      </c>
      <c r="Y109" s="247">
        <f t="shared" ref="Y109" si="43">+$W109*L109</f>
        <v>45480.590605409991</v>
      </c>
      <c r="Z109" s="247">
        <f t="shared" ref="Z109" si="44">+$W109*M109</f>
        <v>5945.5274448620476</v>
      </c>
      <c r="AA109" s="229">
        <f>+IF($D109=1, _xlfn.XLOOKUP($W109,Credibility!B$12:B$112,Credibility!$E$12:$E$112,,-1,-2),_xlfn.XLOOKUP(X109*AA$4,Credibility!B$12:B$112,Credibility!$E$12:$E$112,,-1,-2))</f>
        <v>0</v>
      </c>
      <c r="AB109" s="225">
        <f>+IF($D109=1, _xlfn.XLOOKUP($W109,Credibility!C$12:C$112,Credibility!$E$12:$E$112,,-1,-2),_xlfn.XLOOKUP(Y109*AB$4,Credibility!C$12:C$112,Credibility!$E$12:$E$112,,-1,-2))</f>
        <v>0</v>
      </c>
      <c r="AC109" s="230">
        <f>+IF($D109=1, _xlfn.XLOOKUP($W109,Credibility!D$12:D$112,Credibility!$E$12:$E$112,,-1,-2),_xlfn.XLOOKUP(Z109*AC$4,Credibility!D$12:D$112,Credibility!$E$12:$E$112,,-1,-2))</f>
        <v>0.01</v>
      </c>
    </row>
    <row r="110" spans="2:29" x14ac:dyDescent="0.2">
      <c r="B110" s="474">
        <v>1</v>
      </c>
      <c r="C110" s="250">
        <v>544</v>
      </c>
      <c r="D110" s="250">
        <v>1</v>
      </c>
      <c r="E110" s="251">
        <f t="shared" si="21"/>
        <v>0.62919999999999998</v>
      </c>
      <c r="F110" s="245">
        <f>+IFERROR(VLOOKUP($C110,'PYV(Pre-Surcharge)'!$H$8:$M$350,2,FALSE),0)</f>
        <v>9.32</v>
      </c>
      <c r="G110" s="244">
        <f>+IFERROR(VLOOKUP($C110,'PYV(Pre-Surcharge)'!$H$8:$M450,4,FALSE),0)</f>
        <v>2.931</v>
      </c>
      <c r="H110" s="244">
        <f>+IFERROR(VLOOKUP($C110,'PYV(Pre-Surcharge)'!$H$8:$M450,5,FALSE),0)</f>
        <v>2.5179999999999998</v>
      </c>
      <c r="I110" s="244">
        <f>+IFERROR(VLOOKUP($C110,'PYV(Pre-Surcharge)'!$H$8:$M450,6,FALSE),0)</f>
        <v>0.27500000000000002</v>
      </c>
      <c r="J110" s="245">
        <f t="shared" si="22"/>
        <v>5.7240000000000002</v>
      </c>
      <c r="K110" s="244">
        <f t="shared" si="28"/>
        <v>3.0027613668763102</v>
      </c>
      <c r="L110" s="244">
        <f t="shared" si="29"/>
        <v>2.5796496491963659</v>
      </c>
      <c r="M110" s="244">
        <f t="shared" si="30"/>
        <v>0.28173298392732354</v>
      </c>
      <c r="N110" s="295">
        <f t="shared" si="31"/>
        <v>5.8641439999999996</v>
      </c>
      <c r="O110" s="244">
        <f t="shared" si="37"/>
        <v>2.4232284230691823</v>
      </c>
      <c r="P110" s="244">
        <f t="shared" si="38"/>
        <v>2.0817772669014674</v>
      </c>
      <c r="Q110" s="244">
        <f t="shared" si="39"/>
        <v>0.22735851802935012</v>
      </c>
      <c r="R110" s="245">
        <f t="shared" si="23"/>
        <v>4.7323642079999999</v>
      </c>
      <c r="S110" s="246">
        <f>+IFERROR(IF(D110=1,O110*VLOOKUP($C110,'IBNR+Freq'!$B$11:$J$350,9,FALSE)*10,O110*VLOOKUP($C110,'IBNR+Freq'!$B$11:$J$350,9,FALSE)),0)</f>
        <v>2176010.6593476646</v>
      </c>
      <c r="T110" s="247">
        <f>+IFERROR(IF(D110=1,P110*VLOOKUP($C110,'IBNR+Freq'!$B$11:$J$350,9,FALSE)*10,P110*VLOOKUP($C110,'IBNR+Freq'!$B$11:$J$350,9,FALSE)),0)</f>
        <v>1869394.3501321797</v>
      </c>
      <c r="U110" s="247">
        <f>+IFERROR(IF(D110=1,Q110*VLOOKUP($C110,'IBNR+Freq'!$B$11:$J$350,9,FALSE)*10,Q110*VLOOKUP($C110,'IBNR+Freq'!$B$11:$J$350,9,FALSE)),0)</f>
        <v>204163.40201999582</v>
      </c>
      <c r="V110" s="248">
        <f t="shared" si="24"/>
        <v>4249568.4114998402</v>
      </c>
      <c r="W110" s="357">
        <f>+IFERROR(IF(D110=1,VLOOKUP(C110,'IBNR+Freq'!B$11:J$350,9,FALSE)*10,VLOOKUP(C110,'IBNR+Freq'!B$11:J$350,9,FALSE)),0)</f>
        <v>897980</v>
      </c>
      <c r="X110" s="247">
        <f t="shared" si="25"/>
        <v>2696419.6522275889</v>
      </c>
      <c r="Y110" s="247">
        <f t="shared" si="26"/>
        <v>2316473.7919853525</v>
      </c>
      <c r="Z110" s="247">
        <f t="shared" si="27"/>
        <v>252990.58490705799</v>
      </c>
      <c r="AA110" s="229">
        <f>+IF($D110=1, _xlfn.XLOOKUP($W110,Credibility!B$12:B$112,Credibility!$E$12:$E$112,,-1,-2),_xlfn.XLOOKUP(X110*AA$4,Credibility!B$12:B$112,Credibility!$E$12:$E$112,,-1,-2))</f>
        <v>0.02</v>
      </c>
      <c r="AB110" s="225">
        <f>+IF($D110=1, _xlfn.XLOOKUP($W110,Credibility!C$12:C$112,Credibility!$E$12:$E$112,,-1,-2),_xlfn.XLOOKUP(Y110*AB$4,Credibility!C$12:C$112,Credibility!$E$12:$E$112,,-1,-2))</f>
        <v>0.06</v>
      </c>
      <c r="AC110" s="230">
        <f>+IF($D110=1, _xlfn.XLOOKUP($W110,Credibility!D$12:D$112,Credibility!$E$12:$E$112,,-1,-2),_xlfn.XLOOKUP(Z110*AC$4,Credibility!D$12:D$112,Credibility!$E$12:$E$112,,-1,-2))</f>
        <v>7.0000000000000007E-2</v>
      </c>
    </row>
    <row r="111" spans="2:29" x14ac:dyDescent="0.2">
      <c r="B111" s="474">
        <v>1</v>
      </c>
      <c r="C111" s="250">
        <v>551</v>
      </c>
      <c r="D111" s="250">
        <v>1</v>
      </c>
      <c r="E111" s="251">
        <f t="shared" si="21"/>
        <v>0.62919999999999998</v>
      </c>
      <c r="F111" s="245">
        <f>+IFERROR(VLOOKUP($C111,'PYV(Pre-Surcharge)'!$H$8:$M$350,2,FALSE),0)</f>
        <v>1.75</v>
      </c>
      <c r="G111" s="244">
        <f>+IFERROR(VLOOKUP($C111,'PYV(Pre-Surcharge)'!$H$8:$M451,4,FALSE),0)</f>
        <v>0.68100000000000005</v>
      </c>
      <c r="H111" s="244">
        <f>+IFERROR(VLOOKUP($C111,'PYV(Pre-Surcharge)'!$H$8:$M451,5,FALSE),0)</f>
        <v>0.32800000000000001</v>
      </c>
      <c r="I111" s="244">
        <f>+IFERROR(VLOOKUP($C111,'PYV(Pre-Surcharge)'!$H$8:$M451,6,FALSE),0)</f>
        <v>6.5000000000000002E-2</v>
      </c>
      <c r="J111" s="245">
        <f t="shared" si="22"/>
        <v>1.0740000000000001</v>
      </c>
      <c r="K111" s="244">
        <f t="shared" si="28"/>
        <v>0.69818351955307267</v>
      </c>
      <c r="L111" s="244">
        <f t="shared" si="29"/>
        <v>0.33627635009310985</v>
      </c>
      <c r="M111" s="244">
        <f t="shared" si="30"/>
        <v>6.6640130353817495E-2</v>
      </c>
      <c r="N111" s="295">
        <f t="shared" si="31"/>
        <v>1.1011000000000002</v>
      </c>
      <c r="O111" s="244">
        <f t="shared" si="37"/>
        <v>0.56343410027932972</v>
      </c>
      <c r="P111" s="244">
        <f t="shared" si="38"/>
        <v>0.27137501452513968</v>
      </c>
      <c r="Q111" s="244">
        <f t="shared" si="39"/>
        <v>5.377858519553072E-2</v>
      </c>
      <c r="R111" s="245">
        <f t="shared" si="23"/>
        <v>0.88858770000000009</v>
      </c>
      <c r="S111" s="246">
        <f>+IFERROR(IF(D111=1,O111*VLOOKUP($C111,'IBNR+Freq'!$B$11:$J$350,9,FALSE)*10,O111*VLOOKUP($C111,'IBNR+Freq'!$B$11:$J$350,9,FALSE)),0)</f>
        <v>3083731.1742387996</v>
      </c>
      <c r="T111" s="247">
        <f>+IFERROR(IF(D111=1,P111*VLOOKUP($C111,'IBNR+Freq'!$B$11:$J$350,9,FALSE)*10,P111*VLOOKUP($C111,'IBNR+Freq'!$B$11:$J$350,9,FALSE)),0)</f>
        <v>1485262.591997542</v>
      </c>
      <c r="U111" s="247">
        <f>+IFERROR(IF(D111=1,Q111*VLOOKUP($C111,'IBNR+Freq'!$B$11:$J$350,9,FALSE)*10,Q111*VLOOKUP($C111,'IBNR+Freq'!$B$11:$J$350,9,FALSE)),0)</f>
        <v>294335.57463365921</v>
      </c>
      <c r="V111" s="248">
        <f t="shared" si="24"/>
        <v>4863329.3408700004</v>
      </c>
      <c r="W111" s="357">
        <f>+IFERROR(IF(D111=1,VLOOKUP(C111,'IBNR+Freq'!B$11:J$350,9,FALSE)*10,VLOOKUP(C111,'IBNR+Freq'!B$11:J$350,9,FALSE)),0)</f>
        <v>5473100</v>
      </c>
      <c r="X111" s="247">
        <f t="shared" si="25"/>
        <v>3821228.220865922</v>
      </c>
      <c r="Y111" s="247">
        <f t="shared" si="26"/>
        <v>1840474.0916945995</v>
      </c>
      <c r="Z111" s="247">
        <f t="shared" si="27"/>
        <v>364728.09743947856</v>
      </c>
      <c r="AA111" s="229">
        <f>+IF($D111=1, _xlfn.XLOOKUP($W111,Credibility!B$12:B$112,Credibility!$E$12:$E$112,,-1,-2),_xlfn.XLOOKUP(X111*AA$4,Credibility!B$12:B$112,Credibility!$E$12:$E$112,,-1,-2))</f>
        <v>0.06</v>
      </c>
      <c r="AB111" s="225">
        <f>+IF($D111=1, _xlfn.XLOOKUP($W111,Credibility!C$12:C$112,Credibility!$E$12:$E$112,,-1,-2),_xlfn.XLOOKUP(Y111*AB$4,Credibility!C$12:C$112,Credibility!$E$12:$E$112,,-1,-2))</f>
        <v>0.2</v>
      </c>
      <c r="AC111" s="230">
        <f>+IF($D111=1, _xlfn.XLOOKUP($W111,Credibility!D$12:D$112,Credibility!$E$12:$E$112,,-1,-2),_xlfn.XLOOKUP(Z111*AC$4,Credibility!D$12:D$112,Credibility!$E$12:$E$112,,-1,-2))</f>
        <v>0.23</v>
      </c>
    </row>
    <row r="112" spans="2:29" x14ac:dyDescent="0.2">
      <c r="B112" s="474">
        <v>1</v>
      </c>
      <c r="C112" s="250">
        <v>553</v>
      </c>
      <c r="D112" s="250">
        <v>1</v>
      </c>
      <c r="E112" s="251">
        <f t="shared" si="21"/>
        <v>0.62919999999999998</v>
      </c>
      <c r="F112" s="245">
        <f>+IFERROR(VLOOKUP($C112,'PYV(Pre-Surcharge)'!$H$8:$M$350,2,FALSE),0)</f>
        <v>5.43</v>
      </c>
      <c r="G112" s="244">
        <f>+IFERROR(VLOOKUP($C112,'PYV(Pre-Surcharge)'!$H$8:$M452,4,FALSE),0)</f>
        <v>2.7360000000000002</v>
      </c>
      <c r="H112" s="244">
        <f>+IFERROR(VLOOKUP($C112,'PYV(Pre-Surcharge)'!$H$8:$M452,5,FALSE),0)</f>
        <v>0.54</v>
      </c>
      <c r="I112" s="244">
        <f>+IFERROR(VLOOKUP($C112,'PYV(Pre-Surcharge)'!$H$8:$M452,6,FALSE),0)</f>
        <v>6.2E-2</v>
      </c>
      <c r="J112" s="245">
        <f t="shared" si="22"/>
        <v>3.3380000000000001</v>
      </c>
      <c r="K112" s="244">
        <f t="shared" si="28"/>
        <v>2.8003886207309767</v>
      </c>
      <c r="L112" s="244">
        <f t="shared" si="29"/>
        <v>0.55270828040742959</v>
      </c>
      <c r="M112" s="244">
        <f t="shared" si="30"/>
        <v>6.345909886159376E-2</v>
      </c>
      <c r="N112" s="295">
        <f t="shared" si="31"/>
        <v>3.4165560000000004</v>
      </c>
      <c r="O112" s="244">
        <f t="shared" si="37"/>
        <v>2.2599136169298983</v>
      </c>
      <c r="P112" s="244">
        <f t="shared" si="38"/>
        <v>0.4460355822887957</v>
      </c>
      <c r="Q112" s="244">
        <f t="shared" si="39"/>
        <v>5.121149278130617E-2</v>
      </c>
      <c r="R112" s="245">
        <f t="shared" si="23"/>
        <v>2.7571606920000002</v>
      </c>
      <c r="S112" s="246">
        <f>+IFERROR(IF(D112=1,O112*VLOOKUP($C112,'IBNR+Freq'!$B$11:$J$350,9,FALSE)*10,O112*VLOOKUP($C112,'IBNR+Freq'!$B$11:$J$350,9,FALSE)),0)</f>
        <v>2178647.1232650992</v>
      </c>
      <c r="T112" s="247">
        <f>+IFERROR(IF(D112=1,P112*VLOOKUP($C112,'IBNR+Freq'!$B$11:$J$350,9,FALSE)*10,P112*VLOOKUP($C112,'IBNR+Freq'!$B$11:$J$350,9,FALSE)),0)</f>
        <v>429996.14274969063</v>
      </c>
      <c r="U112" s="247">
        <f>+IFERROR(IF(D112=1,Q112*VLOOKUP($C112,'IBNR+Freq'!$B$11:$J$350,9,FALSE)*10,Q112*VLOOKUP($C112,'IBNR+Freq'!$B$11:$J$350,9,FALSE)),0)</f>
        <v>49369.927500890401</v>
      </c>
      <c r="V112" s="248">
        <f t="shared" si="24"/>
        <v>2658013.1935156803</v>
      </c>
      <c r="W112" s="357">
        <f>+IFERROR(IF(D112=1,VLOOKUP(C112,'IBNR+Freq'!B$11:J$350,9,FALSE)*10,VLOOKUP(C112,'IBNR+Freq'!B$11:J$350,9,FALSE)),0)</f>
        <v>964040</v>
      </c>
      <c r="X112" s="247">
        <f t="shared" si="25"/>
        <v>2699686.6459294907</v>
      </c>
      <c r="Y112" s="247">
        <f t="shared" si="26"/>
        <v>532832.89064397838</v>
      </c>
      <c r="Z112" s="247">
        <f t="shared" si="27"/>
        <v>61177.109666530851</v>
      </c>
      <c r="AA112" s="229">
        <f>+IF($D112=1, _xlfn.XLOOKUP($W112,Credibility!B$12:B$112,Credibility!$E$12:$E$112,,-1,-2),_xlfn.XLOOKUP(X112*AA$4,Credibility!B$12:B$112,Credibility!$E$12:$E$112,,-1,-2))</f>
        <v>0.02</v>
      </c>
      <c r="AB112" s="225">
        <f>+IF($D112=1, _xlfn.XLOOKUP($W112,Credibility!C$12:C$112,Credibility!$E$12:$E$112,,-1,-2),_xlfn.XLOOKUP(Y112*AB$4,Credibility!C$12:C$112,Credibility!$E$12:$E$112,,-1,-2))</f>
        <v>0.06</v>
      </c>
      <c r="AC112" s="230">
        <f>+IF($D112=1, _xlfn.XLOOKUP($W112,Credibility!D$12:D$112,Credibility!$E$12:$E$112,,-1,-2),_xlfn.XLOOKUP(Z112*AC$4,Credibility!D$12:D$112,Credibility!$E$12:$E$112,,-1,-2))</f>
        <v>7.0000000000000007E-2</v>
      </c>
    </row>
    <row r="113" spans="2:29" x14ac:dyDescent="0.2">
      <c r="B113" s="474">
        <v>1</v>
      </c>
      <c r="C113" s="250">
        <v>555</v>
      </c>
      <c r="D113" s="250">
        <v>1</v>
      </c>
      <c r="E113" s="251">
        <f t="shared" si="21"/>
        <v>0.62919999999999998</v>
      </c>
      <c r="F113" s="245">
        <f>+IFERROR(VLOOKUP($C113,'PYV(Pre-Surcharge)'!$H$8:$M$350,2,FALSE),0)</f>
        <v>1.5</v>
      </c>
      <c r="G113" s="244">
        <f>+IFERROR(VLOOKUP($C113,'PYV(Pre-Surcharge)'!$H$8:$M453,4,FALSE),0)</f>
        <v>0.41299999999999998</v>
      </c>
      <c r="H113" s="244">
        <f>+IFERROR(VLOOKUP($C113,'PYV(Pre-Surcharge)'!$H$8:$M453,5,FALSE),0)</f>
        <v>0.39600000000000002</v>
      </c>
      <c r="I113" s="244">
        <f>+IFERROR(VLOOKUP($C113,'PYV(Pre-Surcharge)'!$H$8:$M453,6,FALSE),0)</f>
        <v>0.11</v>
      </c>
      <c r="J113" s="245">
        <f t="shared" si="22"/>
        <v>0.91899999999999993</v>
      </c>
      <c r="K113" s="244">
        <f t="shared" si="28"/>
        <v>0.42414515778019585</v>
      </c>
      <c r="L113" s="244">
        <f t="shared" si="29"/>
        <v>0.40668639825897718</v>
      </c>
      <c r="M113" s="244">
        <f t="shared" si="30"/>
        <v>0.11296844396082699</v>
      </c>
      <c r="N113" s="295">
        <f t="shared" si="31"/>
        <v>0.94379999999999997</v>
      </c>
      <c r="O113" s="244">
        <f t="shared" si="37"/>
        <v>0.34228514232861806</v>
      </c>
      <c r="P113" s="244">
        <f t="shared" si="38"/>
        <v>0.32819592339499459</v>
      </c>
      <c r="Q113" s="244">
        <f t="shared" si="39"/>
        <v>9.1165534276387392E-2</v>
      </c>
      <c r="R113" s="245">
        <f t="shared" si="23"/>
        <v>0.76164660000000006</v>
      </c>
      <c r="S113" s="246">
        <f>+IFERROR(IF(D113=1,O113*VLOOKUP($C113,'IBNR+Freq'!$B$11:$J$350,9,FALSE)*10,O113*VLOOKUP($C113,'IBNR+Freq'!$B$11:$J$350,9,FALSE)),0)</f>
        <v>1033656.6327639238</v>
      </c>
      <c r="T113" s="247">
        <f>+IFERROR(IF(D113=1,P113*VLOOKUP($C113,'IBNR+Freq'!$B$11:$J$350,9,FALSE)*10,P113*VLOOKUP($C113,'IBNR+Freq'!$B$11:$J$350,9,FALSE)),0)</f>
        <v>991109.02318284241</v>
      </c>
      <c r="U113" s="247">
        <f>+IFERROR(IF(D113=1,Q113*VLOOKUP($C113,'IBNR+Freq'!$B$11:$J$350,9,FALSE)*10,Q113*VLOOKUP($C113,'IBNR+Freq'!$B$11:$J$350,9,FALSE)),0)</f>
        <v>275308.06199523399</v>
      </c>
      <c r="V113" s="248">
        <f t="shared" si="24"/>
        <v>2300073.7179420004</v>
      </c>
      <c r="W113" s="357">
        <f>+IFERROR(IF(D113=1,VLOOKUP(C113,'IBNR+Freq'!B$11:J$350,9,FALSE)*10,VLOOKUP(C113,'IBNR+Freq'!B$11:J$350,9,FALSE)),0)</f>
        <v>3019870</v>
      </c>
      <c r="X113" s="247">
        <f t="shared" si="25"/>
        <v>1280863.2376256799</v>
      </c>
      <c r="Y113" s="247">
        <f t="shared" si="26"/>
        <v>1228140.0535103374</v>
      </c>
      <c r="Z113" s="247">
        <f t="shared" si="27"/>
        <v>341150.01486398262</v>
      </c>
      <c r="AA113" s="229">
        <f>+IF($D113=1, _xlfn.XLOOKUP($W113,Credibility!B$12:B$112,Credibility!$E$12:$E$112,,-1,-2),_xlfn.XLOOKUP(X113*AA$4,Credibility!B$12:B$112,Credibility!$E$12:$E$112,,-1,-2))</f>
        <v>0.04</v>
      </c>
      <c r="AB113" s="225">
        <f>+IF($D113=1, _xlfn.XLOOKUP($W113,Credibility!C$12:C$112,Credibility!$E$12:$E$112,,-1,-2),_xlfn.XLOOKUP(Y113*AB$4,Credibility!C$12:C$112,Credibility!$E$12:$E$112,,-1,-2))</f>
        <v>0.13</v>
      </c>
      <c r="AC113" s="230">
        <f>+IF($D113=1, _xlfn.XLOOKUP($W113,Credibility!D$12:D$112,Credibility!$E$12:$E$112,,-1,-2),_xlfn.XLOOKUP(Z113*AC$4,Credibility!D$12:D$112,Credibility!$E$12:$E$112,,-1,-2))</f>
        <v>0.16</v>
      </c>
    </row>
    <row r="114" spans="2:29" x14ac:dyDescent="0.2">
      <c r="B114" s="474">
        <v>1</v>
      </c>
      <c r="C114" s="250">
        <v>563</v>
      </c>
      <c r="D114" s="250">
        <v>1</v>
      </c>
      <c r="E114" s="251">
        <f t="shared" si="21"/>
        <v>0.62919999999999998</v>
      </c>
      <c r="F114" s="245">
        <f>+IFERROR(VLOOKUP($C114,'PYV(Pre-Surcharge)'!$H$8:$M$350,2,FALSE),0)</f>
        <v>2.02</v>
      </c>
      <c r="G114" s="244">
        <f>+IFERROR(VLOOKUP($C114,'PYV(Pre-Surcharge)'!$H$8:$M454,4,FALSE),0)</f>
        <v>0.98099999999999998</v>
      </c>
      <c r="H114" s="244">
        <f>+IFERROR(VLOOKUP($C114,'PYV(Pre-Surcharge)'!$H$8:$M454,5,FALSE),0)</f>
        <v>0.20499999999999999</v>
      </c>
      <c r="I114" s="244">
        <f>+IFERROR(VLOOKUP($C114,'PYV(Pre-Surcharge)'!$H$8:$M454,6,FALSE),0)</f>
        <v>5.6000000000000001E-2</v>
      </c>
      <c r="J114" s="245">
        <f t="shared" si="22"/>
        <v>1.242</v>
      </c>
      <c r="K114" s="244">
        <f t="shared" si="28"/>
        <v>1.0038931594202898</v>
      </c>
      <c r="L114" s="244">
        <f t="shared" si="29"/>
        <v>0.20978399355877617</v>
      </c>
      <c r="M114" s="244">
        <f t="shared" si="30"/>
        <v>5.7306847020933971E-2</v>
      </c>
      <c r="N114" s="295">
        <f t="shared" si="31"/>
        <v>1.2709839999999999</v>
      </c>
      <c r="O114" s="244">
        <f t="shared" si="37"/>
        <v>0.81014177965217393</v>
      </c>
      <c r="P114" s="244">
        <f t="shared" si="38"/>
        <v>0.16929568280193238</v>
      </c>
      <c r="Q114" s="244">
        <f t="shared" si="39"/>
        <v>4.6246625545893719E-2</v>
      </c>
      <c r="R114" s="245">
        <f t="shared" si="23"/>
        <v>1.025684088</v>
      </c>
      <c r="S114" s="246">
        <f>+IFERROR(IF(D114=1,O114*VLOOKUP($C114,'IBNR+Freq'!$B$11:$J$350,9,FALSE)*10,O114*VLOOKUP($C114,'IBNR+Freq'!$B$11:$J$350,9,FALSE)),0)</f>
        <v>715719.75523371308</v>
      </c>
      <c r="T114" s="247">
        <f>+IFERROR(IF(D114=1,P114*VLOOKUP($C114,'IBNR+Freq'!$B$11:$J$350,9,FALSE)*10,P114*VLOOKUP($C114,'IBNR+Freq'!$B$11:$J$350,9,FALSE)),0)</f>
        <v>149564.27097136716</v>
      </c>
      <c r="U114" s="247">
        <f>+IFERROR(IF(D114=1,Q114*VLOOKUP($C114,'IBNR+Freq'!$B$11:$J$350,9,FALSE)*10,Q114*VLOOKUP($C114,'IBNR+Freq'!$B$11:$J$350,9,FALSE)),0)</f>
        <v>40856.581338519805</v>
      </c>
      <c r="V114" s="248">
        <f t="shared" si="24"/>
        <v>906140.60754360002</v>
      </c>
      <c r="W114" s="357">
        <f>+IFERROR(IF(D114=1,VLOOKUP(C114,'IBNR+Freq'!B$11:J$350,9,FALSE)*10,VLOOKUP(C114,'IBNR+Freq'!B$11:J$350,9,FALSE)),0)</f>
        <v>883450</v>
      </c>
      <c r="X114" s="247">
        <f t="shared" si="25"/>
        <v>886889.41168985504</v>
      </c>
      <c r="Y114" s="247">
        <f t="shared" si="26"/>
        <v>185333.6691095008</v>
      </c>
      <c r="Z114" s="247">
        <f t="shared" si="27"/>
        <v>50627.734000644115</v>
      </c>
      <c r="AA114" s="229">
        <f>+IF($D114=1, _xlfn.XLOOKUP($W114,Credibility!B$12:B$112,Credibility!$E$12:$E$112,,-1,-2),_xlfn.XLOOKUP(X114*AA$4,Credibility!B$12:B$112,Credibility!$E$12:$E$112,,-1,-2))</f>
        <v>0.02</v>
      </c>
      <c r="AB114" s="225">
        <f>+IF($D114=1, _xlfn.XLOOKUP($W114,Credibility!C$12:C$112,Credibility!$E$12:$E$112,,-1,-2),_xlfn.XLOOKUP(Y114*AB$4,Credibility!C$12:C$112,Credibility!$E$12:$E$112,,-1,-2))</f>
        <v>0.06</v>
      </c>
      <c r="AC114" s="230">
        <f>+IF($D114=1, _xlfn.XLOOKUP($W114,Credibility!D$12:D$112,Credibility!$E$12:$E$112,,-1,-2),_xlfn.XLOOKUP(Z114*AC$4,Credibility!D$12:D$112,Credibility!$E$12:$E$112,,-1,-2))</f>
        <v>7.0000000000000007E-2</v>
      </c>
    </row>
    <row r="115" spans="2:29" x14ac:dyDescent="0.2">
      <c r="B115" s="474">
        <v>1</v>
      </c>
      <c r="C115" s="250">
        <v>571</v>
      </c>
      <c r="D115" s="250">
        <v>1</v>
      </c>
      <c r="E115" s="251">
        <f t="shared" si="21"/>
        <v>0.62919999999999998</v>
      </c>
      <c r="F115" s="245">
        <f>+IFERROR(VLOOKUP($C115,'PYV(Pre-Surcharge)'!$H$8:$M$350,2,FALSE),0)</f>
        <v>3.76</v>
      </c>
      <c r="G115" s="244">
        <f>+IFERROR(VLOOKUP($C115,'PYV(Pre-Surcharge)'!$H$8:$M455,4,FALSE),0)</f>
        <v>1.3580000000000001</v>
      </c>
      <c r="H115" s="244">
        <f>+IFERROR(VLOOKUP($C115,'PYV(Pre-Surcharge)'!$H$8:$M455,5,FALSE),0)</f>
        <v>0.81899999999999995</v>
      </c>
      <c r="I115" s="244">
        <f>+IFERROR(VLOOKUP($C115,'PYV(Pre-Surcharge)'!$H$8:$M455,6,FALSE),0)</f>
        <v>0.13300000000000001</v>
      </c>
      <c r="J115" s="245">
        <f t="shared" si="22"/>
        <v>2.31</v>
      </c>
      <c r="K115" s="244">
        <f t="shared" si="28"/>
        <v>1.3907989333333333</v>
      </c>
      <c r="L115" s="244">
        <f t="shared" si="29"/>
        <v>0.83878079999999988</v>
      </c>
      <c r="M115" s="244">
        <f t="shared" si="30"/>
        <v>0.13621226666666666</v>
      </c>
      <c r="N115" s="295">
        <f t="shared" si="31"/>
        <v>2.3657919999999995</v>
      </c>
      <c r="O115" s="244">
        <f t="shared" si="37"/>
        <v>1.1223747392000001</v>
      </c>
      <c r="P115" s="244">
        <f t="shared" si="38"/>
        <v>0.67689610559999991</v>
      </c>
      <c r="Q115" s="244">
        <f t="shared" si="39"/>
        <v>0.1099232992</v>
      </c>
      <c r="R115" s="245">
        <f t="shared" si="23"/>
        <v>1.9091941440000002</v>
      </c>
      <c r="S115" s="246">
        <f>+IFERROR(IF(D115=1,O115*VLOOKUP($C115,'IBNR+Freq'!$B$11:$J$350,9,FALSE)*10,O115*VLOOKUP($C115,'IBNR+Freq'!$B$11:$J$350,9,FALSE)),0)</f>
        <v>1207540.534410496</v>
      </c>
      <c r="T115" s="247">
        <f>+IFERROR(IF(D115=1,P115*VLOOKUP($C115,'IBNR+Freq'!$B$11:$J$350,9,FALSE)*10,P115*VLOOKUP($C115,'IBNR+Freq'!$B$11:$J$350,9,FALSE)),0)</f>
        <v>728258.98209292791</v>
      </c>
      <c r="U115" s="247">
        <f>+IFERROR(IF(D115=1,Q115*VLOOKUP($C115,'IBNR+Freq'!$B$11:$J$350,9,FALSE)*10,Q115*VLOOKUP($C115,'IBNR+Freq'!$B$11:$J$350,9,FALSE)),0)</f>
        <v>118264.27914329601</v>
      </c>
      <c r="V115" s="248">
        <f t="shared" si="24"/>
        <v>2054063.7956467199</v>
      </c>
      <c r="W115" s="357">
        <f>+IFERROR(IF(D115=1,VLOOKUP(C115,'IBNR+Freq'!B$11:J$350,9,FALSE)*10,VLOOKUP(C115,'IBNR+Freq'!B$11:J$350,9,FALSE)),0)</f>
        <v>1075880</v>
      </c>
      <c r="X115" s="247">
        <f t="shared" si="25"/>
        <v>1496332.7563946666</v>
      </c>
      <c r="Y115" s="247">
        <f t="shared" si="26"/>
        <v>902427.48710399983</v>
      </c>
      <c r="Z115" s="247">
        <f t="shared" si="27"/>
        <v>146548.05346133333</v>
      </c>
      <c r="AA115" s="229">
        <f>+IF($D115=1, _xlfn.XLOOKUP($W115,Credibility!B$12:B$112,Credibility!$E$12:$E$112,,-1,-2),_xlfn.XLOOKUP(X115*AA$4,Credibility!B$12:B$112,Credibility!$E$12:$E$112,,-1,-2))</f>
        <v>0.02</v>
      </c>
      <c r="AB115" s="225">
        <f>+IF($D115=1, _xlfn.XLOOKUP($W115,Credibility!C$12:C$112,Credibility!$E$12:$E$112,,-1,-2),_xlfn.XLOOKUP(Y115*AB$4,Credibility!C$12:C$112,Credibility!$E$12:$E$112,,-1,-2))</f>
        <v>7.0000000000000007E-2</v>
      </c>
      <c r="AC115" s="230">
        <f>+IF($D115=1, _xlfn.XLOOKUP($W115,Credibility!D$12:D$112,Credibility!$E$12:$E$112,,-1,-2),_xlfn.XLOOKUP(Z115*AC$4,Credibility!D$12:D$112,Credibility!$E$12:$E$112,,-1,-2))</f>
        <v>0.08</v>
      </c>
    </row>
    <row r="116" spans="2:29" x14ac:dyDescent="0.2">
      <c r="B116" s="474">
        <v>1</v>
      </c>
      <c r="C116" s="250">
        <v>573</v>
      </c>
      <c r="D116" s="250">
        <v>1</v>
      </c>
      <c r="E116" s="251">
        <f t="shared" si="21"/>
        <v>0.62919999999999998</v>
      </c>
      <c r="F116" s="245">
        <f>+IFERROR(VLOOKUP($C116,'PYV(Pre-Surcharge)'!$H$8:$M$350,2,FALSE),0)</f>
        <v>5.76</v>
      </c>
      <c r="G116" s="244">
        <f>+IFERROR(VLOOKUP($C116,'PYV(Pre-Surcharge)'!$H$8:$M456,4,FALSE),0)</f>
        <v>2.371</v>
      </c>
      <c r="H116" s="244">
        <f>+IFERROR(VLOOKUP($C116,'PYV(Pre-Surcharge)'!$H$8:$M456,5,FALSE),0)</f>
        <v>1.091</v>
      </c>
      <c r="I116" s="244">
        <f>+IFERROR(VLOOKUP($C116,'PYV(Pre-Surcharge)'!$H$8:$M456,6,FALSE),0)</f>
        <v>0.17899999999999999</v>
      </c>
      <c r="J116" s="245">
        <f t="shared" si="22"/>
        <v>3.6409999999999996</v>
      </c>
      <c r="K116" s="244">
        <f t="shared" si="28"/>
        <v>2.3600547190332328</v>
      </c>
      <c r="L116" s="244">
        <f t="shared" si="29"/>
        <v>1.0859636012084593</v>
      </c>
      <c r="M116" s="244">
        <f t="shared" si="30"/>
        <v>0.17817367975830817</v>
      </c>
      <c r="N116" s="295">
        <f t="shared" si="31"/>
        <v>3.6241920000000003</v>
      </c>
      <c r="O116" s="244">
        <f t="shared" si="37"/>
        <v>1.904564158259819</v>
      </c>
      <c r="P116" s="244">
        <f t="shared" si="38"/>
        <v>0.87637262617522671</v>
      </c>
      <c r="Q116" s="244">
        <f t="shared" si="39"/>
        <v>0.14378615956495469</v>
      </c>
      <c r="R116" s="245">
        <f t="shared" si="23"/>
        <v>2.924722944</v>
      </c>
      <c r="S116" s="246">
        <f>+IFERROR(IF(D116=1,O116*VLOOKUP($C116,'IBNR+Freq'!$B$11:$J$350,9,FALSE)*10,O116*VLOOKUP($C116,'IBNR+Freq'!$B$11:$J$350,9,FALSE)),0)</f>
        <v>140690.1543706528</v>
      </c>
      <c r="T116" s="247">
        <f>+IFERROR(IF(D116=1,P116*VLOOKUP($C116,'IBNR+Freq'!$B$11:$J$350,9,FALSE)*10,P116*VLOOKUP($C116,'IBNR+Freq'!$B$11:$J$350,9,FALSE)),0)</f>
        <v>64737.645895563997</v>
      </c>
      <c r="U116" s="247">
        <f>+IFERROR(IF(D116=1,Q116*VLOOKUP($C116,'IBNR+Freq'!$B$11:$J$350,9,FALSE)*10,Q116*VLOOKUP($C116,'IBNR+Freq'!$B$11:$J$350,9,FALSE)),0)</f>
        <v>10621.483607063203</v>
      </c>
      <c r="V116" s="248">
        <f t="shared" si="24"/>
        <v>216049.28387328002</v>
      </c>
      <c r="W116" s="357">
        <f>+IFERROR(IF(D116=1,VLOOKUP(C116,'IBNR+Freq'!B$11:J$350,9,FALSE)*10,VLOOKUP(C116,'IBNR+Freq'!B$11:J$350,9,FALSE)),0)</f>
        <v>73870</v>
      </c>
      <c r="X116" s="247">
        <f t="shared" si="25"/>
        <v>174337.24209498492</v>
      </c>
      <c r="Y116" s="247">
        <f t="shared" si="26"/>
        <v>80220.131221268879</v>
      </c>
      <c r="Z116" s="247">
        <f t="shared" si="27"/>
        <v>13161.689723746224</v>
      </c>
      <c r="AA116" s="229">
        <f>+IF($D116=1, _xlfn.XLOOKUP($W116,Credibility!B$12:B$112,Credibility!$E$12:$E$112,,-1,-2),_xlfn.XLOOKUP(X116*AA$4,Credibility!B$12:B$112,Credibility!$E$12:$E$112,,-1,-2))</f>
        <v>0</v>
      </c>
      <c r="AB116" s="225">
        <f>+IF($D116=1, _xlfn.XLOOKUP($W116,Credibility!C$12:C$112,Credibility!$E$12:$E$112,,-1,-2),_xlfn.XLOOKUP(Y116*AB$4,Credibility!C$12:C$112,Credibility!$E$12:$E$112,,-1,-2))</f>
        <v>0.01</v>
      </c>
      <c r="AC116" s="230">
        <f>+IF($D116=1, _xlfn.XLOOKUP($W116,Credibility!D$12:D$112,Credibility!$E$12:$E$112,,-1,-2),_xlfn.XLOOKUP(Z116*AC$4,Credibility!D$12:D$112,Credibility!$E$12:$E$112,,-1,-2))</f>
        <v>0.01</v>
      </c>
    </row>
    <row r="117" spans="2:29" x14ac:dyDescent="0.2">
      <c r="B117" s="474">
        <v>1</v>
      </c>
      <c r="C117" s="250">
        <v>581</v>
      </c>
      <c r="D117" s="250">
        <v>1</v>
      </c>
      <c r="E117" s="251">
        <f t="shared" si="21"/>
        <v>0.62919999999999998</v>
      </c>
      <c r="F117" s="245">
        <f>+IFERROR(VLOOKUP($C117,'PYV(Pre-Surcharge)'!$H$8:$M$350,2,FALSE),0)</f>
        <v>1.92</v>
      </c>
      <c r="G117" s="244">
        <f>+IFERROR(VLOOKUP($C117,'PYV(Pre-Surcharge)'!$H$8:$M457,4,FALSE),0)</f>
        <v>0.81100000000000005</v>
      </c>
      <c r="H117" s="244">
        <f>+IFERROR(VLOOKUP($C117,'PYV(Pre-Surcharge)'!$H$8:$M457,5,FALSE),0)</f>
        <v>0.314</v>
      </c>
      <c r="I117" s="244">
        <f>+IFERROR(VLOOKUP($C117,'PYV(Pre-Surcharge)'!$H$8:$M457,6,FALSE),0)</f>
        <v>5.2999999999999999E-2</v>
      </c>
      <c r="J117" s="245">
        <f t="shared" si="22"/>
        <v>1.1779999999999999</v>
      </c>
      <c r="K117" s="244">
        <f t="shared" si="28"/>
        <v>0.83169771137521231</v>
      </c>
      <c r="L117" s="244">
        <f t="shared" si="29"/>
        <v>0.32201366383701191</v>
      </c>
      <c r="M117" s="244">
        <f t="shared" si="30"/>
        <v>5.4352624787775895E-2</v>
      </c>
      <c r="N117" s="295">
        <f t="shared" si="31"/>
        <v>1.2080640000000002</v>
      </c>
      <c r="O117" s="244">
        <f t="shared" si="37"/>
        <v>0.67118005307979633</v>
      </c>
      <c r="P117" s="244">
        <f t="shared" si="38"/>
        <v>0.25986502671646861</v>
      </c>
      <c r="Q117" s="244">
        <f t="shared" si="39"/>
        <v>4.3862568203735151E-2</v>
      </c>
      <c r="R117" s="245">
        <f t="shared" si="23"/>
        <v>0.97490764800000007</v>
      </c>
      <c r="S117" s="246">
        <f>+IFERROR(IF(D117=1,O117*VLOOKUP($C117,'IBNR+Freq'!$B$11:$J$350,9,FALSE)*10,O117*VLOOKUP($C117,'IBNR+Freq'!$B$11:$J$350,9,FALSE)),0)</f>
        <v>2868388.6338444715</v>
      </c>
      <c r="T117" s="247">
        <f>+IFERROR(IF(D117=1,P117*VLOOKUP($C117,'IBNR+Freq'!$B$11:$J$350,9,FALSE)*10,P117*VLOOKUP($C117,'IBNR+Freq'!$B$11:$J$350,9,FALSE)),0)</f>
        <v>1110572.1714268359</v>
      </c>
      <c r="U117" s="247">
        <f>+IFERROR(IF(D117=1,Q117*VLOOKUP($C117,'IBNR+Freq'!$B$11:$J$350,9,FALSE)*10,Q117*VLOOKUP($C117,'IBNR+Freq'!$B$11:$J$350,9,FALSE)),0)</f>
        <v>187453.26460389272</v>
      </c>
      <c r="V117" s="248">
        <f t="shared" si="24"/>
        <v>4166414.0698752003</v>
      </c>
      <c r="W117" s="357">
        <f>+IFERROR(IF(D117=1,VLOOKUP(C117,'IBNR+Freq'!B$11:J$350,9,FALSE)*10,VLOOKUP(C117,'IBNR+Freq'!B$11:J$350,9,FALSE)),0)</f>
        <v>4273650</v>
      </c>
      <c r="X117" s="247">
        <f t="shared" si="25"/>
        <v>3554384.9242186761</v>
      </c>
      <c r="Y117" s="247">
        <f t="shared" si="26"/>
        <v>1376173.694457046</v>
      </c>
      <c r="Z117" s="247">
        <f t="shared" si="27"/>
        <v>232284.09492427844</v>
      </c>
      <c r="AA117" s="229">
        <f>+IF($D117=1, _xlfn.XLOOKUP($W117,Credibility!B$12:B$112,Credibility!$E$12:$E$112,,-1,-2),_xlfn.XLOOKUP(X117*AA$4,Credibility!B$12:B$112,Credibility!$E$12:$E$112,,-1,-2))</f>
        <v>0.05</v>
      </c>
      <c r="AB117" s="225">
        <f>+IF($D117=1, _xlfn.XLOOKUP($W117,Credibility!C$12:C$112,Credibility!$E$12:$E$112,,-1,-2),_xlfn.XLOOKUP(Y117*AB$4,Credibility!C$12:C$112,Credibility!$E$12:$E$112,,-1,-2))</f>
        <v>0.17</v>
      </c>
      <c r="AC117" s="230">
        <f>+IF($D117=1, _xlfn.XLOOKUP($W117,Credibility!D$12:D$112,Credibility!$E$12:$E$112,,-1,-2),_xlfn.XLOOKUP(Z117*AC$4,Credibility!D$12:D$112,Credibility!$E$12:$E$112,,-1,-2))</f>
        <v>0.2</v>
      </c>
    </row>
    <row r="118" spans="2:29" x14ac:dyDescent="0.2">
      <c r="B118" s="474">
        <v>2</v>
      </c>
      <c r="C118" s="250">
        <v>601</v>
      </c>
      <c r="D118" s="250">
        <v>1</v>
      </c>
      <c r="E118" s="251">
        <f t="shared" si="21"/>
        <v>0.65400000000000003</v>
      </c>
      <c r="F118" s="245">
        <f>+IFERROR(VLOOKUP($C118,'PYV(Pre-Surcharge)'!$H$8:$M$350,2,FALSE),0)</f>
        <v>10.36</v>
      </c>
      <c r="G118" s="244">
        <f>+IFERROR(VLOOKUP($C118,'PYV(Pre-Surcharge)'!$H$8:$M458,4,FALSE),0)</f>
        <v>4.6870000000000003</v>
      </c>
      <c r="H118" s="244">
        <f>+IFERROR(VLOOKUP($C118,'PYV(Pre-Surcharge)'!$H$8:$M458,5,FALSE),0)</f>
        <v>1.87</v>
      </c>
      <c r="I118" s="244">
        <f>+IFERROR(VLOOKUP($C118,'PYV(Pre-Surcharge)'!$H$8:$M458,6,FALSE),0)</f>
        <v>0.19700000000000001</v>
      </c>
      <c r="J118" s="245">
        <f t="shared" si="22"/>
        <v>6.7540000000000004</v>
      </c>
      <c r="K118" s="244">
        <f t="shared" si="28"/>
        <v>4.7018784838614156</v>
      </c>
      <c r="L118" s="244">
        <f t="shared" si="29"/>
        <v>1.8759361563517913</v>
      </c>
      <c r="M118" s="244">
        <f t="shared" si="30"/>
        <v>0.19762535978679299</v>
      </c>
      <c r="N118" s="295">
        <f t="shared" si="31"/>
        <v>6.7754399999999997</v>
      </c>
      <c r="O118" s="244">
        <f t="shared" si="37"/>
        <v>3.7944159364761627</v>
      </c>
      <c r="P118" s="244">
        <f t="shared" si="38"/>
        <v>1.5138804781758957</v>
      </c>
      <c r="Q118" s="244">
        <f t="shared" si="39"/>
        <v>0.15948366534794195</v>
      </c>
      <c r="R118" s="245">
        <f t="shared" si="23"/>
        <v>5.4677800800000007</v>
      </c>
      <c r="S118" s="246">
        <f>+IFERROR(IF(D118=1,O118*VLOOKUP($C118,'IBNR+Freq'!$B$11:$J$350,9,FALSE)*10,O118*VLOOKUP($C118,'IBNR+Freq'!$B$11:$J$350,9,FALSE)),0)</f>
        <v>5840402.9535834752</v>
      </c>
      <c r="T118" s="247">
        <f>+IFERROR(IF(D118=1,P118*VLOOKUP($C118,'IBNR+Freq'!$B$11:$J$350,9,FALSE)*10,P118*VLOOKUP($C118,'IBNR+Freq'!$B$11:$J$350,9,FALSE)),0)</f>
        <v>2330179.9708131202</v>
      </c>
      <c r="U118" s="247">
        <f>+IFERROR(IF(D118=1,Q118*VLOOKUP($C118,'IBNR+Freq'!$B$11:$J$350,9,FALSE)*10,Q118*VLOOKUP($C118,'IBNR+Freq'!$B$11:$J$350,9,FALSE)),0)</f>
        <v>245478.85254020573</v>
      </c>
      <c r="V118" s="248">
        <f t="shared" si="24"/>
        <v>8416061.7769368012</v>
      </c>
      <c r="W118" s="357">
        <f>+IFERROR(IF(D118=1,VLOOKUP(C118,'IBNR+Freq'!B$11:J$350,9,FALSE)*10,VLOOKUP(C118,'IBNR+Freq'!B$11:J$350,9,FALSE)),0)</f>
        <v>1539210</v>
      </c>
      <c r="X118" s="247">
        <f t="shared" si="25"/>
        <v>7237178.3811443299</v>
      </c>
      <c r="Y118" s="247">
        <f t="shared" si="26"/>
        <v>2887459.6912182407</v>
      </c>
      <c r="Z118" s="247">
        <f t="shared" si="27"/>
        <v>304186.93003742961</v>
      </c>
      <c r="AA118" s="229">
        <f>+IF($D118=1, _xlfn.XLOOKUP($W118,Credibility!B$12:B$112,Credibility!$E$12:$E$112,,-1,-2),_xlfn.XLOOKUP(X118*AA$4,Credibility!B$12:B$112,Credibility!$E$12:$E$112,,-1,-2))</f>
        <v>0.03</v>
      </c>
      <c r="AB118" s="225">
        <f>+IF($D118=1, _xlfn.XLOOKUP($W118,Credibility!C$12:C$112,Credibility!$E$12:$E$112,,-1,-2),_xlfn.XLOOKUP(Y118*AB$4,Credibility!C$12:C$112,Credibility!$E$12:$E$112,,-1,-2))</f>
        <v>0.09</v>
      </c>
      <c r="AC118" s="230">
        <f>+IF($D118=1, _xlfn.XLOOKUP($W118,Credibility!D$12:D$112,Credibility!$E$12:$E$112,,-1,-2),_xlfn.XLOOKUP(Z118*AC$4,Credibility!D$12:D$112,Credibility!$E$12:$E$112,,-1,-2))</f>
        <v>0.1</v>
      </c>
    </row>
    <row r="119" spans="2:29" x14ac:dyDescent="0.2">
      <c r="B119" s="474">
        <v>2</v>
      </c>
      <c r="C119" s="250">
        <v>603</v>
      </c>
      <c r="D119" s="250">
        <v>1</v>
      </c>
      <c r="E119" s="251">
        <f t="shared" si="21"/>
        <v>0.65400000000000003</v>
      </c>
      <c r="F119" s="245">
        <f>+IFERROR(VLOOKUP($C119,'PYV(Pre-Surcharge)'!$H$8:$M$350,2,FALSE),0)</f>
        <v>8.26</v>
      </c>
      <c r="G119" s="244">
        <f>+IFERROR(VLOOKUP($C119,'PYV(Pre-Surcharge)'!$H$8:$M459,4,FALSE),0)</f>
        <v>4.2359999999999998</v>
      </c>
      <c r="H119" s="244">
        <f>+IFERROR(VLOOKUP($C119,'PYV(Pre-Surcharge)'!$H$8:$M459,5,FALSE),0)</f>
        <v>1.1579999999999999</v>
      </c>
      <c r="I119" s="244">
        <f>+IFERROR(VLOOKUP($C119,'PYV(Pre-Surcharge)'!$H$8:$M459,6,FALSE),0)</f>
        <v>8.3000000000000004E-2</v>
      </c>
      <c r="J119" s="245">
        <f t="shared" si="22"/>
        <v>5.4770000000000003</v>
      </c>
      <c r="K119" s="244">
        <f t="shared" si="28"/>
        <v>4.1780247288661672</v>
      </c>
      <c r="L119" s="244">
        <f t="shared" si="29"/>
        <v>1.1421512360781449</v>
      </c>
      <c r="M119" s="244">
        <f t="shared" si="30"/>
        <v>8.1864035055687429E-2</v>
      </c>
      <c r="N119" s="295">
        <f t="shared" si="31"/>
        <v>5.4020399999999995</v>
      </c>
      <c r="O119" s="244">
        <f t="shared" si="37"/>
        <v>3.3716659561949971</v>
      </c>
      <c r="P119" s="244">
        <f t="shared" si="38"/>
        <v>0.92171604751506309</v>
      </c>
      <c r="Q119" s="244">
        <f t="shared" si="39"/>
        <v>6.6064276289939758E-2</v>
      </c>
      <c r="R119" s="245">
        <f t="shared" si="23"/>
        <v>4.3594462800000002</v>
      </c>
      <c r="S119" s="246">
        <f>+IFERROR(IF(D119=1,O119*VLOOKUP($C119,'IBNR+Freq'!$B$11:$J$350,9,FALSE)*10,O119*VLOOKUP($C119,'IBNR+Freq'!$B$11:$J$350,9,FALSE)),0)</f>
        <v>1134430.7276213686</v>
      </c>
      <c r="T119" s="247">
        <f>+IFERROR(IF(D119=1,P119*VLOOKUP($C119,'IBNR+Freq'!$B$11:$J$350,9,FALSE)*10,P119*VLOOKUP($C119,'IBNR+Freq'!$B$11:$J$350,9,FALSE)),0)</f>
        <v>310120.58134691813</v>
      </c>
      <c r="U119" s="247">
        <f>+IFERROR(IF(D119=1,Q119*VLOOKUP($C119,'IBNR+Freq'!$B$11:$J$350,9,FALSE)*10,Q119*VLOOKUP($C119,'IBNR+Freq'!$B$11:$J$350,9,FALSE)),0)</f>
        <v>22227.986400513131</v>
      </c>
      <c r="V119" s="248">
        <f t="shared" si="24"/>
        <v>1466779.2953687999</v>
      </c>
      <c r="W119" s="357">
        <f>+IFERROR(IF(D119=1,VLOOKUP(C119,'IBNR+Freq'!B$11:J$350,9,FALSE)*10,VLOOKUP(C119,'IBNR+Freq'!B$11:J$350,9,FALSE)),0)</f>
        <v>336460</v>
      </c>
      <c r="X119" s="247">
        <f t="shared" si="25"/>
        <v>1405738.2002743105</v>
      </c>
      <c r="Y119" s="247">
        <f t="shared" si="26"/>
        <v>384288.20489085268</v>
      </c>
      <c r="Z119" s="247">
        <f t="shared" si="27"/>
        <v>27543.973234836591</v>
      </c>
      <c r="AA119" s="229">
        <f>+IF($D119=1, _xlfn.XLOOKUP($W119,Credibility!B$12:B$112,Credibility!$E$12:$E$112,,-1,-2),_xlfn.XLOOKUP(X119*AA$4,Credibility!B$12:B$112,Credibility!$E$12:$E$112,,-1,-2))</f>
        <v>0.01</v>
      </c>
      <c r="AB119" s="225">
        <f>+IF($D119=1, _xlfn.XLOOKUP($W119,Credibility!C$12:C$112,Credibility!$E$12:$E$112,,-1,-2),_xlfn.XLOOKUP(Y119*AB$4,Credibility!C$12:C$112,Credibility!$E$12:$E$112,,-1,-2))</f>
        <v>0.03</v>
      </c>
      <c r="AC119" s="230">
        <f>+IF($D119=1, _xlfn.XLOOKUP($W119,Credibility!D$12:D$112,Credibility!$E$12:$E$112,,-1,-2),_xlfn.XLOOKUP(Z119*AC$4,Credibility!D$12:D$112,Credibility!$E$12:$E$112,,-1,-2))</f>
        <v>0.04</v>
      </c>
    </row>
    <row r="120" spans="2:29" x14ac:dyDescent="0.2">
      <c r="B120" s="474">
        <v>2</v>
      </c>
      <c r="C120" s="250">
        <v>605</v>
      </c>
      <c r="D120" s="250">
        <v>1</v>
      </c>
      <c r="E120" s="251">
        <f t="shared" si="21"/>
        <v>0.65400000000000003</v>
      </c>
      <c r="F120" s="245">
        <f>+IFERROR(VLOOKUP($C120,'PYV(Pre-Surcharge)'!$H$8:$M$350,2,FALSE),0)</f>
        <v>9.7899999999999991</v>
      </c>
      <c r="G120" s="244">
        <f>+IFERROR(VLOOKUP($C120,'PYV(Pre-Surcharge)'!$H$8:$M460,4,FALSE),0)</f>
        <v>3.67</v>
      </c>
      <c r="H120" s="244">
        <f>+IFERROR(VLOOKUP($C120,'PYV(Pre-Surcharge)'!$H$8:$M460,5,FALSE),0)</f>
        <v>2.3410000000000002</v>
      </c>
      <c r="I120" s="244">
        <f>+IFERROR(VLOOKUP($C120,'PYV(Pre-Surcharge)'!$H$8:$M460,6,FALSE),0)</f>
        <v>0.17499999999999999</v>
      </c>
      <c r="J120" s="245">
        <f t="shared" si="22"/>
        <v>6.1859999999999999</v>
      </c>
      <c r="K120" s="244">
        <f t="shared" si="28"/>
        <v>3.7985389912706111</v>
      </c>
      <c r="L120" s="244">
        <f t="shared" si="29"/>
        <v>2.4229917652764308</v>
      </c>
      <c r="M120" s="244">
        <f t="shared" si="30"/>
        <v>0.18112924345295828</v>
      </c>
      <c r="N120" s="295">
        <f t="shared" si="31"/>
        <v>6.40266</v>
      </c>
      <c r="O120" s="244">
        <f t="shared" si="37"/>
        <v>3.0654209659553833</v>
      </c>
      <c r="P120" s="244">
        <f t="shared" si="38"/>
        <v>1.9553543545780798</v>
      </c>
      <c r="Q120" s="244">
        <f t="shared" si="39"/>
        <v>0.14617129946653734</v>
      </c>
      <c r="R120" s="245">
        <f t="shared" si="23"/>
        <v>5.1669466200000009</v>
      </c>
      <c r="S120" s="246">
        <f>+IFERROR(IF(D120=1,O120*VLOOKUP($C120,'IBNR+Freq'!$B$11:$J$350,9,FALSE)*10,O120*VLOOKUP($C120,'IBNR+Freq'!$B$11:$J$350,9,FALSE)),0)</f>
        <v>96805.994104871002</v>
      </c>
      <c r="T120" s="247">
        <f>+IFERROR(IF(D120=1,P120*VLOOKUP($C120,'IBNR+Freq'!$B$11:$J$350,9,FALSE)*10,P120*VLOOKUP($C120,'IBNR+Freq'!$B$11:$J$350,9,FALSE)),0)</f>
        <v>61750.090517575765</v>
      </c>
      <c r="U120" s="247">
        <f>+IFERROR(IF(D120=1,Q120*VLOOKUP($C120,'IBNR+Freq'!$B$11:$J$350,9,FALSE)*10,Q120*VLOOKUP($C120,'IBNR+Freq'!$B$11:$J$350,9,FALSE)),0)</f>
        <v>4616.089637153249</v>
      </c>
      <c r="V120" s="248">
        <f t="shared" si="24"/>
        <v>163172.17425960003</v>
      </c>
      <c r="W120" s="357">
        <f>+IFERROR(IF(D120=1,VLOOKUP(C120,'IBNR+Freq'!B$11:J$350,9,FALSE)*10,VLOOKUP(C120,'IBNR+Freq'!B$11:J$350,9,FALSE)),0)</f>
        <v>31580</v>
      </c>
      <c r="X120" s="247">
        <f t="shared" si="25"/>
        <v>119957.86134432589</v>
      </c>
      <c r="Y120" s="247">
        <f t="shared" si="26"/>
        <v>76518.07994742968</v>
      </c>
      <c r="Z120" s="247">
        <f t="shared" si="27"/>
        <v>5720.0615082444228</v>
      </c>
      <c r="AA120" s="229">
        <f>+IF($D120=1, _xlfn.XLOOKUP($W120,Credibility!B$12:B$112,Credibility!$E$12:$E$112,,-1,-2),_xlfn.XLOOKUP(X120*AA$4,Credibility!B$12:B$112,Credibility!$E$12:$E$112,,-1,-2))</f>
        <v>0</v>
      </c>
      <c r="AB120" s="225">
        <f>+IF($D120=1, _xlfn.XLOOKUP($W120,Credibility!C$12:C$112,Credibility!$E$12:$E$112,,-1,-2),_xlfn.XLOOKUP(Y120*AB$4,Credibility!C$12:C$112,Credibility!$E$12:$E$112,,-1,-2))</f>
        <v>0.01</v>
      </c>
      <c r="AC120" s="230">
        <f>+IF($D120=1, _xlfn.XLOOKUP($W120,Credibility!D$12:D$112,Credibility!$E$12:$E$112,,-1,-2),_xlfn.XLOOKUP(Z120*AC$4,Credibility!D$12:D$112,Credibility!$E$12:$E$112,,-1,-2))</f>
        <v>0.01</v>
      </c>
    </row>
    <row r="121" spans="2:29" s="338" customFormat="1" x14ac:dyDescent="0.2">
      <c r="B121" s="474">
        <v>2</v>
      </c>
      <c r="C121" s="250">
        <v>607</v>
      </c>
      <c r="D121" s="250">
        <v>1</v>
      </c>
      <c r="E121" s="251">
        <f t="shared" si="21"/>
        <v>0.65400000000000003</v>
      </c>
      <c r="F121" s="245">
        <f>+IFERROR(VLOOKUP($C121,'PYV(Pre-Surcharge)'!$H$8:$M$350,2,FALSE),0)</f>
        <v>4.6900000000000004</v>
      </c>
      <c r="G121" s="244">
        <f>+IFERROR(VLOOKUP($C121,'PYV(Pre-Surcharge)'!$H$8:$M461,4,FALSE),0)</f>
        <v>2.198</v>
      </c>
      <c r="H121" s="244">
        <f>+IFERROR(VLOOKUP($C121,'PYV(Pre-Surcharge)'!$H$8:$M461,5,FALSE),0)</f>
        <v>1.139</v>
      </c>
      <c r="I121" s="244">
        <f>+IFERROR(VLOOKUP($C121,'PYV(Pre-Surcharge)'!$H$8:$M461,6,FALSE),0)</f>
        <v>6.2E-2</v>
      </c>
      <c r="J121" s="245">
        <f t="shared" si="22"/>
        <v>3.3989999999999996</v>
      </c>
      <c r="K121" s="244">
        <f t="shared" si="28"/>
        <v>1.9834767519858787</v>
      </c>
      <c r="L121" s="244">
        <f t="shared" si="29"/>
        <v>1.0278344042365404</v>
      </c>
      <c r="M121" s="244">
        <f t="shared" si="30"/>
        <v>5.5948843777581657E-2</v>
      </c>
      <c r="N121" s="295">
        <f t="shared" si="31"/>
        <v>3.0672600000000005</v>
      </c>
      <c r="O121" s="244">
        <f t="shared" si="37"/>
        <v>1.6006657388526042</v>
      </c>
      <c r="P121" s="244">
        <f t="shared" si="38"/>
        <v>0.82946236421888808</v>
      </c>
      <c r="Q121" s="244">
        <f t="shared" si="39"/>
        <v>4.5150716928508403E-2</v>
      </c>
      <c r="R121" s="245">
        <f t="shared" ref="R121" si="45">+SUM(O121:Q121)</f>
        <v>2.4752788200000011</v>
      </c>
      <c r="S121" s="246">
        <f>+IFERROR(IF(D121=1,O121*VLOOKUP($C121,'IBNR+Freq'!$B$11:$J$350,9,FALSE)*10,O121*VLOOKUP($C121,'IBNR+Freq'!$B$11:$J$350,9,FALSE)),0)</f>
        <v>180875.22849034428</v>
      </c>
      <c r="T121" s="247">
        <f>+IFERROR(IF(D121=1,P121*VLOOKUP($C121,'IBNR+Freq'!$B$11:$J$350,9,FALSE)*10,P121*VLOOKUP($C121,'IBNR+Freq'!$B$11:$J$350,9,FALSE)),0)</f>
        <v>93729.247156734345</v>
      </c>
      <c r="U121" s="247">
        <f>+IFERROR(IF(D121=1,Q121*VLOOKUP($C121,'IBNR+Freq'!$B$11:$J$350,9,FALSE)*10,Q121*VLOOKUP($C121,'IBNR+Freq'!$B$11:$J$350,9,FALSE)),0)</f>
        <v>5102.0310129214495</v>
      </c>
      <c r="V121" s="248">
        <f t="shared" ref="V121" si="46">+S121+T121+U121</f>
        <v>279706.50666000007</v>
      </c>
      <c r="W121" s="357">
        <f>+IFERROR(IF(D121=1,VLOOKUP(C121,'IBNR+Freq'!B$11:J$350,9,FALSE)*10,VLOOKUP(C121,'IBNR+Freq'!B$11:J$350,9,FALSE)),0)</f>
        <v>113000</v>
      </c>
      <c r="X121" s="247">
        <f t="shared" ref="X121" si="47">+$W121*K121</f>
        <v>224132.87297440428</v>
      </c>
      <c r="Y121" s="247">
        <f t="shared" ref="Y121" si="48">+$W121*L121</f>
        <v>116145.28767872906</v>
      </c>
      <c r="Z121" s="247">
        <f t="shared" ref="Z121" si="49">+$W121*M121</f>
        <v>6322.2193468667274</v>
      </c>
      <c r="AA121" s="229">
        <f>+IF($D121=1, _xlfn.XLOOKUP($W121,Credibility!B$12:B$112,Credibility!$E$12:$E$112,,-1,-2),_xlfn.XLOOKUP(X121*AA$4,Credibility!B$12:B$112,Credibility!$E$12:$E$112,,-1,-2))</f>
        <v>0</v>
      </c>
      <c r="AB121" s="225">
        <f>+IF($D121=1, _xlfn.XLOOKUP($W121,Credibility!C$12:C$112,Credibility!$E$12:$E$112,,-1,-2),_xlfn.XLOOKUP(Y121*AB$4,Credibility!C$12:C$112,Credibility!$E$12:$E$112,,-1,-2))</f>
        <v>0.02</v>
      </c>
      <c r="AC121" s="230">
        <f>+IF($D121=1, _xlfn.XLOOKUP($W121,Credibility!D$12:D$112,Credibility!$E$12:$E$112,,-1,-2),_xlfn.XLOOKUP(Z121*AC$4,Credibility!D$12:D$112,Credibility!$E$12:$E$112,,-1,-2))</f>
        <v>0.02</v>
      </c>
    </row>
    <row r="122" spans="2:29" x14ac:dyDescent="0.2">
      <c r="B122" s="474">
        <v>2</v>
      </c>
      <c r="C122" s="250">
        <v>608</v>
      </c>
      <c r="D122" s="250">
        <v>1</v>
      </c>
      <c r="E122" s="251">
        <f t="shared" si="21"/>
        <v>0.65400000000000003</v>
      </c>
      <c r="F122" s="245">
        <f>+IFERROR(VLOOKUP($C122,'PYV(Pre-Surcharge)'!$H$8:$M$350,2,FALSE),0)</f>
        <v>5.38</v>
      </c>
      <c r="G122" s="244">
        <f>+IFERROR(VLOOKUP($C122,'PYV(Pre-Surcharge)'!$H$8:$M462,4,FALSE),0)</f>
        <v>2.2269999999999999</v>
      </c>
      <c r="H122" s="244">
        <f>+IFERROR(VLOOKUP($C122,'PYV(Pre-Surcharge)'!$H$8:$M462,5,FALSE),0)</f>
        <v>1.2130000000000001</v>
      </c>
      <c r="I122" s="244">
        <f>+IFERROR(VLOOKUP($C122,'PYV(Pre-Surcharge)'!$H$8:$M462,6,FALSE),0)</f>
        <v>6.9000000000000006E-2</v>
      </c>
      <c r="J122" s="245">
        <f t="shared" si="22"/>
        <v>3.5089999999999999</v>
      </c>
      <c r="K122" s="244">
        <f t="shared" si="28"/>
        <v>2.233041903676261</v>
      </c>
      <c r="L122" s="244">
        <f t="shared" si="29"/>
        <v>1.2162908976916502</v>
      </c>
      <c r="M122" s="244">
        <f t="shared" si="30"/>
        <v>6.9187198632088928E-2</v>
      </c>
      <c r="N122" s="295">
        <f t="shared" si="31"/>
        <v>3.5185200000000001</v>
      </c>
      <c r="O122" s="244">
        <f t="shared" si="37"/>
        <v>1.8020648162667428</v>
      </c>
      <c r="P122" s="244">
        <f t="shared" si="38"/>
        <v>0.98154675443716177</v>
      </c>
      <c r="Q122" s="244">
        <f t="shared" si="39"/>
        <v>5.5834069296095766E-2</v>
      </c>
      <c r="R122" s="245">
        <f t="shared" si="23"/>
        <v>2.8394456400000005</v>
      </c>
      <c r="S122" s="246">
        <f>+IFERROR(IF(D122=1,O122*VLOOKUP($C122,'IBNR+Freq'!$B$11:$J$350,9,FALSE)*10,O122*VLOOKUP($C122,'IBNR+Freq'!$B$11:$J$350,9,FALSE)),0)</f>
        <v>4411851.1244805651</v>
      </c>
      <c r="T122" s="247">
        <f>+IFERROR(IF(D122=1,P122*VLOOKUP($C122,'IBNR+Freq'!$B$11:$J$350,9,FALSE)*10,P122*VLOOKUP($C122,'IBNR+Freq'!$B$11:$J$350,9,FALSE)),0)</f>
        <v>2403042.3951481478</v>
      </c>
      <c r="U122" s="247">
        <f>+IFERROR(IF(D122=1,Q122*VLOOKUP($C122,'IBNR+Freq'!$B$11:$J$350,9,FALSE)*10,Q122*VLOOKUP($C122,'IBNR+Freq'!$B$11:$J$350,9,FALSE)),0)</f>
        <v>136694.08513208758</v>
      </c>
      <c r="V122" s="248">
        <f t="shared" si="24"/>
        <v>6951587.6047608005</v>
      </c>
      <c r="W122" s="357">
        <f>+IFERROR(IF(D122=1,VLOOKUP(C122,'IBNR+Freq'!B$11:J$350,9,FALSE)*10,VLOOKUP(C122,'IBNR+Freq'!B$11:J$350,9,FALSE)),0)</f>
        <v>2448220</v>
      </c>
      <c r="X122" s="247">
        <f t="shared" si="25"/>
        <v>5466977.8494182955</v>
      </c>
      <c r="Y122" s="247">
        <f t="shared" si="26"/>
        <v>2977747.7015466518</v>
      </c>
      <c r="Z122" s="247">
        <f t="shared" si="27"/>
        <v>169385.48343505277</v>
      </c>
      <c r="AA122" s="229">
        <f>+IF($D122=1, _xlfn.XLOOKUP($W122,Credibility!B$12:B$112,Credibility!$E$12:$E$112,,-1,-2),_xlfn.XLOOKUP(X122*AA$4,Credibility!B$12:B$112,Credibility!$E$12:$E$112,,-1,-2))</f>
        <v>0.03</v>
      </c>
      <c r="AB122" s="225">
        <f>+IF($D122=1, _xlfn.XLOOKUP($W122,Credibility!C$12:C$112,Credibility!$E$12:$E$112,,-1,-2),_xlfn.XLOOKUP(Y122*AB$4,Credibility!C$12:C$112,Credibility!$E$12:$E$112,,-1,-2))</f>
        <v>0.12</v>
      </c>
      <c r="AC122" s="230">
        <f>+IF($D122=1, _xlfn.XLOOKUP($W122,Credibility!D$12:D$112,Credibility!$E$12:$E$112,,-1,-2),_xlfn.XLOOKUP(Z122*AC$4,Credibility!D$12:D$112,Credibility!$E$12:$E$112,,-1,-2))</f>
        <v>0.14000000000000001</v>
      </c>
    </row>
    <row r="123" spans="2:29" x14ac:dyDescent="0.2">
      <c r="B123" s="474">
        <v>2</v>
      </c>
      <c r="C123" s="250">
        <v>609</v>
      </c>
      <c r="D123" s="250">
        <v>1</v>
      </c>
      <c r="E123" s="251">
        <f t="shared" si="21"/>
        <v>0.65400000000000003</v>
      </c>
      <c r="F123" s="245">
        <f>+IFERROR(VLOOKUP($C123,'PYV(Pre-Surcharge)'!$H$8:$M$350,2,FALSE),0)</f>
        <v>5.36</v>
      </c>
      <c r="G123" s="244">
        <f>+IFERROR(VLOOKUP($C123,'PYV(Pre-Surcharge)'!$H$8:$M463,4,FALSE),0)</f>
        <v>2.3490000000000002</v>
      </c>
      <c r="H123" s="244">
        <f>+IFERROR(VLOOKUP($C123,'PYV(Pre-Surcharge)'!$H$8:$M463,5,FALSE),0)</f>
        <v>1.0309999999999999</v>
      </c>
      <c r="I123" s="244">
        <f>+IFERROR(VLOOKUP($C123,'PYV(Pre-Surcharge)'!$H$8:$M463,6,FALSE),0)</f>
        <v>0.11700000000000001</v>
      </c>
      <c r="J123" s="245">
        <f t="shared" si="22"/>
        <v>3.4969999999999999</v>
      </c>
      <c r="K123" s="244">
        <f t="shared" si="28"/>
        <v>2.3546693051186738</v>
      </c>
      <c r="L123" s="244">
        <f t="shared" si="29"/>
        <v>1.0334883156991708</v>
      </c>
      <c r="M123" s="244">
        <f t="shared" si="30"/>
        <v>0.11728237918215616</v>
      </c>
      <c r="N123" s="295">
        <f t="shared" si="31"/>
        <v>3.505440000000001</v>
      </c>
      <c r="O123" s="244">
        <f t="shared" si="37"/>
        <v>1.9002181292307698</v>
      </c>
      <c r="P123" s="244">
        <f t="shared" si="38"/>
        <v>0.83402507076923083</v>
      </c>
      <c r="Q123" s="244">
        <f t="shared" si="39"/>
        <v>9.464688000000003E-2</v>
      </c>
      <c r="R123" s="245">
        <f t="shared" si="23"/>
        <v>2.8288900800000008</v>
      </c>
      <c r="S123" s="246">
        <f>+IFERROR(IF(D123=1,O123*VLOOKUP($C123,'IBNR+Freq'!$B$11:$J$350,9,FALSE)*10,O123*VLOOKUP($C123,'IBNR+Freq'!$B$11:$J$350,9,FALSE)),0)</f>
        <v>7558003.5959276333</v>
      </c>
      <c r="T123" s="247">
        <f>+IFERROR(IF(D123=1,P123*VLOOKUP($C123,'IBNR+Freq'!$B$11:$J$350,9,FALSE)*10,P123*VLOOKUP($C123,'IBNR+Freq'!$B$11:$J$350,9,FALSE)),0)</f>
        <v>3317284.6774803698</v>
      </c>
      <c r="U123" s="247">
        <f>+IFERROR(IF(D123=1,Q123*VLOOKUP($C123,'IBNR+Freq'!$B$11:$J$350,9,FALSE)*10,Q123*VLOOKUP($C123,'IBNR+Freq'!$B$11:$J$350,9,FALSE)),0)</f>
        <v>376452.28638720012</v>
      </c>
      <c r="V123" s="248">
        <f t="shared" si="24"/>
        <v>11251740.559795203</v>
      </c>
      <c r="W123" s="357">
        <f>+IFERROR(IF(D123=1,VLOOKUP(C123,'IBNR+Freq'!B$11:J$350,9,FALSE)*10,VLOOKUP(C123,'IBNR+Freq'!B$11:J$350,9,FALSE)),0)</f>
        <v>3977440</v>
      </c>
      <c r="X123" s="247">
        <f t="shared" si="25"/>
        <v>9365555.8809512183</v>
      </c>
      <c r="Y123" s="247">
        <f t="shared" si="26"/>
        <v>4110637.7663945099</v>
      </c>
      <c r="Z123" s="247">
        <f t="shared" si="27"/>
        <v>466483.62625427521</v>
      </c>
      <c r="AA123" s="229">
        <f>+IF($D123=1, _xlfn.XLOOKUP($W123,Credibility!B$12:B$112,Credibility!$E$12:$E$112,,-1,-2),_xlfn.XLOOKUP(X123*AA$4,Credibility!B$12:B$112,Credibility!$E$12:$E$112,,-1,-2))</f>
        <v>0.05</v>
      </c>
      <c r="AB123" s="225">
        <f>+IF($D123=1, _xlfn.XLOOKUP($W123,Credibility!C$12:C$112,Credibility!$E$12:$E$112,,-1,-2),_xlfn.XLOOKUP(Y123*AB$4,Credibility!C$12:C$112,Credibility!$E$12:$E$112,,-1,-2))</f>
        <v>0.16</v>
      </c>
      <c r="AC123" s="230">
        <f>+IF($D123=1, _xlfn.XLOOKUP($W123,Credibility!D$12:D$112,Credibility!$E$12:$E$112,,-1,-2),_xlfn.XLOOKUP(Z123*AC$4,Credibility!D$12:D$112,Credibility!$E$12:$E$112,,-1,-2))</f>
        <v>0.19</v>
      </c>
    </row>
    <row r="124" spans="2:29" x14ac:dyDescent="0.2">
      <c r="B124" s="474">
        <v>2</v>
      </c>
      <c r="C124" s="250">
        <v>611</v>
      </c>
      <c r="D124" s="250">
        <v>1</v>
      </c>
      <c r="E124" s="251">
        <f t="shared" si="21"/>
        <v>0.65400000000000003</v>
      </c>
      <c r="F124" s="245">
        <f>+IFERROR(VLOOKUP($C124,'PYV(Pre-Surcharge)'!$H$8:$M$350,2,FALSE),0)</f>
        <v>12.6</v>
      </c>
      <c r="G124" s="244">
        <f>+IFERROR(VLOOKUP($C124,'PYV(Pre-Surcharge)'!$H$8:$M464,4,FALSE),0)</f>
        <v>5.83</v>
      </c>
      <c r="H124" s="244">
        <f>+IFERROR(VLOOKUP($C124,'PYV(Pre-Surcharge)'!$H$8:$M464,5,FALSE),0)</f>
        <v>1.9339999999999999</v>
      </c>
      <c r="I124" s="244">
        <f>+IFERROR(VLOOKUP($C124,'PYV(Pre-Surcharge)'!$H$8:$M464,6,FALSE),0)</f>
        <v>0.13400000000000001</v>
      </c>
      <c r="J124" s="245">
        <f t="shared" si="22"/>
        <v>7.8980000000000006</v>
      </c>
      <c r="K124" s="244">
        <f t="shared" si="28"/>
        <v>6.0827465181058491</v>
      </c>
      <c r="L124" s="244">
        <f t="shared" si="29"/>
        <v>2.0178442137249935</v>
      </c>
      <c r="M124" s="244">
        <f t="shared" si="30"/>
        <v>0.13980926816915673</v>
      </c>
      <c r="N124" s="295">
        <f t="shared" si="31"/>
        <v>8.2403999999999975</v>
      </c>
      <c r="O124" s="244">
        <f t="shared" si="37"/>
        <v>4.9087764401114207</v>
      </c>
      <c r="P124" s="244">
        <f t="shared" si="38"/>
        <v>1.6284002804760698</v>
      </c>
      <c r="Q124" s="244">
        <f t="shared" si="39"/>
        <v>0.11282607941250949</v>
      </c>
      <c r="R124" s="245">
        <f t="shared" si="23"/>
        <v>6.6500028000000002</v>
      </c>
      <c r="S124" s="246">
        <f>+IFERROR(IF(D124=1,O124*VLOOKUP($C124,'IBNR+Freq'!$B$11:$J$350,9,FALSE)*10,O124*VLOOKUP($C124,'IBNR+Freq'!$B$11:$J$350,9,FALSE)),0)</f>
        <v>233166.88090529249</v>
      </c>
      <c r="T124" s="247">
        <f>+IFERROR(IF(D124=1,P124*VLOOKUP($C124,'IBNR+Freq'!$B$11:$J$350,9,FALSE)*10,P124*VLOOKUP($C124,'IBNR+Freq'!$B$11:$J$350,9,FALSE)),0)</f>
        <v>77349.013322613318</v>
      </c>
      <c r="U124" s="247">
        <f>+IFERROR(IF(D124=1,Q124*VLOOKUP($C124,'IBNR+Freq'!$B$11:$J$350,9,FALSE)*10,Q124*VLOOKUP($C124,'IBNR+Freq'!$B$11:$J$350,9,FALSE)),0)</f>
        <v>5359.2387720942006</v>
      </c>
      <c r="V124" s="248">
        <f t="shared" si="24"/>
        <v>315875.13299999997</v>
      </c>
      <c r="W124" s="357">
        <f>+IFERROR(IF(D124=1,VLOOKUP(C124,'IBNR+Freq'!B$11:J$350,9,FALSE)*10,VLOOKUP(C124,'IBNR+Freq'!B$11:J$350,9,FALSE)),0)</f>
        <v>47500</v>
      </c>
      <c r="X124" s="247">
        <f t="shared" si="25"/>
        <v>288930.45961002784</v>
      </c>
      <c r="Y124" s="247">
        <f t="shared" si="26"/>
        <v>95847.600151937193</v>
      </c>
      <c r="Z124" s="247">
        <f t="shared" si="27"/>
        <v>6640.9402380349447</v>
      </c>
      <c r="AA124" s="229">
        <f>+IF($D124=1, _xlfn.XLOOKUP($W124,Credibility!B$12:B$112,Credibility!$E$12:$E$112,,-1,-2),_xlfn.XLOOKUP(X124*AA$4,Credibility!B$12:B$112,Credibility!$E$12:$E$112,,-1,-2))</f>
        <v>0</v>
      </c>
      <c r="AB124" s="225">
        <f>+IF($D124=1, _xlfn.XLOOKUP($W124,Credibility!C$12:C$112,Credibility!$E$12:$E$112,,-1,-2),_xlfn.XLOOKUP(Y124*AB$4,Credibility!C$12:C$112,Credibility!$E$12:$E$112,,-1,-2))</f>
        <v>0.01</v>
      </c>
      <c r="AC124" s="230">
        <f>+IF($D124=1, _xlfn.XLOOKUP($W124,Credibility!D$12:D$112,Credibility!$E$12:$E$112,,-1,-2),_xlfn.XLOOKUP(Z124*AC$4,Credibility!D$12:D$112,Credibility!$E$12:$E$112,,-1,-2))</f>
        <v>0.01</v>
      </c>
    </row>
    <row r="125" spans="2:29" x14ac:dyDescent="0.2">
      <c r="B125" s="474">
        <v>2</v>
      </c>
      <c r="C125" s="250">
        <v>617</v>
      </c>
      <c r="D125" s="250">
        <v>1</v>
      </c>
      <c r="E125" s="251">
        <f t="shared" si="21"/>
        <v>0.65400000000000003</v>
      </c>
      <c r="F125" s="245">
        <f>+IFERROR(VLOOKUP($C125,'PYV(Pre-Surcharge)'!$H$8:$M$350,2,FALSE),0)</f>
        <v>4.67</v>
      </c>
      <c r="G125" s="244">
        <f>+IFERROR(VLOOKUP($C125,'PYV(Pre-Surcharge)'!$H$8:$M465,4,FALSE),0)</f>
        <v>2.1179999999999999</v>
      </c>
      <c r="H125" s="244">
        <f>+IFERROR(VLOOKUP($C125,'PYV(Pre-Surcharge)'!$H$8:$M465,5,FALSE),0)</f>
        <v>0.84399999999999997</v>
      </c>
      <c r="I125" s="244">
        <f>+IFERROR(VLOOKUP($C125,'PYV(Pre-Surcharge)'!$H$8:$M465,6,FALSE),0)</f>
        <v>8.5000000000000006E-2</v>
      </c>
      <c r="J125" s="245">
        <f t="shared" si="22"/>
        <v>3.0469999999999997</v>
      </c>
      <c r="K125" s="244">
        <f t="shared" si="28"/>
        <v>2.1229908893994094</v>
      </c>
      <c r="L125" s="244">
        <f t="shared" si="29"/>
        <v>0.84598881522809333</v>
      </c>
      <c r="M125" s="244">
        <f t="shared" si="30"/>
        <v>8.5200295372497556E-2</v>
      </c>
      <c r="N125" s="295">
        <f t="shared" si="31"/>
        <v>3.0541800000000001</v>
      </c>
      <c r="O125" s="244">
        <f t="shared" si="37"/>
        <v>1.7132536477453235</v>
      </c>
      <c r="P125" s="244">
        <f t="shared" si="38"/>
        <v>0.68271297388907137</v>
      </c>
      <c r="Q125" s="244">
        <f t="shared" si="39"/>
        <v>6.8756638365605527E-2</v>
      </c>
      <c r="R125" s="245">
        <f t="shared" si="23"/>
        <v>2.4647232600000004</v>
      </c>
      <c r="S125" s="246">
        <f>+IFERROR(IF(D125=1,O125*VLOOKUP($C125,'IBNR+Freq'!$B$11:$J$350,9,FALSE)*10,O125*VLOOKUP($C125,'IBNR+Freq'!$B$11:$J$350,9,FALSE)),0)</f>
        <v>1158279.3936311807</v>
      </c>
      <c r="T125" s="247">
        <f>+IFERROR(IF(D125=1,P125*VLOOKUP($C125,'IBNR+Freq'!$B$11:$J$350,9,FALSE)*10,P125*VLOOKUP($C125,'IBNR+Freq'!$B$11:$J$350,9,FALSE)),0)</f>
        <v>461561.76025718451</v>
      </c>
      <c r="U125" s="247">
        <f>+IFERROR(IF(D125=1,Q125*VLOOKUP($C125,'IBNR+Freq'!$B$11:$J$350,9,FALSE)*10,Q125*VLOOKUP($C125,'IBNR+Freq'!$B$11:$J$350,9,FALSE)),0)</f>
        <v>46484.300499834928</v>
      </c>
      <c r="V125" s="248">
        <f t="shared" si="24"/>
        <v>1666325.4543882001</v>
      </c>
      <c r="W125" s="357">
        <f>+IFERROR(IF(D125=1,VLOOKUP(C125,'IBNR+Freq'!B$11:J$350,9,FALSE)*10,VLOOKUP(C125,'IBNR+Freq'!B$11:J$350,9,FALSE)),0)</f>
        <v>676070</v>
      </c>
      <c r="X125" s="247">
        <f t="shared" si="25"/>
        <v>1435290.4505962587</v>
      </c>
      <c r="Y125" s="247">
        <f t="shared" si="26"/>
        <v>571947.65831125702</v>
      </c>
      <c r="Z125" s="247">
        <f t="shared" si="27"/>
        <v>57601.363692484425</v>
      </c>
      <c r="AA125" s="229">
        <f>+IF($D125=1, _xlfn.XLOOKUP($W125,Credibility!B$12:B$112,Credibility!$E$12:$E$112,,-1,-2),_xlfn.XLOOKUP(X125*AA$4,Credibility!B$12:B$112,Credibility!$E$12:$E$112,,-1,-2))</f>
        <v>0.01</v>
      </c>
      <c r="AB125" s="225">
        <f>+IF($D125=1, _xlfn.XLOOKUP($W125,Credibility!C$12:C$112,Credibility!$E$12:$E$112,,-1,-2),_xlfn.XLOOKUP(Y125*AB$4,Credibility!C$12:C$112,Credibility!$E$12:$E$112,,-1,-2))</f>
        <v>0.05</v>
      </c>
      <c r="AC125" s="230">
        <f>+IF($D125=1, _xlfn.XLOOKUP($W125,Credibility!D$12:D$112,Credibility!$E$12:$E$112,,-1,-2),_xlfn.XLOOKUP(Z125*AC$4,Credibility!D$12:D$112,Credibility!$E$12:$E$112,,-1,-2))</f>
        <v>0.06</v>
      </c>
    </row>
    <row r="126" spans="2:29" x14ac:dyDescent="0.2">
      <c r="B126" s="474">
        <v>2</v>
      </c>
      <c r="C126" s="250">
        <v>625</v>
      </c>
      <c r="D126" s="250">
        <v>1</v>
      </c>
      <c r="E126" s="251">
        <f t="shared" si="21"/>
        <v>0.65400000000000003</v>
      </c>
      <c r="F126" s="245">
        <f>+IFERROR(VLOOKUP($C126,'PYV(Pre-Surcharge)'!$H$8:$M$350,2,FALSE),0)</f>
        <v>6.73</v>
      </c>
      <c r="G126" s="244">
        <f>+IFERROR(VLOOKUP($C126,'PYV(Pre-Surcharge)'!$H$8:$M466,4,FALSE),0)</f>
        <v>2.88</v>
      </c>
      <c r="H126" s="244">
        <f>+IFERROR(VLOOKUP($C126,'PYV(Pre-Surcharge)'!$H$8:$M466,5,FALSE),0)</f>
        <v>1.359</v>
      </c>
      <c r="I126" s="244">
        <f>+IFERROR(VLOOKUP($C126,'PYV(Pre-Surcharge)'!$H$8:$M466,6,FALSE),0)</f>
        <v>0.14399999999999999</v>
      </c>
      <c r="J126" s="245">
        <f t="shared" si="22"/>
        <v>4.383</v>
      </c>
      <c r="K126" s="244">
        <f t="shared" si="28"/>
        <v>2.8921034907597538</v>
      </c>
      <c r="L126" s="244">
        <f t="shared" si="29"/>
        <v>1.3647113347022588</v>
      </c>
      <c r="M126" s="244">
        <f t="shared" si="30"/>
        <v>0.14460517453798771</v>
      </c>
      <c r="N126" s="295">
        <f t="shared" si="31"/>
        <v>4.4014200000000008</v>
      </c>
      <c r="O126" s="244">
        <f t="shared" si="37"/>
        <v>2.3339275170431213</v>
      </c>
      <c r="P126" s="244">
        <f t="shared" si="38"/>
        <v>1.1013220471047229</v>
      </c>
      <c r="Q126" s="244">
        <f t="shared" si="39"/>
        <v>0.11669637585215609</v>
      </c>
      <c r="R126" s="245">
        <f t="shared" si="23"/>
        <v>3.5519459400000004</v>
      </c>
      <c r="S126" s="246">
        <f>+IFERROR(IF(D126=1,O126*VLOOKUP($C126,'IBNR+Freq'!$B$11:$J$350,9,FALSE)*10,O126*VLOOKUP($C126,'IBNR+Freq'!$B$11:$J$350,9,FALSE)),0)</f>
        <v>489657.99307564687</v>
      </c>
      <c r="T126" s="247">
        <f>+IFERROR(IF(D126=1,P126*VLOOKUP($C126,'IBNR+Freq'!$B$11:$J$350,9,FALSE)*10,P126*VLOOKUP($C126,'IBNR+Freq'!$B$11:$J$350,9,FALSE)),0)</f>
        <v>231057.36548257087</v>
      </c>
      <c r="U126" s="247">
        <f>+IFERROR(IF(D126=1,Q126*VLOOKUP($C126,'IBNR+Freq'!$B$11:$J$350,9,FALSE)*10,Q126*VLOOKUP($C126,'IBNR+Freq'!$B$11:$J$350,9,FALSE)),0)</f>
        <v>24482.899653782348</v>
      </c>
      <c r="V126" s="248">
        <f t="shared" si="24"/>
        <v>745198.25821200013</v>
      </c>
      <c r="W126" s="357">
        <f>+IFERROR(IF(D126=1,VLOOKUP(C126,'IBNR+Freq'!B$11:J$350,9,FALSE)*10,VLOOKUP(C126,'IBNR+Freq'!B$11:J$350,9,FALSE)),0)</f>
        <v>209800</v>
      </c>
      <c r="X126" s="247">
        <f t="shared" si="25"/>
        <v>606763.31236139638</v>
      </c>
      <c r="Y126" s="247">
        <f t="shared" si="26"/>
        <v>286316.43802053388</v>
      </c>
      <c r="Z126" s="247">
        <f t="shared" si="27"/>
        <v>30338.165618069823</v>
      </c>
      <c r="AA126" s="229">
        <f>+IF($D126=1, _xlfn.XLOOKUP($W126,Credibility!B$12:B$112,Credibility!$E$12:$E$112,,-1,-2),_xlfn.XLOOKUP(X126*AA$4,Credibility!B$12:B$112,Credibility!$E$12:$E$112,,-1,-2))</f>
        <v>0.01</v>
      </c>
      <c r="AB126" s="225">
        <f>+IF($D126=1, _xlfn.XLOOKUP($W126,Credibility!C$12:C$112,Credibility!$E$12:$E$112,,-1,-2),_xlfn.XLOOKUP(Y126*AB$4,Credibility!C$12:C$112,Credibility!$E$12:$E$112,,-1,-2))</f>
        <v>0.02</v>
      </c>
      <c r="AC126" s="230">
        <f>+IF($D126=1, _xlfn.XLOOKUP($W126,Credibility!D$12:D$112,Credibility!$E$12:$E$112,,-1,-2),_xlfn.XLOOKUP(Z126*AC$4,Credibility!D$12:D$112,Credibility!$E$12:$E$112,,-1,-2))</f>
        <v>0.03</v>
      </c>
    </row>
    <row r="127" spans="2:29" x14ac:dyDescent="0.2">
      <c r="B127" s="474">
        <v>2</v>
      </c>
      <c r="C127" s="250">
        <v>643</v>
      </c>
      <c r="D127" s="250">
        <v>1</v>
      </c>
      <c r="E127" s="251">
        <f t="shared" si="21"/>
        <v>0.65400000000000003</v>
      </c>
      <c r="F127" s="245">
        <f>+IFERROR(VLOOKUP($C127,'PYV(Pre-Surcharge)'!$H$8:$M$350,2,FALSE),0)</f>
        <v>14.97</v>
      </c>
      <c r="G127" s="244">
        <f>+IFERROR(VLOOKUP($C127,'PYV(Pre-Surcharge)'!$H$8:$M467,4,FALSE),0)</f>
        <v>6.5949999999999998</v>
      </c>
      <c r="H127" s="244">
        <f>+IFERROR(VLOOKUP($C127,'PYV(Pre-Surcharge)'!$H$8:$M467,5,FALSE),0)</f>
        <v>2.5510000000000002</v>
      </c>
      <c r="I127" s="244">
        <f>+IFERROR(VLOOKUP($C127,'PYV(Pre-Surcharge)'!$H$8:$M467,6,FALSE),0)</f>
        <v>0.29099999999999998</v>
      </c>
      <c r="J127" s="245">
        <f t="shared" si="22"/>
        <v>9.4370000000000012</v>
      </c>
      <c r="K127" s="244">
        <f t="shared" si="28"/>
        <v>6.8419578361767508</v>
      </c>
      <c r="L127" s="244">
        <f t="shared" si="29"/>
        <v>2.6465253131291724</v>
      </c>
      <c r="M127" s="244">
        <f t="shared" si="30"/>
        <v>0.30189685069407651</v>
      </c>
      <c r="N127" s="295">
        <f t="shared" si="31"/>
        <v>9.790379999999999</v>
      </c>
      <c r="O127" s="244">
        <f t="shared" si="37"/>
        <v>5.5214599737946379</v>
      </c>
      <c r="P127" s="244">
        <f t="shared" si="38"/>
        <v>2.1357459276952424</v>
      </c>
      <c r="Q127" s="244">
        <f t="shared" si="39"/>
        <v>0.24363075851011975</v>
      </c>
      <c r="R127" s="245">
        <f t="shared" si="23"/>
        <v>7.9008366600000004</v>
      </c>
      <c r="S127" s="246">
        <f>+IFERROR(IF(D127=1,O127*VLOOKUP($C127,'IBNR+Freq'!$B$11:$J$350,9,FALSE)*10,O127*VLOOKUP($C127,'IBNR+Freq'!$B$11:$J$350,9,FALSE)),0)</f>
        <v>1123893.1776658986</v>
      </c>
      <c r="T127" s="247">
        <f>+IFERROR(IF(D127=1,P127*VLOOKUP($C127,'IBNR+Freq'!$B$11:$J$350,9,FALSE)*10,P127*VLOOKUP($C127,'IBNR+Freq'!$B$11:$J$350,9,FALSE)),0)</f>
        <v>434731.08358236664</v>
      </c>
      <c r="U127" s="247">
        <f>+IFERROR(IF(D127=1,Q127*VLOOKUP($C127,'IBNR+Freq'!$B$11:$J$350,9,FALSE)*10,Q127*VLOOKUP($C127,'IBNR+Freq'!$B$11:$J$350,9,FALSE)),0)</f>
        <v>49591.040894734877</v>
      </c>
      <c r="V127" s="248">
        <f t="shared" si="24"/>
        <v>1608215.3021430001</v>
      </c>
      <c r="W127" s="357">
        <f>+IFERROR(IF(D127=1,VLOOKUP(C127,'IBNR+Freq'!B$11:J$350,9,FALSE)*10,VLOOKUP(C127,'IBNR+Freq'!B$11:J$350,9,FALSE)),0)</f>
        <v>203550</v>
      </c>
      <c r="X127" s="247">
        <f t="shared" si="25"/>
        <v>1392680.5175537777</v>
      </c>
      <c r="Y127" s="247">
        <f t="shared" si="26"/>
        <v>538700.22748744301</v>
      </c>
      <c r="Z127" s="247">
        <f t="shared" si="27"/>
        <v>61451.103958779277</v>
      </c>
      <c r="AA127" s="229">
        <f>+IF($D127=1, _xlfn.XLOOKUP($W127,Credibility!B$12:B$112,Credibility!$E$12:$E$112,,-1,-2),_xlfn.XLOOKUP(X127*AA$4,Credibility!B$12:B$112,Credibility!$E$12:$E$112,,-1,-2))</f>
        <v>0.01</v>
      </c>
      <c r="AB127" s="225">
        <f>+IF($D127=1, _xlfn.XLOOKUP($W127,Credibility!C$12:C$112,Credibility!$E$12:$E$112,,-1,-2),_xlfn.XLOOKUP(Y127*AB$4,Credibility!C$12:C$112,Credibility!$E$12:$E$112,,-1,-2))</f>
        <v>0.02</v>
      </c>
      <c r="AC127" s="230">
        <f>+IF($D127=1, _xlfn.XLOOKUP($W127,Credibility!D$12:D$112,Credibility!$E$12:$E$112,,-1,-2),_xlfn.XLOOKUP(Z127*AC$4,Credibility!D$12:D$112,Credibility!$E$12:$E$112,,-1,-2))</f>
        <v>0.03</v>
      </c>
    </row>
    <row r="128" spans="2:29" x14ac:dyDescent="0.2">
      <c r="B128" s="474">
        <v>2</v>
      </c>
      <c r="C128" s="250">
        <v>645</v>
      </c>
      <c r="D128" s="250">
        <v>1</v>
      </c>
      <c r="E128" s="251">
        <f t="shared" si="21"/>
        <v>0.65400000000000003</v>
      </c>
      <c r="F128" s="245">
        <f>+IFERROR(VLOOKUP($C128,'PYV(Pre-Surcharge)'!$H$8:$M$350,2,FALSE),0)</f>
        <v>7.39</v>
      </c>
      <c r="G128" s="244">
        <f>+IFERROR(VLOOKUP($C128,'PYV(Pre-Surcharge)'!$H$8:$M468,4,FALSE),0)</f>
        <v>3.0950000000000002</v>
      </c>
      <c r="H128" s="244">
        <f>+IFERROR(VLOOKUP($C128,'PYV(Pre-Surcharge)'!$H$8:$M468,5,FALSE),0)</f>
        <v>1.589</v>
      </c>
      <c r="I128" s="244">
        <f>+IFERROR(VLOOKUP($C128,'PYV(Pre-Surcharge)'!$H$8:$M468,6,FALSE),0)</f>
        <v>0.13</v>
      </c>
      <c r="J128" s="245">
        <f t="shared" si="22"/>
        <v>4.8140000000000001</v>
      </c>
      <c r="K128" s="244">
        <f t="shared" si="28"/>
        <v>3.1072539883672619</v>
      </c>
      <c r="L128" s="244">
        <f t="shared" si="29"/>
        <v>1.5952913045284585</v>
      </c>
      <c r="M128" s="244">
        <f t="shared" si="30"/>
        <v>0.13051470710427918</v>
      </c>
      <c r="N128" s="295">
        <f t="shared" si="31"/>
        <v>4.8330599999999997</v>
      </c>
      <c r="O128" s="244">
        <f t="shared" si="37"/>
        <v>2.5075539686123807</v>
      </c>
      <c r="P128" s="244">
        <f t="shared" si="38"/>
        <v>1.287400082754466</v>
      </c>
      <c r="Q128" s="244">
        <f t="shared" si="39"/>
        <v>0.1053253686331533</v>
      </c>
      <c r="R128" s="245">
        <f t="shared" si="23"/>
        <v>3.9002794199999999</v>
      </c>
      <c r="S128" s="246">
        <f>+IFERROR(IF(D128=1,O128*VLOOKUP($C128,'IBNR+Freq'!$B$11:$J$350,9,FALSE)*10,O128*VLOOKUP($C128,'IBNR+Freq'!$B$11:$J$350,9,FALSE)),0)</f>
        <v>2308529.410123616</v>
      </c>
      <c r="T128" s="247">
        <f>+IFERROR(IF(D128=1,P128*VLOOKUP($C128,'IBNR+Freq'!$B$11:$J$350,9,FALSE)*10,P128*VLOOKUP($C128,'IBNR+Freq'!$B$11:$J$350,9,FALSE)),0)</f>
        <v>1185219.1381862441</v>
      </c>
      <c r="U128" s="247">
        <f>+IFERROR(IF(D128=1,Q128*VLOOKUP($C128,'IBNR+Freq'!$B$11:$J$350,9,FALSE)*10,Q128*VLOOKUP($C128,'IBNR+Freq'!$B$11:$J$350,9,FALSE)),0)</f>
        <v>96965.694124739908</v>
      </c>
      <c r="V128" s="248">
        <f t="shared" si="24"/>
        <v>3590714.2424345999</v>
      </c>
      <c r="W128" s="357">
        <f>+IFERROR(IF(D128=1,VLOOKUP(C128,'IBNR+Freq'!B$11:J$350,9,FALSE)*10,VLOOKUP(C128,'IBNR+Freq'!B$11:J$350,9,FALSE)),0)</f>
        <v>920630</v>
      </c>
      <c r="X128" s="247">
        <f t="shared" si="25"/>
        <v>2860631.2393105524</v>
      </c>
      <c r="Y128" s="247">
        <f t="shared" si="26"/>
        <v>1468673.0336880346</v>
      </c>
      <c r="Z128" s="247">
        <f t="shared" si="27"/>
        <v>120155.75480141254</v>
      </c>
      <c r="AA128" s="229">
        <f>+IF($D128=1, _xlfn.XLOOKUP($W128,Credibility!B$12:B$112,Credibility!$E$12:$E$112,,-1,-2),_xlfn.XLOOKUP(X128*AA$4,Credibility!B$12:B$112,Credibility!$E$12:$E$112,,-1,-2))</f>
        <v>0.02</v>
      </c>
      <c r="AB128" s="225">
        <f>+IF($D128=1, _xlfn.XLOOKUP($W128,Credibility!C$12:C$112,Credibility!$E$12:$E$112,,-1,-2),_xlfn.XLOOKUP(Y128*AB$4,Credibility!C$12:C$112,Credibility!$E$12:$E$112,,-1,-2))</f>
        <v>0.06</v>
      </c>
      <c r="AC128" s="230">
        <f>+IF($D128=1, _xlfn.XLOOKUP($W128,Credibility!D$12:D$112,Credibility!$E$12:$E$112,,-1,-2),_xlfn.XLOOKUP(Z128*AC$4,Credibility!D$12:D$112,Credibility!$E$12:$E$112,,-1,-2))</f>
        <v>7.0000000000000007E-2</v>
      </c>
    </row>
    <row r="129" spans="2:29" x14ac:dyDescent="0.2">
      <c r="B129" s="474">
        <v>2</v>
      </c>
      <c r="C129" s="250">
        <v>646</v>
      </c>
      <c r="D129" s="250">
        <v>1</v>
      </c>
      <c r="E129" s="251">
        <f t="shared" si="21"/>
        <v>0.65400000000000003</v>
      </c>
      <c r="F129" s="245">
        <f>+IFERROR(VLOOKUP($C129,'PYV(Pre-Surcharge)'!$H$8:$M$350,2,FALSE),0)</f>
        <v>7.16</v>
      </c>
      <c r="G129" s="244">
        <f>+IFERROR(VLOOKUP($C129,'PYV(Pre-Surcharge)'!$H$8:$M469,4,FALSE),0)</f>
        <v>3.0230000000000001</v>
      </c>
      <c r="H129" s="244">
        <f>+IFERROR(VLOOKUP($C129,'PYV(Pre-Surcharge)'!$H$8:$M469,5,FALSE),0)</f>
        <v>1.476</v>
      </c>
      <c r="I129" s="244">
        <f>+IFERROR(VLOOKUP($C129,'PYV(Pre-Surcharge)'!$H$8:$M469,6,FALSE),0)</f>
        <v>0.13100000000000001</v>
      </c>
      <c r="J129" s="245">
        <f t="shared" si="22"/>
        <v>4.6300000000000008</v>
      </c>
      <c r="K129" s="244">
        <f t="shared" si="28"/>
        <v>3.0573694859611229</v>
      </c>
      <c r="L129" s="244">
        <f t="shared" si="29"/>
        <v>1.4927811317494597</v>
      </c>
      <c r="M129" s="244">
        <f t="shared" si="30"/>
        <v>0.13248938228941681</v>
      </c>
      <c r="N129" s="295">
        <f t="shared" si="31"/>
        <v>4.6826399999999992</v>
      </c>
      <c r="O129" s="244">
        <f t="shared" si="37"/>
        <v>2.4672971751706263</v>
      </c>
      <c r="P129" s="244">
        <f t="shared" si="38"/>
        <v>1.2046743733218142</v>
      </c>
      <c r="Q129" s="244">
        <f t="shared" si="39"/>
        <v>0.10691893150755938</v>
      </c>
      <c r="R129" s="245">
        <f t="shared" si="23"/>
        <v>3.7788904799999998</v>
      </c>
      <c r="S129" s="246">
        <f>+IFERROR(IF(D129=1,O129*VLOOKUP($C129,'IBNR+Freq'!$B$11:$J$350,9,FALSE)*10,O129*VLOOKUP($C129,'IBNR+Freq'!$B$11:$J$350,9,FALSE)),0)</f>
        <v>660396.76190616982</v>
      </c>
      <c r="T129" s="247">
        <f>+IFERROR(IF(D129=1,P129*VLOOKUP($C129,'IBNR+Freq'!$B$11:$J$350,9,FALSE)*10,P129*VLOOKUP($C129,'IBNR+Freq'!$B$11:$J$350,9,FALSE)),0)</f>
        <v>322443.14276331681</v>
      </c>
      <c r="U129" s="247">
        <f>+IFERROR(IF(D129=1,Q129*VLOOKUP($C129,'IBNR+Freq'!$B$11:$J$350,9,FALSE)*10,Q129*VLOOKUP($C129,'IBNR+Freq'!$B$11:$J$350,9,FALSE)),0)</f>
        <v>28617.921207313342</v>
      </c>
      <c r="V129" s="248">
        <f t="shared" si="24"/>
        <v>1011457.8258768</v>
      </c>
      <c r="W129" s="357">
        <f>+IFERROR(IF(D129=1,VLOOKUP(C129,'IBNR+Freq'!B$11:J$350,9,FALSE)*10,VLOOKUP(C129,'IBNR+Freq'!B$11:J$350,9,FALSE)),0)</f>
        <v>267660</v>
      </c>
      <c r="X129" s="247">
        <f t="shared" si="25"/>
        <v>818335.5166123542</v>
      </c>
      <c r="Y129" s="247">
        <f t="shared" si="26"/>
        <v>399557.79772406036</v>
      </c>
      <c r="Z129" s="247">
        <f t="shared" si="27"/>
        <v>35462.108063585307</v>
      </c>
      <c r="AA129" s="229">
        <f>+IF($D129=1, _xlfn.XLOOKUP($W129,Credibility!B$12:B$112,Credibility!$E$12:$E$112,,-1,-2),_xlfn.XLOOKUP(X129*AA$4,Credibility!B$12:B$112,Credibility!$E$12:$E$112,,-1,-2))</f>
        <v>0.01</v>
      </c>
      <c r="AB129" s="225">
        <f>+IF($D129=1, _xlfn.XLOOKUP($W129,Credibility!C$12:C$112,Credibility!$E$12:$E$112,,-1,-2),_xlfn.XLOOKUP(Y129*AB$4,Credibility!C$12:C$112,Credibility!$E$12:$E$112,,-1,-2))</f>
        <v>0.03</v>
      </c>
      <c r="AC129" s="230">
        <f>+IF($D129=1, _xlfn.XLOOKUP($W129,Credibility!D$12:D$112,Credibility!$E$12:$E$112,,-1,-2),_xlfn.XLOOKUP(Z129*AC$4,Credibility!D$12:D$112,Credibility!$E$12:$E$112,,-1,-2))</f>
        <v>0.03</v>
      </c>
    </row>
    <row r="130" spans="2:29" x14ac:dyDescent="0.2">
      <c r="B130" s="474">
        <v>2</v>
      </c>
      <c r="C130" s="250">
        <v>647</v>
      </c>
      <c r="D130" s="250">
        <v>1</v>
      </c>
      <c r="E130" s="251">
        <f t="shared" si="21"/>
        <v>0.65400000000000003</v>
      </c>
      <c r="F130" s="245">
        <f>+IFERROR(VLOOKUP($C130,'PYV(Pre-Surcharge)'!$H$8:$M$350,2,FALSE),0)</f>
        <v>9.98</v>
      </c>
      <c r="G130" s="244">
        <f>+IFERROR(VLOOKUP($C130,'PYV(Pre-Surcharge)'!$H$8:$M470,4,FALSE),0)</f>
        <v>3.5139999999999998</v>
      </c>
      <c r="H130" s="244">
        <f>+IFERROR(VLOOKUP($C130,'PYV(Pre-Surcharge)'!$H$8:$M470,5,FALSE),0)</f>
        <v>2.6579999999999999</v>
      </c>
      <c r="I130" s="244">
        <f>+IFERROR(VLOOKUP($C130,'PYV(Pre-Surcharge)'!$H$8:$M470,6,FALSE),0)</f>
        <v>0.22900000000000001</v>
      </c>
      <c r="J130" s="245">
        <f t="shared" si="22"/>
        <v>6.4009999999999998</v>
      </c>
      <c r="K130" s="244">
        <f t="shared" si="28"/>
        <v>3.5831271488829874</v>
      </c>
      <c r="L130" s="244">
        <f t="shared" si="29"/>
        <v>2.7102879800031245</v>
      </c>
      <c r="M130" s="244">
        <f t="shared" si="30"/>
        <v>0.23350487111388848</v>
      </c>
      <c r="N130" s="295">
        <f t="shared" si="31"/>
        <v>6.5269200000000005</v>
      </c>
      <c r="O130" s="244">
        <f t="shared" si="37"/>
        <v>2.8915836091485709</v>
      </c>
      <c r="P130" s="244">
        <f t="shared" si="38"/>
        <v>2.1872023998625219</v>
      </c>
      <c r="Q130" s="244">
        <f t="shared" si="39"/>
        <v>0.18843843098890803</v>
      </c>
      <c r="R130" s="245">
        <f t="shared" si="23"/>
        <v>5.2672244400000015</v>
      </c>
      <c r="S130" s="246">
        <f>+IFERROR(IF(D130=1,O130*VLOOKUP($C130,'IBNR+Freq'!$B$11:$J$350,9,FALSE)*10,O130*VLOOKUP($C130,'IBNR+Freq'!$B$11:$J$350,9,FALSE)),0)</f>
        <v>1360258.7614156706</v>
      </c>
      <c r="T130" s="247">
        <f>+IFERROR(IF(D130=1,P130*VLOOKUP($C130,'IBNR+Freq'!$B$11:$J$350,9,FALSE)*10,P130*VLOOKUP($C130,'IBNR+Freq'!$B$11:$J$350,9,FALSE)),0)</f>
        <v>1028903.7529433275</v>
      </c>
      <c r="U130" s="247">
        <f>+IFERROR(IF(D130=1,Q130*VLOOKUP($C130,'IBNR+Freq'!$B$11:$J$350,9,FALSE)*10,Q130*VLOOKUP($C130,'IBNR+Freq'!$B$11:$J$350,9,FALSE)),0)</f>
        <v>88645.20670580212</v>
      </c>
      <c r="V130" s="248">
        <f t="shared" si="24"/>
        <v>2477807.7210648004</v>
      </c>
      <c r="W130" s="357">
        <f>+IFERROR(IF(D130=1,VLOOKUP(C130,'IBNR+Freq'!B$11:J$350,9,FALSE)*10,VLOOKUP(C130,'IBNR+Freq'!B$11:J$350,9,FALSE)),0)</f>
        <v>470420</v>
      </c>
      <c r="X130" s="247">
        <f t="shared" si="25"/>
        <v>1685574.6733775348</v>
      </c>
      <c r="Y130" s="247">
        <f t="shared" si="26"/>
        <v>1274973.67155307</v>
      </c>
      <c r="Z130" s="247">
        <f t="shared" si="27"/>
        <v>109845.36146939542</v>
      </c>
      <c r="AA130" s="229">
        <f>+IF($D130=1, _xlfn.XLOOKUP($W130,Credibility!B$12:B$112,Credibility!$E$12:$E$112,,-1,-2),_xlfn.XLOOKUP(X130*AA$4,Credibility!B$12:B$112,Credibility!$E$12:$E$112,,-1,-2))</f>
        <v>0.01</v>
      </c>
      <c r="AB130" s="225">
        <f>+IF($D130=1, _xlfn.XLOOKUP($W130,Credibility!C$12:C$112,Credibility!$E$12:$E$112,,-1,-2),_xlfn.XLOOKUP(Y130*AB$4,Credibility!C$12:C$112,Credibility!$E$12:$E$112,,-1,-2))</f>
        <v>0.04</v>
      </c>
      <c r="AC130" s="230">
        <f>+IF($D130=1, _xlfn.XLOOKUP($W130,Credibility!D$12:D$112,Credibility!$E$12:$E$112,,-1,-2),_xlfn.XLOOKUP(Z130*AC$4,Credibility!D$12:D$112,Credibility!$E$12:$E$112,,-1,-2))</f>
        <v>0.05</v>
      </c>
    </row>
    <row r="131" spans="2:29" x14ac:dyDescent="0.2">
      <c r="B131" s="474">
        <v>2</v>
      </c>
      <c r="C131" s="250">
        <v>648</v>
      </c>
      <c r="D131" s="250">
        <v>1</v>
      </c>
      <c r="E131" s="251">
        <f t="shared" si="21"/>
        <v>0.65400000000000003</v>
      </c>
      <c r="F131" s="245">
        <f>+IFERROR(VLOOKUP($C131,'PYV(Pre-Surcharge)'!$H$8:$M$350,2,FALSE),0)</f>
        <v>6.01</v>
      </c>
      <c r="G131" s="244">
        <f>+IFERROR(VLOOKUP($C131,'PYV(Pre-Surcharge)'!$H$8:$M471,4,FALSE),0)</f>
        <v>2.4350000000000001</v>
      </c>
      <c r="H131" s="244">
        <f>+IFERROR(VLOOKUP($C131,'PYV(Pre-Surcharge)'!$H$8:$M471,5,FALSE),0)</f>
        <v>1.35</v>
      </c>
      <c r="I131" s="244">
        <f>+IFERROR(VLOOKUP($C131,'PYV(Pre-Surcharge)'!$H$8:$M471,6,FALSE),0)</f>
        <v>0.13400000000000001</v>
      </c>
      <c r="J131" s="245">
        <f t="shared" si="22"/>
        <v>3.919</v>
      </c>
      <c r="K131" s="244">
        <f t="shared" si="28"/>
        <v>2.4421701709619801</v>
      </c>
      <c r="L131" s="244">
        <f t="shared" si="29"/>
        <v>1.3539752487879564</v>
      </c>
      <c r="M131" s="244">
        <f t="shared" si="30"/>
        <v>0.13439458025006382</v>
      </c>
      <c r="N131" s="295">
        <f t="shared" si="31"/>
        <v>3.9305400000000001</v>
      </c>
      <c r="O131" s="244">
        <f t="shared" si="37"/>
        <v>1.9708313279663181</v>
      </c>
      <c r="P131" s="244">
        <f t="shared" si="38"/>
        <v>1.092658025771881</v>
      </c>
      <c r="Q131" s="244">
        <f t="shared" si="39"/>
        <v>0.10845642626180151</v>
      </c>
      <c r="R131" s="245">
        <f t="shared" si="23"/>
        <v>3.1719457800000006</v>
      </c>
      <c r="S131" s="246">
        <f>+IFERROR(IF(D131=1,O131*VLOOKUP($C131,'IBNR+Freq'!$B$11:$J$350,9,FALSE)*10,O131*VLOOKUP($C131,'IBNR+Freq'!$B$11:$J$350,9,FALSE)),0)</f>
        <v>1379641.0545162619</v>
      </c>
      <c r="T131" s="247">
        <f>+IFERROR(IF(D131=1,P131*VLOOKUP($C131,'IBNR+Freq'!$B$11:$J$350,9,FALSE)*10,P131*VLOOKUP($C131,'IBNR+Freq'!$B$11:$J$350,9,FALSE)),0)</f>
        <v>764893.39778108988</v>
      </c>
      <c r="U131" s="247">
        <f>+IFERROR(IF(D131=1,Q131*VLOOKUP($C131,'IBNR+Freq'!$B$11:$J$350,9,FALSE)*10,Q131*VLOOKUP($C131,'IBNR+Freq'!$B$11:$J$350,9,FALSE)),0)</f>
        <v>75922.752076048913</v>
      </c>
      <c r="V131" s="248">
        <f t="shared" si="24"/>
        <v>2220457.2043734007</v>
      </c>
      <c r="W131" s="357">
        <f>+IFERROR(IF(D131=1,VLOOKUP(C131,'IBNR+Freq'!B$11:J$350,9,FALSE)*10,VLOOKUP(C131,'IBNR+Freq'!B$11:J$350,9,FALSE)),0)</f>
        <v>700030</v>
      </c>
      <c r="X131" s="247">
        <f t="shared" si="25"/>
        <v>1709592.384778515</v>
      </c>
      <c r="Y131" s="247">
        <f t="shared" si="26"/>
        <v>947823.2934090331</v>
      </c>
      <c r="Z131" s="247">
        <f t="shared" si="27"/>
        <v>94080.238012452173</v>
      </c>
      <c r="AA131" s="229">
        <f>+IF($D131=1, _xlfn.XLOOKUP($W131,Credibility!B$12:B$112,Credibility!$E$12:$E$112,,-1,-2),_xlfn.XLOOKUP(X131*AA$4,Credibility!B$12:B$112,Credibility!$E$12:$E$112,,-1,-2))</f>
        <v>0.02</v>
      </c>
      <c r="AB131" s="225">
        <f>+IF($D131=1, _xlfn.XLOOKUP($W131,Credibility!C$12:C$112,Credibility!$E$12:$E$112,,-1,-2),_xlfn.XLOOKUP(Y131*AB$4,Credibility!C$12:C$112,Credibility!$E$12:$E$112,,-1,-2))</f>
        <v>0.05</v>
      </c>
      <c r="AC131" s="230">
        <f>+IF($D131=1, _xlfn.XLOOKUP($W131,Credibility!D$12:D$112,Credibility!$E$12:$E$112,,-1,-2),_xlfn.XLOOKUP(Z131*AC$4,Credibility!D$12:D$112,Credibility!$E$12:$E$112,,-1,-2))</f>
        <v>0.06</v>
      </c>
    </row>
    <row r="132" spans="2:29" x14ac:dyDescent="0.2">
      <c r="B132" s="474">
        <v>2</v>
      </c>
      <c r="C132" s="250">
        <v>649</v>
      </c>
      <c r="D132" s="250">
        <v>1</v>
      </c>
      <c r="E132" s="251">
        <f t="shared" si="21"/>
        <v>0.65400000000000003</v>
      </c>
      <c r="F132" s="245">
        <f>+IFERROR(VLOOKUP($C132,'PYV(Pre-Surcharge)'!$H$8:$M$350,2,FALSE),0)</f>
        <v>5.14</v>
      </c>
      <c r="G132" s="244">
        <f>+IFERROR(VLOOKUP($C132,'PYV(Pre-Surcharge)'!$H$8:$M472,4,FALSE),0)</f>
        <v>1.958</v>
      </c>
      <c r="H132" s="244">
        <f>+IFERROR(VLOOKUP($C132,'PYV(Pre-Surcharge)'!$H$8:$M472,5,FALSE),0)</f>
        <v>1.0169999999999999</v>
      </c>
      <c r="I132" s="244">
        <f>+IFERROR(VLOOKUP($C132,'PYV(Pre-Surcharge)'!$H$8:$M472,6,FALSE),0)</f>
        <v>8.5999999999999993E-2</v>
      </c>
      <c r="J132" s="245">
        <f t="shared" si="22"/>
        <v>3.0609999999999995</v>
      </c>
      <c r="K132" s="244">
        <f t="shared" si="28"/>
        <v>2.1502562822606994</v>
      </c>
      <c r="L132" s="244">
        <f t="shared" si="29"/>
        <v>1.1168593662201896</v>
      </c>
      <c r="M132" s="244">
        <f t="shared" si="30"/>
        <v>9.4444351519111416E-2</v>
      </c>
      <c r="N132" s="295">
        <f t="shared" si="31"/>
        <v>3.3615600000000003</v>
      </c>
      <c r="O132" s="244">
        <f t="shared" si="37"/>
        <v>1.7352568197843845</v>
      </c>
      <c r="P132" s="244">
        <f t="shared" si="38"/>
        <v>0.90130550853969305</v>
      </c>
      <c r="Q132" s="244">
        <f t="shared" si="39"/>
        <v>7.6216591675922915E-2</v>
      </c>
      <c r="R132" s="245">
        <f t="shared" si="23"/>
        <v>2.7127789200000008</v>
      </c>
      <c r="S132" s="246">
        <f>+IFERROR(IF(D132=1,O132*VLOOKUP($C132,'IBNR+Freq'!$B$11:$J$350,9,FALSE)*10,O132*VLOOKUP($C132,'IBNR+Freq'!$B$11:$J$350,9,FALSE)),0)</f>
        <v>554414.55392111081</v>
      </c>
      <c r="T132" s="247">
        <f>+IFERROR(IF(D132=1,P132*VLOOKUP($C132,'IBNR+Freq'!$B$11:$J$350,9,FALSE)*10,P132*VLOOKUP($C132,'IBNR+Freq'!$B$11:$J$350,9,FALSE)),0)</f>
        <v>287967.10997843195</v>
      </c>
      <c r="U132" s="247">
        <f>+IFERROR(IF(D132=1,Q132*VLOOKUP($C132,'IBNR+Freq'!$B$11:$J$350,9,FALSE)*10,Q132*VLOOKUP($C132,'IBNR+Freq'!$B$11:$J$350,9,FALSE)),0)</f>
        <v>24351.201040457374</v>
      </c>
      <c r="V132" s="248">
        <f t="shared" si="24"/>
        <v>866732.86494000012</v>
      </c>
      <c r="W132" s="357">
        <f>+IFERROR(IF(D132=1,VLOOKUP(C132,'IBNR+Freq'!B$11:J$350,9,FALSE)*10,VLOOKUP(C132,'IBNR+Freq'!B$11:J$350,9,FALSE)),0)</f>
        <v>319500</v>
      </c>
      <c r="X132" s="247">
        <f t="shared" si="25"/>
        <v>687006.88218229346</v>
      </c>
      <c r="Y132" s="247">
        <f t="shared" si="26"/>
        <v>356836.56750735058</v>
      </c>
      <c r="Z132" s="247">
        <f t="shared" si="27"/>
        <v>30174.970310356097</v>
      </c>
      <c r="AA132" s="229">
        <f>+IF($D132=1, _xlfn.XLOOKUP($W132,Credibility!B$12:B$112,Credibility!$E$12:$E$112,,-1,-2),_xlfn.XLOOKUP(X132*AA$4,Credibility!B$12:B$112,Credibility!$E$12:$E$112,,-1,-2))</f>
        <v>0.01</v>
      </c>
      <c r="AB132" s="225">
        <f>+IF($D132=1, _xlfn.XLOOKUP($W132,Credibility!C$12:C$112,Credibility!$E$12:$E$112,,-1,-2),_xlfn.XLOOKUP(Y132*AB$4,Credibility!C$12:C$112,Credibility!$E$12:$E$112,,-1,-2))</f>
        <v>0.03</v>
      </c>
      <c r="AC132" s="230">
        <f>+IF($D132=1, _xlfn.XLOOKUP($W132,Credibility!D$12:D$112,Credibility!$E$12:$E$112,,-1,-2),_xlfn.XLOOKUP(Z132*AC$4,Credibility!D$12:D$112,Credibility!$E$12:$E$112,,-1,-2))</f>
        <v>0.03</v>
      </c>
    </row>
    <row r="133" spans="2:29" x14ac:dyDescent="0.2">
      <c r="B133" s="474">
        <v>2</v>
      </c>
      <c r="C133" s="250">
        <v>651</v>
      </c>
      <c r="D133" s="250">
        <v>1</v>
      </c>
      <c r="E133" s="251">
        <f t="shared" si="21"/>
        <v>0.65400000000000003</v>
      </c>
      <c r="F133" s="245">
        <f>+IFERROR(VLOOKUP($C133,'PYV(Pre-Surcharge)'!$H$8:$M$350,2,FALSE),0)</f>
        <v>6.34</v>
      </c>
      <c r="G133" s="244">
        <f>+IFERROR(VLOOKUP($C133,'PYV(Pre-Surcharge)'!$H$8:$M473,4,FALSE),0)</f>
        <v>2.552</v>
      </c>
      <c r="H133" s="244">
        <f>+IFERROR(VLOOKUP($C133,'PYV(Pre-Surcharge)'!$H$8:$M473,5,FALSE),0)</f>
        <v>1.468</v>
      </c>
      <c r="I133" s="244">
        <f>+IFERROR(VLOOKUP($C133,'PYV(Pre-Surcharge)'!$H$8:$M473,6,FALSE),0)</f>
        <v>0.115</v>
      </c>
      <c r="J133" s="245">
        <f t="shared" si="22"/>
        <v>4.1349999999999998</v>
      </c>
      <c r="K133" s="244">
        <f t="shared" si="28"/>
        <v>2.5590110568319231</v>
      </c>
      <c r="L133" s="244">
        <f t="shared" si="29"/>
        <v>1.4720330060459494</v>
      </c>
      <c r="M133" s="244">
        <f t="shared" si="30"/>
        <v>0.1153159371221282</v>
      </c>
      <c r="N133" s="295">
        <f t="shared" si="31"/>
        <v>4.1463600000000005</v>
      </c>
      <c r="O133" s="244">
        <f t="shared" si="37"/>
        <v>2.0651219228633622</v>
      </c>
      <c r="P133" s="244">
        <f t="shared" si="38"/>
        <v>1.1879306358790813</v>
      </c>
      <c r="Q133" s="244">
        <f t="shared" si="39"/>
        <v>9.3059961257557472E-2</v>
      </c>
      <c r="R133" s="245">
        <f t="shared" si="23"/>
        <v>3.346112520000001</v>
      </c>
      <c r="S133" s="246">
        <f>+IFERROR(IF(D133=1,O133*VLOOKUP($C133,'IBNR+Freq'!$B$11:$J$350,9,FALSE)*10,O133*VLOOKUP($C133,'IBNR+Freq'!$B$11:$J$350,9,FALSE)),0)</f>
        <v>3545401.31717182</v>
      </c>
      <c r="T133" s="247">
        <f>+IFERROR(IF(D133=1,P133*VLOOKUP($C133,'IBNR+Freq'!$B$11:$J$350,9,FALSE)*10,P133*VLOOKUP($C133,'IBNR+Freq'!$B$11:$J$350,9,FALSE)),0)</f>
        <v>2039439.315677207</v>
      </c>
      <c r="U133" s="247">
        <f>+IFERROR(IF(D133=1,Q133*VLOOKUP($C133,'IBNR+Freq'!$B$11:$J$350,9,FALSE)*10,Q133*VLOOKUP($C133,'IBNR+Freq'!$B$11:$J$350,9,FALSE)),0)</f>
        <v>159765.34148697468</v>
      </c>
      <c r="V133" s="248">
        <f t="shared" si="24"/>
        <v>5744605.9743360011</v>
      </c>
      <c r="W133" s="357">
        <f>+IFERROR(IF(D133=1,VLOOKUP(C133,'IBNR+Freq'!B$11:J$350,9,FALSE)*10,VLOOKUP(C133,'IBNR+Freq'!B$11:J$350,9,FALSE)),0)</f>
        <v>1716800</v>
      </c>
      <c r="X133" s="247">
        <f t="shared" si="25"/>
        <v>4393310.1823690459</v>
      </c>
      <c r="Y133" s="247">
        <f t="shared" si="26"/>
        <v>2527186.264779686</v>
      </c>
      <c r="Z133" s="247">
        <f t="shared" si="27"/>
        <v>197974.40085126969</v>
      </c>
      <c r="AA133" s="229">
        <f>+IF($D133=1, _xlfn.XLOOKUP($W133,Credibility!B$12:B$112,Credibility!$E$12:$E$112,,-1,-2),_xlfn.XLOOKUP(X133*AA$4,Credibility!B$12:B$112,Credibility!$E$12:$E$112,,-1,-2))</f>
        <v>0.03</v>
      </c>
      <c r="AB133" s="225">
        <f>+IF($D133=1, _xlfn.XLOOKUP($W133,Credibility!C$12:C$112,Credibility!$E$12:$E$112,,-1,-2),_xlfn.XLOOKUP(Y133*AB$4,Credibility!C$12:C$112,Credibility!$E$12:$E$112,,-1,-2))</f>
        <v>0.09</v>
      </c>
      <c r="AC133" s="230">
        <f>+IF($D133=1, _xlfn.XLOOKUP($W133,Credibility!D$12:D$112,Credibility!$E$12:$E$112,,-1,-2),_xlfn.XLOOKUP(Z133*AC$4,Credibility!D$12:D$112,Credibility!$E$12:$E$112,,-1,-2))</f>
        <v>0.11</v>
      </c>
    </row>
    <row r="134" spans="2:29" x14ac:dyDescent="0.2">
      <c r="B134" s="474">
        <v>2</v>
      </c>
      <c r="C134" s="250">
        <v>652</v>
      </c>
      <c r="D134" s="250">
        <v>1</v>
      </c>
      <c r="E134" s="251">
        <f t="shared" si="21"/>
        <v>0.65400000000000003</v>
      </c>
      <c r="F134" s="245">
        <f>+IFERROR(VLOOKUP($C134,'PYV(Pre-Surcharge)'!$H$8:$M$350,2,FALSE),0)</f>
        <v>10.63</v>
      </c>
      <c r="G134" s="244">
        <f>+IFERROR(VLOOKUP($C134,'PYV(Pre-Surcharge)'!$H$8:$M474,4,FALSE),0)</f>
        <v>4.0590000000000002</v>
      </c>
      <c r="H134" s="244">
        <f>+IFERROR(VLOOKUP($C134,'PYV(Pre-Surcharge)'!$H$8:$M474,5,FALSE),0)</f>
        <v>2.7120000000000002</v>
      </c>
      <c r="I134" s="244">
        <f>+IFERROR(VLOOKUP($C134,'PYV(Pre-Surcharge)'!$H$8:$M474,6,FALSE),0)</f>
        <v>0.155</v>
      </c>
      <c r="J134" s="245">
        <f t="shared" si="22"/>
        <v>6.926000000000001</v>
      </c>
      <c r="K134" s="244">
        <f t="shared" si="28"/>
        <v>4.0742490874963906</v>
      </c>
      <c r="L134" s="244">
        <f t="shared" si="29"/>
        <v>2.7221885994802197</v>
      </c>
      <c r="M134" s="244">
        <f t="shared" si="30"/>
        <v>0.15558231302339012</v>
      </c>
      <c r="N134" s="295">
        <f t="shared" si="31"/>
        <v>6.9520200000000001</v>
      </c>
      <c r="O134" s="244">
        <f t="shared" si="37"/>
        <v>3.2879190136095873</v>
      </c>
      <c r="P134" s="244">
        <f t="shared" si="38"/>
        <v>2.1968061997805375</v>
      </c>
      <c r="Q134" s="244">
        <f t="shared" si="39"/>
        <v>0.12555492660987583</v>
      </c>
      <c r="R134" s="245">
        <f t="shared" si="23"/>
        <v>5.6102801400000004</v>
      </c>
      <c r="S134" s="246">
        <f>+IFERROR(IF(D134=1,O134*VLOOKUP($C134,'IBNR+Freq'!$B$11:$J$350,9,FALSE)*10,O134*VLOOKUP($C134,'IBNR+Freq'!$B$11:$J$350,9,FALSE)),0)</f>
        <v>6268581.9953973591</v>
      </c>
      <c r="T134" s="247">
        <f>+IFERROR(IF(D134=1,P134*VLOOKUP($C134,'IBNR+Freq'!$B$11:$J$350,9,FALSE)*10,P134*VLOOKUP($C134,'IBNR+Freq'!$B$11:$J$350,9,FALSE)),0)</f>
        <v>4188320.8601915836</v>
      </c>
      <c r="U134" s="247">
        <f>+IFERROR(IF(D134=1,Q134*VLOOKUP($C134,'IBNR+Freq'!$B$11:$J$350,9,FALSE)*10,Q134*VLOOKUP($C134,'IBNR+Freq'!$B$11:$J$350,9,FALSE)),0)</f>
        <v>239376.74532805875</v>
      </c>
      <c r="V134" s="248">
        <f t="shared" si="24"/>
        <v>10696279.600917002</v>
      </c>
      <c r="W134" s="357">
        <f>+IFERROR(IF(D134=1,VLOOKUP(C134,'IBNR+Freq'!B$11:J$350,9,FALSE)*10,VLOOKUP(C134,'IBNR+Freq'!B$11:J$350,9,FALSE)),0)</f>
        <v>1906550</v>
      </c>
      <c r="X134" s="247">
        <f t="shared" si="25"/>
        <v>7767759.5977662439</v>
      </c>
      <c r="Y134" s="247">
        <f t="shared" si="26"/>
        <v>5189988.6743390132</v>
      </c>
      <c r="Z134" s="247">
        <f t="shared" si="27"/>
        <v>296625.45889474446</v>
      </c>
      <c r="AA134" s="229">
        <f>+IF($D134=1, _xlfn.XLOOKUP($W134,Credibility!B$12:B$112,Credibility!$E$12:$E$112,,-1,-2),_xlfn.XLOOKUP(X134*AA$4,Credibility!B$12:B$112,Credibility!$E$12:$E$112,,-1,-2))</f>
        <v>0.03</v>
      </c>
      <c r="AB134" s="225">
        <f>+IF($D134=1, _xlfn.XLOOKUP($W134,Credibility!C$12:C$112,Credibility!$E$12:$E$112,,-1,-2),_xlfn.XLOOKUP(Y134*AB$4,Credibility!C$12:C$112,Credibility!$E$12:$E$112,,-1,-2))</f>
        <v>0.1</v>
      </c>
      <c r="AC134" s="230">
        <f>+IF($D134=1, _xlfn.XLOOKUP($W134,Credibility!D$12:D$112,Credibility!$E$12:$E$112,,-1,-2),_xlfn.XLOOKUP(Z134*AC$4,Credibility!D$12:D$112,Credibility!$E$12:$E$112,,-1,-2))</f>
        <v>0.12</v>
      </c>
    </row>
    <row r="135" spans="2:29" x14ac:dyDescent="0.2">
      <c r="B135" s="474">
        <v>2</v>
      </c>
      <c r="C135" s="250">
        <v>653</v>
      </c>
      <c r="D135" s="250">
        <v>1</v>
      </c>
      <c r="E135" s="251">
        <f t="shared" si="21"/>
        <v>0.65400000000000003</v>
      </c>
      <c r="F135" s="245">
        <f>+IFERROR(VLOOKUP($C135,'PYV(Pre-Surcharge)'!$H$8:$M$350,2,FALSE),0)</f>
        <v>8.07</v>
      </c>
      <c r="G135" s="244">
        <f>+IFERROR(VLOOKUP($C135,'PYV(Pre-Surcharge)'!$H$8:$M475,4,FALSE),0)</f>
        <v>3.504</v>
      </c>
      <c r="H135" s="244">
        <f>+IFERROR(VLOOKUP($C135,'PYV(Pre-Surcharge)'!$H$8:$M475,5,FALSE),0)</f>
        <v>1.69</v>
      </c>
      <c r="I135" s="244">
        <f>+IFERROR(VLOOKUP($C135,'PYV(Pre-Surcharge)'!$H$8:$M475,6,FALSE),0)</f>
        <v>6.6000000000000003E-2</v>
      </c>
      <c r="J135" s="245">
        <f t="shared" si="22"/>
        <v>5.26</v>
      </c>
      <c r="K135" s="244">
        <f t="shared" si="28"/>
        <v>3.5158443193916358</v>
      </c>
      <c r="L135" s="244">
        <f t="shared" si="29"/>
        <v>1.6957125855513311</v>
      </c>
      <c r="M135" s="244">
        <f t="shared" si="30"/>
        <v>6.6223095057034234E-2</v>
      </c>
      <c r="N135" s="295">
        <f t="shared" si="31"/>
        <v>5.2777800000000008</v>
      </c>
      <c r="O135" s="244">
        <f t="shared" si="37"/>
        <v>2.8372863657490504</v>
      </c>
      <c r="P135" s="244">
        <f t="shared" si="38"/>
        <v>1.3684400565399242</v>
      </c>
      <c r="Q135" s="244">
        <f t="shared" si="39"/>
        <v>5.3442037711026631E-2</v>
      </c>
      <c r="R135" s="245">
        <f t="shared" si="23"/>
        <v>4.2591684600000015</v>
      </c>
      <c r="S135" s="246">
        <f>+IFERROR(IF(D135=1,O135*VLOOKUP($C135,'IBNR+Freq'!$B$11:$J$350,9,FALSE)*10,O135*VLOOKUP($C135,'IBNR+Freq'!$B$11:$J$350,9,FALSE)),0)</f>
        <v>2803891.5052241837</v>
      </c>
      <c r="T135" s="247">
        <f>+IFERROR(IF(D135=1,P135*VLOOKUP($C135,'IBNR+Freq'!$B$11:$J$350,9,FALSE)*10,P135*VLOOKUP($C135,'IBNR+Freq'!$B$11:$J$350,9,FALSE)),0)</f>
        <v>1352333.5170744495</v>
      </c>
      <c r="U135" s="247">
        <f>+IFERROR(IF(D135=1,Q135*VLOOKUP($C135,'IBNR+Freq'!$B$11:$J$350,9,FALSE)*10,Q135*VLOOKUP($C135,'IBNR+Freq'!$B$11:$J$350,9,FALSE)),0)</f>
        <v>52813.024927167848</v>
      </c>
      <c r="V135" s="248">
        <f t="shared" si="24"/>
        <v>4209038.0472258013</v>
      </c>
      <c r="W135" s="357">
        <f>+IFERROR(IF(D135=1,VLOOKUP(C135,'IBNR+Freq'!B$11:J$350,9,FALSE)*10,VLOOKUP(C135,'IBNR+Freq'!B$11:J$350,9,FALSE)),0)</f>
        <v>988230</v>
      </c>
      <c r="X135" s="247">
        <f t="shared" si="25"/>
        <v>3474462.8317523962</v>
      </c>
      <c r="Y135" s="247">
        <f t="shared" si="26"/>
        <v>1675754.048419392</v>
      </c>
      <c r="Z135" s="247">
        <f t="shared" si="27"/>
        <v>65443.64922821294</v>
      </c>
      <c r="AA135" s="229">
        <f>+IF($D135=1, _xlfn.XLOOKUP($W135,Credibility!B$12:B$112,Credibility!$E$12:$E$112,,-1,-2),_xlfn.XLOOKUP(X135*AA$4,Credibility!B$12:B$112,Credibility!$E$12:$E$112,,-1,-2))</f>
        <v>0.02</v>
      </c>
      <c r="AB135" s="225">
        <f>+IF($D135=1, _xlfn.XLOOKUP($W135,Credibility!C$12:C$112,Credibility!$E$12:$E$112,,-1,-2),_xlfn.XLOOKUP(Y135*AB$4,Credibility!C$12:C$112,Credibility!$E$12:$E$112,,-1,-2))</f>
        <v>0.06</v>
      </c>
      <c r="AC135" s="230">
        <f>+IF($D135=1, _xlfn.XLOOKUP($W135,Credibility!D$12:D$112,Credibility!$E$12:$E$112,,-1,-2),_xlfn.XLOOKUP(Z135*AC$4,Credibility!D$12:D$112,Credibility!$E$12:$E$112,,-1,-2))</f>
        <v>7.0000000000000007E-2</v>
      </c>
    </row>
    <row r="136" spans="2:29" x14ac:dyDescent="0.2">
      <c r="B136" s="474">
        <v>2</v>
      </c>
      <c r="C136" s="250">
        <v>654</v>
      </c>
      <c r="D136" s="250">
        <v>1</v>
      </c>
      <c r="E136" s="251">
        <f t="shared" si="21"/>
        <v>0.65400000000000003</v>
      </c>
      <c r="F136" s="245">
        <f>+IFERROR(VLOOKUP($C136,'PYV(Pre-Surcharge)'!$H$8:$M$350,2,FALSE),0)</f>
        <v>6.02</v>
      </c>
      <c r="G136" s="244">
        <f>+IFERROR(VLOOKUP($C136,'PYV(Pre-Surcharge)'!$H$8:$M476,4,FALSE),0)</f>
        <v>2.843</v>
      </c>
      <c r="H136" s="244">
        <f>+IFERROR(VLOOKUP($C136,'PYV(Pre-Surcharge)'!$H$8:$M476,5,FALSE),0)</f>
        <v>0.96499999999999997</v>
      </c>
      <c r="I136" s="244">
        <f>+IFERROR(VLOOKUP($C136,'PYV(Pre-Surcharge)'!$H$8:$M476,6,FALSE),0)</f>
        <v>0.11600000000000001</v>
      </c>
      <c r="J136" s="245">
        <f t="shared" si="22"/>
        <v>3.9239999999999999</v>
      </c>
      <c r="K136" s="244">
        <f t="shared" si="28"/>
        <v>2.8524766666666665</v>
      </c>
      <c r="L136" s="244">
        <f t="shared" si="29"/>
        <v>0.96821666666666661</v>
      </c>
      <c r="M136" s="244">
        <f t="shared" si="30"/>
        <v>0.11638666666666667</v>
      </c>
      <c r="N136" s="295">
        <f t="shared" si="31"/>
        <v>3.9370799999999999</v>
      </c>
      <c r="O136" s="244">
        <f t="shared" si="37"/>
        <v>2.3019486700000003</v>
      </c>
      <c r="P136" s="244">
        <f t="shared" si="38"/>
        <v>0.78135085000000004</v>
      </c>
      <c r="Q136" s="244">
        <f t="shared" si="39"/>
        <v>9.392404E-2</v>
      </c>
      <c r="R136" s="245">
        <f t="shared" si="23"/>
        <v>3.1772235600000003</v>
      </c>
      <c r="S136" s="246">
        <f>+IFERROR(IF(D136=1,O136*VLOOKUP($C136,'IBNR+Freq'!$B$11:$J$350,9,FALSE)*10,O136*VLOOKUP($C136,'IBNR+Freq'!$B$11:$J$350,9,FALSE)),0)</f>
        <v>2175226.3957165</v>
      </c>
      <c r="T136" s="247">
        <f>+IFERROR(IF(D136=1,P136*VLOOKUP($C136,'IBNR+Freq'!$B$11:$J$350,9,FALSE)*10,P136*VLOOKUP($C136,'IBNR+Freq'!$B$11:$J$350,9,FALSE)),0)</f>
        <v>738337.48570750002</v>
      </c>
      <c r="U136" s="247">
        <f>+IFERROR(IF(D136=1,Q136*VLOOKUP($C136,'IBNR+Freq'!$B$11:$J$350,9,FALSE)*10,Q136*VLOOKUP($C136,'IBNR+Freq'!$B$11:$J$350,9,FALSE)),0)</f>
        <v>88753.521598000007</v>
      </c>
      <c r="V136" s="248">
        <f t="shared" si="24"/>
        <v>3002317.4030220001</v>
      </c>
      <c r="W136" s="357">
        <f>+IFERROR(IF(D136=1,VLOOKUP(C136,'IBNR+Freq'!B$11:J$350,9,FALSE)*10,VLOOKUP(C136,'IBNR+Freq'!B$11:J$350,9,FALSE)),0)</f>
        <v>944950</v>
      </c>
      <c r="X136" s="247">
        <f t="shared" si="25"/>
        <v>2695447.8261666666</v>
      </c>
      <c r="Y136" s="247">
        <f t="shared" si="26"/>
        <v>914916.33916666661</v>
      </c>
      <c r="Z136" s="247">
        <f t="shared" si="27"/>
        <v>109979.58066666666</v>
      </c>
      <c r="AA136" s="229">
        <f>+IF($D136=1, _xlfn.XLOOKUP($W136,Credibility!B$12:B$112,Credibility!$E$12:$E$112,,-1,-2),_xlfn.XLOOKUP(X136*AA$4,Credibility!B$12:B$112,Credibility!$E$12:$E$112,,-1,-2))</f>
        <v>0.02</v>
      </c>
      <c r="AB136" s="225">
        <f>+IF($D136=1, _xlfn.XLOOKUP($W136,Credibility!C$12:C$112,Credibility!$E$12:$E$112,,-1,-2),_xlfn.XLOOKUP(Y136*AB$4,Credibility!C$12:C$112,Credibility!$E$12:$E$112,,-1,-2))</f>
        <v>0.06</v>
      </c>
      <c r="AC136" s="230">
        <f>+IF($D136=1, _xlfn.XLOOKUP($W136,Credibility!D$12:D$112,Credibility!$E$12:$E$112,,-1,-2),_xlfn.XLOOKUP(Z136*AC$4,Credibility!D$12:D$112,Credibility!$E$12:$E$112,,-1,-2))</f>
        <v>7.0000000000000007E-2</v>
      </c>
    </row>
    <row r="137" spans="2:29" x14ac:dyDescent="0.2">
      <c r="B137" s="474">
        <v>2</v>
      </c>
      <c r="C137" s="250">
        <v>655</v>
      </c>
      <c r="D137" s="250">
        <v>1</v>
      </c>
      <c r="E137" s="251">
        <f t="shared" si="21"/>
        <v>0.65400000000000003</v>
      </c>
      <c r="F137" s="245">
        <f>+IFERROR(VLOOKUP($C137,'PYV(Pre-Surcharge)'!$H$8:$M$350,2,FALSE),0)</f>
        <v>15.5</v>
      </c>
      <c r="G137" s="244">
        <f>+IFERROR(VLOOKUP($C137,'PYV(Pre-Surcharge)'!$H$8:$M477,4,FALSE),0)</f>
        <v>8.5489999999999995</v>
      </c>
      <c r="H137" s="244">
        <f>+IFERROR(VLOOKUP($C137,'PYV(Pre-Surcharge)'!$H$8:$M477,5,FALSE),0)</f>
        <v>1.585</v>
      </c>
      <c r="I137" s="244">
        <f>+IFERROR(VLOOKUP($C137,'PYV(Pre-Surcharge)'!$H$8:$M477,6,FALSE),0)</f>
        <v>0.13700000000000001</v>
      </c>
      <c r="J137" s="245">
        <f t="shared" si="22"/>
        <v>10.271000000000001</v>
      </c>
      <c r="K137" s="244">
        <f t="shared" si="28"/>
        <v>8.4374659721546106</v>
      </c>
      <c r="L137" s="244">
        <f t="shared" si="29"/>
        <v>1.5643213903222664</v>
      </c>
      <c r="M137" s="244">
        <f t="shared" si="30"/>
        <v>0.13521263752312335</v>
      </c>
      <c r="N137" s="295">
        <f t="shared" si="31"/>
        <v>10.137</v>
      </c>
      <c r="O137" s="244">
        <f t="shared" si="37"/>
        <v>6.8090350395287711</v>
      </c>
      <c r="P137" s="244">
        <f t="shared" si="38"/>
        <v>1.2624073619900691</v>
      </c>
      <c r="Q137" s="244">
        <f t="shared" si="39"/>
        <v>0.10911659848116055</v>
      </c>
      <c r="R137" s="245">
        <f t="shared" si="23"/>
        <v>8.1805590000000006</v>
      </c>
      <c r="S137" s="246">
        <f>+IFERROR(IF(D137=1,O137*VLOOKUP($C137,'IBNR+Freq'!$B$11:$J$350,9,FALSE)*10,O137*VLOOKUP($C137,'IBNR+Freq'!$B$11:$J$350,9,FALSE)),0)</f>
        <v>2940345.6011197092</v>
      </c>
      <c r="T137" s="247">
        <f>+IFERROR(IF(D137=1,P137*VLOOKUP($C137,'IBNR+Freq'!$B$11:$J$350,9,FALSE)*10,P137*VLOOKUP($C137,'IBNR+Freq'!$B$11:$J$350,9,FALSE)),0)</f>
        <v>545145.37112817157</v>
      </c>
      <c r="U137" s="247">
        <f>+IFERROR(IF(D137=1,Q137*VLOOKUP($C137,'IBNR+Freq'!$B$11:$J$350,9,FALSE)*10,Q137*VLOOKUP($C137,'IBNR+Freq'!$B$11:$J$350,9,FALSE)),0)</f>
        <v>47119.820722119555</v>
      </c>
      <c r="V137" s="248">
        <f t="shared" si="24"/>
        <v>3532610.7929700003</v>
      </c>
      <c r="W137" s="357">
        <f>+IFERROR(IF(D137=1,VLOOKUP(C137,'IBNR+Freq'!B$11:J$350,9,FALSE)*10,VLOOKUP(C137,'IBNR+Freq'!B$11:J$350,9,FALSE)),0)</f>
        <v>431830</v>
      </c>
      <c r="X137" s="247">
        <f t="shared" si="25"/>
        <v>3643550.9307555254</v>
      </c>
      <c r="Y137" s="247">
        <f t="shared" si="26"/>
        <v>675520.90598286432</v>
      </c>
      <c r="Z137" s="247">
        <f t="shared" si="27"/>
        <v>58388.873261610352</v>
      </c>
      <c r="AA137" s="229">
        <f>+IF($D137=1, _xlfn.XLOOKUP($W137,Credibility!B$12:B$112,Credibility!$E$12:$E$112,,-1,-2),_xlfn.XLOOKUP(X137*AA$4,Credibility!B$12:B$112,Credibility!$E$12:$E$112,,-1,-2))</f>
        <v>0.01</v>
      </c>
      <c r="AB137" s="225">
        <f>+IF($D137=1, _xlfn.XLOOKUP($W137,Credibility!C$12:C$112,Credibility!$E$12:$E$112,,-1,-2),_xlfn.XLOOKUP(Y137*AB$4,Credibility!C$12:C$112,Credibility!$E$12:$E$112,,-1,-2))</f>
        <v>0.04</v>
      </c>
      <c r="AC137" s="230">
        <f>+IF($D137=1, _xlfn.XLOOKUP($W137,Credibility!D$12:D$112,Credibility!$E$12:$E$112,,-1,-2),_xlfn.XLOOKUP(Z137*AC$4,Credibility!D$12:D$112,Credibility!$E$12:$E$112,,-1,-2))</f>
        <v>0.04</v>
      </c>
    </row>
    <row r="138" spans="2:29" x14ac:dyDescent="0.2">
      <c r="B138" s="474">
        <v>2</v>
      </c>
      <c r="C138" s="250">
        <v>656</v>
      </c>
      <c r="D138" s="250">
        <v>1</v>
      </c>
      <c r="E138" s="251">
        <f t="shared" si="21"/>
        <v>0.65400000000000003</v>
      </c>
      <c r="F138" s="245">
        <f>+IFERROR(VLOOKUP($C138,'PYV(Pre-Surcharge)'!$H$8:$M$350,2,FALSE),0)</f>
        <v>7.79</v>
      </c>
      <c r="G138" s="244">
        <f>+IFERROR(VLOOKUP($C138,'PYV(Pre-Surcharge)'!$H$8:$M478,4,FALSE),0)</f>
        <v>4.0599999999999996</v>
      </c>
      <c r="H138" s="244">
        <f>+IFERROR(VLOOKUP($C138,'PYV(Pre-Surcharge)'!$H$8:$M478,5,FALSE),0)</f>
        <v>0.93799999999999994</v>
      </c>
      <c r="I138" s="244">
        <f>+IFERROR(VLOOKUP($C138,'PYV(Pre-Surcharge)'!$H$8:$M478,6,FALSE),0)</f>
        <v>0.107</v>
      </c>
      <c r="J138" s="245">
        <f t="shared" si="22"/>
        <v>5.1049999999999995</v>
      </c>
      <c r="K138" s="244">
        <f t="shared" si="28"/>
        <v>4.0517766111655238</v>
      </c>
      <c r="L138" s="244">
        <f t="shared" si="29"/>
        <v>0.93610011361410383</v>
      </c>
      <c r="M138" s="244">
        <f t="shared" si="30"/>
        <v>0.1067832752203722</v>
      </c>
      <c r="N138" s="295">
        <f t="shared" si="31"/>
        <v>5.0946599999999993</v>
      </c>
      <c r="O138" s="244">
        <f t="shared" si="37"/>
        <v>3.2697837252105777</v>
      </c>
      <c r="P138" s="244">
        <f t="shared" si="38"/>
        <v>0.75543279168658184</v>
      </c>
      <c r="Q138" s="244">
        <f t="shared" si="39"/>
        <v>8.6174103102840377E-2</v>
      </c>
      <c r="R138" s="245">
        <f t="shared" si="23"/>
        <v>4.1113906199999999</v>
      </c>
      <c r="S138" s="246">
        <f>+IFERROR(IF(D138=1,O138*VLOOKUP($C138,'IBNR+Freq'!$B$11:$J$350,9,FALSE)*10,O138*VLOOKUP($C138,'IBNR+Freq'!$B$11:$J$350,9,FALSE)),0)</f>
        <v>1475816.8843737943</v>
      </c>
      <c r="T138" s="247">
        <f>+IFERROR(IF(D138=1,P138*VLOOKUP($C138,'IBNR+Freq'!$B$11:$J$350,9,FALSE)*10,P138*VLOOKUP($C138,'IBNR+Freq'!$B$11:$J$350,9,FALSE)),0)</f>
        <v>340964.59052773868</v>
      </c>
      <c r="U138" s="247">
        <f>+IFERROR(IF(D138=1,Q138*VLOOKUP($C138,'IBNR+Freq'!$B$11:$J$350,9,FALSE)*10,Q138*VLOOKUP($C138,'IBNR+Freq'!$B$11:$J$350,9,FALSE)),0)</f>
        <v>38894.681435467006</v>
      </c>
      <c r="V138" s="248">
        <f t="shared" si="24"/>
        <v>1855676.156337</v>
      </c>
      <c r="W138" s="357">
        <f>+IFERROR(IF(D138=1,VLOOKUP(C138,'IBNR+Freq'!B$11:J$350,9,FALSE)*10,VLOOKUP(C138,'IBNR+Freq'!B$11:J$350,9,FALSE)),0)</f>
        <v>451350</v>
      </c>
      <c r="X138" s="247">
        <f t="shared" si="25"/>
        <v>1828769.3734495591</v>
      </c>
      <c r="Y138" s="247">
        <f t="shared" si="26"/>
        <v>422508.78627972578</v>
      </c>
      <c r="Z138" s="247">
        <f t="shared" si="27"/>
        <v>48196.631270714992</v>
      </c>
      <c r="AA138" s="229">
        <f>+IF($D138=1, _xlfn.XLOOKUP($W138,Credibility!B$12:B$112,Credibility!$E$12:$E$112,,-1,-2),_xlfn.XLOOKUP(X138*AA$4,Credibility!B$12:B$112,Credibility!$E$12:$E$112,,-1,-2))</f>
        <v>0.01</v>
      </c>
      <c r="AB138" s="225">
        <f>+IF($D138=1, _xlfn.XLOOKUP($W138,Credibility!C$12:C$112,Credibility!$E$12:$E$112,,-1,-2),_xlfn.XLOOKUP(Y138*AB$4,Credibility!C$12:C$112,Credibility!$E$12:$E$112,,-1,-2))</f>
        <v>0.04</v>
      </c>
      <c r="AC138" s="230">
        <f>+IF($D138=1, _xlfn.XLOOKUP($W138,Credibility!D$12:D$112,Credibility!$E$12:$E$112,,-1,-2),_xlfn.XLOOKUP(Z138*AC$4,Credibility!D$12:D$112,Credibility!$E$12:$E$112,,-1,-2))</f>
        <v>0.04</v>
      </c>
    </row>
    <row r="139" spans="2:29" x14ac:dyDescent="0.2">
      <c r="B139" s="474">
        <v>2</v>
      </c>
      <c r="C139" s="250">
        <v>657</v>
      </c>
      <c r="D139" s="250">
        <v>1</v>
      </c>
      <c r="E139" s="251">
        <f t="shared" ref="E139:E202" si="50">+IF(B139=1,H$4,IF(B139=2,H$5,IF(B139=3,H$6)))</f>
        <v>0.65400000000000003</v>
      </c>
      <c r="F139" s="245">
        <f>+IFERROR(VLOOKUP($C139,'PYV(Pre-Surcharge)'!$H$8:$M$350,2,FALSE),0)</f>
        <v>11.2</v>
      </c>
      <c r="G139" s="244">
        <f>+IFERROR(VLOOKUP($C139,'PYV(Pre-Surcharge)'!$H$8:$M479,4,FALSE),0)</f>
        <v>5.1219999999999999</v>
      </c>
      <c r="H139" s="244">
        <f>+IFERROR(VLOOKUP($C139,'PYV(Pre-Surcharge)'!$H$8:$M479,5,FALSE),0)</f>
        <v>1.8149999999999999</v>
      </c>
      <c r="I139" s="244">
        <f>+IFERROR(VLOOKUP($C139,'PYV(Pre-Surcharge)'!$H$8:$M479,6,FALSE),0)</f>
        <v>9.4E-2</v>
      </c>
      <c r="J139" s="245">
        <f t="shared" ref="J139:J202" si="51">+G139+H139+I139</f>
        <v>7.0309999999999997</v>
      </c>
      <c r="K139" s="244">
        <f t="shared" si="28"/>
        <v>5.3360298108377187</v>
      </c>
      <c r="L139" s="244">
        <f t="shared" si="29"/>
        <v>1.8908422699473759</v>
      </c>
      <c r="M139" s="244">
        <f t="shared" si="30"/>
        <v>9.7927919214905429E-2</v>
      </c>
      <c r="N139" s="295">
        <f t="shared" si="31"/>
        <v>7.3247999999999998</v>
      </c>
      <c r="O139" s="244">
        <f t="shared" si="37"/>
        <v>4.3061760573460388</v>
      </c>
      <c r="P139" s="244">
        <f t="shared" si="38"/>
        <v>1.5259097118475324</v>
      </c>
      <c r="Q139" s="244">
        <f t="shared" si="39"/>
        <v>7.9027830806428681E-2</v>
      </c>
      <c r="R139" s="245">
        <f t="shared" si="23"/>
        <v>5.9111136000000002</v>
      </c>
      <c r="S139" s="246">
        <f>+IFERROR(IF(D139=1,O139*VLOOKUP($C139,'IBNR+Freq'!$B$11:$J$350,9,FALSE)*10,O139*VLOOKUP($C139,'IBNR+Freq'!$B$11:$J$350,9,FALSE)),0)</f>
        <v>152008.01482431518</v>
      </c>
      <c r="T139" s="247">
        <f>+IFERROR(IF(D139=1,P139*VLOOKUP($C139,'IBNR+Freq'!$B$11:$J$350,9,FALSE)*10,P139*VLOOKUP($C139,'IBNR+Freq'!$B$11:$J$350,9,FALSE)),0)</f>
        <v>53864.612828217898</v>
      </c>
      <c r="U139" s="247">
        <f>+IFERROR(IF(D139=1,Q139*VLOOKUP($C139,'IBNR+Freq'!$B$11:$J$350,9,FALSE)*10,Q139*VLOOKUP($C139,'IBNR+Freq'!$B$11:$J$350,9,FALSE)),0)</f>
        <v>2789.6824274669325</v>
      </c>
      <c r="V139" s="248">
        <f t="shared" si="24"/>
        <v>208662.31008</v>
      </c>
      <c r="W139" s="357">
        <f>+IFERROR(IF(D139=1,VLOOKUP(C139,'IBNR+Freq'!B$11:J$350,9,FALSE)*10,VLOOKUP(C139,'IBNR+Freq'!B$11:J$350,9,FALSE)),0)</f>
        <v>35300</v>
      </c>
      <c r="X139" s="247">
        <f t="shared" si="25"/>
        <v>188361.85232257147</v>
      </c>
      <c r="Y139" s="247">
        <f t="shared" si="26"/>
        <v>66746.732129142372</v>
      </c>
      <c r="Z139" s="247">
        <f t="shared" si="27"/>
        <v>3456.8555482861616</v>
      </c>
      <c r="AA139" s="229">
        <f>+IF($D139=1, _xlfn.XLOOKUP($W139,Credibility!B$12:B$112,Credibility!$E$12:$E$112,,-1,-2),_xlfn.XLOOKUP(X139*AA$4,Credibility!B$12:B$112,Credibility!$E$12:$E$112,,-1,-2))</f>
        <v>0</v>
      </c>
      <c r="AB139" s="225">
        <f>+IF($D139=1, _xlfn.XLOOKUP($W139,Credibility!C$12:C$112,Credibility!$E$12:$E$112,,-1,-2),_xlfn.XLOOKUP(Y139*AB$4,Credibility!C$12:C$112,Credibility!$E$12:$E$112,,-1,-2))</f>
        <v>0.01</v>
      </c>
      <c r="AC139" s="230">
        <f>+IF($D139=1, _xlfn.XLOOKUP($W139,Credibility!D$12:D$112,Credibility!$E$12:$E$112,,-1,-2),_xlfn.XLOOKUP(Z139*AC$4,Credibility!D$12:D$112,Credibility!$E$12:$E$112,,-1,-2))</f>
        <v>0.01</v>
      </c>
    </row>
    <row r="140" spans="2:29" x14ac:dyDescent="0.2">
      <c r="B140" s="474">
        <v>2</v>
      </c>
      <c r="C140" s="250">
        <v>658</v>
      </c>
      <c r="D140" s="250">
        <v>1</v>
      </c>
      <c r="E140" s="251">
        <f t="shared" si="50"/>
        <v>0.65400000000000003</v>
      </c>
      <c r="F140" s="245">
        <f>+IFERROR(VLOOKUP($C140,'PYV(Pre-Surcharge)'!$H$8:$M$350,2,FALSE),0)</f>
        <v>12</v>
      </c>
      <c r="G140" s="244">
        <f>+IFERROR(VLOOKUP($C140,'PYV(Pre-Surcharge)'!$H$8:$M480,4,FALSE),0)</f>
        <v>5.3239999999999998</v>
      </c>
      <c r="H140" s="244">
        <f>+IFERROR(VLOOKUP($C140,'PYV(Pre-Surcharge)'!$H$8:$M480,5,FALSE),0)</f>
        <v>2.0510000000000002</v>
      </c>
      <c r="I140" s="244">
        <f>+IFERROR(VLOOKUP($C140,'PYV(Pre-Surcharge)'!$H$8:$M480,6,FALSE),0)</f>
        <v>0.20200000000000001</v>
      </c>
      <c r="J140" s="245">
        <f t="shared" si="51"/>
        <v>7.577</v>
      </c>
      <c r="K140" s="244">
        <f t="shared" ref="K140:K203" si="52">+($F140*$E140*G140/$J140)</f>
        <v>5.514418899300515</v>
      </c>
      <c r="L140" s="244">
        <f t="shared" ref="L140:L203" si="53">($F140*$E140*H140/$J140)</f>
        <v>2.1243563415599844</v>
      </c>
      <c r="M140" s="244">
        <f t="shared" ref="M140:M203" si="54">+($F140*$E140*I140/$J140)</f>
        <v>0.20922475913950117</v>
      </c>
      <c r="N140" s="295">
        <f t="shared" ref="N140:N203" si="55">+SUM(K140:M140)</f>
        <v>7.8480000000000008</v>
      </c>
      <c r="O140" s="244">
        <f t="shared" si="37"/>
        <v>4.450136051735516</v>
      </c>
      <c r="P140" s="244">
        <f t="shared" si="38"/>
        <v>1.7143555676389075</v>
      </c>
      <c r="Q140" s="244">
        <f t="shared" si="39"/>
        <v>0.16884438062557747</v>
      </c>
      <c r="R140" s="245">
        <f t="shared" si="23"/>
        <v>6.333336000000001</v>
      </c>
      <c r="S140" s="246">
        <f>+IFERROR(IF(D140=1,O140*VLOOKUP($C140,'IBNR+Freq'!$B$11:$J$350,9,FALSE)*10,O140*VLOOKUP($C140,'IBNR+Freq'!$B$11:$J$350,9,FALSE)),0)</f>
        <v>1445626.6964062825</v>
      </c>
      <c r="T140" s="247">
        <f>+IFERROR(IF(D140=1,P140*VLOOKUP($C140,'IBNR+Freq'!$B$11:$J$350,9,FALSE)*10,P140*VLOOKUP($C140,'IBNR+Freq'!$B$11:$J$350,9,FALSE)),0)</f>
        <v>556908.4061474991</v>
      </c>
      <c r="U140" s="247">
        <f>+IFERROR(IF(D140=1,Q140*VLOOKUP($C140,'IBNR+Freq'!$B$11:$J$350,9,FALSE)*10,Q140*VLOOKUP($C140,'IBNR+Freq'!$B$11:$J$350,9,FALSE)),0)</f>
        <v>54849.097046218842</v>
      </c>
      <c r="V140" s="248">
        <f t="shared" si="24"/>
        <v>2057384.1996000004</v>
      </c>
      <c r="W140" s="357">
        <f>+IFERROR(IF(D140=1,VLOOKUP(C140,'IBNR+Freq'!B$11:J$350,9,FALSE)*10,VLOOKUP(C140,'IBNR+Freq'!B$11:J$350,9,FALSE)),0)</f>
        <v>324850</v>
      </c>
      <c r="X140" s="247">
        <f t="shared" si="25"/>
        <v>1791358.9794377722</v>
      </c>
      <c r="Y140" s="247">
        <f t="shared" si="26"/>
        <v>690097.15755576093</v>
      </c>
      <c r="Z140" s="247">
        <f t="shared" si="27"/>
        <v>67966.663006466959</v>
      </c>
      <c r="AA140" s="229">
        <f>+IF($D140=1, _xlfn.XLOOKUP($W140,Credibility!B$12:B$112,Credibility!$E$12:$E$112,,-1,-2),_xlfn.XLOOKUP(X140*AA$4,Credibility!B$12:B$112,Credibility!$E$12:$E$112,,-1,-2))</f>
        <v>0.01</v>
      </c>
      <c r="AB140" s="225">
        <f>+IF($D140=1, _xlfn.XLOOKUP($W140,Credibility!C$12:C$112,Credibility!$E$12:$E$112,,-1,-2),_xlfn.XLOOKUP(Y140*AB$4,Credibility!C$12:C$112,Credibility!$E$12:$E$112,,-1,-2))</f>
        <v>0.03</v>
      </c>
      <c r="AC140" s="230">
        <f>+IF($D140=1, _xlfn.XLOOKUP($W140,Credibility!D$12:D$112,Credibility!$E$12:$E$112,,-1,-2),_xlfn.XLOOKUP(Z140*AC$4,Credibility!D$12:D$112,Credibility!$E$12:$E$112,,-1,-2))</f>
        <v>0.04</v>
      </c>
    </row>
    <row r="141" spans="2:29" x14ac:dyDescent="0.2">
      <c r="B141" s="474">
        <v>2</v>
      </c>
      <c r="C141" s="250">
        <v>659</v>
      </c>
      <c r="D141" s="250">
        <v>1</v>
      </c>
      <c r="E141" s="251">
        <f t="shared" si="50"/>
        <v>0.65400000000000003</v>
      </c>
      <c r="F141" s="245">
        <f>+IFERROR(VLOOKUP($C141,'PYV(Pre-Surcharge)'!$H$8:$M$350,2,FALSE),0)</f>
        <v>22</v>
      </c>
      <c r="G141" s="244">
        <f>+IFERROR(VLOOKUP($C141,'PYV(Pre-Surcharge)'!$H$8:$M481,4,FALSE),0)</f>
        <v>9.1020000000000003</v>
      </c>
      <c r="H141" s="244">
        <f>+IFERROR(VLOOKUP($C141,'PYV(Pre-Surcharge)'!$H$8:$M481,5,FALSE),0)</f>
        <v>5.016</v>
      </c>
      <c r="I141" s="244">
        <f>+IFERROR(VLOOKUP($C141,'PYV(Pre-Surcharge)'!$H$8:$M481,6,FALSE),0)</f>
        <v>0.18099999999999999</v>
      </c>
      <c r="J141" s="245">
        <f t="shared" si="51"/>
        <v>14.298999999999999</v>
      </c>
      <c r="K141" s="244">
        <f t="shared" si="52"/>
        <v>9.1586527729211831</v>
      </c>
      <c r="L141" s="244">
        <f t="shared" si="53"/>
        <v>5.0472206448003361</v>
      </c>
      <c r="M141" s="244">
        <f t="shared" si="54"/>
        <v>0.18212658227848103</v>
      </c>
      <c r="N141" s="295">
        <f t="shared" si="55"/>
        <v>14.388000000000002</v>
      </c>
      <c r="O141" s="244">
        <f t="shared" si="37"/>
        <v>7.3910327877473954</v>
      </c>
      <c r="P141" s="244">
        <f t="shared" si="38"/>
        <v>4.0731070603538715</v>
      </c>
      <c r="Q141" s="244">
        <f t="shared" si="39"/>
        <v>0.1469761518987342</v>
      </c>
      <c r="R141" s="245">
        <f t="shared" si="23"/>
        <v>11.611116000000001</v>
      </c>
      <c r="S141" s="246">
        <f>+IFERROR(IF(D141=1,O141*VLOOKUP($C141,'IBNR+Freq'!$B$11:$J$350,9,FALSE)*10,O141*VLOOKUP($C141,'IBNR+Freq'!$B$11:$J$350,9,FALSE)),0)</f>
        <v>2552788.814560073</v>
      </c>
      <c r="T141" s="247">
        <f>+IFERROR(IF(D141=1,P141*VLOOKUP($C141,'IBNR+Freq'!$B$11:$J$350,9,FALSE)*10,P141*VLOOKUP($C141,'IBNR+Freq'!$B$11:$J$350,9,FALSE)),0)</f>
        <v>1406810.4475756236</v>
      </c>
      <c r="U141" s="247">
        <f>+IFERROR(IF(D141=1,Q141*VLOOKUP($C141,'IBNR+Freq'!$B$11:$J$350,9,FALSE)*10,Q141*VLOOKUP($C141,'IBNR+Freq'!$B$11:$J$350,9,FALSE)),0)</f>
        <v>50764.0931043038</v>
      </c>
      <c r="V141" s="248">
        <f t="shared" si="24"/>
        <v>4010363.3552400004</v>
      </c>
      <c r="W141" s="357">
        <f>+IFERROR(IF(D141=1,VLOOKUP(C141,'IBNR+Freq'!B$11:J$350,9,FALSE)*10,VLOOKUP(C141,'IBNR+Freq'!B$11:J$350,9,FALSE)),0)</f>
        <v>345390</v>
      </c>
      <c r="X141" s="247">
        <f t="shared" si="25"/>
        <v>3163307.0812392472</v>
      </c>
      <c r="Y141" s="247">
        <f t="shared" si="26"/>
        <v>1743259.538507588</v>
      </c>
      <c r="Z141" s="247">
        <f t="shared" si="27"/>
        <v>62904.700253164563</v>
      </c>
      <c r="AA141" s="229">
        <f>+IF($D141=1, _xlfn.XLOOKUP($W141,Credibility!B$12:B$112,Credibility!$E$12:$E$112,,-1,-2),_xlfn.XLOOKUP(X141*AA$4,Credibility!B$12:B$112,Credibility!$E$12:$E$112,,-1,-2))</f>
        <v>0.01</v>
      </c>
      <c r="AB141" s="225">
        <f>+IF($D141=1, _xlfn.XLOOKUP($W141,Credibility!C$12:C$112,Credibility!$E$12:$E$112,,-1,-2),_xlfn.XLOOKUP(Y141*AB$4,Credibility!C$12:C$112,Credibility!$E$12:$E$112,,-1,-2))</f>
        <v>0.03</v>
      </c>
      <c r="AC141" s="230">
        <f>+IF($D141=1, _xlfn.XLOOKUP($W141,Credibility!D$12:D$112,Credibility!$E$12:$E$112,,-1,-2),_xlfn.XLOOKUP(Z141*AC$4,Credibility!D$12:D$112,Credibility!$E$12:$E$112,,-1,-2))</f>
        <v>0.04</v>
      </c>
    </row>
    <row r="142" spans="2:29" x14ac:dyDescent="0.2">
      <c r="B142" s="474">
        <v>2</v>
      </c>
      <c r="C142" s="250">
        <v>660</v>
      </c>
      <c r="D142" s="250">
        <v>1</v>
      </c>
      <c r="E142" s="251">
        <f t="shared" si="50"/>
        <v>0.65400000000000003</v>
      </c>
      <c r="F142" s="245">
        <f>+IFERROR(VLOOKUP($C142,'PYV(Pre-Surcharge)'!$H$8:$M$350,2,FALSE),0)</f>
        <v>2.4900000000000002</v>
      </c>
      <c r="G142" s="244">
        <f>+IFERROR(VLOOKUP($C142,'PYV(Pre-Surcharge)'!$H$8:$M482,4,FALSE),0)</f>
        <v>1.0620000000000001</v>
      </c>
      <c r="H142" s="244">
        <f>+IFERROR(VLOOKUP($C142,'PYV(Pre-Surcharge)'!$H$8:$M482,5,FALSE),0)</f>
        <v>0.497</v>
      </c>
      <c r="I142" s="244">
        <f>+IFERROR(VLOOKUP($C142,'PYV(Pre-Surcharge)'!$H$8:$M482,6,FALSE),0)</f>
        <v>6.6000000000000003E-2</v>
      </c>
      <c r="J142" s="245">
        <f t="shared" si="51"/>
        <v>1.6250000000000002</v>
      </c>
      <c r="K142" s="244">
        <f t="shared" si="52"/>
        <v>1.0642612430769232</v>
      </c>
      <c r="L142" s="244">
        <f t="shared" si="53"/>
        <v>0.49805822769230768</v>
      </c>
      <c r="M142" s="244">
        <f t="shared" si="54"/>
        <v>6.6140529230769241E-2</v>
      </c>
      <c r="N142" s="295">
        <f t="shared" si="55"/>
        <v>1.62846</v>
      </c>
      <c r="O142" s="244">
        <f t="shared" si="37"/>
        <v>0.85885882316307705</v>
      </c>
      <c r="P142" s="244">
        <f t="shared" si="38"/>
        <v>0.40193298974769232</v>
      </c>
      <c r="Q142" s="244">
        <f t="shared" si="39"/>
        <v>5.3375407089230782E-2</v>
      </c>
      <c r="R142" s="245">
        <f t="shared" ref="R142:R205" si="56">+SUM(O142:Q142)</f>
        <v>1.3141672200000001</v>
      </c>
      <c r="S142" s="246">
        <f>+IFERROR(IF(D142=1,O142*VLOOKUP($C142,'IBNR+Freq'!$B$11:$J$350,9,FALSE)*10,O142*VLOOKUP($C142,'IBNR+Freq'!$B$11:$J$350,9,FALSE)),0)</f>
        <v>1548445.1608689432</v>
      </c>
      <c r="T142" s="247">
        <f>+IFERROR(IF(D142=1,P142*VLOOKUP($C142,'IBNR+Freq'!$B$11:$J$350,9,FALSE)*10,P142*VLOOKUP($C142,'IBNR+Freq'!$B$11:$J$350,9,FALSE)),0)</f>
        <v>724649.00654601189</v>
      </c>
      <c r="U142" s="247">
        <f>+IFERROR(IF(D142=1,Q142*VLOOKUP($C142,'IBNR+Freq'!$B$11:$J$350,9,FALSE)*10,Q142*VLOOKUP($C142,'IBNR+Freq'!$B$11:$J$350,9,FALSE)),0)</f>
        <v>96231.055195245062</v>
      </c>
      <c r="V142" s="248">
        <f t="shared" ref="V142:V205" si="57">+S142+T142+U142</f>
        <v>2369325.2226101998</v>
      </c>
      <c r="W142" s="357">
        <f>+IFERROR(IF(D142=1,VLOOKUP(C142,'IBNR+Freq'!B$11:J$350,9,FALSE)*10,VLOOKUP(C142,'IBNR+Freq'!B$11:J$350,9,FALSE)),0)</f>
        <v>1802910</v>
      </c>
      <c r="X142" s="247">
        <f t="shared" ref="X142:X205" si="58">+$W142*K142</f>
        <v>1918767.2377558155</v>
      </c>
      <c r="Y142" s="247">
        <f t="shared" ref="Y142:Y205" si="59">+$W142*L142</f>
        <v>897954.15928873839</v>
      </c>
      <c r="Z142" s="247">
        <f t="shared" ref="Z142:Z205" si="60">+$W142*M142</f>
        <v>119245.42155544617</v>
      </c>
      <c r="AA142" s="229">
        <f>+IF($D142=1, _xlfn.XLOOKUP($W142,Credibility!B$12:B$112,Credibility!$E$12:$E$112,,-1,-2),_xlfn.XLOOKUP(X142*AA$4,Credibility!B$12:B$112,Credibility!$E$12:$E$112,,-1,-2))</f>
        <v>0.03</v>
      </c>
      <c r="AB142" s="225">
        <f>+IF($D142=1, _xlfn.XLOOKUP($W142,Credibility!C$12:C$112,Credibility!$E$12:$E$112,,-1,-2),_xlfn.XLOOKUP(Y142*AB$4,Credibility!C$12:C$112,Credibility!$E$12:$E$112,,-1,-2))</f>
        <v>0.1</v>
      </c>
      <c r="AC142" s="230">
        <f>+IF($D142=1, _xlfn.XLOOKUP($W142,Credibility!D$12:D$112,Credibility!$E$12:$E$112,,-1,-2),_xlfn.XLOOKUP(Z142*AC$4,Credibility!D$12:D$112,Credibility!$E$12:$E$112,,-1,-2))</f>
        <v>0.11</v>
      </c>
    </row>
    <row r="143" spans="2:29" x14ac:dyDescent="0.2">
      <c r="B143" s="474">
        <v>2</v>
      </c>
      <c r="C143" s="250">
        <v>661</v>
      </c>
      <c r="D143" s="250">
        <v>1</v>
      </c>
      <c r="E143" s="251">
        <f t="shared" si="50"/>
        <v>0.65400000000000003</v>
      </c>
      <c r="F143" s="245">
        <f>+IFERROR(VLOOKUP($C143,'PYV(Pre-Surcharge)'!$H$8:$M$350,2,FALSE),0)</f>
        <v>3.42</v>
      </c>
      <c r="G143" s="244">
        <f>+IFERROR(VLOOKUP($C143,'PYV(Pre-Surcharge)'!$H$8:$M483,4,FALSE),0)</f>
        <v>1.484</v>
      </c>
      <c r="H143" s="244">
        <f>+IFERROR(VLOOKUP($C143,'PYV(Pre-Surcharge)'!$H$8:$M483,5,FALSE),0)</f>
        <v>0.65</v>
      </c>
      <c r="I143" s="244">
        <f>+IFERROR(VLOOKUP($C143,'PYV(Pre-Surcharge)'!$H$8:$M483,6,FALSE),0)</f>
        <v>9.2999999999999999E-2</v>
      </c>
      <c r="J143" s="245">
        <f t="shared" si="51"/>
        <v>2.2269999999999999</v>
      </c>
      <c r="K143" s="244">
        <f t="shared" si="52"/>
        <v>1.4904504355635386</v>
      </c>
      <c r="L143" s="244">
        <f t="shared" si="53"/>
        <v>0.65282532555006756</v>
      </c>
      <c r="M143" s="244">
        <f t="shared" si="54"/>
        <v>9.3404238886394264E-2</v>
      </c>
      <c r="N143" s="295">
        <f t="shared" si="55"/>
        <v>2.2366800000000002</v>
      </c>
      <c r="O143" s="244">
        <f t="shared" si="37"/>
        <v>1.2027935014997757</v>
      </c>
      <c r="P143" s="244">
        <f t="shared" si="38"/>
        <v>0.52683003771890458</v>
      </c>
      <c r="Q143" s="244">
        <f t="shared" si="39"/>
        <v>7.537722078132017E-2</v>
      </c>
      <c r="R143" s="245">
        <f t="shared" si="56"/>
        <v>1.8050007600000004</v>
      </c>
      <c r="S143" s="246">
        <f>+IFERROR(IF(D143=1,O143*VLOOKUP($C143,'IBNR+Freq'!$B$11:$J$350,9,FALSE)*10,O143*VLOOKUP($C143,'IBNR+Freq'!$B$11:$J$350,9,FALSE)),0)</f>
        <v>6341199.5075169075</v>
      </c>
      <c r="T143" s="247">
        <f>+IFERROR(IF(D143=1,P143*VLOOKUP($C143,'IBNR+Freq'!$B$11:$J$350,9,FALSE)*10,P143*VLOOKUP($C143,'IBNR+Freq'!$B$11:$J$350,9,FALSE)),0)</f>
        <v>2777479.5686563281</v>
      </c>
      <c r="U143" s="247">
        <f>+IFERROR(IF(D143=1,Q143*VLOOKUP($C143,'IBNR+Freq'!$B$11:$J$350,9,FALSE)*10,Q143*VLOOKUP($C143,'IBNR+Freq'!$B$11:$J$350,9,FALSE)),0)</f>
        <v>397393.23059236683</v>
      </c>
      <c r="V143" s="248">
        <f t="shared" si="57"/>
        <v>9516072.306765601</v>
      </c>
      <c r="W143" s="357">
        <f>+IFERROR(IF(D143=1,VLOOKUP(C143,'IBNR+Freq'!B$11:J$350,9,FALSE)*10,VLOOKUP(C143,'IBNR+Freq'!B$11:J$350,9,FALSE)),0)</f>
        <v>5272060</v>
      </c>
      <c r="X143" s="247">
        <f t="shared" si="58"/>
        <v>7857744.1233171094</v>
      </c>
      <c r="Y143" s="247">
        <f t="shared" si="59"/>
        <v>3441734.285819489</v>
      </c>
      <c r="Z143" s="247">
        <f t="shared" si="60"/>
        <v>492432.75166340376</v>
      </c>
      <c r="AA143" s="229">
        <f>+IF($D143=1, _xlfn.XLOOKUP($W143,Credibility!B$12:B$112,Credibility!$E$12:$E$112,,-1,-2),_xlfn.XLOOKUP(X143*AA$4,Credibility!B$12:B$112,Credibility!$E$12:$E$112,,-1,-2))</f>
        <v>0.06</v>
      </c>
      <c r="AB143" s="225">
        <f>+IF($D143=1, _xlfn.XLOOKUP($W143,Credibility!C$12:C$112,Credibility!$E$12:$E$112,,-1,-2),_xlfn.XLOOKUP(Y143*AB$4,Credibility!C$12:C$112,Credibility!$E$12:$E$112,,-1,-2))</f>
        <v>0.19</v>
      </c>
      <c r="AC143" s="230">
        <f>+IF($D143=1, _xlfn.XLOOKUP($W143,Credibility!D$12:D$112,Credibility!$E$12:$E$112,,-1,-2),_xlfn.XLOOKUP(Z143*AC$4,Credibility!D$12:D$112,Credibility!$E$12:$E$112,,-1,-2))</f>
        <v>0.23</v>
      </c>
    </row>
    <row r="144" spans="2:29" x14ac:dyDescent="0.2">
      <c r="B144" s="474">
        <v>2</v>
      </c>
      <c r="C144" s="250">
        <v>662</v>
      </c>
      <c r="D144" s="250">
        <v>1</v>
      </c>
      <c r="E144" s="251">
        <f t="shared" si="50"/>
        <v>0.65400000000000003</v>
      </c>
      <c r="F144" s="245">
        <f>+IFERROR(VLOOKUP($C144,'PYV(Pre-Surcharge)'!$H$8:$M$350,2,FALSE),0)</f>
        <v>7.71</v>
      </c>
      <c r="G144" s="244">
        <f>+IFERROR(VLOOKUP($C144,'PYV(Pre-Surcharge)'!$H$8:$M484,4,FALSE),0)</f>
        <v>2.6589999999999998</v>
      </c>
      <c r="H144" s="244">
        <f>+IFERROR(VLOOKUP($C144,'PYV(Pre-Surcharge)'!$H$8:$M484,5,FALSE),0)</f>
        <v>1.762</v>
      </c>
      <c r="I144" s="244">
        <f>+IFERROR(VLOOKUP($C144,'PYV(Pre-Surcharge)'!$H$8:$M484,6,FALSE),0)</f>
        <v>0.16700000000000001</v>
      </c>
      <c r="J144" s="245">
        <f t="shared" si="51"/>
        <v>4.5879999999999992</v>
      </c>
      <c r="K144" s="244">
        <f t="shared" si="52"/>
        <v>2.9223151830863126</v>
      </c>
      <c r="L144" s="244">
        <f t="shared" si="53"/>
        <v>1.9364871578029645</v>
      </c>
      <c r="M144" s="244">
        <f t="shared" si="54"/>
        <v>0.1835376591107237</v>
      </c>
      <c r="N144" s="295">
        <f t="shared" si="55"/>
        <v>5.0423400000000003</v>
      </c>
      <c r="O144" s="244">
        <f t="shared" si="37"/>
        <v>2.3583083527506545</v>
      </c>
      <c r="P144" s="244">
        <f t="shared" si="38"/>
        <v>1.5627451363469924</v>
      </c>
      <c r="Q144" s="244">
        <f t="shared" si="39"/>
        <v>0.14811489090235402</v>
      </c>
      <c r="R144" s="245">
        <f t="shared" si="56"/>
        <v>4.0691683800000007</v>
      </c>
      <c r="S144" s="246">
        <f>+IFERROR(IF(D144=1,O144*VLOOKUP($C144,'IBNR+Freq'!$B$11:$J$350,9,FALSE)*10,O144*VLOOKUP($C144,'IBNR+Freq'!$B$11:$J$350,9,FALSE)),0)</f>
        <v>754564.34054609947</v>
      </c>
      <c r="T144" s="247">
        <f>+IFERROR(IF(D144=1,P144*VLOOKUP($C144,'IBNR+Freq'!$B$11:$J$350,9,FALSE)*10,P144*VLOOKUP($C144,'IBNR+Freq'!$B$11:$J$350,9,FALSE)),0)</f>
        <v>500015.93382558372</v>
      </c>
      <c r="U144" s="247">
        <f>+IFERROR(IF(D144=1,Q144*VLOOKUP($C144,'IBNR+Freq'!$B$11:$J$350,9,FALSE)*10,Q144*VLOOKUP($C144,'IBNR+Freq'!$B$11:$J$350,9,FALSE)),0)</f>
        <v>47390.840493117197</v>
      </c>
      <c r="V144" s="248">
        <f t="shared" si="57"/>
        <v>1301971.1148648004</v>
      </c>
      <c r="W144" s="357">
        <f>+IFERROR(IF(D144=1,VLOOKUP(C144,'IBNR+Freq'!B$11:J$350,9,FALSE)*10,VLOOKUP(C144,'IBNR+Freq'!B$11:J$350,9,FALSE)),0)</f>
        <v>319960</v>
      </c>
      <c r="X144" s="247">
        <f t="shared" si="58"/>
        <v>935023.96598029661</v>
      </c>
      <c r="Y144" s="247">
        <f t="shared" si="59"/>
        <v>619598.4310106365</v>
      </c>
      <c r="Z144" s="247">
        <f t="shared" si="60"/>
        <v>58724.709409067153</v>
      </c>
      <c r="AA144" s="229">
        <f>+IF($D144=1, _xlfn.XLOOKUP($W144,Credibility!B$12:B$112,Credibility!$E$12:$E$112,,-1,-2),_xlfn.XLOOKUP(X144*AA$4,Credibility!B$12:B$112,Credibility!$E$12:$E$112,,-1,-2))</f>
        <v>0.01</v>
      </c>
      <c r="AB144" s="225">
        <f>+IF($D144=1, _xlfn.XLOOKUP($W144,Credibility!C$12:C$112,Credibility!$E$12:$E$112,,-1,-2),_xlfn.XLOOKUP(Y144*AB$4,Credibility!C$12:C$112,Credibility!$E$12:$E$112,,-1,-2))</f>
        <v>0.03</v>
      </c>
      <c r="AC144" s="230">
        <f>+IF($D144=1, _xlfn.XLOOKUP($W144,Credibility!D$12:D$112,Credibility!$E$12:$E$112,,-1,-2),_xlfn.XLOOKUP(Z144*AC$4,Credibility!D$12:D$112,Credibility!$E$12:$E$112,,-1,-2))</f>
        <v>0.04</v>
      </c>
    </row>
    <row r="145" spans="2:29" x14ac:dyDescent="0.2">
      <c r="B145" s="474">
        <v>2</v>
      </c>
      <c r="C145" s="250">
        <v>663</v>
      </c>
      <c r="D145" s="250">
        <v>1</v>
      </c>
      <c r="E145" s="251">
        <f t="shared" si="50"/>
        <v>0.65400000000000003</v>
      </c>
      <c r="F145" s="245">
        <f>+IFERROR(VLOOKUP($C145,'PYV(Pre-Surcharge)'!$H$8:$M$350,2,FALSE),0)</f>
        <v>4.4800000000000004</v>
      </c>
      <c r="G145" s="244">
        <f>+IFERROR(VLOOKUP($C145,'PYV(Pre-Surcharge)'!$H$8:$M485,4,FALSE),0)</f>
        <v>1.8839999999999999</v>
      </c>
      <c r="H145" s="244">
        <f>+IFERROR(VLOOKUP($C145,'PYV(Pre-Surcharge)'!$H$8:$M485,5,FALSE),0)</f>
        <v>0.93600000000000005</v>
      </c>
      <c r="I145" s="244">
        <f>+IFERROR(VLOOKUP($C145,'PYV(Pre-Surcharge)'!$H$8:$M485,6,FALSE),0)</f>
        <v>0.10199999999999999</v>
      </c>
      <c r="J145" s="245">
        <f t="shared" si="51"/>
        <v>2.9219999999999997</v>
      </c>
      <c r="K145" s="244">
        <f t="shared" si="52"/>
        <v>1.8891065297741276</v>
      </c>
      <c r="L145" s="244">
        <f t="shared" si="53"/>
        <v>0.93853700205338841</v>
      </c>
      <c r="M145" s="244">
        <f t="shared" si="54"/>
        <v>0.10227646817248462</v>
      </c>
      <c r="N145" s="295">
        <f t="shared" si="55"/>
        <v>2.9299200000000005</v>
      </c>
      <c r="O145" s="244">
        <f t="shared" si="37"/>
        <v>1.5245089695277212</v>
      </c>
      <c r="P145" s="244">
        <f t="shared" si="38"/>
        <v>0.75739936065708446</v>
      </c>
      <c r="Q145" s="244">
        <f t="shared" si="39"/>
        <v>8.2537109815195089E-2</v>
      </c>
      <c r="R145" s="245">
        <f t="shared" si="56"/>
        <v>2.3644454400000008</v>
      </c>
      <c r="S145" s="246">
        <f>+IFERROR(IF(D145=1,O145*VLOOKUP($C145,'IBNR+Freq'!$B$11:$J$350,9,FALSE)*10,O145*VLOOKUP($C145,'IBNR+Freq'!$B$11:$J$350,9,FALSE)),0)</f>
        <v>7654681.4967162497</v>
      </c>
      <c r="T145" s="247">
        <f>+IFERROR(IF(D145=1,P145*VLOOKUP($C145,'IBNR+Freq'!$B$11:$J$350,9,FALSE)*10,P145*VLOOKUP($C145,'IBNR+Freq'!$B$11:$J$350,9,FALSE)),0)</f>
        <v>3802962.7818080736</v>
      </c>
      <c r="U145" s="247">
        <f>+IFERROR(IF(D145=1,Q145*VLOOKUP($C145,'IBNR+Freq'!$B$11:$J$350,9,FALSE)*10,Q145*VLOOKUP($C145,'IBNR+Freq'!$B$11:$J$350,9,FALSE)),0)</f>
        <v>414425.43135087972</v>
      </c>
      <c r="V145" s="248">
        <f t="shared" si="57"/>
        <v>11872069.709875204</v>
      </c>
      <c r="W145" s="357">
        <f>+IFERROR(IF(D145=1,VLOOKUP(C145,'IBNR+Freq'!B$11:J$350,9,FALSE)*10,VLOOKUP(C145,'IBNR+Freq'!B$11:J$350,9,FALSE)),0)</f>
        <v>5021080</v>
      </c>
      <c r="X145" s="247">
        <f t="shared" si="58"/>
        <v>9485355.0145182759</v>
      </c>
      <c r="Y145" s="247">
        <f t="shared" si="59"/>
        <v>4712469.3702702271</v>
      </c>
      <c r="Z145" s="247">
        <f t="shared" si="60"/>
        <v>513538.32881149906</v>
      </c>
      <c r="AA145" s="229">
        <f>+IF($D145=1, _xlfn.XLOOKUP($W145,Credibility!B$12:B$112,Credibility!$E$12:$E$112,,-1,-2),_xlfn.XLOOKUP(X145*AA$4,Credibility!B$12:B$112,Credibility!$E$12:$E$112,,-1,-2))</f>
        <v>0.06</v>
      </c>
      <c r="AB145" s="225">
        <f>+IF($D145=1, _xlfn.XLOOKUP($W145,Credibility!C$12:C$112,Credibility!$E$12:$E$112,,-1,-2),_xlfn.XLOOKUP(Y145*AB$4,Credibility!C$12:C$112,Credibility!$E$12:$E$112,,-1,-2))</f>
        <v>0.19</v>
      </c>
      <c r="AC145" s="230">
        <f>+IF($D145=1, _xlfn.XLOOKUP($W145,Credibility!D$12:D$112,Credibility!$E$12:$E$112,,-1,-2),_xlfn.XLOOKUP(Z145*AC$4,Credibility!D$12:D$112,Credibility!$E$12:$E$112,,-1,-2))</f>
        <v>0.22</v>
      </c>
    </row>
    <row r="146" spans="2:29" x14ac:dyDescent="0.2">
      <c r="B146" s="474">
        <v>2</v>
      </c>
      <c r="C146" s="250">
        <v>664</v>
      </c>
      <c r="D146" s="250">
        <v>1</v>
      </c>
      <c r="E146" s="251">
        <f t="shared" si="50"/>
        <v>0.65400000000000003</v>
      </c>
      <c r="F146" s="245">
        <f>+IFERROR(VLOOKUP($C146,'PYV(Pre-Surcharge)'!$H$8:$M$350,2,FALSE),0)</f>
        <v>4.95</v>
      </c>
      <c r="G146" s="244">
        <f>+IFERROR(VLOOKUP($C146,'PYV(Pre-Surcharge)'!$H$8:$M486,4,FALSE),0)</f>
        <v>1.835</v>
      </c>
      <c r="H146" s="244">
        <f>+IFERROR(VLOOKUP($C146,'PYV(Pre-Surcharge)'!$H$8:$M486,5,FALSE),0)</f>
        <v>1.266</v>
      </c>
      <c r="I146" s="244">
        <f>+IFERROR(VLOOKUP($C146,'PYV(Pre-Surcharge)'!$H$8:$M486,6,FALSE),0)</f>
        <v>0.124</v>
      </c>
      <c r="J146" s="245">
        <f t="shared" si="51"/>
        <v>3.2250000000000001</v>
      </c>
      <c r="K146" s="244">
        <f t="shared" si="52"/>
        <v>1.8419986046511627</v>
      </c>
      <c r="L146" s="244">
        <f t="shared" si="53"/>
        <v>1.2708284651162791</v>
      </c>
      <c r="M146" s="244">
        <f t="shared" si="54"/>
        <v>0.12447293023255815</v>
      </c>
      <c r="N146" s="295">
        <f t="shared" si="55"/>
        <v>3.2372999999999998</v>
      </c>
      <c r="O146" s="244">
        <f t="shared" si="37"/>
        <v>1.4864928739534884</v>
      </c>
      <c r="P146" s="244">
        <f t="shared" si="38"/>
        <v>1.0255585713488373</v>
      </c>
      <c r="Q146" s="244">
        <f t="shared" si="39"/>
        <v>0.10044965469767443</v>
      </c>
      <c r="R146" s="245">
        <f t="shared" si="56"/>
        <v>2.6125011000000002</v>
      </c>
      <c r="S146" s="246">
        <f>+IFERROR(IF(D146=1,O146*VLOOKUP($C146,'IBNR+Freq'!$B$11:$J$350,9,FALSE)*10,O146*VLOOKUP($C146,'IBNR+Freq'!$B$11:$J$350,9,FALSE)),0)</f>
        <v>6885940.3997297026</v>
      </c>
      <c r="T146" s="247">
        <f>+IFERROR(IF(D146=1,P146*VLOOKUP($C146,'IBNR+Freq'!$B$11:$J$350,9,FALSE)*10,P146*VLOOKUP($C146,'IBNR+Freq'!$B$11:$J$350,9,FALSE)),0)</f>
        <v>4750735.992402073</v>
      </c>
      <c r="U146" s="247">
        <f>+IFERROR(IF(D146=1,Q146*VLOOKUP($C146,'IBNR+Freq'!$B$11:$J$350,9,FALSE)*10,Q146*VLOOKUP($C146,'IBNR+Freq'!$B$11:$J$350,9,FALSE)),0)</f>
        <v>465316.95344222523</v>
      </c>
      <c r="V146" s="248">
        <f t="shared" si="57"/>
        <v>12101993.345574001</v>
      </c>
      <c r="W146" s="357">
        <f>+IFERROR(IF(D146=1,VLOOKUP(C146,'IBNR+Freq'!B$11:J$350,9,FALSE)*10,VLOOKUP(C146,'IBNR+Freq'!B$11:J$350,9,FALSE)),0)</f>
        <v>4632340</v>
      </c>
      <c r="X146" s="247">
        <f t="shared" si="58"/>
        <v>8532763.8162697665</v>
      </c>
      <c r="Y146" s="247">
        <f t="shared" si="59"/>
        <v>5886909.5320967445</v>
      </c>
      <c r="Z146" s="247">
        <f t="shared" si="60"/>
        <v>576600.93363348837</v>
      </c>
      <c r="AA146" s="229">
        <f>+IF($D146=1, _xlfn.XLOOKUP($W146,Credibility!B$12:B$112,Credibility!$E$12:$E$112,,-1,-2),_xlfn.XLOOKUP(X146*AA$4,Credibility!B$12:B$112,Credibility!$E$12:$E$112,,-1,-2))</f>
        <v>0.05</v>
      </c>
      <c r="AB146" s="225">
        <f>+IF($D146=1, _xlfn.XLOOKUP($W146,Credibility!C$12:C$112,Credibility!$E$12:$E$112,,-1,-2),_xlfn.XLOOKUP(Y146*AB$4,Credibility!C$12:C$112,Credibility!$E$12:$E$112,,-1,-2))</f>
        <v>0.18</v>
      </c>
      <c r="AC146" s="230">
        <f>+IF($D146=1, _xlfn.XLOOKUP($W146,Credibility!D$12:D$112,Credibility!$E$12:$E$112,,-1,-2),_xlfn.XLOOKUP(Z146*AC$4,Credibility!D$12:D$112,Credibility!$E$12:$E$112,,-1,-2))</f>
        <v>0.21</v>
      </c>
    </row>
    <row r="147" spans="2:29" x14ac:dyDescent="0.2">
      <c r="B147" s="474">
        <v>2</v>
      </c>
      <c r="C147" s="250">
        <v>665</v>
      </c>
      <c r="D147" s="250">
        <v>1</v>
      </c>
      <c r="E147" s="251">
        <f t="shared" si="50"/>
        <v>0.65400000000000003</v>
      </c>
      <c r="F147" s="245">
        <f>+IFERROR(VLOOKUP($C147,'PYV(Pre-Surcharge)'!$H$8:$M$350,2,FALSE),0)</f>
        <v>8.59</v>
      </c>
      <c r="G147" s="244">
        <f>+IFERROR(VLOOKUP($C147,'PYV(Pre-Surcharge)'!$H$8:$M487,4,FALSE),0)</f>
        <v>4.17</v>
      </c>
      <c r="H147" s="244">
        <f>+IFERROR(VLOOKUP($C147,'PYV(Pre-Surcharge)'!$H$8:$M487,5,FALSE),0)</f>
        <v>1.369</v>
      </c>
      <c r="I147" s="244">
        <f>+IFERROR(VLOOKUP($C147,'PYV(Pre-Surcharge)'!$H$8:$M487,6,FALSE),0)</f>
        <v>0.06</v>
      </c>
      <c r="J147" s="245">
        <f t="shared" si="51"/>
        <v>5.5989999999999993</v>
      </c>
      <c r="K147" s="244">
        <f t="shared" si="52"/>
        <v>4.1840464725843907</v>
      </c>
      <c r="L147" s="244">
        <f t="shared" si="53"/>
        <v>1.3736114198964104</v>
      </c>
      <c r="M147" s="244">
        <f t="shared" si="54"/>
        <v>6.0202107519199868E-2</v>
      </c>
      <c r="N147" s="295">
        <f t="shared" si="55"/>
        <v>5.6178600000000012</v>
      </c>
      <c r="O147" s="244">
        <f t="shared" si="37"/>
        <v>3.3765255033756034</v>
      </c>
      <c r="P147" s="244">
        <f t="shared" si="38"/>
        <v>1.1085044158564032</v>
      </c>
      <c r="Q147" s="244">
        <f t="shared" si="39"/>
        <v>4.8583100767994297E-2</v>
      </c>
      <c r="R147" s="245">
        <f t="shared" si="56"/>
        <v>4.5336130200000015</v>
      </c>
      <c r="S147" s="246">
        <f>+IFERROR(IF(D147=1,O147*VLOOKUP($C147,'IBNR+Freq'!$B$11:$J$350,9,FALSE)*10,O147*VLOOKUP($C147,'IBNR+Freq'!$B$11:$J$350,9,FALSE)),0)</f>
        <v>2751665.6937209144</v>
      </c>
      <c r="T147" s="247">
        <f>+IFERROR(IF(D147=1,P147*VLOOKUP($C147,'IBNR+Freq'!$B$11:$J$350,9,FALSE)*10,P147*VLOOKUP($C147,'IBNR+Freq'!$B$11:$J$350,9,FALSE)),0)</f>
        <v>903364.58865801734</v>
      </c>
      <c r="U147" s="247">
        <f>+IFERROR(IF(D147=1,Q147*VLOOKUP($C147,'IBNR+Freq'!$B$11:$J$350,9,FALSE)*10,Q147*VLOOKUP($C147,'IBNR+Freq'!$B$11:$J$350,9,FALSE)),0)</f>
        <v>39592.312139869275</v>
      </c>
      <c r="V147" s="248">
        <f t="shared" si="57"/>
        <v>3694622.5945188007</v>
      </c>
      <c r="W147" s="357">
        <f>+IFERROR(IF(D147=1,VLOOKUP(C147,'IBNR+Freq'!B$11:J$350,9,FALSE)*10,VLOOKUP(C147,'IBNR+Freq'!B$11:J$350,9,FALSE)),0)</f>
        <v>814940</v>
      </c>
      <c r="X147" s="247">
        <f t="shared" si="58"/>
        <v>3409746.8323679231</v>
      </c>
      <c r="Y147" s="247">
        <f t="shared" si="59"/>
        <v>1119410.8905303807</v>
      </c>
      <c r="Z147" s="247">
        <f t="shared" si="60"/>
        <v>49061.105501696744</v>
      </c>
      <c r="AA147" s="229">
        <f>+IF($D147=1, _xlfn.XLOOKUP($W147,Credibility!B$12:B$112,Credibility!$E$12:$E$112,,-1,-2),_xlfn.XLOOKUP(X147*AA$4,Credibility!B$12:B$112,Credibility!$E$12:$E$112,,-1,-2))</f>
        <v>0.02</v>
      </c>
      <c r="AB147" s="225">
        <f>+IF($D147=1, _xlfn.XLOOKUP($W147,Credibility!C$12:C$112,Credibility!$E$12:$E$112,,-1,-2),_xlfn.XLOOKUP(Y147*AB$4,Credibility!C$12:C$112,Credibility!$E$12:$E$112,,-1,-2))</f>
        <v>0.06</v>
      </c>
      <c r="AC147" s="230">
        <f>+IF($D147=1, _xlfn.XLOOKUP($W147,Credibility!D$12:D$112,Credibility!$E$12:$E$112,,-1,-2),_xlfn.XLOOKUP(Z147*AC$4,Credibility!D$12:D$112,Credibility!$E$12:$E$112,,-1,-2))</f>
        <v>7.0000000000000007E-2</v>
      </c>
    </row>
    <row r="148" spans="2:29" x14ac:dyDescent="0.2">
      <c r="B148" s="474">
        <v>2</v>
      </c>
      <c r="C148" s="250">
        <v>666</v>
      </c>
      <c r="D148" s="250">
        <v>1</v>
      </c>
      <c r="E148" s="251">
        <f t="shared" si="50"/>
        <v>0.65400000000000003</v>
      </c>
      <c r="F148" s="245">
        <f>+IFERROR(VLOOKUP($C148,'PYV(Pre-Surcharge)'!$H$8:$M$350,2,FALSE),0)</f>
        <v>9.5</v>
      </c>
      <c r="G148" s="244">
        <f>+IFERROR(VLOOKUP($C148,'PYV(Pre-Surcharge)'!$H$8:$M488,4,FALSE),0)</f>
        <v>3.9020000000000001</v>
      </c>
      <c r="H148" s="244">
        <f>+IFERROR(VLOOKUP($C148,'PYV(Pre-Surcharge)'!$H$8:$M488,5,FALSE),0)</f>
        <v>1.7430000000000001</v>
      </c>
      <c r="I148" s="244">
        <f>+IFERROR(VLOOKUP($C148,'PYV(Pre-Surcharge)'!$H$8:$M488,6,FALSE),0)</f>
        <v>0.19</v>
      </c>
      <c r="J148" s="245">
        <f t="shared" si="51"/>
        <v>5.8350000000000009</v>
      </c>
      <c r="K148" s="244">
        <f t="shared" si="52"/>
        <v>4.1547773778920298</v>
      </c>
      <c r="L148" s="244">
        <f t="shared" si="53"/>
        <v>1.8559141388174805</v>
      </c>
      <c r="M148" s="244">
        <f t="shared" si="54"/>
        <v>0.20230848329048842</v>
      </c>
      <c r="N148" s="295">
        <f t="shared" si="55"/>
        <v>6.2129999999999983</v>
      </c>
      <c r="O148" s="244">
        <f t="shared" si="37"/>
        <v>3.3529053439588683</v>
      </c>
      <c r="P148" s="244">
        <f t="shared" si="38"/>
        <v>1.4977227100257069</v>
      </c>
      <c r="Q148" s="244">
        <f t="shared" si="39"/>
        <v>0.16326294601542415</v>
      </c>
      <c r="R148" s="245">
        <f t="shared" si="56"/>
        <v>5.0138909999999992</v>
      </c>
      <c r="S148" s="246">
        <f>+IFERROR(IF(D148=1,O148*VLOOKUP($C148,'IBNR+Freq'!$B$11:$J$350,9,FALSE)*10,O148*VLOOKUP($C148,'IBNR+Freq'!$B$11:$J$350,9,FALSE)),0)</f>
        <v>552424.68447066308</v>
      </c>
      <c r="T148" s="247">
        <f>+IFERROR(IF(D148=1,P148*VLOOKUP($C148,'IBNR+Freq'!$B$11:$J$350,9,FALSE)*10,P148*VLOOKUP($C148,'IBNR+Freq'!$B$11:$J$350,9,FALSE)),0)</f>
        <v>246764.79370383546</v>
      </c>
      <c r="U148" s="247">
        <f>+IFERROR(IF(D148=1,Q148*VLOOKUP($C148,'IBNR+Freq'!$B$11:$J$350,9,FALSE)*10,Q148*VLOOKUP($C148,'IBNR+Freq'!$B$11:$J$350,9,FALSE)),0)</f>
        <v>26899.202985501284</v>
      </c>
      <c r="V148" s="248">
        <f t="shared" si="57"/>
        <v>826088.6811599998</v>
      </c>
      <c r="W148" s="357">
        <f>+IFERROR(IF(D148=1,VLOOKUP(C148,'IBNR+Freq'!B$11:J$350,9,FALSE)*10,VLOOKUP(C148,'IBNR+Freq'!B$11:J$350,9,FALSE)),0)</f>
        <v>164760</v>
      </c>
      <c r="X148" s="247">
        <f t="shared" si="58"/>
        <v>684541.12078149081</v>
      </c>
      <c r="Y148" s="247">
        <f t="shared" si="59"/>
        <v>305780.4135115681</v>
      </c>
      <c r="Z148" s="247">
        <f t="shared" si="60"/>
        <v>33332.345706940876</v>
      </c>
      <c r="AA148" s="229">
        <f>+IF($D148=1, _xlfn.XLOOKUP($W148,Credibility!B$12:B$112,Credibility!$E$12:$E$112,,-1,-2),_xlfn.XLOOKUP(X148*AA$4,Credibility!B$12:B$112,Credibility!$E$12:$E$112,,-1,-2))</f>
        <v>0.01</v>
      </c>
      <c r="AB148" s="225">
        <f>+IF($D148=1, _xlfn.XLOOKUP($W148,Credibility!C$12:C$112,Credibility!$E$12:$E$112,,-1,-2),_xlfn.XLOOKUP(Y148*AB$4,Credibility!C$12:C$112,Credibility!$E$12:$E$112,,-1,-2))</f>
        <v>0.02</v>
      </c>
      <c r="AC148" s="230">
        <f>+IF($D148=1, _xlfn.XLOOKUP($W148,Credibility!D$12:D$112,Credibility!$E$12:$E$112,,-1,-2),_xlfn.XLOOKUP(Z148*AC$4,Credibility!D$12:D$112,Credibility!$E$12:$E$112,,-1,-2))</f>
        <v>0.02</v>
      </c>
    </row>
    <row r="149" spans="2:29" x14ac:dyDescent="0.2">
      <c r="B149" s="474">
        <v>2</v>
      </c>
      <c r="C149" s="250">
        <v>667</v>
      </c>
      <c r="D149" s="250">
        <v>1</v>
      </c>
      <c r="E149" s="251">
        <f t="shared" si="50"/>
        <v>0.65400000000000003</v>
      </c>
      <c r="F149" s="245">
        <f>+IFERROR(VLOOKUP($C149,'PYV(Pre-Surcharge)'!$H$8:$M$350,2,FALSE),0)</f>
        <v>2.58</v>
      </c>
      <c r="G149" s="244">
        <f>+IFERROR(VLOOKUP($C149,'PYV(Pre-Surcharge)'!$H$8:$M489,4,FALSE),0)</f>
        <v>1.0169999999999999</v>
      </c>
      <c r="H149" s="244">
        <f>+IFERROR(VLOOKUP($C149,'PYV(Pre-Surcharge)'!$H$8:$M489,5,FALSE),0)</f>
        <v>0.53600000000000003</v>
      </c>
      <c r="I149" s="244">
        <f>+IFERROR(VLOOKUP($C149,'PYV(Pre-Surcharge)'!$H$8:$M489,6,FALSE),0)</f>
        <v>3.3000000000000002E-2</v>
      </c>
      <c r="J149" s="245">
        <f t="shared" si="51"/>
        <v>1.5859999999999999</v>
      </c>
      <c r="K149" s="244">
        <f t="shared" si="52"/>
        <v>1.0819700126103406</v>
      </c>
      <c r="L149" s="244">
        <f t="shared" si="53"/>
        <v>0.57024181588902911</v>
      </c>
      <c r="M149" s="244">
        <f t="shared" si="54"/>
        <v>3.5108171500630524E-2</v>
      </c>
      <c r="N149" s="295">
        <f t="shared" si="55"/>
        <v>1.6873200000000004</v>
      </c>
      <c r="O149" s="244">
        <f t="shared" si="37"/>
        <v>0.87314980017654498</v>
      </c>
      <c r="P149" s="244">
        <f t="shared" si="38"/>
        <v>0.46018514542244654</v>
      </c>
      <c r="Q149" s="244">
        <f t="shared" si="39"/>
        <v>2.8332294401008835E-2</v>
      </c>
      <c r="R149" s="245">
        <f t="shared" si="56"/>
        <v>1.3616672400000005</v>
      </c>
      <c r="S149" s="246">
        <f>+IFERROR(IF(D149=1,O149*VLOOKUP($C149,'IBNR+Freq'!$B$11:$J$350,9,FALSE)*10,O149*VLOOKUP($C149,'IBNR+Freq'!$B$11:$J$350,9,FALSE)),0)</f>
        <v>109763.66138019346</v>
      </c>
      <c r="T149" s="247">
        <f>+IFERROR(IF(D149=1,P149*VLOOKUP($C149,'IBNR+Freq'!$B$11:$J$350,9,FALSE)*10,P149*VLOOKUP($C149,'IBNR+Freq'!$B$11:$J$350,9,FALSE)),0)</f>
        <v>57849.874631055754</v>
      </c>
      <c r="U149" s="247">
        <f>+IFERROR(IF(D149=1,Q149*VLOOKUP($C149,'IBNR+Freq'!$B$11:$J$350,9,FALSE)*10,Q149*VLOOKUP($C149,'IBNR+Freq'!$B$11:$J$350,9,FALSE)),0)</f>
        <v>3561.652729150821</v>
      </c>
      <c r="V149" s="248">
        <f t="shared" si="57"/>
        <v>171175.18874040002</v>
      </c>
      <c r="W149" s="357">
        <f>+IFERROR(IF(D149=1,VLOOKUP(C149,'IBNR+Freq'!B$11:J$350,9,FALSE)*10,VLOOKUP(C149,'IBNR+Freq'!B$11:J$350,9,FALSE)),0)</f>
        <v>125710</v>
      </c>
      <c r="X149" s="247">
        <f t="shared" si="58"/>
        <v>136014.45028524593</v>
      </c>
      <c r="Y149" s="247">
        <f t="shared" si="59"/>
        <v>71685.098675409856</v>
      </c>
      <c r="Z149" s="247">
        <f t="shared" si="60"/>
        <v>4413.4482393442631</v>
      </c>
      <c r="AA149" s="229">
        <f>+IF($D149=1, _xlfn.XLOOKUP($W149,Credibility!B$12:B$112,Credibility!$E$12:$E$112,,-1,-2),_xlfn.XLOOKUP(X149*AA$4,Credibility!B$12:B$112,Credibility!$E$12:$E$112,,-1,-2))</f>
        <v>0</v>
      </c>
      <c r="AB149" s="225">
        <f>+IF($D149=1, _xlfn.XLOOKUP($W149,Credibility!C$12:C$112,Credibility!$E$12:$E$112,,-1,-2),_xlfn.XLOOKUP(Y149*AB$4,Credibility!C$12:C$112,Credibility!$E$12:$E$112,,-1,-2))</f>
        <v>0.02</v>
      </c>
      <c r="AC149" s="230">
        <f>+IF($D149=1, _xlfn.XLOOKUP($W149,Credibility!D$12:D$112,Credibility!$E$12:$E$112,,-1,-2),_xlfn.XLOOKUP(Z149*AC$4,Credibility!D$12:D$112,Credibility!$E$12:$E$112,,-1,-2))</f>
        <v>0.02</v>
      </c>
    </row>
    <row r="150" spans="2:29" x14ac:dyDescent="0.2">
      <c r="B150" s="474">
        <v>2</v>
      </c>
      <c r="C150" s="250">
        <v>668</v>
      </c>
      <c r="D150" s="250">
        <v>1</v>
      </c>
      <c r="E150" s="251">
        <f t="shared" si="50"/>
        <v>0.65400000000000003</v>
      </c>
      <c r="F150" s="245">
        <f>+IFERROR(VLOOKUP($C150,'PYV(Pre-Surcharge)'!$H$8:$M$350,2,FALSE),0)</f>
        <v>9.86</v>
      </c>
      <c r="G150" s="244">
        <f>+IFERROR(VLOOKUP($C150,'PYV(Pre-Surcharge)'!$H$8:$M490,4,FALSE),0)</f>
        <v>3.4769999999999999</v>
      </c>
      <c r="H150" s="244">
        <f>+IFERROR(VLOOKUP($C150,'PYV(Pre-Surcharge)'!$H$8:$M490,5,FALSE),0)</f>
        <v>2.36</v>
      </c>
      <c r="I150" s="244">
        <f>+IFERROR(VLOOKUP($C150,'PYV(Pre-Surcharge)'!$H$8:$M490,6,FALSE),0)</f>
        <v>0.14499999999999999</v>
      </c>
      <c r="J150" s="245">
        <f t="shared" si="51"/>
        <v>5.9819999999999993</v>
      </c>
      <c r="K150" s="244">
        <f t="shared" si="52"/>
        <v>3.7481153259779338</v>
      </c>
      <c r="L150" s="244">
        <f t="shared" si="53"/>
        <v>2.5440184553660985</v>
      </c>
      <c r="M150" s="244">
        <f t="shared" si="54"/>
        <v>0.15630621865596789</v>
      </c>
      <c r="N150" s="295">
        <f t="shared" si="55"/>
        <v>6.4484400000000006</v>
      </c>
      <c r="O150" s="244">
        <f t="shared" ref="O150:O213" si="61">+(K150*VLOOKUP($B150,$O$4:$P$6,2,FALSE))</f>
        <v>3.0247290680641927</v>
      </c>
      <c r="P150" s="244">
        <f t="shared" ref="P150:P213" si="62">+(L150*VLOOKUP($B150,$O$4:$P$6,2,FALSE))</f>
        <v>2.0530228934804415</v>
      </c>
      <c r="Q150" s="244">
        <f t="shared" ref="Q150:Q213" si="63">+(M150*VLOOKUP($B150,$O$4:$P$6,2,FALSE))</f>
        <v>0.1261391184553661</v>
      </c>
      <c r="R150" s="245">
        <f t="shared" si="56"/>
        <v>5.20389108</v>
      </c>
      <c r="S150" s="246">
        <f>+IFERROR(IF(D150=1,O150*VLOOKUP($C150,'IBNR+Freq'!$B$11:$J$350,9,FALSE)*10,O150*VLOOKUP($C150,'IBNR+Freq'!$B$11:$J$350,9,FALSE)),0)</f>
        <v>619041.05107001774</v>
      </c>
      <c r="T150" s="247">
        <f>+IFERROR(IF(D150=1,P150*VLOOKUP($C150,'IBNR+Freq'!$B$11:$J$350,9,FALSE)*10,P150*VLOOKUP($C150,'IBNR+Freq'!$B$11:$J$350,9,FALSE)),0)</f>
        <v>420171.66537970718</v>
      </c>
      <c r="U150" s="247">
        <f>+IFERROR(IF(D150=1,Q150*VLOOKUP($C150,'IBNR+Freq'!$B$11:$J$350,9,FALSE)*10,Q150*VLOOKUP($C150,'IBNR+Freq'!$B$11:$J$350,9,FALSE)),0)</f>
        <v>25815.631983075225</v>
      </c>
      <c r="V150" s="248">
        <f t="shared" si="57"/>
        <v>1065028.3484328003</v>
      </c>
      <c r="W150" s="357">
        <f>+IFERROR(IF(D150=1,VLOOKUP(C150,'IBNR+Freq'!B$11:J$350,9,FALSE)*10,VLOOKUP(C150,'IBNR+Freq'!B$11:J$350,9,FALSE)),0)</f>
        <v>204660</v>
      </c>
      <c r="X150" s="247">
        <f t="shared" si="58"/>
        <v>767089.28261464392</v>
      </c>
      <c r="Y150" s="247">
        <f t="shared" si="59"/>
        <v>520658.8170752257</v>
      </c>
      <c r="Z150" s="247">
        <f t="shared" si="60"/>
        <v>31989.630710130386</v>
      </c>
      <c r="AA150" s="229">
        <f>+IF($D150=1, _xlfn.XLOOKUP($W150,Credibility!B$12:B$112,Credibility!$E$12:$E$112,,-1,-2),_xlfn.XLOOKUP(X150*AA$4,Credibility!B$12:B$112,Credibility!$E$12:$E$112,,-1,-2))</f>
        <v>0.01</v>
      </c>
      <c r="AB150" s="225">
        <f>+IF($D150=1, _xlfn.XLOOKUP($W150,Credibility!C$12:C$112,Credibility!$E$12:$E$112,,-1,-2),_xlfn.XLOOKUP(Y150*AB$4,Credibility!C$12:C$112,Credibility!$E$12:$E$112,,-1,-2))</f>
        <v>0.02</v>
      </c>
      <c r="AC150" s="230">
        <f>+IF($D150=1, _xlfn.XLOOKUP($W150,Credibility!D$12:D$112,Credibility!$E$12:$E$112,,-1,-2),_xlfn.XLOOKUP(Z150*AC$4,Credibility!D$12:D$112,Credibility!$E$12:$E$112,,-1,-2))</f>
        <v>0.03</v>
      </c>
    </row>
    <row r="151" spans="2:29" x14ac:dyDescent="0.2">
      <c r="B151" s="474">
        <v>2</v>
      </c>
      <c r="C151" s="250">
        <v>669</v>
      </c>
      <c r="D151" s="250">
        <v>1</v>
      </c>
      <c r="E151" s="251">
        <f t="shared" si="50"/>
        <v>0.65400000000000003</v>
      </c>
      <c r="F151" s="245">
        <f>+IFERROR(VLOOKUP($C151,'PYV(Pre-Surcharge)'!$H$8:$M$350,2,FALSE),0)</f>
        <v>8.93</v>
      </c>
      <c r="G151" s="244">
        <f>+IFERROR(VLOOKUP($C151,'PYV(Pre-Surcharge)'!$H$8:$M491,4,FALSE),0)</f>
        <v>4.12</v>
      </c>
      <c r="H151" s="244">
        <f>+IFERROR(VLOOKUP($C151,'PYV(Pre-Surcharge)'!$H$8:$M491,5,FALSE),0)</f>
        <v>1.4339999999999999</v>
      </c>
      <c r="I151" s="244">
        <f>+IFERROR(VLOOKUP($C151,'PYV(Pre-Surcharge)'!$H$8:$M491,6,FALSE),0)</f>
        <v>0.108</v>
      </c>
      <c r="J151" s="245">
        <f t="shared" si="51"/>
        <v>5.6619999999999999</v>
      </c>
      <c r="K151" s="244">
        <f t="shared" si="52"/>
        <v>4.2496832214765101</v>
      </c>
      <c r="L151" s="244">
        <f t="shared" si="53"/>
        <v>1.4791373154362417</v>
      </c>
      <c r="M151" s="244">
        <f t="shared" si="54"/>
        <v>0.11139946308724832</v>
      </c>
      <c r="N151" s="295">
        <f t="shared" si="55"/>
        <v>5.8402199999999995</v>
      </c>
      <c r="O151" s="244">
        <f t="shared" si="61"/>
        <v>3.4294943597315437</v>
      </c>
      <c r="P151" s="244">
        <f t="shared" si="62"/>
        <v>1.1936638135570472</v>
      </c>
      <c r="Q151" s="244">
        <f t="shared" si="63"/>
        <v>8.9899366711409398E-2</v>
      </c>
      <c r="R151" s="245">
        <f t="shared" si="56"/>
        <v>4.7130575400000003</v>
      </c>
      <c r="S151" s="246">
        <f>+IFERROR(IF(D151=1,O151*VLOOKUP($C151,'IBNR+Freq'!$B$11:$J$350,9,FALSE)*10,O151*VLOOKUP($C151,'IBNR+Freq'!$B$11:$J$350,9,FALSE)),0)</f>
        <v>94722.634215785234</v>
      </c>
      <c r="T151" s="247">
        <f>+IFERROR(IF(D151=1,P151*VLOOKUP($C151,'IBNR+Freq'!$B$11:$J$350,9,FALSE)*10,P151*VLOOKUP($C151,'IBNR+Freq'!$B$11:$J$350,9,FALSE)),0)</f>
        <v>32968.994530445641</v>
      </c>
      <c r="U151" s="247">
        <f>+IFERROR(IF(D151=1,Q151*VLOOKUP($C151,'IBNR+Freq'!$B$11:$J$350,9,FALSE)*10,Q151*VLOOKUP($C151,'IBNR+Freq'!$B$11:$J$350,9,FALSE)),0)</f>
        <v>2483.0205085691277</v>
      </c>
      <c r="V151" s="248">
        <f t="shared" si="57"/>
        <v>130174.64925480001</v>
      </c>
      <c r="W151" s="357">
        <f>+IFERROR(IF(D151=1,VLOOKUP(C151,'IBNR+Freq'!B$11:J$350,9,FALSE)*10,VLOOKUP(C151,'IBNR+Freq'!B$11:J$350,9,FALSE)),0)</f>
        <v>27620</v>
      </c>
      <c r="X151" s="247">
        <f t="shared" si="58"/>
        <v>117376.25057718121</v>
      </c>
      <c r="Y151" s="247">
        <f t="shared" si="59"/>
        <v>40853.772652348998</v>
      </c>
      <c r="Z151" s="247">
        <f t="shared" si="60"/>
        <v>3076.8531704697989</v>
      </c>
      <c r="AA151" s="229">
        <f>+IF($D151=1, _xlfn.XLOOKUP($W151,Credibility!B$12:B$112,Credibility!$E$12:$E$112,,-1,-2),_xlfn.XLOOKUP(X151*AA$4,Credibility!B$12:B$112,Credibility!$E$12:$E$112,,-1,-2))</f>
        <v>0</v>
      </c>
      <c r="AB151" s="225">
        <f>+IF($D151=1, _xlfn.XLOOKUP($W151,Credibility!C$12:C$112,Credibility!$E$12:$E$112,,-1,-2),_xlfn.XLOOKUP(Y151*AB$4,Credibility!C$12:C$112,Credibility!$E$12:$E$112,,-1,-2))</f>
        <v>0.01</v>
      </c>
      <c r="AC151" s="230">
        <f>+IF($D151=1, _xlfn.XLOOKUP($W151,Credibility!D$12:D$112,Credibility!$E$12:$E$112,,-1,-2),_xlfn.XLOOKUP(Z151*AC$4,Credibility!D$12:D$112,Credibility!$E$12:$E$112,,-1,-2))</f>
        <v>0.01</v>
      </c>
    </row>
    <row r="152" spans="2:29" x14ac:dyDescent="0.2">
      <c r="B152" s="474">
        <v>2</v>
      </c>
      <c r="C152" s="250">
        <v>670</v>
      </c>
      <c r="D152" s="250">
        <v>1</v>
      </c>
      <c r="E152" s="251">
        <f t="shared" si="50"/>
        <v>0.65400000000000003</v>
      </c>
      <c r="F152" s="245">
        <f>+IFERROR(VLOOKUP($C152,'PYV(Pre-Surcharge)'!$H$8:$M$350,2,FALSE),0)</f>
        <v>7.81</v>
      </c>
      <c r="G152" s="244">
        <f>+IFERROR(VLOOKUP($C152,'PYV(Pre-Surcharge)'!$H$8:$M492,4,FALSE),0)</f>
        <v>2.589</v>
      </c>
      <c r="H152" s="244">
        <f>+IFERROR(VLOOKUP($C152,'PYV(Pre-Surcharge)'!$H$8:$M492,5,FALSE),0)</f>
        <v>2.1080000000000001</v>
      </c>
      <c r="I152" s="244">
        <f>+IFERROR(VLOOKUP($C152,'PYV(Pre-Surcharge)'!$H$8:$M492,6,FALSE),0)</f>
        <v>0.11600000000000001</v>
      </c>
      <c r="J152" s="245">
        <f t="shared" si="51"/>
        <v>4.8129999999999997</v>
      </c>
      <c r="K152" s="244">
        <f t="shared" si="52"/>
        <v>2.7475459921047163</v>
      </c>
      <c r="L152" s="244">
        <f t="shared" si="53"/>
        <v>2.2370903635985875</v>
      </c>
      <c r="M152" s="244">
        <f t="shared" si="54"/>
        <v>0.12310364429669647</v>
      </c>
      <c r="N152" s="295">
        <f t="shared" si="55"/>
        <v>5.1077399999999997</v>
      </c>
      <c r="O152" s="244">
        <f t="shared" si="61"/>
        <v>2.2172696156285063</v>
      </c>
      <c r="P152" s="244">
        <f t="shared" si="62"/>
        <v>1.8053319234240601</v>
      </c>
      <c r="Q152" s="244">
        <f t="shared" si="63"/>
        <v>9.934464094743406E-2</v>
      </c>
      <c r="R152" s="245">
        <f t="shared" si="56"/>
        <v>4.1219461800000001</v>
      </c>
      <c r="S152" s="246">
        <f>+IFERROR(IF(D152=1,O152*VLOOKUP($C152,'IBNR+Freq'!$B$11:$J$350,9,FALSE)*10,O152*VLOOKUP($C152,'IBNR+Freq'!$B$11:$J$350,9,FALSE)),0)</f>
        <v>632320.94898493739</v>
      </c>
      <c r="T152" s="247">
        <f>+IFERROR(IF(D152=1,P152*VLOOKUP($C152,'IBNR+Freq'!$B$11:$J$350,9,FALSE)*10,P152*VLOOKUP($C152,'IBNR+Freq'!$B$11:$J$350,9,FALSE)),0)</f>
        <v>514844.55792207341</v>
      </c>
      <c r="U152" s="247">
        <f>+IFERROR(IF(D152=1,Q152*VLOOKUP($C152,'IBNR+Freq'!$B$11:$J$350,9,FALSE)*10,Q152*VLOOKUP($C152,'IBNR+Freq'!$B$11:$J$350,9,FALSE)),0)</f>
        <v>28331.104705389243</v>
      </c>
      <c r="V152" s="248">
        <f t="shared" si="57"/>
        <v>1175496.6116124003</v>
      </c>
      <c r="W152" s="357">
        <f>+IFERROR(IF(D152=1,VLOOKUP(C152,'IBNR+Freq'!B$11:J$350,9,FALSE)*10,VLOOKUP(C152,'IBNR+Freq'!B$11:J$350,9,FALSE)),0)</f>
        <v>285180</v>
      </c>
      <c r="X152" s="247">
        <f t="shared" si="58"/>
        <v>783545.166028423</v>
      </c>
      <c r="Y152" s="247">
        <f t="shared" si="59"/>
        <v>637973.42989104521</v>
      </c>
      <c r="Z152" s="247">
        <f t="shared" si="60"/>
        <v>35106.697280531902</v>
      </c>
      <c r="AA152" s="229">
        <f>+IF($D152=1, _xlfn.XLOOKUP($W152,Credibility!B$12:B$112,Credibility!$E$12:$E$112,,-1,-2),_xlfn.XLOOKUP(X152*AA$4,Credibility!B$12:B$112,Credibility!$E$12:$E$112,,-1,-2))</f>
        <v>0.01</v>
      </c>
      <c r="AB152" s="225">
        <f>+IF($D152=1, _xlfn.XLOOKUP($W152,Credibility!C$12:C$112,Credibility!$E$12:$E$112,,-1,-2),_xlfn.XLOOKUP(Y152*AB$4,Credibility!C$12:C$112,Credibility!$E$12:$E$112,,-1,-2))</f>
        <v>0.03</v>
      </c>
      <c r="AC152" s="230">
        <f>+IF($D152=1, _xlfn.XLOOKUP($W152,Credibility!D$12:D$112,Credibility!$E$12:$E$112,,-1,-2),_xlfn.XLOOKUP(Z152*AC$4,Credibility!D$12:D$112,Credibility!$E$12:$E$112,,-1,-2))</f>
        <v>0.03</v>
      </c>
    </row>
    <row r="153" spans="2:29" x14ac:dyDescent="0.2">
      <c r="B153" s="474">
        <v>2</v>
      </c>
      <c r="C153" s="250">
        <v>673</v>
      </c>
      <c r="D153" s="250">
        <v>1</v>
      </c>
      <c r="E153" s="251">
        <f t="shared" si="50"/>
        <v>0.65400000000000003</v>
      </c>
      <c r="F153" s="245">
        <f>+IFERROR(VLOOKUP($C153,'PYV(Pre-Surcharge)'!$H$8:$M$350,2,FALSE),0)</f>
        <v>7.71</v>
      </c>
      <c r="G153" s="244">
        <f>+IFERROR(VLOOKUP($C153,'PYV(Pre-Surcharge)'!$H$8:$M493,4,FALSE),0)</f>
        <v>2.9929999999999999</v>
      </c>
      <c r="H153" s="244">
        <f>+IFERROR(VLOOKUP($C153,'PYV(Pre-Surcharge)'!$H$8:$M493,5,FALSE),0)</f>
        <v>1.647</v>
      </c>
      <c r="I153" s="244">
        <f>+IFERROR(VLOOKUP($C153,'PYV(Pre-Surcharge)'!$H$8:$M493,6,FALSE),0)</f>
        <v>0.153</v>
      </c>
      <c r="J153" s="245">
        <f t="shared" si="51"/>
        <v>4.7929999999999993</v>
      </c>
      <c r="K153" s="244">
        <f t="shared" si="52"/>
        <v>3.1487009430419368</v>
      </c>
      <c r="L153" s="244">
        <f t="shared" si="53"/>
        <v>1.7326797371166287</v>
      </c>
      <c r="M153" s="244">
        <f t="shared" si="54"/>
        <v>0.16095931984143544</v>
      </c>
      <c r="N153" s="295">
        <f t="shared" si="55"/>
        <v>5.0423400000000012</v>
      </c>
      <c r="O153" s="244">
        <f t="shared" si="61"/>
        <v>2.5410016610348434</v>
      </c>
      <c r="P153" s="244">
        <f t="shared" si="62"/>
        <v>1.3982725478531195</v>
      </c>
      <c r="Q153" s="244">
        <f t="shared" si="63"/>
        <v>0.12989417111203841</v>
      </c>
      <c r="R153" s="245">
        <f t="shared" si="56"/>
        <v>4.0691683800000016</v>
      </c>
      <c r="S153" s="246">
        <f>+IFERROR(IF(D153=1,O153*VLOOKUP($C153,'IBNR+Freq'!$B$11:$J$350,9,FALSE)*10,O153*VLOOKUP($C153,'IBNR+Freq'!$B$11:$J$350,9,FALSE)),0)</f>
        <v>344509.00520310411</v>
      </c>
      <c r="T153" s="247">
        <f>+IFERROR(IF(D153=1,P153*VLOOKUP($C153,'IBNR+Freq'!$B$11:$J$350,9,FALSE)*10,P153*VLOOKUP($C153,'IBNR+Freq'!$B$11:$J$350,9,FALSE)),0)</f>
        <v>189577.79203792594</v>
      </c>
      <c r="U153" s="247">
        <f>+IFERROR(IF(D153=1,Q153*VLOOKUP($C153,'IBNR+Freq'!$B$11:$J$350,9,FALSE)*10,Q153*VLOOKUP($C153,'IBNR+Freq'!$B$11:$J$350,9,FALSE)),0)</f>
        <v>17611.051719370167</v>
      </c>
      <c r="V153" s="248">
        <f t="shared" si="57"/>
        <v>551697.84896040021</v>
      </c>
      <c r="W153" s="357">
        <f>+IFERROR(IF(D153=1,VLOOKUP(C153,'IBNR+Freq'!B$11:J$350,9,FALSE)*10,VLOOKUP(C153,'IBNR+Freq'!B$11:J$350,9,FALSE)),0)</f>
        <v>135580</v>
      </c>
      <c r="X153" s="247">
        <f t="shared" si="58"/>
        <v>426900.87385762582</v>
      </c>
      <c r="Y153" s="247">
        <f t="shared" si="59"/>
        <v>234916.71875827253</v>
      </c>
      <c r="Z153" s="247">
        <f t="shared" si="60"/>
        <v>21822.864584101815</v>
      </c>
      <c r="AA153" s="229">
        <f>+IF($D153=1, _xlfn.XLOOKUP($W153,Credibility!B$12:B$112,Credibility!$E$12:$E$112,,-1,-2),_xlfn.XLOOKUP(X153*AA$4,Credibility!B$12:B$112,Credibility!$E$12:$E$112,,-1,-2))</f>
        <v>0.01</v>
      </c>
      <c r="AB153" s="225">
        <f>+IF($D153=1, _xlfn.XLOOKUP($W153,Credibility!C$12:C$112,Credibility!$E$12:$E$112,,-1,-2),_xlfn.XLOOKUP(Y153*AB$4,Credibility!C$12:C$112,Credibility!$E$12:$E$112,,-1,-2))</f>
        <v>0.02</v>
      </c>
      <c r="AC153" s="230">
        <f>+IF($D153=1, _xlfn.XLOOKUP($W153,Credibility!D$12:D$112,Credibility!$E$12:$E$112,,-1,-2),_xlfn.XLOOKUP(Z153*AC$4,Credibility!D$12:D$112,Credibility!$E$12:$E$112,,-1,-2))</f>
        <v>0.02</v>
      </c>
    </row>
    <row r="154" spans="2:29" x14ac:dyDescent="0.2">
      <c r="B154" s="474">
        <v>2</v>
      </c>
      <c r="C154" s="250">
        <v>674</v>
      </c>
      <c r="D154" s="250">
        <v>1</v>
      </c>
      <c r="E154" s="251">
        <f t="shared" si="50"/>
        <v>0.65400000000000003</v>
      </c>
      <c r="F154" s="245">
        <f>+IFERROR(VLOOKUP($C154,'PYV(Pre-Surcharge)'!$H$8:$M$350,2,FALSE),0)</f>
        <v>6.79</v>
      </c>
      <c r="G154" s="244">
        <f>+IFERROR(VLOOKUP($C154,'PYV(Pre-Surcharge)'!$H$8:$M494,4,FALSE),0)</f>
        <v>2.258</v>
      </c>
      <c r="H154" s="244">
        <f>+IFERROR(VLOOKUP($C154,'PYV(Pre-Surcharge)'!$H$8:$M494,5,FALSE),0)</f>
        <v>1.768</v>
      </c>
      <c r="I154" s="244">
        <f>+IFERROR(VLOOKUP($C154,'PYV(Pre-Surcharge)'!$H$8:$M494,6,FALSE),0)</f>
        <v>0.22500000000000001</v>
      </c>
      <c r="J154" s="245">
        <f t="shared" si="51"/>
        <v>4.2509999999999994</v>
      </c>
      <c r="K154" s="244">
        <f t="shared" si="52"/>
        <v>2.3587415384615391</v>
      </c>
      <c r="L154" s="244">
        <f t="shared" si="53"/>
        <v>1.8468800000000003</v>
      </c>
      <c r="M154" s="244">
        <f t="shared" si="54"/>
        <v>0.23503846153846158</v>
      </c>
      <c r="N154" s="295">
        <f t="shared" si="55"/>
        <v>4.4406600000000012</v>
      </c>
      <c r="O154" s="244">
        <f t="shared" si="61"/>
        <v>1.9035044215384622</v>
      </c>
      <c r="P154" s="244">
        <f t="shared" si="62"/>
        <v>1.4904321600000003</v>
      </c>
      <c r="Q154" s="244">
        <f t="shared" si="63"/>
        <v>0.18967603846153852</v>
      </c>
      <c r="R154" s="245">
        <f t="shared" si="56"/>
        <v>3.5836126200000011</v>
      </c>
      <c r="S154" s="246">
        <f>+IFERROR(IF(D154=1,O154*VLOOKUP($C154,'IBNR+Freq'!$B$11:$J$350,9,FALSE)*10,O154*VLOOKUP($C154,'IBNR+Freq'!$B$11:$J$350,9,FALSE)),0)</f>
        <v>155478.24115126158</v>
      </c>
      <c r="T154" s="247">
        <f>+IFERROR(IF(D154=1,P154*VLOOKUP($C154,'IBNR+Freq'!$B$11:$J$350,9,FALSE)*10,P154*VLOOKUP($C154,'IBNR+Freq'!$B$11:$J$350,9,FALSE)),0)</f>
        <v>121738.49882880002</v>
      </c>
      <c r="U154" s="247">
        <f>+IFERROR(IF(D154=1,Q154*VLOOKUP($C154,'IBNR+Freq'!$B$11:$J$350,9,FALSE)*10,Q154*VLOOKUP($C154,'IBNR+Freq'!$B$11:$J$350,9,FALSE)),0)</f>
        <v>15492.738821538467</v>
      </c>
      <c r="V154" s="248">
        <f t="shared" si="57"/>
        <v>292709.47880160005</v>
      </c>
      <c r="W154" s="357">
        <f>+IFERROR(IF(D154=1,VLOOKUP(C154,'IBNR+Freq'!B$11:J$350,9,FALSE)*10,VLOOKUP(C154,'IBNR+Freq'!B$11:J$350,9,FALSE)),0)</f>
        <v>81680</v>
      </c>
      <c r="X154" s="247">
        <f t="shared" si="58"/>
        <v>192662.00886153852</v>
      </c>
      <c r="Y154" s="247">
        <f t="shared" si="59"/>
        <v>150853.15840000001</v>
      </c>
      <c r="Z154" s="247">
        <f t="shared" si="60"/>
        <v>19197.941538461542</v>
      </c>
      <c r="AA154" s="229">
        <f>+IF($D154=1, _xlfn.XLOOKUP($W154,Credibility!B$12:B$112,Credibility!$E$12:$E$112,,-1,-2),_xlfn.XLOOKUP(X154*AA$4,Credibility!B$12:B$112,Credibility!$E$12:$E$112,,-1,-2))</f>
        <v>0</v>
      </c>
      <c r="AB154" s="225">
        <f>+IF($D154=1, _xlfn.XLOOKUP($W154,Credibility!C$12:C$112,Credibility!$E$12:$E$112,,-1,-2),_xlfn.XLOOKUP(Y154*AB$4,Credibility!C$12:C$112,Credibility!$E$12:$E$112,,-1,-2))</f>
        <v>0.01</v>
      </c>
      <c r="AC154" s="230">
        <f>+IF($D154=1, _xlfn.XLOOKUP($W154,Credibility!D$12:D$112,Credibility!$E$12:$E$112,,-1,-2),_xlfn.XLOOKUP(Z154*AC$4,Credibility!D$12:D$112,Credibility!$E$12:$E$112,,-1,-2))</f>
        <v>0.01</v>
      </c>
    </row>
    <row r="155" spans="2:29" x14ac:dyDescent="0.2">
      <c r="B155" s="474">
        <v>2</v>
      </c>
      <c r="C155" s="250">
        <v>675</v>
      </c>
      <c r="D155" s="250">
        <v>1</v>
      </c>
      <c r="E155" s="251">
        <f t="shared" si="50"/>
        <v>0.65400000000000003</v>
      </c>
      <c r="F155" s="245">
        <f>+IFERROR(VLOOKUP($C155,'PYV(Pre-Surcharge)'!$H$8:$M$350,2,FALSE),0)</f>
        <v>4.55</v>
      </c>
      <c r="G155" s="244">
        <f>+IFERROR(VLOOKUP($C155,'PYV(Pre-Surcharge)'!$H$8:$M495,4,FALSE),0)</f>
        <v>2.0569999999999999</v>
      </c>
      <c r="H155" s="244">
        <f>+IFERROR(VLOOKUP($C155,'PYV(Pre-Surcharge)'!$H$8:$M495,5,FALSE),0)</f>
        <v>0.80700000000000005</v>
      </c>
      <c r="I155" s="244">
        <f>+IFERROR(VLOOKUP($C155,'PYV(Pre-Surcharge)'!$H$8:$M495,6,FALSE),0)</f>
        <v>0.10199999999999999</v>
      </c>
      <c r="J155" s="245">
        <f t="shared" si="51"/>
        <v>2.9659999999999997</v>
      </c>
      <c r="K155" s="244">
        <f t="shared" si="52"/>
        <v>2.0637272083614295</v>
      </c>
      <c r="L155" s="244">
        <f t="shared" si="53"/>
        <v>0.80963921105866488</v>
      </c>
      <c r="M155" s="244">
        <f t="shared" si="54"/>
        <v>0.10233358057990559</v>
      </c>
      <c r="N155" s="295">
        <f t="shared" si="55"/>
        <v>2.9757000000000002</v>
      </c>
      <c r="O155" s="244">
        <f t="shared" si="61"/>
        <v>1.6654278571476737</v>
      </c>
      <c r="P155" s="244">
        <f t="shared" si="62"/>
        <v>0.6533788433243426</v>
      </c>
      <c r="Q155" s="244">
        <f t="shared" si="63"/>
        <v>8.2583199527983819E-2</v>
      </c>
      <c r="R155" s="245">
        <f t="shared" si="56"/>
        <v>2.4013899000000003</v>
      </c>
      <c r="S155" s="246">
        <f>+IFERROR(IF(D155=1,O155*VLOOKUP($C155,'IBNR+Freq'!$B$11:$J$350,9,FALSE)*10,O155*VLOOKUP($C155,'IBNR+Freq'!$B$11:$J$350,9,FALSE)),0)</f>
        <v>5741562.5375166051</v>
      </c>
      <c r="T155" s="247">
        <f>+IFERROR(IF(D155=1,P155*VLOOKUP($C155,'IBNR+Freq'!$B$11:$J$350,9,FALSE)*10,P155*VLOOKUP($C155,'IBNR+Freq'!$B$11:$J$350,9,FALSE)),0)</f>
        <v>2252523.5623606709</v>
      </c>
      <c r="U155" s="247">
        <f>+IFERROR(IF(D155=1,Q155*VLOOKUP($C155,'IBNR+Freq'!$B$11:$J$350,9,FALSE)*10,Q155*VLOOKUP($C155,'IBNR+Freq'!$B$11:$J$350,9,FALSE)),0)</f>
        <v>284705.58037272422</v>
      </c>
      <c r="V155" s="248">
        <f t="shared" si="57"/>
        <v>8278791.6802500002</v>
      </c>
      <c r="W155" s="357">
        <f>+IFERROR(IF(D155=1,VLOOKUP(C155,'IBNR+Freq'!B$11:J$350,9,FALSE)*10,VLOOKUP(C155,'IBNR+Freq'!B$11:J$350,9,FALSE)),0)</f>
        <v>3447500</v>
      </c>
      <c r="X155" s="247">
        <f t="shared" si="58"/>
        <v>7114699.550826028</v>
      </c>
      <c r="Y155" s="247">
        <f t="shared" si="59"/>
        <v>2791231.1801247471</v>
      </c>
      <c r="Z155" s="247">
        <f t="shared" si="60"/>
        <v>352795.0190492245</v>
      </c>
      <c r="AA155" s="229">
        <f>+IF($D155=1, _xlfn.XLOOKUP($W155,Credibility!B$12:B$112,Credibility!$E$12:$E$112,,-1,-2),_xlfn.XLOOKUP(X155*AA$4,Credibility!B$12:B$112,Credibility!$E$12:$E$112,,-1,-2))</f>
        <v>0.04</v>
      </c>
      <c r="AB155" s="225">
        <f>+IF($D155=1, _xlfn.XLOOKUP($W155,Credibility!C$12:C$112,Credibility!$E$12:$E$112,,-1,-2),_xlfn.XLOOKUP(Y155*AB$4,Credibility!C$12:C$112,Credibility!$E$12:$E$112,,-1,-2))</f>
        <v>0.15</v>
      </c>
      <c r="AC155" s="230">
        <f>+IF($D155=1, _xlfn.XLOOKUP($W155,Credibility!D$12:D$112,Credibility!$E$12:$E$112,,-1,-2),_xlfn.XLOOKUP(Z155*AC$4,Credibility!D$12:D$112,Credibility!$E$12:$E$112,,-1,-2))</f>
        <v>0.17</v>
      </c>
    </row>
    <row r="156" spans="2:29" x14ac:dyDescent="0.2">
      <c r="B156" s="474">
        <v>2</v>
      </c>
      <c r="C156" s="250">
        <v>676</v>
      </c>
      <c r="D156" s="250">
        <v>1</v>
      </c>
      <c r="E156" s="251">
        <f t="shared" si="50"/>
        <v>0.65400000000000003</v>
      </c>
      <c r="F156" s="245">
        <f>+IFERROR(VLOOKUP($C156,'PYV(Pre-Surcharge)'!$H$8:$M$350,2,FALSE),0)</f>
        <v>6.28</v>
      </c>
      <c r="G156" s="244">
        <f>+IFERROR(VLOOKUP($C156,'PYV(Pre-Surcharge)'!$H$8:$M496,4,FALSE),0)</f>
        <v>2.4820000000000002</v>
      </c>
      <c r="H156" s="244">
        <f>+IFERROR(VLOOKUP($C156,'PYV(Pre-Surcharge)'!$H$8:$M496,5,FALSE),0)</f>
        <v>1.3049999999999999</v>
      </c>
      <c r="I156" s="244">
        <f>+IFERROR(VLOOKUP($C156,'PYV(Pre-Surcharge)'!$H$8:$M496,6,FALSE),0)</f>
        <v>9.7000000000000003E-2</v>
      </c>
      <c r="J156" s="245">
        <f t="shared" si="51"/>
        <v>3.8839999999999999</v>
      </c>
      <c r="K156" s="244">
        <f t="shared" si="52"/>
        <v>2.6245808032955722</v>
      </c>
      <c r="L156" s="244">
        <f t="shared" si="53"/>
        <v>1.3799669412976314</v>
      </c>
      <c r="M156" s="244">
        <f t="shared" si="54"/>
        <v>0.10257225540679712</v>
      </c>
      <c r="N156" s="295">
        <f t="shared" si="55"/>
        <v>4.107120000000001</v>
      </c>
      <c r="O156" s="244">
        <f t="shared" si="61"/>
        <v>2.1180367082595271</v>
      </c>
      <c r="P156" s="244">
        <f t="shared" si="62"/>
        <v>1.1136333216271885</v>
      </c>
      <c r="Q156" s="244">
        <f t="shared" si="63"/>
        <v>8.2775810113285289E-2</v>
      </c>
      <c r="R156" s="245">
        <f t="shared" si="56"/>
        <v>3.3144458400000008</v>
      </c>
      <c r="S156" s="246">
        <f>+IFERROR(IF(D156=1,O156*VLOOKUP($C156,'IBNR+Freq'!$B$11:$J$350,9,FALSE)*10,O156*VLOOKUP($C156,'IBNR+Freq'!$B$11:$J$350,9,FALSE)),0)</f>
        <v>603513.37965146964</v>
      </c>
      <c r="T156" s="247">
        <f>+IFERROR(IF(D156=1,P156*VLOOKUP($C156,'IBNR+Freq'!$B$11:$J$350,9,FALSE)*10,P156*VLOOKUP($C156,'IBNR+Freq'!$B$11:$J$350,9,FALSE)),0)</f>
        <v>317318.67866445112</v>
      </c>
      <c r="U156" s="247">
        <f>+IFERROR(IF(D156=1,Q156*VLOOKUP($C156,'IBNR+Freq'!$B$11:$J$350,9,FALSE)*10,Q156*VLOOKUP($C156,'IBNR+Freq'!$B$11:$J$350,9,FALSE)),0)</f>
        <v>23586.139333679512</v>
      </c>
      <c r="V156" s="248">
        <f t="shared" si="57"/>
        <v>944418.19764960022</v>
      </c>
      <c r="W156" s="357">
        <f>+IFERROR(IF(D156=1,VLOOKUP(C156,'IBNR+Freq'!B$11:J$350,9,FALSE)*10,VLOOKUP(C156,'IBNR+Freq'!B$11:J$350,9,FALSE)),0)</f>
        <v>284940</v>
      </c>
      <c r="X156" s="247">
        <f t="shared" si="58"/>
        <v>747848.05409104039</v>
      </c>
      <c r="Y156" s="247">
        <f t="shared" si="59"/>
        <v>393207.78025334713</v>
      </c>
      <c r="Z156" s="247">
        <f t="shared" si="60"/>
        <v>29226.938455612773</v>
      </c>
      <c r="AA156" s="229">
        <f>+IF($D156=1, _xlfn.XLOOKUP($W156,Credibility!B$12:B$112,Credibility!$E$12:$E$112,,-1,-2),_xlfn.XLOOKUP(X156*AA$4,Credibility!B$12:B$112,Credibility!$E$12:$E$112,,-1,-2))</f>
        <v>0.01</v>
      </c>
      <c r="AB156" s="225">
        <f>+IF($D156=1, _xlfn.XLOOKUP($W156,Credibility!C$12:C$112,Credibility!$E$12:$E$112,,-1,-2),_xlfn.XLOOKUP(Y156*AB$4,Credibility!C$12:C$112,Credibility!$E$12:$E$112,,-1,-2))</f>
        <v>0.03</v>
      </c>
      <c r="AC156" s="230">
        <f>+IF($D156=1, _xlfn.XLOOKUP($W156,Credibility!D$12:D$112,Credibility!$E$12:$E$112,,-1,-2),_xlfn.XLOOKUP(Z156*AC$4,Credibility!D$12:D$112,Credibility!$E$12:$E$112,,-1,-2))</f>
        <v>0.03</v>
      </c>
    </row>
    <row r="157" spans="2:29" x14ac:dyDescent="0.2">
      <c r="B157" s="474">
        <v>2</v>
      </c>
      <c r="C157" s="250">
        <v>677</v>
      </c>
      <c r="D157" s="250">
        <v>1</v>
      </c>
      <c r="E157" s="251">
        <f t="shared" si="50"/>
        <v>0.65400000000000003</v>
      </c>
      <c r="F157" s="245">
        <f>+IFERROR(VLOOKUP($C157,'PYV(Pre-Surcharge)'!$H$8:$M$350,2,FALSE),0)</f>
        <v>3.66</v>
      </c>
      <c r="G157" s="244">
        <f>+IFERROR(VLOOKUP($C157,'PYV(Pre-Surcharge)'!$H$8:$M497,4,FALSE),0)</f>
        <v>1.8660000000000001</v>
      </c>
      <c r="H157" s="244">
        <f>+IFERROR(VLOOKUP($C157,'PYV(Pre-Surcharge)'!$H$8:$M497,5,FALSE),0)</f>
        <v>0.46600000000000003</v>
      </c>
      <c r="I157" s="244">
        <f>+IFERROR(VLOOKUP($C157,'PYV(Pre-Surcharge)'!$H$8:$M497,6,FALSE),0)</f>
        <v>5.0999999999999997E-2</v>
      </c>
      <c r="J157" s="245">
        <f t="shared" si="51"/>
        <v>2.3830000000000005</v>
      </c>
      <c r="K157" s="244">
        <f t="shared" si="52"/>
        <v>1.8743316156105747</v>
      </c>
      <c r="L157" s="244">
        <f t="shared" si="53"/>
        <v>0.46808067142257648</v>
      </c>
      <c r="M157" s="244">
        <f t="shared" si="54"/>
        <v>5.1227712966848492E-2</v>
      </c>
      <c r="N157" s="295">
        <f t="shared" si="55"/>
        <v>2.39364</v>
      </c>
      <c r="O157" s="244">
        <f t="shared" si="61"/>
        <v>1.5125856137977338</v>
      </c>
      <c r="P157" s="244">
        <f t="shared" si="62"/>
        <v>0.37774110183801923</v>
      </c>
      <c r="Q157" s="244">
        <f t="shared" si="63"/>
        <v>4.1340764364246732E-2</v>
      </c>
      <c r="R157" s="245">
        <f t="shared" si="56"/>
        <v>1.9316674799999998</v>
      </c>
      <c r="S157" s="246">
        <f>+IFERROR(IF(D157=1,O157*VLOOKUP($C157,'IBNR+Freq'!$B$11:$J$350,9,FALSE)*10,O157*VLOOKUP($C157,'IBNR+Freq'!$B$11:$J$350,9,FALSE)),0)</f>
        <v>1728597.9653041882</v>
      </c>
      <c r="T157" s="247">
        <f>+IFERROR(IF(D157=1,P157*VLOOKUP($C157,'IBNR+Freq'!$B$11:$J$350,9,FALSE)*10,P157*VLOOKUP($C157,'IBNR+Freq'!$B$11:$J$350,9,FALSE)),0)</f>
        <v>431686.30859150673</v>
      </c>
      <c r="U157" s="247">
        <f>+IFERROR(IF(D157=1,Q157*VLOOKUP($C157,'IBNR+Freq'!$B$11:$J$350,9,FALSE)*10,Q157*VLOOKUP($C157,'IBNR+Freq'!$B$11:$J$350,9,FALSE)),0)</f>
        <v>47244.638923104809</v>
      </c>
      <c r="V157" s="248">
        <f t="shared" si="57"/>
        <v>2207528.9128187997</v>
      </c>
      <c r="W157" s="357">
        <f>+IFERROR(IF(D157=1,VLOOKUP(C157,'IBNR+Freq'!B$11:J$350,9,FALSE)*10,VLOOKUP(C157,'IBNR+Freq'!B$11:J$350,9,FALSE)),0)</f>
        <v>1142810</v>
      </c>
      <c r="X157" s="247">
        <f t="shared" si="58"/>
        <v>2142004.9136359207</v>
      </c>
      <c r="Y157" s="247">
        <f t="shared" si="59"/>
        <v>534927.27210843458</v>
      </c>
      <c r="Z157" s="247">
        <f t="shared" si="60"/>
        <v>58543.542655644123</v>
      </c>
      <c r="AA157" s="229">
        <f>+IF($D157=1, _xlfn.XLOOKUP($W157,Credibility!B$12:B$112,Credibility!$E$12:$E$112,,-1,-2),_xlfn.XLOOKUP(X157*AA$4,Credibility!B$12:B$112,Credibility!$E$12:$E$112,,-1,-2))</f>
        <v>0.02</v>
      </c>
      <c r="AB157" s="225">
        <f>+IF($D157=1, _xlfn.XLOOKUP($W157,Credibility!C$12:C$112,Credibility!$E$12:$E$112,,-1,-2),_xlfn.XLOOKUP(Y157*AB$4,Credibility!C$12:C$112,Credibility!$E$12:$E$112,,-1,-2))</f>
        <v>7.0000000000000007E-2</v>
      </c>
      <c r="AC157" s="230">
        <f>+IF($D157=1, _xlfn.XLOOKUP($W157,Credibility!D$12:D$112,Credibility!$E$12:$E$112,,-1,-2),_xlfn.XLOOKUP(Z157*AC$4,Credibility!D$12:D$112,Credibility!$E$12:$E$112,,-1,-2))</f>
        <v>0.08</v>
      </c>
    </row>
    <row r="158" spans="2:29" x14ac:dyDescent="0.2">
      <c r="B158" s="474">
        <v>2</v>
      </c>
      <c r="C158" s="250">
        <v>679</v>
      </c>
      <c r="D158" s="250">
        <v>1</v>
      </c>
      <c r="E158" s="251">
        <f t="shared" si="50"/>
        <v>0.65400000000000003</v>
      </c>
      <c r="F158" s="245">
        <f>+IFERROR(VLOOKUP($C158,'PYV(Pre-Surcharge)'!$H$8:$M$350,2,FALSE),0)</f>
        <v>11.02</v>
      </c>
      <c r="G158" s="244">
        <f>+IFERROR(VLOOKUP($C158,'PYV(Pre-Surcharge)'!$H$8:$M498,4,FALSE),0)</f>
        <v>4.9569999999999999</v>
      </c>
      <c r="H158" s="244">
        <f>+IFERROR(VLOOKUP($C158,'PYV(Pre-Surcharge)'!$H$8:$M498,5,FALSE),0)</f>
        <v>1.774</v>
      </c>
      <c r="I158" s="244">
        <f>+IFERROR(VLOOKUP($C158,'PYV(Pre-Surcharge)'!$H$8:$M498,6,FALSE),0)</f>
        <v>0.20100000000000001</v>
      </c>
      <c r="J158" s="245">
        <f t="shared" si="51"/>
        <v>6.9319999999999995</v>
      </c>
      <c r="K158" s="244">
        <f t="shared" si="52"/>
        <v>5.1537068032313913</v>
      </c>
      <c r="L158" s="244">
        <f t="shared" si="53"/>
        <v>1.8443969878822855</v>
      </c>
      <c r="M158" s="244">
        <f t="shared" si="54"/>
        <v>0.20897620888632434</v>
      </c>
      <c r="N158" s="295">
        <f t="shared" si="55"/>
        <v>7.2070800000000004</v>
      </c>
      <c r="O158" s="244">
        <f t="shared" si="61"/>
        <v>4.159041390207733</v>
      </c>
      <c r="P158" s="244">
        <f t="shared" si="62"/>
        <v>1.4884283692210045</v>
      </c>
      <c r="Q158" s="244">
        <f t="shared" si="63"/>
        <v>0.16864380057126377</v>
      </c>
      <c r="R158" s="245">
        <f t="shared" si="56"/>
        <v>5.8161135600000016</v>
      </c>
      <c r="S158" s="246">
        <f>+IFERROR(IF(D158=1,O158*VLOOKUP($C158,'IBNR+Freq'!$B$11:$J$350,9,FALSE)*10,O158*VLOOKUP($C158,'IBNR+Freq'!$B$11:$J$350,9,FALSE)),0)</f>
        <v>61512.222161172365</v>
      </c>
      <c r="T158" s="247">
        <f>+IFERROR(IF(D158=1,P158*VLOOKUP($C158,'IBNR+Freq'!$B$11:$J$350,9,FALSE)*10,P158*VLOOKUP($C158,'IBNR+Freq'!$B$11:$J$350,9,FALSE)),0)</f>
        <v>22013.855580778658</v>
      </c>
      <c r="U158" s="247">
        <f>+IFERROR(IF(D158=1,Q158*VLOOKUP($C158,'IBNR+Freq'!$B$11:$J$350,9,FALSE)*10,Q158*VLOOKUP($C158,'IBNR+Freq'!$B$11:$J$350,9,FALSE)),0)</f>
        <v>2494.2418104489911</v>
      </c>
      <c r="V158" s="248">
        <f t="shared" si="57"/>
        <v>86020.319552400018</v>
      </c>
      <c r="W158" s="357">
        <f>+IFERROR(IF(D158=1,VLOOKUP(C158,'IBNR+Freq'!B$11:J$350,9,FALSE)*10,VLOOKUP(C158,'IBNR+Freq'!B$11:J$350,9,FALSE)),0)</f>
        <v>14790</v>
      </c>
      <c r="X158" s="247">
        <f t="shared" si="58"/>
        <v>76223.323619792282</v>
      </c>
      <c r="Y158" s="247">
        <f t="shared" si="59"/>
        <v>27278.631450779001</v>
      </c>
      <c r="Z158" s="247">
        <f t="shared" si="60"/>
        <v>3090.758129428737</v>
      </c>
      <c r="AA158" s="229">
        <f>+IF($D158=1, _xlfn.XLOOKUP($W158,Credibility!B$12:B$112,Credibility!$E$12:$E$112,,-1,-2),_xlfn.XLOOKUP(X158*AA$4,Credibility!B$12:B$112,Credibility!$E$12:$E$112,,-1,-2))</f>
        <v>0</v>
      </c>
      <c r="AB158" s="225">
        <f>+IF($D158=1, _xlfn.XLOOKUP($W158,Credibility!C$12:C$112,Credibility!$E$12:$E$112,,-1,-2),_xlfn.XLOOKUP(Y158*AB$4,Credibility!C$12:C$112,Credibility!$E$12:$E$112,,-1,-2))</f>
        <v>0</v>
      </c>
      <c r="AC158" s="230">
        <f>+IF($D158=1, _xlfn.XLOOKUP($W158,Credibility!D$12:D$112,Credibility!$E$12:$E$112,,-1,-2),_xlfn.XLOOKUP(Z158*AC$4,Credibility!D$12:D$112,Credibility!$E$12:$E$112,,-1,-2))</f>
        <v>0</v>
      </c>
    </row>
    <row r="159" spans="2:29" x14ac:dyDescent="0.2">
      <c r="B159" s="474">
        <v>2</v>
      </c>
      <c r="C159" s="250">
        <v>681</v>
      </c>
      <c r="D159" s="250">
        <v>1</v>
      </c>
      <c r="E159" s="251">
        <f t="shared" si="50"/>
        <v>0.65400000000000003</v>
      </c>
      <c r="F159" s="245">
        <f>+IFERROR(VLOOKUP($C159,'PYV(Pre-Surcharge)'!$H$8:$M$350,2,FALSE),0)</f>
        <v>7.81</v>
      </c>
      <c r="G159" s="244">
        <f>+IFERROR(VLOOKUP($C159,'PYV(Pre-Surcharge)'!$H$8:$M499,4,FALSE),0)</f>
        <v>2.5529999999999999</v>
      </c>
      <c r="H159" s="244">
        <f>+IFERROR(VLOOKUP($C159,'PYV(Pre-Surcharge)'!$H$8:$M499,5,FALSE),0)</f>
        <v>1.972</v>
      </c>
      <c r="I159" s="244">
        <f>+IFERROR(VLOOKUP($C159,'PYV(Pre-Surcharge)'!$H$8:$M499,6,FALSE),0)</f>
        <v>0.20100000000000001</v>
      </c>
      <c r="J159" s="245">
        <f t="shared" si="51"/>
        <v>4.726</v>
      </c>
      <c r="K159" s="244">
        <f t="shared" si="52"/>
        <v>2.7592171434617012</v>
      </c>
      <c r="L159" s="244">
        <f t="shared" si="53"/>
        <v>2.1312871942446043</v>
      </c>
      <c r="M159" s="244">
        <f t="shared" si="54"/>
        <v>0.21723566229369445</v>
      </c>
      <c r="N159" s="295">
        <f t="shared" si="55"/>
        <v>5.1077399999999997</v>
      </c>
      <c r="O159" s="244">
        <f t="shared" si="61"/>
        <v>2.2266882347735932</v>
      </c>
      <c r="P159" s="244">
        <f t="shared" si="62"/>
        <v>1.7199487657553958</v>
      </c>
      <c r="Q159" s="244">
        <f t="shared" si="63"/>
        <v>0.17530917947101143</v>
      </c>
      <c r="R159" s="245">
        <f t="shared" si="56"/>
        <v>4.121946180000001</v>
      </c>
      <c r="S159" s="246">
        <f>+IFERROR(IF(D159=1,O159*VLOOKUP($C159,'IBNR+Freq'!$B$11:$J$350,9,FALSE)*10,O159*VLOOKUP($C159,'IBNR+Freq'!$B$11:$J$350,9,FALSE)),0)</f>
        <v>75306.596100042923</v>
      </c>
      <c r="T159" s="247">
        <f>+IFERROR(IF(D159=1,P159*VLOOKUP($C159,'IBNR+Freq'!$B$11:$J$350,9,FALSE)*10,P159*VLOOKUP($C159,'IBNR+Freq'!$B$11:$J$350,9,FALSE)),0)</f>
        <v>58168.667257847483</v>
      </c>
      <c r="U159" s="247">
        <f>+IFERROR(IF(D159=1,Q159*VLOOKUP($C159,'IBNR+Freq'!$B$11:$J$350,9,FALSE)*10,Q159*VLOOKUP($C159,'IBNR+Freq'!$B$11:$J$350,9,FALSE)),0)</f>
        <v>5928.9564497096071</v>
      </c>
      <c r="V159" s="248">
        <f t="shared" si="57"/>
        <v>139404.21980760002</v>
      </c>
      <c r="W159" s="357">
        <f>+IFERROR(IF(D159=1,VLOOKUP(C159,'IBNR+Freq'!B$11:J$350,9,FALSE)*10,VLOOKUP(C159,'IBNR+Freq'!B$11:J$350,9,FALSE)),0)</f>
        <v>33820</v>
      </c>
      <c r="X159" s="247">
        <f t="shared" si="58"/>
        <v>93316.723791874741</v>
      </c>
      <c r="Y159" s="247">
        <f t="shared" si="59"/>
        <v>72080.132909352513</v>
      </c>
      <c r="Z159" s="247">
        <f t="shared" si="60"/>
        <v>7346.9100987727461</v>
      </c>
      <c r="AA159" s="229">
        <f>+IF($D159=1, _xlfn.XLOOKUP($W159,Credibility!B$12:B$112,Credibility!$E$12:$E$112,,-1,-2),_xlfn.XLOOKUP(X159*AA$4,Credibility!B$12:B$112,Credibility!$E$12:$E$112,,-1,-2))</f>
        <v>0</v>
      </c>
      <c r="AB159" s="225">
        <f>+IF($D159=1, _xlfn.XLOOKUP($W159,Credibility!C$12:C$112,Credibility!$E$12:$E$112,,-1,-2),_xlfn.XLOOKUP(Y159*AB$4,Credibility!C$12:C$112,Credibility!$E$12:$E$112,,-1,-2))</f>
        <v>0.01</v>
      </c>
      <c r="AC159" s="230">
        <f>+IF($D159=1, _xlfn.XLOOKUP($W159,Credibility!D$12:D$112,Credibility!$E$12:$E$112,,-1,-2),_xlfn.XLOOKUP(Z159*AC$4,Credibility!D$12:D$112,Credibility!$E$12:$E$112,,-1,-2))</f>
        <v>0.01</v>
      </c>
    </row>
    <row r="160" spans="2:29" x14ac:dyDescent="0.2">
      <c r="B160" s="474">
        <v>2</v>
      </c>
      <c r="C160" s="250">
        <v>682</v>
      </c>
      <c r="D160" s="250">
        <v>1</v>
      </c>
      <c r="E160" s="251">
        <f t="shared" si="50"/>
        <v>0.65400000000000003</v>
      </c>
      <c r="F160" s="245">
        <f>+IFERROR(VLOOKUP($C160,'PYV(Pre-Surcharge)'!$H$8:$M$350,2,FALSE),0)</f>
        <v>17.350000000000001</v>
      </c>
      <c r="G160" s="244">
        <f>+IFERROR(VLOOKUP($C160,'PYV(Pre-Surcharge)'!$H$8:$M500,4,FALSE),0)</f>
        <v>5.2480000000000002</v>
      </c>
      <c r="H160" s="244">
        <f>+IFERROR(VLOOKUP($C160,'PYV(Pre-Surcharge)'!$H$8:$M500,5,FALSE),0)</f>
        <v>6.18</v>
      </c>
      <c r="I160" s="244">
        <f>+IFERROR(VLOOKUP($C160,'PYV(Pre-Surcharge)'!$H$8:$M500,6,FALSE),0)</f>
        <v>0.221</v>
      </c>
      <c r="J160" s="245">
        <f t="shared" si="51"/>
        <v>11.649000000000001</v>
      </c>
      <c r="K160" s="244">
        <f t="shared" si="52"/>
        <v>5.1119006953386563</v>
      </c>
      <c r="L160" s="244">
        <f t="shared" si="53"/>
        <v>6.0197306206541334</v>
      </c>
      <c r="M160" s="244">
        <f t="shared" si="54"/>
        <v>0.21526868400721094</v>
      </c>
      <c r="N160" s="295">
        <f t="shared" si="55"/>
        <v>11.346900000000002</v>
      </c>
      <c r="O160" s="244">
        <f t="shared" si="61"/>
        <v>4.1253038611382955</v>
      </c>
      <c r="P160" s="244">
        <f t="shared" si="62"/>
        <v>4.8579226108678863</v>
      </c>
      <c r="Q160" s="244">
        <f t="shared" si="63"/>
        <v>0.17372182799381924</v>
      </c>
      <c r="R160" s="245">
        <f t="shared" si="56"/>
        <v>9.1569483000000016</v>
      </c>
      <c r="S160" s="246">
        <f>+IFERROR(IF(D160=1,O160*VLOOKUP($C160,'IBNR+Freq'!$B$11:$J$350,9,FALSE)*10,O160*VLOOKUP($C160,'IBNR+Freq'!$B$11:$J$350,9,FALSE)),0)</f>
        <v>517725.63457285607</v>
      </c>
      <c r="T160" s="247">
        <f>+IFERROR(IF(D160=1,P160*VLOOKUP($C160,'IBNR+Freq'!$B$11:$J$350,9,FALSE)*10,P160*VLOOKUP($C160,'IBNR+Freq'!$B$11:$J$350,9,FALSE)),0)</f>
        <v>609669.28766391973</v>
      </c>
      <c r="U160" s="247">
        <f>+IFERROR(IF(D160=1,Q160*VLOOKUP($C160,'IBNR+Freq'!$B$11:$J$350,9,FALSE)*10,Q160*VLOOKUP($C160,'IBNR+Freq'!$B$11:$J$350,9,FALSE)),0)</f>
        <v>21802.089413224316</v>
      </c>
      <c r="V160" s="248">
        <f t="shared" si="57"/>
        <v>1149197.01165</v>
      </c>
      <c r="W160" s="357">
        <f>+IFERROR(IF(D160=1,VLOOKUP(C160,'IBNR+Freq'!B$11:J$350,9,FALSE)*10,VLOOKUP(C160,'IBNR+Freq'!B$11:J$350,9,FALSE)),0)</f>
        <v>125500</v>
      </c>
      <c r="X160" s="247">
        <f t="shared" si="58"/>
        <v>641543.53726500133</v>
      </c>
      <c r="Y160" s="247">
        <f t="shared" si="59"/>
        <v>755476.19289209379</v>
      </c>
      <c r="Z160" s="247">
        <f t="shared" si="60"/>
        <v>27016.219842904975</v>
      </c>
      <c r="AA160" s="229">
        <f>+IF($D160=1, _xlfn.XLOOKUP($W160,Credibility!B$12:B$112,Credibility!$E$12:$E$112,,-1,-2),_xlfn.XLOOKUP(X160*AA$4,Credibility!B$12:B$112,Credibility!$E$12:$E$112,,-1,-2))</f>
        <v>0</v>
      </c>
      <c r="AB160" s="225">
        <f>+IF($D160=1, _xlfn.XLOOKUP($W160,Credibility!C$12:C$112,Credibility!$E$12:$E$112,,-1,-2),_xlfn.XLOOKUP(Y160*AB$4,Credibility!C$12:C$112,Credibility!$E$12:$E$112,,-1,-2))</f>
        <v>0.02</v>
      </c>
      <c r="AC160" s="230">
        <f>+IF($D160=1, _xlfn.XLOOKUP($W160,Credibility!D$12:D$112,Credibility!$E$12:$E$112,,-1,-2),_xlfn.XLOOKUP(Z160*AC$4,Credibility!D$12:D$112,Credibility!$E$12:$E$112,,-1,-2))</f>
        <v>0.02</v>
      </c>
    </row>
    <row r="161" spans="2:29" x14ac:dyDescent="0.2">
      <c r="B161" s="474">
        <v>2</v>
      </c>
      <c r="C161" s="250">
        <v>709</v>
      </c>
      <c r="D161" s="250">
        <v>1</v>
      </c>
      <c r="E161" s="251">
        <f t="shared" si="50"/>
        <v>0.65400000000000003</v>
      </c>
      <c r="F161" s="245">
        <f>+IFERROR(VLOOKUP($C161,'PYV(Pre-Surcharge)'!$H$8:$M$350,2,FALSE),0)</f>
        <v>2.4900000000000002</v>
      </c>
      <c r="G161" s="244">
        <f>+IFERROR(VLOOKUP($C161,'PYV(Pre-Surcharge)'!$H$8:$M501,4,FALSE),0)</f>
        <v>0.85399999999999998</v>
      </c>
      <c r="H161" s="244">
        <f>+IFERROR(VLOOKUP($C161,'PYV(Pre-Surcharge)'!$H$8:$M501,5,FALSE),0)</f>
        <v>0.60799999999999998</v>
      </c>
      <c r="I161" s="244">
        <f>+IFERROR(VLOOKUP($C161,'PYV(Pre-Surcharge)'!$H$8:$M501,6,FALSE),0)</f>
        <v>0.10299999999999999</v>
      </c>
      <c r="J161" s="245">
        <f t="shared" si="51"/>
        <v>1.5649999999999999</v>
      </c>
      <c r="K161" s="244">
        <f t="shared" si="52"/>
        <v>0.88862929073482444</v>
      </c>
      <c r="L161" s="244">
        <f t="shared" si="53"/>
        <v>0.6326541086261982</v>
      </c>
      <c r="M161" s="244">
        <f t="shared" si="54"/>
        <v>0.10717660063897765</v>
      </c>
      <c r="N161" s="295">
        <f t="shared" si="55"/>
        <v>1.6284600000000002</v>
      </c>
      <c r="O161" s="244">
        <f t="shared" si="61"/>
        <v>0.71712383762300336</v>
      </c>
      <c r="P161" s="244">
        <f t="shared" si="62"/>
        <v>0.51055186566134203</v>
      </c>
      <c r="Q161" s="244">
        <f t="shared" si="63"/>
        <v>8.649151671565497E-2</v>
      </c>
      <c r="R161" s="245">
        <f t="shared" si="56"/>
        <v>1.3141672200000005</v>
      </c>
      <c r="S161" s="246">
        <f>+IFERROR(IF(D161=1,O161*VLOOKUP($C161,'IBNR+Freq'!$B$11:$J$350,9,FALSE)*10,O161*VLOOKUP($C161,'IBNR+Freq'!$B$11:$J$350,9,FALSE)),0)</f>
        <v>1441.4189136222367</v>
      </c>
      <c r="T161" s="247">
        <f>+IFERROR(IF(D161=1,P161*VLOOKUP($C161,'IBNR+Freq'!$B$11:$J$350,9,FALSE)*10,P161*VLOOKUP($C161,'IBNR+Freq'!$B$11:$J$350,9,FALSE)),0)</f>
        <v>1026.2092499792975</v>
      </c>
      <c r="U161" s="247">
        <f>+IFERROR(IF(D161=1,Q161*VLOOKUP($C161,'IBNR+Freq'!$B$11:$J$350,9,FALSE)*10,Q161*VLOOKUP($C161,'IBNR+Freq'!$B$11:$J$350,9,FALSE)),0)</f>
        <v>173.8479485984665</v>
      </c>
      <c r="V161" s="248">
        <f t="shared" si="57"/>
        <v>2641.4761122000009</v>
      </c>
      <c r="W161" s="357">
        <f>+IFERROR(IF(D161=1,VLOOKUP(C161,'IBNR+Freq'!B$11:J$350,9,FALSE)*10,VLOOKUP(C161,'IBNR+Freq'!B$11:J$350,9,FALSE)),0)</f>
        <v>2010</v>
      </c>
      <c r="X161" s="247">
        <f t="shared" si="58"/>
        <v>1786.1448743769972</v>
      </c>
      <c r="Y161" s="247">
        <f t="shared" si="59"/>
        <v>1271.6347583386585</v>
      </c>
      <c r="Z161" s="247">
        <f t="shared" si="60"/>
        <v>215.42496728434506</v>
      </c>
      <c r="AA161" s="229">
        <f>+IF($D161=1, _xlfn.XLOOKUP($W161,Credibility!B$12:B$112,Credibility!$E$12:$E$112,,-1,-2),_xlfn.XLOOKUP(X161*AA$4,Credibility!B$12:B$112,Credibility!$E$12:$E$112,,-1,-2))</f>
        <v>0</v>
      </c>
      <c r="AB161" s="225">
        <f>+IF($D161=1, _xlfn.XLOOKUP($W161,Credibility!C$12:C$112,Credibility!$E$12:$E$112,,-1,-2),_xlfn.XLOOKUP(Y161*AB$4,Credibility!C$12:C$112,Credibility!$E$12:$E$112,,-1,-2))</f>
        <v>0</v>
      </c>
      <c r="AC161" s="230">
        <f>+IF($D161=1, _xlfn.XLOOKUP($W161,Credibility!D$12:D$112,Credibility!$E$12:$E$112,,-1,-2),_xlfn.XLOOKUP(Z161*AC$4,Credibility!D$12:D$112,Credibility!$E$12:$E$112,,-1,-2))</f>
        <v>0</v>
      </c>
    </row>
    <row r="162" spans="2:29" x14ac:dyDescent="0.2">
      <c r="B162" s="474">
        <v>2</v>
      </c>
      <c r="C162" s="250">
        <v>716</v>
      </c>
      <c r="D162" s="250">
        <v>1</v>
      </c>
      <c r="E162" s="251">
        <f t="shared" si="50"/>
        <v>0.65400000000000003</v>
      </c>
      <c r="F162" s="245">
        <f>+IFERROR(VLOOKUP($C162,'PYV(Pre-Surcharge)'!$H$8:$M$350,2,FALSE),0)</f>
        <v>3.78</v>
      </c>
      <c r="G162" s="244">
        <f>+IFERROR(VLOOKUP($C162,'PYV(Pre-Surcharge)'!$H$8:$M502,4,FALSE),0)</f>
        <v>0.83699999999999997</v>
      </c>
      <c r="H162" s="244">
        <f>+IFERROR(VLOOKUP($C162,'PYV(Pre-Surcharge)'!$H$8:$M502,5,FALSE),0)</f>
        <v>1.3460000000000001</v>
      </c>
      <c r="I162" s="244">
        <f>+IFERROR(VLOOKUP($C162,'PYV(Pre-Surcharge)'!$H$8:$M502,6,FALSE),0)</f>
        <v>0.14199999999999999</v>
      </c>
      <c r="J162" s="245">
        <f t="shared" si="51"/>
        <v>2.3249999999999997</v>
      </c>
      <c r="K162" s="244">
        <f t="shared" si="52"/>
        <v>0.88996319999999995</v>
      </c>
      <c r="L162" s="244">
        <f t="shared" si="53"/>
        <v>1.431171406451613</v>
      </c>
      <c r="M162" s="244">
        <f t="shared" si="54"/>
        <v>0.15098539354838711</v>
      </c>
      <c r="N162" s="295">
        <f t="shared" si="55"/>
        <v>2.4721200000000003</v>
      </c>
      <c r="O162" s="244">
        <f t="shared" si="61"/>
        <v>0.71820030239999999</v>
      </c>
      <c r="P162" s="244">
        <f t="shared" si="62"/>
        <v>1.1549553250064517</v>
      </c>
      <c r="Q162" s="244">
        <f t="shared" si="63"/>
        <v>0.1218452125935484</v>
      </c>
      <c r="R162" s="245">
        <f t="shared" si="56"/>
        <v>1.9950008400000001</v>
      </c>
      <c r="S162" s="246">
        <f>+IFERROR(IF(D162=1,O162*VLOOKUP($C162,'IBNR+Freq'!$B$11:$J$350,9,FALSE)*10,O162*VLOOKUP($C162,'IBNR+Freq'!$B$11:$J$350,9,FALSE)),0)</f>
        <v>39012.640426368001</v>
      </c>
      <c r="T162" s="247">
        <f>+IFERROR(IF(D162=1,P162*VLOOKUP($C162,'IBNR+Freq'!$B$11:$J$350,9,FALSE)*10,P162*VLOOKUP($C162,'IBNR+Freq'!$B$11:$J$350,9,FALSE)),0)</f>
        <v>62737.173254350455</v>
      </c>
      <c r="U162" s="247">
        <f>+IFERROR(IF(D162=1,Q162*VLOOKUP($C162,'IBNR+Freq'!$B$11:$J$350,9,FALSE)*10,Q162*VLOOKUP($C162,'IBNR+Freq'!$B$11:$J$350,9,FALSE)),0)</f>
        <v>6618.6319480815491</v>
      </c>
      <c r="V162" s="248">
        <f t="shared" si="57"/>
        <v>108368.44562879999</v>
      </c>
      <c r="W162" s="357">
        <f>+IFERROR(IF(D162=1,VLOOKUP(C162,'IBNR+Freq'!B$11:J$350,9,FALSE)*10,VLOOKUP(C162,'IBNR+Freq'!B$11:J$350,9,FALSE)),0)</f>
        <v>54320</v>
      </c>
      <c r="X162" s="247">
        <f t="shared" si="58"/>
        <v>48342.801024</v>
      </c>
      <c r="Y162" s="247">
        <f t="shared" si="59"/>
        <v>77741.230798451623</v>
      </c>
      <c r="Z162" s="247">
        <f t="shared" si="60"/>
        <v>8201.5265775483876</v>
      </c>
      <c r="AA162" s="229">
        <f>+IF($D162=1, _xlfn.XLOOKUP($W162,Credibility!B$12:B$112,Credibility!$E$12:$E$112,,-1,-2),_xlfn.XLOOKUP(X162*AA$4,Credibility!B$12:B$112,Credibility!$E$12:$E$112,,-1,-2))</f>
        <v>0</v>
      </c>
      <c r="AB162" s="225">
        <f>+IF($D162=1, _xlfn.XLOOKUP($W162,Credibility!C$12:C$112,Credibility!$E$12:$E$112,,-1,-2),_xlfn.XLOOKUP(Y162*AB$4,Credibility!C$12:C$112,Credibility!$E$12:$E$112,,-1,-2))</f>
        <v>0.01</v>
      </c>
      <c r="AC162" s="230">
        <f>+IF($D162=1, _xlfn.XLOOKUP($W162,Credibility!D$12:D$112,Credibility!$E$12:$E$112,,-1,-2),_xlfn.XLOOKUP(Z162*AC$4,Credibility!D$12:D$112,Credibility!$E$12:$E$112,,-1,-2))</f>
        <v>0.01</v>
      </c>
    </row>
    <row r="163" spans="2:29" x14ac:dyDescent="0.2">
      <c r="B163" s="474">
        <v>2</v>
      </c>
      <c r="C163" s="250">
        <v>718</v>
      </c>
      <c r="D163" s="250">
        <v>1</v>
      </c>
      <c r="E163" s="251">
        <f t="shared" si="50"/>
        <v>0.65400000000000003</v>
      </c>
      <c r="F163" s="245">
        <f>+IFERROR(VLOOKUP($C163,'PYV(Pre-Surcharge)'!$H$8:$M$350,2,FALSE),0)</f>
        <v>3.82</v>
      </c>
      <c r="G163" s="244">
        <f>+IFERROR(VLOOKUP($C163,'PYV(Pre-Surcharge)'!$H$8:$M503,4,FALSE),0)</f>
        <v>1.508</v>
      </c>
      <c r="H163" s="244">
        <f>+IFERROR(VLOOKUP($C163,'PYV(Pre-Surcharge)'!$H$8:$M503,5,FALSE),0)</f>
        <v>0.81799999999999995</v>
      </c>
      <c r="I163" s="244">
        <f>+IFERROR(VLOOKUP($C163,'PYV(Pre-Surcharge)'!$H$8:$M503,6,FALSE),0)</f>
        <v>0.10100000000000001</v>
      </c>
      <c r="J163" s="245">
        <f t="shared" si="51"/>
        <v>2.427</v>
      </c>
      <c r="K163" s="244">
        <f t="shared" si="52"/>
        <v>1.55228934487021</v>
      </c>
      <c r="L163" s="244">
        <f t="shared" si="53"/>
        <v>0.84202432632880087</v>
      </c>
      <c r="M163" s="244">
        <f t="shared" si="54"/>
        <v>0.10396632880098888</v>
      </c>
      <c r="N163" s="295">
        <f t="shared" si="55"/>
        <v>2.4982799999999998</v>
      </c>
      <c r="O163" s="244">
        <f t="shared" si="61"/>
        <v>1.2526975013102595</v>
      </c>
      <c r="P163" s="244">
        <f t="shared" si="62"/>
        <v>0.67951363134734233</v>
      </c>
      <c r="Q163" s="244">
        <f t="shared" si="63"/>
        <v>8.3900827342398038E-2</v>
      </c>
      <c r="R163" s="245">
        <f t="shared" si="56"/>
        <v>2.0161119599999999</v>
      </c>
      <c r="S163" s="246">
        <f>+IFERROR(IF(D163=1,O163*VLOOKUP($C163,'IBNR+Freq'!$B$11:$J$350,9,FALSE)*10,O163*VLOOKUP($C163,'IBNR+Freq'!$B$11:$J$350,9,FALSE)),0)</f>
        <v>131996.73571306205</v>
      </c>
      <c r="T163" s="247">
        <f>+IFERROR(IF(D163=1,P163*VLOOKUP($C163,'IBNR+Freq'!$B$11:$J$350,9,FALSE)*10,P163*VLOOKUP($C163,'IBNR+Freq'!$B$11:$J$350,9,FALSE)),0)</f>
        <v>71600.351335069456</v>
      </c>
      <c r="U163" s="247">
        <f>+IFERROR(IF(D163=1,Q163*VLOOKUP($C163,'IBNR+Freq'!$B$11:$J$350,9,FALSE)*10,Q163*VLOOKUP($C163,'IBNR+Freq'!$B$11:$J$350,9,FALSE)),0)</f>
        <v>8840.6301770684804</v>
      </c>
      <c r="V163" s="248">
        <f t="shared" si="57"/>
        <v>212437.71722519997</v>
      </c>
      <c r="W163" s="357">
        <f>+IFERROR(IF(D163=1,VLOOKUP(C163,'IBNR+Freq'!B$11:J$350,9,FALSE)*10,VLOOKUP(C163,'IBNR+Freq'!B$11:J$350,9,FALSE)),0)</f>
        <v>105370</v>
      </c>
      <c r="X163" s="247">
        <f t="shared" si="58"/>
        <v>163564.72826897402</v>
      </c>
      <c r="Y163" s="247">
        <f t="shared" si="59"/>
        <v>88724.103265265745</v>
      </c>
      <c r="Z163" s="247">
        <f t="shared" si="60"/>
        <v>10954.932065760198</v>
      </c>
      <c r="AA163" s="229">
        <f>+IF($D163=1, _xlfn.XLOOKUP($W163,Credibility!B$12:B$112,Credibility!$E$12:$E$112,,-1,-2),_xlfn.XLOOKUP(X163*AA$4,Credibility!B$12:B$112,Credibility!$E$12:$E$112,,-1,-2))</f>
        <v>0</v>
      </c>
      <c r="AB163" s="225">
        <f>+IF($D163=1, _xlfn.XLOOKUP($W163,Credibility!C$12:C$112,Credibility!$E$12:$E$112,,-1,-2),_xlfn.XLOOKUP(Y163*AB$4,Credibility!C$12:C$112,Credibility!$E$12:$E$112,,-1,-2))</f>
        <v>0.01</v>
      </c>
      <c r="AC163" s="230">
        <f>+IF($D163=1, _xlfn.XLOOKUP($W163,Credibility!D$12:D$112,Credibility!$E$12:$E$112,,-1,-2),_xlfn.XLOOKUP(Z163*AC$4,Credibility!D$12:D$112,Credibility!$E$12:$E$112,,-1,-2))</f>
        <v>0.02</v>
      </c>
    </row>
    <row r="164" spans="2:29" x14ac:dyDescent="0.2">
      <c r="B164" s="474">
        <v>1</v>
      </c>
      <c r="C164" s="250">
        <v>721</v>
      </c>
      <c r="D164" s="250">
        <v>1</v>
      </c>
      <c r="E164" s="251">
        <f t="shared" si="50"/>
        <v>0.62919999999999998</v>
      </c>
      <c r="F164" s="245">
        <f>+IFERROR(VLOOKUP($C164,'PYV(Pre-Surcharge)'!$H$8:$M$350,2,FALSE),0)</f>
        <v>14.06</v>
      </c>
      <c r="G164" s="244">
        <f>+IFERROR(VLOOKUP($C164,'PYV(Pre-Surcharge)'!$H$8:$M504,4,FALSE),0)</f>
        <v>3.3029999999999999</v>
      </c>
      <c r="H164" s="244">
        <f>+IFERROR(VLOOKUP($C164,'PYV(Pre-Surcharge)'!$H$8:$M504,5,FALSE),0)</f>
        <v>5.0789999999999997</v>
      </c>
      <c r="I164" s="244">
        <f>+IFERROR(VLOOKUP($C164,'PYV(Pre-Surcharge)'!$H$8:$M504,6,FALSE),0)</f>
        <v>0.48599999999999999</v>
      </c>
      <c r="J164" s="245">
        <f t="shared" si="51"/>
        <v>8.8680000000000003</v>
      </c>
      <c r="K164" s="244">
        <f t="shared" si="52"/>
        <v>3.2950114181326118</v>
      </c>
      <c r="L164" s="244">
        <f t="shared" si="53"/>
        <v>5.0667160135318001</v>
      </c>
      <c r="M164" s="244">
        <f t="shared" si="54"/>
        <v>0.48482456833558868</v>
      </c>
      <c r="N164" s="295">
        <f t="shared" si="55"/>
        <v>8.8465520000000009</v>
      </c>
      <c r="O164" s="244">
        <f t="shared" si="61"/>
        <v>2.6590742144330179</v>
      </c>
      <c r="P164" s="244">
        <f t="shared" si="62"/>
        <v>4.0888398229201632</v>
      </c>
      <c r="Q164" s="244">
        <f t="shared" si="63"/>
        <v>0.39125342664682011</v>
      </c>
      <c r="R164" s="245">
        <f t="shared" si="56"/>
        <v>7.1391674640000016</v>
      </c>
      <c r="S164" s="246">
        <f>+IFERROR(IF(D164=1,O164*VLOOKUP($C164,'IBNR+Freq'!$B$11:$J$350,9,FALSE)*10,O164*VLOOKUP($C164,'IBNR+Freq'!$B$11:$J$350,9,FALSE)),0)</f>
        <v>25872.792106433266</v>
      </c>
      <c r="T164" s="247">
        <f>+IFERROR(IF(D164=1,P164*VLOOKUP($C164,'IBNR+Freq'!$B$11:$J$350,9,FALSE)*10,P164*VLOOKUP($C164,'IBNR+Freq'!$B$11:$J$350,9,FALSE)),0)</f>
        <v>39784.411477013186</v>
      </c>
      <c r="U164" s="247">
        <f>+IFERROR(IF(D164=1,Q164*VLOOKUP($C164,'IBNR+Freq'!$B$11:$J$350,9,FALSE)*10,Q164*VLOOKUP($C164,'IBNR+Freq'!$B$11:$J$350,9,FALSE)),0)</f>
        <v>3806.8958412735592</v>
      </c>
      <c r="V164" s="248">
        <f t="shared" si="57"/>
        <v>69464.099424720014</v>
      </c>
      <c r="W164" s="357">
        <f>+IFERROR(IF(D164=1,VLOOKUP(C164,'IBNR+Freq'!B$11:J$350,9,FALSE)*10,VLOOKUP(C164,'IBNR+Freq'!B$11:J$350,9,FALSE)),0)</f>
        <v>9730</v>
      </c>
      <c r="X164" s="247">
        <f t="shared" si="58"/>
        <v>32060.461098430311</v>
      </c>
      <c r="Y164" s="247">
        <f t="shared" si="59"/>
        <v>49299.146811664417</v>
      </c>
      <c r="Z164" s="247">
        <f t="shared" si="60"/>
        <v>4717.3430499052774</v>
      </c>
      <c r="AA164" s="229">
        <f>+IF($D164=1, _xlfn.XLOOKUP($W164,Credibility!B$12:B$112,Credibility!$E$12:$E$112,,-1,-2),_xlfn.XLOOKUP(X164*AA$4,Credibility!B$12:B$112,Credibility!$E$12:$E$112,,-1,-2))</f>
        <v>0</v>
      </c>
      <c r="AB164" s="225">
        <f>+IF($D164=1, _xlfn.XLOOKUP($W164,Credibility!C$12:C$112,Credibility!$E$12:$E$112,,-1,-2),_xlfn.XLOOKUP(Y164*AB$4,Credibility!C$12:C$112,Credibility!$E$12:$E$112,,-1,-2))</f>
        <v>0</v>
      </c>
      <c r="AC164" s="230">
        <f>+IF($D164=1, _xlfn.XLOOKUP($W164,Credibility!D$12:D$112,Credibility!$E$12:$E$112,,-1,-2),_xlfn.XLOOKUP(Z164*AC$4,Credibility!D$12:D$112,Credibility!$E$12:$E$112,,-1,-2))</f>
        <v>0</v>
      </c>
    </row>
    <row r="165" spans="2:29" x14ac:dyDescent="0.2">
      <c r="B165" s="474">
        <v>1</v>
      </c>
      <c r="C165" s="250">
        <v>744</v>
      </c>
      <c r="D165" s="250">
        <v>1</v>
      </c>
      <c r="E165" s="251">
        <f t="shared" si="50"/>
        <v>0.62919999999999998</v>
      </c>
      <c r="F165" s="245">
        <f>+IFERROR(VLOOKUP($C165,'PYV(Pre-Surcharge)'!$H$8:$M$350,2,FALSE),0)</f>
        <v>0.68</v>
      </c>
      <c r="G165" s="244">
        <f>+IFERROR(VLOOKUP($C165,'PYV(Pre-Surcharge)'!$H$8:$M505,4,FALSE),0)</f>
        <v>0.155</v>
      </c>
      <c r="H165" s="244">
        <f>+IFERROR(VLOOKUP($C165,'PYV(Pre-Surcharge)'!$H$8:$M505,5,FALSE),0)</f>
        <v>0.20100000000000001</v>
      </c>
      <c r="I165" s="244">
        <f>+IFERROR(VLOOKUP($C165,'PYV(Pre-Surcharge)'!$H$8:$M505,6,FALSE),0)</f>
        <v>8.6999999999999994E-2</v>
      </c>
      <c r="J165" s="245">
        <f t="shared" si="51"/>
        <v>0.44299999999999995</v>
      </c>
      <c r="K165" s="244">
        <f t="shared" si="52"/>
        <v>0.14970130925507905</v>
      </c>
      <c r="L165" s="244">
        <f t="shared" si="53"/>
        <v>0.19412879458239282</v>
      </c>
      <c r="M165" s="244">
        <f t="shared" si="54"/>
        <v>8.402589616252823E-2</v>
      </c>
      <c r="N165" s="295">
        <f t="shared" si="55"/>
        <v>0.42785600000000013</v>
      </c>
      <c r="O165" s="244">
        <f t="shared" si="61"/>
        <v>0.1208089565688488</v>
      </c>
      <c r="P165" s="244">
        <f t="shared" si="62"/>
        <v>0.15666193722799102</v>
      </c>
      <c r="Q165" s="244">
        <f t="shared" si="63"/>
        <v>6.7808898203160287E-2</v>
      </c>
      <c r="R165" s="245">
        <f t="shared" si="56"/>
        <v>0.34527979200000009</v>
      </c>
      <c r="S165" s="246">
        <f>+IFERROR(IF(D165=1,O165*VLOOKUP($C165,'IBNR+Freq'!$B$11:$J$350,9,FALSE)*10,O165*VLOOKUP($C165,'IBNR+Freq'!$B$11:$J$350,9,FALSE)),0)</f>
        <v>1058.2864595431154</v>
      </c>
      <c r="T165" s="247">
        <f>+IFERROR(IF(D165=1,P165*VLOOKUP($C165,'IBNR+Freq'!$B$11:$J$350,9,FALSE)*10,P165*VLOOKUP($C165,'IBNR+Freq'!$B$11:$J$350,9,FALSE)),0)</f>
        <v>1372.3585701172012</v>
      </c>
      <c r="U165" s="247">
        <f>+IFERROR(IF(D165=1,Q165*VLOOKUP($C165,'IBNR+Freq'!$B$11:$J$350,9,FALSE)*10,Q165*VLOOKUP($C165,'IBNR+Freq'!$B$11:$J$350,9,FALSE)),0)</f>
        <v>594.00594825968415</v>
      </c>
      <c r="V165" s="248">
        <f t="shared" si="57"/>
        <v>3024.6509779200005</v>
      </c>
      <c r="W165" s="357">
        <f>+IFERROR(IF(D165=1,VLOOKUP(C165,'IBNR+Freq'!B$11:J$350,9,FALSE)*10,VLOOKUP(C165,'IBNR+Freq'!B$11:J$350,9,FALSE)),0)</f>
        <v>8760</v>
      </c>
      <c r="X165" s="247">
        <f t="shared" si="58"/>
        <v>1311.3834690744925</v>
      </c>
      <c r="Y165" s="247">
        <f t="shared" si="59"/>
        <v>1700.568240541761</v>
      </c>
      <c r="Z165" s="247">
        <f t="shared" si="60"/>
        <v>736.06685038374724</v>
      </c>
      <c r="AA165" s="229">
        <f>+IF($D165=1, _xlfn.XLOOKUP($W165,Credibility!B$12:B$112,Credibility!$E$12:$E$112,,-1,-2),_xlfn.XLOOKUP(X165*AA$4,Credibility!B$12:B$112,Credibility!$E$12:$E$112,,-1,-2))</f>
        <v>0</v>
      </c>
      <c r="AB165" s="225">
        <f>+IF($D165=1, _xlfn.XLOOKUP($W165,Credibility!C$12:C$112,Credibility!$E$12:$E$112,,-1,-2),_xlfn.XLOOKUP(Y165*AB$4,Credibility!C$12:C$112,Credibility!$E$12:$E$112,,-1,-2))</f>
        <v>0</v>
      </c>
      <c r="AC165" s="230">
        <f>+IF($D165=1, _xlfn.XLOOKUP($W165,Credibility!D$12:D$112,Credibility!$E$12:$E$112,,-1,-2),_xlfn.XLOOKUP(Z165*AC$4,Credibility!D$12:D$112,Credibility!$E$12:$E$112,,-1,-2))</f>
        <v>0</v>
      </c>
    </row>
    <row r="166" spans="2:29" x14ac:dyDescent="0.2">
      <c r="B166" s="474">
        <v>1</v>
      </c>
      <c r="C166" s="250">
        <v>751</v>
      </c>
      <c r="D166" s="250">
        <v>1</v>
      </c>
      <c r="E166" s="251">
        <f t="shared" si="50"/>
        <v>0.62919999999999998</v>
      </c>
      <c r="F166" s="245">
        <f>+IFERROR(VLOOKUP($C166,'PYV(Pre-Surcharge)'!$H$8:$M$350,2,FALSE),0)</f>
        <v>2.2799999999999998</v>
      </c>
      <c r="G166" s="244">
        <f>+IFERROR(VLOOKUP($C166,'PYV(Pre-Surcharge)'!$H$8:$M506,4,FALSE),0)</f>
        <v>0.97399999999999998</v>
      </c>
      <c r="H166" s="244">
        <f>+IFERROR(VLOOKUP($C166,'PYV(Pre-Surcharge)'!$H$8:$M506,5,FALSE),0)</f>
        <v>0.50800000000000001</v>
      </c>
      <c r="I166" s="244">
        <f>+IFERROR(VLOOKUP($C166,'PYV(Pre-Surcharge)'!$H$8:$M506,6,FALSE),0)</f>
        <v>0.11</v>
      </c>
      <c r="J166" s="245">
        <f t="shared" si="51"/>
        <v>1.5920000000000001</v>
      </c>
      <c r="K166" s="244">
        <f t="shared" si="52"/>
        <v>0.8776865728643215</v>
      </c>
      <c r="L166" s="244">
        <f t="shared" si="53"/>
        <v>0.45776671356783916</v>
      </c>
      <c r="M166" s="244">
        <f t="shared" si="54"/>
        <v>9.912271356783918E-2</v>
      </c>
      <c r="N166" s="295">
        <f t="shared" si="55"/>
        <v>1.4345759999999999</v>
      </c>
      <c r="O166" s="244">
        <f t="shared" si="61"/>
        <v>0.70829306430150751</v>
      </c>
      <c r="P166" s="244">
        <f t="shared" si="62"/>
        <v>0.3694177378492462</v>
      </c>
      <c r="Q166" s="244">
        <f t="shared" si="63"/>
        <v>7.9992029849246221E-2</v>
      </c>
      <c r="R166" s="245">
        <f t="shared" si="56"/>
        <v>1.157702832</v>
      </c>
      <c r="S166" s="246">
        <f>+IFERROR(IF(D166=1,O166*VLOOKUP($C166,'IBNR+Freq'!$B$11:$J$350,9,FALSE)*10,O166*VLOOKUP($C166,'IBNR+Freq'!$B$11:$J$350,9,FALSE)),0)</f>
        <v>126621.55110518049</v>
      </c>
      <c r="T166" s="247">
        <f>+IFERROR(IF(D166=1,P166*VLOOKUP($C166,'IBNR+Freq'!$B$11:$J$350,9,FALSE)*10,P166*VLOOKUP($C166,'IBNR+Freq'!$B$11:$J$350,9,FALSE)),0)</f>
        <v>66040.808995309751</v>
      </c>
      <c r="U166" s="247">
        <f>+IFERROR(IF(D166=1,Q166*VLOOKUP($C166,'IBNR+Freq'!$B$11:$J$350,9,FALSE)*10,Q166*VLOOKUP($C166,'IBNR+Freq'!$B$11:$J$350,9,FALSE)),0)</f>
        <v>14300.175176149747</v>
      </c>
      <c r="V166" s="248">
        <f t="shared" si="57"/>
        <v>206962.53527664</v>
      </c>
      <c r="W166" s="357">
        <f>+IFERROR(IF(D166=1,VLOOKUP(C166,'IBNR+Freq'!B$11:J$350,9,FALSE)*10,VLOOKUP(C166,'IBNR+Freq'!B$11:J$350,9,FALSE)),0)</f>
        <v>178770</v>
      </c>
      <c r="X166" s="247">
        <f t="shared" si="58"/>
        <v>156904.02863095477</v>
      </c>
      <c r="Y166" s="247">
        <f t="shared" si="59"/>
        <v>81834.955384522604</v>
      </c>
      <c r="Z166" s="247">
        <f t="shared" si="60"/>
        <v>17720.167504522611</v>
      </c>
      <c r="AA166" s="229">
        <f>+IF($D166=1, _xlfn.XLOOKUP($W166,Credibility!B$12:B$112,Credibility!$E$12:$E$112,,-1,-2),_xlfn.XLOOKUP(X166*AA$4,Credibility!B$12:B$112,Credibility!$E$12:$E$112,,-1,-2))</f>
        <v>0.01</v>
      </c>
      <c r="AB166" s="225">
        <f>+IF($D166=1, _xlfn.XLOOKUP($W166,Credibility!C$12:C$112,Credibility!$E$12:$E$112,,-1,-2),_xlfn.XLOOKUP(Y166*AB$4,Credibility!C$12:C$112,Credibility!$E$12:$E$112,,-1,-2))</f>
        <v>0.02</v>
      </c>
      <c r="AC166" s="230">
        <f>+IF($D166=1, _xlfn.XLOOKUP($W166,Credibility!D$12:D$112,Credibility!$E$12:$E$112,,-1,-2),_xlfn.XLOOKUP(Z166*AC$4,Credibility!D$12:D$112,Credibility!$E$12:$E$112,,-1,-2))</f>
        <v>0.02</v>
      </c>
    </row>
    <row r="167" spans="2:29" x14ac:dyDescent="0.2">
      <c r="B167" s="474">
        <v>1</v>
      </c>
      <c r="C167" s="250">
        <v>752</v>
      </c>
      <c r="D167" s="250">
        <v>1</v>
      </c>
      <c r="E167" s="251">
        <f t="shared" si="50"/>
        <v>0.62919999999999998</v>
      </c>
      <c r="F167" s="245">
        <f>+IFERROR(VLOOKUP($C167,'PYV(Pre-Surcharge)'!$H$8:$M$350,2,FALSE),0)</f>
        <v>1.37</v>
      </c>
      <c r="G167" s="244">
        <f>+IFERROR(VLOOKUP($C167,'PYV(Pre-Surcharge)'!$H$8:$M507,4,FALSE),0)</f>
        <v>0.443</v>
      </c>
      <c r="H167" s="244">
        <f>+IFERROR(VLOOKUP($C167,'PYV(Pre-Surcharge)'!$H$8:$M507,5,FALSE),0)</f>
        <v>0.38300000000000001</v>
      </c>
      <c r="I167" s="244">
        <f>+IFERROR(VLOOKUP($C167,'PYV(Pre-Surcharge)'!$H$8:$M507,6,FALSE),0)</f>
        <v>4.2000000000000003E-2</v>
      </c>
      <c r="J167" s="245">
        <f t="shared" si="51"/>
        <v>0.8680000000000001</v>
      </c>
      <c r="K167" s="244">
        <f t="shared" si="52"/>
        <v>0.43993982949308752</v>
      </c>
      <c r="L167" s="244">
        <f t="shared" si="53"/>
        <v>0.38035429953917049</v>
      </c>
      <c r="M167" s="244">
        <f t="shared" si="54"/>
        <v>4.1709870967741931E-2</v>
      </c>
      <c r="N167" s="295">
        <f t="shared" si="55"/>
        <v>0.86200399999999999</v>
      </c>
      <c r="O167" s="244">
        <f t="shared" si="61"/>
        <v>0.35503144240092166</v>
      </c>
      <c r="P167" s="244">
        <f t="shared" si="62"/>
        <v>0.30694591972811058</v>
      </c>
      <c r="Q167" s="244">
        <f t="shared" si="63"/>
        <v>3.365986587096774E-2</v>
      </c>
      <c r="R167" s="245">
        <f t="shared" si="56"/>
        <v>0.69563722799999994</v>
      </c>
      <c r="S167" s="246">
        <f>+IFERROR(IF(D167=1,O167*VLOOKUP($C167,'IBNR+Freq'!$B$11:$J$350,9,FALSE)*10,O167*VLOOKUP($C167,'IBNR+Freq'!$B$11:$J$350,9,FALSE)),0)</f>
        <v>64775.486666048157</v>
      </c>
      <c r="T167" s="247">
        <f>+IFERROR(IF(D167=1,P167*VLOOKUP($C167,'IBNR+Freq'!$B$11:$J$350,9,FALSE)*10,P167*VLOOKUP($C167,'IBNR+Freq'!$B$11:$J$350,9,FALSE)),0)</f>
        <v>56002.283054393774</v>
      </c>
      <c r="U167" s="247">
        <f>+IFERROR(IF(D167=1,Q167*VLOOKUP($C167,'IBNR+Freq'!$B$11:$J$350,9,FALSE)*10,Q167*VLOOKUP($C167,'IBNR+Freq'!$B$11:$J$350,9,FALSE)),0)</f>
        <v>6141.2425281580636</v>
      </c>
      <c r="V167" s="248">
        <f t="shared" si="57"/>
        <v>126919.01224859999</v>
      </c>
      <c r="W167" s="357">
        <f>+IFERROR(IF(D167=1,VLOOKUP(C167,'IBNR+Freq'!B$11:J$350,9,FALSE)*10,VLOOKUP(C167,'IBNR+Freq'!B$11:J$350,9,FALSE)),0)</f>
        <v>182450</v>
      </c>
      <c r="X167" s="247">
        <f t="shared" si="58"/>
        <v>80267.021891013821</v>
      </c>
      <c r="Y167" s="247">
        <f t="shared" si="59"/>
        <v>69395.64195092165</v>
      </c>
      <c r="Z167" s="247">
        <f t="shared" si="60"/>
        <v>7609.9659580645157</v>
      </c>
      <c r="AA167" s="229">
        <f>+IF($D167=1, _xlfn.XLOOKUP($W167,Credibility!B$12:B$112,Credibility!$E$12:$E$112,,-1,-2),_xlfn.XLOOKUP(X167*AA$4,Credibility!B$12:B$112,Credibility!$E$12:$E$112,,-1,-2))</f>
        <v>0.01</v>
      </c>
      <c r="AB167" s="225">
        <f>+IF($D167=1, _xlfn.XLOOKUP($W167,Credibility!C$12:C$112,Credibility!$E$12:$E$112,,-1,-2),_xlfn.XLOOKUP(Y167*AB$4,Credibility!C$12:C$112,Credibility!$E$12:$E$112,,-1,-2))</f>
        <v>0.02</v>
      </c>
      <c r="AC167" s="230">
        <f>+IF($D167=1, _xlfn.XLOOKUP($W167,Credibility!D$12:D$112,Credibility!$E$12:$E$112,,-1,-2),_xlfn.XLOOKUP(Z167*AC$4,Credibility!D$12:D$112,Credibility!$E$12:$E$112,,-1,-2))</f>
        <v>0.02</v>
      </c>
    </row>
    <row r="168" spans="2:29" x14ac:dyDescent="0.2">
      <c r="B168" s="474">
        <v>1</v>
      </c>
      <c r="C168" s="250">
        <v>753</v>
      </c>
      <c r="D168" s="250">
        <v>1</v>
      </c>
      <c r="E168" s="251">
        <f t="shared" si="50"/>
        <v>0.62919999999999998</v>
      </c>
      <c r="F168" s="245">
        <f>+IFERROR(VLOOKUP($C168,'PYV(Pre-Surcharge)'!$H$8:$M$350,2,FALSE),0)</f>
        <v>5.57</v>
      </c>
      <c r="G168" s="244">
        <f>+IFERROR(VLOOKUP($C168,'PYV(Pre-Surcharge)'!$H$8:$M508,4,FALSE),0)</f>
        <v>2.1080000000000001</v>
      </c>
      <c r="H168" s="244">
        <f>+IFERROR(VLOOKUP($C168,'PYV(Pre-Surcharge)'!$H$8:$M508,5,FALSE),0)</f>
        <v>1.135</v>
      </c>
      <c r="I168" s="244">
        <f>+IFERROR(VLOOKUP($C168,'PYV(Pre-Surcharge)'!$H$8:$M508,6,FALSE),0)</f>
        <v>0.17699999999999999</v>
      </c>
      <c r="J168" s="245">
        <f t="shared" si="51"/>
        <v>3.4200000000000004</v>
      </c>
      <c r="K168" s="244">
        <f t="shared" si="52"/>
        <v>2.1601723836257309</v>
      </c>
      <c r="L168" s="244">
        <f t="shared" si="53"/>
        <v>1.1630909181286548</v>
      </c>
      <c r="M168" s="244">
        <f t="shared" si="54"/>
        <v>0.18138069824561401</v>
      </c>
      <c r="N168" s="295">
        <f t="shared" si="55"/>
        <v>3.5046439999999999</v>
      </c>
      <c r="O168" s="244">
        <f t="shared" si="61"/>
        <v>1.743259113585965</v>
      </c>
      <c r="P168" s="244">
        <f t="shared" si="62"/>
        <v>0.93861437092982447</v>
      </c>
      <c r="Q168" s="244">
        <f t="shared" si="63"/>
        <v>0.1463742234842105</v>
      </c>
      <c r="R168" s="245">
        <f t="shared" si="56"/>
        <v>2.8282477080000001</v>
      </c>
      <c r="S168" s="246">
        <f>+IFERROR(IF(D168=1,O168*VLOOKUP($C168,'IBNR+Freq'!$B$11:$J$350,9,FALSE)*10,O168*VLOOKUP($C168,'IBNR+Freq'!$B$11:$J$350,9,FALSE)),0)</f>
        <v>1975304.3341953927</v>
      </c>
      <c r="T168" s="247">
        <f>+IFERROR(IF(D168=1,P168*VLOOKUP($C168,'IBNR+Freq'!$B$11:$J$350,9,FALSE)*10,P168*VLOOKUP($C168,'IBNR+Freq'!$B$11:$J$350,9,FALSE)),0)</f>
        <v>1063553.3298442934</v>
      </c>
      <c r="U168" s="247">
        <f>+IFERROR(IF(D168=1,Q168*VLOOKUP($C168,'IBNR+Freq'!$B$11:$J$350,9,FALSE)*10,Q168*VLOOKUP($C168,'IBNR+Freq'!$B$11:$J$350,9,FALSE)),0)</f>
        <v>165858.09637219377</v>
      </c>
      <c r="V168" s="248">
        <f t="shared" si="57"/>
        <v>3204715.76041188</v>
      </c>
      <c r="W168" s="357">
        <f>+IFERROR(IF(D168=1,VLOOKUP(C168,'IBNR+Freq'!B$11:J$350,9,FALSE)*10,VLOOKUP(C168,'IBNR+Freq'!B$11:J$350,9,FALSE)),0)</f>
        <v>1133110</v>
      </c>
      <c r="X168" s="247">
        <f t="shared" si="58"/>
        <v>2447712.9296101518</v>
      </c>
      <c r="Y168" s="247">
        <f t="shared" si="59"/>
        <v>1317909.9502407601</v>
      </c>
      <c r="Z168" s="247">
        <f t="shared" si="60"/>
        <v>205524.28298908769</v>
      </c>
      <c r="AA168" s="229">
        <f>+IF($D168=1, _xlfn.XLOOKUP($W168,Credibility!B$12:B$112,Credibility!$E$12:$E$112,,-1,-2),_xlfn.XLOOKUP(X168*AA$4,Credibility!B$12:B$112,Credibility!$E$12:$E$112,,-1,-2))</f>
        <v>0.02</v>
      </c>
      <c r="AB168" s="225">
        <f>+IF($D168=1, _xlfn.XLOOKUP($W168,Credibility!C$12:C$112,Credibility!$E$12:$E$112,,-1,-2),_xlfn.XLOOKUP(Y168*AB$4,Credibility!C$12:C$112,Credibility!$E$12:$E$112,,-1,-2))</f>
        <v>7.0000000000000007E-2</v>
      </c>
      <c r="AC168" s="230">
        <f>+IF($D168=1, _xlfn.XLOOKUP($W168,Credibility!D$12:D$112,Credibility!$E$12:$E$112,,-1,-2),_xlfn.XLOOKUP(Z168*AC$4,Credibility!D$12:D$112,Credibility!$E$12:$E$112,,-1,-2))</f>
        <v>0.08</v>
      </c>
    </row>
    <row r="169" spans="2:29" x14ac:dyDescent="0.2">
      <c r="B169" s="474">
        <v>1</v>
      </c>
      <c r="C169" s="250">
        <v>755</v>
      </c>
      <c r="D169" s="250">
        <v>1</v>
      </c>
      <c r="E169" s="251">
        <f t="shared" si="50"/>
        <v>0.62919999999999998</v>
      </c>
      <c r="F169" s="245">
        <f>+IFERROR(VLOOKUP($C169,'PYV(Pre-Surcharge)'!$H$8:$M$350,2,FALSE),0)</f>
        <v>2.63</v>
      </c>
      <c r="G169" s="244">
        <f>+IFERROR(VLOOKUP($C169,'PYV(Pre-Surcharge)'!$H$8:$M509,4,FALSE),0)</f>
        <v>1.125</v>
      </c>
      <c r="H169" s="244">
        <f>+IFERROR(VLOOKUP($C169,'PYV(Pre-Surcharge)'!$H$8:$M509,5,FALSE),0)</f>
        <v>0.438</v>
      </c>
      <c r="I169" s="244">
        <f>+IFERROR(VLOOKUP($C169,'PYV(Pre-Surcharge)'!$H$8:$M509,6,FALSE),0)</f>
        <v>5.3999999999999999E-2</v>
      </c>
      <c r="J169" s="245">
        <f t="shared" si="51"/>
        <v>1.617</v>
      </c>
      <c r="K169" s="244">
        <f t="shared" si="52"/>
        <v>1.1512959183673468</v>
      </c>
      <c r="L169" s="244">
        <f t="shared" si="53"/>
        <v>0.4482378775510204</v>
      </c>
      <c r="M169" s="244">
        <f t="shared" si="54"/>
        <v>5.5262204081632647E-2</v>
      </c>
      <c r="N169" s="295">
        <f t="shared" si="55"/>
        <v>1.6547959999999999</v>
      </c>
      <c r="O169" s="244">
        <f t="shared" si="61"/>
        <v>0.92909580612244891</v>
      </c>
      <c r="P169" s="244">
        <f t="shared" si="62"/>
        <v>0.3617279671836735</v>
      </c>
      <c r="Q169" s="244">
        <f t="shared" si="63"/>
        <v>4.4596598693877547E-2</v>
      </c>
      <c r="R169" s="245">
        <f t="shared" si="56"/>
        <v>1.3354203719999997</v>
      </c>
      <c r="S169" s="246">
        <f>+IFERROR(IF(D169=1,O169*VLOOKUP($C169,'IBNR+Freq'!$B$11:$J$350,9,FALSE)*10,O169*VLOOKUP($C169,'IBNR+Freq'!$B$11:$J$350,9,FALSE)),0)</f>
        <v>1560778.7537470409</v>
      </c>
      <c r="T169" s="247">
        <f>+IFERROR(IF(D169=1,P169*VLOOKUP($C169,'IBNR+Freq'!$B$11:$J$350,9,FALSE)*10,P169*VLOOKUP($C169,'IBNR+Freq'!$B$11:$J$350,9,FALSE)),0)</f>
        <v>607663.19479218125</v>
      </c>
      <c r="U169" s="247">
        <f>+IFERROR(IF(D169=1,Q169*VLOOKUP($C169,'IBNR+Freq'!$B$11:$J$350,9,FALSE)*10,Q169*VLOOKUP($C169,'IBNR+Freq'!$B$11:$J$350,9,FALSE)),0)</f>
        <v>74917.380179857952</v>
      </c>
      <c r="V169" s="248">
        <f t="shared" si="57"/>
        <v>2243359.32871908</v>
      </c>
      <c r="W169" s="357">
        <f>+IFERROR(IF(D169=1,VLOOKUP(C169,'IBNR+Freq'!B$11:J$350,9,FALSE)*10,VLOOKUP(C169,'IBNR+Freq'!B$11:J$350,9,FALSE)),0)</f>
        <v>1679890</v>
      </c>
      <c r="X169" s="247">
        <f t="shared" si="58"/>
        <v>1934050.5003061222</v>
      </c>
      <c r="Y169" s="247">
        <f t="shared" si="59"/>
        <v>752990.32811918366</v>
      </c>
      <c r="Z169" s="247">
        <f t="shared" si="60"/>
        <v>92834.424014693868</v>
      </c>
      <c r="AA169" s="229">
        <f>+IF($D169=1, _xlfn.XLOOKUP($W169,Credibility!B$12:B$112,Credibility!$E$12:$E$112,,-1,-2),_xlfn.XLOOKUP(X169*AA$4,Credibility!B$12:B$112,Credibility!$E$12:$E$112,,-1,-2))</f>
        <v>0.03</v>
      </c>
      <c r="AB169" s="225">
        <f>+IF($D169=1, _xlfn.XLOOKUP($W169,Credibility!C$12:C$112,Credibility!$E$12:$E$112,,-1,-2),_xlfn.XLOOKUP(Y169*AB$4,Credibility!C$12:C$112,Credibility!$E$12:$E$112,,-1,-2))</f>
        <v>0.09</v>
      </c>
      <c r="AC169" s="230">
        <f>+IF($D169=1, _xlfn.XLOOKUP($W169,Credibility!D$12:D$112,Credibility!$E$12:$E$112,,-1,-2),_xlfn.XLOOKUP(Z169*AC$4,Credibility!D$12:D$112,Credibility!$E$12:$E$112,,-1,-2))</f>
        <v>0.11</v>
      </c>
    </row>
    <row r="170" spans="2:29" x14ac:dyDescent="0.2">
      <c r="B170" s="474">
        <v>1</v>
      </c>
      <c r="C170" s="250">
        <v>757</v>
      </c>
      <c r="D170" s="250">
        <v>1</v>
      </c>
      <c r="E170" s="251">
        <f t="shared" si="50"/>
        <v>0.62919999999999998</v>
      </c>
      <c r="F170" s="245">
        <f>+IFERROR(VLOOKUP($C170,'PYV(Pre-Surcharge)'!$H$8:$M$350,2,FALSE),0)</f>
        <v>3.11</v>
      </c>
      <c r="G170" s="244">
        <f>+IFERROR(VLOOKUP($C170,'PYV(Pre-Surcharge)'!$H$8:$M510,4,FALSE),0)</f>
        <v>1.0880000000000001</v>
      </c>
      <c r="H170" s="244">
        <f>+IFERROR(VLOOKUP($C170,'PYV(Pre-Surcharge)'!$H$8:$M510,5,FALSE),0)</f>
        <v>0.77900000000000003</v>
      </c>
      <c r="I170" s="244">
        <f>+IFERROR(VLOOKUP($C170,'PYV(Pre-Surcharge)'!$H$8:$M510,6,FALSE),0)</f>
        <v>4.4999999999999998E-2</v>
      </c>
      <c r="J170" s="245">
        <f t="shared" si="51"/>
        <v>1.9119999999999999</v>
      </c>
      <c r="K170" s="244">
        <f t="shared" si="52"/>
        <v>1.1134997154811714</v>
      </c>
      <c r="L170" s="244">
        <f t="shared" si="53"/>
        <v>0.79725760878661089</v>
      </c>
      <c r="M170" s="244">
        <f t="shared" si="54"/>
        <v>4.6054675732217568E-2</v>
      </c>
      <c r="N170" s="295">
        <f t="shared" si="55"/>
        <v>1.9568119999999998</v>
      </c>
      <c r="O170" s="244">
        <f t="shared" si="61"/>
        <v>0.89859427039330542</v>
      </c>
      <c r="P170" s="244">
        <f t="shared" si="62"/>
        <v>0.64338689029079499</v>
      </c>
      <c r="Q170" s="244">
        <f t="shared" si="63"/>
        <v>3.716612331589958E-2</v>
      </c>
      <c r="R170" s="245">
        <f t="shared" si="56"/>
        <v>1.579147284</v>
      </c>
      <c r="S170" s="246">
        <f>+IFERROR(IF(D170=1,O170*VLOOKUP($C170,'IBNR+Freq'!$B$11:$J$350,9,FALSE)*10,O170*VLOOKUP($C170,'IBNR+Freq'!$B$11:$J$350,9,FALSE)),0)</f>
        <v>2159986.9915152038</v>
      </c>
      <c r="T170" s="247">
        <f>+IFERROR(IF(D170=1,P170*VLOOKUP($C170,'IBNR+Freq'!$B$11:$J$350,9,FALSE)*10,P170*VLOOKUP($C170,'IBNR+Freq'!$B$11:$J$350,9,FALSE)),0)</f>
        <v>1546534.8036675956</v>
      </c>
      <c r="U170" s="247">
        <f>+IFERROR(IF(D170=1,Q170*VLOOKUP($C170,'IBNR+Freq'!$B$11:$J$350,9,FALSE)*10,Q170*VLOOKUP($C170,'IBNR+Freq'!$B$11:$J$350,9,FALSE)),0)</f>
        <v>89337.697259360444</v>
      </c>
      <c r="V170" s="248">
        <f t="shared" si="57"/>
        <v>3795859.4924421599</v>
      </c>
      <c r="W170" s="357">
        <f>+IFERROR(IF(D170=1,VLOOKUP(C170,'IBNR+Freq'!B$11:J$350,9,FALSE)*10,VLOOKUP(C170,'IBNR+Freq'!B$11:J$350,9,FALSE)),0)</f>
        <v>2403740</v>
      </c>
      <c r="X170" s="247">
        <f t="shared" si="58"/>
        <v>2676563.8060907112</v>
      </c>
      <c r="Y170" s="247">
        <f t="shared" si="59"/>
        <v>1916400.004544728</v>
      </c>
      <c r="Z170" s="247">
        <f t="shared" si="60"/>
        <v>110703.46624456065</v>
      </c>
      <c r="AA170" s="229">
        <f>+IF($D170=1, _xlfn.XLOOKUP($W170,Credibility!B$12:B$112,Credibility!$E$12:$E$112,,-1,-2),_xlfn.XLOOKUP(X170*AA$4,Credibility!B$12:B$112,Credibility!$E$12:$E$112,,-1,-2))</f>
        <v>0.03</v>
      </c>
      <c r="AB170" s="225">
        <f>+IF($D170=1, _xlfn.XLOOKUP($W170,Credibility!C$12:C$112,Credibility!$E$12:$E$112,,-1,-2),_xlfn.XLOOKUP(Y170*AB$4,Credibility!C$12:C$112,Credibility!$E$12:$E$112,,-1,-2))</f>
        <v>0.12</v>
      </c>
      <c r="AC170" s="230">
        <f>+IF($D170=1, _xlfn.XLOOKUP($W170,Credibility!D$12:D$112,Credibility!$E$12:$E$112,,-1,-2),_xlfn.XLOOKUP(Z170*AC$4,Credibility!D$12:D$112,Credibility!$E$12:$E$112,,-1,-2))</f>
        <v>0.13</v>
      </c>
    </row>
    <row r="171" spans="2:29" x14ac:dyDescent="0.2">
      <c r="B171" s="474">
        <v>1</v>
      </c>
      <c r="C171" s="250">
        <v>759</v>
      </c>
      <c r="D171" s="250">
        <v>1</v>
      </c>
      <c r="E171" s="251">
        <f t="shared" si="50"/>
        <v>0.62919999999999998</v>
      </c>
      <c r="F171" s="245">
        <f>+IFERROR(VLOOKUP($C171,'PYV(Pre-Surcharge)'!$H$8:$M$350,2,FALSE),0)</f>
        <v>7.6</v>
      </c>
      <c r="G171" s="244">
        <f>+IFERROR(VLOOKUP($C171,'PYV(Pre-Surcharge)'!$H$8:$M511,4,FALSE),0)</f>
        <v>2.6429999999999998</v>
      </c>
      <c r="H171" s="244">
        <f>+IFERROR(VLOOKUP($C171,'PYV(Pre-Surcharge)'!$H$8:$M511,5,FALSE),0)</f>
        <v>1.8480000000000001</v>
      </c>
      <c r="I171" s="244">
        <f>+IFERROR(VLOOKUP($C171,'PYV(Pre-Surcharge)'!$H$8:$M511,6,FALSE),0)</f>
        <v>0.17699999999999999</v>
      </c>
      <c r="J171" s="245">
        <f t="shared" si="51"/>
        <v>4.6679999999999993</v>
      </c>
      <c r="K171" s="244">
        <f t="shared" si="52"/>
        <v>2.707500976863753</v>
      </c>
      <c r="L171" s="244">
        <f t="shared" si="53"/>
        <v>1.8930994344473009</v>
      </c>
      <c r="M171" s="244">
        <f t="shared" si="54"/>
        <v>0.18131958868894602</v>
      </c>
      <c r="N171" s="295">
        <f t="shared" si="55"/>
        <v>4.7819199999999995</v>
      </c>
      <c r="O171" s="244">
        <f t="shared" si="61"/>
        <v>2.1849532883290488</v>
      </c>
      <c r="P171" s="244">
        <f t="shared" si="62"/>
        <v>1.5277312435989718</v>
      </c>
      <c r="Q171" s="244">
        <f t="shared" si="63"/>
        <v>0.14632490807197945</v>
      </c>
      <c r="R171" s="245">
        <f t="shared" si="56"/>
        <v>3.8590094399999999</v>
      </c>
      <c r="S171" s="246">
        <f>+IFERROR(IF(D171=1,O171*VLOOKUP($C171,'IBNR+Freq'!$B$11:$J$350,9,FALSE)*10,O171*VLOOKUP($C171,'IBNR+Freq'!$B$11:$J$350,9,FALSE)),0)</f>
        <v>2024555.8674328134</v>
      </c>
      <c r="T171" s="247">
        <f>+IFERROR(IF(D171=1,P171*VLOOKUP($C171,'IBNR+Freq'!$B$11:$J$350,9,FALSE)*10,P171*VLOOKUP($C171,'IBNR+Freq'!$B$11:$J$350,9,FALSE)),0)</f>
        <v>1415580.4930063712</v>
      </c>
      <c r="U171" s="247">
        <f>+IFERROR(IF(D171=1,Q171*VLOOKUP($C171,'IBNR+Freq'!$B$11:$J$350,9,FALSE)*10,Q171*VLOOKUP($C171,'IBNR+Freq'!$B$11:$J$350,9,FALSE)),0)</f>
        <v>135583.19657041543</v>
      </c>
      <c r="V171" s="248">
        <f t="shared" si="57"/>
        <v>3575719.5570096001</v>
      </c>
      <c r="W171" s="357">
        <f>+IFERROR(IF(D171=1,VLOOKUP(C171,'IBNR+Freq'!B$11:J$350,9,FALSE)*10,VLOOKUP(C171,'IBNR+Freq'!B$11:J$350,9,FALSE)),0)</f>
        <v>926590</v>
      </c>
      <c r="X171" s="247">
        <f t="shared" si="58"/>
        <v>2508743.3301521847</v>
      </c>
      <c r="Y171" s="247">
        <f t="shared" si="59"/>
        <v>1754127.0049645244</v>
      </c>
      <c r="Z171" s="247">
        <f t="shared" si="60"/>
        <v>168008.91768329049</v>
      </c>
      <c r="AA171" s="229">
        <f>+IF($D171=1, _xlfn.XLOOKUP($W171,Credibility!B$12:B$112,Credibility!$E$12:$E$112,,-1,-2),_xlfn.XLOOKUP(X171*AA$4,Credibility!B$12:B$112,Credibility!$E$12:$E$112,,-1,-2))</f>
        <v>0.02</v>
      </c>
      <c r="AB171" s="225">
        <f>+IF($D171=1, _xlfn.XLOOKUP($W171,Credibility!C$12:C$112,Credibility!$E$12:$E$112,,-1,-2),_xlfn.XLOOKUP(Y171*AB$4,Credibility!C$12:C$112,Credibility!$E$12:$E$112,,-1,-2))</f>
        <v>0.06</v>
      </c>
      <c r="AC171" s="230">
        <f>+IF($D171=1, _xlfn.XLOOKUP($W171,Credibility!D$12:D$112,Credibility!$E$12:$E$112,,-1,-2),_xlfn.XLOOKUP(Z171*AC$4,Credibility!D$12:D$112,Credibility!$E$12:$E$112,,-1,-2))</f>
        <v>7.0000000000000007E-2</v>
      </c>
    </row>
    <row r="172" spans="2:29" x14ac:dyDescent="0.2">
      <c r="B172" s="474">
        <v>3</v>
      </c>
      <c r="C172" s="250">
        <v>801</v>
      </c>
      <c r="D172" s="250">
        <v>1</v>
      </c>
      <c r="E172" s="251">
        <f t="shared" si="50"/>
        <v>0.74150000000000005</v>
      </c>
      <c r="F172" s="245">
        <f>+IFERROR(VLOOKUP($C172,'PYV(Pre-Surcharge)'!$H$8:$M$350,2,FALSE),0)</f>
        <v>9.86</v>
      </c>
      <c r="G172" s="244">
        <f>+IFERROR(VLOOKUP($C172,'PYV(Pre-Surcharge)'!$H$8:$M512,4,FALSE),0)</f>
        <v>3.29</v>
      </c>
      <c r="H172" s="244">
        <f>+IFERROR(VLOOKUP($C172,'PYV(Pre-Surcharge)'!$H$8:$M512,5,FALSE),0)</f>
        <v>3.895</v>
      </c>
      <c r="I172" s="244">
        <f>+IFERROR(VLOOKUP($C172,'PYV(Pre-Surcharge)'!$H$8:$M512,6,FALSE),0)</f>
        <v>0.23</v>
      </c>
      <c r="J172" s="245">
        <f t="shared" si="51"/>
        <v>7.4150000000000009</v>
      </c>
      <c r="K172" s="244">
        <f t="shared" si="52"/>
        <v>3.2439399999999998</v>
      </c>
      <c r="L172" s="244">
        <f t="shared" si="53"/>
        <v>3.8404699999999994</v>
      </c>
      <c r="M172" s="244">
        <f t="shared" si="54"/>
        <v>0.22677999999999995</v>
      </c>
      <c r="N172" s="295">
        <f t="shared" si="55"/>
        <v>7.311189999999999</v>
      </c>
      <c r="O172" s="244">
        <f t="shared" si="61"/>
        <v>2.6178595800000002</v>
      </c>
      <c r="P172" s="244">
        <f t="shared" si="62"/>
        <v>3.0992592899999996</v>
      </c>
      <c r="Q172" s="244">
        <f t="shared" si="63"/>
        <v>0.18301145999999999</v>
      </c>
      <c r="R172" s="245">
        <f t="shared" si="56"/>
        <v>5.9001303300000005</v>
      </c>
      <c r="S172" s="246">
        <f>+IFERROR(IF(D172=1,O172*VLOOKUP($C172,'IBNR+Freq'!$B$11:$J$350,9,FALSE)*10,O172*VLOOKUP($C172,'IBNR+Freq'!$B$11:$J$350,9,FALSE)),0)</f>
        <v>688732.6769022001</v>
      </c>
      <c r="T172" s="247">
        <f>+IFERROR(IF(D172=1,P172*VLOOKUP($C172,'IBNR+Freq'!$B$11:$J$350,9,FALSE)*10,P172*VLOOKUP($C172,'IBNR+Freq'!$B$11:$J$350,9,FALSE)),0)</f>
        <v>815384.12660609989</v>
      </c>
      <c r="U172" s="247">
        <f>+IFERROR(IF(D172=1,Q172*VLOOKUP($C172,'IBNR+Freq'!$B$11:$J$350,9,FALSE)*10,Q172*VLOOKUP($C172,'IBNR+Freq'!$B$11:$J$350,9,FALSE)),0)</f>
        <v>48148.4850114</v>
      </c>
      <c r="V172" s="248">
        <f t="shared" si="57"/>
        <v>1552265.2885196998</v>
      </c>
      <c r="W172" s="357">
        <f>+IFERROR(IF(D172=1,VLOOKUP(C172,'IBNR+Freq'!B$11:J$350,9,FALSE)*10,VLOOKUP(C172,'IBNR+Freq'!B$11:J$350,9,FALSE)),0)</f>
        <v>263090</v>
      </c>
      <c r="X172" s="247">
        <f t="shared" si="58"/>
        <v>853448.17459999991</v>
      </c>
      <c r="Y172" s="247">
        <f t="shared" si="59"/>
        <v>1010389.2522999998</v>
      </c>
      <c r="Z172" s="247">
        <f t="shared" si="60"/>
        <v>59663.550199999991</v>
      </c>
      <c r="AA172" s="229">
        <f>+IF($D172=1, _xlfn.XLOOKUP($W172,Credibility!B$12:B$112,Credibility!$E$12:$E$112,,-1,-2),_xlfn.XLOOKUP(X172*AA$4,Credibility!B$12:B$112,Credibility!$E$12:$E$112,,-1,-2))</f>
        <v>0.01</v>
      </c>
      <c r="AB172" s="225">
        <f>+IF($D172=1, _xlfn.XLOOKUP($W172,Credibility!C$12:C$112,Credibility!$E$12:$E$112,,-1,-2),_xlfn.XLOOKUP(Y172*AB$4,Credibility!C$12:C$112,Credibility!$E$12:$E$112,,-1,-2))</f>
        <v>0.03</v>
      </c>
      <c r="AC172" s="230">
        <f>+IF($D172=1, _xlfn.XLOOKUP($W172,Credibility!D$12:D$112,Credibility!$E$12:$E$112,,-1,-2),_xlfn.XLOOKUP(Z172*AC$4,Credibility!D$12:D$112,Credibility!$E$12:$E$112,,-1,-2))</f>
        <v>0.03</v>
      </c>
    </row>
    <row r="173" spans="2:29" x14ac:dyDescent="0.2">
      <c r="B173" s="474">
        <v>3</v>
      </c>
      <c r="C173" s="250">
        <v>802</v>
      </c>
      <c r="D173" s="250">
        <v>1</v>
      </c>
      <c r="E173" s="251">
        <f t="shared" si="50"/>
        <v>0.74150000000000005</v>
      </c>
      <c r="F173" s="245">
        <f>+IFERROR(VLOOKUP($C173,'PYV(Pre-Surcharge)'!$H$8:$M$350,2,FALSE),0)</f>
        <v>6.46</v>
      </c>
      <c r="G173" s="244">
        <f>+IFERROR(VLOOKUP($C173,'PYV(Pre-Surcharge)'!$H$8:$M513,4,FALSE),0)</f>
        <v>3.5840000000000001</v>
      </c>
      <c r="H173" s="244">
        <f>+IFERROR(VLOOKUP($C173,'PYV(Pre-Surcharge)'!$H$8:$M513,5,FALSE),0)</f>
        <v>1.403</v>
      </c>
      <c r="I173" s="244">
        <f>+IFERROR(VLOOKUP($C173,'PYV(Pre-Surcharge)'!$H$8:$M513,6,FALSE),0)</f>
        <v>5.3999999999999999E-2</v>
      </c>
      <c r="J173" s="245">
        <f t="shared" si="51"/>
        <v>5.0410000000000004</v>
      </c>
      <c r="K173" s="244">
        <f t="shared" si="52"/>
        <v>3.405610505852013</v>
      </c>
      <c r="L173" s="244">
        <f t="shared" si="53"/>
        <v>1.3331672822852607</v>
      </c>
      <c r="M173" s="244">
        <f t="shared" si="54"/>
        <v>5.1312211862725644E-2</v>
      </c>
      <c r="N173" s="295">
        <f t="shared" si="55"/>
        <v>4.7900899999999993</v>
      </c>
      <c r="O173" s="244">
        <f t="shared" si="61"/>
        <v>2.7483276782225747</v>
      </c>
      <c r="P173" s="244">
        <f t="shared" si="62"/>
        <v>1.0758659968042055</v>
      </c>
      <c r="Q173" s="244">
        <f t="shared" si="63"/>
        <v>4.14089549732196E-2</v>
      </c>
      <c r="R173" s="245">
        <f t="shared" si="56"/>
        <v>3.8656026300000002</v>
      </c>
      <c r="S173" s="246">
        <f>+IFERROR(IF(D173=1,O173*VLOOKUP($C173,'IBNR+Freq'!$B$11:$J$350,9,FALSE)*10,O173*VLOOKUP($C173,'IBNR+Freq'!$B$11:$J$350,9,FALSE)),0)</f>
        <v>552468.82987630193</v>
      </c>
      <c r="T173" s="247">
        <f>+IFERROR(IF(D173=1,P173*VLOOKUP($C173,'IBNR+Freq'!$B$11:$J$350,9,FALSE)*10,P173*VLOOKUP($C173,'IBNR+Freq'!$B$11:$J$350,9,FALSE)),0)</f>
        <v>216270.58267758138</v>
      </c>
      <c r="U173" s="247">
        <f>+IFERROR(IF(D173=1,Q173*VLOOKUP($C173,'IBNR+Freq'!$B$11:$J$350,9,FALSE)*10,Q173*VLOOKUP($C173,'IBNR+Freq'!$B$11:$J$350,9,FALSE)),0)</f>
        <v>8324.0281287166035</v>
      </c>
      <c r="V173" s="248">
        <f t="shared" si="57"/>
        <v>777063.4406825999</v>
      </c>
      <c r="W173" s="357">
        <f>+IFERROR(IF(D173=1,VLOOKUP(C173,'IBNR+Freq'!B$11:J$350,9,FALSE)*10,VLOOKUP(C173,'IBNR+Freq'!B$11:J$350,9,FALSE)),0)</f>
        <v>201020</v>
      </c>
      <c r="X173" s="247">
        <f t="shared" si="58"/>
        <v>684595.82388637168</v>
      </c>
      <c r="Y173" s="247">
        <f t="shared" si="59"/>
        <v>267993.28708498308</v>
      </c>
      <c r="Z173" s="247">
        <f t="shared" si="60"/>
        <v>10314.780828645109</v>
      </c>
      <c r="AA173" s="229">
        <f>+IF($D173=1, _xlfn.XLOOKUP($W173,Credibility!B$12:B$112,Credibility!$E$12:$E$112,,-1,-2),_xlfn.XLOOKUP(X173*AA$4,Credibility!B$12:B$112,Credibility!$E$12:$E$112,,-1,-2))</f>
        <v>0.01</v>
      </c>
      <c r="AB173" s="225">
        <f>+IF($D173=1, _xlfn.XLOOKUP($W173,Credibility!C$12:C$112,Credibility!$E$12:$E$112,,-1,-2),_xlfn.XLOOKUP(Y173*AB$4,Credibility!C$12:C$112,Credibility!$E$12:$E$112,,-1,-2))</f>
        <v>0.02</v>
      </c>
      <c r="AC173" s="230">
        <f>+IF($D173=1, _xlfn.XLOOKUP($W173,Credibility!D$12:D$112,Credibility!$E$12:$E$112,,-1,-2),_xlfn.XLOOKUP(Z173*AC$4,Credibility!D$12:D$112,Credibility!$E$12:$E$112,,-1,-2))</f>
        <v>0.03</v>
      </c>
    </row>
    <row r="174" spans="2:29" x14ac:dyDescent="0.2">
      <c r="B174" s="474">
        <v>3</v>
      </c>
      <c r="C174" s="250">
        <v>804</v>
      </c>
      <c r="D174" s="250">
        <v>1</v>
      </c>
      <c r="E174" s="251">
        <f t="shared" si="50"/>
        <v>0.74150000000000005</v>
      </c>
      <c r="F174" s="245">
        <f>+IFERROR(VLOOKUP($C174,'PYV(Pre-Surcharge)'!$H$8:$M$350,2,FALSE),0)</f>
        <v>3.9</v>
      </c>
      <c r="G174" s="244">
        <f>+IFERROR(VLOOKUP($C174,'PYV(Pre-Surcharge)'!$H$8:$M514,4,FALSE),0)</f>
        <v>1.1060000000000001</v>
      </c>
      <c r="H174" s="244">
        <f>+IFERROR(VLOOKUP($C174,'PYV(Pre-Surcharge)'!$H$8:$M514,5,FALSE),0)</f>
        <v>1.635</v>
      </c>
      <c r="I174" s="244">
        <f>+IFERROR(VLOOKUP($C174,'PYV(Pre-Surcharge)'!$H$8:$M514,6,FALSE),0)</f>
        <v>0.14599999999999999</v>
      </c>
      <c r="J174" s="245">
        <f t="shared" si="51"/>
        <v>2.887</v>
      </c>
      <c r="K174" s="244">
        <f t="shared" si="52"/>
        <v>1.1078580187045377</v>
      </c>
      <c r="L174" s="244">
        <f t="shared" si="53"/>
        <v>1.6377467093869071</v>
      </c>
      <c r="M174" s="244">
        <f t="shared" si="54"/>
        <v>0.1462452719085556</v>
      </c>
      <c r="N174" s="295">
        <f t="shared" si="55"/>
        <v>2.8918500000000007</v>
      </c>
      <c r="O174" s="244">
        <f t="shared" si="61"/>
        <v>0.89404142109456197</v>
      </c>
      <c r="P174" s="244">
        <f t="shared" si="62"/>
        <v>1.3216615944752341</v>
      </c>
      <c r="Q174" s="244">
        <f t="shared" si="63"/>
        <v>0.11801993443020438</v>
      </c>
      <c r="R174" s="245">
        <f t="shared" si="56"/>
        <v>2.3337229500000003</v>
      </c>
      <c r="S174" s="246">
        <f>+IFERROR(IF(D174=1,O174*VLOOKUP($C174,'IBNR+Freq'!$B$11:$J$350,9,FALSE)*10,O174*VLOOKUP($C174,'IBNR+Freq'!$B$11:$J$350,9,FALSE)),0)</f>
        <v>1164685.6400883077</v>
      </c>
      <c r="T174" s="247">
        <f>+IFERROR(IF(D174=1,P174*VLOOKUP($C174,'IBNR+Freq'!$B$11:$J$350,9,FALSE)*10,P174*VLOOKUP($C174,'IBNR+Freq'!$B$11:$J$350,9,FALSE)),0)</f>
        <v>1721754.9923547772</v>
      </c>
      <c r="U174" s="247">
        <f>+IFERROR(IF(D174=1,Q174*VLOOKUP($C174,'IBNR+Freq'!$B$11:$J$350,9,FALSE)*10,Q174*VLOOKUP($C174,'IBNR+Freq'!$B$11:$J$350,9,FALSE)),0)</f>
        <v>153746.92898091587</v>
      </c>
      <c r="V174" s="248">
        <f t="shared" si="57"/>
        <v>3040187.5614240007</v>
      </c>
      <c r="W174" s="357">
        <f>+IFERROR(IF(D174=1,VLOOKUP(C174,'IBNR+Freq'!B$11:J$350,9,FALSE)*10,VLOOKUP(C174,'IBNR+Freq'!B$11:J$350,9,FALSE)),0)</f>
        <v>1302720</v>
      </c>
      <c r="X174" s="247">
        <f t="shared" si="58"/>
        <v>1443228.7981267753</v>
      </c>
      <c r="Y174" s="247">
        <f t="shared" si="59"/>
        <v>2133525.3932525115</v>
      </c>
      <c r="Z174" s="247">
        <f t="shared" si="60"/>
        <v>190516.64062071356</v>
      </c>
      <c r="AA174" s="229">
        <f>+IF($D174=1, _xlfn.XLOOKUP($W174,Credibility!B$12:B$112,Credibility!$E$12:$E$112,,-1,-2),_xlfn.XLOOKUP(X174*AA$4,Credibility!B$12:B$112,Credibility!$E$12:$E$112,,-1,-2))</f>
        <v>0.02</v>
      </c>
      <c r="AB174" s="225">
        <f>+IF($D174=1, _xlfn.XLOOKUP($W174,Credibility!C$12:C$112,Credibility!$E$12:$E$112,,-1,-2),_xlfn.XLOOKUP(Y174*AB$4,Credibility!C$12:C$112,Credibility!$E$12:$E$112,,-1,-2))</f>
        <v>0.08</v>
      </c>
      <c r="AC174" s="230">
        <f>+IF($D174=1, _xlfn.XLOOKUP($W174,Credibility!D$12:D$112,Credibility!$E$12:$E$112,,-1,-2),_xlfn.XLOOKUP(Z174*AC$4,Credibility!D$12:D$112,Credibility!$E$12:$E$112,,-1,-2))</f>
        <v>0.09</v>
      </c>
    </row>
    <row r="175" spans="2:29" x14ac:dyDescent="0.2">
      <c r="B175" s="474">
        <v>3</v>
      </c>
      <c r="C175" s="250">
        <v>805</v>
      </c>
      <c r="D175" s="250">
        <v>1</v>
      </c>
      <c r="E175" s="251">
        <f t="shared" si="50"/>
        <v>0.74150000000000005</v>
      </c>
      <c r="F175" s="245">
        <f>+IFERROR(VLOOKUP($C175,'PYV(Pre-Surcharge)'!$H$8:$M$350,2,FALSE),0)</f>
        <v>6.91</v>
      </c>
      <c r="G175" s="244">
        <f>+IFERROR(VLOOKUP($C175,'PYV(Pre-Surcharge)'!$H$8:$M515,4,FALSE),0)</f>
        <v>2.9180000000000001</v>
      </c>
      <c r="H175" s="244">
        <f>+IFERROR(VLOOKUP($C175,'PYV(Pre-Surcharge)'!$H$8:$M515,5,FALSE),0)</f>
        <v>2.044</v>
      </c>
      <c r="I175" s="244">
        <f>+IFERROR(VLOOKUP($C175,'PYV(Pre-Surcharge)'!$H$8:$M515,6,FALSE),0)</f>
        <v>0.224</v>
      </c>
      <c r="J175" s="245">
        <f t="shared" si="51"/>
        <v>5.1859999999999999</v>
      </c>
      <c r="K175" s="244">
        <f t="shared" si="52"/>
        <v>2.88298231199383</v>
      </c>
      <c r="L175" s="244">
        <f t="shared" si="53"/>
        <v>2.019470817585808</v>
      </c>
      <c r="M175" s="244">
        <f t="shared" si="54"/>
        <v>0.22131187042036254</v>
      </c>
      <c r="N175" s="295">
        <f t="shared" si="55"/>
        <v>5.1237650000000006</v>
      </c>
      <c r="O175" s="244">
        <f t="shared" si="61"/>
        <v>2.326566725779021</v>
      </c>
      <c r="P175" s="244">
        <f t="shared" si="62"/>
        <v>1.6297129497917473</v>
      </c>
      <c r="Q175" s="244">
        <f t="shared" si="63"/>
        <v>0.17859867942923258</v>
      </c>
      <c r="R175" s="245">
        <f t="shared" si="56"/>
        <v>4.1348783550000014</v>
      </c>
      <c r="S175" s="246">
        <f>+IFERROR(IF(D175=1,O175*VLOOKUP($C175,'IBNR+Freq'!$B$11:$J$350,9,FALSE)*10,O175*VLOOKUP($C175,'IBNR+Freq'!$B$11:$J$350,9,FALSE)),0)</f>
        <v>129147.71894799345</v>
      </c>
      <c r="T175" s="247">
        <f>+IFERROR(IF(D175=1,P175*VLOOKUP($C175,'IBNR+Freq'!$B$11:$J$350,9,FALSE)*10,P175*VLOOKUP($C175,'IBNR+Freq'!$B$11:$J$350,9,FALSE)),0)</f>
        <v>90465.365842939907</v>
      </c>
      <c r="U175" s="247">
        <f>+IFERROR(IF(D175=1,Q175*VLOOKUP($C175,'IBNR+Freq'!$B$11:$J$350,9,FALSE)*10,Q175*VLOOKUP($C175,'IBNR+Freq'!$B$11:$J$350,9,FALSE)),0)</f>
        <v>9914.0126951167003</v>
      </c>
      <c r="V175" s="248">
        <f t="shared" si="57"/>
        <v>229527.09748605004</v>
      </c>
      <c r="W175" s="357">
        <f>+IFERROR(IF(D175=1,VLOOKUP(C175,'IBNR+Freq'!B$11:J$350,9,FALSE)*10,VLOOKUP(C175,'IBNR+Freq'!B$11:J$350,9,FALSE)),0)</f>
        <v>55510</v>
      </c>
      <c r="X175" s="247">
        <f t="shared" si="58"/>
        <v>160034.34813877751</v>
      </c>
      <c r="Y175" s="247">
        <f t="shared" si="59"/>
        <v>112100.82508418821</v>
      </c>
      <c r="Z175" s="247">
        <f t="shared" si="60"/>
        <v>12285.021927034324</v>
      </c>
      <c r="AA175" s="229">
        <f>+IF($D175=1, _xlfn.XLOOKUP($W175,Credibility!B$12:B$112,Credibility!$E$12:$E$112,,-1,-2),_xlfn.XLOOKUP(X175*AA$4,Credibility!B$12:B$112,Credibility!$E$12:$E$112,,-1,-2))</f>
        <v>0</v>
      </c>
      <c r="AB175" s="225">
        <f>+IF($D175=1, _xlfn.XLOOKUP($W175,Credibility!C$12:C$112,Credibility!$E$12:$E$112,,-1,-2),_xlfn.XLOOKUP(Y175*AB$4,Credibility!C$12:C$112,Credibility!$E$12:$E$112,,-1,-2))</f>
        <v>0.01</v>
      </c>
      <c r="AC175" s="230">
        <f>+IF($D175=1, _xlfn.XLOOKUP($W175,Credibility!D$12:D$112,Credibility!$E$12:$E$112,,-1,-2),_xlfn.XLOOKUP(Z175*AC$4,Credibility!D$12:D$112,Credibility!$E$12:$E$112,,-1,-2))</f>
        <v>0.01</v>
      </c>
    </row>
    <row r="176" spans="2:29" x14ac:dyDescent="0.2">
      <c r="B176" s="474">
        <v>3</v>
      </c>
      <c r="C176" s="250">
        <v>806</v>
      </c>
      <c r="D176" s="250">
        <v>1</v>
      </c>
      <c r="E176" s="251">
        <f t="shared" si="50"/>
        <v>0.74150000000000005</v>
      </c>
      <c r="F176" s="245">
        <f>+IFERROR(VLOOKUP($C176,'PYV(Pre-Surcharge)'!$H$8:$M$350,2,FALSE),0)</f>
        <v>12.54</v>
      </c>
      <c r="G176" s="244">
        <f>+IFERROR(VLOOKUP($C176,'PYV(Pre-Surcharge)'!$H$8:$M516,4,FALSE),0)</f>
        <v>4.0419999999999998</v>
      </c>
      <c r="H176" s="244">
        <f>+IFERROR(VLOOKUP($C176,'PYV(Pre-Surcharge)'!$H$8:$M516,5,FALSE),0)</f>
        <v>4.6829999999999998</v>
      </c>
      <c r="I176" s="244">
        <f>+IFERROR(VLOOKUP($C176,'PYV(Pre-Surcharge)'!$H$8:$M516,6,FALSE),0)</f>
        <v>0.36299999999999999</v>
      </c>
      <c r="J176" s="245">
        <f t="shared" si="51"/>
        <v>9.0879999999999992</v>
      </c>
      <c r="K176" s="244">
        <f t="shared" si="52"/>
        <v>4.1355824405809871</v>
      </c>
      <c r="L176" s="244">
        <f t="shared" si="53"/>
        <v>4.7914231987235922</v>
      </c>
      <c r="M176" s="244">
        <f t="shared" si="54"/>
        <v>0.37140436069542254</v>
      </c>
      <c r="N176" s="295">
        <f t="shared" si="55"/>
        <v>9.2984100000000005</v>
      </c>
      <c r="O176" s="244">
        <f t="shared" si="61"/>
        <v>3.3374150295488567</v>
      </c>
      <c r="P176" s="244">
        <f t="shared" si="62"/>
        <v>3.8666785213699391</v>
      </c>
      <c r="Q176" s="244">
        <f t="shared" si="63"/>
        <v>0.29972331908120603</v>
      </c>
      <c r="R176" s="245">
        <f t="shared" si="56"/>
        <v>7.5038168700000014</v>
      </c>
      <c r="S176" s="246">
        <f>+IFERROR(IF(D176=1,O176*VLOOKUP($C176,'IBNR+Freq'!$B$11:$J$350,9,FALSE)*10,O176*VLOOKUP($C176,'IBNR+Freq'!$B$11:$J$350,9,FALSE)),0)</f>
        <v>1047714.7002262726</v>
      </c>
      <c r="T176" s="247">
        <f>+IFERROR(IF(D176=1,P176*VLOOKUP($C176,'IBNR+Freq'!$B$11:$J$350,9,FALSE)*10,P176*VLOOKUP($C176,'IBNR+Freq'!$B$11:$J$350,9,FALSE)),0)</f>
        <v>1213866.388213665</v>
      </c>
      <c r="U176" s="247">
        <f>+IFERROR(IF(D176=1,Q176*VLOOKUP($C176,'IBNR+Freq'!$B$11:$J$350,9,FALSE)*10,Q176*VLOOKUP($C176,'IBNR+Freq'!$B$11:$J$350,9,FALSE)),0)</f>
        <v>94092.141559163007</v>
      </c>
      <c r="V176" s="248">
        <f t="shared" si="57"/>
        <v>2355673.2299991008</v>
      </c>
      <c r="W176" s="357">
        <f>+IFERROR(IF(D176=1,VLOOKUP(C176,'IBNR+Freq'!B$11:J$350,9,FALSE)*10,VLOOKUP(C176,'IBNR+Freq'!B$11:J$350,9,FALSE)),0)</f>
        <v>313930</v>
      </c>
      <c r="X176" s="247">
        <f t="shared" si="58"/>
        <v>1298283.3955715892</v>
      </c>
      <c r="Y176" s="247">
        <f t="shared" si="59"/>
        <v>1504171.4847752973</v>
      </c>
      <c r="Z176" s="247">
        <f t="shared" si="60"/>
        <v>116594.970953114</v>
      </c>
      <c r="AA176" s="229">
        <f>+IF($D176=1, _xlfn.XLOOKUP($W176,Credibility!B$12:B$112,Credibility!$E$12:$E$112,,-1,-2),_xlfn.XLOOKUP(X176*AA$4,Credibility!B$12:B$112,Credibility!$E$12:$E$112,,-1,-2))</f>
        <v>0.01</v>
      </c>
      <c r="AB176" s="225">
        <f>+IF($D176=1, _xlfn.XLOOKUP($W176,Credibility!C$12:C$112,Credibility!$E$12:$E$112,,-1,-2),_xlfn.XLOOKUP(Y176*AB$4,Credibility!C$12:C$112,Credibility!$E$12:$E$112,,-1,-2))</f>
        <v>0.03</v>
      </c>
      <c r="AC176" s="230">
        <f>+IF($D176=1, _xlfn.XLOOKUP($W176,Credibility!D$12:D$112,Credibility!$E$12:$E$112,,-1,-2),_xlfn.XLOOKUP(Z176*AC$4,Credibility!D$12:D$112,Credibility!$E$12:$E$112,,-1,-2))</f>
        <v>0.03</v>
      </c>
    </row>
    <row r="177" spans="2:29" x14ac:dyDescent="0.2">
      <c r="B177" s="474">
        <v>3</v>
      </c>
      <c r="C177" s="250">
        <v>807</v>
      </c>
      <c r="D177" s="250">
        <v>1</v>
      </c>
      <c r="E177" s="251">
        <f t="shared" si="50"/>
        <v>0.74150000000000005</v>
      </c>
      <c r="F177" s="245">
        <f>+IFERROR(VLOOKUP($C177,'PYV(Pre-Surcharge)'!$H$8:$M$350,2,FALSE),0)</f>
        <v>6.92</v>
      </c>
      <c r="G177" s="244">
        <f>+IFERROR(VLOOKUP($C177,'PYV(Pre-Surcharge)'!$H$8:$M517,4,FALSE),0)</f>
        <v>2.48</v>
      </c>
      <c r="H177" s="244">
        <f>+IFERROR(VLOOKUP($C177,'PYV(Pre-Surcharge)'!$H$8:$M517,5,FALSE),0)</f>
        <v>2.8159999999999998</v>
      </c>
      <c r="I177" s="244">
        <f>+IFERROR(VLOOKUP($C177,'PYV(Pre-Surcharge)'!$H$8:$M517,6,FALSE),0)</f>
        <v>0.17299999999999999</v>
      </c>
      <c r="J177" s="245">
        <f t="shared" si="51"/>
        <v>5.4689999999999994</v>
      </c>
      <c r="K177" s="244">
        <f t="shared" si="52"/>
        <v>2.3268104589504488</v>
      </c>
      <c r="L177" s="244">
        <f t="shared" si="53"/>
        <v>2.6420557469372832</v>
      </c>
      <c r="M177" s="244">
        <f t="shared" si="54"/>
        <v>0.16231379411226918</v>
      </c>
      <c r="N177" s="295">
        <f t="shared" si="55"/>
        <v>5.1311800000000014</v>
      </c>
      <c r="O177" s="244">
        <f t="shared" si="61"/>
        <v>1.8777360403730123</v>
      </c>
      <c r="P177" s="244">
        <f t="shared" si="62"/>
        <v>2.1321389877783878</v>
      </c>
      <c r="Q177" s="244">
        <f t="shared" si="63"/>
        <v>0.13098723184860123</v>
      </c>
      <c r="R177" s="245">
        <f t="shared" si="56"/>
        <v>4.1408622600000013</v>
      </c>
      <c r="S177" s="246">
        <f>+IFERROR(IF(D177=1,O177*VLOOKUP($C177,'IBNR+Freq'!$B$11:$J$350,9,FALSE)*10,O177*VLOOKUP($C177,'IBNR+Freq'!$B$11:$J$350,9,FALSE)),0)</f>
        <v>468776.80247912253</v>
      </c>
      <c r="T177" s="247">
        <f>+IFERROR(IF(D177=1,P177*VLOOKUP($C177,'IBNR+Freq'!$B$11:$J$350,9,FALSE)*10,P177*VLOOKUP($C177,'IBNR+Freq'!$B$11:$J$350,9,FALSE)),0)</f>
        <v>532288.49829887459</v>
      </c>
      <c r="U177" s="247">
        <f>+IFERROR(IF(D177=1,Q177*VLOOKUP($C177,'IBNR+Freq'!$B$11:$J$350,9,FALSE)*10,Q177*VLOOKUP($C177,'IBNR+Freq'!$B$11:$J$350,9,FALSE)),0)</f>
        <v>32700.962431003296</v>
      </c>
      <c r="V177" s="248">
        <f t="shared" si="57"/>
        <v>1033766.2632090005</v>
      </c>
      <c r="W177" s="357">
        <f>+IFERROR(IF(D177=1,VLOOKUP(C177,'IBNR+Freq'!B$11:J$350,9,FALSE)*10,VLOOKUP(C177,'IBNR+Freq'!B$11:J$350,9,FALSE)),0)</f>
        <v>249650</v>
      </c>
      <c r="X177" s="247">
        <f t="shared" si="58"/>
        <v>580888.23107697954</v>
      </c>
      <c r="Y177" s="247">
        <f t="shared" si="59"/>
        <v>659589.2172228928</v>
      </c>
      <c r="Z177" s="247">
        <f t="shared" si="60"/>
        <v>40521.638700128002</v>
      </c>
      <c r="AA177" s="229">
        <f>+IF($D177=1, _xlfn.XLOOKUP($W177,Credibility!B$12:B$112,Credibility!$E$12:$E$112,,-1,-2),_xlfn.XLOOKUP(X177*AA$4,Credibility!B$12:B$112,Credibility!$E$12:$E$112,,-1,-2))</f>
        <v>0.01</v>
      </c>
      <c r="AB177" s="225">
        <f>+IF($D177=1, _xlfn.XLOOKUP($W177,Credibility!C$12:C$112,Credibility!$E$12:$E$112,,-1,-2),_xlfn.XLOOKUP(Y177*AB$4,Credibility!C$12:C$112,Credibility!$E$12:$E$112,,-1,-2))</f>
        <v>0.03</v>
      </c>
      <c r="AC177" s="230">
        <f>+IF($D177=1, _xlfn.XLOOKUP($W177,Credibility!D$12:D$112,Credibility!$E$12:$E$112,,-1,-2),_xlfn.XLOOKUP(Z177*AC$4,Credibility!D$12:D$112,Credibility!$E$12:$E$112,,-1,-2))</f>
        <v>0.03</v>
      </c>
    </row>
    <row r="178" spans="2:29" x14ac:dyDescent="0.2">
      <c r="B178" s="474">
        <v>3</v>
      </c>
      <c r="C178" s="250">
        <v>808</v>
      </c>
      <c r="D178" s="250">
        <v>1</v>
      </c>
      <c r="E178" s="251">
        <f t="shared" si="50"/>
        <v>0.74150000000000005</v>
      </c>
      <c r="F178" s="245">
        <f>+IFERROR(VLOOKUP($C178,'PYV(Pre-Surcharge)'!$H$8:$M$350,2,FALSE),0)</f>
        <v>6.89</v>
      </c>
      <c r="G178" s="244">
        <f>+IFERROR(VLOOKUP($C178,'PYV(Pre-Surcharge)'!$H$8:$M518,4,FALSE),0)</f>
        <v>3.3290000000000002</v>
      </c>
      <c r="H178" s="244">
        <f>+IFERROR(VLOOKUP($C178,'PYV(Pre-Surcharge)'!$H$8:$M518,5,FALSE),0)</f>
        <v>1.65</v>
      </c>
      <c r="I178" s="244">
        <f>+IFERROR(VLOOKUP($C178,'PYV(Pre-Surcharge)'!$H$8:$M518,6,FALSE),0)</f>
        <v>0.12</v>
      </c>
      <c r="J178" s="245">
        <f t="shared" si="51"/>
        <v>5.0990000000000002</v>
      </c>
      <c r="K178" s="244">
        <f t="shared" si="52"/>
        <v>3.3354862943714454</v>
      </c>
      <c r="L178" s="244">
        <f t="shared" si="53"/>
        <v>1.6532148950774659</v>
      </c>
      <c r="M178" s="244">
        <f t="shared" si="54"/>
        <v>0.12023381055108844</v>
      </c>
      <c r="N178" s="295">
        <f t="shared" si="55"/>
        <v>5.1089349999999998</v>
      </c>
      <c r="O178" s="244">
        <f t="shared" si="61"/>
        <v>2.6917374395577567</v>
      </c>
      <c r="P178" s="244">
        <f t="shared" si="62"/>
        <v>1.334144420327515</v>
      </c>
      <c r="Q178" s="244">
        <f t="shared" si="63"/>
        <v>9.7028685114728369E-2</v>
      </c>
      <c r="R178" s="245">
        <f t="shared" si="56"/>
        <v>4.1229105449999999</v>
      </c>
      <c r="S178" s="246">
        <f>+IFERROR(IF(D178=1,O178*VLOOKUP($C178,'IBNR+Freq'!$B$11:$J$350,9,FALSE)*10,O178*VLOOKUP($C178,'IBNR+Freq'!$B$11:$J$350,9,FALSE)),0)</f>
        <v>7454201.5739929006</v>
      </c>
      <c r="T178" s="247">
        <f>+IFERROR(IF(D178=1,P178*VLOOKUP($C178,'IBNR+Freq'!$B$11:$J$350,9,FALSE)*10,P178*VLOOKUP($C178,'IBNR+Freq'!$B$11:$J$350,9,FALSE)),0)</f>
        <v>3694632.8017687839</v>
      </c>
      <c r="U178" s="247">
        <f>+IFERROR(IF(D178=1,Q178*VLOOKUP($C178,'IBNR+Freq'!$B$11:$J$350,9,FALSE)*10,Q178*VLOOKUP($C178,'IBNR+Freq'!$B$11:$J$350,9,FALSE)),0)</f>
        <v>268700.56740136613</v>
      </c>
      <c r="V178" s="248">
        <f t="shared" si="57"/>
        <v>11417534.94316305</v>
      </c>
      <c r="W178" s="357">
        <f>+IFERROR(IF(D178=1,VLOOKUP(C178,'IBNR+Freq'!B$11:J$350,9,FALSE)*10,VLOOKUP(C178,'IBNR+Freq'!B$11:J$350,9,FALSE)),0)</f>
        <v>2769290</v>
      </c>
      <c r="X178" s="247">
        <f t="shared" si="58"/>
        <v>9236928.8401398994</v>
      </c>
      <c r="Y178" s="247">
        <f t="shared" si="59"/>
        <v>4578231.4767890759</v>
      </c>
      <c r="Z178" s="247">
        <f t="shared" si="60"/>
        <v>332962.28922102368</v>
      </c>
      <c r="AA178" s="229">
        <f>+IF($D178=1, _xlfn.XLOOKUP($W178,Credibility!B$12:B$112,Credibility!$E$12:$E$112,,-1,-2),_xlfn.XLOOKUP(X178*AA$4,Credibility!B$12:B$112,Credibility!$E$12:$E$112,,-1,-2))</f>
        <v>0.04</v>
      </c>
      <c r="AB178" s="225">
        <f>+IF($D178=1, _xlfn.XLOOKUP($W178,Credibility!C$12:C$112,Credibility!$E$12:$E$112,,-1,-2),_xlfn.XLOOKUP(Y178*AB$4,Credibility!C$12:C$112,Credibility!$E$12:$E$112,,-1,-2))</f>
        <v>0.13</v>
      </c>
      <c r="AC178" s="230">
        <f>+IF($D178=1, _xlfn.XLOOKUP($W178,Credibility!D$12:D$112,Credibility!$E$12:$E$112,,-1,-2),_xlfn.XLOOKUP(Z178*AC$4,Credibility!D$12:D$112,Credibility!$E$12:$E$112,,-1,-2))</f>
        <v>0.15</v>
      </c>
    </row>
    <row r="179" spans="2:29" x14ac:dyDescent="0.2">
      <c r="B179" s="474">
        <v>3</v>
      </c>
      <c r="C179" s="250">
        <v>809</v>
      </c>
      <c r="D179" s="250">
        <v>1</v>
      </c>
      <c r="E179" s="251">
        <f t="shared" si="50"/>
        <v>0.74150000000000005</v>
      </c>
      <c r="F179" s="245">
        <f>+IFERROR(VLOOKUP($C179,'PYV(Pre-Surcharge)'!$H$8:$M$350,2,FALSE),0)</f>
        <v>5.33</v>
      </c>
      <c r="G179" s="244">
        <f>+IFERROR(VLOOKUP($C179,'PYV(Pre-Surcharge)'!$H$8:$M519,4,FALSE),0)</f>
        <v>2.0819999999999999</v>
      </c>
      <c r="H179" s="244">
        <f>+IFERROR(VLOOKUP($C179,'PYV(Pre-Surcharge)'!$H$8:$M519,5,FALSE),0)</f>
        <v>1.6619999999999999</v>
      </c>
      <c r="I179" s="244">
        <f>+IFERROR(VLOOKUP($C179,'PYV(Pre-Surcharge)'!$H$8:$M519,6,FALSE),0)</f>
        <v>0.183</v>
      </c>
      <c r="J179" s="245">
        <f t="shared" si="51"/>
        <v>3.9269999999999996</v>
      </c>
      <c r="K179" s="244">
        <f t="shared" si="52"/>
        <v>2.0953577769289535</v>
      </c>
      <c r="L179" s="244">
        <f t="shared" si="53"/>
        <v>1.6726631245225365</v>
      </c>
      <c r="M179" s="244">
        <f t="shared" si="54"/>
        <v>0.18417409854851033</v>
      </c>
      <c r="N179" s="295">
        <f t="shared" si="55"/>
        <v>3.9521950000000006</v>
      </c>
      <c r="O179" s="244">
        <f t="shared" si="61"/>
        <v>1.6909537259816656</v>
      </c>
      <c r="P179" s="244">
        <f t="shared" si="62"/>
        <v>1.3498391414896871</v>
      </c>
      <c r="Q179" s="244">
        <f t="shared" si="63"/>
        <v>0.14862849752864785</v>
      </c>
      <c r="R179" s="245">
        <f t="shared" si="56"/>
        <v>3.1894213650000007</v>
      </c>
      <c r="S179" s="246">
        <f>+IFERROR(IF(D179=1,O179*VLOOKUP($C179,'IBNR+Freq'!$B$11:$J$350,9,FALSE)*10,O179*VLOOKUP($C179,'IBNR+Freq'!$B$11:$J$350,9,FALSE)),0)</f>
        <v>1467358.91479511</v>
      </c>
      <c r="T179" s="247">
        <f>+IFERROR(IF(D179=1,P179*VLOOKUP($C179,'IBNR+Freq'!$B$11:$J$350,9,FALSE)*10,P179*VLOOKUP($C179,'IBNR+Freq'!$B$11:$J$350,9,FALSE)),0)</f>
        <v>1171349.9118105057</v>
      </c>
      <c r="U179" s="247">
        <f>+IFERROR(IF(D179=1,Q179*VLOOKUP($C179,'IBNR+Freq'!$B$11:$J$350,9,FALSE)*10,Q179*VLOOKUP($C179,'IBNR+Freq'!$B$11:$J$350,9,FALSE)),0)</f>
        <v>128975.35130043473</v>
      </c>
      <c r="V179" s="248">
        <f t="shared" si="57"/>
        <v>2767684.1779060503</v>
      </c>
      <c r="W179" s="357">
        <f>+IFERROR(IF(D179=1,VLOOKUP(C179,'IBNR+Freq'!B$11:J$350,9,FALSE)*10,VLOOKUP(C179,'IBNR+Freq'!B$11:J$350,9,FALSE)),0)</f>
        <v>867770</v>
      </c>
      <c r="X179" s="247">
        <f t="shared" si="58"/>
        <v>1818288.6180856379</v>
      </c>
      <c r="Y179" s="247">
        <f t="shared" si="59"/>
        <v>1451486.8795669216</v>
      </c>
      <c r="Z179" s="247">
        <f t="shared" si="60"/>
        <v>159820.75749744082</v>
      </c>
      <c r="AA179" s="229">
        <f>+IF($D179=1, _xlfn.XLOOKUP($W179,Credibility!B$12:B$112,Credibility!$E$12:$E$112,,-1,-2),_xlfn.XLOOKUP(X179*AA$4,Credibility!B$12:B$112,Credibility!$E$12:$E$112,,-1,-2))</f>
        <v>0.02</v>
      </c>
      <c r="AB179" s="225">
        <f>+IF($D179=1, _xlfn.XLOOKUP($W179,Credibility!C$12:C$112,Credibility!$E$12:$E$112,,-1,-2),_xlfn.XLOOKUP(Y179*AB$4,Credibility!C$12:C$112,Credibility!$E$12:$E$112,,-1,-2))</f>
        <v>0.06</v>
      </c>
      <c r="AC179" s="230">
        <f>+IF($D179=1, _xlfn.XLOOKUP($W179,Credibility!D$12:D$112,Credibility!$E$12:$E$112,,-1,-2),_xlfn.XLOOKUP(Z179*AC$4,Credibility!D$12:D$112,Credibility!$E$12:$E$112,,-1,-2))</f>
        <v>7.0000000000000007E-2</v>
      </c>
    </row>
    <row r="180" spans="2:29" x14ac:dyDescent="0.2">
      <c r="B180" s="474">
        <v>3</v>
      </c>
      <c r="C180" s="250">
        <v>811</v>
      </c>
      <c r="D180" s="250">
        <v>1</v>
      </c>
      <c r="E180" s="251">
        <f t="shared" si="50"/>
        <v>0.74150000000000005</v>
      </c>
      <c r="F180" s="245">
        <f>+IFERROR(VLOOKUP($C180,'PYV(Pre-Surcharge)'!$H$8:$M$350,2,FALSE),0)</f>
        <v>9.4499999999999993</v>
      </c>
      <c r="G180" s="244">
        <f>+IFERROR(VLOOKUP($C180,'PYV(Pre-Surcharge)'!$H$8:$M520,4,FALSE),0)</f>
        <v>4.7009999999999996</v>
      </c>
      <c r="H180" s="244">
        <f>+IFERROR(VLOOKUP($C180,'PYV(Pre-Surcharge)'!$H$8:$M520,5,FALSE),0)</f>
        <v>2.2170000000000001</v>
      </c>
      <c r="I180" s="244">
        <f>+IFERROR(VLOOKUP($C180,'PYV(Pre-Surcharge)'!$H$8:$M520,6,FALSE),0)</f>
        <v>7.3999999999999996E-2</v>
      </c>
      <c r="J180" s="245">
        <f t="shared" si="51"/>
        <v>6.9919999999999991</v>
      </c>
      <c r="K180" s="244">
        <f t="shared" si="52"/>
        <v>4.7112027567219688</v>
      </c>
      <c r="L180" s="244">
        <f t="shared" si="53"/>
        <v>2.2218116383009154</v>
      </c>
      <c r="M180" s="244">
        <f t="shared" si="54"/>
        <v>7.4160604977116698E-2</v>
      </c>
      <c r="N180" s="295">
        <f t="shared" si="55"/>
        <v>7.0071750000000002</v>
      </c>
      <c r="O180" s="244">
        <f t="shared" si="61"/>
        <v>3.801940624674629</v>
      </c>
      <c r="P180" s="244">
        <f t="shared" si="62"/>
        <v>1.7930019921088389</v>
      </c>
      <c r="Q180" s="244">
        <f t="shared" si="63"/>
        <v>5.9847608216533177E-2</v>
      </c>
      <c r="R180" s="245">
        <f t="shared" si="56"/>
        <v>5.6547902250000019</v>
      </c>
      <c r="S180" s="246">
        <f>+IFERROR(IF(D180=1,O180*VLOOKUP($C180,'IBNR+Freq'!$B$11:$J$350,9,FALSE)*10,O180*VLOOKUP($C180,'IBNR+Freq'!$B$11:$J$350,9,FALSE)),0)</f>
        <v>13391727.539916432</v>
      </c>
      <c r="T180" s="247">
        <f>+IFERROR(IF(D180=1,P180*VLOOKUP($C180,'IBNR+Freq'!$B$11:$J$350,9,FALSE)*10,P180*VLOOKUP($C180,'IBNR+Freq'!$B$11:$J$350,9,FALSE)),0)</f>
        <v>6315562.6368846474</v>
      </c>
      <c r="U180" s="247">
        <f>+IFERROR(IF(D180=1,Q180*VLOOKUP($C180,'IBNR+Freq'!$B$11:$J$350,9,FALSE)*10,Q180*VLOOKUP($C180,'IBNR+Freq'!$B$11:$J$350,9,FALSE)),0)</f>
        <v>210803.62432542347</v>
      </c>
      <c r="V180" s="248">
        <f t="shared" si="57"/>
        <v>19918093.801126502</v>
      </c>
      <c r="W180" s="357">
        <f>+IFERROR(IF(D180=1,VLOOKUP(C180,'IBNR+Freq'!B$11:J$350,9,FALSE)*10,VLOOKUP(C180,'IBNR+Freq'!B$11:J$350,9,FALSE)),0)</f>
        <v>3522340</v>
      </c>
      <c r="X180" s="247">
        <f t="shared" si="58"/>
        <v>16594457.91811206</v>
      </c>
      <c r="Y180" s="247">
        <f t="shared" si="59"/>
        <v>7825976.0060528461</v>
      </c>
      <c r="Z180" s="247">
        <f t="shared" si="60"/>
        <v>261218.86533509722</v>
      </c>
      <c r="AA180" s="229">
        <f>+IF($D180=1, _xlfn.XLOOKUP($W180,Credibility!B$12:B$112,Credibility!$E$12:$E$112,,-1,-2),_xlfn.XLOOKUP(X180*AA$4,Credibility!B$12:B$112,Credibility!$E$12:$E$112,,-1,-2))</f>
        <v>0.04</v>
      </c>
      <c r="AB180" s="225">
        <f>+IF($D180=1, _xlfn.XLOOKUP($W180,Credibility!C$12:C$112,Credibility!$E$12:$E$112,,-1,-2),_xlfn.XLOOKUP(Y180*AB$4,Credibility!C$12:C$112,Credibility!$E$12:$E$112,,-1,-2))</f>
        <v>0.15</v>
      </c>
      <c r="AC180" s="230">
        <f>+IF($D180=1, _xlfn.XLOOKUP($W180,Credibility!D$12:D$112,Credibility!$E$12:$E$112,,-1,-2),_xlfn.XLOOKUP(Z180*AC$4,Credibility!D$12:D$112,Credibility!$E$12:$E$112,,-1,-2))</f>
        <v>0.17</v>
      </c>
    </row>
    <row r="181" spans="2:29" x14ac:dyDescent="0.2">
      <c r="B181" s="474">
        <v>3</v>
      </c>
      <c r="C181" s="250">
        <v>812</v>
      </c>
      <c r="D181" s="250">
        <v>1</v>
      </c>
      <c r="E181" s="251">
        <f t="shared" si="50"/>
        <v>0.74150000000000005</v>
      </c>
      <c r="F181" s="245">
        <f>+IFERROR(VLOOKUP($C181,'PYV(Pre-Surcharge)'!$H$8:$M$350,2,FALSE),0)</f>
        <v>9.14</v>
      </c>
      <c r="G181" s="244">
        <f>+IFERROR(VLOOKUP($C181,'PYV(Pre-Surcharge)'!$H$8:$M521,4,FALSE),0)</f>
        <v>4.6390000000000002</v>
      </c>
      <c r="H181" s="244">
        <f>+IFERROR(VLOOKUP($C181,'PYV(Pre-Surcharge)'!$H$8:$M521,5,FALSE),0)</f>
        <v>1.8260000000000001</v>
      </c>
      <c r="I181" s="244">
        <f>+IFERROR(VLOOKUP($C181,'PYV(Pre-Surcharge)'!$H$8:$M521,6,FALSE),0)</f>
        <v>0.105</v>
      </c>
      <c r="J181" s="245">
        <f t="shared" si="51"/>
        <v>6.57</v>
      </c>
      <c r="K181" s="244">
        <f t="shared" si="52"/>
        <v>4.7853791613394225</v>
      </c>
      <c r="L181" s="244">
        <f t="shared" si="53"/>
        <v>1.8836176651445968</v>
      </c>
      <c r="M181" s="244">
        <f t="shared" si="54"/>
        <v>0.10831317351598174</v>
      </c>
      <c r="N181" s="295">
        <f t="shared" si="55"/>
        <v>6.7773100000000008</v>
      </c>
      <c r="O181" s="244">
        <f t="shared" si="61"/>
        <v>3.8618009832009141</v>
      </c>
      <c r="P181" s="244">
        <f t="shared" si="62"/>
        <v>1.5200794557716897</v>
      </c>
      <c r="Q181" s="244">
        <f t="shared" si="63"/>
        <v>8.7408731027397268E-2</v>
      </c>
      <c r="R181" s="245">
        <f t="shared" si="56"/>
        <v>5.4692891700000015</v>
      </c>
      <c r="S181" s="246">
        <f>+IFERROR(IF(D181=1,O181*VLOOKUP($C181,'IBNR+Freq'!$B$11:$J$350,9,FALSE)*10,O181*VLOOKUP($C181,'IBNR+Freq'!$B$11:$J$350,9,FALSE)),0)</f>
        <v>624182.89291476377</v>
      </c>
      <c r="T181" s="247">
        <f>+IFERROR(IF(D181=1,P181*VLOOKUP($C181,'IBNR+Freq'!$B$11:$J$350,9,FALSE)*10,P181*VLOOKUP($C181,'IBNR+Freq'!$B$11:$J$350,9,FALSE)),0)</f>
        <v>245690.44243637822</v>
      </c>
      <c r="U181" s="247">
        <f>+IFERROR(IF(D181=1,Q181*VLOOKUP($C181,'IBNR+Freq'!$B$11:$J$350,9,FALSE)*10,Q181*VLOOKUP($C181,'IBNR+Freq'!$B$11:$J$350,9,FALSE)),0)</f>
        <v>14127.87319595822</v>
      </c>
      <c r="V181" s="248">
        <f t="shared" si="57"/>
        <v>884001.20854710019</v>
      </c>
      <c r="W181" s="357">
        <f>+IFERROR(IF(D181=1,VLOOKUP(C181,'IBNR+Freq'!B$11:J$350,9,FALSE)*10,VLOOKUP(C181,'IBNR+Freq'!B$11:J$350,9,FALSE)),0)</f>
        <v>161630</v>
      </c>
      <c r="X181" s="247">
        <f t="shared" si="58"/>
        <v>773460.83384729084</v>
      </c>
      <c r="Y181" s="247">
        <f t="shared" si="59"/>
        <v>304449.12321732118</v>
      </c>
      <c r="Z181" s="247">
        <f t="shared" si="60"/>
        <v>17506.658235388128</v>
      </c>
      <c r="AA181" s="229">
        <f>+IF($D181=1, _xlfn.XLOOKUP($W181,Credibility!B$12:B$112,Credibility!$E$12:$E$112,,-1,-2),_xlfn.XLOOKUP(X181*AA$4,Credibility!B$12:B$112,Credibility!$E$12:$E$112,,-1,-2))</f>
        <v>0.01</v>
      </c>
      <c r="AB181" s="225">
        <f>+IF($D181=1, _xlfn.XLOOKUP($W181,Credibility!C$12:C$112,Credibility!$E$12:$E$112,,-1,-2),_xlfn.XLOOKUP(Y181*AB$4,Credibility!C$12:C$112,Credibility!$E$12:$E$112,,-1,-2))</f>
        <v>0.02</v>
      </c>
      <c r="AC181" s="230">
        <f>+IF($D181=1, _xlfn.XLOOKUP($W181,Credibility!D$12:D$112,Credibility!$E$12:$E$112,,-1,-2),_xlfn.XLOOKUP(Z181*AC$4,Credibility!D$12:D$112,Credibility!$E$12:$E$112,,-1,-2))</f>
        <v>0.02</v>
      </c>
    </row>
    <row r="182" spans="2:29" x14ac:dyDescent="0.2">
      <c r="B182" s="474">
        <v>3</v>
      </c>
      <c r="C182" s="250">
        <v>813</v>
      </c>
      <c r="D182" s="250">
        <v>1</v>
      </c>
      <c r="E182" s="251">
        <f t="shared" si="50"/>
        <v>0.74150000000000005</v>
      </c>
      <c r="F182" s="245">
        <f>+IFERROR(VLOOKUP($C182,'PYV(Pre-Surcharge)'!$H$8:$M$350,2,FALSE),0)</f>
        <v>5.51</v>
      </c>
      <c r="G182" s="244">
        <f>+IFERROR(VLOOKUP($C182,'PYV(Pre-Surcharge)'!$H$8:$M522,4,FALSE),0)</f>
        <v>2.2130000000000001</v>
      </c>
      <c r="H182" s="244">
        <f>+IFERROR(VLOOKUP($C182,'PYV(Pre-Surcharge)'!$H$8:$M522,5,FALSE),0)</f>
        <v>1.6930000000000001</v>
      </c>
      <c r="I182" s="244">
        <f>+IFERROR(VLOOKUP($C182,'PYV(Pre-Surcharge)'!$H$8:$M522,6,FALSE),0)</f>
        <v>0.17299999999999999</v>
      </c>
      <c r="J182" s="245">
        <f t="shared" si="51"/>
        <v>4.0789999999999997</v>
      </c>
      <c r="K182" s="244">
        <f t="shared" si="52"/>
        <v>2.2166159953419959</v>
      </c>
      <c r="L182" s="244">
        <f t="shared" si="53"/>
        <v>1.6957663263054674</v>
      </c>
      <c r="M182" s="244">
        <f t="shared" si="54"/>
        <v>0.17328267835253741</v>
      </c>
      <c r="N182" s="295">
        <f t="shared" si="55"/>
        <v>4.0856650000000005</v>
      </c>
      <c r="O182" s="244">
        <f t="shared" si="61"/>
        <v>1.7888091082409909</v>
      </c>
      <c r="P182" s="244">
        <f t="shared" si="62"/>
        <v>1.3684834253285123</v>
      </c>
      <c r="Q182" s="244">
        <f t="shared" si="63"/>
        <v>0.1398391214304977</v>
      </c>
      <c r="R182" s="245">
        <f t="shared" si="56"/>
        <v>3.2971316550000012</v>
      </c>
      <c r="S182" s="246">
        <f>+IFERROR(IF(D182=1,O182*VLOOKUP($C182,'IBNR+Freq'!$B$11:$J$350,9,FALSE)*10,O182*VLOOKUP($C182,'IBNR+Freq'!$B$11:$J$350,9,FALSE)),0)</f>
        <v>2335522.8359926851</v>
      </c>
      <c r="T182" s="247">
        <f>+IFERROR(IF(D182=1,P182*VLOOKUP($C182,'IBNR+Freq'!$B$11:$J$350,9,FALSE)*10,P182*VLOOKUP($C182,'IBNR+Freq'!$B$11:$J$350,9,FALSE)),0)</f>
        <v>1786733.0146116656</v>
      </c>
      <c r="U182" s="247">
        <f>+IFERROR(IF(D182=1,Q182*VLOOKUP($C182,'IBNR+Freq'!$B$11:$J$350,9,FALSE)*10,Q182*VLOOKUP($C182,'IBNR+Freq'!$B$11:$J$350,9,FALSE)),0)</f>
        <v>182578.15211330072</v>
      </c>
      <c r="V182" s="248">
        <f t="shared" si="57"/>
        <v>4304834.0027176514</v>
      </c>
      <c r="W182" s="357">
        <f>+IFERROR(IF(D182=1,VLOOKUP(C182,'IBNR+Freq'!B$11:J$350,9,FALSE)*10,VLOOKUP(C182,'IBNR+Freq'!B$11:J$350,9,FALSE)),0)</f>
        <v>1305630</v>
      </c>
      <c r="X182" s="247">
        <f t="shared" si="58"/>
        <v>2894080.3419983704</v>
      </c>
      <c r="Y182" s="247">
        <f t="shared" si="59"/>
        <v>2214043.3886142075</v>
      </c>
      <c r="Z182" s="247">
        <f t="shared" si="60"/>
        <v>226243.06333742343</v>
      </c>
      <c r="AA182" s="229">
        <f>+IF($D182=1, _xlfn.XLOOKUP($W182,Credibility!B$12:B$112,Credibility!$E$12:$E$112,,-1,-2),_xlfn.XLOOKUP(X182*AA$4,Credibility!B$12:B$112,Credibility!$E$12:$E$112,,-1,-2))</f>
        <v>0.02</v>
      </c>
      <c r="AB182" s="225">
        <f>+IF($D182=1, _xlfn.XLOOKUP($W182,Credibility!C$12:C$112,Credibility!$E$12:$E$112,,-1,-2),_xlfn.XLOOKUP(Y182*AB$4,Credibility!C$12:C$112,Credibility!$E$12:$E$112,,-1,-2))</f>
        <v>0.08</v>
      </c>
      <c r="AC182" s="230">
        <f>+IF($D182=1, _xlfn.XLOOKUP($W182,Credibility!D$12:D$112,Credibility!$E$12:$E$112,,-1,-2),_xlfn.XLOOKUP(Z182*AC$4,Credibility!D$12:D$112,Credibility!$E$12:$E$112,,-1,-2))</f>
        <v>0.09</v>
      </c>
    </row>
    <row r="183" spans="2:29" x14ac:dyDescent="0.2">
      <c r="B183" s="474">
        <v>3</v>
      </c>
      <c r="C183" s="250">
        <v>814</v>
      </c>
      <c r="D183" s="250">
        <v>1</v>
      </c>
      <c r="E183" s="251">
        <f t="shared" si="50"/>
        <v>0.74150000000000005</v>
      </c>
      <c r="F183" s="245">
        <f>+IFERROR(VLOOKUP($C183,'PYV(Pre-Surcharge)'!$H$8:$M$350,2,FALSE),0)</f>
        <v>4.09</v>
      </c>
      <c r="G183" s="244">
        <f>+IFERROR(VLOOKUP($C183,'PYV(Pre-Surcharge)'!$H$8:$M523,4,FALSE),0)</f>
        <v>1.9590000000000001</v>
      </c>
      <c r="H183" s="244">
        <f>+IFERROR(VLOOKUP($C183,'PYV(Pre-Surcharge)'!$H$8:$M523,5,FALSE),0)</f>
        <v>0.94299999999999995</v>
      </c>
      <c r="I183" s="244">
        <f>+IFERROR(VLOOKUP($C183,'PYV(Pre-Surcharge)'!$H$8:$M523,6,FALSE),0)</f>
        <v>0.124</v>
      </c>
      <c r="J183" s="245">
        <f t="shared" si="51"/>
        <v>3.0260000000000002</v>
      </c>
      <c r="K183" s="244">
        <f t="shared" si="52"/>
        <v>1.9633601668869796</v>
      </c>
      <c r="L183" s="244">
        <f t="shared" si="53"/>
        <v>0.94509884500991403</v>
      </c>
      <c r="M183" s="244">
        <f t="shared" si="54"/>
        <v>0.1242759881031064</v>
      </c>
      <c r="N183" s="295">
        <f t="shared" si="55"/>
        <v>3.0327350000000002</v>
      </c>
      <c r="O183" s="244">
        <f t="shared" si="61"/>
        <v>1.5844316546777926</v>
      </c>
      <c r="P183" s="244">
        <f t="shared" si="62"/>
        <v>0.76269476792300073</v>
      </c>
      <c r="Q183" s="244">
        <f t="shared" si="63"/>
        <v>0.10029072239920687</v>
      </c>
      <c r="R183" s="245">
        <f t="shared" si="56"/>
        <v>2.4474171450000002</v>
      </c>
      <c r="S183" s="246">
        <f>+IFERROR(IF(D183=1,O183*VLOOKUP($C183,'IBNR+Freq'!$B$11:$J$350,9,FALSE)*10,O183*VLOOKUP($C183,'IBNR+Freq'!$B$11:$J$350,9,FALSE)),0)</f>
        <v>2248863.069066925</v>
      </c>
      <c r="T183" s="247">
        <f>+IFERROR(IF(D183=1,P183*VLOOKUP($C183,'IBNR+Freq'!$B$11:$J$350,9,FALSE)*10,P183*VLOOKUP($C183,'IBNR+Freq'!$B$11:$J$350,9,FALSE)),0)</f>
        <v>1082530.8188515112</v>
      </c>
      <c r="U183" s="247">
        <f>+IFERROR(IF(D183=1,Q183*VLOOKUP($C183,'IBNR+Freq'!$B$11:$J$350,9,FALSE)*10,Q183*VLOOKUP($C183,'IBNR+Freq'!$B$11:$J$350,9,FALSE)),0)</f>
        <v>142347.63683731429</v>
      </c>
      <c r="V183" s="248">
        <f t="shared" si="57"/>
        <v>3473741.5247557503</v>
      </c>
      <c r="W183" s="357">
        <f>+IFERROR(IF(D183=1,VLOOKUP(C183,'IBNR+Freq'!B$11:J$350,9,FALSE)*10,VLOOKUP(C183,'IBNR+Freq'!B$11:J$350,9,FALSE)),0)</f>
        <v>1419350</v>
      </c>
      <c r="X183" s="247">
        <f t="shared" si="58"/>
        <v>2786695.2528710347</v>
      </c>
      <c r="Y183" s="247">
        <f t="shared" si="59"/>
        <v>1341426.0456648215</v>
      </c>
      <c r="Z183" s="247">
        <f t="shared" si="60"/>
        <v>176391.12371414408</v>
      </c>
      <c r="AA183" s="229">
        <f>+IF($D183=1, _xlfn.XLOOKUP($W183,Credibility!B$12:B$112,Credibility!$E$12:$E$112,,-1,-2),_xlfn.XLOOKUP(X183*AA$4,Credibility!B$12:B$112,Credibility!$E$12:$E$112,,-1,-2))</f>
        <v>0.02</v>
      </c>
      <c r="AB183" s="225">
        <f>+IF($D183=1, _xlfn.XLOOKUP($W183,Credibility!C$12:C$112,Credibility!$E$12:$E$112,,-1,-2),_xlfn.XLOOKUP(Y183*AB$4,Credibility!C$12:C$112,Credibility!$E$12:$E$112,,-1,-2))</f>
        <v>0.08</v>
      </c>
      <c r="AC183" s="230">
        <f>+IF($D183=1, _xlfn.XLOOKUP($W183,Credibility!D$12:D$112,Credibility!$E$12:$E$112,,-1,-2),_xlfn.XLOOKUP(Z183*AC$4,Credibility!D$12:D$112,Credibility!$E$12:$E$112,,-1,-2))</f>
        <v>0.09</v>
      </c>
    </row>
    <row r="184" spans="2:29" x14ac:dyDescent="0.2">
      <c r="B184" s="474">
        <v>3</v>
      </c>
      <c r="C184" s="250">
        <v>815</v>
      </c>
      <c r="D184" s="250">
        <v>1</v>
      </c>
      <c r="E184" s="251">
        <f t="shared" si="50"/>
        <v>0.74150000000000005</v>
      </c>
      <c r="F184" s="245">
        <f>+IFERROR(VLOOKUP($C184,'PYV(Pre-Surcharge)'!$H$8:$M$350,2,FALSE),0)</f>
        <v>3.45</v>
      </c>
      <c r="G184" s="244">
        <f>+IFERROR(VLOOKUP($C184,'PYV(Pre-Surcharge)'!$H$8:$M524,4,FALSE),0)</f>
        <v>1.4339999999999999</v>
      </c>
      <c r="H184" s="244">
        <f>+IFERROR(VLOOKUP($C184,'PYV(Pre-Surcharge)'!$H$8:$M524,5,FALSE),0)</f>
        <v>1.012</v>
      </c>
      <c r="I184" s="244">
        <f>+IFERROR(VLOOKUP($C184,'PYV(Pre-Surcharge)'!$H$8:$M524,6,FALSE),0)</f>
        <v>0.107</v>
      </c>
      <c r="J184" s="245">
        <f t="shared" si="51"/>
        <v>2.5529999999999999</v>
      </c>
      <c r="K184" s="244">
        <f t="shared" si="52"/>
        <v>1.4369067567567571</v>
      </c>
      <c r="L184" s="244">
        <f t="shared" si="53"/>
        <v>1.0140513513513514</v>
      </c>
      <c r="M184" s="244">
        <f t="shared" si="54"/>
        <v>0.1072168918918919</v>
      </c>
      <c r="N184" s="295">
        <f t="shared" si="55"/>
        <v>2.5581750000000003</v>
      </c>
      <c r="O184" s="244">
        <f t="shared" si="61"/>
        <v>1.1595837527027031</v>
      </c>
      <c r="P184" s="244">
        <f t="shared" si="62"/>
        <v>0.81833944054054064</v>
      </c>
      <c r="Q184" s="244">
        <f t="shared" si="63"/>
        <v>8.652403175675677E-2</v>
      </c>
      <c r="R184" s="245">
        <f t="shared" si="56"/>
        <v>2.0644472250000003</v>
      </c>
      <c r="S184" s="246">
        <f>+IFERROR(IF(D184=1,O184*VLOOKUP($C184,'IBNR+Freq'!$B$11:$J$350,9,FALSE)*10,O184*VLOOKUP($C184,'IBNR+Freq'!$B$11:$J$350,9,FALSE)),0)</f>
        <v>6082909.6624152586</v>
      </c>
      <c r="T184" s="247">
        <f>+IFERROR(IF(D184=1,P184*VLOOKUP($C184,'IBNR+Freq'!$B$11:$J$350,9,FALSE)*10,P184*VLOOKUP($C184,'IBNR+Freq'!$B$11:$J$350,9,FALSE)),0)</f>
        <v>4292820.4870043518</v>
      </c>
      <c r="U184" s="247">
        <f>+IFERROR(IF(D184=1,Q184*VLOOKUP($C184,'IBNR+Freq'!$B$11:$J$350,9,FALSE)*10,Q184*VLOOKUP($C184,'IBNR+Freq'!$B$11:$J$350,9,FALSE)),0)</f>
        <v>453885.17006864195</v>
      </c>
      <c r="V184" s="248">
        <f t="shared" si="57"/>
        <v>10829615.319488252</v>
      </c>
      <c r="W184" s="357">
        <f>+IFERROR(IF(D184=1,VLOOKUP(C184,'IBNR+Freq'!B$11:J$350,9,FALSE)*10,VLOOKUP(C184,'IBNR+Freq'!B$11:J$350,9,FALSE)),0)</f>
        <v>5245770</v>
      </c>
      <c r="X184" s="247">
        <f t="shared" si="58"/>
        <v>7537682.3573918939</v>
      </c>
      <c r="Y184" s="247">
        <f t="shared" si="59"/>
        <v>5319480.1573783783</v>
      </c>
      <c r="Z184" s="247">
        <f t="shared" si="60"/>
        <v>562435.15497972979</v>
      </c>
      <c r="AA184" s="229">
        <f>+IF($D184=1, _xlfn.XLOOKUP($W184,Credibility!B$12:B$112,Credibility!$E$12:$E$112,,-1,-2),_xlfn.XLOOKUP(X184*AA$4,Credibility!B$12:B$112,Credibility!$E$12:$E$112,,-1,-2))</f>
        <v>0.06</v>
      </c>
      <c r="AB184" s="225">
        <f>+IF($D184=1, _xlfn.XLOOKUP($W184,Credibility!C$12:C$112,Credibility!$E$12:$E$112,,-1,-2),_xlfn.XLOOKUP(Y184*AB$4,Credibility!C$12:C$112,Credibility!$E$12:$E$112,,-1,-2))</f>
        <v>0.19</v>
      </c>
      <c r="AC184" s="230">
        <f>+IF($D184=1, _xlfn.XLOOKUP($W184,Credibility!D$12:D$112,Credibility!$E$12:$E$112,,-1,-2),_xlfn.XLOOKUP(Z184*AC$4,Credibility!D$12:D$112,Credibility!$E$12:$E$112,,-1,-2))</f>
        <v>0.23</v>
      </c>
    </row>
    <row r="185" spans="2:29" x14ac:dyDescent="0.2">
      <c r="B185" s="474">
        <v>3</v>
      </c>
      <c r="C185" s="250">
        <v>816</v>
      </c>
      <c r="D185" s="250">
        <v>1</v>
      </c>
      <c r="E185" s="251">
        <f t="shared" si="50"/>
        <v>0.74150000000000005</v>
      </c>
      <c r="F185" s="245">
        <f>+IFERROR(VLOOKUP($C185,'PYV(Pre-Surcharge)'!$H$8:$M$350,2,FALSE),0)</f>
        <v>2.96</v>
      </c>
      <c r="G185" s="244">
        <f>+IFERROR(VLOOKUP($C185,'PYV(Pre-Surcharge)'!$H$8:$M525,4,FALSE),0)</f>
        <v>1.2210000000000001</v>
      </c>
      <c r="H185" s="244">
        <f>+IFERROR(VLOOKUP($C185,'PYV(Pre-Surcharge)'!$H$8:$M525,5,FALSE),0)</f>
        <v>0.875</v>
      </c>
      <c r="I185" s="244">
        <f>+IFERROR(VLOOKUP($C185,'PYV(Pre-Surcharge)'!$H$8:$M525,6,FALSE),0)</f>
        <v>6.0999999999999999E-2</v>
      </c>
      <c r="J185" s="245">
        <f t="shared" si="51"/>
        <v>2.157</v>
      </c>
      <c r="K185" s="244">
        <f t="shared" si="52"/>
        <v>1.2424198609179418</v>
      </c>
      <c r="L185" s="244">
        <f t="shared" si="53"/>
        <v>0.89035002318034318</v>
      </c>
      <c r="M185" s="244">
        <f t="shared" si="54"/>
        <v>6.207011590171535E-2</v>
      </c>
      <c r="N185" s="295">
        <f t="shared" si="55"/>
        <v>2.1948400000000001</v>
      </c>
      <c r="O185" s="244">
        <f t="shared" si="61"/>
        <v>1.002632827760779</v>
      </c>
      <c r="P185" s="244">
        <f t="shared" si="62"/>
        <v>0.71851246870653696</v>
      </c>
      <c r="Q185" s="244">
        <f t="shared" si="63"/>
        <v>5.0090583532684294E-2</v>
      </c>
      <c r="R185" s="245">
        <f t="shared" si="56"/>
        <v>1.7712358800000003</v>
      </c>
      <c r="S185" s="246">
        <f>+IFERROR(IF(D185=1,O185*VLOOKUP($C185,'IBNR+Freq'!$B$11:$J$350,9,FALSE)*10,O185*VLOOKUP($C185,'IBNR+Freq'!$B$11:$J$350,9,FALSE)),0)</f>
        <v>476110.22459048347</v>
      </c>
      <c r="T185" s="247">
        <f>+IFERROR(IF(D185=1,P185*VLOOKUP($C185,'IBNR+Freq'!$B$11:$J$350,9,FALSE)*10,P185*VLOOKUP($C185,'IBNR+Freq'!$B$11:$J$350,9,FALSE)),0)</f>
        <v>341192.83088998613</v>
      </c>
      <c r="U185" s="247">
        <f>+IFERROR(IF(D185=1,Q185*VLOOKUP($C185,'IBNR+Freq'!$B$11:$J$350,9,FALSE)*10,Q185*VLOOKUP($C185,'IBNR+Freq'!$B$11:$J$350,9,FALSE)),0)</f>
        <v>23786.014496330463</v>
      </c>
      <c r="V185" s="248">
        <f t="shared" si="57"/>
        <v>841089.06997680012</v>
      </c>
      <c r="W185" s="357">
        <f>+IFERROR(IF(D185=1,VLOOKUP(C185,'IBNR+Freq'!B$11:J$350,9,FALSE)*10,VLOOKUP(C185,'IBNR+Freq'!B$11:J$350,9,FALSE)),0)</f>
        <v>474860</v>
      </c>
      <c r="X185" s="247">
        <f t="shared" si="58"/>
        <v>589975.49515549385</v>
      </c>
      <c r="Y185" s="247">
        <f t="shared" si="59"/>
        <v>422791.61200741777</v>
      </c>
      <c r="Z185" s="247">
        <f t="shared" si="60"/>
        <v>29474.61523708855</v>
      </c>
      <c r="AA185" s="229">
        <f>+IF($D185=1, _xlfn.XLOOKUP($W185,Credibility!B$12:B$112,Credibility!$E$12:$E$112,,-1,-2),_xlfn.XLOOKUP(X185*AA$4,Credibility!B$12:B$112,Credibility!$E$12:$E$112,,-1,-2))</f>
        <v>0.01</v>
      </c>
      <c r="AB185" s="225">
        <f>+IF($D185=1, _xlfn.XLOOKUP($W185,Credibility!C$12:C$112,Credibility!$E$12:$E$112,,-1,-2),_xlfn.XLOOKUP(Y185*AB$4,Credibility!C$12:C$112,Credibility!$E$12:$E$112,,-1,-2))</f>
        <v>0.04</v>
      </c>
      <c r="AC185" s="230">
        <f>+IF($D185=1, _xlfn.XLOOKUP($W185,Credibility!D$12:D$112,Credibility!$E$12:$E$112,,-1,-2),_xlfn.XLOOKUP(Z185*AC$4,Credibility!D$12:D$112,Credibility!$E$12:$E$112,,-1,-2))</f>
        <v>0.05</v>
      </c>
    </row>
    <row r="186" spans="2:29" x14ac:dyDescent="0.2">
      <c r="B186" s="474">
        <v>3</v>
      </c>
      <c r="C186" s="250">
        <v>817</v>
      </c>
      <c r="D186" s="250">
        <v>1</v>
      </c>
      <c r="E186" s="251">
        <f t="shared" si="50"/>
        <v>0.74150000000000005</v>
      </c>
      <c r="F186" s="245">
        <f>+IFERROR(VLOOKUP($C186,'PYV(Pre-Surcharge)'!$H$8:$M$350,2,FALSE),0)</f>
        <v>11.47</v>
      </c>
      <c r="G186" s="244">
        <f>+IFERROR(VLOOKUP($C186,'PYV(Pre-Surcharge)'!$H$8:$M526,4,FALSE),0)</f>
        <v>4.0810000000000004</v>
      </c>
      <c r="H186" s="244">
        <f>+IFERROR(VLOOKUP($C186,'PYV(Pre-Surcharge)'!$H$8:$M526,5,FALSE),0)</f>
        <v>4.2930000000000001</v>
      </c>
      <c r="I186" s="244">
        <f>+IFERROR(VLOOKUP($C186,'PYV(Pre-Surcharge)'!$H$8:$M526,6,FALSE),0)</f>
        <v>0.11</v>
      </c>
      <c r="J186" s="245">
        <f t="shared" si="51"/>
        <v>8.484</v>
      </c>
      <c r="K186" s="244">
        <f t="shared" si="52"/>
        <v>4.0911038902640273</v>
      </c>
      <c r="L186" s="244">
        <f t="shared" si="53"/>
        <v>4.3036287676803404</v>
      </c>
      <c r="M186" s="244">
        <f t="shared" si="54"/>
        <v>0.11027234205563415</v>
      </c>
      <c r="N186" s="295">
        <f t="shared" si="55"/>
        <v>8.5050050000000006</v>
      </c>
      <c r="O186" s="244">
        <f t="shared" si="61"/>
        <v>3.3015208394430702</v>
      </c>
      <c r="P186" s="244">
        <f t="shared" si="62"/>
        <v>3.4730284155180349</v>
      </c>
      <c r="Q186" s="244">
        <f t="shared" si="63"/>
        <v>8.8989780038896765E-2</v>
      </c>
      <c r="R186" s="245">
        <f t="shared" si="56"/>
        <v>6.8635390350000014</v>
      </c>
      <c r="S186" s="246">
        <f>+IFERROR(IF(D186=1,O186*VLOOKUP($C186,'IBNR+Freq'!$B$11:$J$350,9,FALSE)*10,O186*VLOOKUP($C186,'IBNR+Freq'!$B$11:$J$350,9,FALSE)),0)</f>
        <v>1049685.5356925298</v>
      </c>
      <c r="T186" s="247">
        <f>+IFERROR(IF(D186=1,P186*VLOOKUP($C186,'IBNR+Freq'!$B$11:$J$350,9,FALSE)*10,P186*VLOOKUP($C186,'IBNR+Freq'!$B$11:$J$350,9,FALSE)),0)</f>
        <v>1104214.6544298041</v>
      </c>
      <c r="U186" s="247">
        <f>+IFERROR(IF(D186=1,Q186*VLOOKUP($C186,'IBNR+Freq'!$B$11:$J$350,9,FALSE)*10,Q186*VLOOKUP($C186,'IBNR+Freq'!$B$11:$J$350,9,FALSE)),0)</f>
        <v>28293.41066556684</v>
      </c>
      <c r="V186" s="248">
        <f t="shared" si="57"/>
        <v>2182193.6007879009</v>
      </c>
      <c r="W186" s="357">
        <f>+IFERROR(IF(D186=1,VLOOKUP(C186,'IBNR+Freq'!B$11:J$350,9,FALSE)*10,VLOOKUP(C186,'IBNR+Freq'!B$11:J$350,9,FALSE)),0)</f>
        <v>317940</v>
      </c>
      <c r="X186" s="247">
        <f t="shared" si="58"/>
        <v>1300725.5708705448</v>
      </c>
      <c r="Y186" s="247">
        <f t="shared" si="59"/>
        <v>1368295.7303962875</v>
      </c>
      <c r="Z186" s="247">
        <f t="shared" si="60"/>
        <v>35059.988433168321</v>
      </c>
      <c r="AA186" s="229">
        <f>+IF($D186=1, _xlfn.XLOOKUP($W186,Credibility!B$12:B$112,Credibility!$E$12:$E$112,,-1,-2),_xlfn.XLOOKUP(X186*AA$4,Credibility!B$12:B$112,Credibility!$E$12:$E$112,,-1,-2))</f>
        <v>0.01</v>
      </c>
      <c r="AB186" s="225">
        <f>+IF($D186=1, _xlfn.XLOOKUP($W186,Credibility!C$12:C$112,Credibility!$E$12:$E$112,,-1,-2),_xlfn.XLOOKUP(Y186*AB$4,Credibility!C$12:C$112,Credibility!$E$12:$E$112,,-1,-2))</f>
        <v>0.03</v>
      </c>
      <c r="AC186" s="230">
        <f>+IF($D186=1, _xlfn.XLOOKUP($W186,Credibility!D$12:D$112,Credibility!$E$12:$E$112,,-1,-2),_xlfn.XLOOKUP(Z186*AC$4,Credibility!D$12:D$112,Credibility!$E$12:$E$112,,-1,-2))</f>
        <v>0.03</v>
      </c>
    </row>
    <row r="187" spans="2:29" x14ac:dyDescent="0.2">
      <c r="B187" s="474">
        <v>3</v>
      </c>
      <c r="C187" s="250">
        <v>818</v>
      </c>
      <c r="D187" s="250">
        <v>1</v>
      </c>
      <c r="E187" s="251">
        <f t="shared" si="50"/>
        <v>0.74150000000000005</v>
      </c>
      <c r="F187" s="245">
        <f>+IFERROR(VLOOKUP($C187,'PYV(Pre-Surcharge)'!$H$8:$M$350,2,FALSE),0)</f>
        <v>1.88</v>
      </c>
      <c r="G187" s="244">
        <f>+IFERROR(VLOOKUP($C187,'PYV(Pre-Surcharge)'!$H$8:$M527,4,FALSE),0)</f>
        <v>0.73699999999999999</v>
      </c>
      <c r="H187" s="244">
        <f>+IFERROR(VLOOKUP($C187,'PYV(Pre-Surcharge)'!$H$8:$M527,5,FALSE),0)</f>
        <v>0.57099999999999995</v>
      </c>
      <c r="I187" s="244">
        <f>+IFERROR(VLOOKUP($C187,'PYV(Pre-Surcharge)'!$H$8:$M527,6,FALSE),0)</f>
        <v>7.9000000000000001E-2</v>
      </c>
      <c r="J187" s="245">
        <f t="shared" si="51"/>
        <v>1.3869999999999998</v>
      </c>
      <c r="K187" s="244">
        <f t="shared" si="52"/>
        <v>0.74073016582552287</v>
      </c>
      <c r="L187" s="244">
        <f t="shared" si="53"/>
        <v>0.5738899927901947</v>
      </c>
      <c r="M187" s="244">
        <f t="shared" si="54"/>
        <v>7.9399841384282632E-2</v>
      </c>
      <c r="N187" s="295">
        <f t="shared" si="55"/>
        <v>1.3940200000000003</v>
      </c>
      <c r="O187" s="244">
        <f t="shared" si="61"/>
        <v>0.597769243821197</v>
      </c>
      <c r="P187" s="244">
        <f t="shared" si="62"/>
        <v>0.46312922418168717</v>
      </c>
      <c r="Q187" s="244">
        <f t="shared" si="63"/>
        <v>6.4075671997116085E-2</v>
      </c>
      <c r="R187" s="245">
        <f t="shared" si="56"/>
        <v>1.1249741400000002</v>
      </c>
      <c r="S187" s="246">
        <f>+IFERROR(IF(D187=1,O187*VLOOKUP($C187,'IBNR+Freq'!$B$11:$J$350,9,FALSE)*10,O187*VLOOKUP($C187,'IBNR+Freq'!$B$11:$J$350,9,FALSE)),0)</f>
        <v>8563331.3469756804</v>
      </c>
      <c r="T187" s="247">
        <f>+IFERROR(IF(D187=1,P187*VLOOKUP($C187,'IBNR+Freq'!$B$11:$J$350,9,FALSE)*10,P187*VLOOKUP($C187,'IBNR+Freq'!$B$11:$J$350,9,FALSE)),0)</f>
        <v>6634548.4384302758</v>
      </c>
      <c r="U187" s="247">
        <f>+IFERROR(IF(D187=1,Q187*VLOOKUP($C187,'IBNR+Freq'!$B$11:$J$350,9,FALSE)*10,Q187*VLOOKUP($C187,'IBNR+Freq'!$B$11:$J$350,9,FALSE)),0)</f>
        <v>917914.75768124661</v>
      </c>
      <c r="V187" s="248">
        <f t="shared" si="57"/>
        <v>16115794.543087203</v>
      </c>
      <c r="W187" s="357">
        <f>+IFERROR(IF(D187=1,VLOOKUP(C187,'IBNR+Freq'!B$11:J$350,9,FALSE)*10,VLOOKUP(C187,'IBNR+Freq'!B$11:J$350,9,FALSE)),0)</f>
        <v>14325480</v>
      </c>
      <c r="X187" s="247">
        <f t="shared" si="58"/>
        <v>10611315.175930211</v>
      </c>
      <c r="Y187" s="247">
        <f t="shared" si="59"/>
        <v>8221249.6139160786</v>
      </c>
      <c r="Z187" s="247">
        <f t="shared" si="60"/>
        <v>1137440.8397537132</v>
      </c>
      <c r="AA187" s="229">
        <f>+IF($D187=1, _xlfn.XLOOKUP($W187,Credibility!B$12:B$112,Credibility!$E$12:$E$112,,-1,-2),_xlfn.XLOOKUP(X187*AA$4,Credibility!B$12:B$112,Credibility!$E$12:$E$112,,-1,-2))</f>
        <v>0.11</v>
      </c>
      <c r="AB187" s="225">
        <f>+IF($D187=1, _xlfn.XLOOKUP($W187,Credibility!C$12:C$112,Credibility!$E$12:$E$112,,-1,-2),_xlfn.XLOOKUP(Y187*AB$4,Credibility!C$12:C$112,Credibility!$E$12:$E$112,,-1,-2))</f>
        <v>0.38</v>
      </c>
      <c r="AC187" s="230">
        <f>+IF($D187=1, _xlfn.XLOOKUP($W187,Credibility!D$12:D$112,Credibility!$E$12:$E$112,,-1,-2),_xlfn.XLOOKUP(Z187*AC$4,Credibility!D$12:D$112,Credibility!$E$12:$E$112,,-1,-2))</f>
        <v>0.44</v>
      </c>
    </row>
    <row r="188" spans="2:29" x14ac:dyDescent="0.2">
      <c r="B188" s="474">
        <v>3</v>
      </c>
      <c r="C188" s="250">
        <v>819</v>
      </c>
      <c r="D188" s="250">
        <v>1</v>
      </c>
      <c r="E188" s="251">
        <f t="shared" si="50"/>
        <v>0.74150000000000005</v>
      </c>
      <c r="F188" s="245">
        <f>+IFERROR(VLOOKUP($C188,'PYV(Pre-Surcharge)'!$H$8:$M$350,2,FALSE),0)</f>
        <v>1.58</v>
      </c>
      <c r="G188" s="244">
        <f>+IFERROR(VLOOKUP($C188,'PYV(Pre-Surcharge)'!$H$8:$M528,4,FALSE),0)</f>
        <v>0.76200000000000001</v>
      </c>
      <c r="H188" s="244">
        <f>+IFERROR(VLOOKUP($C188,'PYV(Pre-Surcharge)'!$H$8:$M528,5,FALSE),0)</f>
        <v>0.38500000000000001</v>
      </c>
      <c r="I188" s="244">
        <f>+IFERROR(VLOOKUP($C188,'PYV(Pre-Surcharge)'!$H$8:$M528,6,FALSE),0)</f>
        <v>5.2999999999999999E-2</v>
      </c>
      <c r="J188" s="245">
        <f t="shared" si="51"/>
        <v>1.2</v>
      </c>
      <c r="K188" s="244">
        <f t="shared" si="52"/>
        <v>0.74394695000000011</v>
      </c>
      <c r="L188" s="244">
        <f t="shared" si="53"/>
        <v>0.37587870833333342</v>
      </c>
      <c r="M188" s="244">
        <f t="shared" si="54"/>
        <v>5.1744341666666679E-2</v>
      </c>
      <c r="N188" s="295">
        <f t="shared" si="55"/>
        <v>1.1715700000000002</v>
      </c>
      <c r="O188" s="244">
        <f t="shared" si="61"/>
        <v>0.6003651886500001</v>
      </c>
      <c r="P188" s="244">
        <f t="shared" si="62"/>
        <v>0.30333411762500007</v>
      </c>
      <c r="Q188" s="244">
        <f t="shared" si="63"/>
        <v>4.1757683725000015E-2</v>
      </c>
      <c r="R188" s="245">
        <f t="shared" si="56"/>
        <v>0.94545699000000016</v>
      </c>
      <c r="S188" s="246">
        <f>+IFERROR(IF(D188=1,O188*VLOOKUP($C188,'IBNR+Freq'!$B$11:$J$350,9,FALSE)*10,O188*VLOOKUP($C188,'IBNR+Freq'!$B$11:$J$350,9,FALSE)),0)</f>
        <v>229129.37424827254</v>
      </c>
      <c r="T188" s="247">
        <f>+IFERROR(IF(D188=1,P188*VLOOKUP($C188,'IBNR+Freq'!$B$11:$J$350,9,FALSE)*10,P188*VLOOKUP($C188,'IBNR+Freq'!$B$11:$J$350,9,FALSE)),0)</f>
        <v>115767.46599158127</v>
      </c>
      <c r="U188" s="247">
        <f>+IFERROR(IF(D188=1,Q188*VLOOKUP($C188,'IBNR+Freq'!$B$11:$J$350,9,FALSE)*10,Q188*VLOOKUP($C188,'IBNR+Freq'!$B$11:$J$350,9,FALSE)),0)</f>
        <v>15936.819993646257</v>
      </c>
      <c r="V188" s="248">
        <f t="shared" si="57"/>
        <v>360833.66023350006</v>
      </c>
      <c r="W188" s="357">
        <f>+IFERROR(IF(D188=1,VLOOKUP(C188,'IBNR+Freq'!B$11:J$350,9,FALSE)*10,VLOOKUP(C188,'IBNR+Freq'!B$11:J$350,9,FALSE)),0)</f>
        <v>381650</v>
      </c>
      <c r="X188" s="247">
        <f t="shared" si="58"/>
        <v>283927.35346750001</v>
      </c>
      <c r="Y188" s="247">
        <f t="shared" si="59"/>
        <v>143454.10903541671</v>
      </c>
      <c r="Z188" s="247">
        <f t="shared" si="60"/>
        <v>19748.227997083337</v>
      </c>
      <c r="AA188" s="229">
        <f>+IF($D188=1, _xlfn.XLOOKUP($W188,Credibility!B$12:B$112,Credibility!$E$12:$E$112,,-1,-2),_xlfn.XLOOKUP(X188*AA$4,Credibility!B$12:B$112,Credibility!$E$12:$E$112,,-1,-2))</f>
        <v>0.01</v>
      </c>
      <c r="AB188" s="225">
        <f>+IF($D188=1, _xlfn.XLOOKUP($W188,Credibility!C$12:C$112,Credibility!$E$12:$E$112,,-1,-2),_xlfn.XLOOKUP(Y188*AB$4,Credibility!C$12:C$112,Credibility!$E$12:$E$112,,-1,-2))</f>
        <v>0.03</v>
      </c>
      <c r="AC188" s="230">
        <f>+IF($D188=1, _xlfn.XLOOKUP($W188,Credibility!D$12:D$112,Credibility!$E$12:$E$112,,-1,-2),_xlfn.XLOOKUP(Z188*AC$4,Credibility!D$12:D$112,Credibility!$E$12:$E$112,,-1,-2))</f>
        <v>0.04</v>
      </c>
    </row>
    <row r="189" spans="2:29" x14ac:dyDescent="0.2">
      <c r="B189" s="474">
        <v>3</v>
      </c>
      <c r="C189" s="250">
        <v>820</v>
      </c>
      <c r="D189" s="250">
        <v>1</v>
      </c>
      <c r="E189" s="251">
        <f t="shared" si="50"/>
        <v>0.74150000000000005</v>
      </c>
      <c r="F189" s="245">
        <f>+IFERROR(VLOOKUP($C189,'PYV(Pre-Surcharge)'!$H$8:$M$350,2,FALSE),0)</f>
        <v>3.15</v>
      </c>
      <c r="G189" s="244">
        <f>+IFERROR(VLOOKUP($C189,'PYV(Pre-Surcharge)'!$H$8:$M529,4,FALSE),0)</f>
        <v>0.98</v>
      </c>
      <c r="H189" s="244">
        <f>+IFERROR(VLOOKUP($C189,'PYV(Pre-Surcharge)'!$H$8:$M529,5,FALSE),0)</f>
        <v>1.1850000000000001</v>
      </c>
      <c r="I189" s="244">
        <f>+IFERROR(VLOOKUP($C189,'PYV(Pre-Surcharge)'!$H$8:$M529,6,FALSE),0)</f>
        <v>9.5000000000000001E-2</v>
      </c>
      <c r="J189" s="245">
        <f t="shared" si="51"/>
        <v>2.2600000000000002</v>
      </c>
      <c r="K189" s="244">
        <f t="shared" si="52"/>
        <v>1.0128365044247787</v>
      </c>
      <c r="L189" s="244">
        <f t="shared" si="53"/>
        <v>1.2247053650442479</v>
      </c>
      <c r="M189" s="244">
        <f t="shared" si="54"/>
        <v>9.8183130530973453E-2</v>
      </c>
      <c r="N189" s="295">
        <f t="shared" si="55"/>
        <v>2.3357250000000001</v>
      </c>
      <c r="O189" s="244">
        <f t="shared" si="61"/>
        <v>0.81735905907079642</v>
      </c>
      <c r="P189" s="244">
        <f t="shared" si="62"/>
        <v>0.98833722959070813</v>
      </c>
      <c r="Q189" s="244">
        <f t="shared" si="63"/>
        <v>7.9233786338495579E-2</v>
      </c>
      <c r="R189" s="245">
        <f t="shared" si="56"/>
        <v>1.8849300750000002</v>
      </c>
      <c r="S189" s="246">
        <f>+IFERROR(IF(D189=1,O189*VLOOKUP($C189,'IBNR+Freq'!$B$11:$J$350,9,FALSE)*10,O189*VLOOKUP($C189,'IBNR+Freq'!$B$11:$J$350,9,FALSE)),0)</f>
        <v>43834.96633796682</v>
      </c>
      <c r="T189" s="247">
        <f>+IFERROR(IF(D189=1,P189*VLOOKUP($C189,'IBNR+Freq'!$B$11:$J$350,9,FALSE)*10,P189*VLOOKUP($C189,'IBNR+Freq'!$B$11:$J$350,9,FALSE)),0)</f>
        <v>53004.525622949674</v>
      </c>
      <c r="U189" s="247">
        <f>+IFERROR(IF(D189=1,Q189*VLOOKUP($C189,'IBNR+Freq'!$B$11:$J$350,9,FALSE)*10,Q189*VLOOKUP($C189,'IBNR+Freq'!$B$11:$J$350,9,FALSE)),0)</f>
        <v>4249.3079613335176</v>
      </c>
      <c r="V189" s="248">
        <f t="shared" si="57"/>
        <v>101088.79992225001</v>
      </c>
      <c r="W189" s="357">
        <f>+IFERROR(IF(D189=1,VLOOKUP(C189,'IBNR+Freq'!B$11:J$350,9,FALSE)*10,VLOOKUP(C189,'IBNR+Freq'!B$11:J$350,9,FALSE)),0)</f>
        <v>53630</v>
      </c>
      <c r="X189" s="247">
        <f t="shared" si="58"/>
        <v>54318.421732300878</v>
      </c>
      <c r="Y189" s="247">
        <f t="shared" si="59"/>
        <v>65680.948727323019</v>
      </c>
      <c r="Z189" s="247">
        <f t="shared" si="60"/>
        <v>5265.5612903761066</v>
      </c>
      <c r="AA189" s="229">
        <f>+IF($D189=1, _xlfn.XLOOKUP($W189,Credibility!B$12:B$112,Credibility!$E$12:$E$112,,-1,-2),_xlfn.XLOOKUP(X189*AA$4,Credibility!B$12:B$112,Credibility!$E$12:$E$112,,-1,-2))</f>
        <v>0</v>
      </c>
      <c r="AB189" s="225">
        <f>+IF($D189=1, _xlfn.XLOOKUP($W189,Credibility!C$12:C$112,Credibility!$E$12:$E$112,,-1,-2),_xlfn.XLOOKUP(Y189*AB$4,Credibility!C$12:C$112,Credibility!$E$12:$E$112,,-1,-2))</f>
        <v>0.01</v>
      </c>
      <c r="AC189" s="230">
        <f>+IF($D189=1, _xlfn.XLOOKUP($W189,Credibility!D$12:D$112,Credibility!$E$12:$E$112,,-1,-2),_xlfn.XLOOKUP(Z189*AC$4,Credibility!D$12:D$112,Credibility!$E$12:$E$112,,-1,-2))</f>
        <v>0.01</v>
      </c>
    </row>
    <row r="190" spans="2:29" x14ac:dyDescent="0.2">
      <c r="B190" s="474">
        <v>3</v>
      </c>
      <c r="C190" s="250">
        <v>821</v>
      </c>
      <c r="D190" s="250">
        <v>1</v>
      </c>
      <c r="E190" s="251">
        <f t="shared" si="50"/>
        <v>0.74150000000000005</v>
      </c>
      <c r="F190" s="245">
        <f>+IFERROR(VLOOKUP($C190,'PYV(Pre-Surcharge)'!$H$8:$M$350,2,FALSE),0)</f>
        <v>8.32</v>
      </c>
      <c r="G190" s="244">
        <f>+IFERROR(VLOOKUP($C190,'PYV(Pre-Surcharge)'!$H$8:$M530,4,FALSE),0)</f>
        <v>3.3109999999999999</v>
      </c>
      <c r="H190" s="244">
        <f>+IFERROR(VLOOKUP($C190,'PYV(Pre-Surcharge)'!$H$8:$M530,5,FALSE),0)</f>
        <v>2.6320000000000001</v>
      </c>
      <c r="I190" s="244">
        <f>+IFERROR(VLOOKUP($C190,'PYV(Pre-Surcharge)'!$H$8:$M530,6,FALSE),0)</f>
        <v>0.21</v>
      </c>
      <c r="J190" s="245">
        <f t="shared" si="51"/>
        <v>6.1529999999999996</v>
      </c>
      <c r="K190" s="244">
        <f t="shared" si="52"/>
        <v>3.3197604550625712</v>
      </c>
      <c r="L190" s="244">
        <f t="shared" si="53"/>
        <v>2.6389639135381118</v>
      </c>
      <c r="M190" s="244">
        <f t="shared" si="54"/>
        <v>0.21055563139931746</v>
      </c>
      <c r="N190" s="295">
        <f t="shared" si="55"/>
        <v>6.1692799999999997</v>
      </c>
      <c r="O190" s="244">
        <f t="shared" si="61"/>
        <v>2.6790466872354952</v>
      </c>
      <c r="P190" s="244">
        <f t="shared" si="62"/>
        <v>2.1296438782252562</v>
      </c>
      <c r="Q190" s="244">
        <f t="shared" si="63"/>
        <v>0.1699183945392492</v>
      </c>
      <c r="R190" s="245">
        <f t="shared" si="56"/>
        <v>4.9786089600000007</v>
      </c>
      <c r="S190" s="246">
        <f>+IFERROR(IF(D190=1,O190*VLOOKUP($C190,'IBNR+Freq'!$B$11:$J$350,9,FALSE)*10,O190*VLOOKUP($C190,'IBNR+Freq'!$B$11:$J$350,9,FALSE)),0)</f>
        <v>1839513.8268565082</v>
      </c>
      <c r="T190" s="247">
        <f>+IFERROR(IF(D190=1,P190*VLOOKUP($C190,'IBNR+Freq'!$B$11:$J$350,9,FALSE)*10,P190*VLOOKUP($C190,'IBNR+Freq'!$B$11:$J$350,9,FALSE)),0)</f>
        <v>1462277.3761058077</v>
      </c>
      <c r="U190" s="247">
        <f>+IFERROR(IF(D190=1,Q190*VLOOKUP($C190,'IBNR+Freq'!$B$11:$J$350,9,FALSE)*10,Q190*VLOOKUP($C190,'IBNR+Freq'!$B$11:$J$350,9,FALSE)),0)</f>
        <v>116671.06724248469</v>
      </c>
      <c r="V190" s="248">
        <f t="shared" si="57"/>
        <v>3418462.2702048002</v>
      </c>
      <c r="W190" s="357">
        <f>+IFERROR(IF(D190=1,VLOOKUP(C190,'IBNR+Freq'!B$11:J$350,9,FALSE)*10,VLOOKUP(C190,'IBNR+Freq'!B$11:J$350,9,FALSE)),0)</f>
        <v>686630</v>
      </c>
      <c r="X190" s="247">
        <f t="shared" si="58"/>
        <v>2279447.1212596134</v>
      </c>
      <c r="Y190" s="247">
        <f t="shared" si="59"/>
        <v>1811991.7919526736</v>
      </c>
      <c r="Z190" s="247">
        <f t="shared" si="60"/>
        <v>144573.81318771336</v>
      </c>
      <c r="AA190" s="229">
        <f>+IF($D190=1, _xlfn.XLOOKUP($W190,Credibility!B$12:B$112,Credibility!$E$12:$E$112,,-1,-2),_xlfn.XLOOKUP(X190*AA$4,Credibility!B$12:B$112,Credibility!$E$12:$E$112,,-1,-2))</f>
        <v>0.01</v>
      </c>
      <c r="AB190" s="225">
        <f>+IF($D190=1, _xlfn.XLOOKUP($W190,Credibility!C$12:C$112,Credibility!$E$12:$E$112,,-1,-2),_xlfn.XLOOKUP(Y190*AB$4,Credibility!C$12:C$112,Credibility!$E$12:$E$112,,-1,-2))</f>
        <v>0.05</v>
      </c>
      <c r="AC190" s="230">
        <f>+IF($D190=1, _xlfn.XLOOKUP($W190,Credibility!D$12:D$112,Credibility!$E$12:$E$112,,-1,-2),_xlfn.XLOOKUP(Z190*AC$4,Credibility!D$12:D$112,Credibility!$E$12:$E$112,,-1,-2))</f>
        <v>0.06</v>
      </c>
    </row>
    <row r="191" spans="2:29" x14ac:dyDescent="0.2">
      <c r="B191" s="474">
        <v>3</v>
      </c>
      <c r="C191" s="250">
        <v>825</v>
      </c>
      <c r="D191" s="250">
        <v>1</v>
      </c>
      <c r="E191" s="251">
        <f t="shared" si="50"/>
        <v>0.74150000000000005</v>
      </c>
      <c r="F191" s="245">
        <f>+IFERROR(VLOOKUP($C191,'PYV(Pre-Surcharge)'!$H$8:$M$350,2,FALSE),0)</f>
        <v>4.93</v>
      </c>
      <c r="G191" s="244">
        <f>+IFERROR(VLOOKUP($C191,'PYV(Pre-Surcharge)'!$H$8:$M531,4,FALSE),0)</f>
        <v>1.8540000000000001</v>
      </c>
      <c r="H191" s="244">
        <f>+IFERROR(VLOOKUP($C191,'PYV(Pre-Surcharge)'!$H$8:$M531,5,FALSE),0)</f>
        <v>1.5740000000000001</v>
      </c>
      <c r="I191" s="244">
        <f>+IFERROR(VLOOKUP($C191,'PYV(Pre-Surcharge)'!$H$8:$M531,6,FALSE),0)</f>
        <v>0.09</v>
      </c>
      <c r="J191" s="245">
        <f t="shared" si="51"/>
        <v>3.5179999999999998</v>
      </c>
      <c r="K191" s="244">
        <f t="shared" si="52"/>
        <v>1.9265131125639572</v>
      </c>
      <c r="L191" s="244">
        <f t="shared" si="53"/>
        <v>1.6355618334280844</v>
      </c>
      <c r="M191" s="244">
        <f t="shared" si="54"/>
        <v>9.3520054007959069E-2</v>
      </c>
      <c r="N191" s="295">
        <f t="shared" si="55"/>
        <v>3.6555950000000008</v>
      </c>
      <c r="O191" s="244">
        <f t="shared" si="61"/>
        <v>1.5546960818391136</v>
      </c>
      <c r="P191" s="244">
        <f t="shared" si="62"/>
        <v>1.3198983995764642</v>
      </c>
      <c r="Q191" s="244">
        <f t="shared" si="63"/>
        <v>7.5470683584422979E-2</v>
      </c>
      <c r="R191" s="245">
        <f t="shared" si="56"/>
        <v>2.9500651650000007</v>
      </c>
      <c r="S191" s="246">
        <f>+IFERROR(IF(D191=1,O191*VLOOKUP($C191,'IBNR+Freq'!$B$11:$J$350,9,FALSE)*10,O191*VLOOKUP($C191,'IBNR+Freq'!$B$11:$J$350,9,FALSE)),0)</f>
        <v>425038.36181399529</v>
      </c>
      <c r="T191" s="247">
        <f>+IFERROR(IF(D191=1,P191*VLOOKUP($C191,'IBNR+Freq'!$B$11:$J$350,9,FALSE)*10,P191*VLOOKUP($C191,'IBNR+Freq'!$B$11:$J$350,9,FALSE)),0)</f>
        <v>360847.02346020954</v>
      </c>
      <c r="U191" s="247">
        <f>+IFERROR(IF(D191=1,Q191*VLOOKUP($C191,'IBNR+Freq'!$B$11:$J$350,9,FALSE)*10,Q191*VLOOKUP($C191,'IBNR+Freq'!$B$11:$J$350,9,FALSE)),0)</f>
        <v>20632.930185145397</v>
      </c>
      <c r="V191" s="248">
        <f t="shared" si="57"/>
        <v>806518.31545935024</v>
      </c>
      <c r="W191" s="357">
        <f>+IFERROR(IF(D191=1,VLOOKUP(C191,'IBNR+Freq'!B$11:J$350,9,FALSE)*10,VLOOKUP(C191,'IBNR+Freq'!B$11:J$350,9,FALSE)),0)</f>
        <v>273390</v>
      </c>
      <c r="X191" s="247">
        <f t="shared" si="58"/>
        <v>526689.4198438602</v>
      </c>
      <c r="Y191" s="247">
        <f t="shared" si="59"/>
        <v>447146.24964090396</v>
      </c>
      <c r="Z191" s="247">
        <f t="shared" si="60"/>
        <v>25567.447565235929</v>
      </c>
      <c r="AA191" s="229">
        <f>+IF($D191=1, _xlfn.XLOOKUP($W191,Credibility!B$12:B$112,Credibility!$E$12:$E$112,,-1,-2),_xlfn.XLOOKUP(X191*AA$4,Credibility!B$12:B$112,Credibility!$E$12:$E$112,,-1,-2))</f>
        <v>0.01</v>
      </c>
      <c r="AB191" s="225">
        <f>+IF($D191=1, _xlfn.XLOOKUP($W191,Credibility!C$12:C$112,Credibility!$E$12:$E$112,,-1,-2),_xlfn.XLOOKUP(Y191*AB$4,Credibility!C$12:C$112,Credibility!$E$12:$E$112,,-1,-2))</f>
        <v>0.03</v>
      </c>
      <c r="AC191" s="230">
        <f>+IF($D191=1, _xlfn.XLOOKUP($W191,Credibility!D$12:D$112,Credibility!$E$12:$E$112,,-1,-2),_xlfn.XLOOKUP(Z191*AC$4,Credibility!D$12:D$112,Credibility!$E$12:$E$112,,-1,-2))</f>
        <v>0.03</v>
      </c>
    </row>
    <row r="192" spans="2:29" x14ac:dyDescent="0.2">
      <c r="B192" s="474">
        <v>3</v>
      </c>
      <c r="C192" s="250">
        <v>828</v>
      </c>
      <c r="D192" s="250">
        <v>1</v>
      </c>
      <c r="E192" s="251">
        <f t="shared" si="50"/>
        <v>0.74150000000000005</v>
      </c>
      <c r="F192" s="245">
        <f>+IFERROR(VLOOKUP($C192,'PYV(Pre-Surcharge)'!$H$8:$M$350,2,FALSE),0)</f>
        <v>8.89</v>
      </c>
      <c r="G192" s="244">
        <f>+IFERROR(VLOOKUP($C192,'PYV(Pre-Surcharge)'!$H$8:$M532,4,FALSE),0)</f>
        <v>3.4079999999999999</v>
      </c>
      <c r="H192" s="244">
        <f>+IFERROR(VLOOKUP($C192,'PYV(Pre-Surcharge)'!$H$8:$M532,5,FALSE),0)</f>
        <v>3.2050000000000001</v>
      </c>
      <c r="I192" s="244">
        <f>+IFERROR(VLOOKUP($C192,'PYV(Pre-Surcharge)'!$H$8:$M532,6,FALSE),0)</f>
        <v>0.14299999999999999</v>
      </c>
      <c r="J192" s="245">
        <f t="shared" si="51"/>
        <v>6.7559999999999993</v>
      </c>
      <c r="K192" s="244">
        <f t="shared" si="52"/>
        <v>3.325238969804619</v>
      </c>
      <c r="L192" s="244">
        <f t="shared" si="53"/>
        <v>3.1271686907933698</v>
      </c>
      <c r="M192" s="244">
        <f t="shared" si="54"/>
        <v>0.13952733940201306</v>
      </c>
      <c r="N192" s="295">
        <f t="shared" si="55"/>
        <v>6.5919350000000021</v>
      </c>
      <c r="O192" s="244">
        <f t="shared" si="61"/>
        <v>2.6834678486323278</v>
      </c>
      <c r="P192" s="244">
        <f t="shared" si="62"/>
        <v>2.5236251334702495</v>
      </c>
      <c r="Q192" s="244">
        <f t="shared" si="63"/>
        <v>0.11259856289742455</v>
      </c>
      <c r="R192" s="245">
        <f t="shared" si="56"/>
        <v>5.3196915450000022</v>
      </c>
      <c r="S192" s="246">
        <f>+IFERROR(IF(D192=1,O192*VLOOKUP($C192,'IBNR+Freq'!$B$11:$J$350,9,FALSE)*10,O192*VLOOKUP($C192,'IBNR+Freq'!$B$11:$J$350,9,FALSE)),0)</f>
        <v>112517.80689315349</v>
      </c>
      <c r="T192" s="247">
        <f>+IFERROR(IF(D192=1,P192*VLOOKUP($C192,'IBNR+Freq'!$B$11:$J$350,9,FALSE)*10,P192*VLOOKUP($C192,'IBNR+Freq'!$B$11:$J$350,9,FALSE)),0)</f>
        <v>105815.60184640758</v>
      </c>
      <c r="U192" s="247">
        <f>+IFERROR(IF(D192=1,Q192*VLOOKUP($C192,'IBNR+Freq'!$B$11:$J$350,9,FALSE)*10,Q192*VLOOKUP($C192,'IBNR+Freq'!$B$11:$J$350,9,FALSE)),0)</f>
        <v>4721.2577422890117</v>
      </c>
      <c r="V192" s="248">
        <f t="shared" si="57"/>
        <v>223054.66648185009</v>
      </c>
      <c r="W192" s="357">
        <f>+IFERROR(IF(D192=1,VLOOKUP(C192,'IBNR+Freq'!B$11:J$350,9,FALSE)*10,VLOOKUP(C192,'IBNR+Freq'!B$11:J$350,9,FALSE)),0)</f>
        <v>41930</v>
      </c>
      <c r="X192" s="247">
        <f t="shared" si="58"/>
        <v>139427.27000390767</v>
      </c>
      <c r="Y192" s="247">
        <f t="shared" si="59"/>
        <v>131122.18320496599</v>
      </c>
      <c r="Z192" s="247">
        <f t="shared" si="60"/>
        <v>5850.3813411264073</v>
      </c>
      <c r="AA192" s="229">
        <f>+IF($D192=1, _xlfn.XLOOKUP($W192,Credibility!B$12:B$112,Credibility!$E$12:$E$112,,-1,-2),_xlfn.XLOOKUP(X192*AA$4,Credibility!B$12:B$112,Credibility!$E$12:$E$112,,-1,-2))</f>
        <v>0</v>
      </c>
      <c r="AB192" s="225">
        <f>+IF($D192=1, _xlfn.XLOOKUP($W192,Credibility!C$12:C$112,Credibility!$E$12:$E$112,,-1,-2),_xlfn.XLOOKUP(Y192*AB$4,Credibility!C$12:C$112,Credibility!$E$12:$E$112,,-1,-2))</f>
        <v>0.01</v>
      </c>
      <c r="AC192" s="230">
        <f>+IF($D192=1, _xlfn.XLOOKUP($W192,Credibility!D$12:D$112,Credibility!$E$12:$E$112,,-1,-2),_xlfn.XLOOKUP(Z192*AC$4,Credibility!D$12:D$112,Credibility!$E$12:$E$112,,-1,-2))</f>
        <v>0.01</v>
      </c>
    </row>
    <row r="193" spans="2:29" x14ac:dyDescent="0.2">
      <c r="B193" s="474">
        <v>3</v>
      </c>
      <c r="C193" s="250">
        <v>855</v>
      </c>
      <c r="D193" s="250">
        <v>1</v>
      </c>
      <c r="E193" s="251">
        <f t="shared" si="50"/>
        <v>0.74150000000000005</v>
      </c>
      <c r="F193" s="245">
        <f>+IFERROR(VLOOKUP($C193,'PYV(Pre-Surcharge)'!$H$8:$M$350,2,FALSE),0)</f>
        <v>6.35</v>
      </c>
      <c r="G193" s="244">
        <f>+IFERROR(VLOOKUP($C193,'PYV(Pre-Surcharge)'!$H$8:$M533,4,FALSE),0)</f>
        <v>3.0129999999999999</v>
      </c>
      <c r="H193" s="244">
        <f>+IFERROR(VLOOKUP($C193,'PYV(Pre-Surcharge)'!$H$8:$M533,5,FALSE),0)</f>
        <v>1.5189999999999999</v>
      </c>
      <c r="I193" s="244">
        <f>+IFERROR(VLOOKUP($C193,'PYV(Pre-Surcharge)'!$H$8:$M533,6,FALSE),0)</f>
        <v>0.16400000000000001</v>
      </c>
      <c r="J193" s="245">
        <f t="shared" si="51"/>
        <v>4.6959999999999997</v>
      </c>
      <c r="K193" s="244">
        <f t="shared" si="52"/>
        <v>3.0210361637563885</v>
      </c>
      <c r="L193" s="244">
        <f t="shared" si="53"/>
        <v>1.5230514214224873</v>
      </c>
      <c r="M193" s="244">
        <f t="shared" si="54"/>
        <v>0.16443741482112437</v>
      </c>
      <c r="N193" s="295">
        <f t="shared" si="55"/>
        <v>4.7085249999999998</v>
      </c>
      <c r="O193" s="244">
        <f t="shared" si="61"/>
        <v>2.4379761841514056</v>
      </c>
      <c r="P193" s="244">
        <f t="shared" si="62"/>
        <v>1.2291024970879474</v>
      </c>
      <c r="Q193" s="244">
        <f t="shared" si="63"/>
        <v>0.13270099376064737</v>
      </c>
      <c r="R193" s="245">
        <f t="shared" si="56"/>
        <v>3.7997796750000004</v>
      </c>
      <c r="S193" s="246">
        <f>+IFERROR(IF(D193=1,O193*VLOOKUP($C193,'IBNR+Freq'!$B$11:$J$350,9,FALSE)*10,O193*VLOOKUP($C193,'IBNR+Freq'!$B$11:$J$350,9,FALSE)),0)</f>
        <v>6917781.8022914547</v>
      </c>
      <c r="T193" s="247">
        <f>+IFERROR(IF(D193=1,P193*VLOOKUP($C193,'IBNR+Freq'!$B$11:$J$350,9,FALSE)*10,P193*VLOOKUP($C193,'IBNR+Freq'!$B$11:$J$350,9,FALSE)),0)</f>
        <v>3487590.6265120213</v>
      </c>
      <c r="U193" s="247">
        <f>+IFERROR(IF(D193=1,Q193*VLOOKUP($C193,'IBNR+Freq'!$B$11:$J$350,9,FALSE)*10,Q193*VLOOKUP($C193,'IBNR+Freq'!$B$11:$J$350,9,FALSE)),0)</f>
        <v>376540.39680577454</v>
      </c>
      <c r="V193" s="248">
        <f t="shared" si="57"/>
        <v>10781912.82560925</v>
      </c>
      <c r="W193" s="357">
        <f>+IFERROR(IF(D193=1,VLOOKUP(C193,'IBNR+Freq'!B$11:J$350,9,FALSE)*10,VLOOKUP(C193,'IBNR+Freq'!B$11:J$350,9,FALSE)),0)</f>
        <v>2837510</v>
      </c>
      <c r="X193" s="247">
        <f t="shared" si="58"/>
        <v>8572220.3250203896</v>
      </c>
      <c r="Y193" s="247">
        <f t="shared" si="59"/>
        <v>4321673.6388005223</v>
      </c>
      <c r="Z193" s="247">
        <f t="shared" si="60"/>
        <v>466592.80892908858</v>
      </c>
      <c r="AA193" s="229">
        <f>+IF($D193=1, _xlfn.XLOOKUP($W193,Credibility!B$12:B$112,Credibility!$E$12:$E$112,,-1,-2),_xlfn.XLOOKUP(X193*AA$4,Credibility!B$12:B$112,Credibility!$E$12:$E$112,,-1,-2))</f>
        <v>0.04</v>
      </c>
      <c r="AB193" s="225">
        <f>+IF($D193=1, _xlfn.XLOOKUP($W193,Credibility!C$12:C$112,Credibility!$E$12:$E$112,,-1,-2),_xlfn.XLOOKUP(Y193*AB$4,Credibility!C$12:C$112,Credibility!$E$12:$E$112,,-1,-2))</f>
        <v>0.13</v>
      </c>
      <c r="AC193" s="230">
        <f>+IF($D193=1, _xlfn.XLOOKUP($W193,Credibility!D$12:D$112,Credibility!$E$12:$E$112,,-1,-2),_xlfn.XLOOKUP(Z193*AC$4,Credibility!D$12:D$112,Credibility!$E$12:$E$112,,-1,-2))</f>
        <v>0.15</v>
      </c>
    </row>
    <row r="194" spans="2:29" x14ac:dyDescent="0.2">
      <c r="B194" s="474">
        <v>3</v>
      </c>
      <c r="C194" s="250">
        <v>857</v>
      </c>
      <c r="D194" s="250">
        <v>1</v>
      </c>
      <c r="E194" s="251">
        <f t="shared" si="50"/>
        <v>0.74150000000000005</v>
      </c>
      <c r="F194" s="245">
        <f>+IFERROR(VLOOKUP($C194,'PYV(Pre-Surcharge)'!$H$8:$M$350,2,FALSE),0)</f>
        <v>6</v>
      </c>
      <c r="G194" s="244">
        <f>+IFERROR(VLOOKUP($C194,'PYV(Pre-Surcharge)'!$H$8:$M534,4,FALSE),0)</f>
        <v>2.8540000000000001</v>
      </c>
      <c r="H194" s="244">
        <f>+IFERROR(VLOOKUP($C194,'PYV(Pre-Surcharge)'!$H$8:$M534,5,FALSE),0)</f>
        <v>1.49</v>
      </c>
      <c r="I194" s="244">
        <f>+IFERROR(VLOOKUP($C194,'PYV(Pre-Surcharge)'!$H$8:$M534,6,FALSE),0)</f>
        <v>0.255</v>
      </c>
      <c r="J194" s="245">
        <f t="shared" si="51"/>
        <v>4.5990000000000002</v>
      </c>
      <c r="K194" s="244">
        <f t="shared" si="52"/>
        <v>2.7609145466405738</v>
      </c>
      <c r="L194" s="244">
        <f t="shared" si="53"/>
        <v>1.441402478799739</v>
      </c>
      <c r="M194" s="244">
        <f t="shared" si="54"/>
        <v>0.24668297455968688</v>
      </c>
      <c r="N194" s="295">
        <f t="shared" si="55"/>
        <v>4.4489999999999998</v>
      </c>
      <c r="O194" s="244">
        <f t="shared" si="61"/>
        <v>2.2280580391389431</v>
      </c>
      <c r="P194" s="244">
        <f t="shared" si="62"/>
        <v>1.1632118003913894</v>
      </c>
      <c r="Q194" s="244">
        <f t="shared" si="63"/>
        <v>0.19907316046966733</v>
      </c>
      <c r="R194" s="245">
        <f t="shared" si="56"/>
        <v>3.5903429999999998</v>
      </c>
      <c r="S194" s="246">
        <f>+IFERROR(IF(D194=1,O194*VLOOKUP($C194,'IBNR+Freq'!$B$11:$J$350,9,FALSE)*10,O194*VLOOKUP($C194,'IBNR+Freq'!$B$11:$J$350,9,FALSE)),0)</f>
        <v>523705.04209960857</v>
      </c>
      <c r="T194" s="247">
        <f>+IFERROR(IF(D194=1,P194*VLOOKUP($C194,'IBNR+Freq'!$B$11:$J$350,9,FALSE)*10,P194*VLOOKUP($C194,'IBNR+Freq'!$B$11:$J$350,9,FALSE)),0)</f>
        <v>273412.93368199607</v>
      </c>
      <c r="U194" s="247">
        <f>+IFERROR(IF(D194=1,Q194*VLOOKUP($C194,'IBNR+Freq'!$B$11:$J$350,9,FALSE)*10,Q194*VLOOKUP($C194,'IBNR+Freq'!$B$11:$J$350,9,FALSE)),0)</f>
        <v>46792.146368395304</v>
      </c>
      <c r="V194" s="248">
        <f t="shared" si="57"/>
        <v>843910.12214999995</v>
      </c>
      <c r="W194" s="357">
        <f>+IFERROR(IF(D194=1,VLOOKUP(C194,'IBNR+Freq'!B$11:J$350,9,FALSE)*10,VLOOKUP(C194,'IBNR+Freq'!B$11:J$350,9,FALSE)),0)</f>
        <v>235050</v>
      </c>
      <c r="X194" s="247">
        <f t="shared" si="58"/>
        <v>648952.96418786689</v>
      </c>
      <c r="Y194" s="247">
        <f t="shared" si="59"/>
        <v>338801.65264187864</v>
      </c>
      <c r="Z194" s="247">
        <f t="shared" si="60"/>
        <v>57982.833170254402</v>
      </c>
      <c r="AA194" s="229">
        <f>+IF($D194=1, _xlfn.XLOOKUP($W194,Credibility!B$12:B$112,Credibility!$E$12:$E$112,,-1,-2),_xlfn.XLOOKUP(X194*AA$4,Credibility!B$12:B$112,Credibility!$E$12:$E$112,,-1,-2))</f>
        <v>0.01</v>
      </c>
      <c r="AB194" s="225">
        <f>+IF($D194=1, _xlfn.XLOOKUP($W194,Credibility!C$12:C$112,Credibility!$E$12:$E$112,,-1,-2),_xlfn.XLOOKUP(Y194*AB$4,Credibility!C$12:C$112,Credibility!$E$12:$E$112,,-1,-2))</f>
        <v>0.02</v>
      </c>
      <c r="AC194" s="230">
        <f>+IF($D194=1, _xlfn.XLOOKUP($W194,Credibility!D$12:D$112,Credibility!$E$12:$E$112,,-1,-2),_xlfn.XLOOKUP(Z194*AC$4,Credibility!D$12:D$112,Credibility!$E$12:$E$112,,-1,-2))</f>
        <v>0.03</v>
      </c>
    </row>
    <row r="195" spans="2:29" x14ac:dyDescent="0.2">
      <c r="B195" s="474">
        <v>3</v>
      </c>
      <c r="C195" s="250">
        <v>858</v>
      </c>
      <c r="D195" s="250">
        <v>1</v>
      </c>
      <c r="E195" s="251">
        <f t="shared" si="50"/>
        <v>0.74150000000000005</v>
      </c>
      <c r="F195" s="245">
        <f>+IFERROR(VLOOKUP($C195,'PYV(Pre-Surcharge)'!$H$8:$M$350,2,FALSE),0)</f>
        <v>8.1199999999999992</v>
      </c>
      <c r="G195" s="244">
        <f>+IFERROR(VLOOKUP($C195,'PYV(Pre-Surcharge)'!$H$8:$M535,4,FALSE),0)</f>
        <v>3.863</v>
      </c>
      <c r="H195" s="244">
        <f>+IFERROR(VLOOKUP($C195,'PYV(Pre-Surcharge)'!$H$8:$M535,5,FALSE),0)</f>
        <v>2.1480000000000001</v>
      </c>
      <c r="I195" s="244">
        <f>+IFERROR(VLOOKUP($C195,'PYV(Pre-Surcharge)'!$H$8:$M535,6,FALSE),0)</f>
        <v>0.224</v>
      </c>
      <c r="J195" s="245">
        <f t="shared" si="51"/>
        <v>6.2350000000000003</v>
      </c>
      <c r="K195" s="244">
        <f t="shared" si="52"/>
        <v>3.7304002790697668</v>
      </c>
      <c r="L195" s="244">
        <f t="shared" si="53"/>
        <v>2.0742686511627908</v>
      </c>
      <c r="M195" s="244">
        <f t="shared" si="54"/>
        <v>0.21631106976744185</v>
      </c>
      <c r="N195" s="295">
        <f t="shared" si="55"/>
        <v>6.0209799999999989</v>
      </c>
      <c r="O195" s="244">
        <f t="shared" si="61"/>
        <v>3.0104330252093021</v>
      </c>
      <c r="P195" s="244">
        <f t="shared" si="62"/>
        <v>1.6739348014883724</v>
      </c>
      <c r="Q195" s="244">
        <f t="shared" si="63"/>
        <v>0.17456303330232559</v>
      </c>
      <c r="R195" s="245">
        <f t="shared" si="56"/>
        <v>4.8589308600000001</v>
      </c>
      <c r="S195" s="246">
        <f>+IFERROR(IF(D195=1,O195*VLOOKUP($C195,'IBNR+Freq'!$B$11:$J$350,9,FALSE)*10,O195*VLOOKUP($C195,'IBNR+Freq'!$B$11:$J$350,9,FALSE)),0)</f>
        <v>386298.7657948577</v>
      </c>
      <c r="T195" s="247">
        <f>+IFERROR(IF(D195=1,P195*VLOOKUP($C195,'IBNR+Freq'!$B$11:$J$350,9,FALSE)*10,P195*VLOOKUP($C195,'IBNR+Freq'!$B$11:$J$350,9,FALSE)),0)</f>
        <v>214799.31372698792</v>
      </c>
      <c r="U195" s="247">
        <f>+IFERROR(IF(D195=1,Q195*VLOOKUP($C195,'IBNR+Freq'!$B$11:$J$350,9,FALSE)*10,Q195*VLOOKUP($C195,'IBNR+Freq'!$B$11:$J$350,9,FALSE)),0)</f>
        <v>22399.92843335442</v>
      </c>
      <c r="V195" s="248">
        <f t="shared" si="57"/>
        <v>623498.00795520004</v>
      </c>
      <c r="W195" s="357">
        <f>+IFERROR(IF(D195=1,VLOOKUP(C195,'IBNR+Freq'!B$11:J$350,9,FALSE)*10,VLOOKUP(C195,'IBNR+Freq'!B$11:J$350,9,FALSE)),0)</f>
        <v>128320</v>
      </c>
      <c r="X195" s="247">
        <f t="shared" si="58"/>
        <v>478684.96381023247</v>
      </c>
      <c r="Y195" s="247">
        <f t="shared" si="59"/>
        <v>266170.15331720933</v>
      </c>
      <c r="Z195" s="247">
        <f t="shared" si="60"/>
        <v>27757.036472558138</v>
      </c>
      <c r="AA195" s="229">
        <f>+IF($D195=1, _xlfn.XLOOKUP($W195,Credibility!B$12:B$112,Credibility!$E$12:$E$112,,-1,-2),_xlfn.XLOOKUP(X195*AA$4,Credibility!B$12:B$112,Credibility!$E$12:$E$112,,-1,-2))</f>
        <v>0</v>
      </c>
      <c r="AB195" s="225">
        <f>+IF($D195=1, _xlfn.XLOOKUP($W195,Credibility!C$12:C$112,Credibility!$E$12:$E$112,,-1,-2),_xlfn.XLOOKUP(Y195*AB$4,Credibility!C$12:C$112,Credibility!$E$12:$E$112,,-1,-2))</f>
        <v>0.02</v>
      </c>
      <c r="AC195" s="230">
        <f>+IF($D195=1, _xlfn.XLOOKUP($W195,Credibility!D$12:D$112,Credibility!$E$12:$E$112,,-1,-2),_xlfn.XLOOKUP(Z195*AC$4,Credibility!D$12:D$112,Credibility!$E$12:$E$112,,-1,-2))</f>
        <v>0.02</v>
      </c>
    </row>
    <row r="196" spans="2:29" x14ac:dyDescent="0.2">
      <c r="B196" s="474">
        <v>3</v>
      </c>
      <c r="C196" s="250">
        <v>859</v>
      </c>
      <c r="D196" s="250">
        <v>1</v>
      </c>
      <c r="E196" s="251">
        <f t="shared" si="50"/>
        <v>0.74150000000000005</v>
      </c>
      <c r="F196" s="245">
        <f>+IFERROR(VLOOKUP($C196,'PYV(Pre-Surcharge)'!$H$8:$M$350,2,FALSE),0)</f>
        <v>8.67</v>
      </c>
      <c r="G196" s="244">
        <f>+IFERROR(VLOOKUP($C196,'PYV(Pre-Surcharge)'!$H$8:$M536,4,FALSE),0)</f>
        <v>4.4950000000000001</v>
      </c>
      <c r="H196" s="244">
        <f>+IFERROR(VLOOKUP($C196,'PYV(Pre-Surcharge)'!$H$8:$M536,5,FALSE),0)</f>
        <v>1.7450000000000001</v>
      </c>
      <c r="I196" s="244">
        <f>+IFERROR(VLOOKUP($C196,'PYV(Pre-Surcharge)'!$H$8:$M536,6,FALSE),0)</f>
        <v>0.254</v>
      </c>
      <c r="J196" s="245">
        <f t="shared" si="51"/>
        <v>6.4939999999999998</v>
      </c>
      <c r="K196" s="244">
        <f t="shared" si="52"/>
        <v>4.4498734947643985</v>
      </c>
      <c r="L196" s="244">
        <f t="shared" si="53"/>
        <v>1.7274814790575919</v>
      </c>
      <c r="M196" s="244">
        <f t="shared" si="54"/>
        <v>0.25145002617801049</v>
      </c>
      <c r="N196" s="295">
        <f t="shared" si="55"/>
        <v>6.4288050000000005</v>
      </c>
      <c r="O196" s="244">
        <f t="shared" si="61"/>
        <v>3.5910479102748698</v>
      </c>
      <c r="P196" s="244">
        <f t="shared" si="62"/>
        <v>1.3940775535994767</v>
      </c>
      <c r="Q196" s="244">
        <f t="shared" si="63"/>
        <v>0.20292017112565447</v>
      </c>
      <c r="R196" s="245">
        <f t="shared" si="56"/>
        <v>5.1880456350000017</v>
      </c>
      <c r="S196" s="246">
        <f>+IFERROR(IF(D196=1,O196*VLOOKUP($C196,'IBNR+Freq'!$B$11:$J$350,9,FALSE)*10,O196*VLOOKUP($C196,'IBNR+Freq'!$B$11:$J$350,9,FALSE)),0)</f>
        <v>169641.10328138486</v>
      </c>
      <c r="T196" s="247">
        <f>+IFERROR(IF(D196=1,P196*VLOOKUP($C196,'IBNR+Freq'!$B$11:$J$350,9,FALSE)*10,P196*VLOOKUP($C196,'IBNR+Freq'!$B$11:$J$350,9,FALSE)),0)</f>
        <v>65856.223632039284</v>
      </c>
      <c r="U196" s="247">
        <f>+IFERROR(IF(D196=1,Q196*VLOOKUP($C196,'IBNR+Freq'!$B$11:$J$350,9,FALSE)*10,Q196*VLOOKUP($C196,'IBNR+Freq'!$B$11:$J$350,9,FALSE)),0)</f>
        <v>9585.9488839759179</v>
      </c>
      <c r="V196" s="248">
        <f t="shared" si="57"/>
        <v>245083.27579740004</v>
      </c>
      <c r="W196" s="357">
        <f>+IFERROR(IF(D196=1,VLOOKUP(C196,'IBNR+Freq'!B$11:J$350,9,FALSE)*10,VLOOKUP(C196,'IBNR+Freq'!B$11:J$350,9,FALSE)),0)</f>
        <v>47240</v>
      </c>
      <c r="X196" s="247">
        <f t="shared" si="58"/>
        <v>210212.0238926702</v>
      </c>
      <c r="Y196" s="247">
        <f t="shared" si="59"/>
        <v>81606.225070680637</v>
      </c>
      <c r="Z196" s="247">
        <f t="shared" si="60"/>
        <v>11878.499236649215</v>
      </c>
      <c r="AA196" s="229">
        <f>+IF($D196=1, _xlfn.XLOOKUP($W196,Credibility!B$12:B$112,Credibility!$E$12:$E$112,,-1,-2),_xlfn.XLOOKUP(X196*AA$4,Credibility!B$12:B$112,Credibility!$E$12:$E$112,,-1,-2))</f>
        <v>0</v>
      </c>
      <c r="AB196" s="225">
        <f>+IF($D196=1, _xlfn.XLOOKUP($W196,Credibility!C$12:C$112,Credibility!$E$12:$E$112,,-1,-2),_xlfn.XLOOKUP(Y196*AB$4,Credibility!C$12:C$112,Credibility!$E$12:$E$112,,-1,-2))</f>
        <v>0.01</v>
      </c>
      <c r="AC196" s="230">
        <f>+IF($D196=1, _xlfn.XLOOKUP($W196,Credibility!D$12:D$112,Credibility!$E$12:$E$112,,-1,-2),_xlfn.XLOOKUP(Z196*AC$4,Credibility!D$12:D$112,Credibility!$E$12:$E$112,,-1,-2))</f>
        <v>0.01</v>
      </c>
    </row>
    <row r="197" spans="2:29" x14ac:dyDescent="0.2">
      <c r="B197" s="474">
        <v>3</v>
      </c>
      <c r="C197" s="250">
        <v>860</v>
      </c>
      <c r="D197" s="250">
        <v>1</v>
      </c>
      <c r="E197" s="251">
        <f t="shared" si="50"/>
        <v>0.74150000000000005</v>
      </c>
      <c r="F197" s="245">
        <f>+IFERROR(VLOOKUP($C197,'PYV(Pre-Surcharge)'!$H$8:$M$350,2,FALSE),0)</f>
        <v>8.93</v>
      </c>
      <c r="G197" s="244">
        <f>+IFERROR(VLOOKUP($C197,'PYV(Pre-Surcharge)'!$H$8:$M537,4,FALSE),0)</f>
        <v>4.7510000000000003</v>
      </c>
      <c r="H197" s="244">
        <f>+IFERROR(VLOOKUP($C197,'PYV(Pre-Surcharge)'!$H$8:$M537,5,FALSE),0)</f>
        <v>1.835</v>
      </c>
      <c r="I197" s="244">
        <f>+IFERROR(VLOOKUP($C197,'PYV(Pre-Surcharge)'!$H$8:$M537,6,FALSE),0)</f>
        <v>0.26700000000000002</v>
      </c>
      <c r="J197" s="245">
        <f t="shared" si="51"/>
        <v>6.8530000000000006</v>
      </c>
      <c r="K197" s="244">
        <f t="shared" si="52"/>
        <v>4.5905731570115273</v>
      </c>
      <c r="L197" s="244">
        <f t="shared" si="53"/>
        <v>1.7730376222092512</v>
      </c>
      <c r="M197" s="244">
        <f t="shared" si="54"/>
        <v>0.25798422077922079</v>
      </c>
      <c r="N197" s="295">
        <f t="shared" si="55"/>
        <v>6.6215949999999992</v>
      </c>
      <c r="O197" s="244">
        <f t="shared" si="61"/>
        <v>3.7045925377083027</v>
      </c>
      <c r="P197" s="244">
        <f t="shared" si="62"/>
        <v>1.4308413611228659</v>
      </c>
      <c r="Q197" s="244">
        <f t="shared" si="63"/>
        <v>0.20819326616883119</v>
      </c>
      <c r="R197" s="245">
        <f t="shared" si="56"/>
        <v>5.343627165</v>
      </c>
      <c r="S197" s="246">
        <f>+IFERROR(IF(D197=1,O197*VLOOKUP($C197,'IBNR+Freq'!$B$11:$J$350,9,FALSE)*10,O197*VLOOKUP($C197,'IBNR+Freq'!$B$11:$J$350,9,FALSE)),0)</f>
        <v>333339.23654299311</v>
      </c>
      <c r="T197" s="247">
        <f>+IFERROR(IF(D197=1,P197*VLOOKUP($C197,'IBNR+Freq'!$B$11:$J$350,9,FALSE)*10,P197*VLOOKUP($C197,'IBNR+Freq'!$B$11:$J$350,9,FALSE)),0)</f>
        <v>128747.10567383547</v>
      </c>
      <c r="U197" s="247">
        <f>+IFERROR(IF(D197=1,Q197*VLOOKUP($C197,'IBNR+Freq'!$B$11:$J$350,9,FALSE)*10,Q197*VLOOKUP($C197,'IBNR+Freq'!$B$11:$J$350,9,FALSE)),0)</f>
        <v>18733.230089871431</v>
      </c>
      <c r="V197" s="248">
        <f t="shared" si="57"/>
        <v>480819.57230670005</v>
      </c>
      <c r="W197" s="357">
        <f>+IFERROR(IF(D197=1,VLOOKUP(C197,'IBNR+Freq'!B$11:J$350,9,FALSE)*10,VLOOKUP(C197,'IBNR+Freq'!B$11:J$350,9,FALSE)),0)</f>
        <v>89980</v>
      </c>
      <c r="X197" s="247">
        <f t="shared" si="58"/>
        <v>413059.77266789722</v>
      </c>
      <c r="Y197" s="247">
        <f t="shared" si="59"/>
        <v>159537.92524638842</v>
      </c>
      <c r="Z197" s="247">
        <f t="shared" si="60"/>
        <v>23213.420185714287</v>
      </c>
      <c r="AA197" s="229">
        <f>+IF($D197=1, _xlfn.XLOOKUP($W197,Credibility!B$12:B$112,Credibility!$E$12:$E$112,,-1,-2),_xlfn.XLOOKUP(X197*AA$4,Credibility!B$12:B$112,Credibility!$E$12:$E$112,,-1,-2))</f>
        <v>0</v>
      </c>
      <c r="AB197" s="225">
        <f>+IF($D197=1, _xlfn.XLOOKUP($W197,Credibility!C$12:C$112,Credibility!$E$12:$E$112,,-1,-2),_xlfn.XLOOKUP(Y197*AB$4,Credibility!C$12:C$112,Credibility!$E$12:$E$112,,-1,-2))</f>
        <v>0.01</v>
      </c>
      <c r="AC197" s="230">
        <f>+IF($D197=1, _xlfn.XLOOKUP($W197,Credibility!D$12:D$112,Credibility!$E$12:$E$112,,-1,-2),_xlfn.XLOOKUP(Z197*AC$4,Credibility!D$12:D$112,Credibility!$E$12:$E$112,,-1,-2))</f>
        <v>0.02</v>
      </c>
    </row>
    <row r="198" spans="2:29" x14ac:dyDescent="0.2">
      <c r="B198" s="474">
        <v>3</v>
      </c>
      <c r="C198" s="250">
        <v>862</v>
      </c>
      <c r="D198" s="250">
        <v>1</v>
      </c>
      <c r="E198" s="251">
        <f t="shared" si="50"/>
        <v>0.74150000000000005</v>
      </c>
      <c r="F198" s="245">
        <f>+IFERROR(VLOOKUP($C198,'PYV(Pre-Surcharge)'!$H$8:$M$350,2,FALSE),0)</f>
        <v>8.61</v>
      </c>
      <c r="G198" s="244">
        <f>+IFERROR(VLOOKUP($C198,'PYV(Pre-Surcharge)'!$H$8:$M538,4,FALSE),0)</f>
        <v>3.3260000000000001</v>
      </c>
      <c r="H198" s="244">
        <f>+IFERROR(VLOOKUP($C198,'PYV(Pre-Surcharge)'!$H$8:$M538,5,FALSE),0)</f>
        <v>2.915</v>
      </c>
      <c r="I198" s="244">
        <f>+IFERROR(VLOOKUP($C198,'PYV(Pre-Surcharge)'!$H$8:$M538,6,FALSE),0)</f>
        <v>0.23799999999999999</v>
      </c>
      <c r="J198" s="245">
        <f t="shared" si="51"/>
        <v>6.4789999999999992</v>
      </c>
      <c r="K198" s="244">
        <f t="shared" si="52"/>
        <v>3.2773933770643624</v>
      </c>
      <c r="L198" s="244">
        <f t="shared" si="53"/>
        <v>2.8723997877758918</v>
      </c>
      <c r="M198" s="244">
        <f t="shared" si="54"/>
        <v>0.23452183515974689</v>
      </c>
      <c r="N198" s="295">
        <f t="shared" si="55"/>
        <v>6.3843150000000009</v>
      </c>
      <c r="O198" s="244">
        <f t="shared" si="61"/>
        <v>2.6448564552909408</v>
      </c>
      <c r="P198" s="244">
        <f t="shared" si="62"/>
        <v>2.318026628735145</v>
      </c>
      <c r="Q198" s="244">
        <f t="shared" si="63"/>
        <v>0.18925912097391576</v>
      </c>
      <c r="R198" s="245">
        <f t="shared" si="56"/>
        <v>5.1521422050000014</v>
      </c>
      <c r="S198" s="246">
        <f>+IFERROR(IF(D198=1,O198*VLOOKUP($C198,'IBNR+Freq'!$B$11:$J$350,9,FALSE)*10,O198*VLOOKUP($C198,'IBNR+Freq'!$B$11:$J$350,9,FALSE)),0)</f>
        <v>431852.16201990482</v>
      </c>
      <c r="T198" s="247">
        <f>+IFERROR(IF(D198=1,P198*VLOOKUP($C198,'IBNR+Freq'!$B$11:$J$350,9,FALSE)*10,P198*VLOOKUP($C198,'IBNR+Freq'!$B$11:$J$350,9,FALSE)),0)</f>
        <v>378487.38793987443</v>
      </c>
      <c r="U198" s="247">
        <f>+IFERROR(IF(D198=1,Q198*VLOOKUP($C198,'IBNR+Freq'!$B$11:$J$350,9,FALSE)*10,Q198*VLOOKUP($C198,'IBNR+Freq'!$B$11:$J$350,9,FALSE)),0)</f>
        <v>30902.229272620967</v>
      </c>
      <c r="V198" s="248">
        <f t="shared" si="57"/>
        <v>841241.77923240024</v>
      </c>
      <c r="W198" s="357">
        <f>+IFERROR(IF(D198=1,VLOOKUP(C198,'IBNR+Freq'!B$11:J$350,9,FALSE)*10,VLOOKUP(C198,'IBNR+Freq'!B$11:J$350,9,FALSE)),0)</f>
        <v>163280</v>
      </c>
      <c r="X198" s="247">
        <f t="shared" si="58"/>
        <v>535132.79060706904</v>
      </c>
      <c r="Y198" s="247">
        <f t="shared" si="59"/>
        <v>469005.43734804762</v>
      </c>
      <c r="Z198" s="247">
        <f t="shared" si="60"/>
        <v>38292.72524488347</v>
      </c>
      <c r="AA198" s="229">
        <f>+IF($D198=1, _xlfn.XLOOKUP($W198,Credibility!B$12:B$112,Credibility!$E$12:$E$112,,-1,-2),_xlfn.XLOOKUP(X198*AA$4,Credibility!B$12:B$112,Credibility!$E$12:$E$112,,-1,-2))</f>
        <v>0.01</v>
      </c>
      <c r="AB198" s="225">
        <f>+IF($D198=1, _xlfn.XLOOKUP($W198,Credibility!C$12:C$112,Credibility!$E$12:$E$112,,-1,-2),_xlfn.XLOOKUP(Y198*AB$4,Credibility!C$12:C$112,Credibility!$E$12:$E$112,,-1,-2))</f>
        <v>0.02</v>
      </c>
      <c r="AC198" s="230">
        <f>+IF($D198=1, _xlfn.XLOOKUP($W198,Credibility!D$12:D$112,Credibility!$E$12:$E$112,,-1,-2),_xlfn.XLOOKUP(Z198*AC$4,Credibility!D$12:D$112,Credibility!$E$12:$E$112,,-1,-2))</f>
        <v>0.02</v>
      </c>
    </row>
    <row r="199" spans="2:29" x14ac:dyDescent="0.2">
      <c r="B199" s="474">
        <v>3</v>
      </c>
      <c r="C199" s="250">
        <v>865</v>
      </c>
      <c r="D199" s="250">
        <v>1</v>
      </c>
      <c r="E199" s="251">
        <f t="shared" si="50"/>
        <v>0.74150000000000005</v>
      </c>
      <c r="F199" s="245">
        <f>+IFERROR(VLOOKUP($C199,'PYV(Pre-Surcharge)'!$H$8:$M$350,2,FALSE),0)</f>
        <v>2.98</v>
      </c>
      <c r="G199" s="244">
        <f>+IFERROR(VLOOKUP($C199,'PYV(Pre-Surcharge)'!$H$8:$M539,4,FALSE),0)</f>
        <v>1.01</v>
      </c>
      <c r="H199" s="244">
        <f>+IFERROR(VLOOKUP($C199,'PYV(Pre-Surcharge)'!$H$8:$M539,5,FALSE),0)</f>
        <v>0.97299999999999998</v>
      </c>
      <c r="I199" s="244">
        <f>+IFERROR(VLOOKUP($C199,'PYV(Pre-Surcharge)'!$H$8:$M539,6,FALSE),0)</f>
        <v>0.222</v>
      </c>
      <c r="J199" s="245">
        <f t="shared" si="51"/>
        <v>2.2050000000000001</v>
      </c>
      <c r="K199" s="244">
        <f t="shared" si="52"/>
        <v>1.0121390929705216</v>
      </c>
      <c r="L199" s="244">
        <f t="shared" si="53"/>
        <v>0.97506073015873007</v>
      </c>
      <c r="M199" s="244">
        <f t="shared" si="54"/>
        <v>0.2224701768707483</v>
      </c>
      <c r="N199" s="295">
        <f t="shared" si="55"/>
        <v>2.20967</v>
      </c>
      <c r="O199" s="244">
        <f t="shared" si="61"/>
        <v>0.81679624802721096</v>
      </c>
      <c r="P199" s="244">
        <f t="shared" si="62"/>
        <v>0.78687400923809525</v>
      </c>
      <c r="Q199" s="244">
        <f t="shared" si="63"/>
        <v>0.17953343273469388</v>
      </c>
      <c r="R199" s="245">
        <f t="shared" si="56"/>
        <v>1.7832036899999999</v>
      </c>
      <c r="S199" s="246">
        <f>+IFERROR(IF(D199=1,O199*VLOOKUP($C199,'IBNR+Freq'!$B$11:$J$350,9,FALSE)*10,O199*VLOOKUP($C199,'IBNR+Freq'!$B$11:$J$350,9,FALSE)),0)</f>
        <v>10923547.14242911</v>
      </c>
      <c r="T199" s="247">
        <f>+IFERROR(IF(D199=1,P199*VLOOKUP($C199,'IBNR+Freq'!$B$11:$J$350,9,FALSE)*10,P199*VLOOKUP($C199,'IBNR+Freq'!$B$11:$J$350,9,FALSE)),0)</f>
        <v>10523377.593647053</v>
      </c>
      <c r="U199" s="247">
        <f>+IFERROR(IF(D199=1,Q199*VLOOKUP($C199,'IBNR+Freq'!$B$11:$J$350,9,FALSE)*10,Q199*VLOOKUP($C199,'IBNR+Freq'!$B$11:$J$350,9,FALSE)),0)</f>
        <v>2401017.292692339</v>
      </c>
      <c r="V199" s="248">
        <f t="shared" si="57"/>
        <v>23847942.028768502</v>
      </c>
      <c r="W199" s="357">
        <f>+IFERROR(IF(D199=1,VLOOKUP(C199,'IBNR+Freq'!B$11:J$350,9,FALSE)*10,VLOOKUP(C199,'IBNR+Freq'!B$11:J$350,9,FALSE)),0)</f>
        <v>13373650</v>
      </c>
      <c r="X199" s="247">
        <f t="shared" si="58"/>
        <v>13535993.980705217</v>
      </c>
      <c r="Y199" s="247">
        <f t="shared" si="59"/>
        <v>13040120.933887301</v>
      </c>
      <c r="Z199" s="247">
        <f t="shared" si="60"/>
        <v>2975238.2809074828</v>
      </c>
      <c r="AA199" s="229">
        <f>+IF($D199=1, _xlfn.XLOOKUP($W199,Credibility!B$12:B$112,Credibility!$E$12:$E$112,,-1,-2),_xlfn.XLOOKUP(X199*AA$4,Credibility!B$12:B$112,Credibility!$E$12:$E$112,,-1,-2))</f>
        <v>0.11</v>
      </c>
      <c r="AB199" s="225">
        <f>+IF($D199=1, _xlfn.XLOOKUP($W199,Credibility!C$12:C$112,Credibility!$E$12:$E$112,,-1,-2),_xlfn.XLOOKUP(Y199*AB$4,Credibility!C$12:C$112,Credibility!$E$12:$E$112,,-1,-2))</f>
        <v>0.36</v>
      </c>
      <c r="AC199" s="230">
        <f>+IF($D199=1, _xlfn.XLOOKUP($W199,Credibility!D$12:D$112,Credibility!$E$12:$E$112,,-1,-2),_xlfn.XLOOKUP(Z199*AC$4,Credibility!D$12:D$112,Credibility!$E$12:$E$112,,-1,-2))</f>
        <v>0.42</v>
      </c>
    </row>
    <row r="200" spans="2:29" x14ac:dyDescent="0.2">
      <c r="B200" s="474">
        <v>3</v>
      </c>
      <c r="C200" s="250">
        <v>880</v>
      </c>
      <c r="D200" s="250">
        <v>1</v>
      </c>
      <c r="E200" s="251">
        <f t="shared" si="50"/>
        <v>0.74150000000000005</v>
      </c>
      <c r="F200" s="245">
        <f>+IFERROR(VLOOKUP($C200,'PYV(Pre-Surcharge)'!$H$8:$M$350,2,FALSE),0)</f>
        <v>7.74</v>
      </c>
      <c r="G200" s="244">
        <f>+IFERROR(VLOOKUP($C200,'PYV(Pre-Surcharge)'!$H$8:$M540,4,FALSE),0)</f>
        <v>2.97</v>
      </c>
      <c r="H200" s="244">
        <f>+IFERROR(VLOOKUP($C200,'PYV(Pre-Surcharge)'!$H$8:$M540,5,FALSE),0)</f>
        <v>2.5720000000000001</v>
      </c>
      <c r="I200" s="244">
        <f>+IFERROR(VLOOKUP($C200,'PYV(Pre-Surcharge)'!$H$8:$M540,6,FALSE),0)</f>
        <v>0.184</v>
      </c>
      <c r="J200" s="245">
        <f t="shared" si="51"/>
        <v>5.726</v>
      </c>
      <c r="K200" s="244">
        <f t="shared" si="52"/>
        <v>2.9768518512050304</v>
      </c>
      <c r="L200" s="244">
        <f t="shared" si="53"/>
        <v>2.5779336570031441</v>
      </c>
      <c r="M200" s="244">
        <f t="shared" si="54"/>
        <v>0.18442449179182677</v>
      </c>
      <c r="N200" s="295">
        <f t="shared" si="55"/>
        <v>5.7392100000000017</v>
      </c>
      <c r="O200" s="244">
        <f t="shared" si="61"/>
        <v>2.4023194439224596</v>
      </c>
      <c r="P200" s="244">
        <f t="shared" si="62"/>
        <v>2.0803924612015376</v>
      </c>
      <c r="Q200" s="244">
        <f t="shared" si="63"/>
        <v>0.14883056487600421</v>
      </c>
      <c r="R200" s="245">
        <f t="shared" si="56"/>
        <v>4.6315424700000012</v>
      </c>
      <c r="S200" s="246">
        <f>+IFERROR(IF(D200=1,O200*VLOOKUP($C200,'IBNR+Freq'!$B$11:$J$350,9,FALSE)*10,O200*VLOOKUP($C200,'IBNR+Freq'!$B$11:$J$350,9,FALSE)),0)</f>
        <v>4482439.8040260384</v>
      </c>
      <c r="T200" s="247">
        <f>+IFERROR(IF(D200=1,P200*VLOOKUP($C200,'IBNR+Freq'!$B$11:$J$350,9,FALSE)*10,P200*VLOOKUP($C200,'IBNR+Freq'!$B$11:$J$350,9,FALSE)),0)</f>
        <v>3881762.6855067252</v>
      </c>
      <c r="U200" s="247">
        <f>+IFERROR(IF(D200=1,Q200*VLOOKUP($C200,'IBNR+Freq'!$B$11:$J$350,9,FALSE)*10,Q200*VLOOKUP($C200,'IBNR+Freq'!$B$11:$J$350,9,FALSE)),0)</f>
        <v>277699.9743908387</v>
      </c>
      <c r="V200" s="248">
        <f t="shared" si="57"/>
        <v>8641902.4639236014</v>
      </c>
      <c r="W200" s="357">
        <f>+IFERROR(IF(D200=1,VLOOKUP(C200,'IBNR+Freq'!B$11:J$350,9,FALSE)*10,VLOOKUP(C200,'IBNR+Freq'!B$11:J$350,9,FALSE)),0)</f>
        <v>1865880</v>
      </c>
      <c r="X200" s="247">
        <f t="shared" si="58"/>
        <v>5554448.3321264423</v>
      </c>
      <c r="Y200" s="247">
        <f t="shared" si="59"/>
        <v>4810114.8519290267</v>
      </c>
      <c r="Z200" s="247">
        <f t="shared" si="60"/>
        <v>344113.97074453376</v>
      </c>
      <c r="AA200" s="229">
        <f>+IF($D200=1, _xlfn.XLOOKUP($W200,Credibility!B$12:B$112,Credibility!$E$12:$E$112,,-1,-2),_xlfn.XLOOKUP(X200*AA$4,Credibility!B$12:B$112,Credibility!$E$12:$E$112,,-1,-2))</f>
        <v>0.03</v>
      </c>
      <c r="AB200" s="225">
        <f>+IF($D200=1, _xlfn.XLOOKUP($W200,Credibility!C$12:C$112,Credibility!$E$12:$E$112,,-1,-2),_xlfn.XLOOKUP(Y200*AB$4,Credibility!C$12:C$112,Credibility!$E$12:$E$112,,-1,-2))</f>
        <v>0.1</v>
      </c>
      <c r="AC200" s="230">
        <f>+IF($D200=1, _xlfn.XLOOKUP($W200,Credibility!D$12:D$112,Credibility!$E$12:$E$112,,-1,-2),_xlfn.XLOOKUP(Z200*AC$4,Credibility!D$12:D$112,Credibility!$E$12:$E$112,,-1,-2))</f>
        <v>0.11</v>
      </c>
    </row>
    <row r="201" spans="2:29" x14ac:dyDescent="0.2">
      <c r="B201" s="474">
        <v>3</v>
      </c>
      <c r="C201" s="250">
        <v>882</v>
      </c>
      <c r="D201" s="250">
        <v>1</v>
      </c>
      <c r="E201" s="251">
        <f t="shared" si="50"/>
        <v>0.74150000000000005</v>
      </c>
      <c r="F201" s="245">
        <f>+IFERROR(VLOOKUP($C201,'PYV(Pre-Surcharge)'!$H$8:$M$350,2,FALSE),0)</f>
        <v>7.37</v>
      </c>
      <c r="G201" s="244">
        <f>+IFERROR(VLOOKUP($C201,'PYV(Pre-Surcharge)'!$H$8:$M541,4,FALSE),0)</f>
        <v>2.5619999999999998</v>
      </c>
      <c r="H201" s="244">
        <f>+IFERROR(VLOOKUP($C201,'PYV(Pre-Surcharge)'!$H$8:$M541,5,FALSE),0)</f>
        <v>2.702</v>
      </c>
      <c r="I201" s="244">
        <f>+IFERROR(VLOOKUP($C201,'PYV(Pre-Surcharge)'!$H$8:$M541,6,FALSE),0)</f>
        <v>0.20100000000000001</v>
      </c>
      <c r="J201" s="245">
        <f t="shared" si="51"/>
        <v>5.464999999999999</v>
      </c>
      <c r="K201" s="244">
        <f t="shared" si="52"/>
        <v>2.5619320237877403</v>
      </c>
      <c r="L201" s="244">
        <f t="shared" si="53"/>
        <v>2.7019283092406225</v>
      </c>
      <c r="M201" s="244">
        <f t="shared" si="54"/>
        <v>0.20099466697163773</v>
      </c>
      <c r="N201" s="295">
        <f t="shared" si="55"/>
        <v>5.4648550000000009</v>
      </c>
      <c r="O201" s="244">
        <f t="shared" si="61"/>
        <v>2.0674791431967066</v>
      </c>
      <c r="P201" s="244">
        <f t="shared" si="62"/>
        <v>2.1804561455571827</v>
      </c>
      <c r="Q201" s="244">
        <f t="shared" si="63"/>
        <v>0.16220269624611167</v>
      </c>
      <c r="R201" s="245">
        <f t="shared" si="56"/>
        <v>4.4101379850000013</v>
      </c>
      <c r="S201" s="246">
        <f>+IFERROR(IF(D201=1,O201*VLOOKUP($C201,'IBNR+Freq'!$B$11:$J$350,9,FALSE)*10,O201*VLOOKUP($C201,'IBNR+Freq'!$B$11:$J$350,9,FALSE)),0)</f>
        <v>510026.42983519554</v>
      </c>
      <c r="T201" s="247">
        <f>+IFERROR(IF(D201=1,P201*VLOOKUP($C201,'IBNR+Freq'!$B$11:$J$350,9,FALSE)*10,P201*VLOOKUP($C201,'IBNR+Freq'!$B$11:$J$350,9,FALSE)),0)</f>
        <v>537896.7265475014</v>
      </c>
      <c r="U201" s="247">
        <f>+IFERROR(IF(D201=1,Q201*VLOOKUP($C201,'IBNR+Freq'!$B$11:$J$350,9,FALSE)*10,Q201*VLOOKUP($C201,'IBNR+Freq'!$B$11:$J$350,9,FALSE)),0)</f>
        <v>40013.783136953287</v>
      </c>
      <c r="V201" s="248">
        <f t="shared" si="57"/>
        <v>1087936.9395196503</v>
      </c>
      <c r="W201" s="357">
        <f>+IFERROR(IF(D201=1,VLOOKUP(C201,'IBNR+Freq'!B$11:J$350,9,FALSE)*10,VLOOKUP(C201,'IBNR+Freq'!B$11:J$350,9,FALSE)),0)</f>
        <v>246690</v>
      </c>
      <c r="X201" s="247">
        <f t="shared" si="58"/>
        <v>632003.01094819768</v>
      </c>
      <c r="Y201" s="247">
        <f t="shared" si="59"/>
        <v>666538.69460656913</v>
      </c>
      <c r="Z201" s="247">
        <f t="shared" si="60"/>
        <v>49583.37439523331</v>
      </c>
      <c r="AA201" s="229">
        <f>+IF($D201=1, _xlfn.XLOOKUP($W201,Credibility!B$12:B$112,Credibility!$E$12:$E$112,,-1,-2),_xlfn.XLOOKUP(X201*AA$4,Credibility!B$12:B$112,Credibility!$E$12:$E$112,,-1,-2))</f>
        <v>0.01</v>
      </c>
      <c r="AB201" s="225">
        <f>+IF($D201=1, _xlfn.XLOOKUP($W201,Credibility!C$12:C$112,Credibility!$E$12:$E$112,,-1,-2),_xlfn.XLOOKUP(Y201*AB$4,Credibility!C$12:C$112,Credibility!$E$12:$E$112,,-1,-2))</f>
        <v>0.03</v>
      </c>
      <c r="AC201" s="230">
        <f>+IF($D201=1, _xlfn.XLOOKUP($W201,Credibility!D$12:D$112,Credibility!$E$12:$E$112,,-1,-2),_xlfn.XLOOKUP(Z201*AC$4,Credibility!D$12:D$112,Credibility!$E$12:$E$112,,-1,-2))</f>
        <v>0.03</v>
      </c>
    </row>
    <row r="202" spans="2:29" x14ac:dyDescent="0.2">
      <c r="B202" s="474">
        <v>3</v>
      </c>
      <c r="C202" s="250">
        <v>884</v>
      </c>
      <c r="D202" s="250">
        <v>1</v>
      </c>
      <c r="E202" s="251">
        <f t="shared" si="50"/>
        <v>0.74150000000000005</v>
      </c>
      <c r="F202" s="245">
        <f>+IFERROR(VLOOKUP($C202,'PYV(Pre-Surcharge)'!$H$8:$M$350,2,FALSE),0)</f>
        <v>1</v>
      </c>
      <c r="G202" s="244">
        <f>+IFERROR(VLOOKUP($C202,'PYV(Pre-Surcharge)'!$H$8:$M542,4,FALSE),0)</f>
        <v>0.4</v>
      </c>
      <c r="H202" s="244">
        <f>+IFERROR(VLOOKUP($C202,'PYV(Pre-Surcharge)'!$H$8:$M542,5,FALSE),0)</f>
        <v>0.307</v>
      </c>
      <c r="I202" s="244">
        <f>+IFERROR(VLOOKUP($C202,'PYV(Pre-Surcharge)'!$H$8:$M542,6,FALSE),0)</f>
        <v>3.5000000000000003E-2</v>
      </c>
      <c r="J202" s="245">
        <f t="shared" si="51"/>
        <v>0.7420000000000001</v>
      </c>
      <c r="K202" s="244">
        <f t="shared" si="52"/>
        <v>0.39973045822102427</v>
      </c>
      <c r="L202" s="244">
        <f t="shared" si="53"/>
        <v>0.3067931266846361</v>
      </c>
      <c r="M202" s="244">
        <f t="shared" si="54"/>
        <v>3.4976415094339623E-2</v>
      </c>
      <c r="N202" s="295">
        <f t="shared" si="55"/>
        <v>0.74149999999999994</v>
      </c>
      <c r="O202" s="244">
        <f t="shared" si="61"/>
        <v>0.3225824797843666</v>
      </c>
      <c r="P202" s="244">
        <f t="shared" si="62"/>
        <v>0.24758205323450136</v>
      </c>
      <c r="Q202" s="244">
        <f t="shared" si="63"/>
        <v>2.8225966981132077E-2</v>
      </c>
      <c r="R202" s="245">
        <f t="shared" si="56"/>
        <v>0.59839050000000005</v>
      </c>
      <c r="S202" s="246">
        <f>+IFERROR(IF(D202=1,O202*VLOOKUP($C202,'IBNR+Freq'!$B$11:$J$350,9,FALSE)*10,O202*VLOOKUP($C202,'IBNR+Freq'!$B$11:$J$350,9,FALSE)),0)</f>
        <v>269340.2414959569</v>
      </c>
      <c r="T202" s="247">
        <f>+IFERROR(IF(D202=1,P202*VLOOKUP($C202,'IBNR+Freq'!$B$11:$J$350,9,FALSE)*10,P202*VLOOKUP($C202,'IBNR+Freq'!$B$11:$J$350,9,FALSE)),0)</f>
        <v>206718.63534814693</v>
      </c>
      <c r="U202" s="247">
        <f>+IFERROR(IF(D202=1,Q202*VLOOKUP($C202,'IBNR+Freq'!$B$11:$J$350,9,FALSE)*10,Q202*VLOOKUP($C202,'IBNR+Freq'!$B$11:$J$350,9,FALSE)),0)</f>
        <v>23567.271130896228</v>
      </c>
      <c r="V202" s="248">
        <f t="shared" si="57"/>
        <v>499626.14797500003</v>
      </c>
      <c r="W202" s="357">
        <f>+IFERROR(IF(D202=1,VLOOKUP(C202,'IBNR+Freq'!B$11:J$350,9,FALSE)*10,VLOOKUP(C202,'IBNR+Freq'!B$11:J$350,9,FALSE)),0)</f>
        <v>834950</v>
      </c>
      <c r="X202" s="247">
        <f t="shared" si="58"/>
        <v>333754.94609164423</v>
      </c>
      <c r="Y202" s="247">
        <f t="shared" si="59"/>
        <v>256156.9211253369</v>
      </c>
      <c r="Z202" s="247">
        <f t="shared" si="60"/>
        <v>29203.557783018867</v>
      </c>
      <c r="AA202" s="229">
        <f>+IF($D202=1, _xlfn.XLOOKUP($W202,Credibility!B$12:B$112,Credibility!$E$12:$E$112,,-1,-2),_xlfn.XLOOKUP(X202*AA$4,Credibility!B$12:B$112,Credibility!$E$12:$E$112,,-1,-2))</f>
        <v>0.02</v>
      </c>
      <c r="AB202" s="225">
        <f>+IF($D202=1, _xlfn.XLOOKUP($W202,Credibility!C$12:C$112,Credibility!$E$12:$E$112,,-1,-2),_xlfn.XLOOKUP(Y202*AB$4,Credibility!C$12:C$112,Credibility!$E$12:$E$112,,-1,-2))</f>
        <v>0.06</v>
      </c>
      <c r="AC202" s="230">
        <f>+IF($D202=1, _xlfn.XLOOKUP($W202,Credibility!D$12:D$112,Credibility!$E$12:$E$112,,-1,-2),_xlfn.XLOOKUP(Z202*AC$4,Credibility!D$12:D$112,Credibility!$E$12:$E$112,,-1,-2))</f>
        <v>7.0000000000000007E-2</v>
      </c>
    </row>
    <row r="203" spans="2:29" x14ac:dyDescent="0.2">
      <c r="B203" s="474">
        <v>3</v>
      </c>
      <c r="C203" s="250">
        <v>885</v>
      </c>
      <c r="D203" s="250">
        <v>1</v>
      </c>
      <c r="E203" s="251">
        <f t="shared" ref="E203:E266" si="64">+IF(B203=1,H$4,IF(B203=2,H$5,IF(B203=3,H$6)))</f>
        <v>0.74150000000000005</v>
      </c>
      <c r="F203" s="245">
        <f>+IFERROR(VLOOKUP($C203,'PYV(Pre-Surcharge)'!$H$8:$M$350,2,FALSE),0)</f>
        <v>4.41</v>
      </c>
      <c r="G203" s="244">
        <f>+IFERROR(VLOOKUP($C203,'PYV(Pre-Surcharge)'!$H$8:$M543,4,FALSE),0)</f>
        <v>1.6559999999999999</v>
      </c>
      <c r="H203" s="244">
        <f>+IFERROR(VLOOKUP($C203,'PYV(Pre-Surcharge)'!$H$8:$M543,5,FALSE),0)</f>
        <v>1.492</v>
      </c>
      <c r="I203" s="244">
        <f>+IFERROR(VLOOKUP($C203,'PYV(Pre-Surcharge)'!$H$8:$M543,6,FALSE),0)</f>
        <v>0.112</v>
      </c>
      <c r="J203" s="245">
        <f t="shared" ref="J203:J266" si="65">+G203+H203+I203</f>
        <v>3.26</v>
      </c>
      <c r="K203" s="244">
        <f t="shared" si="52"/>
        <v>1.6610873742331289</v>
      </c>
      <c r="L203" s="244">
        <f t="shared" si="53"/>
        <v>1.4965835521472395</v>
      </c>
      <c r="M203" s="244">
        <f t="shared" si="54"/>
        <v>0.11234407361963193</v>
      </c>
      <c r="N203" s="295">
        <f t="shared" si="55"/>
        <v>3.2700150000000003</v>
      </c>
      <c r="O203" s="244">
        <f t="shared" si="61"/>
        <v>1.340497511006135</v>
      </c>
      <c r="P203" s="244">
        <f t="shared" si="62"/>
        <v>1.2077429265828223</v>
      </c>
      <c r="Q203" s="244">
        <f t="shared" si="63"/>
        <v>9.0661667411042979E-2</v>
      </c>
      <c r="R203" s="245">
        <f t="shared" si="56"/>
        <v>2.6389021050000006</v>
      </c>
      <c r="S203" s="246">
        <f>+IFERROR(IF(D203=1,O203*VLOOKUP($C203,'IBNR+Freq'!$B$11:$J$350,9,FALSE)*10,O203*VLOOKUP($C203,'IBNR+Freq'!$B$11:$J$350,9,FALSE)),0)</f>
        <v>750665.20118832565</v>
      </c>
      <c r="T203" s="247">
        <f>+IFERROR(IF(D203=1,P203*VLOOKUP($C203,'IBNR+Freq'!$B$11:$J$350,9,FALSE)*10,P203*VLOOKUP($C203,'IBNR+Freq'!$B$11:$J$350,9,FALSE)),0)</f>
        <v>676323.96145711467</v>
      </c>
      <c r="U203" s="247">
        <f>+IFERROR(IF(D203=1,Q203*VLOOKUP($C203,'IBNR+Freq'!$B$11:$J$350,9,FALSE)*10,Q203*VLOOKUP($C203,'IBNR+Freq'!$B$11:$J$350,9,FALSE)),0)</f>
        <v>50769.627133509959</v>
      </c>
      <c r="V203" s="248">
        <f t="shared" si="57"/>
        <v>1477758.7897789502</v>
      </c>
      <c r="W203" s="357">
        <f>+IFERROR(IF(D203=1,VLOOKUP(C203,'IBNR+Freq'!B$11:J$350,9,FALSE)*10,VLOOKUP(C203,'IBNR+Freq'!B$11:J$350,9,FALSE)),0)</f>
        <v>559990</v>
      </c>
      <c r="X203" s="247">
        <f t="shared" si="58"/>
        <v>930192.31869680982</v>
      </c>
      <c r="Y203" s="247">
        <f t="shared" si="59"/>
        <v>838071.82336693269</v>
      </c>
      <c r="Z203" s="247">
        <f t="shared" si="60"/>
        <v>62911.557786257683</v>
      </c>
      <c r="AA203" s="229">
        <f>+IF($D203=1, _xlfn.XLOOKUP($W203,Credibility!B$12:B$112,Credibility!$E$12:$E$112,,-1,-2),_xlfn.XLOOKUP(X203*AA$4,Credibility!B$12:B$112,Credibility!$E$12:$E$112,,-1,-2))</f>
        <v>0.01</v>
      </c>
      <c r="AB203" s="225">
        <f>+IF($D203=1, _xlfn.XLOOKUP($W203,Credibility!C$12:C$112,Credibility!$E$12:$E$112,,-1,-2),_xlfn.XLOOKUP(Y203*AB$4,Credibility!C$12:C$112,Credibility!$E$12:$E$112,,-1,-2))</f>
        <v>0.04</v>
      </c>
      <c r="AC203" s="230">
        <f>+IF($D203=1, _xlfn.XLOOKUP($W203,Credibility!D$12:D$112,Credibility!$E$12:$E$112,,-1,-2),_xlfn.XLOOKUP(Z203*AC$4,Credibility!D$12:D$112,Credibility!$E$12:$E$112,,-1,-2))</f>
        <v>0.05</v>
      </c>
    </row>
    <row r="204" spans="2:29" x14ac:dyDescent="0.2">
      <c r="B204" s="474">
        <v>3</v>
      </c>
      <c r="C204" s="250">
        <v>886</v>
      </c>
      <c r="D204" s="250">
        <v>1</v>
      </c>
      <c r="E204" s="251">
        <f t="shared" si="64"/>
        <v>0.74150000000000005</v>
      </c>
      <c r="F204" s="245">
        <f>+IFERROR(VLOOKUP($C204,'PYV(Pre-Surcharge)'!$H$8:$M$350,2,FALSE),0)</f>
        <v>2.57</v>
      </c>
      <c r="G204" s="244">
        <f>+IFERROR(VLOOKUP($C204,'PYV(Pre-Surcharge)'!$H$8:$M544,4,FALSE),0)</f>
        <v>1.069</v>
      </c>
      <c r="H204" s="244">
        <f>+IFERROR(VLOOKUP($C204,'PYV(Pre-Surcharge)'!$H$8:$M544,5,FALSE),0)</f>
        <v>0.85199999999999998</v>
      </c>
      <c r="I204" s="244">
        <f>+IFERROR(VLOOKUP($C204,'PYV(Pre-Surcharge)'!$H$8:$M544,6,FALSE),0)</f>
        <v>9.0999999999999998E-2</v>
      </c>
      <c r="J204" s="245">
        <f t="shared" si="65"/>
        <v>2.012</v>
      </c>
      <c r="K204" s="244">
        <f t="shared" ref="K204:K267" si="66">+($F204*$E204*G204/$J204)</f>
        <v>1.0124976118290259</v>
      </c>
      <c r="L204" s="244">
        <f t="shared" ref="L204:L267" si="67">($F204*$E204*H204/$J204)</f>
        <v>0.80696722664015907</v>
      </c>
      <c r="M204" s="244">
        <f t="shared" ref="M204:M267" si="68">+($F204*$E204*I204/$J204)</f>
        <v>8.6190161530815115E-2</v>
      </c>
      <c r="N204" s="295">
        <f t="shared" ref="N204:N267" si="69">+SUM(K204:M204)</f>
        <v>1.9056550000000001</v>
      </c>
      <c r="O204" s="244">
        <f t="shared" si="61"/>
        <v>0.81708557274602389</v>
      </c>
      <c r="P204" s="244">
        <f t="shared" si="62"/>
        <v>0.65122255189860845</v>
      </c>
      <c r="Q204" s="244">
        <f t="shared" si="63"/>
        <v>6.9555460355367804E-2</v>
      </c>
      <c r="R204" s="245">
        <f t="shared" si="56"/>
        <v>1.5378635850000002</v>
      </c>
      <c r="S204" s="246">
        <f>+IFERROR(IF(D204=1,O204*VLOOKUP($C204,'IBNR+Freq'!$B$11:$J$350,9,FALSE)*10,O204*VLOOKUP($C204,'IBNR+Freq'!$B$11:$J$350,9,FALSE)),0)</f>
        <v>256524.0155636142</v>
      </c>
      <c r="T204" s="247">
        <f>+IFERROR(IF(D204=1,P204*VLOOKUP($C204,'IBNR+Freq'!$B$11:$J$350,9,FALSE)*10,P204*VLOOKUP($C204,'IBNR+Freq'!$B$11:$J$350,9,FALSE)),0)</f>
        <v>204451.32016856811</v>
      </c>
      <c r="U204" s="247">
        <f>+IFERROR(IF(D204=1,Q204*VLOOKUP($C204,'IBNR+Freq'!$B$11:$J$350,9,FALSE)*10,Q204*VLOOKUP($C204,'IBNR+Freq'!$B$11:$J$350,9,FALSE)),0)</f>
        <v>21836.936778567724</v>
      </c>
      <c r="V204" s="248">
        <f t="shared" si="57"/>
        <v>482812.27251075004</v>
      </c>
      <c r="W204" s="357">
        <f>+IFERROR(IF(D204=1,VLOOKUP(C204,'IBNR+Freq'!B$11:J$350,9,FALSE)*10,VLOOKUP(C204,'IBNR+Freq'!B$11:J$350,9,FALSE)),0)</f>
        <v>313950</v>
      </c>
      <c r="X204" s="247">
        <f t="shared" si="58"/>
        <v>317873.62523372268</v>
      </c>
      <c r="Y204" s="247">
        <f t="shared" si="59"/>
        <v>253347.36080367793</v>
      </c>
      <c r="Z204" s="247">
        <f t="shared" si="60"/>
        <v>27059.401212599405</v>
      </c>
      <c r="AA204" s="229">
        <f>+IF($D204=1, _xlfn.XLOOKUP($W204,Credibility!B$12:B$112,Credibility!$E$12:$E$112,,-1,-2),_xlfn.XLOOKUP(X204*AA$4,Credibility!B$12:B$112,Credibility!$E$12:$E$112,,-1,-2))</f>
        <v>0.01</v>
      </c>
      <c r="AB204" s="225">
        <f>+IF($D204=1, _xlfn.XLOOKUP($W204,Credibility!C$12:C$112,Credibility!$E$12:$E$112,,-1,-2),_xlfn.XLOOKUP(Y204*AB$4,Credibility!C$12:C$112,Credibility!$E$12:$E$112,,-1,-2))</f>
        <v>0.03</v>
      </c>
      <c r="AC204" s="230">
        <f>+IF($D204=1, _xlfn.XLOOKUP($W204,Credibility!D$12:D$112,Credibility!$E$12:$E$112,,-1,-2),_xlfn.XLOOKUP(Z204*AC$4,Credibility!D$12:D$112,Credibility!$E$12:$E$112,,-1,-2))</f>
        <v>0.03</v>
      </c>
    </row>
    <row r="205" spans="2:29" x14ac:dyDescent="0.2">
      <c r="B205" s="474">
        <v>3</v>
      </c>
      <c r="C205" s="250">
        <v>887</v>
      </c>
      <c r="D205" s="250">
        <v>1</v>
      </c>
      <c r="E205" s="251">
        <f t="shared" si="64"/>
        <v>0.74150000000000005</v>
      </c>
      <c r="F205" s="245">
        <f>+IFERROR(VLOOKUP($C205,'PYV(Pre-Surcharge)'!$H$8:$M$350,2,FALSE),0)</f>
        <v>1.23</v>
      </c>
      <c r="G205" s="244">
        <f>+IFERROR(VLOOKUP($C205,'PYV(Pre-Surcharge)'!$H$8:$M545,4,FALSE),0)</f>
        <v>0.48899999999999999</v>
      </c>
      <c r="H205" s="244">
        <f>+IFERROR(VLOOKUP($C205,'PYV(Pre-Surcharge)'!$H$8:$M545,5,FALSE),0)</f>
        <v>0.34499999999999997</v>
      </c>
      <c r="I205" s="244">
        <f>+IFERROR(VLOOKUP($C205,'PYV(Pre-Surcharge)'!$H$8:$M545,6,FALSE),0)</f>
        <v>7.3999999999999996E-2</v>
      </c>
      <c r="J205" s="245">
        <f t="shared" si="65"/>
        <v>0.90799999999999992</v>
      </c>
      <c r="K205" s="244">
        <f t="shared" si="66"/>
        <v>0.49117841960352426</v>
      </c>
      <c r="L205" s="244">
        <f t="shared" si="67"/>
        <v>0.34653692180616741</v>
      </c>
      <c r="M205" s="244">
        <f t="shared" si="68"/>
        <v>7.4329658590308378E-2</v>
      </c>
      <c r="N205" s="295">
        <f t="shared" si="69"/>
        <v>0.91204499999999999</v>
      </c>
      <c r="O205" s="244">
        <f t="shared" si="61"/>
        <v>0.39638098462004412</v>
      </c>
      <c r="P205" s="244">
        <f t="shared" si="62"/>
        <v>0.27965529589757709</v>
      </c>
      <c r="Q205" s="244">
        <f t="shared" si="63"/>
        <v>5.9984034482378865E-2</v>
      </c>
      <c r="R205" s="245">
        <f t="shared" si="56"/>
        <v>0.73602031500000009</v>
      </c>
      <c r="S205" s="246">
        <f>+IFERROR(IF(D205=1,O205*VLOOKUP($C205,'IBNR+Freq'!$B$11:$J$350,9,FALSE)*10,O205*VLOOKUP($C205,'IBNR+Freq'!$B$11:$J$350,9,FALSE)),0)</f>
        <v>436387.71739774512</v>
      </c>
      <c r="T205" s="247">
        <f>+IFERROR(IF(D205=1,P205*VLOOKUP($C205,'IBNR+Freq'!$B$11:$J$350,9,FALSE)*10,P205*VLOOKUP($C205,'IBNR+Freq'!$B$11:$J$350,9,FALSE)),0)</f>
        <v>307880.90491251956</v>
      </c>
      <c r="U205" s="247">
        <f>+IFERROR(IF(D205=1,Q205*VLOOKUP($C205,'IBNR+Freq'!$B$11:$J$350,9,FALSE)*10,Q205*VLOOKUP($C205,'IBNR+Freq'!$B$11:$J$350,9,FALSE)),0)</f>
        <v>66038.223082685363</v>
      </c>
      <c r="V205" s="248">
        <f t="shared" si="57"/>
        <v>810306.84539295011</v>
      </c>
      <c r="W205" s="357">
        <f>+IFERROR(IF(D205=1,VLOOKUP(C205,'IBNR+Freq'!B$11:J$350,9,FALSE)*10,VLOOKUP(C205,'IBNR+Freq'!B$11:J$350,9,FALSE)),0)</f>
        <v>1100930</v>
      </c>
      <c r="X205" s="247">
        <f t="shared" si="58"/>
        <v>540753.05749410798</v>
      </c>
      <c r="Y205" s="247">
        <f t="shared" si="59"/>
        <v>381512.89332406386</v>
      </c>
      <c r="Z205" s="247">
        <f t="shared" si="60"/>
        <v>81831.7510318282</v>
      </c>
      <c r="AA205" s="229">
        <f>+IF($D205=1, _xlfn.XLOOKUP($W205,Credibility!B$12:B$112,Credibility!$E$12:$E$112,,-1,-2),_xlfn.XLOOKUP(X205*AA$4,Credibility!B$12:B$112,Credibility!$E$12:$E$112,,-1,-2))</f>
        <v>0.02</v>
      </c>
      <c r="AB205" s="225">
        <f>+IF($D205=1, _xlfn.XLOOKUP($W205,Credibility!C$12:C$112,Credibility!$E$12:$E$112,,-1,-2),_xlfn.XLOOKUP(Y205*AB$4,Credibility!C$12:C$112,Credibility!$E$12:$E$112,,-1,-2))</f>
        <v>7.0000000000000007E-2</v>
      </c>
      <c r="AC205" s="230">
        <f>+IF($D205=1, _xlfn.XLOOKUP($W205,Credibility!D$12:D$112,Credibility!$E$12:$E$112,,-1,-2),_xlfn.XLOOKUP(Z205*AC$4,Credibility!D$12:D$112,Credibility!$E$12:$E$112,,-1,-2))</f>
        <v>0.08</v>
      </c>
    </row>
    <row r="206" spans="2:29" x14ac:dyDescent="0.2">
      <c r="B206" s="474">
        <v>3</v>
      </c>
      <c r="C206" s="250">
        <v>888</v>
      </c>
      <c r="D206" s="250">
        <v>1</v>
      </c>
      <c r="E206" s="251">
        <f t="shared" si="64"/>
        <v>0.74150000000000005</v>
      </c>
      <c r="F206" s="245">
        <f>+IFERROR(VLOOKUP($C206,'PYV(Pre-Surcharge)'!$H$8:$M$350,2,FALSE),0)</f>
        <v>5.88</v>
      </c>
      <c r="G206" s="244">
        <f>+IFERROR(VLOOKUP($C206,'PYV(Pre-Surcharge)'!$H$8:$M546,4,FALSE),0)</f>
        <v>2.3180000000000001</v>
      </c>
      <c r="H206" s="244">
        <f>+IFERROR(VLOOKUP($C206,'PYV(Pre-Surcharge)'!$H$8:$M546,5,FALSE),0)</f>
        <v>1.542</v>
      </c>
      <c r="I206" s="244">
        <f>+IFERROR(VLOOKUP($C206,'PYV(Pre-Surcharge)'!$H$8:$M546,6,FALSE),0)</f>
        <v>0.16</v>
      </c>
      <c r="J206" s="245">
        <f t="shared" si="65"/>
        <v>4.0200000000000005</v>
      </c>
      <c r="K206" s="244">
        <f t="shared" si="66"/>
        <v>2.5140612835820897</v>
      </c>
      <c r="L206" s="244">
        <f t="shared" si="67"/>
        <v>1.6724255820895522</v>
      </c>
      <c r="M206" s="244">
        <f t="shared" si="68"/>
        <v>0.17353313432835821</v>
      </c>
      <c r="N206" s="295">
        <f t="shared" si="69"/>
        <v>4.3600199999999996</v>
      </c>
      <c r="O206" s="244">
        <f t="shared" si="61"/>
        <v>2.0288474558507463</v>
      </c>
      <c r="P206" s="244">
        <f t="shared" si="62"/>
        <v>1.3496474447462687</v>
      </c>
      <c r="Q206" s="244">
        <f t="shared" si="63"/>
        <v>0.14004123940298507</v>
      </c>
      <c r="R206" s="245">
        <f t="shared" ref="R206:R269" si="70">+SUM(O206:Q206)</f>
        <v>3.5185361400000001</v>
      </c>
      <c r="S206" s="246">
        <f>+IFERROR(IF(D206=1,O206*VLOOKUP($C206,'IBNR+Freq'!$B$11:$J$350,9,FALSE)*10,O206*VLOOKUP($C206,'IBNR+Freq'!$B$11:$J$350,9,FALSE)),0)</f>
        <v>378096.01187234512</v>
      </c>
      <c r="T206" s="247">
        <f>+IFERROR(IF(D206=1,P206*VLOOKUP($C206,'IBNR+Freq'!$B$11:$J$350,9,FALSE)*10,P206*VLOOKUP($C206,'IBNR+Freq'!$B$11:$J$350,9,FALSE)),0)</f>
        <v>251520.29780291463</v>
      </c>
      <c r="U206" s="247">
        <f>+IFERROR(IF(D206=1,Q206*VLOOKUP($C206,'IBNR+Freq'!$B$11:$J$350,9,FALSE)*10,Q206*VLOOKUP($C206,'IBNR+Freq'!$B$11:$J$350,9,FALSE)),0)</f>
        <v>26098.085375140297</v>
      </c>
      <c r="V206" s="248">
        <f t="shared" ref="V206:V269" si="71">+S206+T206+U206</f>
        <v>655714.39505040005</v>
      </c>
      <c r="W206" s="357">
        <f>+IFERROR(IF(D206=1,VLOOKUP(C206,'IBNR+Freq'!B$11:J$350,9,FALSE)*10,VLOOKUP(C206,'IBNR+Freq'!B$11:J$350,9,FALSE)),0)</f>
        <v>186360</v>
      </c>
      <c r="X206" s="247">
        <f t="shared" ref="X206:X269" si="72">+$W206*K206</f>
        <v>468520.46080835821</v>
      </c>
      <c r="Y206" s="247">
        <f t="shared" ref="Y206:Y269" si="73">+$W206*L206</f>
        <v>311673.23147820897</v>
      </c>
      <c r="Z206" s="247">
        <f t="shared" ref="Z206:Z269" si="74">+$W206*M206</f>
        <v>32339.634913432834</v>
      </c>
      <c r="AA206" s="229">
        <f>+IF($D206=1, _xlfn.XLOOKUP($W206,Credibility!B$12:B$112,Credibility!$E$12:$E$112,,-1,-2),_xlfn.XLOOKUP(X206*AA$4,Credibility!B$12:B$112,Credibility!$E$12:$E$112,,-1,-2))</f>
        <v>0.01</v>
      </c>
      <c r="AB206" s="225">
        <f>+IF($D206=1, _xlfn.XLOOKUP($W206,Credibility!C$12:C$112,Credibility!$E$12:$E$112,,-1,-2),_xlfn.XLOOKUP(Y206*AB$4,Credibility!C$12:C$112,Credibility!$E$12:$E$112,,-1,-2))</f>
        <v>0.02</v>
      </c>
      <c r="AC206" s="230">
        <f>+IF($D206=1, _xlfn.XLOOKUP($W206,Credibility!D$12:D$112,Credibility!$E$12:$E$112,,-1,-2),_xlfn.XLOOKUP(Z206*AC$4,Credibility!D$12:D$112,Credibility!$E$12:$E$112,,-1,-2))</f>
        <v>0.02</v>
      </c>
    </row>
    <row r="207" spans="2:29" x14ac:dyDescent="0.2">
      <c r="B207" s="474">
        <v>3</v>
      </c>
      <c r="C207" s="250">
        <v>889</v>
      </c>
      <c r="D207" s="250">
        <v>1</v>
      </c>
      <c r="E207" s="251">
        <f t="shared" si="64"/>
        <v>0.74150000000000005</v>
      </c>
      <c r="F207" s="245">
        <f>+IFERROR(VLOOKUP($C207,'PYV(Pre-Surcharge)'!$H$8:$M$350,2,FALSE),0)</f>
        <v>0.17</v>
      </c>
      <c r="G207" s="244">
        <f>+IFERROR(VLOOKUP($C207,'PYV(Pre-Surcharge)'!$H$8:$M547,4,FALSE),0)</f>
        <v>3.9E-2</v>
      </c>
      <c r="H207" s="244">
        <f>+IFERROR(VLOOKUP($C207,'PYV(Pre-Surcharge)'!$H$8:$M547,5,FALSE),0)</f>
        <v>7.9000000000000001E-2</v>
      </c>
      <c r="I207" s="244">
        <f>+IFERROR(VLOOKUP($C207,'PYV(Pre-Surcharge)'!$H$8:$M547,6,FALSE),0)</f>
        <v>8.9999999999999993E-3</v>
      </c>
      <c r="J207" s="245">
        <f t="shared" si="65"/>
        <v>0.127</v>
      </c>
      <c r="K207" s="244">
        <f t="shared" si="66"/>
        <v>3.8709803149606307E-2</v>
      </c>
      <c r="L207" s="244">
        <f t="shared" si="67"/>
        <v>7.8412165354330723E-2</v>
      </c>
      <c r="M207" s="244">
        <f t="shared" si="68"/>
        <v>8.9330314960629938E-3</v>
      </c>
      <c r="N207" s="295">
        <f t="shared" si="69"/>
        <v>0.12605500000000003</v>
      </c>
      <c r="O207" s="244">
        <f t="shared" si="61"/>
        <v>3.1238811141732291E-2</v>
      </c>
      <c r="P207" s="244">
        <f t="shared" si="62"/>
        <v>6.3278617440944901E-2</v>
      </c>
      <c r="Q207" s="244">
        <f t="shared" si="63"/>
        <v>7.2089564173228367E-3</v>
      </c>
      <c r="R207" s="245">
        <f t="shared" si="70"/>
        <v>0.10172638500000003</v>
      </c>
      <c r="S207" s="246">
        <f>+IFERROR(IF(D207=1,O207*VLOOKUP($C207,'IBNR+Freq'!$B$11:$J$350,9,FALSE)*10,O207*VLOOKUP($C207,'IBNR+Freq'!$B$11:$J$350,9,FALSE)),0)</f>
        <v>224666.09346211306</v>
      </c>
      <c r="T207" s="247">
        <f>+IFERROR(IF(D207=1,P207*VLOOKUP($C207,'IBNR+Freq'!$B$11:$J$350,9,FALSE)*10,P207*VLOOKUP($C207,'IBNR+Freq'!$B$11:$J$350,9,FALSE)),0)</f>
        <v>455092.85598735727</v>
      </c>
      <c r="U207" s="247">
        <f>+IFERROR(IF(D207=1,Q207*VLOOKUP($C207,'IBNR+Freq'!$B$11:$J$350,9,FALSE)*10,Q207*VLOOKUP($C207,'IBNR+Freq'!$B$11:$J$350,9,FALSE)),0)</f>
        <v>51846.021568179938</v>
      </c>
      <c r="V207" s="248">
        <f t="shared" si="71"/>
        <v>731604.97101765021</v>
      </c>
      <c r="W207" s="357">
        <f>+IFERROR(IF(D207=1,VLOOKUP(C207,'IBNR+Freq'!B$11:J$350,9,FALSE)*10,VLOOKUP(C207,'IBNR+Freq'!B$11:J$350,9,FALSE)),0)</f>
        <v>7191890</v>
      </c>
      <c r="X207" s="247">
        <f t="shared" si="72"/>
        <v>278396.64617362211</v>
      </c>
      <c r="Y207" s="247">
        <f t="shared" si="73"/>
        <v>563931.66789015755</v>
      </c>
      <c r="Z207" s="247">
        <f t="shared" si="74"/>
        <v>64245.379886220486</v>
      </c>
      <c r="AA207" s="229">
        <f>+IF($D207=1, _xlfn.XLOOKUP($W207,Credibility!B$12:B$112,Credibility!$E$12:$E$112,,-1,-2),_xlfn.XLOOKUP(X207*AA$4,Credibility!B$12:B$112,Credibility!$E$12:$E$112,,-1,-2))</f>
        <v>7.0000000000000007E-2</v>
      </c>
      <c r="AB207" s="225">
        <f>+IF($D207=1, _xlfn.XLOOKUP($W207,Credibility!C$12:C$112,Credibility!$E$12:$E$112,,-1,-2),_xlfn.XLOOKUP(Y207*AB$4,Credibility!C$12:C$112,Credibility!$E$12:$E$112,,-1,-2))</f>
        <v>0.24</v>
      </c>
      <c r="AC207" s="230">
        <f>+IF($D207=1, _xlfn.XLOOKUP($W207,Credibility!D$12:D$112,Credibility!$E$12:$E$112,,-1,-2),_xlfn.XLOOKUP(Z207*AC$4,Credibility!D$12:D$112,Credibility!$E$12:$E$112,,-1,-2))</f>
        <v>0.28000000000000003</v>
      </c>
    </row>
    <row r="208" spans="2:29" x14ac:dyDescent="0.2">
      <c r="B208" s="474">
        <v>3</v>
      </c>
      <c r="C208" s="250">
        <v>890</v>
      </c>
      <c r="D208" s="250">
        <v>1</v>
      </c>
      <c r="E208" s="251">
        <f t="shared" si="64"/>
        <v>0.74150000000000005</v>
      </c>
      <c r="F208" s="245">
        <f>+IFERROR(VLOOKUP($C208,'PYV(Pre-Surcharge)'!$H$8:$M$350,2,FALSE),0)</f>
        <v>0.62</v>
      </c>
      <c r="G208" s="244">
        <f>+IFERROR(VLOOKUP($C208,'PYV(Pre-Surcharge)'!$H$8:$M548,4,FALSE),0)</f>
        <v>0.155</v>
      </c>
      <c r="H208" s="244">
        <f>+IFERROR(VLOOKUP($C208,'PYV(Pre-Surcharge)'!$H$8:$M548,5,FALSE),0)</f>
        <v>0.28100000000000003</v>
      </c>
      <c r="I208" s="244">
        <f>+IFERROR(VLOOKUP($C208,'PYV(Pre-Surcharge)'!$H$8:$M548,6,FALSE),0)</f>
        <v>3.4000000000000002E-2</v>
      </c>
      <c r="J208" s="245">
        <f t="shared" si="65"/>
        <v>0.47000000000000008</v>
      </c>
      <c r="K208" s="244">
        <f t="shared" si="66"/>
        <v>0.15161308510638297</v>
      </c>
      <c r="L208" s="244">
        <f t="shared" si="67"/>
        <v>0.27485985106382976</v>
      </c>
      <c r="M208" s="244">
        <f t="shared" si="68"/>
        <v>3.3257063829787235E-2</v>
      </c>
      <c r="N208" s="295">
        <f t="shared" si="69"/>
        <v>0.45972999999999997</v>
      </c>
      <c r="O208" s="244">
        <f t="shared" si="61"/>
        <v>0.12235175968085106</v>
      </c>
      <c r="P208" s="244">
        <f t="shared" si="62"/>
        <v>0.22181189980851063</v>
      </c>
      <c r="Q208" s="244">
        <f t="shared" si="63"/>
        <v>2.6838450510638302E-2</v>
      </c>
      <c r="R208" s="245">
        <f t="shared" si="70"/>
        <v>0.37100211</v>
      </c>
      <c r="S208" s="246">
        <f>+IFERROR(IF(D208=1,O208*VLOOKUP($C208,'IBNR+Freq'!$B$11:$J$350,9,FALSE)*10,O208*VLOOKUP($C208,'IBNR+Freq'!$B$11:$J$350,9,FALSE)),0)</f>
        <v>33660.192605798933</v>
      </c>
      <c r="T208" s="247">
        <f>+IFERROR(IF(D208=1,P208*VLOOKUP($C208,'IBNR+Freq'!$B$11:$J$350,9,FALSE)*10,P208*VLOOKUP($C208,'IBNR+Freq'!$B$11:$J$350,9,FALSE)),0)</f>
        <v>61022.67175631936</v>
      </c>
      <c r="U208" s="247">
        <f>+IFERROR(IF(D208=1,Q208*VLOOKUP($C208,'IBNR+Freq'!$B$11:$J$350,9,FALSE)*10,Q208*VLOOKUP($C208,'IBNR+Freq'!$B$11:$J$350,9,FALSE)),0)</f>
        <v>7383.5261199817032</v>
      </c>
      <c r="V208" s="248">
        <f t="shared" si="71"/>
        <v>102066.3904821</v>
      </c>
      <c r="W208" s="357">
        <f>+IFERROR(IF(D208=1,VLOOKUP(C208,'IBNR+Freq'!B$11:J$350,9,FALSE)*10,VLOOKUP(C208,'IBNR+Freq'!B$11:J$350,9,FALSE)),0)</f>
        <v>275110</v>
      </c>
      <c r="X208" s="247">
        <f t="shared" si="72"/>
        <v>41710.275843617019</v>
      </c>
      <c r="Y208" s="247">
        <f t="shared" si="73"/>
        <v>75616.693626170207</v>
      </c>
      <c r="Z208" s="247">
        <f t="shared" si="74"/>
        <v>9149.3508302127666</v>
      </c>
      <c r="AA208" s="229">
        <f>+IF($D208=1, _xlfn.XLOOKUP($W208,Credibility!B$12:B$112,Credibility!$E$12:$E$112,,-1,-2),_xlfn.XLOOKUP(X208*AA$4,Credibility!B$12:B$112,Credibility!$E$12:$E$112,,-1,-2))</f>
        <v>0.01</v>
      </c>
      <c r="AB208" s="225">
        <f>+IF($D208=1, _xlfn.XLOOKUP($W208,Credibility!C$12:C$112,Credibility!$E$12:$E$112,,-1,-2),_xlfn.XLOOKUP(Y208*AB$4,Credibility!C$12:C$112,Credibility!$E$12:$E$112,,-1,-2))</f>
        <v>0.03</v>
      </c>
      <c r="AC208" s="230">
        <f>+IF($D208=1, _xlfn.XLOOKUP($W208,Credibility!D$12:D$112,Credibility!$E$12:$E$112,,-1,-2),_xlfn.XLOOKUP(Z208*AC$4,Credibility!D$12:D$112,Credibility!$E$12:$E$112,,-1,-2))</f>
        <v>0.03</v>
      </c>
    </row>
    <row r="209" spans="2:29" x14ac:dyDescent="0.2">
      <c r="B209" s="474">
        <v>3</v>
      </c>
      <c r="C209" s="250">
        <v>891</v>
      </c>
      <c r="D209" s="250">
        <v>1</v>
      </c>
      <c r="E209" s="251">
        <f t="shared" si="64"/>
        <v>0.74150000000000005</v>
      </c>
      <c r="F209" s="245">
        <f>+IFERROR(VLOOKUP($C209,'PYV(Pre-Surcharge)'!$H$8:$M$350,2,FALSE),0)</f>
        <v>1.73</v>
      </c>
      <c r="G209" s="244">
        <f>+IFERROR(VLOOKUP($C209,'PYV(Pre-Surcharge)'!$H$8:$M549,4,FALSE),0)</f>
        <v>0.45</v>
      </c>
      <c r="H209" s="244">
        <f>+IFERROR(VLOOKUP($C209,'PYV(Pre-Surcharge)'!$H$8:$M549,5,FALSE),0)</f>
        <v>0.754</v>
      </c>
      <c r="I209" s="244">
        <f>+IFERROR(VLOOKUP($C209,'PYV(Pre-Surcharge)'!$H$8:$M549,6,FALSE),0)</f>
        <v>7.5999999999999998E-2</v>
      </c>
      <c r="J209" s="245">
        <f t="shared" si="65"/>
        <v>1.28</v>
      </c>
      <c r="K209" s="244">
        <f t="shared" si="66"/>
        <v>0.4509826171875001</v>
      </c>
      <c r="L209" s="244">
        <f t="shared" si="67"/>
        <v>0.75564642968750007</v>
      </c>
      <c r="M209" s="244">
        <f t="shared" si="68"/>
        <v>7.6165953125000005E-2</v>
      </c>
      <c r="N209" s="295">
        <f t="shared" si="69"/>
        <v>1.2827950000000004</v>
      </c>
      <c r="O209" s="244">
        <f t="shared" si="61"/>
        <v>0.36394297207031262</v>
      </c>
      <c r="P209" s="244">
        <f t="shared" si="62"/>
        <v>0.60980666875781264</v>
      </c>
      <c r="Q209" s="244">
        <f t="shared" si="63"/>
        <v>6.1465924171875005E-2</v>
      </c>
      <c r="R209" s="245">
        <f t="shared" si="70"/>
        <v>1.0352155650000001</v>
      </c>
      <c r="S209" s="246">
        <f>+IFERROR(IF(D209=1,O209*VLOOKUP($C209,'IBNR+Freq'!$B$11:$J$350,9,FALSE)*10,O209*VLOOKUP($C209,'IBNR+Freq'!$B$11:$J$350,9,FALSE)),0)</f>
        <v>1504562.0831169966</v>
      </c>
      <c r="T209" s="247">
        <f>+IFERROR(IF(D209=1,P209*VLOOKUP($C209,'IBNR+Freq'!$B$11:$J$350,9,FALSE)*10,P209*VLOOKUP($C209,'IBNR+Freq'!$B$11:$J$350,9,FALSE)),0)</f>
        <v>2520977.3570449227</v>
      </c>
      <c r="U209" s="247">
        <f>+IFERROR(IF(D209=1,Q209*VLOOKUP($C209,'IBNR+Freq'!$B$11:$J$350,9,FALSE)*10,Q209*VLOOKUP($C209,'IBNR+Freq'!$B$11:$J$350,9,FALSE)),0)</f>
        <v>254103.81848198158</v>
      </c>
      <c r="V209" s="248">
        <f t="shared" si="71"/>
        <v>4279643.258643901</v>
      </c>
      <c r="W209" s="357">
        <f>+IFERROR(IF(D209=1,VLOOKUP(C209,'IBNR+Freq'!B$11:J$350,9,FALSE)*10,VLOOKUP(C209,'IBNR+Freq'!B$11:J$350,9,FALSE)),0)</f>
        <v>4134060</v>
      </c>
      <c r="X209" s="247">
        <f t="shared" si="72"/>
        <v>1864389.1984101566</v>
      </c>
      <c r="Y209" s="247">
        <f t="shared" si="73"/>
        <v>3123887.6791139063</v>
      </c>
      <c r="Z209" s="247">
        <f t="shared" si="74"/>
        <v>314874.62017593754</v>
      </c>
      <c r="AA209" s="229">
        <f>+IF($D209=1, _xlfn.XLOOKUP($W209,Credibility!B$12:B$112,Credibility!$E$12:$E$112,,-1,-2),_xlfn.XLOOKUP(X209*AA$4,Credibility!B$12:B$112,Credibility!$E$12:$E$112,,-1,-2))</f>
        <v>0.05</v>
      </c>
      <c r="AB209" s="225">
        <f>+IF($D209=1, _xlfn.XLOOKUP($W209,Credibility!C$12:C$112,Credibility!$E$12:$E$112,,-1,-2),_xlfn.XLOOKUP(Y209*AB$4,Credibility!C$12:C$112,Credibility!$E$12:$E$112,,-1,-2))</f>
        <v>0.17</v>
      </c>
      <c r="AC209" s="230">
        <f>+IF($D209=1, _xlfn.XLOOKUP($W209,Credibility!D$12:D$112,Credibility!$E$12:$E$112,,-1,-2),_xlfn.XLOOKUP(Z209*AC$4,Credibility!D$12:D$112,Credibility!$E$12:$E$112,,-1,-2))</f>
        <v>0.19</v>
      </c>
    </row>
    <row r="210" spans="2:29" x14ac:dyDescent="0.2">
      <c r="B210" s="474">
        <v>3</v>
      </c>
      <c r="C210" s="250">
        <v>896</v>
      </c>
      <c r="D210" s="250">
        <v>1</v>
      </c>
      <c r="E210" s="251">
        <f t="shared" si="64"/>
        <v>0.74150000000000005</v>
      </c>
      <c r="F210" s="245">
        <f>+IFERROR(VLOOKUP($C210,'PYV(Pre-Surcharge)'!$H$8:$M$350,2,FALSE),0)</f>
        <v>1.9</v>
      </c>
      <c r="G210" s="244">
        <f>+IFERROR(VLOOKUP($C210,'PYV(Pre-Surcharge)'!$H$8:$M550,4,FALSE),0)</f>
        <v>0.64</v>
      </c>
      <c r="H210" s="244">
        <f>+IFERROR(VLOOKUP($C210,'PYV(Pre-Surcharge)'!$H$8:$M550,5,FALSE),0)</f>
        <v>0.72399999999999998</v>
      </c>
      <c r="I210" s="244">
        <f>+IFERROR(VLOOKUP($C210,'PYV(Pre-Surcharge)'!$H$8:$M550,6,FALSE),0)</f>
        <v>0.09</v>
      </c>
      <c r="J210" s="245">
        <f t="shared" si="65"/>
        <v>1.454</v>
      </c>
      <c r="K210" s="244">
        <f t="shared" si="66"/>
        <v>0.62012654745529572</v>
      </c>
      <c r="L210" s="244">
        <f t="shared" si="67"/>
        <v>0.70151815680880325</v>
      </c>
      <c r="M210" s="244">
        <f t="shared" si="68"/>
        <v>8.7205295735900953E-2</v>
      </c>
      <c r="N210" s="295">
        <f t="shared" si="69"/>
        <v>1.4088499999999999</v>
      </c>
      <c r="O210" s="244">
        <f t="shared" si="61"/>
        <v>0.50044212379642372</v>
      </c>
      <c r="P210" s="244">
        <f t="shared" si="62"/>
        <v>0.5661251525447043</v>
      </c>
      <c r="Q210" s="244">
        <f t="shared" si="63"/>
        <v>7.0374673658872081E-2</v>
      </c>
      <c r="R210" s="245">
        <f t="shared" si="70"/>
        <v>1.1369419500000002</v>
      </c>
      <c r="S210" s="246">
        <f>+IFERROR(IF(D210=1,O210*VLOOKUP($C210,'IBNR+Freq'!$B$11:$J$350,9,FALSE)*10,O210*VLOOKUP($C210,'IBNR+Freq'!$B$11:$J$350,9,FALSE)),0)</f>
        <v>166477.07690211831</v>
      </c>
      <c r="T210" s="247">
        <f>+IFERROR(IF(D210=1,P210*VLOOKUP($C210,'IBNR+Freq'!$B$11:$J$350,9,FALSE)*10,P210*VLOOKUP($C210,'IBNR+Freq'!$B$11:$J$350,9,FALSE)),0)</f>
        <v>188327.19324552134</v>
      </c>
      <c r="U210" s="247">
        <f>+IFERROR(IF(D210=1,Q210*VLOOKUP($C210,'IBNR+Freq'!$B$11:$J$350,9,FALSE)*10,Q210*VLOOKUP($C210,'IBNR+Freq'!$B$11:$J$350,9,FALSE)),0)</f>
        <v>23410.838939360387</v>
      </c>
      <c r="V210" s="248">
        <f t="shared" si="71"/>
        <v>378215.10908700008</v>
      </c>
      <c r="W210" s="357">
        <f>+IFERROR(IF(D210=1,VLOOKUP(C210,'IBNR+Freq'!B$11:J$350,9,FALSE)*10,VLOOKUP(C210,'IBNR+Freq'!B$11:J$350,9,FALSE)),0)</f>
        <v>332660</v>
      </c>
      <c r="X210" s="247">
        <f t="shared" si="72"/>
        <v>206291.29727647867</v>
      </c>
      <c r="Y210" s="247">
        <f t="shared" si="73"/>
        <v>233367.03004401649</v>
      </c>
      <c r="Z210" s="247">
        <f t="shared" si="74"/>
        <v>29009.71367950481</v>
      </c>
      <c r="AA210" s="229">
        <f>+IF($D210=1, _xlfn.XLOOKUP($W210,Credibility!B$12:B$112,Credibility!$E$12:$E$112,,-1,-2),_xlfn.XLOOKUP(X210*AA$4,Credibility!B$12:B$112,Credibility!$E$12:$E$112,,-1,-2))</f>
        <v>0.01</v>
      </c>
      <c r="AB210" s="225">
        <f>+IF($D210=1, _xlfn.XLOOKUP($W210,Credibility!C$12:C$112,Credibility!$E$12:$E$112,,-1,-2),_xlfn.XLOOKUP(Y210*AB$4,Credibility!C$12:C$112,Credibility!$E$12:$E$112,,-1,-2))</f>
        <v>0.03</v>
      </c>
      <c r="AC210" s="230">
        <f>+IF($D210=1, _xlfn.XLOOKUP($W210,Credibility!D$12:D$112,Credibility!$E$12:$E$112,,-1,-2),_xlfn.XLOOKUP(Z210*AC$4,Credibility!D$12:D$112,Credibility!$E$12:$E$112,,-1,-2))</f>
        <v>0.04</v>
      </c>
    </row>
    <row r="211" spans="2:29" x14ac:dyDescent="0.2">
      <c r="B211" s="474">
        <v>3</v>
      </c>
      <c r="C211" s="250">
        <v>897</v>
      </c>
      <c r="D211" s="250">
        <v>1</v>
      </c>
      <c r="E211" s="251">
        <f t="shared" si="64"/>
        <v>0.74150000000000005</v>
      </c>
      <c r="F211" s="245">
        <f>+IFERROR(VLOOKUP($C211,'PYV(Pre-Surcharge)'!$H$8:$M$350,2,FALSE),0)</f>
        <v>2.0499999999999998</v>
      </c>
      <c r="G211" s="244">
        <f>+IFERROR(VLOOKUP($C211,'PYV(Pre-Surcharge)'!$H$8:$M551,4,FALSE),0)</f>
        <v>0.50600000000000001</v>
      </c>
      <c r="H211" s="244">
        <f>+IFERROR(VLOOKUP($C211,'PYV(Pre-Surcharge)'!$H$8:$M551,5,FALSE),0)</f>
        <v>0.90900000000000003</v>
      </c>
      <c r="I211" s="244">
        <f>+IFERROR(VLOOKUP($C211,'PYV(Pre-Surcharge)'!$H$8:$M551,6,FALSE),0)</f>
        <v>0.1</v>
      </c>
      <c r="J211" s="245">
        <f t="shared" si="65"/>
        <v>1.5150000000000001</v>
      </c>
      <c r="K211" s="244">
        <f t="shared" si="66"/>
        <v>0.50769501650165016</v>
      </c>
      <c r="L211" s="244">
        <f t="shared" si="67"/>
        <v>0.91204499999999999</v>
      </c>
      <c r="M211" s="244">
        <f t="shared" si="68"/>
        <v>0.10033498349834984</v>
      </c>
      <c r="N211" s="295">
        <f t="shared" si="69"/>
        <v>1.5200750000000001</v>
      </c>
      <c r="O211" s="244">
        <f t="shared" si="61"/>
        <v>0.4097098783168317</v>
      </c>
      <c r="P211" s="244">
        <f t="shared" si="62"/>
        <v>0.73602031500000009</v>
      </c>
      <c r="Q211" s="244">
        <f t="shared" si="63"/>
        <v>8.097033168316832E-2</v>
      </c>
      <c r="R211" s="245">
        <f t="shared" si="70"/>
        <v>1.226700525</v>
      </c>
      <c r="S211" s="246">
        <f>+IFERROR(IF(D211=1,O211*VLOOKUP($C211,'IBNR+Freq'!$B$11:$J$350,9,FALSE)*10,O211*VLOOKUP($C211,'IBNR+Freq'!$B$11:$J$350,9,FALSE)),0)</f>
        <v>3308165.538580209</v>
      </c>
      <c r="T211" s="247">
        <f>+IFERROR(IF(D211=1,P211*VLOOKUP($C211,'IBNR+Freq'!$B$11:$J$350,9,FALSE)*10,P211*VLOOKUP($C211,'IBNR+Freq'!$B$11:$J$350,9,FALSE)),0)</f>
        <v>5942929.7916391501</v>
      </c>
      <c r="U211" s="247">
        <f>+IFERROR(IF(D211=1,Q211*VLOOKUP($C211,'IBNR+Freq'!$B$11:$J$350,9,FALSE)*10,Q211*VLOOKUP($C211,'IBNR+Freq'!$B$11:$J$350,9,FALSE)),0)</f>
        <v>653787.6558458911</v>
      </c>
      <c r="V211" s="248">
        <f t="shared" si="71"/>
        <v>9904882.9860652499</v>
      </c>
      <c r="W211" s="357">
        <f>+IFERROR(IF(D211=1,VLOOKUP(C211,'IBNR+Freq'!B$11:J$350,9,FALSE)*10,VLOOKUP(C211,'IBNR+Freq'!B$11:J$350,9,FALSE)),0)</f>
        <v>8074410</v>
      </c>
      <c r="X211" s="247">
        <f t="shared" si="72"/>
        <v>4099337.7181910891</v>
      </c>
      <c r="Y211" s="247">
        <f t="shared" si="73"/>
        <v>7364225.2684500003</v>
      </c>
      <c r="Z211" s="247">
        <f t="shared" si="74"/>
        <v>810145.79410891095</v>
      </c>
      <c r="AA211" s="229">
        <f>+IF($D211=1, _xlfn.XLOOKUP($W211,Credibility!B$12:B$112,Credibility!$E$12:$E$112,,-1,-2),_xlfn.XLOOKUP(X211*AA$4,Credibility!B$12:B$112,Credibility!$E$12:$E$112,,-1,-2))</f>
        <v>0.08</v>
      </c>
      <c r="AB211" s="225">
        <f>+IF($D211=1, _xlfn.XLOOKUP($W211,Credibility!C$12:C$112,Credibility!$E$12:$E$112,,-1,-2),_xlfn.XLOOKUP(Y211*AB$4,Credibility!C$12:C$112,Credibility!$E$12:$E$112,,-1,-2))</f>
        <v>0.26</v>
      </c>
      <c r="AC211" s="230">
        <f>+IF($D211=1, _xlfn.XLOOKUP($W211,Credibility!D$12:D$112,Credibility!$E$12:$E$112,,-1,-2),_xlfn.XLOOKUP(Z211*AC$4,Credibility!D$12:D$112,Credibility!$E$12:$E$112,,-1,-2))</f>
        <v>0.3</v>
      </c>
    </row>
    <row r="212" spans="2:29" x14ac:dyDescent="0.2">
      <c r="B212" s="474">
        <v>3</v>
      </c>
      <c r="C212" s="250">
        <v>898</v>
      </c>
      <c r="D212" s="250">
        <v>1</v>
      </c>
      <c r="E212" s="251">
        <f t="shared" si="64"/>
        <v>0.74150000000000005</v>
      </c>
      <c r="F212" s="245">
        <f>+IFERROR(VLOOKUP($C212,'PYV(Pre-Surcharge)'!$H$8:$M$350,2,FALSE),0)</f>
        <v>4.79</v>
      </c>
      <c r="G212" s="244">
        <f>+IFERROR(VLOOKUP($C212,'PYV(Pre-Surcharge)'!$H$8:$M552,4,FALSE),0)</f>
        <v>1.6639999999999999</v>
      </c>
      <c r="H212" s="244">
        <f>+IFERROR(VLOOKUP($C212,'PYV(Pre-Surcharge)'!$H$8:$M552,5,FALSE),0)</f>
        <v>1.72</v>
      </c>
      <c r="I212" s="244">
        <f>+IFERROR(VLOOKUP($C212,'PYV(Pre-Surcharge)'!$H$8:$M552,6,FALSE),0)</f>
        <v>0.157</v>
      </c>
      <c r="J212" s="245">
        <f t="shared" si="65"/>
        <v>3.5409999999999999</v>
      </c>
      <c r="K212" s="244">
        <f t="shared" si="66"/>
        <v>1.6690681276475572</v>
      </c>
      <c r="L212" s="244">
        <f t="shared" si="67"/>
        <v>1.7252386896356964</v>
      </c>
      <c r="M212" s="244">
        <f t="shared" si="68"/>
        <v>0.15747818271674668</v>
      </c>
      <c r="N212" s="295">
        <f t="shared" si="69"/>
        <v>3.5517850000000006</v>
      </c>
      <c r="O212" s="244">
        <f t="shared" si="61"/>
        <v>1.3469379790115787</v>
      </c>
      <c r="P212" s="244">
        <f t="shared" si="62"/>
        <v>1.3922676225360071</v>
      </c>
      <c r="Q212" s="244">
        <f t="shared" si="63"/>
        <v>0.12708489345241458</v>
      </c>
      <c r="R212" s="245">
        <f t="shared" si="70"/>
        <v>2.8662904950000008</v>
      </c>
      <c r="S212" s="246">
        <f>+IFERROR(IF(D212=1,O212*VLOOKUP($C212,'IBNR+Freq'!$B$11:$J$350,9,FALSE)*10,O212*VLOOKUP($C212,'IBNR+Freq'!$B$11:$J$350,9,FALSE)),0)</f>
        <v>2880009.3173427675</v>
      </c>
      <c r="T212" s="247">
        <f>+IFERROR(IF(D212=1,P212*VLOOKUP($C212,'IBNR+Freq'!$B$11:$J$350,9,FALSE)*10,P212*VLOOKUP($C212,'IBNR+Freq'!$B$11:$J$350,9,FALSE)),0)</f>
        <v>2976932.7078302652</v>
      </c>
      <c r="U212" s="247">
        <f>+IFERROR(IF(D212=1,Q212*VLOOKUP($C212,'IBNR+Freq'!$B$11:$J$350,9,FALSE)*10,Q212*VLOOKUP($C212,'IBNR+Freq'!$B$11:$J$350,9,FALSE)),0)</f>
        <v>271731.64833101834</v>
      </c>
      <c r="V212" s="248">
        <f t="shared" si="71"/>
        <v>6128673.6735040508</v>
      </c>
      <c r="W212" s="357">
        <f>+IFERROR(IF(D212=1,VLOOKUP(C212,'IBNR+Freq'!B$11:J$350,9,FALSE)*10,VLOOKUP(C212,'IBNR+Freq'!B$11:J$350,9,FALSE)),0)</f>
        <v>2138190</v>
      </c>
      <c r="X212" s="247">
        <f t="shared" si="72"/>
        <v>3568784.7798547302</v>
      </c>
      <c r="Y212" s="247">
        <f t="shared" si="73"/>
        <v>3688888.1137921498</v>
      </c>
      <c r="Z212" s="247">
        <f t="shared" si="74"/>
        <v>336718.27550312062</v>
      </c>
      <c r="AA212" s="229">
        <f>+IF($D212=1, _xlfn.XLOOKUP($W212,Credibility!B$12:B$112,Credibility!$E$12:$E$112,,-1,-2),_xlfn.XLOOKUP(X212*AA$4,Credibility!B$12:B$112,Credibility!$E$12:$E$112,,-1,-2))</f>
        <v>0.03</v>
      </c>
      <c r="AB212" s="225">
        <f>+IF($D212=1, _xlfn.XLOOKUP($W212,Credibility!C$12:C$112,Credibility!$E$12:$E$112,,-1,-2),_xlfn.XLOOKUP(Y212*AB$4,Credibility!C$12:C$112,Credibility!$E$12:$E$112,,-1,-2))</f>
        <v>0.11</v>
      </c>
      <c r="AC212" s="230">
        <f>+IF($D212=1, _xlfn.XLOOKUP($W212,Credibility!D$12:D$112,Credibility!$E$12:$E$112,,-1,-2),_xlfn.XLOOKUP(Z212*AC$4,Credibility!D$12:D$112,Credibility!$E$12:$E$112,,-1,-2))</f>
        <v>0.12</v>
      </c>
    </row>
    <row r="213" spans="2:29" x14ac:dyDescent="0.2">
      <c r="B213" s="474">
        <v>3</v>
      </c>
      <c r="C213" s="250">
        <v>899</v>
      </c>
      <c r="D213" s="250">
        <v>1</v>
      </c>
      <c r="E213" s="251">
        <f t="shared" si="64"/>
        <v>0.74150000000000005</v>
      </c>
      <c r="F213" s="245">
        <f>+IFERROR(VLOOKUP($C213,'PYV(Pre-Surcharge)'!$H$8:$M$350,2,FALSE),0)</f>
        <v>1.65</v>
      </c>
      <c r="G213" s="244">
        <f>+IFERROR(VLOOKUP($C213,'PYV(Pre-Surcharge)'!$H$8:$M553,4,FALSE),0)</f>
        <v>0.53800000000000003</v>
      </c>
      <c r="H213" s="244">
        <f>+IFERROR(VLOOKUP($C213,'PYV(Pre-Surcharge)'!$H$8:$M553,5,FALSE),0)</f>
        <v>0.621</v>
      </c>
      <c r="I213" s="244">
        <f>+IFERROR(VLOOKUP($C213,'PYV(Pre-Surcharge)'!$H$8:$M553,6,FALSE),0)</f>
        <v>0.10100000000000001</v>
      </c>
      <c r="J213" s="245">
        <f t="shared" si="65"/>
        <v>1.26</v>
      </c>
      <c r="K213" s="244">
        <f t="shared" si="66"/>
        <v>0.52240440476190475</v>
      </c>
      <c r="L213" s="244">
        <f t="shared" si="67"/>
        <v>0.60299839285714296</v>
      </c>
      <c r="M213" s="244">
        <f t="shared" si="68"/>
        <v>9.8072202380952392E-2</v>
      </c>
      <c r="N213" s="295">
        <f t="shared" si="69"/>
        <v>1.2234750000000001</v>
      </c>
      <c r="O213" s="244">
        <f t="shared" si="61"/>
        <v>0.42158035464285715</v>
      </c>
      <c r="P213" s="244">
        <f t="shared" si="62"/>
        <v>0.48661970303571439</v>
      </c>
      <c r="Q213" s="244">
        <f t="shared" si="63"/>
        <v>7.9144267321428582E-2</v>
      </c>
      <c r="R213" s="245">
        <f t="shared" si="70"/>
        <v>0.98734432500000013</v>
      </c>
      <c r="S213" s="246">
        <f>+IFERROR(IF(D213=1,O213*VLOOKUP($C213,'IBNR+Freq'!$B$11:$J$350,9,FALSE)*10,O213*VLOOKUP($C213,'IBNR+Freq'!$B$11:$J$350,9,FALSE)),0)</f>
        <v>126954.70799714999</v>
      </c>
      <c r="T213" s="247">
        <f>+IFERROR(IF(D213=1,P213*VLOOKUP($C213,'IBNR+Freq'!$B$11:$J$350,9,FALSE)*10,P213*VLOOKUP($C213,'IBNR+Freq'!$B$11:$J$350,9,FALSE)),0)</f>
        <v>146540.65737217502</v>
      </c>
      <c r="U213" s="247">
        <f>+IFERROR(IF(D213=1,Q213*VLOOKUP($C213,'IBNR+Freq'!$B$11:$J$350,9,FALSE)*10,Q213*VLOOKUP($C213,'IBNR+Freq'!$B$11:$J$350,9,FALSE)),0)</f>
        <v>23833.504661175</v>
      </c>
      <c r="V213" s="248">
        <f t="shared" si="71"/>
        <v>297328.87003050005</v>
      </c>
      <c r="W213" s="357">
        <f>+IFERROR(IF(D213=1,VLOOKUP(C213,'IBNR+Freq'!B$11:J$350,9,FALSE)*10,VLOOKUP(C213,'IBNR+Freq'!B$11:J$350,9,FALSE)),0)</f>
        <v>301140</v>
      </c>
      <c r="X213" s="247">
        <f t="shared" si="72"/>
        <v>157316.86244999999</v>
      </c>
      <c r="Y213" s="247">
        <f t="shared" si="73"/>
        <v>181586.93602500003</v>
      </c>
      <c r="Z213" s="247">
        <f t="shared" si="74"/>
        <v>29533.463025000005</v>
      </c>
      <c r="AA213" s="229">
        <f>+IF($D213=1, _xlfn.XLOOKUP($W213,Credibility!B$12:B$112,Credibility!$E$12:$E$112,,-1,-2),_xlfn.XLOOKUP(X213*AA$4,Credibility!B$12:B$112,Credibility!$E$12:$E$112,,-1,-2))</f>
        <v>0.01</v>
      </c>
      <c r="AB213" s="225">
        <f>+IF($D213=1, _xlfn.XLOOKUP($W213,Credibility!C$12:C$112,Credibility!$E$12:$E$112,,-1,-2),_xlfn.XLOOKUP(Y213*AB$4,Credibility!C$12:C$112,Credibility!$E$12:$E$112,,-1,-2))</f>
        <v>0.03</v>
      </c>
      <c r="AC213" s="230">
        <f>+IF($D213=1, _xlfn.XLOOKUP($W213,Credibility!D$12:D$112,Credibility!$E$12:$E$112,,-1,-2),_xlfn.XLOOKUP(Z213*AC$4,Credibility!D$12:D$112,Credibility!$E$12:$E$112,,-1,-2))</f>
        <v>0.03</v>
      </c>
    </row>
    <row r="214" spans="2:29" x14ac:dyDescent="0.2">
      <c r="B214" s="474">
        <v>3</v>
      </c>
      <c r="C214" s="250">
        <v>903</v>
      </c>
      <c r="D214" s="250">
        <v>1</v>
      </c>
      <c r="E214" s="251">
        <f t="shared" si="64"/>
        <v>0.74150000000000005</v>
      </c>
      <c r="F214" s="245">
        <f>+IFERROR(VLOOKUP($C214,'PYV(Pre-Surcharge)'!$H$8:$M$350,2,FALSE),0)</f>
        <v>0.34</v>
      </c>
      <c r="G214" s="244">
        <f>+IFERROR(VLOOKUP($C214,'PYV(Pre-Surcharge)'!$H$8:$M554,4,FALSE),0)</f>
        <v>0.19</v>
      </c>
      <c r="H214" s="244">
        <f>+IFERROR(VLOOKUP($C214,'PYV(Pre-Surcharge)'!$H$8:$M554,5,FALSE),0)</f>
        <v>6.8000000000000005E-2</v>
      </c>
      <c r="I214" s="244">
        <f>+IFERROR(VLOOKUP($C214,'PYV(Pre-Surcharge)'!$H$8:$M554,6,FALSE),0)</f>
        <v>0.01</v>
      </c>
      <c r="J214" s="245">
        <f t="shared" si="65"/>
        <v>0.26800000000000002</v>
      </c>
      <c r="K214" s="244">
        <f t="shared" si="66"/>
        <v>0.17873470149253734</v>
      </c>
      <c r="L214" s="244">
        <f t="shared" si="67"/>
        <v>6.3968208955223899E-2</v>
      </c>
      <c r="M214" s="244">
        <f t="shared" si="68"/>
        <v>9.4070895522388072E-3</v>
      </c>
      <c r="N214" s="295">
        <f t="shared" si="69"/>
        <v>0.25211000000000006</v>
      </c>
      <c r="O214" s="244">
        <f t="shared" ref="O214:O277" si="75">+(K214*VLOOKUP($B214,$O$4:$P$6,2,FALSE))</f>
        <v>0.14423890410447765</v>
      </c>
      <c r="P214" s="244">
        <f t="shared" ref="P214:P277" si="76">+(L214*VLOOKUP($B214,$O$4:$P$6,2,FALSE))</f>
        <v>5.1622344626865692E-2</v>
      </c>
      <c r="Q214" s="244">
        <f t="shared" ref="Q214:Q277" si="77">+(M214*VLOOKUP($B214,$O$4:$P$6,2,FALSE))</f>
        <v>7.5915212686567179E-3</v>
      </c>
      <c r="R214" s="245">
        <f t="shared" si="70"/>
        <v>0.20345277000000006</v>
      </c>
      <c r="S214" s="246">
        <f>+IFERROR(IF(D214=1,O214*VLOOKUP($C214,'IBNR+Freq'!$B$11:$J$350,9,FALSE)*10,O214*VLOOKUP($C214,'IBNR+Freq'!$B$11:$J$350,9,FALSE)),0)</f>
        <v>65178.675986731359</v>
      </c>
      <c r="T214" s="247">
        <f>+IFERROR(IF(D214=1,P214*VLOOKUP($C214,'IBNR+Freq'!$B$11:$J$350,9,FALSE)*10,P214*VLOOKUP($C214,'IBNR+Freq'!$B$11:$J$350,9,FALSE)),0)</f>
        <v>23327.105089988068</v>
      </c>
      <c r="U214" s="247">
        <f>+IFERROR(IF(D214=1,Q214*VLOOKUP($C214,'IBNR+Freq'!$B$11:$J$350,9,FALSE)*10,Q214*VLOOKUP($C214,'IBNR+Freq'!$B$11:$J$350,9,FALSE)),0)</f>
        <v>3430.4566308805979</v>
      </c>
      <c r="V214" s="248">
        <f t="shared" si="71"/>
        <v>91936.237707600027</v>
      </c>
      <c r="W214" s="357">
        <f>+IFERROR(IF(D214=1,VLOOKUP(C214,'IBNR+Freq'!B$11:J$350,9,FALSE)*10,VLOOKUP(C214,'IBNR+Freq'!B$11:J$350,9,FALSE)),0)</f>
        <v>451880</v>
      </c>
      <c r="X214" s="247">
        <f t="shared" si="72"/>
        <v>80766.636910447778</v>
      </c>
      <c r="Y214" s="247">
        <f t="shared" si="73"/>
        <v>28905.954262686577</v>
      </c>
      <c r="Z214" s="247">
        <f t="shared" si="74"/>
        <v>4250.8756268656725</v>
      </c>
      <c r="AA214" s="229">
        <f>+IF($D214=1, _xlfn.XLOOKUP($W214,Credibility!B$12:B$112,Credibility!$E$12:$E$112,,-1,-2),_xlfn.XLOOKUP(X214*AA$4,Credibility!B$12:B$112,Credibility!$E$12:$E$112,,-1,-2))</f>
        <v>0.01</v>
      </c>
      <c r="AB214" s="225">
        <f>+IF($D214=1, _xlfn.XLOOKUP($W214,Credibility!C$12:C$112,Credibility!$E$12:$E$112,,-1,-2),_xlfn.XLOOKUP(Y214*AB$4,Credibility!C$12:C$112,Credibility!$E$12:$E$112,,-1,-2))</f>
        <v>0.04</v>
      </c>
      <c r="AC214" s="230">
        <f>+IF($D214=1, _xlfn.XLOOKUP($W214,Credibility!D$12:D$112,Credibility!$E$12:$E$112,,-1,-2),_xlfn.XLOOKUP(Z214*AC$4,Credibility!D$12:D$112,Credibility!$E$12:$E$112,,-1,-2))</f>
        <v>0.04</v>
      </c>
    </row>
    <row r="215" spans="2:29" x14ac:dyDescent="0.2">
      <c r="B215" s="474">
        <v>3</v>
      </c>
      <c r="C215" s="250">
        <v>904</v>
      </c>
      <c r="D215" s="250">
        <v>1</v>
      </c>
      <c r="E215" s="251">
        <f t="shared" si="64"/>
        <v>0.74150000000000005</v>
      </c>
      <c r="F215" s="245">
        <f>+IFERROR(VLOOKUP($C215,'PYV(Pre-Surcharge)'!$H$8:$M$350,2,FALSE),0)</f>
        <v>1.75</v>
      </c>
      <c r="G215" s="244">
        <f>+IFERROR(VLOOKUP($C215,'PYV(Pre-Surcharge)'!$H$8:$M555,4,FALSE),0)</f>
        <v>0.71199999999999997</v>
      </c>
      <c r="H215" s="244">
        <f>+IFERROR(VLOOKUP($C215,'PYV(Pre-Surcharge)'!$H$8:$M555,5,FALSE),0)</f>
        <v>0.505</v>
      </c>
      <c r="I215" s="244">
        <f>+IFERROR(VLOOKUP($C215,'PYV(Pre-Surcharge)'!$H$8:$M555,6,FALSE),0)</f>
        <v>3.7999999999999999E-2</v>
      </c>
      <c r="J215" s="245">
        <f t="shared" si="65"/>
        <v>1.2550000000000001</v>
      </c>
      <c r="K215" s="244">
        <f t="shared" si="66"/>
        <v>0.73618247011952187</v>
      </c>
      <c r="L215" s="244">
        <f t="shared" si="67"/>
        <v>0.52215189243027882</v>
      </c>
      <c r="M215" s="244">
        <f t="shared" si="68"/>
        <v>3.9290637450199201E-2</v>
      </c>
      <c r="N215" s="295">
        <f t="shared" si="69"/>
        <v>1.2976249999999998</v>
      </c>
      <c r="O215" s="244">
        <f t="shared" si="75"/>
        <v>0.5940992533864542</v>
      </c>
      <c r="P215" s="244">
        <f t="shared" si="76"/>
        <v>0.42137657719123506</v>
      </c>
      <c r="Q215" s="244">
        <f t="shared" si="77"/>
        <v>3.170754442231076E-2</v>
      </c>
      <c r="R215" s="245">
        <f t="shared" si="70"/>
        <v>1.0471833749999999</v>
      </c>
      <c r="S215" s="246">
        <f>+IFERROR(IF(D215=1,O215*VLOOKUP($C215,'IBNR+Freq'!$B$11:$J$350,9,FALSE)*10,O215*VLOOKUP($C215,'IBNR+Freq'!$B$11:$J$350,9,FALSE)),0)</f>
        <v>23853.085023466137</v>
      </c>
      <c r="T215" s="247">
        <f>+IFERROR(IF(D215=1,P215*VLOOKUP($C215,'IBNR+Freq'!$B$11:$J$350,9,FALSE)*10,P215*VLOOKUP($C215,'IBNR+Freq'!$B$11:$J$350,9,FALSE)),0)</f>
        <v>16918.269574228088</v>
      </c>
      <c r="U215" s="247">
        <f>+IFERROR(IF(D215=1,Q215*VLOOKUP($C215,'IBNR+Freq'!$B$11:$J$350,9,FALSE)*10,Q215*VLOOKUP($C215,'IBNR+Freq'!$B$11:$J$350,9,FALSE)),0)</f>
        <v>1273.057908555777</v>
      </c>
      <c r="V215" s="248">
        <f t="shared" si="71"/>
        <v>42044.412506250002</v>
      </c>
      <c r="W215" s="357">
        <f>+IFERROR(IF(D215=1,VLOOKUP(C215,'IBNR+Freq'!B$11:J$350,9,FALSE)*10,VLOOKUP(C215,'IBNR+Freq'!B$11:J$350,9,FALSE)),0)</f>
        <v>40150</v>
      </c>
      <c r="X215" s="247">
        <f t="shared" si="72"/>
        <v>29557.726175298802</v>
      </c>
      <c r="Y215" s="247">
        <f t="shared" si="73"/>
        <v>20964.398481075696</v>
      </c>
      <c r="Z215" s="247">
        <f t="shared" si="74"/>
        <v>1577.5190936254978</v>
      </c>
      <c r="AA215" s="229">
        <f>+IF($D215=1, _xlfn.XLOOKUP($W215,Credibility!B$12:B$112,Credibility!$E$12:$E$112,,-1,-2),_xlfn.XLOOKUP(X215*AA$4,Credibility!B$12:B$112,Credibility!$E$12:$E$112,,-1,-2))</f>
        <v>0</v>
      </c>
      <c r="AB215" s="225">
        <f>+IF($D215=1, _xlfn.XLOOKUP($W215,Credibility!C$12:C$112,Credibility!$E$12:$E$112,,-1,-2),_xlfn.XLOOKUP(Y215*AB$4,Credibility!C$12:C$112,Credibility!$E$12:$E$112,,-1,-2))</f>
        <v>0.01</v>
      </c>
      <c r="AC215" s="230">
        <f>+IF($D215=1, _xlfn.XLOOKUP($W215,Credibility!D$12:D$112,Credibility!$E$12:$E$112,,-1,-2),_xlfn.XLOOKUP(Z215*AC$4,Credibility!D$12:D$112,Credibility!$E$12:$E$112,,-1,-2))</f>
        <v>0.01</v>
      </c>
    </row>
    <row r="216" spans="2:29" x14ac:dyDescent="0.2">
      <c r="B216" s="474">
        <v>3</v>
      </c>
      <c r="C216" s="250">
        <v>905</v>
      </c>
      <c r="D216" s="250">
        <v>1</v>
      </c>
      <c r="E216" s="251">
        <f t="shared" si="64"/>
        <v>0.74150000000000005</v>
      </c>
      <c r="F216" s="245">
        <f>+IFERROR(VLOOKUP($C216,'PYV(Pre-Surcharge)'!$H$8:$M$350,2,FALSE),0)</f>
        <v>0.14000000000000001</v>
      </c>
      <c r="G216" s="244">
        <f>+IFERROR(VLOOKUP($C216,'PYV(Pre-Surcharge)'!$H$8:$M556,4,FALSE),0)</f>
        <v>7.5999999999999998E-2</v>
      </c>
      <c r="H216" s="244">
        <f>+IFERROR(VLOOKUP($C216,'PYV(Pre-Surcharge)'!$H$8:$M556,5,FALSE),0)</f>
        <v>3.9E-2</v>
      </c>
      <c r="I216" s="244">
        <f>+IFERROR(VLOOKUP($C216,'PYV(Pre-Surcharge)'!$H$8:$M556,6,FALSE),0)</f>
        <v>1.0999999999999999E-2</v>
      </c>
      <c r="J216" s="245">
        <f t="shared" si="65"/>
        <v>0.126</v>
      </c>
      <c r="K216" s="244">
        <f t="shared" si="66"/>
        <v>6.2615555555555563E-2</v>
      </c>
      <c r="L216" s="244">
        <f t="shared" si="67"/>
        <v>3.2131666666666669E-2</v>
      </c>
      <c r="M216" s="244">
        <f t="shared" si="68"/>
        <v>9.062777777777779E-3</v>
      </c>
      <c r="N216" s="295">
        <f t="shared" si="69"/>
        <v>0.10381000000000001</v>
      </c>
      <c r="O216" s="244">
        <f t="shared" si="75"/>
        <v>5.0530753333333345E-2</v>
      </c>
      <c r="P216" s="244">
        <f t="shared" si="76"/>
        <v>2.5930255000000003E-2</v>
      </c>
      <c r="Q216" s="244">
        <f t="shared" si="77"/>
        <v>7.313661666666668E-3</v>
      </c>
      <c r="R216" s="245">
        <f t="shared" si="70"/>
        <v>8.3774670000000009E-2</v>
      </c>
      <c r="S216" s="246">
        <f>+IFERROR(IF(D216=1,O216*VLOOKUP($C216,'IBNR+Freq'!$B$11:$J$350,9,FALSE)*10,O216*VLOOKUP($C216,'IBNR+Freq'!$B$11:$J$350,9,FALSE)),0)</f>
        <v>19076.369998400005</v>
      </c>
      <c r="T216" s="247">
        <f>+IFERROR(IF(D216=1,P216*VLOOKUP($C216,'IBNR+Freq'!$B$11:$J$350,9,FALSE)*10,P216*VLOOKUP($C216,'IBNR+Freq'!$B$11:$J$350,9,FALSE)),0)</f>
        <v>9789.1898676000001</v>
      </c>
      <c r="U216" s="247">
        <f>+IFERROR(IF(D216=1,Q216*VLOOKUP($C216,'IBNR+Freq'!$B$11:$J$350,9,FALSE)*10,Q216*VLOOKUP($C216,'IBNR+Freq'!$B$11:$J$350,9,FALSE)),0)</f>
        <v>2761.0535524000006</v>
      </c>
      <c r="V216" s="248">
        <f t="shared" si="71"/>
        <v>31626.613418400004</v>
      </c>
      <c r="W216" s="357">
        <f>+IFERROR(IF(D216=1,VLOOKUP(C216,'IBNR+Freq'!B$11:J$350,9,FALSE)*10,VLOOKUP(C216,'IBNR+Freq'!B$11:J$350,9,FALSE)),0)</f>
        <v>377520</v>
      </c>
      <c r="X216" s="247">
        <f t="shared" si="72"/>
        <v>23638.624533333335</v>
      </c>
      <c r="Y216" s="247">
        <f t="shared" si="73"/>
        <v>12130.346800000001</v>
      </c>
      <c r="Z216" s="247">
        <f t="shared" si="74"/>
        <v>3421.3798666666671</v>
      </c>
      <c r="AA216" s="229">
        <f>+IF($D216=1, _xlfn.XLOOKUP($W216,Credibility!B$12:B$112,Credibility!$E$12:$E$112,,-1,-2),_xlfn.XLOOKUP(X216*AA$4,Credibility!B$12:B$112,Credibility!$E$12:$E$112,,-1,-2))</f>
        <v>0.01</v>
      </c>
      <c r="AB216" s="225">
        <f>+IF($D216=1, _xlfn.XLOOKUP($W216,Credibility!C$12:C$112,Credibility!$E$12:$E$112,,-1,-2),_xlfn.XLOOKUP(Y216*AB$4,Credibility!C$12:C$112,Credibility!$E$12:$E$112,,-1,-2))</f>
        <v>0.03</v>
      </c>
      <c r="AC216" s="230">
        <f>+IF($D216=1, _xlfn.XLOOKUP($W216,Credibility!D$12:D$112,Credibility!$E$12:$E$112,,-1,-2),_xlfn.XLOOKUP(Z216*AC$4,Credibility!D$12:D$112,Credibility!$E$12:$E$112,,-1,-2))</f>
        <v>0.04</v>
      </c>
    </row>
    <row r="217" spans="2:29" x14ac:dyDescent="0.2">
      <c r="B217" s="474">
        <v>3</v>
      </c>
      <c r="C217" s="250">
        <v>907</v>
      </c>
      <c r="D217" s="250">
        <v>1</v>
      </c>
      <c r="E217" s="251">
        <f t="shared" si="64"/>
        <v>0.74150000000000005</v>
      </c>
      <c r="F217" s="245">
        <f>+IFERROR(VLOOKUP($C217,'PYV(Pre-Surcharge)'!$H$8:$M$350,2,FALSE),0)</f>
        <v>5.41</v>
      </c>
      <c r="G217" s="244">
        <f>+IFERROR(VLOOKUP($C217,'PYV(Pre-Surcharge)'!$H$8:$M557,4,FALSE),0)</f>
        <v>2.3879999999999999</v>
      </c>
      <c r="H217" s="244">
        <f>+IFERROR(VLOOKUP($C217,'PYV(Pre-Surcharge)'!$H$8:$M557,5,FALSE),0)</f>
        <v>1.4279999999999999</v>
      </c>
      <c r="I217" s="244">
        <f>+IFERROR(VLOOKUP($C217,'PYV(Pre-Surcharge)'!$H$8:$M557,6,FALSE),0)</f>
        <v>0.159</v>
      </c>
      <c r="J217" s="245">
        <f t="shared" si="65"/>
        <v>3.9749999999999996</v>
      </c>
      <c r="K217" s="244">
        <f t="shared" si="66"/>
        <v>2.4099365584905663</v>
      </c>
      <c r="L217" s="244">
        <f t="shared" si="67"/>
        <v>1.4411178415094339</v>
      </c>
      <c r="M217" s="244">
        <f t="shared" si="68"/>
        <v>0.16046060000000004</v>
      </c>
      <c r="N217" s="295">
        <f t="shared" si="69"/>
        <v>4.0115150000000002</v>
      </c>
      <c r="O217" s="244">
        <f t="shared" si="75"/>
        <v>1.9448188027018871</v>
      </c>
      <c r="P217" s="244">
        <f t="shared" si="76"/>
        <v>1.1629820980981131</v>
      </c>
      <c r="Q217" s="244">
        <f t="shared" si="77"/>
        <v>0.12949170420000003</v>
      </c>
      <c r="R217" s="245">
        <f t="shared" si="70"/>
        <v>3.2372926049999999</v>
      </c>
      <c r="S217" s="246">
        <f>+IFERROR(IF(D217=1,O217*VLOOKUP($C217,'IBNR+Freq'!$B$11:$J$350,9,FALSE)*10,O217*VLOOKUP($C217,'IBNR+Freq'!$B$11:$J$350,9,FALSE)),0)</f>
        <v>530507.67300102068</v>
      </c>
      <c r="T217" s="247">
        <f>+IFERROR(IF(D217=1,P217*VLOOKUP($C217,'IBNR+Freq'!$B$11:$J$350,9,FALSE)*10,P217*VLOOKUP($C217,'IBNR+Freq'!$B$11:$J$350,9,FALSE)),0)</f>
        <v>317238.25671920332</v>
      </c>
      <c r="U217" s="247">
        <f>+IFERROR(IF(D217=1,Q217*VLOOKUP($C217,'IBNR+Freq'!$B$11:$J$350,9,FALSE)*10,Q217*VLOOKUP($C217,'IBNR+Freq'!$B$11:$J$350,9,FALSE)),0)</f>
        <v>35322.747071676007</v>
      </c>
      <c r="V217" s="248">
        <f t="shared" si="71"/>
        <v>883068.67679189995</v>
      </c>
      <c r="W217" s="357">
        <f>+IFERROR(IF(D217=1,VLOOKUP(C217,'IBNR+Freq'!B$11:J$350,9,FALSE)*10,VLOOKUP(C217,'IBNR+Freq'!B$11:J$350,9,FALSE)),0)</f>
        <v>272780</v>
      </c>
      <c r="X217" s="247">
        <f t="shared" si="72"/>
        <v>657382.49442505674</v>
      </c>
      <c r="Y217" s="247">
        <f t="shared" si="73"/>
        <v>393108.12480694335</v>
      </c>
      <c r="Z217" s="247">
        <f t="shared" si="74"/>
        <v>43770.442468000008</v>
      </c>
      <c r="AA217" s="229">
        <f>+IF($D217=1, _xlfn.XLOOKUP($W217,Credibility!B$12:B$112,Credibility!$E$12:$E$112,,-1,-2),_xlfn.XLOOKUP(X217*AA$4,Credibility!B$12:B$112,Credibility!$E$12:$E$112,,-1,-2))</f>
        <v>0.01</v>
      </c>
      <c r="AB217" s="225">
        <f>+IF($D217=1, _xlfn.XLOOKUP($W217,Credibility!C$12:C$112,Credibility!$E$12:$E$112,,-1,-2),_xlfn.XLOOKUP(Y217*AB$4,Credibility!C$12:C$112,Credibility!$E$12:$E$112,,-1,-2))</f>
        <v>0.03</v>
      </c>
      <c r="AC217" s="230">
        <f>+IF($D217=1, _xlfn.XLOOKUP($W217,Credibility!D$12:D$112,Credibility!$E$12:$E$112,,-1,-2),_xlfn.XLOOKUP(Z217*AC$4,Credibility!D$12:D$112,Credibility!$E$12:$E$112,,-1,-2))</f>
        <v>0.03</v>
      </c>
    </row>
    <row r="218" spans="2:29" x14ac:dyDescent="0.2">
      <c r="B218" s="474">
        <v>3</v>
      </c>
      <c r="C218" s="250">
        <v>908</v>
      </c>
      <c r="D218" s="250">
        <v>0</v>
      </c>
      <c r="E218" s="251">
        <f t="shared" si="64"/>
        <v>0.74150000000000005</v>
      </c>
      <c r="F218" s="245">
        <f>+IFERROR(VLOOKUP($C218,'PYV(Pre-Surcharge)'!$H$8:$M$350,2,FALSE),0)</f>
        <v>207.96</v>
      </c>
      <c r="G218" s="244">
        <f>+IFERROR(VLOOKUP($C218,'PYV(Pre-Surcharge)'!$H$8:$M558,4,FALSE),0)</f>
        <v>74.343999999999994</v>
      </c>
      <c r="H218" s="244">
        <f>+IFERROR(VLOOKUP($C218,'PYV(Pre-Surcharge)'!$H$8:$M558,5,FALSE),0)</f>
        <v>70.042000000000002</v>
      </c>
      <c r="I218" s="244">
        <f>+IFERROR(VLOOKUP($C218,'PYV(Pre-Surcharge)'!$H$8:$M558,6,FALSE),0)</f>
        <v>9.4440000000000008</v>
      </c>
      <c r="J218" s="245">
        <f t="shared" si="65"/>
        <v>153.82999999999998</v>
      </c>
      <c r="K218" s="244">
        <f t="shared" si="66"/>
        <v>74.523946986673621</v>
      </c>
      <c r="L218" s="244">
        <f t="shared" si="67"/>
        <v>70.211534149905759</v>
      </c>
      <c r="M218" s="244">
        <f t="shared" si="68"/>
        <v>9.4668588634206632</v>
      </c>
      <c r="N218" s="295">
        <f t="shared" si="69"/>
        <v>154.20234000000005</v>
      </c>
      <c r="O218" s="244">
        <f t="shared" si="75"/>
        <v>60.140825218245617</v>
      </c>
      <c r="P218" s="244">
        <f t="shared" si="76"/>
        <v>56.660708058973952</v>
      </c>
      <c r="Q218" s="244">
        <f t="shared" si="77"/>
        <v>7.6397551027804758</v>
      </c>
      <c r="R218" s="245">
        <f t="shared" si="70"/>
        <v>124.44128838000003</v>
      </c>
      <c r="S218" s="246">
        <f>+IFERROR(IF(D218=1,O218*VLOOKUP($C218,'IBNR+Freq'!$B$11:$J$350,9,FALSE)*10,O218*VLOOKUP($C218,'IBNR+Freq'!$B$11:$J$350,9,FALSE)),0)</f>
        <v>360303.68388250947</v>
      </c>
      <c r="T218" s="247">
        <f>+IFERROR(IF(D218=1,P218*VLOOKUP($C218,'IBNR+Freq'!$B$11:$J$350,9,FALSE)*10,P218*VLOOKUP($C218,'IBNR+Freq'!$B$11:$J$350,9,FALSE)),0)</f>
        <v>339454.30198131292</v>
      </c>
      <c r="U218" s="247">
        <f>+IFERROR(IF(D218=1,Q218*VLOOKUP($C218,'IBNR+Freq'!$B$11:$J$350,9,FALSE)*10,Q218*VLOOKUP($C218,'IBNR+Freq'!$B$11:$J$350,9,FALSE)),0)</f>
        <v>45769.772820757833</v>
      </c>
      <c r="V218" s="248">
        <f t="shared" si="71"/>
        <v>745527.75868458021</v>
      </c>
      <c r="W218" s="357">
        <f>+IFERROR(IF(D218=1,VLOOKUP(C218,'IBNR+Freq'!B$11:J$350,9,FALSE)*10,VLOOKUP(C218,'IBNR+Freq'!B$11:J$350,9,FALSE)),0)</f>
        <v>5991</v>
      </c>
      <c r="X218" s="247">
        <f t="shared" si="72"/>
        <v>446472.96639716165</v>
      </c>
      <c r="Y218" s="247">
        <f t="shared" si="73"/>
        <v>420637.30109208543</v>
      </c>
      <c r="Z218" s="247">
        <f t="shared" si="74"/>
        <v>56715.951450753193</v>
      </c>
      <c r="AA218" s="229">
        <f>+IF($D218=1, _xlfn.XLOOKUP($W218,Credibility!B$12:B$112,Credibility!$E$12:$E$112,,-1,-2),_xlfn.XLOOKUP(X218*AA$4,Credibility!B$12:B$112,Credibility!$E$12:$E$112,,-1,-2))</f>
        <v>0.02</v>
      </c>
      <c r="AB218" s="225">
        <f>+IF($D218=1, _xlfn.XLOOKUP($W218,Credibility!C$12:C$112,Credibility!$E$12:$E$112,,-1,-2),_xlfn.XLOOKUP(Y218*AB$4,Credibility!C$12:C$112,Credibility!$E$12:$E$112,,-1,-2))</f>
        <v>7.0000000000000007E-2</v>
      </c>
      <c r="AC218" s="230">
        <f>+IF($D218=1, _xlfn.XLOOKUP($W218,Credibility!D$12:D$112,Credibility!$E$12:$E$112,,-1,-2),_xlfn.XLOOKUP(Z218*AC$4,Credibility!D$12:D$112,Credibility!$E$12:$E$112,,-1,-2))</f>
        <v>0.09</v>
      </c>
    </row>
    <row r="219" spans="2:29" x14ac:dyDescent="0.2">
      <c r="B219" s="474">
        <v>3</v>
      </c>
      <c r="C219" s="250">
        <v>909</v>
      </c>
      <c r="D219" s="250">
        <v>0</v>
      </c>
      <c r="E219" s="251">
        <f t="shared" si="64"/>
        <v>0.74150000000000005</v>
      </c>
      <c r="F219" s="245">
        <f>+IFERROR(VLOOKUP($C219,'PYV(Pre-Surcharge)'!$H$8:$M$350,2,FALSE),0)</f>
        <v>87.97</v>
      </c>
      <c r="G219" s="244">
        <f>+IFERROR(VLOOKUP($C219,'PYV(Pre-Surcharge)'!$H$8:$M559,4,FALSE),0)</f>
        <v>12.301</v>
      </c>
      <c r="H219" s="244">
        <f>+IFERROR(VLOOKUP($C219,'PYV(Pre-Surcharge)'!$H$8:$M559,5,FALSE),0)</f>
        <v>47.326999999999998</v>
      </c>
      <c r="I219" s="244">
        <f>+IFERROR(VLOOKUP($C219,'PYV(Pre-Surcharge)'!$H$8:$M559,6,FALSE),0)</f>
        <v>7.7519999999999998</v>
      </c>
      <c r="J219" s="245">
        <f t="shared" si="65"/>
        <v>67.38</v>
      </c>
      <c r="K219" s="244">
        <f t="shared" si="66"/>
        <v>11.908447851810628</v>
      </c>
      <c r="L219" s="244">
        <f t="shared" si="67"/>
        <v>45.816690633496592</v>
      </c>
      <c r="M219" s="244">
        <f t="shared" si="68"/>
        <v>7.5046165146927866</v>
      </c>
      <c r="N219" s="295">
        <f t="shared" si="69"/>
        <v>65.229755000000011</v>
      </c>
      <c r="O219" s="244">
        <f t="shared" si="75"/>
        <v>9.6101174164111782</v>
      </c>
      <c r="P219" s="244">
        <f t="shared" si="76"/>
        <v>36.974069341231754</v>
      </c>
      <c r="Q219" s="244">
        <f t="shared" si="77"/>
        <v>6.0562255273570793</v>
      </c>
      <c r="R219" s="245">
        <f t="shared" si="70"/>
        <v>52.640412285000011</v>
      </c>
      <c r="S219" s="246">
        <f>+IFERROR(IF(D219=1,O219*VLOOKUP($C219,'IBNR+Freq'!$B$11:$J$350,9,FALSE)*10,O219*VLOOKUP($C219,'IBNR+Freq'!$B$11:$J$350,9,FALSE)),0)</f>
        <v>1124.3837377201078</v>
      </c>
      <c r="T219" s="247">
        <f>+IFERROR(IF(D219=1,P219*VLOOKUP($C219,'IBNR+Freq'!$B$11:$J$350,9,FALSE)*10,P219*VLOOKUP($C219,'IBNR+Freq'!$B$11:$J$350,9,FALSE)),0)</f>
        <v>4325.9661129241149</v>
      </c>
      <c r="U219" s="247">
        <f>+IFERROR(IF(D219=1,Q219*VLOOKUP($C219,'IBNR+Freq'!$B$11:$J$350,9,FALSE)*10,Q219*VLOOKUP($C219,'IBNR+Freq'!$B$11:$J$350,9,FALSE)),0)</f>
        <v>708.57838670077831</v>
      </c>
      <c r="V219" s="248">
        <f t="shared" si="71"/>
        <v>6158.9282373450014</v>
      </c>
      <c r="W219" s="357">
        <f>+IFERROR(IF(D219=1,VLOOKUP(C219,'IBNR+Freq'!B$11:J$350,9,FALSE)*10,VLOOKUP(C219,'IBNR+Freq'!B$11:J$350,9,FALSE)),0)</f>
        <v>117</v>
      </c>
      <c r="X219" s="247">
        <f t="shared" si="72"/>
        <v>1393.2883986618435</v>
      </c>
      <c r="Y219" s="247">
        <f t="shared" si="73"/>
        <v>5360.552804119101</v>
      </c>
      <c r="Z219" s="247">
        <f t="shared" si="74"/>
        <v>878.04013221905598</v>
      </c>
      <c r="AA219" s="229">
        <f>+IF($D219=1, _xlfn.XLOOKUP($W219,Credibility!B$12:B$112,Credibility!$E$12:$E$112,,-1,-2),_xlfn.XLOOKUP(X219*AA$4,Credibility!B$12:B$112,Credibility!$E$12:$E$112,,-1,-2))</f>
        <v>0</v>
      </c>
      <c r="AB219" s="225">
        <f>+IF($D219=1, _xlfn.XLOOKUP($W219,Credibility!C$12:C$112,Credibility!$E$12:$E$112,,-1,-2),_xlfn.XLOOKUP(Y219*AB$4,Credibility!C$12:C$112,Credibility!$E$12:$E$112,,-1,-2))</f>
        <v>0</v>
      </c>
      <c r="AC219" s="230">
        <f>+IF($D219=1, _xlfn.XLOOKUP($W219,Credibility!D$12:D$112,Credibility!$E$12:$E$112,,-1,-2),_xlfn.XLOOKUP(Z219*AC$4,Credibility!D$12:D$112,Credibility!$E$12:$E$112,,-1,-2))</f>
        <v>0.01</v>
      </c>
    </row>
    <row r="220" spans="2:29" x14ac:dyDescent="0.2">
      <c r="B220" s="474">
        <v>3</v>
      </c>
      <c r="C220" s="250">
        <v>910</v>
      </c>
      <c r="D220" s="250">
        <v>1</v>
      </c>
      <c r="E220" s="251">
        <f t="shared" si="64"/>
        <v>0.74150000000000005</v>
      </c>
      <c r="F220" s="245">
        <f>+IFERROR(VLOOKUP($C220,'PYV(Pre-Surcharge)'!$H$8:$M$350,2,FALSE),0)</f>
        <v>6.24</v>
      </c>
      <c r="G220" s="244">
        <f>+IFERROR(VLOOKUP($C220,'PYV(Pre-Surcharge)'!$H$8:$M560,4,FALSE),0)</f>
        <v>2.8439999999999999</v>
      </c>
      <c r="H220" s="244">
        <f>+IFERROR(VLOOKUP($C220,'PYV(Pre-Surcharge)'!$H$8:$M560,5,FALSE),0)</f>
        <v>1.706</v>
      </c>
      <c r="I220" s="244">
        <f>+IFERROR(VLOOKUP($C220,'PYV(Pre-Surcharge)'!$H$8:$M560,6,FALSE),0)</f>
        <v>0.161</v>
      </c>
      <c r="J220" s="245">
        <f t="shared" si="65"/>
        <v>4.7109999999999994</v>
      </c>
      <c r="K220" s="244">
        <f t="shared" si="66"/>
        <v>2.7932655996603697</v>
      </c>
      <c r="L220" s="244">
        <f t="shared" si="67"/>
        <v>1.6755664954362135</v>
      </c>
      <c r="M220" s="244">
        <f t="shared" si="68"/>
        <v>0.15812790490341758</v>
      </c>
      <c r="N220" s="295">
        <f t="shared" si="69"/>
        <v>4.6269600000000004</v>
      </c>
      <c r="O220" s="244">
        <f t="shared" si="75"/>
        <v>2.2541653389259184</v>
      </c>
      <c r="P220" s="244">
        <f t="shared" si="76"/>
        <v>1.3521821618170244</v>
      </c>
      <c r="Q220" s="244">
        <f t="shared" si="77"/>
        <v>0.12760921925705798</v>
      </c>
      <c r="R220" s="245">
        <f t="shared" si="70"/>
        <v>3.7339567200000006</v>
      </c>
      <c r="S220" s="246">
        <f>+IFERROR(IF(D220=1,O220*VLOOKUP($C220,'IBNR+Freq'!$B$11:$J$350,9,FALSE)*10,O220*VLOOKUP($C220,'IBNR+Freq'!$B$11:$J$350,9,FALSE)),0)</f>
        <v>59171.840146805363</v>
      </c>
      <c r="T220" s="247">
        <f>+IFERROR(IF(D220=1,P220*VLOOKUP($C220,'IBNR+Freq'!$B$11:$J$350,9,FALSE)*10,P220*VLOOKUP($C220,'IBNR+Freq'!$B$11:$J$350,9,FALSE)),0)</f>
        <v>35494.781747696892</v>
      </c>
      <c r="U220" s="247">
        <f>+IFERROR(IF(D220=1,Q220*VLOOKUP($C220,'IBNR+Freq'!$B$11:$J$350,9,FALSE)*10,Q220*VLOOKUP($C220,'IBNR+Freq'!$B$11:$J$350,9,FALSE)),0)</f>
        <v>3349.742005497772</v>
      </c>
      <c r="V220" s="248">
        <f t="shared" si="71"/>
        <v>98016.363900000026</v>
      </c>
      <c r="W220" s="357">
        <f>+IFERROR(IF(D220=1,VLOOKUP(C220,'IBNR+Freq'!B$11:J$350,9,FALSE)*10,VLOOKUP(C220,'IBNR+Freq'!B$11:J$350,9,FALSE)),0)</f>
        <v>26250</v>
      </c>
      <c r="X220" s="247">
        <f t="shared" si="72"/>
        <v>73323.221991084705</v>
      </c>
      <c r="Y220" s="247">
        <f t="shared" si="73"/>
        <v>43983.620505200604</v>
      </c>
      <c r="Z220" s="247">
        <f t="shared" si="74"/>
        <v>4150.8575037147111</v>
      </c>
      <c r="AA220" s="229">
        <f>+IF($D220=1, _xlfn.XLOOKUP($W220,Credibility!B$12:B$112,Credibility!$E$12:$E$112,,-1,-2),_xlfn.XLOOKUP(X220*AA$4,Credibility!B$12:B$112,Credibility!$E$12:$E$112,,-1,-2))</f>
        <v>0</v>
      </c>
      <c r="AB220" s="225">
        <f>+IF($D220=1, _xlfn.XLOOKUP($W220,Credibility!C$12:C$112,Credibility!$E$12:$E$112,,-1,-2),_xlfn.XLOOKUP(Y220*AB$4,Credibility!C$12:C$112,Credibility!$E$12:$E$112,,-1,-2))</f>
        <v>0.01</v>
      </c>
      <c r="AC220" s="230">
        <f>+IF($D220=1, _xlfn.XLOOKUP($W220,Credibility!D$12:D$112,Credibility!$E$12:$E$112,,-1,-2),_xlfn.XLOOKUP(Z220*AC$4,Credibility!D$12:D$112,Credibility!$E$12:$E$112,,-1,-2))</f>
        <v>0.01</v>
      </c>
    </row>
    <row r="221" spans="2:29" x14ac:dyDescent="0.2">
      <c r="B221" s="474">
        <v>3</v>
      </c>
      <c r="C221" s="250">
        <v>911</v>
      </c>
      <c r="D221" s="250">
        <v>1</v>
      </c>
      <c r="E221" s="251">
        <f t="shared" si="64"/>
        <v>0.74150000000000005</v>
      </c>
      <c r="F221" s="245">
        <f>+IFERROR(VLOOKUP($C221,'PYV(Pre-Surcharge)'!$H$8:$M$350,2,FALSE),0)</f>
        <v>4.4000000000000004</v>
      </c>
      <c r="G221" s="244">
        <f>+IFERROR(VLOOKUP($C221,'PYV(Pre-Surcharge)'!$H$8:$M561,4,FALSE),0)</f>
        <v>1.885</v>
      </c>
      <c r="H221" s="244">
        <f>+IFERROR(VLOOKUP($C221,'PYV(Pre-Surcharge)'!$H$8:$M561,5,FALSE),0)</f>
        <v>1.2130000000000001</v>
      </c>
      <c r="I221" s="244">
        <f>+IFERROR(VLOOKUP($C221,'PYV(Pre-Surcharge)'!$H$8:$M561,6,FALSE),0)</f>
        <v>0.156</v>
      </c>
      <c r="J221" s="245">
        <f t="shared" si="65"/>
        <v>3.254</v>
      </c>
      <c r="K221" s="244">
        <f t="shared" si="66"/>
        <v>1.8899818684695762</v>
      </c>
      <c r="L221" s="244">
        <f t="shared" si="67"/>
        <v>1.2162058389674248</v>
      </c>
      <c r="M221" s="244">
        <f t="shared" si="68"/>
        <v>0.15641229256299938</v>
      </c>
      <c r="N221" s="295">
        <f t="shared" si="69"/>
        <v>3.2625999999999999</v>
      </c>
      <c r="O221" s="244">
        <f t="shared" si="75"/>
        <v>1.525215367854948</v>
      </c>
      <c r="P221" s="244">
        <f t="shared" si="76"/>
        <v>0.98147811204671187</v>
      </c>
      <c r="Q221" s="244">
        <f t="shared" si="77"/>
        <v>0.12622472009834051</v>
      </c>
      <c r="R221" s="245">
        <f t="shared" si="70"/>
        <v>2.6329182000000007</v>
      </c>
      <c r="S221" s="246">
        <f>+IFERROR(IF(D221=1,O221*VLOOKUP($C221,'IBNR+Freq'!$B$11:$J$350,9,FALSE)*10,O221*VLOOKUP($C221,'IBNR+Freq'!$B$11:$J$350,9,FALSE)),0)</f>
        <v>1092267.7335356425</v>
      </c>
      <c r="T221" s="247">
        <f>+IFERROR(IF(D221=1,P221*VLOOKUP($C221,'IBNR+Freq'!$B$11:$J$350,9,FALSE)*10,P221*VLOOKUP($C221,'IBNR+Freq'!$B$11:$J$350,9,FALSE)),0)</f>
        <v>702875.73516113218</v>
      </c>
      <c r="U221" s="247">
        <f>+IFERROR(IF(D221=1,Q221*VLOOKUP($C221,'IBNR+Freq'!$B$11:$J$350,9,FALSE)*10,Q221*VLOOKUP($C221,'IBNR+Freq'!$B$11:$J$350,9,FALSE)),0)</f>
        <v>90394.571051225576</v>
      </c>
      <c r="V221" s="248">
        <f t="shared" si="71"/>
        <v>1885538.0397480002</v>
      </c>
      <c r="W221" s="357">
        <f>+IFERROR(IF(D221=1,VLOOKUP(C221,'IBNR+Freq'!B$11:J$350,9,FALSE)*10,VLOOKUP(C221,'IBNR+Freq'!B$11:J$350,9,FALSE)),0)</f>
        <v>716140</v>
      </c>
      <c r="X221" s="247">
        <f t="shared" si="72"/>
        <v>1353491.6152858022</v>
      </c>
      <c r="Y221" s="247">
        <f t="shared" si="73"/>
        <v>870973.64951813163</v>
      </c>
      <c r="Z221" s="247">
        <f t="shared" si="74"/>
        <v>112013.09919606638</v>
      </c>
      <c r="AA221" s="229">
        <f>+IF($D221=1, _xlfn.XLOOKUP($W221,Credibility!B$12:B$112,Credibility!$E$12:$E$112,,-1,-2),_xlfn.XLOOKUP(X221*AA$4,Credibility!B$12:B$112,Credibility!$E$12:$E$112,,-1,-2))</f>
        <v>0.02</v>
      </c>
      <c r="AB221" s="225">
        <f>+IF($D221=1, _xlfn.XLOOKUP($W221,Credibility!C$12:C$112,Credibility!$E$12:$E$112,,-1,-2),_xlfn.XLOOKUP(Y221*AB$4,Credibility!C$12:C$112,Credibility!$E$12:$E$112,,-1,-2))</f>
        <v>0.05</v>
      </c>
      <c r="AC221" s="230">
        <f>+IF($D221=1, _xlfn.XLOOKUP($W221,Credibility!D$12:D$112,Credibility!$E$12:$E$112,,-1,-2),_xlfn.XLOOKUP(Z221*AC$4,Credibility!D$12:D$112,Credibility!$E$12:$E$112,,-1,-2))</f>
        <v>0.06</v>
      </c>
    </row>
    <row r="222" spans="2:29" x14ac:dyDescent="0.2">
      <c r="B222" s="474">
        <v>3</v>
      </c>
      <c r="C222" s="250">
        <v>912</v>
      </c>
      <c r="D222" s="250">
        <v>0</v>
      </c>
      <c r="E222" s="251">
        <f t="shared" si="64"/>
        <v>0.74150000000000005</v>
      </c>
      <c r="F222" s="245">
        <f>+IFERROR(VLOOKUP($C222,'PYV(Pre-Surcharge)'!$H$8:$M$350,2,FALSE),0)</f>
        <v>524.09</v>
      </c>
      <c r="G222" s="244">
        <f>+IFERROR(VLOOKUP($C222,'PYV(Pre-Surcharge)'!$H$8:$M562,4,FALSE),0)</f>
        <v>142.15700000000001</v>
      </c>
      <c r="H222" s="244">
        <f>+IFERROR(VLOOKUP($C222,'PYV(Pre-Surcharge)'!$H$8:$M562,5,FALSE),0)</f>
        <v>195.809</v>
      </c>
      <c r="I222" s="244">
        <f>+IFERROR(VLOOKUP($C222,'PYV(Pre-Surcharge)'!$H$8:$M562,6,FALSE),0)</f>
        <v>21.986999999999998</v>
      </c>
      <c r="J222" s="245">
        <f t="shared" si="65"/>
        <v>359.95300000000003</v>
      </c>
      <c r="K222" s="244">
        <f t="shared" si="66"/>
        <v>153.47564979148669</v>
      </c>
      <c r="L222" s="244">
        <f t="shared" si="67"/>
        <v>211.39946333997773</v>
      </c>
      <c r="M222" s="244">
        <f t="shared" si="68"/>
        <v>23.737621868535616</v>
      </c>
      <c r="N222" s="295">
        <f t="shared" si="69"/>
        <v>388.61273500000004</v>
      </c>
      <c r="O222" s="244">
        <f t="shared" si="75"/>
        <v>123.85484938172976</v>
      </c>
      <c r="P222" s="244">
        <f t="shared" si="76"/>
        <v>170.59936691536203</v>
      </c>
      <c r="Q222" s="244">
        <f t="shared" si="77"/>
        <v>19.156260847908243</v>
      </c>
      <c r="R222" s="245">
        <f t="shared" si="70"/>
        <v>313.610477145</v>
      </c>
      <c r="S222" s="246">
        <f>+IFERROR(IF(D222=1,O222*VLOOKUP($C222,'IBNR+Freq'!$B$11:$J$350,9,FALSE)*10,O222*VLOOKUP($C222,'IBNR+Freq'!$B$11:$J$350,9,FALSE)),0)</f>
        <v>27991.195960270925</v>
      </c>
      <c r="T222" s="247">
        <f>+IFERROR(IF(D222=1,P222*VLOOKUP($C222,'IBNR+Freq'!$B$11:$J$350,9,FALSE)*10,P222*VLOOKUP($C222,'IBNR+Freq'!$B$11:$J$350,9,FALSE)),0)</f>
        <v>38555.456922871817</v>
      </c>
      <c r="U222" s="247">
        <f>+IFERROR(IF(D222=1,Q222*VLOOKUP($C222,'IBNR+Freq'!$B$11:$J$350,9,FALSE)*10,Q222*VLOOKUP($C222,'IBNR+Freq'!$B$11:$J$350,9,FALSE)),0)</f>
        <v>4329.3149516272624</v>
      </c>
      <c r="V222" s="248">
        <f t="shared" si="71"/>
        <v>70875.96783477001</v>
      </c>
      <c r="W222" s="357">
        <f>+IFERROR(IF(D222=1,VLOOKUP(C222,'IBNR+Freq'!B$11:J$350,9,FALSE)*10,VLOOKUP(C222,'IBNR+Freq'!B$11:J$350,9,FALSE)),0)</f>
        <v>226</v>
      </c>
      <c r="X222" s="247">
        <f t="shared" si="72"/>
        <v>34685.496852875993</v>
      </c>
      <c r="Y222" s="247">
        <f t="shared" si="73"/>
        <v>47776.278714834967</v>
      </c>
      <c r="Z222" s="247">
        <f t="shared" si="74"/>
        <v>5364.7025422890492</v>
      </c>
      <c r="AA222" s="229">
        <f>+IF($D222=1, _xlfn.XLOOKUP($W222,Credibility!B$12:B$112,Credibility!$E$12:$E$112,,-1,-2),_xlfn.XLOOKUP(X222*AA$4,Credibility!B$12:B$112,Credibility!$E$12:$E$112,,-1,-2))</f>
        <v>0</v>
      </c>
      <c r="AB222" s="225">
        <f>+IF($D222=1, _xlfn.XLOOKUP($W222,Credibility!C$12:C$112,Credibility!$E$12:$E$112,,-1,-2),_xlfn.XLOOKUP(Y222*AB$4,Credibility!C$12:C$112,Credibility!$E$12:$E$112,,-1,-2))</f>
        <v>0.02</v>
      </c>
      <c r="AC222" s="230">
        <f>+IF($D222=1, _xlfn.XLOOKUP($W222,Credibility!D$12:D$112,Credibility!$E$12:$E$112,,-1,-2),_xlfn.XLOOKUP(Z222*AC$4,Credibility!D$12:D$112,Credibility!$E$12:$E$112,,-1,-2))</f>
        <v>0.02</v>
      </c>
    </row>
    <row r="223" spans="2:29" x14ac:dyDescent="0.2">
      <c r="B223" s="474">
        <v>3</v>
      </c>
      <c r="C223" s="250">
        <v>913</v>
      </c>
      <c r="D223" s="250">
        <v>0</v>
      </c>
      <c r="E223" s="251">
        <f t="shared" si="64"/>
        <v>0.74150000000000005</v>
      </c>
      <c r="F223" s="245">
        <f>+IFERROR(VLOOKUP($C223,'PYV(Pre-Surcharge)'!$H$8:$M$350,2,FALSE),0)</f>
        <v>516.26</v>
      </c>
      <c r="G223" s="244">
        <f>+IFERROR(VLOOKUP($C223,'PYV(Pre-Surcharge)'!$H$8:$M563,4,FALSE),0)</f>
        <v>191.94900000000001</v>
      </c>
      <c r="H223" s="244">
        <f>+IFERROR(VLOOKUP($C223,'PYV(Pre-Surcharge)'!$H$8:$M563,5,FALSE),0)</f>
        <v>173.7</v>
      </c>
      <c r="I223" s="244">
        <f>+IFERROR(VLOOKUP($C223,'PYV(Pre-Surcharge)'!$H$8:$M563,6,FALSE),0)</f>
        <v>16.228000000000002</v>
      </c>
      <c r="J223" s="245">
        <f t="shared" si="65"/>
        <v>381.87700000000001</v>
      </c>
      <c r="K223" s="244">
        <f t="shared" si="66"/>
        <v>192.41635535449896</v>
      </c>
      <c r="L223" s="244">
        <f t="shared" si="67"/>
        <v>174.1229228861649</v>
      </c>
      <c r="M223" s="244">
        <f t="shared" si="68"/>
        <v>16.267511759336124</v>
      </c>
      <c r="N223" s="295">
        <f t="shared" si="69"/>
        <v>382.80678999999998</v>
      </c>
      <c r="O223" s="244">
        <f t="shared" si="75"/>
        <v>155.27999877108067</v>
      </c>
      <c r="P223" s="244">
        <f t="shared" si="76"/>
        <v>140.51719876913509</v>
      </c>
      <c r="Q223" s="244">
        <f t="shared" si="77"/>
        <v>13.127881989784253</v>
      </c>
      <c r="R223" s="245">
        <f t="shared" si="70"/>
        <v>308.92507953</v>
      </c>
      <c r="S223" s="246">
        <f>+IFERROR(IF(D223=1,O223*VLOOKUP($C223,'IBNR+Freq'!$B$11:$J$350,9,FALSE)*10,O223*VLOOKUP($C223,'IBNR+Freq'!$B$11:$J$350,9,FALSE)),0)</f>
        <v>643325.03490858723</v>
      </c>
      <c r="T223" s="247">
        <f>+IFERROR(IF(D223=1,P223*VLOOKUP($C223,'IBNR+Freq'!$B$11:$J$350,9,FALSE)*10,P223*VLOOKUP($C223,'IBNR+Freq'!$B$11:$J$350,9,FALSE)),0)</f>
        <v>582162.7545005267</v>
      </c>
      <c r="U223" s="247">
        <f>+IFERROR(IF(D223=1,Q223*VLOOKUP($C223,'IBNR+Freq'!$B$11:$J$350,9,FALSE)*10,Q223*VLOOKUP($C223,'IBNR+Freq'!$B$11:$J$350,9,FALSE)),0)</f>
        <v>54388.815083676163</v>
      </c>
      <c r="V223" s="248">
        <f t="shared" si="71"/>
        <v>1279876.6044927903</v>
      </c>
      <c r="W223" s="357">
        <f>+IFERROR(IF(D223=1,VLOOKUP(C223,'IBNR+Freq'!B$11:J$350,9,FALSE)*10,VLOOKUP(C223,'IBNR+Freq'!B$11:J$350,9,FALSE)),0)</f>
        <v>4143</v>
      </c>
      <c r="X223" s="247">
        <f t="shared" si="72"/>
        <v>797180.96023368917</v>
      </c>
      <c r="Y223" s="247">
        <f t="shared" si="73"/>
        <v>721391.26951738121</v>
      </c>
      <c r="Z223" s="247">
        <f t="shared" si="74"/>
        <v>67396.301218929555</v>
      </c>
      <c r="AA223" s="229">
        <f>+IF($D223=1, _xlfn.XLOOKUP($W223,Credibility!B$12:B$112,Credibility!$E$12:$E$112,,-1,-2),_xlfn.XLOOKUP(X223*AA$4,Credibility!B$12:B$112,Credibility!$E$12:$E$112,,-1,-2))</f>
        <v>0.03</v>
      </c>
      <c r="AB223" s="225">
        <f>+IF($D223=1, _xlfn.XLOOKUP($W223,Credibility!C$12:C$112,Credibility!$E$12:$E$112,,-1,-2),_xlfn.XLOOKUP(Y223*AB$4,Credibility!C$12:C$112,Credibility!$E$12:$E$112,,-1,-2))</f>
        <v>0.1</v>
      </c>
      <c r="AC223" s="230">
        <f>+IF($D223=1, _xlfn.XLOOKUP($W223,Credibility!D$12:D$112,Credibility!$E$12:$E$112,,-1,-2),_xlfn.XLOOKUP(Z223*AC$4,Credibility!D$12:D$112,Credibility!$E$12:$E$112,,-1,-2))</f>
        <v>0.1</v>
      </c>
    </row>
    <row r="224" spans="2:29" x14ac:dyDescent="0.2">
      <c r="B224" s="474">
        <v>3</v>
      </c>
      <c r="C224" s="250">
        <v>914</v>
      </c>
      <c r="D224" s="250">
        <v>1</v>
      </c>
      <c r="E224" s="251">
        <f t="shared" si="64"/>
        <v>0.74150000000000005</v>
      </c>
      <c r="F224" s="245">
        <f>+IFERROR(VLOOKUP($C224,'PYV(Pre-Surcharge)'!$H$8:$M$350,2,FALSE),0)</f>
        <v>3.09</v>
      </c>
      <c r="G224" s="244">
        <f>+IFERROR(VLOOKUP($C224,'PYV(Pre-Surcharge)'!$H$8:$M564,4,FALSE),0)</f>
        <v>0.97499999999999998</v>
      </c>
      <c r="H224" s="244">
        <f>+IFERROR(VLOOKUP($C224,'PYV(Pre-Surcharge)'!$H$8:$M564,5,FALSE),0)</f>
        <v>1.1839999999999999</v>
      </c>
      <c r="I224" s="244">
        <f>+IFERROR(VLOOKUP($C224,'PYV(Pre-Surcharge)'!$H$8:$M564,6,FALSE),0)</f>
        <v>0.124</v>
      </c>
      <c r="J224" s="245">
        <f t="shared" si="65"/>
        <v>2.2829999999999999</v>
      </c>
      <c r="K224" s="244">
        <f t="shared" si="66"/>
        <v>0.97851691852825229</v>
      </c>
      <c r="L224" s="244">
        <f t="shared" si="67"/>
        <v>1.1882708015768726</v>
      </c>
      <c r="M224" s="244">
        <f t="shared" si="68"/>
        <v>0.12444727989487517</v>
      </c>
      <c r="N224" s="295">
        <f t="shared" si="69"/>
        <v>2.2912350000000004</v>
      </c>
      <c r="O224" s="244">
        <f t="shared" si="75"/>
        <v>0.78966315325229963</v>
      </c>
      <c r="P224" s="244">
        <f t="shared" si="76"/>
        <v>0.95893453687253627</v>
      </c>
      <c r="Q224" s="244">
        <f t="shared" si="77"/>
        <v>0.10042895487516426</v>
      </c>
      <c r="R224" s="245">
        <f t="shared" si="70"/>
        <v>1.8490266450000001</v>
      </c>
      <c r="S224" s="246">
        <f>+IFERROR(IF(D224=1,O224*VLOOKUP($C224,'IBNR+Freq'!$B$11:$J$350,9,FALSE)*10,O224*VLOOKUP($C224,'IBNR+Freq'!$B$11:$J$350,9,FALSE)),0)</f>
        <v>1681532.4084300443</v>
      </c>
      <c r="T224" s="247">
        <f>+IFERROR(IF(D224=1,P224*VLOOKUP($C224,'IBNR+Freq'!$B$11:$J$350,9,FALSE)*10,P224*VLOOKUP($C224,'IBNR+Freq'!$B$11:$J$350,9,FALSE)),0)</f>
        <v>2041983.9708524849</v>
      </c>
      <c r="U224" s="247">
        <f>+IFERROR(IF(D224=1,Q224*VLOOKUP($C224,'IBNR+Freq'!$B$11:$J$350,9,FALSE)*10,Q224*VLOOKUP($C224,'IBNR+Freq'!$B$11:$J$350,9,FALSE)),0)</f>
        <v>213856.42937982103</v>
      </c>
      <c r="V224" s="248">
        <f t="shared" si="71"/>
        <v>3937372.8086623503</v>
      </c>
      <c r="W224" s="357">
        <f>+IFERROR(IF(D224=1,VLOOKUP(C224,'IBNR+Freq'!B$11:J$350,9,FALSE)*10,VLOOKUP(C224,'IBNR+Freq'!B$11:J$350,9,FALSE)),0)</f>
        <v>2129430</v>
      </c>
      <c r="X224" s="247">
        <f t="shared" si="72"/>
        <v>2083683.2818216162</v>
      </c>
      <c r="Y224" s="247">
        <f t="shared" si="73"/>
        <v>2530339.4930018396</v>
      </c>
      <c r="Z224" s="247">
        <f t="shared" si="74"/>
        <v>265001.77122654405</v>
      </c>
      <c r="AA224" s="229">
        <f>+IF($D224=1, _xlfn.XLOOKUP($W224,Credibility!B$12:B$112,Credibility!$E$12:$E$112,,-1,-2),_xlfn.XLOOKUP(X224*AA$4,Credibility!B$12:B$112,Credibility!$E$12:$E$112,,-1,-2))</f>
        <v>0.03</v>
      </c>
      <c r="AB224" s="225">
        <f>+IF($D224=1, _xlfn.XLOOKUP($W224,Credibility!C$12:C$112,Credibility!$E$12:$E$112,,-1,-2),_xlfn.XLOOKUP(Y224*AB$4,Credibility!C$12:C$112,Credibility!$E$12:$E$112,,-1,-2))</f>
        <v>0.11</v>
      </c>
      <c r="AC224" s="230">
        <f>+IF($D224=1, _xlfn.XLOOKUP($W224,Credibility!D$12:D$112,Credibility!$E$12:$E$112,,-1,-2),_xlfn.XLOOKUP(Z224*AC$4,Credibility!D$12:D$112,Credibility!$E$12:$E$112,,-1,-2))</f>
        <v>0.12</v>
      </c>
    </row>
    <row r="225" spans="2:29" x14ac:dyDescent="0.2">
      <c r="B225" s="474">
        <v>3</v>
      </c>
      <c r="C225" s="250">
        <v>915</v>
      </c>
      <c r="D225" s="250">
        <v>1</v>
      </c>
      <c r="E225" s="251">
        <f t="shared" si="64"/>
        <v>0.74150000000000005</v>
      </c>
      <c r="F225" s="245">
        <f>+IFERROR(VLOOKUP($C225,'PYV(Pre-Surcharge)'!$H$8:$M$350,2,FALSE),0)</f>
        <v>2.83</v>
      </c>
      <c r="G225" s="244">
        <f>+IFERROR(VLOOKUP($C225,'PYV(Pre-Surcharge)'!$H$8:$M565,4,FALSE),0)</f>
        <v>1.097</v>
      </c>
      <c r="H225" s="244">
        <f>+IFERROR(VLOOKUP($C225,'PYV(Pre-Surcharge)'!$H$8:$M565,5,FALSE),0)</f>
        <v>0.94499999999999995</v>
      </c>
      <c r="I225" s="244">
        <f>+IFERROR(VLOOKUP($C225,'PYV(Pre-Surcharge)'!$H$8:$M565,6,FALSE),0)</f>
        <v>0.125</v>
      </c>
      <c r="J225" s="245">
        <f t="shared" si="65"/>
        <v>2.1669999999999998</v>
      </c>
      <c r="K225" s="244">
        <f t="shared" si="66"/>
        <v>1.0622954153207202</v>
      </c>
      <c r="L225" s="244">
        <f t="shared" si="67"/>
        <v>0.91510407245039238</v>
      </c>
      <c r="M225" s="244">
        <f t="shared" si="68"/>
        <v>0.12104551222888789</v>
      </c>
      <c r="N225" s="295">
        <f t="shared" si="69"/>
        <v>2.0984450000000003</v>
      </c>
      <c r="O225" s="244">
        <f t="shared" si="75"/>
        <v>0.85727240016382134</v>
      </c>
      <c r="P225" s="244">
        <f t="shared" si="76"/>
        <v>0.73848898646746675</v>
      </c>
      <c r="Q225" s="244">
        <f t="shared" si="77"/>
        <v>9.768372836871253E-2</v>
      </c>
      <c r="R225" s="245">
        <f t="shared" si="70"/>
        <v>1.6934451150000007</v>
      </c>
      <c r="S225" s="246">
        <f>+IFERROR(IF(D225=1,O225*VLOOKUP($C225,'IBNR+Freq'!$B$11:$J$350,9,FALSE)*10,O225*VLOOKUP($C225,'IBNR+Freq'!$B$11:$J$350,9,FALSE)),0)</f>
        <v>176435.23267771609</v>
      </c>
      <c r="T225" s="247">
        <f>+IFERROR(IF(D225=1,P225*VLOOKUP($C225,'IBNR+Freq'!$B$11:$J$350,9,FALSE)*10,P225*VLOOKUP($C225,'IBNR+Freq'!$B$11:$J$350,9,FALSE)),0)</f>
        <v>151988.41830486932</v>
      </c>
      <c r="U225" s="247">
        <f>+IFERROR(IF(D225=1,Q225*VLOOKUP($C225,'IBNR+Freq'!$B$11:$J$350,9,FALSE)*10,Q225*VLOOKUP($C225,'IBNR+Freq'!$B$11:$J$350,9,FALSE)),0)</f>
        <v>20104.288135564726</v>
      </c>
      <c r="V225" s="248">
        <f t="shared" si="71"/>
        <v>348527.9391181501</v>
      </c>
      <c r="W225" s="357">
        <f>+IFERROR(IF(D225=1,VLOOKUP(C225,'IBNR+Freq'!B$11:J$350,9,FALSE)*10,VLOOKUP(C225,'IBNR+Freq'!B$11:J$350,9,FALSE)),0)</f>
        <v>205810</v>
      </c>
      <c r="X225" s="247">
        <f t="shared" si="72"/>
        <v>218631.01942715744</v>
      </c>
      <c r="Y225" s="247">
        <f t="shared" si="73"/>
        <v>188337.56915101525</v>
      </c>
      <c r="Z225" s="247">
        <f t="shared" si="74"/>
        <v>24912.376871827415</v>
      </c>
      <c r="AA225" s="229">
        <f>+IF($D225=1, _xlfn.XLOOKUP($W225,Credibility!B$12:B$112,Credibility!$E$12:$E$112,,-1,-2),_xlfn.XLOOKUP(X225*AA$4,Credibility!B$12:B$112,Credibility!$E$12:$E$112,,-1,-2))</f>
        <v>0.01</v>
      </c>
      <c r="AB225" s="225">
        <f>+IF($D225=1, _xlfn.XLOOKUP($W225,Credibility!C$12:C$112,Credibility!$E$12:$E$112,,-1,-2),_xlfn.XLOOKUP(Y225*AB$4,Credibility!C$12:C$112,Credibility!$E$12:$E$112,,-1,-2))</f>
        <v>0.02</v>
      </c>
      <c r="AC225" s="230">
        <f>+IF($D225=1, _xlfn.XLOOKUP($W225,Credibility!D$12:D$112,Credibility!$E$12:$E$112,,-1,-2),_xlfn.XLOOKUP(Z225*AC$4,Credibility!D$12:D$112,Credibility!$E$12:$E$112,,-1,-2))</f>
        <v>0.03</v>
      </c>
    </row>
    <row r="226" spans="2:29" x14ac:dyDescent="0.2">
      <c r="B226" s="474">
        <v>3</v>
      </c>
      <c r="C226" s="250">
        <v>916</v>
      </c>
      <c r="D226" s="250">
        <v>1</v>
      </c>
      <c r="E226" s="251">
        <f t="shared" si="64"/>
        <v>0.74150000000000005</v>
      </c>
      <c r="F226" s="245">
        <f>+IFERROR(VLOOKUP($C226,'PYV(Pre-Surcharge)'!$H$8:$M$350,2,FALSE),0)</f>
        <v>2.33</v>
      </c>
      <c r="G226" s="244">
        <f>+IFERROR(VLOOKUP($C226,'PYV(Pre-Surcharge)'!$H$8:$M566,4,FALSE),0)</f>
        <v>0.77300000000000002</v>
      </c>
      <c r="H226" s="244">
        <f>+IFERROR(VLOOKUP($C226,'PYV(Pre-Surcharge)'!$H$8:$M566,5,FALSE),0)</f>
        <v>0.86599999999999999</v>
      </c>
      <c r="I226" s="244">
        <f>+IFERROR(VLOOKUP($C226,'PYV(Pre-Surcharge)'!$H$8:$M566,6,FALSE),0)</f>
        <v>8.7999999999999995E-2</v>
      </c>
      <c r="J226" s="245">
        <f t="shared" si="65"/>
        <v>1.7270000000000001</v>
      </c>
      <c r="K226" s="244">
        <f t="shared" si="66"/>
        <v>0.77331107990735393</v>
      </c>
      <c r="L226" s="244">
        <f t="shared" si="67"/>
        <v>0.86634850607990732</v>
      </c>
      <c r="M226" s="244">
        <f t="shared" si="68"/>
        <v>8.8035414012738858E-2</v>
      </c>
      <c r="N226" s="295">
        <f t="shared" si="69"/>
        <v>1.7276950000000002</v>
      </c>
      <c r="O226" s="244">
        <f t="shared" si="75"/>
        <v>0.6240620414852347</v>
      </c>
      <c r="P226" s="244">
        <f t="shared" si="76"/>
        <v>0.69914324440648523</v>
      </c>
      <c r="Q226" s="244">
        <f t="shared" si="77"/>
        <v>7.1044579108280256E-2</v>
      </c>
      <c r="R226" s="245">
        <f t="shared" si="70"/>
        <v>1.3942498650000001</v>
      </c>
      <c r="S226" s="246">
        <f>+IFERROR(IF(D226=1,O226*VLOOKUP($C226,'IBNR+Freq'!$B$11:$J$350,9,FALSE)*10,O226*VLOOKUP($C226,'IBNR+Freq'!$B$11:$J$350,9,FALSE)),0)</f>
        <v>3089874.7016629386</v>
      </c>
      <c r="T226" s="247">
        <f>+IFERROR(IF(D226=1,P226*VLOOKUP($C226,'IBNR+Freq'!$B$11:$J$350,9,FALSE)*10,P226*VLOOKUP($C226,'IBNR+Freq'!$B$11:$J$350,9,FALSE)),0)</f>
        <v>3461619.0060027218</v>
      </c>
      <c r="U226" s="247">
        <f>+IFERROR(IF(D226=1,Q226*VLOOKUP($C226,'IBNR+Freq'!$B$11:$J$350,9,FALSE)*10,Q226*VLOOKUP($C226,'IBNR+Freq'!$B$11:$J$350,9,FALSE)),0)</f>
        <v>351758.05141829047</v>
      </c>
      <c r="V226" s="248">
        <f t="shared" si="71"/>
        <v>6903251.7590839509</v>
      </c>
      <c r="W226" s="357">
        <f>+IFERROR(IF(D226=1,VLOOKUP(C226,'IBNR+Freq'!B$11:J$350,9,FALSE)*10,VLOOKUP(C226,'IBNR+Freq'!B$11:J$350,9,FALSE)),0)</f>
        <v>4951230</v>
      </c>
      <c r="X226" s="247">
        <f t="shared" si="72"/>
        <v>3828841.0181696881</v>
      </c>
      <c r="Y226" s="247">
        <f t="shared" si="73"/>
        <v>4289490.7137580197</v>
      </c>
      <c r="Z226" s="247">
        <f t="shared" si="74"/>
        <v>435883.58292229299</v>
      </c>
      <c r="AA226" s="229">
        <f>+IF($D226=1, _xlfn.XLOOKUP($W226,Credibility!B$12:B$112,Credibility!$E$12:$E$112,,-1,-2),_xlfn.XLOOKUP(X226*AA$4,Credibility!B$12:B$112,Credibility!$E$12:$E$112,,-1,-2))</f>
        <v>0.06</v>
      </c>
      <c r="AB226" s="225">
        <f>+IF($D226=1, _xlfn.XLOOKUP($W226,Credibility!C$12:C$112,Credibility!$E$12:$E$112,,-1,-2),_xlfn.XLOOKUP(Y226*AB$4,Credibility!C$12:C$112,Credibility!$E$12:$E$112,,-1,-2))</f>
        <v>0.19</v>
      </c>
      <c r="AC226" s="230">
        <f>+IF($D226=1, _xlfn.XLOOKUP($W226,Credibility!D$12:D$112,Credibility!$E$12:$E$112,,-1,-2),_xlfn.XLOOKUP(Z226*AC$4,Credibility!D$12:D$112,Credibility!$E$12:$E$112,,-1,-2))</f>
        <v>0.22</v>
      </c>
    </row>
    <row r="227" spans="2:29" x14ac:dyDescent="0.2">
      <c r="B227" s="474">
        <v>3</v>
      </c>
      <c r="C227" s="250">
        <v>917</v>
      </c>
      <c r="D227" s="250">
        <v>1</v>
      </c>
      <c r="E227" s="251">
        <f t="shared" si="64"/>
        <v>0.74150000000000005</v>
      </c>
      <c r="F227" s="245">
        <f>+IFERROR(VLOOKUP($C227,'PYV(Pre-Surcharge)'!$H$8:$M$350,2,FALSE),0)</f>
        <v>3.97</v>
      </c>
      <c r="G227" s="244">
        <f>+IFERROR(VLOOKUP($C227,'PYV(Pre-Surcharge)'!$H$8:$M567,4,FALSE),0)</f>
        <v>1.4319999999999999</v>
      </c>
      <c r="H227" s="244">
        <f>+IFERROR(VLOOKUP($C227,'PYV(Pre-Surcharge)'!$H$8:$M567,5,FALSE),0)</f>
        <v>1.3859999999999999</v>
      </c>
      <c r="I227" s="244">
        <f>+IFERROR(VLOOKUP($C227,'PYV(Pre-Surcharge)'!$H$8:$M567,6,FALSE),0)</f>
        <v>0.122</v>
      </c>
      <c r="J227" s="245">
        <f t="shared" si="65"/>
        <v>2.9399999999999995</v>
      </c>
      <c r="K227" s="244">
        <f t="shared" si="66"/>
        <v>1.433828965986395</v>
      </c>
      <c r="L227" s="244">
        <f t="shared" si="67"/>
        <v>1.3877702142857145</v>
      </c>
      <c r="M227" s="244">
        <f t="shared" si="68"/>
        <v>0.12215581972789118</v>
      </c>
      <c r="N227" s="295">
        <f t="shared" si="69"/>
        <v>2.9437550000000003</v>
      </c>
      <c r="O227" s="244">
        <f t="shared" si="75"/>
        <v>1.1570999755510207</v>
      </c>
      <c r="P227" s="244">
        <f t="shared" si="76"/>
        <v>1.1199305629285716</v>
      </c>
      <c r="Q227" s="244">
        <f t="shared" si="77"/>
        <v>9.8579746520408185E-2</v>
      </c>
      <c r="R227" s="245">
        <f t="shared" si="70"/>
        <v>2.3756102850000005</v>
      </c>
      <c r="S227" s="246">
        <f>+IFERROR(IF(D227=1,O227*VLOOKUP($C227,'IBNR+Freq'!$B$11:$J$350,9,FALSE)*10,O227*VLOOKUP($C227,'IBNR+Freq'!$B$11:$J$350,9,FALSE)),0)</f>
        <v>10720646.983477762</v>
      </c>
      <c r="T227" s="247">
        <f>+IFERROR(IF(D227=1,P227*VLOOKUP($C227,'IBNR+Freq'!$B$11:$J$350,9,FALSE)*10,P227*VLOOKUP($C227,'IBNR+Freq'!$B$11:$J$350,9,FALSE)),0)</f>
        <v>10376268.658589508</v>
      </c>
      <c r="U227" s="247">
        <f>+IFERROR(IF(D227=1,Q227*VLOOKUP($C227,'IBNR+Freq'!$B$11:$J$350,9,FALSE)*10,Q227*VLOOKUP($C227,'IBNR+Freq'!$B$11:$J$350,9,FALSE)),0)</f>
        <v>913351.20948623389</v>
      </c>
      <c r="V227" s="248">
        <f t="shared" si="71"/>
        <v>22010266.851553503</v>
      </c>
      <c r="W227" s="357">
        <f>+IFERROR(IF(D227=1,VLOOKUP(C227,'IBNR+Freq'!B$11:J$350,9,FALSE)*10,VLOOKUP(C227,'IBNR+Freq'!B$11:J$350,9,FALSE)),0)</f>
        <v>9265100</v>
      </c>
      <c r="X227" s="247">
        <f t="shared" si="72"/>
        <v>13284568.752760548</v>
      </c>
      <c r="Y227" s="247">
        <f t="shared" si="73"/>
        <v>12857829.812378572</v>
      </c>
      <c r="Z227" s="247">
        <f t="shared" si="74"/>
        <v>1131785.8853608845</v>
      </c>
      <c r="AA227" s="229">
        <f>+IF($D227=1, _xlfn.XLOOKUP($W227,Credibility!B$12:B$112,Credibility!$E$12:$E$112,,-1,-2),_xlfn.XLOOKUP(X227*AA$4,Credibility!B$12:B$112,Credibility!$E$12:$E$112,,-1,-2))</f>
        <v>0.08</v>
      </c>
      <c r="AB227" s="225">
        <f>+IF($D227=1, _xlfn.XLOOKUP($W227,Credibility!C$12:C$112,Credibility!$E$12:$E$112,,-1,-2),_xlfn.XLOOKUP(Y227*AB$4,Credibility!C$12:C$112,Credibility!$E$12:$E$112,,-1,-2))</f>
        <v>0.28000000000000003</v>
      </c>
      <c r="AC227" s="230">
        <f>+IF($D227=1, _xlfn.XLOOKUP($W227,Credibility!D$12:D$112,Credibility!$E$12:$E$112,,-1,-2),_xlfn.XLOOKUP(Z227*AC$4,Credibility!D$12:D$112,Credibility!$E$12:$E$112,,-1,-2))</f>
        <v>0.33</v>
      </c>
    </row>
    <row r="228" spans="2:29" x14ac:dyDescent="0.2">
      <c r="B228" s="474">
        <v>3</v>
      </c>
      <c r="C228" s="250">
        <v>918</v>
      </c>
      <c r="D228" s="250">
        <v>1</v>
      </c>
      <c r="E228" s="251">
        <f t="shared" si="64"/>
        <v>0.74150000000000005</v>
      </c>
      <c r="F228" s="245">
        <f>+IFERROR(VLOOKUP($C228,'PYV(Pre-Surcharge)'!$H$8:$M$350,2,FALSE),0)</f>
        <v>2.73</v>
      </c>
      <c r="G228" s="244">
        <f>+IFERROR(VLOOKUP($C228,'PYV(Pre-Surcharge)'!$H$8:$M568,4,FALSE),0)</f>
        <v>0.93899999999999995</v>
      </c>
      <c r="H228" s="244">
        <f>+IFERROR(VLOOKUP($C228,'PYV(Pre-Surcharge)'!$H$8:$M568,5,FALSE),0)</f>
        <v>1.056</v>
      </c>
      <c r="I228" s="244">
        <f>+IFERROR(VLOOKUP($C228,'PYV(Pre-Surcharge)'!$H$8:$M568,6,FALSE),0)</f>
        <v>9.8000000000000004E-2</v>
      </c>
      <c r="J228" s="245">
        <f t="shared" si="65"/>
        <v>2.093</v>
      </c>
      <c r="K228" s="244">
        <f t="shared" si="66"/>
        <v>0.90817630434782604</v>
      </c>
      <c r="L228" s="244">
        <f t="shared" si="67"/>
        <v>1.021335652173913</v>
      </c>
      <c r="M228" s="244">
        <f t="shared" si="68"/>
        <v>9.4783043478260873E-2</v>
      </c>
      <c r="N228" s="295">
        <f t="shared" si="69"/>
        <v>2.024295</v>
      </c>
      <c r="O228" s="244">
        <f t="shared" si="75"/>
        <v>0.73289827760869564</v>
      </c>
      <c r="P228" s="244">
        <f t="shared" si="76"/>
        <v>0.82421787130434787</v>
      </c>
      <c r="Q228" s="244">
        <f t="shared" si="77"/>
        <v>7.648991608695653E-2</v>
      </c>
      <c r="R228" s="245">
        <f t="shared" si="70"/>
        <v>1.6336060649999999</v>
      </c>
      <c r="S228" s="246">
        <f>+IFERROR(IF(D228=1,O228*VLOOKUP($C228,'IBNR+Freq'!$B$11:$J$350,9,FALSE)*10,O228*VLOOKUP($C228,'IBNR+Freq'!$B$11:$J$350,9,FALSE)),0)</f>
        <v>209968.02755211521</v>
      </c>
      <c r="T228" s="247">
        <f>+IFERROR(IF(D228=1,P228*VLOOKUP($C228,'IBNR+Freq'!$B$11:$J$350,9,FALSE)*10,P228*VLOOKUP($C228,'IBNR+Freq'!$B$11:$J$350,9,FALSE)),0)</f>
        <v>236130.17794998261</v>
      </c>
      <c r="U228" s="247">
        <f>+IFERROR(IF(D228=1,Q228*VLOOKUP($C228,'IBNR+Freq'!$B$11:$J$350,9,FALSE)*10,Q228*VLOOKUP($C228,'IBNR+Freq'!$B$11:$J$350,9,FALSE)),0)</f>
        <v>21913.596059752177</v>
      </c>
      <c r="V228" s="248">
        <f t="shared" si="71"/>
        <v>468011.80156185001</v>
      </c>
      <c r="W228" s="357">
        <f>+IFERROR(IF(D228=1,VLOOKUP(C228,'IBNR+Freq'!B$11:J$350,9,FALSE)*10,VLOOKUP(C228,'IBNR+Freq'!B$11:J$350,9,FALSE)),0)</f>
        <v>286490</v>
      </c>
      <c r="X228" s="247">
        <f t="shared" si="72"/>
        <v>260183.42943260868</v>
      </c>
      <c r="Y228" s="247">
        <f t="shared" si="73"/>
        <v>292602.4509913043</v>
      </c>
      <c r="Z228" s="247">
        <f t="shared" si="74"/>
        <v>27154.394126086958</v>
      </c>
      <c r="AA228" s="229">
        <f>+IF($D228=1, _xlfn.XLOOKUP($W228,Credibility!B$12:B$112,Credibility!$E$12:$E$112,,-1,-2),_xlfn.XLOOKUP(X228*AA$4,Credibility!B$12:B$112,Credibility!$E$12:$E$112,,-1,-2))</f>
        <v>0.01</v>
      </c>
      <c r="AB228" s="225">
        <f>+IF($D228=1, _xlfn.XLOOKUP($W228,Credibility!C$12:C$112,Credibility!$E$12:$E$112,,-1,-2),_xlfn.XLOOKUP(Y228*AB$4,Credibility!C$12:C$112,Credibility!$E$12:$E$112,,-1,-2))</f>
        <v>0.03</v>
      </c>
      <c r="AC228" s="230">
        <f>+IF($D228=1, _xlfn.XLOOKUP($W228,Credibility!D$12:D$112,Credibility!$E$12:$E$112,,-1,-2),_xlfn.XLOOKUP(Z228*AC$4,Credibility!D$12:D$112,Credibility!$E$12:$E$112,,-1,-2))</f>
        <v>0.03</v>
      </c>
    </row>
    <row r="229" spans="2:29" x14ac:dyDescent="0.2">
      <c r="B229" s="474">
        <v>3</v>
      </c>
      <c r="C229" s="250">
        <v>919</v>
      </c>
      <c r="D229" s="250">
        <v>1</v>
      </c>
      <c r="E229" s="251">
        <f t="shared" si="64"/>
        <v>0.74150000000000005</v>
      </c>
      <c r="F229" s="245">
        <f>+IFERROR(VLOOKUP($C229,'PYV(Pre-Surcharge)'!$H$8:$M$350,2,FALSE),0)</f>
        <v>2.4500000000000002</v>
      </c>
      <c r="G229" s="244">
        <f>+IFERROR(VLOOKUP($C229,'PYV(Pre-Surcharge)'!$H$8:$M569,4,FALSE),0)</f>
        <v>0.78100000000000003</v>
      </c>
      <c r="H229" s="244">
        <f>+IFERROR(VLOOKUP($C229,'PYV(Pre-Surcharge)'!$H$8:$M569,5,FALSE),0)</f>
        <v>1.0900000000000001</v>
      </c>
      <c r="I229" s="244">
        <f>+IFERROR(VLOOKUP($C229,'PYV(Pre-Surcharge)'!$H$8:$M569,6,FALSE),0)</f>
        <v>7.4999999999999997E-2</v>
      </c>
      <c r="J229" s="245">
        <f t="shared" si="65"/>
        <v>1.946</v>
      </c>
      <c r="K229" s="244">
        <f t="shared" si="66"/>
        <v>0.72909721223021595</v>
      </c>
      <c r="L229" s="244">
        <f t="shared" si="67"/>
        <v>1.0175620503597125</v>
      </c>
      <c r="M229" s="244">
        <f t="shared" si="68"/>
        <v>7.0015737410071957E-2</v>
      </c>
      <c r="N229" s="295">
        <f t="shared" si="69"/>
        <v>1.8166750000000005</v>
      </c>
      <c r="O229" s="244">
        <f t="shared" si="75"/>
        <v>0.58838145026978428</v>
      </c>
      <c r="P229" s="244">
        <f t="shared" si="76"/>
        <v>0.82117257464028803</v>
      </c>
      <c r="Q229" s="244">
        <f t="shared" si="77"/>
        <v>5.6502700089928075E-2</v>
      </c>
      <c r="R229" s="245">
        <f t="shared" si="70"/>
        <v>1.4660567250000003</v>
      </c>
      <c r="S229" s="246">
        <f>+IFERROR(IF(D229=1,O229*VLOOKUP($C229,'IBNR+Freq'!$B$11:$J$350,9,FALSE)*10,O229*VLOOKUP($C229,'IBNR+Freq'!$B$11:$J$350,9,FALSE)),0)</f>
        <v>140075.97186572757</v>
      </c>
      <c r="T229" s="247">
        <f>+IFERROR(IF(D229=1,P229*VLOOKUP($C229,'IBNR+Freq'!$B$11:$J$350,9,FALSE)*10,P229*VLOOKUP($C229,'IBNR+Freq'!$B$11:$J$350,9,FALSE)),0)</f>
        <v>195496.55484461339</v>
      </c>
      <c r="U229" s="247">
        <f>+IFERROR(IF(D229=1,Q229*VLOOKUP($C229,'IBNR+Freq'!$B$11:$J$350,9,FALSE)*10,Q229*VLOOKUP($C229,'IBNR+Freq'!$B$11:$J$350,9,FALSE)),0)</f>
        <v>13451.597810409177</v>
      </c>
      <c r="V229" s="248">
        <f t="shared" si="71"/>
        <v>349024.12452075013</v>
      </c>
      <c r="W229" s="357">
        <f>+IFERROR(IF(D229=1,VLOOKUP(C229,'IBNR+Freq'!B$11:J$350,9,FALSE)*10,VLOOKUP(C229,'IBNR+Freq'!B$11:J$350,9,FALSE)),0)</f>
        <v>238070</v>
      </c>
      <c r="X229" s="247">
        <f t="shared" si="72"/>
        <v>173576.17331564752</v>
      </c>
      <c r="Y229" s="247">
        <f t="shared" si="73"/>
        <v>242250.99732913674</v>
      </c>
      <c r="Z229" s="247">
        <f t="shared" si="74"/>
        <v>16668.646605215832</v>
      </c>
      <c r="AA229" s="229">
        <f>+IF($D229=1, _xlfn.XLOOKUP($W229,Credibility!B$12:B$112,Credibility!$E$12:$E$112,,-1,-2),_xlfn.XLOOKUP(X229*AA$4,Credibility!B$12:B$112,Credibility!$E$12:$E$112,,-1,-2))</f>
        <v>0.01</v>
      </c>
      <c r="AB229" s="225">
        <f>+IF($D229=1, _xlfn.XLOOKUP($W229,Credibility!C$12:C$112,Credibility!$E$12:$E$112,,-1,-2),_xlfn.XLOOKUP(Y229*AB$4,Credibility!C$12:C$112,Credibility!$E$12:$E$112,,-1,-2))</f>
        <v>0.02</v>
      </c>
      <c r="AC229" s="230">
        <f>+IF($D229=1, _xlfn.XLOOKUP($W229,Credibility!D$12:D$112,Credibility!$E$12:$E$112,,-1,-2),_xlfn.XLOOKUP(Z229*AC$4,Credibility!D$12:D$112,Credibility!$E$12:$E$112,,-1,-2))</f>
        <v>0.03</v>
      </c>
    </row>
    <row r="230" spans="2:29" x14ac:dyDescent="0.2">
      <c r="B230" s="474">
        <v>3</v>
      </c>
      <c r="C230" s="250">
        <v>920</v>
      </c>
      <c r="D230" s="250">
        <v>1</v>
      </c>
      <c r="E230" s="251">
        <f t="shared" si="64"/>
        <v>0.74150000000000005</v>
      </c>
      <c r="F230" s="245">
        <f>+IFERROR(VLOOKUP($C230,'PYV(Pre-Surcharge)'!$H$8:$M$350,2,FALSE),0)</f>
        <v>0.72</v>
      </c>
      <c r="G230" s="244">
        <f>+IFERROR(VLOOKUP($C230,'PYV(Pre-Surcharge)'!$H$8:$M570,4,FALSE),0)</f>
        <v>0.31</v>
      </c>
      <c r="H230" s="244">
        <f>+IFERROR(VLOOKUP($C230,'PYV(Pre-Surcharge)'!$H$8:$M570,5,FALSE),0)</f>
        <v>0.20100000000000001</v>
      </c>
      <c r="I230" s="244">
        <f>+IFERROR(VLOOKUP($C230,'PYV(Pre-Surcharge)'!$H$8:$M570,6,FALSE),0)</f>
        <v>2.1999999999999999E-2</v>
      </c>
      <c r="J230" s="245">
        <f t="shared" si="65"/>
        <v>0.53300000000000003</v>
      </c>
      <c r="K230" s="244">
        <f t="shared" si="66"/>
        <v>0.31051181988742965</v>
      </c>
      <c r="L230" s="244">
        <f t="shared" si="67"/>
        <v>0.2013318574108818</v>
      </c>
      <c r="M230" s="244">
        <f t="shared" si="68"/>
        <v>2.2036322701688555E-2</v>
      </c>
      <c r="N230" s="295">
        <f t="shared" si="69"/>
        <v>0.53388000000000002</v>
      </c>
      <c r="O230" s="244">
        <f t="shared" si="75"/>
        <v>0.25058303864915576</v>
      </c>
      <c r="P230" s="244">
        <f t="shared" si="76"/>
        <v>0.16247480893058164</v>
      </c>
      <c r="Q230" s="244">
        <f t="shared" si="77"/>
        <v>1.7783312420262664E-2</v>
      </c>
      <c r="R230" s="245">
        <f t="shared" si="70"/>
        <v>0.43084116000000006</v>
      </c>
      <c r="S230" s="246">
        <f>+IFERROR(IF(D230=1,O230*VLOOKUP($C230,'IBNR+Freq'!$B$11:$J$350,9,FALSE)*10,O230*VLOOKUP($C230,'IBNR+Freq'!$B$11:$J$350,9,FALSE)),0)</f>
        <v>341880.46295058919</v>
      </c>
      <c r="T230" s="247">
        <f>+IFERROR(IF(D230=1,P230*VLOOKUP($C230,'IBNR+Freq'!$B$11:$J$350,9,FALSE)*10,P230*VLOOKUP($C230,'IBNR+Freq'!$B$11:$J$350,9,FALSE)),0)</f>
        <v>221670.88081634976</v>
      </c>
      <c r="U230" s="247">
        <f>+IFERROR(IF(D230=1,Q230*VLOOKUP($C230,'IBNR+Freq'!$B$11:$J$350,9,FALSE)*10,Q230*VLOOKUP($C230,'IBNR+Freq'!$B$11:$J$350,9,FALSE)),0)</f>
        <v>24262.484467461163</v>
      </c>
      <c r="V230" s="248">
        <f t="shared" si="71"/>
        <v>587813.82823440002</v>
      </c>
      <c r="W230" s="357">
        <f>+IFERROR(IF(D230=1,VLOOKUP(C230,'IBNR+Freq'!B$11:J$350,9,FALSE)*10,VLOOKUP(C230,'IBNR+Freq'!B$11:J$350,9,FALSE)),0)</f>
        <v>1364340</v>
      </c>
      <c r="X230" s="247">
        <f t="shared" si="72"/>
        <v>423643.69634521578</v>
      </c>
      <c r="Y230" s="247">
        <f t="shared" si="73"/>
        <v>274685.10633996245</v>
      </c>
      <c r="Z230" s="247">
        <f t="shared" si="74"/>
        <v>30065.036514821764</v>
      </c>
      <c r="AA230" s="229">
        <f>+IF($D230=1, _xlfn.XLOOKUP($W230,Credibility!B$12:B$112,Credibility!$E$12:$E$112,,-1,-2),_xlfn.XLOOKUP(X230*AA$4,Credibility!B$12:B$112,Credibility!$E$12:$E$112,,-1,-2))</f>
        <v>0.02</v>
      </c>
      <c r="AB230" s="225">
        <f>+IF($D230=1, _xlfn.XLOOKUP($W230,Credibility!C$12:C$112,Credibility!$E$12:$E$112,,-1,-2),_xlfn.XLOOKUP(Y230*AB$4,Credibility!C$12:C$112,Credibility!$E$12:$E$112,,-1,-2))</f>
        <v>0.08</v>
      </c>
      <c r="AC230" s="230">
        <f>+IF($D230=1, _xlfn.XLOOKUP($W230,Credibility!D$12:D$112,Credibility!$E$12:$E$112,,-1,-2),_xlfn.XLOOKUP(Z230*AC$4,Credibility!D$12:D$112,Credibility!$E$12:$E$112,,-1,-2))</f>
        <v>0.09</v>
      </c>
    </row>
    <row r="231" spans="2:29" x14ac:dyDescent="0.2">
      <c r="B231" s="474">
        <v>3</v>
      </c>
      <c r="C231" s="250">
        <v>921</v>
      </c>
      <c r="D231" s="250">
        <v>1</v>
      </c>
      <c r="E231" s="251">
        <f t="shared" si="64"/>
        <v>0.74150000000000005</v>
      </c>
      <c r="F231" s="245">
        <f>+IFERROR(VLOOKUP($C231,'PYV(Pre-Surcharge)'!$H$8:$M$350,2,FALSE),0)</f>
        <v>6.52</v>
      </c>
      <c r="G231" s="244">
        <f>+IFERROR(VLOOKUP($C231,'PYV(Pre-Surcharge)'!$H$8:$M571,4,FALSE),0)</f>
        <v>2.5070000000000001</v>
      </c>
      <c r="H231" s="244">
        <f>+IFERROR(VLOOKUP($C231,'PYV(Pre-Surcharge)'!$H$8:$M571,5,FALSE),0)</f>
        <v>2.2010000000000001</v>
      </c>
      <c r="I231" s="244">
        <f>+IFERROR(VLOOKUP($C231,'PYV(Pre-Surcharge)'!$H$8:$M571,6,FALSE),0)</f>
        <v>0.27300000000000002</v>
      </c>
      <c r="J231" s="245">
        <f t="shared" si="65"/>
        <v>4.9809999999999999</v>
      </c>
      <c r="K231" s="244">
        <f t="shared" si="66"/>
        <v>2.4333049708893797</v>
      </c>
      <c r="L231" s="244">
        <f t="shared" si="67"/>
        <v>2.1363000562136119</v>
      </c>
      <c r="M231" s="244">
        <f t="shared" si="68"/>
        <v>0.26497497289700866</v>
      </c>
      <c r="N231" s="295">
        <f t="shared" si="69"/>
        <v>4.8345799999999999</v>
      </c>
      <c r="O231" s="244">
        <f t="shared" si="75"/>
        <v>1.9636771115077296</v>
      </c>
      <c r="P231" s="244">
        <f t="shared" si="76"/>
        <v>1.7239941453643848</v>
      </c>
      <c r="Q231" s="244">
        <f t="shared" si="77"/>
        <v>0.213834803127886</v>
      </c>
      <c r="R231" s="245">
        <f t="shared" si="70"/>
        <v>3.9015060600000004</v>
      </c>
      <c r="S231" s="246">
        <f>+IFERROR(IF(D231=1,O231*VLOOKUP($C231,'IBNR+Freq'!$B$11:$J$350,9,FALSE)*10,O231*VLOOKUP($C231,'IBNR+Freq'!$B$11:$J$350,9,FALSE)),0)</f>
        <v>390869.92904561362</v>
      </c>
      <c r="T231" s="247">
        <f>+IFERROR(IF(D231=1,P231*VLOOKUP($C231,'IBNR+Freq'!$B$11:$J$350,9,FALSE)*10,P231*VLOOKUP($C231,'IBNR+Freq'!$B$11:$J$350,9,FALSE)),0)</f>
        <v>343161.03463478084</v>
      </c>
      <c r="U231" s="247">
        <f>+IFERROR(IF(D231=1,Q231*VLOOKUP($C231,'IBNR+Freq'!$B$11:$J$350,9,FALSE)*10,Q231*VLOOKUP($C231,'IBNR+Freq'!$B$11:$J$350,9,FALSE)),0)</f>
        <v>42563.817562605705</v>
      </c>
      <c r="V231" s="248">
        <f t="shared" si="71"/>
        <v>776594.78124300018</v>
      </c>
      <c r="W231" s="357">
        <f>+IFERROR(IF(D231=1,VLOOKUP(C231,'IBNR+Freq'!B$11:J$350,9,FALSE)*10,VLOOKUP(C231,'IBNR+Freq'!B$11:J$350,9,FALSE)),0)</f>
        <v>199050</v>
      </c>
      <c r="X231" s="247">
        <f t="shared" si="72"/>
        <v>484349.35445553105</v>
      </c>
      <c r="Y231" s="247">
        <f t="shared" si="73"/>
        <v>425230.52618931944</v>
      </c>
      <c r="Z231" s="247">
        <f t="shared" si="74"/>
        <v>52743.268355149572</v>
      </c>
      <c r="AA231" s="229">
        <f>+IF($D231=1, _xlfn.XLOOKUP($W231,Credibility!B$12:B$112,Credibility!$E$12:$E$112,,-1,-2),_xlfn.XLOOKUP(X231*AA$4,Credibility!B$12:B$112,Credibility!$E$12:$E$112,,-1,-2))</f>
        <v>0.01</v>
      </c>
      <c r="AB231" s="225">
        <f>+IF($D231=1, _xlfn.XLOOKUP($W231,Credibility!C$12:C$112,Credibility!$E$12:$E$112,,-1,-2),_xlfn.XLOOKUP(Y231*AB$4,Credibility!C$12:C$112,Credibility!$E$12:$E$112,,-1,-2))</f>
        <v>0.02</v>
      </c>
      <c r="AC231" s="230">
        <f>+IF($D231=1, _xlfn.XLOOKUP($W231,Credibility!D$12:D$112,Credibility!$E$12:$E$112,,-1,-2),_xlfn.XLOOKUP(Z231*AC$4,Credibility!D$12:D$112,Credibility!$E$12:$E$112,,-1,-2))</f>
        <v>0.03</v>
      </c>
    </row>
    <row r="232" spans="2:29" x14ac:dyDescent="0.2">
      <c r="B232" s="474">
        <v>3</v>
      </c>
      <c r="C232" s="250">
        <v>922</v>
      </c>
      <c r="D232" s="250">
        <v>1</v>
      </c>
      <c r="E232" s="251">
        <f t="shared" si="64"/>
        <v>0.74150000000000005</v>
      </c>
      <c r="F232" s="245">
        <f>+IFERROR(VLOOKUP($C232,'PYV(Pre-Surcharge)'!$H$8:$M$350,2,FALSE),0)</f>
        <v>3.08</v>
      </c>
      <c r="G232" s="244">
        <f>+IFERROR(VLOOKUP($C232,'PYV(Pre-Surcharge)'!$H$8:$M572,4,FALSE),0)</f>
        <v>1.139</v>
      </c>
      <c r="H232" s="244">
        <f>+IFERROR(VLOOKUP($C232,'PYV(Pre-Surcharge)'!$H$8:$M572,5,FALSE),0)</f>
        <v>1.0449999999999999</v>
      </c>
      <c r="I232" s="244">
        <f>+IFERROR(VLOOKUP($C232,'PYV(Pre-Surcharge)'!$H$8:$M572,6,FALSE),0)</f>
        <v>9.4E-2</v>
      </c>
      <c r="J232" s="245">
        <f t="shared" si="65"/>
        <v>2.278</v>
      </c>
      <c r="K232" s="244">
        <f t="shared" si="66"/>
        <v>1.1419100000000002</v>
      </c>
      <c r="L232" s="244">
        <f t="shared" si="67"/>
        <v>1.0476698419666375</v>
      </c>
      <c r="M232" s="244">
        <f t="shared" si="68"/>
        <v>9.4240158033362623E-2</v>
      </c>
      <c r="N232" s="295">
        <f t="shared" si="69"/>
        <v>2.2838200000000004</v>
      </c>
      <c r="O232" s="244">
        <f t="shared" si="75"/>
        <v>0.92152137000000023</v>
      </c>
      <c r="P232" s="244">
        <f t="shared" si="76"/>
        <v>0.8454695624670765</v>
      </c>
      <c r="Q232" s="244">
        <f t="shared" si="77"/>
        <v>7.6051807532923635E-2</v>
      </c>
      <c r="R232" s="245">
        <f t="shared" si="70"/>
        <v>1.8430427400000005</v>
      </c>
      <c r="S232" s="246">
        <f>+IFERROR(IF(D232=1,O232*VLOOKUP($C232,'IBNR+Freq'!$B$11:$J$350,9,FALSE)*10,O232*VLOOKUP($C232,'IBNR+Freq'!$B$11:$J$350,9,FALSE)),0)</f>
        <v>2385938.6247081007</v>
      </c>
      <c r="T232" s="247">
        <f>+IFERROR(IF(D232=1,P232*VLOOKUP($C232,'IBNR+Freq'!$B$11:$J$350,9,FALSE)*10,P232*VLOOKUP($C232,'IBNR+Freq'!$B$11:$J$350,9,FALSE)),0)</f>
        <v>2189030.6082703816</v>
      </c>
      <c r="U232" s="247">
        <f>+IFERROR(IF(D232=1,Q232*VLOOKUP($C232,'IBNR+Freq'!$B$11:$J$350,9,FALSE)*10,Q232*VLOOKUP($C232,'IBNR+Freq'!$B$11:$J$350,9,FALSE)),0)</f>
        <v>196908.01643771859</v>
      </c>
      <c r="V232" s="248">
        <f t="shared" si="71"/>
        <v>4771877.2494162004</v>
      </c>
      <c r="W232" s="357">
        <f>+IFERROR(IF(D232=1,VLOOKUP(C232,'IBNR+Freq'!B$11:J$350,9,FALSE)*10,VLOOKUP(C232,'IBNR+Freq'!B$11:J$350,9,FALSE)),0)</f>
        <v>2589130</v>
      </c>
      <c r="X232" s="247">
        <f t="shared" si="72"/>
        <v>2956553.4383000005</v>
      </c>
      <c r="Y232" s="247">
        <f t="shared" si="73"/>
        <v>2712553.4179310803</v>
      </c>
      <c r="Z232" s="247">
        <f t="shared" si="74"/>
        <v>244000.02036892017</v>
      </c>
      <c r="AA232" s="229">
        <f>+IF($D232=1, _xlfn.XLOOKUP($W232,Credibility!B$12:B$112,Credibility!$E$12:$E$112,,-1,-2),_xlfn.XLOOKUP(X232*AA$4,Credibility!B$12:B$112,Credibility!$E$12:$E$112,,-1,-2))</f>
        <v>0.04</v>
      </c>
      <c r="AB232" s="225">
        <f>+IF($D232=1, _xlfn.XLOOKUP($W232,Credibility!C$12:C$112,Credibility!$E$12:$E$112,,-1,-2),_xlfn.XLOOKUP(Y232*AB$4,Credibility!C$12:C$112,Credibility!$E$12:$E$112,,-1,-2))</f>
        <v>0.12</v>
      </c>
      <c r="AC232" s="230">
        <f>+IF($D232=1, _xlfn.XLOOKUP($W232,Credibility!D$12:D$112,Credibility!$E$12:$E$112,,-1,-2),_xlfn.XLOOKUP(Z232*AC$4,Credibility!D$12:D$112,Credibility!$E$12:$E$112,,-1,-2))</f>
        <v>0.14000000000000001</v>
      </c>
    </row>
    <row r="233" spans="2:29" x14ac:dyDescent="0.2">
      <c r="B233" s="474">
        <v>3</v>
      </c>
      <c r="C233" s="250">
        <v>923</v>
      </c>
      <c r="D233" s="250">
        <v>1</v>
      </c>
      <c r="E233" s="251">
        <f t="shared" si="64"/>
        <v>0.74150000000000005</v>
      </c>
      <c r="F233" s="245">
        <f>+IFERROR(VLOOKUP($C233,'PYV(Pre-Surcharge)'!$H$8:$M$350,2,FALSE),0)</f>
        <v>3.14</v>
      </c>
      <c r="G233" s="244">
        <f>+IFERROR(VLOOKUP($C233,'PYV(Pre-Surcharge)'!$H$8:$M573,4,FALSE),0)</f>
        <v>1.4930000000000001</v>
      </c>
      <c r="H233" s="244">
        <f>+IFERROR(VLOOKUP($C233,'PYV(Pre-Surcharge)'!$H$8:$M573,5,FALSE),0)</f>
        <v>0.81</v>
      </c>
      <c r="I233" s="244">
        <f>+IFERROR(VLOOKUP($C233,'PYV(Pre-Surcharge)'!$H$8:$M573,6,FALSE),0)</f>
        <v>9.4E-2</v>
      </c>
      <c r="J233" s="245">
        <f t="shared" si="65"/>
        <v>2.3969999999999998</v>
      </c>
      <c r="K233" s="244">
        <f t="shared" si="66"/>
        <v>1.4502156153525243</v>
      </c>
      <c r="L233" s="244">
        <f t="shared" si="67"/>
        <v>0.78678811013767225</v>
      </c>
      <c r="M233" s="244">
        <f t="shared" si="68"/>
        <v>9.1306274509803928E-2</v>
      </c>
      <c r="N233" s="295">
        <f t="shared" si="69"/>
        <v>2.3283100000000005</v>
      </c>
      <c r="O233" s="244">
        <f t="shared" si="75"/>
        <v>1.1703240015894871</v>
      </c>
      <c r="P233" s="244">
        <f t="shared" si="76"/>
        <v>0.63493800488110153</v>
      </c>
      <c r="Q233" s="244">
        <f t="shared" si="77"/>
        <v>7.3684163529411775E-2</v>
      </c>
      <c r="R233" s="245">
        <f t="shared" si="70"/>
        <v>1.8789461700000005</v>
      </c>
      <c r="S233" s="246">
        <f>+IFERROR(IF(D233=1,O233*VLOOKUP($C233,'IBNR+Freq'!$B$11:$J$350,9,FALSE)*10,O233*VLOOKUP($C233,'IBNR+Freq'!$B$11:$J$350,9,FALSE)),0)</f>
        <v>53928.529993243566</v>
      </c>
      <c r="T233" s="247">
        <f>+IFERROR(IF(D233=1,P233*VLOOKUP($C233,'IBNR+Freq'!$B$11:$J$350,9,FALSE)*10,P233*VLOOKUP($C233,'IBNR+Freq'!$B$11:$J$350,9,FALSE)),0)</f>
        <v>29257.943264921159</v>
      </c>
      <c r="U233" s="247">
        <f>+IFERROR(IF(D233=1,Q233*VLOOKUP($C233,'IBNR+Freq'!$B$11:$J$350,9,FALSE)*10,Q233*VLOOKUP($C233,'IBNR+Freq'!$B$11:$J$350,9,FALSE)),0)</f>
        <v>3395.3662554352945</v>
      </c>
      <c r="V233" s="248">
        <f t="shared" si="71"/>
        <v>86581.839513600018</v>
      </c>
      <c r="W233" s="357">
        <f>+IFERROR(IF(D233=1,VLOOKUP(C233,'IBNR+Freq'!B$11:J$350,9,FALSE)*10,VLOOKUP(C233,'IBNR+Freq'!B$11:J$350,9,FALSE)),0)</f>
        <v>46080</v>
      </c>
      <c r="X233" s="247">
        <f t="shared" si="72"/>
        <v>66825.935555444317</v>
      </c>
      <c r="Y233" s="247">
        <f t="shared" si="73"/>
        <v>36255.196115143939</v>
      </c>
      <c r="Z233" s="247">
        <f t="shared" si="74"/>
        <v>4207.3931294117647</v>
      </c>
      <c r="AA233" s="229">
        <f>+IF($D233=1, _xlfn.XLOOKUP($W233,Credibility!B$12:B$112,Credibility!$E$12:$E$112,,-1,-2),_xlfn.XLOOKUP(X233*AA$4,Credibility!B$12:B$112,Credibility!$E$12:$E$112,,-1,-2))</f>
        <v>0</v>
      </c>
      <c r="AB233" s="225">
        <f>+IF($D233=1, _xlfn.XLOOKUP($W233,Credibility!C$12:C$112,Credibility!$E$12:$E$112,,-1,-2),_xlfn.XLOOKUP(Y233*AB$4,Credibility!C$12:C$112,Credibility!$E$12:$E$112,,-1,-2))</f>
        <v>0.01</v>
      </c>
      <c r="AC233" s="230">
        <f>+IF($D233=1, _xlfn.XLOOKUP($W233,Credibility!D$12:D$112,Credibility!$E$12:$E$112,,-1,-2),_xlfn.XLOOKUP(Z233*AC$4,Credibility!D$12:D$112,Credibility!$E$12:$E$112,,-1,-2))</f>
        <v>0.01</v>
      </c>
    </row>
    <row r="234" spans="2:29" x14ac:dyDescent="0.2">
      <c r="B234" s="474">
        <v>3</v>
      </c>
      <c r="C234" s="250">
        <v>924</v>
      </c>
      <c r="D234" s="250">
        <v>1</v>
      </c>
      <c r="E234" s="251">
        <f t="shared" si="64"/>
        <v>0.74150000000000005</v>
      </c>
      <c r="F234" s="245">
        <f>+IFERROR(VLOOKUP($C234,'PYV(Pre-Surcharge)'!$H$8:$M$350,2,FALSE),0)</f>
        <v>4.32</v>
      </c>
      <c r="G234" s="244">
        <f>+IFERROR(VLOOKUP($C234,'PYV(Pre-Surcharge)'!$H$8:$M574,4,FALSE),0)</f>
        <v>1.4690000000000001</v>
      </c>
      <c r="H234" s="244">
        <f>+IFERROR(VLOOKUP($C234,'PYV(Pre-Surcharge)'!$H$8:$M574,5,FALSE),0)</f>
        <v>1.571</v>
      </c>
      <c r="I234" s="244">
        <f>+IFERROR(VLOOKUP($C234,'PYV(Pre-Surcharge)'!$H$8:$M574,6,FALSE),0)</f>
        <v>0.155</v>
      </c>
      <c r="J234" s="245">
        <f t="shared" si="65"/>
        <v>3.1949999999999998</v>
      </c>
      <c r="K234" s="244">
        <f t="shared" si="66"/>
        <v>1.4728069859154933</v>
      </c>
      <c r="L234" s="244">
        <f t="shared" si="67"/>
        <v>1.5750713239436622</v>
      </c>
      <c r="M234" s="244">
        <f t="shared" si="68"/>
        <v>0.15540169014084509</v>
      </c>
      <c r="N234" s="295">
        <f t="shared" si="69"/>
        <v>3.2032800000000008</v>
      </c>
      <c r="O234" s="244">
        <f t="shared" si="75"/>
        <v>1.1885552376338031</v>
      </c>
      <c r="P234" s="244">
        <f t="shared" si="76"/>
        <v>1.2710825584225356</v>
      </c>
      <c r="Q234" s="244">
        <f t="shared" si="77"/>
        <v>0.125409163943662</v>
      </c>
      <c r="R234" s="245">
        <f t="shared" si="70"/>
        <v>2.585046960000001</v>
      </c>
      <c r="S234" s="246">
        <f>+IFERROR(IF(D234=1,O234*VLOOKUP($C234,'IBNR+Freq'!$B$11:$J$350,9,FALSE)*10,O234*VLOOKUP($C234,'IBNR+Freq'!$B$11:$J$350,9,FALSE)),0)</f>
        <v>8620507.9396913406</v>
      </c>
      <c r="T234" s="247">
        <f>+IFERROR(IF(D234=1,P234*VLOOKUP($C234,'IBNR+Freq'!$B$11:$J$350,9,FALSE)*10,P234*VLOOKUP($C234,'IBNR+Freq'!$B$11:$J$350,9,FALSE)),0)</f>
        <v>9219072.8204595614</v>
      </c>
      <c r="U234" s="247">
        <f>+IFERROR(IF(D234=1,Q234*VLOOKUP($C234,'IBNR+Freq'!$B$11:$J$350,9,FALSE)*10,Q234*VLOOKUP($C234,'IBNR+Freq'!$B$11:$J$350,9,FALSE)),0)</f>
        <v>909583.8874419044</v>
      </c>
      <c r="V234" s="248">
        <f t="shared" si="71"/>
        <v>18749164.647592805</v>
      </c>
      <c r="W234" s="357">
        <f>+IFERROR(IF(D234=1,VLOOKUP(C234,'IBNR+Freq'!B$11:J$350,9,FALSE)*10,VLOOKUP(C234,'IBNR+Freq'!B$11:J$350,9,FALSE)),0)</f>
        <v>7252930</v>
      </c>
      <c r="X234" s="247">
        <f t="shared" si="72"/>
        <v>10682165.972356059</v>
      </c>
      <c r="Y234" s="247">
        <f t="shared" si="73"/>
        <v>11423882.057570705</v>
      </c>
      <c r="Z234" s="247">
        <f t="shared" si="74"/>
        <v>1127117.5804732395</v>
      </c>
      <c r="AA234" s="229">
        <f>+IF($D234=1, _xlfn.XLOOKUP($W234,Credibility!B$12:B$112,Credibility!$E$12:$E$112,,-1,-2),_xlfn.XLOOKUP(X234*AA$4,Credibility!B$12:B$112,Credibility!$E$12:$E$112,,-1,-2))</f>
        <v>7.0000000000000007E-2</v>
      </c>
      <c r="AB234" s="225">
        <f>+IF($D234=1, _xlfn.XLOOKUP($W234,Credibility!C$12:C$112,Credibility!$E$12:$E$112,,-1,-2),_xlfn.XLOOKUP(Y234*AB$4,Credibility!C$12:C$112,Credibility!$E$12:$E$112,,-1,-2))</f>
        <v>0.24</v>
      </c>
      <c r="AC234" s="230">
        <f>+IF($D234=1, _xlfn.XLOOKUP($W234,Credibility!D$12:D$112,Credibility!$E$12:$E$112,,-1,-2),_xlfn.XLOOKUP(Z234*AC$4,Credibility!D$12:D$112,Credibility!$E$12:$E$112,,-1,-2))</f>
        <v>0.28000000000000003</v>
      </c>
    </row>
    <row r="235" spans="2:29" x14ac:dyDescent="0.2">
      <c r="B235" s="474">
        <v>3</v>
      </c>
      <c r="C235" s="250">
        <v>925</v>
      </c>
      <c r="D235" s="250">
        <v>1</v>
      </c>
      <c r="E235" s="251">
        <f t="shared" si="64"/>
        <v>0.74150000000000005</v>
      </c>
      <c r="F235" s="245">
        <f>+IFERROR(VLOOKUP($C235,'PYV(Pre-Surcharge)'!$H$8:$M$350,2,FALSE),0)</f>
        <v>3.03</v>
      </c>
      <c r="G235" s="244">
        <f>+IFERROR(VLOOKUP($C235,'PYV(Pre-Surcharge)'!$H$8:$M575,4,FALSE),0)</f>
        <v>0.96</v>
      </c>
      <c r="H235" s="244">
        <f>+IFERROR(VLOOKUP($C235,'PYV(Pre-Surcharge)'!$H$8:$M575,5,FALSE),0)</f>
        <v>1.1519999999999999</v>
      </c>
      <c r="I235" s="244">
        <f>+IFERROR(VLOOKUP($C235,'PYV(Pre-Surcharge)'!$H$8:$M575,6,FALSE),0)</f>
        <v>0.13</v>
      </c>
      <c r="J235" s="245">
        <f t="shared" si="65"/>
        <v>2.242</v>
      </c>
      <c r="K235" s="244">
        <f t="shared" si="66"/>
        <v>0.96203175735950042</v>
      </c>
      <c r="L235" s="244">
        <f t="shared" si="67"/>
        <v>1.1544381088314006</v>
      </c>
      <c r="M235" s="244">
        <f t="shared" si="68"/>
        <v>0.13027513380909905</v>
      </c>
      <c r="N235" s="295">
        <f t="shared" si="69"/>
        <v>2.2467450000000002</v>
      </c>
      <c r="O235" s="244">
        <f t="shared" si="75"/>
        <v>0.77635962818911686</v>
      </c>
      <c r="P235" s="244">
        <f t="shared" si="76"/>
        <v>0.93163155382694041</v>
      </c>
      <c r="Q235" s="244">
        <f t="shared" si="77"/>
        <v>0.10513203298394294</v>
      </c>
      <c r="R235" s="245">
        <f t="shared" si="70"/>
        <v>1.8131232150000001</v>
      </c>
      <c r="S235" s="246">
        <f>+IFERROR(IF(D235=1,O235*VLOOKUP($C235,'IBNR+Freq'!$B$11:$J$350,9,FALSE)*10,O235*VLOOKUP($C235,'IBNR+Freq'!$B$11:$J$350,9,FALSE)),0)</f>
        <v>2527896.8217503014</v>
      </c>
      <c r="T235" s="247">
        <f>+IFERROR(IF(D235=1,P235*VLOOKUP($C235,'IBNR+Freq'!$B$11:$J$350,9,FALSE)*10,P235*VLOOKUP($C235,'IBNR+Freq'!$B$11:$J$350,9,FALSE)),0)</f>
        <v>3033476.1861003619</v>
      </c>
      <c r="U235" s="247">
        <f>+IFERROR(IF(D235=1,Q235*VLOOKUP($C235,'IBNR+Freq'!$B$11:$J$350,9,FALSE)*10,Q235*VLOOKUP($C235,'IBNR+Freq'!$B$11:$J$350,9,FALSE)),0)</f>
        <v>342319.36127868679</v>
      </c>
      <c r="V235" s="248">
        <f t="shared" si="71"/>
        <v>5903692.3691293504</v>
      </c>
      <c r="W235" s="357">
        <f>+IFERROR(IF(D235=1,VLOOKUP(C235,'IBNR+Freq'!B$11:J$350,9,FALSE)*10,VLOOKUP(C235,'IBNR+Freq'!B$11:J$350,9,FALSE)),0)</f>
        <v>3256090</v>
      </c>
      <c r="X235" s="247">
        <f t="shared" si="72"/>
        <v>3132461.9848206956</v>
      </c>
      <c r="Y235" s="247">
        <f t="shared" si="73"/>
        <v>3758954.3817848354</v>
      </c>
      <c r="Z235" s="247">
        <f t="shared" si="74"/>
        <v>424187.56044446933</v>
      </c>
      <c r="AA235" s="229">
        <f>+IF($D235=1, _xlfn.XLOOKUP($W235,Credibility!B$12:B$112,Credibility!$E$12:$E$112,,-1,-2),_xlfn.XLOOKUP(X235*AA$4,Credibility!B$12:B$112,Credibility!$E$12:$E$112,,-1,-2))</f>
        <v>0.04</v>
      </c>
      <c r="AB235" s="225">
        <f>+IF($D235=1, _xlfn.XLOOKUP($W235,Credibility!C$12:C$112,Credibility!$E$12:$E$112,,-1,-2),_xlfn.XLOOKUP(Y235*AB$4,Credibility!C$12:C$112,Credibility!$E$12:$E$112,,-1,-2))</f>
        <v>0.14000000000000001</v>
      </c>
      <c r="AC235" s="230">
        <f>+IF($D235=1, _xlfn.XLOOKUP($W235,Credibility!D$12:D$112,Credibility!$E$12:$E$112,,-1,-2),_xlfn.XLOOKUP(Z235*AC$4,Credibility!D$12:D$112,Credibility!$E$12:$E$112,,-1,-2))</f>
        <v>0.16</v>
      </c>
    </row>
    <row r="236" spans="2:29" x14ac:dyDescent="0.2">
      <c r="B236" s="474">
        <v>3</v>
      </c>
      <c r="C236" s="250">
        <v>926</v>
      </c>
      <c r="D236" s="250">
        <v>1</v>
      </c>
      <c r="E236" s="251">
        <f t="shared" si="64"/>
        <v>0.74150000000000005</v>
      </c>
      <c r="F236" s="245">
        <f>+IFERROR(VLOOKUP($C236,'PYV(Pre-Surcharge)'!$H$8:$M$350,2,FALSE),0)</f>
        <v>3.42</v>
      </c>
      <c r="G236" s="244">
        <f>+IFERROR(VLOOKUP($C236,'PYV(Pre-Surcharge)'!$H$8:$M576,4,FALSE),0)</f>
        <v>1.3560000000000001</v>
      </c>
      <c r="H236" s="244">
        <f>+IFERROR(VLOOKUP($C236,'PYV(Pre-Surcharge)'!$H$8:$M576,5,FALSE),0)</f>
        <v>1.0740000000000001</v>
      </c>
      <c r="I236" s="244">
        <f>+IFERROR(VLOOKUP($C236,'PYV(Pre-Surcharge)'!$H$8:$M576,6,FALSE),0)</f>
        <v>9.8000000000000004E-2</v>
      </c>
      <c r="J236" s="245">
        <f t="shared" si="65"/>
        <v>2.528</v>
      </c>
      <c r="K236" s="244">
        <f t="shared" si="66"/>
        <v>1.3602535917721519</v>
      </c>
      <c r="L236" s="244">
        <f t="shared" si="67"/>
        <v>1.0773689952531647</v>
      </c>
      <c r="M236" s="244">
        <f t="shared" si="68"/>
        <v>9.8307412974683539E-2</v>
      </c>
      <c r="N236" s="295">
        <f t="shared" si="69"/>
        <v>2.53593</v>
      </c>
      <c r="O236" s="244">
        <f t="shared" si="75"/>
        <v>1.0977246485601266</v>
      </c>
      <c r="P236" s="244">
        <f t="shared" si="76"/>
        <v>0.86943677916930395</v>
      </c>
      <c r="Q236" s="244">
        <f t="shared" si="77"/>
        <v>7.9334082270569622E-2</v>
      </c>
      <c r="R236" s="245">
        <f t="shared" si="70"/>
        <v>2.0464955100000002</v>
      </c>
      <c r="S236" s="246">
        <f>+IFERROR(IF(D236=1,O236*VLOOKUP($C236,'IBNR+Freq'!$B$11:$J$350,9,FALSE)*10,O236*VLOOKUP($C236,'IBNR+Freq'!$B$11:$J$350,9,FALSE)),0)</f>
        <v>1172007.6755281906</v>
      </c>
      <c r="T236" s="247">
        <f>+IFERROR(IF(D236=1,P236*VLOOKUP($C236,'IBNR+Freq'!$B$11:$J$350,9,FALSE)*10,P236*VLOOKUP($C236,'IBNR+Freq'!$B$11:$J$350,9,FALSE)),0)</f>
        <v>928271.5660156908</v>
      </c>
      <c r="U236" s="247">
        <f>+IFERROR(IF(D236=1,Q236*VLOOKUP($C236,'IBNR+Freq'!$B$11:$J$350,9,FALSE)*10,Q236*VLOOKUP($C236,'IBNR+Freq'!$B$11:$J$350,9,FALSE)),0)</f>
        <v>84702.619617819073</v>
      </c>
      <c r="V236" s="248">
        <f t="shared" si="71"/>
        <v>2184981.8611617004</v>
      </c>
      <c r="W236" s="357">
        <f>+IFERROR(IF(D236=1,VLOOKUP(C236,'IBNR+Freq'!B$11:J$350,9,FALSE)*10,VLOOKUP(C236,'IBNR+Freq'!B$11:J$350,9,FALSE)),0)</f>
        <v>1067670</v>
      </c>
      <c r="X236" s="247">
        <f t="shared" si="72"/>
        <v>1452301.9523273734</v>
      </c>
      <c r="Y236" s="247">
        <f t="shared" si="73"/>
        <v>1150274.5551619462</v>
      </c>
      <c r="Z236" s="247">
        <f t="shared" si="74"/>
        <v>104959.87561068038</v>
      </c>
      <c r="AA236" s="229">
        <f>+IF($D236=1, _xlfn.XLOOKUP($W236,Credibility!B$12:B$112,Credibility!$E$12:$E$112,,-1,-2),_xlfn.XLOOKUP(X236*AA$4,Credibility!B$12:B$112,Credibility!$E$12:$E$112,,-1,-2))</f>
        <v>0.02</v>
      </c>
      <c r="AB236" s="225">
        <f>+IF($D236=1, _xlfn.XLOOKUP($W236,Credibility!C$12:C$112,Credibility!$E$12:$E$112,,-1,-2),_xlfn.XLOOKUP(Y236*AB$4,Credibility!C$12:C$112,Credibility!$E$12:$E$112,,-1,-2))</f>
        <v>7.0000000000000007E-2</v>
      </c>
      <c r="AC236" s="230">
        <f>+IF($D236=1, _xlfn.XLOOKUP($W236,Credibility!D$12:D$112,Credibility!$E$12:$E$112,,-1,-2),_xlfn.XLOOKUP(Z236*AC$4,Credibility!D$12:D$112,Credibility!$E$12:$E$112,,-1,-2))</f>
        <v>0.08</v>
      </c>
    </row>
    <row r="237" spans="2:29" x14ac:dyDescent="0.2">
      <c r="B237" s="474">
        <v>3</v>
      </c>
      <c r="C237" s="250">
        <v>927</v>
      </c>
      <c r="D237" s="250">
        <v>1</v>
      </c>
      <c r="E237" s="251">
        <f t="shared" si="64"/>
        <v>0.74150000000000005</v>
      </c>
      <c r="F237" s="245">
        <f>+IFERROR(VLOOKUP($C237,'PYV(Pre-Surcharge)'!$H$8:$M$350,2,FALSE),0)</f>
        <v>1.37</v>
      </c>
      <c r="G237" s="244">
        <f>+IFERROR(VLOOKUP($C237,'PYV(Pre-Surcharge)'!$H$8:$M577,4,FALSE),0)</f>
        <v>0.41799999999999998</v>
      </c>
      <c r="H237" s="244">
        <f>+IFERROR(VLOOKUP($C237,'PYV(Pre-Surcharge)'!$H$8:$M577,5,FALSE),0)</f>
        <v>0.53</v>
      </c>
      <c r="I237" s="244">
        <f>+IFERROR(VLOOKUP($C237,'PYV(Pre-Surcharge)'!$H$8:$M577,6,FALSE),0)</f>
        <v>6.8000000000000005E-2</v>
      </c>
      <c r="J237" s="245">
        <f t="shared" si="65"/>
        <v>1.016</v>
      </c>
      <c r="K237" s="244">
        <f t="shared" si="66"/>
        <v>0.41794034448818901</v>
      </c>
      <c r="L237" s="244">
        <f t="shared" si="67"/>
        <v>0.52992436023622058</v>
      </c>
      <c r="M237" s="244">
        <f t="shared" si="68"/>
        <v>6.7990295275590557E-2</v>
      </c>
      <c r="N237" s="295">
        <f t="shared" si="69"/>
        <v>1.0158550000000002</v>
      </c>
      <c r="O237" s="244">
        <f t="shared" si="75"/>
        <v>0.33727785800196858</v>
      </c>
      <c r="P237" s="244">
        <f t="shared" si="76"/>
        <v>0.42764895871063002</v>
      </c>
      <c r="Q237" s="244">
        <f t="shared" si="77"/>
        <v>5.4868168287401584E-2</v>
      </c>
      <c r="R237" s="245">
        <f t="shared" si="70"/>
        <v>0.81979498500000025</v>
      </c>
      <c r="S237" s="246">
        <f>+IFERROR(IF(D237=1,O237*VLOOKUP($C237,'IBNR+Freq'!$B$11:$J$350,9,FALSE)*10,O237*VLOOKUP($C237,'IBNR+Freq'!$B$11:$J$350,9,FALSE)),0)</f>
        <v>1831186.0472286679</v>
      </c>
      <c r="T237" s="247">
        <f>+IFERROR(IF(D237=1,P237*VLOOKUP($C237,'IBNR+Freq'!$B$11:$J$350,9,FALSE)*10,P237*VLOOKUP($C237,'IBNR+Freq'!$B$11:$J$350,9,FALSE)),0)</f>
        <v>2321838.768017211</v>
      </c>
      <c r="U237" s="247">
        <f>+IFERROR(IF(D237=1,Q237*VLOOKUP($C237,'IBNR+Freq'!$B$11:$J$350,9,FALSE)*10,Q237*VLOOKUP($C237,'IBNR+Freq'!$B$11:$J$350,9,FALSE)),0)</f>
        <v>297896.29476447229</v>
      </c>
      <c r="V237" s="248">
        <f t="shared" si="71"/>
        <v>4450921.1100103511</v>
      </c>
      <c r="W237" s="357">
        <f>+IFERROR(IF(D237=1,VLOOKUP(C237,'IBNR+Freq'!B$11:J$350,9,FALSE)*10,VLOOKUP(C237,'IBNR+Freq'!B$11:J$350,9,FALSE)),0)</f>
        <v>5429310</v>
      </c>
      <c r="X237" s="247">
        <f t="shared" si="72"/>
        <v>2269127.6917331694</v>
      </c>
      <c r="Y237" s="247">
        <f t="shared" si="73"/>
        <v>2877123.6282741148</v>
      </c>
      <c r="Z237" s="247">
        <f t="shared" si="74"/>
        <v>369140.39004271658</v>
      </c>
      <c r="AA237" s="229">
        <f>+IF($D237=1, _xlfn.XLOOKUP($W237,Credibility!B$12:B$112,Credibility!$E$12:$E$112,,-1,-2),_xlfn.XLOOKUP(X237*AA$4,Credibility!B$12:B$112,Credibility!$E$12:$E$112,,-1,-2))</f>
        <v>0.06</v>
      </c>
      <c r="AB237" s="225">
        <f>+IF($D237=1, _xlfn.XLOOKUP($W237,Credibility!C$12:C$112,Credibility!$E$12:$E$112,,-1,-2),_xlfn.XLOOKUP(Y237*AB$4,Credibility!C$12:C$112,Credibility!$E$12:$E$112,,-1,-2))</f>
        <v>0.2</v>
      </c>
      <c r="AC237" s="230">
        <f>+IF($D237=1, _xlfn.XLOOKUP($W237,Credibility!D$12:D$112,Credibility!$E$12:$E$112,,-1,-2),_xlfn.XLOOKUP(Z237*AC$4,Credibility!D$12:D$112,Credibility!$E$12:$E$112,,-1,-2))</f>
        <v>0.23</v>
      </c>
    </row>
    <row r="238" spans="2:29" x14ac:dyDescent="0.2">
      <c r="B238" s="474">
        <v>3</v>
      </c>
      <c r="C238" s="250">
        <v>928</v>
      </c>
      <c r="D238" s="250">
        <v>1</v>
      </c>
      <c r="E238" s="251">
        <f t="shared" si="64"/>
        <v>0.74150000000000005</v>
      </c>
      <c r="F238" s="245">
        <f>+IFERROR(VLOOKUP($C238,'PYV(Pre-Surcharge)'!$H$8:$M$350,2,FALSE),0)</f>
        <v>3.26</v>
      </c>
      <c r="G238" s="244">
        <f>+IFERROR(VLOOKUP($C238,'PYV(Pre-Surcharge)'!$H$8:$M578,4,FALSE),0)</f>
        <v>1.0329999999999999</v>
      </c>
      <c r="H238" s="244">
        <f>+IFERROR(VLOOKUP($C238,'PYV(Pre-Surcharge)'!$H$8:$M578,5,FALSE),0)</f>
        <v>1.2210000000000001</v>
      </c>
      <c r="I238" s="244">
        <f>+IFERROR(VLOOKUP($C238,'PYV(Pre-Surcharge)'!$H$8:$M578,6,FALSE),0)</f>
        <v>0.159</v>
      </c>
      <c r="J238" s="245">
        <f t="shared" si="65"/>
        <v>2.4129999999999998</v>
      </c>
      <c r="K238" s="244">
        <f t="shared" si="66"/>
        <v>1.0348365395772898</v>
      </c>
      <c r="L238" s="244">
        <f t="shared" si="67"/>
        <v>1.2231707791131374</v>
      </c>
      <c r="M238" s="244">
        <f t="shared" si="68"/>
        <v>0.15928268130957315</v>
      </c>
      <c r="N238" s="295">
        <f t="shared" si="69"/>
        <v>2.4172900000000004</v>
      </c>
      <c r="O238" s="244">
        <f t="shared" si="75"/>
        <v>0.83511308743887291</v>
      </c>
      <c r="P238" s="244">
        <f t="shared" si="76"/>
        <v>0.98709881874430194</v>
      </c>
      <c r="Q238" s="244">
        <f t="shared" si="77"/>
        <v>0.12854112381682553</v>
      </c>
      <c r="R238" s="245">
        <f t="shared" si="70"/>
        <v>1.9507530300000004</v>
      </c>
      <c r="S238" s="246">
        <f>+IFERROR(IF(D238=1,O238*VLOOKUP($C238,'IBNR+Freq'!$B$11:$J$350,9,FALSE)*10,O238*VLOOKUP($C238,'IBNR+Freq'!$B$11:$J$350,9,FALSE)),0)</f>
        <v>11620014.032550711</v>
      </c>
      <c r="T238" s="247">
        <f>+IFERROR(IF(D238=1,P238*VLOOKUP($C238,'IBNR+Freq'!$B$11:$J$350,9,FALSE)*10,P238*VLOOKUP($C238,'IBNR+Freq'!$B$11:$J$350,9,FALSE)),0)</f>
        <v>13734789.093653841</v>
      </c>
      <c r="U238" s="247">
        <f>+IFERROR(IF(D238=1,Q238*VLOOKUP($C238,'IBNR+Freq'!$B$11:$J$350,9,FALSE)*10,Q238*VLOOKUP($C238,'IBNR+Freq'!$B$11:$J$350,9,FALSE)),0)</f>
        <v>1788559.7591244555</v>
      </c>
      <c r="V238" s="248">
        <f t="shared" si="71"/>
        <v>27143362.885329004</v>
      </c>
      <c r="W238" s="357">
        <f>+IFERROR(IF(D238=1,VLOOKUP(C238,'IBNR+Freq'!B$11:J$350,9,FALSE)*10,VLOOKUP(C238,'IBNR+Freq'!B$11:J$350,9,FALSE)),0)</f>
        <v>13914300</v>
      </c>
      <c r="X238" s="247">
        <f t="shared" si="72"/>
        <v>14399026.062640283</v>
      </c>
      <c r="Y238" s="247">
        <f t="shared" si="73"/>
        <v>17019565.171813928</v>
      </c>
      <c r="Z238" s="247">
        <f t="shared" si="74"/>
        <v>2216307.0125457938</v>
      </c>
      <c r="AA238" s="229">
        <f>+IF($D238=1, _xlfn.XLOOKUP($W238,Credibility!B$12:B$112,Credibility!$E$12:$E$112,,-1,-2),_xlfn.XLOOKUP(X238*AA$4,Credibility!B$12:B$112,Credibility!$E$12:$E$112,,-1,-2))</f>
        <v>0.11</v>
      </c>
      <c r="AB238" s="225">
        <f>+IF($D238=1, _xlfn.XLOOKUP($W238,Credibility!C$12:C$112,Credibility!$E$12:$E$112,,-1,-2),_xlfn.XLOOKUP(Y238*AB$4,Credibility!C$12:C$112,Credibility!$E$12:$E$112,,-1,-2))</f>
        <v>0.37</v>
      </c>
      <c r="AC238" s="230">
        <f>+IF($D238=1, _xlfn.XLOOKUP($W238,Credibility!D$12:D$112,Credibility!$E$12:$E$112,,-1,-2),_xlfn.XLOOKUP(Z238*AC$4,Credibility!D$12:D$112,Credibility!$E$12:$E$112,,-1,-2))</f>
        <v>0.43</v>
      </c>
    </row>
    <row r="239" spans="2:29" x14ac:dyDescent="0.2">
      <c r="B239" s="474">
        <v>3</v>
      </c>
      <c r="C239" s="250">
        <v>929</v>
      </c>
      <c r="D239" s="250">
        <v>1</v>
      </c>
      <c r="E239" s="251">
        <f t="shared" si="64"/>
        <v>0.74150000000000005</v>
      </c>
      <c r="F239" s="245">
        <f>+IFERROR(VLOOKUP($C239,'PYV(Pre-Surcharge)'!$H$8:$M$350,2,FALSE),0)</f>
        <v>4.1100000000000003</v>
      </c>
      <c r="G239" s="244">
        <f>+IFERROR(VLOOKUP($C239,'PYV(Pre-Surcharge)'!$H$8:$M579,4,FALSE),0)</f>
        <v>2.081</v>
      </c>
      <c r="H239" s="244">
        <f>+IFERROR(VLOOKUP($C239,'PYV(Pre-Surcharge)'!$H$8:$M579,5,FALSE),0)</f>
        <v>0.97599999999999998</v>
      </c>
      <c r="I239" s="244">
        <f>+IFERROR(VLOOKUP($C239,'PYV(Pre-Surcharge)'!$H$8:$M579,6,FALSE),0)</f>
        <v>0.108</v>
      </c>
      <c r="J239" s="245">
        <f t="shared" si="65"/>
        <v>3.165</v>
      </c>
      <c r="K239" s="244">
        <f t="shared" si="66"/>
        <v>2.0037860236966827</v>
      </c>
      <c r="L239" s="244">
        <f t="shared" si="67"/>
        <v>0.93978623696682473</v>
      </c>
      <c r="M239" s="244">
        <f t="shared" si="68"/>
        <v>0.1039927393364929</v>
      </c>
      <c r="N239" s="295">
        <f t="shared" si="69"/>
        <v>3.0475650000000001</v>
      </c>
      <c r="O239" s="244">
        <f t="shared" si="75"/>
        <v>1.617055321123223</v>
      </c>
      <c r="P239" s="244">
        <f t="shared" si="76"/>
        <v>0.75840749323222756</v>
      </c>
      <c r="Q239" s="244">
        <f t="shared" si="77"/>
        <v>8.3922140644549781E-2</v>
      </c>
      <c r="R239" s="245">
        <f t="shared" si="70"/>
        <v>2.459384955</v>
      </c>
      <c r="S239" s="246">
        <f>+IFERROR(IF(D239=1,O239*VLOOKUP($C239,'IBNR+Freq'!$B$11:$J$350,9,FALSE)*10,O239*VLOOKUP($C239,'IBNR+Freq'!$B$11:$J$350,9,FALSE)),0)</f>
        <v>107404.81442900447</v>
      </c>
      <c r="T239" s="247">
        <f>+IFERROR(IF(D239=1,P239*VLOOKUP($C239,'IBNR+Freq'!$B$11:$J$350,9,FALSE)*10,P239*VLOOKUP($C239,'IBNR+Freq'!$B$11:$J$350,9,FALSE)),0)</f>
        <v>50373.425700484557</v>
      </c>
      <c r="U239" s="247">
        <f>+IFERROR(IF(D239=1,Q239*VLOOKUP($C239,'IBNR+Freq'!$B$11:$J$350,9,FALSE)*10,Q239*VLOOKUP($C239,'IBNR+Freq'!$B$11:$J$350,9,FALSE)),0)</f>
        <v>5574.1085816109971</v>
      </c>
      <c r="V239" s="248">
        <f t="shared" si="71"/>
        <v>163352.34871110003</v>
      </c>
      <c r="W239" s="357">
        <f>+IFERROR(IF(D239=1,VLOOKUP(C239,'IBNR+Freq'!B$11:J$350,9,FALSE)*10,VLOOKUP(C239,'IBNR+Freq'!B$11:J$350,9,FALSE)),0)</f>
        <v>66420</v>
      </c>
      <c r="X239" s="247">
        <f t="shared" si="72"/>
        <v>133091.46769393366</v>
      </c>
      <c r="Y239" s="247">
        <f t="shared" si="73"/>
        <v>62420.601859336501</v>
      </c>
      <c r="Z239" s="247">
        <f t="shared" si="74"/>
        <v>6907.1977467298584</v>
      </c>
      <c r="AA239" s="229">
        <f>+IF($D239=1, _xlfn.XLOOKUP($W239,Credibility!B$12:B$112,Credibility!$E$12:$E$112,,-1,-2),_xlfn.XLOOKUP(X239*AA$4,Credibility!B$12:B$112,Credibility!$E$12:$E$112,,-1,-2))</f>
        <v>0</v>
      </c>
      <c r="AB239" s="225">
        <f>+IF($D239=1, _xlfn.XLOOKUP($W239,Credibility!C$12:C$112,Credibility!$E$12:$E$112,,-1,-2),_xlfn.XLOOKUP(Y239*AB$4,Credibility!C$12:C$112,Credibility!$E$12:$E$112,,-1,-2))</f>
        <v>0.01</v>
      </c>
      <c r="AC239" s="230">
        <f>+IF($D239=1, _xlfn.XLOOKUP($W239,Credibility!D$12:D$112,Credibility!$E$12:$E$112,,-1,-2),_xlfn.XLOOKUP(Z239*AC$4,Credibility!D$12:D$112,Credibility!$E$12:$E$112,,-1,-2))</f>
        <v>0.01</v>
      </c>
    </row>
    <row r="240" spans="2:29" x14ac:dyDescent="0.2">
      <c r="B240" s="474">
        <v>3</v>
      </c>
      <c r="C240" s="250">
        <v>932</v>
      </c>
      <c r="D240" s="250">
        <v>1</v>
      </c>
      <c r="E240" s="251">
        <f t="shared" si="64"/>
        <v>0.74150000000000005</v>
      </c>
      <c r="F240" s="245">
        <f>+IFERROR(VLOOKUP($C240,'PYV(Pre-Surcharge)'!$H$8:$M$350,2,FALSE),0)</f>
        <v>0.84</v>
      </c>
      <c r="G240" s="244">
        <f>+IFERROR(VLOOKUP($C240,'PYV(Pre-Surcharge)'!$H$8:$M580,4,FALSE),0)</f>
        <v>0.27700000000000002</v>
      </c>
      <c r="H240" s="244">
        <f>+IFERROR(VLOOKUP($C240,'PYV(Pre-Surcharge)'!$H$8:$M580,5,FALSE),0)</f>
        <v>0.29599999999999999</v>
      </c>
      <c r="I240" s="244">
        <f>+IFERROR(VLOOKUP($C240,'PYV(Pre-Surcharge)'!$H$8:$M580,6,FALSE),0)</f>
        <v>4.8000000000000001E-2</v>
      </c>
      <c r="J240" s="245">
        <f t="shared" si="65"/>
        <v>0.621</v>
      </c>
      <c r="K240" s="244">
        <f t="shared" si="66"/>
        <v>0.27782966183574881</v>
      </c>
      <c r="L240" s="244">
        <f t="shared" si="67"/>
        <v>0.29688657004830915</v>
      </c>
      <c r="M240" s="244">
        <f t="shared" si="68"/>
        <v>4.8143768115942023E-2</v>
      </c>
      <c r="N240" s="295">
        <f t="shared" si="69"/>
        <v>0.62285999999999997</v>
      </c>
      <c r="O240" s="244">
        <f t="shared" si="75"/>
        <v>0.22420853710144931</v>
      </c>
      <c r="P240" s="244">
        <f t="shared" si="76"/>
        <v>0.23958746202898551</v>
      </c>
      <c r="Q240" s="244">
        <f t="shared" si="77"/>
        <v>3.8852020869565213E-2</v>
      </c>
      <c r="R240" s="245">
        <f t="shared" si="70"/>
        <v>0.50264801999999997</v>
      </c>
      <c r="S240" s="246">
        <f>+IFERROR(IF(D240=1,O240*VLOOKUP($C240,'IBNR+Freq'!$B$11:$J$350,9,FALSE)*10,O240*VLOOKUP($C240,'IBNR+Freq'!$B$11:$J$350,9,FALSE)),0)</f>
        <v>122666.73273357394</v>
      </c>
      <c r="T240" s="247">
        <f>+IFERROR(IF(D240=1,P240*VLOOKUP($C240,'IBNR+Freq'!$B$11:$J$350,9,FALSE)*10,P240*VLOOKUP($C240,'IBNR+Freq'!$B$11:$J$350,9,FALSE)),0)</f>
        <v>131080.69635067828</v>
      </c>
      <c r="U240" s="247">
        <f>+IFERROR(IF(D240=1,Q240*VLOOKUP($C240,'IBNR+Freq'!$B$11:$J$350,9,FALSE)*10,Q240*VLOOKUP($C240,'IBNR+Freq'!$B$11:$J$350,9,FALSE)),0)</f>
        <v>21256.329137947825</v>
      </c>
      <c r="V240" s="248">
        <f t="shared" si="71"/>
        <v>275003.75822220003</v>
      </c>
      <c r="W240" s="357">
        <f>+IFERROR(IF(D240=1,VLOOKUP(C240,'IBNR+Freq'!B$11:J$350,9,FALSE)*10,VLOOKUP(C240,'IBNR+Freq'!B$11:J$350,9,FALSE)),0)</f>
        <v>547110</v>
      </c>
      <c r="X240" s="247">
        <f t="shared" si="72"/>
        <v>152003.38628695652</v>
      </c>
      <c r="Y240" s="247">
        <f t="shared" si="73"/>
        <v>162429.61133913041</v>
      </c>
      <c r="Z240" s="247">
        <f t="shared" si="74"/>
        <v>26339.936973913042</v>
      </c>
      <c r="AA240" s="229">
        <f>+IF($D240=1, _xlfn.XLOOKUP($W240,Credibility!B$12:B$112,Credibility!$E$12:$E$112,,-1,-2),_xlfn.XLOOKUP(X240*AA$4,Credibility!B$12:B$112,Credibility!$E$12:$E$112,,-1,-2))</f>
        <v>0.01</v>
      </c>
      <c r="AB240" s="225">
        <f>+IF($D240=1, _xlfn.XLOOKUP($W240,Credibility!C$12:C$112,Credibility!$E$12:$E$112,,-1,-2),_xlfn.XLOOKUP(Y240*AB$4,Credibility!C$12:C$112,Credibility!$E$12:$E$112,,-1,-2))</f>
        <v>0.04</v>
      </c>
      <c r="AC240" s="230">
        <f>+IF($D240=1, _xlfn.XLOOKUP($W240,Credibility!D$12:D$112,Credibility!$E$12:$E$112,,-1,-2),_xlfn.XLOOKUP(Z240*AC$4,Credibility!D$12:D$112,Credibility!$E$12:$E$112,,-1,-2))</f>
        <v>0.05</v>
      </c>
    </row>
    <row r="241" spans="2:31" x14ac:dyDescent="0.2">
      <c r="B241" s="474">
        <v>3</v>
      </c>
      <c r="C241" s="250">
        <v>933</v>
      </c>
      <c r="D241" s="250">
        <v>1</v>
      </c>
      <c r="E241" s="251">
        <f t="shared" si="64"/>
        <v>0.74150000000000005</v>
      </c>
      <c r="F241" s="245">
        <f>+IFERROR(VLOOKUP($C241,'PYV(Pre-Surcharge)'!$H$8:$M$350,2,FALSE),0)</f>
        <v>4.79</v>
      </c>
      <c r="G241" s="244">
        <f>+IFERROR(VLOOKUP($C241,'PYV(Pre-Surcharge)'!$H$8:$M581,4,FALSE),0)</f>
        <v>2.3210000000000002</v>
      </c>
      <c r="H241" s="244">
        <f>+IFERROR(VLOOKUP($C241,'PYV(Pre-Surcharge)'!$H$8:$M581,5,FALSE),0)</f>
        <v>1.1970000000000001</v>
      </c>
      <c r="I241" s="244">
        <f>+IFERROR(VLOOKUP($C241,'PYV(Pre-Surcharge)'!$H$8:$M581,6,FALSE),0)</f>
        <v>0.11600000000000001</v>
      </c>
      <c r="J241" s="245">
        <f t="shared" si="65"/>
        <v>3.6340000000000003</v>
      </c>
      <c r="K241" s="244">
        <f t="shared" si="66"/>
        <v>2.2684900894331315</v>
      </c>
      <c r="L241" s="244">
        <f t="shared" si="67"/>
        <v>1.1699192749036875</v>
      </c>
      <c r="M241" s="244">
        <f t="shared" si="68"/>
        <v>0.11337563566318107</v>
      </c>
      <c r="N241" s="295">
        <f t="shared" si="69"/>
        <v>3.5517850000000002</v>
      </c>
      <c r="O241" s="244">
        <f t="shared" si="75"/>
        <v>1.8306715021725373</v>
      </c>
      <c r="P241" s="244">
        <f t="shared" si="76"/>
        <v>0.94412485484727593</v>
      </c>
      <c r="Q241" s="244">
        <f t="shared" si="77"/>
        <v>9.1494137980187129E-2</v>
      </c>
      <c r="R241" s="245">
        <f t="shared" si="70"/>
        <v>2.8662904950000003</v>
      </c>
      <c r="S241" s="246">
        <f>+IFERROR(IF(D241=1,O241*VLOOKUP($C241,'IBNR+Freq'!$B$11:$J$350,9,FALSE)*10,O241*VLOOKUP($C241,'IBNR+Freq'!$B$11:$J$350,9,FALSE)),0)</f>
        <v>413566.99905579787</v>
      </c>
      <c r="T241" s="247">
        <f>+IFERROR(IF(D241=1,P241*VLOOKUP($C241,'IBNR+Freq'!$B$11:$J$350,9,FALSE)*10,P241*VLOOKUP($C241,'IBNR+Freq'!$B$11:$J$350,9,FALSE)),0)</f>
        <v>213287.24595854813</v>
      </c>
      <c r="U241" s="247">
        <f>+IFERROR(IF(D241=1,Q241*VLOOKUP($C241,'IBNR+Freq'!$B$11:$J$350,9,FALSE)*10,Q241*VLOOKUP($C241,'IBNR+Freq'!$B$11:$J$350,9,FALSE)),0)</f>
        <v>20669.440711104075</v>
      </c>
      <c r="V241" s="248">
        <f t="shared" si="71"/>
        <v>647523.68572545005</v>
      </c>
      <c r="W241" s="357">
        <f>+IFERROR(IF(D241=1,VLOOKUP(C241,'IBNR+Freq'!B$11:J$350,9,FALSE)*10,VLOOKUP(C241,'IBNR+Freq'!B$11:J$350,9,FALSE)),0)</f>
        <v>225910</v>
      </c>
      <c r="X241" s="247">
        <f t="shared" si="72"/>
        <v>512474.5961038387</v>
      </c>
      <c r="Y241" s="247">
        <f t="shared" si="73"/>
        <v>264296.46339349204</v>
      </c>
      <c r="Z241" s="247">
        <f t="shared" si="74"/>
        <v>25612.689852669235</v>
      </c>
      <c r="AA241" s="229">
        <f>+IF($D241=1, _xlfn.XLOOKUP($W241,Credibility!B$12:B$112,Credibility!$E$12:$E$112,,-1,-2),_xlfn.XLOOKUP(X241*AA$4,Credibility!B$12:B$112,Credibility!$E$12:$E$112,,-1,-2))</f>
        <v>0.01</v>
      </c>
      <c r="AB241" s="225">
        <f>+IF($D241=1, _xlfn.XLOOKUP($W241,Credibility!C$12:C$112,Credibility!$E$12:$E$112,,-1,-2),_xlfn.XLOOKUP(Y241*AB$4,Credibility!C$12:C$112,Credibility!$E$12:$E$112,,-1,-2))</f>
        <v>0.02</v>
      </c>
      <c r="AC241" s="230">
        <f>+IF($D241=1, _xlfn.XLOOKUP($W241,Credibility!D$12:D$112,Credibility!$E$12:$E$112,,-1,-2),_xlfn.XLOOKUP(Z241*AC$4,Credibility!D$12:D$112,Credibility!$E$12:$E$112,,-1,-2))</f>
        <v>0.03</v>
      </c>
    </row>
    <row r="242" spans="2:31" x14ac:dyDescent="0.2">
      <c r="B242" s="474">
        <v>3</v>
      </c>
      <c r="C242" s="250">
        <v>934</v>
      </c>
      <c r="D242" s="250">
        <v>1</v>
      </c>
      <c r="E242" s="251">
        <f t="shared" si="64"/>
        <v>0.74150000000000005</v>
      </c>
      <c r="F242" s="245">
        <f>+IFERROR(VLOOKUP($C242,'PYV(Pre-Surcharge)'!$H$8:$M$350,2,FALSE),0)</f>
        <v>3.78</v>
      </c>
      <c r="G242" s="244">
        <f>+IFERROR(VLOOKUP($C242,'PYV(Pre-Surcharge)'!$H$8:$M582,4,FALSE),0)</f>
        <v>1.292</v>
      </c>
      <c r="H242" s="244">
        <f>+IFERROR(VLOOKUP($C242,'PYV(Pre-Surcharge)'!$H$8:$M582,5,FALSE),0)</f>
        <v>1.337</v>
      </c>
      <c r="I242" s="244">
        <f>+IFERROR(VLOOKUP($C242,'PYV(Pre-Surcharge)'!$H$8:$M582,6,FALSE),0)</f>
        <v>0.16500000000000001</v>
      </c>
      <c r="J242" s="245">
        <f t="shared" si="65"/>
        <v>2.794</v>
      </c>
      <c r="K242" s="244">
        <f t="shared" si="66"/>
        <v>1.2961016607015032</v>
      </c>
      <c r="L242" s="244">
        <f t="shared" si="67"/>
        <v>1.341244520400859</v>
      </c>
      <c r="M242" s="244">
        <f t="shared" si="68"/>
        <v>0.16552381889763779</v>
      </c>
      <c r="N242" s="295">
        <f t="shared" si="69"/>
        <v>2.8028700000000004</v>
      </c>
      <c r="O242" s="244">
        <f t="shared" si="75"/>
        <v>1.0459540401861132</v>
      </c>
      <c r="P242" s="244">
        <f t="shared" si="76"/>
        <v>1.0823843279634933</v>
      </c>
      <c r="Q242" s="244">
        <f t="shared" si="77"/>
        <v>0.13357772185039371</v>
      </c>
      <c r="R242" s="245">
        <f t="shared" si="70"/>
        <v>2.2619160899999997</v>
      </c>
      <c r="S242" s="246">
        <f>+IFERROR(IF(D242=1,O242*VLOOKUP($C242,'IBNR+Freq'!$B$11:$J$350,9,FALSE)*10,O242*VLOOKUP($C242,'IBNR+Freq'!$B$11:$J$350,9,FALSE)),0)</f>
        <v>1552091.2002321733</v>
      </c>
      <c r="T242" s="247">
        <f>+IFERROR(IF(D242=1,P242*VLOOKUP($C242,'IBNR+Freq'!$B$11:$J$350,9,FALSE)*10,P242*VLOOKUP($C242,'IBNR+Freq'!$B$11:$J$350,9,FALSE)),0)</f>
        <v>1606150.1042650277</v>
      </c>
      <c r="U242" s="247">
        <f>+IFERROR(IF(D242=1,Q242*VLOOKUP($C242,'IBNR+Freq'!$B$11:$J$350,9,FALSE)*10,Q242*VLOOKUP($C242,'IBNR+Freq'!$B$11:$J$350,9,FALSE)),0)</f>
        <v>198215.98145379921</v>
      </c>
      <c r="V242" s="248">
        <f t="shared" si="71"/>
        <v>3356457.2859510002</v>
      </c>
      <c r="W242" s="357">
        <f>+IFERROR(IF(D242=1,VLOOKUP(C242,'IBNR+Freq'!B$11:J$350,9,FALSE)*10,VLOOKUP(C242,'IBNR+Freq'!B$11:J$350,9,FALSE)),0)</f>
        <v>1483900</v>
      </c>
      <c r="X242" s="247">
        <f t="shared" si="72"/>
        <v>1923285.2543149607</v>
      </c>
      <c r="Y242" s="247">
        <f t="shared" si="73"/>
        <v>1990272.7438228347</v>
      </c>
      <c r="Z242" s="247">
        <f t="shared" si="74"/>
        <v>245620.79486220473</v>
      </c>
      <c r="AA242" s="229">
        <f>+IF($D242=1, _xlfn.XLOOKUP($W242,Credibility!B$12:B$112,Credibility!$E$12:$E$112,,-1,-2),_xlfn.XLOOKUP(X242*AA$4,Credibility!B$12:B$112,Credibility!$E$12:$E$112,,-1,-2))</f>
        <v>0.02</v>
      </c>
      <c r="AB242" s="225">
        <f>+IF($D242=1, _xlfn.XLOOKUP($W242,Credibility!C$12:C$112,Credibility!$E$12:$E$112,,-1,-2),_xlfn.XLOOKUP(Y242*AB$4,Credibility!C$12:C$112,Credibility!$E$12:$E$112,,-1,-2))</f>
        <v>0.08</v>
      </c>
      <c r="AC242" s="230">
        <f>+IF($D242=1, _xlfn.XLOOKUP($W242,Credibility!D$12:D$112,Credibility!$E$12:$E$112,,-1,-2),_xlfn.XLOOKUP(Z242*AC$4,Credibility!D$12:D$112,Credibility!$E$12:$E$112,,-1,-2))</f>
        <v>0.1</v>
      </c>
    </row>
    <row r="243" spans="2:31" x14ac:dyDescent="0.2">
      <c r="B243" s="474">
        <v>3</v>
      </c>
      <c r="C243" s="250">
        <v>935</v>
      </c>
      <c r="D243" s="250">
        <v>1</v>
      </c>
      <c r="E243" s="251">
        <f t="shared" si="64"/>
        <v>0.74150000000000005</v>
      </c>
      <c r="F243" s="245">
        <f>+IFERROR(VLOOKUP($C243,'PYV(Pre-Surcharge)'!$H$8:$M$350,2,FALSE),0)</f>
        <v>1.59</v>
      </c>
      <c r="G243" s="244">
        <f>+IFERROR(VLOOKUP($C243,'PYV(Pre-Surcharge)'!$H$8:$M583,4,FALSE),0)</f>
        <v>0.56499999999999995</v>
      </c>
      <c r="H243" s="244">
        <f>+IFERROR(VLOOKUP($C243,'PYV(Pre-Surcharge)'!$H$8:$M583,5,FALSE),0)</f>
        <v>0.55200000000000005</v>
      </c>
      <c r="I243" s="244">
        <f>+IFERROR(VLOOKUP($C243,'PYV(Pre-Surcharge)'!$H$8:$M583,6,FALSE),0)</f>
        <v>7.3999999999999996E-2</v>
      </c>
      <c r="J243" s="245">
        <f t="shared" si="65"/>
        <v>1.1910000000000001</v>
      </c>
      <c r="K243" s="244">
        <f t="shared" si="66"/>
        <v>0.55930018891687661</v>
      </c>
      <c r="L243" s="244">
        <f t="shared" si="67"/>
        <v>0.54643133501259455</v>
      </c>
      <c r="M243" s="244">
        <f t="shared" si="68"/>
        <v>7.3253476070528969E-2</v>
      </c>
      <c r="N243" s="295">
        <f t="shared" si="69"/>
        <v>1.1789850000000002</v>
      </c>
      <c r="O243" s="244">
        <f t="shared" si="75"/>
        <v>0.45135525245591945</v>
      </c>
      <c r="P243" s="244">
        <f t="shared" si="76"/>
        <v>0.44097008735516385</v>
      </c>
      <c r="Q243" s="244">
        <f t="shared" si="77"/>
        <v>5.9115555188916882E-2</v>
      </c>
      <c r="R243" s="245">
        <f t="shared" si="70"/>
        <v>0.95144089500000018</v>
      </c>
      <c r="S243" s="246">
        <f>+IFERROR(IF(D243=1,O243*VLOOKUP($C243,'IBNR+Freq'!$B$11:$J$350,9,FALSE)*10,O243*VLOOKUP($C243,'IBNR+Freq'!$B$11:$J$350,9,FALSE)),0)</f>
        <v>102895.45690237595</v>
      </c>
      <c r="T243" s="247">
        <f>+IFERROR(IF(D243=1,P243*VLOOKUP($C243,'IBNR+Freq'!$B$11:$J$350,9,FALSE)*10,P243*VLOOKUP($C243,'IBNR+Freq'!$B$11:$J$350,9,FALSE)),0)</f>
        <v>100527.95081435671</v>
      </c>
      <c r="U243" s="247">
        <f>+IFERROR(IF(D243=1,Q243*VLOOKUP($C243,'IBNR+Freq'!$B$11:$J$350,9,FALSE)*10,Q243*VLOOKUP($C243,'IBNR+Freq'!$B$11:$J$350,9,FALSE)),0)</f>
        <v>13476.573116417383</v>
      </c>
      <c r="V243" s="248">
        <f t="shared" si="71"/>
        <v>216899.98083315004</v>
      </c>
      <c r="W243" s="357">
        <f>+IFERROR(IF(D243=1,VLOOKUP(C243,'IBNR+Freq'!B$11:J$350,9,FALSE)*10,VLOOKUP(C243,'IBNR+Freq'!B$11:J$350,9,FALSE)),0)</f>
        <v>227970</v>
      </c>
      <c r="X243" s="247">
        <f t="shared" si="72"/>
        <v>127503.66406738036</v>
      </c>
      <c r="Y243" s="247">
        <f t="shared" si="73"/>
        <v>124569.95144282118</v>
      </c>
      <c r="Z243" s="247">
        <f t="shared" si="74"/>
        <v>16699.594939798488</v>
      </c>
      <c r="AA243" s="229">
        <f>+IF($D243=1, _xlfn.XLOOKUP($W243,Credibility!B$12:B$112,Credibility!$E$12:$E$112,,-1,-2),_xlfn.XLOOKUP(X243*AA$4,Credibility!B$12:B$112,Credibility!$E$12:$E$112,,-1,-2))</f>
        <v>0.01</v>
      </c>
      <c r="AB243" s="225">
        <f>+IF($D243=1, _xlfn.XLOOKUP($W243,Credibility!C$12:C$112,Credibility!$E$12:$E$112,,-1,-2),_xlfn.XLOOKUP(Y243*AB$4,Credibility!C$12:C$112,Credibility!$E$12:$E$112,,-1,-2))</f>
        <v>0.02</v>
      </c>
      <c r="AC243" s="230">
        <f>+IF($D243=1, _xlfn.XLOOKUP($W243,Credibility!D$12:D$112,Credibility!$E$12:$E$112,,-1,-2),_xlfn.XLOOKUP(Z243*AC$4,Credibility!D$12:D$112,Credibility!$E$12:$E$112,,-1,-2))</f>
        <v>0.03</v>
      </c>
    </row>
    <row r="244" spans="2:31" x14ac:dyDescent="0.2">
      <c r="B244" s="474">
        <v>3</v>
      </c>
      <c r="C244" s="250">
        <v>936</v>
      </c>
      <c r="D244" s="250">
        <v>1</v>
      </c>
      <c r="E244" s="251">
        <f t="shared" si="64"/>
        <v>0.74150000000000005</v>
      </c>
      <c r="F244" s="245">
        <f>+IFERROR(VLOOKUP($C244,'PYV(Pre-Surcharge)'!$H$8:$M$350,2,FALSE),0)</f>
        <v>0.39</v>
      </c>
      <c r="G244" s="244">
        <f>+IFERROR(VLOOKUP($C244,'PYV(Pre-Surcharge)'!$H$8:$M584,4,FALSE),0)</f>
        <v>0.191</v>
      </c>
      <c r="H244" s="244">
        <f>+IFERROR(VLOOKUP($C244,'PYV(Pre-Surcharge)'!$H$8:$M584,5,FALSE),0)</f>
        <v>8.5999999999999993E-2</v>
      </c>
      <c r="I244" s="244">
        <f>+IFERROR(VLOOKUP($C244,'PYV(Pre-Surcharge)'!$H$8:$M584,6,FALSE),0)</f>
        <v>0.01</v>
      </c>
      <c r="J244" s="245">
        <f t="shared" si="65"/>
        <v>0.28700000000000003</v>
      </c>
      <c r="K244" s="244">
        <f t="shared" si="66"/>
        <v>0.19245412891986061</v>
      </c>
      <c r="L244" s="244">
        <f t="shared" si="67"/>
        <v>8.6654738675958173E-2</v>
      </c>
      <c r="M244" s="244">
        <f t="shared" si="68"/>
        <v>1.0076132404181185E-2</v>
      </c>
      <c r="N244" s="295">
        <f t="shared" si="69"/>
        <v>0.28918499999999997</v>
      </c>
      <c r="O244" s="244">
        <f t="shared" si="75"/>
        <v>0.15531048203832751</v>
      </c>
      <c r="P244" s="244">
        <f t="shared" si="76"/>
        <v>6.9930374111498245E-2</v>
      </c>
      <c r="Q244" s="244">
        <f t="shared" si="77"/>
        <v>8.131438850174217E-3</v>
      </c>
      <c r="R244" s="245">
        <f t="shared" si="70"/>
        <v>0.23337229499999998</v>
      </c>
      <c r="S244" s="246">
        <f>+IFERROR(IF(D244=1,O244*VLOOKUP($C244,'IBNR+Freq'!$B$11:$J$350,9,FALSE)*10,O244*VLOOKUP($C244,'IBNR+Freq'!$B$11:$J$350,9,FALSE)),0)</f>
        <v>529722.12040258478</v>
      </c>
      <c r="T244" s="247">
        <f>+IFERROR(IF(D244=1,P244*VLOOKUP($C244,'IBNR+Freq'!$B$11:$J$350,9,FALSE)*10,P244*VLOOKUP($C244,'IBNR+Freq'!$B$11:$J$350,9,FALSE)),0)</f>
        <v>238513.62489331042</v>
      </c>
      <c r="U244" s="247">
        <f>+IFERROR(IF(D244=1,Q244*VLOOKUP($C244,'IBNR+Freq'!$B$11:$J$350,9,FALSE)*10,Q244*VLOOKUP($C244,'IBNR+Freq'!$B$11:$J$350,9,FALSE)),0)</f>
        <v>27734.142429454703</v>
      </c>
      <c r="V244" s="248">
        <f t="shared" si="71"/>
        <v>795969.88772534998</v>
      </c>
      <c r="W244" s="357">
        <f>+IFERROR(IF(D244=1,VLOOKUP(C244,'IBNR+Freq'!B$11:J$350,9,FALSE)*10,VLOOKUP(C244,'IBNR+Freq'!B$11:J$350,9,FALSE)),0)</f>
        <v>3410730</v>
      </c>
      <c r="X244" s="247">
        <f>+$W244*K244</f>
        <v>656409.07113083615</v>
      </c>
      <c r="Y244" s="247">
        <f t="shared" si="73"/>
        <v>295555.91684425081</v>
      </c>
      <c r="Z244" s="247">
        <f t="shared" si="74"/>
        <v>34366.967074912893</v>
      </c>
      <c r="AA244" s="229">
        <f>+IF($D244=1, _xlfn.XLOOKUP($W244,Credibility!B$12:B$112,Credibility!$E$12:$E$112,,-1,-2),_xlfn.XLOOKUP(X244*AA$4,Credibility!B$12:B$112,Credibility!$E$12:$E$112,,-1,-2))</f>
        <v>0.04</v>
      </c>
      <c r="AB244" s="225">
        <f>+IF($D244=1, _xlfn.XLOOKUP($W244,Credibility!C$12:C$112,Credibility!$E$12:$E$112,,-1,-2),_xlfn.XLOOKUP(Y244*AB$4,Credibility!C$12:C$112,Credibility!$E$12:$E$112,,-1,-2))</f>
        <v>0.15</v>
      </c>
      <c r="AC244" s="230">
        <f>+IF($D244=1, _xlfn.XLOOKUP($W244,Credibility!D$12:D$112,Credibility!$E$12:$E$112,,-1,-2),_xlfn.XLOOKUP(Z244*AC$4,Credibility!D$12:D$112,Credibility!$E$12:$E$112,,-1,-2))</f>
        <v>0.17</v>
      </c>
      <c r="AE244" s="252"/>
    </row>
    <row r="245" spans="2:31" x14ac:dyDescent="0.2">
      <c r="B245" s="474">
        <v>3</v>
      </c>
      <c r="C245" s="250">
        <v>937</v>
      </c>
      <c r="D245" s="250">
        <v>1</v>
      </c>
      <c r="E245" s="251">
        <f t="shared" si="64"/>
        <v>0.74150000000000005</v>
      </c>
      <c r="F245" s="245">
        <f>+IFERROR(VLOOKUP($C245,'PYV(Pre-Surcharge)'!$H$8:$M$350,2,FALSE),0)</f>
        <v>8.51</v>
      </c>
      <c r="G245" s="244">
        <f>+IFERROR(VLOOKUP($C245,'PYV(Pre-Surcharge)'!$H$8:$M585,4,FALSE),0)</f>
        <v>4.069</v>
      </c>
      <c r="H245" s="244">
        <f>+IFERROR(VLOOKUP($C245,'PYV(Pre-Surcharge)'!$H$8:$M585,5,FALSE),0)</f>
        <v>2.0259999999999998</v>
      </c>
      <c r="I245" s="244">
        <f>+IFERROR(VLOOKUP($C245,'PYV(Pre-Surcharge)'!$H$8:$M585,6,FALSE),0)</f>
        <v>0.20100000000000001</v>
      </c>
      <c r="J245" s="245">
        <f t="shared" si="65"/>
        <v>6.2959999999999994</v>
      </c>
      <c r="K245" s="244">
        <f t="shared" si="66"/>
        <v>4.0781546037166461</v>
      </c>
      <c r="L245" s="244">
        <f t="shared" si="67"/>
        <v>2.0305581782083864</v>
      </c>
      <c r="M245" s="244">
        <f t="shared" si="68"/>
        <v>0.20145221807496827</v>
      </c>
      <c r="N245" s="295">
        <f t="shared" si="69"/>
        <v>6.3101650000000005</v>
      </c>
      <c r="O245" s="244">
        <f t="shared" si="75"/>
        <v>3.2910707651993336</v>
      </c>
      <c r="P245" s="244">
        <f t="shared" si="76"/>
        <v>1.6386604498141679</v>
      </c>
      <c r="Q245" s="244">
        <f t="shared" si="77"/>
        <v>0.16257193998649941</v>
      </c>
      <c r="R245" s="245">
        <f t="shared" si="70"/>
        <v>5.0923031550000006</v>
      </c>
      <c r="S245" s="246">
        <f>+IFERROR(IF(D245=1,O245*VLOOKUP($C245,'IBNR+Freq'!$B$11:$J$350,9,FALSE)*10,O245*VLOOKUP($C245,'IBNR+Freq'!$B$11:$J$350,9,FALSE)),0)</f>
        <v>5884237.0639304966</v>
      </c>
      <c r="T245" s="247">
        <f>+IFERROR(IF(D245=1,P245*VLOOKUP($C245,'IBNR+Freq'!$B$11:$J$350,9,FALSE)*10,P245*VLOOKUP($C245,'IBNR+Freq'!$B$11:$J$350,9,FALSE)),0)</f>
        <v>2929826.5646407432</v>
      </c>
      <c r="U245" s="247">
        <f>+IFERROR(IF(D245=1,Q245*VLOOKUP($C245,'IBNR+Freq'!$B$11:$J$350,9,FALSE)*10,Q245*VLOOKUP($C245,'IBNR+Freq'!$B$11:$J$350,9,FALSE)),0)</f>
        <v>290668.87437946175</v>
      </c>
      <c r="V245" s="248">
        <f t="shared" si="71"/>
        <v>9104732.5029507019</v>
      </c>
      <c r="W245" s="357">
        <f>+IFERROR(IF(D245=1,VLOOKUP(C245,'IBNR+Freq'!B$11:J$350,9,FALSE)*10,VLOOKUP(C245,'IBNR+Freq'!B$11:J$350,9,FALSE)),0)</f>
        <v>1787940</v>
      </c>
      <c r="X245" s="247">
        <f t="shared" si="72"/>
        <v>7291495.7421691399</v>
      </c>
      <c r="Y245" s="247">
        <f t="shared" si="73"/>
        <v>3630516.1891459022</v>
      </c>
      <c r="Z245" s="247">
        <f t="shared" si="74"/>
        <v>360184.47878495877</v>
      </c>
      <c r="AA245" s="229">
        <f>+IF($D245=1, _xlfn.XLOOKUP($W245,Credibility!B$12:B$112,Credibility!$E$12:$E$112,,-1,-2),_xlfn.XLOOKUP(X245*AA$4,Credibility!B$12:B$112,Credibility!$E$12:$E$112,,-1,-2))</f>
        <v>0.03</v>
      </c>
      <c r="AB245" s="225">
        <f>+IF($D245=1, _xlfn.XLOOKUP($W245,Credibility!C$12:C$112,Credibility!$E$12:$E$112,,-1,-2),_xlfn.XLOOKUP(Y245*AB$4,Credibility!C$12:C$112,Credibility!$E$12:$E$112,,-1,-2))</f>
        <v>0.09</v>
      </c>
      <c r="AC245" s="230">
        <f>+IF($D245=1, _xlfn.XLOOKUP($W245,Credibility!D$12:D$112,Credibility!$E$12:$E$112,,-1,-2),_xlfn.XLOOKUP(Z245*AC$4,Credibility!D$12:D$112,Credibility!$E$12:$E$112,,-1,-2))</f>
        <v>0.11</v>
      </c>
    </row>
    <row r="246" spans="2:31" x14ac:dyDescent="0.2">
      <c r="B246" s="474">
        <v>3</v>
      </c>
      <c r="C246" s="250">
        <v>939</v>
      </c>
      <c r="D246" s="250">
        <v>1</v>
      </c>
      <c r="E246" s="251">
        <f t="shared" si="64"/>
        <v>0.74150000000000005</v>
      </c>
      <c r="F246" s="245">
        <f>+IFERROR(VLOOKUP($C246,'PYV(Pre-Surcharge)'!$H$8:$M$350,2,FALSE),0)</f>
        <v>6.65</v>
      </c>
      <c r="G246" s="244">
        <f>+IFERROR(VLOOKUP($C246,'PYV(Pre-Surcharge)'!$H$8:$M586,4,FALSE),0)</f>
        <v>2.3660000000000001</v>
      </c>
      <c r="H246" s="244">
        <f>+IFERROR(VLOOKUP($C246,'PYV(Pre-Surcharge)'!$H$8:$M586,5,FALSE),0)</f>
        <v>2.234</v>
      </c>
      <c r="I246" s="244">
        <f>+IFERROR(VLOOKUP($C246,'PYV(Pre-Surcharge)'!$H$8:$M586,6,FALSE),0)</f>
        <v>0.33400000000000002</v>
      </c>
      <c r="J246" s="245">
        <f t="shared" si="65"/>
        <v>4.9339999999999993</v>
      </c>
      <c r="K246" s="244">
        <f t="shared" si="66"/>
        <v>2.3645494223753558</v>
      </c>
      <c r="L246" s="244">
        <f t="shared" si="67"/>
        <v>2.2326303506282943</v>
      </c>
      <c r="M246" s="244">
        <f t="shared" si="68"/>
        <v>0.33379522699635195</v>
      </c>
      <c r="N246" s="295">
        <f t="shared" si="69"/>
        <v>4.9309750000000019</v>
      </c>
      <c r="O246" s="244">
        <f t="shared" si="75"/>
        <v>1.9081913838569122</v>
      </c>
      <c r="P246" s="244">
        <f t="shared" si="76"/>
        <v>1.8017326929570336</v>
      </c>
      <c r="Q246" s="244">
        <f t="shared" si="77"/>
        <v>0.26937274818605605</v>
      </c>
      <c r="R246" s="245">
        <f t="shared" si="70"/>
        <v>3.9792968250000018</v>
      </c>
      <c r="S246" s="246">
        <f>+IFERROR(IF(D246=1,O246*VLOOKUP($C246,'IBNR+Freq'!$B$11:$J$350,9,FALSE)*10,O246*VLOOKUP($C246,'IBNR+Freq'!$B$11:$J$350,9,FALSE)),0)</f>
        <v>3740.0551123595478</v>
      </c>
      <c r="T246" s="247">
        <f>+IFERROR(IF(D246=1,P246*VLOOKUP($C246,'IBNR+Freq'!$B$11:$J$350,9,FALSE)*10,P246*VLOOKUP($C246,'IBNR+Freq'!$B$11:$J$350,9,FALSE)),0)</f>
        <v>3531.3960781957858</v>
      </c>
      <c r="U246" s="247">
        <f>+IFERROR(IF(D246=1,Q246*VLOOKUP($C246,'IBNR+Freq'!$B$11:$J$350,9,FALSE)*10,Q246*VLOOKUP($C246,'IBNR+Freq'!$B$11:$J$350,9,FALSE)),0)</f>
        <v>527.97058644466983</v>
      </c>
      <c r="V246" s="248">
        <f t="shared" si="71"/>
        <v>7799.4217770000032</v>
      </c>
      <c r="W246" s="357">
        <f>+IFERROR(IF(D246=1,VLOOKUP(C246,'IBNR+Freq'!B$11:J$350,9,FALSE)*10,VLOOKUP(C246,'IBNR+Freq'!B$11:J$350,9,FALSE)),0)</f>
        <v>1960</v>
      </c>
      <c r="X246" s="247">
        <f t="shared" si="72"/>
        <v>4634.5168678556975</v>
      </c>
      <c r="Y246" s="247">
        <f t="shared" si="73"/>
        <v>4375.9554872314566</v>
      </c>
      <c r="Z246" s="247">
        <f t="shared" si="74"/>
        <v>654.23864491284985</v>
      </c>
      <c r="AA246" s="229">
        <f>+IF($D246=1, _xlfn.XLOOKUP($W246,Credibility!B$12:B$112,Credibility!$E$12:$E$112,,-1,-2),_xlfn.XLOOKUP(X246*AA$4,Credibility!B$12:B$112,Credibility!$E$12:$E$112,,-1,-2))</f>
        <v>0</v>
      </c>
      <c r="AB246" s="225">
        <f>+IF($D246=1, _xlfn.XLOOKUP($W246,Credibility!C$12:C$112,Credibility!$E$12:$E$112,,-1,-2),_xlfn.XLOOKUP(Y246*AB$4,Credibility!C$12:C$112,Credibility!$E$12:$E$112,,-1,-2))</f>
        <v>0</v>
      </c>
      <c r="AC246" s="230">
        <f>+IF($D246=1, _xlfn.XLOOKUP($W246,Credibility!D$12:D$112,Credibility!$E$12:$E$112,,-1,-2),_xlfn.XLOOKUP(Z246*AC$4,Credibility!D$12:D$112,Credibility!$E$12:$E$112,,-1,-2))</f>
        <v>0</v>
      </c>
    </row>
    <row r="247" spans="2:31" x14ac:dyDescent="0.2">
      <c r="B247" s="474">
        <v>3</v>
      </c>
      <c r="C247" s="250">
        <v>940</v>
      </c>
      <c r="D247" s="250">
        <v>1</v>
      </c>
      <c r="E247" s="251">
        <f t="shared" si="64"/>
        <v>0.74150000000000005</v>
      </c>
      <c r="F247" s="245">
        <f>+IFERROR(VLOOKUP($C247,'PYV(Pre-Surcharge)'!$H$8:$M$350,2,FALSE),0)</f>
        <v>5.77</v>
      </c>
      <c r="G247" s="244">
        <f>+IFERROR(VLOOKUP($C247,'PYV(Pre-Surcharge)'!$H$8:$M587,4,FALSE),0)</f>
        <v>1.9950000000000001</v>
      </c>
      <c r="H247" s="244">
        <f>+IFERROR(VLOOKUP($C247,'PYV(Pre-Surcharge)'!$H$8:$M587,5,FALSE),0)</f>
        <v>2.1030000000000002</v>
      </c>
      <c r="I247" s="244">
        <f>+IFERROR(VLOOKUP($C247,'PYV(Pre-Surcharge)'!$H$8:$M587,6,FALSE),0)</f>
        <v>0.25900000000000001</v>
      </c>
      <c r="J247" s="245">
        <f t="shared" si="65"/>
        <v>4.3570000000000011</v>
      </c>
      <c r="K247" s="244">
        <f t="shared" si="66"/>
        <v>1.9590355118200593</v>
      </c>
      <c r="L247" s="244">
        <f t="shared" si="67"/>
        <v>2.0650885620840027</v>
      </c>
      <c r="M247" s="244">
        <f t="shared" si="68"/>
        <v>0.25433092609593749</v>
      </c>
      <c r="N247" s="295">
        <f t="shared" si="69"/>
        <v>4.2784549999999992</v>
      </c>
      <c r="O247" s="244">
        <f t="shared" si="75"/>
        <v>1.5809416580387881</v>
      </c>
      <c r="P247" s="244">
        <f t="shared" si="76"/>
        <v>1.6665264696017903</v>
      </c>
      <c r="Q247" s="244">
        <f t="shared" si="77"/>
        <v>0.20524505735942156</v>
      </c>
      <c r="R247" s="245">
        <f t="shared" si="70"/>
        <v>3.4527131850000004</v>
      </c>
      <c r="S247" s="246">
        <f>+IFERROR(IF(D247=1,O247*VLOOKUP($C247,'IBNR+Freq'!$B$11:$J$350,9,FALSE)*10,O247*VLOOKUP($C247,'IBNR+Freq'!$B$11:$J$350,9,FALSE)),0)</f>
        <v>500004.41818792751</v>
      </c>
      <c r="T247" s="247">
        <f>+IFERROR(IF(D247=1,P247*VLOOKUP($C247,'IBNR+Freq'!$B$11:$J$350,9,FALSE)*10,P247*VLOOKUP($C247,'IBNR+Freq'!$B$11:$J$350,9,FALSE)),0)</f>
        <v>527072.32654095825</v>
      </c>
      <c r="U247" s="247">
        <f>+IFERROR(IF(D247=1,Q247*VLOOKUP($C247,'IBNR+Freq'!$B$11:$J$350,9,FALSE)*10,Q247*VLOOKUP($C247,'IBNR+Freq'!$B$11:$J$350,9,FALSE)),0)</f>
        <v>64912.854291064257</v>
      </c>
      <c r="V247" s="248">
        <f t="shared" si="71"/>
        <v>1091989.59901995</v>
      </c>
      <c r="W247" s="357">
        <f>+IFERROR(IF(D247=1,VLOOKUP(C247,'IBNR+Freq'!B$11:J$350,9,FALSE)*10,VLOOKUP(C247,'IBNR+Freq'!B$11:J$350,9,FALSE)),0)</f>
        <v>316270</v>
      </c>
      <c r="X247" s="247">
        <f t="shared" si="72"/>
        <v>619584.16132333013</v>
      </c>
      <c r="Y247" s="247">
        <f t="shared" si="73"/>
        <v>653125.55953030754</v>
      </c>
      <c r="Z247" s="247">
        <f t="shared" si="74"/>
        <v>80437.241996362151</v>
      </c>
      <c r="AA247" s="229">
        <f>+IF($D247=1, _xlfn.XLOOKUP($W247,Credibility!B$12:B$112,Credibility!$E$12:$E$112,,-1,-2),_xlfn.XLOOKUP(X247*AA$4,Credibility!B$12:B$112,Credibility!$E$12:$E$112,,-1,-2))</f>
        <v>0.01</v>
      </c>
      <c r="AB247" s="225">
        <f>+IF($D247=1, _xlfn.XLOOKUP($W247,Credibility!C$12:C$112,Credibility!$E$12:$E$112,,-1,-2),_xlfn.XLOOKUP(Y247*AB$4,Credibility!C$12:C$112,Credibility!$E$12:$E$112,,-1,-2))</f>
        <v>0.03</v>
      </c>
      <c r="AC247" s="230">
        <f>+IF($D247=1, _xlfn.XLOOKUP($W247,Credibility!D$12:D$112,Credibility!$E$12:$E$112,,-1,-2),_xlfn.XLOOKUP(Z247*AC$4,Credibility!D$12:D$112,Credibility!$E$12:$E$112,,-1,-2))</f>
        <v>0.03</v>
      </c>
    </row>
    <row r="248" spans="2:31" x14ac:dyDescent="0.2">
      <c r="B248" s="474">
        <v>3</v>
      </c>
      <c r="C248" s="250">
        <v>941</v>
      </c>
      <c r="D248" s="250">
        <v>1</v>
      </c>
      <c r="E248" s="251">
        <f t="shared" si="64"/>
        <v>0.74150000000000005</v>
      </c>
      <c r="F248" s="245">
        <f>+IFERROR(VLOOKUP($C248,'PYV(Pre-Surcharge)'!$H$8:$M$350,2,FALSE),0)</f>
        <v>4.2699999999999996</v>
      </c>
      <c r="G248" s="244">
        <f>+IFERROR(VLOOKUP($C248,'PYV(Pre-Surcharge)'!$H$8:$M588,4,FALSE),0)</f>
        <v>1.1459999999999999</v>
      </c>
      <c r="H248" s="244">
        <f>+IFERROR(VLOOKUP($C248,'PYV(Pre-Surcharge)'!$H$8:$M588,5,FALSE),0)</f>
        <v>1.841</v>
      </c>
      <c r="I248" s="244">
        <f>+IFERROR(VLOOKUP($C248,'PYV(Pre-Surcharge)'!$H$8:$M588,6,FALSE),0)</f>
        <v>0.17499999999999999</v>
      </c>
      <c r="J248" s="245">
        <f t="shared" si="65"/>
        <v>3.1619999999999999</v>
      </c>
      <c r="K248" s="244">
        <f t="shared" si="66"/>
        <v>1.1475240132827322</v>
      </c>
      <c r="L248" s="244">
        <f t="shared" si="67"/>
        <v>1.8434482621758381</v>
      </c>
      <c r="M248" s="244">
        <f t="shared" si="68"/>
        <v>0.17523272454142946</v>
      </c>
      <c r="N248" s="295">
        <f t="shared" si="69"/>
        <v>3.1662049999999997</v>
      </c>
      <c r="O248" s="244">
        <f t="shared" si="75"/>
        <v>0.92605187871916494</v>
      </c>
      <c r="P248" s="244">
        <f t="shared" si="76"/>
        <v>1.4876627475759014</v>
      </c>
      <c r="Q248" s="244">
        <f t="shared" si="77"/>
        <v>0.14141280870493358</v>
      </c>
      <c r="R248" s="245">
        <f t="shared" si="70"/>
        <v>2.5551274349999997</v>
      </c>
      <c r="S248" s="246">
        <f>+IFERROR(IF(D248=1,O248*VLOOKUP($C248,'IBNR+Freq'!$B$11:$J$350,9,FALSE)*10,O248*VLOOKUP($C248,'IBNR+Freq'!$B$11:$J$350,9,FALSE)),0)</f>
        <v>4510761.6591659039</v>
      </c>
      <c r="T248" s="247">
        <f>+IFERROR(IF(D248=1,P248*VLOOKUP($C248,'IBNR+Freq'!$B$11:$J$350,9,FALSE)*10,P248*VLOOKUP($C248,'IBNR+Freq'!$B$11:$J$350,9,FALSE)),0)</f>
        <v>7246345.7369323131</v>
      </c>
      <c r="U248" s="247">
        <f>+IFERROR(IF(D248=1,Q248*VLOOKUP($C248,'IBNR+Freq'!$B$11:$J$350,9,FALSE)*10,Q248*VLOOKUP($C248,'IBNR+Freq'!$B$11:$J$350,9,FALSE)),0)</f>
        <v>688816.13468938333</v>
      </c>
      <c r="V248" s="248">
        <f t="shared" si="71"/>
        <v>12445923.5307876</v>
      </c>
      <c r="W248" s="357">
        <f>+IFERROR(IF(D248=1,VLOOKUP(C248,'IBNR+Freq'!B$11:J$350,9,FALSE)*10,VLOOKUP(C248,'IBNR+Freq'!B$11:J$350,9,FALSE)),0)</f>
        <v>4870960</v>
      </c>
      <c r="X248" s="247">
        <f t="shared" si="72"/>
        <v>5589543.5677396571</v>
      </c>
      <c r="Y248" s="247">
        <f t="shared" si="73"/>
        <v>8979362.747128021</v>
      </c>
      <c r="Z248" s="247">
        <f t="shared" si="74"/>
        <v>853551.5919323212</v>
      </c>
      <c r="AA248" s="229">
        <f>+IF($D248=1, _xlfn.XLOOKUP($W248,Credibility!B$12:B$112,Credibility!$E$12:$E$112,,-1,-2),_xlfn.XLOOKUP(X248*AA$4,Credibility!B$12:B$112,Credibility!$E$12:$E$112,,-1,-2))</f>
        <v>0.06</v>
      </c>
      <c r="AB248" s="225">
        <f>+IF($D248=1, _xlfn.XLOOKUP($W248,Credibility!C$12:C$112,Credibility!$E$12:$E$112,,-1,-2),_xlfn.XLOOKUP(Y248*AB$4,Credibility!C$12:C$112,Credibility!$E$12:$E$112,,-1,-2))</f>
        <v>0.18</v>
      </c>
      <c r="AC248" s="230">
        <f>+IF($D248=1, _xlfn.XLOOKUP($W248,Credibility!D$12:D$112,Credibility!$E$12:$E$112,,-1,-2),_xlfn.XLOOKUP(Z248*AC$4,Credibility!D$12:D$112,Credibility!$E$12:$E$112,,-1,-2))</f>
        <v>0.22</v>
      </c>
    </row>
    <row r="249" spans="2:31" x14ac:dyDescent="0.2">
      <c r="B249" s="474">
        <v>3</v>
      </c>
      <c r="C249" s="250">
        <v>942</v>
      </c>
      <c r="D249" s="250">
        <v>1</v>
      </c>
      <c r="E249" s="251">
        <f t="shared" si="64"/>
        <v>0.74150000000000005</v>
      </c>
      <c r="F249" s="245">
        <f>+IFERROR(VLOOKUP($C249,'PYV(Pre-Surcharge)'!$H$8:$M$350,2,FALSE),0)</f>
        <v>3.17</v>
      </c>
      <c r="G249" s="244">
        <f>+IFERROR(VLOOKUP($C249,'PYV(Pre-Surcharge)'!$H$8:$M589,4,FALSE),0)</f>
        <v>1.008</v>
      </c>
      <c r="H249" s="244">
        <f>+IFERROR(VLOOKUP($C249,'PYV(Pre-Surcharge)'!$H$8:$M589,5,FALSE),0)</f>
        <v>1.2210000000000001</v>
      </c>
      <c r="I249" s="244">
        <f>+IFERROR(VLOOKUP($C249,'PYV(Pre-Surcharge)'!$H$8:$M589,6,FALSE),0)</f>
        <v>0.11700000000000001</v>
      </c>
      <c r="J249" s="245">
        <f t="shared" si="65"/>
        <v>2.3460000000000001</v>
      </c>
      <c r="K249" s="244">
        <f t="shared" si="66"/>
        <v>1.009957135549872</v>
      </c>
      <c r="L249" s="244">
        <f t="shared" si="67"/>
        <v>1.2233706969309464</v>
      </c>
      <c r="M249" s="244">
        <f t="shared" si="68"/>
        <v>0.11722716751918159</v>
      </c>
      <c r="N249" s="295">
        <f t="shared" si="69"/>
        <v>2.3505549999999999</v>
      </c>
      <c r="O249" s="244">
        <f t="shared" si="75"/>
        <v>0.81503540838874677</v>
      </c>
      <c r="P249" s="244">
        <f t="shared" si="76"/>
        <v>0.98726015242327381</v>
      </c>
      <c r="Q249" s="244">
        <f t="shared" si="77"/>
        <v>9.460232418797955E-2</v>
      </c>
      <c r="R249" s="245">
        <f t="shared" si="70"/>
        <v>1.8968978850000002</v>
      </c>
      <c r="S249" s="246">
        <f>+IFERROR(IF(D249=1,O249*VLOOKUP($C249,'IBNR+Freq'!$B$11:$J$350,9,FALSE)*10,O249*VLOOKUP($C249,'IBNR+Freq'!$B$11:$J$350,9,FALSE)),0)</f>
        <v>3150975.7909553982</v>
      </c>
      <c r="T249" s="247">
        <f>+IFERROR(IF(D249=1,P249*VLOOKUP($C249,'IBNR+Freq'!$B$11:$J$350,9,FALSE)*10,P249*VLOOKUP($C249,'IBNR+Freq'!$B$11:$J$350,9,FALSE)),0)</f>
        <v>3816806.9848775216</v>
      </c>
      <c r="U249" s="247">
        <f>+IFERROR(IF(D249=1,Q249*VLOOKUP($C249,'IBNR+Freq'!$B$11:$J$350,9,FALSE)*10,Q249*VLOOKUP($C249,'IBNR+Freq'!$B$11:$J$350,9,FALSE)),0)</f>
        <v>365738.2614501802</v>
      </c>
      <c r="V249" s="248">
        <f t="shared" si="71"/>
        <v>7333521.0372830993</v>
      </c>
      <c r="W249" s="357">
        <f>+IFERROR(IF(D249=1,VLOOKUP(C249,'IBNR+Freq'!B$11:J$350,9,FALSE)*10,VLOOKUP(C249,'IBNR+Freq'!B$11:J$350,9,FALSE)),0)</f>
        <v>3866060</v>
      </c>
      <c r="X249" s="247">
        <f t="shared" si="72"/>
        <v>3904554.8834639383</v>
      </c>
      <c r="Y249" s="247">
        <f t="shared" si="73"/>
        <v>4729624.5165768545</v>
      </c>
      <c r="Z249" s="247">
        <f t="shared" si="74"/>
        <v>453207.26325920719</v>
      </c>
      <c r="AA249" s="229">
        <f>+IF($D249=1, _xlfn.XLOOKUP($W249,Credibility!B$12:B$112,Credibility!$E$12:$E$112,,-1,-2),_xlfn.XLOOKUP(X249*AA$4,Credibility!B$12:B$112,Credibility!$E$12:$E$112,,-1,-2))</f>
        <v>0.05</v>
      </c>
      <c r="AB249" s="225">
        <f>+IF($D249=1, _xlfn.XLOOKUP($W249,Credibility!C$12:C$112,Credibility!$E$12:$E$112,,-1,-2),_xlfn.XLOOKUP(Y249*AB$4,Credibility!C$12:C$112,Credibility!$E$12:$E$112,,-1,-2))</f>
        <v>0.16</v>
      </c>
      <c r="AC249" s="230">
        <f>+IF($D249=1, _xlfn.XLOOKUP($W249,Credibility!D$12:D$112,Credibility!$E$12:$E$112,,-1,-2),_xlfn.XLOOKUP(Z249*AC$4,Credibility!D$12:D$112,Credibility!$E$12:$E$112,,-1,-2))</f>
        <v>0.18</v>
      </c>
    </row>
    <row r="250" spans="2:31" x14ac:dyDescent="0.2">
      <c r="B250" s="474">
        <v>3</v>
      </c>
      <c r="C250" s="250">
        <v>943</v>
      </c>
      <c r="D250" s="250">
        <v>1</v>
      </c>
      <c r="E250" s="251">
        <f t="shared" si="64"/>
        <v>0.74150000000000005</v>
      </c>
      <c r="F250" s="245">
        <f>+IFERROR(VLOOKUP($C250,'PYV(Pre-Surcharge)'!$H$8:$M$350,2,FALSE),0)</f>
        <v>5.64</v>
      </c>
      <c r="G250" s="244">
        <f>+IFERROR(VLOOKUP($C250,'PYV(Pre-Surcharge)'!$H$8:$M590,4,FALSE),0)</f>
        <v>2.3639999999999999</v>
      </c>
      <c r="H250" s="244">
        <f>+IFERROR(VLOOKUP($C250,'PYV(Pre-Surcharge)'!$H$8:$M590,5,FALSE),0)</f>
        <v>1.7030000000000001</v>
      </c>
      <c r="I250" s="244">
        <f>+IFERROR(VLOOKUP($C250,'PYV(Pre-Surcharge)'!$H$8:$M590,6,FALSE),0)</f>
        <v>0.107</v>
      </c>
      <c r="J250" s="245">
        <f t="shared" si="65"/>
        <v>4.1740000000000004</v>
      </c>
      <c r="K250" s="244">
        <f t="shared" si="66"/>
        <v>2.3685648873981791</v>
      </c>
      <c r="L250" s="244">
        <f t="shared" si="67"/>
        <v>1.7062884954480113</v>
      </c>
      <c r="M250" s="244">
        <f t="shared" si="68"/>
        <v>0.10720661715380929</v>
      </c>
      <c r="N250" s="295">
        <f t="shared" si="69"/>
        <v>4.1820599999999999</v>
      </c>
      <c r="O250" s="244">
        <f t="shared" si="75"/>
        <v>1.9114318641303307</v>
      </c>
      <c r="P250" s="244">
        <f t="shared" si="76"/>
        <v>1.3769748158265451</v>
      </c>
      <c r="Q250" s="244">
        <f t="shared" si="77"/>
        <v>8.6515740043124095E-2</v>
      </c>
      <c r="R250" s="245">
        <f t="shared" si="70"/>
        <v>3.3749224199999999</v>
      </c>
      <c r="S250" s="246">
        <f>+IFERROR(IF(D250=1,O250*VLOOKUP($C250,'IBNR+Freq'!$B$11:$J$350,9,FALSE)*10,O250*VLOOKUP($C250,'IBNR+Freq'!$B$11:$J$350,9,FALSE)),0)</f>
        <v>3638506.1249652915</v>
      </c>
      <c r="T250" s="247">
        <f>+IFERROR(IF(D250=1,P250*VLOOKUP($C250,'IBNR+Freq'!$B$11:$J$350,9,FALSE)*10,P250*VLOOKUP($C250,'IBNR+Freq'!$B$11:$J$350,9,FALSE)),0)</f>
        <v>2621140.4106666199</v>
      </c>
      <c r="U250" s="247">
        <f>+IFERROR(IF(D250=1,Q250*VLOOKUP($C250,'IBNR+Freq'!$B$11:$J$350,9,FALSE)*10,Q250*VLOOKUP($C250,'IBNR+Freq'!$B$11:$J$350,9,FALSE)),0)</f>
        <v>164687.03695908887</v>
      </c>
      <c r="V250" s="248">
        <f t="shared" si="71"/>
        <v>6424333.5725910012</v>
      </c>
      <c r="W250" s="357">
        <f>+IFERROR(IF(D250=1,VLOOKUP(C250,'IBNR+Freq'!B$11:J$350,9,FALSE)*10,VLOOKUP(C250,'IBNR+Freq'!B$11:J$350,9,FALSE)),0)</f>
        <v>1903550</v>
      </c>
      <c r="X250" s="247">
        <f t="shared" si="72"/>
        <v>4508681.6914068041</v>
      </c>
      <c r="Y250" s="247">
        <f t="shared" si="73"/>
        <v>3248005.4655100619</v>
      </c>
      <c r="Z250" s="247">
        <f t="shared" si="74"/>
        <v>204073.15608313368</v>
      </c>
      <c r="AA250" s="229">
        <f>+IF($D250=1, _xlfn.XLOOKUP($W250,Credibility!B$12:B$112,Credibility!$E$12:$E$112,,-1,-2),_xlfn.XLOOKUP(X250*AA$4,Credibility!B$12:B$112,Credibility!$E$12:$E$112,,-1,-2))</f>
        <v>0.03</v>
      </c>
      <c r="AB250" s="225">
        <f>+IF($D250=1, _xlfn.XLOOKUP($W250,Credibility!C$12:C$112,Credibility!$E$12:$E$112,,-1,-2),_xlfn.XLOOKUP(Y250*AB$4,Credibility!C$12:C$112,Credibility!$E$12:$E$112,,-1,-2))</f>
        <v>0.1</v>
      </c>
      <c r="AC250" s="230">
        <f>+IF($D250=1, _xlfn.XLOOKUP($W250,Credibility!D$12:D$112,Credibility!$E$12:$E$112,,-1,-2),_xlfn.XLOOKUP(Z250*AC$4,Credibility!D$12:D$112,Credibility!$E$12:$E$112,,-1,-2))</f>
        <v>0.11</v>
      </c>
    </row>
    <row r="251" spans="2:31" x14ac:dyDescent="0.2">
      <c r="B251" s="474">
        <v>3</v>
      </c>
      <c r="C251" s="250">
        <v>944</v>
      </c>
      <c r="D251" s="250">
        <v>1</v>
      </c>
      <c r="E251" s="251">
        <f t="shared" si="64"/>
        <v>0.74150000000000005</v>
      </c>
      <c r="F251" s="245">
        <f>+IFERROR(VLOOKUP($C251,'PYV(Pre-Surcharge)'!$H$8:$M$350,2,FALSE),0)</f>
        <v>3.15</v>
      </c>
      <c r="G251" s="244">
        <f>+IFERROR(VLOOKUP($C251,'PYV(Pre-Surcharge)'!$H$8:$M591,4,FALSE),0)</f>
        <v>1.1679999999999999</v>
      </c>
      <c r="H251" s="244">
        <f>+IFERROR(VLOOKUP($C251,'PYV(Pre-Surcharge)'!$H$8:$M591,5,FALSE),0)</f>
        <v>1.0229999999999999</v>
      </c>
      <c r="I251" s="244">
        <f>+IFERROR(VLOOKUP($C251,'PYV(Pre-Surcharge)'!$H$8:$M591,6,FALSE),0)</f>
        <v>0.14199999999999999</v>
      </c>
      <c r="J251" s="245">
        <f t="shared" si="65"/>
        <v>2.3329999999999997</v>
      </c>
      <c r="K251" s="244">
        <f t="shared" si="66"/>
        <v>1.1693642520360052</v>
      </c>
      <c r="L251" s="244">
        <f t="shared" si="67"/>
        <v>1.0241948885555079</v>
      </c>
      <c r="M251" s="244">
        <f t="shared" si="68"/>
        <v>0.14216585940848692</v>
      </c>
      <c r="N251" s="295">
        <f t="shared" si="69"/>
        <v>2.3357250000000001</v>
      </c>
      <c r="O251" s="244">
        <f t="shared" si="75"/>
        <v>0.9436769513930563</v>
      </c>
      <c r="P251" s="244">
        <f t="shared" si="76"/>
        <v>0.82652527506429496</v>
      </c>
      <c r="Q251" s="244">
        <f t="shared" si="77"/>
        <v>0.11472784854264895</v>
      </c>
      <c r="R251" s="245">
        <f t="shared" si="70"/>
        <v>1.8849300750000002</v>
      </c>
      <c r="S251" s="246">
        <f>+IFERROR(IF(D251=1,O251*VLOOKUP($C251,'IBNR+Freq'!$B$11:$J$350,9,FALSE)*10,O251*VLOOKUP($C251,'IBNR+Freq'!$B$11:$J$350,9,FALSE)),0)</f>
        <v>1703233.0927998133</v>
      </c>
      <c r="T251" s="247">
        <f>+IFERROR(IF(D251=1,P251*VLOOKUP($C251,'IBNR+Freq'!$B$11:$J$350,9,FALSE)*10,P251*VLOOKUP($C251,'IBNR+Freq'!$B$11:$J$350,9,FALSE)),0)</f>
        <v>1491787.2037107954</v>
      </c>
      <c r="U251" s="247">
        <f>+IFERROR(IF(D251=1,Q251*VLOOKUP($C251,'IBNR+Freq'!$B$11:$J$350,9,FALSE)*10,Q251*VLOOKUP($C251,'IBNR+Freq'!$B$11:$J$350,9,FALSE)),0)</f>
        <v>207071.14655614164</v>
      </c>
      <c r="V251" s="248">
        <f t="shared" si="71"/>
        <v>3402091.4430667507</v>
      </c>
      <c r="W251" s="357">
        <f>+IFERROR(IF(D251=1,VLOOKUP(C251,'IBNR+Freq'!B$11:J$350,9,FALSE)*10,VLOOKUP(C251,'IBNR+Freq'!B$11:J$350,9,FALSE)),0)</f>
        <v>1804890</v>
      </c>
      <c r="X251" s="247">
        <f t="shared" si="72"/>
        <v>2110573.8448572657</v>
      </c>
      <c r="Y251" s="247">
        <f t="shared" si="73"/>
        <v>1848559.1124049507</v>
      </c>
      <c r="Z251" s="247">
        <f t="shared" si="74"/>
        <v>256593.73798778394</v>
      </c>
      <c r="AA251" s="229">
        <f>+IF($D251=1, _xlfn.XLOOKUP($W251,Credibility!B$12:B$112,Credibility!$E$12:$E$112,,-1,-2),_xlfn.XLOOKUP(X251*AA$4,Credibility!B$12:B$112,Credibility!$E$12:$E$112,,-1,-2))</f>
        <v>0.03</v>
      </c>
      <c r="AB251" s="225">
        <f>+IF($D251=1, _xlfn.XLOOKUP($W251,Credibility!C$12:C$112,Credibility!$E$12:$E$112,,-1,-2),_xlfn.XLOOKUP(Y251*AB$4,Credibility!C$12:C$112,Credibility!$E$12:$E$112,,-1,-2))</f>
        <v>0.1</v>
      </c>
      <c r="AC251" s="230">
        <f>+IF($D251=1, _xlfn.XLOOKUP($W251,Credibility!D$12:D$112,Credibility!$E$12:$E$112,,-1,-2),_xlfn.XLOOKUP(Z251*AC$4,Credibility!D$12:D$112,Credibility!$E$12:$E$112,,-1,-2))</f>
        <v>0.11</v>
      </c>
    </row>
    <row r="252" spans="2:31" x14ac:dyDescent="0.2">
      <c r="B252" s="474">
        <v>3</v>
      </c>
      <c r="C252" s="250">
        <v>945</v>
      </c>
      <c r="D252" s="250">
        <v>1</v>
      </c>
      <c r="E252" s="251">
        <f t="shared" si="64"/>
        <v>0.74150000000000005</v>
      </c>
      <c r="F252" s="245">
        <f>+IFERROR(VLOOKUP($C252,'PYV(Pre-Surcharge)'!$H$8:$M$350,2,FALSE),0)</f>
        <v>3.47</v>
      </c>
      <c r="G252" s="244">
        <f>+IFERROR(VLOOKUP($C252,'PYV(Pre-Surcharge)'!$H$8:$M592,4,FALSE),0)</f>
        <v>1.1060000000000001</v>
      </c>
      <c r="H252" s="244">
        <f>+IFERROR(VLOOKUP($C252,'PYV(Pre-Surcharge)'!$H$8:$M592,5,FALSE),0)</f>
        <v>1.3160000000000001</v>
      </c>
      <c r="I252" s="244">
        <f>+IFERROR(VLOOKUP($C252,'PYV(Pre-Surcharge)'!$H$8:$M592,6,FALSE),0)</f>
        <v>0.14399999999999999</v>
      </c>
      <c r="J252" s="245">
        <f t="shared" si="65"/>
        <v>2.5660000000000003</v>
      </c>
      <c r="K252" s="244">
        <f t="shared" si="66"/>
        <v>1.109019302416212</v>
      </c>
      <c r="L252" s="244">
        <f t="shared" si="67"/>
        <v>1.3195925876851129</v>
      </c>
      <c r="M252" s="244">
        <f t="shared" si="68"/>
        <v>0.14439310989867496</v>
      </c>
      <c r="N252" s="295">
        <f t="shared" si="69"/>
        <v>2.5730050000000002</v>
      </c>
      <c r="O252" s="244">
        <f t="shared" si="75"/>
        <v>0.89497857704988315</v>
      </c>
      <c r="P252" s="244">
        <f t="shared" si="76"/>
        <v>1.0649112182618863</v>
      </c>
      <c r="Q252" s="244">
        <f t="shared" si="77"/>
        <v>0.1165252396882307</v>
      </c>
      <c r="R252" s="245">
        <f t="shared" si="70"/>
        <v>2.0764150350000001</v>
      </c>
      <c r="S252" s="246">
        <f>+IFERROR(IF(D252=1,O252*VLOOKUP($C252,'IBNR+Freq'!$B$11:$J$350,9,FALSE)*10,O252*VLOOKUP($C252,'IBNR+Freq'!$B$11:$J$350,9,FALSE)),0)</f>
        <v>679995.77305673063</v>
      </c>
      <c r="T252" s="247">
        <f>+IFERROR(IF(D252=1,P252*VLOOKUP($C252,'IBNR+Freq'!$B$11:$J$350,9,FALSE)*10,P252*VLOOKUP($C252,'IBNR+Freq'!$B$11:$J$350,9,FALSE)),0)</f>
        <v>809108.89452319848</v>
      </c>
      <c r="U252" s="247">
        <f>+IFERROR(IF(D252=1,Q252*VLOOKUP($C252,'IBNR+Freq'!$B$11:$J$350,9,FALSE)*10,Q252*VLOOKUP($C252,'IBNR+Freq'!$B$11:$J$350,9,FALSE)),0)</f>
        <v>88534.711862720796</v>
      </c>
      <c r="V252" s="248">
        <f t="shared" si="71"/>
        <v>1577639.3794426499</v>
      </c>
      <c r="W252" s="357">
        <f>+IFERROR(IF(D252=1,VLOOKUP(C252,'IBNR+Freq'!B$11:J$350,9,FALSE)*10,VLOOKUP(C252,'IBNR+Freq'!B$11:J$350,9,FALSE)),0)</f>
        <v>759790</v>
      </c>
      <c r="X252" s="247">
        <f t="shared" si="72"/>
        <v>842621.77578281378</v>
      </c>
      <c r="Y252" s="247">
        <f t="shared" si="73"/>
        <v>1002613.2521972719</v>
      </c>
      <c r="Z252" s="247">
        <f t="shared" si="74"/>
        <v>109708.44096991424</v>
      </c>
      <c r="AA252" s="229">
        <f>+IF($D252=1, _xlfn.XLOOKUP($W252,Credibility!B$12:B$112,Credibility!$E$12:$E$112,,-1,-2),_xlfn.XLOOKUP(X252*AA$4,Credibility!B$12:B$112,Credibility!$E$12:$E$112,,-1,-2))</f>
        <v>0.02</v>
      </c>
      <c r="AB252" s="225">
        <f>+IF($D252=1, _xlfn.XLOOKUP($W252,Credibility!C$12:C$112,Credibility!$E$12:$E$112,,-1,-2),_xlfn.XLOOKUP(Y252*AB$4,Credibility!C$12:C$112,Credibility!$E$12:$E$112,,-1,-2))</f>
        <v>0.05</v>
      </c>
      <c r="AC252" s="230">
        <f>+IF($D252=1, _xlfn.XLOOKUP($W252,Credibility!D$12:D$112,Credibility!$E$12:$E$112,,-1,-2),_xlfn.XLOOKUP(Z252*AC$4,Credibility!D$12:D$112,Credibility!$E$12:$E$112,,-1,-2))</f>
        <v>0.06</v>
      </c>
    </row>
    <row r="253" spans="2:31" x14ac:dyDescent="0.2">
      <c r="B253" s="474">
        <v>3</v>
      </c>
      <c r="C253" s="250">
        <v>946</v>
      </c>
      <c r="D253" s="250">
        <v>1</v>
      </c>
      <c r="E253" s="251">
        <f t="shared" si="64"/>
        <v>0.74150000000000005</v>
      </c>
      <c r="F253" s="245">
        <f>+IFERROR(VLOOKUP($C253,'PYV(Pre-Surcharge)'!$H$8:$M$350,2,FALSE),0)</f>
        <v>3.42</v>
      </c>
      <c r="G253" s="244">
        <f>+IFERROR(VLOOKUP($C253,'PYV(Pre-Surcharge)'!$H$8:$M593,4,FALSE),0)</f>
        <v>1.492</v>
      </c>
      <c r="H253" s="244">
        <f>+IFERROR(VLOOKUP($C253,'PYV(Pre-Surcharge)'!$H$8:$M593,5,FALSE),0)</f>
        <v>0.98599999999999999</v>
      </c>
      <c r="I253" s="244">
        <f>+IFERROR(VLOOKUP($C253,'PYV(Pre-Surcharge)'!$H$8:$M593,6,FALSE),0)</f>
        <v>4.9000000000000002E-2</v>
      </c>
      <c r="J253" s="245">
        <f t="shared" si="65"/>
        <v>2.5269999999999997</v>
      </c>
      <c r="K253" s="244">
        <f t="shared" si="66"/>
        <v>1.4972724812030078</v>
      </c>
      <c r="L253" s="244">
        <f t="shared" si="67"/>
        <v>0.98948436090225567</v>
      </c>
      <c r="M253" s="244">
        <f t="shared" si="68"/>
        <v>4.9173157894736849E-2</v>
      </c>
      <c r="N253" s="295">
        <f t="shared" si="69"/>
        <v>2.5359300000000005</v>
      </c>
      <c r="O253" s="244">
        <f t="shared" si="75"/>
        <v>1.2082988923308273</v>
      </c>
      <c r="P253" s="244">
        <f t="shared" si="76"/>
        <v>0.79851387924812034</v>
      </c>
      <c r="Q253" s="244">
        <f t="shared" si="77"/>
        <v>3.9682738421052639E-2</v>
      </c>
      <c r="R253" s="245">
        <f t="shared" si="70"/>
        <v>2.0464955100000002</v>
      </c>
      <c r="S253" s="246">
        <f>+IFERROR(IF(D253=1,O253*VLOOKUP($C253,'IBNR+Freq'!$B$11:$J$350,9,FALSE)*10,O253*VLOOKUP($C253,'IBNR+Freq'!$B$11:$J$350,9,FALSE)),0)</f>
        <v>1069356.6027017056</v>
      </c>
      <c r="T253" s="247">
        <f>+IFERROR(IF(D253=1,P253*VLOOKUP($C253,'IBNR+Freq'!$B$11:$J$350,9,FALSE)*10,P253*VLOOKUP($C253,'IBNR+Freq'!$B$11:$J$350,9,FALSE)),0)</f>
        <v>706692.76827337907</v>
      </c>
      <c r="U253" s="247">
        <f>+IFERROR(IF(D253=1,Q253*VLOOKUP($C253,'IBNR+Freq'!$B$11:$J$350,9,FALSE)*10,Q253*VLOOKUP($C253,'IBNR+Freq'!$B$11:$J$350,9,FALSE)),0)</f>
        <v>35119.620330015794</v>
      </c>
      <c r="V253" s="248">
        <f t="shared" si="71"/>
        <v>1811168.9913051005</v>
      </c>
      <c r="W253" s="357">
        <f>+IFERROR(IF(D253=1,VLOOKUP(C253,'IBNR+Freq'!B$11:J$350,9,FALSE)*10,VLOOKUP(C253,'IBNR+Freq'!B$11:J$350,9,FALSE)),0)</f>
        <v>885010</v>
      </c>
      <c r="X253" s="247">
        <f t="shared" si="72"/>
        <v>1325101.1185894739</v>
      </c>
      <c r="Y253" s="247">
        <f t="shared" si="73"/>
        <v>875703.55424210534</v>
      </c>
      <c r="Z253" s="247">
        <f t="shared" si="74"/>
        <v>43518.736468421062</v>
      </c>
      <c r="AA253" s="229">
        <f>+IF($D253=1, _xlfn.XLOOKUP($W253,Credibility!B$12:B$112,Credibility!$E$12:$E$112,,-1,-2),_xlfn.XLOOKUP(X253*AA$4,Credibility!B$12:B$112,Credibility!$E$12:$E$112,,-1,-2))</f>
        <v>0.02</v>
      </c>
      <c r="AB253" s="225">
        <f>+IF($D253=1, _xlfn.XLOOKUP($W253,Credibility!C$12:C$112,Credibility!$E$12:$E$112,,-1,-2),_xlfn.XLOOKUP(Y253*AB$4,Credibility!C$12:C$112,Credibility!$E$12:$E$112,,-1,-2))</f>
        <v>0.06</v>
      </c>
      <c r="AC253" s="230">
        <f>+IF($D253=1, _xlfn.XLOOKUP($W253,Credibility!D$12:D$112,Credibility!$E$12:$E$112,,-1,-2),_xlfn.XLOOKUP(Z253*AC$4,Credibility!D$12:D$112,Credibility!$E$12:$E$112,,-1,-2))</f>
        <v>7.0000000000000007E-2</v>
      </c>
    </row>
    <row r="254" spans="2:31" x14ac:dyDescent="0.2">
      <c r="B254" s="474">
        <v>3</v>
      </c>
      <c r="C254" s="250">
        <v>947</v>
      </c>
      <c r="D254" s="250">
        <v>1</v>
      </c>
      <c r="E254" s="251">
        <f t="shared" si="64"/>
        <v>0.74150000000000005</v>
      </c>
      <c r="F254" s="245">
        <f>+IFERROR(VLOOKUP($C254,'PYV(Pre-Surcharge)'!$H$8:$M$350,2,FALSE),0)</f>
        <v>5.92</v>
      </c>
      <c r="G254" s="244">
        <f>+IFERROR(VLOOKUP($C254,'PYV(Pre-Surcharge)'!$H$8:$M594,4,FALSE),0)</f>
        <v>2.1930000000000001</v>
      </c>
      <c r="H254" s="244">
        <f>+IFERROR(VLOOKUP($C254,'PYV(Pre-Surcharge)'!$H$8:$M594,5,FALSE),0)</f>
        <v>2.0870000000000002</v>
      </c>
      <c r="I254" s="244">
        <f>+IFERROR(VLOOKUP($C254,'PYV(Pre-Surcharge)'!$H$8:$M594,6,FALSE),0)</f>
        <v>0.159</v>
      </c>
      <c r="J254" s="245">
        <f t="shared" si="65"/>
        <v>4.4390000000000001</v>
      </c>
      <c r="K254" s="244">
        <f t="shared" si="66"/>
        <v>2.1686344311781935</v>
      </c>
      <c r="L254" s="244">
        <f t="shared" si="67"/>
        <v>2.0638121558909668</v>
      </c>
      <c r="M254" s="244">
        <f t="shared" si="68"/>
        <v>0.15723341293084028</v>
      </c>
      <c r="N254" s="295">
        <f t="shared" si="69"/>
        <v>4.3896800000000011</v>
      </c>
      <c r="O254" s="244">
        <f t="shared" si="75"/>
        <v>1.7500879859608023</v>
      </c>
      <c r="P254" s="244">
        <f t="shared" si="76"/>
        <v>1.6654964098040104</v>
      </c>
      <c r="Q254" s="244">
        <f t="shared" si="77"/>
        <v>0.12688736423518812</v>
      </c>
      <c r="R254" s="245">
        <f t="shared" si="70"/>
        <v>3.5424717600000011</v>
      </c>
      <c r="S254" s="246">
        <f>+IFERROR(IF(D254=1,O254*VLOOKUP($C254,'IBNR+Freq'!$B$11:$J$350,9,FALSE)*10,O254*VLOOKUP($C254,'IBNR+Freq'!$B$11:$J$350,9,FALSE)),0)</f>
        <v>1026514.1081653086</v>
      </c>
      <c r="T254" s="247">
        <f>+IFERROR(IF(D254=1,P254*VLOOKUP($C254,'IBNR+Freq'!$B$11:$J$350,9,FALSE)*10,P254*VLOOKUP($C254,'IBNR+Freq'!$B$11:$J$350,9,FALSE)),0)</f>
        <v>976896.91917054227</v>
      </c>
      <c r="U254" s="247">
        <f>+IFERROR(IF(D254=1,Q254*VLOOKUP($C254,'IBNR+Freq'!$B$11:$J$350,9,FALSE)*10,Q254*VLOOKUP($C254,'IBNR+Freq'!$B$11:$J$350,9,FALSE)),0)</f>
        <v>74425.783492149596</v>
      </c>
      <c r="V254" s="248">
        <f t="shared" si="71"/>
        <v>2077836.8108280005</v>
      </c>
      <c r="W254" s="357">
        <f>+IFERROR(IF(D254=1,VLOOKUP(C254,'IBNR+Freq'!B$11:J$350,9,FALSE)*10,VLOOKUP(C254,'IBNR+Freq'!B$11:J$350,9,FALSE)),0)</f>
        <v>586550</v>
      </c>
      <c r="X254" s="247">
        <f t="shared" si="72"/>
        <v>1272012.5256075694</v>
      </c>
      <c r="Y254" s="247">
        <f t="shared" si="73"/>
        <v>1210529.0200378466</v>
      </c>
      <c r="Z254" s="247">
        <f t="shared" si="74"/>
        <v>92225.258354584366</v>
      </c>
      <c r="AA254" s="229">
        <f>+IF($D254=1, _xlfn.XLOOKUP($W254,Credibility!B$12:B$112,Credibility!$E$12:$E$112,,-1,-2),_xlfn.XLOOKUP(X254*AA$4,Credibility!B$12:B$112,Credibility!$E$12:$E$112,,-1,-2))</f>
        <v>0.01</v>
      </c>
      <c r="AB254" s="225">
        <f>+IF($D254=1, _xlfn.XLOOKUP($W254,Credibility!C$12:C$112,Credibility!$E$12:$E$112,,-1,-2),_xlfn.XLOOKUP(Y254*AB$4,Credibility!C$12:C$112,Credibility!$E$12:$E$112,,-1,-2))</f>
        <v>0.05</v>
      </c>
      <c r="AC254" s="230">
        <f>+IF($D254=1, _xlfn.XLOOKUP($W254,Credibility!D$12:D$112,Credibility!$E$12:$E$112,,-1,-2),_xlfn.XLOOKUP(Z254*AC$4,Credibility!D$12:D$112,Credibility!$E$12:$E$112,,-1,-2))</f>
        <v>0.05</v>
      </c>
    </row>
    <row r="255" spans="2:31" x14ac:dyDescent="0.2">
      <c r="B255" s="474">
        <v>3</v>
      </c>
      <c r="C255" s="250">
        <v>948</v>
      </c>
      <c r="D255" s="250">
        <v>1</v>
      </c>
      <c r="E255" s="251">
        <f t="shared" si="64"/>
        <v>0.74150000000000005</v>
      </c>
      <c r="F255" s="245">
        <f>+IFERROR(VLOOKUP($C255,'PYV(Pre-Surcharge)'!$H$8:$M$350,2,FALSE),0)</f>
        <v>2.33</v>
      </c>
      <c r="G255" s="244">
        <f>+IFERROR(VLOOKUP($C255,'PYV(Pre-Surcharge)'!$H$8:$M595,4,FALSE),0)</f>
        <v>0.65600000000000003</v>
      </c>
      <c r="H255" s="244">
        <f>+IFERROR(VLOOKUP($C255,'PYV(Pre-Surcharge)'!$H$8:$M595,5,FALSE),0)</f>
        <v>0.92</v>
      </c>
      <c r="I255" s="244">
        <f>+IFERROR(VLOOKUP($C255,'PYV(Pre-Surcharge)'!$H$8:$M595,6,FALSE),0)</f>
        <v>0.113</v>
      </c>
      <c r="J255" s="245">
        <f t="shared" si="65"/>
        <v>1.6890000000000001</v>
      </c>
      <c r="K255" s="244">
        <f t="shared" si="66"/>
        <v>0.67102896388395505</v>
      </c>
      <c r="L255" s="244">
        <f t="shared" si="67"/>
        <v>0.94107720544701023</v>
      </c>
      <c r="M255" s="244">
        <f t="shared" si="68"/>
        <v>0.11558883066903496</v>
      </c>
      <c r="N255" s="295">
        <f t="shared" si="69"/>
        <v>1.7276950000000002</v>
      </c>
      <c r="O255" s="244">
        <f t="shared" si="75"/>
        <v>0.54152037385435181</v>
      </c>
      <c r="P255" s="244">
        <f t="shared" si="76"/>
        <v>0.75944930479573736</v>
      </c>
      <c r="Q255" s="244">
        <f t="shared" si="77"/>
        <v>9.3280186349911212E-2</v>
      </c>
      <c r="R255" s="245">
        <f t="shared" si="70"/>
        <v>1.3942498650000006</v>
      </c>
      <c r="S255" s="246">
        <f>+IFERROR(IF(D255=1,O255*VLOOKUP($C255,'IBNR+Freq'!$B$11:$J$350,9,FALSE)*10,O255*VLOOKUP($C255,'IBNR+Freq'!$B$11:$J$350,9,FALSE)),0)</f>
        <v>270819.7541682999</v>
      </c>
      <c r="T255" s="247">
        <f>+IFERROR(IF(D255=1,P255*VLOOKUP($C255,'IBNR+Freq'!$B$11:$J$350,9,FALSE)*10,P255*VLOOKUP($C255,'IBNR+Freq'!$B$11:$J$350,9,FALSE)),0)</f>
        <v>379808.19182139618</v>
      </c>
      <c r="U255" s="247">
        <f>+IFERROR(IF(D255=1,Q255*VLOOKUP($C255,'IBNR+Freq'!$B$11:$J$350,9,FALSE)*10,Q255*VLOOKUP($C255,'IBNR+Freq'!$B$11:$J$350,9,FALSE)),0)</f>
        <v>46650.353995454097</v>
      </c>
      <c r="V255" s="248">
        <f t="shared" si="71"/>
        <v>697278.29998515022</v>
      </c>
      <c r="W255" s="357">
        <f>+IFERROR(IF(D255=1,VLOOKUP(C255,'IBNR+Freq'!B$11:J$350,9,FALSE)*10,VLOOKUP(C255,'IBNR+Freq'!B$11:J$350,9,FALSE)),0)</f>
        <v>500110</v>
      </c>
      <c r="X255" s="247">
        <f t="shared" si="72"/>
        <v>335588.29512800474</v>
      </c>
      <c r="Y255" s="247">
        <f t="shared" si="73"/>
        <v>470642.12121610431</v>
      </c>
      <c r="Z255" s="247">
        <f t="shared" si="74"/>
        <v>57807.130105891069</v>
      </c>
      <c r="AA255" s="229">
        <f>+IF($D255=1, _xlfn.XLOOKUP($W255,Credibility!B$12:B$112,Credibility!$E$12:$E$112,,-1,-2),_xlfn.XLOOKUP(X255*AA$4,Credibility!B$12:B$112,Credibility!$E$12:$E$112,,-1,-2))</f>
        <v>0.01</v>
      </c>
      <c r="AB255" s="225">
        <f>+IF($D255=1, _xlfn.XLOOKUP($W255,Credibility!C$12:C$112,Credibility!$E$12:$E$112,,-1,-2),_xlfn.XLOOKUP(Y255*AB$4,Credibility!C$12:C$112,Credibility!$E$12:$E$112,,-1,-2))</f>
        <v>0.04</v>
      </c>
      <c r="AC255" s="230">
        <f>+IF($D255=1, _xlfn.XLOOKUP($W255,Credibility!D$12:D$112,Credibility!$E$12:$E$112,,-1,-2),_xlfn.XLOOKUP(Z255*AC$4,Credibility!D$12:D$112,Credibility!$E$12:$E$112,,-1,-2))</f>
        <v>0.05</v>
      </c>
    </row>
    <row r="256" spans="2:31" x14ac:dyDescent="0.2">
      <c r="B256" s="474">
        <v>3</v>
      </c>
      <c r="C256" s="250">
        <v>949</v>
      </c>
      <c r="D256" s="250">
        <v>1</v>
      </c>
      <c r="E256" s="251">
        <f t="shared" si="64"/>
        <v>0.74150000000000005</v>
      </c>
      <c r="F256" s="245">
        <f>+IFERROR(VLOOKUP($C256,'PYV(Pre-Surcharge)'!$H$8:$M$350,2,FALSE),0)</f>
        <v>0.55000000000000004</v>
      </c>
      <c r="G256" s="244">
        <f>+IFERROR(VLOOKUP($C256,'PYV(Pre-Surcharge)'!$H$8:$M596,4,FALSE),0)</f>
        <v>0.23400000000000001</v>
      </c>
      <c r="H256" s="244">
        <f>+IFERROR(VLOOKUP($C256,'PYV(Pre-Surcharge)'!$H$8:$M596,5,FALSE),0)</f>
        <v>0.188</v>
      </c>
      <c r="I256" s="244">
        <f>+IFERROR(VLOOKUP($C256,'PYV(Pre-Surcharge)'!$H$8:$M596,6,FALSE),0)</f>
        <v>1.6E-2</v>
      </c>
      <c r="J256" s="245">
        <f t="shared" si="65"/>
        <v>0.43800000000000006</v>
      </c>
      <c r="K256" s="244">
        <f t="shared" si="66"/>
        <v>0.21787910958904111</v>
      </c>
      <c r="L256" s="244">
        <f t="shared" si="67"/>
        <v>0.17504817351598173</v>
      </c>
      <c r="M256" s="244">
        <f t="shared" si="68"/>
        <v>1.4897716894977169E-2</v>
      </c>
      <c r="N256" s="295">
        <f t="shared" si="69"/>
        <v>0.40782499999999999</v>
      </c>
      <c r="O256" s="244">
        <f t="shared" si="75"/>
        <v>0.17582844143835619</v>
      </c>
      <c r="P256" s="244">
        <f t="shared" si="76"/>
        <v>0.14126387602739726</v>
      </c>
      <c r="Q256" s="244">
        <f t="shared" si="77"/>
        <v>1.2022457534246576E-2</v>
      </c>
      <c r="R256" s="245">
        <f t="shared" si="70"/>
        <v>0.32911477500000003</v>
      </c>
      <c r="S256" s="246">
        <f>+IFERROR(IF(D256=1,O256*VLOOKUP($C256,'IBNR+Freq'!$B$11:$J$350,9,FALSE)*10,O256*VLOOKUP($C256,'IBNR+Freq'!$B$11:$J$350,9,FALSE)),0)</f>
        <v>53116.013874113021</v>
      </c>
      <c r="T256" s="247">
        <f>+IFERROR(IF(D256=1,P256*VLOOKUP($C256,'IBNR+Freq'!$B$11:$J$350,9,FALSE)*10,P256*VLOOKUP($C256,'IBNR+Freq'!$B$11:$J$350,9,FALSE)),0)</f>
        <v>42674.404309116435</v>
      </c>
      <c r="U256" s="247">
        <f>+IFERROR(IF(D256=1,Q256*VLOOKUP($C256,'IBNR+Freq'!$B$11:$J$350,9,FALSE)*10,Q256*VLOOKUP($C256,'IBNR+Freq'!$B$11:$J$350,9,FALSE)),0)</f>
        <v>3631.8641965205484</v>
      </c>
      <c r="V256" s="248">
        <f t="shared" si="71"/>
        <v>99422.282379750002</v>
      </c>
      <c r="W256" s="357">
        <f>+IFERROR(IF(D256=1,VLOOKUP(C256,'IBNR+Freq'!B$11:J$350,9,FALSE)*10,VLOOKUP(C256,'IBNR+Freq'!B$11:J$350,9,FALSE)),0)</f>
        <v>302090</v>
      </c>
      <c r="X256" s="247">
        <f t="shared" si="72"/>
        <v>65819.100215753424</v>
      </c>
      <c r="Y256" s="247">
        <f t="shared" si="73"/>
        <v>52880.302737442922</v>
      </c>
      <c r="Z256" s="247">
        <f t="shared" si="74"/>
        <v>4500.4512968036533</v>
      </c>
      <c r="AA256" s="229">
        <f>+IF($D256=1, _xlfn.XLOOKUP($W256,Credibility!B$12:B$112,Credibility!$E$12:$E$112,,-1,-2),_xlfn.XLOOKUP(X256*AA$4,Credibility!B$12:B$112,Credibility!$E$12:$E$112,,-1,-2))</f>
        <v>0.01</v>
      </c>
      <c r="AB256" s="225">
        <f>+IF($D256=1, _xlfn.XLOOKUP($W256,Credibility!C$12:C$112,Credibility!$E$12:$E$112,,-1,-2),_xlfn.XLOOKUP(Y256*AB$4,Credibility!C$12:C$112,Credibility!$E$12:$E$112,,-1,-2))</f>
        <v>0.03</v>
      </c>
      <c r="AC256" s="230">
        <f>+IF($D256=1, _xlfn.XLOOKUP($W256,Credibility!D$12:D$112,Credibility!$E$12:$E$112,,-1,-2),_xlfn.XLOOKUP(Z256*AC$4,Credibility!D$12:D$112,Credibility!$E$12:$E$112,,-1,-2))</f>
        <v>0.03</v>
      </c>
    </row>
    <row r="257" spans="2:29" x14ac:dyDescent="0.2">
      <c r="B257" s="474">
        <v>3</v>
      </c>
      <c r="C257" s="250">
        <v>951</v>
      </c>
      <c r="D257" s="250">
        <v>1</v>
      </c>
      <c r="E257" s="251">
        <f t="shared" si="64"/>
        <v>0.74150000000000005</v>
      </c>
      <c r="F257" s="245">
        <f>+IFERROR(VLOOKUP($C257,'PYV(Pre-Surcharge)'!$H$8:$M$350,2,FALSE),0)</f>
        <v>0.57999999999999996</v>
      </c>
      <c r="G257" s="244">
        <f>+IFERROR(VLOOKUP($C257,'PYV(Pre-Surcharge)'!$H$8:$M597,4,FALSE),0)</f>
        <v>0.23599999999999999</v>
      </c>
      <c r="H257" s="244">
        <f>+IFERROR(VLOOKUP($C257,'PYV(Pre-Surcharge)'!$H$8:$M597,5,FALSE),0)</f>
        <v>0.16300000000000001</v>
      </c>
      <c r="I257" s="244">
        <f>+IFERROR(VLOOKUP($C257,'PYV(Pre-Surcharge)'!$H$8:$M597,6,FALSE),0)</f>
        <v>3.3000000000000002E-2</v>
      </c>
      <c r="J257" s="245">
        <f t="shared" si="65"/>
        <v>0.43200000000000005</v>
      </c>
      <c r="K257" s="244">
        <f t="shared" si="66"/>
        <v>0.23494564814814811</v>
      </c>
      <c r="L257" s="244">
        <f t="shared" si="67"/>
        <v>0.16227178240740739</v>
      </c>
      <c r="M257" s="244">
        <f t="shared" si="68"/>
        <v>3.2852569444444445E-2</v>
      </c>
      <c r="N257" s="295">
        <f t="shared" si="69"/>
        <v>0.4300699999999999</v>
      </c>
      <c r="O257" s="244">
        <f t="shared" si="75"/>
        <v>0.18960113805555553</v>
      </c>
      <c r="P257" s="244">
        <f t="shared" si="76"/>
        <v>0.13095332840277776</v>
      </c>
      <c r="Q257" s="244">
        <f t="shared" si="77"/>
        <v>2.6512023541666669E-2</v>
      </c>
      <c r="R257" s="245">
        <f t="shared" si="70"/>
        <v>0.34706648999999995</v>
      </c>
      <c r="S257" s="246">
        <f>+IFERROR(IF(D257=1,O257*VLOOKUP($C257,'IBNR+Freq'!$B$11:$J$350,9,FALSE)*10,O257*VLOOKUP($C257,'IBNR+Freq'!$B$11:$J$350,9,FALSE)),0)</f>
        <v>9336585.7216111384</v>
      </c>
      <c r="T257" s="247">
        <f>+IFERROR(IF(D257=1,P257*VLOOKUP($C257,'IBNR+Freq'!$B$11:$J$350,9,FALSE)*10,P257*VLOOKUP($C257,'IBNR+Freq'!$B$11:$J$350,9,FALSE)),0)</f>
        <v>6448574.0365365064</v>
      </c>
      <c r="U257" s="247">
        <f>+IFERROR(IF(D257=1,Q257*VLOOKUP($C257,'IBNR+Freq'!$B$11:$J$350,9,FALSE)*10,Q257*VLOOKUP($C257,'IBNR+Freq'!$B$11:$J$350,9,FALSE)),0)</f>
        <v>1305539.5288693542</v>
      </c>
      <c r="V257" s="248">
        <f t="shared" si="71"/>
        <v>17090699.287016999</v>
      </c>
      <c r="W257" s="357">
        <f>+IFERROR(IF(D257=1,VLOOKUP(C257,'IBNR+Freq'!B$11:J$350,9,FALSE)*10,VLOOKUP(C257,'IBNR+Freq'!B$11:J$350,9,FALSE)),0)</f>
        <v>49243300</v>
      </c>
      <c r="X257" s="247">
        <f t="shared" si="72"/>
        <v>11569499.035453701</v>
      </c>
      <c r="Y257" s="247">
        <f t="shared" si="73"/>
        <v>7990798.0626226841</v>
      </c>
      <c r="Z257" s="247">
        <f t="shared" si="74"/>
        <v>1617768.932923611</v>
      </c>
      <c r="AA257" s="229">
        <f>+IF($D257=1, _xlfn.XLOOKUP($W257,Credibility!B$12:B$112,Credibility!$E$12:$E$112,,-1,-2),_xlfn.XLOOKUP(X257*AA$4,Credibility!B$12:B$112,Credibility!$E$12:$E$112,,-1,-2))</f>
        <v>0.26</v>
      </c>
      <c r="AB257" s="225">
        <f>+IF($D257=1, _xlfn.XLOOKUP($W257,Credibility!C$12:C$112,Credibility!$E$12:$E$112,,-1,-2),_xlfn.XLOOKUP(Y257*AB$4,Credibility!C$12:C$112,Credibility!$E$12:$E$112,,-1,-2))</f>
        <v>0.86</v>
      </c>
      <c r="AC257" s="230">
        <f>+IF($D257=1, _xlfn.XLOOKUP($W257,Credibility!D$12:D$112,Credibility!$E$12:$E$112,,-1,-2),_xlfn.XLOOKUP(Z257*AC$4,Credibility!D$12:D$112,Credibility!$E$12:$E$112,,-1,-2))</f>
        <v>1</v>
      </c>
    </row>
    <row r="258" spans="2:29" x14ac:dyDescent="0.2">
      <c r="B258" s="474">
        <v>3</v>
      </c>
      <c r="C258" s="250">
        <v>952</v>
      </c>
      <c r="D258" s="250">
        <v>1</v>
      </c>
      <c r="E258" s="251">
        <f t="shared" si="64"/>
        <v>0.74150000000000005</v>
      </c>
      <c r="F258" s="245">
        <f>+IFERROR(VLOOKUP($C258,'PYV(Pre-Surcharge)'!$H$8:$M$350,2,FALSE),0)</f>
        <v>0.7</v>
      </c>
      <c r="G258" s="244">
        <f>+IFERROR(VLOOKUP($C258,'PYV(Pre-Surcharge)'!$H$8:$M598,4,FALSE),0)</f>
        <v>0.29599999999999999</v>
      </c>
      <c r="H258" s="244">
        <f>+IFERROR(VLOOKUP($C258,'PYV(Pre-Surcharge)'!$H$8:$M598,5,FALSE),0)</f>
        <v>0.184</v>
      </c>
      <c r="I258" s="244">
        <f>+IFERROR(VLOOKUP($C258,'PYV(Pre-Surcharge)'!$H$8:$M598,6,FALSE),0)</f>
        <v>0.04</v>
      </c>
      <c r="J258" s="245">
        <f t="shared" si="65"/>
        <v>0.52</v>
      </c>
      <c r="K258" s="244">
        <f t="shared" si="66"/>
        <v>0.29545923076923075</v>
      </c>
      <c r="L258" s="244">
        <f t="shared" si="67"/>
        <v>0.18366384615384615</v>
      </c>
      <c r="M258" s="244">
        <f t="shared" si="68"/>
        <v>3.9926923076923075E-2</v>
      </c>
      <c r="N258" s="295">
        <f t="shared" si="69"/>
        <v>0.5190499999999999</v>
      </c>
      <c r="O258" s="244">
        <f t="shared" si="75"/>
        <v>0.23843559923076924</v>
      </c>
      <c r="P258" s="244">
        <f t="shared" si="76"/>
        <v>0.14821672384615386</v>
      </c>
      <c r="Q258" s="244">
        <f t="shared" si="77"/>
        <v>3.222102692307692E-2</v>
      </c>
      <c r="R258" s="245">
        <f t="shared" si="70"/>
        <v>0.41887335000000003</v>
      </c>
      <c r="S258" s="246">
        <f>+IFERROR(IF(D258=1,O258*VLOOKUP($C258,'IBNR+Freq'!$B$11:$J$350,9,FALSE)*10,O258*VLOOKUP($C258,'IBNR+Freq'!$B$11:$J$350,9,FALSE)),0)</f>
        <v>733964.38333211537</v>
      </c>
      <c r="T258" s="247">
        <f>+IFERROR(IF(D258=1,P258*VLOOKUP($C258,'IBNR+Freq'!$B$11:$J$350,9,FALSE)*10,P258*VLOOKUP($C258,'IBNR+Freq'!$B$11:$J$350,9,FALSE)),0)</f>
        <v>456248.13017942308</v>
      </c>
      <c r="U258" s="247">
        <f>+IFERROR(IF(D258=1,Q258*VLOOKUP($C258,'IBNR+Freq'!$B$11:$J$350,9,FALSE)*10,Q258*VLOOKUP($C258,'IBNR+Freq'!$B$11:$J$350,9,FALSE)),0)</f>
        <v>99184.376125961542</v>
      </c>
      <c r="V258" s="248">
        <f t="shared" si="71"/>
        <v>1289396.8896375</v>
      </c>
      <c r="W258" s="357">
        <f>+IFERROR(IF(D258=1,VLOOKUP(C258,'IBNR+Freq'!B$11:J$350,9,FALSE)*10,VLOOKUP(C258,'IBNR+Freq'!B$11:J$350,9,FALSE)),0)</f>
        <v>3078250</v>
      </c>
      <c r="X258" s="247">
        <f t="shared" si="72"/>
        <v>909497.37711538456</v>
      </c>
      <c r="Y258" s="247">
        <f t="shared" si="73"/>
        <v>565363.23442307697</v>
      </c>
      <c r="Z258" s="247">
        <f t="shared" si="74"/>
        <v>122905.05096153845</v>
      </c>
      <c r="AA258" s="229">
        <f>+IF($D258=1, _xlfn.XLOOKUP($W258,Credibility!B$12:B$112,Credibility!$E$12:$E$112,,-1,-2),_xlfn.XLOOKUP(X258*AA$4,Credibility!B$12:B$112,Credibility!$E$12:$E$112,,-1,-2))</f>
        <v>0.04</v>
      </c>
      <c r="AB258" s="225">
        <f>+IF($D258=1, _xlfn.XLOOKUP($W258,Credibility!C$12:C$112,Credibility!$E$12:$E$112,,-1,-2),_xlfn.XLOOKUP(Y258*AB$4,Credibility!C$12:C$112,Credibility!$E$12:$E$112,,-1,-2))</f>
        <v>0.14000000000000001</v>
      </c>
      <c r="AC258" s="230">
        <f>+IF($D258=1, _xlfn.XLOOKUP($W258,Credibility!D$12:D$112,Credibility!$E$12:$E$112,,-1,-2),_xlfn.XLOOKUP(Z258*AC$4,Credibility!D$12:D$112,Credibility!$E$12:$E$112,,-1,-2))</f>
        <v>0.16</v>
      </c>
    </row>
    <row r="259" spans="2:29" x14ac:dyDescent="0.2">
      <c r="B259" s="474">
        <v>3</v>
      </c>
      <c r="C259" s="250">
        <v>953</v>
      </c>
      <c r="D259" s="250">
        <v>1</v>
      </c>
      <c r="E259" s="251">
        <f t="shared" si="64"/>
        <v>0.74150000000000005</v>
      </c>
      <c r="F259" s="245">
        <f>+IFERROR(VLOOKUP($C259,'PYV(Pre-Surcharge)'!$H$8:$M$350,2,FALSE),0)</f>
        <v>0.17</v>
      </c>
      <c r="G259" s="244">
        <f>+IFERROR(VLOOKUP($C259,'PYV(Pre-Surcharge)'!$H$8:$M599,4,FALSE),0)</f>
        <v>6.6000000000000003E-2</v>
      </c>
      <c r="H259" s="244">
        <f>+IFERROR(VLOOKUP($C259,'PYV(Pre-Surcharge)'!$H$8:$M599,5,FALSE),0)</f>
        <v>4.9000000000000002E-2</v>
      </c>
      <c r="I259" s="244">
        <f>+IFERROR(VLOOKUP($C259,'PYV(Pre-Surcharge)'!$H$8:$M599,6,FALSE),0)</f>
        <v>1.2999999999999999E-2</v>
      </c>
      <c r="J259" s="245">
        <f t="shared" si="65"/>
        <v>0.128</v>
      </c>
      <c r="K259" s="244">
        <f t="shared" si="66"/>
        <v>6.4997109375000015E-2</v>
      </c>
      <c r="L259" s="244">
        <f t="shared" si="67"/>
        <v>4.8255429687500018E-2</v>
      </c>
      <c r="M259" s="244">
        <f t="shared" si="68"/>
        <v>1.2802460937500001E-2</v>
      </c>
      <c r="N259" s="295">
        <f t="shared" si="69"/>
        <v>0.12605500000000003</v>
      </c>
      <c r="O259" s="244">
        <f t="shared" si="75"/>
        <v>5.2452667265625016E-2</v>
      </c>
      <c r="P259" s="244">
        <f t="shared" si="76"/>
        <v>3.8942131757812519E-2</v>
      </c>
      <c r="Q259" s="244">
        <f t="shared" si="77"/>
        <v>1.0331585976562502E-2</v>
      </c>
      <c r="R259" s="245">
        <f t="shared" si="70"/>
        <v>0.10172638500000003</v>
      </c>
      <c r="S259" s="246">
        <f>+IFERROR(IF(D259=1,O259*VLOOKUP($C259,'IBNR+Freq'!$B$11:$J$350,9,FALSE)*10,O259*VLOOKUP($C259,'IBNR+Freq'!$B$11:$J$350,9,FALSE)),0)</f>
        <v>13177406.647059809</v>
      </c>
      <c r="T259" s="247">
        <f>+IFERROR(IF(D259=1,P259*VLOOKUP($C259,'IBNR+Freq'!$B$11:$J$350,9,FALSE)*10,P259*VLOOKUP($C259,'IBNR+Freq'!$B$11:$J$350,9,FALSE)),0)</f>
        <v>9783226.147059558</v>
      </c>
      <c r="U259" s="247">
        <f>+IFERROR(IF(D259=1,Q259*VLOOKUP($C259,'IBNR+Freq'!$B$11:$J$350,9,FALSE)*10,Q259*VLOOKUP($C259,'IBNR+Freq'!$B$11:$J$350,9,FALSE)),0)</f>
        <v>2595549.7941178409</v>
      </c>
      <c r="V259" s="248">
        <f t="shared" si="71"/>
        <v>25556182.588237207</v>
      </c>
      <c r="W259" s="357">
        <f>+IFERROR(IF(D259=1,VLOOKUP(C259,'IBNR+Freq'!B$11:J$350,9,FALSE)*10,VLOOKUP(C259,'IBNR+Freq'!B$11:J$350,9,FALSE)),0)</f>
        <v>251224720</v>
      </c>
      <c r="X259" s="247">
        <f t="shared" si="72"/>
        <v>16328880.603543753</v>
      </c>
      <c r="Y259" s="247">
        <f t="shared" si="73"/>
        <v>12122956.81172188</v>
      </c>
      <c r="Z259" s="247">
        <f t="shared" si="74"/>
        <v>3216294.6643343754</v>
      </c>
      <c r="AA259" s="229">
        <f>+IF($D259=1, _xlfn.XLOOKUP($W259,Credibility!B$12:B$112,Credibility!$E$12:$E$112,,-1,-2),_xlfn.XLOOKUP(X259*AA$4,Credibility!B$12:B$112,Credibility!$E$12:$E$112,,-1,-2))</f>
        <v>0.77</v>
      </c>
      <c r="AB259" s="225">
        <f>+IF($D259=1, _xlfn.XLOOKUP($W259,Credibility!C$12:C$112,Credibility!$E$12:$E$112,,-1,-2),_xlfn.XLOOKUP(Y259*AB$4,Credibility!C$12:C$112,Credibility!$E$12:$E$112,,-1,-2))</f>
        <v>1</v>
      </c>
      <c r="AC259" s="230">
        <f>+IF($D259=1, _xlfn.XLOOKUP($W259,Credibility!D$12:D$112,Credibility!$E$12:$E$112,,-1,-2),_xlfn.XLOOKUP(Z259*AC$4,Credibility!D$12:D$112,Credibility!$E$12:$E$112,,-1,-2))</f>
        <v>1</v>
      </c>
    </row>
    <row r="260" spans="2:29" x14ac:dyDescent="0.2">
      <c r="B260" s="474">
        <v>3</v>
      </c>
      <c r="C260" s="250">
        <v>954</v>
      </c>
      <c r="D260" s="250">
        <v>1</v>
      </c>
      <c r="E260" s="251">
        <f t="shared" si="64"/>
        <v>0.74150000000000005</v>
      </c>
      <c r="F260" s="245">
        <f>+IFERROR(VLOOKUP($C260,'PYV(Pre-Surcharge)'!$H$8:$M$350,2,FALSE),0)</f>
        <v>3.27</v>
      </c>
      <c r="G260" s="244">
        <f>+IFERROR(VLOOKUP($C260,'PYV(Pre-Surcharge)'!$H$8:$M600,4,FALSE),0)</f>
        <v>1.3979999999999999</v>
      </c>
      <c r="H260" s="244">
        <f>+IFERROR(VLOOKUP($C260,'PYV(Pre-Surcharge)'!$H$8:$M600,5,FALSE),0)</f>
        <v>0.96699999999999997</v>
      </c>
      <c r="I260" s="244">
        <f>+IFERROR(VLOOKUP($C260,'PYV(Pre-Surcharge)'!$H$8:$M600,6,FALSE),0)</f>
        <v>5.5E-2</v>
      </c>
      <c r="J260" s="245">
        <f t="shared" si="65"/>
        <v>2.42</v>
      </c>
      <c r="K260" s="244">
        <f t="shared" si="66"/>
        <v>1.4007180123966942</v>
      </c>
      <c r="L260" s="244">
        <f t="shared" si="67"/>
        <v>0.96888005578512404</v>
      </c>
      <c r="M260" s="244">
        <f t="shared" si="68"/>
        <v>5.5106931818181826E-2</v>
      </c>
      <c r="N260" s="295">
        <f t="shared" si="69"/>
        <v>2.4247050000000003</v>
      </c>
      <c r="O260" s="244">
        <f t="shared" si="75"/>
        <v>1.1303794360041324</v>
      </c>
      <c r="P260" s="244">
        <f t="shared" si="76"/>
        <v>0.78188620501859518</v>
      </c>
      <c r="Q260" s="244">
        <f t="shared" si="77"/>
        <v>4.4471293977272737E-2</v>
      </c>
      <c r="R260" s="245">
        <f t="shared" si="70"/>
        <v>1.9567369350000001</v>
      </c>
      <c r="S260" s="246">
        <f>+IFERROR(IF(D260=1,O260*VLOOKUP($C260,'IBNR+Freq'!$B$11:$J$350,9,FALSE)*10,O260*VLOOKUP($C260,'IBNR+Freq'!$B$11:$J$350,9,FALSE)),0)</f>
        <v>2666440.7477957876</v>
      </c>
      <c r="T260" s="247">
        <f>+IFERROR(IF(D260=1,P260*VLOOKUP($C260,'IBNR+Freq'!$B$11:$J$350,9,FALSE)*10,P260*VLOOKUP($C260,'IBNR+Freq'!$B$11:$J$350,9,FALSE)),0)</f>
        <v>1844383.5501563139</v>
      </c>
      <c r="U260" s="247">
        <f>+IFERROR(IF(D260=1,Q260*VLOOKUP($C260,'IBNR+Freq'!$B$11:$J$350,9,FALSE)*10,Q260*VLOOKUP($C260,'IBNR+Freq'!$B$11:$J$350,9,FALSE)),0)</f>
        <v>104902.89065004888</v>
      </c>
      <c r="V260" s="248">
        <f t="shared" si="71"/>
        <v>4615727.1886021504</v>
      </c>
      <c r="W260" s="357">
        <f>+IFERROR(IF(D260=1,VLOOKUP(C260,'IBNR+Freq'!B$11:J$350,9,FALSE)*10,VLOOKUP(C260,'IBNR+Freq'!B$11:J$350,9,FALSE)),0)</f>
        <v>2358890</v>
      </c>
      <c r="X260" s="247">
        <f t="shared" si="72"/>
        <v>3304139.7122624381</v>
      </c>
      <c r="Y260" s="247">
        <f t="shared" si="73"/>
        <v>2285481.4747909713</v>
      </c>
      <c r="Z260" s="247">
        <f t="shared" si="74"/>
        <v>129991.19039659093</v>
      </c>
      <c r="AA260" s="229">
        <f>+IF($D260=1, _xlfn.XLOOKUP($W260,Credibility!B$12:B$112,Credibility!$E$12:$E$112,,-1,-2),_xlfn.XLOOKUP(X260*AA$4,Credibility!B$12:B$112,Credibility!$E$12:$E$112,,-1,-2))</f>
        <v>0.03</v>
      </c>
      <c r="AB260" s="225">
        <f>+IF($D260=1, _xlfn.XLOOKUP($W260,Credibility!C$12:C$112,Credibility!$E$12:$E$112,,-1,-2),_xlfn.XLOOKUP(Y260*AB$4,Credibility!C$12:C$112,Credibility!$E$12:$E$112,,-1,-2))</f>
        <v>0.11</v>
      </c>
      <c r="AC260" s="230">
        <f>+IF($D260=1, _xlfn.XLOOKUP($W260,Credibility!D$12:D$112,Credibility!$E$12:$E$112,,-1,-2),_xlfn.XLOOKUP(Z260*AC$4,Credibility!D$12:D$112,Credibility!$E$12:$E$112,,-1,-2))</f>
        <v>0.13</v>
      </c>
    </row>
    <row r="261" spans="2:29" x14ac:dyDescent="0.2">
      <c r="B261" s="474">
        <v>3</v>
      </c>
      <c r="C261" s="250">
        <v>955</v>
      </c>
      <c r="D261" s="250">
        <v>1</v>
      </c>
      <c r="E261" s="251">
        <f t="shared" si="64"/>
        <v>0.74150000000000005</v>
      </c>
      <c r="F261" s="245">
        <f>+IFERROR(VLOOKUP($C261,'PYV(Pre-Surcharge)'!$H$8:$M$350,2,FALSE),0)</f>
        <v>0.17</v>
      </c>
      <c r="G261" s="244">
        <f>+IFERROR(VLOOKUP($C261,'PYV(Pre-Surcharge)'!$H$8:$M601,4,FALSE),0)</f>
        <v>7.8E-2</v>
      </c>
      <c r="H261" s="244">
        <f>+IFERROR(VLOOKUP($C261,'PYV(Pre-Surcharge)'!$H$8:$M601,5,FALSE),0)</f>
        <v>3.7999999999999999E-2</v>
      </c>
      <c r="I261" s="244">
        <f>+IFERROR(VLOOKUP($C261,'PYV(Pre-Surcharge)'!$H$8:$M601,6,FALSE),0)</f>
        <v>1.0999999999999999E-2</v>
      </c>
      <c r="J261" s="245">
        <f t="shared" si="65"/>
        <v>0.127</v>
      </c>
      <c r="K261" s="244">
        <f t="shared" si="66"/>
        <v>7.7419606299212615E-2</v>
      </c>
      <c r="L261" s="244">
        <f t="shared" si="67"/>
        <v>3.7717244094488199E-2</v>
      </c>
      <c r="M261" s="244">
        <f t="shared" si="68"/>
        <v>1.0918149606299214E-2</v>
      </c>
      <c r="N261" s="295">
        <f t="shared" si="69"/>
        <v>0.12605500000000003</v>
      </c>
      <c r="O261" s="244">
        <f t="shared" si="75"/>
        <v>6.2477622283464582E-2</v>
      </c>
      <c r="P261" s="244">
        <f t="shared" si="76"/>
        <v>3.0437815984251979E-2</v>
      </c>
      <c r="Q261" s="244">
        <f t="shared" si="77"/>
        <v>8.8109467322834666E-3</v>
      </c>
      <c r="R261" s="245">
        <f t="shared" si="70"/>
        <v>0.10172638500000003</v>
      </c>
      <c r="S261" s="246">
        <f>+IFERROR(IF(D261=1,O261*VLOOKUP($C261,'IBNR+Freq'!$B$11:$J$350,9,FALSE)*10,O261*VLOOKUP($C261,'IBNR+Freq'!$B$11:$J$350,9,FALSE)),0)</f>
        <v>2325566.4229078093</v>
      </c>
      <c r="T261" s="247">
        <f>+IFERROR(IF(D261=1,P261*VLOOKUP($C261,'IBNR+Freq'!$B$11:$J$350,9,FALSE)*10,P261*VLOOKUP($C261,'IBNR+Freq'!$B$11:$J$350,9,FALSE)),0)</f>
        <v>1132968.257314061</v>
      </c>
      <c r="U261" s="247">
        <f>+IFERROR(IF(D261=1,Q261*VLOOKUP($C261,'IBNR+Freq'!$B$11:$J$350,9,FALSE)*10,Q261*VLOOKUP($C261,'IBNR+Freq'!$B$11:$J$350,9,FALSE)),0)</f>
        <v>327964.49553828075</v>
      </c>
      <c r="V261" s="248">
        <f t="shared" si="71"/>
        <v>3786499.1757601514</v>
      </c>
      <c r="W261" s="357">
        <f>+IFERROR(IF(D261=1,VLOOKUP(C261,'IBNR+Freq'!B$11:J$350,9,FALSE)*10,VLOOKUP(C261,'IBNR+Freq'!B$11:J$350,9,FALSE)),0)</f>
        <v>37222390</v>
      </c>
      <c r="X261" s="247">
        <f t="shared" si="72"/>
        <v>2881742.7793157487</v>
      </c>
      <c r="Y261" s="247">
        <f t="shared" si="73"/>
        <v>1403925.9694102367</v>
      </c>
      <c r="Z261" s="247">
        <f t="shared" si="74"/>
        <v>406399.62272401579</v>
      </c>
      <c r="AA261" s="229">
        <f>+IF($D261=1, _xlfn.XLOOKUP($W261,Credibility!B$12:B$112,Credibility!$E$12:$E$112,,-1,-2),_xlfn.XLOOKUP(X261*AA$4,Credibility!B$12:B$112,Credibility!$E$12:$E$112,,-1,-2))</f>
        <v>0.21</v>
      </c>
      <c r="AB261" s="225">
        <f>+IF($D261=1, _xlfn.XLOOKUP($W261,Credibility!C$12:C$112,Credibility!$E$12:$E$112,,-1,-2),_xlfn.XLOOKUP(Y261*AB$4,Credibility!C$12:C$112,Credibility!$E$12:$E$112,,-1,-2))</f>
        <v>0.72</v>
      </c>
      <c r="AC261" s="230">
        <f>+IF($D261=1, _xlfn.XLOOKUP($W261,Credibility!D$12:D$112,Credibility!$E$12:$E$112,,-1,-2),_xlfn.XLOOKUP(Z261*AC$4,Credibility!D$12:D$112,Credibility!$E$12:$E$112,,-1,-2))</f>
        <v>0.83</v>
      </c>
    </row>
    <row r="262" spans="2:29" x14ac:dyDescent="0.2">
      <c r="B262" s="474">
        <v>3</v>
      </c>
      <c r="C262" s="250">
        <v>956</v>
      </c>
      <c r="D262" s="250">
        <v>1</v>
      </c>
      <c r="E262" s="251">
        <f t="shared" si="64"/>
        <v>0.74150000000000005</v>
      </c>
      <c r="F262" s="245">
        <f>+IFERROR(VLOOKUP($C262,'PYV(Pre-Surcharge)'!$H$8:$M$350,2,FALSE),0)</f>
        <v>0.16</v>
      </c>
      <c r="G262" s="244">
        <f>+IFERROR(VLOOKUP($C262,'PYV(Pre-Surcharge)'!$H$8:$M602,4,FALSE),0)</f>
        <v>7.3999999999999996E-2</v>
      </c>
      <c r="H262" s="244">
        <f>+IFERROR(VLOOKUP($C262,'PYV(Pre-Surcharge)'!$H$8:$M602,5,FALSE),0)</f>
        <v>3.9E-2</v>
      </c>
      <c r="I262" s="244">
        <f>+IFERROR(VLOOKUP($C262,'PYV(Pre-Surcharge)'!$H$8:$M602,6,FALSE),0)</f>
        <v>5.0000000000000001E-3</v>
      </c>
      <c r="J262" s="245">
        <f t="shared" si="65"/>
        <v>0.11799999999999999</v>
      </c>
      <c r="K262" s="244">
        <f t="shared" si="66"/>
        <v>7.44013559322034E-2</v>
      </c>
      <c r="L262" s="244">
        <f t="shared" si="67"/>
        <v>3.921152542372882E-2</v>
      </c>
      <c r="M262" s="244">
        <f t="shared" si="68"/>
        <v>5.0271186440677979E-3</v>
      </c>
      <c r="N262" s="295">
        <f t="shared" si="69"/>
        <v>0.11864000000000002</v>
      </c>
      <c r="O262" s="244">
        <f t="shared" si="75"/>
        <v>6.0041894237288146E-2</v>
      </c>
      <c r="P262" s="244">
        <f t="shared" si="76"/>
        <v>3.1643701016949161E-2</v>
      </c>
      <c r="Q262" s="244">
        <f t="shared" si="77"/>
        <v>4.0568847457627131E-3</v>
      </c>
      <c r="R262" s="245">
        <f t="shared" si="70"/>
        <v>9.5742480000000019E-2</v>
      </c>
      <c r="S262" s="246">
        <f>+IFERROR(IF(D262=1,O262*VLOOKUP($C262,'IBNR+Freq'!$B$11:$J$350,9,FALSE)*10,O262*VLOOKUP($C262,'IBNR+Freq'!$B$11:$J$350,9,FALSE)),0)</f>
        <v>1280005.5239733967</v>
      </c>
      <c r="T262" s="247">
        <f>+IFERROR(IF(D262=1,P262*VLOOKUP($C262,'IBNR+Freq'!$B$11:$J$350,9,FALSE)*10,P262*VLOOKUP($C262,'IBNR+Freq'!$B$11:$J$350,9,FALSE)),0)</f>
        <v>674597.5058778713</v>
      </c>
      <c r="U262" s="247">
        <f>+IFERROR(IF(D262=1,Q262*VLOOKUP($C262,'IBNR+Freq'!$B$11:$J$350,9,FALSE)*10,Q262*VLOOKUP($C262,'IBNR+Freq'!$B$11:$J$350,9,FALSE)),0)</f>
        <v>86486.859727932228</v>
      </c>
      <c r="V262" s="248">
        <f t="shared" si="71"/>
        <v>2041089.8895792002</v>
      </c>
      <c r="W262" s="357">
        <f>+IFERROR(IF(D262=1,VLOOKUP(C262,'IBNR+Freq'!B$11:J$350,9,FALSE)*10,VLOOKUP(C262,'IBNR+Freq'!B$11:J$350,9,FALSE)),0)</f>
        <v>21318540</v>
      </c>
      <c r="X262" s="247">
        <f t="shared" si="72"/>
        <v>1586128.2824949154</v>
      </c>
      <c r="Y262" s="247">
        <f t="shared" si="73"/>
        <v>835932.4732067798</v>
      </c>
      <c r="Z262" s="247">
        <f t="shared" si="74"/>
        <v>107170.82989830511</v>
      </c>
      <c r="AA262" s="229">
        <f>+IF($D262=1, _xlfn.XLOOKUP($W262,Credibility!B$12:B$112,Credibility!$E$12:$E$112,,-1,-2),_xlfn.XLOOKUP(X262*AA$4,Credibility!B$12:B$112,Credibility!$E$12:$E$112,,-1,-2))</f>
        <v>0.15</v>
      </c>
      <c r="AB262" s="225">
        <f>+IF($D262=1, _xlfn.XLOOKUP($W262,Credibility!C$12:C$112,Credibility!$E$12:$E$112,,-1,-2),_xlfn.XLOOKUP(Y262*AB$4,Credibility!C$12:C$112,Credibility!$E$12:$E$112,,-1,-2))</f>
        <v>0.49</v>
      </c>
      <c r="AC262" s="230">
        <f>+IF($D262=1, _xlfn.XLOOKUP($W262,Credibility!D$12:D$112,Credibility!$E$12:$E$112,,-1,-2),_xlfn.XLOOKUP(Z262*AC$4,Credibility!D$12:D$112,Credibility!$E$12:$E$112,,-1,-2))</f>
        <v>0.57999999999999996</v>
      </c>
    </row>
    <row r="263" spans="2:29" x14ac:dyDescent="0.2">
      <c r="B263" s="474">
        <v>3</v>
      </c>
      <c r="C263" s="250">
        <v>957</v>
      </c>
      <c r="D263" s="250">
        <v>1</v>
      </c>
      <c r="E263" s="251">
        <f t="shared" si="64"/>
        <v>0.74150000000000005</v>
      </c>
      <c r="F263" s="245">
        <f>+IFERROR(VLOOKUP($C263,'PYV(Pre-Surcharge)'!$H$8:$M$350,2,FALSE),0)</f>
        <v>0.68</v>
      </c>
      <c r="G263" s="244">
        <f>+IFERROR(VLOOKUP($C263,'PYV(Pre-Surcharge)'!$H$8:$M603,4,FALSE),0)</f>
        <v>0.254</v>
      </c>
      <c r="H263" s="244">
        <f>+IFERROR(VLOOKUP($C263,'PYV(Pre-Surcharge)'!$H$8:$M603,5,FALSE),0)</f>
        <v>0.21299999999999999</v>
      </c>
      <c r="I263" s="244">
        <f>+IFERROR(VLOOKUP($C263,'PYV(Pre-Surcharge)'!$H$8:$M603,6,FALSE),0)</f>
        <v>3.7999999999999999E-2</v>
      </c>
      <c r="J263" s="245">
        <f t="shared" si="65"/>
        <v>0.505</v>
      </c>
      <c r="K263" s="244">
        <f t="shared" si="66"/>
        <v>0.25360768316831689</v>
      </c>
      <c r="L263" s="244">
        <f t="shared" si="67"/>
        <v>0.21267100990099014</v>
      </c>
      <c r="M263" s="244">
        <f t="shared" si="68"/>
        <v>3.7941306930693079E-2</v>
      </c>
      <c r="N263" s="295">
        <f t="shared" si="69"/>
        <v>0.50422000000000011</v>
      </c>
      <c r="O263" s="244">
        <f t="shared" si="75"/>
        <v>0.20466140031683175</v>
      </c>
      <c r="P263" s="244">
        <f t="shared" si="76"/>
        <v>0.17162550499009904</v>
      </c>
      <c r="Q263" s="244">
        <f t="shared" si="77"/>
        <v>3.0618634693069316E-2</v>
      </c>
      <c r="R263" s="245">
        <f t="shared" si="70"/>
        <v>0.40690554000000007</v>
      </c>
      <c r="S263" s="246">
        <f>+IFERROR(IF(D263=1,O263*VLOOKUP($C263,'IBNR+Freq'!$B$11:$J$350,9,FALSE)*10,O263*VLOOKUP($C263,'IBNR+Freq'!$B$11:$J$350,9,FALSE)),0)</f>
        <v>9695514.5682254098</v>
      </c>
      <c r="T263" s="247">
        <f>+IFERROR(IF(D263=1,P263*VLOOKUP($C263,'IBNR+Freq'!$B$11:$J$350,9,FALSE)*10,P263*VLOOKUP($C263,'IBNR+Freq'!$B$11:$J$350,9,FALSE)),0)</f>
        <v>8130490.5631181579</v>
      </c>
      <c r="U263" s="247">
        <f>+IFERROR(IF(D263=1,Q263*VLOOKUP($C263,'IBNR+Freq'!$B$11:$J$350,9,FALSE)*10,Q263*VLOOKUP($C263,'IBNR+Freq'!$B$11:$J$350,9,FALSE)),0)</f>
        <v>1450510.0535140375</v>
      </c>
      <c r="V263" s="248">
        <f t="shared" si="71"/>
        <v>19276515.184857603</v>
      </c>
      <c r="W263" s="357">
        <f>+IFERROR(IF(D263=1,VLOOKUP(C263,'IBNR+Freq'!B$11:J$350,9,FALSE)*10,VLOOKUP(C263,'IBNR+Freq'!B$11:J$350,9,FALSE)),0)</f>
        <v>47373440</v>
      </c>
      <c r="X263" s="247">
        <f t="shared" si="72"/>
        <v>12014268.362113271</v>
      </c>
      <c r="Y263" s="247">
        <f t="shared" si="73"/>
        <v>10074957.327283962</v>
      </c>
      <c r="Z263" s="247">
        <f t="shared" si="74"/>
        <v>1797410.2274027728</v>
      </c>
      <c r="AA263" s="229">
        <f>+IF($D263=1, _xlfn.XLOOKUP($W263,Credibility!B$12:B$112,Credibility!$E$12:$E$112,,-1,-2),_xlfn.XLOOKUP(X263*AA$4,Credibility!B$12:B$112,Credibility!$E$12:$E$112,,-1,-2))</f>
        <v>0.25</v>
      </c>
      <c r="AB263" s="225">
        <f>+IF($D263=1, _xlfn.XLOOKUP($W263,Credibility!C$12:C$112,Credibility!$E$12:$E$112,,-1,-2),_xlfn.XLOOKUP(Y263*AB$4,Credibility!C$12:C$112,Credibility!$E$12:$E$112,,-1,-2))</f>
        <v>0.84</v>
      </c>
      <c r="AC263" s="230">
        <f>+IF($D263=1, _xlfn.XLOOKUP($W263,Credibility!D$12:D$112,Credibility!$E$12:$E$112,,-1,-2),_xlfn.XLOOKUP(Z263*AC$4,Credibility!D$12:D$112,Credibility!$E$12:$E$112,,-1,-2))</f>
        <v>0.98</v>
      </c>
    </row>
    <row r="264" spans="2:29" x14ac:dyDescent="0.2">
      <c r="B264" s="474">
        <v>3</v>
      </c>
      <c r="C264" s="250">
        <v>958</v>
      </c>
      <c r="D264" s="250">
        <v>1</v>
      </c>
      <c r="E264" s="251">
        <f t="shared" si="64"/>
        <v>0.74150000000000005</v>
      </c>
      <c r="F264" s="245">
        <f>+IFERROR(VLOOKUP($C264,'PYV(Pre-Surcharge)'!$H$8:$M$350,2,FALSE),0)</f>
        <v>1.98</v>
      </c>
      <c r="G264" s="244">
        <f>+IFERROR(VLOOKUP($C264,'PYV(Pre-Surcharge)'!$H$8:$M604,4,FALSE),0)</f>
        <v>0.67900000000000005</v>
      </c>
      <c r="H264" s="244">
        <f>+IFERROR(VLOOKUP($C264,'PYV(Pre-Surcharge)'!$H$8:$M604,5,FALSE),0)</f>
        <v>0.66100000000000003</v>
      </c>
      <c r="I264" s="244">
        <f>+IFERROR(VLOOKUP($C264,'PYV(Pre-Surcharge)'!$H$8:$M604,6,FALSE),0)</f>
        <v>0.121</v>
      </c>
      <c r="J264" s="245">
        <f t="shared" si="65"/>
        <v>1.4610000000000001</v>
      </c>
      <c r="K264" s="244">
        <f t="shared" si="66"/>
        <v>0.6823322587268994</v>
      </c>
      <c r="L264" s="244">
        <f t="shared" si="67"/>
        <v>0.66424392197125259</v>
      </c>
      <c r="M264" s="244">
        <f t="shared" si="68"/>
        <v>0.12159381930184805</v>
      </c>
      <c r="N264" s="295">
        <f t="shared" si="69"/>
        <v>1.46817</v>
      </c>
      <c r="O264" s="244">
        <f t="shared" si="75"/>
        <v>0.55064213279260787</v>
      </c>
      <c r="P264" s="244">
        <f t="shared" si="76"/>
        <v>0.53604484503080085</v>
      </c>
      <c r="Q264" s="244">
        <f t="shared" si="77"/>
        <v>9.8126212176591385E-2</v>
      </c>
      <c r="R264" s="245">
        <f t="shared" si="70"/>
        <v>1.1848131900000001</v>
      </c>
      <c r="S264" s="246">
        <f>+IFERROR(IF(D264=1,O264*VLOOKUP($C264,'IBNR+Freq'!$B$11:$J$350,9,FALSE)*10,O264*VLOOKUP($C264,'IBNR+Freq'!$B$11:$J$350,9,FALSE)),0)</f>
        <v>1386935.378392709</v>
      </c>
      <c r="T264" s="247">
        <f>+IFERROR(IF(D264=1,P264*VLOOKUP($C264,'IBNR+Freq'!$B$11:$J$350,9,FALSE)*10,P264*VLOOKUP($C264,'IBNR+Freq'!$B$11:$J$350,9,FALSE)),0)</f>
        <v>1350168.3138697802</v>
      </c>
      <c r="U264" s="247">
        <f>+IFERROR(IF(D264=1,Q264*VLOOKUP($C264,'IBNR+Freq'!$B$11:$J$350,9,FALSE)*10,Q264*VLOOKUP($C264,'IBNR+Freq'!$B$11:$J$350,9,FALSE)),0)</f>
        <v>247156.37818191131</v>
      </c>
      <c r="V264" s="248">
        <f t="shared" si="71"/>
        <v>2984260.0704444004</v>
      </c>
      <c r="W264" s="357">
        <f>+IFERROR(IF(D264=1,VLOOKUP(C264,'IBNR+Freq'!B$11:J$350,9,FALSE)*10,VLOOKUP(C264,'IBNR+Freq'!B$11:J$350,9,FALSE)),0)</f>
        <v>2518760</v>
      </c>
      <c r="X264" s="247">
        <f t="shared" si="72"/>
        <v>1718631.1999909652</v>
      </c>
      <c r="Y264" s="247">
        <f t="shared" si="73"/>
        <v>1673071.0209043121</v>
      </c>
      <c r="Z264" s="247">
        <f t="shared" si="74"/>
        <v>306265.6483047228</v>
      </c>
      <c r="AA264" s="229">
        <f>+IF($D264=1, _xlfn.XLOOKUP($W264,Credibility!B$12:B$112,Credibility!$E$12:$E$112,,-1,-2),_xlfn.XLOOKUP(X264*AA$4,Credibility!B$12:B$112,Credibility!$E$12:$E$112,,-1,-2))</f>
        <v>0.04</v>
      </c>
      <c r="AB264" s="225">
        <f>+IF($D264=1, _xlfn.XLOOKUP($W264,Credibility!C$12:C$112,Credibility!$E$12:$E$112,,-1,-2),_xlfn.XLOOKUP(Y264*AB$4,Credibility!C$12:C$112,Credibility!$E$12:$E$112,,-1,-2))</f>
        <v>0.12</v>
      </c>
      <c r="AC264" s="230">
        <f>+IF($D264=1, _xlfn.XLOOKUP($W264,Credibility!D$12:D$112,Credibility!$E$12:$E$112,,-1,-2),_xlfn.XLOOKUP(Z264*AC$4,Credibility!D$12:D$112,Credibility!$E$12:$E$112,,-1,-2))</f>
        <v>0.14000000000000001</v>
      </c>
    </row>
    <row r="265" spans="2:29" x14ac:dyDescent="0.2">
      <c r="B265" s="474">
        <v>3</v>
      </c>
      <c r="C265" s="250">
        <v>959</v>
      </c>
      <c r="D265" s="250">
        <v>1</v>
      </c>
      <c r="E265" s="251">
        <f t="shared" si="64"/>
        <v>0.74150000000000005</v>
      </c>
      <c r="F265" s="245">
        <f>+IFERROR(VLOOKUP($C265,'PYV(Pre-Surcharge)'!$H$8:$M$350,2,FALSE),0)</f>
        <v>1.76</v>
      </c>
      <c r="G265" s="244">
        <f>+IFERROR(VLOOKUP($C265,'PYV(Pre-Surcharge)'!$H$8:$M605,4,FALSE),0)</f>
        <v>0.51900000000000002</v>
      </c>
      <c r="H265" s="244">
        <f>+IFERROR(VLOOKUP($C265,'PYV(Pre-Surcharge)'!$H$8:$M605,5,FALSE),0)</f>
        <v>0.55900000000000005</v>
      </c>
      <c r="I265" s="244">
        <f>+IFERROR(VLOOKUP($C265,'PYV(Pre-Surcharge)'!$H$8:$M605,6,FALSE),0)</f>
        <v>0.224</v>
      </c>
      <c r="J265" s="245">
        <f t="shared" si="65"/>
        <v>1.302</v>
      </c>
      <c r="K265" s="244">
        <f t="shared" si="66"/>
        <v>0.52021179723502309</v>
      </c>
      <c r="L265" s="244">
        <f t="shared" si="67"/>
        <v>0.5603051920122889</v>
      </c>
      <c r="M265" s="244">
        <f t="shared" si="68"/>
        <v>0.22452301075268818</v>
      </c>
      <c r="N265" s="295">
        <f t="shared" si="69"/>
        <v>1.30504</v>
      </c>
      <c r="O265" s="244">
        <f t="shared" si="75"/>
        <v>0.41981092036866363</v>
      </c>
      <c r="P265" s="244">
        <f t="shared" si="76"/>
        <v>0.45216628995391717</v>
      </c>
      <c r="Q265" s="244">
        <f t="shared" si="77"/>
        <v>0.18119006967741938</v>
      </c>
      <c r="R265" s="245">
        <f t="shared" si="70"/>
        <v>1.0531672800000003</v>
      </c>
      <c r="S265" s="246">
        <f>+IFERROR(IF(D265=1,O265*VLOOKUP($C265,'IBNR+Freq'!$B$11:$J$350,9,FALSE)*10,O265*VLOOKUP($C265,'IBNR+Freq'!$B$11:$J$350,9,FALSE)),0)</f>
        <v>985325.61686967942</v>
      </c>
      <c r="T265" s="247">
        <f>+IFERROR(IF(D265=1,P265*VLOOKUP($C265,'IBNR+Freq'!$B$11:$J$350,9,FALSE)*10,P265*VLOOKUP($C265,'IBNR+Freq'!$B$11:$J$350,9,FALSE)),0)</f>
        <v>1061265.9341621404</v>
      </c>
      <c r="U265" s="247">
        <f>+IFERROR(IF(D265=1,Q265*VLOOKUP($C265,'IBNR+Freq'!$B$11:$J$350,9,FALSE)*10,Q265*VLOOKUP($C265,'IBNR+Freq'!$B$11:$J$350,9,FALSE)),0)</f>
        <v>425265.77683778072</v>
      </c>
      <c r="V265" s="248">
        <f t="shared" si="71"/>
        <v>2471857.3278696006</v>
      </c>
      <c r="W265" s="357">
        <f>+IFERROR(IF(D265=1,VLOOKUP(C265,'IBNR+Freq'!B$11:J$350,9,FALSE)*10,VLOOKUP(C265,'IBNR+Freq'!B$11:J$350,9,FALSE)),0)</f>
        <v>2347070</v>
      </c>
      <c r="X265" s="247">
        <f t="shared" si="72"/>
        <v>1220973.5029364056</v>
      </c>
      <c r="Y265" s="247">
        <f t="shared" si="73"/>
        <v>1315075.507016283</v>
      </c>
      <c r="Z265" s="247">
        <f t="shared" si="74"/>
        <v>526971.22284731187</v>
      </c>
      <c r="AA265" s="229">
        <f>+IF($D265=1, _xlfn.XLOOKUP($W265,Credibility!B$12:B$112,Credibility!$E$12:$E$112,,-1,-2),_xlfn.XLOOKUP(X265*AA$4,Credibility!B$12:B$112,Credibility!$E$12:$E$112,,-1,-2))</f>
        <v>0.03</v>
      </c>
      <c r="AB265" s="225">
        <f>+IF($D265=1, _xlfn.XLOOKUP($W265,Credibility!C$12:C$112,Credibility!$E$12:$E$112,,-1,-2),_xlfn.XLOOKUP(Y265*AB$4,Credibility!C$12:C$112,Credibility!$E$12:$E$112,,-1,-2))</f>
        <v>0.11</v>
      </c>
      <c r="AC265" s="230">
        <f>+IF($D265=1, _xlfn.XLOOKUP($W265,Credibility!D$12:D$112,Credibility!$E$12:$E$112,,-1,-2),_xlfn.XLOOKUP(Z265*AC$4,Credibility!D$12:D$112,Credibility!$E$12:$E$112,,-1,-2))</f>
        <v>0.13</v>
      </c>
    </row>
    <row r="266" spans="2:29" x14ac:dyDescent="0.2">
      <c r="B266" s="474">
        <v>3</v>
      </c>
      <c r="C266" s="250">
        <v>960</v>
      </c>
      <c r="D266" s="250">
        <v>1</v>
      </c>
      <c r="E266" s="251">
        <f t="shared" si="64"/>
        <v>0.74150000000000005</v>
      </c>
      <c r="F266" s="245">
        <f>+IFERROR(VLOOKUP($C266,'PYV(Pre-Surcharge)'!$H$8:$M$350,2,FALSE),0)</f>
        <v>4.37</v>
      </c>
      <c r="G266" s="244">
        <f>+IFERROR(VLOOKUP($C266,'PYV(Pre-Surcharge)'!$H$8:$M606,4,FALSE),0)</f>
        <v>1.649</v>
      </c>
      <c r="H266" s="244">
        <f>+IFERROR(VLOOKUP($C266,'PYV(Pre-Surcharge)'!$H$8:$M606,5,FALSE),0)</f>
        <v>1.417</v>
      </c>
      <c r="I266" s="244">
        <f>+IFERROR(VLOOKUP($C266,'PYV(Pre-Surcharge)'!$H$8:$M606,6,FALSE),0)</f>
        <v>0.16500000000000001</v>
      </c>
      <c r="J266" s="245">
        <f t="shared" si="65"/>
        <v>3.2309999999999999</v>
      </c>
      <c r="K266" s="244">
        <f t="shared" si="66"/>
        <v>1.6537744955122253</v>
      </c>
      <c r="L266" s="244">
        <f t="shared" si="67"/>
        <v>1.4211027653977097</v>
      </c>
      <c r="M266" s="244">
        <f t="shared" si="68"/>
        <v>0.165477739090065</v>
      </c>
      <c r="N266" s="295">
        <f t="shared" si="69"/>
        <v>3.2403550000000001</v>
      </c>
      <c r="O266" s="244">
        <f t="shared" si="75"/>
        <v>1.334596017878366</v>
      </c>
      <c r="P266" s="244">
        <f t="shared" si="76"/>
        <v>1.1468299316759518</v>
      </c>
      <c r="Q266" s="244">
        <f t="shared" si="77"/>
        <v>0.13354053544568245</v>
      </c>
      <c r="R266" s="245">
        <f t="shared" si="70"/>
        <v>2.6149664850000001</v>
      </c>
      <c r="S266" s="246">
        <f>+IFERROR(IF(D266=1,O266*VLOOKUP($C266,'IBNR+Freq'!$B$11:$J$350,9,FALSE)*10,O266*VLOOKUP($C266,'IBNR+Freq'!$B$11:$J$350,9,FALSE)),0)</f>
        <v>12598426.257249629</v>
      </c>
      <c r="T266" s="247">
        <f>+IFERROR(IF(D266=1,P266*VLOOKUP($C266,'IBNR+Freq'!$B$11:$J$350,9,FALSE)*10,P266*VLOOKUP($C266,'IBNR+Freq'!$B$11:$J$350,9,FALSE)),0)</f>
        <v>10825936.935429184</v>
      </c>
      <c r="U266" s="247">
        <f>+IFERROR(IF(D266=1,Q266*VLOOKUP($C266,'IBNR+Freq'!$B$11:$J$350,9,FALSE)*10,Q266*VLOOKUP($C266,'IBNR+Freq'!$B$11:$J$350,9,FALSE)),0)</f>
        <v>1260606.6297429889</v>
      </c>
      <c r="V266" s="248">
        <f t="shared" si="71"/>
        <v>24684969.8224218</v>
      </c>
      <c r="W266" s="357">
        <f>+IFERROR(IF(D266=1,VLOOKUP(C266,'IBNR+Freq'!B$11:J$350,9,FALSE)*10,VLOOKUP(C266,'IBNR+Freq'!B$11:J$350,9,FALSE)),0)</f>
        <v>9439880</v>
      </c>
      <c r="X266" s="247">
        <f t="shared" si="72"/>
        <v>15611432.784695946</v>
      </c>
      <c r="Y266" s="247">
        <f t="shared" si="73"/>
        <v>13415039.573022531</v>
      </c>
      <c r="Z266" s="247">
        <f t="shared" si="74"/>
        <v>1562089.9996815228</v>
      </c>
      <c r="AA266" s="229">
        <f>+IF($D266=1, _xlfn.XLOOKUP($W266,Credibility!B$12:B$112,Credibility!$E$12:$E$112,,-1,-2),_xlfn.XLOOKUP(X266*AA$4,Credibility!B$12:B$112,Credibility!$E$12:$E$112,,-1,-2))</f>
        <v>0.09</v>
      </c>
      <c r="AB266" s="225">
        <f>+IF($D266=1, _xlfn.XLOOKUP($W266,Credibility!C$12:C$112,Credibility!$E$12:$E$112,,-1,-2),_xlfn.XLOOKUP(Y266*AB$4,Credibility!C$12:C$112,Credibility!$E$12:$E$112,,-1,-2))</f>
        <v>0.28999999999999998</v>
      </c>
      <c r="AC266" s="230">
        <f>+IF($D266=1, _xlfn.XLOOKUP($W266,Credibility!D$12:D$112,Credibility!$E$12:$E$112,,-1,-2),_xlfn.XLOOKUP(Z266*AC$4,Credibility!D$12:D$112,Credibility!$E$12:$E$112,,-1,-2))</f>
        <v>0.33</v>
      </c>
    </row>
    <row r="267" spans="2:29" x14ac:dyDescent="0.2">
      <c r="B267" s="474">
        <v>3</v>
      </c>
      <c r="C267" s="250">
        <v>961</v>
      </c>
      <c r="D267" s="250">
        <v>1</v>
      </c>
      <c r="E267" s="251">
        <f t="shared" ref="E267:E325" si="78">+IF(B267=1,H$4,IF(B267=2,H$5,IF(B267=3,H$6)))</f>
        <v>0.74150000000000005</v>
      </c>
      <c r="F267" s="245">
        <f>+IFERROR(VLOOKUP($C267,'PYV(Pre-Surcharge)'!$H$8:$M$350,2,FALSE),0)</f>
        <v>0.89</v>
      </c>
      <c r="G267" s="244">
        <f>+IFERROR(VLOOKUP($C267,'PYV(Pre-Surcharge)'!$H$8:$M607,4,FALSE),0)</f>
        <v>0.36399999999999999</v>
      </c>
      <c r="H267" s="244">
        <f>+IFERROR(VLOOKUP($C267,'PYV(Pre-Surcharge)'!$H$8:$M607,5,FALSE),0)</f>
        <v>0.26700000000000002</v>
      </c>
      <c r="I267" s="244">
        <f>+IFERROR(VLOOKUP($C267,'PYV(Pre-Surcharge)'!$H$8:$M607,6,FALSE),0)</f>
        <v>2.9000000000000001E-2</v>
      </c>
      <c r="J267" s="245">
        <f t="shared" ref="J267:J323" si="79">+G267+H267+I267</f>
        <v>0.66</v>
      </c>
      <c r="K267" s="244">
        <f t="shared" si="66"/>
        <v>0.36396415151515149</v>
      </c>
      <c r="L267" s="244">
        <f t="shared" si="67"/>
        <v>0.26697370454545455</v>
      </c>
      <c r="M267" s="244">
        <f t="shared" si="68"/>
        <v>2.8997143939393941E-2</v>
      </c>
      <c r="N267" s="295">
        <f t="shared" si="69"/>
        <v>0.65993499999999994</v>
      </c>
      <c r="O267" s="244">
        <f t="shared" si="75"/>
        <v>0.29371907027272726</v>
      </c>
      <c r="P267" s="244">
        <f t="shared" si="76"/>
        <v>0.21544777956818184</v>
      </c>
      <c r="Q267" s="244">
        <f t="shared" si="77"/>
        <v>2.3400695159090913E-2</v>
      </c>
      <c r="R267" s="245">
        <f t="shared" si="70"/>
        <v>0.53256754500000003</v>
      </c>
      <c r="S267" s="246">
        <f>+IFERROR(IF(D267=1,O267*VLOOKUP($C267,'IBNR+Freq'!$B$11:$J$350,9,FALSE)*10,O267*VLOOKUP($C267,'IBNR+Freq'!$B$11:$J$350,9,FALSE)),0)</f>
        <v>6162026.3653540323</v>
      </c>
      <c r="T267" s="247">
        <f>+IFERROR(IF(D267=1,P267*VLOOKUP($C267,'IBNR+Freq'!$B$11:$J$350,9,FALSE)*10,P267*VLOOKUP($C267,'IBNR+Freq'!$B$11:$J$350,9,FALSE)),0)</f>
        <v>4519947.910850348</v>
      </c>
      <c r="U267" s="247">
        <f>+IFERROR(IF(D267=1,Q267*VLOOKUP($C267,'IBNR+Freq'!$B$11:$J$350,9,FALSE)*10,Q267*VLOOKUP($C267,'IBNR+Freq'!$B$11:$J$350,9,FALSE)),0)</f>
        <v>490930.6719650192</v>
      </c>
      <c r="V267" s="248">
        <f t="shared" si="71"/>
        <v>11172904.948169401</v>
      </c>
      <c r="W267" s="357">
        <f>+IFERROR(IF(D267=1,VLOOKUP(C267,'IBNR+Freq'!B$11:J$350,9,FALSE)*10,VLOOKUP(C267,'IBNR+Freq'!B$11:J$350,9,FALSE)),0)</f>
        <v>20979320</v>
      </c>
      <c r="X267" s="247">
        <f t="shared" si="72"/>
        <v>7635720.4031648478</v>
      </c>
      <c r="Y267" s="247">
        <f t="shared" si="73"/>
        <v>5600926.7792445458</v>
      </c>
      <c r="Z267" s="247">
        <f t="shared" si="74"/>
        <v>608340.36179060605</v>
      </c>
      <c r="AA267" s="229">
        <f>+IF($D267=1, _xlfn.XLOOKUP($W267,Credibility!B$12:B$112,Credibility!$E$12:$E$112,,-1,-2),_xlfn.XLOOKUP(X267*AA$4,Credibility!B$12:B$112,Credibility!$E$12:$E$112,,-1,-2))</f>
        <v>0.15</v>
      </c>
      <c r="AB267" s="225">
        <f>+IF($D267=1, _xlfn.XLOOKUP($W267,Credibility!C$12:C$112,Credibility!$E$12:$E$112,,-1,-2),_xlfn.XLOOKUP(Y267*AB$4,Credibility!C$12:C$112,Credibility!$E$12:$E$112,,-1,-2))</f>
        <v>0.49</v>
      </c>
      <c r="AC267" s="230">
        <f>+IF($D267=1, _xlfn.XLOOKUP($W267,Credibility!D$12:D$112,Credibility!$E$12:$E$112,,-1,-2),_xlfn.XLOOKUP(Z267*AC$4,Credibility!D$12:D$112,Credibility!$E$12:$E$112,,-1,-2))</f>
        <v>0.56999999999999995</v>
      </c>
    </row>
    <row r="268" spans="2:29" x14ac:dyDescent="0.2">
      <c r="B268" s="474">
        <v>3</v>
      </c>
      <c r="C268" s="250">
        <v>962</v>
      </c>
      <c r="D268" s="250">
        <v>1</v>
      </c>
      <c r="E268" s="251">
        <f t="shared" si="78"/>
        <v>0.74150000000000005</v>
      </c>
      <c r="F268" s="245">
        <f>+IFERROR(VLOOKUP($C268,'PYV(Pre-Surcharge)'!$H$8:$M$350,2,FALSE),0)</f>
        <v>0.17</v>
      </c>
      <c r="G268" s="244">
        <f>+IFERROR(VLOOKUP($C268,'PYV(Pre-Surcharge)'!$H$8:$M608,4,FALSE),0)</f>
        <v>5.6000000000000001E-2</v>
      </c>
      <c r="H268" s="244">
        <f>+IFERROR(VLOOKUP($C268,'PYV(Pre-Surcharge)'!$H$8:$M608,5,FALSE),0)</f>
        <v>1.9E-2</v>
      </c>
      <c r="I268" s="244">
        <f>+IFERROR(VLOOKUP($C268,'PYV(Pre-Surcharge)'!$H$8:$M608,6,FALSE),0)</f>
        <v>4.8000000000000001E-2</v>
      </c>
      <c r="J268" s="245">
        <f t="shared" si="79"/>
        <v>0.123</v>
      </c>
      <c r="K268" s="244">
        <f t="shared" ref="K268:K325" si="80">+($F268*$E268*G268/$J268)</f>
        <v>5.7390894308943105E-2</v>
      </c>
      <c r="L268" s="244">
        <f t="shared" ref="L268:L325" si="81">($F268*$E268*H268/$J268)</f>
        <v>1.9471910569105695E-2</v>
      </c>
      <c r="M268" s="244">
        <f t="shared" ref="M268:M325" si="82">+($F268*$E268*I268/$J268)</f>
        <v>4.9192195121951228E-2</v>
      </c>
      <c r="N268" s="295">
        <f t="shared" ref="N268:N325" si="83">+SUM(K268:M268)</f>
        <v>0.12605500000000003</v>
      </c>
      <c r="O268" s="244">
        <f t="shared" si="75"/>
        <v>4.6314451707317086E-2</v>
      </c>
      <c r="P268" s="244">
        <f t="shared" si="76"/>
        <v>1.5713831829268297E-2</v>
      </c>
      <c r="Q268" s="244">
        <f t="shared" si="77"/>
        <v>3.9698101463414646E-2</v>
      </c>
      <c r="R268" s="245">
        <f t="shared" si="70"/>
        <v>0.10172638500000003</v>
      </c>
      <c r="S268" s="246">
        <f>+IFERROR(IF(D268=1,O268*VLOOKUP($C268,'IBNR+Freq'!$B$11:$J$350,9,FALSE)*10,O268*VLOOKUP($C268,'IBNR+Freq'!$B$11:$J$350,9,FALSE)),0)</f>
        <v>231366.15922648786</v>
      </c>
      <c r="T268" s="247">
        <f>+IFERROR(IF(D268=1,P268*VLOOKUP($C268,'IBNR+Freq'!$B$11:$J$350,9,FALSE)*10,P268*VLOOKUP($C268,'IBNR+Freq'!$B$11:$J$350,9,FALSE)),0)</f>
        <v>78499.232594701243</v>
      </c>
      <c r="U268" s="247">
        <f>+IFERROR(IF(D268=1,Q268*VLOOKUP($C268,'IBNR+Freq'!$B$11:$J$350,9,FALSE)*10,Q268*VLOOKUP($C268,'IBNR+Freq'!$B$11:$J$350,9,FALSE)),0)</f>
        <v>198313.85076556104</v>
      </c>
      <c r="V268" s="248">
        <f t="shared" si="71"/>
        <v>508179.24258675013</v>
      </c>
      <c r="W268" s="357">
        <f>+IFERROR(IF(D268=1,VLOOKUP(C268,'IBNR+Freq'!B$11:J$350,9,FALSE)*10,VLOOKUP(C268,'IBNR+Freq'!B$11:J$350,9,FALSE)),0)</f>
        <v>4995550</v>
      </c>
      <c r="X268" s="247">
        <f t="shared" si="72"/>
        <v>286699.08206504071</v>
      </c>
      <c r="Y268" s="247">
        <f t="shared" si="73"/>
        <v>97272.902843495962</v>
      </c>
      <c r="Z268" s="247">
        <f t="shared" si="74"/>
        <v>245742.07034146346</v>
      </c>
      <c r="AA268" s="229">
        <f>+IF($D268=1, _xlfn.XLOOKUP($W268,Credibility!B$12:B$112,Credibility!$E$12:$E$112,,-1,-2),_xlfn.XLOOKUP(X268*AA$4,Credibility!B$12:B$112,Credibility!$E$12:$E$112,,-1,-2))</f>
        <v>0.06</v>
      </c>
      <c r="AB268" s="225">
        <f>+IF($D268=1, _xlfn.XLOOKUP($W268,Credibility!C$12:C$112,Credibility!$E$12:$E$112,,-1,-2),_xlfn.XLOOKUP(Y268*AB$4,Credibility!C$12:C$112,Credibility!$E$12:$E$112,,-1,-2))</f>
        <v>0.19</v>
      </c>
      <c r="AC268" s="230">
        <f>+IF($D268=1, _xlfn.XLOOKUP($W268,Credibility!D$12:D$112,Credibility!$E$12:$E$112,,-1,-2),_xlfn.XLOOKUP(Z268*AC$4,Credibility!D$12:D$112,Credibility!$E$12:$E$112,,-1,-2))</f>
        <v>0.22</v>
      </c>
    </row>
    <row r="269" spans="2:29" x14ac:dyDescent="0.2">
      <c r="B269" s="474">
        <v>3</v>
      </c>
      <c r="C269" s="250">
        <v>963</v>
      </c>
      <c r="D269" s="250">
        <v>1</v>
      </c>
      <c r="E269" s="251">
        <f t="shared" si="78"/>
        <v>0.74150000000000005</v>
      </c>
      <c r="F269" s="245">
        <f>+IFERROR(VLOOKUP($C269,'PYV(Pre-Surcharge)'!$H$8:$M$350,2,FALSE),0)</f>
        <v>0.48</v>
      </c>
      <c r="G269" s="244">
        <f>+IFERROR(VLOOKUP($C269,'PYV(Pre-Surcharge)'!$H$8:$M609,4,FALSE),0)</f>
        <v>0.17199999999999999</v>
      </c>
      <c r="H269" s="244">
        <f>+IFERROR(VLOOKUP($C269,'PYV(Pre-Surcharge)'!$H$8:$M609,5,FALSE),0)</f>
        <v>0.14499999999999999</v>
      </c>
      <c r="I269" s="244">
        <f>+IFERROR(VLOOKUP($C269,'PYV(Pre-Surcharge)'!$H$8:$M609,6,FALSE),0)</f>
        <v>0.04</v>
      </c>
      <c r="J269" s="245">
        <f t="shared" si="79"/>
        <v>0.35699999999999993</v>
      </c>
      <c r="K269" s="244">
        <f t="shared" si="80"/>
        <v>0.17147966386554625</v>
      </c>
      <c r="L269" s="244">
        <f t="shared" si="81"/>
        <v>0.14456134453781516</v>
      </c>
      <c r="M269" s="244">
        <f t="shared" si="82"/>
        <v>3.9878991596638665E-2</v>
      </c>
      <c r="N269" s="295">
        <f t="shared" si="83"/>
        <v>0.35592000000000007</v>
      </c>
      <c r="O269" s="244">
        <f t="shared" si="75"/>
        <v>0.13838408873949584</v>
      </c>
      <c r="P269" s="244">
        <f t="shared" si="76"/>
        <v>0.11666100504201685</v>
      </c>
      <c r="Q269" s="244">
        <f t="shared" si="77"/>
        <v>3.2182346218487402E-2</v>
      </c>
      <c r="R269" s="245">
        <f t="shared" si="70"/>
        <v>0.28722744000000011</v>
      </c>
      <c r="S269" s="246">
        <f>+IFERROR(IF(D269=1,O269*VLOOKUP($C269,'IBNR+Freq'!$B$11:$J$350,9,FALSE)*10,O269*VLOOKUP($C269,'IBNR+Freq'!$B$11:$J$350,9,FALSE)),0)</f>
        <v>448281.41706272285</v>
      </c>
      <c r="T269" s="247">
        <f>+IFERROR(IF(D269=1,P269*VLOOKUP($C269,'IBNR+Freq'!$B$11:$J$350,9,FALSE)*10,P269*VLOOKUP($C269,'IBNR+Freq'!$B$11:$J$350,9,FALSE)),0)</f>
        <v>377911.65973310935</v>
      </c>
      <c r="U269" s="247">
        <f>+IFERROR(IF(D269=1,Q269*VLOOKUP($C269,'IBNR+Freq'!$B$11:$J$350,9,FALSE)*10,Q269*VLOOKUP($C269,'IBNR+Freq'!$B$11:$J$350,9,FALSE)),0)</f>
        <v>104251.4923401681</v>
      </c>
      <c r="V269" s="248">
        <f t="shared" si="71"/>
        <v>930444.56913600035</v>
      </c>
      <c r="W269" s="357">
        <f>+IFERROR(IF(D269=1,VLOOKUP(C269,'IBNR+Freq'!B$11:J$350,9,FALSE)*10,VLOOKUP(C269,'IBNR+Freq'!B$11:J$350,9,FALSE)),0)</f>
        <v>3239400</v>
      </c>
      <c r="X269" s="247">
        <f t="shared" si="72"/>
        <v>555491.22312605055</v>
      </c>
      <c r="Y269" s="247">
        <f t="shared" si="73"/>
        <v>468292.01949579845</v>
      </c>
      <c r="Z269" s="247">
        <f t="shared" si="74"/>
        <v>129184.00537815128</v>
      </c>
      <c r="AA269" s="229">
        <f>+IF($D269=1, _xlfn.XLOOKUP($W269,Credibility!B$12:B$112,Credibility!$E$12:$E$112,,-1,-2),_xlfn.XLOOKUP(X269*AA$4,Credibility!B$12:B$112,Credibility!$E$12:$E$112,,-1,-2))</f>
        <v>0.04</v>
      </c>
      <c r="AB269" s="225">
        <f>+IF($D269=1, _xlfn.XLOOKUP($W269,Credibility!C$12:C$112,Credibility!$E$12:$E$112,,-1,-2),_xlfn.XLOOKUP(Y269*AB$4,Credibility!C$12:C$112,Credibility!$E$12:$E$112,,-1,-2))</f>
        <v>0.14000000000000001</v>
      </c>
      <c r="AC269" s="230">
        <f>+IF($D269=1, _xlfn.XLOOKUP($W269,Credibility!D$12:D$112,Credibility!$E$12:$E$112,,-1,-2),_xlfn.XLOOKUP(Z269*AC$4,Credibility!D$12:D$112,Credibility!$E$12:$E$112,,-1,-2))</f>
        <v>0.16</v>
      </c>
    </row>
    <row r="270" spans="2:29" x14ac:dyDescent="0.2">
      <c r="B270" s="474">
        <v>3</v>
      </c>
      <c r="C270" s="250">
        <v>964</v>
      </c>
      <c r="D270" s="250">
        <v>1</v>
      </c>
      <c r="E270" s="251">
        <f t="shared" si="78"/>
        <v>0.74150000000000005</v>
      </c>
      <c r="F270" s="245">
        <f>+IFERROR(VLOOKUP($C270,'PYV(Pre-Surcharge)'!$H$8:$M$350,2,FALSE),0)</f>
        <v>3.49</v>
      </c>
      <c r="G270" s="244">
        <f>+IFERROR(VLOOKUP($C270,'PYV(Pre-Surcharge)'!$H$8:$M610,4,FALSE),0)</f>
        <v>0.83599999999999997</v>
      </c>
      <c r="H270" s="244">
        <f>+IFERROR(VLOOKUP($C270,'PYV(Pre-Surcharge)'!$H$8:$M610,5,FALSE),0)</f>
        <v>1.5089999999999999</v>
      </c>
      <c r="I270" s="244">
        <f>+IFERROR(VLOOKUP($C270,'PYV(Pre-Surcharge)'!$H$8:$M610,6,FALSE),0)</f>
        <v>0.23599999999999999</v>
      </c>
      <c r="J270" s="245">
        <f t="shared" si="79"/>
        <v>2.5809999999999995</v>
      </c>
      <c r="K270" s="244">
        <f t="shared" si="80"/>
        <v>0.83821389383959721</v>
      </c>
      <c r="L270" s="244">
        <f t="shared" si="81"/>
        <v>1.5129961313444404</v>
      </c>
      <c r="M270" s="244">
        <f t="shared" si="82"/>
        <v>0.23662497481596287</v>
      </c>
      <c r="N270" s="295">
        <f t="shared" si="83"/>
        <v>2.5878350000000006</v>
      </c>
      <c r="O270" s="244">
        <f t="shared" si="75"/>
        <v>0.67643861232855496</v>
      </c>
      <c r="P270" s="244">
        <f t="shared" si="76"/>
        <v>1.2209878779949634</v>
      </c>
      <c r="Q270" s="244">
        <f t="shared" si="77"/>
        <v>0.19095635467648206</v>
      </c>
      <c r="R270" s="245">
        <f t="shared" ref="R270:R323" si="84">+SUM(O270:Q270)</f>
        <v>2.0883828450000004</v>
      </c>
      <c r="S270" s="246">
        <f>+IFERROR(IF(D270=1,O270*VLOOKUP($C270,'IBNR+Freq'!$B$11:$J$350,9,FALSE)*10,O270*VLOOKUP($C270,'IBNR+Freq'!$B$11:$J$350,9,FALSE)),0)</f>
        <v>441957.93175098463</v>
      </c>
      <c r="T270" s="247">
        <f>+IFERROR(IF(D270=1,P270*VLOOKUP($C270,'IBNR+Freq'!$B$11:$J$350,9,FALSE)*10,P270*VLOOKUP($C270,'IBNR+Freq'!$B$11:$J$350,9,FALSE)),0)</f>
        <v>797744.63996678928</v>
      </c>
      <c r="U270" s="247">
        <f>+IFERROR(IF(D270=1,Q270*VLOOKUP($C270,'IBNR+Freq'!$B$11:$J$350,9,FALSE)*10,Q270*VLOOKUP($C270,'IBNR+Freq'!$B$11:$J$350,9,FALSE)),0)</f>
        <v>124763.24389142632</v>
      </c>
      <c r="V270" s="248">
        <f t="shared" ref="V270:V323" si="85">+S270+T270+U270</f>
        <v>1364465.8156092004</v>
      </c>
      <c r="W270" s="357">
        <f>+IFERROR(IF(D270=1,VLOOKUP(C270,'IBNR+Freq'!B$11:J$350,9,FALSE)*10,VLOOKUP(C270,'IBNR+Freq'!B$11:J$350,9,FALSE)),0)</f>
        <v>653360</v>
      </c>
      <c r="X270" s="247">
        <f t="shared" ref="X270:X323" si="86">+$W270*K270</f>
        <v>547655.42967903928</v>
      </c>
      <c r="Y270" s="247">
        <f t="shared" ref="Y270:Y323" si="87">+$W270*L270</f>
        <v>988531.15237520356</v>
      </c>
      <c r="Z270" s="247">
        <f t="shared" ref="Z270:Z323" si="88">+$W270*M270</f>
        <v>154601.29354575751</v>
      </c>
      <c r="AA270" s="229">
        <f>+IF($D270=1, _xlfn.XLOOKUP($W270,Credibility!B$12:B$112,Credibility!$E$12:$E$112,,-1,-2),_xlfn.XLOOKUP(X270*AA$4,Credibility!B$12:B$112,Credibility!$E$12:$E$112,,-1,-2))</f>
        <v>0.01</v>
      </c>
      <c r="AB270" s="225">
        <f>+IF($D270=1, _xlfn.XLOOKUP($W270,Credibility!C$12:C$112,Credibility!$E$12:$E$112,,-1,-2),_xlfn.XLOOKUP(Y270*AB$4,Credibility!C$12:C$112,Credibility!$E$12:$E$112,,-1,-2))</f>
        <v>0.05</v>
      </c>
      <c r="AC270" s="230">
        <f>+IF($D270=1, _xlfn.XLOOKUP($W270,Credibility!D$12:D$112,Credibility!$E$12:$E$112,,-1,-2),_xlfn.XLOOKUP(Z270*AC$4,Credibility!D$12:D$112,Credibility!$E$12:$E$112,,-1,-2))</f>
        <v>0.06</v>
      </c>
    </row>
    <row r="271" spans="2:29" x14ac:dyDescent="0.2">
      <c r="B271" s="474">
        <v>3</v>
      </c>
      <c r="C271" s="250">
        <v>965</v>
      </c>
      <c r="D271" s="250">
        <v>1</v>
      </c>
      <c r="E271" s="251">
        <f t="shared" si="78"/>
        <v>0.74150000000000005</v>
      </c>
      <c r="F271" s="245">
        <f>+IFERROR(VLOOKUP($C271,'PYV(Pre-Surcharge)'!$H$8:$M$350,2,FALSE),0)</f>
        <v>0.5</v>
      </c>
      <c r="G271" s="244">
        <f>+IFERROR(VLOOKUP($C271,'PYV(Pre-Surcharge)'!$H$8:$M611,4,FALSE),0)</f>
        <v>0.124</v>
      </c>
      <c r="H271" s="244">
        <f>+IFERROR(VLOOKUP($C271,'PYV(Pre-Surcharge)'!$H$8:$M611,5,FALSE),0)</f>
        <v>0.19400000000000001</v>
      </c>
      <c r="I271" s="244">
        <f>+IFERROR(VLOOKUP($C271,'PYV(Pre-Surcharge)'!$H$8:$M611,6,FALSE),0)</f>
        <v>4.9000000000000002E-2</v>
      </c>
      <c r="J271" s="245">
        <f t="shared" si="79"/>
        <v>0.36699999999999999</v>
      </c>
      <c r="K271" s="244">
        <f t="shared" si="80"/>
        <v>0.12526702997275205</v>
      </c>
      <c r="L271" s="244">
        <f t="shared" si="81"/>
        <v>0.19598228882833788</v>
      </c>
      <c r="M271" s="244">
        <f t="shared" si="82"/>
        <v>4.9500681198910088E-2</v>
      </c>
      <c r="N271" s="295">
        <f t="shared" si="83"/>
        <v>0.37075000000000002</v>
      </c>
      <c r="O271" s="244">
        <f t="shared" si="75"/>
        <v>0.1010904931880109</v>
      </c>
      <c r="P271" s="244">
        <f t="shared" si="76"/>
        <v>0.15815770708446866</v>
      </c>
      <c r="Q271" s="244">
        <f t="shared" si="77"/>
        <v>3.9947049727520445E-2</v>
      </c>
      <c r="R271" s="245">
        <f t="shared" si="84"/>
        <v>0.29919525000000002</v>
      </c>
      <c r="S271" s="246">
        <f>+IFERROR(IF(D271=1,O271*VLOOKUP($C271,'IBNR+Freq'!$B$11:$J$350,9,FALSE)*10,O271*VLOOKUP($C271,'IBNR+Freq'!$B$11:$J$350,9,FALSE)),0)</f>
        <v>1448837.0356100274</v>
      </c>
      <c r="T271" s="247">
        <f>+IFERROR(IF(D271=1,P271*VLOOKUP($C271,'IBNR+Freq'!$B$11:$J$350,9,FALSE)*10,P271*VLOOKUP($C271,'IBNR+Freq'!$B$11:$J$350,9,FALSE)),0)</f>
        <v>2266728.9105511717</v>
      </c>
      <c r="U271" s="247">
        <f>+IFERROR(IF(D271=1,Q271*VLOOKUP($C271,'IBNR+Freq'!$B$11:$J$350,9,FALSE)*10,Q271*VLOOKUP($C271,'IBNR+Freq'!$B$11:$J$350,9,FALSE)),0)</f>
        <v>572524.3124588012</v>
      </c>
      <c r="V271" s="248">
        <f t="shared" si="85"/>
        <v>4288090.2586200004</v>
      </c>
      <c r="W271" s="357">
        <f>+IFERROR(IF(D271=1,VLOOKUP(C271,'IBNR+Freq'!B$11:J$350,9,FALSE)*10,VLOOKUP(C271,'IBNR+Freq'!B$11:J$350,9,FALSE)),0)</f>
        <v>14332080</v>
      </c>
      <c r="X271" s="247">
        <f t="shared" si="86"/>
        <v>1795337.0949318802</v>
      </c>
      <c r="Y271" s="247">
        <f t="shared" si="87"/>
        <v>2808833.8420708445</v>
      </c>
      <c r="Z271" s="247">
        <f t="shared" si="88"/>
        <v>709447.7229972753</v>
      </c>
      <c r="AA271" s="229">
        <f>+IF($D271=1, _xlfn.XLOOKUP($W271,Credibility!B$12:B$112,Credibility!$E$12:$E$112,,-1,-2),_xlfn.XLOOKUP(X271*AA$4,Credibility!B$12:B$112,Credibility!$E$12:$E$112,,-1,-2))</f>
        <v>0.11</v>
      </c>
      <c r="AB271" s="225">
        <f>+IF($D271=1, _xlfn.XLOOKUP($W271,Credibility!C$12:C$112,Credibility!$E$12:$E$112,,-1,-2),_xlfn.XLOOKUP(Y271*AB$4,Credibility!C$12:C$112,Credibility!$E$12:$E$112,,-1,-2))</f>
        <v>0.38</v>
      </c>
      <c r="AC271" s="230">
        <f>+IF($D271=1, _xlfn.XLOOKUP($W271,Credibility!D$12:D$112,Credibility!$E$12:$E$112,,-1,-2),_xlfn.XLOOKUP(Z271*AC$4,Credibility!D$12:D$112,Credibility!$E$12:$E$112,,-1,-2))</f>
        <v>0.44</v>
      </c>
    </row>
    <row r="272" spans="2:29" x14ac:dyDescent="0.2">
      <c r="B272" s="474">
        <v>2</v>
      </c>
      <c r="C272" s="250">
        <v>966</v>
      </c>
      <c r="D272" s="250">
        <v>1</v>
      </c>
      <c r="E272" s="251">
        <f t="shared" si="78"/>
        <v>0.65400000000000003</v>
      </c>
      <c r="F272" s="245">
        <f>+IFERROR(VLOOKUP($C272,'PYV(Pre-Surcharge)'!$H$8:$M$350,2,FALSE),0)</f>
        <v>3.86</v>
      </c>
      <c r="G272" s="244">
        <f>+IFERROR(VLOOKUP($C272,'PYV(Pre-Surcharge)'!$H$8:$M612,4,FALSE),0)</f>
        <v>1.2370000000000001</v>
      </c>
      <c r="H272" s="244">
        <f>+IFERROR(VLOOKUP($C272,'PYV(Pre-Surcharge)'!$H$8:$M612,5,FALSE),0)</f>
        <v>1.0629999999999999</v>
      </c>
      <c r="I272" s="244">
        <f>+IFERROR(VLOOKUP($C272,'PYV(Pre-Surcharge)'!$H$8:$M612,6,FALSE),0)</f>
        <v>0.108</v>
      </c>
      <c r="J272" s="245">
        <f t="shared" si="79"/>
        <v>2.4079999999999999</v>
      </c>
      <c r="K272" s="244">
        <f t="shared" si="80"/>
        <v>1.2968157308970103</v>
      </c>
      <c r="L272" s="244">
        <f t="shared" si="81"/>
        <v>1.1144018770764121</v>
      </c>
      <c r="M272" s="244">
        <f t="shared" si="82"/>
        <v>0.11322239202657809</v>
      </c>
      <c r="N272" s="295">
        <f t="shared" si="83"/>
        <v>2.5244400000000007</v>
      </c>
      <c r="O272" s="244">
        <f t="shared" si="75"/>
        <v>1.0465302948338875</v>
      </c>
      <c r="P272" s="244">
        <f t="shared" si="76"/>
        <v>0.8993223148006646</v>
      </c>
      <c r="Q272" s="244">
        <f t="shared" si="77"/>
        <v>9.1370470365448528E-2</v>
      </c>
      <c r="R272" s="245">
        <f t="shared" si="84"/>
        <v>2.0372230800000004</v>
      </c>
      <c r="S272" s="246">
        <f>+IFERROR(IF(D272=1,O272*VLOOKUP($C272,'IBNR+Freq'!$B$11:$J$350,9,FALSE)*10,O272*VLOOKUP($C272,'IBNR+Freq'!$B$11:$J$350,9,FALSE)),0)</f>
        <v>333246.64178395475</v>
      </c>
      <c r="T272" s="247">
        <f>+IFERROR(IF(D272=1,P272*VLOOKUP($C272,'IBNR+Freq'!$B$11:$J$350,9,FALSE)*10,P272*VLOOKUP($C272,'IBNR+Freq'!$B$11:$J$350,9,FALSE)),0)</f>
        <v>286371.20470197563</v>
      </c>
      <c r="U272" s="247">
        <f>+IFERROR(IF(D272=1,Q272*VLOOKUP($C272,'IBNR+Freq'!$B$11:$J$350,9,FALSE)*10,Q272*VLOOKUP($C272,'IBNR+Freq'!$B$11:$J$350,9,FALSE)),0)</f>
        <v>29095.098878469777</v>
      </c>
      <c r="V272" s="248">
        <f t="shared" si="85"/>
        <v>648712.94536440016</v>
      </c>
      <c r="W272" s="357">
        <f>+IFERROR(IF(D272=1,VLOOKUP(C272,'IBNR+Freq'!B$11:J$350,9,FALSE)*10,VLOOKUP(C272,'IBNR+Freq'!B$11:J$350,9,FALSE)),0)</f>
        <v>318430</v>
      </c>
      <c r="X272" s="247">
        <f t="shared" si="86"/>
        <v>412945.03318953497</v>
      </c>
      <c r="Y272" s="247">
        <f t="shared" si="87"/>
        <v>354858.9897174419</v>
      </c>
      <c r="Z272" s="247">
        <f t="shared" si="88"/>
        <v>36053.406293023261</v>
      </c>
      <c r="AA272" s="229">
        <f>+IF($D272=1, _xlfn.XLOOKUP($W272,Credibility!B$12:B$112,Credibility!$E$12:$E$112,,-1,-2),_xlfn.XLOOKUP(X272*AA$4,Credibility!B$12:B$112,Credibility!$E$12:$E$112,,-1,-2))</f>
        <v>0.01</v>
      </c>
      <c r="AB272" s="225">
        <f>+IF($D272=1, _xlfn.XLOOKUP($W272,Credibility!C$12:C$112,Credibility!$E$12:$E$112,,-1,-2),_xlfn.XLOOKUP(Y272*AB$4,Credibility!C$12:C$112,Credibility!$E$12:$E$112,,-1,-2))</f>
        <v>0.03</v>
      </c>
      <c r="AC272" s="230">
        <f>+IF($D272=1, _xlfn.XLOOKUP($W272,Credibility!D$12:D$112,Credibility!$E$12:$E$112,,-1,-2),_xlfn.XLOOKUP(Z272*AC$4,Credibility!D$12:D$112,Credibility!$E$12:$E$112,,-1,-2))</f>
        <v>0.03</v>
      </c>
    </row>
    <row r="273" spans="2:29" x14ac:dyDescent="0.2">
      <c r="B273" s="474">
        <v>3</v>
      </c>
      <c r="C273" s="250">
        <v>967</v>
      </c>
      <c r="D273" s="250">
        <v>1</v>
      </c>
      <c r="E273" s="251">
        <f t="shared" si="78"/>
        <v>0.74150000000000005</v>
      </c>
      <c r="F273" s="245">
        <f>+IFERROR(VLOOKUP($C273,'PYV(Pre-Surcharge)'!$H$8:$M$350,2,FALSE),0)</f>
        <v>1.1200000000000001</v>
      </c>
      <c r="G273" s="244">
        <f>+IFERROR(VLOOKUP($C273,'PYV(Pre-Surcharge)'!$H$8:$M613,4,FALSE),0)</f>
        <v>0.35599999999999998</v>
      </c>
      <c r="H273" s="244">
        <f>+IFERROR(VLOOKUP($C273,'PYV(Pre-Surcharge)'!$H$8:$M613,5,FALSE),0)</f>
        <v>0.38300000000000001</v>
      </c>
      <c r="I273" s="244">
        <f>+IFERROR(VLOOKUP($C273,'PYV(Pre-Surcharge)'!$H$8:$M613,6,FALSE),0)</f>
        <v>8.7999999999999995E-2</v>
      </c>
      <c r="J273" s="245">
        <f t="shared" si="79"/>
        <v>0.82699999999999996</v>
      </c>
      <c r="K273" s="244">
        <f t="shared" si="80"/>
        <v>0.3574980411124547</v>
      </c>
      <c r="L273" s="244">
        <f t="shared" si="81"/>
        <v>0.38461165659008473</v>
      </c>
      <c r="M273" s="244">
        <f t="shared" si="82"/>
        <v>8.8370302297460721E-2</v>
      </c>
      <c r="N273" s="295">
        <f t="shared" si="83"/>
        <v>0.83048000000000011</v>
      </c>
      <c r="O273" s="244">
        <f t="shared" si="75"/>
        <v>0.28850091917775095</v>
      </c>
      <c r="P273" s="244">
        <f t="shared" si="76"/>
        <v>0.31038160686819838</v>
      </c>
      <c r="Q273" s="244">
        <f t="shared" si="77"/>
        <v>7.1314833954050805E-2</v>
      </c>
      <c r="R273" s="245">
        <f t="shared" si="84"/>
        <v>0.67019736000000019</v>
      </c>
      <c r="S273" s="246">
        <f>+IFERROR(IF(D273=1,O273*VLOOKUP($C273,'IBNR+Freq'!$B$11:$J$350,9,FALSE)*10,O273*VLOOKUP($C273,'IBNR+Freq'!$B$11:$J$350,9,FALSE)),0)</f>
        <v>190661.60245700026</v>
      </c>
      <c r="T273" s="247">
        <f>+IFERROR(IF(D273=1,P273*VLOOKUP($C273,'IBNR+Freq'!$B$11:$J$350,9,FALSE)*10,P273*VLOOKUP($C273,'IBNR+Freq'!$B$11:$J$350,9,FALSE)),0)</f>
        <v>205121.89253098625</v>
      </c>
      <c r="U273" s="247">
        <f>+IFERROR(IF(D273=1,Q273*VLOOKUP($C273,'IBNR+Freq'!$B$11:$J$350,9,FALSE)*10,Q273*VLOOKUP($C273,'IBNR+Freq'!$B$11:$J$350,9,FALSE)),0)</f>
        <v>47129.834315213557</v>
      </c>
      <c r="V273" s="248">
        <f t="shared" si="85"/>
        <v>442913.32930320007</v>
      </c>
      <c r="W273" s="357">
        <f>+IFERROR(IF(D273=1,VLOOKUP(C273,'IBNR+Freq'!B$11:J$350,9,FALSE)*10,VLOOKUP(C273,'IBNR+Freq'!B$11:J$350,9,FALSE)),0)</f>
        <v>660870</v>
      </c>
      <c r="X273" s="247">
        <f t="shared" si="86"/>
        <v>236259.73042998795</v>
      </c>
      <c r="Y273" s="247">
        <f t="shared" si="87"/>
        <v>254178.30549068929</v>
      </c>
      <c r="Z273" s="247">
        <f t="shared" si="88"/>
        <v>58401.281679322863</v>
      </c>
      <c r="AA273" s="229">
        <f>+IF($D273=1, _xlfn.XLOOKUP($W273,Credibility!B$12:B$112,Credibility!$E$12:$E$112,,-1,-2),_xlfn.XLOOKUP(X273*AA$4,Credibility!B$12:B$112,Credibility!$E$12:$E$112,,-1,-2))</f>
        <v>0.01</v>
      </c>
      <c r="AB273" s="225">
        <f>+IF($D273=1, _xlfn.XLOOKUP($W273,Credibility!C$12:C$112,Credibility!$E$12:$E$112,,-1,-2),_xlfn.XLOOKUP(Y273*AB$4,Credibility!C$12:C$112,Credibility!$E$12:$E$112,,-1,-2))</f>
        <v>0.05</v>
      </c>
      <c r="AC273" s="230">
        <f>+IF($D273=1, _xlfn.XLOOKUP($W273,Credibility!D$12:D$112,Credibility!$E$12:$E$112,,-1,-2),_xlfn.XLOOKUP(Z273*AC$4,Credibility!D$12:D$112,Credibility!$E$12:$E$112,,-1,-2))</f>
        <v>0.06</v>
      </c>
    </row>
    <row r="274" spans="2:29" x14ac:dyDescent="0.2">
      <c r="B274" s="474">
        <v>3</v>
      </c>
      <c r="C274" s="250">
        <v>968</v>
      </c>
      <c r="D274" s="250">
        <v>1</v>
      </c>
      <c r="E274" s="251">
        <f t="shared" si="78"/>
        <v>0.74150000000000005</v>
      </c>
      <c r="F274" s="245">
        <f>+IFERROR(VLOOKUP($C274,'PYV(Pre-Surcharge)'!$H$8:$M$350,2,FALSE),0)</f>
        <v>1.56</v>
      </c>
      <c r="G274" s="244">
        <f>+IFERROR(VLOOKUP($C274,'PYV(Pre-Surcharge)'!$H$8:$M614,4,FALSE),0)</f>
        <v>0.66300000000000003</v>
      </c>
      <c r="H274" s="244">
        <f>+IFERROR(VLOOKUP($C274,'PYV(Pre-Surcharge)'!$H$8:$M614,5,FALSE),0)</f>
        <v>0.38700000000000001</v>
      </c>
      <c r="I274" s="244">
        <f>+IFERROR(VLOOKUP($C274,'PYV(Pre-Surcharge)'!$H$8:$M614,6,FALSE),0)</f>
        <v>7.5999999999999998E-2</v>
      </c>
      <c r="J274" s="245">
        <f t="shared" si="79"/>
        <v>1.1260000000000001</v>
      </c>
      <c r="K274" s="244">
        <f t="shared" si="80"/>
        <v>0.68110001776198936</v>
      </c>
      <c r="L274" s="244">
        <f t="shared" si="81"/>
        <v>0.3975651687388988</v>
      </c>
      <c r="M274" s="244">
        <f t="shared" si="82"/>
        <v>7.8074813499111897E-2</v>
      </c>
      <c r="N274" s="295">
        <f t="shared" si="83"/>
        <v>1.1567399999999999</v>
      </c>
      <c r="O274" s="244">
        <f t="shared" si="75"/>
        <v>0.54964771433392545</v>
      </c>
      <c r="P274" s="244">
        <f t="shared" si="76"/>
        <v>0.32083509117229136</v>
      </c>
      <c r="Q274" s="244">
        <f t="shared" si="77"/>
        <v>6.300637449378331E-2</v>
      </c>
      <c r="R274" s="245">
        <f t="shared" si="84"/>
        <v>0.93348918000000014</v>
      </c>
      <c r="S274" s="246">
        <f>+IFERROR(IF(D274=1,O274*VLOOKUP($C274,'IBNR+Freq'!$B$11:$J$350,9,FALSE)*10,O274*VLOOKUP($C274,'IBNR+Freq'!$B$11:$J$350,9,FALSE)),0)</f>
        <v>259999.85831137677</v>
      </c>
      <c r="T274" s="247">
        <f>+IFERROR(IF(D274=1,P274*VLOOKUP($C274,'IBNR+Freq'!$B$11:$J$350,9,FALSE)*10,P274*VLOOKUP($C274,'IBNR+Freq'!$B$11:$J$350,9,FALSE)),0)</f>
        <v>151764.62317722899</v>
      </c>
      <c r="U274" s="247">
        <f>+IFERROR(IF(D274=1,Q274*VLOOKUP($C274,'IBNR+Freq'!$B$11:$J$350,9,FALSE)*10,Q274*VLOOKUP($C274,'IBNR+Freq'!$B$11:$J$350,9,FALSE)),0)</f>
        <v>29803.90532679432</v>
      </c>
      <c r="V274" s="248">
        <f t="shared" si="85"/>
        <v>441568.38681540004</v>
      </c>
      <c r="W274" s="357">
        <f>+IFERROR(IF(D274=1,VLOOKUP(C274,'IBNR+Freq'!B$11:J$350,9,FALSE)*10,VLOOKUP(C274,'IBNR+Freq'!B$11:J$350,9,FALSE)),0)</f>
        <v>473030</v>
      </c>
      <c r="X274" s="247">
        <f t="shared" si="86"/>
        <v>322180.74140195386</v>
      </c>
      <c r="Y274" s="247">
        <f t="shared" si="87"/>
        <v>188060.25176856131</v>
      </c>
      <c r="Z274" s="247">
        <f t="shared" si="88"/>
        <v>36931.729029484901</v>
      </c>
      <c r="AA274" s="229">
        <f>+IF($D274=1, _xlfn.XLOOKUP($W274,Credibility!B$12:B$112,Credibility!$E$12:$E$112,,-1,-2),_xlfn.XLOOKUP(X274*AA$4,Credibility!B$12:B$112,Credibility!$E$12:$E$112,,-1,-2))</f>
        <v>0.01</v>
      </c>
      <c r="AB274" s="225">
        <f>+IF($D274=1, _xlfn.XLOOKUP($W274,Credibility!C$12:C$112,Credibility!$E$12:$E$112,,-1,-2),_xlfn.XLOOKUP(Y274*AB$4,Credibility!C$12:C$112,Credibility!$E$12:$E$112,,-1,-2))</f>
        <v>0.04</v>
      </c>
      <c r="AC274" s="230">
        <f>+IF($D274=1, _xlfn.XLOOKUP($W274,Credibility!D$12:D$112,Credibility!$E$12:$E$112,,-1,-2),_xlfn.XLOOKUP(Z274*AC$4,Credibility!D$12:D$112,Credibility!$E$12:$E$112,,-1,-2))</f>
        <v>0.05</v>
      </c>
    </row>
    <row r="275" spans="2:29" x14ac:dyDescent="0.2">
      <c r="B275" s="474">
        <v>3</v>
      </c>
      <c r="C275" s="250">
        <v>969</v>
      </c>
      <c r="D275" s="250">
        <v>1</v>
      </c>
      <c r="E275" s="251">
        <f t="shared" si="78"/>
        <v>0.74150000000000005</v>
      </c>
      <c r="F275" s="245">
        <f>+IFERROR(VLOOKUP($C275,'PYV(Pre-Surcharge)'!$H$8:$M$350,2,FALSE),0)</f>
        <v>4.47</v>
      </c>
      <c r="G275" s="244">
        <f>+IFERROR(VLOOKUP($C275,'PYV(Pre-Surcharge)'!$H$8:$M615,4,FALSE),0)</f>
        <v>1.6990000000000001</v>
      </c>
      <c r="H275" s="244">
        <f>+IFERROR(VLOOKUP($C275,'PYV(Pre-Surcharge)'!$H$8:$M615,5,FALSE),0)</f>
        <v>1.423</v>
      </c>
      <c r="I275" s="244">
        <f>+IFERROR(VLOOKUP($C275,'PYV(Pre-Surcharge)'!$H$8:$M615,6,FALSE),0)</f>
        <v>0.182</v>
      </c>
      <c r="J275" s="245">
        <f t="shared" si="79"/>
        <v>3.3039999999999998</v>
      </c>
      <c r="K275" s="244">
        <f t="shared" si="80"/>
        <v>1.7044019355326878</v>
      </c>
      <c r="L275" s="244">
        <f t="shared" si="81"/>
        <v>1.4275243992130753</v>
      </c>
      <c r="M275" s="244">
        <f t="shared" si="82"/>
        <v>0.1825786652542373</v>
      </c>
      <c r="N275" s="295">
        <f t="shared" si="83"/>
        <v>3.3145050000000005</v>
      </c>
      <c r="O275" s="244">
        <f t="shared" si="75"/>
        <v>1.3754523619748791</v>
      </c>
      <c r="P275" s="244">
        <f t="shared" si="76"/>
        <v>1.1520121901649518</v>
      </c>
      <c r="Q275" s="244">
        <f t="shared" si="77"/>
        <v>0.1473409828601695</v>
      </c>
      <c r="R275" s="245">
        <f t="shared" si="84"/>
        <v>2.6748055350000004</v>
      </c>
      <c r="S275" s="246">
        <f>+IFERROR(IF(D275=1,O275*VLOOKUP($C275,'IBNR+Freq'!$B$11:$J$350,9,FALSE)*10,O275*VLOOKUP($C275,'IBNR+Freq'!$B$11:$J$350,9,FALSE)),0)</f>
        <v>1122836.7811745729</v>
      </c>
      <c r="T275" s="247">
        <f>+IFERROR(IF(D275=1,P275*VLOOKUP($C275,'IBNR+Freq'!$B$11:$J$350,9,FALSE)*10,P275*VLOOKUP($C275,'IBNR+Freq'!$B$11:$J$350,9,FALSE)),0)</f>
        <v>940433.63131925685</v>
      </c>
      <c r="U275" s="247">
        <f>+IFERROR(IF(D275=1,Q275*VLOOKUP($C275,'IBNR+Freq'!$B$11:$J$350,9,FALSE)*10,Q275*VLOOKUP($C275,'IBNR+Freq'!$B$11:$J$350,9,FALSE)),0)</f>
        <v>120280.33794807078</v>
      </c>
      <c r="V275" s="248">
        <f t="shared" si="85"/>
        <v>2183550.7504419005</v>
      </c>
      <c r="W275" s="357">
        <f>+IFERROR(IF(D275=1,VLOOKUP(C275,'IBNR+Freq'!B$11:J$350,9,FALSE)*10,VLOOKUP(C275,'IBNR+Freq'!B$11:J$350,9,FALSE)),0)</f>
        <v>816340</v>
      </c>
      <c r="X275" s="247">
        <f t="shared" si="86"/>
        <v>1391371.4760527543</v>
      </c>
      <c r="Y275" s="247">
        <f t="shared" si="87"/>
        <v>1165345.268053602</v>
      </c>
      <c r="Z275" s="247">
        <f t="shared" si="88"/>
        <v>149046.26759364406</v>
      </c>
      <c r="AA275" s="229">
        <f>+IF($D275=1, _xlfn.XLOOKUP($W275,Credibility!B$12:B$112,Credibility!$E$12:$E$112,,-1,-2),_xlfn.XLOOKUP(X275*AA$4,Credibility!B$12:B$112,Credibility!$E$12:$E$112,,-1,-2))</f>
        <v>0.02</v>
      </c>
      <c r="AB275" s="225">
        <f>+IF($D275=1, _xlfn.XLOOKUP($W275,Credibility!C$12:C$112,Credibility!$E$12:$E$112,,-1,-2),_xlfn.XLOOKUP(Y275*AB$4,Credibility!C$12:C$112,Credibility!$E$12:$E$112,,-1,-2))</f>
        <v>0.06</v>
      </c>
      <c r="AC275" s="230">
        <f>+IF($D275=1, _xlfn.XLOOKUP($W275,Credibility!D$12:D$112,Credibility!$E$12:$E$112,,-1,-2),_xlfn.XLOOKUP(Z275*AC$4,Credibility!D$12:D$112,Credibility!$E$12:$E$112,,-1,-2))</f>
        <v>7.0000000000000007E-2</v>
      </c>
    </row>
    <row r="276" spans="2:29" x14ac:dyDescent="0.2">
      <c r="B276" s="474">
        <v>3</v>
      </c>
      <c r="C276" s="250">
        <v>971</v>
      </c>
      <c r="D276" s="250">
        <v>1</v>
      </c>
      <c r="E276" s="251">
        <f t="shared" si="78"/>
        <v>0.74150000000000005</v>
      </c>
      <c r="F276" s="245">
        <f>+IFERROR(VLOOKUP($C276,'PYV(Pre-Surcharge)'!$H$8:$M$350,2,FALSE),0)</f>
        <v>3.81</v>
      </c>
      <c r="G276" s="244">
        <f>+IFERROR(VLOOKUP($C276,'PYV(Pre-Surcharge)'!$H$8:$M616,4,FALSE),0)</f>
        <v>1.3959999999999999</v>
      </c>
      <c r="H276" s="244">
        <f>+IFERROR(VLOOKUP($C276,'PYV(Pre-Surcharge)'!$H$8:$M616,5,FALSE),0)</f>
        <v>1.3049999999999999</v>
      </c>
      <c r="I276" s="244">
        <f>+IFERROR(VLOOKUP($C276,'PYV(Pre-Surcharge)'!$H$8:$M616,6,FALSE),0)</f>
        <v>0.12</v>
      </c>
      <c r="J276" s="245">
        <f t="shared" si="79"/>
        <v>2.8209999999999997</v>
      </c>
      <c r="K276" s="244">
        <f t="shared" si="80"/>
        <v>1.3980363488124781</v>
      </c>
      <c r="L276" s="244">
        <f t="shared" si="81"/>
        <v>1.3069036068769941</v>
      </c>
      <c r="M276" s="244">
        <f t="shared" si="82"/>
        <v>0.12017504431052821</v>
      </c>
      <c r="N276" s="295">
        <f t="shared" si="83"/>
        <v>2.8251150000000003</v>
      </c>
      <c r="O276" s="244">
        <f t="shared" si="75"/>
        <v>1.1282153334916698</v>
      </c>
      <c r="P276" s="244">
        <f t="shared" si="76"/>
        <v>1.0546712107497342</v>
      </c>
      <c r="Q276" s="244">
        <f t="shared" si="77"/>
        <v>9.6981260758596269E-2</v>
      </c>
      <c r="R276" s="245">
        <f t="shared" si="84"/>
        <v>2.2798678050000003</v>
      </c>
      <c r="S276" s="246">
        <f>+IFERROR(IF(D276=1,O276*VLOOKUP($C276,'IBNR+Freq'!$B$11:$J$350,9,FALSE)*10,O276*VLOOKUP($C276,'IBNR+Freq'!$B$11:$J$350,9,FALSE)),0)</f>
        <v>8677544.133864494</v>
      </c>
      <c r="T276" s="247">
        <f>+IFERROR(IF(D276=1,P276*VLOOKUP($C276,'IBNR+Freq'!$B$11:$J$350,9,FALSE)*10,P276*VLOOKUP($C276,'IBNR+Freq'!$B$11:$J$350,9,FALSE)),0)</f>
        <v>8111887.6036483981</v>
      </c>
      <c r="U276" s="247">
        <f>+IFERROR(IF(D276=1,Q276*VLOOKUP($C276,'IBNR+Freq'!$B$11:$J$350,9,FALSE)*10,Q276*VLOOKUP($C276,'IBNR+Freq'!$B$11:$J$350,9,FALSE)),0)</f>
        <v>745920.69918605976</v>
      </c>
      <c r="V276" s="248">
        <f t="shared" si="85"/>
        <v>17535352.436698955</v>
      </c>
      <c r="W276" s="357">
        <f>+IFERROR(IF(D276=1,VLOOKUP(C276,'IBNR+Freq'!B$11:J$350,9,FALSE)*10,VLOOKUP(C276,'IBNR+Freq'!B$11:J$350,9,FALSE)),0)</f>
        <v>7691390</v>
      </c>
      <c r="X276" s="247">
        <f t="shared" si="86"/>
        <v>10752842.792892806</v>
      </c>
      <c r="Y276" s="247">
        <f t="shared" si="87"/>
        <v>10051905.332897644</v>
      </c>
      <c r="Z276" s="247">
        <f t="shared" si="88"/>
        <v>924313.13405955362</v>
      </c>
      <c r="AA276" s="229">
        <f>+IF($D276=1, _xlfn.XLOOKUP($W276,Credibility!B$12:B$112,Credibility!$E$12:$E$112,,-1,-2),_xlfn.XLOOKUP(X276*AA$4,Credibility!B$12:B$112,Credibility!$E$12:$E$112,,-1,-2))</f>
        <v>7.0000000000000007E-2</v>
      </c>
      <c r="AB276" s="225">
        <f>+IF($D276=1, _xlfn.XLOOKUP($W276,Credibility!C$12:C$112,Credibility!$E$12:$E$112,,-1,-2),_xlfn.XLOOKUP(Y276*AB$4,Credibility!C$12:C$112,Credibility!$E$12:$E$112,,-1,-2))</f>
        <v>0.25</v>
      </c>
      <c r="AC276" s="230">
        <f>+IF($D276=1, _xlfn.XLOOKUP($W276,Credibility!D$12:D$112,Credibility!$E$12:$E$112,,-1,-2),_xlfn.XLOOKUP(Z276*AC$4,Credibility!D$12:D$112,Credibility!$E$12:$E$112,,-1,-2))</f>
        <v>0.28999999999999998</v>
      </c>
    </row>
    <row r="277" spans="2:29" x14ac:dyDescent="0.2">
      <c r="B277" s="474">
        <v>3</v>
      </c>
      <c r="C277" s="250">
        <v>973</v>
      </c>
      <c r="D277" s="250">
        <v>1</v>
      </c>
      <c r="E277" s="251">
        <f t="shared" si="78"/>
        <v>0.74150000000000005</v>
      </c>
      <c r="F277" s="245">
        <f>+IFERROR(VLOOKUP($C277,'PYV(Pre-Surcharge)'!$H$8:$M$350,2,FALSE),0)</f>
        <v>3.55</v>
      </c>
      <c r="G277" s="244">
        <f>+IFERROR(VLOOKUP($C277,'PYV(Pre-Surcharge)'!$H$8:$M617,4,FALSE),0)</f>
        <v>1.1619999999999999</v>
      </c>
      <c r="H277" s="244">
        <f>+IFERROR(VLOOKUP($C277,'PYV(Pre-Surcharge)'!$H$8:$M617,5,FALSE),0)</f>
        <v>1.357</v>
      </c>
      <c r="I277" s="244">
        <f>+IFERROR(VLOOKUP($C277,'PYV(Pre-Surcharge)'!$H$8:$M617,6,FALSE),0)</f>
        <v>0.105</v>
      </c>
      <c r="J277" s="245">
        <f t="shared" si="79"/>
        <v>2.6240000000000001</v>
      </c>
      <c r="K277" s="244">
        <f t="shared" si="80"/>
        <v>1.1656866044207317</v>
      </c>
      <c r="L277" s="244">
        <f t="shared" si="81"/>
        <v>1.3613052686737805</v>
      </c>
      <c r="M277" s="244">
        <f t="shared" si="82"/>
        <v>0.10533312690548779</v>
      </c>
      <c r="N277" s="295">
        <f t="shared" si="83"/>
        <v>2.6323249999999998</v>
      </c>
      <c r="O277" s="244">
        <f t="shared" si="75"/>
        <v>0.94070908976753054</v>
      </c>
      <c r="P277" s="244">
        <f t="shared" si="76"/>
        <v>1.0985733518197409</v>
      </c>
      <c r="Q277" s="244">
        <f t="shared" si="77"/>
        <v>8.5003833412728658E-2</v>
      </c>
      <c r="R277" s="245">
        <f t="shared" si="84"/>
        <v>2.1242862750000002</v>
      </c>
      <c r="S277" s="246">
        <f>+IFERROR(IF(D277=1,O277*VLOOKUP($C277,'IBNR+Freq'!$B$11:$J$350,9,FALSE)*10,O277*VLOOKUP($C277,'IBNR+Freq'!$B$11:$J$350,9,FALSE)),0)</f>
        <v>2788553.3618887886</v>
      </c>
      <c r="T277" s="247">
        <f>+IFERROR(IF(D277=1,P277*VLOOKUP($C277,'IBNR+Freq'!$B$11:$J$350,9,FALSE)*10,P277*VLOOKUP($C277,'IBNR+Freq'!$B$11:$J$350,9,FALSE)),0)</f>
        <v>3256511.9725327762</v>
      </c>
      <c r="U277" s="247">
        <f>+IFERROR(IF(D277=1,Q277*VLOOKUP($C277,'IBNR+Freq'!$B$11:$J$350,9,FALSE)*10,Q277*VLOOKUP($C277,'IBNR+Freq'!$B$11:$J$350,9,FALSE)),0)</f>
        <v>251977.71342368567</v>
      </c>
      <c r="V277" s="248">
        <f t="shared" si="85"/>
        <v>6297043.0478452509</v>
      </c>
      <c r="W277" s="357">
        <f>+IFERROR(IF(D277=1,VLOOKUP(C277,'IBNR+Freq'!B$11:J$350,9,FALSE)*10,VLOOKUP(C277,'IBNR+Freq'!B$11:J$350,9,FALSE)),0)</f>
        <v>2964310</v>
      </c>
      <c r="X277" s="247">
        <f t="shared" si="86"/>
        <v>3455456.4583504191</v>
      </c>
      <c r="Y277" s="247">
        <f t="shared" si="87"/>
        <v>4035330.8209823743</v>
      </c>
      <c r="Z277" s="247">
        <f t="shared" si="88"/>
        <v>312240.04141720652</v>
      </c>
      <c r="AA277" s="229">
        <f>+IF($D277=1, _xlfn.XLOOKUP($W277,Credibility!B$12:B$112,Credibility!$E$12:$E$112,,-1,-2),_xlfn.XLOOKUP(X277*AA$4,Credibility!B$12:B$112,Credibility!$E$12:$E$112,,-1,-2))</f>
        <v>0.04</v>
      </c>
      <c r="AB277" s="225">
        <f>+IF($D277=1, _xlfn.XLOOKUP($W277,Credibility!C$12:C$112,Credibility!$E$12:$E$112,,-1,-2),_xlfn.XLOOKUP(Y277*AB$4,Credibility!C$12:C$112,Credibility!$E$12:$E$112,,-1,-2))</f>
        <v>0.13</v>
      </c>
      <c r="AC277" s="230">
        <f>+IF($D277=1, _xlfn.XLOOKUP($W277,Credibility!D$12:D$112,Credibility!$E$12:$E$112,,-1,-2),_xlfn.XLOOKUP(Z277*AC$4,Credibility!D$12:D$112,Credibility!$E$12:$E$112,,-1,-2))</f>
        <v>0.15</v>
      </c>
    </row>
    <row r="278" spans="2:29" x14ac:dyDescent="0.2">
      <c r="B278" s="474">
        <v>3</v>
      </c>
      <c r="C278" s="250">
        <v>974</v>
      </c>
      <c r="D278" s="250">
        <v>1</v>
      </c>
      <c r="E278" s="251">
        <f t="shared" si="78"/>
        <v>0.74150000000000005</v>
      </c>
      <c r="F278" s="245">
        <f>+IFERROR(VLOOKUP($C278,'PYV(Pre-Surcharge)'!$H$8:$M$350,2,FALSE),0)</f>
        <v>3.54</v>
      </c>
      <c r="G278" s="244">
        <f>+IFERROR(VLOOKUP($C278,'PYV(Pre-Surcharge)'!$H$8:$M618,4,FALSE),0)</f>
        <v>1.153</v>
      </c>
      <c r="H278" s="244">
        <f>+IFERROR(VLOOKUP($C278,'PYV(Pre-Surcharge)'!$H$8:$M618,5,FALSE),0)</f>
        <v>1.3240000000000001</v>
      </c>
      <c r="I278" s="244">
        <f>+IFERROR(VLOOKUP($C278,'PYV(Pre-Surcharge)'!$H$8:$M618,6,FALSE),0)</f>
        <v>0.14299999999999999</v>
      </c>
      <c r="J278" s="245">
        <f t="shared" si="79"/>
        <v>2.62</v>
      </c>
      <c r="K278" s="244">
        <f t="shared" si="80"/>
        <v>1.1551607748091606</v>
      </c>
      <c r="L278" s="244">
        <f t="shared" si="81"/>
        <v>1.3264812366412215</v>
      </c>
      <c r="M278" s="244">
        <f t="shared" si="82"/>
        <v>0.14326798854961831</v>
      </c>
      <c r="N278" s="295">
        <f t="shared" si="83"/>
        <v>2.6249100000000003</v>
      </c>
      <c r="O278" s="244">
        <f t="shared" ref="O278:O323" si="89">+(K278*VLOOKUP($B278,$O$4:$P$6,2,FALSE))</f>
        <v>0.93221474527099268</v>
      </c>
      <c r="P278" s="244">
        <f t="shared" ref="P278:P323" si="90">+(L278*VLOOKUP($B278,$O$4:$P$6,2,FALSE))</f>
        <v>1.0704703579694659</v>
      </c>
      <c r="Q278" s="244">
        <f t="shared" ref="Q278:Q323" si="91">+(M278*VLOOKUP($B278,$O$4:$P$6,2,FALSE))</f>
        <v>0.11561726675954198</v>
      </c>
      <c r="R278" s="245">
        <f t="shared" si="84"/>
        <v>2.1183023700000003</v>
      </c>
      <c r="S278" s="246">
        <f>+IFERROR(IF(D278=1,O278*VLOOKUP($C278,'IBNR+Freq'!$B$11:$J$350,9,FALSE)*10,O278*VLOOKUP($C278,'IBNR+Freq'!$B$11:$J$350,9,FALSE)),0)</f>
        <v>1841785.994379353</v>
      </c>
      <c r="T278" s="247">
        <f>+IFERROR(IF(D278=1,P278*VLOOKUP($C278,'IBNR+Freq'!$B$11:$J$350,9,FALSE)*10,P278*VLOOKUP($C278,'IBNR+Freq'!$B$11:$J$350,9,FALSE)),0)</f>
        <v>2114938.9909438537</v>
      </c>
      <c r="U278" s="247">
        <f>+IFERROR(IF(D278=1,Q278*VLOOKUP($C278,'IBNR+Freq'!$B$11:$J$350,9,FALSE)*10,Q278*VLOOKUP($C278,'IBNR+Freq'!$B$11:$J$350,9,FALSE)),0)</f>
        <v>228426.19010949467</v>
      </c>
      <c r="V278" s="248">
        <f t="shared" si="85"/>
        <v>4185151.1754327011</v>
      </c>
      <c r="W278" s="357">
        <f>+IFERROR(IF(D278=1,VLOOKUP(C278,'IBNR+Freq'!B$11:J$350,9,FALSE)*10,VLOOKUP(C278,'IBNR+Freq'!B$11:J$350,9,FALSE)),0)</f>
        <v>1975710</v>
      </c>
      <c r="X278" s="247">
        <f t="shared" si="86"/>
        <v>2282262.6943982067</v>
      </c>
      <c r="Y278" s="247">
        <f t="shared" si="87"/>
        <v>2620742.2440444278</v>
      </c>
      <c r="Z278" s="247">
        <f t="shared" si="88"/>
        <v>283055.99765736639</v>
      </c>
      <c r="AA278" s="229">
        <f>+IF($D278=1, _xlfn.XLOOKUP($W278,Credibility!B$12:B$112,Credibility!$E$12:$E$112,,-1,-2),_xlfn.XLOOKUP(X278*AA$4,Credibility!B$12:B$112,Credibility!$E$12:$E$112,,-1,-2))</f>
        <v>0.03</v>
      </c>
      <c r="AB278" s="225">
        <f>+IF($D278=1, _xlfn.XLOOKUP($W278,Credibility!C$12:C$112,Credibility!$E$12:$E$112,,-1,-2),_xlfn.XLOOKUP(Y278*AB$4,Credibility!C$12:C$112,Credibility!$E$12:$E$112,,-1,-2))</f>
        <v>0.1</v>
      </c>
      <c r="AC278" s="230">
        <f>+IF($D278=1, _xlfn.XLOOKUP($W278,Credibility!D$12:D$112,Credibility!$E$12:$E$112,,-1,-2),_xlfn.XLOOKUP(Z278*AC$4,Credibility!D$12:D$112,Credibility!$E$12:$E$112,,-1,-2))</f>
        <v>0.12</v>
      </c>
    </row>
    <row r="279" spans="2:29" x14ac:dyDescent="0.2">
      <c r="B279" s="474">
        <v>3</v>
      </c>
      <c r="C279" s="250">
        <v>975</v>
      </c>
      <c r="D279" s="250">
        <v>1</v>
      </c>
      <c r="E279" s="251">
        <f t="shared" si="78"/>
        <v>0.74150000000000005</v>
      </c>
      <c r="F279" s="245">
        <f>+IFERROR(VLOOKUP($C279,'PYV(Pre-Surcharge)'!$H$8:$M$350,2,FALSE),0)</f>
        <v>1.95</v>
      </c>
      <c r="G279" s="244">
        <f>+IFERROR(VLOOKUP($C279,'PYV(Pre-Surcharge)'!$H$8:$M619,4,FALSE),0)</f>
        <v>0.53100000000000003</v>
      </c>
      <c r="H279" s="244">
        <f>+IFERROR(VLOOKUP($C279,'PYV(Pre-Surcharge)'!$H$8:$M619,5,FALSE),0)</f>
        <v>0.78800000000000003</v>
      </c>
      <c r="I279" s="244">
        <f>+IFERROR(VLOOKUP($C279,'PYV(Pre-Surcharge)'!$H$8:$M619,6,FALSE),0)</f>
        <v>0.121</v>
      </c>
      <c r="J279" s="245">
        <f t="shared" si="79"/>
        <v>1.44</v>
      </c>
      <c r="K279" s="244">
        <f t="shared" si="80"/>
        <v>0.53318484375000008</v>
      </c>
      <c r="L279" s="244">
        <f t="shared" si="81"/>
        <v>0.79124229166666682</v>
      </c>
      <c r="M279" s="244">
        <f t="shared" si="82"/>
        <v>0.12149786458333335</v>
      </c>
      <c r="N279" s="295">
        <f t="shared" si="83"/>
        <v>1.4459250000000001</v>
      </c>
      <c r="O279" s="244">
        <f t="shared" si="89"/>
        <v>0.43028016890625009</v>
      </c>
      <c r="P279" s="244">
        <f t="shared" si="90"/>
        <v>0.63853252937500016</v>
      </c>
      <c r="Q279" s="244">
        <f t="shared" si="91"/>
        <v>9.8048776718750022E-2</v>
      </c>
      <c r="R279" s="245">
        <f t="shared" si="84"/>
        <v>1.1668614750000004</v>
      </c>
      <c r="S279" s="246">
        <f>+IFERROR(IF(D279=1,O279*VLOOKUP($C279,'IBNR+Freq'!$B$11:$J$350,9,FALSE)*10,O279*VLOOKUP($C279,'IBNR+Freq'!$B$11:$J$350,9,FALSE)),0)</f>
        <v>6251979.459811192</v>
      </c>
      <c r="T279" s="247">
        <f>+IFERROR(IF(D279=1,P279*VLOOKUP($C279,'IBNR+Freq'!$B$11:$J$350,9,FALSE)*10,P279*VLOOKUP($C279,'IBNR+Freq'!$B$11:$J$350,9,FALSE)),0)</f>
        <v>9277890.4224693403</v>
      </c>
      <c r="U279" s="247">
        <f>+IFERROR(IF(D279=1,Q279*VLOOKUP($C279,'IBNR+Freq'!$B$11:$J$350,9,FALSE)*10,Q279*VLOOKUP($C279,'IBNR+Freq'!$B$11:$J$350,9,FALSE)),0)</f>
        <v>1424650.6866989722</v>
      </c>
      <c r="V279" s="248">
        <f t="shared" si="85"/>
        <v>16954520.568979505</v>
      </c>
      <c r="W279" s="357">
        <f>+IFERROR(IF(D279=1,VLOOKUP(C279,'IBNR+Freq'!B$11:J$350,9,FALSE)*10,VLOOKUP(C279,'IBNR+Freq'!B$11:J$350,9,FALSE)),0)</f>
        <v>14530020</v>
      </c>
      <c r="X279" s="247">
        <f t="shared" si="86"/>
        <v>7747186.4433843764</v>
      </c>
      <c r="Y279" s="247">
        <f t="shared" si="87"/>
        <v>11496766.322762502</v>
      </c>
      <c r="Z279" s="247">
        <f t="shared" si="88"/>
        <v>1765366.4023531252</v>
      </c>
      <c r="AA279" s="229">
        <f>+IF($D279=1, _xlfn.XLOOKUP($W279,Credibility!B$12:B$112,Credibility!$E$12:$E$112,,-1,-2),_xlfn.XLOOKUP(X279*AA$4,Credibility!B$12:B$112,Credibility!$E$12:$E$112,,-1,-2))</f>
        <v>0.11</v>
      </c>
      <c r="AB279" s="225">
        <f>+IF($D279=1, _xlfn.XLOOKUP($W279,Credibility!C$12:C$112,Credibility!$E$12:$E$112,,-1,-2),_xlfn.XLOOKUP(Y279*AB$4,Credibility!C$12:C$112,Credibility!$E$12:$E$112,,-1,-2))</f>
        <v>0.38</v>
      </c>
      <c r="AC279" s="230">
        <f>+IF($D279=1, _xlfn.XLOOKUP($W279,Credibility!D$12:D$112,Credibility!$E$12:$E$112,,-1,-2),_xlfn.XLOOKUP(Z279*AC$4,Credibility!D$12:D$112,Credibility!$E$12:$E$112,,-1,-2))</f>
        <v>0.45</v>
      </c>
    </row>
    <row r="280" spans="2:29" x14ac:dyDescent="0.2">
      <c r="B280" s="474">
        <v>3</v>
      </c>
      <c r="C280" s="250">
        <v>976</v>
      </c>
      <c r="D280" s="250">
        <v>1</v>
      </c>
      <c r="E280" s="251">
        <f t="shared" si="78"/>
        <v>0.74150000000000005</v>
      </c>
      <c r="F280" s="245">
        <f>+IFERROR(VLOOKUP($C280,'PYV(Pre-Surcharge)'!$H$8:$M$350,2,FALSE),0)</f>
        <v>2.09</v>
      </c>
      <c r="G280" s="244">
        <f>+IFERROR(VLOOKUP($C280,'PYV(Pre-Surcharge)'!$H$8:$M620,4,FALSE),0)</f>
        <v>0.39800000000000002</v>
      </c>
      <c r="H280" s="244">
        <f>+IFERROR(VLOOKUP($C280,'PYV(Pre-Surcharge)'!$H$8:$M620,5,FALSE),0)</f>
        <v>1.026</v>
      </c>
      <c r="I280" s="244">
        <f>+IFERROR(VLOOKUP($C280,'PYV(Pre-Surcharge)'!$H$8:$M620,6,FALSE),0)</f>
        <v>0.12</v>
      </c>
      <c r="J280" s="245">
        <f t="shared" si="79"/>
        <v>1.544</v>
      </c>
      <c r="K280" s="244">
        <f t="shared" si="80"/>
        <v>0.39947832253886012</v>
      </c>
      <c r="L280" s="244">
        <f t="shared" si="81"/>
        <v>1.0298109520725389</v>
      </c>
      <c r="M280" s="244">
        <f t="shared" si="82"/>
        <v>0.12044572538860103</v>
      </c>
      <c r="N280" s="295">
        <f t="shared" si="83"/>
        <v>1.5497350000000001</v>
      </c>
      <c r="O280" s="244">
        <f t="shared" si="89"/>
        <v>0.32237900628886013</v>
      </c>
      <c r="P280" s="244">
        <f t="shared" si="90"/>
        <v>0.83105743832253898</v>
      </c>
      <c r="Q280" s="244">
        <f t="shared" si="91"/>
        <v>9.719970038860104E-2</v>
      </c>
      <c r="R280" s="245">
        <f t="shared" si="84"/>
        <v>1.2506361450000001</v>
      </c>
      <c r="S280" s="246">
        <f>+IFERROR(IF(D280=1,O280*VLOOKUP($C280,'IBNR+Freq'!$B$11:$J$350,9,FALSE)*10,O280*VLOOKUP($C280,'IBNR+Freq'!$B$11:$J$350,9,FALSE)),0)</f>
        <v>971534.2685123604</v>
      </c>
      <c r="T280" s="247">
        <f>+IFERROR(IF(D280=1,P280*VLOOKUP($C280,'IBNR+Freq'!$B$11:$J$350,9,FALSE)*10,P280*VLOOKUP($C280,'IBNR+Freq'!$B$11:$J$350,9,FALSE)),0)</f>
        <v>2504507.9384263363</v>
      </c>
      <c r="U280" s="247">
        <f>+IFERROR(IF(D280=1,Q280*VLOOKUP($C280,'IBNR+Freq'!$B$11:$J$350,9,FALSE)*10,Q280*VLOOKUP($C280,'IBNR+Freq'!$B$11:$J$350,9,FALSE)),0)</f>
        <v>292924.90507910366</v>
      </c>
      <c r="V280" s="248">
        <f t="shared" si="85"/>
        <v>3768967.1120178001</v>
      </c>
      <c r="W280" s="357">
        <f>+IFERROR(IF(D280=1,VLOOKUP(C280,'IBNR+Freq'!B$11:J$350,9,FALSE)*10,VLOOKUP(C280,'IBNR+Freq'!B$11:J$350,9,FALSE)),0)</f>
        <v>3013640</v>
      </c>
      <c r="X280" s="247">
        <f t="shared" si="86"/>
        <v>1203883.8519360104</v>
      </c>
      <c r="Y280" s="247">
        <f t="shared" si="87"/>
        <v>3103479.4776038863</v>
      </c>
      <c r="Z280" s="247">
        <f t="shared" si="88"/>
        <v>362980.05586010363</v>
      </c>
      <c r="AA280" s="229">
        <f>+IF($D280=1, _xlfn.XLOOKUP($W280,Credibility!B$12:B$112,Credibility!$E$12:$E$112,,-1,-2),_xlfn.XLOOKUP(X280*AA$4,Credibility!B$12:B$112,Credibility!$E$12:$E$112,,-1,-2))</f>
        <v>0.04</v>
      </c>
      <c r="AB280" s="225">
        <f>+IF($D280=1, _xlfn.XLOOKUP($W280,Credibility!C$12:C$112,Credibility!$E$12:$E$112,,-1,-2),_xlfn.XLOOKUP(Y280*AB$4,Credibility!C$12:C$112,Credibility!$E$12:$E$112,,-1,-2))</f>
        <v>0.13</v>
      </c>
      <c r="AC280" s="230">
        <f>+IF($D280=1, _xlfn.XLOOKUP($W280,Credibility!D$12:D$112,Credibility!$E$12:$E$112,,-1,-2),_xlfn.XLOOKUP(Z280*AC$4,Credibility!D$12:D$112,Credibility!$E$12:$E$112,,-1,-2))</f>
        <v>0.16</v>
      </c>
    </row>
    <row r="281" spans="2:29" x14ac:dyDescent="0.2">
      <c r="B281" s="474">
        <v>3</v>
      </c>
      <c r="C281" s="250">
        <v>977</v>
      </c>
      <c r="D281" s="250">
        <v>1</v>
      </c>
      <c r="E281" s="251">
        <f t="shared" si="78"/>
        <v>0.74150000000000005</v>
      </c>
      <c r="F281" s="245">
        <f>+IFERROR(VLOOKUP($C281,'PYV(Pre-Surcharge)'!$H$8:$M$350,2,FALSE),0)</f>
        <v>0.56000000000000005</v>
      </c>
      <c r="G281" s="244">
        <f>+IFERROR(VLOOKUP($C281,'PYV(Pre-Surcharge)'!$H$8:$M621,4,FALSE),0)</f>
        <v>0.224</v>
      </c>
      <c r="H281" s="244">
        <f>+IFERROR(VLOOKUP($C281,'PYV(Pre-Surcharge)'!$H$8:$M621,5,FALSE),0)</f>
        <v>0.16700000000000001</v>
      </c>
      <c r="I281" s="244">
        <f>+IFERROR(VLOOKUP($C281,'PYV(Pre-Surcharge)'!$H$8:$M621,6,FALSE),0)</f>
        <v>2.1999999999999999E-2</v>
      </c>
      <c r="J281" s="245">
        <f t="shared" si="79"/>
        <v>0.41300000000000003</v>
      </c>
      <c r="K281" s="244">
        <f t="shared" si="80"/>
        <v>0.22521491525423731</v>
      </c>
      <c r="L281" s="244">
        <f t="shared" si="81"/>
        <v>0.16790576271186444</v>
      </c>
      <c r="M281" s="244">
        <f t="shared" si="82"/>
        <v>2.2119322033898305E-2</v>
      </c>
      <c r="N281" s="295">
        <f t="shared" si="83"/>
        <v>0.41524000000000005</v>
      </c>
      <c r="O281" s="244">
        <f t="shared" si="89"/>
        <v>0.18174843661016951</v>
      </c>
      <c r="P281" s="244">
        <f t="shared" si="90"/>
        <v>0.1354999505084746</v>
      </c>
      <c r="Q281" s="244">
        <f t="shared" si="91"/>
        <v>1.7850292881355933E-2</v>
      </c>
      <c r="R281" s="245">
        <f t="shared" si="84"/>
        <v>0.33509868000000004</v>
      </c>
      <c r="S281" s="246">
        <f>+IFERROR(IF(D281=1,O281*VLOOKUP($C281,'IBNR+Freq'!$B$11:$J$350,9,FALSE)*10,O281*VLOOKUP($C281,'IBNR+Freq'!$B$11:$J$350,9,FALSE)),0)</f>
        <v>493167.11280423054</v>
      </c>
      <c r="T281" s="247">
        <f>+IFERROR(IF(D281=1,P281*VLOOKUP($C281,'IBNR+Freq'!$B$11:$J$350,9,FALSE)*10,P281*VLOOKUP($C281,'IBNR+Freq'!$B$11:$J$350,9,FALSE)),0)</f>
        <v>367673.69570672547</v>
      </c>
      <c r="U281" s="247">
        <f>+IFERROR(IF(D281=1,Q281*VLOOKUP($C281,'IBNR+Freq'!$B$11:$J$350,9,FALSE)*10,Q281*VLOOKUP($C281,'IBNR+Freq'!$B$11:$J$350,9,FALSE)),0)</f>
        <v>48436.055721844066</v>
      </c>
      <c r="V281" s="248">
        <f t="shared" si="85"/>
        <v>909276.86423280009</v>
      </c>
      <c r="W281" s="357">
        <f>+IFERROR(IF(D281=1,VLOOKUP(C281,'IBNR+Freq'!B$11:J$350,9,FALSE)*10,VLOOKUP(C281,'IBNR+Freq'!B$11:J$350,9,FALSE)),0)</f>
        <v>2713460</v>
      </c>
      <c r="X281" s="247">
        <f t="shared" si="86"/>
        <v>611111.66394576279</v>
      </c>
      <c r="Y281" s="247">
        <f t="shared" si="87"/>
        <v>455605.5708881357</v>
      </c>
      <c r="Z281" s="247">
        <f t="shared" si="88"/>
        <v>60019.895566101695</v>
      </c>
      <c r="AA281" s="229">
        <f>+IF($D281=1, _xlfn.XLOOKUP($W281,Credibility!B$12:B$112,Credibility!$E$12:$E$112,,-1,-2),_xlfn.XLOOKUP(X281*AA$4,Credibility!B$12:B$112,Credibility!$E$12:$E$112,,-1,-2))</f>
        <v>0.04</v>
      </c>
      <c r="AB281" s="225">
        <f>+IF($D281=1, _xlfn.XLOOKUP($W281,Credibility!C$12:C$112,Credibility!$E$12:$E$112,,-1,-2),_xlfn.XLOOKUP(Y281*AB$4,Credibility!C$12:C$112,Credibility!$E$12:$E$112,,-1,-2))</f>
        <v>0.13</v>
      </c>
      <c r="AC281" s="230">
        <f>+IF($D281=1, _xlfn.XLOOKUP($W281,Credibility!D$12:D$112,Credibility!$E$12:$E$112,,-1,-2),_xlfn.XLOOKUP(Z281*AC$4,Credibility!D$12:D$112,Credibility!$E$12:$E$112,,-1,-2))</f>
        <v>0.15</v>
      </c>
    </row>
    <row r="282" spans="2:29" x14ac:dyDescent="0.2">
      <c r="B282" s="474">
        <v>3</v>
      </c>
      <c r="C282" s="250">
        <v>978</v>
      </c>
      <c r="D282" s="250">
        <v>1</v>
      </c>
      <c r="E282" s="251">
        <f t="shared" si="78"/>
        <v>0.74150000000000005</v>
      </c>
      <c r="F282" s="245">
        <f>+IFERROR(VLOOKUP($C282,'PYV(Pre-Surcharge)'!$H$8:$M$350,2,FALSE),0)</f>
        <v>3.29</v>
      </c>
      <c r="G282" s="244">
        <f>+IFERROR(VLOOKUP($C282,'PYV(Pre-Surcharge)'!$H$8:$M622,4,FALSE),0)</f>
        <v>1.427</v>
      </c>
      <c r="H282" s="244">
        <f>+IFERROR(VLOOKUP($C282,'PYV(Pre-Surcharge)'!$H$8:$M622,5,FALSE),0)</f>
        <v>0.84099999999999997</v>
      </c>
      <c r="I282" s="244">
        <f>+IFERROR(VLOOKUP($C282,'PYV(Pre-Surcharge)'!$H$8:$M622,6,FALSE),0)</f>
        <v>0.159</v>
      </c>
      <c r="J282" s="245">
        <f t="shared" si="79"/>
        <v>2.4269999999999996</v>
      </c>
      <c r="K282" s="244">
        <f t="shared" si="80"/>
        <v>1.4343701874742485</v>
      </c>
      <c r="L282" s="244">
        <f t="shared" si="81"/>
        <v>0.84534360733415759</v>
      </c>
      <c r="M282" s="244">
        <f t="shared" si="82"/>
        <v>0.15982120519159462</v>
      </c>
      <c r="N282" s="295">
        <f t="shared" si="83"/>
        <v>2.4395350000000007</v>
      </c>
      <c r="O282" s="244">
        <f t="shared" si="89"/>
        <v>1.1575367412917186</v>
      </c>
      <c r="P282" s="244">
        <f t="shared" si="90"/>
        <v>0.68219229111866519</v>
      </c>
      <c r="Q282" s="244">
        <f t="shared" si="91"/>
        <v>0.12897571258961688</v>
      </c>
      <c r="R282" s="245">
        <f t="shared" si="84"/>
        <v>1.9687047450000008</v>
      </c>
      <c r="S282" s="246">
        <f>+IFERROR(IF(D282=1,O282*VLOOKUP($C282,'IBNR+Freq'!$B$11:$J$350,9,FALSE)*10,O282*VLOOKUP($C282,'IBNR+Freq'!$B$11:$J$350,9,FALSE)),0)</f>
        <v>243649.90867449384</v>
      </c>
      <c r="T282" s="247">
        <f>+IFERROR(IF(D282=1,P282*VLOOKUP($C282,'IBNR+Freq'!$B$11:$J$350,9,FALSE)*10,P282*VLOOKUP($C282,'IBNR+Freq'!$B$11:$J$350,9,FALSE)),0)</f>
        <v>143594.65535756786</v>
      </c>
      <c r="U282" s="247">
        <f>+IFERROR(IF(D282=1,Q282*VLOOKUP($C282,'IBNR+Freq'!$B$11:$J$350,9,FALSE)*10,Q282*VLOOKUP($C282,'IBNR+Freq'!$B$11:$J$350,9,FALSE)),0)</f>
        <v>27148.097742988459</v>
      </c>
      <c r="V282" s="248">
        <f t="shared" si="85"/>
        <v>414392.66177505016</v>
      </c>
      <c r="W282" s="357">
        <f>+IFERROR(IF(D282=1,VLOOKUP(C282,'IBNR+Freq'!B$11:J$350,9,FALSE)*10,VLOOKUP(C282,'IBNR+Freq'!B$11:J$350,9,FALSE)),0)</f>
        <v>210490</v>
      </c>
      <c r="X282" s="247">
        <f t="shared" si="86"/>
        <v>301920.58076145459</v>
      </c>
      <c r="Y282" s="247">
        <f t="shared" si="87"/>
        <v>177936.37590776684</v>
      </c>
      <c r="Z282" s="247">
        <f t="shared" si="88"/>
        <v>33640.765480778755</v>
      </c>
      <c r="AA282" s="229">
        <f>+IF($D282=1, _xlfn.XLOOKUP($W282,Credibility!B$12:B$112,Credibility!$E$12:$E$112,,-1,-2),_xlfn.XLOOKUP(X282*AA$4,Credibility!B$12:B$112,Credibility!$E$12:$E$112,,-1,-2))</f>
        <v>0.01</v>
      </c>
      <c r="AB282" s="225">
        <f>+IF($D282=1, _xlfn.XLOOKUP($W282,Credibility!C$12:C$112,Credibility!$E$12:$E$112,,-1,-2),_xlfn.XLOOKUP(Y282*AB$4,Credibility!C$12:C$112,Credibility!$E$12:$E$112,,-1,-2))</f>
        <v>0.02</v>
      </c>
      <c r="AC282" s="230">
        <f>+IF($D282=1, _xlfn.XLOOKUP($W282,Credibility!D$12:D$112,Credibility!$E$12:$E$112,,-1,-2),_xlfn.XLOOKUP(Z282*AC$4,Credibility!D$12:D$112,Credibility!$E$12:$E$112,,-1,-2))</f>
        <v>0.03</v>
      </c>
    </row>
    <row r="283" spans="2:29" x14ac:dyDescent="0.2">
      <c r="B283" s="474">
        <v>3</v>
      </c>
      <c r="C283" s="250">
        <v>979</v>
      </c>
      <c r="D283" s="250">
        <v>1</v>
      </c>
      <c r="E283" s="251">
        <f t="shared" si="78"/>
        <v>0.74150000000000005</v>
      </c>
      <c r="F283" s="245">
        <f>+IFERROR(VLOOKUP($C283,'PYV(Pre-Surcharge)'!$H$8:$M$350,2,FALSE),0)</f>
        <v>4.58</v>
      </c>
      <c r="G283" s="244">
        <f>+IFERROR(VLOOKUP($C283,'PYV(Pre-Surcharge)'!$H$8:$M623,4,FALSE),0)</f>
        <v>1.585</v>
      </c>
      <c r="H283" s="244">
        <f>+IFERROR(VLOOKUP($C283,'PYV(Pre-Surcharge)'!$H$8:$M623,5,FALSE),0)</f>
        <v>1.651</v>
      </c>
      <c r="I283" s="244">
        <f>+IFERROR(VLOOKUP($C283,'PYV(Pre-Surcharge)'!$H$8:$M623,6,FALSE),0)</f>
        <v>0.151</v>
      </c>
      <c r="J283" s="245">
        <f t="shared" si="79"/>
        <v>3.3869999999999996</v>
      </c>
      <c r="K283" s="244">
        <f t="shared" si="80"/>
        <v>1.5892444493652202</v>
      </c>
      <c r="L283" s="244">
        <f t="shared" si="81"/>
        <v>1.6554211898435196</v>
      </c>
      <c r="M283" s="244">
        <f t="shared" si="82"/>
        <v>0.15140436079126074</v>
      </c>
      <c r="N283" s="295">
        <f t="shared" si="83"/>
        <v>3.3960700000000004</v>
      </c>
      <c r="O283" s="244">
        <f t="shared" si="89"/>
        <v>1.2825202706377328</v>
      </c>
      <c r="P283" s="244">
        <f t="shared" si="90"/>
        <v>1.3359249002037203</v>
      </c>
      <c r="Q283" s="244">
        <f t="shared" si="91"/>
        <v>0.12218331915854742</v>
      </c>
      <c r="R283" s="245">
        <f t="shared" si="84"/>
        <v>2.7406284900000006</v>
      </c>
      <c r="S283" s="246">
        <f>+IFERROR(IF(D283=1,O283*VLOOKUP($C283,'IBNR+Freq'!$B$11:$J$350,9,FALSE)*10,O283*VLOOKUP($C283,'IBNR+Freq'!$B$11:$J$350,9,FALSE)),0)</f>
        <v>1456211.9908902007</v>
      </c>
      <c r="T283" s="247">
        <f>+IFERROR(IF(D283=1,P283*VLOOKUP($C283,'IBNR+Freq'!$B$11:$J$350,9,FALSE)*10,P283*VLOOKUP($C283,'IBNR+Freq'!$B$11:$J$350,9,FALSE)),0)</f>
        <v>1516849.20943831</v>
      </c>
      <c r="U283" s="247">
        <f>+IFERROR(IF(D283=1,Q283*VLOOKUP($C283,'IBNR+Freq'!$B$11:$J$350,9,FALSE)*10,Q283*VLOOKUP($C283,'IBNR+Freq'!$B$11:$J$350,9,FALSE)),0)</f>
        <v>138730.60607218949</v>
      </c>
      <c r="V283" s="248">
        <f t="shared" si="85"/>
        <v>3111791.8064007</v>
      </c>
      <c r="W283" s="357">
        <f>+IFERROR(IF(D283=1,VLOOKUP(C283,'IBNR+Freq'!B$11:J$350,9,FALSE)*10,VLOOKUP(C283,'IBNR+Freq'!B$11:J$350,9,FALSE)),0)</f>
        <v>1135430</v>
      </c>
      <c r="X283" s="247">
        <f t="shared" si="86"/>
        <v>1804475.8251427519</v>
      </c>
      <c r="Y283" s="247">
        <f t="shared" si="87"/>
        <v>1879614.8815840275</v>
      </c>
      <c r="Z283" s="247">
        <f t="shared" si="88"/>
        <v>171909.05337322119</v>
      </c>
      <c r="AA283" s="229">
        <f>+IF($D283=1, _xlfn.XLOOKUP($W283,Credibility!B$12:B$112,Credibility!$E$12:$E$112,,-1,-2),_xlfn.XLOOKUP(X283*AA$4,Credibility!B$12:B$112,Credibility!$E$12:$E$112,,-1,-2))</f>
        <v>0.02</v>
      </c>
      <c r="AB283" s="225">
        <f>+IF($D283=1, _xlfn.XLOOKUP($W283,Credibility!C$12:C$112,Credibility!$E$12:$E$112,,-1,-2),_xlfn.XLOOKUP(Y283*AB$4,Credibility!C$12:C$112,Credibility!$E$12:$E$112,,-1,-2))</f>
        <v>7.0000000000000007E-2</v>
      </c>
      <c r="AC283" s="230">
        <f>+IF($D283=1, _xlfn.XLOOKUP($W283,Credibility!D$12:D$112,Credibility!$E$12:$E$112,,-1,-2),_xlfn.XLOOKUP(Z283*AC$4,Credibility!D$12:D$112,Credibility!$E$12:$E$112,,-1,-2))</f>
        <v>0.08</v>
      </c>
    </row>
    <row r="284" spans="2:29" x14ac:dyDescent="0.2">
      <c r="B284" s="474">
        <v>3</v>
      </c>
      <c r="C284" s="250">
        <v>980</v>
      </c>
      <c r="D284" s="250">
        <v>1</v>
      </c>
      <c r="E284" s="251">
        <f t="shared" si="78"/>
        <v>0.74150000000000005</v>
      </c>
      <c r="F284" s="245">
        <f>+IFERROR(VLOOKUP($C284,'PYV(Pre-Surcharge)'!$H$8:$M$350,2,FALSE),0)</f>
        <v>4.1500000000000004</v>
      </c>
      <c r="G284" s="244">
        <f>+IFERROR(VLOOKUP($C284,'PYV(Pre-Surcharge)'!$H$8:$M624,4,FALSE),0)</f>
        <v>1.2809999999999999</v>
      </c>
      <c r="H284" s="244">
        <f>+IFERROR(VLOOKUP($C284,'PYV(Pre-Surcharge)'!$H$8:$M624,5,FALSE),0)</f>
        <v>1.605</v>
      </c>
      <c r="I284" s="244">
        <f>+IFERROR(VLOOKUP($C284,'PYV(Pre-Surcharge)'!$H$8:$M624,6,FALSE),0)</f>
        <v>0.18099999999999999</v>
      </c>
      <c r="J284" s="245">
        <f t="shared" si="79"/>
        <v>3.0670000000000002</v>
      </c>
      <c r="K284" s="244">
        <f t="shared" si="80"/>
        <v>1.2852706961199869</v>
      </c>
      <c r="L284" s="244">
        <f t="shared" si="81"/>
        <v>1.6103508721878057</v>
      </c>
      <c r="M284" s="244">
        <f t="shared" si="82"/>
        <v>0.18160343169220738</v>
      </c>
      <c r="N284" s="295">
        <f t="shared" si="83"/>
        <v>3.0772249999999999</v>
      </c>
      <c r="O284" s="244">
        <f t="shared" si="89"/>
        <v>1.0372134517688294</v>
      </c>
      <c r="P284" s="244">
        <f t="shared" si="90"/>
        <v>1.2995531538555594</v>
      </c>
      <c r="Q284" s="244">
        <f t="shared" si="91"/>
        <v>0.14655396937561138</v>
      </c>
      <c r="R284" s="245">
        <f t="shared" si="84"/>
        <v>2.483320575</v>
      </c>
      <c r="S284" s="246">
        <f>+IFERROR(IF(D284=1,O284*VLOOKUP($C284,'IBNR+Freq'!$B$11:$J$350,9,FALSE)*10,O284*VLOOKUP($C284,'IBNR+Freq'!$B$11:$J$350,9,FALSE)),0)</f>
        <v>1236825.1805617406</v>
      </c>
      <c r="T284" s="247">
        <f>+IFERROR(IF(D284=1,P284*VLOOKUP($C284,'IBNR+Freq'!$B$11:$J$350,9,FALSE)*10,P284*VLOOKUP($C284,'IBNR+Freq'!$B$11:$J$350,9,FALSE)),0)</f>
        <v>1549652.1583150618</v>
      </c>
      <c r="U284" s="247">
        <f>+IFERROR(IF(D284=1,Q284*VLOOKUP($C284,'IBNR+Freq'!$B$11:$J$350,9,FALSE)*10,Q284*VLOOKUP($C284,'IBNR+Freq'!$B$11:$J$350,9,FALSE)),0)</f>
        <v>174758.2807819478</v>
      </c>
      <c r="V284" s="248">
        <f t="shared" si="85"/>
        <v>2961235.6196587505</v>
      </c>
      <c r="W284" s="357">
        <f>+IFERROR(IF(D284=1,VLOOKUP(C284,'IBNR+Freq'!B$11:J$350,9,FALSE)*10,VLOOKUP(C284,'IBNR+Freq'!B$11:J$350,9,FALSE)),0)</f>
        <v>1192450</v>
      </c>
      <c r="X284" s="247">
        <f t="shared" si="86"/>
        <v>1532621.0415882785</v>
      </c>
      <c r="Y284" s="247">
        <f t="shared" si="87"/>
        <v>1920262.8975403488</v>
      </c>
      <c r="Z284" s="247">
        <f t="shared" si="88"/>
        <v>216553.01212137268</v>
      </c>
      <c r="AA284" s="229">
        <f>+IF($D284=1, _xlfn.XLOOKUP($W284,Credibility!B$12:B$112,Credibility!$E$12:$E$112,,-1,-2),_xlfn.XLOOKUP(X284*AA$4,Credibility!B$12:B$112,Credibility!$E$12:$E$112,,-1,-2))</f>
        <v>0.02</v>
      </c>
      <c r="AB284" s="225">
        <f>+IF($D284=1, _xlfn.XLOOKUP($W284,Credibility!C$12:C$112,Credibility!$E$12:$E$112,,-1,-2),_xlfn.XLOOKUP(Y284*AB$4,Credibility!C$12:C$112,Credibility!$E$12:$E$112,,-1,-2))</f>
        <v>7.0000000000000007E-2</v>
      </c>
      <c r="AC284" s="230">
        <f>+IF($D284=1, _xlfn.XLOOKUP($W284,Credibility!D$12:D$112,Credibility!$E$12:$E$112,,-1,-2),_xlfn.XLOOKUP(Z284*AC$4,Credibility!D$12:D$112,Credibility!$E$12:$E$112,,-1,-2))</f>
        <v>0.08</v>
      </c>
    </row>
    <row r="285" spans="2:29" x14ac:dyDescent="0.2">
      <c r="B285" s="474">
        <v>3</v>
      </c>
      <c r="C285" s="250">
        <v>981</v>
      </c>
      <c r="D285" s="250">
        <v>1</v>
      </c>
      <c r="E285" s="251">
        <f t="shared" si="78"/>
        <v>0.74150000000000005</v>
      </c>
      <c r="F285" s="245">
        <f>+IFERROR(VLOOKUP($C285,'PYV(Pre-Surcharge)'!$H$8:$M$350,2,FALSE),0)</f>
        <v>2.84</v>
      </c>
      <c r="G285" s="244">
        <f>+IFERROR(VLOOKUP($C285,'PYV(Pre-Surcharge)'!$H$8:$M625,4,FALSE),0)</f>
        <v>0.98</v>
      </c>
      <c r="H285" s="244">
        <f>+IFERROR(VLOOKUP($C285,'PYV(Pre-Surcharge)'!$H$8:$M625,5,FALSE),0)</f>
        <v>0.99399999999999999</v>
      </c>
      <c r="I285" s="244">
        <f>+IFERROR(VLOOKUP($C285,'PYV(Pre-Surcharge)'!$H$8:$M625,6,FALSE),0)</f>
        <v>0.127</v>
      </c>
      <c r="J285" s="245">
        <f t="shared" si="79"/>
        <v>2.101</v>
      </c>
      <c r="K285" s="244">
        <f t="shared" si="80"/>
        <v>0.98226692051404096</v>
      </c>
      <c r="L285" s="244">
        <f t="shared" si="81"/>
        <v>0.99629930509281295</v>
      </c>
      <c r="M285" s="244">
        <f t="shared" si="82"/>
        <v>0.12729377439314613</v>
      </c>
      <c r="N285" s="295">
        <f t="shared" si="83"/>
        <v>2.1058599999999998</v>
      </c>
      <c r="O285" s="244">
        <f t="shared" si="89"/>
        <v>0.79268940485483108</v>
      </c>
      <c r="P285" s="244">
        <f t="shared" si="90"/>
        <v>0.80401353920990015</v>
      </c>
      <c r="Q285" s="244">
        <f t="shared" si="91"/>
        <v>0.10272607593526893</v>
      </c>
      <c r="R285" s="245">
        <f t="shared" si="84"/>
        <v>1.6994290200000002</v>
      </c>
      <c r="S285" s="246">
        <f>+IFERROR(IF(D285=1,O285*VLOOKUP($C285,'IBNR+Freq'!$B$11:$J$350,9,FALSE)*10,O285*VLOOKUP($C285,'IBNR+Freq'!$B$11:$J$350,9,FALSE)),0)</f>
        <v>1950182.4007179041</v>
      </c>
      <c r="T285" s="247">
        <f>+IFERROR(IF(D285=1,P285*VLOOKUP($C285,'IBNR+Freq'!$B$11:$J$350,9,FALSE)*10,P285*VLOOKUP($C285,'IBNR+Freq'!$B$11:$J$350,9,FALSE)),0)</f>
        <v>1978042.1492995883</v>
      </c>
      <c r="U285" s="247">
        <f>+IFERROR(IF(D285=1,Q285*VLOOKUP($C285,'IBNR+Freq'!$B$11:$J$350,9,FALSE)*10,Q285*VLOOKUP($C285,'IBNR+Freq'!$B$11:$J$350,9,FALSE)),0)</f>
        <v>252727.71927670797</v>
      </c>
      <c r="V285" s="248">
        <f t="shared" si="85"/>
        <v>4180952.2692942005</v>
      </c>
      <c r="W285" s="357">
        <f>+IFERROR(IF(D285=1,VLOOKUP(C285,'IBNR+Freq'!B$11:J$350,9,FALSE)*10,VLOOKUP(C285,'IBNR+Freq'!B$11:J$350,9,FALSE)),0)</f>
        <v>2460210</v>
      </c>
      <c r="X285" s="247">
        <f t="shared" si="86"/>
        <v>2416582.9005178488</v>
      </c>
      <c r="Y285" s="247">
        <f t="shared" si="87"/>
        <v>2451105.5133823892</v>
      </c>
      <c r="Z285" s="247">
        <f t="shared" si="88"/>
        <v>313169.41669976205</v>
      </c>
      <c r="AA285" s="229">
        <f>+IF($D285=1, _xlfn.XLOOKUP($W285,Credibility!B$12:B$112,Credibility!$E$12:$E$112,,-1,-2),_xlfn.XLOOKUP(X285*AA$4,Credibility!B$12:B$112,Credibility!$E$12:$E$112,,-1,-2))</f>
        <v>0.04</v>
      </c>
      <c r="AB285" s="225">
        <f>+IF($D285=1, _xlfn.XLOOKUP($W285,Credibility!C$12:C$112,Credibility!$E$12:$E$112,,-1,-2),_xlfn.XLOOKUP(Y285*AB$4,Credibility!C$12:C$112,Credibility!$E$12:$E$112,,-1,-2))</f>
        <v>0.12</v>
      </c>
      <c r="AC285" s="230">
        <f>+IF($D285=1, _xlfn.XLOOKUP($W285,Credibility!D$12:D$112,Credibility!$E$12:$E$112,,-1,-2),_xlfn.XLOOKUP(Z285*AC$4,Credibility!D$12:D$112,Credibility!$E$12:$E$112,,-1,-2))</f>
        <v>0.14000000000000001</v>
      </c>
    </row>
    <row r="286" spans="2:29" x14ac:dyDescent="0.2">
      <c r="B286" s="474">
        <v>3</v>
      </c>
      <c r="C286" s="250">
        <v>983</v>
      </c>
      <c r="D286" s="250">
        <v>1</v>
      </c>
      <c r="E286" s="251">
        <f t="shared" si="78"/>
        <v>0.74150000000000005</v>
      </c>
      <c r="F286" s="245">
        <f>+IFERROR(VLOOKUP($C286,'PYV(Pre-Surcharge)'!$H$8:$M$350,2,FALSE),0)</f>
        <v>8.52</v>
      </c>
      <c r="G286" s="244">
        <f>+IFERROR(VLOOKUP($C286,'PYV(Pre-Surcharge)'!$H$8:$M626,4,FALSE),0)</f>
        <v>3.6</v>
      </c>
      <c r="H286" s="244">
        <f>+IFERROR(VLOOKUP($C286,'PYV(Pre-Surcharge)'!$H$8:$M626,5,FALSE),0)</f>
        <v>2.6139999999999999</v>
      </c>
      <c r="I286" s="244">
        <f>+IFERROR(VLOOKUP($C286,'PYV(Pre-Surcharge)'!$H$8:$M626,6,FALSE),0)</f>
        <v>0.253</v>
      </c>
      <c r="J286" s="245">
        <f t="shared" si="79"/>
        <v>6.4670000000000005</v>
      </c>
      <c r="K286" s="244">
        <f t="shared" si="80"/>
        <v>3.516822019483532</v>
      </c>
      <c r="L286" s="244">
        <f t="shared" si="81"/>
        <v>2.5536035441472089</v>
      </c>
      <c r="M286" s="244">
        <f t="shared" si="82"/>
        <v>0.24715443636925932</v>
      </c>
      <c r="N286" s="295">
        <f t="shared" si="83"/>
        <v>6.3175799999999995</v>
      </c>
      <c r="O286" s="244">
        <f t="shared" si="89"/>
        <v>2.8380753697232106</v>
      </c>
      <c r="P286" s="244">
        <f t="shared" si="90"/>
        <v>2.0607580601267976</v>
      </c>
      <c r="Q286" s="244">
        <f t="shared" si="91"/>
        <v>0.19945363014999229</v>
      </c>
      <c r="R286" s="245">
        <f t="shared" si="84"/>
        <v>5.0982870600000005</v>
      </c>
      <c r="S286" s="246">
        <f>+IFERROR(IF(D286=1,O286*VLOOKUP($C286,'IBNR+Freq'!$B$11:$J$350,9,FALSE)*10,O286*VLOOKUP($C286,'IBNR+Freq'!$B$11:$J$350,9,FALSE)),0)</f>
        <v>338468.8685931901</v>
      </c>
      <c r="T286" s="247">
        <f>+IFERROR(IF(D286=1,P286*VLOOKUP($C286,'IBNR+Freq'!$B$11:$J$350,9,FALSE)*10,P286*VLOOKUP($C286,'IBNR+Freq'!$B$11:$J$350,9,FALSE)),0)</f>
        <v>245766.00625072187</v>
      </c>
      <c r="U286" s="247">
        <f>+IFERROR(IF(D286=1,Q286*VLOOKUP($C286,'IBNR+Freq'!$B$11:$J$350,9,FALSE)*10,Q286*VLOOKUP($C286,'IBNR+Freq'!$B$11:$J$350,9,FALSE)),0)</f>
        <v>23786.839931688082</v>
      </c>
      <c r="V286" s="248">
        <f t="shared" si="85"/>
        <v>608021.7147756</v>
      </c>
      <c r="W286" s="357">
        <f>+IFERROR(IF(D286=1,VLOOKUP(C286,'IBNR+Freq'!B$11:J$350,9,FALSE)*10,VLOOKUP(C286,'IBNR+Freq'!B$11:J$350,9,FALSE)),0)</f>
        <v>119260</v>
      </c>
      <c r="X286" s="247">
        <f t="shared" si="86"/>
        <v>419416.19404360605</v>
      </c>
      <c r="Y286" s="247">
        <f t="shared" si="87"/>
        <v>304542.75867499615</v>
      </c>
      <c r="Z286" s="247">
        <f t="shared" si="88"/>
        <v>29475.638081397869</v>
      </c>
      <c r="AA286" s="229">
        <f>+IF($D286=1, _xlfn.XLOOKUP($W286,Credibility!B$12:B$112,Credibility!$E$12:$E$112,,-1,-2),_xlfn.XLOOKUP(X286*AA$4,Credibility!B$12:B$112,Credibility!$E$12:$E$112,,-1,-2))</f>
        <v>0</v>
      </c>
      <c r="AB286" s="225">
        <f>+IF($D286=1, _xlfn.XLOOKUP($W286,Credibility!C$12:C$112,Credibility!$E$12:$E$112,,-1,-2),_xlfn.XLOOKUP(Y286*AB$4,Credibility!C$12:C$112,Credibility!$E$12:$E$112,,-1,-2))</f>
        <v>0.02</v>
      </c>
      <c r="AC286" s="230">
        <f>+IF($D286=1, _xlfn.XLOOKUP($W286,Credibility!D$12:D$112,Credibility!$E$12:$E$112,,-1,-2),_xlfn.XLOOKUP(Z286*AC$4,Credibility!D$12:D$112,Credibility!$E$12:$E$112,,-1,-2))</f>
        <v>0.02</v>
      </c>
    </row>
    <row r="287" spans="2:29" x14ac:dyDescent="0.2">
      <c r="B287" s="474">
        <v>3</v>
      </c>
      <c r="C287" s="250">
        <v>984</v>
      </c>
      <c r="D287" s="250">
        <v>1</v>
      </c>
      <c r="E287" s="251">
        <f t="shared" si="78"/>
        <v>0.74150000000000005</v>
      </c>
      <c r="F287" s="245">
        <f>+IFERROR(VLOOKUP($C287,'PYV(Pre-Surcharge)'!$H$8:$M$350,2,FALSE),0)</f>
        <v>0.23</v>
      </c>
      <c r="G287" s="244">
        <f>+IFERROR(VLOOKUP($C287,'PYV(Pre-Surcharge)'!$H$8:$M627,4,FALSE),0)</f>
        <v>8.1000000000000003E-2</v>
      </c>
      <c r="H287" s="244">
        <f>+IFERROR(VLOOKUP($C287,'PYV(Pre-Surcharge)'!$H$8:$M627,5,FALSE),0)</f>
        <v>7.2999999999999995E-2</v>
      </c>
      <c r="I287" s="244">
        <f>+IFERROR(VLOOKUP($C287,'PYV(Pre-Surcharge)'!$H$8:$M627,6,FALSE),0)</f>
        <v>1.6E-2</v>
      </c>
      <c r="J287" s="245">
        <f t="shared" si="79"/>
        <v>0.16999999999999998</v>
      </c>
      <c r="K287" s="244">
        <f t="shared" si="80"/>
        <v>8.1259676470588266E-2</v>
      </c>
      <c r="L287" s="244">
        <f t="shared" si="81"/>
        <v>7.3234029411764726E-2</v>
      </c>
      <c r="M287" s="244">
        <f t="shared" si="82"/>
        <v>1.6051294117647063E-2</v>
      </c>
      <c r="N287" s="295">
        <f t="shared" si="83"/>
        <v>0.17054500000000006</v>
      </c>
      <c r="O287" s="244">
        <f t="shared" si="89"/>
        <v>6.557655891176474E-2</v>
      </c>
      <c r="P287" s="244">
        <f t="shared" si="90"/>
        <v>5.9099861735294135E-2</v>
      </c>
      <c r="Q287" s="244">
        <f t="shared" si="91"/>
        <v>1.295339435294118E-2</v>
      </c>
      <c r="R287" s="245">
        <f t="shared" si="84"/>
        <v>0.13762981500000004</v>
      </c>
      <c r="S287" s="246">
        <f>+IFERROR(IF(D287=1,O287*VLOOKUP($C287,'IBNR+Freq'!$B$11:$J$350,9,FALSE)*10,O287*VLOOKUP($C287,'IBNR+Freq'!$B$11:$J$350,9,FALSE)),0)</f>
        <v>1094864.2602940567</v>
      </c>
      <c r="T287" s="247">
        <f>+IFERROR(IF(D287=1,P287*VLOOKUP($C287,'IBNR+Freq'!$B$11:$J$350,9,FALSE)*10,P287*VLOOKUP($C287,'IBNR+Freq'!$B$11:$J$350,9,FALSE)),0)</f>
        <v>986729.51853661891</v>
      </c>
      <c r="U287" s="247">
        <f>+IFERROR(IF(D287=1,Q287*VLOOKUP($C287,'IBNR+Freq'!$B$11:$J$350,9,FALSE)*10,Q287*VLOOKUP($C287,'IBNR+Freq'!$B$11:$J$350,9,FALSE)),0)</f>
        <v>216269.48351487535</v>
      </c>
      <c r="V287" s="248">
        <f t="shared" si="85"/>
        <v>2297863.262345551</v>
      </c>
      <c r="W287" s="357">
        <f>+IFERROR(IF(D287=1,VLOOKUP(C287,'IBNR+Freq'!B$11:J$350,9,FALSE)*10,VLOOKUP(C287,'IBNR+Freq'!B$11:J$350,9,FALSE)),0)</f>
        <v>16695970</v>
      </c>
      <c r="X287" s="247">
        <f t="shared" si="86"/>
        <v>1356709.1205626475</v>
      </c>
      <c r="Y287" s="247">
        <f t="shared" si="87"/>
        <v>1222713.1580379414</v>
      </c>
      <c r="Z287" s="247">
        <f t="shared" si="88"/>
        <v>267991.92504941183</v>
      </c>
      <c r="AA287" s="229">
        <f>+IF($D287=1, _xlfn.XLOOKUP($W287,Credibility!B$12:B$112,Credibility!$E$12:$E$112,,-1,-2),_xlfn.XLOOKUP(X287*AA$4,Credibility!B$12:B$112,Credibility!$E$12:$E$112,,-1,-2))</f>
        <v>0.13</v>
      </c>
      <c r="AB287" s="225">
        <f>+IF($D287=1, _xlfn.XLOOKUP($W287,Credibility!C$12:C$112,Credibility!$E$12:$E$112,,-1,-2),_xlfn.XLOOKUP(Y287*AB$4,Credibility!C$12:C$112,Credibility!$E$12:$E$112,,-1,-2))</f>
        <v>0.42</v>
      </c>
      <c r="AC287" s="230">
        <f>+IF($D287=1, _xlfn.XLOOKUP($W287,Credibility!D$12:D$112,Credibility!$E$12:$E$112,,-1,-2),_xlfn.XLOOKUP(Z287*AC$4,Credibility!D$12:D$112,Credibility!$E$12:$E$112,,-1,-2))</f>
        <v>0.49</v>
      </c>
    </row>
    <row r="288" spans="2:29" x14ac:dyDescent="0.2">
      <c r="B288" s="474">
        <v>3</v>
      </c>
      <c r="C288" s="250">
        <v>985</v>
      </c>
      <c r="D288" s="250">
        <v>1</v>
      </c>
      <c r="E288" s="251">
        <f t="shared" si="78"/>
        <v>0.74150000000000005</v>
      </c>
      <c r="F288" s="245">
        <f>+IFERROR(VLOOKUP($C288,'PYV(Pre-Surcharge)'!$H$8:$M$350,2,FALSE),0)</f>
        <v>4.5</v>
      </c>
      <c r="G288" s="244">
        <f>+IFERROR(VLOOKUP($C288,'PYV(Pre-Surcharge)'!$H$8:$M628,4,FALSE),0)</f>
        <v>1.9</v>
      </c>
      <c r="H288" s="244">
        <f>+IFERROR(VLOOKUP($C288,'PYV(Pre-Surcharge)'!$H$8:$M628,5,FALSE),0)</f>
        <v>1.216</v>
      </c>
      <c r="I288" s="244">
        <f>+IFERROR(VLOOKUP($C288,'PYV(Pre-Surcharge)'!$H$8:$M628,6,FALSE),0)</f>
        <v>0.21199999999999999</v>
      </c>
      <c r="J288" s="245">
        <f t="shared" si="79"/>
        <v>3.3279999999999998</v>
      </c>
      <c r="K288" s="244">
        <f t="shared" si="80"/>
        <v>1.9049954927884618</v>
      </c>
      <c r="L288" s="244">
        <f t="shared" si="81"/>
        <v>1.2191971153846155</v>
      </c>
      <c r="M288" s="244">
        <f t="shared" si="82"/>
        <v>0.21255739182692313</v>
      </c>
      <c r="N288" s="295">
        <f t="shared" si="83"/>
        <v>3.3367500000000003</v>
      </c>
      <c r="O288" s="244">
        <f t="shared" si="89"/>
        <v>1.5373313626802887</v>
      </c>
      <c r="P288" s="244">
        <f t="shared" si="90"/>
        <v>0.98389207211538476</v>
      </c>
      <c r="Q288" s="244">
        <f t="shared" si="91"/>
        <v>0.17153381520432698</v>
      </c>
      <c r="R288" s="245">
        <f t="shared" si="84"/>
        <v>2.6927572500000001</v>
      </c>
      <c r="S288" s="246">
        <f>+IFERROR(IF(D288=1,O288*VLOOKUP($C288,'IBNR+Freq'!$B$11:$J$350,9,FALSE)*10,O288*VLOOKUP($C288,'IBNR+Freq'!$B$11:$J$350,9,FALSE)),0)</f>
        <v>974037.77808060416</v>
      </c>
      <c r="T288" s="247">
        <f>+IFERROR(IF(D288=1,P288*VLOOKUP($C288,'IBNR+Freq'!$B$11:$J$350,9,FALSE)*10,P288*VLOOKUP($C288,'IBNR+Freq'!$B$11:$J$350,9,FALSE)),0)</f>
        <v>623384.17797158659</v>
      </c>
      <c r="U288" s="247">
        <f>+IFERROR(IF(D288=1,Q288*VLOOKUP($C288,'IBNR+Freq'!$B$11:$J$350,9,FALSE)*10,Q288*VLOOKUP($C288,'IBNR+Freq'!$B$11:$J$350,9,FALSE)),0)</f>
        <v>108682.10997530952</v>
      </c>
      <c r="V288" s="248">
        <f t="shared" si="85"/>
        <v>1706104.0660275002</v>
      </c>
      <c r="W288" s="357">
        <f>+IFERROR(IF(D288=1,VLOOKUP(C288,'IBNR+Freq'!B$11:J$350,9,FALSE)*10,VLOOKUP(C288,'IBNR+Freq'!B$11:J$350,9,FALSE)),0)</f>
        <v>633590</v>
      </c>
      <c r="X288" s="247">
        <f t="shared" si="86"/>
        <v>1206986.0942758415</v>
      </c>
      <c r="Y288" s="247">
        <f t="shared" si="87"/>
        <v>772471.10033653851</v>
      </c>
      <c r="Z288" s="247">
        <f t="shared" si="88"/>
        <v>134674.23788762023</v>
      </c>
      <c r="AA288" s="229">
        <f>+IF($D288=1, _xlfn.XLOOKUP($W288,Credibility!B$12:B$112,Credibility!$E$12:$E$112,,-1,-2),_xlfn.XLOOKUP(X288*AA$4,Credibility!B$12:B$112,Credibility!$E$12:$E$112,,-1,-2))</f>
        <v>0.01</v>
      </c>
      <c r="AB288" s="225">
        <f>+IF($D288=1, _xlfn.XLOOKUP($W288,Credibility!C$12:C$112,Credibility!$E$12:$E$112,,-1,-2),_xlfn.XLOOKUP(Y288*AB$4,Credibility!C$12:C$112,Credibility!$E$12:$E$112,,-1,-2))</f>
        <v>0.05</v>
      </c>
      <c r="AC288" s="230">
        <f>+IF($D288=1, _xlfn.XLOOKUP($W288,Credibility!D$12:D$112,Credibility!$E$12:$E$112,,-1,-2),_xlfn.XLOOKUP(Z288*AC$4,Credibility!D$12:D$112,Credibility!$E$12:$E$112,,-1,-2))</f>
        <v>0.06</v>
      </c>
    </row>
    <row r="289" spans="2:29" x14ac:dyDescent="0.2">
      <c r="B289" s="474">
        <v>3</v>
      </c>
      <c r="C289" s="250">
        <v>986</v>
      </c>
      <c r="D289" s="250">
        <v>1</v>
      </c>
      <c r="E289" s="251">
        <f t="shared" si="78"/>
        <v>0.74150000000000005</v>
      </c>
      <c r="F289" s="245">
        <f>+IFERROR(VLOOKUP($C289,'PYV(Pre-Surcharge)'!$H$8:$M$350,2,FALSE),0)</f>
        <v>2.19</v>
      </c>
      <c r="G289" s="244">
        <f>+IFERROR(VLOOKUP($C289,'PYV(Pre-Surcharge)'!$H$8:$M629,4,FALSE),0)</f>
        <v>0.74199999999999999</v>
      </c>
      <c r="H289" s="244">
        <f>+IFERROR(VLOOKUP($C289,'PYV(Pre-Surcharge)'!$H$8:$M629,5,FALSE),0)</f>
        <v>0.80900000000000005</v>
      </c>
      <c r="I289" s="244">
        <f>+IFERROR(VLOOKUP($C289,'PYV(Pre-Surcharge)'!$H$8:$M629,6,FALSE),0)</f>
        <v>6.7000000000000004E-2</v>
      </c>
      <c r="J289" s="245">
        <f t="shared" si="79"/>
        <v>1.6180000000000001</v>
      </c>
      <c r="K289" s="244">
        <f t="shared" si="80"/>
        <v>0.74469880716934478</v>
      </c>
      <c r="L289" s="244">
        <f t="shared" si="81"/>
        <v>0.81194250000000001</v>
      </c>
      <c r="M289" s="244">
        <f t="shared" si="82"/>
        <v>6.7243692830655122E-2</v>
      </c>
      <c r="N289" s="295">
        <f t="shared" si="83"/>
        <v>1.623885</v>
      </c>
      <c r="O289" s="244">
        <f t="shared" si="89"/>
        <v>0.60097193738566124</v>
      </c>
      <c r="P289" s="244">
        <f t="shared" si="90"/>
        <v>0.6552375975000001</v>
      </c>
      <c r="Q289" s="244">
        <f t="shared" si="91"/>
        <v>5.4265660114338685E-2</v>
      </c>
      <c r="R289" s="245">
        <f t="shared" si="84"/>
        <v>1.310475195</v>
      </c>
      <c r="S289" s="246">
        <f>+IFERROR(IF(D289=1,O289*VLOOKUP($C289,'IBNR+Freq'!$B$11:$J$350,9,FALSE)*10,O289*VLOOKUP($C289,'IBNR+Freq'!$B$11:$J$350,9,FALSE)),0)</f>
        <v>484191.07051287952</v>
      </c>
      <c r="T289" s="247">
        <f>+IFERROR(IF(D289=1,P289*VLOOKUP($C289,'IBNR+Freq'!$B$11:$J$350,9,FALSE)*10,P289*VLOOKUP($C289,'IBNR+Freq'!$B$11:$J$350,9,FALSE)),0)</f>
        <v>527911.82755380007</v>
      </c>
      <c r="U289" s="247">
        <f>+IFERROR(IF(D289=1,Q289*VLOOKUP($C289,'IBNR+Freq'!$B$11:$J$350,9,FALSE)*10,Q289*VLOOKUP($C289,'IBNR+Freq'!$B$11:$J$350,9,FALSE)),0)</f>
        <v>43720.757040920391</v>
      </c>
      <c r="V289" s="248">
        <f t="shared" si="85"/>
        <v>1055823.6551075999</v>
      </c>
      <c r="W289" s="357">
        <f>+IFERROR(IF(D289=1,VLOOKUP(C289,'IBNR+Freq'!B$11:J$350,9,FALSE)*10,VLOOKUP(C289,'IBNR+Freq'!B$11:J$350,9,FALSE)),0)</f>
        <v>805680</v>
      </c>
      <c r="X289" s="247">
        <f t="shared" si="86"/>
        <v>599988.93496019766</v>
      </c>
      <c r="Y289" s="247">
        <f t="shared" si="87"/>
        <v>654165.8334</v>
      </c>
      <c r="Z289" s="247">
        <f t="shared" si="88"/>
        <v>54176.898439802222</v>
      </c>
      <c r="AA289" s="229">
        <f>+IF($D289=1, _xlfn.XLOOKUP($W289,Credibility!B$12:B$112,Credibility!$E$12:$E$112,,-1,-2),_xlfn.XLOOKUP(X289*AA$4,Credibility!B$12:B$112,Credibility!$E$12:$E$112,,-1,-2))</f>
        <v>0.02</v>
      </c>
      <c r="AB289" s="225">
        <f>+IF($D289=1, _xlfn.XLOOKUP($W289,Credibility!C$12:C$112,Credibility!$E$12:$E$112,,-1,-2),_xlfn.XLOOKUP(Y289*AB$4,Credibility!C$12:C$112,Credibility!$E$12:$E$112,,-1,-2))</f>
        <v>0.06</v>
      </c>
      <c r="AC289" s="230">
        <f>+IF($D289=1, _xlfn.XLOOKUP($W289,Credibility!D$12:D$112,Credibility!$E$12:$E$112,,-1,-2),_xlfn.XLOOKUP(Z289*AC$4,Credibility!D$12:D$112,Credibility!$E$12:$E$112,,-1,-2))</f>
        <v>0.06</v>
      </c>
    </row>
    <row r="290" spans="2:29" x14ac:dyDescent="0.2">
      <c r="B290" s="474">
        <v>3</v>
      </c>
      <c r="C290" s="250">
        <v>988</v>
      </c>
      <c r="D290" s="250">
        <v>1</v>
      </c>
      <c r="E290" s="251">
        <f t="shared" si="78"/>
        <v>0.74150000000000005</v>
      </c>
      <c r="F290" s="245">
        <f>+IFERROR(VLOOKUP($C290,'PYV(Pre-Surcharge)'!$H$8:$M$350,2,FALSE),0)</f>
        <v>0.19</v>
      </c>
      <c r="G290" s="244">
        <f>+IFERROR(VLOOKUP($C290,'PYV(Pre-Surcharge)'!$H$8:$M630,4,FALSE),0)</f>
        <v>7.1999999999999995E-2</v>
      </c>
      <c r="H290" s="244">
        <f>+IFERROR(VLOOKUP($C290,'PYV(Pre-Surcharge)'!$H$8:$M630,5,FALSE),0)</f>
        <v>0.05</v>
      </c>
      <c r="I290" s="244">
        <f>+IFERROR(VLOOKUP($C290,'PYV(Pre-Surcharge)'!$H$8:$M630,6,FALSE),0)</f>
        <v>1.9E-2</v>
      </c>
      <c r="J290" s="245">
        <f t="shared" si="79"/>
        <v>0.14099999999999999</v>
      </c>
      <c r="K290" s="244">
        <f t="shared" si="80"/>
        <v>7.1941276595744688E-2</v>
      </c>
      <c r="L290" s="244">
        <f t="shared" si="81"/>
        <v>4.9959219858156038E-2</v>
      </c>
      <c r="M290" s="244">
        <f t="shared" si="82"/>
        <v>1.8984503546099291E-2</v>
      </c>
      <c r="N290" s="295">
        <f t="shared" si="83"/>
        <v>0.14088500000000001</v>
      </c>
      <c r="O290" s="244">
        <f t="shared" si="89"/>
        <v>5.8056610212765966E-2</v>
      </c>
      <c r="P290" s="244">
        <f t="shared" si="90"/>
        <v>4.0317090425531929E-2</v>
      </c>
      <c r="Q290" s="244">
        <f t="shared" si="91"/>
        <v>1.5320494361702129E-2</v>
      </c>
      <c r="R290" s="245">
        <f t="shared" si="84"/>
        <v>0.11369419500000003</v>
      </c>
      <c r="S290" s="246">
        <f>+IFERROR(IF(D290=1,O290*VLOOKUP($C290,'IBNR+Freq'!$B$11:$J$350,9,FALSE)*10,O290*VLOOKUP($C290,'IBNR+Freq'!$B$11:$J$350,9,FALSE)),0)</f>
        <v>3563324.3091780776</v>
      </c>
      <c r="T290" s="247">
        <f>+IFERROR(IF(D290=1,P290*VLOOKUP($C290,'IBNR+Freq'!$B$11:$J$350,9,FALSE)*10,P290*VLOOKUP($C290,'IBNR+Freq'!$B$11:$J$350,9,FALSE)),0)</f>
        <v>2474530.7702625538</v>
      </c>
      <c r="U290" s="247">
        <f>+IFERROR(IF(D290=1,Q290*VLOOKUP($C290,'IBNR+Freq'!$B$11:$J$350,9,FALSE)*10,Q290*VLOOKUP($C290,'IBNR+Freq'!$B$11:$J$350,9,FALSE)),0)</f>
        <v>940321.69269977021</v>
      </c>
      <c r="V290" s="248">
        <f t="shared" si="85"/>
        <v>6978176.7721404014</v>
      </c>
      <c r="W290" s="357">
        <f>+IFERROR(IF(D290=1,VLOOKUP(C290,'IBNR+Freq'!B$11:J$350,9,FALSE)*10,VLOOKUP(C290,'IBNR+Freq'!B$11:J$350,9,FALSE)),0)</f>
        <v>61376720</v>
      </c>
      <c r="X290" s="247">
        <f t="shared" si="86"/>
        <v>4415519.5900595747</v>
      </c>
      <c r="Y290" s="247">
        <f t="shared" si="87"/>
        <v>3066333.0486524827</v>
      </c>
      <c r="Z290" s="247">
        <f t="shared" si="88"/>
        <v>1165206.5584879431</v>
      </c>
      <c r="AA290" s="229">
        <f>+IF($D290=1, _xlfn.XLOOKUP($W290,Credibility!B$12:B$112,Credibility!$E$12:$E$112,,-1,-2),_xlfn.XLOOKUP(X290*AA$4,Credibility!B$12:B$112,Credibility!$E$12:$E$112,,-1,-2))</f>
        <v>0.3</v>
      </c>
      <c r="AB290" s="225">
        <f>+IF($D290=1, _xlfn.XLOOKUP($W290,Credibility!C$12:C$112,Credibility!$E$12:$E$112,,-1,-2),_xlfn.XLOOKUP(Y290*AB$4,Credibility!C$12:C$112,Credibility!$E$12:$E$112,,-1,-2))</f>
        <v>1</v>
      </c>
      <c r="AC290" s="230">
        <f>+IF($D290=1, _xlfn.XLOOKUP($W290,Credibility!D$12:D$112,Credibility!$E$12:$E$112,,-1,-2),_xlfn.XLOOKUP(Z290*AC$4,Credibility!D$12:D$112,Credibility!$E$12:$E$112,,-1,-2))</f>
        <v>1</v>
      </c>
    </row>
    <row r="291" spans="2:29" x14ac:dyDescent="0.2">
      <c r="B291" s="474">
        <v>3</v>
      </c>
      <c r="C291" s="250">
        <v>991</v>
      </c>
      <c r="D291" s="250">
        <v>1</v>
      </c>
      <c r="E291" s="251">
        <f t="shared" si="78"/>
        <v>0.74150000000000005</v>
      </c>
      <c r="F291" s="245">
        <f>+IFERROR(VLOOKUP($C291,'PYV(Pre-Surcharge)'!$H$8:$M$350,2,FALSE),0)</f>
        <v>6</v>
      </c>
      <c r="G291" s="244">
        <f>+IFERROR(VLOOKUP($C291,'PYV(Pre-Surcharge)'!$H$8:$M631,4,FALSE),0)</f>
        <v>2.1360000000000001</v>
      </c>
      <c r="H291" s="244">
        <f>+IFERROR(VLOOKUP($C291,'PYV(Pre-Surcharge)'!$H$8:$M631,5,FALSE),0)</f>
        <v>1.653</v>
      </c>
      <c r="I291" s="244">
        <f>+IFERROR(VLOOKUP($C291,'PYV(Pre-Surcharge)'!$H$8:$M631,6,FALSE),0)</f>
        <v>0.78800000000000003</v>
      </c>
      <c r="J291" s="245">
        <f t="shared" si="79"/>
        <v>4.577</v>
      </c>
      <c r="K291" s="244">
        <f t="shared" si="80"/>
        <v>2.076264802272231</v>
      </c>
      <c r="L291" s="244">
        <f t="shared" si="81"/>
        <v>1.606772339960673</v>
      </c>
      <c r="M291" s="244">
        <f t="shared" si="82"/>
        <v>0.76596285776709638</v>
      </c>
      <c r="N291" s="295">
        <f t="shared" si="83"/>
        <v>4.4490000000000007</v>
      </c>
      <c r="O291" s="244">
        <f t="shared" si="89"/>
        <v>1.6755456954336905</v>
      </c>
      <c r="P291" s="244">
        <f t="shared" si="90"/>
        <v>1.2966652783482633</v>
      </c>
      <c r="Q291" s="244">
        <f t="shared" si="91"/>
        <v>0.61813202621804686</v>
      </c>
      <c r="R291" s="245">
        <f t="shared" si="84"/>
        <v>3.5903430000000007</v>
      </c>
      <c r="S291" s="246">
        <f>+IFERROR(IF(D291=1,O291*VLOOKUP($C291,'IBNR+Freq'!$B$11:$J$350,9,FALSE)*10,O291*VLOOKUP($C291,'IBNR+Freq'!$B$11:$J$350,9,FALSE)),0)</f>
        <v>79035.490453607184</v>
      </c>
      <c r="T291" s="247">
        <f>+IFERROR(IF(D291=1,P291*VLOOKUP($C291,'IBNR+Freq'!$B$11:$J$350,9,FALSE)*10,P291*VLOOKUP($C291,'IBNR+Freq'!$B$11:$J$350,9,FALSE)),0)</f>
        <v>61163.701179687574</v>
      </c>
      <c r="U291" s="247">
        <f>+IFERROR(IF(D291=1,Q291*VLOOKUP($C291,'IBNR+Freq'!$B$11:$J$350,9,FALSE)*10,Q291*VLOOKUP($C291,'IBNR+Freq'!$B$11:$J$350,9,FALSE)),0)</f>
        <v>29157.287676705269</v>
      </c>
      <c r="V291" s="248">
        <f t="shared" si="85"/>
        <v>169356.47931000002</v>
      </c>
      <c r="W291" s="357">
        <f>+IFERROR(IF(D291=1,VLOOKUP(C291,'IBNR+Freq'!B$11:J$350,9,FALSE)*10,VLOOKUP(C291,'IBNR+Freq'!B$11:J$350,9,FALSE)),0)</f>
        <v>47170</v>
      </c>
      <c r="X291" s="247">
        <f t="shared" si="86"/>
        <v>97937.410723181136</v>
      </c>
      <c r="Y291" s="247">
        <f t="shared" si="87"/>
        <v>75791.451275944943</v>
      </c>
      <c r="Z291" s="247">
        <f t="shared" si="88"/>
        <v>36130.468000873938</v>
      </c>
      <c r="AA291" s="229">
        <f>+IF($D291=1, _xlfn.XLOOKUP($W291,Credibility!B$12:B$112,Credibility!$E$12:$E$112,,-1,-2),_xlfn.XLOOKUP(X291*AA$4,Credibility!B$12:B$112,Credibility!$E$12:$E$112,,-1,-2))</f>
        <v>0</v>
      </c>
      <c r="AB291" s="225">
        <f>+IF($D291=1, _xlfn.XLOOKUP($W291,Credibility!C$12:C$112,Credibility!$E$12:$E$112,,-1,-2),_xlfn.XLOOKUP(Y291*AB$4,Credibility!C$12:C$112,Credibility!$E$12:$E$112,,-1,-2))</f>
        <v>0.01</v>
      </c>
      <c r="AC291" s="230">
        <f>+IF($D291=1, _xlfn.XLOOKUP($W291,Credibility!D$12:D$112,Credibility!$E$12:$E$112,,-1,-2),_xlfn.XLOOKUP(Z291*AC$4,Credibility!D$12:D$112,Credibility!$E$12:$E$112,,-1,-2))</f>
        <v>0.01</v>
      </c>
    </row>
    <row r="292" spans="2:29" x14ac:dyDescent="0.2">
      <c r="B292" s="474">
        <v>3</v>
      </c>
      <c r="C292" s="250">
        <v>992</v>
      </c>
      <c r="D292" s="250">
        <v>1</v>
      </c>
      <c r="E292" s="251">
        <f t="shared" si="78"/>
        <v>0.74150000000000005</v>
      </c>
      <c r="F292" s="245">
        <f>+IFERROR(VLOOKUP($C292,'PYV(Pre-Surcharge)'!$H$8:$M$350,2,FALSE),0)</f>
        <v>5.33</v>
      </c>
      <c r="G292" s="244">
        <f>+IFERROR(VLOOKUP($C292,'PYV(Pre-Surcharge)'!$H$8:$M632,4,FALSE),0)</f>
        <v>1.9790000000000001</v>
      </c>
      <c r="H292" s="244">
        <f>+IFERROR(VLOOKUP($C292,'PYV(Pre-Surcharge)'!$H$8:$M632,5,FALSE),0)</f>
        <v>1.784</v>
      </c>
      <c r="I292" s="244">
        <f>+IFERROR(VLOOKUP($C292,'PYV(Pre-Surcharge)'!$H$8:$M632,6,FALSE),0)</f>
        <v>9.6000000000000002E-2</v>
      </c>
      <c r="J292" s="245">
        <f t="shared" si="79"/>
        <v>3.859</v>
      </c>
      <c r="K292" s="244">
        <f t="shared" si="80"/>
        <v>2.0267929269240739</v>
      </c>
      <c r="L292" s="244">
        <f t="shared" si="81"/>
        <v>1.8270836693443897</v>
      </c>
      <c r="M292" s="244">
        <f t="shared" si="82"/>
        <v>9.8318403731536677E-2</v>
      </c>
      <c r="N292" s="295">
        <f t="shared" si="83"/>
        <v>3.9521950000000001</v>
      </c>
      <c r="O292" s="244">
        <f t="shared" si="89"/>
        <v>1.6356218920277277</v>
      </c>
      <c r="P292" s="244">
        <f t="shared" si="90"/>
        <v>1.4744565211609226</v>
      </c>
      <c r="Q292" s="244">
        <f t="shared" si="91"/>
        <v>7.9342951811350107E-2</v>
      </c>
      <c r="R292" s="245">
        <f t="shared" si="84"/>
        <v>3.1894213650000003</v>
      </c>
      <c r="S292" s="246">
        <f>+IFERROR(IF(D292=1,O292*VLOOKUP($C292,'IBNR+Freq'!$B$11:$J$350,9,FALSE)*10,O292*VLOOKUP($C292,'IBNR+Freq'!$B$11:$J$350,9,FALSE)),0)</f>
        <v>236690.84399533249</v>
      </c>
      <c r="T292" s="247">
        <f>+IFERROR(IF(D292=1,P292*VLOOKUP($C292,'IBNR+Freq'!$B$11:$J$350,9,FALSE)*10,P292*VLOOKUP($C292,'IBNR+Freq'!$B$11:$J$350,9,FALSE)),0)</f>
        <v>213368.6031771971</v>
      </c>
      <c r="U292" s="247">
        <f>+IFERROR(IF(D292=1,Q292*VLOOKUP($C292,'IBNR+Freq'!$B$11:$J$350,9,FALSE)*10,Q292*VLOOKUP($C292,'IBNR+Freq'!$B$11:$J$350,9,FALSE)),0)</f>
        <v>11481.718556620473</v>
      </c>
      <c r="V292" s="248">
        <f t="shared" si="85"/>
        <v>461541.16572915006</v>
      </c>
      <c r="W292" s="357">
        <f>+IFERROR(IF(D292=1,VLOOKUP(C292,'IBNR+Freq'!B$11:J$350,9,FALSE)*10,VLOOKUP(C292,'IBNR+Freq'!B$11:J$350,9,FALSE)),0)</f>
        <v>144710</v>
      </c>
      <c r="X292" s="247">
        <f t="shared" si="86"/>
        <v>293297.20445518271</v>
      </c>
      <c r="Y292" s="247">
        <f t="shared" si="87"/>
        <v>264397.27779082663</v>
      </c>
      <c r="Z292" s="247">
        <f t="shared" si="88"/>
        <v>14227.656203990673</v>
      </c>
      <c r="AA292" s="229">
        <f>+IF($D292=1, _xlfn.XLOOKUP($W292,Credibility!B$12:B$112,Credibility!$E$12:$E$112,,-1,-2),_xlfn.XLOOKUP(X292*AA$4,Credibility!B$12:B$112,Credibility!$E$12:$E$112,,-1,-2))</f>
        <v>0.01</v>
      </c>
      <c r="AB292" s="225">
        <f>+IF($D292=1, _xlfn.XLOOKUP($W292,Credibility!C$12:C$112,Credibility!$E$12:$E$112,,-1,-2),_xlfn.XLOOKUP(Y292*AB$4,Credibility!C$12:C$112,Credibility!$E$12:$E$112,,-1,-2))</f>
        <v>0.02</v>
      </c>
      <c r="AC292" s="230">
        <f>+IF($D292=1, _xlfn.XLOOKUP($W292,Credibility!D$12:D$112,Credibility!$E$12:$E$112,,-1,-2),_xlfn.XLOOKUP(Z292*AC$4,Credibility!D$12:D$112,Credibility!$E$12:$E$112,,-1,-2))</f>
        <v>0.02</v>
      </c>
    </row>
    <row r="293" spans="2:29" x14ac:dyDescent="0.2">
      <c r="B293" s="474">
        <v>3</v>
      </c>
      <c r="C293" s="250">
        <v>995</v>
      </c>
      <c r="D293" s="250">
        <v>1</v>
      </c>
      <c r="E293" s="251">
        <f t="shared" si="78"/>
        <v>0.74150000000000005</v>
      </c>
      <c r="F293" s="245">
        <f>+IFERROR(VLOOKUP($C293,'PYV(Pre-Surcharge)'!$H$8:$M$350,2,FALSE),0)</f>
        <v>8.5</v>
      </c>
      <c r="G293" s="244">
        <f>+IFERROR(VLOOKUP($C293,'PYV(Pre-Surcharge)'!$H$8:$M633,4,FALSE),0)</f>
        <v>4.1989999999999998</v>
      </c>
      <c r="H293" s="244">
        <f>+IFERROR(VLOOKUP($C293,'PYV(Pre-Surcharge)'!$H$8:$M633,5,FALSE),0)</f>
        <v>1.9570000000000001</v>
      </c>
      <c r="I293" s="244">
        <f>+IFERROR(VLOOKUP($C293,'PYV(Pre-Surcharge)'!$H$8:$M633,6,FALSE),0)</f>
        <v>0.13200000000000001</v>
      </c>
      <c r="J293" s="245">
        <f t="shared" si="79"/>
        <v>6.2879999999999994</v>
      </c>
      <c r="K293" s="244">
        <f t="shared" si="80"/>
        <v>4.2088497534987281</v>
      </c>
      <c r="L293" s="244">
        <f t="shared" si="81"/>
        <v>1.9615906090966926</v>
      </c>
      <c r="M293" s="244">
        <f t="shared" si="82"/>
        <v>0.13230963740458018</v>
      </c>
      <c r="N293" s="295">
        <f t="shared" si="83"/>
        <v>6.3027500000000005</v>
      </c>
      <c r="O293" s="244">
        <f t="shared" si="89"/>
        <v>3.3965417510734737</v>
      </c>
      <c r="P293" s="244">
        <f t="shared" si="90"/>
        <v>1.583003621541031</v>
      </c>
      <c r="Q293" s="244">
        <f t="shared" si="91"/>
        <v>0.10677387738549621</v>
      </c>
      <c r="R293" s="245">
        <f t="shared" si="84"/>
        <v>5.0863192500000007</v>
      </c>
      <c r="S293" s="246">
        <f>+IFERROR(IF(D293=1,O293*VLOOKUP($C293,'IBNR+Freq'!$B$11:$J$350,9,FALSE)*10,O293*VLOOKUP($C293,'IBNR+Freq'!$B$11:$J$350,9,FALSE)),0)</f>
        <v>6794408.1534298658</v>
      </c>
      <c r="T293" s="247">
        <f>+IFERROR(IF(D293=1,P293*VLOOKUP($C293,'IBNR+Freq'!$B$11:$J$350,9,FALSE)*10,P293*VLOOKUP($C293,'IBNR+Freq'!$B$11:$J$350,9,FALSE)),0)</f>
        <v>3166624.6144944634</v>
      </c>
      <c r="U293" s="247">
        <f>+IFERROR(IF(D293=1,Q293*VLOOKUP($C293,'IBNR+Freq'!$B$11:$J$350,9,FALSE)*10,Q293*VLOOKUP($C293,'IBNR+Freq'!$B$11:$J$350,9,FALSE)),0)</f>
        <v>213589.39658317275</v>
      </c>
      <c r="V293" s="248">
        <f t="shared" si="85"/>
        <v>10174622.164507503</v>
      </c>
      <c r="W293" s="357">
        <f>+IFERROR(IF(D293=1,VLOOKUP(C293,'IBNR+Freq'!B$11:J$350,9,FALSE)*10,VLOOKUP(C293,'IBNR+Freq'!B$11:J$350,9,FALSE)),0)</f>
        <v>2000390</v>
      </c>
      <c r="X293" s="247">
        <f t="shared" si="86"/>
        <v>8419340.9584013205</v>
      </c>
      <c r="Y293" s="247">
        <f t="shared" si="87"/>
        <v>3923946.2385309329</v>
      </c>
      <c r="Z293" s="247">
        <f t="shared" si="88"/>
        <v>264670.87556774815</v>
      </c>
      <c r="AA293" s="229">
        <f>+IF($D293=1, _xlfn.XLOOKUP($W293,Credibility!B$12:B$112,Credibility!$E$12:$E$112,,-1,-2),_xlfn.XLOOKUP(X293*AA$4,Credibility!B$12:B$112,Credibility!$E$12:$E$112,,-1,-2))</f>
        <v>0.03</v>
      </c>
      <c r="AB293" s="225">
        <f>+IF($D293=1, _xlfn.XLOOKUP($W293,Credibility!C$12:C$112,Credibility!$E$12:$E$112,,-1,-2),_xlfn.XLOOKUP(Y293*AB$4,Credibility!C$12:C$112,Credibility!$E$12:$E$112,,-1,-2))</f>
        <v>0.1</v>
      </c>
      <c r="AC293" s="230">
        <f>+IF($D293=1, _xlfn.XLOOKUP($W293,Credibility!D$12:D$112,Credibility!$E$12:$E$112,,-1,-2),_xlfn.XLOOKUP(Z293*AC$4,Credibility!D$12:D$112,Credibility!$E$12:$E$112,,-1,-2))</f>
        <v>0.12</v>
      </c>
    </row>
    <row r="294" spans="2:29" x14ac:dyDescent="0.2">
      <c r="B294" s="474">
        <v>3</v>
      </c>
      <c r="C294" s="250">
        <v>997</v>
      </c>
      <c r="D294" s="250">
        <v>1</v>
      </c>
      <c r="E294" s="251">
        <f t="shared" si="78"/>
        <v>0.74150000000000005</v>
      </c>
      <c r="F294" s="245">
        <f>+IFERROR(VLOOKUP($C294,'PYV(Pre-Surcharge)'!$H$8:$M$350,2,FALSE),0)</f>
        <v>1.03</v>
      </c>
      <c r="G294" s="244">
        <f>+IFERROR(VLOOKUP($C294,'PYV(Pre-Surcharge)'!$H$8:$M634,4,FALSE),0)</f>
        <v>0.50800000000000001</v>
      </c>
      <c r="H294" s="244">
        <f>+IFERROR(VLOOKUP($C294,'PYV(Pre-Surcharge)'!$H$8:$M634,5,FALSE),0)</f>
        <v>0.25700000000000001</v>
      </c>
      <c r="I294" s="244">
        <f>+IFERROR(VLOOKUP($C294,'PYV(Pre-Surcharge)'!$H$8:$M634,6,FALSE),0)</f>
        <v>2.8000000000000001E-2</v>
      </c>
      <c r="J294" s="245">
        <f t="shared" si="79"/>
        <v>0.79300000000000004</v>
      </c>
      <c r="K294" s="244">
        <f t="shared" si="80"/>
        <v>0.48925909205548557</v>
      </c>
      <c r="L294" s="244">
        <f t="shared" si="81"/>
        <v>0.24751887137452716</v>
      </c>
      <c r="M294" s="244">
        <f t="shared" si="82"/>
        <v>2.696703656998739E-2</v>
      </c>
      <c r="N294" s="295">
        <f t="shared" si="83"/>
        <v>0.76374500000000012</v>
      </c>
      <c r="O294" s="244">
        <f t="shared" si="89"/>
        <v>0.39483208728877689</v>
      </c>
      <c r="P294" s="244">
        <f t="shared" si="90"/>
        <v>0.19974772919924344</v>
      </c>
      <c r="Q294" s="244">
        <f t="shared" si="91"/>
        <v>2.1762398511979825E-2</v>
      </c>
      <c r="R294" s="245">
        <f t="shared" si="84"/>
        <v>0.61634221500000008</v>
      </c>
      <c r="S294" s="246">
        <f>+IFERROR(IF(D294=1,O294*VLOOKUP($C294,'IBNR+Freq'!$B$11:$J$350,9,FALSE)*10,O294*VLOOKUP($C294,'IBNR+Freq'!$B$11:$J$350,9,FALSE)),0)</f>
        <v>188074.316459136</v>
      </c>
      <c r="T294" s="247">
        <f>+IFERROR(IF(D294=1,P294*VLOOKUP($C294,'IBNR+Freq'!$B$11:$J$350,9,FALSE)*10,P294*VLOOKUP($C294,'IBNR+Freq'!$B$11:$J$350,9,FALSE)),0)</f>
        <v>95147.833326767606</v>
      </c>
      <c r="U294" s="247">
        <f>+IFERROR(IF(D294=1,Q294*VLOOKUP($C294,'IBNR+Freq'!$B$11:$J$350,9,FALSE)*10,Q294*VLOOKUP($C294,'IBNR+Freq'!$B$11:$J$350,9,FALSE)),0)</f>
        <v>10366.300907196472</v>
      </c>
      <c r="V294" s="248">
        <f t="shared" si="85"/>
        <v>293588.45069310011</v>
      </c>
      <c r="W294" s="357">
        <f>+IFERROR(IF(D294=1,VLOOKUP(C294,'IBNR+Freq'!B$11:J$350,9,FALSE)*10,VLOOKUP(C294,'IBNR+Freq'!B$11:J$350,9,FALSE)),0)</f>
        <v>476340</v>
      </c>
      <c r="X294" s="247">
        <f t="shared" si="86"/>
        <v>233053.67590971</v>
      </c>
      <c r="Y294" s="247">
        <f t="shared" si="87"/>
        <v>117903.13919054226</v>
      </c>
      <c r="Z294" s="247">
        <f t="shared" si="88"/>
        <v>12845.478199747793</v>
      </c>
      <c r="AA294" s="229">
        <f>+IF($D294=1, _xlfn.XLOOKUP($W294,Credibility!B$12:B$112,Credibility!$E$12:$E$112,,-1,-2),_xlfn.XLOOKUP(X294*AA$4,Credibility!B$12:B$112,Credibility!$E$12:$E$112,,-1,-2))</f>
        <v>0.01</v>
      </c>
      <c r="AB294" s="225">
        <f>+IF($D294=1, _xlfn.XLOOKUP($W294,Credibility!C$12:C$112,Credibility!$E$12:$E$112,,-1,-2),_xlfn.XLOOKUP(Y294*AB$4,Credibility!C$12:C$112,Credibility!$E$12:$E$112,,-1,-2))</f>
        <v>0.04</v>
      </c>
      <c r="AC294" s="230">
        <f>+IF($D294=1, _xlfn.XLOOKUP($W294,Credibility!D$12:D$112,Credibility!$E$12:$E$112,,-1,-2),_xlfn.XLOOKUP(Z294*AC$4,Credibility!D$12:D$112,Credibility!$E$12:$E$112,,-1,-2))</f>
        <v>0.05</v>
      </c>
    </row>
    <row r="295" spans="2:29" x14ac:dyDescent="0.2">
      <c r="B295" s="474">
        <v>3</v>
      </c>
      <c r="C295" s="250">
        <v>999</v>
      </c>
      <c r="D295" s="250">
        <v>1</v>
      </c>
      <c r="E295" s="251">
        <f t="shared" si="78"/>
        <v>0.74150000000000005</v>
      </c>
      <c r="F295" s="245">
        <f>+IFERROR(VLOOKUP($C295,'PYV(Pre-Surcharge)'!$H$8:$M$350,2,FALSE),0)</f>
        <v>5.6</v>
      </c>
      <c r="G295" s="244">
        <f>+IFERROR(VLOOKUP($C295,'PYV(Pre-Surcharge)'!$H$8:$M635,4,FALSE),0)</f>
        <v>2.25</v>
      </c>
      <c r="H295" s="244">
        <f>+IFERROR(VLOOKUP($C295,'PYV(Pre-Surcharge)'!$H$8:$M635,5,FALSE),0)</f>
        <v>1.7450000000000001</v>
      </c>
      <c r="I295" s="244">
        <f>+IFERROR(VLOOKUP($C295,'PYV(Pre-Surcharge)'!$H$8:$M635,6,FALSE),0)</f>
        <v>0.20799999999999999</v>
      </c>
      <c r="J295" s="245">
        <f t="shared" si="79"/>
        <v>4.2030000000000003</v>
      </c>
      <c r="K295" s="244">
        <f t="shared" si="80"/>
        <v>2.2229122055674515</v>
      </c>
      <c r="L295" s="244">
        <f t="shared" si="81"/>
        <v>1.7239919105400905</v>
      </c>
      <c r="M295" s="244">
        <f t="shared" si="82"/>
        <v>0.20549588389245776</v>
      </c>
      <c r="N295" s="295">
        <f t="shared" si="83"/>
        <v>4.1524000000000001</v>
      </c>
      <c r="O295" s="244">
        <f t="shared" si="89"/>
        <v>1.7938901498929334</v>
      </c>
      <c r="P295" s="244">
        <f t="shared" si="90"/>
        <v>1.3912614718058531</v>
      </c>
      <c r="Q295" s="244">
        <f t="shared" si="91"/>
        <v>0.16583517830121342</v>
      </c>
      <c r="R295" s="245">
        <f t="shared" si="84"/>
        <v>3.3509867999999998</v>
      </c>
      <c r="S295" s="246">
        <f>+IFERROR(IF(D295=1,O295*VLOOKUP($C295,'IBNR+Freq'!$B$11:$J$350,9,FALSE)*10,O295*VLOOKUP($C295,'IBNR+Freq'!$B$11:$J$350,9,FALSE)),0)</f>
        <v>148103.5707751606</v>
      </c>
      <c r="T295" s="247">
        <f>+IFERROR(IF(D295=1,P295*VLOOKUP($C295,'IBNR+Freq'!$B$11:$J$350,9,FALSE)*10,P295*VLOOKUP($C295,'IBNR+Freq'!$B$11:$J$350,9,FALSE)),0)</f>
        <v>114862.54711229123</v>
      </c>
      <c r="U295" s="247">
        <f>+IFERROR(IF(D295=1,Q295*VLOOKUP($C295,'IBNR+Freq'!$B$11:$J$350,9,FALSE)*10,Q295*VLOOKUP($C295,'IBNR+Freq'!$B$11:$J$350,9,FALSE)),0)</f>
        <v>13691.35232054818</v>
      </c>
      <c r="V295" s="248">
        <f t="shared" si="85"/>
        <v>276657.47020800004</v>
      </c>
      <c r="W295" s="357">
        <f>+IFERROR(IF(D295=1,VLOOKUP(C295,'IBNR+Freq'!B$11:J$350,9,FALSE)*10,VLOOKUP(C295,'IBNR+Freq'!B$11:J$350,9,FALSE)),0)</f>
        <v>82560</v>
      </c>
      <c r="X295" s="247">
        <f t="shared" si="86"/>
        <v>183523.6316916488</v>
      </c>
      <c r="Y295" s="247">
        <f t="shared" si="87"/>
        <v>142332.77213418987</v>
      </c>
      <c r="Z295" s="247">
        <f t="shared" si="88"/>
        <v>16965.740174161314</v>
      </c>
      <c r="AA295" s="229">
        <f>+IF($D295=1, _xlfn.XLOOKUP($W295,Credibility!B$12:B$112,Credibility!$E$12:$E$112,,-1,-2),_xlfn.XLOOKUP(X295*AA$4,Credibility!B$12:B$112,Credibility!$E$12:$E$112,,-1,-2))</f>
        <v>0</v>
      </c>
      <c r="AB295" s="225">
        <f>+IF($D295=1, _xlfn.XLOOKUP($W295,Credibility!C$12:C$112,Credibility!$E$12:$E$112,,-1,-2),_xlfn.XLOOKUP(Y295*AB$4,Credibility!C$12:C$112,Credibility!$E$12:$E$112,,-1,-2))</f>
        <v>0.01</v>
      </c>
      <c r="AC295" s="230">
        <f>+IF($D295=1, _xlfn.XLOOKUP($W295,Credibility!D$12:D$112,Credibility!$E$12:$E$112,,-1,-2),_xlfn.XLOOKUP(Z295*AC$4,Credibility!D$12:D$112,Credibility!$E$12:$E$112,,-1,-2))</f>
        <v>0.01</v>
      </c>
    </row>
    <row r="296" spans="2:29" x14ac:dyDescent="0.2">
      <c r="B296" s="474">
        <v>1</v>
      </c>
      <c r="C296" s="250">
        <v>2104</v>
      </c>
      <c r="D296" s="250">
        <v>1</v>
      </c>
      <c r="E296" s="251">
        <f t="shared" si="78"/>
        <v>0.62919999999999998</v>
      </c>
      <c r="F296" s="245">
        <f>+IFERROR(VLOOKUP($C296,'PYV(Pre-Surcharge)'!$H$8:$M$350,2,FALSE),0)</f>
        <v>4.78</v>
      </c>
      <c r="G296" s="244">
        <f>+IFERROR(VLOOKUP($C296,'PYV(Pre-Surcharge)'!$H$8:$M636,4,FALSE),0)</f>
        <v>0.64300000000000002</v>
      </c>
      <c r="H296" s="244">
        <f>+IFERROR(VLOOKUP($C296,'PYV(Pre-Surcharge)'!$H$8:$M636,5,FALSE),0)</f>
        <v>0.32600000000000001</v>
      </c>
      <c r="I296" s="244">
        <f>+IFERROR(VLOOKUP($C296,'PYV(Pre-Surcharge)'!$H$8:$M636,6,FALSE),0)</f>
        <v>3.1E-2</v>
      </c>
      <c r="J296" s="245">
        <f t="shared" si="79"/>
        <v>1</v>
      </c>
      <c r="K296" s="244">
        <f t="shared" si="80"/>
        <v>1.9338713680000001</v>
      </c>
      <c r="L296" s="244">
        <f t="shared" si="81"/>
        <v>0.98046977600000007</v>
      </c>
      <c r="M296" s="244">
        <f t="shared" si="82"/>
        <v>9.3234856000000005E-2</v>
      </c>
      <c r="N296" s="295">
        <f t="shared" si="83"/>
        <v>3.0075760000000002</v>
      </c>
      <c r="O296" s="244">
        <f t="shared" si="89"/>
        <v>1.5606341939760002</v>
      </c>
      <c r="P296" s="244">
        <f t="shared" si="90"/>
        <v>0.79123910923200014</v>
      </c>
      <c r="Q296" s="244">
        <f t="shared" si="91"/>
        <v>7.5240528792000008E-2</v>
      </c>
      <c r="R296" s="245">
        <f t="shared" si="84"/>
        <v>2.4271138320000003</v>
      </c>
      <c r="S296" s="246">
        <f>+IFERROR(IF(D296=1,O296*VLOOKUP($C296,'IBNR+Freq'!$B$11:$J$350,9,FALSE)*10,O296*VLOOKUP($C296,'IBNR+Freq'!$B$11:$J$350,9,FALSE)),0)</f>
        <v>81636.774686884572</v>
      </c>
      <c r="T296" s="247">
        <f>+IFERROR(IF(D296=1,P296*VLOOKUP($C296,'IBNR+Freq'!$B$11:$J$350,9,FALSE)*10,P296*VLOOKUP($C296,'IBNR+Freq'!$B$11:$J$350,9,FALSE)),0)</f>
        <v>41389.717803925923</v>
      </c>
      <c r="U296" s="247">
        <f>+IFERROR(IF(D296=1,Q296*VLOOKUP($C296,'IBNR+Freq'!$B$11:$J$350,9,FALSE)*10,Q296*VLOOKUP($C296,'IBNR+Freq'!$B$11:$J$350,9,FALSE)),0)</f>
        <v>3935.8320611095205</v>
      </c>
      <c r="V296" s="248">
        <f t="shared" si="85"/>
        <v>126962.32455192001</v>
      </c>
      <c r="W296" s="357">
        <f>+IFERROR(IF(D296=1,VLOOKUP(C296,'IBNR+Freq'!B$11:J$350,9,FALSE)*10,VLOOKUP(C296,'IBNR+Freq'!B$11:J$350,9,FALSE)),0)</f>
        <v>52310</v>
      </c>
      <c r="X296" s="247">
        <f t="shared" si="86"/>
        <v>101160.81126008001</v>
      </c>
      <c r="Y296" s="247">
        <f t="shared" si="87"/>
        <v>51288.373982560006</v>
      </c>
      <c r="Z296" s="247">
        <f t="shared" si="88"/>
        <v>4877.1153173600005</v>
      </c>
      <c r="AA296" s="229">
        <f>+IF($D296=1, _xlfn.XLOOKUP($W296,Credibility!B$12:B$112,Credibility!$E$12:$E$112,,-1,-2),_xlfn.XLOOKUP(X296*AA$4,Credibility!B$12:B$112,Credibility!$E$12:$E$112,,-1,-2))</f>
        <v>0</v>
      </c>
      <c r="AB296" s="225">
        <f>+IF($D296=1, _xlfn.XLOOKUP($W296,Credibility!C$12:C$112,Credibility!$E$12:$E$112,,-1,-2),_xlfn.XLOOKUP(Y296*AB$4,Credibility!C$12:C$112,Credibility!$E$12:$E$112,,-1,-2))</f>
        <v>0.01</v>
      </c>
      <c r="AC296" s="230">
        <f>+IF($D296=1, _xlfn.XLOOKUP($W296,Credibility!D$12:D$112,Credibility!$E$12:$E$112,,-1,-2),_xlfn.XLOOKUP(Z296*AC$4,Credibility!D$12:D$112,Credibility!$E$12:$E$112,,-1,-2))</f>
        <v>0.01</v>
      </c>
    </row>
    <row r="297" spans="2:29" x14ac:dyDescent="0.2">
      <c r="B297" s="474">
        <v>1</v>
      </c>
      <c r="C297" s="250">
        <v>2107</v>
      </c>
      <c r="D297" s="250">
        <v>1</v>
      </c>
      <c r="E297" s="251">
        <f t="shared" si="78"/>
        <v>0.62919999999999998</v>
      </c>
      <c r="F297" s="245">
        <f>+IFERROR(VLOOKUP($C297,'PYV(Pre-Surcharge)'!$H$8:$M$350,2,FALSE),0)</f>
        <v>4.05</v>
      </c>
      <c r="G297" s="244">
        <f>+IFERROR(VLOOKUP($C297,'PYV(Pre-Surcharge)'!$H$8:$M637,4,FALSE),0)</f>
        <v>0.59799999999999998</v>
      </c>
      <c r="H297" s="244">
        <f>+IFERROR(VLOOKUP($C297,'PYV(Pre-Surcharge)'!$H$8:$M637,5,FALSE),0)</f>
        <v>0.38500000000000001</v>
      </c>
      <c r="I297" s="244">
        <f>+IFERROR(VLOOKUP($C297,'PYV(Pre-Surcharge)'!$H$8:$M637,6,FALSE),0)</f>
        <v>1.7000000000000001E-2</v>
      </c>
      <c r="J297" s="245">
        <f t="shared" si="79"/>
        <v>1</v>
      </c>
      <c r="K297" s="244">
        <f t="shared" si="80"/>
        <v>1.5238594799999998</v>
      </c>
      <c r="L297" s="244">
        <f t="shared" si="81"/>
        <v>0.98108010000000001</v>
      </c>
      <c r="M297" s="244">
        <f t="shared" si="82"/>
        <v>4.3320420000000005E-2</v>
      </c>
      <c r="N297" s="295">
        <f t="shared" si="83"/>
        <v>2.54826</v>
      </c>
      <c r="O297" s="244">
        <f t="shared" si="89"/>
        <v>1.2297546003599999</v>
      </c>
      <c r="P297" s="244">
        <f t="shared" si="90"/>
        <v>0.79173164070000002</v>
      </c>
      <c r="Q297" s="244">
        <f t="shared" si="91"/>
        <v>3.4959578940000006E-2</v>
      </c>
      <c r="R297" s="245">
        <f t="shared" si="84"/>
        <v>2.05644582</v>
      </c>
      <c r="S297" s="246">
        <f>+IFERROR(IF(D297=1,O297*VLOOKUP($C297,'IBNR+Freq'!$B$11:$J$350,9,FALSE)*10,O297*VLOOKUP($C297,'IBNR+Freq'!$B$11:$J$350,9,FALSE)),0)</f>
        <v>23648.180964922798</v>
      </c>
      <c r="T297" s="247">
        <f>+IFERROR(IF(D297=1,P297*VLOOKUP($C297,'IBNR+Freq'!$B$11:$J$350,9,FALSE)*10,P297*VLOOKUP($C297,'IBNR+Freq'!$B$11:$J$350,9,FALSE)),0)</f>
        <v>15224.999450661</v>
      </c>
      <c r="U297" s="247">
        <f>+IFERROR(IF(D297=1,Q297*VLOOKUP($C297,'IBNR+Freq'!$B$11:$J$350,9,FALSE)*10,Q297*VLOOKUP($C297,'IBNR+Freq'!$B$11:$J$350,9,FALSE)),0)</f>
        <v>672.27270301620013</v>
      </c>
      <c r="V297" s="248">
        <f t="shared" si="85"/>
        <v>39545.453118599995</v>
      </c>
      <c r="W297" s="357">
        <f>+IFERROR(IF(D297=1,VLOOKUP(C297,'IBNR+Freq'!B$11:J$350,9,FALSE)*10,VLOOKUP(C297,'IBNR+Freq'!B$11:J$350,9,FALSE)),0)</f>
        <v>19230</v>
      </c>
      <c r="X297" s="247">
        <f t="shared" si="86"/>
        <v>29303.817800399996</v>
      </c>
      <c r="Y297" s="247">
        <f t="shared" si="87"/>
        <v>18866.170322999998</v>
      </c>
      <c r="Z297" s="247">
        <f t="shared" si="88"/>
        <v>833.05167660000006</v>
      </c>
      <c r="AA297" s="229">
        <f>+IF($D297=1, _xlfn.XLOOKUP($W297,Credibility!B$12:B$112,Credibility!$E$12:$E$112,,-1,-2),_xlfn.XLOOKUP(X297*AA$4,Credibility!B$12:B$112,Credibility!$E$12:$E$112,,-1,-2))</f>
        <v>0</v>
      </c>
      <c r="AB297" s="225">
        <f>+IF($D297=1, _xlfn.XLOOKUP($W297,Credibility!C$12:C$112,Credibility!$E$12:$E$112,,-1,-2),_xlfn.XLOOKUP(Y297*AB$4,Credibility!C$12:C$112,Credibility!$E$12:$E$112,,-1,-2))</f>
        <v>0</v>
      </c>
      <c r="AC297" s="230">
        <f>+IF($D297=1, _xlfn.XLOOKUP($W297,Credibility!D$12:D$112,Credibility!$E$12:$E$112,,-1,-2),_xlfn.XLOOKUP(Z297*AC$4,Credibility!D$12:D$112,Credibility!$E$12:$E$112,,-1,-2))</f>
        <v>0.01</v>
      </c>
    </row>
    <row r="298" spans="2:29" x14ac:dyDescent="0.2">
      <c r="B298" s="474">
        <v>1</v>
      </c>
      <c r="C298" s="250">
        <v>2161</v>
      </c>
      <c r="D298" s="250">
        <v>1</v>
      </c>
      <c r="E298" s="251">
        <f t="shared" si="78"/>
        <v>0.62919999999999998</v>
      </c>
      <c r="F298" s="245">
        <f>+IFERROR(VLOOKUP($C298,'PYV(Pre-Surcharge)'!$H$8:$M$350,2,FALSE),0)</f>
        <v>3.1</v>
      </c>
      <c r="G298" s="244">
        <f>+IFERROR(VLOOKUP($C298,'PYV(Pre-Surcharge)'!$H$8:$M638,4,FALSE),0)</f>
        <v>0.53700000000000003</v>
      </c>
      <c r="H298" s="244">
        <f>+IFERROR(VLOOKUP($C298,'PYV(Pre-Surcharge)'!$H$8:$M638,5,FALSE),0)</f>
        <v>0.41899999999999998</v>
      </c>
      <c r="I298" s="244">
        <f>+IFERROR(VLOOKUP($C298,'PYV(Pre-Surcharge)'!$H$8:$M638,6,FALSE),0)</f>
        <v>4.3999999999999997E-2</v>
      </c>
      <c r="J298" s="245">
        <f t="shared" si="79"/>
        <v>1</v>
      </c>
      <c r="K298" s="244">
        <f t="shared" si="80"/>
        <v>1.04742924</v>
      </c>
      <c r="L298" s="244">
        <f t="shared" si="81"/>
        <v>0.81726787999999995</v>
      </c>
      <c r="M298" s="244">
        <f t="shared" si="82"/>
        <v>8.582287999999999E-2</v>
      </c>
      <c r="N298" s="295">
        <f t="shared" si="83"/>
        <v>1.95052</v>
      </c>
      <c r="O298" s="244">
        <f t="shared" si="89"/>
        <v>0.84527539668000007</v>
      </c>
      <c r="P298" s="244">
        <f t="shared" si="90"/>
        <v>0.65953517916000004</v>
      </c>
      <c r="Q298" s="244">
        <f t="shared" si="91"/>
        <v>6.9259064159999995E-2</v>
      </c>
      <c r="R298" s="245">
        <f t="shared" si="84"/>
        <v>1.57406964</v>
      </c>
      <c r="S298" s="246">
        <f>+IFERROR(IF(D298=1,O298*VLOOKUP($C298,'IBNR+Freq'!$B$11:$J$350,9,FALSE)*10,O298*VLOOKUP($C298,'IBNR+Freq'!$B$11:$J$350,9,FALSE)),0)</f>
        <v>380.37392850599997</v>
      </c>
      <c r="T298" s="247">
        <f>+IFERROR(IF(D298=1,P298*VLOOKUP($C298,'IBNR+Freq'!$B$11:$J$350,9,FALSE)*10,P298*VLOOKUP($C298,'IBNR+Freq'!$B$11:$J$350,9,FALSE)),0)</f>
        <v>296.79083062199999</v>
      </c>
      <c r="U298" s="247">
        <f>+IFERROR(IF(D298=1,Q298*VLOOKUP($C298,'IBNR+Freq'!$B$11:$J$350,9,FALSE)*10,Q298*VLOOKUP($C298,'IBNR+Freq'!$B$11:$J$350,9,FALSE)),0)</f>
        <v>31.166578871999995</v>
      </c>
      <c r="V298" s="248">
        <f t="shared" si="85"/>
        <v>708.33133799999996</v>
      </c>
      <c r="W298" s="357">
        <f>+IFERROR(IF(D298=1,VLOOKUP(C298,'IBNR+Freq'!B$11:J$350,9,FALSE)*10,VLOOKUP(C298,'IBNR+Freq'!B$11:J$350,9,FALSE)),0)</f>
        <v>450</v>
      </c>
      <c r="X298" s="247">
        <f t="shared" si="86"/>
        <v>471.34315800000002</v>
      </c>
      <c r="Y298" s="247">
        <f t="shared" si="87"/>
        <v>367.77054599999997</v>
      </c>
      <c r="Z298" s="247">
        <f t="shared" si="88"/>
        <v>38.620295999999996</v>
      </c>
      <c r="AA298" s="229">
        <f>+IF($D298=1, _xlfn.XLOOKUP($W298,Credibility!B$12:B$112,Credibility!$E$12:$E$112,,-1,-2),_xlfn.XLOOKUP(X298*AA$4,Credibility!B$12:B$112,Credibility!$E$12:$E$112,,-1,-2))</f>
        <v>0</v>
      </c>
      <c r="AB298" s="225">
        <f>+IF($D298=1, _xlfn.XLOOKUP($W298,Credibility!C$12:C$112,Credibility!$E$12:$E$112,,-1,-2),_xlfn.XLOOKUP(Y298*AB$4,Credibility!C$12:C$112,Credibility!$E$12:$E$112,,-1,-2))</f>
        <v>0</v>
      </c>
      <c r="AC298" s="230">
        <f>+IF($D298=1, _xlfn.XLOOKUP($W298,Credibility!D$12:D$112,Credibility!$E$12:$E$112,,-1,-2),_xlfn.XLOOKUP(Z298*AC$4,Credibility!D$12:D$112,Credibility!$E$12:$E$112,,-1,-2))</f>
        <v>0</v>
      </c>
    </row>
    <row r="299" spans="2:29" x14ac:dyDescent="0.2">
      <c r="B299" s="474">
        <v>1</v>
      </c>
      <c r="C299" s="250">
        <v>2221</v>
      </c>
      <c r="D299" s="250">
        <v>1</v>
      </c>
      <c r="E299" s="251">
        <f t="shared" si="78"/>
        <v>0.62919999999999998</v>
      </c>
      <c r="F299" s="245">
        <f>+IFERROR(VLOOKUP($C299,'PYV(Pre-Surcharge)'!$H$8:$M$350,2,FALSE),0)</f>
        <v>3.24</v>
      </c>
      <c r="G299" s="244">
        <f>+IFERROR(VLOOKUP($C299,'PYV(Pre-Surcharge)'!$H$8:$M639,4,FALSE),0)</f>
        <v>0.55400000000000005</v>
      </c>
      <c r="H299" s="244">
        <f>+IFERROR(VLOOKUP($C299,'PYV(Pre-Surcharge)'!$H$8:$M639,5,FALSE),0)</f>
        <v>0.38700000000000001</v>
      </c>
      <c r="I299" s="244">
        <f>+IFERROR(VLOOKUP($C299,'PYV(Pre-Surcharge)'!$H$8:$M639,6,FALSE),0)</f>
        <v>5.8999999999999997E-2</v>
      </c>
      <c r="J299" s="245">
        <f t="shared" si="79"/>
        <v>1</v>
      </c>
      <c r="K299" s="244">
        <f t="shared" si="80"/>
        <v>1.1293888320000001</v>
      </c>
      <c r="L299" s="244">
        <f t="shared" si="81"/>
        <v>0.78894129599999996</v>
      </c>
      <c r="M299" s="244">
        <f t="shared" si="82"/>
        <v>0.12027787199999999</v>
      </c>
      <c r="N299" s="295">
        <f t="shared" si="83"/>
        <v>2.038608</v>
      </c>
      <c r="O299" s="244">
        <f t="shared" si="89"/>
        <v>0.91141678742400012</v>
      </c>
      <c r="P299" s="244">
        <f t="shared" si="90"/>
        <v>0.636675625872</v>
      </c>
      <c r="Q299" s="244">
        <f t="shared" si="91"/>
        <v>9.7064242704000006E-2</v>
      </c>
      <c r="R299" s="245">
        <f t="shared" si="84"/>
        <v>1.6451566560000002</v>
      </c>
      <c r="S299" s="246">
        <f>+IFERROR(IF(D299=1,O299*VLOOKUP($C299,'IBNR+Freq'!$B$11:$J$350,9,FALSE)*10,O299*VLOOKUP($C299,'IBNR+Freq'!$B$11:$J$350,9,FALSE)),0)</f>
        <v>37541.257473994563</v>
      </c>
      <c r="T299" s="247">
        <f>+IFERROR(IF(D299=1,P299*VLOOKUP($C299,'IBNR+Freq'!$B$11:$J$350,9,FALSE)*10,P299*VLOOKUP($C299,'IBNR+Freq'!$B$11:$J$350,9,FALSE)),0)</f>
        <v>26224.669029667679</v>
      </c>
      <c r="U299" s="247">
        <f>+IFERROR(IF(D299=1,Q299*VLOOKUP($C299,'IBNR+Freq'!$B$11:$J$350,9,FALSE)*10,Q299*VLOOKUP($C299,'IBNR+Freq'!$B$11:$J$350,9,FALSE)),0)</f>
        <v>3998.0761569777605</v>
      </c>
      <c r="V299" s="248">
        <f t="shared" si="85"/>
        <v>67764.002660639992</v>
      </c>
      <c r="W299" s="357">
        <f>+IFERROR(IF(D299=1,VLOOKUP(C299,'IBNR+Freq'!B$11:J$350,9,FALSE)*10,VLOOKUP(C299,'IBNR+Freq'!B$11:J$350,9,FALSE)),0)</f>
        <v>41190</v>
      </c>
      <c r="X299" s="247">
        <f t="shared" si="86"/>
        <v>46519.525990080001</v>
      </c>
      <c r="Y299" s="247">
        <f t="shared" si="87"/>
        <v>32496.491982239997</v>
      </c>
      <c r="Z299" s="247">
        <f t="shared" si="88"/>
        <v>4954.2455476799996</v>
      </c>
      <c r="AA299" s="229">
        <f>+IF($D299=1, _xlfn.XLOOKUP($W299,Credibility!B$12:B$112,Credibility!$E$12:$E$112,,-1,-2),_xlfn.XLOOKUP(X299*AA$4,Credibility!B$12:B$112,Credibility!$E$12:$E$112,,-1,-2))</f>
        <v>0</v>
      </c>
      <c r="AB299" s="225">
        <f>+IF($D299=1, _xlfn.XLOOKUP($W299,Credibility!C$12:C$112,Credibility!$E$12:$E$112,,-1,-2),_xlfn.XLOOKUP(Y299*AB$4,Credibility!C$12:C$112,Credibility!$E$12:$E$112,,-1,-2))</f>
        <v>0.01</v>
      </c>
      <c r="AC299" s="230">
        <f>+IF($D299=1, _xlfn.XLOOKUP($W299,Credibility!D$12:D$112,Credibility!$E$12:$E$112,,-1,-2),_xlfn.XLOOKUP(Z299*AC$4,Credibility!D$12:D$112,Credibility!$E$12:$E$112,,-1,-2))</f>
        <v>0.01</v>
      </c>
    </row>
    <row r="300" spans="2:29" x14ac:dyDescent="0.2">
      <c r="B300" s="474">
        <v>1</v>
      </c>
      <c r="C300" s="250">
        <v>2222</v>
      </c>
      <c r="D300" s="250">
        <v>1</v>
      </c>
      <c r="E300" s="251">
        <f t="shared" si="78"/>
        <v>0.62919999999999998</v>
      </c>
      <c r="F300" s="245">
        <f>+IFERROR(VLOOKUP($C300,'PYV(Pre-Surcharge)'!$H$8:$M$350,2,FALSE),0)</f>
        <v>5.21</v>
      </c>
      <c r="G300" s="244">
        <f>+IFERROR(VLOOKUP($C300,'PYV(Pre-Surcharge)'!$H$8:$M640,4,FALSE),0)</f>
        <v>0.60099999999999998</v>
      </c>
      <c r="H300" s="244">
        <f>+IFERROR(VLOOKUP($C300,'PYV(Pre-Surcharge)'!$H$8:$M640,5,FALSE),0)</f>
        <v>0.35099999999999998</v>
      </c>
      <c r="I300" s="244">
        <f>+IFERROR(VLOOKUP($C300,'PYV(Pre-Surcharge)'!$H$8:$M640,6,FALSE),0)</f>
        <v>4.8000000000000001E-2</v>
      </c>
      <c r="J300" s="245">
        <f t="shared" si="79"/>
        <v>1</v>
      </c>
      <c r="K300" s="244">
        <f t="shared" si="80"/>
        <v>1.9701573319999999</v>
      </c>
      <c r="L300" s="244">
        <f t="shared" si="81"/>
        <v>1.1506243319999998</v>
      </c>
      <c r="M300" s="244">
        <f t="shared" si="82"/>
        <v>0.15735033600000001</v>
      </c>
      <c r="N300" s="295">
        <f t="shared" si="83"/>
        <v>3.2781319999999998</v>
      </c>
      <c r="O300" s="244">
        <f t="shared" si="89"/>
        <v>1.5899169669240001</v>
      </c>
      <c r="P300" s="244">
        <f t="shared" si="90"/>
        <v>0.92855383592399987</v>
      </c>
      <c r="Q300" s="244">
        <f t="shared" si="91"/>
        <v>0.12698172115200002</v>
      </c>
      <c r="R300" s="245">
        <f t="shared" si="84"/>
        <v>2.645452524</v>
      </c>
      <c r="S300" s="246">
        <f>+IFERROR(IF(D300=1,O300*VLOOKUP($C300,'IBNR+Freq'!$B$11:$J$350,9,FALSE)*10,O300*VLOOKUP($C300,'IBNR+Freq'!$B$11:$J$350,9,FALSE)),0)</f>
        <v>73295.172175196407</v>
      </c>
      <c r="T300" s="247">
        <f>+IFERROR(IF(D300=1,P300*VLOOKUP($C300,'IBNR+Freq'!$B$11:$J$350,9,FALSE)*10,P300*VLOOKUP($C300,'IBNR+Freq'!$B$11:$J$350,9,FALSE)),0)</f>
        <v>42806.331836096397</v>
      </c>
      <c r="U300" s="247">
        <f>+IFERROR(IF(D300=1,Q300*VLOOKUP($C300,'IBNR+Freq'!$B$11:$J$350,9,FALSE)*10,Q300*VLOOKUP($C300,'IBNR+Freq'!$B$11:$J$350,9,FALSE)),0)</f>
        <v>5853.8573451072007</v>
      </c>
      <c r="V300" s="248">
        <f t="shared" si="85"/>
        <v>121955.3613564</v>
      </c>
      <c r="W300" s="357">
        <f>+IFERROR(IF(D300=1,VLOOKUP(C300,'IBNR+Freq'!B$11:J$350,9,FALSE)*10,VLOOKUP(C300,'IBNR+Freq'!B$11:J$350,9,FALSE)),0)</f>
        <v>46100</v>
      </c>
      <c r="X300" s="247">
        <f t="shared" si="86"/>
        <v>90824.253005199993</v>
      </c>
      <c r="Y300" s="247">
        <f t="shared" si="87"/>
        <v>53043.781705199988</v>
      </c>
      <c r="Z300" s="247">
        <f t="shared" si="88"/>
        <v>7253.8504896000004</v>
      </c>
      <c r="AA300" s="229">
        <f>+IF($D300=1, _xlfn.XLOOKUP($W300,Credibility!B$12:B$112,Credibility!$E$12:$E$112,,-1,-2),_xlfn.XLOOKUP(X300*AA$4,Credibility!B$12:B$112,Credibility!$E$12:$E$112,,-1,-2))</f>
        <v>0</v>
      </c>
      <c r="AB300" s="225">
        <f>+IF($D300=1, _xlfn.XLOOKUP($W300,Credibility!C$12:C$112,Credibility!$E$12:$E$112,,-1,-2),_xlfn.XLOOKUP(Y300*AB$4,Credibility!C$12:C$112,Credibility!$E$12:$E$112,,-1,-2))</f>
        <v>0.01</v>
      </c>
      <c r="AC300" s="230">
        <f>+IF($D300=1, _xlfn.XLOOKUP($W300,Credibility!D$12:D$112,Credibility!$E$12:$E$112,,-1,-2),_xlfn.XLOOKUP(Z300*AC$4,Credibility!D$12:D$112,Credibility!$E$12:$E$112,,-1,-2))</f>
        <v>0.01</v>
      </c>
    </row>
    <row r="301" spans="2:29" x14ac:dyDescent="0.2">
      <c r="B301" s="474">
        <v>1</v>
      </c>
      <c r="C301" s="250">
        <v>2281</v>
      </c>
      <c r="D301" s="250">
        <v>1</v>
      </c>
      <c r="E301" s="251">
        <f t="shared" si="78"/>
        <v>0.62919999999999998</v>
      </c>
      <c r="F301" s="245">
        <f>+IFERROR(VLOOKUP($C301,'PYV(Pre-Surcharge)'!$H$8:$M$350,2,FALSE),0)</f>
        <v>3.53</v>
      </c>
      <c r="G301" s="244">
        <f>+IFERROR(VLOOKUP($C301,'PYV(Pre-Surcharge)'!$H$8:$M641,4,FALSE),0)</f>
        <v>0.61399999999999999</v>
      </c>
      <c r="H301" s="244">
        <f>+IFERROR(VLOOKUP($C301,'PYV(Pre-Surcharge)'!$H$8:$M641,5,FALSE),0)</f>
        <v>0.33100000000000002</v>
      </c>
      <c r="I301" s="244">
        <f>+IFERROR(VLOOKUP($C301,'PYV(Pre-Surcharge)'!$H$8:$M641,6,FALSE),0)</f>
        <v>5.5E-2</v>
      </c>
      <c r="J301" s="245">
        <f t="shared" si="79"/>
        <v>1</v>
      </c>
      <c r="K301" s="244">
        <f t="shared" si="80"/>
        <v>1.3637406639999998</v>
      </c>
      <c r="L301" s="244">
        <f t="shared" si="81"/>
        <v>0.73517615599999986</v>
      </c>
      <c r="M301" s="244">
        <f t="shared" si="82"/>
        <v>0.12215917999999998</v>
      </c>
      <c r="N301" s="295">
        <f t="shared" si="83"/>
        <v>2.2210759999999996</v>
      </c>
      <c r="O301" s="244">
        <f t="shared" si="89"/>
        <v>1.100538715848</v>
      </c>
      <c r="P301" s="244">
        <f t="shared" si="90"/>
        <v>0.59328715789199993</v>
      </c>
      <c r="Q301" s="244">
        <f t="shared" si="91"/>
        <v>9.8582458259999992E-2</v>
      </c>
      <c r="R301" s="245">
        <f t="shared" si="84"/>
        <v>1.7924083319999997</v>
      </c>
      <c r="S301" s="246">
        <f>+IFERROR(IF(D301=1,O301*VLOOKUP($C301,'IBNR+Freq'!$B$11:$J$350,9,FALSE)*10,O301*VLOOKUP($C301,'IBNR+Freq'!$B$11:$J$350,9,FALSE)),0)</f>
        <v>34215.74867571432</v>
      </c>
      <c r="T301" s="247">
        <f>+IFERROR(IF(D301=1,P301*VLOOKUP($C301,'IBNR+Freq'!$B$11:$J$350,9,FALSE)*10,P301*VLOOKUP($C301,'IBNR+Freq'!$B$11:$J$350,9,FALSE)),0)</f>
        <v>18445.297738862278</v>
      </c>
      <c r="U301" s="247">
        <f>+IFERROR(IF(D301=1,Q301*VLOOKUP($C301,'IBNR+Freq'!$B$11:$J$350,9,FALSE)*10,Q301*VLOOKUP($C301,'IBNR+Freq'!$B$11:$J$350,9,FALSE)),0)</f>
        <v>3064.9286273033999</v>
      </c>
      <c r="V301" s="248">
        <f t="shared" si="85"/>
        <v>55725.975041880003</v>
      </c>
      <c r="W301" s="357">
        <f>+IFERROR(IF(D301=1,VLOOKUP(C301,'IBNR+Freq'!B$11:J$350,9,FALSE)*10,VLOOKUP(C301,'IBNR+Freq'!B$11:J$350,9,FALSE)),0)</f>
        <v>31090</v>
      </c>
      <c r="X301" s="247">
        <f t="shared" si="86"/>
        <v>42398.697243759998</v>
      </c>
      <c r="Y301" s="247">
        <f t="shared" si="87"/>
        <v>22856.626690039997</v>
      </c>
      <c r="Z301" s="247">
        <f t="shared" si="88"/>
        <v>3797.9289061999993</v>
      </c>
      <c r="AA301" s="229">
        <f>+IF($D301=1, _xlfn.XLOOKUP($W301,Credibility!B$12:B$112,Credibility!$E$12:$E$112,,-1,-2),_xlfn.XLOOKUP(X301*AA$4,Credibility!B$12:B$112,Credibility!$E$12:$E$112,,-1,-2))</f>
        <v>0</v>
      </c>
      <c r="AB301" s="225">
        <f>+IF($D301=1, _xlfn.XLOOKUP($W301,Credibility!C$12:C$112,Credibility!$E$12:$E$112,,-1,-2),_xlfn.XLOOKUP(Y301*AB$4,Credibility!C$12:C$112,Credibility!$E$12:$E$112,,-1,-2))</f>
        <v>0.01</v>
      </c>
      <c r="AC301" s="230">
        <f>+IF($D301=1, _xlfn.XLOOKUP($W301,Credibility!D$12:D$112,Credibility!$E$12:$E$112,,-1,-2),_xlfn.XLOOKUP(Z301*AC$4,Credibility!D$12:D$112,Credibility!$E$12:$E$112,,-1,-2))</f>
        <v>0.01</v>
      </c>
    </row>
    <row r="302" spans="2:29" x14ac:dyDescent="0.2">
      <c r="B302" s="474">
        <v>1</v>
      </c>
      <c r="C302" s="250">
        <v>2403</v>
      </c>
      <c r="D302" s="250">
        <v>1</v>
      </c>
      <c r="E302" s="251">
        <f t="shared" si="78"/>
        <v>0.62919999999999998</v>
      </c>
      <c r="F302" s="245">
        <f>+IFERROR(VLOOKUP($C302,'PYV(Pre-Surcharge)'!$H$8:$M$350,2,FALSE),0)</f>
        <v>4.1500000000000004</v>
      </c>
      <c r="G302" s="244">
        <f>+IFERROR(VLOOKUP($C302,'PYV(Pre-Surcharge)'!$H$8:$M642,4,FALSE),0)</f>
        <v>0.47</v>
      </c>
      <c r="H302" s="244">
        <f>+IFERROR(VLOOKUP($C302,'PYV(Pre-Surcharge)'!$H$8:$M642,5,FALSE),0)</f>
        <v>0.47799999999999998</v>
      </c>
      <c r="I302" s="244">
        <f>+IFERROR(VLOOKUP($C302,'PYV(Pre-Surcharge)'!$H$8:$M642,6,FALSE),0)</f>
        <v>5.1999999999999998E-2</v>
      </c>
      <c r="J302" s="245">
        <f t="shared" si="79"/>
        <v>1</v>
      </c>
      <c r="K302" s="244">
        <f t="shared" si="80"/>
        <v>1.2272546</v>
      </c>
      <c r="L302" s="244">
        <f t="shared" si="81"/>
        <v>1.2481440399999999</v>
      </c>
      <c r="M302" s="244">
        <f t="shared" si="82"/>
        <v>0.13578135999999999</v>
      </c>
      <c r="N302" s="295">
        <f t="shared" si="83"/>
        <v>2.6111800000000001</v>
      </c>
      <c r="O302" s="244">
        <f t="shared" si="89"/>
        <v>0.99039446220000005</v>
      </c>
      <c r="P302" s="244">
        <f t="shared" si="90"/>
        <v>1.0072522402799999</v>
      </c>
      <c r="Q302" s="244">
        <f t="shared" si="91"/>
        <v>0.10957555752000001</v>
      </c>
      <c r="R302" s="245">
        <f t="shared" si="84"/>
        <v>2.1072222599999999</v>
      </c>
      <c r="S302" s="246">
        <f>+IFERROR(IF(D302=1,O302*VLOOKUP($C302,'IBNR+Freq'!$B$11:$J$350,9,FALSE)*10,O302*VLOOKUP($C302,'IBNR+Freq'!$B$11:$J$350,9,FALSE)),0)</f>
        <v>574.42878807600005</v>
      </c>
      <c r="T302" s="247">
        <f>+IFERROR(IF(D302=1,P302*VLOOKUP($C302,'IBNR+Freq'!$B$11:$J$350,9,FALSE)*10,P302*VLOOKUP($C302,'IBNR+Freq'!$B$11:$J$350,9,FALSE)),0)</f>
        <v>584.20629936239993</v>
      </c>
      <c r="U302" s="247">
        <f>+IFERROR(IF(D302=1,Q302*VLOOKUP($C302,'IBNR+Freq'!$B$11:$J$350,9,FALSE)*10,Q302*VLOOKUP($C302,'IBNR+Freq'!$B$11:$J$350,9,FALSE)),0)</f>
        <v>63.553823361599996</v>
      </c>
      <c r="V302" s="248">
        <f t="shared" si="85"/>
        <v>1222.1889108</v>
      </c>
      <c r="W302" s="357">
        <f>+IFERROR(IF(D302=1,VLOOKUP(C302,'IBNR+Freq'!B$11:J$350,9,FALSE)*10,VLOOKUP(C302,'IBNR+Freq'!B$11:J$350,9,FALSE)),0)</f>
        <v>580</v>
      </c>
      <c r="X302" s="247">
        <f t="shared" si="86"/>
        <v>711.80766800000004</v>
      </c>
      <c r="Y302" s="247">
        <f t="shared" si="87"/>
        <v>723.92354319999993</v>
      </c>
      <c r="Z302" s="247">
        <f t="shared" si="88"/>
        <v>78.75318879999999</v>
      </c>
      <c r="AA302" s="229">
        <f>+IF($D302=1, _xlfn.XLOOKUP($W302,Credibility!B$12:B$112,Credibility!$E$12:$E$112,,-1,-2),_xlfn.XLOOKUP(X302*AA$4,Credibility!B$12:B$112,Credibility!$E$12:$E$112,,-1,-2))</f>
        <v>0</v>
      </c>
      <c r="AB302" s="225">
        <f>+IF($D302=1, _xlfn.XLOOKUP($W302,Credibility!C$12:C$112,Credibility!$E$12:$E$112,,-1,-2),_xlfn.XLOOKUP(Y302*AB$4,Credibility!C$12:C$112,Credibility!$E$12:$E$112,,-1,-2))</f>
        <v>0</v>
      </c>
      <c r="AC302" s="230">
        <f>+IF($D302=1, _xlfn.XLOOKUP($W302,Credibility!D$12:D$112,Credibility!$E$12:$E$112,,-1,-2),_xlfn.XLOOKUP(Z302*AC$4,Credibility!D$12:D$112,Credibility!$E$12:$E$112,,-1,-2))</f>
        <v>0</v>
      </c>
    </row>
    <row r="303" spans="2:29" x14ac:dyDescent="0.2">
      <c r="B303" s="474">
        <v>1</v>
      </c>
      <c r="C303" s="250">
        <v>2451</v>
      </c>
      <c r="D303" s="250">
        <v>1</v>
      </c>
      <c r="E303" s="251">
        <f t="shared" si="78"/>
        <v>0.62919999999999998</v>
      </c>
      <c r="F303" s="245">
        <f>+IFERROR(VLOOKUP($C303,'PYV(Pre-Surcharge)'!$H$8:$M$350,2,FALSE),0)</f>
        <v>5.0599999999999996</v>
      </c>
      <c r="G303" s="244">
        <f>+IFERROR(VLOOKUP($C303,'PYV(Pre-Surcharge)'!$H$8:$M643,4,FALSE),0)</f>
        <v>0.59499999999999997</v>
      </c>
      <c r="H303" s="244">
        <f>+IFERROR(VLOOKUP($C303,'PYV(Pre-Surcharge)'!$H$8:$M643,5,FALSE),0)</f>
        <v>0.35199999999999998</v>
      </c>
      <c r="I303" s="244">
        <f>+IFERROR(VLOOKUP($C303,'PYV(Pre-Surcharge)'!$H$8:$M643,6,FALSE),0)</f>
        <v>5.2999999999999999E-2</v>
      </c>
      <c r="J303" s="245">
        <f t="shared" si="79"/>
        <v>1</v>
      </c>
      <c r="K303" s="244">
        <f t="shared" si="80"/>
        <v>1.8943324399999997</v>
      </c>
      <c r="L303" s="244">
        <f t="shared" si="81"/>
        <v>1.1206807039999997</v>
      </c>
      <c r="M303" s="244">
        <f t="shared" si="82"/>
        <v>0.16873885599999999</v>
      </c>
      <c r="N303" s="295">
        <f t="shared" si="83"/>
        <v>3.1837519999999992</v>
      </c>
      <c r="O303" s="244">
        <f t="shared" si="89"/>
        <v>1.5287262790799998</v>
      </c>
      <c r="P303" s="244">
        <f t="shared" si="90"/>
        <v>0.90438932812799988</v>
      </c>
      <c r="Q303" s="244">
        <f t="shared" si="91"/>
        <v>0.13617225679200001</v>
      </c>
      <c r="R303" s="245">
        <f t="shared" si="84"/>
        <v>2.5692878639999996</v>
      </c>
      <c r="S303" s="246">
        <f>+IFERROR(IF(D303=1,O303*VLOOKUP($C303,'IBNR+Freq'!$B$11:$J$350,9,FALSE)*10,O303*VLOOKUP($C303,'IBNR+Freq'!$B$11:$J$350,9,FALSE)),0)</f>
        <v>2155.5040535027997</v>
      </c>
      <c r="T303" s="247">
        <f>+IFERROR(IF(D303=1,P303*VLOOKUP($C303,'IBNR+Freq'!$B$11:$J$350,9,FALSE)*10,P303*VLOOKUP($C303,'IBNR+Freq'!$B$11:$J$350,9,FALSE)),0)</f>
        <v>1275.1889526604798</v>
      </c>
      <c r="U303" s="247">
        <f>+IFERROR(IF(D303=1,Q303*VLOOKUP($C303,'IBNR+Freq'!$B$11:$J$350,9,FALSE)*10,Q303*VLOOKUP($C303,'IBNR+Freq'!$B$11:$J$350,9,FALSE)),0)</f>
        <v>192.00288207672003</v>
      </c>
      <c r="V303" s="248">
        <f t="shared" si="85"/>
        <v>3622.6958882399995</v>
      </c>
      <c r="W303" s="357">
        <f>+IFERROR(IF(D303=1,VLOOKUP(C303,'IBNR+Freq'!B$11:J$350,9,FALSE)*10,VLOOKUP(C303,'IBNR+Freq'!B$11:J$350,9,FALSE)),0)</f>
        <v>1410</v>
      </c>
      <c r="X303" s="247">
        <f t="shared" si="86"/>
        <v>2671.0087403999996</v>
      </c>
      <c r="Y303" s="247">
        <f t="shared" si="87"/>
        <v>1580.1597926399998</v>
      </c>
      <c r="Z303" s="247">
        <f t="shared" si="88"/>
        <v>237.92178695999999</v>
      </c>
      <c r="AA303" s="229">
        <f>+IF($D303=1, _xlfn.XLOOKUP($W303,Credibility!B$12:B$112,Credibility!$E$12:$E$112,,-1,-2),_xlfn.XLOOKUP(X303*AA$4,Credibility!B$12:B$112,Credibility!$E$12:$E$112,,-1,-2))</f>
        <v>0</v>
      </c>
      <c r="AB303" s="225">
        <f>+IF($D303=1, _xlfn.XLOOKUP($W303,Credibility!C$12:C$112,Credibility!$E$12:$E$112,,-1,-2),_xlfn.XLOOKUP(Y303*AB$4,Credibility!C$12:C$112,Credibility!$E$12:$E$112,,-1,-2))</f>
        <v>0</v>
      </c>
      <c r="AC303" s="230">
        <f>+IF($D303=1, _xlfn.XLOOKUP($W303,Credibility!D$12:D$112,Credibility!$E$12:$E$112,,-1,-2),_xlfn.XLOOKUP(Z303*AC$4,Credibility!D$12:D$112,Credibility!$E$12:$E$112,,-1,-2))</f>
        <v>0</v>
      </c>
    </row>
    <row r="304" spans="2:29" x14ac:dyDescent="0.2">
      <c r="B304" s="474">
        <v>1</v>
      </c>
      <c r="C304" s="250">
        <v>2472</v>
      </c>
      <c r="D304" s="250">
        <v>1</v>
      </c>
      <c r="E304" s="251">
        <f t="shared" si="78"/>
        <v>0.62919999999999998</v>
      </c>
      <c r="F304" s="245">
        <f>+IFERROR(VLOOKUP($C304,'PYV(Pre-Surcharge)'!$H$8:$M$350,2,FALSE),0)</f>
        <v>1.56</v>
      </c>
      <c r="G304" s="244">
        <f>+IFERROR(VLOOKUP($C304,'PYV(Pre-Surcharge)'!$H$8:$M644,4,FALSE),0)</f>
        <v>0.498</v>
      </c>
      <c r="H304" s="244">
        <f>+IFERROR(VLOOKUP($C304,'PYV(Pre-Surcharge)'!$H$8:$M644,5,FALSE),0)</f>
        <v>0.45200000000000001</v>
      </c>
      <c r="I304" s="244">
        <f>+IFERROR(VLOOKUP($C304,'PYV(Pre-Surcharge)'!$H$8:$M644,6,FALSE),0)</f>
        <v>0.05</v>
      </c>
      <c r="J304" s="245">
        <f t="shared" si="79"/>
        <v>1</v>
      </c>
      <c r="K304" s="244">
        <f t="shared" si="80"/>
        <v>0.488812896</v>
      </c>
      <c r="L304" s="244">
        <f t="shared" si="81"/>
        <v>0.44366150399999998</v>
      </c>
      <c r="M304" s="244">
        <f t="shared" si="82"/>
        <v>4.9077599999999999E-2</v>
      </c>
      <c r="N304" s="295">
        <f t="shared" si="83"/>
        <v>0.98155199999999998</v>
      </c>
      <c r="O304" s="244">
        <f t="shared" si="89"/>
        <v>0.39447200707200003</v>
      </c>
      <c r="P304" s="244">
        <f t="shared" si="90"/>
        <v>0.35803483372799999</v>
      </c>
      <c r="Q304" s="244">
        <f t="shared" si="91"/>
        <v>3.9605623200000002E-2</v>
      </c>
      <c r="R304" s="245">
        <f t="shared" si="84"/>
        <v>0.79211246400000002</v>
      </c>
      <c r="S304" s="246">
        <f>+IFERROR(IF(D304=1,O304*VLOOKUP($C304,'IBNR+Freq'!$B$11:$J$350,9,FALSE)*10,O304*VLOOKUP($C304,'IBNR+Freq'!$B$11:$J$350,9,FALSE)),0)</f>
        <v>14177.323934167682</v>
      </c>
      <c r="T304" s="247">
        <f>+IFERROR(IF(D304=1,P304*VLOOKUP($C304,'IBNR+Freq'!$B$11:$J$350,9,FALSE)*10,P304*VLOOKUP($C304,'IBNR+Freq'!$B$11:$J$350,9,FALSE)),0)</f>
        <v>12867.771924184319</v>
      </c>
      <c r="U304" s="247">
        <f>+IFERROR(IF(D304=1,Q304*VLOOKUP($C304,'IBNR+Freq'!$B$11:$J$350,9,FALSE)*10,Q304*VLOOKUP($C304,'IBNR+Freq'!$B$11:$J$350,9,FALSE)),0)</f>
        <v>1423.4260978080001</v>
      </c>
      <c r="V304" s="248">
        <f t="shared" si="85"/>
        <v>28468.521956160002</v>
      </c>
      <c r="W304" s="357">
        <f>+IFERROR(IF(D304=1,VLOOKUP(C304,'IBNR+Freq'!B$11:J$350,9,FALSE)*10,VLOOKUP(C304,'IBNR+Freq'!B$11:J$350,9,FALSE)),0)</f>
        <v>35940</v>
      </c>
      <c r="X304" s="247">
        <f t="shared" si="86"/>
        <v>17567.935482239998</v>
      </c>
      <c r="Y304" s="247">
        <f t="shared" si="87"/>
        <v>15945.194453759999</v>
      </c>
      <c r="Z304" s="247">
        <f t="shared" si="88"/>
        <v>1763.8489440000001</v>
      </c>
      <c r="AA304" s="229">
        <f>+IF($D304=1, _xlfn.XLOOKUP($W304,Credibility!B$12:B$112,Credibility!$E$12:$E$112,,-1,-2),_xlfn.XLOOKUP(X304*AA$4,Credibility!B$12:B$112,Credibility!$E$12:$E$112,,-1,-2))</f>
        <v>0</v>
      </c>
      <c r="AB304" s="225">
        <f>+IF($D304=1, _xlfn.XLOOKUP($W304,Credibility!C$12:C$112,Credibility!$E$12:$E$112,,-1,-2),_xlfn.XLOOKUP(Y304*AB$4,Credibility!C$12:C$112,Credibility!$E$12:$E$112,,-1,-2))</f>
        <v>0.01</v>
      </c>
      <c r="AC304" s="230">
        <f>+IF($D304=1, _xlfn.XLOOKUP($W304,Credibility!D$12:D$112,Credibility!$E$12:$E$112,,-1,-2),_xlfn.XLOOKUP(Z304*AC$4,Credibility!D$12:D$112,Credibility!$E$12:$E$112,,-1,-2))</f>
        <v>0.01</v>
      </c>
    </row>
    <row r="305" spans="2:29" x14ac:dyDescent="0.2">
      <c r="B305" s="474">
        <v>1</v>
      </c>
      <c r="C305" s="250">
        <v>2475</v>
      </c>
      <c r="D305" s="250">
        <v>1</v>
      </c>
      <c r="E305" s="251">
        <f t="shared" si="78"/>
        <v>0.62919999999999998</v>
      </c>
      <c r="F305" s="245">
        <f>+IFERROR(VLOOKUP($C305,'PYV(Pre-Surcharge)'!$H$8:$M$350,2,FALSE),0)</f>
        <v>3.83</v>
      </c>
      <c r="G305" s="244">
        <f>+IFERROR(VLOOKUP($C305,'PYV(Pre-Surcharge)'!$H$8:$M645,4,FALSE),0)</f>
        <v>0.68400000000000005</v>
      </c>
      <c r="H305" s="244">
        <f>+IFERROR(VLOOKUP($C305,'PYV(Pre-Surcharge)'!$H$8:$M645,5,FALSE),0)</f>
        <v>0.27300000000000002</v>
      </c>
      <c r="I305" s="244">
        <f>+IFERROR(VLOOKUP($C305,'PYV(Pre-Surcharge)'!$H$8:$M645,6,FALSE),0)</f>
        <v>4.2999999999999997E-2</v>
      </c>
      <c r="J305" s="245">
        <f t="shared" si="79"/>
        <v>1</v>
      </c>
      <c r="K305" s="244">
        <f t="shared" si="80"/>
        <v>1.6483278240000001</v>
      </c>
      <c r="L305" s="244">
        <f t="shared" si="81"/>
        <v>0.65788522800000004</v>
      </c>
      <c r="M305" s="244">
        <f t="shared" si="82"/>
        <v>0.10362294799999999</v>
      </c>
      <c r="N305" s="295">
        <f t="shared" si="83"/>
        <v>2.4098360000000003</v>
      </c>
      <c r="O305" s="244">
        <f t="shared" si="89"/>
        <v>1.3302005539680002</v>
      </c>
      <c r="P305" s="244">
        <f t="shared" si="90"/>
        <v>0.53091337899600011</v>
      </c>
      <c r="Q305" s="244">
        <f t="shared" si="91"/>
        <v>8.3623719035999994E-2</v>
      </c>
      <c r="R305" s="245">
        <f t="shared" si="84"/>
        <v>1.9447376520000004</v>
      </c>
      <c r="S305" s="246">
        <f>+IFERROR(IF(D305=1,O305*VLOOKUP($C305,'IBNR+Freq'!$B$11:$J$350,9,FALSE)*10,O305*VLOOKUP($C305,'IBNR+Freq'!$B$11:$J$350,9,FALSE)),0)</f>
        <v>718.30829914272022</v>
      </c>
      <c r="T305" s="247">
        <f>+IFERROR(IF(D305=1,P305*VLOOKUP($C305,'IBNR+Freq'!$B$11:$J$350,9,FALSE)*10,P305*VLOOKUP($C305,'IBNR+Freq'!$B$11:$J$350,9,FALSE)),0)</f>
        <v>286.69322465784006</v>
      </c>
      <c r="U305" s="247">
        <f>+IFERROR(IF(D305=1,Q305*VLOOKUP($C305,'IBNR+Freq'!$B$11:$J$350,9,FALSE)*10,Q305*VLOOKUP($C305,'IBNR+Freq'!$B$11:$J$350,9,FALSE)),0)</f>
        <v>45.156808279439993</v>
      </c>
      <c r="V305" s="248">
        <f t="shared" si="85"/>
        <v>1050.1583320800003</v>
      </c>
      <c r="W305" s="357">
        <f>+IFERROR(IF(D305=1,VLOOKUP(C305,'IBNR+Freq'!B$11:J$350,9,FALSE)*10,VLOOKUP(C305,'IBNR+Freq'!B$11:J$350,9,FALSE)),0)</f>
        <v>540</v>
      </c>
      <c r="X305" s="247">
        <f t="shared" si="86"/>
        <v>890.09702496000011</v>
      </c>
      <c r="Y305" s="247">
        <f t="shared" si="87"/>
        <v>355.25802312000002</v>
      </c>
      <c r="Z305" s="247">
        <f t="shared" si="88"/>
        <v>55.956391919999994</v>
      </c>
      <c r="AA305" s="229">
        <f>+IF($D305=1, _xlfn.XLOOKUP($W305,Credibility!B$12:B$112,Credibility!$E$12:$E$112,,-1,-2),_xlfn.XLOOKUP(X305*AA$4,Credibility!B$12:B$112,Credibility!$E$12:$E$112,,-1,-2))</f>
        <v>0</v>
      </c>
      <c r="AB305" s="225">
        <f>+IF($D305=1, _xlfn.XLOOKUP($W305,Credibility!C$12:C$112,Credibility!$E$12:$E$112,,-1,-2),_xlfn.XLOOKUP(Y305*AB$4,Credibility!C$12:C$112,Credibility!$E$12:$E$112,,-1,-2))</f>
        <v>0</v>
      </c>
      <c r="AC305" s="230">
        <f>+IF($D305=1, _xlfn.XLOOKUP($W305,Credibility!D$12:D$112,Credibility!$E$12:$E$112,,-1,-2),_xlfn.XLOOKUP(Z305*AC$4,Credibility!D$12:D$112,Credibility!$E$12:$E$112,,-1,-2))</f>
        <v>0</v>
      </c>
    </row>
    <row r="306" spans="2:29" x14ac:dyDescent="0.2">
      <c r="B306" s="474">
        <v>1</v>
      </c>
      <c r="C306" s="250">
        <v>2563</v>
      </c>
      <c r="D306" s="250">
        <v>1</v>
      </c>
      <c r="E306" s="251">
        <f t="shared" si="78"/>
        <v>0.62919999999999998</v>
      </c>
      <c r="F306" s="245">
        <f>+IFERROR(VLOOKUP($C306,'PYV(Pre-Surcharge)'!$H$8:$M$350,2,FALSE),0)</f>
        <v>2.02</v>
      </c>
      <c r="G306" s="244">
        <f>+IFERROR(VLOOKUP($C306,'PYV(Pre-Surcharge)'!$H$8:$M646,4,FALSE),0)</f>
        <v>0.71199999999999997</v>
      </c>
      <c r="H306" s="244">
        <f>+IFERROR(VLOOKUP($C306,'PYV(Pre-Surcharge)'!$H$8:$M646,5,FALSE),0)</f>
        <v>0.23899999999999999</v>
      </c>
      <c r="I306" s="244">
        <f>+IFERROR(VLOOKUP($C306,'PYV(Pre-Surcharge)'!$H$8:$M646,6,FALSE),0)</f>
        <v>4.9000000000000002E-2</v>
      </c>
      <c r="J306" s="245">
        <f t="shared" si="79"/>
        <v>1</v>
      </c>
      <c r="K306" s="244">
        <f t="shared" si="80"/>
        <v>0.90494060799999987</v>
      </c>
      <c r="L306" s="244">
        <f t="shared" si="81"/>
        <v>0.30376517599999997</v>
      </c>
      <c r="M306" s="244">
        <f t="shared" si="82"/>
        <v>6.2278215999999997E-2</v>
      </c>
      <c r="N306" s="295">
        <f t="shared" si="83"/>
        <v>1.2709839999999997</v>
      </c>
      <c r="O306" s="244">
        <f t="shared" si="89"/>
        <v>0.73028707065599996</v>
      </c>
      <c r="P306" s="244">
        <f t="shared" si="90"/>
        <v>0.245138497032</v>
      </c>
      <c r="Q306" s="244">
        <f t="shared" si="91"/>
        <v>5.0258520312000003E-2</v>
      </c>
      <c r="R306" s="245">
        <f t="shared" si="84"/>
        <v>1.025684088</v>
      </c>
      <c r="S306" s="246">
        <f>+IFERROR(IF(D306=1,O306*VLOOKUP($C306,'IBNR+Freq'!$B$11:$J$350,9,FALSE)*10,O306*VLOOKUP($C306,'IBNR+Freq'!$B$11:$J$350,9,FALSE)),0)</f>
        <v>27831.240262700157</v>
      </c>
      <c r="T306" s="247">
        <f>+IFERROR(IF(D306=1,P306*VLOOKUP($C306,'IBNR+Freq'!$B$11:$J$350,9,FALSE)*10,P306*VLOOKUP($C306,'IBNR+Freq'!$B$11:$J$350,9,FALSE)),0)</f>
        <v>9342.2281218895187</v>
      </c>
      <c r="U306" s="247">
        <f>+IFERROR(IF(D306=1,Q306*VLOOKUP($C306,'IBNR+Freq'!$B$11:$J$350,9,FALSE)*10,Q306*VLOOKUP($C306,'IBNR+Freq'!$B$11:$J$350,9,FALSE)),0)</f>
        <v>1915.35220909032</v>
      </c>
      <c r="V306" s="248">
        <f t="shared" si="85"/>
        <v>39088.82059368</v>
      </c>
      <c r="W306" s="357">
        <f>+IFERROR(IF(D306=1,VLOOKUP(C306,'IBNR+Freq'!B$11:J$350,9,FALSE)*10,VLOOKUP(C306,'IBNR+Freq'!B$11:J$350,9,FALSE)),0)</f>
        <v>38110</v>
      </c>
      <c r="X306" s="247">
        <f t="shared" si="86"/>
        <v>34487.286570879995</v>
      </c>
      <c r="Y306" s="247">
        <f t="shared" si="87"/>
        <v>11576.490857359999</v>
      </c>
      <c r="Z306" s="247">
        <f t="shared" si="88"/>
        <v>2373.4228117600001</v>
      </c>
      <c r="AA306" s="229">
        <f>+IF($D306=1, _xlfn.XLOOKUP($W306,Credibility!B$12:B$112,Credibility!$E$12:$E$112,,-1,-2),_xlfn.XLOOKUP(X306*AA$4,Credibility!B$12:B$112,Credibility!$E$12:$E$112,,-1,-2))</f>
        <v>0</v>
      </c>
      <c r="AB306" s="225">
        <f>+IF($D306=1, _xlfn.XLOOKUP($W306,Credibility!C$12:C$112,Credibility!$E$12:$E$112,,-1,-2),_xlfn.XLOOKUP(Y306*AB$4,Credibility!C$12:C$112,Credibility!$E$12:$E$112,,-1,-2))</f>
        <v>0.01</v>
      </c>
      <c r="AC306" s="230">
        <f>+IF($D306=1, _xlfn.XLOOKUP($W306,Credibility!D$12:D$112,Credibility!$E$12:$E$112,,-1,-2),_xlfn.XLOOKUP(Z306*AC$4,Credibility!D$12:D$112,Credibility!$E$12:$E$112,,-1,-2))</f>
        <v>0.01</v>
      </c>
    </row>
    <row r="307" spans="2:29" x14ac:dyDescent="0.2">
      <c r="B307" s="474">
        <v>2</v>
      </c>
      <c r="C307" s="250">
        <v>2609</v>
      </c>
      <c r="D307" s="250">
        <v>1</v>
      </c>
      <c r="E307" s="251">
        <f t="shared" si="78"/>
        <v>0.65400000000000003</v>
      </c>
      <c r="F307" s="245">
        <f>+IFERROR(VLOOKUP($C307,'PYV(Pre-Surcharge)'!$H$8:$M$350,2,FALSE),0)</f>
        <v>5.36</v>
      </c>
      <c r="G307" s="244">
        <f>+IFERROR(VLOOKUP($C307,'PYV(Pre-Surcharge)'!$H$8:$M647,4,FALSE),0)</f>
        <v>0.76800000000000002</v>
      </c>
      <c r="H307" s="244">
        <f>+IFERROR(VLOOKUP($C307,'PYV(Pre-Surcharge)'!$H$8:$M647,5,FALSE),0)</f>
        <v>0.21199999999999999</v>
      </c>
      <c r="I307" s="244">
        <f>+IFERROR(VLOOKUP($C307,'PYV(Pre-Surcharge)'!$H$8:$M647,6,FALSE),0)</f>
        <v>0.02</v>
      </c>
      <c r="J307" s="245">
        <f t="shared" si="79"/>
        <v>1</v>
      </c>
      <c r="K307" s="244">
        <f t="shared" si="80"/>
        <v>2.6921779200000007</v>
      </c>
      <c r="L307" s="244">
        <f t="shared" si="81"/>
        <v>0.74315328000000014</v>
      </c>
      <c r="M307" s="244">
        <f t="shared" si="82"/>
        <v>7.0108800000000013E-2</v>
      </c>
      <c r="N307" s="295">
        <f t="shared" si="83"/>
        <v>3.5054400000000006</v>
      </c>
      <c r="O307" s="244">
        <f t="shared" si="89"/>
        <v>2.1725875814400006</v>
      </c>
      <c r="P307" s="244">
        <f t="shared" si="90"/>
        <v>0.59972469696000019</v>
      </c>
      <c r="Q307" s="244">
        <f t="shared" si="91"/>
        <v>5.6577801600000012E-2</v>
      </c>
      <c r="R307" s="245">
        <f t="shared" si="84"/>
        <v>2.8288900800000008</v>
      </c>
      <c r="S307" s="246">
        <f>+IFERROR(IF(D307=1,O307*VLOOKUP($C307,'IBNR+Freq'!$B$11:$J$350,9,FALSE)*10,O307*VLOOKUP($C307,'IBNR+Freq'!$B$11:$J$350,9,FALSE)),0)</f>
        <v>26266.583859609607</v>
      </c>
      <c r="T307" s="247">
        <f>+IFERROR(IF(D307=1,P307*VLOOKUP($C307,'IBNR+Freq'!$B$11:$J$350,9,FALSE)*10,P307*VLOOKUP($C307,'IBNR+Freq'!$B$11:$J$350,9,FALSE)),0)</f>
        <v>7250.6715862464025</v>
      </c>
      <c r="U307" s="247">
        <f>+IFERROR(IF(D307=1,Q307*VLOOKUP($C307,'IBNR+Freq'!$B$11:$J$350,9,FALSE)*10,Q307*VLOOKUP($C307,'IBNR+Freq'!$B$11:$J$350,9,FALSE)),0)</f>
        <v>684.02562134400011</v>
      </c>
      <c r="V307" s="248">
        <f t="shared" si="85"/>
        <v>34201.281067200012</v>
      </c>
      <c r="W307" s="357">
        <f>+IFERROR(IF(D307=1,VLOOKUP(C307,'IBNR+Freq'!B$11:J$350,9,FALSE)*10,VLOOKUP(C307,'IBNR+Freq'!B$11:J$350,9,FALSE)),0)</f>
        <v>12090</v>
      </c>
      <c r="X307" s="247">
        <f t="shared" si="86"/>
        <v>32548.43105280001</v>
      </c>
      <c r="Y307" s="247">
        <f t="shared" si="87"/>
        <v>8984.7231552000012</v>
      </c>
      <c r="Z307" s="247">
        <f t="shared" si="88"/>
        <v>847.61539200000016</v>
      </c>
      <c r="AA307" s="229">
        <f>+IF($D307=1, _xlfn.XLOOKUP($W307,Credibility!B$12:B$112,Credibility!$E$12:$E$112,,-1,-2),_xlfn.XLOOKUP(X307*AA$4,Credibility!B$12:B$112,Credibility!$E$12:$E$112,,-1,-2))</f>
        <v>0</v>
      </c>
      <c r="AB307" s="225">
        <f>+IF($D307=1, _xlfn.XLOOKUP($W307,Credibility!C$12:C$112,Credibility!$E$12:$E$112,,-1,-2),_xlfn.XLOOKUP(Y307*AB$4,Credibility!C$12:C$112,Credibility!$E$12:$E$112,,-1,-2))</f>
        <v>0</v>
      </c>
      <c r="AC307" s="230">
        <f>+IF($D307=1, _xlfn.XLOOKUP($W307,Credibility!D$12:D$112,Credibility!$E$12:$E$112,,-1,-2),_xlfn.XLOOKUP(Z307*AC$4,Credibility!D$12:D$112,Credibility!$E$12:$E$112,,-1,-2))</f>
        <v>0</v>
      </c>
    </row>
    <row r="308" spans="2:29" x14ac:dyDescent="0.2">
      <c r="B308" s="474">
        <v>2</v>
      </c>
      <c r="C308" s="250">
        <v>2651</v>
      </c>
      <c r="D308" s="250">
        <v>1</v>
      </c>
      <c r="E308" s="251">
        <f t="shared" si="78"/>
        <v>0.65400000000000003</v>
      </c>
      <c r="F308" s="245">
        <f>+IFERROR(VLOOKUP($C308,'PYV(Pre-Surcharge)'!$H$8:$M$350,2,FALSE),0)</f>
        <v>6.34</v>
      </c>
      <c r="G308" s="244">
        <f>+IFERROR(VLOOKUP($C308,'PYV(Pre-Surcharge)'!$H$8:$M648,4,FALSE),0)</f>
        <v>0.58599999999999997</v>
      </c>
      <c r="H308" s="244">
        <f>+IFERROR(VLOOKUP($C308,'PYV(Pre-Surcharge)'!$H$8:$M648,5,FALSE),0)</f>
        <v>0.38700000000000001</v>
      </c>
      <c r="I308" s="244">
        <f>+IFERROR(VLOOKUP($C308,'PYV(Pre-Surcharge)'!$H$8:$M648,6,FALSE),0)</f>
        <v>2.7E-2</v>
      </c>
      <c r="J308" s="245">
        <f t="shared" si="79"/>
        <v>1</v>
      </c>
      <c r="K308" s="244">
        <f t="shared" si="80"/>
        <v>2.4297669600000003</v>
      </c>
      <c r="L308" s="244">
        <f t="shared" si="81"/>
        <v>1.6046413200000003</v>
      </c>
      <c r="M308" s="244">
        <f t="shared" si="82"/>
        <v>0.11195172000000002</v>
      </c>
      <c r="N308" s="295">
        <f t="shared" si="83"/>
        <v>4.1463600000000014</v>
      </c>
      <c r="O308" s="244">
        <f t="shared" si="89"/>
        <v>1.9608219367200004</v>
      </c>
      <c r="P308" s="244">
        <f t="shared" si="90"/>
        <v>1.2949455452400003</v>
      </c>
      <c r="Q308" s="244">
        <f t="shared" si="91"/>
        <v>9.034503804000002E-2</v>
      </c>
      <c r="R308" s="245">
        <f t="shared" si="84"/>
        <v>3.3461125200000006</v>
      </c>
      <c r="S308" s="246">
        <f>+IFERROR(IF(D308=1,O308*VLOOKUP($C308,'IBNR+Freq'!$B$11:$J$350,9,FALSE)*10,O308*VLOOKUP($C308,'IBNR+Freq'!$B$11:$J$350,9,FALSE)),0)</f>
        <v>117923.83127434083</v>
      </c>
      <c r="T308" s="247">
        <f>+IFERROR(IF(D308=1,P308*VLOOKUP($C308,'IBNR+Freq'!$B$11:$J$350,9,FALSE)*10,P308*VLOOKUP($C308,'IBNR+Freq'!$B$11:$J$350,9,FALSE)),0)</f>
        <v>77878.025090733616</v>
      </c>
      <c r="U308" s="247">
        <f>+IFERROR(IF(D308=1,Q308*VLOOKUP($C308,'IBNR+Freq'!$B$11:$J$350,9,FALSE)*10,Q308*VLOOKUP($C308,'IBNR+Freq'!$B$11:$J$350,9,FALSE)),0)</f>
        <v>5433.3505877256011</v>
      </c>
      <c r="V308" s="248">
        <f t="shared" si="85"/>
        <v>201235.20695280007</v>
      </c>
      <c r="W308" s="357">
        <f>+IFERROR(IF(D308=1,VLOOKUP(C308,'IBNR+Freq'!B$11:J$350,9,FALSE)*10,VLOOKUP(C308,'IBNR+Freq'!B$11:J$350,9,FALSE)),0)</f>
        <v>60140</v>
      </c>
      <c r="X308" s="247">
        <f t="shared" si="86"/>
        <v>146126.18497440001</v>
      </c>
      <c r="Y308" s="247">
        <f t="shared" si="87"/>
        <v>96503.128984800016</v>
      </c>
      <c r="Z308" s="247">
        <f t="shared" si="88"/>
        <v>6732.7764408000012</v>
      </c>
      <c r="AA308" s="229">
        <f>+IF($D308=1, _xlfn.XLOOKUP($W308,Credibility!B$12:B$112,Credibility!$E$12:$E$112,,-1,-2),_xlfn.XLOOKUP(X308*AA$4,Credibility!B$12:B$112,Credibility!$E$12:$E$112,,-1,-2))</f>
        <v>0</v>
      </c>
      <c r="AB308" s="225">
        <f>+IF($D308=1, _xlfn.XLOOKUP($W308,Credibility!C$12:C$112,Credibility!$E$12:$E$112,,-1,-2),_xlfn.XLOOKUP(Y308*AB$4,Credibility!C$12:C$112,Credibility!$E$12:$E$112,,-1,-2))</f>
        <v>0.01</v>
      </c>
      <c r="AC308" s="230">
        <f>+IF($D308=1, _xlfn.XLOOKUP($W308,Credibility!D$12:D$112,Credibility!$E$12:$E$112,,-1,-2),_xlfn.XLOOKUP(Z308*AC$4,Credibility!D$12:D$112,Credibility!$E$12:$E$112,,-1,-2))</f>
        <v>0.01</v>
      </c>
    </row>
    <row r="309" spans="2:29" x14ac:dyDescent="0.2">
      <c r="B309" s="474">
        <v>2</v>
      </c>
      <c r="C309" s="250">
        <v>2661</v>
      </c>
      <c r="D309" s="250">
        <v>1</v>
      </c>
      <c r="E309" s="251">
        <f t="shared" si="78"/>
        <v>0.65400000000000003</v>
      </c>
      <c r="F309" s="245">
        <f>+IFERROR(VLOOKUP($C309,'PYV(Pre-Surcharge)'!$H$8:$M$350,2,FALSE),0)</f>
        <v>3.42</v>
      </c>
      <c r="G309" s="244">
        <f>+IFERROR(VLOOKUP($C309,'PYV(Pre-Surcharge)'!$H$8:$M649,4,FALSE),0)</f>
        <v>0.39800000000000002</v>
      </c>
      <c r="H309" s="244">
        <f>+IFERROR(VLOOKUP($C309,'PYV(Pre-Surcharge)'!$H$8:$M649,5,FALSE),0)</f>
        <v>0.56799999999999995</v>
      </c>
      <c r="I309" s="244">
        <f>+IFERROR(VLOOKUP($C309,'PYV(Pre-Surcharge)'!$H$8:$M649,6,FALSE),0)</f>
        <v>3.4000000000000002E-2</v>
      </c>
      <c r="J309" s="245">
        <f t="shared" si="79"/>
        <v>1</v>
      </c>
      <c r="K309" s="244">
        <f t="shared" si="80"/>
        <v>0.89019864000000015</v>
      </c>
      <c r="L309" s="244">
        <f t="shared" si="81"/>
        <v>1.2704342399999999</v>
      </c>
      <c r="M309" s="244">
        <f t="shared" si="82"/>
        <v>7.604712000000001E-2</v>
      </c>
      <c r="N309" s="295">
        <f t="shared" si="83"/>
        <v>2.2366800000000002</v>
      </c>
      <c r="O309" s="244">
        <f t="shared" si="89"/>
        <v>0.71839030248000013</v>
      </c>
      <c r="P309" s="244">
        <f t="shared" si="90"/>
        <v>1.0252404316800001</v>
      </c>
      <c r="Q309" s="244">
        <f t="shared" si="91"/>
        <v>6.1370025840000009E-2</v>
      </c>
      <c r="R309" s="245">
        <f t="shared" si="84"/>
        <v>1.8050007600000004</v>
      </c>
      <c r="S309" s="246">
        <f>+IFERROR(IF(D309=1,O309*VLOOKUP($C309,'IBNR+Freq'!$B$11:$J$350,9,FALSE)*10,O309*VLOOKUP($C309,'IBNR+Freq'!$B$11:$J$350,9,FALSE)),0)</f>
        <v>49964.045537484009</v>
      </c>
      <c r="T309" s="247">
        <f>+IFERROR(IF(D309=1,P309*VLOOKUP($C309,'IBNR+Freq'!$B$11:$J$350,9,FALSE)*10,P309*VLOOKUP($C309,'IBNR+Freq'!$B$11:$J$350,9,FALSE)),0)</f>
        <v>71305.472023344017</v>
      </c>
      <c r="U309" s="247">
        <f>+IFERROR(IF(D309=1,Q309*VLOOKUP($C309,'IBNR+Freq'!$B$11:$J$350,9,FALSE)*10,Q309*VLOOKUP($C309,'IBNR+Freq'!$B$11:$J$350,9,FALSE)),0)</f>
        <v>4268.2852971720004</v>
      </c>
      <c r="V309" s="248">
        <f t="shared" si="85"/>
        <v>125537.80285800002</v>
      </c>
      <c r="W309" s="357">
        <f>+IFERROR(IF(D309=1,VLOOKUP(C309,'IBNR+Freq'!B$11:J$350,9,FALSE)*10,VLOOKUP(C309,'IBNR+Freq'!B$11:J$350,9,FALSE)),0)</f>
        <v>69550</v>
      </c>
      <c r="X309" s="247">
        <f t="shared" si="86"/>
        <v>61913.315412000011</v>
      </c>
      <c r="Y309" s="247">
        <f t="shared" si="87"/>
        <v>88358.701392000003</v>
      </c>
      <c r="Z309" s="247">
        <f t="shared" si="88"/>
        <v>5289.0771960000011</v>
      </c>
      <c r="AA309" s="229">
        <f>+IF($D309=1, _xlfn.XLOOKUP($W309,Credibility!B$12:B$112,Credibility!$E$12:$E$112,,-1,-2),_xlfn.XLOOKUP(X309*AA$4,Credibility!B$12:B$112,Credibility!$E$12:$E$112,,-1,-2))</f>
        <v>0</v>
      </c>
      <c r="AB309" s="225">
        <f>+IF($D309=1, _xlfn.XLOOKUP($W309,Credibility!C$12:C$112,Credibility!$E$12:$E$112,,-1,-2),_xlfn.XLOOKUP(Y309*AB$4,Credibility!C$12:C$112,Credibility!$E$12:$E$112,,-1,-2))</f>
        <v>0.01</v>
      </c>
      <c r="AC309" s="230">
        <f>+IF($D309=1, _xlfn.XLOOKUP($W309,Credibility!D$12:D$112,Credibility!$E$12:$E$112,,-1,-2),_xlfn.XLOOKUP(Z309*AC$4,Credibility!D$12:D$112,Credibility!$E$12:$E$112,,-1,-2))</f>
        <v>0.01</v>
      </c>
    </row>
    <row r="310" spans="2:29" x14ac:dyDescent="0.2">
      <c r="B310" s="474">
        <v>3</v>
      </c>
      <c r="C310" s="250">
        <v>2813</v>
      </c>
      <c r="D310" s="250">
        <v>1</v>
      </c>
      <c r="E310" s="251">
        <f t="shared" si="78"/>
        <v>0.74150000000000005</v>
      </c>
      <c r="F310" s="245">
        <f>+IFERROR(VLOOKUP($C310,'PYV(Pre-Surcharge)'!$H$8:$M$350,2,FALSE),0)</f>
        <v>5.51</v>
      </c>
      <c r="G310" s="244">
        <f>+IFERROR(VLOOKUP($C310,'PYV(Pre-Surcharge)'!$H$8:$M650,4,FALSE),0)</f>
        <v>0.53400000000000003</v>
      </c>
      <c r="H310" s="244">
        <f>+IFERROR(VLOOKUP($C310,'PYV(Pre-Surcharge)'!$H$8:$M650,5,FALSE),0)</f>
        <v>0.42499999999999999</v>
      </c>
      <c r="I310" s="244">
        <f>+IFERROR(VLOOKUP($C310,'PYV(Pre-Surcharge)'!$H$8:$M650,6,FALSE),0)</f>
        <v>4.1000000000000002E-2</v>
      </c>
      <c r="J310" s="245">
        <f t="shared" si="79"/>
        <v>1</v>
      </c>
      <c r="K310" s="244">
        <f t="shared" si="80"/>
        <v>2.1817451100000005</v>
      </c>
      <c r="L310" s="244">
        <f t="shared" si="81"/>
        <v>1.7364076250000002</v>
      </c>
      <c r="M310" s="244">
        <f t="shared" si="82"/>
        <v>0.16751226500000002</v>
      </c>
      <c r="N310" s="295">
        <f t="shared" si="83"/>
        <v>4.0856650000000005</v>
      </c>
      <c r="O310" s="244">
        <f t="shared" si="89"/>
        <v>1.7606683037700006</v>
      </c>
      <c r="P310" s="244">
        <f t="shared" si="90"/>
        <v>1.4012809533750004</v>
      </c>
      <c r="Q310" s="244">
        <f t="shared" si="91"/>
        <v>0.13518239785500002</v>
      </c>
      <c r="R310" s="245">
        <f t="shared" si="84"/>
        <v>3.2971316550000012</v>
      </c>
      <c r="S310" s="246">
        <f>+IFERROR(IF(D310=1,O310*VLOOKUP($C310,'IBNR+Freq'!$B$11:$J$350,9,FALSE)*10,O310*VLOOKUP($C310,'IBNR+Freq'!$B$11:$J$350,9,FALSE)),0)</f>
        <v>226562.79732912368</v>
      </c>
      <c r="T310" s="247">
        <f>+IFERROR(IF(D310=1,P310*VLOOKUP($C310,'IBNR+Freq'!$B$11:$J$350,9,FALSE)*10,P310*VLOOKUP($C310,'IBNR+Freq'!$B$11:$J$350,9,FALSE)),0)</f>
        <v>180316.83308029504</v>
      </c>
      <c r="U310" s="247">
        <f>+IFERROR(IF(D310=1,Q310*VLOOKUP($C310,'IBNR+Freq'!$B$11:$J$350,9,FALSE)*10,Q310*VLOOKUP($C310,'IBNR+Freq'!$B$11:$J$350,9,FALSE)),0)</f>
        <v>17395.270955981403</v>
      </c>
      <c r="V310" s="248">
        <f t="shared" si="85"/>
        <v>424274.90136540012</v>
      </c>
      <c r="W310" s="357">
        <f>+IFERROR(IF(D310=1,VLOOKUP(C310,'IBNR+Freq'!B$11:J$350,9,FALSE)*10,VLOOKUP(C310,'IBNR+Freq'!B$11:J$350,9,FALSE)),0)</f>
        <v>128680</v>
      </c>
      <c r="X310" s="247">
        <f t="shared" si="86"/>
        <v>280746.96075480006</v>
      </c>
      <c r="Y310" s="247">
        <f t="shared" si="87"/>
        <v>223440.93318500003</v>
      </c>
      <c r="Z310" s="247">
        <f t="shared" si="88"/>
        <v>21555.478260200001</v>
      </c>
      <c r="AA310" s="229">
        <f>+IF($D310=1, _xlfn.XLOOKUP($W310,Credibility!B$12:B$112,Credibility!$E$12:$E$112,,-1,-2),_xlfn.XLOOKUP(X310*AA$4,Credibility!B$12:B$112,Credibility!$E$12:$E$112,,-1,-2))</f>
        <v>0</v>
      </c>
      <c r="AB310" s="225">
        <f>+IF($D310=1, _xlfn.XLOOKUP($W310,Credibility!C$12:C$112,Credibility!$E$12:$E$112,,-1,-2),_xlfn.XLOOKUP(Y310*AB$4,Credibility!C$12:C$112,Credibility!$E$12:$E$112,,-1,-2))</f>
        <v>0.02</v>
      </c>
      <c r="AC310" s="230">
        <f>+IF($D310=1, _xlfn.XLOOKUP($W310,Credibility!D$12:D$112,Credibility!$E$12:$E$112,,-1,-2),_xlfn.XLOOKUP(Z310*AC$4,Credibility!D$12:D$112,Credibility!$E$12:$E$112,,-1,-2))</f>
        <v>0.02</v>
      </c>
    </row>
    <row r="311" spans="2:29" x14ac:dyDescent="0.2">
      <c r="B311" s="474">
        <v>3</v>
      </c>
      <c r="C311" s="250">
        <v>2914</v>
      </c>
      <c r="D311" s="250">
        <v>1</v>
      </c>
      <c r="E311" s="251">
        <f t="shared" si="78"/>
        <v>0.74150000000000005</v>
      </c>
      <c r="F311" s="245">
        <f>+IFERROR(VLOOKUP($C311,'PYV(Pre-Surcharge)'!$H$8:$M$350,2,FALSE),0)</f>
        <v>3.09</v>
      </c>
      <c r="G311" s="244">
        <f>+IFERROR(VLOOKUP($C311,'PYV(Pre-Surcharge)'!$H$8:$M651,4,FALSE),0)</f>
        <v>0.52100000000000002</v>
      </c>
      <c r="H311" s="244">
        <f>+IFERROR(VLOOKUP($C311,'PYV(Pre-Surcharge)'!$H$8:$M651,5,FALSE),0)</f>
        <v>0.42399999999999999</v>
      </c>
      <c r="I311" s="244">
        <f>+IFERROR(VLOOKUP($C311,'PYV(Pre-Surcharge)'!$H$8:$M651,6,FALSE),0)</f>
        <v>5.5E-2</v>
      </c>
      <c r="J311" s="245">
        <f t="shared" si="79"/>
        <v>1</v>
      </c>
      <c r="K311" s="244">
        <f t="shared" si="80"/>
        <v>1.193733435</v>
      </c>
      <c r="L311" s="244">
        <f t="shared" si="81"/>
        <v>0.97148363999999998</v>
      </c>
      <c r="M311" s="244">
        <f t="shared" si="82"/>
        <v>0.126017925</v>
      </c>
      <c r="N311" s="295">
        <f t="shared" si="83"/>
        <v>2.2912350000000004</v>
      </c>
      <c r="O311" s="244">
        <f t="shared" si="89"/>
        <v>0.96334288204500007</v>
      </c>
      <c r="P311" s="244">
        <f t="shared" si="90"/>
        <v>0.78398729748000007</v>
      </c>
      <c r="Q311" s="244">
        <f t="shared" si="91"/>
        <v>0.10169646547500001</v>
      </c>
      <c r="R311" s="245">
        <f t="shared" si="84"/>
        <v>1.8490266450000001</v>
      </c>
      <c r="S311" s="246">
        <f>+IFERROR(IF(D311=1,O311*VLOOKUP($C311,'IBNR+Freq'!$B$11:$J$350,9,FALSE)*10,O311*VLOOKUP($C311,'IBNR+Freq'!$B$11:$J$350,9,FALSE)),0)</f>
        <v>2196.4217710626003</v>
      </c>
      <c r="T311" s="247">
        <f>+IFERROR(IF(D311=1,P311*VLOOKUP($C311,'IBNR+Freq'!$B$11:$J$350,9,FALSE)*10,P311*VLOOKUP($C311,'IBNR+Freq'!$B$11:$J$350,9,FALSE)),0)</f>
        <v>1787.4910382544001</v>
      </c>
      <c r="U311" s="247">
        <f>+IFERROR(IF(D311=1,Q311*VLOOKUP($C311,'IBNR+Freq'!$B$11:$J$350,9,FALSE)*10,Q311*VLOOKUP($C311,'IBNR+Freq'!$B$11:$J$350,9,FALSE)),0)</f>
        <v>231.86794128300005</v>
      </c>
      <c r="V311" s="248">
        <f t="shared" si="85"/>
        <v>4215.7807505999999</v>
      </c>
      <c r="W311" s="357">
        <f>+IFERROR(IF(D311=1,VLOOKUP(C311,'IBNR+Freq'!B$11:J$350,9,FALSE)*10,VLOOKUP(C311,'IBNR+Freq'!B$11:J$350,9,FALSE)),0)</f>
        <v>2280</v>
      </c>
      <c r="X311" s="247">
        <f t="shared" si="86"/>
        <v>2721.7122317999997</v>
      </c>
      <c r="Y311" s="247">
        <f t="shared" si="87"/>
        <v>2214.9826991999998</v>
      </c>
      <c r="Z311" s="247">
        <f t="shared" si="88"/>
        <v>287.32086900000002</v>
      </c>
      <c r="AA311" s="229">
        <f>+IF($D311=1, _xlfn.XLOOKUP($W311,Credibility!B$12:B$112,Credibility!$E$12:$E$112,,-1,-2),_xlfn.XLOOKUP(X311*AA$4,Credibility!B$12:B$112,Credibility!$E$12:$E$112,,-1,-2))</f>
        <v>0</v>
      </c>
      <c r="AB311" s="225">
        <f>+IF($D311=1, _xlfn.XLOOKUP($W311,Credibility!C$12:C$112,Credibility!$E$12:$E$112,,-1,-2),_xlfn.XLOOKUP(Y311*AB$4,Credibility!C$12:C$112,Credibility!$E$12:$E$112,,-1,-2))</f>
        <v>0</v>
      </c>
      <c r="AC311" s="230">
        <f>+IF($D311=1, _xlfn.XLOOKUP($W311,Credibility!D$12:D$112,Credibility!$E$12:$E$112,,-1,-2),_xlfn.XLOOKUP(Z311*AC$4,Credibility!D$12:D$112,Credibility!$E$12:$E$112,,-1,-2))</f>
        <v>0</v>
      </c>
    </row>
    <row r="312" spans="2:29" x14ac:dyDescent="0.2">
      <c r="B312" s="474">
        <v>3</v>
      </c>
      <c r="C312" s="250">
        <v>2921</v>
      </c>
      <c r="D312" s="250">
        <v>1</v>
      </c>
      <c r="E312" s="251">
        <f t="shared" si="78"/>
        <v>0.74150000000000005</v>
      </c>
      <c r="F312" s="245">
        <f>+IFERROR(VLOOKUP($C312,'PYV(Pre-Surcharge)'!$H$8:$M$350,2,FALSE),0)</f>
        <v>6.52</v>
      </c>
      <c r="G312" s="244">
        <f>+IFERROR(VLOOKUP($C312,'PYV(Pre-Surcharge)'!$H$8:$M652,4,FALSE),0)</f>
        <v>0.498</v>
      </c>
      <c r="H312" s="244">
        <f>+IFERROR(VLOOKUP($C312,'PYV(Pre-Surcharge)'!$H$8:$M652,5,FALSE),0)</f>
        <v>0.45900000000000002</v>
      </c>
      <c r="I312" s="244">
        <f>+IFERROR(VLOOKUP($C312,'PYV(Pre-Surcharge)'!$H$8:$M652,6,FALSE),0)</f>
        <v>4.2999999999999997E-2</v>
      </c>
      <c r="J312" s="245">
        <f t="shared" si="79"/>
        <v>1</v>
      </c>
      <c r="K312" s="244">
        <f t="shared" si="80"/>
        <v>2.4076208399999999</v>
      </c>
      <c r="L312" s="244">
        <f t="shared" si="81"/>
        <v>2.2190722200000002</v>
      </c>
      <c r="M312" s="244">
        <f t="shared" si="82"/>
        <v>0.20788693999999996</v>
      </c>
      <c r="N312" s="295">
        <f t="shared" si="83"/>
        <v>4.8345799999999999</v>
      </c>
      <c r="O312" s="244">
        <f t="shared" si="89"/>
        <v>1.9429500178800001</v>
      </c>
      <c r="P312" s="244">
        <f t="shared" si="90"/>
        <v>1.7907912815400002</v>
      </c>
      <c r="Q312" s="244">
        <f t="shared" si="91"/>
        <v>0.16776476057999998</v>
      </c>
      <c r="R312" s="245">
        <f t="shared" si="84"/>
        <v>3.90150606</v>
      </c>
      <c r="S312" s="246">
        <f>+IFERROR(IF(D312=1,O312*VLOOKUP($C312,'IBNR+Freq'!$B$11:$J$350,9,FALSE)*10,O312*VLOOKUP($C312,'IBNR+Freq'!$B$11:$J$350,9,FALSE)),0)</f>
        <v>2875.5660264624003</v>
      </c>
      <c r="T312" s="247">
        <f>+IFERROR(IF(D312=1,P312*VLOOKUP($C312,'IBNR+Freq'!$B$11:$J$350,9,FALSE)*10,P312*VLOOKUP($C312,'IBNR+Freq'!$B$11:$J$350,9,FALSE)),0)</f>
        <v>2650.3710966792005</v>
      </c>
      <c r="U312" s="247">
        <f>+IFERROR(IF(D312=1,Q312*VLOOKUP($C312,'IBNR+Freq'!$B$11:$J$350,9,FALSE)*10,Q312*VLOOKUP($C312,'IBNR+Freq'!$B$11:$J$350,9,FALSE)),0)</f>
        <v>248.29184565839995</v>
      </c>
      <c r="V312" s="248">
        <f t="shared" si="85"/>
        <v>5774.228968800001</v>
      </c>
      <c r="W312" s="357">
        <f>+IFERROR(IF(D312=1,VLOOKUP(C312,'IBNR+Freq'!B$11:J$350,9,FALSE)*10,VLOOKUP(C312,'IBNR+Freq'!B$11:J$350,9,FALSE)),0)</f>
        <v>1480</v>
      </c>
      <c r="X312" s="247">
        <f t="shared" si="86"/>
        <v>3563.2788431999998</v>
      </c>
      <c r="Y312" s="247">
        <f t="shared" si="87"/>
        <v>3284.2268856000001</v>
      </c>
      <c r="Z312" s="247">
        <f t="shared" si="88"/>
        <v>307.67267119999997</v>
      </c>
      <c r="AA312" s="229">
        <f>+IF($D312=1, _xlfn.XLOOKUP($W312,Credibility!B$12:B$112,Credibility!$E$12:$E$112,,-1,-2),_xlfn.XLOOKUP(X312*AA$4,Credibility!B$12:B$112,Credibility!$E$12:$E$112,,-1,-2))</f>
        <v>0</v>
      </c>
      <c r="AB312" s="225">
        <f>+IF($D312=1, _xlfn.XLOOKUP($W312,Credibility!C$12:C$112,Credibility!$E$12:$E$112,,-1,-2),_xlfn.XLOOKUP(Y312*AB$4,Credibility!C$12:C$112,Credibility!$E$12:$E$112,,-1,-2))</f>
        <v>0</v>
      </c>
      <c r="AC312" s="230">
        <f>+IF($D312=1, _xlfn.XLOOKUP($W312,Credibility!D$12:D$112,Credibility!$E$12:$E$112,,-1,-2),_xlfn.XLOOKUP(Z312*AC$4,Credibility!D$12:D$112,Credibility!$E$12:$E$112,,-1,-2))</f>
        <v>0</v>
      </c>
    </row>
    <row r="313" spans="2:29" x14ac:dyDescent="0.2">
      <c r="B313" s="474">
        <v>3</v>
      </c>
      <c r="C313" s="250">
        <v>2923</v>
      </c>
      <c r="D313" s="250">
        <v>1</v>
      </c>
      <c r="E313" s="251">
        <f t="shared" si="78"/>
        <v>0.74150000000000005</v>
      </c>
      <c r="F313" s="245">
        <f>+IFERROR(VLOOKUP($C313,'PYV(Pre-Surcharge)'!$H$8:$M$350,2,FALSE),0)</f>
        <v>3.14</v>
      </c>
      <c r="G313" s="244">
        <f>+IFERROR(VLOOKUP($C313,'PYV(Pre-Surcharge)'!$H$8:$M653,4,FALSE),0)</f>
        <v>0.51600000000000001</v>
      </c>
      <c r="H313" s="244">
        <f>+IFERROR(VLOOKUP($C313,'PYV(Pre-Surcharge)'!$H$8:$M653,5,FALSE),0)</f>
        <v>0.44500000000000001</v>
      </c>
      <c r="I313" s="244">
        <f>+IFERROR(VLOOKUP($C313,'PYV(Pre-Surcharge)'!$H$8:$M653,6,FALSE),0)</f>
        <v>3.9E-2</v>
      </c>
      <c r="J313" s="245">
        <f t="shared" si="79"/>
        <v>1</v>
      </c>
      <c r="K313" s="244">
        <f t="shared" si="80"/>
        <v>1.2014079600000001</v>
      </c>
      <c r="L313" s="244">
        <f t="shared" si="81"/>
        <v>1.03609795</v>
      </c>
      <c r="M313" s="244">
        <f t="shared" si="82"/>
        <v>9.0804090000000004E-2</v>
      </c>
      <c r="N313" s="295">
        <f t="shared" si="83"/>
        <v>2.3283100000000001</v>
      </c>
      <c r="O313" s="244">
        <f t="shared" si="89"/>
        <v>0.96953622372000015</v>
      </c>
      <c r="P313" s="244">
        <f t="shared" si="90"/>
        <v>0.83613104565000007</v>
      </c>
      <c r="Q313" s="244">
        <f t="shared" si="91"/>
        <v>7.3278900630000005E-2</v>
      </c>
      <c r="R313" s="245">
        <f t="shared" si="84"/>
        <v>1.8789461700000003</v>
      </c>
      <c r="S313" s="246">
        <f>+IFERROR(IF(D313=1,O313*VLOOKUP($C313,'IBNR+Freq'!$B$11:$J$350,9,FALSE)*10,O313*VLOOKUP($C313,'IBNR+Freq'!$B$11:$J$350,9,FALSE)),0)</f>
        <v>66025.416835332013</v>
      </c>
      <c r="T313" s="247">
        <f>+IFERROR(IF(D313=1,P313*VLOOKUP($C313,'IBNR+Freq'!$B$11:$J$350,9,FALSE)*10,P313*VLOOKUP($C313,'IBNR+Freq'!$B$11:$J$350,9,FALSE)),0)</f>
        <v>56940.524208764997</v>
      </c>
      <c r="U313" s="247">
        <f>+IFERROR(IF(D313=1,Q313*VLOOKUP($C313,'IBNR+Freq'!$B$11:$J$350,9,FALSE)*10,Q313*VLOOKUP($C313,'IBNR+Freq'!$B$11:$J$350,9,FALSE)),0)</f>
        <v>4990.2931329029998</v>
      </c>
      <c r="V313" s="248">
        <f t="shared" si="85"/>
        <v>127956.23417700001</v>
      </c>
      <c r="W313" s="357">
        <f>+IFERROR(IF(D313=1,VLOOKUP(C313,'IBNR+Freq'!B$11:J$350,9,FALSE)*10,VLOOKUP(C313,'IBNR+Freq'!B$11:J$350,9,FALSE)),0)</f>
        <v>68100</v>
      </c>
      <c r="X313" s="247">
        <f t="shared" si="86"/>
        <v>81815.882076000009</v>
      </c>
      <c r="Y313" s="247">
        <f t="shared" si="87"/>
        <v>70558.270395</v>
      </c>
      <c r="Z313" s="247">
        <f t="shared" si="88"/>
        <v>6183.7585290000006</v>
      </c>
      <c r="AA313" s="229">
        <f>+IF($D313=1, _xlfn.XLOOKUP($W313,Credibility!B$12:B$112,Credibility!$E$12:$E$112,,-1,-2),_xlfn.XLOOKUP(X313*AA$4,Credibility!B$12:B$112,Credibility!$E$12:$E$112,,-1,-2))</f>
        <v>0</v>
      </c>
      <c r="AB313" s="225">
        <f>+IF($D313=1, _xlfn.XLOOKUP($W313,Credibility!C$12:C$112,Credibility!$E$12:$E$112,,-1,-2),_xlfn.XLOOKUP(Y313*AB$4,Credibility!C$12:C$112,Credibility!$E$12:$E$112,,-1,-2))</f>
        <v>0.01</v>
      </c>
      <c r="AC313" s="230">
        <f>+IF($D313=1, _xlfn.XLOOKUP($W313,Credibility!D$12:D$112,Credibility!$E$12:$E$112,,-1,-2),_xlfn.XLOOKUP(Z313*AC$4,Credibility!D$12:D$112,Credibility!$E$12:$E$112,,-1,-2))</f>
        <v>0.01</v>
      </c>
    </row>
    <row r="314" spans="2:29" x14ac:dyDescent="0.2">
      <c r="B314" s="474">
        <v>3</v>
      </c>
      <c r="C314" s="250">
        <v>2926</v>
      </c>
      <c r="D314" s="250">
        <v>1</v>
      </c>
      <c r="E314" s="251">
        <f t="shared" si="78"/>
        <v>0.74150000000000005</v>
      </c>
      <c r="F314" s="245">
        <f>+IFERROR(VLOOKUP($C314,'PYV(Pre-Surcharge)'!$H$8:$M$350,2,FALSE),0)</f>
        <v>3.42</v>
      </c>
      <c r="G314" s="244">
        <f>+IFERROR(VLOOKUP($C314,'PYV(Pre-Surcharge)'!$H$8:$M654,4,FALSE),0)</f>
        <v>0.57399999999999995</v>
      </c>
      <c r="H314" s="244">
        <f>+IFERROR(VLOOKUP($C314,'PYV(Pre-Surcharge)'!$H$8:$M654,5,FALSE),0)</f>
        <v>0.372</v>
      </c>
      <c r="I314" s="244">
        <f>+IFERROR(VLOOKUP($C314,'PYV(Pre-Surcharge)'!$H$8:$M654,6,FALSE),0)</f>
        <v>5.3999999999999999E-2</v>
      </c>
      <c r="J314" s="245">
        <f t="shared" si="79"/>
        <v>1</v>
      </c>
      <c r="K314" s="244">
        <f t="shared" si="80"/>
        <v>1.4556238199999998</v>
      </c>
      <c r="L314" s="244">
        <f t="shared" si="81"/>
        <v>0.94336595999999995</v>
      </c>
      <c r="M314" s="244">
        <f t="shared" si="82"/>
        <v>0.13694022</v>
      </c>
      <c r="N314" s="295">
        <f t="shared" si="83"/>
        <v>2.53593</v>
      </c>
      <c r="O314" s="244">
        <f t="shared" si="89"/>
        <v>1.1746884227399998</v>
      </c>
      <c r="P314" s="244">
        <f t="shared" si="90"/>
        <v>0.76129632972000005</v>
      </c>
      <c r="Q314" s="244">
        <f t="shared" si="91"/>
        <v>0.11051075754</v>
      </c>
      <c r="R314" s="245">
        <f t="shared" si="84"/>
        <v>2.0464955100000002</v>
      </c>
      <c r="S314" s="246">
        <f>+IFERROR(IF(D314=1,O314*VLOOKUP($C314,'IBNR+Freq'!$B$11:$J$350,9,FALSE)*10,O314*VLOOKUP($C314,'IBNR+Freq'!$B$11:$J$350,9,FALSE)),0)</f>
        <v>11476.705890169798</v>
      </c>
      <c r="T314" s="247">
        <f>+IFERROR(IF(D314=1,P314*VLOOKUP($C314,'IBNR+Freq'!$B$11:$J$350,9,FALSE)*10,P314*VLOOKUP($C314,'IBNR+Freq'!$B$11:$J$350,9,FALSE)),0)</f>
        <v>7437.8651413644002</v>
      </c>
      <c r="U314" s="247">
        <f>+IFERROR(IF(D314=1,Q314*VLOOKUP($C314,'IBNR+Freq'!$B$11:$J$350,9,FALSE)*10,Q314*VLOOKUP($C314,'IBNR+Freq'!$B$11:$J$350,9,FALSE)),0)</f>
        <v>1079.6901011658001</v>
      </c>
      <c r="V314" s="248">
        <f t="shared" si="85"/>
        <v>19994.261132700001</v>
      </c>
      <c r="W314" s="357">
        <f>+IFERROR(IF(D314=1,VLOOKUP(C314,'IBNR+Freq'!B$11:J$350,9,FALSE)*10,VLOOKUP(C314,'IBNR+Freq'!B$11:J$350,9,FALSE)),0)</f>
        <v>9770</v>
      </c>
      <c r="X314" s="247">
        <f t="shared" si="86"/>
        <v>14221.444721399997</v>
      </c>
      <c r="Y314" s="247">
        <f t="shared" si="87"/>
        <v>9216.6854291999989</v>
      </c>
      <c r="Z314" s="247">
        <f t="shared" si="88"/>
        <v>1337.9059494000001</v>
      </c>
      <c r="AA314" s="229">
        <f>+IF($D314=1, _xlfn.XLOOKUP($W314,Credibility!B$12:B$112,Credibility!$E$12:$E$112,,-1,-2),_xlfn.XLOOKUP(X314*AA$4,Credibility!B$12:B$112,Credibility!$E$12:$E$112,,-1,-2))</f>
        <v>0</v>
      </c>
      <c r="AB314" s="225">
        <f>+IF($D314=1, _xlfn.XLOOKUP($W314,Credibility!C$12:C$112,Credibility!$E$12:$E$112,,-1,-2),_xlfn.XLOOKUP(Y314*AB$4,Credibility!C$12:C$112,Credibility!$E$12:$E$112,,-1,-2))</f>
        <v>0</v>
      </c>
      <c r="AC314" s="230">
        <f>+IF($D314=1, _xlfn.XLOOKUP($W314,Credibility!D$12:D$112,Credibility!$E$12:$E$112,,-1,-2),_xlfn.XLOOKUP(Z314*AC$4,Credibility!D$12:D$112,Credibility!$E$12:$E$112,,-1,-2))</f>
        <v>0</v>
      </c>
    </row>
    <row r="315" spans="2:29" x14ac:dyDescent="0.2">
      <c r="B315" s="474">
        <v>3</v>
      </c>
      <c r="C315" s="250">
        <v>2928</v>
      </c>
      <c r="D315" s="250">
        <v>1</v>
      </c>
      <c r="E315" s="251">
        <f t="shared" si="78"/>
        <v>0.74150000000000005</v>
      </c>
      <c r="F315" s="245">
        <f>+IFERROR(VLOOKUP($C315,'PYV(Pre-Surcharge)'!$H$8:$M$350,2,FALSE),0)</f>
        <v>3.26</v>
      </c>
      <c r="G315" s="244">
        <f>+IFERROR(VLOOKUP($C315,'PYV(Pre-Surcharge)'!$H$8:$M655,4,FALSE),0)</f>
        <v>0.61199999999999999</v>
      </c>
      <c r="H315" s="244">
        <f>+IFERROR(VLOOKUP($C315,'PYV(Pre-Surcharge)'!$H$8:$M655,5,FALSE),0)</f>
        <v>0.33500000000000002</v>
      </c>
      <c r="I315" s="244">
        <f>+IFERROR(VLOOKUP($C315,'PYV(Pre-Surcharge)'!$H$8:$M655,6,FALSE),0)</f>
        <v>5.2999999999999999E-2</v>
      </c>
      <c r="J315" s="245">
        <f t="shared" si="79"/>
        <v>1</v>
      </c>
      <c r="K315" s="244">
        <f t="shared" si="80"/>
        <v>1.47938148</v>
      </c>
      <c r="L315" s="244">
        <f t="shared" si="81"/>
        <v>0.80979215000000004</v>
      </c>
      <c r="M315" s="244">
        <f t="shared" si="82"/>
        <v>0.12811636999999998</v>
      </c>
      <c r="N315" s="295">
        <f t="shared" si="83"/>
        <v>2.4172899999999999</v>
      </c>
      <c r="O315" s="244">
        <f t="shared" si="89"/>
        <v>1.19386085436</v>
      </c>
      <c r="P315" s="244">
        <f t="shared" si="90"/>
        <v>0.65350226505000009</v>
      </c>
      <c r="Q315" s="244">
        <f t="shared" si="91"/>
        <v>0.10338991058999999</v>
      </c>
      <c r="R315" s="245">
        <f t="shared" si="84"/>
        <v>1.9507530300000002</v>
      </c>
      <c r="S315" s="246">
        <f>+IFERROR(IF(D315=1,O315*VLOOKUP($C315,'IBNR+Freq'!$B$11:$J$350,9,FALSE)*10,O315*VLOOKUP($C315,'IBNR+Freq'!$B$11:$J$350,9,FALSE)),0)</f>
        <v>67477.015488427191</v>
      </c>
      <c r="T315" s="247">
        <f>+IFERROR(IF(D315=1,P315*VLOOKUP($C315,'IBNR+Freq'!$B$11:$J$350,9,FALSE)*10,P315*VLOOKUP($C315,'IBNR+Freq'!$B$11:$J$350,9,FALSE)),0)</f>
        <v>36935.948020626005</v>
      </c>
      <c r="U315" s="247">
        <f>+IFERROR(IF(D315=1,Q315*VLOOKUP($C315,'IBNR+Freq'!$B$11:$J$350,9,FALSE)*10,Q315*VLOOKUP($C315,'IBNR+Freq'!$B$11:$J$350,9,FALSE)),0)</f>
        <v>5843.5977465468004</v>
      </c>
      <c r="V315" s="248">
        <f t="shared" si="85"/>
        <v>110256.5612556</v>
      </c>
      <c r="W315" s="357">
        <f>+IFERROR(IF(D315=1,VLOOKUP(C315,'IBNR+Freq'!B$11:J$350,9,FALSE)*10,VLOOKUP(C315,'IBNR+Freq'!B$11:J$350,9,FALSE)),0)</f>
        <v>56520</v>
      </c>
      <c r="X315" s="247">
        <f t="shared" si="86"/>
        <v>83614.641249599998</v>
      </c>
      <c r="Y315" s="247">
        <f t="shared" si="87"/>
        <v>45769.452318000003</v>
      </c>
      <c r="Z315" s="247">
        <f t="shared" si="88"/>
        <v>7241.1372323999985</v>
      </c>
      <c r="AA315" s="229">
        <f>+IF($D315=1, _xlfn.XLOOKUP($W315,Credibility!B$12:B$112,Credibility!$E$12:$E$112,,-1,-2),_xlfn.XLOOKUP(X315*AA$4,Credibility!B$12:B$112,Credibility!$E$12:$E$112,,-1,-2))</f>
        <v>0</v>
      </c>
      <c r="AB315" s="225">
        <f>+IF($D315=1, _xlfn.XLOOKUP($W315,Credibility!C$12:C$112,Credibility!$E$12:$E$112,,-1,-2),_xlfn.XLOOKUP(Y315*AB$4,Credibility!C$12:C$112,Credibility!$E$12:$E$112,,-1,-2))</f>
        <v>0.01</v>
      </c>
      <c r="AC315" s="230">
        <f>+IF($D315=1, _xlfn.XLOOKUP($W315,Credibility!D$12:D$112,Credibility!$E$12:$E$112,,-1,-2),_xlfn.XLOOKUP(Z315*AC$4,Credibility!D$12:D$112,Credibility!$E$12:$E$112,,-1,-2))</f>
        <v>0.01</v>
      </c>
    </row>
    <row r="316" spans="2:29" x14ac:dyDescent="0.2">
      <c r="B316" s="474">
        <v>3</v>
      </c>
      <c r="C316" s="250">
        <v>2965</v>
      </c>
      <c r="D316" s="250">
        <v>1</v>
      </c>
      <c r="E316" s="251">
        <f t="shared" si="78"/>
        <v>0.74150000000000005</v>
      </c>
      <c r="F316" s="245">
        <f>+IFERROR(VLOOKUP($C316,'PYV(Pre-Surcharge)'!$H$8:$M$350,2,FALSE),0)</f>
        <v>0.5</v>
      </c>
      <c r="G316" s="244">
        <f>+IFERROR(VLOOKUP($C316,'PYV(Pre-Surcharge)'!$H$8:$M656,4,FALSE),0)</f>
        <v>0.314</v>
      </c>
      <c r="H316" s="244">
        <f>+IFERROR(VLOOKUP($C316,'PYV(Pre-Surcharge)'!$H$8:$M656,5,FALSE),0)</f>
        <v>0.628</v>
      </c>
      <c r="I316" s="244">
        <f>+IFERROR(VLOOKUP($C316,'PYV(Pre-Surcharge)'!$H$8:$M656,6,FALSE),0)</f>
        <v>5.8000000000000003E-2</v>
      </c>
      <c r="J316" s="245">
        <f t="shared" si="79"/>
        <v>1</v>
      </c>
      <c r="K316" s="244">
        <f t="shared" si="80"/>
        <v>0.11641550000000001</v>
      </c>
      <c r="L316" s="244">
        <f t="shared" si="81"/>
        <v>0.23283100000000001</v>
      </c>
      <c r="M316" s="244">
        <f t="shared" si="82"/>
        <v>2.1503500000000002E-2</v>
      </c>
      <c r="N316" s="295">
        <f t="shared" si="83"/>
        <v>0.37075000000000002</v>
      </c>
      <c r="O316" s="244">
        <f t="shared" si="89"/>
        <v>9.3947308500000007E-2</v>
      </c>
      <c r="P316" s="244">
        <f t="shared" si="90"/>
        <v>0.18789461700000001</v>
      </c>
      <c r="Q316" s="244">
        <f t="shared" si="91"/>
        <v>1.7353324500000003E-2</v>
      </c>
      <c r="R316" s="245">
        <f t="shared" si="84"/>
        <v>0.29919525000000002</v>
      </c>
      <c r="S316" s="246">
        <f>+IFERROR(IF(D316=1,O316*VLOOKUP($C316,'IBNR+Freq'!$B$11:$J$350,9,FALSE)*10,O316*VLOOKUP($C316,'IBNR+Freq'!$B$11:$J$350,9,FALSE)),0)</f>
        <v>32478.524021535006</v>
      </c>
      <c r="T316" s="247">
        <f>+IFERROR(IF(D316=1,P316*VLOOKUP($C316,'IBNR+Freq'!$B$11:$J$350,9,FALSE)*10,P316*VLOOKUP($C316,'IBNR+Freq'!$B$11:$J$350,9,FALSE)),0)</f>
        <v>64957.048043070012</v>
      </c>
      <c r="U316" s="247">
        <f>+IFERROR(IF(D316=1,Q316*VLOOKUP($C316,'IBNR+Freq'!$B$11:$J$350,9,FALSE)*10,Q316*VLOOKUP($C316,'IBNR+Freq'!$B$11:$J$350,9,FALSE)),0)</f>
        <v>5999.2178128950018</v>
      </c>
      <c r="V316" s="248">
        <f t="shared" si="85"/>
        <v>103434.78987750002</v>
      </c>
      <c r="W316" s="357">
        <f>+IFERROR(IF(D316=1,VLOOKUP(C316,'IBNR+Freq'!B$11:J$350,9,FALSE)*10,VLOOKUP(C316,'IBNR+Freq'!B$11:J$350,9,FALSE)),0)</f>
        <v>345710</v>
      </c>
      <c r="X316" s="247">
        <f t="shared" si="86"/>
        <v>40246.002505000004</v>
      </c>
      <c r="Y316" s="247">
        <f t="shared" si="87"/>
        <v>80492.005010000008</v>
      </c>
      <c r="Z316" s="247">
        <f t="shared" si="88"/>
        <v>7433.9749850000007</v>
      </c>
      <c r="AA316" s="229">
        <f>+IF($D316=1, _xlfn.XLOOKUP($W316,Credibility!B$12:B$112,Credibility!$E$12:$E$112,,-1,-2),_xlfn.XLOOKUP(X316*AA$4,Credibility!B$12:B$112,Credibility!$E$12:$E$112,,-1,-2))</f>
        <v>0.01</v>
      </c>
      <c r="AB316" s="225">
        <f>+IF($D316=1, _xlfn.XLOOKUP($W316,Credibility!C$12:C$112,Credibility!$E$12:$E$112,,-1,-2),_xlfn.XLOOKUP(Y316*AB$4,Credibility!C$12:C$112,Credibility!$E$12:$E$112,,-1,-2))</f>
        <v>0.03</v>
      </c>
      <c r="AC316" s="230">
        <f>+IF($D316=1, _xlfn.XLOOKUP($W316,Credibility!D$12:D$112,Credibility!$E$12:$E$112,,-1,-2),_xlfn.XLOOKUP(Z316*AC$4,Credibility!D$12:D$112,Credibility!$E$12:$E$112,,-1,-2))</f>
        <v>0.04</v>
      </c>
    </row>
    <row r="317" spans="2:29" x14ac:dyDescent="0.2">
      <c r="B317" s="474">
        <v>3</v>
      </c>
      <c r="C317" s="250">
        <v>4777</v>
      </c>
      <c r="D317" s="250">
        <v>1</v>
      </c>
      <c r="E317" s="251">
        <f t="shared" si="78"/>
        <v>0.74150000000000005</v>
      </c>
      <c r="F317" s="245">
        <f>+IFERROR(VLOOKUP($C317,'PYV(Pre-Surcharge)'!$H$8:$M$350,2,FALSE),0)</f>
        <v>9.4499999999999993</v>
      </c>
      <c r="G317" s="244">
        <f>+IFERROR(VLOOKUP($C317,'PYV(Pre-Surcharge)'!$H$8:$M657,4,FALSE),0)</f>
        <v>4.3879999999999999</v>
      </c>
      <c r="H317" s="244">
        <f>+IFERROR(VLOOKUP($C317,'PYV(Pre-Surcharge)'!$H$8:$M657,5,FALSE),0)</f>
        <v>2.2000000000000002</v>
      </c>
      <c r="I317" s="244">
        <f>+IFERROR(VLOOKUP($C317,'PYV(Pre-Surcharge)'!$H$8:$M657,6,FALSE),0)</f>
        <v>0.219</v>
      </c>
      <c r="J317" s="245">
        <f t="shared" si="79"/>
        <v>6.8070000000000004</v>
      </c>
      <c r="K317" s="244">
        <f t="shared" si="80"/>
        <v>4.5170389158219475</v>
      </c>
      <c r="L317" s="244">
        <f t="shared" si="81"/>
        <v>2.2646959012780963</v>
      </c>
      <c r="M317" s="244">
        <f t="shared" si="82"/>
        <v>0.2254401828999559</v>
      </c>
      <c r="N317" s="295">
        <f t="shared" si="83"/>
        <v>7.0071749999999993</v>
      </c>
      <c r="O317" s="244">
        <f t="shared" si="89"/>
        <v>3.6452504050683117</v>
      </c>
      <c r="P317" s="244">
        <f t="shared" si="90"/>
        <v>1.8276095923314237</v>
      </c>
      <c r="Q317" s="244">
        <f t="shared" si="91"/>
        <v>0.18193022760026442</v>
      </c>
      <c r="R317" s="245">
        <f t="shared" si="84"/>
        <v>5.6547902250000002</v>
      </c>
      <c r="S317" s="246">
        <f>+IFERROR(IF(D317=1,O317*VLOOKUP($C317,'IBNR+Freq'!$B$11:$J$350,9,FALSE)*10,O317*VLOOKUP($C317,'IBNR+Freq'!$B$11:$J$350,9,FALSE)),0)</f>
        <v>7363.4058182379895</v>
      </c>
      <c r="T317" s="247">
        <f>+IFERROR(IF(D317=1,P317*VLOOKUP($C317,'IBNR+Freq'!$B$11:$J$350,9,FALSE)*10,P317*VLOOKUP($C317,'IBNR+Freq'!$B$11:$J$350,9,FALSE)),0)</f>
        <v>3691.7713765094759</v>
      </c>
      <c r="U317" s="247">
        <f>+IFERROR(IF(D317=1,Q317*VLOOKUP($C317,'IBNR+Freq'!$B$11:$J$350,9,FALSE)*10,Q317*VLOOKUP($C317,'IBNR+Freq'!$B$11:$J$350,9,FALSE)),0)</f>
        <v>367.49905975253409</v>
      </c>
      <c r="V317" s="248">
        <f t="shared" si="85"/>
        <v>11422.6762545</v>
      </c>
      <c r="W317" s="357">
        <f>+IFERROR(IF(D317=1,VLOOKUP(C317,'IBNR+Freq'!B$11:J$350,9,FALSE)*10,VLOOKUP(C317,'IBNR+Freq'!B$11:J$350,9,FALSE)),0)</f>
        <v>2020</v>
      </c>
      <c r="X317" s="247">
        <f t="shared" si="86"/>
        <v>9124.4186099603339</v>
      </c>
      <c r="Y317" s="247">
        <f t="shared" si="87"/>
        <v>4574.6857205817541</v>
      </c>
      <c r="Z317" s="247">
        <f t="shared" si="88"/>
        <v>455.38916945791095</v>
      </c>
      <c r="AA317" s="229">
        <f>+IF($D317=1, _xlfn.XLOOKUP($W317,Credibility!B$12:B$112,Credibility!$E$12:$E$112,,-1,-2),_xlfn.XLOOKUP(X317*AA$4,Credibility!B$12:B$112,Credibility!$E$12:$E$112,,-1,-2))</f>
        <v>0</v>
      </c>
      <c r="AB317" s="225">
        <f>+IF($D317=1, _xlfn.XLOOKUP($W317,Credibility!C$12:C$112,Credibility!$E$12:$E$112,,-1,-2),_xlfn.XLOOKUP(Y317*AB$4,Credibility!C$12:C$112,Credibility!$E$12:$E$112,,-1,-2))</f>
        <v>0</v>
      </c>
      <c r="AC317" s="230">
        <f>+IF($D317=1, _xlfn.XLOOKUP($W317,Credibility!D$12:D$112,Credibility!$E$12:$E$112,,-1,-2),_xlfn.XLOOKUP(Z317*AC$4,Credibility!D$12:D$112,Credibility!$E$12:$E$112,,-1,-2))</f>
        <v>0</v>
      </c>
    </row>
    <row r="318" spans="2:29" x14ac:dyDescent="0.2">
      <c r="B318" s="474">
        <v>3</v>
      </c>
      <c r="C318" s="250">
        <v>7405</v>
      </c>
      <c r="D318" s="250">
        <v>1</v>
      </c>
      <c r="E318" s="251">
        <f t="shared" si="78"/>
        <v>0.74150000000000005</v>
      </c>
      <c r="F318" s="245">
        <f>+IFERROR(VLOOKUP($C318,'PYV(Pre-Surcharge)'!$H$8:$M$350,2,FALSE),0)</f>
        <v>2.2200000000000002</v>
      </c>
      <c r="G318" s="244">
        <f>+IFERROR(VLOOKUP($C318,'PYV(Pre-Surcharge)'!$H$8:$M658,4,FALSE),0)</f>
        <v>1.3380000000000001</v>
      </c>
      <c r="H318" s="244">
        <f>+IFERROR(VLOOKUP($C318,'PYV(Pre-Surcharge)'!$H$8:$M658,5,FALSE),0)</f>
        <v>0.27500000000000002</v>
      </c>
      <c r="I318" s="244">
        <f>+IFERROR(VLOOKUP($C318,'PYV(Pre-Surcharge)'!$H$8:$M658,6,FALSE),0)</f>
        <v>3.3000000000000002E-2</v>
      </c>
      <c r="J318" s="245">
        <f t="shared" si="79"/>
        <v>1.6459999999999999</v>
      </c>
      <c r="K318" s="244">
        <f t="shared" si="80"/>
        <v>1.3381056743620903</v>
      </c>
      <c r="L318" s="244">
        <f t="shared" si="81"/>
        <v>0.27502171931956265</v>
      </c>
      <c r="M318" s="244">
        <f t="shared" si="82"/>
        <v>3.3002606318347519E-2</v>
      </c>
      <c r="N318" s="295">
        <f t="shared" si="83"/>
        <v>1.6461300000000005</v>
      </c>
      <c r="O318" s="244">
        <f t="shared" si="89"/>
        <v>1.0798512792102068</v>
      </c>
      <c r="P318" s="244">
        <f t="shared" si="90"/>
        <v>0.22194252749088708</v>
      </c>
      <c r="Q318" s="244">
        <f t="shared" si="91"/>
        <v>2.663310329890645E-2</v>
      </c>
      <c r="R318" s="245">
        <f t="shared" si="84"/>
        <v>1.3284269100000003</v>
      </c>
      <c r="S318" s="246">
        <f>+IFERROR(IF(D318=1,O318*VLOOKUP($C318,'IBNR+Freq'!$B$11:$J$350,9,FALSE)*10,O318*VLOOKUP($C318,'IBNR+Freq'!$B$11:$J$350,9,FALSE)),0)</f>
        <v>3358.337478343743</v>
      </c>
      <c r="T318" s="247">
        <f>+IFERROR(IF(D318=1,P318*VLOOKUP($C318,'IBNR+Freq'!$B$11:$J$350,9,FALSE)*10,P318*VLOOKUP($C318,'IBNR+Freq'!$B$11:$J$350,9,FALSE)),0)</f>
        <v>690.24126049665881</v>
      </c>
      <c r="U318" s="247">
        <f>+IFERROR(IF(D318=1,Q318*VLOOKUP($C318,'IBNR+Freq'!$B$11:$J$350,9,FALSE)*10,Q318*VLOOKUP($C318,'IBNR+Freq'!$B$11:$J$350,9,FALSE)),0)</f>
        <v>82.828951259599052</v>
      </c>
      <c r="V318" s="248">
        <f t="shared" si="85"/>
        <v>4131.4076901000008</v>
      </c>
      <c r="W318" s="357">
        <f>+IFERROR(IF(D318=1,VLOOKUP(C318,'IBNR+Freq'!B$11:J$350,9,FALSE)*10,VLOOKUP(C318,'IBNR+Freq'!B$11:J$350,9,FALSE)),0)</f>
        <v>3110</v>
      </c>
      <c r="X318" s="247">
        <f t="shared" si="86"/>
        <v>4161.5086472661005</v>
      </c>
      <c r="Y318" s="247">
        <f t="shared" si="87"/>
        <v>855.31754708383983</v>
      </c>
      <c r="Z318" s="247">
        <f t="shared" si="88"/>
        <v>102.63810565006078</v>
      </c>
      <c r="AA318" s="229">
        <f>+IF($D318=1, _xlfn.XLOOKUP($W318,Credibility!B$12:B$112,Credibility!$E$12:$E$112,,-1,-2),_xlfn.XLOOKUP(X318*AA$4,Credibility!B$12:B$112,Credibility!$E$12:$E$112,,-1,-2))</f>
        <v>0</v>
      </c>
      <c r="AB318" s="225">
        <f>+IF($D318=1, _xlfn.XLOOKUP($W318,Credibility!C$12:C$112,Credibility!$E$12:$E$112,,-1,-2),_xlfn.XLOOKUP(Y318*AB$4,Credibility!C$12:C$112,Credibility!$E$12:$E$112,,-1,-2))</f>
        <v>0</v>
      </c>
      <c r="AC318" s="230">
        <f>+IF($D318=1, _xlfn.XLOOKUP($W318,Credibility!D$12:D$112,Credibility!$E$12:$E$112,,-1,-2),_xlfn.XLOOKUP(Z318*AC$4,Credibility!D$12:D$112,Credibility!$E$12:$E$112,,-1,-2))</f>
        <v>0</v>
      </c>
    </row>
    <row r="319" spans="2:29" x14ac:dyDescent="0.2">
      <c r="B319" s="474">
        <v>3</v>
      </c>
      <c r="C319" s="250">
        <v>7413</v>
      </c>
      <c r="D319" s="250">
        <v>1</v>
      </c>
      <c r="E319" s="251">
        <f t="shared" si="78"/>
        <v>0.74150000000000005</v>
      </c>
      <c r="F319" s="245">
        <f>+IFERROR(VLOOKUP($C319,'PYV(Pre-Surcharge)'!$H$8:$M$350,2,FALSE),0)</f>
        <v>0.98</v>
      </c>
      <c r="G319" s="244">
        <f>+IFERROR(VLOOKUP($C319,'PYV(Pre-Surcharge)'!$H$8:$M659,4,FALSE),0)</f>
        <v>0.39700000000000002</v>
      </c>
      <c r="H319" s="244">
        <f>+IFERROR(VLOOKUP($C319,'PYV(Pre-Surcharge)'!$H$8:$M659,5,FALSE),0)</f>
        <v>0.25600000000000001</v>
      </c>
      <c r="I319" s="244">
        <f>+IFERROR(VLOOKUP($C319,'PYV(Pre-Surcharge)'!$H$8:$M659,6,FALSE),0)</f>
        <v>8.1000000000000003E-2</v>
      </c>
      <c r="J319" s="245">
        <f t="shared" si="79"/>
        <v>0.73399999999999999</v>
      </c>
      <c r="K319" s="244">
        <f t="shared" si="80"/>
        <v>0.39303540871934611</v>
      </c>
      <c r="L319" s="244">
        <f t="shared" si="81"/>
        <v>0.25344348773841963</v>
      </c>
      <c r="M319" s="244">
        <f t="shared" si="82"/>
        <v>8.019110354223434E-2</v>
      </c>
      <c r="N319" s="295">
        <f t="shared" si="83"/>
        <v>0.72667000000000004</v>
      </c>
      <c r="O319" s="244">
        <f t="shared" si="89"/>
        <v>0.31717957483651232</v>
      </c>
      <c r="P319" s="244">
        <f t="shared" si="90"/>
        <v>0.20452889460490464</v>
      </c>
      <c r="Q319" s="244">
        <f t="shared" si="91"/>
        <v>6.4714220558583113E-2</v>
      </c>
      <c r="R319" s="245">
        <f t="shared" si="84"/>
        <v>0.58642269000000002</v>
      </c>
      <c r="S319" s="246">
        <f>+IFERROR(IF(D319=1,O319*VLOOKUP($C319,'IBNR+Freq'!$B$11:$J$350,9,FALSE)*10,O319*VLOOKUP($C319,'IBNR+Freq'!$B$11:$J$350,9,FALSE)),0)</f>
        <v>523.34629848024531</v>
      </c>
      <c r="T319" s="247">
        <f>+IFERROR(IF(D319=1,P319*VLOOKUP($C319,'IBNR+Freq'!$B$11:$J$350,9,FALSE)*10,P319*VLOOKUP($C319,'IBNR+Freq'!$B$11:$J$350,9,FALSE)),0)</f>
        <v>337.47267609809262</v>
      </c>
      <c r="U319" s="247">
        <f>+IFERROR(IF(D319=1,Q319*VLOOKUP($C319,'IBNR+Freq'!$B$11:$J$350,9,FALSE)*10,Q319*VLOOKUP($C319,'IBNR+Freq'!$B$11:$J$350,9,FALSE)),0)</f>
        <v>106.77846392166214</v>
      </c>
      <c r="V319" s="248">
        <f t="shared" si="85"/>
        <v>967.59743850000007</v>
      </c>
      <c r="W319" s="357">
        <f>+IFERROR(IF(D319=1,VLOOKUP(C319,'IBNR+Freq'!B$11:J$350,9,FALSE)*10,VLOOKUP(C319,'IBNR+Freq'!B$11:J$350,9,FALSE)),0)</f>
        <v>1650</v>
      </c>
      <c r="X319" s="247">
        <f t="shared" si="86"/>
        <v>648.50842438692109</v>
      </c>
      <c r="Y319" s="247">
        <f t="shared" si="87"/>
        <v>418.18175476839241</v>
      </c>
      <c r="Z319" s="247">
        <f t="shared" si="88"/>
        <v>132.31532084468665</v>
      </c>
      <c r="AA319" s="229">
        <f>+IF($D319=1, _xlfn.XLOOKUP($W319,Credibility!B$12:B$112,Credibility!$E$12:$E$112,,-1,-2),_xlfn.XLOOKUP(X319*AA$4,Credibility!B$12:B$112,Credibility!$E$12:$E$112,,-1,-2))</f>
        <v>0</v>
      </c>
      <c r="AB319" s="225">
        <f>+IF($D319=1, _xlfn.XLOOKUP($W319,Credibility!C$12:C$112,Credibility!$E$12:$E$112,,-1,-2),_xlfn.XLOOKUP(Y319*AB$4,Credibility!C$12:C$112,Credibility!$E$12:$E$112,,-1,-2))</f>
        <v>0</v>
      </c>
      <c r="AC319" s="230">
        <f>+IF($D319=1, _xlfn.XLOOKUP($W319,Credibility!D$12:D$112,Credibility!$E$12:$E$112,,-1,-2),_xlfn.XLOOKUP(Z319*AC$4,Credibility!D$12:D$112,Credibility!$E$12:$E$112,,-1,-2))</f>
        <v>0</v>
      </c>
    </row>
    <row r="320" spans="2:29" x14ac:dyDescent="0.2">
      <c r="B320" s="474">
        <v>3</v>
      </c>
      <c r="C320" s="250">
        <v>7421</v>
      </c>
      <c r="D320" s="250">
        <v>1</v>
      </c>
      <c r="E320" s="251">
        <f t="shared" si="78"/>
        <v>0.74150000000000005</v>
      </c>
      <c r="F320" s="245">
        <f>+IFERROR(VLOOKUP($C320,'PYV(Pre-Surcharge)'!$H$8:$M$350,2,FALSE),0)</f>
        <v>1.18</v>
      </c>
      <c r="G320" s="244">
        <f>+IFERROR(VLOOKUP($C320,'PYV(Pre-Surcharge)'!$H$8:$M660,4,FALSE),0)</f>
        <v>0.77200000000000002</v>
      </c>
      <c r="H320" s="244">
        <f>+IFERROR(VLOOKUP($C320,'PYV(Pre-Surcharge)'!$H$8:$M660,5,FALSE),0)</f>
        <v>8.4000000000000005E-2</v>
      </c>
      <c r="I320" s="244">
        <f>+IFERROR(VLOOKUP($C320,'PYV(Pre-Surcharge)'!$H$8:$M660,6,FALSE),0)</f>
        <v>3.6999999999999998E-2</v>
      </c>
      <c r="J320" s="245">
        <f t="shared" si="79"/>
        <v>0.89300000000000002</v>
      </c>
      <c r="K320" s="244">
        <f t="shared" si="80"/>
        <v>0.75641303471444576</v>
      </c>
      <c r="L320" s="244">
        <f t="shared" si="81"/>
        <v>8.2304008958566627E-2</v>
      </c>
      <c r="M320" s="244">
        <f t="shared" si="82"/>
        <v>3.6252956326987683E-2</v>
      </c>
      <c r="N320" s="295">
        <f t="shared" si="83"/>
        <v>0.87497000000000003</v>
      </c>
      <c r="O320" s="244">
        <f t="shared" si="89"/>
        <v>0.61042531901455777</v>
      </c>
      <c r="P320" s="244">
        <f t="shared" si="90"/>
        <v>6.6419335229563267E-2</v>
      </c>
      <c r="Q320" s="244">
        <f t="shared" si="91"/>
        <v>2.9256135755879063E-2</v>
      </c>
      <c r="R320" s="245">
        <f t="shared" si="84"/>
        <v>0.70610079000000003</v>
      </c>
      <c r="S320" s="246">
        <f>+IFERROR(IF(D320=1,O320*VLOOKUP($C320,'IBNR+Freq'!$B$11:$J$350,9,FALSE)*10,O320*VLOOKUP($C320,'IBNR+Freq'!$B$11:$J$350,9,FALSE)),0)</f>
        <v>161799.33505799869</v>
      </c>
      <c r="T320" s="247">
        <f>+IFERROR(IF(D320=1,P320*VLOOKUP($C320,'IBNR+Freq'!$B$11:$J$350,9,FALSE)*10,P320*VLOOKUP($C320,'IBNR+Freq'!$B$11:$J$350,9,FALSE)),0)</f>
        <v>17605.108995948038</v>
      </c>
      <c r="U320" s="247">
        <f>+IFERROR(IF(D320=1,Q320*VLOOKUP($C320,'IBNR+Freq'!$B$11:$J$350,9,FALSE)*10,Q320*VLOOKUP($C320,'IBNR+Freq'!$B$11:$J$350,9,FALSE)),0)</f>
        <v>7754.631343453304</v>
      </c>
      <c r="V320" s="248">
        <f t="shared" si="85"/>
        <v>187159.07539740004</v>
      </c>
      <c r="W320" s="357">
        <f>+IFERROR(IF(D320=1,VLOOKUP(C320,'IBNR+Freq'!B$11:J$350,9,FALSE)*10,VLOOKUP(C320,'IBNR+Freq'!B$11:J$350,9,FALSE)),0)</f>
        <v>265060</v>
      </c>
      <c r="X320" s="247">
        <f t="shared" si="86"/>
        <v>200494.83898141098</v>
      </c>
      <c r="Y320" s="247">
        <f t="shared" si="87"/>
        <v>21815.50061455767</v>
      </c>
      <c r="Z320" s="247">
        <f t="shared" si="88"/>
        <v>9609.2086040313552</v>
      </c>
      <c r="AA320" s="229">
        <f>+IF($D320=1, _xlfn.XLOOKUP($W320,Credibility!B$12:B$112,Credibility!$E$12:$E$112,,-1,-2),_xlfn.XLOOKUP(X320*AA$4,Credibility!B$12:B$112,Credibility!$E$12:$E$112,,-1,-2))</f>
        <v>0.01</v>
      </c>
      <c r="AB320" s="225">
        <f>+IF($D320=1, _xlfn.XLOOKUP($W320,Credibility!C$12:C$112,Credibility!$E$12:$E$112,,-1,-2),_xlfn.XLOOKUP(Y320*AB$4,Credibility!C$12:C$112,Credibility!$E$12:$E$112,,-1,-2))</f>
        <v>0.03</v>
      </c>
      <c r="AC320" s="230">
        <f>+IF($D320=1, _xlfn.XLOOKUP($W320,Credibility!D$12:D$112,Credibility!$E$12:$E$112,,-1,-2),_xlfn.XLOOKUP(Z320*AC$4,Credibility!D$12:D$112,Credibility!$E$12:$E$112,,-1,-2))</f>
        <v>0.03</v>
      </c>
    </row>
    <row r="321" spans="2:29" x14ac:dyDescent="0.2">
      <c r="B321" s="474">
        <v>3</v>
      </c>
      <c r="C321" s="250">
        <v>7424</v>
      </c>
      <c r="D321" s="250">
        <v>1</v>
      </c>
      <c r="E321" s="251">
        <f t="shared" si="78"/>
        <v>0.74150000000000005</v>
      </c>
      <c r="F321" s="245">
        <f>+IFERROR(VLOOKUP($C321,'PYV(Pre-Surcharge)'!$H$8:$M$350,2,FALSE),0)</f>
        <v>2.79</v>
      </c>
      <c r="G321" s="244">
        <f>+IFERROR(VLOOKUP($C321,'PYV(Pre-Surcharge)'!$H$8:$M661,4,FALSE),0)</f>
        <v>1.7150000000000001</v>
      </c>
      <c r="H321" s="244">
        <f>+IFERROR(VLOOKUP($C321,'PYV(Pre-Surcharge)'!$H$8:$M661,5,FALSE),0)</f>
        <v>0.309</v>
      </c>
      <c r="I321" s="244">
        <f>+IFERROR(VLOOKUP($C321,'PYV(Pre-Surcharge)'!$H$8:$M661,6,FALSE),0)</f>
        <v>4.2000000000000003E-2</v>
      </c>
      <c r="J321" s="245">
        <f t="shared" si="79"/>
        <v>2.0659999999999998</v>
      </c>
      <c r="K321" s="244">
        <f t="shared" si="80"/>
        <v>1.7173118465634079</v>
      </c>
      <c r="L321" s="244">
        <f t="shared" si="81"/>
        <v>0.30941653678606001</v>
      </c>
      <c r="M321" s="244">
        <f t="shared" si="82"/>
        <v>4.2056616650532438E-2</v>
      </c>
      <c r="N321" s="295">
        <f t="shared" si="83"/>
        <v>2.0687850000000005</v>
      </c>
      <c r="O321" s="244">
        <f t="shared" si="89"/>
        <v>1.3858706601766702</v>
      </c>
      <c r="P321" s="244">
        <f t="shared" si="90"/>
        <v>0.24969914518635045</v>
      </c>
      <c r="Q321" s="244">
        <f t="shared" si="91"/>
        <v>3.3939689636979679E-2</v>
      </c>
      <c r="R321" s="245">
        <f t="shared" si="84"/>
        <v>1.6695094950000002</v>
      </c>
      <c r="S321" s="246">
        <f>+IFERROR(IF(D321=1,O321*VLOOKUP($C321,'IBNR+Freq'!$B$11:$J$350,9,FALSE)*10,O321*VLOOKUP($C321,'IBNR+Freq'!$B$11:$J$350,9,FALSE)),0)</f>
        <v>657831.22626606002</v>
      </c>
      <c r="T321" s="247">
        <f>+IFERROR(IF(D321=1,P321*VLOOKUP($C321,'IBNR+Freq'!$B$11:$J$350,9,FALSE)*10,P321*VLOOKUP($C321,'IBNR+Freq'!$B$11:$J$350,9,FALSE)),0)</f>
        <v>118524.69324560495</v>
      </c>
      <c r="U321" s="247">
        <f>+IFERROR(IF(D321=1,Q321*VLOOKUP($C321,'IBNR+Freq'!$B$11:$J$350,9,FALSE)*10,Q321*VLOOKUP($C321,'IBNR+Freq'!$B$11:$J$350,9,FALSE)),0)</f>
        <v>16110.152479985145</v>
      </c>
      <c r="V321" s="248">
        <f t="shared" si="85"/>
        <v>792466.07199165015</v>
      </c>
      <c r="W321" s="357">
        <f>+IFERROR(IF(D321=1,VLOOKUP(C321,'IBNR+Freq'!B$11:J$350,9,FALSE)*10,VLOOKUP(C321,'IBNR+Freq'!B$11:J$350,9,FALSE)),0)</f>
        <v>474670</v>
      </c>
      <c r="X321" s="247">
        <f t="shared" si="86"/>
        <v>815156.4142082528</v>
      </c>
      <c r="Y321" s="247">
        <f t="shared" si="87"/>
        <v>146870.74751623912</v>
      </c>
      <c r="Z321" s="247">
        <f t="shared" si="88"/>
        <v>19963.014225508232</v>
      </c>
      <c r="AA321" s="229">
        <f>+IF($D321=1, _xlfn.XLOOKUP($W321,Credibility!B$12:B$112,Credibility!$E$12:$E$112,,-1,-2),_xlfn.XLOOKUP(X321*AA$4,Credibility!B$12:B$112,Credibility!$E$12:$E$112,,-1,-2))</f>
        <v>0.01</v>
      </c>
      <c r="AB321" s="225">
        <f>+IF($D321=1, _xlfn.XLOOKUP($W321,Credibility!C$12:C$112,Credibility!$E$12:$E$112,,-1,-2),_xlfn.XLOOKUP(Y321*AB$4,Credibility!C$12:C$112,Credibility!$E$12:$E$112,,-1,-2))</f>
        <v>0.04</v>
      </c>
      <c r="AC321" s="230">
        <f>+IF($D321=1, _xlfn.XLOOKUP($W321,Credibility!D$12:D$112,Credibility!$E$12:$E$112,,-1,-2),_xlfn.XLOOKUP(Z321*AC$4,Credibility!D$12:D$112,Credibility!$E$12:$E$112,,-1,-2))</f>
        <v>0.05</v>
      </c>
    </row>
    <row r="322" spans="2:29" x14ac:dyDescent="0.2">
      <c r="B322" s="474">
        <v>3</v>
      </c>
      <c r="C322" s="250">
        <v>7428</v>
      </c>
      <c r="D322" s="250">
        <v>1</v>
      </c>
      <c r="E322" s="251">
        <f t="shared" si="78"/>
        <v>0.74150000000000005</v>
      </c>
      <c r="F322" s="245">
        <f>+IFERROR(VLOOKUP($C322,'PYV(Pre-Surcharge)'!$H$8:$M$350,2,FALSE),0)</f>
        <v>2.2799999999999998</v>
      </c>
      <c r="G322" s="244">
        <f>+IFERROR(VLOOKUP($C322,'PYV(Pre-Surcharge)'!$H$8:$M662,4,FALSE),0)</f>
        <v>0.89800000000000002</v>
      </c>
      <c r="H322" s="244">
        <f>+IFERROR(VLOOKUP($C322,'PYV(Pre-Surcharge)'!$H$8:$M662,5,FALSE),0)</f>
        <v>0.69599999999999995</v>
      </c>
      <c r="I322" s="244">
        <f>+IFERROR(VLOOKUP($C322,'PYV(Pre-Surcharge)'!$H$8:$M662,6,FALSE),0)</f>
        <v>9.6000000000000002E-2</v>
      </c>
      <c r="J322" s="245">
        <f t="shared" si="79"/>
        <v>1.69</v>
      </c>
      <c r="K322" s="244">
        <f t="shared" si="80"/>
        <v>0.89832944378698232</v>
      </c>
      <c r="L322" s="244">
        <f t="shared" si="81"/>
        <v>0.69625533727810651</v>
      </c>
      <c r="M322" s="244">
        <f t="shared" si="82"/>
        <v>9.6035218934911251E-2</v>
      </c>
      <c r="N322" s="295">
        <f t="shared" si="83"/>
        <v>1.69062</v>
      </c>
      <c r="O322" s="244">
        <f t="shared" si="89"/>
        <v>0.72495186113609478</v>
      </c>
      <c r="P322" s="244">
        <f t="shared" si="90"/>
        <v>0.56187805718343198</v>
      </c>
      <c r="Q322" s="244">
        <f t="shared" si="91"/>
        <v>7.7500421680473386E-2</v>
      </c>
      <c r="R322" s="245">
        <f t="shared" si="84"/>
        <v>1.36433034</v>
      </c>
      <c r="S322" s="246">
        <f>+IFERROR(IF(D322=1,O322*VLOOKUP($C322,'IBNR+Freq'!$B$11:$J$350,9,FALSE)*10,O322*VLOOKUP($C322,'IBNR+Freq'!$B$11:$J$350,9,FALSE)),0)</f>
        <v>1885998.5143386074</v>
      </c>
      <c r="T322" s="247">
        <f>+IFERROR(IF(D322=1,P322*VLOOKUP($C322,'IBNR+Freq'!$B$11:$J$350,9,FALSE)*10,P322*VLOOKUP($C322,'IBNR+Freq'!$B$11:$J$350,9,FALSE)),0)</f>
        <v>1461753.8596655573</v>
      </c>
      <c r="U322" s="247">
        <f>+IFERROR(IF(D322=1,Q322*VLOOKUP($C322,'IBNR+Freq'!$B$11:$J$350,9,FALSE)*10,Q322*VLOOKUP($C322,'IBNR+Freq'!$B$11:$J$350,9,FALSE)),0)</f>
        <v>201621.22202283554</v>
      </c>
      <c r="V322" s="248">
        <f t="shared" si="85"/>
        <v>3549373.5960270003</v>
      </c>
      <c r="W322" s="357">
        <f>+IFERROR(IF(D322=1,VLOOKUP(C322,'IBNR+Freq'!B$11:J$350,9,FALSE)*10,VLOOKUP(C322,'IBNR+Freq'!B$11:J$350,9,FALSE)),0)</f>
        <v>2601550</v>
      </c>
      <c r="X322" s="247">
        <f t="shared" si="86"/>
        <v>2337048.9644840239</v>
      </c>
      <c r="Y322" s="247">
        <f t="shared" si="87"/>
        <v>1811343.0726958581</v>
      </c>
      <c r="Z322" s="247">
        <f t="shared" si="88"/>
        <v>249840.42382011836</v>
      </c>
      <c r="AA322" s="229">
        <f>+IF($D322=1, _xlfn.XLOOKUP($W322,Credibility!B$12:B$112,Credibility!$E$12:$E$112,,-1,-2),_xlfn.XLOOKUP(X322*AA$4,Credibility!B$12:B$112,Credibility!$E$12:$E$112,,-1,-2))</f>
        <v>0.04</v>
      </c>
      <c r="AB322" s="225">
        <f>+IF($D322=1, _xlfn.XLOOKUP($W322,Credibility!C$12:C$112,Credibility!$E$12:$E$112,,-1,-2),_xlfn.XLOOKUP(Y322*AB$4,Credibility!C$12:C$112,Credibility!$E$12:$E$112,,-1,-2))</f>
        <v>0.12</v>
      </c>
      <c r="AC322" s="230">
        <f>+IF($D322=1, _xlfn.XLOOKUP($W322,Credibility!D$12:D$112,Credibility!$E$12:$E$112,,-1,-2),_xlfn.XLOOKUP(Z322*AC$4,Credibility!D$12:D$112,Credibility!$E$12:$E$112,,-1,-2))</f>
        <v>0.14000000000000001</v>
      </c>
    </row>
    <row r="323" spans="2:29" x14ac:dyDescent="0.2">
      <c r="B323" s="474">
        <v>3</v>
      </c>
      <c r="C323" s="250">
        <v>7445</v>
      </c>
      <c r="D323" s="250">
        <v>1</v>
      </c>
      <c r="E323" s="251">
        <f t="shared" si="78"/>
        <v>0.74150000000000005</v>
      </c>
      <c r="F323" s="245">
        <f>+IFERROR(VLOOKUP($C323,'PYV(Pre-Surcharge)'!$H$8:$M$350,2,FALSE),0)</f>
        <v>0.74</v>
      </c>
      <c r="G323" s="244">
        <f>+IFERROR(VLOOKUP($C323,'PYV(Pre-Surcharge)'!$H$8:$M663,4,FALSE),0)</f>
        <v>0.20899999999999999</v>
      </c>
      <c r="H323" s="244">
        <f>+IFERROR(VLOOKUP($C323,'PYV(Pre-Surcharge)'!$H$8:$M663,5,FALSE),0)</f>
        <v>0.314</v>
      </c>
      <c r="I323" s="244">
        <f>+IFERROR(VLOOKUP($C323,'PYV(Pre-Surcharge)'!$H$8:$M663,6,FALSE),0)</f>
        <v>2.4E-2</v>
      </c>
      <c r="J323" s="245">
        <f t="shared" si="79"/>
        <v>0.54700000000000004</v>
      </c>
      <c r="K323" s="244">
        <f t="shared" si="80"/>
        <v>0.20965336380255942</v>
      </c>
      <c r="L323" s="244">
        <f t="shared" si="81"/>
        <v>0.31498160877513709</v>
      </c>
      <c r="M323" s="244">
        <f t="shared" si="82"/>
        <v>2.4075027422303476E-2</v>
      </c>
      <c r="N323" s="295">
        <f t="shared" si="83"/>
        <v>0.54871000000000003</v>
      </c>
      <c r="O323" s="244">
        <f t="shared" si="89"/>
        <v>0.16919026458866546</v>
      </c>
      <c r="P323" s="244">
        <f t="shared" si="90"/>
        <v>0.25419015828153563</v>
      </c>
      <c r="Q323" s="244">
        <f t="shared" si="91"/>
        <v>1.9428547129798905E-2</v>
      </c>
      <c r="R323" s="244">
        <f t="shared" si="84"/>
        <v>0.44280896999999997</v>
      </c>
      <c r="S323" s="246">
        <f>+IFERROR(IF(D323=1,O323*VLOOKUP($C323,'IBNR+Freq'!$B$11:$J$350,9,FALSE)*10,O323*VLOOKUP($C323,'IBNR+Freq'!$B$11:$J$350,9,FALSE)),0)</f>
        <v>526.18172287074958</v>
      </c>
      <c r="T323" s="247">
        <f>+IFERROR(IF(D323=1,P323*VLOOKUP($C323,'IBNR+Freq'!$B$11:$J$350,9,FALSE)*10,P323*VLOOKUP($C323,'IBNR+Freq'!$B$11:$J$350,9,FALSE)),0)</f>
        <v>790.53139225557584</v>
      </c>
      <c r="U323" s="247">
        <f>+IFERROR(IF(D323=1,Q323*VLOOKUP($C323,'IBNR+Freq'!$B$11:$J$350,9,FALSE)*10,Q323*VLOOKUP($C323,'IBNR+Freq'!$B$11:$J$350,9,FALSE)),0)</f>
        <v>60.422781573674591</v>
      </c>
      <c r="V323" s="248">
        <f t="shared" si="85"/>
        <v>1377.1358967000001</v>
      </c>
      <c r="W323" s="357">
        <f>+IFERROR(IF(D323=1,VLOOKUP(C323,'IBNR+Freq'!B$11:J$350,9,FALSE)*10,VLOOKUP(C323,'IBNR+Freq'!B$11:J$350,9,FALSE)),0)</f>
        <v>3110</v>
      </c>
      <c r="X323" s="247">
        <f t="shared" si="86"/>
        <v>652.02196142595983</v>
      </c>
      <c r="Y323" s="247">
        <f t="shared" si="87"/>
        <v>979.59280329067633</v>
      </c>
      <c r="Z323" s="248">
        <f t="shared" si="88"/>
        <v>74.873335283363815</v>
      </c>
      <c r="AA323" s="225">
        <f>+IF($D323=1, _xlfn.XLOOKUP($W323,Credibility!B$12:B$112,Credibility!$E$12:$E$112,,-1,-2),_xlfn.XLOOKUP(X323*AA$4,Credibility!B$12:B$112,Credibility!$E$12:$E$112,,-1,-2))</f>
        <v>0</v>
      </c>
      <c r="AB323" s="225">
        <f>+IF($D323=1, _xlfn.XLOOKUP($W323,Credibility!C$12:C$112,Credibility!$E$12:$E$112,,-1,-2),_xlfn.XLOOKUP(Y323*AB$4,Credibility!C$12:C$112,Credibility!$E$12:$E$112,,-1,-2))</f>
        <v>0</v>
      </c>
      <c r="AC323" s="230">
        <f>+IF($D323=1, _xlfn.XLOOKUP($W323,Credibility!D$12:D$112,Credibility!$E$12:$E$112,,-1,-2),_xlfn.XLOOKUP(Z323*AC$4,Credibility!D$12:D$112,Credibility!$E$12:$E$112,,-1,-2))</f>
        <v>0</v>
      </c>
    </row>
    <row r="324" spans="2:29" x14ac:dyDescent="0.2">
      <c r="B324" s="476">
        <v>3</v>
      </c>
      <c r="C324" s="475">
        <v>7453</v>
      </c>
      <c r="D324" s="250">
        <v>1</v>
      </c>
      <c r="E324" s="251">
        <f t="shared" si="78"/>
        <v>0.74150000000000005</v>
      </c>
      <c r="F324" s="245">
        <f>+IFERROR(VLOOKUP($C324,'PYV(Pre-Surcharge)'!$H$8:$M$350,2,FALSE),0)</f>
        <v>0.21</v>
      </c>
      <c r="G324" s="244">
        <f>+IFERROR(VLOOKUP($C324,'PYV(Pre-Surcharge)'!$H$8:$M664,4,FALSE),0)</f>
        <v>0.129</v>
      </c>
      <c r="H324" s="244">
        <f>+IFERROR(VLOOKUP($C324,'PYV(Pre-Surcharge)'!$H$8:$M664,5,FALSE),0)</f>
        <v>2.9000000000000001E-2</v>
      </c>
      <c r="I324" s="244">
        <f>+IFERROR(VLOOKUP($C324,'PYV(Pre-Surcharge)'!$H$8:$M664,6,FALSE),0)</f>
        <v>2E-3</v>
      </c>
      <c r="J324" s="245">
        <f t="shared" ref="J324:J325" si="92">+G324+H324+I324</f>
        <v>0.16</v>
      </c>
      <c r="K324" s="244">
        <f>+($F324*$E324*G324/$J324)</f>
        <v>0.12554521874999999</v>
      </c>
      <c r="L324" s="244">
        <f t="shared" si="81"/>
        <v>2.8223343749999998E-2</v>
      </c>
      <c r="M324" s="244">
        <f t="shared" si="82"/>
        <v>1.9464374999999998E-3</v>
      </c>
      <c r="N324" s="295">
        <f t="shared" si="83"/>
        <v>0.15571499999999999</v>
      </c>
      <c r="O324" s="244">
        <f t="shared" ref="O324:O325" si="93">+(K324*VLOOKUP($B324,$O$4:$P$6,2,FALSE))</f>
        <v>0.10131499153125</v>
      </c>
      <c r="P324" s="244">
        <f t="shared" ref="P324:P325" si="94">+(L324*VLOOKUP($B324,$O$4:$P$6,2,FALSE))</f>
        <v>2.277623840625E-2</v>
      </c>
      <c r="Q324" s="244">
        <f t="shared" ref="Q324:Q325" si="95">+(M324*VLOOKUP($B324,$O$4:$P$6,2,FALSE))</f>
        <v>1.5707750624999999E-3</v>
      </c>
      <c r="R324" s="244">
        <f t="shared" ref="R324:R325" si="96">+SUM(O324:Q324)</f>
        <v>0.12566200499999999</v>
      </c>
      <c r="S324" s="246">
        <f>+IFERROR(IF(D324=1,O324*VLOOKUP($C324,'IBNR+Freq'!$B$11:$J$350,9,FALSE)*10,O324*VLOOKUP($C324,'IBNR+Freq'!$B$11:$J$350,9,FALSE)),0)</f>
        <v>167.1697360265625</v>
      </c>
      <c r="T324" s="247">
        <f>+IFERROR(IF(D324=1,P324*VLOOKUP($C324,'IBNR+Freq'!$B$11:$J$350,9,FALSE)*10,P324*VLOOKUP($C324,'IBNR+Freq'!$B$11:$J$350,9,FALSE)),0)</f>
        <v>37.580793370312499</v>
      </c>
      <c r="U324" s="247">
        <f>+IFERROR(IF(D324=1,Q324*VLOOKUP($C324,'IBNR+Freq'!$B$11:$J$350,9,FALSE)*10,Q324*VLOOKUP($C324,'IBNR+Freq'!$B$11:$J$350,9,FALSE)),0)</f>
        <v>2.5917788531249997</v>
      </c>
      <c r="V324" s="248">
        <f t="shared" ref="V324:V325" si="97">+S324+T324+U324</f>
        <v>207.34230825</v>
      </c>
      <c r="W324" s="357">
        <f>+IFERROR(IF(D324=1,VLOOKUP(C324,'IBNR+Freq'!B$11:J$350,9,FALSE)*10,VLOOKUP(C324,'IBNR+Freq'!B$11:J$350,9,FALSE)),0)</f>
        <v>1650</v>
      </c>
      <c r="X324" s="247">
        <f t="shared" ref="X324:X325" si="98">+$W324*K324</f>
        <v>207.1496109375</v>
      </c>
      <c r="Y324" s="247">
        <f t="shared" ref="Y324:Y325" si="99">+$W324*L324</f>
        <v>46.568517187499999</v>
      </c>
      <c r="Z324" s="248">
        <f t="shared" ref="Z324:Z325" si="100">+$W324*M324</f>
        <v>3.2116218749999996</v>
      </c>
      <c r="AA324" s="225">
        <f>+IF($D324=1, _xlfn.XLOOKUP($W324,Credibility!B$12:B$112,Credibility!$E$12:$E$112,,-1,-2),_xlfn.XLOOKUP(X324*AA$4,Credibility!B$12:B$112,Credibility!$E$12:$E$112,,-1,-2))</f>
        <v>0</v>
      </c>
      <c r="AB324" s="225">
        <f>+IF($D324=1, _xlfn.XLOOKUP($W324,Credibility!C$12:C$112,Credibility!$E$12:$E$112,,-1,-2),_xlfn.XLOOKUP(Y324*AB$4,Credibility!C$12:C$112,Credibility!$E$12:$E$112,,-1,-2))</f>
        <v>0</v>
      </c>
      <c r="AC324" s="230">
        <f>+IF($D324=1, _xlfn.XLOOKUP($W324,Credibility!D$12:D$112,Credibility!$E$12:$E$112,,-1,-2),_xlfn.XLOOKUP(Z324*AC$4,Credibility!D$12:D$112,Credibility!$E$12:$E$112,,-1,-2))</f>
        <v>0</v>
      </c>
    </row>
    <row r="325" spans="2:29" x14ac:dyDescent="0.2">
      <c r="B325" s="476">
        <v>3</v>
      </c>
      <c r="C325" s="475">
        <v>9108</v>
      </c>
      <c r="D325" s="250">
        <v>0</v>
      </c>
      <c r="E325" s="251">
        <f t="shared" si="78"/>
        <v>0.74150000000000005</v>
      </c>
      <c r="F325" s="245">
        <f>+IFERROR(VLOOKUP($C325,'PYV(Pre-Surcharge)'!$H$8:$M$350,2,FALSE),0)</f>
        <v>100</v>
      </c>
      <c r="G325" s="244">
        <f>+IFERROR(VLOOKUP($C325,'PYV(Pre-Surcharge)'!$H$8:$M665,4,FALSE),0)</f>
        <v>66.659000000000006</v>
      </c>
      <c r="H325" s="244">
        <f>+IFERROR(VLOOKUP($C325,'PYV(Pre-Surcharge)'!$H$8:$M665,5,FALSE),0)</f>
        <v>1.2999999999999999E-2</v>
      </c>
      <c r="I325" s="244">
        <f>+IFERROR(VLOOKUP($C325,'PYV(Pre-Surcharge)'!$H$8:$M665,6,FALSE),0)</f>
        <v>0</v>
      </c>
      <c r="J325" s="245">
        <f t="shared" si="92"/>
        <v>66.672000000000011</v>
      </c>
      <c r="K325" s="244">
        <f t="shared" si="80"/>
        <v>74.135541906647461</v>
      </c>
      <c r="L325" s="244">
        <f t="shared" si="81"/>
        <v>1.4458093352531797E-2</v>
      </c>
      <c r="M325" s="244">
        <f t="shared" si="82"/>
        <v>0</v>
      </c>
      <c r="N325" s="295">
        <f t="shared" si="83"/>
        <v>74.149999999999991</v>
      </c>
      <c r="O325" s="244">
        <f t="shared" si="93"/>
        <v>59.827382318664505</v>
      </c>
      <c r="P325" s="244">
        <f t="shared" si="94"/>
        <v>1.166768133549316E-2</v>
      </c>
      <c r="Q325" s="244">
        <f t="shared" si="95"/>
        <v>0</v>
      </c>
      <c r="R325" s="244">
        <f t="shared" si="96"/>
        <v>59.83905</v>
      </c>
      <c r="S325" s="246">
        <f>+IFERROR(IF(D325=1,O325*VLOOKUP($C325,'IBNR+Freq'!$B$11:$J$350,9,FALSE)*10,O325*VLOOKUP($C325,'IBNR+Freq'!$B$11:$J$350,9,FALSE)),0)</f>
        <v>7717.7323191077212</v>
      </c>
      <c r="T325" s="247">
        <f>+IFERROR(IF(D325=1,P325*VLOOKUP($C325,'IBNR+Freq'!$B$11:$J$350,9,FALSE)*10,P325*VLOOKUP($C325,'IBNR+Freq'!$B$11:$J$350,9,FALSE)),0)</f>
        <v>1.5051308922786177</v>
      </c>
      <c r="U325" s="247">
        <f>+IFERROR(IF(D325=1,Q325*VLOOKUP($C325,'IBNR+Freq'!$B$11:$J$350,9,FALSE)*10,Q325*VLOOKUP($C325,'IBNR+Freq'!$B$11:$J$350,9,FALSE)),0)</f>
        <v>0</v>
      </c>
      <c r="V325" s="248">
        <f t="shared" si="97"/>
        <v>7719.2374499999996</v>
      </c>
      <c r="W325" s="357">
        <f>+IFERROR(IF(D325=1,VLOOKUP(C325,'IBNR+Freq'!B$11:J$350,9,FALSE)*10,VLOOKUP(C325,'IBNR+Freq'!B$11:J$350,9,FALSE)),0)</f>
        <v>129</v>
      </c>
      <c r="X325" s="247">
        <f t="shared" si="98"/>
        <v>9563.4849059575226</v>
      </c>
      <c r="Y325" s="247">
        <f t="shared" si="99"/>
        <v>1.8650940424766018</v>
      </c>
      <c r="Z325" s="248">
        <f t="shared" si="100"/>
        <v>0</v>
      </c>
      <c r="AA325" s="225">
        <f>+IF($D325=1, _xlfn.XLOOKUP($W325,Credibility!B$12:B$112,Credibility!$E$12:$E$112,,-1,-2),_xlfn.XLOOKUP(X325*AA$4,Credibility!B$12:B$112,Credibility!$E$12:$E$112,,-1,-2))</f>
        <v>0</v>
      </c>
      <c r="AB325" s="225">
        <f>+IF($D325=1, _xlfn.XLOOKUP($W325,Credibility!C$12:C$112,Credibility!$E$12:$E$112,,-1,-2),_xlfn.XLOOKUP(Y325*AB$4,Credibility!C$12:C$112,Credibility!$E$12:$E$112,,-1,-2))</f>
        <v>0</v>
      </c>
      <c r="AC325" s="230">
        <f>+IF($D325=1, _xlfn.XLOOKUP($W325,Credibility!D$12:D$112,Credibility!$E$12:$E$112,,-1,-2),_xlfn.XLOOKUP(Z325*AC$4,Credibility!D$12:D$112,Credibility!$E$12:$E$112,,-1,-2))</f>
        <v>0</v>
      </c>
    </row>
    <row r="326" spans="2:29" x14ac:dyDescent="0.2">
      <c r="B326"/>
      <c r="C326"/>
      <c r="D326"/>
      <c r="E326"/>
      <c r="F326"/>
      <c r="G326"/>
      <c r="H326"/>
      <c r="I326"/>
      <c r="J326"/>
      <c r="K326"/>
      <c r="L326"/>
      <c r="M326"/>
      <c r="N326"/>
      <c r="O326"/>
      <c r="P326"/>
      <c r="Q326"/>
      <c r="R326" s="449"/>
      <c r="S326"/>
      <c r="T326"/>
      <c r="U326"/>
      <c r="V326"/>
      <c r="W326"/>
      <c r="X326"/>
      <c r="Y326"/>
      <c r="Z326"/>
      <c r="AA326"/>
      <c r="AB326"/>
      <c r="AC326"/>
    </row>
    <row r="327" spans="2:29" x14ac:dyDescent="0.2">
      <c r="B327"/>
      <c r="C327"/>
      <c r="D327"/>
      <c r="E327"/>
      <c r="F327"/>
      <c r="G327"/>
      <c r="H327"/>
      <c r="I327"/>
      <c r="J327"/>
      <c r="K327"/>
      <c r="L327"/>
      <c r="M327"/>
      <c r="N327"/>
      <c r="O327"/>
      <c r="P327"/>
      <c r="Q327"/>
      <c r="R327"/>
      <c r="S327"/>
      <c r="T327"/>
      <c r="U327"/>
      <c r="V327"/>
      <c r="W327"/>
      <c r="X327"/>
      <c r="Y327"/>
      <c r="Z327"/>
      <c r="AA327"/>
      <c r="AB327"/>
      <c r="AC327"/>
    </row>
    <row r="328" spans="2:29" x14ac:dyDescent="0.2">
      <c r="B328"/>
      <c r="C328"/>
      <c r="D328"/>
      <c r="E328"/>
      <c r="F328"/>
      <c r="G328"/>
      <c r="H328"/>
      <c r="I328"/>
      <c r="J328"/>
      <c r="K328"/>
      <c r="L328"/>
      <c r="M328"/>
      <c r="N328"/>
      <c r="O328"/>
      <c r="P328"/>
      <c r="Q328"/>
      <c r="R328"/>
      <c r="S328"/>
      <c r="T328"/>
      <c r="U328"/>
      <c r="V328"/>
      <c r="W328"/>
      <c r="X328"/>
      <c r="Y328"/>
      <c r="Z328"/>
      <c r="AA328"/>
      <c r="AB328"/>
      <c r="AC328"/>
    </row>
    <row r="329" spans="2:29" x14ac:dyDescent="0.2">
      <c r="B329"/>
      <c r="C329"/>
      <c r="D329"/>
      <c r="E329"/>
      <c r="F329"/>
      <c r="G329"/>
      <c r="H329"/>
      <c r="I329"/>
      <c r="J329"/>
      <c r="K329"/>
      <c r="L329"/>
      <c r="M329"/>
      <c r="N329"/>
      <c r="O329"/>
      <c r="P329"/>
      <c r="Q329"/>
      <c r="R329"/>
      <c r="S329"/>
      <c r="T329"/>
      <c r="U329"/>
      <c r="V329"/>
      <c r="W329"/>
      <c r="X329"/>
      <c r="Y329"/>
      <c r="Z329"/>
      <c r="AA329"/>
      <c r="AB329"/>
      <c r="AC329"/>
    </row>
    <row r="330" spans="2:29" x14ac:dyDescent="0.2">
      <c r="E330" s="252"/>
      <c r="G330" s="253"/>
      <c r="H330" s="253"/>
      <c r="I330" s="253"/>
      <c r="J330" s="253"/>
    </row>
    <row r="331" spans="2:29" x14ac:dyDescent="0.2">
      <c r="E331" s="252"/>
    </row>
    <row r="332" spans="2:29" x14ac:dyDescent="0.2">
      <c r="E332" s="252"/>
    </row>
    <row r="333" spans="2:29" x14ac:dyDescent="0.2">
      <c r="E333" s="252"/>
    </row>
    <row r="334" spans="2:29" x14ac:dyDescent="0.2">
      <c r="E334" s="252"/>
    </row>
    <row r="335" spans="2:29" x14ac:dyDescent="0.2">
      <c r="E335" s="252"/>
    </row>
    <row r="336" spans="2:29" x14ac:dyDescent="0.2">
      <c r="E336" s="252"/>
    </row>
    <row r="337" spans="5:5" x14ac:dyDescent="0.2">
      <c r="E337" s="252"/>
    </row>
    <row r="338" spans="5:5" x14ac:dyDescent="0.2">
      <c r="E338" s="252"/>
    </row>
    <row r="339" spans="5:5" x14ac:dyDescent="0.2">
      <c r="E339" s="252"/>
    </row>
    <row r="340" spans="5:5" x14ac:dyDescent="0.2">
      <c r="E340" s="252"/>
    </row>
    <row r="341" spans="5:5" x14ac:dyDescent="0.2">
      <c r="E341" s="252"/>
    </row>
    <row r="342" spans="5:5" x14ac:dyDescent="0.2">
      <c r="E342" s="252"/>
    </row>
    <row r="343" spans="5:5" x14ac:dyDescent="0.2">
      <c r="E343" s="252"/>
    </row>
    <row r="344" spans="5:5" x14ac:dyDescent="0.2">
      <c r="E344" s="252"/>
    </row>
    <row r="345" spans="5:5" x14ac:dyDescent="0.2">
      <c r="E345" s="252"/>
    </row>
    <row r="346" spans="5:5" x14ac:dyDescent="0.2">
      <c r="E346" s="252"/>
    </row>
    <row r="347" spans="5:5" x14ac:dyDescent="0.2">
      <c r="E347" s="252"/>
    </row>
    <row r="348" spans="5:5" x14ac:dyDescent="0.2">
      <c r="E348" s="252"/>
    </row>
    <row r="349" spans="5:5" x14ac:dyDescent="0.2">
      <c r="E349" s="252"/>
    </row>
    <row r="350" spans="5:5" x14ac:dyDescent="0.2">
      <c r="E350" s="252"/>
    </row>
    <row r="351" spans="5:5" x14ac:dyDescent="0.2">
      <c r="E351" s="252"/>
    </row>
    <row r="352" spans="5:5" x14ac:dyDescent="0.2">
      <c r="E352" s="252"/>
    </row>
    <row r="353" spans="5:5" x14ac:dyDescent="0.2">
      <c r="E353" s="252"/>
    </row>
    <row r="354" spans="5:5" x14ac:dyDescent="0.2">
      <c r="E354" s="252"/>
    </row>
    <row r="355" spans="5:5" x14ac:dyDescent="0.2">
      <c r="E355" s="252"/>
    </row>
  </sheetData>
  <sortState xmlns:xlrd2="http://schemas.microsoft.com/office/spreadsheetml/2017/richdata2" ref="B10:D325">
    <sortCondition ref="C10:C325"/>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0715-6456-45A1-8BF0-87D04691C432}">
  <sheetPr codeName="Sheet15"/>
  <dimension ref="A1:AB353"/>
  <sheetViews>
    <sheetView topLeftCell="Q1" workbookViewId="0">
      <pane ySplit="10" topLeftCell="A11" activePane="bottomLeft" state="frozen"/>
      <selection activeCell="P35" sqref="P35"/>
      <selection pane="bottomLeft" activeCell="P35" sqref="P35"/>
    </sheetView>
  </sheetViews>
  <sheetFormatPr defaultRowHeight="15" x14ac:dyDescent="0.25"/>
  <cols>
    <col min="1" max="1" width="9.33203125" style="110"/>
    <col min="2" max="2" width="6.83203125" style="110" bestFit="1" customWidth="1"/>
    <col min="3" max="3" width="6.5" style="110" bestFit="1" customWidth="1"/>
    <col min="4" max="4" width="5.83203125" style="110" customWidth="1"/>
    <col min="5" max="9" width="12.33203125" style="110" bestFit="1" customWidth="1"/>
    <col min="10" max="10" width="19.1640625" style="110" bestFit="1" customWidth="1"/>
    <col min="11" max="11" width="13.6640625" style="110" bestFit="1" customWidth="1"/>
    <col min="12" max="12" width="14.1640625" style="110" bestFit="1" customWidth="1"/>
    <col min="13" max="13" width="12.33203125" style="110" customWidth="1"/>
    <col min="14" max="14" width="13.6640625" style="110" bestFit="1" customWidth="1"/>
    <col min="15" max="17" width="16.33203125" style="110" customWidth="1"/>
    <col min="18" max="18" width="18" style="110" bestFit="1" customWidth="1"/>
    <col min="19" max="22" width="16" style="110" customWidth="1"/>
    <col min="23" max="23" width="12.1640625" style="110" bestFit="1" customWidth="1"/>
    <col min="24" max="24" width="11" style="110" bestFit="1" customWidth="1"/>
    <col min="25" max="25" width="11.33203125" style="110" bestFit="1" customWidth="1"/>
    <col min="26" max="28" width="20.1640625" style="110" customWidth="1"/>
    <col min="29" max="16384" width="9.33203125" style="110"/>
  </cols>
  <sheetData>
    <row r="1" spans="1:28" x14ac:dyDescent="0.25">
      <c r="O1" s="140" t="s">
        <v>809</v>
      </c>
      <c r="P1" s="140"/>
      <c r="Q1" s="140"/>
      <c r="R1" s="140"/>
    </row>
    <row r="2" spans="1:28" x14ac:dyDescent="0.25">
      <c r="C2" s="142"/>
      <c r="D2" s="142"/>
      <c r="O2" s="147"/>
      <c r="P2" s="200" t="s">
        <v>31</v>
      </c>
      <c r="Q2" s="200" t="s">
        <v>32</v>
      </c>
      <c r="R2" s="200" t="s">
        <v>1</v>
      </c>
    </row>
    <row r="3" spans="1:28" x14ac:dyDescent="0.25">
      <c r="A3" s="110" t="s">
        <v>679</v>
      </c>
      <c r="O3" s="199">
        <v>2014</v>
      </c>
      <c r="P3" s="198">
        <f>+'CB Item 1'!D34</f>
        <v>-9.6500000000000002E-2</v>
      </c>
      <c r="Q3" s="198">
        <f>+'CB Item 1'!G34</f>
        <v>-0.27760000000000001</v>
      </c>
      <c r="R3" s="198">
        <f>+'CB Item 1'!J34</f>
        <v>5.9999999999999995E-4</v>
      </c>
    </row>
    <row r="4" spans="1:28" x14ac:dyDescent="0.25">
      <c r="A4" s="110">
        <v>314</v>
      </c>
      <c r="O4" s="199">
        <v>2015</v>
      </c>
      <c r="P4" s="198">
        <f>+'CB Item 1'!D35</f>
        <v>-0.17150000000000001</v>
      </c>
      <c r="Q4" s="198">
        <f>+'CB Item 1'!G35</f>
        <v>-0.28299999999999997</v>
      </c>
      <c r="R4" s="198">
        <f>+'CB Item 1'!J35</f>
        <v>6.9999999999999999E-4</v>
      </c>
    </row>
    <row r="5" spans="1:28" x14ac:dyDescent="0.25">
      <c r="B5" s="140"/>
      <c r="C5" s="140"/>
      <c r="D5" s="140"/>
      <c r="E5" s="140"/>
      <c r="F5" s="140"/>
      <c r="G5" s="140"/>
      <c r="H5" s="140"/>
      <c r="I5" s="140"/>
      <c r="J5" s="140"/>
      <c r="K5" s="140"/>
      <c r="L5" s="140"/>
      <c r="M5" s="140"/>
      <c r="N5" s="140"/>
      <c r="O5" s="199">
        <v>2016</v>
      </c>
      <c r="P5" s="198">
        <f>+'CB Item 1'!D36</f>
        <v>-0.23549999999999999</v>
      </c>
      <c r="Q5" s="198">
        <f>+'CB Item 1'!G36</f>
        <v>-0.22869999999999999</v>
      </c>
      <c r="R5" s="198">
        <f>+'CB Item 1'!J36</f>
        <v>1.4E-3</v>
      </c>
    </row>
    <row r="6" spans="1:28" x14ac:dyDescent="0.25">
      <c r="O6" s="199">
        <v>2017</v>
      </c>
      <c r="P6" s="198">
        <f>+'CB Item 1'!D37</f>
        <v>-0.253</v>
      </c>
      <c r="Q6" s="198">
        <f>+'CB Item 1'!G37</f>
        <v>-0.21329999999999999</v>
      </c>
      <c r="R6" s="198">
        <f>+'CB Item 1'!J37</f>
        <v>2.8999999999999998E-3</v>
      </c>
    </row>
    <row r="7" spans="1:28" x14ac:dyDescent="0.25">
      <c r="O7" s="199">
        <v>2018</v>
      </c>
      <c r="P7" s="198">
        <f>+'CB Item 1'!D38</f>
        <v>-0.13089999999999999</v>
      </c>
      <c r="Q7" s="198">
        <f>+'CB Item 1'!G38</f>
        <v>-0.12590000000000001</v>
      </c>
      <c r="R7" s="198">
        <f>+'CB Item 1'!J38</f>
        <v>1.2800000000000001E-2</v>
      </c>
    </row>
    <row r="8" spans="1:28" x14ac:dyDescent="0.25">
      <c r="E8" s="224" t="s">
        <v>1567</v>
      </c>
      <c r="F8" s="223"/>
      <c r="G8" s="223"/>
    </row>
    <row r="9" spans="1:28" x14ac:dyDescent="0.25">
      <c r="B9" s="143"/>
      <c r="C9" s="118"/>
      <c r="D9" s="218"/>
      <c r="E9" s="144" t="s">
        <v>2</v>
      </c>
      <c r="F9" s="144"/>
      <c r="G9" s="144"/>
      <c r="H9" s="144"/>
      <c r="I9" s="144"/>
      <c r="J9" s="145"/>
      <c r="K9" s="185" t="s">
        <v>787</v>
      </c>
      <c r="L9" s="144"/>
      <c r="M9" s="144"/>
      <c r="N9" s="145"/>
      <c r="O9" s="144" t="s">
        <v>34</v>
      </c>
      <c r="P9" s="144"/>
      <c r="Q9" s="144"/>
      <c r="R9" s="146"/>
      <c r="S9" s="144" t="s">
        <v>801</v>
      </c>
      <c r="T9" s="144"/>
      <c r="U9" s="144"/>
      <c r="V9" s="146"/>
      <c r="W9" s="185" t="s">
        <v>802</v>
      </c>
      <c r="X9" s="144"/>
      <c r="Y9" s="145"/>
      <c r="Z9" s="185" t="s">
        <v>810</v>
      </c>
      <c r="AA9" s="144"/>
      <c r="AB9" s="145"/>
    </row>
    <row r="10" spans="1:28" x14ac:dyDescent="0.25">
      <c r="B10" s="148" t="s">
        <v>686</v>
      </c>
      <c r="C10" s="149" t="s">
        <v>695</v>
      </c>
      <c r="D10" s="150" t="s">
        <v>1174</v>
      </c>
      <c r="E10" s="150">
        <v>2014</v>
      </c>
      <c r="F10" s="150">
        <v>2015</v>
      </c>
      <c r="G10" s="150">
        <v>2016</v>
      </c>
      <c r="H10" s="150">
        <v>2017</v>
      </c>
      <c r="I10" s="150">
        <v>2018</v>
      </c>
      <c r="J10" s="149" t="s">
        <v>684</v>
      </c>
      <c r="K10" s="186" t="s">
        <v>18</v>
      </c>
      <c r="L10" s="150" t="s">
        <v>19</v>
      </c>
      <c r="M10" s="150" t="s">
        <v>768</v>
      </c>
      <c r="N10" s="149" t="s">
        <v>684</v>
      </c>
      <c r="O10" s="150" t="s">
        <v>18</v>
      </c>
      <c r="P10" s="150" t="s">
        <v>19</v>
      </c>
      <c r="Q10" s="150" t="s">
        <v>768</v>
      </c>
      <c r="R10" s="117" t="s">
        <v>684</v>
      </c>
      <c r="S10" s="202" t="s">
        <v>18</v>
      </c>
      <c r="T10" s="202" t="s">
        <v>19</v>
      </c>
      <c r="U10" s="202" t="s">
        <v>768</v>
      </c>
      <c r="V10" s="115" t="s">
        <v>684</v>
      </c>
      <c r="W10" s="186" t="s">
        <v>18</v>
      </c>
      <c r="X10" s="150" t="s">
        <v>19</v>
      </c>
      <c r="Y10" s="149" t="s">
        <v>768</v>
      </c>
      <c r="Z10" s="212" t="s">
        <v>18</v>
      </c>
      <c r="AA10" s="213" t="s">
        <v>19</v>
      </c>
      <c r="AB10" s="214" t="s">
        <v>768</v>
      </c>
    </row>
    <row r="11" spans="1:28" x14ac:dyDescent="0.25">
      <c r="B11" s="183">
        <f>+UPP!C10</f>
        <v>5</v>
      </c>
      <c r="C11" s="183">
        <f>+UPP!B10</f>
        <v>3</v>
      </c>
      <c r="D11" s="183">
        <f>+UPP!D10</f>
        <v>1</v>
      </c>
      <c r="E11" s="425">
        <f>+VLOOKUP($B11,Data_Payroll!$K$6:$P$350,2,FALSE)</f>
        <v>7296</v>
      </c>
      <c r="F11" s="425">
        <f>+VLOOKUP($B11,Data_Payroll!$K$6:$P$350,3,FALSE)</f>
        <v>8456</v>
      </c>
      <c r="G11" s="425">
        <f>+VLOOKUP($B11,Data_Payroll!$K$6:$P$350,4,FALSE)</f>
        <v>12179</v>
      </c>
      <c r="H11" s="425">
        <f>+VLOOKUP($B11,Data_Payroll!$K$6:$P$350,5,FALSE)</f>
        <v>12643</v>
      </c>
      <c r="I11" s="425">
        <f>+VLOOKUP($B11,Data_Payroll!$K$6:$P$350,6,FALSE)</f>
        <v>12174</v>
      </c>
      <c r="J11" s="355">
        <f>+SUM(E11:I11)</f>
        <v>52748</v>
      </c>
      <c r="K11" s="339">
        <f>+IFERROR(VLOOKUP($B11,'Translated Loss'!$BI$5:$BL$350,2,FALSE),0)</f>
        <v>4404478.5238000005</v>
      </c>
      <c r="L11" s="339">
        <f>+IFERROR(VLOOKUP($B11,'Translated Loss'!$BI$5:$BL$350,3,FALSE),0)</f>
        <v>1884136.2369000001</v>
      </c>
      <c r="M11" s="339">
        <f>+IFERROR(VLOOKUP($B11,'Translated Loss'!$BI$5:$BL$350,4,FALSE),0)</f>
        <v>104581.53200000001</v>
      </c>
      <c r="N11" s="355">
        <f t="shared" ref="N11:N14" si="0">+SUM(K11:M11)</f>
        <v>6393196.2927000001</v>
      </c>
      <c r="O11" s="151">
        <f>+IFERROR(IF(D11=1,($E11*P$3+$F11*P$4+$G11*P$5+$H11*P$6+$I11*P$7)*10*VLOOKUP($B11,UPP!$C$10:$M$329,9,FALSE),($E11*P$3+$F11*P$4+$G11*P$5+$H11*P$6+$I11*P$7)*VLOOKUP($B11,UPP!$C$10:$M$329,9,FALSE)),0)</f>
        <v>-875428.40298926248</v>
      </c>
      <c r="P11" s="151">
        <f>+IFERROR(IF(D11=1,($E11*Q$3+$F11*Q$4+$G11*Q$5+$H11*Q$6+$I11*Q$7)*10*VLOOKUP($B11,UPP!$C$10:$M$329,10,FALSE),($E11*Q$3+$F11*Q$4+$G11*Q$5+$H11*Q$6+$I11*Q$7)*VLOOKUP($B11,UPP!$C$10:$M$329,10,FALSE)),0)</f>
        <v>-381072.00501564413</v>
      </c>
      <c r="Q11" s="151">
        <f>+IFERROR(IF(D11=1,($E11*R$3+$F11*R$4+$G11*R$5+$H11*R$6+$I11*R$7)*10*VLOOKUP($B11,UPP!$C$10:$M$329,11,FALSE),($E11*R$3+$F11*R$4+$G11*R$5+$H11*R$6+$I11*R$7)*VLOOKUP($B11,UPP!$C$10:$M$329,11,FALSE)),0)</f>
        <v>661.68396498305697</v>
      </c>
      <c r="R11" s="201">
        <f t="shared" ref="R11:R74" si="1">+O11+P11+Q11</f>
        <v>-1255838.7240399234</v>
      </c>
      <c r="S11" s="203">
        <f>+MAXA(K11+O11,0)</f>
        <v>3529050.1208107378</v>
      </c>
      <c r="T11" s="204">
        <f>+MAXA(L11+P11,0)</f>
        <v>1503064.2318843561</v>
      </c>
      <c r="U11" s="204">
        <f>+MAXA(M11+Q11,0)</f>
        <v>105243.21596498306</v>
      </c>
      <c r="V11" s="205">
        <f t="shared" ref="V11:V26" si="2">+N11+R11</f>
        <v>5137357.5686600767</v>
      </c>
      <c r="W11" s="206">
        <f>+S11/(SUM($E11:$I11)*10)</f>
        <v>6.6903960734259833</v>
      </c>
      <c r="X11" s="207">
        <f t="shared" ref="X11:Y11" si="3">+T11/(SUM($E11:$I11)*10)</f>
        <v>2.8495189047629408</v>
      </c>
      <c r="Y11" s="208">
        <f t="shared" si="3"/>
        <v>0.19952077038936653</v>
      </c>
      <c r="Z11" s="203">
        <f>+$J11*W11*10</f>
        <v>3529050.1208107378</v>
      </c>
      <c r="AA11" s="204">
        <f t="shared" ref="AA11:AB11" si="4">+$J11*X11*10</f>
        <v>1503064.2318843561</v>
      </c>
      <c r="AB11" s="205">
        <f t="shared" si="4"/>
        <v>105243.21596498304</v>
      </c>
    </row>
    <row r="12" spans="1:28" x14ac:dyDescent="0.25">
      <c r="B12" s="183">
        <f>+UPP!C11</f>
        <v>6</v>
      </c>
      <c r="C12" s="183">
        <f>+UPP!B11</f>
        <v>3</v>
      </c>
      <c r="D12" s="183">
        <f>+UPP!D11</f>
        <v>1</v>
      </c>
      <c r="E12" s="425">
        <f>+VLOOKUP($B12,Data_Payroll!$K$6:$P$350,2,FALSE)</f>
        <v>6267</v>
      </c>
      <c r="F12" s="425">
        <f>+VLOOKUP($B12,Data_Payroll!$K$6:$P$350,3,FALSE)</f>
        <v>6139</v>
      </c>
      <c r="G12" s="425">
        <f>+VLOOKUP($B12,Data_Payroll!$K$6:$P$350,4,FALSE)</f>
        <v>8593</v>
      </c>
      <c r="H12" s="425">
        <f>+VLOOKUP($B12,Data_Payroll!$K$6:$P$350,5,FALSE)</f>
        <v>9689</v>
      </c>
      <c r="I12" s="425">
        <f>+VLOOKUP($B12,Data_Payroll!$K$6:$P$350,6,FALSE)</f>
        <v>10693</v>
      </c>
      <c r="J12" s="355">
        <f t="shared" ref="J12:J75" si="5">+SUM(E12:I12)</f>
        <v>41381</v>
      </c>
      <c r="K12" s="339">
        <f>+IFERROR(VLOOKUP($B12,'Translated Loss'!$BI$5:$BL$350,2,FALSE),0)</f>
        <v>1372069.5633</v>
      </c>
      <c r="L12" s="339">
        <f>+IFERROR(VLOOKUP($B12,'Translated Loss'!$BI$5:$BL$350,3,FALSE),0)</f>
        <v>616168.91099999996</v>
      </c>
      <c r="M12" s="339">
        <f>+IFERROR(VLOOKUP($B12,'Translated Loss'!$BI$5:$BL$350,4,FALSE),0)</f>
        <v>110744.102</v>
      </c>
      <c r="N12" s="355">
        <f t="shared" si="0"/>
        <v>2098982.5762999998</v>
      </c>
      <c r="O12" s="339">
        <f>+IFERROR(IF(D12=1,($E12*P$3+$F12*P$4+$G12*P$5+$H12*P$6+$I12*P$7)*10*VLOOKUP($B12,UPP!$C$10:$M$329,9,FALSE),($E12*P$3+$F12*P$4+$G12*P$5+$H12*P$6+$I12*P$7)*VLOOKUP($B12,UPP!$C$10:$M$329,9,FALSE)),0)</f>
        <v>-201116.19941522754</v>
      </c>
      <c r="P12" s="339">
        <f>+IFERROR(IF(D12=1,($E12*Q$3+$F12*Q$4+$G12*Q$5+$H12*Q$6+$I12*Q$7)*10*VLOOKUP($B12,UPP!$C$10:$M$329,10,FALSE),($E12*Q$3+$F12*Q$4+$G12*Q$5+$H12*Q$6+$I12*Q$7)*VLOOKUP($B12,UPP!$C$10:$M$329,10,FALSE)),0)</f>
        <v>-99861.079550055903</v>
      </c>
      <c r="Q12" s="339">
        <f>+IFERROR(IF(D12=1,($E12*R$3+$F12*R$4+$G12*R$5+$H12*R$6+$I12*R$7)*10*VLOOKUP($B12,UPP!$C$10:$M$329,11,FALSE),($E12*R$3+$F12*R$4+$G12*R$5+$H12*R$6+$I12*R$7)*VLOOKUP($B12,UPP!$C$10:$M$329,11,FALSE)),0)</f>
        <v>313.22068829852316</v>
      </c>
      <c r="R12" s="201">
        <f t="shared" si="1"/>
        <v>-300664.0582769849</v>
      </c>
      <c r="S12" s="196">
        <f t="shared" ref="S12:S75" si="6">+MAXA(K12+O12,0)</f>
        <v>1170953.3638847724</v>
      </c>
      <c r="T12" s="151">
        <f t="shared" ref="T12:T75" si="7">+MAXA(L12+P12,0)</f>
        <v>516307.83144994406</v>
      </c>
      <c r="U12" s="151">
        <f t="shared" ref="U12:U75" si="8">+MAXA(M12+Q12,0)</f>
        <v>111057.32268829852</v>
      </c>
      <c r="V12" s="197">
        <f t="shared" si="2"/>
        <v>1798318.518023015</v>
      </c>
      <c r="W12" s="209">
        <f t="shared" ref="W12:W17" si="9">+S12/(SUM($E12:$I12)*10)</f>
        <v>2.8296884171111678</v>
      </c>
      <c r="X12" s="210">
        <f t="shared" ref="X12:X17" si="10">+T12/(SUM($E12:$I12)*10)</f>
        <v>1.2476929785407411</v>
      </c>
      <c r="Y12" s="211">
        <f t="shared" ref="Y12:Y17" si="11">+U12/(SUM($E12:$I12)*10)</f>
        <v>0.26837757107923571</v>
      </c>
      <c r="Z12" s="196">
        <f t="shared" ref="Z12:Z75" si="12">+$J12*W12*10</f>
        <v>1170953.3638847724</v>
      </c>
      <c r="AA12" s="151">
        <f t="shared" ref="AA12:AA75" si="13">+$J12*X12*10</f>
        <v>516307.83144994406</v>
      </c>
      <c r="AB12" s="197">
        <f t="shared" ref="AB12:AB75" si="14">+$J12*Y12*10</f>
        <v>111057.32268829853</v>
      </c>
    </row>
    <row r="13" spans="1:28" x14ac:dyDescent="0.25">
      <c r="B13" s="183">
        <f>+UPP!C12</f>
        <v>7</v>
      </c>
      <c r="C13" s="183">
        <f>+UPP!B12</f>
        <v>3</v>
      </c>
      <c r="D13" s="183">
        <f>+UPP!D12</f>
        <v>1</v>
      </c>
      <c r="E13" s="425">
        <f>+VLOOKUP($B13,Data_Payroll!$K$6:$P$350,2,FALSE)</f>
        <v>1216</v>
      </c>
      <c r="F13" s="425">
        <f>+VLOOKUP($B13,Data_Payroll!$K$6:$P$350,3,FALSE)</f>
        <v>1276</v>
      </c>
      <c r="G13" s="425">
        <f>+VLOOKUP($B13,Data_Payroll!$K$6:$P$350,4,FALSE)</f>
        <v>1568</v>
      </c>
      <c r="H13" s="425">
        <f>+VLOOKUP($B13,Data_Payroll!$K$6:$P$350,5,FALSE)</f>
        <v>1899</v>
      </c>
      <c r="I13" s="425">
        <f>+VLOOKUP($B13,Data_Payroll!$K$6:$P$350,6,FALSE)</f>
        <v>1505</v>
      </c>
      <c r="J13" s="355">
        <f t="shared" si="5"/>
        <v>7464</v>
      </c>
      <c r="K13" s="339">
        <f>+IFERROR(VLOOKUP($B13,'Translated Loss'!$BI$5:$BL$350,2,FALSE),0)</f>
        <v>404242.47260000004</v>
      </c>
      <c r="L13" s="339">
        <f>+IFERROR(VLOOKUP($B13,'Translated Loss'!$BI$5:$BL$350,3,FALSE),0)</f>
        <v>23346.998800000001</v>
      </c>
      <c r="M13" s="339">
        <f>+IFERROR(VLOOKUP($B13,'Translated Loss'!$BI$5:$BL$350,4,FALSE),0)</f>
        <v>11891.331000000002</v>
      </c>
      <c r="N13" s="355">
        <f t="shared" si="0"/>
        <v>439480.80240000004</v>
      </c>
      <c r="O13" s="339">
        <f>+IFERROR(IF(D13=1,($E13*P$3+$F13*P$4+$G13*P$5+$H13*P$6+$I13*P$7)*10*VLOOKUP($B13,UPP!$C$10:$M$329,9,FALSE),($E13*P$3+$F13*P$4+$G13*P$5+$H13*P$6+$I13*P$7)*VLOOKUP($B13,UPP!$C$10:$M$329,9,FALSE)),0)</f>
        <v>-33878.062578238925</v>
      </c>
      <c r="P13" s="339">
        <f>+IFERROR(IF(D13=1,($E13*Q$3+$F13*Q$4+$G13*Q$5+$H13*Q$6+$I13*Q$7)*10*VLOOKUP($B13,UPP!$C$10:$M$329,10,FALSE),($E13*Q$3+$F13*Q$4+$G13*Q$5+$H13*Q$6+$I13*Q$7)*VLOOKUP($B13,UPP!$C$10:$M$329,10,FALSE)),0)</f>
        <v>-38491.537931896222</v>
      </c>
      <c r="Q13" s="339">
        <f>+IFERROR(IF(D13=1,($E13*R$3+$F13*R$4+$G13*R$5+$H13*R$6+$I13*R$7)*10*VLOOKUP($B13,UPP!$C$10:$M$329,11,FALSE),($E13*R$3+$F13*R$4+$G13*R$5+$H13*R$6+$I13*R$7)*VLOOKUP($B13,UPP!$C$10:$M$329,11,FALSE)),0)</f>
        <v>55.863556484482977</v>
      </c>
      <c r="R13" s="201">
        <f t="shared" si="1"/>
        <v>-72313.736953650659</v>
      </c>
      <c r="S13" s="196">
        <f t="shared" si="6"/>
        <v>370364.41002176108</v>
      </c>
      <c r="T13" s="151">
        <f>+MAXA(L13+P13,0)</f>
        <v>0</v>
      </c>
      <c r="U13" s="151">
        <f t="shared" si="8"/>
        <v>11947.194556484485</v>
      </c>
      <c r="V13" s="197">
        <f t="shared" si="2"/>
        <v>367167.06544634938</v>
      </c>
      <c r="W13" s="209">
        <f t="shared" si="9"/>
        <v>4.9620097805702184</v>
      </c>
      <c r="X13" s="210">
        <f t="shared" si="10"/>
        <v>0</v>
      </c>
      <c r="Y13" s="211">
        <f t="shared" si="11"/>
        <v>0.16006423575139986</v>
      </c>
      <c r="Z13" s="196">
        <f t="shared" si="12"/>
        <v>370364.41002176108</v>
      </c>
      <c r="AA13" s="151">
        <f t="shared" si="13"/>
        <v>0</v>
      </c>
      <c r="AB13" s="197">
        <f t="shared" si="14"/>
        <v>11947.194556484485</v>
      </c>
    </row>
    <row r="14" spans="1:28" x14ac:dyDescent="0.25">
      <c r="B14" s="183">
        <f>+UPP!C13</f>
        <v>8</v>
      </c>
      <c r="C14" s="183">
        <f>+UPP!B13</f>
        <v>3</v>
      </c>
      <c r="D14" s="183">
        <f>+UPP!D13</f>
        <v>1</v>
      </c>
      <c r="E14" s="425">
        <f>+VLOOKUP($B14,Data_Payroll!$K$6:$P$350,2,FALSE)</f>
        <v>1219</v>
      </c>
      <c r="F14" s="425">
        <f>+VLOOKUP($B14,Data_Payroll!$K$6:$P$350,3,FALSE)</f>
        <v>929</v>
      </c>
      <c r="G14" s="425">
        <f>+VLOOKUP($B14,Data_Payroll!$K$6:$P$350,4,FALSE)</f>
        <v>2022</v>
      </c>
      <c r="H14" s="425">
        <f>+VLOOKUP($B14,Data_Payroll!$K$6:$P$350,5,FALSE)</f>
        <v>1566</v>
      </c>
      <c r="I14" s="425">
        <f>+VLOOKUP($B14,Data_Payroll!$K$6:$P$350,6,FALSE)</f>
        <v>681</v>
      </c>
      <c r="J14" s="355">
        <f t="shared" si="5"/>
        <v>6417</v>
      </c>
      <c r="K14" s="339">
        <f>+IFERROR(VLOOKUP($B14,'Translated Loss'!$BI$5:$BL$350,2,FALSE),0)</f>
        <v>0</v>
      </c>
      <c r="L14" s="339">
        <f>+IFERROR(VLOOKUP($B14,'Translated Loss'!$BI$5:$BL$350,3,FALSE),0)</f>
        <v>0</v>
      </c>
      <c r="M14" s="339">
        <f>+IFERROR(VLOOKUP($B14,'Translated Loss'!$BI$5:$BL$350,4,FALSE),0)</f>
        <v>3041.96</v>
      </c>
      <c r="N14" s="355">
        <f t="shared" si="0"/>
        <v>3041.96</v>
      </c>
      <c r="O14" s="339">
        <f>+IFERROR(IF(D14=1,($E14*P$3+$F14*P$4+$G14*P$5+$H14*P$6+$I14*P$7)*10*VLOOKUP($B14,UPP!$C$10:$M$329,9,FALSE),($E14*P$3+$F14*P$4+$G14*P$5+$H14*P$6+$I14*P$7)*VLOOKUP($B14,UPP!$C$10:$M$329,9,FALSE)),0)</f>
        <v>-30116.494077893931</v>
      </c>
      <c r="P14" s="339">
        <f>+IFERROR(IF(D14=1,($E14*Q$3+$F14*Q$4+$G14*Q$5+$H14*Q$6+$I14*Q$7)*10*VLOOKUP($B14,UPP!$C$10:$M$329,10,FALSE),($E14*Q$3+$F14*Q$4+$G14*Q$5+$H14*Q$6+$I14*Q$7)*VLOOKUP($B14,UPP!$C$10:$M$329,10,FALSE)),0)</f>
        <v>-17106.348447488988</v>
      </c>
      <c r="Q14" s="339">
        <f>+IFERROR(IF(D14=1,($E14*R$3+$F14*R$4+$G14*R$5+$H14*R$6+$I14*R$7)*10*VLOOKUP($B14,UPP!$C$10:$M$329,11,FALSE),($E14*R$3+$F14*R$4+$G14*R$5+$H14*R$6+$I14*R$7)*VLOOKUP($B14,UPP!$C$10:$M$329,11,FALSE)),0)</f>
        <v>25.315727354180577</v>
      </c>
      <c r="R14" s="201">
        <f t="shared" si="1"/>
        <v>-47197.526798028739</v>
      </c>
      <c r="S14" s="196">
        <f t="shared" si="6"/>
        <v>0</v>
      </c>
      <c r="T14" s="151">
        <f t="shared" si="7"/>
        <v>0</v>
      </c>
      <c r="U14" s="151">
        <f t="shared" si="8"/>
        <v>3067.2757273541806</v>
      </c>
      <c r="V14" s="197">
        <f t="shared" si="2"/>
        <v>-44155.56679802874</v>
      </c>
      <c r="W14" s="209">
        <f t="shared" si="9"/>
        <v>0</v>
      </c>
      <c r="X14" s="210">
        <f t="shared" si="10"/>
        <v>0</v>
      </c>
      <c r="Y14" s="211">
        <f t="shared" si="11"/>
        <v>4.7799216570892637E-2</v>
      </c>
      <c r="Z14" s="196">
        <f t="shared" si="12"/>
        <v>0</v>
      </c>
      <c r="AA14" s="151">
        <f t="shared" si="13"/>
        <v>0</v>
      </c>
      <c r="AB14" s="197">
        <f t="shared" si="14"/>
        <v>3067.2757273541806</v>
      </c>
    </row>
    <row r="15" spans="1:28" x14ac:dyDescent="0.25">
      <c r="B15" s="183">
        <f>+UPP!C14</f>
        <v>9</v>
      </c>
      <c r="C15" s="183">
        <f>+UPP!B14</f>
        <v>3</v>
      </c>
      <c r="D15" s="183">
        <f>+UPP!D14</f>
        <v>1</v>
      </c>
      <c r="E15" s="425">
        <f>+VLOOKUP($B15,Data_Payroll!$K$6:$P$350,2,FALSE)</f>
        <v>1</v>
      </c>
      <c r="F15" s="425">
        <f>+VLOOKUP($B15,Data_Payroll!$K$6:$P$350,3,FALSE)</f>
        <v>1</v>
      </c>
      <c r="G15" s="425">
        <f>+VLOOKUP($B15,Data_Payroll!$K$6:$P$350,4,FALSE)</f>
        <v>1</v>
      </c>
      <c r="H15" s="425">
        <f>+VLOOKUP($B15,Data_Payroll!$K$6:$P$350,5,FALSE)</f>
        <v>1</v>
      </c>
      <c r="I15" s="425">
        <f>+VLOOKUP($B15,Data_Payroll!$K$6:$P$350,6,FALSE)</f>
        <v>1</v>
      </c>
      <c r="J15" s="355">
        <f t="shared" si="5"/>
        <v>5</v>
      </c>
      <c r="K15" s="339">
        <f>+IFERROR(VLOOKUP($B15,'Translated Loss'!$BI$5:$BL$350,2,FALSE),0)</f>
        <v>0</v>
      </c>
      <c r="L15" s="339">
        <f>+IFERROR(VLOOKUP($B15,'Translated Loss'!$BI$5:$BL$350,3,FALSE),0)</f>
        <v>0</v>
      </c>
      <c r="M15" s="339">
        <f>+IFERROR(VLOOKUP($B15,'Translated Loss'!$BI$5:$BL$350,4,FALSE),0)</f>
        <v>0</v>
      </c>
      <c r="N15" s="197">
        <f t="shared" ref="N15" si="15">+SUM(K15:M15)</f>
        <v>0</v>
      </c>
      <c r="O15" s="339">
        <f>+IFERROR(IF(D15=1,($E15*P$3+$F15*P$4+$G15*P$5+$H15*P$6+$I15*P$7)*10*VLOOKUP($B15,UPP!$C$10:$M$329,9,FALSE),($E15*P$3+$F15*P$4+$G15*P$5+$H15*P$6+$I15*P$7)*VLOOKUP($B15,UPP!$C$10:$M$329,9,FALSE)),0)</f>
        <v>-138.65946960670547</v>
      </c>
      <c r="P15" s="339">
        <f>+IFERROR(IF(D15=1,($E15*Q$3+$F15*Q$4+$G15*Q$5+$H15*Q$6+$I15*Q$7)*10*VLOOKUP($B15,UPP!$C$10:$M$329,10,FALSE),($E15*Q$3+$F15*Q$4+$G15*Q$5+$H15*Q$6+$I15*Q$7)*VLOOKUP($B15,UPP!$C$10:$M$329,10,FALSE)),0)</f>
        <v>-48.062370663863511</v>
      </c>
      <c r="Q15" s="339">
        <f>+IFERROR(IF(D15=1,($E15*R$3+$F15*R$4+$G15*R$5+$H15*R$6+$I15*R$7)*10*VLOOKUP($B15,UPP!$C$10:$M$329,11,FALSE),($E15*R$3+$F15*R$4+$G15*R$5+$H15*R$6+$I15*R$7)*VLOOKUP($B15,UPP!$C$10:$M$329,11,FALSE)),0)</f>
        <v>2.3692127146996707E-2</v>
      </c>
      <c r="R15" s="201">
        <f t="shared" si="1"/>
        <v>-186.69814814342197</v>
      </c>
      <c r="S15" s="196">
        <f t="shared" si="6"/>
        <v>0</v>
      </c>
      <c r="T15" s="151">
        <f t="shared" si="7"/>
        <v>0</v>
      </c>
      <c r="U15" s="151">
        <f t="shared" si="8"/>
        <v>2.3692127146996707E-2</v>
      </c>
      <c r="V15" s="197">
        <f t="shared" si="2"/>
        <v>-186.69814814342197</v>
      </c>
      <c r="W15" s="209">
        <f t="shared" si="9"/>
        <v>0</v>
      </c>
      <c r="X15" s="210">
        <f t="shared" si="10"/>
        <v>0</v>
      </c>
      <c r="Y15" s="211">
        <f t="shared" si="11"/>
        <v>4.7384254293993415E-4</v>
      </c>
      <c r="Z15" s="196">
        <f t="shared" si="12"/>
        <v>0</v>
      </c>
      <c r="AA15" s="151">
        <f t="shared" si="13"/>
        <v>0</v>
      </c>
      <c r="AB15" s="197">
        <f t="shared" si="14"/>
        <v>2.3692127146996707E-2</v>
      </c>
    </row>
    <row r="16" spans="1:28" x14ac:dyDescent="0.25">
      <c r="B16" s="183">
        <f>+UPP!C15</f>
        <v>11</v>
      </c>
      <c r="C16" s="183">
        <f>+UPP!B15</f>
        <v>3</v>
      </c>
      <c r="D16" s="183">
        <f>+UPP!D15</f>
        <v>1</v>
      </c>
      <c r="E16" s="425">
        <f>+VLOOKUP($B16,Data_Payroll!$K$6:$P$350,2,FALSE)</f>
        <v>353</v>
      </c>
      <c r="F16" s="425">
        <f>+VLOOKUP($B16,Data_Payroll!$K$6:$P$350,3,FALSE)</f>
        <v>1510</v>
      </c>
      <c r="G16" s="425">
        <f>+VLOOKUP($B16,Data_Payroll!$K$6:$P$350,4,FALSE)</f>
        <v>1422</v>
      </c>
      <c r="H16" s="425">
        <f>+VLOOKUP($B16,Data_Payroll!$K$6:$P$350,5,FALSE)</f>
        <v>1489</v>
      </c>
      <c r="I16" s="425">
        <f>+VLOOKUP($B16,Data_Payroll!$K$6:$P$350,6,FALSE)</f>
        <v>2818</v>
      </c>
      <c r="J16" s="355">
        <f t="shared" si="5"/>
        <v>7592</v>
      </c>
      <c r="K16" s="339">
        <f>+IFERROR(VLOOKUP($B16,'Translated Loss'!$BI$5:$BL$350,2,FALSE),0)</f>
        <v>78312.455600000001</v>
      </c>
      <c r="L16" s="339">
        <f>+IFERROR(VLOOKUP($B16,'Translated Loss'!$BI$5:$BL$350,3,FALSE),0)</f>
        <v>80143.545100000003</v>
      </c>
      <c r="M16" s="339">
        <f>+IFERROR(VLOOKUP($B16,'Translated Loss'!$BI$5:$BL$350,4,FALSE),0)</f>
        <v>350.06400000000002</v>
      </c>
      <c r="N16" s="355">
        <f t="shared" ref="N16:N79" si="16">+SUM(K16:M16)</f>
        <v>158806.06470000002</v>
      </c>
      <c r="O16" s="339">
        <f>+IFERROR(IF(D16=1,($E16*P$3+$F16*P$4+$G16*P$5+$H16*P$6+$I16*P$7)*10*VLOOKUP($B16,UPP!$C$10:$M$329,9,FALSE),($E16*P$3+$F16*P$4+$G16*P$5+$H16*P$6+$I16*P$7)*VLOOKUP($B16,UPP!$C$10:$M$329,9,FALSE)),0)</f>
        <v>-18256.986645261</v>
      </c>
      <c r="P16" s="339">
        <f>+IFERROR(IF(D16=1,($E16*Q$3+$F16*Q$4+$G16*Q$5+$H16*Q$6+$I16*Q$7)*10*VLOOKUP($B16,UPP!$C$10:$M$329,10,FALSE),($E16*Q$3+$F16*Q$4+$G16*Q$5+$H16*Q$6+$I16*Q$7)*VLOOKUP($B16,UPP!$C$10:$M$329,10,FALSE)),0)</f>
        <v>-17618.19095697955</v>
      </c>
      <c r="Q16" s="339">
        <f>+IFERROR(IF(D16=1,($E16*R$3+$F16*R$4+$G16*R$5+$H16*R$6+$I16*R$7)*10*VLOOKUP($B16,UPP!$C$10:$M$329,11,FALSE),($E16*R$3+$F16*R$4+$G16*R$5+$H16*R$6+$I16*R$7)*VLOOKUP($B16,UPP!$C$10:$M$329,11,FALSE)),0)</f>
        <v>115.61145328597523</v>
      </c>
      <c r="R16" s="201">
        <f t="shared" si="1"/>
        <v>-35759.566148954582</v>
      </c>
      <c r="S16" s="196">
        <f t="shared" si="6"/>
        <v>60055.468954739001</v>
      </c>
      <c r="T16" s="151">
        <f t="shared" si="7"/>
        <v>62525.35414302045</v>
      </c>
      <c r="U16" s="151">
        <f t="shared" si="8"/>
        <v>465.67545328597527</v>
      </c>
      <c r="V16" s="197">
        <f t="shared" si="2"/>
        <v>123046.49855104543</v>
      </c>
      <c r="W16" s="209">
        <f t="shared" si="9"/>
        <v>0.7910362085713778</v>
      </c>
      <c r="X16" s="210">
        <f t="shared" si="10"/>
        <v>0.82356894287434734</v>
      </c>
      <c r="Y16" s="211">
        <f t="shared" si="11"/>
        <v>6.1337651908057863E-3</v>
      </c>
      <c r="Z16" s="196">
        <f t="shared" si="12"/>
        <v>60055.468954739001</v>
      </c>
      <c r="AA16" s="151">
        <f t="shared" si="13"/>
        <v>62525.35414302045</v>
      </c>
      <c r="AB16" s="197">
        <f t="shared" si="14"/>
        <v>465.67545328597532</v>
      </c>
    </row>
    <row r="17" spans="2:28" x14ac:dyDescent="0.25">
      <c r="B17" s="183">
        <f>+UPP!C16</f>
        <v>12</v>
      </c>
      <c r="C17" s="183">
        <f>+UPP!B16</f>
        <v>3</v>
      </c>
      <c r="D17" s="183">
        <f>+UPP!D16</f>
        <v>1</v>
      </c>
      <c r="E17" s="425">
        <f>+VLOOKUP($B17,Data_Payroll!$K$6:$P$350,2,FALSE)</f>
        <v>60776</v>
      </c>
      <c r="F17" s="425">
        <f>+VLOOKUP($B17,Data_Payroll!$K$6:$P$350,3,FALSE)</f>
        <v>62974</v>
      </c>
      <c r="G17" s="425">
        <f>+VLOOKUP($B17,Data_Payroll!$K$6:$P$350,4,FALSE)</f>
        <v>68326</v>
      </c>
      <c r="H17" s="425">
        <f>+VLOOKUP($B17,Data_Payroll!$K$6:$P$350,5,FALSE)</f>
        <v>74724</v>
      </c>
      <c r="I17" s="425">
        <f>+VLOOKUP($B17,Data_Payroll!$K$6:$P$350,6,FALSE)</f>
        <v>80881</v>
      </c>
      <c r="J17" s="355">
        <f t="shared" si="5"/>
        <v>347681</v>
      </c>
      <c r="K17" s="339">
        <f>+IFERROR(VLOOKUP($B17,'Translated Loss'!$BI$5:$BL$350,2,FALSE),0)</f>
        <v>7967954.5876000002</v>
      </c>
      <c r="L17" s="339">
        <f>+IFERROR(VLOOKUP($B17,'Translated Loss'!$BI$5:$BL$350,3,FALSE),0)</f>
        <v>5619112.1952</v>
      </c>
      <c r="M17" s="339">
        <f>+IFERROR(VLOOKUP($B17,'Translated Loss'!$BI$5:$BL$350,4,FALSE),0)</f>
        <v>367479.78300000005</v>
      </c>
      <c r="N17" s="355">
        <f t="shared" si="16"/>
        <v>13954546.5658</v>
      </c>
      <c r="O17" s="339">
        <f>+IFERROR(IF(D17=1,($E17*P$3+$F17*P$4+$G17*P$5+$H17*P$6+$I17*P$7)*10*VLOOKUP($B17,UPP!$C$10:$M$329,9,FALSE),($E17*P$3+$F17*P$4+$G17*P$5+$H17*P$6+$I17*P$7)*VLOOKUP($B17,UPP!$C$10:$M$329,9,FALSE)),0)</f>
        <v>-1201594.4270114664</v>
      </c>
      <c r="P17" s="339">
        <f>+IFERROR(IF(D17=1,($E17*Q$3+$F17*Q$4+$G17*Q$5+$H17*Q$6+$I17*Q$7)*10*VLOOKUP($B17,UPP!$C$10:$M$329,10,FALSE),($E17*Q$3+$F17*Q$4+$G17*Q$5+$H17*Q$6+$I17*Q$7)*VLOOKUP($B17,UPP!$C$10:$M$329,10,FALSE)),0)</f>
        <v>-1208179.828569547</v>
      </c>
      <c r="Q17" s="339">
        <f>+IFERROR(IF(D17=1,($E17*R$3+$F17*R$4+$G17*R$5+$H17*R$6+$I17*R$7)*10*VLOOKUP($B17,UPP!$C$10:$M$329,11,FALSE),($E17*R$3+$F17*R$4+$G17*R$5+$H17*R$6+$I17*R$7)*VLOOKUP($B17,UPP!$C$10:$M$329,11,FALSE)),0)</f>
        <v>1961.0038641728904</v>
      </c>
      <c r="R17" s="201">
        <f t="shared" si="1"/>
        <v>-2407813.2517168405</v>
      </c>
      <c r="S17" s="196">
        <f t="shared" si="6"/>
        <v>6766360.1605885336</v>
      </c>
      <c r="T17" s="151">
        <f t="shared" si="7"/>
        <v>4410932.3666304527</v>
      </c>
      <c r="U17" s="151">
        <f t="shared" si="8"/>
        <v>369440.78686417296</v>
      </c>
      <c r="V17" s="197">
        <f t="shared" si="2"/>
        <v>11546733.314083159</v>
      </c>
      <c r="W17" s="209">
        <f t="shared" si="9"/>
        <v>1.9461403299543356</v>
      </c>
      <c r="X17" s="210">
        <f t="shared" si="10"/>
        <v>1.2686722503186694</v>
      </c>
      <c r="Y17" s="211">
        <f t="shared" si="11"/>
        <v>0.10625854932083519</v>
      </c>
      <c r="Z17" s="196">
        <f t="shared" si="12"/>
        <v>6766360.1605885336</v>
      </c>
      <c r="AA17" s="151">
        <f t="shared" si="13"/>
        <v>4410932.3666304527</v>
      </c>
      <c r="AB17" s="197">
        <f t="shared" si="14"/>
        <v>369440.78686417302</v>
      </c>
    </row>
    <row r="18" spans="2:28" x14ac:dyDescent="0.25">
      <c r="B18" s="183">
        <f>+UPP!C17</f>
        <v>13</v>
      </c>
      <c r="C18" s="183">
        <f>+UPP!B17</f>
        <v>3</v>
      </c>
      <c r="D18" s="183">
        <f>+UPP!D17</f>
        <v>1</v>
      </c>
      <c r="E18" s="425">
        <f>+VLOOKUP($B18,Data_Payroll!$K$6:$P$350,2,FALSE)</f>
        <v>2080</v>
      </c>
      <c r="F18" s="425">
        <f>+VLOOKUP($B18,Data_Payroll!$K$6:$P$350,3,FALSE)</f>
        <v>3424</v>
      </c>
      <c r="G18" s="425">
        <f>+VLOOKUP($B18,Data_Payroll!$K$6:$P$350,4,FALSE)</f>
        <v>3272</v>
      </c>
      <c r="H18" s="425">
        <f>+VLOOKUP($B18,Data_Payroll!$K$6:$P$350,5,FALSE)</f>
        <v>3203</v>
      </c>
      <c r="I18" s="425">
        <f>+VLOOKUP($B18,Data_Payroll!$K$6:$P$350,6,FALSE)</f>
        <v>3129</v>
      </c>
      <c r="J18" s="355">
        <f t="shared" si="5"/>
        <v>15108</v>
      </c>
      <c r="K18" s="339">
        <f>+IFERROR(VLOOKUP($B18,'Translated Loss'!$BI$5:$BL$350,2,FALSE),0)</f>
        <v>6986.4481999999989</v>
      </c>
      <c r="L18" s="339">
        <f>+IFERROR(VLOOKUP($B18,'Translated Loss'!$BI$5:$BL$350,3,FALSE),0)</f>
        <v>138590.93339999998</v>
      </c>
      <c r="M18" s="339">
        <f>+IFERROR(VLOOKUP($B18,'Translated Loss'!$BI$5:$BL$350,4,FALSE),0)</f>
        <v>10843.031999999999</v>
      </c>
      <c r="N18" s="355">
        <f t="shared" si="16"/>
        <v>156420.41359999997</v>
      </c>
      <c r="O18" s="339">
        <f>+IFERROR(IF(D18=1,($E18*P$3+$F18*P$4+$G18*P$5+$H18*P$6+$I18*P$7)*10*VLOOKUP($B18,UPP!$C$10:$M$329,9,FALSE),($E18*P$3+$F18*P$4+$G18*P$5+$H18*P$6+$I18*P$7)*VLOOKUP($B18,UPP!$C$10:$M$329,9,FALSE)),0)</f>
        <v>-48384.755878847296</v>
      </c>
      <c r="P18" s="339">
        <f>+IFERROR(IF(D18=1,($E18*Q$3+$F18*Q$4+$G18*Q$5+$H18*Q$6+$I18*Q$7)*10*VLOOKUP($B18,UPP!$C$10:$M$329,10,FALSE),($E18*Q$3+$F18*Q$4+$G18*Q$5+$H18*Q$6+$I18*Q$7)*VLOOKUP($B18,UPP!$C$10:$M$329,10,FALSE)),0)</f>
        <v>-48525.099880018512</v>
      </c>
      <c r="Q18" s="339">
        <f>+IFERROR(IF(D18=1,($E18*R$3+$F18*R$4+$G18*R$5+$H18*R$6+$I18*R$7)*10*VLOOKUP($B18,UPP!$C$10:$M$329,11,FALSE),($E18*R$3+$F18*R$4+$G18*R$5+$H18*R$6+$I18*R$7)*VLOOKUP($B18,UPP!$C$10:$M$329,11,FALSE)),0)</f>
        <v>72.83595768325057</v>
      </c>
      <c r="R18" s="201">
        <f t="shared" si="1"/>
        <v>-96837.019801182556</v>
      </c>
      <c r="S18" s="196">
        <f t="shared" si="6"/>
        <v>0</v>
      </c>
      <c r="T18" s="151">
        <f t="shared" si="7"/>
        <v>90065.833519981476</v>
      </c>
      <c r="U18" s="151">
        <f t="shared" si="8"/>
        <v>10915.867957683249</v>
      </c>
      <c r="V18" s="197">
        <f t="shared" si="2"/>
        <v>59583.393798817415</v>
      </c>
      <c r="W18" s="209">
        <f t="shared" ref="W18:W81" si="17">+IF(D18=1,S18/(SUM($E18:$I18)*10),S18/(SUM($E18:$I18)))</f>
        <v>0</v>
      </c>
      <c r="X18" s="210">
        <f t="shared" ref="X18:X81" si="18">+IF(D18=1,T18/(SUM($E18:$I18)*10),T18/(SUM($E18:$I18)))</f>
        <v>0.5961466343657762</v>
      </c>
      <c r="Y18" s="211">
        <f t="shared" ref="Y18:Y81" si="19">+IF(D18=1,U18/(SUM($E18:$I18)*10),U18/(SUM($E18:$I18)))</f>
        <v>7.2252236945216111E-2</v>
      </c>
      <c r="Z18" s="196">
        <f t="shared" si="12"/>
        <v>0</v>
      </c>
      <c r="AA18" s="151">
        <f t="shared" si="13"/>
        <v>90065.833519981461</v>
      </c>
      <c r="AB18" s="197">
        <f t="shared" si="14"/>
        <v>10915.867957683249</v>
      </c>
    </row>
    <row r="19" spans="2:28" x14ac:dyDescent="0.25">
      <c r="B19" s="183">
        <f>+UPP!C18</f>
        <v>16</v>
      </c>
      <c r="C19" s="183">
        <f>+UPP!B18</f>
        <v>3</v>
      </c>
      <c r="D19" s="183">
        <f>+UPP!D18</f>
        <v>1</v>
      </c>
      <c r="E19" s="425">
        <f>+VLOOKUP($B19,Data_Payroll!$K$6:$P$350,2,FALSE)</f>
        <v>108</v>
      </c>
      <c r="F19" s="425">
        <f>+VLOOKUP($B19,Data_Payroll!$K$6:$P$350,3,FALSE)</f>
        <v>120</v>
      </c>
      <c r="G19" s="425">
        <f>+VLOOKUP($B19,Data_Payroll!$K$6:$P$350,4,FALSE)</f>
        <v>184</v>
      </c>
      <c r="H19" s="425">
        <f>+VLOOKUP($B19,Data_Payroll!$K$6:$P$350,5,FALSE)</f>
        <v>111</v>
      </c>
      <c r="I19" s="425">
        <f>+VLOOKUP($B19,Data_Payroll!$K$6:$P$350,6,FALSE)</f>
        <v>146</v>
      </c>
      <c r="J19" s="355">
        <f t="shared" si="5"/>
        <v>669</v>
      </c>
      <c r="K19" s="339">
        <f>+IFERROR(VLOOKUP($B19,'Translated Loss'!$BI$5:$BL$350,2,FALSE),0)</f>
        <v>0</v>
      </c>
      <c r="L19" s="339">
        <f>+IFERROR(VLOOKUP($B19,'Translated Loss'!$BI$5:$BL$350,3,FALSE),0)</f>
        <v>0</v>
      </c>
      <c r="M19" s="339">
        <f>+IFERROR(VLOOKUP($B19,'Translated Loss'!$BI$5:$BL$350,4,FALSE),0)</f>
        <v>489.29400000000004</v>
      </c>
      <c r="N19" s="355">
        <f t="shared" si="16"/>
        <v>489.29400000000004</v>
      </c>
      <c r="O19" s="339">
        <f>+IFERROR(IF(D19=1,($E19*P$3+$F19*P$4+$G19*P$5+$H19*P$6+$I19*P$7)*10*VLOOKUP($B19,UPP!$C$10:$M$329,9,FALSE),($E19*P$3+$F19*P$4+$G19*P$5+$H19*P$6+$I19*P$7)*VLOOKUP($B19,UPP!$C$10:$M$329,9,FALSE)),0)</f>
        <v>-1290.3031079910429</v>
      </c>
      <c r="P19" s="339">
        <f>+IFERROR(IF(D19=1,($E19*Q$3+$F19*Q$4+$G19*Q$5+$H19*Q$6+$I19*Q$7)*10*VLOOKUP($B19,UPP!$C$10:$M$329,10,FALSE),($E19*Q$3+$F19*Q$4+$G19*Q$5+$H19*Q$6+$I19*Q$7)*VLOOKUP($B19,UPP!$C$10:$M$329,10,FALSE)),0)</f>
        <v>-1827.1137322189172</v>
      </c>
      <c r="Q19" s="339">
        <f>+IFERROR(IF(D19=1,($E19*R$3+$F19*R$4+$G19*R$5+$H19*R$6+$I19*R$7)*10*VLOOKUP($B19,UPP!$C$10:$M$329,11,FALSE),($E19*R$3+$F19*R$4+$G19*R$5+$H19*R$6+$I19*R$7)*VLOOKUP($B19,UPP!$C$10:$M$329,11,FALSE)),0)</f>
        <v>4.3157341792481825</v>
      </c>
      <c r="R19" s="201">
        <f t="shared" si="1"/>
        <v>-3113.1011060307123</v>
      </c>
      <c r="S19" s="196">
        <f t="shared" si="6"/>
        <v>0</v>
      </c>
      <c r="T19" s="151">
        <f t="shared" si="7"/>
        <v>0</v>
      </c>
      <c r="U19" s="151">
        <f t="shared" si="8"/>
        <v>493.60973417924822</v>
      </c>
      <c r="V19" s="197">
        <f t="shared" si="2"/>
        <v>-2623.8071060307125</v>
      </c>
      <c r="W19" s="209">
        <f t="shared" si="17"/>
        <v>0</v>
      </c>
      <c r="X19" s="210">
        <f t="shared" si="18"/>
        <v>0</v>
      </c>
      <c r="Y19" s="211">
        <f t="shared" si="19"/>
        <v>7.3783218860874175E-2</v>
      </c>
      <c r="Z19" s="196">
        <f t="shared" si="12"/>
        <v>0</v>
      </c>
      <c r="AA19" s="151">
        <f t="shared" si="13"/>
        <v>0</v>
      </c>
      <c r="AB19" s="197">
        <f t="shared" si="14"/>
        <v>493.60973417924822</v>
      </c>
    </row>
    <row r="20" spans="2:28" x14ac:dyDescent="0.25">
      <c r="B20" s="183">
        <f>+UPP!C19</f>
        <v>34</v>
      </c>
      <c r="C20" s="183">
        <f>+UPP!B19</f>
        <v>3</v>
      </c>
      <c r="D20" s="183">
        <f>+UPP!D19</f>
        <v>1</v>
      </c>
      <c r="E20" s="425">
        <f>+VLOOKUP($B20,Data_Payroll!$K$6:$P$350,2,FALSE)</f>
        <v>33580</v>
      </c>
      <c r="F20" s="425">
        <f>+VLOOKUP($B20,Data_Payroll!$K$6:$P$350,3,FALSE)</f>
        <v>37526</v>
      </c>
      <c r="G20" s="425">
        <f>+VLOOKUP($B20,Data_Payroll!$K$6:$P$350,4,FALSE)</f>
        <v>33356</v>
      </c>
      <c r="H20" s="425">
        <f>+VLOOKUP($B20,Data_Payroll!$K$6:$P$350,5,FALSE)</f>
        <v>34808</v>
      </c>
      <c r="I20" s="425">
        <f>+VLOOKUP($B20,Data_Payroll!$K$6:$P$350,6,FALSE)</f>
        <v>36693</v>
      </c>
      <c r="J20" s="355">
        <f t="shared" si="5"/>
        <v>175963</v>
      </c>
      <c r="K20" s="339">
        <f>+IFERROR(VLOOKUP($B20,'Translated Loss'!$BI$5:$BL$350,2,FALSE),0)</f>
        <v>1405233.7206000001</v>
      </c>
      <c r="L20" s="339">
        <f>+IFERROR(VLOOKUP($B20,'Translated Loss'!$BI$5:$BL$350,3,FALSE),0)</f>
        <v>1758979.1403000001</v>
      </c>
      <c r="M20" s="339">
        <f>+IFERROR(VLOOKUP($B20,'Translated Loss'!$BI$5:$BL$350,4,FALSE),0)</f>
        <v>451238.97400000005</v>
      </c>
      <c r="N20" s="355">
        <f t="shared" si="16"/>
        <v>3615451.8349000001</v>
      </c>
      <c r="O20" s="339">
        <f>+IFERROR(IF(D20=1,($E20*P$3+$F20*P$4+$G20*P$5+$H20*P$6+$I20*P$7)*10*VLOOKUP($B20,UPP!$C$10:$M$329,9,FALSE),($E20*P$3+$F20*P$4+$G20*P$5+$H20*P$6+$I20*P$7)*VLOOKUP($B20,UPP!$C$10:$M$329,9,FALSE)),0)</f>
        <v>-501704.08814124431</v>
      </c>
      <c r="P20" s="339">
        <f>+IFERROR(IF(D20=1,($E20*Q$3+$F20*Q$4+$G20*Q$5+$H20*Q$6+$I20*Q$7)*10*VLOOKUP($B20,UPP!$C$10:$M$329,10,FALSE),($E20*Q$3+$F20*Q$4+$G20*Q$5+$H20*Q$6+$I20*Q$7)*VLOOKUP($B20,UPP!$C$10:$M$329,10,FALSE)),0)</f>
        <v>-356860.07533915801</v>
      </c>
      <c r="Q20" s="339">
        <f>+IFERROR(IF(D20=1,($E20*R$3+$F20*R$4+$G20*R$5+$H20*R$6+$I20*R$7)*10*VLOOKUP($B20,UPP!$C$10:$M$329,11,FALSE),($E20*R$3+$F20*R$4+$G20*R$5+$H20*R$6+$I20*R$7)*VLOOKUP($B20,UPP!$C$10:$M$329,11,FALSE)),0)</f>
        <v>1045.3427319111613</v>
      </c>
      <c r="R20" s="201">
        <f t="shared" si="1"/>
        <v>-857518.82074849121</v>
      </c>
      <c r="S20" s="196">
        <f t="shared" si="6"/>
        <v>903529.63245875575</v>
      </c>
      <c r="T20" s="151">
        <f t="shared" si="7"/>
        <v>1402119.064960842</v>
      </c>
      <c r="U20" s="151">
        <f t="shared" si="8"/>
        <v>452284.31673191121</v>
      </c>
      <c r="V20" s="197">
        <f t="shared" si="2"/>
        <v>2757933.0141515089</v>
      </c>
      <c r="W20" s="209">
        <f t="shared" si="17"/>
        <v>0.51347705623270556</v>
      </c>
      <c r="X20" s="210">
        <f t="shared" si="18"/>
        <v>0.7968260742092611</v>
      </c>
      <c r="Y20" s="211">
        <f t="shared" si="19"/>
        <v>0.2570337609224162</v>
      </c>
      <c r="Z20" s="196">
        <f t="shared" si="12"/>
        <v>903529.63245875563</v>
      </c>
      <c r="AA20" s="151">
        <f t="shared" si="13"/>
        <v>1402119.064960842</v>
      </c>
      <c r="AB20" s="197">
        <f t="shared" si="14"/>
        <v>452284.31673191127</v>
      </c>
    </row>
    <row r="21" spans="2:28" x14ac:dyDescent="0.25">
      <c r="B21" s="183">
        <f>+UPP!C20</f>
        <v>36</v>
      </c>
      <c r="C21" s="183">
        <f>+UPP!B20</f>
        <v>3</v>
      </c>
      <c r="D21" s="183">
        <f>+UPP!D20</f>
        <v>1</v>
      </c>
      <c r="E21" s="425">
        <f>+VLOOKUP($B21,Data_Payroll!$K$6:$P$350,2,FALSE)</f>
        <v>1583</v>
      </c>
      <c r="F21" s="425">
        <f>+VLOOKUP($B21,Data_Payroll!$K$6:$P$350,3,FALSE)</f>
        <v>1168</v>
      </c>
      <c r="G21" s="425">
        <f>+VLOOKUP($B21,Data_Payroll!$K$6:$P$350,4,FALSE)</f>
        <v>1020</v>
      </c>
      <c r="H21" s="425">
        <f>+VLOOKUP($B21,Data_Payroll!$K$6:$P$350,5,FALSE)</f>
        <v>1002</v>
      </c>
      <c r="I21" s="425">
        <f>+VLOOKUP($B21,Data_Payroll!$K$6:$P$350,6,FALSE)</f>
        <v>629</v>
      </c>
      <c r="J21" s="355">
        <f t="shared" si="5"/>
        <v>5402</v>
      </c>
      <c r="K21" s="339">
        <f>+IFERROR(VLOOKUP($B21,'Translated Loss'!$BI$5:$BL$350,2,FALSE),0)</f>
        <v>2373.1184000000003</v>
      </c>
      <c r="L21" s="339">
        <f>+IFERROR(VLOOKUP($B21,'Translated Loss'!$BI$5:$BL$350,3,FALSE),0)</f>
        <v>60650.960899999991</v>
      </c>
      <c r="M21" s="339">
        <f>+IFERROR(VLOOKUP($B21,'Translated Loss'!$BI$5:$BL$350,4,FALSE),0)</f>
        <v>0</v>
      </c>
      <c r="N21" s="355">
        <f t="shared" si="16"/>
        <v>63024.07929999999</v>
      </c>
      <c r="O21" s="339">
        <f>+IFERROR(IF(D21=1,($E21*P$3+$F21*P$4+$G21*P$5+$H21*P$6+$I21*P$7)*10*VLOOKUP($B21,UPP!$C$10:$M$329,9,FALSE),($E21*P$3+$F21*P$4+$G21*P$5+$H21*P$6+$I21*P$7)*VLOOKUP($B21,UPP!$C$10:$M$329,9,FALSE)),0)</f>
        <v>-11015.334131760284</v>
      </c>
      <c r="P21" s="339">
        <f>+IFERROR(IF(D21=1,($E21*Q$3+$F21*Q$4+$G21*Q$5+$H21*Q$6+$I21*Q$7)*10*VLOOKUP($B21,UPP!$C$10:$M$329,10,FALSE),($E21*Q$3+$F21*Q$4+$G21*Q$5+$H21*Q$6+$I21*Q$7)*VLOOKUP($B21,UPP!$C$10:$M$329,10,FALSE)),0)</f>
        <v>-21970.856990160406</v>
      </c>
      <c r="Q21" s="339">
        <f>+IFERROR(IF(D21=1,($E21*R$3+$F21*R$4+$G21*R$5+$H21*R$6+$I21*R$7)*10*VLOOKUP($B21,UPP!$C$10:$M$329,11,FALSE),($E21*R$3+$F21*R$4+$G21*R$5+$H21*R$6+$I21*R$7)*VLOOKUP($B21,UPP!$C$10:$M$329,11,FALSE)),0)</f>
        <v>43.566310572807829</v>
      </c>
      <c r="R21" s="201">
        <f t="shared" si="1"/>
        <v>-32942.62481134788</v>
      </c>
      <c r="S21" s="196">
        <f t="shared" si="6"/>
        <v>0</v>
      </c>
      <c r="T21" s="151">
        <f t="shared" si="7"/>
        <v>38680.103909839585</v>
      </c>
      <c r="U21" s="151">
        <f t="shared" si="8"/>
        <v>43.566310572807829</v>
      </c>
      <c r="V21" s="197">
        <f t="shared" si="2"/>
        <v>30081.454488652111</v>
      </c>
      <c r="W21" s="209">
        <f t="shared" si="17"/>
        <v>0</v>
      </c>
      <c r="X21" s="210">
        <f t="shared" si="18"/>
        <v>0.71603302313660844</v>
      </c>
      <c r="Y21" s="211">
        <f t="shared" si="19"/>
        <v>8.064848310405003E-4</v>
      </c>
      <c r="Z21" s="196">
        <f t="shared" si="12"/>
        <v>0</v>
      </c>
      <c r="AA21" s="151">
        <f t="shared" si="13"/>
        <v>38680.103909839585</v>
      </c>
      <c r="AB21" s="197">
        <f t="shared" si="14"/>
        <v>43.566310572807829</v>
      </c>
    </row>
    <row r="22" spans="2:28" x14ac:dyDescent="0.25">
      <c r="B22" s="183">
        <f>+UPP!C21</f>
        <v>55</v>
      </c>
      <c r="C22" s="183">
        <f>+UPP!B21</f>
        <v>2</v>
      </c>
      <c r="D22" s="183">
        <f>+UPP!D21</f>
        <v>1</v>
      </c>
      <c r="E22" s="425">
        <f>+VLOOKUP($B22,Data_Payroll!$K$6:$P$350,2,FALSE)</f>
        <v>2896</v>
      </c>
      <c r="F22" s="425">
        <f>+VLOOKUP($B22,Data_Payroll!$K$6:$P$350,3,FALSE)</f>
        <v>3540</v>
      </c>
      <c r="G22" s="425">
        <f>+VLOOKUP($B22,Data_Payroll!$K$6:$P$350,4,FALSE)</f>
        <v>3922</v>
      </c>
      <c r="H22" s="425">
        <f>+VLOOKUP($B22,Data_Payroll!$K$6:$P$350,5,FALSE)</f>
        <v>3821</v>
      </c>
      <c r="I22" s="425">
        <f>+VLOOKUP($B22,Data_Payroll!$K$6:$P$350,6,FALSE)</f>
        <v>2350</v>
      </c>
      <c r="J22" s="355">
        <f t="shared" si="5"/>
        <v>16529</v>
      </c>
      <c r="K22" s="339">
        <f>+IFERROR(VLOOKUP($B22,'Translated Loss'!$BI$5:$BL$350,2,FALSE),0)</f>
        <v>1049065.2748</v>
      </c>
      <c r="L22" s="339">
        <f>+IFERROR(VLOOKUP($B22,'Translated Loss'!$BI$5:$BL$350,3,FALSE),0)</f>
        <v>172967.7194</v>
      </c>
      <c r="M22" s="339">
        <f>+IFERROR(VLOOKUP($B22,'Translated Loss'!$BI$5:$BL$350,4,FALSE),0)</f>
        <v>14786.638999999999</v>
      </c>
      <c r="N22" s="355">
        <f t="shared" si="16"/>
        <v>1236819.6332</v>
      </c>
      <c r="O22" s="339">
        <f>+IFERROR(IF(D22=1,($E22*P$3+$F22*P$4+$G22*P$5+$H22*P$6+$I22*P$7)*10*VLOOKUP($B22,UPP!$C$10:$M$329,9,FALSE),($E22*P$3+$F22*P$4+$G22*P$5+$H22*P$6+$I22*P$7)*VLOOKUP($B22,UPP!$C$10:$M$329,9,FALSE)),0)</f>
        <v>-80884.061929716307</v>
      </c>
      <c r="P22" s="339">
        <f>+IFERROR(IF(D22=1,($E22*Q$3+$F22*Q$4+$G22*Q$5+$H22*Q$6+$I22*Q$7)*10*VLOOKUP($B22,UPP!$C$10:$M$329,10,FALSE),($E22*Q$3+$F22*Q$4+$G22*Q$5+$H22*Q$6+$I22*Q$7)*VLOOKUP($B22,UPP!$C$10:$M$329,10,FALSE)),0)</f>
        <v>-41696.894189715276</v>
      </c>
      <c r="Q22" s="339">
        <f>+IFERROR(IF(D22=1,($E22*R$3+$F22*R$4+$G22*R$5+$H22*R$6+$I22*R$7)*10*VLOOKUP($B22,UPP!$C$10:$M$329,11,FALSE),($E22*R$3+$F22*R$4+$G22*R$5+$H22*R$6+$I22*R$7)*VLOOKUP($B22,UPP!$C$10:$M$329,11,FALSE)),0)</f>
        <v>36.135358197504083</v>
      </c>
      <c r="R22" s="201">
        <f t="shared" si="1"/>
        <v>-122544.82076123409</v>
      </c>
      <c r="S22" s="196">
        <f t="shared" si="6"/>
        <v>968181.21287028375</v>
      </c>
      <c r="T22" s="151">
        <f t="shared" si="7"/>
        <v>131270.82521028473</v>
      </c>
      <c r="U22" s="151">
        <f t="shared" si="8"/>
        <v>14822.774358197503</v>
      </c>
      <c r="V22" s="197">
        <f t="shared" si="2"/>
        <v>1114274.812438766</v>
      </c>
      <c r="W22" s="209">
        <f t="shared" si="17"/>
        <v>5.8574699792503102</v>
      </c>
      <c r="X22" s="210">
        <f t="shared" si="18"/>
        <v>0.79418491869008856</v>
      </c>
      <c r="Y22" s="211">
        <f t="shared" si="19"/>
        <v>8.9677381318878951E-2</v>
      </c>
      <c r="Z22" s="196">
        <f t="shared" si="12"/>
        <v>968181.21287028375</v>
      </c>
      <c r="AA22" s="151">
        <f t="shared" si="13"/>
        <v>131270.82521028473</v>
      </c>
      <c r="AB22" s="197">
        <f t="shared" si="14"/>
        <v>14822.774358197503</v>
      </c>
    </row>
    <row r="23" spans="2:28" x14ac:dyDescent="0.25">
      <c r="B23" s="183">
        <f>+UPP!C22</f>
        <v>59</v>
      </c>
      <c r="C23" s="183">
        <f>+UPP!B22</f>
        <v>2</v>
      </c>
      <c r="D23" s="183">
        <f>+UPP!D22</f>
        <v>1</v>
      </c>
      <c r="E23" s="425">
        <f>+VLOOKUP($B23,Data_Payroll!$K$6:$P$350,2,FALSE)</f>
        <v>201</v>
      </c>
      <c r="F23" s="425">
        <f>+VLOOKUP($B23,Data_Payroll!$K$6:$P$350,3,FALSE)</f>
        <v>173</v>
      </c>
      <c r="G23" s="425">
        <f>+VLOOKUP($B23,Data_Payroll!$K$6:$P$350,4,FALSE)</f>
        <v>144</v>
      </c>
      <c r="H23" s="425">
        <f>+VLOOKUP($B23,Data_Payroll!$K$6:$P$350,5,FALSE)</f>
        <v>167</v>
      </c>
      <c r="I23" s="425">
        <f>+VLOOKUP($B23,Data_Payroll!$K$6:$P$350,6,FALSE)</f>
        <v>449</v>
      </c>
      <c r="J23" s="355">
        <f t="shared" si="5"/>
        <v>1134</v>
      </c>
      <c r="K23" s="339">
        <f>+IFERROR(VLOOKUP($B23,'Translated Loss'!$BI$5:$BL$350,2,FALSE),0)</f>
        <v>0</v>
      </c>
      <c r="L23" s="339">
        <f>+IFERROR(VLOOKUP($B23,'Translated Loss'!$BI$5:$BL$350,3,FALSE),0)</f>
        <v>0</v>
      </c>
      <c r="M23" s="339">
        <f>+IFERROR(VLOOKUP($B23,'Translated Loss'!$BI$5:$BL$350,4,FALSE),0)</f>
        <v>0</v>
      </c>
      <c r="N23" s="355">
        <f t="shared" si="16"/>
        <v>0</v>
      </c>
      <c r="O23" s="339">
        <f>+IFERROR(IF(D23=1,($E23*P$3+$F23*P$4+$G23*P$5+$H23*P$6+$I23*P$7)*10*VLOOKUP($B23,UPP!$C$10:$M$329,9,FALSE),($E23*P$3+$F23*P$4+$G23*P$5+$H23*P$6+$I23*P$7)*VLOOKUP($B23,UPP!$C$10:$M$329,9,FALSE)),0)</f>
        <v>-5312.6726302126754</v>
      </c>
      <c r="P23" s="339">
        <f>+IFERROR(IF(D23=1,($E23*Q$3+$F23*Q$4+$G23*Q$5+$H23*Q$6+$I23*Q$7)*10*VLOOKUP($B23,UPP!$C$10:$M$329,10,FALSE),($E23*Q$3+$F23*Q$4+$G23*Q$5+$H23*Q$6+$I23*Q$7)*VLOOKUP($B23,UPP!$C$10:$M$329,10,FALSE)),0)</f>
        <v>-3470.0954445111511</v>
      </c>
      <c r="Q23" s="339">
        <f>+IFERROR(IF(D23=1,($E23*R$3+$F23*R$4+$G23*R$5+$H23*R$6+$I23*R$7)*10*VLOOKUP($B23,UPP!$C$10:$M$329,11,FALSE),($E23*R$3+$F23*R$4+$G23*R$5+$H23*R$6+$I23*R$7)*VLOOKUP($B23,UPP!$C$10:$M$329,11,FALSE)),0)</f>
        <v>16.8790005147866</v>
      </c>
      <c r="R23" s="201">
        <f t="shared" si="1"/>
        <v>-8765.8890742090407</v>
      </c>
      <c r="S23" s="196">
        <f t="shared" si="6"/>
        <v>0</v>
      </c>
      <c r="T23" s="151">
        <f t="shared" si="7"/>
        <v>0</v>
      </c>
      <c r="U23" s="151">
        <f t="shared" si="8"/>
        <v>16.8790005147866</v>
      </c>
      <c r="V23" s="197">
        <f t="shared" si="2"/>
        <v>-8765.8890742090407</v>
      </c>
      <c r="W23" s="209">
        <f t="shared" si="17"/>
        <v>0</v>
      </c>
      <c r="X23" s="210">
        <f t="shared" si="18"/>
        <v>0</v>
      </c>
      <c r="Y23" s="211">
        <f t="shared" si="19"/>
        <v>1.488448017176949E-3</v>
      </c>
      <c r="Z23" s="196">
        <f t="shared" si="12"/>
        <v>0</v>
      </c>
      <c r="AA23" s="151">
        <f t="shared" si="13"/>
        <v>0</v>
      </c>
      <c r="AB23" s="197">
        <f t="shared" si="14"/>
        <v>16.8790005147866</v>
      </c>
    </row>
    <row r="24" spans="2:28" x14ac:dyDescent="0.25">
      <c r="B24" s="183">
        <f>+UPP!C23</f>
        <v>83</v>
      </c>
      <c r="C24" s="183">
        <f>+UPP!B23</f>
        <v>3</v>
      </c>
      <c r="D24" s="183">
        <f>+UPP!D23</f>
        <v>1</v>
      </c>
      <c r="E24" s="425">
        <f>+VLOOKUP($B24,Data_Payroll!$K$6:$P$350,2,FALSE)</f>
        <v>41</v>
      </c>
      <c r="F24" s="425">
        <f>+VLOOKUP($B24,Data_Payroll!$K$6:$P$350,3,FALSE)</f>
        <v>120</v>
      </c>
      <c r="G24" s="425">
        <f>+VLOOKUP($B24,Data_Payroll!$K$6:$P$350,4,FALSE)</f>
        <v>120</v>
      </c>
      <c r="H24" s="425">
        <f>+VLOOKUP($B24,Data_Payroll!$K$6:$P$350,5,FALSE)</f>
        <v>183</v>
      </c>
      <c r="I24" s="425">
        <f>+VLOOKUP($B24,Data_Payroll!$K$6:$P$350,6,FALSE)</f>
        <v>94</v>
      </c>
      <c r="J24" s="355">
        <f t="shared" si="5"/>
        <v>558</v>
      </c>
      <c r="K24" s="339">
        <f>+IFERROR(VLOOKUP($B24,'Translated Loss'!$BI$5:$BL$350,2,FALSE),0)</f>
        <v>3655.7800999999999</v>
      </c>
      <c r="L24" s="339">
        <f>+IFERROR(VLOOKUP($B24,'Translated Loss'!$BI$5:$BL$350,3,FALSE),0)</f>
        <v>14665.187900000001</v>
      </c>
      <c r="M24" s="339">
        <f>+IFERROR(VLOOKUP($B24,'Translated Loss'!$BI$5:$BL$350,4,FALSE),0)</f>
        <v>0</v>
      </c>
      <c r="N24" s="355">
        <f t="shared" si="16"/>
        <v>18320.968000000001</v>
      </c>
      <c r="O24" s="339">
        <f>+IFERROR(IF(D24=1,($E24*P$3+$F24*P$4+$G24*P$5+$H24*P$6+$I24*P$7)*10*VLOOKUP($B24,UPP!$C$10:$M$329,9,FALSE),($E24*P$3+$F24*P$4+$G24*P$5+$H24*P$6+$I24*P$7)*VLOOKUP($B24,UPP!$C$10:$M$329,9,FALSE)),0)</f>
        <v>-2169.2651653630719</v>
      </c>
      <c r="P24" s="339">
        <f>+IFERROR(IF(D24=1,($E24*Q$3+$F24*Q$4+$G24*Q$5+$H24*Q$6+$I24*Q$7)*10*VLOOKUP($B24,UPP!$C$10:$M$329,10,FALSE),($E24*Q$3+$F24*Q$4+$G24*Q$5+$H24*Q$6+$I24*Q$7)*VLOOKUP($B24,UPP!$C$10:$M$329,10,FALSE)),0)</f>
        <v>-1637.0276001933919</v>
      </c>
      <c r="Q24" s="339">
        <f>+IFERROR(IF(D24=1,($E24*R$3+$F24*R$4+$G24*R$5+$H24*R$6+$I24*R$7)*10*VLOOKUP($B24,UPP!$C$10:$M$329,11,FALSE),($E24*R$3+$F24*R$4+$G24*R$5+$H24*R$6+$I24*R$7)*VLOOKUP($B24,UPP!$C$10:$M$329,11,FALSE)),0)</f>
        <v>7.729256524123616</v>
      </c>
      <c r="R24" s="201">
        <f t="shared" si="1"/>
        <v>-3798.5635090323399</v>
      </c>
      <c r="S24" s="196">
        <f t="shared" si="6"/>
        <v>1486.514934636928</v>
      </c>
      <c r="T24" s="151">
        <f t="shared" si="7"/>
        <v>13028.160299806608</v>
      </c>
      <c r="U24" s="151">
        <f t="shared" si="8"/>
        <v>7.729256524123616</v>
      </c>
      <c r="V24" s="197">
        <f t="shared" si="2"/>
        <v>14522.404490967661</v>
      </c>
      <c r="W24" s="209">
        <f t="shared" si="17"/>
        <v>0.26640052592059643</v>
      </c>
      <c r="X24" s="210">
        <f t="shared" si="18"/>
        <v>2.3347957526535139</v>
      </c>
      <c r="Y24" s="211">
        <f t="shared" si="19"/>
        <v>1.3851714200938379E-3</v>
      </c>
      <c r="Z24" s="196">
        <f t="shared" si="12"/>
        <v>1486.514934636928</v>
      </c>
      <c r="AA24" s="151">
        <f t="shared" si="13"/>
        <v>13028.160299806606</v>
      </c>
      <c r="AB24" s="197">
        <f t="shared" si="14"/>
        <v>7.7292565241236151</v>
      </c>
    </row>
    <row r="25" spans="2:28" x14ac:dyDescent="0.25">
      <c r="B25" s="183">
        <f>+UPP!C24</f>
        <v>101</v>
      </c>
      <c r="C25" s="183">
        <f>+UPP!B24</f>
        <v>1</v>
      </c>
      <c r="D25" s="183">
        <f>+UPP!D24</f>
        <v>1</v>
      </c>
      <c r="E25" s="425">
        <f>+VLOOKUP($B25,Data_Payroll!$K$6:$P$350,2,FALSE)</f>
        <v>7960</v>
      </c>
      <c r="F25" s="425">
        <f>+VLOOKUP($B25,Data_Payroll!$K$6:$P$350,3,FALSE)</f>
        <v>5974</v>
      </c>
      <c r="G25" s="425">
        <f>+VLOOKUP($B25,Data_Payroll!$K$6:$P$350,4,FALSE)</f>
        <v>8560</v>
      </c>
      <c r="H25" s="425">
        <f>+VLOOKUP($B25,Data_Payroll!$K$6:$P$350,5,FALSE)</f>
        <v>10571</v>
      </c>
      <c r="I25" s="425">
        <f>+VLOOKUP($B25,Data_Payroll!$K$6:$P$350,6,FALSE)</f>
        <v>12809</v>
      </c>
      <c r="J25" s="355">
        <f t="shared" si="5"/>
        <v>45874</v>
      </c>
      <c r="K25" s="339">
        <f>+IFERROR(VLOOKUP($B25,'Translated Loss'!$BI$5:$BL$350,2,FALSE),0)</f>
        <v>61096.045700000002</v>
      </c>
      <c r="L25" s="339">
        <f>+IFERROR(VLOOKUP($B25,'Translated Loss'!$BI$5:$BL$350,3,FALSE),0)</f>
        <v>171464.90610000002</v>
      </c>
      <c r="M25" s="339">
        <f>+IFERROR(VLOOKUP($B25,'Translated Loss'!$BI$5:$BL$350,4,FALSE),0)</f>
        <v>39672.734999999993</v>
      </c>
      <c r="N25" s="355">
        <f t="shared" si="16"/>
        <v>272233.68680000002</v>
      </c>
      <c r="O25" s="339">
        <f>+IFERROR(IF(D25=1,($E25*P$3+$F25*P$4+$G25*P$5+$H25*P$6+$I25*P$7)*10*VLOOKUP($B25,UPP!$C$10:$M$329,9,FALSE),($E25*P$3+$F25*P$4+$G25*P$5+$H25*P$6+$I25*P$7)*VLOOKUP($B25,UPP!$C$10:$M$329,9,FALSE)),0)</f>
        <v>-178009.21107087508</v>
      </c>
      <c r="P25" s="339">
        <f>+IFERROR(IF(D25=1,($E25*Q$3+$F25*Q$4+$G25*Q$5+$H25*Q$6+$I25*Q$7)*10*VLOOKUP($B25,UPP!$C$10:$M$329,10,FALSE),($E25*Q$3+$F25*Q$4+$G25*Q$5+$H25*Q$6+$I25*Q$7)*VLOOKUP($B25,UPP!$C$10:$M$329,10,FALSE)),0)</f>
        <v>-63937.917731249392</v>
      </c>
      <c r="Q25" s="339">
        <f>+IFERROR(IF(D25=1,($E25*R$3+$F25*R$4+$G25*R$5+$H25*R$6+$I25*R$7)*10*VLOOKUP($B25,UPP!$C$10:$M$329,11,FALSE),($E25*R$3+$F25*R$4+$G25*R$5+$H25*R$6+$I25*R$7)*VLOOKUP($B25,UPP!$C$10:$M$329,11,FALSE)),0)</f>
        <v>268.45796023018119</v>
      </c>
      <c r="R25" s="201">
        <f t="shared" si="1"/>
        <v>-241678.67084189429</v>
      </c>
      <c r="S25" s="196">
        <f t="shared" si="6"/>
        <v>0</v>
      </c>
      <c r="T25" s="151">
        <f t="shared" si="7"/>
        <v>107526.98836875064</v>
      </c>
      <c r="U25" s="151">
        <f t="shared" si="8"/>
        <v>39941.192960230175</v>
      </c>
      <c r="V25" s="197">
        <f t="shared" si="2"/>
        <v>30555.015958105738</v>
      </c>
      <c r="W25" s="209">
        <f t="shared" si="17"/>
        <v>0</v>
      </c>
      <c r="X25" s="210">
        <f t="shared" si="18"/>
        <v>0.2343963647572713</v>
      </c>
      <c r="Y25" s="211">
        <f t="shared" si="19"/>
        <v>8.7067168679928003E-2</v>
      </c>
      <c r="Z25" s="196">
        <f t="shared" si="12"/>
        <v>0</v>
      </c>
      <c r="AA25" s="151">
        <f t="shared" si="13"/>
        <v>107526.98836875062</v>
      </c>
      <c r="AB25" s="197">
        <f t="shared" si="14"/>
        <v>39941.192960230175</v>
      </c>
    </row>
    <row r="26" spans="2:28" x14ac:dyDescent="0.25">
      <c r="B26" s="183">
        <f>+UPP!C25</f>
        <v>104</v>
      </c>
      <c r="C26" s="183">
        <f>+UPP!B25</f>
        <v>1</v>
      </c>
      <c r="D26" s="183">
        <f>+UPP!D25</f>
        <v>1</v>
      </c>
      <c r="E26" s="425">
        <f>+VLOOKUP($B26,Data_Payroll!$K$6:$P$350,2,FALSE)</f>
        <v>37520</v>
      </c>
      <c r="F26" s="425">
        <f>+VLOOKUP($B26,Data_Payroll!$K$6:$P$350,3,FALSE)</f>
        <v>52555</v>
      </c>
      <c r="G26" s="425">
        <f>+VLOOKUP($B26,Data_Payroll!$K$6:$P$350,4,FALSE)</f>
        <v>37884</v>
      </c>
      <c r="H26" s="425">
        <f>+VLOOKUP($B26,Data_Payroll!$K$6:$P$350,5,FALSE)</f>
        <v>33586</v>
      </c>
      <c r="I26" s="425">
        <f>+VLOOKUP($B26,Data_Payroll!$K$6:$P$350,6,FALSE)</f>
        <v>45785</v>
      </c>
      <c r="J26" s="355">
        <f t="shared" si="5"/>
        <v>207330</v>
      </c>
      <c r="K26" s="339">
        <f>+IFERROR(VLOOKUP($B26,'Translated Loss'!$BI$5:$BL$350,2,FALSE),0)</f>
        <v>2039654.1734</v>
      </c>
      <c r="L26" s="339">
        <f>+IFERROR(VLOOKUP($B26,'Translated Loss'!$BI$5:$BL$350,3,FALSE),0)</f>
        <v>1234345.3409</v>
      </c>
      <c r="M26" s="339">
        <f>+IFERROR(VLOOKUP($B26,'Translated Loss'!$BI$5:$BL$350,4,FALSE),0)</f>
        <v>117069.448</v>
      </c>
      <c r="N26" s="355">
        <f t="shared" si="16"/>
        <v>3391068.9622999998</v>
      </c>
      <c r="O26" s="339">
        <f>+IFERROR(IF(D26=1,($E26*P$3+$F26*P$4+$G26*P$5+$H26*P$6+$I26*P$7)*10*VLOOKUP($B26,UPP!$C$10:$M$329,9,FALSE),($E26*P$3+$F26*P$4+$G26*P$5+$H26*P$6+$I26*P$7)*VLOOKUP($B26,UPP!$C$10:$M$329,9,FALSE)),0)</f>
        <v>-711668.07295224094</v>
      </c>
      <c r="P26" s="339">
        <f>+IFERROR(IF(D26=1,($E26*Q$3+$F26*Q$4+$G26*Q$5+$H26*Q$6+$I26*Q$7)*10*VLOOKUP($B26,UPP!$C$10:$M$329,10,FALSE),($E26*Q$3+$F26*Q$4+$G26*Q$5+$H26*Q$6+$I26*Q$7)*VLOOKUP($B26,UPP!$C$10:$M$329,10,FALSE)),0)</f>
        <v>-420545.34684895322</v>
      </c>
      <c r="Q26" s="339">
        <f>+IFERROR(IF(D26=1,($E26*R$3+$F26*R$4+$G26*R$5+$H26*R$6+$I26*R$7)*10*VLOOKUP($B26,UPP!$C$10:$M$329,11,FALSE),($E26*R$3+$F26*R$4+$G26*R$5+$H26*R$6+$I26*R$7)*VLOOKUP($B26,UPP!$C$10:$M$329,11,FALSE)),0)</f>
        <v>1083.8279003611988</v>
      </c>
      <c r="R26" s="201">
        <f t="shared" si="1"/>
        <v>-1131129.591900833</v>
      </c>
      <c r="S26" s="196">
        <f t="shared" si="6"/>
        <v>1327986.100447759</v>
      </c>
      <c r="T26" s="151">
        <f t="shared" si="7"/>
        <v>813799.99405104667</v>
      </c>
      <c r="U26" s="151">
        <f t="shared" si="8"/>
        <v>118153.2759003612</v>
      </c>
      <c r="V26" s="197">
        <f t="shared" si="2"/>
        <v>2259939.3703991668</v>
      </c>
      <c r="W26" s="209">
        <f t="shared" si="17"/>
        <v>0.64051806320733085</v>
      </c>
      <c r="X26" s="210">
        <f t="shared" si="18"/>
        <v>0.39251434623597486</v>
      </c>
      <c r="Y26" s="211">
        <f t="shared" si="19"/>
        <v>5.6988026769093328E-2</v>
      </c>
      <c r="Z26" s="196">
        <f t="shared" si="12"/>
        <v>1327986.100447759</v>
      </c>
      <c r="AA26" s="151">
        <f t="shared" si="13"/>
        <v>813799.99405104667</v>
      </c>
      <c r="AB26" s="197">
        <f t="shared" si="14"/>
        <v>118153.2759003612</v>
      </c>
    </row>
    <row r="27" spans="2:28" x14ac:dyDescent="0.25">
      <c r="B27" s="183">
        <f>+UPP!C26</f>
        <v>105</v>
      </c>
      <c r="C27" s="183">
        <f>+UPP!B26</f>
        <v>1</v>
      </c>
      <c r="D27" s="183">
        <f>+UPP!D26</f>
        <v>1</v>
      </c>
      <c r="E27" s="425">
        <f>+VLOOKUP($B27,Data_Payroll!$K$6:$P$350,2,FALSE)</f>
        <v>1303</v>
      </c>
      <c r="F27" s="425">
        <f>+VLOOKUP($B27,Data_Payroll!$K$6:$P$350,3,FALSE)</f>
        <v>589</v>
      </c>
      <c r="G27" s="425">
        <f>+VLOOKUP($B27,Data_Payroll!$K$6:$P$350,4,FALSE)</f>
        <v>1587</v>
      </c>
      <c r="H27" s="425">
        <f>+VLOOKUP($B27,Data_Payroll!$K$6:$P$350,5,FALSE)</f>
        <v>1372</v>
      </c>
      <c r="I27" s="425">
        <f>+VLOOKUP($B27,Data_Payroll!$K$6:$P$350,6,FALSE)</f>
        <v>1693</v>
      </c>
      <c r="J27" s="355">
        <f t="shared" si="5"/>
        <v>6544</v>
      </c>
      <c r="K27" s="339">
        <f>+IFERROR(VLOOKUP($B27,'Translated Loss'!$BI$5:$BL$350,2,FALSE),0)</f>
        <v>139091.26519999999</v>
      </c>
      <c r="L27" s="339">
        <f>+IFERROR(VLOOKUP($B27,'Translated Loss'!$BI$5:$BL$350,3,FALSE),0)</f>
        <v>199971.01890000002</v>
      </c>
      <c r="M27" s="339">
        <f>+IFERROR(VLOOKUP($B27,'Translated Loss'!$BI$5:$BL$350,4,FALSE),0)</f>
        <v>12649.818000000001</v>
      </c>
      <c r="N27" s="355">
        <f t="shared" si="16"/>
        <v>351712.10210000008</v>
      </c>
      <c r="O27" s="339">
        <f>+IFERROR(IF(D27=1,($E27*P$3+$F27*P$4+$G27*P$5+$H27*P$6+$I27*P$7)*10*VLOOKUP($B27,UPP!$C$10:$M$329,9,FALSE),($E27*P$3+$F27*P$4+$G27*P$5+$H27*P$6+$I27*P$7)*VLOOKUP($B27,UPP!$C$10:$M$329,9,FALSE)),0)</f>
        <v>-24676.042866588279</v>
      </c>
      <c r="P27" s="339">
        <f>+IFERROR(IF(D27=1,($E27*Q$3+$F27*Q$4+$G27*Q$5+$H27*Q$6+$I27*Q$7)*10*VLOOKUP($B27,UPP!$C$10:$M$329,10,FALSE),($E27*Q$3+$F27*Q$4+$G27*Q$5+$H27*Q$6+$I27*Q$7)*VLOOKUP($B27,UPP!$C$10:$M$329,10,FALSE)),0)</f>
        <v>-19233.936637593677</v>
      </c>
      <c r="Q27" s="339">
        <f>+IFERROR(IF(D27=1,($E27*R$3+$F27*R$4+$G27*R$5+$H27*R$6+$I27*R$7)*10*VLOOKUP($B27,UPP!$C$10:$M$329,11,FALSE),($E27*R$3+$F27*R$4+$G27*R$5+$H27*R$6+$I27*R$7)*VLOOKUP($B27,UPP!$C$10:$M$329,11,FALSE)),0)</f>
        <v>27.035688126824489</v>
      </c>
      <c r="R27" s="201">
        <f t="shared" si="1"/>
        <v>-43882.943816055136</v>
      </c>
      <c r="S27" s="196">
        <f t="shared" si="6"/>
        <v>114415.22233341172</v>
      </c>
      <c r="T27" s="151">
        <f t="shared" si="7"/>
        <v>180737.08226240636</v>
      </c>
      <c r="U27" s="151">
        <f t="shared" si="8"/>
        <v>12676.853688126826</v>
      </c>
      <c r="V27" s="197">
        <f t="shared" ref="V27:V75" si="20">+N27+R27</f>
        <v>307829.15828394494</v>
      </c>
      <c r="W27" s="209">
        <f t="shared" si="17"/>
        <v>1.7483988742880763</v>
      </c>
      <c r="X27" s="210">
        <f t="shared" si="18"/>
        <v>2.7618747289487526</v>
      </c>
      <c r="Y27" s="211">
        <f t="shared" si="19"/>
        <v>0.19371720183567889</v>
      </c>
      <c r="Z27" s="196">
        <f t="shared" si="12"/>
        <v>114415.22233341172</v>
      </c>
      <c r="AA27" s="151">
        <f t="shared" si="13"/>
        <v>180737.08226240636</v>
      </c>
      <c r="AB27" s="197">
        <f t="shared" si="14"/>
        <v>12676.853688126828</v>
      </c>
    </row>
    <row r="28" spans="2:28" x14ac:dyDescent="0.25">
      <c r="B28" s="183">
        <f>+UPP!C27</f>
        <v>106</v>
      </c>
      <c r="C28" s="183">
        <f>+UPP!B27</f>
        <v>1</v>
      </c>
      <c r="D28" s="183">
        <f>+UPP!D27</f>
        <v>1</v>
      </c>
      <c r="E28" s="425">
        <f>+VLOOKUP($B28,Data_Payroll!$K$6:$P$350,2,FALSE)</f>
        <v>1637</v>
      </c>
      <c r="F28" s="425">
        <f>+VLOOKUP($B28,Data_Payroll!$K$6:$P$350,3,FALSE)</f>
        <v>1710</v>
      </c>
      <c r="G28" s="425">
        <f>+VLOOKUP($B28,Data_Payroll!$K$6:$P$350,4,FALSE)</f>
        <v>1746</v>
      </c>
      <c r="H28" s="425">
        <f>+VLOOKUP($B28,Data_Payroll!$K$6:$P$350,5,FALSE)</f>
        <v>1876</v>
      </c>
      <c r="I28" s="425">
        <f>+VLOOKUP($B28,Data_Payroll!$K$6:$P$350,6,FALSE)</f>
        <v>1940</v>
      </c>
      <c r="J28" s="355">
        <f t="shared" si="5"/>
        <v>8909</v>
      </c>
      <c r="K28" s="339">
        <f>+IFERROR(VLOOKUP($B28,'Translated Loss'!$BI$5:$BL$350,2,FALSE),0)</f>
        <v>417674.67340000009</v>
      </c>
      <c r="L28" s="339">
        <f>+IFERROR(VLOOKUP($B28,'Translated Loss'!$BI$5:$BL$350,3,FALSE),0)</f>
        <v>38502.572800000002</v>
      </c>
      <c r="M28" s="339">
        <f>+IFERROR(VLOOKUP($B28,'Translated Loss'!$BI$5:$BL$350,4,FALSE),0)</f>
        <v>19425.532999999999</v>
      </c>
      <c r="N28" s="355">
        <f t="shared" si="16"/>
        <v>475602.77920000011</v>
      </c>
      <c r="O28" s="339">
        <f>+IFERROR(IF(D28=1,($E28*P$3+$F28*P$4+$G28*P$5+$H28*P$6+$I28*P$7)*10*VLOOKUP($B28,UPP!$C$10:$M$329,9,FALSE),($E28*P$3+$F28*P$4+$G28*P$5+$H28*P$6+$I28*P$7)*VLOOKUP($B28,UPP!$C$10:$M$329,9,FALSE)),0)</f>
        <v>-54091.880131621605</v>
      </c>
      <c r="P28" s="339">
        <f>+IFERROR(IF(D28=1,($E28*Q$3+$F28*Q$4+$G28*Q$5+$H28*Q$6+$I28*Q$7)*10*VLOOKUP($B28,UPP!$C$10:$M$329,10,FALSE),($E28*Q$3+$F28*Q$4+$G28*Q$5+$H28*Q$6+$I28*Q$7)*VLOOKUP($B28,UPP!$C$10:$M$329,10,FALSE)),0)</f>
        <v>-37997.086639324109</v>
      </c>
      <c r="Q28" s="339">
        <f>+IFERROR(IF(D28=1,($E28*R$3+$F28*R$4+$G28*R$5+$H28*R$6+$I28*R$7)*10*VLOOKUP($B28,UPP!$C$10:$M$329,11,FALSE),($E28*R$3+$F28*R$4+$G28*R$5+$H28*R$6+$I28*R$7)*VLOOKUP($B28,UPP!$C$10:$M$329,11,FALSE)),0)</f>
        <v>63.609431101497215</v>
      </c>
      <c r="R28" s="201">
        <f t="shared" si="1"/>
        <v>-92025.357339844209</v>
      </c>
      <c r="S28" s="196">
        <f t="shared" si="6"/>
        <v>363582.79326837847</v>
      </c>
      <c r="T28" s="151">
        <f t="shared" si="7"/>
        <v>505.48616067589319</v>
      </c>
      <c r="U28" s="151">
        <f t="shared" si="8"/>
        <v>19489.142431101496</v>
      </c>
      <c r="V28" s="197">
        <f t="shared" si="20"/>
        <v>383577.42186015588</v>
      </c>
      <c r="W28" s="209">
        <f t="shared" si="17"/>
        <v>4.0810729966144175</v>
      </c>
      <c r="X28" s="210">
        <f t="shared" si="18"/>
        <v>5.6738821492411402E-3</v>
      </c>
      <c r="Y28" s="211">
        <f t="shared" si="19"/>
        <v>0.21875791257269611</v>
      </c>
      <c r="Z28" s="196">
        <f t="shared" si="12"/>
        <v>363582.79326837847</v>
      </c>
      <c r="AA28" s="151">
        <f t="shared" si="13"/>
        <v>505.48616067589313</v>
      </c>
      <c r="AB28" s="197">
        <f t="shared" si="14"/>
        <v>19489.142431101496</v>
      </c>
    </row>
    <row r="29" spans="2:28" x14ac:dyDescent="0.25">
      <c r="B29" s="183">
        <f>+UPP!C28</f>
        <v>107</v>
      </c>
      <c r="C29" s="183">
        <f>+UPP!B28</f>
        <v>1</v>
      </c>
      <c r="D29" s="183">
        <f>+UPP!D28</f>
        <v>1</v>
      </c>
      <c r="E29" s="425">
        <f>+VLOOKUP($B29,Data_Payroll!$K$6:$P$350,2,FALSE)</f>
        <v>1389</v>
      </c>
      <c r="F29" s="425">
        <f>+VLOOKUP($B29,Data_Payroll!$K$6:$P$350,3,FALSE)</f>
        <v>1741</v>
      </c>
      <c r="G29" s="425">
        <f>+VLOOKUP($B29,Data_Payroll!$K$6:$P$350,4,FALSE)</f>
        <v>1900</v>
      </c>
      <c r="H29" s="425">
        <f>+VLOOKUP($B29,Data_Payroll!$K$6:$P$350,5,FALSE)</f>
        <v>2632</v>
      </c>
      <c r="I29" s="425">
        <f>+VLOOKUP($B29,Data_Payroll!$K$6:$P$350,6,FALSE)</f>
        <v>2732</v>
      </c>
      <c r="J29" s="355">
        <f t="shared" si="5"/>
        <v>10394</v>
      </c>
      <c r="K29" s="339">
        <f>+IFERROR(VLOOKUP($B29,'Translated Loss'!$BI$5:$BL$350,2,FALSE),0)</f>
        <v>85962.151899999997</v>
      </c>
      <c r="L29" s="339">
        <f>+IFERROR(VLOOKUP($B29,'Translated Loss'!$BI$5:$BL$350,3,FALSE),0)</f>
        <v>107659.38219999999</v>
      </c>
      <c r="M29" s="339">
        <f>+IFERROR(VLOOKUP($B29,'Translated Loss'!$BI$5:$BL$350,4,FALSE),0)</f>
        <v>26000.15</v>
      </c>
      <c r="N29" s="355">
        <f t="shared" si="16"/>
        <v>219621.68409999998</v>
      </c>
      <c r="O29" s="339">
        <f>+IFERROR(IF(D29=1,($E29*P$3+$F29*P$4+$G29*P$5+$H29*P$6+$I29*P$7)*10*VLOOKUP($B29,UPP!$C$10:$M$329,9,FALSE),($E29*P$3+$F29*P$4+$G29*P$5+$H29*P$6+$I29*P$7)*VLOOKUP($B29,UPP!$C$10:$M$329,9,FALSE)),0)</f>
        <v>-26931.486477949591</v>
      </c>
      <c r="P29" s="339">
        <f>+IFERROR(IF(D29=1,($E29*Q$3+$F29*Q$4+$G29*Q$5+$H29*Q$6+$I29*Q$7)*10*VLOOKUP($B29,UPP!$C$10:$M$329,10,FALSE),($E29*Q$3+$F29*Q$4+$G29*Q$5+$H29*Q$6+$I29*Q$7)*VLOOKUP($B29,UPP!$C$10:$M$329,10,FALSE)),0)</f>
        <v>-23093.550213191702</v>
      </c>
      <c r="Q29" s="339">
        <f>+IFERROR(IF(D29=1,($E29*R$3+$F29*R$4+$G29*R$5+$H29*R$6+$I29*R$7)*10*VLOOKUP($B29,UPP!$C$10:$M$329,11,FALSE),($E29*R$3+$F29*R$4+$G29*R$5+$H29*R$6+$I29*R$7)*VLOOKUP($B29,UPP!$C$10:$M$329,11,FALSE)),0)</f>
        <v>43.709566808676172</v>
      </c>
      <c r="R29" s="201">
        <f t="shared" si="1"/>
        <v>-49981.327124332616</v>
      </c>
      <c r="S29" s="196">
        <f t="shared" si="6"/>
        <v>59030.665422050406</v>
      </c>
      <c r="T29" s="151">
        <f t="shared" si="7"/>
        <v>84565.831986808291</v>
      </c>
      <c r="U29" s="151">
        <f t="shared" si="8"/>
        <v>26043.859566808678</v>
      </c>
      <c r="V29" s="197">
        <f t="shared" si="20"/>
        <v>169640.35697566735</v>
      </c>
      <c r="W29" s="209">
        <f t="shared" si="17"/>
        <v>0.56793020417597084</v>
      </c>
      <c r="X29" s="210">
        <f t="shared" si="18"/>
        <v>0.81360238586500189</v>
      </c>
      <c r="Y29" s="211">
        <f t="shared" si="19"/>
        <v>0.25056628407551162</v>
      </c>
      <c r="Z29" s="196">
        <f t="shared" si="12"/>
        <v>59030.665422050406</v>
      </c>
      <c r="AA29" s="151">
        <f t="shared" si="13"/>
        <v>84565.831986808305</v>
      </c>
      <c r="AB29" s="197">
        <f t="shared" si="14"/>
        <v>26043.859566808678</v>
      </c>
    </row>
    <row r="30" spans="2:28" x14ac:dyDescent="0.25">
      <c r="B30" s="183">
        <f>+UPP!C29</f>
        <v>108</v>
      </c>
      <c r="C30" s="183">
        <f>+UPP!B29</f>
        <v>1</v>
      </c>
      <c r="D30" s="183">
        <f>+UPP!D29</f>
        <v>1</v>
      </c>
      <c r="E30" s="425">
        <f>+VLOOKUP($B30,Data_Payroll!$K$6:$P$350,2,FALSE)</f>
        <v>5658</v>
      </c>
      <c r="F30" s="425">
        <f>+VLOOKUP($B30,Data_Payroll!$K$6:$P$350,3,FALSE)</f>
        <v>6229</v>
      </c>
      <c r="G30" s="425">
        <f>+VLOOKUP($B30,Data_Payroll!$K$6:$P$350,4,FALSE)</f>
        <v>6710</v>
      </c>
      <c r="H30" s="425">
        <f>+VLOOKUP($B30,Data_Payroll!$K$6:$P$350,5,FALSE)</f>
        <v>8131</v>
      </c>
      <c r="I30" s="425">
        <f>+VLOOKUP($B30,Data_Payroll!$K$6:$P$350,6,FALSE)</f>
        <v>9546</v>
      </c>
      <c r="J30" s="355">
        <f t="shared" si="5"/>
        <v>36274</v>
      </c>
      <c r="K30" s="339">
        <f>+IFERROR(VLOOKUP($B30,'Translated Loss'!$BI$5:$BL$350,2,FALSE),0)</f>
        <v>398007.17660000001</v>
      </c>
      <c r="L30" s="339">
        <f>+IFERROR(VLOOKUP($B30,'Translated Loss'!$BI$5:$BL$350,3,FALSE),0)</f>
        <v>197621.30800000002</v>
      </c>
      <c r="M30" s="339">
        <f>+IFERROR(VLOOKUP($B30,'Translated Loss'!$BI$5:$BL$350,4,FALSE),0)</f>
        <v>74908.386000000013</v>
      </c>
      <c r="N30" s="355">
        <f t="shared" si="16"/>
        <v>670536.87060000014</v>
      </c>
      <c r="O30" s="339">
        <f>+IFERROR(IF(D30=1,($E30*P$3+$F30*P$4+$G30*P$5+$H30*P$6+$I30*P$7)*10*VLOOKUP($B30,UPP!$C$10:$M$329,9,FALSE),($E30*P$3+$F30*P$4+$G30*P$5+$H30*P$6+$I30*P$7)*VLOOKUP($B30,UPP!$C$10:$M$329,9,FALSE)),0)</f>
        <v>-97272.173807279687</v>
      </c>
      <c r="P30" s="339">
        <f>+IFERROR(IF(D30=1,($E30*Q$3+$F30*Q$4+$G30*Q$5+$H30*Q$6+$I30*Q$7)*10*VLOOKUP($B30,UPP!$C$10:$M$329,10,FALSE),($E30*Q$3+$F30*Q$4+$G30*Q$5+$H30*Q$6+$I30*Q$7)*VLOOKUP($B30,UPP!$C$10:$M$329,10,FALSE)),0)</f>
        <v>-92852.069811423178</v>
      </c>
      <c r="Q30" s="339">
        <f>+IFERROR(IF(D30=1,($E30*R$3+$F30*R$4+$G30*R$5+$H30*R$6+$I30*R$7)*10*VLOOKUP($B30,UPP!$C$10:$M$329,11,FALSE),($E30*R$3+$F30*R$4+$G30*R$5+$H30*R$6+$I30*R$7)*VLOOKUP($B30,UPP!$C$10:$M$329,11,FALSE)),0)</f>
        <v>216.40169029105351</v>
      </c>
      <c r="R30" s="201">
        <f t="shared" si="1"/>
        <v>-189907.8419284118</v>
      </c>
      <c r="S30" s="196">
        <f t="shared" si="6"/>
        <v>300735.00279272033</v>
      </c>
      <c r="T30" s="151">
        <f t="shared" si="7"/>
        <v>104769.23818857684</v>
      </c>
      <c r="U30" s="151">
        <f t="shared" si="8"/>
        <v>75124.787690291065</v>
      </c>
      <c r="V30" s="197">
        <f t="shared" si="20"/>
        <v>480629.02867158834</v>
      </c>
      <c r="W30" s="209">
        <f t="shared" si="17"/>
        <v>0.82906490266505029</v>
      </c>
      <c r="X30" s="210">
        <f t="shared" si="18"/>
        <v>0.2888273644720098</v>
      </c>
      <c r="Y30" s="211">
        <f t="shared" si="19"/>
        <v>0.20710367671139401</v>
      </c>
      <c r="Z30" s="196">
        <f t="shared" si="12"/>
        <v>300735.00279272033</v>
      </c>
      <c r="AA30" s="151">
        <f t="shared" si="13"/>
        <v>104769.23818857684</v>
      </c>
      <c r="AB30" s="197">
        <f t="shared" si="14"/>
        <v>75124.787690291065</v>
      </c>
    </row>
    <row r="31" spans="2:28" x14ac:dyDescent="0.25">
      <c r="B31" s="183">
        <f>+UPP!C30</f>
        <v>109</v>
      </c>
      <c r="C31" s="183">
        <f>+UPP!B30</f>
        <v>1</v>
      </c>
      <c r="D31" s="183">
        <f>+UPP!D30</f>
        <v>1</v>
      </c>
      <c r="E31" s="425">
        <f>+VLOOKUP($B31,Data_Payroll!$K$6:$P$350,2,FALSE)</f>
        <v>2760</v>
      </c>
      <c r="F31" s="425">
        <f>+VLOOKUP($B31,Data_Payroll!$K$6:$P$350,3,FALSE)</f>
        <v>2988</v>
      </c>
      <c r="G31" s="425">
        <f>+VLOOKUP($B31,Data_Payroll!$K$6:$P$350,4,FALSE)</f>
        <v>3031</v>
      </c>
      <c r="H31" s="425">
        <f>+VLOOKUP($B31,Data_Payroll!$K$6:$P$350,5,FALSE)</f>
        <v>3189</v>
      </c>
      <c r="I31" s="425">
        <f>+VLOOKUP($B31,Data_Payroll!$K$6:$P$350,6,FALSE)</f>
        <v>3440</v>
      </c>
      <c r="J31" s="355">
        <f t="shared" si="5"/>
        <v>15408</v>
      </c>
      <c r="K31" s="339">
        <f>+IFERROR(VLOOKUP($B31,'Translated Loss'!$BI$5:$BL$350,2,FALSE),0)</f>
        <v>445906.86940000008</v>
      </c>
      <c r="L31" s="339">
        <f>+IFERROR(VLOOKUP($B31,'Translated Loss'!$BI$5:$BL$350,3,FALSE),0)</f>
        <v>120693.31640000001</v>
      </c>
      <c r="M31" s="339">
        <f>+IFERROR(VLOOKUP($B31,'Translated Loss'!$BI$5:$BL$350,4,FALSE),0)</f>
        <v>29014.021999999997</v>
      </c>
      <c r="N31" s="355">
        <f t="shared" si="16"/>
        <v>595614.20780000009</v>
      </c>
      <c r="O31" s="339">
        <f>+IFERROR(IF(D31=1,($E31*P$3+$F31*P$4+$G31*P$5+$H31*P$6+$I31*P$7)*10*VLOOKUP($B31,UPP!$C$10:$M$329,9,FALSE),($E31*P$3+$F31*P$4+$G31*P$5+$H31*P$6+$I31*P$7)*VLOOKUP($B31,UPP!$C$10:$M$329,9,FALSE)),0)</f>
        <v>-63519.73139289159</v>
      </c>
      <c r="P31" s="339">
        <f>+IFERROR(IF(D31=1,($E31*Q$3+$F31*Q$4+$G31*Q$5+$H31*Q$6+$I31*Q$7)*10*VLOOKUP($B31,UPP!$C$10:$M$329,10,FALSE),($E31*Q$3+$F31*Q$4+$G31*Q$5+$H31*Q$6+$I31*Q$7)*VLOOKUP($B31,UPP!$C$10:$M$329,10,FALSE)),0)</f>
        <v>-50439.254751721477</v>
      </c>
      <c r="Q31" s="339">
        <f>+IFERROR(IF(D31=1,($E31*R$3+$F31*R$4+$G31*R$5+$H31*R$6+$I31*R$7)*10*VLOOKUP($B31,UPP!$C$10:$M$329,11,FALSE),($E31*R$3+$F31*R$4+$G31*R$5+$H31*R$6+$I31*R$7)*VLOOKUP($B31,UPP!$C$10:$M$329,11,FALSE)),0)</f>
        <v>93.838789849818568</v>
      </c>
      <c r="R31" s="201">
        <f t="shared" si="1"/>
        <v>-113865.14735476325</v>
      </c>
      <c r="S31" s="196">
        <f t="shared" si="6"/>
        <v>382387.13800710847</v>
      </c>
      <c r="T31" s="151">
        <f t="shared" si="7"/>
        <v>70254.061648278526</v>
      </c>
      <c r="U31" s="151">
        <f t="shared" si="8"/>
        <v>29107.860789849816</v>
      </c>
      <c r="V31" s="197">
        <f t="shared" si="20"/>
        <v>481749.06044523686</v>
      </c>
      <c r="W31" s="209">
        <f t="shared" si="17"/>
        <v>2.4817441459443694</v>
      </c>
      <c r="X31" s="210">
        <f t="shared" si="18"/>
        <v>0.45595834403088348</v>
      </c>
      <c r="Y31" s="211">
        <f t="shared" si="19"/>
        <v>0.18891394593620078</v>
      </c>
      <c r="Z31" s="196">
        <f t="shared" si="12"/>
        <v>382387.13800710847</v>
      </c>
      <c r="AA31" s="151">
        <f t="shared" si="13"/>
        <v>70254.061648278526</v>
      </c>
      <c r="AB31" s="197">
        <f t="shared" si="14"/>
        <v>29107.860789849816</v>
      </c>
    </row>
    <row r="32" spans="2:28" x14ac:dyDescent="0.25">
      <c r="B32" s="183">
        <f>+UPP!C31</f>
        <v>110</v>
      </c>
      <c r="C32" s="183">
        <f>+UPP!B31</f>
        <v>1</v>
      </c>
      <c r="D32" s="183">
        <f>+UPP!D31</f>
        <v>1</v>
      </c>
      <c r="E32" s="425">
        <f>+VLOOKUP($B32,Data_Payroll!$K$6:$P$350,2,FALSE)</f>
        <v>246</v>
      </c>
      <c r="F32" s="425">
        <f>+VLOOKUP($B32,Data_Payroll!$K$6:$P$350,3,FALSE)</f>
        <v>256</v>
      </c>
      <c r="G32" s="425">
        <f>+VLOOKUP($B32,Data_Payroll!$K$6:$P$350,4,FALSE)</f>
        <v>279</v>
      </c>
      <c r="H32" s="425">
        <f>+VLOOKUP($B32,Data_Payroll!$K$6:$P$350,5,FALSE)</f>
        <v>187</v>
      </c>
      <c r="I32" s="425">
        <f>+VLOOKUP($B32,Data_Payroll!$K$6:$P$350,6,FALSE)</f>
        <v>186</v>
      </c>
      <c r="J32" s="355">
        <f t="shared" si="5"/>
        <v>1154</v>
      </c>
      <c r="K32" s="339">
        <f>+IFERROR(VLOOKUP($B32,'Translated Loss'!$BI$5:$BL$350,2,FALSE),0)</f>
        <v>0</v>
      </c>
      <c r="L32" s="339">
        <f>+IFERROR(VLOOKUP($B32,'Translated Loss'!$BI$5:$BL$350,3,FALSE),0)</f>
        <v>0</v>
      </c>
      <c r="M32" s="339">
        <f>+IFERROR(VLOOKUP($B32,'Translated Loss'!$BI$5:$BL$350,4,FALSE),0)</f>
        <v>0</v>
      </c>
      <c r="N32" s="355">
        <f t="shared" si="16"/>
        <v>0</v>
      </c>
      <c r="O32" s="339">
        <f>+IFERROR(IF(D32=1,($E32*P$3+$F32*P$4+$G32*P$5+$H32*P$6+$I32*P$7)*10*VLOOKUP($B32,UPP!$C$10:$M$329,9,FALSE),($E32*P$3+$F32*P$4+$G32*P$5+$H32*P$6+$I32*P$7)*VLOOKUP($B32,UPP!$C$10:$M$329,9,FALSE)),0)</f>
        <v>-2610.7408413543544</v>
      </c>
      <c r="P32" s="339">
        <f>+IFERROR(IF(D32=1,($E32*Q$3+$F32*Q$4+$G32*Q$5+$H32*Q$6+$I32*Q$7)*10*VLOOKUP($B32,UPP!$C$10:$M$329,10,FALSE),($E32*Q$3+$F32*Q$4+$G32*Q$5+$H32*Q$6+$I32*Q$7)*VLOOKUP($B32,UPP!$C$10:$M$329,10,FALSE)),0)</f>
        <v>-3629.741205356604</v>
      </c>
      <c r="Q32" s="339">
        <f>+IFERROR(IF(D32=1,($E32*R$3+$F32*R$4+$G32*R$5+$H32*R$6+$I32*R$7)*10*VLOOKUP($B32,UPP!$C$10:$M$329,11,FALSE),($E32*R$3+$F32*R$4+$G32*R$5+$H32*R$6+$I32*R$7)*VLOOKUP($B32,UPP!$C$10:$M$329,11,FALSE)),0)</f>
        <v>6.9234292927163565</v>
      </c>
      <c r="R32" s="201">
        <f t="shared" si="1"/>
        <v>-6233.5586174182417</v>
      </c>
      <c r="S32" s="196">
        <f t="shared" si="6"/>
        <v>0</v>
      </c>
      <c r="T32" s="151">
        <f t="shared" si="7"/>
        <v>0</v>
      </c>
      <c r="U32" s="151">
        <f t="shared" si="8"/>
        <v>6.9234292927163565</v>
      </c>
      <c r="V32" s="197">
        <f t="shared" si="20"/>
        <v>-6233.5586174182417</v>
      </c>
      <c r="W32" s="209">
        <f t="shared" si="17"/>
        <v>0</v>
      </c>
      <c r="X32" s="210">
        <f t="shared" si="18"/>
        <v>0</v>
      </c>
      <c r="Y32" s="211">
        <f t="shared" si="19"/>
        <v>5.9995054529604478E-4</v>
      </c>
      <c r="Z32" s="196">
        <f t="shared" si="12"/>
        <v>0</v>
      </c>
      <c r="AA32" s="151">
        <f t="shared" si="13"/>
        <v>0</v>
      </c>
      <c r="AB32" s="197">
        <f t="shared" si="14"/>
        <v>6.9234292927163565</v>
      </c>
    </row>
    <row r="33" spans="2:28" x14ac:dyDescent="0.25">
      <c r="B33" s="183">
        <f>+UPP!C32</f>
        <v>111</v>
      </c>
      <c r="C33" s="183">
        <f>+UPP!B32</f>
        <v>1</v>
      </c>
      <c r="D33" s="183">
        <f>+UPP!D32</f>
        <v>1</v>
      </c>
      <c r="E33" s="425">
        <f>+VLOOKUP($B33,Data_Payroll!$K$6:$P$350,2,FALSE)</f>
        <v>74</v>
      </c>
      <c r="F33" s="425">
        <f>+VLOOKUP($B33,Data_Payroll!$K$6:$P$350,3,FALSE)</f>
        <v>90</v>
      </c>
      <c r="G33" s="425">
        <f>+VLOOKUP($B33,Data_Payroll!$K$6:$P$350,4,FALSE)</f>
        <v>94</v>
      </c>
      <c r="H33" s="425">
        <f>+VLOOKUP($B33,Data_Payroll!$K$6:$P$350,5,FALSE)</f>
        <v>52</v>
      </c>
      <c r="I33" s="425">
        <f>+VLOOKUP($B33,Data_Payroll!$K$6:$P$350,6,FALSE)</f>
        <v>96</v>
      </c>
      <c r="J33" s="355">
        <f t="shared" si="5"/>
        <v>406</v>
      </c>
      <c r="K33" s="339">
        <f>+IFERROR(VLOOKUP($B33,'Translated Loss'!$BI$5:$BL$350,2,FALSE),0)</f>
        <v>0</v>
      </c>
      <c r="L33" s="339">
        <f>+IFERROR(VLOOKUP($B33,'Translated Loss'!$BI$5:$BL$350,3,FALSE),0)</f>
        <v>0</v>
      </c>
      <c r="M33" s="339">
        <f>+IFERROR(VLOOKUP($B33,'Translated Loss'!$BI$5:$BL$350,4,FALSE),0)</f>
        <v>0</v>
      </c>
      <c r="N33" s="355">
        <f t="shared" si="16"/>
        <v>0</v>
      </c>
      <c r="O33" s="339">
        <f>+IFERROR(IF(D33=1,($E33*P$3+$F33*P$4+$G33*P$5+$H33*P$6+$I33*P$7)*10*VLOOKUP($B33,UPP!$C$10:$M$329,9,FALSE),($E33*P$3+$F33*P$4+$G33*P$5+$H33*P$6+$I33*P$7)*VLOOKUP($B33,UPP!$C$10:$M$329,9,FALSE)),0)</f>
        <v>-1599.9865778669259</v>
      </c>
      <c r="P33" s="339">
        <f>+IFERROR(IF(D33=1,($E33*Q$3+$F33*Q$4+$G33*Q$5+$H33*Q$6+$I33*Q$7)*10*VLOOKUP($B33,UPP!$C$10:$M$329,10,FALSE),($E33*Q$3+$F33*Q$4+$G33*Q$5+$H33*Q$6+$I33*Q$7)*VLOOKUP($B33,UPP!$C$10:$M$329,10,FALSE)),0)</f>
        <v>-3482.271118218182</v>
      </c>
      <c r="Q33" s="339">
        <f>+IFERROR(IF(D33=1,($E33*R$3+$F33*R$4+$G33*R$5+$H33*R$6+$I33*R$7)*10*VLOOKUP($B33,UPP!$C$10:$M$329,11,FALSE),($E33*R$3+$F33*R$4+$G33*R$5+$H33*R$6+$I33*R$7)*VLOOKUP($B33,UPP!$C$10:$M$329,11,FALSE)),0)</f>
        <v>3.8398660341613757</v>
      </c>
      <c r="R33" s="201">
        <f t="shared" si="1"/>
        <v>-5078.4178300509457</v>
      </c>
      <c r="S33" s="196">
        <f t="shared" si="6"/>
        <v>0</v>
      </c>
      <c r="T33" s="151">
        <f t="shared" si="7"/>
        <v>0</v>
      </c>
      <c r="U33" s="151">
        <f t="shared" si="8"/>
        <v>3.8398660341613757</v>
      </c>
      <c r="V33" s="197">
        <f t="shared" si="20"/>
        <v>-5078.4178300509457</v>
      </c>
      <c r="W33" s="209">
        <f t="shared" si="17"/>
        <v>0</v>
      </c>
      <c r="X33" s="210">
        <f t="shared" si="18"/>
        <v>0</v>
      </c>
      <c r="Y33" s="211">
        <f t="shared" si="19"/>
        <v>9.4577981136979698E-4</v>
      </c>
      <c r="Z33" s="196">
        <f t="shared" si="12"/>
        <v>0</v>
      </c>
      <c r="AA33" s="151">
        <f t="shared" si="13"/>
        <v>0</v>
      </c>
      <c r="AB33" s="197">
        <f t="shared" si="14"/>
        <v>3.8398660341613757</v>
      </c>
    </row>
    <row r="34" spans="2:28" x14ac:dyDescent="0.25">
      <c r="B34" s="183">
        <f>+UPP!C33</f>
        <v>112</v>
      </c>
      <c r="C34" s="183">
        <f>+UPP!B33</f>
        <v>1</v>
      </c>
      <c r="D34" s="183">
        <f>+UPP!D33</f>
        <v>1</v>
      </c>
      <c r="E34" s="425">
        <f>+VLOOKUP($B34,Data_Payroll!$K$6:$P$350,2,FALSE)</f>
        <v>10405</v>
      </c>
      <c r="F34" s="425">
        <f>+VLOOKUP($B34,Data_Payroll!$K$6:$P$350,3,FALSE)</f>
        <v>13377</v>
      </c>
      <c r="G34" s="425">
        <f>+VLOOKUP($B34,Data_Payroll!$K$6:$P$350,4,FALSE)</f>
        <v>13942</v>
      </c>
      <c r="H34" s="425">
        <f>+VLOOKUP($B34,Data_Payroll!$K$6:$P$350,5,FALSE)</f>
        <v>15206</v>
      </c>
      <c r="I34" s="425">
        <f>+VLOOKUP($B34,Data_Payroll!$K$6:$P$350,6,FALSE)</f>
        <v>16462</v>
      </c>
      <c r="J34" s="355">
        <f t="shared" si="5"/>
        <v>69392</v>
      </c>
      <c r="K34" s="339">
        <f>+IFERROR(VLOOKUP($B34,'Translated Loss'!$BI$5:$BL$350,2,FALSE),0)</f>
        <v>1669467.8020000001</v>
      </c>
      <c r="L34" s="339">
        <f>+IFERROR(VLOOKUP($B34,'Translated Loss'!$BI$5:$BL$350,3,FALSE),0)</f>
        <v>1732730.3492999999</v>
      </c>
      <c r="M34" s="339">
        <f>+IFERROR(VLOOKUP($B34,'Translated Loss'!$BI$5:$BL$350,4,FALSE),0)</f>
        <v>193769.38400000002</v>
      </c>
      <c r="N34" s="355">
        <f t="shared" si="16"/>
        <v>3595967.5353000001</v>
      </c>
      <c r="O34" s="339">
        <f>+IFERROR(IF(D34=1,($E34*P$3+$F34*P$4+$G34*P$5+$H34*P$6+$I34*P$7)*10*VLOOKUP($B34,UPP!$C$10:$M$329,9,FALSE),($E34*P$3+$F34*P$4+$G34*P$5+$H34*P$6+$I34*P$7)*VLOOKUP($B34,UPP!$C$10:$M$329,9,FALSE)),0)</f>
        <v>-673262.21049683262</v>
      </c>
      <c r="P34" s="339">
        <f>+IFERROR(IF(D34=1,($E34*Q$3+$F34*Q$4+$G34*Q$5+$H34*Q$6+$I34*Q$7)*10*VLOOKUP($B34,UPP!$C$10:$M$329,10,FALSE),($E34*Q$3+$F34*Q$4+$G34*Q$5+$H34*Q$6+$I34*Q$7)*VLOOKUP($B34,UPP!$C$10:$M$329,10,FALSE)),0)</f>
        <v>-534772.3938409792</v>
      </c>
      <c r="Q34" s="339">
        <f>+IFERROR(IF(D34=1,($E34*R$3+$F34*R$4+$G34*R$5+$H34*R$6+$I34*R$7)*10*VLOOKUP($B34,UPP!$C$10:$M$329,11,FALSE),($E34*R$3+$F34*R$4+$G34*R$5+$H34*R$6+$I34*R$7)*VLOOKUP($B34,UPP!$C$10:$M$329,11,FALSE)),0)</f>
        <v>1107.6157629738866</v>
      </c>
      <c r="R34" s="201">
        <f t="shared" si="1"/>
        <v>-1206926.988574838</v>
      </c>
      <c r="S34" s="196">
        <f t="shared" si="6"/>
        <v>996205.59150316752</v>
      </c>
      <c r="T34" s="151">
        <f t="shared" si="7"/>
        <v>1197957.9554590206</v>
      </c>
      <c r="U34" s="151">
        <f t="shared" si="8"/>
        <v>194876.99976297389</v>
      </c>
      <c r="V34" s="197">
        <f t="shared" si="20"/>
        <v>2389040.5467251623</v>
      </c>
      <c r="W34" s="209">
        <f t="shared" si="17"/>
        <v>1.4356202321638913</v>
      </c>
      <c r="X34" s="210">
        <f t="shared" si="18"/>
        <v>1.7263632053536726</v>
      </c>
      <c r="Y34" s="211">
        <f t="shared" si="19"/>
        <v>0.28083496622517568</v>
      </c>
      <c r="Z34" s="196">
        <f t="shared" si="12"/>
        <v>996205.59150316752</v>
      </c>
      <c r="AA34" s="151">
        <f t="shared" si="13"/>
        <v>1197957.9554590206</v>
      </c>
      <c r="AB34" s="197">
        <f t="shared" si="14"/>
        <v>194876.99976297389</v>
      </c>
    </row>
    <row r="35" spans="2:28" x14ac:dyDescent="0.25">
      <c r="B35" s="183">
        <f>+UPP!C34</f>
        <v>113</v>
      </c>
      <c r="C35" s="183">
        <f>+UPP!B34</f>
        <v>1</v>
      </c>
      <c r="D35" s="183">
        <f>+UPP!D34</f>
        <v>1</v>
      </c>
      <c r="E35" s="425">
        <f>+VLOOKUP($B35,Data_Payroll!$K$6:$P$350,2,FALSE)</f>
        <v>118</v>
      </c>
      <c r="F35" s="425">
        <f>+VLOOKUP($B35,Data_Payroll!$K$6:$P$350,3,FALSE)</f>
        <v>306</v>
      </c>
      <c r="G35" s="425">
        <f>+VLOOKUP($B35,Data_Payroll!$K$6:$P$350,4,FALSE)</f>
        <v>337</v>
      </c>
      <c r="H35" s="425">
        <f>+VLOOKUP($B35,Data_Payroll!$K$6:$P$350,5,FALSE)</f>
        <v>417</v>
      </c>
      <c r="I35" s="425">
        <f>+VLOOKUP($B35,Data_Payroll!$K$6:$P$350,6,FALSE)</f>
        <v>209</v>
      </c>
      <c r="J35" s="355">
        <f t="shared" si="5"/>
        <v>1387</v>
      </c>
      <c r="K35" s="339">
        <f>+IFERROR(VLOOKUP($B35,'Translated Loss'!$BI$5:$BL$350,2,FALSE),0)</f>
        <v>0</v>
      </c>
      <c r="L35" s="339">
        <f>+IFERROR(VLOOKUP($B35,'Translated Loss'!$BI$5:$BL$350,3,FALSE),0)</f>
        <v>0</v>
      </c>
      <c r="M35" s="339">
        <f>+IFERROR(VLOOKUP($B35,'Translated Loss'!$BI$5:$BL$350,4,FALSE),0)</f>
        <v>2098.6140000000005</v>
      </c>
      <c r="N35" s="355">
        <f t="shared" si="16"/>
        <v>2098.6140000000005</v>
      </c>
      <c r="O35" s="339">
        <f>+IFERROR(IF(D35=1,($E35*P$3+$F35*P$4+$G35*P$5+$H35*P$6+$I35*P$7)*10*VLOOKUP($B35,UPP!$C$10:$M$329,9,FALSE),($E35*P$3+$F35*P$4+$G35*P$5+$H35*P$6+$I35*P$7)*VLOOKUP($B35,UPP!$C$10:$M$329,9,FALSE)),0)</f>
        <v>-2935.3797652296153</v>
      </c>
      <c r="P35" s="339">
        <f>+IFERROR(IF(D35=1,($E35*Q$3+$F35*Q$4+$G35*Q$5+$H35*Q$6+$I35*Q$7)*10*VLOOKUP($B35,UPP!$C$10:$M$329,10,FALSE),($E35*Q$3+$F35*Q$4+$G35*Q$5+$H35*Q$6+$I35*Q$7)*VLOOKUP($B35,UPP!$C$10:$M$329,10,FALSE)),0)</f>
        <v>-2525.9844304346807</v>
      </c>
      <c r="Q35" s="339">
        <f>+IFERROR(IF(D35=1,($E35*R$3+$F35*R$4+$G35*R$5+$H35*R$6+$I35*R$7)*10*VLOOKUP($B35,UPP!$C$10:$M$329,11,FALSE),($E35*R$3+$F35*R$4+$G35*R$5+$H35*R$6+$I35*R$7)*VLOOKUP($B35,UPP!$C$10:$M$329,11,FALSE)),0)</f>
        <v>7.6571997826710856</v>
      </c>
      <c r="R35" s="201">
        <f t="shared" si="1"/>
        <v>-5453.7069958816246</v>
      </c>
      <c r="S35" s="196">
        <f t="shared" si="6"/>
        <v>0</v>
      </c>
      <c r="T35" s="151">
        <f t="shared" si="7"/>
        <v>0</v>
      </c>
      <c r="U35" s="151">
        <f t="shared" si="8"/>
        <v>2106.2711997826714</v>
      </c>
      <c r="V35" s="197">
        <f t="shared" si="20"/>
        <v>-3355.0929958816241</v>
      </c>
      <c r="W35" s="209">
        <f t="shared" si="17"/>
        <v>0</v>
      </c>
      <c r="X35" s="210">
        <f t="shared" si="18"/>
        <v>0</v>
      </c>
      <c r="Y35" s="211">
        <f t="shared" si="19"/>
        <v>0.15185805333689051</v>
      </c>
      <c r="Z35" s="196">
        <f t="shared" si="12"/>
        <v>0</v>
      </c>
      <c r="AA35" s="151">
        <f t="shared" si="13"/>
        <v>0</v>
      </c>
      <c r="AB35" s="197">
        <f t="shared" si="14"/>
        <v>2106.2711997826714</v>
      </c>
    </row>
    <row r="36" spans="2:28" x14ac:dyDescent="0.25">
      <c r="B36" s="183">
        <f>+UPP!C35</f>
        <v>114</v>
      </c>
      <c r="C36" s="183">
        <f>+UPP!B35</f>
        <v>1</v>
      </c>
      <c r="D36" s="183">
        <f>+UPP!D35</f>
        <v>1</v>
      </c>
      <c r="E36" s="425">
        <f>+VLOOKUP($B36,Data_Payroll!$K$6:$P$350,2,FALSE)</f>
        <v>104</v>
      </c>
      <c r="F36" s="425">
        <f>+VLOOKUP($B36,Data_Payroll!$K$6:$P$350,3,FALSE)</f>
        <v>59</v>
      </c>
      <c r="G36" s="425">
        <f>+VLOOKUP($B36,Data_Payroll!$K$6:$P$350,4,FALSE)</f>
        <v>91</v>
      </c>
      <c r="H36" s="425">
        <f>+VLOOKUP($B36,Data_Payroll!$K$6:$P$350,5,FALSE)</f>
        <v>99</v>
      </c>
      <c r="I36" s="425">
        <f>+VLOOKUP($B36,Data_Payroll!$K$6:$P$350,6,FALSE)</f>
        <v>66</v>
      </c>
      <c r="J36" s="355">
        <f t="shared" si="5"/>
        <v>419</v>
      </c>
      <c r="K36" s="339">
        <f>+IFERROR(VLOOKUP($B36,'Translated Loss'!$BI$5:$BL$350,2,FALSE),0)</f>
        <v>0</v>
      </c>
      <c r="L36" s="339">
        <f>+IFERROR(VLOOKUP($B36,'Translated Loss'!$BI$5:$BL$350,3,FALSE),0)</f>
        <v>0</v>
      </c>
      <c r="M36" s="339">
        <f>+IFERROR(VLOOKUP($B36,'Translated Loss'!$BI$5:$BL$350,4,FALSE),0)</f>
        <v>0</v>
      </c>
      <c r="N36" s="355">
        <f t="shared" si="16"/>
        <v>0</v>
      </c>
      <c r="O36" s="339">
        <f>+IFERROR(IF(D36=1,($E36*P$3+$F36*P$4+$G36*P$5+$H36*P$6+$I36*P$7)*10*VLOOKUP($B36,UPP!$C$10:$M$329,9,FALSE),($E36*P$3+$F36*P$4+$G36*P$5+$H36*P$6+$I36*P$7)*VLOOKUP($B36,UPP!$C$10:$M$329,9,FALSE)),0)</f>
        <v>-2183.2216149600326</v>
      </c>
      <c r="P36" s="339">
        <f>+IFERROR(IF(D36=1,($E36*Q$3+$F36*Q$4+$G36*Q$5+$H36*Q$6+$I36*Q$7)*10*VLOOKUP($B36,UPP!$C$10:$M$329,10,FALSE),($E36*Q$3+$F36*Q$4+$G36*Q$5+$H36*Q$6+$I36*Q$7)*VLOOKUP($B36,UPP!$C$10:$M$329,10,FALSE)),0)</f>
        <v>-2647.1952326288388</v>
      </c>
      <c r="Q36" s="339">
        <f>+IFERROR(IF(D36=1,($E36*R$3+$F36*R$4+$G36*R$5+$H36*R$6+$I36*R$7)*10*VLOOKUP($B36,UPP!$C$10:$M$329,11,FALSE),($E36*R$3+$F36*R$4+$G36*R$5+$H36*R$6+$I36*R$7)*VLOOKUP($B36,UPP!$C$10:$M$329,11,FALSE)),0)</f>
        <v>3.677208251572285</v>
      </c>
      <c r="R36" s="201">
        <f t="shared" si="1"/>
        <v>-4826.7396393372983</v>
      </c>
      <c r="S36" s="196">
        <f t="shared" si="6"/>
        <v>0</v>
      </c>
      <c r="T36" s="151">
        <f t="shared" si="7"/>
        <v>0</v>
      </c>
      <c r="U36" s="151">
        <f t="shared" si="8"/>
        <v>3.677208251572285</v>
      </c>
      <c r="V36" s="197">
        <f t="shared" si="20"/>
        <v>-4826.7396393372983</v>
      </c>
      <c r="W36" s="209">
        <f t="shared" si="17"/>
        <v>0</v>
      </c>
      <c r="X36" s="210">
        <f t="shared" si="18"/>
        <v>0</v>
      </c>
      <c r="Y36" s="211">
        <f t="shared" si="19"/>
        <v>8.7761533450412535E-4</v>
      </c>
      <c r="Z36" s="196">
        <f t="shared" si="12"/>
        <v>0</v>
      </c>
      <c r="AA36" s="151">
        <f t="shared" si="13"/>
        <v>0</v>
      </c>
      <c r="AB36" s="197">
        <f t="shared" si="14"/>
        <v>3.6772082515722855</v>
      </c>
    </row>
    <row r="37" spans="2:28" x14ac:dyDescent="0.25">
      <c r="B37" s="183">
        <f>+UPP!C36</f>
        <v>119</v>
      </c>
      <c r="C37" s="183">
        <f>+UPP!B36</f>
        <v>1</v>
      </c>
      <c r="D37" s="183">
        <f>+UPP!D36</f>
        <v>1</v>
      </c>
      <c r="E37" s="425">
        <f>+VLOOKUP($B37,Data_Payroll!$K$6:$P$350,2,FALSE)</f>
        <v>864</v>
      </c>
      <c r="F37" s="425">
        <f>+VLOOKUP($B37,Data_Payroll!$K$6:$P$350,3,FALSE)</f>
        <v>664</v>
      </c>
      <c r="G37" s="425">
        <f>+VLOOKUP($B37,Data_Payroll!$K$6:$P$350,4,FALSE)</f>
        <v>566</v>
      </c>
      <c r="H37" s="425">
        <f>+VLOOKUP($B37,Data_Payroll!$K$6:$P$350,5,FALSE)</f>
        <v>2211</v>
      </c>
      <c r="I37" s="425">
        <f>+VLOOKUP($B37,Data_Payroll!$K$6:$P$350,6,FALSE)</f>
        <v>1595</v>
      </c>
      <c r="J37" s="355">
        <f t="shared" si="5"/>
        <v>5900</v>
      </c>
      <c r="K37" s="339">
        <f>+IFERROR(VLOOKUP($B37,'Translated Loss'!$BI$5:$BL$350,2,FALSE),0)</f>
        <v>191836.76020000002</v>
      </c>
      <c r="L37" s="339">
        <f>+IFERROR(VLOOKUP($B37,'Translated Loss'!$BI$5:$BL$350,3,FALSE),0)</f>
        <v>232878.63299999997</v>
      </c>
      <c r="M37" s="339">
        <f>+IFERROR(VLOOKUP($B37,'Translated Loss'!$BI$5:$BL$350,4,FALSE),0)</f>
        <v>7283.6379999999999</v>
      </c>
      <c r="N37" s="355">
        <f t="shared" si="16"/>
        <v>431999.03119999997</v>
      </c>
      <c r="O37" s="339">
        <f>+IFERROR(IF(D37=1,($E37*P$3+$F37*P$4+$G37*P$5+$H37*P$6+$I37*P$7)*10*VLOOKUP($B37,UPP!$C$10:$M$329,9,FALSE),($E37*P$3+$F37*P$4+$G37*P$5+$H37*P$6+$I37*P$7)*VLOOKUP($B37,UPP!$C$10:$M$329,9,FALSE)),0)</f>
        <v>-21033.979702791687</v>
      </c>
      <c r="P37" s="339">
        <f>+IFERROR(IF(D37=1,($E37*Q$3+$F37*Q$4+$G37*Q$5+$H37*Q$6+$I37*Q$7)*10*VLOOKUP($B37,UPP!$C$10:$M$329,10,FALSE),($E37*Q$3+$F37*Q$4+$G37*Q$5+$H37*Q$6+$I37*Q$7)*VLOOKUP($B37,UPP!$C$10:$M$329,10,FALSE)),0)</f>
        <v>-14558.966336454674</v>
      </c>
      <c r="Q37" s="339">
        <f>+IFERROR(IF(D37=1,($E37*R$3+$F37*R$4+$G37*R$5+$H37*R$6+$I37*R$7)*10*VLOOKUP($B37,UPP!$C$10:$M$329,11,FALSE),($E37*R$3+$F37*R$4+$G37*R$5+$H37*R$6+$I37*R$7)*VLOOKUP($B37,UPP!$C$10:$M$329,11,FALSE)),0)</f>
        <v>76.594124578094394</v>
      </c>
      <c r="R37" s="201">
        <f t="shared" si="1"/>
        <v>-35516.351914668267</v>
      </c>
      <c r="S37" s="196">
        <f t="shared" si="6"/>
        <v>170802.78049720832</v>
      </c>
      <c r="T37" s="151">
        <f t="shared" si="7"/>
        <v>218319.6666635453</v>
      </c>
      <c r="U37" s="151">
        <f t="shared" si="8"/>
        <v>7360.232124578094</v>
      </c>
      <c r="V37" s="197">
        <f t="shared" si="20"/>
        <v>396482.67928533169</v>
      </c>
      <c r="W37" s="209">
        <f t="shared" si="17"/>
        <v>2.8949623813086158</v>
      </c>
      <c r="X37" s="210">
        <f t="shared" si="18"/>
        <v>3.7003333332804287</v>
      </c>
      <c r="Y37" s="211">
        <f t="shared" si="19"/>
        <v>0.12474969702674736</v>
      </c>
      <c r="Z37" s="196">
        <f t="shared" si="12"/>
        <v>170802.78049720832</v>
      </c>
      <c r="AA37" s="151">
        <f t="shared" si="13"/>
        <v>218319.6666635453</v>
      </c>
      <c r="AB37" s="197">
        <f t="shared" si="14"/>
        <v>7360.232124578095</v>
      </c>
    </row>
    <row r="38" spans="2:28" x14ac:dyDescent="0.25">
      <c r="B38" s="183">
        <f>+UPP!C37</f>
        <v>132</v>
      </c>
      <c r="C38" s="183">
        <f>+UPP!B37</f>
        <v>1</v>
      </c>
      <c r="D38" s="183">
        <f>+UPP!D37</f>
        <v>1</v>
      </c>
      <c r="E38" s="425">
        <f>+VLOOKUP($B38,Data_Payroll!$K$6:$P$350,2,FALSE)</f>
        <v>12175</v>
      </c>
      <c r="F38" s="425">
        <f>+VLOOKUP($B38,Data_Payroll!$K$6:$P$350,3,FALSE)</f>
        <v>10877</v>
      </c>
      <c r="G38" s="425">
        <f>+VLOOKUP($B38,Data_Payroll!$K$6:$P$350,4,FALSE)</f>
        <v>10580</v>
      </c>
      <c r="H38" s="425">
        <f>+VLOOKUP($B38,Data_Payroll!$K$6:$P$350,5,FALSE)</f>
        <v>11323</v>
      </c>
      <c r="I38" s="425">
        <f>+VLOOKUP($B38,Data_Payroll!$K$6:$P$350,6,FALSE)</f>
        <v>3394</v>
      </c>
      <c r="J38" s="355">
        <f t="shared" si="5"/>
        <v>48349</v>
      </c>
      <c r="K38" s="339">
        <f>+IFERROR(VLOOKUP($B38,'Translated Loss'!$BI$5:$BL$350,2,FALSE),0)</f>
        <v>359486.30099999998</v>
      </c>
      <c r="L38" s="339">
        <f>+IFERROR(VLOOKUP($B38,'Translated Loss'!$BI$5:$BL$350,3,FALSE),0)</f>
        <v>57133.646100000005</v>
      </c>
      <c r="M38" s="339">
        <f>+IFERROR(VLOOKUP($B38,'Translated Loss'!$BI$5:$BL$350,4,FALSE),0)</f>
        <v>0</v>
      </c>
      <c r="N38" s="355">
        <f t="shared" si="16"/>
        <v>416619.94709999999</v>
      </c>
      <c r="O38" s="339">
        <f>+IFERROR(IF(D38=1,($E38*P$3+$F38*P$4+$G38*P$5+$H38*P$6+$I38*P$7)*10*VLOOKUP($B38,UPP!$C$10:$M$329,9,FALSE),($E38*P$3+$F38*P$4+$G38*P$5+$H38*P$6+$I38*P$7)*VLOOKUP($B38,UPP!$C$10:$M$329,9,FALSE)),0)</f>
        <v>-69345.478483306681</v>
      </c>
      <c r="P38" s="339">
        <f>+IFERROR(IF(D38=1,($E38*Q$3+$F38*Q$4+$G38*Q$5+$H38*Q$6+$I38*Q$7)*10*VLOOKUP($B38,UPP!$C$10:$M$329,10,FALSE),($E38*Q$3+$F38*Q$4+$G38*Q$5+$H38*Q$6+$I38*Q$7)*VLOOKUP($B38,UPP!$C$10:$M$329,10,FALSE)),0)</f>
        <v>-53184.330532666652</v>
      </c>
      <c r="Q38" s="339">
        <f>+IFERROR(IF(D38=1,($E38*R$3+$F38*R$4+$G38*R$5+$H38*R$6+$I38*R$7)*10*VLOOKUP($B38,UPP!$C$10:$M$329,11,FALSE),($E38*R$3+$F38*R$4+$G38*R$5+$H38*R$6+$I38*R$7)*VLOOKUP($B38,UPP!$C$10:$M$329,11,FALSE)),0)</f>
        <v>88.158581280000007</v>
      </c>
      <c r="R38" s="201">
        <f t="shared" si="1"/>
        <v>-122441.65043469332</v>
      </c>
      <c r="S38" s="196">
        <f t="shared" si="6"/>
        <v>290140.82251669327</v>
      </c>
      <c r="T38" s="151">
        <f t="shared" si="7"/>
        <v>3949.3155673333531</v>
      </c>
      <c r="U38" s="151">
        <f t="shared" si="8"/>
        <v>88.158581280000007</v>
      </c>
      <c r="V38" s="197">
        <f t="shared" si="20"/>
        <v>294178.29666530667</v>
      </c>
      <c r="W38" s="209">
        <f t="shared" si="17"/>
        <v>0.60009684278204978</v>
      </c>
      <c r="X38" s="210">
        <f t="shared" si="18"/>
        <v>8.168350053430997E-3</v>
      </c>
      <c r="Y38" s="211">
        <f t="shared" si="19"/>
        <v>1.8233796206746779E-4</v>
      </c>
      <c r="Z38" s="196">
        <f t="shared" si="12"/>
        <v>290140.82251669327</v>
      </c>
      <c r="AA38" s="151">
        <f t="shared" si="13"/>
        <v>3949.3155673333531</v>
      </c>
      <c r="AB38" s="197">
        <f t="shared" si="14"/>
        <v>88.158581280000007</v>
      </c>
    </row>
    <row r="39" spans="2:28" x14ac:dyDescent="0.25">
      <c r="B39" s="183">
        <f>+UPP!C38</f>
        <v>134</v>
      </c>
      <c r="C39" s="183">
        <f>+UPP!B38</f>
        <v>1</v>
      </c>
      <c r="D39" s="183">
        <f>+UPP!D38</f>
        <v>1</v>
      </c>
      <c r="E39" s="425">
        <f>+VLOOKUP($B39,Data_Payroll!$K$6:$P$350,2,FALSE)</f>
        <v>853</v>
      </c>
      <c r="F39" s="425">
        <f>+VLOOKUP($B39,Data_Payroll!$K$6:$P$350,3,FALSE)</f>
        <v>677</v>
      </c>
      <c r="G39" s="425">
        <f>+VLOOKUP($B39,Data_Payroll!$K$6:$P$350,4,FALSE)</f>
        <v>676</v>
      </c>
      <c r="H39" s="425">
        <f>+VLOOKUP($B39,Data_Payroll!$K$6:$P$350,5,FALSE)</f>
        <v>645</v>
      </c>
      <c r="I39" s="425">
        <f>+VLOOKUP($B39,Data_Payroll!$K$6:$P$350,6,FALSE)</f>
        <v>250</v>
      </c>
      <c r="J39" s="355">
        <f t="shared" si="5"/>
        <v>3101</v>
      </c>
      <c r="K39" s="339">
        <f>+IFERROR(VLOOKUP($B39,'Translated Loss'!$BI$5:$BL$350,2,FALSE),0)</f>
        <v>0</v>
      </c>
      <c r="L39" s="339">
        <f>+IFERROR(VLOOKUP($B39,'Translated Loss'!$BI$5:$BL$350,3,FALSE),0)</f>
        <v>0</v>
      </c>
      <c r="M39" s="339">
        <f>+IFERROR(VLOOKUP($B39,'Translated Loss'!$BI$5:$BL$350,4,FALSE),0)</f>
        <v>4849.6940000000004</v>
      </c>
      <c r="N39" s="355">
        <f t="shared" si="16"/>
        <v>4849.6940000000004</v>
      </c>
      <c r="O39" s="339">
        <f>+IFERROR(IF(D39=1,($E39*P$3+$F39*P$4+$G39*P$5+$H39*P$6+$I39*P$7)*10*VLOOKUP($B39,UPP!$C$10:$M$329,9,FALSE),($E39*P$3+$F39*P$4+$G39*P$5+$H39*P$6+$I39*P$7)*VLOOKUP($B39,UPP!$C$10:$M$329,9,FALSE)),0)</f>
        <v>-10278.024368437354</v>
      </c>
      <c r="P39" s="339">
        <f>+IFERROR(IF(D39=1,($E39*Q$3+$F39*Q$4+$G39*Q$5+$H39*Q$6+$I39*Q$7)*10*VLOOKUP($B39,UPP!$C$10:$M$329,10,FALSE),($E39*Q$3+$F39*Q$4+$G39*Q$5+$H39*Q$6+$I39*Q$7)*VLOOKUP($B39,UPP!$C$10:$M$329,10,FALSE)),0)</f>
        <v>-7124.3415525349919</v>
      </c>
      <c r="Q39" s="339">
        <f>+IFERROR(IF(D39=1,($E39*R$3+$F39*R$4+$G39*R$5+$H39*R$6+$I39*R$7)*10*VLOOKUP($B39,UPP!$C$10:$M$329,11,FALSE),($E39*R$3+$F39*R$4+$G39*R$5+$H39*R$6+$I39*R$7)*VLOOKUP($B39,UPP!$C$10:$M$329,11,FALSE)),0)</f>
        <v>19.531765047625207</v>
      </c>
      <c r="R39" s="201">
        <f t="shared" si="1"/>
        <v>-17382.834155924724</v>
      </c>
      <c r="S39" s="196">
        <f t="shared" si="6"/>
        <v>0</v>
      </c>
      <c r="T39" s="151">
        <f t="shared" si="7"/>
        <v>0</v>
      </c>
      <c r="U39" s="151">
        <f t="shared" si="8"/>
        <v>4869.2257650476258</v>
      </c>
      <c r="V39" s="197">
        <f t="shared" si="20"/>
        <v>-12533.140155924724</v>
      </c>
      <c r="W39" s="209">
        <f t="shared" si="17"/>
        <v>0</v>
      </c>
      <c r="X39" s="210">
        <f t="shared" si="18"/>
        <v>0</v>
      </c>
      <c r="Y39" s="211">
        <f t="shared" si="19"/>
        <v>0.15702114688963642</v>
      </c>
      <c r="Z39" s="196">
        <f t="shared" si="12"/>
        <v>0</v>
      </c>
      <c r="AA39" s="151">
        <f t="shared" si="13"/>
        <v>0</v>
      </c>
      <c r="AB39" s="197">
        <f t="shared" si="14"/>
        <v>4869.2257650476258</v>
      </c>
    </row>
    <row r="40" spans="2:28" x14ac:dyDescent="0.25">
      <c r="B40" s="183">
        <f>+UPP!C39</f>
        <v>136</v>
      </c>
      <c r="C40" s="183">
        <f>+UPP!B39</f>
        <v>1</v>
      </c>
      <c r="D40" s="183">
        <f>+UPP!D39</f>
        <v>1</v>
      </c>
      <c r="E40" s="425">
        <f>+VLOOKUP($B40,Data_Payroll!$K$6:$P$350,2,FALSE)</f>
        <v>429</v>
      </c>
      <c r="F40" s="425">
        <f>+VLOOKUP($B40,Data_Payroll!$K$6:$P$350,3,FALSE)</f>
        <v>522</v>
      </c>
      <c r="G40" s="425">
        <f>+VLOOKUP($B40,Data_Payroll!$K$6:$P$350,4,FALSE)</f>
        <v>205</v>
      </c>
      <c r="H40" s="425">
        <f>+VLOOKUP($B40,Data_Payroll!$K$6:$P$350,5,FALSE)</f>
        <v>265</v>
      </c>
      <c r="I40" s="425">
        <f>+VLOOKUP($B40,Data_Payroll!$K$6:$P$350,6,FALSE)</f>
        <v>271</v>
      </c>
      <c r="J40" s="355">
        <f t="shared" si="5"/>
        <v>1692</v>
      </c>
      <c r="K40" s="339">
        <f>+IFERROR(VLOOKUP($B40,'Translated Loss'!$BI$5:$BL$350,2,FALSE),0)</f>
        <v>0</v>
      </c>
      <c r="L40" s="339">
        <f>+IFERROR(VLOOKUP($B40,'Translated Loss'!$BI$5:$BL$350,3,FALSE),0)</f>
        <v>0</v>
      </c>
      <c r="M40" s="339">
        <f>+IFERROR(VLOOKUP($B40,'Translated Loss'!$BI$5:$BL$350,4,FALSE),0)</f>
        <v>0</v>
      </c>
      <c r="N40" s="355">
        <f t="shared" si="16"/>
        <v>0</v>
      </c>
      <c r="O40" s="339">
        <f>+IFERROR(IF(D40=1,($E40*P$3+$F40*P$4+$G40*P$5+$H40*P$6+$I40*P$7)*10*VLOOKUP($B40,UPP!$C$10:$M$329,9,FALSE),($E40*P$3+$F40*P$4+$G40*P$5+$H40*P$6+$I40*P$7)*VLOOKUP($B40,UPP!$C$10:$M$329,9,FALSE)),0)</f>
        <v>-3700.5933051482348</v>
      </c>
      <c r="P40" s="339">
        <f>+IFERROR(IF(D40=1,($E40*Q$3+$F40*Q$4+$G40*Q$5+$H40*Q$6+$I40*Q$7)*10*VLOOKUP($B40,UPP!$C$10:$M$329,10,FALSE),($E40*Q$3+$F40*Q$4+$G40*Q$5+$H40*Q$6+$I40*Q$7)*VLOOKUP($B40,UPP!$C$10:$M$329,10,FALSE)),0)</f>
        <v>-4635.006751517999</v>
      </c>
      <c r="Q40" s="339">
        <f>+IFERROR(IF(D40=1,($E40*R$3+$F40*R$4+$G40*R$5+$H40*R$6+$I40*R$7)*10*VLOOKUP($B40,UPP!$C$10:$M$329,11,FALSE),($E40*R$3+$F40*R$4+$G40*R$5+$H40*R$6+$I40*R$7)*VLOOKUP($B40,UPP!$C$10:$M$329,11,FALSE)),0)</f>
        <v>11.673519857999999</v>
      </c>
      <c r="R40" s="201">
        <f t="shared" si="1"/>
        <v>-8323.9265368082324</v>
      </c>
      <c r="S40" s="196">
        <f t="shared" si="6"/>
        <v>0</v>
      </c>
      <c r="T40" s="151">
        <f t="shared" si="7"/>
        <v>0</v>
      </c>
      <c r="U40" s="151">
        <f t="shared" si="8"/>
        <v>11.673519857999999</v>
      </c>
      <c r="V40" s="197">
        <f t="shared" si="20"/>
        <v>-8323.9265368082324</v>
      </c>
      <c r="W40" s="209">
        <f t="shared" si="17"/>
        <v>0</v>
      </c>
      <c r="X40" s="210">
        <f t="shared" si="18"/>
        <v>0</v>
      </c>
      <c r="Y40" s="211">
        <f t="shared" si="19"/>
        <v>6.899243414893616E-4</v>
      </c>
      <c r="Z40" s="196">
        <f t="shared" si="12"/>
        <v>0</v>
      </c>
      <c r="AA40" s="151">
        <f t="shared" si="13"/>
        <v>0</v>
      </c>
      <c r="AB40" s="197">
        <f t="shared" si="14"/>
        <v>11.673519857999999</v>
      </c>
    </row>
    <row r="41" spans="2:28" x14ac:dyDescent="0.25">
      <c r="B41" s="183">
        <f>+UPP!C40</f>
        <v>139</v>
      </c>
      <c r="C41" s="183">
        <f>+UPP!B40</f>
        <v>1</v>
      </c>
      <c r="D41" s="183">
        <f>+UPP!D40</f>
        <v>1</v>
      </c>
      <c r="E41" s="425">
        <f>+VLOOKUP($B41,Data_Payroll!$K$6:$P$350,2,FALSE)</f>
        <v>965</v>
      </c>
      <c r="F41" s="425">
        <f>+VLOOKUP($B41,Data_Payroll!$K$6:$P$350,3,FALSE)</f>
        <v>963</v>
      </c>
      <c r="G41" s="425">
        <f>+VLOOKUP($B41,Data_Payroll!$K$6:$P$350,4,FALSE)</f>
        <v>1038</v>
      </c>
      <c r="H41" s="425">
        <f>+VLOOKUP($B41,Data_Payroll!$K$6:$P$350,5,FALSE)</f>
        <v>1135</v>
      </c>
      <c r="I41" s="425">
        <f>+VLOOKUP($B41,Data_Payroll!$K$6:$P$350,6,FALSE)</f>
        <v>979</v>
      </c>
      <c r="J41" s="355">
        <f t="shared" si="5"/>
        <v>5080</v>
      </c>
      <c r="K41" s="339">
        <f>+IFERROR(VLOOKUP($B41,'Translated Loss'!$BI$5:$BL$350,2,FALSE),0)</f>
        <v>996341.77079999994</v>
      </c>
      <c r="L41" s="339">
        <f>+IFERROR(VLOOKUP($B41,'Translated Loss'!$BI$5:$BL$350,3,FALSE),0)</f>
        <v>421572.18119999993</v>
      </c>
      <c r="M41" s="339">
        <f>+IFERROR(VLOOKUP($B41,'Translated Loss'!$BI$5:$BL$350,4,FALSE),0)</f>
        <v>17812.137000000002</v>
      </c>
      <c r="N41" s="355">
        <f t="shared" si="16"/>
        <v>1435726.0889999999</v>
      </c>
      <c r="O41" s="339">
        <f>+IFERROR(IF(D41=1,($E41*P$3+$F41*P$4+$G41*P$5+$H41*P$6+$I41*P$7)*10*VLOOKUP($B41,UPP!$C$10:$M$329,9,FALSE),($E41*P$3+$F41*P$4+$G41*P$5+$H41*P$6+$I41*P$7)*VLOOKUP($B41,UPP!$C$10:$M$329,9,FALSE)),0)</f>
        <v>-18129.368317005774</v>
      </c>
      <c r="P41" s="339">
        <f>+IFERROR(IF(D41=1,($E41*Q$3+$F41*Q$4+$G41*Q$5+$H41*Q$6+$I41*Q$7)*10*VLOOKUP($B41,UPP!$C$10:$M$329,10,FALSE),($E41*Q$3+$F41*Q$4+$G41*Q$5+$H41*Q$6+$I41*Q$7)*VLOOKUP($B41,UPP!$C$10:$M$329,10,FALSE)),0)</f>
        <v>-21352.718297203213</v>
      </c>
      <c r="Q41" s="339">
        <f>+IFERROR(IF(D41=1,($E41*R$3+$F41*R$4+$G41*R$5+$H41*R$6+$I41*R$7)*10*VLOOKUP($B41,UPP!$C$10:$M$329,11,FALSE),($E41*R$3+$F41*R$4+$G41*R$5+$H41*R$6+$I41*R$7)*VLOOKUP($B41,UPP!$C$10:$M$329,11,FALSE)),0)</f>
        <v>37.627326079699316</v>
      </c>
      <c r="R41" s="201">
        <f t="shared" si="1"/>
        <v>-39444.459288129285</v>
      </c>
      <c r="S41" s="196">
        <f t="shared" si="6"/>
        <v>978212.40248299413</v>
      </c>
      <c r="T41" s="151">
        <f t="shared" si="7"/>
        <v>400219.46290279675</v>
      </c>
      <c r="U41" s="151">
        <f t="shared" si="8"/>
        <v>17849.764326079701</v>
      </c>
      <c r="V41" s="197">
        <f t="shared" si="20"/>
        <v>1396281.6297118706</v>
      </c>
      <c r="W41" s="209">
        <f t="shared" si="17"/>
        <v>19.256149655177051</v>
      </c>
      <c r="X41" s="210">
        <f t="shared" si="18"/>
        <v>7.878335883913322</v>
      </c>
      <c r="Y41" s="211">
        <f t="shared" si="19"/>
        <v>0.35137331350550594</v>
      </c>
      <c r="Z41" s="196">
        <f t="shared" si="12"/>
        <v>978212.40248299425</v>
      </c>
      <c r="AA41" s="151">
        <f t="shared" si="13"/>
        <v>400219.46290279675</v>
      </c>
      <c r="AB41" s="197">
        <f t="shared" si="14"/>
        <v>17849.764326079701</v>
      </c>
    </row>
    <row r="42" spans="2:28" x14ac:dyDescent="0.25">
      <c r="B42" s="183">
        <f>+UPP!C41</f>
        <v>141</v>
      </c>
      <c r="C42" s="183">
        <f>+UPP!B41</f>
        <v>1</v>
      </c>
      <c r="D42" s="183">
        <f>+UPP!D41</f>
        <v>1</v>
      </c>
      <c r="E42" s="425">
        <f>+VLOOKUP($B42,Data_Payroll!$K$6:$P$350,2,FALSE)</f>
        <v>13208</v>
      </c>
      <c r="F42" s="425">
        <f>+VLOOKUP($B42,Data_Payroll!$K$6:$P$350,3,FALSE)</f>
        <v>13220</v>
      </c>
      <c r="G42" s="425">
        <f>+VLOOKUP($B42,Data_Payroll!$K$6:$P$350,4,FALSE)</f>
        <v>9967</v>
      </c>
      <c r="H42" s="425">
        <f>+VLOOKUP($B42,Data_Payroll!$K$6:$P$350,5,FALSE)</f>
        <v>13478</v>
      </c>
      <c r="I42" s="425">
        <f>+VLOOKUP($B42,Data_Payroll!$K$6:$P$350,6,FALSE)</f>
        <v>15401</v>
      </c>
      <c r="J42" s="355">
        <f t="shared" si="5"/>
        <v>65274</v>
      </c>
      <c r="K42" s="339">
        <f>+IFERROR(VLOOKUP($B42,'Translated Loss'!$BI$5:$BL$350,2,FALSE),0)</f>
        <v>1520405.3692999999</v>
      </c>
      <c r="L42" s="339">
        <f>+IFERROR(VLOOKUP($B42,'Translated Loss'!$BI$5:$BL$350,3,FALSE),0)</f>
        <v>418323.85230000003</v>
      </c>
      <c r="M42" s="339">
        <f>+IFERROR(VLOOKUP($B42,'Translated Loss'!$BI$5:$BL$350,4,FALSE),0)</f>
        <v>186263.69100000005</v>
      </c>
      <c r="N42" s="355">
        <f t="shared" si="16"/>
        <v>2124992.9125999999</v>
      </c>
      <c r="O42" s="339">
        <f>+IFERROR(IF(D42=1,($E42*P$3+$F42*P$4+$G42*P$5+$H42*P$6+$I42*P$7)*10*VLOOKUP($B42,UPP!$C$10:$M$329,9,FALSE),($E42*P$3+$F42*P$4+$G42*P$5+$H42*P$6+$I42*P$7)*VLOOKUP($B42,UPP!$C$10:$M$329,9,FALSE)),0)</f>
        <v>-277590.4587182118</v>
      </c>
      <c r="P42" s="339">
        <f>+IFERROR(IF(D42=1,($E42*Q$3+$F42*Q$4+$G42*Q$5+$H42*Q$6+$I42*Q$7)*10*VLOOKUP($B42,UPP!$C$10:$M$329,10,FALSE),($E42*Q$3+$F42*Q$4+$G42*Q$5+$H42*Q$6+$I42*Q$7)*VLOOKUP($B42,UPP!$C$10:$M$329,10,FALSE)),0)</f>
        <v>-275280.50848706655</v>
      </c>
      <c r="Q42" s="339">
        <f>+IFERROR(IF(D42=1,($E42*R$3+$F42*R$4+$G42*R$5+$H42*R$6+$I42*R$7)*10*VLOOKUP($B42,UPP!$C$10:$M$329,11,FALSE),($E42*R$3+$F42*R$4+$G42*R$5+$H42*R$6+$I42*R$7)*VLOOKUP($B42,UPP!$C$10:$M$329,11,FALSE)),0)</f>
        <v>544.75438946528925</v>
      </c>
      <c r="R42" s="201">
        <f t="shared" si="1"/>
        <v>-552326.21281581302</v>
      </c>
      <c r="S42" s="196">
        <f t="shared" si="6"/>
        <v>1242814.910581788</v>
      </c>
      <c r="T42" s="151">
        <f t="shared" si="7"/>
        <v>143043.34381293348</v>
      </c>
      <c r="U42" s="151">
        <f t="shared" si="8"/>
        <v>186808.44538946534</v>
      </c>
      <c r="V42" s="197">
        <f t="shared" si="20"/>
        <v>1572666.6997841869</v>
      </c>
      <c r="W42" s="209">
        <f t="shared" si="17"/>
        <v>1.9039968602840152</v>
      </c>
      <c r="X42" s="210">
        <f t="shared" si="18"/>
        <v>0.21914291113296791</v>
      </c>
      <c r="Y42" s="211">
        <f t="shared" si="19"/>
        <v>0.28619120230025025</v>
      </c>
      <c r="Z42" s="196">
        <f t="shared" si="12"/>
        <v>1242814.910581788</v>
      </c>
      <c r="AA42" s="151">
        <f t="shared" si="13"/>
        <v>143043.34381293348</v>
      </c>
      <c r="AB42" s="197">
        <f t="shared" si="14"/>
        <v>186808.44538946534</v>
      </c>
    </row>
    <row r="43" spans="2:28" x14ac:dyDescent="0.25">
      <c r="B43" s="183">
        <f>+UPP!C42</f>
        <v>142</v>
      </c>
      <c r="C43" s="183">
        <f>+UPP!B42</f>
        <v>1</v>
      </c>
      <c r="D43" s="183">
        <f>+UPP!D42</f>
        <v>1</v>
      </c>
      <c r="E43" s="425">
        <f>+VLOOKUP($B43,Data_Payroll!$K$6:$P$350,2,FALSE)</f>
        <v>2343</v>
      </c>
      <c r="F43" s="425">
        <f>+VLOOKUP($B43,Data_Payroll!$K$6:$P$350,3,FALSE)</f>
        <v>2654</v>
      </c>
      <c r="G43" s="425">
        <f>+VLOOKUP($B43,Data_Payroll!$K$6:$P$350,4,FALSE)</f>
        <v>2399</v>
      </c>
      <c r="H43" s="425">
        <f>+VLOOKUP($B43,Data_Payroll!$K$6:$P$350,5,FALSE)</f>
        <v>2518</v>
      </c>
      <c r="I43" s="425">
        <f>+VLOOKUP($B43,Data_Payroll!$K$6:$P$350,6,FALSE)</f>
        <v>2715</v>
      </c>
      <c r="J43" s="355">
        <f t="shared" si="5"/>
        <v>12629</v>
      </c>
      <c r="K43" s="339">
        <f>+IFERROR(VLOOKUP($B43,'Translated Loss'!$BI$5:$BL$350,2,FALSE),0)</f>
        <v>91492.64499999999</v>
      </c>
      <c r="L43" s="339">
        <f>+IFERROR(VLOOKUP($B43,'Translated Loss'!$BI$5:$BL$350,3,FALSE),0)</f>
        <v>409314.0699</v>
      </c>
      <c r="M43" s="339">
        <f>+IFERROR(VLOOKUP($B43,'Translated Loss'!$BI$5:$BL$350,4,FALSE),0)</f>
        <v>16043.014000000001</v>
      </c>
      <c r="N43" s="355">
        <f t="shared" si="16"/>
        <v>516849.72890000005</v>
      </c>
      <c r="O43" s="339">
        <f>+IFERROR(IF(D43=1,($E43*P$3+$F43*P$4+$G43*P$5+$H43*P$6+$I43*P$7)*10*VLOOKUP($B43,UPP!$C$10:$M$329,9,FALSE),($E43*P$3+$F43*P$4+$G43*P$5+$H43*P$6+$I43*P$7)*VLOOKUP($B43,UPP!$C$10:$M$329,9,FALSE)),0)</f>
        <v>-25520.654998750477</v>
      </c>
      <c r="P43" s="339">
        <f>+IFERROR(IF(D43=1,($E43*Q$3+$F43*Q$4+$G43*Q$5+$H43*Q$6+$I43*Q$7)*10*VLOOKUP($B43,UPP!$C$10:$M$329,10,FALSE),($E43*Q$3+$F43*Q$4+$G43*Q$5+$H43*Q$6+$I43*Q$7)*VLOOKUP($B43,UPP!$C$10:$M$329,10,FALSE)),0)</f>
        <v>-26885.192667907912</v>
      </c>
      <c r="Q43" s="339">
        <f>+IFERROR(IF(D43=1,($E43*R$3+$F43*R$4+$G43*R$5+$H43*R$6+$I43*R$7)*10*VLOOKUP($B43,UPP!$C$10:$M$329,11,FALSE),($E43*R$3+$F43*R$4+$G43*R$5+$H43*R$6+$I43*R$7)*VLOOKUP($B43,UPP!$C$10:$M$329,11,FALSE)),0)</f>
        <v>48.336791048707482</v>
      </c>
      <c r="R43" s="201">
        <f t="shared" si="1"/>
        <v>-52357.510875609682</v>
      </c>
      <c r="S43" s="196">
        <f t="shared" si="6"/>
        <v>65971.990001249505</v>
      </c>
      <c r="T43" s="151">
        <f t="shared" si="7"/>
        <v>382428.87723209208</v>
      </c>
      <c r="U43" s="151">
        <f t="shared" si="8"/>
        <v>16091.350791048708</v>
      </c>
      <c r="V43" s="197">
        <f t="shared" si="20"/>
        <v>464492.21802439034</v>
      </c>
      <c r="W43" s="209">
        <f t="shared" si="17"/>
        <v>0.52238490776189328</v>
      </c>
      <c r="X43" s="210">
        <f t="shared" si="18"/>
        <v>3.0281801982111971</v>
      </c>
      <c r="Y43" s="211">
        <f t="shared" si="19"/>
        <v>0.12741587450351341</v>
      </c>
      <c r="Z43" s="196">
        <f t="shared" si="12"/>
        <v>65971.990001249505</v>
      </c>
      <c r="AA43" s="151">
        <f t="shared" si="13"/>
        <v>382428.87723209208</v>
      </c>
      <c r="AB43" s="197">
        <f t="shared" si="14"/>
        <v>16091.350791048708</v>
      </c>
    </row>
    <row r="44" spans="2:28" x14ac:dyDescent="0.25">
      <c r="B44" s="183">
        <f>+UPP!C43</f>
        <v>161</v>
      </c>
      <c r="C44" s="183">
        <f>+UPP!B43</f>
        <v>1</v>
      </c>
      <c r="D44" s="183">
        <f>+UPP!D43</f>
        <v>1</v>
      </c>
      <c r="E44" s="425">
        <f>+VLOOKUP($B44,Data_Payroll!$K$6:$P$350,2,FALSE)</f>
        <v>321</v>
      </c>
      <c r="F44" s="425">
        <f>+VLOOKUP($B44,Data_Payroll!$K$6:$P$350,3,FALSE)</f>
        <v>607</v>
      </c>
      <c r="G44" s="425">
        <f>+VLOOKUP($B44,Data_Payroll!$K$6:$P$350,4,FALSE)</f>
        <v>616</v>
      </c>
      <c r="H44" s="425">
        <f>+VLOOKUP($B44,Data_Payroll!$K$6:$P$350,5,FALSE)</f>
        <v>643</v>
      </c>
      <c r="I44" s="425">
        <f>+VLOOKUP($B44,Data_Payroll!$K$6:$P$350,6,FALSE)</f>
        <v>1347</v>
      </c>
      <c r="J44" s="355">
        <f t="shared" si="5"/>
        <v>3534</v>
      </c>
      <c r="K44" s="339">
        <f>+IFERROR(VLOOKUP($B44,'Translated Loss'!$BI$5:$BL$350,2,FALSE),0)</f>
        <v>0</v>
      </c>
      <c r="L44" s="339">
        <f>+IFERROR(VLOOKUP($B44,'Translated Loss'!$BI$5:$BL$350,3,FALSE),0)</f>
        <v>0</v>
      </c>
      <c r="M44" s="339">
        <f>+IFERROR(VLOOKUP($B44,'Translated Loss'!$BI$5:$BL$350,4,FALSE),0)</f>
        <v>3383.48</v>
      </c>
      <c r="N44" s="355">
        <f t="shared" si="16"/>
        <v>3383.48</v>
      </c>
      <c r="O44" s="339">
        <f>+IFERROR(IF(D44=1,($E44*P$3+$F44*P$4+$G44*P$5+$H44*P$6+$I44*P$7)*10*VLOOKUP($B44,UPP!$C$10:$M$329,9,FALSE),($E44*P$3+$F44*P$4+$G44*P$5+$H44*P$6+$I44*P$7)*VLOOKUP($B44,UPP!$C$10:$M$329,9,FALSE)),0)</f>
        <v>-6021.9400055820015</v>
      </c>
      <c r="P44" s="339">
        <f>+IFERROR(IF(D44=1,($E44*Q$3+$F44*Q$4+$G44*Q$5+$H44*Q$6+$I44*Q$7)*10*VLOOKUP($B44,UPP!$C$10:$M$329,10,FALSE),($E44*Q$3+$F44*Q$4+$G44*Q$5+$H44*Q$6+$I44*Q$7)*VLOOKUP($B44,UPP!$C$10:$M$329,10,FALSE)),0)</f>
        <v>-6344.899331503193</v>
      </c>
      <c r="Q44" s="339">
        <f>+IFERROR(IF(D44=1,($E44*R$3+$F44*R$4+$G44*R$5+$H44*R$6+$I44*R$7)*10*VLOOKUP($B44,UPP!$C$10:$M$329,11,FALSE),($E44*R$3+$F44*R$4+$G44*R$5+$H44*R$6+$I44*R$7)*VLOOKUP($B44,UPP!$C$10:$M$329,11,FALSE)),0)</f>
        <v>16.957206260270709</v>
      </c>
      <c r="R44" s="201">
        <f t="shared" si="1"/>
        <v>-12349.882130824924</v>
      </c>
      <c r="S44" s="196">
        <f t="shared" si="6"/>
        <v>0</v>
      </c>
      <c r="T44" s="151">
        <f t="shared" si="7"/>
        <v>0</v>
      </c>
      <c r="U44" s="151">
        <f t="shared" si="8"/>
        <v>3400.4372062602706</v>
      </c>
      <c r="V44" s="197">
        <f t="shared" si="20"/>
        <v>-8966.4021308249248</v>
      </c>
      <c r="W44" s="209">
        <f t="shared" si="17"/>
        <v>0</v>
      </c>
      <c r="X44" s="210">
        <f t="shared" si="18"/>
        <v>0</v>
      </c>
      <c r="Y44" s="211">
        <f t="shared" si="19"/>
        <v>9.6220634019815246E-2</v>
      </c>
      <c r="Z44" s="196">
        <f t="shared" si="12"/>
        <v>0</v>
      </c>
      <c r="AA44" s="151">
        <f t="shared" si="13"/>
        <v>0</v>
      </c>
      <c r="AB44" s="197">
        <f t="shared" si="14"/>
        <v>3400.4372062602711</v>
      </c>
    </row>
    <row r="45" spans="2:28" x14ac:dyDescent="0.25">
      <c r="B45" s="183">
        <f>+UPP!C44</f>
        <v>163</v>
      </c>
      <c r="C45" s="183">
        <f>+UPP!B44</f>
        <v>1</v>
      </c>
      <c r="D45" s="183">
        <f>+UPP!D44</f>
        <v>1</v>
      </c>
      <c r="E45" s="425">
        <f>+VLOOKUP($B45,Data_Payroll!$K$6:$P$350,2,FALSE)</f>
        <v>16346</v>
      </c>
      <c r="F45" s="425">
        <f>+VLOOKUP($B45,Data_Payroll!$K$6:$P$350,3,FALSE)</f>
        <v>13114</v>
      </c>
      <c r="G45" s="425">
        <f>+VLOOKUP($B45,Data_Payroll!$K$6:$P$350,4,FALSE)</f>
        <v>11482</v>
      </c>
      <c r="H45" s="425">
        <f>+VLOOKUP($B45,Data_Payroll!$K$6:$P$350,5,FALSE)</f>
        <v>10936</v>
      </c>
      <c r="I45" s="425">
        <f>+VLOOKUP($B45,Data_Payroll!$K$6:$P$350,6,FALSE)</f>
        <v>12586</v>
      </c>
      <c r="J45" s="355">
        <f t="shared" si="5"/>
        <v>64464</v>
      </c>
      <c r="K45" s="339">
        <f>+IFERROR(VLOOKUP($B45,'Translated Loss'!$BI$5:$BL$350,2,FALSE),0)</f>
        <v>62262.175100000008</v>
      </c>
      <c r="L45" s="339">
        <f>+IFERROR(VLOOKUP($B45,'Translated Loss'!$BI$5:$BL$350,3,FALSE),0)</f>
        <v>222083.95360000001</v>
      </c>
      <c r="M45" s="339">
        <f>+IFERROR(VLOOKUP($B45,'Translated Loss'!$BI$5:$BL$350,4,FALSE),0)</f>
        <v>82844.066000000006</v>
      </c>
      <c r="N45" s="355">
        <f t="shared" si="16"/>
        <v>367190.19469999999</v>
      </c>
      <c r="O45" s="339">
        <f>+IFERROR(IF(D45=1,($E45*P$3+$F45*P$4+$G45*P$5+$H45*P$6+$I45*P$7)*10*VLOOKUP($B45,UPP!$C$10:$M$329,9,FALSE),($E45*P$3+$F45*P$4+$G45*P$5+$H45*P$6+$I45*P$7)*VLOOKUP($B45,UPP!$C$10:$M$329,9,FALSE)),0)</f>
        <v>-156147.99456812628</v>
      </c>
      <c r="P45" s="339">
        <f>+IFERROR(IF(D45=1,($E45*Q$3+$F45*Q$4+$G45*Q$5+$H45*Q$6+$I45*Q$7)*10*VLOOKUP($B45,UPP!$C$10:$M$329,10,FALSE),($E45*Q$3+$F45*Q$4+$G45*Q$5+$H45*Q$6+$I45*Q$7)*VLOOKUP($B45,UPP!$C$10:$M$329,10,FALSE)),0)</f>
        <v>-289456.97358485358</v>
      </c>
      <c r="Q45" s="339">
        <f>+IFERROR(IF(D45=1,($E45*R$3+$F45*R$4+$G45*R$5+$H45*R$6+$I45*R$7)*10*VLOOKUP($B45,UPP!$C$10:$M$329,11,FALSE),($E45*R$3+$F45*R$4+$G45*R$5+$H45*R$6+$I45*R$7)*VLOOKUP($B45,UPP!$C$10:$M$329,11,FALSE)),0)</f>
        <v>534.07700370676093</v>
      </c>
      <c r="R45" s="201">
        <f t="shared" si="1"/>
        <v>-445070.89114927308</v>
      </c>
      <c r="S45" s="196">
        <f t="shared" si="6"/>
        <v>0</v>
      </c>
      <c r="T45" s="151">
        <f t="shared" si="7"/>
        <v>0</v>
      </c>
      <c r="U45" s="151">
        <f t="shared" si="8"/>
        <v>83378.143003706762</v>
      </c>
      <c r="V45" s="197">
        <f t="shared" si="20"/>
        <v>-77880.696449273091</v>
      </c>
      <c r="W45" s="209">
        <f t="shared" si="17"/>
        <v>0</v>
      </c>
      <c r="X45" s="210">
        <f t="shared" si="18"/>
        <v>0</v>
      </c>
      <c r="Y45" s="211">
        <f t="shared" si="19"/>
        <v>0.12934062888388365</v>
      </c>
      <c r="Z45" s="196">
        <f t="shared" si="12"/>
        <v>0</v>
      </c>
      <c r="AA45" s="151">
        <f t="shared" si="13"/>
        <v>0</v>
      </c>
      <c r="AB45" s="197">
        <f t="shared" si="14"/>
        <v>83378.143003706762</v>
      </c>
    </row>
    <row r="46" spans="2:28" x14ac:dyDescent="0.25">
      <c r="B46" s="183">
        <f>+UPP!C45</f>
        <v>165</v>
      </c>
      <c r="C46" s="183">
        <f>+UPP!B45</f>
        <v>1</v>
      </c>
      <c r="D46" s="183">
        <f>+UPP!D45</f>
        <v>1</v>
      </c>
      <c r="E46" s="425">
        <f>+VLOOKUP($B46,Data_Payroll!$K$6:$P$350,2,FALSE)</f>
        <v>1259</v>
      </c>
      <c r="F46" s="425">
        <f>+VLOOKUP($B46,Data_Payroll!$K$6:$P$350,3,FALSE)</f>
        <v>1266</v>
      </c>
      <c r="G46" s="425">
        <f>+VLOOKUP($B46,Data_Payroll!$K$6:$P$350,4,FALSE)</f>
        <v>1187</v>
      </c>
      <c r="H46" s="425">
        <f>+VLOOKUP($B46,Data_Payroll!$K$6:$P$350,5,FALSE)</f>
        <v>1035</v>
      </c>
      <c r="I46" s="425">
        <f>+VLOOKUP($B46,Data_Payroll!$K$6:$P$350,6,FALSE)</f>
        <v>937</v>
      </c>
      <c r="J46" s="355">
        <f t="shared" si="5"/>
        <v>5684</v>
      </c>
      <c r="K46" s="339">
        <f>+IFERROR(VLOOKUP($B46,'Translated Loss'!$BI$5:$BL$350,2,FALSE),0)</f>
        <v>0</v>
      </c>
      <c r="L46" s="339">
        <f>+IFERROR(VLOOKUP($B46,'Translated Loss'!$BI$5:$BL$350,3,FALSE),0)</f>
        <v>0</v>
      </c>
      <c r="M46" s="339">
        <f>+IFERROR(VLOOKUP($B46,'Translated Loss'!$BI$5:$BL$350,4,FALSE),0)</f>
        <v>12404.736000000001</v>
      </c>
      <c r="N46" s="355">
        <f t="shared" si="16"/>
        <v>12404.736000000001</v>
      </c>
      <c r="O46" s="339">
        <f>+IFERROR(IF(D46=1,($E46*P$3+$F46*P$4+$G46*P$5+$H46*P$6+$I46*P$7)*10*VLOOKUP($B46,UPP!$C$10:$M$329,9,FALSE),($E46*P$3+$F46*P$4+$G46*P$5+$H46*P$6+$I46*P$7)*VLOOKUP($B46,UPP!$C$10:$M$329,9,FALSE)),0)</f>
        <v>-27669.036823902348</v>
      </c>
      <c r="P46" s="339">
        <f>+IFERROR(IF(D46=1,($E46*Q$3+$F46*Q$4+$G46*Q$5+$H46*Q$6+$I46*Q$7)*10*VLOOKUP($B46,UPP!$C$10:$M$329,10,FALSE),($E46*Q$3+$F46*Q$4+$G46*Q$5+$H46*Q$6+$I46*Q$7)*VLOOKUP($B46,UPP!$C$10:$M$329,10,FALSE)),0)</f>
        <v>-33677.849226680199</v>
      </c>
      <c r="Q46" s="339">
        <f>+IFERROR(IF(D46=1,($E46*R$3+$F46*R$4+$G46*R$5+$H46*R$6+$I46*R$7)*10*VLOOKUP($B46,UPP!$C$10:$M$329,11,FALSE),($E46*R$3+$F46*R$4+$G46*R$5+$H46*R$6+$I46*R$7)*VLOOKUP($B46,UPP!$C$10:$M$329,11,FALSE)),0)</f>
        <v>54.461947540000004</v>
      </c>
      <c r="R46" s="201">
        <f t="shared" si="1"/>
        <v>-61292.42410304254</v>
      </c>
      <c r="S46" s="196">
        <f t="shared" si="6"/>
        <v>0</v>
      </c>
      <c r="T46" s="151">
        <f t="shared" si="7"/>
        <v>0</v>
      </c>
      <c r="U46" s="151">
        <f t="shared" si="8"/>
        <v>12459.19794754</v>
      </c>
      <c r="V46" s="197">
        <f t="shared" si="20"/>
        <v>-48887.688103042543</v>
      </c>
      <c r="W46" s="209">
        <f t="shared" si="17"/>
        <v>0</v>
      </c>
      <c r="X46" s="210">
        <f t="shared" si="18"/>
        <v>0</v>
      </c>
      <c r="Y46" s="211">
        <f t="shared" si="19"/>
        <v>0.21919771195531315</v>
      </c>
      <c r="Z46" s="196">
        <f t="shared" si="12"/>
        <v>0</v>
      </c>
      <c r="AA46" s="151">
        <f t="shared" si="13"/>
        <v>0</v>
      </c>
      <c r="AB46" s="197">
        <f t="shared" si="14"/>
        <v>12459.197947539998</v>
      </c>
    </row>
    <row r="47" spans="2:28" x14ac:dyDescent="0.25">
      <c r="B47" s="183">
        <f>+UPP!C46</f>
        <v>166</v>
      </c>
      <c r="C47" s="183">
        <f>+UPP!B46</f>
        <v>1</v>
      </c>
      <c r="D47" s="183">
        <f>+UPP!D46</f>
        <v>1</v>
      </c>
      <c r="E47" s="425">
        <f>+VLOOKUP($B47,Data_Payroll!$K$6:$P$350,2,FALSE)</f>
        <v>386</v>
      </c>
      <c r="F47" s="425">
        <f>+VLOOKUP($B47,Data_Payroll!$K$6:$P$350,3,FALSE)</f>
        <v>352</v>
      </c>
      <c r="G47" s="425">
        <f>+VLOOKUP($B47,Data_Payroll!$K$6:$P$350,4,FALSE)</f>
        <v>382</v>
      </c>
      <c r="H47" s="425">
        <f>+VLOOKUP($B47,Data_Payroll!$K$6:$P$350,5,FALSE)</f>
        <v>361</v>
      </c>
      <c r="I47" s="425">
        <f>+VLOOKUP($B47,Data_Payroll!$K$6:$P$350,6,FALSE)</f>
        <v>505</v>
      </c>
      <c r="J47" s="355">
        <f t="shared" si="5"/>
        <v>1986</v>
      </c>
      <c r="K47" s="339">
        <f>+IFERROR(VLOOKUP($B47,'Translated Loss'!$BI$5:$BL$350,2,FALSE),0)</f>
        <v>230.70279999999997</v>
      </c>
      <c r="L47" s="339">
        <f>+IFERROR(VLOOKUP($B47,'Translated Loss'!$BI$5:$BL$350,3,FALSE),0)</f>
        <v>883.49119999999994</v>
      </c>
      <c r="M47" s="339">
        <f>+IFERROR(VLOOKUP($B47,'Translated Loss'!$BI$5:$BL$350,4,FALSE),0)</f>
        <v>2634.576</v>
      </c>
      <c r="N47" s="355">
        <f t="shared" si="16"/>
        <v>3748.77</v>
      </c>
      <c r="O47" s="339">
        <f>+IFERROR(IF(D47=1,($E47*P$3+$F47*P$4+$G47*P$5+$H47*P$6+$I47*P$7)*10*VLOOKUP($B47,UPP!$C$10:$M$329,9,FALSE),($E47*P$3+$F47*P$4+$G47*P$5+$H47*P$6+$I47*P$7)*VLOOKUP($B47,UPP!$C$10:$M$329,9,FALSE)),0)</f>
        <v>-4441.2158946556083</v>
      </c>
      <c r="P47" s="339">
        <f>+IFERROR(IF(D47=1,($E47*Q$3+$F47*Q$4+$G47*Q$5+$H47*Q$6+$I47*Q$7)*10*VLOOKUP($B47,UPP!$C$10:$M$329,10,FALSE),($E47*Q$3+$F47*Q$4+$G47*Q$5+$H47*Q$6+$I47*Q$7)*VLOOKUP($B47,UPP!$C$10:$M$329,10,FALSE)),0)</f>
        <v>-6173.2087239759703</v>
      </c>
      <c r="Q47" s="339">
        <f>+IFERROR(IF(D47=1,($E47*R$3+$F47*R$4+$G47*R$5+$H47*R$6+$I47*R$7)*10*VLOOKUP($B47,UPP!$C$10:$M$329,11,FALSE),($E47*R$3+$F47*R$4+$G47*R$5+$H47*R$6+$I47*R$7)*VLOOKUP($B47,UPP!$C$10:$M$329,11,FALSE)),0)</f>
        <v>19.15770893173519</v>
      </c>
      <c r="R47" s="201">
        <f t="shared" si="1"/>
        <v>-10595.266909699845</v>
      </c>
      <c r="S47" s="196">
        <f t="shared" si="6"/>
        <v>0</v>
      </c>
      <c r="T47" s="151">
        <f t="shared" si="7"/>
        <v>0</v>
      </c>
      <c r="U47" s="151">
        <f t="shared" si="8"/>
        <v>2653.7337089317352</v>
      </c>
      <c r="V47" s="197">
        <f t="shared" si="20"/>
        <v>-6846.4969096998448</v>
      </c>
      <c r="W47" s="209">
        <f t="shared" si="17"/>
        <v>0</v>
      </c>
      <c r="X47" s="210">
        <f t="shared" si="18"/>
        <v>0</v>
      </c>
      <c r="Y47" s="211">
        <f t="shared" si="19"/>
        <v>0.13362203972465939</v>
      </c>
      <c r="Z47" s="196">
        <f t="shared" si="12"/>
        <v>0</v>
      </c>
      <c r="AA47" s="151">
        <f t="shared" si="13"/>
        <v>0</v>
      </c>
      <c r="AB47" s="197">
        <f t="shared" si="14"/>
        <v>2653.7337089317357</v>
      </c>
    </row>
    <row r="48" spans="2:28" x14ac:dyDescent="0.25">
      <c r="B48" s="183">
        <f>+UPP!C47</f>
        <v>204</v>
      </c>
      <c r="C48" s="183">
        <f>+UPP!B47</f>
        <v>1</v>
      </c>
      <c r="D48" s="183">
        <f>+UPP!D47</f>
        <v>1</v>
      </c>
      <c r="E48" s="425">
        <f>+VLOOKUP($B48,Data_Payroll!$K$6:$P$350,2,FALSE)</f>
        <v>168</v>
      </c>
      <c r="F48" s="425">
        <f>+VLOOKUP($B48,Data_Payroll!$K$6:$P$350,3,FALSE)</f>
        <v>166</v>
      </c>
      <c r="G48" s="425">
        <f>+VLOOKUP($B48,Data_Payroll!$K$6:$P$350,4,FALSE)</f>
        <v>184</v>
      </c>
      <c r="H48" s="425">
        <f>+VLOOKUP($B48,Data_Payroll!$K$6:$P$350,5,FALSE)</f>
        <v>171</v>
      </c>
      <c r="I48" s="425">
        <f>+VLOOKUP($B48,Data_Payroll!$K$6:$P$350,6,FALSE)</f>
        <v>164</v>
      </c>
      <c r="J48" s="355">
        <f t="shared" si="5"/>
        <v>853</v>
      </c>
      <c r="K48" s="339">
        <f>+IFERROR(VLOOKUP($B48,'Translated Loss'!$BI$5:$BL$350,2,FALSE),0)</f>
        <v>0</v>
      </c>
      <c r="L48" s="339">
        <f>+IFERROR(VLOOKUP($B48,'Translated Loss'!$BI$5:$BL$350,3,FALSE),0)</f>
        <v>0</v>
      </c>
      <c r="M48" s="339">
        <f>+IFERROR(VLOOKUP($B48,'Translated Loss'!$BI$5:$BL$350,4,FALSE),0)</f>
        <v>0</v>
      </c>
      <c r="N48" s="355">
        <f t="shared" si="16"/>
        <v>0</v>
      </c>
      <c r="O48" s="339">
        <f>+IFERROR(IF(D48=1,($E48*P$3+$F48*P$4+$G48*P$5+$H48*P$6+$I48*P$7)*10*VLOOKUP($B48,UPP!$C$10:$M$329,9,FALSE),($E48*P$3+$F48*P$4+$G48*P$5+$H48*P$6+$I48*P$7)*VLOOKUP($B48,UPP!$C$10:$M$329,9,FALSE)),0)</f>
        <v>-1605.0076616919832</v>
      </c>
      <c r="P48" s="339">
        <f>+IFERROR(IF(D48=1,($E48*Q$3+$F48*Q$4+$G48*Q$5+$H48*Q$6+$I48*Q$7)*10*VLOOKUP($B48,UPP!$C$10:$M$329,10,FALSE),($E48*Q$3+$F48*Q$4+$G48*Q$5+$H48*Q$6+$I48*Q$7)*VLOOKUP($B48,UPP!$C$10:$M$329,10,FALSE)),0)</f>
        <v>-2790.6638451263602</v>
      </c>
      <c r="Q48" s="339">
        <f>+IFERROR(IF(D48=1,($E48*R$3+$F48*R$4+$G48*R$5+$H48*R$6+$I48*R$7)*10*VLOOKUP($B48,UPP!$C$10:$M$329,11,FALSE),($E48*R$3+$F48*R$4+$G48*R$5+$H48*R$6+$I48*R$7)*VLOOKUP($B48,UPP!$C$10:$M$329,11,FALSE)),0)</f>
        <v>7.5274592579079487</v>
      </c>
      <c r="R48" s="201">
        <f t="shared" si="1"/>
        <v>-4388.1440475604359</v>
      </c>
      <c r="S48" s="196">
        <f t="shared" si="6"/>
        <v>0</v>
      </c>
      <c r="T48" s="151">
        <f t="shared" si="7"/>
        <v>0</v>
      </c>
      <c r="U48" s="151">
        <f t="shared" si="8"/>
        <v>7.5274592579079487</v>
      </c>
      <c r="V48" s="197">
        <f t="shared" si="20"/>
        <v>-4388.1440475604359</v>
      </c>
      <c r="W48" s="209">
        <f t="shared" si="17"/>
        <v>0</v>
      </c>
      <c r="X48" s="210">
        <f t="shared" si="18"/>
        <v>0</v>
      </c>
      <c r="Y48" s="211">
        <f t="shared" si="19"/>
        <v>8.8246884617912641E-4</v>
      </c>
      <c r="Z48" s="196">
        <f t="shared" si="12"/>
        <v>0</v>
      </c>
      <c r="AA48" s="151">
        <f t="shared" si="13"/>
        <v>0</v>
      </c>
      <c r="AB48" s="197">
        <f t="shared" si="14"/>
        <v>7.5274592579079478</v>
      </c>
    </row>
    <row r="49" spans="2:28" x14ac:dyDescent="0.25">
      <c r="B49" s="183">
        <f>+UPP!C48</f>
        <v>205</v>
      </c>
      <c r="C49" s="183">
        <f>+UPP!B48</f>
        <v>1</v>
      </c>
      <c r="D49" s="183">
        <f>+UPP!D48</f>
        <v>1</v>
      </c>
      <c r="E49" s="425">
        <f>+VLOOKUP($B49,Data_Payroll!$K$6:$P$350,2,FALSE)</f>
        <v>131</v>
      </c>
      <c r="F49" s="425">
        <f>+VLOOKUP($B49,Data_Payroll!$K$6:$P$350,3,FALSE)</f>
        <v>126</v>
      </c>
      <c r="G49" s="425">
        <f>+VLOOKUP($B49,Data_Payroll!$K$6:$P$350,4,FALSE)</f>
        <v>123</v>
      </c>
      <c r="H49" s="425">
        <f>+VLOOKUP($B49,Data_Payroll!$K$6:$P$350,5,FALSE)</f>
        <v>166</v>
      </c>
      <c r="I49" s="425">
        <f>+VLOOKUP($B49,Data_Payroll!$K$6:$P$350,6,FALSE)</f>
        <v>173</v>
      </c>
      <c r="J49" s="355">
        <f t="shared" si="5"/>
        <v>719</v>
      </c>
      <c r="K49" s="339">
        <f>+IFERROR(VLOOKUP($B49,'Translated Loss'!$BI$5:$BL$350,2,FALSE),0)</f>
        <v>0</v>
      </c>
      <c r="L49" s="339">
        <f>+IFERROR(VLOOKUP($B49,'Translated Loss'!$BI$5:$BL$350,3,FALSE),0)</f>
        <v>0</v>
      </c>
      <c r="M49" s="339">
        <f>+IFERROR(VLOOKUP($B49,'Translated Loss'!$BI$5:$BL$350,4,FALSE),0)</f>
        <v>2824.2269999999999</v>
      </c>
      <c r="N49" s="355">
        <f t="shared" si="16"/>
        <v>2824.2269999999999</v>
      </c>
      <c r="O49" s="339">
        <f>+IFERROR(IF(D49=1,($E49*P$3+$F49*P$4+$G49*P$5+$H49*P$6+$I49*P$7)*10*VLOOKUP($B49,UPP!$C$10:$M$329,9,FALSE),($E49*P$3+$F49*P$4+$G49*P$5+$H49*P$6+$I49*P$7)*VLOOKUP($B49,UPP!$C$10:$M$329,9,FALSE)),0)</f>
        <v>-2021.5549482701015</v>
      </c>
      <c r="P49" s="339">
        <f>+IFERROR(IF(D49=1,($E49*Q$3+$F49*Q$4+$G49*Q$5+$H49*Q$6+$I49*Q$7)*10*VLOOKUP($B49,UPP!$C$10:$M$329,10,FALSE),($E49*Q$3+$F49*Q$4+$G49*Q$5+$H49*Q$6+$I49*Q$7)*VLOOKUP($B49,UPP!$C$10:$M$329,10,FALSE)),0)</f>
        <v>-1663.1706347298523</v>
      </c>
      <c r="Q49" s="339">
        <f>+IFERROR(IF(D49=1,($E49*R$3+$F49*R$4+$G49*R$5+$H49*R$6+$I49*R$7)*10*VLOOKUP($B49,UPP!$C$10:$M$329,11,FALSE),($E49*R$3+$F49*R$4+$G49*R$5+$H49*R$6+$I49*R$7)*VLOOKUP($B49,UPP!$C$10:$M$329,11,FALSE)),0)</f>
        <v>5.6752929586577006</v>
      </c>
      <c r="R49" s="201">
        <f t="shared" si="1"/>
        <v>-3679.0502900412962</v>
      </c>
      <c r="S49" s="196">
        <f t="shared" si="6"/>
        <v>0</v>
      </c>
      <c r="T49" s="151">
        <f t="shared" si="7"/>
        <v>0</v>
      </c>
      <c r="U49" s="151">
        <f t="shared" si="8"/>
        <v>2829.9022929586577</v>
      </c>
      <c r="V49" s="197">
        <f t="shared" si="20"/>
        <v>-854.82329004129633</v>
      </c>
      <c r="W49" s="209">
        <f t="shared" si="17"/>
        <v>0</v>
      </c>
      <c r="X49" s="210">
        <f t="shared" si="18"/>
        <v>0</v>
      </c>
      <c r="Y49" s="211">
        <f t="shared" si="19"/>
        <v>0.39358863601650312</v>
      </c>
      <c r="Z49" s="196">
        <f t="shared" si="12"/>
        <v>0</v>
      </c>
      <c r="AA49" s="151">
        <f t="shared" si="13"/>
        <v>0</v>
      </c>
      <c r="AB49" s="197">
        <f t="shared" si="14"/>
        <v>2829.9022929586572</v>
      </c>
    </row>
    <row r="50" spans="2:28" x14ac:dyDescent="0.25">
      <c r="B50" s="183">
        <f>+UPP!C49</f>
        <v>221</v>
      </c>
      <c r="C50" s="183">
        <f>+UPP!B49</f>
        <v>1</v>
      </c>
      <c r="D50" s="183">
        <f>+UPP!D49</f>
        <v>1</v>
      </c>
      <c r="E50" s="425">
        <f>+VLOOKUP($B50,Data_Payroll!$K$6:$P$350,2,FALSE)</f>
        <v>7080</v>
      </c>
      <c r="F50" s="425">
        <f>+VLOOKUP($B50,Data_Payroll!$K$6:$P$350,3,FALSE)</f>
        <v>7325</v>
      </c>
      <c r="G50" s="425">
        <f>+VLOOKUP($B50,Data_Payroll!$K$6:$P$350,4,FALSE)</f>
        <v>6954</v>
      </c>
      <c r="H50" s="425">
        <f>+VLOOKUP($B50,Data_Payroll!$K$6:$P$350,5,FALSE)</f>
        <v>6864</v>
      </c>
      <c r="I50" s="425">
        <f>+VLOOKUP($B50,Data_Payroll!$K$6:$P$350,6,FALSE)</f>
        <v>7584</v>
      </c>
      <c r="J50" s="355">
        <f t="shared" si="5"/>
        <v>35807</v>
      </c>
      <c r="K50" s="339">
        <f>+IFERROR(VLOOKUP($B50,'Translated Loss'!$BI$5:$BL$350,2,FALSE),0)</f>
        <v>99349.878899999996</v>
      </c>
      <c r="L50" s="339">
        <f>+IFERROR(VLOOKUP($B50,'Translated Loss'!$BI$5:$BL$350,3,FALSE),0)</f>
        <v>366144.07159999997</v>
      </c>
      <c r="M50" s="339">
        <f>+IFERROR(VLOOKUP($B50,'Translated Loss'!$BI$5:$BL$350,4,FALSE),0)</f>
        <v>34077.795000000006</v>
      </c>
      <c r="N50" s="355">
        <f t="shared" si="16"/>
        <v>499571.74549999996</v>
      </c>
      <c r="O50" s="339">
        <f>+IFERROR(IF(D50=1,($E50*P$3+$F50*P$4+$G50*P$5+$H50*P$6+$I50*P$7)*10*VLOOKUP($B50,UPP!$C$10:$M$329,9,FALSE),($E50*P$3+$F50*P$4+$G50*P$5+$H50*P$6+$I50*P$7)*VLOOKUP($B50,UPP!$C$10:$M$329,9,FALSE)),0)</f>
        <v>-65626.56469609421</v>
      </c>
      <c r="P50" s="339">
        <f>+IFERROR(IF(D50=1,($E50*Q$3+$F50*Q$4+$G50*Q$5+$H50*Q$6+$I50*Q$7)*10*VLOOKUP($B50,UPP!$C$10:$M$329,10,FALSE),($E50*Q$3+$F50*Q$4+$G50*Q$5+$H50*Q$6+$I50*Q$7)*VLOOKUP($B50,UPP!$C$10:$M$329,10,FALSE)),0)</f>
        <v>-73614.858947266519</v>
      </c>
      <c r="Q50" s="339">
        <f>+IFERROR(IF(D50=1,($E50*R$3+$F50*R$4+$G50*R$5+$H50*R$6+$I50*R$7)*10*VLOOKUP($B50,UPP!$C$10:$M$329,11,FALSE),($E50*R$3+$F50*R$4+$G50*R$5+$H50*R$6+$I50*R$7)*VLOOKUP($B50,UPP!$C$10:$M$329,11,FALSE)),0)</f>
        <v>113.29640915421514</v>
      </c>
      <c r="R50" s="201">
        <f t="shared" si="1"/>
        <v>-139128.12723420651</v>
      </c>
      <c r="S50" s="196">
        <f t="shared" si="6"/>
        <v>33723.314203905786</v>
      </c>
      <c r="T50" s="151">
        <f t="shared" si="7"/>
        <v>292529.21265273343</v>
      </c>
      <c r="U50" s="151">
        <f t="shared" si="8"/>
        <v>34191.091409154222</v>
      </c>
      <c r="V50" s="197">
        <f t="shared" si="20"/>
        <v>360443.61826579343</v>
      </c>
      <c r="W50" s="209">
        <f t="shared" si="17"/>
        <v>9.4180786449313783E-2</v>
      </c>
      <c r="X50" s="210">
        <f t="shared" si="18"/>
        <v>0.81696096476312852</v>
      </c>
      <c r="Y50" s="211">
        <f t="shared" si="19"/>
        <v>9.5487171249069233E-2</v>
      </c>
      <c r="Z50" s="196">
        <f t="shared" si="12"/>
        <v>33723.314203905786</v>
      </c>
      <c r="AA50" s="151">
        <f t="shared" si="13"/>
        <v>292529.21265273343</v>
      </c>
      <c r="AB50" s="197">
        <f t="shared" si="14"/>
        <v>34191.091409154222</v>
      </c>
    </row>
    <row r="51" spans="2:28" x14ac:dyDescent="0.25">
      <c r="B51" s="183">
        <f>+UPP!C50</f>
        <v>222</v>
      </c>
      <c r="C51" s="183">
        <f>+UPP!B50</f>
        <v>1</v>
      </c>
      <c r="D51" s="183">
        <f>+UPP!D50</f>
        <v>1</v>
      </c>
      <c r="E51" s="425">
        <f>+VLOOKUP($B51,Data_Payroll!$K$6:$P$350,2,FALSE)</f>
        <v>36634</v>
      </c>
      <c r="F51" s="425">
        <f>+VLOOKUP($B51,Data_Payroll!$K$6:$P$350,3,FALSE)</f>
        <v>44018</v>
      </c>
      <c r="G51" s="425">
        <f>+VLOOKUP($B51,Data_Payroll!$K$6:$P$350,4,FALSE)</f>
        <v>43875</v>
      </c>
      <c r="H51" s="425">
        <f>+VLOOKUP($B51,Data_Payroll!$K$6:$P$350,5,FALSE)</f>
        <v>47434</v>
      </c>
      <c r="I51" s="425">
        <f>+VLOOKUP($B51,Data_Payroll!$K$6:$P$350,6,FALSE)</f>
        <v>47192</v>
      </c>
      <c r="J51" s="355">
        <f t="shared" si="5"/>
        <v>219153</v>
      </c>
      <c r="K51" s="339">
        <f>+IFERROR(VLOOKUP($B51,'Translated Loss'!$BI$5:$BL$350,2,FALSE),0)</f>
        <v>2038659.8662</v>
      </c>
      <c r="L51" s="339">
        <f>+IFERROR(VLOOKUP($B51,'Translated Loss'!$BI$5:$BL$350,3,FALSE),0)</f>
        <v>2124040.8256999999</v>
      </c>
      <c r="M51" s="339">
        <f>+IFERROR(VLOOKUP($B51,'Translated Loss'!$BI$5:$BL$350,4,FALSE),0)</f>
        <v>287132.61499999999</v>
      </c>
      <c r="N51" s="355">
        <f t="shared" si="16"/>
        <v>4449833.3069000002</v>
      </c>
      <c r="O51" s="339">
        <f>+IFERROR(IF(D51=1,($E51*P$3+$F51*P$4+$G51*P$5+$H51*P$6+$I51*P$7)*10*VLOOKUP($B51,UPP!$C$10:$M$329,9,FALSE),($E51*P$3+$F51*P$4+$G51*P$5+$H51*P$6+$I51*P$7)*VLOOKUP($B51,UPP!$C$10:$M$329,9,FALSE)),0)</f>
        <v>-887215.54863236158</v>
      </c>
      <c r="P51" s="339">
        <f>+IFERROR(IF(D51=1,($E51*Q$3+$F51*Q$4+$G51*Q$5+$H51*Q$6+$I51*Q$7)*10*VLOOKUP($B51,UPP!$C$10:$M$329,10,FALSE),($E51*Q$3+$F51*Q$4+$G51*Q$5+$H51*Q$6+$I51*Q$7)*VLOOKUP($B51,UPP!$C$10:$M$329,10,FALSE)),0)</f>
        <v>-435574.78532396402</v>
      </c>
      <c r="Q51" s="339">
        <f>+IFERROR(IF(D51=1,($E51*R$3+$F51*R$4+$G51*R$5+$H51*R$6+$I51*R$7)*10*VLOOKUP($B51,UPP!$C$10:$M$329,11,FALSE),($E51*R$3+$F51*R$4+$G51*R$5+$H51*R$6+$I51*R$7)*VLOOKUP($B51,UPP!$C$10:$M$329,11,FALSE)),0)</f>
        <v>1227.0391967510654</v>
      </c>
      <c r="R51" s="201">
        <f t="shared" si="1"/>
        <v>-1321563.2947595746</v>
      </c>
      <c r="S51" s="196">
        <f t="shared" si="6"/>
        <v>1151444.3175676386</v>
      </c>
      <c r="T51" s="151">
        <f t="shared" si="7"/>
        <v>1688466.040376036</v>
      </c>
      <c r="U51" s="151">
        <f t="shared" si="8"/>
        <v>288359.65419675107</v>
      </c>
      <c r="V51" s="197">
        <f t="shared" si="20"/>
        <v>3128270.0121404259</v>
      </c>
      <c r="W51" s="209">
        <f t="shared" si="17"/>
        <v>0.52540659610757712</v>
      </c>
      <c r="X51" s="210">
        <f t="shared" si="18"/>
        <v>0.770450799384921</v>
      </c>
      <c r="Y51" s="211">
        <f t="shared" si="19"/>
        <v>0.13157914981622476</v>
      </c>
      <c r="Z51" s="196">
        <f t="shared" si="12"/>
        <v>1151444.3175676386</v>
      </c>
      <c r="AA51" s="151">
        <f t="shared" si="13"/>
        <v>1688466.040376036</v>
      </c>
      <c r="AB51" s="197">
        <f t="shared" si="14"/>
        <v>288359.65419675101</v>
      </c>
    </row>
    <row r="52" spans="2:28" x14ac:dyDescent="0.25">
      <c r="B52" s="183">
        <f>+UPP!C51</f>
        <v>225</v>
      </c>
      <c r="C52" s="183">
        <f>+UPP!B51</f>
        <v>1</v>
      </c>
      <c r="D52" s="183">
        <f>+UPP!D51</f>
        <v>1</v>
      </c>
      <c r="E52" s="425">
        <f>+VLOOKUP($B52,Data_Payroll!$K$6:$P$350,2,FALSE)</f>
        <v>3468</v>
      </c>
      <c r="F52" s="425">
        <f>+VLOOKUP($B52,Data_Payroll!$K$6:$P$350,3,FALSE)</f>
        <v>8411</v>
      </c>
      <c r="G52" s="425">
        <f>+VLOOKUP($B52,Data_Payroll!$K$6:$P$350,4,FALSE)</f>
        <v>7740</v>
      </c>
      <c r="H52" s="425">
        <f>+VLOOKUP($B52,Data_Payroll!$K$6:$P$350,5,FALSE)</f>
        <v>8858</v>
      </c>
      <c r="I52" s="425">
        <f>+VLOOKUP($B52,Data_Payroll!$K$6:$P$350,6,FALSE)</f>
        <v>8642</v>
      </c>
      <c r="J52" s="355">
        <f t="shared" si="5"/>
        <v>37119</v>
      </c>
      <c r="K52" s="339">
        <f>+IFERROR(VLOOKUP($B52,'Translated Loss'!$BI$5:$BL$350,2,FALSE),0)</f>
        <v>616571.39939999999</v>
      </c>
      <c r="L52" s="339">
        <f>+IFERROR(VLOOKUP($B52,'Translated Loss'!$BI$5:$BL$350,3,FALSE),0)</f>
        <v>560898.14870000002</v>
      </c>
      <c r="M52" s="339">
        <f>+IFERROR(VLOOKUP($B52,'Translated Loss'!$BI$5:$BL$350,4,FALSE),0)</f>
        <v>45431.020000000004</v>
      </c>
      <c r="N52" s="355">
        <f t="shared" si="16"/>
        <v>1222900.5681</v>
      </c>
      <c r="O52" s="339">
        <f>+IFERROR(IF(D52=1,($E52*P$3+$F52*P$4+$G52*P$5+$H52*P$6+$I52*P$7)*10*VLOOKUP($B52,UPP!$C$10:$M$329,9,FALSE),($E52*P$3+$F52*P$4+$G52*P$5+$H52*P$6+$I52*P$7)*VLOOKUP($B52,UPP!$C$10:$M$329,9,FALSE)),0)</f>
        <v>-134609.46504300102</v>
      </c>
      <c r="P52" s="339">
        <f>+IFERROR(IF(D52=1,($E52*Q$3+$F52*Q$4+$G52*Q$5+$H52*Q$6+$I52*Q$7)*10*VLOOKUP($B52,UPP!$C$10:$M$329,10,FALSE),($E52*Q$3+$F52*Q$4+$G52*Q$5+$H52*Q$6+$I52*Q$7)*VLOOKUP($B52,UPP!$C$10:$M$329,10,FALSE)),0)</f>
        <v>-41388.091239096269</v>
      </c>
      <c r="Q52" s="339">
        <f>+IFERROR(IF(D52=1,($E52*R$3+$F52*R$4+$G52*R$5+$H52*R$6+$I52*R$7)*10*VLOOKUP($B52,UPP!$C$10:$M$329,11,FALSE),($E52*R$3+$F52*R$4+$G52*R$5+$H52*R$6+$I52*R$7)*VLOOKUP($B52,UPP!$C$10:$M$329,11,FALSE)),0)</f>
        <v>144.9773295713056</v>
      </c>
      <c r="R52" s="201">
        <f t="shared" si="1"/>
        <v>-175852.578952526</v>
      </c>
      <c r="S52" s="196">
        <f t="shared" si="6"/>
        <v>481961.934356999</v>
      </c>
      <c r="T52" s="151">
        <f t="shared" si="7"/>
        <v>519510.05746090377</v>
      </c>
      <c r="U52" s="151">
        <f t="shared" si="8"/>
        <v>45575.997329571306</v>
      </c>
      <c r="V52" s="197">
        <f t="shared" si="20"/>
        <v>1047047.9891474741</v>
      </c>
      <c r="W52" s="209">
        <f t="shared" si="17"/>
        <v>1.2984238108704411</v>
      </c>
      <c r="X52" s="210">
        <f t="shared" si="18"/>
        <v>1.3995798848592467</v>
      </c>
      <c r="Y52" s="211">
        <f t="shared" si="19"/>
        <v>0.12278347296417282</v>
      </c>
      <c r="Z52" s="196">
        <f t="shared" si="12"/>
        <v>481961.93435699906</v>
      </c>
      <c r="AA52" s="151">
        <f t="shared" si="13"/>
        <v>519510.05746090377</v>
      </c>
      <c r="AB52" s="197">
        <f t="shared" si="14"/>
        <v>45575.997329571313</v>
      </c>
    </row>
    <row r="53" spans="2:28" x14ac:dyDescent="0.25">
      <c r="B53" s="183">
        <f>+UPP!C52</f>
        <v>227</v>
      </c>
      <c r="C53" s="183">
        <f>+UPP!B52</f>
        <v>1</v>
      </c>
      <c r="D53" s="183">
        <f>+UPP!D52</f>
        <v>1</v>
      </c>
      <c r="E53" s="425">
        <f>+VLOOKUP($B53,Data_Payroll!$K$6:$P$350,2,FALSE)</f>
        <v>38433</v>
      </c>
      <c r="F53" s="425">
        <f>+VLOOKUP($B53,Data_Payroll!$K$6:$P$350,3,FALSE)</f>
        <v>50393</v>
      </c>
      <c r="G53" s="425">
        <f>+VLOOKUP($B53,Data_Payroll!$K$6:$P$350,4,FALSE)</f>
        <v>47067</v>
      </c>
      <c r="H53" s="425">
        <f>+VLOOKUP($B53,Data_Payroll!$K$6:$P$350,5,FALSE)</f>
        <v>50208</v>
      </c>
      <c r="I53" s="425">
        <f>+VLOOKUP($B53,Data_Payroll!$K$6:$P$350,6,FALSE)</f>
        <v>12344</v>
      </c>
      <c r="J53" s="355">
        <f t="shared" si="5"/>
        <v>198445</v>
      </c>
      <c r="K53" s="339">
        <f>+IFERROR(VLOOKUP($B53,'Translated Loss'!$BI$5:$BL$350,2,FALSE),0)</f>
        <v>84214.670899999997</v>
      </c>
      <c r="L53" s="339">
        <f>+IFERROR(VLOOKUP($B53,'Translated Loss'!$BI$5:$BL$350,3,FALSE),0)</f>
        <v>171882.44180000003</v>
      </c>
      <c r="M53" s="339">
        <f>+IFERROR(VLOOKUP($B53,'Translated Loss'!$BI$5:$BL$350,4,FALSE),0)</f>
        <v>88958.315000000002</v>
      </c>
      <c r="N53" s="355">
        <f t="shared" si="16"/>
        <v>345055.4277</v>
      </c>
      <c r="O53" s="339">
        <f>+IFERROR(IF(D53=1,($E53*P$3+$F53*P$4+$G53*P$5+$H53*P$6+$I53*P$7)*10*VLOOKUP($B53,UPP!$C$10:$M$329,9,FALSE),($E53*P$3+$F53*P$4+$G53*P$5+$H53*P$6+$I53*P$7)*VLOOKUP($B53,UPP!$C$10:$M$329,9,FALSE)),0)</f>
        <v>-562337.47897766216</v>
      </c>
      <c r="P53" s="339">
        <f>+IFERROR(IF(D53=1,($E53*Q$3+$F53*Q$4+$G53*Q$5+$H53*Q$6+$I53*Q$7)*10*VLOOKUP($B53,UPP!$C$10:$M$329,10,FALSE),($E53*Q$3+$F53*Q$4+$G53*Q$5+$H53*Q$6+$I53*Q$7)*VLOOKUP($B53,UPP!$C$10:$M$329,10,FALSE)),0)</f>
        <v>-125190.83538624928</v>
      </c>
      <c r="Q53" s="339">
        <f>+IFERROR(IF(D53=1,($E53*R$3+$F53*R$4+$G53*R$5+$H53*R$6+$I53*R$7)*10*VLOOKUP($B53,UPP!$C$10:$M$329,11,FALSE),($E53*R$3+$F53*R$4+$G53*R$5+$H53*R$6+$I53*R$7)*VLOOKUP($B53,UPP!$C$10:$M$329,11,FALSE)),0)</f>
        <v>236.50602089400002</v>
      </c>
      <c r="R53" s="201">
        <f t="shared" si="1"/>
        <v>-687291.80834301736</v>
      </c>
      <c r="S53" s="196">
        <f t="shared" si="6"/>
        <v>0</v>
      </c>
      <c r="T53" s="151">
        <f t="shared" si="7"/>
        <v>46691.606413750749</v>
      </c>
      <c r="U53" s="151">
        <f t="shared" si="8"/>
        <v>89194.821020894</v>
      </c>
      <c r="V53" s="197">
        <f t="shared" si="20"/>
        <v>-342236.38064301736</v>
      </c>
      <c r="W53" s="209">
        <f t="shared" si="17"/>
        <v>0</v>
      </c>
      <c r="X53" s="210">
        <f t="shared" si="18"/>
        <v>2.3528739153796139E-2</v>
      </c>
      <c r="Y53" s="211">
        <f t="shared" si="19"/>
        <v>4.4946872443696745E-2</v>
      </c>
      <c r="Z53" s="196">
        <f t="shared" si="12"/>
        <v>0</v>
      </c>
      <c r="AA53" s="151">
        <f t="shared" si="13"/>
        <v>46691.606413750749</v>
      </c>
      <c r="AB53" s="197">
        <f t="shared" si="14"/>
        <v>89194.821020894</v>
      </c>
    </row>
    <row r="54" spans="2:28" x14ac:dyDescent="0.25">
      <c r="B54" s="183">
        <f>+UPP!C53</f>
        <v>255</v>
      </c>
      <c r="C54" s="183">
        <f>+UPP!B53</f>
        <v>1</v>
      </c>
      <c r="D54" s="183">
        <f>+UPP!D53</f>
        <v>1</v>
      </c>
      <c r="E54" s="425">
        <f>+VLOOKUP($B54,Data_Payroll!$K$6:$P$350,2,FALSE)</f>
        <v>3491</v>
      </c>
      <c r="F54" s="425">
        <f>+VLOOKUP($B54,Data_Payroll!$K$6:$P$350,3,FALSE)</f>
        <v>3717</v>
      </c>
      <c r="G54" s="425">
        <f>+VLOOKUP($B54,Data_Payroll!$K$6:$P$350,4,FALSE)</f>
        <v>3795</v>
      </c>
      <c r="H54" s="425">
        <f>+VLOOKUP($B54,Data_Payroll!$K$6:$P$350,5,FALSE)</f>
        <v>3063</v>
      </c>
      <c r="I54" s="425">
        <f>+VLOOKUP($B54,Data_Payroll!$K$6:$P$350,6,FALSE)</f>
        <v>3875</v>
      </c>
      <c r="J54" s="355">
        <f t="shared" si="5"/>
        <v>17941</v>
      </c>
      <c r="K54" s="339">
        <f>+IFERROR(VLOOKUP($B54,'Translated Loss'!$BI$5:$BL$350,2,FALSE),0)</f>
        <v>490190.05900000001</v>
      </c>
      <c r="L54" s="339">
        <f>+IFERROR(VLOOKUP($B54,'Translated Loss'!$BI$5:$BL$350,3,FALSE),0)</f>
        <v>346543.54879999999</v>
      </c>
      <c r="M54" s="339">
        <f>+IFERROR(VLOOKUP($B54,'Translated Loss'!$BI$5:$BL$350,4,FALSE),0)</f>
        <v>17061.652999999998</v>
      </c>
      <c r="N54" s="355">
        <f t="shared" si="16"/>
        <v>853795.26080000005</v>
      </c>
      <c r="O54" s="339">
        <f>+IFERROR(IF(D54=1,($E54*P$3+$F54*P$4+$G54*P$5+$H54*P$6+$I54*P$7)*10*VLOOKUP($B54,UPP!$C$10:$M$329,9,FALSE),($E54*P$3+$F54*P$4+$G54*P$5+$H54*P$6+$I54*P$7)*VLOOKUP($B54,UPP!$C$10:$M$329,9,FALSE)),0)</f>
        <v>-43981.377203331314</v>
      </c>
      <c r="P54" s="339">
        <f>+IFERROR(IF(D54=1,($E54*Q$3+$F54*Q$4+$G54*Q$5+$H54*Q$6+$I54*Q$7)*10*VLOOKUP($B54,UPP!$C$10:$M$329,10,FALSE),($E54*Q$3+$F54*Q$4+$G54*Q$5+$H54*Q$6+$I54*Q$7)*VLOOKUP($B54,UPP!$C$10:$M$329,10,FALSE)),0)</f>
        <v>-37288.71107624608</v>
      </c>
      <c r="Q54" s="339">
        <f>+IFERROR(IF(D54=1,($E54*R$3+$F54*R$4+$G54*R$5+$H54*R$6+$I54*R$7)*10*VLOOKUP($B54,UPP!$C$10:$M$329,11,FALSE),($E54*R$3+$F54*R$4+$G54*R$5+$H54*R$6+$I54*R$7)*VLOOKUP($B54,UPP!$C$10:$M$329,11,FALSE)),0)</f>
        <v>86.447002323554159</v>
      </c>
      <c r="R54" s="201">
        <f t="shared" si="1"/>
        <v>-81183.641277253846</v>
      </c>
      <c r="S54" s="196">
        <f t="shared" si="6"/>
        <v>446208.68179666868</v>
      </c>
      <c r="T54" s="151">
        <f t="shared" si="7"/>
        <v>309254.83772375388</v>
      </c>
      <c r="U54" s="151">
        <f t="shared" si="8"/>
        <v>17148.100002323554</v>
      </c>
      <c r="V54" s="197">
        <f t="shared" si="20"/>
        <v>772611.61952274619</v>
      </c>
      <c r="W54" s="209">
        <f t="shared" si="17"/>
        <v>2.4870892469576318</v>
      </c>
      <c r="X54" s="210">
        <f t="shared" si="18"/>
        <v>1.7237324436974186</v>
      </c>
      <c r="Y54" s="211">
        <f t="shared" si="19"/>
        <v>9.5580513919645241E-2</v>
      </c>
      <c r="Z54" s="196">
        <f t="shared" si="12"/>
        <v>446208.68179666874</v>
      </c>
      <c r="AA54" s="151">
        <f t="shared" si="13"/>
        <v>309254.83772375388</v>
      </c>
      <c r="AB54" s="197">
        <f t="shared" si="14"/>
        <v>17148.100002323554</v>
      </c>
    </row>
    <row r="55" spans="2:28" x14ac:dyDescent="0.25">
      <c r="B55" s="183">
        <f>+UPP!C54</f>
        <v>257</v>
      </c>
      <c r="C55" s="183">
        <f>+UPP!B54</f>
        <v>1</v>
      </c>
      <c r="D55" s="183">
        <f>+UPP!D54</f>
        <v>1</v>
      </c>
      <c r="E55" s="425">
        <f>+VLOOKUP($B55,Data_Payroll!$K$6:$P$350,2,FALSE)</f>
        <v>0</v>
      </c>
      <c r="F55" s="425">
        <f>+VLOOKUP($B55,Data_Payroll!$K$6:$P$350,3,FALSE)</f>
        <v>0</v>
      </c>
      <c r="G55" s="425">
        <f>+VLOOKUP($B55,Data_Payroll!$K$6:$P$350,4,FALSE)</f>
        <v>0</v>
      </c>
      <c r="H55" s="425">
        <f>+VLOOKUP($B55,Data_Payroll!$K$6:$P$350,5,FALSE)</f>
        <v>7</v>
      </c>
      <c r="I55" s="425">
        <f>+VLOOKUP($B55,Data_Payroll!$K$6:$P$350,6,FALSE)</f>
        <v>0</v>
      </c>
      <c r="J55" s="355">
        <f t="shared" si="5"/>
        <v>7</v>
      </c>
      <c r="K55" s="339">
        <f>+IFERROR(VLOOKUP($B55,'Translated Loss'!$BI$5:$BL$350,2,FALSE),0)</f>
        <v>0</v>
      </c>
      <c r="L55" s="339">
        <f>+IFERROR(VLOOKUP($B55,'Translated Loss'!$BI$5:$BL$350,3,FALSE),0)</f>
        <v>0</v>
      </c>
      <c r="M55" s="339">
        <f>+IFERROR(VLOOKUP($B55,'Translated Loss'!$BI$5:$BL$350,4,FALSE),0)</f>
        <v>0</v>
      </c>
      <c r="N55" s="355">
        <f t="shared" si="16"/>
        <v>0</v>
      </c>
      <c r="O55" s="339">
        <f>+IFERROR(IF(D55=1,($E55*P$3+$F55*P$4+$G55*P$5+$H55*P$6+$I55*P$7)*10*VLOOKUP($B55,UPP!$C$10:$M$329,9,FALSE),($E55*P$3+$F55*P$4+$G55*P$5+$H55*P$6+$I55*P$7)*VLOOKUP($B55,UPP!$C$10:$M$329,9,FALSE)),0)</f>
        <v>-25.427617490355985</v>
      </c>
      <c r="P55" s="339">
        <f>+IFERROR(IF(D55=1,($E55*Q$3+$F55*Q$4+$G55*Q$5+$H55*Q$6+$I55*Q$7)*10*VLOOKUP($B55,UPP!$C$10:$M$329,10,FALSE),($E55*Q$3+$F55*Q$4+$G55*Q$5+$H55*Q$6+$I55*Q$7)*VLOOKUP($B55,UPP!$C$10:$M$329,10,FALSE)),0)</f>
        <v>-12.990674317980579</v>
      </c>
      <c r="Q55" s="339">
        <f>+IFERROR(IF(D55=1,($E55*R$3+$F55*R$4+$G55*R$5+$H55*R$6+$I55*R$7)*10*VLOOKUP($B55,UPP!$C$10:$M$329,11,FALSE),($E55*R$3+$F55*R$4+$G55*R$5+$H55*R$6+$I55*R$7)*VLOOKUP($B55,UPP!$C$10:$M$329,11,FALSE)),0)</f>
        <v>3.2609807003236242E-2</v>
      </c>
      <c r="R55" s="201">
        <f t="shared" si="1"/>
        <v>-38.385682001333329</v>
      </c>
      <c r="S55" s="196">
        <f t="shared" si="6"/>
        <v>0</v>
      </c>
      <c r="T55" s="151">
        <f t="shared" si="7"/>
        <v>0</v>
      </c>
      <c r="U55" s="151">
        <f t="shared" si="8"/>
        <v>3.2609807003236242E-2</v>
      </c>
      <c r="V55" s="197">
        <f t="shared" si="20"/>
        <v>-38.385682001333329</v>
      </c>
      <c r="W55" s="209">
        <f t="shared" si="17"/>
        <v>0</v>
      </c>
      <c r="X55" s="210">
        <f t="shared" si="18"/>
        <v>0</v>
      </c>
      <c r="Y55" s="211">
        <f t="shared" si="19"/>
        <v>4.6585438576051774E-4</v>
      </c>
      <c r="Z55" s="196">
        <f t="shared" si="12"/>
        <v>0</v>
      </c>
      <c r="AA55" s="151">
        <f t="shared" si="13"/>
        <v>0</v>
      </c>
      <c r="AB55" s="197">
        <f t="shared" si="14"/>
        <v>3.2609807003236242E-2</v>
      </c>
    </row>
    <row r="56" spans="2:28" x14ac:dyDescent="0.25">
      <c r="B56" s="183">
        <f>+UPP!C55</f>
        <v>259</v>
      </c>
      <c r="C56" s="183">
        <f>+UPP!B55</f>
        <v>1</v>
      </c>
      <c r="D56" s="183">
        <f>+UPP!D55</f>
        <v>1</v>
      </c>
      <c r="E56" s="425">
        <f>+VLOOKUP($B56,Data_Payroll!$K$6:$P$350,2,FALSE)</f>
        <v>10951</v>
      </c>
      <c r="F56" s="425">
        <f>+VLOOKUP($B56,Data_Payroll!$K$6:$P$350,3,FALSE)</f>
        <v>22051</v>
      </c>
      <c r="G56" s="425">
        <f>+VLOOKUP($B56,Data_Payroll!$K$6:$P$350,4,FALSE)</f>
        <v>38583</v>
      </c>
      <c r="H56" s="425">
        <f>+VLOOKUP($B56,Data_Payroll!$K$6:$P$350,5,FALSE)</f>
        <v>28889</v>
      </c>
      <c r="I56" s="425">
        <f>+VLOOKUP($B56,Data_Payroll!$K$6:$P$350,6,FALSE)</f>
        <v>28439</v>
      </c>
      <c r="J56" s="355">
        <f t="shared" si="5"/>
        <v>128913</v>
      </c>
      <c r="K56" s="339">
        <f>+IFERROR(VLOOKUP($B56,'Translated Loss'!$BI$5:$BL$350,2,FALSE),0)</f>
        <v>2380768.9757000003</v>
      </c>
      <c r="L56" s="339">
        <f>+IFERROR(VLOOKUP($B56,'Translated Loss'!$BI$5:$BL$350,3,FALSE),0)</f>
        <v>568484.9497</v>
      </c>
      <c r="M56" s="339">
        <f>+IFERROR(VLOOKUP($B56,'Translated Loss'!$BI$5:$BL$350,4,FALSE),0)</f>
        <v>42798.429000000004</v>
      </c>
      <c r="N56" s="355">
        <f t="shared" si="16"/>
        <v>2992052.3544000001</v>
      </c>
      <c r="O56" s="339">
        <f>+IFERROR(IF(D56=1,($E56*P$3+$F56*P$4+$G56*P$5+$H56*P$6+$I56*P$7)*10*VLOOKUP($B56,UPP!$C$10:$M$329,9,FALSE),($E56*P$3+$F56*P$4+$G56*P$5+$H56*P$6+$I56*P$7)*VLOOKUP($B56,UPP!$C$10:$M$329,9,FALSE)),0)</f>
        <v>-366298.54789143219</v>
      </c>
      <c r="P56" s="339">
        <f>+IFERROR(IF(D56=1,($E56*Q$3+$F56*Q$4+$G56*Q$5+$H56*Q$6+$I56*Q$7)*10*VLOOKUP($B56,UPP!$C$10:$M$329,10,FALSE),($E56*Q$3+$F56*Q$4+$G56*Q$5+$H56*Q$6+$I56*Q$7)*VLOOKUP($B56,UPP!$C$10:$M$329,10,FALSE)),0)</f>
        <v>-159550.54243996504</v>
      </c>
      <c r="Q56" s="339">
        <f>+IFERROR(IF(D56=1,($E56*R$3+$F56*R$4+$G56*R$5+$H56*R$6+$I56*R$7)*10*VLOOKUP($B56,UPP!$C$10:$M$329,11,FALSE),($E56*R$3+$F56*R$4+$G56*R$5+$H56*R$6+$I56*R$7)*VLOOKUP($B56,UPP!$C$10:$M$329,11,FALSE)),0)</f>
        <v>714.07503808318654</v>
      </c>
      <c r="R56" s="201">
        <f t="shared" si="1"/>
        <v>-525135.01529331412</v>
      </c>
      <c r="S56" s="196">
        <f t="shared" si="6"/>
        <v>2014470.4278085681</v>
      </c>
      <c r="T56" s="151">
        <f t="shared" si="7"/>
        <v>408934.40726003493</v>
      </c>
      <c r="U56" s="151">
        <f t="shared" si="8"/>
        <v>43512.504038083192</v>
      </c>
      <c r="V56" s="197">
        <f t="shared" si="20"/>
        <v>2466917.3391066859</v>
      </c>
      <c r="W56" s="209">
        <f t="shared" si="17"/>
        <v>1.5626588690113241</v>
      </c>
      <c r="X56" s="210">
        <f t="shared" si="18"/>
        <v>0.31721735376574506</v>
      </c>
      <c r="Y56" s="211">
        <f t="shared" si="19"/>
        <v>3.3753387197631886E-2</v>
      </c>
      <c r="Z56" s="196">
        <f t="shared" si="12"/>
        <v>2014470.4278085683</v>
      </c>
      <c r="AA56" s="151">
        <f t="shared" si="13"/>
        <v>408934.40726003493</v>
      </c>
      <c r="AB56" s="197">
        <f t="shared" si="14"/>
        <v>43512.504038083192</v>
      </c>
    </row>
    <row r="57" spans="2:28" x14ac:dyDescent="0.25">
      <c r="B57" s="183">
        <f>+UPP!C56</f>
        <v>261</v>
      </c>
      <c r="C57" s="183">
        <f>+UPP!B56</f>
        <v>1</v>
      </c>
      <c r="D57" s="183">
        <f>+UPP!D56</f>
        <v>1</v>
      </c>
      <c r="E57" s="425">
        <f>+VLOOKUP($B57,Data_Payroll!$K$6:$P$350,2,FALSE)</f>
        <v>119</v>
      </c>
      <c r="F57" s="425">
        <f>+VLOOKUP($B57,Data_Payroll!$K$6:$P$350,3,FALSE)</f>
        <v>47</v>
      </c>
      <c r="G57" s="425">
        <f>+VLOOKUP($B57,Data_Payroll!$K$6:$P$350,4,FALSE)</f>
        <v>0</v>
      </c>
      <c r="H57" s="425">
        <f>+VLOOKUP($B57,Data_Payroll!$K$6:$P$350,5,FALSE)</f>
        <v>0</v>
      </c>
      <c r="I57" s="425">
        <f>+VLOOKUP($B57,Data_Payroll!$K$6:$P$350,6,FALSE)</f>
        <v>0</v>
      </c>
      <c r="J57" s="355">
        <f t="shared" si="5"/>
        <v>166</v>
      </c>
      <c r="K57" s="339">
        <f>+IFERROR(VLOOKUP($B57,'Translated Loss'!$BI$5:$BL$350,2,FALSE),0)</f>
        <v>0</v>
      </c>
      <c r="L57" s="339">
        <f>+IFERROR(VLOOKUP($B57,'Translated Loss'!$BI$5:$BL$350,3,FALSE),0)</f>
        <v>0</v>
      </c>
      <c r="M57" s="339">
        <f>+IFERROR(VLOOKUP($B57,'Translated Loss'!$BI$5:$BL$350,4,FALSE),0)</f>
        <v>0</v>
      </c>
      <c r="N57" s="355">
        <f t="shared" si="16"/>
        <v>0</v>
      </c>
      <c r="O57" s="339">
        <f>+IFERROR(IF(D57=1,($E57*P$3+$F57*P$4+$G57*P$5+$H57*P$6+$I57*P$7)*10*VLOOKUP($B57,UPP!$C$10:$M$329,9,FALSE),($E57*P$3+$F57*P$4+$G57*P$5+$H57*P$6+$I57*P$7)*VLOOKUP($B57,UPP!$C$10:$M$329,9,FALSE)),0)</f>
        <v>-365.46620358644032</v>
      </c>
      <c r="P57" s="339">
        <f>+IFERROR(IF(D57=1,($E57*Q$3+$F57*Q$4+$G57*Q$5+$H57*Q$6+$I57*Q$7)*10*VLOOKUP($B57,UPP!$C$10:$M$329,10,FALSE),($E57*Q$3+$F57*Q$4+$G57*Q$5+$H57*Q$6+$I57*Q$7)*VLOOKUP($B57,UPP!$C$10:$M$329,10,FALSE)),0)</f>
        <v>-348.68419458277089</v>
      </c>
      <c r="Q57" s="339">
        <f>+IFERROR(IF(D57=1,($E57*R$3+$F57*R$4+$G57*R$5+$H57*R$6+$I57*R$7)*10*VLOOKUP($B57,UPP!$C$10:$M$329,11,FALSE),($E57*R$3+$F57*R$4+$G57*R$5+$H57*R$6+$I57*R$7)*VLOOKUP($B57,UPP!$C$10:$M$329,11,FALSE)),0)</f>
        <v>0.11289380027180067</v>
      </c>
      <c r="R57" s="201">
        <f t="shared" si="1"/>
        <v>-714.03750436893949</v>
      </c>
      <c r="S57" s="196">
        <f t="shared" si="6"/>
        <v>0</v>
      </c>
      <c r="T57" s="151">
        <f t="shared" si="7"/>
        <v>0</v>
      </c>
      <c r="U57" s="151">
        <f t="shared" si="8"/>
        <v>0.11289380027180067</v>
      </c>
      <c r="V57" s="197">
        <f t="shared" si="20"/>
        <v>-714.03750436893949</v>
      </c>
      <c r="W57" s="209">
        <f t="shared" si="17"/>
        <v>0</v>
      </c>
      <c r="X57" s="210">
        <f t="shared" si="18"/>
        <v>0</v>
      </c>
      <c r="Y57" s="211">
        <f t="shared" si="19"/>
        <v>6.8008313416747392E-5</v>
      </c>
      <c r="Z57" s="196">
        <f t="shared" si="12"/>
        <v>0</v>
      </c>
      <c r="AA57" s="151">
        <f t="shared" si="13"/>
        <v>0</v>
      </c>
      <c r="AB57" s="197">
        <f t="shared" si="14"/>
        <v>0.11289380027180067</v>
      </c>
    </row>
    <row r="58" spans="2:28" x14ac:dyDescent="0.25">
      <c r="B58" s="183">
        <f>+UPP!C57</f>
        <v>263</v>
      </c>
      <c r="C58" s="183">
        <f>+UPP!B57</f>
        <v>1</v>
      </c>
      <c r="D58" s="183">
        <f>+UPP!D57</f>
        <v>1</v>
      </c>
      <c r="E58" s="425">
        <f>+VLOOKUP($B58,Data_Payroll!$K$6:$P$350,2,FALSE)</f>
        <v>381</v>
      </c>
      <c r="F58" s="425">
        <f>+VLOOKUP($B58,Data_Payroll!$K$6:$P$350,3,FALSE)</f>
        <v>380</v>
      </c>
      <c r="G58" s="425">
        <f>+VLOOKUP($B58,Data_Payroll!$K$6:$P$350,4,FALSE)</f>
        <v>343</v>
      </c>
      <c r="H58" s="425">
        <f>+VLOOKUP($B58,Data_Payroll!$K$6:$P$350,5,FALSE)</f>
        <v>606</v>
      </c>
      <c r="I58" s="425">
        <f>+VLOOKUP($B58,Data_Payroll!$K$6:$P$350,6,FALSE)</f>
        <v>776</v>
      </c>
      <c r="J58" s="355">
        <f t="shared" si="5"/>
        <v>2486</v>
      </c>
      <c r="K58" s="339">
        <f>+IFERROR(VLOOKUP($B58,'Translated Loss'!$BI$5:$BL$350,2,FALSE),0)</f>
        <v>32056.304100000001</v>
      </c>
      <c r="L58" s="339">
        <f>+IFERROR(VLOOKUP($B58,'Translated Loss'!$BI$5:$BL$350,3,FALSE),0)</f>
        <v>132429.81479999999</v>
      </c>
      <c r="M58" s="339">
        <f>+IFERROR(VLOOKUP($B58,'Translated Loss'!$BI$5:$BL$350,4,FALSE),0)</f>
        <v>0</v>
      </c>
      <c r="N58" s="355">
        <f t="shared" si="16"/>
        <v>164486.1189</v>
      </c>
      <c r="O58" s="339">
        <f>+IFERROR(IF(D58=1,($E58*P$3+$F58*P$4+$G58*P$5+$H58*P$6+$I58*P$7)*10*VLOOKUP($B58,UPP!$C$10:$M$329,9,FALSE),($E58*P$3+$F58*P$4+$G58*P$5+$H58*P$6+$I58*P$7)*VLOOKUP($B58,UPP!$C$10:$M$329,9,FALSE)),0)</f>
        <v>-5450.8425196300195</v>
      </c>
      <c r="P58" s="339">
        <f>+IFERROR(IF(D58=1,($E58*Q$3+$F58*Q$4+$G58*Q$5+$H58*Q$6+$I58*Q$7)*10*VLOOKUP($B58,UPP!$C$10:$M$329,10,FALSE),($E58*Q$3+$F58*Q$4+$G58*Q$5+$H58*Q$6+$I58*Q$7)*VLOOKUP($B58,UPP!$C$10:$M$329,10,FALSE)),0)</f>
        <v>-2832.0139329203053</v>
      </c>
      <c r="Q58" s="339">
        <f>+IFERROR(IF(D58=1,($E58*R$3+$F58*R$4+$G58*R$5+$H58*R$6+$I58*R$7)*10*VLOOKUP($B58,UPP!$C$10:$M$329,11,FALSE),($E58*R$3+$F58*R$4+$G58*R$5+$H58*R$6+$I58*R$7)*VLOOKUP($B58,UPP!$C$10:$M$329,11,FALSE)),0)</f>
        <v>20.927886916444443</v>
      </c>
      <c r="R58" s="201">
        <f t="shared" si="1"/>
        <v>-8261.9285656338798</v>
      </c>
      <c r="S58" s="196">
        <f t="shared" si="6"/>
        <v>26605.461580369982</v>
      </c>
      <c r="T58" s="151">
        <f t="shared" si="7"/>
        <v>129597.80086707968</v>
      </c>
      <c r="U58" s="151">
        <f t="shared" si="8"/>
        <v>20.927886916444443</v>
      </c>
      <c r="V58" s="197">
        <f t="shared" si="20"/>
        <v>156224.19033436611</v>
      </c>
      <c r="W58" s="209">
        <f t="shared" si="17"/>
        <v>1.0702116484460975</v>
      </c>
      <c r="X58" s="210">
        <f t="shared" si="18"/>
        <v>5.2131054250635431</v>
      </c>
      <c r="Y58" s="211">
        <f t="shared" si="19"/>
        <v>8.4182972310717797E-4</v>
      </c>
      <c r="Z58" s="196">
        <f t="shared" si="12"/>
        <v>26605.461580369985</v>
      </c>
      <c r="AA58" s="151">
        <f t="shared" si="13"/>
        <v>129597.80086707967</v>
      </c>
      <c r="AB58" s="197">
        <f t="shared" si="14"/>
        <v>20.927886916444443</v>
      </c>
    </row>
    <row r="59" spans="2:28" x14ac:dyDescent="0.25">
      <c r="B59" s="183">
        <f>+UPP!C58</f>
        <v>265</v>
      </c>
      <c r="C59" s="183">
        <f>+UPP!B58</f>
        <v>1</v>
      </c>
      <c r="D59" s="183">
        <f>+UPP!D58</f>
        <v>1</v>
      </c>
      <c r="E59" s="425" t="e">
        <f>+VLOOKUP($B59,Data_Payroll!$K$6:$P$350,2,FALSE)</f>
        <v>#N/A</v>
      </c>
      <c r="F59" s="425" t="e">
        <f>+VLOOKUP($B59,Data_Payroll!$K$6:$P$350,3,FALSE)</f>
        <v>#N/A</v>
      </c>
      <c r="G59" s="425" t="e">
        <f>+VLOOKUP($B59,Data_Payroll!$K$6:$P$350,4,FALSE)</f>
        <v>#N/A</v>
      </c>
      <c r="H59" s="425" t="e">
        <f>+VLOOKUP($B59,Data_Payroll!$K$6:$P$350,5,FALSE)</f>
        <v>#N/A</v>
      </c>
      <c r="I59" s="425" t="e">
        <f>+VLOOKUP($B59,Data_Payroll!$K$6:$P$350,6,FALSE)</f>
        <v>#N/A</v>
      </c>
      <c r="J59" s="355" t="e">
        <f t="shared" si="5"/>
        <v>#N/A</v>
      </c>
      <c r="K59" s="339">
        <f>+IFERROR(VLOOKUP($B59,'Translated Loss'!$BI$5:$BL$350,2,FALSE),0)</f>
        <v>0</v>
      </c>
      <c r="L59" s="339">
        <f>+IFERROR(VLOOKUP($B59,'Translated Loss'!$BI$5:$BL$350,3,FALSE),0)</f>
        <v>0</v>
      </c>
      <c r="M59" s="339">
        <f>+IFERROR(VLOOKUP($B59,'Translated Loss'!$BI$5:$BL$350,4,FALSE),0)</f>
        <v>0</v>
      </c>
      <c r="N59" s="355">
        <f t="shared" si="16"/>
        <v>0</v>
      </c>
      <c r="O59" s="339">
        <f>+IFERROR(IF(D59=1,($E59*P$3+$F59*P$4+$G59*P$5+$H59*P$6+$I59*P$7)*10*VLOOKUP($B59,UPP!$C$10:$M$329,9,FALSE),($E59*P$3+$F59*P$4+$G59*P$5+$H59*P$6+$I59*P$7)*VLOOKUP($B59,UPP!$C$10:$M$329,9,FALSE)),0)</f>
        <v>0</v>
      </c>
      <c r="P59" s="339">
        <f>+IFERROR(IF(D59=1,($E59*Q$3+$F59*Q$4+$G59*Q$5+$H59*Q$6+$I59*Q$7)*10*VLOOKUP($B59,UPP!$C$10:$M$329,10,FALSE),($E59*Q$3+$F59*Q$4+$G59*Q$5+$H59*Q$6+$I59*Q$7)*VLOOKUP($B59,UPP!$C$10:$M$329,10,FALSE)),0)</f>
        <v>0</v>
      </c>
      <c r="Q59" s="339">
        <f>+IFERROR(IF(D59=1,($E59*R$3+$F59*R$4+$G59*R$5+$H59*R$6+$I59*R$7)*10*VLOOKUP($B59,UPP!$C$10:$M$329,11,FALSE),($E59*R$3+$F59*R$4+$G59*R$5+$H59*R$6+$I59*R$7)*VLOOKUP($B59,UPP!$C$10:$M$329,11,FALSE)),0)</f>
        <v>0</v>
      </c>
      <c r="R59" s="201">
        <f t="shared" si="1"/>
        <v>0</v>
      </c>
      <c r="S59" s="196">
        <f t="shared" si="6"/>
        <v>0</v>
      </c>
      <c r="T59" s="151">
        <f t="shared" si="7"/>
        <v>0</v>
      </c>
      <c r="U59" s="151">
        <f t="shared" si="8"/>
        <v>0</v>
      </c>
      <c r="V59" s="197">
        <f t="shared" si="20"/>
        <v>0</v>
      </c>
      <c r="W59" s="209" t="e">
        <f t="shared" si="17"/>
        <v>#N/A</v>
      </c>
      <c r="X59" s="210" t="e">
        <f t="shared" si="18"/>
        <v>#N/A</v>
      </c>
      <c r="Y59" s="211" t="e">
        <f t="shared" si="19"/>
        <v>#N/A</v>
      </c>
      <c r="Z59" s="196" t="e">
        <f t="shared" si="12"/>
        <v>#N/A</v>
      </c>
      <c r="AA59" s="151" t="e">
        <f t="shared" si="13"/>
        <v>#N/A</v>
      </c>
      <c r="AB59" s="197" t="e">
        <f t="shared" si="14"/>
        <v>#N/A</v>
      </c>
    </row>
    <row r="60" spans="2:28" x14ac:dyDescent="0.25">
      <c r="B60" s="183">
        <f>+UPP!C59</f>
        <v>281</v>
      </c>
      <c r="C60" s="183">
        <f>+UPP!B59</f>
        <v>1</v>
      </c>
      <c r="D60" s="183">
        <f>+UPP!D59</f>
        <v>1</v>
      </c>
      <c r="E60" s="425">
        <f>+VLOOKUP($B60,Data_Payroll!$K$6:$P$350,2,FALSE)</f>
        <v>3972</v>
      </c>
      <c r="F60" s="425">
        <f>+VLOOKUP($B60,Data_Payroll!$K$6:$P$350,3,FALSE)</f>
        <v>4427</v>
      </c>
      <c r="G60" s="425">
        <f>+VLOOKUP($B60,Data_Payroll!$K$6:$P$350,4,FALSE)</f>
        <v>5108</v>
      </c>
      <c r="H60" s="425">
        <f>+VLOOKUP($B60,Data_Payroll!$K$6:$P$350,5,FALSE)</f>
        <v>4852</v>
      </c>
      <c r="I60" s="425">
        <f>+VLOOKUP($B60,Data_Payroll!$K$6:$P$350,6,FALSE)</f>
        <v>5048</v>
      </c>
      <c r="J60" s="355">
        <f t="shared" si="5"/>
        <v>23407</v>
      </c>
      <c r="K60" s="339">
        <f>+IFERROR(VLOOKUP($B60,'Translated Loss'!$BI$5:$BL$350,2,FALSE),0)</f>
        <v>29364.509399999999</v>
      </c>
      <c r="L60" s="339">
        <f>+IFERROR(VLOOKUP($B60,'Translated Loss'!$BI$5:$BL$350,3,FALSE),0)</f>
        <v>106709.24569999998</v>
      </c>
      <c r="M60" s="339">
        <f>+IFERROR(VLOOKUP($B60,'Translated Loss'!$BI$5:$BL$350,4,FALSE),0)</f>
        <v>13874.888000000001</v>
      </c>
      <c r="N60" s="355">
        <f t="shared" si="16"/>
        <v>149948.64309999999</v>
      </c>
      <c r="O60" s="339">
        <f>+IFERROR(IF(D60=1,($E60*P$3+$F60*P$4+$G60*P$5+$H60*P$6+$I60*P$7)*10*VLOOKUP($B60,UPP!$C$10:$M$329,9,FALSE),($E60*P$3+$F60*P$4+$G60*P$5+$H60*P$6+$I60*P$7)*VLOOKUP($B60,UPP!$C$10:$M$329,9,FALSE)),0)</f>
        <v>-57786.965302826735</v>
      </c>
      <c r="P60" s="339">
        <f>+IFERROR(IF(D60=1,($E60*Q$3+$F60*Q$4+$G60*Q$5+$H60*Q$6+$I60*Q$7)*10*VLOOKUP($B60,UPP!$C$10:$M$329,10,FALSE),($E60*Q$3+$F60*Q$4+$G60*Q$5+$H60*Q$6+$I60*Q$7)*VLOOKUP($B60,UPP!$C$10:$M$329,10,FALSE)),0)</f>
        <v>-39337.865207262628</v>
      </c>
      <c r="Q60" s="339">
        <f>+IFERROR(IF(D60=1,($E60*R$3+$F60*R$4+$G60*R$5+$H60*R$6+$I60*R$7)*10*VLOOKUP($B60,UPP!$C$10:$M$329,11,FALSE),($E60*R$3+$F60*R$4+$G60*R$5+$H60*R$6+$I60*R$7)*VLOOKUP($B60,UPP!$C$10:$M$329,11,FALSE)),0)</f>
        <v>90.25014626262292</v>
      </c>
      <c r="R60" s="201">
        <f t="shared" si="1"/>
        <v>-97034.580363826739</v>
      </c>
      <c r="S60" s="196">
        <f t="shared" si="6"/>
        <v>0</v>
      </c>
      <c r="T60" s="151">
        <f t="shared" si="7"/>
        <v>67371.380492737357</v>
      </c>
      <c r="U60" s="151">
        <f t="shared" si="8"/>
        <v>13965.138146262623</v>
      </c>
      <c r="V60" s="197">
        <f t="shared" si="20"/>
        <v>52914.062736173248</v>
      </c>
      <c r="W60" s="209">
        <f t="shared" si="17"/>
        <v>0</v>
      </c>
      <c r="X60" s="210">
        <f t="shared" si="18"/>
        <v>0.28782578071832082</v>
      </c>
      <c r="Y60" s="211">
        <f t="shared" si="19"/>
        <v>5.9662229872527978E-2</v>
      </c>
      <c r="Z60" s="196">
        <f t="shared" si="12"/>
        <v>0</v>
      </c>
      <c r="AA60" s="151">
        <f t="shared" si="13"/>
        <v>67371.380492737357</v>
      </c>
      <c r="AB60" s="197">
        <f t="shared" si="14"/>
        <v>13965.138146262623</v>
      </c>
    </row>
    <row r="61" spans="2:28" x14ac:dyDescent="0.25">
      <c r="B61" s="183">
        <f>+UPP!C60</f>
        <v>282</v>
      </c>
      <c r="C61" s="183">
        <f>+UPP!B60</f>
        <v>1</v>
      </c>
      <c r="D61" s="183">
        <f>+UPP!D60</f>
        <v>1</v>
      </c>
      <c r="E61" s="425">
        <f>+VLOOKUP($B61,Data_Payroll!$K$6:$P$350,2,FALSE)</f>
        <v>2007</v>
      </c>
      <c r="F61" s="425">
        <f>+VLOOKUP($B61,Data_Payroll!$K$6:$P$350,3,FALSE)</f>
        <v>1887</v>
      </c>
      <c r="G61" s="425">
        <f>+VLOOKUP($B61,Data_Payroll!$K$6:$P$350,4,FALSE)</f>
        <v>1708</v>
      </c>
      <c r="H61" s="425">
        <f>+VLOOKUP($B61,Data_Payroll!$K$6:$P$350,5,FALSE)</f>
        <v>1536</v>
      </c>
      <c r="I61" s="425">
        <f>+VLOOKUP($B61,Data_Payroll!$K$6:$P$350,6,FALSE)</f>
        <v>1667</v>
      </c>
      <c r="J61" s="355">
        <f t="shared" si="5"/>
        <v>8805</v>
      </c>
      <c r="K61" s="339">
        <f>+IFERROR(VLOOKUP($B61,'Translated Loss'!$BI$5:$BL$350,2,FALSE),0)</f>
        <v>18438.093800000002</v>
      </c>
      <c r="L61" s="339">
        <f>+IFERROR(VLOOKUP($B61,'Translated Loss'!$BI$5:$BL$350,3,FALSE),0)</f>
        <v>43837.678700000004</v>
      </c>
      <c r="M61" s="339">
        <f>+IFERROR(VLOOKUP($B61,'Translated Loss'!$BI$5:$BL$350,4,FALSE),0)</f>
        <v>25505.040999999997</v>
      </c>
      <c r="N61" s="355">
        <f t="shared" si="16"/>
        <v>87780.813500000004</v>
      </c>
      <c r="O61" s="339">
        <f>+IFERROR(IF(D61=1,($E61*P$3+$F61*P$4+$G61*P$5+$H61*P$6+$I61*P$7)*10*VLOOKUP($B61,UPP!$C$10:$M$329,9,FALSE),($E61*P$3+$F61*P$4+$G61*P$5+$H61*P$6+$I61*P$7)*VLOOKUP($B61,UPP!$C$10:$M$329,9,FALSE)),0)</f>
        <v>-45135.834078529362</v>
      </c>
      <c r="P61" s="339">
        <f>+IFERROR(IF(D61=1,($E61*Q$3+$F61*Q$4+$G61*Q$5+$H61*Q$6+$I61*Q$7)*10*VLOOKUP($B61,UPP!$C$10:$M$329,10,FALSE),($E61*Q$3+$F61*Q$4+$G61*Q$5+$H61*Q$6+$I61*Q$7)*VLOOKUP($B61,UPP!$C$10:$M$329,10,FALSE)),0)</f>
        <v>-41247.028593018113</v>
      </c>
      <c r="Q61" s="339">
        <f>+IFERROR(IF(D61=1,($E61*R$3+$F61*R$4+$G61*R$5+$H61*R$6+$I61*R$7)*10*VLOOKUP($B61,UPP!$C$10:$M$329,11,FALSE),($E61*R$3+$F61*R$4+$G61*R$5+$H61*R$6+$I61*R$7)*VLOOKUP($B61,UPP!$C$10:$M$329,11,FALSE)),0)</f>
        <v>89.609109099653992</v>
      </c>
      <c r="R61" s="201">
        <f t="shared" si="1"/>
        <v>-86293.253562447833</v>
      </c>
      <c r="S61" s="196">
        <f t="shared" si="6"/>
        <v>0</v>
      </c>
      <c r="T61" s="151">
        <f t="shared" si="7"/>
        <v>2590.6501069818914</v>
      </c>
      <c r="U61" s="151">
        <f t="shared" si="8"/>
        <v>25594.65010909965</v>
      </c>
      <c r="V61" s="197">
        <f t="shared" si="20"/>
        <v>1487.5599375521706</v>
      </c>
      <c r="W61" s="209">
        <f t="shared" si="17"/>
        <v>0</v>
      </c>
      <c r="X61" s="210">
        <f t="shared" si="18"/>
        <v>2.9422488438181616E-2</v>
      </c>
      <c r="Y61" s="211">
        <f t="shared" si="19"/>
        <v>0.29068313582168825</v>
      </c>
      <c r="Z61" s="196">
        <f t="shared" si="12"/>
        <v>0</v>
      </c>
      <c r="AA61" s="151">
        <f t="shared" si="13"/>
        <v>2590.6501069818914</v>
      </c>
      <c r="AB61" s="197">
        <f t="shared" si="14"/>
        <v>25594.650109099653</v>
      </c>
    </row>
    <row r="62" spans="2:28" x14ac:dyDescent="0.25">
      <c r="B62" s="183">
        <f>+UPP!C61</f>
        <v>285</v>
      </c>
      <c r="C62" s="183">
        <f>+UPP!B61</f>
        <v>1</v>
      </c>
      <c r="D62" s="183">
        <f>+UPP!D61</f>
        <v>1</v>
      </c>
      <c r="E62" s="425">
        <f>+VLOOKUP($B62,Data_Payroll!$K$6:$P$350,2,FALSE)</f>
        <v>4320</v>
      </c>
      <c r="F62" s="425">
        <f>+VLOOKUP($B62,Data_Payroll!$K$6:$P$350,3,FALSE)</f>
        <v>4115</v>
      </c>
      <c r="G62" s="425">
        <f>+VLOOKUP($B62,Data_Payroll!$K$6:$P$350,4,FALSE)</f>
        <v>3023</v>
      </c>
      <c r="H62" s="425">
        <f>+VLOOKUP($B62,Data_Payroll!$K$6:$P$350,5,FALSE)</f>
        <v>3202</v>
      </c>
      <c r="I62" s="425">
        <f>+VLOOKUP($B62,Data_Payroll!$K$6:$P$350,6,FALSE)</f>
        <v>3092</v>
      </c>
      <c r="J62" s="355">
        <f t="shared" si="5"/>
        <v>17752</v>
      </c>
      <c r="K62" s="339">
        <f>+IFERROR(VLOOKUP($B62,'Translated Loss'!$BI$5:$BL$350,2,FALSE),0)</f>
        <v>22515.316599999998</v>
      </c>
      <c r="L62" s="339">
        <f>+IFERROR(VLOOKUP($B62,'Translated Loss'!$BI$5:$BL$350,3,FALSE),0)</f>
        <v>200170.33730000001</v>
      </c>
      <c r="M62" s="339">
        <f>+IFERROR(VLOOKUP($B62,'Translated Loss'!$BI$5:$BL$350,4,FALSE),0)</f>
        <v>32500.259000000002</v>
      </c>
      <c r="N62" s="355">
        <f t="shared" si="16"/>
        <v>255185.9129</v>
      </c>
      <c r="O62" s="339">
        <f>+IFERROR(IF(D62=1,($E62*P$3+$F62*P$4+$G62*P$5+$H62*P$6+$I62*P$7)*10*VLOOKUP($B62,UPP!$C$10:$M$329,9,FALSE),($E62*P$3+$F62*P$4+$G62*P$5+$H62*P$6+$I62*P$7)*VLOOKUP($B62,UPP!$C$10:$M$329,9,FALSE)),0)</f>
        <v>-39160.851362934598</v>
      </c>
      <c r="P62" s="339">
        <f>+IFERROR(IF(D62=1,($E62*Q$3+$F62*Q$4+$G62*Q$5+$H62*Q$6+$I62*Q$7)*10*VLOOKUP($B62,UPP!$C$10:$M$329,10,FALSE),($E62*Q$3+$F62*Q$4+$G62*Q$5+$H62*Q$6+$I62*Q$7)*VLOOKUP($B62,UPP!$C$10:$M$329,10,FALSE)),0)</f>
        <v>-31253.514243032292</v>
      </c>
      <c r="Q62" s="339">
        <f>+IFERROR(IF(D62=1,($E62*R$3+$F62*R$4+$G62*R$5+$H62*R$6+$I62*R$7)*10*VLOOKUP($B62,UPP!$C$10:$M$329,11,FALSE),($E62*R$3+$F62*R$4+$G62*R$5+$H62*R$6+$I62*R$7)*VLOOKUP($B62,UPP!$C$10:$M$329,11,FALSE)),0)</f>
        <v>46.243188791068647</v>
      </c>
      <c r="R62" s="201">
        <f t="shared" si="1"/>
        <v>-70368.122417175822</v>
      </c>
      <c r="S62" s="196">
        <f t="shared" si="6"/>
        <v>0</v>
      </c>
      <c r="T62" s="151">
        <f t="shared" si="7"/>
        <v>168916.82305696773</v>
      </c>
      <c r="U62" s="151">
        <f t="shared" si="8"/>
        <v>32546.50218879107</v>
      </c>
      <c r="V62" s="197">
        <f t="shared" si="20"/>
        <v>184817.79048282417</v>
      </c>
      <c r="W62" s="209">
        <f t="shared" si="17"/>
        <v>0</v>
      </c>
      <c r="X62" s="210">
        <f t="shared" si="18"/>
        <v>0.95153685813974609</v>
      </c>
      <c r="Y62" s="211">
        <f t="shared" si="19"/>
        <v>0.18333991769260405</v>
      </c>
      <c r="Z62" s="196">
        <f t="shared" si="12"/>
        <v>0</v>
      </c>
      <c r="AA62" s="151">
        <f t="shared" si="13"/>
        <v>168916.82305696773</v>
      </c>
      <c r="AB62" s="197">
        <f t="shared" si="14"/>
        <v>32546.50218879107</v>
      </c>
    </row>
    <row r="63" spans="2:28" x14ac:dyDescent="0.25">
      <c r="B63" s="183">
        <f>+UPP!C62</f>
        <v>305</v>
      </c>
      <c r="C63" s="183">
        <f>+UPP!B62</f>
        <v>1</v>
      </c>
      <c r="D63" s="183">
        <f>+UPP!D62</f>
        <v>1</v>
      </c>
      <c r="E63" s="425">
        <f>+VLOOKUP($B63,Data_Payroll!$K$6:$P$350,2,FALSE)</f>
        <v>9607</v>
      </c>
      <c r="F63" s="425">
        <f>+VLOOKUP($B63,Data_Payroll!$K$6:$P$350,3,FALSE)</f>
        <v>9084</v>
      </c>
      <c r="G63" s="425">
        <f>+VLOOKUP($B63,Data_Payroll!$K$6:$P$350,4,FALSE)</f>
        <v>9333</v>
      </c>
      <c r="H63" s="425">
        <f>+VLOOKUP($B63,Data_Payroll!$K$6:$P$350,5,FALSE)</f>
        <v>10314</v>
      </c>
      <c r="I63" s="425">
        <f>+VLOOKUP($B63,Data_Payroll!$K$6:$P$350,6,FALSE)</f>
        <v>9537</v>
      </c>
      <c r="J63" s="355">
        <f t="shared" si="5"/>
        <v>47875</v>
      </c>
      <c r="K63" s="339">
        <f>+IFERROR(VLOOKUP($B63,'Translated Loss'!$BI$5:$BL$350,2,FALSE),0)</f>
        <v>1643690.1822000002</v>
      </c>
      <c r="L63" s="339">
        <f>+IFERROR(VLOOKUP($B63,'Translated Loss'!$BI$5:$BL$350,3,FALSE),0)</f>
        <v>917636.82539999997</v>
      </c>
      <c r="M63" s="339">
        <f>+IFERROR(VLOOKUP($B63,'Translated Loss'!$BI$5:$BL$350,4,FALSE),0)</f>
        <v>155667.307</v>
      </c>
      <c r="N63" s="355">
        <f t="shared" si="16"/>
        <v>2716994.3146000002</v>
      </c>
      <c r="O63" s="339">
        <f>+IFERROR(IF(D63=1,($E63*P$3+$F63*P$4+$G63*P$5+$H63*P$6+$I63*P$7)*10*VLOOKUP($B63,UPP!$C$10:$M$329,9,FALSE),($E63*P$3+$F63*P$4+$G63*P$5+$H63*P$6+$I63*P$7)*VLOOKUP($B63,UPP!$C$10:$M$329,9,FALSE)),0)</f>
        <v>-168932.75606913026</v>
      </c>
      <c r="P63" s="339">
        <f>+IFERROR(IF(D63=1,($E63*Q$3+$F63*Q$4+$G63*Q$5+$H63*Q$6+$I63*Q$7)*10*VLOOKUP($B63,UPP!$C$10:$M$329,10,FALSE),($E63*Q$3+$F63*Q$4+$G63*Q$5+$H63*Q$6+$I63*Q$7)*VLOOKUP($B63,UPP!$C$10:$M$329,10,FALSE)),0)</f>
        <v>-209304.41432886149</v>
      </c>
      <c r="Q63" s="339">
        <f>+IFERROR(IF(D63=1,($E63*R$3+$F63*R$4+$G63*R$5+$H63*R$6+$I63*R$7)*10*VLOOKUP($B63,UPP!$C$10:$M$329,11,FALSE),($E63*R$3+$F63*R$4+$G63*R$5+$H63*R$6+$I63*R$7)*VLOOKUP($B63,UPP!$C$10:$M$329,11,FALSE)),0)</f>
        <v>355.05842279795769</v>
      </c>
      <c r="R63" s="201">
        <f t="shared" si="1"/>
        <v>-377882.11197519384</v>
      </c>
      <c r="S63" s="196">
        <f t="shared" si="6"/>
        <v>1474757.4261308699</v>
      </c>
      <c r="T63" s="151">
        <f t="shared" si="7"/>
        <v>708332.41107113846</v>
      </c>
      <c r="U63" s="151">
        <f t="shared" si="8"/>
        <v>156022.36542279797</v>
      </c>
      <c r="V63" s="197">
        <f t="shared" si="20"/>
        <v>2339112.2026248062</v>
      </c>
      <c r="W63" s="209">
        <f t="shared" si="17"/>
        <v>3.080433266069702</v>
      </c>
      <c r="X63" s="210">
        <f t="shared" si="18"/>
        <v>1.4795455061538141</v>
      </c>
      <c r="Y63" s="211">
        <f t="shared" si="19"/>
        <v>0.32589528025649706</v>
      </c>
      <c r="Z63" s="196">
        <f t="shared" si="12"/>
        <v>1474757.4261308697</v>
      </c>
      <c r="AA63" s="151">
        <f t="shared" si="13"/>
        <v>708332.41107113846</v>
      </c>
      <c r="AB63" s="197">
        <f t="shared" si="14"/>
        <v>156022.36542279797</v>
      </c>
    </row>
    <row r="64" spans="2:28" x14ac:dyDescent="0.25">
      <c r="B64" s="183">
        <f>+UPP!C63</f>
        <v>306</v>
      </c>
      <c r="C64" s="183">
        <f>+UPP!B63</f>
        <v>1</v>
      </c>
      <c r="D64" s="183">
        <f>+UPP!D63</f>
        <v>1</v>
      </c>
      <c r="E64" s="425">
        <f>+VLOOKUP($B64,Data_Payroll!$K$6:$P$350,2,FALSE)</f>
        <v>23</v>
      </c>
      <c r="F64" s="425">
        <f>+VLOOKUP($B64,Data_Payroll!$K$6:$P$350,3,FALSE)</f>
        <v>50</v>
      </c>
      <c r="G64" s="425">
        <f>+VLOOKUP($B64,Data_Payroll!$K$6:$P$350,4,FALSE)</f>
        <v>88</v>
      </c>
      <c r="H64" s="425">
        <f>+VLOOKUP($B64,Data_Payroll!$K$6:$P$350,5,FALSE)</f>
        <v>83</v>
      </c>
      <c r="I64" s="425">
        <f>+VLOOKUP($B64,Data_Payroll!$K$6:$P$350,6,FALSE)</f>
        <v>0</v>
      </c>
      <c r="J64" s="355">
        <f t="shared" si="5"/>
        <v>244</v>
      </c>
      <c r="K64" s="339">
        <f>+IFERROR(VLOOKUP($B64,'Translated Loss'!$BI$5:$BL$350,2,FALSE),0)</f>
        <v>0</v>
      </c>
      <c r="L64" s="339">
        <f>+IFERROR(VLOOKUP($B64,'Translated Loss'!$BI$5:$BL$350,3,FALSE),0)</f>
        <v>0</v>
      </c>
      <c r="M64" s="339">
        <f>+IFERROR(VLOOKUP($B64,'Translated Loss'!$BI$5:$BL$350,4,FALSE),0)</f>
        <v>217.02800000000002</v>
      </c>
      <c r="N64" s="355">
        <f t="shared" si="16"/>
        <v>217.02800000000002</v>
      </c>
      <c r="O64" s="339">
        <f>+IFERROR(IF(D64=1,($E64*P$3+$F64*P$4+$G64*P$5+$H64*P$6+$I64*P$7)*10*VLOOKUP($B64,UPP!$C$10:$M$329,9,FALSE),($E64*P$3+$F64*P$4+$G64*P$5+$H64*P$6+$I64*P$7)*VLOOKUP($B64,UPP!$C$10:$M$329,9,FALSE)),0)</f>
        <v>-791.34611551576904</v>
      </c>
      <c r="P64" s="339">
        <f>+IFERROR(IF(D64=1,($E64*Q$3+$F64*Q$4+$G64*Q$5+$H64*Q$6+$I64*Q$7)*10*VLOOKUP($B64,UPP!$C$10:$M$329,10,FALSE),($E64*Q$3+$F64*Q$4+$G64*Q$5+$H64*Q$6+$I64*Q$7)*VLOOKUP($B64,UPP!$C$10:$M$329,10,FALSE)),0)</f>
        <v>-1046.4451336252396</v>
      </c>
      <c r="Q64" s="339">
        <f>+IFERROR(IF(D64=1,($E64*R$3+$F64*R$4+$G64*R$5+$H64*R$6+$I64*R$7)*10*VLOOKUP($B64,UPP!$C$10:$M$329,11,FALSE),($E64*R$3+$F64*R$4+$G64*R$5+$H64*R$6+$I64*R$7)*VLOOKUP($B64,UPP!$C$10:$M$329,11,FALSE)),0)</f>
        <v>0.97531822489257103</v>
      </c>
      <c r="R64" s="201">
        <f t="shared" si="1"/>
        <v>-1836.815930916116</v>
      </c>
      <c r="S64" s="196">
        <f t="shared" si="6"/>
        <v>0</v>
      </c>
      <c r="T64" s="151">
        <f t="shared" si="7"/>
        <v>0</v>
      </c>
      <c r="U64" s="151">
        <f t="shared" si="8"/>
        <v>218.00331822489258</v>
      </c>
      <c r="V64" s="197">
        <f t="shared" si="20"/>
        <v>-1619.787930916116</v>
      </c>
      <c r="W64" s="209">
        <f t="shared" si="17"/>
        <v>0</v>
      </c>
      <c r="X64" s="210">
        <f t="shared" si="18"/>
        <v>0</v>
      </c>
      <c r="Y64" s="211">
        <f t="shared" si="19"/>
        <v>8.9345622223316629E-2</v>
      </c>
      <c r="Z64" s="196">
        <f t="shared" si="12"/>
        <v>0</v>
      </c>
      <c r="AA64" s="151">
        <f t="shared" si="13"/>
        <v>0</v>
      </c>
      <c r="AB64" s="197">
        <f t="shared" si="14"/>
        <v>218.00331822489258</v>
      </c>
    </row>
    <row r="65" spans="2:28" x14ac:dyDescent="0.25">
      <c r="B65" s="183">
        <f>+UPP!C64</f>
        <v>311</v>
      </c>
      <c r="C65" s="183">
        <f>+UPP!B64</f>
        <v>1</v>
      </c>
      <c r="D65" s="183">
        <f>+UPP!D64</f>
        <v>1</v>
      </c>
      <c r="E65" s="425">
        <f>+VLOOKUP($B65,Data_Payroll!$K$6:$P$350,2,FALSE)</f>
        <v>4511</v>
      </c>
      <c r="F65" s="425">
        <f>+VLOOKUP($B65,Data_Payroll!$K$6:$P$350,3,FALSE)</f>
        <v>4828</v>
      </c>
      <c r="G65" s="425">
        <f>+VLOOKUP($B65,Data_Payroll!$K$6:$P$350,4,FALSE)</f>
        <v>5930</v>
      </c>
      <c r="H65" s="425">
        <f>+VLOOKUP($B65,Data_Payroll!$K$6:$P$350,5,FALSE)</f>
        <v>5427</v>
      </c>
      <c r="I65" s="425">
        <f>+VLOOKUP($B65,Data_Payroll!$K$6:$P$350,6,FALSE)</f>
        <v>4252</v>
      </c>
      <c r="J65" s="355">
        <f t="shared" si="5"/>
        <v>24948</v>
      </c>
      <c r="K65" s="339">
        <f>+IFERROR(VLOOKUP($B65,'Translated Loss'!$BI$5:$BL$350,2,FALSE),0)</f>
        <v>35638.361100000002</v>
      </c>
      <c r="L65" s="339">
        <f>+IFERROR(VLOOKUP($B65,'Translated Loss'!$BI$5:$BL$350,3,FALSE),0)</f>
        <v>96290.478400000007</v>
      </c>
      <c r="M65" s="339">
        <f>+IFERROR(VLOOKUP($B65,'Translated Loss'!$BI$5:$BL$350,4,FALSE),0)</f>
        <v>70547.934999999998</v>
      </c>
      <c r="N65" s="355">
        <f t="shared" si="16"/>
        <v>202476.7745</v>
      </c>
      <c r="O65" s="339">
        <f>+IFERROR(IF(D65=1,($E65*P$3+$F65*P$4+$G65*P$5+$H65*P$6+$I65*P$7)*10*VLOOKUP($B65,UPP!$C$10:$M$329,9,FALSE),($E65*P$3+$F65*P$4+$G65*P$5+$H65*P$6+$I65*P$7)*VLOOKUP($B65,UPP!$C$10:$M$329,9,FALSE)),0)</f>
        <v>-71661.970421083024</v>
      </c>
      <c r="P65" s="339">
        <f>+IFERROR(IF(D65=1,($E65*Q$3+$F65*Q$4+$G65*Q$5+$H65*Q$6+$I65*Q$7)*10*VLOOKUP($B65,UPP!$C$10:$M$329,10,FALSE),($E65*Q$3+$F65*Q$4+$G65*Q$5+$H65*Q$6+$I65*Q$7)*VLOOKUP($B65,UPP!$C$10:$M$329,10,FALSE)),0)</f>
        <v>-61285.722659734391</v>
      </c>
      <c r="Q65" s="339">
        <f>+IFERROR(IF(D65=1,($E65*R$3+$F65*R$4+$G65*R$5+$H65*R$6+$I65*R$7)*10*VLOOKUP($B65,UPP!$C$10:$M$329,11,FALSE),($E65*R$3+$F65*R$4+$G65*R$5+$H65*R$6+$I65*R$7)*VLOOKUP($B65,UPP!$C$10:$M$329,11,FALSE)),0)</f>
        <v>85.008876119706812</v>
      </c>
      <c r="R65" s="201">
        <f t="shared" si="1"/>
        <v>-132862.6842046977</v>
      </c>
      <c r="S65" s="196">
        <f t="shared" si="6"/>
        <v>0</v>
      </c>
      <c r="T65" s="151">
        <f t="shared" si="7"/>
        <v>35004.755740265617</v>
      </c>
      <c r="U65" s="151">
        <f t="shared" si="8"/>
        <v>70632.943876119709</v>
      </c>
      <c r="V65" s="197">
        <f t="shared" si="20"/>
        <v>69614.090295302303</v>
      </c>
      <c r="W65" s="209">
        <f t="shared" si="17"/>
        <v>0</v>
      </c>
      <c r="X65" s="210">
        <f t="shared" si="18"/>
        <v>0.14031086956976757</v>
      </c>
      <c r="Y65" s="211">
        <f t="shared" si="19"/>
        <v>0.28312066649077966</v>
      </c>
      <c r="Z65" s="196">
        <f t="shared" si="12"/>
        <v>0</v>
      </c>
      <c r="AA65" s="151">
        <f t="shared" si="13"/>
        <v>35004.755740265617</v>
      </c>
      <c r="AB65" s="197">
        <f t="shared" si="14"/>
        <v>70632.943876119709</v>
      </c>
    </row>
    <row r="66" spans="2:28" x14ac:dyDescent="0.25">
      <c r="B66" s="183">
        <f>+UPP!C65</f>
        <v>319</v>
      </c>
      <c r="C66" s="183">
        <f>+UPP!B65</f>
        <v>1</v>
      </c>
      <c r="D66" s="183">
        <f>+UPP!D65</f>
        <v>1</v>
      </c>
      <c r="E66" s="425">
        <f>+VLOOKUP($B66,Data_Payroll!$K$6:$P$350,2,FALSE)</f>
        <v>97</v>
      </c>
      <c r="F66" s="425">
        <f>+VLOOKUP($B66,Data_Payroll!$K$6:$P$350,3,FALSE)</f>
        <v>110</v>
      </c>
      <c r="G66" s="425">
        <f>+VLOOKUP($B66,Data_Payroll!$K$6:$P$350,4,FALSE)</f>
        <v>109</v>
      </c>
      <c r="H66" s="425">
        <f>+VLOOKUP($B66,Data_Payroll!$K$6:$P$350,5,FALSE)</f>
        <v>147</v>
      </c>
      <c r="I66" s="425">
        <f>+VLOOKUP($B66,Data_Payroll!$K$6:$P$350,6,FALSE)</f>
        <v>174</v>
      </c>
      <c r="J66" s="355">
        <f t="shared" si="5"/>
        <v>637</v>
      </c>
      <c r="K66" s="339">
        <f>+IFERROR(VLOOKUP($B66,'Translated Loss'!$BI$5:$BL$350,2,FALSE),0)</f>
        <v>0</v>
      </c>
      <c r="L66" s="339">
        <f>+IFERROR(VLOOKUP($B66,'Translated Loss'!$BI$5:$BL$350,3,FALSE),0)</f>
        <v>0</v>
      </c>
      <c r="M66" s="339">
        <f>+IFERROR(VLOOKUP($B66,'Translated Loss'!$BI$5:$BL$350,4,FALSE),0)</f>
        <v>0</v>
      </c>
      <c r="N66" s="355">
        <f t="shared" si="16"/>
        <v>0</v>
      </c>
      <c r="O66" s="339">
        <f>+IFERROR(IF(D66=1,($E66*P$3+$F66*P$4+$G66*P$5+$H66*P$6+$I66*P$7)*10*VLOOKUP($B66,UPP!$C$10:$M$329,9,FALSE),($E66*P$3+$F66*P$4+$G66*P$5+$H66*P$6+$I66*P$7)*VLOOKUP($B66,UPP!$C$10:$M$329,9,FALSE)),0)</f>
        <v>-1631.5678021910712</v>
      </c>
      <c r="P66" s="339">
        <f>+IFERROR(IF(D66=1,($E66*Q$3+$F66*Q$4+$G66*Q$5+$H66*Q$6+$I66*Q$7)*10*VLOOKUP($B66,UPP!$C$10:$M$329,10,FALSE),($E66*Q$3+$F66*Q$4+$G66*Q$5+$H66*Q$6+$I66*Q$7)*VLOOKUP($B66,UPP!$C$10:$M$329,10,FALSE)),0)</f>
        <v>-2790.6239631668368</v>
      </c>
      <c r="Q66" s="339">
        <f>+IFERROR(IF(D66=1,($E66*R$3+$F66*R$4+$G66*R$5+$H66*R$6+$I66*R$7)*10*VLOOKUP($B66,UPP!$C$10:$M$329,11,FALSE),($E66*R$3+$F66*R$4+$G66*R$5+$H66*R$6+$I66*R$7)*VLOOKUP($B66,UPP!$C$10:$M$329,11,FALSE)),0)</f>
        <v>12.535780931303165</v>
      </c>
      <c r="R66" s="201">
        <f t="shared" si="1"/>
        <v>-4409.6559844266048</v>
      </c>
      <c r="S66" s="196">
        <f t="shared" si="6"/>
        <v>0</v>
      </c>
      <c r="T66" s="151">
        <f t="shared" si="7"/>
        <v>0</v>
      </c>
      <c r="U66" s="151">
        <f t="shared" si="8"/>
        <v>12.535780931303165</v>
      </c>
      <c r="V66" s="197">
        <f t="shared" si="20"/>
        <v>-4409.6559844266048</v>
      </c>
      <c r="W66" s="209">
        <f t="shared" si="17"/>
        <v>0</v>
      </c>
      <c r="X66" s="210">
        <f t="shared" si="18"/>
        <v>0</v>
      </c>
      <c r="Y66" s="211">
        <f t="shared" si="19"/>
        <v>1.9679404915703557E-3</v>
      </c>
      <c r="Z66" s="196">
        <f t="shared" si="12"/>
        <v>0</v>
      </c>
      <c r="AA66" s="151">
        <f t="shared" si="13"/>
        <v>0</v>
      </c>
      <c r="AB66" s="197">
        <f t="shared" si="14"/>
        <v>12.535780931303167</v>
      </c>
    </row>
    <row r="67" spans="2:28" x14ac:dyDescent="0.25">
      <c r="B67" s="183">
        <f>+UPP!C66</f>
        <v>323</v>
      </c>
      <c r="C67" s="183">
        <f>+UPP!B66</f>
        <v>1</v>
      </c>
      <c r="D67" s="183">
        <f>+UPP!D66</f>
        <v>1</v>
      </c>
      <c r="E67" s="425">
        <f>+VLOOKUP($B67,Data_Payroll!$K$6:$P$350,2,FALSE)</f>
        <v>219</v>
      </c>
      <c r="F67" s="425">
        <f>+VLOOKUP($B67,Data_Payroll!$K$6:$P$350,3,FALSE)</f>
        <v>43</v>
      </c>
      <c r="G67" s="425">
        <f>+VLOOKUP($B67,Data_Payroll!$K$6:$P$350,4,FALSE)</f>
        <v>43</v>
      </c>
      <c r="H67" s="425">
        <f>+VLOOKUP($B67,Data_Payroll!$K$6:$P$350,5,FALSE)</f>
        <v>18</v>
      </c>
      <c r="I67" s="425">
        <f>+VLOOKUP($B67,Data_Payroll!$K$6:$P$350,6,FALSE)</f>
        <v>30</v>
      </c>
      <c r="J67" s="355">
        <f t="shared" si="5"/>
        <v>353</v>
      </c>
      <c r="K67" s="339">
        <f>+IFERROR(VLOOKUP($B67,'Translated Loss'!$BI$5:$BL$350,2,FALSE),0)</f>
        <v>0</v>
      </c>
      <c r="L67" s="339">
        <f>+IFERROR(VLOOKUP($B67,'Translated Loss'!$BI$5:$BL$350,3,FALSE),0)</f>
        <v>0</v>
      </c>
      <c r="M67" s="339">
        <f>+IFERROR(VLOOKUP($B67,'Translated Loss'!$BI$5:$BL$350,4,FALSE),0)</f>
        <v>0</v>
      </c>
      <c r="N67" s="355">
        <f t="shared" si="16"/>
        <v>0</v>
      </c>
      <c r="O67" s="339">
        <f>+IFERROR(IF(D67=1,($E67*P$3+$F67*P$4+$G67*P$5+$H67*P$6+$I67*P$7)*10*VLOOKUP($B67,UPP!$C$10:$M$329,9,FALSE),($E67*P$3+$F67*P$4+$G67*P$5+$H67*P$6+$I67*P$7)*VLOOKUP($B67,UPP!$C$10:$M$329,9,FALSE)),0)</f>
        <v>-809.18224629699739</v>
      </c>
      <c r="P67" s="339">
        <f>+IFERROR(IF(D67=1,($E67*Q$3+$F67*Q$4+$G67*Q$5+$H67*Q$6+$I67*Q$7)*10*VLOOKUP($B67,UPP!$C$10:$M$329,10,FALSE),($E67*Q$3+$F67*Q$4+$G67*Q$5+$H67*Q$6+$I67*Q$7)*VLOOKUP($B67,UPP!$C$10:$M$329,10,FALSE)),0)</f>
        <v>-1448.9322841945238</v>
      </c>
      <c r="Q67" s="339">
        <f>+IFERROR(IF(D67=1,($E67*R$3+$F67*R$4+$G67*R$5+$H67*R$6+$I67*R$7)*10*VLOOKUP($B67,UPP!$C$10:$M$329,11,FALSE),($E67*R$3+$F67*R$4+$G67*R$5+$H67*R$6+$I67*R$7)*VLOOKUP($B67,UPP!$C$10:$M$329,11,FALSE)),0)</f>
        <v>1.0078066428091599</v>
      </c>
      <c r="R67" s="201">
        <f t="shared" si="1"/>
        <v>-2257.1067238487121</v>
      </c>
      <c r="S67" s="196">
        <f t="shared" si="6"/>
        <v>0</v>
      </c>
      <c r="T67" s="151">
        <f t="shared" si="7"/>
        <v>0</v>
      </c>
      <c r="U67" s="151">
        <f t="shared" si="8"/>
        <v>1.0078066428091599</v>
      </c>
      <c r="V67" s="197">
        <f t="shared" si="20"/>
        <v>-2257.1067238487121</v>
      </c>
      <c r="W67" s="209">
        <f t="shared" si="17"/>
        <v>0</v>
      </c>
      <c r="X67" s="210">
        <f t="shared" si="18"/>
        <v>0</v>
      </c>
      <c r="Y67" s="211">
        <f t="shared" si="19"/>
        <v>2.8549763252384131E-4</v>
      </c>
      <c r="Z67" s="196">
        <f t="shared" si="12"/>
        <v>0</v>
      </c>
      <c r="AA67" s="151">
        <f t="shared" si="13"/>
        <v>0</v>
      </c>
      <c r="AB67" s="197">
        <f t="shared" si="14"/>
        <v>1.0078066428091597</v>
      </c>
    </row>
    <row r="68" spans="2:28" x14ac:dyDescent="0.25">
      <c r="B68" s="183">
        <f>+UPP!C67</f>
        <v>327</v>
      </c>
      <c r="C68" s="183">
        <f>+UPP!B67</f>
        <v>1</v>
      </c>
      <c r="D68" s="183">
        <f>+UPP!D67</f>
        <v>1</v>
      </c>
      <c r="E68" s="425">
        <f>+VLOOKUP($B68,Data_Payroll!$K$6:$P$350,2,FALSE)</f>
        <v>553</v>
      </c>
      <c r="F68" s="425">
        <f>+VLOOKUP($B68,Data_Payroll!$K$6:$P$350,3,FALSE)</f>
        <v>552</v>
      </c>
      <c r="G68" s="425">
        <f>+VLOOKUP($B68,Data_Payroll!$K$6:$P$350,4,FALSE)</f>
        <v>602</v>
      </c>
      <c r="H68" s="425">
        <f>+VLOOKUP($B68,Data_Payroll!$K$6:$P$350,5,FALSE)</f>
        <v>591</v>
      </c>
      <c r="I68" s="425">
        <f>+VLOOKUP($B68,Data_Payroll!$K$6:$P$350,6,FALSE)</f>
        <v>529</v>
      </c>
      <c r="J68" s="355">
        <f t="shared" si="5"/>
        <v>2827</v>
      </c>
      <c r="K68" s="339">
        <f>+IFERROR(VLOOKUP($B68,'Translated Loss'!$BI$5:$BL$350,2,FALSE),0)</f>
        <v>177.97649999999999</v>
      </c>
      <c r="L68" s="339">
        <f>+IFERROR(VLOOKUP($B68,'Translated Loss'!$BI$5:$BL$350,3,FALSE),0)</f>
        <v>3100.4431</v>
      </c>
      <c r="M68" s="339">
        <f>+IFERROR(VLOOKUP($B68,'Translated Loss'!$BI$5:$BL$350,4,FALSE),0)</f>
        <v>33921.939999999995</v>
      </c>
      <c r="N68" s="355">
        <f t="shared" si="16"/>
        <v>37200.359599999996</v>
      </c>
      <c r="O68" s="339">
        <f>+IFERROR(IF(D68=1,($E68*P$3+$F68*P$4+$G68*P$5+$H68*P$6+$I68*P$7)*10*VLOOKUP($B68,UPP!$C$10:$M$329,9,FALSE),($E68*P$3+$F68*P$4+$G68*P$5+$H68*P$6+$I68*P$7)*VLOOKUP($B68,UPP!$C$10:$M$329,9,FALSE)),0)</f>
        <v>-4217.5790634107689</v>
      </c>
      <c r="P68" s="339">
        <f>+IFERROR(IF(D68=1,($E68*Q$3+$F68*Q$4+$G68*Q$5+$H68*Q$6+$I68*Q$7)*10*VLOOKUP($B68,UPP!$C$10:$M$329,10,FALSE),($E68*Q$3+$F68*Q$4+$G68*Q$5+$H68*Q$6+$I68*Q$7)*VLOOKUP($B68,UPP!$C$10:$M$329,10,FALSE)),0)</f>
        <v>-10222.937314724479</v>
      </c>
      <c r="Q68" s="339">
        <f>+IFERROR(IF(D68=1,($E68*R$3+$F68*R$4+$G68*R$5+$H68*R$6+$I68*R$7)*10*VLOOKUP($B68,UPP!$C$10:$M$329,11,FALSE),($E68*R$3+$F68*R$4+$G68*R$5+$H68*R$6+$I68*R$7)*VLOOKUP($B68,UPP!$C$10:$M$329,11,FALSE)),0)</f>
        <v>24.877900971213208</v>
      </c>
      <c r="R68" s="201">
        <f t="shared" si="1"/>
        <v>-14415.638477164035</v>
      </c>
      <c r="S68" s="196">
        <f t="shared" si="6"/>
        <v>0</v>
      </c>
      <c r="T68" s="151">
        <f t="shared" si="7"/>
        <v>0</v>
      </c>
      <c r="U68" s="151">
        <f t="shared" si="8"/>
        <v>33946.817900971211</v>
      </c>
      <c r="V68" s="197">
        <f t="shared" si="20"/>
        <v>22784.721122835959</v>
      </c>
      <c r="W68" s="209">
        <f t="shared" si="17"/>
        <v>0</v>
      </c>
      <c r="X68" s="210">
        <f t="shared" si="18"/>
        <v>0</v>
      </c>
      <c r="Y68" s="211">
        <f t="shared" si="19"/>
        <v>1.2008071418808353</v>
      </c>
      <c r="Z68" s="196">
        <f t="shared" si="12"/>
        <v>0</v>
      </c>
      <c r="AA68" s="151">
        <f t="shared" si="13"/>
        <v>0</v>
      </c>
      <c r="AB68" s="197">
        <f t="shared" si="14"/>
        <v>33946.817900971211</v>
      </c>
    </row>
    <row r="69" spans="2:28" x14ac:dyDescent="0.25">
      <c r="B69" s="183">
        <f>+UPP!C68</f>
        <v>402</v>
      </c>
      <c r="C69" s="183">
        <f>+UPP!B68</f>
        <v>1</v>
      </c>
      <c r="D69" s="183">
        <f>+UPP!D68</f>
        <v>1</v>
      </c>
      <c r="E69" s="425">
        <f>+VLOOKUP($B69,Data_Payroll!$K$6:$P$350,2,FALSE)</f>
        <v>1192</v>
      </c>
      <c r="F69" s="425">
        <f>+VLOOKUP($B69,Data_Payroll!$K$6:$P$350,3,FALSE)</f>
        <v>1210</v>
      </c>
      <c r="G69" s="425">
        <f>+VLOOKUP($B69,Data_Payroll!$K$6:$P$350,4,FALSE)</f>
        <v>1497</v>
      </c>
      <c r="H69" s="425">
        <f>+VLOOKUP($B69,Data_Payroll!$K$6:$P$350,5,FALSE)</f>
        <v>1367</v>
      </c>
      <c r="I69" s="425">
        <f>+VLOOKUP($B69,Data_Payroll!$K$6:$P$350,6,FALSE)</f>
        <v>1468</v>
      </c>
      <c r="J69" s="355">
        <f t="shared" si="5"/>
        <v>6734</v>
      </c>
      <c r="K69" s="339">
        <f>+IFERROR(VLOOKUP($B69,'Translated Loss'!$BI$5:$BL$350,2,FALSE),0)</f>
        <v>373365.89389999997</v>
      </c>
      <c r="L69" s="339">
        <f>+IFERROR(VLOOKUP($B69,'Translated Loss'!$BI$5:$BL$350,3,FALSE),0)</f>
        <v>85220.644500000009</v>
      </c>
      <c r="M69" s="339">
        <f>+IFERROR(VLOOKUP($B69,'Translated Loss'!$BI$5:$BL$350,4,FALSE),0)</f>
        <v>9349.9560000000001</v>
      </c>
      <c r="N69" s="355">
        <f t="shared" si="16"/>
        <v>467936.49439999997</v>
      </c>
      <c r="O69" s="339">
        <f>+IFERROR(IF(D69=1,($E69*P$3+$F69*P$4+$G69*P$5+$H69*P$6+$I69*P$7)*10*VLOOKUP($B69,UPP!$C$10:$M$329,9,FALSE),($E69*P$3+$F69*P$4+$G69*P$5+$H69*P$6+$I69*P$7)*VLOOKUP($B69,UPP!$C$10:$M$329,9,FALSE)),0)</f>
        <v>-25940.536182455162</v>
      </c>
      <c r="P69" s="339">
        <f>+IFERROR(IF(D69=1,($E69*Q$3+$F69*Q$4+$G69*Q$5+$H69*Q$6+$I69*Q$7)*10*VLOOKUP($B69,UPP!$C$10:$M$329,10,FALSE),($E69*Q$3+$F69*Q$4+$G69*Q$5+$H69*Q$6+$I69*Q$7)*VLOOKUP($B69,UPP!$C$10:$M$329,10,FALSE)),0)</f>
        <v>-20822.439209899072</v>
      </c>
      <c r="Q69" s="339">
        <f>+IFERROR(IF(D69=1,($E69*R$3+$F69*R$4+$G69*R$5+$H69*R$6+$I69*R$7)*10*VLOOKUP($B69,UPP!$C$10:$M$329,11,FALSE),($E69*R$3+$F69*R$4+$G69*R$5+$H69*R$6+$I69*R$7)*VLOOKUP($B69,UPP!$C$10:$M$329,11,FALSE)),0)</f>
        <v>40.471015605836925</v>
      </c>
      <c r="R69" s="201">
        <f t="shared" si="1"/>
        <v>-46722.504376748395</v>
      </c>
      <c r="S69" s="196">
        <f t="shared" si="6"/>
        <v>347425.35771754483</v>
      </c>
      <c r="T69" s="151">
        <f t="shared" si="7"/>
        <v>64398.205290100937</v>
      </c>
      <c r="U69" s="151">
        <f t="shared" si="8"/>
        <v>9390.4270156058374</v>
      </c>
      <c r="V69" s="197">
        <f t="shared" si="20"/>
        <v>421213.99002325156</v>
      </c>
      <c r="W69" s="209">
        <f t="shared" si="17"/>
        <v>5.1592717213772623</v>
      </c>
      <c r="X69" s="210">
        <f t="shared" si="18"/>
        <v>0.95631430487230384</v>
      </c>
      <c r="Y69" s="211">
        <f t="shared" si="19"/>
        <v>0.13944798062972732</v>
      </c>
      <c r="Z69" s="196">
        <f t="shared" si="12"/>
        <v>347425.35771754483</v>
      </c>
      <c r="AA69" s="151">
        <f t="shared" si="13"/>
        <v>64398.205290100945</v>
      </c>
      <c r="AB69" s="197">
        <f t="shared" si="14"/>
        <v>9390.4270156058392</v>
      </c>
    </row>
    <row r="70" spans="2:28" x14ac:dyDescent="0.25">
      <c r="B70" s="183">
        <f>+UPP!C69</f>
        <v>403</v>
      </c>
      <c r="C70" s="183">
        <f>+UPP!B69</f>
        <v>1</v>
      </c>
      <c r="D70" s="183">
        <f>+UPP!D69</f>
        <v>1</v>
      </c>
      <c r="E70" s="425">
        <f>+VLOOKUP($B70,Data_Payroll!$K$6:$P$350,2,FALSE)</f>
        <v>0</v>
      </c>
      <c r="F70" s="425">
        <f>+VLOOKUP($B70,Data_Payroll!$K$6:$P$350,3,FALSE)</f>
        <v>0</v>
      </c>
      <c r="G70" s="425">
        <f>+VLOOKUP($B70,Data_Payroll!$K$6:$P$350,4,FALSE)</f>
        <v>0</v>
      </c>
      <c r="H70" s="425">
        <f>+VLOOKUP($B70,Data_Payroll!$K$6:$P$350,5,FALSE)</f>
        <v>0</v>
      </c>
      <c r="I70" s="425">
        <f>+VLOOKUP($B70,Data_Payroll!$K$6:$P$350,6,FALSE)</f>
        <v>39</v>
      </c>
      <c r="J70" s="355">
        <f t="shared" si="5"/>
        <v>39</v>
      </c>
      <c r="K70" s="339">
        <f>+IFERROR(VLOOKUP($B70,'Translated Loss'!$BI$5:$BL$350,2,FALSE),0)</f>
        <v>0</v>
      </c>
      <c r="L70" s="339">
        <f>+IFERROR(VLOOKUP($B70,'Translated Loss'!$BI$5:$BL$350,3,FALSE),0)</f>
        <v>0</v>
      </c>
      <c r="M70" s="339">
        <f>+IFERROR(VLOOKUP($B70,'Translated Loss'!$BI$5:$BL$350,4,FALSE),0)</f>
        <v>0</v>
      </c>
      <c r="N70" s="355">
        <f t="shared" si="16"/>
        <v>0</v>
      </c>
      <c r="O70" s="339">
        <f>+IFERROR(IF(D70=1,($E70*P$3+$F70*P$4+$G70*P$5+$H70*P$6+$I70*P$7)*10*VLOOKUP($B70,UPP!$C$10:$M$329,9,FALSE),($E70*P$3+$F70*P$4+$G70*P$5+$H70*P$6+$I70*P$7)*VLOOKUP($B70,UPP!$C$10:$M$329,9,FALSE)),0)</f>
        <v>-67.9847085918</v>
      </c>
      <c r="P70" s="339">
        <f>+IFERROR(IF(D70=1,($E70*Q$3+$F70*Q$4+$G70*Q$5+$H70*Q$6+$I70*Q$7)*10*VLOOKUP($B70,UPP!$C$10:$M$329,10,FALSE),($E70*Q$3+$F70*Q$4+$G70*Q$5+$H70*Q$6+$I70*Q$7)*VLOOKUP($B70,UPP!$C$10:$M$329,10,FALSE)),0)</f>
        <v>-53.464216008060014</v>
      </c>
      <c r="Q70" s="339">
        <f>+IFERROR(IF(D70=1,($E70*R$3+$F70*R$4+$G70*R$5+$H70*R$6+$I70*R$7)*10*VLOOKUP($B70,UPP!$C$10:$M$329,11,FALSE),($E70*R$3+$F70*R$4+$G70*R$5+$H70*R$6+$I70*R$7)*VLOOKUP($B70,UPP!$C$10:$M$329,11,FALSE)),0)</f>
        <v>0.95155577087999998</v>
      </c>
      <c r="R70" s="201">
        <f t="shared" si="1"/>
        <v>-120.49736882898002</v>
      </c>
      <c r="S70" s="196">
        <f t="shared" si="6"/>
        <v>0</v>
      </c>
      <c r="T70" s="151">
        <f t="shared" si="7"/>
        <v>0</v>
      </c>
      <c r="U70" s="151">
        <f t="shared" si="8"/>
        <v>0.95155577087999998</v>
      </c>
      <c r="V70" s="197">
        <f t="shared" si="20"/>
        <v>-120.49736882898002</v>
      </c>
      <c r="W70" s="209">
        <f t="shared" si="17"/>
        <v>0</v>
      </c>
      <c r="X70" s="210">
        <f t="shared" si="18"/>
        <v>0</v>
      </c>
      <c r="Y70" s="211">
        <f t="shared" si="19"/>
        <v>2.4398865919999999E-3</v>
      </c>
      <c r="Z70" s="196">
        <f t="shared" si="12"/>
        <v>0</v>
      </c>
      <c r="AA70" s="151">
        <f t="shared" si="13"/>
        <v>0</v>
      </c>
      <c r="AB70" s="197">
        <f t="shared" si="14"/>
        <v>0.95155577087999987</v>
      </c>
    </row>
    <row r="71" spans="2:28" x14ac:dyDescent="0.25">
      <c r="B71" s="183">
        <f>+UPP!C70</f>
        <v>404</v>
      </c>
      <c r="C71" s="183">
        <f>+UPP!B70</f>
        <v>1</v>
      </c>
      <c r="D71" s="183">
        <f>+UPP!D70</f>
        <v>1</v>
      </c>
      <c r="E71" s="425" t="e">
        <f>+VLOOKUP($B71,Data_Payroll!$K$6:$P$350,2,FALSE)</f>
        <v>#N/A</v>
      </c>
      <c r="F71" s="425" t="e">
        <f>+VLOOKUP($B71,Data_Payroll!$K$6:$P$350,3,FALSE)</f>
        <v>#N/A</v>
      </c>
      <c r="G71" s="425" t="e">
        <f>+VLOOKUP($B71,Data_Payroll!$K$6:$P$350,4,FALSE)</f>
        <v>#N/A</v>
      </c>
      <c r="H71" s="425" t="e">
        <f>+VLOOKUP($B71,Data_Payroll!$K$6:$P$350,5,FALSE)</f>
        <v>#N/A</v>
      </c>
      <c r="I71" s="425" t="e">
        <f>+VLOOKUP($B71,Data_Payroll!$K$6:$P$350,6,FALSE)</f>
        <v>#N/A</v>
      </c>
      <c r="J71" s="355" t="e">
        <f t="shared" si="5"/>
        <v>#N/A</v>
      </c>
      <c r="K71" s="339">
        <f>+IFERROR(VLOOKUP($B71,'Translated Loss'!$BI$5:$BL$350,2,FALSE),0)</f>
        <v>0</v>
      </c>
      <c r="L71" s="339">
        <f>+IFERROR(VLOOKUP($B71,'Translated Loss'!$BI$5:$BL$350,3,FALSE),0)</f>
        <v>0</v>
      </c>
      <c r="M71" s="339">
        <f>+IFERROR(VLOOKUP($B71,'Translated Loss'!$BI$5:$BL$350,4,FALSE),0)</f>
        <v>0</v>
      </c>
      <c r="N71" s="355">
        <f t="shared" si="16"/>
        <v>0</v>
      </c>
      <c r="O71" s="339">
        <f>+IFERROR(IF(D71=1,($E71*P$3+$F71*P$4+$G71*P$5+$H71*P$6+$I71*P$7)*10*VLOOKUP($B71,UPP!$C$10:$M$329,9,FALSE),($E71*P$3+$F71*P$4+$G71*P$5+$H71*P$6+$I71*P$7)*VLOOKUP($B71,UPP!$C$10:$M$329,9,FALSE)),0)</f>
        <v>0</v>
      </c>
      <c r="P71" s="339">
        <f>+IFERROR(IF(D71=1,($E71*Q$3+$F71*Q$4+$G71*Q$5+$H71*Q$6+$I71*Q$7)*10*VLOOKUP($B71,UPP!$C$10:$M$329,10,FALSE),($E71*Q$3+$F71*Q$4+$G71*Q$5+$H71*Q$6+$I71*Q$7)*VLOOKUP($B71,UPP!$C$10:$M$329,10,FALSE)),0)</f>
        <v>0</v>
      </c>
      <c r="Q71" s="339">
        <f>+IFERROR(IF(D71=1,($E71*R$3+$F71*R$4+$G71*R$5+$H71*R$6+$I71*R$7)*10*VLOOKUP($B71,UPP!$C$10:$M$329,11,FALSE),($E71*R$3+$F71*R$4+$G71*R$5+$H71*R$6+$I71*R$7)*VLOOKUP($B71,UPP!$C$10:$M$329,11,FALSE)),0)</f>
        <v>0</v>
      </c>
      <c r="R71" s="201">
        <f t="shared" si="1"/>
        <v>0</v>
      </c>
      <c r="S71" s="196">
        <f t="shared" si="6"/>
        <v>0</v>
      </c>
      <c r="T71" s="151">
        <f t="shared" si="7"/>
        <v>0</v>
      </c>
      <c r="U71" s="151">
        <f t="shared" si="8"/>
        <v>0</v>
      </c>
      <c r="V71" s="197">
        <f t="shared" si="20"/>
        <v>0</v>
      </c>
      <c r="W71" s="209" t="e">
        <f t="shared" si="17"/>
        <v>#N/A</v>
      </c>
      <c r="X71" s="210" t="e">
        <f t="shared" si="18"/>
        <v>#N/A</v>
      </c>
      <c r="Y71" s="211" t="e">
        <f t="shared" si="19"/>
        <v>#N/A</v>
      </c>
      <c r="Z71" s="196" t="e">
        <f t="shared" si="12"/>
        <v>#N/A</v>
      </c>
      <c r="AA71" s="151" t="e">
        <f t="shared" si="13"/>
        <v>#N/A</v>
      </c>
      <c r="AB71" s="197" t="e">
        <f t="shared" si="14"/>
        <v>#N/A</v>
      </c>
    </row>
    <row r="72" spans="2:28" x14ac:dyDescent="0.25">
      <c r="B72" s="183">
        <f>+UPP!C71</f>
        <v>407</v>
      </c>
      <c r="C72" s="183">
        <f>+UPP!B71</f>
        <v>1</v>
      </c>
      <c r="D72" s="183">
        <f>+UPP!D71</f>
        <v>1</v>
      </c>
      <c r="E72" s="425">
        <f>+VLOOKUP($B72,Data_Payroll!$K$6:$P$350,2,FALSE)</f>
        <v>10619</v>
      </c>
      <c r="F72" s="425">
        <f>+VLOOKUP($B72,Data_Payroll!$K$6:$P$350,3,FALSE)</f>
        <v>6909</v>
      </c>
      <c r="G72" s="425">
        <f>+VLOOKUP($B72,Data_Payroll!$K$6:$P$350,4,FALSE)</f>
        <v>7509</v>
      </c>
      <c r="H72" s="425">
        <f>+VLOOKUP($B72,Data_Payroll!$K$6:$P$350,5,FALSE)</f>
        <v>0</v>
      </c>
      <c r="I72" s="425">
        <f>+VLOOKUP($B72,Data_Payroll!$K$6:$P$350,6,FALSE)</f>
        <v>0</v>
      </c>
      <c r="J72" s="355">
        <f t="shared" si="5"/>
        <v>25037</v>
      </c>
      <c r="K72" s="339">
        <f>+IFERROR(VLOOKUP($B72,'Translated Loss'!$BI$5:$BL$350,2,FALSE),0)</f>
        <v>290858.00630000001</v>
      </c>
      <c r="L72" s="339">
        <f>+IFERROR(VLOOKUP($B72,'Translated Loss'!$BI$5:$BL$350,3,FALSE),0)</f>
        <v>199143.97070000001</v>
      </c>
      <c r="M72" s="339">
        <f>+IFERROR(VLOOKUP($B72,'Translated Loss'!$BI$5:$BL$350,4,FALSE),0)</f>
        <v>51297.95</v>
      </c>
      <c r="N72" s="355">
        <f t="shared" si="16"/>
        <v>541299.92700000003</v>
      </c>
      <c r="O72" s="339">
        <f>+IFERROR(IF(D72=1,($E72*P$3+$F72*P$4+$G72*P$5+$H72*P$6+$I72*P$7)*10*VLOOKUP($B72,UPP!$C$10:$M$329,9,FALSE),($E72*P$3+$F72*P$4+$G72*P$5+$H72*P$6+$I72*P$7)*VLOOKUP($B72,UPP!$C$10:$M$329,9,FALSE)),0)</f>
        <v>-60943.951270531543</v>
      </c>
      <c r="P72" s="339">
        <f>+IFERROR(IF(D72=1,($E72*Q$3+$F72*Q$4+$G72*Q$5+$H72*Q$6+$I72*Q$7)*10*VLOOKUP($B72,UPP!$C$10:$M$329,10,FALSE),($E72*Q$3+$F72*Q$4+$G72*Q$5+$H72*Q$6+$I72*Q$7)*VLOOKUP($B72,UPP!$C$10:$M$329,10,FALSE)),0)</f>
        <v>-95643.936610734614</v>
      </c>
      <c r="Q72" s="339">
        <f>+IFERROR(IF(D72=1,($E72*R$3+$F72*R$4+$G72*R$5+$H72*R$6+$I72*R$7)*10*VLOOKUP($B72,UPP!$C$10:$M$329,11,FALSE),($E72*R$3+$F72*R$4+$G72*R$5+$H72*R$6+$I72*R$7)*VLOOKUP($B72,UPP!$C$10:$M$329,11,FALSE)),0)</f>
        <v>39.502779420202984</v>
      </c>
      <c r="R72" s="201">
        <f t="shared" si="1"/>
        <v>-156548.38510184595</v>
      </c>
      <c r="S72" s="196">
        <f t="shared" si="6"/>
        <v>229914.05502946847</v>
      </c>
      <c r="T72" s="151">
        <f t="shared" si="7"/>
        <v>103500.03408926539</v>
      </c>
      <c r="U72" s="151">
        <f t="shared" si="8"/>
        <v>51337.4527794202</v>
      </c>
      <c r="V72" s="197">
        <f t="shared" si="20"/>
        <v>384751.54189815407</v>
      </c>
      <c r="W72" s="209">
        <f t="shared" si="17"/>
        <v>0.91829714035015564</v>
      </c>
      <c r="X72" s="210">
        <f t="shared" si="18"/>
        <v>0.41338832164103284</v>
      </c>
      <c r="Y72" s="211">
        <f t="shared" si="19"/>
        <v>0.20504634253073531</v>
      </c>
      <c r="Z72" s="196">
        <f t="shared" si="12"/>
        <v>229914.05502946847</v>
      </c>
      <c r="AA72" s="151">
        <f t="shared" si="13"/>
        <v>103500.03408926539</v>
      </c>
      <c r="AB72" s="197">
        <f t="shared" si="14"/>
        <v>51337.4527794202</v>
      </c>
    </row>
    <row r="73" spans="2:28" x14ac:dyDescent="0.25">
      <c r="B73" s="183">
        <f>+UPP!C72</f>
        <v>411</v>
      </c>
      <c r="C73" s="183">
        <f>+UPP!B72</f>
        <v>1</v>
      </c>
      <c r="D73" s="183">
        <f>+UPP!D72</f>
        <v>1</v>
      </c>
      <c r="E73" s="425">
        <f>+VLOOKUP($B73,Data_Payroll!$K$6:$P$350,2,FALSE)</f>
        <v>5646</v>
      </c>
      <c r="F73" s="425">
        <f>+VLOOKUP($B73,Data_Payroll!$K$6:$P$350,3,FALSE)</f>
        <v>8545</v>
      </c>
      <c r="G73" s="425">
        <f>+VLOOKUP($B73,Data_Payroll!$K$6:$P$350,4,FALSE)</f>
        <v>9470</v>
      </c>
      <c r="H73" s="425">
        <f>+VLOOKUP($B73,Data_Payroll!$K$6:$P$350,5,FALSE)</f>
        <v>10659</v>
      </c>
      <c r="I73" s="425">
        <f>+VLOOKUP($B73,Data_Payroll!$K$6:$P$350,6,FALSE)</f>
        <v>9928</v>
      </c>
      <c r="J73" s="355">
        <f t="shared" si="5"/>
        <v>44248</v>
      </c>
      <c r="K73" s="339">
        <f>+IFERROR(VLOOKUP($B73,'Translated Loss'!$BI$5:$BL$350,2,FALSE),0)</f>
        <v>557082.5074</v>
      </c>
      <c r="L73" s="339">
        <f>+IFERROR(VLOOKUP($B73,'Translated Loss'!$BI$5:$BL$350,3,FALSE),0)</f>
        <v>773265.51199999999</v>
      </c>
      <c r="M73" s="339">
        <f>+IFERROR(VLOOKUP($B73,'Translated Loss'!$BI$5:$BL$350,4,FALSE),0)</f>
        <v>146412.136</v>
      </c>
      <c r="N73" s="355">
        <f t="shared" si="16"/>
        <v>1476760.1554</v>
      </c>
      <c r="O73" s="339">
        <f>+IFERROR(IF(D73=1,($E73*P$3+$F73*P$4+$G73*P$5+$H73*P$6+$I73*P$7)*10*VLOOKUP($B73,UPP!$C$10:$M$329,9,FALSE),($E73*P$3+$F73*P$4+$G73*P$5+$H73*P$6+$I73*P$7)*VLOOKUP($B73,UPP!$C$10:$M$329,9,FALSE)),0)</f>
        <v>-256728.38710858286</v>
      </c>
      <c r="P73" s="339">
        <f>+IFERROR(IF(D73=1,($E73*Q$3+$F73*Q$4+$G73*Q$5+$H73*Q$6+$I73*Q$7)*10*VLOOKUP($B73,UPP!$C$10:$M$329,10,FALSE),($E73*Q$3+$F73*Q$4+$G73*Q$5+$H73*Q$6+$I73*Q$7)*VLOOKUP($B73,UPP!$C$10:$M$329,10,FALSE)),0)</f>
        <v>-149206.17693533743</v>
      </c>
      <c r="Q73" s="339">
        <f>+IFERROR(IF(D73=1,($E73*R$3+$F73*R$4+$G73*R$5+$H73*R$6+$I73*R$7)*10*VLOOKUP($B73,UPP!$C$10:$M$329,11,FALSE),($E73*R$3+$F73*R$4+$G73*R$5+$H73*R$6+$I73*R$7)*VLOOKUP($B73,UPP!$C$10:$M$329,11,FALSE)),0)</f>
        <v>221.91524457142856</v>
      </c>
      <c r="R73" s="201">
        <f t="shared" si="1"/>
        <v>-405712.6487993488</v>
      </c>
      <c r="S73" s="196">
        <f t="shared" si="6"/>
        <v>300354.12029141712</v>
      </c>
      <c r="T73" s="151">
        <f t="shared" si="7"/>
        <v>624059.33506466262</v>
      </c>
      <c r="U73" s="151">
        <f t="shared" si="8"/>
        <v>146634.05124457143</v>
      </c>
      <c r="V73" s="197">
        <f t="shared" si="20"/>
        <v>1071047.5066006512</v>
      </c>
      <c r="W73" s="209">
        <f t="shared" si="17"/>
        <v>0.67879705363274523</v>
      </c>
      <c r="X73" s="210">
        <f t="shared" si="18"/>
        <v>1.4103673274829656</v>
      </c>
      <c r="Y73" s="211">
        <f t="shared" si="19"/>
        <v>0.33139136513417877</v>
      </c>
      <c r="Z73" s="196">
        <f t="shared" si="12"/>
        <v>300354.12029141712</v>
      </c>
      <c r="AA73" s="151">
        <f t="shared" si="13"/>
        <v>624059.33506466262</v>
      </c>
      <c r="AB73" s="197">
        <f t="shared" si="14"/>
        <v>146634.05124457143</v>
      </c>
    </row>
    <row r="74" spans="2:28" x14ac:dyDescent="0.25">
      <c r="B74" s="183">
        <f>+UPP!C73</f>
        <v>413</v>
      </c>
      <c r="C74" s="183">
        <f>+UPP!B73</f>
        <v>1</v>
      </c>
      <c r="D74" s="183">
        <f>+UPP!D73</f>
        <v>1</v>
      </c>
      <c r="E74" s="425">
        <f>+VLOOKUP($B74,Data_Payroll!$K$6:$P$350,2,FALSE)</f>
        <v>9937</v>
      </c>
      <c r="F74" s="425">
        <f>+VLOOKUP($B74,Data_Payroll!$K$6:$P$350,3,FALSE)</f>
        <v>9685</v>
      </c>
      <c r="G74" s="425">
        <f>+VLOOKUP($B74,Data_Payroll!$K$6:$P$350,4,FALSE)</f>
        <v>13774</v>
      </c>
      <c r="H74" s="425">
        <f>+VLOOKUP($B74,Data_Payroll!$K$6:$P$350,5,FALSE)</f>
        <v>10951</v>
      </c>
      <c r="I74" s="425">
        <f>+VLOOKUP($B74,Data_Payroll!$K$6:$P$350,6,FALSE)</f>
        <v>11618</v>
      </c>
      <c r="J74" s="355">
        <f t="shared" si="5"/>
        <v>55965</v>
      </c>
      <c r="K74" s="339">
        <f>+IFERROR(VLOOKUP($B74,'Translated Loss'!$BI$5:$BL$350,2,FALSE),0)</f>
        <v>796932.26470000006</v>
      </c>
      <c r="L74" s="339">
        <f>+IFERROR(VLOOKUP($B74,'Translated Loss'!$BI$5:$BL$350,3,FALSE),0)</f>
        <v>563630.23120000004</v>
      </c>
      <c r="M74" s="339">
        <f>+IFERROR(VLOOKUP($B74,'Translated Loss'!$BI$5:$BL$350,4,FALSE),0)</f>
        <v>56865.396000000008</v>
      </c>
      <c r="N74" s="355">
        <f t="shared" si="16"/>
        <v>1417427.8918999999</v>
      </c>
      <c r="O74" s="339">
        <f>+IFERROR(IF(D74=1,($E74*P$3+$F74*P$4+$G74*P$5+$H74*P$6+$I74*P$7)*10*VLOOKUP($B74,UPP!$C$10:$M$329,9,FALSE),($E74*P$3+$F74*P$4+$G74*P$5+$H74*P$6+$I74*P$7)*VLOOKUP($B74,UPP!$C$10:$M$329,9,FALSE)),0)</f>
        <v>-393962.99666107603</v>
      </c>
      <c r="P74" s="339">
        <f>+IFERROR(IF(D74=1,($E74*Q$3+$F74*Q$4+$G74*Q$5+$H74*Q$6+$I74*Q$7)*10*VLOOKUP($B74,UPP!$C$10:$M$329,10,FALSE),($E74*Q$3+$F74*Q$4+$G74*Q$5+$H74*Q$6+$I74*Q$7)*VLOOKUP($B74,UPP!$C$10:$M$329,10,FALSE)),0)</f>
        <v>-190286.64848997624</v>
      </c>
      <c r="Q74" s="339">
        <f>+IFERROR(IF(D74=1,($E74*R$3+$F74*R$4+$G74*R$5+$H74*R$6+$I74*R$7)*10*VLOOKUP($B74,UPP!$C$10:$M$329,11,FALSE),($E74*R$3+$F74*R$4+$G74*R$5+$H74*R$6+$I74*R$7)*VLOOKUP($B74,UPP!$C$10:$M$329,11,FALSE)),0)</f>
        <v>380.74273818669604</v>
      </c>
      <c r="R74" s="201">
        <f t="shared" si="1"/>
        <v>-583868.90241286554</v>
      </c>
      <c r="S74" s="196">
        <f t="shared" si="6"/>
        <v>402969.26803892403</v>
      </c>
      <c r="T74" s="151">
        <f t="shared" si="7"/>
        <v>373343.58271002379</v>
      </c>
      <c r="U74" s="151">
        <f t="shared" si="8"/>
        <v>57246.138738186703</v>
      </c>
      <c r="V74" s="197">
        <f t="shared" si="20"/>
        <v>833558.98948713439</v>
      </c>
      <c r="W74" s="209">
        <f t="shared" si="17"/>
        <v>0.72003800239243099</v>
      </c>
      <c r="X74" s="210">
        <f t="shared" si="18"/>
        <v>0.6671019078174284</v>
      </c>
      <c r="Y74" s="211">
        <f t="shared" si="19"/>
        <v>0.10228917848331404</v>
      </c>
      <c r="Z74" s="196">
        <f t="shared" si="12"/>
        <v>402969.26803892397</v>
      </c>
      <c r="AA74" s="151">
        <f t="shared" si="13"/>
        <v>373343.58271002385</v>
      </c>
      <c r="AB74" s="197">
        <f t="shared" si="14"/>
        <v>57246.138738186703</v>
      </c>
    </row>
    <row r="75" spans="2:28" x14ac:dyDescent="0.25">
      <c r="B75" s="183">
        <f>+UPP!C74</f>
        <v>415</v>
      </c>
      <c r="C75" s="183">
        <f>+UPP!B74</f>
        <v>1</v>
      </c>
      <c r="D75" s="183">
        <f>+UPP!D74</f>
        <v>1</v>
      </c>
      <c r="E75" s="425">
        <f>+VLOOKUP($B75,Data_Payroll!$K$6:$P$350,2,FALSE)</f>
        <v>1260</v>
      </c>
      <c r="F75" s="425">
        <f>+VLOOKUP($B75,Data_Payroll!$K$6:$P$350,3,FALSE)</f>
        <v>1249</v>
      </c>
      <c r="G75" s="425">
        <f>+VLOOKUP($B75,Data_Payroll!$K$6:$P$350,4,FALSE)</f>
        <v>1434</v>
      </c>
      <c r="H75" s="425">
        <f>+VLOOKUP($B75,Data_Payroll!$K$6:$P$350,5,FALSE)</f>
        <v>1540</v>
      </c>
      <c r="I75" s="425">
        <f>+VLOOKUP($B75,Data_Payroll!$K$6:$P$350,6,FALSE)</f>
        <v>1225</v>
      </c>
      <c r="J75" s="355">
        <f t="shared" si="5"/>
        <v>6708</v>
      </c>
      <c r="K75" s="339">
        <f>+IFERROR(VLOOKUP($B75,'Translated Loss'!$BI$5:$BL$350,2,FALSE),0)</f>
        <v>9196.0996999999988</v>
      </c>
      <c r="L75" s="339">
        <f>+IFERROR(VLOOKUP($B75,'Translated Loss'!$BI$5:$BL$350,3,FALSE),0)</f>
        <v>33720.325100000002</v>
      </c>
      <c r="M75" s="339">
        <f>+IFERROR(VLOOKUP($B75,'Translated Loss'!$BI$5:$BL$350,4,FALSE),0)</f>
        <v>369.81600000000003</v>
      </c>
      <c r="N75" s="355">
        <f t="shared" si="16"/>
        <v>43286.2408</v>
      </c>
      <c r="O75" s="339">
        <f>+IFERROR(IF(D75=1,($E75*P$3+$F75*P$4+$G75*P$5+$H75*P$6+$I75*P$7)*10*VLOOKUP($B75,UPP!$C$10:$M$329,9,FALSE),($E75*P$3+$F75*P$4+$G75*P$5+$H75*P$6+$I75*P$7)*VLOOKUP($B75,UPP!$C$10:$M$329,9,FALSE)),0)</f>
        <v>-25814.914125811345</v>
      </c>
      <c r="P75" s="339">
        <f>+IFERROR(IF(D75=1,($E75*Q$3+$F75*Q$4+$G75*Q$5+$H75*Q$6+$I75*Q$7)*10*VLOOKUP($B75,UPP!$C$10:$M$329,10,FALSE),($E75*Q$3+$F75*Q$4+$G75*Q$5+$H75*Q$6+$I75*Q$7)*VLOOKUP($B75,UPP!$C$10:$M$329,10,FALSE)),0)</f>
        <v>-12792.343680742764</v>
      </c>
      <c r="Q75" s="339">
        <f>+IFERROR(IF(D75=1,($E75*R$3+$F75*R$4+$G75*R$5+$H75*R$6+$I75*R$7)*10*VLOOKUP($B75,UPP!$C$10:$M$329,11,FALSE),($E75*R$3+$F75*R$4+$G75*R$5+$H75*R$6+$I75*R$7)*VLOOKUP($B75,UPP!$C$10:$M$329,11,FALSE)),0)</f>
        <v>34.961837080382985</v>
      </c>
      <c r="R75" s="201">
        <f t="shared" ref="R75:R138" si="21">+O75+P75+Q75</f>
        <v>-38572.295969473729</v>
      </c>
      <c r="S75" s="196">
        <f t="shared" si="6"/>
        <v>0</v>
      </c>
      <c r="T75" s="151">
        <f t="shared" si="7"/>
        <v>20927.981419257238</v>
      </c>
      <c r="U75" s="151">
        <f t="shared" si="8"/>
        <v>404.77783708038299</v>
      </c>
      <c r="V75" s="197">
        <f t="shared" si="20"/>
        <v>4713.9448305262704</v>
      </c>
      <c r="W75" s="209">
        <f t="shared" si="17"/>
        <v>0</v>
      </c>
      <c r="X75" s="210">
        <f t="shared" si="18"/>
        <v>0.31198541173609479</v>
      </c>
      <c r="Y75" s="211">
        <f t="shared" si="19"/>
        <v>6.0342551741261628E-3</v>
      </c>
      <c r="Z75" s="196">
        <f t="shared" si="12"/>
        <v>0</v>
      </c>
      <c r="AA75" s="151">
        <f t="shared" si="13"/>
        <v>20927.981419257238</v>
      </c>
      <c r="AB75" s="197">
        <f t="shared" si="14"/>
        <v>404.77783708038305</v>
      </c>
    </row>
    <row r="76" spans="2:28" x14ac:dyDescent="0.25">
      <c r="B76" s="183">
        <f>+UPP!C75</f>
        <v>416</v>
      </c>
      <c r="C76" s="183">
        <f>+UPP!B75</f>
        <v>1</v>
      </c>
      <c r="D76" s="183">
        <f>+UPP!D75</f>
        <v>1</v>
      </c>
      <c r="E76" s="425">
        <f>+VLOOKUP($B76,Data_Payroll!$K$6:$P$350,2,FALSE)</f>
        <v>3147</v>
      </c>
      <c r="F76" s="425">
        <f>+VLOOKUP($B76,Data_Payroll!$K$6:$P$350,3,FALSE)</f>
        <v>2894</v>
      </c>
      <c r="G76" s="425">
        <f>+VLOOKUP($B76,Data_Payroll!$K$6:$P$350,4,FALSE)</f>
        <v>3072</v>
      </c>
      <c r="H76" s="425">
        <f>+VLOOKUP($B76,Data_Payroll!$K$6:$P$350,5,FALSE)</f>
        <v>3810</v>
      </c>
      <c r="I76" s="425">
        <f>+VLOOKUP($B76,Data_Payroll!$K$6:$P$350,6,FALSE)</f>
        <v>4281</v>
      </c>
      <c r="J76" s="355">
        <f t="shared" ref="J76:J139" si="22">+SUM(E76:I76)</f>
        <v>17204</v>
      </c>
      <c r="K76" s="339">
        <f>+IFERROR(VLOOKUP($B76,'Translated Loss'!$BI$5:$BL$350,2,FALSE),0)</f>
        <v>183079.39939999999</v>
      </c>
      <c r="L76" s="339">
        <f>+IFERROR(VLOOKUP($B76,'Translated Loss'!$BI$5:$BL$350,3,FALSE),0)</f>
        <v>420693.35589999997</v>
      </c>
      <c r="M76" s="339">
        <f>+IFERROR(VLOOKUP($B76,'Translated Loss'!$BI$5:$BL$350,4,FALSE),0)</f>
        <v>17622.868000000002</v>
      </c>
      <c r="N76" s="355">
        <f t="shared" si="16"/>
        <v>621395.62329999998</v>
      </c>
      <c r="O76" s="339">
        <f>+IFERROR(IF(D76=1,($E76*P$3+$F76*P$4+$G76*P$5+$H76*P$6+$I76*P$7)*10*VLOOKUP($B76,UPP!$C$10:$M$329,9,FALSE),($E76*P$3+$F76*P$4+$G76*P$5+$H76*P$6+$I76*P$7)*VLOOKUP($B76,UPP!$C$10:$M$329,9,FALSE)),0)</f>
        <v>-34501.820371357644</v>
      </c>
      <c r="P76" s="339">
        <f>+IFERROR(IF(D76=1,($E76*Q$3+$F76*Q$4+$G76*Q$5+$H76*Q$6+$I76*Q$7)*10*VLOOKUP($B76,UPP!$C$10:$M$329,10,FALSE),($E76*Q$3+$F76*Q$4+$G76*Q$5+$H76*Q$6+$I76*Q$7)*VLOOKUP($B76,UPP!$C$10:$M$329,10,FALSE)),0)</f>
        <v>-27549.251171965472</v>
      </c>
      <c r="Q76" s="339">
        <f>+IFERROR(IF(D76=1,($E76*R$3+$F76*R$4+$G76*R$5+$H76*R$6+$I76*R$7)*10*VLOOKUP($B76,UPP!$C$10:$M$329,11,FALSE),($E76*R$3+$F76*R$4+$G76*R$5+$H76*R$6+$I76*R$7)*VLOOKUP($B76,UPP!$C$10:$M$329,11,FALSE)),0)</f>
        <v>29.012621187452059</v>
      </c>
      <c r="R76" s="201">
        <f t="shared" si="21"/>
        <v>-62022.058922135664</v>
      </c>
      <c r="S76" s="196">
        <f t="shared" ref="S76:S139" si="23">+MAXA(K76+O76,0)</f>
        <v>148577.57902864236</v>
      </c>
      <c r="T76" s="151">
        <f t="shared" ref="T76:T139" si="24">+MAXA(L76+P76,0)</f>
        <v>393144.10472803446</v>
      </c>
      <c r="U76" s="151">
        <f t="shared" ref="U76:U139" si="25">+MAXA(M76+Q76,0)</f>
        <v>17651.880621187454</v>
      </c>
      <c r="V76" s="197">
        <f t="shared" ref="V76:V139" si="26">+N76+R76</f>
        <v>559373.56437786436</v>
      </c>
      <c r="W76" s="209">
        <f t="shared" si="17"/>
        <v>0.86362229149408487</v>
      </c>
      <c r="X76" s="210">
        <f t="shared" si="18"/>
        <v>2.2851900995584424</v>
      </c>
      <c r="Y76" s="211">
        <f t="shared" si="19"/>
        <v>0.10260335166930629</v>
      </c>
      <c r="Z76" s="196">
        <f t="shared" ref="Z76:Z139" si="27">+$J76*W76*10</f>
        <v>148577.57902864236</v>
      </c>
      <c r="AA76" s="151">
        <f t="shared" ref="AA76:AA139" si="28">+$J76*X76*10</f>
        <v>393144.10472803446</v>
      </c>
      <c r="AB76" s="197">
        <f t="shared" ref="AB76:AB139" si="29">+$J76*Y76*10</f>
        <v>17651.880621187454</v>
      </c>
    </row>
    <row r="77" spans="2:28" x14ac:dyDescent="0.25">
      <c r="B77" s="183">
        <f>+UPP!C76</f>
        <v>433</v>
      </c>
      <c r="C77" s="183">
        <f>+UPP!B76</f>
        <v>1</v>
      </c>
      <c r="D77" s="183">
        <f>+UPP!D76</f>
        <v>1</v>
      </c>
      <c r="E77" s="425">
        <f>+VLOOKUP($B77,Data_Payroll!$K$6:$P$350,2,FALSE)</f>
        <v>307</v>
      </c>
      <c r="F77" s="425">
        <f>+VLOOKUP($B77,Data_Payroll!$K$6:$P$350,3,FALSE)</f>
        <v>183</v>
      </c>
      <c r="G77" s="425">
        <f>+VLOOKUP($B77,Data_Payroll!$K$6:$P$350,4,FALSE)</f>
        <v>242</v>
      </c>
      <c r="H77" s="425">
        <f>+VLOOKUP($B77,Data_Payroll!$K$6:$P$350,5,FALSE)</f>
        <v>229</v>
      </c>
      <c r="I77" s="425">
        <f>+VLOOKUP($B77,Data_Payroll!$K$6:$P$350,6,FALSE)</f>
        <v>210</v>
      </c>
      <c r="J77" s="355">
        <f t="shared" si="22"/>
        <v>1171</v>
      </c>
      <c r="K77" s="339">
        <f>+IFERROR(VLOOKUP($B77,'Translated Loss'!$BI$5:$BL$350,2,FALSE),0)</f>
        <v>0</v>
      </c>
      <c r="L77" s="339">
        <f>+IFERROR(VLOOKUP($B77,'Translated Loss'!$BI$5:$BL$350,3,FALSE),0)</f>
        <v>0</v>
      </c>
      <c r="M77" s="339">
        <f>+IFERROR(VLOOKUP($B77,'Translated Loss'!$BI$5:$BL$350,4,FALSE),0)</f>
        <v>2526.7200000000003</v>
      </c>
      <c r="N77" s="355">
        <f t="shared" si="16"/>
        <v>2526.7200000000003</v>
      </c>
      <c r="O77" s="339">
        <f>+IFERROR(IF(D77=1,($E77*P$3+$F77*P$4+$G77*P$5+$H77*P$6+$I77*P$7)*10*VLOOKUP($B77,UPP!$C$10:$M$329,9,FALSE),($E77*P$3+$F77*P$4+$G77*P$5+$H77*P$6+$I77*P$7)*VLOOKUP($B77,UPP!$C$10:$M$329,9,FALSE)),0)</f>
        <v>-3699.0792798718307</v>
      </c>
      <c r="P77" s="339">
        <f>+IFERROR(IF(D77=1,($E77*Q$3+$F77*Q$4+$G77*Q$5+$H77*Q$6+$I77*Q$7)*10*VLOOKUP($B77,UPP!$C$10:$M$329,10,FALSE),($E77*Q$3+$F77*Q$4+$G77*Q$5+$H77*Q$6+$I77*Q$7)*VLOOKUP($B77,UPP!$C$10:$M$329,10,FALSE)),0)</f>
        <v>-3119.6453263946073</v>
      </c>
      <c r="Q77" s="339">
        <f>+IFERROR(IF(D77=1,($E77*R$3+$F77*R$4+$G77*R$5+$H77*R$6+$I77*R$7)*10*VLOOKUP($B77,UPP!$C$10:$M$329,11,FALSE),($E77*R$3+$F77*R$4+$G77*R$5+$H77*R$6+$I77*R$7)*VLOOKUP($B77,UPP!$C$10:$M$329,11,FALSE)),0)</f>
        <v>5.2264111871227357</v>
      </c>
      <c r="R77" s="201">
        <f t="shared" si="21"/>
        <v>-6813.4981950793153</v>
      </c>
      <c r="S77" s="196">
        <f t="shared" si="23"/>
        <v>0</v>
      </c>
      <c r="T77" s="151">
        <f t="shared" si="24"/>
        <v>0</v>
      </c>
      <c r="U77" s="151">
        <f t="shared" si="25"/>
        <v>2531.946411187123</v>
      </c>
      <c r="V77" s="197">
        <f t="shared" si="26"/>
        <v>-4286.7781950793151</v>
      </c>
      <c r="W77" s="209">
        <f t="shared" si="17"/>
        <v>0</v>
      </c>
      <c r="X77" s="210">
        <f t="shared" si="18"/>
        <v>0</v>
      </c>
      <c r="Y77" s="211">
        <f t="shared" si="19"/>
        <v>0.21622087200573212</v>
      </c>
      <c r="Z77" s="196">
        <f t="shared" si="27"/>
        <v>0</v>
      </c>
      <c r="AA77" s="151">
        <f t="shared" si="28"/>
        <v>0</v>
      </c>
      <c r="AB77" s="197">
        <f t="shared" si="29"/>
        <v>2531.946411187123</v>
      </c>
    </row>
    <row r="78" spans="2:28" x14ac:dyDescent="0.25">
      <c r="B78" s="183">
        <f>+UPP!C77</f>
        <v>441</v>
      </c>
      <c r="C78" s="183">
        <f>+UPP!B77</f>
        <v>1</v>
      </c>
      <c r="D78" s="183">
        <f>+UPP!D77</f>
        <v>1</v>
      </c>
      <c r="E78" s="425">
        <f>+VLOOKUP($B78,Data_Payroll!$K$6:$P$350,2,FALSE)</f>
        <v>671</v>
      </c>
      <c r="F78" s="425">
        <f>+VLOOKUP($B78,Data_Payroll!$K$6:$P$350,3,FALSE)</f>
        <v>358</v>
      </c>
      <c r="G78" s="425">
        <f>+VLOOKUP($B78,Data_Payroll!$K$6:$P$350,4,FALSE)</f>
        <v>733</v>
      </c>
      <c r="H78" s="425">
        <f>+VLOOKUP($B78,Data_Payroll!$K$6:$P$350,5,FALSE)</f>
        <v>465</v>
      </c>
      <c r="I78" s="425">
        <f>+VLOOKUP($B78,Data_Payroll!$K$6:$P$350,6,FALSE)</f>
        <v>384</v>
      </c>
      <c r="J78" s="355">
        <f t="shared" si="22"/>
        <v>2611</v>
      </c>
      <c r="K78" s="339">
        <f>+IFERROR(VLOOKUP($B78,'Translated Loss'!$BI$5:$BL$350,2,FALSE),0)</f>
        <v>0</v>
      </c>
      <c r="L78" s="339">
        <f>+IFERROR(VLOOKUP($B78,'Translated Loss'!$BI$5:$BL$350,3,FALSE),0)</f>
        <v>0</v>
      </c>
      <c r="M78" s="339">
        <f>+IFERROR(VLOOKUP($B78,'Translated Loss'!$BI$5:$BL$350,4,FALSE),0)</f>
        <v>5132.47</v>
      </c>
      <c r="N78" s="355">
        <f t="shared" si="16"/>
        <v>5132.47</v>
      </c>
      <c r="O78" s="339">
        <f>+IFERROR(IF(D78=1,($E78*P$3+$F78*P$4+$G78*P$5+$H78*P$6+$I78*P$7)*10*VLOOKUP($B78,UPP!$C$10:$M$329,9,FALSE),($E78*P$3+$F78*P$4+$G78*P$5+$H78*P$6+$I78*P$7)*VLOOKUP($B78,UPP!$C$10:$M$329,9,FALSE)),0)</f>
        <v>-2751.4406126302742</v>
      </c>
      <c r="P78" s="339">
        <f>+IFERROR(IF(D78=1,($E78*Q$3+$F78*Q$4+$G78*Q$5+$H78*Q$6+$I78*Q$7)*10*VLOOKUP($B78,UPP!$C$10:$M$329,10,FALSE),($E78*Q$3+$F78*Q$4+$G78*Q$5+$H78*Q$6+$I78*Q$7)*VLOOKUP($B78,UPP!$C$10:$M$329,10,FALSE)),0)</f>
        <v>-2750.8544792583507</v>
      </c>
      <c r="Q78" s="339">
        <f>+IFERROR(IF(D78=1,($E78*R$3+$F78*R$4+$G78*R$5+$H78*R$6+$I78*R$7)*10*VLOOKUP($B78,UPP!$C$10:$M$329,11,FALSE),($E78*R$3+$F78*R$4+$G78*R$5+$H78*R$6+$I78*R$7)*VLOOKUP($B78,UPP!$C$10:$M$329,11,FALSE)),0)</f>
        <v>6.3789292762226077</v>
      </c>
      <c r="R78" s="201">
        <f t="shared" si="21"/>
        <v>-5495.9161626124023</v>
      </c>
      <c r="S78" s="196">
        <f t="shared" si="23"/>
        <v>0</v>
      </c>
      <c r="T78" s="151">
        <f t="shared" si="24"/>
        <v>0</v>
      </c>
      <c r="U78" s="151">
        <f t="shared" si="25"/>
        <v>5138.8489292762233</v>
      </c>
      <c r="V78" s="197">
        <f t="shared" si="26"/>
        <v>-363.44616261240208</v>
      </c>
      <c r="W78" s="209">
        <f t="shared" si="17"/>
        <v>0</v>
      </c>
      <c r="X78" s="210">
        <f t="shared" si="18"/>
        <v>0</v>
      </c>
      <c r="Y78" s="211">
        <f t="shared" si="19"/>
        <v>0.19681535539165926</v>
      </c>
      <c r="Z78" s="196">
        <f t="shared" si="27"/>
        <v>0</v>
      </c>
      <c r="AA78" s="151">
        <f t="shared" si="28"/>
        <v>0</v>
      </c>
      <c r="AB78" s="197">
        <f t="shared" si="29"/>
        <v>5138.8489292762233</v>
      </c>
    </row>
    <row r="79" spans="2:28" x14ac:dyDescent="0.25">
      <c r="B79" s="183">
        <f>+UPP!C78</f>
        <v>445</v>
      </c>
      <c r="C79" s="183">
        <f>+UPP!B78</f>
        <v>1</v>
      </c>
      <c r="D79" s="183">
        <f>+UPP!D78</f>
        <v>1</v>
      </c>
      <c r="E79" s="425">
        <f>+VLOOKUP($B79,Data_Payroll!$K$6:$P$350,2,FALSE)</f>
        <v>3207</v>
      </c>
      <c r="F79" s="425">
        <f>+VLOOKUP($B79,Data_Payroll!$K$6:$P$350,3,FALSE)</f>
        <v>4166</v>
      </c>
      <c r="G79" s="425">
        <f>+VLOOKUP($B79,Data_Payroll!$K$6:$P$350,4,FALSE)</f>
        <v>3308</v>
      </c>
      <c r="H79" s="425">
        <f>+VLOOKUP($B79,Data_Payroll!$K$6:$P$350,5,FALSE)</f>
        <v>2901</v>
      </c>
      <c r="I79" s="425">
        <f>+VLOOKUP($B79,Data_Payroll!$K$6:$P$350,6,FALSE)</f>
        <v>2578</v>
      </c>
      <c r="J79" s="355">
        <f t="shared" si="22"/>
        <v>16160</v>
      </c>
      <c r="K79" s="339">
        <f>+IFERROR(VLOOKUP($B79,'Translated Loss'!$BI$5:$BL$350,2,FALSE),0)</f>
        <v>948135.89480000001</v>
      </c>
      <c r="L79" s="339">
        <f>+IFERROR(VLOOKUP($B79,'Translated Loss'!$BI$5:$BL$350,3,FALSE),0)</f>
        <v>244476.02720000001</v>
      </c>
      <c r="M79" s="339">
        <f>+IFERROR(VLOOKUP($B79,'Translated Loss'!$BI$5:$BL$350,4,FALSE),0)</f>
        <v>22580.118000000002</v>
      </c>
      <c r="N79" s="355">
        <f t="shared" si="16"/>
        <v>1215192.04</v>
      </c>
      <c r="O79" s="339">
        <f>+IFERROR(IF(D79=1,($E79*P$3+$F79*P$4+$G79*P$5+$H79*P$6+$I79*P$7)*10*VLOOKUP($B79,UPP!$C$10:$M$329,9,FALSE),($E79*P$3+$F79*P$4+$G79*P$5+$H79*P$6+$I79*P$7)*VLOOKUP($B79,UPP!$C$10:$M$329,9,FALSE)),0)</f>
        <v>-34830.320498794848</v>
      </c>
      <c r="P79" s="339">
        <f>+IFERROR(IF(D79=1,($E79*Q$3+$F79*Q$4+$G79*Q$5+$H79*Q$6+$I79*Q$7)*10*VLOOKUP($B79,UPP!$C$10:$M$329,10,FALSE),($E79*Q$3+$F79*Q$4+$G79*Q$5+$H79*Q$6+$I79*Q$7)*VLOOKUP($B79,UPP!$C$10:$M$329,10,FALSE)),0)</f>
        <v>-33037.351686280432</v>
      </c>
      <c r="Q79" s="339">
        <f>+IFERROR(IF(D79=1,($E79*R$3+$F79*R$4+$G79*R$5+$H79*R$6+$I79*R$7)*10*VLOOKUP($B79,UPP!$C$10:$M$329,11,FALSE),($E79*R$3+$F79*R$4+$G79*R$5+$H79*R$6+$I79*R$7)*VLOOKUP($B79,UPP!$C$10:$M$329,11,FALSE)),0)</f>
        <v>67.575852618795878</v>
      </c>
      <c r="R79" s="201">
        <f t="shared" si="21"/>
        <v>-67800.09633245648</v>
      </c>
      <c r="S79" s="196">
        <f t="shared" si="23"/>
        <v>913305.57430120511</v>
      </c>
      <c r="T79" s="151">
        <f t="shared" si="24"/>
        <v>211438.67551371959</v>
      </c>
      <c r="U79" s="151">
        <f t="shared" si="25"/>
        <v>22647.693852618799</v>
      </c>
      <c r="V79" s="197">
        <f t="shared" si="26"/>
        <v>1147391.9436675436</v>
      </c>
      <c r="W79" s="209">
        <f t="shared" si="17"/>
        <v>5.6516434053292395</v>
      </c>
      <c r="X79" s="210">
        <f t="shared" si="18"/>
        <v>1.3084076455056906</v>
      </c>
      <c r="Y79" s="211">
        <f t="shared" si="19"/>
        <v>0.14014662037511633</v>
      </c>
      <c r="Z79" s="196">
        <f t="shared" si="27"/>
        <v>913305.57430120511</v>
      </c>
      <c r="AA79" s="151">
        <f t="shared" si="28"/>
        <v>211438.67551371962</v>
      </c>
      <c r="AB79" s="197">
        <f t="shared" si="29"/>
        <v>22647.693852618799</v>
      </c>
    </row>
    <row r="80" spans="2:28" x14ac:dyDescent="0.25">
      <c r="B80" s="183">
        <f>+UPP!C79</f>
        <v>446</v>
      </c>
      <c r="C80" s="183">
        <f>+UPP!B79</f>
        <v>1</v>
      </c>
      <c r="D80" s="183">
        <f>+UPP!D79</f>
        <v>1</v>
      </c>
      <c r="E80" s="425">
        <f>+VLOOKUP($B80,Data_Payroll!$K$6:$P$350,2,FALSE)</f>
        <v>2707</v>
      </c>
      <c r="F80" s="425">
        <f>+VLOOKUP($B80,Data_Payroll!$K$6:$P$350,3,FALSE)</f>
        <v>2588</v>
      </c>
      <c r="G80" s="425">
        <f>+VLOOKUP($B80,Data_Payroll!$K$6:$P$350,4,FALSE)</f>
        <v>2669</v>
      </c>
      <c r="H80" s="425">
        <f>+VLOOKUP($B80,Data_Payroll!$K$6:$P$350,5,FALSE)</f>
        <v>3002</v>
      </c>
      <c r="I80" s="425">
        <f>+VLOOKUP($B80,Data_Payroll!$K$6:$P$350,6,FALSE)</f>
        <v>3209</v>
      </c>
      <c r="J80" s="355">
        <f t="shared" si="22"/>
        <v>14175</v>
      </c>
      <c r="K80" s="339">
        <f>+IFERROR(VLOOKUP($B80,'Translated Loss'!$BI$5:$BL$350,2,FALSE),0)</f>
        <v>726045.94180000003</v>
      </c>
      <c r="L80" s="339">
        <f>+IFERROR(VLOOKUP($B80,'Translated Loss'!$BI$5:$BL$350,3,FALSE),0)</f>
        <v>4683.5769</v>
      </c>
      <c r="M80" s="339">
        <f>+IFERROR(VLOOKUP($B80,'Translated Loss'!$BI$5:$BL$350,4,FALSE),0)</f>
        <v>6163.3729999999996</v>
      </c>
      <c r="N80" s="355">
        <f t="shared" ref="N80:N143" si="30">+SUM(K80:M80)</f>
        <v>736892.89170000004</v>
      </c>
      <c r="O80" s="339">
        <f>+IFERROR(IF(D80=1,($E80*P$3+$F80*P$4+$G80*P$5+$H80*P$6+$I80*P$7)*10*VLOOKUP($B80,UPP!$C$10:$M$329,9,FALSE),($E80*P$3+$F80*P$4+$G80*P$5+$H80*P$6+$I80*P$7)*VLOOKUP($B80,UPP!$C$10:$M$329,9,FALSE)),0)</f>
        <v>-16596.093888023443</v>
      </c>
      <c r="P80" s="339">
        <f>+IFERROR(IF(D80=1,($E80*Q$3+$F80*Q$4+$G80*Q$5+$H80*Q$6+$I80*Q$7)*10*VLOOKUP($B80,UPP!$C$10:$M$329,10,FALSE),($E80*Q$3+$F80*Q$4+$G80*Q$5+$H80*Q$6+$I80*Q$7)*VLOOKUP($B80,UPP!$C$10:$M$329,10,FALSE)),0)</f>
        <v>-15444.835140799672</v>
      </c>
      <c r="Q80" s="339">
        <f>+IFERROR(IF(D80=1,($E80*R$3+$F80*R$4+$G80*R$5+$H80*R$6+$I80*R$7)*10*VLOOKUP($B80,UPP!$C$10:$M$329,11,FALSE),($E80*R$3+$F80*R$4+$G80*R$5+$H80*R$6+$I80*R$7)*VLOOKUP($B80,UPP!$C$10:$M$329,11,FALSE)),0)</f>
        <v>49.58930110625414</v>
      </c>
      <c r="R80" s="201">
        <f t="shared" si="21"/>
        <v>-31991.339727716859</v>
      </c>
      <c r="S80" s="196">
        <f t="shared" si="23"/>
        <v>709449.84791197663</v>
      </c>
      <c r="T80" s="151">
        <f t="shared" si="24"/>
        <v>0</v>
      </c>
      <c r="U80" s="151">
        <f t="shared" si="25"/>
        <v>6212.962301106254</v>
      </c>
      <c r="V80" s="197">
        <f t="shared" si="26"/>
        <v>704901.55197228317</v>
      </c>
      <c r="W80" s="209">
        <f t="shared" si="17"/>
        <v>5.0049371986735567</v>
      </c>
      <c r="X80" s="210">
        <f t="shared" si="18"/>
        <v>0</v>
      </c>
      <c r="Y80" s="211">
        <f t="shared" si="19"/>
        <v>4.3830421877292795E-2</v>
      </c>
      <c r="Z80" s="196">
        <f t="shared" si="27"/>
        <v>709449.84791197674</v>
      </c>
      <c r="AA80" s="151">
        <f t="shared" si="28"/>
        <v>0</v>
      </c>
      <c r="AB80" s="197">
        <f t="shared" si="29"/>
        <v>6212.962301106254</v>
      </c>
    </row>
    <row r="81" spans="2:28" x14ac:dyDescent="0.25">
      <c r="B81" s="183">
        <f>+UPP!C80</f>
        <v>449</v>
      </c>
      <c r="C81" s="183">
        <f>+UPP!B80</f>
        <v>1</v>
      </c>
      <c r="D81" s="183">
        <f>+UPP!D80</f>
        <v>1</v>
      </c>
      <c r="E81" s="425">
        <f>+VLOOKUP($B81,Data_Payroll!$K$6:$P$350,2,FALSE)</f>
        <v>213</v>
      </c>
      <c r="F81" s="425">
        <f>+VLOOKUP($B81,Data_Payroll!$K$6:$P$350,3,FALSE)</f>
        <v>219</v>
      </c>
      <c r="G81" s="425">
        <f>+VLOOKUP($B81,Data_Payroll!$K$6:$P$350,4,FALSE)</f>
        <v>220</v>
      </c>
      <c r="H81" s="425">
        <f>+VLOOKUP($B81,Data_Payroll!$K$6:$P$350,5,FALSE)</f>
        <v>158</v>
      </c>
      <c r="I81" s="425">
        <f>+VLOOKUP($B81,Data_Payroll!$K$6:$P$350,6,FALSE)</f>
        <v>161</v>
      </c>
      <c r="J81" s="355">
        <f t="shared" si="22"/>
        <v>971</v>
      </c>
      <c r="K81" s="339">
        <f>+IFERROR(VLOOKUP($B81,'Translated Loss'!$BI$5:$BL$350,2,FALSE),0)</f>
        <v>0</v>
      </c>
      <c r="L81" s="339">
        <f>+IFERROR(VLOOKUP($B81,'Translated Loss'!$BI$5:$BL$350,3,FALSE),0)</f>
        <v>0</v>
      </c>
      <c r="M81" s="339">
        <f>+IFERROR(VLOOKUP($B81,'Translated Loss'!$BI$5:$BL$350,4,FALSE),0)</f>
        <v>0</v>
      </c>
      <c r="N81" s="355">
        <f t="shared" si="30"/>
        <v>0</v>
      </c>
      <c r="O81" s="339">
        <f>+IFERROR(IF(D81=1,($E81*P$3+$F81*P$4+$G81*P$5+$H81*P$6+$I81*P$7)*10*VLOOKUP($B81,UPP!$C$10:$M$329,9,FALSE),($E81*P$3+$F81*P$4+$G81*P$5+$H81*P$6+$I81*P$7)*VLOOKUP($B81,UPP!$C$10:$M$329,9,FALSE)),0)</f>
        <v>-2085.1392071509999</v>
      </c>
      <c r="P81" s="339">
        <f>+IFERROR(IF(D81=1,($E81*Q$3+$F81*Q$4+$G81*Q$5+$H81*Q$6+$I81*Q$7)*10*VLOOKUP($B81,UPP!$C$10:$M$329,10,FALSE),($E81*Q$3+$F81*Q$4+$G81*Q$5+$H81*Q$6+$I81*Q$7)*VLOOKUP($B81,UPP!$C$10:$M$329,10,FALSE)),0)</f>
        <v>-1709.2197900072126</v>
      </c>
      <c r="Q81" s="339">
        <f>+IFERROR(IF(D81=1,($E81*R$3+$F81*R$4+$G81*R$5+$H81*R$6+$I81*R$7)*10*VLOOKUP($B81,UPP!$C$10:$M$329,11,FALSE),($E81*R$3+$F81*R$4+$G81*R$5+$H81*R$6+$I81*R$7)*VLOOKUP($B81,UPP!$C$10:$M$329,11,FALSE)),0)</f>
        <v>3.255326067914893</v>
      </c>
      <c r="R81" s="201">
        <f t="shared" si="21"/>
        <v>-3791.1036710902977</v>
      </c>
      <c r="S81" s="196">
        <f t="shared" si="23"/>
        <v>0</v>
      </c>
      <c r="T81" s="151">
        <f t="shared" si="24"/>
        <v>0</v>
      </c>
      <c r="U81" s="151">
        <f t="shared" si="25"/>
        <v>3.255326067914893</v>
      </c>
      <c r="V81" s="197">
        <f t="shared" si="26"/>
        <v>-3791.1036710902977</v>
      </c>
      <c r="W81" s="209">
        <f t="shared" si="17"/>
        <v>0</v>
      </c>
      <c r="X81" s="210">
        <f t="shared" si="18"/>
        <v>0</v>
      </c>
      <c r="Y81" s="211">
        <f t="shared" si="19"/>
        <v>3.3525500184499412E-4</v>
      </c>
      <c r="Z81" s="196">
        <f t="shared" si="27"/>
        <v>0</v>
      </c>
      <c r="AA81" s="151">
        <f t="shared" si="28"/>
        <v>0</v>
      </c>
      <c r="AB81" s="197">
        <f t="shared" si="29"/>
        <v>3.2553260679148925</v>
      </c>
    </row>
    <row r="82" spans="2:28" x14ac:dyDescent="0.25">
      <c r="B82" s="183">
        <f>+UPP!C81</f>
        <v>451</v>
      </c>
      <c r="C82" s="183">
        <f>+UPP!B81</f>
        <v>1</v>
      </c>
      <c r="D82" s="183">
        <f>+UPP!D81</f>
        <v>1</v>
      </c>
      <c r="E82" s="425">
        <f>+VLOOKUP($B82,Data_Payroll!$K$6:$P$350,2,FALSE)</f>
        <v>593</v>
      </c>
      <c r="F82" s="425">
        <f>+VLOOKUP($B82,Data_Payroll!$K$6:$P$350,3,FALSE)</f>
        <v>942</v>
      </c>
      <c r="G82" s="425">
        <f>+VLOOKUP($B82,Data_Payroll!$K$6:$P$350,4,FALSE)</f>
        <v>1211</v>
      </c>
      <c r="H82" s="425">
        <f>+VLOOKUP($B82,Data_Payroll!$K$6:$P$350,5,FALSE)</f>
        <v>1601</v>
      </c>
      <c r="I82" s="425">
        <f>+VLOOKUP($B82,Data_Payroll!$K$6:$P$350,6,FALSE)</f>
        <v>1121</v>
      </c>
      <c r="J82" s="355">
        <f t="shared" si="22"/>
        <v>5468</v>
      </c>
      <c r="K82" s="339">
        <f>+IFERROR(VLOOKUP($B82,'Translated Loss'!$BI$5:$BL$350,2,FALSE),0)</f>
        <v>11859.899000000001</v>
      </c>
      <c r="L82" s="339">
        <f>+IFERROR(VLOOKUP($B82,'Translated Loss'!$BI$5:$BL$350,3,FALSE),0)</f>
        <v>13601.477500000001</v>
      </c>
      <c r="M82" s="339">
        <f>+IFERROR(VLOOKUP($B82,'Translated Loss'!$BI$5:$BL$350,4,FALSE),0)</f>
        <v>2834.7920000000004</v>
      </c>
      <c r="N82" s="355">
        <f t="shared" si="30"/>
        <v>28296.168500000003</v>
      </c>
      <c r="O82" s="339">
        <f>+IFERROR(IF(D82=1,($E82*P$3+$F82*P$4+$G82*P$5+$H82*P$6+$I82*P$7)*10*VLOOKUP($B82,UPP!$C$10:$M$329,9,FALSE),($E82*P$3+$F82*P$4+$G82*P$5+$H82*P$6+$I82*P$7)*VLOOKUP($B82,UPP!$C$10:$M$329,9,FALSE)),0)</f>
        <v>-19129.576511973319</v>
      </c>
      <c r="P82" s="339">
        <f>+IFERROR(IF(D82=1,($E82*Q$3+$F82*Q$4+$G82*Q$5+$H82*Q$6+$I82*Q$7)*10*VLOOKUP($B82,UPP!$C$10:$M$329,10,FALSE),($E82*Q$3+$F82*Q$4+$G82*Q$5+$H82*Q$6+$I82*Q$7)*VLOOKUP($B82,UPP!$C$10:$M$329,10,FALSE)),0)</f>
        <v>-14335.002594397523</v>
      </c>
      <c r="Q82" s="339">
        <f>+IFERROR(IF(D82=1,($E82*R$3+$F82*R$4+$G82*R$5+$H82*R$6+$I82*R$7)*10*VLOOKUP($B82,UPP!$C$10:$M$329,11,FALSE),($E82*R$3+$F82*R$4+$G82*R$5+$H82*R$6+$I82*R$7)*VLOOKUP($B82,UPP!$C$10:$M$329,11,FALSE)),0)</f>
        <v>36.459834211151829</v>
      </c>
      <c r="R82" s="201">
        <f t="shared" si="21"/>
        <v>-33428.119272159696</v>
      </c>
      <c r="S82" s="196">
        <f t="shared" si="23"/>
        <v>0</v>
      </c>
      <c r="T82" s="151">
        <f t="shared" si="24"/>
        <v>0</v>
      </c>
      <c r="U82" s="151">
        <f t="shared" si="25"/>
        <v>2871.2518342111521</v>
      </c>
      <c r="V82" s="197">
        <f t="shared" si="26"/>
        <v>-5131.9507721596929</v>
      </c>
      <c r="W82" s="209">
        <f t="shared" ref="W82:W145" si="31">+IF(D82=1,S82/(SUM($E82:$I82)*10),S82/(SUM($E82:$I82)))</f>
        <v>0</v>
      </c>
      <c r="X82" s="210">
        <f t="shared" ref="X82:X145" si="32">+IF(D82=1,T82/(SUM($E82:$I82)*10),T82/(SUM($E82:$I82)))</f>
        <v>0</v>
      </c>
      <c r="Y82" s="211">
        <f t="shared" ref="Y82:Y145" si="33">+IF(D82=1,U82/(SUM($E82:$I82)*10),U82/(SUM($E82:$I82)))</f>
        <v>5.2510092066773081E-2</v>
      </c>
      <c r="Z82" s="196">
        <f t="shared" si="27"/>
        <v>0</v>
      </c>
      <c r="AA82" s="151">
        <f t="shared" si="28"/>
        <v>0</v>
      </c>
      <c r="AB82" s="197">
        <f t="shared" si="29"/>
        <v>2871.2518342111521</v>
      </c>
    </row>
    <row r="83" spans="2:28" x14ac:dyDescent="0.25">
      <c r="B83" s="183">
        <f>+UPP!C82</f>
        <v>454</v>
      </c>
      <c r="C83" s="183">
        <f>+UPP!B82</f>
        <v>1</v>
      </c>
      <c r="D83" s="183">
        <f>+UPP!D82</f>
        <v>1</v>
      </c>
      <c r="E83" s="425">
        <f>+VLOOKUP($B83,Data_Payroll!$K$6:$P$350,2,FALSE)</f>
        <v>17177</v>
      </c>
      <c r="F83" s="425">
        <f>+VLOOKUP($B83,Data_Payroll!$K$6:$P$350,3,FALSE)</f>
        <v>14284</v>
      </c>
      <c r="G83" s="425">
        <f>+VLOOKUP($B83,Data_Payroll!$K$6:$P$350,4,FALSE)</f>
        <v>16818</v>
      </c>
      <c r="H83" s="425">
        <f>+VLOOKUP($B83,Data_Payroll!$K$6:$P$350,5,FALSE)</f>
        <v>17444</v>
      </c>
      <c r="I83" s="425">
        <f>+VLOOKUP($B83,Data_Payroll!$K$6:$P$350,6,FALSE)</f>
        <v>17908</v>
      </c>
      <c r="J83" s="355">
        <f t="shared" si="22"/>
        <v>83631</v>
      </c>
      <c r="K83" s="339">
        <f>+IFERROR(VLOOKUP($B83,'Translated Loss'!$BI$5:$BL$350,2,FALSE),0)</f>
        <v>2128792.9455999997</v>
      </c>
      <c r="L83" s="339">
        <f>+IFERROR(VLOOKUP($B83,'Translated Loss'!$BI$5:$BL$350,3,FALSE),0)</f>
        <v>1167310.9732000001</v>
      </c>
      <c r="M83" s="339">
        <f>+IFERROR(VLOOKUP($B83,'Translated Loss'!$BI$5:$BL$350,4,FALSE),0)</f>
        <v>290037.15700000001</v>
      </c>
      <c r="N83" s="355">
        <f t="shared" si="30"/>
        <v>3586141.0758000002</v>
      </c>
      <c r="O83" s="339">
        <f>+IFERROR(IF(D83=1,($E83*P$3+$F83*P$4+$G83*P$5+$H83*P$6+$I83*P$7)*10*VLOOKUP($B83,UPP!$C$10:$M$329,9,FALSE),($E83*P$3+$F83*P$4+$G83*P$5+$H83*P$6+$I83*P$7)*VLOOKUP($B83,UPP!$C$10:$M$329,9,FALSE)),0)</f>
        <v>-444024.67174485372</v>
      </c>
      <c r="P83" s="339">
        <f>+IFERROR(IF(D83=1,($E83*Q$3+$F83*Q$4+$G83*Q$5+$H83*Q$6+$I83*Q$7)*10*VLOOKUP($B83,UPP!$C$10:$M$329,10,FALSE),($E83*Q$3+$F83*Q$4+$G83*Q$5+$H83*Q$6+$I83*Q$7)*VLOOKUP($B83,UPP!$C$10:$M$329,10,FALSE)),0)</f>
        <v>-361536.82432639372</v>
      </c>
      <c r="Q83" s="339">
        <f>+IFERROR(IF(D83=1,($E83*R$3+$F83*R$4+$G83*R$5+$H83*R$6+$I83*R$7)*10*VLOOKUP($B83,UPP!$C$10:$M$329,11,FALSE),($E83*R$3+$F83*R$4+$G83*R$5+$H83*R$6+$I83*R$7)*VLOOKUP($B83,UPP!$C$10:$M$329,11,FALSE)),0)</f>
        <v>1173.1861877111155</v>
      </c>
      <c r="R83" s="201">
        <f t="shared" si="21"/>
        <v>-804388.30988353631</v>
      </c>
      <c r="S83" s="196">
        <f t="shared" si="23"/>
        <v>1684768.273855146</v>
      </c>
      <c r="T83" s="151">
        <f t="shared" si="24"/>
        <v>805774.14887360646</v>
      </c>
      <c r="U83" s="151">
        <f t="shared" si="25"/>
        <v>291210.34318771114</v>
      </c>
      <c r="V83" s="197">
        <f t="shared" si="26"/>
        <v>2781752.7659164639</v>
      </c>
      <c r="W83" s="209">
        <f t="shared" si="31"/>
        <v>2.0145260416055604</v>
      </c>
      <c r="X83" s="210">
        <f t="shared" si="32"/>
        <v>0.96348740164963531</v>
      </c>
      <c r="Y83" s="211">
        <f t="shared" si="33"/>
        <v>0.34820861066794745</v>
      </c>
      <c r="Z83" s="196">
        <f t="shared" si="27"/>
        <v>1684768.2738551463</v>
      </c>
      <c r="AA83" s="151">
        <f t="shared" si="28"/>
        <v>805774.14887360646</v>
      </c>
      <c r="AB83" s="197">
        <f t="shared" si="29"/>
        <v>291210.34318771109</v>
      </c>
    </row>
    <row r="84" spans="2:28" x14ac:dyDescent="0.25">
      <c r="B84" s="183">
        <f>+UPP!C83</f>
        <v>456</v>
      </c>
      <c r="C84" s="183">
        <f>+UPP!B83</f>
        <v>1</v>
      </c>
      <c r="D84" s="183">
        <f>+UPP!D83</f>
        <v>1</v>
      </c>
      <c r="E84" s="425">
        <f>+VLOOKUP($B84,Data_Payroll!$K$6:$P$350,2,FALSE)</f>
        <v>15994</v>
      </c>
      <c r="F84" s="425">
        <f>+VLOOKUP($B84,Data_Payroll!$K$6:$P$350,3,FALSE)</f>
        <v>13765</v>
      </c>
      <c r="G84" s="425">
        <f>+VLOOKUP($B84,Data_Payroll!$K$6:$P$350,4,FALSE)</f>
        <v>18650</v>
      </c>
      <c r="H84" s="425">
        <f>+VLOOKUP($B84,Data_Payroll!$K$6:$P$350,5,FALSE)</f>
        <v>17016</v>
      </c>
      <c r="I84" s="425">
        <f>+VLOOKUP($B84,Data_Payroll!$K$6:$P$350,6,FALSE)</f>
        <v>17690</v>
      </c>
      <c r="J84" s="355">
        <f t="shared" si="22"/>
        <v>83115</v>
      </c>
      <c r="K84" s="339">
        <f>+IFERROR(VLOOKUP($B84,'Translated Loss'!$BI$5:$BL$350,2,FALSE),0)</f>
        <v>692000.92669999995</v>
      </c>
      <c r="L84" s="339">
        <f>+IFERROR(VLOOKUP($B84,'Translated Loss'!$BI$5:$BL$350,3,FALSE),0)</f>
        <v>520857.93729999999</v>
      </c>
      <c r="M84" s="339">
        <f>+IFERROR(VLOOKUP($B84,'Translated Loss'!$BI$5:$BL$350,4,FALSE),0)</f>
        <v>102745.01400000001</v>
      </c>
      <c r="N84" s="355">
        <f t="shared" si="30"/>
        <v>1315603.878</v>
      </c>
      <c r="O84" s="339">
        <f>+IFERROR(IF(D84=1,($E84*P$3+$F84*P$4+$G84*P$5+$H84*P$6+$I84*P$7)*10*VLOOKUP($B84,UPP!$C$10:$M$329,9,FALSE),($E84*P$3+$F84*P$4+$G84*P$5+$H84*P$6+$I84*P$7)*VLOOKUP($B84,UPP!$C$10:$M$329,9,FALSE)),0)</f>
        <v>-316983.51538899692</v>
      </c>
      <c r="P84" s="339">
        <f>+IFERROR(IF(D84=1,($E84*Q$3+$F84*Q$4+$G84*Q$5+$H84*Q$6+$I84*Q$7)*10*VLOOKUP($B84,UPP!$C$10:$M$329,10,FALSE),($E84*Q$3+$F84*Q$4+$G84*Q$5+$H84*Q$6+$I84*Q$7)*VLOOKUP($B84,UPP!$C$10:$M$329,10,FALSE)),0)</f>
        <v>-340780.70845788391</v>
      </c>
      <c r="Q84" s="339">
        <f>+IFERROR(IF(D84=1,($E84*R$3+$F84*R$4+$G84*R$5+$H84*R$6+$I84*R$7)*10*VLOOKUP($B84,UPP!$C$10:$M$329,11,FALSE),($E84*R$3+$F84*R$4+$G84*R$5+$H84*R$6+$I84*R$7)*VLOOKUP($B84,UPP!$C$10:$M$329,11,FALSE)),0)</f>
        <v>1148.2689642222279</v>
      </c>
      <c r="R84" s="201">
        <f t="shared" si="21"/>
        <v>-656615.95488265855</v>
      </c>
      <c r="S84" s="196">
        <f t="shared" si="23"/>
        <v>375017.41131100303</v>
      </c>
      <c r="T84" s="151">
        <f t="shared" si="24"/>
        <v>180077.22884211608</v>
      </c>
      <c r="U84" s="151">
        <f t="shared" si="25"/>
        <v>103893.28296422224</v>
      </c>
      <c r="V84" s="197">
        <f t="shared" si="26"/>
        <v>658987.92311734147</v>
      </c>
      <c r="W84" s="209">
        <f t="shared" si="31"/>
        <v>0.45120304555255131</v>
      </c>
      <c r="X84" s="210">
        <f t="shared" si="32"/>
        <v>0.21666032466115151</v>
      </c>
      <c r="Y84" s="211">
        <f t="shared" si="33"/>
        <v>0.12499943808484898</v>
      </c>
      <c r="Z84" s="196">
        <f t="shared" si="27"/>
        <v>375017.41131100303</v>
      </c>
      <c r="AA84" s="151">
        <f t="shared" si="28"/>
        <v>180077.22884211608</v>
      </c>
      <c r="AB84" s="197">
        <f t="shared" si="29"/>
        <v>103893.28296422224</v>
      </c>
    </row>
    <row r="85" spans="2:28" x14ac:dyDescent="0.25">
      <c r="B85" s="183">
        <f>+UPP!C84</f>
        <v>457</v>
      </c>
      <c r="C85" s="183">
        <f>+UPP!B84</f>
        <v>1</v>
      </c>
      <c r="D85" s="183">
        <f>+UPP!D84</f>
        <v>1</v>
      </c>
      <c r="E85" s="425">
        <f>+VLOOKUP($B85,Data_Payroll!$K$6:$P$350,2,FALSE)</f>
        <v>2108</v>
      </c>
      <c r="F85" s="425">
        <f>+VLOOKUP($B85,Data_Payroll!$K$6:$P$350,3,FALSE)</f>
        <v>2109</v>
      </c>
      <c r="G85" s="425">
        <f>+VLOOKUP($B85,Data_Payroll!$K$6:$P$350,4,FALSE)</f>
        <v>2432</v>
      </c>
      <c r="H85" s="425">
        <f>+VLOOKUP($B85,Data_Payroll!$K$6:$P$350,5,FALSE)</f>
        <v>2341</v>
      </c>
      <c r="I85" s="425">
        <f>+VLOOKUP($B85,Data_Payroll!$K$6:$P$350,6,FALSE)</f>
        <v>2292</v>
      </c>
      <c r="J85" s="355">
        <f t="shared" si="22"/>
        <v>11282</v>
      </c>
      <c r="K85" s="339">
        <f>+IFERROR(VLOOKUP($B85,'Translated Loss'!$BI$5:$BL$350,2,FALSE),0)</f>
        <v>0</v>
      </c>
      <c r="L85" s="339">
        <f>+IFERROR(VLOOKUP($B85,'Translated Loss'!$BI$5:$BL$350,3,FALSE),0)</f>
        <v>0</v>
      </c>
      <c r="M85" s="339">
        <f>+IFERROR(VLOOKUP($B85,'Translated Loss'!$BI$5:$BL$350,4,FALSE),0)</f>
        <v>3359.8879999999999</v>
      </c>
      <c r="N85" s="355">
        <f t="shared" si="30"/>
        <v>3359.8879999999999</v>
      </c>
      <c r="O85" s="339">
        <f>+IFERROR(IF(D85=1,($E85*P$3+$F85*P$4+$G85*P$5+$H85*P$6+$I85*P$7)*10*VLOOKUP($B85,UPP!$C$10:$M$329,9,FALSE),($E85*P$3+$F85*P$4+$G85*P$5+$H85*P$6+$I85*P$7)*VLOOKUP($B85,UPP!$C$10:$M$329,9,FALSE)),0)</f>
        <v>-42557.87693098349</v>
      </c>
      <c r="P85" s="339">
        <f>+IFERROR(IF(D85=1,($E85*Q$3+$F85*Q$4+$G85*Q$5+$H85*Q$6+$I85*Q$7)*10*VLOOKUP($B85,UPP!$C$10:$M$329,10,FALSE),($E85*Q$3+$F85*Q$4+$G85*Q$5+$H85*Q$6+$I85*Q$7)*VLOOKUP($B85,UPP!$C$10:$M$329,10,FALSE)),0)</f>
        <v>-22181.447169185652</v>
      </c>
      <c r="Q85" s="339">
        <f>+IFERROR(IF(D85=1,($E85*R$3+$F85*R$4+$G85*R$5+$H85*R$6+$I85*R$7)*10*VLOOKUP($B85,UPP!$C$10:$M$329,11,FALSE),($E85*R$3+$F85*R$4+$G85*R$5+$H85*R$6+$I85*R$7)*VLOOKUP($B85,UPP!$C$10:$M$329,11,FALSE)),0)</f>
        <v>37.971942977913045</v>
      </c>
      <c r="R85" s="201">
        <f t="shared" si="21"/>
        <v>-64701.352157191228</v>
      </c>
      <c r="S85" s="196">
        <f t="shared" si="23"/>
        <v>0</v>
      </c>
      <c r="T85" s="151">
        <f t="shared" si="24"/>
        <v>0</v>
      </c>
      <c r="U85" s="151">
        <f t="shared" si="25"/>
        <v>3397.8599429779129</v>
      </c>
      <c r="V85" s="197">
        <f t="shared" si="26"/>
        <v>-61341.464157191229</v>
      </c>
      <c r="W85" s="209">
        <f t="shared" si="31"/>
        <v>0</v>
      </c>
      <c r="X85" s="210">
        <f t="shared" si="32"/>
        <v>0</v>
      </c>
      <c r="Y85" s="211">
        <f t="shared" si="33"/>
        <v>3.0117531846994443E-2</v>
      </c>
      <c r="Z85" s="196">
        <f t="shared" si="27"/>
        <v>0</v>
      </c>
      <c r="AA85" s="151">
        <f t="shared" si="28"/>
        <v>0</v>
      </c>
      <c r="AB85" s="197">
        <f t="shared" si="29"/>
        <v>3397.8599429779133</v>
      </c>
    </row>
    <row r="86" spans="2:28" x14ac:dyDescent="0.25">
      <c r="B86" s="183">
        <f>+UPP!C85</f>
        <v>458</v>
      </c>
      <c r="C86" s="183">
        <f>+UPP!B85</f>
        <v>1</v>
      </c>
      <c r="D86" s="183">
        <f>+UPP!D85</f>
        <v>1</v>
      </c>
      <c r="E86" s="425">
        <f>+VLOOKUP($B86,Data_Payroll!$K$6:$P$350,2,FALSE)</f>
        <v>518</v>
      </c>
      <c r="F86" s="425">
        <f>+VLOOKUP($B86,Data_Payroll!$K$6:$P$350,3,FALSE)</f>
        <v>505</v>
      </c>
      <c r="G86" s="425">
        <f>+VLOOKUP($B86,Data_Payroll!$K$6:$P$350,4,FALSE)</f>
        <v>557</v>
      </c>
      <c r="H86" s="425">
        <f>+VLOOKUP($B86,Data_Payroll!$K$6:$P$350,5,FALSE)</f>
        <v>480</v>
      </c>
      <c r="I86" s="425">
        <f>+VLOOKUP($B86,Data_Payroll!$K$6:$P$350,6,FALSE)</f>
        <v>476</v>
      </c>
      <c r="J86" s="355">
        <f t="shared" si="22"/>
        <v>2536</v>
      </c>
      <c r="K86" s="339">
        <f>+IFERROR(VLOOKUP($B86,'Translated Loss'!$BI$5:$BL$350,2,FALSE),0)</f>
        <v>0</v>
      </c>
      <c r="L86" s="339">
        <f>+IFERROR(VLOOKUP($B86,'Translated Loss'!$BI$5:$BL$350,3,FALSE),0)</f>
        <v>0</v>
      </c>
      <c r="M86" s="339">
        <f>+IFERROR(VLOOKUP($B86,'Translated Loss'!$BI$5:$BL$350,4,FALSE),0)</f>
        <v>0</v>
      </c>
      <c r="N86" s="355">
        <f t="shared" si="30"/>
        <v>0</v>
      </c>
      <c r="O86" s="339">
        <f>+IFERROR(IF(D86=1,($E86*P$3+$F86*P$4+$G86*P$5+$H86*P$6+$I86*P$7)*10*VLOOKUP($B86,UPP!$C$10:$M$329,9,FALSE),($E86*P$3+$F86*P$4+$G86*P$5+$H86*P$6+$I86*P$7)*VLOOKUP($B86,UPP!$C$10:$M$329,9,FALSE)),0)</f>
        <v>-4380.8623559520292</v>
      </c>
      <c r="P86" s="339">
        <f>+IFERROR(IF(D86=1,($E86*Q$3+$F86*Q$4+$G86*Q$5+$H86*Q$6+$I86*Q$7)*10*VLOOKUP($B86,UPP!$C$10:$M$329,10,FALSE),($E86*Q$3+$F86*Q$4+$G86*Q$5+$H86*Q$6+$I86*Q$7)*VLOOKUP($B86,UPP!$C$10:$M$329,10,FALSE)),0)</f>
        <v>-3773.9022032243174</v>
      </c>
      <c r="Q86" s="339">
        <f>+IFERROR(IF(D86=1,($E86*R$3+$F86*R$4+$G86*R$5+$H86*R$6+$I86*R$7)*10*VLOOKUP($B86,UPP!$C$10:$M$329,11,FALSE),($E86*R$3+$F86*R$4+$G86*R$5+$H86*R$6+$I86*R$7)*VLOOKUP($B86,UPP!$C$10:$M$329,11,FALSE)),0)</f>
        <v>3.7857976293672371</v>
      </c>
      <c r="R86" s="201">
        <f t="shared" si="21"/>
        <v>-8150.9787615469795</v>
      </c>
      <c r="S86" s="196">
        <f t="shared" si="23"/>
        <v>0</v>
      </c>
      <c r="T86" s="151">
        <f t="shared" si="24"/>
        <v>0</v>
      </c>
      <c r="U86" s="151">
        <f t="shared" si="25"/>
        <v>3.7857976293672371</v>
      </c>
      <c r="V86" s="197">
        <f t="shared" si="26"/>
        <v>-8150.9787615469795</v>
      </c>
      <c r="W86" s="209">
        <f t="shared" si="31"/>
        <v>0</v>
      </c>
      <c r="X86" s="210">
        <f t="shared" si="32"/>
        <v>0</v>
      </c>
      <c r="Y86" s="211">
        <f t="shared" si="33"/>
        <v>1.4928224090564814E-4</v>
      </c>
      <c r="Z86" s="196">
        <f t="shared" si="27"/>
        <v>0</v>
      </c>
      <c r="AA86" s="151">
        <f t="shared" si="28"/>
        <v>0</v>
      </c>
      <c r="AB86" s="197">
        <f t="shared" si="29"/>
        <v>3.7857976293672371</v>
      </c>
    </row>
    <row r="87" spans="2:28" x14ac:dyDescent="0.25">
      <c r="B87" s="183">
        <f>+UPP!C86</f>
        <v>459</v>
      </c>
      <c r="C87" s="183">
        <f>+UPP!B86</f>
        <v>1</v>
      </c>
      <c r="D87" s="183">
        <f>+UPP!D86</f>
        <v>1</v>
      </c>
      <c r="E87" s="425">
        <f>+VLOOKUP($B87,Data_Payroll!$K$6:$P$350,2,FALSE)</f>
        <v>1538</v>
      </c>
      <c r="F87" s="425">
        <f>+VLOOKUP($B87,Data_Payroll!$K$6:$P$350,3,FALSE)</f>
        <v>1726</v>
      </c>
      <c r="G87" s="425">
        <f>+VLOOKUP($B87,Data_Payroll!$K$6:$P$350,4,FALSE)</f>
        <v>1695</v>
      </c>
      <c r="H87" s="425">
        <f>+VLOOKUP($B87,Data_Payroll!$K$6:$P$350,5,FALSE)</f>
        <v>1504</v>
      </c>
      <c r="I87" s="425">
        <f>+VLOOKUP($B87,Data_Payroll!$K$6:$P$350,6,FALSE)</f>
        <v>1496</v>
      </c>
      <c r="J87" s="355">
        <f t="shared" si="22"/>
        <v>7959</v>
      </c>
      <c r="K87" s="339">
        <f>+IFERROR(VLOOKUP($B87,'Translated Loss'!$BI$5:$BL$350,2,FALSE),0)</f>
        <v>1743.6163999999999</v>
      </c>
      <c r="L87" s="339">
        <f>+IFERROR(VLOOKUP($B87,'Translated Loss'!$BI$5:$BL$350,3,FALSE),0)</f>
        <v>31462.8459</v>
      </c>
      <c r="M87" s="339">
        <f>+IFERROR(VLOOKUP($B87,'Translated Loss'!$BI$5:$BL$350,4,FALSE),0)</f>
        <v>4432.4130000000005</v>
      </c>
      <c r="N87" s="355">
        <f t="shared" si="30"/>
        <v>37638.8753</v>
      </c>
      <c r="O87" s="339">
        <f>+IFERROR(IF(D87=1,($E87*P$3+$F87*P$4+$G87*P$5+$H87*P$6+$I87*P$7)*10*VLOOKUP($B87,UPP!$C$10:$M$329,9,FALSE),($E87*P$3+$F87*P$4+$G87*P$5+$H87*P$6+$I87*P$7)*VLOOKUP($B87,UPP!$C$10:$M$329,9,FALSE)),0)</f>
        <v>-6239.8527684043338</v>
      </c>
      <c r="P87" s="339">
        <f>+IFERROR(IF(D87=1,($E87*Q$3+$F87*Q$4+$G87*Q$5+$H87*Q$6+$I87*Q$7)*10*VLOOKUP($B87,UPP!$C$10:$M$329,10,FALSE),($E87*Q$3+$F87*Q$4+$G87*Q$5+$H87*Q$6+$I87*Q$7)*VLOOKUP($B87,UPP!$C$10:$M$329,10,FALSE)),0)</f>
        <v>-6545.9445735760191</v>
      </c>
      <c r="Q87" s="339">
        <f>+IFERROR(IF(D87=1,($E87*R$3+$F87*R$4+$G87*R$5+$H87*R$6+$I87*R$7)*10*VLOOKUP($B87,UPP!$C$10:$M$329,11,FALSE),($E87*R$3+$F87*R$4+$G87*R$5+$H87*R$6+$I87*R$7)*VLOOKUP($B87,UPP!$C$10:$M$329,11,FALSE)),0)</f>
        <v>15.42233318746727</v>
      </c>
      <c r="R87" s="201">
        <f t="shared" si="21"/>
        <v>-12770.375008792886</v>
      </c>
      <c r="S87" s="196">
        <f t="shared" si="23"/>
        <v>0</v>
      </c>
      <c r="T87" s="151">
        <f t="shared" si="24"/>
        <v>24916.90132642398</v>
      </c>
      <c r="U87" s="151">
        <f t="shared" si="25"/>
        <v>4447.8353331874678</v>
      </c>
      <c r="V87" s="197">
        <f t="shared" si="26"/>
        <v>24868.500291207114</v>
      </c>
      <c r="W87" s="209">
        <f t="shared" si="31"/>
        <v>0</v>
      </c>
      <c r="X87" s="210">
        <f t="shared" si="32"/>
        <v>0.3130657284385473</v>
      </c>
      <c r="Y87" s="211">
        <f t="shared" si="33"/>
        <v>5.5884348953228642E-2</v>
      </c>
      <c r="Z87" s="196">
        <f t="shared" si="27"/>
        <v>0</v>
      </c>
      <c r="AA87" s="151">
        <f t="shared" si="28"/>
        <v>24916.90132642398</v>
      </c>
      <c r="AB87" s="197">
        <f t="shared" si="29"/>
        <v>4447.8353331874678</v>
      </c>
    </row>
    <row r="88" spans="2:28" x14ac:dyDescent="0.25">
      <c r="B88" s="183">
        <f>+UPP!C87</f>
        <v>461</v>
      </c>
      <c r="C88" s="183">
        <f>+UPP!B87</f>
        <v>1</v>
      </c>
      <c r="D88" s="183">
        <f>+UPP!D87</f>
        <v>1</v>
      </c>
      <c r="E88" s="425">
        <f>+VLOOKUP($B88,Data_Payroll!$K$6:$P$350,2,FALSE)</f>
        <v>25736</v>
      </c>
      <c r="F88" s="425">
        <f>+VLOOKUP($B88,Data_Payroll!$K$6:$P$350,3,FALSE)</f>
        <v>25418</v>
      </c>
      <c r="G88" s="425">
        <f>+VLOOKUP($B88,Data_Payroll!$K$6:$P$350,4,FALSE)</f>
        <v>25764</v>
      </c>
      <c r="H88" s="425">
        <f>+VLOOKUP($B88,Data_Payroll!$K$6:$P$350,5,FALSE)</f>
        <v>23255</v>
      </c>
      <c r="I88" s="425">
        <f>+VLOOKUP($B88,Data_Payroll!$K$6:$P$350,6,FALSE)</f>
        <v>39619</v>
      </c>
      <c r="J88" s="355">
        <f t="shared" si="22"/>
        <v>139792</v>
      </c>
      <c r="K88" s="339">
        <f>+IFERROR(VLOOKUP($B88,'Translated Loss'!$BI$5:$BL$350,2,FALSE),0)</f>
        <v>1044482.1992</v>
      </c>
      <c r="L88" s="339">
        <f>+IFERROR(VLOOKUP($B88,'Translated Loss'!$BI$5:$BL$350,3,FALSE),0)</f>
        <v>912302.21149999998</v>
      </c>
      <c r="M88" s="339">
        <f>+IFERROR(VLOOKUP($B88,'Translated Loss'!$BI$5:$BL$350,4,FALSE),0)</f>
        <v>258486.16200000001</v>
      </c>
      <c r="N88" s="355">
        <f t="shared" si="30"/>
        <v>2215270.5726999999</v>
      </c>
      <c r="O88" s="339">
        <f>+IFERROR(IF(D88=1,($E88*P$3+$F88*P$4+$G88*P$5+$H88*P$6+$I88*P$7)*10*VLOOKUP($B88,UPP!$C$10:$M$329,9,FALSE),($E88*P$3+$F88*P$4+$G88*P$5+$H88*P$6+$I88*P$7)*VLOOKUP($B88,UPP!$C$10:$M$329,9,FALSE)),0)</f>
        <v>-490693.71268613596</v>
      </c>
      <c r="P88" s="339">
        <f>+IFERROR(IF(D88=1,($E88*Q$3+$F88*Q$4+$G88*Q$5+$H88*Q$6+$I88*Q$7)*10*VLOOKUP($B88,UPP!$C$10:$M$329,10,FALSE),($E88*Q$3+$F88*Q$4+$G88*Q$5+$H88*Q$6+$I88*Q$7)*VLOOKUP($B88,UPP!$C$10:$M$329,10,FALSE)),0)</f>
        <v>-345680.91917346139</v>
      </c>
      <c r="Q88" s="339">
        <f>+IFERROR(IF(D88=1,($E88*R$3+$F88*R$4+$G88*R$5+$H88*R$6+$I88*R$7)*10*VLOOKUP($B88,UPP!$C$10:$M$329,11,FALSE),($E88*R$3+$F88*R$4+$G88*R$5+$H88*R$6+$I88*R$7)*VLOOKUP($B88,UPP!$C$10:$M$329,11,FALSE)),0)</f>
        <v>1001.8253369038287</v>
      </c>
      <c r="R88" s="201">
        <f t="shared" si="21"/>
        <v>-835372.80652269349</v>
      </c>
      <c r="S88" s="196">
        <f t="shared" si="23"/>
        <v>553788.48651386402</v>
      </c>
      <c r="T88" s="151">
        <f t="shared" si="24"/>
        <v>566621.29232653859</v>
      </c>
      <c r="U88" s="151">
        <f t="shared" si="25"/>
        <v>259487.98733690384</v>
      </c>
      <c r="V88" s="197">
        <f t="shared" si="26"/>
        <v>1379897.7661773064</v>
      </c>
      <c r="W88" s="209">
        <f t="shared" si="31"/>
        <v>0.39615177300121895</v>
      </c>
      <c r="X88" s="210">
        <f t="shared" si="32"/>
        <v>0.40533170161850363</v>
      </c>
      <c r="Y88" s="211">
        <f t="shared" si="33"/>
        <v>0.1856243471278069</v>
      </c>
      <c r="Z88" s="196">
        <f t="shared" si="27"/>
        <v>553788.48651386402</v>
      </c>
      <c r="AA88" s="151">
        <f t="shared" si="28"/>
        <v>566621.29232653859</v>
      </c>
      <c r="AB88" s="197">
        <f t="shared" si="29"/>
        <v>259487.98733690381</v>
      </c>
    </row>
    <row r="89" spans="2:28" x14ac:dyDescent="0.25">
      <c r="B89" s="183">
        <f>+UPP!C88</f>
        <v>463</v>
      </c>
      <c r="C89" s="183">
        <f>+UPP!B88</f>
        <v>1</v>
      </c>
      <c r="D89" s="183">
        <f>+UPP!D88</f>
        <v>1</v>
      </c>
      <c r="E89" s="425">
        <f>+VLOOKUP($B89,Data_Payroll!$K$6:$P$350,2,FALSE)</f>
        <v>108</v>
      </c>
      <c r="F89" s="425">
        <f>+VLOOKUP($B89,Data_Payroll!$K$6:$P$350,3,FALSE)</f>
        <v>164</v>
      </c>
      <c r="G89" s="425">
        <f>+VLOOKUP($B89,Data_Payroll!$K$6:$P$350,4,FALSE)</f>
        <v>123</v>
      </c>
      <c r="H89" s="425">
        <f>+VLOOKUP($B89,Data_Payroll!$K$6:$P$350,5,FALSE)</f>
        <v>40</v>
      </c>
      <c r="I89" s="425">
        <f>+VLOOKUP($B89,Data_Payroll!$K$6:$P$350,6,FALSE)</f>
        <v>0</v>
      </c>
      <c r="J89" s="355">
        <f t="shared" si="22"/>
        <v>435</v>
      </c>
      <c r="K89" s="339">
        <f>+IFERROR(VLOOKUP($B89,'Translated Loss'!$BI$5:$BL$350,2,FALSE),0)</f>
        <v>0</v>
      </c>
      <c r="L89" s="339">
        <f>+IFERROR(VLOOKUP($B89,'Translated Loss'!$BI$5:$BL$350,3,FALSE),0)</f>
        <v>0</v>
      </c>
      <c r="M89" s="339">
        <f>+IFERROR(VLOOKUP($B89,'Translated Loss'!$BI$5:$BL$350,4,FALSE),0)</f>
        <v>0</v>
      </c>
      <c r="N89" s="355">
        <f t="shared" si="30"/>
        <v>0</v>
      </c>
      <c r="O89" s="339">
        <f>+IFERROR(IF(D89=1,($E89*P$3+$F89*P$4+$G89*P$5+$H89*P$6+$I89*P$7)*10*VLOOKUP($B89,UPP!$C$10:$M$329,9,FALSE),($E89*P$3+$F89*P$4+$G89*P$5+$H89*P$6+$I89*P$7)*VLOOKUP($B89,UPP!$C$10:$M$329,9,FALSE)),0)</f>
        <v>-821.82057780607602</v>
      </c>
      <c r="P89" s="339">
        <f>+IFERROR(IF(D89=1,($E89*Q$3+$F89*Q$4+$G89*Q$5+$H89*Q$6+$I89*Q$7)*10*VLOOKUP($B89,UPP!$C$10:$M$329,10,FALSE),($E89*Q$3+$F89*Q$4+$G89*Q$5+$H89*Q$6+$I89*Q$7)*VLOOKUP($B89,UPP!$C$10:$M$329,10,FALSE)),0)</f>
        <v>-1515.6865925889447</v>
      </c>
      <c r="Q89" s="339">
        <f>+IFERROR(IF(D89=1,($E89*R$3+$F89*R$4+$G89*R$5+$H89*R$6+$I89*R$7)*10*VLOOKUP($B89,UPP!$C$10:$M$329,11,FALSE),($E89*R$3+$F89*R$4+$G89*R$5+$H89*R$6+$I89*R$7)*VLOOKUP($B89,UPP!$C$10:$M$329,11,FALSE)),0)</f>
        <v>0.93258397299578044</v>
      </c>
      <c r="R89" s="201">
        <f t="shared" si="21"/>
        <v>-2336.5745864220248</v>
      </c>
      <c r="S89" s="196">
        <f t="shared" si="23"/>
        <v>0</v>
      </c>
      <c r="T89" s="151">
        <f t="shared" si="24"/>
        <v>0</v>
      </c>
      <c r="U89" s="151">
        <f t="shared" si="25"/>
        <v>0.93258397299578044</v>
      </c>
      <c r="V89" s="197">
        <f t="shared" si="26"/>
        <v>-2336.5745864220248</v>
      </c>
      <c r="W89" s="209">
        <f t="shared" si="31"/>
        <v>0</v>
      </c>
      <c r="X89" s="210">
        <f t="shared" si="32"/>
        <v>0</v>
      </c>
      <c r="Y89" s="211">
        <f t="shared" si="33"/>
        <v>2.1438712022891503E-4</v>
      </c>
      <c r="Z89" s="196">
        <f t="shared" si="27"/>
        <v>0</v>
      </c>
      <c r="AA89" s="151">
        <f t="shared" si="28"/>
        <v>0</v>
      </c>
      <c r="AB89" s="197">
        <f t="shared" si="29"/>
        <v>0.93258397299578033</v>
      </c>
    </row>
    <row r="90" spans="2:28" x14ac:dyDescent="0.25">
      <c r="B90" s="183">
        <f>+UPP!C89</f>
        <v>464</v>
      </c>
      <c r="C90" s="183">
        <f>+UPP!B89</f>
        <v>1</v>
      </c>
      <c r="D90" s="183">
        <f>+UPP!D89</f>
        <v>1</v>
      </c>
      <c r="E90" s="425">
        <f>+VLOOKUP($B90,Data_Payroll!$K$6:$P$350,2,FALSE)</f>
        <v>345</v>
      </c>
      <c r="F90" s="425">
        <f>+VLOOKUP($B90,Data_Payroll!$K$6:$P$350,3,FALSE)</f>
        <v>126</v>
      </c>
      <c r="G90" s="425">
        <f>+VLOOKUP($B90,Data_Payroll!$K$6:$P$350,4,FALSE)</f>
        <v>130</v>
      </c>
      <c r="H90" s="425">
        <f>+VLOOKUP($B90,Data_Payroll!$K$6:$P$350,5,FALSE)</f>
        <v>156</v>
      </c>
      <c r="I90" s="425">
        <f>+VLOOKUP($B90,Data_Payroll!$K$6:$P$350,6,FALSE)</f>
        <v>126</v>
      </c>
      <c r="J90" s="355">
        <f t="shared" si="22"/>
        <v>883</v>
      </c>
      <c r="K90" s="339">
        <f>+IFERROR(VLOOKUP($B90,'Translated Loss'!$BI$5:$BL$350,2,FALSE),0)</f>
        <v>0</v>
      </c>
      <c r="L90" s="339">
        <f>+IFERROR(VLOOKUP($B90,'Translated Loss'!$BI$5:$BL$350,3,FALSE),0)</f>
        <v>0</v>
      </c>
      <c r="M90" s="339">
        <f>+IFERROR(VLOOKUP($B90,'Translated Loss'!$BI$5:$BL$350,4,FALSE),0)</f>
        <v>8255.116</v>
      </c>
      <c r="N90" s="355">
        <f t="shared" si="30"/>
        <v>8255.116</v>
      </c>
      <c r="O90" s="339">
        <f>+IFERROR(IF(D90=1,($E90*P$3+$F90*P$4+$G90*P$5+$H90*P$6+$I90*P$7)*10*VLOOKUP($B90,UPP!$C$10:$M$329,9,FALSE),($E90*P$3+$F90*P$4+$G90*P$5+$H90*P$6+$I90*P$7)*VLOOKUP($B90,UPP!$C$10:$M$329,9,FALSE)),0)</f>
        <v>-2419.3758799651728</v>
      </c>
      <c r="P90" s="339">
        <f>+IFERROR(IF(D90=1,($E90*Q$3+$F90*Q$4+$G90*Q$5+$H90*Q$6+$I90*Q$7)*10*VLOOKUP($B90,UPP!$C$10:$M$329,10,FALSE),($E90*Q$3+$F90*Q$4+$G90*Q$5+$H90*Q$6+$I90*Q$7)*VLOOKUP($B90,UPP!$C$10:$M$329,10,FALSE)),0)</f>
        <v>-1711.5036336603141</v>
      </c>
      <c r="Q90" s="339">
        <f>+IFERROR(IF(D90=1,($E90*R$3+$F90*R$4+$G90*R$5+$H90*R$6+$I90*R$7)*10*VLOOKUP($B90,UPP!$C$10:$M$329,11,FALSE),($E90*R$3+$F90*R$4+$G90*R$5+$H90*R$6+$I90*R$7)*VLOOKUP($B90,UPP!$C$10:$M$329,11,FALSE)),0)</f>
        <v>4.1382248132356025</v>
      </c>
      <c r="R90" s="201">
        <f t="shared" si="21"/>
        <v>-4126.7412888122508</v>
      </c>
      <c r="S90" s="196">
        <f t="shared" si="23"/>
        <v>0</v>
      </c>
      <c r="T90" s="151">
        <f t="shared" si="24"/>
        <v>0</v>
      </c>
      <c r="U90" s="151">
        <f t="shared" si="25"/>
        <v>8259.2542248132359</v>
      </c>
      <c r="V90" s="197">
        <f t="shared" si="26"/>
        <v>4128.3747111877492</v>
      </c>
      <c r="W90" s="209">
        <f t="shared" si="31"/>
        <v>0</v>
      </c>
      <c r="X90" s="210">
        <f t="shared" si="32"/>
        <v>0</v>
      </c>
      <c r="Y90" s="211">
        <f t="shared" si="33"/>
        <v>0.93536287936729734</v>
      </c>
      <c r="Z90" s="196">
        <f t="shared" si="27"/>
        <v>0</v>
      </c>
      <c r="AA90" s="151">
        <f t="shared" si="28"/>
        <v>0</v>
      </c>
      <c r="AB90" s="197">
        <f t="shared" si="29"/>
        <v>8259.254224813234</v>
      </c>
    </row>
    <row r="91" spans="2:28" x14ac:dyDescent="0.25">
      <c r="B91" s="183">
        <f>+UPP!C90</f>
        <v>465</v>
      </c>
      <c r="C91" s="183">
        <f>+UPP!B90</f>
        <v>1</v>
      </c>
      <c r="D91" s="183">
        <f>+UPP!D90</f>
        <v>1</v>
      </c>
      <c r="E91" s="425">
        <f>+VLOOKUP($B91,Data_Payroll!$K$6:$P$350,2,FALSE)</f>
        <v>0</v>
      </c>
      <c r="F91" s="425">
        <f>+VLOOKUP($B91,Data_Payroll!$K$6:$P$350,3,FALSE)</f>
        <v>0</v>
      </c>
      <c r="G91" s="425">
        <f>+VLOOKUP($B91,Data_Payroll!$K$6:$P$350,4,FALSE)</f>
        <v>22</v>
      </c>
      <c r="H91" s="425">
        <f>+VLOOKUP($B91,Data_Payroll!$K$6:$P$350,5,FALSE)</f>
        <v>377</v>
      </c>
      <c r="I91" s="425">
        <f>+VLOOKUP($B91,Data_Payroll!$K$6:$P$350,6,FALSE)</f>
        <v>405</v>
      </c>
      <c r="J91" s="355">
        <f t="shared" si="22"/>
        <v>804</v>
      </c>
      <c r="K91" s="339">
        <f>+IFERROR(VLOOKUP($B91,'Translated Loss'!$BI$5:$BL$350,2,FALSE),0)</f>
        <v>0</v>
      </c>
      <c r="L91" s="339">
        <f>+IFERROR(VLOOKUP($B91,'Translated Loss'!$BI$5:$BL$350,3,FALSE),0)</f>
        <v>0</v>
      </c>
      <c r="M91" s="339">
        <f>+IFERROR(VLOOKUP($B91,'Translated Loss'!$BI$5:$BL$350,4,FALSE),0)</f>
        <v>0</v>
      </c>
      <c r="N91" s="355">
        <f t="shared" si="30"/>
        <v>0</v>
      </c>
      <c r="O91" s="339">
        <f>+IFERROR(IF(D91=1,($E91*P$3+$F91*P$4+$G91*P$5+$H91*P$6+$I91*P$7)*10*VLOOKUP($B91,UPP!$C$10:$M$329,9,FALSE),($E91*P$3+$F91*P$4+$G91*P$5+$H91*P$6+$I91*P$7)*VLOOKUP($B91,UPP!$C$10:$M$329,9,FALSE)),0)</f>
        <v>-2895.3122764257696</v>
      </c>
      <c r="P91" s="339">
        <f>+IFERROR(IF(D91=1,($E91*Q$3+$F91*Q$4+$G91*Q$5+$H91*Q$6+$I91*Q$7)*10*VLOOKUP($B91,UPP!$C$10:$M$329,10,FALSE),($E91*Q$3+$F91*Q$4+$G91*Q$5+$H91*Q$6+$I91*Q$7)*VLOOKUP($B91,UPP!$C$10:$M$329,10,FALSE)),0)</f>
        <v>-1373.3594599592589</v>
      </c>
      <c r="Q91" s="339">
        <f>+IFERROR(IF(D91=1,($E91*R$3+$F91*R$4+$G91*R$5+$H91*R$6+$I91*R$7)*10*VLOOKUP($B91,UPP!$C$10:$M$329,11,FALSE),($E91*R$3+$F91*R$4+$G91*R$5+$H91*R$6+$I91*R$7)*VLOOKUP($B91,UPP!$C$10:$M$329,11,FALSE)),0)</f>
        <v>11.665389801228066</v>
      </c>
      <c r="R91" s="201">
        <f t="shared" si="21"/>
        <v>-4257.0063465838002</v>
      </c>
      <c r="S91" s="196">
        <f t="shared" si="23"/>
        <v>0</v>
      </c>
      <c r="T91" s="151">
        <f t="shared" si="24"/>
        <v>0</v>
      </c>
      <c r="U91" s="151">
        <f t="shared" si="25"/>
        <v>11.665389801228066</v>
      </c>
      <c r="V91" s="197">
        <f t="shared" si="26"/>
        <v>-4257.0063465838002</v>
      </c>
      <c r="W91" s="209">
        <f t="shared" si="31"/>
        <v>0</v>
      </c>
      <c r="X91" s="210">
        <f t="shared" si="32"/>
        <v>0</v>
      </c>
      <c r="Y91" s="211">
        <f t="shared" si="33"/>
        <v>1.4509191295059784E-3</v>
      </c>
      <c r="Z91" s="196">
        <f t="shared" si="27"/>
        <v>0</v>
      </c>
      <c r="AA91" s="151">
        <f t="shared" si="28"/>
        <v>0</v>
      </c>
      <c r="AB91" s="197">
        <f t="shared" si="29"/>
        <v>11.665389801228066</v>
      </c>
    </row>
    <row r="92" spans="2:28" x14ac:dyDescent="0.25">
      <c r="B92" s="183">
        <f>+UPP!C91</f>
        <v>471</v>
      </c>
      <c r="C92" s="183">
        <f>+UPP!B91</f>
        <v>1</v>
      </c>
      <c r="D92" s="183">
        <f>+UPP!D91</f>
        <v>1</v>
      </c>
      <c r="E92" s="425">
        <f>+VLOOKUP($B92,Data_Payroll!$K$6:$P$350,2,FALSE)</f>
        <v>864</v>
      </c>
      <c r="F92" s="425">
        <f>+VLOOKUP($B92,Data_Payroll!$K$6:$P$350,3,FALSE)</f>
        <v>821</v>
      </c>
      <c r="G92" s="425">
        <f>+VLOOKUP($B92,Data_Payroll!$K$6:$P$350,4,FALSE)</f>
        <v>709</v>
      </c>
      <c r="H92" s="425">
        <f>+VLOOKUP($B92,Data_Payroll!$K$6:$P$350,5,FALSE)</f>
        <v>838</v>
      </c>
      <c r="I92" s="425">
        <f>+VLOOKUP($B92,Data_Payroll!$K$6:$P$350,6,FALSE)</f>
        <v>805</v>
      </c>
      <c r="J92" s="355">
        <f t="shared" si="22"/>
        <v>4037</v>
      </c>
      <c r="K92" s="339">
        <f>+IFERROR(VLOOKUP($B92,'Translated Loss'!$BI$5:$BL$350,2,FALSE),0)</f>
        <v>74.275800000000004</v>
      </c>
      <c r="L92" s="339">
        <f>+IFERROR(VLOOKUP($B92,'Translated Loss'!$BI$5:$BL$350,3,FALSE),0)</f>
        <v>3371.8509000000004</v>
      </c>
      <c r="M92" s="339">
        <f>+IFERROR(VLOOKUP($B92,'Translated Loss'!$BI$5:$BL$350,4,FALSE),0)</f>
        <v>88.475999999999999</v>
      </c>
      <c r="N92" s="355">
        <f t="shared" si="30"/>
        <v>3534.6027000000004</v>
      </c>
      <c r="O92" s="339">
        <f>+IFERROR(IF(D92=1,($E92*P$3+$F92*P$4+$G92*P$5+$H92*P$6+$I92*P$7)*10*VLOOKUP($B92,UPP!$C$10:$M$329,9,FALSE),($E92*P$3+$F92*P$4+$G92*P$5+$H92*P$6+$I92*P$7)*VLOOKUP($B92,UPP!$C$10:$M$329,9,FALSE)),0)</f>
        <v>-4646.5434913210747</v>
      </c>
      <c r="P92" s="339">
        <f>+IFERROR(IF(D92=1,($E92*Q$3+$F92*Q$4+$G92*Q$5+$H92*Q$6+$I92*Q$7)*10*VLOOKUP($B92,UPP!$C$10:$M$329,10,FALSE),($E92*Q$3+$F92*Q$4+$G92*Q$5+$H92*Q$6+$I92*Q$7)*VLOOKUP($B92,UPP!$C$10:$M$329,10,FALSE)),0)</f>
        <v>-3160.8787150136359</v>
      </c>
      <c r="Q92" s="339">
        <f>+IFERROR(IF(D92=1,($E92*R$3+$F92*R$4+$G92*R$5+$H92*R$6+$I92*R$7)*10*VLOOKUP($B92,UPP!$C$10:$M$329,11,FALSE),($E92*R$3+$F92*R$4+$G92*R$5+$H92*R$6+$I92*R$7)*VLOOKUP($B92,UPP!$C$10:$M$329,11,FALSE)),0)</f>
        <v>11.968993625074626</v>
      </c>
      <c r="R92" s="201">
        <f t="shared" si="21"/>
        <v>-7795.4532127096363</v>
      </c>
      <c r="S92" s="196">
        <f t="shared" si="23"/>
        <v>0</v>
      </c>
      <c r="T92" s="151">
        <f t="shared" si="24"/>
        <v>210.97218498636448</v>
      </c>
      <c r="U92" s="151">
        <f t="shared" si="25"/>
        <v>100.44499362507463</v>
      </c>
      <c r="V92" s="197">
        <f t="shared" si="26"/>
        <v>-4260.850512709636</v>
      </c>
      <c r="W92" s="209">
        <f t="shared" si="31"/>
        <v>0</v>
      </c>
      <c r="X92" s="210">
        <f t="shared" si="32"/>
        <v>5.225964453464565E-3</v>
      </c>
      <c r="Y92" s="211">
        <f t="shared" si="33"/>
        <v>2.4881098247479471E-3</v>
      </c>
      <c r="Z92" s="196">
        <f t="shared" si="27"/>
        <v>0</v>
      </c>
      <c r="AA92" s="151">
        <f t="shared" si="28"/>
        <v>210.97218498636448</v>
      </c>
      <c r="AB92" s="197">
        <f t="shared" si="29"/>
        <v>100.44499362507463</v>
      </c>
    </row>
    <row r="93" spans="2:28" x14ac:dyDescent="0.25">
      <c r="B93" s="183">
        <f>+UPP!C92</f>
        <v>472</v>
      </c>
      <c r="C93" s="183">
        <f>+UPP!B92</f>
        <v>1</v>
      </c>
      <c r="D93" s="183">
        <f>+UPP!D92</f>
        <v>1</v>
      </c>
      <c r="E93" s="425">
        <f>+VLOOKUP($B93,Data_Payroll!$K$6:$P$350,2,FALSE)</f>
        <v>1745</v>
      </c>
      <c r="F93" s="425">
        <f>+VLOOKUP($B93,Data_Payroll!$K$6:$P$350,3,FALSE)</f>
        <v>2127</v>
      </c>
      <c r="G93" s="425">
        <f>+VLOOKUP($B93,Data_Payroll!$K$6:$P$350,4,FALSE)</f>
        <v>2293</v>
      </c>
      <c r="H93" s="425">
        <f>+VLOOKUP($B93,Data_Payroll!$K$6:$P$350,5,FALSE)</f>
        <v>903</v>
      </c>
      <c r="I93" s="425">
        <f>+VLOOKUP($B93,Data_Payroll!$K$6:$P$350,6,FALSE)</f>
        <v>1036</v>
      </c>
      <c r="J93" s="355">
        <f t="shared" si="22"/>
        <v>8104</v>
      </c>
      <c r="K93" s="339">
        <f>+IFERROR(VLOOKUP($B93,'Translated Loss'!$BI$5:$BL$350,2,FALSE),0)</f>
        <v>0</v>
      </c>
      <c r="L93" s="339">
        <f>+IFERROR(VLOOKUP($B93,'Translated Loss'!$BI$5:$BL$350,3,FALSE),0)</f>
        <v>0</v>
      </c>
      <c r="M93" s="339">
        <f>+IFERROR(VLOOKUP($B93,'Translated Loss'!$BI$5:$BL$350,4,FALSE),0)</f>
        <v>5547.78</v>
      </c>
      <c r="N93" s="355">
        <f t="shared" si="30"/>
        <v>5547.78</v>
      </c>
      <c r="O93" s="339">
        <f>+IFERROR(IF(D93=1,($E93*P$3+$F93*P$4+$G93*P$5+$H93*P$6+$I93*P$7)*10*VLOOKUP($B93,UPP!$C$10:$M$329,9,FALSE),($E93*P$3+$F93*P$4+$G93*P$5+$H93*P$6+$I93*P$7)*VLOOKUP($B93,UPP!$C$10:$M$329,9,FALSE)),0)</f>
        <v>-8141.5355306402389</v>
      </c>
      <c r="P93" s="339">
        <f>+IFERROR(IF(D93=1,($E93*Q$3+$F93*Q$4+$G93*Q$5+$H93*Q$6+$I93*Q$7)*10*VLOOKUP($B93,UPP!$C$10:$M$329,10,FALSE),($E93*Q$3+$F93*Q$4+$G93*Q$5+$H93*Q$6+$I93*Q$7)*VLOOKUP($B93,UPP!$C$10:$M$329,10,FALSE)),0)</f>
        <v>-6553.7409255800349</v>
      </c>
      <c r="Q93" s="339">
        <f>+IFERROR(IF(D93=1,($E93*R$3+$F93*R$4+$G93*R$5+$H93*R$6+$I93*R$7)*10*VLOOKUP($B93,UPP!$C$10:$M$329,11,FALSE),($E93*R$3+$F93*R$4+$G93*R$5+$H93*R$6+$I93*R$7)*VLOOKUP($B93,UPP!$C$10:$M$329,11,FALSE)),0)</f>
        <v>16.474415648095526</v>
      </c>
      <c r="R93" s="201">
        <f t="shared" si="21"/>
        <v>-14678.802040572178</v>
      </c>
      <c r="S93" s="196">
        <f t="shared" si="23"/>
        <v>0</v>
      </c>
      <c r="T93" s="151">
        <f t="shared" si="24"/>
        <v>0</v>
      </c>
      <c r="U93" s="151">
        <f t="shared" si="25"/>
        <v>5564.2544156480953</v>
      </c>
      <c r="V93" s="197">
        <f t="shared" si="26"/>
        <v>-9131.0220405721775</v>
      </c>
      <c r="W93" s="209">
        <f t="shared" si="31"/>
        <v>0</v>
      </c>
      <c r="X93" s="210">
        <f t="shared" si="32"/>
        <v>0</v>
      </c>
      <c r="Y93" s="211">
        <f t="shared" si="33"/>
        <v>6.8660592493189732E-2</v>
      </c>
      <c r="Z93" s="196">
        <f t="shared" si="27"/>
        <v>0</v>
      </c>
      <c r="AA93" s="151">
        <f t="shared" si="28"/>
        <v>0</v>
      </c>
      <c r="AB93" s="197">
        <f t="shared" si="29"/>
        <v>5564.2544156480963</v>
      </c>
    </row>
    <row r="94" spans="2:28" x14ac:dyDescent="0.25">
      <c r="B94" s="183">
        <f>+UPP!C93</f>
        <v>473</v>
      </c>
      <c r="C94" s="183">
        <f>+UPP!B93</f>
        <v>1</v>
      </c>
      <c r="D94" s="183">
        <f>+UPP!D93</f>
        <v>1</v>
      </c>
      <c r="E94" s="425">
        <f>+VLOOKUP($B94,Data_Payroll!$K$6:$P$350,2,FALSE)</f>
        <v>7925</v>
      </c>
      <c r="F94" s="425">
        <f>+VLOOKUP($B94,Data_Payroll!$K$6:$P$350,3,FALSE)</f>
        <v>7878</v>
      </c>
      <c r="G94" s="425">
        <f>+VLOOKUP($B94,Data_Payroll!$K$6:$P$350,4,FALSE)</f>
        <v>8207</v>
      </c>
      <c r="H94" s="425">
        <f>+VLOOKUP($B94,Data_Payroll!$K$6:$P$350,5,FALSE)</f>
        <v>8751</v>
      </c>
      <c r="I94" s="425">
        <f>+VLOOKUP($B94,Data_Payroll!$K$6:$P$350,6,FALSE)</f>
        <v>10502</v>
      </c>
      <c r="J94" s="355">
        <f t="shared" si="22"/>
        <v>43263</v>
      </c>
      <c r="K94" s="339">
        <f>+IFERROR(VLOOKUP($B94,'Translated Loss'!$BI$5:$BL$350,2,FALSE),0)</f>
        <v>2046857.9844</v>
      </c>
      <c r="L94" s="339">
        <f>+IFERROR(VLOOKUP($B94,'Translated Loss'!$BI$5:$BL$350,3,FALSE),0)</f>
        <v>488608.84080000001</v>
      </c>
      <c r="M94" s="339">
        <f>+IFERROR(VLOOKUP($B94,'Translated Loss'!$BI$5:$BL$350,4,FALSE),0)</f>
        <v>25821.128000000001</v>
      </c>
      <c r="N94" s="355">
        <f t="shared" si="30"/>
        <v>2561287.9531999999</v>
      </c>
      <c r="O94" s="339">
        <f>+IFERROR(IF(D94=1,($E94*P$3+$F94*P$4+$G94*P$5+$H94*P$6+$I94*P$7)*10*VLOOKUP($B94,UPP!$C$10:$M$329,9,FALSE),($E94*P$3+$F94*P$4+$G94*P$5+$H94*P$6+$I94*P$7)*VLOOKUP($B94,UPP!$C$10:$M$329,9,FALSE)),0)</f>
        <v>-100968.5352707561</v>
      </c>
      <c r="P94" s="339">
        <f>+IFERROR(IF(D94=1,($E94*Q$3+$F94*Q$4+$G94*Q$5+$H94*Q$6+$I94*Q$7)*10*VLOOKUP($B94,UPP!$C$10:$M$329,10,FALSE),($E94*Q$3+$F94*Q$4+$G94*Q$5+$H94*Q$6+$I94*Q$7)*VLOOKUP($B94,UPP!$C$10:$M$329,10,FALSE)),0)</f>
        <v>-74525.124937848392</v>
      </c>
      <c r="Q94" s="339">
        <f>+IFERROR(IF(D94=1,($E94*R$3+$F94*R$4+$G94*R$5+$H94*R$6+$I94*R$7)*10*VLOOKUP($B94,UPP!$C$10:$M$329,11,FALSE),($E94*R$3+$F94*R$4+$G94*R$5+$H94*R$6+$I94*R$7)*VLOOKUP($B94,UPP!$C$10:$M$329,11,FALSE)),0)</f>
        <v>218.69392406215786</v>
      </c>
      <c r="R94" s="201">
        <f t="shared" si="21"/>
        <v>-175274.96628454232</v>
      </c>
      <c r="S94" s="196">
        <f t="shared" si="23"/>
        <v>1945889.4491292438</v>
      </c>
      <c r="T94" s="151">
        <f t="shared" si="24"/>
        <v>414083.71586215158</v>
      </c>
      <c r="U94" s="151">
        <f t="shared" si="25"/>
        <v>26039.821924062158</v>
      </c>
      <c r="V94" s="197">
        <f t="shared" si="26"/>
        <v>2386012.9869154575</v>
      </c>
      <c r="W94" s="209">
        <f t="shared" si="31"/>
        <v>4.4978144121518246</v>
      </c>
      <c r="X94" s="210">
        <f t="shared" si="32"/>
        <v>0.95713130356690845</v>
      </c>
      <c r="Y94" s="211">
        <f t="shared" si="33"/>
        <v>6.0189589080882414E-2</v>
      </c>
      <c r="Z94" s="196">
        <f t="shared" si="27"/>
        <v>1945889.4491292441</v>
      </c>
      <c r="AA94" s="151">
        <f t="shared" si="28"/>
        <v>414083.71586215158</v>
      </c>
      <c r="AB94" s="197">
        <f t="shared" si="29"/>
        <v>26039.821924062158</v>
      </c>
    </row>
    <row r="95" spans="2:28" x14ac:dyDescent="0.25">
      <c r="B95" s="183">
        <f>+UPP!C94</f>
        <v>474</v>
      </c>
      <c r="C95" s="183">
        <f>+UPP!B94</f>
        <v>1</v>
      </c>
      <c r="D95" s="183">
        <f>+UPP!D94</f>
        <v>1</v>
      </c>
      <c r="E95" s="425">
        <f>+VLOOKUP($B95,Data_Payroll!$K$6:$P$350,2,FALSE)</f>
        <v>2100</v>
      </c>
      <c r="F95" s="425">
        <f>+VLOOKUP($B95,Data_Payroll!$K$6:$P$350,3,FALSE)</f>
        <v>3565</v>
      </c>
      <c r="G95" s="425">
        <f>+VLOOKUP($B95,Data_Payroll!$K$6:$P$350,4,FALSE)</f>
        <v>5965</v>
      </c>
      <c r="H95" s="425">
        <f>+VLOOKUP($B95,Data_Payroll!$K$6:$P$350,5,FALSE)</f>
        <v>6517</v>
      </c>
      <c r="I95" s="425">
        <f>+VLOOKUP($B95,Data_Payroll!$K$6:$P$350,6,FALSE)</f>
        <v>7532</v>
      </c>
      <c r="J95" s="355">
        <f t="shared" si="22"/>
        <v>25679</v>
      </c>
      <c r="K95" s="339">
        <f>+IFERROR(VLOOKUP($B95,'Translated Loss'!$BI$5:$BL$350,2,FALSE),0)</f>
        <v>0</v>
      </c>
      <c r="L95" s="339">
        <f>+IFERROR(VLOOKUP($B95,'Translated Loss'!$BI$5:$BL$350,3,FALSE),0)</f>
        <v>18226.793999999998</v>
      </c>
      <c r="M95" s="339">
        <f>+IFERROR(VLOOKUP($B95,'Translated Loss'!$BI$5:$BL$350,4,FALSE),0)</f>
        <v>2487.06</v>
      </c>
      <c r="N95" s="355">
        <f t="shared" si="30"/>
        <v>20713.853999999999</v>
      </c>
      <c r="O95" s="339">
        <f>+IFERROR(IF(D95=1,($E95*P$3+$F95*P$4+$G95*P$5+$H95*P$6+$I95*P$7)*10*VLOOKUP($B95,UPP!$C$10:$M$329,9,FALSE),($E95*P$3+$F95*P$4+$G95*P$5+$H95*P$6+$I95*P$7)*VLOOKUP($B95,UPP!$C$10:$M$329,9,FALSE)),0)</f>
        <v>-56802.661866431008</v>
      </c>
      <c r="P95" s="339">
        <f>+IFERROR(IF(D95=1,($E95*Q$3+$F95*Q$4+$G95*Q$5+$H95*Q$6+$I95*Q$7)*10*VLOOKUP($B95,UPP!$C$10:$M$329,10,FALSE),($E95*Q$3+$F95*Q$4+$G95*Q$5+$H95*Q$6+$I95*Q$7)*VLOOKUP($B95,UPP!$C$10:$M$329,10,FALSE)),0)</f>
        <v>-30017.244165753931</v>
      </c>
      <c r="Q95" s="339">
        <f>+IFERROR(IF(D95=1,($E95*R$3+$F95*R$4+$G95*R$5+$H95*R$6+$I95*R$7)*10*VLOOKUP($B95,UPP!$C$10:$M$329,11,FALSE),($E95*R$3+$F95*R$4+$G95*R$5+$H95*R$6+$I95*R$7)*VLOOKUP($B95,UPP!$C$10:$M$329,11,FALSE)),0)</f>
        <v>111.34182379730899</v>
      </c>
      <c r="R95" s="201">
        <f t="shared" si="21"/>
        <v>-86708.56420838763</v>
      </c>
      <c r="S95" s="196">
        <f t="shared" si="23"/>
        <v>0</v>
      </c>
      <c r="T95" s="151">
        <f t="shared" si="24"/>
        <v>0</v>
      </c>
      <c r="U95" s="151">
        <f t="shared" si="25"/>
        <v>2598.4018237973091</v>
      </c>
      <c r="V95" s="197">
        <f t="shared" si="26"/>
        <v>-65994.710208387638</v>
      </c>
      <c r="W95" s="209">
        <f t="shared" si="31"/>
        <v>0</v>
      </c>
      <c r="X95" s="210">
        <f t="shared" si="32"/>
        <v>0</v>
      </c>
      <c r="Y95" s="211">
        <f t="shared" si="33"/>
        <v>1.0118781197855482E-2</v>
      </c>
      <c r="Z95" s="196">
        <f t="shared" si="27"/>
        <v>0</v>
      </c>
      <c r="AA95" s="151">
        <f t="shared" si="28"/>
        <v>0</v>
      </c>
      <c r="AB95" s="197">
        <f t="shared" si="29"/>
        <v>2598.4018237973096</v>
      </c>
    </row>
    <row r="96" spans="2:28" x14ac:dyDescent="0.25">
      <c r="B96" s="183">
        <f>+UPP!C95</f>
        <v>475</v>
      </c>
      <c r="C96" s="183">
        <f>+UPP!B95</f>
        <v>1</v>
      </c>
      <c r="D96" s="183">
        <f>+UPP!D95</f>
        <v>1</v>
      </c>
      <c r="E96" s="425">
        <f>+VLOOKUP($B96,Data_Payroll!$K$6:$P$350,2,FALSE)</f>
        <v>17051</v>
      </c>
      <c r="F96" s="425">
        <f>+VLOOKUP($B96,Data_Payroll!$K$6:$P$350,3,FALSE)</f>
        <v>20023</v>
      </c>
      <c r="G96" s="425">
        <f>+VLOOKUP($B96,Data_Payroll!$K$6:$P$350,4,FALSE)</f>
        <v>24838</v>
      </c>
      <c r="H96" s="425">
        <f>+VLOOKUP($B96,Data_Payroll!$K$6:$P$350,5,FALSE)</f>
        <v>26844</v>
      </c>
      <c r="I96" s="425">
        <f>+VLOOKUP($B96,Data_Payroll!$K$6:$P$350,6,FALSE)</f>
        <v>23794</v>
      </c>
      <c r="J96" s="355">
        <f t="shared" si="22"/>
        <v>112550</v>
      </c>
      <c r="K96" s="339">
        <f>+IFERROR(VLOOKUP($B96,'Translated Loss'!$BI$5:$BL$350,2,FALSE),0)</f>
        <v>150387.54759999999</v>
      </c>
      <c r="L96" s="339">
        <f>+IFERROR(VLOOKUP($B96,'Translated Loss'!$BI$5:$BL$350,3,FALSE),0)</f>
        <v>280133.2194</v>
      </c>
      <c r="M96" s="339">
        <f>+IFERROR(VLOOKUP($B96,'Translated Loss'!$BI$5:$BL$350,4,FALSE),0)</f>
        <v>47184.36</v>
      </c>
      <c r="N96" s="355">
        <f t="shared" si="30"/>
        <v>477705.12699999998</v>
      </c>
      <c r="O96" s="339">
        <f>+IFERROR(IF(D96=1,($E96*P$3+$F96*P$4+$G96*P$5+$H96*P$6+$I96*P$7)*10*VLOOKUP($B96,UPP!$C$10:$M$329,9,FALSE),($E96*P$3+$F96*P$4+$G96*P$5+$H96*P$6+$I96*P$7)*VLOOKUP($B96,UPP!$C$10:$M$329,9,FALSE)),0)</f>
        <v>-383609.43869279517</v>
      </c>
      <c r="P96" s="339">
        <f>+IFERROR(IF(D96=1,($E96*Q$3+$F96*Q$4+$G96*Q$5+$H96*Q$6+$I96*Q$7)*10*VLOOKUP($B96,UPP!$C$10:$M$329,10,FALSE),($E96*Q$3+$F96*Q$4+$G96*Q$5+$H96*Q$6+$I96*Q$7)*VLOOKUP($B96,UPP!$C$10:$M$329,10,FALSE)),0)</f>
        <v>-112573.77256176801</v>
      </c>
      <c r="Q96" s="339">
        <f>+IFERROR(IF(D96=1,($E96*R$3+$F96*R$4+$G96*R$5+$H96*R$6+$I96*R$7)*10*VLOOKUP($B96,UPP!$C$10:$M$329,11,FALSE),($E96*R$3+$F96*R$4+$G96*R$5+$H96*R$6+$I96*R$7)*VLOOKUP($B96,UPP!$C$10:$M$329,11,FALSE)),0)</f>
        <v>506.55980588819051</v>
      </c>
      <c r="R96" s="201">
        <f t="shared" si="21"/>
        <v>-495676.65144867497</v>
      </c>
      <c r="S96" s="196">
        <f t="shared" si="23"/>
        <v>0</v>
      </c>
      <c r="T96" s="151">
        <f t="shared" si="24"/>
        <v>167559.44683823199</v>
      </c>
      <c r="U96" s="151">
        <f t="shared" si="25"/>
        <v>47690.919805888188</v>
      </c>
      <c r="V96" s="197">
        <f t="shared" si="26"/>
        <v>-17971.524448674987</v>
      </c>
      <c r="W96" s="209">
        <f t="shared" si="31"/>
        <v>0</v>
      </c>
      <c r="X96" s="210">
        <f t="shared" si="32"/>
        <v>0.14887556360571477</v>
      </c>
      <c r="Y96" s="211">
        <f t="shared" si="33"/>
        <v>4.2373096229132108E-2</v>
      </c>
      <c r="Z96" s="196">
        <f t="shared" si="27"/>
        <v>0</v>
      </c>
      <c r="AA96" s="151">
        <f t="shared" si="28"/>
        <v>167559.44683823196</v>
      </c>
      <c r="AB96" s="197">
        <f t="shared" si="29"/>
        <v>47690.919805888188</v>
      </c>
    </row>
    <row r="97" spans="2:28" x14ac:dyDescent="0.25">
      <c r="B97" s="183">
        <f>+UPP!C96</f>
        <v>476</v>
      </c>
      <c r="C97" s="183">
        <f>+UPP!B96</f>
        <v>1</v>
      </c>
      <c r="D97" s="183">
        <f>+UPP!D96</f>
        <v>1</v>
      </c>
      <c r="E97" s="425">
        <f>+VLOOKUP($B97,Data_Payroll!$K$6:$P$350,2,FALSE)</f>
        <v>993</v>
      </c>
      <c r="F97" s="425">
        <f>+VLOOKUP($B97,Data_Payroll!$K$6:$P$350,3,FALSE)</f>
        <v>968</v>
      </c>
      <c r="G97" s="425">
        <f>+VLOOKUP($B97,Data_Payroll!$K$6:$P$350,4,FALSE)</f>
        <v>883</v>
      </c>
      <c r="H97" s="425">
        <f>+VLOOKUP($B97,Data_Payroll!$K$6:$P$350,5,FALSE)</f>
        <v>963</v>
      </c>
      <c r="I97" s="425">
        <f>+VLOOKUP($B97,Data_Payroll!$K$6:$P$350,6,FALSE)</f>
        <v>735</v>
      </c>
      <c r="J97" s="355">
        <f t="shared" si="22"/>
        <v>4542</v>
      </c>
      <c r="K97" s="339">
        <f>+IFERROR(VLOOKUP($B97,'Translated Loss'!$BI$5:$BL$350,2,FALSE),0)</f>
        <v>1896.8542</v>
      </c>
      <c r="L97" s="339">
        <f>+IFERROR(VLOOKUP($B97,'Translated Loss'!$BI$5:$BL$350,3,FALSE),0)</f>
        <v>2113.6295</v>
      </c>
      <c r="M97" s="339">
        <f>+IFERROR(VLOOKUP($B97,'Translated Loss'!$BI$5:$BL$350,4,FALSE),0)</f>
        <v>2456.087</v>
      </c>
      <c r="N97" s="355">
        <f t="shared" si="30"/>
        <v>6466.5707000000002</v>
      </c>
      <c r="O97" s="339">
        <f>+IFERROR(IF(D97=1,($E97*P$3+$F97*P$4+$G97*P$5+$H97*P$6+$I97*P$7)*10*VLOOKUP($B97,UPP!$C$10:$M$329,9,FALSE),($E97*P$3+$F97*P$4+$G97*P$5+$H97*P$6+$I97*P$7)*VLOOKUP($B97,UPP!$C$10:$M$329,9,FALSE)),0)</f>
        <v>-5848.2167391535204</v>
      </c>
      <c r="P97" s="339">
        <f>+IFERROR(IF(D97=1,($E97*Q$3+$F97*Q$4+$G97*Q$5+$H97*Q$6+$I97*Q$7)*10*VLOOKUP($B97,UPP!$C$10:$M$329,10,FALSE),($E97*Q$3+$F97*Q$4+$G97*Q$5+$H97*Q$6+$I97*Q$7)*VLOOKUP($B97,UPP!$C$10:$M$329,10,FALSE)),0)</f>
        <v>-3916.8895450546966</v>
      </c>
      <c r="Q97" s="339">
        <f>+IFERROR(IF(D97=1,($E97*R$3+$F97*R$4+$G97*R$5+$H97*R$6+$I97*R$7)*10*VLOOKUP($B97,UPP!$C$10:$M$329,11,FALSE),($E97*R$3+$F97*R$4+$G97*R$5+$H97*R$6+$I97*R$7)*VLOOKUP($B97,UPP!$C$10:$M$329,11,FALSE)),0)</f>
        <v>10.072402003529412</v>
      </c>
      <c r="R97" s="201">
        <f t="shared" si="21"/>
        <v>-9755.0338822046888</v>
      </c>
      <c r="S97" s="196">
        <f t="shared" si="23"/>
        <v>0</v>
      </c>
      <c r="T97" s="151">
        <f t="shared" si="24"/>
        <v>0</v>
      </c>
      <c r="U97" s="151">
        <f t="shared" si="25"/>
        <v>2466.1594020035295</v>
      </c>
      <c r="V97" s="197">
        <f t="shared" si="26"/>
        <v>-3288.4631822046886</v>
      </c>
      <c r="W97" s="209">
        <f t="shared" si="31"/>
        <v>0</v>
      </c>
      <c r="X97" s="210">
        <f t="shared" si="32"/>
        <v>0</v>
      </c>
      <c r="Y97" s="211">
        <f t="shared" si="33"/>
        <v>5.4296772391094879E-2</v>
      </c>
      <c r="Z97" s="196">
        <f t="shared" si="27"/>
        <v>0</v>
      </c>
      <c r="AA97" s="151">
        <f t="shared" si="28"/>
        <v>0</v>
      </c>
      <c r="AB97" s="197">
        <f t="shared" si="29"/>
        <v>2466.1594020035295</v>
      </c>
    </row>
    <row r="98" spans="2:28" x14ac:dyDescent="0.25">
      <c r="B98" s="183">
        <f>+UPP!C97</f>
        <v>477</v>
      </c>
      <c r="C98" s="183">
        <f>+UPP!B97</f>
        <v>1</v>
      </c>
      <c r="D98" s="183">
        <f>+UPP!D97</f>
        <v>1</v>
      </c>
      <c r="E98" s="425">
        <f>+VLOOKUP($B98,Data_Payroll!$K$6:$P$350,2,FALSE)</f>
        <v>591</v>
      </c>
      <c r="F98" s="425">
        <f>+VLOOKUP($B98,Data_Payroll!$K$6:$P$350,3,FALSE)</f>
        <v>529</v>
      </c>
      <c r="G98" s="425">
        <f>+VLOOKUP($B98,Data_Payroll!$K$6:$P$350,4,FALSE)</f>
        <v>524</v>
      </c>
      <c r="H98" s="425">
        <f>+VLOOKUP($B98,Data_Payroll!$K$6:$P$350,5,FALSE)</f>
        <v>446</v>
      </c>
      <c r="I98" s="425">
        <f>+VLOOKUP($B98,Data_Payroll!$K$6:$P$350,6,FALSE)</f>
        <v>523</v>
      </c>
      <c r="J98" s="355">
        <f t="shared" si="22"/>
        <v>2613</v>
      </c>
      <c r="K98" s="339">
        <f>+IFERROR(VLOOKUP($B98,'Translated Loss'!$BI$5:$BL$350,2,FALSE),0)</f>
        <v>0</v>
      </c>
      <c r="L98" s="339">
        <f>+IFERROR(VLOOKUP($B98,'Translated Loss'!$BI$5:$BL$350,3,FALSE),0)</f>
        <v>0</v>
      </c>
      <c r="M98" s="339">
        <f>+IFERROR(VLOOKUP($B98,'Translated Loss'!$BI$5:$BL$350,4,FALSE),0)</f>
        <v>5420.9430000000002</v>
      </c>
      <c r="N98" s="355">
        <f t="shared" si="30"/>
        <v>5420.9430000000002</v>
      </c>
      <c r="O98" s="339">
        <f>+IFERROR(IF(D98=1,($E98*P$3+$F98*P$4+$G98*P$5+$H98*P$6+$I98*P$7)*10*VLOOKUP($B98,UPP!$C$10:$M$329,9,FALSE),($E98*P$3+$F98*P$4+$G98*P$5+$H98*P$6+$I98*P$7)*VLOOKUP($B98,UPP!$C$10:$M$329,9,FALSE)),0)</f>
        <v>-4497.0926228837452</v>
      </c>
      <c r="P98" s="339">
        <f>+IFERROR(IF(D98=1,($E98*Q$3+$F98*Q$4+$G98*Q$5+$H98*Q$6+$I98*Q$7)*10*VLOOKUP($B98,UPP!$C$10:$M$329,10,FALSE),($E98*Q$3+$F98*Q$4+$G98*Q$5+$H98*Q$6+$I98*Q$7)*VLOOKUP($B98,UPP!$C$10:$M$329,10,FALSE)),0)</f>
        <v>-4158.2884892806896</v>
      </c>
      <c r="Q98" s="339">
        <f>+IFERROR(IF(D98=1,($E98*R$3+$F98*R$4+$G98*R$5+$H98*R$6+$I98*R$7)*10*VLOOKUP($B98,UPP!$C$10:$M$329,11,FALSE),($E98*R$3+$F98*R$4+$G98*R$5+$H98*R$6+$I98*R$7)*VLOOKUP($B98,UPP!$C$10:$M$329,11,FALSE)),0)</f>
        <v>8.8453404190742368</v>
      </c>
      <c r="R98" s="201">
        <f t="shared" si="21"/>
        <v>-8646.5357717453608</v>
      </c>
      <c r="S98" s="196">
        <f t="shared" si="23"/>
        <v>0</v>
      </c>
      <c r="T98" s="151">
        <f t="shared" si="24"/>
        <v>0</v>
      </c>
      <c r="U98" s="151">
        <f t="shared" si="25"/>
        <v>5429.7883404190743</v>
      </c>
      <c r="V98" s="197">
        <f t="shared" si="26"/>
        <v>-3225.5927717453606</v>
      </c>
      <c r="W98" s="209">
        <f t="shared" si="31"/>
        <v>0</v>
      </c>
      <c r="X98" s="210">
        <f t="shared" si="32"/>
        <v>0</v>
      </c>
      <c r="Y98" s="211">
        <f t="shared" si="33"/>
        <v>0.20779901800302619</v>
      </c>
      <c r="Z98" s="196">
        <f t="shared" si="27"/>
        <v>0</v>
      </c>
      <c r="AA98" s="151">
        <f t="shared" si="28"/>
        <v>0</v>
      </c>
      <c r="AB98" s="197">
        <f t="shared" si="29"/>
        <v>5429.7883404190743</v>
      </c>
    </row>
    <row r="99" spans="2:28" x14ac:dyDescent="0.25">
      <c r="B99" s="183">
        <f>+UPP!C98</f>
        <v>483</v>
      </c>
      <c r="C99" s="183">
        <f>+UPP!B98</f>
        <v>1</v>
      </c>
      <c r="D99" s="183">
        <f>+UPP!D98</f>
        <v>1</v>
      </c>
      <c r="E99" s="425">
        <f>+VLOOKUP($B99,Data_Payroll!$K$6:$P$350,2,FALSE)</f>
        <v>669</v>
      </c>
      <c r="F99" s="425">
        <f>+VLOOKUP($B99,Data_Payroll!$K$6:$P$350,3,FALSE)</f>
        <v>473</v>
      </c>
      <c r="G99" s="425">
        <f>+VLOOKUP($B99,Data_Payroll!$K$6:$P$350,4,FALSE)</f>
        <v>533</v>
      </c>
      <c r="H99" s="425">
        <f>+VLOOKUP($B99,Data_Payroll!$K$6:$P$350,5,FALSE)</f>
        <v>666</v>
      </c>
      <c r="I99" s="425">
        <f>+VLOOKUP($B99,Data_Payroll!$K$6:$P$350,6,FALSE)</f>
        <v>360</v>
      </c>
      <c r="J99" s="355">
        <f t="shared" si="22"/>
        <v>2701</v>
      </c>
      <c r="K99" s="339">
        <f>+IFERROR(VLOOKUP($B99,'Translated Loss'!$BI$5:$BL$350,2,FALSE),0)</f>
        <v>0</v>
      </c>
      <c r="L99" s="339">
        <f>+IFERROR(VLOOKUP($B99,'Translated Loss'!$BI$5:$BL$350,3,FALSE),0)</f>
        <v>0</v>
      </c>
      <c r="M99" s="339">
        <f>+IFERROR(VLOOKUP($B99,'Translated Loss'!$BI$5:$BL$350,4,FALSE),0)</f>
        <v>0</v>
      </c>
      <c r="N99" s="355">
        <f t="shared" si="30"/>
        <v>0</v>
      </c>
      <c r="O99" s="339">
        <f>+IFERROR(IF(D99=1,($E99*P$3+$F99*P$4+$G99*P$5+$H99*P$6+$I99*P$7)*10*VLOOKUP($B99,UPP!$C$10:$M$329,9,FALSE),($E99*P$3+$F99*P$4+$G99*P$5+$H99*P$6+$I99*P$7)*VLOOKUP($B99,UPP!$C$10:$M$329,9,FALSE)),0)</f>
        <v>-3117.80210934363</v>
      </c>
      <c r="P99" s="339">
        <f>+IFERROR(IF(D99=1,($E99*Q$3+$F99*Q$4+$G99*Q$5+$H99*Q$6+$I99*Q$7)*10*VLOOKUP($B99,UPP!$C$10:$M$329,10,FALSE),($E99*Q$3+$F99*Q$4+$G99*Q$5+$H99*Q$6+$I99*Q$7)*VLOOKUP($B99,UPP!$C$10:$M$329,10,FALSE)),0)</f>
        <v>-4276.7416717807173</v>
      </c>
      <c r="Q99" s="339">
        <f>+IFERROR(IF(D99=1,($E99*R$3+$F99*R$4+$G99*R$5+$H99*R$6+$I99*R$7)*10*VLOOKUP($B99,UPP!$C$10:$M$329,11,FALSE),($E99*R$3+$F99*R$4+$G99*R$5+$H99*R$6+$I99*R$7)*VLOOKUP($B99,UPP!$C$10:$M$329,11,FALSE)),0)</f>
        <v>8.6400365671345192</v>
      </c>
      <c r="R99" s="201">
        <f t="shared" si="21"/>
        <v>-7385.903744557213</v>
      </c>
      <c r="S99" s="196">
        <f t="shared" si="23"/>
        <v>0</v>
      </c>
      <c r="T99" s="151">
        <f t="shared" si="24"/>
        <v>0</v>
      </c>
      <c r="U99" s="151">
        <f t="shared" si="25"/>
        <v>8.6400365671345192</v>
      </c>
      <c r="V99" s="197">
        <f t="shared" si="26"/>
        <v>-7385.903744557213</v>
      </c>
      <c r="W99" s="209">
        <f t="shared" si="31"/>
        <v>0</v>
      </c>
      <c r="X99" s="210">
        <f t="shared" si="32"/>
        <v>0</v>
      </c>
      <c r="Y99" s="211">
        <f t="shared" si="33"/>
        <v>3.1988287919787185E-4</v>
      </c>
      <c r="Z99" s="196">
        <f t="shared" si="27"/>
        <v>0</v>
      </c>
      <c r="AA99" s="151">
        <f t="shared" si="28"/>
        <v>0</v>
      </c>
      <c r="AB99" s="197">
        <f t="shared" si="29"/>
        <v>8.6400365671345192</v>
      </c>
    </row>
    <row r="100" spans="2:28" x14ac:dyDescent="0.25">
      <c r="B100" s="183">
        <f>+UPP!C99</f>
        <v>485</v>
      </c>
      <c r="C100" s="183">
        <f>+UPP!B99</f>
        <v>1</v>
      </c>
      <c r="D100" s="183">
        <f>+UPP!D99</f>
        <v>1</v>
      </c>
      <c r="E100" s="425">
        <f>+VLOOKUP($B100,Data_Payroll!$K$6:$P$350,2,FALSE)</f>
        <v>534</v>
      </c>
      <c r="F100" s="425">
        <f>+VLOOKUP($B100,Data_Payroll!$K$6:$P$350,3,FALSE)</f>
        <v>672</v>
      </c>
      <c r="G100" s="425">
        <f>+VLOOKUP($B100,Data_Payroll!$K$6:$P$350,4,FALSE)</f>
        <v>538</v>
      </c>
      <c r="H100" s="425">
        <f>+VLOOKUP($B100,Data_Payroll!$K$6:$P$350,5,FALSE)</f>
        <v>745</v>
      </c>
      <c r="I100" s="425">
        <f>+VLOOKUP($B100,Data_Payroll!$K$6:$P$350,6,FALSE)</f>
        <v>853</v>
      </c>
      <c r="J100" s="355">
        <f t="shared" si="22"/>
        <v>3342</v>
      </c>
      <c r="K100" s="339">
        <f>+IFERROR(VLOOKUP($B100,'Translated Loss'!$BI$5:$BL$350,2,FALSE),0)</f>
        <v>0</v>
      </c>
      <c r="L100" s="339">
        <f>+IFERROR(VLOOKUP($B100,'Translated Loss'!$BI$5:$BL$350,3,FALSE),0)</f>
        <v>0</v>
      </c>
      <c r="M100" s="339">
        <f>+IFERROR(VLOOKUP($B100,'Translated Loss'!$BI$5:$BL$350,4,FALSE),0)</f>
        <v>0</v>
      </c>
      <c r="N100" s="355">
        <f t="shared" si="30"/>
        <v>0</v>
      </c>
      <c r="O100" s="339">
        <f>+IFERROR(IF(D100=1,($E100*P$3+$F100*P$4+$G100*P$5+$H100*P$6+$I100*P$7)*10*VLOOKUP($B100,UPP!$C$10:$M$329,9,FALSE),($E100*P$3+$F100*P$4+$G100*P$5+$H100*P$6+$I100*P$7)*VLOOKUP($B100,UPP!$C$10:$M$329,9,FALSE)),0)</f>
        <v>-4252.4560719001902</v>
      </c>
      <c r="P100" s="339">
        <f>+IFERROR(IF(D100=1,($E100*Q$3+$F100*Q$4+$G100*Q$5+$H100*Q$6+$I100*Q$7)*10*VLOOKUP($B100,UPP!$C$10:$M$329,10,FALSE),($E100*Q$3+$F100*Q$4+$G100*Q$5+$H100*Q$6+$I100*Q$7)*VLOOKUP($B100,UPP!$C$10:$M$329,10,FALSE)),0)</f>
        <v>-2471.3548439082388</v>
      </c>
      <c r="Q100" s="339">
        <f>+IFERROR(IF(D100=1,($E100*R$3+$F100*R$4+$G100*R$5+$H100*R$6+$I100*R$7)*10*VLOOKUP($B100,UPP!$C$10:$M$329,11,FALSE),($E100*R$3+$F100*R$4+$G100*R$5+$H100*R$6+$I100*R$7)*VLOOKUP($B100,UPP!$C$10:$M$329,11,FALSE)),0)</f>
        <v>8.4431642886854128</v>
      </c>
      <c r="R100" s="201">
        <f t="shared" si="21"/>
        <v>-6715.3677515197433</v>
      </c>
      <c r="S100" s="196">
        <f t="shared" si="23"/>
        <v>0</v>
      </c>
      <c r="T100" s="151">
        <f t="shared" si="24"/>
        <v>0</v>
      </c>
      <c r="U100" s="151">
        <f t="shared" si="25"/>
        <v>8.4431642886854128</v>
      </c>
      <c r="V100" s="197">
        <f t="shared" si="26"/>
        <v>-6715.3677515197433</v>
      </c>
      <c r="W100" s="209">
        <f t="shared" si="31"/>
        <v>0</v>
      </c>
      <c r="X100" s="210">
        <f t="shared" si="32"/>
        <v>0</v>
      </c>
      <c r="Y100" s="211">
        <f t="shared" si="33"/>
        <v>2.5263806967939595E-4</v>
      </c>
      <c r="Z100" s="196">
        <f t="shared" si="27"/>
        <v>0</v>
      </c>
      <c r="AA100" s="151">
        <f t="shared" si="28"/>
        <v>0</v>
      </c>
      <c r="AB100" s="197">
        <f t="shared" si="29"/>
        <v>8.4431642886854128</v>
      </c>
    </row>
    <row r="101" spans="2:28" x14ac:dyDescent="0.25">
      <c r="B101" s="183">
        <f>+UPP!C100</f>
        <v>486</v>
      </c>
      <c r="C101" s="183">
        <f>+UPP!B100</f>
        <v>1</v>
      </c>
      <c r="D101" s="183">
        <f>+UPP!D100</f>
        <v>1</v>
      </c>
      <c r="E101" s="425">
        <f>+VLOOKUP($B101,Data_Payroll!$K$6:$P$350,2,FALSE)</f>
        <v>0</v>
      </c>
      <c r="F101" s="425">
        <f>+VLOOKUP($B101,Data_Payroll!$K$6:$P$350,3,FALSE)</f>
        <v>0</v>
      </c>
      <c r="G101" s="425">
        <f>+VLOOKUP($B101,Data_Payroll!$K$6:$P$350,4,FALSE)</f>
        <v>0</v>
      </c>
      <c r="H101" s="425">
        <f>+VLOOKUP($B101,Data_Payroll!$K$6:$P$350,5,FALSE)</f>
        <v>0</v>
      </c>
      <c r="I101" s="425">
        <f>+VLOOKUP($B101,Data_Payroll!$K$6:$P$350,6,FALSE)</f>
        <v>45</v>
      </c>
      <c r="J101" s="355">
        <f t="shared" si="22"/>
        <v>45</v>
      </c>
      <c r="K101" s="339">
        <f>+IFERROR(VLOOKUP($B101,'Translated Loss'!$BI$5:$BL$350,2,FALSE),0)</f>
        <v>0</v>
      </c>
      <c r="L101" s="339">
        <f>+IFERROR(VLOOKUP($B101,'Translated Loss'!$BI$5:$BL$350,3,FALSE),0)</f>
        <v>0</v>
      </c>
      <c r="M101" s="339">
        <f>+IFERROR(VLOOKUP($B101,'Translated Loss'!$BI$5:$BL$350,4,FALSE),0)</f>
        <v>0</v>
      </c>
      <c r="N101" s="355">
        <f t="shared" si="30"/>
        <v>0</v>
      </c>
      <c r="O101" s="339">
        <f>+IFERROR(IF(D101=1,($E101*P$3+$F101*P$4+$G101*P$5+$H101*P$6+$I101*P$7)*10*VLOOKUP($B101,UPP!$C$10:$M$329,9,FALSE),($E101*P$3+$F101*P$4+$G101*P$5+$H101*P$6+$I101*P$7)*VLOOKUP($B101,UPP!$C$10:$M$329,9,FALSE)),0)</f>
        <v>-42.586381339360578</v>
      </c>
      <c r="P101" s="339">
        <f>+IFERROR(IF(D101=1,($E101*Q$3+$F101*Q$4+$G101*Q$5+$H101*Q$6+$I101*Q$7)*10*VLOOKUP($B101,UPP!$C$10:$M$329,10,FALSE),($E101*Q$3+$F101*Q$4+$G101*Q$5+$H101*Q$6+$I101*Q$7)*VLOOKUP($B101,UPP!$C$10:$M$329,10,FALSE)),0)</f>
        <v>-27.232966848713755</v>
      </c>
      <c r="Q101" s="339">
        <f>+IFERROR(IF(D101=1,($E101*R$3+$F101*R$4+$G101*R$5+$H101*R$6+$I101*R$7)*10*VLOOKUP($B101,UPP!$C$10:$M$329,11,FALSE),($E101*R$3+$F101*R$4+$G101*R$5+$H101*R$6+$I101*R$7)*VLOOKUP($B101,UPP!$C$10:$M$329,11,FALSE)),0)</f>
        <v>0.60530742816356864</v>
      </c>
      <c r="R101" s="201">
        <f t="shared" si="21"/>
        <v>-69.214040759910759</v>
      </c>
      <c r="S101" s="196">
        <f t="shared" si="23"/>
        <v>0</v>
      </c>
      <c r="T101" s="151">
        <f t="shared" si="24"/>
        <v>0</v>
      </c>
      <c r="U101" s="151">
        <f t="shared" si="25"/>
        <v>0.60530742816356864</v>
      </c>
      <c r="V101" s="197">
        <f t="shared" si="26"/>
        <v>-69.214040759910759</v>
      </c>
      <c r="W101" s="209">
        <f t="shared" si="31"/>
        <v>0</v>
      </c>
      <c r="X101" s="210">
        <f t="shared" si="32"/>
        <v>0</v>
      </c>
      <c r="Y101" s="211">
        <f t="shared" si="33"/>
        <v>1.3451276181412637E-3</v>
      </c>
      <c r="Z101" s="196">
        <f t="shared" si="27"/>
        <v>0</v>
      </c>
      <c r="AA101" s="151">
        <f t="shared" si="28"/>
        <v>0</v>
      </c>
      <c r="AB101" s="197">
        <f t="shared" si="29"/>
        <v>0.60530742816356864</v>
      </c>
    </row>
    <row r="102" spans="2:28" x14ac:dyDescent="0.25">
      <c r="B102" s="183">
        <f>+UPP!C101</f>
        <v>487</v>
      </c>
      <c r="C102" s="183">
        <f>+UPP!B101</f>
        <v>1</v>
      </c>
      <c r="D102" s="183">
        <f>+UPP!D101</f>
        <v>1</v>
      </c>
      <c r="E102" s="425">
        <f>+VLOOKUP($B102,Data_Payroll!$K$6:$P$350,2,FALSE)</f>
        <v>2800</v>
      </c>
      <c r="F102" s="425">
        <f>+VLOOKUP($B102,Data_Payroll!$K$6:$P$350,3,FALSE)</f>
        <v>3229</v>
      </c>
      <c r="G102" s="425">
        <f>+VLOOKUP($B102,Data_Payroll!$K$6:$P$350,4,FALSE)</f>
        <v>2984</v>
      </c>
      <c r="H102" s="425">
        <f>+VLOOKUP($B102,Data_Payroll!$K$6:$P$350,5,FALSE)</f>
        <v>3054</v>
      </c>
      <c r="I102" s="425">
        <f>+VLOOKUP($B102,Data_Payroll!$K$6:$P$350,6,FALSE)</f>
        <v>2475</v>
      </c>
      <c r="J102" s="355">
        <f t="shared" si="22"/>
        <v>14542</v>
      </c>
      <c r="K102" s="339">
        <f>+IFERROR(VLOOKUP($B102,'Translated Loss'!$BI$5:$BL$350,2,FALSE),0)</f>
        <v>6498</v>
      </c>
      <c r="L102" s="339">
        <f>+IFERROR(VLOOKUP($B102,'Translated Loss'!$BI$5:$BL$350,3,FALSE),0)</f>
        <v>22140</v>
      </c>
      <c r="M102" s="339">
        <f>+IFERROR(VLOOKUP($B102,'Translated Loss'!$BI$5:$BL$350,4,FALSE),0)</f>
        <v>0</v>
      </c>
      <c r="N102" s="355">
        <f t="shared" si="30"/>
        <v>28638</v>
      </c>
      <c r="O102" s="339">
        <f>+IFERROR(IF(D102=1,($E102*P$3+$F102*P$4+$G102*P$5+$H102*P$6+$I102*P$7)*10*VLOOKUP($B102,UPP!$C$10:$M$329,9,FALSE),($E102*P$3+$F102*P$4+$G102*P$5+$H102*P$6+$I102*P$7)*VLOOKUP($B102,UPP!$C$10:$M$329,9,FALSE)),0)</f>
        <v>-17192.578420929665</v>
      </c>
      <c r="P102" s="339">
        <f>+IFERROR(IF(D102=1,($E102*Q$3+$F102*Q$4+$G102*Q$5+$H102*Q$6+$I102*Q$7)*10*VLOOKUP($B102,UPP!$C$10:$M$329,10,FALSE),($E102*Q$3+$F102*Q$4+$G102*Q$5+$H102*Q$6+$I102*Q$7)*VLOOKUP($B102,UPP!$C$10:$M$329,10,FALSE)),0)</f>
        <v>-9380.9769089646488</v>
      </c>
      <c r="Q102" s="339">
        <f>+IFERROR(IF(D102=1,($E102*R$3+$F102*R$4+$G102*R$5+$H102*R$6+$I102*R$7)*10*VLOOKUP($B102,UPP!$C$10:$M$329,11,FALSE),($E102*R$3+$F102*R$4+$G102*R$5+$H102*R$6+$I102*R$7)*VLOOKUP($B102,UPP!$C$10:$M$329,11,FALSE)),0)</f>
        <v>21.906844855045865</v>
      </c>
      <c r="R102" s="201">
        <f t="shared" si="21"/>
        <v>-26551.648485039266</v>
      </c>
      <c r="S102" s="196">
        <f t="shared" si="23"/>
        <v>0</v>
      </c>
      <c r="T102" s="151">
        <f t="shared" si="24"/>
        <v>12759.023091035351</v>
      </c>
      <c r="U102" s="151">
        <f t="shared" si="25"/>
        <v>21.906844855045865</v>
      </c>
      <c r="V102" s="197">
        <f t="shared" si="26"/>
        <v>2086.3515149607338</v>
      </c>
      <c r="W102" s="209">
        <f t="shared" si="31"/>
        <v>0</v>
      </c>
      <c r="X102" s="210">
        <f t="shared" si="32"/>
        <v>8.7739121792293706E-2</v>
      </c>
      <c r="Y102" s="211">
        <f t="shared" si="33"/>
        <v>1.5064533664589373E-4</v>
      </c>
      <c r="Z102" s="196">
        <f t="shared" si="27"/>
        <v>0</v>
      </c>
      <c r="AA102" s="151">
        <f t="shared" si="28"/>
        <v>12759.023091035351</v>
      </c>
      <c r="AB102" s="197">
        <f t="shared" si="29"/>
        <v>21.906844855045868</v>
      </c>
    </row>
    <row r="103" spans="2:28" x14ac:dyDescent="0.25">
      <c r="B103" s="183">
        <f>+UPP!C102</f>
        <v>488</v>
      </c>
      <c r="C103" s="183">
        <f>+UPP!B102</f>
        <v>1</v>
      </c>
      <c r="D103" s="183">
        <f>+UPP!D102</f>
        <v>1</v>
      </c>
      <c r="E103" s="425">
        <f>+VLOOKUP($B103,Data_Payroll!$K$6:$P$350,2,FALSE)</f>
        <v>23477</v>
      </c>
      <c r="F103" s="425">
        <f>+VLOOKUP($B103,Data_Payroll!$K$6:$P$350,3,FALSE)</f>
        <v>21360</v>
      </c>
      <c r="G103" s="425">
        <f>+VLOOKUP($B103,Data_Payroll!$K$6:$P$350,4,FALSE)</f>
        <v>23065</v>
      </c>
      <c r="H103" s="425">
        <f>+VLOOKUP($B103,Data_Payroll!$K$6:$P$350,5,FALSE)</f>
        <v>22577</v>
      </c>
      <c r="I103" s="425">
        <f>+VLOOKUP($B103,Data_Payroll!$K$6:$P$350,6,FALSE)</f>
        <v>23895</v>
      </c>
      <c r="J103" s="355">
        <f t="shared" si="22"/>
        <v>114374</v>
      </c>
      <c r="K103" s="339">
        <f>+IFERROR(VLOOKUP($B103,'Translated Loss'!$BI$5:$BL$350,2,FALSE),0)</f>
        <v>1954440.0223000001</v>
      </c>
      <c r="L103" s="339">
        <f>+IFERROR(VLOOKUP($B103,'Translated Loss'!$BI$5:$BL$350,3,FALSE),0)</f>
        <v>496980.0956</v>
      </c>
      <c r="M103" s="339">
        <f>+IFERROR(VLOOKUP($B103,'Translated Loss'!$BI$5:$BL$350,4,FALSE),0)</f>
        <v>82445.788</v>
      </c>
      <c r="N103" s="355">
        <f t="shared" si="30"/>
        <v>2533865.9059000001</v>
      </c>
      <c r="O103" s="339">
        <f>+IFERROR(IF(D103=1,($E103*P$3+$F103*P$4+$G103*P$5+$H103*P$6+$I103*P$7)*10*VLOOKUP($B103,UPP!$C$10:$M$329,9,FALSE),($E103*P$3+$F103*P$4+$G103*P$5+$H103*P$6+$I103*P$7)*VLOOKUP($B103,UPP!$C$10:$M$329,9,FALSE)),0)</f>
        <v>-97594.81881714784</v>
      </c>
      <c r="P103" s="339">
        <f>+IFERROR(IF(D103=1,($E103*Q$3+$F103*Q$4+$G103*Q$5+$H103*Q$6+$I103*Q$7)*10*VLOOKUP($B103,UPP!$C$10:$M$329,10,FALSE),($E103*Q$3+$F103*Q$4+$G103*Q$5+$H103*Q$6+$I103*Q$7)*VLOOKUP($B103,UPP!$C$10:$M$329,10,FALSE)),0)</f>
        <v>-58559.46841907897</v>
      </c>
      <c r="Q103" s="339">
        <f>+IFERROR(IF(D103=1,($E103*R$3+$F103*R$4+$G103*R$5+$H103*R$6+$I103*R$7)*10*VLOOKUP($B103,UPP!$C$10:$M$329,11,FALSE),($E103*R$3+$F103*R$4+$G103*R$5+$H103*R$6+$I103*R$7)*VLOOKUP($B103,UPP!$C$10:$M$329,11,FALSE)),0)</f>
        <v>297.9810637530436</v>
      </c>
      <c r="R103" s="201">
        <f t="shared" si="21"/>
        <v>-155856.30617247376</v>
      </c>
      <c r="S103" s="196">
        <f t="shared" si="23"/>
        <v>1856845.2034828523</v>
      </c>
      <c r="T103" s="151">
        <f t="shared" si="24"/>
        <v>438420.62718092103</v>
      </c>
      <c r="U103" s="151">
        <f t="shared" si="25"/>
        <v>82743.769063753047</v>
      </c>
      <c r="V103" s="197">
        <f t="shared" si="26"/>
        <v>2378009.5997275263</v>
      </c>
      <c r="W103" s="209">
        <f t="shared" si="31"/>
        <v>1.623485410567832</v>
      </c>
      <c r="X103" s="210">
        <f t="shared" si="32"/>
        <v>0.38332193259037983</v>
      </c>
      <c r="Y103" s="211">
        <f t="shared" si="33"/>
        <v>7.2344911486660474E-2</v>
      </c>
      <c r="Z103" s="196">
        <f t="shared" si="27"/>
        <v>1856845.2034828521</v>
      </c>
      <c r="AA103" s="151">
        <f t="shared" si="28"/>
        <v>438420.62718092103</v>
      </c>
      <c r="AB103" s="197">
        <f t="shared" si="29"/>
        <v>82743.769063753047</v>
      </c>
    </row>
    <row r="104" spans="2:28" x14ac:dyDescent="0.25">
      <c r="B104" s="183">
        <f>+UPP!C103</f>
        <v>489</v>
      </c>
      <c r="C104" s="183">
        <f>+UPP!B103</f>
        <v>1</v>
      </c>
      <c r="D104" s="183">
        <f>+UPP!D103</f>
        <v>1</v>
      </c>
      <c r="E104" s="425">
        <f>+VLOOKUP($B104,Data_Payroll!$K$6:$P$350,2,FALSE)</f>
        <v>2321</v>
      </c>
      <c r="F104" s="425">
        <f>+VLOOKUP($B104,Data_Payroll!$K$6:$P$350,3,FALSE)</f>
        <v>2073</v>
      </c>
      <c r="G104" s="425">
        <f>+VLOOKUP($B104,Data_Payroll!$K$6:$P$350,4,FALSE)</f>
        <v>3414</v>
      </c>
      <c r="H104" s="425">
        <f>+VLOOKUP($B104,Data_Payroll!$K$6:$P$350,5,FALSE)</f>
        <v>2213</v>
      </c>
      <c r="I104" s="425">
        <f>+VLOOKUP($B104,Data_Payroll!$K$6:$P$350,6,FALSE)</f>
        <v>2457</v>
      </c>
      <c r="J104" s="355">
        <f t="shared" si="22"/>
        <v>12478</v>
      </c>
      <c r="K104" s="339">
        <f>+IFERROR(VLOOKUP($B104,'Translated Loss'!$BI$5:$BL$350,2,FALSE),0)</f>
        <v>29786.037799999998</v>
      </c>
      <c r="L104" s="339">
        <f>+IFERROR(VLOOKUP($B104,'Translated Loss'!$BI$5:$BL$350,3,FALSE),0)</f>
        <v>116592.78020000001</v>
      </c>
      <c r="M104" s="339">
        <f>+IFERROR(VLOOKUP($B104,'Translated Loss'!$BI$5:$BL$350,4,FALSE),0)</f>
        <v>1222.2259999999999</v>
      </c>
      <c r="N104" s="355">
        <f t="shared" si="30"/>
        <v>147601.04399999999</v>
      </c>
      <c r="O104" s="339">
        <f>+IFERROR(IF(D104=1,($E104*P$3+$F104*P$4+$G104*P$5+$H104*P$6+$I104*P$7)*10*VLOOKUP($B104,UPP!$C$10:$M$329,9,FALSE),($E104*P$3+$F104*P$4+$G104*P$5+$H104*P$6+$I104*P$7)*VLOOKUP($B104,UPP!$C$10:$M$329,9,FALSE)),0)</f>
        <v>-15950.333311061526</v>
      </c>
      <c r="P104" s="339">
        <f>+IFERROR(IF(D104=1,($E104*Q$3+$F104*Q$4+$G104*Q$5+$H104*Q$6+$I104*Q$7)*10*VLOOKUP($B104,UPP!$C$10:$M$329,10,FALSE),($E104*Q$3+$F104*Q$4+$G104*Q$5+$H104*Q$6+$I104*Q$7)*VLOOKUP($B104,UPP!$C$10:$M$329,10,FALSE)),0)</f>
        <v>-11709.885737159568</v>
      </c>
      <c r="Q104" s="339">
        <f>+IFERROR(IF(D104=1,($E104*R$3+$F104*R$4+$G104*R$5+$H104*R$6+$I104*R$7)*10*VLOOKUP($B104,UPP!$C$10:$M$329,11,FALSE),($E104*R$3+$F104*R$4+$G104*R$5+$H104*R$6+$I104*R$7)*VLOOKUP($B104,UPP!$C$10:$M$329,11,FALSE)),0)</f>
        <v>18.456287675551867</v>
      </c>
      <c r="R104" s="201">
        <f t="shared" si="21"/>
        <v>-27641.762760545542</v>
      </c>
      <c r="S104" s="196">
        <f t="shared" si="23"/>
        <v>13835.704488938472</v>
      </c>
      <c r="T104" s="151">
        <f t="shared" si="24"/>
        <v>104882.89446284044</v>
      </c>
      <c r="U104" s="151">
        <f t="shared" si="25"/>
        <v>1240.6822876755518</v>
      </c>
      <c r="V104" s="197">
        <f t="shared" si="26"/>
        <v>119959.28123945446</v>
      </c>
      <c r="W104" s="209">
        <f t="shared" si="31"/>
        <v>0.11088078609503504</v>
      </c>
      <c r="X104" s="210">
        <f t="shared" si="32"/>
        <v>0.84054251052124096</v>
      </c>
      <c r="Y104" s="211">
        <f t="shared" si="33"/>
        <v>9.9429579073213002E-3</v>
      </c>
      <c r="Z104" s="196">
        <f t="shared" si="27"/>
        <v>13835.704488938472</v>
      </c>
      <c r="AA104" s="151">
        <f t="shared" si="28"/>
        <v>104882.89446284046</v>
      </c>
      <c r="AB104" s="197">
        <f t="shared" si="29"/>
        <v>1240.6822876755518</v>
      </c>
    </row>
    <row r="105" spans="2:28" x14ac:dyDescent="0.25">
      <c r="B105" s="183">
        <f>+UPP!C104</f>
        <v>501</v>
      </c>
      <c r="C105" s="183">
        <f>+UPP!B104</f>
        <v>1</v>
      </c>
      <c r="D105" s="183">
        <f>+UPP!D104</f>
        <v>1</v>
      </c>
      <c r="E105" s="425">
        <f>+VLOOKUP($B105,Data_Payroll!$K$6:$P$350,2,FALSE)</f>
        <v>251</v>
      </c>
      <c r="F105" s="425">
        <f>+VLOOKUP($B105,Data_Payroll!$K$6:$P$350,3,FALSE)</f>
        <v>71</v>
      </c>
      <c r="G105" s="425">
        <f>+VLOOKUP($B105,Data_Payroll!$K$6:$P$350,4,FALSE)</f>
        <v>405</v>
      </c>
      <c r="H105" s="425">
        <f>+VLOOKUP($B105,Data_Payroll!$K$6:$P$350,5,FALSE)</f>
        <v>884</v>
      </c>
      <c r="I105" s="425">
        <f>+VLOOKUP($B105,Data_Payroll!$K$6:$P$350,6,FALSE)</f>
        <v>1106</v>
      </c>
      <c r="J105" s="355">
        <f t="shared" si="22"/>
        <v>2717</v>
      </c>
      <c r="K105" s="339">
        <f>+IFERROR(VLOOKUP($B105,'Translated Loss'!$BI$5:$BL$350,2,FALSE),0)</f>
        <v>36808.767399999997</v>
      </c>
      <c r="L105" s="339">
        <f>+IFERROR(VLOOKUP($B105,'Translated Loss'!$BI$5:$BL$350,3,FALSE),0)</f>
        <v>42787.173199999997</v>
      </c>
      <c r="M105" s="339">
        <f>+IFERROR(VLOOKUP($B105,'Translated Loss'!$BI$5:$BL$350,4,FALSE),0)</f>
        <v>382.62400000000002</v>
      </c>
      <c r="N105" s="355">
        <f t="shared" si="30"/>
        <v>79978.564599999998</v>
      </c>
      <c r="O105" s="339">
        <f>+IFERROR(IF(D105=1,($E105*P$3+$F105*P$4+$G105*P$5+$H105*P$6+$I105*P$7)*10*VLOOKUP($B105,UPP!$C$10:$M$329,9,FALSE),($E105*P$3+$F105*P$4+$G105*P$5+$H105*P$6+$I105*P$7)*VLOOKUP($B105,UPP!$C$10:$M$329,9,FALSE)),0)</f>
        <v>-10297.585085929502</v>
      </c>
      <c r="P105" s="339">
        <f>+IFERROR(IF(D105=1,($E105*Q$3+$F105*Q$4+$G105*Q$5+$H105*Q$6+$I105*Q$7)*10*VLOOKUP($B105,UPP!$C$10:$M$329,10,FALSE),($E105*Q$3+$F105*Q$4+$G105*Q$5+$H105*Q$6+$I105*Q$7)*VLOOKUP($B105,UPP!$C$10:$M$329,10,FALSE)),0)</f>
        <v>-7221.7055276820802</v>
      </c>
      <c r="Q105" s="339">
        <f>+IFERROR(IF(D105=1,($E105*R$3+$F105*R$4+$G105*R$5+$H105*R$6+$I105*R$7)*10*VLOOKUP($B105,UPP!$C$10:$M$329,11,FALSE),($E105*R$3+$F105*R$4+$G105*R$5+$H105*R$6+$I105*R$7)*VLOOKUP($B105,UPP!$C$10:$M$329,11,FALSE)),0)</f>
        <v>22.936803191647268</v>
      </c>
      <c r="R105" s="201">
        <f t="shared" si="21"/>
        <v>-17496.353810419936</v>
      </c>
      <c r="S105" s="196">
        <f t="shared" si="23"/>
        <v>26511.182314070495</v>
      </c>
      <c r="T105" s="151">
        <f t="shared" si="24"/>
        <v>35565.467672317915</v>
      </c>
      <c r="U105" s="151">
        <f t="shared" si="25"/>
        <v>405.56080319164727</v>
      </c>
      <c r="V105" s="197">
        <f t="shared" si="26"/>
        <v>62482.210789580058</v>
      </c>
      <c r="W105" s="209">
        <f t="shared" si="31"/>
        <v>0.97575201744830675</v>
      </c>
      <c r="X105" s="210">
        <f t="shared" si="32"/>
        <v>1.3089977060109648</v>
      </c>
      <c r="Y105" s="211">
        <f t="shared" si="33"/>
        <v>1.4926787014782748E-2</v>
      </c>
      <c r="Z105" s="196">
        <f t="shared" si="27"/>
        <v>26511.182314070495</v>
      </c>
      <c r="AA105" s="151">
        <f t="shared" si="28"/>
        <v>35565.467672317915</v>
      </c>
      <c r="AB105" s="197">
        <f t="shared" si="29"/>
        <v>405.56080319164727</v>
      </c>
    </row>
    <row r="106" spans="2:28" x14ac:dyDescent="0.25">
      <c r="B106" s="183">
        <f>+UPP!C105</f>
        <v>506</v>
      </c>
      <c r="C106" s="183">
        <f>+UPP!B105</f>
        <v>1</v>
      </c>
      <c r="D106" s="183">
        <f>+UPP!D105</f>
        <v>1</v>
      </c>
      <c r="E106" s="425">
        <f>+VLOOKUP($B106,Data_Payroll!$K$6:$P$350,2,FALSE)</f>
        <v>2236</v>
      </c>
      <c r="F106" s="425">
        <f>+VLOOKUP($B106,Data_Payroll!$K$6:$P$350,3,FALSE)</f>
        <v>2238</v>
      </c>
      <c r="G106" s="425">
        <f>+VLOOKUP($B106,Data_Payroll!$K$6:$P$350,4,FALSE)</f>
        <v>2085</v>
      </c>
      <c r="H106" s="425">
        <f>+VLOOKUP($B106,Data_Payroll!$K$6:$P$350,5,FALSE)</f>
        <v>3173</v>
      </c>
      <c r="I106" s="425">
        <f>+VLOOKUP($B106,Data_Payroll!$K$6:$P$350,6,FALSE)</f>
        <v>2718</v>
      </c>
      <c r="J106" s="355">
        <f t="shared" si="22"/>
        <v>12450</v>
      </c>
      <c r="K106" s="339">
        <f>+IFERROR(VLOOKUP($B106,'Translated Loss'!$BI$5:$BL$350,2,FALSE),0)</f>
        <v>1069260.2629</v>
      </c>
      <c r="L106" s="339">
        <f>+IFERROR(VLOOKUP($B106,'Translated Loss'!$BI$5:$BL$350,3,FALSE),0)</f>
        <v>224950.64610000001</v>
      </c>
      <c r="M106" s="339">
        <f>+IFERROR(VLOOKUP($B106,'Translated Loss'!$BI$5:$BL$350,4,FALSE),0)</f>
        <v>149618.01799999998</v>
      </c>
      <c r="N106" s="355">
        <f t="shared" si="30"/>
        <v>1443828.9269999999</v>
      </c>
      <c r="O106" s="339">
        <f>+IFERROR(IF(D106=1,($E106*P$3+$F106*P$4+$G106*P$5+$H106*P$6+$I106*P$7)*10*VLOOKUP($B106,UPP!$C$10:$M$329,9,FALSE),($E106*P$3+$F106*P$4+$G106*P$5+$H106*P$6+$I106*P$7)*VLOOKUP($B106,UPP!$C$10:$M$329,9,FALSE)),0)</f>
        <v>-18492.717236469081</v>
      </c>
      <c r="P106" s="339">
        <f>+IFERROR(IF(D106=1,($E106*Q$3+$F106*Q$4+$G106*Q$5+$H106*Q$6+$I106*Q$7)*10*VLOOKUP($B106,UPP!$C$10:$M$329,10,FALSE),($E106*Q$3+$F106*Q$4+$G106*Q$5+$H106*Q$6+$I106*Q$7)*VLOOKUP($B106,UPP!$C$10:$M$329,10,FALSE)),0)</f>
        <v>-22148.923934749251</v>
      </c>
      <c r="Q106" s="339">
        <f>+IFERROR(IF(D106=1,($E106*R$3+$F106*R$4+$G106*R$5+$H106*R$6+$I106*R$7)*10*VLOOKUP($B106,UPP!$C$10:$M$329,11,FALSE),($E106*R$3+$F106*R$4+$G106*R$5+$H106*R$6+$I106*R$7)*VLOOKUP($B106,UPP!$C$10:$M$329,11,FALSE)),0)</f>
        <v>54.275326249840212</v>
      </c>
      <c r="R106" s="201">
        <f t="shared" si="21"/>
        <v>-40587.365844968495</v>
      </c>
      <c r="S106" s="196">
        <f t="shared" si="23"/>
        <v>1050767.5456635309</v>
      </c>
      <c r="T106" s="151">
        <f t="shared" si="24"/>
        <v>202801.72216525077</v>
      </c>
      <c r="U106" s="151">
        <f t="shared" si="25"/>
        <v>149672.29332624981</v>
      </c>
      <c r="V106" s="197">
        <f t="shared" si="26"/>
        <v>1403241.5611550314</v>
      </c>
      <c r="W106" s="209">
        <f t="shared" si="31"/>
        <v>8.439899965168923</v>
      </c>
      <c r="X106" s="210">
        <f t="shared" si="32"/>
        <v>1.628929495303219</v>
      </c>
      <c r="Y106" s="211">
        <f t="shared" si="33"/>
        <v>1.2021870949899582</v>
      </c>
      <c r="Z106" s="196">
        <f t="shared" si="27"/>
        <v>1050767.5456635309</v>
      </c>
      <c r="AA106" s="151">
        <f t="shared" si="28"/>
        <v>202801.72216525074</v>
      </c>
      <c r="AB106" s="197">
        <f t="shared" si="29"/>
        <v>149672.29332624981</v>
      </c>
    </row>
    <row r="107" spans="2:28" x14ac:dyDescent="0.25">
      <c r="B107" s="183">
        <f>+UPP!C106</f>
        <v>507</v>
      </c>
      <c r="C107" s="183">
        <f>+UPP!B106</f>
        <v>1</v>
      </c>
      <c r="D107" s="183">
        <f>+UPP!D106</f>
        <v>1</v>
      </c>
      <c r="E107" s="425">
        <f>+VLOOKUP($B107,Data_Payroll!$K$6:$P$350,2,FALSE)</f>
        <v>119</v>
      </c>
      <c r="F107" s="425">
        <f>+VLOOKUP($B107,Data_Payroll!$K$6:$P$350,3,FALSE)</f>
        <v>13</v>
      </c>
      <c r="G107" s="425">
        <f>+VLOOKUP($B107,Data_Payroll!$K$6:$P$350,4,FALSE)</f>
        <v>0</v>
      </c>
      <c r="H107" s="425">
        <f>+VLOOKUP($B107,Data_Payroll!$K$6:$P$350,5,FALSE)</f>
        <v>0</v>
      </c>
      <c r="I107" s="425">
        <f>+VLOOKUP($B107,Data_Payroll!$K$6:$P$350,6,FALSE)</f>
        <v>0</v>
      </c>
      <c r="J107" s="355">
        <f t="shared" si="22"/>
        <v>132</v>
      </c>
      <c r="K107" s="339">
        <f>+IFERROR(VLOOKUP($B107,'Translated Loss'!$BI$5:$BL$350,2,FALSE),0)</f>
        <v>0</v>
      </c>
      <c r="L107" s="339">
        <f>+IFERROR(VLOOKUP($B107,'Translated Loss'!$BI$5:$BL$350,3,FALSE),0)</f>
        <v>0</v>
      </c>
      <c r="M107" s="339">
        <f>+IFERROR(VLOOKUP($B107,'Translated Loss'!$BI$5:$BL$350,4,FALSE),0)</f>
        <v>0</v>
      </c>
      <c r="N107" s="355">
        <f t="shared" si="30"/>
        <v>0</v>
      </c>
      <c r="O107" s="339">
        <f>+IFERROR(IF(D107=1,($E107*P$3+$F107*P$4+$G107*P$5+$H107*P$6+$I107*P$7)*10*VLOOKUP($B107,UPP!$C$10:$M$329,9,FALSE),($E107*P$3+$F107*P$4+$G107*P$5+$H107*P$6+$I107*P$7)*VLOOKUP($B107,UPP!$C$10:$M$329,9,FALSE)),0)</f>
        <v>-176.00585644007586</v>
      </c>
      <c r="P107" s="339">
        <f>+IFERROR(IF(D107=1,($E107*Q$3+$F107*Q$4+$G107*Q$5+$H107*Q$6+$I107*Q$7)*10*VLOOKUP($B107,UPP!$C$10:$M$329,10,FALSE),($E107*Q$3+$F107*Q$4+$G107*Q$5+$H107*Q$6+$I107*Q$7)*VLOOKUP($B107,UPP!$C$10:$M$329,10,FALSE)),0)</f>
        <v>-245.49195296160914</v>
      </c>
      <c r="Q107" s="339">
        <f>+IFERROR(IF(D107=1,($E107*R$3+$F107*R$4+$G107*R$5+$H107*R$6+$I107*R$7)*10*VLOOKUP($B107,UPP!$C$10:$M$329,11,FALSE),($E107*R$3+$F107*R$4+$G107*R$5+$H107*R$6+$I107*R$7)*VLOOKUP($B107,UPP!$C$10:$M$329,11,FALSE)),0)</f>
        <v>8.9844745502846282E-2</v>
      </c>
      <c r="R107" s="201">
        <f t="shared" si="21"/>
        <v>-421.40796465618217</v>
      </c>
      <c r="S107" s="196">
        <f t="shared" si="23"/>
        <v>0</v>
      </c>
      <c r="T107" s="151">
        <f t="shared" si="24"/>
        <v>0</v>
      </c>
      <c r="U107" s="151">
        <f t="shared" si="25"/>
        <v>8.9844745502846282E-2</v>
      </c>
      <c r="V107" s="197">
        <f t="shared" si="26"/>
        <v>-421.40796465618217</v>
      </c>
      <c r="W107" s="209">
        <f t="shared" si="31"/>
        <v>0</v>
      </c>
      <c r="X107" s="210">
        <f t="shared" si="32"/>
        <v>0</v>
      </c>
      <c r="Y107" s="211">
        <f t="shared" si="33"/>
        <v>6.8064201138519906E-5</v>
      </c>
      <c r="Z107" s="196">
        <f t="shared" si="27"/>
        <v>0</v>
      </c>
      <c r="AA107" s="151">
        <f t="shared" si="28"/>
        <v>0</v>
      </c>
      <c r="AB107" s="197">
        <f t="shared" si="29"/>
        <v>8.9844745502846282E-2</v>
      </c>
    </row>
    <row r="108" spans="2:28" x14ac:dyDescent="0.25">
      <c r="B108" s="183">
        <f>+UPP!C107</f>
        <v>511</v>
      </c>
      <c r="C108" s="183">
        <f>+UPP!B107</f>
        <v>1</v>
      </c>
      <c r="D108" s="183">
        <f>+UPP!D107</f>
        <v>1</v>
      </c>
      <c r="E108" s="425">
        <f>+VLOOKUP($B108,Data_Payroll!$K$6:$P$350,2,FALSE)</f>
        <v>5034</v>
      </c>
      <c r="F108" s="425">
        <f>+VLOOKUP($B108,Data_Payroll!$K$6:$P$350,3,FALSE)</f>
        <v>5720</v>
      </c>
      <c r="G108" s="425">
        <f>+VLOOKUP($B108,Data_Payroll!$K$6:$P$350,4,FALSE)</f>
        <v>5069</v>
      </c>
      <c r="H108" s="425">
        <f>+VLOOKUP($B108,Data_Payroll!$K$6:$P$350,5,FALSE)</f>
        <v>7296</v>
      </c>
      <c r="I108" s="425">
        <f>+VLOOKUP($B108,Data_Payroll!$K$6:$P$350,6,FALSE)</f>
        <v>7595</v>
      </c>
      <c r="J108" s="355">
        <f t="shared" si="22"/>
        <v>30714</v>
      </c>
      <c r="K108" s="339">
        <f>+IFERROR(VLOOKUP($B108,'Translated Loss'!$BI$5:$BL$350,2,FALSE),0)</f>
        <v>1645526.5299</v>
      </c>
      <c r="L108" s="339">
        <f>+IFERROR(VLOOKUP($B108,'Translated Loss'!$BI$5:$BL$350,3,FALSE),0)</f>
        <v>642181.71310000005</v>
      </c>
      <c r="M108" s="339">
        <f>+IFERROR(VLOOKUP($B108,'Translated Loss'!$BI$5:$BL$350,4,FALSE),0)</f>
        <v>131626.894</v>
      </c>
      <c r="N108" s="355">
        <f t="shared" si="30"/>
        <v>2419335.1369999996</v>
      </c>
      <c r="O108" s="339">
        <f>+IFERROR(IF(D108=1,($E108*P$3+$F108*P$4+$G108*P$5+$H108*P$6+$I108*P$7)*10*VLOOKUP($B108,UPP!$C$10:$M$329,9,FALSE),($E108*P$3+$F108*P$4+$G108*P$5+$H108*P$6+$I108*P$7)*VLOOKUP($B108,UPP!$C$10:$M$329,9,FALSE)),0)</f>
        <v>-191823.78036116195</v>
      </c>
      <c r="P108" s="339">
        <f>+IFERROR(IF(D108=1,($E108*Q$3+$F108*Q$4+$G108*Q$5+$H108*Q$6+$I108*Q$7)*10*VLOOKUP($B108,UPP!$C$10:$M$329,10,FALSE),($E108*Q$3+$F108*Q$4+$G108*Q$5+$H108*Q$6+$I108*Q$7)*VLOOKUP($B108,UPP!$C$10:$M$329,10,FALSE)),0)</f>
        <v>-113940.99120958839</v>
      </c>
      <c r="Q108" s="339">
        <f>+IFERROR(IF(D108=1,($E108*R$3+$F108*R$4+$G108*R$5+$H108*R$6+$I108*R$7)*10*VLOOKUP($B108,UPP!$C$10:$M$329,11,FALSE),($E108*R$3+$F108*R$4+$G108*R$5+$H108*R$6+$I108*R$7)*VLOOKUP($B108,UPP!$C$10:$M$329,11,FALSE)),0)</f>
        <v>274.95339073795611</v>
      </c>
      <c r="R108" s="201">
        <f t="shared" si="21"/>
        <v>-305489.8181800124</v>
      </c>
      <c r="S108" s="196">
        <f t="shared" si="23"/>
        <v>1453702.7495388379</v>
      </c>
      <c r="T108" s="151">
        <f t="shared" si="24"/>
        <v>528240.72189041169</v>
      </c>
      <c r="U108" s="151">
        <f t="shared" si="25"/>
        <v>131901.84739073797</v>
      </c>
      <c r="V108" s="197">
        <f t="shared" si="26"/>
        <v>2113845.3188199871</v>
      </c>
      <c r="W108" s="209">
        <f t="shared" si="31"/>
        <v>4.7330297243564434</v>
      </c>
      <c r="X108" s="210">
        <f t="shared" si="32"/>
        <v>1.7198695119177303</v>
      </c>
      <c r="Y108" s="211">
        <f t="shared" si="33"/>
        <v>0.42945187012677594</v>
      </c>
      <c r="Z108" s="196">
        <f t="shared" si="27"/>
        <v>1453702.7495388382</v>
      </c>
      <c r="AA108" s="151">
        <f t="shared" si="28"/>
        <v>528240.72189041169</v>
      </c>
      <c r="AB108" s="197">
        <f t="shared" si="29"/>
        <v>131901.84739073797</v>
      </c>
    </row>
    <row r="109" spans="2:28" x14ac:dyDescent="0.25">
      <c r="B109" s="183">
        <f>+UPP!C108</f>
        <v>535</v>
      </c>
      <c r="C109" s="183">
        <f>+UPP!B108</f>
        <v>1</v>
      </c>
      <c r="D109" s="183">
        <f>+UPP!D108</f>
        <v>1</v>
      </c>
      <c r="E109" s="425">
        <f>+VLOOKUP($B109,Data_Payroll!$K$6:$P$350,2,FALSE)</f>
        <v>0</v>
      </c>
      <c r="F109" s="425">
        <f>+VLOOKUP($B109,Data_Payroll!$K$6:$P$350,3,FALSE)</f>
        <v>0</v>
      </c>
      <c r="G109" s="425">
        <f>+VLOOKUP($B109,Data_Payroll!$K$6:$P$350,4,FALSE)</f>
        <v>0</v>
      </c>
      <c r="H109" s="425">
        <f>+VLOOKUP($B109,Data_Payroll!$K$6:$P$350,5,FALSE)</f>
        <v>73</v>
      </c>
      <c r="I109" s="425">
        <f>+VLOOKUP($B109,Data_Payroll!$K$6:$P$350,6,FALSE)</f>
        <v>31</v>
      </c>
      <c r="J109" s="355">
        <f t="shared" si="22"/>
        <v>104</v>
      </c>
      <c r="K109" s="339">
        <f>+IFERROR(VLOOKUP($B109,'Translated Loss'!$BI$5:$BL$350,2,FALSE),0)</f>
        <v>0</v>
      </c>
      <c r="L109" s="339">
        <f>+IFERROR(VLOOKUP($B109,'Translated Loss'!$BI$5:$BL$350,3,FALSE),0)</f>
        <v>0</v>
      </c>
      <c r="M109" s="339">
        <f>+IFERROR(VLOOKUP($B109,'Translated Loss'!$BI$5:$BL$350,4,FALSE),0)</f>
        <v>0</v>
      </c>
      <c r="N109" s="355">
        <f t="shared" si="30"/>
        <v>0</v>
      </c>
      <c r="O109" s="339">
        <f>+IFERROR(IF(D109=1,($E109*P$3+$F109*P$4+$G109*P$5+$H109*P$6+$I109*P$7)*10*VLOOKUP($B109,UPP!$C$10:$M$329,9,FALSE),($E109*P$3+$F109*P$4+$G109*P$5+$H109*P$6+$I109*P$7)*VLOOKUP($B109,UPP!$C$10:$M$329,9,FALSE)),0)</f>
        <v>-267.23946443285877</v>
      </c>
      <c r="P109" s="339">
        <f>+IFERROR(IF(D109=1,($E109*Q$3+$F109*Q$4+$G109*Q$5+$H109*Q$6+$I109*Q$7)*10*VLOOKUP($B109,UPP!$C$10:$M$329,10,FALSE),($E109*Q$3+$F109*Q$4+$G109*Q$5+$H109*Q$6+$I109*Q$7)*VLOOKUP($B109,UPP!$C$10:$M$329,10,FALSE)),0)</f>
        <v>-231.41472191068033</v>
      </c>
      <c r="Q109" s="339">
        <f>+IFERROR(IF(D109=1,($E109*R$3+$F109*R$4+$G109*R$5+$H109*R$6+$I109*R$7)*10*VLOOKUP($B109,UPP!$C$10:$M$329,11,FALSE),($E109*R$3+$F109*R$4+$G109*R$5+$H109*R$6+$I109*R$7)*VLOOKUP($B109,UPP!$C$10:$M$329,11,FALSE)),0)</f>
        <v>1.171268463456985</v>
      </c>
      <c r="R109" s="201">
        <f t="shared" si="21"/>
        <v>-497.48291788008208</v>
      </c>
      <c r="S109" s="196">
        <f t="shared" si="23"/>
        <v>0</v>
      </c>
      <c r="T109" s="151">
        <f t="shared" si="24"/>
        <v>0</v>
      </c>
      <c r="U109" s="151">
        <f t="shared" si="25"/>
        <v>1.171268463456985</v>
      </c>
      <c r="V109" s="197">
        <f t="shared" si="26"/>
        <v>-497.48291788008208</v>
      </c>
      <c r="W109" s="209">
        <f t="shared" si="31"/>
        <v>0</v>
      </c>
      <c r="X109" s="210">
        <f t="shared" si="32"/>
        <v>0</v>
      </c>
      <c r="Y109" s="211">
        <f t="shared" si="33"/>
        <v>1.1262196764009471E-3</v>
      </c>
      <c r="Z109" s="196">
        <f t="shared" si="27"/>
        <v>0</v>
      </c>
      <c r="AA109" s="151">
        <f t="shared" si="28"/>
        <v>0</v>
      </c>
      <c r="AB109" s="197">
        <f t="shared" si="29"/>
        <v>1.171268463456985</v>
      </c>
    </row>
    <row r="110" spans="2:28" x14ac:dyDescent="0.25">
      <c r="B110" s="183">
        <f>+UPP!C109</f>
        <v>536</v>
      </c>
      <c r="C110" s="183">
        <f>+UPP!B109</f>
        <v>1</v>
      </c>
      <c r="D110" s="183">
        <f>+UPP!D109</f>
        <v>1</v>
      </c>
      <c r="E110" s="425">
        <f>+VLOOKUP($B110,Data_Payroll!$K$6:$P$350,2,FALSE)</f>
        <v>309</v>
      </c>
      <c r="F110" s="425">
        <f>+VLOOKUP($B110,Data_Payroll!$K$6:$P$350,3,FALSE)</f>
        <v>427</v>
      </c>
      <c r="G110" s="425">
        <f>+VLOOKUP($B110,Data_Payroll!$K$6:$P$350,4,FALSE)</f>
        <v>477</v>
      </c>
      <c r="H110" s="425">
        <f>+VLOOKUP($B110,Data_Payroll!$K$6:$P$350,5,FALSE)</f>
        <v>313</v>
      </c>
      <c r="I110" s="425">
        <f>+VLOOKUP($B110,Data_Payroll!$K$6:$P$350,6,FALSE)</f>
        <v>261</v>
      </c>
      <c r="J110" s="355">
        <f t="shared" si="22"/>
        <v>1787</v>
      </c>
      <c r="K110" s="339">
        <f>+IFERROR(VLOOKUP($B110,'Translated Loss'!$BI$5:$BL$350,2,FALSE),0)</f>
        <v>0</v>
      </c>
      <c r="L110" s="339">
        <f>+IFERROR(VLOOKUP($B110,'Translated Loss'!$BI$5:$BL$350,3,FALSE),0)</f>
        <v>0</v>
      </c>
      <c r="M110" s="339">
        <f>+IFERROR(VLOOKUP($B110,'Translated Loss'!$BI$5:$BL$350,4,FALSE),0)</f>
        <v>11656.866</v>
      </c>
      <c r="N110" s="355">
        <f t="shared" si="30"/>
        <v>11656.866</v>
      </c>
      <c r="O110" s="339">
        <f>+IFERROR(IF(D110=1,($E110*P$3+$F110*P$4+$G110*P$5+$H110*P$6+$I110*P$7)*10*VLOOKUP($B110,UPP!$C$10:$M$329,9,FALSE),($E110*P$3+$F110*P$4+$G110*P$5+$H110*P$6+$I110*P$7)*VLOOKUP($B110,UPP!$C$10:$M$329,9,FALSE)),0)</f>
        <v>-7666.0848472846765</v>
      </c>
      <c r="P110" s="339">
        <f>+IFERROR(IF(D110=1,($E110*Q$3+$F110*Q$4+$G110*Q$5+$H110*Q$6+$I110*Q$7)*10*VLOOKUP($B110,UPP!$C$10:$M$329,10,FALSE),($E110*Q$3+$F110*Q$4+$G110*Q$5+$H110*Q$6+$I110*Q$7)*VLOOKUP($B110,UPP!$C$10:$M$329,10,FALSE)),0)</f>
        <v>-10570.536768542363</v>
      </c>
      <c r="Q110" s="339">
        <f>+IFERROR(IF(D110=1,($E110*R$3+$F110*R$4+$G110*R$5+$H110*R$6+$I110*R$7)*10*VLOOKUP($B110,UPP!$C$10:$M$329,11,FALSE),($E110*R$3+$F110*R$4+$G110*R$5+$H110*R$6+$I110*R$7)*VLOOKUP($B110,UPP!$C$10:$M$329,11,FALSE)),0)</f>
        <v>17.968335488932279</v>
      </c>
      <c r="R110" s="201">
        <f t="shared" si="21"/>
        <v>-18218.653280338109</v>
      </c>
      <c r="S110" s="196">
        <f t="shared" si="23"/>
        <v>0</v>
      </c>
      <c r="T110" s="151">
        <f t="shared" si="24"/>
        <v>0</v>
      </c>
      <c r="U110" s="151">
        <f t="shared" si="25"/>
        <v>11674.834335488933</v>
      </c>
      <c r="V110" s="197">
        <f t="shared" si="26"/>
        <v>-6561.7872803381088</v>
      </c>
      <c r="W110" s="209">
        <f t="shared" si="31"/>
        <v>0</v>
      </c>
      <c r="X110" s="210">
        <f t="shared" si="32"/>
        <v>0</v>
      </c>
      <c r="Y110" s="211">
        <f t="shared" si="33"/>
        <v>0.65332033214823348</v>
      </c>
      <c r="Z110" s="196">
        <f t="shared" si="27"/>
        <v>0</v>
      </c>
      <c r="AA110" s="151">
        <f t="shared" si="28"/>
        <v>0</v>
      </c>
      <c r="AB110" s="197">
        <f t="shared" si="29"/>
        <v>11674.834335488933</v>
      </c>
    </row>
    <row r="111" spans="2:28" x14ac:dyDescent="0.25">
      <c r="B111" s="183">
        <f>+UPP!C110</f>
        <v>544</v>
      </c>
      <c r="C111" s="183">
        <f>+UPP!B110</f>
        <v>1</v>
      </c>
      <c r="D111" s="183">
        <f>+UPP!D110</f>
        <v>1</v>
      </c>
      <c r="E111" s="425">
        <f>+VLOOKUP($B111,Data_Payroll!$K$6:$P$350,2,FALSE)</f>
        <v>16607</v>
      </c>
      <c r="F111" s="425">
        <f>+VLOOKUP($B111,Data_Payroll!$K$6:$P$350,3,FALSE)</f>
        <v>17954</v>
      </c>
      <c r="G111" s="425">
        <f>+VLOOKUP($B111,Data_Payroll!$K$6:$P$350,4,FALSE)</f>
        <v>17145</v>
      </c>
      <c r="H111" s="425">
        <f>+VLOOKUP($B111,Data_Payroll!$K$6:$P$350,5,FALSE)</f>
        <v>17299</v>
      </c>
      <c r="I111" s="425">
        <f>+VLOOKUP($B111,Data_Payroll!$K$6:$P$350,6,FALSE)</f>
        <v>20793</v>
      </c>
      <c r="J111" s="355">
        <f t="shared" si="22"/>
        <v>89798</v>
      </c>
      <c r="K111" s="339">
        <f>+IFERROR(VLOOKUP($B111,'Translated Loss'!$BI$5:$BL$350,2,FALSE),0)</f>
        <v>1050866.8706</v>
      </c>
      <c r="L111" s="339">
        <f>+IFERROR(VLOOKUP($B111,'Translated Loss'!$BI$5:$BL$350,3,FALSE),0)</f>
        <v>1617522.0378</v>
      </c>
      <c r="M111" s="339">
        <f>+IFERROR(VLOOKUP($B111,'Translated Loss'!$BI$5:$BL$350,4,FALSE),0)</f>
        <v>155718.83100000001</v>
      </c>
      <c r="N111" s="355">
        <f t="shared" si="30"/>
        <v>2824107.7394000003</v>
      </c>
      <c r="O111" s="339">
        <f>+IFERROR(IF(D111=1,($E111*P$3+$F111*P$4+$G111*P$5+$H111*P$6+$I111*P$7)*10*VLOOKUP($B111,UPP!$C$10:$M$329,9,FALSE),($E111*P$3+$F111*P$4+$G111*P$5+$H111*P$6+$I111*P$7)*VLOOKUP($B111,UPP!$C$10:$M$329,9,FALSE)),0)</f>
        <v>-474970.32806727191</v>
      </c>
      <c r="P111" s="339">
        <f>+IFERROR(IF(D111=1,($E111*Q$3+$F111*Q$4+$G111*Q$5+$H111*Q$6+$I111*Q$7)*10*VLOOKUP($B111,UPP!$C$10:$M$329,10,FALSE),($E111*Q$3+$F111*Q$4+$G111*Q$5+$H111*Q$6+$I111*Q$7)*VLOOKUP($B111,UPP!$C$10:$M$329,10,FALSE)),0)</f>
        <v>-513862.65278304985</v>
      </c>
      <c r="Q111" s="339">
        <f>+IFERROR(IF(D111=1,($E111*R$3+$F111*R$4+$G111*R$5+$H111*R$6+$I111*R$7)*10*VLOOKUP($B111,UPP!$C$10:$M$329,11,FALSE),($E111*R$3+$F111*R$4+$G111*R$5+$H111*R$6+$I111*R$7)*VLOOKUP($B111,UPP!$C$10:$M$329,11,FALSE)),0)</f>
        <v>1022.2751755048915</v>
      </c>
      <c r="R111" s="201">
        <f t="shared" si="21"/>
        <v>-987810.70567481685</v>
      </c>
      <c r="S111" s="196">
        <f t="shared" si="23"/>
        <v>575896.54253272805</v>
      </c>
      <c r="T111" s="151">
        <f t="shared" si="24"/>
        <v>1103659.3850169503</v>
      </c>
      <c r="U111" s="151">
        <f t="shared" si="25"/>
        <v>156741.10617550489</v>
      </c>
      <c r="V111" s="197">
        <f t="shared" si="26"/>
        <v>1836297.0337251835</v>
      </c>
      <c r="W111" s="209">
        <f t="shared" si="31"/>
        <v>0.64132446438977264</v>
      </c>
      <c r="X111" s="210">
        <f t="shared" si="32"/>
        <v>1.2290467326855279</v>
      </c>
      <c r="Y111" s="211">
        <f t="shared" si="33"/>
        <v>0.1745485491608999</v>
      </c>
      <c r="Z111" s="196">
        <f t="shared" si="27"/>
        <v>575896.54253272805</v>
      </c>
      <c r="AA111" s="151">
        <f t="shared" si="28"/>
        <v>1103659.3850169503</v>
      </c>
      <c r="AB111" s="197">
        <f t="shared" si="29"/>
        <v>156741.10617550492</v>
      </c>
    </row>
    <row r="112" spans="2:28" x14ac:dyDescent="0.25">
      <c r="B112" s="183">
        <f>+UPP!C111</f>
        <v>551</v>
      </c>
      <c r="C112" s="183">
        <f>+UPP!B111</f>
        <v>1</v>
      </c>
      <c r="D112" s="183">
        <f>+UPP!D111</f>
        <v>1</v>
      </c>
      <c r="E112" s="425">
        <f>+VLOOKUP($B112,Data_Payroll!$K$6:$P$350,2,FALSE)</f>
        <v>92753</v>
      </c>
      <c r="F112" s="425">
        <f>+VLOOKUP($B112,Data_Payroll!$K$6:$P$350,3,FALSE)</f>
        <v>86564</v>
      </c>
      <c r="G112" s="425">
        <f>+VLOOKUP($B112,Data_Payroll!$K$6:$P$350,4,FALSE)</f>
        <v>97812</v>
      </c>
      <c r="H112" s="425">
        <f>+VLOOKUP($B112,Data_Payroll!$K$6:$P$350,5,FALSE)</f>
        <v>129941</v>
      </c>
      <c r="I112" s="425">
        <f>+VLOOKUP($B112,Data_Payroll!$K$6:$P$350,6,FALSE)</f>
        <v>140240</v>
      </c>
      <c r="J112" s="355">
        <f t="shared" si="22"/>
        <v>547310</v>
      </c>
      <c r="K112" s="339">
        <f>+IFERROR(VLOOKUP($B112,'Translated Loss'!$BI$5:$BL$350,2,FALSE),0)</f>
        <v>1485407.6148000001</v>
      </c>
      <c r="L112" s="339">
        <f>+IFERROR(VLOOKUP($B112,'Translated Loss'!$BI$5:$BL$350,3,FALSE),0)</f>
        <v>1044024.0805000002</v>
      </c>
      <c r="M112" s="339">
        <f>+IFERROR(VLOOKUP($B112,'Translated Loss'!$BI$5:$BL$350,4,FALSE),0)</f>
        <v>176569.36900000001</v>
      </c>
      <c r="N112" s="355">
        <f t="shared" si="30"/>
        <v>2706001.0643000002</v>
      </c>
      <c r="O112" s="339">
        <f>+IFERROR(IF(D112=1,($E112*P$3+$F112*P$4+$G112*P$5+$H112*P$6+$I112*P$7)*10*VLOOKUP($B112,UPP!$C$10:$M$329,9,FALSE),($E112*P$3+$F112*P$4+$G112*P$5+$H112*P$6+$I112*P$7)*VLOOKUP($B112,UPP!$C$10:$M$329,9,FALSE)),0)</f>
        <v>-684663.93228054058</v>
      </c>
      <c r="P112" s="339">
        <f>+IFERROR(IF(D112=1,($E112*Q$3+$F112*Q$4+$G112*Q$5+$H112*Q$6+$I112*Q$7)*10*VLOOKUP($B112,UPP!$C$10:$M$329,10,FALSE),($E112*Q$3+$F112*Q$4+$G112*Q$5+$H112*Q$6+$I112*Q$7)*VLOOKUP($B112,UPP!$C$10:$M$329,10,FALSE)),0)</f>
        <v>-396766.01065032027</v>
      </c>
      <c r="Q112" s="339">
        <f>+IFERROR(IF(D112=1,($E112*R$3+$F112*R$4+$G112*R$5+$H112*R$6+$I112*R$7)*10*VLOOKUP($B112,UPP!$C$10:$M$329,11,FALSE),($E112*R$3+$F112*R$4+$G112*R$5+$H112*R$6+$I112*R$7)*VLOOKUP($B112,UPP!$C$10:$M$329,11,FALSE)),0)</f>
        <v>1616.0793387099625</v>
      </c>
      <c r="R112" s="201">
        <f t="shared" si="21"/>
        <v>-1079813.8635921509</v>
      </c>
      <c r="S112" s="196">
        <f t="shared" si="23"/>
        <v>800743.68251945951</v>
      </c>
      <c r="T112" s="151">
        <f t="shared" si="24"/>
        <v>647258.06984967995</v>
      </c>
      <c r="U112" s="151">
        <f t="shared" si="25"/>
        <v>178185.44833870998</v>
      </c>
      <c r="V112" s="197">
        <f t="shared" si="26"/>
        <v>1626187.2007078493</v>
      </c>
      <c r="W112" s="209">
        <f t="shared" si="31"/>
        <v>0.14630532650955758</v>
      </c>
      <c r="X112" s="210">
        <f t="shared" si="32"/>
        <v>0.11826169261473021</v>
      </c>
      <c r="Y112" s="211">
        <f t="shared" si="33"/>
        <v>3.2556585543605993E-2</v>
      </c>
      <c r="Z112" s="196">
        <f t="shared" si="27"/>
        <v>800743.68251945951</v>
      </c>
      <c r="AA112" s="151">
        <f t="shared" si="28"/>
        <v>647258.06984967995</v>
      </c>
      <c r="AB112" s="197">
        <f t="shared" si="29"/>
        <v>178185.44833870998</v>
      </c>
    </row>
    <row r="113" spans="2:28" x14ac:dyDescent="0.25">
      <c r="B113" s="183">
        <f>+UPP!C112</f>
        <v>553</v>
      </c>
      <c r="C113" s="183">
        <f>+UPP!B112</f>
        <v>1</v>
      </c>
      <c r="D113" s="183">
        <f>+UPP!D112</f>
        <v>1</v>
      </c>
      <c r="E113" s="425">
        <f>+VLOOKUP($B113,Data_Payroll!$K$6:$P$350,2,FALSE)</f>
        <v>17581</v>
      </c>
      <c r="F113" s="425">
        <f>+VLOOKUP($B113,Data_Payroll!$K$6:$P$350,3,FALSE)</f>
        <v>18362</v>
      </c>
      <c r="G113" s="425">
        <f>+VLOOKUP($B113,Data_Payroll!$K$6:$P$350,4,FALSE)</f>
        <v>17873</v>
      </c>
      <c r="H113" s="425">
        <f>+VLOOKUP($B113,Data_Payroll!$K$6:$P$350,5,FALSE)</f>
        <v>19633</v>
      </c>
      <c r="I113" s="425">
        <f>+VLOOKUP($B113,Data_Payroll!$K$6:$P$350,6,FALSE)</f>
        <v>22955</v>
      </c>
      <c r="J113" s="355">
        <f t="shared" si="22"/>
        <v>96404</v>
      </c>
      <c r="K113" s="339">
        <f>+IFERROR(VLOOKUP($B113,'Translated Loss'!$BI$5:$BL$350,2,FALSE),0)</f>
        <v>1803418.0648000001</v>
      </c>
      <c r="L113" s="339">
        <f>+IFERROR(VLOOKUP($B113,'Translated Loss'!$BI$5:$BL$350,3,FALSE),0)</f>
        <v>13825.5416</v>
      </c>
      <c r="M113" s="339">
        <f>+IFERROR(VLOOKUP($B113,'Translated Loss'!$BI$5:$BL$350,4,FALSE),0)</f>
        <v>138.84400000000002</v>
      </c>
      <c r="N113" s="355">
        <f t="shared" si="30"/>
        <v>1817382.4504000002</v>
      </c>
      <c r="O113" s="339">
        <f>+IFERROR(IF(D113=1,($E113*P$3+$F113*P$4+$G113*P$5+$H113*P$6+$I113*P$7)*10*VLOOKUP($B113,UPP!$C$10:$M$329,9,FALSE),($E113*P$3+$F113*P$4+$G113*P$5+$H113*P$6+$I113*P$7)*VLOOKUP($B113,UPP!$C$10:$M$329,9,FALSE)),0)</f>
        <v>-476813.7552840581</v>
      </c>
      <c r="P113" s="339">
        <f>+IFERROR(IF(D113=1,($E113*Q$3+$F113*Q$4+$G113*Q$5+$H113*Q$6+$I113*Q$7)*10*VLOOKUP($B113,UPP!$C$10:$M$329,10,FALSE),($E113*Q$3+$F113*Q$4+$G113*Q$5+$H113*Q$6+$I113*Q$7)*VLOOKUP($B113,UPP!$C$10:$M$329,10,FALSE)),0)</f>
        <v>-117407.61997672745</v>
      </c>
      <c r="Q113" s="339">
        <f>+IFERROR(IF(D113=1,($E113*R$3+$F113*R$4+$G113*R$5+$H113*R$6+$I113*R$7)*10*VLOOKUP($B113,UPP!$C$10:$M$329,11,FALSE),($E113*R$3+$F113*R$4+$G113*R$5+$H113*R$6+$I113*R$7)*VLOOKUP($B113,UPP!$C$10:$M$329,11,FALSE)),0)</f>
        <v>253.31850574056557</v>
      </c>
      <c r="R113" s="201">
        <f t="shared" si="21"/>
        <v>-593968.05675504496</v>
      </c>
      <c r="S113" s="196">
        <f t="shared" si="23"/>
        <v>1326604.3095159419</v>
      </c>
      <c r="T113" s="151">
        <f t="shared" si="24"/>
        <v>0</v>
      </c>
      <c r="U113" s="151">
        <f t="shared" si="25"/>
        <v>392.16250574056562</v>
      </c>
      <c r="V113" s="197">
        <f t="shared" si="26"/>
        <v>1223414.3936449552</v>
      </c>
      <c r="W113" s="209">
        <f t="shared" si="31"/>
        <v>1.3760884501845794</v>
      </c>
      <c r="X113" s="210">
        <f t="shared" si="32"/>
        <v>0</v>
      </c>
      <c r="Y113" s="211">
        <f t="shared" si="33"/>
        <v>4.0679069928692337E-4</v>
      </c>
      <c r="Z113" s="196">
        <f t="shared" si="27"/>
        <v>1326604.3095159419</v>
      </c>
      <c r="AA113" s="151">
        <f t="shared" si="28"/>
        <v>0</v>
      </c>
      <c r="AB113" s="197">
        <f t="shared" si="29"/>
        <v>392.16250574056562</v>
      </c>
    </row>
    <row r="114" spans="2:28" x14ac:dyDescent="0.25">
      <c r="B114" s="183">
        <f>+UPP!C113</f>
        <v>555</v>
      </c>
      <c r="C114" s="183">
        <f>+UPP!B113</f>
        <v>1</v>
      </c>
      <c r="D114" s="183">
        <f>+UPP!D113</f>
        <v>1</v>
      </c>
      <c r="E114" s="425">
        <f>+VLOOKUP($B114,Data_Payroll!$K$6:$P$350,2,FALSE)</f>
        <v>62984</v>
      </c>
      <c r="F114" s="425">
        <f>+VLOOKUP($B114,Data_Payroll!$K$6:$P$350,3,FALSE)</f>
        <v>53410</v>
      </c>
      <c r="G114" s="425">
        <f>+VLOOKUP($B114,Data_Payroll!$K$6:$P$350,4,FALSE)</f>
        <v>62885</v>
      </c>
      <c r="H114" s="425">
        <f>+VLOOKUP($B114,Data_Payroll!$K$6:$P$350,5,FALSE)</f>
        <v>61176</v>
      </c>
      <c r="I114" s="425">
        <f>+VLOOKUP($B114,Data_Payroll!$K$6:$P$350,6,FALSE)</f>
        <v>61532</v>
      </c>
      <c r="J114" s="355">
        <f t="shared" si="22"/>
        <v>301987</v>
      </c>
      <c r="K114" s="339">
        <f>+IFERROR(VLOOKUP($B114,'Translated Loss'!$BI$5:$BL$350,2,FALSE),0)</f>
        <v>1221960.4928000001</v>
      </c>
      <c r="L114" s="339">
        <f>+IFERROR(VLOOKUP($B114,'Translated Loss'!$BI$5:$BL$350,3,FALSE),0)</f>
        <v>2189087.3584000003</v>
      </c>
      <c r="M114" s="339">
        <f>+IFERROR(VLOOKUP($B114,'Translated Loss'!$BI$5:$BL$350,4,FALSE),0)</f>
        <v>251715.50800000003</v>
      </c>
      <c r="N114" s="355">
        <f t="shared" si="30"/>
        <v>3662763.3592000003</v>
      </c>
      <c r="O114" s="339">
        <f>+IFERROR(IF(D114=1,($E114*P$3+$F114*P$4+$G114*P$5+$H114*P$6+$I114*P$7)*10*VLOOKUP($B114,UPP!$C$10:$M$329,9,FALSE),($E114*P$3+$F114*P$4+$G114*P$5+$H114*P$6+$I114*P$7)*VLOOKUP($B114,UPP!$C$10:$M$329,9,FALSE)),0)</f>
        <v>-227253.81692963897</v>
      </c>
      <c r="P114" s="339">
        <f>+IFERROR(IF(D114=1,($E114*Q$3+$F114*Q$4+$G114*Q$5+$H114*Q$6+$I114*Q$7)*10*VLOOKUP($B114,UPP!$C$10:$M$329,10,FALSE),($E114*Q$3+$F114*Q$4+$G114*Q$5+$H114*Q$6+$I114*Q$7)*VLOOKUP($B114,UPP!$C$10:$M$329,10,FALSE)),0)</f>
        <v>-275639.46396306856</v>
      </c>
      <c r="Q114" s="339">
        <f>+IFERROR(IF(D114=1,($E114*R$3+$F114*R$4+$G114*R$5+$H114*R$6+$I114*R$7)*10*VLOOKUP($B114,UPP!$C$10:$M$329,11,FALSE),($E114*R$3+$F114*R$4+$G114*R$5+$H114*R$6+$I114*R$7)*VLOOKUP($B114,UPP!$C$10:$M$329,11,FALSE)),0)</f>
        <v>1274.5511052796519</v>
      </c>
      <c r="R114" s="201">
        <f t="shared" si="21"/>
        <v>-501618.72978742787</v>
      </c>
      <c r="S114" s="196">
        <f t="shared" si="23"/>
        <v>994706.67587036116</v>
      </c>
      <c r="T114" s="151">
        <f t="shared" si="24"/>
        <v>1913447.8944369317</v>
      </c>
      <c r="U114" s="151">
        <f t="shared" si="25"/>
        <v>252990.05910527968</v>
      </c>
      <c r="V114" s="197">
        <f t="shared" si="26"/>
        <v>3161144.6294125724</v>
      </c>
      <c r="W114" s="209">
        <f t="shared" si="31"/>
        <v>0.32938725040162692</v>
      </c>
      <c r="X114" s="210">
        <f t="shared" si="32"/>
        <v>0.63361929302815412</v>
      </c>
      <c r="Y114" s="211">
        <f t="shared" si="33"/>
        <v>8.3775148965114288E-2</v>
      </c>
      <c r="Z114" s="196">
        <f t="shared" si="27"/>
        <v>994706.67587036104</v>
      </c>
      <c r="AA114" s="151">
        <f t="shared" si="28"/>
        <v>1913447.8944369317</v>
      </c>
      <c r="AB114" s="197">
        <f t="shared" si="29"/>
        <v>252990.05910527968</v>
      </c>
    </row>
    <row r="115" spans="2:28" x14ac:dyDescent="0.25">
      <c r="B115" s="183">
        <f>+UPP!C114</f>
        <v>563</v>
      </c>
      <c r="C115" s="183">
        <f>+UPP!B114</f>
        <v>1</v>
      </c>
      <c r="D115" s="183">
        <f>+UPP!D114</f>
        <v>1</v>
      </c>
      <c r="E115" s="425">
        <f>+VLOOKUP($B115,Data_Payroll!$K$6:$P$350,2,FALSE)</f>
        <v>20867</v>
      </c>
      <c r="F115" s="425">
        <f>+VLOOKUP($B115,Data_Payroll!$K$6:$P$350,3,FALSE)</f>
        <v>18134</v>
      </c>
      <c r="G115" s="425">
        <f>+VLOOKUP($B115,Data_Payroll!$K$6:$P$350,4,FALSE)</f>
        <v>16155</v>
      </c>
      <c r="H115" s="425">
        <f>+VLOOKUP($B115,Data_Payroll!$K$6:$P$350,5,FALSE)</f>
        <v>18086</v>
      </c>
      <c r="I115" s="425">
        <f>+VLOOKUP($B115,Data_Payroll!$K$6:$P$350,6,FALSE)</f>
        <v>15103</v>
      </c>
      <c r="J115" s="355">
        <f t="shared" si="22"/>
        <v>88345</v>
      </c>
      <c r="K115" s="339">
        <f>+IFERROR(VLOOKUP($B115,'Translated Loss'!$BI$5:$BL$350,2,FALSE),0)</f>
        <v>120092.2849</v>
      </c>
      <c r="L115" s="339">
        <f>+IFERROR(VLOOKUP($B115,'Translated Loss'!$BI$5:$BL$350,3,FALSE),0)</f>
        <v>289045.91279999999</v>
      </c>
      <c r="M115" s="339">
        <f>+IFERROR(VLOOKUP($B115,'Translated Loss'!$BI$5:$BL$350,4,FALSE),0)</f>
        <v>14562.331</v>
      </c>
      <c r="N115" s="355">
        <f t="shared" si="30"/>
        <v>423700.52870000002</v>
      </c>
      <c r="O115" s="339">
        <f>+IFERROR(IF(D115=1,($E115*P$3+$F115*P$4+$G115*P$5+$H115*P$6+$I115*P$7)*10*VLOOKUP($B115,UPP!$C$10:$M$329,9,FALSE),($E115*P$3+$F115*P$4+$G115*P$5+$H115*P$6+$I115*P$7)*VLOOKUP($B115,UPP!$C$10:$M$329,9,FALSE)),0)</f>
        <v>-155411.59271570024</v>
      </c>
      <c r="P115" s="339">
        <f>+IFERROR(IF(D115=1,($E115*Q$3+$F115*Q$4+$G115*Q$5+$H115*Q$6+$I115*Q$7)*10*VLOOKUP($B115,UPP!$C$10:$M$329,10,FALSE),($E115*Q$3+$F115*Q$4+$G115*Q$5+$H115*Q$6+$I115*Q$7)*VLOOKUP($B115,UPP!$C$10:$M$329,10,FALSE)),0)</f>
        <v>-42750.749731185708</v>
      </c>
      <c r="Q115" s="339">
        <f>+IFERROR(IF(D115=1,($E115*R$3+$F115*R$4+$G115*R$5+$H115*R$6+$I115*R$7)*10*VLOOKUP($B115,UPP!$C$10:$M$329,11,FALSE),($E115*R$3+$F115*R$4+$G115*R$5+$H115*R$6+$I115*R$7)*VLOOKUP($B115,UPP!$C$10:$M$329,11,FALSE)),0)</f>
        <v>168.25221517129788</v>
      </c>
      <c r="R115" s="201">
        <f t="shared" si="21"/>
        <v>-197994.09023171465</v>
      </c>
      <c r="S115" s="196">
        <f t="shared" si="23"/>
        <v>0</v>
      </c>
      <c r="T115" s="151">
        <f t="shared" si="24"/>
        <v>246295.16306881429</v>
      </c>
      <c r="U115" s="151">
        <f t="shared" si="25"/>
        <v>14730.583215171298</v>
      </c>
      <c r="V115" s="197">
        <f t="shared" si="26"/>
        <v>225706.43846828537</v>
      </c>
      <c r="W115" s="209">
        <f t="shared" si="31"/>
        <v>0</v>
      </c>
      <c r="X115" s="210">
        <f t="shared" si="32"/>
        <v>0.27878789186576974</v>
      </c>
      <c r="Y115" s="211">
        <f t="shared" si="33"/>
        <v>1.6673929724569922E-2</v>
      </c>
      <c r="Z115" s="196">
        <f t="shared" si="27"/>
        <v>0</v>
      </c>
      <c r="AA115" s="151">
        <f t="shared" si="28"/>
        <v>246295.16306881429</v>
      </c>
      <c r="AB115" s="197">
        <f t="shared" si="29"/>
        <v>14730.583215171298</v>
      </c>
    </row>
    <row r="116" spans="2:28" x14ac:dyDescent="0.25">
      <c r="B116" s="183">
        <f>+UPP!C115</f>
        <v>571</v>
      </c>
      <c r="C116" s="183">
        <f>+UPP!B115</f>
        <v>1</v>
      </c>
      <c r="D116" s="183">
        <f>+UPP!D115</f>
        <v>1</v>
      </c>
      <c r="E116" s="425">
        <f>+VLOOKUP($B116,Data_Payroll!$K$6:$P$350,2,FALSE)</f>
        <v>18408</v>
      </c>
      <c r="F116" s="425">
        <f>+VLOOKUP($B116,Data_Payroll!$K$6:$P$350,3,FALSE)</f>
        <v>22069</v>
      </c>
      <c r="G116" s="425">
        <f>+VLOOKUP($B116,Data_Payroll!$K$6:$P$350,4,FALSE)</f>
        <v>21225</v>
      </c>
      <c r="H116" s="425">
        <f>+VLOOKUP($B116,Data_Payroll!$K$6:$P$350,5,FALSE)</f>
        <v>22690</v>
      </c>
      <c r="I116" s="425">
        <f>+VLOOKUP($B116,Data_Payroll!$K$6:$P$350,6,FALSE)</f>
        <v>23196</v>
      </c>
      <c r="J116" s="355">
        <f t="shared" si="22"/>
        <v>107588</v>
      </c>
      <c r="K116" s="339">
        <f>+IFERROR(VLOOKUP($B116,'Translated Loss'!$BI$5:$BL$350,2,FALSE),0)</f>
        <v>1280208.8126999997</v>
      </c>
      <c r="L116" s="339">
        <f>+IFERROR(VLOOKUP($B116,'Translated Loss'!$BI$5:$BL$350,3,FALSE),0)</f>
        <v>369088.48740000004</v>
      </c>
      <c r="M116" s="339">
        <f>+IFERROR(VLOOKUP($B116,'Translated Loss'!$BI$5:$BL$350,4,FALSE),0)</f>
        <v>99583.106</v>
      </c>
      <c r="N116" s="355">
        <f t="shared" si="30"/>
        <v>1748880.4060999996</v>
      </c>
      <c r="O116" s="339">
        <f>+IFERROR(IF(D116=1,($E116*P$3+$F116*P$4+$G116*P$5+$H116*P$6+$I116*P$7)*10*VLOOKUP($B116,UPP!$C$10:$M$329,9,FALSE),($E116*P$3+$F116*P$4+$G116*P$5+$H116*P$6+$I116*P$7)*VLOOKUP($B116,UPP!$C$10:$M$329,9,FALSE)),0)</f>
        <v>-268933.49635792634</v>
      </c>
      <c r="P116" s="339">
        <f>+IFERROR(IF(D116=1,($E116*Q$3+$F116*Q$4+$G116*Q$5+$H116*Q$6+$I116*Q$7)*10*VLOOKUP($B116,UPP!$C$10:$M$329,10,FALSE),($E116*Q$3+$F116*Q$4+$G116*Q$5+$H116*Q$6+$I116*Q$7)*VLOOKUP($B116,UPP!$C$10:$M$329,10,FALSE)),0)</f>
        <v>-201054.90807504955</v>
      </c>
      <c r="Q116" s="339">
        <f>+IFERROR(IF(D116=1,($E116*R$3+$F116*R$4+$G116*R$5+$H116*R$6+$I116*R$7)*10*VLOOKUP($B116,UPP!$C$10:$M$329,11,FALSE),($E116*R$3+$F116*R$4+$G116*R$5+$H116*R$6+$I116*R$7)*VLOOKUP($B116,UPP!$C$10:$M$329,11,FALSE)),0)</f>
        <v>570.61756706239998</v>
      </c>
      <c r="R116" s="201">
        <f t="shared" si="21"/>
        <v>-469417.78686591354</v>
      </c>
      <c r="S116" s="196">
        <f t="shared" si="23"/>
        <v>1011275.3163420733</v>
      </c>
      <c r="T116" s="151">
        <f t="shared" si="24"/>
        <v>168033.57932495049</v>
      </c>
      <c r="U116" s="151">
        <f t="shared" si="25"/>
        <v>100153.72356706241</v>
      </c>
      <c r="V116" s="197">
        <f t="shared" si="26"/>
        <v>1279462.619234086</v>
      </c>
      <c r="W116" s="209">
        <f t="shared" si="31"/>
        <v>0.939951775608872</v>
      </c>
      <c r="X116" s="210">
        <f t="shared" si="32"/>
        <v>0.15618245466497238</v>
      </c>
      <c r="Y116" s="211">
        <f t="shared" si="33"/>
        <v>9.3090050532645283E-2</v>
      </c>
      <c r="Z116" s="196">
        <f t="shared" si="27"/>
        <v>1011275.3163420733</v>
      </c>
      <c r="AA116" s="151">
        <f t="shared" si="28"/>
        <v>168033.57932495046</v>
      </c>
      <c r="AB116" s="197">
        <f t="shared" si="29"/>
        <v>100153.72356706241</v>
      </c>
    </row>
    <row r="117" spans="2:28" x14ac:dyDescent="0.25">
      <c r="B117" s="183">
        <f>+UPP!C116</f>
        <v>573</v>
      </c>
      <c r="C117" s="183">
        <f>+UPP!B116</f>
        <v>1</v>
      </c>
      <c r="D117" s="183">
        <f>+UPP!D116</f>
        <v>1</v>
      </c>
      <c r="E117" s="425">
        <f>+VLOOKUP($B117,Data_Payroll!$K$6:$P$350,2,FALSE)</f>
        <v>1532</v>
      </c>
      <c r="F117" s="425">
        <f>+VLOOKUP($B117,Data_Payroll!$K$6:$P$350,3,FALSE)</f>
        <v>1370</v>
      </c>
      <c r="G117" s="425">
        <f>+VLOOKUP($B117,Data_Payroll!$K$6:$P$350,4,FALSE)</f>
        <v>1028</v>
      </c>
      <c r="H117" s="425">
        <f>+VLOOKUP($B117,Data_Payroll!$K$6:$P$350,5,FALSE)</f>
        <v>1709</v>
      </c>
      <c r="I117" s="425">
        <f>+VLOOKUP($B117,Data_Payroll!$K$6:$P$350,6,FALSE)</f>
        <v>1748</v>
      </c>
      <c r="J117" s="355">
        <f t="shared" si="22"/>
        <v>7387</v>
      </c>
      <c r="K117" s="339">
        <f>+IFERROR(VLOOKUP($B117,'Translated Loss'!$BI$5:$BL$350,2,FALSE),0)</f>
        <v>17089.519499999999</v>
      </c>
      <c r="L117" s="339">
        <f>+IFERROR(VLOOKUP($B117,'Translated Loss'!$BI$5:$BL$350,3,FALSE),0)</f>
        <v>66138.180999999997</v>
      </c>
      <c r="M117" s="339">
        <f>+IFERROR(VLOOKUP($B117,'Translated Loss'!$BI$5:$BL$350,4,FALSE),0)</f>
        <v>19244.637999999999</v>
      </c>
      <c r="N117" s="355">
        <f t="shared" si="30"/>
        <v>102472.33849999998</v>
      </c>
      <c r="O117" s="339">
        <f>+IFERROR(IF(D117=1,($E117*P$3+$F117*P$4+$G117*P$5+$H117*P$6+$I117*P$7)*10*VLOOKUP($B117,UPP!$C$10:$M$329,9,FALSE),($E117*P$3+$F117*P$4+$G117*P$5+$H117*P$6+$I117*P$7)*VLOOKUP($B117,UPP!$C$10:$M$329,9,FALSE)),0)</f>
        <v>-30352.125649010464</v>
      </c>
      <c r="P117" s="339">
        <f>+IFERROR(IF(D117=1,($E117*Q$3+$F117*Q$4+$G117*Q$5+$H117*Q$6+$I117*Q$7)*10*VLOOKUP($B117,UPP!$C$10:$M$329,10,FALSE),($E117*Q$3+$F117*Q$4+$G117*Q$5+$H117*Q$6+$I117*Q$7)*VLOOKUP($B117,UPP!$C$10:$M$329,10,FALSE)),0)</f>
        <v>-17730.524459039712</v>
      </c>
      <c r="Q117" s="339">
        <f>+IFERROR(IF(D117=1,($E117*R$3+$F117*R$4+$G117*R$5+$H117*R$6+$I117*R$7)*10*VLOOKUP($B117,UPP!$C$10:$M$329,11,FALSE),($E117*R$3+$F117*R$4+$G117*R$5+$H117*R$6+$I117*R$7)*VLOOKUP($B117,UPP!$C$10:$M$329,11,FALSE)),0)</f>
        <v>54.606491198646523</v>
      </c>
      <c r="R117" s="201">
        <f t="shared" si="21"/>
        <v>-48028.04361685153</v>
      </c>
      <c r="S117" s="196">
        <f t="shared" si="23"/>
        <v>0</v>
      </c>
      <c r="T117" s="151">
        <f t="shared" si="24"/>
        <v>48407.656540960284</v>
      </c>
      <c r="U117" s="151">
        <f t="shared" si="25"/>
        <v>19299.244491198646</v>
      </c>
      <c r="V117" s="197">
        <f t="shared" si="26"/>
        <v>54444.294883148454</v>
      </c>
      <c r="W117" s="209">
        <f t="shared" si="31"/>
        <v>0</v>
      </c>
      <c r="X117" s="210">
        <f t="shared" si="32"/>
        <v>0.65530873887857433</v>
      </c>
      <c r="Y117" s="211">
        <f t="shared" si="33"/>
        <v>0.26125957074859407</v>
      </c>
      <c r="Z117" s="196">
        <f t="shared" si="27"/>
        <v>0</v>
      </c>
      <c r="AA117" s="151">
        <f t="shared" si="28"/>
        <v>48407.656540960292</v>
      </c>
      <c r="AB117" s="197">
        <f t="shared" si="29"/>
        <v>19299.244491198646</v>
      </c>
    </row>
    <row r="118" spans="2:28" x14ac:dyDescent="0.25">
      <c r="B118" s="183">
        <f>+UPP!C117</f>
        <v>581</v>
      </c>
      <c r="C118" s="183">
        <f>+UPP!B117</f>
        <v>1</v>
      </c>
      <c r="D118" s="183">
        <f>+UPP!D117</f>
        <v>1</v>
      </c>
      <c r="E118" s="425">
        <f>+VLOOKUP($B118,Data_Payroll!$K$6:$P$350,2,FALSE)</f>
        <v>79222</v>
      </c>
      <c r="F118" s="425">
        <f>+VLOOKUP($B118,Data_Payroll!$K$6:$P$350,3,FALSE)</f>
        <v>83977</v>
      </c>
      <c r="G118" s="425">
        <f>+VLOOKUP($B118,Data_Payroll!$K$6:$P$350,4,FALSE)</f>
        <v>78518</v>
      </c>
      <c r="H118" s="425">
        <f>+VLOOKUP($B118,Data_Payroll!$K$6:$P$350,5,FALSE)</f>
        <v>88964</v>
      </c>
      <c r="I118" s="425">
        <f>+VLOOKUP($B118,Data_Payroll!$K$6:$P$350,6,FALSE)</f>
        <v>96684</v>
      </c>
      <c r="J118" s="355">
        <f t="shared" si="22"/>
        <v>427365</v>
      </c>
      <c r="K118" s="339">
        <f>+IFERROR(VLOOKUP($B118,'Translated Loss'!$BI$5:$BL$350,2,FALSE),0)</f>
        <v>5266228.0608000001</v>
      </c>
      <c r="L118" s="339">
        <f>+IFERROR(VLOOKUP($B118,'Translated Loss'!$BI$5:$BL$350,3,FALSE),0)</f>
        <v>1134499.7534999999</v>
      </c>
      <c r="M118" s="339">
        <f>+IFERROR(VLOOKUP($B118,'Translated Loss'!$BI$5:$BL$350,4,FALSE),0)</f>
        <v>123535.85999999999</v>
      </c>
      <c r="N118" s="355">
        <f t="shared" si="30"/>
        <v>6524263.6743000001</v>
      </c>
      <c r="O118" s="339">
        <f>+IFERROR(IF(D118=1,($E118*P$3+$F118*P$4+$G118*P$5+$H118*P$6+$I118*P$7)*10*VLOOKUP($B118,UPP!$C$10:$M$329,9,FALSE),($E118*P$3+$F118*P$4+$G118*P$5+$H118*P$6+$I118*P$7)*VLOOKUP($B118,UPP!$C$10:$M$329,9,FALSE)),0)</f>
        <v>-629610.09731665265</v>
      </c>
      <c r="P118" s="339">
        <f>+IFERROR(IF(D118=1,($E118*Q$3+$F118*Q$4+$G118*Q$5+$H118*Q$6+$I118*Q$7)*10*VLOOKUP($B118,UPP!$C$10:$M$329,10,FALSE),($E118*Q$3+$F118*Q$4+$G118*Q$5+$H118*Q$6+$I118*Q$7)*VLOOKUP($B118,UPP!$C$10:$M$329,10,FALSE)),0)</f>
        <v>-305472.21349431982</v>
      </c>
      <c r="Q118" s="339">
        <f>+IFERROR(IF(D118=1,($E118*R$3+$F118*R$4+$G118*R$5+$H118*R$6+$I118*R$7)*10*VLOOKUP($B118,UPP!$C$10:$M$329,11,FALSE),($E118*R$3+$F118*R$4+$G118*R$5+$H118*R$6+$I118*R$7)*VLOOKUP($B118,UPP!$C$10:$M$329,11,FALSE)),0)</f>
        <v>930.4044807860372</v>
      </c>
      <c r="R118" s="201">
        <f t="shared" si="21"/>
        <v>-934151.90633018641</v>
      </c>
      <c r="S118" s="196">
        <f t="shared" si="23"/>
        <v>4636617.9634833476</v>
      </c>
      <c r="T118" s="151">
        <f t="shared" si="24"/>
        <v>829027.54000568006</v>
      </c>
      <c r="U118" s="151">
        <f t="shared" si="25"/>
        <v>124466.26448078602</v>
      </c>
      <c r="V118" s="197">
        <f t="shared" si="26"/>
        <v>5590111.7679698132</v>
      </c>
      <c r="W118" s="209">
        <f t="shared" si="31"/>
        <v>1.0849316072872948</v>
      </c>
      <c r="X118" s="210">
        <f t="shared" si="32"/>
        <v>0.19398582944454507</v>
      </c>
      <c r="Y118" s="211">
        <f t="shared" si="33"/>
        <v>2.9124112756258941E-2</v>
      </c>
      <c r="Z118" s="196">
        <f t="shared" si="27"/>
        <v>4636617.9634833476</v>
      </c>
      <c r="AA118" s="151">
        <f t="shared" si="28"/>
        <v>829027.54000568006</v>
      </c>
      <c r="AB118" s="197">
        <f t="shared" si="29"/>
        <v>124466.26448078603</v>
      </c>
    </row>
    <row r="119" spans="2:28" x14ac:dyDescent="0.25">
      <c r="B119" s="183">
        <f>+UPP!C118</f>
        <v>601</v>
      </c>
      <c r="C119" s="183">
        <f>+UPP!B118</f>
        <v>2</v>
      </c>
      <c r="D119" s="183">
        <f>+UPP!D118</f>
        <v>1</v>
      </c>
      <c r="E119" s="425">
        <f>+VLOOKUP($B119,Data_Payroll!$K$6:$P$350,2,FALSE)</f>
        <v>24370</v>
      </c>
      <c r="F119" s="425">
        <f>+VLOOKUP($B119,Data_Payroll!$K$6:$P$350,3,FALSE)</f>
        <v>31351</v>
      </c>
      <c r="G119" s="425">
        <f>+VLOOKUP($B119,Data_Payroll!$K$6:$P$350,4,FALSE)</f>
        <v>33976</v>
      </c>
      <c r="H119" s="425">
        <f>+VLOOKUP($B119,Data_Payroll!$K$6:$P$350,5,FALSE)</f>
        <v>31883</v>
      </c>
      <c r="I119" s="425">
        <f>+VLOOKUP($B119,Data_Payroll!$K$6:$P$350,6,FALSE)</f>
        <v>32341</v>
      </c>
      <c r="J119" s="355">
        <f t="shared" si="22"/>
        <v>153921</v>
      </c>
      <c r="K119" s="339">
        <f>+IFERROR(VLOOKUP($B119,'Translated Loss'!$BI$5:$BL$350,2,FALSE),0)</f>
        <v>8297573.645800001</v>
      </c>
      <c r="L119" s="339">
        <f>+IFERROR(VLOOKUP($B119,'Translated Loss'!$BI$5:$BL$350,3,FALSE),0)</f>
        <v>2394548.4171000002</v>
      </c>
      <c r="M119" s="339">
        <f>+IFERROR(VLOOKUP($B119,'Translated Loss'!$BI$5:$BL$350,4,FALSE),0)</f>
        <v>305809.33100000001</v>
      </c>
      <c r="N119" s="355">
        <f t="shared" si="30"/>
        <v>10997931.393900001</v>
      </c>
      <c r="O119" s="339">
        <f>+IFERROR(IF(D119=1,($E119*P$3+$F119*P$4+$G119*P$5+$H119*P$6+$I119*P$7)*10*VLOOKUP($B119,UPP!$C$10:$M$329,9,FALSE),($E119*P$3+$F119*P$4+$G119*P$5+$H119*P$6+$I119*P$7)*VLOOKUP($B119,UPP!$C$10:$M$329,9,FALSE)),0)</f>
        <v>-1317917.0450381606</v>
      </c>
      <c r="P119" s="339">
        <f>+IFERROR(IF(D119=1,($E119*Q$3+$F119*Q$4+$G119*Q$5+$H119*Q$6+$I119*Q$7)*10*VLOOKUP($B119,UPP!$C$10:$M$329,10,FALSE),($E119*Q$3+$F119*Q$4+$G119*Q$5+$H119*Q$6+$I119*Q$7)*VLOOKUP($B119,UPP!$C$10:$M$329,10,FALSE)),0)</f>
        <v>-643073.39063312032</v>
      </c>
      <c r="Q119" s="339">
        <f>+IFERROR(IF(D119=1,($E119*R$3+$F119*R$4+$G119*R$5+$H119*R$6+$I119*R$7)*10*VLOOKUP($B119,UPP!$C$10:$M$329,11,FALSE),($E119*R$3+$F119*R$4+$G119*R$5+$H119*R$6+$I119*R$7)*VLOOKUP($B119,UPP!$C$10:$M$329,11,FALSE)),0)</f>
        <v>1167.0955342554457</v>
      </c>
      <c r="R119" s="201">
        <f t="shared" si="21"/>
        <v>-1959823.3401370256</v>
      </c>
      <c r="S119" s="196">
        <f t="shared" si="23"/>
        <v>6979656.6007618401</v>
      </c>
      <c r="T119" s="151">
        <f t="shared" si="24"/>
        <v>1751475.02646688</v>
      </c>
      <c r="U119" s="151">
        <f t="shared" si="25"/>
        <v>306976.42653425544</v>
      </c>
      <c r="V119" s="197">
        <f t="shared" si="26"/>
        <v>9038108.0537629761</v>
      </c>
      <c r="W119" s="209">
        <f t="shared" si="31"/>
        <v>4.534570721839021</v>
      </c>
      <c r="X119" s="210">
        <f t="shared" si="32"/>
        <v>1.1379051763351848</v>
      </c>
      <c r="Y119" s="211">
        <f t="shared" si="33"/>
        <v>0.19943765083013718</v>
      </c>
      <c r="Z119" s="196">
        <f t="shared" si="27"/>
        <v>6979656.6007618401</v>
      </c>
      <c r="AA119" s="151">
        <f t="shared" si="28"/>
        <v>1751475.02646688</v>
      </c>
      <c r="AB119" s="197">
        <f t="shared" si="29"/>
        <v>306976.42653425544</v>
      </c>
    </row>
    <row r="120" spans="2:28" x14ac:dyDescent="0.25">
      <c r="B120" s="183">
        <f>+UPP!C119</f>
        <v>603</v>
      </c>
      <c r="C120" s="183">
        <f>+UPP!B119</f>
        <v>2</v>
      </c>
      <c r="D120" s="183">
        <f>+UPP!D119</f>
        <v>1</v>
      </c>
      <c r="E120" s="425">
        <f>+VLOOKUP($B120,Data_Payroll!$K$6:$P$350,2,FALSE)</f>
        <v>5256</v>
      </c>
      <c r="F120" s="425">
        <f>+VLOOKUP($B120,Data_Payroll!$K$6:$P$350,3,FALSE)</f>
        <v>5403</v>
      </c>
      <c r="G120" s="425">
        <f>+VLOOKUP($B120,Data_Payroll!$K$6:$P$350,4,FALSE)</f>
        <v>6590</v>
      </c>
      <c r="H120" s="425">
        <f>+VLOOKUP($B120,Data_Payroll!$K$6:$P$350,5,FALSE)</f>
        <v>8221</v>
      </c>
      <c r="I120" s="425">
        <f>+VLOOKUP($B120,Data_Payroll!$K$6:$P$350,6,FALSE)</f>
        <v>8176</v>
      </c>
      <c r="J120" s="355">
        <f t="shared" si="22"/>
        <v>33646</v>
      </c>
      <c r="K120" s="339">
        <f>+IFERROR(VLOOKUP($B120,'Translated Loss'!$BI$5:$BL$350,2,FALSE),0)</f>
        <v>4473886.2522999998</v>
      </c>
      <c r="L120" s="339">
        <f>+IFERROR(VLOOKUP($B120,'Translated Loss'!$BI$5:$BL$350,3,FALSE),0)</f>
        <v>491495.94740000006</v>
      </c>
      <c r="M120" s="339">
        <f>+IFERROR(VLOOKUP($B120,'Translated Loss'!$BI$5:$BL$350,4,FALSE),0)</f>
        <v>42563.539000000004</v>
      </c>
      <c r="N120" s="355">
        <f t="shared" si="30"/>
        <v>5007945.7386999996</v>
      </c>
      <c r="O120" s="339">
        <f>+IFERROR(IF(D120=1,($E120*P$3+$F120*P$4+$G120*P$5+$H120*P$6+$I120*P$7)*10*VLOOKUP($B120,UPP!$C$10:$M$329,9,FALSE),($E120*P$3+$F120*P$4+$G120*P$5+$H120*P$6+$I120*P$7)*VLOOKUP($B120,UPP!$C$10:$M$329,9,FALSE)),0)</f>
        <v>-256360.04186418373</v>
      </c>
      <c r="P120" s="339">
        <f>+IFERROR(IF(D120=1,($E120*Q$3+$F120*Q$4+$G120*Q$5+$H120*Q$6+$I120*Q$7)*10*VLOOKUP($B120,UPP!$C$10:$M$329,10,FALSE),($E120*Q$3+$F120*Q$4+$G120*Q$5+$H120*Q$6+$I120*Q$7)*VLOOKUP($B120,UPP!$C$10:$M$329,10,FALSE)),0)</f>
        <v>-83127.426507513403</v>
      </c>
      <c r="Q120" s="339">
        <f>+IFERROR(IF(D120=1,($E120*R$3+$F120*R$4+$G120*R$5+$H120*R$6+$I120*R$7)*10*VLOOKUP($B120,UPP!$C$10:$M$329,11,FALSE),($E120*R$3+$F120*R$4+$G120*R$5+$H120*R$6+$I120*R$7)*VLOOKUP($B120,UPP!$C$10:$M$329,11,FALSE)),0)</f>
        <v>118.42074736594486</v>
      </c>
      <c r="R120" s="201">
        <f t="shared" si="21"/>
        <v>-339369.0476243312</v>
      </c>
      <c r="S120" s="196">
        <f t="shared" si="23"/>
        <v>4217526.2104358161</v>
      </c>
      <c r="T120" s="151">
        <f t="shared" si="24"/>
        <v>408368.52089248667</v>
      </c>
      <c r="U120" s="151">
        <f t="shared" si="25"/>
        <v>42681.959747365952</v>
      </c>
      <c r="V120" s="197">
        <f t="shared" si="26"/>
        <v>4668576.6910756687</v>
      </c>
      <c r="W120" s="209">
        <f t="shared" si="31"/>
        <v>12.535000328228664</v>
      </c>
      <c r="X120" s="210">
        <f t="shared" si="32"/>
        <v>1.2137208610012682</v>
      </c>
      <c r="Y120" s="211">
        <f t="shared" si="33"/>
        <v>0.12685597024123507</v>
      </c>
      <c r="Z120" s="196">
        <f t="shared" si="27"/>
        <v>4217526.2104358161</v>
      </c>
      <c r="AA120" s="151">
        <f t="shared" si="28"/>
        <v>408368.52089248667</v>
      </c>
      <c r="AB120" s="197">
        <f t="shared" si="29"/>
        <v>42681.959747365952</v>
      </c>
    </row>
    <row r="121" spans="2:28" x14ac:dyDescent="0.25">
      <c r="B121" s="183">
        <f>+UPP!C120</f>
        <v>605</v>
      </c>
      <c r="C121" s="183">
        <f>+UPP!B120</f>
        <v>2</v>
      </c>
      <c r="D121" s="183">
        <f>+UPP!D120</f>
        <v>1</v>
      </c>
      <c r="E121" s="425">
        <f>+VLOOKUP($B121,Data_Payroll!$K$6:$P$350,2,FALSE)</f>
        <v>538</v>
      </c>
      <c r="F121" s="425">
        <f>+VLOOKUP($B121,Data_Payroll!$K$6:$P$350,3,FALSE)</f>
        <v>146</v>
      </c>
      <c r="G121" s="425">
        <f>+VLOOKUP($B121,Data_Payroll!$K$6:$P$350,4,FALSE)</f>
        <v>601</v>
      </c>
      <c r="H121" s="425">
        <f>+VLOOKUP($B121,Data_Payroll!$K$6:$P$350,5,FALSE)</f>
        <v>790</v>
      </c>
      <c r="I121" s="425">
        <f>+VLOOKUP($B121,Data_Payroll!$K$6:$P$350,6,FALSE)</f>
        <v>1083</v>
      </c>
      <c r="J121" s="355">
        <f t="shared" si="22"/>
        <v>3158</v>
      </c>
      <c r="K121" s="339">
        <f>+IFERROR(VLOOKUP($B121,'Translated Loss'!$BI$5:$BL$350,2,FALSE),0)</f>
        <v>0</v>
      </c>
      <c r="L121" s="339">
        <f>+IFERROR(VLOOKUP($B121,'Translated Loss'!$BI$5:$BL$350,3,FALSE),0)</f>
        <v>31484.624</v>
      </c>
      <c r="M121" s="339">
        <f>+IFERROR(VLOOKUP($B121,'Translated Loss'!$BI$5:$BL$350,4,FALSE),0)</f>
        <v>0</v>
      </c>
      <c r="N121" s="355">
        <f t="shared" si="30"/>
        <v>31484.624</v>
      </c>
      <c r="O121" s="339">
        <f>+IFERROR(IF(D121=1,($E121*P$3+$F121*P$4+$G121*P$5+$H121*P$6+$I121*P$7)*10*VLOOKUP($B121,UPP!$C$10:$M$329,9,FALSE),($E121*P$3+$F121*P$4+$G121*P$5+$H121*P$6+$I121*P$7)*VLOOKUP($B121,UPP!$C$10:$M$329,9,FALSE)),0)</f>
        <v>-21276.612107322402</v>
      </c>
      <c r="P121" s="339">
        <f>+IFERROR(IF(D121=1,($E121*Q$3+$F121*Q$4+$G121*Q$5+$H121*Q$6+$I121*Q$7)*10*VLOOKUP($B121,UPP!$C$10:$M$329,10,FALSE),($E121*Q$3+$F121*Q$4+$G121*Q$5+$H121*Q$6+$I121*Q$7)*VLOOKUP($B121,UPP!$C$10:$M$329,10,FALSE)),0)</f>
        <v>-15336.864282489061</v>
      </c>
      <c r="Q121" s="339">
        <f>+IFERROR(IF(D121=1,($E121*R$3+$F121*R$4+$G121*R$5+$H121*R$6+$I121*R$7)*10*VLOOKUP($B121,UPP!$C$10:$M$329,11,FALSE),($E121*R$3+$F121*R$4+$G121*R$5+$H121*R$6+$I121*R$7)*VLOOKUP($B121,UPP!$C$10:$M$329,11,FALSE)),0)</f>
        <v>31.552351951018434</v>
      </c>
      <c r="R121" s="201">
        <f t="shared" si="21"/>
        <v>-36581.924037860445</v>
      </c>
      <c r="S121" s="196">
        <f t="shared" si="23"/>
        <v>0</v>
      </c>
      <c r="T121" s="151">
        <f t="shared" si="24"/>
        <v>16147.759717510939</v>
      </c>
      <c r="U121" s="151">
        <f t="shared" si="25"/>
        <v>31.552351951018434</v>
      </c>
      <c r="V121" s="197">
        <f t="shared" si="26"/>
        <v>-5097.3000378604447</v>
      </c>
      <c r="W121" s="209">
        <f t="shared" si="31"/>
        <v>0</v>
      </c>
      <c r="X121" s="210">
        <f t="shared" si="32"/>
        <v>0.51132868009850974</v>
      </c>
      <c r="Y121" s="211">
        <f t="shared" si="33"/>
        <v>9.9912450763199601E-4</v>
      </c>
      <c r="Z121" s="196">
        <f t="shared" si="27"/>
        <v>0</v>
      </c>
      <c r="AA121" s="151">
        <f t="shared" si="28"/>
        <v>16147.759717510937</v>
      </c>
      <c r="AB121" s="197">
        <f t="shared" si="29"/>
        <v>31.552351951018434</v>
      </c>
    </row>
    <row r="122" spans="2:28" x14ac:dyDescent="0.25">
      <c r="B122" s="183">
        <f>+UPP!C121</f>
        <v>607</v>
      </c>
      <c r="C122" s="183">
        <f>+UPP!B121</f>
        <v>2</v>
      </c>
      <c r="D122" s="183">
        <f>+UPP!D121</f>
        <v>1</v>
      </c>
      <c r="E122" s="425">
        <f>+VLOOKUP($B122,Data_Payroll!$K$6:$P$350,2,FALSE)</f>
        <v>2241</v>
      </c>
      <c r="F122" s="425">
        <f>+VLOOKUP($B122,Data_Payroll!$K$6:$P$350,3,FALSE)</f>
        <v>1990</v>
      </c>
      <c r="G122" s="425">
        <f>+VLOOKUP($B122,Data_Payroll!$K$6:$P$350,4,FALSE)</f>
        <v>2325</v>
      </c>
      <c r="H122" s="425">
        <f>+VLOOKUP($B122,Data_Payroll!$K$6:$P$350,5,FALSE)</f>
        <v>1910</v>
      </c>
      <c r="I122" s="425">
        <f>+VLOOKUP($B122,Data_Payroll!$K$6:$P$350,6,FALSE)</f>
        <v>2834</v>
      </c>
      <c r="J122" s="355">
        <f t="shared" si="22"/>
        <v>11300</v>
      </c>
      <c r="K122" s="339">
        <f>+IFERROR(VLOOKUP($B122,'Translated Loss'!$BI$5:$BL$350,2,FALSE),0)</f>
        <v>64969.742100000003</v>
      </c>
      <c r="L122" s="339">
        <f>+IFERROR(VLOOKUP($B122,'Translated Loss'!$BI$5:$BL$350,3,FALSE),0)</f>
        <v>164269.88209999999</v>
      </c>
      <c r="M122" s="339">
        <f>+IFERROR(VLOOKUP($B122,'Translated Loss'!$BI$5:$BL$350,4,FALSE),0)</f>
        <v>0</v>
      </c>
      <c r="N122" s="355">
        <f t="shared" si="30"/>
        <v>229239.62419999999</v>
      </c>
      <c r="O122" s="339">
        <f>+IFERROR(IF(D122=1,($E122*P$3+$F122*P$4+$G122*P$5+$H122*P$6+$I122*P$7)*10*VLOOKUP($B122,UPP!$C$10:$M$329,9,FALSE),($E122*P$3+$F122*P$4+$G122*P$5+$H122*P$6+$I122*P$7)*VLOOKUP($B122,UPP!$C$10:$M$329,9,FALSE)),0)</f>
        <v>-38861.855372401922</v>
      </c>
      <c r="P122" s="339">
        <f>+IFERROR(IF(D122=1,($E122*Q$3+$F122*Q$4+$G122*Q$5+$H122*Q$6+$I122*Q$7)*10*VLOOKUP($B122,UPP!$C$10:$M$329,10,FALSE),($E122*Q$3+$F122*Q$4+$G122*Q$5+$H122*Q$6+$I122*Q$7)*VLOOKUP($B122,UPP!$C$10:$M$329,10,FALSE)),0)</f>
        <v>-25502.654989445953</v>
      </c>
      <c r="Q122" s="339">
        <f>+IFERROR(IF(D122=1,($E122*R$3+$F122*R$4+$G122*R$5+$H122*R$6+$I122*R$7)*10*VLOOKUP($B122,UPP!$C$10:$M$329,11,FALSE),($E122*R$3+$F122*R$4+$G122*R$5+$H122*R$6+$I122*R$7)*VLOOKUP($B122,UPP!$C$10:$M$329,11,FALSE)),0)</f>
        <v>26.747351847060909</v>
      </c>
      <c r="R122" s="201">
        <f t="shared" si="21"/>
        <v>-64337.763010000817</v>
      </c>
      <c r="S122" s="196">
        <f t="shared" si="23"/>
        <v>26107.886727598081</v>
      </c>
      <c r="T122" s="151">
        <f t="shared" si="24"/>
        <v>138767.22711055403</v>
      </c>
      <c r="U122" s="151">
        <f t="shared" si="25"/>
        <v>26.747351847060909</v>
      </c>
      <c r="V122" s="197">
        <f t="shared" si="26"/>
        <v>164901.86118999918</v>
      </c>
      <c r="W122" s="209">
        <f t="shared" si="31"/>
        <v>0.23104324537697418</v>
      </c>
      <c r="X122" s="210">
        <f t="shared" si="32"/>
        <v>1.2280285585004782</v>
      </c>
      <c r="Y122" s="211">
        <f t="shared" si="33"/>
        <v>2.3670222873505229E-4</v>
      </c>
      <c r="Z122" s="196">
        <f t="shared" si="27"/>
        <v>26107.886727598085</v>
      </c>
      <c r="AA122" s="151">
        <f t="shared" si="28"/>
        <v>138767.22711055403</v>
      </c>
      <c r="AB122" s="197">
        <f t="shared" si="29"/>
        <v>26.747351847060909</v>
      </c>
    </row>
    <row r="123" spans="2:28" x14ac:dyDescent="0.25">
      <c r="B123" s="183">
        <f>+UPP!C122</f>
        <v>608</v>
      </c>
      <c r="C123" s="183">
        <f>+UPP!B122</f>
        <v>2</v>
      </c>
      <c r="D123" s="183">
        <f>+UPP!D122</f>
        <v>1</v>
      </c>
      <c r="E123" s="425">
        <f>+VLOOKUP($B123,Data_Payroll!$K$6:$P$350,2,FALSE)</f>
        <v>42757</v>
      </c>
      <c r="F123" s="425">
        <f>+VLOOKUP($B123,Data_Payroll!$K$6:$P$350,3,FALSE)</f>
        <v>45996</v>
      </c>
      <c r="G123" s="425">
        <f>+VLOOKUP($B123,Data_Payroll!$K$6:$P$350,4,FALSE)</f>
        <v>45273</v>
      </c>
      <c r="H123" s="425">
        <f>+VLOOKUP($B123,Data_Payroll!$K$6:$P$350,5,FALSE)</f>
        <v>52514</v>
      </c>
      <c r="I123" s="425">
        <f>+VLOOKUP($B123,Data_Payroll!$K$6:$P$350,6,FALSE)</f>
        <v>58282</v>
      </c>
      <c r="J123" s="355">
        <f t="shared" si="22"/>
        <v>244822</v>
      </c>
      <c r="K123" s="339">
        <f>+IFERROR(VLOOKUP($B123,'Translated Loss'!$BI$5:$BL$350,2,FALSE),0)</f>
        <v>4768622.6097999997</v>
      </c>
      <c r="L123" s="339">
        <f>+IFERROR(VLOOKUP($B123,'Translated Loss'!$BI$5:$BL$350,3,FALSE),0)</f>
        <v>2319608.4304</v>
      </c>
      <c r="M123" s="339">
        <f>+IFERROR(VLOOKUP($B123,'Translated Loss'!$BI$5:$BL$350,4,FALSE),0)</f>
        <v>183450.95500000002</v>
      </c>
      <c r="N123" s="355">
        <f t="shared" si="30"/>
        <v>7271681.9951999998</v>
      </c>
      <c r="O123" s="339">
        <f>+IFERROR(IF(D123=1,($E123*P$3+$F123*P$4+$G123*P$5+$H123*P$6+$I123*P$7)*10*VLOOKUP($B123,UPP!$C$10:$M$329,9,FALSE),($E123*P$3+$F123*P$4+$G123*P$5+$H123*P$6+$I123*P$7)*VLOOKUP($B123,UPP!$C$10:$M$329,9,FALSE)),0)</f>
        <v>-973412.25885617454</v>
      </c>
      <c r="P123" s="339">
        <f>+IFERROR(IF(D123=1,($E123*Q$3+$F123*Q$4+$G123*Q$5+$H123*Q$6+$I123*Q$7)*10*VLOOKUP($B123,UPP!$C$10:$M$329,10,FALSE),($E123*Q$3+$F123*Q$4+$G123*Q$5+$H123*Q$6+$I123*Q$7)*VLOOKUP($B123,UPP!$C$10:$M$329,10,FALSE)),0)</f>
        <v>-654110.13152863714</v>
      </c>
      <c r="Q123" s="339">
        <f>+IFERROR(IF(D123=1,($E123*R$3+$F123*R$4+$G123*R$5+$H123*R$6+$I123*R$7)*10*VLOOKUP($B123,UPP!$C$10:$M$329,11,FALSE),($E123*R$3+$F123*R$4+$G123*R$5+$H123*R$6+$I123*R$7)*VLOOKUP($B123,UPP!$C$10:$M$329,11,FALSE)),0)</f>
        <v>705.3868753272842</v>
      </c>
      <c r="R123" s="201">
        <f t="shared" si="21"/>
        <v>-1626817.0035094845</v>
      </c>
      <c r="S123" s="196">
        <f t="shared" si="23"/>
        <v>3795210.3509438252</v>
      </c>
      <c r="T123" s="151">
        <f t="shared" si="24"/>
        <v>1665498.2988713628</v>
      </c>
      <c r="U123" s="151">
        <f t="shared" si="25"/>
        <v>184156.34187532731</v>
      </c>
      <c r="V123" s="197">
        <f t="shared" si="26"/>
        <v>5644864.9916905155</v>
      </c>
      <c r="W123" s="209">
        <f t="shared" si="31"/>
        <v>1.5501917110977874</v>
      </c>
      <c r="X123" s="210">
        <f t="shared" si="32"/>
        <v>0.68028947515801796</v>
      </c>
      <c r="Y123" s="211">
        <f t="shared" si="33"/>
        <v>7.5220503825361815E-2</v>
      </c>
      <c r="Z123" s="196">
        <f t="shared" si="27"/>
        <v>3795210.3509438252</v>
      </c>
      <c r="AA123" s="151">
        <f t="shared" si="28"/>
        <v>1665498.2988713626</v>
      </c>
      <c r="AB123" s="197">
        <f t="shared" si="29"/>
        <v>184156.34187532731</v>
      </c>
    </row>
    <row r="124" spans="2:28" x14ac:dyDescent="0.25">
      <c r="B124" s="183">
        <f>+UPP!C123</f>
        <v>609</v>
      </c>
      <c r="C124" s="183">
        <f>+UPP!B123</f>
        <v>2</v>
      </c>
      <c r="D124" s="183">
        <f>+UPP!D123</f>
        <v>1</v>
      </c>
      <c r="E124" s="425">
        <f>+VLOOKUP($B124,Data_Payroll!$K$6:$P$350,2,FALSE)</f>
        <v>61112</v>
      </c>
      <c r="F124" s="425">
        <f>+VLOOKUP($B124,Data_Payroll!$K$6:$P$350,3,FALSE)</f>
        <v>68725</v>
      </c>
      <c r="G124" s="425">
        <f>+VLOOKUP($B124,Data_Payroll!$K$6:$P$350,4,FALSE)</f>
        <v>82138</v>
      </c>
      <c r="H124" s="425">
        <f>+VLOOKUP($B124,Data_Payroll!$K$6:$P$350,5,FALSE)</f>
        <v>87878</v>
      </c>
      <c r="I124" s="425">
        <f>+VLOOKUP($B124,Data_Payroll!$K$6:$P$350,6,FALSE)</f>
        <v>97891</v>
      </c>
      <c r="J124" s="355">
        <f t="shared" si="22"/>
        <v>397744</v>
      </c>
      <c r="K124" s="339">
        <f>+IFERROR(VLOOKUP($B124,'Translated Loss'!$BI$5:$BL$350,2,FALSE),0)</f>
        <v>11415995.263</v>
      </c>
      <c r="L124" s="339">
        <f>+IFERROR(VLOOKUP($B124,'Translated Loss'!$BI$5:$BL$350,3,FALSE),0)</f>
        <v>4267985.1165999994</v>
      </c>
      <c r="M124" s="339">
        <f>+IFERROR(VLOOKUP($B124,'Translated Loss'!$BI$5:$BL$350,4,FALSE),0)</f>
        <v>505052.32899999997</v>
      </c>
      <c r="N124" s="355">
        <f t="shared" si="30"/>
        <v>16189032.7086</v>
      </c>
      <c r="O124" s="339">
        <f>+IFERROR(IF(D124=1,($E124*P$3+$F124*P$4+$G124*P$5+$H124*P$6+$I124*P$7)*10*VLOOKUP($B124,UPP!$C$10:$M$329,9,FALSE),($E124*P$3+$F124*P$4+$G124*P$5+$H124*P$6+$I124*P$7)*VLOOKUP($B124,UPP!$C$10:$M$329,9,FALSE)),0)</f>
        <v>-1697109.3091954507</v>
      </c>
      <c r="P124" s="339">
        <f>+IFERROR(IF(D124=1,($E124*Q$3+$F124*Q$4+$G124*Q$5+$H124*Q$6+$I124*Q$7)*10*VLOOKUP($B124,UPP!$C$10:$M$329,10,FALSE),($E124*Q$3+$F124*Q$4+$G124*Q$5+$H124*Q$6+$I124*Q$7)*VLOOKUP($B124,UPP!$C$10:$M$329,10,FALSE)),0)</f>
        <v>-891566.40439312207</v>
      </c>
      <c r="Q124" s="339">
        <f>+IFERROR(IF(D124=1,($E124*R$3+$F124*R$4+$G124*R$5+$H124*R$6+$I124*R$7)*10*VLOOKUP($B124,UPP!$C$10:$M$329,11,FALSE),($E124*R$3+$F124*R$4+$G124*R$5+$H124*R$6+$I124*R$7)*VLOOKUP($B124,UPP!$C$10:$M$329,11,FALSE)),0)</f>
        <v>2002.7360732841641</v>
      </c>
      <c r="R124" s="201">
        <f t="shared" si="21"/>
        <v>-2586672.9775152891</v>
      </c>
      <c r="S124" s="196">
        <f t="shared" si="23"/>
        <v>9718885.9538045488</v>
      </c>
      <c r="T124" s="151">
        <f t="shared" si="24"/>
        <v>3376418.7122068773</v>
      </c>
      <c r="U124" s="151">
        <f t="shared" si="25"/>
        <v>507055.06507328415</v>
      </c>
      <c r="V124" s="197">
        <f t="shared" si="26"/>
        <v>13602359.73108471</v>
      </c>
      <c r="W124" s="209">
        <f t="shared" si="31"/>
        <v>2.4435028444940841</v>
      </c>
      <c r="X124" s="210">
        <f t="shared" si="32"/>
        <v>0.84889243136461578</v>
      </c>
      <c r="Y124" s="211">
        <f t="shared" si="33"/>
        <v>0.1274827690859659</v>
      </c>
      <c r="Z124" s="196">
        <f t="shared" si="27"/>
        <v>9718885.9538045507</v>
      </c>
      <c r="AA124" s="151">
        <f t="shared" si="28"/>
        <v>3376418.7122068778</v>
      </c>
      <c r="AB124" s="197">
        <f t="shared" si="29"/>
        <v>507055.0650732842</v>
      </c>
    </row>
    <row r="125" spans="2:28" x14ac:dyDescent="0.25">
      <c r="B125" s="183">
        <f>+UPP!C124</f>
        <v>611</v>
      </c>
      <c r="C125" s="183">
        <f>+UPP!B124</f>
        <v>2</v>
      </c>
      <c r="D125" s="183">
        <f>+UPP!D124</f>
        <v>1</v>
      </c>
      <c r="E125" s="425">
        <f>+VLOOKUP($B125,Data_Payroll!$K$6:$P$350,2,FALSE)</f>
        <v>355</v>
      </c>
      <c r="F125" s="425">
        <f>+VLOOKUP($B125,Data_Payroll!$K$6:$P$350,3,FALSE)</f>
        <v>860</v>
      </c>
      <c r="G125" s="425">
        <f>+VLOOKUP($B125,Data_Payroll!$K$6:$P$350,4,FALSE)</f>
        <v>864</v>
      </c>
      <c r="H125" s="425">
        <f>+VLOOKUP($B125,Data_Payroll!$K$6:$P$350,5,FALSE)</f>
        <v>1225</v>
      </c>
      <c r="I125" s="425">
        <f>+VLOOKUP($B125,Data_Payroll!$K$6:$P$350,6,FALSE)</f>
        <v>1446</v>
      </c>
      <c r="J125" s="355">
        <f t="shared" si="22"/>
        <v>4750</v>
      </c>
      <c r="K125" s="339">
        <f>+IFERROR(VLOOKUP($B125,'Translated Loss'!$BI$5:$BL$350,2,FALSE),0)</f>
        <v>13781.341499999999</v>
      </c>
      <c r="L125" s="339">
        <f>+IFERROR(VLOOKUP($B125,'Translated Loss'!$BI$5:$BL$350,3,FALSE),0)</f>
        <v>106776.14689999998</v>
      </c>
      <c r="M125" s="339">
        <f>+IFERROR(VLOOKUP($B125,'Translated Loss'!$BI$5:$BL$350,4,FALSE),0)</f>
        <v>806.25400000000002</v>
      </c>
      <c r="N125" s="355">
        <f t="shared" si="30"/>
        <v>121363.74239999997</v>
      </c>
      <c r="O125" s="339">
        <f>+IFERROR(IF(D125=1,($E125*P$3+$F125*P$4+$G125*P$5+$H125*P$6+$I125*P$7)*10*VLOOKUP($B125,UPP!$C$10:$M$329,9,FALSE),($E125*P$3+$F125*P$4+$G125*P$5+$H125*P$6+$I125*P$7)*VLOOKUP($B125,UPP!$C$10:$M$329,9,FALSE)),0)</f>
        <v>-53797.38563747632</v>
      </c>
      <c r="P125" s="339">
        <f>+IFERROR(IF(D125=1,($E125*Q$3+$F125*Q$4+$G125*Q$5+$H125*Q$6+$I125*Q$7)*10*VLOOKUP($B125,UPP!$C$10:$M$329,10,FALSE),($E125*Q$3+$F125*Q$4+$G125*Q$5+$H125*Q$6+$I125*Q$7)*VLOOKUP($B125,UPP!$C$10:$M$329,10,FALSE)),0)</f>
        <v>-19832.759191464065</v>
      </c>
      <c r="Q125" s="339">
        <f>+IFERROR(IF(D125=1,($E125*R$3+$F125*R$4+$G125*R$5+$H125*R$6+$I125*R$7)*10*VLOOKUP($B125,UPP!$C$10:$M$329,11,FALSE),($E125*R$3+$F125*R$4+$G125*R$5+$H125*R$6+$I125*R$7)*VLOOKUP($B125,UPP!$C$10:$M$329,11,FALSE)),0)</f>
        <v>33.674320521954925</v>
      </c>
      <c r="R125" s="201">
        <f t="shared" si="21"/>
        <v>-73596.470508418439</v>
      </c>
      <c r="S125" s="196">
        <f t="shared" si="23"/>
        <v>0</v>
      </c>
      <c r="T125" s="151">
        <f t="shared" si="24"/>
        <v>86943.387708535913</v>
      </c>
      <c r="U125" s="151">
        <f t="shared" si="25"/>
        <v>839.9283205219549</v>
      </c>
      <c r="V125" s="197">
        <f t="shared" si="26"/>
        <v>47767.271891581535</v>
      </c>
      <c r="W125" s="209">
        <f t="shared" si="31"/>
        <v>0</v>
      </c>
      <c r="X125" s="210">
        <f t="shared" si="32"/>
        <v>1.8303871096533877</v>
      </c>
      <c r="Y125" s="211">
        <f t="shared" si="33"/>
        <v>1.7682701484672735E-2</v>
      </c>
      <c r="Z125" s="196">
        <f t="shared" si="27"/>
        <v>0</v>
      </c>
      <c r="AA125" s="151">
        <f t="shared" si="28"/>
        <v>86943.387708535913</v>
      </c>
      <c r="AB125" s="197">
        <f t="shared" si="29"/>
        <v>839.9283205219549</v>
      </c>
    </row>
    <row r="126" spans="2:28" x14ac:dyDescent="0.25">
      <c r="B126" s="183">
        <f>+UPP!C125</f>
        <v>617</v>
      </c>
      <c r="C126" s="183">
        <f>+UPP!B125</f>
        <v>2</v>
      </c>
      <c r="D126" s="183">
        <f>+UPP!D125</f>
        <v>1</v>
      </c>
      <c r="E126" s="425">
        <f>+VLOOKUP($B126,Data_Payroll!$K$6:$P$350,2,FALSE)</f>
        <v>10678</v>
      </c>
      <c r="F126" s="425">
        <f>+VLOOKUP($B126,Data_Payroll!$K$6:$P$350,3,FALSE)</f>
        <v>12003</v>
      </c>
      <c r="G126" s="425">
        <f>+VLOOKUP($B126,Data_Payroll!$K$6:$P$350,4,FALSE)</f>
        <v>13815</v>
      </c>
      <c r="H126" s="425">
        <f>+VLOOKUP($B126,Data_Payroll!$K$6:$P$350,5,FALSE)</f>
        <v>14157</v>
      </c>
      <c r="I126" s="425">
        <f>+VLOOKUP($B126,Data_Payroll!$K$6:$P$350,6,FALSE)</f>
        <v>16954</v>
      </c>
      <c r="J126" s="355">
        <f t="shared" si="22"/>
        <v>67607</v>
      </c>
      <c r="K126" s="339">
        <f>+IFERROR(VLOOKUP($B126,'Translated Loss'!$BI$5:$BL$350,2,FALSE),0)</f>
        <v>469607.68070000003</v>
      </c>
      <c r="L126" s="339">
        <f>+IFERROR(VLOOKUP($B126,'Translated Loss'!$BI$5:$BL$350,3,FALSE),0)</f>
        <v>1109435.1588999999</v>
      </c>
      <c r="M126" s="339">
        <f>+IFERROR(VLOOKUP($B126,'Translated Loss'!$BI$5:$BL$350,4,FALSE),0)</f>
        <v>40180.756000000001</v>
      </c>
      <c r="N126" s="355">
        <f t="shared" si="30"/>
        <v>1619223.5956000001</v>
      </c>
      <c r="O126" s="339">
        <f>+IFERROR(IF(D126=1,($E126*P$3+$F126*P$4+$G126*P$5+$H126*P$6+$I126*P$7)*10*VLOOKUP($B126,UPP!$C$10:$M$329,9,FALSE),($E126*P$3+$F126*P$4+$G126*P$5+$H126*P$6+$I126*P$7)*VLOOKUP($B126,UPP!$C$10:$M$329,9,FALSE)),0)</f>
        <v>-257802.71519373305</v>
      </c>
      <c r="P126" s="339">
        <f>+IFERROR(IF(D126=1,($E126*Q$3+$F126*Q$4+$G126*Q$5+$H126*Q$6+$I126*Q$7)*10*VLOOKUP($B126,UPP!$C$10:$M$329,10,FALSE),($E126*Q$3+$F126*Q$4+$G126*Q$5+$H126*Q$6+$I126*Q$7)*VLOOKUP($B126,UPP!$C$10:$M$329,10,FALSE)),0)</f>
        <v>-124146.73520279647</v>
      </c>
      <c r="Q126" s="339">
        <f>+IFERROR(IF(D126=1,($E126*R$3+$F126*R$4+$G126*R$5+$H126*R$6+$I126*R$7)*10*VLOOKUP($B126,UPP!$C$10:$M$329,11,FALSE),($E126*R$3+$F126*R$4+$G126*R$5+$H126*R$6+$I126*R$7)*VLOOKUP($B126,UPP!$C$10:$M$329,11,FALSE)),0)</f>
        <v>248.96923592687898</v>
      </c>
      <c r="R126" s="201">
        <f t="shared" si="21"/>
        <v>-381700.48116060265</v>
      </c>
      <c r="S126" s="196">
        <f t="shared" si="23"/>
        <v>211804.96550626698</v>
      </c>
      <c r="T126" s="151">
        <f t="shared" si="24"/>
        <v>985288.4236972034</v>
      </c>
      <c r="U126" s="151">
        <f t="shared" si="25"/>
        <v>40429.725235926882</v>
      </c>
      <c r="V126" s="197">
        <f t="shared" si="26"/>
        <v>1237523.1144393976</v>
      </c>
      <c r="W126" s="209">
        <f t="shared" si="31"/>
        <v>0.31328851377263739</v>
      </c>
      <c r="X126" s="210">
        <f t="shared" si="32"/>
        <v>1.4573763422385306</v>
      </c>
      <c r="Y126" s="211">
        <f t="shared" si="33"/>
        <v>5.9801093431045428E-2</v>
      </c>
      <c r="Z126" s="196">
        <f t="shared" si="27"/>
        <v>211804.96550626698</v>
      </c>
      <c r="AA126" s="151">
        <f t="shared" si="28"/>
        <v>985288.4236972034</v>
      </c>
      <c r="AB126" s="197">
        <f t="shared" si="29"/>
        <v>40429.725235926882</v>
      </c>
    </row>
    <row r="127" spans="2:28" x14ac:dyDescent="0.25">
      <c r="B127" s="183">
        <f>+UPP!C126</f>
        <v>625</v>
      </c>
      <c r="C127" s="183">
        <f>+UPP!B126</f>
        <v>2</v>
      </c>
      <c r="D127" s="183">
        <f>+UPP!D126</f>
        <v>1</v>
      </c>
      <c r="E127" s="425">
        <f>+VLOOKUP($B127,Data_Payroll!$K$6:$P$350,2,FALSE)</f>
        <v>3535</v>
      </c>
      <c r="F127" s="425">
        <f>+VLOOKUP($B127,Data_Payroll!$K$6:$P$350,3,FALSE)</f>
        <v>3961</v>
      </c>
      <c r="G127" s="425">
        <f>+VLOOKUP($B127,Data_Payroll!$K$6:$P$350,4,FALSE)</f>
        <v>3579</v>
      </c>
      <c r="H127" s="425">
        <f>+VLOOKUP($B127,Data_Payroll!$K$6:$P$350,5,FALSE)</f>
        <v>4666</v>
      </c>
      <c r="I127" s="425">
        <f>+VLOOKUP($B127,Data_Payroll!$K$6:$P$350,6,FALSE)</f>
        <v>5239</v>
      </c>
      <c r="J127" s="355">
        <f t="shared" si="22"/>
        <v>20980</v>
      </c>
      <c r="K127" s="339">
        <f>+IFERROR(VLOOKUP($B127,'Translated Loss'!$BI$5:$BL$350,2,FALSE),0)</f>
        <v>511573.03279999993</v>
      </c>
      <c r="L127" s="339">
        <f>+IFERROR(VLOOKUP($B127,'Translated Loss'!$BI$5:$BL$350,3,FALSE),0)</f>
        <v>388360.57709999999</v>
      </c>
      <c r="M127" s="339">
        <f>+IFERROR(VLOOKUP($B127,'Translated Loss'!$BI$5:$BL$350,4,FALSE),0)</f>
        <v>22547.120000000003</v>
      </c>
      <c r="N127" s="355">
        <f t="shared" si="30"/>
        <v>922480.72989999992</v>
      </c>
      <c r="O127" s="339">
        <f>+IFERROR(IF(D127=1,($E127*P$3+$F127*P$4+$G127*P$5+$H127*P$6+$I127*P$7)*10*VLOOKUP($B127,UPP!$C$10:$M$329,9,FALSE),($E127*P$3+$F127*P$4+$G127*P$5+$H127*P$6+$I127*P$7)*VLOOKUP($B127,UPP!$C$10:$M$329,9,FALSE)),0)</f>
        <v>-107863.21503915895</v>
      </c>
      <c r="P127" s="339">
        <f>+IFERROR(IF(D127=1,($E127*Q$3+$F127*Q$4+$G127*Q$5+$H127*Q$6+$I127*Q$7)*10*VLOOKUP($B127,UPP!$C$10:$M$329,10,FALSE),($E127*Q$3+$F127*Q$4+$G127*Q$5+$H127*Q$6+$I127*Q$7)*VLOOKUP($B127,UPP!$C$10:$M$329,10,FALSE)),0)</f>
        <v>-62444.335033046489</v>
      </c>
      <c r="Q127" s="339">
        <f>+IFERROR(IF(D127=1,($E127*R$3+$F127*R$4+$G127*R$5+$H127*R$6+$I127*R$7)*10*VLOOKUP($B127,UPP!$C$10:$M$329,11,FALSE),($E127*R$3+$F127*R$4+$G127*R$5+$H127*R$6+$I127*R$7)*VLOOKUP($B127,UPP!$C$10:$M$329,11,FALSE)),0)</f>
        <v>130.86030809297745</v>
      </c>
      <c r="R127" s="201">
        <f t="shared" si="21"/>
        <v>-170176.68976411244</v>
      </c>
      <c r="S127" s="196">
        <f t="shared" si="23"/>
        <v>403709.81776084099</v>
      </c>
      <c r="T127" s="151">
        <f t="shared" si="24"/>
        <v>325916.24206695351</v>
      </c>
      <c r="U127" s="151">
        <f t="shared" si="25"/>
        <v>22677.980308092981</v>
      </c>
      <c r="V127" s="197">
        <f t="shared" si="26"/>
        <v>752304.04013588745</v>
      </c>
      <c r="W127" s="209">
        <f t="shared" si="31"/>
        <v>1.9242603325111582</v>
      </c>
      <c r="X127" s="210">
        <f t="shared" si="32"/>
        <v>1.5534615923115038</v>
      </c>
      <c r="Y127" s="211">
        <f t="shared" si="33"/>
        <v>0.10809332844658237</v>
      </c>
      <c r="Z127" s="196">
        <f t="shared" si="27"/>
        <v>403709.81776084105</v>
      </c>
      <c r="AA127" s="151">
        <f t="shared" si="28"/>
        <v>325916.24206695351</v>
      </c>
      <c r="AB127" s="197">
        <f t="shared" si="29"/>
        <v>22677.980308092985</v>
      </c>
    </row>
    <row r="128" spans="2:28" x14ac:dyDescent="0.25">
      <c r="B128" s="183">
        <f>+UPP!C127</f>
        <v>643</v>
      </c>
      <c r="C128" s="183">
        <f>+UPP!B127</f>
        <v>2</v>
      </c>
      <c r="D128" s="183">
        <f>+UPP!D127</f>
        <v>1</v>
      </c>
      <c r="E128" s="425">
        <f>+VLOOKUP($B128,Data_Payroll!$K$6:$P$350,2,FALSE)</f>
        <v>2822</v>
      </c>
      <c r="F128" s="425">
        <f>+VLOOKUP($B128,Data_Payroll!$K$6:$P$350,3,FALSE)</f>
        <v>3702</v>
      </c>
      <c r="G128" s="425">
        <f>+VLOOKUP($B128,Data_Payroll!$K$6:$P$350,4,FALSE)</f>
        <v>4303</v>
      </c>
      <c r="H128" s="425">
        <f>+VLOOKUP($B128,Data_Payroll!$K$6:$P$350,5,FALSE)</f>
        <v>4823</v>
      </c>
      <c r="I128" s="425">
        <f>+VLOOKUP($B128,Data_Payroll!$K$6:$P$350,6,FALSE)</f>
        <v>4705</v>
      </c>
      <c r="J128" s="355">
        <f t="shared" si="22"/>
        <v>20355</v>
      </c>
      <c r="K128" s="339">
        <f>+IFERROR(VLOOKUP($B128,'Translated Loss'!$BI$5:$BL$350,2,FALSE),0)</f>
        <v>706473.80550000002</v>
      </c>
      <c r="L128" s="339">
        <f>+IFERROR(VLOOKUP($B128,'Translated Loss'!$BI$5:$BL$350,3,FALSE),0)</f>
        <v>226843.6188</v>
      </c>
      <c r="M128" s="339">
        <f>+IFERROR(VLOOKUP($B128,'Translated Loss'!$BI$5:$BL$350,4,FALSE),0)</f>
        <v>12439.173999999999</v>
      </c>
      <c r="N128" s="355">
        <f t="shared" si="30"/>
        <v>945756.59830000007</v>
      </c>
      <c r="O128" s="339">
        <f>+IFERROR(IF(D128=1,($E128*P$3+$F128*P$4+$G128*P$5+$H128*P$6+$I128*P$7)*10*VLOOKUP($B128,UPP!$C$10:$M$329,9,FALSE),($E128*P$3+$F128*P$4+$G128*P$5+$H128*P$6+$I128*P$7)*VLOOKUP($B128,UPP!$C$10:$M$329,9,FALSE)),0)</f>
        <v>-257030.18796177133</v>
      </c>
      <c r="P128" s="339">
        <f>+IFERROR(IF(D128=1,($E128*Q$3+$F128*Q$4+$G128*Q$5+$H128*Q$6+$I128*Q$7)*10*VLOOKUP($B128,UPP!$C$10:$M$329,10,FALSE),($E128*Q$3+$F128*Q$4+$G128*Q$5+$H128*Q$6+$I128*Q$7)*VLOOKUP($B128,UPP!$C$10:$M$329,10,FALSE)),0)</f>
        <v>-117406.6035903826</v>
      </c>
      <c r="Q128" s="339">
        <f>+IFERROR(IF(D128=1,($E128*R$3+$F128*R$4+$G128*R$5+$H128*R$6+$I128*R$7)*10*VLOOKUP($B128,UPP!$C$10:$M$329,11,FALSE),($E128*R$3+$F128*R$4+$G128*R$5+$H128*R$6+$I128*R$7)*VLOOKUP($B128,UPP!$C$10:$M$329,11,FALSE)),0)</f>
        <v>255.16170872237998</v>
      </c>
      <c r="R128" s="201">
        <f t="shared" si="21"/>
        <v>-374181.62984343158</v>
      </c>
      <c r="S128" s="196">
        <f t="shared" si="23"/>
        <v>449443.61753822869</v>
      </c>
      <c r="T128" s="151">
        <f t="shared" si="24"/>
        <v>109437.0152096174</v>
      </c>
      <c r="U128" s="151">
        <f t="shared" si="25"/>
        <v>12694.335708722379</v>
      </c>
      <c r="V128" s="197">
        <f t="shared" si="26"/>
        <v>571574.96845656843</v>
      </c>
      <c r="W128" s="209">
        <f t="shared" si="31"/>
        <v>2.2080256327105316</v>
      </c>
      <c r="X128" s="210">
        <f t="shared" si="32"/>
        <v>0.53764193175935837</v>
      </c>
      <c r="Y128" s="211">
        <f t="shared" si="33"/>
        <v>6.2364705029341092E-2</v>
      </c>
      <c r="Z128" s="196">
        <f t="shared" si="27"/>
        <v>449443.61753822875</v>
      </c>
      <c r="AA128" s="151">
        <f t="shared" si="28"/>
        <v>109437.0152096174</v>
      </c>
      <c r="AB128" s="197">
        <f t="shared" si="29"/>
        <v>12694.335708722378</v>
      </c>
    </row>
    <row r="129" spans="2:28" x14ac:dyDescent="0.25">
      <c r="B129" s="183">
        <f>+UPP!C128</f>
        <v>645</v>
      </c>
      <c r="C129" s="183">
        <f>+UPP!B128</f>
        <v>2</v>
      </c>
      <c r="D129" s="183">
        <f>+UPP!D128</f>
        <v>1</v>
      </c>
      <c r="E129" s="425">
        <f>+VLOOKUP($B129,Data_Payroll!$K$6:$P$350,2,FALSE)</f>
        <v>15415</v>
      </c>
      <c r="F129" s="425">
        <f>+VLOOKUP($B129,Data_Payroll!$K$6:$P$350,3,FALSE)</f>
        <v>14487</v>
      </c>
      <c r="G129" s="425">
        <f>+VLOOKUP($B129,Data_Payroll!$K$6:$P$350,4,FALSE)</f>
        <v>14898</v>
      </c>
      <c r="H129" s="425">
        <f>+VLOOKUP($B129,Data_Payroll!$K$6:$P$350,5,FALSE)</f>
        <v>18637</v>
      </c>
      <c r="I129" s="425">
        <f>+VLOOKUP($B129,Data_Payroll!$K$6:$P$350,6,FALSE)</f>
        <v>28626</v>
      </c>
      <c r="J129" s="355">
        <f t="shared" si="22"/>
        <v>92063</v>
      </c>
      <c r="K129" s="339">
        <f>+IFERROR(VLOOKUP($B129,'Translated Loss'!$BI$5:$BL$350,2,FALSE),0)</f>
        <v>1587220.4209999999</v>
      </c>
      <c r="L129" s="339">
        <f>+IFERROR(VLOOKUP($B129,'Translated Loss'!$BI$5:$BL$350,3,FALSE),0)</f>
        <v>785581.8321</v>
      </c>
      <c r="M129" s="339">
        <f>+IFERROR(VLOOKUP($B129,'Translated Loss'!$BI$5:$BL$350,4,FALSE),0)</f>
        <v>108210.519</v>
      </c>
      <c r="N129" s="355">
        <f t="shared" si="30"/>
        <v>2481012.7720999997</v>
      </c>
      <c r="O129" s="339">
        <f>+IFERROR(IF(D129=1,($E129*P$3+$F129*P$4+$G129*P$5+$H129*P$6+$I129*P$7)*10*VLOOKUP($B129,UPP!$C$10:$M$329,9,FALSE),($E129*P$3+$F129*P$4+$G129*P$5+$H129*P$6+$I129*P$7)*VLOOKUP($B129,UPP!$C$10:$M$329,9,FALSE)),0)</f>
        <v>-495384.88598596584</v>
      </c>
      <c r="P129" s="339">
        <f>+IFERROR(IF(D129=1,($E129*Q$3+$F129*Q$4+$G129*Q$5+$H129*Q$6+$I129*Q$7)*10*VLOOKUP($B129,UPP!$C$10:$M$329,10,FALSE),($E129*Q$3+$F129*Q$4+$G129*Q$5+$H129*Q$6+$I129*Q$7)*VLOOKUP($B129,UPP!$C$10:$M$329,10,FALSE)),0)</f>
        <v>-308935.86797422817</v>
      </c>
      <c r="Q129" s="339">
        <f>+IFERROR(IF(D129=1,($E129*R$3+$F129*R$4+$G129*R$5+$H129*R$6+$I129*R$7)*10*VLOOKUP($B129,UPP!$C$10:$M$329,11,FALSE),($E129*R$3+$F129*R$4+$G129*R$5+$H129*R$6+$I129*R$7)*VLOOKUP($B129,UPP!$C$10:$M$329,11,FALSE)),0)</f>
        <v>601.29065268832574</v>
      </c>
      <c r="R129" s="201">
        <f t="shared" si="21"/>
        <v>-803719.46330750571</v>
      </c>
      <c r="S129" s="196">
        <f t="shared" si="23"/>
        <v>1091835.535014034</v>
      </c>
      <c r="T129" s="151">
        <f t="shared" si="24"/>
        <v>476645.96412577183</v>
      </c>
      <c r="U129" s="151">
        <f t="shared" si="25"/>
        <v>108811.80965268833</v>
      </c>
      <c r="V129" s="197">
        <f t="shared" si="26"/>
        <v>1677293.308792494</v>
      </c>
      <c r="W129" s="209">
        <f t="shared" si="31"/>
        <v>1.1859656268142837</v>
      </c>
      <c r="X129" s="210">
        <f t="shared" si="32"/>
        <v>0.51773890067211781</v>
      </c>
      <c r="Y129" s="211">
        <f t="shared" si="33"/>
        <v>0.118192769791</v>
      </c>
      <c r="Z129" s="196">
        <f t="shared" si="27"/>
        <v>1091835.535014034</v>
      </c>
      <c r="AA129" s="151">
        <f t="shared" si="28"/>
        <v>476645.96412577177</v>
      </c>
      <c r="AB129" s="197">
        <f t="shared" si="29"/>
        <v>108811.80965268833</v>
      </c>
    </row>
    <row r="130" spans="2:28" x14ac:dyDescent="0.25">
      <c r="B130" s="183">
        <f>+UPP!C129</f>
        <v>646</v>
      </c>
      <c r="C130" s="183">
        <f>+UPP!B129</f>
        <v>2</v>
      </c>
      <c r="D130" s="183">
        <f>+UPP!D129</f>
        <v>1</v>
      </c>
      <c r="E130" s="425">
        <f>+VLOOKUP($B130,Data_Payroll!$K$6:$P$350,2,FALSE)</f>
        <v>5197</v>
      </c>
      <c r="F130" s="425">
        <f>+VLOOKUP($B130,Data_Payroll!$K$6:$P$350,3,FALSE)</f>
        <v>6112</v>
      </c>
      <c r="G130" s="425">
        <f>+VLOOKUP($B130,Data_Payroll!$K$6:$P$350,4,FALSE)</f>
        <v>4764</v>
      </c>
      <c r="H130" s="425">
        <f>+VLOOKUP($B130,Data_Payroll!$K$6:$P$350,5,FALSE)</f>
        <v>5201</v>
      </c>
      <c r="I130" s="425">
        <f>+VLOOKUP($B130,Data_Payroll!$K$6:$P$350,6,FALSE)</f>
        <v>5492</v>
      </c>
      <c r="J130" s="355">
        <f t="shared" si="22"/>
        <v>26766</v>
      </c>
      <c r="K130" s="339">
        <f>+IFERROR(VLOOKUP($B130,'Translated Loss'!$BI$5:$BL$350,2,FALSE),0)</f>
        <v>739329.5048</v>
      </c>
      <c r="L130" s="339">
        <f>+IFERROR(VLOOKUP($B130,'Translated Loss'!$BI$5:$BL$350,3,FALSE),0)</f>
        <v>462492.90750000003</v>
      </c>
      <c r="M130" s="339">
        <f>+IFERROR(VLOOKUP($B130,'Translated Loss'!$BI$5:$BL$350,4,FALSE),0)</f>
        <v>28630.109999999997</v>
      </c>
      <c r="N130" s="355">
        <f t="shared" si="30"/>
        <v>1230452.5223000001</v>
      </c>
      <c r="O130" s="339">
        <f>+IFERROR(IF(D130=1,($E130*P$3+$F130*P$4+$G130*P$5+$H130*P$6+$I130*P$7)*10*VLOOKUP($B130,UPP!$C$10:$M$329,9,FALSE),($E130*P$3+$F130*P$4+$G130*P$5+$H130*P$6+$I130*P$7)*VLOOKUP($B130,UPP!$C$10:$M$329,9,FALSE)),0)</f>
        <v>-143891.92436460333</v>
      </c>
      <c r="P130" s="339">
        <f>+IFERROR(IF(D130=1,($E130*Q$3+$F130*Q$4+$G130*Q$5+$H130*Q$6+$I130*Q$7)*10*VLOOKUP($B130,UPP!$C$10:$M$329,10,FALSE),($E130*Q$3+$F130*Q$4+$G130*Q$5+$H130*Q$6+$I130*Q$7)*VLOOKUP($B130,UPP!$C$10:$M$329,10,FALSE)),0)</f>
        <v>-90503.231290449883</v>
      </c>
      <c r="Q130" s="339">
        <f>+IFERROR(IF(D130=1,($E130*R$3+$F130*R$4+$G130*R$5+$H130*R$6+$I130*R$7)*10*VLOOKUP($B130,UPP!$C$10:$M$329,11,FALSE),($E130*R$3+$F130*R$4+$G130*R$5+$H130*R$6+$I130*R$7)*VLOOKUP($B130,UPP!$C$10:$M$329,11,FALSE)),0)</f>
        <v>131.75631853720947</v>
      </c>
      <c r="R130" s="201">
        <f t="shared" si="21"/>
        <v>-234263.39933651601</v>
      </c>
      <c r="S130" s="196">
        <f t="shared" si="23"/>
        <v>595437.58043539664</v>
      </c>
      <c r="T130" s="151">
        <f t="shared" si="24"/>
        <v>371989.67620955012</v>
      </c>
      <c r="U130" s="151">
        <f t="shared" si="25"/>
        <v>28761.866318537206</v>
      </c>
      <c r="V130" s="197">
        <f t="shared" si="26"/>
        <v>996189.12296348403</v>
      </c>
      <c r="W130" s="209">
        <f t="shared" si="31"/>
        <v>2.2246042757057336</v>
      </c>
      <c r="X130" s="210">
        <f t="shared" si="32"/>
        <v>1.3897843391225813</v>
      </c>
      <c r="Y130" s="211">
        <f t="shared" si="33"/>
        <v>0.10745672240356126</v>
      </c>
      <c r="Z130" s="196">
        <f t="shared" si="27"/>
        <v>595437.58043539664</v>
      </c>
      <c r="AA130" s="151">
        <f t="shared" si="28"/>
        <v>371989.67620955012</v>
      </c>
      <c r="AB130" s="197">
        <f t="shared" si="29"/>
        <v>28761.866318537206</v>
      </c>
    </row>
    <row r="131" spans="2:28" x14ac:dyDescent="0.25">
      <c r="B131" s="183">
        <f>+UPP!C130</f>
        <v>647</v>
      </c>
      <c r="C131" s="183">
        <f>+UPP!B130</f>
        <v>2</v>
      </c>
      <c r="D131" s="183">
        <f>+UPP!D130</f>
        <v>1</v>
      </c>
      <c r="E131" s="425">
        <f>+VLOOKUP($B131,Data_Payroll!$K$6:$P$350,2,FALSE)</f>
        <v>5221</v>
      </c>
      <c r="F131" s="425">
        <f>+VLOOKUP($B131,Data_Payroll!$K$6:$P$350,3,FALSE)</f>
        <v>8630</v>
      </c>
      <c r="G131" s="425">
        <f>+VLOOKUP($B131,Data_Payroll!$K$6:$P$350,4,FALSE)</f>
        <v>10097</v>
      </c>
      <c r="H131" s="425">
        <f>+VLOOKUP($B131,Data_Payroll!$K$6:$P$350,5,FALSE)</f>
        <v>10017</v>
      </c>
      <c r="I131" s="425">
        <f>+VLOOKUP($B131,Data_Payroll!$K$6:$P$350,6,FALSE)</f>
        <v>13077</v>
      </c>
      <c r="J131" s="355">
        <f t="shared" si="22"/>
        <v>47042</v>
      </c>
      <c r="K131" s="339">
        <f>+IFERROR(VLOOKUP($B131,'Translated Loss'!$BI$5:$BL$350,2,FALSE),0)</f>
        <v>3289229.3501000004</v>
      </c>
      <c r="L131" s="339">
        <f>+IFERROR(VLOOKUP($B131,'Translated Loss'!$BI$5:$BL$350,3,FALSE),0)</f>
        <v>1379786.4745999998</v>
      </c>
      <c r="M131" s="339">
        <f>+IFERROR(VLOOKUP($B131,'Translated Loss'!$BI$5:$BL$350,4,FALSE),0)</f>
        <v>147773.44</v>
      </c>
      <c r="N131" s="355">
        <f t="shared" si="30"/>
        <v>4816789.2647000002</v>
      </c>
      <c r="O131" s="339">
        <f>+IFERROR(IF(D131=1,($E131*P$3+$F131*P$4+$G131*P$5+$H131*P$6+$I131*P$7)*10*VLOOKUP($B131,UPP!$C$10:$M$329,9,FALSE),($E131*P$3+$F131*P$4+$G131*P$5+$H131*P$6+$I131*P$7)*VLOOKUP($B131,UPP!$C$10:$M$329,9,FALSE)),0)</f>
        <v>-308428.25031457376</v>
      </c>
      <c r="P131" s="339">
        <f>+IFERROR(IF(D131=1,($E131*Q$3+$F131*Q$4+$G131*Q$5+$H131*Q$6+$I131*Q$7)*10*VLOOKUP($B131,UPP!$C$10:$M$329,10,FALSE),($E131*Q$3+$F131*Q$4+$G131*Q$5+$H131*Q$6+$I131*Q$7)*VLOOKUP($B131,UPP!$C$10:$M$329,10,FALSE)),0)</f>
        <v>-270590.92116397514</v>
      </c>
      <c r="Q131" s="339">
        <f>+IFERROR(IF(D131=1,($E131*R$3+$F131*R$4+$G131*R$5+$H131*R$6+$I131*R$7)*10*VLOOKUP($B131,UPP!$C$10:$M$329,11,FALSE),($E131*R$3+$F131*R$4+$G131*R$5+$H131*R$6+$I131*R$7)*VLOOKUP($B131,UPP!$C$10:$M$329,11,FALSE)),0)</f>
        <v>513.11364449511655</v>
      </c>
      <c r="R131" s="201">
        <f t="shared" si="21"/>
        <v>-578506.05783405376</v>
      </c>
      <c r="S131" s="196">
        <f t="shared" si="23"/>
        <v>2980801.0997854266</v>
      </c>
      <c r="T131" s="151">
        <f t="shared" si="24"/>
        <v>1109195.5534360246</v>
      </c>
      <c r="U131" s="151">
        <f t="shared" si="25"/>
        <v>148286.55364449511</v>
      </c>
      <c r="V131" s="197">
        <f t="shared" si="26"/>
        <v>4238283.2068659468</v>
      </c>
      <c r="W131" s="209">
        <f t="shared" si="31"/>
        <v>6.33646762421969</v>
      </c>
      <c r="X131" s="210">
        <f t="shared" si="32"/>
        <v>2.3578834944008005</v>
      </c>
      <c r="Y131" s="211">
        <f t="shared" si="33"/>
        <v>0.31522161822306688</v>
      </c>
      <c r="Z131" s="196">
        <f t="shared" si="27"/>
        <v>2980801.0997854266</v>
      </c>
      <c r="AA131" s="151">
        <f t="shared" si="28"/>
        <v>1109195.5534360246</v>
      </c>
      <c r="AB131" s="197">
        <f t="shared" si="29"/>
        <v>148286.55364449511</v>
      </c>
    </row>
    <row r="132" spans="2:28" x14ac:dyDescent="0.25">
      <c r="B132" s="183">
        <f>+UPP!C131</f>
        <v>648</v>
      </c>
      <c r="C132" s="183">
        <f>+UPP!B131</f>
        <v>2</v>
      </c>
      <c r="D132" s="183">
        <f>+UPP!D131</f>
        <v>1</v>
      </c>
      <c r="E132" s="425">
        <f>+VLOOKUP($B132,Data_Payroll!$K$6:$P$350,2,FALSE)</f>
        <v>12907</v>
      </c>
      <c r="F132" s="425">
        <f>+VLOOKUP($B132,Data_Payroll!$K$6:$P$350,3,FALSE)</f>
        <v>12168</v>
      </c>
      <c r="G132" s="425">
        <f>+VLOOKUP($B132,Data_Payroll!$K$6:$P$350,4,FALSE)</f>
        <v>14756</v>
      </c>
      <c r="H132" s="425">
        <f>+VLOOKUP($B132,Data_Payroll!$K$6:$P$350,5,FALSE)</f>
        <v>15306</v>
      </c>
      <c r="I132" s="425">
        <f>+VLOOKUP($B132,Data_Payroll!$K$6:$P$350,6,FALSE)</f>
        <v>14866</v>
      </c>
      <c r="J132" s="355">
        <f t="shared" si="22"/>
        <v>70003</v>
      </c>
      <c r="K132" s="339">
        <f>+IFERROR(VLOOKUP($B132,'Translated Loss'!$BI$5:$BL$350,2,FALSE),0)</f>
        <v>2338343.7445000005</v>
      </c>
      <c r="L132" s="339">
        <f>+IFERROR(VLOOKUP($B132,'Translated Loss'!$BI$5:$BL$350,3,FALSE),0)</f>
        <v>1372625.7598000001</v>
      </c>
      <c r="M132" s="339">
        <f>+IFERROR(VLOOKUP($B132,'Translated Loss'!$BI$5:$BL$350,4,FALSE),0)</f>
        <v>78701.956999999995</v>
      </c>
      <c r="N132" s="355">
        <f t="shared" si="30"/>
        <v>3789671.4613000005</v>
      </c>
      <c r="O132" s="339">
        <f>+IFERROR(IF(D132=1,($E132*P$3+$F132*P$4+$G132*P$5+$H132*P$6+$I132*P$7)*10*VLOOKUP($B132,UPP!$C$10:$M$329,9,FALSE),($E132*P$3+$F132*P$4+$G132*P$5+$H132*P$6+$I132*P$7)*VLOOKUP($B132,UPP!$C$10:$M$329,9,FALSE)),0)</f>
        <v>-308342.37118316715</v>
      </c>
      <c r="P132" s="339">
        <f>+IFERROR(IF(D132=1,($E132*Q$3+$F132*Q$4+$G132*Q$5+$H132*Q$6+$I132*Q$7)*10*VLOOKUP($B132,UPP!$C$10:$M$329,10,FALSE),($E132*Q$3+$F132*Q$4+$G132*Q$5+$H132*Q$6+$I132*Q$7)*VLOOKUP($B132,UPP!$C$10:$M$329,10,FALSE)),0)</f>
        <v>-210375.57779383619</v>
      </c>
      <c r="Q132" s="339">
        <f>+IFERROR(IF(D132=1,($E132*R$3+$F132*R$4+$G132*R$5+$H132*R$6+$I132*R$7)*10*VLOOKUP($B132,UPP!$C$10:$M$329,11,FALSE),($E132*R$3+$F132*R$4+$G132*R$5+$H132*R$6+$I132*R$7)*VLOOKUP($B132,UPP!$C$10:$M$329,11,FALSE)),0)</f>
        <v>365.00546597107433</v>
      </c>
      <c r="R132" s="201">
        <f t="shared" si="21"/>
        <v>-518352.94351103227</v>
      </c>
      <c r="S132" s="196">
        <f t="shared" si="23"/>
        <v>2030001.3733168333</v>
      </c>
      <c r="T132" s="151">
        <f t="shared" si="24"/>
        <v>1162250.182006164</v>
      </c>
      <c r="U132" s="151">
        <f t="shared" si="25"/>
        <v>79066.962465971068</v>
      </c>
      <c r="V132" s="197">
        <f t="shared" si="26"/>
        <v>3271318.517788968</v>
      </c>
      <c r="W132" s="209">
        <f t="shared" si="31"/>
        <v>2.89987768140913</v>
      </c>
      <c r="X132" s="210">
        <f t="shared" si="32"/>
        <v>1.6602862477410454</v>
      </c>
      <c r="Y132" s="211">
        <f t="shared" si="33"/>
        <v>0.11294796289583456</v>
      </c>
      <c r="Z132" s="196">
        <f t="shared" si="27"/>
        <v>2030001.3733168333</v>
      </c>
      <c r="AA132" s="151">
        <f t="shared" si="28"/>
        <v>1162250.182006164</v>
      </c>
      <c r="AB132" s="197">
        <f t="shared" si="29"/>
        <v>79066.962465971068</v>
      </c>
    </row>
    <row r="133" spans="2:28" x14ac:dyDescent="0.25">
      <c r="B133" s="183">
        <f>+UPP!C132</f>
        <v>649</v>
      </c>
      <c r="C133" s="183">
        <f>+UPP!B132</f>
        <v>2</v>
      </c>
      <c r="D133" s="183">
        <f>+UPP!D132</f>
        <v>1</v>
      </c>
      <c r="E133" s="425">
        <f>+VLOOKUP($B133,Data_Payroll!$K$6:$P$350,2,FALSE)</f>
        <v>6054</v>
      </c>
      <c r="F133" s="425">
        <f>+VLOOKUP($B133,Data_Payroll!$K$6:$P$350,3,FALSE)</f>
        <v>5948</v>
      </c>
      <c r="G133" s="425">
        <f>+VLOOKUP($B133,Data_Payroll!$K$6:$P$350,4,FALSE)</f>
        <v>6110</v>
      </c>
      <c r="H133" s="425">
        <f>+VLOOKUP($B133,Data_Payroll!$K$6:$P$350,5,FALSE)</f>
        <v>6371</v>
      </c>
      <c r="I133" s="425">
        <f>+VLOOKUP($B133,Data_Payroll!$K$6:$P$350,6,FALSE)</f>
        <v>7467</v>
      </c>
      <c r="J133" s="355">
        <f t="shared" si="22"/>
        <v>31950</v>
      </c>
      <c r="K133" s="339">
        <f>+IFERROR(VLOOKUP($B133,'Translated Loss'!$BI$5:$BL$350,2,FALSE),0)</f>
        <v>1259594.8395000002</v>
      </c>
      <c r="L133" s="339">
        <f>+IFERROR(VLOOKUP($B133,'Translated Loss'!$BI$5:$BL$350,3,FALSE),0)</f>
        <v>375907.29989999998</v>
      </c>
      <c r="M133" s="339">
        <f>+IFERROR(VLOOKUP($B133,'Translated Loss'!$BI$5:$BL$350,4,FALSE),0)</f>
        <v>21452.039000000001</v>
      </c>
      <c r="N133" s="355">
        <f t="shared" si="30"/>
        <v>1656954.1784000003</v>
      </c>
      <c r="O133" s="339">
        <f>+IFERROR(IF(D133=1,($E133*P$3+$F133*P$4+$G133*P$5+$H133*P$6+$I133*P$7)*10*VLOOKUP($B133,UPP!$C$10:$M$329,9,FALSE),($E133*P$3+$F133*P$4+$G133*P$5+$H133*P$6+$I133*P$7)*VLOOKUP($B133,UPP!$C$10:$M$329,9,FALSE)),0)</f>
        <v>-121112.99802603736</v>
      </c>
      <c r="P133" s="339">
        <f>+IFERROR(IF(D133=1,($E133*Q$3+$F133*Q$4+$G133*Q$5+$H133*Q$6+$I133*Q$7)*10*VLOOKUP($B133,UPP!$C$10:$M$329,10,FALSE),($E133*Q$3+$F133*Q$4+$G133*Q$5+$H133*Q$6+$I133*Q$7)*VLOOKUP($B133,UPP!$C$10:$M$329,10,FALSE)),0)</f>
        <v>-78853.186258091213</v>
      </c>
      <c r="Q133" s="339">
        <f>+IFERROR(IF(D133=1,($E133*R$3+$F133*R$4+$G133*R$5+$H133*R$6+$I133*R$7)*10*VLOOKUP($B133,UPP!$C$10:$M$329,11,FALSE),($E133*R$3+$F133*R$4+$G133*R$5+$H133*R$6+$I133*R$7)*VLOOKUP($B133,UPP!$C$10:$M$329,11,FALSE)),0)</f>
        <v>123.15873993322447</v>
      </c>
      <c r="R133" s="201">
        <f t="shared" si="21"/>
        <v>-199843.02554419535</v>
      </c>
      <c r="S133" s="196">
        <f t="shared" si="23"/>
        <v>1138481.8414739629</v>
      </c>
      <c r="T133" s="151">
        <f t="shared" si="24"/>
        <v>297054.11364190874</v>
      </c>
      <c r="U133" s="151">
        <f t="shared" si="25"/>
        <v>21575.197739933225</v>
      </c>
      <c r="V133" s="197">
        <f t="shared" si="26"/>
        <v>1457111.1528558049</v>
      </c>
      <c r="W133" s="209">
        <f t="shared" si="31"/>
        <v>3.5633234474928415</v>
      </c>
      <c r="X133" s="210">
        <f t="shared" si="32"/>
        <v>0.92974683455996476</v>
      </c>
      <c r="Y133" s="211">
        <f t="shared" si="33"/>
        <v>6.7528005445800385E-2</v>
      </c>
      <c r="Z133" s="196">
        <f t="shared" si="27"/>
        <v>1138481.8414739629</v>
      </c>
      <c r="AA133" s="151">
        <f t="shared" si="28"/>
        <v>297054.11364190874</v>
      </c>
      <c r="AB133" s="197">
        <f t="shared" si="29"/>
        <v>21575.197739933225</v>
      </c>
    </row>
    <row r="134" spans="2:28" x14ac:dyDescent="0.25">
      <c r="B134" s="183">
        <f>+UPP!C133</f>
        <v>651</v>
      </c>
      <c r="C134" s="183">
        <f>+UPP!B133</f>
        <v>2</v>
      </c>
      <c r="D134" s="183">
        <f>+UPP!D133</f>
        <v>1</v>
      </c>
      <c r="E134" s="425">
        <f>+VLOOKUP($B134,Data_Payroll!$K$6:$P$350,2,FALSE)</f>
        <v>34523</v>
      </c>
      <c r="F134" s="425">
        <f>+VLOOKUP($B134,Data_Payroll!$K$6:$P$350,3,FALSE)</f>
        <v>31163</v>
      </c>
      <c r="G134" s="425">
        <f>+VLOOKUP($B134,Data_Payroll!$K$6:$P$350,4,FALSE)</f>
        <v>29273</v>
      </c>
      <c r="H134" s="425">
        <f>+VLOOKUP($B134,Data_Payroll!$K$6:$P$350,5,FALSE)</f>
        <v>35697</v>
      </c>
      <c r="I134" s="425">
        <f>+VLOOKUP($B134,Data_Payroll!$K$6:$P$350,6,FALSE)</f>
        <v>41024</v>
      </c>
      <c r="J134" s="355">
        <f t="shared" si="22"/>
        <v>171680</v>
      </c>
      <c r="K134" s="339">
        <f>+IFERROR(VLOOKUP($B134,'Translated Loss'!$BI$5:$BL$350,2,FALSE),0)</f>
        <v>3370480.6045000004</v>
      </c>
      <c r="L134" s="339">
        <f>+IFERROR(VLOOKUP($B134,'Translated Loss'!$BI$5:$BL$350,3,FALSE),0)</f>
        <v>2369449.2668000003</v>
      </c>
      <c r="M134" s="339">
        <f>+IFERROR(VLOOKUP($B134,'Translated Loss'!$BI$5:$BL$350,4,FALSE),0)</f>
        <v>197893.45199999999</v>
      </c>
      <c r="N134" s="355">
        <f t="shared" si="30"/>
        <v>5937823.3233000003</v>
      </c>
      <c r="O134" s="339">
        <f>+IFERROR(IF(D134=1,($E134*P$3+$F134*P$4+$G134*P$5+$H134*P$6+$I134*P$7)*10*VLOOKUP($B134,UPP!$C$10:$M$329,9,FALSE),($E134*P$3+$F134*P$4+$G134*P$5+$H134*P$6+$I134*P$7)*VLOOKUP($B134,UPP!$C$10:$M$329,9,FALSE)),0)</f>
        <v>-766963.71423294232</v>
      </c>
      <c r="P134" s="339">
        <f>+IFERROR(IF(D134=1,($E134*Q$3+$F134*Q$4+$G134*Q$5+$H134*Q$6+$I134*Q$7)*10*VLOOKUP($B134,UPP!$C$10:$M$329,10,FALSE),($E134*Q$3+$F134*Q$4+$G134*Q$5+$H134*Q$6+$I134*Q$7)*VLOOKUP($B134,UPP!$C$10:$M$329,10,FALSE)),0)</f>
        <v>-557555.17918039439</v>
      </c>
      <c r="Q134" s="339">
        <f>+IFERROR(IF(D134=1,($E134*R$3+$F134*R$4+$G134*R$5+$H134*R$6+$I134*R$7)*10*VLOOKUP($B134,UPP!$C$10:$M$329,11,FALSE),($E134*R$3+$F134*R$4+$G134*R$5+$H134*R$6+$I134*R$7)*VLOOKUP($B134,UPP!$C$10:$M$329,11,FALSE)),0)</f>
        <v>821.20930019840409</v>
      </c>
      <c r="R134" s="201">
        <f t="shared" si="21"/>
        <v>-1323697.6841131384</v>
      </c>
      <c r="S134" s="196">
        <f t="shared" si="23"/>
        <v>2603516.8902670583</v>
      </c>
      <c r="T134" s="151">
        <f t="shared" si="24"/>
        <v>1811894.0876196059</v>
      </c>
      <c r="U134" s="151">
        <f t="shared" si="25"/>
        <v>198714.66130019841</v>
      </c>
      <c r="V134" s="197">
        <f t="shared" si="26"/>
        <v>4614125.6391868619</v>
      </c>
      <c r="W134" s="209">
        <f t="shared" si="31"/>
        <v>1.5164939947967488</v>
      </c>
      <c r="X134" s="210">
        <f t="shared" si="32"/>
        <v>1.055390311987189</v>
      </c>
      <c r="Y134" s="211">
        <f t="shared" si="33"/>
        <v>0.11574712331092638</v>
      </c>
      <c r="Z134" s="196">
        <f t="shared" si="27"/>
        <v>2603516.8902670583</v>
      </c>
      <c r="AA134" s="151">
        <f t="shared" si="28"/>
        <v>1811894.0876196059</v>
      </c>
      <c r="AB134" s="197">
        <f t="shared" si="29"/>
        <v>198714.66130019838</v>
      </c>
    </row>
    <row r="135" spans="2:28" x14ac:dyDescent="0.25">
      <c r="B135" s="183">
        <f>+UPP!C134</f>
        <v>652</v>
      </c>
      <c r="C135" s="183">
        <f>+UPP!B134</f>
        <v>2</v>
      </c>
      <c r="D135" s="183">
        <f>+UPP!D134</f>
        <v>1</v>
      </c>
      <c r="E135" s="425">
        <f>+VLOOKUP($B135,Data_Payroll!$K$6:$P$350,2,FALSE)</f>
        <v>32691</v>
      </c>
      <c r="F135" s="425">
        <f>+VLOOKUP($B135,Data_Payroll!$K$6:$P$350,3,FALSE)</f>
        <v>34129</v>
      </c>
      <c r="G135" s="425">
        <f>+VLOOKUP($B135,Data_Payroll!$K$6:$P$350,4,FALSE)</f>
        <v>38110</v>
      </c>
      <c r="H135" s="425">
        <f>+VLOOKUP($B135,Data_Payroll!$K$6:$P$350,5,FALSE)</f>
        <v>42431</v>
      </c>
      <c r="I135" s="425">
        <f>+VLOOKUP($B135,Data_Payroll!$K$6:$P$350,6,FALSE)</f>
        <v>43294</v>
      </c>
      <c r="J135" s="355">
        <f t="shared" si="22"/>
        <v>190655</v>
      </c>
      <c r="K135" s="339">
        <f>+IFERROR(VLOOKUP($B135,'Translated Loss'!$BI$5:$BL$350,2,FALSE),0)</f>
        <v>14064824.3708</v>
      </c>
      <c r="L135" s="339">
        <f>+IFERROR(VLOOKUP($B135,'Translated Loss'!$BI$5:$BL$350,3,FALSE),0)</f>
        <v>6885014.7832999993</v>
      </c>
      <c r="M135" s="339">
        <f>+IFERROR(VLOOKUP($B135,'Translated Loss'!$BI$5:$BL$350,4,FALSE),0)</f>
        <v>287389.20500000002</v>
      </c>
      <c r="N135" s="355">
        <f t="shared" si="30"/>
        <v>21237228.359099999</v>
      </c>
      <c r="O135" s="339">
        <f>+IFERROR(IF(D135=1,($E135*P$3+$F135*P$4+$G135*P$5+$H135*P$6+$I135*P$7)*10*VLOOKUP($B135,UPP!$C$10:$M$329,9,FALSE),($E135*P$3+$F135*P$4+$G135*P$5+$H135*P$6+$I135*P$7)*VLOOKUP($B135,UPP!$C$10:$M$329,9,FALSE)),0)</f>
        <v>-1400928.0064042034</v>
      </c>
      <c r="P135" s="339">
        <f>+IFERROR(IF(D135=1,($E135*Q$3+$F135*Q$4+$G135*Q$5+$H135*Q$6+$I135*Q$7)*10*VLOOKUP($B135,UPP!$C$10:$M$329,10,FALSE),($E135*Q$3+$F135*Q$4+$G135*Q$5+$H135*Q$6+$I135*Q$7)*VLOOKUP($B135,UPP!$C$10:$M$329,10,FALSE)),0)</f>
        <v>-1141972.6131362442</v>
      </c>
      <c r="Q135" s="339">
        <f>+IFERROR(IF(D135=1,($E135*R$3+$F135*R$4+$G135*R$5+$H135*R$6+$I135*R$7)*10*VLOOKUP($B135,UPP!$C$10:$M$329,11,FALSE),($E135*R$3+$F135*R$4+$G135*R$5+$H135*R$6+$I135*R$7)*VLOOKUP($B135,UPP!$C$10:$M$329,11,FALSE)),0)</f>
        <v>1204.3191220664166</v>
      </c>
      <c r="R135" s="201">
        <f t="shared" si="21"/>
        <v>-2541696.3004183811</v>
      </c>
      <c r="S135" s="196">
        <f t="shared" si="23"/>
        <v>12663896.364395797</v>
      </c>
      <c r="T135" s="151">
        <f t="shared" si="24"/>
        <v>5743042.1701637553</v>
      </c>
      <c r="U135" s="151">
        <f t="shared" si="25"/>
        <v>288593.52412206645</v>
      </c>
      <c r="V135" s="197">
        <f t="shared" si="26"/>
        <v>18695532.058681618</v>
      </c>
      <c r="W135" s="209">
        <f t="shared" si="31"/>
        <v>6.6423101226801275</v>
      </c>
      <c r="X135" s="210">
        <f t="shared" si="32"/>
        <v>3.01226937146351</v>
      </c>
      <c r="Y135" s="211">
        <f t="shared" si="33"/>
        <v>0.15136950204404104</v>
      </c>
      <c r="Z135" s="196">
        <f t="shared" si="27"/>
        <v>12663896.364395797</v>
      </c>
      <c r="AA135" s="151">
        <f t="shared" si="28"/>
        <v>5743042.1701637553</v>
      </c>
      <c r="AB135" s="197">
        <f t="shared" si="29"/>
        <v>288593.52412206645</v>
      </c>
    </row>
    <row r="136" spans="2:28" x14ac:dyDescent="0.25">
      <c r="B136" s="183">
        <f>+UPP!C135</f>
        <v>653</v>
      </c>
      <c r="C136" s="183">
        <f>+UPP!B135</f>
        <v>2</v>
      </c>
      <c r="D136" s="183">
        <f>+UPP!D135</f>
        <v>1</v>
      </c>
      <c r="E136" s="425">
        <f>+VLOOKUP($B136,Data_Payroll!$K$6:$P$350,2,FALSE)</f>
        <v>19130</v>
      </c>
      <c r="F136" s="425">
        <f>+VLOOKUP($B136,Data_Payroll!$K$6:$P$350,3,FALSE)</f>
        <v>16666</v>
      </c>
      <c r="G136" s="425">
        <f>+VLOOKUP($B136,Data_Payroll!$K$6:$P$350,4,FALSE)</f>
        <v>19195</v>
      </c>
      <c r="H136" s="425">
        <f>+VLOOKUP($B136,Data_Payroll!$K$6:$P$350,5,FALSE)</f>
        <v>21773</v>
      </c>
      <c r="I136" s="425">
        <f>+VLOOKUP($B136,Data_Payroll!$K$6:$P$350,6,FALSE)</f>
        <v>22059</v>
      </c>
      <c r="J136" s="355">
        <f t="shared" si="22"/>
        <v>98823</v>
      </c>
      <c r="K136" s="339">
        <f>+IFERROR(VLOOKUP($B136,'Translated Loss'!$BI$5:$BL$350,2,FALSE),0)</f>
        <v>5064881.2832000004</v>
      </c>
      <c r="L136" s="339">
        <f>+IFERROR(VLOOKUP($B136,'Translated Loss'!$BI$5:$BL$350,3,FALSE),0)</f>
        <v>1454773.1882</v>
      </c>
      <c r="M136" s="339">
        <f>+IFERROR(VLOOKUP($B136,'Translated Loss'!$BI$5:$BL$350,4,FALSE),0)</f>
        <v>35895.973000000005</v>
      </c>
      <c r="N136" s="355">
        <f t="shared" si="30"/>
        <v>6555550.4444000004</v>
      </c>
      <c r="O136" s="339">
        <f>+IFERROR(IF(D136=1,($E136*P$3+$F136*P$4+$G136*P$5+$H136*P$6+$I136*P$7)*10*VLOOKUP($B136,UPP!$C$10:$M$329,9,FALSE),($E136*P$3+$F136*P$4+$G136*P$5+$H136*P$6+$I136*P$7)*VLOOKUP($B136,UPP!$C$10:$M$329,9,FALSE)),0)</f>
        <v>-619519.14344067685</v>
      </c>
      <c r="P136" s="339">
        <f>+IFERROR(IF(D136=1,($E136*Q$3+$F136*Q$4+$G136*Q$5+$H136*Q$6+$I136*Q$7)*10*VLOOKUP($B136,UPP!$C$10:$M$329,10,FALSE),($E136*Q$3+$F136*Q$4+$G136*Q$5+$H136*Q$6+$I136*Q$7)*VLOOKUP($B136,UPP!$C$10:$M$329,10,FALSE)),0)</f>
        <v>-370314.31829236943</v>
      </c>
      <c r="Q136" s="339">
        <f>+IFERROR(IF(D136=1,($E136*R$3+$F136*R$4+$G136*R$5+$H136*R$6+$I136*R$7)*10*VLOOKUP($B136,UPP!$C$10:$M$329,11,FALSE),($E136*R$3+$F136*R$4+$G136*R$5+$H136*R$6+$I136*R$7)*VLOOKUP($B136,UPP!$C$10:$M$329,11,FALSE)),0)</f>
        <v>261.9216784069734</v>
      </c>
      <c r="R136" s="201">
        <f t="shared" si="21"/>
        <v>-989571.54005463922</v>
      </c>
      <c r="S136" s="196">
        <f t="shared" si="23"/>
        <v>4445362.1397593236</v>
      </c>
      <c r="T136" s="151">
        <f t="shared" si="24"/>
        <v>1084458.8699076306</v>
      </c>
      <c r="U136" s="151">
        <f t="shared" si="25"/>
        <v>36157.894678406978</v>
      </c>
      <c r="V136" s="197">
        <f t="shared" si="26"/>
        <v>5565978.9043453615</v>
      </c>
      <c r="W136" s="209">
        <f t="shared" si="31"/>
        <v>4.4983072156879711</v>
      </c>
      <c r="X136" s="210">
        <f t="shared" si="32"/>
        <v>1.0973749733438882</v>
      </c>
      <c r="Y136" s="211">
        <f t="shared" si="33"/>
        <v>3.658854181557631E-2</v>
      </c>
      <c r="Z136" s="196">
        <f t="shared" si="27"/>
        <v>4445362.1397593236</v>
      </c>
      <c r="AA136" s="151">
        <f t="shared" si="28"/>
        <v>1084458.8699076306</v>
      </c>
      <c r="AB136" s="197">
        <f t="shared" si="29"/>
        <v>36157.894678406978</v>
      </c>
    </row>
    <row r="137" spans="2:28" x14ac:dyDescent="0.25">
      <c r="B137" s="183">
        <f>+UPP!C136</f>
        <v>654</v>
      </c>
      <c r="C137" s="183">
        <f>+UPP!B136</f>
        <v>2</v>
      </c>
      <c r="D137" s="183">
        <f>+UPP!D136</f>
        <v>1</v>
      </c>
      <c r="E137" s="425">
        <f>+VLOOKUP($B137,Data_Payroll!$K$6:$P$350,2,FALSE)</f>
        <v>12135</v>
      </c>
      <c r="F137" s="425">
        <f>+VLOOKUP($B137,Data_Payroll!$K$6:$P$350,3,FALSE)</f>
        <v>11098</v>
      </c>
      <c r="G137" s="425">
        <f>+VLOOKUP($B137,Data_Payroll!$K$6:$P$350,4,FALSE)</f>
        <v>25749</v>
      </c>
      <c r="H137" s="425">
        <f>+VLOOKUP($B137,Data_Payroll!$K$6:$P$350,5,FALSE)</f>
        <v>24842</v>
      </c>
      <c r="I137" s="425">
        <f>+VLOOKUP($B137,Data_Payroll!$K$6:$P$350,6,FALSE)</f>
        <v>20671</v>
      </c>
      <c r="J137" s="355">
        <f t="shared" si="22"/>
        <v>94495</v>
      </c>
      <c r="K137" s="339">
        <f>+IFERROR(VLOOKUP($B137,'Translated Loss'!$BI$5:$BL$350,2,FALSE),0)</f>
        <v>1331457.3108999997</v>
      </c>
      <c r="L137" s="339">
        <f>+IFERROR(VLOOKUP($B137,'Translated Loss'!$BI$5:$BL$350,3,FALSE),0)</f>
        <v>597758.73930000002</v>
      </c>
      <c r="M137" s="339">
        <f>+IFERROR(VLOOKUP($B137,'Translated Loss'!$BI$5:$BL$350,4,FALSE),0)</f>
        <v>116721.33600000001</v>
      </c>
      <c r="N137" s="355">
        <f t="shared" si="30"/>
        <v>2045937.3861999996</v>
      </c>
      <c r="O137" s="339">
        <f>+IFERROR(IF(D137=1,($E137*P$3+$F137*P$4+$G137*P$5+$H137*P$6+$I137*P$7)*10*VLOOKUP($B137,UPP!$C$10:$M$329,9,FALSE),($E137*P$3+$F137*P$4+$G137*P$5+$H137*P$6+$I137*P$7)*VLOOKUP($B137,UPP!$C$10:$M$329,9,FALSE)),0)</f>
        <v>-517127.88812792324</v>
      </c>
      <c r="P137" s="339">
        <f>+IFERROR(IF(D137=1,($E137*Q$3+$F137*Q$4+$G137*Q$5+$H137*Q$6+$I137*Q$7)*10*VLOOKUP($B137,UPP!$C$10:$M$329,10,FALSE),($E137*Q$3+$F137*Q$4+$G137*Q$5+$H137*Q$6+$I137*Q$7)*VLOOKUP($B137,UPP!$C$10:$M$329,10,FALSE)),0)</f>
        <v>-196542.9853989</v>
      </c>
      <c r="Q137" s="339">
        <f>+IFERROR(IF(D137=1,($E137*R$3+$F137*R$4+$G137*R$5+$H137*R$6+$I137*R$7)*10*VLOOKUP($B137,UPP!$C$10:$M$329,11,FALSE),($E137*R$3+$F137*R$4+$G137*R$5+$H137*R$6+$I137*R$7)*VLOOKUP($B137,UPP!$C$10:$M$329,11,FALSE)),0)</f>
        <v>451.26462602666663</v>
      </c>
      <c r="R137" s="201">
        <f t="shared" si="21"/>
        <v>-713219.60890079662</v>
      </c>
      <c r="S137" s="196">
        <f t="shared" si="23"/>
        <v>814329.42277207645</v>
      </c>
      <c r="T137" s="151">
        <f t="shared" si="24"/>
        <v>401215.75390110002</v>
      </c>
      <c r="U137" s="151">
        <f t="shared" si="25"/>
        <v>117172.60062602667</v>
      </c>
      <c r="V137" s="197">
        <f t="shared" si="26"/>
        <v>1332717.777299203</v>
      </c>
      <c r="W137" s="209">
        <f t="shared" si="31"/>
        <v>0.86176985319019683</v>
      </c>
      <c r="X137" s="210">
        <f t="shared" si="32"/>
        <v>0.4245894003927192</v>
      </c>
      <c r="Y137" s="211">
        <f t="shared" si="33"/>
        <v>0.12399873075403638</v>
      </c>
      <c r="Z137" s="196">
        <f t="shared" si="27"/>
        <v>814329.42277207645</v>
      </c>
      <c r="AA137" s="151">
        <f t="shared" si="28"/>
        <v>401215.75390110002</v>
      </c>
      <c r="AB137" s="197">
        <f t="shared" si="29"/>
        <v>117172.60062602667</v>
      </c>
    </row>
    <row r="138" spans="2:28" x14ac:dyDescent="0.25">
      <c r="B138" s="183">
        <f>+UPP!C137</f>
        <v>655</v>
      </c>
      <c r="C138" s="183">
        <f>+UPP!B137</f>
        <v>2</v>
      </c>
      <c r="D138" s="183">
        <f>+UPP!D137</f>
        <v>1</v>
      </c>
      <c r="E138" s="425">
        <f>+VLOOKUP($B138,Data_Payroll!$K$6:$P$350,2,FALSE)</f>
        <v>6994</v>
      </c>
      <c r="F138" s="425">
        <f>+VLOOKUP($B138,Data_Payroll!$K$6:$P$350,3,FALSE)</f>
        <v>10282</v>
      </c>
      <c r="G138" s="425">
        <f>+VLOOKUP($B138,Data_Payroll!$K$6:$P$350,4,FALSE)</f>
        <v>8143</v>
      </c>
      <c r="H138" s="425">
        <f>+VLOOKUP($B138,Data_Payroll!$K$6:$P$350,5,FALSE)</f>
        <v>11007</v>
      </c>
      <c r="I138" s="425">
        <f>+VLOOKUP($B138,Data_Payroll!$K$6:$P$350,6,FALSE)</f>
        <v>6757</v>
      </c>
      <c r="J138" s="355">
        <f t="shared" si="22"/>
        <v>43183</v>
      </c>
      <c r="K138" s="339">
        <f>+IFERROR(VLOOKUP($B138,'Translated Loss'!$BI$5:$BL$350,2,FALSE),0)</f>
        <v>1281937.7641999999</v>
      </c>
      <c r="L138" s="339">
        <f>+IFERROR(VLOOKUP($B138,'Translated Loss'!$BI$5:$BL$350,3,FALSE),0)</f>
        <v>335826.88370000006</v>
      </c>
      <c r="M138" s="339">
        <f>+IFERROR(VLOOKUP($B138,'Translated Loss'!$BI$5:$BL$350,4,FALSE),0)</f>
        <v>14355.694</v>
      </c>
      <c r="N138" s="355">
        <f t="shared" si="30"/>
        <v>1632120.3418999999</v>
      </c>
      <c r="O138" s="339">
        <f>+IFERROR(IF(D138=1,($E138*P$3+$F138*P$4+$G138*P$5+$H138*P$6+$I138*P$7)*10*VLOOKUP($B138,UPP!$C$10:$M$329,9,FALSE),($E138*P$3+$F138*P$4+$G138*P$5+$H138*P$6+$I138*P$7)*VLOOKUP($B138,UPP!$C$10:$M$329,9,FALSE)),0)</f>
        <v>-677125.44293959346</v>
      </c>
      <c r="P138" s="339">
        <f>+IFERROR(IF(D138=1,($E138*Q$3+$F138*Q$4+$G138*Q$5+$H138*Q$6+$I138*Q$7)*10*VLOOKUP($B138,UPP!$C$10:$M$329,10,FALSE),($E138*Q$3+$F138*Q$4+$G138*Q$5+$H138*Q$6+$I138*Q$7)*VLOOKUP($B138,UPP!$C$10:$M$329,10,FALSE)),0)</f>
        <v>-155057.78726722367</v>
      </c>
      <c r="Q138" s="339">
        <f>+IFERROR(IF(D138=1,($E138*R$3+$F138*R$4+$G138*R$5+$H138*R$6+$I138*R$7)*10*VLOOKUP($B138,UPP!$C$10:$M$329,11,FALSE),($E138*R$3+$F138*R$4+$G138*R$5+$H138*R$6+$I138*R$7)*VLOOKUP($B138,UPP!$C$10:$M$329,11,FALSE)),0)</f>
        <v>190.92551747551357</v>
      </c>
      <c r="R138" s="201">
        <f t="shared" si="21"/>
        <v>-831992.30468934169</v>
      </c>
      <c r="S138" s="196">
        <f t="shared" si="23"/>
        <v>604812.3212604064</v>
      </c>
      <c r="T138" s="151">
        <f t="shared" si="24"/>
        <v>180769.09643277639</v>
      </c>
      <c r="U138" s="151">
        <f t="shared" si="25"/>
        <v>14546.619517475514</v>
      </c>
      <c r="V138" s="197">
        <f t="shared" si="26"/>
        <v>800128.03721065819</v>
      </c>
      <c r="W138" s="209">
        <f t="shared" si="31"/>
        <v>1.4005796754750861</v>
      </c>
      <c r="X138" s="210">
        <f t="shared" si="32"/>
        <v>0.41861171394478475</v>
      </c>
      <c r="Y138" s="211">
        <f t="shared" si="33"/>
        <v>3.3685986423999059E-2</v>
      </c>
      <c r="Z138" s="196">
        <f t="shared" si="27"/>
        <v>604812.3212604064</v>
      </c>
      <c r="AA138" s="151">
        <f t="shared" si="28"/>
        <v>180769.09643277639</v>
      </c>
      <c r="AB138" s="197">
        <f t="shared" si="29"/>
        <v>14546.619517475516</v>
      </c>
    </row>
    <row r="139" spans="2:28" x14ac:dyDescent="0.25">
      <c r="B139" s="183">
        <f>+UPP!C138</f>
        <v>656</v>
      </c>
      <c r="C139" s="183">
        <f>+UPP!B138</f>
        <v>2</v>
      </c>
      <c r="D139" s="183">
        <f>+UPP!D138</f>
        <v>1</v>
      </c>
      <c r="E139" s="425">
        <f>+VLOOKUP($B139,Data_Payroll!$K$6:$P$350,2,FALSE)</f>
        <v>5646</v>
      </c>
      <c r="F139" s="425">
        <f>+VLOOKUP($B139,Data_Payroll!$K$6:$P$350,3,FALSE)</f>
        <v>6564</v>
      </c>
      <c r="G139" s="425">
        <f>+VLOOKUP($B139,Data_Payroll!$K$6:$P$350,4,FALSE)</f>
        <v>8165</v>
      </c>
      <c r="H139" s="425">
        <f>+VLOOKUP($B139,Data_Payroll!$K$6:$P$350,5,FALSE)</f>
        <v>14544</v>
      </c>
      <c r="I139" s="425">
        <f>+VLOOKUP($B139,Data_Payroll!$K$6:$P$350,6,FALSE)</f>
        <v>10216</v>
      </c>
      <c r="J139" s="355">
        <f t="shared" si="22"/>
        <v>45135</v>
      </c>
      <c r="K139" s="339">
        <f>+IFERROR(VLOOKUP($B139,'Translated Loss'!$BI$5:$BL$350,2,FALSE),0)</f>
        <v>5944.3615</v>
      </c>
      <c r="L139" s="339">
        <f>+IFERROR(VLOOKUP($B139,'Translated Loss'!$BI$5:$BL$350,3,FALSE),0)</f>
        <v>26417.5743</v>
      </c>
      <c r="M139" s="339">
        <f>+IFERROR(VLOOKUP($B139,'Translated Loss'!$BI$5:$BL$350,4,FALSE),0)</f>
        <v>11871.030999999999</v>
      </c>
      <c r="N139" s="355">
        <f t="shared" si="30"/>
        <v>44232.966799999995</v>
      </c>
      <c r="O139" s="339">
        <f>+IFERROR(IF(D139=1,($E139*P$3+$F139*P$4+$G139*P$5+$H139*P$6+$I139*P$7)*10*VLOOKUP($B139,UPP!$C$10:$M$329,9,FALSE),($E139*P$3+$F139*P$4+$G139*P$5+$H139*P$6+$I139*P$7)*VLOOKUP($B139,UPP!$C$10:$M$329,9,FALSE)),0)</f>
        <v>-348871.29251462576</v>
      </c>
      <c r="P139" s="339">
        <f>+IFERROR(IF(D139=1,($E139*Q$3+$F139*Q$4+$G139*Q$5+$H139*Q$6+$I139*Q$7)*10*VLOOKUP($B139,UPP!$C$10:$M$329,10,FALSE),($E139*Q$3+$F139*Q$4+$G139*Q$5+$H139*Q$6+$I139*Q$7)*VLOOKUP($B139,UPP!$C$10:$M$329,10,FALSE)),0)</f>
        <v>-90621.106417348172</v>
      </c>
      <c r="Q139" s="339">
        <f>+IFERROR(IF(D139=1,($E139*R$3+$F139*R$4+$G139*R$5+$H139*R$6+$I139*R$7)*10*VLOOKUP($B139,UPP!$C$10:$M$329,11,FALSE),($E139*R$3+$F139*R$4+$G139*R$5+$H139*R$6+$I139*R$7)*VLOOKUP($B139,UPP!$C$10:$M$329,11,FALSE)),0)</f>
        <v>205.40382331634871</v>
      </c>
      <c r="R139" s="201">
        <f t="shared" ref="R139:R202" si="34">+O139+P139+Q139</f>
        <v>-439286.99510865763</v>
      </c>
      <c r="S139" s="196">
        <f t="shared" si="23"/>
        <v>0</v>
      </c>
      <c r="T139" s="151">
        <f t="shared" si="24"/>
        <v>0</v>
      </c>
      <c r="U139" s="151">
        <f t="shared" si="25"/>
        <v>12076.434823316347</v>
      </c>
      <c r="V139" s="197">
        <f t="shared" si="26"/>
        <v>-395054.02830865764</v>
      </c>
      <c r="W139" s="209">
        <f t="shared" si="31"/>
        <v>0</v>
      </c>
      <c r="X139" s="210">
        <f t="shared" si="32"/>
        <v>0</v>
      </c>
      <c r="Y139" s="211">
        <f t="shared" si="33"/>
        <v>2.675625307038074E-2</v>
      </c>
      <c r="Z139" s="196">
        <f t="shared" si="27"/>
        <v>0</v>
      </c>
      <c r="AA139" s="151">
        <f t="shared" si="28"/>
        <v>0</v>
      </c>
      <c r="AB139" s="197">
        <f t="shared" si="29"/>
        <v>12076.434823316347</v>
      </c>
    </row>
    <row r="140" spans="2:28" x14ac:dyDescent="0.25">
      <c r="B140" s="183">
        <f>+UPP!C139</f>
        <v>657</v>
      </c>
      <c r="C140" s="183">
        <f>+UPP!B139</f>
        <v>2</v>
      </c>
      <c r="D140" s="183">
        <f>+UPP!D139</f>
        <v>1</v>
      </c>
      <c r="E140" s="425">
        <f>+VLOOKUP($B140,Data_Payroll!$K$6:$P$350,2,FALSE)</f>
        <v>36</v>
      </c>
      <c r="F140" s="425">
        <f>+VLOOKUP($B140,Data_Payroll!$K$6:$P$350,3,FALSE)</f>
        <v>545</v>
      </c>
      <c r="G140" s="425">
        <f>+VLOOKUP($B140,Data_Payroll!$K$6:$P$350,4,FALSE)</f>
        <v>1309</v>
      </c>
      <c r="H140" s="425">
        <f>+VLOOKUP($B140,Data_Payroll!$K$6:$P$350,5,FALSE)</f>
        <v>973</v>
      </c>
      <c r="I140" s="425">
        <f>+VLOOKUP($B140,Data_Payroll!$K$6:$P$350,6,FALSE)</f>
        <v>667</v>
      </c>
      <c r="J140" s="355">
        <f t="shared" ref="J140:J203" si="35">+SUM(E140:I140)</f>
        <v>3530</v>
      </c>
      <c r="K140" s="339">
        <f>+IFERROR(VLOOKUP($B140,'Translated Loss'!$BI$5:$BL$350,2,FALSE),0)</f>
        <v>0</v>
      </c>
      <c r="L140" s="339">
        <f>+IFERROR(VLOOKUP($B140,'Translated Loss'!$BI$5:$BL$350,3,FALSE),0)</f>
        <v>0</v>
      </c>
      <c r="M140" s="339">
        <f>+IFERROR(VLOOKUP($B140,'Translated Loss'!$BI$5:$BL$350,4,FALSE),0)</f>
        <v>715.78800000000001</v>
      </c>
      <c r="N140" s="355">
        <f t="shared" si="30"/>
        <v>715.78800000000001</v>
      </c>
      <c r="O140" s="339">
        <f>+IFERROR(IF(D140=1,($E140*P$3+$F140*P$4+$G140*P$5+$H140*P$6+$I140*P$7)*10*VLOOKUP($B140,UPP!$C$10:$M$329,9,FALSE),($E140*P$3+$F140*P$4+$G140*P$5+$H140*P$6+$I140*P$7)*VLOOKUP($B140,UPP!$C$10:$M$329,9,FALSE)),0)</f>
        <v>-39416.734617766575</v>
      </c>
      <c r="P140" s="339">
        <f>+IFERROR(IF(D140=1,($E140*Q$3+$F140*Q$4+$G140*Q$5+$H140*Q$6+$I140*Q$7)*10*VLOOKUP($B140,UPP!$C$10:$M$329,10,FALSE),($E140*Q$3+$F140*Q$4+$G140*Q$5+$H140*Q$6+$I140*Q$7)*VLOOKUP($B140,UPP!$C$10:$M$329,10,FALSE)),0)</f>
        <v>-14277.997680709999</v>
      </c>
      <c r="Q140" s="339">
        <f>+IFERROR(IF(D140=1,($E140*R$3+$F140*R$4+$G140*R$5+$H140*R$6+$I140*R$7)*10*VLOOKUP($B140,UPP!$C$10:$M$329,11,FALSE),($E140*R$3+$F140*R$4+$G140*R$5+$H140*R$6+$I140*R$7)*VLOOKUP($B140,UPP!$C$10:$M$329,11,FALSE)),0)</f>
        <v>13.313300617266394</v>
      </c>
      <c r="R140" s="201">
        <f t="shared" si="34"/>
        <v>-53681.418997859313</v>
      </c>
      <c r="S140" s="196">
        <f t="shared" ref="S140:S203" si="36">+MAXA(K140+O140,0)</f>
        <v>0</v>
      </c>
      <c r="T140" s="151">
        <f t="shared" ref="T140:T203" si="37">+MAXA(L140+P140,0)</f>
        <v>0</v>
      </c>
      <c r="U140" s="151">
        <f t="shared" ref="U140:U203" si="38">+MAXA(M140+Q140,0)</f>
        <v>729.10130061726636</v>
      </c>
      <c r="V140" s="197">
        <f t="shared" ref="V140:V203" si="39">+N140+R140</f>
        <v>-52965.630997859313</v>
      </c>
      <c r="W140" s="209">
        <f t="shared" si="31"/>
        <v>0</v>
      </c>
      <c r="X140" s="210">
        <f t="shared" si="32"/>
        <v>0</v>
      </c>
      <c r="Y140" s="211">
        <f t="shared" si="33"/>
        <v>2.0654427779525961E-2</v>
      </c>
      <c r="Z140" s="196">
        <f t="shared" ref="Z140:Z203" si="40">+$J140*W140*10</f>
        <v>0</v>
      </c>
      <c r="AA140" s="151">
        <f t="shared" ref="AA140:AA203" si="41">+$J140*X140*10</f>
        <v>0</v>
      </c>
      <c r="AB140" s="197">
        <f t="shared" ref="AB140:AB203" si="42">+$J140*Y140*10</f>
        <v>729.10130061726647</v>
      </c>
    </row>
    <row r="141" spans="2:28" x14ac:dyDescent="0.25">
      <c r="B141" s="183">
        <f>+UPP!C140</f>
        <v>658</v>
      </c>
      <c r="C141" s="183">
        <f>+UPP!B140</f>
        <v>2</v>
      </c>
      <c r="D141" s="183">
        <f>+UPP!D140</f>
        <v>1</v>
      </c>
      <c r="E141" s="425">
        <f>+VLOOKUP($B141,Data_Payroll!$K$6:$P$350,2,FALSE)</f>
        <v>5000</v>
      </c>
      <c r="F141" s="425">
        <f>+VLOOKUP($B141,Data_Payroll!$K$6:$P$350,3,FALSE)</f>
        <v>5325</v>
      </c>
      <c r="G141" s="425">
        <f>+VLOOKUP($B141,Data_Payroll!$K$6:$P$350,4,FALSE)</f>
        <v>7299</v>
      </c>
      <c r="H141" s="425">
        <f>+VLOOKUP($B141,Data_Payroll!$K$6:$P$350,5,FALSE)</f>
        <v>7334</v>
      </c>
      <c r="I141" s="425">
        <f>+VLOOKUP($B141,Data_Payroll!$K$6:$P$350,6,FALSE)</f>
        <v>7527</v>
      </c>
      <c r="J141" s="355">
        <f t="shared" si="35"/>
        <v>32485</v>
      </c>
      <c r="K141" s="339">
        <f>+IFERROR(VLOOKUP($B141,'Translated Loss'!$BI$5:$BL$350,2,FALSE),0)</f>
        <v>1851092.5168000003</v>
      </c>
      <c r="L141" s="339">
        <f>+IFERROR(VLOOKUP($B141,'Translated Loss'!$BI$5:$BL$350,3,FALSE),0)</f>
        <v>738813.34159999993</v>
      </c>
      <c r="M141" s="339">
        <f>+IFERROR(VLOOKUP($B141,'Translated Loss'!$BI$5:$BL$350,4,FALSE),0)</f>
        <v>24402.701999999997</v>
      </c>
      <c r="N141" s="355">
        <f t="shared" si="30"/>
        <v>2614308.5604000003</v>
      </c>
      <c r="O141" s="339">
        <f>+IFERROR(IF(D141=1,($E141*P$3+$F141*P$4+$G141*P$5+$H141*P$6+$I141*P$7)*10*VLOOKUP($B141,UPP!$C$10:$M$329,9,FALSE),($E141*P$3+$F141*P$4+$G141*P$5+$H141*P$6+$I141*P$7)*VLOOKUP($B141,UPP!$C$10:$M$329,9,FALSE)),0)</f>
        <v>-328407.81515138136</v>
      </c>
      <c r="P141" s="339">
        <f>+IFERROR(IF(D141=1,($E141*Q$3+$F141*Q$4+$G141*Q$5+$H141*Q$6+$I141*Q$7)*10*VLOOKUP($B141,UPP!$C$10:$M$329,10,FALSE),($E141*Q$3+$F141*Q$4+$G141*Q$5+$H141*Q$6+$I141*Q$7)*VLOOKUP($B141,UPP!$C$10:$M$329,10,FALSE)),0)</f>
        <v>-150324.71888379889</v>
      </c>
      <c r="Q141" s="339">
        <f>+IFERROR(IF(D141=1,($E141*R$3+$F141*R$4+$G141*R$5+$H141*R$6+$I141*R$7)*10*VLOOKUP($B141,UPP!$C$10:$M$329,11,FALSE),($E141*R$3+$F141*R$4+$G141*R$5+$H141*R$6+$I141*R$7)*VLOOKUP($B141,UPP!$C$10:$M$329,11,FALSE)),0)</f>
        <v>281.53346357239019</v>
      </c>
      <c r="R141" s="201">
        <f t="shared" si="34"/>
        <v>-478451.00057160784</v>
      </c>
      <c r="S141" s="196">
        <f t="shared" si="36"/>
        <v>1522684.701648619</v>
      </c>
      <c r="T141" s="151">
        <f t="shared" si="37"/>
        <v>588488.622716201</v>
      </c>
      <c r="U141" s="151">
        <f t="shared" si="38"/>
        <v>24684.235463572386</v>
      </c>
      <c r="V141" s="197">
        <f t="shared" si="39"/>
        <v>2135857.5598283922</v>
      </c>
      <c r="W141" s="209">
        <f t="shared" si="31"/>
        <v>4.6873470883442172</v>
      </c>
      <c r="X141" s="210">
        <f t="shared" si="32"/>
        <v>1.811570333126677</v>
      </c>
      <c r="Y141" s="211">
        <f t="shared" si="33"/>
        <v>7.5986564456125547E-2</v>
      </c>
      <c r="Z141" s="196">
        <f t="shared" si="40"/>
        <v>1522684.701648619</v>
      </c>
      <c r="AA141" s="151">
        <f t="shared" si="41"/>
        <v>588488.622716201</v>
      </c>
      <c r="AB141" s="197">
        <f t="shared" si="42"/>
        <v>24684.235463572386</v>
      </c>
    </row>
    <row r="142" spans="2:28" x14ac:dyDescent="0.25">
      <c r="B142" s="183">
        <f>+UPP!C141</f>
        <v>659</v>
      </c>
      <c r="C142" s="183">
        <f>+UPP!B141</f>
        <v>2</v>
      </c>
      <c r="D142" s="183">
        <f>+UPP!D141</f>
        <v>1</v>
      </c>
      <c r="E142" s="425">
        <f>+VLOOKUP($B142,Data_Payroll!$K$6:$P$350,2,FALSE)</f>
        <v>6010</v>
      </c>
      <c r="F142" s="425">
        <f>+VLOOKUP($B142,Data_Payroll!$K$6:$P$350,3,FALSE)</f>
        <v>6988</v>
      </c>
      <c r="G142" s="425">
        <f>+VLOOKUP($B142,Data_Payroll!$K$6:$P$350,4,FALSE)</f>
        <v>6690</v>
      </c>
      <c r="H142" s="425">
        <f>+VLOOKUP($B142,Data_Payroll!$K$6:$P$350,5,FALSE)</f>
        <v>6667</v>
      </c>
      <c r="I142" s="425">
        <f>+VLOOKUP($B142,Data_Payroll!$K$6:$P$350,6,FALSE)</f>
        <v>8184</v>
      </c>
      <c r="J142" s="355">
        <f t="shared" si="35"/>
        <v>34539</v>
      </c>
      <c r="K142" s="339">
        <f>+IFERROR(VLOOKUP($B142,'Translated Loss'!$BI$5:$BL$350,2,FALSE),0)</f>
        <v>5025082.8961999994</v>
      </c>
      <c r="L142" s="339">
        <f>+IFERROR(VLOOKUP($B142,'Translated Loss'!$BI$5:$BL$350,3,FALSE),0)</f>
        <v>1594775.1840000001</v>
      </c>
      <c r="M142" s="339">
        <f>+IFERROR(VLOOKUP($B142,'Translated Loss'!$BI$5:$BL$350,4,FALSE),0)</f>
        <v>57156.44200000001</v>
      </c>
      <c r="N142" s="355">
        <f t="shared" si="30"/>
        <v>6677014.5221999995</v>
      </c>
      <c r="O142" s="339">
        <f>+IFERROR(IF(D142=1,($E142*P$3+$F142*P$4+$G142*P$5+$H142*P$6+$I142*P$7)*10*VLOOKUP($B142,UPP!$C$10:$M$329,9,FALSE),($E142*P$3+$F142*P$4+$G142*P$5+$H142*P$6+$I142*P$7)*VLOOKUP($B142,UPP!$C$10:$M$329,9,FALSE)),0)</f>
        <v>-559771.23406814015</v>
      </c>
      <c r="P142" s="339">
        <f>+IFERROR(IF(D142=1,($E142*Q$3+$F142*Q$4+$G142*Q$5+$H142*Q$6+$I142*Q$7)*10*VLOOKUP($B142,UPP!$C$10:$M$329,10,FALSE),($E142*Q$3+$F142*Q$4+$G142*Q$5+$H142*Q$6+$I142*Q$7)*VLOOKUP($B142,UPP!$C$10:$M$329,10,FALSE)),0)</f>
        <v>-385023.17397041584</v>
      </c>
      <c r="Q142" s="339">
        <f>+IFERROR(IF(D142=1,($E142*R$3+$F142*R$4+$G142*R$5+$H142*R$6+$I142*R$7)*10*VLOOKUP($B142,UPP!$C$10:$M$329,11,FALSE),($E142*R$3+$F142*R$4+$G142*R$5+$H142*R$6+$I142*R$7)*VLOOKUP($B142,UPP!$C$10:$M$329,11,FALSE)),0)</f>
        <v>258.53432946835443</v>
      </c>
      <c r="R142" s="201">
        <f t="shared" si="34"/>
        <v>-944535.87370908761</v>
      </c>
      <c r="S142" s="196">
        <f t="shared" si="36"/>
        <v>4465311.662131859</v>
      </c>
      <c r="T142" s="151">
        <f t="shared" si="37"/>
        <v>1209752.0100295842</v>
      </c>
      <c r="U142" s="151">
        <f t="shared" si="38"/>
        <v>57414.976329468365</v>
      </c>
      <c r="V142" s="197">
        <f t="shared" si="39"/>
        <v>5732478.6484909123</v>
      </c>
      <c r="W142" s="209">
        <f t="shared" si="31"/>
        <v>12.928317733958306</v>
      </c>
      <c r="X142" s="210">
        <f t="shared" si="32"/>
        <v>3.5025681404487221</v>
      </c>
      <c r="Y142" s="211">
        <f t="shared" si="33"/>
        <v>0.16623230646361611</v>
      </c>
      <c r="Z142" s="196">
        <f t="shared" si="40"/>
        <v>4465311.662131859</v>
      </c>
      <c r="AA142" s="151">
        <f t="shared" si="41"/>
        <v>1209752.0100295842</v>
      </c>
      <c r="AB142" s="197">
        <f t="shared" si="42"/>
        <v>57414.976329468373</v>
      </c>
    </row>
    <row r="143" spans="2:28" x14ac:dyDescent="0.25">
      <c r="B143" s="183">
        <f>+UPP!C142</f>
        <v>660</v>
      </c>
      <c r="C143" s="183">
        <f>+UPP!B142</f>
        <v>2</v>
      </c>
      <c r="D143" s="183">
        <f>+UPP!D142</f>
        <v>1</v>
      </c>
      <c r="E143" s="425">
        <f>+VLOOKUP($B143,Data_Payroll!$K$6:$P$350,2,FALSE)</f>
        <v>34371</v>
      </c>
      <c r="F143" s="425">
        <f>+VLOOKUP($B143,Data_Payroll!$K$6:$P$350,3,FALSE)</f>
        <v>34664</v>
      </c>
      <c r="G143" s="425">
        <f>+VLOOKUP($B143,Data_Payroll!$K$6:$P$350,4,FALSE)</f>
        <v>31141</v>
      </c>
      <c r="H143" s="425">
        <f>+VLOOKUP($B143,Data_Payroll!$K$6:$P$350,5,FALSE)</f>
        <v>38878</v>
      </c>
      <c r="I143" s="425">
        <f>+VLOOKUP($B143,Data_Payroll!$K$6:$P$350,6,FALSE)</f>
        <v>41237</v>
      </c>
      <c r="J143" s="355">
        <f t="shared" si="35"/>
        <v>180291</v>
      </c>
      <c r="K143" s="339">
        <f>+IFERROR(VLOOKUP($B143,'Translated Loss'!$BI$5:$BL$350,2,FALSE),0)</f>
        <v>2704905.1085000001</v>
      </c>
      <c r="L143" s="339">
        <f>+IFERROR(VLOOKUP($B143,'Translated Loss'!$BI$5:$BL$350,3,FALSE),0)</f>
        <v>546761.08380000002</v>
      </c>
      <c r="M143" s="339">
        <f>+IFERROR(VLOOKUP($B143,'Translated Loss'!$BI$5:$BL$350,4,FALSE),0)</f>
        <v>63865.896000000001</v>
      </c>
      <c r="N143" s="355">
        <f t="shared" si="30"/>
        <v>3315532.0883000004</v>
      </c>
      <c r="O143" s="339">
        <f>+IFERROR(IF(D143=1,($E143*P$3+$F143*P$4+$G143*P$5+$H143*P$6+$I143*P$7)*10*VLOOKUP($B143,UPP!$C$10:$M$329,9,FALSE),($E143*P$3+$F143*P$4+$G143*P$5+$H143*P$6+$I143*P$7)*VLOOKUP($B143,UPP!$C$10:$M$329,9,FALSE)),0)</f>
        <v>-338748.39700120711</v>
      </c>
      <c r="P143" s="339">
        <f>+IFERROR(IF(D143=1,($E143*Q$3+$F143*Q$4+$G143*Q$5+$H143*Q$6+$I143*Q$7)*10*VLOOKUP($B143,UPP!$C$10:$M$329,10,FALSE),($E143*Q$3+$F143*Q$4+$G143*Q$5+$H143*Q$6+$I143*Q$7)*VLOOKUP($B143,UPP!$C$10:$M$329,10,FALSE)),0)</f>
        <v>-199012.43314564726</v>
      </c>
      <c r="Q143" s="339">
        <f>+IFERROR(IF(D143=1,($E143*R$3+$F143*R$4+$G143*R$5+$H143*R$6+$I143*R$7)*10*VLOOKUP($B143,UPP!$C$10:$M$329,11,FALSE),($E143*R$3+$F143*R$4+$G143*R$5+$H143*R$6+$I143*R$7)*VLOOKUP($B143,UPP!$C$10:$M$329,11,FALSE)),0)</f>
        <v>482.20718487419089</v>
      </c>
      <c r="R143" s="201">
        <f t="shared" si="34"/>
        <v>-537278.62296198017</v>
      </c>
      <c r="S143" s="196">
        <f t="shared" si="36"/>
        <v>2366156.7114987932</v>
      </c>
      <c r="T143" s="151">
        <f t="shared" si="37"/>
        <v>347748.65065435274</v>
      </c>
      <c r="U143" s="151">
        <f t="shared" si="38"/>
        <v>64348.103184874191</v>
      </c>
      <c r="V143" s="197">
        <f t="shared" si="39"/>
        <v>2778253.4653380201</v>
      </c>
      <c r="W143" s="209">
        <f t="shared" si="31"/>
        <v>1.3124097772483336</v>
      </c>
      <c r="X143" s="210">
        <f t="shared" si="32"/>
        <v>0.19288186911956379</v>
      </c>
      <c r="Y143" s="211">
        <f t="shared" si="33"/>
        <v>3.5691245367142119E-2</v>
      </c>
      <c r="Z143" s="196">
        <f t="shared" si="40"/>
        <v>2366156.7114987932</v>
      </c>
      <c r="AA143" s="151">
        <f t="shared" si="41"/>
        <v>347748.65065435274</v>
      </c>
      <c r="AB143" s="197">
        <f t="shared" si="42"/>
        <v>64348.103184874199</v>
      </c>
    </row>
    <row r="144" spans="2:28" x14ac:dyDescent="0.25">
      <c r="B144" s="183">
        <f>+UPP!C143</f>
        <v>661</v>
      </c>
      <c r="C144" s="183">
        <f>+UPP!B143</f>
        <v>2</v>
      </c>
      <c r="D144" s="183">
        <f>+UPP!D143</f>
        <v>1</v>
      </c>
      <c r="E144" s="425">
        <f>+VLOOKUP($B144,Data_Payroll!$K$6:$P$350,2,FALSE)</f>
        <v>94577</v>
      </c>
      <c r="F144" s="425">
        <f>+VLOOKUP($B144,Data_Payroll!$K$6:$P$350,3,FALSE)</f>
        <v>103011</v>
      </c>
      <c r="G144" s="425">
        <f>+VLOOKUP($B144,Data_Payroll!$K$6:$P$350,4,FALSE)</f>
        <v>100926</v>
      </c>
      <c r="H144" s="425">
        <f>+VLOOKUP($B144,Data_Payroll!$K$6:$P$350,5,FALSE)</f>
        <v>113228</v>
      </c>
      <c r="I144" s="425">
        <f>+VLOOKUP($B144,Data_Payroll!$K$6:$P$350,6,FALSE)</f>
        <v>115464</v>
      </c>
      <c r="J144" s="355">
        <f t="shared" si="35"/>
        <v>527206</v>
      </c>
      <c r="K144" s="339">
        <f>+IFERROR(VLOOKUP($B144,'Translated Loss'!$BI$5:$BL$350,2,FALSE),0)</f>
        <v>8977934.9054999985</v>
      </c>
      <c r="L144" s="339">
        <f>+IFERROR(VLOOKUP($B144,'Translated Loss'!$BI$5:$BL$350,3,FALSE),0)</f>
        <v>3306202.9632000001</v>
      </c>
      <c r="M144" s="339">
        <f>+IFERROR(VLOOKUP($B144,'Translated Loss'!$BI$5:$BL$350,4,FALSE),0)</f>
        <v>593728.25800000003</v>
      </c>
      <c r="N144" s="355">
        <f t="shared" ref="N144:N207" si="43">+SUM(K144:M144)</f>
        <v>12877866.126699997</v>
      </c>
      <c r="O144" s="339">
        <f>+IFERROR(IF(D144=1,($E144*P$3+$F144*P$4+$G144*P$5+$H144*P$6+$I144*P$7)*10*VLOOKUP($B144,UPP!$C$10:$M$329,9,FALSE),($E144*P$3+$F144*P$4+$G144*P$5+$H144*P$6+$I144*P$7)*VLOOKUP($B144,UPP!$C$10:$M$329,9,FALSE)),0)</f>
        <v>-1405823.577949709</v>
      </c>
      <c r="P144" s="339">
        <f>+IFERROR(IF(D144=1,($E144*Q$3+$F144*Q$4+$G144*Q$5+$H144*Q$6+$I144*Q$7)*10*VLOOKUP($B144,UPP!$C$10:$M$329,10,FALSE),($E144*Q$3+$F144*Q$4+$G144*Q$5+$H144*Q$6+$I144*Q$7)*VLOOKUP($B144,UPP!$C$10:$M$329,10,FALSE)),0)</f>
        <v>-764960.5729013239</v>
      </c>
      <c r="Q144" s="339">
        <f>+IFERROR(IF(D144=1,($E144*R$3+$F144*R$4+$G144*R$5+$H144*R$6+$I144*R$7)*10*VLOOKUP($B144,UPP!$C$10:$M$329,11,FALSE),($E144*R$3+$F144*R$4+$G144*R$5+$H144*R$6+$I144*R$7)*VLOOKUP($B144,UPP!$C$10:$M$329,11,FALSE)),0)</f>
        <v>1939.4929721862063</v>
      </c>
      <c r="R144" s="201">
        <f t="shared" si="34"/>
        <v>-2168844.6578788464</v>
      </c>
      <c r="S144" s="196">
        <f t="shared" si="36"/>
        <v>7572111.3275502892</v>
      </c>
      <c r="T144" s="151">
        <f t="shared" si="37"/>
        <v>2541242.3902986762</v>
      </c>
      <c r="U144" s="151">
        <f t="shared" si="38"/>
        <v>595667.75097218622</v>
      </c>
      <c r="V144" s="197">
        <f t="shared" si="39"/>
        <v>10709021.468821151</v>
      </c>
      <c r="W144" s="209">
        <f t="shared" si="31"/>
        <v>1.4362718420409268</v>
      </c>
      <c r="X144" s="210">
        <f t="shared" si="32"/>
        <v>0.4820207642361195</v>
      </c>
      <c r="Y144" s="211">
        <f t="shared" si="33"/>
        <v>0.11298576855578013</v>
      </c>
      <c r="Z144" s="196">
        <f t="shared" si="40"/>
        <v>7572111.3275502892</v>
      </c>
      <c r="AA144" s="151">
        <f t="shared" si="41"/>
        <v>2541242.3902986762</v>
      </c>
      <c r="AB144" s="197">
        <f t="shared" si="42"/>
        <v>595667.75097218622</v>
      </c>
    </row>
    <row r="145" spans="2:28" x14ac:dyDescent="0.25">
      <c r="B145" s="183">
        <f>+UPP!C144</f>
        <v>662</v>
      </c>
      <c r="C145" s="183">
        <f>+UPP!B144</f>
        <v>2</v>
      </c>
      <c r="D145" s="183">
        <f>+UPP!D144</f>
        <v>1</v>
      </c>
      <c r="E145" s="425">
        <f>+VLOOKUP($B145,Data_Payroll!$K$6:$P$350,2,FALSE)</f>
        <v>5913</v>
      </c>
      <c r="F145" s="425">
        <f>+VLOOKUP($B145,Data_Payroll!$K$6:$P$350,3,FALSE)</f>
        <v>5879</v>
      </c>
      <c r="G145" s="425">
        <f>+VLOOKUP($B145,Data_Payroll!$K$6:$P$350,4,FALSE)</f>
        <v>6705</v>
      </c>
      <c r="H145" s="425">
        <f>+VLOOKUP($B145,Data_Payroll!$K$6:$P$350,5,FALSE)</f>
        <v>6366</v>
      </c>
      <c r="I145" s="425">
        <f>+VLOOKUP($B145,Data_Payroll!$K$6:$P$350,6,FALSE)</f>
        <v>7133</v>
      </c>
      <c r="J145" s="355">
        <f t="shared" si="35"/>
        <v>31996</v>
      </c>
      <c r="K145" s="339">
        <f>+IFERROR(VLOOKUP($B145,'Translated Loss'!$BI$5:$BL$350,2,FALSE),0)</f>
        <v>46355.489000000001</v>
      </c>
      <c r="L145" s="339">
        <f>+IFERROR(VLOOKUP($B145,'Translated Loss'!$BI$5:$BL$350,3,FALSE),0)</f>
        <v>187674.3602</v>
      </c>
      <c r="M145" s="339">
        <f>+IFERROR(VLOOKUP($B145,'Translated Loss'!$BI$5:$BL$350,4,FALSE),0)</f>
        <v>42237.222000000002</v>
      </c>
      <c r="N145" s="355">
        <f t="shared" si="43"/>
        <v>276267.07120000001</v>
      </c>
      <c r="O145" s="339">
        <f>+IFERROR(IF(D145=1,($E145*P$3+$F145*P$4+$G145*P$5+$H145*P$6+$I145*P$7)*10*VLOOKUP($B145,UPP!$C$10:$M$329,9,FALSE),($E145*P$3+$F145*P$4+$G145*P$5+$H145*P$6+$I145*P$7)*VLOOKUP($B145,UPP!$C$10:$M$329,9,FALSE)),0)</f>
        <v>-166635.91153675612</v>
      </c>
      <c r="P145" s="339">
        <f>+IFERROR(IF(D145=1,($E145*Q$3+$F145*Q$4+$G145*Q$5+$H145*Q$6+$I145*Q$7)*10*VLOOKUP($B145,UPP!$C$10:$M$329,10,FALSE),($E145*Q$3+$F145*Q$4+$G145*Q$5+$H145*Q$6+$I145*Q$7)*VLOOKUP($B145,UPP!$C$10:$M$329,10,FALSE)),0)</f>
        <v>-137385.08451067907</v>
      </c>
      <c r="Q145" s="339">
        <f>+IFERROR(IF(D145=1,($E145*R$3+$F145*R$4+$G145*R$5+$H145*R$6+$I145*R$7)*10*VLOOKUP($B145,UPP!$C$10:$M$329,11,FALSE),($E145*R$3+$F145*R$4+$G145*R$5+$H145*R$6+$I145*R$7)*VLOOKUP($B145,UPP!$C$10:$M$329,11,FALSE)),0)</f>
        <v>232.75126348701406</v>
      </c>
      <c r="R145" s="201">
        <f t="shared" si="34"/>
        <v>-303788.24478394818</v>
      </c>
      <c r="S145" s="196">
        <f t="shared" si="36"/>
        <v>0</v>
      </c>
      <c r="T145" s="151">
        <f t="shared" si="37"/>
        <v>50289.27568932093</v>
      </c>
      <c r="U145" s="151">
        <f t="shared" si="38"/>
        <v>42469.973263487016</v>
      </c>
      <c r="V145" s="197">
        <f t="shared" si="39"/>
        <v>-27521.17358394817</v>
      </c>
      <c r="W145" s="209">
        <f t="shared" si="31"/>
        <v>0</v>
      </c>
      <c r="X145" s="210">
        <f t="shared" si="32"/>
        <v>0.15717363323328207</v>
      </c>
      <c r="Y145" s="211">
        <f t="shared" si="33"/>
        <v>0.13273525835569139</v>
      </c>
      <c r="Z145" s="196">
        <f t="shared" si="40"/>
        <v>0</v>
      </c>
      <c r="AA145" s="151">
        <f t="shared" si="41"/>
        <v>50289.27568932093</v>
      </c>
      <c r="AB145" s="197">
        <f t="shared" si="42"/>
        <v>42469.973263487016</v>
      </c>
    </row>
    <row r="146" spans="2:28" x14ac:dyDescent="0.25">
      <c r="B146" s="183">
        <f>+UPP!C145</f>
        <v>663</v>
      </c>
      <c r="C146" s="183">
        <f>+UPP!B145</f>
        <v>2</v>
      </c>
      <c r="D146" s="183">
        <f>+UPP!D145</f>
        <v>1</v>
      </c>
      <c r="E146" s="425">
        <f>+VLOOKUP($B146,Data_Payroll!$K$6:$P$350,2,FALSE)</f>
        <v>90010</v>
      </c>
      <c r="F146" s="425">
        <f>+VLOOKUP($B146,Data_Payroll!$K$6:$P$350,3,FALSE)</f>
        <v>84588</v>
      </c>
      <c r="G146" s="425">
        <f>+VLOOKUP($B146,Data_Payroll!$K$6:$P$350,4,FALSE)</f>
        <v>92647</v>
      </c>
      <c r="H146" s="425">
        <f>+VLOOKUP($B146,Data_Payroll!$K$6:$P$350,5,FALSE)</f>
        <v>110503</v>
      </c>
      <c r="I146" s="425">
        <f>+VLOOKUP($B146,Data_Payroll!$K$6:$P$350,6,FALSE)</f>
        <v>124360</v>
      </c>
      <c r="J146" s="355">
        <f t="shared" si="35"/>
        <v>502108</v>
      </c>
      <c r="K146" s="339">
        <f>+IFERROR(VLOOKUP($B146,'Translated Loss'!$BI$5:$BL$350,2,FALSE),0)</f>
        <v>8118844.9173000008</v>
      </c>
      <c r="L146" s="339">
        <f>+IFERROR(VLOOKUP($B146,'Translated Loss'!$BI$5:$BL$350,3,FALSE),0)</f>
        <v>4648625.7556000007</v>
      </c>
      <c r="M146" s="339">
        <f>+IFERROR(VLOOKUP($B146,'Translated Loss'!$BI$5:$BL$350,4,FALSE),0)</f>
        <v>431284.87</v>
      </c>
      <c r="N146" s="355">
        <f t="shared" si="43"/>
        <v>13198755.542900002</v>
      </c>
      <c r="O146" s="339">
        <f>+IFERROR(IF(D146=1,($E146*P$3+$F146*P$4+$G146*P$5+$H146*P$6+$I146*P$7)*10*VLOOKUP($B146,UPP!$C$10:$M$329,9,FALSE),($E146*P$3+$F146*P$4+$G146*P$5+$H146*P$6+$I146*P$7)*VLOOKUP($B146,UPP!$C$10:$M$329,9,FALSE)),0)</f>
        <v>-1685973.8988613656</v>
      </c>
      <c r="P146" s="339">
        <f>+IFERROR(IF(D146=1,($E146*Q$3+$F146*Q$4+$G146*Q$5+$H146*Q$6+$I146*Q$7)*10*VLOOKUP($B146,UPP!$C$10:$M$329,10,FALSE),($E146*Q$3+$F146*Q$4+$G146*Q$5+$H146*Q$6+$I146*Q$7)*VLOOKUP($B146,UPP!$C$10:$M$329,10,FALSE)),0)</f>
        <v>-1026203.5172054266</v>
      </c>
      <c r="Q146" s="339">
        <f>+IFERROR(IF(D146=1,($E146*R$3+$F146*R$4+$G146*R$5+$H146*R$6+$I146*R$7)*10*VLOOKUP($B146,UPP!$C$10:$M$329,11,FALSE),($E146*R$3+$F146*R$4+$G146*R$5+$H146*R$6+$I146*R$7)*VLOOKUP($B146,UPP!$C$10:$M$329,11,FALSE)),0)</f>
        <v>2204.2523166830392</v>
      </c>
      <c r="R146" s="201">
        <f t="shared" si="34"/>
        <v>-2709973.1637501093</v>
      </c>
      <c r="S146" s="196">
        <f t="shared" si="36"/>
        <v>6432871.0184386354</v>
      </c>
      <c r="T146" s="151">
        <f t="shared" si="37"/>
        <v>3622422.2383945743</v>
      </c>
      <c r="U146" s="151">
        <f t="shared" si="38"/>
        <v>433489.12231668306</v>
      </c>
      <c r="V146" s="197">
        <f t="shared" si="39"/>
        <v>10488782.379149891</v>
      </c>
      <c r="W146" s="209">
        <f t="shared" ref="W146:W209" si="44">+IF(D146=1,S146/(SUM($E146:$I146)*10),S146/(SUM($E146:$I146)))</f>
        <v>1.2811727792504073</v>
      </c>
      <c r="X146" s="210">
        <f t="shared" ref="X146:X209" si="45">+IF(D146=1,T146/(SUM($E146:$I146)*10),T146/(SUM($E146:$I146)))</f>
        <v>0.72144284464588782</v>
      </c>
      <c r="Y146" s="211">
        <f t="shared" ref="Y146:Y209" si="46">+IF(D146=1,U146/(SUM($E146:$I146)*10),U146/(SUM($E146:$I146)))</f>
        <v>8.6333840989723937E-2</v>
      </c>
      <c r="Z146" s="196">
        <f t="shared" si="40"/>
        <v>6432871.0184386354</v>
      </c>
      <c r="AA146" s="151">
        <f t="shared" si="41"/>
        <v>3622422.2383945743</v>
      </c>
      <c r="AB146" s="197">
        <f t="shared" si="42"/>
        <v>433489.12231668306</v>
      </c>
    </row>
    <row r="147" spans="2:28" x14ac:dyDescent="0.25">
      <c r="B147" s="183">
        <f>+UPP!C146</f>
        <v>664</v>
      </c>
      <c r="C147" s="183">
        <f>+UPP!B146</f>
        <v>2</v>
      </c>
      <c r="D147" s="183">
        <f>+UPP!D146</f>
        <v>1</v>
      </c>
      <c r="E147" s="425">
        <f>+VLOOKUP($B147,Data_Payroll!$K$6:$P$350,2,FALSE)</f>
        <v>84973</v>
      </c>
      <c r="F147" s="425">
        <f>+VLOOKUP($B147,Data_Payroll!$K$6:$P$350,3,FALSE)</f>
        <v>86636</v>
      </c>
      <c r="G147" s="425">
        <f>+VLOOKUP($B147,Data_Payroll!$K$6:$P$350,4,FALSE)</f>
        <v>89936</v>
      </c>
      <c r="H147" s="425">
        <f>+VLOOKUP($B147,Data_Payroll!$K$6:$P$350,5,FALSE)</f>
        <v>93639</v>
      </c>
      <c r="I147" s="425">
        <f>+VLOOKUP($B147,Data_Payroll!$K$6:$P$350,6,FALSE)</f>
        <v>108050</v>
      </c>
      <c r="J147" s="355">
        <f t="shared" si="35"/>
        <v>463234</v>
      </c>
      <c r="K147" s="339">
        <f>+IFERROR(VLOOKUP($B147,'Translated Loss'!$BI$5:$BL$350,2,FALSE),0)</f>
        <v>6845634.8454000009</v>
      </c>
      <c r="L147" s="339">
        <f>+IFERROR(VLOOKUP($B147,'Translated Loss'!$BI$5:$BL$350,3,FALSE),0)</f>
        <v>4213594.7740000002</v>
      </c>
      <c r="M147" s="339">
        <f>+IFERROR(VLOOKUP($B147,'Translated Loss'!$BI$5:$BL$350,4,FALSE),0)</f>
        <v>626629.26</v>
      </c>
      <c r="N147" s="355">
        <f t="shared" si="43"/>
        <v>11685858.879400002</v>
      </c>
      <c r="O147" s="339">
        <f>+IFERROR(IF(D147=1,($E147*P$3+$F147*P$4+$G147*P$5+$H147*P$6+$I147*P$7)*10*VLOOKUP($B147,UPP!$C$10:$M$329,9,FALSE),($E147*P$3+$F147*P$4+$G147*P$5+$H147*P$6+$I147*P$7)*VLOOKUP($B147,UPP!$C$10:$M$329,9,FALSE)),0)</f>
        <v>-1511770.7773749975</v>
      </c>
      <c r="P147" s="339">
        <f>+IFERROR(IF(D147=1,($E147*Q$3+$F147*Q$4+$G147*Q$5+$H147*Q$6+$I147*Q$7)*10*VLOOKUP($B147,UPP!$C$10:$M$329,10,FALSE),($E147*Q$3+$F147*Q$4+$G147*Q$5+$H147*Q$6+$I147*Q$7)*VLOOKUP($B147,UPP!$C$10:$M$329,10,FALSE)),0)</f>
        <v>-1299441.7996101193</v>
      </c>
      <c r="Q147" s="339">
        <f>+IFERROR(IF(D147=1,($E147*R$3+$F147*R$4+$G147*R$5+$H147*R$6+$I147*R$7)*10*VLOOKUP($B147,UPP!$C$10:$M$329,11,FALSE),($E147*R$3+$F147*R$4+$G147*R$5+$H147*R$6+$I147*R$7)*VLOOKUP($B147,UPP!$C$10:$M$329,11,FALSE)),0)</f>
        <v>2355.1927666325582</v>
      </c>
      <c r="R147" s="201">
        <f t="shared" si="34"/>
        <v>-2808857.3842184846</v>
      </c>
      <c r="S147" s="196">
        <f t="shared" si="36"/>
        <v>5333864.0680250032</v>
      </c>
      <c r="T147" s="151">
        <f t="shared" si="37"/>
        <v>2914152.9743898809</v>
      </c>
      <c r="U147" s="151">
        <f t="shared" si="38"/>
        <v>628984.45276663254</v>
      </c>
      <c r="V147" s="197">
        <f t="shared" si="39"/>
        <v>8877001.4951815177</v>
      </c>
      <c r="W147" s="209">
        <f t="shared" si="44"/>
        <v>1.1514405393440472</v>
      </c>
      <c r="X147" s="210">
        <f t="shared" si="45"/>
        <v>0.6290887487511454</v>
      </c>
      <c r="Y147" s="211">
        <f t="shared" si="46"/>
        <v>0.13578115008108915</v>
      </c>
      <c r="Z147" s="196">
        <f t="shared" si="40"/>
        <v>5333864.0680250041</v>
      </c>
      <c r="AA147" s="151">
        <f t="shared" si="41"/>
        <v>2914152.9743898809</v>
      </c>
      <c r="AB147" s="197">
        <f t="shared" si="42"/>
        <v>628984.45276663254</v>
      </c>
    </row>
    <row r="148" spans="2:28" x14ac:dyDescent="0.25">
      <c r="B148" s="183">
        <f>+UPP!C147</f>
        <v>665</v>
      </c>
      <c r="C148" s="183">
        <f>+UPP!B147</f>
        <v>2</v>
      </c>
      <c r="D148" s="183">
        <f>+UPP!D147</f>
        <v>1</v>
      </c>
      <c r="E148" s="425">
        <f>+VLOOKUP($B148,Data_Payroll!$K$6:$P$350,2,FALSE)</f>
        <v>17700</v>
      </c>
      <c r="F148" s="425">
        <f>+VLOOKUP($B148,Data_Payroll!$K$6:$P$350,3,FALSE)</f>
        <v>13218</v>
      </c>
      <c r="G148" s="425">
        <f>+VLOOKUP($B148,Data_Payroll!$K$6:$P$350,4,FALSE)</f>
        <v>14044</v>
      </c>
      <c r="H148" s="425">
        <f>+VLOOKUP($B148,Data_Payroll!$K$6:$P$350,5,FALSE)</f>
        <v>15391</v>
      </c>
      <c r="I148" s="425">
        <f>+VLOOKUP($B148,Data_Payroll!$K$6:$P$350,6,FALSE)</f>
        <v>21141</v>
      </c>
      <c r="J148" s="355">
        <f t="shared" si="35"/>
        <v>81494</v>
      </c>
      <c r="K148" s="339">
        <f>+IFERROR(VLOOKUP($B148,'Translated Loss'!$BI$5:$BL$350,2,FALSE),0)</f>
        <v>2109374.1042000004</v>
      </c>
      <c r="L148" s="339">
        <f>+IFERROR(VLOOKUP($B148,'Translated Loss'!$BI$5:$BL$350,3,FALSE),0)</f>
        <v>683616.73080000002</v>
      </c>
      <c r="M148" s="339">
        <f>+IFERROR(VLOOKUP($B148,'Translated Loss'!$BI$5:$BL$350,4,FALSE),0)</f>
        <v>60281.099000000002</v>
      </c>
      <c r="N148" s="355">
        <f t="shared" si="43"/>
        <v>2853271.9340000004</v>
      </c>
      <c r="O148" s="339">
        <f>+IFERROR(IF(D148=1,($E148*P$3+$F148*P$4+$G148*P$5+$H148*P$6+$I148*P$7)*10*VLOOKUP($B148,UPP!$C$10:$M$329,9,FALSE),($E148*P$3+$F148*P$4+$G148*P$5+$H148*P$6+$I148*P$7)*VLOOKUP($B148,UPP!$C$10:$M$329,9,FALSE)),0)</f>
        <v>-583405.82111747132</v>
      </c>
      <c r="P148" s="339">
        <f>+IFERROR(IF(D148=1,($E148*Q$3+$F148*Q$4+$G148*Q$5+$H148*Q$6+$I148*Q$7)*10*VLOOKUP($B148,UPP!$C$10:$M$329,10,FALSE),($E148*Q$3+$F148*Q$4+$G148*Q$5+$H148*Q$6+$I148*Q$7)*VLOOKUP($B148,UPP!$C$10:$M$329,10,FALSE)),0)</f>
        <v>-244648.83389938183</v>
      </c>
      <c r="Q148" s="339">
        <f>+IFERROR(IF(D148=1,($E148*R$3+$F148*R$4+$G148*R$5+$H148*R$6+$I148*R$7)*10*VLOOKUP($B148,UPP!$C$10:$M$329,11,FALSE),($E148*R$3+$F148*R$4+$G148*R$5+$H148*R$6+$I148*R$7)*VLOOKUP($B148,UPP!$C$10:$M$329,11,FALSE)),0)</f>
        <v>213.58076270698342</v>
      </c>
      <c r="R148" s="201">
        <f t="shared" si="34"/>
        <v>-827841.0742541462</v>
      </c>
      <c r="S148" s="196">
        <f t="shared" si="36"/>
        <v>1525968.283082529</v>
      </c>
      <c r="T148" s="151">
        <f t="shared" si="37"/>
        <v>438967.89690061822</v>
      </c>
      <c r="U148" s="151">
        <f t="shared" si="38"/>
        <v>60494.679762706983</v>
      </c>
      <c r="V148" s="197">
        <f t="shared" si="39"/>
        <v>2025430.859745854</v>
      </c>
      <c r="W148" s="209">
        <f t="shared" si="44"/>
        <v>1.8724915737140513</v>
      </c>
      <c r="X148" s="210">
        <f t="shared" si="45"/>
        <v>0.53865057169928854</v>
      </c>
      <c r="Y148" s="211">
        <f t="shared" si="46"/>
        <v>7.4232065873201691E-2</v>
      </c>
      <c r="Z148" s="196">
        <f t="shared" si="40"/>
        <v>1525968.283082529</v>
      </c>
      <c r="AA148" s="151">
        <f t="shared" si="41"/>
        <v>438967.89690061822</v>
      </c>
      <c r="AB148" s="197">
        <f t="shared" si="42"/>
        <v>60494.679762706983</v>
      </c>
    </row>
    <row r="149" spans="2:28" x14ac:dyDescent="0.25">
      <c r="B149" s="183">
        <f>+UPP!C148</f>
        <v>666</v>
      </c>
      <c r="C149" s="183">
        <f>+UPP!B148</f>
        <v>2</v>
      </c>
      <c r="D149" s="183">
        <f>+UPP!D148</f>
        <v>1</v>
      </c>
      <c r="E149" s="425">
        <f>+VLOOKUP($B149,Data_Payroll!$K$6:$P$350,2,FALSE)</f>
        <v>2969</v>
      </c>
      <c r="F149" s="425">
        <f>+VLOOKUP($B149,Data_Payroll!$K$6:$P$350,3,FALSE)</f>
        <v>2730</v>
      </c>
      <c r="G149" s="425">
        <f>+VLOOKUP($B149,Data_Payroll!$K$6:$P$350,4,FALSE)</f>
        <v>2795</v>
      </c>
      <c r="H149" s="425">
        <f>+VLOOKUP($B149,Data_Payroll!$K$6:$P$350,5,FALSE)</f>
        <v>3435</v>
      </c>
      <c r="I149" s="425">
        <f>+VLOOKUP($B149,Data_Payroll!$K$6:$P$350,6,FALSE)</f>
        <v>4547</v>
      </c>
      <c r="J149" s="355">
        <f t="shared" si="35"/>
        <v>16476</v>
      </c>
      <c r="K149" s="339">
        <f>+IFERROR(VLOOKUP($B149,'Translated Loss'!$BI$5:$BL$350,2,FALSE),0)</f>
        <v>8866.8315999999995</v>
      </c>
      <c r="L149" s="339">
        <f>+IFERROR(VLOOKUP($B149,'Translated Loss'!$BI$5:$BL$350,3,FALSE),0)</f>
        <v>18418.4323</v>
      </c>
      <c r="M149" s="339">
        <f>+IFERROR(VLOOKUP($B149,'Translated Loss'!$BI$5:$BL$350,4,FALSE),0)</f>
        <v>8114.3760000000002</v>
      </c>
      <c r="N149" s="355">
        <f t="shared" si="43"/>
        <v>35399.639899999995</v>
      </c>
      <c r="O149" s="339">
        <f>+IFERROR(IF(D149=1,($E149*P$3+$F149*P$4+$G149*P$5+$H149*P$6+$I149*P$7)*10*VLOOKUP($B149,UPP!$C$10:$M$329,9,FALSE),($E149*P$3+$F149*P$4+$G149*P$5+$H149*P$6+$I149*P$7)*VLOOKUP($B149,UPP!$C$10:$M$329,9,FALSE)),0)</f>
        <v>-119540.56086888738</v>
      </c>
      <c r="P149" s="339">
        <f>+IFERROR(IF(D149=1,($E149*Q$3+$F149*Q$4+$G149*Q$5+$H149*Q$6+$I149*Q$7)*10*VLOOKUP($B149,UPP!$C$10:$M$329,10,FALSE),($E149*Q$3+$F149*Q$4+$G149*Q$5+$H149*Q$6+$I149*Q$7)*VLOOKUP($B149,UPP!$C$10:$M$329,10,FALSE)),0)</f>
        <v>-65720.77219555834</v>
      </c>
      <c r="Q149" s="339">
        <f>+IFERROR(IF(D149=1,($E149*R$3+$F149*R$4+$G149*R$5+$H149*R$6+$I149*R$7)*10*VLOOKUP($B149,UPP!$C$10:$M$329,11,FALSE),($E149*R$3+$F149*R$4+$G149*R$5+$H149*R$6+$I149*R$7)*VLOOKUP($B149,UPP!$C$10:$M$329,11,FALSE)),0)</f>
        <v>153.28610316195372</v>
      </c>
      <c r="R149" s="201">
        <f t="shared" si="34"/>
        <v>-185108.04696128375</v>
      </c>
      <c r="S149" s="196">
        <f t="shared" si="36"/>
        <v>0</v>
      </c>
      <c r="T149" s="151">
        <f t="shared" si="37"/>
        <v>0</v>
      </c>
      <c r="U149" s="151">
        <f t="shared" si="38"/>
        <v>8267.6621031619543</v>
      </c>
      <c r="V149" s="197">
        <f t="shared" si="39"/>
        <v>-149708.40706128377</v>
      </c>
      <c r="W149" s="209">
        <f t="shared" si="44"/>
        <v>0</v>
      </c>
      <c r="X149" s="210">
        <f t="shared" si="45"/>
        <v>0</v>
      </c>
      <c r="Y149" s="211">
        <f t="shared" si="46"/>
        <v>5.0180032187193219E-2</v>
      </c>
      <c r="Z149" s="196">
        <f t="shared" si="40"/>
        <v>0</v>
      </c>
      <c r="AA149" s="151">
        <f t="shared" si="41"/>
        <v>0</v>
      </c>
      <c r="AB149" s="197">
        <f t="shared" si="42"/>
        <v>8267.6621031619543</v>
      </c>
    </row>
    <row r="150" spans="2:28" x14ac:dyDescent="0.25">
      <c r="B150" s="183">
        <f>+UPP!C149</f>
        <v>667</v>
      </c>
      <c r="C150" s="183">
        <f>+UPP!B149</f>
        <v>2</v>
      </c>
      <c r="D150" s="183">
        <f>+UPP!D149</f>
        <v>1</v>
      </c>
      <c r="E150" s="425">
        <f>+VLOOKUP($B150,Data_Payroll!$K$6:$P$350,2,FALSE)</f>
        <v>2471</v>
      </c>
      <c r="F150" s="425">
        <f>+VLOOKUP($B150,Data_Payroll!$K$6:$P$350,3,FALSE)</f>
        <v>2653</v>
      </c>
      <c r="G150" s="425">
        <f>+VLOOKUP($B150,Data_Payroll!$K$6:$P$350,4,FALSE)</f>
        <v>2265</v>
      </c>
      <c r="H150" s="425">
        <f>+VLOOKUP($B150,Data_Payroll!$K$6:$P$350,5,FALSE)</f>
        <v>2497</v>
      </c>
      <c r="I150" s="425">
        <f>+VLOOKUP($B150,Data_Payroll!$K$6:$P$350,6,FALSE)</f>
        <v>2685</v>
      </c>
      <c r="J150" s="355">
        <f t="shared" si="35"/>
        <v>12571</v>
      </c>
      <c r="K150" s="339">
        <f>+IFERROR(VLOOKUP($B150,'Translated Loss'!$BI$5:$BL$350,2,FALSE),0)</f>
        <v>0</v>
      </c>
      <c r="L150" s="339">
        <f>+IFERROR(VLOOKUP($B150,'Translated Loss'!$BI$5:$BL$350,3,FALSE),0)</f>
        <v>0</v>
      </c>
      <c r="M150" s="339">
        <f>+IFERROR(VLOOKUP($B150,'Translated Loss'!$BI$5:$BL$350,4,FALSE),0)</f>
        <v>3654.3900000000003</v>
      </c>
      <c r="N150" s="355">
        <f t="shared" si="43"/>
        <v>3654.3900000000003</v>
      </c>
      <c r="O150" s="339">
        <f>+IFERROR(IF(D150=1,($E150*P$3+$F150*P$4+$G150*P$5+$H150*P$6+$I150*P$7)*10*VLOOKUP($B150,UPP!$C$10:$M$329,9,FALSE),($E150*P$3+$F150*P$4+$G150*P$5+$H150*P$6+$I150*P$7)*VLOOKUP($B150,UPP!$C$10:$M$329,9,FALSE)),0)</f>
        <v>-23912.14318189559</v>
      </c>
      <c r="P150" s="339">
        <f>+IFERROR(IF(D150=1,($E150*Q$3+$F150*Q$4+$G150*Q$5+$H150*Q$6+$I150*Q$7)*10*VLOOKUP($B150,UPP!$C$10:$M$329,10,FALSE),($E150*Q$3+$F150*Q$4+$G150*Q$5+$H150*Q$6+$I150*Q$7)*VLOOKUP($B150,UPP!$C$10:$M$329,10,FALSE)),0)</f>
        <v>-16111.644769912135</v>
      </c>
      <c r="Q150" s="339">
        <f>+IFERROR(IF(D150=1,($E150*R$3+$F150*R$4+$G150*R$5+$H150*R$6+$I150*R$7)*10*VLOOKUP($B150,UPP!$C$10:$M$329,11,FALSE),($E150*R$3+$F150*R$4+$G150*R$5+$H150*R$6+$I150*R$7)*VLOOKUP($B150,UPP!$C$10:$M$329,11,FALSE)),0)</f>
        <v>16.894052126103411</v>
      </c>
      <c r="R150" s="201">
        <f t="shared" si="34"/>
        <v>-40006.893899681621</v>
      </c>
      <c r="S150" s="196">
        <f t="shared" si="36"/>
        <v>0</v>
      </c>
      <c r="T150" s="151">
        <f t="shared" si="37"/>
        <v>0</v>
      </c>
      <c r="U150" s="151">
        <f t="shared" si="38"/>
        <v>3671.2840521261037</v>
      </c>
      <c r="V150" s="197">
        <f t="shared" si="39"/>
        <v>-36352.503899681622</v>
      </c>
      <c r="W150" s="209">
        <f t="shared" si="44"/>
        <v>0</v>
      </c>
      <c r="X150" s="210">
        <f t="shared" si="45"/>
        <v>0</v>
      </c>
      <c r="Y150" s="211">
        <f t="shared" si="46"/>
        <v>2.9204391473439693E-2</v>
      </c>
      <c r="Z150" s="196">
        <f t="shared" si="40"/>
        <v>0</v>
      </c>
      <c r="AA150" s="151">
        <f t="shared" si="41"/>
        <v>0</v>
      </c>
      <c r="AB150" s="197">
        <f t="shared" si="42"/>
        <v>3671.2840521261041</v>
      </c>
    </row>
    <row r="151" spans="2:28" x14ac:dyDescent="0.25">
      <c r="B151" s="183">
        <f>+UPP!C150</f>
        <v>668</v>
      </c>
      <c r="C151" s="183">
        <f>+UPP!B150</f>
        <v>2</v>
      </c>
      <c r="D151" s="183">
        <f>+UPP!D150</f>
        <v>1</v>
      </c>
      <c r="E151" s="425">
        <f>+VLOOKUP($B151,Data_Payroll!$K$6:$P$350,2,FALSE)</f>
        <v>3130</v>
      </c>
      <c r="F151" s="425">
        <f>+VLOOKUP($B151,Data_Payroll!$K$6:$P$350,3,FALSE)</f>
        <v>2928</v>
      </c>
      <c r="G151" s="425">
        <f>+VLOOKUP($B151,Data_Payroll!$K$6:$P$350,4,FALSE)</f>
        <v>4774</v>
      </c>
      <c r="H151" s="425">
        <f>+VLOOKUP($B151,Data_Payroll!$K$6:$P$350,5,FALSE)</f>
        <v>4946</v>
      </c>
      <c r="I151" s="425">
        <f>+VLOOKUP($B151,Data_Payroll!$K$6:$P$350,6,FALSE)</f>
        <v>4688</v>
      </c>
      <c r="J151" s="355">
        <f t="shared" si="35"/>
        <v>20466</v>
      </c>
      <c r="K151" s="339">
        <f>+IFERROR(VLOOKUP($B151,'Translated Loss'!$BI$5:$BL$350,2,FALSE),0)</f>
        <v>1133220.5753000001</v>
      </c>
      <c r="L151" s="339">
        <f>+IFERROR(VLOOKUP($B151,'Translated Loss'!$BI$5:$BL$350,3,FALSE),0)</f>
        <v>645124.42009999999</v>
      </c>
      <c r="M151" s="339">
        <f>+IFERROR(VLOOKUP($B151,'Translated Loss'!$BI$5:$BL$350,4,FALSE),0)</f>
        <v>20551.338</v>
      </c>
      <c r="N151" s="355">
        <f t="shared" si="43"/>
        <v>1798896.3334000001</v>
      </c>
      <c r="O151" s="339">
        <f>+IFERROR(IF(D151=1,($E151*P$3+$F151*P$4+$G151*P$5+$H151*P$6+$I151*P$7)*10*VLOOKUP($B151,UPP!$C$10:$M$329,9,FALSE),($E151*P$3+$F151*P$4+$G151*P$5+$H151*P$6+$I151*P$7)*VLOOKUP($B151,UPP!$C$10:$M$329,9,FALSE)),0)</f>
        <v>-142183.67543375902</v>
      </c>
      <c r="P151" s="339">
        <f>+IFERROR(IF(D151=1,($E151*Q$3+$F151*Q$4+$G151*Q$5+$H151*Q$6+$I151*Q$7)*10*VLOOKUP($B151,UPP!$C$10:$M$329,10,FALSE),($E151*Q$3+$F151*Q$4+$G151*Q$5+$H151*Q$6+$I151*Q$7)*VLOOKUP($B151,UPP!$C$10:$M$329,10,FALSE)),0)</f>
        <v>-112815.18020015566</v>
      </c>
      <c r="Q151" s="339">
        <f>+IFERROR(IF(D151=1,($E151*R$3+$F151*R$4+$G151*R$5+$H151*R$6+$I151*R$7)*10*VLOOKUP($B151,UPP!$C$10:$M$329,11,FALSE),($E151*R$3+$F151*R$4+$G151*R$5+$H151*R$6+$I151*R$7)*VLOOKUP($B151,UPP!$C$10:$M$329,11,FALSE)),0)</f>
        <v>132.79932643229691</v>
      </c>
      <c r="R151" s="201">
        <f t="shared" si="34"/>
        <v>-254866.05630748242</v>
      </c>
      <c r="S151" s="196">
        <f t="shared" si="36"/>
        <v>991036.89986624115</v>
      </c>
      <c r="T151" s="151">
        <f t="shared" si="37"/>
        <v>532309.23989984428</v>
      </c>
      <c r="U151" s="151">
        <f t="shared" si="38"/>
        <v>20684.137326432297</v>
      </c>
      <c r="V151" s="197">
        <f t="shared" si="39"/>
        <v>1544030.2770925178</v>
      </c>
      <c r="W151" s="209">
        <f t="shared" si="44"/>
        <v>4.8423575679968787</v>
      </c>
      <c r="X151" s="210">
        <f t="shared" si="45"/>
        <v>2.6009441996474361</v>
      </c>
      <c r="Y151" s="211">
        <f t="shared" si="46"/>
        <v>0.10106585227417325</v>
      </c>
      <c r="Z151" s="196">
        <f t="shared" si="40"/>
        <v>991036.89986624115</v>
      </c>
      <c r="AA151" s="151">
        <f t="shared" si="41"/>
        <v>532309.23989984428</v>
      </c>
      <c r="AB151" s="197">
        <f t="shared" si="42"/>
        <v>20684.137326432297</v>
      </c>
    </row>
    <row r="152" spans="2:28" x14ac:dyDescent="0.25">
      <c r="B152" s="183">
        <f>+UPP!C151</f>
        <v>669</v>
      </c>
      <c r="C152" s="183">
        <f>+UPP!B151</f>
        <v>2</v>
      </c>
      <c r="D152" s="183">
        <f>+UPP!D151</f>
        <v>1</v>
      </c>
      <c r="E152" s="425">
        <f>+VLOOKUP($B152,Data_Payroll!$K$6:$P$350,2,FALSE)</f>
        <v>648</v>
      </c>
      <c r="F152" s="425">
        <f>+VLOOKUP($B152,Data_Payroll!$K$6:$P$350,3,FALSE)</f>
        <v>495</v>
      </c>
      <c r="G152" s="425">
        <f>+VLOOKUP($B152,Data_Payroll!$K$6:$P$350,4,FALSE)</f>
        <v>559</v>
      </c>
      <c r="H152" s="425">
        <f>+VLOOKUP($B152,Data_Payroll!$K$6:$P$350,5,FALSE)</f>
        <v>552</v>
      </c>
      <c r="I152" s="425">
        <f>+VLOOKUP($B152,Data_Payroll!$K$6:$P$350,6,FALSE)</f>
        <v>508</v>
      </c>
      <c r="J152" s="355">
        <f t="shared" si="35"/>
        <v>2762</v>
      </c>
      <c r="K152" s="339">
        <f>+IFERROR(VLOOKUP($B152,'Translated Loss'!$BI$5:$BL$350,2,FALSE),0)</f>
        <v>602997.99340000004</v>
      </c>
      <c r="L152" s="339">
        <f>+IFERROR(VLOOKUP($B152,'Translated Loss'!$BI$5:$BL$350,3,FALSE),0)</f>
        <v>22160.136200000001</v>
      </c>
      <c r="M152" s="339">
        <f>+IFERROR(VLOOKUP($B152,'Translated Loss'!$BI$5:$BL$350,4,FALSE),0)</f>
        <v>230.26499999999999</v>
      </c>
      <c r="N152" s="355">
        <f t="shared" si="43"/>
        <v>625388.3946</v>
      </c>
      <c r="O152" s="339">
        <f>+IFERROR(IF(D152=1,($E152*P$3+$F152*P$4+$G152*P$5+$H152*P$6+$I152*P$7)*10*VLOOKUP($B152,UPP!$C$10:$M$329,9,FALSE),($E152*P$3+$F152*P$4+$G152*P$5+$H152*P$6+$I152*P$7)*VLOOKUP($B152,UPP!$C$10:$M$329,9,FALSE)),0)</f>
        <v>-20620.406420279196</v>
      </c>
      <c r="P152" s="339">
        <f>+IFERROR(IF(D152=1,($E152*Q$3+$F152*Q$4+$G152*Q$5+$H152*Q$6+$I152*Q$7)*10*VLOOKUP($B152,UPP!$C$10:$M$329,10,FALSE),($E152*Q$3+$F152*Q$4+$G152*Q$5+$H152*Q$6+$I152*Q$7)*VLOOKUP($B152,UPP!$C$10:$M$329,10,FALSE)),0)</f>
        <v>-9311.3454180116787</v>
      </c>
      <c r="Q152" s="339">
        <f>+IFERROR(IF(D152=1,($E152*R$3+$F152*R$4+$G152*R$5+$H152*R$6+$I152*R$7)*10*VLOOKUP($B152,UPP!$C$10:$M$329,11,FALSE),($E152*R$3+$F152*R$4+$G152*R$5+$H152*R$6+$I152*R$7)*VLOOKUP($B152,UPP!$C$10:$M$329,11,FALSE)),0)</f>
        <v>10.717853743087248</v>
      </c>
      <c r="R152" s="201">
        <f t="shared" si="34"/>
        <v>-29921.033984547787</v>
      </c>
      <c r="S152" s="196">
        <f t="shared" si="36"/>
        <v>582377.58697972086</v>
      </c>
      <c r="T152" s="151">
        <f t="shared" si="37"/>
        <v>12848.790781988322</v>
      </c>
      <c r="U152" s="151">
        <f t="shared" si="38"/>
        <v>240.98285374308725</v>
      </c>
      <c r="V152" s="197">
        <f t="shared" si="39"/>
        <v>595467.36061545217</v>
      </c>
      <c r="W152" s="209">
        <f t="shared" si="44"/>
        <v>21.085357964508358</v>
      </c>
      <c r="X152" s="210">
        <f t="shared" si="45"/>
        <v>0.46519879732035924</v>
      </c>
      <c r="Y152" s="211">
        <f t="shared" si="46"/>
        <v>8.7249403962015651E-3</v>
      </c>
      <c r="Z152" s="196">
        <f t="shared" si="40"/>
        <v>582377.58697972086</v>
      </c>
      <c r="AA152" s="151">
        <f t="shared" si="41"/>
        <v>12848.790781988322</v>
      </c>
      <c r="AB152" s="197">
        <f t="shared" si="42"/>
        <v>240.98285374308722</v>
      </c>
    </row>
    <row r="153" spans="2:28" x14ac:dyDescent="0.25">
      <c r="B153" s="183">
        <f>+UPP!C152</f>
        <v>670</v>
      </c>
      <c r="C153" s="183">
        <f>+UPP!B152</f>
        <v>2</v>
      </c>
      <c r="D153" s="183">
        <f>+UPP!D152</f>
        <v>1</v>
      </c>
      <c r="E153" s="425">
        <f>+VLOOKUP($B153,Data_Payroll!$K$6:$P$350,2,FALSE)</f>
        <v>5229</v>
      </c>
      <c r="F153" s="425">
        <f>+VLOOKUP($B153,Data_Payroll!$K$6:$P$350,3,FALSE)</f>
        <v>5271</v>
      </c>
      <c r="G153" s="425">
        <f>+VLOOKUP($B153,Data_Payroll!$K$6:$P$350,4,FALSE)</f>
        <v>5051</v>
      </c>
      <c r="H153" s="425">
        <f>+VLOOKUP($B153,Data_Payroll!$K$6:$P$350,5,FALSE)</f>
        <v>5729</v>
      </c>
      <c r="I153" s="425">
        <f>+VLOOKUP($B153,Data_Payroll!$K$6:$P$350,6,FALSE)</f>
        <v>7238</v>
      </c>
      <c r="J153" s="355">
        <f t="shared" si="35"/>
        <v>28518</v>
      </c>
      <c r="K153" s="339">
        <f>+IFERROR(VLOOKUP($B153,'Translated Loss'!$BI$5:$BL$350,2,FALSE),0)</f>
        <v>882360.53529999999</v>
      </c>
      <c r="L153" s="339">
        <f>+IFERROR(VLOOKUP($B153,'Translated Loss'!$BI$5:$BL$350,3,FALSE),0)</f>
        <v>695989.12600000005</v>
      </c>
      <c r="M153" s="339">
        <f>+IFERROR(VLOOKUP($B153,'Translated Loss'!$BI$5:$BL$350,4,FALSE),0)</f>
        <v>10021.217999999999</v>
      </c>
      <c r="N153" s="355">
        <f t="shared" si="43"/>
        <v>1588370.8793000001</v>
      </c>
      <c r="O153" s="339">
        <f>+IFERROR(IF(D153=1,($E153*P$3+$F153*P$4+$G153*P$5+$H153*P$6+$I153*P$7)*10*VLOOKUP($B153,UPP!$C$10:$M$329,9,FALSE),($E153*P$3+$F153*P$4+$G153*P$5+$H153*P$6+$I153*P$7)*VLOOKUP($B153,UPP!$C$10:$M$329,9,FALSE)),0)</f>
        <v>-137239.28212741442</v>
      </c>
      <c r="P153" s="339">
        <f>+IFERROR(IF(D153=1,($E153*Q$3+$F153*Q$4+$G153*Q$5+$H153*Q$6+$I153*Q$7)*10*VLOOKUP($B153,UPP!$C$10:$M$329,10,FALSE),($E153*Q$3+$F153*Q$4+$G153*Q$5+$H153*Q$6+$I153*Q$7)*VLOOKUP($B153,UPP!$C$10:$M$329,10,FALSE)),0)</f>
        <v>-139408.46936662591</v>
      </c>
      <c r="Q153" s="339">
        <f>+IFERROR(IF(D153=1,($E153*R$3+$F153*R$4+$G153*R$5+$H153*R$6+$I153*R$7)*10*VLOOKUP($B153,UPP!$C$10:$M$329,11,FALSE),($E153*R$3+$F153*R$4+$G153*R$5+$H153*R$6+$I153*R$7)*VLOOKUP($B153,UPP!$C$10:$M$329,11,FALSE)),0)</f>
        <v>151.6132172793684</v>
      </c>
      <c r="R153" s="201">
        <f t="shared" si="34"/>
        <v>-276496.13827676099</v>
      </c>
      <c r="S153" s="196">
        <f t="shared" si="36"/>
        <v>745121.25317258551</v>
      </c>
      <c r="T153" s="151">
        <f t="shared" si="37"/>
        <v>556580.65663337416</v>
      </c>
      <c r="U153" s="151">
        <f t="shared" si="38"/>
        <v>10172.831217279367</v>
      </c>
      <c r="V153" s="197">
        <f t="shared" si="39"/>
        <v>1311874.7410232392</v>
      </c>
      <c r="W153" s="209">
        <f t="shared" si="44"/>
        <v>2.6128103414425468</v>
      </c>
      <c r="X153" s="210">
        <f t="shared" si="45"/>
        <v>1.9516819434510631</v>
      </c>
      <c r="Y153" s="211">
        <f t="shared" si="46"/>
        <v>3.5671615180866E-2</v>
      </c>
      <c r="Z153" s="196">
        <f t="shared" si="40"/>
        <v>745121.25317258539</v>
      </c>
      <c r="AA153" s="151">
        <f t="shared" si="41"/>
        <v>556580.65663337416</v>
      </c>
      <c r="AB153" s="197">
        <f t="shared" si="42"/>
        <v>10172.831217279365</v>
      </c>
    </row>
    <row r="154" spans="2:28" x14ac:dyDescent="0.25">
      <c r="B154" s="183">
        <f>+UPP!C153</f>
        <v>673</v>
      </c>
      <c r="C154" s="183">
        <f>+UPP!B153</f>
        <v>2</v>
      </c>
      <c r="D154" s="183">
        <f>+UPP!D153</f>
        <v>1</v>
      </c>
      <c r="E154" s="425">
        <f>+VLOOKUP($B154,Data_Payroll!$K$6:$P$350,2,FALSE)</f>
        <v>2433</v>
      </c>
      <c r="F154" s="425">
        <f>+VLOOKUP($B154,Data_Payroll!$K$6:$P$350,3,FALSE)</f>
        <v>2514</v>
      </c>
      <c r="G154" s="425">
        <f>+VLOOKUP($B154,Data_Payroll!$K$6:$P$350,4,FALSE)</f>
        <v>2794</v>
      </c>
      <c r="H154" s="425">
        <f>+VLOOKUP($B154,Data_Payroll!$K$6:$P$350,5,FALSE)</f>
        <v>2969</v>
      </c>
      <c r="I154" s="425">
        <f>+VLOOKUP($B154,Data_Payroll!$K$6:$P$350,6,FALSE)</f>
        <v>2848</v>
      </c>
      <c r="J154" s="355">
        <f t="shared" si="35"/>
        <v>13558</v>
      </c>
      <c r="K154" s="339">
        <f>+IFERROR(VLOOKUP($B154,'Translated Loss'!$BI$5:$BL$350,2,FALSE),0)</f>
        <v>67717.85089999999</v>
      </c>
      <c r="L154" s="339">
        <f>+IFERROR(VLOOKUP($B154,'Translated Loss'!$BI$5:$BL$350,3,FALSE),0)</f>
        <v>286823.75030000007</v>
      </c>
      <c r="M154" s="339">
        <f>+IFERROR(VLOOKUP($B154,'Translated Loss'!$BI$5:$BL$350,4,FALSE),0)</f>
        <v>9186.8640000000014</v>
      </c>
      <c r="N154" s="355">
        <f t="shared" si="43"/>
        <v>363728.46520000004</v>
      </c>
      <c r="O154" s="339">
        <f>+IFERROR(IF(D154=1,($E154*P$3+$F154*P$4+$G154*P$5+$H154*P$6+$I154*P$7)*10*VLOOKUP($B154,UPP!$C$10:$M$329,9,FALSE),($E154*P$3+$F154*P$4+$G154*P$5+$H154*P$6+$I154*P$7)*VLOOKUP($B154,UPP!$C$10:$M$329,9,FALSE)),0)</f>
        <v>-77076.505659460425</v>
      </c>
      <c r="P154" s="339">
        <f>+IFERROR(IF(D154=1,($E154*Q$3+$F154*Q$4+$G154*Q$5+$H154*Q$6+$I154*Q$7)*10*VLOOKUP($B154,UPP!$C$10:$M$329,10,FALSE),($E154*Q$3+$F154*Q$4+$G154*Q$5+$H154*Q$6+$I154*Q$7)*VLOOKUP($B154,UPP!$C$10:$M$329,10,FALSE)),0)</f>
        <v>-52287.102417164555</v>
      </c>
      <c r="Q154" s="339">
        <f>+IFERROR(IF(D154=1,($E154*R$3+$F154*R$4+$G154*R$5+$H154*R$6+$I154*R$7)*10*VLOOKUP($B154,UPP!$C$10:$M$329,11,FALSE),($E154*R$3+$F154*R$4+$G154*R$5+$H154*R$6+$I154*R$7)*VLOOKUP($B154,UPP!$C$10:$M$329,11,FALSE)),0)</f>
        <v>84.013843706476109</v>
      </c>
      <c r="R154" s="201">
        <f t="shared" si="34"/>
        <v>-129279.59423291851</v>
      </c>
      <c r="S154" s="196">
        <f t="shared" si="36"/>
        <v>0</v>
      </c>
      <c r="T154" s="151">
        <f t="shared" si="37"/>
        <v>234536.64788283553</v>
      </c>
      <c r="U154" s="151">
        <f t="shared" si="38"/>
        <v>9270.8778437064775</v>
      </c>
      <c r="V154" s="197">
        <f t="shared" si="39"/>
        <v>234448.87096708152</v>
      </c>
      <c r="W154" s="209">
        <f t="shared" si="44"/>
        <v>0</v>
      </c>
      <c r="X154" s="210">
        <f t="shared" si="45"/>
        <v>1.7298764410889182</v>
      </c>
      <c r="Y154" s="211">
        <f t="shared" si="46"/>
        <v>6.8379391087966354E-2</v>
      </c>
      <c r="Z154" s="196">
        <f t="shared" si="40"/>
        <v>0</v>
      </c>
      <c r="AA154" s="151">
        <f t="shared" si="41"/>
        <v>234536.64788283553</v>
      </c>
      <c r="AB154" s="197">
        <f t="shared" si="42"/>
        <v>9270.8778437064775</v>
      </c>
    </row>
    <row r="155" spans="2:28" x14ac:dyDescent="0.25">
      <c r="B155" s="183">
        <f>+UPP!C154</f>
        <v>674</v>
      </c>
      <c r="C155" s="183">
        <f>+UPP!B154</f>
        <v>2</v>
      </c>
      <c r="D155" s="183">
        <f>+UPP!D154</f>
        <v>1</v>
      </c>
      <c r="E155" s="425">
        <f>+VLOOKUP($B155,Data_Payroll!$K$6:$P$350,2,FALSE)</f>
        <v>1236</v>
      </c>
      <c r="F155" s="425">
        <f>+VLOOKUP($B155,Data_Payroll!$K$6:$P$350,3,FALSE)</f>
        <v>1569</v>
      </c>
      <c r="G155" s="425">
        <f>+VLOOKUP($B155,Data_Payroll!$K$6:$P$350,4,FALSE)</f>
        <v>1505</v>
      </c>
      <c r="H155" s="425">
        <f>+VLOOKUP($B155,Data_Payroll!$K$6:$P$350,5,FALSE)</f>
        <v>1837</v>
      </c>
      <c r="I155" s="425">
        <f>+VLOOKUP($B155,Data_Payroll!$K$6:$P$350,6,FALSE)</f>
        <v>2021</v>
      </c>
      <c r="J155" s="355">
        <f t="shared" si="35"/>
        <v>8168</v>
      </c>
      <c r="K155" s="339">
        <f>+IFERROR(VLOOKUP($B155,'Translated Loss'!$BI$5:$BL$350,2,FALSE),0)</f>
        <v>881954.52439999999</v>
      </c>
      <c r="L155" s="339">
        <f>+IFERROR(VLOOKUP($B155,'Translated Loss'!$BI$5:$BL$350,3,FALSE),0)</f>
        <v>68565.630699999994</v>
      </c>
      <c r="M155" s="339">
        <f>+IFERROR(VLOOKUP($B155,'Translated Loss'!$BI$5:$BL$350,4,FALSE),0)</f>
        <v>35548.858000000007</v>
      </c>
      <c r="N155" s="355">
        <f t="shared" si="43"/>
        <v>986069.01309999998</v>
      </c>
      <c r="O155" s="339">
        <f>+IFERROR(IF(D155=1,($E155*P$3+$F155*P$4+$G155*P$5+$H155*P$6+$I155*P$7)*10*VLOOKUP($B155,UPP!$C$10:$M$329,9,FALSE),($E155*P$3+$F155*P$4+$G155*P$5+$H155*P$6+$I155*P$7)*VLOOKUP($B155,UPP!$C$10:$M$329,9,FALSE)),0)</f>
        <v>-34722.913891873854</v>
      </c>
      <c r="P155" s="339">
        <f>+IFERROR(IF(D155=1,($E155*Q$3+$F155*Q$4+$G155*Q$5+$H155*Q$6+$I155*Q$7)*10*VLOOKUP($B155,UPP!$C$10:$M$329,10,FALSE),($E155*Q$3+$F155*Q$4+$G155*Q$5+$H155*Q$6+$I155*Q$7)*VLOOKUP($B155,UPP!$C$10:$M$329,10,FALSE)),0)</f>
        <v>-32830.325414880012</v>
      </c>
      <c r="Q155" s="339">
        <f>+IFERROR(IF(D155=1,($E155*R$3+$F155*R$4+$G155*R$5+$H155*R$6+$I155*R$7)*10*VLOOKUP($B155,UPP!$C$10:$M$329,11,FALSE),($E155*R$3+$F155*R$4+$G155*R$5+$H155*R$6+$I155*R$7)*VLOOKUP($B155,UPP!$C$10:$M$329,11,FALSE)),0)</f>
        <v>82.599566538461559</v>
      </c>
      <c r="R155" s="201">
        <f t="shared" si="34"/>
        <v>-67470.639740215411</v>
      </c>
      <c r="S155" s="196">
        <f t="shared" si="36"/>
        <v>847231.61050812609</v>
      </c>
      <c r="T155" s="151">
        <f t="shared" si="37"/>
        <v>35735.305285119983</v>
      </c>
      <c r="U155" s="151">
        <f t="shared" si="38"/>
        <v>35631.457566538469</v>
      </c>
      <c r="V155" s="197">
        <f t="shared" si="39"/>
        <v>918598.3733597846</v>
      </c>
      <c r="W155" s="209">
        <f t="shared" si="44"/>
        <v>10.372571137464815</v>
      </c>
      <c r="X155" s="210">
        <f t="shared" si="45"/>
        <v>0.43750373757492633</v>
      </c>
      <c r="Y155" s="211">
        <f t="shared" si="46"/>
        <v>0.4362323404326453</v>
      </c>
      <c r="Z155" s="196">
        <f t="shared" si="40"/>
        <v>847231.61050812621</v>
      </c>
      <c r="AA155" s="151">
        <f t="shared" si="41"/>
        <v>35735.305285119983</v>
      </c>
      <c r="AB155" s="197">
        <f t="shared" si="42"/>
        <v>35631.457566538469</v>
      </c>
    </row>
    <row r="156" spans="2:28" x14ac:dyDescent="0.25">
      <c r="B156" s="183">
        <f>+UPP!C155</f>
        <v>675</v>
      </c>
      <c r="C156" s="183">
        <f>+UPP!B155</f>
        <v>2</v>
      </c>
      <c r="D156" s="183">
        <f>+UPP!D155</f>
        <v>1</v>
      </c>
      <c r="E156" s="425">
        <f>+VLOOKUP($B156,Data_Payroll!$K$6:$P$350,2,FALSE)</f>
        <v>55611</v>
      </c>
      <c r="F156" s="425">
        <f>+VLOOKUP($B156,Data_Payroll!$K$6:$P$350,3,FALSE)</f>
        <v>56868</v>
      </c>
      <c r="G156" s="425">
        <f>+VLOOKUP($B156,Data_Payroll!$K$6:$P$350,4,FALSE)</f>
        <v>63898</v>
      </c>
      <c r="H156" s="425">
        <f>+VLOOKUP($B156,Data_Payroll!$K$6:$P$350,5,FALSE)</f>
        <v>77689</v>
      </c>
      <c r="I156" s="425">
        <f>+VLOOKUP($B156,Data_Payroll!$K$6:$P$350,6,FALSE)</f>
        <v>90684</v>
      </c>
      <c r="J156" s="355">
        <f t="shared" si="35"/>
        <v>344750</v>
      </c>
      <c r="K156" s="339">
        <f>+IFERROR(VLOOKUP($B156,'Translated Loss'!$BI$5:$BL$350,2,FALSE),0)</f>
        <v>4993160.8584000003</v>
      </c>
      <c r="L156" s="339">
        <f>+IFERROR(VLOOKUP($B156,'Translated Loss'!$BI$5:$BL$350,3,FALSE),0)</f>
        <v>3071871.5299</v>
      </c>
      <c r="M156" s="339">
        <f>+IFERROR(VLOOKUP($B156,'Translated Loss'!$BI$5:$BL$350,4,FALSE),0)</f>
        <v>243050.91500000001</v>
      </c>
      <c r="N156" s="355">
        <f t="shared" si="43"/>
        <v>8308083.3032999998</v>
      </c>
      <c r="O156" s="339">
        <f>+IFERROR(IF(D156=1,($E156*P$3+$F156*P$4+$G156*P$5+$H156*P$6+$I156*P$7)*10*VLOOKUP($B156,UPP!$C$10:$M$329,9,FALSE),($E156*P$3+$F156*P$4+$G156*P$5+$H156*P$6+$I156*P$7)*VLOOKUP($B156,UPP!$C$10:$M$329,9,FALSE)),0)</f>
        <v>-1273178.4274953168</v>
      </c>
      <c r="P156" s="339">
        <f>+IFERROR(IF(D156=1,($E156*Q$3+$F156*Q$4+$G156*Q$5+$H156*Q$6+$I156*Q$7)*10*VLOOKUP($B156,UPP!$C$10:$M$329,10,FALSE),($E156*Q$3+$F156*Q$4+$G156*Q$5+$H156*Q$6+$I156*Q$7)*VLOOKUP($B156,UPP!$C$10:$M$329,10,FALSE)),0)</f>
        <v>-600209.10361063399</v>
      </c>
      <c r="Q156" s="339">
        <f>+IFERROR(IF(D156=1,($E156*R$3+$F156*R$4+$G156*R$5+$H156*R$6+$I156*R$7)*10*VLOOKUP($B156,UPP!$C$10:$M$329,11,FALSE),($E156*R$3+$F156*R$4+$G156*R$5+$H156*R$6+$I156*R$7)*VLOOKUP($B156,UPP!$C$10:$M$329,11,FALSE)),0)</f>
        <v>1584.824505403169</v>
      </c>
      <c r="R156" s="201">
        <f t="shared" si="34"/>
        <v>-1871802.7066005478</v>
      </c>
      <c r="S156" s="196">
        <f t="shared" si="36"/>
        <v>3719982.4309046837</v>
      </c>
      <c r="T156" s="151">
        <f t="shared" si="37"/>
        <v>2471662.4262893661</v>
      </c>
      <c r="U156" s="151">
        <f t="shared" si="38"/>
        <v>244635.73950540318</v>
      </c>
      <c r="V156" s="197">
        <f t="shared" si="39"/>
        <v>6436280.596699452</v>
      </c>
      <c r="W156" s="209">
        <f t="shared" si="44"/>
        <v>1.0790376884422577</v>
      </c>
      <c r="X156" s="210">
        <f t="shared" si="45"/>
        <v>0.716943415892492</v>
      </c>
      <c r="Y156" s="211">
        <f t="shared" si="46"/>
        <v>7.096033053093638E-2</v>
      </c>
      <c r="Z156" s="196">
        <f t="shared" si="40"/>
        <v>3719982.4309046837</v>
      </c>
      <c r="AA156" s="151">
        <f t="shared" si="41"/>
        <v>2471662.4262893661</v>
      </c>
      <c r="AB156" s="197">
        <f t="shared" si="42"/>
        <v>244635.73950540318</v>
      </c>
    </row>
    <row r="157" spans="2:28" x14ac:dyDescent="0.25">
      <c r="B157" s="183">
        <f>+UPP!C156</f>
        <v>676</v>
      </c>
      <c r="C157" s="183">
        <f>+UPP!B156</f>
        <v>2</v>
      </c>
      <c r="D157" s="183">
        <f>+UPP!D156</f>
        <v>1</v>
      </c>
      <c r="E157" s="425">
        <f>+VLOOKUP($B157,Data_Payroll!$K$6:$P$350,2,FALSE)</f>
        <v>5593</v>
      </c>
      <c r="F157" s="425">
        <f>+VLOOKUP($B157,Data_Payroll!$K$6:$P$350,3,FALSE)</f>
        <v>5305</v>
      </c>
      <c r="G157" s="425">
        <f>+VLOOKUP($B157,Data_Payroll!$K$6:$P$350,4,FALSE)</f>
        <v>5571</v>
      </c>
      <c r="H157" s="425">
        <f>+VLOOKUP($B157,Data_Payroll!$K$6:$P$350,5,FALSE)</f>
        <v>5794</v>
      </c>
      <c r="I157" s="425">
        <f>+VLOOKUP($B157,Data_Payroll!$K$6:$P$350,6,FALSE)</f>
        <v>6231</v>
      </c>
      <c r="J157" s="355">
        <f t="shared" si="35"/>
        <v>28494</v>
      </c>
      <c r="K157" s="339">
        <f>+IFERROR(VLOOKUP($B157,'Translated Loss'!$BI$5:$BL$350,2,FALSE),0)</f>
        <v>1706034.4501000002</v>
      </c>
      <c r="L157" s="339">
        <f>+IFERROR(VLOOKUP($B157,'Translated Loss'!$BI$5:$BL$350,3,FALSE),0)</f>
        <v>930201.65649999981</v>
      </c>
      <c r="M157" s="339">
        <f>+IFERROR(VLOOKUP($B157,'Translated Loss'!$BI$5:$BL$350,4,FALSE),0)</f>
        <v>20775.404000000002</v>
      </c>
      <c r="N157" s="355">
        <f t="shared" si="43"/>
        <v>2657011.5106000002</v>
      </c>
      <c r="O157" s="339">
        <f>+IFERROR(IF(D157=1,($E157*P$3+$F157*P$4+$G157*P$5+$H157*P$6+$I157*P$7)*10*VLOOKUP($B157,UPP!$C$10:$M$329,9,FALSE),($E157*P$3+$F157*P$4+$G157*P$5+$H157*P$6+$I157*P$7)*VLOOKUP($B157,UPP!$C$10:$M$329,9,FALSE)),0)</f>
        <v>-132358.19781629564</v>
      </c>
      <c r="P157" s="339">
        <f>+IFERROR(IF(D157=1,($E157*Q$3+$F157*Q$4+$G157*Q$5+$H157*Q$6+$I157*Q$7)*10*VLOOKUP($B157,UPP!$C$10:$M$329,10,FALSE),($E157*Q$3+$F157*Q$4+$G157*Q$5+$H157*Q$6+$I157*Q$7)*VLOOKUP($B157,UPP!$C$10:$M$329,10,FALSE)),0)</f>
        <v>-87605.305193702778</v>
      </c>
      <c r="Q157" s="339">
        <f>+IFERROR(IF(D157=1,($E157*R$3+$F157*R$4+$G157*R$5+$H157*R$6+$I157*R$7)*10*VLOOKUP($B157,UPP!$C$10:$M$329,11,FALSE),($E157*R$3+$F157*R$4+$G157*R$5+$H157*R$6+$I157*R$7)*VLOOKUP($B157,UPP!$C$10:$M$329,11,FALSE)),0)</f>
        <v>114.2943153269413</v>
      </c>
      <c r="R157" s="201">
        <f t="shared" si="34"/>
        <v>-219849.20869467148</v>
      </c>
      <c r="S157" s="196">
        <f t="shared" si="36"/>
        <v>1573676.2522837047</v>
      </c>
      <c r="T157" s="151">
        <f t="shared" si="37"/>
        <v>842596.351306297</v>
      </c>
      <c r="U157" s="151">
        <f t="shared" si="38"/>
        <v>20889.698315326943</v>
      </c>
      <c r="V157" s="197">
        <f t="shared" si="39"/>
        <v>2437162.3019053289</v>
      </c>
      <c r="W157" s="209">
        <f t="shared" si="44"/>
        <v>5.5228337624893129</v>
      </c>
      <c r="X157" s="210">
        <f t="shared" si="45"/>
        <v>2.9571009732094371</v>
      </c>
      <c r="Y157" s="211">
        <f t="shared" si="46"/>
        <v>7.3312621307387318E-2</v>
      </c>
      <c r="Z157" s="196">
        <f t="shared" si="40"/>
        <v>1573676.2522837049</v>
      </c>
      <c r="AA157" s="151">
        <f t="shared" si="41"/>
        <v>842596.351306297</v>
      </c>
      <c r="AB157" s="197">
        <f t="shared" si="42"/>
        <v>20889.698315326939</v>
      </c>
    </row>
    <row r="158" spans="2:28" x14ac:dyDescent="0.25">
      <c r="B158" s="183">
        <f>+UPP!C157</f>
        <v>677</v>
      </c>
      <c r="C158" s="183">
        <f>+UPP!B157</f>
        <v>2</v>
      </c>
      <c r="D158" s="183">
        <f>+UPP!D157</f>
        <v>1</v>
      </c>
      <c r="E158" s="425">
        <f>+VLOOKUP($B158,Data_Payroll!$K$6:$P$350,2,FALSE)</f>
        <v>18842</v>
      </c>
      <c r="F158" s="425">
        <f>+VLOOKUP($B158,Data_Payroll!$K$6:$P$350,3,FALSE)</f>
        <v>25802</v>
      </c>
      <c r="G158" s="425">
        <f>+VLOOKUP($B158,Data_Payroll!$K$6:$P$350,4,FALSE)</f>
        <v>23658</v>
      </c>
      <c r="H158" s="425">
        <f>+VLOOKUP($B158,Data_Payroll!$K$6:$P$350,5,FALSE)</f>
        <v>19735</v>
      </c>
      <c r="I158" s="425">
        <f>+VLOOKUP($B158,Data_Payroll!$K$6:$P$350,6,FALSE)</f>
        <v>26244</v>
      </c>
      <c r="J158" s="355">
        <f t="shared" si="35"/>
        <v>114281</v>
      </c>
      <c r="K158" s="339">
        <f>+IFERROR(VLOOKUP($B158,'Translated Loss'!$BI$5:$BL$350,2,FALSE),0)</f>
        <v>1252902.9136999999</v>
      </c>
      <c r="L158" s="339">
        <f>+IFERROR(VLOOKUP($B158,'Translated Loss'!$BI$5:$BL$350,3,FALSE),0)</f>
        <v>1059080.0586999999</v>
      </c>
      <c r="M158" s="339">
        <f>+IFERROR(VLOOKUP($B158,'Translated Loss'!$BI$5:$BL$350,4,FALSE),0)</f>
        <v>14379.120000000003</v>
      </c>
      <c r="N158" s="355">
        <f t="shared" si="43"/>
        <v>2326362.0924</v>
      </c>
      <c r="O158" s="339">
        <f>+IFERROR(IF(D158=1,($E158*P$3+$F158*P$4+$G158*P$5+$H158*P$6+$I158*P$7)*10*VLOOKUP($B158,UPP!$C$10:$M$329,9,FALSE),($E158*P$3+$F158*P$4+$G158*P$5+$H158*P$6+$I158*P$7)*VLOOKUP($B158,UPP!$C$10:$M$329,9,FALSE)),0)</f>
        <v>-379421.87861652992</v>
      </c>
      <c r="P158" s="339">
        <f>+IFERROR(IF(D158=1,($E158*Q$3+$F158*Q$4+$G158*Q$5+$H158*Q$6+$I158*Q$7)*10*VLOOKUP($B158,UPP!$C$10:$M$329,10,FALSE),($E158*Q$3+$F158*Q$4+$G158*Q$5+$H158*Q$6+$I158*Q$7)*VLOOKUP($B158,UPP!$C$10:$M$329,10,FALSE)),0)</f>
        <v>-119157.82160184966</v>
      </c>
      <c r="Q158" s="339">
        <f>+IFERROR(IF(D158=1,($E158*R$3+$F158*R$4+$G158*R$5+$H158*R$6+$I158*R$7)*10*VLOOKUP($B158,UPP!$C$10:$M$329,11,FALSE),($E158*R$3+$F158*R$4+$G158*R$5+$H158*R$6+$I158*R$7)*VLOOKUP($B158,UPP!$C$10:$M$329,11,FALSE)),0)</f>
        <v>233.41523205497265</v>
      </c>
      <c r="R158" s="201">
        <f t="shared" si="34"/>
        <v>-498346.28498632467</v>
      </c>
      <c r="S158" s="196">
        <f t="shared" si="36"/>
        <v>873481.03508346993</v>
      </c>
      <c r="T158" s="151">
        <f t="shared" si="37"/>
        <v>939922.2370981503</v>
      </c>
      <c r="U158" s="151">
        <f t="shared" si="38"/>
        <v>14612.535232054975</v>
      </c>
      <c r="V158" s="197">
        <f t="shared" si="39"/>
        <v>1828015.8074136754</v>
      </c>
      <c r="W158" s="209">
        <f t="shared" si="44"/>
        <v>0.76432743420469718</v>
      </c>
      <c r="X158" s="210">
        <f t="shared" si="45"/>
        <v>0.82246588417860389</v>
      </c>
      <c r="Y158" s="211">
        <f t="shared" si="46"/>
        <v>1.2786495770998657E-2</v>
      </c>
      <c r="Z158" s="196">
        <f t="shared" si="40"/>
        <v>873481.03508347005</v>
      </c>
      <c r="AA158" s="151">
        <f t="shared" si="41"/>
        <v>939922.23709815042</v>
      </c>
      <c r="AB158" s="197">
        <f t="shared" si="42"/>
        <v>14612.535232054975</v>
      </c>
    </row>
    <row r="159" spans="2:28" x14ac:dyDescent="0.25">
      <c r="B159" s="183">
        <f>+UPP!C158</f>
        <v>679</v>
      </c>
      <c r="C159" s="183">
        <f>+UPP!B158</f>
        <v>2</v>
      </c>
      <c r="D159" s="183">
        <f>+UPP!D158</f>
        <v>1</v>
      </c>
      <c r="E159" s="425">
        <f>+VLOOKUP($B159,Data_Payroll!$K$6:$P$350,2,FALSE)</f>
        <v>274</v>
      </c>
      <c r="F159" s="425">
        <f>+VLOOKUP($B159,Data_Payroll!$K$6:$P$350,3,FALSE)</f>
        <v>327</v>
      </c>
      <c r="G159" s="425">
        <f>+VLOOKUP($B159,Data_Payroll!$K$6:$P$350,4,FALSE)</f>
        <v>411</v>
      </c>
      <c r="H159" s="425">
        <f>+VLOOKUP($B159,Data_Payroll!$K$6:$P$350,5,FALSE)</f>
        <v>323</v>
      </c>
      <c r="I159" s="425">
        <f>+VLOOKUP($B159,Data_Payroll!$K$6:$P$350,6,FALSE)</f>
        <v>144</v>
      </c>
      <c r="J159" s="355">
        <f t="shared" si="35"/>
        <v>1479</v>
      </c>
      <c r="K159" s="339">
        <f>+IFERROR(VLOOKUP($B159,'Translated Loss'!$BI$5:$BL$350,2,FALSE),0)</f>
        <v>0</v>
      </c>
      <c r="L159" s="339">
        <f>+IFERROR(VLOOKUP($B159,'Translated Loss'!$BI$5:$BL$350,3,FALSE),0)</f>
        <v>0</v>
      </c>
      <c r="M159" s="339">
        <f>+IFERROR(VLOOKUP($B159,'Translated Loss'!$BI$5:$BL$350,4,FALSE),0)</f>
        <v>438.03899999999999</v>
      </c>
      <c r="N159" s="355">
        <f t="shared" si="43"/>
        <v>438.03899999999999</v>
      </c>
      <c r="O159" s="339">
        <f>+IFERROR(IF(D159=1,($E159*P$3+$F159*P$4+$G159*P$5+$H159*P$6+$I159*P$7)*10*VLOOKUP($B159,UPP!$C$10:$M$329,9,FALSE),($E159*P$3+$F159*P$4+$G159*P$5+$H159*P$6+$I159*P$7)*VLOOKUP($B159,UPP!$C$10:$M$329,9,FALSE)),0)</f>
        <v>-14424.225523124838</v>
      </c>
      <c r="P159" s="339">
        <f>+IFERROR(IF(D159=1,($E159*Q$3+$F159*Q$4+$G159*Q$5+$H159*Q$6+$I159*Q$7)*10*VLOOKUP($B159,UPP!$C$10:$M$329,10,FALSE),($E159*Q$3+$F159*Q$4+$G159*Q$5+$H159*Q$6+$I159*Q$7)*VLOOKUP($B159,UPP!$C$10:$M$329,10,FALSE)),0)</f>
        <v>-6448.4655912954895</v>
      </c>
      <c r="Q159" s="339">
        <f>+IFERROR(IF(D159=1,($E159*R$3+$F159*R$4+$G159*R$5+$H159*R$6+$I159*R$7)*10*VLOOKUP($B159,UPP!$C$10:$M$329,11,FALSE),($E159*R$3+$F159*R$4+$G159*R$5+$H159*R$6+$I159*R$7)*VLOOKUP($B159,UPP!$C$10:$M$329,11,FALSE)),0)</f>
        <v>7.8336821663127552</v>
      </c>
      <c r="R159" s="201">
        <f t="shared" si="34"/>
        <v>-20864.857432254012</v>
      </c>
      <c r="S159" s="196">
        <f t="shared" si="36"/>
        <v>0</v>
      </c>
      <c r="T159" s="151">
        <f t="shared" si="37"/>
        <v>0</v>
      </c>
      <c r="U159" s="151">
        <f t="shared" si="38"/>
        <v>445.87268216631276</v>
      </c>
      <c r="V159" s="197">
        <f t="shared" si="39"/>
        <v>-20426.818432254011</v>
      </c>
      <c r="W159" s="209">
        <f t="shared" si="44"/>
        <v>0</v>
      </c>
      <c r="X159" s="210">
        <f t="shared" si="45"/>
        <v>0</v>
      </c>
      <c r="Y159" s="211">
        <f t="shared" si="46"/>
        <v>3.0146902107255763E-2</v>
      </c>
      <c r="Z159" s="196">
        <f t="shared" si="40"/>
        <v>0</v>
      </c>
      <c r="AA159" s="151">
        <f t="shared" si="41"/>
        <v>0</v>
      </c>
      <c r="AB159" s="197">
        <f t="shared" si="42"/>
        <v>445.87268216631276</v>
      </c>
    </row>
    <row r="160" spans="2:28" x14ac:dyDescent="0.25">
      <c r="B160" s="183">
        <f>+UPP!C159</f>
        <v>681</v>
      </c>
      <c r="C160" s="183">
        <f>+UPP!B159</f>
        <v>2</v>
      </c>
      <c r="D160" s="183">
        <f>+UPP!D159</f>
        <v>1</v>
      </c>
      <c r="E160" s="425">
        <f>+VLOOKUP($B160,Data_Payroll!$K$6:$P$350,2,FALSE)</f>
        <v>669</v>
      </c>
      <c r="F160" s="425">
        <f>+VLOOKUP($B160,Data_Payroll!$K$6:$P$350,3,FALSE)</f>
        <v>781</v>
      </c>
      <c r="G160" s="425">
        <f>+VLOOKUP($B160,Data_Payroll!$K$6:$P$350,4,FALSE)</f>
        <v>425</v>
      </c>
      <c r="H160" s="425">
        <f>+VLOOKUP($B160,Data_Payroll!$K$6:$P$350,5,FALSE)</f>
        <v>750</v>
      </c>
      <c r="I160" s="425">
        <f>+VLOOKUP($B160,Data_Payroll!$K$6:$P$350,6,FALSE)</f>
        <v>757</v>
      </c>
      <c r="J160" s="355">
        <f t="shared" si="35"/>
        <v>3382</v>
      </c>
      <c r="K160" s="339">
        <f>+IFERROR(VLOOKUP($B160,'Translated Loss'!$BI$5:$BL$350,2,FALSE),0)</f>
        <v>275.18880000000001</v>
      </c>
      <c r="L160" s="339">
        <f>+IFERROR(VLOOKUP($B160,'Translated Loss'!$BI$5:$BL$350,3,FALSE),0)</f>
        <v>58973.82160000001</v>
      </c>
      <c r="M160" s="339">
        <f>+IFERROR(VLOOKUP($B160,'Translated Loss'!$BI$5:$BL$350,4,FALSE),0)</f>
        <v>8284.3010000000013</v>
      </c>
      <c r="N160" s="355">
        <f t="shared" si="43"/>
        <v>67533.311400000021</v>
      </c>
      <c r="O160" s="339">
        <f>+IFERROR(IF(D160=1,($E160*P$3+$F160*P$4+$G160*P$5+$H160*P$6+$I160*P$7)*10*VLOOKUP($B160,UPP!$C$10:$M$329,9,FALSE),($E160*P$3+$F160*P$4+$G160*P$5+$H160*P$6+$I160*P$7)*VLOOKUP($B160,UPP!$C$10:$M$329,9,FALSE)),0)</f>
        <v>-16208.436155231346</v>
      </c>
      <c r="P160" s="339">
        <f>+IFERROR(IF(D160=1,($E160*Q$3+$F160*Q$4+$G160*Q$5+$H160*Q$6+$I160*Q$7)*10*VLOOKUP($B160,UPP!$C$10:$M$329,10,FALSE),($E160*Q$3+$F160*Q$4+$G160*Q$5+$H160*Q$6+$I160*Q$7)*VLOOKUP($B160,UPP!$C$10:$M$329,10,FALSE)),0)</f>
        <v>-16181.077647230502</v>
      </c>
      <c r="Q160" s="339">
        <f>+IFERROR(IF(D160=1,($E160*R$3+$F160*R$4+$G160*R$5+$H160*R$6+$I160*R$7)*10*VLOOKUP($B160,UPP!$C$10:$M$329,11,FALSE),($E160*R$3+$F160*R$4+$G160*R$5+$H160*R$6+$I160*R$7)*VLOOKUP($B160,UPP!$C$10:$M$329,11,FALSE)),0)</f>
        <v>29.12630589335167</v>
      </c>
      <c r="R160" s="201">
        <f t="shared" si="34"/>
        <v>-32360.387496568499</v>
      </c>
      <c r="S160" s="196">
        <f t="shared" si="36"/>
        <v>0</v>
      </c>
      <c r="T160" s="151">
        <f t="shared" si="37"/>
        <v>42792.74395276951</v>
      </c>
      <c r="U160" s="151">
        <f t="shared" si="38"/>
        <v>8313.4273058933522</v>
      </c>
      <c r="V160" s="197">
        <f t="shared" si="39"/>
        <v>35172.923903431525</v>
      </c>
      <c r="W160" s="209">
        <f t="shared" si="44"/>
        <v>0</v>
      </c>
      <c r="X160" s="210">
        <f t="shared" si="45"/>
        <v>1.2653088099577028</v>
      </c>
      <c r="Y160" s="211">
        <f t="shared" si="46"/>
        <v>0.24581393571535637</v>
      </c>
      <c r="Z160" s="196">
        <f t="shared" si="40"/>
        <v>0</v>
      </c>
      <c r="AA160" s="151">
        <f t="shared" si="41"/>
        <v>42792.74395276951</v>
      </c>
      <c r="AB160" s="197">
        <f t="shared" si="42"/>
        <v>8313.4273058933522</v>
      </c>
    </row>
    <row r="161" spans="2:28" x14ac:dyDescent="0.25">
      <c r="B161" s="183">
        <f>+UPP!C160</f>
        <v>682</v>
      </c>
      <c r="C161" s="183">
        <f>+UPP!B160</f>
        <v>2</v>
      </c>
      <c r="D161" s="183">
        <f>+UPP!D160</f>
        <v>1</v>
      </c>
      <c r="E161" s="425">
        <f>+VLOOKUP($B161,Data_Payroll!$K$6:$P$350,2,FALSE)</f>
        <v>2175</v>
      </c>
      <c r="F161" s="425">
        <f>+VLOOKUP($B161,Data_Payroll!$K$6:$P$350,3,FALSE)</f>
        <v>2229</v>
      </c>
      <c r="G161" s="425">
        <f>+VLOOKUP($B161,Data_Payroll!$K$6:$P$350,4,FALSE)</f>
        <v>3712</v>
      </c>
      <c r="H161" s="425">
        <f>+VLOOKUP($B161,Data_Payroll!$K$6:$P$350,5,FALSE)</f>
        <v>2685</v>
      </c>
      <c r="I161" s="425">
        <f>+VLOOKUP($B161,Data_Payroll!$K$6:$P$350,6,FALSE)</f>
        <v>1749</v>
      </c>
      <c r="J161" s="355">
        <f t="shared" si="35"/>
        <v>12550</v>
      </c>
      <c r="K161" s="339">
        <f>+IFERROR(VLOOKUP($B161,'Translated Loss'!$BI$5:$BL$350,2,FALSE),0)</f>
        <v>481398.08740000002</v>
      </c>
      <c r="L161" s="339">
        <f>+IFERROR(VLOOKUP($B161,'Translated Loss'!$BI$5:$BL$350,3,FALSE),0)</f>
        <v>538221.4301</v>
      </c>
      <c r="M161" s="339">
        <f>+IFERROR(VLOOKUP($B161,'Translated Loss'!$BI$5:$BL$350,4,FALSE),0)</f>
        <v>19818.246000000003</v>
      </c>
      <c r="N161" s="355">
        <f t="shared" si="43"/>
        <v>1039437.7635000001</v>
      </c>
      <c r="O161" s="339">
        <f>+IFERROR(IF(D161=1,($E161*P$3+$F161*P$4+$G161*P$5+$H161*P$6+$I161*P$7)*10*VLOOKUP($B161,UPP!$C$10:$M$329,9,FALSE),($E161*P$3+$F161*P$4+$G161*P$5+$H161*P$6+$I161*P$7)*VLOOKUP($B161,UPP!$C$10:$M$329,9,FALSE)),0)</f>
        <v>-121386.48335731508</v>
      </c>
      <c r="P161" s="339">
        <f>+IFERROR(IF(D161=1,($E161*Q$3+$F161*Q$4+$G161*Q$5+$H161*Q$6+$I161*Q$7)*10*VLOOKUP($B161,UPP!$C$10:$M$329,10,FALSE),($E161*Q$3+$F161*Q$4+$G161*Q$5+$H161*Q$6+$I161*Q$7)*VLOOKUP($B161,UPP!$C$10:$M$329,10,FALSE)),0)</f>
        <v>-173153.3976889879</v>
      </c>
      <c r="Q161" s="339">
        <f>+IFERROR(IF(D161=1,($E161*R$3+$F161*R$4+$G161*R$5+$H161*R$6+$I161*R$7)*10*VLOOKUP($B161,UPP!$C$10:$M$329,11,FALSE),($E161*R$3+$F161*R$4+$G161*R$5+$H161*R$6+$I161*R$7)*VLOOKUP($B161,UPP!$C$10:$M$329,11,FALSE)),0)</f>
        <v>82.30970347962915</v>
      </c>
      <c r="R161" s="201">
        <f t="shared" si="34"/>
        <v>-294457.57134282333</v>
      </c>
      <c r="S161" s="196">
        <f t="shared" si="36"/>
        <v>360011.60404268495</v>
      </c>
      <c r="T161" s="151">
        <f t="shared" si="37"/>
        <v>365068.0324110121</v>
      </c>
      <c r="U161" s="151">
        <f t="shared" si="38"/>
        <v>19900.555703479633</v>
      </c>
      <c r="V161" s="197">
        <f t="shared" si="39"/>
        <v>744980.19215717679</v>
      </c>
      <c r="W161" s="209">
        <f t="shared" si="44"/>
        <v>2.8686183589058563</v>
      </c>
      <c r="X161" s="210">
        <f t="shared" si="45"/>
        <v>2.9089086247889409</v>
      </c>
      <c r="Y161" s="211">
        <f t="shared" si="46"/>
        <v>0.15857016496796519</v>
      </c>
      <c r="Z161" s="196">
        <f t="shared" si="40"/>
        <v>360011.60404268501</v>
      </c>
      <c r="AA161" s="151">
        <f t="shared" si="41"/>
        <v>365068.0324110121</v>
      </c>
      <c r="AB161" s="197">
        <f t="shared" si="42"/>
        <v>19900.555703479629</v>
      </c>
    </row>
    <row r="162" spans="2:28" x14ac:dyDescent="0.25">
      <c r="B162" s="183">
        <f>+UPP!C161</f>
        <v>709</v>
      </c>
      <c r="C162" s="183">
        <f>+UPP!B161</f>
        <v>2</v>
      </c>
      <c r="D162" s="183">
        <f>+UPP!D161</f>
        <v>1</v>
      </c>
      <c r="E162" s="425">
        <f>+VLOOKUP($B162,Data_Payroll!$K$6:$P$350,2,FALSE)</f>
        <v>15</v>
      </c>
      <c r="F162" s="425">
        <f>+VLOOKUP($B162,Data_Payroll!$K$6:$P$350,3,FALSE)</f>
        <v>0</v>
      </c>
      <c r="G162" s="425">
        <f>+VLOOKUP($B162,Data_Payroll!$K$6:$P$350,4,FALSE)</f>
        <v>0</v>
      </c>
      <c r="H162" s="425">
        <f>+VLOOKUP($B162,Data_Payroll!$K$6:$P$350,5,FALSE)</f>
        <v>119</v>
      </c>
      <c r="I162" s="425">
        <f>+VLOOKUP($B162,Data_Payroll!$K$6:$P$350,6,FALSE)</f>
        <v>67</v>
      </c>
      <c r="J162" s="355">
        <f t="shared" si="35"/>
        <v>201</v>
      </c>
      <c r="K162" s="339">
        <f>+IFERROR(VLOOKUP($B162,'Translated Loss'!$BI$5:$BL$350,2,FALSE),0)</f>
        <v>0</v>
      </c>
      <c r="L162" s="339">
        <f>+IFERROR(VLOOKUP($B162,'Translated Loss'!$BI$5:$BL$350,3,FALSE),0)</f>
        <v>0</v>
      </c>
      <c r="M162" s="339">
        <f>+IFERROR(VLOOKUP($B162,'Translated Loss'!$BI$5:$BL$350,4,FALSE),0)</f>
        <v>0</v>
      </c>
      <c r="N162" s="355">
        <f t="shared" si="43"/>
        <v>0</v>
      </c>
      <c r="O162" s="339">
        <f>+IFERROR(IF(D162=1,($E162*P$3+$F162*P$4+$G162*P$5+$H162*P$6+$I162*P$7)*10*VLOOKUP($B162,UPP!$C$10:$M$329,9,FALSE),($E162*P$3+$F162*P$4+$G162*P$5+$H162*P$6+$I162*P$7)*VLOOKUP($B162,UPP!$C$10:$M$329,9,FALSE)),0)</f>
        <v>-358.33798423023643</v>
      </c>
      <c r="P162" s="339">
        <f>+IFERROR(IF(D162=1,($E162*Q$3+$F162*Q$4+$G162*Q$5+$H162*Q$6+$I162*Q$7)*10*VLOOKUP($B162,UPP!$C$10:$M$329,10,FALSE),($E162*Q$3+$F162*Q$4+$G162*Q$5+$H162*Q$6+$I162*Q$7)*VLOOKUP($B162,UPP!$C$10:$M$329,10,FALSE)),0)</f>
        <v>-240.29468353840261</v>
      </c>
      <c r="Q162" s="339">
        <f>+IFERROR(IF(D162=1,($E162*R$3+$F162*R$4+$G162*R$5+$H162*R$6+$I162*R$7)*10*VLOOKUP($B162,UPP!$C$10:$M$329,11,FALSE),($E162*R$3+$F162*R$4+$G162*R$5+$H162*R$6+$I162*R$7)*VLOOKUP($B162,UPP!$C$10:$M$329,11,FALSE)),0)</f>
        <v>1.2986588699424921</v>
      </c>
      <c r="R162" s="201">
        <f t="shared" si="34"/>
        <v>-597.33400889869654</v>
      </c>
      <c r="S162" s="196">
        <f t="shared" si="36"/>
        <v>0</v>
      </c>
      <c r="T162" s="151">
        <f t="shared" si="37"/>
        <v>0</v>
      </c>
      <c r="U162" s="151">
        <f t="shared" si="38"/>
        <v>1.2986588699424921</v>
      </c>
      <c r="V162" s="197">
        <f t="shared" si="39"/>
        <v>-597.33400889869654</v>
      </c>
      <c r="W162" s="209">
        <f t="shared" si="44"/>
        <v>0</v>
      </c>
      <c r="X162" s="210">
        <f t="shared" si="45"/>
        <v>0</v>
      </c>
      <c r="Y162" s="211">
        <f t="shared" si="46"/>
        <v>6.4609894026989656E-4</v>
      </c>
      <c r="Z162" s="196">
        <f t="shared" si="40"/>
        <v>0</v>
      </c>
      <c r="AA162" s="151">
        <f t="shared" si="41"/>
        <v>0</v>
      </c>
      <c r="AB162" s="197">
        <f t="shared" si="42"/>
        <v>1.2986588699424919</v>
      </c>
    </row>
    <row r="163" spans="2:28" x14ac:dyDescent="0.25">
      <c r="B163" s="183">
        <f>+UPP!C162</f>
        <v>716</v>
      </c>
      <c r="C163" s="183">
        <f>+UPP!B162</f>
        <v>2</v>
      </c>
      <c r="D163" s="183">
        <f>+UPP!D162</f>
        <v>1</v>
      </c>
      <c r="E163" s="425">
        <f>+VLOOKUP($B163,Data_Payroll!$K$6:$P$350,2,FALSE)</f>
        <v>1064</v>
      </c>
      <c r="F163" s="425">
        <f>+VLOOKUP($B163,Data_Payroll!$K$6:$P$350,3,FALSE)</f>
        <v>717</v>
      </c>
      <c r="G163" s="425">
        <f>+VLOOKUP($B163,Data_Payroll!$K$6:$P$350,4,FALSE)</f>
        <v>1105</v>
      </c>
      <c r="H163" s="425">
        <f>+VLOOKUP($B163,Data_Payroll!$K$6:$P$350,5,FALSE)</f>
        <v>1190</v>
      </c>
      <c r="I163" s="425">
        <f>+VLOOKUP($B163,Data_Payroll!$K$6:$P$350,6,FALSE)</f>
        <v>1356</v>
      </c>
      <c r="J163" s="355">
        <f t="shared" si="35"/>
        <v>5432</v>
      </c>
      <c r="K163" s="339">
        <f>+IFERROR(VLOOKUP($B163,'Translated Loss'!$BI$5:$BL$350,2,FALSE),0)</f>
        <v>4129.4393999999993</v>
      </c>
      <c r="L163" s="339">
        <f>+IFERROR(VLOOKUP($B163,'Translated Loss'!$BI$5:$BL$350,3,FALSE),0)</f>
        <v>27944.410600000003</v>
      </c>
      <c r="M163" s="339">
        <f>+IFERROR(VLOOKUP($B163,'Translated Loss'!$BI$5:$BL$350,4,FALSE),0)</f>
        <v>201.19200000000001</v>
      </c>
      <c r="N163" s="355">
        <f t="shared" si="43"/>
        <v>32275.042000000001</v>
      </c>
      <c r="O163" s="339">
        <f>+IFERROR(IF(D163=1,($E163*P$3+$F163*P$4+$G163*P$5+$H163*P$6+$I163*P$7)*10*VLOOKUP($B163,UPP!$C$10:$M$329,9,FALSE),($E163*P$3+$F163*P$4+$G163*P$5+$H163*P$6+$I163*P$7)*VLOOKUP($B163,UPP!$C$10:$M$329,9,FALSE)),0)</f>
        <v>-8583.1557463007994</v>
      </c>
      <c r="P163" s="339">
        <f>+IFERROR(IF(D163=1,($E163*Q$3+$F163*Q$4+$G163*Q$5+$H163*Q$6+$I163*Q$7)*10*VLOOKUP($B163,UPP!$C$10:$M$329,10,FALSE),($E163*Q$3+$F163*Q$4+$G163*Q$5+$H163*Q$6+$I163*Q$7)*VLOOKUP($B163,UPP!$C$10:$M$329,10,FALSE)),0)</f>
        <v>-16823.968021487381</v>
      </c>
      <c r="Q163" s="339">
        <f>+IFERROR(IF(D163=1,($E163*R$3+$F163*R$4+$G163*R$5+$H163*R$6+$I163*R$7)*10*VLOOKUP($B163,UPP!$C$10:$M$329,11,FALSE),($E163*R$3+$F163*R$4+$G163*R$5+$H163*R$6+$I163*R$7)*VLOOKUP($B163,UPP!$C$10:$M$329,11,FALSE)),0)</f>
        <v>35.474169199587102</v>
      </c>
      <c r="R163" s="201">
        <f t="shared" si="34"/>
        <v>-25371.649598588592</v>
      </c>
      <c r="S163" s="196">
        <f t="shared" si="36"/>
        <v>0</v>
      </c>
      <c r="T163" s="151">
        <f t="shared" si="37"/>
        <v>11120.442578512622</v>
      </c>
      <c r="U163" s="151">
        <f t="shared" si="38"/>
        <v>236.6661691995871</v>
      </c>
      <c r="V163" s="197">
        <f t="shared" si="39"/>
        <v>6903.3924014114091</v>
      </c>
      <c r="W163" s="209">
        <f t="shared" si="44"/>
        <v>0</v>
      </c>
      <c r="X163" s="210">
        <f t="shared" si="45"/>
        <v>0.2047209605764474</v>
      </c>
      <c r="Y163" s="211">
        <f t="shared" si="46"/>
        <v>4.3568882400513093E-3</v>
      </c>
      <c r="Z163" s="196">
        <f t="shared" si="40"/>
        <v>0</v>
      </c>
      <c r="AA163" s="151">
        <f t="shared" si="41"/>
        <v>11120.442578512622</v>
      </c>
      <c r="AB163" s="197">
        <f t="shared" si="42"/>
        <v>236.66616919958713</v>
      </c>
    </row>
    <row r="164" spans="2:28" x14ac:dyDescent="0.25">
      <c r="B164" s="183">
        <f>+UPP!C163</f>
        <v>718</v>
      </c>
      <c r="C164" s="183">
        <f>+UPP!B163</f>
        <v>2</v>
      </c>
      <c r="D164" s="183">
        <f>+UPP!D163</f>
        <v>1</v>
      </c>
      <c r="E164" s="425">
        <f>+VLOOKUP($B164,Data_Payroll!$K$6:$P$350,2,FALSE)</f>
        <v>1584</v>
      </c>
      <c r="F164" s="425">
        <f>+VLOOKUP($B164,Data_Payroll!$K$6:$P$350,3,FALSE)</f>
        <v>1819</v>
      </c>
      <c r="G164" s="425">
        <f>+VLOOKUP($B164,Data_Payroll!$K$6:$P$350,4,FALSE)</f>
        <v>2188</v>
      </c>
      <c r="H164" s="425">
        <f>+VLOOKUP($B164,Data_Payroll!$K$6:$P$350,5,FALSE)</f>
        <v>2593</v>
      </c>
      <c r="I164" s="425">
        <f>+VLOOKUP($B164,Data_Payroll!$K$6:$P$350,6,FALSE)</f>
        <v>2353</v>
      </c>
      <c r="J164" s="355">
        <f t="shared" si="35"/>
        <v>10537</v>
      </c>
      <c r="K164" s="339">
        <f>+IFERROR(VLOOKUP($B164,'Translated Loss'!$BI$5:$BL$350,2,FALSE),0)</f>
        <v>34806.482499999998</v>
      </c>
      <c r="L164" s="339">
        <f>+IFERROR(VLOOKUP($B164,'Translated Loss'!$BI$5:$BL$350,3,FALSE),0)</f>
        <v>162927.01560000001</v>
      </c>
      <c r="M164" s="339">
        <f>+IFERROR(VLOOKUP($B164,'Translated Loss'!$BI$5:$BL$350,4,FALSE),0)</f>
        <v>9804.2800000000007</v>
      </c>
      <c r="N164" s="355">
        <f t="shared" si="43"/>
        <v>207537.77810000003</v>
      </c>
      <c r="O164" s="339">
        <f>+IFERROR(IF(D164=1,($E164*P$3+$F164*P$4+$G164*P$5+$H164*P$6+$I164*P$7)*10*VLOOKUP($B164,UPP!$C$10:$M$329,9,FALSE),($E164*P$3+$F164*P$4+$G164*P$5+$H164*P$6+$I164*P$7)*VLOOKUP($B164,UPP!$C$10:$M$329,9,FALSE)),0)</f>
        <v>-30178.448330536659</v>
      </c>
      <c r="P164" s="339">
        <f>+IFERROR(IF(D164=1,($E164*Q$3+$F164*Q$4+$G164*Q$5+$H164*Q$6+$I164*Q$7)*10*VLOOKUP($B164,UPP!$C$10:$M$329,10,FALSE),($E164*Q$3+$F164*Q$4+$G164*Q$5+$H164*Q$6+$I164*Q$7)*VLOOKUP($B164,UPP!$C$10:$M$329,10,FALSE)),0)</f>
        <v>-19402.097984279455</v>
      </c>
      <c r="Q164" s="339">
        <f>+IFERROR(IF(D164=1,($E164*R$3+$F164*R$4+$G164*R$5+$H164*R$6+$I164*R$7)*10*VLOOKUP($B164,UPP!$C$10:$M$329,11,FALSE),($E164*R$3+$F164*R$4+$G164*R$5+$H164*R$6+$I164*R$7)*VLOOKUP($B164,UPP!$C$10:$M$329,11,FALSE)),0)</f>
        <v>44.62754663782448</v>
      </c>
      <c r="R164" s="201">
        <f t="shared" si="34"/>
        <v>-49535.918768178293</v>
      </c>
      <c r="S164" s="196">
        <f t="shared" si="36"/>
        <v>4628.0341694633389</v>
      </c>
      <c r="T164" s="151">
        <f t="shared" si="37"/>
        <v>143524.91761572057</v>
      </c>
      <c r="U164" s="151">
        <f t="shared" si="38"/>
        <v>9848.9075466378254</v>
      </c>
      <c r="V164" s="197">
        <f t="shared" si="39"/>
        <v>158001.85933182173</v>
      </c>
      <c r="W164" s="209">
        <f t="shared" si="44"/>
        <v>4.3921744039701421E-2</v>
      </c>
      <c r="X164" s="210">
        <f t="shared" si="45"/>
        <v>1.3621041816050163</v>
      </c>
      <c r="Y164" s="211">
        <f t="shared" si="46"/>
        <v>9.3469749896913978E-2</v>
      </c>
      <c r="Z164" s="196">
        <f t="shared" si="40"/>
        <v>4628.0341694633389</v>
      </c>
      <c r="AA164" s="151">
        <f t="shared" si="41"/>
        <v>143524.91761572057</v>
      </c>
      <c r="AB164" s="197">
        <f t="shared" si="42"/>
        <v>9848.9075466378254</v>
      </c>
    </row>
    <row r="165" spans="2:28" x14ac:dyDescent="0.25">
      <c r="B165" s="183">
        <f>+UPP!C164</f>
        <v>721</v>
      </c>
      <c r="C165" s="183">
        <f>+UPP!B164</f>
        <v>1</v>
      </c>
      <c r="D165" s="183">
        <f>+UPP!D164</f>
        <v>1</v>
      </c>
      <c r="E165" s="425">
        <f>+VLOOKUP($B165,Data_Payroll!$K$6:$P$350,2,FALSE)</f>
        <v>168</v>
      </c>
      <c r="F165" s="425">
        <f>+VLOOKUP($B165,Data_Payroll!$K$6:$P$350,3,FALSE)</f>
        <v>183</v>
      </c>
      <c r="G165" s="425">
        <f>+VLOOKUP($B165,Data_Payroll!$K$6:$P$350,4,FALSE)</f>
        <v>178</v>
      </c>
      <c r="H165" s="425">
        <f>+VLOOKUP($B165,Data_Payroll!$K$6:$P$350,5,FALSE)</f>
        <v>211</v>
      </c>
      <c r="I165" s="425">
        <f>+VLOOKUP($B165,Data_Payroll!$K$6:$P$350,6,FALSE)</f>
        <v>233</v>
      </c>
      <c r="J165" s="355">
        <f t="shared" si="35"/>
        <v>973</v>
      </c>
      <c r="K165" s="339">
        <f>+IFERROR(VLOOKUP($B165,'Translated Loss'!$BI$5:$BL$350,2,FALSE),0)</f>
        <v>0</v>
      </c>
      <c r="L165" s="339">
        <f>+IFERROR(VLOOKUP($B165,'Translated Loss'!$BI$5:$BL$350,3,FALSE),0)</f>
        <v>0</v>
      </c>
      <c r="M165" s="339">
        <f>+IFERROR(VLOOKUP($B165,'Translated Loss'!$BI$5:$BL$350,4,FALSE),0)</f>
        <v>0</v>
      </c>
      <c r="N165" s="355">
        <f t="shared" si="43"/>
        <v>0</v>
      </c>
      <c r="O165" s="339">
        <f>+IFERROR(IF(D165=1,($E165*P$3+$F165*P$4+$G165*P$5+$H165*P$6+$I165*P$7)*10*VLOOKUP($B165,UPP!$C$10:$M$329,9,FALSE),($E165*P$3+$F165*P$4+$G165*P$5+$H165*P$6+$I165*P$7)*VLOOKUP($B165,UPP!$C$10:$M$329,9,FALSE)),0)</f>
        <v>-5713.4904888364226</v>
      </c>
      <c r="P165" s="339">
        <f>+IFERROR(IF(D165=1,($E165*Q$3+$F165*Q$4+$G165*Q$5+$H165*Q$6+$I165*Q$7)*10*VLOOKUP($B165,UPP!$C$10:$M$329,10,FALSE),($E165*Q$3+$F165*Q$4+$G165*Q$5+$H165*Q$6+$I165*Q$7)*VLOOKUP($B165,UPP!$C$10:$M$329,10,FALSE)),0)</f>
        <v>-10816.192276751064</v>
      </c>
      <c r="Q165" s="339">
        <f>+IFERROR(IF(D165=1,($E165*R$3+$F165*R$4+$G165*R$5+$H165*R$6+$I165*R$7)*10*VLOOKUP($B165,UPP!$C$10:$M$329,11,FALSE),($E165*R$3+$F165*R$4+$G165*R$5+$H165*R$6+$I165*R$7)*VLOOKUP($B165,UPP!$C$10:$M$329,11,FALSE)),0)</f>
        <v>19.743995720898514</v>
      </c>
      <c r="R165" s="201">
        <f t="shared" si="34"/>
        <v>-16509.938769866589</v>
      </c>
      <c r="S165" s="196">
        <f t="shared" si="36"/>
        <v>0</v>
      </c>
      <c r="T165" s="151">
        <f t="shared" si="37"/>
        <v>0</v>
      </c>
      <c r="U165" s="151">
        <f t="shared" si="38"/>
        <v>19.743995720898514</v>
      </c>
      <c r="V165" s="197">
        <f t="shared" si="39"/>
        <v>-16509.938769866589</v>
      </c>
      <c r="W165" s="209">
        <f t="shared" si="44"/>
        <v>0</v>
      </c>
      <c r="X165" s="210">
        <f t="shared" si="45"/>
        <v>0</v>
      </c>
      <c r="Y165" s="211">
        <f t="shared" si="46"/>
        <v>2.0291876383246163E-3</v>
      </c>
      <c r="Z165" s="196">
        <f t="shared" si="40"/>
        <v>0</v>
      </c>
      <c r="AA165" s="151">
        <f t="shared" si="41"/>
        <v>0</v>
      </c>
      <c r="AB165" s="197">
        <f t="shared" si="42"/>
        <v>19.743995720898518</v>
      </c>
    </row>
    <row r="166" spans="2:28" x14ac:dyDescent="0.25">
      <c r="B166" s="183">
        <f>+UPP!C165</f>
        <v>744</v>
      </c>
      <c r="C166" s="183">
        <f>+UPP!B165</f>
        <v>1</v>
      </c>
      <c r="D166" s="183">
        <f>+UPP!D165</f>
        <v>1</v>
      </c>
      <c r="E166" s="425">
        <f>+VLOOKUP($B166,Data_Payroll!$K$6:$P$350,2,FALSE)</f>
        <v>0</v>
      </c>
      <c r="F166" s="425">
        <f>+VLOOKUP($B166,Data_Payroll!$K$6:$P$350,3,FALSE)</f>
        <v>0</v>
      </c>
      <c r="G166" s="425">
        <f>+VLOOKUP($B166,Data_Payroll!$K$6:$P$350,4,FALSE)</f>
        <v>45</v>
      </c>
      <c r="H166" s="425">
        <f>+VLOOKUP($B166,Data_Payroll!$K$6:$P$350,5,FALSE)</f>
        <v>455</v>
      </c>
      <c r="I166" s="425">
        <f>+VLOOKUP($B166,Data_Payroll!$K$6:$P$350,6,FALSE)</f>
        <v>376</v>
      </c>
      <c r="J166" s="355">
        <f t="shared" si="35"/>
        <v>876</v>
      </c>
      <c r="K166" s="339">
        <f>+IFERROR(VLOOKUP($B166,'Translated Loss'!$BI$5:$BL$350,2,FALSE),0)</f>
        <v>19555.224200000001</v>
      </c>
      <c r="L166" s="339">
        <f>+IFERROR(VLOOKUP($B166,'Translated Loss'!$BI$5:$BL$350,3,FALSE),0)</f>
        <v>66736.920600000012</v>
      </c>
      <c r="M166" s="339">
        <f>+IFERROR(VLOOKUP($B166,'Translated Loss'!$BI$5:$BL$350,4,FALSE),0)</f>
        <v>0</v>
      </c>
      <c r="N166" s="355">
        <f t="shared" si="43"/>
        <v>86292.144800000009</v>
      </c>
      <c r="O166" s="339">
        <f>+IFERROR(IF(D166=1,($E166*P$3+$F166*P$4+$G166*P$5+$H166*P$6+$I166*P$7)*10*VLOOKUP($B166,UPP!$C$10:$M$329,9,FALSE),($E166*P$3+$F166*P$4+$G166*P$5+$H166*P$6+$I166*P$7)*VLOOKUP($B166,UPP!$C$10:$M$329,9,FALSE)),0)</f>
        <v>-261.87384759169305</v>
      </c>
      <c r="P166" s="339">
        <f>+IFERROR(IF(D166=1,($E166*Q$3+$F166*Q$4+$G166*Q$5+$H166*Q$6+$I166*Q$7)*10*VLOOKUP($B166,UPP!$C$10:$M$329,10,FALSE),($E166*Q$3+$F166*Q$4+$G166*Q$5+$H166*Q$6+$I166*Q$7)*VLOOKUP($B166,UPP!$C$10:$M$329,10,FALSE)),0)</f>
        <v>-300.28113726316934</v>
      </c>
      <c r="Q166" s="339">
        <f>+IFERROR(IF(D166=1,($E166*R$3+$F166*R$4+$G166*R$5+$H166*R$6+$I166*R$7)*10*VLOOKUP($B166,UPP!$C$10:$M$329,11,FALSE),($E166*R$3+$F166*R$4+$G166*R$5+$H166*R$6+$I166*R$7)*VLOOKUP($B166,UPP!$C$10:$M$329,11,FALSE)),0)</f>
        <v>5.2056563449571112</v>
      </c>
      <c r="R166" s="201">
        <f t="shared" si="34"/>
        <v>-556.94932850990529</v>
      </c>
      <c r="S166" s="196">
        <f t="shared" si="36"/>
        <v>19293.350352408306</v>
      </c>
      <c r="T166" s="151">
        <f t="shared" si="37"/>
        <v>66436.639462736843</v>
      </c>
      <c r="U166" s="151">
        <f t="shared" si="38"/>
        <v>5.2056563449571112</v>
      </c>
      <c r="V166" s="197">
        <f t="shared" si="39"/>
        <v>85735.195471490108</v>
      </c>
      <c r="W166" s="209">
        <f t="shared" si="44"/>
        <v>2.2024372548411311</v>
      </c>
      <c r="X166" s="210">
        <f t="shared" si="45"/>
        <v>7.584091262869503</v>
      </c>
      <c r="Y166" s="211">
        <f t="shared" si="46"/>
        <v>5.9425300741519529E-4</v>
      </c>
      <c r="Z166" s="196">
        <f t="shared" si="40"/>
        <v>19293.35035240831</v>
      </c>
      <c r="AA166" s="151">
        <f t="shared" si="41"/>
        <v>66436.639462736843</v>
      </c>
      <c r="AB166" s="197">
        <f t="shared" si="42"/>
        <v>5.2056563449571103</v>
      </c>
    </row>
    <row r="167" spans="2:28" x14ac:dyDescent="0.25">
      <c r="B167" s="183">
        <f>+UPP!C166</f>
        <v>751</v>
      </c>
      <c r="C167" s="183">
        <f>+UPP!B166</f>
        <v>1</v>
      </c>
      <c r="D167" s="183">
        <f>+UPP!D166</f>
        <v>1</v>
      </c>
      <c r="E167" s="425">
        <f>+VLOOKUP($B167,Data_Payroll!$K$6:$P$350,2,FALSE)</f>
        <v>2907</v>
      </c>
      <c r="F167" s="425">
        <f>+VLOOKUP($B167,Data_Payroll!$K$6:$P$350,3,FALSE)</f>
        <v>3062</v>
      </c>
      <c r="G167" s="425">
        <f>+VLOOKUP($B167,Data_Payroll!$K$6:$P$350,4,FALSE)</f>
        <v>4140</v>
      </c>
      <c r="H167" s="425">
        <f>+VLOOKUP($B167,Data_Payroll!$K$6:$P$350,5,FALSE)</f>
        <v>3818</v>
      </c>
      <c r="I167" s="425">
        <f>+VLOOKUP($B167,Data_Payroll!$K$6:$P$350,6,FALSE)</f>
        <v>3950</v>
      </c>
      <c r="J167" s="355">
        <f t="shared" si="35"/>
        <v>17877</v>
      </c>
      <c r="K167" s="339">
        <f>+IFERROR(VLOOKUP($B167,'Translated Loss'!$BI$5:$BL$350,2,FALSE),0)</f>
        <v>24880.472700000002</v>
      </c>
      <c r="L167" s="339">
        <f>+IFERROR(VLOOKUP($B167,'Translated Loss'!$BI$5:$BL$350,3,FALSE),0)</f>
        <v>169413.42730000001</v>
      </c>
      <c r="M167" s="339">
        <f>+IFERROR(VLOOKUP($B167,'Translated Loss'!$BI$5:$BL$350,4,FALSE),0)</f>
        <v>11465.022000000001</v>
      </c>
      <c r="N167" s="355">
        <f t="shared" si="43"/>
        <v>205758.92200000002</v>
      </c>
      <c r="O167" s="339">
        <f>+IFERROR(IF(D167=1,($E167*P$3+$F167*P$4+$G167*P$5+$H167*P$6+$I167*P$7)*10*VLOOKUP($B167,UPP!$C$10:$M$329,9,FALSE),($E167*P$3+$F167*P$4+$G167*P$5+$H167*P$6+$I167*P$7)*VLOOKUP($B167,UPP!$C$10:$M$329,9,FALSE)),0)</f>
        <v>-28644.508124464821</v>
      </c>
      <c r="P167" s="339">
        <f>+IFERROR(IF(D167=1,($E167*Q$3+$F167*Q$4+$G167*Q$5+$H167*Q$6+$I167*Q$7)*10*VLOOKUP($B167,UPP!$C$10:$M$329,10,FALSE),($E167*Q$3+$F167*Q$4+$G167*Q$5+$H167*Q$6+$I167*Q$7)*VLOOKUP($B167,UPP!$C$10:$M$329,10,FALSE)),0)</f>
        <v>-17999.531831768927</v>
      </c>
      <c r="Q167" s="339">
        <f>+IFERROR(IF(D167=1,($E167*R$3+$F167*R$4+$G167*R$5+$H167*R$6+$I167*R$7)*10*VLOOKUP($B167,UPP!$C$10:$M$329,11,FALSE),($E167*R$3+$F167*R$4+$G167*R$5+$H167*R$6+$I167*R$7)*VLOOKUP($B167,UPP!$C$10:$M$329,11,FALSE)),0)</f>
        <v>70.69015616261305</v>
      </c>
      <c r="R167" s="201">
        <f t="shared" si="34"/>
        <v>-46573.349800071133</v>
      </c>
      <c r="S167" s="196">
        <f t="shared" si="36"/>
        <v>0</v>
      </c>
      <c r="T167" s="151">
        <f t="shared" si="37"/>
        <v>151413.89546823109</v>
      </c>
      <c r="U167" s="151">
        <f t="shared" si="38"/>
        <v>11535.712156162614</v>
      </c>
      <c r="V167" s="197">
        <f t="shared" si="39"/>
        <v>159185.57219992889</v>
      </c>
      <c r="W167" s="209">
        <f t="shared" si="44"/>
        <v>0</v>
      </c>
      <c r="X167" s="210">
        <f t="shared" si="45"/>
        <v>0.84697597733529728</v>
      </c>
      <c r="Y167" s="211">
        <f t="shared" si="46"/>
        <v>6.4528232679770731E-2</v>
      </c>
      <c r="Z167" s="196">
        <f t="shared" si="40"/>
        <v>0</v>
      </c>
      <c r="AA167" s="151">
        <f t="shared" si="41"/>
        <v>151413.89546823109</v>
      </c>
      <c r="AB167" s="197">
        <f t="shared" si="42"/>
        <v>11535.712156162612</v>
      </c>
    </row>
    <row r="168" spans="2:28" x14ac:dyDescent="0.25">
      <c r="B168" s="183">
        <f>+UPP!C167</f>
        <v>752</v>
      </c>
      <c r="C168" s="183">
        <f>+UPP!B167</f>
        <v>1</v>
      </c>
      <c r="D168" s="183">
        <f>+UPP!D167</f>
        <v>1</v>
      </c>
      <c r="E168" s="425">
        <f>+VLOOKUP($B168,Data_Payroll!$K$6:$P$350,2,FALSE)</f>
        <v>2707</v>
      </c>
      <c r="F168" s="425">
        <f>+VLOOKUP($B168,Data_Payroll!$K$6:$P$350,3,FALSE)</f>
        <v>3066</v>
      </c>
      <c r="G168" s="425">
        <f>+VLOOKUP($B168,Data_Payroll!$K$6:$P$350,4,FALSE)</f>
        <v>3945</v>
      </c>
      <c r="H168" s="425">
        <f>+VLOOKUP($B168,Data_Payroll!$K$6:$P$350,5,FALSE)</f>
        <v>4176</v>
      </c>
      <c r="I168" s="425">
        <f>+VLOOKUP($B168,Data_Payroll!$K$6:$P$350,6,FALSE)</f>
        <v>4351</v>
      </c>
      <c r="J168" s="355">
        <f t="shared" si="35"/>
        <v>18245</v>
      </c>
      <c r="K168" s="339">
        <f>+IFERROR(VLOOKUP($B168,'Translated Loss'!$BI$5:$BL$350,2,FALSE),0)</f>
        <v>0</v>
      </c>
      <c r="L168" s="339">
        <f>+IFERROR(VLOOKUP($B168,'Translated Loss'!$BI$5:$BL$350,3,FALSE),0)</f>
        <v>0</v>
      </c>
      <c r="M168" s="339">
        <f>+IFERROR(VLOOKUP($B168,'Translated Loss'!$BI$5:$BL$350,4,FALSE),0)</f>
        <v>4157.5479999999998</v>
      </c>
      <c r="N168" s="355">
        <f t="shared" si="43"/>
        <v>4157.5479999999998</v>
      </c>
      <c r="O168" s="339">
        <f>+IFERROR(IF(D168=1,($E168*P$3+$F168*P$4+$G168*P$5+$H168*P$6+$I168*P$7)*10*VLOOKUP($B168,UPP!$C$10:$M$329,9,FALSE),($E168*P$3+$F168*P$4+$G168*P$5+$H168*P$6+$I168*P$7)*VLOOKUP($B168,UPP!$C$10:$M$329,9,FALSE)),0)</f>
        <v>-14703.518961836115</v>
      </c>
      <c r="P168" s="339">
        <f>+IFERROR(IF(D168=1,($E168*Q$3+$F168*Q$4+$G168*Q$5+$H168*Q$6+$I168*Q$7)*10*VLOOKUP($B168,UPP!$C$10:$M$329,10,FALSE),($E168*Q$3+$F168*Q$4+$G168*Q$5+$H168*Q$6+$I168*Q$7)*VLOOKUP($B168,UPP!$C$10:$M$329,10,FALSE)),0)</f>
        <v>-15061.628607610839</v>
      </c>
      <c r="Q168" s="339">
        <f>+IFERROR(IF(D168=1,($E168*R$3+$F168*R$4+$G168*R$5+$H168*R$6+$I168*R$7)*10*VLOOKUP($B168,UPP!$C$10:$M$329,11,FALSE),($E168*R$3+$F168*R$4+$G168*R$5+$H168*R$6+$I168*R$7)*VLOOKUP($B168,UPP!$C$10:$M$329,11,FALSE)),0)</f>
        <v>32.156892380516119</v>
      </c>
      <c r="R168" s="201">
        <f t="shared" si="34"/>
        <v>-29732.990677066438</v>
      </c>
      <c r="S168" s="196">
        <f t="shared" si="36"/>
        <v>0</v>
      </c>
      <c r="T168" s="151">
        <f t="shared" si="37"/>
        <v>0</v>
      </c>
      <c r="U168" s="151">
        <f t="shared" si="38"/>
        <v>4189.704892380516</v>
      </c>
      <c r="V168" s="197">
        <f t="shared" si="39"/>
        <v>-25575.44267706644</v>
      </c>
      <c r="W168" s="209">
        <f t="shared" si="44"/>
        <v>0</v>
      </c>
      <c r="X168" s="210">
        <f t="shared" si="45"/>
        <v>0</v>
      </c>
      <c r="Y168" s="211">
        <f t="shared" si="46"/>
        <v>2.2963578472899513E-2</v>
      </c>
      <c r="Z168" s="196">
        <f t="shared" si="40"/>
        <v>0</v>
      </c>
      <c r="AA168" s="151">
        <f t="shared" si="41"/>
        <v>0</v>
      </c>
      <c r="AB168" s="197">
        <f t="shared" si="42"/>
        <v>4189.704892380516</v>
      </c>
    </row>
    <row r="169" spans="2:28" x14ac:dyDescent="0.25">
      <c r="B169" s="183">
        <f>+UPP!C168</f>
        <v>753</v>
      </c>
      <c r="C169" s="183">
        <f>+UPP!B168</f>
        <v>1</v>
      </c>
      <c r="D169" s="183">
        <f>+UPP!D168</f>
        <v>1</v>
      </c>
      <c r="E169" s="425">
        <f>+VLOOKUP($B169,Data_Payroll!$K$6:$P$350,2,FALSE)</f>
        <v>17705</v>
      </c>
      <c r="F169" s="425">
        <f>+VLOOKUP($B169,Data_Payroll!$K$6:$P$350,3,FALSE)</f>
        <v>24065</v>
      </c>
      <c r="G169" s="425">
        <f>+VLOOKUP($B169,Data_Payroll!$K$6:$P$350,4,FALSE)</f>
        <v>21220</v>
      </c>
      <c r="H169" s="425">
        <f>+VLOOKUP($B169,Data_Payroll!$K$6:$P$350,5,FALSE)</f>
        <v>24952</v>
      </c>
      <c r="I169" s="425">
        <f>+VLOOKUP($B169,Data_Payroll!$K$6:$P$350,6,FALSE)</f>
        <v>25369</v>
      </c>
      <c r="J169" s="355">
        <f t="shared" si="35"/>
        <v>113311</v>
      </c>
      <c r="K169" s="339">
        <f>+IFERROR(VLOOKUP($B169,'Translated Loss'!$BI$5:$BL$350,2,FALSE),0)</f>
        <v>1432340.4835000001</v>
      </c>
      <c r="L169" s="339">
        <f>+IFERROR(VLOOKUP($B169,'Translated Loss'!$BI$5:$BL$350,3,FALSE),0)</f>
        <v>1228666.3398</v>
      </c>
      <c r="M169" s="339">
        <f>+IFERROR(VLOOKUP($B169,'Translated Loss'!$BI$5:$BL$350,4,FALSE),0)</f>
        <v>72772.678</v>
      </c>
      <c r="N169" s="355">
        <f t="shared" si="43"/>
        <v>2733779.5013000001</v>
      </c>
      <c r="O169" s="339">
        <f>+IFERROR(IF(D169=1,($E169*P$3+$F169*P$4+$G169*P$5+$H169*P$6+$I169*P$7)*10*VLOOKUP($B169,UPP!$C$10:$M$329,9,FALSE),($E169*P$3+$F169*P$4+$G169*P$5+$H169*P$6+$I169*P$7)*VLOOKUP($B169,UPP!$C$10:$M$329,9,FALSE)),0)</f>
        <v>-442114.88011006033</v>
      </c>
      <c r="P169" s="339">
        <f>+IFERROR(IF(D169=1,($E169*Q$3+$F169*Q$4+$G169*Q$5+$H169*Q$6+$I169*Q$7)*10*VLOOKUP($B169,UPP!$C$10:$M$329,10,FALSE),($E169*Q$3+$F169*Q$4+$G169*Q$5+$H169*Q$6+$I169*Q$7)*VLOOKUP($B169,UPP!$C$10:$M$329,10,FALSE)),0)</f>
        <v>-291872.2656732531</v>
      </c>
      <c r="Q169" s="339">
        <f>+IFERROR(IF(D169=1,($E169*R$3+$F169*R$4+$G169*R$5+$H169*R$6+$I169*R$7)*10*VLOOKUP($B169,UPP!$C$10:$M$329,11,FALSE),($E169*R$3+$F169*R$4+$G169*R$5+$H169*R$6+$I169*R$7)*VLOOKUP($B169,UPP!$C$10:$M$329,11,FALSE)),0)</f>
        <v>823.94086675401729</v>
      </c>
      <c r="R169" s="201">
        <f t="shared" si="34"/>
        <v>-733163.20491655939</v>
      </c>
      <c r="S169" s="196">
        <f t="shared" si="36"/>
        <v>990225.60338993976</v>
      </c>
      <c r="T169" s="151">
        <f t="shared" si="37"/>
        <v>936794.07412674685</v>
      </c>
      <c r="U169" s="151">
        <f t="shared" si="38"/>
        <v>73596.618866754012</v>
      </c>
      <c r="V169" s="197">
        <f t="shared" si="39"/>
        <v>2000616.2963834407</v>
      </c>
      <c r="W169" s="209">
        <f t="shared" si="44"/>
        <v>0.87390068341991489</v>
      </c>
      <c r="X169" s="210">
        <f t="shared" si="45"/>
        <v>0.82674592416159676</v>
      </c>
      <c r="Y169" s="211">
        <f t="shared" si="46"/>
        <v>6.495099228385065E-2</v>
      </c>
      <c r="Z169" s="196">
        <f t="shared" si="40"/>
        <v>990225.60338993976</v>
      </c>
      <c r="AA169" s="151">
        <f t="shared" si="41"/>
        <v>936794.07412674685</v>
      </c>
      <c r="AB169" s="197">
        <f t="shared" si="42"/>
        <v>73596.618866754012</v>
      </c>
    </row>
    <row r="170" spans="2:28" x14ac:dyDescent="0.25">
      <c r="B170" s="183">
        <f>+UPP!C169</f>
        <v>755</v>
      </c>
      <c r="C170" s="183">
        <f>+UPP!B169</f>
        <v>1</v>
      </c>
      <c r="D170" s="183">
        <f>+UPP!D169</f>
        <v>1</v>
      </c>
      <c r="E170" s="425">
        <f>+VLOOKUP($B170,Data_Payroll!$K$6:$P$350,2,FALSE)</f>
        <v>35565</v>
      </c>
      <c r="F170" s="425">
        <f>+VLOOKUP($B170,Data_Payroll!$K$6:$P$350,3,FALSE)</f>
        <v>36352</v>
      </c>
      <c r="G170" s="425">
        <f>+VLOOKUP($B170,Data_Payroll!$K$6:$P$350,4,FALSE)</f>
        <v>35383</v>
      </c>
      <c r="H170" s="425">
        <f>+VLOOKUP($B170,Data_Payroll!$K$6:$P$350,5,FALSE)</f>
        <v>30085</v>
      </c>
      <c r="I170" s="425">
        <f>+VLOOKUP($B170,Data_Payroll!$K$6:$P$350,6,FALSE)</f>
        <v>30604</v>
      </c>
      <c r="J170" s="355">
        <f t="shared" si="35"/>
        <v>167989</v>
      </c>
      <c r="K170" s="339">
        <f>+IFERROR(VLOOKUP($B170,'Translated Loss'!$BI$5:$BL$350,2,FALSE),0)</f>
        <v>38003.646899999992</v>
      </c>
      <c r="L170" s="339">
        <f>+IFERROR(VLOOKUP($B170,'Translated Loss'!$BI$5:$BL$350,3,FALSE),0)</f>
        <v>223319.28030000001</v>
      </c>
      <c r="M170" s="339">
        <f>+IFERROR(VLOOKUP($B170,'Translated Loss'!$BI$5:$BL$350,4,FALSE),0)</f>
        <v>41313.909</v>
      </c>
      <c r="N170" s="355">
        <f t="shared" si="43"/>
        <v>302636.83620000002</v>
      </c>
      <c r="O170" s="339">
        <f>+IFERROR(IF(D170=1,($E170*P$3+$F170*P$4+$G170*P$5+$H170*P$6+$I170*P$7)*10*VLOOKUP($B170,UPP!$C$10:$M$329,9,FALSE),($E170*P$3+$F170*P$4+$G170*P$5+$H170*P$6+$I170*P$7)*VLOOKUP($B170,UPP!$C$10:$M$329,9,FALSE)),0)</f>
        <v>-340975.34707971424</v>
      </c>
      <c r="P170" s="339">
        <f>+IFERROR(IF(D170=1,($E170*Q$3+$F170*Q$4+$G170*Q$5+$H170*Q$6+$I170*Q$7)*10*VLOOKUP($B170,UPP!$C$10:$M$329,10,FALSE),($E170*Q$3+$F170*Q$4+$G170*Q$5+$H170*Q$6+$I170*Q$7)*VLOOKUP($B170,UPP!$C$10:$M$329,10,FALSE)),0)</f>
        <v>-172673.45029367084</v>
      </c>
      <c r="Q170" s="339">
        <f>+IFERROR(IF(D170=1,($E170*R$3+$F170*R$4+$G170*R$5+$H170*R$6+$I170*R$7)*10*VLOOKUP($B170,UPP!$C$10:$M$329,11,FALSE),($E170*R$3+$F170*R$4+$G170*R$5+$H170*R$6+$I170*R$7)*VLOOKUP($B170,UPP!$C$10:$M$329,11,FALSE)),0)</f>
        <v>317.92307324620407</v>
      </c>
      <c r="R170" s="201">
        <f t="shared" si="34"/>
        <v>-513330.87430013885</v>
      </c>
      <c r="S170" s="196">
        <f t="shared" si="36"/>
        <v>0</v>
      </c>
      <c r="T170" s="151">
        <f t="shared" si="37"/>
        <v>50645.830006329168</v>
      </c>
      <c r="U170" s="151">
        <f t="shared" si="38"/>
        <v>41631.832073246202</v>
      </c>
      <c r="V170" s="197">
        <f t="shared" si="39"/>
        <v>-210694.03810013883</v>
      </c>
      <c r="W170" s="209">
        <f t="shared" si="44"/>
        <v>0</v>
      </c>
      <c r="X170" s="210">
        <f t="shared" si="45"/>
        <v>3.0148301380643474E-2</v>
      </c>
      <c r="Y170" s="211">
        <f t="shared" si="46"/>
        <v>2.4782475086610554E-2</v>
      </c>
      <c r="Z170" s="196">
        <f t="shared" si="40"/>
        <v>0</v>
      </c>
      <c r="AA170" s="151">
        <f t="shared" si="41"/>
        <v>50645.830006329168</v>
      </c>
      <c r="AB170" s="197">
        <f t="shared" si="42"/>
        <v>41631.832073246202</v>
      </c>
    </row>
    <row r="171" spans="2:28" x14ac:dyDescent="0.25">
      <c r="B171" s="183">
        <f>+UPP!C170</f>
        <v>757</v>
      </c>
      <c r="C171" s="183">
        <f>+UPP!B170</f>
        <v>1</v>
      </c>
      <c r="D171" s="183">
        <f>+UPP!D170</f>
        <v>1</v>
      </c>
      <c r="E171" s="425">
        <f>+VLOOKUP($B171,Data_Payroll!$K$6:$P$350,2,FALSE)</f>
        <v>51171</v>
      </c>
      <c r="F171" s="425">
        <f>+VLOOKUP($B171,Data_Payroll!$K$6:$P$350,3,FALSE)</f>
        <v>43633</v>
      </c>
      <c r="G171" s="425">
        <f>+VLOOKUP($B171,Data_Payroll!$K$6:$P$350,4,FALSE)</f>
        <v>49145</v>
      </c>
      <c r="H171" s="425">
        <f>+VLOOKUP($B171,Data_Payroll!$K$6:$P$350,5,FALSE)</f>
        <v>48646</v>
      </c>
      <c r="I171" s="425">
        <f>+VLOOKUP($B171,Data_Payroll!$K$6:$P$350,6,FALSE)</f>
        <v>47779</v>
      </c>
      <c r="J171" s="355">
        <f t="shared" si="35"/>
        <v>240374</v>
      </c>
      <c r="K171" s="339">
        <f>+IFERROR(VLOOKUP($B171,'Translated Loss'!$BI$5:$BL$350,2,FALSE),0)</f>
        <v>2750415.2249999996</v>
      </c>
      <c r="L171" s="339">
        <f>+IFERROR(VLOOKUP($B171,'Translated Loss'!$BI$5:$BL$350,3,FALSE),0)</f>
        <v>2179421.8230999997</v>
      </c>
      <c r="M171" s="339">
        <f>+IFERROR(VLOOKUP($B171,'Translated Loss'!$BI$5:$BL$350,4,FALSE),0)</f>
        <v>97114.837999999989</v>
      </c>
      <c r="N171" s="355">
        <f t="shared" si="43"/>
        <v>5026951.8860999998</v>
      </c>
      <c r="O171" s="339">
        <f>+IFERROR(IF(D171=1,($E171*P$3+$F171*P$4+$G171*P$5+$H171*P$6+$I171*P$7)*10*VLOOKUP($B171,UPP!$C$10:$M$329,9,FALSE),($E171*P$3+$F171*P$4+$G171*P$5+$H171*P$6+$I171*P$7)*VLOOKUP($B171,UPP!$C$10:$M$329,9,FALSE)),0)</f>
        <v>-473865.58889497916</v>
      </c>
      <c r="P171" s="339">
        <f>+IFERROR(IF(D171=1,($E171*Q$3+$F171*Q$4+$G171*Q$5+$H171*Q$6+$I171*Q$7)*10*VLOOKUP($B171,UPP!$C$10:$M$329,10,FALSE),($E171*Q$3+$F171*Q$4+$G171*Q$5+$H171*Q$6+$I171*Q$7)*VLOOKUP($B171,UPP!$C$10:$M$329,10,FALSE)),0)</f>
        <v>-431987.96021804615</v>
      </c>
      <c r="Q171" s="339">
        <f>+IFERROR(IF(D171=1,($E171*R$3+$F171*R$4+$G171*R$5+$H171*R$6+$I171*R$7)*10*VLOOKUP($B171,UPP!$C$10:$M$329,11,FALSE),($E171*R$3+$F171*R$4+$G171*R$5+$H171*R$6+$I171*R$7)*VLOOKUP($B171,UPP!$C$10:$M$329,11,FALSE)),0)</f>
        <v>406.52153702501039</v>
      </c>
      <c r="R171" s="201">
        <f t="shared" si="34"/>
        <v>-905447.02757600031</v>
      </c>
      <c r="S171" s="196">
        <f t="shared" si="36"/>
        <v>2276549.6361050205</v>
      </c>
      <c r="T171" s="151">
        <f t="shared" si="37"/>
        <v>1747433.8628819536</v>
      </c>
      <c r="U171" s="151">
        <f t="shared" si="38"/>
        <v>97521.359537024997</v>
      </c>
      <c r="V171" s="197">
        <f t="shared" si="39"/>
        <v>4121504.8585239993</v>
      </c>
      <c r="W171" s="209">
        <f t="shared" si="44"/>
        <v>0.94708647195829021</v>
      </c>
      <c r="X171" s="210">
        <f t="shared" si="45"/>
        <v>0.72696458971517453</v>
      </c>
      <c r="Y171" s="211">
        <f t="shared" si="46"/>
        <v>4.057067716850616E-2</v>
      </c>
      <c r="Z171" s="196">
        <f t="shared" si="40"/>
        <v>2276549.6361050205</v>
      </c>
      <c r="AA171" s="151">
        <f t="shared" si="41"/>
        <v>1747433.8628819536</v>
      </c>
      <c r="AB171" s="197">
        <f t="shared" si="42"/>
        <v>97521.359537024997</v>
      </c>
    </row>
    <row r="172" spans="2:28" x14ac:dyDescent="0.25">
      <c r="B172" s="183">
        <f>+UPP!C171</f>
        <v>759</v>
      </c>
      <c r="C172" s="183">
        <f>+UPP!B171</f>
        <v>1</v>
      </c>
      <c r="D172" s="183">
        <f>+UPP!D171</f>
        <v>1</v>
      </c>
      <c r="E172" s="425">
        <f>+VLOOKUP($B172,Data_Payroll!$K$6:$P$350,2,FALSE)</f>
        <v>16188</v>
      </c>
      <c r="F172" s="425">
        <f>+VLOOKUP($B172,Data_Payroll!$K$6:$P$350,3,FALSE)</f>
        <v>18519</v>
      </c>
      <c r="G172" s="425">
        <f>+VLOOKUP($B172,Data_Payroll!$K$6:$P$350,4,FALSE)</f>
        <v>20234</v>
      </c>
      <c r="H172" s="425">
        <f>+VLOOKUP($B172,Data_Payroll!$K$6:$P$350,5,FALSE)</f>
        <v>17984</v>
      </c>
      <c r="I172" s="425">
        <f>+VLOOKUP($B172,Data_Payroll!$K$6:$P$350,6,FALSE)</f>
        <v>19734</v>
      </c>
      <c r="J172" s="355">
        <f t="shared" si="35"/>
        <v>92659</v>
      </c>
      <c r="K172" s="339">
        <f>+IFERROR(VLOOKUP($B172,'Translated Loss'!$BI$5:$BL$350,2,FALSE),0)</f>
        <v>1740707.6176</v>
      </c>
      <c r="L172" s="339">
        <f>+IFERROR(VLOOKUP($B172,'Translated Loss'!$BI$5:$BL$350,3,FALSE),0)</f>
        <v>2257784.0149000003</v>
      </c>
      <c r="M172" s="339">
        <f>+IFERROR(VLOOKUP($B172,'Translated Loss'!$BI$5:$BL$350,4,FALSE),0)</f>
        <v>161801.09000000003</v>
      </c>
      <c r="N172" s="355">
        <f t="shared" si="43"/>
        <v>4160292.7225000001</v>
      </c>
      <c r="O172" s="339">
        <f>+IFERROR(IF(D172=1,($E172*P$3+$F172*P$4+$G172*P$5+$H172*P$6+$I172*P$7)*10*VLOOKUP($B172,UPP!$C$10:$M$329,9,FALSE),($E172*P$3+$F172*P$4+$G172*P$5+$H172*P$6+$I172*P$7)*VLOOKUP($B172,UPP!$C$10:$M$329,9,FALSE)),0)</f>
        <v>-450430.42447236471</v>
      </c>
      <c r="P172" s="339">
        <f>+IFERROR(IF(D172=1,($E172*Q$3+$F172*Q$4+$G172*Q$5+$H172*Q$6+$I172*Q$7)*10*VLOOKUP($B172,UPP!$C$10:$M$329,10,FALSE),($E172*Q$3+$F172*Q$4+$G172*Q$5+$H172*Q$6+$I172*Q$7)*VLOOKUP($B172,UPP!$C$10:$M$329,10,FALSE)),0)</f>
        <v>-391543.68674994842</v>
      </c>
      <c r="Q172" s="339">
        <f>+IFERROR(IF(D172=1,($E172*R$3+$F172*R$4+$G172*R$5+$H172*R$6+$I172*R$7)*10*VLOOKUP($B172,UPP!$C$10:$M$329,11,FALSE),($E172*R$3+$F172*R$4+$G172*R$5+$H172*R$6+$I172*R$7)*VLOOKUP($B172,UPP!$C$10:$M$329,11,FALSE)),0)</f>
        <v>645.04896975064264</v>
      </c>
      <c r="R172" s="201">
        <f t="shared" si="34"/>
        <v>-841329.06225256249</v>
      </c>
      <c r="S172" s="196">
        <f t="shared" si="36"/>
        <v>1290277.1931276354</v>
      </c>
      <c r="T172" s="151">
        <f t="shared" si="37"/>
        <v>1866240.3281500519</v>
      </c>
      <c r="U172" s="151">
        <f t="shared" si="38"/>
        <v>162446.13896975067</v>
      </c>
      <c r="V172" s="197">
        <f t="shared" si="39"/>
        <v>3318963.6602474377</v>
      </c>
      <c r="W172" s="209">
        <f t="shared" si="44"/>
        <v>1.3925006670994025</v>
      </c>
      <c r="X172" s="210">
        <f t="shared" si="45"/>
        <v>2.0140950454354698</v>
      </c>
      <c r="Y172" s="211">
        <f t="shared" si="46"/>
        <v>0.17531609338515489</v>
      </c>
      <c r="Z172" s="196">
        <f t="shared" si="40"/>
        <v>1290277.1931276352</v>
      </c>
      <c r="AA172" s="151">
        <f t="shared" si="41"/>
        <v>1866240.3281500519</v>
      </c>
      <c r="AB172" s="197">
        <f t="shared" si="42"/>
        <v>162446.13896975067</v>
      </c>
    </row>
    <row r="173" spans="2:28" x14ac:dyDescent="0.25">
      <c r="B173" s="183">
        <f>+UPP!C172</f>
        <v>801</v>
      </c>
      <c r="C173" s="183">
        <f>+UPP!B172</f>
        <v>3</v>
      </c>
      <c r="D173" s="183">
        <f>+UPP!D172</f>
        <v>1</v>
      </c>
      <c r="E173" s="425">
        <f>+VLOOKUP($B173,Data_Payroll!$K$6:$P$350,2,FALSE)</f>
        <v>6045</v>
      </c>
      <c r="F173" s="425">
        <f>+VLOOKUP($B173,Data_Payroll!$K$6:$P$350,3,FALSE)</f>
        <v>5444</v>
      </c>
      <c r="G173" s="425">
        <f>+VLOOKUP($B173,Data_Payroll!$K$6:$P$350,4,FALSE)</f>
        <v>5395</v>
      </c>
      <c r="H173" s="425">
        <f>+VLOOKUP($B173,Data_Payroll!$K$6:$P$350,5,FALSE)</f>
        <v>5187</v>
      </c>
      <c r="I173" s="425">
        <f>+VLOOKUP($B173,Data_Payroll!$K$6:$P$350,6,FALSE)</f>
        <v>4238</v>
      </c>
      <c r="J173" s="355">
        <f t="shared" si="35"/>
        <v>26309</v>
      </c>
      <c r="K173" s="339">
        <f>+IFERROR(VLOOKUP($B173,'Translated Loss'!$BI$5:$BL$350,2,FALSE),0)</f>
        <v>2028065.8134000001</v>
      </c>
      <c r="L173" s="339">
        <f>+IFERROR(VLOOKUP($B173,'Translated Loss'!$BI$5:$BL$350,3,FALSE),0)</f>
        <v>1375624.7253999999</v>
      </c>
      <c r="M173" s="339">
        <f>+IFERROR(VLOOKUP($B173,'Translated Loss'!$BI$5:$BL$350,4,FALSE),0)</f>
        <v>48014.530000000006</v>
      </c>
      <c r="N173" s="355">
        <f t="shared" si="43"/>
        <v>3451705.0688</v>
      </c>
      <c r="O173" s="339">
        <f>+IFERROR(IF(D173=1,($E173*P$3+$F173*P$4+$G173*P$5+$H173*P$6+$I173*P$7)*10*VLOOKUP($B173,UPP!$C$10:$M$329,9,FALSE),($E173*P$3+$F173*P$4+$G173*P$5+$H173*P$6+$I173*P$7)*VLOOKUP($B173,UPP!$C$10:$M$329,9,FALSE)),0)</f>
        <v>-150991.65918228001</v>
      </c>
      <c r="P173" s="339">
        <f>+IFERROR(IF(D173=1,($E173*Q$3+$F173*Q$4+$G173*Q$5+$H173*Q$6+$I173*Q$7)*10*VLOOKUP($B173,UPP!$C$10:$M$329,10,FALSE),($E173*Q$3+$F173*Q$4+$G173*Q$5+$H173*Q$6+$I173*Q$7)*VLOOKUP($B173,UPP!$C$10:$M$329,10,FALSE)),0)</f>
        <v>-233981.85601945996</v>
      </c>
      <c r="Q173" s="339">
        <f>+IFERROR(IF(D173=1,($E173*R$3+$F173*R$4+$G173*R$5+$H173*R$6+$I173*R$7)*10*VLOOKUP($B173,UPP!$C$10:$M$329,11,FALSE),($E173*R$3+$F173*R$4+$G173*R$5+$H173*R$6+$I173*R$7)*VLOOKUP($B173,UPP!$C$10:$M$329,11,FALSE)),0)</f>
        <v>191.12905009999994</v>
      </c>
      <c r="R173" s="201">
        <f t="shared" si="34"/>
        <v>-384782.38615163998</v>
      </c>
      <c r="S173" s="196">
        <f t="shared" si="36"/>
        <v>1877074.15421772</v>
      </c>
      <c r="T173" s="151">
        <f t="shared" si="37"/>
        <v>1141642.86938054</v>
      </c>
      <c r="U173" s="151">
        <f t="shared" si="38"/>
        <v>48205.659050100003</v>
      </c>
      <c r="V173" s="197">
        <f t="shared" si="39"/>
        <v>3066922.6826483598</v>
      </c>
      <c r="W173" s="209">
        <f t="shared" si="44"/>
        <v>7.1347225444438029</v>
      </c>
      <c r="X173" s="210">
        <f t="shared" si="45"/>
        <v>4.3393624591605153</v>
      </c>
      <c r="Y173" s="211">
        <f t="shared" si="46"/>
        <v>0.18322877741495308</v>
      </c>
      <c r="Z173" s="196">
        <f t="shared" si="40"/>
        <v>1877074.1542177203</v>
      </c>
      <c r="AA173" s="151">
        <f t="shared" si="41"/>
        <v>1141642.86938054</v>
      </c>
      <c r="AB173" s="197">
        <f t="shared" si="42"/>
        <v>48205.659050100003</v>
      </c>
    </row>
    <row r="174" spans="2:28" x14ac:dyDescent="0.25">
      <c r="B174" s="183">
        <f>+UPP!C173</f>
        <v>802</v>
      </c>
      <c r="C174" s="183">
        <f>+UPP!B173</f>
        <v>3</v>
      </c>
      <c r="D174" s="183">
        <f>+UPP!D173</f>
        <v>1</v>
      </c>
      <c r="E174" s="425">
        <f>+VLOOKUP($B174,Data_Payroll!$K$6:$P$350,2,FALSE)</f>
        <v>3279</v>
      </c>
      <c r="F174" s="425">
        <f>+VLOOKUP($B174,Data_Payroll!$K$6:$P$350,3,FALSE)</f>
        <v>2715</v>
      </c>
      <c r="G174" s="425">
        <f>+VLOOKUP($B174,Data_Payroll!$K$6:$P$350,4,FALSE)</f>
        <v>4403</v>
      </c>
      <c r="H174" s="425">
        <f>+VLOOKUP($B174,Data_Payroll!$K$6:$P$350,5,FALSE)</f>
        <v>4846</v>
      </c>
      <c r="I174" s="425">
        <f>+VLOOKUP($B174,Data_Payroll!$K$6:$P$350,6,FALSE)</f>
        <v>4859</v>
      </c>
      <c r="J174" s="355">
        <f t="shared" si="35"/>
        <v>20102</v>
      </c>
      <c r="K174" s="339">
        <f>+IFERROR(VLOOKUP($B174,'Translated Loss'!$BI$5:$BL$350,2,FALSE),0)</f>
        <v>12453.286</v>
      </c>
      <c r="L174" s="339">
        <f>+IFERROR(VLOOKUP($B174,'Translated Loss'!$BI$5:$BL$350,3,FALSE),0)</f>
        <v>103398.0812</v>
      </c>
      <c r="M174" s="339">
        <f>+IFERROR(VLOOKUP($B174,'Translated Loss'!$BI$5:$BL$350,4,FALSE),0)</f>
        <v>14966.266</v>
      </c>
      <c r="N174" s="355">
        <f t="shared" si="43"/>
        <v>130817.63320000001</v>
      </c>
      <c r="O174" s="339">
        <f>+IFERROR(IF(D174=1,($E174*P$3+$F174*P$4+$G174*P$5+$H174*P$6+$I174*P$7)*10*VLOOKUP($B174,UPP!$C$10:$M$329,9,FALSE),($E174*P$3+$F174*P$4+$G174*P$5+$H174*P$6+$I174*P$7)*VLOOKUP($B174,UPP!$C$10:$M$329,9,FALSE)),0)</f>
        <v>-125361.66700554255</v>
      </c>
      <c r="P174" s="339">
        <f>+IFERROR(IF(D174=1,($E174*Q$3+$F174*Q$4+$G174*Q$5+$H174*Q$6+$I174*Q$7)*10*VLOOKUP($B174,UPP!$C$10:$M$329,10,FALSE),($E174*Q$3+$F174*Q$4+$G174*Q$5+$H174*Q$6+$I174*Q$7)*VLOOKUP($B174,UPP!$C$10:$M$329,10,FALSE)),0)</f>
        <v>-57738.96039320367</v>
      </c>
      <c r="Q174" s="339">
        <f>+IFERROR(IF(D174=1,($E174*R$3+$F174*R$4+$G174*R$5+$H174*R$6+$I174*R$7)*10*VLOOKUP($B174,UPP!$C$10:$M$329,11,FALSE),($E174*R$3+$F174*R$4+$G174*R$5+$H174*R$6+$I174*R$7)*VLOOKUP($B174,UPP!$C$10:$M$329,11,FALSE)),0)</f>
        <v>44.272535580642725</v>
      </c>
      <c r="R174" s="201">
        <f t="shared" si="34"/>
        <v>-183056.35486316556</v>
      </c>
      <c r="S174" s="196">
        <f t="shared" si="36"/>
        <v>0</v>
      </c>
      <c r="T174" s="151">
        <f t="shared" si="37"/>
        <v>45659.120806796331</v>
      </c>
      <c r="U174" s="151">
        <f t="shared" si="38"/>
        <v>15010.538535580643</v>
      </c>
      <c r="V174" s="197">
        <f t="shared" si="39"/>
        <v>-52238.721663165546</v>
      </c>
      <c r="W174" s="209">
        <f t="shared" si="44"/>
        <v>0</v>
      </c>
      <c r="X174" s="210">
        <f t="shared" si="45"/>
        <v>0.22713720429209197</v>
      </c>
      <c r="Y174" s="211">
        <f t="shared" si="46"/>
        <v>7.467186616048474E-2</v>
      </c>
      <c r="Z174" s="196">
        <f t="shared" si="40"/>
        <v>0</v>
      </c>
      <c r="AA174" s="151">
        <f t="shared" si="41"/>
        <v>45659.120806796331</v>
      </c>
      <c r="AB174" s="197">
        <f t="shared" si="42"/>
        <v>15010.538535580643</v>
      </c>
    </row>
    <row r="175" spans="2:28" x14ac:dyDescent="0.25">
      <c r="B175" s="183">
        <f>+UPP!C174</f>
        <v>804</v>
      </c>
      <c r="C175" s="183">
        <f>+UPP!B174</f>
        <v>3</v>
      </c>
      <c r="D175" s="183">
        <f>+UPP!D174</f>
        <v>1</v>
      </c>
      <c r="E175" s="425">
        <f>+VLOOKUP($B175,Data_Payroll!$K$6:$P$350,2,FALSE)</f>
        <v>22981</v>
      </c>
      <c r="F175" s="425">
        <f>+VLOOKUP($B175,Data_Payroll!$K$6:$P$350,3,FALSE)</f>
        <v>24056</v>
      </c>
      <c r="G175" s="425">
        <f>+VLOOKUP($B175,Data_Payroll!$K$6:$P$350,4,FALSE)</f>
        <v>25137</v>
      </c>
      <c r="H175" s="425">
        <f>+VLOOKUP($B175,Data_Payroll!$K$6:$P$350,5,FALSE)</f>
        <v>28445</v>
      </c>
      <c r="I175" s="425">
        <f>+VLOOKUP($B175,Data_Payroll!$K$6:$P$350,6,FALSE)</f>
        <v>29653</v>
      </c>
      <c r="J175" s="355">
        <f t="shared" si="35"/>
        <v>130272</v>
      </c>
      <c r="K175" s="339">
        <f>+IFERROR(VLOOKUP($B175,'Translated Loss'!$BI$5:$BL$350,2,FALSE),0)</f>
        <v>3246903.9163000002</v>
      </c>
      <c r="L175" s="339">
        <f>+IFERROR(VLOOKUP($B175,'Translated Loss'!$BI$5:$BL$350,3,FALSE),0)</f>
        <v>2662497.1838000002</v>
      </c>
      <c r="M175" s="339">
        <f>+IFERROR(VLOOKUP($B175,'Translated Loss'!$BI$5:$BL$350,4,FALSE),0)</f>
        <v>196403.106</v>
      </c>
      <c r="N175" s="355">
        <f t="shared" si="43"/>
        <v>6105804.2061000001</v>
      </c>
      <c r="O175" s="339">
        <f>+IFERROR(IF(D175=1,($E175*P$3+$F175*P$4+$G175*P$5+$H175*P$6+$I175*P$7)*10*VLOOKUP($B175,UPP!$C$10:$M$329,9,FALSE),($E175*P$3+$F175*P$4+$G175*P$5+$H175*P$6+$I175*P$7)*VLOOKUP($B175,UPP!$C$10:$M$329,9,FALSE)),0)</f>
        <v>-258587.31930254895</v>
      </c>
      <c r="P175" s="339">
        <f>+IFERROR(IF(D175=1,($E175*Q$3+$F175*Q$4+$G175*Q$5+$H175*Q$6+$I175*Q$7)*10*VLOOKUP($B175,UPP!$C$10:$M$329,10,FALSE),($E175*Q$3+$F175*Q$4+$G175*Q$5+$H175*Q$6+$I175*Q$7)*VLOOKUP($B175,UPP!$C$10:$M$329,10,FALSE)),0)</f>
        <v>-470636.59743613901</v>
      </c>
      <c r="Q175" s="339">
        <f>+IFERROR(IF(D175=1,($E175*R$3+$F175*R$4+$G175*R$5+$H175*R$6+$I175*R$7)*10*VLOOKUP($B175,UPP!$C$10:$M$329,11,FALSE),($E175*R$3+$F175*R$4+$G175*R$5+$H175*R$6+$I175*R$7)*VLOOKUP($B175,UPP!$C$10:$M$329,11,FALSE)),0)</f>
        <v>771.98272314461394</v>
      </c>
      <c r="R175" s="201">
        <f t="shared" si="34"/>
        <v>-728451.93401554343</v>
      </c>
      <c r="S175" s="196">
        <f t="shared" si="36"/>
        <v>2988316.596997451</v>
      </c>
      <c r="T175" s="151">
        <f t="shared" si="37"/>
        <v>2191860.5863638613</v>
      </c>
      <c r="U175" s="151">
        <f t="shared" si="38"/>
        <v>197175.08872314461</v>
      </c>
      <c r="V175" s="197">
        <f t="shared" si="39"/>
        <v>5377352.2720844569</v>
      </c>
      <c r="W175" s="209">
        <f t="shared" si="44"/>
        <v>2.2939055184517403</v>
      </c>
      <c r="X175" s="210">
        <f t="shared" si="45"/>
        <v>1.6825262422960126</v>
      </c>
      <c r="Y175" s="211">
        <f t="shared" si="46"/>
        <v>0.15135646088426108</v>
      </c>
      <c r="Z175" s="196">
        <f t="shared" si="40"/>
        <v>2988316.596997451</v>
      </c>
      <c r="AA175" s="151">
        <f t="shared" si="41"/>
        <v>2191860.5863638613</v>
      </c>
      <c r="AB175" s="197">
        <f t="shared" si="42"/>
        <v>197175.08872314458</v>
      </c>
    </row>
    <row r="176" spans="2:28" x14ac:dyDescent="0.25">
      <c r="B176" s="183">
        <f>+UPP!C175</f>
        <v>805</v>
      </c>
      <c r="C176" s="183">
        <f>+UPP!B175</f>
        <v>3</v>
      </c>
      <c r="D176" s="183">
        <f>+UPP!D175</f>
        <v>1</v>
      </c>
      <c r="E176" s="425">
        <f>+VLOOKUP($B176,Data_Payroll!$K$6:$P$350,2,FALSE)</f>
        <v>1278</v>
      </c>
      <c r="F176" s="425">
        <f>+VLOOKUP($B176,Data_Payroll!$K$6:$P$350,3,FALSE)</f>
        <v>1022</v>
      </c>
      <c r="G176" s="425">
        <f>+VLOOKUP($B176,Data_Payroll!$K$6:$P$350,4,FALSE)</f>
        <v>806</v>
      </c>
      <c r="H176" s="425">
        <f>+VLOOKUP($B176,Data_Payroll!$K$6:$P$350,5,FALSE)</f>
        <v>910</v>
      </c>
      <c r="I176" s="425">
        <f>+VLOOKUP($B176,Data_Payroll!$K$6:$P$350,6,FALSE)</f>
        <v>1535</v>
      </c>
      <c r="J176" s="355">
        <f t="shared" si="35"/>
        <v>5551</v>
      </c>
      <c r="K176" s="339">
        <f>+IFERROR(VLOOKUP($B176,'Translated Loss'!$BI$5:$BL$350,2,FALSE),0)</f>
        <v>458583.64580000006</v>
      </c>
      <c r="L176" s="339">
        <f>+IFERROR(VLOOKUP($B176,'Translated Loss'!$BI$5:$BL$350,3,FALSE),0)</f>
        <v>33734.376400000001</v>
      </c>
      <c r="M176" s="339">
        <f>+IFERROR(VLOOKUP($B176,'Translated Loss'!$BI$5:$BL$350,4,FALSE),0)</f>
        <v>7588.4490000000005</v>
      </c>
      <c r="N176" s="355">
        <f t="shared" si="43"/>
        <v>499906.47120000009</v>
      </c>
      <c r="O176" s="339">
        <f>+IFERROR(IF(D176=1,($E176*P$3+$F176*P$4+$G176*P$5+$H176*P$6+$I176*P$7)*10*VLOOKUP($B176,UPP!$C$10:$M$329,9,FALSE),($E176*P$3+$F176*P$4+$G176*P$5+$H176*P$6+$I176*P$7)*VLOOKUP($B176,UPP!$C$10:$M$329,9,FALSE)),0)</f>
        <v>-26511.170180605699</v>
      </c>
      <c r="P176" s="339">
        <f>+IFERROR(IF(D176=1,($E176*Q$3+$F176*Q$4+$G176*Q$5+$H176*Q$6+$I176*Q$7)*10*VLOOKUP($B176,UPP!$C$10:$M$329,10,FALSE),($E176*Q$3+$F176*Q$4+$G176*Q$5+$H176*Q$6+$I176*Q$7)*VLOOKUP($B176,UPP!$C$10:$M$329,10,FALSE)),0)</f>
        <v>-24550.514879663002</v>
      </c>
      <c r="Q176" s="339">
        <f>+IFERROR(IF(D176=1,($E176*R$3+$F176*R$4+$G176*R$5+$H176*R$6+$I176*R$7)*10*VLOOKUP($B176,UPP!$C$10:$M$329,11,FALSE),($E176*R$3+$F176*R$4+$G176*R$5+$H176*R$6+$I176*R$7)*VLOOKUP($B176,UPP!$C$10:$M$329,11,FALSE)),0)</f>
        <v>55.101344249780176</v>
      </c>
      <c r="R176" s="201">
        <f t="shared" si="34"/>
        <v>-51006.583716018926</v>
      </c>
      <c r="S176" s="196">
        <f t="shared" si="36"/>
        <v>432072.47561939433</v>
      </c>
      <c r="T176" s="151">
        <f t="shared" si="37"/>
        <v>9183.8615203369991</v>
      </c>
      <c r="U176" s="151">
        <f t="shared" si="38"/>
        <v>7643.5503442497811</v>
      </c>
      <c r="V176" s="197">
        <f t="shared" si="39"/>
        <v>448899.88748398115</v>
      </c>
      <c r="W176" s="209">
        <f t="shared" si="44"/>
        <v>7.7836871846405034</v>
      </c>
      <c r="X176" s="210">
        <f t="shared" si="45"/>
        <v>0.16544517240744008</v>
      </c>
      <c r="Y176" s="211">
        <f t="shared" si="46"/>
        <v>0.13769681758691732</v>
      </c>
      <c r="Z176" s="196">
        <f t="shared" si="40"/>
        <v>432072.47561939433</v>
      </c>
      <c r="AA176" s="151">
        <f t="shared" si="41"/>
        <v>9183.8615203369991</v>
      </c>
      <c r="AB176" s="197">
        <f t="shared" si="42"/>
        <v>7643.5503442497802</v>
      </c>
    </row>
    <row r="177" spans="2:28" x14ac:dyDescent="0.25">
      <c r="B177" s="183">
        <f>+UPP!C176</f>
        <v>806</v>
      </c>
      <c r="C177" s="183">
        <f>+UPP!B176</f>
        <v>3</v>
      </c>
      <c r="D177" s="183">
        <f>+UPP!D176</f>
        <v>1</v>
      </c>
      <c r="E177" s="425">
        <f>+VLOOKUP($B177,Data_Payroll!$K$6:$P$350,2,FALSE)</f>
        <v>4970</v>
      </c>
      <c r="F177" s="425">
        <f>+VLOOKUP($B177,Data_Payroll!$K$6:$P$350,3,FALSE)</f>
        <v>4798</v>
      </c>
      <c r="G177" s="425">
        <f>+VLOOKUP($B177,Data_Payroll!$K$6:$P$350,4,FALSE)</f>
        <v>5060</v>
      </c>
      <c r="H177" s="425">
        <f>+VLOOKUP($B177,Data_Payroll!$K$6:$P$350,5,FALSE)</f>
        <v>8623</v>
      </c>
      <c r="I177" s="425">
        <f>+VLOOKUP($B177,Data_Payroll!$K$6:$P$350,6,FALSE)</f>
        <v>7942</v>
      </c>
      <c r="J177" s="355">
        <f t="shared" si="35"/>
        <v>31393</v>
      </c>
      <c r="K177" s="339">
        <f>+IFERROR(VLOOKUP($B177,'Translated Loss'!$BI$5:$BL$350,2,FALSE),0)</f>
        <v>1563024.6110999999</v>
      </c>
      <c r="L177" s="339">
        <f>+IFERROR(VLOOKUP($B177,'Translated Loss'!$BI$5:$BL$350,3,FALSE),0)</f>
        <v>802340.75659999996</v>
      </c>
      <c r="M177" s="339">
        <f>+IFERROR(VLOOKUP($B177,'Translated Loss'!$BI$5:$BL$350,4,FALSE),0)</f>
        <v>57030.135999999999</v>
      </c>
      <c r="N177" s="355">
        <f t="shared" si="43"/>
        <v>2422395.5036999998</v>
      </c>
      <c r="O177" s="339">
        <f>+IFERROR(IF(D177=1,($E177*P$3+$F177*P$4+$G177*P$5+$H177*P$6+$I177*P$7)*10*VLOOKUP($B177,UPP!$C$10:$M$329,9,FALSE),($E177*P$3+$F177*P$4+$G177*P$5+$H177*P$6+$I177*P$7)*VLOOKUP($B177,UPP!$C$10:$M$329,9,FALSE)),0)</f>
        <v>-236361.72071602396</v>
      </c>
      <c r="P177" s="339">
        <f>+IFERROR(IF(D177=1,($E177*Q$3+$F177*Q$4+$G177*Q$5+$H177*Q$6+$I177*Q$7)*10*VLOOKUP($B177,UPP!$C$10:$M$329,10,FALSE),($E177*Q$3+$F177*Q$4+$G177*Q$5+$H177*Q$6+$I177*Q$7)*VLOOKUP($B177,UPP!$C$10:$M$329,10,FALSE)),0)</f>
        <v>-322650.20737536222</v>
      </c>
      <c r="Q177" s="339">
        <f>+IFERROR(IF(D177=1,($E177*R$3+$F177*R$4+$G177*R$5+$H177*R$6+$I177*R$7)*10*VLOOKUP($B177,UPP!$C$10:$M$329,11,FALSE),($E177*R$3+$F177*R$4+$G177*R$5+$H177*R$6+$I177*R$7)*VLOOKUP($B177,UPP!$C$10:$M$329,11,FALSE)),0)</f>
        <v>520.2962834502498</v>
      </c>
      <c r="R177" s="201">
        <f t="shared" si="34"/>
        <v>-558491.63180793601</v>
      </c>
      <c r="S177" s="196">
        <f t="shared" si="36"/>
        <v>1326662.8903839758</v>
      </c>
      <c r="T177" s="151">
        <f t="shared" si="37"/>
        <v>479690.54922463774</v>
      </c>
      <c r="U177" s="151">
        <f t="shared" si="38"/>
        <v>57550.432283450245</v>
      </c>
      <c r="V177" s="197">
        <f t="shared" si="39"/>
        <v>1863903.8718920639</v>
      </c>
      <c r="W177" s="209">
        <f t="shared" si="44"/>
        <v>4.2259831503327998</v>
      </c>
      <c r="X177" s="210">
        <f t="shared" si="45"/>
        <v>1.5280175492136392</v>
      </c>
      <c r="Y177" s="211">
        <f t="shared" si="46"/>
        <v>0.1833224995491041</v>
      </c>
      <c r="Z177" s="196">
        <f t="shared" si="40"/>
        <v>1326662.8903839758</v>
      </c>
      <c r="AA177" s="151">
        <f t="shared" si="41"/>
        <v>479690.54922463774</v>
      </c>
      <c r="AB177" s="197">
        <f t="shared" si="42"/>
        <v>57550.432283450245</v>
      </c>
    </row>
    <row r="178" spans="2:28" x14ac:dyDescent="0.25">
      <c r="B178" s="183">
        <f>+UPP!C177</f>
        <v>807</v>
      </c>
      <c r="C178" s="183">
        <f>+UPP!B177</f>
        <v>3</v>
      </c>
      <c r="D178" s="183">
        <f>+UPP!D177</f>
        <v>1</v>
      </c>
      <c r="E178" s="425">
        <f>+VLOOKUP($B178,Data_Payroll!$K$6:$P$350,2,FALSE)</f>
        <v>4863</v>
      </c>
      <c r="F178" s="425">
        <f>+VLOOKUP($B178,Data_Payroll!$K$6:$P$350,3,FALSE)</f>
        <v>4566</v>
      </c>
      <c r="G178" s="425">
        <f>+VLOOKUP($B178,Data_Payroll!$K$6:$P$350,4,FALSE)</f>
        <v>5760</v>
      </c>
      <c r="H178" s="425">
        <f>+VLOOKUP($B178,Data_Payroll!$K$6:$P$350,5,FALSE)</f>
        <v>5405</v>
      </c>
      <c r="I178" s="425">
        <f>+VLOOKUP($B178,Data_Payroll!$K$6:$P$350,6,FALSE)</f>
        <v>4371</v>
      </c>
      <c r="J178" s="355">
        <f t="shared" si="35"/>
        <v>24965</v>
      </c>
      <c r="K178" s="339">
        <f>+IFERROR(VLOOKUP($B178,'Translated Loss'!$BI$5:$BL$350,2,FALSE),0)</f>
        <v>2814766.7001999998</v>
      </c>
      <c r="L178" s="339">
        <f>+IFERROR(VLOOKUP($B178,'Translated Loss'!$BI$5:$BL$350,3,FALSE),0)</f>
        <v>1231062.8669</v>
      </c>
      <c r="M178" s="339">
        <f>+IFERROR(VLOOKUP($B178,'Translated Loss'!$BI$5:$BL$350,4,FALSE),0)</f>
        <v>97257.712</v>
      </c>
      <c r="N178" s="355">
        <f t="shared" si="43"/>
        <v>4143087.2790999995</v>
      </c>
      <c r="O178" s="339">
        <f>+IFERROR(IF(D178=1,($E178*P$3+$F178*P$4+$G178*P$5+$H178*P$6+$I178*P$7)*10*VLOOKUP($B178,UPP!$C$10:$M$329,9,FALSE),($E178*P$3+$F178*P$4+$G178*P$5+$H178*P$6+$I178*P$7)*VLOOKUP($B178,UPP!$C$10:$M$329,9,FALSE)),0)</f>
        <v>-105833.98250410563</v>
      </c>
      <c r="P178" s="339">
        <f>+IFERROR(IF(D178=1,($E178*Q$3+$F178*Q$4+$G178*Q$5+$H178*Q$6+$I178*Q$7)*10*VLOOKUP($B178,UPP!$C$10:$M$329,10,FALSE),($E178*Q$3+$F178*Q$4+$G178*Q$5+$H178*Q$6+$I178*Q$7)*VLOOKUP($B178,UPP!$C$10:$M$329,10,FALSE)),0)</f>
        <v>-149610.48072028544</v>
      </c>
      <c r="Q178" s="339">
        <f>+IFERROR(IF(D178=1,($E178*R$3+$F178*R$4+$G178*R$5+$H178*R$6+$I178*R$7)*10*VLOOKUP($B178,UPP!$C$10:$M$329,11,FALSE),($E178*R$3+$F178*R$4+$G178*R$5+$H178*R$6+$I178*R$7)*VLOOKUP($B178,UPP!$C$10:$M$329,11,FALSE)),0)</f>
        <v>139.26734542765041</v>
      </c>
      <c r="R178" s="201">
        <f t="shared" si="34"/>
        <v>-255305.19587896342</v>
      </c>
      <c r="S178" s="196">
        <f t="shared" si="36"/>
        <v>2708932.7176958942</v>
      </c>
      <c r="T178" s="151">
        <f t="shared" si="37"/>
        <v>1081452.3861797145</v>
      </c>
      <c r="U178" s="151">
        <f t="shared" si="38"/>
        <v>97396.979345427651</v>
      </c>
      <c r="V178" s="197">
        <f t="shared" si="39"/>
        <v>3887782.083221036</v>
      </c>
      <c r="W178" s="209">
        <f t="shared" si="44"/>
        <v>10.850922161810111</v>
      </c>
      <c r="X178" s="210">
        <f t="shared" si="45"/>
        <v>4.331874168554835</v>
      </c>
      <c r="Y178" s="211">
        <f t="shared" si="46"/>
        <v>0.39013410512889107</v>
      </c>
      <c r="Z178" s="196">
        <f t="shared" si="40"/>
        <v>2708932.7176958937</v>
      </c>
      <c r="AA178" s="151">
        <f t="shared" si="41"/>
        <v>1081452.3861797145</v>
      </c>
      <c r="AB178" s="197">
        <f t="shared" si="42"/>
        <v>97396.979345427666</v>
      </c>
    </row>
    <row r="179" spans="2:28" x14ac:dyDescent="0.25">
      <c r="B179" s="183">
        <f>+UPP!C178</f>
        <v>808</v>
      </c>
      <c r="C179" s="183">
        <f>+UPP!B178</f>
        <v>3</v>
      </c>
      <c r="D179" s="183">
        <f>+UPP!D178</f>
        <v>1</v>
      </c>
      <c r="E179" s="425">
        <f>+VLOOKUP($B179,Data_Payroll!$K$6:$P$350,2,FALSE)</f>
        <v>49426</v>
      </c>
      <c r="F179" s="425">
        <f>+VLOOKUP($B179,Data_Payroll!$K$6:$P$350,3,FALSE)</f>
        <v>53937</v>
      </c>
      <c r="G179" s="425">
        <f>+VLOOKUP($B179,Data_Payroll!$K$6:$P$350,4,FALSE)</f>
        <v>53454</v>
      </c>
      <c r="H179" s="425">
        <f>+VLOOKUP($B179,Data_Payroll!$K$6:$P$350,5,FALSE)</f>
        <v>59379</v>
      </c>
      <c r="I179" s="425">
        <f>+VLOOKUP($B179,Data_Payroll!$K$6:$P$350,6,FALSE)</f>
        <v>60733</v>
      </c>
      <c r="J179" s="355">
        <f t="shared" si="35"/>
        <v>276929</v>
      </c>
      <c r="K179" s="339">
        <f>+IFERROR(VLOOKUP($B179,'Translated Loss'!$BI$5:$BL$350,2,FALSE),0)</f>
        <v>8623124.1614000015</v>
      </c>
      <c r="L179" s="339">
        <f>+IFERROR(VLOOKUP($B179,'Translated Loss'!$BI$5:$BL$350,3,FALSE),0)</f>
        <v>5742230.6918000001</v>
      </c>
      <c r="M179" s="339">
        <f>+IFERROR(VLOOKUP($B179,'Translated Loss'!$BI$5:$BL$350,4,FALSE),0)</f>
        <v>305696.83100000001</v>
      </c>
      <c r="N179" s="355">
        <f t="shared" si="43"/>
        <v>14671051.684200002</v>
      </c>
      <c r="O179" s="339">
        <f>+IFERROR(IF(D179=1,($E179*P$3+$F179*P$4+$G179*P$5+$H179*P$6+$I179*P$7)*10*VLOOKUP($B179,UPP!$C$10:$M$329,9,FALSE),($E179*P$3+$F179*P$4+$G179*P$5+$H179*P$6+$I179*P$7)*VLOOKUP($B179,UPP!$C$10:$M$329,9,FALSE)),0)</f>
        <v>-1653769.4008653297</v>
      </c>
      <c r="P179" s="339">
        <f>+IFERROR(IF(D179=1,($E179*Q$3+$F179*Q$4+$G179*Q$5+$H179*Q$6+$I179*Q$7)*10*VLOOKUP($B179,UPP!$C$10:$M$329,10,FALSE),($E179*Q$3+$F179*Q$4+$G179*Q$5+$H179*Q$6+$I179*Q$7)*VLOOKUP($B179,UPP!$C$10:$M$329,10,FALSE)),0)</f>
        <v>-1017083.9870691652</v>
      </c>
      <c r="Q179" s="339">
        <f>+IFERROR(IF(D179=1,($E179*R$3+$F179*R$4+$G179*R$5+$H179*R$6+$I179*R$7)*10*VLOOKUP($B179,UPP!$C$10:$M$329,11,FALSE),($E179*R$3+$F179*R$4+$G179*R$5+$H179*R$6+$I179*R$7)*VLOOKUP($B179,UPP!$C$10:$M$329,11,FALSE)),0)</f>
        <v>1312.7471304666012</v>
      </c>
      <c r="R179" s="201">
        <f t="shared" si="34"/>
        <v>-2669540.6408040281</v>
      </c>
      <c r="S179" s="196">
        <f t="shared" si="36"/>
        <v>6969354.7605346721</v>
      </c>
      <c r="T179" s="151">
        <f t="shared" si="37"/>
        <v>4725146.7047308348</v>
      </c>
      <c r="U179" s="151">
        <f t="shared" si="38"/>
        <v>307009.57813046663</v>
      </c>
      <c r="V179" s="197">
        <f t="shared" si="39"/>
        <v>12001511.043395974</v>
      </c>
      <c r="W179" s="209">
        <f t="shared" si="44"/>
        <v>2.5166576127941358</v>
      </c>
      <c r="X179" s="210">
        <f t="shared" si="45"/>
        <v>1.7062664815641679</v>
      </c>
      <c r="Y179" s="211">
        <f t="shared" si="46"/>
        <v>0.11086219866119715</v>
      </c>
      <c r="Z179" s="196">
        <f t="shared" si="40"/>
        <v>6969354.7605346721</v>
      </c>
      <c r="AA179" s="151">
        <f t="shared" si="41"/>
        <v>4725146.7047308348</v>
      </c>
      <c r="AB179" s="197">
        <f t="shared" si="42"/>
        <v>307009.57813046663</v>
      </c>
    </row>
    <row r="180" spans="2:28" x14ac:dyDescent="0.25">
      <c r="B180" s="183">
        <f>+UPP!C179</f>
        <v>809</v>
      </c>
      <c r="C180" s="183">
        <f>+UPP!B179</f>
        <v>3</v>
      </c>
      <c r="D180" s="183">
        <f>+UPP!D179</f>
        <v>1</v>
      </c>
      <c r="E180" s="425">
        <f>+VLOOKUP($B180,Data_Payroll!$K$6:$P$350,2,FALSE)</f>
        <v>18035</v>
      </c>
      <c r="F180" s="425">
        <f>+VLOOKUP($B180,Data_Payroll!$K$6:$P$350,3,FALSE)</f>
        <v>18441</v>
      </c>
      <c r="G180" s="425">
        <f>+VLOOKUP($B180,Data_Payroll!$K$6:$P$350,4,FALSE)</f>
        <v>18024</v>
      </c>
      <c r="H180" s="425">
        <f>+VLOOKUP($B180,Data_Payroll!$K$6:$P$350,5,FALSE)</f>
        <v>18703</v>
      </c>
      <c r="I180" s="425">
        <f>+VLOOKUP($B180,Data_Payroll!$K$6:$P$350,6,FALSE)</f>
        <v>13574</v>
      </c>
      <c r="J180" s="355">
        <f t="shared" si="35"/>
        <v>86777</v>
      </c>
      <c r="K180" s="339">
        <f>+IFERROR(VLOOKUP($B180,'Translated Loss'!$BI$5:$BL$350,2,FALSE),0)</f>
        <v>2331399.5722000003</v>
      </c>
      <c r="L180" s="339">
        <f>+IFERROR(VLOOKUP($B180,'Translated Loss'!$BI$5:$BL$350,3,FALSE),0)</f>
        <v>1221021.0771999999</v>
      </c>
      <c r="M180" s="339">
        <f>+IFERROR(VLOOKUP($B180,'Translated Loss'!$BI$5:$BL$350,4,FALSE),0)</f>
        <v>195191.633</v>
      </c>
      <c r="N180" s="355">
        <f t="shared" si="43"/>
        <v>3747612.2824000004</v>
      </c>
      <c r="O180" s="339">
        <f>+IFERROR(IF(D180=1,($E180*P$3+$F180*P$4+$G180*P$5+$H180*P$6+$I180*P$7)*10*VLOOKUP($B180,UPP!$C$10:$M$329,9,FALSE),($E180*P$3+$F180*P$4+$G180*P$5+$H180*P$6+$I180*P$7)*VLOOKUP($B180,UPP!$C$10:$M$329,9,FALSE)),0)</f>
        <v>-328056.68560182955</v>
      </c>
      <c r="P180" s="339">
        <f>+IFERROR(IF(D180=1,($E180*Q$3+$F180*Q$4+$G180*Q$5+$H180*Q$6+$I180*Q$7)*10*VLOOKUP($B180,UPP!$C$10:$M$329,10,FALSE),($E180*Q$3+$F180*Q$4+$G180*Q$5+$H180*Q$6+$I180*Q$7)*VLOOKUP($B180,UPP!$C$10:$M$329,10,FALSE)),0)</f>
        <v>-335297.43840955332</v>
      </c>
      <c r="Q180" s="339">
        <f>+IFERROR(IF(D180=1,($E180*R$3+$F180*R$4+$G180*R$5+$H180*R$6+$I180*R$7)*10*VLOOKUP($B180,UPP!$C$10:$M$329,11,FALSE),($E180*R$3+$F180*R$4+$G180*R$5+$H180*R$6+$I180*R$7)*VLOOKUP($B180,UPP!$C$10:$M$329,11,FALSE)),0)</f>
        <v>510.06869253731099</v>
      </c>
      <c r="R180" s="201">
        <f t="shared" si="34"/>
        <v>-662844.05531884567</v>
      </c>
      <c r="S180" s="196">
        <f t="shared" si="36"/>
        <v>2003342.8865981707</v>
      </c>
      <c r="T180" s="151">
        <f t="shared" si="37"/>
        <v>885723.63879044657</v>
      </c>
      <c r="U180" s="151">
        <f t="shared" si="38"/>
        <v>195701.70169253732</v>
      </c>
      <c r="V180" s="197">
        <f t="shared" si="39"/>
        <v>3084768.2270811545</v>
      </c>
      <c r="W180" s="209">
        <f t="shared" si="44"/>
        <v>2.3086104458533607</v>
      </c>
      <c r="X180" s="210">
        <f t="shared" si="45"/>
        <v>1.0206893978709182</v>
      </c>
      <c r="Y180" s="211">
        <f t="shared" si="46"/>
        <v>0.22552254824727441</v>
      </c>
      <c r="Z180" s="196">
        <f t="shared" si="40"/>
        <v>2003342.8865981707</v>
      </c>
      <c r="AA180" s="151">
        <f t="shared" si="41"/>
        <v>885723.63879044668</v>
      </c>
      <c r="AB180" s="197">
        <f t="shared" si="42"/>
        <v>195701.70169253732</v>
      </c>
    </row>
    <row r="181" spans="2:28" x14ac:dyDescent="0.25">
      <c r="B181" s="183">
        <f>+UPP!C180</f>
        <v>811</v>
      </c>
      <c r="C181" s="183">
        <f>+UPP!B180</f>
        <v>3</v>
      </c>
      <c r="D181" s="183">
        <f>+UPP!D180</f>
        <v>1</v>
      </c>
      <c r="E181" s="425">
        <f>+VLOOKUP($B181,Data_Payroll!$K$6:$P$350,2,FALSE)</f>
        <v>64146</v>
      </c>
      <c r="F181" s="425">
        <f>+VLOOKUP($B181,Data_Payroll!$K$6:$P$350,3,FALSE)</f>
        <v>69997</v>
      </c>
      <c r="G181" s="425">
        <f>+VLOOKUP($B181,Data_Payroll!$K$6:$P$350,4,FALSE)</f>
        <v>67684</v>
      </c>
      <c r="H181" s="425">
        <f>+VLOOKUP($B181,Data_Payroll!$K$6:$P$350,5,FALSE)</f>
        <v>74126</v>
      </c>
      <c r="I181" s="425">
        <f>+VLOOKUP($B181,Data_Payroll!$K$6:$P$350,6,FALSE)</f>
        <v>76281</v>
      </c>
      <c r="J181" s="355">
        <f t="shared" si="35"/>
        <v>352234</v>
      </c>
      <c r="K181" s="339">
        <f>+IFERROR(VLOOKUP($B181,'Translated Loss'!$BI$5:$BL$350,2,FALSE),0)</f>
        <v>31681893.444600001</v>
      </c>
      <c r="L181" s="339">
        <f>+IFERROR(VLOOKUP($B181,'Translated Loss'!$BI$5:$BL$350,3,FALSE),0)</f>
        <v>8035918.0147000011</v>
      </c>
      <c r="M181" s="339">
        <f>+IFERROR(VLOOKUP($B181,'Translated Loss'!$BI$5:$BL$350,4,FALSE),0)</f>
        <v>361265.25199999998</v>
      </c>
      <c r="N181" s="355">
        <f t="shared" si="43"/>
        <v>40079076.711300001</v>
      </c>
      <c r="O181" s="339">
        <f>+IFERROR(IF(D181=1,($E181*P$3+$F181*P$4+$G181*P$5+$H181*P$6+$I181*P$7)*10*VLOOKUP($B181,UPP!$C$10:$M$329,9,FALSE),($E181*P$3+$F181*P$4+$G181*P$5+$H181*P$6+$I181*P$7)*VLOOKUP($B181,UPP!$C$10:$M$329,9,FALSE)),0)</f>
        <v>-2962084.7513885959</v>
      </c>
      <c r="P181" s="339">
        <f>+IFERROR(IF(D181=1,($E181*Q$3+$F181*Q$4+$G181*Q$5+$H181*Q$6+$I181*Q$7)*10*VLOOKUP($B181,UPP!$C$10:$M$329,10,FALSE),($E181*Q$3+$F181*Q$4+$G181*Q$5+$H181*Q$6+$I181*Q$7)*VLOOKUP($B181,UPP!$C$10:$M$329,10,FALSE)),0)</f>
        <v>-1744350.207252702</v>
      </c>
      <c r="Q181" s="339">
        <f>+IFERROR(IF(D181=1,($E181*R$3+$F181*R$4+$G181*R$5+$H181*R$6+$I181*R$7)*10*VLOOKUP($B181,UPP!$C$10:$M$329,11,FALSE),($E181*R$3+$F181*R$4+$G181*R$5+$H181*R$6+$I181*R$7)*VLOOKUP($B181,UPP!$C$10:$M$329,11,FALSE)),0)</f>
        <v>1018.6740004777389</v>
      </c>
      <c r="R181" s="201">
        <f t="shared" si="34"/>
        <v>-4705416.2846408207</v>
      </c>
      <c r="S181" s="196">
        <f t="shared" si="36"/>
        <v>28719808.693211406</v>
      </c>
      <c r="T181" s="151">
        <f t="shared" si="37"/>
        <v>6291567.8074472994</v>
      </c>
      <c r="U181" s="151">
        <f t="shared" si="38"/>
        <v>362283.92600047775</v>
      </c>
      <c r="V181" s="197">
        <f t="shared" si="39"/>
        <v>35373660.426659182</v>
      </c>
      <c r="W181" s="209">
        <f t="shared" si="44"/>
        <v>8.153616258853889</v>
      </c>
      <c r="X181" s="210">
        <f t="shared" si="45"/>
        <v>1.786189807754873</v>
      </c>
      <c r="Y181" s="211">
        <f t="shared" si="46"/>
        <v>0.10285319588696087</v>
      </c>
      <c r="Z181" s="196">
        <f t="shared" si="40"/>
        <v>28719808.69321141</v>
      </c>
      <c r="AA181" s="151">
        <f t="shared" si="41"/>
        <v>6291567.8074472994</v>
      </c>
      <c r="AB181" s="197">
        <f t="shared" si="42"/>
        <v>362283.92600047775</v>
      </c>
    </row>
    <row r="182" spans="2:28" x14ac:dyDescent="0.25">
      <c r="B182" s="183">
        <f>+UPP!C181</f>
        <v>812</v>
      </c>
      <c r="C182" s="183">
        <f>+UPP!B181</f>
        <v>3</v>
      </c>
      <c r="D182" s="183">
        <f>+UPP!D181</f>
        <v>1</v>
      </c>
      <c r="E182" s="425">
        <f>+VLOOKUP($B182,Data_Payroll!$K$6:$P$350,2,FALSE)</f>
        <v>2687</v>
      </c>
      <c r="F182" s="425">
        <f>+VLOOKUP($B182,Data_Payroll!$K$6:$P$350,3,FALSE)</f>
        <v>1250</v>
      </c>
      <c r="G182" s="425">
        <f>+VLOOKUP($B182,Data_Payroll!$K$6:$P$350,4,FALSE)</f>
        <v>2085</v>
      </c>
      <c r="H182" s="425">
        <f>+VLOOKUP($B182,Data_Payroll!$K$6:$P$350,5,FALSE)</f>
        <v>4214</v>
      </c>
      <c r="I182" s="425">
        <f>+VLOOKUP($B182,Data_Payroll!$K$6:$P$350,6,FALSE)</f>
        <v>5927</v>
      </c>
      <c r="J182" s="355">
        <f t="shared" si="35"/>
        <v>16163</v>
      </c>
      <c r="K182" s="339">
        <f>+IFERROR(VLOOKUP($B182,'Translated Loss'!$BI$5:$BL$350,2,FALSE),0)</f>
        <v>792330.40630000003</v>
      </c>
      <c r="L182" s="339">
        <f>+IFERROR(VLOOKUP($B182,'Translated Loss'!$BI$5:$BL$350,3,FALSE),0)</f>
        <v>390245.40879999998</v>
      </c>
      <c r="M182" s="339">
        <f>+IFERROR(VLOOKUP($B182,'Translated Loss'!$BI$5:$BL$350,4,FALSE),0)</f>
        <v>722.67000000000007</v>
      </c>
      <c r="N182" s="355">
        <f t="shared" si="43"/>
        <v>1183298.4850999999</v>
      </c>
      <c r="O182" s="339">
        <f>+IFERROR(IF(D182=1,($E182*P$3+$F182*P$4+$G182*P$5+$H182*P$6+$I182*P$7)*10*VLOOKUP($B182,UPP!$C$10:$M$329,9,FALSE),($E182*P$3+$F182*P$4+$G182*P$5+$H182*P$6+$I182*P$7)*VLOOKUP($B182,UPP!$C$10:$M$329,9,FALSE)),0)</f>
        <v>-134310.00707886912</v>
      </c>
      <c r="P182" s="339">
        <f>+IFERROR(IF(D182=1,($E182*Q$3+$F182*Q$4+$G182*Q$5+$H182*Q$6+$I182*Q$7)*10*VLOOKUP($B182,UPP!$C$10:$M$329,10,FALSE),($E182*Q$3+$F182*Q$4+$G182*Q$5+$H182*Q$6+$I182*Q$7)*VLOOKUP($B182,UPP!$C$10:$M$329,10,FALSE)),0)</f>
        <v>-60681.801675760995</v>
      </c>
      <c r="Q182" s="339">
        <f>+IFERROR(IF(D182=1,($E182*R$3+$F182*R$4+$G182*R$5+$H182*R$6+$I182*R$7)*10*VLOOKUP($B182,UPP!$C$10:$M$329,11,FALSE),($E182*R$3+$F182*R$4+$G182*R$5+$H182*R$6+$I182*R$7)*VLOOKUP($B182,UPP!$C$10:$M$329,11,FALSE)),0)</f>
        <v>101.26458543625571</v>
      </c>
      <c r="R182" s="201">
        <f t="shared" si="34"/>
        <v>-194890.54416919386</v>
      </c>
      <c r="S182" s="196">
        <f t="shared" si="36"/>
        <v>658020.39922113088</v>
      </c>
      <c r="T182" s="151">
        <f t="shared" si="37"/>
        <v>329563.60712423897</v>
      </c>
      <c r="U182" s="151">
        <f t="shared" si="38"/>
        <v>823.93458543625582</v>
      </c>
      <c r="V182" s="197">
        <f t="shared" si="39"/>
        <v>988407.9409308061</v>
      </c>
      <c r="W182" s="209">
        <f t="shared" si="44"/>
        <v>4.0711526277369972</v>
      </c>
      <c r="X182" s="210">
        <f t="shared" si="45"/>
        <v>2.0390002296865619</v>
      </c>
      <c r="Y182" s="211">
        <f t="shared" si="46"/>
        <v>5.0976587603554771E-3</v>
      </c>
      <c r="Z182" s="196">
        <f t="shared" si="40"/>
        <v>658020.39922113076</v>
      </c>
      <c r="AA182" s="151">
        <f t="shared" si="41"/>
        <v>329563.60712423897</v>
      </c>
      <c r="AB182" s="197">
        <f t="shared" si="42"/>
        <v>823.9345854362557</v>
      </c>
    </row>
    <row r="183" spans="2:28" x14ac:dyDescent="0.25">
      <c r="B183" s="183">
        <f>+UPP!C182</f>
        <v>813</v>
      </c>
      <c r="C183" s="183">
        <f>+UPP!B182</f>
        <v>3</v>
      </c>
      <c r="D183" s="183">
        <f>+UPP!D182</f>
        <v>1</v>
      </c>
      <c r="E183" s="425">
        <f>+VLOOKUP($B183,Data_Payroll!$K$6:$P$350,2,FALSE)</f>
        <v>30950</v>
      </c>
      <c r="F183" s="425">
        <f>+VLOOKUP($B183,Data_Payroll!$K$6:$P$350,3,FALSE)</f>
        <v>26972</v>
      </c>
      <c r="G183" s="425">
        <f>+VLOOKUP($B183,Data_Payroll!$K$6:$P$350,4,FALSE)</f>
        <v>24477</v>
      </c>
      <c r="H183" s="425">
        <f>+VLOOKUP($B183,Data_Payroll!$K$6:$P$350,5,FALSE)</f>
        <v>21671</v>
      </c>
      <c r="I183" s="425">
        <f>+VLOOKUP($B183,Data_Payroll!$K$6:$P$350,6,FALSE)</f>
        <v>26493</v>
      </c>
      <c r="J183" s="355">
        <f t="shared" si="35"/>
        <v>130563</v>
      </c>
      <c r="K183" s="339">
        <f>+IFERROR(VLOOKUP($B183,'Translated Loss'!$BI$5:$BL$350,2,FALSE),0)</f>
        <v>3628501.4783000005</v>
      </c>
      <c r="L183" s="339">
        <f>+IFERROR(VLOOKUP($B183,'Translated Loss'!$BI$5:$BL$350,3,FALSE),0)</f>
        <v>2435547.1310000001</v>
      </c>
      <c r="M183" s="339">
        <f>+IFERROR(VLOOKUP($B183,'Translated Loss'!$BI$5:$BL$350,4,FALSE),0)</f>
        <v>201113.921</v>
      </c>
      <c r="N183" s="355">
        <f t="shared" si="43"/>
        <v>6265162.5303000007</v>
      </c>
      <c r="O183" s="339">
        <f>+IFERROR(IF(D183=1,($E183*P$3+$F183*P$4+$G183*P$5+$H183*P$6+$I183*P$7)*10*VLOOKUP($B183,UPP!$C$10:$M$329,9,FALSE),($E183*P$3+$F183*P$4+$G183*P$5+$H183*P$6+$I183*P$7)*VLOOKUP($B183,UPP!$C$10:$M$329,9,FALSE)),0)</f>
        <v>-494912.79067570064</v>
      </c>
      <c r="P183" s="339">
        <f>+IFERROR(IF(D183=1,($E183*Q$3+$F183*Q$4+$G183*Q$5+$H183*Q$6+$I183*Q$7)*10*VLOOKUP($B183,UPP!$C$10:$M$329,10,FALSE),($E183*Q$3+$F183*Q$4+$G183*Q$5+$H183*Q$6+$I183*Q$7)*VLOOKUP($B183,UPP!$C$10:$M$329,10,FALSE)),0)</f>
        <v>-505009.02876503114</v>
      </c>
      <c r="Q183" s="339">
        <f>+IFERROR(IF(D183=1,($E183*R$3+$F183*R$4+$G183*R$5+$H183*R$6+$I183*R$7)*10*VLOOKUP($B183,UPP!$C$10:$M$329,11,FALSE),($E183*R$3+$F183*R$4+$G183*R$5+$H183*R$6+$I183*R$7)*VLOOKUP($B183,UPP!$C$10:$M$329,11,FALSE)),0)</f>
        <v>820.79586027298978</v>
      </c>
      <c r="R183" s="201">
        <f t="shared" si="34"/>
        <v>-999101.02358045883</v>
      </c>
      <c r="S183" s="196">
        <f t="shared" si="36"/>
        <v>3133588.6876242999</v>
      </c>
      <c r="T183" s="151">
        <f t="shared" si="37"/>
        <v>1930538.1022349689</v>
      </c>
      <c r="U183" s="151">
        <f t="shared" si="38"/>
        <v>201934.71686027298</v>
      </c>
      <c r="V183" s="197">
        <f t="shared" si="39"/>
        <v>5266061.5067195417</v>
      </c>
      <c r="W183" s="209">
        <f t="shared" si="44"/>
        <v>2.4000587361077028</v>
      </c>
      <c r="X183" s="210">
        <f t="shared" si="45"/>
        <v>1.4786257226281327</v>
      </c>
      <c r="Y183" s="211">
        <f t="shared" si="46"/>
        <v>0.15466458097644278</v>
      </c>
      <c r="Z183" s="196">
        <f t="shared" si="40"/>
        <v>3133588.6876242999</v>
      </c>
      <c r="AA183" s="151">
        <f t="shared" si="41"/>
        <v>1930538.1022349689</v>
      </c>
      <c r="AB183" s="197">
        <f t="shared" si="42"/>
        <v>201934.71686027301</v>
      </c>
    </row>
    <row r="184" spans="2:28" x14ac:dyDescent="0.25">
      <c r="B184" s="183">
        <f>+UPP!C183</f>
        <v>814</v>
      </c>
      <c r="C184" s="183">
        <f>+UPP!B183</f>
        <v>3</v>
      </c>
      <c r="D184" s="183">
        <f>+UPP!D183</f>
        <v>1</v>
      </c>
      <c r="E184" s="425">
        <f>+VLOOKUP($B184,Data_Payroll!$K$6:$P$350,2,FALSE)</f>
        <v>25583</v>
      </c>
      <c r="F184" s="425">
        <f>+VLOOKUP($B184,Data_Payroll!$K$6:$P$350,3,FALSE)</f>
        <v>28939</v>
      </c>
      <c r="G184" s="425">
        <f>+VLOOKUP($B184,Data_Payroll!$K$6:$P$350,4,FALSE)</f>
        <v>28683</v>
      </c>
      <c r="H184" s="425">
        <f>+VLOOKUP($B184,Data_Payroll!$K$6:$P$350,5,FALSE)</f>
        <v>27135</v>
      </c>
      <c r="I184" s="425">
        <f>+VLOOKUP($B184,Data_Payroll!$K$6:$P$350,6,FALSE)</f>
        <v>31595</v>
      </c>
      <c r="J184" s="355">
        <f t="shared" si="35"/>
        <v>141935</v>
      </c>
      <c r="K184" s="339">
        <f>+IFERROR(VLOOKUP($B184,'Translated Loss'!$BI$5:$BL$350,2,FALSE),0)</f>
        <v>1742545.8643</v>
      </c>
      <c r="L184" s="339">
        <f>+IFERROR(VLOOKUP($B184,'Translated Loss'!$BI$5:$BL$350,3,FALSE),0)</f>
        <v>1026441.2928000002</v>
      </c>
      <c r="M184" s="339">
        <f>+IFERROR(VLOOKUP($B184,'Translated Loss'!$BI$5:$BL$350,4,FALSE),0)</f>
        <v>158313.17199999999</v>
      </c>
      <c r="N184" s="355">
        <f t="shared" si="43"/>
        <v>2927300.3291000002</v>
      </c>
      <c r="O184" s="339">
        <f>+IFERROR(IF(D184=1,($E184*P$3+$F184*P$4+$G184*P$5+$H184*P$6+$I184*P$7)*10*VLOOKUP($B184,UPP!$C$10:$M$329,9,FALSE),($E184*P$3+$F184*P$4+$G184*P$5+$H184*P$6+$I184*P$7)*VLOOKUP($B184,UPP!$C$10:$M$329,9,FALSE)),0)</f>
        <v>-494523.01089079981</v>
      </c>
      <c r="P184" s="339">
        <f>+IFERROR(IF(D184=1,($E184*Q$3+$F184*Q$4+$G184*Q$5+$H184*Q$6+$I184*Q$7)*10*VLOOKUP($B184,UPP!$C$10:$M$329,10,FALSE),($E184*Q$3+$F184*Q$4+$G184*Q$5+$H184*Q$6+$I184*Q$7)*VLOOKUP($B184,UPP!$C$10:$M$329,10,FALSE)),0)</f>
        <v>-298812.71366669238</v>
      </c>
      <c r="Q184" s="339">
        <f>+IFERROR(IF(D184=1,($E184*R$3+$F184*R$4+$G184*R$5+$H184*R$6+$I184*R$7)*10*VLOOKUP($B184,UPP!$C$10:$M$329,11,FALSE),($E184*R$3+$F184*R$4+$G184*R$5+$H184*R$6+$I184*R$7)*VLOOKUP($B184,UPP!$C$10:$M$329,11,FALSE)),0)</f>
        <v>694.54220891973546</v>
      </c>
      <c r="R184" s="201">
        <f t="shared" si="34"/>
        <v>-792641.18234857242</v>
      </c>
      <c r="S184" s="196">
        <f t="shared" si="36"/>
        <v>1248022.8534092002</v>
      </c>
      <c r="T184" s="151">
        <f t="shared" si="37"/>
        <v>727628.57913330779</v>
      </c>
      <c r="U184" s="151">
        <f t="shared" si="38"/>
        <v>159007.71420891973</v>
      </c>
      <c r="V184" s="197">
        <f t="shared" si="39"/>
        <v>2134659.146751428</v>
      </c>
      <c r="W184" s="209">
        <f t="shared" si="44"/>
        <v>0.87929182612407097</v>
      </c>
      <c r="X184" s="210">
        <f t="shared" si="45"/>
        <v>0.51264915569331582</v>
      </c>
      <c r="Y184" s="211">
        <f t="shared" si="46"/>
        <v>0.11202854419904867</v>
      </c>
      <c r="Z184" s="196">
        <f t="shared" si="40"/>
        <v>1248022.8534092002</v>
      </c>
      <c r="AA184" s="151">
        <f t="shared" si="41"/>
        <v>727628.57913330779</v>
      </c>
      <c r="AB184" s="197">
        <f t="shared" si="42"/>
        <v>159007.71420891973</v>
      </c>
    </row>
    <row r="185" spans="2:28" x14ac:dyDescent="0.25">
      <c r="B185" s="183">
        <f>+UPP!C184</f>
        <v>815</v>
      </c>
      <c r="C185" s="183">
        <f>+UPP!B184</f>
        <v>3</v>
      </c>
      <c r="D185" s="183">
        <f>+UPP!D184</f>
        <v>1</v>
      </c>
      <c r="E185" s="425">
        <f>+VLOOKUP($B185,Data_Payroll!$K$6:$P$350,2,FALSE)</f>
        <v>93214</v>
      </c>
      <c r="F185" s="425">
        <f>+VLOOKUP($B185,Data_Payroll!$K$6:$P$350,3,FALSE)</f>
        <v>98443</v>
      </c>
      <c r="G185" s="425">
        <f>+VLOOKUP($B185,Data_Payroll!$K$6:$P$350,4,FALSE)</f>
        <v>103196</v>
      </c>
      <c r="H185" s="425">
        <f>+VLOOKUP($B185,Data_Payroll!$K$6:$P$350,5,FALSE)</f>
        <v>107200</v>
      </c>
      <c r="I185" s="425">
        <f>+VLOOKUP($B185,Data_Payroll!$K$6:$P$350,6,FALSE)</f>
        <v>122524</v>
      </c>
      <c r="J185" s="355">
        <f t="shared" si="35"/>
        <v>524577</v>
      </c>
      <c r="K185" s="339">
        <f>+IFERROR(VLOOKUP($B185,'Translated Loss'!$BI$5:$BL$350,2,FALSE),0)</f>
        <v>10099124.324899999</v>
      </c>
      <c r="L185" s="339">
        <f>+IFERROR(VLOOKUP($B185,'Translated Loss'!$BI$5:$BL$350,3,FALSE),0)</f>
        <v>5089191.3607000001</v>
      </c>
      <c r="M185" s="339">
        <f>+IFERROR(VLOOKUP($B185,'Translated Loss'!$BI$5:$BL$350,4,FALSE),0)</f>
        <v>519669.35200000007</v>
      </c>
      <c r="N185" s="355">
        <f t="shared" si="43"/>
        <v>15707985.037599999</v>
      </c>
      <c r="O185" s="339">
        <f>+IFERROR(IF(D185=1,($E185*P$3+$F185*P$4+$G185*P$5+$H185*P$6+$I185*P$7)*10*VLOOKUP($B185,UPP!$C$10:$M$329,9,FALSE),($E185*P$3+$F185*P$4+$G185*P$5+$H185*P$6+$I185*P$7)*VLOOKUP($B185,UPP!$C$10:$M$329,9,FALSE)),0)</f>
        <v>-1341219.9042210286</v>
      </c>
      <c r="P185" s="339">
        <f>+IFERROR(IF(D185=1,($E185*Q$3+$F185*Q$4+$G185*Q$5+$H185*Q$6+$I185*Q$7)*10*VLOOKUP($B185,UPP!$C$10:$M$329,10,FALSE),($E185*Q$3+$F185*Q$4+$G185*Q$5+$H185*Q$6+$I185*Q$7)*VLOOKUP($B185,UPP!$C$10:$M$329,10,FALSE)),0)</f>
        <v>-1172527.6230650756</v>
      </c>
      <c r="Q185" s="339">
        <f>+IFERROR(IF(D185=1,($E185*R$3+$F185*R$4+$G185*R$5+$H185*R$6+$I185*R$7)*10*VLOOKUP($B185,UPP!$C$10:$M$329,11,FALSE),($E185*R$3+$F185*R$4+$G185*R$5+$H185*R$6+$I185*R$7)*VLOOKUP($B185,UPP!$C$10:$M$329,11,FALSE)),0)</f>
        <v>2303.5550295141898</v>
      </c>
      <c r="R185" s="201">
        <f t="shared" si="34"/>
        <v>-2511443.9722565897</v>
      </c>
      <c r="S185" s="196">
        <f t="shared" si="36"/>
        <v>8757904.4206789713</v>
      </c>
      <c r="T185" s="151">
        <f t="shared" si="37"/>
        <v>3916663.7376349242</v>
      </c>
      <c r="U185" s="151">
        <f t="shared" si="38"/>
        <v>521972.90702951426</v>
      </c>
      <c r="V185" s="197">
        <f t="shared" si="39"/>
        <v>13196541.06534341</v>
      </c>
      <c r="W185" s="209">
        <f t="shared" si="44"/>
        <v>1.6695174246448037</v>
      </c>
      <c r="X185" s="210">
        <f t="shared" si="45"/>
        <v>0.74663276080249885</v>
      </c>
      <c r="Y185" s="211">
        <f t="shared" si="46"/>
        <v>9.9503582320520007E-2</v>
      </c>
      <c r="Z185" s="196">
        <f t="shared" si="40"/>
        <v>8757904.4206789713</v>
      </c>
      <c r="AA185" s="151">
        <f t="shared" si="41"/>
        <v>3916663.7376349242</v>
      </c>
      <c r="AB185" s="197">
        <f t="shared" si="42"/>
        <v>521972.90702951426</v>
      </c>
    </row>
    <row r="186" spans="2:28" x14ac:dyDescent="0.25">
      <c r="B186" s="183">
        <f>+UPP!C185</f>
        <v>816</v>
      </c>
      <c r="C186" s="183">
        <f>+UPP!B185</f>
        <v>3</v>
      </c>
      <c r="D186" s="183">
        <f>+UPP!D185</f>
        <v>1</v>
      </c>
      <c r="E186" s="425">
        <f>+VLOOKUP($B186,Data_Payroll!$K$6:$P$350,2,FALSE)</f>
        <v>7690</v>
      </c>
      <c r="F186" s="425">
        <f>+VLOOKUP($B186,Data_Payroll!$K$6:$P$350,3,FALSE)</f>
        <v>9300</v>
      </c>
      <c r="G186" s="425">
        <f>+VLOOKUP($B186,Data_Payroll!$K$6:$P$350,4,FALSE)</f>
        <v>9652</v>
      </c>
      <c r="H186" s="425">
        <f>+VLOOKUP($B186,Data_Payroll!$K$6:$P$350,5,FALSE)</f>
        <v>10213</v>
      </c>
      <c r="I186" s="425">
        <f>+VLOOKUP($B186,Data_Payroll!$K$6:$P$350,6,FALSE)</f>
        <v>10631</v>
      </c>
      <c r="J186" s="355">
        <f t="shared" si="35"/>
        <v>47486</v>
      </c>
      <c r="K186" s="339">
        <f>+IFERROR(VLOOKUP($B186,'Translated Loss'!$BI$5:$BL$350,2,FALSE),0)</f>
        <v>708152.73699999996</v>
      </c>
      <c r="L186" s="339">
        <f>+IFERROR(VLOOKUP($B186,'Translated Loss'!$BI$5:$BL$350,3,FALSE),0)</f>
        <v>171167.03720000002</v>
      </c>
      <c r="M186" s="339">
        <f>+IFERROR(VLOOKUP($B186,'Translated Loss'!$BI$5:$BL$350,4,FALSE),0)</f>
        <v>17233.827000000001</v>
      </c>
      <c r="N186" s="355">
        <f t="shared" si="43"/>
        <v>896553.60120000003</v>
      </c>
      <c r="O186" s="339">
        <f>+IFERROR(IF(D186=1,($E186*P$3+$F186*P$4+$G186*P$5+$H186*P$6+$I186*P$7)*10*VLOOKUP($B186,UPP!$C$10:$M$329,9,FALSE),($E186*P$3+$F186*P$4+$G186*P$5+$H186*P$6+$I186*P$7)*VLOOKUP($B186,UPP!$C$10:$M$329,9,FALSE)),0)</f>
        <v>-106668.80076219546</v>
      </c>
      <c r="P186" s="339">
        <f>+IFERROR(IF(D186=1,($E186*Q$3+$F186*Q$4+$G186*Q$5+$H186*Q$6+$I186*Q$7)*10*VLOOKUP($B186,UPP!$C$10:$M$329,10,FALSE),($E186*Q$3+$F186*Q$4+$G186*Q$5+$H186*Q$6+$I186*Q$7)*VLOOKUP($B186,UPP!$C$10:$M$329,10,FALSE)),0)</f>
        <v>-93406.017274534068</v>
      </c>
      <c r="Q186" s="339">
        <f>+IFERROR(IF(D186=1,($E186*R$3+$F186*R$4+$G186*R$5+$H186*R$6+$I186*R$7)*10*VLOOKUP($B186,UPP!$C$10:$M$329,11,FALSE),($E186*R$3+$F186*R$4+$G186*R$5+$H186*R$6+$I186*R$7)*VLOOKUP($B186,UPP!$C$10:$M$329,11,FALSE)),0)</f>
        <v>118.13885850724157</v>
      </c>
      <c r="R186" s="201">
        <f t="shared" si="34"/>
        <v>-199956.67917822229</v>
      </c>
      <c r="S186" s="196">
        <f t="shared" si="36"/>
        <v>601483.93623780448</v>
      </c>
      <c r="T186" s="151">
        <f t="shared" si="37"/>
        <v>77761.019925465953</v>
      </c>
      <c r="U186" s="151">
        <f t="shared" si="38"/>
        <v>17351.965858507243</v>
      </c>
      <c r="V186" s="197">
        <f t="shared" si="39"/>
        <v>696596.92202177772</v>
      </c>
      <c r="W186" s="209">
        <f t="shared" si="44"/>
        <v>1.2666553010104125</v>
      </c>
      <c r="X186" s="210">
        <f t="shared" si="45"/>
        <v>0.16375567519998727</v>
      </c>
      <c r="Y186" s="211">
        <f t="shared" si="46"/>
        <v>3.6541224484073709E-2</v>
      </c>
      <c r="Z186" s="196">
        <f t="shared" si="40"/>
        <v>601483.93623780448</v>
      </c>
      <c r="AA186" s="151">
        <f t="shared" si="41"/>
        <v>77761.019925465953</v>
      </c>
      <c r="AB186" s="197">
        <f t="shared" si="42"/>
        <v>17351.965858507243</v>
      </c>
    </row>
    <row r="187" spans="2:28" x14ac:dyDescent="0.25">
      <c r="B187" s="183">
        <f>+UPP!C186</f>
        <v>817</v>
      </c>
      <c r="C187" s="183">
        <f>+UPP!B186</f>
        <v>3</v>
      </c>
      <c r="D187" s="183">
        <f>+UPP!D186</f>
        <v>1</v>
      </c>
      <c r="E187" s="425">
        <f>+VLOOKUP($B187,Data_Payroll!$K$6:$P$350,2,FALSE)</f>
        <v>3720</v>
      </c>
      <c r="F187" s="425">
        <f>+VLOOKUP($B187,Data_Payroll!$K$6:$P$350,3,FALSE)</f>
        <v>7044</v>
      </c>
      <c r="G187" s="425">
        <f>+VLOOKUP($B187,Data_Payroll!$K$6:$P$350,4,FALSE)</f>
        <v>7105</v>
      </c>
      <c r="H187" s="425">
        <f>+VLOOKUP($B187,Data_Payroll!$K$6:$P$350,5,FALSE)</f>
        <v>7261</v>
      </c>
      <c r="I187" s="425">
        <f>+VLOOKUP($B187,Data_Payroll!$K$6:$P$350,6,FALSE)</f>
        <v>6664</v>
      </c>
      <c r="J187" s="355">
        <f t="shared" si="35"/>
        <v>31794</v>
      </c>
      <c r="K187" s="339">
        <f>+IFERROR(VLOOKUP($B187,'Translated Loss'!$BI$5:$BL$350,2,FALSE),0)</f>
        <v>2170091.3840999999</v>
      </c>
      <c r="L187" s="339">
        <f>+IFERROR(VLOOKUP($B187,'Translated Loss'!$BI$5:$BL$350,3,FALSE),0)</f>
        <v>1104976.1548000001</v>
      </c>
      <c r="M187" s="339">
        <f>+IFERROR(VLOOKUP($B187,'Translated Loss'!$BI$5:$BL$350,4,FALSE),0)</f>
        <v>25261.582000000002</v>
      </c>
      <c r="N187" s="355">
        <f t="shared" si="43"/>
        <v>3300329.1209</v>
      </c>
      <c r="O187" s="339">
        <f>+IFERROR(IF(D187=1,($E187*P$3+$F187*P$4+$G187*P$5+$H187*P$6+$I187*P$7)*10*VLOOKUP($B187,UPP!$C$10:$M$329,9,FALSE),($E187*P$3+$F187*P$4+$G187*P$5+$H187*P$6+$I187*P$7)*VLOOKUP($B187,UPP!$C$10:$M$329,9,FALSE)),0)</f>
        <v>-243404.48479040808</v>
      </c>
      <c r="P187" s="339">
        <f>+IFERROR(IF(D187=1,($E187*Q$3+$F187*Q$4+$G187*Q$5+$H187*Q$6+$I187*Q$7)*10*VLOOKUP($B187,UPP!$C$10:$M$329,10,FALSE),($E187*Q$3+$F187*Q$4+$G187*Q$5+$H187*Q$6+$I187*Q$7)*VLOOKUP($B187,UPP!$C$10:$M$329,10,FALSE)),0)</f>
        <v>-302924.09713172488</v>
      </c>
      <c r="Q187" s="339">
        <f>+IFERROR(IF(D187=1,($E187*R$3+$F187*R$4+$G187*R$5+$H187*R$6+$I187*R$7)*10*VLOOKUP($B187,UPP!$C$10:$M$329,11,FALSE),($E187*R$3+$F187*R$4+$G187*R$5+$H187*R$6+$I187*R$7)*VLOOKUP($B187,UPP!$C$10:$M$329,11,FALSE)),0)</f>
        <v>136.14873957006722</v>
      </c>
      <c r="R187" s="201">
        <f t="shared" si="34"/>
        <v>-546192.43318256293</v>
      </c>
      <c r="S187" s="196">
        <f t="shared" si="36"/>
        <v>1926686.8993095919</v>
      </c>
      <c r="T187" s="151">
        <f t="shared" si="37"/>
        <v>802052.0576682752</v>
      </c>
      <c r="U187" s="151">
        <f t="shared" si="38"/>
        <v>25397.73073957007</v>
      </c>
      <c r="V187" s="197">
        <f t="shared" si="39"/>
        <v>2754136.6877174368</v>
      </c>
      <c r="W187" s="209">
        <f t="shared" si="44"/>
        <v>6.0599072130263316</v>
      </c>
      <c r="X187" s="210">
        <f t="shared" si="45"/>
        <v>2.522652254099123</v>
      </c>
      <c r="Y187" s="211">
        <f t="shared" si="46"/>
        <v>7.9882149901145089E-2</v>
      </c>
      <c r="Z187" s="196">
        <f t="shared" si="40"/>
        <v>1926686.8993095919</v>
      </c>
      <c r="AA187" s="151">
        <f t="shared" si="41"/>
        <v>802052.0576682752</v>
      </c>
      <c r="AB187" s="197">
        <f t="shared" si="42"/>
        <v>25397.73073957007</v>
      </c>
    </row>
    <row r="188" spans="2:28" x14ac:dyDescent="0.25">
      <c r="B188" s="183">
        <f>+UPP!C187</f>
        <v>818</v>
      </c>
      <c r="C188" s="183">
        <f>+UPP!B187</f>
        <v>3</v>
      </c>
      <c r="D188" s="183">
        <f>+UPP!D187</f>
        <v>1</v>
      </c>
      <c r="E188" s="425">
        <f>+VLOOKUP($B188,Data_Payroll!$K$6:$P$350,2,FALSE)</f>
        <v>266051</v>
      </c>
      <c r="F188" s="425">
        <f>+VLOOKUP($B188,Data_Payroll!$K$6:$P$350,3,FALSE)</f>
        <v>277081</v>
      </c>
      <c r="G188" s="425">
        <f>+VLOOKUP($B188,Data_Payroll!$K$6:$P$350,4,FALSE)</f>
        <v>296398</v>
      </c>
      <c r="H188" s="425">
        <f>+VLOOKUP($B188,Data_Payroll!$K$6:$P$350,5,FALSE)</f>
        <v>292471</v>
      </c>
      <c r="I188" s="425">
        <f>+VLOOKUP($B188,Data_Payroll!$K$6:$P$350,6,FALSE)</f>
        <v>300547</v>
      </c>
      <c r="J188" s="355">
        <f t="shared" si="35"/>
        <v>1432548</v>
      </c>
      <c r="K188" s="339">
        <f>+IFERROR(VLOOKUP($B188,'Translated Loss'!$BI$5:$BL$350,2,FALSE),0)</f>
        <v>7648260.1075000009</v>
      </c>
      <c r="L188" s="339">
        <f>+IFERROR(VLOOKUP($B188,'Translated Loss'!$BI$5:$BL$350,3,FALSE),0)</f>
        <v>9122833.6686999984</v>
      </c>
      <c r="M188" s="339">
        <f>+IFERROR(VLOOKUP($B188,'Translated Loss'!$BI$5:$BL$350,4,FALSE),0)</f>
        <v>1071700.675</v>
      </c>
      <c r="N188" s="355">
        <f t="shared" si="43"/>
        <v>17842794.451200001</v>
      </c>
      <c r="O188" s="339">
        <f>+IFERROR(IF(D188=1,($E188*P$3+$F188*P$4+$G188*P$5+$H188*P$6+$I188*P$7)*10*VLOOKUP($B188,UPP!$C$10:$M$329,9,FALSE),($E188*P$3+$F188*P$4+$G188*P$5+$H188*P$6+$I188*P$7)*VLOOKUP($B188,UPP!$C$10:$M$329,9,FALSE)),0)</f>
        <v>-1898727.02127685</v>
      </c>
      <c r="P188" s="339">
        <f>+IFERROR(IF(D188=1,($E188*Q$3+$F188*Q$4+$G188*Q$5+$H188*Q$6+$I188*Q$7)*10*VLOOKUP($B188,UPP!$C$10:$M$329,10,FALSE),($E188*Q$3+$F188*Q$4+$G188*Q$5+$H188*Q$6+$I188*Q$7)*VLOOKUP($B188,UPP!$C$10:$M$329,10,FALSE)),0)</f>
        <v>-1838048.1819422396</v>
      </c>
      <c r="Q188" s="339">
        <f>+IFERROR(IF(D188=1,($E188*R$3+$F188*R$4+$G188*R$5+$H188*R$6+$I188*R$7)*10*VLOOKUP($B188,UPP!$C$10:$M$329,11,FALSE),($E188*R$3+$F188*R$4+$G188*R$5+$H188*R$6+$I188*R$7)*VLOOKUP($B188,UPP!$C$10:$M$329,11,FALSE)),0)</f>
        <v>4338.1786616940162</v>
      </c>
      <c r="R188" s="201">
        <f t="shared" si="34"/>
        <v>-3732437.0245573958</v>
      </c>
      <c r="S188" s="196">
        <f t="shared" si="36"/>
        <v>5749533.0862231506</v>
      </c>
      <c r="T188" s="151">
        <f t="shared" si="37"/>
        <v>7284785.486757759</v>
      </c>
      <c r="U188" s="151">
        <f t="shared" si="38"/>
        <v>1076038.8536616941</v>
      </c>
      <c r="V188" s="197">
        <f t="shared" si="39"/>
        <v>14110357.426642604</v>
      </c>
      <c r="W188" s="209">
        <f t="shared" si="44"/>
        <v>0.40135011784758001</v>
      </c>
      <c r="X188" s="210">
        <f t="shared" si="45"/>
        <v>0.50851946927835989</v>
      </c>
      <c r="Y188" s="211">
        <f t="shared" si="46"/>
        <v>7.5113633446257586E-2</v>
      </c>
      <c r="Z188" s="196">
        <f t="shared" si="40"/>
        <v>5749533.0862231506</v>
      </c>
      <c r="AA188" s="151">
        <f t="shared" si="41"/>
        <v>7284785.486757759</v>
      </c>
      <c r="AB188" s="197">
        <f t="shared" si="42"/>
        <v>1076038.8536616941</v>
      </c>
    </row>
    <row r="189" spans="2:28" x14ac:dyDescent="0.25">
      <c r="B189" s="183">
        <f>+UPP!C188</f>
        <v>819</v>
      </c>
      <c r="C189" s="183">
        <f>+UPP!B188</f>
        <v>3</v>
      </c>
      <c r="D189" s="183">
        <f>+UPP!D188</f>
        <v>1</v>
      </c>
      <c r="E189" s="425">
        <f>+VLOOKUP($B189,Data_Payroll!$K$6:$P$350,2,FALSE)</f>
        <v>7511</v>
      </c>
      <c r="F189" s="425">
        <f>+VLOOKUP($B189,Data_Payroll!$K$6:$P$350,3,FALSE)</f>
        <v>8936</v>
      </c>
      <c r="G189" s="425">
        <f>+VLOOKUP($B189,Data_Payroll!$K$6:$P$350,4,FALSE)</f>
        <v>7425</v>
      </c>
      <c r="H189" s="425">
        <f>+VLOOKUP($B189,Data_Payroll!$K$6:$P$350,5,FALSE)</f>
        <v>7421</v>
      </c>
      <c r="I189" s="425">
        <f>+VLOOKUP($B189,Data_Payroll!$K$6:$P$350,6,FALSE)</f>
        <v>6872</v>
      </c>
      <c r="J189" s="355">
        <f t="shared" si="35"/>
        <v>38165</v>
      </c>
      <c r="K189" s="339">
        <f>+IFERROR(VLOOKUP($B189,'Translated Loss'!$BI$5:$BL$350,2,FALSE),0)</f>
        <v>348644.42320000002</v>
      </c>
      <c r="L189" s="339">
        <f>+IFERROR(VLOOKUP($B189,'Translated Loss'!$BI$5:$BL$350,3,FALSE),0)</f>
        <v>132030.86660000001</v>
      </c>
      <c r="M189" s="339">
        <f>+IFERROR(VLOOKUP($B189,'Translated Loss'!$BI$5:$BL$350,4,FALSE),0)</f>
        <v>7092.04</v>
      </c>
      <c r="N189" s="355">
        <f t="shared" si="43"/>
        <v>487767.32980000001</v>
      </c>
      <c r="O189" s="339">
        <f>+IFERROR(IF(D189=1,($E189*P$3+$F189*P$4+$G189*P$5+$H189*P$6+$I189*P$7)*10*VLOOKUP($B189,UPP!$C$10:$M$329,9,FALSE),($E189*P$3+$F189*P$4+$G189*P$5+$H189*P$6+$I189*P$7)*VLOOKUP($B189,UPP!$C$10:$M$329,9,FALSE)),0)</f>
        <v>-50461.778780685599</v>
      </c>
      <c r="P189" s="339">
        <f>+IFERROR(IF(D189=1,($E189*Q$3+$F189*Q$4+$G189*Q$5+$H189*Q$6+$I189*Q$7)*10*VLOOKUP($B189,UPP!$C$10:$M$329,10,FALSE),($E189*Q$3+$F189*Q$4+$G189*Q$5+$H189*Q$6+$I189*Q$7)*VLOOKUP($B189,UPP!$C$10:$M$329,10,FALSE)),0)</f>
        <v>-32927.437932568675</v>
      </c>
      <c r="Q189" s="339">
        <f>+IFERROR(IF(D189=1,($E189*R$3+$F189*R$4+$G189*R$5+$H189*R$6+$I189*R$7)*10*VLOOKUP($B189,UPP!$C$10:$M$329,11,FALSE),($E189*R$3+$F189*R$4+$G189*R$5+$H189*R$6+$I189*R$7)*VLOOKUP($B189,UPP!$C$10:$M$329,11,FALSE)),0)</f>
        <v>67.598445742941678</v>
      </c>
      <c r="R189" s="201">
        <f t="shared" si="34"/>
        <v>-83321.618267511338</v>
      </c>
      <c r="S189" s="196">
        <f t="shared" si="36"/>
        <v>298182.6444193144</v>
      </c>
      <c r="T189" s="151">
        <f t="shared" si="37"/>
        <v>99103.428667431333</v>
      </c>
      <c r="U189" s="151">
        <f t="shared" si="38"/>
        <v>7159.6384457429413</v>
      </c>
      <c r="V189" s="197">
        <f t="shared" si="39"/>
        <v>404445.7115324887</v>
      </c>
      <c r="W189" s="209">
        <f t="shared" si="44"/>
        <v>0.78129868837760885</v>
      </c>
      <c r="X189" s="210">
        <f t="shared" si="45"/>
        <v>0.2596709777739587</v>
      </c>
      <c r="Y189" s="211">
        <f t="shared" si="46"/>
        <v>1.8759697224532794E-2</v>
      </c>
      <c r="Z189" s="196">
        <f t="shared" si="40"/>
        <v>298182.6444193144</v>
      </c>
      <c r="AA189" s="151">
        <f t="shared" si="41"/>
        <v>99103.428667431348</v>
      </c>
      <c r="AB189" s="197">
        <f t="shared" si="42"/>
        <v>7159.6384457429403</v>
      </c>
    </row>
    <row r="190" spans="2:28" x14ac:dyDescent="0.25">
      <c r="B190" s="183">
        <f>+UPP!C189</f>
        <v>820</v>
      </c>
      <c r="C190" s="183">
        <f>+UPP!B189</f>
        <v>3</v>
      </c>
      <c r="D190" s="183">
        <f>+UPP!D189</f>
        <v>1</v>
      </c>
      <c r="E190" s="425">
        <f>+VLOOKUP($B190,Data_Payroll!$K$6:$P$350,2,FALSE)</f>
        <v>441</v>
      </c>
      <c r="F190" s="425">
        <f>+VLOOKUP($B190,Data_Payroll!$K$6:$P$350,3,FALSE)</f>
        <v>507</v>
      </c>
      <c r="G190" s="425">
        <f>+VLOOKUP($B190,Data_Payroll!$K$6:$P$350,4,FALSE)</f>
        <v>697</v>
      </c>
      <c r="H190" s="425">
        <f>+VLOOKUP($B190,Data_Payroll!$K$6:$P$350,5,FALSE)</f>
        <v>626</v>
      </c>
      <c r="I190" s="425">
        <f>+VLOOKUP($B190,Data_Payroll!$K$6:$P$350,6,FALSE)</f>
        <v>3092</v>
      </c>
      <c r="J190" s="355">
        <f t="shared" si="35"/>
        <v>5363</v>
      </c>
      <c r="K190" s="339">
        <f>+IFERROR(VLOOKUP($B190,'Translated Loss'!$BI$5:$BL$350,2,FALSE),0)</f>
        <v>293.56620000000004</v>
      </c>
      <c r="L190" s="339">
        <f>+IFERROR(VLOOKUP($B190,'Translated Loss'!$BI$5:$BL$350,3,FALSE),0)</f>
        <v>10529.597699999998</v>
      </c>
      <c r="M190" s="339">
        <f>+IFERROR(VLOOKUP($B190,'Translated Loss'!$BI$5:$BL$350,4,FALSE),0)</f>
        <v>0</v>
      </c>
      <c r="N190" s="355">
        <f t="shared" si="43"/>
        <v>10823.163899999998</v>
      </c>
      <c r="O190" s="339">
        <f>+IFERROR(IF(D190=1,($E190*P$3+$F190*P$4+$G190*P$5+$H190*P$6+$I190*P$7)*10*VLOOKUP($B190,UPP!$C$10:$M$329,9,FALSE),($E190*P$3+$F190*P$4+$G190*P$5+$H190*P$6+$I190*P$7)*VLOOKUP($B190,UPP!$C$10:$M$329,9,FALSE)),0)</f>
        <v>-8677.6924858347338</v>
      </c>
      <c r="P190" s="339">
        <f>+IFERROR(IF(D190=1,($E190*Q$3+$F190*Q$4+$G190*Q$5+$H190*Q$6+$I190*Q$7)*10*VLOOKUP($B190,UPP!$C$10:$M$329,10,FALSE),($E190*Q$3+$F190*Q$4+$G190*Q$5+$H190*Q$6+$I190*Q$7)*VLOOKUP($B190,UPP!$C$10:$M$329,10,FALSE)),0)</f>
        <v>-11611.616496494635</v>
      </c>
      <c r="Q190" s="339">
        <f>+IFERROR(IF(D190=1,($E190*R$3+$F190*R$4+$G190*R$5+$H190*R$6+$I190*R$7)*10*VLOOKUP($B190,UPP!$C$10:$M$329,11,FALSE),($E190*R$3+$F190*R$4+$G190*R$5+$H190*R$6+$I190*R$7)*VLOOKUP($B190,UPP!$C$10:$M$329,11,FALSE)),0)</f>
        <v>42.207258702046467</v>
      </c>
      <c r="R190" s="201">
        <f t="shared" si="34"/>
        <v>-20247.101723627326</v>
      </c>
      <c r="S190" s="196">
        <f t="shared" si="36"/>
        <v>0</v>
      </c>
      <c r="T190" s="151">
        <f t="shared" si="37"/>
        <v>0</v>
      </c>
      <c r="U190" s="151">
        <f t="shared" si="38"/>
        <v>42.207258702046467</v>
      </c>
      <c r="V190" s="197">
        <f t="shared" si="39"/>
        <v>-9423.9378236273278</v>
      </c>
      <c r="W190" s="209">
        <f t="shared" si="44"/>
        <v>0</v>
      </c>
      <c r="X190" s="210">
        <f t="shared" si="45"/>
        <v>0</v>
      </c>
      <c r="Y190" s="211">
        <f t="shared" si="46"/>
        <v>7.8700836662402515E-4</v>
      </c>
      <c r="Z190" s="196">
        <f t="shared" si="40"/>
        <v>0</v>
      </c>
      <c r="AA190" s="151">
        <f t="shared" si="41"/>
        <v>0</v>
      </c>
      <c r="AB190" s="197">
        <f t="shared" si="42"/>
        <v>42.207258702046467</v>
      </c>
    </row>
    <row r="191" spans="2:28" x14ac:dyDescent="0.25">
      <c r="B191" s="183">
        <f>+UPP!C190</f>
        <v>821</v>
      </c>
      <c r="C191" s="183">
        <f>+UPP!B190</f>
        <v>3</v>
      </c>
      <c r="D191" s="183">
        <f>+UPP!D190</f>
        <v>1</v>
      </c>
      <c r="E191" s="425">
        <f>+VLOOKUP($B191,Data_Payroll!$K$6:$P$350,2,FALSE)</f>
        <v>13249</v>
      </c>
      <c r="F191" s="425">
        <f>+VLOOKUP($B191,Data_Payroll!$K$6:$P$350,3,FALSE)</f>
        <v>11761</v>
      </c>
      <c r="G191" s="425">
        <f>+VLOOKUP($B191,Data_Payroll!$K$6:$P$350,4,FALSE)</f>
        <v>14409</v>
      </c>
      <c r="H191" s="425">
        <f>+VLOOKUP($B191,Data_Payroll!$K$6:$P$350,5,FALSE)</f>
        <v>14496</v>
      </c>
      <c r="I191" s="425">
        <f>+VLOOKUP($B191,Data_Payroll!$K$6:$P$350,6,FALSE)</f>
        <v>14748</v>
      </c>
      <c r="J191" s="355">
        <f t="shared" si="35"/>
        <v>68663</v>
      </c>
      <c r="K191" s="339">
        <f>+IFERROR(VLOOKUP($B191,'Translated Loss'!$BI$5:$BL$350,2,FALSE),0)</f>
        <v>2669780.5853999997</v>
      </c>
      <c r="L191" s="339">
        <f>+IFERROR(VLOOKUP($B191,'Translated Loss'!$BI$5:$BL$350,3,FALSE),0)</f>
        <v>2522027.3592000003</v>
      </c>
      <c r="M191" s="339">
        <f>+IFERROR(VLOOKUP($B191,'Translated Loss'!$BI$5:$BL$350,4,FALSE),0)</f>
        <v>120410.645</v>
      </c>
      <c r="N191" s="355">
        <f t="shared" si="43"/>
        <v>5312218.5895999996</v>
      </c>
      <c r="O191" s="339">
        <f>+IFERROR(IF(D191=1,($E191*P$3+$F191*P$4+$G191*P$5+$H191*P$6+$I191*P$7)*10*VLOOKUP($B191,UPP!$C$10:$M$329,9,FALSE),($E191*P$3+$F191*P$4+$G191*P$5+$H191*P$6+$I191*P$7)*VLOOKUP($B191,UPP!$C$10:$M$329,9,FALSE)),0)</f>
        <v>-407894.34268722421</v>
      </c>
      <c r="P191" s="339">
        <f>+IFERROR(IF(D191=1,($E191*Q$3+$F191*Q$4+$G191*Q$5+$H191*Q$6+$I191*Q$7)*10*VLOOKUP($B191,UPP!$C$10:$M$329,10,FALSE),($E191*Q$3+$F191*Q$4+$G191*Q$5+$H191*Q$6+$I191*Q$7)*VLOOKUP($B191,UPP!$C$10:$M$329,10,FALSE)),0)</f>
        <v>-402452.38641548966</v>
      </c>
      <c r="Q191" s="339">
        <f>+IFERROR(IF(D191=1,($E191*R$3+$F191*R$4+$G191*R$5+$H191*R$6+$I191*R$7)*10*VLOOKUP($B191,UPP!$C$10:$M$329,11,FALSE),($E191*R$3+$F191*R$4+$G191*R$5+$H191*R$6+$I191*R$7)*VLOOKUP($B191,UPP!$C$10:$M$329,11,FALSE)),0)</f>
        <v>562.53621651877154</v>
      </c>
      <c r="R191" s="201">
        <f t="shared" si="34"/>
        <v>-809784.19288619515</v>
      </c>
      <c r="S191" s="196">
        <f t="shared" si="36"/>
        <v>2261886.2427127757</v>
      </c>
      <c r="T191" s="151">
        <f t="shared" si="37"/>
        <v>2119574.9727845108</v>
      </c>
      <c r="U191" s="151">
        <f t="shared" si="38"/>
        <v>120973.18121651877</v>
      </c>
      <c r="V191" s="197">
        <f t="shared" si="39"/>
        <v>4502434.3967138045</v>
      </c>
      <c r="W191" s="209">
        <f t="shared" si="44"/>
        <v>3.2941849944115109</v>
      </c>
      <c r="X191" s="210">
        <f t="shared" si="45"/>
        <v>3.0869245048781888</v>
      </c>
      <c r="Y191" s="211">
        <f t="shared" si="46"/>
        <v>0.17618394363269704</v>
      </c>
      <c r="Z191" s="196">
        <f t="shared" si="40"/>
        <v>2261886.2427127757</v>
      </c>
      <c r="AA191" s="151">
        <f t="shared" si="41"/>
        <v>2119574.9727845108</v>
      </c>
      <c r="AB191" s="197">
        <f t="shared" si="42"/>
        <v>120973.18121651877</v>
      </c>
    </row>
    <row r="192" spans="2:28" x14ac:dyDescent="0.25">
      <c r="B192" s="183">
        <f>+UPP!C191</f>
        <v>825</v>
      </c>
      <c r="C192" s="183">
        <f>+UPP!B191</f>
        <v>3</v>
      </c>
      <c r="D192" s="183">
        <f>+UPP!D191</f>
        <v>1</v>
      </c>
      <c r="E192" s="425">
        <f>+VLOOKUP($B192,Data_Payroll!$K$6:$P$350,2,FALSE)</f>
        <v>5411</v>
      </c>
      <c r="F192" s="425">
        <f>+VLOOKUP($B192,Data_Payroll!$K$6:$P$350,3,FALSE)</f>
        <v>5208</v>
      </c>
      <c r="G192" s="425">
        <f>+VLOOKUP($B192,Data_Payroll!$K$6:$P$350,4,FALSE)</f>
        <v>5359</v>
      </c>
      <c r="H192" s="425">
        <f>+VLOOKUP($B192,Data_Payroll!$K$6:$P$350,5,FALSE)</f>
        <v>5505</v>
      </c>
      <c r="I192" s="425">
        <f>+VLOOKUP($B192,Data_Payroll!$K$6:$P$350,6,FALSE)</f>
        <v>5856</v>
      </c>
      <c r="J192" s="355">
        <f t="shared" si="35"/>
        <v>27339</v>
      </c>
      <c r="K192" s="339">
        <f>+IFERROR(VLOOKUP($B192,'Translated Loss'!$BI$5:$BL$350,2,FALSE),0)</f>
        <v>1324627.9668999999</v>
      </c>
      <c r="L192" s="339">
        <f>+IFERROR(VLOOKUP($B192,'Translated Loss'!$BI$5:$BL$350,3,FALSE),0)</f>
        <v>376493.98500000004</v>
      </c>
      <c r="M192" s="339">
        <f>+IFERROR(VLOOKUP($B192,'Translated Loss'!$BI$5:$BL$350,4,FALSE),0)</f>
        <v>67862.683999999994</v>
      </c>
      <c r="N192" s="355">
        <f t="shared" si="43"/>
        <v>1768984.6358999999</v>
      </c>
      <c r="O192" s="339">
        <f>+IFERROR(IF(D192=1,($E192*P$3+$F192*P$4+$G192*P$5+$H192*P$6+$I192*P$7)*10*VLOOKUP($B192,UPP!$C$10:$M$329,9,FALSE),($E192*P$3+$F192*P$4+$G192*P$5+$H192*P$6+$I192*P$7)*VLOOKUP($B192,UPP!$C$10:$M$329,9,FALSE)),0)</f>
        <v>-93179.532565515488</v>
      </c>
      <c r="P192" s="339">
        <f>+IFERROR(IF(D192=1,($E192*Q$3+$F192*Q$4+$G192*Q$5+$H192*Q$6+$I192*Q$7)*10*VLOOKUP($B192,UPP!$C$10:$M$329,10,FALSE),($E192*Q$3+$F192*Q$4+$G192*Q$5+$H192*Q$6+$I192*Q$7)*VLOOKUP($B192,UPP!$C$10:$M$329,10,FALSE)),0)</f>
        <v>-99982.676676015166</v>
      </c>
      <c r="Q192" s="339">
        <f>+IFERROR(IF(D192=1,($E192*R$3+$F192*R$4+$G192*R$5+$H192*R$6+$I192*R$7)*10*VLOOKUP($B192,UPP!$C$10:$M$329,11,FALSE),($E192*R$3+$F192*R$4+$G192*R$5+$H192*R$6+$I192*R$7)*VLOOKUP($B192,UPP!$C$10:$M$329,11,FALSE)),0)</f>
        <v>98.491673599076194</v>
      </c>
      <c r="R192" s="201">
        <f t="shared" si="34"/>
        <v>-193063.71756793157</v>
      </c>
      <c r="S192" s="196">
        <f t="shared" si="36"/>
        <v>1231448.4343344844</v>
      </c>
      <c r="T192" s="151">
        <f t="shared" si="37"/>
        <v>276511.30832398485</v>
      </c>
      <c r="U192" s="151">
        <f t="shared" si="38"/>
        <v>67961.175673599064</v>
      </c>
      <c r="V192" s="197">
        <f t="shared" si="39"/>
        <v>1575920.9183320682</v>
      </c>
      <c r="W192" s="209">
        <f t="shared" si="44"/>
        <v>4.5043653181699561</v>
      </c>
      <c r="X192" s="210">
        <f t="shared" si="45"/>
        <v>1.0114170537473384</v>
      </c>
      <c r="Y192" s="211">
        <f t="shared" si="46"/>
        <v>0.24858691127546387</v>
      </c>
      <c r="Z192" s="196">
        <f t="shared" si="40"/>
        <v>1231448.4343344844</v>
      </c>
      <c r="AA192" s="151">
        <f t="shared" si="41"/>
        <v>276511.30832398485</v>
      </c>
      <c r="AB192" s="197">
        <f t="shared" si="42"/>
        <v>67961.175673599064</v>
      </c>
    </row>
    <row r="193" spans="2:28" x14ac:dyDescent="0.25">
      <c r="B193" s="183">
        <f>+UPP!C192</f>
        <v>828</v>
      </c>
      <c r="C193" s="183">
        <f>+UPP!B192</f>
        <v>3</v>
      </c>
      <c r="D193" s="183">
        <f>+UPP!D192</f>
        <v>1</v>
      </c>
      <c r="E193" s="425">
        <f>+VLOOKUP($B193,Data_Payroll!$K$6:$P$350,2,FALSE)</f>
        <v>802</v>
      </c>
      <c r="F193" s="425">
        <f>+VLOOKUP($B193,Data_Payroll!$K$6:$P$350,3,FALSE)</f>
        <v>834</v>
      </c>
      <c r="G193" s="425">
        <f>+VLOOKUP($B193,Data_Payroll!$K$6:$P$350,4,FALSE)</f>
        <v>791</v>
      </c>
      <c r="H193" s="425">
        <f>+VLOOKUP($B193,Data_Payroll!$K$6:$P$350,5,FALSE)</f>
        <v>1000</v>
      </c>
      <c r="I193" s="425">
        <f>+VLOOKUP($B193,Data_Payroll!$K$6:$P$350,6,FALSE)</f>
        <v>766</v>
      </c>
      <c r="J193" s="355">
        <f t="shared" si="35"/>
        <v>4193</v>
      </c>
      <c r="K193" s="339">
        <f>+IFERROR(VLOOKUP($B193,'Translated Loss'!$BI$5:$BL$350,2,FALSE),0)</f>
        <v>31443.11</v>
      </c>
      <c r="L193" s="339">
        <f>+IFERROR(VLOOKUP($B193,'Translated Loss'!$BI$5:$BL$350,3,FALSE),0)</f>
        <v>129362.77989999999</v>
      </c>
      <c r="M193" s="339">
        <f>+IFERROR(VLOOKUP($B193,'Translated Loss'!$BI$5:$BL$350,4,FALSE),0)</f>
        <v>36974.342000000004</v>
      </c>
      <c r="N193" s="355">
        <f t="shared" si="43"/>
        <v>197780.23190000001</v>
      </c>
      <c r="O193" s="339">
        <f>+IFERROR(IF(D193=1,($E193*P$3+$F193*P$4+$G193*P$5+$H193*P$6+$I193*P$7)*10*VLOOKUP($B193,UPP!$C$10:$M$329,9,FALSE),($E193*P$3+$F193*P$4+$G193*P$5+$H193*P$6+$I193*P$7)*VLOOKUP($B193,UPP!$C$10:$M$329,9,FALSE)),0)</f>
        <v>-25270.948283143985</v>
      </c>
      <c r="P193" s="339">
        <f>+IFERROR(IF(D193=1,($E193*Q$3+$F193*Q$4+$G193*Q$5+$H193*Q$6+$I193*Q$7)*10*VLOOKUP($B193,UPP!$C$10:$M$329,10,FALSE),($E193*Q$3+$F193*Q$4+$G193*Q$5+$H193*Q$6+$I193*Q$7)*VLOOKUP($B193,UPP!$C$10:$M$329,10,FALSE)),0)</f>
        <v>-29686.159219833717</v>
      </c>
      <c r="Q193" s="339">
        <f>+IFERROR(IF(D193=1,($E193*R$3+$F193*R$4+$G193*R$5+$H193*R$6+$I193*R$7)*10*VLOOKUP($B193,UPP!$C$10:$M$329,11,FALSE),($E193*R$3+$F193*R$4+$G193*R$5+$H193*R$6+$I193*R$7)*VLOOKUP($B193,UPP!$C$10:$M$329,11,FALSE)),0)</f>
        <v>20.757761337516285</v>
      </c>
      <c r="R193" s="201">
        <f t="shared" si="34"/>
        <v>-54936.349741640181</v>
      </c>
      <c r="S193" s="196">
        <f t="shared" si="36"/>
        <v>6172.1617168560151</v>
      </c>
      <c r="T193" s="151">
        <f t="shared" si="37"/>
        <v>99676.620680166277</v>
      </c>
      <c r="U193" s="151">
        <f t="shared" si="38"/>
        <v>36995.099761337522</v>
      </c>
      <c r="V193" s="197">
        <f t="shared" si="39"/>
        <v>142843.88215835983</v>
      </c>
      <c r="W193" s="209">
        <f t="shared" si="44"/>
        <v>0.14720156729921333</v>
      </c>
      <c r="X193" s="210">
        <f t="shared" si="45"/>
        <v>2.3772148981675718</v>
      </c>
      <c r="Y193" s="211">
        <f t="shared" si="46"/>
        <v>0.88230621896822137</v>
      </c>
      <c r="Z193" s="196">
        <f t="shared" si="40"/>
        <v>6172.1617168560151</v>
      </c>
      <c r="AA193" s="151">
        <f t="shared" si="41"/>
        <v>99676.620680166292</v>
      </c>
      <c r="AB193" s="197">
        <f t="shared" si="42"/>
        <v>36995.099761337522</v>
      </c>
    </row>
    <row r="194" spans="2:28" x14ac:dyDescent="0.25">
      <c r="B194" s="183">
        <f>+UPP!C193</f>
        <v>855</v>
      </c>
      <c r="C194" s="183">
        <f>+UPP!B193</f>
        <v>3</v>
      </c>
      <c r="D194" s="183">
        <f>+UPP!D193</f>
        <v>1</v>
      </c>
      <c r="E194" s="425">
        <f>+VLOOKUP($B194,Data_Payroll!$K$6:$P$350,2,FALSE)</f>
        <v>45577</v>
      </c>
      <c r="F194" s="425">
        <f>+VLOOKUP($B194,Data_Payroll!$K$6:$P$350,3,FALSE)</f>
        <v>53148</v>
      </c>
      <c r="G194" s="425">
        <f>+VLOOKUP($B194,Data_Payroll!$K$6:$P$350,4,FALSE)</f>
        <v>54551</v>
      </c>
      <c r="H194" s="425">
        <f>+VLOOKUP($B194,Data_Payroll!$K$6:$P$350,5,FALSE)</f>
        <v>61194</v>
      </c>
      <c r="I194" s="425">
        <f>+VLOOKUP($B194,Data_Payroll!$K$6:$P$350,6,FALSE)</f>
        <v>69281</v>
      </c>
      <c r="J194" s="355">
        <f t="shared" si="35"/>
        <v>283751</v>
      </c>
      <c r="K194" s="339">
        <f>+IFERROR(VLOOKUP($B194,'Translated Loss'!$BI$5:$BL$350,2,FALSE),0)</f>
        <v>10304968.027800001</v>
      </c>
      <c r="L194" s="339">
        <f>+IFERROR(VLOOKUP($B194,'Translated Loss'!$BI$5:$BL$350,3,FALSE),0)</f>
        <v>3254745.0028999997</v>
      </c>
      <c r="M194" s="339">
        <f>+IFERROR(VLOOKUP($B194,'Translated Loss'!$BI$5:$BL$350,4,FALSE),0)</f>
        <v>551674.902</v>
      </c>
      <c r="N194" s="355">
        <f t="shared" si="43"/>
        <v>14111387.932700003</v>
      </c>
      <c r="O194" s="339">
        <f>+IFERROR(IF(D194=1,($E194*P$3+$F194*P$4+$G194*P$5+$H194*P$6+$I194*P$7)*10*VLOOKUP($B194,UPP!$C$10:$M$329,9,FALSE),($E194*P$3+$F194*P$4+$G194*P$5+$H194*P$6+$I194*P$7)*VLOOKUP($B194,UPP!$C$10:$M$329,9,FALSE)),0)</f>
        <v>-1538033.3137123114</v>
      </c>
      <c r="P194" s="339">
        <f>+IFERROR(IF(D194=1,($E194*Q$3+$F194*Q$4+$G194*Q$5+$H194*Q$6+$I194*Q$7)*10*VLOOKUP($B194,UPP!$C$10:$M$329,10,FALSE),($E194*Q$3+$F194*Q$4+$G194*Q$5+$H194*Q$6+$I194*Q$7)*VLOOKUP($B194,UPP!$C$10:$M$329,10,FALSE)),0)</f>
        <v>-943439.4446318862</v>
      </c>
      <c r="Q194" s="339">
        <f>+IFERROR(IF(D194=1,($E194*R$3+$F194*R$4+$G194*R$5+$H194*R$6+$I194*R$7)*10*VLOOKUP($B194,UPP!$C$10:$M$329,11,FALSE),($E194*R$3+$F194*R$4+$G194*R$5+$H194*R$6+$I194*R$7)*VLOOKUP($B194,UPP!$C$10:$M$329,11,FALSE)),0)</f>
        <v>1981.7678225657157</v>
      </c>
      <c r="R194" s="201">
        <f t="shared" si="34"/>
        <v>-2479490.9905216321</v>
      </c>
      <c r="S194" s="196">
        <f t="shared" si="36"/>
        <v>8766934.7140876893</v>
      </c>
      <c r="T194" s="151">
        <f t="shared" si="37"/>
        <v>2311305.5582681135</v>
      </c>
      <c r="U194" s="151">
        <f t="shared" si="38"/>
        <v>553656.66982256575</v>
      </c>
      <c r="V194" s="197">
        <f t="shared" si="39"/>
        <v>11631896.94217837</v>
      </c>
      <c r="W194" s="209">
        <f t="shared" si="44"/>
        <v>3.0896577330432984</v>
      </c>
      <c r="X194" s="210">
        <f t="shared" si="45"/>
        <v>0.81455415426487077</v>
      </c>
      <c r="Y194" s="211">
        <f t="shared" si="46"/>
        <v>0.19512060567982695</v>
      </c>
      <c r="Z194" s="196">
        <f t="shared" si="40"/>
        <v>8766934.7140876893</v>
      </c>
      <c r="AA194" s="151">
        <f t="shared" si="41"/>
        <v>2311305.5582681135</v>
      </c>
      <c r="AB194" s="197">
        <f t="shared" si="42"/>
        <v>553656.66982256575</v>
      </c>
    </row>
    <row r="195" spans="2:28" x14ac:dyDescent="0.25">
      <c r="B195" s="183">
        <f>+UPP!C194</f>
        <v>857</v>
      </c>
      <c r="C195" s="183">
        <f>+UPP!B194</f>
        <v>3</v>
      </c>
      <c r="D195" s="183">
        <f>+UPP!D194</f>
        <v>1</v>
      </c>
      <c r="E195" s="425">
        <f>+VLOOKUP($B195,Data_Payroll!$K$6:$P$350,2,FALSE)</f>
        <v>4105</v>
      </c>
      <c r="F195" s="425">
        <f>+VLOOKUP($B195,Data_Payroll!$K$6:$P$350,3,FALSE)</f>
        <v>3984</v>
      </c>
      <c r="G195" s="425">
        <f>+VLOOKUP($B195,Data_Payroll!$K$6:$P$350,4,FALSE)</f>
        <v>3897</v>
      </c>
      <c r="H195" s="425">
        <f>+VLOOKUP($B195,Data_Payroll!$K$6:$P$350,5,FALSE)</f>
        <v>5247</v>
      </c>
      <c r="I195" s="425">
        <f>+VLOOKUP($B195,Data_Payroll!$K$6:$P$350,6,FALSE)</f>
        <v>6272</v>
      </c>
      <c r="J195" s="355">
        <f t="shared" si="35"/>
        <v>23505</v>
      </c>
      <c r="K195" s="339">
        <f>+IFERROR(VLOOKUP($B195,'Translated Loss'!$BI$5:$BL$350,2,FALSE),0)</f>
        <v>187535.45420000001</v>
      </c>
      <c r="L195" s="339">
        <f>+IFERROR(VLOOKUP($B195,'Translated Loss'!$BI$5:$BL$350,3,FALSE),0)</f>
        <v>397941.22039999993</v>
      </c>
      <c r="M195" s="339">
        <f>+IFERROR(VLOOKUP($B195,'Translated Loss'!$BI$5:$BL$350,4,FALSE),0)</f>
        <v>67620.384999999995</v>
      </c>
      <c r="N195" s="355">
        <f t="shared" si="43"/>
        <v>653097.05959999992</v>
      </c>
      <c r="O195" s="339">
        <f>+IFERROR(IF(D195=1,($E195*P$3+$F195*P$4+$G195*P$5+$H195*P$6+$I195*P$7)*10*VLOOKUP($B195,UPP!$C$10:$M$329,9,FALSE),($E195*P$3+$F195*P$4+$G195*P$5+$H195*P$6+$I195*P$7)*VLOOKUP($B195,UPP!$C$10:$M$329,9,FALSE)),0)</f>
        <v>-114457.24097977561</v>
      </c>
      <c r="P195" s="339">
        <f>+IFERROR(IF(D195=1,($E195*Q$3+$F195*Q$4+$G195*Q$5+$H195*Q$6+$I195*Q$7)*10*VLOOKUP($B195,UPP!$C$10:$M$329,10,FALSE),($E195*Q$3+$F195*Q$4+$G195*Q$5+$H195*Q$6+$I195*Q$7)*VLOOKUP($B195,UPP!$C$10:$M$329,10,FALSE)),0)</f>
        <v>-73037.215636307883</v>
      </c>
      <c r="Q195" s="339">
        <f>+IFERROR(IF(D195=1,($E195*R$3+$F195*R$4+$G195*R$5+$H195*R$6+$I195*R$7)*10*VLOOKUP($B195,UPP!$C$10:$M$329,11,FALSE),($E195*R$3+$F195*R$4+$G195*R$5+$H195*R$6+$I195*R$7)*VLOOKUP($B195,UPP!$C$10:$M$329,11,FALSE)),0)</f>
        <v>261.99088654598825</v>
      </c>
      <c r="R195" s="201">
        <f t="shared" si="34"/>
        <v>-187232.46572953751</v>
      </c>
      <c r="S195" s="196">
        <f t="shared" si="36"/>
        <v>73078.213220224396</v>
      </c>
      <c r="T195" s="151">
        <f t="shared" si="37"/>
        <v>324904.00476369204</v>
      </c>
      <c r="U195" s="151">
        <f t="shared" si="38"/>
        <v>67882.375886545982</v>
      </c>
      <c r="V195" s="197">
        <f t="shared" si="39"/>
        <v>465864.59387046238</v>
      </c>
      <c r="W195" s="209">
        <f t="shared" si="44"/>
        <v>0.31090497009242457</v>
      </c>
      <c r="X195" s="210">
        <f t="shared" si="45"/>
        <v>1.3822761317323635</v>
      </c>
      <c r="Y195" s="211">
        <f t="shared" si="46"/>
        <v>0.28879972723482655</v>
      </c>
      <c r="Z195" s="196">
        <f t="shared" si="40"/>
        <v>73078.213220224396</v>
      </c>
      <c r="AA195" s="151">
        <f t="shared" si="41"/>
        <v>324904.00476369204</v>
      </c>
      <c r="AB195" s="197">
        <f t="shared" si="42"/>
        <v>67882.375886545982</v>
      </c>
    </row>
    <row r="196" spans="2:28" x14ac:dyDescent="0.25">
      <c r="B196" s="183">
        <f>+UPP!C195</f>
        <v>858</v>
      </c>
      <c r="C196" s="183">
        <f>+UPP!B195</f>
        <v>3</v>
      </c>
      <c r="D196" s="183">
        <f>+UPP!D195</f>
        <v>1</v>
      </c>
      <c r="E196" s="425">
        <f>+VLOOKUP($B196,Data_Payroll!$K$6:$P$350,2,FALSE)</f>
        <v>2087</v>
      </c>
      <c r="F196" s="425">
        <f>+VLOOKUP($B196,Data_Payroll!$K$6:$P$350,3,FALSE)</f>
        <v>2710</v>
      </c>
      <c r="G196" s="425">
        <f>+VLOOKUP($B196,Data_Payroll!$K$6:$P$350,4,FALSE)</f>
        <v>2397</v>
      </c>
      <c r="H196" s="425">
        <f>+VLOOKUP($B196,Data_Payroll!$K$6:$P$350,5,FALSE)</f>
        <v>2604</v>
      </c>
      <c r="I196" s="425">
        <f>+VLOOKUP($B196,Data_Payroll!$K$6:$P$350,6,FALSE)</f>
        <v>3034</v>
      </c>
      <c r="J196" s="355">
        <f t="shared" si="35"/>
        <v>12832</v>
      </c>
      <c r="K196" s="339">
        <f>+IFERROR(VLOOKUP($B196,'Translated Loss'!$BI$5:$BL$350,2,FALSE),0)</f>
        <v>1428364.9254999999</v>
      </c>
      <c r="L196" s="339">
        <f>+IFERROR(VLOOKUP($B196,'Translated Loss'!$BI$5:$BL$350,3,FALSE),0)</f>
        <v>1213530.4209</v>
      </c>
      <c r="M196" s="339">
        <f>+IFERROR(VLOOKUP($B196,'Translated Loss'!$BI$5:$BL$350,4,FALSE),0)</f>
        <v>81227.455000000002</v>
      </c>
      <c r="N196" s="355">
        <f t="shared" si="43"/>
        <v>2723122.8014000002</v>
      </c>
      <c r="O196" s="339">
        <f>+IFERROR(IF(D196=1,($E196*P$3+$F196*P$4+$G196*P$5+$H196*P$6+$I196*P$7)*10*VLOOKUP($B196,UPP!$C$10:$M$329,9,FALSE),($E196*P$3+$F196*P$4+$G196*P$5+$H196*P$6+$I196*P$7)*VLOOKUP($B196,UPP!$C$10:$M$329,9,FALSE)),0)</f>
        <v>-85299.9520276556</v>
      </c>
      <c r="P196" s="339">
        <f>+IFERROR(IF(D196=1,($E196*Q$3+$F196*Q$4+$G196*Q$5+$H196*Q$6+$I196*Q$7)*10*VLOOKUP($B196,UPP!$C$10:$M$329,10,FALSE),($E196*Q$3+$F196*Q$4+$G196*Q$5+$H196*Q$6+$I196*Q$7)*VLOOKUP($B196,UPP!$C$10:$M$329,10,FALSE)),0)</f>
        <v>-58740.983688458793</v>
      </c>
      <c r="Q196" s="339">
        <f>+IFERROR(IF(D196=1,($E196*R$3+$F196*R$4+$G196*R$5+$H196*R$6+$I196*R$7)*10*VLOOKUP($B196,UPP!$C$10:$M$329,11,FALSE),($E196*R$3+$F196*R$4+$G196*R$5+$H196*R$6+$I196*R$7)*VLOOKUP($B196,UPP!$C$10:$M$329,11,FALSE)),0)</f>
        <v>114.41081839925582</v>
      </c>
      <c r="R196" s="201">
        <f t="shared" si="34"/>
        <v>-143926.52489771514</v>
      </c>
      <c r="S196" s="196">
        <f t="shared" si="36"/>
        <v>1343064.9734723442</v>
      </c>
      <c r="T196" s="151">
        <f t="shared" si="37"/>
        <v>1154789.4372115412</v>
      </c>
      <c r="U196" s="151">
        <f t="shared" si="38"/>
        <v>81341.865818399252</v>
      </c>
      <c r="V196" s="197">
        <f t="shared" si="39"/>
        <v>2579196.2765022852</v>
      </c>
      <c r="W196" s="209">
        <f t="shared" si="44"/>
        <v>10.466528783294454</v>
      </c>
      <c r="X196" s="210">
        <f t="shared" si="45"/>
        <v>8.9992942426086451</v>
      </c>
      <c r="Y196" s="211">
        <f t="shared" si="46"/>
        <v>0.63389858025560519</v>
      </c>
      <c r="Z196" s="196">
        <f t="shared" si="40"/>
        <v>1343064.9734723442</v>
      </c>
      <c r="AA196" s="151">
        <f t="shared" si="41"/>
        <v>1154789.4372115415</v>
      </c>
      <c r="AB196" s="197">
        <f t="shared" si="42"/>
        <v>81341.865818399252</v>
      </c>
    </row>
    <row r="197" spans="2:28" x14ac:dyDescent="0.25">
      <c r="B197" s="183">
        <f>+UPP!C196</f>
        <v>859</v>
      </c>
      <c r="C197" s="183">
        <f>+UPP!B196</f>
        <v>3</v>
      </c>
      <c r="D197" s="183">
        <f>+UPP!D196</f>
        <v>1</v>
      </c>
      <c r="E197" s="425">
        <f>+VLOOKUP($B197,Data_Payroll!$K$6:$P$350,2,FALSE)</f>
        <v>569</v>
      </c>
      <c r="F197" s="425">
        <f>+VLOOKUP($B197,Data_Payroll!$K$6:$P$350,3,FALSE)</f>
        <v>359</v>
      </c>
      <c r="G197" s="425">
        <f>+VLOOKUP($B197,Data_Payroll!$K$6:$P$350,4,FALSE)</f>
        <v>1253</v>
      </c>
      <c r="H197" s="425">
        <f>+VLOOKUP($B197,Data_Payroll!$K$6:$P$350,5,FALSE)</f>
        <v>1309</v>
      </c>
      <c r="I197" s="425">
        <f>+VLOOKUP($B197,Data_Payroll!$K$6:$P$350,6,FALSE)</f>
        <v>1234</v>
      </c>
      <c r="J197" s="355">
        <f t="shared" si="35"/>
        <v>4724</v>
      </c>
      <c r="K197" s="339">
        <f>+IFERROR(VLOOKUP($B197,'Translated Loss'!$BI$5:$BL$350,2,FALSE),0)</f>
        <v>0</v>
      </c>
      <c r="L197" s="339">
        <f>+IFERROR(VLOOKUP($B197,'Translated Loss'!$BI$5:$BL$350,3,FALSE),0)</f>
        <v>0</v>
      </c>
      <c r="M197" s="339">
        <f>+IFERROR(VLOOKUP($B197,'Translated Loss'!$BI$5:$BL$350,4,FALSE),0)</f>
        <v>7096.39</v>
      </c>
      <c r="N197" s="355">
        <f t="shared" si="43"/>
        <v>7096.39</v>
      </c>
      <c r="O197" s="339">
        <f>+IFERROR(IF(D197=1,($E197*P$3+$F197*P$4+$G197*P$5+$H197*P$6+$I197*P$7)*10*VLOOKUP($B197,UPP!$C$10:$M$329,9,FALSE),($E197*P$3+$F197*P$4+$G197*P$5+$H197*P$6+$I197*P$7)*VLOOKUP($B197,UPP!$C$10:$M$329,9,FALSE)),0)</f>
        <v>-40238.697506039731</v>
      </c>
      <c r="P197" s="339">
        <f>+IFERROR(IF(D197=1,($E197*Q$3+$F197*Q$4+$G197*Q$5+$H197*Q$6+$I197*Q$7)*10*VLOOKUP($B197,UPP!$C$10:$M$329,10,FALSE),($E197*Q$3+$F197*Q$4+$G197*Q$5+$H197*Q$6+$I197*Q$7)*VLOOKUP($B197,UPP!$C$10:$M$329,10,FALSE)),0)</f>
        <v>-16941.113738303404</v>
      </c>
      <c r="Q197" s="339">
        <f>+IFERROR(IF(D197=1,($E197*R$3+$F197*R$4+$G197*R$5+$H197*R$6+$I197*R$7)*10*VLOOKUP($B197,UPP!$C$10:$M$329,11,FALSE),($E197*R$3+$F197*R$4+$G197*R$5+$H197*R$6+$I197*R$7)*VLOOKUP($B197,UPP!$C$10:$M$329,11,FALSE)),0)</f>
        <v>55.163609642984298</v>
      </c>
      <c r="R197" s="201">
        <f t="shared" si="34"/>
        <v>-57124.647634700144</v>
      </c>
      <c r="S197" s="196">
        <f t="shared" si="36"/>
        <v>0</v>
      </c>
      <c r="T197" s="151">
        <f t="shared" si="37"/>
        <v>0</v>
      </c>
      <c r="U197" s="151">
        <f t="shared" si="38"/>
        <v>7151.5536096429851</v>
      </c>
      <c r="V197" s="197">
        <f t="shared" si="39"/>
        <v>-50028.257634700145</v>
      </c>
      <c r="W197" s="209">
        <f t="shared" si="44"/>
        <v>0</v>
      </c>
      <c r="X197" s="210">
        <f t="shared" si="45"/>
        <v>0</v>
      </c>
      <c r="Y197" s="211">
        <f t="shared" si="46"/>
        <v>0.15138767166898784</v>
      </c>
      <c r="Z197" s="196">
        <f t="shared" si="40"/>
        <v>0</v>
      </c>
      <c r="AA197" s="151">
        <f t="shared" si="41"/>
        <v>0</v>
      </c>
      <c r="AB197" s="197">
        <f t="shared" si="42"/>
        <v>7151.553609642986</v>
      </c>
    </row>
    <row r="198" spans="2:28" x14ac:dyDescent="0.25">
      <c r="B198" s="183">
        <f>+UPP!C197</f>
        <v>860</v>
      </c>
      <c r="C198" s="183">
        <f>+UPP!B197</f>
        <v>3</v>
      </c>
      <c r="D198" s="183">
        <f>+UPP!D197</f>
        <v>1</v>
      </c>
      <c r="E198" s="425">
        <f>+VLOOKUP($B198,Data_Payroll!$K$6:$P$350,2,FALSE)</f>
        <v>1596</v>
      </c>
      <c r="F198" s="425">
        <f>+VLOOKUP($B198,Data_Payroll!$K$6:$P$350,3,FALSE)</f>
        <v>1544</v>
      </c>
      <c r="G198" s="425">
        <f>+VLOOKUP($B198,Data_Payroll!$K$6:$P$350,4,FALSE)</f>
        <v>1656</v>
      </c>
      <c r="H198" s="425">
        <f>+VLOOKUP($B198,Data_Payroll!$K$6:$P$350,5,FALSE)</f>
        <v>2016</v>
      </c>
      <c r="I198" s="425">
        <f>+VLOOKUP($B198,Data_Payroll!$K$6:$P$350,6,FALSE)</f>
        <v>2186</v>
      </c>
      <c r="J198" s="355">
        <f t="shared" si="35"/>
        <v>8998</v>
      </c>
      <c r="K198" s="339">
        <f>+IFERROR(VLOOKUP($B198,'Translated Loss'!$BI$5:$BL$350,2,FALSE),0)</f>
        <v>26710.410599999999</v>
      </c>
      <c r="L198" s="339">
        <f>+IFERROR(VLOOKUP($B198,'Translated Loss'!$BI$5:$BL$350,3,FALSE),0)</f>
        <v>22302.049200000001</v>
      </c>
      <c r="M198" s="339">
        <f>+IFERROR(VLOOKUP($B198,'Translated Loss'!$BI$5:$BL$350,4,FALSE),0)</f>
        <v>5814.7480000000005</v>
      </c>
      <c r="N198" s="355">
        <f t="shared" si="43"/>
        <v>54827.207799999996</v>
      </c>
      <c r="O198" s="339">
        <f>+IFERROR(IF(D198=1,($E198*P$3+$F198*P$4+$G198*P$5+$H198*P$6+$I198*P$7)*10*VLOOKUP($B198,UPP!$C$10:$M$329,9,FALSE),($E198*P$3+$F198*P$4+$G198*P$5+$H198*P$6+$I198*P$7)*VLOOKUP($B198,UPP!$C$10:$M$329,9,FALSE)),0)</f>
        <v>-73678.396192206637</v>
      </c>
      <c r="P198" s="339">
        <f>+IFERROR(IF(D198=1,($E198*Q$3+$F198*Q$4+$G198*Q$5+$H198*Q$6+$I198*Q$7)*10*VLOOKUP($B198,UPP!$C$10:$M$329,10,FALSE),($E198*Q$3+$F198*Q$4+$G198*Q$5+$H198*Q$6+$I198*Q$7)*VLOOKUP($B198,UPP!$C$10:$M$329,10,FALSE)),0)</f>
        <v>-34821.731954764582</v>
      </c>
      <c r="Q198" s="339">
        <f>+IFERROR(IF(D198=1,($E198*R$3+$F198*R$4+$G198*R$5+$H198*R$6+$I198*R$7)*10*VLOOKUP($B198,UPP!$C$10:$M$329,11,FALSE),($E198*R$3+$F198*R$4+$G198*R$5+$H198*R$6+$I198*R$7)*VLOOKUP($B198,UPP!$C$10:$M$329,11,FALSE)),0)</f>
        <v>98.508694862337663</v>
      </c>
      <c r="R198" s="201">
        <f t="shared" si="34"/>
        <v>-108401.61945210889</v>
      </c>
      <c r="S198" s="196">
        <f t="shared" si="36"/>
        <v>0</v>
      </c>
      <c r="T198" s="151">
        <f t="shared" si="37"/>
        <v>0</v>
      </c>
      <c r="U198" s="151">
        <f t="shared" si="38"/>
        <v>5913.256694862338</v>
      </c>
      <c r="V198" s="197">
        <f t="shared" si="39"/>
        <v>-53574.411652108894</v>
      </c>
      <c r="W198" s="209">
        <f t="shared" si="44"/>
        <v>0</v>
      </c>
      <c r="X198" s="210">
        <f t="shared" si="45"/>
        <v>0</v>
      </c>
      <c r="Y198" s="211">
        <f t="shared" si="46"/>
        <v>6.5717456044258035E-2</v>
      </c>
      <c r="Z198" s="196">
        <f t="shared" si="40"/>
        <v>0</v>
      </c>
      <c r="AA198" s="151">
        <f t="shared" si="41"/>
        <v>0</v>
      </c>
      <c r="AB198" s="197">
        <f t="shared" si="42"/>
        <v>5913.256694862338</v>
      </c>
    </row>
    <row r="199" spans="2:28" x14ac:dyDescent="0.25">
      <c r="B199" s="183">
        <f>+UPP!C198</f>
        <v>862</v>
      </c>
      <c r="C199" s="183">
        <f>+UPP!B198</f>
        <v>3</v>
      </c>
      <c r="D199" s="183">
        <f>+UPP!D198</f>
        <v>1</v>
      </c>
      <c r="E199" s="425">
        <f>+VLOOKUP($B199,Data_Payroll!$K$6:$P$350,2,FALSE)</f>
        <v>2705</v>
      </c>
      <c r="F199" s="425">
        <f>+VLOOKUP($B199,Data_Payroll!$K$6:$P$350,3,FALSE)</f>
        <v>3094</v>
      </c>
      <c r="G199" s="425">
        <f>+VLOOKUP($B199,Data_Payroll!$K$6:$P$350,4,FALSE)</f>
        <v>3683</v>
      </c>
      <c r="H199" s="425">
        <f>+VLOOKUP($B199,Data_Payroll!$K$6:$P$350,5,FALSE)</f>
        <v>3854</v>
      </c>
      <c r="I199" s="425">
        <f>+VLOOKUP($B199,Data_Payroll!$K$6:$P$350,6,FALSE)</f>
        <v>2992</v>
      </c>
      <c r="J199" s="355">
        <f t="shared" si="35"/>
        <v>16328</v>
      </c>
      <c r="K199" s="339">
        <f>+IFERROR(VLOOKUP($B199,'Translated Loss'!$BI$5:$BL$350,2,FALSE),0)</f>
        <v>906536.63309999998</v>
      </c>
      <c r="L199" s="339">
        <f>+IFERROR(VLOOKUP($B199,'Translated Loss'!$BI$5:$BL$350,3,FALSE),0)</f>
        <v>617348.9199000001</v>
      </c>
      <c r="M199" s="339">
        <f>+IFERROR(VLOOKUP($B199,'Translated Loss'!$BI$5:$BL$350,4,FALSE),0)</f>
        <v>21585.628999999997</v>
      </c>
      <c r="N199" s="355">
        <f t="shared" si="43"/>
        <v>1545471.182</v>
      </c>
      <c r="O199" s="339">
        <f>+IFERROR(IF(D199=1,($E199*P$3+$F199*P$4+$G199*P$5+$H199*P$6+$I199*P$7)*10*VLOOKUP($B199,UPP!$C$10:$M$329,9,FALSE),($E199*P$3+$F199*P$4+$G199*P$5+$H199*P$6+$I199*P$7)*VLOOKUP($B199,UPP!$C$10:$M$329,9,FALSE)),0)</f>
        <v>-99164.576464056212</v>
      </c>
      <c r="P199" s="339">
        <f>+IFERROR(IF(D199=1,($E199*Q$3+$F199*Q$4+$G199*Q$5+$H199*Q$6+$I199*Q$7)*10*VLOOKUP($B199,UPP!$C$10:$M$329,10,FALSE),($E199*Q$3+$F199*Q$4+$G199*Q$5+$H199*Q$6+$I199*Q$7)*VLOOKUP($B199,UPP!$C$10:$M$329,10,FALSE)),0)</f>
        <v>-105347.07470094692</v>
      </c>
      <c r="Q199" s="339">
        <f>+IFERROR(IF(D199=1,($E199*R$3+$F199*R$4+$G199*R$5+$H199*R$6+$I199*R$7)*10*VLOOKUP($B199,UPP!$C$10:$M$329,11,FALSE),($E199*R$3+$F199*R$4+$G199*R$5+$H199*R$6+$I199*R$7)*VLOOKUP($B199,UPP!$C$10:$M$329,11,FALSE)),0)</f>
        <v>137.00577992564286</v>
      </c>
      <c r="R199" s="201">
        <f t="shared" si="34"/>
        <v>-204374.64538507749</v>
      </c>
      <c r="S199" s="196">
        <f t="shared" si="36"/>
        <v>807372.05663594371</v>
      </c>
      <c r="T199" s="151">
        <f t="shared" si="37"/>
        <v>512001.84519905318</v>
      </c>
      <c r="U199" s="151">
        <f t="shared" si="38"/>
        <v>21722.63477992564</v>
      </c>
      <c r="V199" s="197">
        <f t="shared" si="39"/>
        <v>1341096.5366149226</v>
      </c>
      <c r="W199" s="209">
        <f t="shared" si="44"/>
        <v>4.9447088231010765</v>
      </c>
      <c r="X199" s="210">
        <f t="shared" si="45"/>
        <v>3.1357290862264402</v>
      </c>
      <c r="Y199" s="211">
        <f t="shared" si="46"/>
        <v>0.13303916450223935</v>
      </c>
      <c r="Z199" s="196">
        <f t="shared" si="40"/>
        <v>807372.05663594371</v>
      </c>
      <c r="AA199" s="151">
        <f t="shared" si="41"/>
        <v>512001.84519905312</v>
      </c>
      <c r="AB199" s="197">
        <f t="shared" si="42"/>
        <v>21722.634779925644</v>
      </c>
    </row>
    <row r="200" spans="2:28" x14ac:dyDescent="0.25">
      <c r="B200" s="183">
        <f>+UPP!C199</f>
        <v>865</v>
      </c>
      <c r="C200" s="183">
        <f>+UPP!B199</f>
        <v>3</v>
      </c>
      <c r="D200" s="183">
        <f>+UPP!D199</f>
        <v>1</v>
      </c>
      <c r="E200" s="425">
        <f>+VLOOKUP($B200,Data_Payroll!$K$6:$P$350,2,FALSE)</f>
        <v>207849</v>
      </c>
      <c r="F200" s="425">
        <f>+VLOOKUP($B200,Data_Payroll!$K$6:$P$350,3,FALSE)</f>
        <v>253894</v>
      </c>
      <c r="G200" s="425">
        <f>+VLOOKUP($B200,Data_Payroll!$K$6:$P$350,4,FALSE)</f>
        <v>264442</v>
      </c>
      <c r="H200" s="425">
        <f>+VLOOKUP($B200,Data_Payroll!$K$6:$P$350,5,FALSE)</f>
        <v>300355</v>
      </c>
      <c r="I200" s="425">
        <f>+VLOOKUP($B200,Data_Payroll!$K$6:$P$350,6,FALSE)</f>
        <v>310825</v>
      </c>
      <c r="J200" s="355">
        <f t="shared" si="35"/>
        <v>1337365</v>
      </c>
      <c r="K200" s="339">
        <f>+IFERROR(VLOOKUP($B200,'Translated Loss'!$BI$5:$BL$350,2,FALSE),0)</f>
        <v>15364678.753800001</v>
      </c>
      <c r="L200" s="339">
        <f>+IFERROR(VLOOKUP($B200,'Translated Loss'!$BI$5:$BL$350,3,FALSE),0)</f>
        <v>10873198.512699999</v>
      </c>
      <c r="M200" s="339">
        <f>+IFERROR(VLOOKUP($B200,'Translated Loss'!$BI$5:$BL$350,4,FALSE),0)</f>
        <v>2411947.679</v>
      </c>
      <c r="N200" s="355">
        <f t="shared" si="43"/>
        <v>28649824.945500001</v>
      </c>
      <c r="O200" s="339">
        <f>+IFERROR(IF(D200=1,($E200*P$3+$F200*P$4+$G200*P$5+$H200*P$6+$I200*P$7)*10*VLOOKUP($B200,UPP!$C$10:$M$329,9,FALSE),($E200*P$3+$F200*P$4+$G200*P$5+$H200*P$6+$I200*P$7)*VLOOKUP($B200,UPP!$C$10:$M$329,9,FALSE)),0)</f>
        <v>-2454975.2321386468</v>
      </c>
      <c r="P200" s="339">
        <f>+IFERROR(IF(D200=1,($E200*Q$3+$F200*Q$4+$G200*Q$5+$H200*Q$6+$I200*Q$7)*10*VLOOKUP($B200,UPP!$C$10:$M$329,10,FALSE),($E200*Q$3+$F200*Q$4+$G200*Q$5+$H200*Q$6+$I200*Q$7)*VLOOKUP($B200,UPP!$C$10:$M$329,10,FALSE)),0)</f>
        <v>-2859144.8257404394</v>
      </c>
      <c r="Q200" s="339">
        <f>+IFERROR(IF(D200=1,($E200*R$3+$F200*R$4+$G200*R$5+$H200*R$6+$I200*R$7)*10*VLOOKUP($B200,UPP!$C$10:$M$329,11,FALSE),($E200*R$3+$F200*R$4+$G200*R$5+$H200*R$6+$I200*R$7)*VLOOKUP($B200,UPP!$C$10:$M$329,11,FALSE)),0)</f>
        <v>12285.344881683402</v>
      </c>
      <c r="R200" s="201">
        <f t="shared" si="34"/>
        <v>-5301834.712997403</v>
      </c>
      <c r="S200" s="196">
        <f t="shared" si="36"/>
        <v>12909703.521661354</v>
      </c>
      <c r="T200" s="151">
        <f t="shared" si="37"/>
        <v>8014053.6869595591</v>
      </c>
      <c r="U200" s="151">
        <f t="shared" si="38"/>
        <v>2424233.0238816836</v>
      </c>
      <c r="V200" s="197">
        <f t="shared" si="39"/>
        <v>23347990.232502598</v>
      </c>
      <c r="W200" s="209">
        <f t="shared" si="44"/>
        <v>0.96530891130404595</v>
      </c>
      <c r="X200" s="210">
        <f t="shared" si="45"/>
        <v>0.59924206831789073</v>
      </c>
      <c r="Y200" s="211">
        <f t="shared" si="46"/>
        <v>0.18126936355308262</v>
      </c>
      <c r="Z200" s="196">
        <f t="shared" si="40"/>
        <v>12909703.521661352</v>
      </c>
      <c r="AA200" s="151">
        <f t="shared" si="41"/>
        <v>8014053.6869595591</v>
      </c>
      <c r="AB200" s="197">
        <f t="shared" si="42"/>
        <v>2424233.0238816836</v>
      </c>
    </row>
    <row r="201" spans="2:28" x14ac:dyDescent="0.25">
      <c r="B201" s="183">
        <f>+UPP!C200</f>
        <v>880</v>
      </c>
      <c r="C201" s="183">
        <f>+UPP!B200</f>
        <v>3</v>
      </c>
      <c r="D201" s="183">
        <f>+UPP!D200</f>
        <v>1</v>
      </c>
      <c r="E201" s="425">
        <f>+VLOOKUP($B201,Data_Payroll!$K$6:$P$350,2,FALSE)</f>
        <v>35203</v>
      </c>
      <c r="F201" s="425">
        <f>+VLOOKUP($B201,Data_Payroll!$K$6:$P$350,3,FALSE)</f>
        <v>34327</v>
      </c>
      <c r="G201" s="425">
        <f>+VLOOKUP($B201,Data_Payroll!$K$6:$P$350,4,FALSE)</f>
        <v>37704</v>
      </c>
      <c r="H201" s="425">
        <f>+VLOOKUP($B201,Data_Payroll!$K$6:$P$350,5,FALSE)</f>
        <v>39453</v>
      </c>
      <c r="I201" s="425">
        <f>+VLOOKUP($B201,Data_Payroll!$K$6:$P$350,6,FALSE)</f>
        <v>39901</v>
      </c>
      <c r="J201" s="355">
        <f t="shared" si="35"/>
        <v>186588</v>
      </c>
      <c r="K201" s="339">
        <f>+IFERROR(VLOOKUP($B201,'Translated Loss'!$BI$5:$BL$350,2,FALSE),0)</f>
        <v>5294932.6217</v>
      </c>
      <c r="L201" s="339">
        <f>+IFERROR(VLOOKUP($B201,'Translated Loss'!$BI$5:$BL$350,3,FALSE),0)</f>
        <v>3597137.6683</v>
      </c>
      <c r="M201" s="339">
        <f>+IFERROR(VLOOKUP($B201,'Translated Loss'!$BI$5:$BL$350,4,FALSE),0)</f>
        <v>227903.90299999999</v>
      </c>
      <c r="N201" s="355">
        <f t="shared" si="43"/>
        <v>9119974.193</v>
      </c>
      <c r="O201" s="339">
        <f>+IFERROR(IF(D201=1,($E201*P$3+$F201*P$4+$G201*P$5+$H201*P$6+$I201*P$7)*10*VLOOKUP($B201,UPP!$C$10:$M$329,9,FALSE),($E201*P$3+$F201*P$4+$G201*P$5+$H201*P$6+$I201*P$7)*VLOOKUP($B201,UPP!$C$10:$M$329,9,FALSE)),0)</f>
        <v>-993319.25680731621</v>
      </c>
      <c r="P201" s="339">
        <f>+IFERROR(IF(D201=1,($E201*Q$3+$F201*Q$4+$G201*Q$5+$H201*Q$6+$I201*Q$7)*10*VLOOKUP($B201,UPP!$C$10:$M$329,10,FALSE),($E201*Q$3+$F201*Q$4+$G201*Q$5+$H201*Q$6+$I201*Q$7)*VLOOKUP($B201,UPP!$C$10:$M$329,10,FALSE)),0)</f>
        <v>-1071096.8747062008</v>
      </c>
      <c r="Q201" s="339">
        <f>+IFERROR(IF(D201=1,($E201*R$3+$F201*R$4+$G201*R$5+$H201*R$6+$I201*R$7)*10*VLOOKUP($B201,UPP!$C$10:$M$329,11,FALSE),($E201*R$3+$F201*R$4+$G201*R$5+$H201*R$6+$I201*R$7)*VLOOKUP($B201,UPP!$C$10:$M$329,11,FALSE)),0)</f>
        <v>1333.5417791341113</v>
      </c>
      <c r="R201" s="201">
        <f t="shared" si="34"/>
        <v>-2063082.5897343827</v>
      </c>
      <c r="S201" s="196">
        <f t="shared" si="36"/>
        <v>4301613.3648926839</v>
      </c>
      <c r="T201" s="151">
        <f t="shared" si="37"/>
        <v>2526040.7935937992</v>
      </c>
      <c r="U201" s="151">
        <f t="shared" si="38"/>
        <v>229237.44477913409</v>
      </c>
      <c r="V201" s="197">
        <f t="shared" si="39"/>
        <v>7056891.603265617</v>
      </c>
      <c r="W201" s="209">
        <f t="shared" si="44"/>
        <v>2.3054072956956952</v>
      </c>
      <c r="X201" s="210">
        <f t="shared" si="45"/>
        <v>1.3538066722371209</v>
      </c>
      <c r="Y201" s="211">
        <f t="shared" si="46"/>
        <v>0.12285754967046868</v>
      </c>
      <c r="Z201" s="196">
        <f t="shared" si="40"/>
        <v>4301613.3648926839</v>
      </c>
      <c r="AA201" s="151">
        <f t="shared" si="41"/>
        <v>2526040.7935937992</v>
      </c>
      <c r="AB201" s="197">
        <f t="shared" si="42"/>
        <v>229237.44477913409</v>
      </c>
    </row>
    <row r="202" spans="2:28" x14ac:dyDescent="0.25">
      <c r="B202" s="183">
        <f>+UPP!C201</f>
        <v>882</v>
      </c>
      <c r="C202" s="183">
        <f>+UPP!B201</f>
        <v>3</v>
      </c>
      <c r="D202" s="183">
        <f>+UPP!D201</f>
        <v>1</v>
      </c>
      <c r="E202" s="425">
        <f>+VLOOKUP($B202,Data_Payroll!$K$6:$P$350,2,FALSE)</f>
        <v>4127</v>
      </c>
      <c r="F202" s="425">
        <f>+VLOOKUP($B202,Data_Payroll!$K$6:$P$350,3,FALSE)</f>
        <v>5243</v>
      </c>
      <c r="G202" s="425">
        <f>+VLOOKUP($B202,Data_Payroll!$K$6:$P$350,4,FALSE)</f>
        <v>4874</v>
      </c>
      <c r="H202" s="425">
        <f>+VLOOKUP($B202,Data_Payroll!$K$6:$P$350,5,FALSE)</f>
        <v>5487</v>
      </c>
      <c r="I202" s="425">
        <f>+VLOOKUP($B202,Data_Payroll!$K$6:$P$350,6,FALSE)</f>
        <v>4938</v>
      </c>
      <c r="J202" s="355">
        <f t="shared" si="35"/>
        <v>24669</v>
      </c>
      <c r="K202" s="339">
        <f>+IFERROR(VLOOKUP($B202,'Translated Loss'!$BI$5:$BL$350,2,FALSE),0)</f>
        <v>243583.22580000001</v>
      </c>
      <c r="L202" s="339">
        <f>+IFERROR(VLOOKUP($B202,'Translated Loss'!$BI$5:$BL$350,3,FALSE),0)</f>
        <v>798480.84589999996</v>
      </c>
      <c r="M202" s="339">
        <f>+IFERROR(VLOOKUP($B202,'Translated Loss'!$BI$5:$BL$350,4,FALSE),0)</f>
        <v>61097.828000000009</v>
      </c>
      <c r="N202" s="355">
        <f t="shared" si="43"/>
        <v>1103161.8997</v>
      </c>
      <c r="O202" s="339">
        <f>+IFERROR(IF(D202=1,($E202*P$3+$F202*P$4+$G202*P$5+$H202*P$6+$I202*P$7)*10*VLOOKUP($B202,UPP!$C$10:$M$329,9,FALSE),($E202*P$3+$F202*P$4+$G202*P$5+$H202*P$6+$I202*P$7)*VLOOKUP($B202,UPP!$C$10:$M$329,9,FALSE)),0)</f>
        <v>-114770.7681301596</v>
      </c>
      <c r="P202" s="339">
        <f>+IFERROR(IF(D202=1,($E202*Q$3+$F202*Q$4+$G202*Q$5+$H202*Q$6+$I202*Q$7)*10*VLOOKUP($B202,UPP!$C$10:$M$329,10,FALSE),($E202*Q$3+$F202*Q$4+$G202*Q$5+$H202*Q$6+$I202*Q$7)*VLOOKUP($B202,UPP!$C$10:$M$329,10,FALSE)),0)</f>
        <v>-149583.59575701933</v>
      </c>
      <c r="Q202" s="339">
        <f>+IFERROR(IF(D202=1,($E202*R$3+$F202*R$4+$G202*R$5+$H202*R$6+$I202*R$7)*10*VLOOKUP($B202,UPP!$C$10:$M$329,11,FALSE),($E202*R$3+$F202*R$4+$G202*R$5+$H202*R$6+$I202*R$7)*VLOOKUP($B202,UPP!$C$10:$M$329,11,FALSE)),0)</f>
        <v>185.09317488884358</v>
      </c>
      <c r="R202" s="201">
        <f t="shared" si="34"/>
        <v>-264169.27071229008</v>
      </c>
      <c r="S202" s="196">
        <f t="shared" si="36"/>
        <v>128812.45766984041</v>
      </c>
      <c r="T202" s="151">
        <f t="shared" si="37"/>
        <v>648897.2501429806</v>
      </c>
      <c r="U202" s="151">
        <f t="shared" si="38"/>
        <v>61282.921174888856</v>
      </c>
      <c r="V202" s="197">
        <f t="shared" si="39"/>
        <v>838992.62898770988</v>
      </c>
      <c r="W202" s="209">
        <f t="shared" si="44"/>
        <v>0.52216327240601734</v>
      </c>
      <c r="X202" s="210">
        <f t="shared" si="45"/>
        <v>2.6304157044994958</v>
      </c>
      <c r="Y202" s="211">
        <f t="shared" si="46"/>
        <v>0.2484207757707603</v>
      </c>
      <c r="Z202" s="196">
        <f t="shared" si="40"/>
        <v>128812.45766984043</v>
      </c>
      <c r="AA202" s="151">
        <f t="shared" si="41"/>
        <v>648897.2501429806</v>
      </c>
      <c r="AB202" s="197">
        <f t="shared" si="42"/>
        <v>61282.921174888863</v>
      </c>
    </row>
    <row r="203" spans="2:28" x14ac:dyDescent="0.25">
      <c r="B203" s="183">
        <f>+UPP!C202</f>
        <v>884</v>
      </c>
      <c r="C203" s="183">
        <f>+UPP!B202</f>
        <v>3</v>
      </c>
      <c r="D203" s="183">
        <f>+UPP!D202</f>
        <v>1</v>
      </c>
      <c r="E203" s="425">
        <f>+VLOOKUP($B203,Data_Payroll!$K$6:$P$350,2,FALSE)</f>
        <v>14797</v>
      </c>
      <c r="F203" s="425">
        <f>+VLOOKUP($B203,Data_Payroll!$K$6:$P$350,3,FALSE)</f>
        <v>15442</v>
      </c>
      <c r="G203" s="425">
        <f>+VLOOKUP($B203,Data_Payroll!$K$6:$P$350,4,FALSE)</f>
        <v>16194</v>
      </c>
      <c r="H203" s="425">
        <f>+VLOOKUP($B203,Data_Payroll!$K$6:$P$350,5,FALSE)</f>
        <v>16813</v>
      </c>
      <c r="I203" s="425">
        <f>+VLOOKUP($B203,Data_Payroll!$K$6:$P$350,6,FALSE)</f>
        <v>20249</v>
      </c>
      <c r="J203" s="355">
        <f t="shared" si="35"/>
        <v>83495</v>
      </c>
      <c r="K203" s="339">
        <f>+IFERROR(VLOOKUP($B203,'Translated Loss'!$BI$5:$BL$350,2,FALSE),0)</f>
        <v>19162.017899999999</v>
      </c>
      <c r="L203" s="339">
        <f>+IFERROR(VLOOKUP($B203,'Translated Loss'!$BI$5:$BL$350,3,FALSE),0)</f>
        <v>185403.49370000002</v>
      </c>
      <c r="M203" s="339">
        <f>+IFERROR(VLOOKUP($B203,'Translated Loss'!$BI$5:$BL$350,4,FALSE),0)</f>
        <v>20321.317000000003</v>
      </c>
      <c r="N203" s="355">
        <f t="shared" si="43"/>
        <v>224886.82860000004</v>
      </c>
      <c r="O203" s="339">
        <f>+IFERROR(IF(D203=1,($E203*P$3+$F203*P$4+$G203*P$5+$H203*P$6+$I203*P$7)*10*VLOOKUP($B203,UPP!$C$10:$M$329,9,FALSE),($E203*P$3+$F203*P$4+$G203*P$5+$H203*P$6+$I203*P$7)*VLOOKUP($B203,UPP!$C$10:$M$329,9,FALSE)),0)</f>
        <v>-59136.857894339628</v>
      </c>
      <c r="P203" s="339">
        <f>+IFERROR(IF(D203=1,($E203*Q$3+$F203*Q$4+$G203*Q$5+$H203*Q$6+$I203*Q$7)*10*VLOOKUP($B203,UPP!$C$10:$M$329,10,FALSE),($E203*Q$3+$F203*Q$4+$G203*Q$5+$H203*Q$6+$I203*Q$7)*VLOOKUP($B203,UPP!$C$10:$M$329,10,FALSE)),0)</f>
        <v>-56194.876708241238</v>
      </c>
      <c r="Q203" s="339">
        <f>+IFERROR(IF(D203=1,($E203*R$3+$F203*R$4+$G203*R$5+$H203*R$6+$I203*R$7)*10*VLOOKUP($B203,UPP!$C$10:$M$329,11,FALSE),($E203*R$3+$F203*R$4+$G203*R$5+$H203*R$6+$I203*R$7)*VLOOKUP($B203,UPP!$C$10:$M$329,11,FALSE)),0)</f>
        <v>122.52381610849058</v>
      </c>
      <c r="R203" s="201">
        <f t="shared" ref="R203:R266" si="47">+O203+P203+Q203</f>
        <v>-115209.21078647238</v>
      </c>
      <c r="S203" s="196">
        <f t="shared" si="36"/>
        <v>0</v>
      </c>
      <c r="T203" s="151">
        <f t="shared" si="37"/>
        <v>129208.61699175878</v>
      </c>
      <c r="U203" s="151">
        <f t="shared" si="38"/>
        <v>20443.840816108492</v>
      </c>
      <c r="V203" s="197">
        <f t="shared" si="39"/>
        <v>109677.61781352766</v>
      </c>
      <c r="W203" s="209">
        <f t="shared" si="44"/>
        <v>0</v>
      </c>
      <c r="X203" s="210">
        <f t="shared" si="45"/>
        <v>0.15475012514732472</v>
      </c>
      <c r="Y203" s="211">
        <f t="shared" si="46"/>
        <v>2.4485107870062268E-2</v>
      </c>
      <c r="Z203" s="196">
        <f t="shared" si="40"/>
        <v>0</v>
      </c>
      <c r="AA203" s="151">
        <f t="shared" si="41"/>
        <v>129208.61699175877</v>
      </c>
      <c r="AB203" s="197">
        <f t="shared" si="42"/>
        <v>20443.840816108492</v>
      </c>
    </row>
    <row r="204" spans="2:28" x14ac:dyDescent="0.25">
      <c r="B204" s="183">
        <f>+UPP!C203</f>
        <v>885</v>
      </c>
      <c r="C204" s="183">
        <f>+UPP!B203</f>
        <v>3</v>
      </c>
      <c r="D204" s="183">
        <f>+UPP!D203</f>
        <v>1</v>
      </c>
      <c r="E204" s="425">
        <f>+VLOOKUP($B204,Data_Payroll!$K$6:$P$350,2,FALSE)</f>
        <v>10881</v>
      </c>
      <c r="F204" s="425">
        <f>+VLOOKUP($B204,Data_Payroll!$K$6:$P$350,3,FALSE)</f>
        <v>11980</v>
      </c>
      <c r="G204" s="425">
        <f>+VLOOKUP($B204,Data_Payroll!$K$6:$P$350,4,FALSE)</f>
        <v>11183</v>
      </c>
      <c r="H204" s="425">
        <f>+VLOOKUP($B204,Data_Payroll!$K$6:$P$350,5,FALSE)</f>
        <v>12403</v>
      </c>
      <c r="I204" s="425">
        <f>+VLOOKUP($B204,Data_Payroll!$K$6:$P$350,6,FALSE)</f>
        <v>9552</v>
      </c>
      <c r="J204" s="355">
        <f t="shared" ref="J204:J267" si="48">+SUM(E204:I204)</f>
        <v>55999</v>
      </c>
      <c r="K204" s="339">
        <f>+IFERROR(VLOOKUP($B204,'Translated Loss'!$BI$5:$BL$350,2,FALSE),0)</f>
        <v>2581398.4103000001</v>
      </c>
      <c r="L204" s="339">
        <f>+IFERROR(VLOOKUP($B204,'Translated Loss'!$BI$5:$BL$350,3,FALSE),0)</f>
        <v>2442640.2078</v>
      </c>
      <c r="M204" s="339">
        <f>+IFERROR(VLOOKUP($B204,'Translated Loss'!$BI$5:$BL$350,4,FALSE),0)</f>
        <v>63249.491000000002</v>
      </c>
      <c r="N204" s="355">
        <f t="shared" si="43"/>
        <v>5087288.1091000009</v>
      </c>
      <c r="O204" s="339">
        <f>+IFERROR(IF(D204=1,($E204*P$3+$F204*P$4+$G204*P$5+$H204*P$6+$I204*P$7)*10*VLOOKUP($B204,UPP!$C$10:$M$329,9,FALSE),($E204*P$3+$F204*P$4+$G204*P$5+$H204*P$6+$I204*P$7)*VLOOKUP($B204,UPP!$C$10:$M$329,9,FALSE)),0)</f>
        <v>-168209.99301866931</v>
      </c>
      <c r="P204" s="339">
        <f>+IFERROR(IF(D204=1,($E204*Q$3+$F204*Q$4+$G204*Q$5+$H204*Q$6+$I204*Q$7)*10*VLOOKUP($B204,UPP!$C$10:$M$329,10,FALSE),($E204*Q$3+$F204*Q$4+$G204*Q$5+$H204*Q$6+$I204*Q$7)*VLOOKUP($B204,UPP!$C$10:$M$329,10,FALSE)),0)</f>
        <v>-191811.34305253459</v>
      </c>
      <c r="Q204" s="339">
        <f>+IFERROR(IF(D204=1,($E204*R$3+$F204*R$4+$G204*R$5+$H204*R$6+$I204*R$7)*10*VLOOKUP($B204,UPP!$C$10:$M$329,11,FALSE),($E204*R$3+$F204*R$4+$G204*R$5+$H204*R$6+$I204*R$7)*VLOOKUP($B204,UPP!$C$10:$M$329,11,FALSE)),0)</f>
        <v>212.11134054161971</v>
      </c>
      <c r="R204" s="201">
        <f t="shared" si="47"/>
        <v>-359809.2247306623</v>
      </c>
      <c r="S204" s="196">
        <f t="shared" ref="S204:S267" si="49">+MAXA(K204+O204,0)</f>
        <v>2413188.4172813306</v>
      </c>
      <c r="T204" s="151">
        <f t="shared" ref="T204:T267" si="50">+MAXA(L204+P204,0)</f>
        <v>2250828.8647474656</v>
      </c>
      <c r="U204" s="151">
        <f t="shared" ref="U204:U267" si="51">+MAXA(M204+Q204,0)</f>
        <v>63461.60234054162</v>
      </c>
      <c r="V204" s="197">
        <f t="shared" ref="V204:V267" si="52">+N204+R204</f>
        <v>4727478.8843693389</v>
      </c>
      <c r="W204" s="209">
        <f t="shared" si="44"/>
        <v>4.3093419833949369</v>
      </c>
      <c r="X204" s="210">
        <f t="shared" si="45"/>
        <v>4.0194090336389321</v>
      </c>
      <c r="Y204" s="211">
        <f t="shared" si="46"/>
        <v>0.11332631357799536</v>
      </c>
      <c r="Z204" s="196">
        <f t="shared" ref="Z204:Z238" si="53">+$J204*W204*10</f>
        <v>2413188.4172813306</v>
      </c>
      <c r="AA204" s="151">
        <f t="shared" ref="AA204:AA238" si="54">+$J204*X204*10</f>
        <v>2250828.8647474656</v>
      </c>
      <c r="AB204" s="197">
        <f t="shared" ref="AB204:AB238" si="55">+$J204*Y204*10</f>
        <v>63461.60234054162</v>
      </c>
    </row>
    <row r="205" spans="2:28" x14ac:dyDescent="0.25">
      <c r="B205" s="183">
        <f>+UPP!C204</f>
        <v>886</v>
      </c>
      <c r="C205" s="183">
        <f>+UPP!B204</f>
        <v>3</v>
      </c>
      <c r="D205" s="183">
        <f>+UPP!D204</f>
        <v>1</v>
      </c>
      <c r="E205" s="425">
        <f>+VLOOKUP($B205,Data_Payroll!$K$6:$P$350,2,FALSE)</f>
        <v>4865</v>
      </c>
      <c r="F205" s="425">
        <f>+VLOOKUP($B205,Data_Payroll!$K$6:$P$350,3,FALSE)</f>
        <v>5751</v>
      </c>
      <c r="G205" s="425">
        <f>+VLOOKUP($B205,Data_Payroll!$K$6:$P$350,4,FALSE)</f>
        <v>6503</v>
      </c>
      <c r="H205" s="425">
        <f>+VLOOKUP($B205,Data_Payroll!$K$6:$P$350,5,FALSE)</f>
        <v>7045</v>
      </c>
      <c r="I205" s="425">
        <f>+VLOOKUP($B205,Data_Payroll!$K$6:$P$350,6,FALSE)</f>
        <v>7231</v>
      </c>
      <c r="J205" s="355">
        <f t="shared" si="48"/>
        <v>31395</v>
      </c>
      <c r="K205" s="339">
        <f>+IFERROR(VLOOKUP($B205,'Translated Loss'!$BI$5:$BL$350,2,FALSE),0)</f>
        <v>357054.69030000007</v>
      </c>
      <c r="L205" s="339">
        <f>+IFERROR(VLOOKUP($B205,'Translated Loss'!$BI$5:$BL$350,3,FALSE),0)</f>
        <v>733627.41200000001</v>
      </c>
      <c r="M205" s="339">
        <f>+IFERROR(VLOOKUP($B205,'Translated Loss'!$BI$5:$BL$350,4,FALSE),0)</f>
        <v>76266.099000000002</v>
      </c>
      <c r="N205" s="355">
        <f t="shared" si="43"/>
        <v>1166948.2013000001</v>
      </c>
      <c r="O205" s="339">
        <f>+IFERROR(IF(D205=1,($E205*P$3+$F205*P$4+$G205*P$5+$H205*P$6+$I205*P$7)*10*VLOOKUP($B205,UPP!$C$10:$M$329,9,FALSE),($E205*P$3+$F205*P$4+$G205*P$5+$H205*P$6+$I205*P$7)*VLOOKUP($B205,UPP!$C$10:$M$329,9,FALSE)),0)</f>
        <v>-57875.866038603068</v>
      </c>
      <c r="P205" s="339">
        <f>+IFERROR(IF(D205=1,($E205*Q$3+$F205*Q$4+$G205*Q$5+$H205*Q$6+$I205*Q$7)*10*VLOOKUP($B205,UPP!$C$10:$M$329,10,FALSE),($E205*Q$3+$F205*Q$4+$G205*Q$5+$H205*Q$6+$I205*Q$7)*VLOOKUP($B205,UPP!$C$10:$M$329,10,FALSE)),0)</f>
        <v>-55506.227940573903</v>
      </c>
      <c r="Q205" s="339">
        <f>+IFERROR(IF(D205=1,($E205*R$3+$F205*R$4+$G205*R$5+$H205*R$6+$I205*R$7)*10*VLOOKUP($B205,UPP!$C$10:$M$329,11,FALSE),($E205*R$3+$F205*R$4+$G205*R$5+$H205*R$6+$I205*R$7)*VLOOKUP($B205,UPP!$C$10:$M$329,11,FALSE)),0)</f>
        <v>111.21650921322566</v>
      </c>
      <c r="R205" s="201">
        <f t="shared" si="47"/>
        <v>-113270.87746996376</v>
      </c>
      <c r="S205" s="196">
        <f t="shared" si="49"/>
        <v>299178.82426139701</v>
      </c>
      <c r="T205" s="151">
        <f t="shared" si="50"/>
        <v>678121.18405942607</v>
      </c>
      <c r="U205" s="151">
        <f t="shared" si="51"/>
        <v>76377.315509213222</v>
      </c>
      <c r="V205" s="197">
        <f t="shared" si="52"/>
        <v>1053677.3238300362</v>
      </c>
      <c r="W205" s="209">
        <f t="shared" si="44"/>
        <v>0.95295054709793603</v>
      </c>
      <c r="X205" s="210">
        <f t="shared" si="45"/>
        <v>2.1599655488435294</v>
      </c>
      <c r="Y205" s="211">
        <f t="shared" si="46"/>
        <v>0.24327859693968218</v>
      </c>
      <c r="Z205" s="196">
        <f t="shared" si="53"/>
        <v>299178.82426139701</v>
      </c>
      <c r="AA205" s="151">
        <f t="shared" si="54"/>
        <v>678121.18405942596</v>
      </c>
      <c r="AB205" s="197">
        <f t="shared" si="55"/>
        <v>76377.315509213222</v>
      </c>
    </row>
    <row r="206" spans="2:28" x14ac:dyDescent="0.25">
      <c r="B206" s="183">
        <f>+UPP!C205</f>
        <v>887</v>
      </c>
      <c r="C206" s="183">
        <f>+UPP!B205</f>
        <v>3</v>
      </c>
      <c r="D206" s="183">
        <f>+UPP!D205</f>
        <v>1</v>
      </c>
      <c r="E206" s="425">
        <f>+VLOOKUP($B206,Data_Payroll!$K$6:$P$350,2,FALSE)</f>
        <v>21767</v>
      </c>
      <c r="F206" s="425">
        <f>+VLOOKUP($B206,Data_Payroll!$K$6:$P$350,3,FALSE)</f>
        <v>20962</v>
      </c>
      <c r="G206" s="425">
        <f>+VLOOKUP($B206,Data_Payroll!$K$6:$P$350,4,FALSE)</f>
        <v>21480</v>
      </c>
      <c r="H206" s="425">
        <f>+VLOOKUP($B206,Data_Payroll!$K$6:$P$350,5,FALSE)</f>
        <v>23211</v>
      </c>
      <c r="I206" s="425">
        <f>+VLOOKUP($B206,Data_Payroll!$K$6:$P$350,6,FALSE)</f>
        <v>22673</v>
      </c>
      <c r="J206" s="355">
        <f t="shared" si="48"/>
        <v>110093</v>
      </c>
      <c r="K206" s="339">
        <f>+IFERROR(VLOOKUP($B206,'Translated Loss'!$BI$5:$BL$350,2,FALSE),0)</f>
        <v>882.92290000000003</v>
      </c>
      <c r="L206" s="339">
        <f>+IFERROR(VLOOKUP($B206,'Translated Loss'!$BI$5:$BL$350,3,FALSE),0)</f>
        <v>35619.414700000001</v>
      </c>
      <c r="M206" s="339">
        <f>+IFERROR(VLOOKUP($B206,'Translated Loss'!$BI$5:$BL$350,4,FALSE),0)</f>
        <v>262795.14600000001</v>
      </c>
      <c r="N206" s="355">
        <f t="shared" si="43"/>
        <v>299297.48360000004</v>
      </c>
      <c r="O206" s="339">
        <f>+IFERROR(IF(D206=1,($E206*P$3+$F206*P$4+$G206*P$5+$H206*P$6+$I206*P$7)*10*VLOOKUP($B206,UPP!$C$10:$M$329,9,FALSE),($E206*P$3+$F206*P$4+$G206*P$5+$H206*P$6+$I206*P$7)*VLOOKUP($B206,UPP!$C$10:$M$329,9,FALSE)),0)</f>
        <v>-96243.057555061503</v>
      </c>
      <c r="P206" s="339">
        <f>+IFERROR(IF(D206=1,($E206*Q$3+$F206*Q$4+$G206*Q$5+$H206*Q$6+$I206*Q$7)*10*VLOOKUP($B206,UPP!$C$10:$M$329,10,FALSE),($E206*Q$3+$F206*Q$4+$G206*Q$5+$H206*Q$6+$I206*Q$7)*VLOOKUP($B206,UPP!$C$10:$M$329,10,FALSE)),0)</f>
        <v>-85569.246945782535</v>
      </c>
      <c r="Q206" s="339">
        <f>+IFERROR(IF(D206=1,($E206*R$3+$F206*R$4+$G206*R$5+$H206*R$6+$I206*R$7)*10*VLOOKUP($B206,UPP!$C$10:$M$329,11,FALSE),($E206*R$3+$F206*R$4+$G206*R$5+$H206*R$6+$I206*R$7)*VLOOKUP($B206,UPP!$C$10:$M$329,11,FALSE)),0)</f>
        <v>308.71478328664102</v>
      </c>
      <c r="R206" s="201">
        <f t="shared" si="47"/>
        <v>-181503.58971755739</v>
      </c>
      <c r="S206" s="196">
        <f t="shared" si="49"/>
        <v>0</v>
      </c>
      <c r="T206" s="151">
        <f t="shared" si="50"/>
        <v>0</v>
      </c>
      <c r="U206" s="151">
        <f t="shared" si="51"/>
        <v>263103.86078328663</v>
      </c>
      <c r="V206" s="197">
        <f t="shared" si="52"/>
        <v>117793.89388244264</v>
      </c>
      <c r="W206" s="209">
        <f t="shared" si="44"/>
        <v>0</v>
      </c>
      <c r="X206" s="210">
        <f t="shared" si="45"/>
        <v>0</v>
      </c>
      <c r="Y206" s="211">
        <f t="shared" si="46"/>
        <v>0.23898327848572265</v>
      </c>
      <c r="Z206" s="196">
        <f t="shared" si="53"/>
        <v>0</v>
      </c>
      <c r="AA206" s="151">
        <f t="shared" si="54"/>
        <v>0</v>
      </c>
      <c r="AB206" s="197">
        <f t="shared" si="55"/>
        <v>263103.86078328663</v>
      </c>
    </row>
    <row r="207" spans="2:28" x14ac:dyDescent="0.25">
      <c r="B207" s="183">
        <f>+UPP!C206</f>
        <v>888</v>
      </c>
      <c r="C207" s="183">
        <f>+UPP!B206</f>
        <v>3</v>
      </c>
      <c r="D207" s="183">
        <f>+UPP!D206</f>
        <v>1</v>
      </c>
      <c r="E207" s="425">
        <f>+VLOOKUP($B207,Data_Payroll!$K$6:$P$350,2,FALSE)</f>
        <v>3995</v>
      </c>
      <c r="F207" s="425">
        <f>+VLOOKUP($B207,Data_Payroll!$K$6:$P$350,3,FALSE)</f>
        <v>3981</v>
      </c>
      <c r="G207" s="425">
        <f>+VLOOKUP($B207,Data_Payroll!$K$6:$P$350,4,FALSE)</f>
        <v>4105</v>
      </c>
      <c r="H207" s="425">
        <f>+VLOOKUP($B207,Data_Payroll!$K$6:$P$350,5,FALSE)</f>
        <v>3343</v>
      </c>
      <c r="I207" s="425">
        <f>+VLOOKUP($B207,Data_Payroll!$K$6:$P$350,6,FALSE)</f>
        <v>3212</v>
      </c>
      <c r="J207" s="355">
        <f t="shared" si="48"/>
        <v>18636</v>
      </c>
      <c r="K207" s="339">
        <f>+IFERROR(VLOOKUP($B207,'Translated Loss'!$BI$5:$BL$350,2,FALSE),0)</f>
        <v>106068.10740000001</v>
      </c>
      <c r="L207" s="339">
        <f>+IFERROR(VLOOKUP($B207,'Translated Loss'!$BI$5:$BL$350,3,FALSE),0)</f>
        <v>213744.2487</v>
      </c>
      <c r="M207" s="339">
        <f>+IFERROR(VLOOKUP($B207,'Translated Loss'!$BI$5:$BL$350,4,FALSE),0)</f>
        <v>103917.54</v>
      </c>
      <c r="N207" s="355">
        <f t="shared" si="43"/>
        <v>423729.89609999995</v>
      </c>
      <c r="O207" s="339">
        <f>+IFERROR(IF(D207=1,($E207*P$3+$F207*P$4+$G207*P$5+$H207*P$6+$I207*P$7)*10*VLOOKUP($B207,UPP!$C$10:$M$329,9,FALSE),($E207*P$3+$F207*P$4+$G207*P$5+$H207*P$6+$I207*P$7)*VLOOKUP($B207,UPP!$C$10:$M$329,9,FALSE)),0)</f>
        <v>-82994.600885601176</v>
      </c>
      <c r="P207" s="339">
        <f>+IFERROR(IF(D207=1,($E207*Q$3+$F207*Q$4+$G207*Q$5+$H207*Q$6+$I207*Q$7)*10*VLOOKUP($B207,UPP!$C$10:$M$329,10,FALSE),($E207*Q$3+$F207*Q$4+$G207*Q$5+$H207*Q$6+$I207*Q$7)*VLOOKUP($B207,UPP!$C$10:$M$329,10,FALSE)),0)</f>
        <v>-71778.853626808472</v>
      </c>
      <c r="Q207" s="339">
        <f>+IFERROR(IF(D207=1,($E207*R$3+$F207*R$4+$G207*R$5+$H207*R$6+$I207*R$7)*10*VLOOKUP($B207,UPP!$C$10:$M$329,11,FALSE),($E207*R$3+$F207*R$4+$G207*R$5+$H207*R$6+$I207*R$7)*VLOOKUP($B207,UPP!$C$10:$M$329,11,FALSE)),0)</f>
        <v>107.13762180298509</v>
      </c>
      <c r="R207" s="201">
        <f t="shared" si="47"/>
        <v>-154666.31689060666</v>
      </c>
      <c r="S207" s="196">
        <f t="shared" si="49"/>
        <v>23073.506514398832</v>
      </c>
      <c r="T207" s="151">
        <f t="shared" si="50"/>
        <v>141965.39507319152</v>
      </c>
      <c r="U207" s="151">
        <f t="shared" si="51"/>
        <v>104024.67762180298</v>
      </c>
      <c r="V207" s="197">
        <f t="shared" si="52"/>
        <v>269063.5792093933</v>
      </c>
      <c r="W207" s="209">
        <f t="shared" si="44"/>
        <v>0.12381147517921674</v>
      </c>
      <c r="X207" s="210">
        <f t="shared" si="45"/>
        <v>0.76178039854685298</v>
      </c>
      <c r="Y207" s="211">
        <f t="shared" si="46"/>
        <v>0.55819208854798763</v>
      </c>
      <c r="Z207" s="196">
        <f t="shared" si="53"/>
        <v>23073.506514398832</v>
      </c>
      <c r="AA207" s="151">
        <f t="shared" si="54"/>
        <v>141965.39507319152</v>
      </c>
      <c r="AB207" s="197">
        <f t="shared" si="55"/>
        <v>104024.67762180297</v>
      </c>
    </row>
    <row r="208" spans="2:28" x14ac:dyDescent="0.25">
      <c r="B208" s="183">
        <f>+UPP!C207</f>
        <v>889</v>
      </c>
      <c r="C208" s="183">
        <f>+UPP!B207</f>
        <v>3</v>
      </c>
      <c r="D208" s="183">
        <f>+UPP!D207</f>
        <v>1</v>
      </c>
      <c r="E208" s="425">
        <f>+VLOOKUP($B208,Data_Payroll!$K$6:$P$350,2,FALSE)</f>
        <v>136332</v>
      </c>
      <c r="F208" s="425">
        <f>+VLOOKUP($B208,Data_Payroll!$K$6:$P$350,3,FALSE)</f>
        <v>138831</v>
      </c>
      <c r="G208" s="425">
        <f>+VLOOKUP($B208,Data_Payroll!$K$6:$P$350,4,FALSE)</f>
        <v>138991</v>
      </c>
      <c r="H208" s="425">
        <f>+VLOOKUP($B208,Data_Payroll!$K$6:$P$350,5,FALSE)</f>
        <v>147701</v>
      </c>
      <c r="I208" s="425">
        <f>+VLOOKUP($B208,Data_Payroll!$K$6:$P$350,6,FALSE)</f>
        <v>157334</v>
      </c>
      <c r="J208" s="355">
        <f t="shared" si="48"/>
        <v>719189</v>
      </c>
      <c r="K208" s="339">
        <f>+IFERROR(VLOOKUP($B208,'Translated Loss'!$BI$5:$BL$350,2,FALSE),0)</f>
        <v>960042.36540000001</v>
      </c>
      <c r="L208" s="339">
        <f>+IFERROR(VLOOKUP($B208,'Translated Loss'!$BI$5:$BL$350,3,FALSE),0)</f>
        <v>859319.22979999986</v>
      </c>
      <c r="M208" s="339">
        <f>+IFERROR(VLOOKUP($B208,'Translated Loss'!$BI$5:$BL$350,4,FALSE),0)</f>
        <v>81397.448000000004</v>
      </c>
      <c r="N208" s="355">
        <f t="shared" ref="N208:N271" si="56">+SUM(K208:M208)</f>
        <v>1900759.0432</v>
      </c>
      <c r="O208" s="339">
        <f>+IFERROR(IF(D208=1,($E208*P$3+$F208*P$4+$G208*P$5+$H208*P$6+$I208*P$7)*10*VLOOKUP($B208,UPP!$C$10:$M$329,9,FALSE),($E208*P$3+$F208*P$4+$G208*P$5+$H208*P$6+$I208*P$7)*VLOOKUP($B208,UPP!$C$10:$M$329,9,FALSE)),0)</f>
        <v>-49417.441257271435</v>
      </c>
      <c r="P208" s="339">
        <f>+IFERROR(IF(D208=1,($E208*Q$3+$F208*Q$4+$G208*Q$5+$H208*Q$6+$I208*Q$7)*10*VLOOKUP($B208,UPP!$C$10:$M$329,10,FALSE),($E208*Q$3+$F208*Q$4+$G208*Q$5+$H208*Q$6+$I208*Q$7)*VLOOKUP($B208,UPP!$C$10:$M$329,10,FALSE)),0)</f>
        <v>-125643.85218517884</v>
      </c>
      <c r="Q208" s="339">
        <f>+IFERROR(IF(D208=1,($E208*R$3+$F208*R$4+$G208*R$5+$H208*R$6+$I208*R$7)*10*VLOOKUP($B208,UPP!$C$10:$M$329,11,FALSE),($E208*R$3+$F208*R$4+$G208*R$5+$H208*R$6+$I208*R$7)*VLOOKUP($B208,UPP!$C$10:$M$329,11,FALSE)),0)</f>
        <v>251.53419267070873</v>
      </c>
      <c r="R208" s="201">
        <f t="shared" si="47"/>
        <v>-174809.75924977957</v>
      </c>
      <c r="S208" s="196">
        <f t="shared" si="49"/>
        <v>910624.92414272856</v>
      </c>
      <c r="T208" s="151">
        <f t="shared" si="50"/>
        <v>733675.37761482107</v>
      </c>
      <c r="U208" s="151">
        <f t="shared" si="51"/>
        <v>81648.982192670708</v>
      </c>
      <c r="V208" s="197">
        <f t="shared" si="52"/>
        <v>1725949.2839502203</v>
      </c>
      <c r="W208" s="209">
        <f t="shared" si="44"/>
        <v>0.12661830536100088</v>
      </c>
      <c r="X208" s="210">
        <f t="shared" si="45"/>
        <v>0.10201426573749335</v>
      </c>
      <c r="Y208" s="211">
        <f t="shared" si="46"/>
        <v>1.1352924223350288E-2</v>
      </c>
      <c r="Z208" s="196">
        <f t="shared" si="53"/>
        <v>910624.92414272868</v>
      </c>
      <c r="AA208" s="151">
        <f t="shared" si="54"/>
        <v>733675.37761482107</v>
      </c>
      <c r="AB208" s="197">
        <f t="shared" si="55"/>
        <v>81648.982192670694</v>
      </c>
    </row>
    <row r="209" spans="2:28" x14ac:dyDescent="0.25">
      <c r="B209" s="183">
        <f>+UPP!C208</f>
        <v>890</v>
      </c>
      <c r="C209" s="183">
        <f>+UPP!B208</f>
        <v>3</v>
      </c>
      <c r="D209" s="183">
        <f>+UPP!D208</f>
        <v>1</v>
      </c>
      <c r="E209" s="425">
        <f>+VLOOKUP($B209,Data_Payroll!$K$6:$P$350,2,FALSE)</f>
        <v>4956</v>
      </c>
      <c r="F209" s="425">
        <f>+VLOOKUP($B209,Data_Payroll!$K$6:$P$350,3,FALSE)</f>
        <v>5645</v>
      </c>
      <c r="G209" s="425">
        <f>+VLOOKUP($B209,Data_Payroll!$K$6:$P$350,4,FALSE)</f>
        <v>5297</v>
      </c>
      <c r="H209" s="425">
        <f>+VLOOKUP($B209,Data_Payroll!$K$6:$P$350,5,FALSE)</f>
        <v>5172</v>
      </c>
      <c r="I209" s="425">
        <f>+VLOOKUP($B209,Data_Payroll!$K$6:$P$350,6,FALSE)</f>
        <v>6441</v>
      </c>
      <c r="J209" s="355">
        <f t="shared" si="48"/>
        <v>27511</v>
      </c>
      <c r="K209" s="339">
        <f>+IFERROR(VLOOKUP($B209,'Translated Loss'!$BI$5:$BL$350,2,FALSE),0)</f>
        <v>0</v>
      </c>
      <c r="L209" s="339">
        <f>+IFERROR(VLOOKUP($B209,'Translated Loss'!$BI$5:$BL$350,3,FALSE),0)</f>
        <v>92375.572</v>
      </c>
      <c r="M209" s="339">
        <f>+IFERROR(VLOOKUP($B209,'Translated Loss'!$BI$5:$BL$350,4,FALSE),0)</f>
        <v>11456.075999999999</v>
      </c>
      <c r="N209" s="355">
        <f t="shared" si="56"/>
        <v>103831.648</v>
      </c>
      <c r="O209" s="339">
        <f>+IFERROR(IF(D209=1,($E209*P$3+$F209*P$4+$G209*P$5+$H209*P$6+$I209*P$7)*10*VLOOKUP($B209,UPP!$C$10:$M$329,9,FALSE),($E209*P$3+$F209*P$4+$G209*P$5+$H209*P$6+$I209*P$7)*VLOOKUP($B209,UPP!$C$10:$M$329,9,FALSE)),0)</f>
        <v>-7346.348209720958</v>
      </c>
      <c r="P209" s="339">
        <f>+IFERROR(IF(D209=1,($E209*Q$3+$F209*Q$4+$G209*Q$5+$H209*Q$6+$I209*Q$7)*10*VLOOKUP($B209,UPP!$C$10:$M$329,10,FALSE),($E209*Q$3+$F209*Q$4+$G209*Q$5+$H209*Q$6+$I209*Q$7)*VLOOKUP($B209,UPP!$C$10:$M$329,10,FALSE)),0)</f>
        <v>-16763.301021000425</v>
      </c>
      <c r="Q209" s="339">
        <f>+IFERROR(IF(D209=1,($E209*R$3+$F209*R$4+$G209*R$5+$H209*R$6+$I209*R$7)*10*VLOOKUP($B209,UPP!$C$10:$M$329,11,FALSE),($E209*R$3+$F209*R$4+$G209*R$5+$H209*R$6+$I209*R$7)*VLOOKUP($B209,UPP!$C$10:$M$329,11,FALSE)),0)</f>
        <v>37.176242516808514</v>
      </c>
      <c r="R209" s="201">
        <f t="shared" si="47"/>
        <v>-24072.472988204576</v>
      </c>
      <c r="S209" s="196">
        <f t="shared" si="49"/>
        <v>0</v>
      </c>
      <c r="T209" s="151">
        <f t="shared" si="50"/>
        <v>75612.270978999572</v>
      </c>
      <c r="U209" s="151">
        <f t="shared" si="51"/>
        <v>11493.252242516808</v>
      </c>
      <c r="V209" s="197">
        <f t="shared" si="52"/>
        <v>79759.175011795422</v>
      </c>
      <c r="W209" s="209">
        <f t="shared" si="44"/>
        <v>0</v>
      </c>
      <c r="X209" s="210">
        <f t="shared" si="45"/>
        <v>0.27484377514085118</v>
      </c>
      <c r="Y209" s="211">
        <f t="shared" si="46"/>
        <v>4.1776933744745039E-2</v>
      </c>
      <c r="Z209" s="196">
        <f t="shared" si="53"/>
        <v>0</v>
      </c>
      <c r="AA209" s="151">
        <f t="shared" si="54"/>
        <v>75612.270978999572</v>
      </c>
      <c r="AB209" s="197">
        <f t="shared" si="55"/>
        <v>11493.252242516808</v>
      </c>
    </row>
    <row r="210" spans="2:28" x14ac:dyDescent="0.25">
      <c r="B210" s="183">
        <f>+UPP!C209</f>
        <v>891</v>
      </c>
      <c r="C210" s="183">
        <f>+UPP!B209</f>
        <v>3</v>
      </c>
      <c r="D210" s="183">
        <f>+UPP!D209</f>
        <v>1</v>
      </c>
      <c r="E210" s="425">
        <f>+VLOOKUP($B210,Data_Payroll!$K$6:$P$350,2,FALSE)</f>
        <v>74014</v>
      </c>
      <c r="F210" s="425">
        <f>+VLOOKUP($B210,Data_Payroll!$K$6:$P$350,3,FALSE)</f>
        <v>77464</v>
      </c>
      <c r="G210" s="425">
        <f>+VLOOKUP($B210,Data_Payroll!$K$6:$P$350,4,FALSE)</f>
        <v>83819</v>
      </c>
      <c r="H210" s="425">
        <f>+VLOOKUP($B210,Data_Payroll!$K$6:$P$350,5,FALSE)</f>
        <v>87306</v>
      </c>
      <c r="I210" s="425">
        <f>+VLOOKUP($B210,Data_Payroll!$K$6:$P$350,6,FALSE)</f>
        <v>90803</v>
      </c>
      <c r="J210" s="355">
        <f t="shared" si="48"/>
        <v>413406</v>
      </c>
      <c r="K210" s="339">
        <f>+IFERROR(VLOOKUP($B210,'Translated Loss'!$BI$5:$BL$350,2,FALSE),0)</f>
        <v>1857176.7857999997</v>
      </c>
      <c r="L210" s="339">
        <f>+IFERROR(VLOOKUP($B210,'Translated Loss'!$BI$5:$BL$350,3,FALSE),0)</f>
        <v>3256883.8026000001</v>
      </c>
      <c r="M210" s="339">
        <f>+IFERROR(VLOOKUP($B210,'Translated Loss'!$BI$5:$BL$350,4,FALSE),0)</f>
        <v>471331.34200000006</v>
      </c>
      <c r="N210" s="355">
        <f t="shared" si="56"/>
        <v>5585391.9304</v>
      </c>
      <c r="O210" s="339">
        <f>+IFERROR(IF(D210=1,($E210*P$3+$F210*P$4+$G210*P$5+$H210*P$6+$I210*P$7)*10*VLOOKUP($B210,UPP!$C$10:$M$329,9,FALSE),($E210*P$3+$F210*P$4+$G210*P$5+$H210*P$6+$I210*P$7)*VLOOKUP($B210,UPP!$C$10:$M$329,9,FALSE)),0)</f>
        <v>-334364.52037323877</v>
      </c>
      <c r="P210" s="339">
        <f>+IFERROR(IF(D210=1,($E210*Q$3+$F210*Q$4+$G210*Q$5+$H210*Q$6+$I210*Q$7)*10*VLOOKUP($B210,UPP!$C$10:$M$329,10,FALSE),($E210*Q$3+$F210*Q$4+$G210*Q$5+$H210*Q$6+$I210*Q$7)*VLOOKUP($B210,UPP!$C$10:$M$329,10,FALSE)),0)</f>
        <v>-692870.88491503929</v>
      </c>
      <c r="Q210" s="339">
        <f>+IFERROR(IF(D210=1,($E210*R$3+$F210*R$4+$G210*R$5+$H210*R$6+$I210*R$7)*10*VLOOKUP($B210,UPP!$C$10:$M$329,11,FALSE),($E210*R$3+$F210*R$4+$G210*R$5+$H210*R$6+$I210*R$7)*VLOOKUP($B210,UPP!$C$10:$M$329,11,FALSE)),0)</f>
        <v>1242.6060909558751</v>
      </c>
      <c r="R210" s="201">
        <f t="shared" si="47"/>
        <v>-1025992.7991973222</v>
      </c>
      <c r="S210" s="196">
        <f t="shared" si="49"/>
        <v>1522812.265426761</v>
      </c>
      <c r="T210" s="151">
        <f t="shared" si="50"/>
        <v>2564012.9176849606</v>
      </c>
      <c r="U210" s="151">
        <f t="shared" si="51"/>
        <v>472573.94809095596</v>
      </c>
      <c r="V210" s="197">
        <f t="shared" si="52"/>
        <v>4559399.1312026773</v>
      </c>
      <c r="W210" s="209">
        <f t="shared" ref="W210:W238" si="57">+IF(D210=1,S210/(SUM($E210:$I210)*10),S210/(SUM($E210:$I210)))</f>
        <v>0.36835756264465463</v>
      </c>
      <c r="X210" s="210">
        <f t="shared" ref="X210:X238" si="58">+IF(D210=1,T210/(SUM($E210:$I210)*10),T210/(SUM($E210:$I210)))</f>
        <v>0.62021666779992568</v>
      </c>
      <c r="Y210" s="211">
        <f t="shared" ref="Y210:Y238" si="59">+IF(D210=1,U210/(SUM($E210:$I210)*10),U210/(SUM($E210:$I210)))</f>
        <v>0.11431230995461023</v>
      </c>
      <c r="Z210" s="196">
        <f t="shared" si="53"/>
        <v>1522812.265426761</v>
      </c>
      <c r="AA210" s="151">
        <f t="shared" si="54"/>
        <v>2564012.9176849606</v>
      </c>
      <c r="AB210" s="197">
        <f t="shared" si="55"/>
        <v>472573.94809095596</v>
      </c>
    </row>
    <row r="211" spans="2:28" x14ac:dyDescent="0.25">
      <c r="B211" s="183">
        <f>+UPP!C210</f>
        <v>896</v>
      </c>
      <c r="C211" s="183">
        <f>+UPP!B210</f>
        <v>3</v>
      </c>
      <c r="D211" s="183">
        <f>+UPP!D210</f>
        <v>1</v>
      </c>
      <c r="E211" s="425">
        <f>+VLOOKUP($B211,Data_Payroll!$K$6:$P$350,2,FALSE)</f>
        <v>6607</v>
      </c>
      <c r="F211" s="425">
        <f>+VLOOKUP($B211,Data_Payroll!$K$6:$P$350,3,FALSE)</f>
        <v>6875</v>
      </c>
      <c r="G211" s="425">
        <f>+VLOOKUP($B211,Data_Payroll!$K$6:$P$350,4,FALSE)</f>
        <v>5956</v>
      </c>
      <c r="H211" s="425">
        <f>+VLOOKUP($B211,Data_Payroll!$K$6:$P$350,5,FALSE)</f>
        <v>6888</v>
      </c>
      <c r="I211" s="425">
        <f>+VLOOKUP($B211,Data_Payroll!$K$6:$P$350,6,FALSE)</f>
        <v>6940</v>
      </c>
      <c r="J211" s="355">
        <f t="shared" si="48"/>
        <v>33266</v>
      </c>
      <c r="K211" s="339">
        <f>+IFERROR(VLOOKUP($B211,'Translated Loss'!$BI$5:$BL$350,2,FALSE),0)</f>
        <v>61326.199200000003</v>
      </c>
      <c r="L211" s="339">
        <f>+IFERROR(VLOOKUP($B211,'Translated Loss'!$BI$5:$BL$350,3,FALSE),0)</f>
        <v>117606.75349999999</v>
      </c>
      <c r="M211" s="339">
        <f>+IFERROR(VLOOKUP($B211,'Translated Loss'!$BI$5:$BL$350,4,FALSE),0)</f>
        <v>15076.291000000001</v>
      </c>
      <c r="N211" s="355">
        <f t="shared" si="56"/>
        <v>194009.24369999999</v>
      </c>
      <c r="O211" s="339">
        <f>+IFERROR(IF(D211=1,($E211*P$3+$F211*P$4+$G211*P$5+$H211*P$6+$I211*P$7)*10*VLOOKUP($B211,UPP!$C$10:$M$329,9,FALSE),($E211*P$3+$F211*P$4+$G211*P$5+$H211*P$6+$I211*P$7)*VLOOKUP($B211,UPP!$C$10:$M$329,9,FALSE)),0)</f>
        <v>-36403.822024099034</v>
      </c>
      <c r="P211" s="339">
        <f>+IFERROR(IF(D211=1,($E211*Q$3+$F211*Q$4+$G211*Q$5+$H211*Q$6+$I211*Q$7)*10*VLOOKUP($B211,UPP!$C$10:$M$329,10,FALSE),($E211*Q$3+$F211*Q$4+$G211*Q$5+$H211*Q$6+$I211*Q$7)*VLOOKUP($B211,UPP!$C$10:$M$329,10,FALSE)),0)</f>
        <v>-52507.383931783486</v>
      </c>
      <c r="Q211" s="339">
        <f>+IFERROR(IF(D211=1,($E211*R$3+$F211*R$4+$G211*R$5+$H211*R$6+$I211*R$7)*10*VLOOKUP($B211,UPP!$C$10:$M$329,11,FALSE),($E211*R$3+$F211*R$4+$G211*R$5+$H211*R$6+$I211*R$7)*VLOOKUP($B211,UPP!$C$10:$M$329,11,FALSE)),0)</f>
        <v>109.8109141124484</v>
      </c>
      <c r="R211" s="201">
        <f t="shared" si="47"/>
        <v>-88801.395041770083</v>
      </c>
      <c r="S211" s="196">
        <f t="shared" si="49"/>
        <v>24922.377175900969</v>
      </c>
      <c r="T211" s="151">
        <f t="shared" si="50"/>
        <v>65099.369568216505</v>
      </c>
      <c r="U211" s="151">
        <f t="shared" si="51"/>
        <v>15186.101914112449</v>
      </c>
      <c r="V211" s="197">
        <f t="shared" si="52"/>
        <v>105207.84865822991</v>
      </c>
      <c r="W211" s="209">
        <f t="shared" si="57"/>
        <v>7.4918466830700928E-2</v>
      </c>
      <c r="X211" s="210">
        <f t="shared" si="58"/>
        <v>0.19569340939162058</v>
      </c>
      <c r="Y211" s="211">
        <f t="shared" si="59"/>
        <v>4.565051979231783E-2</v>
      </c>
      <c r="Z211" s="196">
        <f t="shared" si="53"/>
        <v>24922.377175900969</v>
      </c>
      <c r="AA211" s="151">
        <f t="shared" si="54"/>
        <v>65099.369568216505</v>
      </c>
      <c r="AB211" s="197">
        <f t="shared" si="55"/>
        <v>15186.101914112449</v>
      </c>
    </row>
    <row r="212" spans="2:28" x14ac:dyDescent="0.25">
      <c r="B212" s="183">
        <f>+UPP!C211</f>
        <v>897</v>
      </c>
      <c r="C212" s="183">
        <f>+UPP!B211</f>
        <v>3</v>
      </c>
      <c r="D212" s="183">
        <f>+UPP!D211</f>
        <v>1</v>
      </c>
      <c r="E212" s="425">
        <f>+VLOOKUP($B212,Data_Payroll!$K$6:$P$350,2,FALSE)</f>
        <v>140386</v>
      </c>
      <c r="F212" s="425">
        <f>+VLOOKUP($B212,Data_Payroll!$K$6:$P$350,3,FALSE)</f>
        <v>152106</v>
      </c>
      <c r="G212" s="425">
        <f>+VLOOKUP($B212,Data_Payroll!$K$6:$P$350,4,FALSE)</f>
        <v>162329</v>
      </c>
      <c r="H212" s="425">
        <f>+VLOOKUP($B212,Data_Payroll!$K$6:$P$350,5,FALSE)</f>
        <v>172781</v>
      </c>
      <c r="I212" s="425">
        <f>+VLOOKUP($B212,Data_Payroll!$K$6:$P$350,6,FALSE)</f>
        <v>179839</v>
      </c>
      <c r="J212" s="355">
        <f t="shared" si="48"/>
        <v>807441</v>
      </c>
      <c r="K212" s="339">
        <f>+IFERROR(VLOOKUP($B212,'Translated Loss'!$BI$5:$BL$350,2,FALSE),0)</f>
        <v>4553672.0406999998</v>
      </c>
      <c r="L212" s="339">
        <f>+IFERROR(VLOOKUP($B212,'Translated Loss'!$BI$5:$BL$350,3,FALSE),0)</f>
        <v>5965790.6592000006</v>
      </c>
      <c r="M212" s="339">
        <f>+IFERROR(VLOOKUP($B212,'Translated Loss'!$BI$5:$BL$350,4,FALSE),0)</f>
        <v>866838.64599999995</v>
      </c>
      <c r="N212" s="355">
        <f t="shared" si="56"/>
        <v>11386301.345900001</v>
      </c>
      <c r="O212" s="339">
        <f>+IFERROR(IF(D212=1,($E212*P$3+$F212*P$4+$G212*P$5+$H212*P$6+$I212*P$7)*10*VLOOKUP($B212,UPP!$C$10:$M$329,9,FALSE),($E212*P$3+$F212*P$4+$G212*P$5+$H212*P$6+$I212*P$7)*VLOOKUP($B212,UPP!$C$10:$M$329,9,FALSE)),0)</f>
        <v>-736748.86089652474</v>
      </c>
      <c r="P212" s="339">
        <f>+IFERROR(IF(D212=1,($E212*Q$3+$F212*Q$4+$G212*Q$5+$H212*Q$6+$I212*Q$7)*10*VLOOKUP($B212,UPP!$C$10:$M$329,10,FALSE),($E212*Q$3+$F212*Q$4+$G212*Q$5+$H212*Q$6+$I212*Q$7)*VLOOKUP($B212,UPP!$C$10:$M$329,10,FALSE)),0)</f>
        <v>-1629256.3140260854</v>
      </c>
      <c r="Q212" s="339">
        <f>+IFERROR(IF(D212=1,($E212*R$3+$F212*R$4+$G212*R$5+$H212*R$6+$I212*R$7)*10*VLOOKUP($B212,UPP!$C$10:$M$329,11,FALSE),($E212*R$3+$F212*R$4+$G212*R$5+$H212*R$6+$I212*R$7)*VLOOKUP($B212,UPP!$C$10:$M$329,11,FALSE)),0)</f>
        <v>3231.7602196617163</v>
      </c>
      <c r="R212" s="201">
        <f t="shared" si="47"/>
        <v>-2362773.4147029486</v>
      </c>
      <c r="S212" s="196">
        <f t="shared" si="49"/>
        <v>3816923.1798034748</v>
      </c>
      <c r="T212" s="151">
        <f t="shared" si="50"/>
        <v>4336534.3451739149</v>
      </c>
      <c r="U212" s="151">
        <f t="shared" si="51"/>
        <v>870070.4062196617</v>
      </c>
      <c r="V212" s="197">
        <f t="shared" si="52"/>
        <v>9023527.9311970528</v>
      </c>
      <c r="W212" s="209">
        <f t="shared" si="57"/>
        <v>0.47271852430127709</v>
      </c>
      <c r="X212" s="210">
        <f t="shared" si="58"/>
        <v>0.5370713581765002</v>
      </c>
      <c r="Y212" s="211">
        <f t="shared" si="59"/>
        <v>0.10775653034954402</v>
      </c>
      <c r="Z212" s="196">
        <f t="shared" si="53"/>
        <v>3816923.1798034748</v>
      </c>
      <c r="AA212" s="151">
        <f t="shared" si="54"/>
        <v>4336534.3451739149</v>
      </c>
      <c r="AB212" s="197">
        <f t="shared" si="55"/>
        <v>870070.40621966182</v>
      </c>
    </row>
    <row r="213" spans="2:28" x14ac:dyDescent="0.25">
      <c r="B213" s="183">
        <f>+UPP!C212</f>
        <v>898</v>
      </c>
      <c r="C213" s="183">
        <f>+UPP!B212</f>
        <v>3</v>
      </c>
      <c r="D213" s="183">
        <f>+UPP!D212</f>
        <v>1</v>
      </c>
      <c r="E213" s="425">
        <f>+VLOOKUP($B213,Data_Payroll!$K$6:$P$350,2,FALSE)</f>
        <v>37693</v>
      </c>
      <c r="F213" s="425">
        <f>+VLOOKUP($B213,Data_Payroll!$K$6:$P$350,3,FALSE)</f>
        <v>44418</v>
      </c>
      <c r="G213" s="425">
        <f>+VLOOKUP($B213,Data_Payroll!$K$6:$P$350,4,FALSE)</f>
        <v>42281</v>
      </c>
      <c r="H213" s="425">
        <f>+VLOOKUP($B213,Data_Payroll!$K$6:$P$350,5,FALSE)</f>
        <v>44217</v>
      </c>
      <c r="I213" s="425">
        <f>+VLOOKUP($B213,Data_Payroll!$K$6:$P$350,6,FALSE)</f>
        <v>45210</v>
      </c>
      <c r="J213" s="355">
        <f t="shared" si="48"/>
        <v>213819</v>
      </c>
      <c r="K213" s="339">
        <f>+IFERROR(VLOOKUP($B213,'Translated Loss'!$BI$5:$BL$350,2,FALSE),0)</f>
        <v>5533240.9235000005</v>
      </c>
      <c r="L213" s="339">
        <f>+IFERROR(VLOOKUP($B213,'Translated Loss'!$BI$5:$BL$350,3,FALSE),0)</f>
        <v>2698105.3371000001</v>
      </c>
      <c r="M213" s="339">
        <f>+IFERROR(VLOOKUP($B213,'Translated Loss'!$BI$5:$BL$350,4,FALSE),0)</f>
        <v>243948.35299999997</v>
      </c>
      <c r="N213" s="355">
        <f t="shared" si="56"/>
        <v>8475294.6136000007</v>
      </c>
      <c r="O213" s="339">
        <f>+IFERROR(IF(D213=1,($E213*P$3+$F213*P$4+$G213*P$5+$H213*P$6+$I213*P$7)*10*VLOOKUP($B213,UPP!$C$10:$M$329,9,FALSE),($E213*P$3+$F213*P$4+$G213*P$5+$H213*P$6+$I213*P$7)*VLOOKUP($B213,UPP!$C$10:$M$329,9,FALSE)),0)</f>
        <v>-639538.95418723661</v>
      </c>
      <c r="P213" s="339">
        <f>+IFERROR(IF(D213=1,($E213*Q$3+$F213*Q$4+$G213*Q$5+$H213*Q$6+$I213*Q$7)*10*VLOOKUP($B213,UPP!$C$10:$M$329,10,FALSE),($E213*Q$3+$F213*Q$4+$G213*Q$5+$H213*Q$6+$I213*Q$7)*VLOOKUP($B213,UPP!$C$10:$M$329,10,FALSE)),0)</f>
        <v>-825129.2283480207</v>
      </c>
      <c r="Q213" s="339">
        <f>+IFERROR(IF(D213=1,($E213*R$3+$F213*R$4+$G213*R$5+$H213*R$6+$I213*R$7)*10*VLOOKUP($B213,UPP!$C$10:$M$329,11,FALSE),($E213*R$3+$F213*R$4+$G213*R$5+$H213*R$6+$I213*R$7)*VLOOKUP($B213,UPP!$C$10:$M$329,11,FALSE)),0)</f>
        <v>1291.036220244788</v>
      </c>
      <c r="R213" s="201">
        <f t="shared" si="47"/>
        <v>-1463377.1463150124</v>
      </c>
      <c r="S213" s="196">
        <f t="shared" si="49"/>
        <v>4893701.9693127638</v>
      </c>
      <c r="T213" s="151">
        <f t="shared" si="50"/>
        <v>1872976.1087519794</v>
      </c>
      <c r="U213" s="151">
        <f t="shared" si="51"/>
        <v>245239.38922024478</v>
      </c>
      <c r="V213" s="197">
        <f t="shared" si="52"/>
        <v>7011917.4672849886</v>
      </c>
      <c r="W213" s="209">
        <f t="shared" si="57"/>
        <v>2.2887124012892976</v>
      </c>
      <c r="X213" s="210">
        <f t="shared" si="58"/>
        <v>0.87596336562792798</v>
      </c>
      <c r="Y213" s="211">
        <f t="shared" si="59"/>
        <v>0.1146948536941267</v>
      </c>
      <c r="Z213" s="196">
        <f t="shared" si="53"/>
        <v>4893701.9693127638</v>
      </c>
      <c r="AA213" s="151">
        <f t="shared" si="54"/>
        <v>1872976.1087519792</v>
      </c>
      <c r="AB213" s="197">
        <f t="shared" si="55"/>
        <v>245239.38922024478</v>
      </c>
    </row>
    <row r="214" spans="2:28" x14ac:dyDescent="0.25">
      <c r="B214" s="183">
        <f>+UPP!C213</f>
        <v>899</v>
      </c>
      <c r="C214" s="183">
        <f>+UPP!B213</f>
        <v>3</v>
      </c>
      <c r="D214" s="183">
        <f>+UPP!D213</f>
        <v>1</v>
      </c>
      <c r="E214" s="425">
        <f>+VLOOKUP($B214,Data_Payroll!$K$6:$P$350,2,FALSE)</f>
        <v>7816</v>
      </c>
      <c r="F214" s="425">
        <f>+VLOOKUP($B214,Data_Payroll!$K$6:$P$350,3,FALSE)</f>
        <v>5512</v>
      </c>
      <c r="G214" s="425">
        <f>+VLOOKUP($B214,Data_Payroll!$K$6:$P$350,4,FALSE)</f>
        <v>5499</v>
      </c>
      <c r="H214" s="425">
        <f>+VLOOKUP($B214,Data_Payroll!$K$6:$P$350,5,FALSE)</f>
        <v>5399</v>
      </c>
      <c r="I214" s="425">
        <f>+VLOOKUP($B214,Data_Payroll!$K$6:$P$350,6,FALSE)</f>
        <v>5888</v>
      </c>
      <c r="J214" s="355">
        <f t="shared" si="48"/>
        <v>30114</v>
      </c>
      <c r="K214" s="339">
        <f>+IFERROR(VLOOKUP($B214,'Translated Loss'!$BI$5:$BL$350,2,FALSE),0)</f>
        <v>20904.286</v>
      </c>
      <c r="L214" s="339">
        <f>+IFERROR(VLOOKUP($B214,'Translated Loss'!$BI$5:$BL$350,3,FALSE),0)</f>
        <v>143205.19999999998</v>
      </c>
      <c r="M214" s="339">
        <f>+IFERROR(VLOOKUP($B214,'Translated Loss'!$BI$5:$BL$350,4,FALSE),0)</f>
        <v>20866.424999999999</v>
      </c>
      <c r="N214" s="355">
        <f t="shared" si="56"/>
        <v>184975.91099999996</v>
      </c>
      <c r="O214" s="339">
        <f>+IFERROR(IF(D214=1,($E214*P$3+$F214*P$4+$G214*P$5+$H214*P$6+$I214*P$7)*10*VLOOKUP($B214,UPP!$C$10:$M$329,9,FALSE),($E214*P$3+$F214*P$4+$G214*P$5+$H214*P$6+$I214*P$7)*VLOOKUP($B214,UPP!$C$10:$M$329,9,FALSE)),0)</f>
        <v>-26805.890124264166</v>
      </c>
      <c r="P214" s="339">
        <f>+IFERROR(IF(D214=1,($E214*Q$3+$F214*Q$4+$G214*Q$5+$H214*Q$6+$I214*Q$7)*10*VLOOKUP($B214,UPP!$C$10:$M$329,10,FALSE),($E214*Q$3+$F214*Q$4+$G214*Q$5+$H214*Q$6+$I214*Q$7)*VLOOKUP($B214,UPP!$C$10:$M$329,10,FALSE)),0)</f>
        <v>-41487.162570244298</v>
      </c>
      <c r="Q214" s="339">
        <f>+IFERROR(IF(D214=1,($E214*R$3+$F214*R$4+$G214*R$5+$H214*R$6+$I214*R$7)*10*VLOOKUP($B214,UPP!$C$10:$M$329,11,FALSE),($E214*R$3+$F214*R$4+$G214*R$5+$H214*R$6+$I214*R$7)*VLOOKUP($B214,UPP!$C$10:$M$329,11,FALSE)),0)</f>
        <v>105.20214956625001</v>
      </c>
      <c r="R214" s="201">
        <f t="shared" si="47"/>
        <v>-68187.850544942208</v>
      </c>
      <c r="S214" s="196">
        <f t="shared" si="49"/>
        <v>0</v>
      </c>
      <c r="T214" s="151">
        <f t="shared" si="50"/>
        <v>101718.03742975568</v>
      </c>
      <c r="U214" s="151">
        <f t="shared" si="51"/>
        <v>20971.627149566248</v>
      </c>
      <c r="V214" s="197">
        <f t="shared" si="52"/>
        <v>116788.06045505776</v>
      </c>
      <c r="W214" s="209">
        <f t="shared" si="57"/>
        <v>0</v>
      </c>
      <c r="X214" s="210">
        <f t="shared" si="58"/>
        <v>0.33777657378546749</v>
      </c>
      <c r="Y214" s="211">
        <f t="shared" si="59"/>
        <v>6.9640788834317083E-2</v>
      </c>
      <c r="Z214" s="196">
        <f t="shared" si="53"/>
        <v>0</v>
      </c>
      <c r="AA214" s="151">
        <f t="shared" si="54"/>
        <v>101718.03742975567</v>
      </c>
      <c r="AB214" s="197">
        <f t="shared" si="55"/>
        <v>20971.627149566248</v>
      </c>
    </row>
    <row r="215" spans="2:28" x14ac:dyDescent="0.25">
      <c r="B215" s="183">
        <f>+UPP!C214</f>
        <v>903</v>
      </c>
      <c r="C215" s="183">
        <f>+UPP!B214</f>
        <v>3</v>
      </c>
      <c r="D215" s="183">
        <f>+UPP!D214</f>
        <v>1</v>
      </c>
      <c r="E215" s="425">
        <f>+VLOOKUP($B215,Data_Payroll!$K$6:$P$350,2,FALSE)</f>
        <v>8299</v>
      </c>
      <c r="F215" s="425">
        <f>+VLOOKUP($B215,Data_Payroll!$K$6:$P$350,3,FALSE)</f>
        <v>8289</v>
      </c>
      <c r="G215" s="425">
        <f>+VLOOKUP($B215,Data_Payroll!$K$6:$P$350,4,FALSE)</f>
        <v>9385</v>
      </c>
      <c r="H215" s="425">
        <f>+VLOOKUP($B215,Data_Payroll!$K$6:$P$350,5,FALSE)</f>
        <v>9549</v>
      </c>
      <c r="I215" s="425">
        <f>+VLOOKUP($B215,Data_Payroll!$K$6:$P$350,6,FALSE)</f>
        <v>9666</v>
      </c>
      <c r="J215" s="355">
        <f t="shared" si="48"/>
        <v>45188</v>
      </c>
      <c r="K215" s="339">
        <f>+IFERROR(VLOOKUP($B215,'Translated Loss'!$BI$5:$BL$350,2,FALSE),0)</f>
        <v>0</v>
      </c>
      <c r="L215" s="339">
        <f>+IFERROR(VLOOKUP($B215,'Translated Loss'!$BI$5:$BL$350,3,FALSE),0)</f>
        <v>0</v>
      </c>
      <c r="M215" s="339">
        <f>+IFERROR(VLOOKUP($B215,'Translated Loss'!$BI$5:$BL$350,4,FALSE),0)</f>
        <v>1783.32</v>
      </c>
      <c r="N215" s="355">
        <f t="shared" si="56"/>
        <v>1783.32</v>
      </c>
      <c r="O215" s="339">
        <f>+IFERROR(IF(D215=1,($E215*P$3+$F215*P$4+$G215*P$5+$H215*P$6+$I215*P$7)*10*VLOOKUP($B215,UPP!$C$10:$M$329,9,FALSE),($E215*P$3+$F215*P$4+$G215*P$5+$H215*P$6+$I215*P$7)*VLOOKUP($B215,UPP!$C$10:$M$329,9,FALSE)),0)</f>
        <v>-14502.106324433213</v>
      </c>
      <c r="P215" s="339">
        <f>+IFERROR(IF(D215=1,($E215*Q$3+$F215*Q$4+$G215*Q$5+$H215*Q$6+$I215*Q$7)*10*VLOOKUP($B215,UPP!$C$10:$M$329,10,FALSE),($E215*Q$3+$F215*Q$4+$G215*Q$5+$H215*Q$6+$I215*Q$7)*VLOOKUP($B215,UPP!$C$10:$M$329,10,FALSE)),0)</f>
        <v>-6428.6066985522402</v>
      </c>
      <c r="Q215" s="339">
        <f>+IFERROR(IF(D215=1,($E215*R$3+$F215*R$4+$G215*R$5+$H215*R$6+$I215*R$7)*10*VLOOKUP($B215,UPP!$C$10:$M$329,11,FALSE),($E215*R$3+$F215*R$4+$G215*R$5+$H215*R$6+$I215*R$7)*VLOOKUP($B215,UPP!$C$10:$M$329,11,FALSE)),0)</f>
        <v>16.494165050746272</v>
      </c>
      <c r="R215" s="201">
        <f t="shared" si="47"/>
        <v>-20914.218857934706</v>
      </c>
      <c r="S215" s="196">
        <f t="shared" si="49"/>
        <v>0</v>
      </c>
      <c r="T215" s="151">
        <f t="shared" si="50"/>
        <v>0</v>
      </c>
      <c r="U215" s="151">
        <f t="shared" si="51"/>
        <v>1799.8141650507462</v>
      </c>
      <c r="V215" s="197">
        <f t="shared" si="52"/>
        <v>-19130.898857934706</v>
      </c>
      <c r="W215" s="209">
        <f t="shared" si="57"/>
        <v>0</v>
      </c>
      <c r="X215" s="210">
        <f t="shared" si="58"/>
        <v>0</v>
      </c>
      <c r="Y215" s="211">
        <f t="shared" si="59"/>
        <v>3.982947165288896E-3</v>
      </c>
      <c r="Z215" s="196">
        <f t="shared" si="53"/>
        <v>0</v>
      </c>
      <c r="AA215" s="151">
        <f t="shared" si="54"/>
        <v>0</v>
      </c>
      <c r="AB215" s="197">
        <f t="shared" si="55"/>
        <v>1799.8141650507464</v>
      </c>
    </row>
    <row r="216" spans="2:28" x14ac:dyDescent="0.25">
      <c r="B216" s="183">
        <f>+UPP!C215</f>
        <v>904</v>
      </c>
      <c r="C216" s="183">
        <f>+UPP!B215</f>
        <v>3</v>
      </c>
      <c r="D216" s="183">
        <f>+UPP!D215</f>
        <v>1</v>
      </c>
      <c r="E216" s="425">
        <f>+VLOOKUP($B216,Data_Payroll!$K$6:$P$350,2,FALSE)</f>
        <v>433</v>
      </c>
      <c r="F216" s="425">
        <f>+VLOOKUP($B216,Data_Payroll!$K$6:$P$350,3,FALSE)</f>
        <v>784</v>
      </c>
      <c r="G216" s="425">
        <f>+VLOOKUP($B216,Data_Payroll!$K$6:$P$350,4,FALSE)</f>
        <v>652</v>
      </c>
      <c r="H216" s="425">
        <f>+VLOOKUP($B216,Data_Payroll!$K$6:$P$350,5,FALSE)</f>
        <v>1095</v>
      </c>
      <c r="I216" s="425">
        <f>+VLOOKUP($B216,Data_Payroll!$K$6:$P$350,6,FALSE)</f>
        <v>1051</v>
      </c>
      <c r="J216" s="355">
        <f t="shared" si="48"/>
        <v>4015</v>
      </c>
      <c r="K216" s="339">
        <f>+IFERROR(VLOOKUP($B216,'Translated Loss'!$BI$5:$BL$350,2,FALSE),0)</f>
        <v>0</v>
      </c>
      <c r="L216" s="339">
        <f>+IFERROR(VLOOKUP($B216,'Translated Loss'!$BI$5:$BL$350,3,FALSE),0)</f>
        <v>0</v>
      </c>
      <c r="M216" s="339">
        <f>+IFERROR(VLOOKUP($B216,'Translated Loss'!$BI$5:$BL$350,4,FALSE),0)</f>
        <v>1065.348</v>
      </c>
      <c r="N216" s="355">
        <f t="shared" si="56"/>
        <v>1065.348</v>
      </c>
      <c r="O216" s="339">
        <f>+IFERROR(IF(D216=1,($E216*P$3+$F216*P$4+$G216*P$5+$H216*P$6+$I216*P$7)*10*VLOOKUP($B216,UPP!$C$10:$M$329,9,FALSE),($E216*P$3+$F216*P$4+$G216*P$5+$H216*P$6+$I216*P$7)*VLOOKUP($B216,UPP!$C$10:$M$329,9,FALSE)),0)</f>
        <v>-5480.1231668254977</v>
      </c>
      <c r="P216" s="339">
        <f>+IFERROR(IF(D216=1,($E216*Q$3+$F216*Q$4+$G216*Q$5+$H216*Q$6+$I216*Q$7)*10*VLOOKUP($B216,UPP!$C$10:$M$329,10,FALSE),($E216*Q$3+$F216*Q$4+$G216*Q$5+$H216*Q$6+$I216*Q$7)*VLOOKUP($B216,UPP!$C$10:$M$329,10,FALSE)),0)</f>
        <v>-4475.2051358446206</v>
      </c>
      <c r="Q216" s="339">
        <f>+IFERROR(IF(D216=1,($E216*R$3+$F216*R$4+$G216*R$5+$H216*R$6+$I216*R$7)*10*VLOOKUP($B216,UPP!$C$10:$M$329,11,FALSE),($E216*R$3+$F216*R$4+$G216*R$5+$H216*R$6+$I216*R$7)*VLOOKUP($B216,UPP!$C$10:$M$329,11,FALSE)),0)</f>
        <v>7.2097141001992018</v>
      </c>
      <c r="R216" s="201">
        <f t="shared" si="47"/>
        <v>-9948.1185885699178</v>
      </c>
      <c r="S216" s="196">
        <f t="shared" si="49"/>
        <v>0</v>
      </c>
      <c r="T216" s="151">
        <f t="shared" si="50"/>
        <v>0</v>
      </c>
      <c r="U216" s="151">
        <f t="shared" si="51"/>
        <v>1072.5577141001991</v>
      </c>
      <c r="V216" s="197">
        <f t="shared" si="52"/>
        <v>-8882.7705885699179</v>
      </c>
      <c r="W216" s="209">
        <f t="shared" si="57"/>
        <v>0</v>
      </c>
      <c r="X216" s="210">
        <f t="shared" si="58"/>
        <v>0</v>
      </c>
      <c r="Y216" s="211">
        <f t="shared" si="59"/>
        <v>2.6713766229145681E-2</v>
      </c>
      <c r="Z216" s="196">
        <f t="shared" si="53"/>
        <v>0</v>
      </c>
      <c r="AA216" s="151">
        <f t="shared" si="54"/>
        <v>0</v>
      </c>
      <c r="AB216" s="197">
        <f t="shared" si="55"/>
        <v>1072.5577141001991</v>
      </c>
    </row>
    <row r="217" spans="2:28" x14ac:dyDescent="0.25">
      <c r="B217" s="183">
        <f>+UPP!C216</f>
        <v>905</v>
      </c>
      <c r="C217" s="183">
        <f>+UPP!B216</f>
        <v>3</v>
      </c>
      <c r="D217" s="183">
        <f>+UPP!D216</f>
        <v>1</v>
      </c>
      <c r="E217" s="425">
        <f>+VLOOKUP($B217,Data_Payroll!$K$6:$P$350,2,FALSE)</f>
        <v>5773</v>
      </c>
      <c r="F217" s="425">
        <f>+VLOOKUP($B217,Data_Payroll!$K$6:$P$350,3,FALSE)</f>
        <v>6652</v>
      </c>
      <c r="G217" s="425">
        <f>+VLOOKUP($B217,Data_Payroll!$K$6:$P$350,4,FALSE)</f>
        <v>7823</v>
      </c>
      <c r="H217" s="425">
        <f>+VLOOKUP($B217,Data_Payroll!$K$6:$P$350,5,FALSE)</f>
        <v>8566</v>
      </c>
      <c r="I217" s="425">
        <f>+VLOOKUP($B217,Data_Payroll!$K$6:$P$350,6,FALSE)</f>
        <v>8938</v>
      </c>
      <c r="J217" s="355">
        <f t="shared" si="48"/>
        <v>37752</v>
      </c>
      <c r="K217" s="339">
        <f>+IFERROR(VLOOKUP($B217,'Translated Loss'!$BI$5:$BL$350,2,FALSE),0)</f>
        <v>9811.9408000000003</v>
      </c>
      <c r="L217" s="339">
        <f>+IFERROR(VLOOKUP($B217,'Translated Loss'!$BI$5:$BL$350,3,FALSE),0)</f>
        <v>54840.030500000001</v>
      </c>
      <c r="M217" s="339">
        <f>+IFERROR(VLOOKUP($B217,'Translated Loss'!$BI$5:$BL$350,4,FALSE),0)</f>
        <v>19308.048000000003</v>
      </c>
      <c r="N217" s="355">
        <f t="shared" si="56"/>
        <v>83960.019300000014</v>
      </c>
      <c r="O217" s="339">
        <f>+IFERROR(IF(D217=1,($E217*P$3+$F217*P$4+$G217*P$5+$H217*P$6+$I217*P$7)*10*VLOOKUP($B217,UPP!$C$10:$M$329,9,FALSE),($E217*P$3+$F217*P$4+$G217*P$5+$H217*P$6+$I217*P$7)*VLOOKUP($B217,UPP!$C$10:$M$329,9,FALSE)),0)</f>
        <v>-4306.3292307199999</v>
      </c>
      <c r="P217" s="339">
        <f>+IFERROR(IF(D217=1,($E217*Q$3+$F217*Q$4+$G217*Q$5+$H217*Q$6+$I217*Q$7)*10*VLOOKUP($B217,UPP!$C$10:$M$329,10,FALSE),($E217*Q$3+$F217*Q$4+$G217*Q$5+$H217*Q$6+$I217*Q$7)*VLOOKUP($B217,UPP!$C$10:$M$329,10,FALSE)),0)</f>
        <v>-2643.3574744850002</v>
      </c>
      <c r="Q217" s="339">
        <f>+IFERROR(IF(D217=1,($E217*R$3+$F217*R$4+$G217*R$5+$H217*R$6+$I217*R$7)*10*VLOOKUP($B217,UPP!$C$10:$M$329,11,FALSE),($E217*R$3+$F217*R$4+$G217*R$5+$H217*R$6+$I217*R$7)*VLOOKUP($B217,UPP!$C$10:$M$329,11,FALSE)),0)</f>
        <v>14.348207903333336</v>
      </c>
      <c r="R217" s="201">
        <f t="shared" si="47"/>
        <v>-6935.3384973016664</v>
      </c>
      <c r="S217" s="196">
        <f t="shared" si="49"/>
        <v>5505.6115692800004</v>
      </c>
      <c r="T217" s="151">
        <f t="shared" si="50"/>
        <v>52196.673025515003</v>
      </c>
      <c r="U217" s="151">
        <f t="shared" si="51"/>
        <v>19322.396207903337</v>
      </c>
      <c r="V217" s="197">
        <f t="shared" si="52"/>
        <v>77024.680802698349</v>
      </c>
      <c r="W217" s="209">
        <f t="shared" si="57"/>
        <v>1.4583628865437594E-2</v>
      </c>
      <c r="X217" s="210">
        <f t="shared" si="58"/>
        <v>0.13826200737845679</v>
      </c>
      <c r="Y217" s="211">
        <f t="shared" si="59"/>
        <v>5.1182443864969639E-2</v>
      </c>
      <c r="Z217" s="196">
        <f t="shared" si="53"/>
        <v>5505.6115692800004</v>
      </c>
      <c r="AA217" s="151">
        <f t="shared" si="54"/>
        <v>52196.673025515003</v>
      </c>
      <c r="AB217" s="197">
        <f t="shared" si="55"/>
        <v>19322.396207903337</v>
      </c>
    </row>
    <row r="218" spans="2:28" x14ac:dyDescent="0.25">
      <c r="B218" s="183">
        <f>+UPP!C217</f>
        <v>907</v>
      </c>
      <c r="C218" s="183">
        <f>+UPP!B217</f>
        <v>3</v>
      </c>
      <c r="D218" s="183">
        <f>+UPP!D217</f>
        <v>1</v>
      </c>
      <c r="E218" s="425">
        <f>+VLOOKUP($B218,Data_Payroll!$K$6:$P$350,2,FALSE)</f>
        <v>11694</v>
      </c>
      <c r="F218" s="425">
        <f>+VLOOKUP($B218,Data_Payroll!$K$6:$P$350,3,FALSE)</f>
        <v>7211</v>
      </c>
      <c r="G218" s="425">
        <f>+VLOOKUP($B218,Data_Payroll!$K$6:$P$350,4,FALSE)</f>
        <v>2860</v>
      </c>
      <c r="H218" s="425">
        <f>+VLOOKUP($B218,Data_Payroll!$K$6:$P$350,5,FALSE)</f>
        <v>3036</v>
      </c>
      <c r="I218" s="425">
        <f>+VLOOKUP($B218,Data_Payroll!$K$6:$P$350,6,FALSE)</f>
        <v>2477</v>
      </c>
      <c r="J218" s="355">
        <f t="shared" si="48"/>
        <v>27278</v>
      </c>
      <c r="K218" s="339">
        <f>+IFERROR(VLOOKUP($B218,'Translated Loss'!$BI$5:$BL$350,2,FALSE),0)</f>
        <v>455712.63300000003</v>
      </c>
      <c r="L218" s="339">
        <f>+IFERROR(VLOOKUP($B218,'Translated Loss'!$BI$5:$BL$350,3,FALSE),0)</f>
        <v>450639.85170000006</v>
      </c>
      <c r="M218" s="339">
        <f>+IFERROR(VLOOKUP($B218,'Translated Loss'!$BI$5:$BL$350,4,FALSE),0)</f>
        <v>25728.330999999998</v>
      </c>
      <c r="N218" s="355">
        <f t="shared" si="56"/>
        <v>932080.81570000015</v>
      </c>
      <c r="O218" s="339">
        <f>+IFERROR(IF(D218=1,($E218*P$3+$F218*P$4+$G218*P$5+$H218*P$6+$I218*P$7)*10*VLOOKUP($B218,UPP!$C$10:$M$329,9,FALSE),($E218*P$3+$F218*P$4+$G218*P$5+$H218*P$6+$I218*P$7)*VLOOKUP($B218,UPP!$C$10:$M$329,9,FALSE)),0)</f>
        <v>-99555.317889167665</v>
      </c>
      <c r="P218" s="339">
        <f>+IFERROR(IF(D218=1,($E218*Q$3+$F218*Q$4+$G218*Q$5+$H218*Q$6+$I218*Q$7)*10*VLOOKUP($B218,UPP!$C$10:$M$329,10,FALSE),($E218*Q$3+$F218*Q$4+$G218*Q$5+$H218*Q$6+$I218*Q$7)*VLOOKUP($B218,UPP!$C$10:$M$329,10,FALSE)),0)</f>
        <v>-99444.084457736215</v>
      </c>
      <c r="Q218" s="339">
        <f>+IFERROR(IF(D218=1,($E218*R$3+$F218*R$4+$G218*R$5+$H218*R$6+$I218*R$7)*10*VLOOKUP($B218,UPP!$C$10:$M$329,11,FALSE),($E218*R$3+$F218*R$4+$G218*R$5+$H218*R$6+$I218*R$7)*VLOOKUP($B218,UPP!$C$10:$M$329,11,FALSE)),0)</f>
        <v>90.785558728600037</v>
      </c>
      <c r="R218" s="201">
        <f t="shared" si="47"/>
        <v>-198908.61678817528</v>
      </c>
      <c r="S218" s="196">
        <f t="shared" si="49"/>
        <v>356157.31511083234</v>
      </c>
      <c r="T218" s="151">
        <f t="shared" si="50"/>
        <v>351195.76724226383</v>
      </c>
      <c r="U218" s="151">
        <f t="shared" si="51"/>
        <v>25819.116558728598</v>
      </c>
      <c r="V218" s="197">
        <f t="shared" si="52"/>
        <v>733172.19891182485</v>
      </c>
      <c r="W218" s="209">
        <f t="shared" si="57"/>
        <v>1.305657728245591</v>
      </c>
      <c r="X218" s="210">
        <f t="shared" si="58"/>
        <v>1.2874689025671378</v>
      </c>
      <c r="Y218" s="211">
        <f t="shared" si="59"/>
        <v>9.4651794701695866E-2</v>
      </c>
      <c r="Z218" s="196">
        <f t="shared" si="53"/>
        <v>356157.31511083234</v>
      </c>
      <c r="AA218" s="151">
        <f t="shared" si="54"/>
        <v>351195.76724226383</v>
      </c>
      <c r="AB218" s="197">
        <f t="shared" si="55"/>
        <v>25819.116558728598</v>
      </c>
    </row>
    <row r="219" spans="2:28" x14ac:dyDescent="0.25">
      <c r="B219" s="183">
        <f>+UPP!C218</f>
        <v>908</v>
      </c>
      <c r="C219" s="183">
        <f>+UPP!B218</f>
        <v>3</v>
      </c>
      <c r="D219" s="183">
        <f>+UPP!D218</f>
        <v>0</v>
      </c>
      <c r="E219" s="425">
        <f>+VLOOKUP($B219,Data_Payroll!$K$6:$P$350,2,FALSE)</f>
        <v>589</v>
      </c>
      <c r="F219" s="425">
        <f>+VLOOKUP($B219,Data_Payroll!$K$6:$P$350,3,FALSE)</f>
        <v>978</v>
      </c>
      <c r="G219" s="425">
        <f>+VLOOKUP($B219,Data_Payroll!$K$6:$P$350,4,FALSE)</f>
        <v>1185</v>
      </c>
      <c r="H219" s="425">
        <f>+VLOOKUP($B219,Data_Payroll!$K$6:$P$350,5,FALSE)</f>
        <v>1479</v>
      </c>
      <c r="I219" s="425">
        <f>+VLOOKUP($B219,Data_Payroll!$K$6:$P$350,6,FALSE)</f>
        <v>1760</v>
      </c>
      <c r="J219" s="355">
        <f t="shared" si="48"/>
        <v>5991</v>
      </c>
      <c r="K219" s="339">
        <f>+IFERROR(VLOOKUP($B219,'Translated Loss'!$BI$5:$BL$350,2,FALSE),0)</f>
        <v>51703.502999999997</v>
      </c>
      <c r="L219" s="339">
        <f>+IFERROR(VLOOKUP($B219,'Translated Loss'!$BI$5:$BL$350,3,FALSE),0)</f>
        <v>287450.8873</v>
      </c>
      <c r="M219" s="339">
        <f>+IFERROR(VLOOKUP($B219,'Translated Loss'!$BI$5:$BL$350,4,FALSE),0)</f>
        <v>1192.556</v>
      </c>
      <c r="N219" s="355">
        <f t="shared" si="56"/>
        <v>340346.94629999995</v>
      </c>
      <c r="O219" s="339">
        <f>+IFERROR(IF(D219=1,($E219*P$3+$F219*P$4+$G219*P$5+$H219*P$6+$I219*P$7)*10*VLOOKUP($B219,UPP!$C$10:$M$329,9,FALSE),($E219*P$3+$F219*P$4+$G219*P$5+$H219*P$6+$I219*P$7)*VLOOKUP($B219,UPP!$C$10:$M$329,9,FALSE)),0)</f>
        <v>-82587.736146419644</v>
      </c>
      <c r="P219" s="339">
        <f>+IFERROR(IF(D219=1,($E219*Q$3+$F219*Q$4+$G219*Q$5+$H219*Q$6+$I219*Q$7)*10*VLOOKUP($B219,UPP!$C$10:$M$329,10,FALSE),($E219*Q$3+$F219*Q$4+$G219*Q$5+$H219*Q$6+$I219*Q$7)*VLOOKUP($B219,UPP!$C$10:$M$329,10,FALSE)),0)</f>
        <v>-87648.189513750447</v>
      </c>
      <c r="Q219" s="339">
        <f>+IFERROR(IF(D219=1,($E219*R$3+$F219*R$4+$G219*R$5+$H219*R$6+$I219*R$7)*10*VLOOKUP($B219,UPP!$C$10:$M$329,11,FALSE),($E219*R$3+$F219*R$4+$G219*R$5+$H219*R$6+$I219*R$7)*VLOOKUP($B219,UPP!$C$10:$M$329,11,FALSE)),0)</f>
        <v>279.40581918088384</v>
      </c>
      <c r="R219" s="201">
        <f t="shared" si="47"/>
        <v>-169956.5198409892</v>
      </c>
      <c r="S219" s="196">
        <f t="shared" si="49"/>
        <v>0</v>
      </c>
      <c r="T219" s="151">
        <f t="shared" si="50"/>
        <v>199802.69778624957</v>
      </c>
      <c r="U219" s="151">
        <f t="shared" si="51"/>
        <v>1471.9618191808838</v>
      </c>
      <c r="V219" s="197">
        <f t="shared" si="52"/>
        <v>170390.42645901075</v>
      </c>
      <c r="W219" s="209">
        <f t="shared" si="57"/>
        <v>0</v>
      </c>
      <c r="X219" s="210">
        <f t="shared" si="58"/>
        <v>33.350475344057685</v>
      </c>
      <c r="Y219" s="211">
        <f t="shared" si="59"/>
        <v>0.24569551313318042</v>
      </c>
      <c r="Z219" s="196">
        <f t="shared" si="53"/>
        <v>0</v>
      </c>
      <c r="AA219" s="151">
        <f t="shared" si="54"/>
        <v>1998026.9778624959</v>
      </c>
      <c r="AB219" s="197">
        <f t="shared" si="55"/>
        <v>14719.618191808839</v>
      </c>
    </row>
    <row r="220" spans="2:28" x14ac:dyDescent="0.25">
      <c r="B220" s="183">
        <f>+UPP!C219</f>
        <v>909</v>
      </c>
      <c r="C220" s="183">
        <f>+UPP!B219</f>
        <v>3</v>
      </c>
      <c r="D220" s="183">
        <f>+UPP!D219</f>
        <v>0</v>
      </c>
      <c r="E220" s="425">
        <f>+VLOOKUP($B220,Data_Payroll!$K$6:$P$350,2,FALSE)</f>
        <v>18</v>
      </c>
      <c r="F220" s="425">
        <f>+VLOOKUP($B220,Data_Payroll!$K$6:$P$350,3,FALSE)</f>
        <v>29</v>
      </c>
      <c r="G220" s="425">
        <f>+VLOOKUP($B220,Data_Payroll!$K$6:$P$350,4,FALSE)</f>
        <v>22</v>
      </c>
      <c r="H220" s="425">
        <f>+VLOOKUP($B220,Data_Payroll!$K$6:$P$350,5,FALSE)</f>
        <v>22</v>
      </c>
      <c r="I220" s="425">
        <f>+VLOOKUP($B220,Data_Payroll!$K$6:$P$350,6,FALSE)</f>
        <v>26</v>
      </c>
      <c r="J220" s="355">
        <f t="shared" si="48"/>
        <v>117</v>
      </c>
      <c r="K220" s="339">
        <f>+IFERROR(VLOOKUP($B220,'Translated Loss'!$BI$5:$BL$350,2,FALSE),0)</f>
        <v>0</v>
      </c>
      <c r="L220" s="339">
        <f>+IFERROR(VLOOKUP($B220,'Translated Loss'!$BI$5:$BL$350,3,FALSE),0)</f>
        <v>0</v>
      </c>
      <c r="M220" s="339">
        <f>+IFERROR(VLOOKUP($B220,'Translated Loss'!$BI$5:$BL$350,4,FALSE),0)</f>
        <v>0</v>
      </c>
      <c r="N220" s="355">
        <f t="shared" si="56"/>
        <v>0</v>
      </c>
      <c r="O220" s="339">
        <f>+IFERROR(IF(D220=1,($E220*P$3+$F220*P$4+$G220*P$5+$H220*P$6+$I220*P$7)*10*VLOOKUP($B220,UPP!$C$10:$M$329,9,FALSE),($E220*P$3+$F220*P$4+$G220*P$5+$H220*P$6+$I220*P$7)*VLOOKUP($B220,UPP!$C$10:$M$329,9,FALSE)),0)</f>
        <v>-248.42093979183633</v>
      </c>
      <c r="P220" s="339">
        <f>+IFERROR(IF(D220=1,($E220*Q$3+$F220*Q$4+$G220*Q$5+$H220*Q$6+$I220*Q$7)*10*VLOOKUP($B220,UPP!$C$10:$M$329,10,FALSE),($E220*Q$3+$F220*Q$4+$G220*Q$5+$H220*Q$6+$I220*Q$7)*VLOOKUP($B220,UPP!$C$10:$M$329,10,FALSE)),0)</f>
        <v>-1200.4522746263708</v>
      </c>
      <c r="Q220" s="339">
        <f>+IFERROR(IF(D220=1,($E220*R$3+$F220*R$4+$G220*R$5+$H220*R$6+$I220*R$7)*10*VLOOKUP($B220,UPP!$C$10:$M$329,11,FALSE),($E220*R$3+$F220*R$4+$G220*R$5+$H220*R$6+$I220*R$7)*VLOOKUP($B220,UPP!$C$10:$M$329,11,FALSE)),0)</f>
        <v>3.440866671986643</v>
      </c>
      <c r="R220" s="201">
        <f t="shared" si="47"/>
        <v>-1445.4323477462206</v>
      </c>
      <c r="S220" s="196">
        <f t="shared" si="49"/>
        <v>0</v>
      </c>
      <c r="T220" s="151">
        <f t="shared" si="50"/>
        <v>0</v>
      </c>
      <c r="U220" s="151">
        <f t="shared" si="51"/>
        <v>3.440866671986643</v>
      </c>
      <c r="V220" s="197">
        <f t="shared" si="52"/>
        <v>-1445.4323477462206</v>
      </c>
      <c r="W220" s="209">
        <f t="shared" si="57"/>
        <v>0</v>
      </c>
      <c r="X220" s="210">
        <f t="shared" si="58"/>
        <v>0</v>
      </c>
      <c r="Y220" s="211">
        <f t="shared" si="59"/>
        <v>2.9409116854586692E-2</v>
      </c>
      <c r="Z220" s="196">
        <f t="shared" si="53"/>
        <v>0</v>
      </c>
      <c r="AA220" s="151">
        <f t="shared" si="54"/>
        <v>0</v>
      </c>
      <c r="AB220" s="197">
        <f t="shared" si="55"/>
        <v>34.408666719866432</v>
      </c>
    </row>
    <row r="221" spans="2:28" x14ac:dyDescent="0.25">
      <c r="B221" s="183">
        <f>+UPP!C220</f>
        <v>910</v>
      </c>
      <c r="C221" s="183">
        <f>+UPP!B220</f>
        <v>3</v>
      </c>
      <c r="D221" s="183">
        <f>+UPP!D220</f>
        <v>1</v>
      </c>
      <c r="E221" s="425">
        <f>+VLOOKUP($B221,Data_Payroll!$K$6:$P$350,2,FALSE)</f>
        <v>592</v>
      </c>
      <c r="F221" s="425">
        <f>+VLOOKUP($B221,Data_Payroll!$K$6:$P$350,3,FALSE)</f>
        <v>505</v>
      </c>
      <c r="G221" s="425">
        <f>+VLOOKUP($B221,Data_Payroll!$K$6:$P$350,4,FALSE)</f>
        <v>524</v>
      </c>
      <c r="H221" s="425">
        <f>+VLOOKUP($B221,Data_Payroll!$K$6:$P$350,5,FALSE)</f>
        <v>541</v>
      </c>
      <c r="I221" s="425">
        <f>+VLOOKUP($B221,Data_Payroll!$K$6:$P$350,6,FALSE)</f>
        <v>463</v>
      </c>
      <c r="J221" s="355">
        <f t="shared" si="48"/>
        <v>2625</v>
      </c>
      <c r="K221" s="339">
        <f>+IFERROR(VLOOKUP($B221,'Translated Loss'!$BI$5:$BL$350,2,FALSE),0)</f>
        <v>0</v>
      </c>
      <c r="L221" s="339">
        <f>+IFERROR(VLOOKUP($B221,'Translated Loss'!$BI$5:$BL$350,3,FALSE),0)</f>
        <v>0</v>
      </c>
      <c r="M221" s="339">
        <f>+IFERROR(VLOOKUP($B221,'Translated Loss'!$BI$5:$BL$350,4,FALSE),0)</f>
        <v>5980.4269999999997</v>
      </c>
      <c r="N221" s="355">
        <f t="shared" si="56"/>
        <v>5980.4269999999997</v>
      </c>
      <c r="O221" s="339">
        <f>+IFERROR(IF(D221=1,($E221*P$3+$F221*P$4+$G221*P$5+$H221*P$6+$I221*P$7)*10*VLOOKUP($B221,UPP!$C$10:$M$329,9,FALSE),($E221*P$3+$F221*P$4+$G221*P$5+$H221*P$6+$I221*P$7)*VLOOKUP($B221,UPP!$C$10:$M$329,9,FALSE)),0)</f>
        <v>-12977.992417705218</v>
      </c>
      <c r="P221" s="339">
        <f>+IFERROR(IF(D221=1,($E221*Q$3+$F221*Q$4+$G221*Q$5+$H221*Q$6+$I221*Q$7)*10*VLOOKUP($B221,UPP!$C$10:$M$329,10,FALSE),($E221*Q$3+$F221*Q$4+$G221*Q$5+$H221*Q$6+$I221*Q$7)*VLOOKUP($B221,UPP!$C$10:$M$329,10,FALSE)),0)</f>
        <v>-10066.468391281682</v>
      </c>
      <c r="Q221" s="339">
        <f>+IFERROR(IF(D221=1,($E221*R$3+$F221*R$4+$G221*R$5+$H221*R$6+$I221*R$7)*10*VLOOKUP($B221,UPP!$C$10:$M$329,11,FALSE),($E221*R$3+$F221*R$4+$G221*R$5+$H221*R$6+$I221*R$7)*VLOOKUP($B221,UPP!$C$10:$M$329,11,FALSE)),0)</f>
        <v>14.132839628647851</v>
      </c>
      <c r="R221" s="201">
        <f t="shared" si="47"/>
        <v>-23030.327969358252</v>
      </c>
      <c r="S221" s="196">
        <f t="shared" si="49"/>
        <v>0</v>
      </c>
      <c r="T221" s="151">
        <f t="shared" si="50"/>
        <v>0</v>
      </c>
      <c r="U221" s="151">
        <f t="shared" si="51"/>
        <v>5994.5598396286478</v>
      </c>
      <c r="V221" s="197">
        <f t="shared" si="52"/>
        <v>-17049.900969358252</v>
      </c>
      <c r="W221" s="209">
        <f t="shared" si="57"/>
        <v>0</v>
      </c>
      <c r="X221" s="210">
        <f t="shared" si="58"/>
        <v>0</v>
      </c>
      <c r="Y221" s="211">
        <f t="shared" si="59"/>
        <v>0.22836418436680564</v>
      </c>
      <c r="Z221" s="196">
        <f t="shared" si="53"/>
        <v>0</v>
      </c>
      <c r="AA221" s="151">
        <f t="shared" si="54"/>
        <v>0</v>
      </c>
      <c r="AB221" s="197">
        <f t="shared" si="55"/>
        <v>5994.5598396286478</v>
      </c>
    </row>
    <row r="222" spans="2:28" x14ac:dyDescent="0.25">
      <c r="B222" s="183">
        <f>+UPP!C221</f>
        <v>911</v>
      </c>
      <c r="C222" s="183">
        <f>+UPP!B221</f>
        <v>3</v>
      </c>
      <c r="D222" s="183">
        <f>+UPP!D221</f>
        <v>1</v>
      </c>
      <c r="E222" s="425">
        <f>+VLOOKUP($B222,Data_Payroll!$K$6:$P$350,2,FALSE)</f>
        <v>12886</v>
      </c>
      <c r="F222" s="425">
        <f>+VLOOKUP($B222,Data_Payroll!$K$6:$P$350,3,FALSE)</f>
        <v>13407</v>
      </c>
      <c r="G222" s="425">
        <f>+VLOOKUP($B222,Data_Payroll!$K$6:$P$350,4,FALSE)</f>
        <v>14700</v>
      </c>
      <c r="H222" s="425">
        <f>+VLOOKUP($B222,Data_Payroll!$K$6:$P$350,5,FALSE)</f>
        <v>15258</v>
      </c>
      <c r="I222" s="425">
        <f>+VLOOKUP($B222,Data_Payroll!$K$6:$P$350,6,FALSE)</f>
        <v>15363</v>
      </c>
      <c r="J222" s="355">
        <f t="shared" si="48"/>
        <v>71614</v>
      </c>
      <c r="K222" s="339">
        <f>+IFERROR(VLOOKUP($B222,'Translated Loss'!$BI$5:$BL$350,2,FALSE),0)</f>
        <v>673248.38569999998</v>
      </c>
      <c r="L222" s="339">
        <f>+IFERROR(VLOOKUP($B222,'Translated Loss'!$BI$5:$BL$350,3,FALSE),0)</f>
        <v>667416.00949999993</v>
      </c>
      <c r="M222" s="339">
        <f>+IFERROR(VLOOKUP($B222,'Translated Loss'!$BI$5:$BL$350,4,FALSE),0)</f>
        <v>88565.93700000002</v>
      </c>
      <c r="N222" s="355">
        <f t="shared" si="56"/>
        <v>1429230.3321999998</v>
      </c>
      <c r="O222" s="339">
        <f>+IFERROR(IF(D222=1,($E222*P$3+$F222*P$4+$G222*P$5+$H222*P$6+$I222*P$7)*10*VLOOKUP($B222,UPP!$C$10:$M$329,9,FALSE),($E222*P$3+$F222*P$4+$G222*P$5+$H222*P$6+$I222*P$7)*VLOOKUP($B222,UPP!$C$10:$M$329,9,FALSE)),0)</f>
        <v>-243352.93517498526</v>
      </c>
      <c r="P222" s="339">
        <f>+IFERROR(IF(D222=1,($E222*Q$3+$F222*Q$4+$G222*Q$5+$H222*Q$6+$I222*Q$7)*10*VLOOKUP($B222,UPP!$C$10:$M$329,10,FALSE),($E222*Q$3+$F222*Q$4+$G222*Q$5+$H222*Q$6+$I222*Q$7)*VLOOKUP($B222,UPP!$C$10:$M$329,10,FALSE)),0)</f>
        <v>-193643.77922532349</v>
      </c>
      <c r="Q222" s="339">
        <f>+IFERROR(IF(D222=1,($E222*R$3+$F222*R$4+$G222*R$5+$H222*R$6+$I222*R$7)*10*VLOOKUP($B222,UPP!$C$10:$M$329,11,FALSE),($E222*R$3+$F222*R$4+$G222*R$5+$H222*R$6+$I222*R$7)*VLOOKUP($B222,UPP!$C$10:$M$329,11,FALSE)),0)</f>
        <v>435.75072638647816</v>
      </c>
      <c r="R222" s="201">
        <f t="shared" si="47"/>
        <v>-436560.96367392229</v>
      </c>
      <c r="S222" s="196">
        <f t="shared" si="49"/>
        <v>429895.45052501472</v>
      </c>
      <c r="T222" s="151">
        <f t="shared" si="50"/>
        <v>473772.23027467646</v>
      </c>
      <c r="U222" s="151">
        <f t="shared" si="51"/>
        <v>89001.687726386503</v>
      </c>
      <c r="V222" s="197">
        <f t="shared" si="52"/>
        <v>992669.3685260776</v>
      </c>
      <c r="W222" s="209">
        <f t="shared" si="57"/>
        <v>0.60029526422908186</v>
      </c>
      <c r="X222" s="210">
        <f t="shared" si="58"/>
        <v>0.66156370301152911</v>
      </c>
      <c r="Y222" s="211">
        <f t="shared" si="59"/>
        <v>0.12427973263103095</v>
      </c>
      <c r="Z222" s="196">
        <f t="shared" si="53"/>
        <v>429895.45052501466</v>
      </c>
      <c r="AA222" s="151">
        <f t="shared" si="54"/>
        <v>473772.23027467646</v>
      </c>
      <c r="AB222" s="197">
        <f t="shared" si="55"/>
        <v>89001.687726386503</v>
      </c>
    </row>
    <row r="223" spans="2:28" x14ac:dyDescent="0.25">
      <c r="B223" s="183">
        <f>+UPP!C222</f>
        <v>912</v>
      </c>
      <c r="C223" s="183">
        <f>+UPP!B222</f>
        <v>3</v>
      </c>
      <c r="D223" s="183">
        <f>+UPP!D222</f>
        <v>0</v>
      </c>
      <c r="E223" s="425">
        <f>+VLOOKUP($B223,Data_Payroll!$K$6:$P$350,2,FALSE)</f>
        <v>53</v>
      </c>
      <c r="F223" s="425">
        <f>+VLOOKUP($B223,Data_Payroll!$K$6:$P$350,3,FALSE)</f>
        <v>45</v>
      </c>
      <c r="G223" s="425">
        <f>+VLOOKUP($B223,Data_Payroll!$K$6:$P$350,4,FALSE)</f>
        <v>45</v>
      </c>
      <c r="H223" s="425">
        <f>+VLOOKUP($B223,Data_Payroll!$K$6:$P$350,5,FALSE)</f>
        <v>41</v>
      </c>
      <c r="I223" s="425">
        <f>+VLOOKUP($B223,Data_Payroll!$K$6:$P$350,6,FALSE)</f>
        <v>42</v>
      </c>
      <c r="J223" s="355">
        <f t="shared" si="48"/>
        <v>226</v>
      </c>
      <c r="K223" s="339">
        <f>+IFERROR(VLOOKUP($B223,'Translated Loss'!$BI$5:$BL$350,2,FALSE),0)</f>
        <v>43640.592199999999</v>
      </c>
      <c r="L223" s="339">
        <f>+IFERROR(VLOOKUP($B223,'Translated Loss'!$BI$5:$BL$350,3,FALSE),0)</f>
        <v>138348.07880000002</v>
      </c>
      <c r="M223" s="339">
        <f>+IFERROR(VLOOKUP($B223,'Translated Loss'!$BI$5:$BL$350,4,FALSE),0)</f>
        <v>4026.9550000000004</v>
      </c>
      <c r="N223" s="355">
        <f t="shared" si="56"/>
        <v>186015.62600000002</v>
      </c>
      <c r="O223" s="339">
        <f>+IFERROR(IF(D223=1,($E223*P$3+$F223*P$4+$G223*P$5+$H223*P$6+$I223*P$7)*10*VLOOKUP($B223,UPP!$C$10:$M$329,9,FALSE),($E223*P$3+$F223*P$4+$G223*P$5+$H223*P$6+$I223*P$7)*VLOOKUP($B223,UPP!$C$10:$M$329,9,FALSE)),0)</f>
        <v>-6031.6390795003645</v>
      </c>
      <c r="P223" s="339">
        <f>+IFERROR(IF(D223=1,($E223*Q$3+$F223*Q$4+$G223*Q$5+$H223*Q$6+$I223*Q$7)*10*VLOOKUP($B223,UPP!$C$10:$M$329,10,FALSE),($E223*Q$3+$F223*Q$4+$G223*Q$5+$H223*Q$6+$I223*Q$7)*VLOOKUP($B223,UPP!$C$10:$M$329,10,FALSE)),0)</f>
        <v>-10944.657575822665</v>
      </c>
      <c r="Q223" s="339">
        <f>+IFERROR(IF(D223=1,($E223*R$3+$F223*R$4+$G223*R$5+$H223*R$6+$I223*R$7)*10*VLOOKUP($B223,UPP!$C$10:$M$329,11,FALSE),($E223*R$3+$F223*R$4+$G223*R$5+$H223*R$6+$I223*R$7)*VLOOKUP($B223,UPP!$C$10:$M$329,11,FALSE)),0)</f>
        <v>18.581810398689683</v>
      </c>
      <c r="R223" s="201">
        <f t="shared" si="47"/>
        <v>-16957.71484492434</v>
      </c>
      <c r="S223" s="196">
        <f t="shared" si="49"/>
        <v>37608.953120499631</v>
      </c>
      <c r="T223" s="151">
        <f t="shared" si="50"/>
        <v>127403.42122417735</v>
      </c>
      <c r="U223" s="151">
        <f t="shared" si="51"/>
        <v>4045.5368103986902</v>
      </c>
      <c r="V223" s="197">
        <f t="shared" si="52"/>
        <v>169057.91115507568</v>
      </c>
      <c r="W223" s="209">
        <f t="shared" si="57"/>
        <v>166.41129699336119</v>
      </c>
      <c r="X223" s="210">
        <f t="shared" si="58"/>
        <v>563.73195231936882</v>
      </c>
      <c r="Y223" s="211">
        <f t="shared" si="59"/>
        <v>17.900605355746418</v>
      </c>
      <c r="Z223" s="196">
        <f t="shared" si="53"/>
        <v>376089.53120499628</v>
      </c>
      <c r="AA223" s="151">
        <f t="shared" si="54"/>
        <v>1274034.2122417735</v>
      </c>
      <c r="AB223" s="197">
        <f t="shared" si="55"/>
        <v>40455.368103986904</v>
      </c>
    </row>
    <row r="224" spans="2:28" x14ac:dyDescent="0.25">
      <c r="B224" s="183">
        <f>+UPP!C223</f>
        <v>913</v>
      </c>
      <c r="C224" s="183">
        <f>+UPP!B223</f>
        <v>3</v>
      </c>
      <c r="D224" s="183">
        <f>+UPP!D223</f>
        <v>0</v>
      </c>
      <c r="E224" s="425">
        <f>+VLOOKUP($B224,Data_Payroll!$K$6:$P$350,2,FALSE)</f>
        <v>371</v>
      </c>
      <c r="F224" s="425">
        <f>+VLOOKUP($B224,Data_Payroll!$K$6:$P$350,3,FALSE)</f>
        <v>626</v>
      </c>
      <c r="G224" s="425">
        <f>+VLOOKUP($B224,Data_Payroll!$K$6:$P$350,4,FALSE)</f>
        <v>874</v>
      </c>
      <c r="H224" s="425">
        <f>+VLOOKUP($B224,Data_Payroll!$K$6:$P$350,5,FALSE)</f>
        <v>1045</v>
      </c>
      <c r="I224" s="425">
        <f>+VLOOKUP($B224,Data_Payroll!$K$6:$P$350,6,FALSE)</f>
        <v>1227</v>
      </c>
      <c r="J224" s="355">
        <f t="shared" si="48"/>
        <v>4143</v>
      </c>
      <c r="K224" s="339">
        <f>+IFERROR(VLOOKUP($B224,'Translated Loss'!$BI$5:$BL$350,2,FALSE),0)</f>
        <v>286349.75130000006</v>
      </c>
      <c r="L224" s="339">
        <f>+IFERROR(VLOOKUP($B224,'Translated Loss'!$BI$5:$BL$350,3,FALSE),0)</f>
        <v>233781.86640000003</v>
      </c>
      <c r="M224" s="339">
        <f>+IFERROR(VLOOKUP($B224,'Translated Loss'!$BI$5:$BL$350,4,FALSE),0)</f>
        <v>24900.828000000001</v>
      </c>
      <c r="N224" s="355">
        <f t="shared" si="56"/>
        <v>545032.44570000004</v>
      </c>
      <c r="O224" s="339">
        <f>+IFERROR(IF(D224=1,($E224*P$3+$F224*P$4+$G224*P$5+$H224*P$6+$I224*P$7)*10*VLOOKUP($B224,UPP!$C$10:$M$329,9,FALSE),($E224*P$3+$F224*P$4+$G224*P$5+$H224*P$6+$I224*P$7)*VLOOKUP($B224,UPP!$C$10:$M$329,9,FALSE)),0)</f>
        <v>-148927.71914849151</v>
      </c>
      <c r="P224" s="339">
        <f>+IFERROR(IF(D224=1,($E224*Q$3+$F224*Q$4+$G224*Q$5+$H224*Q$6+$I224*Q$7)*10*VLOOKUP($B224,UPP!$C$10:$M$329,10,FALSE),($E224*Q$3+$F224*Q$4+$G224*Q$5+$H224*Q$6+$I224*Q$7)*VLOOKUP($B224,UPP!$C$10:$M$329,10,FALSE)),0)</f>
        <v>-149294.59601348834</v>
      </c>
      <c r="Q224" s="339">
        <f>+IFERROR(IF(D224=1,($E224*R$3+$F224*R$4+$G224*R$5+$H224*R$6+$I224*R$7)*10*VLOOKUP($B224,UPP!$C$10:$M$329,11,FALSE),($E224*R$3+$F224*R$4+$G224*R$5+$H224*R$6+$I224*R$7)*VLOOKUP($B224,UPP!$C$10:$M$329,11,FALSE)),0)</f>
        <v>335.44422623339051</v>
      </c>
      <c r="R224" s="201">
        <f t="shared" si="47"/>
        <v>-297886.87093574647</v>
      </c>
      <c r="S224" s="196">
        <f t="shared" si="49"/>
        <v>137422.03215150855</v>
      </c>
      <c r="T224" s="151">
        <f t="shared" si="50"/>
        <v>84487.270386511693</v>
      </c>
      <c r="U224" s="151">
        <f t="shared" si="51"/>
        <v>25236.272226233392</v>
      </c>
      <c r="V224" s="197">
        <f t="shared" si="52"/>
        <v>247145.57476425357</v>
      </c>
      <c r="W224" s="209">
        <f t="shared" si="57"/>
        <v>33.169691564448115</v>
      </c>
      <c r="X224" s="210">
        <f t="shared" si="58"/>
        <v>20.392775859645592</v>
      </c>
      <c r="Y224" s="211">
        <f t="shared" si="59"/>
        <v>6.0913039406790714</v>
      </c>
      <c r="Z224" s="196">
        <f t="shared" si="53"/>
        <v>1374220.3215150856</v>
      </c>
      <c r="AA224" s="151">
        <f t="shared" si="54"/>
        <v>844872.70386511693</v>
      </c>
      <c r="AB224" s="197">
        <f t="shared" si="55"/>
        <v>252362.7222623339</v>
      </c>
    </row>
    <row r="225" spans="2:28" x14ac:dyDescent="0.25">
      <c r="B225" s="183">
        <f>+UPP!C224</f>
        <v>914</v>
      </c>
      <c r="C225" s="183">
        <f>+UPP!B224</f>
        <v>3</v>
      </c>
      <c r="D225" s="183">
        <f>+UPP!D224</f>
        <v>1</v>
      </c>
      <c r="E225" s="425">
        <f>+VLOOKUP($B225,Data_Payroll!$K$6:$P$350,2,FALSE)</f>
        <v>44791</v>
      </c>
      <c r="F225" s="425">
        <f>+VLOOKUP($B225,Data_Payroll!$K$6:$P$350,3,FALSE)</f>
        <v>44954</v>
      </c>
      <c r="G225" s="425">
        <f>+VLOOKUP($B225,Data_Payroll!$K$6:$P$350,4,FALSE)</f>
        <v>41073</v>
      </c>
      <c r="H225" s="425">
        <f>+VLOOKUP($B225,Data_Payroll!$K$6:$P$350,5,FALSE)</f>
        <v>41197</v>
      </c>
      <c r="I225" s="425">
        <f>+VLOOKUP($B225,Data_Payroll!$K$6:$P$350,6,FALSE)</f>
        <v>40928</v>
      </c>
      <c r="J225" s="355">
        <f t="shared" si="48"/>
        <v>212943</v>
      </c>
      <c r="K225" s="339">
        <f>+IFERROR(VLOOKUP($B225,'Translated Loss'!$BI$5:$BL$350,2,FALSE),0)</f>
        <v>2354775.0891000004</v>
      </c>
      <c r="L225" s="339">
        <f>+IFERROR(VLOOKUP($B225,'Translated Loss'!$BI$5:$BL$350,3,FALSE),0)</f>
        <v>2833993.3826000001</v>
      </c>
      <c r="M225" s="339">
        <f>+IFERROR(VLOOKUP($B225,'Translated Loss'!$BI$5:$BL$350,4,FALSE),0)</f>
        <v>193864.611</v>
      </c>
      <c r="N225" s="355">
        <f t="shared" si="56"/>
        <v>5382633.0827000001</v>
      </c>
      <c r="O225" s="339">
        <f>+IFERROR(IF(D225=1,($E225*P$3+$F225*P$4+$G225*P$5+$H225*P$6+$I225*P$7)*10*VLOOKUP($B225,UPP!$C$10:$M$329,9,FALSE),($E225*P$3+$F225*P$4+$G225*P$5+$H225*P$6+$I225*P$7)*VLOOKUP($B225,UPP!$C$10:$M$329,9,FALSE)),0)</f>
        <v>-366796.57960888994</v>
      </c>
      <c r="P225" s="339">
        <f>+IFERROR(IF(D225=1,($E225*Q$3+$F225*Q$4+$G225*Q$5+$H225*Q$6+$I225*Q$7)*10*VLOOKUP($B225,UPP!$C$10:$M$329,10,FALSE),($E225*Q$3+$F225*Q$4+$G225*Q$5+$H225*Q$6+$I225*Q$7)*VLOOKUP($B225,UPP!$C$10:$M$329,10,FALSE)),0)</f>
        <v>-576186.73668852984</v>
      </c>
      <c r="Q225" s="339">
        <f>+IFERROR(IF(D225=1,($E225*R$3+$F225*R$4+$G225*R$5+$H225*R$6+$I225*R$7)*10*VLOOKUP($B225,UPP!$C$10:$M$329,11,FALSE),($E225*R$3+$F225*R$4+$G225*R$5+$H225*R$6+$I225*R$7)*VLOOKUP($B225,UPP!$C$10:$M$329,11,FALSE)),0)</f>
        <v>944.79665546693843</v>
      </c>
      <c r="R225" s="201">
        <f t="shared" si="47"/>
        <v>-942038.51964195294</v>
      </c>
      <c r="S225" s="196">
        <f t="shared" si="49"/>
        <v>1987978.5094911105</v>
      </c>
      <c r="T225" s="151">
        <f t="shared" si="50"/>
        <v>2257806.6459114701</v>
      </c>
      <c r="U225" s="151">
        <f t="shared" si="51"/>
        <v>194809.40765546693</v>
      </c>
      <c r="V225" s="197">
        <f t="shared" si="52"/>
        <v>4440594.5630580476</v>
      </c>
      <c r="W225" s="209">
        <f t="shared" si="57"/>
        <v>0.9335730733065235</v>
      </c>
      <c r="X225" s="210">
        <f t="shared" si="58"/>
        <v>1.0602868588831142</v>
      </c>
      <c r="Y225" s="211">
        <f t="shared" si="59"/>
        <v>9.1484297514107971E-2</v>
      </c>
      <c r="Z225" s="196">
        <f t="shared" si="53"/>
        <v>1987978.5094911105</v>
      </c>
      <c r="AA225" s="151">
        <f t="shared" si="54"/>
        <v>2257806.6459114701</v>
      </c>
      <c r="AB225" s="197">
        <f t="shared" si="55"/>
        <v>194809.40765546693</v>
      </c>
    </row>
    <row r="226" spans="2:28" x14ac:dyDescent="0.25">
      <c r="B226" s="183">
        <f>+UPP!C225</f>
        <v>915</v>
      </c>
      <c r="C226" s="183">
        <f>+UPP!B225</f>
        <v>3</v>
      </c>
      <c r="D226" s="183">
        <f>+UPP!D225</f>
        <v>1</v>
      </c>
      <c r="E226" s="425">
        <f>+VLOOKUP($B226,Data_Payroll!$K$6:$P$350,2,FALSE)</f>
        <v>3746</v>
      </c>
      <c r="F226" s="425">
        <f>+VLOOKUP($B226,Data_Payroll!$K$6:$P$350,3,FALSE)</f>
        <v>4488</v>
      </c>
      <c r="G226" s="425">
        <f>+VLOOKUP($B226,Data_Payroll!$K$6:$P$350,4,FALSE)</f>
        <v>4255</v>
      </c>
      <c r="H226" s="425">
        <f>+VLOOKUP($B226,Data_Payroll!$K$6:$P$350,5,FALSE)</f>
        <v>4092</v>
      </c>
      <c r="I226" s="425">
        <f>+VLOOKUP($B226,Data_Payroll!$K$6:$P$350,6,FALSE)</f>
        <v>4000</v>
      </c>
      <c r="J226" s="355">
        <f t="shared" si="48"/>
        <v>20581</v>
      </c>
      <c r="K226" s="339">
        <f>+IFERROR(VLOOKUP($B226,'Translated Loss'!$BI$5:$BL$350,2,FALSE),0)</f>
        <v>86289.373600000006</v>
      </c>
      <c r="L226" s="339">
        <f>+IFERROR(VLOOKUP($B226,'Translated Loss'!$BI$5:$BL$350,3,FALSE),0)</f>
        <v>259907.57169999997</v>
      </c>
      <c r="M226" s="339">
        <f>+IFERROR(VLOOKUP($B226,'Translated Loss'!$BI$5:$BL$350,4,FALSE),0)</f>
        <v>23614.381000000001</v>
      </c>
      <c r="N226" s="355">
        <f t="shared" si="56"/>
        <v>369811.32629999996</v>
      </c>
      <c r="O226" s="339">
        <f>+IFERROR(IF(D226=1,($E226*P$3+$F226*P$4+$G226*P$5+$H226*P$6+$I226*P$7)*10*VLOOKUP($B226,UPP!$C$10:$M$329,9,FALSE),($E226*P$3+$F226*P$4+$G226*P$5+$H226*P$6+$I226*P$7)*VLOOKUP($B226,UPP!$C$10:$M$329,9,FALSE)),0)</f>
        <v>-39221.109947120771</v>
      </c>
      <c r="P226" s="339">
        <f>+IFERROR(IF(D226=1,($E226*Q$3+$F226*Q$4+$G226*Q$5+$H226*Q$6+$I226*Q$7)*10*VLOOKUP($B226,UPP!$C$10:$M$329,10,FALSE),($E226*Q$3+$F226*Q$4+$G226*Q$5+$H226*Q$6+$I226*Q$7)*VLOOKUP($B226,UPP!$C$10:$M$329,10,FALSE)),0)</f>
        <v>-42639.600947979903</v>
      </c>
      <c r="Q226" s="339">
        <f>+IFERROR(IF(D226=1,($E226*R$3+$F226*R$4+$G226*R$5+$H226*R$6+$I226*R$7)*10*VLOOKUP($B226,UPP!$C$10:$M$329,11,FALSE),($E226*R$3+$F226*R$4+$G226*R$5+$H226*R$6+$I226*R$7)*VLOOKUP($B226,UPP!$C$10:$M$329,11,FALSE)),0)</f>
        <v>90.073597014882353</v>
      </c>
      <c r="R226" s="201">
        <f t="shared" si="47"/>
        <v>-81770.637298085785</v>
      </c>
      <c r="S226" s="196">
        <f t="shared" si="49"/>
        <v>47068.263652879235</v>
      </c>
      <c r="T226" s="151">
        <f t="shared" si="50"/>
        <v>217267.97075202008</v>
      </c>
      <c r="U226" s="151">
        <f t="shared" si="51"/>
        <v>23704.454597014883</v>
      </c>
      <c r="V226" s="197">
        <f t="shared" si="52"/>
        <v>288040.68900191417</v>
      </c>
      <c r="W226" s="209">
        <f t="shared" si="57"/>
        <v>0.22869765148865087</v>
      </c>
      <c r="X226" s="210">
        <f t="shared" si="58"/>
        <v>1.0556725657257668</v>
      </c>
      <c r="Y226" s="211">
        <f t="shared" si="59"/>
        <v>0.11517639860558225</v>
      </c>
      <c r="Z226" s="196">
        <f t="shared" si="53"/>
        <v>47068.263652879235</v>
      </c>
      <c r="AA226" s="151">
        <f t="shared" si="54"/>
        <v>217267.97075202008</v>
      </c>
      <c r="AB226" s="197">
        <f t="shared" si="55"/>
        <v>23704.454597014883</v>
      </c>
    </row>
    <row r="227" spans="2:28" x14ac:dyDescent="0.25">
      <c r="B227" s="183">
        <f>+UPP!C226</f>
        <v>916</v>
      </c>
      <c r="C227" s="183">
        <f>+UPP!B226</f>
        <v>3</v>
      </c>
      <c r="D227" s="183">
        <f>+UPP!D226</f>
        <v>1</v>
      </c>
      <c r="E227" s="425">
        <f>+VLOOKUP($B227,Data_Payroll!$K$6:$P$350,2,FALSE)</f>
        <v>92864</v>
      </c>
      <c r="F227" s="425">
        <f>+VLOOKUP($B227,Data_Payroll!$K$6:$P$350,3,FALSE)</f>
        <v>94576</v>
      </c>
      <c r="G227" s="425">
        <f>+VLOOKUP($B227,Data_Payroll!$K$6:$P$350,4,FALSE)</f>
        <v>100520</v>
      </c>
      <c r="H227" s="425">
        <f>+VLOOKUP($B227,Data_Payroll!$K$6:$P$350,5,FALSE)</f>
        <v>101938</v>
      </c>
      <c r="I227" s="425">
        <f>+VLOOKUP($B227,Data_Payroll!$K$6:$P$350,6,FALSE)</f>
        <v>105225</v>
      </c>
      <c r="J227" s="355">
        <f t="shared" si="48"/>
        <v>495123</v>
      </c>
      <c r="K227" s="339">
        <f>+IFERROR(VLOOKUP($B227,'Translated Loss'!$BI$5:$BL$350,2,FALSE),0)</f>
        <v>3855374.0846000002</v>
      </c>
      <c r="L227" s="339">
        <f>+IFERROR(VLOOKUP($B227,'Translated Loss'!$BI$5:$BL$350,3,FALSE),0)</f>
        <v>3904984.0989999995</v>
      </c>
      <c r="M227" s="339">
        <f>+IFERROR(VLOOKUP($B227,'Translated Loss'!$BI$5:$BL$350,4,FALSE),0)</f>
        <v>428249.027</v>
      </c>
      <c r="N227" s="355">
        <f t="shared" si="56"/>
        <v>8188607.2105999989</v>
      </c>
      <c r="O227" s="339">
        <f>+IFERROR(IF(D227=1,($E227*P$3+$F227*P$4+$G227*P$5+$H227*P$6+$I227*P$7)*10*VLOOKUP($B227,UPP!$C$10:$M$329,9,FALSE),($E227*P$3+$F227*P$4+$G227*P$5+$H227*P$6+$I227*P$7)*VLOOKUP($B227,UPP!$C$10:$M$329,9,FALSE)),0)</f>
        <v>-683745.31292440859</v>
      </c>
      <c r="P227" s="339">
        <f>+IFERROR(IF(D227=1,($E227*Q$3+$F227*Q$4+$G227*Q$5+$H227*Q$6+$I227*Q$7)*10*VLOOKUP($B227,UPP!$C$10:$M$329,10,FALSE),($E227*Q$3+$F227*Q$4+$G227*Q$5+$H227*Q$6+$I227*Q$7)*VLOOKUP($B227,UPP!$C$10:$M$329,10,FALSE)),0)</f>
        <v>-957524.59354959812</v>
      </c>
      <c r="Q227" s="339">
        <f>+IFERROR(IF(D227=1,($E227*R$3+$F227*R$4+$G227*R$5+$H227*R$6+$I227*R$7)*10*VLOOKUP($B227,UPP!$C$10:$M$329,11,FALSE),($E227*R$3+$F227*R$4+$G227*R$5+$H227*R$6+$I227*R$7)*VLOOKUP($B227,UPP!$C$10:$M$329,11,FALSE)),0)</f>
        <v>1677.2065139928663</v>
      </c>
      <c r="R227" s="201">
        <f t="shared" si="47"/>
        <v>-1639592.6999600139</v>
      </c>
      <c r="S227" s="196">
        <f t="shared" si="49"/>
        <v>3171628.7716755914</v>
      </c>
      <c r="T227" s="151">
        <f t="shared" si="50"/>
        <v>2947459.5054504015</v>
      </c>
      <c r="U227" s="151">
        <f t="shared" si="51"/>
        <v>429926.23351399286</v>
      </c>
      <c r="V227" s="197">
        <f t="shared" si="52"/>
        <v>6549014.5106399851</v>
      </c>
      <c r="W227" s="209">
        <f t="shared" si="57"/>
        <v>0.64057391227545302</v>
      </c>
      <c r="X227" s="210">
        <f t="shared" si="58"/>
        <v>0.59529844209426774</v>
      </c>
      <c r="Y227" s="211">
        <f t="shared" si="59"/>
        <v>8.6832208060217936E-2</v>
      </c>
      <c r="Z227" s="196">
        <f t="shared" si="53"/>
        <v>3171628.7716755914</v>
      </c>
      <c r="AA227" s="151">
        <f t="shared" si="54"/>
        <v>2947459.5054504015</v>
      </c>
      <c r="AB227" s="197">
        <f t="shared" si="55"/>
        <v>429926.23351399286</v>
      </c>
    </row>
    <row r="228" spans="2:28" x14ac:dyDescent="0.25">
      <c r="B228" s="183">
        <f>+UPP!C227</f>
        <v>917</v>
      </c>
      <c r="C228" s="183">
        <f>+UPP!B227</f>
        <v>3</v>
      </c>
      <c r="D228" s="183">
        <f>+UPP!D227</f>
        <v>1</v>
      </c>
      <c r="E228" s="425">
        <f>+VLOOKUP($B228,Data_Payroll!$K$6:$P$350,2,FALSE)</f>
        <v>152469</v>
      </c>
      <c r="F228" s="425">
        <f>+VLOOKUP($B228,Data_Payroll!$K$6:$P$350,3,FALSE)</f>
        <v>173835</v>
      </c>
      <c r="G228" s="425">
        <f>+VLOOKUP($B228,Data_Payroll!$K$6:$P$350,4,FALSE)</f>
        <v>200356</v>
      </c>
      <c r="H228" s="425">
        <f>+VLOOKUP($B228,Data_Payroll!$K$6:$P$350,5,FALSE)</f>
        <v>194068</v>
      </c>
      <c r="I228" s="425">
        <f>+VLOOKUP($B228,Data_Payroll!$K$6:$P$350,6,FALSE)</f>
        <v>205782</v>
      </c>
      <c r="J228" s="355">
        <f t="shared" si="48"/>
        <v>926510</v>
      </c>
      <c r="K228" s="339">
        <f>+IFERROR(VLOOKUP($B228,'Translated Loss'!$BI$5:$BL$350,2,FALSE),0)</f>
        <v>16609592.413699999</v>
      </c>
      <c r="L228" s="339">
        <f>+IFERROR(VLOOKUP($B228,'Translated Loss'!$BI$5:$BL$350,3,FALSE),0)</f>
        <v>11062889.465399999</v>
      </c>
      <c r="M228" s="339">
        <f>+IFERROR(VLOOKUP($B228,'Translated Loss'!$BI$5:$BL$350,4,FALSE),0)</f>
        <v>1193466.9350000001</v>
      </c>
      <c r="N228" s="355">
        <f t="shared" si="56"/>
        <v>28865948.814099997</v>
      </c>
      <c r="O228" s="339">
        <f>+IFERROR(IF(D228=1,($E228*P$3+$F228*P$4+$G228*P$5+$H228*P$6+$I228*P$7)*10*VLOOKUP($B228,UPP!$C$10:$M$329,9,FALSE),($E228*P$3+$F228*P$4+$G228*P$5+$H228*P$6+$I228*P$7)*VLOOKUP($B228,UPP!$C$10:$M$329,9,FALSE)),0)</f>
        <v>-2405188.8274233551</v>
      </c>
      <c r="P228" s="339">
        <f>+IFERROR(IF(D228=1,($E228*Q$3+$F228*Q$4+$G228*Q$5+$H228*Q$6+$I228*Q$7)*10*VLOOKUP($B228,UPP!$C$10:$M$329,10,FALSE),($E228*Q$3+$F228*Q$4+$G228*Q$5+$H228*Q$6+$I228*Q$7)*VLOOKUP($B228,UPP!$C$10:$M$329,10,FALSE)),0)</f>
        <v>-2839999.2297664778</v>
      </c>
      <c r="Q228" s="339">
        <f>+IFERROR(IF(D228=1,($E228*R$3+$F228*R$4+$G228*R$5+$H228*R$6+$I228*R$7)*10*VLOOKUP($B228,UPP!$C$10:$M$329,11,FALSE),($E228*R$3+$F228*R$4+$G228*R$5+$H228*R$6+$I228*R$7)*VLOOKUP($B228,UPP!$C$10:$M$329,11,FALSE)),0)</f>
        <v>4508.1252240259228</v>
      </c>
      <c r="R228" s="201">
        <f t="shared" si="47"/>
        <v>-5240679.9319658075</v>
      </c>
      <c r="S228" s="196">
        <f t="shared" si="49"/>
        <v>14204403.586276645</v>
      </c>
      <c r="T228" s="151">
        <f t="shared" si="50"/>
        <v>8222890.2356335213</v>
      </c>
      <c r="U228" s="151">
        <f t="shared" si="51"/>
        <v>1197975.060224026</v>
      </c>
      <c r="V228" s="197">
        <f t="shared" si="52"/>
        <v>23625268.882134192</v>
      </c>
      <c r="W228" s="209">
        <f t="shared" si="57"/>
        <v>1.5331085024745168</v>
      </c>
      <c r="X228" s="210">
        <f t="shared" si="58"/>
        <v>0.88751230268788484</v>
      </c>
      <c r="Y228" s="211">
        <f t="shared" si="59"/>
        <v>0.12929974422553733</v>
      </c>
      <c r="Z228" s="196">
        <f t="shared" si="53"/>
        <v>14204403.586276647</v>
      </c>
      <c r="AA228" s="151">
        <f t="shared" si="54"/>
        <v>8222890.2356335223</v>
      </c>
      <c r="AB228" s="197">
        <f t="shared" si="55"/>
        <v>1197975.060224026</v>
      </c>
    </row>
    <row r="229" spans="2:28" x14ac:dyDescent="0.25">
      <c r="B229" s="183">
        <f>+UPP!C228</f>
        <v>918</v>
      </c>
      <c r="C229" s="183">
        <f>+UPP!B228</f>
        <v>3</v>
      </c>
      <c r="D229" s="183">
        <f>+UPP!D228</f>
        <v>1</v>
      </c>
      <c r="E229" s="425">
        <f>+VLOOKUP($B229,Data_Payroll!$K$6:$P$350,2,FALSE)</f>
        <v>4897</v>
      </c>
      <c r="F229" s="425">
        <f>+VLOOKUP($B229,Data_Payroll!$K$6:$P$350,3,FALSE)</f>
        <v>5129</v>
      </c>
      <c r="G229" s="425">
        <f>+VLOOKUP($B229,Data_Payroll!$K$6:$P$350,4,FALSE)</f>
        <v>5680</v>
      </c>
      <c r="H229" s="425">
        <f>+VLOOKUP($B229,Data_Payroll!$K$6:$P$350,5,FALSE)</f>
        <v>6831</v>
      </c>
      <c r="I229" s="425">
        <f>+VLOOKUP($B229,Data_Payroll!$K$6:$P$350,6,FALSE)</f>
        <v>6112</v>
      </c>
      <c r="J229" s="355">
        <f t="shared" si="48"/>
        <v>28649</v>
      </c>
      <c r="K229" s="339">
        <f>+IFERROR(VLOOKUP($B229,'Translated Loss'!$BI$5:$BL$350,2,FALSE),0)</f>
        <v>7902.8673999999992</v>
      </c>
      <c r="L229" s="339">
        <f>+IFERROR(VLOOKUP($B229,'Translated Loss'!$BI$5:$BL$350,3,FALSE),0)</f>
        <v>204643.2787</v>
      </c>
      <c r="M229" s="339">
        <f>+IFERROR(VLOOKUP($B229,'Translated Loss'!$BI$5:$BL$350,4,FALSE),0)</f>
        <v>41741.257000000005</v>
      </c>
      <c r="N229" s="355">
        <f t="shared" si="56"/>
        <v>254287.4031</v>
      </c>
      <c r="O229" s="339">
        <f>+IFERROR(IF(D229=1,($E229*P$3+$F229*P$4+$G229*P$5+$H229*P$6+$I229*P$7)*10*VLOOKUP($B229,UPP!$C$10:$M$329,9,FALSE),($E229*P$3+$F229*P$4+$G229*P$5+$H229*P$6+$I229*P$7)*VLOOKUP($B229,UPP!$C$10:$M$329,9,FALSE)),0)</f>
        <v>-47389.800210186513</v>
      </c>
      <c r="P229" s="339">
        <f>+IFERROR(IF(D229=1,($E229*Q$3+$F229*Q$4+$G229*Q$5+$H229*Q$6+$I229*Q$7)*10*VLOOKUP($B229,UPP!$C$10:$M$329,10,FALSE),($E229*Q$3+$F229*Q$4+$G229*Q$5+$H229*Q$6+$I229*Q$7)*VLOOKUP($B229,UPP!$C$10:$M$329,10,FALSE)),0)</f>
        <v>-64716.763036946082</v>
      </c>
      <c r="Q229" s="339">
        <f>+IFERROR(IF(D229=1,($E229*R$3+$F229*R$4+$G229*R$5+$H229*R$6+$I229*R$7)*10*VLOOKUP($B229,UPP!$C$10:$M$329,11,FALSE),($E229*R$3+$F229*R$4+$G229*R$5+$H229*R$6+$I229*R$7)*VLOOKUP($B229,UPP!$C$10:$M$329,11,FALSE)),0)</f>
        <v>106.65367184347826</v>
      </c>
      <c r="R229" s="201">
        <f t="shared" si="47"/>
        <v>-111999.90957528912</v>
      </c>
      <c r="S229" s="196">
        <f t="shared" si="49"/>
        <v>0</v>
      </c>
      <c r="T229" s="151">
        <f t="shared" si="50"/>
        <v>139926.5156630539</v>
      </c>
      <c r="U229" s="151">
        <f t="shared" si="51"/>
        <v>41847.910671843485</v>
      </c>
      <c r="V229" s="197">
        <f t="shared" si="52"/>
        <v>142287.49352471088</v>
      </c>
      <c r="W229" s="209">
        <f t="shared" si="57"/>
        <v>0</v>
      </c>
      <c r="X229" s="210">
        <f t="shared" si="58"/>
        <v>0.48841675333538309</v>
      </c>
      <c r="Y229" s="211">
        <f t="shared" si="59"/>
        <v>0.14607110430326883</v>
      </c>
      <c r="Z229" s="196">
        <f t="shared" si="53"/>
        <v>0</v>
      </c>
      <c r="AA229" s="151">
        <f t="shared" si="54"/>
        <v>139926.5156630539</v>
      </c>
      <c r="AB229" s="197">
        <f t="shared" si="55"/>
        <v>41847.910671843492</v>
      </c>
    </row>
    <row r="230" spans="2:28" x14ac:dyDescent="0.25">
      <c r="B230" s="183">
        <f>+UPP!C229</f>
        <v>919</v>
      </c>
      <c r="C230" s="183">
        <f>+UPP!B229</f>
        <v>3</v>
      </c>
      <c r="D230" s="183">
        <f>+UPP!D229</f>
        <v>1</v>
      </c>
      <c r="E230" s="425">
        <f>+VLOOKUP($B230,Data_Payroll!$K$6:$P$350,2,FALSE)</f>
        <v>4584</v>
      </c>
      <c r="F230" s="425">
        <f>+VLOOKUP($B230,Data_Payroll!$K$6:$P$350,3,FALSE)</f>
        <v>4598</v>
      </c>
      <c r="G230" s="425">
        <f>+VLOOKUP($B230,Data_Payroll!$K$6:$P$350,4,FALSE)</f>
        <v>4635</v>
      </c>
      <c r="H230" s="425">
        <f>+VLOOKUP($B230,Data_Payroll!$K$6:$P$350,5,FALSE)</f>
        <v>5264</v>
      </c>
      <c r="I230" s="425">
        <f>+VLOOKUP($B230,Data_Payroll!$K$6:$P$350,6,FALSE)</f>
        <v>4726</v>
      </c>
      <c r="J230" s="355">
        <f t="shared" si="48"/>
        <v>23807</v>
      </c>
      <c r="K230" s="339">
        <f>+IFERROR(VLOOKUP($B230,'Translated Loss'!$BI$5:$BL$350,2,FALSE),0)</f>
        <v>52214.993200000004</v>
      </c>
      <c r="L230" s="339">
        <f>+IFERROR(VLOOKUP($B230,'Translated Loss'!$BI$5:$BL$350,3,FALSE),0)</f>
        <v>734064.34110000008</v>
      </c>
      <c r="M230" s="339">
        <f>+IFERROR(VLOOKUP($B230,'Translated Loss'!$BI$5:$BL$350,4,FALSE),0)</f>
        <v>44562.978000000003</v>
      </c>
      <c r="N230" s="355">
        <f t="shared" si="56"/>
        <v>830842.31230000011</v>
      </c>
      <c r="O230" s="339">
        <f>+IFERROR(IF(D230=1,($E230*P$3+$F230*P$4+$G230*P$5+$H230*P$6+$I230*P$7)*10*VLOOKUP($B230,UPP!$C$10:$M$329,9,FALSE),($E230*P$3+$F230*P$4+$G230*P$5+$H230*P$6+$I230*P$7)*VLOOKUP($B230,UPP!$C$10:$M$329,9,FALSE)),0)</f>
        <v>-31153.455523817363</v>
      </c>
      <c r="P230" s="339">
        <f>+IFERROR(IF(D230=1,($E230*Q$3+$F230*Q$4+$G230*Q$5+$H230*Q$6+$I230*Q$7)*10*VLOOKUP($B230,UPP!$C$10:$M$329,10,FALSE),($E230*Q$3+$F230*Q$4+$G230*Q$5+$H230*Q$6+$I230*Q$7)*VLOOKUP($B230,UPP!$C$10:$M$329,10,FALSE)),0)</f>
        <v>-54455.764194276104</v>
      </c>
      <c r="Q230" s="339">
        <f>+IFERROR(IF(D230=1,($E230*R$3+$F230*R$4+$G230*R$5+$H230*R$6+$I230*R$7)*10*VLOOKUP($B230,UPP!$C$10:$M$329,11,FALSE),($E230*R$3+$F230*R$4+$G230*R$5+$H230*R$6+$I230*R$7)*VLOOKUP($B230,UPP!$C$10:$M$329,11,FALSE)),0)</f>
        <v>61.765362976618718</v>
      </c>
      <c r="R230" s="201">
        <f t="shared" si="47"/>
        <v>-85547.454355116846</v>
      </c>
      <c r="S230" s="196">
        <f t="shared" si="49"/>
        <v>21061.537676182641</v>
      </c>
      <c r="T230" s="151">
        <f t="shared" si="50"/>
        <v>679608.57690572401</v>
      </c>
      <c r="U230" s="151">
        <f t="shared" si="51"/>
        <v>44624.743362976624</v>
      </c>
      <c r="V230" s="197">
        <f t="shared" si="52"/>
        <v>745294.85794488329</v>
      </c>
      <c r="W230" s="209">
        <f t="shared" si="57"/>
        <v>8.8467835830565125E-2</v>
      </c>
      <c r="X230" s="210">
        <f t="shared" si="58"/>
        <v>2.8546586168174235</v>
      </c>
      <c r="Y230" s="211">
        <f t="shared" si="59"/>
        <v>0.18744379116636545</v>
      </c>
      <c r="Z230" s="196">
        <f t="shared" si="53"/>
        <v>21061.537676182637</v>
      </c>
      <c r="AA230" s="151">
        <f t="shared" si="54"/>
        <v>679608.57690572401</v>
      </c>
      <c r="AB230" s="197">
        <f t="shared" si="55"/>
        <v>44624.743362976624</v>
      </c>
    </row>
    <row r="231" spans="2:28" x14ac:dyDescent="0.25">
      <c r="B231" s="183">
        <f>+UPP!C230</f>
        <v>920</v>
      </c>
      <c r="C231" s="183">
        <f>+UPP!B230</f>
        <v>3</v>
      </c>
      <c r="D231" s="183">
        <f>+UPP!D230</f>
        <v>1</v>
      </c>
      <c r="E231" s="425">
        <f>+VLOOKUP($B231,Data_Payroll!$K$6:$P$350,2,FALSE)</f>
        <v>22803</v>
      </c>
      <c r="F231" s="425">
        <f>+VLOOKUP($B231,Data_Payroll!$K$6:$P$350,3,FALSE)</f>
        <v>28266</v>
      </c>
      <c r="G231" s="425">
        <f>+VLOOKUP($B231,Data_Payroll!$K$6:$P$350,4,FALSE)</f>
        <v>29047</v>
      </c>
      <c r="H231" s="425">
        <f>+VLOOKUP($B231,Data_Payroll!$K$6:$P$350,5,FALSE)</f>
        <v>28296</v>
      </c>
      <c r="I231" s="425">
        <f>+VLOOKUP($B231,Data_Payroll!$K$6:$P$350,6,FALSE)</f>
        <v>28022</v>
      </c>
      <c r="J231" s="355">
        <f t="shared" si="48"/>
        <v>136434</v>
      </c>
      <c r="K231" s="339">
        <f>+IFERROR(VLOOKUP($B231,'Translated Loss'!$BI$5:$BL$350,2,FALSE),0)</f>
        <v>13471.858099999999</v>
      </c>
      <c r="L231" s="339">
        <f>+IFERROR(VLOOKUP($B231,'Translated Loss'!$BI$5:$BL$350,3,FALSE),0)</f>
        <v>186958.37119999999</v>
      </c>
      <c r="M231" s="339">
        <f>+IFERROR(VLOOKUP($B231,'Translated Loss'!$BI$5:$BL$350,4,FALSE),0)</f>
        <v>35116.540999999997</v>
      </c>
      <c r="N231" s="355">
        <f t="shared" si="56"/>
        <v>235546.7703</v>
      </c>
      <c r="O231" s="339">
        <f>+IFERROR(IF(D231=1,($E231*P$3+$F231*P$4+$G231*P$5+$H231*P$6+$I231*P$7)*10*VLOOKUP($B231,UPP!$C$10:$M$329,9,FALSE),($E231*P$3+$F231*P$4+$G231*P$5+$H231*P$6+$I231*P$7)*VLOOKUP($B231,UPP!$C$10:$M$329,9,FALSE)),0)</f>
        <v>-76744.99846539287</v>
      </c>
      <c r="P231" s="339">
        <f>+IFERROR(IF(D231=1,($E231*Q$3+$F231*Q$4+$G231*Q$5+$H231*Q$6+$I231*Q$7)*10*VLOOKUP($B231,UPP!$C$10:$M$329,10,FALSE),($E231*Q$3+$F231*Q$4+$G231*Q$5+$H231*Q$6+$I231*Q$7)*VLOOKUP($B231,UPP!$C$10:$M$329,10,FALSE)),0)</f>
        <v>-61478.587863779438</v>
      </c>
      <c r="Q231" s="339">
        <f>+IFERROR(IF(D231=1,($E231*R$3+$F231*R$4+$G231*R$5+$H231*R$6+$I231*R$7)*10*VLOOKUP($B231,UPP!$C$10:$M$329,11,FALSE),($E231*R$3+$F231*R$4+$G231*R$5+$H231*R$6+$I231*R$7)*VLOOKUP($B231,UPP!$C$10:$M$329,11,FALSE)),0)</f>
        <v>113.45925207444655</v>
      </c>
      <c r="R231" s="201">
        <f t="shared" si="47"/>
        <v>-138110.12707709786</v>
      </c>
      <c r="S231" s="196">
        <f t="shared" si="49"/>
        <v>0</v>
      </c>
      <c r="T231" s="151">
        <f t="shared" si="50"/>
        <v>125479.78333622056</v>
      </c>
      <c r="U231" s="151">
        <f t="shared" si="51"/>
        <v>35230.000252074446</v>
      </c>
      <c r="V231" s="197">
        <f t="shared" si="52"/>
        <v>97436.643222902145</v>
      </c>
      <c r="W231" s="209">
        <f t="shared" si="57"/>
        <v>0</v>
      </c>
      <c r="X231" s="210">
        <f t="shared" si="58"/>
        <v>9.1971050717724726E-2</v>
      </c>
      <c r="Y231" s="211">
        <f t="shared" si="59"/>
        <v>2.5822009361357465E-2</v>
      </c>
      <c r="Z231" s="196">
        <f t="shared" si="53"/>
        <v>0</v>
      </c>
      <c r="AA231" s="151">
        <f t="shared" si="54"/>
        <v>125479.78333622056</v>
      </c>
      <c r="AB231" s="197">
        <f t="shared" si="55"/>
        <v>35230.000252074446</v>
      </c>
    </row>
    <row r="232" spans="2:28" x14ac:dyDescent="0.25">
      <c r="B232" s="183">
        <f>+UPP!C231</f>
        <v>921</v>
      </c>
      <c r="C232" s="183">
        <f>+UPP!B231</f>
        <v>3</v>
      </c>
      <c r="D232" s="183">
        <f>+UPP!D231</f>
        <v>1</v>
      </c>
      <c r="E232" s="425">
        <f>+VLOOKUP($B232,Data_Payroll!$K$6:$P$350,2,FALSE)</f>
        <v>3510</v>
      </c>
      <c r="F232" s="425">
        <f>+VLOOKUP($B232,Data_Payroll!$K$6:$P$350,3,FALSE)</f>
        <v>3256</v>
      </c>
      <c r="G232" s="425">
        <f>+VLOOKUP($B232,Data_Payroll!$K$6:$P$350,4,FALSE)</f>
        <v>3512</v>
      </c>
      <c r="H232" s="425">
        <f>+VLOOKUP($B232,Data_Payroll!$K$6:$P$350,5,FALSE)</f>
        <v>4789</v>
      </c>
      <c r="I232" s="425">
        <f>+VLOOKUP($B232,Data_Payroll!$K$6:$P$350,6,FALSE)</f>
        <v>4838</v>
      </c>
      <c r="J232" s="355">
        <f t="shared" si="48"/>
        <v>19905</v>
      </c>
      <c r="K232" s="339">
        <f>+IFERROR(VLOOKUP($B232,'Translated Loss'!$BI$5:$BL$350,2,FALSE),0)</f>
        <v>855058.5318</v>
      </c>
      <c r="L232" s="339">
        <f>+IFERROR(VLOOKUP($B232,'Translated Loss'!$BI$5:$BL$350,3,FALSE),0)</f>
        <v>231292.13640000005</v>
      </c>
      <c r="M232" s="339">
        <f>+IFERROR(VLOOKUP($B232,'Translated Loss'!$BI$5:$BL$350,4,FALSE),0)</f>
        <v>178175.69700000001</v>
      </c>
      <c r="N232" s="355">
        <f t="shared" si="56"/>
        <v>1264526.3651999999</v>
      </c>
      <c r="O232" s="339">
        <f>+IFERROR(IF(D232=1,($E232*P$3+$F232*P$4+$G232*P$5+$H232*P$6+$I232*P$7)*10*VLOOKUP($B232,UPP!$C$10:$M$329,9,FALSE),($E232*P$3+$F232*P$4+$G232*P$5+$H232*P$6+$I232*P$7)*VLOOKUP($B232,UPP!$C$10:$M$329,9,FALSE)),0)</f>
        <v>-86847.238580921039</v>
      </c>
      <c r="P232" s="339">
        <f>+IFERROR(IF(D232=1,($E232*Q$3+$F232*Q$4+$G232*Q$5+$H232*Q$6+$I232*Q$7)*10*VLOOKUP($B232,UPP!$C$10:$M$329,10,FALSE),($E232*Q$3+$F232*Q$4+$G232*Q$5+$H232*Q$6+$I232*Q$7)*VLOOKUP($B232,UPP!$C$10:$M$329,10,FALSE)),0)</f>
        <v>-92493.595450733701</v>
      </c>
      <c r="Q232" s="339">
        <f>+IFERROR(IF(D232=1,($E232*R$3+$F232*R$4+$G232*R$5+$H232*R$6+$I232*R$7)*10*VLOOKUP($B232,UPP!$C$10:$M$329,11,FALSE),($E232*R$3+$F232*R$4+$G232*R$5+$H232*R$6+$I232*R$7)*VLOOKUP($B232,UPP!$C$10:$M$329,11,FALSE)),0)</f>
        <v>225.53742280588236</v>
      </c>
      <c r="R232" s="201">
        <f t="shared" si="47"/>
        <v>-179115.29660884888</v>
      </c>
      <c r="S232" s="196">
        <f t="shared" si="49"/>
        <v>768211.29321907891</v>
      </c>
      <c r="T232" s="151">
        <f t="shared" si="50"/>
        <v>138798.54094926635</v>
      </c>
      <c r="U232" s="151">
        <f t="shared" si="51"/>
        <v>178401.23442280589</v>
      </c>
      <c r="V232" s="197">
        <f t="shared" si="52"/>
        <v>1085411.0685911509</v>
      </c>
      <c r="W232" s="209">
        <f t="shared" si="57"/>
        <v>3.8593885617637724</v>
      </c>
      <c r="X232" s="210">
        <f t="shared" si="58"/>
        <v>0.69730490303575154</v>
      </c>
      <c r="Y232" s="211">
        <f t="shared" si="59"/>
        <v>0.89626342337506104</v>
      </c>
      <c r="Z232" s="196">
        <f t="shared" si="53"/>
        <v>768211.29321907891</v>
      </c>
      <c r="AA232" s="151">
        <f t="shared" si="54"/>
        <v>138798.54094926635</v>
      </c>
      <c r="AB232" s="197">
        <f t="shared" si="55"/>
        <v>178401.23442280589</v>
      </c>
    </row>
    <row r="233" spans="2:28" x14ac:dyDescent="0.25">
      <c r="B233" s="183">
        <f>+UPP!C232</f>
        <v>922</v>
      </c>
      <c r="C233" s="183">
        <f>+UPP!B232</f>
        <v>3</v>
      </c>
      <c r="D233" s="183">
        <f>+UPP!D232</f>
        <v>1</v>
      </c>
      <c r="E233" s="425">
        <f>+VLOOKUP($B233,Data_Payroll!$K$6:$P$350,2,FALSE)</f>
        <v>50094</v>
      </c>
      <c r="F233" s="425">
        <f>+VLOOKUP($B233,Data_Payroll!$K$6:$P$350,3,FALSE)</f>
        <v>54842</v>
      </c>
      <c r="G233" s="425">
        <f>+VLOOKUP($B233,Data_Payroll!$K$6:$P$350,4,FALSE)</f>
        <v>52564</v>
      </c>
      <c r="H233" s="425">
        <f>+VLOOKUP($B233,Data_Payroll!$K$6:$P$350,5,FALSE)</f>
        <v>51933</v>
      </c>
      <c r="I233" s="425">
        <f>+VLOOKUP($B233,Data_Payroll!$K$6:$P$350,6,FALSE)</f>
        <v>49480</v>
      </c>
      <c r="J233" s="355">
        <f t="shared" si="48"/>
        <v>258913</v>
      </c>
      <c r="K233" s="339">
        <f>+IFERROR(VLOOKUP($B233,'Translated Loss'!$BI$5:$BL$350,2,FALSE),0)</f>
        <v>3281072.5880999994</v>
      </c>
      <c r="L233" s="339">
        <f>+IFERROR(VLOOKUP($B233,'Translated Loss'!$BI$5:$BL$350,3,FALSE),0)</f>
        <v>2501931.4208000004</v>
      </c>
      <c r="M233" s="339">
        <f>+IFERROR(VLOOKUP($B233,'Translated Loss'!$BI$5:$BL$350,4,FALSE),0)</f>
        <v>225317.117</v>
      </c>
      <c r="N233" s="355">
        <f t="shared" si="56"/>
        <v>6008321.1258999994</v>
      </c>
      <c r="O233" s="339">
        <f>+IFERROR(IF(D233=1,($E233*P$3+$F233*P$4+$G233*P$5+$H233*P$6+$I233*P$7)*10*VLOOKUP($B233,UPP!$C$10:$M$329,9,FALSE),($E233*P$3+$F233*P$4+$G233*P$5+$H233*P$6+$I233*P$7)*VLOOKUP($B233,UPP!$C$10:$M$329,9,FALSE)),0)</f>
        <v>-527953.83249070006</v>
      </c>
      <c r="P233" s="339">
        <f>+IFERROR(IF(D233=1,($E233*Q$3+$F233*Q$4+$G233*Q$5+$H233*Q$6+$I233*Q$7)*10*VLOOKUP($B233,UPP!$C$10:$M$329,10,FALSE),($E233*Q$3+$F233*Q$4+$G233*Q$5+$H233*Q$6+$I233*Q$7)*VLOOKUP($B233,UPP!$C$10:$M$329,10,FALSE)),0)</f>
        <v>-615554.30982938712</v>
      </c>
      <c r="Q233" s="339">
        <f>+IFERROR(IF(D233=1,($E233*R$3+$F233*R$4+$G233*R$5+$H233*R$6+$I233*R$7)*10*VLOOKUP($B233,UPP!$C$10:$M$329,11,FALSE),($E233*R$3+$F233*R$4+$G233*R$5+$H233*R$6+$I233*R$7)*VLOOKUP($B233,UPP!$C$10:$M$329,11,FALSE)),0)</f>
        <v>872.64982160539091</v>
      </c>
      <c r="R233" s="201">
        <f t="shared" si="47"/>
        <v>-1142635.4924984819</v>
      </c>
      <c r="S233" s="196">
        <f t="shared" si="49"/>
        <v>2753118.7556092991</v>
      </c>
      <c r="T233" s="151">
        <f t="shared" si="50"/>
        <v>1886377.1109706133</v>
      </c>
      <c r="U233" s="151">
        <f t="shared" si="51"/>
        <v>226189.76682160539</v>
      </c>
      <c r="V233" s="197">
        <f t="shared" si="52"/>
        <v>4865685.6334015178</v>
      </c>
      <c r="W233" s="209">
        <f t="shared" si="57"/>
        <v>1.0633373973532805</v>
      </c>
      <c r="X233" s="210">
        <f t="shared" si="58"/>
        <v>0.72857566478725033</v>
      </c>
      <c r="Y233" s="211">
        <f t="shared" si="59"/>
        <v>8.7361301603861297E-2</v>
      </c>
      <c r="Z233" s="196">
        <f t="shared" si="53"/>
        <v>2753118.7556092991</v>
      </c>
      <c r="AA233" s="151">
        <f t="shared" si="54"/>
        <v>1886377.1109706135</v>
      </c>
      <c r="AB233" s="197">
        <f t="shared" si="55"/>
        <v>226189.76682160542</v>
      </c>
    </row>
    <row r="234" spans="2:28" x14ac:dyDescent="0.25">
      <c r="B234" s="183">
        <f>+UPP!C233</f>
        <v>923</v>
      </c>
      <c r="C234" s="183">
        <f>+UPP!B233</f>
        <v>3</v>
      </c>
      <c r="D234" s="183">
        <f>+UPP!D233</f>
        <v>1</v>
      </c>
      <c r="E234" s="425">
        <f>+VLOOKUP($B234,Data_Payroll!$K$6:$P$350,2,FALSE)</f>
        <v>850</v>
      </c>
      <c r="F234" s="425">
        <f>+VLOOKUP($B234,Data_Payroll!$K$6:$P$350,3,FALSE)</f>
        <v>995</v>
      </c>
      <c r="G234" s="425">
        <f>+VLOOKUP($B234,Data_Payroll!$K$6:$P$350,4,FALSE)</f>
        <v>1000</v>
      </c>
      <c r="H234" s="425">
        <f>+VLOOKUP($B234,Data_Payroll!$K$6:$P$350,5,FALSE)</f>
        <v>779</v>
      </c>
      <c r="I234" s="425">
        <f>+VLOOKUP($B234,Data_Payroll!$K$6:$P$350,6,FALSE)</f>
        <v>984</v>
      </c>
      <c r="J234" s="355">
        <f t="shared" si="48"/>
        <v>4608</v>
      </c>
      <c r="K234" s="339">
        <f>+IFERROR(VLOOKUP($B234,'Translated Loss'!$BI$5:$BL$350,2,FALSE),0)</f>
        <v>53789.030600000006</v>
      </c>
      <c r="L234" s="339">
        <f>+IFERROR(VLOOKUP($B234,'Translated Loss'!$BI$5:$BL$350,3,FALSE),0)</f>
        <v>82245.793799999999</v>
      </c>
      <c r="M234" s="339">
        <f>+IFERROR(VLOOKUP($B234,'Translated Loss'!$BI$5:$BL$350,4,FALSE),0)</f>
        <v>0</v>
      </c>
      <c r="N234" s="355">
        <f t="shared" si="56"/>
        <v>136034.82440000001</v>
      </c>
      <c r="O234" s="339">
        <f>+IFERROR(IF(D234=1,($E234*P$3+$F234*P$4+$G234*P$5+$H234*P$6+$I234*P$7)*10*VLOOKUP($B234,UPP!$C$10:$M$329,9,FALSE),($E234*P$3+$F234*P$4+$G234*P$5+$H234*P$6+$I234*P$7)*VLOOKUP($B234,UPP!$C$10:$M$329,9,FALSE)),0)</f>
        <v>-11805.626688554376</v>
      </c>
      <c r="P234" s="339">
        <f>+IFERROR(IF(D234=1,($E234*Q$3+$F234*Q$4+$G234*Q$5+$H234*Q$6+$I234*Q$7)*10*VLOOKUP($B234,UPP!$C$10:$M$329,10,FALSE),($E234*Q$3+$F234*Q$4+$G234*Q$5+$H234*Q$6+$I234*Q$7)*VLOOKUP($B234,UPP!$C$10:$M$329,10,FALSE)),0)</f>
        <v>-8153.4167347911143</v>
      </c>
      <c r="Q234" s="339">
        <f>+IFERROR(IF(D234=1,($E234*R$3+$F234*R$4+$G234*R$5+$H234*R$6+$I234*R$7)*10*VLOOKUP($B234,UPP!$C$10:$M$329,11,FALSE),($E234*R$3+$F234*R$4+$G234*R$5+$H234*R$6+$I234*R$7)*VLOOKUP($B234,UPP!$C$10:$M$329,11,FALSE)),0)</f>
        <v>15.942805979607845</v>
      </c>
      <c r="R234" s="201">
        <f t="shared" si="47"/>
        <v>-19943.100617365882</v>
      </c>
      <c r="S234" s="196">
        <f t="shared" si="49"/>
        <v>41983.403911445632</v>
      </c>
      <c r="T234" s="151">
        <f t="shared" si="50"/>
        <v>74092.377065208886</v>
      </c>
      <c r="U234" s="151">
        <f t="shared" si="51"/>
        <v>15.942805979607845</v>
      </c>
      <c r="V234" s="197">
        <f t="shared" si="52"/>
        <v>116091.72378263413</v>
      </c>
      <c r="W234" s="209">
        <f t="shared" si="57"/>
        <v>0.91109817516158054</v>
      </c>
      <c r="X234" s="210">
        <f t="shared" si="58"/>
        <v>1.6079074883942901</v>
      </c>
      <c r="Y234" s="211">
        <f t="shared" si="59"/>
        <v>3.4598103254357301E-4</v>
      </c>
      <c r="Z234" s="196">
        <f t="shared" si="53"/>
        <v>41983.403911445632</v>
      </c>
      <c r="AA234" s="151">
        <f t="shared" si="54"/>
        <v>74092.377065208886</v>
      </c>
      <c r="AB234" s="197">
        <f t="shared" si="55"/>
        <v>15.942805979607844</v>
      </c>
    </row>
    <row r="235" spans="2:28" x14ac:dyDescent="0.25">
      <c r="B235" s="183">
        <f>+UPP!C234</f>
        <v>924</v>
      </c>
      <c r="C235" s="183">
        <f>+UPP!B234</f>
        <v>3</v>
      </c>
      <c r="D235" s="183">
        <f>+UPP!D234</f>
        <v>1</v>
      </c>
      <c r="E235" s="425">
        <f>+VLOOKUP($B235,Data_Payroll!$K$6:$P$350,2,FALSE)</f>
        <v>112407</v>
      </c>
      <c r="F235" s="425">
        <f>+VLOOKUP($B235,Data_Payroll!$K$6:$P$350,3,FALSE)</f>
        <v>144319</v>
      </c>
      <c r="G235" s="425">
        <f>+VLOOKUP($B235,Data_Payroll!$K$6:$P$350,4,FALSE)</f>
        <v>152341</v>
      </c>
      <c r="H235" s="425">
        <f>+VLOOKUP($B235,Data_Payroll!$K$6:$P$350,5,FALSE)</f>
        <v>157245</v>
      </c>
      <c r="I235" s="425">
        <f>+VLOOKUP($B235,Data_Payroll!$K$6:$P$350,6,FALSE)</f>
        <v>158981</v>
      </c>
      <c r="J235" s="355">
        <f t="shared" si="48"/>
        <v>725293</v>
      </c>
      <c r="K235" s="339">
        <f>+IFERROR(VLOOKUP($B235,'Translated Loss'!$BI$5:$BL$350,2,FALSE),0)</f>
        <v>13565839.3577</v>
      </c>
      <c r="L235" s="339">
        <f>+IFERROR(VLOOKUP($B235,'Translated Loss'!$BI$5:$BL$350,3,FALSE),0)</f>
        <v>12110628.681399999</v>
      </c>
      <c r="M235" s="339">
        <f>+IFERROR(VLOOKUP($B235,'Translated Loss'!$BI$5:$BL$350,4,FALSE),0)</f>
        <v>1001689.4680000001</v>
      </c>
      <c r="N235" s="355">
        <f t="shared" si="56"/>
        <v>26678157.507099997</v>
      </c>
      <c r="O235" s="339">
        <f>+IFERROR(IF(D235=1,($E235*P$3+$F235*P$4+$G235*P$5+$H235*P$6+$I235*P$7)*10*VLOOKUP($B235,UPP!$C$10:$M$329,9,FALSE),($E235*P$3+$F235*P$4+$G235*P$5+$H235*P$6+$I235*P$7)*VLOOKUP($B235,UPP!$C$10:$M$329,9,FALSE)),0)</f>
        <v>-1945105.0717782073</v>
      </c>
      <c r="P235" s="339">
        <f>+IFERROR(IF(D235=1,($E235*Q$3+$F235*Q$4+$G235*Q$5+$H235*Q$6+$I235*Q$7)*10*VLOOKUP($B235,UPP!$C$10:$M$329,10,FALSE),($E235*Q$3+$F235*Q$4+$G235*Q$5+$H235*Q$6+$I235*Q$7)*VLOOKUP($B235,UPP!$C$10:$M$329,10,FALSE)),0)</f>
        <v>-2527090.3186880923</v>
      </c>
      <c r="Q235" s="339">
        <f>+IFERROR(IF(D235=1,($E235*R$3+$F235*R$4+$G235*R$5+$H235*R$6+$I235*R$7)*10*VLOOKUP($B235,UPP!$C$10:$M$329,11,FALSE),($E235*R$3+$F235*R$4+$G235*R$5+$H235*R$6+$I235*R$7)*VLOOKUP($B235,UPP!$C$10:$M$329,11,FALSE)),0)</f>
        <v>4464.243311682254</v>
      </c>
      <c r="R235" s="201">
        <f t="shared" si="47"/>
        <v>-4467731.1471546171</v>
      </c>
      <c r="S235" s="196">
        <f t="shared" si="49"/>
        <v>11620734.285921792</v>
      </c>
      <c r="T235" s="151">
        <f t="shared" si="50"/>
        <v>9583538.3627119064</v>
      </c>
      <c r="U235" s="151">
        <f t="shared" si="51"/>
        <v>1006153.7113116824</v>
      </c>
      <c r="V235" s="197">
        <f t="shared" si="52"/>
        <v>22210426.359945379</v>
      </c>
      <c r="W235" s="209">
        <f t="shared" si="57"/>
        <v>1.6022123867074123</v>
      </c>
      <c r="X235" s="210">
        <f t="shared" si="58"/>
        <v>1.3213333594439636</v>
      </c>
      <c r="Y235" s="211">
        <f t="shared" si="59"/>
        <v>0.13872375871705397</v>
      </c>
      <c r="Z235" s="196">
        <f t="shared" si="53"/>
        <v>11620734.285921792</v>
      </c>
      <c r="AA235" s="151">
        <f t="shared" si="54"/>
        <v>9583538.3627119064</v>
      </c>
      <c r="AB235" s="197">
        <f t="shared" si="55"/>
        <v>1006153.7113116822</v>
      </c>
    </row>
    <row r="236" spans="2:28" x14ac:dyDescent="0.25">
      <c r="B236" s="183">
        <f>+UPP!C235</f>
        <v>925</v>
      </c>
      <c r="C236" s="183">
        <f>+UPP!B235</f>
        <v>3</v>
      </c>
      <c r="D236" s="183">
        <f>+UPP!D235</f>
        <v>1</v>
      </c>
      <c r="E236" s="425">
        <f>+VLOOKUP($B236,Data_Payroll!$K$6:$P$350,2,FALSE)</f>
        <v>62236</v>
      </c>
      <c r="F236" s="425">
        <f>+VLOOKUP($B236,Data_Payroll!$K$6:$P$350,3,FALSE)</f>
        <v>62954</v>
      </c>
      <c r="G236" s="425">
        <f>+VLOOKUP($B236,Data_Payroll!$K$6:$P$350,4,FALSE)</f>
        <v>65544</v>
      </c>
      <c r="H236" s="425">
        <f>+VLOOKUP($B236,Data_Payroll!$K$6:$P$350,5,FALSE)</f>
        <v>67543</v>
      </c>
      <c r="I236" s="425">
        <f>+VLOOKUP($B236,Data_Payroll!$K$6:$P$350,6,FALSE)</f>
        <v>67332</v>
      </c>
      <c r="J236" s="355">
        <f t="shared" si="48"/>
        <v>325609</v>
      </c>
      <c r="K236" s="339">
        <f>+IFERROR(VLOOKUP($B236,'Translated Loss'!$BI$5:$BL$350,2,FALSE),0)</f>
        <v>6012884.9549000002</v>
      </c>
      <c r="L236" s="339">
        <f>+IFERROR(VLOOKUP($B236,'Translated Loss'!$BI$5:$BL$350,3,FALSE),0)</f>
        <v>4892863.9572000001</v>
      </c>
      <c r="M236" s="339">
        <f>+IFERROR(VLOOKUP($B236,'Translated Loss'!$BI$5:$BL$350,4,FALSE),0)</f>
        <v>475009.04200000002</v>
      </c>
      <c r="N236" s="355">
        <f t="shared" si="56"/>
        <v>11380757.9541</v>
      </c>
      <c r="O236" s="339">
        <f>+IFERROR(IF(D236=1,($E236*P$3+$F236*P$4+$G236*P$5+$H236*P$6+$I236*P$7)*10*VLOOKUP($B236,UPP!$C$10:$M$329,9,FALSE),($E236*P$3+$F236*P$4+$G236*P$5+$H236*P$6+$I236*P$7)*VLOOKUP($B236,UPP!$C$10:$M$329,9,FALSE)),0)</f>
        <v>-559326.5605476225</v>
      </c>
      <c r="P236" s="339">
        <f>+IFERROR(IF(D236=1,($E236*Q$3+$F236*Q$4+$G236*Q$5+$H236*Q$6+$I236*Q$7)*10*VLOOKUP($B236,UPP!$C$10:$M$329,10,FALSE),($E236*Q$3+$F236*Q$4+$G236*Q$5+$H236*Q$6+$I236*Q$7)*VLOOKUP($B236,UPP!$C$10:$M$329,10,FALSE)),0)</f>
        <v>-842354.5730600626</v>
      </c>
      <c r="Q236" s="339">
        <f>+IFERROR(IF(D236=1,($E236*R$3+$F236*R$4+$G236*R$5+$H236*R$6+$I236*R$7)*10*VLOOKUP($B236,UPP!$C$10:$M$329,11,FALSE),($E236*R$3+$F236*R$4+$G236*R$5+$H236*R$6+$I236*R$7)*VLOOKUP($B236,UPP!$C$10:$M$329,11,FALSE)),0)</f>
        <v>1603.5504991249113</v>
      </c>
      <c r="R236" s="201">
        <f t="shared" si="47"/>
        <v>-1400077.5831085602</v>
      </c>
      <c r="S236" s="196">
        <f t="shared" si="49"/>
        <v>5453558.3943523774</v>
      </c>
      <c r="T236" s="151">
        <f t="shared" si="50"/>
        <v>4050509.3841399373</v>
      </c>
      <c r="U236" s="151">
        <f t="shared" si="51"/>
        <v>476612.59249912493</v>
      </c>
      <c r="V236" s="197">
        <f t="shared" si="52"/>
        <v>9980680.3709914386</v>
      </c>
      <c r="W236" s="209">
        <f t="shared" si="57"/>
        <v>1.6748795009819684</v>
      </c>
      <c r="X236" s="210">
        <f t="shared" si="58"/>
        <v>1.2439795534337004</v>
      </c>
      <c r="Y236" s="211">
        <f t="shared" si="59"/>
        <v>0.14637574283853486</v>
      </c>
      <c r="Z236" s="196">
        <f t="shared" si="53"/>
        <v>5453558.3943523765</v>
      </c>
      <c r="AA236" s="151">
        <f t="shared" si="54"/>
        <v>4050509.3841399373</v>
      </c>
      <c r="AB236" s="197">
        <f t="shared" si="55"/>
        <v>476612.59249912493</v>
      </c>
    </row>
    <row r="237" spans="2:28" x14ac:dyDescent="0.25">
      <c r="B237" s="183">
        <f>+UPP!C236</f>
        <v>926</v>
      </c>
      <c r="C237" s="183">
        <f>+UPP!B236</f>
        <v>3</v>
      </c>
      <c r="D237" s="183">
        <f>+UPP!D236</f>
        <v>1</v>
      </c>
      <c r="E237" s="425">
        <f>+VLOOKUP($B237,Data_Payroll!$K$6:$P$350,2,FALSE)</f>
        <v>20027</v>
      </c>
      <c r="F237" s="425">
        <f>+VLOOKUP($B237,Data_Payroll!$K$6:$P$350,3,FALSE)</f>
        <v>20367</v>
      </c>
      <c r="G237" s="425">
        <f>+VLOOKUP($B237,Data_Payroll!$K$6:$P$350,4,FALSE)</f>
        <v>20602</v>
      </c>
      <c r="H237" s="425">
        <f>+VLOOKUP($B237,Data_Payroll!$K$6:$P$350,5,FALSE)</f>
        <v>21684</v>
      </c>
      <c r="I237" s="425">
        <f>+VLOOKUP($B237,Data_Payroll!$K$6:$P$350,6,FALSE)</f>
        <v>24087</v>
      </c>
      <c r="J237" s="355">
        <f t="shared" si="48"/>
        <v>106767</v>
      </c>
      <c r="K237" s="339">
        <f>+IFERROR(VLOOKUP($B237,'Translated Loss'!$BI$5:$BL$350,2,FALSE),0)</f>
        <v>1632656.5633</v>
      </c>
      <c r="L237" s="339">
        <f>+IFERROR(VLOOKUP($B237,'Translated Loss'!$BI$5:$BL$350,3,FALSE),0)</f>
        <v>915019.24800000002</v>
      </c>
      <c r="M237" s="339">
        <f>+IFERROR(VLOOKUP($B237,'Translated Loss'!$BI$5:$BL$350,4,FALSE),0)</f>
        <v>128405.269</v>
      </c>
      <c r="N237" s="355">
        <f t="shared" si="56"/>
        <v>2676081.0803</v>
      </c>
      <c r="O237" s="339">
        <f>+IFERROR(IF(D237=1,($E237*P$3+$F237*P$4+$G237*P$5+$H237*P$6+$I237*P$7)*10*VLOOKUP($B237,UPP!$C$10:$M$329,9,FALSE),($E237*P$3+$F237*P$4+$G237*P$5+$H237*P$6+$I237*P$7)*VLOOKUP($B237,UPP!$C$10:$M$329,9,FALSE)),0)</f>
        <v>-257310.42960570366</v>
      </c>
      <c r="P237" s="339">
        <f>+IFERROR(IF(D237=1,($E237*Q$3+$F237*Q$4+$G237*Q$5+$H237*Q$6+$I237*Q$7)*10*VLOOKUP($B237,UPP!$C$10:$M$329,10,FALSE),($E237*Q$3+$F237*Q$4+$G237*Q$5+$H237*Q$6+$I237*Q$7)*VLOOKUP($B237,UPP!$C$10:$M$329,10,FALSE)),0)</f>
        <v>-255258.71000567151</v>
      </c>
      <c r="Q237" s="339">
        <f>+IFERROR(IF(D237=1,($E237*R$3+$F237*R$4+$G237*R$5+$H237*R$6+$I237*R$7)*10*VLOOKUP($B237,UPP!$C$10:$M$329,11,FALSE),($E237*R$3+$F237*R$4+$G237*R$5+$H237*R$6+$I237*R$7)*VLOOKUP($B237,UPP!$C$10:$M$329,11,FALSE)),0)</f>
        <v>419.09737978217555</v>
      </c>
      <c r="R237" s="201">
        <f t="shared" si="47"/>
        <v>-512150.04223159299</v>
      </c>
      <c r="S237" s="196">
        <f t="shared" si="49"/>
        <v>1375346.1336942965</v>
      </c>
      <c r="T237" s="151">
        <f t="shared" si="50"/>
        <v>659760.53799432854</v>
      </c>
      <c r="U237" s="151">
        <f t="shared" si="51"/>
        <v>128824.36637978218</v>
      </c>
      <c r="V237" s="197">
        <f t="shared" si="52"/>
        <v>2163931.0380684072</v>
      </c>
      <c r="W237" s="209">
        <f t="shared" si="57"/>
        <v>1.288175310437023</v>
      </c>
      <c r="X237" s="210">
        <f t="shared" si="58"/>
        <v>0.61794425055900093</v>
      </c>
      <c r="Y237" s="211">
        <f t="shared" si="59"/>
        <v>0.12065934828156845</v>
      </c>
      <c r="Z237" s="196">
        <f t="shared" si="53"/>
        <v>1375346.1336942962</v>
      </c>
      <c r="AA237" s="151">
        <f t="shared" si="54"/>
        <v>659760.53799432842</v>
      </c>
      <c r="AB237" s="197">
        <f t="shared" si="55"/>
        <v>128824.36637978218</v>
      </c>
    </row>
    <row r="238" spans="2:28" x14ac:dyDescent="0.25">
      <c r="B238" s="183">
        <f>+UPP!C237</f>
        <v>927</v>
      </c>
      <c r="C238" s="183">
        <f>+UPP!B237</f>
        <v>3</v>
      </c>
      <c r="D238" s="183">
        <f>+UPP!D237</f>
        <v>1</v>
      </c>
      <c r="E238" s="425">
        <f>+VLOOKUP($B238,Data_Payroll!$K$6:$P$350,2,FALSE)</f>
        <v>104042</v>
      </c>
      <c r="F238" s="425">
        <f>+VLOOKUP($B238,Data_Payroll!$K$6:$P$350,3,FALSE)</f>
        <v>110105</v>
      </c>
      <c r="G238" s="425">
        <f>+VLOOKUP($B238,Data_Payroll!$K$6:$P$350,4,FALSE)</f>
        <v>109990</v>
      </c>
      <c r="H238" s="425">
        <f>+VLOOKUP($B238,Data_Payroll!$K$6:$P$350,5,FALSE)</f>
        <v>109131</v>
      </c>
      <c r="I238" s="425">
        <f>+VLOOKUP($B238,Data_Payroll!$K$6:$P$350,6,FALSE)</f>
        <v>109663</v>
      </c>
      <c r="J238" s="355">
        <f t="shared" si="48"/>
        <v>542931</v>
      </c>
      <c r="K238" s="339">
        <f>+IFERROR(VLOOKUP($B238,'Translated Loss'!$BI$5:$BL$350,2,FALSE),0)</f>
        <v>1399868.3218</v>
      </c>
      <c r="L238" s="339">
        <f>+IFERROR(VLOOKUP($B238,'Translated Loss'!$BI$5:$BL$350,3,FALSE),0)</f>
        <v>1663623.5009000001</v>
      </c>
      <c r="M238" s="339">
        <f>+IFERROR(VLOOKUP($B238,'Translated Loss'!$BI$5:$BL$350,4,FALSE),0)</f>
        <v>332157.55800000002</v>
      </c>
      <c r="N238" s="355">
        <f t="shared" si="56"/>
        <v>3395649.3807000006</v>
      </c>
      <c r="O238" s="339">
        <f>+IFERROR(IF(D238=1,($E238*P$3+$F238*P$4+$G238*P$5+$H238*P$6+$I238*P$7)*10*VLOOKUP($B238,UPP!$C$10:$M$329,9,FALSE),($E238*P$3+$F238*P$4+$G238*P$5+$H238*P$6+$I238*P$7)*VLOOKUP($B238,UPP!$C$10:$M$329,9,FALSE)),0)</f>
        <v>-404527.53212753078</v>
      </c>
      <c r="P238" s="339">
        <f>+IFERROR(IF(D238=1,($E238*Q$3+$F238*Q$4+$G238*Q$5+$H238*Q$6+$I238*Q$7)*10*VLOOKUP($B238,UPP!$C$10:$M$329,10,FALSE),($E238*Q$3+$F238*Q$4+$G238*Q$5+$H238*Q$6+$I238*Q$7)*VLOOKUP($B238,UPP!$C$10:$M$329,10,FALSE)),0)</f>
        <v>-647995.22352646454</v>
      </c>
      <c r="Q238" s="339">
        <f>+IFERROR(IF(D238=1,($E238*R$3+$F238*R$4+$G238*R$5+$H238*R$6+$I238*R$7)*10*VLOOKUP($B238,UPP!$C$10:$M$329,11,FALSE),($E238*R$3+$F238*R$4+$G238*R$5+$H238*R$6+$I238*R$7)*VLOOKUP($B238,UPP!$C$10:$M$329,11,FALSE)),0)</f>
        <v>1369.0872607198821</v>
      </c>
      <c r="R238" s="201">
        <f t="shared" si="47"/>
        <v>-1051153.6683932755</v>
      </c>
      <c r="S238" s="196">
        <f t="shared" si="49"/>
        <v>995340.78967246925</v>
      </c>
      <c r="T238" s="151">
        <f t="shared" si="50"/>
        <v>1015628.2773735356</v>
      </c>
      <c r="U238" s="151">
        <f t="shared" si="51"/>
        <v>333526.64526071987</v>
      </c>
      <c r="V238" s="197">
        <f t="shared" si="52"/>
        <v>2344495.7123067249</v>
      </c>
      <c r="W238" s="209">
        <f t="shared" si="57"/>
        <v>0.18332730856636834</v>
      </c>
      <c r="X238" s="210">
        <f t="shared" si="58"/>
        <v>0.1870639689709255</v>
      </c>
      <c r="Y238" s="211">
        <f t="shared" si="59"/>
        <v>6.1430761047116464E-2</v>
      </c>
      <c r="Z238" s="196">
        <f t="shared" si="53"/>
        <v>995340.78967246925</v>
      </c>
      <c r="AA238" s="151">
        <f t="shared" si="54"/>
        <v>1015628.2773735356</v>
      </c>
      <c r="AB238" s="197">
        <f t="shared" si="55"/>
        <v>333526.64526071987</v>
      </c>
    </row>
    <row r="239" spans="2:28" x14ac:dyDescent="0.25">
      <c r="B239" s="183">
        <f>+UPP!C238</f>
        <v>928</v>
      </c>
      <c r="C239" s="183">
        <f>+UPP!B238</f>
        <v>3</v>
      </c>
      <c r="D239" s="183">
        <f>+UPP!D238</f>
        <v>1</v>
      </c>
      <c r="E239" s="425">
        <f>+VLOOKUP($B239,Data_Payroll!$K$6:$P$350,2,FALSE)</f>
        <v>269346</v>
      </c>
      <c r="F239" s="425">
        <f>+VLOOKUP($B239,Data_Payroll!$K$6:$P$350,3,FALSE)</f>
        <v>284350</v>
      </c>
      <c r="G239" s="425">
        <f>+VLOOKUP($B239,Data_Payroll!$K$6:$P$350,4,FALSE)</f>
        <v>276911</v>
      </c>
      <c r="H239" s="425">
        <f>+VLOOKUP($B239,Data_Payroll!$K$6:$P$350,5,FALSE)</f>
        <v>284500</v>
      </c>
      <c r="I239" s="425">
        <f>+VLOOKUP($B239,Data_Payroll!$K$6:$P$350,6,FALSE)</f>
        <v>276323</v>
      </c>
      <c r="J239" s="355">
        <f t="shared" si="48"/>
        <v>1391430</v>
      </c>
      <c r="K239" s="339">
        <f>+IFERROR(VLOOKUP($B239,'Translated Loss'!$BI$5:$BL$350,2,FALSE),0)</f>
        <v>18162306.347600002</v>
      </c>
      <c r="L239" s="339">
        <f>+IFERROR(VLOOKUP($B239,'Translated Loss'!$BI$5:$BL$350,3,FALSE),0)</f>
        <v>16366010.435800001</v>
      </c>
      <c r="M239" s="339">
        <f>+IFERROR(VLOOKUP($B239,'Translated Loss'!$BI$5:$BL$350,4,FALSE),0)</f>
        <v>2070125.1379999998</v>
      </c>
      <c r="N239" s="355">
        <f t="shared" si="56"/>
        <v>36598441.921399996</v>
      </c>
      <c r="O239" s="339">
        <f>+IFERROR(IF(D239=1,($E239*P$3+$F239*P$4+$G239*P$5+$H239*P$6+$I239*P$7)*10*VLOOKUP($B239,UPP!$C$10:$M$329,9,FALSE),($E239*P$3+$F239*P$4+$G239*P$5+$H239*P$6+$I239*P$7)*VLOOKUP($B239,UPP!$C$10:$M$329,9,FALSE)),0)</f>
        <v>-2567632.6469154749</v>
      </c>
      <c r="P239" s="339">
        <f>+IFERROR(IF(D239=1,($E239*Q$3+$F239*Q$4+$G239*Q$5+$H239*Q$6+$I239*Q$7)*10*VLOOKUP($B239,UPP!$C$10:$M$329,10,FALSE),($E239*Q$3+$F239*Q$4+$G239*Q$5+$H239*Q$6+$I239*Q$7)*VLOOKUP($B239,UPP!$C$10:$M$329,10,FALSE)),0)</f>
        <v>-3841293.9645214579</v>
      </c>
      <c r="Q239" s="339">
        <f>+IFERROR(IF(D239=1,($E239*R$3+$F239*R$4+$G239*R$5+$H239*R$6+$I239*R$7)*10*VLOOKUP($B239,UPP!$C$10:$M$329,11,FALSE),($E239*R$3+$F239*R$4+$G239*R$5+$H239*R$6+$I239*R$7)*VLOOKUP($B239,UPP!$C$10:$M$329,11,FALSE)),0)</f>
        <v>8139.8426140155989</v>
      </c>
      <c r="R239" s="201">
        <f t="shared" si="47"/>
        <v>-6400786.7688229177</v>
      </c>
      <c r="S239" s="196">
        <f t="shared" si="49"/>
        <v>15594673.700684527</v>
      </c>
      <c r="T239" s="151">
        <f t="shared" si="50"/>
        <v>12524716.471278543</v>
      </c>
      <c r="U239" s="151">
        <f t="shared" si="51"/>
        <v>2078264.9806140154</v>
      </c>
      <c r="V239" s="197">
        <f t="shared" si="52"/>
        <v>30197655.15257708</v>
      </c>
      <c r="W239" s="209">
        <f>+IF(D239=1,S239/(SUM($E239:$I239)*10),S239/(SUM($E239:$I239)))</f>
        <v>1.1207659530615646</v>
      </c>
      <c r="X239" s="210">
        <f>+IF(D239=1,T239/(SUM($E239:$I239)*10),T239/(SUM($E239:$I239)))</f>
        <v>0.90013270313839311</v>
      </c>
      <c r="Y239" s="211">
        <f>+IF(D239=1,U239/(SUM($E239:$I239)*10),U239/(SUM($E239:$I239)))</f>
        <v>0.14936180624350598</v>
      </c>
      <c r="Z239" s="196">
        <f>+IF(D239=1,$J239*W239*10,$J239*W239)</f>
        <v>15594673.700684529</v>
      </c>
      <c r="AA239" s="151">
        <f>+IF(D239=1,$J239*X239*10,$J239*X239)</f>
        <v>12524716.471278545</v>
      </c>
      <c r="AB239" s="197">
        <f>+IF(D239=1,$J239*Y239*10,$J239*Y239)</f>
        <v>2078264.9806140154</v>
      </c>
    </row>
    <row r="240" spans="2:28" x14ac:dyDescent="0.25">
      <c r="B240" s="183">
        <f>+UPP!C239</f>
        <v>929</v>
      </c>
      <c r="C240" s="183">
        <f>+UPP!B239</f>
        <v>3</v>
      </c>
      <c r="D240" s="183">
        <f>+UPP!D239</f>
        <v>1</v>
      </c>
      <c r="E240" s="425">
        <f>+VLOOKUP($B240,Data_Payroll!$K$6:$P$350,2,FALSE)</f>
        <v>1179</v>
      </c>
      <c r="F240" s="425">
        <f>+VLOOKUP($B240,Data_Payroll!$K$6:$P$350,3,FALSE)</f>
        <v>1474</v>
      </c>
      <c r="G240" s="425">
        <f>+VLOOKUP($B240,Data_Payroll!$K$6:$P$350,4,FALSE)</f>
        <v>1175</v>
      </c>
      <c r="H240" s="425">
        <f>+VLOOKUP($B240,Data_Payroll!$K$6:$P$350,5,FALSE)</f>
        <v>1384</v>
      </c>
      <c r="I240" s="425">
        <f>+VLOOKUP($B240,Data_Payroll!$K$6:$P$350,6,FALSE)</f>
        <v>1430</v>
      </c>
      <c r="J240" s="355">
        <f t="shared" si="48"/>
        <v>6642</v>
      </c>
      <c r="K240" s="339">
        <f>+IFERROR(VLOOKUP($B240,'Translated Loss'!$BI$5:$BL$350,2,FALSE),0)</f>
        <v>564151.54980000015</v>
      </c>
      <c r="L240" s="339">
        <f>+IFERROR(VLOOKUP($B240,'Translated Loss'!$BI$5:$BL$350,3,FALSE),0)</f>
        <v>255427.5502</v>
      </c>
      <c r="M240" s="339">
        <f>+IFERROR(VLOOKUP($B240,'Translated Loss'!$BI$5:$BL$350,4,FALSE),0)</f>
        <v>11288.092000000001</v>
      </c>
      <c r="N240" s="355">
        <f t="shared" si="56"/>
        <v>830867.19200000004</v>
      </c>
      <c r="O240" s="339">
        <f>+IFERROR(IF(D240=1,($E240*P$3+$F240*P$4+$G240*P$5+$H240*P$6+$I240*P$7)*10*VLOOKUP($B240,UPP!$C$10:$M$329,9,FALSE),($E240*P$3+$F240*P$4+$G240*P$5+$H240*P$6+$I240*P$7)*VLOOKUP($B240,UPP!$C$10:$M$329,9,FALSE)),0)</f>
        <v>-23657.018401526828</v>
      </c>
      <c r="P240" s="339">
        <f>+IFERROR(IF(D240=1,($E240*Q$3+$F240*Q$4+$G240*Q$5+$H240*Q$6+$I240*Q$7)*10*VLOOKUP($B240,UPP!$C$10:$M$329,10,FALSE),($E240*Q$3+$F240*Q$4+$G240*Q$5+$H240*Q$6+$I240*Q$7)*VLOOKUP($B240,UPP!$C$10:$M$329,10,FALSE)),0)</f>
        <v>-13987.769892938084</v>
      </c>
      <c r="Q240" s="339">
        <f>+IFERROR(IF(D240=1,($E240*R$3+$F240*R$4+$G240*R$5+$H240*R$6+$I240*R$7)*10*VLOOKUP($B240,UPP!$C$10:$M$329,11,FALSE),($E240*R$3+$F240*R$4+$G240*R$5+$H240*R$6+$I240*R$7)*VLOOKUP($B240,UPP!$C$10:$M$329,11,FALSE)),0)</f>
        <v>26.728005878786735</v>
      </c>
      <c r="R240" s="201">
        <f t="shared" si="47"/>
        <v>-37618.060288586123</v>
      </c>
      <c r="S240" s="196">
        <f t="shared" si="49"/>
        <v>540494.53139847331</v>
      </c>
      <c r="T240" s="151">
        <f t="shared" si="50"/>
        <v>241439.78030706191</v>
      </c>
      <c r="U240" s="151">
        <f t="shared" si="51"/>
        <v>11314.820005878788</v>
      </c>
      <c r="V240" s="197">
        <f t="shared" si="52"/>
        <v>793249.13171141397</v>
      </c>
      <c r="W240" s="209">
        <f t="shared" ref="W240:W303" si="60">+IF(D240=1,S240/(SUM($E240:$I240)*10),S240/(SUM($E240:$I240)))</f>
        <v>8.1375268202118836</v>
      </c>
      <c r="X240" s="210">
        <f t="shared" ref="X240:X303" si="61">+IF(D240=1,T240/(SUM($E240:$I240)*10),T240/(SUM($E240:$I240)))</f>
        <v>3.6350463761978609</v>
      </c>
      <c r="Y240" s="211">
        <f t="shared" ref="Y240:Y303" si="62">+IF(D240=1,U240/(SUM($E240:$I240)*10),U240/(SUM($E240:$I240)))</f>
        <v>0.1703526047256668</v>
      </c>
      <c r="Z240" s="196">
        <f t="shared" ref="Z240:Z303" si="63">+IF(D240=1,$J240*W240*10,$J240*W240)</f>
        <v>540494.53139847331</v>
      </c>
      <c r="AA240" s="151">
        <f t="shared" ref="AA240:AA303" si="64">+IF(D240=1,$J240*X240*10,$J240*X240)</f>
        <v>241439.78030706191</v>
      </c>
      <c r="AB240" s="197">
        <f t="shared" ref="AB240:AB303" si="65">+IF(D240=1,$J240*Y240*10,$J240*Y240)</f>
        <v>11314.82000587879</v>
      </c>
    </row>
    <row r="241" spans="2:28" x14ac:dyDescent="0.25">
      <c r="B241" s="183">
        <f>+UPP!C240</f>
        <v>932</v>
      </c>
      <c r="C241" s="183">
        <f>+UPP!B240</f>
        <v>3</v>
      </c>
      <c r="D241" s="183">
        <f>+UPP!D240</f>
        <v>1</v>
      </c>
      <c r="E241" s="425">
        <f>+VLOOKUP($B241,Data_Payroll!$K$6:$P$350,2,FALSE)</f>
        <v>11672</v>
      </c>
      <c r="F241" s="425">
        <f>+VLOOKUP($B241,Data_Payroll!$K$6:$P$350,3,FALSE)</f>
        <v>15342</v>
      </c>
      <c r="G241" s="425">
        <f>+VLOOKUP($B241,Data_Payroll!$K$6:$P$350,4,FALSE)</f>
        <v>8505</v>
      </c>
      <c r="H241" s="425">
        <f>+VLOOKUP($B241,Data_Payroll!$K$6:$P$350,5,FALSE)</f>
        <v>8999</v>
      </c>
      <c r="I241" s="425">
        <f>+VLOOKUP($B241,Data_Payroll!$K$6:$P$350,6,FALSE)</f>
        <v>10193</v>
      </c>
      <c r="J241" s="355">
        <f t="shared" si="48"/>
        <v>54711</v>
      </c>
      <c r="K241" s="339">
        <f>+IFERROR(VLOOKUP($B241,'Translated Loss'!$BI$5:$BL$350,2,FALSE),0)</f>
        <v>145931.34270000001</v>
      </c>
      <c r="L241" s="339">
        <f>+IFERROR(VLOOKUP($B241,'Translated Loss'!$BI$5:$BL$350,3,FALSE),0)</f>
        <v>158959.52429999999</v>
      </c>
      <c r="M241" s="339">
        <f>+IFERROR(VLOOKUP($B241,'Translated Loss'!$BI$5:$BL$350,4,FALSE),0)</f>
        <v>44848.668999999994</v>
      </c>
      <c r="N241" s="355">
        <f t="shared" si="56"/>
        <v>349739.53599999996</v>
      </c>
      <c r="O241" s="339">
        <f>+IFERROR(IF(D241=1,($E241*P$3+$F241*P$4+$G241*P$5+$H241*P$6+$I241*P$7)*10*VLOOKUP($B241,UPP!$C$10:$M$329,9,FALSE),($E241*P$3+$F241*P$4+$G241*P$5+$H241*P$6+$I241*P$7)*VLOOKUP($B241,UPP!$C$10:$M$329,9,FALSE)),0)</f>
        <v>-26036.6378385028</v>
      </c>
      <c r="P241" s="339">
        <f>+IFERROR(IF(D241=1,($E241*Q$3+$F241*Q$4+$G241*Q$5+$H241*Q$6+$I241*Q$7)*10*VLOOKUP($B241,UPP!$C$10:$M$329,10,FALSE),($E241*Q$3+$F241*Q$4+$G241*Q$5+$H241*Q$6+$I241*Q$7)*VLOOKUP($B241,UPP!$C$10:$M$329,10,FALSE)),0)</f>
        <v>-37793.102517284628</v>
      </c>
      <c r="Q241" s="339">
        <f>+IFERROR(IF(D241=1,($E241*R$3+$F241*R$4+$G241*R$5+$H241*R$6+$I241*R$7)*10*VLOOKUP($B241,UPP!$C$10:$M$329,11,FALSE),($E241*R$3+$F241*R$4+$G241*R$5+$H241*R$6+$I241*R$7)*VLOOKUP($B241,UPP!$C$10:$M$329,11,FALSE)),0)</f>
        <v>89.651928816231887</v>
      </c>
      <c r="R241" s="201">
        <f t="shared" si="47"/>
        <v>-63740.088426971197</v>
      </c>
      <c r="S241" s="196">
        <f t="shared" si="49"/>
        <v>119894.70486149722</v>
      </c>
      <c r="T241" s="151">
        <f t="shared" si="50"/>
        <v>121166.42178271536</v>
      </c>
      <c r="U241" s="151">
        <f t="shared" si="51"/>
        <v>44938.320928816225</v>
      </c>
      <c r="V241" s="197">
        <f t="shared" si="52"/>
        <v>285999.44757302874</v>
      </c>
      <c r="W241" s="209">
        <f t="shared" si="60"/>
        <v>0.21914186335745503</v>
      </c>
      <c r="X241" s="210">
        <f t="shared" si="61"/>
        <v>0.22146628974560026</v>
      </c>
      <c r="Y241" s="211">
        <f t="shared" si="62"/>
        <v>8.2137633983689243E-2</v>
      </c>
      <c r="Z241" s="196">
        <f t="shared" si="63"/>
        <v>119894.70486149723</v>
      </c>
      <c r="AA241" s="151">
        <f t="shared" si="64"/>
        <v>121166.42178271535</v>
      </c>
      <c r="AB241" s="197">
        <f t="shared" si="65"/>
        <v>44938.320928816218</v>
      </c>
    </row>
    <row r="242" spans="2:28" x14ac:dyDescent="0.25">
      <c r="B242" s="183">
        <f>+UPP!C241</f>
        <v>933</v>
      </c>
      <c r="C242" s="183">
        <f>+UPP!B241</f>
        <v>3</v>
      </c>
      <c r="D242" s="183">
        <f>+UPP!D241</f>
        <v>1</v>
      </c>
      <c r="E242" s="425">
        <f>+VLOOKUP($B242,Data_Payroll!$K$6:$P$350,2,FALSE)</f>
        <v>4328</v>
      </c>
      <c r="F242" s="425">
        <f>+VLOOKUP($B242,Data_Payroll!$K$6:$P$350,3,FALSE)</f>
        <v>4541</v>
      </c>
      <c r="G242" s="425">
        <f>+VLOOKUP($B242,Data_Payroll!$K$6:$P$350,4,FALSE)</f>
        <v>4392</v>
      </c>
      <c r="H242" s="425">
        <f>+VLOOKUP($B242,Data_Payroll!$K$6:$P$350,5,FALSE)</f>
        <v>4942</v>
      </c>
      <c r="I242" s="425">
        <f>+VLOOKUP($B242,Data_Payroll!$K$6:$P$350,6,FALSE)</f>
        <v>4388</v>
      </c>
      <c r="J242" s="355">
        <f t="shared" si="48"/>
        <v>22591</v>
      </c>
      <c r="K242" s="339">
        <f>+IFERROR(VLOOKUP($B242,'Translated Loss'!$BI$5:$BL$350,2,FALSE),0)</f>
        <v>54066.997900000002</v>
      </c>
      <c r="L242" s="339">
        <f>+IFERROR(VLOOKUP($B242,'Translated Loss'!$BI$5:$BL$350,3,FALSE),0)</f>
        <v>187378.43549999999</v>
      </c>
      <c r="M242" s="339">
        <f>+IFERROR(VLOOKUP($B242,'Translated Loss'!$BI$5:$BL$350,4,FALSE),0)</f>
        <v>7294.0920000000006</v>
      </c>
      <c r="N242" s="355">
        <f t="shared" si="56"/>
        <v>248739.52539999998</v>
      </c>
      <c r="O242" s="339">
        <f>+IFERROR(IF(D242=1,($E242*P$3+$F242*P$4+$G242*P$5+$H242*P$6+$I242*P$7)*10*VLOOKUP($B242,UPP!$C$10:$M$329,9,FALSE),($E242*P$3+$F242*P$4+$G242*P$5+$H242*P$6+$I242*P$7)*VLOOKUP($B242,UPP!$C$10:$M$329,9,FALSE)),0)</f>
        <v>-91997.814799959073</v>
      </c>
      <c r="P242" s="339">
        <f>+IFERROR(IF(D242=1,($E242*Q$3+$F242*Q$4+$G242*Q$5+$H242*Q$6+$I242*Q$7)*10*VLOOKUP($B242,UPP!$C$10:$M$329,10,FALSE),($E242*Q$3+$F242*Q$4+$G242*Q$5+$H242*Q$6+$I242*Q$7)*VLOOKUP($B242,UPP!$C$10:$M$329,10,FALSE)),0)</f>
        <v>-59637.617770406388</v>
      </c>
      <c r="Q242" s="339">
        <f>+IFERROR(IF(D242=1,($E242*R$3+$F242*R$4+$G242*R$5+$H242*R$6+$I242*R$7)*10*VLOOKUP($B242,UPP!$C$10:$M$329,11,FALSE),($E242*R$3+$F242*R$4+$G242*R$5+$H242*R$6+$I242*R$7)*VLOOKUP($B242,UPP!$C$10:$M$329,11,FALSE)),0)</f>
        <v>93.447033304485416</v>
      </c>
      <c r="R242" s="201">
        <f t="shared" si="47"/>
        <v>-151541.98553706097</v>
      </c>
      <c r="S242" s="196">
        <f t="shared" si="49"/>
        <v>0</v>
      </c>
      <c r="T242" s="151">
        <f t="shared" si="50"/>
        <v>127740.8177295936</v>
      </c>
      <c r="U242" s="151">
        <f t="shared" si="51"/>
        <v>7387.5390333044861</v>
      </c>
      <c r="V242" s="197">
        <f t="shared" si="52"/>
        <v>97197.539862939011</v>
      </c>
      <c r="W242" s="209">
        <f t="shared" si="60"/>
        <v>0</v>
      </c>
      <c r="X242" s="210">
        <f t="shared" si="61"/>
        <v>0.565450036428638</v>
      </c>
      <c r="Y242" s="211">
        <f t="shared" si="62"/>
        <v>3.2701248432138841E-2</v>
      </c>
      <c r="Z242" s="196">
        <f t="shared" si="63"/>
        <v>0</v>
      </c>
      <c r="AA242" s="151">
        <f t="shared" si="64"/>
        <v>127740.81772959362</v>
      </c>
      <c r="AB242" s="197">
        <f t="shared" si="65"/>
        <v>7387.5390333044852</v>
      </c>
    </row>
    <row r="243" spans="2:28" x14ac:dyDescent="0.25">
      <c r="B243" s="183">
        <f>+UPP!C242</f>
        <v>934</v>
      </c>
      <c r="C243" s="183">
        <f>+UPP!B242</f>
        <v>3</v>
      </c>
      <c r="D243" s="183">
        <f>+UPP!D242</f>
        <v>1</v>
      </c>
      <c r="E243" s="425">
        <f>+VLOOKUP($B243,Data_Payroll!$K$6:$P$350,2,FALSE)</f>
        <v>28231</v>
      </c>
      <c r="F243" s="425">
        <f>+VLOOKUP($B243,Data_Payroll!$K$6:$P$350,3,FALSE)</f>
        <v>28538</v>
      </c>
      <c r="G243" s="425">
        <f>+VLOOKUP($B243,Data_Payroll!$K$6:$P$350,4,FALSE)</f>
        <v>29530</v>
      </c>
      <c r="H243" s="425">
        <f>+VLOOKUP($B243,Data_Payroll!$K$6:$P$350,5,FALSE)</f>
        <v>29312</v>
      </c>
      <c r="I243" s="425">
        <f>+VLOOKUP($B243,Data_Payroll!$K$6:$P$350,6,FALSE)</f>
        <v>32779</v>
      </c>
      <c r="J243" s="355">
        <f t="shared" si="48"/>
        <v>148390</v>
      </c>
      <c r="K243" s="339">
        <f>+IFERROR(VLOOKUP($B243,'Translated Loss'!$BI$5:$BL$350,2,FALSE),0)</f>
        <v>4026575.9369000001</v>
      </c>
      <c r="L243" s="339">
        <f>+IFERROR(VLOOKUP($B243,'Translated Loss'!$BI$5:$BL$350,3,FALSE),0)</f>
        <v>2278308.5042999997</v>
      </c>
      <c r="M243" s="339">
        <f>+IFERROR(VLOOKUP($B243,'Translated Loss'!$BI$5:$BL$350,4,FALSE),0)</f>
        <v>406256.26300000004</v>
      </c>
      <c r="N243" s="355">
        <f t="shared" si="56"/>
        <v>6711140.7041999996</v>
      </c>
      <c r="O243" s="339">
        <f>+IFERROR(IF(D243=1,($E243*P$3+$F243*P$4+$G243*P$5+$H243*P$6+$I243*P$7)*10*VLOOKUP($B243,UPP!$C$10:$M$329,9,FALSE),($E243*P$3+$F243*P$4+$G243*P$5+$H243*P$6+$I243*P$7)*VLOOKUP($B243,UPP!$C$10:$M$329,9,FALSE)),0)</f>
        <v>-340610.08058199007</v>
      </c>
      <c r="P243" s="339">
        <f>+IFERROR(IF(D243=1,($E243*Q$3+$F243*Q$4+$G243*Q$5+$H243*Q$6+$I243*Q$7)*10*VLOOKUP($B243,UPP!$C$10:$M$329,10,FALSE),($E243*Q$3+$F243*Q$4+$G243*Q$5+$H243*Q$6+$I243*Q$7)*VLOOKUP($B243,UPP!$C$10:$M$329,10,FALSE)),0)</f>
        <v>-443225.2003454839</v>
      </c>
      <c r="Q243" s="339">
        <f>+IFERROR(IF(D243=1,($E243*R$3+$F243*R$4+$G243*R$5+$H243*R$6+$I243*R$7)*10*VLOOKUP($B243,UPP!$C$10:$M$329,11,FALSE),($E243*R$3+$F243*R$4+$G243*R$5+$H243*R$6+$I243*R$7)*VLOOKUP($B243,UPP!$C$10:$M$329,11,FALSE)),0)</f>
        <v>964.72777044330712</v>
      </c>
      <c r="R243" s="201">
        <f t="shared" si="47"/>
        <v>-782870.5531570306</v>
      </c>
      <c r="S243" s="196">
        <f t="shared" si="49"/>
        <v>3685965.85631801</v>
      </c>
      <c r="T243" s="151">
        <f t="shared" si="50"/>
        <v>1835083.3039545158</v>
      </c>
      <c r="U243" s="151">
        <f t="shared" si="51"/>
        <v>407220.99077044334</v>
      </c>
      <c r="V243" s="197">
        <f t="shared" si="52"/>
        <v>5928270.151042969</v>
      </c>
      <c r="W243" s="209">
        <f t="shared" si="60"/>
        <v>2.4839718689386143</v>
      </c>
      <c r="X243" s="210">
        <f t="shared" si="61"/>
        <v>1.2366623788358486</v>
      </c>
      <c r="Y243" s="211">
        <f t="shared" si="62"/>
        <v>0.27442616805070646</v>
      </c>
      <c r="Z243" s="196">
        <f t="shared" si="63"/>
        <v>3685965.85631801</v>
      </c>
      <c r="AA243" s="151">
        <f t="shared" si="64"/>
        <v>1835083.3039545156</v>
      </c>
      <c r="AB243" s="197">
        <f t="shared" si="65"/>
        <v>407220.99077044334</v>
      </c>
    </row>
    <row r="244" spans="2:28" x14ac:dyDescent="0.25">
      <c r="B244" s="183">
        <f>+UPP!C243</f>
        <v>935</v>
      </c>
      <c r="C244" s="183">
        <f>+UPP!B243</f>
        <v>3</v>
      </c>
      <c r="D244" s="183">
        <f>+UPP!D243</f>
        <v>1</v>
      </c>
      <c r="E244" s="425">
        <f>+VLOOKUP($B244,Data_Payroll!$K$6:$P$350,2,FALSE)</f>
        <v>4358</v>
      </c>
      <c r="F244" s="425">
        <f>+VLOOKUP($B244,Data_Payroll!$K$6:$P$350,3,FALSE)</f>
        <v>4843</v>
      </c>
      <c r="G244" s="425">
        <f>+VLOOKUP($B244,Data_Payroll!$K$6:$P$350,4,FALSE)</f>
        <v>4606</v>
      </c>
      <c r="H244" s="425">
        <f>+VLOOKUP($B244,Data_Payroll!$K$6:$P$350,5,FALSE)</f>
        <v>4097</v>
      </c>
      <c r="I244" s="425">
        <f>+VLOOKUP($B244,Data_Payroll!$K$6:$P$350,6,FALSE)</f>
        <v>4893</v>
      </c>
      <c r="J244" s="355">
        <f t="shared" si="48"/>
        <v>22797</v>
      </c>
      <c r="K244" s="339">
        <f>+IFERROR(VLOOKUP($B244,'Translated Loss'!$BI$5:$BL$350,2,FALSE),0)</f>
        <v>454299.86829999997</v>
      </c>
      <c r="L244" s="339">
        <f>+IFERROR(VLOOKUP($B244,'Translated Loss'!$BI$5:$BL$350,3,FALSE),0)</f>
        <v>109162.25509999999</v>
      </c>
      <c r="M244" s="339">
        <f>+IFERROR(VLOOKUP($B244,'Translated Loss'!$BI$5:$BL$350,4,FALSE),0)</f>
        <v>14935.041000000001</v>
      </c>
      <c r="N244" s="355">
        <f t="shared" si="56"/>
        <v>578397.16439999989</v>
      </c>
      <c r="O244" s="339">
        <f>+IFERROR(IF(D244=1,($E244*P$3+$F244*P$4+$G244*P$5+$H244*P$6+$I244*P$7)*10*VLOOKUP($B244,UPP!$C$10:$M$329,9,FALSE),($E244*P$3+$F244*P$4+$G244*P$5+$H244*P$6+$I244*P$7)*VLOOKUP($B244,UPP!$C$10:$M$329,9,FALSE)),0)</f>
        <v>-22443.985016587158</v>
      </c>
      <c r="P244" s="339">
        <f>+IFERROR(IF(D244=1,($E244*Q$3+$F244*Q$4+$G244*Q$5+$H244*Q$6+$I244*Q$7)*10*VLOOKUP($B244,UPP!$C$10:$M$329,10,FALSE),($E244*Q$3+$F244*Q$4+$G244*Q$5+$H244*Q$6+$I244*Q$7)*VLOOKUP($B244,UPP!$C$10:$M$329,10,FALSE)),0)</f>
        <v>-27997.288110956979</v>
      </c>
      <c r="Q244" s="339">
        <f>+IFERROR(IF(D244=1,($E244*R$3+$F244*R$4+$G244*R$5+$H244*R$6+$I244*R$7)*10*VLOOKUP($B244,UPP!$C$10:$M$329,11,FALSE),($E244*R$3+$F244*R$4+$G244*R$5+$H244*R$6+$I244*R$7)*VLOOKUP($B244,UPP!$C$10:$M$329,11,FALSE)),0)</f>
        <v>63.704885464735526</v>
      </c>
      <c r="R244" s="201">
        <f t="shared" si="47"/>
        <v>-50377.568242079396</v>
      </c>
      <c r="S244" s="196">
        <f t="shared" si="49"/>
        <v>431855.88328341284</v>
      </c>
      <c r="T244" s="151">
        <f t="shared" si="50"/>
        <v>81164.966989043023</v>
      </c>
      <c r="U244" s="151">
        <f t="shared" si="51"/>
        <v>14998.745885464738</v>
      </c>
      <c r="V244" s="197">
        <f t="shared" si="52"/>
        <v>528019.59615792055</v>
      </c>
      <c r="W244" s="209">
        <f t="shared" si="60"/>
        <v>1.8943540083494006</v>
      </c>
      <c r="X244" s="210">
        <f t="shared" si="61"/>
        <v>0.35603354383929037</v>
      </c>
      <c r="Y244" s="211">
        <f t="shared" si="62"/>
        <v>6.5792630106876943E-2</v>
      </c>
      <c r="Z244" s="196">
        <f t="shared" si="63"/>
        <v>431855.88328341284</v>
      </c>
      <c r="AA244" s="151">
        <f t="shared" si="64"/>
        <v>81164.966989043023</v>
      </c>
      <c r="AB244" s="197">
        <f t="shared" si="65"/>
        <v>14998.745885464738</v>
      </c>
    </row>
    <row r="245" spans="2:28" x14ac:dyDescent="0.25">
      <c r="B245" s="183">
        <f>+UPP!C244</f>
        <v>936</v>
      </c>
      <c r="C245" s="183">
        <f>+UPP!B244</f>
        <v>3</v>
      </c>
      <c r="D245" s="183">
        <f>+UPP!D244</f>
        <v>1</v>
      </c>
      <c r="E245" s="425">
        <f>+VLOOKUP($B245,Data_Payroll!$K$6:$P$350,2,FALSE)</f>
        <v>69206</v>
      </c>
      <c r="F245" s="425">
        <f>+VLOOKUP($B245,Data_Payroll!$K$6:$P$350,3,FALSE)</f>
        <v>60387</v>
      </c>
      <c r="G245" s="425">
        <f>+VLOOKUP($B245,Data_Payroll!$K$6:$P$350,4,FALSE)</f>
        <v>64824</v>
      </c>
      <c r="H245" s="425">
        <f>+VLOOKUP($B245,Data_Payroll!$K$6:$P$350,5,FALSE)</f>
        <v>70336</v>
      </c>
      <c r="I245" s="425">
        <f>+VLOOKUP($B245,Data_Payroll!$K$6:$P$350,6,FALSE)</f>
        <v>76320</v>
      </c>
      <c r="J245" s="355">
        <f t="shared" si="48"/>
        <v>341073</v>
      </c>
      <c r="K245" s="339">
        <f>+IFERROR(VLOOKUP($B245,'Translated Loss'!$BI$5:$BL$350,2,FALSE),0)</f>
        <v>1462922.2635999999</v>
      </c>
      <c r="L245" s="339">
        <f>+IFERROR(VLOOKUP($B245,'Translated Loss'!$BI$5:$BL$350,3,FALSE),0)</f>
        <v>267857.53260000004</v>
      </c>
      <c r="M245" s="339">
        <f>+IFERROR(VLOOKUP($B245,'Translated Loss'!$BI$5:$BL$350,4,FALSE),0)</f>
        <v>11948.280999999999</v>
      </c>
      <c r="N245" s="355">
        <f t="shared" si="56"/>
        <v>1742728.0771999999</v>
      </c>
      <c r="O245" s="339">
        <f>+IFERROR(IF(D245=1,($E245*P$3+$F245*P$4+$G245*P$5+$H245*P$6+$I245*P$7)*10*VLOOKUP($B245,UPP!$C$10:$M$329,9,FALSE),($E245*P$3+$F245*P$4+$G245*P$5+$H245*P$6+$I245*P$7)*VLOOKUP($B245,UPP!$C$10:$M$329,9,FALSE)),0)</f>
        <v>-115638.17554556316</v>
      </c>
      <c r="P245" s="339">
        <f>+IFERROR(IF(D245=1,($E245*Q$3+$F245*Q$4+$G245*Q$5+$H245*Q$6+$I245*Q$7)*10*VLOOKUP($B245,UPP!$C$10:$M$329,10,FALSE),($E245*Q$3+$F245*Q$4+$G245*Q$5+$H245*Q$6+$I245*Q$7)*VLOOKUP($B245,UPP!$C$10:$M$329,10,FALSE)),0)</f>
        <v>-65630.316586059285</v>
      </c>
      <c r="Q245" s="339">
        <f>+IFERROR(IF(D245=1,($E245*R$3+$F245*R$4+$G245*R$5+$H245*R$6+$I245*R$7)*10*VLOOKUP($B245,UPP!$C$10:$M$329,11,FALSE),($E245*R$3+$F245*R$4+$G245*R$5+$H245*R$6+$I245*R$7)*VLOOKUP($B245,UPP!$C$10:$M$329,11,FALSE)),0)</f>
        <v>136.57376269076656</v>
      </c>
      <c r="R245" s="201">
        <f t="shared" si="47"/>
        <v>-181131.91836893169</v>
      </c>
      <c r="S245" s="196">
        <f t="shared" si="49"/>
        <v>1347284.0880544367</v>
      </c>
      <c r="T245" s="151">
        <f t="shared" si="50"/>
        <v>202227.21601394075</v>
      </c>
      <c r="U245" s="151">
        <f t="shared" si="51"/>
        <v>12084.854762690766</v>
      </c>
      <c r="V245" s="197">
        <f t="shared" si="52"/>
        <v>1561596.1588310683</v>
      </c>
      <c r="W245" s="209">
        <f t="shared" si="60"/>
        <v>0.39501341004841684</v>
      </c>
      <c r="X245" s="210">
        <f t="shared" si="61"/>
        <v>5.9291476022417709E-2</v>
      </c>
      <c r="Y245" s="211">
        <f t="shared" si="62"/>
        <v>3.5431871659998785E-3</v>
      </c>
      <c r="Z245" s="196">
        <f t="shared" si="63"/>
        <v>1347284.0880544367</v>
      </c>
      <c r="AA245" s="151">
        <f t="shared" si="64"/>
        <v>202227.21601394075</v>
      </c>
      <c r="AB245" s="197">
        <f t="shared" si="65"/>
        <v>12084.854762690766</v>
      </c>
    </row>
    <row r="246" spans="2:28" x14ac:dyDescent="0.25">
      <c r="B246" s="183">
        <f>+UPP!C245</f>
        <v>937</v>
      </c>
      <c r="C246" s="183">
        <f>+UPP!B245</f>
        <v>3</v>
      </c>
      <c r="D246" s="183">
        <f>+UPP!D245</f>
        <v>1</v>
      </c>
      <c r="E246" s="425">
        <f>+VLOOKUP($B246,Data_Payroll!$K$6:$P$350,2,FALSE)</f>
        <v>36853</v>
      </c>
      <c r="F246" s="425">
        <f>+VLOOKUP($B246,Data_Payroll!$K$6:$P$350,3,FALSE)</f>
        <v>45197</v>
      </c>
      <c r="G246" s="425">
        <f>+VLOOKUP($B246,Data_Payroll!$K$6:$P$350,4,FALSE)</f>
        <v>43664</v>
      </c>
      <c r="H246" s="425">
        <f>+VLOOKUP($B246,Data_Payroll!$K$6:$P$350,5,FALSE)</f>
        <v>29197</v>
      </c>
      <c r="I246" s="425">
        <f>+VLOOKUP($B246,Data_Payroll!$K$6:$P$350,6,FALSE)</f>
        <v>23883</v>
      </c>
      <c r="J246" s="355">
        <f t="shared" si="48"/>
        <v>178794</v>
      </c>
      <c r="K246" s="339">
        <f>+IFERROR(VLOOKUP($B246,'Translated Loss'!$BI$5:$BL$350,2,FALSE),0)</f>
        <v>847079.3284</v>
      </c>
      <c r="L246" s="339">
        <f>+IFERROR(VLOOKUP($B246,'Translated Loss'!$BI$5:$BL$350,3,FALSE),0)</f>
        <v>1749539.9432999999</v>
      </c>
      <c r="M246" s="339">
        <f>+IFERROR(VLOOKUP($B246,'Translated Loss'!$BI$5:$BL$350,4,FALSE),0)</f>
        <v>250487.00599999996</v>
      </c>
      <c r="N246" s="355">
        <f t="shared" si="56"/>
        <v>2847106.2777</v>
      </c>
      <c r="O246" s="339">
        <f>+IFERROR(IF(D246=1,($E246*P$3+$F246*P$4+$G246*P$5+$H246*P$6+$I246*P$7)*10*VLOOKUP($B246,UPP!$C$10:$M$329,9,FALSE),($E246*P$3+$F246*P$4+$G246*P$5+$H246*P$6+$I246*P$7)*VLOOKUP($B246,UPP!$C$10:$M$329,9,FALSE)),0)</f>
        <v>-1309234.3475612213</v>
      </c>
      <c r="P246" s="339">
        <f>+IFERROR(IF(D246=1,($E246*Q$3+$F246*Q$4+$G246*Q$5+$H246*Q$6+$I246*Q$7)*10*VLOOKUP($B246,UPP!$C$10:$M$329,10,FALSE),($E246*Q$3+$F246*Q$4+$G246*Q$5+$H246*Q$6+$I246*Q$7)*VLOOKUP($B246,UPP!$C$10:$M$329,10,FALSE)),0)</f>
        <v>-857742.09903066675</v>
      </c>
      <c r="Q246" s="339">
        <f>+IFERROR(IF(D246=1,($E246*R$3+$F246*R$4+$G246*R$5+$H246*R$6+$I246*R$7)*10*VLOOKUP($B246,UPP!$C$10:$M$329,11,FALSE),($E246*R$3+$F246*R$4+$G246*R$5+$H246*R$6+$I246*R$7)*VLOOKUP($B246,UPP!$C$10:$M$329,11,FALSE)),0)</f>
        <v>1017.8433753903194</v>
      </c>
      <c r="R246" s="201">
        <f t="shared" si="47"/>
        <v>-2165958.6032164977</v>
      </c>
      <c r="S246" s="196">
        <f t="shared" si="49"/>
        <v>0</v>
      </c>
      <c r="T246" s="151">
        <f t="shared" si="50"/>
        <v>891797.84426933317</v>
      </c>
      <c r="U246" s="151">
        <f t="shared" si="51"/>
        <v>251504.84937539027</v>
      </c>
      <c r="V246" s="197">
        <f t="shared" si="52"/>
        <v>681147.67448350228</v>
      </c>
      <c r="W246" s="209">
        <f t="shared" si="60"/>
        <v>0</v>
      </c>
      <c r="X246" s="210">
        <f t="shared" si="61"/>
        <v>0.49878510703342011</v>
      </c>
      <c r="Y246" s="211">
        <f t="shared" si="62"/>
        <v>0.14066738781804214</v>
      </c>
      <c r="Z246" s="196">
        <f t="shared" si="63"/>
        <v>0</v>
      </c>
      <c r="AA246" s="151">
        <f t="shared" si="64"/>
        <v>891797.84426933317</v>
      </c>
      <c r="AB246" s="197">
        <f t="shared" si="65"/>
        <v>251504.84937539027</v>
      </c>
    </row>
    <row r="247" spans="2:28" x14ac:dyDescent="0.25">
      <c r="B247" s="183">
        <f>+UPP!C246</f>
        <v>939</v>
      </c>
      <c r="C247" s="183">
        <f>+UPP!B246</f>
        <v>3</v>
      </c>
      <c r="D247" s="183">
        <f>+UPP!D246</f>
        <v>1</v>
      </c>
      <c r="E247" s="425">
        <f>+VLOOKUP($B247,Data_Payroll!$K$6:$P$350,2,FALSE)</f>
        <v>41</v>
      </c>
      <c r="F247" s="425">
        <f>+VLOOKUP($B247,Data_Payroll!$K$6:$P$350,3,FALSE)</f>
        <v>43</v>
      </c>
      <c r="G247" s="425">
        <f>+VLOOKUP($B247,Data_Payroll!$K$6:$P$350,4,FALSE)</f>
        <v>40</v>
      </c>
      <c r="H247" s="425">
        <f>+VLOOKUP($B247,Data_Payroll!$K$6:$P$350,5,FALSE)</f>
        <v>34</v>
      </c>
      <c r="I247" s="425">
        <f>+VLOOKUP($B247,Data_Payroll!$K$6:$P$350,6,FALSE)</f>
        <v>38</v>
      </c>
      <c r="J247" s="355">
        <f t="shared" si="48"/>
        <v>196</v>
      </c>
      <c r="K247" s="339">
        <f>+IFERROR(VLOOKUP($B247,'Translated Loss'!$BI$5:$BL$350,2,FALSE),0)</f>
        <v>0</v>
      </c>
      <c r="L247" s="339">
        <f>+IFERROR(VLOOKUP($B247,'Translated Loss'!$BI$5:$BL$350,3,FALSE),0)</f>
        <v>19686.576000000001</v>
      </c>
      <c r="M247" s="339">
        <f>+IFERROR(VLOOKUP($B247,'Translated Loss'!$BI$5:$BL$350,4,FALSE),0)</f>
        <v>15251.564999999999</v>
      </c>
      <c r="N247" s="355">
        <f t="shared" si="56"/>
        <v>34938.141000000003</v>
      </c>
      <c r="O247" s="339">
        <f>+IFERROR(IF(D247=1,($E247*P$3+$F247*P$4+$G247*P$5+$H247*P$6+$I247*P$7)*10*VLOOKUP($B247,UPP!$C$10:$M$329,9,FALSE),($E247*P$3+$F247*P$4+$G247*P$5+$H247*P$6+$I247*P$7)*VLOOKUP($B247,UPP!$C$10:$M$329,9,FALSE)),0)</f>
        <v>-811.68360931763311</v>
      </c>
      <c r="P247" s="339">
        <f>+IFERROR(IF(D247=1,($E247*Q$3+$F247*Q$4+$G247*Q$5+$H247*Q$6+$I247*Q$7)*10*VLOOKUP($B247,UPP!$C$10:$M$329,10,FALSE),($E247*Q$3+$F247*Q$4+$G247*Q$5+$H247*Q$6+$I247*Q$7)*VLOOKUP($B247,UPP!$C$10:$M$329,10,FALSE)),0)</f>
        <v>-998.76718735356746</v>
      </c>
      <c r="Q247" s="339">
        <f>+IFERROR(IF(D247=1,($E247*R$3+$F247*R$4+$G247*R$5+$H247*R$6+$I247*R$7)*10*VLOOKUP($B247,UPP!$C$10:$M$329,11,FALSE),($E247*R$3+$F247*R$4+$G247*R$5+$H247*R$6+$I247*R$7)*VLOOKUP($B247,UPP!$C$10:$M$329,11,FALSE)),0)</f>
        <v>2.3222133942136205</v>
      </c>
      <c r="R247" s="201">
        <f t="shared" si="47"/>
        <v>-1808.128583276987</v>
      </c>
      <c r="S247" s="196">
        <f t="shared" si="49"/>
        <v>0</v>
      </c>
      <c r="T247" s="151">
        <f t="shared" si="50"/>
        <v>18687.808812646432</v>
      </c>
      <c r="U247" s="151">
        <f t="shared" si="51"/>
        <v>15253.887213394213</v>
      </c>
      <c r="V247" s="197">
        <f t="shared" si="52"/>
        <v>33130.012416723017</v>
      </c>
      <c r="W247" s="209">
        <f t="shared" si="60"/>
        <v>0</v>
      </c>
      <c r="X247" s="210">
        <f t="shared" si="61"/>
        <v>9.5345963329828738</v>
      </c>
      <c r="Y247" s="211">
        <f t="shared" si="62"/>
        <v>7.7825955170378638</v>
      </c>
      <c r="Z247" s="196">
        <f t="shared" si="63"/>
        <v>0</v>
      </c>
      <c r="AA247" s="151">
        <f t="shared" si="64"/>
        <v>18687.808812646432</v>
      </c>
      <c r="AB247" s="197">
        <f t="shared" si="65"/>
        <v>15253.887213394213</v>
      </c>
    </row>
    <row r="248" spans="2:28" x14ac:dyDescent="0.25">
      <c r="B248" s="183">
        <f>+UPP!C247</f>
        <v>940</v>
      </c>
      <c r="C248" s="183">
        <f>+UPP!B247</f>
        <v>3</v>
      </c>
      <c r="D248" s="183">
        <f>+UPP!D247</f>
        <v>1</v>
      </c>
      <c r="E248" s="425">
        <f>+VLOOKUP($B248,Data_Payroll!$K$6:$P$350,2,FALSE)</f>
        <v>6843</v>
      </c>
      <c r="F248" s="425">
        <f>+VLOOKUP($B248,Data_Payroll!$K$6:$P$350,3,FALSE)</f>
        <v>1388</v>
      </c>
      <c r="G248" s="425">
        <f>+VLOOKUP($B248,Data_Payroll!$K$6:$P$350,4,FALSE)</f>
        <v>7644</v>
      </c>
      <c r="H248" s="425">
        <f>+VLOOKUP($B248,Data_Payroll!$K$6:$P$350,5,FALSE)</f>
        <v>7466</v>
      </c>
      <c r="I248" s="425">
        <f>+VLOOKUP($B248,Data_Payroll!$K$6:$P$350,6,FALSE)</f>
        <v>8286</v>
      </c>
      <c r="J248" s="355">
        <f t="shared" si="48"/>
        <v>31627</v>
      </c>
      <c r="K248" s="339">
        <f>+IFERROR(VLOOKUP($B248,'Translated Loss'!$BI$5:$BL$350,2,FALSE),0)</f>
        <v>105101.05409999999</v>
      </c>
      <c r="L248" s="339">
        <f>+IFERROR(VLOOKUP($B248,'Translated Loss'!$BI$5:$BL$350,3,FALSE),0)</f>
        <v>315231.83600000001</v>
      </c>
      <c r="M248" s="339">
        <f>+IFERROR(VLOOKUP($B248,'Translated Loss'!$BI$5:$BL$350,4,FALSE),0)</f>
        <v>15475.274999999998</v>
      </c>
      <c r="N248" s="355">
        <f t="shared" si="56"/>
        <v>435808.16510000004</v>
      </c>
      <c r="O248" s="339">
        <f>+IFERROR(IF(D248=1,($E248*P$3+$F248*P$4+$G248*P$5+$H248*P$6+$I248*P$7)*10*VLOOKUP($B248,UPP!$C$10:$M$329,9,FALSE),($E248*P$3+$F248*P$4+$G248*P$5+$H248*P$6+$I248*P$7)*VLOOKUP($B248,UPP!$C$10:$M$329,9,FALSE)),0)</f>
        <v>-111118.23581300376</v>
      </c>
      <c r="P248" s="339">
        <f>+IFERROR(IF(D248=1,($E248*Q$3+$F248*Q$4+$G248*Q$5+$H248*Q$6+$I248*Q$7)*10*VLOOKUP($B248,UPP!$C$10:$M$329,10,FALSE),($E248*Q$3+$F248*Q$4+$G248*Q$5+$H248*Q$6+$I248*Q$7)*VLOOKUP($B248,UPP!$C$10:$M$329,10,FALSE)),0)</f>
        <v>-137871.68939820773</v>
      </c>
      <c r="Q248" s="339">
        <f>+IFERROR(IF(D248=1,($E248*R$3+$F248*R$4+$G248*R$5+$H248*R$6+$I248*R$7)*10*VLOOKUP($B248,UPP!$C$10:$M$329,11,FALSE),($E248*R$3+$F248*R$4+$G248*R$5+$H248*R$6+$I248*R$7)*VLOOKUP($B248,UPP!$C$10:$M$329,11,FALSE)),0)</f>
        <v>364.94249782617379</v>
      </c>
      <c r="R248" s="201">
        <f t="shared" si="47"/>
        <v>-248624.98271338531</v>
      </c>
      <c r="S248" s="196">
        <f t="shared" si="49"/>
        <v>0</v>
      </c>
      <c r="T248" s="151">
        <f t="shared" si="50"/>
        <v>177360.14660179228</v>
      </c>
      <c r="U248" s="151">
        <f t="shared" si="51"/>
        <v>15840.217497826172</v>
      </c>
      <c r="V248" s="197">
        <f t="shared" si="52"/>
        <v>187183.18238661473</v>
      </c>
      <c r="W248" s="209">
        <f t="shared" si="60"/>
        <v>0</v>
      </c>
      <c r="X248" s="210">
        <f t="shared" si="61"/>
        <v>0.56078713315139683</v>
      </c>
      <c r="Y248" s="211">
        <f t="shared" si="62"/>
        <v>5.0084476864154591E-2</v>
      </c>
      <c r="Z248" s="196">
        <f t="shared" si="63"/>
        <v>0</v>
      </c>
      <c r="AA248" s="151">
        <f t="shared" si="64"/>
        <v>177360.14660179231</v>
      </c>
      <c r="AB248" s="197">
        <f t="shared" si="65"/>
        <v>15840.217497826172</v>
      </c>
    </row>
    <row r="249" spans="2:28" x14ac:dyDescent="0.25">
      <c r="B249" s="183">
        <f>+UPP!C248</f>
        <v>941</v>
      </c>
      <c r="C249" s="183">
        <f>+UPP!B248</f>
        <v>3</v>
      </c>
      <c r="D249" s="183">
        <f>+UPP!D248</f>
        <v>1</v>
      </c>
      <c r="E249" s="425">
        <f>+VLOOKUP($B249,Data_Payroll!$K$6:$P$350,2,FALSE)</f>
        <v>90663</v>
      </c>
      <c r="F249" s="425">
        <f>+VLOOKUP($B249,Data_Payroll!$K$6:$P$350,3,FALSE)</f>
        <v>89492</v>
      </c>
      <c r="G249" s="425">
        <f>+VLOOKUP($B249,Data_Payroll!$K$6:$P$350,4,FALSE)</f>
        <v>95462</v>
      </c>
      <c r="H249" s="425">
        <f>+VLOOKUP($B249,Data_Payroll!$K$6:$P$350,5,FALSE)</f>
        <v>100221</v>
      </c>
      <c r="I249" s="425">
        <f>+VLOOKUP($B249,Data_Payroll!$K$6:$P$350,6,FALSE)</f>
        <v>111258</v>
      </c>
      <c r="J249" s="355">
        <f t="shared" si="48"/>
        <v>487096</v>
      </c>
      <c r="K249" s="339">
        <f>+IFERROR(VLOOKUP($B249,'Translated Loss'!$BI$5:$BL$350,2,FALSE),0)</f>
        <v>9570399.8228000011</v>
      </c>
      <c r="L249" s="339">
        <f>+IFERROR(VLOOKUP($B249,'Translated Loss'!$BI$5:$BL$350,3,FALSE),0)</f>
        <v>10725458.758400001</v>
      </c>
      <c r="M249" s="339">
        <f>+IFERROR(VLOOKUP($B249,'Translated Loss'!$BI$5:$BL$350,4,FALSE),0)</f>
        <v>865106.90299999993</v>
      </c>
      <c r="N249" s="355">
        <f t="shared" si="56"/>
        <v>21160965.484200004</v>
      </c>
      <c r="O249" s="339">
        <f>+IFERROR(IF(D249=1,($E249*P$3+$F249*P$4+$G249*P$5+$H249*P$6+$I249*P$7)*10*VLOOKUP($B249,UPP!$C$10:$M$329,9,FALSE),($E249*P$3+$F249*P$4+$G249*P$5+$H249*P$6+$I249*P$7)*VLOOKUP($B249,UPP!$C$10:$M$329,9,FALSE)),0)</f>
        <v>-992582.37990525155</v>
      </c>
      <c r="P249" s="339">
        <f>+IFERROR(IF(D249=1,($E249*Q$3+$F249*Q$4+$G249*Q$5+$H249*Q$6+$I249*Q$7)*10*VLOOKUP($B249,UPP!$C$10:$M$329,10,FALSE),($E249*Q$3+$F249*Q$4+$G249*Q$5+$H249*Q$6+$I249*Q$7)*VLOOKUP($B249,UPP!$C$10:$M$329,10,FALSE)),0)</f>
        <v>-1985595.9253694634</v>
      </c>
      <c r="Q249" s="339">
        <f>+IFERROR(IF(D249=1,($E249*R$3+$F249*R$4+$G249*R$5+$H249*R$6+$I249*R$7)*10*VLOOKUP($B249,UPP!$C$10:$M$329,11,FALSE),($E249*R$3+$F249*R$4+$G249*R$5+$H249*R$6+$I249*R$7)*VLOOKUP($B249,UPP!$C$10:$M$329,11,FALSE)),0)</f>
        <v>3444.0805683072817</v>
      </c>
      <c r="R249" s="201">
        <f t="shared" si="47"/>
        <v>-2974734.2247064076</v>
      </c>
      <c r="S249" s="196">
        <f t="shared" si="49"/>
        <v>8577817.4428947493</v>
      </c>
      <c r="T249" s="151">
        <f t="shared" si="50"/>
        <v>8739862.8330305368</v>
      </c>
      <c r="U249" s="151">
        <f t="shared" si="51"/>
        <v>868550.98356830725</v>
      </c>
      <c r="V249" s="197">
        <f t="shared" si="52"/>
        <v>18186231.259493597</v>
      </c>
      <c r="W249" s="209">
        <f t="shared" si="60"/>
        <v>1.7610116779638407</v>
      </c>
      <c r="X249" s="210">
        <f t="shared" si="61"/>
        <v>1.7942793274899684</v>
      </c>
      <c r="Y249" s="211">
        <f t="shared" si="62"/>
        <v>0.17831207473851299</v>
      </c>
      <c r="Z249" s="196">
        <f t="shared" si="63"/>
        <v>8577817.4428947493</v>
      </c>
      <c r="AA249" s="151">
        <f t="shared" si="64"/>
        <v>8739862.8330305368</v>
      </c>
      <c r="AB249" s="197">
        <f t="shared" si="65"/>
        <v>868550.98356830725</v>
      </c>
    </row>
    <row r="250" spans="2:28" x14ac:dyDescent="0.25">
      <c r="B250" s="183">
        <f>+UPP!C249</f>
        <v>942</v>
      </c>
      <c r="C250" s="183">
        <f>+UPP!B249</f>
        <v>3</v>
      </c>
      <c r="D250" s="183">
        <f>+UPP!D249</f>
        <v>1</v>
      </c>
      <c r="E250" s="425">
        <f>+VLOOKUP($B250,Data_Payroll!$K$6:$P$350,2,FALSE)</f>
        <v>57046</v>
      </c>
      <c r="F250" s="425">
        <f>+VLOOKUP($B250,Data_Payroll!$K$6:$P$350,3,FALSE)</f>
        <v>63940</v>
      </c>
      <c r="G250" s="425">
        <f>+VLOOKUP($B250,Data_Payroll!$K$6:$P$350,4,FALSE)</f>
        <v>80607</v>
      </c>
      <c r="H250" s="425">
        <f>+VLOOKUP($B250,Data_Payroll!$K$6:$P$350,5,FALSE)</f>
        <v>88949</v>
      </c>
      <c r="I250" s="425">
        <f>+VLOOKUP($B250,Data_Payroll!$K$6:$P$350,6,FALSE)</f>
        <v>96064</v>
      </c>
      <c r="J250" s="355">
        <f t="shared" si="48"/>
        <v>386606</v>
      </c>
      <c r="K250" s="339">
        <f>+IFERROR(VLOOKUP($B250,'Translated Loss'!$BI$5:$BL$350,2,FALSE),0)</f>
        <v>3331371.0173000004</v>
      </c>
      <c r="L250" s="339">
        <f>+IFERROR(VLOOKUP($B250,'Translated Loss'!$BI$5:$BL$350,3,FALSE),0)</f>
        <v>5823432.0219000001</v>
      </c>
      <c r="M250" s="339">
        <f>+IFERROR(VLOOKUP($B250,'Translated Loss'!$BI$5:$BL$350,4,FALSE),0)</f>
        <v>443380.49900000007</v>
      </c>
      <c r="N250" s="355">
        <f t="shared" si="56"/>
        <v>9598183.5382000003</v>
      </c>
      <c r="O250" s="339">
        <f>+IFERROR(IF(D250=1,($E250*P$3+$F250*P$4+$G250*P$5+$H250*P$6+$I250*P$7)*10*VLOOKUP($B250,UPP!$C$10:$M$329,9,FALSE),($E250*P$3+$F250*P$4+$G250*P$5+$H250*P$6+$I250*P$7)*VLOOKUP($B250,UPP!$C$10:$M$329,9,FALSE)),0)</f>
        <v>-712347.73485367268</v>
      </c>
      <c r="P250" s="339">
        <f>+IFERROR(IF(D250=1,($E250*Q$3+$F250*Q$4+$G250*Q$5+$H250*Q$6+$I250*Q$7)*10*VLOOKUP($B250,UPP!$C$10:$M$329,10,FALSE),($E250*Q$3+$F250*Q$4+$G250*Q$5+$H250*Q$6+$I250*Q$7)*VLOOKUP($B250,UPP!$C$10:$M$329,10,FALSE)),0)</f>
        <v>-1020695.9721572821</v>
      </c>
      <c r="Q250" s="339">
        <f>+IFERROR(IF(D250=1,($E250*R$3+$F250*R$4+$G250*R$5+$H250*R$6+$I250*R$7)*10*VLOOKUP($B250,UPP!$C$10:$M$329,11,FALSE),($E250*R$3+$F250*R$4+$G250*R$5+$H250*R$6+$I250*R$7)*VLOOKUP($B250,UPP!$C$10:$M$329,11,FALSE)),0)</f>
        <v>1968.7209055373594</v>
      </c>
      <c r="R250" s="201">
        <f t="shared" si="47"/>
        <v>-1731074.9861054174</v>
      </c>
      <c r="S250" s="196">
        <f t="shared" si="49"/>
        <v>2619023.2824463276</v>
      </c>
      <c r="T250" s="151">
        <f t="shared" si="50"/>
        <v>4802736.0497427182</v>
      </c>
      <c r="U250" s="151">
        <f t="shared" si="51"/>
        <v>445349.21990553744</v>
      </c>
      <c r="V250" s="197">
        <f t="shared" si="52"/>
        <v>7867108.5520945825</v>
      </c>
      <c r="W250" s="209">
        <f t="shared" si="60"/>
        <v>0.67743989551282902</v>
      </c>
      <c r="X250" s="210">
        <f t="shared" si="61"/>
        <v>1.2422818191499145</v>
      </c>
      <c r="Y250" s="211">
        <f t="shared" si="62"/>
        <v>0.11519459602425659</v>
      </c>
      <c r="Z250" s="196">
        <f t="shared" si="63"/>
        <v>2619023.2824463276</v>
      </c>
      <c r="AA250" s="151">
        <f t="shared" si="64"/>
        <v>4802736.0497427182</v>
      </c>
      <c r="AB250" s="197">
        <f t="shared" si="65"/>
        <v>445349.21990553744</v>
      </c>
    </row>
    <row r="251" spans="2:28" x14ac:dyDescent="0.25">
      <c r="B251" s="183">
        <f>+UPP!C250</f>
        <v>943</v>
      </c>
      <c r="C251" s="183">
        <f>+UPP!B250</f>
        <v>3</v>
      </c>
      <c r="D251" s="183">
        <f>+UPP!D250</f>
        <v>1</v>
      </c>
      <c r="E251" s="425">
        <f>+VLOOKUP($B251,Data_Payroll!$K$6:$P$350,2,FALSE)</f>
        <v>29835</v>
      </c>
      <c r="F251" s="425">
        <f>+VLOOKUP($B251,Data_Payroll!$K$6:$P$350,3,FALSE)</f>
        <v>29768</v>
      </c>
      <c r="G251" s="425">
        <f>+VLOOKUP($B251,Data_Payroll!$K$6:$P$350,4,FALSE)</f>
        <v>38445</v>
      </c>
      <c r="H251" s="425">
        <f>+VLOOKUP($B251,Data_Payroll!$K$6:$P$350,5,FALSE)</f>
        <v>45893</v>
      </c>
      <c r="I251" s="425">
        <f>+VLOOKUP($B251,Data_Payroll!$K$6:$P$350,6,FALSE)</f>
        <v>46414</v>
      </c>
      <c r="J251" s="355">
        <f t="shared" si="48"/>
        <v>190355</v>
      </c>
      <c r="K251" s="339">
        <f>+IFERROR(VLOOKUP($B251,'Translated Loss'!$BI$5:$BL$350,2,FALSE),0)</f>
        <v>4983614.3630999997</v>
      </c>
      <c r="L251" s="339">
        <f>+IFERROR(VLOOKUP($B251,'Translated Loss'!$BI$5:$BL$350,3,FALSE),0)</f>
        <v>3727737.8517999998</v>
      </c>
      <c r="M251" s="339">
        <f>+IFERROR(VLOOKUP($B251,'Translated Loss'!$BI$5:$BL$350,4,FALSE),0)</f>
        <v>311589.77500000002</v>
      </c>
      <c r="N251" s="355">
        <f t="shared" si="56"/>
        <v>9022941.9899000004</v>
      </c>
      <c r="O251" s="339">
        <f>+IFERROR(IF(D251=1,($E251*P$3+$F251*P$4+$G251*P$5+$H251*P$6+$I251*P$7)*10*VLOOKUP($B251,UPP!$C$10:$M$329,9,FALSE),($E251*P$3+$F251*P$4+$G251*P$5+$H251*P$6+$I251*P$7)*VLOOKUP($B251,UPP!$C$10:$M$329,9,FALSE)),0)</f>
        <v>-822474.88658604841</v>
      </c>
      <c r="P251" s="339">
        <f>+IFERROR(IF(D251=1,($E251*Q$3+$F251*Q$4+$G251*Q$5+$H251*Q$6+$I251*Q$7)*10*VLOOKUP($B251,UPP!$C$10:$M$329,10,FALSE),($E251*Q$3+$F251*Q$4+$G251*Q$5+$H251*Q$6+$I251*Q$7)*VLOOKUP($B251,UPP!$C$10:$M$329,10,FALSE)),0)</f>
        <v>-701820.53390843805</v>
      </c>
      <c r="Q251" s="339">
        <f>+IFERROR(IF(D251=1,($E251*R$3+$F251*R$4+$G251*R$5+$H251*R$6+$I251*R$7)*10*VLOOKUP($B251,UPP!$C$10:$M$329,11,FALSE),($E251*R$3+$F251*R$4+$G251*R$5+$H251*R$6+$I251*R$7)*VLOOKUP($B251,UPP!$C$10:$M$329,11,FALSE)),0)</f>
        <v>878.82678015143733</v>
      </c>
      <c r="R251" s="201">
        <f t="shared" si="47"/>
        <v>-1523416.5937143352</v>
      </c>
      <c r="S251" s="196">
        <f t="shared" si="49"/>
        <v>4161139.4765139511</v>
      </c>
      <c r="T251" s="151">
        <f t="shared" si="50"/>
        <v>3025917.3178915619</v>
      </c>
      <c r="U251" s="151">
        <f t="shared" si="51"/>
        <v>312468.60178015148</v>
      </c>
      <c r="V251" s="197">
        <f t="shared" si="52"/>
        <v>7499525.3961856654</v>
      </c>
      <c r="W251" s="209">
        <f t="shared" si="60"/>
        <v>2.185989060709701</v>
      </c>
      <c r="X251" s="210">
        <f t="shared" si="61"/>
        <v>1.5896179863368769</v>
      </c>
      <c r="Y251" s="211">
        <f t="shared" si="62"/>
        <v>0.16415045666263112</v>
      </c>
      <c r="Z251" s="196">
        <f t="shared" si="63"/>
        <v>4161139.4765139511</v>
      </c>
      <c r="AA251" s="151">
        <f t="shared" si="64"/>
        <v>3025917.3178915624</v>
      </c>
      <c r="AB251" s="197">
        <f t="shared" si="65"/>
        <v>312468.60178015148</v>
      </c>
    </row>
    <row r="252" spans="2:28" x14ac:dyDescent="0.25">
      <c r="B252" s="183">
        <f>+UPP!C251</f>
        <v>944</v>
      </c>
      <c r="C252" s="183">
        <f>+UPP!B251</f>
        <v>3</v>
      </c>
      <c r="D252" s="183">
        <f>+UPP!D251</f>
        <v>1</v>
      </c>
      <c r="E252" s="425">
        <f>+VLOOKUP($B252,Data_Payroll!$K$6:$P$350,2,FALSE)</f>
        <v>30257</v>
      </c>
      <c r="F252" s="425">
        <f>+VLOOKUP($B252,Data_Payroll!$K$6:$P$350,3,FALSE)</f>
        <v>32775</v>
      </c>
      <c r="G252" s="425">
        <f>+VLOOKUP($B252,Data_Payroll!$K$6:$P$350,4,FALSE)</f>
        <v>36618</v>
      </c>
      <c r="H252" s="425">
        <f>+VLOOKUP($B252,Data_Payroll!$K$6:$P$350,5,FALSE)</f>
        <v>37443</v>
      </c>
      <c r="I252" s="425">
        <f>+VLOOKUP($B252,Data_Payroll!$K$6:$P$350,6,FALSE)</f>
        <v>43396</v>
      </c>
      <c r="J252" s="355">
        <f t="shared" si="48"/>
        <v>180489</v>
      </c>
      <c r="K252" s="339">
        <f>+IFERROR(VLOOKUP($B252,'Translated Loss'!$BI$5:$BL$350,2,FALSE),0)</f>
        <v>1530961.3329000003</v>
      </c>
      <c r="L252" s="339">
        <f>+IFERROR(VLOOKUP($B252,'Translated Loss'!$BI$5:$BL$350,3,FALSE),0)</f>
        <v>582247.7476</v>
      </c>
      <c r="M252" s="339">
        <f>+IFERROR(VLOOKUP($B252,'Translated Loss'!$BI$5:$BL$350,4,FALSE),0)</f>
        <v>210786.89400000003</v>
      </c>
      <c r="N252" s="355">
        <f t="shared" si="56"/>
        <v>2323995.9745</v>
      </c>
      <c r="O252" s="339">
        <f>+IFERROR(IF(D252=1,($E252*P$3+$F252*P$4+$G252*P$5+$H252*P$6+$I252*P$7)*10*VLOOKUP($B252,UPP!$C$10:$M$329,9,FALSE),($E252*P$3+$F252*P$4+$G252*P$5+$H252*P$6+$I252*P$7)*VLOOKUP($B252,UPP!$C$10:$M$329,9,FALSE)),0)</f>
        <v>-377913.588395998</v>
      </c>
      <c r="P252" s="339">
        <f>+IFERROR(IF(D252=1,($E252*Q$3+$F252*Q$4+$G252*Q$5+$H252*Q$6+$I252*Q$7)*10*VLOOKUP($B252,UPP!$C$10:$M$329,10,FALSE),($E252*Q$3+$F252*Q$4+$G252*Q$5+$H252*Q$6+$I252*Q$7)*VLOOKUP($B252,UPP!$C$10:$M$329,10,FALSE)),0)</f>
        <v>-404550.35546269157</v>
      </c>
      <c r="Q252" s="339">
        <f>+IFERROR(IF(D252=1,($E252*R$3+$F252*R$4+$G252*R$5+$H252*R$6+$I252*R$7)*10*VLOOKUP($B252,UPP!$C$10:$M$329,11,FALSE),($E252*R$3+$F252*R$4+$G252*R$5+$H252*R$6+$I252*R$7)*VLOOKUP($B252,UPP!$C$10:$M$329,11,FALSE)),0)</f>
        <v>1075.3644541081439</v>
      </c>
      <c r="R252" s="201">
        <f t="shared" si="47"/>
        <v>-781388.57940458145</v>
      </c>
      <c r="S252" s="196">
        <f t="shared" si="49"/>
        <v>1153047.7445040024</v>
      </c>
      <c r="T252" s="151">
        <f t="shared" si="50"/>
        <v>177697.39213730843</v>
      </c>
      <c r="U252" s="151">
        <f t="shared" si="51"/>
        <v>211862.25845410817</v>
      </c>
      <c r="V252" s="197">
        <f t="shared" si="52"/>
        <v>1542607.3950954187</v>
      </c>
      <c r="W252" s="209">
        <f t="shared" si="60"/>
        <v>0.63884654716021605</v>
      </c>
      <c r="X252" s="210">
        <f t="shared" si="61"/>
        <v>9.8453308587951857E-2</v>
      </c>
      <c r="Y252" s="211">
        <f t="shared" si="62"/>
        <v>0.11738236593593414</v>
      </c>
      <c r="Z252" s="196">
        <f t="shared" si="63"/>
        <v>1153047.7445040024</v>
      </c>
      <c r="AA252" s="151">
        <f t="shared" si="64"/>
        <v>177697.39213730843</v>
      </c>
      <c r="AB252" s="197">
        <f t="shared" si="65"/>
        <v>211862.25845410815</v>
      </c>
    </row>
    <row r="253" spans="2:28" x14ac:dyDescent="0.25">
      <c r="B253" s="183">
        <f>+UPP!C252</f>
        <v>945</v>
      </c>
      <c r="C253" s="183">
        <f>+UPP!B252</f>
        <v>3</v>
      </c>
      <c r="D253" s="183">
        <f>+UPP!D252</f>
        <v>1</v>
      </c>
      <c r="E253" s="425">
        <f>+VLOOKUP($B253,Data_Payroll!$K$6:$P$350,2,FALSE)</f>
        <v>12561</v>
      </c>
      <c r="F253" s="425">
        <f>+VLOOKUP($B253,Data_Payroll!$K$6:$P$350,3,FALSE)</f>
        <v>13992</v>
      </c>
      <c r="G253" s="425">
        <f>+VLOOKUP($B253,Data_Payroll!$K$6:$P$350,4,FALSE)</f>
        <v>16052</v>
      </c>
      <c r="H253" s="425">
        <f>+VLOOKUP($B253,Data_Payroll!$K$6:$P$350,5,FALSE)</f>
        <v>17583</v>
      </c>
      <c r="I253" s="425">
        <f>+VLOOKUP($B253,Data_Payroll!$K$6:$P$350,6,FALSE)</f>
        <v>15791</v>
      </c>
      <c r="J253" s="355">
        <f t="shared" si="48"/>
        <v>75979</v>
      </c>
      <c r="K253" s="339">
        <f>+IFERROR(VLOOKUP($B253,'Translated Loss'!$BI$5:$BL$350,2,FALSE),0)</f>
        <v>284261.23</v>
      </c>
      <c r="L253" s="339">
        <f>+IFERROR(VLOOKUP($B253,'Translated Loss'!$BI$5:$BL$350,3,FALSE),0)</f>
        <v>1292686.6497000002</v>
      </c>
      <c r="M253" s="339">
        <f>+IFERROR(VLOOKUP($B253,'Translated Loss'!$BI$5:$BL$350,4,FALSE),0)</f>
        <v>137182.579</v>
      </c>
      <c r="N253" s="355">
        <f t="shared" si="56"/>
        <v>1714130.4587000001</v>
      </c>
      <c r="O253" s="339">
        <f>+IFERROR(IF(D253=1,($E253*P$3+$F253*P$4+$G253*P$5+$H253*P$6+$I253*P$7)*10*VLOOKUP($B253,UPP!$C$10:$M$329,9,FALSE),($E253*P$3+$F253*P$4+$G253*P$5+$H253*P$6+$I253*P$7)*VLOOKUP($B253,UPP!$C$10:$M$329,9,FALSE)),0)</f>
        <v>-154237.42951945614</v>
      </c>
      <c r="P253" s="339">
        <f>+IFERROR(IF(D253=1,($E253*Q$3+$F253*Q$4+$G253*Q$5+$H253*Q$6+$I253*Q$7)*10*VLOOKUP($B253,UPP!$C$10:$M$329,10,FALSE),($E253*Q$3+$F253*Q$4+$G253*Q$5+$H253*Q$6+$I253*Q$7)*VLOOKUP($B253,UPP!$C$10:$M$329,10,FALSE)),0)</f>
        <v>-222434.52230655812</v>
      </c>
      <c r="Q253" s="339">
        <f>+IFERROR(IF(D253=1,($E253*R$3+$F253*R$4+$G253*R$5+$H253*R$6+$I253*R$7)*10*VLOOKUP($B253,UPP!$C$10:$M$329,11,FALSE),($E253*R$3+$F253*R$4+$G253*R$5+$H253*R$6+$I253*R$7)*VLOOKUP($B253,UPP!$C$10:$M$329,11,FALSE)),0)</f>
        <v>422.95528676342946</v>
      </c>
      <c r="R253" s="201">
        <f t="shared" si="47"/>
        <v>-376248.99653925083</v>
      </c>
      <c r="S253" s="196">
        <f t="shared" si="49"/>
        <v>130023.80048054384</v>
      </c>
      <c r="T253" s="151">
        <f t="shared" si="50"/>
        <v>1070252.127393442</v>
      </c>
      <c r="U253" s="151">
        <f t="shared" si="51"/>
        <v>137605.53428676343</v>
      </c>
      <c r="V253" s="197">
        <f t="shared" si="52"/>
        <v>1337881.4621607494</v>
      </c>
      <c r="W253" s="209">
        <f t="shared" si="60"/>
        <v>0.17113123426281451</v>
      </c>
      <c r="X253" s="210">
        <f t="shared" si="61"/>
        <v>1.40861570617334</v>
      </c>
      <c r="Y253" s="211">
        <f t="shared" si="62"/>
        <v>0.18110995707598604</v>
      </c>
      <c r="Z253" s="196">
        <f t="shared" si="63"/>
        <v>130023.80048054384</v>
      </c>
      <c r="AA253" s="151">
        <f t="shared" si="64"/>
        <v>1070252.127393442</v>
      </c>
      <c r="AB253" s="197">
        <f t="shared" si="65"/>
        <v>137605.53428676343</v>
      </c>
    </row>
    <row r="254" spans="2:28" x14ac:dyDescent="0.25">
      <c r="B254" s="183">
        <f>+UPP!C253</f>
        <v>946</v>
      </c>
      <c r="C254" s="183">
        <f>+UPP!B253</f>
        <v>3</v>
      </c>
      <c r="D254" s="183">
        <f>+UPP!D253</f>
        <v>1</v>
      </c>
      <c r="E254" s="425">
        <f>+VLOOKUP($B254,Data_Payroll!$K$6:$P$350,2,FALSE)</f>
        <v>18121</v>
      </c>
      <c r="F254" s="425">
        <f>+VLOOKUP($B254,Data_Payroll!$K$6:$P$350,3,FALSE)</f>
        <v>16041</v>
      </c>
      <c r="G254" s="425">
        <f>+VLOOKUP($B254,Data_Payroll!$K$6:$P$350,4,FALSE)</f>
        <v>17540</v>
      </c>
      <c r="H254" s="425">
        <f>+VLOOKUP($B254,Data_Payroll!$K$6:$P$350,5,FALSE)</f>
        <v>18851</v>
      </c>
      <c r="I254" s="425">
        <f>+VLOOKUP($B254,Data_Payroll!$K$6:$P$350,6,FALSE)</f>
        <v>17948</v>
      </c>
      <c r="J254" s="355">
        <f t="shared" si="48"/>
        <v>88501</v>
      </c>
      <c r="K254" s="339">
        <f>+IFERROR(VLOOKUP($B254,'Translated Loss'!$BI$5:$BL$350,2,FALSE),0)</f>
        <v>1290249.4620999999</v>
      </c>
      <c r="L254" s="339">
        <f>+IFERROR(VLOOKUP($B254,'Translated Loss'!$BI$5:$BL$350,3,FALSE),0)</f>
        <v>664244.67350000003</v>
      </c>
      <c r="M254" s="339">
        <f>+IFERROR(VLOOKUP($B254,'Translated Loss'!$BI$5:$BL$350,4,FALSE),0)</f>
        <v>29938.501000000004</v>
      </c>
      <c r="N254" s="355">
        <f t="shared" si="56"/>
        <v>1984432.6365999999</v>
      </c>
      <c r="O254" s="339">
        <f>+IFERROR(IF(D254=1,($E254*P$3+$F254*P$4+$G254*P$5+$H254*P$6+$I254*P$7)*10*VLOOKUP($B254,UPP!$C$10:$M$329,9,FALSE),($E254*P$3+$F254*P$4+$G254*P$5+$H254*P$6+$I254*P$7)*VLOOKUP($B254,UPP!$C$10:$M$329,9,FALSE)),0)</f>
        <v>-235806.55404084275</v>
      </c>
      <c r="P254" s="339">
        <f>+IFERROR(IF(D254=1,($E254*Q$3+$F254*Q$4+$G254*Q$5+$H254*Q$6+$I254*Q$7)*10*VLOOKUP($B254,UPP!$C$10:$M$329,10,FALSE),($E254*Q$3+$F254*Q$4+$G254*Q$5+$H254*Q$6+$I254*Q$7)*VLOOKUP($B254,UPP!$C$10:$M$329,10,FALSE)),0)</f>
        <v>-196531.00874783326</v>
      </c>
      <c r="Q254" s="339">
        <f>+IFERROR(IF(D254=1,($E254*R$3+$F254*R$4+$G254*R$5+$H254*R$6+$I254*R$7)*10*VLOOKUP($B254,UPP!$C$10:$M$329,11,FALSE),($E254*R$3+$F254*R$4+$G254*R$5+$H254*R$6+$I254*R$7)*VLOOKUP($B254,UPP!$C$10:$M$329,11,FALSE)),0)</f>
        <v>162.79245983368426</v>
      </c>
      <c r="R254" s="201">
        <f t="shared" si="47"/>
        <v>-432174.77032884234</v>
      </c>
      <c r="S254" s="196">
        <f t="shared" si="49"/>
        <v>1054442.9080591572</v>
      </c>
      <c r="T254" s="151">
        <f t="shared" si="50"/>
        <v>467713.66475216678</v>
      </c>
      <c r="U254" s="151">
        <f t="shared" si="51"/>
        <v>30101.293459833687</v>
      </c>
      <c r="V254" s="197">
        <f t="shared" si="52"/>
        <v>1552257.8662711575</v>
      </c>
      <c r="W254" s="209">
        <f t="shared" si="60"/>
        <v>1.1914474503781394</v>
      </c>
      <c r="X254" s="210">
        <f t="shared" si="61"/>
        <v>0.52848404509798397</v>
      </c>
      <c r="Y254" s="211">
        <f t="shared" si="62"/>
        <v>3.4012376650923368E-2</v>
      </c>
      <c r="Z254" s="196">
        <f t="shared" si="63"/>
        <v>1054442.9080591572</v>
      </c>
      <c r="AA254" s="151">
        <f t="shared" si="64"/>
        <v>467713.66475216683</v>
      </c>
      <c r="AB254" s="197">
        <f t="shared" si="65"/>
        <v>30101.293459833691</v>
      </c>
    </row>
    <row r="255" spans="2:28" x14ac:dyDescent="0.25">
      <c r="B255" s="183">
        <f>+UPP!C254</f>
        <v>947</v>
      </c>
      <c r="C255" s="183">
        <f>+UPP!B254</f>
        <v>3</v>
      </c>
      <c r="D255" s="183">
        <f>+UPP!D254</f>
        <v>1</v>
      </c>
      <c r="E255" s="425">
        <f>+VLOOKUP($B255,Data_Payroll!$K$6:$P$350,2,FALSE)</f>
        <v>6800</v>
      </c>
      <c r="F255" s="425">
        <f>+VLOOKUP($B255,Data_Payroll!$K$6:$P$350,3,FALSE)</f>
        <v>9851</v>
      </c>
      <c r="G255" s="425">
        <f>+VLOOKUP($B255,Data_Payroll!$K$6:$P$350,4,FALSE)</f>
        <v>11965</v>
      </c>
      <c r="H255" s="425">
        <f>+VLOOKUP($B255,Data_Payroll!$K$6:$P$350,5,FALSE)</f>
        <v>14463</v>
      </c>
      <c r="I255" s="425">
        <f>+VLOOKUP($B255,Data_Payroll!$K$6:$P$350,6,FALSE)</f>
        <v>15576</v>
      </c>
      <c r="J255" s="355">
        <f t="shared" si="48"/>
        <v>58655</v>
      </c>
      <c r="K255" s="339">
        <f>+IFERROR(VLOOKUP($B255,'Translated Loss'!$BI$5:$BL$350,2,FALSE),0)</f>
        <v>344056.51640000002</v>
      </c>
      <c r="L255" s="339">
        <f>+IFERROR(VLOOKUP($B255,'Translated Loss'!$BI$5:$BL$350,3,FALSE),0)</f>
        <v>886168.51429999992</v>
      </c>
      <c r="M255" s="339">
        <f>+IFERROR(VLOOKUP($B255,'Translated Loss'!$BI$5:$BL$350,4,FALSE),0)</f>
        <v>51276.381999999998</v>
      </c>
      <c r="N255" s="355">
        <f t="shared" si="56"/>
        <v>1281501.4127</v>
      </c>
      <c r="O255" s="339">
        <f>+IFERROR(IF(D255=1,($E255*P$3+$F255*P$4+$G255*P$5+$H255*P$6+$I255*P$7)*10*VLOOKUP($B255,UPP!$C$10:$M$329,9,FALSE),($E255*P$3+$F255*P$4+$G255*P$5+$H255*P$6+$I255*P$7)*VLOOKUP($B255,UPP!$C$10:$M$329,9,FALSE)),0)</f>
        <v>-235544.95792264288</v>
      </c>
      <c r="P255" s="339">
        <f>+IFERROR(IF(D255=1,($E255*Q$3+$F255*Q$4+$G255*Q$5+$H255*Q$6+$I255*Q$7)*10*VLOOKUP($B255,UPP!$C$10:$M$329,10,FALSE),($E255*Q$3+$F255*Q$4+$G255*Q$5+$H255*Q$6+$I255*Q$7)*VLOOKUP($B255,UPP!$C$10:$M$329,10,FALSE)),0)</f>
        <v>-257107.34086929305</v>
      </c>
      <c r="Q255" s="339">
        <f>+IFERROR(IF(D255=1,($E255*R$3+$F255*R$4+$G255*R$5+$H255*R$6+$I255*R$7)*10*VLOOKUP($B255,UPP!$C$10:$M$329,11,FALSE),($E255*R$3+$F255*R$4+$G255*R$5+$H255*R$6+$I255*R$7)*VLOOKUP($B255,UPP!$C$10:$M$329,11,FALSE)),0)</f>
        <v>423.02423328421713</v>
      </c>
      <c r="R255" s="201">
        <f t="shared" si="47"/>
        <v>-492229.27455865167</v>
      </c>
      <c r="S255" s="196">
        <f t="shared" si="49"/>
        <v>108511.55847735715</v>
      </c>
      <c r="T255" s="151">
        <f t="shared" si="50"/>
        <v>629061.17343070684</v>
      </c>
      <c r="U255" s="151">
        <f t="shared" si="51"/>
        <v>51699.406233284215</v>
      </c>
      <c r="V255" s="197">
        <f t="shared" si="52"/>
        <v>789272.13814134826</v>
      </c>
      <c r="W255" s="209">
        <f t="shared" si="60"/>
        <v>0.18499967347601592</v>
      </c>
      <c r="X255" s="210">
        <f t="shared" si="61"/>
        <v>1.0724766404069677</v>
      </c>
      <c r="Y255" s="211">
        <f t="shared" si="62"/>
        <v>8.8141516040037879E-2</v>
      </c>
      <c r="Z255" s="196">
        <f t="shared" si="63"/>
        <v>108511.55847735715</v>
      </c>
      <c r="AA255" s="151">
        <f t="shared" si="64"/>
        <v>629061.17343070696</v>
      </c>
      <c r="AB255" s="197">
        <f t="shared" si="65"/>
        <v>51699.406233284215</v>
      </c>
    </row>
    <row r="256" spans="2:28" x14ac:dyDescent="0.25">
      <c r="B256" s="183">
        <f>+UPP!C255</f>
        <v>948</v>
      </c>
      <c r="C256" s="183">
        <f>+UPP!B255</f>
        <v>3</v>
      </c>
      <c r="D256" s="183">
        <f>+UPP!D255</f>
        <v>1</v>
      </c>
      <c r="E256" s="425">
        <f>+VLOOKUP($B256,Data_Payroll!$K$6:$P$350,2,FALSE)</f>
        <v>10512</v>
      </c>
      <c r="F256" s="425">
        <f>+VLOOKUP($B256,Data_Payroll!$K$6:$P$350,3,FALSE)</f>
        <v>10204</v>
      </c>
      <c r="G256" s="425">
        <f>+VLOOKUP($B256,Data_Payroll!$K$6:$P$350,4,FALSE)</f>
        <v>8991</v>
      </c>
      <c r="H256" s="425">
        <f>+VLOOKUP($B256,Data_Payroll!$K$6:$P$350,5,FALSE)</f>
        <v>10214</v>
      </c>
      <c r="I256" s="425">
        <f>+VLOOKUP($B256,Data_Payroll!$K$6:$P$350,6,FALSE)</f>
        <v>10090</v>
      </c>
      <c r="J256" s="355">
        <f t="shared" si="48"/>
        <v>50011</v>
      </c>
      <c r="K256" s="339">
        <f>+IFERROR(VLOOKUP($B256,'Translated Loss'!$BI$5:$BL$350,2,FALSE),0)</f>
        <v>1424429.716</v>
      </c>
      <c r="L256" s="339">
        <f>+IFERROR(VLOOKUP($B256,'Translated Loss'!$BI$5:$BL$350,3,FALSE),0)</f>
        <v>320707.83779999998</v>
      </c>
      <c r="M256" s="339">
        <f>+IFERROR(VLOOKUP($B256,'Translated Loss'!$BI$5:$BL$350,4,FALSE),0)</f>
        <v>55136.82</v>
      </c>
      <c r="N256" s="355">
        <f t="shared" si="56"/>
        <v>1800274.3737999999</v>
      </c>
      <c r="O256" s="339">
        <f>+IFERROR(IF(D256=1,($E256*P$3+$F256*P$4+$G256*P$5+$H256*P$6+$I256*P$7)*10*VLOOKUP($B256,UPP!$C$10:$M$329,9,FALSE),($E256*P$3+$F256*P$4+$G256*P$5+$H256*P$6+$I256*P$7)*VLOOKUP($B256,UPP!$C$10:$M$329,9,FALSE)),0)</f>
        <v>-58961.285193867363</v>
      </c>
      <c r="P256" s="339">
        <f>+IFERROR(IF(D256=1,($E256*Q$3+$F256*Q$4+$G256*Q$5+$H256*Q$6+$I256*Q$7)*10*VLOOKUP($B256,UPP!$C$10:$M$329,10,FALSE),($E256*Q$3+$F256*Q$4+$G256*Q$5+$H256*Q$6+$I256*Q$7)*VLOOKUP($B256,UPP!$C$10:$M$329,10,FALSE)),0)</f>
        <v>-106446.015332497</v>
      </c>
      <c r="Q256" s="339">
        <f>+IFERROR(IF(D256=1,($E256*R$3+$F256*R$4+$G256*R$5+$H256*R$6+$I256*R$7)*10*VLOOKUP($B256,UPP!$C$10:$M$329,11,FALSE),($E256*R$3+$F256*R$4+$G256*R$5+$H256*R$6+$I256*R$7)*VLOOKUP($B256,UPP!$C$10:$M$329,11,FALSE)),0)</f>
        <v>213.61971795944351</v>
      </c>
      <c r="R256" s="201">
        <f t="shared" si="47"/>
        <v>-165193.68080840493</v>
      </c>
      <c r="S256" s="196">
        <f t="shared" si="49"/>
        <v>1365468.4308061327</v>
      </c>
      <c r="T256" s="151">
        <f t="shared" si="50"/>
        <v>214261.82246750296</v>
      </c>
      <c r="U256" s="151">
        <f t="shared" si="51"/>
        <v>55350.439717959445</v>
      </c>
      <c r="V256" s="197">
        <f t="shared" si="52"/>
        <v>1635080.692991595</v>
      </c>
      <c r="W256" s="209">
        <f t="shared" si="60"/>
        <v>2.7303361876509822</v>
      </c>
      <c r="X256" s="210">
        <f t="shared" si="61"/>
        <v>0.42842939046910272</v>
      </c>
      <c r="Y256" s="211">
        <f t="shared" si="62"/>
        <v>0.11067653059918707</v>
      </c>
      <c r="Z256" s="196">
        <f t="shared" si="63"/>
        <v>1365468.4308061327</v>
      </c>
      <c r="AA256" s="151">
        <f t="shared" si="64"/>
        <v>214261.82246750296</v>
      </c>
      <c r="AB256" s="197">
        <f t="shared" si="65"/>
        <v>55350.439717959445</v>
      </c>
    </row>
    <row r="257" spans="2:28" x14ac:dyDescent="0.25">
      <c r="B257" s="183">
        <f>+UPP!C256</f>
        <v>949</v>
      </c>
      <c r="C257" s="183">
        <f>+UPP!B256</f>
        <v>3</v>
      </c>
      <c r="D257" s="183">
        <f>+UPP!D256</f>
        <v>1</v>
      </c>
      <c r="E257" s="425">
        <f>+VLOOKUP($B257,Data_Payroll!$K$6:$P$350,2,FALSE)</f>
        <v>6829</v>
      </c>
      <c r="F257" s="425">
        <f>+VLOOKUP($B257,Data_Payroll!$K$6:$P$350,3,FALSE)</f>
        <v>5577</v>
      </c>
      <c r="G257" s="425">
        <f>+VLOOKUP($B257,Data_Payroll!$K$6:$P$350,4,FALSE)</f>
        <v>4746</v>
      </c>
      <c r="H257" s="425">
        <f>+VLOOKUP($B257,Data_Payroll!$K$6:$P$350,5,FALSE)</f>
        <v>7494</v>
      </c>
      <c r="I257" s="425">
        <f>+VLOOKUP($B257,Data_Payroll!$K$6:$P$350,6,FALSE)</f>
        <v>5563</v>
      </c>
      <c r="J257" s="355">
        <f t="shared" si="48"/>
        <v>30209</v>
      </c>
      <c r="K257" s="339">
        <f>+IFERROR(VLOOKUP($B257,'Translated Loss'!$BI$5:$BL$350,2,FALSE),0)</f>
        <v>39732.1276</v>
      </c>
      <c r="L257" s="339">
        <f>+IFERROR(VLOOKUP($B257,'Translated Loss'!$BI$5:$BL$350,3,FALSE),0)</f>
        <v>125147.35669999999</v>
      </c>
      <c r="M257" s="339">
        <f>+IFERROR(VLOOKUP($B257,'Translated Loss'!$BI$5:$BL$350,4,FALSE),0)</f>
        <v>224.91</v>
      </c>
      <c r="N257" s="355">
        <f t="shared" si="56"/>
        <v>165104.39429999999</v>
      </c>
      <c r="O257" s="339">
        <f>+IFERROR(IF(D257=1,($E257*P$3+$F257*P$4+$G257*P$5+$H257*P$6+$I257*P$7)*10*VLOOKUP($B257,UPP!$C$10:$M$329,9,FALSE),($E257*P$3+$F257*P$4+$G257*P$5+$H257*P$6+$I257*P$7)*VLOOKUP($B257,UPP!$C$10:$M$329,9,FALSE)),0)</f>
        <v>-11672.471745033907</v>
      </c>
      <c r="P257" s="339">
        <f>+IFERROR(IF(D257=1,($E257*Q$3+$F257*Q$4+$G257*Q$5+$H257*Q$6+$I257*Q$7)*10*VLOOKUP($B257,UPP!$C$10:$M$329,10,FALSE),($E257*Q$3+$F257*Q$4+$G257*Q$5+$H257*Q$6+$I257*Q$7)*VLOOKUP($B257,UPP!$C$10:$M$329,10,FALSE)),0)</f>
        <v>-12005.300001297943</v>
      </c>
      <c r="Q257" s="339">
        <f>+IFERROR(IF(D257=1,($E257*R$3+$F257*R$4+$G257*R$5+$H257*R$6+$I257*R$7)*10*VLOOKUP($B257,UPP!$C$10:$M$329,11,FALSE),($E257*R$3+$F257*R$4+$G257*R$5+$H257*R$6+$I257*R$7)*VLOOKUP($B257,UPP!$C$10:$M$329,11,FALSE)),0)</f>
        <v>16.0276640283105</v>
      </c>
      <c r="R257" s="201">
        <f t="shared" si="47"/>
        <v>-23661.744082303536</v>
      </c>
      <c r="S257" s="196">
        <f t="shared" si="49"/>
        <v>28059.655854966091</v>
      </c>
      <c r="T257" s="151">
        <f t="shared" si="50"/>
        <v>113142.05669870204</v>
      </c>
      <c r="U257" s="151">
        <f t="shared" si="51"/>
        <v>240.93766402831051</v>
      </c>
      <c r="V257" s="197">
        <f t="shared" si="52"/>
        <v>141442.65021769644</v>
      </c>
      <c r="W257" s="209">
        <f t="shared" si="60"/>
        <v>9.2885086745559578E-2</v>
      </c>
      <c r="X257" s="210">
        <f t="shared" si="61"/>
        <v>0.37453095666424591</v>
      </c>
      <c r="Y257" s="211">
        <f t="shared" si="62"/>
        <v>7.9756914836078821E-4</v>
      </c>
      <c r="Z257" s="196">
        <f t="shared" si="63"/>
        <v>28059.655854966095</v>
      </c>
      <c r="AA257" s="151">
        <f t="shared" si="64"/>
        <v>113142.05669870206</v>
      </c>
      <c r="AB257" s="197">
        <f t="shared" si="65"/>
        <v>240.93766402831051</v>
      </c>
    </row>
    <row r="258" spans="2:28" x14ac:dyDescent="0.25">
      <c r="B258" s="183">
        <f>+UPP!C257</f>
        <v>951</v>
      </c>
      <c r="C258" s="183">
        <f>+UPP!B257</f>
        <v>3</v>
      </c>
      <c r="D258" s="183">
        <f>+UPP!D257</f>
        <v>1</v>
      </c>
      <c r="E258" s="425">
        <f>+VLOOKUP($B258,Data_Payroll!$K$6:$P$350,2,FALSE)</f>
        <v>878940</v>
      </c>
      <c r="F258" s="425">
        <f>+VLOOKUP($B258,Data_Payroll!$K$6:$P$350,3,FALSE)</f>
        <v>918222</v>
      </c>
      <c r="G258" s="425">
        <f>+VLOOKUP($B258,Data_Payroll!$K$6:$P$350,4,FALSE)</f>
        <v>1003502</v>
      </c>
      <c r="H258" s="425">
        <f>+VLOOKUP($B258,Data_Payroll!$K$6:$P$350,5,FALSE)</f>
        <v>1064627</v>
      </c>
      <c r="I258" s="425">
        <f>+VLOOKUP($B258,Data_Payroll!$K$6:$P$350,6,FALSE)</f>
        <v>1059039</v>
      </c>
      <c r="J258" s="355">
        <f t="shared" si="48"/>
        <v>4924330</v>
      </c>
      <c r="K258" s="339">
        <f>+IFERROR(VLOOKUP($B258,'Translated Loss'!$BI$5:$BL$350,2,FALSE),0)</f>
        <v>13218398.8399</v>
      </c>
      <c r="L258" s="339">
        <f>+IFERROR(VLOOKUP($B258,'Translated Loss'!$BI$5:$BL$350,3,FALSE),0)</f>
        <v>7198961.3399999999</v>
      </c>
      <c r="M258" s="339">
        <f>+IFERROR(VLOOKUP($B258,'Translated Loss'!$BI$5:$BL$350,4,FALSE),0)</f>
        <v>1204247.9569999999</v>
      </c>
      <c r="N258" s="355">
        <f t="shared" si="56"/>
        <v>21621608.136899997</v>
      </c>
      <c r="O258" s="339">
        <f>+IFERROR(IF(D258=1,($E258*P$3+$F258*P$4+$G258*P$5+$H258*P$6+$I258*P$7)*10*VLOOKUP($B258,UPP!$C$10:$M$329,9,FALSE),($E258*P$3+$F258*P$4+$G258*P$5+$H258*P$6+$I258*P$7)*VLOOKUP($B258,UPP!$C$10:$M$329,9,FALSE)),0)</f>
        <v>-2083019.5177057048</v>
      </c>
      <c r="P258" s="339">
        <f>+IFERROR(IF(D258=1,($E258*Q$3+$F258*Q$4+$G258*Q$5+$H258*Q$6+$I258*Q$7)*10*VLOOKUP($B258,UPP!$C$10:$M$329,10,FALSE),($E258*Q$3+$F258*Q$4+$G258*Q$5+$H258*Q$6+$I258*Q$7)*VLOOKUP($B258,UPP!$C$10:$M$329,10,FALSE)),0)</f>
        <v>-1774879.1439710993</v>
      </c>
      <c r="Q258" s="339">
        <f>+IFERROR(IF(D258=1,($E258*R$3+$F258*R$4+$G258*R$5+$H258*R$6+$I258*R$7)*10*VLOOKUP($B258,UPP!$C$10:$M$329,11,FALSE),($E258*R$3+$F258*R$4+$G258*R$5+$H258*R$6+$I258*R$7)*VLOOKUP($B258,UPP!$C$10:$M$329,11,FALSE)),0)</f>
        <v>6313.6526908728474</v>
      </c>
      <c r="R258" s="201">
        <f t="shared" si="47"/>
        <v>-3851585.0089859311</v>
      </c>
      <c r="S258" s="196">
        <f t="shared" si="49"/>
        <v>11135379.322194295</v>
      </c>
      <c r="T258" s="151">
        <f t="shared" si="50"/>
        <v>5424082.1960289003</v>
      </c>
      <c r="U258" s="151">
        <f t="shared" si="51"/>
        <v>1210561.6096908727</v>
      </c>
      <c r="V258" s="197">
        <f t="shared" si="52"/>
        <v>17770023.127914064</v>
      </c>
      <c r="W258" s="209">
        <f t="shared" si="60"/>
        <v>0.22612983537241199</v>
      </c>
      <c r="X258" s="210">
        <f t="shared" si="61"/>
        <v>0.11014863333750785</v>
      </c>
      <c r="Y258" s="211">
        <f t="shared" si="62"/>
        <v>2.458327548500756E-2</v>
      </c>
      <c r="Z258" s="196">
        <f t="shared" si="63"/>
        <v>11135379.322194297</v>
      </c>
      <c r="AA258" s="151">
        <f t="shared" si="64"/>
        <v>5424082.1960289013</v>
      </c>
      <c r="AB258" s="197">
        <f t="shared" si="65"/>
        <v>1210561.6096908727</v>
      </c>
    </row>
    <row r="259" spans="2:28" x14ac:dyDescent="0.25">
      <c r="B259" s="183">
        <f>+UPP!C258</f>
        <v>952</v>
      </c>
      <c r="C259" s="183">
        <f>+UPP!B258</f>
        <v>3</v>
      </c>
      <c r="D259" s="183">
        <f>+UPP!D258</f>
        <v>1</v>
      </c>
      <c r="E259" s="425">
        <f>+VLOOKUP($B259,Data_Payroll!$K$6:$P$350,2,FALSE)</f>
        <v>66954</v>
      </c>
      <c r="F259" s="425">
        <f>+VLOOKUP($B259,Data_Payroll!$K$6:$P$350,3,FALSE)</f>
        <v>62997</v>
      </c>
      <c r="G259" s="425">
        <f>+VLOOKUP($B259,Data_Payroll!$K$6:$P$350,4,FALSE)</f>
        <v>69820</v>
      </c>
      <c r="H259" s="425">
        <f>+VLOOKUP($B259,Data_Payroll!$K$6:$P$350,5,FALSE)</f>
        <v>50036</v>
      </c>
      <c r="I259" s="425">
        <f>+VLOOKUP($B259,Data_Payroll!$K$6:$P$350,6,FALSE)</f>
        <v>58018</v>
      </c>
      <c r="J259" s="355">
        <f t="shared" si="48"/>
        <v>307825</v>
      </c>
      <c r="K259" s="339">
        <f>+IFERROR(VLOOKUP($B259,'Translated Loss'!$BI$5:$BL$350,2,FALSE),0)</f>
        <v>814315.15229999996</v>
      </c>
      <c r="L259" s="339">
        <f>+IFERROR(VLOOKUP($B259,'Translated Loss'!$BI$5:$BL$350,3,FALSE),0)</f>
        <v>589198.10990000004</v>
      </c>
      <c r="M259" s="339">
        <f>+IFERROR(VLOOKUP($B259,'Translated Loss'!$BI$5:$BL$350,4,FALSE),0)</f>
        <v>140099.193</v>
      </c>
      <c r="N259" s="355">
        <f t="shared" si="56"/>
        <v>1543612.4552</v>
      </c>
      <c r="O259" s="339">
        <f>+IFERROR(IF(D259=1,($E259*P$3+$F259*P$4+$G259*P$5+$H259*P$6+$I259*P$7)*10*VLOOKUP($B259,UPP!$C$10:$M$329,9,FALSE),($E259*P$3+$F259*P$4+$G259*P$5+$H259*P$6+$I259*P$7)*VLOOKUP($B259,UPP!$C$10:$M$329,9,FALSE)),0)</f>
        <v>-159433.70305313767</v>
      </c>
      <c r="P259" s="339">
        <f>+IFERROR(IF(D259=1,($E259*Q$3+$F259*Q$4+$G259*Q$5+$H259*Q$6+$I259*Q$7)*10*VLOOKUP($B259,UPP!$C$10:$M$329,10,FALSE),($E259*Q$3+$F259*Q$4+$G259*Q$5+$H259*Q$6+$I259*Q$7)*VLOOKUP($B259,UPP!$C$10:$M$329,10,FALSE)),0)</f>
        <v>-129225.07476757847</v>
      </c>
      <c r="Q259" s="339">
        <f>+IFERROR(IF(D259=1,($E259*R$3+$F259*R$4+$G259*R$5+$H259*R$6+$I259*R$7)*10*VLOOKUP($B259,UPP!$C$10:$M$329,11,FALSE),($E259*R$3+$F259*R$4+$G259*R$5+$H259*R$6+$I259*R$7)*VLOOKUP($B259,UPP!$C$10:$M$329,11,FALSE)),0)</f>
        <v>427.11949734999996</v>
      </c>
      <c r="R259" s="201">
        <f t="shared" si="47"/>
        <v>-288231.65832336614</v>
      </c>
      <c r="S259" s="196">
        <f t="shared" si="49"/>
        <v>654881.44924686232</v>
      </c>
      <c r="T259" s="151">
        <f t="shared" si="50"/>
        <v>459973.03513242159</v>
      </c>
      <c r="U259" s="151">
        <f t="shared" si="51"/>
        <v>140526.31249735001</v>
      </c>
      <c r="V259" s="197">
        <f t="shared" si="52"/>
        <v>1255380.7968766338</v>
      </c>
      <c r="W259" s="209">
        <f t="shared" si="60"/>
        <v>0.21274472484264187</v>
      </c>
      <c r="X259" s="210">
        <f t="shared" si="61"/>
        <v>0.14942679611221363</v>
      </c>
      <c r="Y259" s="211">
        <f t="shared" si="62"/>
        <v>4.5651364410736625E-2</v>
      </c>
      <c r="Z259" s="196">
        <f t="shared" si="63"/>
        <v>654881.44924686232</v>
      </c>
      <c r="AA259" s="151">
        <f t="shared" si="64"/>
        <v>459973.03513242159</v>
      </c>
      <c r="AB259" s="197">
        <f t="shared" si="65"/>
        <v>140526.31249735001</v>
      </c>
    </row>
    <row r="260" spans="2:28" x14ac:dyDescent="0.25">
      <c r="B260" s="183">
        <f>+UPP!C259</f>
        <v>953</v>
      </c>
      <c r="C260" s="183">
        <f>+UPP!B259</f>
        <v>3</v>
      </c>
      <c r="D260" s="183">
        <f>+UPP!D259</f>
        <v>1</v>
      </c>
      <c r="E260" s="425">
        <f>+VLOOKUP($B260,Data_Payroll!$K$6:$P$350,2,FALSE)</f>
        <v>4544626</v>
      </c>
      <c r="F260" s="425">
        <f>+VLOOKUP($B260,Data_Payroll!$K$6:$P$350,3,FALSE)</f>
        <v>4724722</v>
      </c>
      <c r="G260" s="425">
        <f>+VLOOKUP($B260,Data_Payroll!$K$6:$P$350,4,FALSE)</f>
        <v>4996582</v>
      </c>
      <c r="H260" s="425">
        <f>+VLOOKUP($B260,Data_Payroll!$K$6:$P$350,5,FALSE)</f>
        <v>5298719</v>
      </c>
      <c r="I260" s="425">
        <f>+VLOOKUP($B260,Data_Payroll!$K$6:$P$350,6,FALSE)</f>
        <v>5557823</v>
      </c>
      <c r="J260" s="355">
        <f t="shared" si="48"/>
        <v>25122472</v>
      </c>
      <c r="K260" s="339">
        <f>+IFERROR(VLOOKUP($B260,'Translated Loss'!$BI$5:$BL$350,2,FALSE),0)</f>
        <v>17081499.636500001</v>
      </c>
      <c r="L260" s="339">
        <f>+IFERROR(VLOOKUP($B260,'Translated Loss'!$BI$5:$BL$350,3,FALSE),0)</f>
        <v>13560847.945600003</v>
      </c>
      <c r="M260" s="339">
        <f>+IFERROR(VLOOKUP($B260,'Translated Loss'!$BI$5:$BL$350,4,FALSE),0)</f>
        <v>2602943.8359999997</v>
      </c>
      <c r="N260" s="355">
        <f t="shared" si="56"/>
        <v>33245291.418100003</v>
      </c>
      <c r="O260" s="339">
        <f>+IFERROR(IF(D260=1,($E260*P$3+$F260*P$4+$G260*P$5+$H260*P$6+$I260*P$7)*10*VLOOKUP($B260,UPP!$C$10:$M$329,9,FALSE),($E260*P$3+$F260*P$4+$G260*P$5+$H260*P$6+$I260*P$7)*VLOOKUP($B260,UPP!$C$10:$M$329,9,FALSE)),0)</f>
        <v>-2920733.655782707</v>
      </c>
      <c r="P260" s="339">
        <f>+IFERROR(IF(D260=1,($E260*Q$3+$F260*Q$4+$G260*Q$5+$H260*Q$6+$I260*Q$7)*10*VLOOKUP($B260,UPP!$C$10:$M$329,10,FALSE),($E260*Q$3+$F260*Q$4+$G260*Q$5+$H260*Q$6+$I260*Q$7)*VLOOKUP($B260,UPP!$C$10:$M$329,10,FALSE)),0)</f>
        <v>-2688478.6335720909</v>
      </c>
      <c r="Q260" s="339">
        <f>+IFERROR(IF(D260=1,($E260*R$3+$F260*R$4+$G260*R$5+$H260*R$6+$I260*R$7)*10*VLOOKUP($B260,UPP!$C$10:$M$329,11,FALSE),($E260*R$3+$F260*R$4+$G260*R$5+$H260*R$6+$I260*R$7)*VLOOKUP($B260,UPP!$C$10:$M$329,11,FALSE)),0)</f>
        <v>12743.021070143714</v>
      </c>
      <c r="R260" s="201">
        <f t="shared" si="47"/>
        <v>-5596469.2682846533</v>
      </c>
      <c r="S260" s="196">
        <f t="shared" si="49"/>
        <v>14160765.980717294</v>
      </c>
      <c r="T260" s="151">
        <f t="shared" si="50"/>
        <v>10872369.312027913</v>
      </c>
      <c r="U260" s="151">
        <f t="shared" si="51"/>
        <v>2615686.8570701433</v>
      </c>
      <c r="V260" s="197">
        <f t="shared" si="52"/>
        <v>27648822.149815351</v>
      </c>
      <c r="W260" s="209">
        <f t="shared" si="60"/>
        <v>5.6366929101233726E-2</v>
      </c>
      <c r="X260" s="210">
        <f t="shared" si="61"/>
        <v>4.327746613481314E-2</v>
      </c>
      <c r="Y260" s="211">
        <f t="shared" si="62"/>
        <v>1.0411741555807659E-2</v>
      </c>
      <c r="Z260" s="196">
        <f t="shared" si="63"/>
        <v>14160765.980717296</v>
      </c>
      <c r="AA260" s="151">
        <f t="shared" si="64"/>
        <v>10872369.312027914</v>
      </c>
      <c r="AB260" s="197">
        <f t="shared" si="65"/>
        <v>2615686.8570701433</v>
      </c>
    </row>
    <row r="261" spans="2:28" x14ac:dyDescent="0.25">
      <c r="B261" s="183">
        <f>+UPP!C260</f>
        <v>954</v>
      </c>
      <c r="C261" s="183">
        <f>+UPP!B260</f>
        <v>3</v>
      </c>
      <c r="D261" s="183">
        <f>+UPP!D260</f>
        <v>1</v>
      </c>
      <c r="E261" s="425">
        <f>+VLOOKUP($B261,Data_Payroll!$K$6:$P$350,2,FALSE)</f>
        <v>44560</v>
      </c>
      <c r="F261" s="425">
        <f>+VLOOKUP($B261,Data_Payroll!$K$6:$P$350,3,FALSE)</f>
        <v>45743</v>
      </c>
      <c r="G261" s="425">
        <f>+VLOOKUP($B261,Data_Payroll!$K$6:$P$350,4,FALSE)</f>
        <v>47380</v>
      </c>
      <c r="H261" s="425">
        <f>+VLOOKUP($B261,Data_Payroll!$K$6:$P$350,5,FALSE)</f>
        <v>48380</v>
      </c>
      <c r="I261" s="425">
        <f>+VLOOKUP($B261,Data_Payroll!$K$6:$P$350,6,FALSE)</f>
        <v>49826</v>
      </c>
      <c r="J261" s="355">
        <f t="shared" si="48"/>
        <v>235889</v>
      </c>
      <c r="K261" s="339">
        <f>+IFERROR(VLOOKUP($B261,'Translated Loss'!$BI$5:$BL$350,2,FALSE),0)</f>
        <v>3603049.6112000002</v>
      </c>
      <c r="L261" s="339">
        <f>+IFERROR(VLOOKUP($B261,'Translated Loss'!$BI$5:$BL$350,3,FALSE),0)</f>
        <v>1836644.9171000002</v>
      </c>
      <c r="M261" s="339">
        <f>+IFERROR(VLOOKUP($B261,'Translated Loss'!$BI$5:$BL$350,4,FALSE),0)</f>
        <v>133439.35499999998</v>
      </c>
      <c r="N261" s="355">
        <f t="shared" si="56"/>
        <v>5573133.8833000008</v>
      </c>
      <c r="O261" s="339">
        <f>+IFERROR(IF(D261=1,($E261*P$3+$F261*P$4+$G261*P$5+$H261*P$6+$I261*P$7)*10*VLOOKUP($B261,UPP!$C$10:$M$329,9,FALSE),($E261*P$3+$F261*P$4+$G261*P$5+$H261*P$6+$I261*P$7)*VLOOKUP($B261,UPP!$C$10:$M$329,9,FALSE)),0)</f>
        <v>-589216.48479723081</v>
      </c>
      <c r="P261" s="339">
        <f>+IFERROR(IF(D261=1,($E261*Q$3+$F261*Q$4+$G261*Q$5+$H261*Q$6+$I261*Q$7)*10*VLOOKUP($B261,UPP!$C$10:$M$329,10,FALSE),($E261*Q$3+$F261*Q$4+$G261*Q$5+$H261*Q$6+$I261*Q$7)*VLOOKUP($B261,UPP!$C$10:$M$329,10,FALSE)),0)</f>
        <v>-511021.04294493486</v>
      </c>
      <c r="Q261" s="339">
        <f>+IFERROR(IF(D261=1,($E261*R$3+$F261*R$4+$G261*R$5+$H261*R$6+$I261*R$7)*10*VLOOKUP($B261,UPP!$C$10:$M$329,11,FALSE),($E261*R$3+$F261*R$4+$G261*R$5+$H261*R$6+$I261*R$7)*VLOOKUP($B261,UPP!$C$10:$M$329,11,FALSE)),0)</f>
        <v>497.70536351011373</v>
      </c>
      <c r="R261" s="201">
        <f t="shared" si="47"/>
        <v>-1099739.8223786554</v>
      </c>
      <c r="S261" s="196">
        <f t="shared" si="49"/>
        <v>3013833.1264027692</v>
      </c>
      <c r="T261" s="151">
        <f t="shared" si="50"/>
        <v>1325623.8741550653</v>
      </c>
      <c r="U261" s="151">
        <f t="shared" si="51"/>
        <v>133937.0603635101</v>
      </c>
      <c r="V261" s="197">
        <f t="shared" si="52"/>
        <v>4473394.0609213449</v>
      </c>
      <c r="W261" s="209">
        <f t="shared" si="60"/>
        <v>1.2776488629833394</v>
      </c>
      <c r="X261" s="210">
        <f t="shared" si="61"/>
        <v>0.56196934751305283</v>
      </c>
      <c r="Y261" s="211">
        <f t="shared" si="62"/>
        <v>5.6779697384579227E-2</v>
      </c>
      <c r="Z261" s="196">
        <f t="shared" si="63"/>
        <v>3013833.1264027692</v>
      </c>
      <c r="AA261" s="151">
        <f t="shared" si="64"/>
        <v>1325623.8741550653</v>
      </c>
      <c r="AB261" s="197">
        <f t="shared" si="65"/>
        <v>133937.0603635101</v>
      </c>
    </row>
    <row r="262" spans="2:28" x14ac:dyDescent="0.25">
      <c r="B262" s="183">
        <f>+UPP!C261</f>
        <v>955</v>
      </c>
      <c r="C262" s="183">
        <f>+UPP!B261</f>
        <v>3</v>
      </c>
      <c r="D262" s="183">
        <f>+UPP!D261</f>
        <v>1</v>
      </c>
      <c r="E262" s="425">
        <f>+VLOOKUP($B262,Data_Payroll!$K$6:$P$350,2,FALSE)</f>
        <v>511559</v>
      </c>
      <c r="F262" s="425">
        <f>+VLOOKUP($B262,Data_Payroll!$K$6:$P$350,3,FALSE)</f>
        <v>747815</v>
      </c>
      <c r="G262" s="425">
        <f>+VLOOKUP($B262,Data_Payroll!$K$6:$P$350,4,FALSE)</f>
        <v>748544</v>
      </c>
      <c r="H262" s="425">
        <f>+VLOOKUP($B262,Data_Payroll!$K$6:$P$350,5,FALSE)</f>
        <v>828347</v>
      </c>
      <c r="I262" s="425">
        <f>+VLOOKUP($B262,Data_Payroll!$K$6:$P$350,6,FALSE)</f>
        <v>885974</v>
      </c>
      <c r="J262" s="355">
        <f t="shared" si="48"/>
        <v>3722239</v>
      </c>
      <c r="K262" s="339">
        <f>+IFERROR(VLOOKUP($B262,'Translated Loss'!$BI$5:$BL$350,2,FALSE),0)</f>
        <v>1841334.2603000002</v>
      </c>
      <c r="L262" s="339">
        <f>+IFERROR(VLOOKUP($B262,'Translated Loss'!$BI$5:$BL$350,3,FALSE),0)</f>
        <v>1208082.1631</v>
      </c>
      <c r="M262" s="339">
        <f>+IFERROR(VLOOKUP($B262,'Translated Loss'!$BI$5:$BL$350,4,FALSE),0)</f>
        <v>328005.79499999998</v>
      </c>
      <c r="N262" s="355">
        <f t="shared" si="56"/>
        <v>3377422.2184000001</v>
      </c>
      <c r="O262" s="339">
        <f>+IFERROR(IF(D262=1,($E262*P$3+$F262*P$4+$G262*P$5+$H262*P$6+$I262*P$7)*10*VLOOKUP($B262,UPP!$C$10:$M$329,9,FALSE),($E262*P$3+$F262*P$4+$G262*P$5+$H262*P$6+$I262*P$7)*VLOOKUP($B262,UPP!$C$10:$M$329,9,FALSE)),0)</f>
        <v>-526022.57222265552</v>
      </c>
      <c r="P262" s="339">
        <f>+IFERROR(IF(D262=1,($E262*Q$3+$F262*Q$4+$G262*Q$5+$H262*Q$6+$I262*Q$7)*10*VLOOKUP($B262,UPP!$C$10:$M$329,10,FALSE),($E262*Q$3+$F262*Q$4+$G262*Q$5+$H262*Q$6+$I262*Q$7)*VLOOKUP($B262,UPP!$C$10:$M$329,10,FALSE)),0)</f>
        <v>-306664.94801645767</v>
      </c>
      <c r="Q262" s="339">
        <f>+IFERROR(IF(D262=1,($E262*R$3+$F262*R$4+$G262*R$5+$H262*R$6+$I262*R$7)*10*VLOOKUP($B262,UPP!$C$10:$M$329,11,FALSE),($E262*R$3+$F262*R$4+$G262*R$5+$H262*R$6+$I262*R$7)*VLOOKUP($B262,UPP!$C$10:$M$329,11,FALSE)),0)</f>
        <v>1705.5286264413389</v>
      </c>
      <c r="R262" s="201">
        <f t="shared" si="47"/>
        <v>-830981.99161267176</v>
      </c>
      <c r="S262" s="196">
        <f t="shared" si="49"/>
        <v>1315311.6880773446</v>
      </c>
      <c r="T262" s="151">
        <f t="shared" si="50"/>
        <v>901417.21508354228</v>
      </c>
      <c r="U262" s="151">
        <f t="shared" si="51"/>
        <v>329711.3236264413</v>
      </c>
      <c r="V262" s="197">
        <f t="shared" si="52"/>
        <v>2546440.2267873283</v>
      </c>
      <c r="W262" s="209">
        <f t="shared" si="60"/>
        <v>3.5336572640213178E-2</v>
      </c>
      <c r="X262" s="210">
        <f t="shared" si="61"/>
        <v>2.4217069755153881E-2</v>
      </c>
      <c r="Y262" s="211">
        <f t="shared" si="62"/>
        <v>8.8578762305816829E-3</v>
      </c>
      <c r="Z262" s="196">
        <f t="shared" si="63"/>
        <v>1315311.6880773446</v>
      </c>
      <c r="AA262" s="151">
        <f t="shared" si="64"/>
        <v>901417.21508354228</v>
      </c>
      <c r="AB262" s="197">
        <f t="shared" si="65"/>
        <v>329711.3236264413</v>
      </c>
    </row>
    <row r="263" spans="2:28" x14ac:dyDescent="0.25">
      <c r="B263" s="183">
        <f>+UPP!C262</f>
        <v>956</v>
      </c>
      <c r="C263" s="183">
        <f>+UPP!B262</f>
        <v>3</v>
      </c>
      <c r="D263" s="183">
        <f>+UPP!D262</f>
        <v>1</v>
      </c>
      <c r="E263" s="425">
        <f>+VLOOKUP($B263,Data_Payroll!$K$6:$P$350,2,FALSE)</f>
        <v>399622</v>
      </c>
      <c r="F263" s="425">
        <f>+VLOOKUP($B263,Data_Payroll!$K$6:$P$350,3,FALSE)</f>
        <v>405414</v>
      </c>
      <c r="G263" s="425">
        <f>+VLOOKUP($B263,Data_Payroll!$K$6:$P$350,4,FALSE)</f>
        <v>435678</v>
      </c>
      <c r="H263" s="425">
        <f>+VLOOKUP($B263,Data_Payroll!$K$6:$P$350,5,FALSE)</f>
        <v>436271</v>
      </c>
      <c r="I263" s="425">
        <f>+VLOOKUP($B263,Data_Payroll!$K$6:$P$350,6,FALSE)</f>
        <v>454869</v>
      </c>
      <c r="J263" s="355">
        <f t="shared" si="48"/>
        <v>2131854</v>
      </c>
      <c r="K263" s="339">
        <f>+IFERROR(VLOOKUP($B263,'Translated Loss'!$BI$5:$BL$350,2,FALSE),0)</f>
        <v>1391241.7655000002</v>
      </c>
      <c r="L263" s="339">
        <f>+IFERROR(VLOOKUP($B263,'Translated Loss'!$BI$5:$BL$350,3,FALSE),0)</f>
        <v>447323.44429999997</v>
      </c>
      <c r="M263" s="339">
        <f>+IFERROR(VLOOKUP($B263,'Translated Loss'!$BI$5:$BL$350,4,FALSE),0)</f>
        <v>96906.796999999991</v>
      </c>
      <c r="N263" s="355">
        <f t="shared" si="56"/>
        <v>1935472.0068000003</v>
      </c>
      <c r="O263" s="339">
        <f>+IFERROR(IF(D263=1,($E263*P$3+$F263*P$4+$G263*P$5+$H263*P$6+$I263*P$7)*10*VLOOKUP($B263,UPP!$C$10:$M$329,9,FALSE),($E263*P$3+$F263*P$4+$G263*P$5+$H263*P$6+$I263*P$7)*VLOOKUP($B263,UPP!$C$10:$M$329,9,FALSE)),0)</f>
        <v>-283181.3132821031</v>
      </c>
      <c r="P263" s="339">
        <f>+IFERROR(IF(D263=1,($E263*Q$3+$F263*Q$4+$G263*Q$5+$H263*Q$6+$I263*Q$7)*10*VLOOKUP($B263,UPP!$C$10:$M$329,10,FALSE),($E263*Q$3+$F263*Q$4+$G263*Q$5+$H263*Q$6+$I263*Q$7)*VLOOKUP($B263,UPP!$C$10:$M$329,10,FALSE)),0)</f>
        <v>-186502.32702054511</v>
      </c>
      <c r="Q263" s="339">
        <f>+IFERROR(IF(D263=1,($E263*R$3+$F263*R$4+$G263*R$5+$H263*R$6+$I263*R$7)*10*VLOOKUP($B263,UPP!$C$10:$M$329,11,FALSE),($E263*R$3+$F263*R$4+$G263*R$5+$H263*R$6+$I263*R$7)*VLOOKUP($B263,UPP!$C$10:$M$329,11,FALSE)),0)</f>
        <v>413.28049450508485</v>
      </c>
      <c r="R263" s="201">
        <f t="shared" si="47"/>
        <v>-469270.35980814311</v>
      </c>
      <c r="S263" s="196">
        <f t="shared" si="49"/>
        <v>1108060.4522178972</v>
      </c>
      <c r="T263" s="151">
        <f t="shared" si="50"/>
        <v>260821.11727945486</v>
      </c>
      <c r="U263" s="151">
        <f t="shared" si="51"/>
        <v>97320.07749450508</v>
      </c>
      <c r="V263" s="197">
        <f t="shared" si="52"/>
        <v>1466201.6469918573</v>
      </c>
      <c r="W263" s="209">
        <f t="shared" si="60"/>
        <v>5.1976376065992189E-2</v>
      </c>
      <c r="X263" s="210">
        <f t="shared" si="61"/>
        <v>1.2234473715341429E-2</v>
      </c>
      <c r="Y263" s="211">
        <f t="shared" si="62"/>
        <v>4.5650442053961054E-3</v>
      </c>
      <c r="Z263" s="196">
        <f t="shared" si="63"/>
        <v>1108060.4522178972</v>
      </c>
      <c r="AA263" s="151">
        <f t="shared" si="64"/>
        <v>260821.11727945489</v>
      </c>
      <c r="AB263" s="197">
        <f t="shared" si="65"/>
        <v>97320.077494505094</v>
      </c>
    </row>
    <row r="264" spans="2:28" x14ac:dyDescent="0.25">
      <c r="B264" s="183">
        <f>+UPP!C263</f>
        <v>957</v>
      </c>
      <c r="C264" s="183">
        <f>+UPP!B263</f>
        <v>3</v>
      </c>
      <c r="D264" s="183">
        <f>+UPP!D263</f>
        <v>1</v>
      </c>
      <c r="E264" s="425">
        <f>+VLOOKUP($B264,Data_Payroll!$K$6:$P$350,2,FALSE)</f>
        <v>854929</v>
      </c>
      <c r="F264" s="425">
        <f>+VLOOKUP($B264,Data_Payroll!$K$6:$P$350,3,FALSE)</f>
        <v>926950</v>
      </c>
      <c r="G264" s="425">
        <f>+VLOOKUP($B264,Data_Payroll!$K$6:$P$350,4,FALSE)</f>
        <v>952097</v>
      </c>
      <c r="H264" s="425">
        <f>+VLOOKUP($B264,Data_Payroll!$K$6:$P$350,5,FALSE)</f>
        <v>993030</v>
      </c>
      <c r="I264" s="425">
        <f>+VLOOKUP($B264,Data_Payroll!$K$6:$P$350,6,FALSE)</f>
        <v>1010338</v>
      </c>
      <c r="J264" s="355">
        <f t="shared" si="48"/>
        <v>4737344</v>
      </c>
      <c r="K264" s="339">
        <f>+IFERROR(VLOOKUP($B264,'Translated Loss'!$BI$5:$BL$350,2,FALSE),0)</f>
        <v>15110988.535099998</v>
      </c>
      <c r="L264" s="339">
        <f>+IFERROR(VLOOKUP($B264,'Translated Loss'!$BI$5:$BL$350,3,FALSE),0)</f>
        <v>11169310.723200001</v>
      </c>
      <c r="M264" s="339">
        <f>+IFERROR(VLOOKUP($B264,'Translated Loss'!$BI$5:$BL$350,4,FALSE),0)</f>
        <v>1558489.0930000001</v>
      </c>
      <c r="N264" s="355">
        <f t="shared" si="56"/>
        <v>27838788.351299997</v>
      </c>
      <c r="O264" s="339">
        <f>+IFERROR(IF(D264=1,($E264*P$3+$F264*P$4+$G264*P$5+$H264*P$6+$I264*P$7)*10*VLOOKUP($B264,UPP!$C$10:$M$329,9,FALSE),($E264*P$3+$F264*P$4+$G264*P$5+$H264*P$6+$I264*P$7)*VLOOKUP($B264,UPP!$C$10:$M$329,9,FALSE)),0)</f>
        <v>-2153588.8970680451</v>
      </c>
      <c r="P264" s="339">
        <f>+IFERROR(IF(D264=1,($E264*Q$3+$F264*Q$4+$G264*Q$5+$H264*Q$6+$I264*Q$7)*10*VLOOKUP($B264,UPP!$C$10:$M$329,10,FALSE),($E264*Q$3+$F264*Q$4+$G264*Q$5+$H264*Q$6+$I264*Q$7)*VLOOKUP($B264,UPP!$C$10:$M$329,10,FALSE)),0)</f>
        <v>-2246687.5507105286</v>
      </c>
      <c r="Q264" s="339">
        <f>+IFERROR(IF(D264=1,($E264*R$3+$F264*R$4+$G264*R$5+$H264*R$6+$I264*R$7)*10*VLOOKUP($B264,UPP!$C$10:$M$329,11,FALSE),($E264*R$3+$F264*R$4+$G264*R$5+$H264*R$6+$I264*R$7)*VLOOKUP($B264,UPP!$C$10:$M$329,11,FALSE)),0)</f>
        <v>6945.8663431638824</v>
      </c>
      <c r="R264" s="201">
        <f t="shared" si="47"/>
        <v>-4393330.5814354094</v>
      </c>
      <c r="S264" s="196">
        <f t="shared" si="49"/>
        <v>12957399.638031952</v>
      </c>
      <c r="T264" s="151">
        <f t="shared" si="50"/>
        <v>8922623.1724894717</v>
      </c>
      <c r="U264" s="151">
        <f t="shared" si="51"/>
        <v>1565434.959343164</v>
      </c>
      <c r="V264" s="197">
        <f t="shared" si="52"/>
        <v>23445457.769864589</v>
      </c>
      <c r="W264" s="209">
        <f t="shared" si="60"/>
        <v>0.27351612291680638</v>
      </c>
      <c r="X264" s="210">
        <f t="shared" si="61"/>
        <v>0.18834653283547642</v>
      </c>
      <c r="Y264" s="211">
        <f t="shared" si="62"/>
        <v>3.3044570108127336E-2</v>
      </c>
      <c r="Z264" s="196">
        <f t="shared" si="63"/>
        <v>12957399.638031952</v>
      </c>
      <c r="AA264" s="151">
        <f t="shared" si="64"/>
        <v>8922623.1724894717</v>
      </c>
      <c r="AB264" s="197">
        <f t="shared" si="65"/>
        <v>1565434.959343164</v>
      </c>
    </row>
    <row r="265" spans="2:28" x14ac:dyDescent="0.25">
      <c r="B265" s="183">
        <f>+UPP!C264</f>
        <v>958</v>
      </c>
      <c r="C265" s="183">
        <f>+UPP!B264</f>
        <v>3</v>
      </c>
      <c r="D265" s="183">
        <f>+UPP!D264</f>
        <v>1</v>
      </c>
      <c r="E265" s="425">
        <f>+VLOOKUP($B265,Data_Payroll!$K$6:$P$350,2,FALSE)</f>
        <v>39326</v>
      </c>
      <c r="F265" s="425">
        <f>+VLOOKUP($B265,Data_Payroll!$K$6:$P$350,3,FALSE)</f>
        <v>48438</v>
      </c>
      <c r="G265" s="425">
        <f>+VLOOKUP($B265,Data_Payroll!$K$6:$P$350,4,FALSE)</f>
        <v>49687</v>
      </c>
      <c r="H265" s="425">
        <f>+VLOOKUP($B265,Data_Payroll!$K$6:$P$350,5,FALSE)</f>
        <v>50972</v>
      </c>
      <c r="I265" s="425">
        <f>+VLOOKUP($B265,Data_Payroll!$K$6:$P$350,6,FALSE)</f>
        <v>63453</v>
      </c>
      <c r="J265" s="355">
        <f t="shared" si="48"/>
        <v>251876</v>
      </c>
      <c r="K265" s="339">
        <f>+IFERROR(VLOOKUP($B265,'Translated Loss'!$BI$5:$BL$350,2,FALSE),0)</f>
        <v>2849906.8282000003</v>
      </c>
      <c r="L265" s="339">
        <f>+IFERROR(VLOOKUP($B265,'Translated Loss'!$BI$5:$BL$350,3,FALSE),0)</f>
        <v>1403151.6468</v>
      </c>
      <c r="M265" s="339">
        <f>+IFERROR(VLOOKUP($B265,'Translated Loss'!$BI$5:$BL$350,4,FALSE),0)</f>
        <v>440286.36499999999</v>
      </c>
      <c r="N265" s="355">
        <f t="shared" si="56"/>
        <v>4693344.8400000008</v>
      </c>
      <c r="O265" s="339">
        <f>+IFERROR(IF(D265=1,($E265*P$3+$F265*P$4+$G265*P$5+$H265*P$6+$I265*P$7)*10*VLOOKUP($B265,UPP!$C$10:$M$329,9,FALSE),($E265*P$3+$F265*P$4+$G265*P$5+$H265*P$6+$I265*P$7)*VLOOKUP($B265,UPP!$C$10:$M$329,9,FALSE)),0)</f>
        <v>-307085.53128838487</v>
      </c>
      <c r="P265" s="339">
        <f>+IFERROR(IF(D265=1,($E265*Q$3+$F265*Q$4+$G265*Q$5+$H265*Q$6+$I265*Q$7)*10*VLOOKUP($B265,UPP!$C$10:$M$329,10,FALSE),($E265*Q$3+$F265*Q$4+$G265*Q$5+$H265*Q$6+$I265*Q$7)*VLOOKUP($B265,UPP!$C$10:$M$329,10,FALSE)),0)</f>
        <v>-364333.33279602771</v>
      </c>
      <c r="Q265" s="339">
        <f>+IFERROR(IF(D265=1,($E265*R$3+$F265*R$4+$G265*R$5+$H265*R$6+$I265*R$7)*10*VLOOKUP($B265,UPP!$C$10:$M$329,11,FALSE),($E265*R$3+$F265*R$4+$G265*R$5+$H265*R$6+$I265*R$7)*VLOOKUP($B265,UPP!$C$10:$M$329,11,FALSE)),0)</f>
        <v>1321.8235499923617</v>
      </c>
      <c r="R265" s="201">
        <f t="shared" si="47"/>
        <v>-670097.04053442017</v>
      </c>
      <c r="S265" s="196">
        <f t="shared" si="49"/>
        <v>2542821.2969116154</v>
      </c>
      <c r="T265" s="151">
        <f t="shared" si="50"/>
        <v>1038818.3140039723</v>
      </c>
      <c r="U265" s="151">
        <f t="shared" si="51"/>
        <v>441608.18854999234</v>
      </c>
      <c r="V265" s="197">
        <f t="shared" si="52"/>
        <v>4023247.7994655808</v>
      </c>
      <c r="W265" s="209">
        <f t="shared" si="60"/>
        <v>1.0095528342960882</v>
      </c>
      <c r="X265" s="210">
        <f t="shared" si="61"/>
        <v>0.41243243262715479</v>
      </c>
      <c r="Y265" s="211">
        <f t="shared" si="62"/>
        <v>0.17532761698216279</v>
      </c>
      <c r="Z265" s="196">
        <f t="shared" si="63"/>
        <v>2542821.2969116149</v>
      </c>
      <c r="AA265" s="151">
        <f t="shared" si="64"/>
        <v>1038818.3140039723</v>
      </c>
      <c r="AB265" s="197">
        <f t="shared" si="65"/>
        <v>441608.18854999234</v>
      </c>
    </row>
    <row r="266" spans="2:28" x14ac:dyDescent="0.25">
      <c r="B266" s="183">
        <f>+UPP!C265</f>
        <v>959</v>
      </c>
      <c r="C266" s="183">
        <f>+UPP!B265</f>
        <v>3</v>
      </c>
      <c r="D266" s="183">
        <f>+UPP!D265</f>
        <v>1</v>
      </c>
      <c r="E266" s="425">
        <f>+VLOOKUP($B266,Data_Payroll!$K$6:$P$350,2,FALSE)</f>
        <v>41794</v>
      </c>
      <c r="F266" s="425">
        <f>+VLOOKUP($B266,Data_Payroll!$K$6:$P$350,3,FALSE)</f>
        <v>46032</v>
      </c>
      <c r="G266" s="425">
        <f>+VLOOKUP($B266,Data_Payroll!$K$6:$P$350,4,FALSE)</f>
        <v>47829</v>
      </c>
      <c r="H266" s="425">
        <f>+VLOOKUP($B266,Data_Payroll!$K$6:$P$350,5,FALSE)</f>
        <v>47251</v>
      </c>
      <c r="I266" s="425">
        <f>+VLOOKUP($B266,Data_Payroll!$K$6:$P$350,6,FALSE)</f>
        <v>51801</v>
      </c>
      <c r="J266" s="355">
        <f t="shared" si="48"/>
        <v>234707</v>
      </c>
      <c r="K266" s="339">
        <f>+IFERROR(VLOOKUP($B266,'Translated Loss'!$BI$5:$BL$350,2,FALSE),0)</f>
        <v>1565975.1085000001</v>
      </c>
      <c r="L266" s="339">
        <f>+IFERROR(VLOOKUP($B266,'Translated Loss'!$BI$5:$BL$350,3,FALSE),0)</f>
        <v>1255038.3119000001</v>
      </c>
      <c r="M266" s="339">
        <f>+IFERROR(VLOOKUP($B266,'Translated Loss'!$BI$5:$BL$350,4,FALSE),0)</f>
        <v>580201.35600000003</v>
      </c>
      <c r="N266" s="355">
        <f t="shared" si="56"/>
        <v>3401214.7764000003</v>
      </c>
      <c r="O266" s="339">
        <f>+IFERROR(IF(D266=1,($E266*P$3+$F266*P$4+$G266*P$5+$H266*P$6+$I266*P$7)*10*VLOOKUP($B266,UPP!$C$10:$M$329,9,FALSE),($E266*P$3+$F266*P$4+$G266*P$5+$H266*P$6+$I266*P$7)*VLOOKUP($B266,UPP!$C$10:$M$329,9,FALSE)),0)</f>
        <v>-218107.07984344257</v>
      </c>
      <c r="P266" s="339">
        <f>+IFERROR(IF(D266=1,($E266*Q$3+$F266*Q$4+$G266*Q$5+$H266*Q$6+$I266*Q$7)*10*VLOOKUP($B266,UPP!$C$10:$M$329,10,FALSE),($E266*Q$3+$F266*Q$4+$G266*Q$5+$H266*Q$6+$I266*Q$7)*VLOOKUP($B266,UPP!$C$10:$M$329,10,FALSE)),0)</f>
        <v>-292299.71504691389</v>
      </c>
      <c r="Q266" s="339">
        <f>+IFERROR(IF(D266=1,($E266*R$3+$F266*R$4+$G266*R$5+$H266*R$6+$I266*R$7)*10*VLOOKUP($B266,UPP!$C$10:$M$329,11,FALSE),($E266*R$3+$F266*R$4+$G266*R$5+$H266*R$6+$I266*R$7)*VLOOKUP($B266,UPP!$C$10:$M$329,11,FALSE)),0)</f>
        <v>2075.3562221144089</v>
      </c>
      <c r="R266" s="201">
        <f t="shared" si="47"/>
        <v>-508331.43866824207</v>
      </c>
      <c r="S266" s="196">
        <f t="shared" si="49"/>
        <v>1347868.0286565574</v>
      </c>
      <c r="T266" s="151">
        <f t="shared" si="50"/>
        <v>962738.59685308626</v>
      </c>
      <c r="U266" s="151">
        <f t="shared" si="51"/>
        <v>582276.71222211444</v>
      </c>
      <c r="V266" s="197">
        <f t="shared" si="52"/>
        <v>2892883.3377317581</v>
      </c>
      <c r="W266" s="209">
        <f t="shared" si="60"/>
        <v>0.57427687655526138</v>
      </c>
      <c r="X266" s="210">
        <f t="shared" si="61"/>
        <v>0.41018742383187817</v>
      </c>
      <c r="Y266" s="211">
        <f t="shared" si="62"/>
        <v>0.2480866408850671</v>
      </c>
      <c r="Z266" s="196">
        <f t="shared" si="63"/>
        <v>1347868.0286565574</v>
      </c>
      <c r="AA266" s="151">
        <f t="shared" si="64"/>
        <v>962738.59685308638</v>
      </c>
      <c r="AB266" s="197">
        <f t="shared" si="65"/>
        <v>582276.71222211444</v>
      </c>
    </row>
    <row r="267" spans="2:28" x14ac:dyDescent="0.25">
      <c r="B267" s="183">
        <f>+UPP!C266</f>
        <v>960</v>
      </c>
      <c r="C267" s="183">
        <f>+UPP!B266</f>
        <v>3</v>
      </c>
      <c r="D267" s="183">
        <f>+UPP!D266</f>
        <v>1</v>
      </c>
      <c r="E267" s="425">
        <f>+VLOOKUP($B267,Data_Payroll!$K$6:$P$350,2,FALSE)</f>
        <v>176644</v>
      </c>
      <c r="F267" s="425">
        <f>+VLOOKUP($B267,Data_Payroll!$K$6:$P$350,3,FALSE)</f>
        <v>172769</v>
      </c>
      <c r="G267" s="425">
        <f>+VLOOKUP($B267,Data_Payroll!$K$6:$P$350,4,FALSE)</f>
        <v>178063</v>
      </c>
      <c r="H267" s="425">
        <f>+VLOOKUP($B267,Data_Payroll!$K$6:$P$350,5,FALSE)</f>
        <v>208031</v>
      </c>
      <c r="I267" s="425">
        <f>+VLOOKUP($B267,Data_Payroll!$K$6:$P$350,6,FALSE)</f>
        <v>208481</v>
      </c>
      <c r="J267" s="355">
        <f t="shared" si="48"/>
        <v>943988</v>
      </c>
      <c r="K267" s="339">
        <f>+IFERROR(VLOOKUP($B267,'Translated Loss'!$BI$5:$BL$350,2,FALSE),0)</f>
        <v>12905969.4417</v>
      </c>
      <c r="L267" s="339">
        <f>+IFERROR(VLOOKUP($B267,'Translated Loss'!$BI$5:$BL$350,3,FALSE),0)</f>
        <v>11741083.0539</v>
      </c>
      <c r="M267" s="339">
        <f>+IFERROR(VLOOKUP($B267,'Translated Loss'!$BI$5:$BL$350,4,FALSE),0)</f>
        <v>1467315.1</v>
      </c>
      <c r="N267" s="355">
        <f t="shared" si="56"/>
        <v>26114367.595600002</v>
      </c>
      <c r="O267" s="339">
        <f>+IFERROR(IF(D267=1,($E267*P$3+$F267*P$4+$G267*P$5+$H267*P$6+$I267*P$7)*10*VLOOKUP($B267,UPP!$C$10:$M$329,9,FALSE),($E267*P$3+$F267*P$4+$G267*P$5+$H267*P$6+$I267*P$7)*VLOOKUP($B267,UPP!$C$10:$M$329,9,FALSE)),0)</f>
        <v>-2787137.1142915348</v>
      </c>
      <c r="P267" s="339">
        <f>+IFERROR(IF(D267=1,($E267*Q$3+$F267*Q$4+$G267*Q$5+$H267*Q$6+$I267*Q$7)*10*VLOOKUP($B267,UPP!$C$10:$M$329,10,FALSE),($E267*Q$3+$F267*Q$4+$G267*Q$5+$H267*Q$6+$I267*Q$7)*VLOOKUP($B267,UPP!$C$10:$M$329,10,FALSE)),0)</f>
        <v>-2973995.4705690108</v>
      </c>
      <c r="Q267" s="339">
        <f>+IFERROR(IF(D267=1,($E267*R$3+$F267*R$4+$G267*R$5+$H267*R$6+$I267*R$7)*10*VLOOKUP($B267,UPP!$C$10:$M$329,11,FALSE),($E267*R$3+$F267*R$4+$G267*R$5+$H267*R$6+$I267*R$7)*VLOOKUP($B267,UPP!$C$10:$M$329,11,FALSE)),0)</f>
        <v>6202.2042858281347</v>
      </c>
      <c r="R267" s="201">
        <f t="shared" ref="R267:R322" si="66">+O267+P267+Q267</f>
        <v>-5754930.3805747172</v>
      </c>
      <c r="S267" s="196">
        <f t="shared" si="49"/>
        <v>10118832.327408466</v>
      </c>
      <c r="T267" s="151">
        <f t="shared" si="50"/>
        <v>8767087.5833309889</v>
      </c>
      <c r="U267" s="151">
        <f t="shared" si="51"/>
        <v>1473517.3042858283</v>
      </c>
      <c r="V267" s="197">
        <f t="shared" si="52"/>
        <v>20359437.215025283</v>
      </c>
      <c r="W267" s="209">
        <f t="shared" si="60"/>
        <v>1.0719238303250112</v>
      </c>
      <c r="X267" s="210">
        <f t="shared" si="61"/>
        <v>0.92872871088731945</v>
      </c>
      <c r="Y267" s="211">
        <f t="shared" si="62"/>
        <v>0.15609491903348646</v>
      </c>
      <c r="Z267" s="196">
        <f t="shared" si="63"/>
        <v>10118832.327408466</v>
      </c>
      <c r="AA267" s="151">
        <f t="shared" si="64"/>
        <v>8767087.5833309889</v>
      </c>
      <c r="AB267" s="197">
        <f t="shared" si="65"/>
        <v>1473517.304285828</v>
      </c>
    </row>
    <row r="268" spans="2:28" x14ac:dyDescent="0.25">
      <c r="B268" s="183">
        <f>+UPP!C267</f>
        <v>961</v>
      </c>
      <c r="C268" s="183">
        <f>+UPP!B267</f>
        <v>3</v>
      </c>
      <c r="D268" s="183">
        <f>+UPP!D267</f>
        <v>1</v>
      </c>
      <c r="E268" s="425">
        <f>+VLOOKUP($B268,Data_Payroll!$K$6:$P$350,2,FALSE)</f>
        <v>370657</v>
      </c>
      <c r="F268" s="425">
        <f>+VLOOKUP($B268,Data_Payroll!$K$6:$P$350,3,FALSE)</f>
        <v>405543</v>
      </c>
      <c r="G268" s="425">
        <f>+VLOOKUP($B268,Data_Payroll!$K$6:$P$350,4,FALSE)</f>
        <v>430085</v>
      </c>
      <c r="H268" s="425">
        <f>+VLOOKUP($B268,Data_Payroll!$K$6:$P$350,5,FALSE)</f>
        <v>435198</v>
      </c>
      <c r="I268" s="425">
        <f>+VLOOKUP($B268,Data_Payroll!$K$6:$P$350,6,FALSE)</f>
        <v>456449</v>
      </c>
      <c r="J268" s="355">
        <f t="shared" ref="J268:J324" si="67">+SUM(E268:I268)</f>
        <v>2097932</v>
      </c>
      <c r="K268" s="339">
        <f>+IFERROR(VLOOKUP($B268,'Translated Loss'!$BI$5:$BL$350,2,FALSE),0)</f>
        <v>7871136.4489000002</v>
      </c>
      <c r="L268" s="339">
        <f>+IFERROR(VLOOKUP($B268,'Translated Loss'!$BI$5:$BL$350,3,FALSE),0)</f>
        <v>4393272.9794999994</v>
      </c>
      <c r="M268" s="339">
        <f>+IFERROR(VLOOKUP($B268,'Translated Loss'!$BI$5:$BL$350,4,FALSE),0)</f>
        <v>435410.864</v>
      </c>
      <c r="N268" s="355">
        <f t="shared" si="56"/>
        <v>12699820.292399999</v>
      </c>
      <c r="O268" s="339">
        <f>+IFERROR(IF(D268=1,($E268*P$3+$F268*P$4+$G268*P$5+$H268*P$6+$I268*P$7)*10*VLOOKUP($B268,UPP!$C$10:$M$329,9,FALSE),($E268*P$3+$F268*P$4+$G268*P$5+$H268*P$6+$I268*P$7)*VLOOKUP($B268,UPP!$C$10:$M$329,9,FALSE)),0)</f>
        <v>-1370173.2959835634</v>
      </c>
      <c r="P268" s="339">
        <f>+IFERROR(IF(D268=1,($E268*Q$3+$F268*Q$4+$G268*Q$5+$H268*Q$6+$I268*Q$7)*10*VLOOKUP($B268,UPP!$C$10:$M$329,10,FALSE),($E268*Q$3+$F268*Q$4+$G268*Q$5+$H268*Q$6+$I268*Q$7)*VLOOKUP($B268,UPP!$C$10:$M$329,10,FALSE)),0)</f>
        <v>-1244946.8512357252</v>
      </c>
      <c r="Q268" s="339">
        <f>+IFERROR(IF(D268=1,($E268*R$3+$F268*R$4+$G268*R$5+$H268*R$6+$I268*R$7)*10*VLOOKUP($B268,UPP!$C$10:$M$329,11,FALSE),($E268*R$3+$F268*R$4+$G268*R$5+$H268*R$6+$I268*R$7)*VLOOKUP($B268,UPP!$C$10:$M$329,11,FALSE)),0)</f>
        <v>2381.5396943225833</v>
      </c>
      <c r="R268" s="201">
        <f t="shared" si="66"/>
        <v>-2612738.6075249659</v>
      </c>
      <c r="S268" s="196">
        <f t="shared" ref="S268:S322" si="68">+MAXA(K268+O268,0)</f>
        <v>6500963.152916437</v>
      </c>
      <c r="T268" s="151">
        <f t="shared" ref="T268:T322" si="69">+MAXA(L268+P268,0)</f>
        <v>3148326.1282642744</v>
      </c>
      <c r="U268" s="151">
        <f t="shared" ref="U268:U322" si="70">+MAXA(M268+Q268,0)</f>
        <v>437792.40369432257</v>
      </c>
      <c r="V268" s="197">
        <f t="shared" ref="V268:V322" si="71">+N268+R268</f>
        <v>10087081.684875034</v>
      </c>
      <c r="W268" s="209">
        <f t="shared" si="60"/>
        <v>0.30987482687315115</v>
      </c>
      <c r="X268" s="210">
        <f t="shared" si="61"/>
        <v>0.15006807314366122</v>
      </c>
      <c r="Y268" s="211">
        <f t="shared" si="62"/>
        <v>2.0867807140284935E-2</v>
      </c>
      <c r="Z268" s="196">
        <f t="shared" si="63"/>
        <v>6500963.152916437</v>
      </c>
      <c r="AA268" s="151">
        <f t="shared" si="64"/>
        <v>3148326.1282642744</v>
      </c>
      <c r="AB268" s="197">
        <f t="shared" si="65"/>
        <v>437792.40369432257</v>
      </c>
    </row>
    <row r="269" spans="2:28" x14ac:dyDescent="0.25">
      <c r="B269" s="183">
        <f>+UPP!C268</f>
        <v>962</v>
      </c>
      <c r="C269" s="183">
        <f>+UPP!B268</f>
        <v>3</v>
      </c>
      <c r="D269" s="183">
        <f>+UPP!D268</f>
        <v>1</v>
      </c>
      <c r="E269" s="425">
        <f>+VLOOKUP($B269,Data_Payroll!$K$6:$P$350,2,FALSE)</f>
        <v>89586</v>
      </c>
      <c r="F269" s="425">
        <f>+VLOOKUP($B269,Data_Payroll!$K$6:$P$350,3,FALSE)</f>
        <v>98179</v>
      </c>
      <c r="G269" s="425">
        <f>+VLOOKUP($B269,Data_Payroll!$K$6:$P$350,4,FALSE)</f>
        <v>102741</v>
      </c>
      <c r="H269" s="425">
        <f>+VLOOKUP($B269,Data_Payroll!$K$6:$P$350,5,FALSE)</f>
        <v>102932</v>
      </c>
      <c r="I269" s="425">
        <f>+VLOOKUP($B269,Data_Payroll!$K$6:$P$350,6,FALSE)</f>
        <v>106117</v>
      </c>
      <c r="J269" s="355">
        <f t="shared" si="67"/>
        <v>499555</v>
      </c>
      <c r="K269" s="339">
        <f>+IFERROR(VLOOKUP($B269,'Translated Loss'!$BI$5:$BL$350,2,FALSE),0)</f>
        <v>27484.835800000001</v>
      </c>
      <c r="L269" s="339">
        <f>+IFERROR(VLOOKUP($B269,'Translated Loss'!$BI$5:$BL$350,3,FALSE),0)</f>
        <v>35764.4228</v>
      </c>
      <c r="M269" s="339">
        <f>+IFERROR(VLOOKUP($B269,'Translated Loss'!$BI$5:$BL$350,4,FALSE),0)</f>
        <v>4627.4240000000009</v>
      </c>
      <c r="N269" s="355">
        <f t="shared" si="56"/>
        <v>67876.6826</v>
      </c>
      <c r="O269" s="339">
        <f>+IFERROR(IF(D269=1,($E269*P$3+$F269*P$4+$G269*P$5+$H269*P$6+$I269*P$7)*10*VLOOKUP($B269,UPP!$C$10:$M$329,9,FALSE),($E269*P$3+$F269*P$4+$G269*P$5+$H269*P$6+$I269*P$7)*VLOOKUP($B269,UPP!$C$10:$M$329,9,FALSE)),0)</f>
        <v>-51428.419028849115</v>
      </c>
      <c r="P269" s="339">
        <f>+IFERROR(IF(D269=1,($E269*Q$3+$F269*Q$4+$G269*Q$5+$H269*Q$6+$I269*Q$7)*10*VLOOKUP($B269,UPP!$C$10:$M$329,10,FALSE),($E269*Q$3+$F269*Q$4+$G269*Q$5+$H269*Q$6+$I269*Q$7)*VLOOKUP($B269,UPP!$C$10:$M$329,10,FALSE)),0)</f>
        <v>-21704.583824353176</v>
      </c>
      <c r="Q269" s="339">
        <f>+IFERROR(IF(D269=1,($E269*R$3+$F269*R$4+$G269*R$5+$H269*R$6+$I269*R$7)*10*VLOOKUP($B269,UPP!$C$10:$M$329,11,FALSE),($E269*R$3+$F269*R$4+$G269*R$5+$H269*R$6+$I269*R$7)*VLOOKUP($B269,UPP!$C$10:$M$329,11,FALSE)),0)</f>
        <v>946.02233564292703</v>
      </c>
      <c r="R269" s="201">
        <f t="shared" si="66"/>
        <v>-72186.98051755935</v>
      </c>
      <c r="S269" s="196">
        <f t="shared" si="68"/>
        <v>0</v>
      </c>
      <c r="T269" s="151">
        <f t="shared" si="69"/>
        <v>14059.838975646824</v>
      </c>
      <c r="U269" s="151">
        <f t="shared" si="70"/>
        <v>5573.4463356429278</v>
      </c>
      <c r="V269" s="197">
        <f t="shared" si="71"/>
        <v>-4310.29791755935</v>
      </c>
      <c r="W269" s="209">
        <f t="shared" si="60"/>
        <v>0</v>
      </c>
      <c r="X269" s="210">
        <f t="shared" si="61"/>
        <v>2.8144726758108363E-3</v>
      </c>
      <c r="Y269" s="211">
        <f t="shared" si="62"/>
        <v>1.1156822243082198E-3</v>
      </c>
      <c r="Z269" s="196">
        <f t="shared" si="63"/>
        <v>0</v>
      </c>
      <c r="AA269" s="151">
        <f t="shared" si="64"/>
        <v>14059.838975646824</v>
      </c>
      <c r="AB269" s="197">
        <f t="shared" si="65"/>
        <v>5573.4463356429278</v>
      </c>
    </row>
    <row r="270" spans="2:28" x14ac:dyDescent="0.25">
      <c r="B270" s="183">
        <f>+UPP!C269</f>
        <v>963</v>
      </c>
      <c r="C270" s="183">
        <f>+UPP!B269</f>
        <v>3</v>
      </c>
      <c r="D270" s="183">
        <f>+UPP!D269</f>
        <v>1</v>
      </c>
      <c r="E270" s="425">
        <f>+VLOOKUP($B270,Data_Payroll!$K$6:$P$350,2,FALSE)</f>
        <v>61419</v>
      </c>
      <c r="F270" s="425">
        <f>+VLOOKUP($B270,Data_Payroll!$K$6:$P$350,3,FALSE)</f>
        <v>62457</v>
      </c>
      <c r="G270" s="425">
        <f>+VLOOKUP($B270,Data_Payroll!$K$6:$P$350,4,FALSE)</f>
        <v>65238</v>
      </c>
      <c r="H270" s="425">
        <f>+VLOOKUP($B270,Data_Payroll!$K$6:$P$350,5,FALSE)</f>
        <v>65956</v>
      </c>
      <c r="I270" s="425">
        <f>+VLOOKUP($B270,Data_Payroll!$K$6:$P$350,6,FALSE)</f>
        <v>68870</v>
      </c>
      <c r="J270" s="355">
        <f t="shared" si="67"/>
        <v>323940</v>
      </c>
      <c r="K270" s="339">
        <f>+IFERROR(VLOOKUP($B270,'Translated Loss'!$BI$5:$BL$350,2,FALSE),0)</f>
        <v>1298219.7916000001</v>
      </c>
      <c r="L270" s="339">
        <f>+IFERROR(VLOOKUP($B270,'Translated Loss'!$BI$5:$BL$350,3,FALSE),0)</f>
        <v>1097882.0578999999</v>
      </c>
      <c r="M270" s="339">
        <f>+IFERROR(VLOOKUP($B270,'Translated Loss'!$BI$5:$BL$350,4,FALSE),0)</f>
        <v>160688.23699999999</v>
      </c>
      <c r="N270" s="355">
        <f t="shared" si="56"/>
        <v>2556790.0865000002</v>
      </c>
      <c r="O270" s="339">
        <f>+IFERROR(IF(D270=1,($E270*P$3+$F270*P$4+$G270*P$5+$H270*P$6+$I270*P$7)*10*VLOOKUP($B270,UPP!$C$10:$M$329,9,FALSE),($E270*P$3+$F270*P$4+$G270*P$5+$H270*P$6+$I270*P$7)*VLOOKUP($B270,UPP!$C$10:$M$329,9,FALSE)),0)</f>
        <v>-98950.297710816812</v>
      </c>
      <c r="P270" s="339">
        <f>+IFERROR(IF(D270=1,($E270*Q$3+$F270*Q$4+$G270*Q$5+$H270*Q$6+$I270*Q$7)*10*VLOOKUP($B270,UPP!$C$10:$M$329,10,FALSE),($E270*Q$3+$F270*Q$4+$G270*Q$5+$H270*Q$6+$I270*Q$7)*VLOOKUP($B270,UPP!$C$10:$M$329,10,FALSE)),0)</f>
        <v>-104639.75171988574</v>
      </c>
      <c r="Q270" s="339">
        <f>+IFERROR(IF(D270=1,($E270*R$3+$F270*R$4+$G270*R$5+$H270*R$6+$I270*R$7)*10*VLOOKUP($B270,UPP!$C$10:$M$329,11,FALSE),($E270*R$3+$F270*R$4+$G270*R$5+$H270*R$6+$I270*R$7)*VLOOKUP($B270,UPP!$C$10:$M$329,11,FALSE)),0)</f>
        <v>496.37895279327745</v>
      </c>
      <c r="R270" s="201">
        <f t="shared" si="66"/>
        <v>-203093.67047790927</v>
      </c>
      <c r="S270" s="196">
        <f t="shared" si="68"/>
        <v>1199269.4938891833</v>
      </c>
      <c r="T270" s="151">
        <f t="shared" si="69"/>
        <v>993242.30618011416</v>
      </c>
      <c r="U270" s="151">
        <f t="shared" si="70"/>
        <v>161184.61595279328</v>
      </c>
      <c r="V270" s="197">
        <f t="shared" si="71"/>
        <v>2353696.4160220912</v>
      </c>
      <c r="W270" s="209">
        <f t="shared" si="60"/>
        <v>0.37021346357016216</v>
      </c>
      <c r="X270" s="210">
        <f t="shared" si="61"/>
        <v>0.30661304753352908</v>
      </c>
      <c r="Y270" s="211">
        <f t="shared" si="62"/>
        <v>4.9757552618631004E-2</v>
      </c>
      <c r="Z270" s="196">
        <f t="shared" si="63"/>
        <v>1199269.4938891833</v>
      </c>
      <c r="AA270" s="151">
        <f t="shared" si="64"/>
        <v>993242.30618011416</v>
      </c>
      <c r="AB270" s="197">
        <f t="shared" si="65"/>
        <v>161184.61595279328</v>
      </c>
    </row>
    <row r="271" spans="2:28" x14ac:dyDescent="0.25">
      <c r="B271" s="183">
        <f>+UPP!C270</f>
        <v>964</v>
      </c>
      <c r="C271" s="183">
        <f>+UPP!B270</f>
        <v>3</v>
      </c>
      <c r="D271" s="183">
        <f>+UPP!D270</f>
        <v>1</v>
      </c>
      <c r="E271" s="425">
        <f>+VLOOKUP($B271,Data_Payroll!$K$6:$P$350,2,FALSE)</f>
        <v>12928</v>
      </c>
      <c r="F271" s="425">
        <f>+VLOOKUP($B271,Data_Payroll!$K$6:$P$350,3,FALSE)</f>
        <v>12906</v>
      </c>
      <c r="G271" s="425">
        <f>+VLOOKUP($B271,Data_Payroll!$K$6:$P$350,4,FALSE)</f>
        <v>13824</v>
      </c>
      <c r="H271" s="425">
        <f>+VLOOKUP($B271,Data_Payroll!$K$6:$P$350,5,FALSE)</f>
        <v>12907</v>
      </c>
      <c r="I271" s="425">
        <f>+VLOOKUP($B271,Data_Payroll!$K$6:$P$350,6,FALSE)</f>
        <v>12771</v>
      </c>
      <c r="J271" s="355">
        <f t="shared" si="67"/>
        <v>65336</v>
      </c>
      <c r="K271" s="339">
        <f>+IFERROR(VLOOKUP($B271,'Translated Loss'!$BI$5:$BL$350,2,FALSE),0)</f>
        <v>575223.47660000005</v>
      </c>
      <c r="L271" s="339">
        <f>+IFERROR(VLOOKUP($B271,'Translated Loss'!$BI$5:$BL$350,3,FALSE),0)</f>
        <v>916122.20039999997</v>
      </c>
      <c r="M271" s="339">
        <f>+IFERROR(VLOOKUP($B271,'Translated Loss'!$BI$5:$BL$350,4,FALSE),0)</f>
        <v>149966.96299999999</v>
      </c>
      <c r="N271" s="355">
        <f t="shared" si="56"/>
        <v>1641312.6400000001</v>
      </c>
      <c r="O271" s="339">
        <f>+IFERROR(IF(D271=1,($E271*P$3+$F271*P$4+$G271*P$5+$H271*P$6+$I271*P$7)*10*VLOOKUP($B271,UPP!$C$10:$M$329,9,FALSE),($E271*P$3+$F271*P$4+$G271*P$5+$H271*P$6+$I271*P$7)*VLOOKUP($B271,UPP!$C$10:$M$329,9,FALSE)),0)</f>
        <v>-97682.747301114592</v>
      </c>
      <c r="P271" s="339">
        <f>+IFERROR(IF(D271=1,($E271*Q$3+$F271*Q$4+$G271*Q$5+$H271*Q$6+$I271*Q$7)*10*VLOOKUP($B271,UPP!$C$10:$M$329,10,FALSE),($E271*Q$3+$F271*Q$4+$G271*Q$5+$H271*Q$6+$I271*Q$7)*VLOOKUP($B271,UPP!$C$10:$M$329,10,FALSE)),0)</f>
        <v>-223374.08275162408</v>
      </c>
      <c r="Q271" s="339">
        <f>+IFERROR(IF(D271=1,($E271*R$3+$F271*R$4+$G271*R$5+$H271*R$6+$I271*R$7)*10*VLOOKUP($B271,UPP!$C$10:$M$329,11,FALSE),($E271*R$3+$F271*R$4+$G271*R$5+$H271*R$6+$I271*R$7)*VLOOKUP($B271,UPP!$C$10:$M$329,11,FALSE)),0)</f>
        <v>560.90459542782651</v>
      </c>
      <c r="R271" s="201">
        <f t="shared" si="66"/>
        <v>-320495.9254573108</v>
      </c>
      <c r="S271" s="196">
        <f t="shared" si="68"/>
        <v>477540.72929888545</v>
      </c>
      <c r="T271" s="151">
        <f t="shared" si="69"/>
        <v>692748.11764837592</v>
      </c>
      <c r="U271" s="151">
        <f t="shared" si="70"/>
        <v>150527.86759542782</v>
      </c>
      <c r="V271" s="197">
        <f t="shared" si="71"/>
        <v>1320816.7145426893</v>
      </c>
      <c r="W271" s="209">
        <f t="shared" si="60"/>
        <v>0.73089985505523059</v>
      </c>
      <c r="X271" s="210">
        <f t="shared" si="61"/>
        <v>1.0602854745444716</v>
      </c>
      <c r="Y271" s="211">
        <f t="shared" si="62"/>
        <v>0.23039039365040379</v>
      </c>
      <c r="Z271" s="196">
        <f t="shared" si="63"/>
        <v>477540.7292988855</v>
      </c>
      <c r="AA271" s="151">
        <f t="shared" si="64"/>
        <v>692748.11764837592</v>
      </c>
      <c r="AB271" s="197">
        <f t="shared" si="65"/>
        <v>150527.86759542782</v>
      </c>
    </row>
    <row r="272" spans="2:28" x14ac:dyDescent="0.25">
      <c r="B272" s="183">
        <f>+UPP!C271</f>
        <v>965</v>
      </c>
      <c r="C272" s="183">
        <f>+UPP!B271</f>
        <v>3</v>
      </c>
      <c r="D272" s="183">
        <f>+UPP!D271</f>
        <v>1</v>
      </c>
      <c r="E272" s="425">
        <f>+VLOOKUP($B272,Data_Payroll!$K$6:$P$350,2,FALSE)</f>
        <v>272511</v>
      </c>
      <c r="F272" s="425">
        <f>+VLOOKUP($B272,Data_Payroll!$K$6:$P$350,3,FALSE)</f>
        <v>282568</v>
      </c>
      <c r="G272" s="425">
        <f>+VLOOKUP($B272,Data_Payroll!$K$6:$P$350,4,FALSE)</f>
        <v>284679</v>
      </c>
      <c r="H272" s="425">
        <f>+VLOOKUP($B272,Data_Payroll!$K$6:$P$350,5,FALSE)</f>
        <v>287833</v>
      </c>
      <c r="I272" s="425">
        <f>+VLOOKUP($B272,Data_Payroll!$K$6:$P$350,6,FALSE)</f>
        <v>305617</v>
      </c>
      <c r="J272" s="355">
        <f t="shared" si="67"/>
        <v>1433208</v>
      </c>
      <c r="K272" s="339">
        <f>+IFERROR(VLOOKUP($B272,'Translated Loss'!$BI$5:$BL$350,2,FALSE),0)</f>
        <v>2091340.9135</v>
      </c>
      <c r="L272" s="339">
        <f>+IFERROR(VLOOKUP($B272,'Translated Loss'!$BI$5:$BL$350,3,FALSE),0)</f>
        <v>2274378.8774000001</v>
      </c>
      <c r="M272" s="339">
        <f>+IFERROR(VLOOKUP($B272,'Translated Loss'!$BI$5:$BL$350,4,FALSE),0)</f>
        <v>873311.37600000005</v>
      </c>
      <c r="N272" s="355">
        <f t="shared" ref="N272:N324" si="72">+SUM(K272:M272)</f>
        <v>5239031.1669000005</v>
      </c>
      <c r="O272" s="339">
        <f>+IFERROR(IF(D272=1,($E272*P$3+$F272*P$4+$G272*P$5+$H272*P$6+$I272*P$7)*10*VLOOKUP($B272,UPP!$C$10:$M$329,9,FALSE),($E272*P$3+$F272*P$4+$G272*P$5+$H272*P$6+$I272*P$7)*VLOOKUP($B272,UPP!$C$10:$M$329,9,FALSE)),0)</f>
        <v>-318963.23232855316</v>
      </c>
      <c r="P272" s="339">
        <f>+IFERROR(IF(D272=1,($E272*Q$3+$F272*Q$4+$G272*Q$5+$H272*Q$6+$I272*Q$7)*10*VLOOKUP($B272,UPP!$C$10:$M$329,10,FALSE),($E272*Q$3+$F272*Q$4+$G272*Q$5+$H272*Q$6+$I272*Q$7)*VLOOKUP($B272,UPP!$C$10:$M$329,10,FALSE)),0)</f>
        <v>-628307.15350993315</v>
      </c>
      <c r="Q272" s="339">
        <f>+IFERROR(IF(D272=1,($E272*R$3+$F272*R$4+$G272*R$5+$H272*R$6+$I272*R$7)*10*VLOOKUP($B272,UPP!$C$10:$M$329,11,FALSE),($E272*R$3+$F272*R$4+$G272*R$5+$H272*R$6+$I272*R$7)*VLOOKUP($B272,UPP!$C$10:$M$329,11,FALSE)),0)</f>
        <v>2725.7392195006814</v>
      </c>
      <c r="R272" s="201">
        <f t="shared" si="66"/>
        <v>-944544.64661898557</v>
      </c>
      <c r="S272" s="196">
        <f t="shared" si="68"/>
        <v>1772377.6811714468</v>
      </c>
      <c r="T272" s="151">
        <f t="shared" si="69"/>
        <v>1646071.7238900671</v>
      </c>
      <c r="U272" s="151">
        <f t="shared" si="70"/>
        <v>876037.11521950073</v>
      </c>
      <c r="V272" s="197">
        <f t="shared" si="71"/>
        <v>4294486.520281015</v>
      </c>
      <c r="W272" s="209">
        <f t="shared" si="60"/>
        <v>0.12366507032973907</v>
      </c>
      <c r="X272" s="210">
        <f t="shared" si="61"/>
        <v>0.11485225618961568</v>
      </c>
      <c r="Y272" s="211">
        <f t="shared" si="62"/>
        <v>6.1124213318618142E-2</v>
      </c>
      <c r="Z272" s="196">
        <f t="shared" si="63"/>
        <v>1772377.6811714468</v>
      </c>
      <c r="AA272" s="151">
        <f t="shared" si="64"/>
        <v>1646071.7238900671</v>
      </c>
      <c r="AB272" s="197">
        <f t="shared" si="65"/>
        <v>876037.11521950073</v>
      </c>
    </row>
    <row r="273" spans="2:28" x14ac:dyDescent="0.25">
      <c r="B273" s="183">
        <f>+UPP!C272</f>
        <v>966</v>
      </c>
      <c r="C273" s="183">
        <f>+UPP!B272</f>
        <v>2</v>
      </c>
      <c r="D273" s="183">
        <f>+UPP!D272</f>
        <v>1</v>
      </c>
      <c r="E273" s="425">
        <f>+VLOOKUP($B273,Data_Payroll!$K$6:$P$350,2,FALSE)</f>
        <v>5389</v>
      </c>
      <c r="F273" s="425">
        <f>+VLOOKUP($B273,Data_Payroll!$K$6:$P$350,3,FALSE)</f>
        <v>5667</v>
      </c>
      <c r="G273" s="425">
        <f>+VLOOKUP($B273,Data_Payroll!$K$6:$P$350,4,FALSE)</f>
        <v>5671</v>
      </c>
      <c r="H273" s="425">
        <f>+VLOOKUP($B273,Data_Payroll!$K$6:$P$350,5,FALSE)</f>
        <v>7648</v>
      </c>
      <c r="I273" s="425">
        <f>+VLOOKUP($B273,Data_Payroll!$K$6:$P$350,6,FALSE)</f>
        <v>7468</v>
      </c>
      <c r="J273" s="355">
        <f t="shared" si="67"/>
        <v>31843</v>
      </c>
      <c r="K273" s="339">
        <f>+IFERROR(VLOOKUP($B273,'Translated Loss'!$BI$5:$BL$350,2,FALSE),0)</f>
        <v>404022.53140000004</v>
      </c>
      <c r="L273" s="339">
        <f>+IFERROR(VLOOKUP($B273,'Translated Loss'!$BI$5:$BL$350,3,FALSE),0)</f>
        <v>255375.4259</v>
      </c>
      <c r="M273" s="339">
        <f>+IFERROR(VLOOKUP($B273,'Translated Loss'!$BI$5:$BL$350,4,FALSE),0)</f>
        <v>20251.651000000002</v>
      </c>
      <c r="N273" s="355">
        <f t="shared" si="72"/>
        <v>679649.60829999996</v>
      </c>
      <c r="O273" s="339">
        <f>+IFERROR(IF(D273=1,($E273*P$3+$F273*P$4+$G273*P$5+$H273*P$6+$I273*P$7)*10*VLOOKUP($B273,UPP!$C$10:$M$329,9,FALSE),($E273*P$3+$F273*P$4+$G273*P$5+$H273*P$6+$I273*P$7)*VLOOKUP($B273,UPP!$C$10:$M$329,9,FALSE)),0)</f>
        <v>-74436.635495962299</v>
      </c>
      <c r="P273" s="339">
        <f>+IFERROR(IF(D273=1,($E273*Q$3+$F273*Q$4+$G273*Q$5+$H273*Q$6+$I273*Q$7)*10*VLOOKUP($B273,UPP!$C$10:$M$329,10,FALSE),($E273*Q$3+$F273*Q$4+$G273*Q$5+$H273*Q$6+$I273*Q$7)*VLOOKUP($B273,UPP!$C$10:$M$329,10,FALSE)),0)</f>
        <v>-77654.249736077589</v>
      </c>
      <c r="Q273" s="339">
        <f>+IFERROR(IF(D273=1,($E273*R$3+$F273*R$4+$G273*R$5+$H273*R$6+$I273*R$7)*10*VLOOKUP($B273,UPP!$C$10:$M$329,11,FALSE),($E273*R$3+$F273*R$4+$G273*R$5+$H273*R$6+$I273*R$7)*VLOOKUP($B273,UPP!$C$10:$M$329,11,FALSE)),0)</f>
        <v>150.48308868578076</v>
      </c>
      <c r="R273" s="201">
        <f t="shared" si="66"/>
        <v>-151940.40214335412</v>
      </c>
      <c r="S273" s="196">
        <f t="shared" si="68"/>
        <v>329585.89590403775</v>
      </c>
      <c r="T273" s="151">
        <f t="shared" si="69"/>
        <v>177721.17616392241</v>
      </c>
      <c r="U273" s="151">
        <f t="shared" si="70"/>
        <v>20402.134088685783</v>
      </c>
      <c r="V273" s="197">
        <f t="shared" si="71"/>
        <v>527709.2061566459</v>
      </c>
      <c r="W273" s="209">
        <f t="shared" si="60"/>
        <v>1.0350340605597392</v>
      </c>
      <c r="X273" s="210">
        <f t="shared" si="61"/>
        <v>0.55811693673310436</v>
      </c>
      <c r="Y273" s="211">
        <f t="shared" si="62"/>
        <v>6.4071017456539217E-2</v>
      </c>
      <c r="Z273" s="196">
        <f t="shared" si="63"/>
        <v>329585.89590403775</v>
      </c>
      <c r="AA273" s="151">
        <f t="shared" si="64"/>
        <v>177721.17616392241</v>
      </c>
      <c r="AB273" s="197">
        <f t="shared" si="65"/>
        <v>20402.134088685783</v>
      </c>
    </row>
    <row r="274" spans="2:28" x14ac:dyDescent="0.25">
      <c r="B274" s="183">
        <f>+UPP!C273</f>
        <v>967</v>
      </c>
      <c r="C274" s="183">
        <f>+UPP!B273</f>
        <v>3</v>
      </c>
      <c r="D274" s="183">
        <f>+UPP!D273</f>
        <v>1</v>
      </c>
      <c r="E274" s="425">
        <f>+VLOOKUP($B274,Data_Payroll!$K$6:$P$350,2,FALSE)</f>
        <v>10379</v>
      </c>
      <c r="F274" s="425">
        <f>+VLOOKUP($B274,Data_Payroll!$K$6:$P$350,3,FALSE)</f>
        <v>11474</v>
      </c>
      <c r="G274" s="425">
        <f>+VLOOKUP($B274,Data_Payroll!$K$6:$P$350,4,FALSE)</f>
        <v>14093</v>
      </c>
      <c r="H274" s="425">
        <f>+VLOOKUP($B274,Data_Payroll!$K$6:$P$350,5,FALSE)</f>
        <v>14217</v>
      </c>
      <c r="I274" s="425">
        <f>+VLOOKUP($B274,Data_Payroll!$K$6:$P$350,6,FALSE)</f>
        <v>15924</v>
      </c>
      <c r="J274" s="355">
        <f t="shared" si="67"/>
        <v>66087</v>
      </c>
      <c r="K274" s="339">
        <f>+IFERROR(VLOOKUP($B274,'Translated Loss'!$BI$5:$BL$350,2,FALSE),0)</f>
        <v>137263.54149999999</v>
      </c>
      <c r="L274" s="339">
        <f>+IFERROR(VLOOKUP($B274,'Translated Loss'!$BI$5:$BL$350,3,FALSE),0)</f>
        <v>369449.52680000005</v>
      </c>
      <c r="M274" s="339">
        <f>+IFERROR(VLOOKUP($B274,'Translated Loss'!$BI$5:$BL$350,4,FALSE),0)</f>
        <v>71520.089000000007</v>
      </c>
      <c r="N274" s="355">
        <f t="shared" si="72"/>
        <v>578233.15730000008</v>
      </c>
      <c r="O274" s="339">
        <f>+IFERROR(IF(D274=1,($E274*P$3+$F274*P$4+$G274*P$5+$H274*P$6+$I274*P$7)*10*VLOOKUP($B274,UPP!$C$10:$M$329,9,FALSE),($E274*P$3+$F274*P$4+$G274*P$5+$H274*P$6+$I274*P$7)*VLOOKUP($B274,UPP!$C$10:$M$329,9,FALSE)),0)</f>
        <v>-42791.152023632028</v>
      </c>
      <c r="P274" s="339">
        <f>+IFERROR(IF(D274=1,($E274*Q$3+$F274*Q$4+$G274*Q$5+$H274*Q$6+$I274*Q$7)*10*VLOOKUP($B274,UPP!$C$10:$M$329,10,FALSE),($E274*Q$3+$F274*Q$4+$G274*Q$5+$H274*Q$6+$I274*Q$7)*VLOOKUP($B274,UPP!$C$10:$M$329,10,FALSE)),0)</f>
        <v>-55340.768199546903</v>
      </c>
      <c r="Q274" s="339">
        <f>+IFERROR(IF(D274=1,($E274*R$3+$F274*R$4+$G274*R$5+$H274*R$6+$I274*R$7)*10*VLOOKUP($B274,UPP!$C$10:$M$329,11,FALSE),($E274*R$3+$F274*R$4+$G274*R$5+$H274*R$6+$I274*R$7)*VLOOKUP($B274,UPP!$C$10:$M$329,11,FALSE)),0)</f>
        <v>246.59370537866997</v>
      </c>
      <c r="R274" s="201">
        <f t="shared" si="66"/>
        <v>-97885.326517800248</v>
      </c>
      <c r="S274" s="196">
        <f t="shared" si="68"/>
        <v>94472.389476367971</v>
      </c>
      <c r="T274" s="151">
        <f t="shared" si="69"/>
        <v>314108.75860045315</v>
      </c>
      <c r="U274" s="151">
        <f t="shared" si="70"/>
        <v>71766.682705378684</v>
      </c>
      <c r="V274" s="197">
        <f t="shared" si="71"/>
        <v>480347.83078219986</v>
      </c>
      <c r="W274" s="209">
        <f t="shared" si="60"/>
        <v>0.14295154792374895</v>
      </c>
      <c r="X274" s="210">
        <f t="shared" si="61"/>
        <v>0.47529583518763624</v>
      </c>
      <c r="Y274" s="211">
        <f t="shared" si="62"/>
        <v>0.10859425107113152</v>
      </c>
      <c r="Z274" s="196">
        <f t="shared" si="63"/>
        <v>94472.389476367971</v>
      </c>
      <c r="AA274" s="151">
        <f t="shared" si="64"/>
        <v>314108.75860045315</v>
      </c>
      <c r="AB274" s="197">
        <f t="shared" si="65"/>
        <v>71766.682705378684</v>
      </c>
    </row>
    <row r="275" spans="2:28" x14ac:dyDescent="0.25">
      <c r="B275" s="183">
        <f>+UPP!C274</f>
        <v>968</v>
      </c>
      <c r="C275" s="183">
        <f>+UPP!B274</f>
        <v>3</v>
      </c>
      <c r="D275" s="183">
        <f>+UPP!D274</f>
        <v>1</v>
      </c>
      <c r="E275" s="425">
        <f>+VLOOKUP($B275,Data_Payroll!$K$6:$P$350,2,FALSE)</f>
        <v>7638</v>
      </c>
      <c r="F275" s="425">
        <f>+VLOOKUP($B275,Data_Payroll!$K$6:$P$350,3,FALSE)</f>
        <v>7504</v>
      </c>
      <c r="G275" s="425">
        <f>+VLOOKUP($B275,Data_Payroll!$K$6:$P$350,4,FALSE)</f>
        <v>9678</v>
      </c>
      <c r="H275" s="425">
        <f>+VLOOKUP($B275,Data_Payroll!$K$6:$P$350,5,FALSE)</f>
        <v>9541</v>
      </c>
      <c r="I275" s="425">
        <f>+VLOOKUP($B275,Data_Payroll!$K$6:$P$350,6,FALSE)</f>
        <v>12942</v>
      </c>
      <c r="J275" s="355">
        <f t="shared" si="67"/>
        <v>47303</v>
      </c>
      <c r="K275" s="339">
        <f>+IFERROR(VLOOKUP($B275,'Translated Loss'!$BI$5:$BL$350,2,FALSE),0)</f>
        <v>627568.82179999992</v>
      </c>
      <c r="L275" s="339">
        <f>+IFERROR(VLOOKUP($B275,'Translated Loss'!$BI$5:$BL$350,3,FALSE),0)</f>
        <v>174231.40050000002</v>
      </c>
      <c r="M275" s="339">
        <f>+IFERROR(VLOOKUP($B275,'Translated Loss'!$BI$5:$BL$350,4,FALSE),0)</f>
        <v>19994.962</v>
      </c>
      <c r="N275" s="355">
        <f t="shared" si="72"/>
        <v>821795.18429999985</v>
      </c>
      <c r="O275" s="339">
        <f>+IFERROR(IF(D275=1,($E275*P$3+$F275*P$4+$G275*P$5+$H275*P$6+$I275*P$7)*10*VLOOKUP($B275,UPP!$C$10:$M$329,9,FALSE),($E275*P$3+$F275*P$4+$G275*P$5+$H275*P$6+$I275*P$7)*VLOOKUP($B275,UPP!$C$10:$M$329,9,FALSE)),0)</f>
        <v>-57288.363214788056</v>
      </c>
      <c r="P275" s="339">
        <f>+IFERROR(IF(D275=1,($E275*Q$3+$F275*Q$4+$G275*Q$5+$H275*Q$6+$I275*Q$7)*10*VLOOKUP($B275,UPP!$C$10:$M$329,10,FALSE),($E275*Q$3+$F275*Q$4+$G275*Q$5+$H275*Q$6+$I275*Q$7)*VLOOKUP($B275,UPP!$C$10:$M$329,10,FALSE)),0)</f>
        <v>-40240.721432026214</v>
      </c>
      <c r="Q275" s="339">
        <f>+IFERROR(IF(D275=1,($E275*R$3+$F275*R$4+$G275*R$5+$H275*R$6+$I275*R$7)*10*VLOOKUP($B275,UPP!$C$10:$M$329,11,FALSE),($E275*R$3+$F275*R$4+$G275*R$5+$H275*R$6+$I275*R$7)*VLOOKUP($B275,UPP!$C$10:$M$329,11,FALSE)),0)</f>
        <v>169.19694330650086</v>
      </c>
      <c r="R275" s="201">
        <f t="shared" si="66"/>
        <v>-97359.887703507775</v>
      </c>
      <c r="S275" s="196">
        <f t="shared" si="68"/>
        <v>570280.45858521189</v>
      </c>
      <c r="T275" s="151">
        <f t="shared" si="69"/>
        <v>133990.6790679738</v>
      </c>
      <c r="U275" s="151">
        <f t="shared" si="70"/>
        <v>20164.158943306502</v>
      </c>
      <c r="V275" s="197">
        <f t="shared" si="71"/>
        <v>724435.29659649206</v>
      </c>
      <c r="W275" s="209">
        <f t="shared" si="60"/>
        <v>1.2055904669581461</v>
      </c>
      <c r="X275" s="210">
        <f t="shared" si="61"/>
        <v>0.28326042548670022</v>
      </c>
      <c r="Y275" s="211">
        <f t="shared" si="62"/>
        <v>4.2627653517338229E-2</v>
      </c>
      <c r="Z275" s="196">
        <f t="shared" si="63"/>
        <v>570280.45858521177</v>
      </c>
      <c r="AA275" s="151">
        <f t="shared" si="64"/>
        <v>133990.6790679738</v>
      </c>
      <c r="AB275" s="197">
        <f t="shared" si="65"/>
        <v>20164.158943306502</v>
      </c>
    </row>
    <row r="276" spans="2:28" x14ac:dyDescent="0.25">
      <c r="B276" s="183">
        <f>+UPP!C275</f>
        <v>969</v>
      </c>
      <c r="C276" s="183">
        <f>+UPP!B275</f>
        <v>3</v>
      </c>
      <c r="D276" s="183">
        <f>+UPP!D275</f>
        <v>1</v>
      </c>
      <c r="E276" s="425">
        <f>+VLOOKUP($B276,Data_Payroll!$K$6:$P$350,2,FALSE)</f>
        <v>15576</v>
      </c>
      <c r="F276" s="425">
        <f>+VLOOKUP($B276,Data_Payroll!$K$6:$P$350,3,FALSE)</f>
        <v>15582</v>
      </c>
      <c r="G276" s="425">
        <f>+VLOOKUP($B276,Data_Payroll!$K$6:$P$350,4,FALSE)</f>
        <v>16086</v>
      </c>
      <c r="H276" s="425">
        <f>+VLOOKUP($B276,Data_Payroll!$K$6:$P$350,5,FALSE)</f>
        <v>17453</v>
      </c>
      <c r="I276" s="425">
        <f>+VLOOKUP($B276,Data_Payroll!$K$6:$P$350,6,FALSE)</f>
        <v>16937</v>
      </c>
      <c r="J276" s="355">
        <f t="shared" si="67"/>
        <v>81634</v>
      </c>
      <c r="K276" s="339">
        <f>+IFERROR(VLOOKUP($B276,'Translated Loss'!$BI$5:$BL$350,2,FALSE),0)</f>
        <v>1113503.1538</v>
      </c>
      <c r="L276" s="339">
        <f>+IFERROR(VLOOKUP($B276,'Translated Loss'!$BI$5:$BL$350,3,FALSE),0)</f>
        <v>1082995.4070000001</v>
      </c>
      <c r="M276" s="339">
        <f>+IFERROR(VLOOKUP($B276,'Translated Loss'!$BI$5:$BL$350,4,FALSE),0)</f>
        <v>190276.052</v>
      </c>
      <c r="N276" s="355">
        <f t="shared" si="72"/>
        <v>2386774.6128000002</v>
      </c>
      <c r="O276" s="339">
        <f>+IFERROR(IF(D276=1,($E276*P$3+$F276*P$4+$G276*P$5+$H276*P$6+$I276*P$7)*10*VLOOKUP($B276,UPP!$C$10:$M$329,9,FALSE),($E276*P$3+$F276*P$4+$G276*P$5+$H276*P$6+$I276*P$7)*VLOOKUP($B276,UPP!$C$10:$M$329,9,FALSE)),0)</f>
        <v>-248779.82935759577</v>
      </c>
      <c r="P276" s="339">
        <f>+IFERROR(IF(D276=1,($E276*Q$3+$F276*Q$4+$G276*Q$5+$H276*Q$6+$I276*Q$7)*10*VLOOKUP($B276,UPP!$C$10:$M$329,10,FALSE),($E276*Q$3+$F276*Q$4+$G276*Q$5+$H276*Q$6+$I276*Q$7)*VLOOKUP($B276,UPP!$C$10:$M$329,10,FALSE)),0)</f>
        <v>-260773.947517108</v>
      </c>
      <c r="Q276" s="339">
        <f>+IFERROR(IF(D276=1,($E276*R$3+$F276*R$4+$G276*R$5+$H276*R$6+$I276*R$7)*10*VLOOKUP($B276,UPP!$C$10:$M$329,11,FALSE),($E276*R$3+$F276*R$4+$G276*R$5+$H276*R$6+$I276*R$7)*VLOOKUP($B276,UPP!$C$10:$M$329,11,FALSE)),0)</f>
        <v>566.32378193625004</v>
      </c>
      <c r="R276" s="201">
        <f t="shared" si="66"/>
        <v>-508987.45309276751</v>
      </c>
      <c r="S276" s="196">
        <f t="shared" si="68"/>
        <v>864723.32444240421</v>
      </c>
      <c r="T276" s="151">
        <f t="shared" si="69"/>
        <v>822221.45948289218</v>
      </c>
      <c r="U276" s="151">
        <f t="shared" si="70"/>
        <v>190842.37578193625</v>
      </c>
      <c r="V276" s="197">
        <f t="shared" si="71"/>
        <v>1877787.1597072328</v>
      </c>
      <c r="W276" s="209">
        <f t="shared" si="60"/>
        <v>1.0592685945101357</v>
      </c>
      <c r="X276" s="210">
        <f t="shared" si="61"/>
        <v>1.0072046689895047</v>
      </c>
      <c r="Y276" s="211">
        <f t="shared" si="62"/>
        <v>0.23377805299499749</v>
      </c>
      <c r="Z276" s="196">
        <f t="shared" si="63"/>
        <v>864723.32444240409</v>
      </c>
      <c r="AA276" s="151">
        <f t="shared" si="64"/>
        <v>822221.45948289218</v>
      </c>
      <c r="AB276" s="197">
        <f t="shared" si="65"/>
        <v>190842.37578193625</v>
      </c>
    </row>
    <row r="277" spans="2:28" x14ac:dyDescent="0.25">
      <c r="B277" s="183">
        <f>+UPP!C276</f>
        <v>971</v>
      </c>
      <c r="C277" s="183">
        <f>+UPP!B276</f>
        <v>3</v>
      </c>
      <c r="D277" s="183">
        <f>+UPP!D276</f>
        <v>1</v>
      </c>
      <c r="E277" s="425">
        <f>+VLOOKUP($B277,Data_Payroll!$K$6:$P$350,2,FALSE)</f>
        <v>127040</v>
      </c>
      <c r="F277" s="425">
        <f>+VLOOKUP($B277,Data_Payroll!$K$6:$P$350,3,FALSE)</f>
        <v>138653</v>
      </c>
      <c r="G277" s="425">
        <f>+VLOOKUP($B277,Data_Payroll!$K$6:$P$350,4,FALSE)</f>
        <v>157131</v>
      </c>
      <c r="H277" s="425">
        <f>+VLOOKUP($B277,Data_Payroll!$K$6:$P$350,5,FALSE)</f>
        <v>167771</v>
      </c>
      <c r="I277" s="425">
        <f>+VLOOKUP($B277,Data_Payroll!$K$6:$P$350,6,FALSE)</f>
        <v>178544</v>
      </c>
      <c r="J277" s="355">
        <f t="shared" si="67"/>
        <v>769139</v>
      </c>
      <c r="K277" s="339">
        <f>+IFERROR(VLOOKUP($B277,'Translated Loss'!$BI$5:$BL$350,2,FALSE),0)</f>
        <v>8645768.2699000016</v>
      </c>
      <c r="L277" s="339">
        <f>+IFERROR(VLOOKUP($B277,'Translated Loss'!$BI$5:$BL$350,3,FALSE),0)</f>
        <v>9674180.0023999996</v>
      </c>
      <c r="M277" s="339">
        <f>+IFERROR(VLOOKUP($B277,'Translated Loss'!$BI$5:$BL$350,4,FALSE),0)</f>
        <v>959518.85699999984</v>
      </c>
      <c r="N277" s="355">
        <f t="shared" si="72"/>
        <v>19279467.129300002</v>
      </c>
      <c r="O277" s="339">
        <f>+IFERROR(IF(D277=1,($E277*P$3+$F277*P$4+$G277*P$5+$H277*P$6+$I277*P$7)*10*VLOOKUP($B277,UPP!$C$10:$M$329,9,FALSE),($E277*P$3+$F277*P$4+$G277*P$5+$H277*P$6+$I277*P$7)*VLOOKUP($B277,UPP!$C$10:$M$329,9,FALSE)),0)</f>
        <v>-1941315.6869717448</v>
      </c>
      <c r="P277" s="339">
        <f>+IFERROR(IF(D277=1,($E277*Q$3+$F277*Q$4+$G277*Q$5+$H277*Q$6+$I277*Q$7)*10*VLOOKUP($B277,UPP!$C$10:$M$329,10,FALSE),($E277*Q$3+$F277*Q$4+$G277*Q$5+$H277*Q$6+$I277*Q$7)*VLOOKUP($B277,UPP!$C$10:$M$329,10,FALSE)),0)</f>
        <v>-2204814.430044685</v>
      </c>
      <c r="Q277" s="339">
        <f>+IFERROR(IF(D277=1,($E277*R$3+$F277*R$4+$G277*R$5+$H277*R$6+$I277*R$7)*10*VLOOKUP($B277,UPP!$C$10:$M$329,11,FALSE),($E277*R$3+$F277*R$4+$G277*R$5+$H277*R$6+$I277*R$7)*VLOOKUP($B277,UPP!$C$10:$M$329,11,FALSE)),0)</f>
        <v>3803.73675880071</v>
      </c>
      <c r="R277" s="201">
        <f t="shared" si="66"/>
        <v>-4142326.3802576293</v>
      </c>
      <c r="S277" s="196">
        <f t="shared" si="68"/>
        <v>6704452.5829282571</v>
      </c>
      <c r="T277" s="151">
        <f t="shared" si="69"/>
        <v>7469365.5723553151</v>
      </c>
      <c r="U277" s="151">
        <f t="shared" si="70"/>
        <v>963322.59375880053</v>
      </c>
      <c r="V277" s="197">
        <f t="shared" si="71"/>
        <v>15137140.749042373</v>
      </c>
      <c r="W277" s="209">
        <f t="shared" si="60"/>
        <v>0.87168282754199922</v>
      </c>
      <c r="X277" s="210">
        <f t="shared" si="61"/>
        <v>0.97113338061849874</v>
      </c>
      <c r="Y277" s="211">
        <f t="shared" si="62"/>
        <v>0.12524687914132562</v>
      </c>
      <c r="Z277" s="196">
        <f t="shared" si="63"/>
        <v>6704452.582928258</v>
      </c>
      <c r="AA277" s="151">
        <f t="shared" si="64"/>
        <v>7469365.5723553151</v>
      </c>
      <c r="AB277" s="197">
        <f t="shared" si="65"/>
        <v>963322.59375880053</v>
      </c>
    </row>
    <row r="278" spans="2:28" x14ac:dyDescent="0.25">
      <c r="B278" s="183">
        <f>+UPP!C277</f>
        <v>973</v>
      </c>
      <c r="C278" s="183">
        <f>+UPP!B277</f>
        <v>3</v>
      </c>
      <c r="D278" s="183">
        <f>+UPP!D277</f>
        <v>1</v>
      </c>
      <c r="E278" s="425">
        <f>+VLOOKUP($B278,Data_Payroll!$K$6:$P$350,2,FALSE)</f>
        <v>55275</v>
      </c>
      <c r="F278" s="425">
        <f>+VLOOKUP($B278,Data_Payroll!$K$6:$P$350,3,FALSE)</f>
        <v>60001</v>
      </c>
      <c r="G278" s="425">
        <f>+VLOOKUP($B278,Data_Payroll!$K$6:$P$350,4,FALSE)</f>
        <v>57486</v>
      </c>
      <c r="H278" s="425">
        <f>+VLOOKUP($B278,Data_Payroll!$K$6:$P$350,5,FALSE)</f>
        <v>63107</v>
      </c>
      <c r="I278" s="425">
        <f>+VLOOKUP($B278,Data_Payroll!$K$6:$P$350,6,FALSE)</f>
        <v>60562</v>
      </c>
      <c r="J278" s="355">
        <f t="shared" si="67"/>
        <v>296431</v>
      </c>
      <c r="K278" s="339">
        <f>+IFERROR(VLOOKUP($B278,'Translated Loss'!$BI$5:$BL$350,2,FALSE),0)</f>
        <v>1526511.6044999999</v>
      </c>
      <c r="L278" s="339">
        <f>+IFERROR(VLOOKUP($B278,'Translated Loss'!$BI$5:$BL$350,3,FALSE),0)</f>
        <v>3589722.7537000002</v>
      </c>
      <c r="M278" s="339">
        <f>+IFERROR(VLOOKUP($B278,'Translated Loss'!$BI$5:$BL$350,4,FALSE),0)</f>
        <v>334326.897</v>
      </c>
      <c r="N278" s="355">
        <f t="shared" si="72"/>
        <v>5450561.2552000005</v>
      </c>
      <c r="O278" s="339">
        <f>+IFERROR(IF(D278=1,($E278*P$3+$F278*P$4+$G278*P$5+$H278*P$6+$I278*P$7)*10*VLOOKUP($B278,UPP!$C$10:$M$329,9,FALSE),($E278*P$3+$F278*P$4+$G278*P$5+$H278*P$6+$I278*P$7)*VLOOKUP($B278,UPP!$C$10:$M$329,9,FALSE)),0)</f>
        <v>-618464.33948001533</v>
      </c>
      <c r="P278" s="339">
        <f>+IFERROR(IF(D278=1,($E278*Q$3+$F278*Q$4+$G278*Q$5+$H278*Q$6+$I278*Q$7)*10*VLOOKUP($B278,UPP!$C$10:$M$329,10,FALSE),($E278*Q$3+$F278*Q$4+$G278*Q$5+$H278*Q$6+$I278*Q$7)*VLOOKUP($B278,UPP!$C$10:$M$329,10,FALSE)),0)</f>
        <v>-906045.99099041626</v>
      </c>
      <c r="Q278" s="339">
        <f>+IFERROR(IF(D278=1,($E278*R$3+$F278*R$4+$G278*R$5+$H278*R$6+$I278*R$7)*10*VLOOKUP($B278,UPP!$C$10:$M$329,11,FALSE),($E278*R$3+$F278*R$4+$G278*R$5+$H278*R$6+$I278*R$7)*VLOOKUP($B278,UPP!$C$10:$M$329,11,FALSE)),0)</f>
        <v>1173.2530340367757</v>
      </c>
      <c r="R278" s="201">
        <f t="shared" si="66"/>
        <v>-1523337.0774363948</v>
      </c>
      <c r="S278" s="196">
        <f t="shared" si="68"/>
        <v>908047.26501998457</v>
      </c>
      <c r="T278" s="151">
        <f t="shared" si="69"/>
        <v>2683676.7627095841</v>
      </c>
      <c r="U278" s="151">
        <f t="shared" si="70"/>
        <v>335500.15003403678</v>
      </c>
      <c r="V278" s="197">
        <f t="shared" si="71"/>
        <v>3927224.1777636055</v>
      </c>
      <c r="W278" s="209">
        <f t="shared" si="60"/>
        <v>0.30632668817363384</v>
      </c>
      <c r="X278" s="210">
        <f t="shared" si="61"/>
        <v>0.9053293220714379</v>
      </c>
      <c r="Y278" s="211">
        <f t="shared" si="62"/>
        <v>0.11317984624888651</v>
      </c>
      <c r="Z278" s="196">
        <f t="shared" si="63"/>
        <v>908047.26501998445</v>
      </c>
      <c r="AA278" s="151">
        <f t="shared" si="64"/>
        <v>2683676.7627095841</v>
      </c>
      <c r="AB278" s="197">
        <f t="shared" si="65"/>
        <v>335500.15003403678</v>
      </c>
    </row>
    <row r="279" spans="2:28" x14ac:dyDescent="0.25">
      <c r="B279" s="183">
        <f>+UPP!C278</f>
        <v>974</v>
      </c>
      <c r="C279" s="183">
        <f>+UPP!B278</f>
        <v>3</v>
      </c>
      <c r="D279" s="183">
        <f>+UPP!D278</f>
        <v>1</v>
      </c>
      <c r="E279" s="425">
        <f>+VLOOKUP($B279,Data_Payroll!$K$6:$P$350,2,FALSE)</f>
        <v>36379</v>
      </c>
      <c r="F279" s="425">
        <f>+VLOOKUP($B279,Data_Payroll!$K$6:$P$350,3,FALSE)</f>
        <v>33161</v>
      </c>
      <c r="G279" s="425">
        <f>+VLOOKUP($B279,Data_Payroll!$K$6:$P$350,4,FALSE)</f>
        <v>30078</v>
      </c>
      <c r="H279" s="425">
        <f>+VLOOKUP($B279,Data_Payroll!$K$6:$P$350,5,FALSE)</f>
        <v>50457</v>
      </c>
      <c r="I279" s="425">
        <f>+VLOOKUP($B279,Data_Payroll!$K$6:$P$350,6,FALSE)</f>
        <v>47496</v>
      </c>
      <c r="J279" s="355">
        <f t="shared" si="67"/>
        <v>197571</v>
      </c>
      <c r="K279" s="339">
        <f>+IFERROR(VLOOKUP($B279,'Translated Loss'!$BI$5:$BL$350,2,FALSE),0)</f>
        <v>3476784.1463000001</v>
      </c>
      <c r="L279" s="339">
        <f>+IFERROR(VLOOKUP($B279,'Translated Loss'!$BI$5:$BL$350,3,FALSE),0)</f>
        <v>2459364.6028999998</v>
      </c>
      <c r="M279" s="339">
        <f>+IFERROR(VLOOKUP($B279,'Translated Loss'!$BI$5:$BL$350,4,FALSE),0)</f>
        <v>275736.46399999998</v>
      </c>
      <c r="N279" s="355">
        <f t="shared" si="72"/>
        <v>6211885.2131999992</v>
      </c>
      <c r="O279" s="339">
        <f>+IFERROR(IF(D279=1,($E279*P$3+$F279*P$4+$G279*P$5+$H279*P$6+$I279*P$7)*10*VLOOKUP($B279,UPP!$C$10:$M$329,9,FALSE),($E279*P$3+$F279*P$4+$G279*P$5+$H279*P$6+$I279*P$7)*VLOOKUP($B279,UPP!$C$10:$M$329,9,FALSE)),0)</f>
        <v>-407354.75664017844</v>
      </c>
      <c r="P279" s="339">
        <f>+IFERROR(IF(D279=1,($E279*Q$3+$F279*Q$4+$G279*Q$5+$H279*Q$6+$I279*Q$7)*10*VLOOKUP($B279,UPP!$C$10:$M$329,10,FALSE),($E279*Q$3+$F279*Q$4+$G279*Q$5+$H279*Q$6+$I279*Q$7)*VLOOKUP($B279,UPP!$C$10:$M$329,10,FALSE)),0)</f>
        <v>-571772.26233243011</v>
      </c>
      <c r="Q279" s="339">
        <f>+IFERROR(IF(D279=1,($E279*R$3+$F279*R$4+$G279*R$5+$H279*R$6+$I279*R$7)*10*VLOOKUP($B279,UPP!$C$10:$M$329,11,FALSE),($E279*R$3+$F279*R$4+$G279*R$5+$H279*R$6+$I279*R$7)*VLOOKUP($B279,UPP!$C$10:$M$329,11,FALSE)),0)</f>
        <v>1205.4903803658092</v>
      </c>
      <c r="R279" s="201">
        <f t="shared" si="66"/>
        <v>-977921.52859224263</v>
      </c>
      <c r="S279" s="196">
        <f t="shared" si="68"/>
        <v>3069429.3896598215</v>
      </c>
      <c r="T279" s="151">
        <f t="shared" si="69"/>
        <v>1887592.3405675697</v>
      </c>
      <c r="U279" s="151">
        <f t="shared" si="70"/>
        <v>276941.95438036579</v>
      </c>
      <c r="V279" s="197">
        <f t="shared" si="71"/>
        <v>5233963.6846077563</v>
      </c>
      <c r="W279" s="209">
        <f t="shared" si="60"/>
        <v>1.5535829598776245</v>
      </c>
      <c r="X279" s="210">
        <f t="shared" si="61"/>
        <v>0.95539949717699957</v>
      </c>
      <c r="Y279" s="211">
        <f t="shared" si="62"/>
        <v>0.14017338292581694</v>
      </c>
      <c r="Z279" s="196">
        <f t="shared" si="63"/>
        <v>3069429.389659822</v>
      </c>
      <c r="AA279" s="151">
        <f t="shared" si="64"/>
        <v>1887592.3405675697</v>
      </c>
      <c r="AB279" s="197">
        <f t="shared" si="65"/>
        <v>276941.95438036579</v>
      </c>
    </row>
    <row r="280" spans="2:28" x14ac:dyDescent="0.25">
      <c r="B280" s="183">
        <f>+UPP!C279</f>
        <v>975</v>
      </c>
      <c r="C280" s="183">
        <f>+UPP!B279</f>
        <v>3</v>
      </c>
      <c r="D280" s="183">
        <f>+UPP!D279</f>
        <v>1</v>
      </c>
      <c r="E280" s="425">
        <f>+VLOOKUP($B280,Data_Payroll!$K$6:$P$350,2,FALSE)</f>
        <v>253267</v>
      </c>
      <c r="F280" s="425">
        <f>+VLOOKUP($B280,Data_Payroll!$K$6:$P$350,3,FALSE)</f>
        <v>272617</v>
      </c>
      <c r="G280" s="425">
        <f>+VLOOKUP($B280,Data_Payroll!$K$6:$P$350,4,FALSE)</f>
        <v>296764</v>
      </c>
      <c r="H280" s="425">
        <f>+VLOOKUP($B280,Data_Payroll!$K$6:$P$350,5,FALSE)</f>
        <v>312917</v>
      </c>
      <c r="I280" s="425">
        <f>+VLOOKUP($B280,Data_Payroll!$K$6:$P$350,6,FALSE)</f>
        <v>317437</v>
      </c>
      <c r="J280" s="355">
        <f t="shared" si="67"/>
        <v>1453002</v>
      </c>
      <c r="K280" s="339">
        <f>+IFERROR(VLOOKUP($B280,'Translated Loss'!$BI$5:$BL$350,2,FALSE),0)</f>
        <v>7245271.0700999992</v>
      </c>
      <c r="L280" s="339">
        <f>+IFERROR(VLOOKUP($B280,'Translated Loss'!$BI$5:$BL$350,3,FALSE),0)</f>
        <v>10905574.338599999</v>
      </c>
      <c r="M280" s="339">
        <f>+IFERROR(VLOOKUP($B280,'Translated Loss'!$BI$5:$BL$350,4,FALSE),0)</f>
        <v>1637096.2690000003</v>
      </c>
      <c r="N280" s="355">
        <f t="shared" si="72"/>
        <v>19787941.677699998</v>
      </c>
      <c r="O280" s="339">
        <f>+IFERROR(IF(D280=1,($E280*P$3+$F280*P$4+$G280*P$5+$H280*P$6+$I280*P$7)*10*VLOOKUP($B280,UPP!$C$10:$M$329,9,FALSE),($E280*P$3+$F280*P$4+$G280*P$5+$H280*P$6+$I280*P$7)*VLOOKUP($B280,UPP!$C$10:$M$329,9,FALSE)),0)</f>
        <v>-1395891.2894810876</v>
      </c>
      <c r="P280" s="339">
        <f>+IFERROR(IF(D280=1,($E280*Q$3+$F280*Q$4+$G280*Q$5+$H280*Q$6+$I280*Q$7)*10*VLOOKUP($B280,UPP!$C$10:$M$329,10,FALSE),($E280*Q$3+$F280*Q$4+$G280*Q$5+$H280*Q$6+$I280*Q$7)*VLOOKUP($B280,UPP!$C$10:$M$329,10,FALSE)),0)</f>
        <v>-2548100.6249422049</v>
      </c>
      <c r="Q280" s="339">
        <f>+IFERROR(IF(D280=1,($E280*R$3+$F280*R$4+$G280*R$5+$H280*R$6+$I280*R$7)*10*VLOOKUP($B280,UPP!$C$10:$M$329,11,FALSE),($E280*R$3+$F280*R$4+$G280*R$5+$H280*R$6+$I280*R$7)*VLOOKUP($B280,UPP!$C$10:$M$329,11,FALSE)),0)</f>
        <v>6960.5089028028133</v>
      </c>
      <c r="R280" s="201">
        <f t="shared" si="66"/>
        <v>-3937031.4055204899</v>
      </c>
      <c r="S280" s="196">
        <f t="shared" si="68"/>
        <v>5849379.7806189116</v>
      </c>
      <c r="T280" s="151">
        <f t="shared" si="69"/>
        <v>8357473.7136577936</v>
      </c>
      <c r="U280" s="151">
        <f t="shared" si="70"/>
        <v>1644056.7779028032</v>
      </c>
      <c r="V280" s="197">
        <f t="shared" si="71"/>
        <v>15850910.272179509</v>
      </c>
      <c r="W280" s="209">
        <f t="shared" si="60"/>
        <v>0.40257203917261719</v>
      </c>
      <c r="X280" s="210">
        <f t="shared" si="61"/>
        <v>0.5751866627614961</v>
      </c>
      <c r="Y280" s="211">
        <f t="shared" si="62"/>
        <v>0.1131489686802085</v>
      </c>
      <c r="Z280" s="196">
        <f t="shared" si="63"/>
        <v>5849379.7806189116</v>
      </c>
      <c r="AA280" s="151">
        <f t="shared" si="64"/>
        <v>8357473.7136577927</v>
      </c>
      <c r="AB280" s="197">
        <f t="shared" si="65"/>
        <v>1644056.7779028032</v>
      </c>
    </row>
    <row r="281" spans="2:28" x14ac:dyDescent="0.25">
      <c r="B281" s="183">
        <f>+UPP!C280</f>
        <v>976</v>
      </c>
      <c r="C281" s="183">
        <f>+UPP!B280</f>
        <v>3</v>
      </c>
      <c r="D281" s="183">
        <f>+UPP!D280</f>
        <v>1</v>
      </c>
      <c r="E281" s="425">
        <f>+VLOOKUP($B281,Data_Payroll!$K$6:$P$350,2,FALSE)</f>
        <v>55932</v>
      </c>
      <c r="F281" s="425">
        <f>+VLOOKUP($B281,Data_Payroll!$K$6:$P$350,3,FALSE)</f>
        <v>55964</v>
      </c>
      <c r="G281" s="425">
        <f>+VLOOKUP($B281,Data_Payroll!$K$6:$P$350,4,FALSE)</f>
        <v>59004</v>
      </c>
      <c r="H281" s="425">
        <f>+VLOOKUP($B281,Data_Payroll!$K$6:$P$350,5,FALSE)</f>
        <v>64393</v>
      </c>
      <c r="I281" s="425">
        <f>+VLOOKUP($B281,Data_Payroll!$K$6:$P$350,6,FALSE)</f>
        <v>66071</v>
      </c>
      <c r="J281" s="355">
        <f t="shared" si="67"/>
        <v>301364</v>
      </c>
      <c r="K281" s="339">
        <f>+IFERROR(VLOOKUP($B281,'Translated Loss'!$BI$5:$BL$350,2,FALSE),0)</f>
        <v>1993013.0395999998</v>
      </c>
      <c r="L281" s="339">
        <f>+IFERROR(VLOOKUP($B281,'Translated Loss'!$BI$5:$BL$350,3,FALSE),0)</f>
        <v>3301037.6921000006</v>
      </c>
      <c r="M281" s="339">
        <f>+IFERROR(VLOOKUP($B281,'Translated Loss'!$BI$5:$BL$350,4,FALSE),0)</f>
        <v>416726.22100000002</v>
      </c>
      <c r="N281" s="355">
        <f t="shared" si="72"/>
        <v>5710776.9527000003</v>
      </c>
      <c r="O281" s="339">
        <f>+IFERROR(IF(D281=1,($E281*P$3+$F281*P$4+$G281*P$5+$H281*P$6+$I281*P$7)*10*VLOOKUP($B281,UPP!$C$10:$M$329,9,FALSE),($E281*P$3+$F281*P$4+$G281*P$5+$H281*P$6+$I281*P$7)*VLOOKUP($B281,UPP!$C$10:$M$329,9,FALSE)),0)</f>
        <v>-215042.49229848388</v>
      </c>
      <c r="P281" s="339">
        <f>+IFERROR(IF(D281=1,($E281*Q$3+$F281*Q$4+$G281*Q$5+$H281*Q$6+$I281*Q$7)*10*VLOOKUP($B281,UPP!$C$10:$M$329,10,FALSE),($E281*Q$3+$F281*Q$4+$G281*Q$5+$H281*Q$6+$I281*Q$7)*VLOOKUP($B281,UPP!$C$10:$M$329,10,FALSE)),0)</f>
        <v>-689068.29677185975</v>
      </c>
      <c r="Q281" s="339">
        <f>+IFERROR(IF(D281=1,($E281*R$3+$F281*R$4+$G281*R$5+$H281*R$6+$I281*R$7)*10*VLOOKUP($B281,UPP!$C$10:$M$329,11,FALSE),($E281*R$3+$F281*R$4+$G281*R$5+$H281*R$6+$I281*R$7)*VLOOKUP($B281,UPP!$C$10:$M$329,11,FALSE)),0)</f>
        <v>1430.6399931244816</v>
      </c>
      <c r="R281" s="201">
        <f t="shared" si="66"/>
        <v>-902680.14907721907</v>
      </c>
      <c r="S281" s="196">
        <f t="shared" si="68"/>
        <v>1777970.5473015159</v>
      </c>
      <c r="T281" s="151">
        <f t="shared" si="69"/>
        <v>2611969.3953281408</v>
      </c>
      <c r="U281" s="151">
        <f t="shared" si="70"/>
        <v>418156.86099312449</v>
      </c>
      <c r="V281" s="197">
        <f t="shared" si="71"/>
        <v>4808096.8036227813</v>
      </c>
      <c r="W281" s="209">
        <f t="shared" si="60"/>
        <v>0.58997443201627131</v>
      </c>
      <c r="X281" s="210">
        <f t="shared" si="61"/>
        <v>0.86671579728439385</v>
      </c>
      <c r="Y281" s="211">
        <f t="shared" si="62"/>
        <v>0.13875474874010316</v>
      </c>
      <c r="Z281" s="196">
        <f t="shared" si="63"/>
        <v>1777970.5473015157</v>
      </c>
      <c r="AA281" s="151">
        <f t="shared" si="64"/>
        <v>2611969.3953281408</v>
      </c>
      <c r="AB281" s="197">
        <f t="shared" si="65"/>
        <v>418156.86099312449</v>
      </c>
    </row>
    <row r="282" spans="2:28" x14ac:dyDescent="0.25">
      <c r="B282" s="183">
        <f>+UPP!C281</f>
        <v>977</v>
      </c>
      <c r="C282" s="183">
        <f>+UPP!B281</f>
        <v>3</v>
      </c>
      <c r="D282" s="183">
        <f>+UPP!D281</f>
        <v>1</v>
      </c>
      <c r="E282" s="425">
        <f>+VLOOKUP($B282,Data_Payroll!$K$6:$P$350,2,FALSE)</f>
        <v>50066</v>
      </c>
      <c r="F282" s="425">
        <f>+VLOOKUP($B282,Data_Payroll!$K$6:$P$350,3,FALSE)</f>
        <v>51313</v>
      </c>
      <c r="G282" s="425">
        <f>+VLOOKUP($B282,Data_Payroll!$K$6:$P$350,4,FALSE)</f>
        <v>54808</v>
      </c>
      <c r="H282" s="425">
        <f>+VLOOKUP($B282,Data_Payroll!$K$6:$P$350,5,FALSE)</f>
        <v>56129</v>
      </c>
      <c r="I282" s="425">
        <f>+VLOOKUP($B282,Data_Payroll!$K$6:$P$350,6,FALSE)</f>
        <v>59030</v>
      </c>
      <c r="J282" s="355">
        <f t="shared" si="67"/>
        <v>271346</v>
      </c>
      <c r="K282" s="339">
        <f>+IFERROR(VLOOKUP($B282,'Translated Loss'!$BI$5:$BL$350,2,FALSE),0)</f>
        <v>317314.90090000001</v>
      </c>
      <c r="L282" s="339">
        <f>+IFERROR(VLOOKUP($B282,'Translated Loss'!$BI$5:$BL$350,3,FALSE),0)</f>
        <v>466342.48489999998</v>
      </c>
      <c r="M282" s="339">
        <f>+IFERROR(VLOOKUP($B282,'Translated Loss'!$BI$5:$BL$350,4,FALSE),0)</f>
        <v>31577.059000000001</v>
      </c>
      <c r="N282" s="355">
        <f t="shared" si="72"/>
        <v>815234.44480000006</v>
      </c>
      <c r="O282" s="339">
        <f>+IFERROR(IF(D282=1,($E282*P$3+$F282*P$4+$G282*P$5+$H282*P$6+$I282*P$7)*10*VLOOKUP($B282,UPP!$C$10:$M$329,9,FALSE),($E282*P$3+$F282*P$4+$G282*P$5+$H282*P$6+$I282*P$7)*VLOOKUP($B282,UPP!$C$10:$M$329,9,FALSE)),0)</f>
        <v>-109153.7790191729</v>
      </c>
      <c r="P282" s="339">
        <f>+IFERROR(IF(D282=1,($E282*Q$3+$F282*Q$4+$G282*Q$5+$H282*Q$6+$I282*Q$7)*10*VLOOKUP($B282,UPP!$C$10:$M$329,10,FALSE),($E282*Q$3+$F282*Q$4+$G282*Q$5+$H282*Q$6+$I282*Q$7)*VLOOKUP($B282,UPP!$C$10:$M$329,10,FALSE)),0)</f>
        <v>-101345.7068860807</v>
      </c>
      <c r="Q282" s="339">
        <f>+IFERROR(IF(D282=1,($E282*R$3+$F282*R$4+$G282*R$5+$H282*R$6+$I282*R$7)*10*VLOOKUP($B282,UPP!$C$10:$M$329,11,FALSE),($E282*R$3+$F282*R$4+$G282*R$5+$H282*R$6+$I282*R$7)*VLOOKUP($B282,UPP!$C$10:$M$329,11,FALSE)),0)</f>
        <v>234.69662405423728</v>
      </c>
      <c r="R282" s="201">
        <f t="shared" si="66"/>
        <v>-210264.7892811994</v>
      </c>
      <c r="S282" s="196">
        <f t="shared" si="68"/>
        <v>208161.12188082712</v>
      </c>
      <c r="T282" s="151">
        <f t="shared" si="69"/>
        <v>364996.77801391925</v>
      </c>
      <c r="U282" s="151">
        <f t="shared" si="70"/>
        <v>31811.75562405424</v>
      </c>
      <c r="V282" s="197">
        <f t="shared" si="71"/>
        <v>604969.65551880072</v>
      </c>
      <c r="W282" s="209">
        <f t="shared" si="60"/>
        <v>7.6714276930865799E-2</v>
      </c>
      <c r="X282" s="210">
        <f t="shared" si="61"/>
        <v>0.13451341756057553</v>
      </c>
      <c r="Y282" s="211">
        <f t="shared" si="62"/>
        <v>1.1723686962053703E-2</v>
      </c>
      <c r="Z282" s="196">
        <f t="shared" si="63"/>
        <v>208161.12188082712</v>
      </c>
      <c r="AA282" s="151">
        <f t="shared" si="64"/>
        <v>364996.77801391925</v>
      </c>
      <c r="AB282" s="197">
        <f t="shared" si="65"/>
        <v>31811.75562405424</v>
      </c>
    </row>
    <row r="283" spans="2:28" x14ac:dyDescent="0.25">
      <c r="B283" s="183">
        <f>+UPP!C282</f>
        <v>978</v>
      </c>
      <c r="C283" s="183">
        <f>+UPP!B282</f>
        <v>3</v>
      </c>
      <c r="D283" s="183">
        <f>+UPP!D282</f>
        <v>1</v>
      </c>
      <c r="E283" s="425">
        <f>+VLOOKUP($B283,Data_Payroll!$K$6:$P$350,2,FALSE)</f>
        <v>3784</v>
      </c>
      <c r="F283" s="425">
        <f>+VLOOKUP($B283,Data_Payroll!$K$6:$P$350,3,FALSE)</f>
        <v>3505</v>
      </c>
      <c r="G283" s="425">
        <f>+VLOOKUP($B283,Data_Payroll!$K$6:$P$350,4,FALSE)</f>
        <v>4096</v>
      </c>
      <c r="H283" s="425">
        <f>+VLOOKUP($B283,Data_Payroll!$K$6:$P$350,5,FALSE)</f>
        <v>5175</v>
      </c>
      <c r="I283" s="425">
        <f>+VLOOKUP($B283,Data_Payroll!$K$6:$P$350,6,FALSE)</f>
        <v>4489</v>
      </c>
      <c r="J283" s="355">
        <f t="shared" si="67"/>
        <v>21049</v>
      </c>
      <c r="K283" s="339">
        <f>+IFERROR(VLOOKUP($B283,'Translated Loss'!$BI$5:$BL$350,2,FALSE),0)</f>
        <v>34255.746800000001</v>
      </c>
      <c r="L283" s="339">
        <f>+IFERROR(VLOOKUP($B283,'Translated Loss'!$BI$5:$BL$350,3,FALSE),0)</f>
        <v>306596.56410000002</v>
      </c>
      <c r="M283" s="339">
        <f>+IFERROR(VLOOKUP($B283,'Translated Loss'!$BI$5:$BL$350,4,FALSE),0)</f>
        <v>17809.345999999998</v>
      </c>
      <c r="N283" s="355">
        <f t="shared" si="72"/>
        <v>358661.65690000006</v>
      </c>
      <c r="O283" s="339">
        <f>+IFERROR(IF(D283=1,($E283*P$3+$F283*P$4+$G283*P$5+$H283*P$6+$I283*P$7)*10*VLOOKUP($B283,UPP!$C$10:$M$329,9,FALSE),($E283*P$3+$F283*P$4+$G283*P$5+$H283*P$6+$I283*P$7)*VLOOKUP($B283,UPP!$C$10:$M$329,9,FALSE)),0)</f>
        <v>-54904.199519477916</v>
      </c>
      <c r="P283" s="339">
        <f>+IFERROR(IF(D283=1,($E283*Q$3+$F283*Q$4+$G283*Q$5+$H283*Q$6+$I283*Q$7)*10*VLOOKUP($B283,UPP!$C$10:$M$329,10,FALSE),($E283*Q$3+$F283*Q$4+$G283*Q$5+$H283*Q$6+$I283*Q$7)*VLOOKUP($B283,UPP!$C$10:$M$329,10,FALSE)),0)</f>
        <v>-39292.426356622265</v>
      </c>
      <c r="Q283" s="339">
        <f>+IFERROR(IF(D283=1,($E283*R$3+$F283*R$4+$G283*R$5+$H283*R$6+$I283*R$7)*10*VLOOKUP($B283,UPP!$C$10:$M$329,11,FALSE),($E283*R$3+$F283*R$4+$G283*R$5+$H283*R$6+$I283*R$7)*VLOOKUP($B283,UPP!$C$10:$M$329,11,FALSE)),0)</f>
        <v>132.53173440512987</v>
      </c>
      <c r="R283" s="201">
        <f t="shared" si="66"/>
        <v>-94064.094141695052</v>
      </c>
      <c r="S283" s="196">
        <f t="shared" si="68"/>
        <v>0</v>
      </c>
      <c r="T283" s="151">
        <f t="shared" si="69"/>
        <v>267304.13774337777</v>
      </c>
      <c r="U283" s="151">
        <f t="shared" si="70"/>
        <v>17941.877734405127</v>
      </c>
      <c r="V283" s="197">
        <f t="shared" si="71"/>
        <v>264597.56275830499</v>
      </c>
      <c r="W283" s="209">
        <f t="shared" si="60"/>
        <v>0</v>
      </c>
      <c r="X283" s="210">
        <f t="shared" si="61"/>
        <v>1.2699137143967778</v>
      </c>
      <c r="Y283" s="211">
        <f t="shared" si="62"/>
        <v>8.523862290087475E-2</v>
      </c>
      <c r="Z283" s="196">
        <f t="shared" si="63"/>
        <v>0</v>
      </c>
      <c r="AA283" s="151">
        <f t="shared" si="64"/>
        <v>267304.13774337777</v>
      </c>
      <c r="AB283" s="197">
        <f t="shared" si="65"/>
        <v>17941.877734405127</v>
      </c>
    </row>
    <row r="284" spans="2:28" x14ac:dyDescent="0.25">
      <c r="B284" s="183">
        <f>+UPP!C283</f>
        <v>979</v>
      </c>
      <c r="C284" s="183">
        <f>+UPP!B283</f>
        <v>3</v>
      </c>
      <c r="D284" s="183">
        <f>+UPP!D283</f>
        <v>1</v>
      </c>
      <c r="E284" s="425">
        <f>+VLOOKUP($B284,Data_Payroll!$K$6:$P$350,2,FALSE)</f>
        <v>16103</v>
      </c>
      <c r="F284" s="425">
        <f>+VLOOKUP($B284,Data_Payroll!$K$6:$P$350,3,FALSE)</f>
        <v>20564</v>
      </c>
      <c r="G284" s="425">
        <f>+VLOOKUP($B284,Data_Payroll!$K$6:$P$350,4,FALSE)</f>
        <v>22784</v>
      </c>
      <c r="H284" s="425">
        <f>+VLOOKUP($B284,Data_Payroll!$K$6:$P$350,5,FALSE)</f>
        <v>26085</v>
      </c>
      <c r="I284" s="425">
        <f>+VLOOKUP($B284,Data_Payroll!$K$6:$P$350,6,FALSE)</f>
        <v>28007</v>
      </c>
      <c r="J284" s="355">
        <f t="shared" si="67"/>
        <v>113543</v>
      </c>
      <c r="K284" s="339">
        <f>+IFERROR(VLOOKUP($B284,'Translated Loss'!$BI$5:$BL$350,2,FALSE),0)</f>
        <v>899229.54640000011</v>
      </c>
      <c r="L284" s="339">
        <f>+IFERROR(VLOOKUP($B284,'Translated Loss'!$BI$5:$BL$350,3,FALSE),0)</f>
        <v>1552313.4271000002</v>
      </c>
      <c r="M284" s="339">
        <f>+IFERROR(VLOOKUP($B284,'Translated Loss'!$BI$5:$BL$350,4,FALSE),0)</f>
        <v>198715.04700000002</v>
      </c>
      <c r="N284" s="355">
        <f t="shared" si="72"/>
        <v>2650258.0205000006</v>
      </c>
      <c r="O284" s="339">
        <f>+IFERROR(IF(D284=1,($E284*P$3+$F284*P$4+$G284*P$5+$H284*P$6+$I284*P$7)*10*VLOOKUP($B284,UPP!$C$10:$M$329,9,FALSE),($E284*P$3+$F284*P$4+$G284*P$5+$H284*P$6+$I284*P$7)*VLOOKUP($B284,UPP!$C$10:$M$329,9,FALSE)),0)</f>
        <v>-329163.01988603151</v>
      </c>
      <c r="P284" s="339">
        <f>+IFERROR(IF(D284=1,($E284*Q$3+$F284*Q$4+$G284*Q$5+$H284*Q$6+$I284*Q$7)*10*VLOOKUP($B284,UPP!$C$10:$M$329,10,FALSE),($E284*Q$3+$F284*Q$4+$G284*Q$5+$H284*Q$6+$I284*Q$7)*VLOOKUP($B284,UPP!$C$10:$M$329,10,FALSE)),0)</f>
        <v>-407076.63573175768</v>
      </c>
      <c r="Q284" s="339">
        <f>+IFERROR(IF(D284=1,($E284*R$3+$F284*R$4+$G284*R$5+$H284*R$6+$I284*R$7)*10*VLOOKUP($B284,UPP!$C$10:$M$329,11,FALSE),($E284*R$3+$F284*R$4+$G284*R$5+$H284*R$6+$I284*R$7)*VLOOKUP($B284,UPP!$C$10:$M$329,11,FALSE)),0)</f>
        <v>742.01808601497203</v>
      </c>
      <c r="R284" s="201">
        <f t="shared" si="66"/>
        <v>-735497.63753177412</v>
      </c>
      <c r="S284" s="196">
        <f t="shared" si="68"/>
        <v>570066.52651396859</v>
      </c>
      <c r="T284" s="151">
        <f t="shared" si="69"/>
        <v>1145236.7913682426</v>
      </c>
      <c r="U284" s="151">
        <f t="shared" si="70"/>
        <v>199457.06508601501</v>
      </c>
      <c r="V284" s="197">
        <f t="shared" si="71"/>
        <v>1914760.3829682264</v>
      </c>
      <c r="W284" s="209">
        <f t="shared" si="60"/>
        <v>0.50207104490278454</v>
      </c>
      <c r="X284" s="210">
        <f t="shared" si="61"/>
        <v>1.0086370726229206</v>
      </c>
      <c r="Y284" s="211">
        <f t="shared" si="62"/>
        <v>0.17566654490899042</v>
      </c>
      <c r="Z284" s="196">
        <f t="shared" si="63"/>
        <v>570066.52651396859</v>
      </c>
      <c r="AA284" s="151">
        <f t="shared" si="64"/>
        <v>1145236.7913682428</v>
      </c>
      <c r="AB284" s="197">
        <f t="shared" si="65"/>
        <v>199457.06508601498</v>
      </c>
    </row>
    <row r="285" spans="2:28" x14ac:dyDescent="0.25">
      <c r="B285" s="183">
        <f>+UPP!C284</f>
        <v>980</v>
      </c>
      <c r="C285" s="183">
        <f>+UPP!B284</f>
        <v>3</v>
      </c>
      <c r="D285" s="183">
        <f>+UPP!D284</f>
        <v>1</v>
      </c>
      <c r="E285" s="425">
        <f>+VLOOKUP($B285,Data_Payroll!$K$6:$P$350,2,FALSE)</f>
        <v>27632</v>
      </c>
      <c r="F285" s="425">
        <f>+VLOOKUP($B285,Data_Payroll!$K$6:$P$350,3,FALSE)</f>
        <v>22400</v>
      </c>
      <c r="G285" s="425">
        <f>+VLOOKUP($B285,Data_Payroll!$K$6:$P$350,4,FALSE)</f>
        <v>23470</v>
      </c>
      <c r="H285" s="425">
        <f>+VLOOKUP($B285,Data_Payroll!$K$6:$P$350,5,FALSE)</f>
        <v>22683</v>
      </c>
      <c r="I285" s="425">
        <f>+VLOOKUP($B285,Data_Payroll!$K$6:$P$350,6,FALSE)</f>
        <v>23060</v>
      </c>
      <c r="J285" s="355">
        <f t="shared" si="67"/>
        <v>119245</v>
      </c>
      <c r="K285" s="339">
        <f>+IFERROR(VLOOKUP($B285,'Translated Loss'!$BI$5:$BL$350,2,FALSE),0)</f>
        <v>141923.55560000002</v>
      </c>
      <c r="L285" s="339">
        <f>+IFERROR(VLOOKUP($B285,'Translated Loss'!$BI$5:$BL$350,3,FALSE),0)</f>
        <v>1139127.5488999998</v>
      </c>
      <c r="M285" s="339">
        <f>+IFERROR(VLOOKUP($B285,'Translated Loss'!$BI$5:$BL$350,4,FALSE),0)</f>
        <v>242772.34400000001</v>
      </c>
      <c r="N285" s="355">
        <f t="shared" si="72"/>
        <v>1523823.4484999999</v>
      </c>
      <c r="O285" s="339">
        <f>+IFERROR(IF(D285=1,($E285*P$3+$F285*P$4+$G285*P$5+$H285*P$6+$I285*P$7)*10*VLOOKUP($B285,UPP!$C$10:$M$329,9,FALSE),($E285*P$3+$F285*P$4+$G285*P$5+$H285*P$6+$I285*P$7)*VLOOKUP($B285,UPP!$C$10:$M$329,9,FALSE)),0)</f>
        <v>-267241.52893182542</v>
      </c>
      <c r="P285" s="339">
        <f>+IFERROR(IF(D285=1,($E285*Q$3+$F285*Q$4+$G285*Q$5+$H285*Q$6+$I285*Q$7)*10*VLOOKUP($B285,UPP!$C$10:$M$329,10,FALSE),($E285*Q$3+$F285*Q$4+$G285*Q$5+$H285*Q$6+$I285*Q$7)*VLOOKUP($B285,UPP!$C$10:$M$329,10,FALSE)),0)</f>
        <v>-436710.57153370022</v>
      </c>
      <c r="Q285" s="339">
        <f>+IFERROR(IF(D285=1,($E285*R$3+$F285*R$4+$G285*R$5+$H285*R$6+$I285*R$7)*10*VLOOKUP($B285,UPP!$C$10:$M$329,11,FALSE),($E285*R$3+$F285*R$4+$G285*R$5+$H285*R$6+$I285*R$7)*VLOOKUP($B285,UPP!$C$10:$M$329,11,FALSE)),0)</f>
        <v>773.75029567028855</v>
      </c>
      <c r="R285" s="201">
        <f t="shared" si="66"/>
        <v>-703178.3501698554</v>
      </c>
      <c r="S285" s="196">
        <f t="shared" si="68"/>
        <v>0</v>
      </c>
      <c r="T285" s="151">
        <f t="shared" si="69"/>
        <v>702416.9773662996</v>
      </c>
      <c r="U285" s="151">
        <f t="shared" si="70"/>
        <v>243546.09429567031</v>
      </c>
      <c r="V285" s="197">
        <f t="shared" si="71"/>
        <v>820645.09833014454</v>
      </c>
      <c r="W285" s="209">
        <f t="shared" si="60"/>
        <v>0</v>
      </c>
      <c r="X285" s="210">
        <f t="shared" si="61"/>
        <v>0.5890536101021423</v>
      </c>
      <c r="Y285" s="211">
        <f t="shared" si="62"/>
        <v>0.20424008914056799</v>
      </c>
      <c r="Z285" s="196">
        <f t="shared" si="63"/>
        <v>0</v>
      </c>
      <c r="AA285" s="151">
        <f t="shared" si="64"/>
        <v>702416.9773662996</v>
      </c>
      <c r="AB285" s="197">
        <f t="shared" si="65"/>
        <v>243546.09429567031</v>
      </c>
    </row>
    <row r="286" spans="2:28" x14ac:dyDescent="0.25">
      <c r="B286" s="183">
        <f>+UPP!C285</f>
        <v>981</v>
      </c>
      <c r="C286" s="183">
        <f>+UPP!B285</f>
        <v>3</v>
      </c>
      <c r="D286" s="183">
        <f>+UPP!D285</f>
        <v>1</v>
      </c>
      <c r="E286" s="425">
        <f>+VLOOKUP($B286,Data_Payroll!$K$6:$P$350,2,FALSE)</f>
        <v>51655</v>
      </c>
      <c r="F286" s="425">
        <f>+VLOOKUP($B286,Data_Payroll!$K$6:$P$350,3,FALSE)</f>
        <v>52062</v>
      </c>
      <c r="G286" s="425">
        <f>+VLOOKUP($B286,Data_Payroll!$K$6:$P$350,4,FALSE)</f>
        <v>51133</v>
      </c>
      <c r="H286" s="425">
        <f>+VLOOKUP($B286,Data_Payroll!$K$6:$P$350,5,FALSE)</f>
        <v>50501</v>
      </c>
      <c r="I286" s="425">
        <f>+VLOOKUP($B286,Data_Payroll!$K$6:$P$350,6,FALSE)</f>
        <v>40670</v>
      </c>
      <c r="J286" s="355">
        <f t="shared" si="67"/>
        <v>246021</v>
      </c>
      <c r="K286" s="339">
        <f>+IFERROR(VLOOKUP($B286,'Translated Loss'!$BI$5:$BL$350,2,FALSE),0)</f>
        <v>887399.08849999995</v>
      </c>
      <c r="L286" s="339">
        <f>+IFERROR(VLOOKUP($B286,'Translated Loss'!$BI$5:$BL$350,3,FALSE),0)</f>
        <v>1527464.0917</v>
      </c>
      <c r="M286" s="339">
        <f>+IFERROR(VLOOKUP($B286,'Translated Loss'!$BI$5:$BL$350,4,FALSE),0)</f>
        <v>259871.22700000001</v>
      </c>
      <c r="N286" s="355">
        <f t="shared" si="72"/>
        <v>2674734.4071999998</v>
      </c>
      <c r="O286" s="339">
        <f>+IFERROR(IF(D286=1,($E286*P$3+$F286*P$4+$G286*P$5+$H286*P$6+$I286*P$7)*10*VLOOKUP($B286,UPP!$C$10:$M$329,9,FALSE),($E286*P$3+$F286*P$4+$G286*P$5+$H286*P$6+$I286*P$7)*VLOOKUP($B286,UPP!$C$10:$M$329,9,FALSE)),0)</f>
        <v>-432743.7622420296</v>
      </c>
      <c r="P286" s="339">
        <f>+IFERROR(IF(D286=1,($E286*Q$3+$F286*Q$4+$G286*Q$5+$H286*Q$6+$I286*Q$7)*10*VLOOKUP($B286,UPP!$C$10:$M$329,10,FALSE),($E286*Q$3+$F286*Q$4+$G286*Q$5+$H286*Q$6+$I286*Q$7)*VLOOKUP($B286,UPP!$C$10:$M$329,10,FALSE)),0)</f>
        <v>-564496.28589660081</v>
      </c>
      <c r="Q286" s="339">
        <f>+IFERROR(IF(D286=1,($E286*R$3+$F286*R$4+$G286*R$5+$H286*R$6+$I286*R$7)*10*VLOOKUP($B286,UPP!$C$10:$M$329,11,FALSE),($E286*R$3+$F286*R$4+$G286*R$5+$H286*R$6+$I286*R$7)*VLOOKUP($B286,UPP!$C$10:$M$329,11,FALSE)),0)</f>
        <v>1026.0533779025702</v>
      </c>
      <c r="R286" s="201">
        <f t="shared" si="66"/>
        <v>-996213.99476072774</v>
      </c>
      <c r="S286" s="196">
        <f t="shared" si="68"/>
        <v>454655.32625797036</v>
      </c>
      <c r="T286" s="151">
        <f t="shared" si="69"/>
        <v>962967.80580339918</v>
      </c>
      <c r="U286" s="151">
        <f t="shared" si="70"/>
        <v>260897.28037790259</v>
      </c>
      <c r="V286" s="197">
        <f t="shared" si="71"/>
        <v>1678520.412439272</v>
      </c>
      <c r="W286" s="209">
        <f t="shared" si="60"/>
        <v>0.18480346241092035</v>
      </c>
      <c r="X286" s="210">
        <f t="shared" si="61"/>
        <v>0.39141691392336392</v>
      </c>
      <c r="Y286" s="211">
        <f t="shared" si="62"/>
        <v>0.10604675226013331</v>
      </c>
      <c r="Z286" s="196">
        <f t="shared" si="63"/>
        <v>454655.32625797036</v>
      </c>
      <c r="AA286" s="151">
        <f t="shared" si="64"/>
        <v>962967.80580339907</v>
      </c>
      <c r="AB286" s="197">
        <f t="shared" si="65"/>
        <v>260897.28037790256</v>
      </c>
    </row>
    <row r="287" spans="2:28" x14ac:dyDescent="0.25">
      <c r="B287" s="183">
        <f>+UPP!C286</f>
        <v>983</v>
      </c>
      <c r="C287" s="183">
        <f>+UPP!B286</f>
        <v>3</v>
      </c>
      <c r="D287" s="183">
        <f>+UPP!D286</f>
        <v>1</v>
      </c>
      <c r="E287" s="425">
        <f>+VLOOKUP($B287,Data_Payroll!$K$6:$P$350,2,FALSE)</f>
        <v>2159</v>
      </c>
      <c r="F287" s="425">
        <f>+VLOOKUP($B287,Data_Payroll!$K$6:$P$350,3,FALSE)</f>
        <v>2165</v>
      </c>
      <c r="G287" s="425">
        <f>+VLOOKUP($B287,Data_Payroll!$K$6:$P$350,4,FALSE)</f>
        <v>2587</v>
      </c>
      <c r="H287" s="425">
        <f>+VLOOKUP($B287,Data_Payroll!$K$6:$P$350,5,FALSE)</f>
        <v>2380</v>
      </c>
      <c r="I287" s="425">
        <f>+VLOOKUP($B287,Data_Payroll!$K$6:$P$350,6,FALSE)</f>
        <v>2635</v>
      </c>
      <c r="J287" s="355">
        <f t="shared" si="67"/>
        <v>11926</v>
      </c>
      <c r="K287" s="339">
        <f>+IFERROR(VLOOKUP($B287,'Translated Loss'!$BI$5:$BL$350,2,FALSE),0)</f>
        <v>1065659.8523000001</v>
      </c>
      <c r="L287" s="339">
        <f>+IFERROR(VLOOKUP($B287,'Translated Loss'!$BI$5:$BL$350,3,FALSE),0)</f>
        <v>605165.92749999999</v>
      </c>
      <c r="M287" s="339">
        <f>+IFERROR(VLOOKUP($B287,'Translated Loss'!$BI$5:$BL$350,4,FALSE),0)</f>
        <v>56524.033000000003</v>
      </c>
      <c r="N287" s="355">
        <f t="shared" si="72"/>
        <v>1727349.8128000002</v>
      </c>
      <c r="O287" s="339">
        <f>+IFERROR(IF(D287=1,($E287*P$3+$F287*P$4+$G287*P$5+$H287*P$6+$I287*P$7)*10*VLOOKUP($B287,UPP!$C$10:$M$329,9,FALSE),($E287*P$3+$F287*P$4+$G287*P$5+$H287*P$6+$I287*P$7)*VLOOKUP($B287,UPP!$C$10:$M$329,9,FALSE)),0)</f>
        <v>-75117.243411176736</v>
      </c>
      <c r="P287" s="339">
        <f>+IFERROR(IF(D287=1,($E287*Q$3+$F287*Q$4+$G287*Q$5+$H287*Q$6+$I287*Q$7)*10*VLOOKUP($B287,UPP!$C$10:$M$329,10,FALSE),($E287*Q$3+$F287*Q$4+$G287*Q$5+$H287*Q$6+$I287*Q$7)*VLOOKUP($B287,UPP!$C$10:$M$329,10,FALSE)),0)</f>
        <v>-67493.804983474402</v>
      </c>
      <c r="Q287" s="339">
        <f>+IFERROR(IF(D287=1,($E287*R$3+$F287*R$4+$G287*R$5+$H287*R$6+$I287*R$7)*10*VLOOKUP($B287,UPP!$C$10:$M$329,11,FALSE),($E287*R$3+$F287*R$4+$G287*R$5+$H287*R$6+$I287*R$7)*VLOOKUP($B287,UPP!$C$10:$M$329,11,FALSE)),0)</f>
        <v>116.31755092515542</v>
      </c>
      <c r="R287" s="201">
        <f t="shared" si="66"/>
        <v>-142494.73084372599</v>
      </c>
      <c r="S287" s="196">
        <f t="shared" si="68"/>
        <v>990542.60888882342</v>
      </c>
      <c r="T287" s="151">
        <f t="shared" si="69"/>
        <v>537672.12251652556</v>
      </c>
      <c r="U287" s="151">
        <f t="shared" si="70"/>
        <v>56640.350550925155</v>
      </c>
      <c r="V287" s="197">
        <f t="shared" si="71"/>
        <v>1584855.0819562741</v>
      </c>
      <c r="W287" s="209">
        <f t="shared" si="60"/>
        <v>8.3057404736611051</v>
      </c>
      <c r="X287" s="210">
        <f t="shared" si="61"/>
        <v>4.508402838474975</v>
      </c>
      <c r="Y287" s="211">
        <f t="shared" si="62"/>
        <v>0.47493166653467345</v>
      </c>
      <c r="Z287" s="196">
        <f t="shared" si="63"/>
        <v>990542.60888882342</v>
      </c>
      <c r="AA287" s="151">
        <f t="shared" si="64"/>
        <v>537672.12251652544</v>
      </c>
      <c r="AB287" s="197">
        <f t="shared" si="65"/>
        <v>56640.350550925155</v>
      </c>
    </row>
    <row r="288" spans="2:28" x14ac:dyDescent="0.25">
      <c r="B288" s="183">
        <f>+UPP!C287</f>
        <v>984</v>
      </c>
      <c r="C288" s="183">
        <f>+UPP!B287</f>
        <v>3</v>
      </c>
      <c r="D288" s="183">
        <f>+UPP!D287</f>
        <v>1</v>
      </c>
      <c r="E288" s="425">
        <f>+VLOOKUP($B288,Data_Payroll!$K$6:$P$350,2,FALSE)</f>
        <v>400933</v>
      </c>
      <c r="F288" s="425">
        <f>+VLOOKUP($B288,Data_Payroll!$K$6:$P$350,3,FALSE)</f>
        <v>316618</v>
      </c>
      <c r="G288" s="425">
        <f>+VLOOKUP($B288,Data_Payroll!$K$6:$P$350,4,FALSE)</f>
        <v>307294</v>
      </c>
      <c r="H288" s="425">
        <f>+VLOOKUP($B288,Data_Payroll!$K$6:$P$350,5,FALSE)</f>
        <v>349969</v>
      </c>
      <c r="I288" s="425">
        <f>+VLOOKUP($B288,Data_Payroll!$K$6:$P$350,6,FALSE)</f>
        <v>294783</v>
      </c>
      <c r="J288" s="355">
        <f t="shared" si="67"/>
        <v>1669597</v>
      </c>
      <c r="K288" s="339">
        <f>+IFERROR(VLOOKUP($B288,'Translated Loss'!$BI$5:$BL$350,2,FALSE),0)</f>
        <v>693851.13870000001</v>
      </c>
      <c r="L288" s="339">
        <f>+IFERROR(VLOOKUP($B288,'Translated Loss'!$BI$5:$BL$350,3,FALSE),0)</f>
        <v>1227217.9642</v>
      </c>
      <c r="M288" s="339">
        <f>+IFERROR(VLOOKUP($B288,'Translated Loss'!$BI$5:$BL$350,4,FALSE),0)</f>
        <v>199867.4</v>
      </c>
      <c r="N288" s="355">
        <f t="shared" si="72"/>
        <v>2120936.5029000002</v>
      </c>
      <c r="O288" s="339">
        <f>+IFERROR(IF(D288=1,($E288*P$3+$F288*P$4+$G288*P$5+$H288*P$6+$I288*P$7)*10*VLOOKUP($B288,UPP!$C$10:$M$329,9,FALSE),($E288*P$3+$F288*P$4+$G288*P$5+$H288*P$6+$I288*P$7)*VLOOKUP($B288,UPP!$C$10:$M$329,9,FALSE)),0)</f>
        <v>-237673.9982070165</v>
      </c>
      <c r="P288" s="339">
        <f>+IFERROR(IF(D288=1,($E288*Q$3+$F288*Q$4+$G288*Q$5+$H288*Q$6+$I288*Q$7)*10*VLOOKUP($B288,UPP!$C$10:$M$329,10,FALSE),($E288*Q$3+$F288*Q$4+$G288*Q$5+$H288*Q$6+$I288*Q$7)*VLOOKUP($B288,UPP!$C$10:$M$329,10,FALSE)),0)</f>
        <v>-280443.56397388241</v>
      </c>
      <c r="Q288" s="339">
        <f>+IFERROR(IF(D288=1,($E288*R$3+$F288*R$4+$G288*R$5+$H288*R$6+$I288*R$7)*10*VLOOKUP($B288,UPP!$C$10:$M$329,11,FALSE),($E288*R$3+$F288*R$4+$G288*R$5+$H288*R$6+$I288*R$7)*VLOOKUP($B288,UPP!$C$10:$M$329,11,FALSE)),0)</f>
        <v>911.79962107529445</v>
      </c>
      <c r="R288" s="201">
        <f t="shared" si="66"/>
        <v>-517205.76255982363</v>
      </c>
      <c r="S288" s="196">
        <f t="shared" si="68"/>
        <v>456177.14049298351</v>
      </c>
      <c r="T288" s="151">
        <f t="shared" si="69"/>
        <v>946774.40022611758</v>
      </c>
      <c r="U288" s="151">
        <f t="shared" si="70"/>
        <v>200779.1996210753</v>
      </c>
      <c r="V288" s="197">
        <f t="shared" si="71"/>
        <v>1603730.7403401765</v>
      </c>
      <c r="W288" s="209">
        <f t="shared" si="60"/>
        <v>2.7322589852101047E-2</v>
      </c>
      <c r="X288" s="210">
        <f t="shared" si="61"/>
        <v>5.6706762184294629E-2</v>
      </c>
      <c r="Y288" s="211">
        <f t="shared" si="62"/>
        <v>1.2025608552307851E-2</v>
      </c>
      <c r="Z288" s="196">
        <f t="shared" si="63"/>
        <v>456177.14049298351</v>
      </c>
      <c r="AA288" s="151">
        <f t="shared" si="64"/>
        <v>946774.40022611758</v>
      </c>
      <c r="AB288" s="197">
        <f t="shared" si="65"/>
        <v>200779.1996210753</v>
      </c>
    </row>
    <row r="289" spans="2:28" x14ac:dyDescent="0.25">
      <c r="B289" s="183">
        <f>+UPP!C288</f>
        <v>985</v>
      </c>
      <c r="C289" s="183">
        <f>+UPP!B288</f>
        <v>3</v>
      </c>
      <c r="D289" s="183">
        <f>+UPP!D288</f>
        <v>1</v>
      </c>
      <c r="E289" s="425">
        <f>+VLOOKUP($B289,Data_Payroll!$K$6:$P$350,2,FALSE)</f>
        <v>15114</v>
      </c>
      <c r="F289" s="425">
        <f>+VLOOKUP($B289,Data_Payroll!$K$6:$P$350,3,FALSE)</f>
        <v>12259</v>
      </c>
      <c r="G289" s="425">
        <f>+VLOOKUP($B289,Data_Payroll!$K$6:$P$350,4,FALSE)</f>
        <v>12028</v>
      </c>
      <c r="H289" s="425">
        <f>+VLOOKUP($B289,Data_Payroll!$K$6:$P$350,5,FALSE)</f>
        <v>11688</v>
      </c>
      <c r="I289" s="425">
        <f>+VLOOKUP($B289,Data_Payroll!$K$6:$P$350,6,FALSE)</f>
        <v>12270</v>
      </c>
      <c r="J289" s="355">
        <f t="shared" si="67"/>
        <v>63359</v>
      </c>
      <c r="K289" s="339">
        <f>+IFERROR(VLOOKUP($B289,'Translated Loss'!$BI$5:$BL$350,2,FALSE),0)</f>
        <v>799990.48829999985</v>
      </c>
      <c r="L289" s="339">
        <f>+IFERROR(VLOOKUP($B289,'Translated Loss'!$BI$5:$BL$350,3,FALSE),0)</f>
        <v>510952.50719999999</v>
      </c>
      <c r="M289" s="339">
        <f>+IFERROR(VLOOKUP($B289,'Translated Loss'!$BI$5:$BL$350,4,FALSE),0)</f>
        <v>218473.09600000005</v>
      </c>
      <c r="N289" s="355">
        <f t="shared" si="72"/>
        <v>1529416.0914999999</v>
      </c>
      <c r="O289" s="339">
        <f>+IFERROR(IF(D289=1,($E289*P$3+$F289*P$4+$G289*P$5+$H289*P$6+$I289*P$7)*10*VLOOKUP($B289,UPP!$C$10:$M$329,9,FALSE),($E289*P$3+$F289*P$4+$G289*P$5+$H289*P$6+$I289*P$7)*VLOOKUP($B289,UPP!$C$10:$M$329,9,FALSE)),0)</f>
        <v>-208725.0316824294</v>
      </c>
      <c r="P289" s="339">
        <f>+IFERROR(IF(D289=1,($E289*Q$3+$F289*Q$4+$G289*Q$5+$H289*Q$6+$I289*Q$7)*10*VLOOKUP($B289,UPP!$C$10:$M$329,10,FALSE),($E289*Q$3+$F289*Q$4+$G289*Q$5+$H289*Q$6+$I289*Q$7)*VLOOKUP($B289,UPP!$C$10:$M$329,10,FALSE)),0)</f>
        <v>-176217.75722630767</v>
      </c>
      <c r="Q289" s="339">
        <f>+IFERROR(IF(D289=1,($E289*R$3+$F289*R$4+$G289*R$5+$H289*R$6+$I289*R$7)*10*VLOOKUP($B289,UPP!$C$10:$M$329,11,FALSE),($E289*R$3+$F289*R$4+$G289*R$5+$H289*R$6+$I289*R$7)*VLOOKUP($B289,UPP!$C$10:$M$329,11,FALSE)),0)</f>
        <v>479.18959669200729</v>
      </c>
      <c r="R289" s="201">
        <f t="shared" si="66"/>
        <v>-384463.59931204509</v>
      </c>
      <c r="S289" s="196">
        <f t="shared" si="68"/>
        <v>591265.45661757048</v>
      </c>
      <c r="T289" s="151">
        <f t="shared" si="69"/>
        <v>334734.74997369235</v>
      </c>
      <c r="U289" s="151">
        <f t="shared" si="70"/>
        <v>218952.28559669206</v>
      </c>
      <c r="V289" s="197">
        <f t="shared" si="71"/>
        <v>1144952.4921879547</v>
      </c>
      <c r="W289" s="209">
        <f t="shared" si="60"/>
        <v>0.93319884565345168</v>
      </c>
      <c r="X289" s="210">
        <f t="shared" si="61"/>
        <v>0.52831444620920842</v>
      </c>
      <c r="Y289" s="211">
        <f t="shared" si="62"/>
        <v>0.34557408670700618</v>
      </c>
      <c r="Z289" s="196">
        <f t="shared" si="63"/>
        <v>591265.45661757048</v>
      </c>
      <c r="AA289" s="151">
        <f t="shared" si="64"/>
        <v>334734.74997369235</v>
      </c>
      <c r="AB289" s="197">
        <f t="shared" si="65"/>
        <v>218952.28559669206</v>
      </c>
    </row>
    <row r="290" spans="2:28" x14ac:dyDescent="0.25">
      <c r="B290" s="183">
        <f>+UPP!C289</f>
        <v>986</v>
      </c>
      <c r="C290" s="183">
        <f>+UPP!B289</f>
        <v>3</v>
      </c>
      <c r="D290" s="183">
        <f>+UPP!D289</f>
        <v>1</v>
      </c>
      <c r="E290" s="425">
        <f>+VLOOKUP($B290,Data_Payroll!$K$6:$P$350,2,FALSE)</f>
        <v>12734</v>
      </c>
      <c r="F290" s="425">
        <f>+VLOOKUP($B290,Data_Payroll!$K$6:$P$350,3,FALSE)</f>
        <v>14299</v>
      </c>
      <c r="G290" s="425">
        <f>+VLOOKUP($B290,Data_Payroll!$K$6:$P$350,4,FALSE)</f>
        <v>18863</v>
      </c>
      <c r="H290" s="425">
        <f>+VLOOKUP($B290,Data_Payroll!$K$6:$P$350,5,FALSE)</f>
        <v>16854</v>
      </c>
      <c r="I290" s="425">
        <f>+VLOOKUP($B290,Data_Payroll!$K$6:$P$350,6,FALSE)</f>
        <v>17818</v>
      </c>
      <c r="J290" s="355">
        <f t="shared" si="67"/>
        <v>80568</v>
      </c>
      <c r="K290" s="339">
        <f>+IFERROR(VLOOKUP($B290,'Translated Loss'!$BI$5:$BL$350,2,FALSE),0)</f>
        <v>1634735.6080000002</v>
      </c>
      <c r="L290" s="339">
        <f>+IFERROR(VLOOKUP($B290,'Translated Loss'!$BI$5:$BL$350,3,FALSE),0)</f>
        <v>601502.0503</v>
      </c>
      <c r="M290" s="339">
        <f>+IFERROR(VLOOKUP($B290,'Translated Loss'!$BI$5:$BL$350,4,FALSE),0)</f>
        <v>66801.791000000012</v>
      </c>
      <c r="N290" s="355">
        <f t="shared" si="72"/>
        <v>2303039.4493000004</v>
      </c>
      <c r="O290" s="339">
        <f>+IFERROR(IF(D290=1,($E290*P$3+$F290*P$4+$G290*P$5+$H290*P$6+$I290*P$7)*10*VLOOKUP($B290,UPP!$C$10:$M$329,9,FALSE),($E290*P$3+$F290*P$4+$G290*P$5+$H290*P$6+$I290*P$7)*VLOOKUP($B290,UPP!$C$10:$M$329,9,FALSE)),0)</f>
        <v>-109618.05735530166</v>
      </c>
      <c r="P290" s="339">
        <f>+IFERROR(IF(D290=1,($E290*Q$3+$F290*Q$4+$G290*Q$5+$H290*Q$6+$I290*Q$7)*10*VLOOKUP($B290,UPP!$C$10:$M$329,10,FALSE),($E290*Q$3+$F290*Q$4+$G290*Q$5+$H290*Q$6+$I290*Q$7)*VLOOKUP($B290,UPP!$C$10:$M$329,10,FALSE)),0)</f>
        <v>-143988.1608199575</v>
      </c>
      <c r="Q290" s="339">
        <f>+IFERROR(IF(D290=1,($E290*R$3+$F290*R$4+$G290*R$5+$H290*R$6+$I290*R$7)*10*VLOOKUP($B290,UPP!$C$10:$M$329,11,FALSE),($E290*R$3+$F290*R$4+$G290*R$5+$H290*R$6+$I290*R$7)*VLOOKUP($B290,UPP!$C$10:$M$329,11,FALSE)),0)</f>
        <v>215.85554892735163</v>
      </c>
      <c r="R290" s="201">
        <f t="shared" si="66"/>
        <v>-253390.3626263318</v>
      </c>
      <c r="S290" s="196">
        <f t="shared" si="68"/>
        <v>1525117.5506446986</v>
      </c>
      <c r="T290" s="151">
        <f t="shared" si="69"/>
        <v>457513.8894800425</v>
      </c>
      <c r="U290" s="151">
        <f t="shared" si="70"/>
        <v>67017.646548927369</v>
      </c>
      <c r="V290" s="197">
        <f t="shared" si="71"/>
        <v>2049649.0866736686</v>
      </c>
      <c r="W290" s="209">
        <f t="shared" si="60"/>
        <v>1.8929569440034486</v>
      </c>
      <c r="X290" s="210">
        <f t="shared" si="61"/>
        <v>0.56786055193134066</v>
      </c>
      <c r="Y290" s="211">
        <f t="shared" si="62"/>
        <v>8.318146975092762E-2</v>
      </c>
      <c r="Z290" s="196">
        <f t="shared" si="63"/>
        <v>1525117.5506446986</v>
      </c>
      <c r="AA290" s="151">
        <f t="shared" si="64"/>
        <v>457513.88948004256</v>
      </c>
      <c r="AB290" s="197">
        <f t="shared" si="65"/>
        <v>67017.646548927369</v>
      </c>
    </row>
    <row r="291" spans="2:28" x14ac:dyDescent="0.25">
      <c r="B291" s="183">
        <f>+UPP!C290</f>
        <v>988</v>
      </c>
      <c r="C291" s="183">
        <f>+UPP!B290</f>
        <v>3</v>
      </c>
      <c r="D291" s="183">
        <f>+UPP!D290</f>
        <v>1</v>
      </c>
      <c r="E291" s="425">
        <f>+VLOOKUP($B291,Data_Payroll!$K$6:$P$350,2,FALSE)</f>
        <v>1172592</v>
      </c>
      <c r="F291" s="425">
        <f>+VLOOKUP($B291,Data_Payroll!$K$6:$P$350,3,FALSE)</f>
        <v>1188297</v>
      </c>
      <c r="G291" s="425">
        <f>+VLOOKUP($B291,Data_Payroll!$K$6:$P$350,4,FALSE)</f>
        <v>1212263</v>
      </c>
      <c r="H291" s="425">
        <f>+VLOOKUP($B291,Data_Payroll!$K$6:$P$350,5,FALSE)</f>
        <v>1221673</v>
      </c>
      <c r="I291" s="425">
        <f>+VLOOKUP($B291,Data_Payroll!$K$6:$P$350,6,FALSE)</f>
        <v>1342847</v>
      </c>
      <c r="J291" s="355">
        <f t="shared" si="67"/>
        <v>6137672</v>
      </c>
      <c r="K291" s="339">
        <f>+IFERROR(VLOOKUP($B291,'Translated Loss'!$BI$5:$BL$350,2,FALSE),0)</f>
        <v>2801553.9187000003</v>
      </c>
      <c r="L291" s="339">
        <f>+IFERROR(VLOOKUP($B291,'Translated Loss'!$BI$5:$BL$350,3,FALSE),0)</f>
        <v>3709246.2771999999</v>
      </c>
      <c r="M291" s="339">
        <f>+IFERROR(VLOOKUP($B291,'Translated Loss'!$BI$5:$BL$350,4,FALSE),0)</f>
        <v>706061.31700000004</v>
      </c>
      <c r="N291" s="355">
        <f t="shared" si="72"/>
        <v>7216861.5129000004</v>
      </c>
      <c r="O291" s="339">
        <f>+IFERROR(IF(D291=1,($E291*P$3+$F291*P$4+$G291*P$5+$H291*P$6+$I291*P$7)*10*VLOOKUP($B291,UPP!$C$10:$M$329,9,FALSE),($E291*P$3+$F291*P$4+$G291*P$5+$H291*P$6+$I291*P$7)*VLOOKUP($B291,UPP!$C$10:$M$329,9,FALSE)),0)</f>
        <v>-782216.01937047078</v>
      </c>
      <c r="P291" s="339">
        <f>+IFERROR(IF(D291=1,($E291*Q$3+$F291*Q$4+$G291*Q$5+$H291*Q$6+$I291*Q$7)*10*VLOOKUP($B291,UPP!$C$10:$M$329,10,FALSE),($E291*Q$3+$F291*Q$4+$G291*Q$5+$H291*Q$6+$I291*Q$7)*VLOOKUP($B291,UPP!$C$10:$M$329,10,FALSE)),0)</f>
        <v>-683787.55894486723</v>
      </c>
      <c r="Q291" s="339">
        <f>+IFERROR(IF(D291=1,($E291*R$3+$F291*R$4+$G291*R$5+$H291*R$6+$I291*R$7)*10*VLOOKUP($B291,UPP!$C$10:$M$329,11,FALSE),($E291*R$3+$F291*R$4+$G291*R$5+$H291*R$6+$I291*R$7)*VLOOKUP($B291,UPP!$C$10:$M$329,11,FALSE)),0)</f>
        <v>4549.4131309680142</v>
      </c>
      <c r="R291" s="201">
        <f t="shared" si="66"/>
        <v>-1461454.16518437</v>
      </c>
      <c r="S291" s="196">
        <f t="shared" si="68"/>
        <v>2019337.8993295296</v>
      </c>
      <c r="T291" s="151">
        <f t="shared" si="69"/>
        <v>3025458.7182551324</v>
      </c>
      <c r="U291" s="151">
        <f t="shared" si="70"/>
        <v>710610.73013096803</v>
      </c>
      <c r="V291" s="197">
        <f t="shared" si="71"/>
        <v>5755407.3477156302</v>
      </c>
      <c r="W291" s="209">
        <f t="shared" si="60"/>
        <v>3.2900713810212236E-2</v>
      </c>
      <c r="X291" s="210">
        <f t="shared" si="61"/>
        <v>4.9293261651243869E-2</v>
      </c>
      <c r="Y291" s="211">
        <f t="shared" si="62"/>
        <v>1.1577854439451441E-2</v>
      </c>
      <c r="Z291" s="196">
        <f t="shared" si="63"/>
        <v>2019337.8993295296</v>
      </c>
      <c r="AA291" s="151">
        <f t="shared" si="64"/>
        <v>3025458.7182551324</v>
      </c>
      <c r="AB291" s="197">
        <f t="shared" si="65"/>
        <v>710610.73013096803</v>
      </c>
    </row>
    <row r="292" spans="2:28" x14ac:dyDescent="0.25">
      <c r="B292" s="183">
        <f>+UPP!C291</f>
        <v>991</v>
      </c>
      <c r="C292" s="183">
        <f>+UPP!B291</f>
        <v>3</v>
      </c>
      <c r="D292" s="183">
        <f>+UPP!D291</f>
        <v>1</v>
      </c>
      <c r="E292" s="425">
        <f>+VLOOKUP($B292,Data_Payroll!$K$6:$P$350,2,FALSE)</f>
        <v>746</v>
      </c>
      <c r="F292" s="425">
        <f>+VLOOKUP($B292,Data_Payroll!$K$6:$P$350,3,FALSE)</f>
        <v>798</v>
      </c>
      <c r="G292" s="425">
        <f>+VLOOKUP($B292,Data_Payroll!$K$6:$P$350,4,FALSE)</f>
        <v>942</v>
      </c>
      <c r="H292" s="425">
        <f>+VLOOKUP($B292,Data_Payroll!$K$6:$P$350,5,FALSE)</f>
        <v>932</v>
      </c>
      <c r="I292" s="425">
        <f>+VLOOKUP($B292,Data_Payroll!$K$6:$P$350,6,FALSE)</f>
        <v>1299</v>
      </c>
      <c r="J292" s="355">
        <f t="shared" si="67"/>
        <v>4717</v>
      </c>
      <c r="K292" s="339">
        <f>+IFERROR(VLOOKUP($B292,'Translated Loss'!$BI$5:$BL$350,2,FALSE),0)</f>
        <v>415023.36819999997</v>
      </c>
      <c r="L292" s="339">
        <f>+IFERROR(VLOOKUP($B292,'Translated Loss'!$BI$5:$BL$350,3,FALSE),0)</f>
        <v>189231.02910000004</v>
      </c>
      <c r="M292" s="339">
        <f>+IFERROR(VLOOKUP($B292,'Translated Loss'!$BI$5:$BL$350,4,FALSE),0)</f>
        <v>116211.62700000001</v>
      </c>
      <c r="N292" s="355">
        <f t="shared" si="72"/>
        <v>720466.02430000005</v>
      </c>
      <c r="O292" s="339">
        <f>+IFERROR(IF(D292=1,($E292*P$3+$F292*P$4+$G292*P$5+$H292*P$6+$I292*P$7)*10*VLOOKUP($B292,UPP!$C$10:$M$329,9,FALSE),($E292*P$3+$F292*P$4+$G292*P$5+$H292*P$6+$I292*P$7)*VLOOKUP($B292,UPP!$C$10:$M$329,9,FALSE)),0)</f>
        <v>-17368.413925528512</v>
      </c>
      <c r="P292" s="339">
        <f>+IFERROR(IF(D292=1,($E292*Q$3+$F292*Q$4+$G292*Q$5+$H292*Q$6+$I292*Q$7)*10*VLOOKUP($B292,UPP!$C$10:$M$329,10,FALSE),($E292*Q$3+$F292*Q$4+$G292*Q$5+$H292*Q$6+$I292*Q$7)*VLOOKUP($B292,UPP!$C$10:$M$329,10,FALSE)),0)</f>
        <v>-16239.627151942101</v>
      </c>
      <c r="Q292" s="339">
        <f>+IFERROR(IF(D292=1,($E292*R$3+$F292*R$4+$G292*R$5+$H292*R$6+$I292*R$7)*10*VLOOKUP($B292,UPP!$C$10:$M$329,11,FALSE),($E292*R$3+$F292*R$4+$G292*R$5+$H292*R$6+$I292*R$7)*VLOOKUP($B292,UPP!$C$10:$M$329,11,FALSE)),0)</f>
        <v>165.86925684946473</v>
      </c>
      <c r="R292" s="201">
        <f t="shared" si="66"/>
        <v>-33442.171820621144</v>
      </c>
      <c r="S292" s="196">
        <f t="shared" si="68"/>
        <v>397654.95427447144</v>
      </c>
      <c r="T292" s="151">
        <f t="shared" si="69"/>
        <v>172991.40194805793</v>
      </c>
      <c r="U292" s="151">
        <f t="shared" si="70"/>
        <v>116377.49625684947</v>
      </c>
      <c r="V292" s="197">
        <f t="shared" si="71"/>
        <v>687023.85247937893</v>
      </c>
      <c r="W292" s="209">
        <f t="shared" si="60"/>
        <v>8.4302513096135563</v>
      </c>
      <c r="X292" s="210">
        <f t="shared" si="61"/>
        <v>3.6674030516866214</v>
      </c>
      <c r="Y292" s="211">
        <f t="shared" si="62"/>
        <v>2.4671930518730014</v>
      </c>
      <c r="Z292" s="196">
        <f t="shared" si="63"/>
        <v>397654.95427447144</v>
      </c>
      <c r="AA292" s="151">
        <f t="shared" si="64"/>
        <v>172991.40194805793</v>
      </c>
      <c r="AB292" s="197">
        <f t="shared" si="65"/>
        <v>116377.49625684948</v>
      </c>
    </row>
    <row r="293" spans="2:28" x14ac:dyDescent="0.25">
      <c r="B293" s="183">
        <f>+UPP!C292</f>
        <v>992</v>
      </c>
      <c r="C293" s="183">
        <f>+UPP!B292</f>
        <v>3</v>
      </c>
      <c r="D293" s="183">
        <f>+UPP!D292</f>
        <v>1</v>
      </c>
      <c r="E293" s="425">
        <f>+VLOOKUP($B293,Data_Payroll!$K$6:$P$350,2,FALSE)</f>
        <v>2582</v>
      </c>
      <c r="F293" s="425">
        <f>+VLOOKUP($B293,Data_Payroll!$K$6:$P$350,3,FALSE)</f>
        <v>2855</v>
      </c>
      <c r="G293" s="425">
        <f>+VLOOKUP($B293,Data_Payroll!$K$6:$P$350,4,FALSE)</f>
        <v>2705</v>
      </c>
      <c r="H293" s="425">
        <f>+VLOOKUP($B293,Data_Payroll!$K$6:$P$350,5,FALSE)</f>
        <v>3248</v>
      </c>
      <c r="I293" s="425">
        <f>+VLOOKUP($B293,Data_Payroll!$K$6:$P$350,6,FALSE)</f>
        <v>3081</v>
      </c>
      <c r="J293" s="355">
        <f t="shared" si="67"/>
        <v>14471</v>
      </c>
      <c r="K293" s="339">
        <f>+IFERROR(VLOOKUP($B293,'Translated Loss'!$BI$5:$BL$350,2,FALSE),0)</f>
        <v>315000.22870000004</v>
      </c>
      <c r="L293" s="339">
        <f>+IFERROR(VLOOKUP($B293,'Translated Loss'!$BI$5:$BL$350,3,FALSE),0)</f>
        <v>20091.786800000002</v>
      </c>
      <c r="M293" s="339">
        <f>+IFERROR(VLOOKUP($B293,'Translated Loss'!$BI$5:$BL$350,4,FALSE),0)</f>
        <v>90880.888000000006</v>
      </c>
      <c r="N293" s="355">
        <f t="shared" si="72"/>
        <v>425972.90350000001</v>
      </c>
      <c r="O293" s="339">
        <f>+IFERROR(IF(D293=1,($E293*P$3+$F293*P$4+$G293*P$5+$H293*P$6+$I293*P$7)*10*VLOOKUP($B293,UPP!$C$10:$M$329,9,FALSE),($E293*P$3+$F293*P$4+$G293*P$5+$H293*P$6+$I293*P$7)*VLOOKUP($B293,UPP!$C$10:$M$329,9,FALSE)),0)</f>
        <v>-52714.247171697236</v>
      </c>
      <c r="P293" s="339">
        <f>+IFERROR(IF(D293=1,($E293*Q$3+$F293*Q$4+$G293*Q$5+$H293*Q$6+$I293*Q$7)*10*VLOOKUP($B293,UPP!$C$10:$M$329,10,FALSE),($E293*Q$3+$F293*Q$4+$G293*Q$5+$H293*Q$6+$I293*Q$7)*VLOOKUP($B293,UPP!$C$10:$M$329,10,FALSE)),0)</f>
        <v>-58906.237208191349</v>
      </c>
      <c r="Q293" s="339">
        <f>+IFERROR(IF(D293=1,($E293*R$3+$F293*R$4+$G293*R$5+$H293*R$6+$I293*R$7)*10*VLOOKUP($B293,UPP!$C$10:$M$329,11,FALSE),($E293*R$3+$F293*R$4+$G293*R$5+$H293*R$6+$I293*R$7)*VLOOKUP($B293,UPP!$C$10:$M$329,11,FALSE)),0)</f>
        <v>55.245799285576581</v>
      </c>
      <c r="R293" s="201">
        <f t="shared" si="66"/>
        <v>-111565.23858060301</v>
      </c>
      <c r="S293" s="196">
        <f t="shared" si="68"/>
        <v>262285.98152830277</v>
      </c>
      <c r="T293" s="151">
        <f t="shared" si="69"/>
        <v>0</v>
      </c>
      <c r="U293" s="151">
        <f t="shared" si="70"/>
        <v>90936.133799285584</v>
      </c>
      <c r="V293" s="197">
        <f t="shared" si="71"/>
        <v>314407.66491939698</v>
      </c>
      <c r="W293" s="209">
        <f t="shared" si="60"/>
        <v>1.8124938257777816</v>
      </c>
      <c r="X293" s="210">
        <f t="shared" si="61"/>
        <v>0</v>
      </c>
      <c r="Y293" s="211">
        <f t="shared" si="62"/>
        <v>0.62840255545080215</v>
      </c>
      <c r="Z293" s="196">
        <f t="shared" si="63"/>
        <v>262285.98152830277</v>
      </c>
      <c r="AA293" s="151">
        <f t="shared" si="64"/>
        <v>0</v>
      </c>
      <c r="AB293" s="197">
        <f t="shared" si="65"/>
        <v>90936.133799285584</v>
      </c>
    </row>
    <row r="294" spans="2:28" x14ac:dyDescent="0.25">
      <c r="B294" s="183">
        <f>+UPP!C293</f>
        <v>995</v>
      </c>
      <c r="C294" s="183">
        <f>+UPP!B293</f>
        <v>3</v>
      </c>
      <c r="D294" s="183">
        <f>+UPP!D293</f>
        <v>1</v>
      </c>
      <c r="E294" s="425">
        <f>+VLOOKUP($B294,Data_Payroll!$K$6:$P$350,2,FALSE)</f>
        <v>33651</v>
      </c>
      <c r="F294" s="425">
        <f>+VLOOKUP($B294,Data_Payroll!$K$6:$P$350,3,FALSE)</f>
        <v>37279</v>
      </c>
      <c r="G294" s="425">
        <f>+VLOOKUP($B294,Data_Payroll!$K$6:$P$350,4,FALSE)</f>
        <v>39178</v>
      </c>
      <c r="H294" s="425">
        <f>+VLOOKUP($B294,Data_Payroll!$K$6:$P$350,5,FALSE)</f>
        <v>47515</v>
      </c>
      <c r="I294" s="425">
        <f>+VLOOKUP($B294,Data_Payroll!$K$6:$P$350,6,FALSE)</f>
        <v>42416</v>
      </c>
      <c r="J294" s="355">
        <f t="shared" si="67"/>
        <v>200039</v>
      </c>
      <c r="K294" s="339">
        <f>+IFERROR(VLOOKUP($B294,'Translated Loss'!$BI$5:$BL$350,2,FALSE),0)</f>
        <v>6590668.6554000005</v>
      </c>
      <c r="L294" s="339">
        <f>+IFERROR(VLOOKUP($B294,'Translated Loss'!$BI$5:$BL$350,3,FALSE),0)</f>
        <v>3094389.6664</v>
      </c>
      <c r="M294" s="339">
        <f>+IFERROR(VLOOKUP($B294,'Translated Loss'!$BI$5:$BL$350,4,FALSE),0)</f>
        <v>128627.07299999999</v>
      </c>
      <c r="N294" s="355">
        <f t="shared" si="72"/>
        <v>9813685.3948000018</v>
      </c>
      <c r="O294" s="339">
        <f>+IFERROR(IF(D294=1,($E294*P$3+$F294*P$4+$G294*P$5+$H294*P$6+$I294*P$7)*10*VLOOKUP($B294,UPP!$C$10:$M$329,9,FALSE),($E294*P$3+$F294*P$4+$G294*P$5+$H294*P$6+$I294*P$7)*VLOOKUP($B294,UPP!$C$10:$M$329,9,FALSE)),0)</f>
        <v>-1533731.7194717627</v>
      </c>
      <c r="P294" s="339">
        <f>+IFERROR(IF(D294=1,($E294*Q$3+$F294*Q$4+$G294*Q$5+$H294*Q$6+$I294*Q$7)*10*VLOOKUP($B294,UPP!$C$10:$M$329,10,FALSE),($E294*Q$3+$F294*Q$4+$G294*Q$5+$H294*Q$6+$I294*Q$7)*VLOOKUP($B294,UPP!$C$10:$M$329,10,FALSE)),0)</f>
        <v>-869506.56220478797</v>
      </c>
      <c r="Q294" s="339">
        <f>+IFERROR(IF(D294=1,($E294*R$3+$F294*R$4+$G294*R$5+$H294*R$6+$I294*R$7)*10*VLOOKUP($B294,UPP!$C$10:$M$329,11,FALSE),($E294*R$3+$F294*R$4+$G294*R$5+$H294*R$6+$I294*R$7)*VLOOKUP($B294,UPP!$C$10:$M$329,11,FALSE)),0)</f>
        <v>1034.4673985753818</v>
      </c>
      <c r="R294" s="201">
        <f t="shared" si="66"/>
        <v>-2402203.8142779749</v>
      </c>
      <c r="S294" s="196">
        <f t="shared" si="68"/>
        <v>5056936.9359282376</v>
      </c>
      <c r="T294" s="151">
        <f t="shared" si="69"/>
        <v>2224883.104195212</v>
      </c>
      <c r="U294" s="151">
        <f t="shared" si="70"/>
        <v>129661.54039857537</v>
      </c>
      <c r="V294" s="197">
        <f t="shared" si="71"/>
        <v>7411481.5805220269</v>
      </c>
      <c r="W294" s="209">
        <f t="shared" si="60"/>
        <v>2.5279755127391348</v>
      </c>
      <c r="X294" s="210">
        <f t="shared" si="61"/>
        <v>1.1122246682872901</v>
      </c>
      <c r="Y294" s="211">
        <f t="shared" si="62"/>
        <v>6.4818130663808246E-2</v>
      </c>
      <c r="Z294" s="196">
        <f t="shared" si="63"/>
        <v>5056936.9359282386</v>
      </c>
      <c r="AA294" s="151">
        <f t="shared" si="64"/>
        <v>2224883.104195212</v>
      </c>
      <c r="AB294" s="197">
        <f t="shared" si="65"/>
        <v>129661.54039857538</v>
      </c>
    </row>
    <row r="295" spans="2:28" x14ac:dyDescent="0.25">
      <c r="B295" s="183">
        <f>+UPP!C294</f>
        <v>997</v>
      </c>
      <c r="C295" s="183">
        <f>+UPP!B294</f>
        <v>3</v>
      </c>
      <c r="D295" s="183">
        <f>+UPP!D294</f>
        <v>1</v>
      </c>
      <c r="E295" s="425">
        <f>+VLOOKUP($B295,Data_Payroll!$K$6:$P$350,2,FALSE)</f>
        <v>8203</v>
      </c>
      <c r="F295" s="425">
        <f>+VLOOKUP($B295,Data_Payroll!$K$6:$P$350,3,FALSE)</f>
        <v>9164</v>
      </c>
      <c r="G295" s="425">
        <f>+VLOOKUP($B295,Data_Payroll!$K$6:$P$350,4,FALSE)</f>
        <v>9744</v>
      </c>
      <c r="H295" s="425">
        <f>+VLOOKUP($B295,Data_Payroll!$K$6:$P$350,5,FALSE)</f>
        <v>10613</v>
      </c>
      <c r="I295" s="425">
        <f>+VLOOKUP($B295,Data_Payroll!$K$6:$P$350,6,FALSE)</f>
        <v>9910</v>
      </c>
      <c r="J295" s="355">
        <f t="shared" si="67"/>
        <v>47634</v>
      </c>
      <c r="K295" s="339">
        <f>+IFERROR(VLOOKUP($B295,'Translated Loss'!$BI$5:$BL$350,2,FALSE),0)</f>
        <v>46070.343099999998</v>
      </c>
      <c r="L295" s="339">
        <f>+IFERROR(VLOOKUP($B295,'Translated Loss'!$BI$5:$BL$350,3,FALSE),0)</f>
        <v>264091.86500000005</v>
      </c>
      <c r="M295" s="339">
        <f>+IFERROR(VLOOKUP($B295,'Translated Loss'!$BI$5:$BL$350,4,FALSE),0)</f>
        <v>42580.22</v>
      </c>
      <c r="N295" s="355">
        <f t="shared" si="72"/>
        <v>352742.42810000002</v>
      </c>
      <c r="O295" s="339">
        <f>+IFERROR(IF(D295=1,($E295*P$3+$F295*P$4+$G295*P$5+$H295*P$6+$I295*P$7)*10*VLOOKUP($B295,UPP!$C$10:$M$329,9,FALSE),($E295*P$3+$F295*P$4+$G295*P$5+$H295*P$6+$I295*P$7)*VLOOKUP($B295,UPP!$C$10:$M$329,9,FALSE)),0)</f>
        <v>-42273.137758755736</v>
      </c>
      <c r="P295" s="339">
        <f>+IFERROR(IF(D295=1,($E295*Q$3+$F295*Q$4+$G295*Q$5+$H295*Q$6+$I295*Q$7)*10*VLOOKUP($B295,UPP!$C$10:$M$329,10,FALSE),($E295*Q$3+$F295*Q$4+$G295*Q$5+$H295*Q$6+$I295*Q$7)*VLOOKUP($B295,UPP!$C$10:$M$329,10,FALSE)),0)</f>
        <v>-26262.840098277025</v>
      </c>
      <c r="Q295" s="339">
        <f>+IFERROR(IF(D295=1,($E295*R$3+$F295*R$4+$G295*R$5+$H295*R$6+$I295*R$7)*10*VLOOKUP($B295,UPP!$C$10:$M$329,11,FALSE),($E295*R$3+$F295*R$4+$G295*R$5+$H295*R$6+$I295*R$7)*VLOOKUP($B295,UPP!$C$10:$M$329,11,FALSE)),0)</f>
        <v>49.242860491223212</v>
      </c>
      <c r="R295" s="201">
        <f t="shared" si="66"/>
        <v>-68486.734996541534</v>
      </c>
      <c r="S295" s="196">
        <f t="shared" si="68"/>
        <v>3797.2053412442619</v>
      </c>
      <c r="T295" s="151">
        <f t="shared" si="69"/>
        <v>237829.02490172302</v>
      </c>
      <c r="U295" s="151">
        <f t="shared" si="70"/>
        <v>42629.462860491221</v>
      </c>
      <c r="V295" s="197">
        <f t="shared" si="71"/>
        <v>284255.6931034585</v>
      </c>
      <c r="W295" s="209">
        <f t="shared" si="60"/>
        <v>7.9716281253815798E-3</v>
      </c>
      <c r="X295" s="210">
        <f t="shared" si="61"/>
        <v>0.49928417706202088</v>
      </c>
      <c r="Y295" s="211">
        <f t="shared" si="62"/>
        <v>8.9493770962949193E-2</v>
      </c>
      <c r="Z295" s="196">
        <f t="shared" si="63"/>
        <v>3797.2053412442619</v>
      </c>
      <c r="AA295" s="151">
        <f t="shared" si="64"/>
        <v>237829.02490172302</v>
      </c>
      <c r="AB295" s="197">
        <f t="shared" si="65"/>
        <v>42629.462860491221</v>
      </c>
    </row>
    <row r="296" spans="2:28" x14ac:dyDescent="0.25">
      <c r="B296" s="183">
        <f>+UPP!C295</f>
        <v>999</v>
      </c>
      <c r="C296" s="183">
        <f>+UPP!B295</f>
        <v>3</v>
      </c>
      <c r="D296" s="183">
        <f>+UPP!D295</f>
        <v>1</v>
      </c>
      <c r="E296" s="425">
        <f>+VLOOKUP($B296,Data_Payroll!$K$6:$P$350,2,FALSE)</f>
        <v>1601</v>
      </c>
      <c r="F296" s="425">
        <f>+VLOOKUP($B296,Data_Payroll!$K$6:$P$350,3,FALSE)</f>
        <v>1642</v>
      </c>
      <c r="G296" s="425">
        <f>+VLOOKUP($B296,Data_Payroll!$K$6:$P$350,4,FALSE)</f>
        <v>1767</v>
      </c>
      <c r="H296" s="425">
        <f>+VLOOKUP($B296,Data_Payroll!$K$6:$P$350,5,FALSE)</f>
        <v>1651</v>
      </c>
      <c r="I296" s="425">
        <f>+VLOOKUP($B296,Data_Payroll!$K$6:$P$350,6,FALSE)</f>
        <v>1595</v>
      </c>
      <c r="J296" s="355">
        <f t="shared" si="67"/>
        <v>8256</v>
      </c>
      <c r="K296" s="339">
        <f>+IFERROR(VLOOKUP($B296,'Translated Loss'!$BI$5:$BL$350,2,FALSE),0)</f>
        <v>132200.83240000001</v>
      </c>
      <c r="L296" s="339">
        <f>+IFERROR(VLOOKUP($B296,'Translated Loss'!$BI$5:$BL$350,3,FALSE),0)</f>
        <v>335949.07760000002</v>
      </c>
      <c r="M296" s="339">
        <f>+IFERROR(VLOOKUP($B296,'Translated Loss'!$BI$5:$BL$350,4,FALSE),0)</f>
        <v>12154.097</v>
      </c>
      <c r="N296" s="355">
        <f t="shared" si="72"/>
        <v>480304.00700000004</v>
      </c>
      <c r="O296" s="339">
        <f>+IFERROR(IF(D296=1,($E296*P$3+$F296*P$4+$G296*P$5+$H296*P$6+$I296*P$7)*10*VLOOKUP($B296,UPP!$C$10:$M$329,9,FALSE),($E296*P$3+$F296*P$4+$G296*P$5+$H296*P$6+$I296*P$7)*VLOOKUP($B296,UPP!$C$10:$M$329,9,FALSE)),0)</f>
        <v>-32870.569564239828</v>
      </c>
      <c r="P296" s="339">
        <f>+IFERROR(IF(D296=1,($E296*Q$3+$F296*Q$4+$G296*Q$5+$H296*Q$6+$I296*Q$7)*10*VLOOKUP($B296,UPP!$C$10:$M$329,10,FALSE),($E296*Q$3+$F296*Q$4+$G296*Q$5+$H296*Q$6+$I296*Q$7)*VLOOKUP($B296,UPP!$C$10:$M$329,10,FALSE)),0)</f>
        <v>-32173.228406070426</v>
      </c>
      <c r="Q296" s="339">
        <f>+IFERROR(IF(D296=1,($E296*R$3+$F296*R$4+$G296*R$5+$H296*R$6+$I296*R$7)*10*VLOOKUP($B296,UPP!$C$10:$M$329,11,FALSE),($E296*R$3+$F296*R$4+$G296*R$5+$H296*R$6+$I296*R$7)*VLOOKUP($B296,UPP!$C$10:$M$329,11,FALSE)),0)</f>
        <v>61.212497406233645</v>
      </c>
      <c r="R296" s="201">
        <f t="shared" si="66"/>
        <v>-64982.585472904022</v>
      </c>
      <c r="S296" s="196">
        <f t="shared" si="68"/>
        <v>99330.262835760193</v>
      </c>
      <c r="T296" s="151">
        <f t="shared" si="69"/>
        <v>303775.84919392958</v>
      </c>
      <c r="U296" s="151">
        <f t="shared" si="70"/>
        <v>12215.309497406233</v>
      </c>
      <c r="V296" s="197">
        <f t="shared" si="71"/>
        <v>415321.42152709601</v>
      </c>
      <c r="W296" s="209">
        <f t="shared" si="60"/>
        <v>1.2031281835726768</v>
      </c>
      <c r="X296" s="210">
        <f t="shared" si="61"/>
        <v>3.6794555377171703</v>
      </c>
      <c r="Y296" s="211">
        <f t="shared" si="62"/>
        <v>0.14795675263331193</v>
      </c>
      <c r="Z296" s="196">
        <f t="shared" si="63"/>
        <v>99330.262835760208</v>
      </c>
      <c r="AA296" s="151">
        <f t="shared" si="64"/>
        <v>303775.84919392958</v>
      </c>
      <c r="AB296" s="197">
        <f t="shared" si="65"/>
        <v>12215.309497406233</v>
      </c>
    </row>
    <row r="297" spans="2:28" x14ac:dyDescent="0.25">
      <c r="B297" s="183">
        <f>+UPP!C296</f>
        <v>2104</v>
      </c>
      <c r="C297" s="183">
        <f>+UPP!B296</f>
        <v>1</v>
      </c>
      <c r="D297" s="183">
        <f>+UPP!D296</f>
        <v>1</v>
      </c>
      <c r="E297" s="425">
        <f>+VLOOKUP($B297,Data_Payroll!$K$6:$P$350,2,FALSE)</f>
        <v>74</v>
      </c>
      <c r="F297" s="425">
        <f>+VLOOKUP($B297,Data_Payroll!$K$6:$P$350,3,FALSE)</f>
        <v>73</v>
      </c>
      <c r="G297" s="425">
        <f>+VLOOKUP($B297,Data_Payroll!$K$6:$P$350,4,FALSE)</f>
        <v>62</v>
      </c>
      <c r="H297" s="425">
        <f>+VLOOKUP($B297,Data_Payroll!$K$6:$P$350,5,FALSE)</f>
        <v>436</v>
      </c>
      <c r="I297" s="425">
        <f>+VLOOKUP($B297,Data_Payroll!$K$6:$P$350,6,FALSE)</f>
        <v>4586</v>
      </c>
      <c r="J297" s="355">
        <f t="shared" si="67"/>
        <v>5231</v>
      </c>
      <c r="K297" s="339">
        <f>+IFERROR(VLOOKUP($B297,'Translated Loss'!$BI$5:$BL$350,2,FALSE),0)</f>
        <v>3081.5277999999998</v>
      </c>
      <c r="L297" s="339">
        <f>+IFERROR(VLOOKUP($B297,'Translated Loss'!$BI$5:$BL$350,3,FALSE),0)</f>
        <v>10795.6194</v>
      </c>
      <c r="M297" s="339">
        <f>+IFERROR(VLOOKUP($B297,'Translated Loss'!$BI$5:$BL$350,4,FALSE),0)</f>
        <v>0</v>
      </c>
      <c r="N297" s="355">
        <f t="shared" si="72"/>
        <v>13877.147199999999</v>
      </c>
      <c r="O297" s="339">
        <f>+IFERROR(IF(D297=1,($E297*P$3+$F297*P$4+$G297*P$5+$H297*P$6+$I297*P$7)*10*VLOOKUP($B297,UPP!$C$10:$M$329,9,FALSE),($E297*P$3+$F297*P$4+$G297*P$5+$H297*P$6+$I297*P$7)*VLOOKUP($B297,UPP!$C$10:$M$329,9,FALSE)),0)</f>
        <v>-14404.961095945993</v>
      </c>
      <c r="P297" s="339">
        <f>+IFERROR(IF(D297=1,($E297*Q$3+$F297*Q$4+$G297*Q$5+$H297*Q$6+$I297*Q$7)*10*VLOOKUP($B297,UPP!$C$10:$M$329,10,FALSE),($E297*Q$3+$F297*Q$4+$G297*Q$5+$H297*Q$6+$I297*Q$7)*VLOOKUP($B297,UPP!$C$10:$M$329,10,FALSE)),0)</f>
        <v>-7115.8280322043211</v>
      </c>
      <c r="Q297" s="339">
        <f>+IFERROR(IF(D297=1,($E297*R$3+$F297*R$4+$G297*R$5+$H297*R$6+$I297*R$7)*10*VLOOKUP($B297,UPP!$C$10:$M$329,11,FALSE),($E297*R$3+$F297*R$4+$G297*R$5+$H297*R$6+$I297*R$7)*VLOOKUP($B297,UPP!$C$10:$M$329,11,FALSE)),0)</f>
        <v>56.078435012600004</v>
      </c>
      <c r="R297" s="201">
        <f t="shared" si="66"/>
        <v>-21464.710693137713</v>
      </c>
      <c r="S297" s="196">
        <f t="shared" si="68"/>
        <v>0</v>
      </c>
      <c r="T297" s="151">
        <f t="shared" si="69"/>
        <v>3679.7913677956785</v>
      </c>
      <c r="U297" s="151">
        <f t="shared" si="70"/>
        <v>56.078435012600004</v>
      </c>
      <c r="V297" s="197">
        <f t="shared" si="71"/>
        <v>-7587.5634931377135</v>
      </c>
      <c r="W297" s="209">
        <f t="shared" si="60"/>
        <v>0</v>
      </c>
      <c r="X297" s="210">
        <f t="shared" si="61"/>
        <v>7.0345849126279461E-2</v>
      </c>
      <c r="Y297" s="211">
        <f t="shared" si="62"/>
        <v>1.0720404322806347E-3</v>
      </c>
      <c r="Z297" s="196">
        <f t="shared" si="63"/>
        <v>0</v>
      </c>
      <c r="AA297" s="151">
        <f t="shared" si="64"/>
        <v>3679.7913677956785</v>
      </c>
      <c r="AB297" s="197">
        <f t="shared" si="65"/>
        <v>56.078435012600004</v>
      </c>
    </row>
    <row r="298" spans="2:28" x14ac:dyDescent="0.25">
      <c r="B298" s="183">
        <f>+UPP!C297</f>
        <v>2107</v>
      </c>
      <c r="C298" s="183">
        <f>+UPP!B297</f>
        <v>1</v>
      </c>
      <c r="D298" s="183">
        <f>+UPP!D297</f>
        <v>1</v>
      </c>
      <c r="E298" s="425">
        <f>+VLOOKUP($B298,Data_Payroll!$K$6:$P$350,2,FALSE)</f>
        <v>300</v>
      </c>
      <c r="F298" s="425">
        <f>+VLOOKUP($B298,Data_Payroll!$K$6:$P$350,3,FALSE)</f>
        <v>299</v>
      </c>
      <c r="G298" s="425">
        <f>+VLOOKUP($B298,Data_Payroll!$K$6:$P$350,4,FALSE)</f>
        <v>540</v>
      </c>
      <c r="H298" s="425">
        <f>+VLOOKUP($B298,Data_Payroll!$K$6:$P$350,5,FALSE)</f>
        <v>277</v>
      </c>
      <c r="I298" s="425">
        <f>+VLOOKUP($B298,Data_Payroll!$K$6:$P$350,6,FALSE)</f>
        <v>507</v>
      </c>
      <c r="J298" s="355">
        <f t="shared" si="67"/>
        <v>1923</v>
      </c>
      <c r="K298" s="339">
        <f>+IFERROR(VLOOKUP($B298,'Translated Loss'!$BI$5:$BL$350,2,FALSE),0)</f>
        <v>0</v>
      </c>
      <c r="L298" s="339">
        <f>+IFERROR(VLOOKUP($B298,'Translated Loss'!$BI$5:$BL$350,3,FALSE),0)</f>
        <v>0</v>
      </c>
      <c r="M298" s="339">
        <f>+IFERROR(VLOOKUP($B298,'Translated Loss'!$BI$5:$BL$350,4,FALSE),0)</f>
        <v>0</v>
      </c>
      <c r="N298" s="355">
        <f t="shared" si="72"/>
        <v>0</v>
      </c>
      <c r="O298" s="339">
        <f>+IFERROR(IF(D298=1,($E298*P$3+$F298*P$4+$G298*P$5+$H298*P$6+$I298*P$7)*10*VLOOKUP($B298,UPP!$C$10:$M$329,9,FALSE),($E298*P$3+$F298*P$4+$G298*P$5+$H298*P$6+$I298*P$7)*VLOOKUP($B298,UPP!$C$10:$M$329,9,FALSE)),0)</f>
        <v>-5239.7268198818392</v>
      </c>
      <c r="P298" s="339">
        <f>+IFERROR(IF(D298=1,($E298*Q$3+$F298*Q$4+$G298*Q$5+$H298*Q$6+$I298*Q$7)*10*VLOOKUP($B298,UPP!$C$10:$M$329,10,FALSE),($E298*Q$3+$F298*Q$4+$G298*Q$5+$H298*Q$6+$I298*Q$7)*VLOOKUP($B298,UPP!$C$10:$M$329,10,FALSE)),0)</f>
        <v>-4064.7168866303996</v>
      </c>
      <c r="Q298" s="339">
        <f>+IFERROR(IF(D298=1,($E298*R$3+$F298*R$4+$G298*R$5+$H298*R$6+$I298*R$7)*10*VLOOKUP($B298,UPP!$C$10:$M$329,11,FALSE),($E298*R$3+$F298*R$4+$G298*R$5+$H298*R$6+$I298*R$7)*VLOOKUP($B298,UPP!$C$10:$M$329,11,FALSE)),0)</f>
        <v>3.6554636804400005</v>
      </c>
      <c r="R298" s="201">
        <f t="shared" si="66"/>
        <v>-9300.7882428317989</v>
      </c>
      <c r="S298" s="196">
        <f t="shared" si="68"/>
        <v>0</v>
      </c>
      <c r="T298" s="151">
        <f t="shared" si="69"/>
        <v>0</v>
      </c>
      <c r="U298" s="151">
        <f t="shared" si="70"/>
        <v>3.6554636804400005</v>
      </c>
      <c r="V298" s="197">
        <f t="shared" si="71"/>
        <v>-9300.7882428317989</v>
      </c>
      <c r="W298" s="209">
        <f t="shared" si="60"/>
        <v>0</v>
      </c>
      <c r="X298" s="210">
        <f t="shared" si="61"/>
        <v>0</v>
      </c>
      <c r="Y298" s="211">
        <f t="shared" si="62"/>
        <v>1.9009171505148209E-4</v>
      </c>
      <c r="Z298" s="196">
        <f t="shared" si="63"/>
        <v>0</v>
      </c>
      <c r="AA298" s="151">
        <f t="shared" si="64"/>
        <v>0</v>
      </c>
      <c r="AB298" s="197">
        <f t="shared" si="65"/>
        <v>3.6554636804400005</v>
      </c>
    </row>
    <row r="299" spans="2:28" x14ac:dyDescent="0.25">
      <c r="B299" s="183">
        <f>+UPP!C298</f>
        <v>2161</v>
      </c>
      <c r="C299" s="183">
        <f>+UPP!B298</f>
        <v>1</v>
      </c>
      <c r="D299" s="183">
        <f>+UPP!D298</f>
        <v>1</v>
      </c>
      <c r="E299" s="425">
        <f>+VLOOKUP($B299,Data_Payroll!$K$6:$P$350,2,FALSE)</f>
        <v>0</v>
      </c>
      <c r="F299" s="425">
        <f>+VLOOKUP($B299,Data_Payroll!$K$6:$P$350,3,FALSE)</f>
        <v>0</v>
      </c>
      <c r="G299" s="425">
        <f>+VLOOKUP($B299,Data_Payroll!$K$6:$P$350,4,FALSE)</f>
        <v>0</v>
      </c>
      <c r="H299" s="425">
        <f>+VLOOKUP($B299,Data_Payroll!$K$6:$P$350,5,FALSE)</f>
        <v>2</v>
      </c>
      <c r="I299" s="425">
        <f>+VLOOKUP($B299,Data_Payroll!$K$6:$P$350,6,FALSE)</f>
        <v>43</v>
      </c>
      <c r="J299" s="355">
        <f t="shared" si="67"/>
        <v>45</v>
      </c>
      <c r="K299" s="339">
        <f>+IFERROR(VLOOKUP($B299,'Translated Loss'!$BI$5:$BL$350,2,FALSE),0)</f>
        <v>0</v>
      </c>
      <c r="L299" s="339">
        <f>+IFERROR(VLOOKUP($B299,'Translated Loss'!$BI$5:$BL$350,3,FALSE),0)</f>
        <v>0</v>
      </c>
      <c r="M299" s="339">
        <f>+IFERROR(VLOOKUP($B299,'Translated Loss'!$BI$5:$BL$350,4,FALSE),0)</f>
        <v>0</v>
      </c>
      <c r="N299" s="355">
        <f t="shared" si="72"/>
        <v>0</v>
      </c>
      <c r="O299" s="339">
        <f>+IFERROR(IF(D299=1,($E299*P$3+$F299*P$4+$G299*P$5+$H299*P$6+$I299*P$7)*10*VLOOKUP($B299,UPP!$C$10:$M$329,9,FALSE),($E299*P$3+$F299*P$4+$G299*P$5+$H299*P$6+$I299*P$7)*VLOOKUP($B299,UPP!$C$10:$M$329,9,FALSE)),0)</f>
        <v>-64.256641586279997</v>
      </c>
      <c r="P299" s="339">
        <f>+IFERROR(IF(D299=1,($E299*Q$3+$F299*Q$4+$G299*Q$5+$H299*Q$6+$I299*Q$7)*10*VLOOKUP($B299,UPP!$C$10:$M$329,10,FALSE),($E299*Q$3+$F299*Q$4+$G299*Q$5+$H299*Q$6+$I299*Q$7)*VLOOKUP($B299,UPP!$C$10:$M$329,10,FALSE)),0)</f>
        <v>-47.730895995639997</v>
      </c>
      <c r="Q299" s="339">
        <f>+IFERROR(IF(D299=1,($E299*R$3+$F299*R$4+$G299*R$5+$H299*R$6+$I299*R$7)*10*VLOOKUP($B299,UPP!$C$10:$M$329,11,FALSE),($E299*R$3+$F299*R$4+$G299*R$5+$H299*R$6+$I299*R$7)*VLOOKUP($B299,UPP!$C$10:$M$329,11,FALSE)),0)</f>
        <v>0.47734685855999998</v>
      </c>
      <c r="R299" s="201">
        <f t="shared" si="66"/>
        <v>-111.51019072336</v>
      </c>
      <c r="S299" s="196">
        <f t="shared" si="68"/>
        <v>0</v>
      </c>
      <c r="T299" s="151">
        <f t="shared" si="69"/>
        <v>0</v>
      </c>
      <c r="U299" s="151">
        <f t="shared" si="70"/>
        <v>0.47734685855999998</v>
      </c>
      <c r="V299" s="197">
        <f t="shared" si="71"/>
        <v>-111.51019072336</v>
      </c>
      <c r="W299" s="209">
        <f t="shared" si="60"/>
        <v>0</v>
      </c>
      <c r="X299" s="210">
        <f t="shared" si="61"/>
        <v>0</v>
      </c>
      <c r="Y299" s="211">
        <f t="shared" si="62"/>
        <v>1.0607707968000001E-3</v>
      </c>
      <c r="Z299" s="196">
        <f t="shared" si="63"/>
        <v>0</v>
      </c>
      <c r="AA299" s="151">
        <f t="shared" si="64"/>
        <v>0</v>
      </c>
      <c r="AB299" s="197">
        <f t="shared" si="65"/>
        <v>0.47734685856000003</v>
      </c>
    </row>
    <row r="300" spans="2:28" x14ac:dyDescent="0.25">
      <c r="B300" s="183">
        <f>+UPP!C299</f>
        <v>2221</v>
      </c>
      <c r="C300" s="183">
        <f>+UPP!B299</f>
        <v>1</v>
      </c>
      <c r="D300" s="183">
        <f>+UPP!D299</f>
        <v>1</v>
      </c>
      <c r="E300" s="425">
        <f>+VLOOKUP($B300,Data_Payroll!$K$6:$P$350,2,FALSE)</f>
        <v>988</v>
      </c>
      <c r="F300" s="425">
        <f>+VLOOKUP($B300,Data_Payroll!$K$6:$P$350,3,FALSE)</f>
        <v>837</v>
      </c>
      <c r="G300" s="425">
        <f>+VLOOKUP($B300,Data_Payroll!$K$6:$P$350,4,FALSE)</f>
        <v>1122</v>
      </c>
      <c r="H300" s="425">
        <f>+VLOOKUP($B300,Data_Payroll!$K$6:$P$350,5,FALSE)</f>
        <v>629</v>
      </c>
      <c r="I300" s="425">
        <f>+VLOOKUP($B300,Data_Payroll!$K$6:$P$350,6,FALSE)</f>
        <v>543</v>
      </c>
      <c r="J300" s="355">
        <f t="shared" si="67"/>
        <v>4119</v>
      </c>
      <c r="K300" s="339">
        <f>+IFERROR(VLOOKUP($B300,'Translated Loss'!$BI$5:$BL$350,2,FALSE),0)</f>
        <v>24280.574199999999</v>
      </c>
      <c r="L300" s="339">
        <f>+IFERROR(VLOOKUP($B300,'Translated Loss'!$BI$5:$BL$350,3,FALSE),0)</f>
        <v>116062.7494</v>
      </c>
      <c r="M300" s="339">
        <f>+IFERROR(VLOOKUP($B300,'Translated Loss'!$BI$5:$BL$350,4,FALSE),0)</f>
        <v>11652.240000000002</v>
      </c>
      <c r="N300" s="355">
        <f t="shared" si="72"/>
        <v>151995.56359999999</v>
      </c>
      <c r="O300" s="339">
        <f>+IFERROR(IF(D300=1,($E300*P$3+$F300*P$4+$G300*P$5+$H300*P$6+$I300*P$7)*10*VLOOKUP($B300,UPP!$C$10:$M$329,9,FALSE),($E300*P$3+$F300*P$4+$G300*P$5+$H300*P$6+$I300*P$7)*VLOOKUP($B300,UPP!$C$10:$M$329,9,FALSE)),0)</f>
        <v>-8282.1945560365457</v>
      </c>
      <c r="P300" s="339">
        <f>+IFERROR(IF(D300=1,($E300*Q$3+$F300*Q$4+$G300*Q$5+$H300*Q$6+$I300*Q$7)*10*VLOOKUP($B300,UPP!$C$10:$M$329,10,FALSE),($E300*Q$3+$F300*Q$4+$G300*Q$5+$H300*Q$6+$I300*Q$7)*VLOOKUP($B300,UPP!$C$10:$M$329,10,FALSE)),0)</f>
        <v>-7654.8654463469757</v>
      </c>
      <c r="Q300" s="339">
        <f>+IFERROR(IF(D300=1,($E300*R$3+$F300*R$4+$G300*R$5+$H300*R$6+$I300*R$7)*10*VLOOKUP($B300,UPP!$C$10:$M$329,11,FALSE),($E300*R$3+$F300*R$4+$G300*R$5+$H300*R$6+$I300*R$7)*VLOOKUP($B300,UPP!$C$10:$M$329,11,FALSE)),0)</f>
        <v>13.86082196928</v>
      </c>
      <c r="R300" s="201">
        <f t="shared" si="66"/>
        <v>-15923.199180414242</v>
      </c>
      <c r="S300" s="196">
        <f t="shared" si="68"/>
        <v>15998.379643963453</v>
      </c>
      <c r="T300" s="151">
        <f t="shared" si="69"/>
        <v>108407.88395365303</v>
      </c>
      <c r="U300" s="151">
        <f t="shared" si="70"/>
        <v>11666.100821969281</v>
      </c>
      <c r="V300" s="197">
        <f t="shared" si="71"/>
        <v>136072.36441958576</v>
      </c>
      <c r="W300" s="209">
        <f t="shared" si="60"/>
        <v>0.38840445845990418</v>
      </c>
      <c r="X300" s="210">
        <f t="shared" si="61"/>
        <v>2.6318981294890271</v>
      </c>
      <c r="Y300" s="211">
        <f t="shared" si="62"/>
        <v>0.28322653124470215</v>
      </c>
      <c r="Z300" s="196">
        <f t="shared" si="63"/>
        <v>15998.379643963453</v>
      </c>
      <c r="AA300" s="151">
        <f t="shared" si="64"/>
        <v>108407.88395365304</v>
      </c>
      <c r="AB300" s="197">
        <f t="shared" si="65"/>
        <v>11666.100821969283</v>
      </c>
    </row>
    <row r="301" spans="2:28" x14ac:dyDescent="0.25">
      <c r="B301" s="183">
        <f>+UPP!C300</f>
        <v>2222</v>
      </c>
      <c r="C301" s="183">
        <f>+UPP!B300</f>
        <v>1</v>
      </c>
      <c r="D301" s="183">
        <f>+UPP!D300</f>
        <v>1</v>
      </c>
      <c r="E301" s="425">
        <f>+VLOOKUP($B301,Data_Payroll!$K$6:$P$350,2,FALSE)</f>
        <v>527</v>
      </c>
      <c r="F301" s="425">
        <f>+VLOOKUP($B301,Data_Payroll!$K$6:$P$350,3,FALSE)</f>
        <v>723</v>
      </c>
      <c r="G301" s="425">
        <f>+VLOOKUP($B301,Data_Payroll!$K$6:$P$350,4,FALSE)</f>
        <v>1538</v>
      </c>
      <c r="H301" s="425">
        <f>+VLOOKUP($B301,Data_Payroll!$K$6:$P$350,5,FALSE)</f>
        <v>614</v>
      </c>
      <c r="I301" s="425">
        <f>+VLOOKUP($B301,Data_Payroll!$K$6:$P$350,6,FALSE)</f>
        <v>1208</v>
      </c>
      <c r="J301" s="355">
        <f t="shared" si="67"/>
        <v>4610</v>
      </c>
      <c r="K301" s="339">
        <f>+IFERROR(VLOOKUP($B301,'Translated Loss'!$BI$5:$BL$350,2,FALSE),0)</f>
        <v>126441.4489</v>
      </c>
      <c r="L301" s="339">
        <f>+IFERROR(VLOOKUP($B301,'Translated Loss'!$BI$5:$BL$350,3,FALSE),0)</f>
        <v>258898.5882</v>
      </c>
      <c r="M301" s="339">
        <f>+IFERROR(VLOOKUP($B301,'Translated Loss'!$BI$5:$BL$350,4,FALSE),0)</f>
        <v>21511.031999999999</v>
      </c>
      <c r="N301" s="355">
        <f t="shared" si="72"/>
        <v>406851.06910000002</v>
      </c>
      <c r="O301" s="339">
        <f>+IFERROR(IF(D301=1,($E301*P$3+$F301*P$4+$G301*P$5+$H301*P$6+$I301*P$7)*10*VLOOKUP($B301,UPP!$C$10:$M$329,9,FALSE),($E301*P$3+$F301*P$4+$G301*P$5+$H301*P$6+$I301*P$7)*VLOOKUP($B301,UPP!$C$10:$M$329,9,FALSE)),0)</f>
        <v>-16756.546677294424</v>
      </c>
      <c r="P301" s="339">
        <f>+IFERROR(IF(D301=1,($E301*Q$3+$F301*Q$4+$G301*Q$5+$H301*Q$6+$I301*Q$7)*10*VLOOKUP($B301,UPP!$C$10:$M$329,10,FALSE),($E301*Q$3+$F301*Q$4+$G301*Q$5+$H301*Q$6+$I301*Q$7)*VLOOKUP($B301,UPP!$C$10:$M$329,10,FALSE)),0)</f>
        <v>-11341.683329286023</v>
      </c>
      <c r="Q301" s="339">
        <f>+IFERROR(IF(D301=1,($E301*R$3+$F301*R$4+$G301*R$5+$H301*R$6+$I301*R$7)*10*VLOOKUP($B301,UPP!$C$10:$M$329,11,FALSE),($E301*R$3+$F301*R$4+$G301*R$5+$H301*R$6+$I301*R$7)*VLOOKUP($B301,UPP!$C$10:$M$329,11,FALSE)),0)</f>
        <v>31.813877684160001</v>
      </c>
      <c r="R301" s="201">
        <f t="shared" si="66"/>
        <v>-28066.416128896286</v>
      </c>
      <c r="S301" s="196">
        <f t="shared" si="68"/>
        <v>109684.90222270558</v>
      </c>
      <c r="T301" s="151">
        <f t="shared" si="69"/>
        <v>247556.90487071397</v>
      </c>
      <c r="U301" s="151">
        <f t="shared" si="70"/>
        <v>21542.845877684158</v>
      </c>
      <c r="V301" s="197">
        <f t="shared" si="71"/>
        <v>378784.65297110373</v>
      </c>
      <c r="W301" s="209">
        <f t="shared" si="60"/>
        <v>2.379282043876477</v>
      </c>
      <c r="X301" s="210">
        <f t="shared" si="61"/>
        <v>5.3699979364580042</v>
      </c>
      <c r="Y301" s="211">
        <f t="shared" si="62"/>
        <v>0.46730685201050232</v>
      </c>
      <c r="Z301" s="196">
        <f t="shared" si="63"/>
        <v>109684.90222270558</v>
      </c>
      <c r="AA301" s="151">
        <f t="shared" si="64"/>
        <v>247556.904870714</v>
      </c>
      <c r="AB301" s="197">
        <f t="shared" si="65"/>
        <v>21542.845877684158</v>
      </c>
    </row>
    <row r="302" spans="2:28" x14ac:dyDescent="0.25">
      <c r="B302" s="183">
        <f>+UPP!C301</f>
        <v>2281</v>
      </c>
      <c r="C302" s="183">
        <f>+UPP!B301</f>
        <v>1</v>
      </c>
      <c r="D302" s="183">
        <f>+UPP!D301</f>
        <v>1</v>
      </c>
      <c r="E302" s="425">
        <f>+VLOOKUP($B302,Data_Payroll!$K$6:$P$350,2,FALSE)</f>
        <v>835</v>
      </c>
      <c r="F302" s="425">
        <f>+VLOOKUP($B302,Data_Payroll!$K$6:$P$350,3,FALSE)</f>
        <v>832</v>
      </c>
      <c r="G302" s="425">
        <f>+VLOOKUP($B302,Data_Payroll!$K$6:$P$350,4,FALSE)</f>
        <v>518</v>
      </c>
      <c r="H302" s="425">
        <f>+VLOOKUP($B302,Data_Payroll!$K$6:$P$350,5,FALSE)</f>
        <v>725</v>
      </c>
      <c r="I302" s="425">
        <f>+VLOOKUP($B302,Data_Payroll!$K$6:$P$350,6,FALSE)</f>
        <v>199</v>
      </c>
      <c r="J302" s="355">
        <f t="shared" si="67"/>
        <v>3109</v>
      </c>
      <c r="K302" s="339">
        <f>+IFERROR(VLOOKUP($B302,'Translated Loss'!$BI$5:$BL$350,2,FALSE),0)</f>
        <v>0</v>
      </c>
      <c r="L302" s="339">
        <f>+IFERROR(VLOOKUP($B302,'Translated Loss'!$BI$5:$BL$350,3,FALSE),0)</f>
        <v>0</v>
      </c>
      <c r="M302" s="339">
        <f>+IFERROR(VLOOKUP($B302,'Translated Loss'!$BI$5:$BL$350,4,FALSE),0)</f>
        <v>3355.152</v>
      </c>
      <c r="N302" s="355">
        <f t="shared" si="72"/>
        <v>3355.152</v>
      </c>
      <c r="O302" s="339">
        <f>+IFERROR(IF(D302=1,($E302*P$3+$F302*P$4+$G302*P$5+$H302*P$6+$I302*P$7)*10*VLOOKUP($B302,UPP!$C$10:$M$329,9,FALSE),($E302*P$3+$F302*P$4+$G302*P$5+$H302*P$6+$I302*P$7)*VLOOKUP($B302,UPP!$C$10:$M$329,9,FALSE)),0)</f>
        <v>-7565.059493037902</v>
      </c>
      <c r="P302" s="339">
        <f>+IFERROR(IF(D302=1,($E302*Q$3+$F302*Q$4+$G302*Q$5+$H302*Q$6+$I302*Q$7)*10*VLOOKUP($B302,UPP!$C$10:$M$329,10,FALSE),($E302*Q$3+$F302*Q$4+$G302*Q$5+$H302*Q$6+$I302*Q$7)*VLOOKUP($B302,UPP!$C$10:$M$329,10,FALSE)),0)</f>
        <v>-5627.1500447997114</v>
      </c>
      <c r="Q302" s="339">
        <f>+IFERROR(IF(D302=1,($E302*R$3+$F302*R$4+$G302*R$5+$H302*R$6+$I302*R$7)*10*VLOOKUP($B302,UPP!$C$10:$M$329,11,FALSE),($E302*R$3+$F302*R$4+$G302*R$5+$H302*R$6+$I302*R$7)*VLOOKUP($B302,UPP!$C$10:$M$329,11,FALSE)),0)</f>
        <v>7.8894063219399984</v>
      </c>
      <c r="R302" s="201">
        <f t="shared" si="66"/>
        <v>-13184.320131515675</v>
      </c>
      <c r="S302" s="196">
        <f t="shared" si="68"/>
        <v>0</v>
      </c>
      <c r="T302" s="151">
        <f t="shared" si="69"/>
        <v>0</v>
      </c>
      <c r="U302" s="151">
        <f t="shared" si="70"/>
        <v>3363.04140632194</v>
      </c>
      <c r="V302" s="197">
        <f t="shared" si="71"/>
        <v>-9829.1681315156748</v>
      </c>
      <c r="W302" s="209">
        <f t="shared" si="60"/>
        <v>0</v>
      </c>
      <c r="X302" s="210">
        <f t="shared" si="61"/>
        <v>0</v>
      </c>
      <c r="Y302" s="211">
        <f t="shared" si="62"/>
        <v>0.10817116134840592</v>
      </c>
      <c r="Z302" s="196">
        <f t="shared" si="63"/>
        <v>0</v>
      </c>
      <c r="AA302" s="151">
        <f t="shared" si="64"/>
        <v>0</v>
      </c>
      <c r="AB302" s="197">
        <f t="shared" si="65"/>
        <v>3363.04140632194</v>
      </c>
    </row>
    <row r="303" spans="2:28" x14ac:dyDescent="0.25">
      <c r="B303" s="183">
        <f>+UPP!C302</f>
        <v>2403</v>
      </c>
      <c r="C303" s="183">
        <f>+UPP!B302</f>
        <v>1</v>
      </c>
      <c r="D303" s="183">
        <f>+UPP!D302</f>
        <v>1</v>
      </c>
      <c r="E303" s="425">
        <f>+VLOOKUP($B303,Data_Payroll!$K$6:$P$350,2,FALSE)</f>
        <v>6</v>
      </c>
      <c r="F303" s="425">
        <f>+VLOOKUP($B303,Data_Payroll!$K$6:$P$350,3,FALSE)</f>
        <v>51</v>
      </c>
      <c r="G303" s="425">
        <f>+VLOOKUP($B303,Data_Payroll!$K$6:$P$350,4,FALSE)</f>
        <v>0</v>
      </c>
      <c r="H303" s="425">
        <f>+VLOOKUP($B303,Data_Payroll!$K$6:$P$350,5,FALSE)</f>
        <v>0</v>
      </c>
      <c r="I303" s="425">
        <f>+VLOOKUP($B303,Data_Payroll!$K$6:$P$350,6,FALSE)</f>
        <v>1</v>
      </c>
      <c r="J303" s="355">
        <f t="shared" si="67"/>
        <v>58</v>
      </c>
      <c r="K303" s="339">
        <f>+IFERROR(VLOOKUP($B303,'Translated Loss'!$BI$5:$BL$350,2,FALSE),0)</f>
        <v>0</v>
      </c>
      <c r="L303" s="339">
        <f>+IFERROR(VLOOKUP($B303,'Translated Loss'!$BI$5:$BL$350,3,FALSE),0)</f>
        <v>0</v>
      </c>
      <c r="M303" s="339">
        <f>+IFERROR(VLOOKUP($B303,'Translated Loss'!$BI$5:$BL$350,4,FALSE),0)</f>
        <v>0</v>
      </c>
      <c r="N303" s="355">
        <f t="shared" si="72"/>
        <v>0</v>
      </c>
      <c r="O303" s="339">
        <f>+IFERROR(IF(D303=1,($E303*P$3+$F303*P$4+$G303*P$5+$H303*P$6+$I303*P$7)*10*VLOOKUP($B303,UPP!$C$10:$M$329,9,FALSE),($E303*P$3+$F303*P$4+$G303*P$5+$H303*P$6+$I303*P$7)*VLOOKUP($B303,UPP!$C$10:$M$329,9,FALSE)),0)</f>
        <v>-116.05410399440002</v>
      </c>
      <c r="P303" s="339">
        <f>+IFERROR(IF(D303=1,($E303*Q$3+$F303*Q$4+$G303*Q$5+$H303*Q$6+$I303*Q$7)*10*VLOOKUP($B303,UPP!$C$10:$M$329,10,FALSE),($E303*Q$3+$F303*Q$4+$G303*Q$5+$H303*Q$6+$I303*Q$7)*VLOOKUP($B303,UPP!$C$10:$M$329,10,FALSE)),0)</f>
        <v>-202.50512976979999</v>
      </c>
      <c r="Q303" s="339">
        <f>+IFERROR(IF(D303=1,($E303*R$3+$F303*R$4+$G303*R$5+$H303*R$6+$I303*R$7)*10*VLOOKUP($B303,UPP!$C$10:$M$329,11,FALSE),($E303*R$3+$F303*R$4+$G303*R$5+$H303*R$6+$I303*R$7)*VLOOKUP($B303,UPP!$C$10:$M$329,11,FALSE)),0)</f>
        <v>7.0742088559999999E-2</v>
      </c>
      <c r="R303" s="201">
        <f t="shared" si="66"/>
        <v>-318.48849167564003</v>
      </c>
      <c r="S303" s="196">
        <f t="shared" si="68"/>
        <v>0</v>
      </c>
      <c r="T303" s="151">
        <f t="shared" si="69"/>
        <v>0</v>
      </c>
      <c r="U303" s="151">
        <f t="shared" si="70"/>
        <v>7.0742088559999999E-2</v>
      </c>
      <c r="V303" s="197">
        <f t="shared" si="71"/>
        <v>-318.48849167564003</v>
      </c>
      <c r="W303" s="209">
        <f t="shared" si="60"/>
        <v>0</v>
      </c>
      <c r="X303" s="210">
        <f t="shared" si="61"/>
        <v>0</v>
      </c>
      <c r="Y303" s="211">
        <f t="shared" si="62"/>
        <v>1.2196911820689655E-4</v>
      </c>
      <c r="Z303" s="196">
        <f t="shared" si="63"/>
        <v>0</v>
      </c>
      <c r="AA303" s="151">
        <f t="shared" si="64"/>
        <v>0</v>
      </c>
      <c r="AB303" s="197">
        <f t="shared" si="65"/>
        <v>7.0742088559999999E-2</v>
      </c>
    </row>
    <row r="304" spans="2:28" x14ac:dyDescent="0.25">
      <c r="B304" s="183">
        <f>+UPP!C303</f>
        <v>2451</v>
      </c>
      <c r="C304" s="183">
        <f>+UPP!B303</f>
        <v>1</v>
      </c>
      <c r="D304" s="183">
        <f>+UPP!D303</f>
        <v>1</v>
      </c>
      <c r="E304" s="425">
        <f>+VLOOKUP($B304,Data_Payroll!$K$6:$P$350,2,FALSE)</f>
        <v>0</v>
      </c>
      <c r="F304" s="425">
        <f>+VLOOKUP($B304,Data_Payroll!$K$6:$P$350,3,FALSE)</f>
        <v>21</v>
      </c>
      <c r="G304" s="425">
        <f>+VLOOKUP($B304,Data_Payroll!$K$6:$P$350,4,FALSE)</f>
        <v>6</v>
      </c>
      <c r="H304" s="425">
        <f>+VLOOKUP($B304,Data_Payroll!$K$6:$P$350,5,FALSE)</f>
        <v>103</v>
      </c>
      <c r="I304" s="425">
        <f>+VLOOKUP($B304,Data_Payroll!$K$6:$P$350,6,FALSE)</f>
        <v>11</v>
      </c>
      <c r="J304" s="355">
        <f t="shared" si="67"/>
        <v>141</v>
      </c>
      <c r="K304" s="339">
        <f>+IFERROR(VLOOKUP($B304,'Translated Loss'!$BI$5:$BL$350,2,FALSE),0)</f>
        <v>0</v>
      </c>
      <c r="L304" s="339">
        <f>+IFERROR(VLOOKUP($B304,'Translated Loss'!$BI$5:$BL$350,3,FALSE),0)</f>
        <v>0</v>
      </c>
      <c r="M304" s="339">
        <f>+IFERROR(VLOOKUP($B304,'Translated Loss'!$BI$5:$BL$350,4,FALSE),0)</f>
        <v>0</v>
      </c>
      <c r="N304" s="355">
        <f t="shared" si="72"/>
        <v>0</v>
      </c>
      <c r="O304" s="339">
        <f>+IFERROR(IF(D304=1,($E304*P$3+$F304*P$4+$G304*P$5+$H304*P$6+$I304*P$7)*10*VLOOKUP($B304,UPP!$C$10:$M$329,9,FALSE),($E304*P$3+$F304*P$4+$G304*P$5+$H304*P$6+$I304*P$7)*VLOOKUP($B304,UPP!$C$10:$M$329,9,FALSE)),0)</f>
        <v>-615.91188354695987</v>
      </c>
      <c r="P304" s="339">
        <f>+IFERROR(IF(D304=1,($E304*Q$3+$F304*Q$4+$G304*Q$5+$H304*Q$6+$I304*Q$7)*10*VLOOKUP($B304,UPP!$C$10:$M$329,10,FALSE),($E304*Q$3+$F304*Q$4+$G304*Q$5+$H304*Q$6+$I304*Q$7)*VLOOKUP($B304,UPP!$C$10:$M$329,10,FALSE)),0)</f>
        <v>-343.71277191679997</v>
      </c>
      <c r="Q304" s="339">
        <f>+IFERROR(IF(D304=1,($E304*R$3+$F304*R$4+$G304*R$5+$H304*R$6+$I304*R$7)*10*VLOOKUP($B304,UPP!$C$10:$M$329,11,FALSE),($E304*R$3+$F304*R$4+$G304*R$5+$H304*R$6+$I304*R$7)*VLOOKUP($B304,UPP!$C$10:$M$329,11,FALSE)),0)</f>
        <v>0.780585947856</v>
      </c>
      <c r="R304" s="201">
        <f t="shared" si="66"/>
        <v>-958.84406951590381</v>
      </c>
      <c r="S304" s="196">
        <f t="shared" si="68"/>
        <v>0</v>
      </c>
      <c r="T304" s="151">
        <f t="shared" si="69"/>
        <v>0</v>
      </c>
      <c r="U304" s="151">
        <f t="shared" si="70"/>
        <v>0.780585947856</v>
      </c>
      <c r="V304" s="197">
        <f t="shared" si="71"/>
        <v>-958.84406951590381</v>
      </c>
      <c r="W304" s="209">
        <f t="shared" ref="W304:W322" si="73">+IF(D304=1,S304/(SUM($E304:$I304)*10),S304/(SUM($E304:$I304)))</f>
        <v>0</v>
      </c>
      <c r="X304" s="210">
        <f t="shared" ref="X304:X322" si="74">+IF(D304=1,T304/(SUM($E304:$I304)*10),T304/(SUM($E304:$I304)))</f>
        <v>0</v>
      </c>
      <c r="Y304" s="211">
        <f t="shared" ref="Y304:Y322" si="75">+IF(D304=1,U304/(SUM($E304:$I304)*10),U304/(SUM($E304:$I304)))</f>
        <v>5.5360705521702129E-4</v>
      </c>
      <c r="Z304" s="196">
        <f t="shared" ref="Z304:Z322" si="76">+IF(D304=1,$J304*W304*10,$J304*W304)</f>
        <v>0</v>
      </c>
      <c r="AA304" s="151">
        <f t="shared" ref="AA304:AA322" si="77">+IF(D304=1,$J304*X304*10,$J304*X304)</f>
        <v>0</v>
      </c>
      <c r="AB304" s="197">
        <f t="shared" ref="AB304:AB322" si="78">+IF(D304=1,$J304*Y304*10,$J304*Y304)</f>
        <v>0.780585947856</v>
      </c>
    </row>
    <row r="305" spans="2:28" x14ac:dyDescent="0.25">
      <c r="B305" s="183">
        <f>+UPP!C304</f>
        <v>2472</v>
      </c>
      <c r="C305" s="183">
        <f>+UPP!B304</f>
        <v>1</v>
      </c>
      <c r="D305" s="183">
        <f>+UPP!D304</f>
        <v>1</v>
      </c>
      <c r="E305" s="425">
        <f>+VLOOKUP($B305,Data_Payroll!$K$6:$P$350,2,FALSE)</f>
        <v>526</v>
      </c>
      <c r="F305" s="425">
        <f>+VLOOKUP($B305,Data_Payroll!$K$6:$P$350,3,FALSE)</f>
        <v>818</v>
      </c>
      <c r="G305" s="425">
        <f>+VLOOKUP($B305,Data_Payroll!$K$6:$P$350,4,FALSE)</f>
        <v>486</v>
      </c>
      <c r="H305" s="425">
        <f>+VLOOKUP($B305,Data_Payroll!$K$6:$P$350,5,FALSE)</f>
        <v>380</v>
      </c>
      <c r="I305" s="425">
        <f>+VLOOKUP($B305,Data_Payroll!$K$6:$P$350,6,FALSE)</f>
        <v>1384</v>
      </c>
      <c r="J305" s="355">
        <f t="shared" si="67"/>
        <v>3594</v>
      </c>
      <c r="K305" s="339">
        <f>+IFERROR(VLOOKUP($B305,'Translated Loss'!$BI$5:$BL$350,2,FALSE),0)</f>
        <v>0</v>
      </c>
      <c r="L305" s="339">
        <f>+IFERROR(VLOOKUP($B305,'Translated Loss'!$BI$5:$BL$350,3,FALSE),0)</f>
        <v>0</v>
      </c>
      <c r="M305" s="339">
        <f>+IFERROR(VLOOKUP($B305,'Translated Loss'!$BI$5:$BL$350,4,FALSE),0)</f>
        <v>0</v>
      </c>
      <c r="N305" s="355">
        <f t="shared" si="72"/>
        <v>0</v>
      </c>
      <c r="O305" s="339">
        <f>+IFERROR(IF(D305=1,($E305*P$3+$F305*P$4+$G305*P$5+$H305*P$6+$I305*P$7)*10*VLOOKUP($B305,UPP!$C$10:$M$329,9,FALSE),($E305*P$3+$F305*P$4+$G305*P$5+$H305*P$6+$I305*P$7)*VLOOKUP($B305,UPP!$C$10:$M$329,9,FALSE)),0)</f>
        <v>-2848.8240432812158</v>
      </c>
      <c r="P305" s="339">
        <f>+IFERROR(IF(D305=1,($E305*Q$3+$F305*Q$4+$G305*Q$5+$H305*Q$6+$I305*Q$7)*10*VLOOKUP($B305,UPP!$C$10:$M$329,10,FALSE),($E305*Q$3+$F305*Q$4+$G305*Q$5+$H305*Q$6+$I305*Q$7)*VLOOKUP($B305,UPP!$C$10:$M$329,10,FALSE)),0)</f>
        <v>-3300.6614631893754</v>
      </c>
      <c r="Q305" s="339">
        <f>+IFERROR(IF(D305=1,($E305*R$3+$F305*R$4+$G305*R$5+$H305*R$6+$I305*R$7)*10*VLOOKUP($B305,UPP!$C$10:$M$329,11,FALSE),($E305*R$3+$F305*R$4+$G305*R$5+$H305*R$6+$I305*R$7)*VLOOKUP($B305,UPP!$C$10:$M$329,11,FALSE)),0)</f>
        <v>10.0048613808</v>
      </c>
      <c r="R305" s="201">
        <f t="shared" si="66"/>
        <v>-6139.4806450897913</v>
      </c>
      <c r="S305" s="196">
        <f t="shared" si="68"/>
        <v>0</v>
      </c>
      <c r="T305" s="151">
        <f t="shared" si="69"/>
        <v>0</v>
      </c>
      <c r="U305" s="151">
        <f t="shared" si="70"/>
        <v>10.0048613808</v>
      </c>
      <c r="V305" s="197">
        <f t="shared" si="71"/>
        <v>-6139.4806450897913</v>
      </c>
      <c r="W305" s="209">
        <f t="shared" si="73"/>
        <v>0</v>
      </c>
      <c r="X305" s="210">
        <f t="shared" si="74"/>
        <v>0</v>
      </c>
      <c r="Y305" s="211">
        <f t="shared" si="75"/>
        <v>2.7837677742904838E-4</v>
      </c>
      <c r="Z305" s="196">
        <f t="shared" si="76"/>
        <v>0</v>
      </c>
      <c r="AA305" s="151">
        <f t="shared" si="77"/>
        <v>0</v>
      </c>
      <c r="AB305" s="197">
        <f t="shared" si="78"/>
        <v>10.004861380799998</v>
      </c>
    </row>
    <row r="306" spans="2:28" x14ac:dyDescent="0.25">
      <c r="B306" s="183">
        <f>+UPP!C305</f>
        <v>2475</v>
      </c>
      <c r="C306" s="183">
        <f>+UPP!B305</f>
        <v>1</v>
      </c>
      <c r="D306" s="183">
        <f>+UPP!D305</f>
        <v>1</v>
      </c>
      <c r="E306" s="425">
        <f>+VLOOKUP($B306,Data_Payroll!$K$6:$P$350,2,FALSE)</f>
        <v>4</v>
      </c>
      <c r="F306" s="425">
        <f>+VLOOKUP($B306,Data_Payroll!$K$6:$P$350,3,FALSE)</f>
        <v>8</v>
      </c>
      <c r="G306" s="425">
        <f>+VLOOKUP($B306,Data_Payroll!$K$6:$P$350,4,FALSE)</f>
        <v>11</v>
      </c>
      <c r="H306" s="425">
        <f>+VLOOKUP($B306,Data_Payroll!$K$6:$P$350,5,FALSE)</f>
        <v>20</v>
      </c>
      <c r="I306" s="425">
        <f>+VLOOKUP($B306,Data_Payroll!$K$6:$P$350,6,FALSE)</f>
        <v>11</v>
      </c>
      <c r="J306" s="355">
        <f t="shared" si="67"/>
        <v>54</v>
      </c>
      <c r="K306" s="339">
        <f>+IFERROR(VLOOKUP($B306,'Translated Loss'!$BI$5:$BL$350,2,FALSE),0)</f>
        <v>0</v>
      </c>
      <c r="L306" s="339">
        <f>+IFERROR(VLOOKUP($B306,'Translated Loss'!$BI$5:$BL$350,3,FALSE),0)</f>
        <v>0</v>
      </c>
      <c r="M306" s="339">
        <f>+IFERROR(VLOOKUP($B306,'Translated Loss'!$BI$5:$BL$350,4,FALSE),0)</f>
        <v>0</v>
      </c>
      <c r="N306" s="355">
        <f t="shared" si="72"/>
        <v>0</v>
      </c>
      <c r="O306" s="339">
        <f>+IFERROR(IF(D306=1,($E306*P$3+$F306*P$4+$G306*P$5+$H306*P$6+$I306*P$7)*10*VLOOKUP($B306,UPP!$C$10:$M$329,9,FALSE),($E306*P$3+$F306*P$4+$G306*P$5+$H306*P$6+$I306*P$7)*VLOOKUP($B306,UPP!$C$10:$M$329,9,FALSE)),0)</f>
        <v>-178.81719565881599</v>
      </c>
      <c r="P306" s="339">
        <f>+IFERROR(IF(D306=1,($E306*Q$3+$F306*Q$4+$G306*Q$5+$H306*Q$6+$I306*Q$7)*10*VLOOKUP($B306,UPP!$C$10:$M$329,10,FALSE),($E306*Q$3+$F306*Q$4+$G306*Q$5+$H306*Q$6+$I306*Q$7)*VLOOKUP($B306,UPP!$C$10:$M$329,10,FALSE)),0)</f>
        <v>-75.92653416348</v>
      </c>
      <c r="Q306" s="339">
        <f>+IFERROR(IF(D306=1,($E306*R$3+$F306*R$4+$G306*R$5+$H306*R$6+$I306*R$7)*10*VLOOKUP($B306,UPP!$C$10:$M$329,11,FALSE),($E306*R$3+$F306*R$4+$G306*R$5+$H306*R$6+$I306*R$7)*VLOOKUP($B306,UPP!$C$10:$M$329,11,FALSE)),0)</f>
        <v>0.23025019045599998</v>
      </c>
      <c r="R306" s="201">
        <f t="shared" si="66"/>
        <v>-254.51347963184</v>
      </c>
      <c r="S306" s="196">
        <f t="shared" si="68"/>
        <v>0</v>
      </c>
      <c r="T306" s="151">
        <f t="shared" si="69"/>
        <v>0</v>
      </c>
      <c r="U306" s="151">
        <f t="shared" si="70"/>
        <v>0.23025019045599998</v>
      </c>
      <c r="V306" s="197">
        <f t="shared" si="71"/>
        <v>-254.51347963184</v>
      </c>
      <c r="W306" s="209">
        <f t="shared" si="73"/>
        <v>0</v>
      </c>
      <c r="X306" s="210">
        <f t="shared" si="74"/>
        <v>0</v>
      </c>
      <c r="Y306" s="211">
        <f t="shared" si="75"/>
        <v>4.2638924158518512E-4</v>
      </c>
      <c r="Z306" s="196">
        <f t="shared" si="76"/>
        <v>0</v>
      </c>
      <c r="AA306" s="151">
        <f t="shared" si="77"/>
        <v>0</v>
      </c>
      <c r="AB306" s="197">
        <f t="shared" si="78"/>
        <v>0.23025019045599998</v>
      </c>
    </row>
    <row r="307" spans="2:28" x14ac:dyDescent="0.25">
      <c r="B307" s="183">
        <f>+UPP!C306</f>
        <v>2563</v>
      </c>
      <c r="C307" s="183">
        <f>+UPP!B306</f>
        <v>1</v>
      </c>
      <c r="D307" s="183">
        <f>+UPP!D306</f>
        <v>1</v>
      </c>
      <c r="E307" s="425">
        <f>+VLOOKUP($B307,Data_Payroll!$K$6:$P$350,2,FALSE)</f>
        <v>176</v>
      </c>
      <c r="F307" s="425">
        <f>+VLOOKUP($B307,Data_Payroll!$K$6:$P$350,3,FALSE)</f>
        <v>682</v>
      </c>
      <c r="G307" s="425">
        <f>+VLOOKUP($B307,Data_Payroll!$K$6:$P$350,4,FALSE)</f>
        <v>1072</v>
      </c>
      <c r="H307" s="425">
        <f>+VLOOKUP($B307,Data_Payroll!$K$6:$P$350,5,FALSE)</f>
        <v>1012</v>
      </c>
      <c r="I307" s="425">
        <f>+VLOOKUP($B307,Data_Payroll!$K$6:$P$350,6,FALSE)</f>
        <v>869</v>
      </c>
      <c r="J307" s="355">
        <f t="shared" si="67"/>
        <v>3811</v>
      </c>
      <c r="K307" s="339">
        <f>+IFERROR(VLOOKUP($B307,'Translated Loss'!$BI$5:$BL$350,2,FALSE),0)</f>
        <v>0</v>
      </c>
      <c r="L307" s="339">
        <f>+IFERROR(VLOOKUP($B307,'Translated Loss'!$BI$5:$BL$350,3,FALSE),0)</f>
        <v>0</v>
      </c>
      <c r="M307" s="339">
        <f>+IFERROR(VLOOKUP($B307,'Translated Loss'!$BI$5:$BL$350,4,FALSE),0)</f>
        <v>191.49599999999998</v>
      </c>
      <c r="N307" s="355">
        <f t="shared" si="72"/>
        <v>191.49599999999998</v>
      </c>
      <c r="O307" s="339">
        <f>+IFERROR(IF(D307=1,($E307*P$3+$F307*P$4+$G307*P$5+$H307*P$6+$I307*P$7)*10*VLOOKUP($B307,UPP!$C$10:$M$329,9,FALSE),($E307*P$3+$F307*P$4+$G307*P$5+$H307*P$6+$I307*P$7)*VLOOKUP($B307,UPP!$C$10:$M$329,9,FALSE)),0)</f>
        <v>-6843.0803379818872</v>
      </c>
      <c r="P307" s="339">
        <f>+IFERROR(IF(D307=1,($E307*Q$3+$F307*Q$4+$G307*Q$5+$H307*Q$6+$I307*Q$7)*10*VLOOKUP($B307,UPP!$C$10:$M$329,10,FALSE),($E307*Q$3+$F307*Q$4+$G307*Q$5+$H307*Q$6+$I307*Q$7)*VLOOKUP($B307,UPP!$C$10:$M$329,10,FALSE)),0)</f>
        <v>-2467.4745003971916</v>
      </c>
      <c r="Q307" s="339">
        <f>+IFERROR(IF(D307=1,($E307*R$3+$F307*R$4+$G307*R$5+$H307*R$6+$I307*R$7)*10*VLOOKUP($B307,UPP!$C$10:$M$329,11,FALSE),($E307*R$3+$F307*R$4+$G307*R$5+$H307*R$6+$I307*R$7)*VLOOKUP($B307,UPP!$C$10:$M$329,11,FALSE)),0)</f>
        <v>10.052825070288</v>
      </c>
      <c r="R307" s="201">
        <f t="shared" si="66"/>
        <v>-9300.502013308791</v>
      </c>
      <c r="S307" s="196">
        <f t="shared" si="68"/>
        <v>0</v>
      </c>
      <c r="T307" s="151">
        <f t="shared" si="69"/>
        <v>0</v>
      </c>
      <c r="U307" s="151">
        <f t="shared" si="70"/>
        <v>201.54882507028799</v>
      </c>
      <c r="V307" s="197">
        <f t="shared" si="71"/>
        <v>-9109.0060133087918</v>
      </c>
      <c r="W307" s="209">
        <f t="shared" si="73"/>
        <v>0</v>
      </c>
      <c r="X307" s="210">
        <f t="shared" si="74"/>
        <v>0</v>
      </c>
      <c r="Y307" s="211">
        <f t="shared" si="75"/>
        <v>5.2886073227574916E-3</v>
      </c>
      <c r="Z307" s="196">
        <f t="shared" si="76"/>
        <v>0</v>
      </c>
      <c r="AA307" s="151">
        <f t="shared" si="77"/>
        <v>0</v>
      </c>
      <c r="AB307" s="197">
        <f t="shared" si="78"/>
        <v>201.54882507028802</v>
      </c>
    </row>
    <row r="308" spans="2:28" x14ac:dyDescent="0.25">
      <c r="B308" s="183">
        <f>+UPP!C307</f>
        <v>2609</v>
      </c>
      <c r="C308" s="183">
        <f>+UPP!B307</f>
        <v>2</v>
      </c>
      <c r="D308" s="183">
        <f>+UPP!D307</f>
        <v>1</v>
      </c>
      <c r="E308" s="425">
        <f>+VLOOKUP($B308,Data_Payroll!$K$6:$P$350,2,FALSE)</f>
        <v>312</v>
      </c>
      <c r="F308" s="425">
        <f>+VLOOKUP($B308,Data_Payroll!$K$6:$P$350,3,FALSE)</f>
        <v>394</v>
      </c>
      <c r="G308" s="425">
        <f>+VLOOKUP($B308,Data_Payroll!$K$6:$P$350,4,FALSE)</f>
        <v>220</v>
      </c>
      <c r="H308" s="425">
        <f>+VLOOKUP($B308,Data_Payroll!$K$6:$P$350,5,FALSE)</f>
        <v>148</v>
      </c>
      <c r="I308" s="425">
        <f>+VLOOKUP($B308,Data_Payroll!$K$6:$P$350,6,FALSE)</f>
        <v>135</v>
      </c>
      <c r="J308" s="355">
        <f t="shared" si="67"/>
        <v>1209</v>
      </c>
      <c r="K308" s="339">
        <f>+IFERROR(VLOOKUP($B308,'Translated Loss'!$BI$5:$BL$350,2,FALSE),0)</f>
        <v>1661.2698999999998</v>
      </c>
      <c r="L308" s="339">
        <f>+IFERROR(VLOOKUP($B308,'Translated Loss'!$BI$5:$BL$350,3,FALSE),0)</f>
        <v>5740.3137000000006</v>
      </c>
      <c r="M308" s="339">
        <f>+IFERROR(VLOOKUP($B308,'Translated Loss'!$BI$5:$BL$350,4,FALSE),0)</f>
        <v>455.30700000000002</v>
      </c>
      <c r="N308" s="355">
        <f t="shared" si="72"/>
        <v>7856.8905999999997</v>
      </c>
      <c r="O308" s="339">
        <f>+IFERROR(IF(D308=1,($E308*P$3+$F308*P$4+$G308*P$5+$H308*P$6+$I308*P$7)*10*VLOOKUP($B308,UPP!$C$10:$M$329,9,FALSE),($E308*P$3+$F308*P$4+$G308*P$5+$H308*P$6+$I308*P$7)*VLOOKUP($B308,UPP!$C$10:$M$329,9,FALSE)),0)</f>
        <v>-5508.3171723264013</v>
      </c>
      <c r="P308" s="339">
        <f>+IFERROR(IF(D308=1,($E308*Q$3+$F308*Q$4+$G308*Q$5+$H308*Q$6+$I308*Q$7)*10*VLOOKUP($B308,UPP!$C$10:$M$329,10,FALSE),($E308*Q$3+$F308*Q$4+$G308*Q$5+$H308*Q$6+$I308*Q$7)*VLOOKUP($B308,UPP!$C$10:$M$329,10,FALSE)),0)</f>
        <v>-2207.1065324908805</v>
      </c>
      <c r="Q308" s="339">
        <f>+IFERROR(IF(D308=1,($E308*R$3+$F308*R$4+$G308*R$5+$H308*R$6+$I308*R$7)*10*VLOOKUP($B308,UPP!$C$10:$M$329,11,FALSE),($E308*R$3+$F308*R$4+$G308*R$5+$H308*R$6+$I308*R$7)*VLOOKUP($B308,UPP!$C$10:$M$329,11,FALSE)),0)</f>
        <v>2.0529258816000002</v>
      </c>
      <c r="R308" s="201">
        <f t="shared" si="66"/>
        <v>-7713.3707789356822</v>
      </c>
      <c r="S308" s="196">
        <f t="shared" si="68"/>
        <v>0</v>
      </c>
      <c r="T308" s="151">
        <f t="shared" si="69"/>
        <v>3533.2071675091202</v>
      </c>
      <c r="U308" s="151">
        <f t="shared" si="70"/>
        <v>457.35992588160002</v>
      </c>
      <c r="V308" s="197">
        <f t="shared" si="71"/>
        <v>143.51982106431751</v>
      </c>
      <c r="W308" s="209">
        <f t="shared" si="73"/>
        <v>0</v>
      </c>
      <c r="X308" s="210">
        <f t="shared" si="74"/>
        <v>0.29224211476502232</v>
      </c>
      <c r="Y308" s="211">
        <f t="shared" si="75"/>
        <v>3.7829605118411914E-2</v>
      </c>
      <c r="Z308" s="196">
        <f t="shared" si="76"/>
        <v>0</v>
      </c>
      <c r="AA308" s="151">
        <f t="shared" si="77"/>
        <v>3533.2071675091197</v>
      </c>
      <c r="AB308" s="197">
        <f t="shared" si="78"/>
        <v>457.35992588160002</v>
      </c>
    </row>
    <row r="309" spans="2:28" x14ac:dyDescent="0.25">
      <c r="B309" s="183">
        <f>+UPP!C308</f>
        <v>2651</v>
      </c>
      <c r="C309" s="183">
        <f>+UPP!B308</f>
        <v>2</v>
      </c>
      <c r="D309" s="183">
        <f>+UPP!D308</f>
        <v>1</v>
      </c>
      <c r="E309" s="425">
        <f>+VLOOKUP($B309,Data_Payroll!$K$6:$P$350,2,FALSE)</f>
        <v>1077</v>
      </c>
      <c r="F309" s="425">
        <f>+VLOOKUP($B309,Data_Payroll!$K$6:$P$350,3,FALSE)</f>
        <v>2803</v>
      </c>
      <c r="G309" s="425">
        <f>+VLOOKUP($B309,Data_Payroll!$K$6:$P$350,4,FALSE)</f>
        <v>1313</v>
      </c>
      <c r="H309" s="425">
        <f>+VLOOKUP($B309,Data_Payroll!$K$6:$P$350,5,FALSE)</f>
        <v>645</v>
      </c>
      <c r="I309" s="425">
        <f>+VLOOKUP($B309,Data_Payroll!$K$6:$P$350,6,FALSE)</f>
        <v>176</v>
      </c>
      <c r="J309" s="355">
        <f t="shared" si="67"/>
        <v>6014</v>
      </c>
      <c r="K309" s="339">
        <f>+IFERROR(VLOOKUP($B309,'Translated Loss'!$BI$5:$BL$350,2,FALSE),0)</f>
        <v>1518014.6146</v>
      </c>
      <c r="L309" s="339">
        <f>+IFERROR(VLOOKUP($B309,'Translated Loss'!$BI$5:$BL$350,3,FALSE),0)</f>
        <v>144158.77310000002</v>
      </c>
      <c r="M309" s="339">
        <f>+IFERROR(VLOOKUP($B309,'Translated Loss'!$BI$5:$BL$350,4,FALSE),0)</f>
        <v>239.58800000000002</v>
      </c>
      <c r="N309" s="355">
        <f t="shared" si="72"/>
        <v>1662412.9757000001</v>
      </c>
      <c r="O309" s="339">
        <f>+IFERROR(IF(D309=1,($E309*P$3+$F309*P$4+$G309*P$5+$H309*P$6+$I309*P$7)*10*VLOOKUP($B309,UPP!$C$10:$M$329,9,FALSE),($E309*P$3+$F309*P$4+$G309*P$5+$H309*P$6+$I309*P$7)*VLOOKUP($B309,UPP!$C$10:$M$329,9,FALSE)),0)</f>
        <v>-26243.424551801039</v>
      </c>
      <c r="P309" s="339">
        <f>+IFERROR(IF(D309=1,($E309*Q$3+$F309*Q$4+$G309*Q$5+$H309*Q$6+$I309*Q$7)*10*VLOOKUP($B309,UPP!$C$10:$M$329,10,FALSE),($E309*Q$3+$F309*Q$4+$G309*Q$5+$H309*Q$6+$I309*Q$7)*VLOOKUP($B309,UPP!$C$10:$M$329,10,FALSE)),0)</f>
        <v>-24907.951820503444</v>
      </c>
      <c r="Q309" s="339">
        <f>+IFERROR(IF(D309=1,($E309*R$3+$F309*R$4+$G309*R$5+$H309*R$6+$I309*R$7)*10*VLOOKUP($B309,UPP!$C$10:$M$329,11,FALSE),($E309*R$3+$F309*R$4+$G309*R$5+$H309*R$6+$I309*R$7)*VLOOKUP($B309,UPP!$C$10:$M$329,11,FALSE)),0)</f>
        <v>9.5940385005600017</v>
      </c>
      <c r="R309" s="201">
        <f t="shared" si="66"/>
        <v>-51141.782333803923</v>
      </c>
      <c r="S309" s="196">
        <f t="shared" si="68"/>
        <v>1491771.1900481989</v>
      </c>
      <c r="T309" s="151">
        <f t="shared" si="69"/>
        <v>119250.82127949658</v>
      </c>
      <c r="U309" s="151">
        <f t="shared" si="70"/>
        <v>249.18203850056003</v>
      </c>
      <c r="V309" s="197">
        <f t="shared" si="71"/>
        <v>1611271.1933661962</v>
      </c>
      <c r="W309" s="209">
        <f t="shared" si="73"/>
        <v>24.804974892720303</v>
      </c>
      <c r="X309" s="210">
        <f t="shared" si="74"/>
        <v>1.9828869517708112</v>
      </c>
      <c r="Y309" s="211">
        <f t="shared" si="75"/>
        <v>4.1433661207276361E-3</v>
      </c>
      <c r="Z309" s="196">
        <f t="shared" si="76"/>
        <v>1491771.1900481989</v>
      </c>
      <c r="AA309" s="151">
        <f t="shared" si="77"/>
        <v>119250.82127949658</v>
      </c>
      <c r="AB309" s="197">
        <f t="shared" si="78"/>
        <v>249.18203850056003</v>
      </c>
    </row>
    <row r="310" spans="2:28" x14ac:dyDescent="0.25">
      <c r="B310" s="183">
        <f>+UPP!C309</f>
        <v>2661</v>
      </c>
      <c r="C310" s="183">
        <f>+UPP!B309</f>
        <v>2</v>
      </c>
      <c r="D310" s="183">
        <f>+UPP!D309</f>
        <v>1</v>
      </c>
      <c r="E310" s="425">
        <f>+VLOOKUP($B310,Data_Payroll!$K$6:$P$350,2,FALSE)</f>
        <v>1200</v>
      </c>
      <c r="F310" s="425">
        <f>+VLOOKUP($B310,Data_Payroll!$K$6:$P$350,3,FALSE)</f>
        <v>913</v>
      </c>
      <c r="G310" s="425">
        <f>+VLOOKUP($B310,Data_Payroll!$K$6:$P$350,4,FALSE)</f>
        <v>1252</v>
      </c>
      <c r="H310" s="425">
        <f>+VLOOKUP($B310,Data_Payroll!$K$6:$P$350,5,FALSE)</f>
        <v>1101</v>
      </c>
      <c r="I310" s="425">
        <f>+VLOOKUP($B310,Data_Payroll!$K$6:$P$350,6,FALSE)</f>
        <v>2489</v>
      </c>
      <c r="J310" s="355">
        <f t="shared" si="67"/>
        <v>6955</v>
      </c>
      <c r="K310" s="339">
        <f>+IFERROR(VLOOKUP($B310,'Translated Loss'!$BI$5:$BL$350,2,FALSE),0)</f>
        <v>39342.577699999994</v>
      </c>
      <c r="L310" s="339">
        <f>+IFERROR(VLOOKUP($B310,'Translated Loss'!$BI$5:$BL$350,3,FALSE),0)</f>
        <v>829570.40289999987</v>
      </c>
      <c r="M310" s="339">
        <f>+IFERROR(VLOOKUP($B310,'Translated Loss'!$BI$5:$BL$350,4,FALSE),0)</f>
        <v>832.32</v>
      </c>
      <c r="N310" s="355">
        <f t="shared" si="72"/>
        <v>869745.30059999984</v>
      </c>
      <c r="O310" s="339">
        <f>+IFERROR(IF(D310=1,($E310*P$3+$F310*P$4+$G310*P$5+$H310*P$6+$I310*P$7)*10*VLOOKUP($B310,UPP!$C$10:$M$329,9,FALSE),($E310*P$3+$F310*P$4+$G310*P$5+$H310*P$6+$I310*P$7)*VLOOKUP($B310,UPP!$C$10:$M$329,9,FALSE)),0)</f>
        <v>-10429.465783595042</v>
      </c>
      <c r="P310" s="339">
        <f>+IFERROR(IF(D310=1,($E310*Q$3+$F310*Q$4+$G310*Q$5+$H310*Q$6+$I310*Q$7)*10*VLOOKUP($B310,UPP!$C$10:$M$329,10,FALSE),($E310*Q$3+$F310*Q$4+$G310*Q$5+$H310*Q$6+$I310*Q$7)*VLOOKUP($B310,UPP!$C$10:$M$329,10,FALSE)),0)</f>
        <v>-18116.897895227521</v>
      </c>
      <c r="Q310" s="339">
        <f>+IFERROR(IF(D310=1,($E310*R$3+$F310*R$4+$G310*R$5+$H310*R$6+$I310*R$7)*10*VLOOKUP($B310,UPP!$C$10:$M$329,11,FALSE),($E310*R$3+$F310*R$4+$G310*R$5+$H310*R$6+$I310*R$7)*VLOOKUP($B310,UPP!$C$10:$M$329,11,FALSE)),0)</f>
        <v>29.022622876800003</v>
      </c>
      <c r="R310" s="201">
        <f t="shared" si="66"/>
        <v>-28517.341055945762</v>
      </c>
      <c r="S310" s="196">
        <f t="shared" si="68"/>
        <v>28913.111916404952</v>
      </c>
      <c r="T310" s="151">
        <f t="shared" si="69"/>
        <v>811453.50500477233</v>
      </c>
      <c r="U310" s="151">
        <f t="shared" si="70"/>
        <v>861.34262287680008</v>
      </c>
      <c r="V310" s="197">
        <f t="shared" si="71"/>
        <v>841227.95954405412</v>
      </c>
      <c r="W310" s="209">
        <f t="shared" si="73"/>
        <v>0.41571692187498133</v>
      </c>
      <c r="X310" s="210">
        <f t="shared" si="74"/>
        <v>11.667196333641586</v>
      </c>
      <c r="Y310" s="211">
        <f t="shared" si="75"/>
        <v>1.2384509315266716E-2</v>
      </c>
      <c r="Z310" s="196">
        <f t="shared" si="76"/>
        <v>28913.111916404952</v>
      </c>
      <c r="AA310" s="151">
        <f t="shared" si="77"/>
        <v>811453.50500477233</v>
      </c>
      <c r="AB310" s="197">
        <f t="shared" si="78"/>
        <v>861.34262287680008</v>
      </c>
    </row>
    <row r="311" spans="2:28" x14ac:dyDescent="0.25">
      <c r="B311" s="183">
        <f>+UPP!C310</f>
        <v>2813</v>
      </c>
      <c r="C311" s="183">
        <f>+UPP!B310</f>
        <v>3</v>
      </c>
      <c r="D311" s="183">
        <f>+UPP!D310</f>
        <v>1</v>
      </c>
      <c r="E311" s="425">
        <f>+VLOOKUP($B311,Data_Payroll!$K$6:$P$350,2,FALSE)</f>
        <v>1961</v>
      </c>
      <c r="F311" s="425">
        <f>+VLOOKUP($B311,Data_Payroll!$K$6:$P$350,3,FALSE)</f>
        <v>2171</v>
      </c>
      <c r="G311" s="425">
        <f>+VLOOKUP($B311,Data_Payroll!$K$6:$P$350,4,FALSE)</f>
        <v>2814</v>
      </c>
      <c r="H311" s="425">
        <f>+VLOOKUP($B311,Data_Payroll!$K$6:$P$350,5,FALSE)</f>
        <v>2327</v>
      </c>
      <c r="I311" s="425">
        <f>+VLOOKUP($B311,Data_Payroll!$K$6:$P$350,6,FALSE)</f>
        <v>3595</v>
      </c>
      <c r="J311" s="355">
        <f t="shared" si="67"/>
        <v>12868</v>
      </c>
      <c r="K311" s="339">
        <f>+IFERROR(VLOOKUP($B311,'Translated Loss'!$BI$5:$BL$350,2,FALSE),0)</f>
        <v>322342.80310000002</v>
      </c>
      <c r="L311" s="339">
        <f>+IFERROR(VLOOKUP($B311,'Translated Loss'!$BI$5:$BL$350,3,FALSE),0)</f>
        <v>749886.93310000002</v>
      </c>
      <c r="M311" s="339">
        <f>+IFERROR(VLOOKUP($B311,'Translated Loss'!$BI$5:$BL$350,4,FALSE),0)</f>
        <v>70801.563999999998</v>
      </c>
      <c r="N311" s="355">
        <f t="shared" si="72"/>
        <v>1143031.3002000002</v>
      </c>
      <c r="O311" s="339">
        <f>+IFERROR(IF(D311=1,($E311*P$3+$F311*P$4+$G311*P$5+$H311*P$6+$I311*P$7)*10*VLOOKUP($B311,UPP!$C$10:$M$329,9,FALSE),($E311*P$3+$F311*P$4+$G311*P$5+$H311*P$6+$I311*P$7)*VLOOKUP($B311,UPP!$C$10:$M$329,9,FALSE)),0)</f>
        <v>-49821.818621859158</v>
      </c>
      <c r="P311" s="339">
        <f>+IFERROR(IF(D311=1,($E311*Q$3+$F311*Q$4+$G311*Q$5+$H311*Q$6+$I311*Q$7)*10*VLOOKUP($B311,UPP!$C$10:$M$329,10,FALSE),($E311*Q$3+$F311*Q$4+$G311*Q$5+$H311*Q$6+$I311*Q$7)*VLOOKUP($B311,UPP!$C$10:$M$329,10,FALSE)),0)</f>
        <v>-47773.574617710008</v>
      </c>
      <c r="Q311" s="339">
        <f>+IFERROR(IF(D311=1,($E311*R$3+$F311*R$4+$G311*R$5+$H311*R$6+$I311*R$7)*10*VLOOKUP($B311,UPP!$C$10:$M$329,11,FALSE),($E311*R$3+$F311*R$4+$G311*R$5+$H311*R$6+$I311*R$7)*VLOOKUP($B311,UPP!$C$10:$M$329,11,FALSE)),0)</f>
        <v>99.50262043453003</v>
      </c>
      <c r="R311" s="201">
        <f t="shared" si="66"/>
        <v>-97495.890619134632</v>
      </c>
      <c r="S311" s="196">
        <f t="shared" si="68"/>
        <v>272520.98447814083</v>
      </c>
      <c r="T311" s="151">
        <f t="shared" si="69"/>
        <v>702113.35848229006</v>
      </c>
      <c r="U311" s="151">
        <f t="shared" si="70"/>
        <v>70901.066620434533</v>
      </c>
      <c r="V311" s="197">
        <f t="shared" si="71"/>
        <v>1045535.4095808655</v>
      </c>
      <c r="W311" s="209">
        <f t="shared" si="73"/>
        <v>2.1178192763299721</v>
      </c>
      <c r="X311" s="210">
        <f t="shared" si="74"/>
        <v>5.4562741566854998</v>
      </c>
      <c r="Y311" s="211">
        <f t="shared" si="75"/>
        <v>0.55098746207984561</v>
      </c>
      <c r="Z311" s="196">
        <f t="shared" si="76"/>
        <v>272520.98447814083</v>
      </c>
      <c r="AA311" s="151">
        <f t="shared" si="77"/>
        <v>702113.35848229006</v>
      </c>
      <c r="AB311" s="197">
        <f t="shared" si="78"/>
        <v>70901.066620434533</v>
      </c>
    </row>
    <row r="312" spans="2:28" x14ac:dyDescent="0.25">
      <c r="B312" s="183">
        <f>+UPP!C311</f>
        <v>2914</v>
      </c>
      <c r="C312" s="183">
        <f>+UPP!B311</f>
        <v>3</v>
      </c>
      <c r="D312" s="183">
        <f>+UPP!D311</f>
        <v>1</v>
      </c>
      <c r="E312" s="425">
        <f>+VLOOKUP($B312,Data_Payroll!$K$6:$P$350,2,FALSE)</f>
        <v>0</v>
      </c>
      <c r="F312" s="425">
        <f>+VLOOKUP($B312,Data_Payroll!$K$6:$P$350,3,FALSE)</f>
        <v>50</v>
      </c>
      <c r="G312" s="425">
        <f>+VLOOKUP($B312,Data_Payroll!$K$6:$P$350,4,FALSE)</f>
        <v>175</v>
      </c>
      <c r="H312" s="425">
        <f>+VLOOKUP($B312,Data_Payroll!$K$6:$P$350,5,FALSE)</f>
        <v>0</v>
      </c>
      <c r="I312" s="425">
        <f>+VLOOKUP($B312,Data_Payroll!$K$6:$P$350,6,FALSE)</f>
        <v>3</v>
      </c>
      <c r="J312" s="355">
        <f t="shared" si="67"/>
        <v>228</v>
      </c>
      <c r="K312" s="339">
        <f>+IFERROR(VLOOKUP($B312,'Translated Loss'!$BI$5:$BL$350,2,FALSE),0)</f>
        <v>0</v>
      </c>
      <c r="L312" s="339">
        <f>+IFERROR(VLOOKUP($B312,'Translated Loss'!$BI$5:$BL$350,3,FALSE),0)</f>
        <v>0</v>
      </c>
      <c r="M312" s="339">
        <f>+IFERROR(VLOOKUP($B312,'Translated Loss'!$BI$5:$BL$350,4,FALSE),0)</f>
        <v>0</v>
      </c>
      <c r="N312" s="355">
        <f t="shared" si="72"/>
        <v>0</v>
      </c>
      <c r="O312" s="339">
        <f>+IFERROR(IF(D312=1,($E312*P$3+$F312*P$4+$G312*P$5+$H312*P$6+$I312*P$7)*10*VLOOKUP($B312,UPP!$C$10:$M$329,9,FALSE),($E312*P$3+$F312*P$4+$G312*P$5+$H312*P$6+$I312*P$7)*VLOOKUP($B312,UPP!$C$10:$M$329,9,FALSE)),0)</f>
        <v>-599.01782514986996</v>
      </c>
      <c r="P312" s="339">
        <f>+IFERROR(IF(D312=1,($E312*Q$3+$F312*Q$4+$G312*Q$5+$H312*Q$6+$I312*Q$7)*10*VLOOKUP($B312,UPP!$C$10:$M$329,10,FALSE),($E312*Q$3+$F312*Q$4+$G312*Q$5+$H312*Q$6+$I312*Q$7)*VLOOKUP($B312,UPP!$C$10:$M$329,10,FALSE)),0)</f>
        <v>-529.94626858727997</v>
      </c>
      <c r="Q312" s="339">
        <f>+IFERROR(IF(D312=1,($E312*R$3+$F312*R$4+$G312*R$5+$H312*R$6+$I312*R$7)*10*VLOOKUP($B312,UPP!$C$10:$M$329,11,FALSE),($E312*R$3+$F312*R$4+$G312*R$5+$H312*R$6+$I312*R$7)*VLOOKUP($B312,UPP!$C$10:$M$329,11,FALSE)),0)</f>
        <v>0.40124107319999996</v>
      </c>
      <c r="R312" s="201">
        <f t="shared" si="66"/>
        <v>-1128.56285266395</v>
      </c>
      <c r="S312" s="196">
        <f t="shared" si="68"/>
        <v>0</v>
      </c>
      <c r="T312" s="151">
        <f t="shared" si="69"/>
        <v>0</v>
      </c>
      <c r="U312" s="151">
        <f t="shared" si="70"/>
        <v>0.40124107319999996</v>
      </c>
      <c r="V312" s="197">
        <f t="shared" si="71"/>
        <v>-1128.56285266395</v>
      </c>
      <c r="W312" s="209">
        <f t="shared" si="73"/>
        <v>0</v>
      </c>
      <c r="X312" s="210">
        <f t="shared" si="74"/>
        <v>0</v>
      </c>
      <c r="Y312" s="211">
        <f t="shared" si="75"/>
        <v>1.7598292684210524E-4</v>
      </c>
      <c r="Z312" s="196">
        <f t="shared" si="76"/>
        <v>0</v>
      </c>
      <c r="AA312" s="151">
        <f t="shared" si="77"/>
        <v>0</v>
      </c>
      <c r="AB312" s="197">
        <f t="shared" si="78"/>
        <v>0.40124107319999996</v>
      </c>
    </row>
    <row r="313" spans="2:28" x14ac:dyDescent="0.25">
      <c r="B313" s="183">
        <f>+UPP!C312</f>
        <v>2921</v>
      </c>
      <c r="C313" s="183">
        <f>+UPP!B312</f>
        <v>3</v>
      </c>
      <c r="D313" s="183">
        <f>+UPP!D312</f>
        <v>1</v>
      </c>
      <c r="E313" s="425">
        <f>+VLOOKUP($B313,Data_Payroll!$K$6:$P$350,2,FALSE)</f>
        <v>26</v>
      </c>
      <c r="F313" s="425">
        <f>+VLOOKUP($B313,Data_Payroll!$K$6:$P$350,3,FALSE)</f>
        <v>2</v>
      </c>
      <c r="G313" s="425">
        <f>+VLOOKUP($B313,Data_Payroll!$K$6:$P$350,4,FALSE)</f>
        <v>16</v>
      </c>
      <c r="H313" s="425">
        <f>+VLOOKUP($B313,Data_Payroll!$K$6:$P$350,5,FALSE)</f>
        <v>77</v>
      </c>
      <c r="I313" s="425">
        <f>+VLOOKUP($B313,Data_Payroll!$K$6:$P$350,6,FALSE)</f>
        <v>27</v>
      </c>
      <c r="J313" s="355">
        <f t="shared" si="67"/>
        <v>148</v>
      </c>
      <c r="K313" s="339">
        <f>+IFERROR(VLOOKUP($B313,'Translated Loss'!$BI$5:$BL$350,2,FALSE),0)</f>
        <v>3246.9348</v>
      </c>
      <c r="L313" s="339">
        <f>+IFERROR(VLOOKUP($B313,'Translated Loss'!$BI$5:$BL$350,3,FALSE),0)</f>
        <v>30417.962199999998</v>
      </c>
      <c r="M313" s="339">
        <f>+IFERROR(VLOOKUP($B313,'Translated Loss'!$BI$5:$BL$350,4,FALSE),0)</f>
        <v>6408.9000000000005</v>
      </c>
      <c r="N313" s="355">
        <f t="shared" si="72"/>
        <v>40073.796999999999</v>
      </c>
      <c r="O313" s="339">
        <f>+IFERROR(IF(D313=1,($E313*P$3+$F313*P$4+$G313*P$5+$H313*P$6+$I313*P$7)*10*VLOOKUP($B313,UPP!$C$10:$M$329,9,FALSE),($E313*P$3+$F313*P$4+$G313*P$5+$H313*P$6+$I313*P$7)*VLOOKUP($B313,UPP!$C$10:$M$329,9,FALSE)),0)</f>
        <v>-713.50565879651981</v>
      </c>
      <c r="P313" s="339">
        <f>+IFERROR(IF(D313=1,($E313*Q$3+$F313*Q$4+$G313*Q$5+$H313*Q$6+$I313*Q$7)*10*VLOOKUP($B313,UPP!$C$10:$M$329,10,FALSE),($E313*Q$3+$F313*Q$4+$G313*Q$5+$H313*Q$6+$I313*Q$7)*VLOOKUP($B313,UPP!$C$10:$M$329,10,FALSE)),0)</f>
        <v>-693.81955844964011</v>
      </c>
      <c r="Q313" s="339">
        <f>+IFERROR(IF(D313=1,($E313*R$3+$F313*R$4+$G313*R$5+$H313*R$6+$I313*R$7)*10*VLOOKUP($B313,UPP!$C$10:$M$329,11,FALSE),($E313*R$3+$F313*R$4+$G313*R$5+$H313*R$6+$I313*R$7)*VLOOKUP($B313,UPP!$C$10:$M$329,11,FALSE)),0)</f>
        <v>1.2645762560199998</v>
      </c>
      <c r="R313" s="201">
        <f t="shared" si="66"/>
        <v>-1406.0606409901397</v>
      </c>
      <c r="S313" s="196">
        <f t="shared" si="68"/>
        <v>2533.42914120348</v>
      </c>
      <c r="T313" s="151">
        <f t="shared" si="69"/>
        <v>29724.142641550359</v>
      </c>
      <c r="U313" s="151">
        <f t="shared" si="70"/>
        <v>6410.1645762560202</v>
      </c>
      <c r="V313" s="197">
        <f t="shared" si="71"/>
        <v>38667.736359009861</v>
      </c>
      <c r="W313" s="209">
        <f t="shared" si="73"/>
        <v>1.7117764467591081</v>
      </c>
      <c r="X313" s="210">
        <f t="shared" si="74"/>
        <v>20.083880163209702</v>
      </c>
      <c r="Y313" s="211">
        <f t="shared" si="75"/>
        <v>4.3311922812540677</v>
      </c>
      <c r="Z313" s="196">
        <f t="shared" si="76"/>
        <v>2533.42914120348</v>
      </c>
      <c r="AA313" s="151">
        <f t="shared" si="77"/>
        <v>29724.142641550359</v>
      </c>
      <c r="AB313" s="197">
        <f t="shared" si="78"/>
        <v>6410.1645762560202</v>
      </c>
    </row>
    <row r="314" spans="2:28" x14ac:dyDescent="0.25">
      <c r="B314" s="183">
        <f>+UPP!C313</f>
        <v>2923</v>
      </c>
      <c r="C314" s="183">
        <f>+UPP!B313</f>
        <v>3</v>
      </c>
      <c r="D314" s="183">
        <f>+UPP!D313</f>
        <v>1</v>
      </c>
      <c r="E314" s="425">
        <f>+VLOOKUP($B314,Data_Payroll!$K$6:$P$350,2,FALSE)</f>
        <v>1905</v>
      </c>
      <c r="F314" s="425">
        <f>+VLOOKUP($B314,Data_Payroll!$K$6:$P$350,3,FALSE)</f>
        <v>1921</v>
      </c>
      <c r="G314" s="425">
        <f>+VLOOKUP($B314,Data_Payroll!$K$6:$P$350,4,FALSE)</f>
        <v>1270</v>
      </c>
      <c r="H314" s="425">
        <f>+VLOOKUP($B314,Data_Payroll!$K$6:$P$350,5,FALSE)</f>
        <v>926</v>
      </c>
      <c r="I314" s="425">
        <f>+VLOOKUP($B314,Data_Payroll!$K$6:$P$350,6,FALSE)</f>
        <v>788</v>
      </c>
      <c r="J314" s="355">
        <f t="shared" si="67"/>
        <v>6810</v>
      </c>
      <c r="K314" s="339">
        <f>+IFERROR(VLOOKUP($B314,'Translated Loss'!$BI$5:$BL$350,2,FALSE),0)</f>
        <v>84269.392900000006</v>
      </c>
      <c r="L314" s="339">
        <f>+IFERROR(VLOOKUP($B314,'Translated Loss'!$BI$5:$BL$350,3,FALSE),0)</f>
        <v>299115.66110000003</v>
      </c>
      <c r="M314" s="339">
        <f>+IFERROR(VLOOKUP($B314,'Translated Loss'!$BI$5:$BL$350,4,FALSE),0)</f>
        <v>29172.19</v>
      </c>
      <c r="N314" s="355">
        <f t="shared" si="72"/>
        <v>412557.24400000001</v>
      </c>
      <c r="O314" s="339">
        <f>+IFERROR(IF(D314=1,($E314*P$3+$F314*P$4+$G314*P$5+$H314*P$6+$I314*P$7)*10*VLOOKUP($B314,UPP!$C$10:$M$329,9,FALSE),($E314*P$3+$F314*P$4+$G314*P$5+$H314*P$6+$I314*P$7)*VLOOKUP($B314,UPP!$C$10:$M$329,9,FALSE)),0)</f>
        <v>-13813.74307057752</v>
      </c>
      <c r="P314" s="339">
        <f>+IFERROR(IF(D314=1,($E314*Q$3+$F314*Q$4+$G314*Q$5+$H314*Q$6+$I314*Q$7)*10*VLOOKUP($B314,UPP!$C$10:$M$329,10,FALSE),($E314*Q$3+$F314*Q$4+$G314*Q$5+$H314*Q$6+$I314*Q$7)*VLOOKUP($B314,UPP!$C$10:$M$329,10,FALSE)),0)</f>
        <v>-17195.547822277502</v>
      </c>
      <c r="Q314" s="339">
        <f>+IFERROR(IF(D314=1,($E314*R$3+$F314*R$4+$G314*R$5+$H314*R$6+$I314*R$7)*10*VLOOKUP($B314,UPP!$C$10:$M$329,11,FALSE),($E314*R$3+$F314*R$4+$G314*R$5+$H314*R$6+$I314*R$7)*VLOOKUP($B314,UPP!$C$10:$M$329,11,FALSE)),0)</f>
        <v>15.470746833750001</v>
      </c>
      <c r="R314" s="201">
        <f t="shared" si="66"/>
        <v>-30993.820146021273</v>
      </c>
      <c r="S314" s="196">
        <f t="shared" si="68"/>
        <v>70455.649829422488</v>
      </c>
      <c r="T314" s="151">
        <f t="shared" si="69"/>
        <v>281920.1132777225</v>
      </c>
      <c r="U314" s="151">
        <f t="shared" si="70"/>
        <v>29187.66074683375</v>
      </c>
      <c r="V314" s="197">
        <f t="shared" si="71"/>
        <v>381563.42385397875</v>
      </c>
      <c r="W314" s="209">
        <f t="shared" si="73"/>
        <v>1.0345910400796254</v>
      </c>
      <c r="X314" s="210">
        <f t="shared" si="74"/>
        <v>4.1397960833733114</v>
      </c>
      <c r="Y314" s="211">
        <f t="shared" si="75"/>
        <v>0.42860001096672173</v>
      </c>
      <c r="Z314" s="196">
        <f t="shared" si="76"/>
        <v>70455.649829422488</v>
      </c>
      <c r="AA314" s="151">
        <f t="shared" si="77"/>
        <v>281920.1132777225</v>
      </c>
      <c r="AB314" s="197">
        <f t="shared" si="78"/>
        <v>29187.66074683375</v>
      </c>
    </row>
    <row r="315" spans="2:28" x14ac:dyDescent="0.25">
      <c r="B315" s="183">
        <f>+UPP!C314</f>
        <v>2926</v>
      </c>
      <c r="C315" s="183">
        <f>+UPP!B314</f>
        <v>3</v>
      </c>
      <c r="D315" s="183">
        <f>+UPP!D314</f>
        <v>1</v>
      </c>
      <c r="E315" s="425">
        <f>+VLOOKUP($B315,Data_Payroll!$K$6:$P$350,2,FALSE)</f>
        <v>256</v>
      </c>
      <c r="F315" s="425">
        <f>+VLOOKUP($B315,Data_Payroll!$K$6:$P$350,3,FALSE)</f>
        <v>163</v>
      </c>
      <c r="G315" s="425">
        <f>+VLOOKUP($B315,Data_Payroll!$K$6:$P$350,4,FALSE)</f>
        <v>151</v>
      </c>
      <c r="H315" s="425">
        <f>+VLOOKUP($B315,Data_Payroll!$K$6:$P$350,5,FALSE)</f>
        <v>205</v>
      </c>
      <c r="I315" s="425">
        <f>+VLOOKUP($B315,Data_Payroll!$K$6:$P$350,6,FALSE)</f>
        <v>202</v>
      </c>
      <c r="J315" s="355">
        <f t="shared" si="67"/>
        <v>977</v>
      </c>
      <c r="K315" s="339">
        <f>+IFERROR(VLOOKUP($B315,'Translated Loss'!$BI$5:$BL$350,2,FALSE),0)</f>
        <v>0</v>
      </c>
      <c r="L315" s="339">
        <f>+IFERROR(VLOOKUP($B315,'Translated Loss'!$BI$5:$BL$350,3,FALSE),0)</f>
        <v>0</v>
      </c>
      <c r="M315" s="339">
        <f>+IFERROR(VLOOKUP($B315,'Translated Loss'!$BI$5:$BL$350,4,FALSE),0)</f>
        <v>425.99099999999999</v>
      </c>
      <c r="N315" s="355">
        <f t="shared" si="72"/>
        <v>425.99099999999999</v>
      </c>
      <c r="O315" s="339">
        <f>+IFERROR(IF(D315=1,($E315*P$3+$F315*P$4+$G315*P$5+$H315*P$6+$I315*P$7)*10*VLOOKUP($B315,UPP!$C$10:$M$329,9,FALSE),($E315*P$3+$F315*P$4+$G315*P$5+$H315*P$6+$I315*P$7)*VLOOKUP($B315,UPP!$C$10:$M$329,9,FALSE)),0)</f>
        <v>-2423.9892112455595</v>
      </c>
      <c r="P315" s="339">
        <f>+IFERROR(IF(D315=1,($E315*Q$3+$F315*Q$4+$G315*Q$5+$H315*Q$6+$I315*Q$7)*10*VLOOKUP($B315,UPP!$C$10:$M$329,10,FALSE),($E315*Q$3+$F315*Q$4+$G315*Q$5+$H315*Q$6+$I315*Q$7)*VLOOKUP($B315,UPP!$C$10:$M$329,10,FALSE)),0)</f>
        <v>-2083.7689946013597</v>
      </c>
      <c r="Q315" s="339">
        <f>+IFERROR(IF(D315=1,($E315*R$3+$F315*R$4+$G315*R$5+$H315*R$6+$I315*R$7)*10*VLOOKUP($B315,UPP!$C$10:$M$329,11,FALSE),($E315*R$3+$F315*R$4+$G315*R$5+$H315*R$6+$I315*R$7)*VLOOKUP($B315,UPP!$C$10:$M$329,11,FALSE)),0)</f>
        <v>5.0109165302400003</v>
      </c>
      <c r="R315" s="201">
        <f t="shared" si="66"/>
        <v>-4502.7472893166796</v>
      </c>
      <c r="S315" s="196">
        <f t="shared" si="68"/>
        <v>0</v>
      </c>
      <c r="T315" s="151">
        <f t="shared" si="69"/>
        <v>0</v>
      </c>
      <c r="U315" s="151">
        <f t="shared" si="70"/>
        <v>431.00191653024001</v>
      </c>
      <c r="V315" s="197">
        <f t="shared" si="71"/>
        <v>-4076.7562893166796</v>
      </c>
      <c r="W315" s="209">
        <f t="shared" si="73"/>
        <v>0</v>
      </c>
      <c r="X315" s="210">
        <f t="shared" si="74"/>
        <v>0</v>
      </c>
      <c r="Y315" s="211">
        <f t="shared" si="75"/>
        <v>4.4114832807598772E-2</v>
      </c>
      <c r="Z315" s="196">
        <f t="shared" si="76"/>
        <v>0</v>
      </c>
      <c r="AA315" s="151">
        <f t="shared" si="77"/>
        <v>0</v>
      </c>
      <c r="AB315" s="197">
        <f t="shared" si="78"/>
        <v>431.00191653024001</v>
      </c>
    </row>
    <row r="316" spans="2:28" x14ac:dyDescent="0.25">
      <c r="B316" s="183">
        <f>+UPP!C315</f>
        <v>2928</v>
      </c>
      <c r="C316" s="183">
        <f>+UPP!B315</f>
        <v>3</v>
      </c>
      <c r="D316" s="183">
        <f>+UPP!D315</f>
        <v>1</v>
      </c>
      <c r="E316" s="425">
        <f>+VLOOKUP($B316,Data_Payroll!$K$6:$P$350,2,FALSE)</f>
        <v>352</v>
      </c>
      <c r="F316" s="425">
        <f>+VLOOKUP($B316,Data_Payroll!$K$6:$P$350,3,FALSE)</f>
        <v>980</v>
      </c>
      <c r="G316" s="425">
        <f>+VLOOKUP($B316,Data_Payroll!$K$6:$P$350,4,FALSE)</f>
        <v>1670</v>
      </c>
      <c r="H316" s="425">
        <f>+VLOOKUP($B316,Data_Payroll!$K$6:$P$350,5,FALSE)</f>
        <v>1645</v>
      </c>
      <c r="I316" s="425">
        <f>+VLOOKUP($B316,Data_Payroll!$K$6:$P$350,6,FALSE)</f>
        <v>1005</v>
      </c>
      <c r="J316" s="355">
        <f t="shared" si="67"/>
        <v>5652</v>
      </c>
      <c r="K316" s="339">
        <f>+IFERROR(VLOOKUP($B316,'Translated Loss'!$BI$5:$BL$350,2,FALSE),0)</f>
        <v>44263.656099999993</v>
      </c>
      <c r="L316" s="339">
        <f>+IFERROR(VLOOKUP($B316,'Translated Loss'!$BI$5:$BL$350,3,FALSE),0)</f>
        <v>66533.649199999985</v>
      </c>
      <c r="M316" s="339">
        <f>+IFERROR(VLOOKUP($B316,'Translated Loss'!$BI$5:$BL$350,4,FALSE),0)</f>
        <v>8431.844000000001</v>
      </c>
      <c r="N316" s="355">
        <f t="shared" si="72"/>
        <v>119229.14929999998</v>
      </c>
      <c r="O316" s="339">
        <f>+IFERROR(IF(D316=1,($E316*P$3+$F316*P$4+$G316*P$5+$H316*P$6+$I316*P$7)*10*VLOOKUP($B316,UPP!$C$10:$M$329,9,FALSE),($E316*P$3+$F316*P$4+$G316*P$5+$H316*P$6+$I316*P$7)*VLOOKUP($B316,UPP!$C$10:$M$329,9,FALSE)),0)</f>
        <v>-16910.254929825001</v>
      </c>
      <c r="P316" s="339">
        <f>+IFERROR(IF(D316=1,($E316*Q$3+$F316*Q$4+$G316*Q$5+$H316*Q$6+$I316*Q$7)*10*VLOOKUP($B316,UPP!$C$10:$M$329,10,FALSE),($E316*Q$3+$F316*Q$4+$G316*Q$5+$H316*Q$6+$I316*Q$7)*VLOOKUP($B316,UPP!$C$10:$M$329,10,FALSE)),0)</f>
        <v>-9996.0111358123013</v>
      </c>
      <c r="Q316" s="339">
        <f>+IFERROR(IF(D316=1,($E316*R$3+$F316*R$4+$G316*R$5+$H316*R$6+$I316*R$7)*10*VLOOKUP($B316,UPP!$C$10:$M$329,11,FALSE),($E316*R$3+$F316*R$4+$G316*R$5+$H316*R$6+$I316*R$7)*VLOOKUP($B316,UPP!$C$10:$M$329,11,FALSE)),0)</f>
        <v>26.737502069889995</v>
      </c>
      <c r="R316" s="201">
        <f t="shared" si="66"/>
        <v>-26879.528563567415</v>
      </c>
      <c r="S316" s="196">
        <f t="shared" si="68"/>
        <v>27353.401170174991</v>
      </c>
      <c r="T316" s="151">
        <f t="shared" si="69"/>
        <v>56537.638064187682</v>
      </c>
      <c r="U316" s="151">
        <f t="shared" si="70"/>
        <v>8458.5815020698901</v>
      </c>
      <c r="V316" s="197">
        <f t="shared" si="71"/>
        <v>92349.620736432553</v>
      </c>
      <c r="W316" s="209">
        <f t="shared" si="73"/>
        <v>0.48395968100097297</v>
      </c>
      <c r="X316" s="210">
        <f t="shared" si="74"/>
        <v>1.0003120676607871</v>
      </c>
      <c r="Y316" s="211">
        <f t="shared" si="75"/>
        <v>0.14965643138835616</v>
      </c>
      <c r="Z316" s="196">
        <f t="shared" si="76"/>
        <v>27353.401170174991</v>
      </c>
      <c r="AA316" s="151">
        <f t="shared" si="77"/>
        <v>56537.638064187689</v>
      </c>
      <c r="AB316" s="197">
        <f t="shared" si="78"/>
        <v>8458.5815020698901</v>
      </c>
    </row>
    <row r="317" spans="2:28" x14ac:dyDescent="0.25">
      <c r="B317" s="183">
        <f>+UPP!C316</f>
        <v>2965</v>
      </c>
      <c r="C317" s="183">
        <f>+UPP!B316</f>
        <v>3</v>
      </c>
      <c r="D317" s="183">
        <f>+UPP!D316</f>
        <v>1</v>
      </c>
      <c r="E317" s="425">
        <f>+VLOOKUP($B317,Data_Payroll!$K$6:$P$350,2,FALSE)</f>
        <v>5123</v>
      </c>
      <c r="F317" s="425">
        <f>+VLOOKUP($B317,Data_Payroll!$K$6:$P$350,3,FALSE)</f>
        <v>4046</v>
      </c>
      <c r="G317" s="425">
        <f>+VLOOKUP($B317,Data_Payroll!$K$6:$P$350,4,FALSE)</f>
        <v>8575</v>
      </c>
      <c r="H317" s="425">
        <f>+VLOOKUP($B317,Data_Payroll!$K$6:$P$350,5,FALSE)</f>
        <v>8217</v>
      </c>
      <c r="I317" s="425">
        <f>+VLOOKUP($B317,Data_Payroll!$K$6:$P$350,6,FALSE)</f>
        <v>8610</v>
      </c>
      <c r="J317" s="355">
        <f t="shared" si="67"/>
        <v>34571</v>
      </c>
      <c r="K317" s="339">
        <f>+IFERROR(VLOOKUP($B317,'Translated Loss'!$BI$5:$BL$350,2,FALSE),0)</f>
        <v>353179.21650000004</v>
      </c>
      <c r="L317" s="339">
        <f>+IFERROR(VLOOKUP($B317,'Translated Loss'!$BI$5:$BL$350,3,FALSE),0)</f>
        <v>719082.52430000005</v>
      </c>
      <c r="M317" s="339">
        <f>+IFERROR(VLOOKUP($B317,'Translated Loss'!$BI$5:$BL$350,4,FALSE),0)</f>
        <v>18928.634999999998</v>
      </c>
      <c r="N317" s="355">
        <f t="shared" si="72"/>
        <v>1091190.3758</v>
      </c>
      <c r="O317" s="339">
        <f>+IFERROR(IF(D317=1,($E317*P$3+$F317*P$4+$G317*P$5+$H317*P$6+$I317*P$7)*10*VLOOKUP($B317,UPP!$C$10:$M$329,9,FALSE),($E317*P$3+$F317*P$4+$G317*P$5+$H317*P$6+$I317*P$7)*VLOOKUP($B317,UPP!$C$10:$M$329,9,FALSE)),0)</f>
        <v>-7466.4489552550003</v>
      </c>
      <c r="P317" s="339">
        <f>+IFERROR(IF(D317=1,($E317*Q$3+$F317*Q$4+$G317*Q$5+$H317*Q$6+$I317*Q$7)*10*VLOOKUP($B317,UPP!$C$10:$M$329,10,FALSE),($E317*Q$3+$F317*Q$4+$G317*Q$5+$H317*Q$6+$I317*Q$7)*VLOOKUP($B317,UPP!$C$10:$M$329,10,FALSE)),0)</f>
        <v>-17147.887665824001</v>
      </c>
      <c r="Q317" s="339">
        <f>+IFERROR(IF(D317=1,($E317*R$3+$F317*R$4+$G317*R$5+$H317*R$6+$I317*R$7)*10*VLOOKUP($B317,UPP!$C$10:$M$329,11,FALSE),($E317*R$3+$F317*R$4+$G317*R$5+$H317*R$6+$I317*R$7)*VLOOKUP($B317,UPP!$C$10:$M$329,11,FALSE)),0)</f>
        <v>32.674202690500003</v>
      </c>
      <c r="R317" s="201">
        <f t="shared" si="66"/>
        <v>-24581.6624183885</v>
      </c>
      <c r="S317" s="196">
        <f t="shared" si="68"/>
        <v>345712.76754474506</v>
      </c>
      <c r="T317" s="151">
        <f t="shared" si="69"/>
        <v>701934.63663417601</v>
      </c>
      <c r="U317" s="151">
        <f t="shared" si="70"/>
        <v>18961.3092026905</v>
      </c>
      <c r="V317" s="197">
        <f t="shared" si="71"/>
        <v>1066608.7133816115</v>
      </c>
      <c r="W317" s="209">
        <f t="shared" si="73"/>
        <v>1.0000080053939575</v>
      </c>
      <c r="X317" s="210">
        <f t="shared" si="74"/>
        <v>2.0304146152387146</v>
      </c>
      <c r="Y317" s="211">
        <f t="shared" si="75"/>
        <v>5.4847442083510743E-2</v>
      </c>
      <c r="Z317" s="196">
        <f t="shared" si="76"/>
        <v>345712.76754474506</v>
      </c>
      <c r="AA317" s="151">
        <f t="shared" si="77"/>
        <v>701934.63663417601</v>
      </c>
      <c r="AB317" s="197">
        <f t="shared" si="78"/>
        <v>18961.3092026905</v>
      </c>
    </row>
    <row r="318" spans="2:28" x14ac:dyDescent="0.25">
      <c r="B318" s="183">
        <f>+UPP!C317</f>
        <v>4777</v>
      </c>
      <c r="C318" s="183">
        <f>+UPP!B317</f>
        <v>3</v>
      </c>
      <c r="D318" s="183">
        <f>+UPP!D317</f>
        <v>1</v>
      </c>
      <c r="E318" s="425">
        <f>+VLOOKUP($B318,Data_Payroll!$K$6:$P$350,2,FALSE)</f>
        <v>29</v>
      </c>
      <c r="F318" s="425">
        <f>+VLOOKUP($B318,Data_Payroll!$K$6:$P$350,3,FALSE)</f>
        <v>44</v>
      </c>
      <c r="G318" s="425">
        <f>+VLOOKUP($B318,Data_Payroll!$K$6:$P$350,4,FALSE)</f>
        <v>44</v>
      </c>
      <c r="H318" s="425">
        <f>+VLOOKUP($B318,Data_Payroll!$K$6:$P$350,5,FALSE)</f>
        <v>41</v>
      </c>
      <c r="I318" s="425">
        <f>+VLOOKUP($B318,Data_Payroll!$K$6:$P$350,6,FALSE)</f>
        <v>44</v>
      </c>
      <c r="J318" s="355">
        <f t="shared" si="67"/>
        <v>202</v>
      </c>
      <c r="K318" s="339">
        <f>+IFERROR(VLOOKUP($B318,'Translated Loss'!$BI$5:$BL$350,2,FALSE),0)</f>
        <v>0</v>
      </c>
      <c r="L318" s="339">
        <f>+IFERROR(VLOOKUP($B318,'Translated Loss'!$BI$5:$BL$350,3,FALSE),0)</f>
        <v>0</v>
      </c>
      <c r="M318" s="339">
        <f>+IFERROR(VLOOKUP($B318,'Translated Loss'!$BI$5:$BL$350,4,FALSE),0)</f>
        <v>0</v>
      </c>
      <c r="N318" s="355">
        <f t="shared" si="72"/>
        <v>0</v>
      </c>
      <c r="O318" s="339">
        <f>+IFERROR(IF(D318=1,($E318*P$3+$F318*P$4+$G318*P$5+$H318*P$6+$I318*P$7)*10*VLOOKUP($B318,UPP!$C$10:$M$329,9,FALSE),($E318*P$3+$F318*P$4+$G318*P$5+$H318*P$6+$I318*P$7)*VLOOKUP($B318,UPP!$C$10:$M$329,9,FALSE)),0)</f>
        <v>-1664.0364832385628</v>
      </c>
      <c r="P318" s="339">
        <f>+IFERROR(IF(D318=1,($E318*Q$3+$F318*Q$4+$G318*Q$5+$H318*Q$6+$I318*Q$7)*10*VLOOKUP($B318,UPP!$C$10:$M$329,10,FALSE),($E318*Q$3+$F318*Q$4+$G318*Q$5+$H318*Q$6+$I318*Q$7)*VLOOKUP($B318,UPP!$C$10:$M$329,10,FALSE)),0)</f>
        <v>-1015.7183764191274</v>
      </c>
      <c r="Q318" s="339">
        <f>+IFERROR(IF(D318=1,($E318*R$3+$F318*R$4+$G318*R$5+$H318*R$6+$I318*R$7)*10*VLOOKUP($B318,UPP!$C$10:$M$329,11,FALSE),($E318*R$3+$F318*R$4+$G318*R$5+$H318*R$6+$I318*R$7)*VLOOKUP($B318,UPP!$C$10:$M$329,11,FALSE)),0)</f>
        <v>1.785260808384751</v>
      </c>
      <c r="R318" s="201">
        <f t="shared" si="66"/>
        <v>-2677.9695988493054</v>
      </c>
      <c r="S318" s="196">
        <f t="shared" si="68"/>
        <v>0</v>
      </c>
      <c r="T318" s="151">
        <f t="shared" si="69"/>
        <v>0</v>
      </c>
      <c r="U318" s="151">
        <f t="shared" si="70"/>
        <v>1.785260808384751</v>
      </c>
      <c r="V318" s="197">
        <f t="shared" si="71"/>
        <v>-2677.9695988493054</v>
      </c>
      <c r="W318" s="209">
        <f t="shared" si="73"/>
        <v>0</v>
      </c>
      <c r="X318" s="210">
        <f t="shared" si="74"/>
        <v>0</v>
      </c>
      <c r="Y318" s="211">
        <f t="shared" si="75"/>
        <v>8.8379247939839153E-4</v>
      </c>
      <c r="Z318" s="196">
        <f t="shared" si="76"/>
        <v>0</v>
      </c>
      <c r="AA318" s="151">
        <f t="shared" si="77"/>
        <v>0</v>
      </c>
      <c r="AB318" s="197">
        <f t="shared" si="78"/>
        <v>1.785260808384751</v>
      </c>
    </row>
    <row r="319" spans="2:28" x14ac:dyDescent="0.25">
      <c r="B319" s="183">
        <f>+UPP!C318</f>
        <v>7405</v>
      </c>
      <c r="C319" s="183">
        <f>+UPP!B318</f>
        <v>3</v>
      </c>
      <c r="D319" s="183">
        <f>+UPP!D318</f>
        <v>1</v>
      </c>
      <c r="E319" s="425">
        <f>+VLOOKUP($B319,Data_Payroll!$K$6:$P$350,2,FALSE)</f>
        <v>63</v>
      </c>
      <c r="F319" s="425">
        <f>+VLOOKUP($B319,Data_Payroll!$K$6:$P$350,3,FALSE)</f>
        <v>96</v>
      </c>
      <c r="G319" s="425">
        <f>+VLOOKUP($B319,Data_Payroll!$K$6:$P$350,4,FALSE)</f>
        <v>42</v>
      </c>
      <c r="H319" s="425">
        <f>+VLOOKUP($B319,Data_Payroll!$K$6:$P$350,5,FALSE)</f>
        <v>60</v>
      </c>
      <c r="I319" s="425">
        <f>+VLOOKUP($B319,Data_Payroll!$K$6:$P$350,6,FALSE)</f>
        <v>50</v>
      </c>
      <c r="J319" s="355">
        <f t="shared" si="67"/>
        <v>311</v>
      </c>
      <c r="K319" s="339">
        <f>+IFERROR(VLOOKUP($B319,'Translated Loss'!$BI$5:$BL$350,2,FALSE),0)</f>
        <v>0</v>
      </c>
      <c r="L319" s="339">
        <f>+IFERROR(VLOOKUP($B319,'Translated Loss'!$BI$5:$BL$350,3,FALSE),0)</f>
        <v>0</v>
      </c>
      <c r="M319" s="339">
        <f>+IFERROR(VLOOKUP($B319,'Translated Loss'!$BI$5:$BL$350,4,FALSE),0)</f>
        <v>0</v>
      </c>
      <c r="N319" s="355">
        <f t="shared" si="72"/>
        <v>0</v>
      </c>
      <c r="O319" s="339">
        <f>+IFERROR(IF(D319=1,($E319*P$3+$F319*P$4+$G319*P$5+$H319*P$6+$I319*P$7)*10*VLOOKUP($B319,UPP!$C$10:$M$329,9,FALSE),($E319*P$3+$F319*P$4+$G319*P$5+$H319*P$6+$I319*P$7)*VLOOKUP($B319,UPP!$C$10:$M$329,9,FALSE)),0)</f>
        <v>-724.71134270613629</v>
      </c>
      <c r="P319" s="339">
        <f>+IFERROR(IF(D319=1,($E319*Q$3+$F319*Q$4+$G319*Q$5+$H319*Q$6+$I319*Q$7)*10*VLOOKUP($B319,UPP!$C$10:$M$329,10,FALSE),($E319*Q$3+$F319*Q$4+$G319*Q$5+$H319*Q$6+$I319*Q$7)*VLOOKUP($B319,UPP!$C$10:$M$329,10,FALSE)),0)</f>
        <v>-201.74273225030385</v>
      </c>
      <c r="Q319" s="339">
        <f>+IFERROR(IF(D319=1,($E319*R$3+$F319*R$4+$G319*R$5+$H319*R$6+$I319*R$7)*10*VLOOKUP($B319,UPP!$C$10:$M$329,11,FALSE),($E319*R$3+$F319*R$4+$G319*R$5+$H319*R$6+$I319*R$7)*VLOOKUP($B319,UPP!$C$10:$M$329,11,FALSE)),0)</f>
        <v>0.32269948458080205</v>
      </c>
      <c r="R319" s="201">
        <f t="shared" si="66"/>
        <v>-926.13137547185931</v>
      </c>
      <c r="S319" s="196">
        <f t="shared" si="68"/>
        <v>0</v>
      </c>
      <c r="T319" s="151">
        <f t="shared" si="69"/>
        <v>0</v>
      </c>
      <c r="U319" s="151">
        <f t="shared" si="70"/>
        <v>0.32269948458080205</v>
      </c>
      <c r="V319" s="197">
        <f t="shared" si="71"/>
        <v>-926.13137547185931</v>
      </c>
      <c r="W319" s="209">
        <f t="shared" si="73"/>
        <v>0</v>
      </c>
      <c r="X319" s="210">
        <f t="shared" si="74"/>
        <v>0</v>
      </c>
      <c r="Y319" s="211">
        <f t="shared" si="75"/>
        <v>1.0376189214816787E-4</v>
      </c>
      <c r="Z319" s="196">
        <f t="shared" si="76"/>
        <v>0</v>
      </c>
      <c r="AA319" s="151">
        <f t="shared" si="77"/>
        <v>0</v>
      </c>
      <c r="AB319" s="197">
        <f t="shared" si="78"/>
        <v>0.32269948458080205</v>
      </c>
    </row>
    <row r="320" spans="2:28" x14ac:dyDescent="0.25">
      <c r="B320" s="183">
        <f>+UPP!C319</f>
        <v>7413</v>
      </c>
      <c r="C320" s="183">
        <f>+UPP!B319</f>
        <v>3</v>
      </c>
      <c r="D320" s="183">
        <f>+UPP!D319</f>
        <v>1</v>
      </c>
      <c r="E320" s="425">
        <f>+VLOOKUP($B320,Data_Payroll!$K$6:$P$350,2,FALSE)</f>
        <v>0</v>
      </c>
      <c r="F320" s="425">
        <f>+VLOOKUP($B320,Data_Payroll!$K$6:$P$350,3,FALSE)</f>
        <v>0</v>
      </c>
      <c r="G320" s="425">
        <f>+VLOOKUP($B320,Data_Payroll!$K$6:$P$350,4,FALSE)</f>
        <v>0</v>
      </c>
      <c r="H320" s="425">
        <f>+VLOOKUP($B320,Data_Payroll!$K$6:$P$350,5,FALSE)</f>
        <v>56</v>
      </c>
      <c r="I320" s="425">
        <f>+VLOOKUP($B320,Data_Payroll!$K$6:$P$350,6,FALSE)</f>
        <v>109</v>
      </c>
      <c r="J320" s="355">
        <f t="shared" si="67"/>
        <v>165</v>
      </c>
      <c r="K320" s="339">
        <f>+IFERROR(VLOOKUP($B320,'Translated Loss'!$BI$5:$BL$350,2,FALSE),0)</f>
        <v>0</v>
      </c>
      <c r="L320" s="339">
        <f>+IFERROR(VLOOKUP($B320,'Translated Loss'!$BI$5:$BL$350,3,FALSE),0)</f>
        <v>0</v>
      </c>
      <c r="M320" s="339">
        <f>+IFERROR(VLOOKUP($B320,'Translated Loss'!$BI$5:$BL$350,4,FALSE),0)</f>
        <v>0</v>
      </c>
      <c r="N320" s="355">
        <f t="shared" si="72"/>
        <v>0</v>
      </c>
      <c r="O320" s="339">
        <f>+IFERROR(IF(D320=1,($E320*P$3+$F320*P$4+$G320*P$5+$H320*P$6+$I320*P$7)*10*VLOOKUP($B320,UPP!$C$10:$M$329,9,FALSE),($E320*P$3+$F320*P$4+$G320*P$5+$H320*P$6+$I320*P$7)*VLOOKUP($B320,UPP!$C$10:$M$329,9,FALSE)),0)</f>
        <v>-111.76394185884197</v>
      </c>
      <c r="P320" s="339">
        <f>+IFERROR(IF(D320=1,($E320*Q$3+$F320*Q$4+$G320*Q$5+$H320*Q$6+$I320*Q$7)*10*VLOOKUP($B320,UPP!$C$10:$M$329,10,FALSE),($E320*Q$3+$F320*Q$4+$G320*Q$5+$H320*Q$6+$I320*Q$7)*VLOOKUP($B320,UPP!$C$10:$M$329,10,FALSE)),0)</f>
        <v>-65.053620989209804</v>
      </c>
      <c r="Q320" s="339">
        <f>+IFERROR(IF(D320=1,($E320*R$3+$F320*R$4+$G320*R$5+$H320*R$6+$I320*R$7)*10*VLOOKUP($B320,UPP!$C$10:$M$329,11,FALSE),($E320*R$3+$F320*R$4+$G320*R$5+$H320*R$6+$I320*R$7)*VLOOKUP($B320,UPP!$C$10:$M$329,11,FALSE)),0)</f>
        <v>1.249056628773842</v>
      </c>
      <c r="R320" s="201">
        <f t="shared" si="66"/>
        <v>-175.56850621927794</v>
      </c>
      <c r="S320" s="196">
        <f t="shared" si="68"/>
        <v>0</v>
      </c>
      <c r="T320" s="151">
        <f t="shared" si="69"/>
        <v>0</v>
      </c>
      <c r="U320" s="151">
        <f t="shared" si="70"/>
        <v>1.249056628773842</v>
      </c>
      <c r="V320" s="197">
        <f t="shared" si="71"/>
        <v>-175.56850621927794</v>
      </c>
      <c r="W320" s="209">
        <f t="shared" si="73"/>
        <v>0</v>
      </c>
      <c r="X320" s="210">
        <f t="shared" si="74"/>
        <v>0</v>
      </c>
      <c r="Y320" s="211">
        <f t="shared" si="75"/>
        <v>7.5700401743869212E-4</v>
      </c>
      <c r="Z320" s="196">
        <f t="shared" si="76"/>
        <v>0</v>
      </c>
      <c r="AA320" s="151">
        <f t="shared" si="77"/>
        <v>0</v>
      </c>
      <c r="AB320" s="197">
        <f t="shared" si="78"/>
        <v>1.2490566287738418</v>
      </c>
    </row>
    <row r="321" spans="2:28" x14ac:dyDescent="0.25">
      <c r="B321" s="183">
        <f>+UPP!C320</f>
        <v>7421</v>
      </c>
      <c r="C321" s="183">
        <f>+UPP!B320</f>
        <v>3</v>
      </c>
      <c r="D321" s="183">
        <f>+UPP!D320</f>
        <v>1</v>
      </c>
      <c r="E321" s="425">
        <f>+VLOOKUP($B321,Data_Payroll!$K$6:$P$350,2,FALSE)</f>
        <v>5225</v>
      </c>
      <c r="F321" s="425">
        <f>+VLOOKUP($B321,Data_Payroll!$K$6:$P$350,3,FALSE)</f>
        <v>5740</v>
      </c>
      <c r="G321" s="425">
        <f>+VLOOKUP($B321,Data_Payroll!$K$6:$P$350,4,FALSE)</f>
        <v>5438</v>
      </c>
      <c r="H321" s="425">
        <f>+VLOOKUP($B321,Data_Payroll!$K$6:$P$350,5,FALSE)</f>
        <v>5059</v>
      </c>
      <c r="I321" s="425">
        <f>+VLOOKUP($B321,Data_Payroll!$K$6:$P$350,6,FALSE)</f>
        <v>5044</v>
      </c>
      <c r="J321" s="355">
        <f t="shared" si="67"/>
        <v>26506</v>
      </c>
      <c r="K321" s="339">
        <f>+IFERROR(VLOOKUP($B321,'Translated Loss'!$BI$5:$BL$350,2,FALSE),0)</f>
        <v>550303.37700000009</v>
      </c>
      <c r="L321" s="339">
        <f>+IFERROR(VLOOKUP($B321,'Translated Loss'!$BI$5:$BL$350,3,FALSE),0)</f>
        <v>0</v>
      </c>
      <c r="M321" s="339">
        <f>+IFERROR(VLOOKUP($B321,'Translated Loss'!$BI$5:$BL$350,4,FALSE),0)</f>
        <v>0</v>
      </c>
      <c r="N321" s="355">
        <f t="shared" si="72"/>
        <v>550303.37700000009</v>
      </c>
      <c r="O321" s="339">
        <f>+IFERROR(IF(D321=1,($E321*P$3+$F321*P$4+$G321*P$5+$H321*P$6+$I321*P$7)*10*VLOOKUP($B321,UPP!$C$10:$M$329,9,FALSE),($E321*P$3+$F321*P$4+$G321*P$5+$H321*P$6+$I321*P$7)*VLOOKUP($B321,UPP!$C$10:$M$329,9,FALSE)),0)</f>
        <v>-35622.954932815279</v>
      </c>
      <c r="P321" s="339">
        <f>+IFERROR(IF(D321=1,($E321*Q$3+$F321*Q$4+$G321*Q$5+$H321*Q$6+$I321*Q$7)*10*VLOOKUP($B321,UPP!$C$10:$M$329,10,FALSE),($E321*Q$3+$F321*Q$4+$G321*Q$5+$H321*Q$6+$I321*Q$7)*VLOOKUP($B321,UPP!$C$10:$M$329,10,FALSE)),0)</f>
        <v>-4965.1332901371998</v>
      </c>
      <c r="Q321" s="339">
        <f>+IFERROR(IF(D321=1,($E321*R$3+$F321*R$4+$G321*R$5+$H321*R$6+$I321*R$7)*10*VLOOKUP($B321,UPP!$C$10:$M$329,11,FALSE),($E321*R$3+$F321*R$4+$G321*R$5+$H321*R$6+$I321*R$7)*VLOOKUP($B321,UPP!$C$10:$M$329,11,FALSE)),0)</f>
        <v>34.07796021215006</v>
      </c>
      <c r="R321" s="201">
        <f t="shared" si="66"/>
        <v>-40554.010262740332</v>
      </c>
      <c r="S321" s="196">
        <f t="shared" si="68"/>
        <v>514680.42206718482</v>
      </c>
      <c r="T321" s="151">
        <f t="shared" si="69"/>
        <v>0</v>
      </c>
      <c r="U321" s="151">
        <f t="shared" si="70"/>
        <v>34.07796021215006</v>
      </c>
      <c r="V321" s="197">
        <f t="shared" si="71"/>
        <v>509749.36673725978</v>
      </c>
      <c r="W321" s="209">
        <f t="shared" si="73"/>
        <v>1.9417506302994976</v>
      </c>
      <c r="X321" s="210">
        <f t="shared" si="74"/>
        <v>0</v>
      </c>
      <c r="Y321" s="211">
        <f t="shared" si="75"/>
        <v>1.2856696677035411E-4</v>
      </c>
      <c r="Z321" s="196">
        <f t="shared" si="76"/>
        <v>514680.42206718482</v>
      </c>
      <c r="AA321" s="151">
        <f t="shared" si="77"/>
        <v>0</v>
      </c>
      <c r="AB321" s="197">
        <f t="shared" si="78"/>
        <v>34.07796021215006</v>
      </c>
    </row>
    <row r="322" spans="2:28" x14ac:dyDescent="0.25">
      <c r="B322" s="183">
        <f>+UPP!C321</f>
        <v>7424</v>
      </c>
      <c r="C322" s="183">
        <f>+UPP!B321</f>
        <v>3</v>
      </c>
      <c r="D322" s="183">
        <f>+UPP!D321</f>
        <v>1</v>
      </c>
      <c r="E322" s="425">
        <f>+VLOOKUP($B322,Data_Payroll!$K$6:$P$350,2,FALSE)</f>
        <v>4173</v>
      </c>
      <c r="F322" s="425">
        <f>+VLOOKUP($B322,Data_Payroll!$K$6:$P$350,3,FALSE)</f>
        <v>8078</v>
      </c>
      <c r="G322" s="425">
        <f>+VLOOKUP($B322,Data_Payroll!$K$6:$P$350,4,FALSE)</f>
        <v>11269</v>
      </c>
      <c r="H322" s="425">
        <f>+VLOOKUP($B322,Data_Payroll!$K$6:$P$350,5,FALSE)</f>
        <v>10180</v>
      </c>
      <c r="I322" s="425">
        <f>+VLOOKUP($B322,Data_Payroll!$K$6:$P$350,6,FALSE)</f>
        <v>13767</v>
      </c>
      <c r="J322" s="355">
        <f t="shared" si="67"/>
        <v>47467</v>
      </c>
      <c r="K322" s="339">
        <f>+IFERROR(VLOOKUP($B322,'Translated Loss'!$BI$5:$BL$350,2,FALSE),0)</f>
        <v>67140.75940000001</v>
      </c>
      <c r="L322" s="339">
        <f>+IFERROR(VLOOKUP($B322,'Translated Loss'!$BI$5:$BL$350,3,FALSE),0)</f>
        <v>68541.008000000002</v>
      </c>
      <c r="M322" s="339">
        <f>+IFERROR(VLOOKUP($B322,'Translated Loss'!$BI$5:$BL$350,4,FALSE),0)</f>
        <v>8795.8900000000012</v>
      </c>
      <c r="N322" s="355">
        <f t="shared" si="72"/>
        <v>144477.65740000003</v>
      </c>
      <c r="O322" s="339">
        <f>+IFERROR(IF(D322=1,($E322*P$3+$F322*P$4+$G322*P$5+$H322*P$6+$I322*P$7)*10*VLOOKUP($B322,UPP!$C$10:$M$329,9,FALSE),($E322*P$3+$F322*P$4+$G322*P$5+$H322*P$6+$I322*P$7)*VLOOKUP($B322,UPP!$C$10:$M$329,9,FALSE)),0)</f>
        <v>-151459.3710198217</v>
      </c>
      <c r="P322" s="339">
        <f>+IFERROR(IF(D322=1,($E322*Q$3+$F322*Q$4+$G322*Q$5+$H322*Q$6+$I322*Q$7)*10*VLOOKUP($B322,UPP!$C$10:$M$329,10,FALSE),($E322*Q$3+$F322*Q$4+$G322*Q$5+$H322*Q$6+$I322*Q$7)*VLOOKUP($B322,UPP!$C$10:$M$329,10,FALSE)),0)</f>
        <v>-30713.856273559515</v>
      </c>
      <c r="Q322" s="339">
        <f>+IFERROR(IF(D322=1,($E322*R$3+$F322*R$4+$G322*R$5+$H322*R$6+$I322*R$7)*10*VLOOKUP($B322,UPP!$C$10:$M$329,11,FALSE),($E322*R$3+$F322*R$4+$G322*R$5+$H322*R$6+$I322*R$7)*VLOOKUP($B322,UPP!$C$10:$M$329,11,FALSE)),0)</f>
        <v>96.593366065643778</v>
      </c>
      <c r="R322" s="201">
        <f t="shared" si="66"/>
        <v>-182076.63392731556</v>
      </c>
      <c r="S322" s="196">
        <f t="shared" si="68"/>
        <v>0</v>
      </c>
      <c r="T322" s="151">
        <f t="shared" si="69"/>
        <v>37827.151726440483</v>
      </c>
      <c r="U322" s="151">
        <f t="shared" si="70"/>
        <v>8892.4833660656459</v>
      </c>
      <c r="V322" s="197">
        <f t="shared" si="71"/>
        <v>-37598.976527315535</v>
      </c>
      <c r="W322" s="209">
        <f t="shared" si="73"/>
        <v>0</v>
      </c>
      <c r="X322" s="210">
        <f t="shared" si="74"/>
        <v>7.9691473500411836E-2</v>
      </c>
      <c r="Y322" s="211">
        <f t="shared" si="75"/>
        <v>1.8734032835581869E-2</v>
      </c>
      <c r="Z322" s="196">
        <f t="shared" si="76"/>
        <v>0</v>
      </c>
      <c r="AA322" s="151">
        <f t="shared" si="77"/>
        <v>37827.15172644049</v>
      </c>
      <c r="AB322" s="197">
        <f t="shared" si="78"/>
        <v>8892.4833660656459</v>
      </c>
    </row>
    <row r="323" spans="2:28" x14ac:dyDescent="0.25">
      <c r="B323" s="183">
        <f>+UPP!C322</f>
        <v>7428</v>
      </c>
      <c r="C323" s="183">
        <f>+UPP!B322</f>
        <v>3</v>
      </c>
      <c r="D323" s="183">
        <f>+UPP!D322</f>
        <v>1</v>
      </c>
      <c r="E323" s="425">
        <f>+VLOOKUP($B323,Data_Payroll!$K$6:$P$350,2,FALSE)</f>
        <v>50530</v>
      </c>
      <c r="F323" s="425">
        <f>+VLOOKUP($B323,Data_Payroll!$K$6:$P$350,3,FALSE)</f>
        <v>53928</v>
      </c>
      <c r="G323" s="425">
        <f>+VLOOKUP($B323,Data_Payroll!$K$6:$P$350,4,FALSE)</f>
        <v>49006</v>
      </c>
      <c r="H323" s="425">
        <f>+VLOOKUP($B323,Data_Payroll!$K$6:$P$350,5,FALSE)</f>
        <v>49863</v>
      </c>
      <c r="I323" s="425">
        <f>+VLOOKUP($B323,Data_Payroll!$K$6:$P$350,6,FALSE)</f>
        <v>56828</v>
      </c>
      <c r="J323" s="355">
        <f t="shared" si="67"/>
        <v>260155</v>
      </c>
      <c r="K323" s="339">
        <f>+IFERROR(VLOOKUP($B323,'Translated Loss'!$BI$5:$BL$350,2,FALSE),0)</f>
        <v>2738859.0805000002</v>
      </c>
      <c r="L323" s="339">
        <f>+IFERROR(VLOOKUP($B323,'Translated Loss'!$BI$5:$BL$350,3,FALSE),0)</f>
        <v>1385185.2585</v>
      </c>
      <c r="M323" s="339">
        <f>+IFERROR(VLOOKUP($B323,'Translated Loss'!$BI$5:$BL$350,4,FALSE),0)</f>
        <v>199142.36199999999</v>
      </c>
      <c r="N323" s="355">
        <f t="shared" si="72"/>
        <v>4323186.7010000004</v>
      </c>
      <c r="O323" s="339">
        <f>+IFERROR(IF(D323=1,($E323*P$3+$F323*P$4+$G323*P$5+$H323*P$6+$I323*P$7)*10*VLOOKUP($B323,UPP!$C$10:$M$329,9,FALSE),($E323*P$3+$F323*P$4+$G323*P$5+$H323*P$6+$I323*P$7)*VLOOKUP($B323,UPP!$C$10:$M$329,9,FALSE)),0)</f>
        <v>-410714.73226919048</v>
      </c>
      <c r="P323" s="339">
        <f>+IFERROR(IF(D323=1,($E323*Q$3+$F323*Q$4+$G323*Q$5+$H323*Q$6+$I323*Q$7)*10*VLOOKUP($B323,UPP!$C$10:$M$329,10,FALSE),($E323*Q$3+$F323*Q$4+$G323*Q$5+$H323*Q$6+$I323*Q$7)*VLOOKUP($B323,UPP!$C$10:$M$329,10,FALSE)),0)</f>
        <v>-405825.28525738994</v>
      </c>
      <c r="Q323" s="339">
        <f>+IFERROR(IF(D323=1,($E323*R$3+$F323*R$4+$G323*R$5+$H323*R$6+$I323*R$7)*10*VLOOKUP($B323,UPP!$C$10:$M$329,11,FALSE),($E323*R$3+$F323*R$4+$G323*R$5+$H323*R$6+$I323*R$7)*VLOOKUP($B323,UPP!$C$10:$M$329,11,FALSE)),0)</f>
        <v>968.68526133131377</v>
      </c>
      <c r="R323" s="201">
        <f t="shared" ref="R323:R324" si="79">+O323+P323+Q323</f>
        <v>-815571.33226524922</v>
      </c>
      <c r="S323" s="196">
        <f t="shared" ref="S323:S324" si="80">+MAXA(K323+O323,0)</f>
        <v>2328144.3482308099</v>
      </c>
      <c r="T323" s="339">
        <f t="shared" ref="T323:T324" si="81">+MAXA(L323+P323,0)</f>
        <v>979359.97324260999</v>
      </c>
      <c r="U323" s="339">
        <f t="shared" ref="U323:U324" si="82">+MAXA(M323+Q323,0)</f>
        <v>200111.04726133132</v>
      </c>
      <c r="V323" s="355">
        <f t="shared" ref="V323:V324" si="83">+N323+R323</f>
        <v>3507615.3687347509</v>
      </c>
      <c r="W323" s="209">
        <f t="shared" ref="W323:W324" si="84">+IF(D323=1,S323/(SUM($E323:$I323)*10),S323/(SUM($E323:$I323)))</f>
        <v>0.89490663190436848</v>
      </c>
      <c r="X323" s="210">
        <f t="shared" ref="X323:X324" si="85">+IF(D323=1,T323/(SUM($E323:$I323)*10),T323/(SUM($E323:$I323)))</f>
        <v>0.37645248918629665</v>
      </c>
      <c r="Y323" s="211">
        <f t="shared" ref="Y323:Y324" si="86">+IF(D323=1,U323/(SUM($E323:$I323)*10),U323/(SUM($E323:$I323)))</f>
        <v>7.6919931295316754E-2</v>
      </c>
      <c r="Z323" s="196">
        <f t="shared" ref="Z323:Z324" si="87">+IF(D323=1,$J323*W323*10,$J323*W323)</f>
        <v>2328144.3482308099</v>
      </c>
      <c r="AA323" s="339">
        <f t="shared" ref="AA323:AA324" si="88">+IF(D323=1,$J323*X323*10,$J323*X323)</f>
        <v>979359.97324260999</v>
      </c>
      <c r="AB323" s="355">
        <f t="shared" ref="AB323:AB324" si="89">+IF(D323=1,$J323*Y323*10,$J323*Y323)</f>
        <v>200111.04726133129</v>
      </c>
    </row>
    <row r="324" spans="2:28" x14ac:dyDescent="0.25">
      <c r="B324" s="183">
        <f>+UPP!C323</f>
        <v>7445</v>
      </c>
      <c r="C324" s="183">
        <f>+UPP!B323</f>
        <v>3</v>
      </c>
      <c r="D324" s="183">
        <f>+UPP!D323</f>
        <v>1</v>
      </c>
      <c r="E324" s="425">
        <f>+VLOOKUP($B324,Data_Payroll!$K$6:$P$350,2,FALSE)</f>
        <v>63</v>
      </c>
      <c r="F324" s="425">
        <f>+VLOOKUP($B324,Data_Payroll!$K$6:$P$350,3,FALSE)</f>
        <v>96</v>
      </c>
      <c r="G324" s="425">
        <f>+VLOOKUP($B324,Data_Payroll!$K$6:$P$350,4,FALSE)</f>
        <v>42</v>
      </c>
      <c r="H324" s="425">
        <f>+VLOOKUP($B324,Data_Payroll!$K$6:$P$350,5,FALSE)</f>
        <v>60</v>
      </c>
      <c r="I324" s="425">
        <f>+VLOOKUP($B324,Data_Payroll!$K$6:$P$350,6,FALSE)</f>
        <v>50</v>
      </c>
      <c r="J324" s="355">
        <f t="shared" si="67"/>
        <v>311</v>
      </c>
      <c r="K324" s="339">
        <f>+IFERROR(VLOOKUP($B324,'Translated Loss'!$BI$5:$BL$350,2,FALSE),0)</f>
        <v>0</v>
      </c>
      <c r="L324" s="339">
        <f>+IFERROR(VLOOKUP($B324,'Translated Loss'!$BI$5:$BL$350,3,FALSE),0)</f>
        <v>0</v>
      </c>
      <c r="M324" s="339">
        <f>+IFERROR(VLOOKUP($B324,'Translated Loss'!$BI$5:$BL$350,4,FALSE),0)</f>
        <v>0</v>
      </c>
      <c r="N324" s="355">
        <f t="shared" si="72"/>
        <v>0</v>
      </c>
      <c r="O324" s="339">
        <f>+IFERROR(IF(D324=1,($E324*P$3+$F324*P$4+$G324*P$5+$H324*P$6+$I324*P$7)*10*VLOOKUP($B324,UPP!$C$10:$M$329,9,FALSE),($E324*P$3+$F324*P$4+$G324*P$5+$H324*P$6+$I324*P$7)*VLOOKUP($B324,UPP!$C$10:$M$329,9,FALSE)),0)</f>
        <v>-113.54721356864718</v>
      </c>
      <c r="P324" s="339">
        <f>+IFERROR(IF(D324=1,($E324*Q$3+$F324*Q$4+$G324*Q$5+$H324*Q$6+$I324*Q$7)*10*VLOOKUP($B324,UPP!$C$10:$M$329,10,FALSE),($E324*Q$3+$F324*Q$4+$G324*Q$5+$H324*Q$6+$I324*Q$7)*VLOOKUP($B324,UPP!$C$10:$M$329,10,FALSE)),0)</f>
        <v>-231.05538908021941</v>
      </c>
      <c r="Q324" s="339">
        <f>+IFERROR(IF(D324=1,($E324*R$3+$F324*R$4+$G324*R$5+$H324*R$6+$I324*R$7)*10*VLOOKUP($B324,UPP!$C$10:$M$329,11,FALSE),($E324*R$3+$F324*R$4+$G324*R$5+$H324*R$6+$I324*R$7)*VLOOKUP($B324,UPP!$C$10:$M$329,11,FALSE)),0)</f>
        <v>0.23540561813528341</v>
      </c>
      <c r="R324" s="201">
        <f t="shared" si="79"/>
        <v>-344.36719703073129</v>
      </c>
      <c r="S324" s="196">
        <f t="shared" si="80"/>
        <v>0</v>
      </c>
      <c r="T324" s="339">
        <f t="shared" si="81"/>
        <v>0</v>
      </c>
      <c r="U324" s="339">
        <f t="shared" si="82"/>
        <v>0.23540561813528341</v>
      </c>
      <c r="V324" s="355">
        <f t="shared" si="83"/>
        <v>-344.36719703073129</v>
      </c>
      <c r="W324" s="209">
        <f t="shared" si="84"/>
        <v>0</v>
      </c>
      <c r="X324" s="210">
        <f t="shared" si="85"/>
        <v>0</v>
      </c>
      <c r="Y324" s="211">
        <f t="shared" si="86"/>
        <v>7.5693124802341931E-5</v>
      </c>
      <c r="Z324" s="196">
        <f t="shared" si="87"/>
        <v>0</v>
      </c>
      <c r="AA324" s="339">
        <f t="shared" si="88"/>
        <v>0</v>
      </c>
      <c r="AB324" s="355">
        <f t="shared" si="89"/>
        <v>0.23540561813528341</v>
      </c>
    </row>
    <row r="325" spans="2:28" x14ac:dyDescent="0.25">
      <c r="B325" s="183">
        <f>+UPP!C324</f>
        <v>7453</v>
      </c>
      <c r="C325" s="183">
        <f>+UPP!B324</f>
        <v>3</v>
      </c>
      <c r="D325" s="183">
        <f>+UPP!D324</f>
        <v>1</v>
      </c>
      <c r="E325" s="425">
        <f>+VLOOKUP($B325,Data_Payroll!$K$6:$P$350,2,FALSE)</f>
        <v>0</v>
      </c>
      <c r="F325" s="425">
        <f>+VLOOKUP($B325,Data_Payroll!$K$6:$P$350,3,FALSE)</f>
        <v>0</v>
      </c>
      <c r="G325" s="425">
        <f>+VLOOKUP($B325,Data_Payroll!$K$6:$P$350,4,FALSE)</f>
        <v>0</v>
      </c>
      <c r="H325" s="425">
        <f>+VLOOKUP($B325,Data_Payroll!$K$6:$P$350,5,FALSE)</f>
        <v>56</v>
      </c>
      <c r="I325" s="425">
        <f>+VLOOKUP($B325,Data_Payroll!$K$6:$P$350,6,FALSE)</f>
        <v>109</v>
      </c>
      <c r="J325" s="355">
        <f t="shared" ref="J325:J326" si="90">+SUM(E325:I325)</f>
        <v>165</v>
      </c>
      <c r="K325" s="339">
        <f>+IFERROR(VLOOKUP($B325,'Translated Loss'!$BI$5:$BL$350,2,FALSE),0)</f>
        <v>0</v>
      </c>
      <c r="L325" s="339">
        <f>+IFERROR(VLOOKUP($B325,'Translated Loss'!$BI$5:$BL$350,3,FALSE),0)</f>
        <v>0</v>
      </c>
      <c r="M325" s="339">
        <f>+IFERROR(VLOOKUP($B325,'Translated Loss'!$BI$5:$BL$350,4,FALSE),0)</f>
        <v>0</v>
      </c>
      <c r="N325" s="355">
        <f t="shared" ref="N325:N326" si="91">+SUM(K325:M325)</f>
        <v>0</v>
      </c>
      <c r="O325" s="339">
        <f>+IFERROR(IF(D325=1,($E325*P$3+$F325*P$4+$G325*P$5+$H325*P$6+$I325*P$7)*10*VLOOKUP($B325,UPP!$C$10:$M$329,9,FALSE),($E325*P$3+$F325*P$4+$G325*P$5+$H325*P$6+$I325*P$7)*VLOOKUP($B325,UPP!$C$10:$M$329,9,FALSE)),0)</f>
        <v>-35.700163948968743</v>
      </c>
      <c r="P325" s="339">
        <f>+IFERROR(IF(D325=1,($E325*Q$3+$F325*Q$4+$G325*Q$5+$H325*Q$6+$I325*Q$7)*10*VLOOKUP($B325,UPP!$C$10:$M$329,10,FALSE),($E325*Q$3+$F325*Q$4+$G325*Q$5+$H325*Q$6+$I325*Q$7)*VLOOKUP($B325,UPP!$C$10:$M$329,10,FALSE)),0)</f>
        <v>-7.2443396504062489</v>
      </c>
      <c r="Q325" s="339">
        <f>+IFERROR(IF(D325=1,($E325*R$3+$F325*R$4+$G325*R$5+$H325*R$6+$I325*R$7)*10*VLOOKUP($B325,UPP!$C$10:$M$329,11,FALSE),($E325*R$3+$F325*R$4+$G325*R$5+$H325*R$6+$I325*R$7)*VLOOKUP($B325,UPP!$C$10:$M$329,11,FALSE)),0)</f>
        <v>3.0317710499999994E-2</v>
      </c>
      <c r="R325" s="201">
        <f t="shared" ref="R325:R326" si="92">+O325+P325+Q325</f>
        <v>-42.914185888874989</v>
      </c>
      <c r="S325" s="196">
        <f t="shared" ref="S325:S326" si="93">+MAXA(K325+O325,0)</f>
        <v>0</v>
      </c>
      <c r="T325" s="339">
        <f t="shared" ref="T325:T326" si="94">+MAXA(L325+P325,0)</f>
        <v>0</v>
      </c>
      <c r="U325" s="339">
        <f t="shared" ref="U325:U326" si="95">+MAXA(M325+Q325,0)</f>
        <v>3.0317710499999994E-2</v>
      </c>
      <c r="V325" s="355">
        <f t="shared" ref="V325:V326" si="96">+N325+R325</f>
        <v>-42.914185888874989</v>
      </c>
      <c r="W325" s="209">
        <f t="shared" ref="W325:W326" si="97">+IF(D325=1,S325/(SUM($E325:$I325)*10),S325/(SUM($E325:$I325)))</f>
        <v>0</v>
      </c>
      <c r="X325" s="210">
        <f t="shared" ref="X325:X326" si="98">+IF(D325=1,T325/(SUM($E325:$I325)*10),T325/(SUM($E325:$I325)))</f>
        <v>0</v>
      </c>
      <c r="Y325" s="211">
        <f t="shared" ref="Y325:Y326" si="99">+IF(D325=1,U325/(SUM($E325:$I325)*10),U325/(SUM($E325:$I325)))</f>
        <v>1.8374369999999996E-5</v>
      </c>
      <c r="Z325" s="196">
        <f t="shared" ref="Z325:Z326" si="100">+IF(D325=1,$J325*W325*10,$J325*W325)</f>
        <v>0</v>
      </c>
      <c r="AA325" s="339">
        <f t="shared" ref="AA325:AA326" si="101">+IF(D325=1,$J325*X325*10,$J325*X325)</f>
        <v>0</v>
      </c>
      <c r="AB325" s="355">
        <f t="shared" ref="AB325:AB326" si="102">+IF(D325=1,$J325*Y325*10,$J325*Y325)</f>
        <v>3.0317710499999994E-2</v>
      </c>
    </row>
    <row r="326" spans="2:28" x14ac:dyDescent="0.25">
      <c r="B326" s="183">
        <f>+UPP!C325</f>
        <v>9108</v>
      </c>
      <c r="C326" s="183">
        <f>+UPP!B325</f>
        <v>3</v>
      </c>
      <c r="D326" s="183">
        <f>+UPP!D325</f>
        <v>0</v>
      </c>
      <c r="E326" s="425">
        <f>+VLOOKUP($B326,Data_Payroll!$K$6:$P$350,2,FALSE)</f>
        <v>129</v>
      </c>
      <c r="F326" s="425">
        <f>+VLOOKUP($B326,Data_Payroll!$K$6:$P$350,3,FALSE)</f>
        <v>0</v>
      </c>
      <c r="G326" s="425">
        <f>+VLOOKUP($B326,Data_Payroll!$K$6:$P$350,4,FALSE)</f>
        <v>0</v>
      </c>
      <c r="H326" s="425">
        <f>+VLOOKUP($B326,Data_Payroll!$K$6:$P$350,5,FALSE)</f>
        <v>0</v>
      </c>
      <c r="I326" s="425">
        <f>+VLOOKUP($B326,Data_Payroll!$K$6:$P$350,6,FALSE)</f>
        <v>0</v>
      </c>
      <c r="J326" s="355">
        <f t="shared" si="90"/>
        <v>129</v>
      </c>
      <c r="K326" s="339">
        <f>+IFERROR(VLOOKUP($B326,'Translated Loss'!$BI$5:$BL$350,2,FALSE),0)</f>
        <v>0</v>
      </c>
      <c r="L326" s="339">
        <f>+IFERROR(VLOOKUP($B326,'Translated Loss'!$BI$5:$BL$350,3,FALSE),0)</f>
        <v>0</v>
      </c>
      <c r="M326" s="339">
        <f>+IFERROR(VLOOKUP($B326,'Translated Loss'!$BI$5:$BL$350,4,FALSE),0)</f>
        <v>0</v>
      </c>
      <c r="N326" s="355">
        <f t="shared" si="91"/>
        <v>0</v>
      </c>
      <c r="O326" s="339">
        <f>+IFERROR(IF(D326=1,($E326*P$3+$F326*P$4+$G326*P$5+$H326*P$6+$I326*P$7)*10*VLOOKUP($B326,UPP!$C$10:$M$329,9,FALSE),($E326*P$3+$F326*P$4+$G326*P$5+$H326*P$6+$I326*P$7)*VLOOKUP($B326,UPP!$C$10:$M$329,9,FALSE)),0)</f>
        <v>-922.87629342490095</v>
      </c>
      <c r="P326" s="339">
        <f>+IFERROR(IF(D326=1,($E326*Q$3+$F326*Q$4+$G326*Q$5+$H326*Q$6+$I326*Q$7)*10*VLOOKUP($B326,UPP!$C$10:$M$329,10,FALSE),($E326*Q$3+$F326*Q$4+$G326*Q$5+$H326*Q$6+$I326*Q$7)*VLOOKUP($B326,UPP!$C$10:$M$329,10,FALSE)),0)</f>
        <v>-0.51775010619150463</v>
      </c>
      <c r="Q326" s="339">
        <f>+IFERROR(IF(D326=1,($E326*R$3+$F326*R$4+$G326*R$5+$H326*R$6+$I326*R$7)*10*VLOOKUP($B326,UPP!$C$10:$M$329,11,FALSE),($E326*R$3+$F326*R$4+$G326*R$5+$H326*R$6+$I326*R$7)*VLOOKUP($B326,UPP!$C$10:$M$329,11,FALSE)),0)</f>
        <v>0</v>
      </c>
      <c r="R326" s="201">
        <f t="shared" si="92"/>
        <v>-923.39404353109251</v>
      </c>
      <c r="S326" s="196">
        <f t="shared" si="93"/>
        <v>0</v>
      </c>
      <c r="T326" s="339">
        <f t="shared" si="94"/>
        <v>0</v>
      </c>
      <c r="U326" s="339">
        <f t="shared" si="95"/>
        <v>0</v>
      </c>
      <c r="V326" s="355">
        <f t="shared" si="96"/>
        <v>-923.39404353109251</v>
      </c>
      <c r="W326" s="209">
        <f t="shared" si="97"/>
        <v>0</v>
      </c>
      <c r="X326" s="210">
        <f t="shared" si="98"/>
        <v>0</v>
      </c>
      <c r="Y326" s="211">
        <f t="shared" si="99"/>
        <v>0</v>
      </c>
      <c r="Z326" s="196">
        <f t="shared" si="100"/>
        <v>0</v>
      </c>
      <c r="AA326" s="339">
        <f t="shared" si="101"/>
        <v>0</v>
      </c>
      <c r="AB326" s="355">
        <f t="shared" si="102"/>
        <v>0</v>
      </c>
    </row>
    <row r="327" spans="2:28" x14ac:dyDescent="0.25">
      <c r="B327" s="336"/>
      <c r="C327" s="336"/>
      <c r="D327" s="336"/>
      <c r="E327" s="336"/>
      <c r="F327" s="336"/>
      <c r="G327" s="154"/>
      <c r="H327" s="154"/>
      <c r="I327" s="154"/>
      <c r="J327" s="154"/>
      <c r="K327" s="154"/>
      <c r="L327" s="154"/>
      <c r="M327" s="154"/>
      <c r="N327" s="154"/>
      <c r="O327" s="154"/>
      <c r="P327" s="154"/>
      <c r="Q327" s="154"/>
      <c r="R327" s="154"/>
      <c r="S327" s="152"/>
      <c r="T327" s="152"/>
      <c r="U327" s="152"/>
      <c r="V327" s="153"/>
      <c r="X327" s="109"/>
      <c r="Y327" s="109"/>
      <c r="Z327" s="109"/>
    </row>
    <row r="328" spans="2:28" x14ac:dyDescent="0.25">
      <c r="B328" s="336"/>
      <c r="C328" s="336"/>
      <c r="D328" s="336"/>
      <c r="E328" s="336"/>
      <c r="F328" s="336"/>
      <c r="G328" s="154"/>
      <c r="H328" s="154"/>
      <c r="I328" s="154"/>
      <c r="J328" s="154"/>
      <c r="K328" s="154"/>
      <c r="L328" s="154"/>
      <c r="M328" s="154"/>
      <c r="N328" s="154"/>
      <c r="O328" s="155"/>
      <c r="P328" s="155"/>
      <c r="Q328" s="155"/>
      <c r="R328" s="155"/>
      <c r="X328" s="109"/>
      <c r="Y328" s="109"/>
      <c r="Z328" s="109"/>
    </row>
    <row r="329" spans="2:28" x14ac:dyDescent="0.25">
      <c r="B329" s="336"/>
      <c r="C329" s="336"/>
      <c r="D329" s="336"/>
      <c r="E329" s="336"/>
      <c r="F329" s="336"/>
      <c r="G329" s="154"/>
      <c r="H329" s="154"/>
      <c r="I329" s="154"/>
      <c r="J329" s="154"/>
      <c r="K329" s="154"/>
      <c r="L329" s="154"/>
      <c r="M329" s="154"/>
      <c r="N329" s="154"/>
      <c r="X329" s="109"/>
      <c r="Y329" s="109"/>
      <c r="Z329" s="109"/>
    </row>
    <row r="330" spans="2:28" x14ac:dyDescent="0.25">
      <c r="B330" s="336"/>
      <c r="C330" s="336"/>
      <c r="D330" s="336"/>
      <c r="E330" s="336"/>
      <c r="F330" s="336"/>
      <c r="G330" s="154"/>
      <c r="H330" s="154"/>
      <c r="I330" s="154"/>
      <c r="J330" s="154"/>
      <c r="K330" s="154"/>
      <c r="L330" s="154"/>
      <c r="M330" s="154"/>
      <c r="N330" s="154"/>
      <c r="X330" s="109"/>
      <c r="Y330" s="109"/>
      <c r="Z330" s="109"/>
    </row>
    <row r="331" spans="2:28" x14ac:dyDescent="0.25">
      <c r="B331" s="336"/>
      <c r="C331" s="336"/>
      <c r="D331" s="336"/>
      <c r="E331" s="336"/>
      <c r="F331" s="336"/>
      <c r="G331" s="154"/>
      <c r="H331" s="154"/>
      <c r="I331" s="154"/>
      <c r="J331" s="154"/>
      <c r="K331" s="154"/>
      <c r="L331" s="154"/>
      <c r="M331" s="154"/>
      <c r="N331" s="154"/>
      <c r="X331" s="109"/>
      <c r="Y331" s="109"/>
      <c r="Z331" s="109"/>
    </row>
    <row r="332" spans="2:28" x14ac:dyDescent="0.25">
      <c r="B332" s="336"/>
      <c r="C332" s="336"/>
      <c r="D332" s="336"/>
      <c r="E332" s="336"/>
      <c r="F332" s="336"/>
      <c r="G332" s="154"/>
      <c r="H332" s="154"/>
      <c r="I332" s="154"/>
      <c r="J332" s="154"/>
      <c r="K332" s="154"/>
      <c r="L332" s="154"/>
      <c r="M332" s="154"/>
      <c r="N332" s="154"/>
      <c r="X332" s="109"/>
      <c r="Y332" s="109"/>
      <c r="Z332" s="109"/>
    </row>
    <row r="333" spans="2:28" x14ac:dyDescent="0.25">
      <c r="B333" s="336"/>
      <c r="C333" s="336"/>
      <c r="D333" s="336"/>
      <c r="E333" s="336"/>
      <c r="F333" s="336"/>
      <c r="G333" s="154"/>
      <c r="H333" s="154"/>
      <c r="I333" s="154"/>
      <c r="J333" s="154"/>
      <c r="K333" s="154"/>
      <c r="L333" s="154"/>
      <c r="M333" s="154"/>
      <c r="N333" s="154"/>
      <c r="X333" s="109"/>
      <c r="Y333" s="109"/>
      <c r="Z333" s="109"/>
    </row>
    <row r="334" spans="2:28" x14ac:dyDescent="0.25">
      <c r="B334" s="336"/>
      <c r="C334" s="336"/>
      <c r="D334" s="336"/>
      <c r="E334" s="336"/>
      <c r="F334" s="336"/>
      <c r="G334" s="154"/>
      <c r="H334" s="154"/>
      <c r="I334" s="154"/>
      <c r="J334" s="154"/>
      <c r="K334" s="154"/>
      <c r="L334" s="154"/>
      <c r="M334" s="154"/>
      <c r="N334" s="154"/>
      <c r="X334" s="109"/>
      <c r="Y334" s="109"/>
      <c r="Z334" s="109"/>
    </row>
    <row r="335" spans="2:28" x14ac:dyDescent="0.25">
      <c r="B335" s="336"/>
      <c r="C335" s="336"/>
      <c r="D335" s="336"/>
      <c r="E335" s="336"/>
      <c r="F335" s="336"/>
      <c r="G335" s="154"/>
      <c r="H335" s="154"/>
      <c r="I335" s="154"/>
      <c r="J335" s="154"/>
      <c r="K335" s="154"/>
      <c r="L335" s="154"/>
      <c r="M335" s="154"/>
      <c r="N335" s="154"/>
      <c r="X335" s="109"/>
      <c r="Y335" s="109"/>
      <c r="Z335" s="109"/>
    </row>
    <row r="336" spans="2:28" x14ac:dyDescent="0.25">
      <c r="B336" s="336"/>
      <c r="C336" s="336"/>
      <c r="D336" s="336"/>
      <c r="E336" s="336"/>
      <c r="F336" s="336"/>
      <c r="G336" s="154"/>
      <c r="H336" s="154"/>
      <c r="I336" s="154"/>
      <c r="J336" s="154"/>
      <c r="K336" s="154"/>
      <c r="L336" s="154"/>
      <c r="M336" s="154"/>
      <c r="N336" s="154"/>
      <c r="X336" s="109"/>
      <c r="Y336" s="109"/>
      <c r="Z336" s="109"/>
    </row>
    <row r="337" spans="2:26" x14ac:dyDescent="0.25">
      <c r="B337" s="336"/>
      <c r="C337" s="336"/>
      <c r="D337" s="336"/>
      <c r="E337" s="336"/>
      <c r="F337" s="336"/>
      <c r="G337" s="154"/>
      <c r="H337" s="154"/>
      <c r="I337" s="154"/>
      <c r="J337" s="154"/>
      <c r="K337" s="154"/>
      <c r="L337" s="154"/>
      <c r="M337" s="154"/>
      <c r="N337" s="154"/>
      <c r="X337" s="109"/>
      <c r="Y337" s="109"/>
      <c r="Z337" s="109"/>
    </row>
    <row r="338" spans="2:26" x14ac:dyDescent="0.25">
      <c r="B338" s="336"/>
      <c r="C338" s="336"/>
      <c r="D338" s="336"/>
      <c r="E338" s="336"/>
      <c r="F338" s="336"/>
      <c r="G338" s="154"/>
      <c r="H338" s="154"/>
      <c r="I338" s="154"/>
      <c r="J338" s="154"/>
      <c r="K338" s="154"/>
      <c r="L338" s="154"/>
      <c r="M338" s="154"/>
      <c r="N338" s="154"/>
      <c r="X338" s="109"/>
      <c r="Y338" s="109"/>
      <c r="Z338" s="109"/>
    </row>
    <row r="339" spans="2:26" x14ac:dyDescent="0.25">
      <c r="B339" s="336"/>
      <c r="C339" s="336"/>
      <c r="D339" s="336"/>
      <c r="E339" s="336"/>
      <c r="F339" s="336"/>
      <c r="G339" s="154"/>
      <c r="H339" s="154"/>
      <c r="I339" s="154"/>
      <c r="J339" s="154"/>
      <c r="K339" s="154"/>
      <c r="L339" s="154"/>
      <c r="M339" s="154"/>
      <c r="N339" s="154"/>
      <c r="X339" s="109"/>
      <c r="Y339" s="109"/>
      <c r="Z339" s="109"/>
    </row>
    <row r="340" spans="2:26" x14ac:dyDescent="0.25">
      <c r="B340" s="336"/>
      <c r="C340" s="336"/>
      <c r="D340" s="336"/>
      <c r="E340" s="336"/>
      <c r="F340" s="336"/>
      <c r="G340" s="154"/>
      <c r="H340" s="154"/>
      <c r="I340" s="154"/>
      <c r="J340" s="154"/>
      <c r="K340" s="154"/>
      <c r="L340" s="154"/>
      <c r="M340" s="154"/>
      <c r="N340" s="154"/>
      <c r="X340" s="109"/>
      <c r="Y340" s="109"/>
      <c r="Z340" s="109"/>
    </row>
    <row r="341" spans="2:26" x14ac:dyDescent="0.25">
      <c r="B341" s="336"/>
      <c r="C341" s="336"/>
      <c r="D341" s="336"/>
      <c r="E341" s="336"/>
      <c r="F341" s="336"/>
      <c r="G341" s="154"/>
      <c r="H341" s="154"/>
      <c r="I341" s="154"/>
      <c r="J341" s="154"/>
      <c r="K341" s="154"/>
      <c r="L341" s="154"/>
      <c r="M341" s="154"/>
      <c r="N341" s="154"/>
      <c r="X341" s="109"/>
      <c r="Y341" s="109"/>
      <c r="Z341" s="109"/>
    </row>
    <row r="342" spans="2:26" x14ac:dyDescent="0.25">
      <c r="B342" s="336"/>
      <c r="C342" s="336"/>
      <c r="D342" s="336"/>
      <c r="E342" s="336"/>
      <c r="F342" s="336"/>
      <c r="G342" s="154"/>
      <c r="H342" s="154"/>
      <c r="I342" s="154"/>
      <c r="J342" s="154"/>
      <c r="K342" s="154"/>
      <c r="L342" s="154"/>
      <c r="M342" s="154"/>
      <c r="N342" s="154"/>
      <c r="X342" s="109"/>
      <c r="Y342" s="109"/>
      <c r="Z342" s="109"/>
    </row>
    <row r="343" spans="2:26" x14ac:dyDescent="0.25">
      <c r="E343" s="154"/>
      <c r="F343" s="154"/>
      <c r="G343" s="154"/>
      <c r="H343" s="154"/>
      <c r="I343" s="154"/>
      <c r="J343" s="154"/>
      <c r="K343" s="154"/>
      <c r="L343" s="154"/>
      <c r="M343" s="154"/>
      <c r="N343" s="154"/>
      <c r="X343" s="109"/>
      <c r="Y343" s="109"/>
      <c r="Z343" s="109"/>
    </row>
    <row r="344" spans="2:26" x14ac:dyDescent="0.25">
      <c r="E344" s="154"/>
      <c r="F344" s="154"/>
      <c r="G344" s="154"/>
      <c r="H344" s="154"/>
      <c r="I344" s="154"/>
      <c r="J344" s="154"/>
      <c r="K344" s="154"/>
      <c r="L344" s="154"/>
      <c r="M344" s="154"/>
      <c r="N344" s="154"/>
      <c r="X344" s="109"/>
      <c r="Y344" s="109"/>
      <c r="Z344" s="109"/>
    </row>
    <row r="345" spans="2:26" x14ac:dyDescent="0.25">
      <c r="E345" s="154"/>
      <c r="F345" s="154"/>
      <c r="G345" s="154"/>
      <c r="H345" s="154"/>
      <c r="I345" s="154"/>
      <c r="J345" s="154"/>
      <c r="K345" s="154"/>
      <c r="L345" s="154"/>
      <c r="M345" s="154"/>
      <c r="N345" s="154"/>
      <c r="X345" s="109"/>
      <c r="Y345" s="109"/>
      <c r="Z345" s="109"/>
    </row>
    <row r="346" spans="2:26" x14ac:dyDescent="0.25">
      <c r="E346" s="154"/>
      <c r="F346" s="154"/>
      <c r="G346" s="154"/>
      <c r="H346" s="154"/>
      <c r="I346" s="154"/>
      <c r="J346" s="154"/>
      <c r="K346" s="154"/>
      <c r="L346" s="154"/>
      <c r="M346" s="154"/>
      <c r="N346" s="154"/>
      <c r="X346" s="109"/>
      <c r="Y346" s="109"/>
      <c r="Z346" s="109"/>
    </row>
    <row r="347" spans="2:26" x14ac:dyDescent="0.25">
      <c r="E347" s="154"/>
      <c r="F347" s="154"/>
      <c r="G347" s="154"/>
      <c r="H347" s="154"/>
      <c r="I347" s="154"/>
      <c r="J347" s="154"/>
      <c r="K347" s="154"/>
      <c r="L347" s="154"/>
      <c r="M347" s="154"/>
      <c r="N347" s="154"/>
      <c r="X347" s="109"/>
      <c r="Y347" s="109"/>
      <c r="Z347" s="109"/>
    </row>
    <row r="348" spans="2:26" x14ac:dyDescent="0.25">
      <c r="E348" s="154"/>
      <c r="F348" s="154"/>
      <c r="G348" s="154"/>
      <c r="H348" s="154"/>
      <c r="I348" s="154"/>
      <c r="J348" s="154"/>
      <c r="K348" s="154"/>
      <c r="L348" s="154"/>
      <c r="M348" s="154"/>
      <c r="N348" s="154"/>
      <c r="X348" s="109"/>
      <c r="Y348" s="109"/>
      <c r="Z348" s="109"/>
    </row>
    <row r="349" spans="2:26" x14ac:dyDescent="0.25">
      <c r="E349" s="154"/>
      <c r="F349" s="154"/>
      <c r="G349" s="154"/>
      <c r="H349" s="154"/>
      <c r="I349" s="154"/>
      <c r="J349" s="154"/>
      <c r="K349" s="154"/>
      <c r="L349" s="154"/>
      <c r="M349" s="154"/>
      <c r="N349" s="154"/>
      <c r="X349" s="109"/>
      <c r="Y349" s="109"/>
      <c r="Z349" s="109"/>
    </row>
    <row r="350" spans="2:26" x14ac:dyDescent="0.25">
      <c r="E350" s="154"/>
      <c r="F350" s="154"/>
      <c r="G350" s="154"/>
      <c r="H350" s="154"/>
      <c r="I350" s="154"/>
      <c r="J350" s="154"/>
      <c r="K350" s="154"/>
      <c r="L350" s="154"/>
      <c r="M350" s="154"/>
      <c r="N350" s="154"/>
      <c r="X350" s="109"/>
      <c r="Y350" s="109"/>
      <c r="Z350" s="109"/>
    </row>
    <row r="351" spans="2:26" x14ac:dyDescent="0.25">
      <c r="E351" s="154"/>
      <c r="F351" s="154"/>
      <c r="G351" s="154"/>
      <c r="H351" s="154"/>
      <c r="I351" s="154"/>
      <c r="J351" s="154"/>
      <c r="K351" s="154"/>
      <c r="L351" s="154"/>
      <c r="M351" s="154"/>
      <c r="N351" s="154"/>
      <c r="X351" s="109"/>
      <c r="Y351" s="109"/>
      <c r="Z351" s="109"/>
    </row>
    <row r="352" spans="2:26" x14ac:dyDescent="0.25">
      <c r="E352" s="154"/>
      <c r="F352" s="154"/>
      <c r="G352" s="154"/>
      <c r="H352" s="154"/>
      <c r="I352" s="154"/>
      <c r="J352" s="154"/>
      <c r="K352" s="154"/>
      <c r="L352" s="154"/>
      <c r="M352" s="154"/>
      <c r="N352" s="154"/>
      <c r="X352" s="109"/>
      <c r="Y352" s="109"/>
      <c r="Z352" s="109"/>
    </row>
    <row r="353" spans="5:26" x14ac:dyDescent="0.25">
      <c r="E353" s="154"/>
      <c r="F353" s="154"/>
      <c r="G353" s="154"/>
      <c r="H353" s="154"/>
      <c r="I353" s="154"/>
      <c r="J353" s="154"/>
      <c r="K353" s="154"/>
      <c r="L353" s="154"/>
      <c r="M353" s="154"/>
      <c r="N353" s="154"/>
      <c r="X353" s="109"/>
      <c r="Y353" s="109"/>
      <c r="Z353" s="109"/>
    </row>
  </sheetData>
  <sortState xmlns:xlrd2="http://schemas.microsoft.com/office/spreadsheetml/2017/richdata2" ref="B11:R324">
    <sortCondition ref="B11:B32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A7C86-0B52-4046-8A4B-564A67E76612}">
  <sheetPr codeName="Sheet21"/>
  <dimension ref="A1:O59"/>
  <sheetViews>
    <sheetView workbookViewId="0">
      <selection activeCell="P35" sqref="P35"/>
    </sheetView>
  </sheetViews>
  <sheetFormatPr defaultRowHeight="12.75" x14ac:dyDescent="0.2"/>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s>
  <sheetData>
    <row r="1" spans="1:15" x14ac:dyDescent="0.2">
      <c r="A1" s="16" t="s">
        <v>1572</v>
      </c>
      <c r="K1" s="17" t="s">
        <v>1578</v>
      </c>
      <c r="N1" s="15"/>
      <c r="O1" s="2" t="s">
        <v>763</v>
      </c>
    </row>
    <row r="2" spans="1:15" x14ac:dyDescent="0.2">
      <c r="A2" s="16" t="s">
        <v>1573</v>
      </c>
      <c r="K2" s="18" t="s">
        <v>1731</v>
      </c>
      <c r="N2" s="70"/>
      <c r="O2" s="2" t="s">
        <v>762</v>
      </c>
    </row>
    <row r="3" spans="1:15" x14ac:dyDescent="0.2">
      <c r="K3" s="19"/>
      <c r="N3" s="89"/>
      <c r="O3" s="2" t="s">
        <v>766</v>
      </c>
    </row>
    <row r="4" spans="1:15" ht="15.75" x14ac:dyDescent="0.25">
      <c r="A4" s="20" t="s">
        <v>701</v>
      </c>
      <c r="B4" s="21"/>
      <c r="C4" s="21"/>
      <c r="D4" s="21"/>
      <c r="E4" s="21"/>
      <c r="F4" s="21"/>
      <c r="G4" s="21"/>
      <c r="H4" s="21"/>
      <c r="I4" s="21"/>
      <c r="J4" s="21"/>
      <c r="K4" s="19"/>
    </row>
    <row r="5" spans="1:15" ht="15.75" x14ac:dyDescent="0.25">
      <c r="A5" s="20"/>
      <c r="B5" s="21"/>
      <c r="C5" s="21"/>
      <c r="D5" s="21"/>
      <c r="E5" s="21"/>
      <c r="F5" s="21"/>
      <c r="G5" s="22"/>
      <c r="H5" s="21"/>
      <c r="I5" s="21"/>
      <c r="J5" s="21"/>
      <c r="K5" s="21"/>
    </row>
    <row r="8" spans="1:15" x14ac:dyDescent="0.2">
      <c r="E8" s="23" t="s">
        <v>691</v>
      </c>
      <c r="G8" s="23" t="s">
        <v>702</v>
      </c>
      <c r="K8" s="23" t="s">
        <v>703</v>
      </c>
    </row>
    <row r="9" spans="1:15" x14ac:dyDescent="0.2">
      <c r="B9" s="24" t="s">
        <v>704</v>
      </c>
      <c r="C9" s="21"/>
      <c r="E9" s="23" t="s">
        <v>705</v>
      </c>
      <c r="G9" s="23" t="s">
        <v>706</v>
      </c>
      <c r="H9" s="23" t="s">
        <v>707</v>
      </c>
      <c r="J9" s="23" t="s">
        <v>708</v>
      </c>
      <c r="K9" s="25" t="s">
        <v>697</v>
      </c>
    </row>
    <row r="10" spans="1:15" x14ac:dyDescent="0.2">
      <c r="B10" s="24" t="s">
        <v>709</v>
      </c>
      <c r="C10" s="21"/>
      <c r="E10" s="23" t="s">
        <v>710</v>
      </c>
      <c r="G10" s="23" t="s">
        <v>710</v>
      </c>
      <c r="H10" s="23" t="s">
        <v>711</v>
      </c>
      <c r="J10" s="23" t="s">
        <v>711</v>
      </c>
      <c r="K10" s="25" t="s">
        <v>712</v>
      </c>
    </row>
    <row r="12" spans="1:15" x14ac:dyDescent="0.2">
      <c r="A12" s="26" t="s">
        <v>713</v>
      </c>
      <c r="B12" s="27" t="s">
        <v>714</v>
      </c>
      <c r="E12" s="28">
        <f>+'CB Item 1'!E12</f>
        <v>0.62919999999999998</v>
      </c>
      <c r="F12" s="29"/>
      <c r="G12" s="28">
        <f>+'CB Item 1'!G12</f>
        <v>0.80700000000000005</v>
      </c>
      <c r="H12" s="28">
        <f>+'CB Item 1'!H12</f>
        <v>0.54</v>
      </c>
      <c r="I12" s="30"/>
      <c r="J12" s="28">
        <f>+'CB Item 1'!J12</f>
        <v>1.04</v>
      </c>
      <c r="K12" s="31"/>
    </row>
    <row r="13" spans="1:15" x14ac:dyDescent="0.2">
      <c r="A13" s="26" t="s">
        <v>715</v>
      </c>
      <c r="B13" s="27" t="s">
        <v>716</v>
      </c>
      <c r="E13" s="28">
        <f>+'CB Item 1'!E13</f>
        <v>0.65400000000000003</v>
      </c>
      <c r="F13" s="29"/>
      <c r="G13" s="28">
        <f>+'CB Item 1'!G13</f>
        <v>0.80700000000000005</v>
      </c>
      <c r="H13" s="28">
        <f>+'CB Item 1'!H13</f>
        <v>0.56999999999999995</v>
      </c>
      <c r="I13" s="30"/>
      <c r="J13" s="28">
        <f>+'CB Item 1'!J13</f>
        <v>1.07</v>
      </c>
      <c r="K13" s="31"/>
    </row>
    <row r="14" spans="1:15" x14ac:dyDescent="0.2">
      <c r="A14" s="26" t="s">
        <v>717</v>
      </c>
      <c r="B14" s="27" t="s">
        <v>718</v>
      </c>
      <c r="E14" s="28">
        <f>+'CB Item 1'!E14</f>
        <v>0.74150000000000005</v>
      </c>
      <c r="F14" s="29"/>
      <c r="G14" s="28">
        <f>+'CB Item 1'!G14</f>
        <v>0.80700000000000005</v>
      </c>
      <c r="H14" s="28">
        <f>+'CB Item 1'!H14</f>
        <v>0.55000000000000004</v>
      </c>
      <c r="I14" s="30"/>
      <c r="J14" s="28">
        <f>+'CB Item 1'!J14</f>
        <v>1.05</v>
      </c>
      <c r="K14" s="31"/>
    </row>
    <row r="15" spans="1:15" x14ac:dyDescent="0.2">
      <c r="H15" s="32"/>
      <c r="J15" s="32"/>
    </row>
    <row r="17" spans="1:11" x14ac:dyDescent="0.2">
      <c r="C17" s="23" t="s">
        <v>719</v>
      </c>
      <c r="D17" s="25"/>
      <c r="E17" s="23" t="s">
        <v>720</v>
      </c>
      <c r="F17" s="25"/>
      <c r="G17" s="25"/>
      <c r="H17" s="23" t="s">
        <v>721</v>
      </c>
    </row>
    <row r="18" spans="1:11" x14ac:dyDescent="0.2">
      <c r="C18" s="23" t="s">
        <v>722</v>
      </c>
      <c r="D18" s="25"/>
      <c r="E18" s="23" t="s">
        <v>723</v>
      </c>
      <c r="F18" s="25"/>
      <c r="G18" s="25"/>
      <c r="H18" s="23" t="s">
        <v>723</v>
      </c>
    </row>
    <row r="20" spans="1:11" x14ac:dyDescent="0.2">
      <c r="C20" s="33" t="s">
        <v>724</v>
      </c>
      <c r="D20" s="34"/>
      <c r="E20" s="45">
        <f>+'CB Item 1'!E20</f>
        <v>773350</v>
      </c>
      <c r="F20" s="46"/>
      <c r="G20" s="46"/>
      <c r="H20" s="45">
        <f>+'CB Item 1'!H20</f>
        <v>1546700</v>
      </c>
    </row>
    <row r="21" spans="1:11" x14ac:dyDescent="0.2">
      <c r="C21" s="33" t="s">
        <v>725</v>
      </c>
      <c r="D21" s="34"/>
      <c r="E21" s="45">
        <f>+'CB Item 1'!E21</f>
        <v>880760</v>
      </c>
      <c r="F21" s="46"/>
      <c r="G21" s="46"/>
      <c r="H21" s="45">
        <f>+'CB Item 1'!H21</f>
        <v>1761520</v>
      </c>
    </row>
    <row r="22" spans="1:11" x14ac:dyDescent="0.2">
      <c r="C22" s="33" t="s">
        <v>726</v>
      </c>
      <c r="D22" s="34"/>
      <c r="E22" s="45">
        <f>+'CB Item 1'!E22</f>
        <v>988169</v>
      </c>
      <c r="F22" s="46"/>
      <c r="G22" s="46"/>
      <c r="H22" s="45">
        <f>+'CB Item 1'!H22</f>
        <v>1976338</v>
      </c>
    </row>
    <row r="23" spans="1:11" x14ac:dyDescent="0.2">
      <c r="B23" s="27"/>
      <c r="C23" s="33" t="s">
        <v>727</v>
      </c>
      <c r="D23" s="34"/>
      <c r="E23" s="45">
        <f>+'CB Item 1'!E23</f>
        <v>1106320</v>
      </c>
      <c r="F23" s="46"/>
      <c r="G23" s="46"/>
      <c r="H23" s="45">
        <f>+'CB Item 1'!H23</f>
        <v>2212640</v>
      </c>
    </row>
    <row r="24" spans="1:11" x14ac:dyDescent="0.2">
      <c r="B24" s="27"/>
      <c r="C24" s="33" t="s">
        <v>728</v>
      </c>
      <c r="D24" s="34"/>
      <c r="E24" s="45">
        <f>+'CB Item 1'!E24</f>
        <v>1245953</v>
      </c>
      <c r="F24" s="46"/>
      <c r="G24" s="46"/>
      <c r="H24" s="45">
        <f>+'CB Item 1'!H24</f>
        <v>2491906</v>
      </c>
    </row>
    <row r="25" spans="1:11" x14ac:dyDescent="0.2">
      <c r="B25" s="27"/>
      <c r="C25" s="33" t="s">
        <v>729</v>
      </c>
      <c r="D25" s="34"/>
      <c r="E25" s="45">
        <f>+'CB Item 1'!E25</f>
        <v>1407067</v>
      </c>
      <c r="F25" s="46"/>
      <c r="G25" s="46"/>
      <c r="H25" s="45">
        <f>+'CB Item 1'!H25</f>
        <v>2814134</v>
      </c>
    </row>
    <row r="26" spans="1:11" x14ac:dyDescent="0.2">
      <c r="B26" s="27"/>
      <c r="C26" s="33" t="s">
        <v>730</v>
      </c>
      <c r="D26" s="34"/>
      <c r="E26" s="45">
        <f>+'CB Item 1'!E26</f>
        <v>1578923</v>
      </c>
      <c r="F26" s="46"/>
      <c r="G26" s="46"/>
      <c r="H26" s="45">
        <f>+'CB Item 1'!H26</f>
        <v>3157846</v>
      </c>
    </row>
    <row r="27" spans="1:11" x14ac:dyDescent="0.2">
      <c r="B27" s="27"/>
      <c r="C27" s="33"/>
      <c r="D27" s="34"/>
      <c r="E27" s="35"/>
      <c r="F27" s="25"/>
      <c r="G27" s="25"/>
      <c r="H27" s="35"/>
    </row>
    <row r="29" spans="1:11" x14ac:dyDescent="0.2">
      <c r="D29" s="26" t="s">
        <v>731</v>
      </c>
    </row>
    <row r="30" spans="1:11" x14ac:dyDescent="0.2">
      <c r="A30" s="24" t="s">
        <v>732</v>
      </c>
      <c r="B30" s="21"/>
      <c r="C30" s="21"/>
      <c r="D30" s="21"/>
      <c r="E30" s="21"/>
      <c r="F30" s="21"/>
      <c r="G30" s="21"/>
      <c r="H30" s="21"/>
      <c r="I30" s="21"/>
      <c r="J30" s="21"/>
      <c r="K30" s="36"/>
    </row>
    <row r="31" spans="1:11" x14ac:dyDescent="0.2">
      <c r="B31" s="23" t="s">
        <v>733</v>
      </c>
      <c r="C31" s="25"/>
      <c r="D31" s="25"/>
      <c r="E31" s="25"/>
      <c r="F31" s="25"/>
      <c r="G31" s="25"/>
      <c r="H31" s="25"/>
      <c r="I31" s="25"/>
      <c r="J31" s="23" t="s">
        <v>734</v>
      </c>
      <c r="K31" s="37" t="s">
        <v>2</v>
      </c>
    </row>
    <row r="32" spans="1:11" x14ac:dyDescent="0.2">
      <c r="B32" s="23" t="s">
        <v>735</v>
      </c>
      <c r="C32" s="25"/>
      <c r="D32" s="23" t="s">
        <v>31</v>
      </c>
      <c r="E32" s="25"/>
      <c r="F32" s="25"/>
      <c r="G32" s="23" t="s">
        <v>736</v>
      </c>
      <c r="H32" s="25"/>
      <c r="I32" s="25"/>
      <c r="J32" s="23" t="s">
        <v>737</v>
      </c>
      <c r="K32" s="37" t="s">
        <v>738</v>
      </c>
    </row>
    <row r="34" spans="1:11" x14ac:dyDescent="0.2">
      <c r="B34" s="17">
        <v>2013</v>
      </c>
      <c r="C34" s="38"/>
      <c r="D34" s="39">
        <f>+'CB Item 1'!D34</f>
        <v>-9.6500000000000002E-2</v>
      </c>
      <c r="E34" s="38"/>
      <c r="G34" s="39">
        <f>+'CB Item 1'!G34</f>
        <v>-0.27760000000000001</v>
      </c>
      <c r="H34" s="38"/>
      <c r="J34" s="39">
        <f>+'CB Item 1'!J34</f>
        <v>5.9999999999999995E-4</v>
      </c>
      <c r="K34" s="40">
        <v>1</v>
      </c>
    </row>
    <row r="35" spans="1:11" x14ac:dyDescent="0.2">
      <c r="B35" s="17">
        <v>2014</v>
      </c>
      <c r="C35" s="38"/>
      <c r="D35" s="39">
        <f>+'CB Item 1'!D35</f>
        <v>-0.17150000000000001</v>
      </c>
      <c r="E35" s="38"/>
      <c r="G35" s="39">
        <f>+'CB Item 1'!G35</f>
        <v>-0.28299999999999997</v>
      </c>
      <c r="H35" s="38"/>
      <c r="J35" s="39">
        <f>+'CB Item 1'!J35</f>
        <v>6.9999999999999999E-4</v>
      </c>
      <c r="K35" s="40">
        <v>1</v>
      </c>
    </row>
    <row r="36" spans="1:11" x14ac:dyDescent="0.2">
      <c r="B36" s="17">
        <v>2015</v>
      </c>
      <c r="C36" s="38"/>
      <c r="D36" s="39">
        <f>+'CB Item 1'!D36</f>
        <v>-0.23549999999999999</v>
      </c>
      <c r="E36" s="38"/>
      <c r="G36" s="39">
        <f>+'CB Item 1'!G36</f>
        <v>-0.22869999999999999</v>
      </c>
      <c r="H36" s="38"/>
      <c r="J36" s="39">
        <f>+'CB Item 1'!J36</f>
        <v>1.4E-3</v>
      </c>
      <c r="K36" s="40">
        <v>1</v>
      </c>
    </row>
    <row r="37" spans="1:11" x14ac:dyDescent="0.2">
      <c r="B37" s="17">
        <v>2016</v>
      </c>
      <c r="C37" s="38"/>
      <c r="D37" s="39">
        <f>+'CB Item 1'!D37</f>
        <v>-0.253</v>
      </c>
      <c r="E37" s="38"/>
      <c r="G37" s="39">
        <f>+'CB Item 1'!G37</f>
        <v>-0.21329999999999999</v>
      </c>
      <c r="H37" s="38"/>
      <c r="J37" s="39">
        <f>+'CB Item 1'!J37</f>
        <v>2.8999999999999998E-3</v>
      </c>
      <c r="K37" s="40">
        <v>1</v>
      </c>
    </row>
    <row r="38" spans="1:11" x14ac:dyDescent="0.2">
      <c r="B38" s="17">
        <v>2017</v>
      </c>
      <c r="C38" s="38"/>
      <c r="D38" s="39">
        <f>+'CB Item 1'!D38</f>
        <v>-0.13089999999999999</v>
      </c>
      <c r="E38" s="38"/>
      <c r="G38" s="39">
        <f>+'CB Item 1'!G38</f>
        <v>-0.12590000000000001</v>
      </c>
      <c r="H38" s="38"/>
      <c r="J38" s="39">
        <f>+'CB Item 1'!J38</f>
        <v>1.2800000000000001E-2</v>
      </c>
      <c r="K38" s="40">
        <v>1</v>
      </c>
    </row>
    <row r="40" spans="1:11" x14ac:dyDescent="0.2">
      <c r="A40" s="17" t="s">
        <v>2</v>
      </c>
    </row>
    <row r="41" spans="1:11" x14ac:dyDescent="0.2">
      <c r="A41" s="26" t="s">
        <v>739</v>
      </c>
      <c r="D41" s="41" t="s">
        <v>1569</v>
      </c>
      <c r="G41" s="17" t="s">
        <v>740</v>
      </c>
    </row>
    <row r="42" spans="1:11" x14ac:dyDescent="0.2">
      <c r="A42" s="17" t="s">
        <v>741</v>
      </c>
      <c r="D42" s="17">
        <v>5</v>
      </c>
    </row>
    <row r="43" spans="1:11" x14ac:dyDescent="0.2">
      <c r="A43" s="17" t="s">
        <v>742</v>
      </c>
      <c r="F43" s="17" t="s">
        <v>743</v>
      </c>
    </row>
    <row r="44" spans="1:11" x14ac:dyDescent="0.2">
      <c r="A44" s="17" t="s">
        <v>744</v>
      </c>
      <c r="D44" s="17" t="s">
        <v>745</v>
      </c>
    </row>
    <row r="45" spans="1:11" x14ac:dyDescent="0.2">
      <c r="A45" s="17" t="s">
        <v>746</v>
      </c>
      <c r="E45" s="17" t="s">
        <v>747</v>
      </c>
      <c r="F45" s="27"/>
    </row>
    <row r="46" spans="1:11" x14ac:dyDescent="0.2">
      <c r="A46" s="17" t="s">
        <v>748</v>
      </c>
    </row>
    <row r="47" spans="1:11" x14ac:dyDescent="0.2">
      <c r="B47" s="27" t="s">
        <v>749</v>
      </c>
      <c r="D47" s="42">
        <v>1</v>
      </c>
      <c r="E47" s="17" t="s">
        <v>750</v>
      </c>
      <c r="G47" s="43">
        <v>1</v>
      </c>
      <c r="I47" s="17" t="s">
        <v>751</v>
      </c>
      <c r="K47" s="43">
        <v>1</v>
      </c>
    </row>
    <row r="48" spans="1:11" x14ac:dyDescent="0.2">
      <c r="A48" s="17" t="s">
        <v>752</v>
      </c>
      <c r="B48" s="27"/>
    </row>
    <row r="49" spans="1:11" x14ac:dyDescent="0.2">
      <c r="B49" s="27" t="s">
        <v>749</v>
      </c>
      <c r="D49" s="430">
        <v>1.9968999999999999</v>
      </c>
      <c r="E49" s="17" t="s">
        <v>750</v>
      </c>
      <c r="G49" s="431">
        <v>2.6903999999999999</v>
      </c>
      <c r="I49" s="17" t="s">
        <v>751</v>
      </c>
      <c r="K49" s="431">
        <v>21.415299999999998</v>
      </c>
    </row>
    <row r="50" spans="1:11" x14ac:dyDescent="0.2">
      <c r="B50" s="27"/>
      <c r="D50" s="9"/>
      <c r="G50" s="10"/>
      <c r="K50" s="10"/>
    </row>
    <row r="51" spans="1:11" x14ac:dyDescent="0.2">
      <c r="B51" s="27"/>
      <c r="D51" s="9"/>
      <c r="G51" s="10"/>
      <c r="K51" s="10"/>
    </row>
    <row r="52" spans="1:11" x14ac:dyDescent="0.2">
      <c r="A52" s="17" t="s">
        <v>753</v>
      </c>
      <c r="B52" s="27"/>
      <c r="D52" s="9"/>
      <c r="G52" s="432">
        <v>585477</v>
      </c>
      <c r="K52" s="10"/>
    </row>
    <row r="53" spans="1:11" x14ac:dyDescent="0.2">
      <c r="A53" s="17" t="s">
        <v>754</v>
      </c>
      <c r="B53" s="27"/>
      <c r="D53" s="9"/>
      <c r="E53" s="44" t="s">
        <v>760</v>
      </c>
      <c r="G53" s="10"/>
      <c r="K53" s="10"/>
    </row>
    <row r="54" spans="1:11" x14ac:dyDescent="0.2">
      <c r="B54" s="27"/>
      <c r="D54" s="9"/>
      <c r="E54" s="44" t="s">
        <v>761</v>
      </c>
      <c r="G54" s="10"/>
      <c r="K54" s="10"/>
    </row>
    <row r="55" spans="1:11" x14ac:dyDescent="0.2">
      <c r="A55" s="44" t="s">
        <v>755</v>
      </c>
      <c r="B55" s="27"/>
      <c r="D55" s="9"/>
      <c r="E55" s="12">
        <v>320</v>
      </c>
      <c r="G55" s="10"/>
      <c r="K55" s="10"/>
    </row>
    <row r="56" spans="1:11" x14ac:dyDescent="0.2">
      <c r="A56" s="17" t="s">
        <v>756</v>
      </c>
      <c r="D56" s="44" t="s">
        <v>757</v>
      </c>
    </row>
    <row r="57" spans="1:11" x14ac:dyDescent="0.2">
      <c r="A57" s="17" t="s">
        <v>758</v>
      </c>
      <c r="E57" s="13">
        <v>2000</v>
      </c>
    </row>
    <row r="58" spans="1:11" x14ac:dyDescent="0.2">
      <c r="E58" s="11"/>
    </row>
    <row r="59" spans="1:11" x14ac:dyDescent="0.2">
      <c r="C59" s="27" t="s">
        <v>759</v>
      </c>
      <c r="E59" s="26"/>
      <c r="G59" s="41" t="s">
        <v>1731</v>
      </c>
      <c r="I59" s="2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AE275-F07F-4A1E-8FDF-BCD4737ACBDE}">
  <sheetPr codeName="Sheet18"/>
  <dimension ref="A1:X322"/>
  <sheetViews>
    <sheetView workbookViewId="0">
      <pane ySplit="6" topLeftCell="A7" activePane="bottomLeft" state="frozen"/>
      <selection activeCell="P35" sqref="P35"/>
      <selection pane="bottomLeft" activeCell="P35" sqref="P35"/>
    </sheetView>
  </sheetViews>
  <sheetFormatPr defaultRowHeight="12.75" x14ac:dyDescent="0.2"/>
  <cols>
    <col min="1" max="1" width="9.33203125" style="48"/>
    <col min="2" max="2" width="5.6640625" style="48" bestFit="1" customWidth="1"/>
    <col min="3" max="3" width="5.6640625" style="48" customWidth="1"/>
    <col min="4" max="4" width="15.33203125" style="48" bestFit="1" customWidth="1"/>
    <col min="5" max="5" width="17" style="48" bestFit="1" customWidth="1"/>
    <col min="6" max="6" width="15.33203125" style="48" bestFit="1" customWidth="1"/>
    <col min="7" max="7" width="15.5" style="48" bestFit="1" customWidth="1"/>
    <col min="8" max="8" width="15.33203125" style="48" bestFit="1" customWidth="1"/>
    <col min="9" max="9" width="15.5" style="48" bestFit="1" customWidth="1"/>
    <col min="10" max="10" width="15.33203125" style="48" bestFit="1" customWidth="1"/>
    <col min="11" max="11" width="15.5" style="48" bestFit="1" customWidth="1"/>
    <col min="12" max="12" width="15.33203125" style="48" bestFit="1" customWidth="1"/>
    <col min="13" max="13" width="15.5" style="48" bestFit="1" customWidth="1"/>
    <col min="14" max="14" width="15.33203125" style="48" bestFit="1" customWidth="1"/>
    <col min="15" max="17" width="14" style="48" customWidth="1"/>
    <col min="18" max="18" width="15.1640625" style="48" bestFit="1" customWidth="1"/>
    <col min="19" max="19" width="25.1640625" style="48" bestFit="1" customWidth="1"/>
    <col min="20" max="21" width="26.5" style="48" bestFit="1" customWidth="1"/>
    <col min="22" max="22" width="18.33203125" style="48" bestFit="1" customWidth="1"/>
    <col min="23" max="24" width="19.5" style="48" bestFit="1" customWidth="1"/>
    <col min="25" max="16384" width="9.33203125" style="48"/>
  </cols>
  <sheetData>
    <row r="1" spans="1:24" x14ac:dyDescent="0.2">
      <c r="A1" s="47" t="s">
        <v>696</v>
      </c>
      <c r="R1" s="106" t="s">
        <v>784</v>
      </c>
      <c r="S1" s="405" t="s">
        <v>812</v>
      </c>
      <c r="T1" s="405" t="s">
        <v>813</v>
      </c>
      <c r="U1" s="405" t="s">
        <v>814</v>
      </c>
      <c r="V1" s="405" t="s">
        <v>815</v>
      </c>
      <c r="W1" s="405" t="s">
        <v>816</v>
      </c>
      <c r="X1" s="405" t="s">
        <v>817</v>
      </c>
    </row>
    <row r="2" spans="1:24" x14ac:dyDescent="0.2">
      <c r="A2" s="378">
        <v>0</v>
      </c>
      <c r="B2" s="48" t="s">
        <v>1196</v>
      </c>
      <c r="R2" s="107">
        <v>1</v>
      </c>
      <c r="S2" s="108">
        <v>37979838.499999993</v>
      </c>
      <c r="T2" s="108">
        <v>23491886.430000007</v>
      </c>
      <c r="U2" s="108">
        <v>4445358.4199999981</v>
      </c>
      <c r="V2" s="108">
        <v>57695728.97361166</v>
      </c>
      <c r="W2" s="108">
        <v>31338648.961309824</v>
      </c>
      <c r="X2" s="108">
        <v>4530328.7101281611</v>
      </c>
    </row>
    <row r="3" spans="1:24" x14ac:dyDescent="0.2">
      <c r="R3" s="107">
        <v>2</v>
      </c>
      <c r="S3" s="108">
        <v>96500085.460000023</v>
      </c>
      <c r="T3" s="108">
        <v>40644353.169999987</v>
      </c>
      <c r="U3" s="108">
        <v>4520396.93</v>
      </c>
      <c r="V3" s="108">
        <v>90099323.362250552</v>
      </c>
      <c r="W3" s="108">
        <v>44004691.731215224</v>
      </c>
      <c r="X3" s="108">
        <v>3999327.2608410385</v>
      </c>
    </row>
    <row r="4" spans="1:24" s="53" customFormat="1" x14ac:dyDescent="0.2">
      <c r="A4" s="65"/>
      <c r="B4" s="56"/>
      <c r="C4" s="57"/>
      <c r="D4" s="66" t="s">
        <v>699</v>
      </c>
      <c r="E4" s="67"/>
      <c r="F4" s="67"/>
      <c r="G4" s="67"/>
      <c r="H4" s="67"/>
      <c r="I4" s="68"/>
      <c r="J4" s="67" t="s">
        <v>700</v>
      </c>
      <c r="K4" s="67"/>
      <c r="L4" s="67"/>
      <c r="M4" s="67"/>
      <c r="N4" s="67"/>
      <c r="O4" s="68"/>
      <c r="P4" s="254"/>
      <c r="Q4" s="254"/>
      <c r="R4" s="107">
        <v>3</v>
      </c>
      <c r="S4" s="108">
        <v>316530991.8560003</v>
      </c>
      <c r="T4" s="108">
        <v>223808996.1010001</v>
      </c>
      <c r="U4" s="108">
        <v>36572115.327999994</v>
      </c>
      <c r="V4" s="108">
        <v>278980322.47756761</v>
      </c>
      <c r="W4" s="108">
        <v>241607358.76063541</v>
      </c>
      <c r="X4" s="108">
        <v>31273065.346990664</v>
      </c>
    </row>
    <row r="5" spans="1:24" s="53" customFormat="1" x14ac:dyDescent="0.2">
      <c r="A5" s="69"/>
      <c r="B5" s="61"/>
      <c r="C5" s="255"/>
      <c r="D5" s="55" t="s">
        <v>31</v>
      </c>
      <c r="E5" s="56" t="s">
        <v>31</v>
      </c>
      <c r="F5" s="57" t="s">
        <v>32</v>
      </c>
      <c r="G5" s="56" t="s">
        <v>32</v>
      </c>
      <c r="H5" s="57" t="s">
        <v>698</v>
      </c>
      <c r="I5" s="56" t="s">
        <v>698</v>
      </c>
      <c r="J5" s="57" t="s">
        <v>31</v>
      </c>
      <c r="K5" s="56" t="s">
        <v>31</v>
      </c>
      <c r="L5" s="57" t="s">
        <v>32</v>
      </c>
      <c r="M5" s="56" t="s">
        <v>32</v>
      </c>
      <c r="N5" s="57" t="s">
        <v>698</v>
      </c>
      <c r="O5" s="56" t="s">
        <v>698</v>
      </c>
      <c r="P5" s="255"/>
      <c r="Q5" s="255"/>
      <c r="R5" s="107" t="s">
        <v>781</v>
      </c>
      <c r="S5" s="108">
        <v>451010915.81600034</v>
      </c>
      <c r="T5" s="108">
        <v>287945235.70100009</v>
      </c>
      <c r="U5" s="108">
        <v>45537870.677999988</v>
      </c>
      <c r="V5" s="108">
        <v>426775374.81342983</v>
      </c>
      <c r="W5" s="108">
        <v>316950699.45316046</v>
      </c>
      <c r="X5" s="108">
        <v>39802721.31795986</v>
      </c>
    </row>
    <row r="6" spans="1:24" s="53" customFormat="1" x14ac:dyDescent="0.2">
      <c r="A6" s="64" t="s">
        <v>686</v>
      </c>
      <c r="B6" s="59" t="s">
        <v>695</v>
      </c>
      <c r="C6" s="60" t="s">
        <v>1174</v>
      </c>
      <c r="D6" s="58" t="s">
        <v>697</v>
      </c>
      <c r="E6" s="59" t="s">
        <v>804</v>
      </c>
      <c r="F6" s="60" t="s">
        <v>697</v>
      </c>
      <c r="G6" s="59" t="s">
        <v>804</v>
      </c>
      <c r="H6" s="60" t="s">
        <v>697</v>
      </c>
      <c r="I6" s="59" t="s">
        <v>804</v>
      </c>
      <c r="J6" s="60" t="s">
        <v>697</v>
      </c>
      <c r="K6" s="59" t="s">
        <v>2</v>
      </c>
      <c r="L6" s="60" t="s">
        <v>697</v>
      </c>
      <c r="M6" s="59" t="s">
        <v>2</v>
      </c>
      <c r="N6" s="60" t="s">
        <v>697</v>
      </c>
      <c r="O6" s="59" t="s">
        <v>2</v>
      </c>
      <c r="P6" s="255"/>
      <c r="Q6" s="255"/>
      <c r="R6"/>
      <c r="S6"/>
      <c r="T6"/>
      <c r="U6"/>
      <c r="V6"/>
      <c r="W6"/>
      <c r="X6"/>
    </row>
    <row r="7" spans="1:24" x14ac:dyDescent="0.2">
      <c r="A7" s="375">
        <f>+'IBNR+Freq'!B11</f>
        <v>5</v>
      </c>
      <c r="B7" s="375">
        <f>+'IBNR+Freq'!C11</f>
        <v>3</v>
      </c>
      <c r="C7" s="375">
        <f>+'IBNR+Freq'!D11</f>
        <v>1</v>
      </c>
      <c r="D7" s="256">
        <f>+ROUND(IF(ISERROR('IBNR+Freq'!W11),0,'IBNR+Freq'!W11),3)</f>
        <v>6.69</v>
      </c>
      <c r="E7" s="257">
        <f>+IF(C7=1,IF(ISERROR(D7*'Exp Loss Report_PAYROLL'!D7*10),0,D7*'Exp Loss Report_PAYROLL'!D7*10),IF(ISERROR(D7*'Exp Loss Report_PAYROLL'!D7),0,D7*'Exp Loss Report_PAYROLL'!D7))</f>
        <v>3528841.2</v>
      </c>
      <c r="F7" s="256">
        <f>+ROUND(IF(ISERROR('IBNR+Freq'!X11),0,'IBNR+Freq'!X11),3)</f>
        <v>2.85</v>
      </c>
      <c r="G7" s="257">
        <f>+IF(C7=1,IF(ISERROR(F7*'Exp Loss Report_PAYROLL'!F7*10),0,F7*'Exp Loss Report_PAYROLL'!F7*10),IF(ISERROR(F7*'Exp Loss Report_PAYROLL'!F7),0,F7*'Exp Loss Report_PAYROLL'!F7))</f>
        <v>1503318.0000000002</v>
      </c>
      <c r="H7" s="256">
        <f>+ROUND(IF(ISERROR('IBNR+Freq'!Y11),0,'IBNR+Freq'!Y11),3)</f>
        <v>0.2</v>
      </c>
      <c r="I7" s="257">
        <f>+IF(C7=1,IF(ISERROR(H7*'Exp Loss Report_PAYROLL'!H7*10),0,H7*'Exp Loss Report_PAYROLL'!H7*10),IF(ISERROR(H7*'Exp Loss Report_PAYROLL'!H7),0,H7*'Exp Loss Report_PAYROLL'!H7))</f>
        <v>105496</v>
      </c>
      <c r="J7" s="256">
        <f>+IF(ISERROR(VLOOKUP($A7,UPP!$C$10:$V$329,13,FALSE)),0,VLOOKUP($A7,UPP!$C$10:$V$329,13,FALSE))</f>
        <v>7.1981038401283355</v>
      </c>
      <c r="K7" s="257">
        <f>+IF(ISERROR(VLOOKUP($A7,UPP!$C$10:$V$329,17,FALSE)),0,VLOOKUP($A7,UPP!$C$10:$V$329,17,FALSE))</f>
        <v>3796855.8135908945</v>
      </c>
      <c r="L7" s="256">
        <f>+IF(ISERROR(VLOOKUP($A7,UPP!$C$10:$V$329,14,FALSE)),0,VLOOKUP($A7,UPP!$C$10:$V$329,14,FALSE))</f>
        <v>2.6897521920444944</v>
      </c>
      <c r="M7" s="257">
        <f>+IF(ISERROR(VLOOKUP($A7,UPP!$C$10:$V$329,18,FALSE)),0,VLOOKUP($A7,UPP!$C$10:$V$329,18,FALSE))</f>
        <v>1418790.4862596299</v>
      </c>
      <c r="N7" s="256">
        <f>+IF(ISERROR(VLOOKUP($A7,UPP!$C$10:$V$329,15,FALSE)),0,VLOOKUP($A7,UPP!$C$10:$V$329,15,FALSE))</f>
        <v>0.24289513282717287</v>
      </c>
      <c r="O7" s="257">
        <f>+IF(ISERROR(VLOOKUP($A7,UPP!$C$10:$V$329,19,FALSE)),0,VLOOKUP($A7,UPP!$C$10:$V$329,19,FALSE))</f>
        <v>128122.32466367715</v>
      </c>
      <c r="P7" s="54"/>
      <c r="Q7" s="54"/>
      <c r="R7"/>
      <c r="S7"/>
      <c r="T7"/>
      <c r="U7"/>
      <c r="V7"/>
      <c r="W7"/>
      <c r="X7"/>
    </row>
    <row r="8" spans="1:24" x14ac:dyDescent="0.2">
      <c r="A8" s="375">
        <f>+'IBNR+Freq'!B12</f>
        <v>6</v>
      </c>
      <c r="B8" s="375">
        <f>+'IBNR+Freq'!C12</f>
        <v>3</v>
      </c>
      <c r="C8" s="375">
        <f>+'IBNR+Freq'!D12</f>
        <v>1</v>
      </c>
      <c r="D8" s="256">
        <f>+ROUND(IF(ISERROR('IBNR+Freq'!W12),0,'IBNR+Freq'!W12),3)</f>
        <v>2.83</v>
      </c>
      <c r="E8" s="257">
        <f>+IF(C8=1,IF(ISERROR(D8*'Exp Loss Report_PAYROLL'!D8*10),0,D8*'Exp Loss Report_PAYROLL'!D8*10),IF(ISERROR(D8*'Exp Loss Report_PAYROLL'!D8),0,D8*'Exp Loss Report_PAYROLL'!D8))</f>
        <v>1171082.3</v>
      </c>
      <c r="F8" s="256">
        <f>+ROUND(IF(ISERROR('IBNR+Freq'!X12),0,'IBNR+Freq'!X12),3)</f>
        <v>1.248</v>
      </c>
      <c r="G8" s="257">
        <f>+IF(C8=1,IF(ISERROR(F8*'Exp Loss Report_PAYROLL'!F8*10),0,F8*'Exp Loss Report_PAYROLL'!F8*10),IF(ISERROR(F8*'Exp Loss Report_PAYROLL'!F8),0,F8*'Exp Loss Report_PAYROLL'!F8))</f>
        <v>516434.88</v>
      </c>
      <c r="H8" s="256">
        <f>+ROUND(IF(ISERROR('IBNR+Freq'!Y12),0,'IBNR+Freq'!Y12),3)</f>
        <v>0.26800000000000002</v>
      </c>
      <c r="I8" s="257">
        <f>+IF(C8=1,IF(ISERROR(H8*'Exp Loss Report_PAYROLL'!H8*10),0,H8*'Exp Loss Report_PAYROLL'!H8*10),IF(ISERROR(H8*'Exp Loss Report_PAYROLL'!H8),0,H8*'Exp Loss Report_PAYROLL'!H8))</f>
        <v>110901.08</v>
      </c>
      <c r="J8" s="256">
        <f>+IF(ISERROR(VLOOKUP($A8,UPP!$C$10:$V$329,13,FALSE)),0,VLOOKUP($A8,UPP!$C$10:$V$329,13,FALSE))</f>
        <v>2.1547345469704622</v>
      </c>
      <c r="K8" s="257">
        <f>+IF(ISERROR(VLOOKUP($A8,UPP!$C$10:$V$329,17,FALSE)),0,VLOOKUP($A8,UPP!$C$10:$V$329,17,FALSE))</f>
        <v>891650.70288184693</v>
      </c>
      <c r="L8" s="256">
        <f>+IF(ISERROR(VLOOKUP($A8,UPP!$C$10:$V$329,14,FALSE)),0,VLOOKUP($A8,UPP!$C$10:$V$329,14,FALSE))</f>
        <v>0.91006417850290333</v>
      </c>
      <c r="M8" s="257">
        <f>+IF(ISERROR(VLOOKUP($A8,UPP!$C$10:$V$329,18,FALSE)),0,VLOOKUP($A8,UPP!$C$10:$V$329,18,FALSE))</f>
        <v>376593.65770628641</v>
      </c>
      <c r="N8" s="256">
        <f>+IF(ISERROR(VLOOKUP($A8,UPP!$C$10:$V$329,15,FALSE)),0,VLOOKUP($A8,UPP!$C$10:$V$329,15,FALSE))</f>
        <v>0.13659044952663471</v>
      </c>
      <c r="O8" s="257">
        <f>+IF(ISERROR(VLOOKUP($A8,UPP!$C$10:$V$329,19,FALSE)),0,VLOOKUP($A8,UPP!$C$10:$V$329,19,FALSE))</f>
        <v>56522.49391861671</v>
      </c>
      <c r="P8" s="54"/>
      <c r="Q8" s="54"/>
    </row>
    <row r="9" spans="1:24" x14ac:dyDescent="0.2">
      <c r="A9" s="375">
        <f>+'IBNR+Freq'!B13</f>
        <v>7</v>
      </c>
      <c r="B9" s="375">
        <f>+'IBNR+Freq'!C13</f>
        <v>3</v>
      </c>
      <c r="C9" s="375">
        <f>+'IBNR+Freq'!D13</f>
        <v>1</v>
      </c>
      <c r="D9" s="256">
        <f>+ROUND(IF(ISERROR('IBNR+Freq'!W13),0,'IBNR+Freq'!W13),3)</f>
        <v>4.9619999999999997</v>
      </c>
      <c r="E9" s="257">
        <f>+IF(C9=1,IF(ISERROR(D9*'Exp Loss Report_PAYROLL'!D9*10),0,D9*'Exp Loss Report_PAYROLL'!D9*10),IF(ISERROR(D9*'Exp Loss Report_PAYROLL'!D9),0,D9*'Exp Loss Report_PAYROLL'!D9))</f>
        <v>370363.67999999993</v>
      </c>
      <c r="F9" s="256">
        <f>+ROUND(IF(ISERROR('IBNR+Freq'!X13),0,'IBNR+Freq'!X13),3)</f>
        <v>0</v>
      </c>
      <c r="G9" s="257">
        <f>+IF(C9=1,IF(ISERROR(F9*'Exp Loss Report_PAYROLL'!F9*10),0,F9*'Exp Loss Report_PAYROLL'!F9*10),IF(ISERROR(F9*'Exp Loss Report_PAYROLL'!F9),0,F9*'Exp Loss Report_PAYROLL'!F9))</f>
        <v>0</v>
      </c>
      <c r="H9" s="256">
        <f>+ROUND(IF(ISERROR('IBNR+Freq'!Y13),0,'IBNR+Freq'!Y13),3)</f>
        <v>0.16</v>
      </c>
      <c r="I9" s="257">
        <f>+IF(C9=1,IF(ISERROR(H9*'Exp Loss Report_PAYROLL'!H9*10),0,H9*'Exp Loss Report_PAYROLL'!H9*10),IF(ISERROR(H9*'Exp Loss Report_PAYROLL'!H9),0,H9*'Exp Loss Report_PAYROLL'!H9))</f>
        <v>11942.4</v>
      </c>
      <c r="J9" s="256">
        <f>+IF(ISERROR(VLOOKUP($A9,UPP!$C$10:$V$329,13,FALSE)),0,VLOOKUP($A9,UPP!$C$10:$V$329,13,FALSE))</f>
        <v>1.9769849594808864</v>
      </c>
      <c r="K9" s="257">
        <f>+IF(ISERROR(VLOOKUP($A9,UPP!$C$10:$V$329,17,FALSE)),0,VLOOKUP($A9,UPP!$C$10:$V$329,17,FALSE))</f>
        <v>147562.15737565336</v>
      </c>
      <c r="L9" s="256">
        <f>+IF(ISERROR(VLOOKUP($A9,UPP!$C$10:$V$329,14,FALSE)),0,VLOOKUP($A9,UPP!$C$10:$V$329,14,FALSE))</f>
        <v>1.8805262109275123</v>
      </c>
      <c r="M9" s="257">
        <f>+IF(ISERROR(VLOOKUP($A9,UPP!$C$10:$V$329,18,FALSE)),0,VLOOKUP($A9,UPP!$C$10:$V$329,18,FALSE))</f>
        <v>140362.47638362952</v>
      </c>
      <c r="N9" s="256">
        <f>+IF(ISERROR(VLOOKUP($A9,UPP!$C$10:$V$329,15,FALSE)),0,VLOOKUP($A9,UPP!$C$10:$V$329,15,FALSE))</f>
        <v>0.1576890845916023</v>
      </c>
      <c r="O9" s="257">
        <f>+IF(ISERROR(VLOOKUP($A9,UPP!$C$10:$V$329,19,FALSE)),0,VLOOKUP($A9,UPP!$C$10:$V$329,19,FALSE))</f>
        <v>11769.913273917195</v>
      </c>
      <c r="P9" s="54"/>
      <c r="Q9" s="54"/>
    </row>
    <row r="10" spans="1:24" x14ac:dyDescent="0.2">
      <c r="A10" s="375">
        <f>+'IBNR+Freq'!B14</f>
        <v>8</v>
      </c>
      <c r="B10" s="375">
        <f>+'IBNR+Freq'!C14</f>
        <v>3</v>
      </c>
      <c r="C10" s="375">
        <f>+'IBNR+Freq'!D14</f>
        <v>1</v>
      </c>
      <c r="D10" s="256">
        <f>+ROUND(IF(ISERROR('IBNR+Freq'!W14),0,'IBNR+Freq'!W14),3)</f>
        <v>0</v>
      </c>
      <c r="E10" s="257">
        <f>+IF(C10=1,IF(ISERROR(D10*'Exp Loss Report_PAYROLL'!D10*10),0,D10*'Exp Loss Report_PAYROLL'!D10*10),IF(ISERROR(D10*'Exp Loss Report_PAYROLL'!D10),0,D10*'Exp Loss Report_PAYROLL'!D10))</f>
        <v>0</v>
      </c>
      <c r="F10" s="256">
        <f>+ROUND(IF(ISERROR('IBNR+Freq'!X14),0,'IBNR+Freq'!X14),3)</f>
        <v>0</v>
      </c>
      <c r="G10" s="257">
        <f>+IF(C10=1,IF(ISERROR(F10*'Exp Loss Report_PAYROLL'!F10*10),0,F10*'Exp Loss Report_PAYROLL'!F10*10),IF(ISERROR(F10*'Exp Loss Report_PAYROLL'!F10),0,F10*'Exp Loss Report_PAYROLL'!F10))</f>
        <v>0</v>
      </c>
      <c r="H10" s="256">
        <f>+ROUND(IF(ISERROR('IBNR+Freq'!Y14),0,'IBNR+Freq'!Y14),3)</f>
        <v>4.8000000000000001E-2</v>
      </c>
      <c r="I10" s="257">
        <f>+IF(C10=1,IF(ISERROR(H10*'Exp Loss Report_PAYROLL'!H10*10),0,H10*'Exp Loss Report_PAYROLL'!H10*10),IF(ISERROR(H10*'Exp Loss Report_PAYROLL'!H10),0,H10*'Exp Loss Report_PAYROLL'!H10))</f>
        <v>3080.1600000000003</v>
      </c>
      <c r="J10" s="256">
        <f>+IF(ISERROR(VLOOKUP($A10,UPP!$C$10:$V$329,13,FALSE)),0,VLOOKUP($A10,UPP!$C$10:$V$329,13,FALSE))</f>
        <v>1.9624081379876883</v>
      </c>
      <c r="K10" s="257">
        <f>+IF(ISERROR(VLOOKUP($A10,UPP!$C$10:$V$329,17,FALSE)),0,VLOOKUP($A10,UPP!$C$10:$V$329,17,FALSE))</f>
        <v>125927.73021466995</v>
      </c>
      <c r="L10" s="256">
        <f>+IF(ISERROR(VLOOKUP($A10,UPP!$C$10:$V$329,14,FALSE)),0,VLOOKUP($A10,UPP!$C$10:$V$329,14,FALSE))</f>
        <v>0.93055862187414506</v>
      </c>
      <c r="M10" s="257">
        <f>+IF(ISERROR(VLOOKUP($A10,UPP!$C$10:$V$329,18,FALSE)),0,VLOOKUP($A10,UPP!$C$10:$V$329,18,FALSE))</f>
        <v>59713.946765663888</v>
      </c>
      <c r="N10" s="256">
        <f>+IF(ISERROR(VLOOKUP($A10,UPP!$C$10:$V$329,15,FALSE)),0,VLOOKUP($A10,UPP!$C$10:$V$329,15,FALSE))</f>
        <v>0.11693745513816692</v>
      </c>
      <c r="O10" s="257">
        <f>+IF(ISERROR(VLOOKUP($A10,UPP!$C$10:$V$329,19,FALSE)),0,VLOOKUP($A10,UPP!$C$10:$V$329,19,FALSE))</f>
        <v>7503.8764962161713</v>
      </c>
      <c r="P10" s="54"/>
      <c r="Q10" s="54"/>
    </row>
    <row r="11" spans="1:24" x14ac:dyDescent="0.2">
      <c r="A11" s="375">
        <f>+'IBNR+Freq'!B15</f>
        <v>9</v>
      </c>
      <c r="B11" s="375">
        <f>+'IBNR+Freq'!C15</f>
        <v>3</v>
      </c>
      <c r="C11" s="375">
        <f>+'IBNR+Freq'!D15</f>
        <v>1</v>
      </c>
      <c r="D11" s="256">
        <f>+ROUND(IF(ISERROR('IBNR+Freq'!W15),0,'IBNR+Freq'!W15),3)</f>
        <v>0</v>
      </c>
      <c r="E11" s="257">
        <f>+IF(C11=1,IF(ISERROR(D11*'Exp Loss Report_PAYROLL'!D11*10),0,D11*'Exp Loss Report_PAYROLL'!D11*10),IF(ISERROR(D11*'Exp Loss Report_PAYROLL'!D11),0,D11*'Exp Loss Report_PAYROLL'!D11))</f>
        <v>0</v>
      </c>
      <c r="F11" s="256">
        <f>+ROUND(IF(ISERROR('IBNR+Freq'!X15),0,'IBNR+Freq'!X15),3)</f>
        <v>0</v>
      </c>
      <c r="G11" s="257">
        <f>+IF(C11=1,IF(ISERROR(F11*'Exp Loss Report_PAYROLL'!F11*10),0,F11*'Exp Loss Report_PAYROLL'!F11*10),IF(ISERROR(F11*'Exp Loss Report_PAYROLL'!F11),0,F11*'Exp Loss Report_PAYROLL'!F11))</f>
        <v>0</v>
      </c>
      <c r="H11" s="256">
        <f>+ROUND(IF(ISERROR('IBNR+Freq'!Y15),0,'IBNR+Freq'!Y15),3)</f>
        <v>0</v>
      </c>
      <c r="I11" s="257">
        <f>+IF(C11=1,IF(ISERROR(H11*'Exp Loss Report_PAYROLL'!H11*10),0,H11*'Exp Loss Report_PAYROLL'!H11*10),IF(ISERROR(H11*'Exp Loss Report_PAYROLL'!H11),0,H11*'Exp Loss Report_PAYROLL'!H11))</f>
        <v>0</v>
      </c>
      <c r="J11" s="256">
        <f>+IF(ISERROR(VLOOKUP($A11,UPP!$C$10:$V$329,13,FALSE)),0,VLOOKUP($A11,UPP!$C$10:$V$329,13,FALSE))</f>
        <v>12.609667790467809</v>
      </c>
      <c r="K11" s="257">
        <f>+IF(ISERROR(VLOOKUP($A11,UPP!$C$10:$V$329,17,FALSE)),0,VLOOKUP($A11,UPP!$C$10:$V$329,17,FALSE))</f>
        <v>630.48338952339043</v>
      </c>
      <c r="L11" s="256">
        <f>+IF(ISERROR(VLOOKUP($A11,UPP!$C$10:$V$329,14,FALSE)),0,VLOOKUP($A11,UPP!$C$10:$V$329,14,FALSE))</f>
        <v>3.4369812251429206</v>
      </c>
      <c r="M11" s="257">
        <f>+IF(ISERROR(VLOOKUP($A11,UPP!$C$10:$V$329,18,FALSE)),0,VLOOKUP($A11,UPP!$C$10:$V$329,18,FALSE))</f>
        <v>171.84906125714605</v>
      </c>
      <c r="N11" s="256">
        <f>+IF(ISERROR(VLOOKUP($A11,UPP!$C$10:$V$329,15,FALSE)),0,VLOOKUP($A11,UPP!$C$10:$V$329,15,FALSE))</f>
        <v>0.1039105793892736</v>
      </c>
      <c r="O11" s="257">
        <f>+IF(ISERROR(VLOOKUP($A11,UPP!$C$10:$V$329,19,FALSE)),0,VLOOKUP($A11,UPP!$C$10:$V$329,19,FALSE))</f>
        <v>5.1955289694636795</v>
      </c>
      <c r="P11" s="54"/>
      <c r="Q11" s="54"/>
    </row>
    <row r="12" spans="1:24" x14ac:dyDescent="0.2">
      <c r="A12" s="375">
        <f>+'IBNR+Freq'!B16</f>
        <v>11</v>
      </c>
      <c r="B12" s="375">
        <f>+'IBNR+Freq'!C16</f>
        <v>3</v>
      </c>
      <c r="C12" s="375">
        <f>+'IBNR+Freq'!D16</f>
        <v>1</v>
      </c>
      <c r="D12" s="256">
        <f>+ROUND(IF(ISERROR('IBNR+Freq'!W16),0,'IBNR+Freq'!W16),3)</f>
        <v>0.79100000000000004</v>
      </c>
      <c r="E12" s="257">
        <f>+IF(C12=1,IF(ISERROR(D12*'Exp Loss Report_PAYROLL'!D12*10),0,D12*'Exp Loss Report_PAYROLL'!D12*10),IF(ISERROR(D12*'Exp Loss Report_PAYROLL'!D12),0,D12*'Exp Loss Report_PAYROLL'!D12))</f>
        <v>60052.72</v>
      </c>
      <c r="F12" s="256">
        <f>+ROUND(IF(ISERROR('IBNR+Freq'!X16),0,'IBNR+Freq'!X16),3)</f>
        <v>0.82399999999999995</v>
      </c>
      <c r="G12" s="257">
        <f>+IF(C12=1,IF(ISERROR(F12*'Exp Loss Report_PAYROLL'!F12*10),0,F12*'Exp Loss Report_PAYROLL'!F12*10),IF(ISERROR(F12*'Exp Loss Report_PAYROLL'!F12),0,F12*'Exp Loss Report_PAYROLL'!F12))</f>
        <v>62558.080000000002</v>
      </c>
      <c r="H12" s="256">
        <f>+ROUND(IF(ISERROR('IBNR+Freq'!Y16),0,'IBNR+Freq'!Y16),3)</f>
        <v>6.0000000000000001E-3</v>
      </c>
      <c r="I12" s="257">
        <f>+IF(C12=1,IF(ISERROR(H12*'Exp Loss Report_PAYROLL'!H12*10),0,H12*'Exp Loss Report_PAYROLL'!H12*10),IF(ISERROR(H12*'Exp Loss Report_PAYROLL'!H12),0,H12*'Exp Loss Report_PAYROLL'!H12))</f>
        <v>455.52</v>
      </c>
      <c r="J12" s="256">
        <f>+IF(ISERROR(VLOOKUP($A12,UPP!$C$10:$V$329,13,FALSE)),0,VLOOKUP($A12,UPP!$C$10:$V$329,13,FALSE))</f>
        <v>1.0726864603805311</v>
      </c>
      <c r="K12" s="257">
        <f>+IF(ISERROR(VLOOKUP($A12,UPP!$C$10:$V$329,17,FALSE)),0,VLOOKUP($A12,UPP!$C$10:$V$329,17,FALSE))</f>
        <v>81438.356072089926</v>
      </c>
      <c r="L12" s="256">
        <f>+IF(ISERROR(VLOOKUP($A12,UPP!$C$10:$V$329,14,FALSE)),0,VLOOKUP($A12,UPP!$C$10:$V$329,14,FALSE))</f>
        <v>0.93359085343008863</v>
      </c>
      <c r="M12" s="257">
        <f>+IF(ISERROR(VLOOKUP($A12,UPP!$C$10:$V$329,18,FALSE)),0,VLOOKUP($A12,UPP!$C$10:$V$329,18,FALSE))</f>
        <v>70878.217592412329</v>
      </c>
      <c r="N12" s="256">
        <f>+IF(ISERROR(VLOOKUP($A12,UPP!$C$10:$V$329,15,FALSE)),0,VLOOKUP($A12,UPP!$C$10:$V$329,15,FALSE))</f>
        <v>0.21375144118938058</v>
      </c>
      <c r="O12" s="257">
        <f>+IF(ISERROR(VLOOKUP($A12,UPP!$C$10:$V$329,19,FALSE)),0,VLOOKUP($A12,UPP!$C$10:$V$329,19,FALSE))</f>
        <v>16228.009415097775</v>
      </c>
      <c r="P12" s="54"/>
      <c r="Q12" s="54"/>
      <c r="R12"/>
      <c r="S12"/>
      <c r="T12"/>
    </row>
    <row r="13" spans="1:24" x14ac:dyDescent="0.2">
      <c r="A13" s="375">
        <f>+'IBNR+Freq'!B17</f>
        <v>12</v>
      </c>
      <c r="B13" s="375">
        <f>+'IBNR+Freq'!C17</f>
        <v>3</v>
      </c>
      <c r="C13" s="375">
        <f>+'IBNR+Freq'!D17</f>
        <v>1</v>
      </c>
      <c r="D13" s="256">
        <f>+ROUND(IF(ISERROR('IBNR+Freq'!W17),0,'IBNR+Freq'!W17),3)</f>
        <v>1.946</v>
      </c>
      <c r="E13" s="257">
        <f>+IF(C13=1,IF(ISERROR(D13*'Exp Loss Report_PAYROLL'!D13*10),0,D13*'Exp Loss Report_PAYROLL'!D13*10),IF(ISERROR(D13*'Exp Loss Report_PAYROLL'!D13),0,D13*'Exp Loss Report_PAYROLL'!D13))</f>
        <v>6765872.2599999998</v>
      </c>
      <c r="F13" s="256">
        <f>+ROUND(IF(ISERROR('IBNR+Freq'!X17),0,'IBNR+Freq'!X17),3)</f>
        <v>1.2689999999999999</v>
      </c>
      <c r="G13" s="257">
        <f>+IF(C13=1,IF(ISERROR(F13*'Exp Loss Report_PAYROLL'!F13*10),0,F13*'Exp Loss Report_PAYROLL'!F13*10),IF(ISERROR(F13*'Exp Loss Report_PAYROLL'!F13),0,F13*'Exp Loss Report_PAYROLL'!F13))</f>
        <v>4412071.8899999997</v>
      </c>
      <c r="H13" s="256">
        <f>+ROUND(IF(ISERROR('IBNR+Freq'!Y17),0,'IBNR+Freq'!Y17),3)</f>
        <v>0.106</v>
      </c>
      <c r="I13" s="257">
        <f>+IF(C13=1,IF(ISERROR(H13*'Exp Loss Report_PAYROLL'!H13*10),0,H13*'Exp Loss Report_PAYROLL'!H13*10),IF(ISERROR(H13*'Exp Loss Report_PAYROLL'!H13),0,H13*'Exp Loss Report_PAYROLL'!H13))</f>
        <v>368541.86</v>
      </c>
      <c r="J13" s="256">
        <f>+IF(ISERROR(VLOOKUP($A13,UPP!$C$10:$V$329,13,FALSE)),0,VLOOKUP($A13,UPP!$C$10:$V$329,13,FALSE))</f>
        <v>1.5577748644945055</v>
      </c>
      <c r="K13" s="257">
        <f>+IF(ISERROR(VLOOKUP($A13,UPP!$C$10:$V$329,17,FALSE)),0,VLOOKUP($A13,UPP!$C$10:$V$329,17,FALSE))</f>
        <v>5416087.2266231421</v>
      </c>
      <c r="L13" s="256">
        <f>+IF(ISERROR(VLOOKUP($A13,UPP!$C$10:$V$329,14,FALSE)),0,VLOOKUP($A13,UPP!$C$10:$V$329,14,FALSE))</f>
        <v>1.275498941489011</v>
      </c>
      <c r="M13" s="257">
        <f>+IF(ISERROR(VLOOKUP($A13,UPP!$C$10:$V$329,18,FALSE)),0,VLOOKUP($A13,UPP!$C$10:$V$329,18,FALSE))</f>
        <v>4434667.474758409</v>
      </c>
      <c r="N13" s="256">
        <f>+IF(ISERROR(VLOOKUP($A13,UPP!$C$10:$V$329,15,FALSE)),0,VLOOKUP($A13,UPP!$C$10:$V$329,15,FALSE))</f>
        <v>0.11080745401648354</v>
      </c>
      <c r="O13" s="257">
        <f>+IF(ISERROR(VLOOKUP($A13,UPP!$C$10:$V$329,19,FALSE)),0,VLOOKUP($A13,UPP!$C$10:$V$329,19,FALSE))</f>
        <v>385256.4641990501</v>
      </c>
      <c r="P13" s="54"/>
      <c r="Q13" s="54"/>
      <c r="R13"/>
      <c r="S13"/>
      <c r="T13" s="405"/>
      <c r="U13" s="405"/>
      <c r="V13" s="405"/>
      <c r="W13" s="405"/>
      <c r="X13" s="405"/>
    </row>
    <row r="14" spans="1:24" x14ac:dyDescent="0.2">
      <c r="A14" s="375">
        <f>+'IBNR+Freq'!B18</f>
        <v>13</v>
      </c>
      <c r="B14" s="375">
        <f>+'IBNR+Freq'!C18</f>
        <v>3</v>
      </c>
      <c r="C14" s="375">
        <f>+'IBNR+Freq'!D18</f>
        <v>1</v>
      </c>
      <c r="D14" s="256">
        <f>+ROUND(IF(ISERROR('IBNR+Freq'!W18),0,'IBNR+Freq'!W18),3)</f>
        <v>0</v>
      </c>
      <c r="E14" s="257">
        <f>+IF(C14=1,IF(ISERROR(D14*'Exp Loss Report_PAYROLL'!D14*10),0,D14*'Exp Loss Report_PAYROLL'!D14*10),IF(ISERROR(D14*'Exp Loss Report_PAYROLL'!D14),0,D14*'Exp Loss Report_PAYROLL'!D14))</f>
        <v>0</v>
      </c>
      <c r="F14" s="256">
        <f>+ROUND(IF(ISERROR('IBNR+Freq'!X18),0,'IBNR+Freq'!X18),3)</f>
        <v>0.59599999999999997</v>
      </c>
      <c r="G14" s="257">
        <f>+IF(C14=1,IF(ISERROR(F14*'Exp Loss Report_PAYROLL'!F14*10),0,F14*'Exp Loss Report_PAYROLL'!F14*10),IF(ISERROR(F14*'Exp Loss Report_PAYROLL'!F14),0,F14*'Exp Loss Report_PAYROLL'!F14))</f>
        <v>90043.680000000008</v>
      </c>
      <c r="H14" s="256">
        <f>+ROUND(IF(ISERROR('IBNR+Freq'!Y18),0,'IBNR+Freq'!Y18),3)</f>
        <v>7.1999999999999995E-2</v>
      </c>
      <c r="I14" s="257">
        <f>+IF(C14=1,IF(ISERROR(H14*'Exp Loss Report_PAYROLL'!H14*10),0,H14*'Exp Loss Report_PAYROLL'!H14*10),IF(ISERROR(H14*'Exp Loss Report_PAYROLL'!H14),0,H14*'Exp Loss Report_PAYROLL'!H14))</f>
        <v>10877.759999999998</v>
      </c>
      <c r="J14" s="256">
        <f>+IF(ISERROR(VLOOKUP($A14,UPP!$C$10:$V$329,13,FALSE)),0,VLOOKUP($A14,UPP!$C$10:$V$329,13,FALSE))</f>
        <v>1.4053403618253504</v>
      </c>
      <c r="K14" s="257">
        <f>+IF(ISERROR(VLOOKUP($A14,UPP!$C$10:$V$329,17,FALSE)),0,VLOOKUP($A14,UPP!$C$10:$V$329,17,FALSE))</f>
        <v>212318.82186457395</v>
      </c>
      <c r="L14" s="256">
        <f>+IF(ISERROR(VLOOKUP($A14,UPP!$C$10:$V$329,14,FALSE)),0,VLOOKUP($A14,UPP!$C$10:$V$329,14,FALSE))</f>
        <v>1.161373898568925</v>
      </c>
      <c r="M14" s="257">
        <f>+IF(ISERROR(VLOOKUP($A14,UPP!$C$10:$V$329,18,FALSE)),0,VLOOKUP($A14,UPP!$C$10:$V$329,18,FALSE))</f>
        <v>175460.3685957932</v>
      </c>
      <c r="N14" s="256">
        <f>+IF(ISERROR(VLOOKUP($A14,UPP!$C$10:$V$329,15,FALSE)),0,VLOOKUP($A14,UPP!$C$10:$V$329,15,FALSE))</f>
        <v>0.10210736960572429</v>
      </c>
      <c r="O14" s="257">
        <f>+IF(ISERROR(VLOOKUP($A14,UPP!$C$10:$V$329,19,FALSE)),0,VLOOKUP($A14,UPP!$C$10:$V$329,19,FALSE))</f>
        <v>15426.381400032826</v>
      </c>
      <c r="P14" s="54"/>
      <c r="Q14" s="54"/>
      <c r="R14"/>
      <c r="S14"/>
      <c r="T14"/>
    </row>
    <row r="15" spans="1:24" x14ac:dyDescent="0.2">
      <c r="A15" s="375">
        <f>+'IBNR+Freq'!B19</f>
        <v>16</v>
      </c>
      <c r="B15" s="375">
        <f>+'IBNR+Freq'!C19</f>
        <v>3</v>
      </c>
      <c r="C15" s="375">
        <f>+'IBNR+Freq'!D19</f>
        <v>1</v>
      </c>
      <c r="D15" s="256">
        <f>+ROUND(IF(ISERROR('IBNR+Freq'!W19),0,'IBNR+Freq'!W19),3)</f>
        <v>0</v>
      </c>
      <c r="E15" s="257">
        <f>+IF(C15=1,IF(ISERROR(D15*'Exp Loss Report_PAYROLL'!D15*10),0,D15*'Exp Loss Report_PAYROLL'!D15*10),IF(ISERROR(D15*'Exp Loss Report_PAYROLL'!D15),0,D15*'Exp Loss Report_PAYROLL'!D15))</f>
        <v>0</v>
      </c>
      <c r="F15" s="256">
        <f>+ROUND(IF(ISERROR('IBNR+Freq'!X19),0,'IBNR+Freq'!X19),3)</f>
        <v>0</v>
      </c>
      <c r="G15" s="257">
        <f>+IF(C15=1,IF(ISERROR(F15*'Exp Loss Report_PAYROLL'!F15*10),0,F15*'Exp Loss Report_PAYROLL'!F15*10),IF(ISERROR(F15*'Exp Loss Report_PAYROLL'!F15),0,F15*'Exp Loss Report_PAYROLL'!F15))</f>
        <v>0</v>
      </c>
      <c r="H15" s="256">
        <f>+ROUND(IF(ISERROR('IBNR+Freq'!Y19),0,'IBNR+Freq'!Y19),3)</f>
        <v>7.3999999999999996E-2</v>
      </c>
      <c r="I15" s="257">
        <f>+IF(C15=1,IF(ISERROR(H15*'Exp Loss Report_PAYROLL'!H15*10),0,H15*'Exp Loss Report_PAYROLL'!H15*10),IF(ISERROR(H15*'Exp Loss Report_PAYROLL'!H15),0,H15*'Exp Loss Report_PAYROLL'!H15))</f>
        <v>495.06</v>
      </c>
      <c r="J15" s="256">
        <f>+IF(ISERROR(VLOOKUP($A15,UPP!$C$10:$V$329,13,FALSE)),0,VLOOKUP($A15,UPP!$C$10:$V$329,13,FALSE))</f>
        <v>0.85681586209377536</v>
      </c>
      <c r="K15" s="257">
        <f>+IF(ISERROR(VLOOKUP($A15,UPP!$C$10:$V$329,17,FALSE)),0,VLOOKUP($A15,UPP!$C$10:$V$329,17,FALSE))</f>
        <v>5732.0981174073577</v>
      </c>
      <c r="L15" s="256">
        <f>+IF(ISERROR(VLOOKUP($A15,UPP!$C$10:$V$329,14,FALSE)),0,VLOOKUP($A15,UPP!$C$10:$V$329,14,FALSE))</f>
        <v>0.99573727178658067</v>
      </c>
      <c r="M15" s="257">
        <f>+IF(ISERROR(VLOOKUP($A15,UPP!$C$10:$V$329,18,FALSE)),0,VLOOKUP($A15,UPP!$C$10:$V$329,18,FALSE))</f>
        <v>6661.4823482522252</v>
      </c>
      <c r="N15" s="256">
        <f>+IF(ISERROR(VLOOKUP($A15,UPP!$C$10:$V$329,15,FALSE)),0,VLOOKUP($A15,UPP!$C$10:$V$329,15,FALSE))</f>
        <v>0.13410332611964432</v>
      </c>
      <c r="O15" s="257">
        <f>+IF(ISERROR(VLOOKUP($A15,UPP!$C$10:$V$329,19,FALSE)),0,VLOOKUP($A15,UPP!$C$10:$V$329,19,FALSE))</f>
        <v>897.15125174042043</v>
      </c>
      <c r="P15" s="54"/>
      <c r="Q15" s="54"/>
      <c r="R15"/>
      <c r="S15"/>
      <c r="T15"/>
    </row>
    <row r="16" spans="1:24" x14ac:dyDescent="0.2">
      <c r="A16" s="375">
        <f>+'IBNR+Freq'!B20</f>
        <v>34</v>
      </c>
      <c r="B16" s="375">
        <f>+'IBNR+Freq'!C20</f>
        <v>3</v>
      </c>
      <c r="C16" s="375">
        <f>+'IBNR+Freq'!D20</f>
        <v>1</v>
      </c>
      <c r="D16" s="256">
        <f>+ROUND(IF(ISERROR('IBNR+Freq'!W20),0,'IBNR+Freq'!W20),3)</f>
        <v>0.51300000000000001</v>
      </c>
      <c r="E16" s="257">
        <f>+IF(C16=1,IF(ISERROR(D16*'Exp Loss Report_PAYROLL'!D16*10),0,D16*'Exp Loss Report_PAYROLL'!D16*10),IF(ISERROR(D16*'Exp Loss Report_PAYROLL'!D16),0,D16*'Exp Loss Report_PAYROLL'!D16))</f>
        <v>902690.19</v>
      </c>
      <c r="F16" s="256">
        <f>+ROUND(IF(ISERROR('IBNR+Freq'!X20),0,'IBNR+Freq'!X20),3)</f>
        <v>0.79700000000000004</v>
      </c>
      <c r="G16" s="257">
        <f>+IF(C16=1,IF(ISERROR(F16*'Exp Loss Report_PAYROLL'!F16*10),0,F16*'Exp Loss Report_PAYROLL'!F16*10),IF(ISERROR(F16*'Exp Loss Report_PAYROLL'!F16),0,F16*'Exp Loss Report_PAYROLL'!F16))</f>
        <v>1402425.1099999999</v>
      </c>
      <c r="H16" s="256">
        <f>+ROUND(IF(ISERROR('IBNR+Freq'!Y20),0,'IBNR+Freq'!Y20),3)</f>
        <v>0.25700000000000001</v>
      </c>
      <c r="I16" s="257">
        <f>+IF(C16=1,IF(ISERROR(H16*'Exp Loss Report_PAYROLL'!H16*10),0,H16*'Exp Loss Report_PAYROLL'!H16*10),IF(ISERROR(H16*'Exp Loss Report_PAYROLL'!H16),0,H16*'Exp Loss Report_PAYROLL'!H16))</f>
        <v>452224.91000000003</v>
      </c>
      <c r="J16" s="256">
        <f>+IF(ISERROR(VLOOKUP($A16,UPP!$C$10:$V$329,13,FALSE)),0,VLOOKUP($A16,UPP!$C$10:$V$329,13,FALSE))</f>
        <v>1.3001332261555809</v>
      </c>
      <c r="K16" s="257">
        <f>+IF(ISERROR(VLOOKUP($A16,UPP!$C$10:$V$329,17,FALSE)),0,VLOOKUP($A16,UPP!$C$10:$V$329,17,FALSE))</f>
        <v>2287753.4287401447</v>
      </c>
      <c r="L16" s="256">
        <f>+IF(ISERROR(VLOOKUP($A16,UPP!$C$10:$V$329,14,FALSE)),0,VLOOKUP($A16,UPP!$C$10:$V$329,14,FALSE))</f>
        <v>0.72697362209695615</v>
      </c>
      <c r="M16" s="257">
        <f>+IF(ISERROR(VLOOKUP($A16,UPP!$C$10:$V$329,18,FALSE)),0,VLOOKUP($A16,UPP!$C$10:$V$329,18,FALSE))</f>
        <v>1279204.5946504669</v>
      </c>
      <c r="N16" s="256">
        <f>+IF(ISERROR(VLOOKUP($A16,UPP!$C$10:$V$329,15,FALSE)),0,VLOOKUP($A16,UPP!$C$10:$V$329,15,FALSE))</f>
        <v>0.12709895174746338</v>
      </c>
      <c r="O16" s="257">
        <f>+IF(ISERROR(VLOOKUP($A16,UPP!$C$10:$V$329,19,FALSE)),0,VLOOKUP($A16,UPP!$C$10:$V$329,19,FALSE))</f>
        <v>223647.12846338897</v>
      </c>
      <c r="P16" s="54"/>
      <c r="Q16" s="54"/>
      <c r="R16"/>
      <c r="S16"/>
      <c r="T16"/>
    </row>
    <row r="17" spans="1:20" x14ac:dyDescent="0.2">
      <c r="A17" s="375">
        <f>+'IBNR+Freq'!B21</f>
        <v>36</v>
      </c>
      <c r="B17" s="375">
        <f>+'IBNR+Freq'!C21</f>
        <v>3</v>
      </c>
      <c r="C17" s="375">
        <f>+'IBNR+Freq'!D21</f>
        <v>1</v>
      </c>
      <c r="D17" s="256">
        <f>+ROUND(IF(ISERROR('IBNR+Freq'!W21),0,'IBNR+Freq'!W21),3)</f>
        <v>0</v>
      </c>
      <c r="E17" s="257">
        <f>+IF(C17=1,IF(ISERROR(D17*'Exp Loss Report_PAYROLL'!D17*10),0,D17*'Exp Loss Report_PAYROLL'!D17*10),IF(ISERROR(D17*'Exp Loss Report_PAYROLL'!D17),0,D17*'Exp Loss Report_PAYROLL'!D17))</f>
        <v>0</v>
      </c>
      <c r="F17" s="256">
        <f>+ROUND(IF(ISERROR('IBNR+Freq'!X21),0,'IBNR+Freq'!X21),3)</f>
        <v>0.71599999999999997</v>
      </c>
      <c r="G17" s="257">
        <f>+IF(C17=1,IF(ISERROR(F17*'Exp Loss Report_PAYROLL'!F17*10),0,F17*'Exp Loss Report_PAYROLL'!F17*10),IF(ISERROR(F17*'Exp Loss Report_PAYROLL'!F17),0,F17*'Exp Loss Report_PAYROLL'!F17))</f>
        <v>38678.32</v>
      </c>
      <c r="H17" s="256">
        <f>+ROUND(IF(ISERROR('IBNR+Freq'!Y21),0,'IBNR+Freq'!Y21),3)</f>
        <v>1E-3</v>
      </c>
      <c r="I17" s="257">
        <f>+IF(C17=1,IF(ISERROR(H17*'Exp Loss Report_PAYROLL'!H17*10),0,H17*'Exp Loss Report_PAYROLL'!H17*10),IF(ISERROR(H17*'Exp Loss Report_PAYROLL'!H17),0,H17*'Exp Loss Report_PAYROLL'!H17))</f>
        <v>54.02</v>
      </c>
      <c r="J17" s="256">
        <f>+IF(ISERROR(VLOOKUP($A17,UPP!$C$10:$V$329,13,FALSE)),0,VLOOKUP($A17,UPP!$C$10:$V$329,13,FALSE))</f>
        <v>0.95674834266727804</v>
      </c>
      <c r="K17" s="257">
        <f>+IF(ISERROR(VLOOKUP($A17,UPP!$C$10:$V$329,17,FALSE)),0,VLOOKUP($A17,UPP!$C$10:$V$329,17,FALSE))</f>
        <v>51683.545470886354</v>
      </c>
      <c r="L17" s="256">
        <f>+IF(ISERROR(VLOOKUP($A17,UPP!$C$10:$V$329,14,FALSE)),0,VLOOKUP($A17,UPP!$C$10:$V$329,14,FALSE))</f>
        <v>1.3679064225481212</v>
      </c>
      <c r="M17" s="257">
        <f>+IF(ISERROR(VLOOKUP($A17,UPP!$C$10:$V$329,18,FALSE)),0,VLOOKUP($A17,UPP!$C$10:$V$329,18,FALSE))</f>
        <v>73894.304946049509</v>
      </c>
      <c r="N17" s="256">
        <f>+IF(ISERROR(VLOOKUP($A17,UPP!$C$10:$V$329,15,FALSE)),0,VLOOKUP($A17,UPP!$C$10:$V$329,15,FALSE))</f>
        <v>0.24842438478460135</v>
      </c>
      <c r="O17" s="257">
        <f>+IF(ISERROR(VLOOKUP($A17,UPP!$C$10:$V$329,19,FALSE)),0,VLOOKUP($A17,UPP!$C$10:$V$329,19,FALSE))</f>
        <v>13419.885266064166</v>
      </c>
      <c r="P17" s="54"/>
      <c r="Q17" s="54"/>
      <c r="R17"/>
      <c r="S17"/>
      <c r="T17"/>
    </row>
    <row r="18" spans="1:20" x14ac:dyDescent="0.2">
      <c r="A18" s="375">
        <f>+'IBNR+Freq'!B22</f>
        <v>55</v>
      </c>
      <c r="B18" s="375">
        <f>+'IBNR+Freq'!C22</f>
        <v>2</v>
      </c>
      <c r="C18" s="375">
        <f>+'IBNR+Freq'!D22</f>
        <v>1</v>
      </c>
      <c r="D18" s="256">
        <f>+ROUND(IF(ISERROR('IBNR+Freq'!W22),0,'IBNR+Freq'!W22),3)</f>
        <v>5.8570000000000002</v>
      </c>
      <c r="E18" s="257">
        <f>+IF(C18=1,IF(ISERROR(D18*'Exp Loss Report_PAYROLL'!D18*10),0,D18*'Exp Loss Report_PAYROLL'!D18*10),IF(ISERROR(D18*'Exp Loss Report_PAYROLL'!D18),0,D18*'Exp Loss Report_PAYROLL'!D18))</f>
        <v>968103.53</v>
      </c>
      <c r="F18" s="256">
        <f>+ROUND(IF(ISERROR('IBNR+Freq'!X22),0,'IBNR+Freq'!X22),3)</f>
        <v>0.79400000000000004</v>
      </c>
      <c r="G18" s="257">
        <f>+IF(C18=1,IF(ISERROR(F18*'Exp Loss Report_PAYROLL'!F18*10),0,F18*'Exp Loss Report_PAYROLL'!F18*10),IF(ISERROR(F18*'Exp Loss Report_PAYROLL'!F18),0,F18*'Exp Loss Report_PAYROLL'!F18))</f>
        <v>131240.26</v>
      </c>
      <c r="H18" s="256">
        <f>+ROUND(IF(ISERROR('IBNR+Freq'!Y22),0,'IBNR+Freq'!Y22),3)</f>
        <v>0.09</v>
      </c>
      <c r="I18" s="257">
        <f>+IF(C18=1,IF(ISERROR(H18*'Exp Loss Report_PAYROLL'!H18*10),0,H18*'Exp Loss Report_PAYROLL'!H18*10),IF(ISERROR(H18*'Exp Loss Report_PAYROLL'!H18),0,H18*'Exp Loss Report_PAYROLL'!H18))</f>
        <v>14876.099999999999</v>
      </c>
      <c r="J18" s="256">
        <f>+IF(ISERROR(VLOOKUP($A18,UPP!$C$10:$V$329,13,FALSE)),0,VLOOKUP($A18,UPP!$C$10:$V$329,13,FALSE))</f>
        <v>2.1161530117292009</v>
      </c>
      <c r="K18" s="257">
        <f>+IF(ISERROR(VLOOKUP($A18,UPP!$C$10:$V$329,17,FALSE)),0,VLOOKUP($A18,UPP!$C$10:$V$329,17,FALSE))</f>
        <v>349778.93130871962</v>
      </c>
      <c r="L18" s="256">
        <f>+IF(ISERROR(VLOOKUP($A18,UPP!$C$10:$V$329,14,FALSE)),0,VLOOKUP($A18,UPP!$C$10:$V$329,14,FALSE))</f>
        <v>0.8823535525938011</v>
      </c>
      <c r="M18" s="257">
        <f>+IF(ISERROR(VLOOKUP($A18,UPP!$C$10:$V$329,18,FALSE)),0,VLOOKUP($A18,UPP!$C$10:$V$329,18,FALSE))</f>
        <v>145844.21870822937</v>
      </c>
      <c r="N18" s="256">
        <f>+IF(ISERROR(VLOOKUP($A18,UPP!$C$10:$V$329,15,FALSE)),0,VLOOKUP($A18,UPP!$C$10:$V$329,15,FALSE))</f>
        <v>5.7328055676998377E-2</v>
      </c>
      <c r="O18" s="257">
        <f>+IF(ISERROR(VLOOKUP($A18,UPP!$C$10:$V$329,19,FALSE)),0,VLOOKUP($A18,UPP!$C$10:$V$329,19,FALSE))</f>
        <v>9475.7543228510622</v>
      </c>
      <c r="P18" s="54"/>
      <c r="Q18" s="54"/>
      <c r="R18"/>
      <c r="S18"/>
      <c r="T18"/>
    </row>
    <row r="19" spans="1:20" x14ac:dyDescent="0.2">
      <c r="A19" s="375">
        <f>+'IBNR+Freq'!B23</f>
        <v>59</v>
      </c>
      <c r="B19" s="375">
        <f>+'IBNR+Freq'!C23</f>
        <v>2</v>
      </c>
      <c r="C19" s="375">
        <f>+'IBNR+Freq'!D23</f>
        <v>1</v>
      </c>
      <c r="D19" s="256">
        <f>+ROUND(IF(ISERROR('IBNR+Freq'!W23),0,'IBNR+Freq'!W23),3)</f>
        <v>0</v>
      </c>
      <c r="E19" s="257">
        <f>+IF(C19=1,IF(ISERROR(D19*'Exp Loss Report_PAYROLL'!D19*10),0,D19*'Exp Loss Report_PAYROLL'!D19*10),IF(ISERROR(D19*'Exp Loss Report_PAYROLL'!D19),0,D19*'Exp Loss Report_PAYROLL'!D19))</f>
        <v>0</v>
      </c>
      <c r="F19" s="256">
        <f>+ROUND(IF(ISERROR('IBNR+Freq'!X23),0,'IBNR+Freq'!X23),3)</f>
        <v>0</v>
      </c>
      <c r="G19" s="257">
        <f>+IF(C19=1,IF(ISERROR(F19*'Exp Loss Report_PAYROLL'!F19*10),0,F19*'Exp Loss Report_PAYROLL'!F19*10),IF(ISERROR(F19*'Exp Loss Report_PAYROLL'!F19),0,F19*'Exp Loss Report_PAYROLL'!F19))</f>
        <v>0</v>
      </c>
      <c r="H19" s="256">
        <f>+ROUND(IF(ISERROR('IBNR+Freq'!Y23),0,'IBNR+Freq'!Y23),3)</f>
        <v>1E-3</v>
      </c>
      <c r="I19" s="257">
        <f>+IF(C19=1,IF(ISERROR(H19*'Exp Loss Report_PAYROLL'!H19*10),0,H19*'Exp Loss Report_PAYROLL'!H19*10),IF(ISERROR(H19*'Exp Loss Report_PAYROLL'!H19),0,H19*'Exp Loss Report_PAYROLL'!H19))</f>
        <v>11.340000000000002</v>
      </c>
      <c r="J19" s="256">
        <f>+IF(ISERROR(VLOOKUP($A19,UPP!$C$10:$V$329,13,FALSE)),0,VLOOKUP($A19,UPP!$C$10:$V$329,13,FALSE))</f>
        <v>2.3300296639467644</v>
      </c>
      <c r="K19" s="257">
        <f>+IF(ISERROR(VLOOKUP($A19,UPP!$C$10:$V$329,17,FALSE)),0,VLOOKUP($A19,UPP!$C$10:$V$329,17,FALSE))</f>
        <v>26422.536389156307</v>
      </c>
      <c r="L19" s="256">
        <f>+IF(ISERROR(VLOOKUP($A19,UPP!$C$10:$V$329,14,FALSE)),0,VLOOKUP($A19,UPP!$C$10:$V$329,14,FALSE))</f>
        <v>1.2184005818494721</v>
      </c>
      <c r="M19" s="257">
        <f>+IF(ISERROR(VLOOKUP($A19,UPP!$C$10:$V$329,18,FALSE)),0,VLOOKUP($A19,UPP!$C$10:$V$329,18,FALSE))</f>
        <v>13816.662598173014</v>
      </c>
      <c r="N19" s="256">
        <f>+IF(ISERROR(VLOOKUP($A19,UPP!$C$10:$V$329,15,FALSE)),0,VLOOKUP($A19,UPP!$C$10:$V$329,15,FALSE))</f>
        <v>0.20407133420376319</v>
      </c>
      <c r="O19" s="257">
        <f>+IF(ISERROR(VLOOKUP($A19,UPP!$C$10:$V$329,19,FALSE)),0,VLOOKUP($A19,UPP!$C$10:$V$329,19,FALSE))</f>
        <v>2314.1689298706747</v>
      </c>
      <c r="P19" s="54"/>
      <c r="Q19" s="54"/>
      <c r="R19"/>
      <c r="S19"/>
      <c r="T19"/>
    </row>
    <row r="20" spans="1:20" x14ac:dyDescent="0.2">
      <c r="A20" s="375">
        <f>+'IBNR+Freq'!B24</f>
        <v>83</v>
      </c>
      <c r="B20" s="375">
        <f>+'IBNR+Freq'!C24</f>
        <v>3</v>
      </c>
      <c r="C20" s="375">
        <f>+'IBNR+Freq'!D24</f>
        <v>1</v>
      </c>
      <c r="D20" s="256">
        <f>+ROUND(IF(ISERROR('IBNR+Freq'!W24),0,'IBNR+Freq'!W24),3)</f>
        <v>0.26600000000000001</v>
      </c>
      <c r="E20" s="257">
        <f>+IF(C20=1,IF(ISERROR(D20*'Exp Loss Report_PAYROLL'!D20*10),0,D20*'Exp Loss Report_PAYROLL'!D20*10),IF(ISERROR(D20*'Exp Loss Report_PAYROLL'!D20),0,D20*'Exp Loss Report_PAYROLL'!D20))</f>
        <v>1484.28</v>
      </c>
      <c r="F20" s="256">
        <f>+ROUND(IF(ISERROR('IBNR+Freq'!X24),0,'IBNR+Freq'!X24),3)</f>
        <v>2.335</v>
      </c>
      <c r="G20" s="257">
        <f>+IF(C20=1,IF(ISERROR(F20*'Exp Loss Report_PAYROLL'!F20*10),0,F20*'Exp Loss Report_PAYROLL'!F20*10),IF(ISERROR(F20*'Exp Loss Report_PAYROLL'!F20),0,F20*'Exp Loss Report_PAYROLL'!F20))</f>
        <v>13029.300000000001</v>
      </c>
      <c r="H20" s="256">
        <f>+ROUND(IF(ISERROR('IBNR+Freq'!Y24),0,'IBNR+Freq'!Y24),3)</f>
        <v>1E-3</v>
      </c>
      <c r="I20" s="257">
        <f>+IF(C20=1,IF(ISERROR(H20*'Exp Loss Report_PAYROLL'!H20*10),0,H20*'Exp Loss Report_PAYROLL'!H20*10),IF(ISERROR(H20*'Exp Loss Report_PAYROLL'!H20),0,H20*'Exp Loss Report_PAYROLL'!H20))</f>
        <v>5.58</v>
      </c>
      <c r="J20" s="256">
        <f>+IF(ISERROR(VLOOKUP($A20,UPP!$C$10:$V$329,13,FALSE)),0,VLOOKUP($A20,UPP!$C$10:$V$329,13,FALSE))</f>
        <v>1.5714501050250396</v>
      </c>
      <c r="K20" s="257">
        <f>+IF(ISERROR(VLOOKUP($A20,UPP!$C$10:$V$329,17,FALSE)),0,VLOOKUP($A20,UPP!$C$10:$V$329,17,FALSE))</f>
        <v>8768.6915860397203</v>
      </c>
      <c r="L20" s="256">
        <f>+IF(ISERROR(VLOOKUP($A20,UPP!$C$10:$V$329,14,FALSE)),0,VLOOKUP($A20,UPP!$C$10:$V$329,14,FALSE))</f>
        <v>1.0683683544306801</v>
      </c>
      <c r="M20" s="257">
        <f>+IF(ISERROR(VLOOKUP($A20,UPP!$C$10:$V$329,18,FALSE)),0,VLOOKUP($A20,UPP!$C$10:$V$329,18,FALSE))</f>
        <v>5961.4954177231948</v>
      </c>
      <c r="N20" s="256">
        <f>+IF(ISERROR(VLOOKUP($A20,UPP!$C$10:$V$329,15,FALSE)),0,VLOOKUP($A20,UPP!$C$10:$V$329,15,FALSE))</f>
        <v>0.31024670554428047</v>
      </c>
      <c r="O20" s="257">
        <f>+IF(ISERROR(VLOOKUP($A20,UPP!$C$10:$V$329,19,FALSE)),0,VLOOKUP($A20,UPP!$C$10:$V$329,19,FALSE))</f>
        <v>1731.1766169370849</v>
      </c>
      <c r="P20" s="54"/>
      <c r="Q20" s="54"/>
      <c r="R20"/>
      <c r="S20"/>
      <c r="T20"/>
    </row>
    <row r="21" spans="1:20" x14ac:dyDescent="0.2">
      <c r="A21" s="375">
        <f>+'IBNR+Freq'!B25</f>
        <v>101</v>
      </c>
      <c r="B21" s="375">
        <f>+'IBNR+Freq'!C25</f>
        <v>1</v>
      </c>
      <c r="C21" s="375">
        <f>+'IBNR+Freq'!D25</f>
        <v>1</v>
      </c>
      <c r="D21" s="256">
        <f>+ROUND(IF(ISERROR('IBNR+Freq'!W25),0,'IBNR+Freq'!W25),3)</f>
        <v>0</v>
      </c>
      <c r="E21" s="257">
        <f>+IF(C21=1,IF(ISERROR(D21*'Exp Loss Report_PAYROLL'!D21*10),0,D21*'Exp Loss Report_PAYROLL'!D21*10),IF(ISERROR(D21*'Exp Loss Report_PAYROLL'!D21),0,D21*'Exp Loss Report_PAYROLL'!D21))</f>
        <v>0</v>
      </c>
      <c r="F21" s="256">
        <f>+ROUND(IF(ISERROR('IBNR+Freq'!X25),0,'IBNR+Freq'!X25),3)</f>
        <v>0.23400000000000001</v>
      </c>
      <c r="G21" s="257">
        <f>+IF(C21=1,IF(ISERROR(F21*'Exp Loss Report_PAYROLL'!F21*10),0,F21*'Exp Loss Report_PAYROLL'!F21*10),IF(ISERROR(F21*'Exp Loss Report_PAYROLL'!F21),0,F21*'Exp Loss Report_PAYROLL'!F21))</f>
        <v>107345.16000000002</v>
      </c>
      <c r="H21" s="256">
        <f>+ROUND(IF(ISERROR('IBNR+Freq'!Y25),0,'IBNR+Freq'!Y25),3)</f>
        <v>8.6999999999999994E-2</v>
      </c>
      <c r="I21" s="257">
        <f>+IF(C21=1,IF(ISERROR(H21*'Exp Loss Report_PAYROLL'!H21*10),0,H21*'Exp Loss Report_PAYROLL'!H21*10),IF(ISERROR(H21*'Exp Loss Report_PAYROLL'!H21),0,H21*'Exp Loss Report_PAYROLL'!H21))</f>
        <v>39910.379999999997</v>
      </c>
      <c r="J21" s="256">
        <f>+IF(ISERROR(VLOOKUP($A21,UPP!$C$10:$V$329,13,FALSE)),0,VLOOKUP($A21,UPP!$C$10:$V$329,13,FALSE))</f>
        <v>1.760518698721323</v>
      </c>
      <c r="K21" s="257">
        <f>+IF(ISERROR(VLOOKUP($A21,UPP!$C$10:$V$329,17,FALSE)),0,VLOOKUP($A21,UPP!$C$10:$V$329,17,FALSE))</f>
        <v>807620.34785141982</v>
      </c>
      <c r="L21" s="256">
        <f>+IF(ISERROR(VLOOKUP($A21,UPP!$C$10:$V$329,14,FALSE)),0,VLOOKUP($A21,UPP!$C$10:$V$329,14,FALSE))</f>
        <v>0.53054470845883572</v>
      </c>
      <c r="M21" s="257">
        <f>+IF(ISERROR(VLOOKUP($A21,UPP!$C$10:$V$329,18,FALSE)),0,VLOOKUP($A21,UPP!$C$10:$V$329,18,FALSE))</f>
        <v>243382.07955840629</v>
      </c>
      <c r="N21" s="256">
        <f>+IF(ISERROR(VLOOKUP($A21,UPP!$C$10:$V$329,15,FALSE)),0,VLOOKUP($A21,UPP!$C$10:$V$329,15,FALSE))</f>
        <v>0.10050691681984153</v>
      </c>
      <c r="O21" s="257">
        <f>+IF(ISERROR(VLOOKUP($A21,UPP!$C$10:$V$329,19,FALSE)),0,VLOOKUP($A21,UPP!$C$10:$V$329,19,FALSE))</f>
        <v>46106.543021934107</v>
      </c>
      <c r="P21" s="54"/>
      <c r="Q21" s="54"/>
      <c r="R21"/>
      <c r="S21"/>
      <c r="T21"/>
    </row>
    <row r="22" spans="1:20" x14ac:dyDescent="0.2">
      <c r="A22" s="375">
        <f>+'IBNR+Freq'!B26</f>
        <v>104</v>
      </c>
      <c r="B22" s="375">
        <f>+'IBNR+Freq'!C26</f>
        <v>1</v>
      </c>
      <c r="C22" s="375">
        <f>+'IBNR+Freq'!D26</f>
        <v>1</v>
      </c>
      <c r="D22" s="256">
        <f>+ROUND(IF(ISERROR('IBNR+Freq'!W26),0,'IBNR+Freq'!W26),3)</f>
        <v>0.64100000000000001</v>
      </c>
      <c r="E22" s="257">
        <f>+IF(C22=1,IF(ISERROR(D22*'Exp Loss Report_PAYROLL'!D22*10),0,D22*'Exp Loss Report_PAYROLL'!D22*10),IF(ISERROR(D22*'Exp Loss Report_PAYROLL'!D22),0,D22*'Exp Loss Report_PAYROLL'!D22))</f>
        <v>1328985.3</v>
      </c>
      <c r="F22" s="256">
        <f>+ROUND(IF(ISERROR('IBNR+Freq'!X26),0,'IBNR+Freq'!X26),3)</f>
        <v>0.39300000000000002</v>
      </c>
      <c r="G22" s="257">
        <f>+IF(C22=1,IF(ISERROR(F22*'Exp Loss Report_PAYROLL'!F22*10),0,F22*'Exp Loss Report_PAYROLL'!F22*10),IF(ISERROR(F22*'Exp Loss Report_PAYROLL'!F22),0,F22*'Exp Loss Report_PAYROLL'!F22))</f>
        <v>814806.9</v>
      </c>
      <c r="H22" s="256">
        <f>+ROUND(IF(ISERROR('IBNR+Freq'!Y26),0,'IBNR+Freq'!Y26),3)</f>
        <v>5.7000000000000002E-2</v>
      </c>
      <c r="I22" s="257">
        <f>+IF(C22=1,IF(ISERROR(H22*'Exp Loss Report_PAYROLL'!H22*10),0,H22*'Exp Loss Report_PAYROLL'!H22*10),IF(ISERROR(H22*'Exp Loss Report_PAYROLL'!H22),0,H22*'Exp Loss Report_PAYROLL'!H22))</f>
        <v>118178.1</v>
      </c>
      <c r="J22" s="256">
        <f>+IF(ISERROR(VLOOKUP($A22,UPP!$C$10:$V$329,13,FALSE)),0,VLOOKUP($A22,UPP!$C$10:$V$329,13,FALSE))</f>
        <v>1.593284122606742</v>
      </c>
      <c r="K22" s="257">
        <f>+IF(ISERROR(VLOOKUP($A22,UPP!$C$10:$V$329,17,FALSE)),0,VLOOKUP($A22,UPP!$C$10:$V$329,17,FALSE))</f>
        <v>3303355.9714005585</v>
      </c>
      <c r="L22" s="256">
        <f>+IF(ISERROR(VLOOKUP($A22,UPP!$C$10:$V$329,14,FALSE)),0,VLOOKUP($A22,UPP!$C$10:$V$329,14,FALSE))</f>
        <v>0.72391954948314619</v>
      </c>
      <c r="M22" s="257">
        <f>+IF(ISERROR(VLOOKUP($A22,UPP!$C$10:$V$329,18,FALSE)),0,VLOOKUP($A22,UPP!$C$10:$V$329,18,FALSE))</f>
        <v>1500902.401943407</v>
      </c>
      <c r="N22" s="256">
        <f>+IF(ISERROR(VLOOKUP($A22,UPP!$C$10:$V$329,15,FALSE)),0,VLOOKUP($A22,UPP!$C$10:$V$329,15,FALSE))</f>
        <v>0.1099101599101124</v>
      </c>
      <c r="O22" s="257">
        <f>+IF(ISERROR(VLOOKUP($A22,UPP!$C$10:$V$329,19,FALSE)),0,VLOOKUP($A22,UPP!$C$10:$V$329,19,FALSE))</f>
        <v>227876.73454163602</v>
      </c>
      <c r="P22" s="54"/>
      <c r="Q22" s="54"/>
      <c r="R22"/>
      <c r="S22"/>
      <c r="T22"/>
    </row>
    <row r="23" spans="1:20" x14ac:dyDescent="0.2">
      <c r="A23" s="375">
        <f>+'IBNR+Freq'!B27</f>
        <v>105</v>
      </c>
      <c r="B23" s="375">
        <f>+'IBNR+Freq'!C27</f>
        <v>1</v>
      </c>
      <c r="C23" s="375">
        <f>+'IBNR+Freq'!D27</f>
        <v>1</v>
      </c>
      <c r="D23" s="256">
        <f>+ROUND(IF(ISERROR('IBNR+Freq'!W27),0,'IBNR+Freq'!W27),3)</f>
        <v>1.748</v>
      </c>
      <c r="E23" s="257">
        <f>+IF(C23=1,IF(ISERROR(D23*'Exp Loss Report_PAYROLL'!D23*10),0,D23*'Exp Loss Report_PAYROLL'!D23*10),IF(ISERROR(D23*'Exp Loss Report_PAYROLL'!D23),0,D23*'Exp Loss Report_PAYROLL'!D23))</f>
        <v>114389.12</v>
      </c>
      <c r="F23" s="256">
        <f>+ROUND(IF(ISERROR('IBNR+Freq'!X27),0,'IBNR+Freq'!X27),3)</f>
        <v>2.762</v>
      </c>
      <c r="G23" s="257">
        <f>+IF(C23=1,IF(ISERROR(F23*'Exp Loss Report_PAYROLL'!F23*10),0,F23*'Exp Loss Report_PAYROLL'!F23*10),IF(ISERROR(F23*'Exp Loss Report_PAYROLL'!F23),0,F23*'Exp Loss Report_PAYROLL'!F23))</f>
        <v>180745.27999999997</v>
      </c>
      <c r="H23" s="256">
        <f>+ROUND(IF(ISERROR('IBNR+Freq'!Y27),0,'IBNR+Freq'!Y27),3)</f>
        <v>0.19400000000000001</v>
      </c>
      <c r="I23" s="257">
        <f>+IF(C23=1,IF(ISERROR(H23*'Exp Loss Report_PAYROLL'!H23*10),0,H23*'Exp Loss Report_PAYROLL'!H23*10),IF(ISERROR(H23*'Exp Loss Report_PAYROLL'!H23),0,H23*'Exp Loss Report_PAYROLL'!H23))</f>
        <v>12695.36</v>
      </c>
      <c r="J23" s="256">
        <f>+IF(ISERROR(VLOOKUP($A23,UPP!$C$10:$V$329,13,FALSE)),0,VLOOKUP($A23,UPP!$C$10:$V$329,13,FALSE))</f>
        <v>1.7031479238775984</v>
      </c>
      <c r="K23" s="257">
        <f>+IF(ISERROR(VLOOKUP($A23,UPP!$C$10:$V$329,17,FALSE)),0,VLOOKUP($A23,UPP!$C$10:$V$329,17,FALSE))</f>
        <v>111454.00013855004</v>
      </c>
      <c r="L23" s="256">
        <f>+IF(ISERROR(VLOOKUP($A23,UPP!$C$10:$V$329,14,FALSE)),0,VLOOKUP($A23,UPP!$C$10:$V$329,14,FALSE))</f>
        <v>1.1109662265450351</v>
      </c>
      <c r="M23" s="257">
        <f>+IF(ISERROR(VLOOKUP($A23,UPP!$C$10:$V$329,18,FALSE)),0,VLOOKUP($A23,UPP!$C$10:$V$329,18,FALSE))</f>
        <v>72701.629865107097</v>
      </c>
      <c r="N23" s="256">
        <f>+IF(ISERROR(VLOOKUP($A23,UPP!$C$10:$V$329,15,FALSE)),0,VLOOKUP($A23,UPP!$C$10:$V$329,15,FALSE))</f>
        <v>7.5065285577367233E-2</v>
      </c>
      <c r="O23" s="257">
        <f>+IF(ISERROR(VLOOKUP($A23,UPP!$C$10:$V$329,19,FALSE)),0,VLOOKUP($A23,UPP!$C$10:$V$329,19,FALSE))</f>
        <v>4912.2722881829113</v>
      </c>
      <c r="P23" s="54"/>
      <c r="Q23" s="54"/>
      <c r="R23"/>
      <c r="S23"/>
      <c r="T23"/>
    </row>
    <row r="24" spans="1:20" x14ac:dyDescent="0.2">
      <c r="A24" s="375">
        <f>+'IBNR+Freq'!B28</f>
        <v>106</v>
      </c>
      <c r="B24" s="375">
        <f>+'IBNR+Freq'!C28</f>
        <v>1</v>
      </c>
      <c r="C24" s="375">
        <f>+'IBNR+Freq'!D28</f>
        <v>1</v>
      </c>
      <c r="D24" s="256">
        <f>+ROUND(IF(ISERROR('IBNR+Freq'!W28),0,'IBNR+Freq'!W28),3)</f>
        <v>4.0810000000000004</v>
      </c>
      <c r="E24" s="257">
        <f>+IF(C24=1,IF(ISERROR(D24*'Exp Loss Report_PAYROLL'!D24*10),0,D24*'Exp Loss Report_PAYROLL'!D24*10),IF(ISERROR(D24*'Exp Loss Report_PAYROLL'!D24),0,D24*'Exp Loss Report_PAYROLL'!D24))</f>
        <v>363576.29000000004</v>
      </c>
      <c r="F24" s="256">
        <f>+ROUND(IF(ISERROR('IBNR+Freq'!X28),0,'IBNR+Freq'!X28),3)</f>
        <v>6.0000000000000001E-3</v>
      </c>
      <c r="G24" s="257">
        <f>+IF(C24=1,IF(ISERROR(F24*'Exp Loss Report_PAYROLL'!F24*10),0,F24*'Exp Loss Report_PAYROLL'!F24*10),IF(ISERROR(F24*'Exp Loss Report_PAYROLL'!F24),0,F24*'Exp Loss Report_PAYROLL'!F24))</f>
        <v>534.54</v>
      </c>
      <c r="H24" s="256">
        <f>+ROUND(IF(ISERROR('IBNR+Freq'!Y28),0,'IBNR+Freq'!Y28),3)</f>
        <v>0.219</v>
      </c>
      <c r="I24" s="257">
        <f>+IF(C24=1,IF(ISERROR(H24*'Exp Loss Report_PAYROLL'!H24*10),0,H24*'Exp Loss Report_PAYROLL'!H24*10),IF(ISERROR(H24*'Exp Loss Report_PAYROLL'!H24),0,H24*'Exp Loss Report_PAYROLL'!H24))</f>
        <v>19510.71</v>
      </c>
      <c r="J24" s="256">
        <f>+IF(ISERROR(VLOOKUP($A24,UPP!$C$10:$V$329,13,FALSE)),0,VLOOKUP($A24,UPP!$C$10:$V$329,13,FALSE))</f>
        <v>2.7437054081787711</v>
      </c>
      <c r="K24" s="257">
        <f>+IF(ISERROR(VLOOKUP($A24,UPP!$C$10:$V$329,17,FALSE)),0,VLOOKUP($A24,UPP!$C$10:$V$329,17,FALSE))</f>
        <v>244436.71481464672</v>
      </c>
      <c r="L24" s="256">
        <f>+IF(ISERROR(VLOOKUP($A24,UPP!$C$10:$V$329,14,FALSE)),0,VLOOKUP($A24,UPP!$C$10:$V$329,14,FALSE))</f>
        <v>1.5470531699128494</v>
      </c>
      <c r="M24" s="257">
        <f>+IF(ISERROR(VLOOKUP($A24,UPP!$C$10:$V$329,18,FALSE)),0,VLOOKUP($A24,UPP!$C$10:$V$329,18,FALSE))</f>
        <v>137826.96690753574</v>
      </c>
      <c r="N24" s="256">
        <f>+IF(ISERROR(VLOOKUP($A24,UPP!$C$10:$V$329,15,FALSE)),0,VLOOKUP($A24,UPP!$C$10:$V$329,15,FALSE))</f>
        <v>0.1471022779083799</v>
      </c>
      <c r="O24" s="257">
        <f>+IF(ISERROR(VLOOKUP($A24,UPP!$C$10:$V$329,19,FALSE)),0,VLOOKUP($A24,UPP!$C$10:$V$329,19,FALSE))</f>
        <v>13105.341938857566</v>
      </c>
      <c r="P24" s="54"/>
      <c r="Q24" s="54"/>
      <c r="R24"/>
      <c r="S24"/>
      <c r="T24"/>
    </row>
    <row r="25" spans="1:20" x14ac:dyDescent="0.2">
      <c r="A25" s="375">
        <f>+'IBNR+Freq'!B29</f>
        <v>107</v>
      </c>
      <c r="B25" s="375">
        <f>+'IBNR+Freq'!C29</f>
        <v>1</v>
      </c>
      <c r="C25" s="375">
        <f>+'IBNR+Freq'!D29</f>
        <v>1</v>
      </c>
      <c r="D25" s="256">
        <f>+ROUND(IF(ISERROR('IBNR+Freq'!W29),0,'IBNR+Freq'!W29),3)</f>
        <v>0.56799999999999995</v>
      </c>
      <c r="E25" s="257">
        <f>+IF(C25=1,IF(ISERROR(D25*'Exp Loss Report_PAYROLL'!D25*10),0,D25*'Exp Loss Report_PAYROLL'!D25*10),IF(ISERROR(D25*'Exp Loss Report_PAYROLL'!D25),0,D25*'Exp Loss Report_PAYROLL'!D25))</f>
        <v>59037.919999999998</v>
      </c>
      <c r="F25" s="256">
        <f>+ROUND(IF(ISERROR('IBNR+Freq'!X29),0,'IBNR+Freq'!X29),3)</f>
        <v>0.81399999999999995</v>
      </c>
      <c r="G25" s="257">
        <f>+IF(C25=1,IF(ISERROR(F25*'Exp Loss Report_PAYROLL'!F25*10),0,F25*'Exp Loss Report_PAYROLL'!F25*10),IF(ISERROR(F25*'Exp Loss Report_PAYROLL'!F25),0,F25*'Exp Loss Report_PAYROLL'!F25))</f>
        <v>84607.159999999989</v>
      </c>
      <c r="H25" s="256">
        <f>+ROUND(IF(ISERROR('IBNR+Freq'!Y29),0,'IBNR+Freq'!Y29),3)</f>
        <v>0.251</v>
      </c>
      <c r="I25" s="257">
        <f>+IF(C25=1,IF(ISERROR(H25*'Exp Loss Report_PAYROLL'!H25*10),0,H25*'Exp Loss Report_PAYROLL'!H25*10),IF(ISERROR(H25*'Exp Loss Report_PAYROLL'!H25),0,H25*'Exp Loss Report_PAYROLL'!H25))</f>
        <v>26088.940000000002</v>
      </c>
      <c r="J25" s="256">
        <f>+IF(ISERROR(VLOOKUP($A25,UPP!$C$10:$V$329,13,FALSE)),0,VLOOKUP($A25,UPP!$C$10:$V$329,13,FALSE))</f>
        <v>1.1417253167657844</v>
      </c>
      <c r="K25" s="257">
        <f>+IF(ISERROR(VLOOKUP($A25,UPP!$C$10:$V$329,17,FALSE)),0,VLOOKUP($A25,UPP!$C$10:$V$329,17,FALSE))</f>
        <v>118670.92942463563</v>
      </c>
      <c r="L25" s="256">
        <f>+IF(ISERROR(VLOOKUP($A25,UPP!$C$10:$V$329,14,FALSE)),0,VLOOKUP($A25,UPP!$C$10:$V$329,14,FALSE))</f>
        <v>0.84016910690835034</v>
      </c>
      <c r="M25" s="257">
        <f>+IF(ISERROR(VLOOKUP($A25,UPP!$C$10:$V$329,18,FALSE)),0,VLOOKUP($A25,UPP!$C$10:$V$329,18,FALSE))</f>
        <v>87327.176972053931</v>
      </c>
      <c r="N25" s="256">
        <f>+IF(ISERROR(VLOOKUP($A25,UPP!$C$10:$V$329,15,FALSE)),0,VLOOKUP($A25,UPP!$C$10:$V$329,15,FALSE))</f>
        <v>7.455139632586559E-2</v>
      </c>
      <c r="O25" s="257">
        <f>+IF(ISERROR(VLOOKUP($A25,UPP!$C$10:$V$329,19,FALSE)),0,VLOOKUP($A25,UPP!$C$10:$V$329,19,FALSE))</f>
        <v>7748.8721341104692</v>
      </c>
      <c r="P25" s="54"/>
      <c r="Q25" s="54"/>
    </row>
    <row r="26" spans="1:20" x14ac:dyDescent="0.2">
      <c r="A26" s="375">
        <f>+'IBNR+Freq'!B30</f>
        <v>108</v>
      </c>
      <c r="B26" s="375">
        <f>+'IBNR+Freq'!C30</f>
        <v>1</v>
      </c>
      <c r="C26" s="375">
        <f>+'IBNR+Freq'!D30</f>
        <v>1</v>
      </c>
      <c r="D26" s="256">
        <f>+ROUND(IF(ISERROR('IBNR+Freq'!W30),0,'IBNR+Freq'!W30),3)</f>
        <v>0.82899999999999996</v>
      </c>
      <c r="E26" s="257">
        <f>+IF(C26=1,IF(ISERROR(D26*'Exp Loss Report_PAYROLL'!D26*10),0,D26*'Exp Loss Report_PAYROLL'!D26*10),IF(ISERROR(D26*'Exp Loss Report_PAYROLL'!D26),0,D26*'Exp Loss Report_PAYROLL'!D26))</f>
        <v>300711.45999999996</v>
      </c>
      <c r="F26" s="256">
        <f>+ROUND(IF(ISERROR('IBNR+Freq'!X30),0,'IBNR+Freq'!X30),3)</f>
        <v>0.28899999999999998</v>
      </c>
      <c r="G26" s="257">
        <f>+IF(C26=1,IF(ISERROR(F26*'Exp Loss Report_PAYROLL'!F26*10),0,F26*'Exp Loss Report_PAYROLL'!F26*10),IF(ISERROR(F26*'Exp Loss Report_PAYROLL'!F26),0,F26*'Exp Loss Report_PAYROLL'!F26))</f>
        <v>104831.86</v>
      </c>
      <c r="H26" s="256">
        <f>+ROUND(IF(ISERROR('IBNR+Freq'!Y30),0,'IBNR+Freq'!Y30),3)</f>
        <v>0.20699999999999999</v>
      </c>
      <c r="I26" s="257">
        <f>+IF(C26=1,IF(ISERROR(H26*'Exp Loss Report_PAYROLL'!H26*10),0,H26*'Exp Loss Report_PAYROLL'!H26*10),IF(ISERROR(H26*'Exp Loss Report_PAYROLL'!H26),0,H26*'Exp Loss Report_PAYROLL'!H26))</f>
        <v>75087.179999999993</v>
      </c>
      <c r="J26" s="256">
        <f>+IF(ISERROR(VLOOKUP($A26,UPP!$C$10:$V$329,13,FALSE)),0,VLOOKUP($A26,UPP!$C$10:$V$329,13,FALSE))</f>
        <v>1.2074504124617973</v>
      </c>
      <c r="K26" s="257">
        <f>+IF(ISERROR(VLOOKUP($A26,UPP!$C$10:$V$329,17,FALSE)),0,VLOOKUP($A26,UPP!$C$10:$V$329,17,FALSE))</f>
        <v>437990.56261639233</v>
      </c>
      <c r="L26" s="256">
        <f>+IF(ISERROR(VLOOKUP($A26,UPP!$C$10:$V$329,14,FALSE)),0,VLOOKUP($A26,UPP!$C$10:$V$329,14,FALSE))</f>
        <v>0.96014129183709196</v>
      </c>
      <c r="M26" s="257">
        <f>+IF(ISERROR(VLOOKUP($A26,UPP!$C$10:$V$329,18,FALSE)),0,VLOOKUP($A26,UPP!$C$10:$V$329,18,FALSE))</f>
        <v>348281.65220098675</v>
      </c>
      <c r="N26" s="256">
        <f>+IF(ISERROR(VLOOKUP($A26,UPP!$C$10:$V$329,15,FALSE)),0,VLOOKUP($A26,UPP!$C$10:$V$329,15,FALSE))</f>
        <v>0.10719280770111075</v>
      </c>
      <c r="O26" s="257">
        <f>+IF(ISERROR(VLOOKUP($A26,UPP!$C$10:$V$329,19,FALSE)),0,VLOOKUP($A26,UPP!$C$10:$V$329,19,FALSE))</f>
        <v>38883.119065500912</v>
      </c>
      <c r="P26" s="54"/>
      <c r="Q26" s="54"/>
    </row>
    <row r="27" spans="1:20" x14ac:dyDescent="0.2">
      <c r="A27" s="375">
        <f>+'IBNR+Freq'!B31</f>
        <v>109</v>
      </c>
      <c r="B27" s="375">
        <f>+'IBNR+Freq'!C31</f>
        <v>1</v>
      </c>
      <c r="C27" s="375">
        <f>+'IBNR+Freq'!D31</f>
        <v>1</v>
      </c>
      <c r="D27" s="256">
        <f>+ROUND(IF(ISERROR('IBNR+Freq'!W31),0,'IBNR+Freq'!W31),3)</f>
        <v>2.4820000000000002</v>
      </c>
      <c r="E27" s="257">
        <f>+IF(C27=1,IF(ISERROR(D27*'Exp Loss Report_PAYROLL'!D27*10),0,D27*'Exp Loss Report_PAYROLL'!D27*10),IF(ISERROR(D27*'Exp Loss Report_PAYROLL'!D27),0,D27*'Exp Loss Report_PAYROLL'!D27))</f>
        <v>382426.56000000006</v>
      </c>
      <c r="F27" s="256">
        <f>+ROUND(IF(ISERROR('IBNR+Freq'!X31),0,'IBNR+Freq'!X31),3)</f>
        <v>0.45600000000000002</v>
      </c>
      <c r="G27" s="257">
        <f>+IF(C27=1,IF(ISERROR(F27*'Exp Loss Report_PAYROLL'!F27*10),0,F27*'Exp Loss Report_PAYROLL'!F27*10),IF(ISERROR(F27*'Exp Loss Report_PAYROLL'!F27),0,F27*'Exp Loss Report_PAYROLL'!F27))</f>
        <v>70260.48000000001</v>
      </c>
      <c r="H27" s="256">
        <f>+ROUND(IF(ISERROR('IBNR+Freq'!Y31),0,'IBNR+Freq'!Y31),3)</f>
        <v>0.189</v>
      </c>
      <c r="I27" s="257">
        <f>+IF(C27=1,IF(ISERROR(H27*'Exp Loss Report_PAYROLL'!H27*10),0,H27*'Exp Loss Report_PAYROLL'!H27*10),IF(ISERROR(H27*'Exp Loss Report_PAYROLL'!H27),0,H27*'Exp Loss Report_PAYROLL'!H27))</f>
        <v>29121.120000000003</v>
      </c>
      <c r="J27" s="256">
        <f>+IF(ISERROR(VLOOKUP($A27,UPP!$C$10:$V$329,13,FALSE)),0,VLOOKUP($A27,UPP!$C$10:$V$329,13,FALSE))</f>
        <v>1.8642218105264208</v>
      </c>
      <c r="K27" s="257">
        <f>+IF(ISERROR(VLOOKUP($A27,UPP!$C$10:$V$329,17,FALSE)),0,VLOOKUP($A27,UPP!$C$10:$V$329,17,FALSE))</f>
        <v>287239.29656591092</v>
      </c>
      <c r="L27" s="256">
        <f>+IF(ISERROR(VLOOKUP($A27,UPP!$C$10:$V$329,14,FALSE)),0,VLOOKUP($A27,UPP!$C$10:$V$329,14,FALSE))</f>
        <v>1.1907885173060819</v>
      </c>
      <c r="M27" s="257">
        <f>+IF(ISERROR(VLOOKUP($A27,UPP!$C$10:$V$329,18,FALSE)),0,VLOOKUP($A27,UPP!$C$10:$V$329,18,FALSE))</f>
        <v>183476.6947465211</v>
      </c>
      <c r="N27" s="256">
        <f>+IF(ISERROR(VLOOKUP($A27,UPP!$C$10:$V$329,15,FALSE)),0,VLOOKUP($A27,UPP!$C$10:$V$329,15,FALSE))</f>
        <v>0.12359481616749754</v>
      </c>
      <c r="O27" s="257">
        <f>+IF(ISERROR(VLOOKUP($A27,UPP!$C$10:$V$329,19,FALSE)),0,VLOOKUP($A27,UPP!$C$10:$V$329,19,FALSE))</f>
        <v>19043.489275088021</v>
      </c>
      <c r="P27" s="54"/>
      <c r="Q27" s="54"/>
    </row>
    <row r="28" spans="1:20" x14ac:dyDescent="0.2">
      <c r="A28" s="375">
        <f>+'IBNR+Freq'!B32</f>
        <v>110</v>
      </c>
      <c r="B28" s="375">
        <f>+'IBNR+Freq'!C32</f>
        <v>1</v>
      </c>
      <c r="C28" s="375">
        <f>+'IBNR+Freq'!D32</f>
        <v>1</v>
      </c>
      <c r="D28" s="256">
        <f>+ROUND(IF(ISERROR('IBNR+Freq'!W32),0,'IBNR+Freq'!W32),3)</f>
        <v>0</v>
      </c>
      <c r="E28" s="257">
        <f>+IF(C28=1,IF(ISERROR(D28*'Exp Loss Report_PAYROLL'!D28*10),0,D28*'Exp Loss Report_PAYROLL'!D28*10),IF(ISERROR(D28*'Exp Loss Report_PAYROLL'!D28),0,D28*'Exp Loss Report_PAYROLL'!D28))</f>
        <v>0</v>
      </c>
      <c r="F28" s="256">
        <f>+ROUND(IF(ISERROR('IBNR+Freq'!X32),0,'IBNR+Freq'!X32),3)</f>
        <v>0</v>
      </c>
      <c r="G28" s="257">
        <f>+IF(C28=1,IF(ISERROR(F28*'Exp Loss Report_PAYROLL'!F28*10),0,F28*'Exp Loss Report_PAYROLL'!F28*10),IF(ISERROR(F28*'Exp Loss Report_PAYROLL'!F28),0,F28*'Exp Loss Report_PAYROLL'!F28))</f>
        <v>0</v>
      </c>
      <c r="H28" s="256">
        <f>+ROUND(IF(ISERROR('IBNR+Freq'!Y32),0,'IBNR+Freq'!Y32),3)</f>
        <v>1E-3</v>
      </c>
      <c r="I28" s="257">
        <f>+IF(C28=1,IF(ISERROR(H28*'Exp Loss Report_PAYROLL'!H28*10),0,H28*'Exp Loss Report_PAYROLL'!H28*10),IF(ISERROR(H28*'Exp Loss Report_PAYROLL'!H28),0,H28*'Exp Loss Report_PAYROLL'!H28))</f>
        <v>11.54</v>
      </c>
      <c r="J28" s="256">
        <f>+IF(ISERROR(VLOOKUP($A28,UPP!$C$10:$V$329,13,FALSE)),0,VLOOKUP($A28,UPP!$C$10:$V$329,13,FALSE))</f>
        <v>1.0277108409918758</v>
      </c>
      <c r="K28" s="257">
        <f>+IF(ISERROR(VLOOKUP($A28,UPP!$C$10:$V$329,17,FALSE)),0,VLOOKUP($A28,UPP!$C$10:$V$329,17,FALSE))</f>
        <v>11859.783105046246</v>
      </c>
      <c r="L28" s="256">
        <f>+IF(ISERROR(VLOOKUP($A28,UPP!$C$10:$V$329,14,FALSE)),0,VLOOKUP($A28,UPP!$C$10:$V$329,14,FALSE))</f>
        <v>1.093600042681738</v>
      </c>
      <c r="M28" s="257">
        <f>+IF(ISERROR(VLOOKUP($A28,UPP!$C$10:$V$329,18,FALSE)),0,VLOOKUP($A28,UPP!$C$10:$V$329,18,FALSE))</f>
        <v>12620.144492547257</v>
      </c>
      <c r="N28" s="256">
        <f>+IF(ISERROR(VLOOKUP($A28,UPP!$C$10:$V$329,15,FALSE)),0,VLOOKUP($A28,UPP!$C$10:$V$329,15,FALSE))</f>
        <v>0.15347362832638647</v>
      </c>
      <c r="O28" s="257">
        <f>+IF(ISERROR(VLOOKUP($A28,UPP!$C$10:$V$329,19,FALSE)),0,VLOOKUP($A28,UPP!$C$10:$V$329,19,FALSE))</f>
        <v>1771.0856708865001</v>
      </c>
      <c r="P28" s="54"/>
      <c r="Q28" s="54"/>
    </row>
    <row r="29" spans="1:20" x14ac:dyDescent="0.2">
      <c r="A29" s="375">
        <f>+'IBNR+Freq'!B33</f>
        <v>111</v>
      </c>
      <c r="B29" s="375">
        <f>+'IBNR+Freq'!C33</f>
        <v>1</v>
      </c>
      <c r="C29" s="375">
        <f>+'IBNR+Freq'!D33</f>
        <v>1</v>
      </c>
      <c r="D29" s="256">
        <f>+ROUND(IF(ISERROR('IBNR+Freq'!W33),0,'IBNR+Freq'!W33),3)</f>
        <v>0</v>
      </c>
      <c r="E29" s="257">
        <f>+IF(C29=1,IF(ISERROR(D29*'Exp Loss Report_PAYROLL'!D29*10),0,D29*'Exp Loss Report_PAYROLL'!D29*10),IF(ISERROR(D29*'Exp Loss Report_PAYROLL'!D29),0,D29*'Exp Loss Report_PAYROLL'!D29))</f>
        <v>0</v>
      </c>
      <c r="F29" s="256">
        <f>+ROUND(IF(ISERROR('IBNR+Freq'!X33),0,'IBNR+Freq'!X33),3)</f>
        <v>0</v>
      </c>
      <c r="G29" s="257">
        <f>+IF(C29=1,IF(ISERROR(F29*'Exp Loss Report_PAYROLL'!F29*10),0,F29*'Exp Loss Report_PAYROLL'!F29*10),IF(ISERROR(F29*'Exp Loss Report_PAYROLL'!F29),0,F29*'Exp Loss Report_PAYROLL'!F29))</f>
        <v>0</v>
      </c>
      <c r="H29" s="256">
        <f>+ROUND(IF(ISERROR('IBNR+Freq'!Y33),0,'IBNR+Freq'!Y33),3)</f>
        <v>1E-3</v>
      </c>
      <c r="I29" s="257">
        <f>+IF(C29=1,IF(ISERROR(H29*'Exp Loss Report_PAYROLL'!H29*10),0,H29*'Exp Loss Report_PAYROLL'!H29*10),IF(ISERROR(H29*'Exp Loss Report_PAYROLL'!H29),0,H29*'Exp Loss Report_PAYROLL'!H29))</f>
        <v>4.0600000000000005</v>
      </c>
      <c r="J29" s="256">
        <f>+IF(ISERROR(VLOOKUP($A29,UPP!$C$10:$V$329,13,FALSE)),0,VLOOKUP($A29,UPP!$C$10:$V$329,13,FALSE))</f>
        <v>1.8331537385158732</v>
      </c>
      <c r="K29" s="257">
        <f>+IF(ISERROR(VLOOKUP($A29,UPP!$C$10:$V$329,17,FALSE)),0,VLOOKUP($A29,UPP!$C$10:$V$329,17,FALSE))</f>
        <v>7442.6041783744449</v>
      </c>
      <c r="L29" s="256">
        <f>+IF(ISERROR(VLOOKUP($A29,UPP!$C$10:$V$329,14,FALSE)),0,VLOOKUP($A29,UPP!$C$10:$V$329,14,FALSE))</f>
        <v>3.0987413934801586</v>
      </c>
      <c r="M29" s="257">
        <f>+IF(ISERROR(VLOOKUP($A29,UPP!$C$10:$V$329,18,FALSE)),0,VLOOKUP($A29,UPP!$C$10:$V$329,18,FALSE))</f>
        <v>12580.890057529443</v>
      </c>
      <c r="N29" s="256">
        <f>+IF(ISERROR(VLOOKUP($A29,UPP!$C$10:$V$329,15,FALSE)),0,VLOOKUP($A29,UPP!$C$10:$V$329,15,FALSE))</f>
        <v>0.19144766400396826</v>
      </c>
      <c r="O29" s="257">
        <f>+IF(ISERROR(VLOOKUP($A29,UPP!$C$10:$V$329,19,FALSE)),0,VLOOKUP($A29,UPP!$C$10:$V$329,19,FALSE))</f>
        <v>777.27751585611122</v>
      </c>
      <c r="P29" s="54"/>
      <c r="Q29" s="54"/>
    </row>
    <row r="30" spans="1:20" x14ac:dyDescent="0.2">
      <c r="A30" s="375">
        <f>+'IBNR+Freq'!B34</f>
        <v>112</v>
      </c>
      <c r="B30" s="375">
        <f>+'IBNR+Freq'!C34</f>
        <v>1</v>
      </c>
      <c r="C30" s="375">
        <f>+'IBNR+Freq'!D34</f>
        <v>1</v>
      </c>
      <c r="D30" s="256">
        <f>+ROUND(IF(ISERROR('IBNR+Freq'!W34),0,'IBNR+Freq'!W34),3)</f>
        <v>1.4359999999999999</v>
      </c>
      <c r="E30" s="257">
        <f>+IF(C30=1,IF(ISERROR(D30*'Exp Loss Report_PAYROLL'!D30*10),0,D30*'Exp Loss Report_PAYROLL'!D30*10),IF(ISERROR(D30*'Exp Loss Report_PAYROLL'!D30),0,D30*'Exp Loss Report_PAYROLL'!D30))</f>
        <v>996469.12</v>
      </c>
      <c r="F30" s="256">
        <f>+ROUND(IF(ISERROR('IBNR+Freq'!X34),0,'IBNR+Freq'!X34),3)</f>
        <v>1.726</v>
      </c>
      <c r="G30" s="257">
        <f>+IF(C30=1,IF(ISERROR(F30*'Exp Loss Report_PAYROLL'!F30*10),0,F30*'Exp Loss Report_PAYROLL'!F30*10),IF(ISERROR(F30*'Exp Loss Report_PAYROLL'!F30),0,F30*'Exp Loss Report_PAYROLL'!F30))</f>
        <v>1197705.92</v>
      </c>
      <c r="H30" s="256">
        <f>+ROUND(IF(ISERROR('IBNR+Freq'!Y34),0,'IBNR+Freq'!Y34),3)</f>
        <v>0.28100000000000003</v>
      </c>
      <c r="I30" s="257">
        <f>+IF(C30=1,IF(ISERROR(H30*'Exp Loss Report_PAYROLL'!H30*10),0,H30*'Exp Loss Report_PAYROLL'!H30*10),IF(ISERROR(H30*'Exp Loss Report_PAYROLL'!H30),0,H30*'Exp Loss Report_PAYROLL'!H30))</f>
        <v>194991.52000000002</v>
      </c>
      <c r="J30" s="256">
        <f>+IF(ISERROR(VLOOKUP($A30,UPP!$C$10:$V$329,13,FALSE)),0,VLOOKUP($A30,UPP!$C$10:$V$329,13,FALSE))</f>
        <v>4.3177133593643919</v>
      </c>
      <c r="K30" s="257">
        <f>+IF(ISERROR(VLOOKUP($A30,UPP!$C$10:$V$329,17,FALSE)),0,VLOOKUP($A30,UPP!$C$10:$V$329,17,FALSE))</f>
        <v>2996147.654330139</v>
      </c>
      <c r="L30" s="256">
        <f>+IF(ISERROR(VLOOKUP($A30,UPP!$C$10:$V$329,14,FALSE)),0,VLOOKUP($A30,UPP!$C$10:$V$329,14,FALSE))</f>
        <v>2.8432109410822184</v>
      </c>
      <c r="M30" s="257">
        <f>+IF(ISERROR(VLOOKUP($A30,UPP!$C$10:$V$329,18,FALSE)),0,VLOOKUP($A30,UPP!$C$10:$V$329,18,FALSE))</f>
        <v>1972960.9362357729</v>
      </c>
      <c r="N30" s="256">
        <f>+IF(ISERROR(VLOOKUP($A30,UPP!$C$10:$V$329,15,FALSE)),0,VLOOKUP($A30,UPP!$C$10:$V$329,15,FALSE))</f>
        <v>0.30829002355339169</v>
      </c>
      <c r="O30" s="257">
        <f>+IF(ISERROR(VLOOKUP($A30,UPP!$C$10:$V$329,19,FALSE)),0,VLOOKUP($A30,UPP!$C$10:$V$329,19,FALSE))</f>
        <v>213928.61314416956</v>
      </c>
      <c r="P30" s="54"/>
      <c r="Q30" s="54"/>
    </row>
    <row r="31" spans="1:20" x14ac:dyDescent="0.2">
      <c r="A31" s="375">
        <f>+'IBNR+Freq'!B35</f>
        <v>113</v>
      </c>
      <c r="B31" s="375">
        <f>+'IBNR+Freq'!C35</f>
        <v>1</v>
      </c>
      <c r="C31" s="375">
        <f>+'IBNR+Freq'!D35</f>
        <v>1</v>
      </c>
      <c r="D31" s="256">
        <f>+ROUND(IF(ISERROR('IBNR+Freq'!W35),0,'IBNR+Freq'!W35),3)</f>
        <v>0</v>
      </c>
      <c r="E31" s="257">
        <f>+IF(C31=1,IF(ISERROR(D31*'Exp Loss Report_PAYROLL'!D31*10),0,D31*'Exp Loss Report_PAYROLL'!D31*10),IF(ISERROR(D31*'Exp Loss Report_PAYROLL'!D31),0,D31*'Exp Loss Report_PAYROLL'!D31))</f>
        <v>0</v>
      </c>
      <c r="F31" s="256">
        <f>+ROUND(IF(ISERROR('IBNR+Freq'!X35),0,'IBNR+Freq'!X35),3)</f>
        <v>0</v>
      </c>
      <c r="G31" s="257">
        <f>+IF(C31=1,IF(ISERROR(F31*'Exp Loss Report_PAYROLL'!F31*10),0,F31*'Exp Loss Report_PAYROLL'!F31*10),IF(ISERROR(F31*'Exp Loss Report_PAYROLL'!F31),0,F31*'Exp Loss Report_PAYROLL'!F31))</f>
        <v>0</v>
      </c>
      <c r="H31" s="256">
        <f>+ROUND(IF(ISERROR('IBNR+Freq'!Y35),0,'IBNR+Freq'!Y35),3)</f>
        <v>0.152</v>
      </c>
      <c r="I31" s="257">
        <f>+IF(C31=1,IF(ISERROR(H31*'Exp Loss Report_PAYROLL'!H31*10),0,H31*'Exp Loss Report_PAYROLL'!H31*10),IF(ISERROR(H31*'Exp Loss Report_PAYROLL'!H31),0,H31*'Exp Loss Report_PAYROLL'!H31))</f>
        <v>2108.2399999999998</v>
      </c>
      <c r="J31" s="256">
        <f>+IF(ISERROR(VLOOKUP($A31,UPP!$C$10:$V$329,13,FALSE)),0,VLOOKUP($A31,UPP!$C$10:$V$329,13,FALSE))</f>
        <v>0.85800408656507354</v>
      </c>
      <c r="K31" s="257">
        <f>+IF(ISERROR(VLOOKUP($A31,UPP!$C$10:$V$329,17,FALSE)),0,VLOOKUP($A31,UPP!$C$10:$V$329,17,FALSE))</f>
        <v>11900.516680657569</v>
      </c>
      <c r="L31" s="256">
        <f>+IF(ISERROR(VLOOKUP($A31,UPP!$C$10:$V$329,14,FALSE)),0,VLOOKUP($A31,UPP!$C$10:$V$329,14,FALSE))</f>
        <v>0.65401400427827738</v>
      </c>
      <c r="M31" s="257">
        <f>+IF(ISERROR(VLOOKUP($A31,UPP!$C$10:$V$329,18,FALSE)),0,VLOOKUP($A31,UPP!$C$10:$V$329,18,FALSE))</f>
        <v>9071.1742393397071</v>
      </c>
      <c r="N31" s="256">
        <f>+IF(ISERROR(VLOOKUP($A31,UPP!$C$10:$V$329,15,FALSE)),0,VLOOKUP($A31,UPP!$C$10:$V$329,15,FALSE))</f>
        <v>0.13313856515664935</v>
      </c>
      <c r="O31" s="257">
        <f>+IF(ISERROR(VLOOKUP($A31,UPP!$C$10:$V$329,19,FALSE)),0,VLOOKUP($A31,UPP!$C$10:$V$329,19,FALSE))</f>
        <v>1846.6318987227264</v>
      </c>
      <c r="P31" s="54"/>
      <c r="Q31" s="54"/>
    </row>
    <row r="32" spans="1:20" x14ac:dyDescent="0.2">
      <c r="A32" s="375">
        <f>+'IBNR+Freq'!B36</f>
        <v>114</v>
      </c>
      <c r="B32" s="375">
        <f>+'IBNR+Freq'!C36</f>
        <v>1</v>
      </c>
      <c r="C32" s="375">
        <f>+'IBNR+Freq'!D36</f>
        <v>1</v>
      </c>
      <c r="D32" s="256">
        <f>+ROUND(IF(ISERROR('IBNR+Freq'!W36),0,'IBNR+Freq'!W36),3)</f>
        <v>0</v>
      </c>
      <c r="E32" s="257">
        <f>+IF(C32=1,IF(ISERROR(D32*'Exp Loss Report_PAYROLL'!D32*10),0,D32*'Exp Loss Report_PAYROLL'!D32*10),IF(ISERROR(D32*'Exp Loss Report_PAYROLL'!D32),0,D32*'Exp Loss Report_PAYROLL'!D32))</f>
        <v>0</v>
      </c>
      <c r="F32" s="256">
        <f>+ROUND(IF(ISERROR('IBNR+Freq'!X36),0,'IBNR+Freq'!X36),3)</f>
        <v>0</v>
      </c>
      <c r="G32" s="257">
        <f>+IF(C32=1,IF(ISERROR(F32*'Exp Loss Report_PAYROLL'!F32*10),0,F32*'Exp Loss Report_PAYROLL'!F32*10),IF(ISERROR(F32*'Exp Loss Report_PAYROLL'!F32),0,F32*'Exp Loss Report_PAYROLL'!F32))</f>
        <v>0</v>
      </c>
      <c r="H32" s="256">
        <f>+ROUND(IF(ISERROR('IBNR+Freq'!Y36),0,'IBNR+Freq'!Y36),3)</f>
        <v>1E-3</v>
      </c>
      <c r="I32" s="257">
        <f>+IF(C32=1,IF(ISERROR(H32*'Exp Loss Report_PAYROLL'!H32*10),0,H32*'Exp Loss Report_PAYROLL'!H32*10),IF(ISERROR(H32*'Exp Loss Report_PAYROLL'!H32),0,H32*'Exp Loss Report_PAYROLL'!H32))</f>
        <v>4.1899999999999995</v>
      </c>
      <c r="J32" s="256">
        <f>+IF(ISERROR(VLOOKUP($A32,UPP!$C$10:$V$329,13,FALSE)),0,VLOOKUP($A32,UPP!$C$10:$V$329,13,FALSE))</f>
        <v>2.3406763302831446</v>
      </c>
      <c r="K32" s="257">
        <f>+IF(ISERROR(VLOOKUP($A32,UPP!$C$10:$V$329,17,FALSE)),0,VLOOKUP($A32,UPP!$C$10:$V$329,17,FALSE))</f>
        <v>9807.4338238863747</v>
      </c>
      <c r="L32" s="256">
        <f>+IF(ISERROR(VLOOKUP($A32,UPP!$C$10:$V$329,14,FALSE)),0,VLOOKUP($A32,UPP!$C$10:$V$329,14,FALSE))</f>
        <v>2.2298231752884745</v>
      </c>
      <c r="M32" s="257">
        <f>+IF(ISERROR(VLOOKUP($A32,UPP!$C$10:$V$329,18,FALSE)),0,VLOOKUP($A32,UPP!$C$10:$V$329,18,FALSE))</f>
        <v>9342.9591044587087</v>
      </c>
      <c r="N32" s="256">
        <f>+IF(ISERROR(VLOOKUP($A32,UPP!$C$10:$V$329,15,FALSE)),0,VLOOKUP($A32,UPP!$C$10:$V$329,15,FALSE))</f>
        <v>0.21771878642838111</v>
      </c>
      <c r="O32" s="257">
        <f>+IF(ISERROR(VLOOKUP($A32,UPP!$C$10:$V$329,19,FALSE)),0,VLOOKUP($A32,UPP!$C$10:$V$329,19,FALSE))</f>
        <v>912.24171513491683</v>
      </c>
      <c r="P32" s="54"/>
      <c r="Q32" s="54"/>
    </row>
    <row r="33" spans="1:17" x14ac:dyDescent="0.2">
      <c r="A33" s="375">
        <f>+'IBNR+Freq'!B37</f>
        <v>119</v>
      </c>
      <c r="B33" s="375">
        <f>+'IBNR+Freq'!C37</f>
        <v>1</v>
      </c>
      <c r="C33" s="375">
        <f>+'IBNR+Freq'!D37</f>
        <v>1</v>
      </c>
      <c r="D33" s="256">
        <f>+ROUND(IF(ISERROR('IBNR+Freq'!W37),0,'IBNR+Freq'!W37),3)</f>
        <v>2.895</v>
      </c>
      <c r="E33" s="257">
        <f>+IF(C33=1,IF(ISERROR(D33*'Exp Loss Report_PAYROLL'!D33*10),0,D33*'Exp Loss Report_PAYROLL'!D33*10),IF(ISERROR(D33*'Exp Loss Report_PAYROLL'!D33),0,D33*'Exp Loss Report_PAYROLL'!D33))</f>
        <v>170805</v>
      </c>
      <c r="F33" s="256">
        <f>+ROUND(IF(ISERROR('IBNR+Freq'!X37),0,'IBNR+Freq'!X37),3)</f>
        <v>3.7</v>
      </c>
      <c r="G33" s="257">
        <f>+IF(C33=1,IF(ISERROR(F33*'Exp Loss Report_PAYROLL'!F33*10),0,F33*'Exp Loss Report_PAYROLL'!F33*10),IF(ISERROR(F33*'Exp Loss Report_PAYROLL'!F33),0,F33*'Exp Loss Report_PAYROLL'!F33))</f>
        <v>218300</v>
      </c>
      <c r="H33" s="256">
        <f>+ROUND(IF(ISERROR('IBNR+Freq'!Y37),0,'IBNR+Freq'!Y37),3)</f>
        <v>0.125</v>
      </c>
      <c r="I33" s="257">
        <f>+IF(C33=1,IF(ISERROR(H33*'Exp Loss Report_PAYROLL'!H33*10),0,H33*'Exp Loss Report_PAYROLL'!H33*10),IF(ISERROR(H33*'Exp Loss Report_PAYROLL'!H33),0,H33*'Exp Loss Report_PAYROLL'!H33))</f>
        <v>7375</v>
      </c>
      <c r="J33" s="256">
        <f>+IF(ISERROR(VLOOKUP($A33,UPP!$C$10:$V$329,13,FALSE)),0,VLOOKUP($A33,UPP!$C$10:$V$329,13,FALSE))</f>
        <v>1.5449361112021371</v>
      </c>
      <c r="K33" s="257">
        <f>+IF(ISERROR(VLOOKUP($A33,UPP!$C$10:$V$329,17,FALSE)),0,VLOOKUP($A33,UPP!$C$10:$V$329,17,FALSE))</f>
        <v>91151.23056092608</v>
      </c>
      <c r="L33" s="256">
        <f>+IF(ISERROR(VLOOKUP($A33,UPP!$C$10:$V$329,14,FALSE)),0,VLOOKUP($A33,UPP!$C$10:$V$329,14,FALSE))</f>
        <v>0.95550589341050762</v>
      </c>
      <c r="M33" s="257">
        <f>+IF(ISERROR(VLOOKUP($A33,UPP!$C$10:$V$329,18,FALSE)),0,VLOOKUP($A33,UPP!$C$10:$V$329,18,FALSE))</f>
        <v>56374.847711219947</v>
      </c>
      <c r="N33" s="256">
        <f>+IF(ISERROR(VLOOKUP($A33,UPP!$C$10:$V$329,15,FALSE)),0,VLOOKUP($A33,UPP!$C$10:$V$329,15,FALSE))</f>
        <v>0.21609753538735532</v>
      </c>
      <c r="O33" s="257">
        <f>+IF(ISERROR(VLOOKUP($A33,UPP!$C$10:$V$329,19,FALSE)),0,VLOOKUP($A33,UPP!$C$10:$V$329,19,FALSE))</f>
        <v>12749.754587853964</v>
      </c>
      <c r="P33" s="54"/>
      <c r="Q33" s="54"/>
    </row>
    <row r="34" spans="1:17" x14ac:dyDescent="0.2">
      <c r="A34" s="375">
        <f>+'IBNR+Freq'!B38</f>
        <v>132</v>
      </c>
      <c r="B34" s="375">
        <f>+'IBNR+Freq'!C38</f>
        <v>1</v>
      </c>
      <c r="C34" s="375">
        <f>+'IBNR+Freq'!D38</f>
        <v>1</v>
      </c>
      <c r="D34" s="256">
        <f>+ROUND(IF(ISERROR('IBNR+Freq'!W38),0,'IBNR+Freq'!W38),3)</f>
        <v>0.6</v>
      </c>
      <c r="E34" s="257">
        <f>+IF(C34=1,IF(ISERROR(D34*'Exp Loss Report_PAYROLL'!D34*10),0,D34*'Exp Loss Report_PAYROLL'!D34*10),IF(ISERROR(D34*'Exp Loss Report_PAYROLL'!D34),0,D34*'Exp Loss Report_PAYROLL'!D34))</f>
        <v>290094</v>
      </c>
      <c r="F34" s="256">
        <f>+ROUND(IF(ISERROR('IBNR+Freq'!X38),0,'IBNR+Freq'!X38),3)</f>
        <v>8.0000000000000002E-3</v>
      </c>
      <c r="G34" s="257">
        <f>+IF(C34=1,IF(ISERROR(F34*'Exp Loss Report_PAYROLL'!F34*10),0,F34*'Exp Loss Report_PAYROLL'!F34*10),IF(ISERROR(F34*'Exp Loss Report_PAYROLL'!F34),0,F34*'Exp Loss Report_PAYROLL'!F34))</f>
        <v>3867.92</v>
      </c>
      <c r="H34" s="256">
        <f>+ROUND(IF(ISERROR('IBNR+Freq'!Y38),0,'IBNR+Freq'!Y38),3)</f>
        <v>0</v>
      </c>
      <c r="I34" s="257">
        <f>+IF(C34=1,IF(ISERROR(H34*'Exp Loss Report_PAYROLL'!H34*10),0,H34*'Exp Loss Report_PAYROLL'!H34*10),IF(ISERROR(H34*'Exp Loss Report_PAYROLL'!H34),0,H34*'Exp Loss Report_PAYROLL'!H34))</f>
        <v>0</v>
      </c>
      <c r="J34" s="256">
        <f>+IF(ISERROR(VLOOKUP($A34,UPP!$C$10:$V$329,13,FALSE)),0,VLOOKUP($A34,UPP!$C$10:$V$329,13,FALSE))</f>
        <v>0.63298928000000021</v>
      </c>
      <c r="K34" s="257">
        <f>+IF(ISERROR(VLOOKUP($A34,UPP!$C$10:$V$329,17,FALSE)),0,VLOOKUP($A34,UPP!$C$10:$V$329,17,FALSE))</f>
        <v>306043.9869872001</v>
      </c>
      <c r="L34" s="256">
        <f>+IF(ISERROR(VLOOKUP($A34,UPP!$C$10:$V$329,14,FALSE)),0,VLOOKUP($A34,UPP!$C$10:$V$329,14,FALSE))</f>
        <v>0.36620584000000006</v>
      </c>
      <c r="M34" s="257">
        <f>+IF(ISERROR(VLOOKUP($A34,UPP!$C$10:$V$329,18,FALSE)),0,VLOOKUP($A34,UPP!$C$10:$V$329,18,FALSE))</f>
        <v>177056.86158160004</v>
      </c>
      <c r="N34" s="256">
        <f>+IF(ISERROR(VLOOKUP($A34,UPP!$C$10:$V$329,15,FALSE)),0,VLOOKUP($A34,UPP!$C$10:$V$329,15,FALSE))</f>
        <v>6.7110120000000009E-2</v>
      </c>
      <c r="O34" s="257">
        <f>+IF(ISERROR(VLOOKUP($A34,UPP!$C$10:$V$329,19,FALSE)),0,VLOOKUP($A34,UPP!$C$10:$V$329,19,FALSE))</f>
        <v>32447.071918800008</v>
      </c>
      <c r="P34" s="54"/>
      <c r="Q34" s="54"/>
    </row>
    <row r="35" spans="1:17" x14ac:dyDescent="0.2">
      <c r="A35" s="375">
        <f>+'IBNR+Freq'!B39</f>
        <v>134</v>
      </c>
      <c r="B35" s="375">
        <f>+'IBNR+Freq'!C39</f>
        <v>1</v>
      </c>
      <c r="C35" s="375">
        <f>+'IBNR+Freq'!D39</f>
        <v>1</v>
      </c>
      <c r="D35" s="256">
        <f>+ROUND(IF(ISERROR('IBNR+Freq'!W39),0,'IBNR+Freq'!W39),3)</f>
        <v>0</v>
      </c>
      <c r="E35" s="257">
        <f>+IF(C35=1,IF(ISERROR(D35*'Exp Loss Report_PAYROLL'!D35*10),0,D35*'Exp Loss Report_PAYROLL'!D35*10),IF(ISERROR(D35*'Exp Loss Report_PAYROLL'!D35),0,D35*'Exp Loss Report_PAYROLL'!D35))</f>
        <v>0</v>
      </c>
      <c r="F35" s="256">
        <f>+ROUND(IF(ISERROR('IBNR+Freq'!X39),0,'IBNR+Freq'!X39),3)</f>
        <v>0</v>
      </c>
      <c r="G35" s="257">
        <f>+IF(C35=1,IF(ISERROR(F35*'Exp Loss Report_PAYROLL'!F35*10),0,F35*'Exp Loss Report_PAYROLL'!F35*10),IF(ISERROR(F35*'Exp Loss Report_PAYROLL'!F35),0,F35*'Exp Loss Report_PAYROLL'!F35))</f>
        <v>0</v>
      </c>
      <c r="H35" s="256">
        <f>+ROUND(IF(ISERROR('IBNR+Freq'!Y39),0,'IBNR+Freq'!Y39),3)</f>
        <v>0.157</v>
      </c>
      <c r="I35" s="257">
        <f>+IF(C35=1,IF(ISERROR(H35*'Exp Loss Report_PAYROLL'!H35*10),0,H35*'Exp Loss Report_PAYROLL'!H35*10),IF(ISERROR(H35*'Exp Loss Report_PAYROLL'!H35),0,H35*'Exp Loss Report_PAYROLL'!H35))</f>
        <v>4868.5700000000006</v>
      </c>
      <c r="J35" s="256">
        <f>+IF(ISERROR(VLOOKUP($A35,UPP!$C$10:$V$329,13,FALSE)),0,VLOOKUP($A35,UPP!$C$10:$V$329,13,FALSE))</f>
        <v>1.4984545795928923</v>
      </c>
      <c r="K35" s="257">
        <f>+IF(ISERROR(VLOOKUP($A35,UPP!$C$10:$V$329,17,FALSE)),0,VLOOKUP($A35,UPP!$C$10:$V$329,17,FALSE))</f>
        <v>46467.076513175591</v>
      </c>
      <c r="L35" s="256">
        <f>+IF(ISERROR(VLOOKUP($A35,UPP!$C$10:$V$329,14,FALSE)),0,VLOOKUP($A35,UPP!$C$10:$V$329,14,FALSE))</f>
        <v>0.76450123669143799</v>
      </c>
      <c r="M35" s="257">
        <f>+IF(ISERROR(VLOOKUP($A35,UPP!$C$10:$V$329,18,FALSE)),0,VLOOKUP($A35,UPP!$C$10:$V$329,18,FALSE))</f>
        <v>23707.183349801493</v>
      </c>
      <c r="N35" s="256">
        <f>+IF(ISERROR(VLOOKUP($A35,UPP!$C$10:$V$329,15,FALSE)),0,VLOOKUP($A35,UPP!$C$10:$V$329,15,FALSE))</f>
        <v>0.22508974371567053</v>
      </c>
      <c r="O35" s="257">
        <f>+IF(ISERROR(VLOOKUP($A35,UPP!$C$10:$V$329,19,FALSE)),0,VLOOKUP($A35,UPP!$C$10:$V$329,19,FALSE))</f>
        <v>6980.0329526229425</v>
      </c>
      <c r="P35" s="54"/>
      <c r="Q35" s="54"/>
    </row>
    <row r="36" spans="1:17" x14ac:dyDescent="0.2">
      <c r="A36" s="375">
        <f>+'IBNR+Freq'!B40</f>
        <v>136</v>
      </c>
      <c r="B36" s="375">
        <f>+'IBNR+Freq'!C40</f>
        <v>1</v>
      </c>
      <c r="C36" s="375">
        <f>+'IBNR+Freq'!D40</f>
        <v>1</v>
      </c>
      <c r="D36" s="256">
        <f>+ROUND(IF(ISERROR('IBNR+Freq'!W40),0,'IBNR+Freq'!W40),3)</f>
        <v>0</v>
      </c>
      <c r="E36" s="257">
        <f>+IF(C36=1,IF(ISERROR(D36*'Exp Loss Report_PAYROLL'!D36*10),0,D36*'Exp Loss Report_PAYROLL'!D36*10),IF(ISERROR(D36*'Exp Loss Report_PAYROLL'!D36),0,D36*'Exp Loss Report_PAYROLL'!D36))</f>
        <v>0</v>
      </c>
      <c r="F36" s="256">
        <f>+ROUND(IF(ISERROR('IBNR+Freq'!X40),0,'IBNR+Freq'!X40),3)</f>
        <v>0</v>
      </c>
      <c r="G36" s="257">
        <f>+IF(C36=1,IF(ISERROR(F36*'Exp Loss Report_PAYROLL'!F36*10),0,F36*'Exp Loss Report_PAYROLL'!F36*10),IF(ISERROR(F36*'Exp Loss Report_PAYROLL'!F36),0,F36*'Exp Loss Report_PAYROLL'!F36))</f>
        <v>0</v>
      </c>
      <c r="H36" s="256">
        <f>+ROUND(IF(ISERROR('IBNR+Freq'!Y40),0,'IBNR+Freq'!Y40),3)</f>
        <v>1E-3</v>
      </c>
      <c r="I36" s="257">
        <f>+IF(C36=1,IF(ISERROR(H36*'Exp Loss Report_PAYROLL'!H36*10),0,H36*'Exp Loss Report_PAYROLL'!H36*10),IF(ISERROR(H36*'Exp Loss Report_PAYROLL'!H36),0,H36*'Exp Loss Report_PAYROLL'!H36))</f>
        <v>16.919999999999998</v>
      </c>
      <c r="J36" s="256">
        <f>+IF(ISERROR(VLOOKUP($A36,UPP!$C$10:$V$329,13,FALSE)),0,VLOOKUP($A36,UPP!$C$10:$V$329,13,FALSE))</f>
        <v>1.0600600094117645</v>
      </c>
      <c r="K36" s="257">
        <f>+IF(ISERROR(VLOOKUP($A36,UPP!$C$10:$V$329,17,FALSE)),0,VLOOKUP($A36,UPP!$C$10:$V$329,17,FALSE))</f>
        <v>17936.215359247057</v>
      </c>
      <c r="L36" s="256">
        <f>+IF(ISERROR(VLOOKUP($A36,UPP!$C$10:$V$329,14,FALSE)),0,VLOOKUP($A36,UPP!$C$10:$V$329,14,FALSE))</f>
        <v>0.92506799258823513</v>
      </c>
      <c r="M36" s="257">
        <f>+IF(ISERROR(VLOOKUP($A36,UPP!$C$10:$V$329,18,FALSE)),0,VLOOKUP($A36,UPP!$C$10:$V$329,18,FALSE))</f>
        <v>15652.150434592939</v>
      </c>
      <c r="N36" s="256">
        <f>+IF(ISERROR(VLOOKUP($A36,UPP!$C$10:$V$329,15,FALSE)),0,VLOOKUP($A36,UPP!$C$10:$V$329,15,FALSE))</f>
        <v>0.18302598599999997</v>
      </c>
      <c r="O36" s="257">
        <f>+IF(ISERROR(VLOOKUP($A36,UPP!$C$10:$V$329,19,FALSE)),0,VLOOKUP($A36,UPP!$C$10:$V$329,19,FALSE))</f>
        <v>3096.7996831199998</v>
      </c>
      <c r="P36" s="54"/>
      <c r="Q36" s="54"/>
    </row>
    <row r="37" spans="1:17" x14ac:dyDescent="0.2">
      <c r="A37" s="375">
        <f>+'IBNR+Freq'!B41</f>
        <v>139</v>
      </c>
      <c r="B37" s="375">
        <f>+'IBNR+Freq'!C41</f>
        <v>1</v>
      </c>
      <c r="C37" s="375">
        <f>+'IBNR+Freq'!D41</f>
        <v>1</v>
      </c>
      <c r="D37" s="256">
        <f>+ROUND(IF(ISERROR('IBNR+Freq'!W41),0,'IBNR+Freq'!W41),3)</f>
        <v>19.256</v>
      </c>
      <c r="E37" s="257">
        <f>+IF(C37=1,IF(ISERROR(D37*'Exp Loss Report_PAYROLL'!D37*10),0,D37*'Exp Loss Report_PAYROLL'!D37*10),IF(ISERROR(D37*'Exp Loss Report_PAYROLL'!D37),0,D37*'Exp Loss Report_PAYROLL'!D37))</f>
        <v>978204.79999999993</v>
      </c>
      <c r="F37" s="256">
        <f>+ROUND(IF(ISERROR('IBNR+Freq'!X41),0,'IBNR+Freq'!X41),3)</f>
        <v>7.8780000000000001</v>
      </c>
      <c r="G37" s="257">
        <f>+IF(C37=1,IF(ISERROR(F37*'Exp Loss Report_PAYROLL'!F37*10),0,F37*'Exp Loss Report_PAYROLL'!F37*10),IF(ISERROR(F37*'Exp Loss Report_PAYROLL'!F37),0,F37*'Exp Loss Report_PAYROLL'!F37))</f>
        <v>400202.39999999997</v>
      </c>
      <c r="H37" s="256">
        <f>+ROUND(IF(ISERROR('IBNR+Freq'!Y41),0,'IBNR+Freq'!Y41),3)</f>
        <v>0.35099999999999998</v>
      </c>
      <c r="I37" s="257">
        <f>+IF(C37=1,IF(ISERROR(H37*'Exp Loss Report_PAYROLL'!H37*10),0,H37*'Exp Loss Report_PAYROLL'!H37*10),IF(ISERROR(H37*'Exp Loss Report_PAYROLL'!H37),0,H37*'Exp Loss Report_PAYROLL'!H37))</f>
        <v>17830.8</v>
      </c>
      <c r="J37" s="256">
        <f>+IF(ISERROR(VLOOKUP($A37,UPP!$C$10:$V$329,13,FALSE)),0,VLOOKUP($A37,UPP!$C$10:$V$329,13,FALSE))</f>
        <v>1.5936697890872942</v>
      </c>
      <c r="K37" s="257">
        <f>+IF(ISERROR(VLOOKUP($A37,UPP!$C$10:$V$329,17,FALSE)),0,VLOOKUP($A37,UPP!$C$10:$V$329,17,FALSE))</f>
        <v>80958.425285634556</v>
      </c>
      <c r="L37" s="256">
        <f>+IF(ISERROR(VLOOKUP($A37,UPP!$C$10:$V$329,14,FALSE)),0,VLOOKUP($A37,UPP!$C$10:$V$329,14,FALSE))</f>
        <v>1.5073756971794376</v>
      </c>
      <c r="M37" s="257">
        <f>+IF(ISERROR(VLOOKUP($A37,UPP!$C$10:$V$329,18,FALSE)),0,VLOOKUP($A37,UPP!$C$10:$V$329,18,FALSE))</f>
        <v>76574.685416715423</v>
      </c>
      <c r="N37" s="256">
        <f>+IF(ISERROR(VLOOKUP($A37,UPP!$C$10:$V$329,15,FALSE)),0,VLOOKUP($A37,UPP!$C$10:$V$329,15,FALSE))</f>
        <v>0.16387960573326868</v>
      </c>
      <c r="O37" s="257">
        <f>+IF(ISERROR(VLOOKUP($A37,UPP!$C$10:$V$329,19,FALSE)),0,VLOOKUP($A37,UPP!$C$10:$V$329,19,FALSE))</f>
        <v>8325.0839712500492</v>
      </c>
      <c r="P37" s="54"/>
      <c r="Q37" s="54"/>
    </row>
    <row r="38" spans="1:17" x14ac:dyDescent="0.2">
      <c r="A38" s="375">
        <f>+'IBNR+Freq'!B42</f>
        <v>141</v>
      </c>
      <c r="B38" s="375">
        <f>+'IBNR+Freq'!C42</f>
        <v>1</v>
      </c>
      <c r="C38" s="375">
        <f>+'IBNR+Freq'!D42</f>
        <v>1</v>
      </c>
      <c r="D38" s="256">
        <f>+ROUND(IF(ISERROR('IBNR+Freq'!W42),0,'IBNR+Freq'!W42),3)</f>
        <v>1.9039999999999999</v>
      </c>
      <c r="E38" s="257">
        <f>+IF(C38=1,IF(ISERROR(D38*'Exp Loss Report_PAYROLL'!D38*10),0,D38*'Exp Loss Report_PAYROLL'!D38*10),IF(ISERROR(D38*'Exp Loss Report_PAYROLL'!D38),0,D38*'Exp Loss Report_PAYROLL'!D38))</f>
        <v>1242816.96</v>
      </c>
      <c r="F38" s="256">
        <f>+ROUND(IF(ISERROR('IBNR+Freq'!X42),0,'IBNR+Freq'!X42),3)</f>
        <v>0.219</v>
      </c>
      <c r="G38" s="257">
        <f>+IF(C38=1,IF(ISERROR(F38*'Exp Loss Report_PAYROLL'!F38*10),0,F38*'Exp Loss Report_PAYROLL'!F38*10),IF(ISERROR(F38*'Exp Loss Report_PAYROLL'!F38),0,F38*'Exp Loss Report_PAYROLL'!F38))</f>
        <v>142950.06</v>
      </c>
      <c r="H38" s="256">
        <f>+ROUND(IF(ISERROR('IBNR+Freq'!Y42),0,'IBNR+Freq'!Y42),3)</f>
        <v>0.28599999999999998</v>
      </c>
      <c r="I38" s="257">
        <f>+IF(C38=1,IF(ISERROR(H38*'Exp Loss Report_PAYROLL'!H38*10),0,H38*'Exp Loss Report_PAYROLL'!H38*10),IF(ISERROR(H38*'Exp Loss Report_PAYROLL'!H38),0,H38*'Exp Loss Report_PAYROLL'!H38))</f>
        <v>186683.63999999998</v>
      </c>
      <c r="J38" s="256">
        <f>+IF(ISERROR(VLOOKUP($A38,UPP!$C$10:$V$329,13,FALSE)),0,VLOOKUP($A38,UPP!$C$10:$V$329,13,FALSE))</f>
        <v>1.979817792172623</v>
      </c>
      <c r="K38" s="257">
        <f>+IF(ISERROR(VLOOKUP($A38,UPP!$C$10:$V$329,17,FALSE)),0,VLOOKUP($A38,UPP!$C$10:$V$329,17,FALSE))</f>
        <v>1292306.2656627579</v>
      </c>
      <c r="L38" s="256">
        <f>+IF(ISERROR(VLOOKUP($A38,UPP!$C$10:$V$329,14,FALSE)),0,VLOOKUP($A38,UPP!$C$10:$V$329,14,FALSE))</f>
        <v>1.5319625153122054</v>
      </c>
      <c r="M38" s="257">
        <f>+IF(ISERROR(VLOOKUP($A38,UPP!$C$10:$V$329,18,FALSE)),0,VLOOKUP($A38,UPP!$C$10:$V$329,18,FALSE))</f>
        <v>999973.212244889</v>
      </c>
      <c r="N38" s="256">
        <f>+IF(ISERROR(VLOOKUP($A38,UPP!$C$10:$V$329,15,FALSE)),0,VLOOKUP($A38,UPP!$C$10:$V$329,15,FALSE))</f>
        <v>0.16443394851517196</v>
      </c>
      <c r="O38" s="257">
        <f>+IF(ISERROR(VLOOKUP($A38,UPP!$C$10:$V$329,19,FALSE)),0,VLOOKUP($A38,UPP!$C$10:$V$329,19,FALSE))</f>
        <v>107332.61555379335</v>
      </c>
      <c r="P38" s="54"/>
      <c r="Q38" s="54"/>
    </row>
    <row r="39" spans="1:17" x14ac:dyDescent="0.2">
      <c r="A39" s="375">
        <f>+'IBNR+Freq'!B43</f>
        <v>142</v>
      </c>
      <c r="B39" s="375">
        <f>+'IBNR+Freq'!C43</f>
        <v>1</v>
      </c>
      <c r="C39" s="375">
        <f>+'IBNR+Freq'!D43</f>
        <v>1</v>
      </c>
      <c r="D39" s="256">
        <f>+ROUND(IF(ISERROR('IBNR+Freq'!W43),0,'IBNR+Freq'!W43),3)</f>
        <v>0.52200000000000002</v>
      </c>
      <c r="E39" s="257">
        <f>+IF(C39=1,IF(ISERROR(D39*'Exp Loss Report_PAYROLL'!D39*10),0,D39*'Exp Loss Report_PAYROLL'!D39*10),IF(ISERROR(D39*'Exp Loss Report_PAYROLL'!D39),0,D39*'Exp Loss Report_PAYROLL'!D39))</f>
        <v>65923.38</v>
      </c>
      <c r="F39" s="256">
        <f>+ROUND(IF(ISERROR('IBNR+Freq'!X43),0,'IBNR+Freq'!X43),3)</f>
        <v>3.028</v>
      </c>
      <c r="G39" s="257">
        <f>+IF(C39=1,IF(ISERROR(F39*'Exp Loss Report_PAYROLL'!F39*10),0,F39*'Exp Loss Report_PAYROLL'!F39*10),IF(ISERROR(F39*'Exp Loss Report_PAYROLL'!F39),0,F39*'Exp Loss Report_PAYROLL'!F39))</f>
        <v>382406.12</v>
      </c>
      <c r="H39" s="256">
        <f>+ROUND(IF(ISERROR('IBNR+Freq'!Y43),0,'IBNR+Freq'!Y43),3)</f>
        <v>0.127</v>
      </c>
      <c r="I39" s="257">
        <f>+IF(C39=1,IF(ISERROR(H39*'Exp Loss Report_PAYROLL'!H39*10),0,H39*'Exp Loss Report_PAYROLL'!H39*10),IF(ISERROR(H39*'Exp Loss Report_PAYROLL'!H39),0,H39*'Exp Loss Report_PAYROLL'!H39))</f>
        <v>16038.83</v>
      </c>
      <c r="J39" s="256">
        <f>+IF(ISERROR(VLOOKUP($A39,UPP!$C$10:$V$329,13,FALSE)),0,VLOOKUP($A39,UPP!$C$10:$V$329,13,FALSE))</f>
        <v>0.91997237577142865</v>
      </c>
      <c r="K39" s="257">
        <f>+IF(ISERROR(VLOOKUP($A39,UPP!$C$10:$V$329,17,FALSE)),0,VLOOKUP($A39,UPP!$C$10:$V$329,17,FALSE))</f>
        <v>116183.31133617372</v>
      </c>
      <c r="L39" s="256">
        <f>+IF(ISERROR(VLOOKUP($A39,UPP!$C$10:$V$329,14,FALSE)),0,VLOOKUP($A39,UPP!$C$10:$V$329,14,FALSE))</f>
        <v>0.76691076969795924</v>
      </c>
      <c r="M39" s="257">
        <f>+IF(ISERROR(VLOOKUP($A39,UPP!$C$10:$V$329,18,FALSE)),0,VLOOKUP($A39,UPP!$C$10:$V$329,18,FALSE))</f>
        <v>96853.161105155275</v>
      </c>
      <c r="N39" s="256">
        <f>+IF(ISERROR(VLOOKUP($A39,UPP!$C$10:$V$329,15,FALSE)),0,VLOOKUP($A39,UPP!$C$10:$V$329,15,FALSE))</f>
        <v>8.0136966530612253E-2</v>
      </c>
      <c r="O39" s="257">
        <f>+IF(ISERROR(VLOOKUP($A39,UPP!$C$10:$V$329,19,FALSE)),0,VLOOKUP($A39,UPP!$C$10:$V$329,19,FALSE))</f>
        <v>10120.497503151022</v>
      </c>
      <c r="P39" s="54"/>
      <c r="Q39" s="54"/>
    </row>
    <row r="40" spans="1:17" x14ac:dyDescent="0.2">
      <c r="A40" s="375">
        <f>+'IBNR+Freq'!B44</f>
        <v>161</v>
      </c>
      <c r="B40" s="375">
        <f>+'IBNR+Freq'!C44</f>
        <v>1</v>
      </c>
      <c r="C40" s="375">
        <f>+'IBNR+Freq'!D44</f>
        <v>1</v>
      </c>
      <c r="D40" s="256">
        <f>+ROUND(IF(ISERROR('IBNR+Freq'!W44),0,'IBNR+Freq'!W44),3)</f>
        <v>0</v>
      </c>
      <c r="E40" s="257">
        <f>+IF(C40=1,IF(ISERROR(D40*'Exp Loss Report_PAYROLL'!D40*10),0,D40*'Exp Loss Report_PAYROLL'!D40*10),IF(ISERROR(D40*'Exp Loss Report_PAYROLL'!D40),0,D40*'Exp Loss Report_PAYROLL'!D40))</f>
        <v>0</v>
      </c>
      <c r="F40" s="256">
        <f>+ROUND(IF(ISERROR('IBNR+Freq'!X44),0,'IBNR+Freq'!X44),3)</f>
        <v>0</v>
      </c>
      <c r="G40" s="257">
        <f>+IF(C40=1,IF(ISERROR(F40*'Exp Loss Report_PAYROLL'!F40*10),0,F40*'Exp Loss Report_PAYROLL'!F40*10),IF(ISERROR(F40*'Exp Loss Report_PAYROLL'!F40),0,F40*'Exp Loss Report_PAYROLL'!F40))</f>
        <v>0</v>
      </c>
      <c r="H40" s="256">
        <f>+ROUND(IF(ISERROR('IBNR+Freq'!Y44),0,'IBNR+Freq'!Y44),3)</f>
        <v>9.6000000000000002E-2</v>
      </c>
      <c r="I40" s="257">
        <f>+IF(C40=1,IF(ISERROR(H40*'Exp Loss Report_PAYROLL'!H40*10),0,H40*'Exp Loss Report_PAYROLL'!H40*10),IF(ISERROR(H40*'Exp Loss Report_PAYROLL'!H40),0,H40*'Exp Loss Report_PAYROLL'!H40))</f>
        <v>3392.6400000000003</v>
      </c>
      <c r="J40" s="256">
        <f>+IF(ISERROR(VLOOKUP($A40,UPP!$C$10:$V$329,13,FALSE)),0,VLOOKUP($A40,UPP!$C$10:$V$329,13,FALSE))</f>
        <v>0.78490424387655655</v>
      </c>
      <c r="K40" s="257">
        <f>+IF(ISERROR(VLOOKUP($A40,UPP!$C$10:$V$329,17,FALSE)),0,VLOOKUP($A40,UPP!$C$10:$V$329,17,FALSE))</f>
        <v>27738.515978597505</v>
      </c>
      <c r="L40" s="256">
        <f>+IF(ISERROR(VLOOKUP($A40,UPP!$C$10:$V$329,14,FALSE)),0,VLOOKUP($A40,UPP!$C$10:$V$329,14,FALSE))</f>
        <v>0.72269142107200857</v>
      </c>
      <c r="M40" s="257">
        <f>+IF(ISERROR(VLOOKUP($A40,UPP!$C$10:$V$329,18,FALSE)),0,VLOOKUP($A40,UPP!$C$10:$V$329,18,FALSE))</f>
        <v>25539.914820684786</v>
      </c>
      <c r="N40" s="256">
        <f>+IF(ISERROR(VLOOKUP($A40,UPP!$C$10:$V$329,15,FALSE)),0,VLOOKUP($A40,UPP!$C$10:$V$329,15,FALSE))</f>
        <v>6.6473975051434764E-2</v>
      </c>
      <c r="O40" s="257">
        <f>+IF(ISERROR(VLOOKUP($A40,UPP!$C$10:$V$329,19,FALSE)),0,VLOOKUP($A40,UPP!$C$10:$V$329,19,FALSE))</f>
        <v>2349.1902783177047</v>
      </c>
      <c r="P40" s="54"/>
      <c r="Q40" s="54"/>
    </row>
    <row r="41" spans="1:17" x14ac:dyDescent="0.2">
      <c r="A41" s="375">
        <f>+'IBNR+Freq'!B45</f>
        <v>163</v>
      </c>
      <c r="B41" s="375">
        <f>+'IBNR+Freq'!C45</f>
        <v>1</v>
      </c>
      <c r="C41" s="375">
        <f>+'IBNR+Freq'!D45</f>
        <v>1</v>
      </c>
      <c r="D41" s="256">
        <f>+ROUND(IF(ISERROR('IBNR+Freq'!W45),0,'IBNR+Freq'!W45),3)</f>
        <v>0</v>
      </c>
      <c r="E41" s="257">
        <f>+IF(C41=1,IF(ISERROR(D41*'Exp Loss Report_PAYROLL'!D41*10),0,D41*'Exp Loss Report_PAYROLL'!D41*10),IF(ISERROR(D41*'Exp Loss Report_PAYROLL'!D41),0,D41*'Exp Loss Report_PAYROLL'!D41))</f>
        <v>0</v>
      </c>
      <c r="F41" s="256">
        <f>+ROUND(IF(ISERROR('IBNR+Freq'!X45),0,'IBNR+Freq'!X45),3)</f>
        <v>0</v>
      </c>
      <c r="G41" s="257">
        <f>+IF(C41=1,IF(ISERROR(F41*'Exp Loss Report_PAYROLL'!F41*10),0,F41*'Exp Loss Report_PAYROLL'!F41*10),IF(ISERROR(F41*'Exp Loss Report_PAYROLL'!F41),0,F41*'Exp Loss Report_PAYROLL'!F41))</f>
        <v>0</v>
      </c>
      <c r="H41" s="256">
        <f>+ROUND(IF(ISERROR('IBNR+Freq'!Y45),0,'IBNR+Freq'!Y45),3)</f>
        <v>0.129</v>
      </c>
      <c r="I41" s="257">
        <f>+IF(C41=1,IF(ISERROR(H41*'Exp Loss Report_PAYROLL'!H41*10),0,H41*'Exp Loss Report_PAYROLL'!H41*10),IF(ISERROR(H41*'Exp Loss Report_PAYROLL'!H41),0,H41*'Exp Loss Report_PAYROLL'!H41))</f>
        <v>83158.559999999998</v>
      </c>
      <c r="J41" s="256">
        <f>+IF(ISERROR(VLOOKUP($A41,UPP!$C$10:$V$329,13,FALSE)),0,VLOOKUP($A41,UPP!$C$10:$V$329,13,FALSE))</f>
        <v>1.1513396175954738</v>
      </c>
      <c r="K41" s="257">
        <f>+IF(ISERROR(VLOOKUP($A41,UPP!$C$10:$V$329,17,FALSE)),0,VLOOKUP($A41,UPP!$C$10:$V$329,17,FALSE))</f>
        <v>742199.57108674617</v>
      </c>
      <c r="L41" s="256">
        <f>+IF(ISERROR(VLOOKUP($A41,UPP!$C$10:$V$329,14,FALSE)),0,VLOOKUP($A41,UPP!$C$10:$V$329,14,FALSE))</f>
        <v>1.5791688298727014</v>
      </c>
      <c r="M41" s="257">
        <f>+IF(ISERROR(VLOOKUP($A41,UPP!$C$10:$V$329,18,FALSE)),0,VLOOKUP($A41,UPP!$C$10:$V$329,18,FALSE))</f>
        <v>1017995.3944891383</v>
      </c>
      <c r="N41" s="256">
        <f>+IF(ISERROR(VLOOKUP($A41,UPP!$C$10:$V$329,15,FALSE)),0,VLOOKUP($A41,UPP!$C$10:$V$329,15,FALSE))</f>
        <v>0.18913685253182461</v>
      </c>
      <c r="O41" s="257">
        <f>+IF(ISERROR(VLOOKUP($A41,UPP!$C$10:$V$329,19,FALSE)),0,VLOOKUP($A41,UPP!$C$10:$V$329,19,FALSE))</f>
        <v>121925.18061611541</v>
      </c>
      <c r="P41" s="54"/>
      <c r="Q41" s="54"/>
    </row>
    <row r="42" spans="1:17" x14ac:dyDescent="0.2">
      <c r="A42" s="375">
        <f>+'IBNR+Freq'!B46</f>
        <v>165</v>
      </c>
      <c r="B42" s="375">
        <f>+'IBNR+Freq'!C46</f>
        <v>1</v>
      </c>
      <c r="C42" s="375">
        <f>+'IBNR+Freq'!D46</f>
        <v>1</v>
      </c>
      <c r="D42" s="256">
        <f>+ROUND(IF(ISERROR('IBNR+Freq'!W46),0,'IBNR+Freq'!W46),3)</f>
        <v>0</v>
      </c>
      <c r="E42" s="257">
        <f>+IF(C42=1,IF(ISERROR(D42*'Exp Loss Report_PAYROLL'!D42*10),0,D42*'Exp Loss Report_PAYROLL'!D42*10),IF(ISERROR(D42*'Exp Loss Report_PAYROLL'!D42),0,D42*'Exp Loss Report_PAYROLL'!D42))</f>
        <v>0</v>
      </c>
      <c r="F42" s="256">
        <f>+ROUND(IF(ISERROR('IBNR+Freq'!X46),0,'IBNR+Freq'!X46),3)</f>
        <v>0</v>
      </c>
      <c r="G42" s="257">
        <f>+IF(C42=1,IF(ISERROR(F42*'Exp Loss Report_PAYROLL'!F42*10),0,F42*'Exp Loss Report_PAYROLL'!F42*10),IF(ISERROR(F42*'Exp Loss Report_PAYROLL'!F42),0,F42*'Exp Loss Report_PAYROLL'!F42))</f>
        <v>0</v>
      </c>
      <c r="H42" s="256">
        <f>+ROUND(IF(ISERROR('IBNR+Freq'!Y46),0,'IBNR+Freq'!Y46),3)</f>
        <v>0.219</v>
      </c>
      <c r="I42" s="257">
        <f>+IF(C42=1,IF(ISERROR(H42*'Exp Loss Report_PAYROLL'!H42*10),0,H42*'Exp Loss Report_PAYROLL'!H42*10),IF(ISERROR(H42*'Exp Loss Report_PAYROLL'!H42),0,H42*'Exp Loss Report_PAYROLL'!H42))</f>
        <v>12447.960000000001</v>
      </c>
      <c r="J42" s="256">
        <f>+IF(ISERROR(VLOOKUP($A42,UPP!$C$10:$V$329,13,FALSE)),0,VLOOKUP($A42,UPP!$C$10:$V$329,13,FALSE))</f>
        <v>2.2269690927804882</v>
      </c>
      <c r="K42" s="257">
        <f>+IF(ISERROR(VLOOKUP($A42,UPP!$C$10:$V$329,17,FALSE)),0,VLOOKUP($A42,UPP!$C$10:$V$329,17,FALSE))</f>
        <v>126580.92323364296</v>
      </c>
      <c r="L42" s="256">
        <f>+IF(ISERROR(VLOOKUP($A42,UPP!$C$10:$V$329,14,FALSE)),0,VLOOKUP($A42,UPP!$C$10:$V$329,14,FALSE))</f>
        <v>2.0621014072195125</v>
      </c>
      <c r="M42" s="257">
        <f>+IF(ISERROR(VLOOKUP($A42,UPP!$C$10:$V$329,18,FALSE)),0,VLOOKUP($A42,UPP!$C$10:$V$329,18,FALSE))</f>
        <v>117209.8439863571</v>
      </c>
      <c r="N42" s="256">
        <f>+IF(ISERROR(VLOOKUP($A42,UPP!$C$10:$V$329,15,FALSE)),0,VLOOKUP($A42,UPP!$C$10:$V$329,15,FALSE))</f>
        <v>0.24018794800000001</v>
      </c>
      <c r="O42" s="257">
        <f>+IF(ISERROR(VLOOKUP($A42,UPP!$C$10:$V$329,19,FALSE)),0,VLOOKUP($A42,UPP!$C$10:$V$329,19,FALSE))</f>
        <v>13652.28296432</v>
      </c>
      <c r="P42" s="54"/>
      <c r="Q42" s="54"/>
    </row>
    <row r="43" spans="1:17" x14ac:dyDescent="0.2">
      <c r="A43" s="375">
        <f>+'IBNR+Freq'!B47</f>
        <v>166</v>
      </c>
      <c r="B43" s="375">
        <f>+'IBNR+Freq'!C47</f>
        <v>1</v>
      </c>
      <c r="C43" s="375">
        <f>+'IBNR+Freq'!D47</f>
        <v>1</v>
      </c>
      <c r="D43" s="256">
        <f>+ROUND(IF(ISERROR('IBNR+Freq'!W47),0,'IBNR+Freq'!W47),3)</f>
        <v>0</v>
      </c>
      <c r="E43" s="257">
        <f>+IF(C43=1,IF(ISERROR(D43*'Exp Loss Report_PAYROLL'!D43*10),0,D43*'Exp Loss Report_PAYROLL'!D43*10),IF(ISERROR(D43*'Exp Loss Report_PAYROLL'!D43),0,D43*'Exp Loss Report_PAYROLL'!D43))</f>
        <v>0</v>
      </c>
      <c r="F43" s="256">
        <f>+ROUND(IF(ISERROR('IBNR+Freq'!X47),0,'IBNR+Freq'!X47),3)</f>
        <v>0</v>
      </c>
      <c r="G43" s="257">
        <f>+IF(C43=1,IF(ISERROR(F43*'Exp Loss Report_PAYROLL'!F43*10),0,F43*'Exp Loss Report_PAYROLL'!F43*10),IF(ISERROR(F43*'Exp Loss Report_PAYROLL'!F43),0,F43*'Exp Loss Report_PAYROLL'!F43))</f>
        <v>0</v>
      </c>
      <c r="H43" s="256">
        <f>+ROUND(IF(ISERROR('IBNR+Freq'!Y47),0,'IBNR+Freq'!Y47),3)</f>
        <v>0.13400000000000001</v>
      </c>
      <c r="I43" s="257">
        <f>+IF(C43=1,IF(ISERROR(H43*'Exp Loss Report_PAYROLL'!H43*10),0,H43*'Exp Loss Report_PAYROLL'!H43*10),IF(ISERROR(H43*'Exp Loss Report_PAYROLL'!H43),0,H43*'Exp Loss Report_PAYROLL'!H43))</f>
        <v>2661.2400000000002</v>
      </c>
      <c r="J43" s="256">
        <f>+IF(ISERROR(VLOOKUP($A43,UPP!$C$10:$V$329,13,FALSE)),0,VLOOKUP($A43,UPP!$C$10:$V$329,13,FALSE))</f>
        <v>1.038811655414634</v>
      </c>
      <c r="K43" s="257">
        <f>+IF(ISERROR(VLOOKUP($A43,UPP!$C$10:$V$329,17,FALSE)),0,VLOOKUP($A43,UPP!$C$10:$V$329,17,FALSE))</f>
        <v>20630.79947653463</v>
      </c>
      <c r="L43" s="256">
        <f>+IF(ISERROR(VLOOKUP($A43,UPP!$C$10:$V$329,14,FALSE)),0,VLOOKUP($A43,UPP!$C$10:$V$329,14,FALSE))</f>
        <v>1.1459906357351914</v>
      </c>
      <c r="M43" s="257">
        <f>+IF(ISERROR(VLOOKUP($A43,UPP!$C$10:$V$329,18,FALSE)),0,VLOOKUP($A43,UPP!$C$10:$V$329,18,FALSE))</f>
        <v>22759.374025700905</v>
      </c>
      <c r="N43" s="256">
        <f>+IF(ISERROR(VLOOKUP($A43,UPP!$C$10:$V$329,15,FALSE)),0,VLOOKUP($A43,UPP!$C$10:$V$329,15,FALSE))</f>
        <v>0.18137981285017421</v>
      </c>
      <c r="O43" s="257">
        <f>+IF(ISERROR(VLOOKUP($A43,UPP!$C$10:$V$329,19,FALSE)),0,VLOOKUP($A43,UPP!$C$10:$V$329,19,FALSE))</f>
        <v>3602.2030832044602</v>
      </c>
      <c r="P43" s="54"/>
      <c r="Q43" s="54"/>
    </row>
    <row r="44" spans="1:17" x14ac:dyDescent="0.2">
      <c r="A44" s="375">
        <f>+'IBNR+Freq'!B48</f>
        <v>204</v>
      </c>
      <c r="B44" s="375">
        <f>+'IBNR+Freq'!C48</f>
        <v>1</v>
      </c>
      <c r="C44" s="375">
        <f>+'IBNR+Freq'!D48</f>
        <v>1</v>
      </c>
      <c r="D44" s="256">
        <f>+ROUND(IF(ISERROR('IBNR+Freq'!W48),0,'IBNR+Freq'!W48),3)</f>
        <v>0</v>
      </c>
      <c r="E44" s="257">
        <f>+IF(C44=1,IF(ISERROR(D44*'Exp Loss Report_PAYROLL'!D44*10),0,D44*'Exp Loss Report_PAYROLL'!D44*10),IF(ISERROR(D44*'Exp Loss Report_PAYROLL'!D44),0,D44*'Exp Loss Report_PAYROLL'!D44))</f>
        <v>0</v>
      </c>
      <c r="F44" s="256">
        <f>+ROUND(IF(ISERROR('IBNR+Freq'!X48),0,'IBNR+Freq'!X48),3)</f>
        <v>0</v>
      </c>
      <c r="G44" s="257">
        <f>+IF(C44=1,IF(ISERROR(F44*'Exp Loss Report_PAYROLL'!F44*10),0,F44*'Exp Loss Report_PAYROLL'!F44*10),IF(ISERROR(F44*'Exp Loss Report_PAYROLL'!F44),0,F44*'Exp Loss Report_PAYROLL'!F44))</f>
        <v>0</v>
      </c>
      <c r="H44" s="256">
        <f>+ROUND(IF(ISERROR('IBNR+Freq'!Y48),0,'IBNR+Freq'!Y48),3)</f>
        <v>1E-3</v>
      </c>
      <c r="I44" s="257">
        <f>+IF(C44=1,IF(ISERROR(H44*'Exp Loss Report_PAYROLL'!H44*10),0,H44*'Exp Loss Report_PAYROLL'!H44*10),IF(ISERROR(H44*'Exp Loss Report_PAYROLL'!H44),0,H44*'Exp Loss Report_PAYROLL'!H44))</f>
        <v>8.5299999999999994</v>
      </c>
      <c r="J44" s="256">
        <f>+IF(ISERROR(VLOOKUP($A44,UPP!$C$10:$V$329,13,FALSE)),0,VLOOKUP($A44,UPP!$C$10:$V$329,13,FALSE))</f>
        <v>0.84798393057740584</v>
      </c>
      <c r="K44" s="257">
        <f>+IF(ISERROR(VLOOKUP($A44,UPP!$C$10:$V$329,17,FALSE)),0,VLOOKUP($A44,UPP!$C$10:$V$329,17,FALSE))</f>
        <v>7233.3029278252716</v>
      </c>
      <c r="L44" s="256">
        <f>+IF(ISERROR(VLOOKUP($A44,UPP!$C$10:$V$329,14,FALSE)),0,VLOOKUP($A44,UPP!$C$10:$V$329,14,FALSE))</f>
        <v>1.1679778666443517</v>
      </c>
      <c r="M44" s="257">
        <f>+IF(ISERROR(VLOOKUP($A44,UPP!$C$10:$V$329,18,FALSE)),0,VLOOKUP($A44,UPP!$C$10:$V$329,18,FALSE))</f>
        <v>9962.8512024763204</v>
      </c>
      <c r="N44" s="256">
        <f>+IF(ISERROR(VLOOKUP($A44,UPP!$C$10:$V$329,15,FALSE)),0,VLOOKUP($A44,UPP!$C$10:$V$329,15,FALSE))</f>
        <v>0.19789098677824266</v>
      </c>
      <c r="O44" s="257">
        <f>+IF(ISERROR(VLOOKUP($A44,UPP!$C$10:$V$329,19,FALSE)),0,VLOOKUP($A44,UPP!$C$10:$V$329,19,FALSE))</f>
        <v>1688.0101172184097</v>
      </c>
      <c r="P44" s="54"/>
      <c r="Q44" s="54"/>
    </row>
    <row r="45" spans="1:17" x14ac:dyDescent="0.2">
      <c r="A45" s="375">
        <f>+'IBNR+Freq'!B49</f>
        <v>205</v>
      </c>
      <c r="B45" s="375">
        <f>+'IBNR+Freq'!C49</f>
        <v>1</v>
      </c>
      <c r="C45" s="375">
        <f>+'IBNR+Freq'!D49</f>
        <v>1</v>
      </c>
      <c r="D45" s="256">
        <f>+ROUND(IF(ISERROR('IBNR+Freq'!W49),0,'IBNR+Freq'!W49),3)</f>
        <v>0</v>
      </c>
      <c r="E45" s="257">
        <f>+IF(C45=1,IF(ISERROR(D45*'Exp Loss Report_PAYROLL'!D45*10),0,D45*'Exp Loss Report_PAYROLL'!D45*10),IF(ISERROR(D45*'Exp Loss Report_PAYROLL'!D45),0,D45*'Exp Loss Report_PAYROLL'!D45))</f>
        <v>0</v>
      </c>
      <c r="F45" s="256">
        <f>+ROUND(IF(ISERROR('IBNR+Freq'!X49),0,'IBNR+Freq'!X49),3)</f>
        <v>0</v>
      </c>
      <c r="G45" s="257">
        <f>+IF(C45=1,IF(ISERROR(F45*'Exp Loss Report_PAYROLL'!F45*10),0,F45*'Exp Loss Report_PAYROLL'!F45*10),IF(ISERROR(F45*'Exp Loss Report_PAYROLL'!F45),0,F45*'Exp Loss Report_PAYROLL'!F45))</f>
        <v>0</v>
      </c>
      <c r="H45" s="256">
        <f>+ROUND(IF(ISERROR('IBNR+Freq'!Y49),0,'IBNR+Freq'!Y49),3)</f>
        <v>0.39400000000000002</v>
      </c>
      <c r="I45" s="257">
        <f>+IF(C45=1,IF(ISERROR(H45*'Exp Loss Report_PAYROLL'!H45*10),0,H45*'Exp Loss Report_PAYROLL'!H45*10),IF(ISERROR(H45*'Exp Loss Report_PAYROLL'!H45),0,H45*'Exp Loss Report_PAYROLL'!H45))</f>
        <v>2832.86</v>
      </c>
      <c r="J45" s="256">
        <f>+IF(ISERROR(VLOOKUP($A45,UPP!$C$10:$V$329,13,FALSE)),0,VLOOKUP($A45,UPP!$C$10:$V$329,13,FALSE))</f>
        <v>1.2759157765083189</v>
      </c>
      <c r="K45" s="257">
        <f>+IF(ISERROR(VLOOKUP($A45,UPP!$C$10:$V$329,17,FALSE)),0,VLOOKUP($A45,UPP!$C$10:$V$329,17,FALSE))</f>
        <v>9173.834433094813</v>
      </c>
      <c r="L45" s="256">
        <f>+IF(ISERROR(VLOOKUP($A45,UPP!$C$10:$V$329,14,FALSE)),0,VLOOKUP($A45,UPP!$C$10:$V$329,14,FALSE))</f>
        <v>0.85303161022725682</v>
      </c>
      <c r="M45" s="257">
        <f>+IF(ISERROR(VLOOKUP($A45,UPP!$C$10:$V$329,18,FALSE)),0,VLOOKUP($A45,UPP!$C$10:$V$329,18,FALSE))</f>
        <v>6133.2972775339758</v>
      </c>
      <c r="N45" s="256">
        <f>+IF(ISERROR(VLOOKUP($A45,UPP!$C$10:$V$329,15,FALSE)),0,VLOOKUP($A45,UPP!$C$10:$V$329,15,FALSE))</f>
        <v>0.15091476926442482</v>
      </c>
      <c r="O45" s="257">
        <f>+IF(ISERROR(VLOOKUP($A45,UPP!$C$10:$V$329,19,FALSE)),0,VLOOKUP($A45,UPP!$C$10:$V$329,19,FALSE))</f>
        <v>1085.0771910112144</v>
      </c>
      <c r="P45" s="54"/>
      <c r="Q45" s="54"/>
    </row>
    <row r="46" spans="1:17" x14ac:dyDescent="0.2">
      <c r="A46" s="375">
        <f>+'IBNR+Freq'!B50</f>
        <v>221</v>
      </c>
      <c r="B46" s="375">
        <f>+'IBNR+Freq'!C50</f>
        <v>1</v>
      </c>
      <c r="C46" s="375">
        <f>+'IBNR+Freq'!D50</f>
        <v>1</v>
      </c>
      <c r="D46" s="256">
        <f>+ROUND(IF(ISERROR('IBNR+Freq'!W50),0,'IBNR+Freq'!W50),3)</f>
        <v>9.4E-2</v>
      </c>
      <c r="E46" s="257">
        <f>+IF(C46=1,IF(ISERROR(D46*'Exp Loss Report_PAYROLL'!D46*10),0,D46*'Exp Loss Report_PAYROLL'!D46*10),IF(ISERROR(D46*'Exp Loss Report_PAYROLL'!D46),0,D46*'Exp Loss Report_PAYROLL'!D46))</f>
        <v>33658.58</v>
      </c>
      <c r="F46" s="256">
        <f>+ROUND(IF(ISERROR('IBNR+Freq'!X50),0,'IBNR+Freq'!X50),3)</f>
        <v>0.81699999999999995</v>
      </c>
      <c r="G46" s="257">
        <f>+IF(C46=1,IF(ISERROR(F46*'Exp Loss Report_PAYROLL'!F46*10),0,F46*'Exp Loss Report_PAYROLL'!F46*10),IF(ISERROR(F46*'Exp Loss Report_PAYROLL'!F46),0,F46*'Exp Loss Report_PAYROLL'!F46))</f>
        <v>292543.19</v>
      </c>
      <c r="H46" s="256">
        <f>+ROUND(IF(ISERROR('IBNR+Freq'!Y50),0,'IBNR+Freq'!Y50),3)</f>
        <v>9.5000000000000001E-2</v>
      </c>
      <c r="I46" s="257">
        <f>+IF(C46=1,IF(ISERROR(H46*'Exp Loss Report_PAYROLL'!H46*10),0,H46*'Exp Loss Report_PAYROLL'!H46*10),IF(ISERROR(H46*'Exp Loss Report_PAYROLL'!H46),0,H46*'Exp Loss Report_PAYROLL'!H46))</f>
        <v>34016.65</v>
      </c>
      <c r="J46" s="256">
        <f>+IF(ISERROR(VLOOKUP($A46,UPP!$C$10:$V$329,13,FALSE)),0,VLOOKUP($A46,UPP!$C$10:$V$329,13,FALSE))</f>
        <v>0.83978365159362534</v>
      </c>
      <c r="K46" s="257">
        <f>+IF(ISERROR(VLOOKUP($A46,UPP!$C$10:$V$329,17,FALSE)),0,VLOOKUP($A46,UPP!$C$10:$V$329,17,FALSE))</f>
        <v>300701.33212612942</v>
      </c>
      <c r="L46" s="256">
        <f>+IF(ISERROR(VLOOKUP($A46,UPP!$C$10:$V$329,14,FALSE)),0,VLOOKUP($A46,UPP!$C$10:$V$329,14,FALSE))</f>
        <v>0.73819031227888454</v>
      </c>
      <c r="M46" s="257">
        <f>+IF(ISERROR(VLOOKUP($A46,UPP!$C$10:$V$329,18,FALSE)),0,VLOOKUP($A46,UPP!$C$10:$V$329,18,FALSE))</f>
        <v>264323.80511770019</v>
      </c>
      <c r="N46" s="256">
        <f>+IF(ISERROR(VLOOKUP($A46,UPP!$C$10:$V$329,15,FALSE)),0,VLOOKUP($A46,UPP!$C$10:$V$329,15,FALSE))</f>
        <v>6.7182692127490035E-2</v>
      </c>
      <c r="O46" s="257">
        <f>+IF(ISERROR(VLOOKUP($A46,UPP!$C$10:$V$329,19,FALSE)),0,VLOOKUP($A46,UPP!$C$10:$V$329,19,FALSE))</f>
        <v>24056.106570090356</v>
      </c>
      <c r="P46" s="54"/>
      <c r="Q46" s="54"/>
    </row>
    <row r="47" spans="1:17" x14ac:dyDescent="0.2">
      <c r="A47" s="375">
        <f>+'IBNR+Freq'!B51</f>
        <v>222</v>
      </c>
      <c r="B47" s="375">
        <f>+'IBNR+Freq'!C51</f>
        <v>1</v>
      </c>
      <c r="C47" s="375">
        <f>+'IBNR+Freq'!D51</f>
        <v>1</v>
      </c>
      <c r="D47" s="256">
        <f>+ROUND(IF(ISERROR('IBNR+Freq'!W51),0,'IBNR+Freq'!W51),3)</f>
        <v>0.52500000000000002</v>
      </c>
      <c r="E47" s="257">
        <f>+IF(C47=1,IF(ISERROR(D47*'Exp Loss Report_PAYROLL'!D47*10),0,D47*'Exp Loss Report_PAYROLL'!D47*10),IF(ISERROR(D47*'Exp Loss Report_PAYROLL'!D47),0,D47*'Exp Loss Report_PAYROLL'!D47))</f>
        <v>1150553.25</v>
      </c>
      <c r="F47" s="256">
        <f>+ROUND(IF(ISERROR('IBNR+Freq'!X51),0,'IBNR+Freq'!X51),3)</f>
        <v>0.77</v>
      </c>
      <c r="G47" s="257">
        <f>+IF(C47=1,IF(ISERROR(F47*'Exp Loss Report_PAYROLL'!F47*10),0,F47*'Exp Loss Report_PAYROLL'!F47*10),IF(ISERROR(F47*'Exp Loss Report_PAYROLL'!F47),0,F47*'Exp Loss Report_PAYROLL'!F47))</f>
        <v>1687478.1</v>
      </c>
      <c r="H47" s="256">
        <f>+ROUND(IF(ISERROR('IBNR+Freq'!Y51),0,'IBNR+Freq'!Y51),3)</f>
        <v>0.13200000000000001</v>
      </c>
      <c r="I47" s="257">
        <f>+IF(C47=1,IF(ISERROR(H47*'Exp Loss Report_PAYROLL'!H47*10),0,H47*'Exp Loss Report_PAYROLL'!H47*10),IF(ISERROR(H47*'Exp Loss Report_PAYROLL'!H47),0,H47*'Exp Loss Report_PAYROLL'!H47))</f>
        <v>289281.96000000002</v>
      </c>
      <c r="J47" s="256">
        <f>+IF(ISERROR(VLOOKUP($A47,UPP!$C$10:$V$329,13,FALSE)),0,VLOOKUP($A47,UPP!$C$10:$V$329,13,FALSE))</f>
        <v>1.8082630810721652</v>
      </c>
      <c r="K47" s="257">
        <f>+IF(ISERROR(VLOOKUP($A47,UPP!$C$10:$V$329,17,FALSE)),0,VLOOKUP($A47,UPP!$C$10:$V$329,17,FALSE))</f>
        <v>3962862.7900620825</v>
      </c>
      <c r="L47" s="256">
        <f>+IF(ISERROR(VLOOKUP($A47,UPP!$C$10:$V$329,14,FALSE)),0,VLOOKUP($A47,UPP!$C$10:$V$329,14,FALSE))</f>
        <v>0.72148705199999996</v>
      </c>
      <c r="M47" s="257">
        <f>+IF(ISERROR(VLOOKUP($A47,UPP!$C$10:$V$329,18,FALSE)),0,VLOOKUP($A47,UPP!$C$10:$V$329,18,FALSE))</f>
        <v>1581160.5190695599</v>
      </c>
      <c r="N47" s="256">
        <f>+IF(ISERROR(VLOOKUP($A47,UPP!$C$10:$V$329,15,FALSE)),0,VLOOKUP($A47,UPP!$C$10:$V$329,15,FALSE))</f>
        <v>0.11570239092783506</v>
      </c>
      <c r="O47" s="257">
        <f>+IF(ISERROR(VLOOKUP($A47,UPP!$C$10:$V$329,19,FALSE)),0,VLOOKUP($A47,UPP!$C$10:$V$329,19,FALSE))</f>
        <v>253565.26079007835</v>
      </c>
      <c r="P47" s="54"/>
      <c r="Q47" s="54"/>
    </row>
    <row r="48" spans="1:17" x14ac:dyDescent="0.2">
      <c r="A48" s="375">
        <f>+'IBNR+Freq'!B52</f>
        <v>225</v>
      </c>
      <c r="B48" s="375">
        <f>+'IBNR+Freq'!C52</f>
        <v>1</v>
      </c>
      <c r="C48" s="375">
        <f>+'IBNR+Freq'!D52</f>
        <v>1</v>
      </c>
      <c r="D48" s="256">
        <f>+ROUND(IF(ISERROR('IBNR+Freq'!W52),0,'IBNR+Freq'!W52),3)</f>
        <v>1.298</v>
      </c>
      <c r="E48" s="257">
        <f>+IF(C48=1,IF(ISERROR(D48*'Exp Loss Report_PAYROLL'!D48*10),0,D48*'Exp Loss Report_PAYROLL'!D48*10),IF(ISERROR(D48*'Exp Loss Report_PAYROLL'!D48),0,D48*'Exp Loss Report_PAYROLL'!D48))</f>
        <v>481804.62</v>
      </c>
      <c r="F48" s="256">
        <f>+ROUND(IF(ISERROR('IBNR+Freq'!X52),0,'IBNR+Freq'!X52),3)</f>
        <v>1.4</v>
      </c>
      <c r="G48" s="257">
        <f>+IF(C48=1,IF(ISERROR(F48*'Exp Loss Report_PAYROLL'!F48*10),0,F48*'Exp Loss Report_PAYROLL'!F48*10),IF(ISERROR(F48*'Exp Loss Report_PAYROLL'!F48),0,F48*'Exp Loss Report_PAYROLL'!F48))</f>
        <v>519666</v>
      </c>
      <c r="H48" s="256">
        <f>+ROUND(IF(ISERROR('IBNR+Freq'!Y52),0,'IBNR+Freq'!Y52),3)</f>
        <v>0.123</v>
      </c>
      <c r="I48" s="257">
        <f>+IF(C48=1,IF(ISERROR(H48*'Exp Loss Report_PAYROLL'!H48*10),0,H48*'Exp Loss Report_PAYROLL'!H48*10),IF(ISERROR(H48*'Exp Loss Report_PAYROLL'!H48),0,H48*'Exp Loss Report_PAYROLL'!H48))</f>
        <v>45656.369999999995</v>
      </c>
      <c r="J48" s="256">
        <f>+IF(ISERROR(VLOOKUP($A48,UPP!$C$10:$V$329,13,FALSE)),0,VLOOKUP($A48,UPP!$C$10:$V$329,13,FALSE))</f>
        <v>1.5580357161997622</v>
      </c>
      <c r="K48" s="257">
        <f>+IF(ISERROR(VLOOKUP($A48,UPP!$C$10:$V$329,17,FALSE)),0,VLOOKUP($A48,UPP!$C$10:$V$329,17,FALSE))</f>
        <v>578327.27749618969</v>
      </c>
      <c r="L48" s="256">
        <f>+IF(ISERROR(VLOOKUP($A48,UPP!$C$10:$V$329,14,FALSE)),0,VLOOKUP($A48,UPP!$C$10:$V$329,14,FALSE))</f>
        <v>0.41282674624970278</v>
      </c>
      <c r="M48" s="257">
        <f>+IF(ISERROR(VLOOKUP($A48,UPP!$C$10:$V$329,18,FALSE)),0,VLOOKUP($A48,UPP!$C$10:$V$329,18,FALSE))</f>
        <v>153237.15994042717</v>
      </c>
      <c r="N48" s="256">
        <f>+IF(ISERROR(VLOOKUP($A48,UPP!$C$10:$V$329,15,FALSE)),0,VLOOKUP($A48,UPP!$C$10:$V$329,15,FALSE))</f>
        <v>7.542806955053509E-2</v>
      </c>
      <c r="O48" s="257">
        <f>+IF(ISERROR(VLOOKUP($A48,UPP!$C$10:$V$329,19,FALSE)),0,VLOOKUP($A48,UPP!$C$10:$V$329,19,FALSE))</f>
        <v>27998.145136463121</v>
      </c>
      <c r="P48" s="54"/>
      <c r="Q48" s="54"/>
    </row>
    <row r="49" spans="1:17" x14ac:dyDescent="0.2">
      <c r="A49" s="375">
        <f>+'IBNR+Freq'!B53</f>
        <v>227</v>
      </c>
      <c r="B49" s="375">
        <f>+'IBNR+Freq'!C53</f>
        <v>1</v>
      </c>
      <c r="C49" s="375">
        <f>+'IBNR+Freq'!D53</f>
        <v>1</v>
      </c>
      <c r="D49" s="256">
        <f>+ROUND(IF(ISERROR('IBNR+Freq'!W53),0,'IBNR+Freq'!W53),3)</f>
        <v>0</v>
      </c>
      <c r="E49" s="257">
        <f>+IF(C49=1,IF(ISERROR(D49*'Exp Loss Report_PAYROLL'!D49*10),0,D49*'Exp Loss Report_PAYROLL'!D49*10),IF(ISERROR(D49*'Exp Loss Report_PAYROLL'!D49),0,D49*'Exp Loss Report_PAYROLL'!D49))</f>
        <v>0</v>
      </c>
      <c r="F49" s="256">
        <f>+ROUND(IF(ISERROR('IBNR+Freq'!X53),0,'IBNR+Freq'!X53),3)</f>
        <v>2.4E-2</v>
      </c>
      <c r="G49" s="257">
        <f>+IF(C49=1,IF(ISERROR(F49*'Exp Loss Report_PAYROLL'!F49*10),0,F49*'Exp Loss Report_PAYROLL'!F49*10),IF(ISERROR(F49*'Exp Loss Report_PAYROLL'!F49),0,F49*'Exp Loss Report_PAYROLL'!F49))</f>
        <v>47626.8</v>
      </c>
      <c r="H49" s="256">
        <f>+ROUND(IF(ISERROR('IBNR+Freq'!Y53),0,'IBNR+Freq'!Y53),3)</f>
        <v>4.4999999999999998E-2</v>
      </c>
      <c r="I49" s="257">
        <f>+IF(C49=1,IF(ISERROR(H49*'Exp Loss Report_PAYROLL'!H49*10),0,H49*'Exp Loss Report_PAYROLL'!H49*10),IF(ISERROR(H49*'Exp Loss Report_PAYROLL'!H49),0,H49*'Exp Loss Report_PAYROLL'!H49))</f>
        <v>89300.25</v>
      </c>
      <c r="J49" s="256">
        <f>+IF(ISERROR(VLOOKUP($A49,UPP!$C$10:$V$329,13,FALSE)),0,VLOOKUP($A49,UPP!$C$10:$V$329,13,FALSE))</f>
        <v>1.2020113207142857</v>
      </c>
      <c r="K49" s="257">
        <f>+IF(ISERROR(VLOOKUP($A49,UPP!$C$10:$V$329,17,FALSE)),0,VLOOKUP($A49,UPP!$C$10:$V$329,17,FALSE))</f>
        <v>2385331.365391464</v>
      </c>
      <c r="L49" s="256">
        <f>+IF(ISERROR(VLOOKUP($A49,UPP!$C$10:$V$329,14,FALSE)),0,VLOOKUP($A49,UPP!$C$10:$V$329,14,FALSE))</f>
        <v>0.21066177785714285</v>
      </c>
      <c r="M49" s="257">
        <f>+IF(ISERROR(VLOOKUP($A49,UPP!$C$10:$V$329,18,FALSE)),0,VLOOKUP($A49,UPP!$C$10:$V$329,18,FALSE))</f>
        <v>418047.76506860711</v>
      </c>
      <c r="N49" s="256">
        <f>+IF(ISERROR(VLOOKUP($A49,UPP!$C$10:$V$329,15,FALSE)),0,VLOOKUP($A49,UPP!$C$10:$V$329,15,FALSE))</f>
        <v>4.4610729428571423E-2</v>
      </c>
      <c r="O49" s="257">
        <f>+IF(ISERROR(VLOOKUP($A49,UPP!$C$10:$V$329,19,FALSE)),0,VLOOKUP($A49,UPP!$C$10:$V$329,19,FALSE))</f>
        <v>88527.762014528562</v>
      </c>
      <c r="P49" s="54"/>
      <c r="Q49" s="54"/>
    </row>
    <row r="50" spans="1:17" x14ac:dyDescent="0.2">
      <c r="A50" s="375">
        <f>+'IBNR+Freq'!B54</f>
        <v>255</v>
      </c>
      <c r="B50" s="375">
        <f>+'IBNR+Freq'!C54</f>
        <v>1</v>
      </c>
      <c r="C50" s="375">
        <f>+'IBNR+Freq'!D54</f>
        <v>1</v>
      </c>
      <c r="D50" s="256">
        <f>+ROUND(IF(ISERROR('IBNR+Freq'!W54),0,'IBNR+Freq'!W54),3)</f>
        <v>2.4870000000000001</v>
      </c>
      <c r="E50" s="257">
        <f>+IF(C50=1,IF(ISERROR(D50*'Exp Loss Report_PAYROLL'!D50*10),0,D50*'Exp Loss Report_PAYROLL'!D50*10),IF(ISERROR(D50*'Exp Loss Report_PAYROLL'!D50),0,D50*'Exp Loss Report_PAYROLL'!D50))</f>
        <v>446192.67</v>
      </c>
      <c r="F50" s="256">
        <f>+ROUND(IF(ISERROR('IBNR+Freq'!X54),0,'IBNR+Freq'!X54),3)</f>
        <v>1.724</v>
      </c>
      <c r="G50" s="257">
        <f>+IF(C50=1,IF(ISERROR(F50*'Exp Loss Report_PAYROLL'!F50*10),0,F50*'Exp Loss Report_PAYROLL'!F50*10),IF(ISERROR(F50*'Exp Loss Report_PAYROLL'!F50),0,F50*'Exp Loss Report_PAYROLL'!F50))</f>
        <v>309302.83999999997</v>
      </c>
      <c r="H50" s="256">
        <f>+ROUND(IF(ISERROR('IBNR+Freq'!Y54),0,'IBNR+Freq'!Y54),3)</f>
        <v>9.6000000000000002E-2</v>
      </c>
      <c r="I50" s="257">
        <f>+IF(C50=1,IF(ISERROR(H50*'Exp Loss Report_PAYROLL'!H50*10),0,H50*'Exp Loss Report_PAYROLL'!H50*10),IF(ISERROR(H50*'Exp Loss Report_PAYROLL'!H50),0,H50*'Exp Loss Report_PAYROLL'!H50))</f>
        <v>17223.36</v>
      </c>
      <c r="J50" s="256">
        <f>+IF(ISERROR(VLOOKUP($A50,UPP!$C$10:$V$329,13,FALSE)),0,VLOOKUP($A50,UPP!$C$10:$V$329,13,FALSE))</f>
        <v>1.1266730091265371</v>
      </c>
      <c r="K50" s="257">
        <f>+IF(ISERROR(VLOOKUP($A50,UPP!$C$10:$V$329,17,FALSE)),0,VLOOKUP($A50,UPP!$C$10:$V$329,17,FALSE))</f>
        <v>202136.40456739202</v>
      </c>
      <c r="L50" s="256">
        <f>+IF(ISERROR(VLOOKUP($A50,UPP!$C$10:$V$329,14,FALSE)),0,VLOOKUP($A50,UPP!$C$10:$V$329,14,FALSE))</f>
        <v>0.7466755060483935</v>
      </c>
      <c r="M50" s="257">
        <f>+IF(ISERROR(VLOOKUP($A50,UPP!$C$10:$V$329,18,FALSE)),0,VLOOKUP($A50,UPP!$C$10:$V$329,18,FALSE))</f>
        <v>133961.05254014229</v>
      </c>
      <c r="N50" s="256">
        <f>+IF(ISERROR(VLOOKUP($A50,UPP!$C$10:$V$329,15,FALSE)),0,VLOOKUP($A50,UPP!$C$10:$V$329,15,FALSE))</f>
        <v>0.10185500082506943</v>
      </c>
      <c r="O50" s="257">
        <f>+IF(ISERROR(VLOOKUP($A50,UPP!$C$10:$V$329,19,FALSE)),0,VLOOKUP($A50,UPP!$C$10:$V$329,19,FALSE))</f>
        <v>18273.805698025706</v>
      </c>
      <c r="P50" s="54"/>
      <c r="Q50" s="54"/>
    </row>
    <row r="51" spans="1:17" x14ac:dyDescent="0.2">
      <c r="A51" s="375">
        <f>+'IBNR+Freq'!B55</f>
        <v>257</v>
      </c>
      <c r="B51" s="375">
        <f>+'IBNR+Freq'!C55</f>
        <v>1</v>
      </c>
      <c r="C51" s="375">
        <f>+'IBNR+Freq'!D55</f>
        <v>1</v>
      </c>
      <c r="D51" s="256">
        <f>+ROUND(IF(ISERROR('IBNR+Freq'!W55),0,'IBNR+Freq'!W55),3)</f>
        <v>0</v>
      </c>
      <c r="E51" s="257">
        <f>+IF(C51=1,IF(ISERROR(D51*'Exp Loss Report_PAYROLL'!D51*10),0,D51*'Exp Loss Report_PAYROLL'!D51*10),IF(ISERROR(D51*'Exp Loss Report_PAYROLL'!D51),0,D51*'Exp Loss Report_PAYROLL'!D51))</f>
        <v>0</v>
      </c>
      <c r="F51" s="256">
        <f>+ROUND(IF(ISERROR('IBNR+Freq'!X55),0,'IBNR+Freq'!X55),3)</f>
        <v>0</v>
      </c>
      <c r="G51" s="257">
        <f>+IF(C51=1,IF(ISERROR(F51*'Exp Loss Report_PAYROLL'!F51*10),0,F51*'Exp Loss Report_PAYROLL'!F51*10),IF(ISERROR(F51*'Exp Loss Report_PAYROLL'!F51),0,F51*'Exp Loss Report_PAYROLL'!F51))</f>
        <v>0</v>
      </c>
      <c r="H51" s="256">
        <f>+ROUND(IF(ISERROR('IBNR+Freq'!Y55),0,'IBNR+Freq'!Y55),3)</f>
        <v>0</v>
      </c>
      <c r="I51" s="257">
        <f>+IF(C51=1,IF(ISERROR(H51*'Exp Loss Report_PAYROLL'!H51*10),0,H51*'Exp Loss Report_PAYROLL'!H51*10),IF(ISERROR(H51*'Exp Loss Report_PAYROLL'!H51),0,H51*'Exp Loss Report_PAYROLL'!H51))</f>
        <v>0</v>
      </c>
      <c r="J51" s="256">
        <f>+IF(ISERROR(VLOOKUP($A51,UPP!$C$10:$V$329,13,FALSE)),0,VLOOKUP($A51,UPP!$C$10:$V$329,13,FALSE))</f>
        <v>1.1586723497864078</v>
      </c>
      <c r="K51" s="257">
        <f>+IF(ISERROR(VLOOKUP($A51,UPP!$C$10:$V$329,17,FALSE)),0,VLOOKUP($A51,UPP!$C$10:$V$329,17,FALSE))</f>
        <v>81.107064485048554</v>
      </c>
      <c r="L51" s="256">
        <f>+IF(ISERROR(VLOOKUP($A51,UPP!$C$10:$V$329,14,FALSE)),0,VLOOKUP($A51,UPP!$C$10:$V$329,14,FALSE))</f>
        <v>0.70212806741747558</v>
      </c>
      <c r="M51" s="257">
        <f>+IF(ISERROR(VLOOKUP($A51,UPP!$C$10:$V$329,18,FALSE)),0,VLOOKUP($A51,UPP!$C$10:$V$329,18,FALSE))</f>
        <v>49.148964719223294</v>
      </c>
      <c r="N51" s="256">
        <f>+IF(ISERROR(VLOOKUP($A51,UPP!$C$10:$V$329,15,FALSE)),0,VLOOKUP($A51,UPP!$C$10:$V$329,15,FALSE))</f>
        <v>0.12963603079611649</v>
      </c>
      <c r="O51" s="257">
        <f>+IF(ISERROR(VLOOKUP($A51,UPP!$C$10:$V$329,19,FALSE)),0,VLOOKUP($A51,UPP!$C$10:$V$329,19,FALSE))</f>
        <v>9.0745221557281539</v>
      </c>
      <c r="P51" s="54"/>
      <c r="Q51" s="54"/>
    </row>
    <row r="52" spans="1:17" x14ac:dyDescent="0.2">
      <c r="A52" s="375">
        <f>+'IBNR+Freq'!B56</f>
        <v>259</v>
      </c>
      <c r="B52" s="375">
        <f>+'IBNR+Freq'!C56</f>
        <v>1</v>
      </c>
      <c r="C52" s="375">
        <f>+'IBNR+Freq'!D56</f>
        <v>1</v>
      </c>
      <c r="D52" s="256">
        <f>+ROUND(IF(ISERROR('IBNR+Freq'!W56),0,'IBNR+Freq'!W56),3)</f>
        <v>1.5629999999999999</v>
      </c>
      <c r="E52" s="257">
        <f>+IF(C52=1,IF(ISERROR(D52*'Exp Loss Report_PAYROLL'!D52*10),0,D52*'Exp Loss Report_PAYROLL'!D52*10),IF(ISERROR(D52*'Exp Loss Report_PAYROLL'!D52),0,D52*'Exp Loss Report_PAYROLL'!D52))</f>
        <v>2014910.19</v>
      </c>
      <c r="F52" s="256">
        <f>+ROUND(IF(ISERROR('IBNR+Freq'!X56),0,'IBNR+Freq'!X56),3)</f>
        <v>0.317</v>
      </c>
      <c r="G52" s="257">
        <f>+IF(C52=1,IF(ISERROR(F52*'Exp Loss Report_PAYROLL'!F52*10),0,F52*'Exp Loss Report_PAYROLL'!F52*10),IF(ISERROR(F52*'Exp Loss Report_PAYROLL'!F52),0,F52*'Exp Loss Report_PAYROLL'!F52))</f>
        <v>408654.21</v>
      </c>
      <c r="H52" s="256">
        <f>+ROUND(IF(ISERROR('IBNR+Freq'!Y56),0,'IBNR+Freq'!Y56),3)</f>
        <v>3.4000000000000002E-2</v>
      </c>
      <c r="I52" s="257">
        <f>+IF(C52=1,IF(ISERROR(H52*'Exp Loss Report_PAYROLL'!H52*10),0,H52*'Exp Loss Report_PAYROLL'!H52*10),IF(ISERROR(H52*'Exp Loss Report_PAYROLL'!H52),0,H52*'Exp Loss Report_PAYROLL'!H52))</f>
        <v>43830.420000000006</v>
      </c>
      <c r="J52" s="256">
        <f>+IF(ISERROR(VLOOKUP($A52,UPP!$C$10:$V$329,13,FALSE)),0,VLOOKUP($A52,UPP!$C$10:$V$329,13,FALSE))</f>
        <v>1.184477602621469</v>
      </c>
      <c r="K52" s="257">
        <f>+IF(ISERROR(VLOOKUP($A52,UPP!$C$10:$V$329,17,FALSE)),0,VLOOKUP($A52,UPP!$C$10:$V$329,17,FALSE))</f>
        <v>1526945.6118674143</v>
      </c>
      <c r="L52" s="256">
        <f>+IF(ISERROR(VLOOKUP($A52,UPP!$C$10:$V$329,14,FALSE)),0,VLOOKUP($A52,UPP!$C$10:$V$329,14,FALSE))</f>
        <v>0.46237638258757074</v>
      </c>
      <c r="M52" s="257">
        <f>+IF(ISERROR(VLOOKUP($A52,UPP!$C$10:$V$329,18,FALSE)),0,VLOOKUP($A52,UPP!$C$10:$V$329,18,FALSE))</f>
        <v>596063.26608511514</v>
      </c>
      <c r="N52" s="256">
        <f>+IF(ISERROR(VLOOKUP($A52,UPP!$C$10:$V$329,15,FALSE)),0,VLOOKUP($A52,UPP!$C$10:$V$329,15,FALSE))</f>
        <v>0.11001083879096046</v>
      </c>
      <c r="O52" s="257">
        <f>+IF(ISERROR(VLOOKUP($A52,UPP!$C$10:$V$329,19,FALSE)),0,VLOOKUP($A52,UPP!$C$10:$V$329,19,FALSE))</f>
        <v>141818.27261059085</v>
      </c>
      <c r="P52" s="54"/>
      <c r="Q52" s="54"/>
    </row>
    <row r="53" spans="1:17" x14ac:dyDescent="0.2">
      <c r="A53" s="375">
        <f>+'IBNR+Freq'!B57</f>
        <v>261</v>
      </c>
      <c r="B53" s="375">
        <f>+'IBNR+Freq'!C57</f>
        <v>1</v>
      </c>
      <c r="C53" s="375">
        <f>+'IBNR+Freq'!D57</f>
        <v>1</v>
      </c>
      <c r="D53" s="256">
        <f>+ROUND(IF(ISERROR('IBNR+Freq'!W57),0,'IBNR+Freq'!W57),3)</f>
        <v>0</v>
      </c>
      <c r="E53" s="257">
        <f>+IF(C53=1,IF(ISERROR(D53*'Exp Loss Report_PAYROLL'!D53*10),0,D53*'Exp Loss Report_PAYROLL'!D53*10),IF(ISERROR(D53*'Exp Loss Report_PAYROLL'!D53),0,D53*'Exp Loss Report_PAYROLL'!D53))</f>
        <v>0</v>
      </c>
      <c r="F53" s="256">
        <f>+ROUND(IF(ISERROR('IBNR+Freq'!X57),0,'IBNR+Freq'!X57),3)</f>
        <v>0</v>
      </c>
      <c r="G53" s="257">
        <f>+IF(C53=1,IF(ISERROR(F53*'Exp Loss Report_PAYROLL'!F53*10),0,F53*'Exp Loss Report_PAYROLL'!F53*10),IF(ISERROR(F53*'Exp Loss Report_PAYROLL'!F53),0,F53*'Exp Loss Report_PAYROLL'!F53))</f>
        <v>0</v>
      </c>
      <c r="H53" s="256">
        <f>+ROUND(IF(ISERROR('IBNR+Freq'!Y57),0,'IBNR+Freq'!Y57),3)</f>
        <v>0</v>
      </c>
      <c r="I53" s="257">
        <f>+IF(C53=1,IF(ISERROR(H53*'Exp Loss Report_PAYROLL'!H53*10),0,H53*'Exp Loss Report_PAYROLL'!H53*10),IF(ISERROR(H53*'Exp Loss Report_PAYROLL'!H53),0,H53*'Exp Loss Report_PAYROLL'!H53))</f>
        <v>0</v>
      </c>
      <c r="J53" s="256">
        <f>+IF(ISERROR(VLOOKUP($A53,UPP!$C$10:$V$329,13,FALSE)),0,VLOOKUP($A53,UPP!$C$10:$V$329,13,FALSE))</f>
        <v>1.5090627624552664</v>
      </c>
      <c r="K53" s="257">
        <f>+IF(ISERROR(VLOOKUP($A53,UPP!$C$10:$V$329,17,FALSE)),0,VLOOKUP($A53,UPP!$C$10:$V$329,17,FALSE))</f>
        <v>2505.044185675742</v>
      </c>
      <c r="L53" s="256">
        <f>+IF(ISERROR(VLOOKUP($A53,UPP!$C$10:$V$329,14,FALSE)),0,VLOOKUP($A53,UPP!$C$10:$V$329,14,FALSE))</f>
        <v>0.60728545567383918</v>
      </c>
      <c r="M53" s="257">
        <f>+IF(ISERROR(VLOOKUP($A53,UPP!$C$10:$V$329,18,FALSE)),0,VLOOKUP($A53,UPP!$C$10:$V$329,18,FALSE))</f>
        <v>1008.0938564185731</v>
      </c>
      <c r="N53" s="256">
        <f>+IF(ISERROR(VLOOKUP($A53,UPP!$C$10:$V$329,15,FALSE)),0,VLOOKUP($A53,UPP!$C$10:$V$329,15,FALSE))</f>
        <v>8.7349277870894679E-2</v>
      </c>
      <c r="O53" s="257">
        <f>+IF(ISERROR(VLOOKUP($A53,UPP!$C$10:$V$329,19,FALSE)),0,VLOOKUP($A53,UPP!$C$10:$V$329,19,FALSE))</f>
        <v>144.99980126568516</v>
      </c>
      <c r="P53" s="54"/>
      <c r="Q53" s="54"/>
    </row>
    <row r="54" spans="1:17" x14ac:dyDescent="0.2">
      <c r="A54" s="375">
        <f>+'IBNR+Freq'!B58</f>
        <v>263</v>
      </c>
      <c r="B54" s="375">
        <f>+'IBNR+Freq'!C58</f>
        <v>1</v>
      </c>
      <c r="C54" s="375">
        <f>+'IBNR+Freq'!D58</f>
        <v>1</v>
      </c>
      <c r="D54" s="256">
        <f>+ROUND(IF(ISERROR('IBNR+Freq'!W58),0,'IBNR+Freq'!W58),3)</f>
        <v>1.07</v>
      </c>
      <c r="E54" s="257">
        <f>+IF(C54=1,IF(ISERROR(D54*'Exp Loss Report_PAYROLL'!D54*10),0,D54*'Exp Loss Report_PAYROLL'!D54*10),IF(ISERROR(D54*'Exp Loss Report_PAYROLL'!D54),0,D54*'Exp Loss Report_PAYROLL'!D54))</f>
        <v>26600.2</v>
      </c>
      <c r="F54" s="256">
        <f>+ROUND(IF(ISERROR('IBNR+Freq'!X58),0,'IBNR+Freq'!X58),3)</f>
        <v>5.2130000000000001</v>
      </c>
      <c r="G54" s="257">
        <f>+IF(C54=1,IF(ISERROR(F54*'Exp Loss Report_PAYROLL'!F54*10),0,F54*'Exp Loss Report_PAYROLL'!F54*10),IF(ISERROR(F54*'Exp Loss Report_PAYROLL'!F54),0,F54*'Exp Loss Report_PAYROLL'!F54))</f>
        <v>129595.18</v>
      </c>
      <c r="H54" s="256">
        <f>+ROUND(IF(ISERROR('IBNR+Freq'!Y58),0,'IBNR+Freq'!Y58),3)</f>
        <v>1E-3</v>
      </c>
      <c r="I54" s="257">
        <f>+IF(C54=1,IF(ISERROR(H54*'Exp Loss Report_PAYROLL'!H54*10),0,H54*'Exp Loss Report_PAYROLL'!H54*10),IF(ISERROR(H54*'Exp Loss Report_PAYROLL'!H54),0,H54*'Exp Loss Report_PAYROLL'!H54))</f>
        <v>24.860000000000003</v>
      </c>
      <c r="J54" s="256">
        <f>+IF(ISERROR(VLOOKUP($A54,UPP!$C$10:$V$329,13,FALSE)),0,VLOOKUP($A54,UPP!$C$10:$V$329,13,FALSE))</f>
        <v>1.0051954810251851</v>
      </c>
      <c r="K54" s="257">
        <f>+IF(ISERROR(VLOOKUP($A54,UPP!$C$10:$V$329,17,FALSE)),0,VLOOKUP($A54,UPP!$C$10:$V$329,17,FALSE))</f>
        <v>24989.159658286102</v>
      </c>
      <c r="L54" s="256">
        <f>+IF(ISERROR(VLOOKUP($A54,UPP!$C$10:$V$329,14,FALSE)),0,VLOOKUP($A54,UPP!$C$10:$V$329,14,FALSE))</f>
        <v>0.4406015878814814</v>
      </c>
      <c r="M54" s="257">
        <f>+IF(ISERROR(VLOOKUP($A54,UPP!$C$10:$V$329,18,FALSE)),0,VLOOKUP($A54,UPP!$C$10:$V$329,18,FALSE))</f>
        <v>10953.355474733627</v>
      </c>
      <c r="N54" s="256">
        <f>+IF(ISERROR(VLOOKUP($A54,UPP!$C$10:$V$329,15,FALSE)),0,VLOOKUP($A54,UPP!$C$10:$V$329,15,FALSE))</f>
        <v>0.13335021509333334</v>
      </c>
      <c r="O54" s="257">
        <f>+IF(ISERROR(VLOOKUP($A54,UPP!$C$10:$V$329,19,FALSE)),0,VLOOKUP($A54,UPP!$C$10:$V$329,19,FALSE))</f>
        <v>3315.0863472202668</v>
      </c>
      <c r="P54" s="54"/>
      <c r="Q54" s="54"/>
    </row>
    <row r="55" spans="1:17" x14ac:dyDescent="0.2">
      <c r="A55" s="375">
        <f>+'IBNR+Freq'!B59</f>
        <v>265</v>
      </c>
      <c r="B55" s="375">
        <f>+'IBNR+Freq'!C59</f>
        <v>1</v>
      </c>
      <c r="C55" s="375">
        <f>+'IBNR+Freq'!D59</f>
        <v>1</v>
      </c>
      <c r="D55" s="256">
        <f>+ROUND(IF(ISERROR('IBNR+Freq'!W59),0,'IBNR+Freq'!W59),3)</f>
        <v>0</v>
      </c>
      <c r="E55" s="257">
        <f>+IF(C55=1,IF(ISERROR(D55*'Exp Loss Report_PAYROLL'!D55*10),0,D55*'Exp Loss Report_PAYROLL'!D55*10),IF(ISERROR(D55*'Exp Loss Report_PAYROLL'!D55),0,D55*'Exp Loss Report_PAYROLL'!D55))</f>
        <v>0</v>
      </c>
      <c r="F55" s="256">
        <f>+ROUND(IF(ISERROR('IBNR+Freq'!X59),0,'IBNR+Freq'!X59),3)</f>
        <v>0</v>
      </c>
      <c r="G55" s="257">
        <f>+IF(C55=1,IF(ISERROR(F55*'Exp Loss Report_PAYROLL'!F55*10),0,F55*'Exp Loss Report_PAYROLL'!F55*10),IF(ISERROR(F55*'Exp Loss Report_PAYROLL'!F55),0,F55*'Exp Loss Report_PAYROLL'!F55))</f>
        <v>0</v>
      </c>
      <c r="H55" s="256">
        <f>+ROUND(IF(ISERROR('IBNR+Freq'!Y59),0,'IBNR+Freq'!Y59),3)</f>
        <v>0</v>
      </c>
      <c r="I55" s="257">
        <f>+IF(C55=1,IF(ISERROR(H55*'Exp Loss Report_PAYROLL'!H55*10),0,H55*'Exp Loss Report_PAYROLL'!H55*10),IF(ISERROR(H55*'Exp Loss Report_PAYROLL'!H55),0,H55*'Exp Loss Report_PAYROLL'!H55))</f>
        <v>0</v>
      </c>
      <c r="J55" s="256">
        <f>+IF(ISERROR(VLOOKUP($A55,UPP!$C$10:$V$329,13,FALSE)),0,VLOOKUP($A55,UPP!$C$10:$V$329,13,FALSE))</f>
        <v>0.84492160087167079</v>
      </c>
      <c r="K55" s="257">
        <f>+IF(ISERROR(VLOOKUP($A55,UPP!$C$10:$V$329,17,FALSE)),0,VLOOKUP($A55,UPP!$C$10:$V$329,17,FALSE))</f>
        <v>0</v>
      </c>
      <c r="L55" s="256">
        <f>+IF(ISERROR(VLOOKUP($A55,UPP!$C$10:$V$329,14,FALSE)),0,VLOOKUP($A55,UPP!$C$10:$V$329,14,FALSE))</f>
        <v>0.94854406135593228</v>
      </c>
      <c r="M55" s="257">
        <f>+IF(ISERROR(VLOOKUP($A55,UPP!$C$10:$V$329,18,FALSE)),0,VLOOKUP($A55,UPP!$C$10:$V$329,18,FALSE))</f>
        <v>0</v>
      </c>
      <c r="N55" s="256">
        <f>+IF(ISERROR(VLOOKUP($A55,UPP!$C$10:$V$329,15,FALSE)),0,VLOOKUP($A55,UPP!$C$10:$V$329,15,FALSE))</f>
        <v>0.1817378537723971</v>
      </c>
      <c r="O55" s="257">
        <f>+IF(ISERROR(VLOOKUP($A55,UPP!$C$10:$V$329,19,FALSE)),0,VLOOKUP($A55,UPP!$C$10:$V$329,19,FALSE))</f>
        <v>0</v>
      </c>
      <c r="P55" s="54"/>
      <c r="Q55" s="54"/>
    </row>
    <row r="56" spans="1:17" x14ac:dyDescent="0.2">
      <c r="A56" s="375">
        <f>+'IBNR+Freq'!B60</f>
        <v>281</v>
      </c>
      <c r="B56" s="375">
        <f>+'IBNR+Freq'!C60</f>
        <v>1</v>
      </c>
      <c r="C56" s="375">
        <f>+'IBNR+Freq'!D60</f>
        <v>1</v>
      </c>
      <c r="D56" s="256">
        <f>+ROUND(IF(ISERROR('IBNR+Freq'!W60),0,'IBNR+Freq'!W60),3)</f>
        <v>0</v>
      </c>
      <c r="E56" s="257">
        <f>+IF(C56=1,IF(ISERROR(D56*'Exp Loss Report_PAYROLL'!D56*10),0,D56*'Exp Loss Report_PAYROLL'!D56*10),IF(ISERROR(D56*'Exp Loss Report_PAYROLL'!D56),0,D56*'Exp Loss Report_PAYROLL'!D56))</f>
        <v>0</v>
      </c>
      <c r="F56" s="256">
        <f>+ROUND(IF(ISERROR('IBNR+Freq'!X60),0,'IBNR+Freq'!X60),3)</f>
        <v>0.28799999999999998</v>
      </c>
      <c r="G56" s="257">
        <f>+IF(C56=1,IF(ISERROR(F56*'Exp Loss Report_PAYROLL'!F56*10),0,F56*'Exp Loss Report_PAYROLL'!F56*10),IF(ISERROR(F56*'Exp Loss Report_PAYROLL'!F56),0,F56*'Exp Loss Report_PAYROLL'!F56))</f>
        <v>67412.159999999989</v>
      </c>
      <c r="H56" s="256">
        <f>+ROUND(IF(ISERROR('IBNR+Freq'!Y60),0,'IBNR+Freq'!Y60),3)</f>
        <v>0.06</v>
      </c>
      <c r="I56" s="257">
        <f>+IF(C56=1,IF(ISERROR(H56*'Exp Loss Report_PAYROLL'!H56*10),0,H56*'Exp Loss Report_PAYROLL'!H56*10),IF(ISERROR(H56*'Exp Loss Report_PAYROLL'!H56),0,H56*'Exp Loss Report_PAYROLL'!H56))</f>
        <v>14044.199999999999</v>
      </c>
      <c r="J56" s="256">
        <f>+IF(ISERROR(VLOOKUP($A56,UPP!$C$10:$V$329,13,FALSE)),0,VLOOKUP($A56,UPP!$C$10:$V$329,13,FALSE))</f>
        <v>1.1014706002735362</v>
      </c>
      <c r="K56" s="257">
        <f>+IF(ISERROR(VLOOKUP($A56,UPP!$C$10:$V$329,17,FALSE)),0,VLOOKUP($A56,UPP!$C$10:$V$329,17,FALSE))</f>
        <v>257821.22340602661</v>
      </c>
      <c r="L56" s="256">
        <f>+IF(ISERROR(VLOOKUP($A56,UPP!$C$10:$V$329,14,FALSE)),0,VLOOKUP($A56,UPP!$C$10:$V$329,14,FALSE))</f>
        <v>0.61118185746885234</v>
      </c>
      <c r="M56" s="257">
        <f>+IF(ISERROR(VLOOKUP($A56,UPP!$C$10:$V$329,18,FALSE)),0,VLOOKUP($A56,UPP!$C$10:$V$329,18,FALSE))</f>
        <v>143059.33737773425</v>
      </c>
      <c r="N56" s="256">
        <f>+IF(ISERROR(VLOOKUP($A56,UPP!$C$10:$V$329,15,FALSE)),0,VLOOKUP($A56,UPP!$C$10:$V$329,15,FALSE))</f>
        <v>7.9755874257611215E-2</v>
      </c>
      <c r="O56" s="257">
        <f>+IF(ISERROR(VLOOKUP($A56,UPP!$C$10:$V$329,19,FALSE)),0,VLOOKUP($A56,UPP!$C$10:$V$329,19,FALSE))</f>
        <v>18668.457487479056</v>
      </c>
      <c r="P56" s="54"/>
      <c r="Q56" s="54"/>
    </row>
    <row r="57" spans="1:17" x14ac:dyDescent="0.2">
      <c r="A57" s="375">
        <f>+'IBNR+Freq'!B61</f>
        <v>282</v>
      </c>
      <c r="B57" s="375">
        <f>+'IBNR+Freq'!C61</f>
        <v>1</v>
      </c>
      <c r="C57" s="375">
        <f>+'IBNR+Freq'!D61</f>
        <v>1</v>
      </c>
      <c r="D57" s="256">
        <f>+ROUND(IF(ISERROR('IBNR+Freq'!W61),0,'IBNR+Freq'!W61),3)</f>
        <v>0</v>
      </c>
      <c r="E57" s="257">
        <f>+IF(C57=1,IF(ISERROR(D57*'Exp Loss Report_PAYROLL'!D57*10),0,D57*'Exp Loss Report_PAYROLL'!D57*10),IF(ISERROR(D57*'Exp Loss Report_PAYROLL'!D57),0,D57*'Exp Loss Report_PAYROLL'!D57))</f>
        <v>0</v>
      </c>
      <c r="F57" s="256">
        <f>+ROUND(IF(ISERROR('IBNR+Freq'!X61),0,'IBNR+Freq'!X61),3)</f>
        <v>2.9000000000000001E-2</v>
      </c>
      <c r="G57" s="257">
        <f>+IF(C57=1,IF(ISERROR(F57*'Exp Loss Report_PAYROLL'!F57*10),0,F57*'Exp Loss Report_PAYROLL'!F57*10),IF(ISERROR(F57*'Exp Loss Report_PAYROLL'!F57),0,F57*'Exp Loss Report_PAYROLL'!F57))</f>
        <v>2553.4499999999998</v>
      </c>
      <c r="H57" s="256">
        <f>+ROUND(IF(ISERROR('IBNR+Freq'!Y61),0,'IBNR+Freq'!Y61),3)</f>
        <v>0.29099999999999998</v>
      </c>
      <c r="I57" s="257">
        <f>+IF(C57=1,IF(ISERROR(H57*'Exp Loss Report_PAYROLL'!H57*10),0,H57*'Exp Loss Report_PAYROLL'!H57*10),IF(ISERROR(H57*'Exp Loss Report_PAYROLL'!H57),0,H57*'Exp Loss Report_PAYROLL'!H57))</f>
        <v>25622.549999999996</v>
      </c>
      <c r="J57" s="256">
        <f>+IF(ISERROR(VLOOKUP($A57,UPP!$C$10:$V$329,13,FALSE)),0,VLOOKUP($A57,UPP!$C$10:$V$329,13,FALSE))</f>
        <v>2.3863896661969748</v>
      </c>
      <c r="K57" s="257">
        <f>+IF(ISERROR(VLOOKUP($A57,UPP!$C$10:$V$329,17,FALSE)),0,VLOOKUP($A57,UPP!$C$10:$V$329,17,FALSE))</f>
        <v>210121.61010864362</v>
      </c>
      <c r="L57" s="256">
        <f>+IF(ISERROR(VLOOKUP($A57,UPP!$C$10:$V$329,14,FALSE)),0,VLOOKUP($A57,UPP!$C$10:$V$329,14,FALSE))</f>
        <v>1.6484203205776464</v>
      </c>
      <c r="M57" s="257">
        <f>+IF(ISERROR(VLOOKUP($A57,UPP!$C$10:$V$329,18,FALSE)),0,VLOOKUP($A57,UPP!$C$10:$V$329,18,FALSE))</f>
        <v>145143.40922686178</v>
      </c>
      <c r="N57" s="256">
        <f>+IF(ISERROR(VLOOKUP($A57,UPP!$C$10:$V$329,15,FALSE)),0,VLOOKUP($A57,UPP!$C$10:$V$329,15,FALSE))</f>
        <v>0.23548861722537806</v>
      </c>
      <c r="O57" s="257">
        <f>+IF(ISERROR(VLOOKUP($A57,UPP!$C$10:$V$329,19,FALSE)),0,VLOOKUP($A57,UPP!$C$10:$V$329,19,FALSE))</f>
        <v>20734.77274669454</v>
      </c>
      <c r="P57" s="54"/>
      <c r="Q57" s="54"/>
    </row>
    <row r="58" spans="1:17" x14ac:dyDescent="0.2">
      <c r="A58" s="375">
        <f>+'IBNR+Freq'!B62</f>
        <v>285</v>
      </c>
      <c r="B58" s="375">
        <f>+'IBNR+Freq'!C62</f>
        <v>1</v>
      </c>
      <c r="C58" s="375">
        <f>+'IBNR+Freq'!D62</f>
        <v>1</v>
      </c>
      <c r="D58" s="256">
        <f>+ROUND(IF(ISERROR('IBNR+Freq'!W62),0,'IBNR+Freq'!W62),3)</f>
        <v>0</v>
      </c>
      <c r="E58" s="257">
        <f>+IF(C58=1,IF(ISERROR(D58*'Exp Loss Report_PAYROLL'!D58*10),0,D58*'Exp Loss Report_PAYROLL'!D58*10),IF(ISERROR(D58*'Exp Loss Report_PAYROLL'!D58),0,D58*'Exp Loss Report_PAYROLL'!D58))</f>
        <v>0</v>
      </c>
      <c r="F58" s="256">
        <f>+ROUND(IF(ISERROR('IBNR+Freq'!X62),0,'IBNR+Freq'!X62),3)</f>
        <v>0.95199999999999996</v>
      </c>
      <c r="G58" s="257">
        <f>+IF(C58=1,IF(ISERROR(F58*'Exp Loss Report_PAYROLL'!F58*10),0,F58*'Exp Loss Report_PAYROLL'!F58*10),IF(ISERROR(F58*'Exp Loss Report_PAYROLL'!F58),0,F58*'Exp Loss Report_PAYROLL'!F58))</f>
        <v>168999.03999999998</v>
      </c>
      <c r="H58" s="256">
        <f>+ROUND(IF(ISERROR('IBNR+Freq'!Y62),0,'IBNR+Freq'!Y62),3)</f>
        <v>0.183</v>
      </c>
      <c r="I58" s="257">
        <f>+IF(C58=1,IF(ISERROR(H58*'Exp Loss Report_PAYROLL'!H58*10),0,H58*'Exp Loss Report_PAYROLL'!H58*10),IF(ISERROR(H58*'Exp Loss Report_PAYROLL'!H58),0,H58*'Exp Loss Report_PAYROLL'!H58))</f>
        <v>32486.16</v>
      </c>
      <c r="J58" s="256">
        <f>+IF(ISERROR(VLOOKUP($A58,UPP!$C$10:$V$329,13,FALSE)),0,VLOOKUP($A58,UPP!$C$10:$V$329,13,FALSE))</f>
        <v>1.0363724261103637</v>
      </c>
      <c r="K58" s="257">
        <f>+IF(ISERROR(VLOOKUP($A58,UPP!$C$10:$V$329,17,FALSE)),0,VLOOKUP($A58,UPP!$C$10:$V$329,17,FALSE))</f>
        <v>183976.83308311179</v>
      </c>
      <c r="L58" s="256">
        <f>+IF(ISERROR(VLOOKUP($A58,UPP!$C$10:$V$329,14,FALSE)),0,VLOOKUP($A58,UPP!$C$10:$V$329,14,FALSE))</f>
        <v>0.6110758897658144</v>
      </c>
      <c r="M58" s="257">
        <f>+IF(ISERROR(VLOOKUP($A58,UPP!$C$10:$V$329,18,FALSE)),0,VLOOKUP($A58,UPP!$C$10:$V$329,18,FALSE))</f>
        <v>108478.19195122736</v>
      </c>
      <c r="N58" s="256">
        <f>+IF(ISERROR(VLOOKUP($A58,UPP!$C$10:$V$329,15,FALSE)),0,VLOOKUP($A58,UPP!$C$10:$V$329,15,FALSE))</f>
        <v>6.3717712123822351E-2</v>
      </c>
      <c r="O58" s="257">
        <f>+IF(ISERROR(VLOOKUP($A58,UPP!$C$10:$V$329,19,FALSE)),0,VLOOKUP($A58,UPP!$C$10:$V$329,19,FALSE))</f>
        <v>11311.168256220944</v>
      </c>
      <c r="P58" s="54"/>
      <c r="Q58" s="54"/>
    </row>
    <row r="59" spans="1:17" x14ac:dyDescent="0.2">
      <c r="A59" s="375">
        <f>+'IBNR+Freq'!B63</f>
        <v>305</v>
      </c>
      <c r="B59" s="375">
        <f>+'IBNR+Freq'!C63</f>
        <v>1</v>
      </c>
      <c r="C59" s="375">
        <f>+'IBNR+Freq'!D63</f>
        <v>1</v>
      </c>
      <c r="D59" s="256">
        <f>+ROUND(IF(ISERROR('IBNR+Freq'!W63),0,'IBNR+Freq'!W63),3)</f>
        <v>3.08</v>
      </c>
      <c r="E59" s="257">
        <f>+IF(C59=1,IF(ISERROR(D59*'Exp Loss Report_PAYROLL'!D59*10),0,D59*'Exp Loss Report_PAYROLL'!D59*10),IF(ISERROR(D59*'Exp Loss Report_PAYROLL'!D59),0,D59*'Exp Loss Report_PAYROLL'!D59))</f>
        <v>1474550</v>
      </c>
      <c r="F59" s="256">
        <f>+ROUND(IF(ISERROR('IBNR+Freq'!X63),0,'IBNR+Freq'!X63),3)</f>
        <v>1.48</v>
      </c>
      <c r="G59" s="257">
        <f>+IF(C59=1,IF(ISERROR(F59*'Exp Loss Report_PAYROLL'!F59*10),0,F59*'Exp Loss Report_PAYROLL'!F59*10),IF(ISERROR(F59*'Exp Loss Report_PAYROLL'!F59),0,F59*'Exp Loss Report_PAYROLL'!F59))</f>
        <v>708550</v>
      </c>
      <c r="H59" s="256">
        <f>+ROUND(IF(ISERROR('IBNR+Freq'!Y63),0,'IBNR+Freq'!Y63),3)</f>
        <v>0.32600000000000001</v>
      </c>
      <c r="I59" s="257">
        <f>+IF(C59=1,IF(ISERROR(H59*'Exp Loss Report_PAYROLL'!H59*10),0,H59*'Exp Loss Report_PAYROLL'!H59*10),IF(ISERROR(H59*'Exp Loss Report_PAYROLL'!H59),0,H59*'Exp Loss Report_PAYROLL'!H59))</f>
        <v>156072.5</v>
      </c>
      <c r="J59" s="256">
        <f>+IF(ISERROR(VLOOKUP($A59,UPP!$C$10:$V$329,13,FALSE)),0,VLOOKUP($A59,UPP!$C$10:$V$329,13,FALSE))</f>
        <v>1.5962172046389493</v>
      </c>
      <c r="K59" s="257">
        <f>+IF(ISERROR(VLOOKUP($A59,UPP!$C$10:$V$329,17,FALSE)),0,VLOOKUP($A59,UPP!$C$10:$V$329,17,FALSE))</f>
        <v>764188.98672089691</v>
      </c>
      <c r="L59" s="256">
        <f>+IF(ISERROR(VLOOKUP($A59,UPP!$C$10:$V$329,14,FALSE)),0,VLOOKUP($A59,UPP!$C$10:$V$329,14,FALSE))</f>
        <v>1.5679154811524432</v>
      </c>
      <c r="M59" s="257">
        <f>+IF(ISERROR(VLOOKUP($A59,UPP!$C$10:$V$329,18,FALSE)),0,VLOOKUP($A59,UPP!$C$10:$V$329,18,FALSE))</f>
        <v>750639.53660173214</v>
      </c>
      <c r="N59" s="256">
        <f>+IF(ISERROR(VLOOKUP($A59,UPP!$C$10:$V$329,15,FALSE)),0,VLOOKUP($A59,UPP!$C$10:$V$329,15,FALSE))</f>
        <v>0.16172413420860685</v>
      </c>
      <c r="O59" s="257">
        <f>+IF(ISERROR(VLOOKUP($A59,UPP!$C$10:$V$329,19,FALSE)),0,VLOOKUP($A59,UPP!$C$10:$V$329,19,FALSE))</f>
        <v>77425.429252370537</v>
      </c>
      <c r="P59" s="54"/>
      <c r="Q59" s="54"/>
    </row>
    <row r="60" spans="1:17" x14ac:dyDescent="0.2">
      <c r="A60" s="375">
        <f>+'IBNR+Freq'!B64</f>
        <v>306</v>
      </c>
      <c r="B60" s="375">
        <f>+'IBNR+Freq'!C64</f>
        <v>1</v>
      </c>
      <c r="C60" s="375">
        <f>+'IBNR+Freq'!D64</f>
        <v>1</v>
      </c>
      <c r="D60" s="256">
        <f>+ROUND(IF(ISERROR('IBNR+Freq'!W64),0,'IBNR+Freq'!W64),3)</f>
        <v>0</v>
      </c>
      <c r="E60" s="257">
        <f>+IF(C60=1,IF(ISERROR(D60*'Exp Loss Report_PAYROLL'!D60*10),0,D60*'Exp Loss Report_PAYROLL'!D60*10),IF(ISERROR(D60*'Exp Loss Report_PAYROLL'!D60),0,D60*'Exp Loss Report_PAYROLL'!D60))</f>
        <v>0</v>
      </c>
      <c r="F60" s="256">
        <f>+ROUND(IF(ISERROR('IBNR+Freq'!X64),0,'IBNR+Freq'!X64),3)</f>
        <v>0</v>
      </c>
      <c r="G60" s="257">
        <f>+IF(C60=1,IF(ISERROR(F60*'Exp Loss Report_PAYROLL'!F60*10),0,F60*'Exp Loss Report_PAYROLL'!F60*10),IF(ISERROR(F60*'Exp Loss Report_PAYROLL'!F60),0,F60*'Exp Loss Report_PAYROLL'!F60))</f>
        <v>0</v>
      </c>
      <c r="H60" s="256">
        <f>+ROUND(IF(ISERROR('IBNR+Freq'!Y64),0,'IBNR+Freq'!Y64),3)</f>
        <v>8.8999999999999996E-2</v>
      </c>
      <c r="I60" s="257">
        <f>+IF(C60=1,IF(ISERROR(H60*'Exp Loss Report_PAYROLL'!H60*10),0,H60*'Exp Loss Report_PAYROLL'!H60*10),IF(ISERROR(H60*'Exp Loss Report_PAYROLL'!H60),0,H60*'Exp Loss Report_PAYROLL'!H60))</f>
        <v>217.15999999999997</v>
      </c>
      <c r="J60" s="256">
        <f>+IF(ISERROR(VLOOKUP($A60,UPP!$C$10:$V$329,13,FALSE)),0,VLOOKUP($A60,UPP!$C$10:$V$329,13,FALSE))</f>
        <v>1.2160066934283347</v>
      </c>
      <c r="K60" s="257">
        <f>+IF(ISERROR(VLOOKUP($A60,UPP!$C$10:$V$329,17,FALSE)),0,VLOOKUP($A60,UPP!$C$10:$V$329,17,FALSE))</f>
        <v>2967.0563319651365</v>
      </c>
      <c r="L60" s="256">
        <f>+IF(ISERROR(VLOOKUP($A60,UPP!$C$10:$V$329,14,FALSE)),0,VLOOKUP($A60,UPP!$C$10:$V$329,14,FALSE))</f>
        <v>1.446913991661972</v>
      </c>
      <c r="M60" s="257">
        <f>+IF(ISERROR(VLOOKUP($A60,UPP!$C$10:$V$329,18,FALSE)),0,VLOOKUP($A60,UPP!$C$10:$V$329,18,FALSE))</f>
        <v>3530.4701396552118</v>
      </c>
      <c r="N60" s="256">
        <f>+IF(ISERROR(VLOOKUP($A60,UPP!$C$10:$V$329,15,FALSE)),0,VLOOKUP($A60,UPP!$C$10:$V$329,15,FALSE))</f>
        <v>0.19071524290969347</v>
      </c>
      <c r="O60" s="257">
        <f>+IF(ISERROR(VLOOKUP($A60,UPP!$C$10:$V$329,19,FALSE)),0,VLOOKUP($A60,UPP!$C$10:$V$329,19,FALSE))</f>
        <v>465.3451926996521</v>
      </c>
      <c r="P60" s="54"/>
      <c r="Q60" s="54"/>
    </row>
    <row r="61" spans="1:17" x14ac:dyDescent="0.2">
      <c r="A61" s="375">
        <f>+'IBNR+Freq'!B65</f>
        <v>311</v>
      </c>
      <c r="B61" s="375">
        <f>+'IBNR+Freq'!C65</f>
        <v>1</v>
      </c>
      <c r="C61" s="375">
        <f>+'IBNR+Freq'!D65</f>
        <v>1</v>
      </c>
      <c r="D61" s="256">
        <f>+ROUND(IF(ISERROR('IBNR+Freq'!W65),0,'IBNR+Freq'!W65),3)</f>
        <v>0</v>
      </c>
      <c r="E61" s="257">
        <f>+IF(C61=1,IF(ISERROR(D61*'Exp Loss Report_PAYROLL'!D61*10),0,D61*'Exp Loss Report_PAYROLL'!D61*10),IF(ISERROR(D61*'Exp Loss Report_PAYROLL'!D61),0,D61*'Exp Loss Report_PAYROLL'!D61))</f>
        <v>0</v>
      </c>
      <c r="F61" s="256">
        <f>+ROUND(IF(ISERROR('IBNR+Freq'!X65),0,'IBNR+Freq'!X65),3)</f>
        <v>0.14000000000000001</v>
      </c>
      <c r="G61" s="257">
        <f>+IF(C61=1,IF(ISERROR(F61*'Exp Loss Report_PAYROLL'!F61*10),0,F61*'Exp Loss Report_PAYROLL'!F61*10),IF(ISERROR(F61*'Exp Loss Report_PAYROLL'!F61),0,F61*'Exp Loss Report_PAYROLL'!F61))</f>
        <v>34927.200000000004</v>
      </c>
      <c r="H61" s="256">
        <f>+ROUND(IF(ISERROR('IBNR+Freq'!Y65),0,'IBNR+Freq'!Y65),3)</f>
        <v>0.28299999999999997</v>
      </c>
      <c r="I61" s="257">
        <f>+IF(C61=1,IF(ISERROR(H61*'Exp Loss Report_PAYROLL'!H61*10),0,H61*'Exp Loss Report_PAYROLL'!H61*10),IF(ISERROR(H61*'Exp Loss Report_PAYROLL'!H61),0,H61*'Exp Loss Report_PAYROLL'!H61))</f>
        <v>70602.84</v>
      </c>
      <c r="J61" s="256">
        <f>+IF(ISERROR(VLOOKUP($A61,UPP!$C$10:$V$329,13,FALSE)),0,VLOOKUP($A61,UPP!$C$10:$V$329,13,FALSE))</f>
        <v>1.2600912255976064</v>
      </c>
      <c r="K61" s="257">
        <f>+IF(ISERROR(VLOOKUP($A61,UPP!$C$10:$V$329,17,FALSE)),0,VLOOKUP($A61,UPP!$C$10:$V$329,17,FALSE))</f>
        <v>314367.55896209087</v>
      </c>
      <c r="L61" s="256">
        <f>+IF(ISERROR(VLOOKUP($A61,UPP!$C$10:$V$329,14,FALSE)),0,VLOOKUP($A61,UPP!$C$10:$V$329,14,FALSE))</f>
        <v>0.87262559249663441</v>
      </c>
      <c r="M61" s="257">
        <f>+IF(ISERROR(VLOOKUP($A61,UPP!$C$10:$V$329,18,FALSE)),0,VLOOKUP($A61,UPP!$C$10:$V$329,18,FALSE))</f>
        <v>217702.63281606036</v>
      </c>
      <c r="N61" s="256">
        <f>+IF(ISERROR(VLOOKUP($A61,UPP!$C$10:$V$329,15,FALSE)),0,VLOOKUP($A61,UPP!$C$10:$V$329,15,FALSE))</f>
        <v>8.1135965905759166E-2</v>
      </c>
      <c r="O61" s="257">
        <f>+IF(ISERROR(VLOOKUP($A61,UPP!$C$10:$V$329,19,FALSE)),0,VLOOKUP($A61,UPP!$C$10:$V$329,19,FALSE))</f>
        <v>20241.800774168798</v>
      </c>
      <c r="P61" s="54"/>
      <c r="Q61" s="54"/>
    </row>
    <row r="62" spans="1:17" x14ac:dyDescent="0.2">
      <c r="A62" s="375">
        <f>+'IBNR+Freq'!B66</f>
        <v>319</v>
      </c>
      <c r="B62" s="375">
        <f>+'IBNR+Freq'!C66</f>
        <v>1</v>
      </c>
      <c r="C62" s="375">
        <f>+'IBNR+Freq'!D66</f>
        <v>1</v>
      </c>
      <c r="D62" s="256">
        <f>+ROUND(IF(ISERROR('IBNR+Freq'!W66),0,'IBNR+Freq'!W66),3)</f>
        <v>0</v>
      </c>
      <c r="E62" s="257">
        <f>+IF(C62=1,IF(ISERROR(D62*'Exp Loss Report_PAYROLL'!D62*10),0,D62*'Exp Loss Report_PAYROLL'!D62*10),IF(ISERROR(D62*'Exp Loss Report_PAYROLL'!D62),0,D62*'Exp Loss Report_PAYROLL'!D62))</f>
        <v>0</v>
      </c>
      <c r="F62" s="256">
        <f>+ROUND(IF(ISERROR('IBNR+Freq'!X66),0,'IBNR+Freq'!X66),3)</f>
        <v>0</v>
      </c>
      <c r="G62" s="257">
        <f>+IF(C62=1,IF(ISERROR(F62*'Exp Loss Report_PAYROLL'!F62*10),0,F62*'Exp Loss Report_PAYROLL'!F62*10),IF(ISERROR(F62*'Exp Loss Report_PAYROLL'!F62),0,F62*'Exp Loss Report_PAYROLL'!F62))</f>
        <v>0</v>
      </c>
      <c r="H62" s="256">
        <f>+ROUND(IF(ISERROR('IBNR+Freq'!Y66),0,'IBNR+Freq'!Y66),3)</f>
        <v>2E-3</v>
      </c>
      <c r="I62" s="257">
        <f>+IF(C62=1,IF(ISERROR(H62*'Exp Loss Report_PAYROLL'!H62*10),0,H62*'Exp Loss Report_PAYROLL'!H62*10),IF(ISERROR(H62*'Exp Loss Report_PAYROLL'!H62),0,H62*'Exp Loss Report_PAYROLL'!H62))</f>
        <v>12.74</v>
      </c>
      <c r="J62" s="256">
        <f>+IF(ISERROR(VLOOKUP($A62,UPP!$C$10:$V$329,13,FALSE)),0,VLOOKUP($A62,UPP!$C$10:$V$329,13,FALSE))</f>
        <v>1.1563719925315199</v>
      </c>
      <c r="K62" s="257">
        <f>+IF(ISERROR(VLOOKUP($A62,UPP!$C$10:$V$329,17,FALSE)),0,VLOOKUP($A62,UPP!$C$10:$V$329,17,FALSE))</f>
        <v>7366.089592425782</v>
      </c>
      <c r="L62" s="256">
        <f>+IF(ISERROR(VLOOKUP($A62,UPP!$C$10:$V$329,14,FALSE)),0,VLOOKUP($A62,UPP!$C$10:$V$329,14,FALSE))</f>
        <v>1.6529026198524721</v>
      </c>
      <c r="M62" s="257">
        <f>+IF(ISERROR(VLOOKUP($A62,UPP!$C$10:$V$329,18,FALSE)),0,VLOOKUP($A62,UPP!$C$10:$V$329,18,FALSE))</f>
        <v>10528.989688460246</v>
      </c>
      <c r="N62" s="256">
        <f>+IF(ISERROR(VLOOKUP($A62,UPP!$C$10:$V$329,15,FALSE)),0,VLOOKUP($A62,UPP!$C$10:$V$329,15,FALSE))</f>
        <v>0.34394231161600841</v>
      </c>
      <c r="O62" s="257">
        <f>+IF(ISERROR(VLOOKUP($A62,UPP!$C$10:$V$329,19,FALSE)),0,VLOOKUP($A62,UPP!$C$10:$V$329,19,FALSE))</f>
        <v>2190.9125249939739</v>
      </c>
      <c r="P62" s="54"/>
      <c r="Q62" s="54"/>
    </row>
    <row r="63" spans="1:17" x14ac:dyDescent="0.2">
      <c r="A63" s="375">
        <f>+'IBNR+Freq'!B67</f>
        <v>323</v>
      </c>
      <c r="B63" s="375">
        <f>+'IBNR+Freq'!C67</f>
        <v>1</v>
      </c>
      <c r="C63" s="375">
        <f>+'IBNR+Freq'!D67</f>
        <v>1</v>
      </c>
      <c r="D63" s="256">
        <f>+ROUND(IF(ISERROR('IBNR+Freq'!W67),0,'IBNR+Freq'!W67),3)</f>
        <v>0</v>
      </c>
      <c r="E63" s="257">
        <f>+IF(C63=1,IF(ISERROR(D63*'Exp Loss Report_PAYROLL'!D63*10),0,D63*'Exp Loss Report_PAYROLL'!D63*10),IF(ISERROR(D63*'Exp Loss Report_PAYROLL'!D63),0,D63*'Exp Loss Report_PAYROLL'!D63))</f>
        <v>0</v>
      </c>
      <c r="F63" s="256">
        <f>+ROUND(IF(ISERROR('IBNR+Freq'!X67),0,'IBNR+Freq'!X67),3)</f>
        <v>0</v>
      </c>
      <c r="G63" s="257">
        <f>+IF(C63=1,IF(ISERROR(F63*'Exp Loss Report_PAYROLL'!F63*10),0,F63*'Exp Loss Report_PAYROLL'!F63*10),IF(ISERROR(F63*'Exp Loss Report_PAYROLL'!F63),0,F63*'Exp Loss Report_PAYROLL'!F63))</f>
        <v>0</v>
      </c>
      <c r="H63" s="256">
        <f>+ROUND(IF(ISERROR('IBNR+Freq'!Y67),0,'IBNR+Freq'!Y67),3)</f>
        <v>0</v>
      </c>
      <c r="I63" s="257">
        <f>+IF(C63=1,IF(ISERROR(H63*'Exp Loss Report_PAYROLL'!H63*10),0,H63*'Exp Loss Report_PAYROLL'!H63*10),IF(ISERROR(H63*'Exp Loss Report_PAYROLL'!H63),0,H63*'Exp Loss Report_PAYROLL'!H63))</f>
        <v>0</v>
      </c>
      <c r="J63" s="256">
        <f>+IF(ISERROR(VLOOKUP($A63,UPP!$C$10:$V$329,13,FALSE)),0,VLOOKUP($A63,UPP!$C$10:$V$329,13,FALSE))</f>
        <v>1.3859771683664122</v>
      </c>
      <c r="K63" s="257">
        <f>+IF(ISERROR(VLOOKUP($A63,UPP!$C$10:$V$329,17,FALSE)),0,VLOOKUP($A63,UPP!$C$10:$V$329,17,FALSE))</f>
        <v>4892.4994043334355</v>
      </c>
      <c r="L63" s="256">
        <f>+IF(ISERROR(VLOOKUP($A63,UPP!$C$10:$V$329,14,FALSE)),0,VLOOKUP($A63,UPP!$C$10:$V$329,14,FALSE))</f>
        <v>1.2932617145648853</v>
      </c>
      <c r="M63" s="257">
        <f>+IF(ISERROR(VLOOKUP($A63,UPP!$C$10:$V$329,18,FALSE)),0,VLOOKUP($A63,UPP!$C$10:$V$329,18,FALSE))</f>
        <v>4565.2138524140455</v>
      </c>
      <c r="N63" s="256">
        <f>+IF(ISERROR(VLOOKUP($A63,UPP!$C$10:$V$329,15,FALSE)),0,VLOOKUP($A63,UPP!$C$10:$V$329,15,FALSE))</f>
        <v>0.12362060506870226</v>
      </c>
      <c r="O63" s="257">
        <f>+IF(ISERROR(VLOOKUP($A63,UPP!$C$10:$V$329,19,FALSE)),0,VLOOKUP($A63,UPP!$C$10:$V$329,19,FALSE))</f>
        <v>436.38073589251894</v>
      </c>
      <c r="P63" s="54"/>
      <c r="Q63" s="54"/>
    </row>
    <row r="64" spans="1:17" x14ac:dyDescent="0.2">
      <c r="A64" s="375">
        <f>+'IBNR+Freq'!B68</f>
        <v>327</v>
      </c>
      <c r="B64" s="375">
        <f>+'IBNR+Freq'!C68</f>
        <v>1</v>
      </c>
      <c r="C64" s="375">
        <f>+'IBNR+Freq'!D68</f>
        <v>1</v>
      </c>
      <c r="D64" s="256">
        <f>+ROUND(IF(ISERROR('IBNR+Freq'!W68),0,'IBNR+Freq'!W68),3)</f>
        <v>0</v>
      </c>
      <c r="E64" s="257">
        <f>+IF(C64=1,IF(ISERROR(D64*'Exp Loss Report_PAYROLL'!D64*10),0,D64*'Exp Loss Report_PAYROLL'!D64*10),IF(ISERROR(D64*'Exp Loss Report_PAYROLL'!D64),0,D64*'Exp Loss Report_PAYROLL'!D64))</f>
        <v>0</v>
      </c>
      <c r="F64" s="256">
        <f>+ROUND(IF(ISERROR('IBNR+Freq'!X68),0,'IBNR+Freq'!X68),3)</f>
        <v>0</v>
      </c>
      <c r="G64" s="257">
        <f>+IF(C64=1,IF(ISERROR(F64*'Exp Loss Report_PAYROLL'!F64*10),0,F64*'Exp Loss Report_PAYROLL'!F64*10),IF(ISERROR(F64*'Exp Loss Report_PAYROLL'!F64),0,F64*'Exp Loss Report_PAYROLL'!F64))</f>
        <v>0</v>
      </c>
      <c r="H64" s="256">
        <f>+ROUND(IF(ISERROR('IBNR+Freq'!Y68),0,'IBNR+Freq'!Y68),3)</f>
        <v>1.2010000000000001</v>
      </c>
      <c r="I64" s="257">
        <f>+IF(C64=1,IF(ISERROR(H64*'Exp Loss Report_PAYROLL'!H64*10),0,H64*'Exp Loss Report_PAYROLL'!H64*10),IF(ISERROR(H64*'Exp Loss Report_PAYROLL'!H64),0,H64*'Exp Loss Report_PAYROLL'!H64))</f>
        <v>33952.270000000004</v>
      </c>
      <c r="J64" s="256">
        <f>+IF(ISERROR(VLOOKUP($A64,UPP!$C$10:$V$329,13,FALSE)),0,VLOOKUP($A64,UPP!$C$10:$V$329,13,FALSE))</f>
        <v>0.66924295649676968</v>
      </c>
      <c r="K64" s="257">
        <f>+IF(ISERROR(VLOOKUP($A64,UPP!$C$10:$V$329,17,FALSE)),0,VLOOKUP($A64,UPP!$C$10:$V$329,17,FALSE))</f>
        <v>18919.498380163681</v>
      </c>
      <c r="L64" s="256">
        <f>+IF(ISERROR(VLOOKUP($A64,UPP!$C$10:$V$329,14,FALSE)),0,VLOOKUP($A64,UPP!$C$10:$V$329,14,FALSE))</f>
        <v>1.2889123606604451</v>
      </c>
      <c r="M64" s="257">
        <f>+IF(ISERROR(VLOOKUP($A64,UPP!$C$10:$V$329,18,FALSE)),0,VLOOKUP($A64,UPP!$C$10:$V$329,18,FALSE))</f>
        <v>36437.552435870784</v>
      </c>
      <c r="N64" s="256">
        <f>+IF(ISERROR(VLOOKUP($A64,UPP!$C$10:$V$329,15,FALSE)),0,VLOOKUP($A64,UPP!$C$10:$V$329,15,FALSE))</f>
        <v>0.19984338284278538</v>
      </c>
      <c r="O64" s="257">
        <f>+IF(ISERROR(VLOOKUP($A64,UPP!$C$10:$V$329,19,FALSE)),0,VLOOKUP($A64,UPP!$C$10:$V$329,19,FALSE))</f>
        <v>5649.5724329655422</v>
      </c>
      <c r="P64" s="54"/>
      <c r="Q64" s="54"/>
    </row>
    <row r="65" spans="1:17" x14ac:dyDescent="0.2">
      <c r="A65" s="375">
        <f>+'IBNR+Freq'!B69</f>
        <v>402</v>
      </c>
      <c r="B65" s="375">
        <f>+'IBNR+Freq'!C69</f>
        <v>1</v>
      </c>
      <c r="C65" s="375">
        <f>+'IBNR+Freq'!D69</f>
        <v>1</v>
      </c>
      <c r="D65" s="256">
        <f>+ROUND(IF(ISERROR('IBNR+Freq'!W69),0,'IBNR+Freq'!W69),3)</f>
        <v>5.1589999999999998</v>
      </c>
      <c r="E65" s="257">
        <f>+IF(C65=1,IF(ISERROR(D65*'Exp Loss Report_PAYROLL'!D65*10),0,D65*'Exp Loss Report_PAYROLL'!D65*10),IF(ISERROR(D65*'Exp Loss Report_PAYROLL'!D65),0,D65*'Exp Loss Report_PAYROLL'!D65))</f>
        <v>347407.06</v>
      </c>
      <c r="F65" s="256">
        <f>+ROUND(IF(ISERROR('IBNR+Freq'!X69),0,'IBNR+Freq'!X69),3)</f>
        <v>0.95599999999999996</v>
      </c>
      <c r="G65" s="257">
        <f>+IF(C65=1,IF(ISERROR(F65*'Exp Loss Report_PAYROLL'!F65*10),0,F65*'Exp Loss Report_PAYROLL'!F65*10),IF(ISERROR(F65*'Exp Loss Report_PAYROLL'!F65),0,F65*'Exp Loss Report_PAYROLL'!F65))</f>
        <v>64377.039999999994</v>
      </c>
      <c r="H65" s="256">
        <f>+ROUND(IF(ISERROR('IBNR+Freq'!Y69),0,'IBNR+Freq'!Y69),3)</f>
        <v>0.13900000000000001</v>
      </c>
      <c r="I65" s="257">
        <f>+IF(C65=1,IF(ISERROR(H65*'Exp Loss Report_PAYROLL'!H65*10),0,H65*'Exp Loss Report_PAYROLL'!H65*10),IF(ISERROR(H65*'Exp Loss Report_PAYROLL'!H65),0,H65*'Exp Loss Report_PAYROLL'!H65))</f>
        <v>9360.26</v>
      </c>
      <c r="J65" s="256">
        <f>+IF(ISERROR(VLOOKUP($A65,UPP!$C$10:$V$329,13,FALSE)),0,VLOOKUP($A65,UPP!$C$10:$V$329,13,FALSE))</f>
        <v>1.7256644244397685</v>
      </c>
      <c r="K65" s="257">
        <f>+IF(ISERROR(VLOOKUP($A65,UPP!$C$10:$V$329,17,FALSE)),0,VLOOKUP($A65,UPP!$C$10:$V$329,17,FALSE))</f>
        <v>116206.24234177402</v>
      </c>
      <c r="L65" s="256">
        <f>+IF(ISERROR(VLOOKUP($A65,UPP!$C$10:$V$329,14,FALSE)),0,VLOOKUP($A65,UPP!$C$10:$V$329,14,FALSE))</f>
        <v>1.1261819078316675</v>
      </c>
      <c r="M65" s="257">
        <f>+IF(ISERROR(VLOOKUP($A65,UPP!$C$10:$V$329,18,FALSE)),0,VLOOKUP($A65,UPP!$C$10:$V$329,18,FALSE))</f>
        <v>75837.089673384486</v>
      </c>
      <c r="N65" s="256">
        <f>+IF(ISERROR(VLOOKUP($A65,UPP!$C$10:$V$329,15,FALSE)),0,VLOOKUP($A65,UPP!$C$10:$V$329,15,FALSE))</f>
        <v>0.12365305172856392</v>
      </c>
      <c r="O65" s="257">
        <f>+IF(ISERROR(VLOOKUP($A65,UPP!$C$10:$V$329,19,FALSE)),0,VLOOKUP($A65,UPP!$C$10:$V$329,19,FALSE))</f>
        <v>8326.7965034014942</v>
      </c>
      <c r="P65" s="54"/>
      <c r="Q65" s="54"/>
    </row>
    <row r="66" spans="1:17" x14ac:dyDescent="0.2">
      <c r="A66" s="375">
        <f>+'IBNR+Freq'!B70</f>
        <v>403</v>
      </c>
      <c r="B66" s="375">
        <f>+'IBNR+Freq'!C70</f>
        <v>1</v>
      </c>
      <c r="C66" s="375">
        <f>+'IBNR+Freq'!D70</f>
        <v>1</v>
      </c>
      <c r="D66" s="256">
        <f>+ROUND(IF(ISERROR('IBNR+Freq'!W70),0,'IBNR+Freq'!W70),3)</f>
        <v>0</v>
      </c>
      <c r="E66" s="257">
        <f>+IF(C66=1,IF(ISERROR(D66*'Exp Loss Report_PAYROLL'!D66*10),0,D66*'Exp Loss Report_PAYROLL'!D66*10),IF(ISERROR(D66*'Exp Loss Report_PAYROLL'!D66),0,D66*'Exp Loss Report_PAYROLL'!D66))</f>
        <v>0</v>
      </c>
      <c r="F66" s="256">
        <f>+ROUND(IF(ISERROR('IBNR+Freq'!X70),0,'IBNR+Freq'!X70),3)</f>
        <v>0</v>
      </c>
      <c r="G66" s="257">
        <f>+IF(C66=1,IF(ISERROR(F66*'Exp Loss Report_PAYROLL'!F66*10),0,F66*'Exp Loss Report_PAYROLL'!F66*10),IF(ISERROR(F66*'Exp Loss Report_PAYROLL'!F66),0,F66*'Exp Loss Report_PAYROLL'!F66))</f>
        <v>0</v>
      </c>
      <c r="H66" s="256">
        <f>+ROUND(IF(ISERROR('IBNR+Freq'!Y70),0,'IBNR+Freq'!Y70),3)</f>
        <v>2E-3</v>
      </c>
      <c r="I66" s="257">
        <f>+IF(C66=1,IF(ISERROR(H66*'Exp Loss Report_PAYROLL'!H66*10),0,H66*'Exp Loss Report_PAYROLL'!H66*10),IF(ISERROR(H66*'Exp Loss Report_PAYROLL'!H66),0,H66*'Exp Loss Report_PAYROLL'!H66))</f>
        <v>0.78</v>
      </c>
      <c r="J66" s="256">
        <f>+IF(ISERROR(VLOOKUP($A66,UPP!$C$10:$V$329,13,FALSE)),0,VLOOKUP($A66,UPP!$C$10:$V$329,13,FALSE))</f>
        <v>1.0746833526000001</v>
      </c>
      <c r="K66" s="257">
        <f>+IF(ISERROR(VLOOKUP($A66,UPP!$C$10:$V$329,17,FALSE)),0,VLOOKUP($A66,UPP!$C$10:$V$329,17,FALSE))</f>
        <v>419.12650751400008</v>
      </c>
      <c r="L66" s="256">
        <f>+IF(ISERROR(VLOOKUP($A66,UPP!$C$10:$V$329,14,FALSE)),0,VLOOKUP($A66,UPP!$C$10:$V$329,14,FALSE))</f>
        <v>0.87871168242000008</v>
      </c>
      <c r="M66" s="257">
        <f>+IF(ISERROR(VLOOKUP($A66,UPP!$C$10:$V$329,18,FALSE)),0,VLOOKUP($A66,UPP!$C$10:$V$329,18,FALSE))</f>
        <v>342.69755614380006</v>
      </c>
      <c r="N66" s="256">
        <f>+IF(ISERROR(VLOOKUP($A66,UPP!$C$10:$V$329,15,FALSE)),0,VLOOKUP($A66,UPP!$C$10:$V$329,15,FALSE))</f>
        <v>0.15382722498000001</v>
      </c>
      <c r="O66" s="257">
        <f>+IF(ISERROR(VLOOKUP($A66,UPP!$C$10:$V$329,19,FALSE)),0,VLOOKUP($A66,UPP!$C$10:$V$329,19,FALSE))</f>
        <v>59.992617742200011</v>
      </c>
      <c r="P66" s="54"/>
      <c r="Q66" s="54"/>
    </row>
    <row r="67" spans="1:17" x14ac:dyDescent="0.2">
      <c r="A67" s="375">
        <f>+'IBNR+Freq'!B71</f>
        <v>404</v>
      </c>
      <c r="B67" s="375">
        <f>+'IBNR+Freq'!C71</f>
        <v>1</v>
      </c>
      <c r="C67" s="375">
        <f>+'IBNR+Freq'!D71</f>
        <v>1</v>
      </c>
      <c r="D67" s="256">
        <f>+ROUND(IF(ISERROR('IBNR+Freq'!W71),0,'IBNR+Freq'!W71),3)</f>
        <v>0</v>
      </c>
      <c r="E67" s="257">
        <f>+IF(C67=1,IF(ISERROR(D67*'Exp Loss Report_PAYROLL'!D67*10),0,D67*'Exp Loss Report_PAYROLL'!D67*10),IF(ISERROR(D67*'Exp Loss Report_PAYROLL'!D67),0,D67*'Exp Loss Report_PAYROLL'!D67))</f>
        <v>0</v>
      </c>
      <c r="F67" s="256">
        <f>+ROUND(IF(ISERROR('IBNR+Freq'!X71),0,'IBNR+Freq'!X71),3)</f>
        <v>0</v>
      </c>
      <c r="G67" s="257">
        <f>+IF(C67=1,IF(ISERROR(F67*'Exp Loss Report_PAYROLL'!F67*10),0,F67*'Exp Loss Report_PAYROLL'!F67*10),IF(ISERROR(F67*'Exp Loss Report_PAYROLL'!F67),0,F67*'Exp Loss Report_PAYROLL'!F67))</f>
        <v>0</v>
      </c>
      <c r="H67" s="256">
        <f>+ROUND(IF(ISERROR('IBNR+Freq'!Y71),0,'IBNR+Freq'!Y71),3)</f>
        <v>0</v>
      </c>
      <c r="I67" s="257">
        <f>+IF(C67=1,IF(ISERROR(H67*'Exp Loss Report_PAYROLL'!H67*10),0,H67*'Exp Loss Report_PAYROLL'!H67*10),IF(ISERROR(H67*'Exp Loss Report_PAYROLL'!H67),0,H67*'Exp Loss Report_PAYROLL'!H67))</f>
        <v>0</v>
      </c>
      <c r="J67" s="256">
        <f>+IF(ISERROR(VLOOKUP($A67,UPP!$C$10:$V$329,13,FALSE)),0,VLOOKUP($A67,UPP!$C$10:$V$329,13,FALSE))</f>
        <v>1.0003264237338054</v>
      </c>
      <c r="K67" s="257">
        <f>+IF(ISERROR(VLOOKUP($A67,UPP!$C$10:$V$329,17,FALSE)),0,VLOOKUP($A67,UPP!$C$10:$V$329,17,FALSE))</f>
        <v>0</v>
      </c>
      <c r="L67" s="256">
        <f>+IF(ISERROR(VLOOKUP($A67,UPP!$C$10:$V$329,14,FALSE)),0,VLOOKUP($A67,UPP!$C$10:$V$329,14,FALSE))</f>
        <v>1.097822580722124</v>
      </c>
      <c r="M67" s="257">
        <f>+IF(ISERROR(VLOOKUP($A67,UPP!$C$10:$V$329,18,FALSE)),0,VLOOKUP($A67,UPP!$C$10:$V$329,18,FALSE))</f>
        <v>0</v>
      </c>
      <c r="N67" s="256">
        <f>+IF(ISERROR(VLOOKUP($A67,UPP!$C$10:$V$329,15,FALSE)),0,VLOOKUP($A67,UPP!$C$10:$V$329,15,FALSE))</f>
        <v>0.14109199954407078</v>
      </c>
      <c r="O67" s="257">
        <f>+IF(ISERROR(VLOOKUP($A67,UPP!$C$10:$V$329,19,FALSE)),0,VLOOKUP($A67,UPP!$C$10:$V$329,19,FALSE))</f>
        <v>0</v>
      </c>
      <c r="P67" s="54"/>
      <c r="Q67" s="54"/>
    </row>
    <row r="68" spans="1:17" x14ac:dyDescent="0.2">
      <c r="A68" s="375">
        <f>+'IBNR+Freq'!B72</f>
        <v>407</v>
      </c>
      <c r="B68" s="375">
        <f>+'IBNR+Freq'!C72</f>
        <v>1</v>
      </c>
      <c r="C68" s="375">
        <f>+'IBNR+Freq'!D72</f>
        <v>1</v>
      </c>
      <c r="D68" s="256">
        <f>+ROUND(IF(ISERROR('IBNR+Freq'!W72),0,'IBNR+Freq'!W72),3)</f>
        <v>0.91800000000000004</v>
      </c>
      <c r="E68" s="257">
        <f>+IF(C68=1,IF(ISERROR(D68*'Exp Loss Report_PAYROLL'!D68*10),0,D68*'Exp Loss Report_PAYROLL'!D68*10),IF(ISERROR(D68*'Exp Loss Report_PAYROLL'!D68),0,D68*'Exp Loss Report_PAYROLL'!D68))</f>
        <v>229839.66</v>
      </c>
      <c r="F68" s="256">
        <f>+ROUND(IF(ISERROR('IBNR+Freq'!X72),0,'IBNR+Freq'!X72),3)</f>
        <v>0.41299999999999998</v>
      </c>
      <c r="G68" s="257">
        <f>+IF(C68=1,IF(ISERROR(F68*'Exp Loss Report_PAYROLL'!F68*10),0,F68*'Exp Loss Report_PAYROLL'!F68*10),IF(ISERROR(F68*'Exp Loss Report_PAYROLL'!F68),0,F68*'Exp Loss Report_PAYROLL'!F68))</f>
        <v>103402.81</v>
      </c>
      <c r="H68" s="256">
        <f>+ROUND(IF(ISERROR('IBNR+Freq'!Y72),0,'IBNR+Freq'!Y72),3)</f>
        <v>0.20499999999999999</v>
      </c>
      <c r="I68" s="257">
        <f>+IF(C68=1,IF(ISERROR(H68*'Exp Loss Report_PAYROLL'!H68*10),0,H68*'Exp Loss Report_PAYROLL'!H68*10),IF(ISERROR(H68*'Exp Loss Report_PAYROLL'!H68),0,H68*'Exp Loss Report_PAYROLL'!H68))</f>
        <v>51325.85</v>
      </c>
      <c r="J68" s="256">
        <f>+IF(ISERROR(VLOOKUP($A68,UPP!$C$10:$V$329,13,FALSE)),0,VLOOKUP($A68,UPP!$C$10:$V$329,13,FALSE))</f>
        <v>1.2363451972700066</v>
      </c>
      <c r="K68" s="257">
        <f>+IF(ISERROR(VLOOKUP($A68,UPP!$C$10:$V$329,17,FALSE)),0,VLOOKUP($A68,UPP!$C$10:$V$329,17,FALSE))</f>
        <v>309543.74704049155</v>
      </c>
      <c r="L68" s="256">
        <f>+IF(ISERROR(VLOOKUP($A68,UPP!$C$10:$V$329,14,FALSE)),0,VLOOKUP($A68,UPP!$C$10:$V$329,14,FALSE))</f>
        <v>1.165862741355888</v>
      </c>
      <c r="M68" s="257">
        <f>+IF(ISERROR(VLOOKUP($A68,UPP!$C$10:$V$329,18,FALSE)),0,VLOOKUP($A68,UPP!$C$10:$V$329,18,FALSE))</f>
        <v>291897.05455327366</v>
      </c>
      <c r="N68" s="256">
        <f>+IF(ISERROR(VLOOKUP($A68,UPP!$C$10:$V$329,15,FALSE)),0,VLOOKUP($A68,UPP!$C$10:$V$329,15,FALSE))</f>
        <v>0.14676934937410538</v>
      </c>
      <c r="O68" s="257">
        <f>+IF(ISERROR(VLOOKUP($A68,UPP!$C$10:$V$329,19,FALSE)),0,VLOOKUP($A68,UPP!$C$10:$V$329,19,FALSE))</f>
        <v>36746.642002794768</v>
      </c>
      <c r="P68" s="54"/>
      <c r="Q68" s="54"/>
    </row>
    <row r="69" spans="1:17" x14ac:dyDescent="0.2">
      <c r="A69" s="375">
        <f>+'IBNR+Freq'!B73</f>
        <v>411</v>
      </c>
      <c r="B69" s="375">
        <f>+'IBNR+Freq'!C73</f>
        <v>1</v>
      </c>
      <c r="C69" s="375">
        <f>+'IBNR+Freq'!D73</f>
        <v>1</v>
      </c>
      <c r="D69" s="256">
        <f>+ROUND(IF(ISERROR('IBNR+Freq'!W73),0,'IBNR+Freq'!W73),3)</f>
        <v>0.67900000000000005</v>
      </c>
      <c r="E69" s="257">
        <f>+IF(C69=1,IF(ISERROR(D69*'Exp Loss Report_PAYROLL'!D69*10),0,D69*'Exp Loss Report_PAYROLL'!D69*10),IF(ISERROR(D69*'Exp Loss Report_PAYROLL'!D69),0,D69*'Exp Loss Report_PAYROLL'!D69))</f>
        <v>300443.92000000004</v>
      </c>
      <c r="F69" s="256">
        <f>+ROUND(IF(ISERROR('IBNR+Freq'!X73),0,'IBNR+Freq'!X73),3)</f>
        <v>1.41</v>
      </c>
      <c r="G69" s="257">
        <f>+IF(C69=1,IF(ISERROR(F69*'Exp Loss Report_PAYROLL'!F69*10),0,F69*'Exp Loss Report_PAYROLL'!F69*10),IF(ISERROR(F69*'Exp Loss Report_PAYROLL'!F69),0,F69*'Exp Loss Report_PAYROLL'!F69))</f>
        <v>623896.79999999993</v>
      </c>
      <c r="H69" s="256">
        <f>+ROUND(IF(ISERROR('IBNR+Freq'!Y73),0,'IBNR+Freq'!Y73),3)</f>
        <v>0.33100000000000002</v>
      </c>
      <c r="I69" s="257">
        <f>+IF(C69=1,IF(ISERROR(H69*'Exp Loss Report_PAYROLL'!H69*10),0,H69*'Exp Loss Report_PAYROLL'!H69*10),IF(ISERROR(H69*'Exp Loss Report_PAYROLL'!H69),0,H69*'Exp Loss Report_PAYROLL'!H69))</f>
        <v>146460.88</v>
      </c>
      <c r="J69" s="256">
        <f>+IF(ISERROR(VLOOKUP($A69,UPP!$C$10:$V$329,13,FALSE)),0,VLOOKUP($A69,UPP!$C$10:$V$329,13,FALSE))</f>
        <v>2.515296800460431</v>
      </c>
      <c r="K69" s="257">
        <f>+IF(ISERROR(VLOOKUP($A69,UPP!$C$10:$V$329,17,FALSE)),0,VLOOKUP($A69,UPP!$C$10:$V$329,17,FALSE))</f>
        <v>1112968.5282677314</v>
      </c>
      <c r="L69" s="256">
        <f>+IF(ISERROR(VLOOKUP($A69,UPP!$C$10:$V$329,14,FALSE)),0,VLOOKUP($A69,UPP!$C$10:$V$329,14,FALSE))</f>
        <v>1.2445602901048303</v>
      </c>
      <c r="M69" s="257">
        <f>+IF(ISERROR(VLOOKUP($A69,UPP!$C$10:$V$329,18,FALSE)),0,VLOOKUP($A69,UPP!$C$10:$V$329,18,FALSE))</f>
        <v>550693.03716558521</v>
      </c>
      <c r="N69" s="256">
        <f>+IF(ISERROR(VLOOKUP($A69,UPP!$C$10:$V$329,15,FALSE)),0,VLOOKUP($A69,UPP!$C$10:$V$329,15,FALSE))</f>
        <v>9.9152349434737927E-2</v>
      </c>
      <c r="O69" s="257">
        <f>+IF(ISERROR(VLOOKUP($A69,UPP!$C$10:$V$329,19,FALSE)),0,VLOOKUP($A69,UPP!$C$10:$V$329,19,FALSE))</f>
        <v>43872.931577882839</v>
      </c>
      <c r="P69" s="54"/>
      <c r="Q69" s="54"/>
    </row>
    <row r="70" spans="1:17" x14ac:dyDescent="0.2">
      <c r="A70" s="375">
        <f>+'IBNR+Freq'!B74</f>
        <v>413</v>
      </c>
      <c r="B70" s="375">
        <f>+'IBNR+Freq'!C74</f>
        <v>1</v>
      </c>
      <c r="C70" s="375">
        <f>+'IBNR+Freq'!D74</f>
        <v>1</v>
      </c>
      <c r="D70" s="256">
        <f>+ROUND(IF(ISERROR('IBNR+Freq'!W74),0,'IBNR+Freq'!W74),3)</f>
        <v>0.72</v>
      </c>
      <c r="E70" s="257">
        <f>+IF(C70=1,IF(ISERROR(D70*'Exp Loss Report_PAYROLL'!D70*10),0,D70*'Exp Loss Report_PAYROLL'!D70*10),IF(ISERROR(D70*'Exp Loss Report_PAYROLL'!D70),0,D70*'Exp Loss Report_PAYROLL'!D70))</f>
        <v>402947.99999999994</v>
      </c>
      <c r="F70" s="256">
        <f>+ROUND(IF(ISERROR('IBNR+Freq'!X74),0,'IBNR+Freq'!X74),3)</f>
        <v>0.66700000000000004</v>
      </c>
      <c r="G70" s="257">
        <f>+IF(C70=1,IF(ISERROR(F70*'Exp Loss Report_PAYROLL'!F70*10),0,F70*'Exp Loss Report_PAYROLL'!F70*10),IF(ISERROR(F70*'Exp Loss Report_PAYROLL'!F70),0,F70*'Exp Loss Report_PAYROLL'!F70))</f>
        <v>373286.55</v>
      </c>
      <c r="H70" s="256">
        <f>+ROUND(IF(ISERROR('IBNR+Freq'!Y74),0,'IBNR+Freq'!Y74),3)</f>
        <v>0.10199999999999999</v>
      </c>
      <c r="I70" s="257">
        <f>+IF(C70=1,IF(ISERROR(H70*'Exp Loss Report_PAYROLL'!H70*10),0,H70*'Exp Loss Report_PAYROLL'!H70*10),IF(ISERROR(H70*'Exp Loss Report_PAYROLL'!H70),0,H70*'Exp Loss Report_PAYROLL'!H70))</f>
        <v>57084.299999999996</v>
      </c>
      <c r="J70" s="256">
        <f>+IF(ISERROR(VLOOKUP($A70,UPP!$C$10:$V$329,13,FALSE)),0,VLOOKUP($A70,UPP!$C$10:$V$329,13,FALSE))</f>
        <v>3.1307318099703139</v>
      </c>
      <c r="K70" s="257">
        <f>+IF(ISERROR(VLOOKUP($A70,UPP!$C$10:$V$329,17,FALSE)),0,VLOOKUP($A70,UPP!$C$10:$V$329,17,FALSE))</f>
        <v>1752114.0574498861</v>
      </c>
      <c r="L70" s="256">
        <f>+IF(ISERROR(VLOOKUP($A70,UPP!$C$10:$V$329,14,FALSE)),0,VLOOKUP($A70,UPP!$C$10:$V$329,14,FALSE))</f>
        <v>1.2336190531236946</v>
      </c>
      <c r="M70" s="257">
        <f>+IF(ISERROR(VLOOKUP($A70,UPP!$C$10:$V$329,18,FALSE)),0,VLOOKUP($A70,UPP!$C$10:$V$329,18,FALSE))</f>
        <v>690394.90308067575</v>
      </c>
      <c r="N70" s="256">
        <f>+IF(ISERROR(VLOOKUP($A70,UPP!$C$10:$V$329,15,FALSE)),0,VLOOKUP($A70,UPP!$C$10:$V$329,15,FALSE))</f>
        <v>0.14459700890599234</v>
      </c>
      <c r="O70" s="257">
        <f>+IF(ISERROR(VLOOKUP($A70,UPP!$C$10:$V$329,19,FALSE)),0,VLOOKUP($A70,UPP!$C$10:$V$329,19,FALSE))</f>
        <v>80923.71603423862</v>
      </c>
      <c r="P70" s="54"/>
      <c r="Q70" s="54"/>
    </row>
    <row r="71" spans="1:17" x14ac:dyDescent="0.2">
      <c r="A71" s="375">
        <f>+'IBNR+Freq'!B75</f>
        <v>415</v>
      </c>
      <c r="B71" s="375">
        <f>+'IBNR+Freq'!C75</f>
        <v>1</v>
      </c>
      <c r="C71" s="375">
        <f>+'IBNR+Freq'!D75</f>
        <v>1</v>
      </c>
      <c r="D71" s="256">
        <f>+ROUND(IF(ISERROR('IBNR+Freq'!W75),0,'IBNR+Freq'!W75),3)</f>
        <v>0</v>
      </c>
      <c r="E71" s="257">
        <f>+IF(C71=1,IF(ISERROR(D71*'Exp Loss Report_PAYROLL'!D71*10),0,D71*'Exp Loss Report_PAYROLL'!D71*10),IF(ISERROR(D71*'Exp Loss Report_PAYROLL'!D71),0,D71*'Exp Loss Report_PAYROLL'!D71))</f>
        <v>0</v>
      </c>
      <c r="F71" s="256">
        <f>+ROUND(IF(ISERROR('IBNR+Freq'!X75),0,'IBNR+Freq'!X75),3)</f>
        <v>0.312</v>
      </c>
      <c r="G71" s="257">
        <f>+IF(C71=1,IF(ISERROR(F71*'Exp Loss Report_PAYROLL'!F71*10),0,F71*'Exp Loss Report_PAYROLL'!F71*10),IF(ISERROR(F71*'Exp Loss Report_PAYROLL'!F71),0,F71*'Exp Loss Report_PAYROLL'!F71))</f>
        <v>20928.960000000003</v>
      </c>
      <c r="H71" s="256">
        <f>+ROUND(IF(ISERROR('IBNR+Freq'!Y75),0,'IBNR+Freq'!Y75),3)</f>
        <v>6.0000000000000001E-3</v>
      </c>
      <c r="I71" s="257">
        <f>+IF(C71=1,IF(ISERROR(H71*'Exp Loss Report_PAYROLL'!H71*10),0,H71*'Exp Loss Report_PAYROLL'!H71*10),IF(ISERROR(H71*'Exp Loss Report_PAYROLL'!H71),0,H71*'Exp Loss Report_PAYROLL'!H71))</f>
        <v>402.47999999999996</v>
      </c>
      <c r="J71" s="256">
        <f>+IF(ISERROR(VLOOKUP($A71,UPP!$C$10:$V$329,13,FALSE)),0,VLOOKUP($A71,UPP!$C$10:$V$329,13,FALSE))</f>
        <v>1.7027458472340427</v>
      </c>
      <c r="K71" s="257">
        <f>+IF(ISERROR(VLOOKUP($A71,UPP!$C$10:$V$329,17,FALSE)),0,VLOOKUP($A71,UPP!$C$10:$V$329,17,FALSE))</f>
        <v>114220.19143245957</v>
      </c>
      <c r="L71" s="256">
        <f>+IF(ISERROR(VLOOKUP($A71,UPP!$C$10:$V$329,14,FALSE)),0,VLOOKUP($A71,UPP!$C$10:$V$329,14,FALSE))</f>
        <v>0.68190532744680854</v>
      </c>
      <c r="M71" s="257">
        <f>+IF(ISERROR(VLOOKUP($A71,UPP!$C$10:$V$329,18,FALSE)),0,VLOOKUP($A71,UPP!$C$10:$V$329,18,FALSE))</f>
        <v>45742.209365131923</v>
      </c>
      <c r="N71" s="256">
        <f>+IF(ISERROR(VLOOKUP($A71,UPP!$C$10:$V$329,15,FALSE)),0,VLOOKUP($A71,UPP!$C$10:$V$329,15,FALSE))</f>
        <v>0.11862731731914894</v>
      </c>
      <c r="O71" s="257">
        <f>+IF(ISERROR(VLOOKUP($A71,UPP!$C$10:$V$329,19,FALSE)),0,VLOOKUP($A71,UPP!$C$10:$V$329,19,FALSE))</f>
        <v>7957.5204457685104</v>
      </c>
      <c r="P71" s="54"/>
      <c r="Q71" s="54"/>
    </row>
    <row r="72" spans="1:17" x14ac:dyDescent="0.2">
      <c r="A72" s="375">
        <f>+'IBNR+Freq'!B76</f>
        <v>416</v>
      </c>
      <c r="B72" s="375">
        <f>+'IBNR+Freq'!C76</f>
        <v>1</v>
      </c>
      <c r="C72" s="375">
        <f>+'IBNR+Freq'!D76</f>
        <v>1</v>
      </c>
      <c r="D72" s="256">
        <f>+ROUND(IF(ISERROR('IBNR+Freq'!W76),0,'IBNR+Freq'!W76),3)</f>
        <v>0.86399999999999999</v>
      </c>
      <c r="E72" s="257">
        <f>+IF(C72=1,IF(ISERROR(D72*'Exp Loss Report_PAYROLL'!D72*10),0,D72*'Exp Loss Report_PAYROLL'!D72*10),IF(ISERROR(D72*'Exp Loss Report_PAYROLL'!D72),0,D72*'Exp Loss Report_PAYROLL'!D72))</f>
        <v>148642.56</v>
      </c>
      <c r="F72" s="256">
        <f>+ROUND(IF(ISERROR('IBNR+Freq'!X76),0,'IBNR+Freq'!X76),3)</f>
        <v>2.2850000000000001</v>
      </c>
      <c r="G72" s="257">
        <f>+IF(C72=1,IF(ISERROR(F72*'Exp Loss Report_PAYROLL'!F72*10),0,F72*'Exp Loss Report_PAYROLL'!F72*10),IF(ISERROR(F72*'Exp Loss Report_PAYROLL'!F72),0,F72*'Exp Loss Report_PAYROLL'!F72))</f>
        <v>393111.4</v>
      </c>
      <c r="H72" s="256">
        <f>+ROUND(IF(ISERROR('IBNR+Freq'!Y76),0,'IBNR+Freq'!Y76),3)</f>
        <v>0.10299999999999999</v>
      </c>
      <c r="I72" s="257">
        <f>+IF(C72=1,IF(ISERROR(H72*'Exp Loss Report_PAYROLL'!H72*10),0,H72*'Exp Loss Report_PAYROLL'!H72*10),IF(ISERROR(H72*'Exp Loss Report_PAYROLL'!H72),0,H72*'Exp Loss Report_PAYROLL'!H72))</f>
        <v>17720.12</v>
      </c>
      <c r="J72" s="256">
        <f>+IF(ISERROR(VLOOKUP($A72,UPP!$C$10:$V$329,13,FALSE)),0,VLOOKUP($A72,UPP!$C$10:$V$329,13,FALSE))</f>
        <v>0.91355055361643844</v>
      </c>
      <c r="K72" s="257">
        <f>+IF(ISERROR(VLOOKUP($A72,UPP!$C$10:$V$329,17,FALSE)),0,VLOOKUP($A72,UPP!$C$10:$V$329,17,FALSE))</f>
        <v>157167.23724417208</v>
      </c>
      <c r="L72" s="256">
        <f>+IF(ISERROR(VLOOKUP($A72,UPP!$C$10:$V$329,14,FALSE)),0,VLOOKUP($A72,UPP!$C$10:$V$329,14,FALSE))</f>
        <v>0.59336202772602742</v>
      </c>
      <c r="M72" s="257">
        <f>+IF(ISERROR(VLOOKUP($A72,UPP!$C$10:$V$329,18,FALSE)),0,VLOOKUP($A72,UPP!$C$10:$V$329,18,FALSE))</f>
        <v>102082.00324998575</v>
      </c>
      <c r="N72" s="256">
        <f>+IF(ISERROR(VLOOKUP($A72,UPP!$C$10:$V$329,15,FALSE)),0,VLOOKUP($A72,UPP!$C$10:$V$329,15,FALSE))</f>
        <v>3.1613550657534246E-2</v>
      </c>
      <c r="O72" s="257">
        <f>+IF(ISERROR(VLOOKUP($A72,UPP!$C$10:$V$329,19,FALSE)),0,VLOOKUP($A72,UPP!$C$10:$V$329,19,FALSE))</f>
        <v>5438.7952551221915</v>
      </c>
      <c r="P72" s="54"/>
      <c r="Q72" s="54"/>
    </row>
    <row r="73" spans="1:17" x14ac:dyDescent="0.2">
      <c r="A73" s="375">
        <f>+'IBNR+Freq'!B77</f>
        <v>433</v>
      </c>
      <c r="B73" s="375">
        <f>+'IBNR+Freq'!C77</f>
        <v>1</v>
      </c>
      <c r="C73" s="375">
        <f>+'IBNR+Freq'!D77</f>
        <v>1</v>
      </c>
      <c r="D73" s="256">
        <f>+ROUND(IF(ISERROR('IBNR+Freq'!W77),0,'IBNR+Freq'!W77),3)</f>
        <v>0</v>
      </c>
      <c r="E73" s="257">
        <f>+IF(C73=1,IF(ISERROR(D73*'Exp Loss Report_PAYROLL'!D73*10),0,D73*'Exp Loss Report_PAYROLL'!D73*10),IF(ISERROR(D73*'Exp Loss Report_PAYROLL'!D73),0,D73*'Exp Loss Report_PAYROLL'!D73))</f>
        <v>0</v>
      </c>
      <c r="F73" s="256">
        <f>+ROUND(IF(ISERROR('IBNR+Freq'!X77),0,'IBNR+Freq'!X77),3)</f>
        <v>0</v>
      </c>
      <c r="G73" s="257">
        <f>+IF(C73=1,IF(ISERROR(F73*'Exp Loss Report_PAYROLL'!F73*10),0,F73*'Exp Loss Report_PAYROLL'!F73*10),IF(ISERROR(F73*'Exp Loss Report_PAYROLL'!F73),0,F73*'Exp Loss Report_PAYROLL'!F73))</f>
        <v>0</v>
      </c>
      <c r="H73" s="256">
        <f>+ROUND(IF(ISERROR('IBNR+Freq'!Y77),0,'IBNR+Freq'!Y77),3)</f>
        <v>0.216</v>
      </c>
      <c r="I73" s="257">
        <f>+IF(C73=1,IF(ISERROR(H73*'Exp Loss Report_PAYROLL'!H73*10),0,H73*'Exp Loss Report_PAYROLL'!H73*10),IF(ISERROR(H73*'Exp Loss Report_PAYROLL'!H73),0,H73*'Exp Loss Report_PAYROLL'!H73))</f>
        <v>2529.36</v>
      </c>
      <c r="J73" s="256">
        <f>+IF(ISERROR(VLOOKUP($A73,UPP!$C$10:$V$329,13,FALSE)),0,VLOOKUP($A73,UPP!$C$10:$V$329,13,FALSE))</f>
        <v>1.4674340077062373</v>
      </c>
      <c r="K73" s="257">
        <f>+IF(ISERROR(VLOOKUP($A73,UPP!$C$10:$V$329,17,FALSE)),0,VLOOKUP($A73,UPP!$C$10:$V$329,17,FALSE))</f>
        <v>17183.652230240037</v>
      </c>
      <c r="L73" s="256">
        <f>+IF(ISERROR(VLOOKUP($A73,UPP!$C$10:$V$329,14,FALSE)),0,VLOOKUP($A73,UPP!$C$10:$V$329,14,FALSE))</f>
        <v>0.94064121344064389</v>
      </c>
      <c r="M73" s="257">
        <f>+IF(ISERROR(VLOOKUP($A73,UPP!$C$10:$V$329,18,FALSE)),0,VLOOKUP($A73,UPP!$C$10:$V$329,18,FALSE))</f>
        <v>11014.90860938994</v>
      </c>
      <c r="N73" s="256">
        <f>+IF(ISERROR(VLOOKUP($A73,UPP!$C$10:$V$329,15,FALSE)),0,VLOOKUP($A73,UPP!$C$10:$V$329,15,FALSE))</f>
        <v>0.10535855885311871</v>
      </c>
      <c r="O73" s="257">
        <f>+IF(ISERROR(VLOOKUP($A73,UPP!$C$10:$V$329,19,FALSE)),0,VLOOKUP($A73,UPP!$C$10:$V$329,19,FALSE))</f>
        <v>1233.7487241700201</v>
      </c>
      <c r="P73" s="54"/>
      <c r="Q73" s="54"/>
    </row>
    <row r="74" spans="1:17" x14ac:dyDescent="0.2">
      <c r="A74" s="375">
        <f>+'IBNR+Freq'!B78</f>
        <v>441</v>
      </c>
      <c r="B74" s="375">
        <f>+'IBNR+Freq'!C78</f>
        <v>1</v>
      </c>
      <c r="C74" s="375">
        <f>+'IBNR+Freq'!D78</f>
        <v>1</v>
      </c>
      <c r="D74" s="256">
        <f>+ROUND(IF(ISERROR('IBNR+Freq'!W78),0,'IBNR+Freq'!W78),3)</f>
        <v>0</v>
      </c>
      <c r="E74" s="257">
        <f>+IF(C74=1,IF(ISERROR(D74*'Exp Loss Report_PAYROLL'!D74*10),0,D74*'Exp Loss Report_PAYROLL'!D74*10),IF(ISERROR(D74*'Exp Loss Report_PAYROLL'!D74),0,D74*'Exp Loss Report_PAYROLL'!D74))</f>
        <v>0</v>
      </c>
      <c r="F74" s="256">
        <f>+ROUND(IF(ISERROR('IBNR+Freq'!X78),0,'IBNR+Freq'!X78),3)</f>
        <v>0</v>
      </c>
      <c r="G74" s="257">
        <f>+IF(C74=1,IF(ISERROR(F74*'Exp Loss Report_PAYROLL'!F74*10),0,F74*'Exp Loss Report_PAYROLL'!F74*10),IF(ISERROR(F74*'Exp Loss Report_PAYROLL'!F74),0,F74*'Exp Loss Report_PAYROLL'!F74))</f>
        <v>0</v>
      </c>
      <c r="H74" s="256">
        <f>+ROUND(IF(ISERROR('IBNR+Freq'!Y78),0,'IBNR+Freq'!Y78),3)</f>
        <v>0.19700000000000001</v>
      </c>
      <c r="I74" s="257">
        <f>+IF(C74=1,IF(ISERROR(H74*'Exp Loss Report_PAYROLL'!H74*10),0,H74*'Exp Loss Report_PAYROLL'!H74*10),IF(ISERROR(H74*'Exp Loss Report_PAYROLL'!H74),0,H74*'Exp Loss Report_PAYROLL'!H74))</f>
        <v>5143.670000000001</v>
      </c>
      <c r="J74" s="256">
        <f>+IF(ISERROR(VLOOKUP($A74,UPP!$C$10:$V$329,13,FALSE)),0,VLOOKUP($A74,UPP!$C$10:$V$329,13,FALSE))</f>
        <v>0.47578848882782604</v>
      </c>
      <c r="K74" s="257">
        <f>+IF(ISERROR(VLOOKUP($A74,UPP!$C$10:$V$329,17,FALSE)),0,VLOOKUP($A74,UPP!$C$10:$V$329,17,FALSE))</f>
        <v>12422.837443294538</v>
      </c>
      <c r="L74" s="256">
        <f>+IF(ISERROR(VLOOKUP($A74,UPP!$C$10:$V$329,14,FALSE)),0,VLOOKUP($A74,UPP!$C$10:$V$329,14,FALSE))</f>
        <v>0.36830138836173915</v>
      </c>
      <c r="M74" s="257">
        <f>+IF(ISERROR(VLOOKUP($A74,UPP!$C$10:$V$329,18,FALSE)),0,VLOOKUP($A74,UPP!$C$10:$V$329,18,FALSE))</f>
        <v>9616.3492501250093</v>
      </c>
      <c r="N74" s="256">
        <f>+IF(ISERROR(VLOOKUP($A74,UPP!$C$10:$V$329,15,FALSE)),0,VLOOKUP($A74,UPP!$C$10:$V$329,15,FALSE))</f>
        <v>6.4808398810434778E-2</v>
      </c>
      <c r="O74" s="257">
        <f>+IF(ISERROR(VLOOKUP($A74,UPP!$C$10:$V$329,19,FALSE)),0,VLOOKUP($A74,UPP!$C$10:$V$329,19,FALSE))</f>
        <v>1692.1472929404522</v>
      </c>
      <c r="P74" s="54"/>
      <c r="Q74" s="54"/>
    </row>
    <row r="75" spans="1:17" x14ac:dyDescent="0.2">
      <c r="A75" s="375">
        <f>+'IBNR+Freq'!B79</f>
        <v>445</v>
      </c>
      <c r="B75" s="375">
        <f>+'IBNR+Freq'!C79</f>
        <v>1</v>
      </c>
      <c r="C75" s="375">
        <f>+'IBNR+Freq'!D79</f>
        <v>1</v>
      </c>
      <c r="D75" s="256">
        <f>+ROUND(IF(ISERROR('IBNR+Freq'!W79),0,'IBNR+Freq'!W79),3)</f>
        <v>5.6520000000000001</v>
      </c>
      <c r="E75" s="257">
        <f>+IF(C75=1,IF(ISERROR(D75*'Exp Loss Report_PAYROLL'!D75*10),0,D75*'Exp Loss Report_PAYROLL'!D75*10),IF(ISERROR(D75*'Exp Loss Report_PAYROLL'!D75),0,D75*'Exp Loss Report_PAYROLL'!D75))</f>
        <v>913363.20000000007</v>
      </c>
      <c r="F75" s="256">
        <f>+ROUND(IF(ISERROR('IBNR+Freq'!X79),0,'IBNR+Freq'!X79),3)</f>
        <v>1.3080000000000001</v>
      </c>
      <c r="G75" s="257">
        <f>+IF(C75=1,IF(ISERROR(F75*'Exp Loss Report_PAYROLL'!F75*10),0,F75*'Exp Loss Report_PAYROLL'!F75*10),IF(ISERROR(F75*'Exp Loss Report_PAYROLL'!F75),0,F75*'Exp Loss Report_PAYROLL'!F75))</f>
        <v>211372.80000000002</v>
      </c>
      <c r="H75" s="256">
        <f>+ROUND(IF(ISERROR('IBNR+Freq'!Y79),0,'IBNR+Freq'!Y79),3)</f>
        <v>0.14000000000000001</v>
      </c>
      <c r="I75" s="257">
        <f>+IF(C75=1,IF(ISERROR(H75*'Exp Loss Report_PAYROLL'!H75*10),0,H75*'Exp Loss Report_PAYROLL'!H75*10),IF(ISERROR(H75*'Exp Loss Report_PAYROLL'!H75),0,H75*'Exp Loss Report_PAYROLL'!H75))</f>
        <v>22624</v>
      </c>
      <c r="J75" s="256">
        <f>+IF(ISERROR(VLOOKUP($A75,UPP!$C$10:$V$329,13,FALSE)),0,VLOOKUP($A75,UPP!$C$10:$V$329,13,FALSE))</f>
        <v>0.97787885494268023</v>
      </c>
      <c r="K75" s="257">
        <f>+IF(ISERROR(VLOOKUP($A75,UPP!$C$10:$V$329,17,FALSE)),0,VLOOKUP($A75,UPP!$C$10:$V$329,17,FALSE))</f>
        <v>158025.22295873711</v>
      </c>
      <c r="L75" s="256">
        <f>+IF(ISERROR(VLOOKUP($A75,UPP!$C$10:$V$329,14,FALSE)),0,VLOOKUP($A75,UPP!$C$10:$V$329,14,FALSE))</f>
        <v>0.7073545458655669</v>
      </c>
      <c r="M75" s="257">
        <f>+IF(ISERROR(VLOOKUP($A75,UPP!$C$10:$V$329,18,FALSE)),0,VLOOKUP($A75,UPP!$C$10:$V$329,18,FALSE))</f>
        <v>114308.49461187562</v>
      </c>
      <c r="N75" s="256">
        <f>+IF(ISERROR(VLOOKUP($A75,UPP!$C$10:$V$329,15,FALSE)),0,VLOOKUP($A75,UPP!$C$10:$V$329,15,FALSE))</f>
        <v>0.10717493119175257</v>
      </c>
      <c r="O75" s="257">
        <f>+IF(ISERROR(VLOOKUP($A75,UPP!$C$10:$V$329,19,FALSE)),0,VLOOKUP($A75,UPP!$C$10:$V$329,19,FALSE))</f>
        <v>17319.468880587214</v>
      </c>
      <c r="P75" s="54"/>
      <c r="Q75" s="54"/>
    </row>
    <row r="76" spans="1:17" x14ac:dyDescent="0.2">
      <c r="A76" s="375">
        <f>+'IBNR+Freq'!B80</f>
        <v>446</v>
      </c>
      <c r="B76" s="375">
        <f>+'IBNR+Freq'!C80</f>
        <v>1</v>
      </c>
      <c r="C76" s="375">
        <f>+'IBNR+Freq'!D80</f>
        <v>1</v>
      </c>
      <c r="D76" s="256">
        <f>+ROUND(IF(ISERROR('IBNR+Freq'!W80),0,'IBNR+Freq'!W80),3)</f>
        <v>5.0049999999999999</v>
      </c>
      <c r="E76" s="257">
        <f>+IF(C76=1,IF(ISERROR(D76*'Exp Loss Report_PAYROLL'!D76*10),0,D76*'Exp Loss Report_PAYROLL'!D76*10),IF(ISERROR(D76*'Exp Loss Report_PAYROLL'!D76),0,D76*'Exp Loss Report_PAYROLL'!D76))</f>
        <v>709458.75</v>
      </c>
      <c r="F76" s="256">
        <f>+ROUND(IF(ISERROR('IBNR+Freq'!X80),0,'IBNR+Freq'!X80),3)</f>
        <v>0</v>
      </c>
      <c r="G76" s="257">
        <f>+IF(C76=1,IF(ISERROR(F76*'Exp Loss Report_PAYROLL'!F76*10),0,F76*'Exp Loss Report_PAYROLL'!F76*10),IF(ISERROR(F76*'Exp Loss Report_PAYROLL'!F76),0,F76*'Exp Loss Report_PAYROLL'!F76))</f>
        <v>0</v>
      </c>
      <c r="H76" s="256">
        <f>+ROUND(IF(ISERROR('IBNR+Freq'!Y80),0,'IBNR+Freq'!Y80),3)</f>
        <v>4.3999999999999997E-2</v>
      </c>
      <c r="I76" s="257">
        <f>+IF(C76=1,IF(ISERROR(H76*'Exp Loss Report_PAYROLL'!H76*10),0,H76*'Exp Loss Report_PAYROLL'!H76*10),IF(ISERROR(H76*'Exp Loss Report_PAYROLL'!H76),0,H76*'Exp Loss Report_PAYROLL'!H76))</f>
        <v>6236.9999999999991</v>
      </c>
      <c r="J76" s="256">
        <f>+IF(ISERROR(VLOOKUP($A76,UPP!$C$10:$V$329,13,FALSE)),0,VLOOKUP($A76,UPP!$C$10:$V$329,13,FALSE))</f>
        <v>0.53291216329913182</v>
      </c>
      <c r="K76" s="257">
        <f>+IF(ISERROR(VLOOKUP($A76,UPP!$C$10:$V$329,17,FALSE)),0,VLOOKUP($A76,UPP!$C$10:$V$329,17,FALSE))</f>
        <v>75540.299147651938</v>
      </c>
      <c r="L76" s="256">
        <f>+IF(ISERROR(VLOOKUP($A76,UPP!$C$10:$V$329,14,FALSE)),0,VLOOKUP($A76,UPP!$C$10:$V$329,14,FALSE))</f>
        <v>0.3971182490955012</v>
      </c>
      <c r="M76" s="257">
        <f>+IF(ISERROR(VLOOKUP($A76,UPP!$C$10:$V$329,18,FALSE)),0,VLOOKUP($A76,UPP!$C$10:$V$329,18,FALSE))</f>
        <v>56291.511809287294</v>
      </c>
      <c r="N76" s="256">
        <f>+IF(ISERROR(VLOOKUP($A76,UPP!$C$10:$V$329,15,FALSE)),0,VLOOKUP($A76,UPP!$C$10:$V$329,15,FALSE))</f>
        <v>7.0265455605367011E-2</v>
      </c>
      <c r="O76" s="257">
        <f>+IF(ISERROR(VLOOKUP($A76,UPP!$C$10:$V$329,19,FALSE)),0,VLOOKUP($A76,UPP!$C$10:$V$329,19,FALSE))</f>
        <v>9960.1283320607745</v>
      </c>
      <c r="P76" s="54"/>
      <c r="Q76" s="54"/>
    </row>
    <row r="77" spans="1:17" x14ac:dyDescent="0.2">
      <c r="A77" s="375">
        <f>+'IBNR+Freq'!B81</f>
        <v>449</v>
      </c>
      <c r="B77" s="375">
        <f>+'IBNR+Freq'!C81</f>
        <v>1</v>
      </c>
      <c r="C77" s="375">
        <f>+'IBNR+Freq'!D81</f>
        <v>1</v>
      </c>
      <c r="D77" s="256">
        <f>+ROUND(IF(ISERROR('IBNR+Freq'!W81),0,'IBNR+Freq'!W81),3)</f>
        <v>0</v>
      </c>
      <c r="E77" s="257">
        <f>+IF(C77=1,IF(ISERROR(D77*'Exp Loss Report_PAYROLL'!D77*10),0,D77*'Exp Loss Report_PAYROLL'!D77*10),IF(ISERROR(D77*'Exp Loss Report_PAYROLL'!D77),0,D77*'Exp Loss Report_PAYROLL'!D77))</f>
        <v>0</v>
      </c>
      <c r="F77" s="256">
        <f>+ROUND(IF(ISERROR('IBNR+Freq'!X81),0,'IBNR+Freq'!X81),3)</f>
        <v>0</v>
      </c>
      <c r="G77" s="257">
        <f>+IF(C77=1,IF(ISERROR(F77*'Exp Loss Report_PAYROLL'!F77*10),0,F77*'Exp Loss Report_PAYROLL'!F77*10),IF(ISERROR(F77*'Exp Loss Report_PAYROLL'!F77),0,F77*'Exp Loss Report_PAYROLL'!F77))</f>
        <v>0</v>
      </c>
      <c r="H77" s="256">
        <f>+ROUND(IF(ISERROR('IBNR+Freq'!Y81),0,'IBNR+Freq'!Y81),3)</f>
        <v>0</v>
      </c>
      <c r="I77" s="257">
        <f>+IF(C77=1,IF(ISERROR(H77*'Exp Loss Report_PAYROLL'!H77*10),0,H77*'Exp Loss Report_PAYROLL'!H77*10),IF(ISERROR(H77*'Exp Loss Report_PAYROLL'!H77),0,H77*'Exp Loss Report_PAYROLL'!H77))</f>
        <v>0</v>
      </c>
      <c r="J77" s="256">
        <f>+IF(ISERROR(VLOOKUP($A77,UPP!$C$10:$V$329,13,FALSE)),0,VLOOKUP($A77,UPP!$C$10:$V$329,13,FALSE))</f>
        <v>0.98420111151063827</v>
      </c>
      <c r="K77" s="257">
        <f>+IF(ISERROR(VLOOKUP($A77,UPP!$C$10:$V$329,17,FALSE)),0,VLOOKUP($A77,UPP!$C$10:$V$329,17,FALSE))</f>
        <v>9556.5927927682988</v>
      </c>
      <c r="L77" s="256">
        <f>+IF(ISERROR(VLOOKUP($A77,UPP!$C$10:$V$329,14,FALSE)),0,VLOOKUP($A77,UPP!$C$10:$V$329,14,FALSE))</f>
        <v>0.61197641368085109</v>
      </c>
      <c r="M77" s="257">
        <f>+IF(ISERROR(VLOOKUP($A77,UPP!$C$10:$V$329,18,FALSE)),0,VLOOKUP($A77,UPP!$C$10:$V$329,18,FALSE))</f>
        <v>5942.2909768410636</v>
      </c>
      <c r="N77" s="256">
        <f>+IF(ISERROR(VLOOKUP($A77,UPP!$C$10:$V$329,15,FALSE)),0,VLOOKUP($A77,UPP!$C$10:$V$329,15,FALSE))</f>
        <v>8.4522638808510631E-2</v>
      </c>
      <c r="O77" s="257">
        <f>+IF(ISERROR(VLOOKUP($A77,UPP!$C$10:$V$329,19,FALSE)),0,VLOOKUP($A77,UPP!$C$10:$V$329,19,FALSE))</f>
        <v>820.71482283063813</v>
      </c>
      <c r="P77" s="54"/>
      <c r="Q77" s="54"/>
    </row>
    <row r="78" spans="1:17" x14ac:dyDescent="0.2">
      <c r="A78" s="375">
        <f>+'IBNR+Freq'!B82</f>
        <v>451</v>
      </c>
      <c r="B78" s="375">
        <f>+'IBNR+Freq'!C82</f>
        <v>1</v>
      </c>
      <c r="C78" s="375">
        <f>+'IBNR+Freq'!D82</f>
        <v>1</v>
      </c>
      <c r="D78" s="256">
        <f>+ROUND(IF(ISERROR('IBNR+Freq'!W82),0,'IBNR+Freq'!W82),3)</f>
        <v>0</v>
      </c>
      <c r="E78" s="257">
        <f>+IF(C78=1,IF(ISERROR(D78*'Exp Loss Report_PAYROLL'!D78*10),0,D78*'Exp Loss Report_PAYROLL'!D78*10),IF(ISERROR(D78*'Exp Loss Report_PAYROLL'!D78),0,D78*'Exp Loss Report_PAYROLL'!D78))</f>
        <v>0</v>
      </c>
      <c r="F78" s="256">
        <f>+ROUND(IF(ISERROR('IBNR+Freq'!X82),0,'IBNR+Freq'!X82),3)</f>
        <v>0</v>
      </c>
      <c r="G78" s="257">
        <f>+IF(C78=1,IF(ISERROR(F78*'Exp Loss Report_PAYROLL'!F78*10),0,F78*'Exp Loss Report_PAYROLL'!F78*10),IF(ISERROR(F78*'Exp Loss Report_PAYROLL'!F78),0,F78*'Exp Loss Report_PAYROLL'!F78))</f>
        <v>0</v>
      </c>
      <c r="H78" s="256">
        <f>+ROUND(IF(ISERROR('IBNR+Freq'!Y82),0,'IBNR+Freq'!Y82),3)</f>
        <v>5.2999999999999999E-2</v>
      </c>
      <c r="I78" s="257">
        <f>+IF(C78=1,IF(ISERROR(H78*'Exp Loss Report_PAYROLL'!H78*10),0,H78*'Exp Loss Report_PAYROLL'!H78*10),IF(ISERROR(H78*'Exp Loss Report_PAYROLL'!H78),0,H78*'Exp Loss Report_PAYROLL'!H78))</f>
        <v>2898.04</v>
      </c>
      <c r="J78" s="256">
        <f>+IF(ISERROR(VLOOKUP($A78,UPP!$C$10:$V$329,13,FALSE)),0,VLOOKUP($A78,UPP!$C$10:$V$329,13,FALSE))</f>
        <v>1.4622233942738752</v>
      </c>
      <c r="K78" s="257">
        <f>+IF(ISERROR(VLOOKUP($A78,UPP!$C$10:$V$329,17,FALSE)),0,VLOOKUP($A78,UPP!$C$10:$V$329,17,FALSE))</f>
        <v>79954.37519889549</v>
      </c>
      <c r="L78" s="256">
        <f>+IF(ISERROR(VLOOKUP($A78,UPP!$C$10:$V$329,14,FALSE)),0,VLOOKUP($A78,UPP!$C$10:$V$329,14,FALSE))</f>
        <v>0.97148858049595321</v>
      </c>
      <c r="M78" s="257">
        <f>+IF(ISERROR(VLOOKUP($A78,UPP!$C$10:$V$329,18,FALSE)),0,VLOOKUP($A78,UPP!$C$10:$V$329,18,FALSE))</f>
        <v>53120.99558151872</v>
      </c>
      <c r="N78" s="256">
        <f>+IF(ISERROR(VLOOKUP($A78,UPP!$C$10:$V$329,15,FALSE)),0,VLOOKUP($A78,UPP!$C$10:$V$329,15,FALSE))</f>
        <v>0.13557588923017158</v>
      </c>
      <c r="O78" s="257">
        <f>+IF(ISERROR(VLOOKUP($A78,UPP!$C$10:$V$329,19,FALSE)),0,VLOOKUP($A78,UPP!$C$10:$V$329,19,FALSE))</f>
        <v>7413.2896231057821</v>
      </c>
      <c r="P78" s="54"/>
      <c r="Q78" s="54"/>
    </row>
    <row r="79" spans="1:17" x14ac:dyDescent="0.2">
      <c r="A79" s="375">
        <f>+'IBNR+Freq'!B83</f>
        <v>454</v>
      </c>
      <c r="B79" s="375">
        <f>+'IBNR+Freq'!C83</f>
        <v>1</v>
      </c>
      <c r="C79" s="375">
        <f>+'IBNR+Freq'!D83</f>
        <v>1</v>
      </c>
      <c r="D79" s="256">
        <f>+ROUND(IF(ISERROR('IBNR+Freq'!W83),0,'IBNR+Freq'!W83),3)</f>
        <v>2.0150000000000001</v>
      </c>
      <c r="E79" s="257">
        <f>+IF(C79=1,IF(ISERROR(D79*'Exp Loss Report_PAYROLL'!D79*10),0,D79*'Exp Loss Report_PAYROLL'!D79*10),IF(ISERROR(D79*'Exp Loss Report_PAYROLL'!D79),0,D79*'Exp Loss Report_PAYROLL'!D79))</f>
        <v>1685164.65</v>
      </c>
      <c r="F79" s="256">
        <f>+ROUND(IF(ISERROR('IBNR+Freq'!X83),0,'IBNR+Freq'!X83),3)</f>
        <v>0.96299999999999997</v>
      </c>
      <c r="G79" s="257">
        <f>+IF(C79=1,IF(ISERROR(F79*'Exp Loss Report_PAYROLL'!F79*10),0,F79*'Exp Loss Report_PAYROLL'!F79*10),IF(ISERROR(F79*'Exp Loss Report_PAYROLL'!F79),0,F79*'Exp Loss Report_PAYROLL'!F79))</f>
        <v>805366.52999999991</v>
      </c>
      <c r="H79" s="256">
        <f>+ROUND(IF(ISERROR('IBNR+Freq'!Y83),0,'IBNR+Freq'!Y83),3)</f>
        <v>0.34799999999999998</v>
      </c>
      <c r="I79" s="257">
        <f>+IF(C79=1,IF(ISERROR(H79*'Exp Loss Report_PAYROLL'!H79*10),0,H79*'Exp Loss Report_PAYROLL'!H79*10),IF(ISERROR(H79*'Exp Loss Report_PAYROLL'!H79),0,H79*'Exp Loss Report_PAYROLL'!H79))</f>
        <v>291035.88</v>
      </c>
      <c r="J79" s="256">
        <f>+IF(ISERROR(VLOOKUP($A79,UPP!$C$10:$V$329,13,FALSE)),0,VLOOKUP($A79,UPP!$C$10:$V$329,13,FALSE))</f>
        <v>2.4169840597989949</v>
      </c>
      <c r="K79" s="257">
        <f>+IF(ISERROR(VLOOKUP($A79,UPP!$C$10:$V$329,17,FALSE)),0,VLOOKUP($A79,UPP!$C$10:$V$329,17,FALSE))</f>
        <v>2021347.9390504975</v>
      </c>
      <c r="L79" s="256">
        <f>+IF(ISERROR(VLOOKUP($A79,UPP!$C$10:$V$329,14,FALSE)),0,VLOOKUP($A79,UPP!$C$10:$V$329,14,FALSE))</f>
        <v>1.5658751430150752</v>
      </c>
      <c r="M79" s="257">
        <f>+IF(ISERROR(VLOOKUP($A79,UPP!$C$10:$V$329,18,FALSE)),0,VLOOKUP($A79,UPP!$C$10:$V$329,18,FALSE))</f>
        <v>1309557.0408549374</v>
      </c>
      <c r="N79" s="256">
        <f>+IF(ISERROR(VLOOKUP($A79,UPP!$C$10:$V$329,15,FALSE)),0,VLOOKUP($A79,UPP!$C$10:$V$329,15,FALSE))</f>
        <v>0.29251704518592964</v>
      </c>
      <c r="O79" s="257">
        <f>+IF(ISERROR(VLOOKUP($A79,UPP!$C$10:$V$329,19,FALSE)),0,VLOOKUP($A79,UPP!$C$10:$V$329,19,FALSE))</f>
        <v>244634.9300594448</v>
      </c>
      <c r="P79" s="54"/>
      <c r="Q79" s="54"/>
    </row>
    <row r="80" spans="1:17" x14ac:dyDescent="0.2">
      <c r="A80" s="375">
        <f>+'IBNR+Freq'!B84</f>
        <v>456</v>
      </c>
      <c r="B80" s="375">
        <f>+'IBNR+Freq'!C84</f>
        <v>1</v>
      </c>
      <c r="C80" s="375">
        <f>+'IBNR+Freq'!D84</f>
        <v>1</v>
      </c>
      <c r="D80" s="256">
        <f>+ROUND(IF(ISERROR('IBNR+Freq'!W84),0,'IBNR+Freq'!W84),3)</f>
        <v>0.45100000000000001</v>
      </c>
      <c r="E80" s="257">
        <f>+IF(C80=1,IF(ISERROR(D80*'Exp Loss Report_PAYROLL'!D80*10),0,D80*'Exp Loss Report_PAYROLL'!D80*10),IF(ISERROR(D80*'Exp Loss Report_PAYROLL'!D80),0,D80*'Exp Loss Report_PAYROLL'!D80))</f>
        <v>374848.64999999997</v>
      </c>
      <c r="F80" s="256">
        <f>+ROUND(IF(ISERROR('IBNR+Freq'!X84),0,'IBNR+Freq'!X84),3)</f>
        <v>0.217</v>
      </c>
      <c r="G80" s="257">
        <f>+IF(C80=1,IF(ISERROR(F80*'Exp Loss Report_PAYROLL'!F80*10),0,F80*'Exp Loss Report_PAYROLL'!F80*10),IF(ISERROR(F80*'Exp Loss Report_PAYROLL'!F80),0,F80*'Exp Loss Report_PAYROLL'!F80))</f>
        <v>180359.55</v>
      </c>
      <c r="H80" s="256">
        <f>+ROUND(IF(ISERROR('IBNR+Freq'!Y84),0,'IBNR+Freq'!Y84),3)</f>
        <v>0.125</v>
      </c>
      <c r="I80" s="257">
        <f>+IF(C80=1,IF(ISERROR(H80*'Exp Loss Report_PAYROLL'!H80*10),0,H80*'Exp Loss Report_PAYROLL'!H80*10),IF(ISERROR(H80*'Exp Loss Report_PAYROLL'!H80),0,H80*'Exp Loss Report_PAYROLL'!H80))</f>
        <v>103893.75</v>
      </c>
      <c r="J80" s="256">
        <f>+IF(ISERROR(VLOOKUP($A80,UPP!$C$10:$V$329,13,FALSE)),0,VLOOKUP($A80,UPP!$C$10:$V$329,13,FALSE))</f>
        <v>1.7148760130953846</v>
      </c>
      <c r="K80" s="257">
        <f>+IF(ISERROR(VLOOKUP($A80,UPP!$C$10:$V$329,17,FALSE)),0,VLOOKUP($A80,UPP!$C$10:$V$329,17,FALSE))</f>
        <v>1425319.1982842288</v>
      </c>
      <c r="L80" s="256">
        <f>+IF(ISERROR(VLOOKUP($A80,UPP!$C$10:$V$329,14,FALSE)),0,VLOOKUP($A80,UPP!$C$10:$V$329,14,FALSE))</f>
        <v>1.489974240886154</v>
      </c>
      <c r="M80" s="257">
        <f>+IF(ISERROR(VLOOKUP($A80,UPP!$C$10:$V$329,18,FALSE)),0,VLOOKUP($A80,UPP!$C$10:$V$329,18,FALSE))</f>
        <v>1238392.090312527</v>
      </c>
      <c r="N80" s="256">
        <f>+IF(ISERROR(VLOOKUP($A80,UPP!$C$10:$V$329,15,FALSE)),0,VLOOKUP($A80,UPP!$C$10:$V$329,15,FALSE))</f>
        <v>0.28856881801846157</v>
      </c>
      <c r="O80" s="257">
        <f>+IF(ISERROR(VLOOKUP($A80,UPP!$C$10:$V$329,19,FALSE)),0,VLOOKUP($A80,UPP!$C$10:$V$329,19,FALSE))</f>
        <v>239843.97309604433</v>
      </c>
      <c r="P80" s="54"/>
      <c r="Q80" s="54"/>
    </row>
    <row r="81" spans="1:17" x14ac:dyDescent="0.2">
      <c r="A81" s="375">
        <f>+'IBNR+Freq'!B85</f>
        <v>457</v>
      </c>
      <c r="B81" s="375">
        <f>+'IBNR+Freq'!C85</f>
        <v>1</v>
      </c>
      <c r="C81" s="375">
        <f>+'IBNR+Freq'!D85</f>
        <v>1</v>
      </c>
      <c r="D81" s="256">
        <f>+ROUND(IF(ISERROR('IBNR+Freq'!W85),0,'IBNR+Freq'!W85),3)</f>
        <v>0</v>
      </c>
      <c r="E81" s="257">
        <f>+IF(C81=1,IF(ISERROR(D81*'Exp Loss Report_PAYROLL'!D81*10),0,D81*'Exp Loss Report_PAYROLL'!D81*10),IF(ISERROR(D81*'Exp Loss Report_PAYROLL'!D81),0,D81*'Exp Loss Report_PAYROLL'!D81))</f>
        <v>0</v>
      </c>
      <c r="F81" s="256">
        <f>+ROUND(IF(ISERROR('IBNR+Freq'!X85),0,'IBNR+Freq'!X85),3)</f>
        <v>0</v>
      </c>
      <c r="G81" s="257">
        <f>+IF(C81=1,IF(ISERROR(F81*'Exp Loss Report_PAYROLL'!F81*10),0,F81*'Exp Loss Report_PAYROLL'!F81*10),IF(ISERROR(F81*'Exp Loss Report_PAYROLL'!F81),0,F81*'Exp Loss Report_PAYROLL'!F81))</f>
        <v>0</v>
      </c>
      <c r="H81" s="256">
        <f>+ROUND(IF(ISERROR('IBNR+Freq'!Y85),0,'IBNR+Freq'!Y85),3)</f>
        <v>0.03</v>
      </c>
      <c r="I81" s="257">
        <f>+IF(C81=1,IF(ISERROR(H81*'Exp Loss Report_PAYROLL'!H81*10),0,H81*'Exp Loss Report_PAYROLL'!H81*10),IF(ISERROR(H81*'Exp Loss Report_PAYROLL'!H81),0,H81*'Exp Loss Report_PAYROLL'!H81))</f>
        <v>3384.6</v>
      </c>
      <c r="J81" s="256">
        <f>+IF(ISERROR(VLOOKUP($A81,UPP!$C$10:$V$329,13,FALSE)),0,VLOOKUP($A81,UPP!$C$10:$V$329,13,FALSE))</f>
        <v>1.6917100883913045</v>
      </c>
      <c r="K81" s="257">
        <f>+IF(ISERROR(VLOOKUP($A81,UPP!$C$10:$V$329,17,FALSE)),0,VLOOKUP($A81,UPP!$C$10:$V$329,17,FALSE))</f>
        <v>190858.73217230698</v>
      </c>
      <c r="L81" s="256">
        <f>+IF(ISERROR(VLOOKUP($A81,UPP!$C$10:$V$329,14,FALSE)),0,VLOOKUP($A81,UPP!$C$10:$V$329,14,FALSE))</f>
        <v>0.70861231434782623</v>
      </c>
      <c r="M81" s="257">
        <f>+IF(ISERROR(VLOOKUP($A81,UPP!$C$10:$V$329,18,FALSE)),0,VLOOKUP($A81,UPP!$C$10:$V$329,18,FALSE))</f>
        <v>79945.641304721765</v>
      </c>
      <c r="N81" s="256">
        <f>+IF(ISERROR(VLOOKUP($A81,UPP!$C$10:$V$329,15,FALSE)),0,VLOOKUP($A81,UPP!$C$10:$V$329,15,FALSE))</f>
        <v>7.2490225260869567E-2</v>
      </c>
      <c r="O81" s="257">
        <f>+IF(ISERROR(VLOOKUP($A81,UPP!$C$10:$V$329,19,FALSE)),0,VLOOKUP($A81,UPP!$C$10:$V$329,19,FALSE))</f>
        <v>8178.3472139313053</v>
      </c>
      <c r="P81" s="54"/>
      <c r="Q81" s="54"/>
    </row>
    <row r="82" spans="1:17" x14ac:dyDescent="0.2">
      <c r="A82" s="375">
        <f>+'IBNR+Freq'!B86</f>
        <v>458</v>
      </c>
      <c r="B82" s="375">
        <f>+'IBNR+Freq'!C86</f>
        <v>1</v>
      </c>
      <c r="C82" s="375">
        <f>+'IBNR+Freq'!D86</f>
        <v>1</v>
      </c>
      <c r="D82" s="256">
        <f>+ROUND(IF(ISERROR('IBNR+Freq'!W86),0,'IBNR+Freq'!W86),3)</f>
        <v>0</v>
      </c>
      <c r="E82" s="257">
        <f>+IF(C82=1,IF(ISERROR(D82*'Exp Loss Report_PAYROLL'!D82*10),0,D82*'Exp Loss Report_PAYROLL'!D82*10),IF(ISERROR(D82*'Exp Loss Report_PAYROLL'!D82),0,D82*'Exp Loss Report_PAYROLL'!D82))</f>
        <v>0</v>
      </c>
      <c r="F82" s="256">
        <f>+ROUND(IF(ISERROR('IBNR+Freq'!X86),0,'IBNR+Freq'!X86),3)</f>
        <v>0</v>
      </c>
      <c r="G82" s="257">
        <f>+IF(C82=1,IF(ISERROR(F82*'Exp Loss Report_PAYROLL'!F82*10),0,F82*'Exp Loss Report_PAYROLL'!F82*10),IF(ISERROR(F82*'Exp Loss Report_PAYROLL'!F82),0,F82*'Exp Loss Report_PAYROLL'!F82))</f>
        <v>0</v>
      </c>
      <c r="H82" s="256">
        <f>+ROUND(IF(ISERROR('IBNR+Freq'!Y86),0,'IBNR+Freq'!Y86),3)</f>
        <v>0</v>
      </c>
      <c r="I82" s="257">
        <f>+IF(C82=1,IF(ISERROR(H82*'Exp Loss Report_PAYROLL'!H82*10),0,H82*'Exp Loss Report_PAYROLL'!H82*10),IF(ISERROR(H82*'Exp Loss Report_PAYROLL'!H82),0,H82*'Exp Loss Report_PAYROLL'!H82))</f>
        <v>0</v>
      </c>
      <c r="J82" s="256">
        <f>+IF(ISERROR(VLOOKUP($A82,UPP!$C$10:$V$329,13,FALSE)),0,VLOOKUP($A82,UPP!$C$10:$V$329,13,FALSE))</f>
        <v>0.78299612622117098</v>
      </c>
      <c r="K82" s="257">
        <f>+IF(ISERROR(VLOOKUP($A82,UPP!$C$10:$V$329,17,FALSE)),0,VLOOKUP($A82,UPP!$C$10:$V$329,17,FALSE))</f>
        <v>19856.781760968897</v>
      </c>
      <c r="L82" s="256">
        <f>+IF(ISERROR(VLOOKUP($A82,UPP!$C$10:$V$329,14,FALSE)),0,VLOOKUP($A82,UPP!$C$10:$V$329,14,FALSE))</f>
        <v>0.52836323964518039</v>
      </c>
      <c r="M82" s="257">
        <f>+IF(ISERROR(VLOOKUP($A82,UPP!$C$10:$V$329,18,FALSE)),0,VLOOKUP($A82,UPP!$C$10:$V$329,18,FALSE))</f>
        <v>13399.291757401774</v>
      </c>
      <c r="N82" s="256">
        <f>+IF(ISERROR(VLOOKUP($A82,UPP!$C$10:$V$329,15,FALSE)),0,VLOOKUP($A82,UPP!$C$10:$V$329,15,FALSE))</f>
        <v>3.4216294133648718E-2</v>
      </c>
      <c r="O82" s="257">
        <f>+IF(ISERROR(VLOOKUP($A82,UPP!$C$10:$V$329,19,FALSE)),0,VLOOKUP($A82,UPP!$C$10:$V$329,19,FALSE))</f>
        <v>867.72521922933151</v>
      </c>
      <c r="P82" s="54"/>
      <c r="Q82" s="54"/>
    </row>
    <row r="83" spans="1:17" x14ac:dyDescent="0.2">
      <c r="A83" s="375">
        <f>+'IBNR+Freq'!B87</f>
        <v>459</v>
      </c>
      <c r="B83" s="375">
        <f>+'IBNR+Freq'!C87</f>
        <v>1</v>
      </c>
      <c r="C83" s="375">
        <f>+'IBNR+Freq'!D87</f>
        <v>1</v>
      </c>
      <c r="D83" s="256">
        <f>+ROUND(IF(ISERROR('IBNR+Freq'!W87),0,'IBNR+Freq'!W87),3)</f>
        <v>0</v>
      </c>
      <c r="E83" s="257">
        <f>+IF(C83=1,IF(ISERROR(D83*'Exp Loss Report_PAYROLL'!D83*10),0,D83*'Exp Loss Report_PAYROLL'!D83*10),IF(ISERROR(D83*'Exp Loss Report_PAYROLL'!D83),0,D83*'Exp Loss Report_PAYROLL'!D83))</f>
        <v>0</v>
      </c>
      <c r="F83" s="256">
        <f>+ROUND(IF(ISERROR('IBNR+Freq'!X87),0,'IBNR+Freq'!X87),3)</f>
        <v>0.313</v>
      </c>
      <c r="G83" s="257">
        <f>+IF(C83=1,IF(ISERROR(F83*'Exp Loss Report_PAYROLL'!F83*10),0,F83*'Exp Loss Report_PAYROLL'!F83*10),IF(ISERROR(F83*'Exp Loss Report_PAYROLL'!F83),0,F83*'Exp Loss Report_PAYROLL'!F83))</f>
        <v>24911.67</v>
      </c>
      <c r="H83" s="256">
        <f>+ROUND(IF(ISERROR('IBNR+Freq'!Y87),0,'IBNR+Freq'!Y87),3)</f>
        <v>5.6000000000000001E-2</v>
      </c>
      <c r="I83" s="257">
        <f>+IF(C83=1,IF(ISERROR(H83*'Exp Loss Report_PAYROLL'!H83*10),0,H83*'Exp Loss Report_PAYROLL'!H83*10),IF(ISERROR(H83*'Exp Loss Report_PAYROLL'!H83),0,H83*'Exp Loss Report_PAYROLL'!H83))</f>
        <v>4457.04</v>
      </c>
      <c r="J83" s="256">
        <f>+IF(ISERROR(VLOOKUP($A83,UPP!$C$10:$V$329,13,FALSE)),0,VLOOKUP($A83,UPP!$C$10:$V$329,13,FALSE))</f>
        <v>0.35463274347629803</v>
      </c>
      <c r="K83" s="257">
        <f>+IF(ISERROR(VLOOKUP($A83,UPP!$C$10:$V$329,17,FALSE)),0,VLOOKUP($A83,UPP!$C$10:$V$329,17,FALSE))</f>
        <v>28225.220053278557</v>
      </c>
      <c r="L83" s="256">
        <f>+IF(ISERROR(VLOOKUP($A83,UPP!$C$10:$V$329,14,FALSE)),0,VLOOKUP($A83,UPP!$C$10:$V$329,14,FALSE))</f>
        <v>0.2915003210112867</v>
      </c>
      <c r="M83" s="257">
        <f>+IF(ISERROR(VLOOKUP($A83,UPP!$C$10:$V$329,18,FALSE)),0,VLOOKUP($A83,UPP!$C$10:$V$329,18,FALSE))</f>
        <v>23200.510549288309</v>
      </c>
      <c r="N83" s="256">
        <f>+IF(ISERROR(VLOOKUP($A83,UPP!$C$10:$V$329,15,FALSE)),0,VLOOKUP($A83,UPP!$C$10:$V$329,15,FALSE))</f>
        <v>4.4426519512415358E-2</v>
      </c>
      <c r="O83" s="257">
        <f>+IF(ISERROR(VLOOKUP($A83,UPP!$C$10:$V$329,19,FALSE)),0,VLOOKUP($A83,UPP!$C$10:$V$329,19,FALSE))</f>
        <v>3535.9066879931383</v>
      </c>
      <c r="P83" s="54"/>
      <c r="Q83" s="54"/>
    </row>
    <row r="84" spans="1:17" x14ac:dyDescent="0.2">
      <c r="A84" s="375">
        <f>+'IBNR+Freq'!B88</f>
        <v>461</v>
      </c>
      <c r="B84" s="375">
        <f>+'IBNR+Freq'!C88</f>
        <v>1</v>
      </c>
      <c r="C84" s="375">
        <f>+'IBNR+Freq'!D88</f>
        <v>1</v>
      </c>
      <c r="D84" s="256">
        <f>+ROUND(IF(ISERROR('IBNR+Freq'!W88),0,'IBNR+Freq'!W88),3)</f>
        <v>0.39600000000000002</v>
      </c>
      <c r="E84" s="257">
        <f>+IF(C84=1,IF(ISERROR(D84*'Exp Loss Report_PAYROLL'!D84*10),0,D84*'Exp Loss Report_PAYROLL'!D84*10),IF(ISERROR(D84*'Exp Loss Report_PAYROLL'!D84),0,D84*'Exp Loss Report_PAYROLL'!D84))</f>
        <v>553576.32000000007</v>
      </c>
      <c r="F84" s="256">
        <f>+ROUND(IF(ISERROR('IBNR+Freq'!X88),0,'IBNR+Freq'!X88),3)</f>
        <v>0.40500000000000003</v>
      </c>
      <c r="G84" s="257">
        <f>+IF(C84=1,IF(ISERROR(F84*'Exp Loss Report_PAYROLL'!F84*10),0,F84*'Exp Loss Report_PAYROLL'!F84*10),IF(ISERROR(F84*'Exp Loss Report_PAYROLL'!F84),0,F84*'Exp Loss Report_PAYROLL'!F84))</f>
        <v>566157.6</v>
      </c>
      <c r="H84" s="256">
        <f>+ROUND(IF(ISERROR('IBNR+Freq'!Y88),0,'IBNR+Freq'!Y88),3)</f>
        <v>0.186</v>
      </c>
      <c r="I84" s="257">
        <f>+IF(C84=1,IF(ISERROR(H84*'Exp Loss Report_PAYROLL'!H84*10),0,H84*'Exp Loss Report_PAYROLL'!H84*10),IF(ISERROR(H84*'Exp Loss Report_PAYROLL'!H84),0,H84*'Exp Loss Report_PAYROLL'!H84))</f>
        <v>260013.12</v>
      </c>
      <c r="J84" s="256">
        <f>+IF(ISERROR(VLOOKUP($A84,UPP!$C$10:$V$329,13,FALSE)),0,VLOOKUP($A84,UPP!$C$10:$V$329,13,FALSE))</f>
        <v>1.6513492077651377</v>
      </c>
      <c r="K84" s="257">
        <f>+IF(ISERROR(VLOOKUP($A84,UPP!$C$10:$V$329,17,FALSE)),0,VLOOKUP($A84,UPP!$C$10:$V$329,17,FALSE))</f>
        <v>2308454.0845190412</v>
      </c>
      <c r="L84" s="256">
        <f>+IF(ISERROR(VLOOKUP($A84,UPP!$C$10:$V$329,14,FALSE)),0,VLOOKUP($A84,UPP!$C$10:$V$329,14,FALSE))</f>
        <v>0.92439207778348609</v>
      </c>
      <c r="M84" s="257">
        <f>+IF(ISERROR(VLOOKUP($A84,UPP!$C$10:$V$329,18,FALSE)),0,VLOOKUP($A84,UPP!$C$10:$V$329,18,FALSE))</f>
        <v>1292226.1733750908</v>
      </c>
      <c r="N84" s="256">
        <f>+IF(ISERROR(VLOOKUP($A84,UPP!$C$10:$V$329,15,FALSE)),0,VLOOKUP($A84,UPP!$C$10:$V$329,15,FALSE))</f>
        <v>0.12556532245137614</v>
      </c>
      <c r="O84" s="257">
        <f>+IF(ISERROR(VLOOKUP($A84,UPP!$C$10:$V$329,19,FALSE)),0,VLOOKUP($A84,UPP!$C$10:$V$329,19,FALSE))</f>
        <v>175530.27556122773</v>
      </c>
      <c r="P84" s="54"/>
      <c r="Q84" s="54"/>
    </row>
    <row r="85" spans="1:17" x14ac:dyDescent="0.2">
      <c r="A85" s="375">
        <f>+'IBNR+Freq'!B89</f>
        <v>463</v>
      </c>
      <c r="B85" s="375">
        <f>+'IBNR+Freq'!C89</f>
        <v>1</v>
      </c>
      <c r="C85" s="375">
        <f>+'IBNR+Freq'!D89</f>
        <v>1</v>
      </c>
      <c r="D85" s="256">
        <f>+ROUND(IF(ISERROR('IBNR+Freq'!W89),0,'IBNR+Freq'!W89),3)</f>
        <v>0</v>
      </c>
      <c r="E85" s="257">
        <f>+IF(C85=1,IF(ISERROR(D85*'Exp Loss Report_PAYROLL'!D85*10),0,D85*'Exp Loss Report_PAYROLL'!D85*10),IF(ISERROR(D85*'Exp Loss Report_PAYROLL'!D85),0,D85*'Exp Loss Report_PAYROLL'!D85))</f>
        <v>0</v>
      </c>
      <c r="F85" s="256">
        <f>+ROUND(IF(ISERROR('IBNR+Freq'!X89),0,'IBNR+Freq'!X89),3)</f>
        <v>0</v>
      </c>
      <c r="G85" s="257">
        <f>+IF(C85=1,IF(ISERROR(F85*'Exp Loss Report_PAYROLL'!F85*10),0,F85*'Exp Loss Report_PAYROLL'!F85*10),IF(ISERROR(F85*'Exp Loss Report_PAYROLL'!F85),0,F85*'Exp Loss Report_PAYROLL'!F85))</f>
        <v>0</v>
      </c>
      <c r="H85" s="256">
        <f>+ROUND(IF(ISERROR('IBNR+Freq'!Y89),0,'IBNR+Freq'!Y89),3)</f>
        <v>0</v>
      </c>
      <c r="I85" s="257">
        <f>+IF(C85=1,IF(ISERROR(H85*'Exp Loss Report_PAYROLL'!H85*10),0,H85*'Exp Loss Report_PAYROLL'!H85*10),IF(ISERROR(H85*'Exp Loss Report_PAYROLL'!H85),0,H85*'Exp Loss Report_PAYROLL'!H85))</f>
        <v>0</v>
      </c>
      <c r="J85" s="256">
        <f>+IF(ISERROR(VLOOKUP($A85,UPP!$C$10:$V$329,13,FALSE)),0,VLOOKUP($A85,UPP!$C$10:$V$329,13,FALSE))</f>
        <v>0.85427124060759496</v>
      </c>
      <c r="K85" s="257">
        <f>+IF(ISERROR(VLOOKUP($A85,UPP!$C$10:$V$329,17,FALSE)),0,VLOOKUP($A85,UPP!$C$10:$V$329,17,FALSE))</f>
        <v>3716.0798966430384</v>
      </c>
      <c r="L85" s="256">
        <f>+IF(ISERROR(VLOOKUP($A85,UPP!$C$10:$V$329,14,FALSE)),0,VLOOKUP($A85,UPP!$C$10:$V$329,14,FALSE))</f>
        <v>1.0819160250632909</v>
      </c>
      <c r="M85" s="257">
        <f>+IF(ISERROR(VLOOKUP($A85,UPP!$C$10:$V$329,18,FALSE)),0,VLOOKUP($A85,UPP!$C$10:$V$329,18,FALSE))</f>
        <v>4706.3347090253155</v>
      </c>
      <c r="N85" s="256">
        <f>+IF(ISERROR(VLOOKUP($A85,UPP!$C$10:$V$329,15,FALSE)),0,VLOOKUP($A85,UPP!$C$10:$V$329,15,FALSE))</f>
        <v>0.16087970632911391</v>
      </c>
      <c r="O85" s="257">
        <f>+IF(ISERROR(VLOOKUP($A85,UPP!$C$10:$V$329,19,FALSE)),0,VLOOKUP($A85,UPP!$C$10:$V$329,19,FALSE))</f>
        <v>699.82672253164549</v>
      </c>
      <c r="P85" s="54"/>
      <c r="Q85" s="54"/>
    </row>
    <row r="86" spans="1:17" x14ac:dyDescent="0.2">
      <c r="A86" s="375">
        <f>+'IBNR+Freq'!B90</f>
        <v>464</v>
      </c>
      <c r="B86" s="375">
        <f>+'IBNR+Freq'!C90</f>
        <v>1</v>
      </c>
      <c r="C86" s="375">
        <f>+'IBNR+Freq'!D90</f>
        <v>1</v>
      </c>
      <c r="D86" s="256">
        <f>+ROUND(IF(ISERROR('IBNR+Freq'!W90),0,'IBNR+Freq'!W90),3)</f>
        <v>0</v>
      </c>
      <c r="E86" s="257">
        <f>+IF(C86=1,IF(ISERROR(D86*'Exp Loss Report_PAYROLL'!D86*10),0,D86*'Exp Loss Report_PAYROLL'!D86*10),IF(ISERROR(D86*'Exp Loss Report_PAYROLL'!D86),0,D86*'Exp Loss Report_PAYROLL'!D86))</f>
        <v>0</v>
      </c>
      <c r="F86" s="256">
        <f>+ROUND(IF(ISERROR('IBNR+Freq'!X90),0,'IBNR+Freq'!X90),3)</f>
        <v>0</v>
      </c>
      <c r="G86" s="257">
        <f>+IF(C86=1,IF(ISERROR(F86*'Exp Loss Report_PAYROLL'!F86*10),0,F86*'Exp Loss Report_PAYROLL'!F86*10),IF(ISERROR(F86*'Exp Loss Report_PAYROLL'!F86),0,F86*'Exp Loss Report_PAYROLL'!F86))</f>
        <v>0</v>
      </c>
      <c r="H86" s="256">
        <f>+ROUND(IF(ISERROR('IBNR+Freq'!Y90),0,'IBNR+Freq'!Y90),3)</f>
        <v>0.93500000000000005</v>
      </c>
      <c r="I86" s="257">
        <f>+IF(C86=1,IF(ISERROR(H86*'Exp Loss Report_PAYROLL'!H86*10),0,H86*'Exp Loss Report_PAYROLL'!H86*10),IF(ISERROR(H86*'Exp Loss Report_PAYROLL'!H86),0,H86*'Exp Loss Report_PAYROLL'!H86))</f>
        <v>8256.0499999999993</v>
      </c>
      <c r="J86" s="256">
        <f>+IF(ISERROR(VLOOKUP($A86,UPP!$C$10:$V$329,13,FALSE)),0,VLOOKUP($A86,UPP!$C$10:$V$329,13,FALSE))</f>
        <v>1.3800292025340315</v>
      </c>
      <c r="K86" s="257">
        <f>+IF(ISERROR(VLOOKUP($A86,UPP!$C$10:$V$329,17,FALSE)),0,VLOOKUP($A86,UPP!$C$10:$V$329,17,FALSE))</f>
        <v>12185.657858375498</v>
      </c>
      <c r="L86" s="256">
        <f>+IF(ISERROR(VLOOKUP($A86,UPP!$C$10:$V$329,14,FALSE)),0,VLOOKUP($A86,UPP!$C$10:$V$329,14,FALSE))</f>
        <v>0.65677065455497374</v>
      </c>
      <c r="M86" s="257">
        <f>+IF(ISERROR(VLOOKUP($A86,UPP!$C$10:$V$329,18,FALSE)),0,VLOOKUP($A86,UPP!$C$10:$V$329,18,FALSE))</f>
        <v>5799.2848797204178</v>
      </c>
      <c r="N86" s="256">
        <f>+IF(ISERROR(VLOOKUP($A86,UPP!$C$10:$V$329,15,FALSE)),0,VLOOKUP($A86,UPP!$C$10:$V$329,15,FALSE))</f>
        <v>0.13135413091099479</v>
      </c>
      <c r="O86" s="257">
        <f>+IF(ISERROR(VLOOKUP($A86,UPP!$C$10:$V$329,19,FALSE)),0,VLOOKUP($A86,UPP!$C$10:$V$329,19,FALSE))</f>
        <v>1159.8569759440841</v>
      </c>
      <c r="P86" s="54"/>
      <c r="Q86" s="54"/>
    </row>
    <row r="87" spans="1:17" x14ac:dyDescent="0.2">
      <c r="A87" s="375">
        <f>+'IBNR+Freq'!B91</f>
        <v>465</v>
      </c>
      <c r="B87" s="375">
        <f>+'IBNR+Freq'!C91</f>
        <v>1</v>
      </c>
      <c r="C87" s="375">
        <f>+'IBNR+Freq'!D91</f>
        <v>1</v>
      </c>
      <c r="D87" s="256">
        <f>+ROUND(IF(ISERROR('IBNR+Freq'!W91),0,'IBNR+Freq'!W91),3)</f>
        <v>0</v>
      </c>
      <c r="E87" s="257">
        <f>+IF(C87=1,IF(ISERROR(D87*'Exp Loss Report_PAYROLL'!D87*10),0,D87*'Exp Loss Report_PAYROLL'!D87*10),IF(ISERROR(D87*'Exp Loss Report_PAYROLL'!D87),0,D87*'Exp Loss Report_PAYROLL'!D87))</f>
        <v>0</v>
      </c>
      <c r="F87" s="256">
        <f>+ROUND(IF(ISERROR('IBNR+Freq'!X91),0,'IBNR+Freq'!X91),3)</f>
        <v>0</v>
      </c>
      <c r="G87" s="257">
        <f>+IF(C87=1,IF(ISERROR(F87*'Exp Loss Report_PAYROLL'!F87*10),0,F87*'Exp Loss Report_PAYROLL'!F87*10),IF(ISERROR(F87*'Exp Loss Report_PAYROLL'!F87),0,F87*'Exp Loss Report_PAYROLL'!F87))</f>
        <v>0</v>
      </c>
      <c r="H87" s="256">
        <f>+ROUND(IF(ISERROR('IBNR+Freq'!Y91),0,'IBNR+Freq'!Y91),3)</f>
        <v>1E-3</v>
      </c>
      <c r="I87" s="257">
        <f>+IF(C87=1,IF(ISERROR(H87*'Exp Loss Report_PAYROLL'!H87*10),0,H87*'Exp Loss Report_PAYROLL'!H87*10),IF(ISERROR(H87*'Exp Loss Report_PAYROLL'!H87),0,H87*'Exp Loss Report_PAYROLL'!H87))</f>
        <v>8.0400000000000009</v>
      </c>
      <c r="J87" s="256">
        <f>+IF(ISERROR(VLOOKUP($A87,UPP!$C$10:$V$329,13,FALSE)),0,VLOOKUP($A87,UPP!$C$10:$V$329,13,FALSE))</f>
        <v>1.5214026931695905</v>
      </c>
      <c r="K87" s="257">
        <f>+IF(ISERROR(VLOOKUP($A87,UPP!$C$10:$V$329,17,FALSE)),0,VLOOKUP($A87,UPP!$C$10:$V$329,17,FALSE))</f>
        <v>12232.077653083508</v>
      </c>
      <c r="L87" s="256">
        <f>+IF(ISERROR(VLOOKUP($A87,UPP!$C$10:$V$329,14,FALSE)),0,VLOOKUP($A87,UPP!$C$10:$V$329,14,FALSE))</f>
        <v>0.81232900955555543</v>
      </c>
      <c r="M87" s="257">
        <f>+IF(ISERROR(VLOOKUP($A87,UPP!$C$10:$V$329,18,FALSE)),0,VLOOKUP($A87,UPP!$C$10:$V$329,18,FALSE))</f>
        <v>6531.1252368266651</v>
      </c>
      <c r="N87" s="256">
        <f>+IF(ISERROR(VLOOKUP($A87,UPP!$C$10:$V$329,15,FALSE)),0,VLOOKUP($A87,UPP!$C$10:$V$329,15,FALSE))</f>
        <v>0.14923621327485379</v>
      </c>
      <c r="O87" s="257">
        <f>+IF(ISERROR(VLOOKUP($A87,UPP!$C$10:$V$329,19,FALSE)),0,VLOOKUP($A87,UPP!$C$10:$V$329,19,FALSE))</f>
        <v>1199.8591547298245</v>
      </c>
      <c r="P87" s="54"/>
      <c r="Q87" s="54"/>
    </row>
    <row r="88" spans="1:17" x14ac:dyDescent="0.2">
      <c r="A88" s="375">
        <f>+'IBNR+Freq'!B92</f>
        <v>471</v>
      </c>
      <c r="B88" s="375">
        <f>+'IBNR+Freq'!C92</f>
        <v>1</v>
      </c>
      <c r="C88" s="375">
        <f>+'IBNR+Freq'!D92</f>
        <v>1</v>
      </c>
      <c r="D88" s="256">
        <f>+ROUND(IF(ISERROR('IBNR+Freq'!W92),0,'IBNR+Freq'!W92),3)</f>
        <v>0</v>
      </c>
      <c r="E88" s="257">
        <f>+IF(C88=1,IF(ISERROR(D88*'Exp Loss Report_PAYROLL'!D88*10),0,D88*'Exp Loss Report_PAYROLL'!D88*10),IF(ISERROR(D88*'Exp Loss Report_PAYROLL'!D88),0,D88*'Exp Loss Report_PAYROLL'!D88))</f>
        <v>0</v>
      </c>
      <c r="F88" s="256">
        <f>+ROUND(IF(ISERROR('IBNR+Freq'!X92),0,'IBNR+Freq'!X92),3)</f>
        <v>5.0000000000000001E-3</v>
      </c>
      <c r="G88" s="257">
        <f>+IF(C88=1,IF(ISERROR(F88*'Exp Loss Report_PAYROLL'!F88*10),0,F88*'Exp Loss Report_PAYROLL'!F88*10),IF(ISERROR(F88*'Exp Loss Report_PAYROLL'!F88),0,F88*'Exp Loss Report_PAYROLL'!F88))</f>
        <v>201.85</v>
      </c>
      <c r="H88" s="256">
        <f>+ROUND(IF(ISERROR('IBNR+Freq'!Y92),0,'IBNR+Freq'!Y92),3)</f>
        <v>2E-3</v>
      </c>
      <c r="I88" s="257">
        <f>+IF(C88=1,IF(ISERROR(H88*'Exp Loss Report_PAYROLL'!H88*10),0,H88*'Exp Loss Report_PAYROLL'!H88*10),IF(ISERROR(H88*'Exp Loss Report_PAYROLL'!H88),0,H88*'Exp Loss Report_PAYROLL'!H88))</f>
        <v>80.739999999999995</v>
      </c>
      <c r="J88" s="256">
        <f>+IF(ISERROR(VLOOKUP($A88,UPP!$C$10:$V$329,13,FALSE)),0,VLOOKUP($A88,UPP!$C$10:$V$329,13,FALSE))</f>
        <v>0.52922691911641795</v>
      </c>
      <c r="K88" s="257">
        <f>+IF(ISERROR(VLOOKUP($A88,UPP!$C$10:$V$329,17,FALSE)),0,VLOOKUP($A88,UPP!$C$10:$V$329,17,FALSE))</f>
        <v>21364.890724729794</v>
      </c>
      <c r="L88" s="256">
        <f>+IF(ISERROR(VLOOKUP($A88,UPP!$C$10:$V$329,14,FALSE)),0,VLOOKUP($A88,UPP!$C$10:$V$329,14,FALSE))</f>
        <v>0.27895211992835828</v>
      </c>
      <c r="M88" s="257">
        <f>+IF(ISERROR(VLOOKUP($A88,UPP!$C$10:$V$329,18,FALSE)),0,VLOOKUP($A88,UPP!$C$10:$V$329,18,FALSE))</f>
        <v>11261.297081507822</v>
      </c>
      <c r="N88" s="256">
        <f>+IF(ISERROR(VLOOKUP($A88,UPP!$C$10:$V$329,15,FALSE)),0,VLOOKUP($A88,UPP!$C$10:$V$329,15,FALSE))</f>
        <v>6.5175728955223874E-2</v>
      </c>
      <c r="O88" s="257">
        <f>+IF(ISERROR(VLOOKUP($A88,UPP!$C$10:$V$329,19,FALSE)),0,VLOOKUP($A88,UPP!$C$10:$V$329,19,FALSE))</f>
        <v>2631.1441779223878</v>
      </c>
      <c r="P88" s="54"/>
      <c r="Q88" s="54"/>
    </row>
    <row r="89" spans="1:17" x14ac:dyDescent="0.2">
      <c r="A89" s="375">
        <f>+'IBNR+Freq'!B93</f>
        <v>472</v>
      </c>
      <c r="B89" s="375">
        <f>+'IBNR+Freq'!C93</f>
        <v>1</v>
      </c>
      <c r="C89" s="375">
        <f>+'IBNR+Freq'!D93</f>
        <v>1</v>
      </c>
      <c r="D89" s="256">
        <f>+ROUND(IF(ISERROR('IBNR+Freq'!W93),0,'IBNR+Freq'!W93),3)</f>
        <v>0</v>
      </c>
      <c r="E89" s="257">
        <f>+IF(C89=1,IF(ISERROR(D89*'Exp Loss Report_PAYROLL'!D89*10),0,D89*'Exp Loss Report_PAYROLL'!D89*10),IF(ISERROR(D89*'Exp Loss Report_PAYROLL'!D89),0,D89*'Exp Loss Report_PAYROLL'!D89))</f>
        <v>0</v>
      </c>
      <c r="F89" s="256">
        <f>+ROUND(IF(ISERROR('IBNR+Freq'!X93),0,'IBNR+Freq'!X93),3)</f>
        <v>0</v>
      </c>
      <c r="G89" s="257">
        <f>+IF(C89=1,IF(ISERROR(F89*'Exp Loss Report_PAYROLL'!F89*10),0,F89*'Exp Loss Report_PAYROLL'!F89*10),IF(ISERROR(F89*'Exp Loss Report_PAYROLL'!F89),0,F89*'Exp Loss Report_PAYROLL'!F89))</f>
        <v>0</v>
      </c>
      <c r="H89" s="256">
        <f>+ROUND(IF(ISERROR('IBNR+Freq'!Y93),0,'IBNR+Freq'!Y93),3)</f>
        <v>6.9000000000000006E-2</v>
      </c>
      <c r="I89" s="257">
        <f>+IF(C89=1,IF(ISERROR(H89*'Exp Loss Report_PAYROLL'!H89*10),0,H89*'Exp Loss Report_PAYROLL'!H89*10),IF(ISERROR(H89*'Exp Loss Report_PAYROLL'!H89),0,H89*'Exp Loss Report_PAYROLL'!H89))</f>
        <v>5591.76</v>
      </c>
      <c r="J89" s="256">
        <f>+IF(ISERROR(VLOOKUP($A89,UPP!$C$10:$V$329,13,FALSE)),0,VLOOKUP($A89,UPP!$C$10:$V$329,13,FALSE))</f>
        <v>0.4571395314626866</v>
      </c>
      <c r="K89" s="257">
        <f>+IF(ISERROR(VLOOKUP($A89,UPP!$C$10:$V$329,17,FALSE)),0,VLOOKUP($A89,UPP!$C$10:$V$329,17,FALSE))</f>
        <v>37046.587629736125</v>
      </c>
      <c r="L89" s="256">
        <f>+IF(ISERROR(VLOOKUP($A89,UPP!$C$10:$V$329,14,FALSE)),0,VLOOKUP($A89,UPP!$C$10:$V$329,14,FALSE))</f>
        <v>0.27349554727164177</v>
      </c>
      <c r="M89" s="257">
        <f>+IF(ISERROR(VLOOKUP($A89,UPP!$C$10:$V$329,18,FALSE)),0,VLOOKUP($A89,UPP!$C$10:$V$329,18,FALSE))</f>
        <v>22164.079150893849</v>
      </c>
      <c r="N89" s="256">
        <f>+IF(ISERROR(VLOOKUP($A89,UPP!$C$10:$V$329,15,FALSE)),0,VLOOKUP($A89,UPP!$C$10:$V$329,15,FALSE))</f>
        <v>6.1477385265671654E-2</v>
      </c>
      <c r="O89" s="257">
        <f>+IF(ISERROR(VLOOKUP($A89,UPP!$C$10:$V$329,19,FALSE)),0,VLOOKUP($A89,UPP!$C$10:$V$329,19,FALSE))</f>
        <v>4982.1273019300306</v>
      </c>
      <c r="P89" s="54"/>
      <c r="Q89" s="54"/>
    </row>
    <row r="90" spans="1:17" x14ac:dyDescent="0.2">
      <c r="A90" s="375">
        <f>+'IBNR+Freq'!B94</f>
        <v>473</v>
      </c>
      <c r="B90" s="375">
        <f>+'IBNR+Freq'!C94</f>
        <v>1</v>
      </c>
      <c r="C90" s="375">
        <f>+'IBNR+Freq'!D94</f>
        <v>1</v>
      </c>
      <c r="D90" s="256">
        <f>+ROUND(IF(ISERROR('IBNR+Freq'!W94),0,'IBNR+Freq'!W94),3)</f>
        <v>4.4980000000000002</v>
      </c>
      <c r="E90" s="257">
        <f>+IF(C90=1,IF(ISERROR(D90*'Exp Loss Report_PAYROLL'!D90*10),0,D90*'Exp Loss Report_PAYROLL'!D90*10),IF(ISERROR(D90*'Exp Loss Report_PAYROLL'!D90),0,D90*'Exp Loss Report_PAYROLL'!D90))</f>
        <v>1945969.7400000002</v>
      </c>
      <c r="F90" s="256">
        <f>+ROUND(IF(ISERROR('IBNR+Freq'!X94),0,'IBNR+Freq'!X94),3)</f>
        <v>0.95699999999999996</v>
      </c>
      <c r="G90" s="257">
        <f>+IF(C90=1,IF(ISERROR(F90*'Exp Loss Report_PAYROLL'!F90*10),0,F90*'Exp Loss Report_PAYROLL'!F90*10),IF(ISERROR(F90*'Exp Loss Report_PAYROLL'!F90),0,F90*'Exp Loss Report_PAYROLL'!F90))</f>
        <v>414026.91</v>
      </c>
      <c r="H90" s="256">
        <f>+ROUND(IF(ISERROR('IBNR+Freq'!Y94),0,'IBNR+Freq'!Y94),3)</f>
        <v>0.06</v>
      </c>
      <c r="I90" s="257">
        <f>+IF(C90=1,IF(ISERROR(H90*'Exp Loss Report_PAYROLL'!H90*10),0,H90*'Exp Loss Report_PAYROLL'!H90*10),IF(ISERROR(H90*'Exp Loss Report_PAYROLL'!H90),0,H90*'Exp Loss Report_PAYROLL'!H90))</f>
        <v>25957.799999999996</v>
      </c>
      <c r="J90" s="256">
        <f>+IF(ISERROR(VLOOKUP($A90,UPP!$C$10:$V$329,13,FALSE)),0,VLOOKUP($A90,UPP!$C$10:$V$329,13,FALSE))</f>
        <v>1.0668898444552986</v>
      </c>
      <c r="K90" s="257">
        <f>+IF(ISERROR(VLOOKUP($A90,UPP!$C$10:$V$329,17,FALSE)),0,VLOOKUP($A90,UPP!$C$10:$V$329,17,FALSE))</f>
        <v>461568.55340669578</v>
      </c>
      <c r="L90" s="256">
        <f>+IF(ISERROR(VLOOKUP($A90,UPP!$C$10:$V$329,14,FALSE)),0,VLOOKUP($A90,UPP!$C$10:$V$329,14,FALSE))</f>
        <v>0.6333923543863933</v>
      </c>
      <c r="M90" s="257">
        <f>+IF(ISERROR(VLOOKUP($A90,UPP!$C$10:$V$329,18,FALSE)),0,VLOOKUP($A90,UPP!$C$10:$V$329,18,FALSE))</f>
        <v>274024.53427818534</v>
      </c>
      <c r="N90" s="256">
        <f>+IF(ISERROR(VLOOKUP($A90,UPP!$C$10:$V$329,15,FALSE)),0,VLOOKUP($A90,UPP!$C$10:$V$329,15,FALSE))</f>
        <v>9.7203777158307886E-2</v>
      </c>
      <c r="O90" s="257">
        <f>+IF(ISERROR(VLOOKUP($A90,UPP!$C$10:$V$329,19,FALSE)),0,VLOOKUP($A90,UPP!$C$10:$V$329,19,FALSE))</f>
        <v>42053.270111998747</v>
      </c>
      <c r="P90" s="54"/>
      <c r="Q90" s="54"/>
    </row>
    <row r="91" spans="1:17" x14ac:dyDescent="0.2">
      <c r="A91" s="375">
        <f>+'IBNR+Freq'!B95</f>
        <v>474</v>
      </c>
      <c r="B91" s="375">
        <f>+'IBNR+Freq'!C95</f>
        <v>1</v>
      </c>
      <c r="C91" s="375">
        <f>+'IBNR+Freq'!D95</f>
        <v>1</v>
      </c>
      <c r="D91" s="256">
        <f>+ROUND(IF(ISERROR('IBNR+Freq'!W95),0,'IBNR+Freq'!W95),3)</f>
        <v>0</v>
      </c>
      <c r="E91" s="257">
        <f>+IF(C91=1,IF(ISERROR(D91*'Exp Loss Report_PAYROLL'!D91*10),0,D91*'Exp Loss Report_PAYROLL'!D91*10),IF(ISERROR(D91*'Exp Loss Report_PAYROLL'!D91),0,D91*'Exp Loss Report_PAYROLL'!D91))</f>
        <v>0</v>
      </c>
      <c r="F91" s="256">
        <f>+ROUND(IF(ISERROR('IBNR+Freq'!X95),0,'IBNR+Freq'!X95),3)</f>
        <v>0</v>
      </c>
      <c r="G91" s="257">
        <f>+IF(C91=1,IF(ISERROR(F91*'Exp Loss Report_PAYROLL'!F91*10),0,F91*'Exp Loss Report_PAYROLL'!F91*10),IF(ISERROR(F91*'Exp Loss Report_PAYROLL'!F91),0,F91*'Exp Loss Report_PAYROLL'!F91))</f>
        <v>0</v>
      </c>
      <c r="H91" s="256">
        <f>+ROUND(IF(ISERROR('IBNR+Freq'!Y95),0,'IBNR+Freq'!Y95),3)</f>
        <v>0.01</v>
      </c>
      <c r="I91" s="257">
        <f>+IF(C91=1,IF(ISERROR(H91*'Exp Loss Report_PAYROLL'!H91*10),0,H91*'Exp Loss Report_PAYROLL'!H91*10),IF(ISERROR(H91*'Exp Loss Report_PAYROLL'!H91),0,H91*'Exp Loss Report_PAYROLL'!H91))</f>
        <v>2567.9</v>
      </c>
      <c r="J91" s="256">
        <f>+IF(ISERROR(VLOOKUP($A91,UPP!$C$10:$V$329,13,FALSE)),0,VLOOKUP($A91,UPP!$C$10:$V$329,13,FALSE))</f>
        <v>0.94445915336373998</v>
      </c>
      <c r="K91" s="257">
        <f>+IF(ISERROR(VLOOKUP($A91,UPP!$C$10:$V$329,17,FALSE)),0,VLOOKUP($A91,UPP!$C$10:$V$329,17,FALSE))</f>
        <v>242527.66599227476</v>
      </c>
      <c r="L91" s="256">
        <f>+IF(ISERROR(VLOOKUP($A91,UPP!$C$10:$V$329,14,FALSE)),0,VLOOKUP($A91,UPP!$C$10:$V$329,14,FALSE))</f>
        <v>0.45753798985176741</v>
      </c>
      <c r="M91" s="257">
        <f>+IF(ISERROR(VLOOKUP($A91,UPP!$C$10:$V$329,18,FALSE)),0,VLOOKUP($A91,UPP!$C$10:$V$329,18,FALSE))</f>
        <v>117491.18041403535</v>
      </c>
      <c r="N91" s="256">
        <f>+IF(ISERROR(VLOOKUP($A91,UPP!$C$10:$V$329,15,FALSE)),0,VLOOKUP($A91,UPP!$C$10:$V$329,15,FALSE))</f>
        <v>7.0519616784492589E-2</v>
      </c>
      <c r="O91" s="257">
        <f>+IF(ISERROR(VLOOKUP($A91,UPP!$C$10:$V$329,19,FALSE)),0,VLOOKUP($A91,UPP!$C$10:$V$329,19,FALSE))</f>
        <v>18108.732394089853</v>
      </c>
      <c r="P91" s="54"/>
      <c r="Q91" s="54"/>
    </row>
    <row r="92" spans="1:17" x14ac:dyDescent="0.2">
      <c r="A92" s="375">
        <f>+'IBNR+Freq'!B96</f>
        <v>475</v>
      </c>
      <c r="B92" s="375">
        <f>+'IBNR+Freq'!C96</f>
        <v>1</v>
      </c>
      <c r="C92" s="375">
        <f>+'IBNR+Freq'!D96</f>
        <v>1</v>
      </c>
      <c r="D92" s="256">
        <f>+ROUND(IF(ISERROR('IBNR+Freq'!W96),0,'IBNR+Freq'!W96),3)</f>
        <v>0</v>
      </c>
      <c r="E92" s="257">
        <f>+IF(C92=1,IF(ISERROR(D92*'Exp Loss Report_PAYROLL'!D92*10),0,D92*'Exp Loss Report_PAYROLL'!D92*10),IF(ISERROR(D92*'Exp Loss Report_PAYROLL'!D92),0,D92*'Exp Loss Report_PAYROLL'!D92))</f>
        <v>0</v>
      </c>
      <c r="F92" s="256">
        <f>+ROUND(IF(ISERROR('IBNR+Freq'!X96),0,'IBNR+Freq'!X96),3)</f>
        <v>0.14899999999999999</v>
      </c>
      <c r="G92" s="257">
        <f>+IF(C92=1,IF(ISERROR(F92*'Exp Loss Report_PAYROLL'!F92*10),0,F92*'Exp Loss Report_PAYROLL'!F92*10),IF(ISERROR(F92*'Exp Loss Report_PAYROLL'!F92),0,F92*'Exp Loss Report_PAYROLL'!F92))</f>
        <v>167699.5</v>
      </c>
      <c r="H92" s="256">
        <f>+ROUND(IF(ISERROR('IBNR+Freq'!Y96),0,'IBNR+Freq'!Y96),3)</f>
        <v>4.2000000000000003E-2</v>
      </c>
      <c r="I92" s="257">
        <f>+IF(C92=1,IF(ISERROR(H92*'Exp Loss Report_PAYROLL'!H92*10),0,H92*'Exp Loss Report_PAYROLL'!H92*10),IF(ISERROR(H92*'Exp Loss Report_PAYROLL'!H92),0,H92*'Exp Loss Report_PAYROLL'!H92))</f>
        <v>47271</v>
      </c>
      <c r="J92" s="256">
        <f>+IF(ISERROR(VLOOKUP($A92,UPP!$C$10:$V$329,13,FALSE)),0,VLOOKUP($A92,UPP!$C$10:$V$329,13,FALSE))</f>
        <v>1.4858390989132655</v>
      </c>
      <c r="K92" s="257">
        <f>+IF(ISERROR(VLOOKUP($A92,UPP!$C$10:$V$329,17,FALSE)),0,VLOOKUP($A92,UPP!$C$10:$V$329,17,FALSE))</f>
        <v>1672311.9058268801</v>
      </c>
      <c r="L92" s="256">
        <f>+IF(ISERROR(VLOOKUP($A92,UPP!$C$10:$V$329,14,FALSE)),0,VLOOKUP($A92,UPP!$C$10:$V$329,14,FALSE))</f>
        <v>0.36629199822959191</v>
      </c>
      <c r="M92" s="257">
        <f>+IF(ISERROR(VLOOKUP($A92,UPP!$C$10:$V$329,18,FALSE)),0,VLOOKUP($A92,UPP!$C$10:$V$329,18,FALSE))</f>
        <v>412261.64400740573</v>
      </c>
      <c r="N92" s="256">
        <f>+IF(ISERROR(VLOOKUP($A92,UPP!$C$10:$V$329,15,FALSE)),0,VLOOKUP($A92,UPP!$C$10:$V$329,15,FALSE))</f>
        <v>9.2606554857142878E-2</v>
      </c>
      <c r="O92" s="257">
        <f>+IF(ISERROR(VLOOKUP($A92,UPP!$C$10:$V$329,19,FALSE)),0,VLOOKUP($A92,UPP!$C$10:$V$329,19,FALSE))</f>
        <v>104228.67749171432</v>
      </c>
      <c r="P92" s="54"/>
      <c r="Q92" s="54"/>
    </row>
    <row r="93" spans="1:17" x14ac:dyDescent="0.2">
      <c r="A93" s="375">
        <f>+'IBNR+Freq'!B97</f>
        <v>476</v>
      </c>
      <c r="B93" s="375">
        <f>+'IBNR+Freq'!C97</f>
        <v>1</v>
      </c>
      <c r="C93" s="375">
        <f>+'IBNR+Freq'!D97</f>
        <v>1</v>
      </c>
      <c r="D93" s="256">
        <f>+ROUND(IF(ISERROR('IBNR+Freq'!W97),0,'IBNR+Freq'!W97),3)</f>
        <v>0</v>
      </c>
      <c r="E93" s="257">
        <f>+IF(C93=1,IF(ISERROR(D93*'Exp Loss Report_PAYROLL'!D93*10),0,D93*'Exp Loss Report_PAYROLL'!D93*10),IF(ISERROR(D93*'Exp Loss Report_PAYROLL'!D93),0,D93*'Exp Loss Report_PAYROLL'!D93))</f>
        <v>0</v>
      </c>
      <c r="F93" s="256">
        <f>+ROUND(IF(ISERROR('IBNR+Freq'!X97),0,'IBNR+Freq'!X97),3)</f>
        <v>0</v>
      </c>
      <c r="G93" s="257">
        <f>+IF(C93=1,IF(ISERROR(F93*'Exp Loss Report_PAYROLL'!F93*10),0,F93*'Exp Loss Report_PAYROLL'!F93*10),IF(ISERROR(F93*'Exp Loss Report_PAYROLL'!F93),0,F93*'Exp Loss Report_PAYROLL'!F93))</f>
        <v>0</v>
      </c>
      <c r="H93" s="256">
        <f>+ROUND(IF(ISERROR('IBNR+Freq'!Y97),0,'IBNR+Freq'!Y97),3)</f>
        <v>5.3999999999999999E-2</v>
      </c>
      <c r="I93" s="257">
        <f>+IF(C93=1,IF(ISERROR(H93*'Exp Loss Report_PAYROLL'!H93*10),0,H93*'Exp Loss Report_PAYROLL'!H93*10),IF(ISERROR(H93*'Exp Loss Report_PAYROLL'!H93),0,H93*'Exp Loss Report_PAYROLL'!H93))</f>
        <v>2452.6799999999998</v>
      </c>
      <c r="J93" s="256">
        <f>+IF(ISERROR(VLOOKUP($A93,UPP!$C$10:$V$329,13,FALSE)),0,VLOOKUP($A93,UPP!$C$10:$V$329,13,FALSE))</f>
        <v>0.58291942076222036</v>
      </c>
      <c r="K93" s="257">
        <f>+IF(ISERROR(VLOOKUP($A93,UPP!$C$10:$V$329,17,FALSE)),0,VLOOKUP($A93,UPP!$C$10:$V$329,17,FALSE))</f>
        <v>26476.200091020051</v>
      </c>
      <c r="L93" s="256">
        <f>+IF(ISERROR(VLOOKUP($A93,UPP!$C$10:$V$329,14,FALSE)),0,VLOOKUP($A93,UPP!$C$10:$V$329,14,FALSE))</f>
        <v>0.30118800512013255</v>
      </c>
      <c r="M93" s="257">
        <f>+IF(ISERROR(VLOOKUP($A93,UPP!$C$10:$V$329,18,FALSE)),0,VLOOKUP($A93,UPP!$C$10:$V$329,18,FALSE))</f>
        <v>13679.95919255642</v>
      </c>
      <c r="N93" s="256">
        <f>+IF(ISERROR(VLOOKUP($A93,UPP!$C$10:$V$329,15,FALSE)),0,VLOOKUP($A93,UPP!$C$10:$V$329,15,FALSE))</f>
        <v>5.5256714117647057E-2</v>
      </c>
      <c r="O93" s="257">
        <f>+IF(ISERROR(VLOOKUP($A93,UPP!$C$10:$V$329,19,FALSE)),0,VLOOKUP($A93,UPP!$C$10:$V$329,19,FALSE))</f>
        <v>2509.7599552235297</v>
      </c>
      <c r="P93" s="54"/>
      <c r="Q93" s="54"/>
    </row>
    <row r="94" spans="1:17" x14ac:dyDescent="0.2">
      <c r="A94" s="375">
        <f>+'IBNR+Freq'!B98</f>
        <v>477</v>
      </c>
      <c r="B94" s="375">
        <f>+'IBNR+Freq'!C98</f>
        <v>1</v>
      </c>
      <c r="C94" s="375">
        <f>+'IBNR+Freq'!D98</f>
        <v>1</v>
      </c>
      <c r="D94" s="256">
        <f>+ROUND(IF(ISERROR('IBNR+Freq'!W98),0,'IBNR+Freq'!W98),3)</f>
        <v>0</v>
      </c>
      <c r="E94" s="257">
        <f>+IF(C94=1,IF(ISERROR(D94*'Exp Loss Report_PAYROLL'!D94*10),0,D94*'Exp Loss Report_PAYROLL'!D94*10),IF(ISERROR(D94*'Exp Loss Report_PAYROLL'!D94),0,D94*'Exp Loss Report_PAYROLL'!D94))</f>
        <v>0</v>
      </c>
      <c r="F94" s="256">
        <f>+ROUND(IF(ISERROR('IBNR+Freq'!X98),0,'IBNR+Freq'!X98),3)</f>
        <v>0</v>
      </c>
      <c r="G94" s="257">
        <f>+IF(C94=1,IF(ISERROR(F94*'Exp Loss Report_PAYROLL'!F94*10),0,F94*'Exp Loss Report_PAYROLL'!F94*10),IF(ISERROR(F94*'Exp Loss Report_PAYROLL'!F94),0,F94*'Exp Loss Report_PAYROLL'!F94))</f>
        <v>0</v>
      </c>
      <c r="H94" s="256">
        <f>+ROUND(IF(ISERROR('IBNR+Freq'!Y98),0,'IBNR+Freq'!Y98),3)</f>
        <v>0.20799999999999999</v>
      </c>
      <c r="I94" s="257">
        <f>+IF(C94=1,IF(ISERROR(H94*'Exp Loss Report_PAYROLL'!H94*10),0,H94*'Exp Loss Report_PAYROLL'!H94*10),IF(ISERROR(H94*'Exp Loss Report_PAYROLL'!H94),0,H94*'Exp Loss Report_PAYROLL'!H94))</f>
        <v>5435.04</v>
      </c>
      <c r="J94" s="256">
        <f>+IF(ISERROR(VLOOKUP($A94,UPP!$C$10:$V$329,13,FALSE)),0,VLOOKUP($A94,UPP!$C$10:$V$329,13,FALSE))</f>
        <v>0.80210145361572038</v>
      </c>
      <c r="K94" s="257">
        <f>+IF(ISERROR(VLOOKUP($A94,UPP!$C$10:$V$329,17,FALSE)),0,VLOOKUP($A94,UPP!$C$10:$V$329,17,FALSE))</f>
        <v>20958.910982978774</v>
      </c>
      <c r="L94" s="256">
        <f>+IF(ISERROR(VLOOKUP($A94,UPP!$C$10:$V$329,14,FALSE)),0,VLOOKUP($A94,UPP!$C$10:$V$329,14,FALSE))</f>
        <v>0.56438345656768563</v>
      </c>
      <c r="M94" s="257">
        <f>+IF(ISERROR(VLOOKUP($A94,UPP!$C$10:$V$329,18,FALSE)),0,VLOOKUP($A94,UPP!$C$10:$V$329,18,FALSE))</f>
        <v>14747.339720113625</v>
      </c>
      <c r="N94" s="256">
        <f>+IF(ISERROR(VLOOKUP($A94,UPP!$C$10:$V$329,15,FALSE)),0,VLOOKUP($A94,UPP!$C$10:$V$329,15,FALSE))</f>
        <v>7.5565985816593892E-2</v>
      </c>
      <c r="O94" s="257">
        <f>+IF(ISERROR(VLOOKUP($A94,UPP!$C$10:$V$329,19,FALSE)),0,VLOOKUP($A94,UPP!$C$10:$V$329,19,FALSE))</f>
        <v>1974.5392093875985</v>
      </c>
      <c r="P94" s="54"/>
      <c r="Q94" s="54"/>
    </row>
    <row r="95" spans="1:17" x14ac:dyDescent="0.2">
      <c r="A95" s="375">
        <f>+'IBNR+Freq'!B99</f>
        <v>483</v>
      </c>
      <c r="B95" s="375">
        <f>+'IBNR+Freq'!C99</f>
        <v>1</v>
      </c>
      <c r="C95" s="375">
        <f>+'IBNR+Freq'!D99</f>
        <v>1</v>
      </c>
      <c r="D95" s="256">
        <f>+ROUND(IF(ISERROR('IBNR+Freq'!W99),0,'IBNR+Freq'!W99),3)</f>
        <v>0</v>
      </c>
      <c r="E95" s="257">
        <f>+IF(C95=1,IF(ISERROR(D95*'Exp Loss Report_PAYROLL'!D95*10),0,D95*'Exp Loss Report_PAYROLL'!D95*10),IF(ISERROR(D95*'Exp Loss Report_PAYROLL'!D95),0,D95*'Exp Loss Report_PAYROLL'!D95))</f>
        <v>0</v>
      </c>
      <c r="F95" s="256">
        <f>+ROUND(IF(ISERROR('IBNR+Freq'!X99),0,'IBNR+Freq'!X99),3)</f>
        <v>0</v>
      </c>
      <c r="G95" s="257">
        <f>+IF(C95=1,IF(ISERROR(F95*'Exp Loss Report_PAYROLL'!F95*10),0,F95*'Exp Loss Report_PAYROLL'!F95*10),IF(ISERROR(F95*'Exp Loss Report_PAYROLL'!F95),0,F95*'Exp Loss Report_PAYROLL'!F95))</f>
        <v>0</v>
      </c>
      <c r="H95" s="256">
        <f>+ROUND(IF(ISERROR('IBNR+Freq'!Y99),0,'IBNR+Freq'!Y99),3)</f>
        <v>0</v>
      </c>
      <c r="I95" s="257">
        <f>+IF(C95=1,IF(ISERROR(H95*'Exp Loss Report_PAYROLL'!H95*10),0,H95*'Exp Loss Report_PAYROLL'!H95*10),IF(ISERROR(H95*'Exp Loss Report_PAYROLL'!H95),0,H95*'Exp Loss Report_PAYROLL'!H95))</f>
        <v>0</v>
      </c>
      <c r="J95" s="256">
        <f>+IF(ISERROR(VLOOKUP($A95,UPP!$C$10:$V$329,13,FALSE)),0,VLOOKUP($A95,UPP!$C$10:$V$329,13,FALSE))</f>
        <v>0.51683549355160152</v>
      </c>
      <c r="K95" s="257">
        <f>+IF(ISERROR(VLOOKUP($A95,UPP!$C$10:$V$329,17,FALSE)),0,VLOOKUP($A95,UPP!$C$10:$V$329,17,FALSE))</f>
        <v>13959.726680828757</v>
      </c>
      <c r="L95" s="256">
        <f>+IF(ISERROR(VLOOKUP($A95,UPP!$C$10:$V$329,14,FALSE)),0,VLOOKUP($A95,UPP!$C$10:$V$329,14,FALSE))</f>
        <v>0.54883007172384346</v>
      </c>
      <c r="M95" s="257">
        <f>+IF(ISERROR(VLOOKUP($A95,UPP!$C$10:$V$329,18,FALSE)),0,VLOOKUP($A95,UPP!$C$10:$V$329,18,FALSE))</f>
        <v>14823.900237261012</v>
      </c>
      <c r="N95" s="256">
        <f>+IF(ISERROR(VLOOKUP($A95,UPP!$C$10:$V$329,15,FALSE)),0,VLOOKUP($A95,UPP!$C$10:$V$329,15,FALSE))</f>
        <v>8.6959622724555152E-2</v>
      </c>
      <c r="O95" s="257">
        <f>+IF(ISERROR(VLOOKUP($A95,UPP!$C$10:$V$329,19,FALSE)),0,VLOOKUP($A95,UPP!$C$10:$V$329,19,FALSE))</f>
        <v>2348.7794097902347</v>
      </c>
      <c r="P95" s="54"/>
      <c r="Q95" s="54"/>
    </row>
    <row r="96" spans="1:17" x14ac:dyDescent="0.2">
      <c r="A96" s="375">
        <f>+'IBNR+Freq'!B100</f>
        <v>485</v>
      </c>
      <c r="B96" s="375">
        <f>+'IBNR+Freq'!C100</f>
        <v>1</v>
      </c>
      <c r="C96" s="375">
        <f>+'IBNR+Freq'!D100</f>
        <v>1</v>
      </c>
      <c r="D96" s="256">
        <f>+ROUND(IF(ISERROR('IBNR+Freq'!W100),0,'IBNR+Freq'!W100),3)</f>
        <v>0</v>
      </c>
      <c r="E96" s="257">
        <f>+IF(C96=1,IF(ISERROR(D96*'Exp Loss Report_PAYROLL'!D96*10),0,D96*'Exp Loss Report_PAYROLL'!D96*10),IF(ISERROR(D96*'Exp Loss Report_PAYROLL'!D96),0,D96*'Exp Loss Report_PAYROLL'!D96))</f>
        <v>0</v>
      </c>
      <c r="F96" s="256">
        <f>+ROUND(IF(ISERROR('IBNR+Freq'!X100),0,'IBNR+Freq'!X100),3)</f>
        <v>0</v>
      </c>
      <c r="G96" s="257">
        <f>+IF(C96=1,IF(ISERROR(F96*'Exp Loss Report_PAYROLL'!F96*10),0,F96*'Exp Loss Report_PAYROLL'!F96*10),IF(ISERROR(F96*'Exp Loss Report_PAYROLL'!F96),0,F96*'Exp Loss Report_PAYROLL'!F96))</f>
        <v>0</v>
      </c>
      <c r="H96" s="256">
        <f>+ROUND(IF(ISERROR('IBNR+Freq'!Y100),0,'IBNR+Freq'!Y100),3)</f>
        <v>0</v>
      </c>
      <c r="I96" s="257">
        <f>+IF(C96=1,IF(ISERROR(H96*'Exp Loss Report_PAYROLL'!H96*10),0,H96*'Exp Loss Report_PAYROLL'!H96*10),IF(ISERROR(H96*'Exp Loss Report_PAYROLL'!H96),0,H96*'Exp Loss Report_PAYROLL'!H96))</f>
        <v>0</v>
      </c>
      <c r="J96" s="256">
        <f>+IF(ISERROR(VLOOKUP($A96,UPP!$C$10:$V$329,13,FALSE)),0,VLOOKUP($A96,UPP!$C$10:$V$329,13,FALSE))</f>
        <v>0.57810181653427073</v>
      </c>
      <c r="K96" s="257">
        <f>+IF(ISERROR(VLOOKUP($A96,UPP!$C$10:$V$329,17,FALSE)),0,VLOOKUP($A96,UPP!$C$10:$V$329,17,FALSE))</f>
        <v>19320.162708575328</v>
      </c>
      <c r="L96" s="256">
        <f>+IF(ISERROR(VLOOKUP($A96,UPP!$C$10:$V$329,14,FALSE)),0,VLOOKUP($A96,UPP!$C$10:$V$329,14,FALSE))</f>
        <v>0.27404553324780317</v>
      </c>
      <c r="M96" s="257">
        <f>+IF(ISERROR(VLOOKUP($A96,UPP!$C$10:$V$329,18,FALSE)),0,VLOOKUP($A96,UPP!$C$10:$V$329,18,FALSE))</f>
        <v>9158.6017211415819</v>
      </c>
      <c r="N96" s="256">
        <f>+IF(ISERROR(VLOOKUP($A96,UPP!$C$10:$V$329,15,FALSE)),0,VLOOKUP($A96,UPP!$C$10:$V$329,15,FALSE))</f>
        <v>4.6595638217926186E-2</v>
      </c>
      <c r="O96" s="257">
        <f>+IF(ISERROR(VLOOKUP($A96,UPP!$C$10:$V$329,19,FALSE)),0,VLOOKUP($A96,UPP!$C$10:$V$329,19,FALSE))</f>
        <v>1557.2262292430933</v>
      </c>
      <c r="P96" s="54"/>
      <c r="Q96" s="54"/>
    </row>
    <row r="97" spans="1:17" x14ac:dyDescent="0.2">
      <c r="A97" s="375">
        <f>+'IBNR+Freq'!B101</f>
        <v>486</v>
      </c>
      <c r="B97" s="375">
        <f>+'IBNR+Freq'!C101</f>
        <v>1</v>
      </c>
      <c r="C97" s="375">
        <f>+'IBNR+Freq'!D101</f>
        <v>1</v>
      </c>
      <c r="D97" s="256">
        <f>+ROUND(IF(ISERROR('IBNR+Freq'!W101),0,'IBNR+Freq'!W101),3)</f>
        <v>0</v>
      </c>
      <c r="E97" s="257">
        <f>+IF(C97=1,IF(ISERROR(D97*'Exp Loss Report_PAYROLL'!D97*10),0,D97*'Exp Loss Report_PAYROLL'!D97*10),IF(ISERROR(D97*'Exp Loss Report_PAYROLL'!D97),0,D97*'Exp Loss Report_PAYROLL'!D97))</f>
        <v>0</v>
      </c>
      <c r="F97" s="256">
        <f>+ROUND(IF(ISERROR('IBNR+Freq'!X101),0,'IBNR+Freq'!X101),3)</f>
        <v>0</v>
      </c>
      <c r="G97" s="257">
        <f>+IF(C97=1,IF(ISERROR(F97*'Exp Loss Report_PAYROLL'!F97*10),0,F97*'Exp Loss Report_PAYROLL'!F97*10),IF(ISERROR(F97*'Exp Loss Report_PAYROLL'!F97),0,F97*'Exp Loss Report_PAYROLL'!F97))</f>
        <v>0</v>
      </c>
      <c r="H97" s="256">
        <f>+ROUND(IF(ISERROR('IBNR+Freq'!Y101),0,'IBNR+Freq'!Y101),3)</f>
        <v>1E-3</v>
      </c>
      <c r="I97" s="257">
        <f>+IF(C97=1,IF(ISERROR(H97*'Exp Loss Report_PAYROLL'!H97*10),0,H97*'Exp Loss Report_PAYROLL'!H97*10),IF(ISERROR(H97*'Exp Loss Report_PAYROLL'!H97),0,H97*'Exp Loss Report_PAYROLL'!H97))</f>
        <v>0.44999999999999996</v>
      </c>
      <c r="J97" s="256">
        <f>+IF(ISERROR(VLOOKUP($A97,UPP!$C$10:$V$329,13,FALSE)),0,VLOOKUP($A97,UPP!$C$10:$V$329,13,FALSE))</f>
        <v>0.58343450879999992</v>
      </c>
      <c r="K97" s="257">
        <f>+IF(ISERROR(VLOOKUP($A97,UPP!$C$10:$V$329,17,FALSE)),0,VLOOKUP($A97,UPP!$C$10:$V$329,17,FALSE))</f>
        <v>262.54552895999996</v>
      </c>
      <c r="L97" s="256">
        <f>+IF(ISERROR(VLOOKUP($A97,UPP!$C$10:$V$329,14,FALSE)),0,VLOOKUP($A97,UPP!$C$10:$V$329,14,FALSE))</f>
        <v>0.38790935039999996</v>
      </c>
      <c r="M97" s="257">
        <f>+IF(ISERROR(VLOOKUP($A97,UPP!$C$10:$V$329,18,FALSE)),0,VLOOKUP($A97,UPP!$C$10:$V$329,18,FALSE))</f>
        <v>174.55920767999999</v>
      </c>
      <c r="N97" s="256">
        <f>+IF(ISERROR(VLOOKUP($A97,UPP!$C$10:$V$329,15,FALSE)),0,VLOOKUP($A97,UPP!$C$10:$V$329,15,FALSE))</f>
        <v>8.4806092799999983E-2</v>
      </c>
      <c r="O97" s="257">
        <f>+IF(ISERROR(VLOOKUP($A97,UPP!$C$10:$V$329,19,FALSE)),0,VLOOKUP($A97,UPP!$C$10:$V$329,19,FALSE))</f>
        <v>38.162741759999996</v>
      </c>
      <c r="P97" s="54"/>
      <c r="Q97" s="54"/>
    </row>
    <row r="98" spans="1:17" x14ac:dyDescent="0.2">
      <c r="A98" s="375">
        <f>+'IBNR+Freq'!B102</f>
        <v>487</v>
      </c>
      <c r="B98" s="375">
        <f>+'IBNR+Freq'!C102</f>
        <v>1</v>
      </c>
      <c r="C98" s="375">
        <f>+'IBNR+Freq'!D102</f>
        <v>1</v>
      </c>
      <c r="D98" s="256">
        <f>+ROUND(IF(ISERROR('IBNR+Freq'!W102),0,'IBNR+Freq'!W102),3)</f>
        <v>0</v>
      </c>
      <c r="E98" s="257">
        <f>+IF(C98=1,IF(ISERROR(D98*'Exp Loss Report_PAYROLL'!D98*10),0,D98*'Exp Loss Report_PAYROLL'!D98*10),IF(ISERROR(D98*'Exp Loss Report_PAYROLL'!D98),0,D98*'Exp Loss Report_PAYROLL'!D98))</f>
        <v>0</v>
      </c>
      <c r="F98" s="256">
        <f>+ROUND(IF(ISERROR('IBNR+Freq'!X102),0,'IBNR+Freq'!X102),3)</f>
        <v>8.7999999999999995E-2</v>
      </c>
      <c r="G98" s="257">
        <f>+IF(C98=1,IF(ISERROR(F98*'Exp Loss Report_PAYROLL'!F98*10),0,F98*'Exp Loss Report_PAYROLL'!F98*10),IF(ISERROR(F98*'Exp Loss Report_PAYROLL'!F98),0,F98*'Exp Loss Report_PAYROLL'!F98))</f>
        <v>12796.96</v>
      </c>
      <c r="H98" s="256">
        <f>+ROUND(IF(ISERROR('IBNR+Freq'!Y102),0,'IBNR+Freq'!Y102),3)</f>
        <v>0</v>
      </c>
      <c r="I98" s="257">
        <f>+IF(C98=1,IF(ISERROR(H98*'Exp Loss Report_PAYROLL'!H98*10),0,H98*'Exp Loss Report_PAYROLL'!H98*10),IF(ISERROR(H98*'Exp Loss Report_PAYROLL'!H98),0,H98*'Exp Loss Report_PAYROLL'!H98))</f>
        <v>0</v>
      </c>
      <c r="J98" s="256">
        <f>+IF(ISERROR(VLOOKUP($A98,UPP!$C$10:$V$329,13,FALSE)),0,VLOOKUP($A98,UPP!$C$10:$V$329,13,FALSE))</f>
        <v>0.52888243009174307</v>
      </c>
      <c r="K98" s="257">
        <f>+IF(ISERROR(VLOOKUP($A98,UPP!$C$10:$V$329,17,FALSE)),0,VLOOKUP($A98,UPP!$C$10:$V$329,17,FALSE))</f>
        <v>76910.082983941276</v>
      </c>
      <c r="L98" s="256">
        <f>+IF(ISERROR(VLOOKUP($A98,UPP!$C$10:$V$329,14,FALSE)),0,VLOOKUP($A98,UPP!$C$10:$V$329,14,FALSE))</f>
        <v>0.22689459977981652</v>
      </c>
      <c r="M98" s="257">
        <f>+IF(ISERROR(VLOOKUP($A98,UPP!$C$10:$V$329,18,FALSE)),0,VLOOKUP($A98,UPP!$C$10:$V$329,18,FALSE))</f>
        <v>32995.012699980914</v>
      </c>
      <c r="N98" s="256">
        <f>+IF(ISERROR(VLOOKUP($A98,UPP!$C$10:$V$329,15,FALSE)),0,VLOOKUP($A98,UPP!$C$10:$V$329,15,FALSE))</f>
        <v>3.6335434128440362E-2</v>
      </c>
      <c r="O98" s="257">
        <f>+IF(ISERROR(VLOOKUP($A98,UPP!$C$10:$V$329,19,FALSE)),0,VLOOKUP($A98,UPP!$C$10:$V$329,19,FALSE))</f>
        <v>5283.8988309577971</v>
      </c>
      <c r="P98" s="54"/>
      <c r="Q98" s="54"/>
    </row>
    <row r="99" spans="1:17" x14ac:dyDescent="0.2">
      <c r="A99" s="375">
        <f>+'IBNR+Freq'!B103</f>
        <v>488</v>
      </c>
      <c r="B99" s="375">
        <f>+'IBNR+Freq'!C103</f>
        <v>1</v>
      </c>
      <c r="C99" s="375">
        <f>+'IBNR+Freq'!D103</f>
        <v>1</v>
      </c>
      <c r="D99" s="256">
        <f>+ROUND(IF(ISERROR('IBNR+Freq'!W103),0,'IBNR+Freq'!W103),3)</f>
        <v>1.623</v>
      </c>
      <c r="E99" s="257">
        <f>+IF(C99=1,IF(ISERROR(D99*'Exp Loss Report_PAYROLL'!D99*10),0,D99*'Exp Loss Report_PAYROLL'!D99*10),IF(ISERROR(D99*'Exp Loss Report_PAYROLL'!D99),0,D99*'Exp Loss Report_PAYROLL'!D99))</f>
        <v>1856290.02</v>
      </c>
      <c r="F99" s="256">
        <f>+ROUND(IF(ISERROR('IBNR+Freq'!X103),0,'IBNR+Freq'!X103),3)</f>
        <v>0.38300000000000001</v>
      </c>
      <c r="G99" s="257">
        <f>+IF(C99=1,IF(ISERROR(F99*'Exp Loss Report_PAYROLL'!F99*10),0,F99*'Exp Loss Report_PAYROLL'!F99*10),IF(ISERROR(F99*'Exp Loss Report_PAYROLL'!F99),0,F99*'Exp Loss Report_PAYROLL'!F99))</f>
        <v>438052.42</v>
      </c>
      <c r="H99" s="256">
        <f>+ROUND(IF(ISERROR('IBNR+Freq'!Y103),0,'IBNR+Freq'!Y103),3)</f>
        <v>7.1999999999999995E-2</v>
      </c>
      <c r="I99" s="257">
        <f>+IF(C99=1,IF(ISERROR(H99*'Exp Loss Report_PAYROLL'!H99*10),0,H99*'Exp Loss Report_PAYROLL'!H99*10),IF(ISERROR(H99*'Exp Loss Report_PAYROLL'!H99),0,H99*'Exp Loss Report_PAYROLL'!H99))</f>
        <v>82349.279999999999</v>
      </c>
      <c r="J99" s="256">
        <f>+IF(ISERROR(VLOOKUP($A99,UPP!$C$10:$V$329,13,FALSE)),0,VLOOKUP($A99,UPP!$C$10:$V$329,13,FALSE))</f>
        <v>0.3898881321739131</v>
      </c>
      <c r="K99" s="257">
        <f>+IF(ISERROR(VLOOKUP($A99,UPP!$C$10:$V$329,17,FALSE)),0,VLOOKUP($A99,UPP!$C$10:$V$329,17,FALSE))</f>
        <v>445930.6522925914</v>
      </c>
      <c r="L99" s="256">
        <f>+IF(ISERROR(VLOOKUP($A99,UPP!$C$10:$V$329,14,FALSE)),0,VLOOKUP($A99,UPP!$C$10:$V$329,14,FALSE))</f>
        <v>0.18415992626086961</v>
      </c>
      <c r="M99" s="257">
        <f>+IF(ISERROR(VLOOKUP($A99,UPP!$C$10:$V$329,18,FALSE)),0,VLOOKUP($A99,UPP!$C$10:$V$329,18,FALSE))</f>
        <v>210631.07406160701</v>
      </c>
      <c r="N99" s="256">
        <f>+IF(ISERROR(VLOOKUP($A99,UPP!$C$10:$V$329,15,FALSE)),0,VLOOKUP($A99,UPP!$C$10:$V$329,15,FALSE))</f>
        <v>5.5579797565217415E-2</v>
      </c>
      <c r="O99" s="257">
        <f>+IF(ISERROR(VLOOKUP($A99,UPP!$C$10:$V$329,19,FALSE)),0,VLOOKUP($A99,UPP!$C$10:$V$329,19,FALSE))</f>
        <v>63568.837667241765</v>
      </c>
      <c r="P99" s="54"/>
      <c r="Q99" s="54"/>
    </row>
    <row r="100" spans="1:17" x14ac:dyDescent="0.2">
      <c r="A100" s="375">
        <f>+'IBNR+Freq'!B104</f>
        <v>489</v>
      </c>
      <c r="B100" s="375">
        <f>+'IBNR+Freq'!C104</f>
        <v>1</v>
      </c>
      <c r="C100" s="375">
        <f>+'IBNR+Freq'!D104</f>
        <v>1</v>
      </c>
      <c r="D100" s="256">
        <f>+ROUND(IF(ISERROR('IBNR+Freq'!W104),0,'IBNR+Freq'!W104),3)</f>
        <v>0.111</v>
      </c>
      <c r="E100" s="257">
        <f>+IF(C100=1,IF(ISERROR(D100*'Exp Loss Report_PAYROLL'!D100*10),0,D100*'Exp Loss Report_PAYROLL'!D100*10),IF(ISERROR(D100*'Exp Loss Report_PAYROLL'!D100),0,D100*'Exp Loss Report_PAYROLL'!D100))</f>
        <v>13850.58</v>
      </c>
      <c r="F100" s="256">
        <f>+ROUND(IF(ISERROR('IBNR+Freq'!X104),0,'IBNR+Freq'!X104),3)</f>
        <v>0.84099999999999997</v>
      </c>
      <c r="G100" s="257">
        <f>+IF(C100=1,IF(ISERROR(F100*'Exp Loss Report_PAYROLL'!F100*10),0,F100*'Exp Loss Report_PAYROLL'!F100*10),IF(ISERROR(F100*'Exp Loss Report_PAYROLL'!F100),0,F100*'Exp Loss Report_PAYROLL'!F100))</f>
        <v>104939.98</v>
      </c>
      <c r="H100" s="256">
        <f>+ROUND(IF(ISERROR('IBNR+Freq'!Y104),0,'IBNR+Freq'!Y104),3)</f>
        <v>0.01</v>
      </c>
      <c r="I100" s="257">
        <f>+IF(C100=1,IF(ISERROR(H100*'Exp Loss Report_PAYROLL'!H100*10),0,H100*'Exp Loss Report_PAYROLL'!H100*10),IF(ISERROR(H100*'Exp Loss Report_PAYROLL'!H100),0,H100*'Exp Loss Report_PAYROLL'!H100))</f>
        <v>1247.8</v>
      </c>
      <c r="J100" s="256">
        <f>+IF(ISERROR(VLOOKUP($A100,UPP!$C$10:$V$329,13,FALSE)),0,VLOOKUP($A100,UPP!$C$10:$V$329,13,FALSE))</f>
        <v>0.56829581581742739</v>
      </c>
      <c r="K100" s="257">
        <f>+IF(ISERROR(VLOOKUP($A100,UPP!$C$10:$V$329,17,FALSE)),0,VLOOKUP($A100,UPP!$C$10:$V$329,17,FALSE))</f>
        <v>70911.951897698586</v>
      </c>
      <c r="L100" s="256">
        <f>+IF(ISERROR(VLOOKUP($A100,UPP!$C$10:$V$329,14,FALSE)),0,VLOOKUP($A100,UPP!$C$10:$V$329,14,FALSE))</f>
        <v>0.33832700146058092</v>
      </c>
      <c r="M100" s="257">
        <f>+IF(ISERROR(VLOOKUP($A100,UPP!$C$10:$V$329,18,FALSE)),0,VLOOKUP($A100,UPP!$C$10:$V$329,18,FALSE))</f>
        <v>42216.443242251291</v>
      </c>
      <c r="N100" s="256">
        <f>+IF(ISERROR(VLOOKUP($A100,UPP!$C$10:$V$329,15,FALSE)),0,VLOOKUP($A100,UPP!$C$10:$V$329,15,FALSE))</f>
        <v>3.2741322721991699E-2</v>
      </c>
      <c r="O100" s="257">
        <f>+IF(ISERROR(VLOOKUP($A100,UPP!$C$10:$V$329,19,FALSE)),0,VLOOKUP($A100,UPP!$C$10:$V$329,19,FALSE))</f>
        <v>4085.4622492501244</v>
      </c>
      <c r="P100" s="54"/>
      <c r="Q100" s="54"/>
    </row>
    <row r="101" spans="1:17" x14ac:dyDescent="0.2">
      <c r="A101" s="375">
        <f>+'IBNR+Freq'!B105</f>
        <v>501</v>
      </c>
      <c r="B101" s="375">
        <f>+'IBNR+Freq'!C105</f>
        <v>1</v>
      </c>
      <c r="C101" s="375">
        <f>+'IBNR+Freq'!D105</f>
        <v>1</v>
      </c>
      <c r="D101" s="256">
        <f>+ROUND(IF(ISERROR('IBNR+Freq'!W105),0,'IBNR+Freq'!W105),3)</f>
        <v>0.97599999999999998</v>
      </c>
      <c r="E101" s="257">
        <f>+IF(C101=1,IF(ISERROR(D101*'Exp Loss Report_PAYROLL'!D101*10),0,D101*'Exp Loss Report_PAYROLL'!D101*10),IF(ISERROR(D101*'Exp Loss Report_PAYROLL'!D101),0,D101*'Exp Loss Report_PAYROLL'!D101))</f>
        <v>26517.919999999998</v>
      </c>
      <c r="F101" s="256">
        <f>+ROUND(IF(ISERROR('IBNR+Freq'!X105),0,'IBNR+Freq'!X105),3)</f>
        <v>1.3089999999999999</v>
      </c>
      <c r="G101" s="257">
        <f>+IF(C101=1,IF(ISERROR(F101*'Exp Loss Report_PAYROLL'!F101*10),0,F101*'Exp Loss Report_PAYROLL'!F101*10),IF(ISERROR(F101*'Exp Loss Report_PAYROLL'!F101),0,F101*'Exp Loss Report_PAYROLL'!F101))</f>
        <v>35565.53</v>
      </c>
      <c r="H101" s="256">
        <f>+ROUND(IF(ISERROR('IBNR+Freq'!Y105),0,'IBNR+Freq'!Y105),3)</f>
        <v>1.4999999999999999E-2</v>
      </c>
      <c r="I101" s="257">
        <f>+IF(C101=1,IF(ISERROR(H101*'Exp Loss Report_PAYROLL'!H101*10),0,H101*'Exp Loss Report_PAYROLL'!H101*10),IF(ISERROR(H101*'Exp Loss Report_PAYROLL'!H101),0,H101*'Exp Loss Report_PAYROLL'!H101))</f>
        <v>407.54999999999995</v>
      </c>
      <c r="J101" s="256">
        <f>+IF(ISERROR(VLOOKUP($A101,UPP!$C$10:$V$329,13,FALSE)),0,VLOOKUP($A101,UPP!$C$10:$V$329,13,FALSE))</f>
        <v>1.6613560545820723</v>
      </c>
      <c r="K101" s="257">
        <f>+IF(ISERROR(VLOOKUP($A101,UPP!$C$10:$V$329,17,FALSE)),0,VLOOKUP($A101,UPP!$C$10:$V$329,17,FALSE))</f>
        <v>45139.04400299491</v>
      </c>
      <c r="L101" s="256">
        <f>+IF(ISERROR(VLOOKUP($A101,UPP!$C$10:$V$329,14,FALSE)),0,VLOOKUP($A101,UPP!$C$10:$V$329,14,FALSE))</f>
        <v>1.1422881333492434</v>
      </c>
      <c r="M101" s="257">
        <f>+IF(ISERROR(VLOOKUP($A101,UPP!$C$10:$V$329,18,FALSE)),0,VLOOKUP($A101,UPP!$C$10:$V$329,18,FALSE))</f>
        <v>31035.968583098944</v>
      </c>
      <c r="N101" s="256">
        <f>+IF(ISERROR(VLOOKUP($A101,UPP!$C$10:$V$329,15,FALSE)),0,VLOOKUP($A101,UPP!$C$10:$V$329,15,FALSE))</f>
        <v>0.10584582406868454</v>
      </c>
      <c r="O101" s="257">
        <f>+IF(ISERROR(VLOOKUP($A101,UPP!$C$10:$V$329,19,FALSE)),0,VLOOKUP($A101,UPP!$C$10:$V$329,19,FALSE))</f>
        <v>2875.8310399461589</v>
      </c>
      <c r="P101" s="54"/>
      <c r="Q101" s="54"/>
    </row>
    <row r="102" spans="1:17" x14ac:dyDescent="0.2">
      <c r="A102" s="375">
        <f>+'IBNR+Freq'!B106</f>
        <v>506</v>
      </c>
      <c r="B102" s="375">
        <f>+'IBNR+Freq'!C106</f>
        <v>1</v>
      </c>
      <c r="C102" s="375">
        <f>+'IBNR+Freq'!D106</f>
        <v>1</v>
      </c>
      <c r="D102" s="256">
        <f>+ROUND(IF(ISERROR('IBNR+Freq'!W106),0,'IBNR+Freq'!W106),3)</f>
        <v>8.44</v>
      </c>
      <c r="E102" s="257">
        <f>+IF(C102=1,IF(ISERROR(D102*'Exp Loss Report_PAYROLL'!D102*10),0,D102*'Exp Loss Report_PAYROLL'!D102*10),IF(ISERROR(D102*'Exp Loss Report_PAYROLL'!D102),0,D102*'Exp Loss Report_PAYROLL'!D102))</f>
        <v>1050780</v>
      </c>
      <c r="F102" s="256">
        <f>+ROUND(IF(ISERROR('IBNR+Freq'!X106),0,'IBNR+Freq'!X106),3)</f>
        <v>1.629</v>
      </c>
      <c r="G102" s="257">
        <f>+IF(C102=1,IF(ISERROR(F102*'Exp Loss Report_PAYROLL'!F102*10),0,F102*'Exp Loss Report_PAYROLL'!F102*10),IF(ISERROR(F102*'Exp Loss Report_PAYROLL'!F102),0,F102*'Exp Loss Report_PAYROLL'!F102))</f>
        <v>202810.5</v>
      </c>
      <c r="H102" s="256">
        <f>+ROUND(IF(ISERROR('IBNR+Freq'!Y106),0,'IBNR+Freq'!Y106),3)</f>
        <v>1.202</v>
      </c>
      <c r="I102" s="257">
        <f>+IF(C102=1,IF(ISERROR(H102*'Exp Loss Report_PAYROLL'!H102*10),0,H102*'Exp Loss Report_PAYROLL'!H102*10),IF(ISERROR(H102*'Exp Loss Report_PAYROLL'!H102),0,H102*'Exp Loss Report_PAYROLL'!H102))</f>
        <v>149649</v>
      </c>
      <c r="J102" s="256">
        <f>+IF(ISERROR(VLOOKUP($A102,UPP!$C$10:$V$329,13,FALSE)),0,VLOOKUP($A102,UPP!$C$10:$V$329,13,FALSE))</f>
        <v>0.66351874742734585</v>
      </c>
      <c r="K102" s="257">
        <f>+IF(ISERROR(VLOOKUP($A102,UPP!$C$10:$V$329,17,FALSE)),0,VLOOKUP($A102,UPP!$C$10:$V$329,17,FALSE))</f>
        <v>82608.084054704552</v>
      </c>
      <c r="L102" s="256">
        <f>+IF(ISERROR(VLOOKUP($A102,UPP!$C$10:$V$329,14,FALSE)),0,VLOOKUP($A102,UPP!$C$10:$V$329,14,FALSE))</f>
        <v>0.64999288394638077</v>
      </c>
      <c r="M102" s="257">
        <f>+IF(ISERROR(VLOOKUP($A102,UPP!$C$10:$V$329,18,FALSE)),0,VLOOKUP($A102,UPP!$C$10:$V$329,18,FALSE))</f>
        <v>80924.114051324403</v>
      </c>
      <c r="N102" s="256">
        <f>+IF(ISERROR(VLOOKUP($A102,UPP!$C$10:$V$329,15,FALSE)),0,VLOOKUP($A102,UPP!$C$10:$V$329,15,FALSE))</f>
        <v>8.7918112626273456E-2</v>
      </c>
      <c r="O102" s="257">
        <f>+IF(ISERROR(VLOOKUP($A102,UPP!$C$10:$V$329,19,FALSE)),0,VLOOKUP($A102,UPP!$C$10:$V$329,19,FALSE))</f>
        <v>10945.805021971046</v>
      </c>
      <c r="P102" s="54"/>
      <c r="Q102" s="54"/>
    </row>
    <row r="103" spans="1:17" x14ac:dyDescent="0.2">
      <c r="A103" s="375">
        <f>+'IBNR+Freq'!B107</f>
        <v>507</v>
      </c>
      <c r="B103" s="375">
        <f>+'IBNR+Freq'!C107</f>
        <v>1</v>
      </c>
      <c r="C103" s="375">
        <f>+'IBNR+Freq'!D107</f>
        <v>1</v>
      </c>
      <c r="D103" s="256">
        <f>+ROUND(IF(ISERROR('IBNR+Freq'!W107),0,'IBNR+Freq'!W107),3)</f>
        <v>0</v>
      </c>
      <c r="E103" s="257">
        <f>+IF(C103=1,IF(ISERROR(D103*'Exp Loss Report_PAYROLL'!D103*10),0,D103*'Exp Loss Report_PAYROLL'!D103*10),IF(ISERROR(D103*'Exp Loss Report_PAYROLL'!D103),0,D103*'Exp Loss Report_PAYROLL'!D103))</f>
        <v>0</v>
      </c>
      <c r="F103" s="256">
        <f>+ROUND(IF(ISERROR('IBNR+Freq'!X107),0,'IBNR+Freq'!X107),3)</f>
        <v>0</v>
      </c>
      <c r="G103" s="257">
        <f>+IF(C103=1,IF(ISERROR(F103*'Exp Loss Report_PAYROLL'!F103*10),0,F103*'Exp Loss Report_PAYROLL'!F103*10),IF(ISERROR(F103*'Exp Loss Report_PAYROLL'!F103),0,F103*'Exp Loss Report_PAYROLL'!F103))</f>
        <v>0</v>
      </c>
      <c r="H103" s="256">
        <f>+ROUND(IF(ISERROR('IBNR+Freq'!Y107),0,'IBNR+Freq'!Y107),3)</f>
        <v>0</v>
      </c>
      <c r="I103" s="257">
        <f>+IF(C103=1,IF(ISERROR(H103*'Exp Loss Report_PAYROLL'!H103*10),0,H103*'Exp Loss Report_PAYROLL'!H103*10),IF(ISERROR(H103*'Exp Loss Report_PAYROLL'!H103),0,H103*'Exp Loss Report_PAYROLL'!H103))</f>
        <v>0</v>
      </c>
      <c r="J103" s="256">
        <f>+IF(ISERROR(VLOOKUP($A103,UPP!$C$10:$V$329,13,FALSE)),0,VLOOKUP($A103,UPP!$C$10:$V$329,13,FALSE))</f>
        <v>1.0357815660113852</v>
      </c>
      <c r="K103" s="257">
        <f>+IF(ISERROR(VLOOKUP($A103,UPP!$C$10:$V$329,17,FALSE)),0,VLOOKUP($A103,UPP!$C$10:$V$329,17,FALSE))</f>
        <v>1367.2316671350286</v>
      </c>
      <c r="L103" s="256">
        <f>+IF(ISERROR(VLOOKUP($A103,UPP!$C$10:$V$329,14,FALSE)),0,VLOOKUP($A103,UPP!$C$10:$V$329,14,FALSE))</f>
        <v>0.53961770372675522</v>
      </c>
      <c r="M103" s="257">
        <f>+IF(ISERROR(VLOOKUP($A103,UPP!$C$10:$V$329,18,FALSE)),0,VLOOKUP($A103,UPP!$C$10:$V$329,18,FALSE))</f>
        <v>712.29536891931684</v>
      </c>
      <c r="N103" s="256">
        <f>+IF(ISERROR(VLOOKUP($A103,UPP!$C$10:$V$329,15,FALSE)),0,VLOOKUP($A103,UPP!$C$10:$V$329,15,FALSE))</f>
        <v>9.0067962261859577E-2</v>
      </c>
      <c r="O103" s="257">
        <f>+IF(ISERROR(VLOOKUP($A103,UPP!$C$10:$V$329,19,FALSE)),0,VLOOKUP($A103,UPP!$C$10:$V$329,19,FALSE))</f>
        <v>118.88971018565464</v>
      </c>
      <c r="P103" s="54"/>
      <c r="Q103" s="54"/>
    </row>
    <row r="104" spans="1:17" x14ac:dyDescent="0.2">
      <c r="A104" s="375">
        <f>+'IBNR+Freq'!B108</f>
        <v>511</v>
      </c>
      <c r="B104" s="375">
        <f>+'IBNR+Freq'!C108</f>
        <v>1</v>
      </c>
      <c r="C104" s="375">
        <f>+'IBNR+Freq'!D108</f>
        <v>1</v>
      </c>
      <c r="D104" s="256">
        <f>+ROUND(IF(ISERROR('IBNR+Freq'!W108),0,'IBNR+Freq'!W108),3)</f>
        <v>4.7329999999999997</v>
      </c>
      <c r="E104" s="257">
        <f>+IF(C104=1,IF(ISERROR(D104*'Exp Loss Report_PAYROLL'!D104*10),0,D104*'Exp Loss Report_PAYROLL'!D104*10),IF(ISERROR(D104*'Exp Loss Report_PAYROLL'!D104),0,D104*'Exp Loss Report_PAYROLL'!D104))</f>
        <v>1453693.6199999999</v>
      </c>
      <c r="F104" s="256">
        <f>+ROUND(IF(ISERROR('IBNR+Freq'!X108),0,'IBNR+Freq'!X108),3)</f>
        <v>1.72</v>
      </c>
      <c r="G104" s="257">
        <f>+IF(C104=1,IF(ISERROR(F104*'Exp Loss Report_PAYROLL'!F104*10),0,F104*'Exp Loss Report_PAYROLL'!F104*10),IF(ISERROR(F104*'Exp Loss Report_PAYROLL'!F104),0,F104*'Exp Loss Report_PAYROLL'!F104))</f>
        <v>528280.80000000005</v>
      </c>
      <c r="H104" s="256">
        <f>+ROUND(IF(ISERROR('IBNR+Freq'!Y108),0,'IBNR+Freq'!Y108),3)</f>
        <v>0.42899999999999999</v>
      </c>
      <c r="I104" s="257">
        <f>+IF(C104=1,IF(ISERROR(H104*'Exp Loss Report_PAYROLL'!H104*10),0,H104*'Exp Loss Report_PAYROLL'!H104*10),IF(ISERROR(H104*'Exp Loss Report_PAYROLL'!H104),0,H104*'Exp Loss Report_PAYROLL'!H104))</f>
        <v>131763.06</v>
      </c>
      <c r="J104" s="256">
        <f>+IF(ISERROR(VLOOKUP($A104,UPP!$C$10:$V$329,13,FALSE)),0,VLOOKUP($A104,UPP!$C$10:$V$329,13,FALSE))</f>
        <v>2.8142791883817737</v>
      </c>
      <c r="K104" s="257">
        <f>+IF(ISERROR(VLOOKUP($A104,UPP!$C$10:$V$329,17,FALSE)),0,VLOOKUP($A104,UPP!$C$10:$V$329,17,FALSE))</f>
        <v>864377.70991957805</v>
      </c>
      <c r="L104" s="256">
        <f>+IF(ISERROR(VLOOKUP($A104,UPP!$C$10:$V$329,14,FALSE)),0,VLOOKUP($A104,UPP!$C$10:$V$329,14,FALSE))</f>
        <v>1.3748713712762048</v>
      </c>
      <c r="M104" s="257">
        <f>+IF(ISERROR(VLOOKUP($A104,UPP!$C$10:$V$329,18,FALSE)),0,VLOOKUP($A104,UPP!$C$10:$V$329,18,FALSE))</f>
        <v>422277.99297377357</v>
      </c>
      <c r="N104" s="256">
        <f>+IF(ISERROR(VLOOKUP($A104,UPP!$C$10:$V$329,15,FALSE)),0,VLOOKUP($A104,UPP!$C$10:$V$329,15,FALSE))</f>
        <v>0.16746799234202134</v>
      </c>
      <c r="O104" s="257">
        <f>+IF(ISERROR(VLOOKUP($A104,UPP!$C$10:$V$329,19,FALSE)),0,VLOOKUP($A104,UPP!$C$10:$V$329,19,FALSE))</f>
        <v>51436.119167928438</v>
      </c>
      <c r="P104" s="54"/>
      <c r="Q104" s="54"/>
    </row>
    <row r="105" spans="1:17" x14ac:dyDescent="0.2">
      <c r="A105" s="375">
        <f>+'IBNR+Freq'!B109</f>
        <v>535</v>
      </c>
      <c r="B105" s="375">
        <f>+'IBNR+Freq'!C109</f>
        <v>1</v>
      </c>
      <c r="C105" s="375">
        <f>+'IBNR+Freq'!D109</f>
        <v>1</v>
      </c>
      <c r="D105" s="256">
        <f>+ROUND(IF(ISERROR('IBNR+Freq'!W109),0,'IBNR+Freq'!W109),3)</f>
        <v>0</v>
      </c>
      <c r="E105" s="257">
        <f>+IF(C105=1,IF(ISERROR(D105*'Exp Loss Report_PAYROLL'!D105*10),0,D105*'Exp Loss Report_PAYROLL'!D105*10),IF(ISERROR(D105*'Exp Loss Report_PAYROLL'!D105),0,D105*'Exp Loss Report_PAYROLL'!D105))</f>
        <v>0</v>
      </c>
      <c r="F105" s="256">
        <f>+ROUND(IF(ISERROR('IBNR+Freq'!X109),0,'IBNR+Freq'!X109),3)</f>
        <v>0</v>
      </c>
      <c r="G105" s="257">
        <f>+IF(C105=1,IF(ISERROR(F105*'Exp Loss Report_PAYROLL'!F105*10),0,F105*'Exp Loss Report_PAYROLL'!F105*10),IF(ISERROR(F105*'Exp Loss Report_PAYROLL'!F105),0,F105*'Exp Loss Report_PAYROLL'!F105))</f>
        <v>0</v>
      </c>
      <c r="H105" s="256">
        <f>+ROUND(IF(ISERROR('IBNR+Freq'!Y109),0,'IBNR+Freq'!Y109),3)</f>
        <v>1E-3</v>
      </c>
      <c r="I105" s="257">
        <f>+IF(C105=1,IF(ISERROR(H105*'Exp Loss Report_PAYROLL'!H105*10),0,H105*'Exp Loss Report_PAYROLL'!H105*10),IF(ISERROR(H105*'Exp Loss Report_PAYROLL'!H105),0,H105*'Exp Loss Report_PAYROLL'!H105))</f>
        <v>1.04</v>
      </c>
      <c r="J105" s="256">
        <f>+IF(ISERROR(VLOOKUP($A105,UPP!$C$10:$V$329,13,FALSE)),0,VLOOKUP($A105,UPP!$C$10:$V$329,13,FALSE))</f>
        <v>0.95735430883662209</v>
      </c>
      <c r="K105" s="257">
        <f>+IF(ISERROR(VLOOKUP($A105,UPP!$C$10:$V$329,17,FALSE)),0,VLOOKUP($A105,UPP!$C$10:$V$329,17,FALSE))</f>
        <v>995.64848119008707</v>
      </c>
      <c r="L105" s="256">
        <f>+IF(ISERROR(VLOOKUP($A105,UPP!$C$10:$V$329,14,FALSE)),0,VLOOKUP($A105,UPP!$C$10:$V$329,14,FALSE))</f>
        <v>0.95898941440252561</v>
      </c>
      <c r="M105" s="257">
        <f>+IF(ISERROR(VLOOKUP($A105,UPP!$C$10:$V$329,18,FALSE)),0,VLOOKUP($A105,UPP!$C$10:$V$329,18,FALSE))</f>
        <v>997.34899097862672</v>
      </c>
      <c r="N105" s="256">
        <f>+IF(ISERROR(VLOOKUP($A105,UPP!$C$10:$V$329,15,FALSE)),0,VLOOKUP($A105,UPP!$C$10:$V$329,15,FALSE))</f>
        <v>0.15533502876085239</v>
      </c>
      <c r="O105" s="257">
        <f>+IF(ISERROR(VLOOKUP($A105,UPP!$C$10:$V$329,19,FALSE)),0,VLOOKUP($A105,UPP!$C$10:$V$329,19,FALSE))</f>
        <v>161.54842991128649</v>
      </c>
      <c r="P105" s="54"/>
      <c r="Q105" s="54"/>
    </row>
    <row r="106" spans="1:17" x14ac:dyDescent="0.2">
      <c r="A106" s="375">
        <f>+'IBNR+Freq'!B110</f>
        <v>536</v>
      </c>
      <c r="B106" s="375">
        <f>+'IBNR+Freq'!C110</f>
        <v>1</v>
      </c>
      <c r="C106" s="375">
        <f>+'IBNR+Freq'!D110</f>
        <v>1</v>
      </c>
      <c r="D106" s="256">
        <f>+ROUND(IF(ISERROR('IBNR+Freq'!W110),0,'IBNR+Freq'!W110),3)</f>
        <v>0</v>
      </c>
      <c r="E106" s="257">
        <f>+IF(C106=1,IF(ISERROR(D106*'Exp Loss Report_PAYROLL'!D106*10),0,D106*'Exp Loss Report_PAYROLL'!D106*10),IF(ISERROR(D106*'Exp Loss Report_PAYROLL'!D106),0,D106*'Exp Loss Report_PAYROLL'!D106))</f>
        <v>0</v>
      </c>
      <c r="F106" s="256">
        <f>+ROUND(IF(ISERROR('IBNR+Freq'!X110),0,'IBNR+Freq'!X110),3)</f>
        <v>0</v>
      </c>
      <c r="G106" s="257">
        <f>+IF(C106=1,IF(ISERROR(F106*'Exp Loss Report_PAYROLL'!F106*10),0,F106*'Exp Loss Report_PAYROLL'!F106*10),IF(ISERROR(F106*'Exp Loss Report_PAYROLL'!F106),0,F106*'Exp Loss Report_PAYROLL'!F106))</f>
        <v>0</v>
      </c>
      <c r="H106" s="256">
        <f>+ROUND(IF(ISERROR('IBNR+Freq'!Y110),0,'IBNR+Freq'!Y110),3)</f>
        <v>0.65300000000000002</v>
      </c>
      <c r="I106" s="257">
        <f>+IF(C106=1,IF(ISERROR(H106*'Exp Loss Report_PAYROLL'!H106*10),0,H106*'Exp Loss Report_PAYROLL'!H106*10),IF(ISERROR(H106*'Exp Loss Report_PAYROLL'!H106),0,H106*'Exp Loss Report_PAYROLL'!H106))</f>
        <v>11669.11</v>
      </c>
      <c r="J106" s="256">
        <f>+IF(ISERROR(VLOOKUP($A106,UPP!$C$10:$V$329,13,FALSE)),0,VLOOKUP($A106,UPP!$C$10:$V$329,13,FALSE))</f>
        <v>1.8819122165232489</v>
      </c>
      <c r="K106" s="257">
        <f>+IF(ISERROR(VLOOKUP($A106,UPP!$C$10:$V$329,17,FALSE)),0,VLOOKUP($A106,UPP!$C$10:$V$329,17,FALSE))</f>
        <v>33629.771309270458</v>
      </c>
      <c r="L106" s="256">
        <f>+IF(ISERROR(VLOOKUP($A106,UPP!$C$10:$V$329,14,FALSE)),0,VLOOKUP($A106,UPP!$C$10:$V$329,14,FALSE))</f>
        <v>2.0538800569986493</v>
      </c>
      <c r="M106" s="257">
        <f>+IF(ISERROR(VLOOKUP($A106,UPP!$C$10:$V$329,18,FALSE)),0,VLOOKUP($A106,UPP!$C$10:$V$329,18,FALSE))</f>
        <v>36702.83661856586</v>
      </c>
      <c r="N106" s="256">
        <f>+IF(ISERROR(VLOOKUP($A106,UPP!$C$10:$V$329,15,FALSE)),0,VLOOKUP($A106,UPP!$C$10:$V$329,15,FALSE))</f>
        <v>0.26849695847810146</v>
      </c>
      <c r="O106" s="257">
        <f>+IF(ISERROR(VLOOKUP($A106,UPP!$C$10:$V$329,19,FALSE)),0,VLOOKUP($A106,UPP!$C$10:$V$329,19,FALSE))</f>
        <v>4798.0406480036727</v>
      </c>
      <c r="P106" s="54"/>
      <c r="Q106" s="54"/>
    </row>
    <row r="107" spans="1:17" x14ac:dyDescent="0.2">
      <c r="A107" s="375">
        <f>+'IBNR+Freq'!B111</f>
        <v>544</v>
      </c>
      <c r="B107" s="375">
        <f>+'IBNR+Freq'!C111</f>
        <v>1</v>
      </c>
      <c r="C107" s="375">
        <f>+'IBNR+Freq'!D111</f>
        <v>1</v>
      </c>
      <c r="D107" s="256">
        <f>+ROUND(IF(ISERROR('IBNR+Freq'!W111),0,'IBNR+Freq'!W111),3)</f>
        <v>0.64100000000000001</v>
      </c>
      <c r="E107" s="257">
        <f>+IF(C107=1,IF(ISERROR(D107*'Exp Loss Report_PAYROLL'!D107*10),0,D107*'Exp Loss Report_PAYROLL'!D107*10),IF(ISERROR(D107*'Exp Loss Report_PAYROLL'!D107),0,D107*'Exp Loss Report_PAYROLL'!D107))</f>
        <v>575605.18000000005</v>
      </c>
      <c r="F107" s="256">
        <f>+ROUND(IF(ISERROR('IBNR+Freq'!X111),0,'IBNR+Freq'!X111),3)</f>
        <v>1.2290000000000001</v>
      </c>
      <c r="G107" s="257">
        <f>+IF(C107=1,IF(ISERROR(F107*'Exp Loss Report_PAYROLL'!F107*10),0,F107*'Exp Loss Report_PAYROLL'!F107*10),IF(ISERROR(F107*'Exp Loss Report_PAYROLL'!F107),0,F107*'Exp Loss Report_PAYROLL'!F107))</f>
        <v>1103617.4200000002</v>
      </c>
      <c r="H107" s="256">
        <f>+ROUND(IF(ISERROR('IBNR+Freq'!Y111),0,'IBNR+Freq'!Y111),3)</f>
        <v>0.17499999999999999</v>
      </c>
      <c r="I107" s="257">
        <f>+IF(C107=1,IF(ISERROR(H107*'Exp Loss Report_PAYROLL'!H107*10),0,H107*'Exp Loss Report_PAYROLL'!H107*10),IF(ISERROR(H107*'Exp Loss Report_PAYROLL'!H107),0,H107*'Exp Loss Report_PAYROLL'!H107))</f>
        <v>157146.5</v>
      </c>
      <c r="J107" s="256">
        <f>+IF(ISERROR(VLOOKUP($A107,UPP!$C$10:$V$329,13,FALSE)),0,VLOOKUP($A107,UPP!$C$10:$V$329,13,FALSE))</f>
        <v>2.4232284230691823</v>
      </c>
      <c r="K107" s="257">
        <f>+IF(ISERROR(VLOOKUP($A107,UPP!$C$10:$V$329,17,FALSE)),0,VLOOKUP($A107,UPP!$C$10:$V$329,17,FALSE))</f>
        <v>2176010.6593476646</v>
      </c>
      <c r="L107" s="256">
        <f>+IF(ISERROR(VLOOKUP($A107,UPP!$C$10:$V$329,14,FALSE)),0,VLOOKUP($A107,UPP!$C$10:$V$329,14,FALSE))</f>
        <v>2.0817772669014674</v>
      </c>
      <c r="M107" s="257">
        <f>+IF(ISERROR(VLOOKUP($A107,UPP!$C$10:$V$329,18,FALSE)),0,VLOOKUP($A107,UPP!$C$10:$V$329,18,FALSE))</f>
        <v>1869394.3501321797</v>
      </c>
      <c r="N107" s="256">
        <f>+IF(ISERROR(VLOOKUP($A107,UPP!$C$10:$V$329,15,FALSE)),0,VLOOKUP($A107,UPP!$C$10:$V$329,15,FALSE))</f>
        <v>0.22735851802935012</v>
      </c>
      <c r="O107" s="257">
        <f>+IF(ISERROR(VLOOKUP($A107,UPP!$C$10:$V$329,19,FALSE)),0,VLOOKUP($A107,UPP!$C$10:$V$329,19,FALSE))</f>
        <v>204163.40201999582</v>
      </c>
      <c r="P107" s="54"/>
      <c r="Q107" s="54"/>
    </row>
    <row r="108" spans="1:17" x14ac:dyDescent="0.2">
      <c r="A108" s="375">
        <f>+'IBNR+Freq'!B112</f>
        <v>551</v>
      </c>
      <c r="B108" s="375">
        <f>+'IBNR+Freq'!C112</f>
        <v>1</v>
      </c>
      <c r="C108" s="375">
        <f>+'IBNR+Freq'!D112</f>
        <v>1</v>
      </c>
      <c r="D108" s="256">
        <f>+ROUND(IF(ISERROR('IBNR+Freq'!W112),0,'IBNR+Freq'!W112),3)</f>
        <v>0.14599999999999999</v>
      </c>
      <c r="E108" s="257">
        <f>+IF(C108=1,IF(ISERROR(D108*'Exp Loss Report_PAYROLL'!D108*10),0,D108*'Exp Loss Report_PAYROLL'!D108*10),IF(ISERROR(D108*'Exp Loss Report_PAYROLL'!D108),0,D108*'Exp Loss Report_PAYROLL'!D108))</f>
        <v>799072.6</v>
      </c>
      <c r="F108" s="256">
        <f>+ROUND(IF(ISERROR('IBNR+Freq'!X112),0,'IBNR+Freq'!X112),3)</f>
        <v>0.11799999999999999</v>
      </c>
      <c r="G108" s="257">
        <f>+IF(C108=1,IF(ISERROR(F108*'Exp Loss Report_PAYROLL'!F108*10),0,F108*'Exp Loss Report_PAYROLL'!F108*10),IF(ISERROR(F108*'Exp Loss Report_PAYROLL'!F108),0,F108*'Exp Loss Report_PAYROLL'!F108))</f>
        <v>645825.79999999993</v>
      </c>
      <c r="H108" s="256">
        <f>+ROUND(IF(ISERROR('IBNR+Freq'!Y112),0,'IBNR+Freq'!Y112),3)</f>
        <v>3.3000000000000002E-2</v>
      </c>
      <c r="I108" s="257">
        <f>+IF(C108=1,IF(ISERROR(H108*'Exp Loss Report_PAYROLL'!H108*10),0,H108*'Exp Loss Report_PAYROLL'!H108*10),IF(ISERROR(H108*'Exp Loss Report_PAYROLL'!H108),0,H108*'Exp Loss Report_PAYROLL'!H108))</f>
        <v>180612.3</v>
      </c>
      <c r="J108" s="256">
        <f>+IF(ISERROR(VLOOKUP($A108,UPP!$C$10:$V$329,13,FALSE)),0,VLOOKUP($A108,UPP!$C$10:$V$329,13,FALSE))</f>
        <v>0.56343410027932972</v>
      </c>
      <c r="K108" s="257">
        <f>+IF(ISERROR(VLOOKUP($A108,UPP!$C$10:$V$329,17,FALSE)),0,VLOOKUP($A108,UPP!$C$10:$V$329,17,FALSE))</f>
        <v>3083731.1742387996</v>
      </c>
      <c r="L108" s="256">
        <f>+IF(ISERROR(VLOOKUP($A108,UPP!$C$10:$V$329,14,FALSE)),0,VLOOKUP($A108,UPP!$C$10:$V$329,14,FALSE))</f>
        <v>0.27137501452513968</v>
      </c>
      <c r="M108" s="257">
        <f>+IF(ISERROR(VLOOKUP($A108,UPP!$C$10:$V$329,18,FALSE)),0,VLOOKUP($A108,UPP!$C$10:$V$329,18,FALSE))</f>
        <v>1485262.591997542</v>
      </c>
      <c r="N108" s="256">
        <f>+IF(ISERROR(VLOOKUP($A108,UPP!$C$10:$V$329,15,FALSE)),0,VLOOKUP($A108,UPP!$C$10:$V$329,15,FALSE))</f>
        <v>5.377858519553072E-2</v>
      </c>
      <c r="O108" s="257">
        <f>+IF(ISERROR(VLOOKUP($A108,UPP!$C$10:$V$329,19,FALSE)),0,VLOOKUP($A108,UPP!$C$10:$V$329,19,FALSE))</f>
        <v>294335.57463365921</v>
      </c>
      <c r="P108" s="54"/>
      <c r="Q108" s="54"/>
    </row>
    <row r="109" spans="1:17" x14ac:dyDescent="0.2">
      <c r="A109" s="375">
        <f>+'IBNR+Freq'!B113</f>
        <v>553</v>
      </c>
      <c r="B109" s="375">
        <f>+'IBNR+Freq'!C113</f>
        <v>1</v>
      </c>
      <c r="C109" s="375">
        <f>+'IBNR+Freq'!D113</f>
        <v>1</v>
      </c>
      <c r="D109" s="256">
        <f>+ROUND(IF(ISERROR('IBNR+Freq'!W113),0,'IBNR+Freq'!W113),3)</f>
        <v>1.3759999999999999</v>
      </c>
      <c r="E109" s="257">
        <f>+IF(C109=1,IF(ISERROR(D109*'Exp Loss Report_PAYROLL'!D109*10),0,D109*'Exp Loss Report_PAYROLL'!D109*10),IF(ISERROR(D109*'Exp Loss Report_PAYROLL'!D109),0,D109*'Exp Loss Report_PAYROLL'!D109))</f>
        <v>1326519.0399999998</v>
      </c>
      <c r="F109" s="256">
        <f>+ROUND(IF(ISERROR('IBNR+Freq'!X113),0,'IBNR+Freq'!X113),3)</f>
        <v>0</v>
      </c>
      <c r="G109" s="257">
        <f>+IF(C109=1,IF(ISERROR(F109*'Exp Loss Report_PAYROLL'!F109*10),0,F109*'Exp Loss Report_PAYROLL'!F109*10),IF(ISERROR(F109*'Exp Loss Report_PAYROLL'!F109),0,F109*'Exp Loss Report_PAYROLL'!F109))</f>
        <v>0</v>
      </c>
      <c r="H109" s="256">
        <f>+ROUND(IF(ISERROR('IBNR+Freq'!Y113),0,'IBNR+Freq'!Y113),3)</f>
        <v>0</v>
      </c>
      <c r="I109" s="257">
        <f>+IF(C109=1,IF(ISERROR(H109*'Exp Loss Report_PAYROLL'!H109*10),0,H109*'Exp Loss Report_PAYROLL'!H109*10),IF(ISERROR(H109*'Exp Loss Report_PAYROLL'!H109),0,H109*'Exp Loss Report_PAYROLL'!H109))</f>
        <v>0</v>
      </c>
      <c r="J109" s="256">
        <f>+IF(ISERROR(VLOOKUP($A109,UPP!$C$10:$V$329,13,FALSE)),0,VLOOKUP($A109,UPP!$C$10:$V$329,13,FALSE))</f>
        <v>2.2599136169298983</v>
      </c>
      <c r="K109" s="257">
        <f>+IF(ISERROR(VLOOKUP($A109,UPP!$C$10:$V$329,17,FALSE)),0,VLOOKUP($A109,UPP!$C$10:$V$329,17,FALSE))</f>
        <v>2178647.1232650992</v>
      </c>
      <c r="L109" s="256">
        <f>+IF(ISERROR(VLOOKUP($A109,UPP!$C$10:$V$329,14,FALSE)),0,VLOOKUP($A109,UPP!$C$10:$V$329,14,FALSE))</f>
        <v>0.4460355822887957</v>
      </c>
      <c r="M109" s="257">
        <f>+IF(ISERROR(VLOOKUP($A109,UPP!$C$10:$V$329,18,FALSE)),0,VLOOKUP($A109,UPP!$C$10:$V$329,18,FALSE))</f>
        <v>429996.14274969063</v>
      </c>
      <c r="N109" s="256">
        <f>+IF(ISERROR(VLOOKUP($A109,UPP!$C$10:$V$329,15,FALSE)),0,VLOOKUP($A109,UPP!$C$10:$V$329,15,FALSE))</f>
        <v>5.121149278130617E-2</v>
      </c>
      <c r="O109" s="257">
        <f>+IF(ISERROR(VLOOKUP($A109,UPP!$C$10:$V$329,19,FALSE)),0,VLOOKUP($A109,UPP!$C$10:$V$329,19,FALSE))</f>
        <v>49369.927500890401</v>
      </c>
      <c r="P109" s="54"/>
      <c r="Q109" s="54"/>
    </row>
    <row r="110" spans="1:17" x14ac:dyDescent="0.2">
      <c r="A110" s="375">
        <f>+'IBNR+Freq'!B114</f>
        <v>555</v>
      </c>
      <c r="B110" s="375">
        <f>+'IBNR+Freq'!C114</f>
        <v>1</v>
      </c>
      <c r="C110" s="375">
        <f>+'IBNR+Freq'!D114</f>
        <v>1</v>
      </c>
      <c r="D110" s="256">
        <f>+ROUND(IF(ISERROR('IBNR+Freq'!W114),0,'IBNR+Freq'!W114),3)</f>
        <v>0.32900000000000001</v>
      </c>
      <c r="E110" s="257">
        <f>+IF(C110=1,IF(ISERROR(D110*'Exp Loss Report_PAYROLL'!D110*10),0,D110*'Exp Loss Report_PAYROLL'!D110*10),IF(ISERROR(D110*'Exp Loss Report_PAYROLL'!D110),0,D110*'Exp Loss Report_PAYROLL'!D110))</f>
        <v>993537.23</v>
      </c>
      <c r="F110" s="256">
        <f>+ROUND(IF(ISERROR('IBNR+Freq'!X114),0,'IBNR+Freq'!X114),3)</f>
        <v>0.63400000000000001</v>
      </c>
      <c r="G110" s="257">
        <f>+IF(C110=1,IF(ISERROR(F110*'Exp Loss Report_PAYROLL'!F110*10),0,F110*'Exp Loss Report_PAYROLL'!F110*10),IF(ISERROR(F110*'Exp Loss Report_PAYROLL'!F110),0,F110*'Exp Loss Report_PAYROLL'!F110))</f>
        <v>1914597.58</v>
      </c>
      <c r="H110" s="256">
        <f>+ROUND(IF(ISERROR('IBNR+Freq'!Y114),0,'IBNR+Freq'!Y114),3)</f>
        <v>8.4000000000000005E-2</v>
      </c>
      <c r="I110" s="257">
        <f>+IF(C110=1,IF(ISERROR(H110*'Exp Loss Report_PAYROLL'!H110*10),0,H110*'Exp Loss Report_PAYROLL'!H110*10),IF(ISERROR(H110*'Exp Loss Report_PAYROLL'!H110),0,H110*'Exp Loss Report_PAYROLL'!H110))</f>
        <v>253669.08000000002</v>
      </c>
      <c r="J110" s="256">
        <f>+IF(ISERROR(VLOOKUP($A110,UPP!$C$10:$V$329,13,FALSE)),0,VLOOKUP($A110,UPP!$C$10:$V$329,13,FALSE))</f>
        <v>0.34228514232861806</v>
      </c>
      <c r="K110" s="257">
        <f>+IF(ISERROR(VLOOKUP($A110,UPP!$C$10:$V$329,17,FALSE)),0,VLOOKUP($A110,UPP!$C$10:$V$329,17,FALSE))</f>
        <v>1033656.6327639238</v>
      </c>
      <c r="L110" s="256">
        <f>+IF(ISERROR(VLOOKUP($A110,UPP!$C$10:$V$329,14,FALSE)),0,VLOOKUP($A110,UPP!$C$10:$V$329,14,FALSE))</f>
        <v>0.32819592339499459</v>
      </c>
      <c r="M110" s="257">
        <f>+IF(ISERROR(VLOOKUP($A110,UPP!$C$10:$V$329,18,FALSE)),0,VLOOKUP($A110,UPP!$C$10:$V$329,18,FALSE))</f>
        <v>991109.02318284241</v>
      </c>
      <c r="N110" s="256">
        <f>+IF(ISERROR(VLOOKUP($A110,UPP!$C$10:$V$329,15,FALSE)),0,VLOOKUP($A110,UPP!$C$10:$V$329,15,FALSE))</f>
        <v>9.1165534276387392E-2</v>
      </c>
      <c r="O110" s="257">
        <f>+IF(ISERROR(VLOOKUP($A110,UPP!$C$10:$V$329,19,FALSE)),0,VLOOKUP($A110,UPP!$C$10:$V$329,19,FALSE))</f>
        <v>275308.06199523399</v>
      </c>
      <c r="P110" s="54"/>
      <c r="Q110" s="54"/>
    </row>
    <row r="111" spans="1:17" x14ac:dyDescent="0.2">
      <c r="A111" s="375">
        <f>+'IBNR+Freq'!B115</f>
        <v>563</v>
      </c>
      <c r="B111" s="375">
        <f>+'IBNR+Freq'!C115</f>
        <v>1</v>
      </c>
      <c r="C111" s="375">
        <f>+'IBNR+Freq'!D115</f>
        <v>1</v>
      </c>
      <c r="D111" s="256">
        <f>+ROUND(IF(ISERROR('IBNR+Freq'!W115),0,'IBNR+Freq'!W115),3)</f>
        <v>0</v>
      </c>
      <c r="E111" s="257">
        <f>+IF(C111=1,IF(ISERROR(D111*'Exp Loss Report_PAYROLL'!D111*10),0,D111*'Exp Loss Report_PAYROLL'!D111*10),IF(ISERROR(D111*'Exp Loss Report_PAYROLL'!D111),0,D111*'Exp Loss Report_PAYROLL'!D111))</f>
        <v>0</v>
      </c>
      <c r="F111" s="256">
        <f>+ROUND(IF(ISERROR('IBNR+Freq'!X115),0,'IBNR+Freq'!X115),3)</f>
        <v>0.27900000000000003</v>
      </c>
      <c r="G111" s="257">
        <f>+IF(C111=1,IF(ISERROR(F111*'Exp Loss Report_PAYROLL'!F111*10),0,F111*'Exp Loss Report_PAYROLL'!F111*10),IF(ISERROR(F111*'Exp Loss Report_PAYROLL'!F111),0,F111*'Exp Loss Report_PAYROLL'!F111))</f>
        <v>246482.55000000002</v>
      </c>
      <c r="H111" s="256">
        <f>+ROUND(IF(ISERROR('IBNR+Freq'!Y115),0,'IBNR+Freq'!Y115),3)</f>
        <v>1.7000000000000001E-2</v>
      </c>
      <c r="I111" s="257">
        <f>+IF(C111=1,IF(ISERROR(H111*'Exp Loss Report_PAYROLL'!H111*10),0,H111*'Exp Loss Report_PAYROLL'!H111*10),IF(ISERROR(H111*'Exp Loss Report_PAYROLL'!H111),0,H111*'Exp Loss Report_PAYROLL'!H111))</f>
        <v>15018.65</v>
      </c>
      <c r="J111" s="256">
        <f>+IF(ISERROR(VLOOKUP($A111,UPP!$C$10:$V$329,13,FALSE)),0,VLOOKUP($A111,UPP!$C$10:$V$329,13,FALSE))</f>
        <v>0.81014177965217393</v>
      </c>
      <c r="K111" s="257">
        <f>+IF(ISERROR(VLOOKUP($A111,UPP!$C$10:$V$329,17,FALSE)),0,VLOOKUP($A111,UPP!$C$10:$V$329,17,FALSE))</f>
        <v>715719.75523371308</v>
      </c>
      <c r="L111" s="256">
        <f>+IF(ISERROR(VLOOKUP($A111,UPP!$C$10:$V$329,14,FALSE)),0,VLOOKUP($A111,UPP!$C$10:$V$329,14,FALSE))</f>
        <v>0.16929568280193238</v>
      </c>
      <c r="M111" s="257">
        <f>+IF(ISERROR(VLOOKUP($A111,UPP!$C$10:$V$329,18,FALSE)),0,VLOOKUP($A111,UPP!$C$10:$V$329,18,FALSE))</f>
        <v>149564.27097136716</v>
      </c>
      <c r="N111" s="256">
        <f>+IF(ISERROR(VLOOKUP($A111,UPP!$C$10:$V$329,15,FALSE)),0,VLOOKUP($A111,UPP!$C$10:$V$329,15,FALSE))</f>
        <v>4.6246625545893719E-2</v>
      </c>
      <c r="O111" s="257">
        <f>+IF(ISERROR(VLOOKUP($A111,UPP!$C$10:$V$329,19,FALSE)),0,VLOOKUP($A111,UPP!$C$10:$V$329,19,FALSE))</f>
        <v>40856.581338519805</v>
      </c>
      <c r="P111" s="54"/>
      <c r="Q111" s="54"/>
    </row>
    <row r="112" spans="1:17" x14ac:dyDescent="0.2">
      <c r="A112" s="375">
        <f>+'IBNR+Freq'!B116</f>
        <v>571</v>
      </c>
      <c r="B112" s="375">
        <f>+'IBNR+Freq'!C116</f>
        <v>1</v>
      </c>
      <c r="C112" s="375">
        <f>+'IBNR+Freq'!D116</f>
        <v>1</v>
      </c>
      <c r="D112" s="256">
        <f>+ROUND(IF(ISERROR('IBNR+Freq'!W116),0,'IBNR+Freq'!W116),3)</f>
        <v>0.94</v>
      </c>
      <c r="E112" s="257">
        <f>+IF(C112=1,IF(ISERROR(D112*'Exp Loss Report_PAYROLL'!D112*10),0,D112*'Exp Loss Report_PAYROLL'!D112*10),IF(ISERROR(D112*'Exp Loss Report_PAYROLL'!D112),0,D112*'Exp Loss Report_PAYROLL'!D112))</f>
        <v>1011327.2</v>
      </c>
      <c r="F112" s="256">
        <f>+ROUND(IF(ISERROR('IBNR+Freq'!X116),0,'IBNR+Freq'!X116),3)</f>
        <v>0.156</v>
      </c>
      <c r="G112" s="257">
        <f>+IF(C112=1,IF(ISERROR(F112*'Exp Loss Report_PAYROLL'!F112*10),0,F112*'Exp Loss Report_PAYROLL'!F112*10),IF(ISERROR(F112*'Exp Loss Report_PAYROLL'!F112),0,F112*'Exp Loss Report_PAYROLL'!F112))</f>
        <v>167837.28</v>
      </c>
      <c r="H112" s="256">
        <f>+ROUND(IF(ISERROR('IBNR+Freq'!Y116),0,'IBNR+Freq'!Y116),3)</f>
        <v>9.2999999999999999E-2</v>
      </c>
      <c r="I112" s="257">
        <f>+IF(C112=1,IF(ISERROR(H112*'Exp Loss Report_PAYROLL'!H112*10),0,H112*'Exp Loss Report_PAYROLL'!H112*10),IF(ISERROR(H112*'Exp Loss Report_PAYROLL'!H112),0,H112*'Exp Loss Report_PAYROLL'!H112))</f>
        <v>100056.84</v>
      </c>
      <c r="J112" s="256">
        <f>+IF(ISERROR(VLOOKUP($A112,UPP!$C$10:$V$329,13,FALSE)),0,VLOOKUP($A112,UPP!$C$10:$V$329,13,FALSE))</f>
        <v>1.1223747392000001</v>
      </c>
      <c r="K112" s="257">
        <f>+IF(ISERROR(VLOOKUP($A112,UPP!$C$10:$V$329,17,FALSE)),0,VLOOKUP($A112,UPP!$C$10:$V$329,17,FALSE))</f>
        <v>1207540.534410496</v>
      </c>
      <c r="L112" s="256">
        <f>+IF(ISERROR(VLOOKUP($A112,UPP!$C$10:$V$329,14,FALSE)),0,VLOOKUP($A112,UPP!$C$10:$V$329,14,FALSE))</f>
        <v>0.67689610559999991</v>
      </c>
      <c r="M112" s="257">
        <f>+IF(ISERROR(VLOOKUP($A112,UPP!$C$10:$V$329,18,FALSE)),0,VLOOKUP($A112,UPP!$C$10:$V$329,18,FALSE))</f>
        <v>728258.98209292791</v>
      </c>
      <c r="N112" s="256">
        <f>+IF(ISERROR(VLOOKUP($A112,UPP!$C$10:$V$329,15,FALSE)),0,VLOOKUP($A112,UPP!$C$10:$V$329,15,FALSE))</f>
        <v>0.1099232992</v>
      </c>
      <c r="O112" s="257">
        <f>+IF(ISERROR(VLOOKUP($A112,UPP!$C$10:$V$329,19,FALSE)),0,VLOOKUP($A112,UPP!$C$10:$V$329,19,FALSE))</f>
        <v>118264.27914329601</v>
      </c>
      <c r="P112" s="54"/>
      <c r="Q112" s="54"/>
    </row>
    <row r="113" spans="1:17" x14ac:dyDescent="0.2">
      <c r="A113" s="375">
        <f>+'IBNR+Freq'!B117</f>
        <v>573</v>
      </c>
      <c r="B113" s="375">
        <f>+'IBNR+Freq'!C117</f>
        <v>1</v>
      </c>
      <c r="C113" s="375">
        <f>+'IBNR+Freq'!D117</f>
        <v>1</v>
      </c>
      <c r="D113" s="256">
        <f>+ROUND(IF(ISERROR('IBNR+Freq'!W117),0,'IBNR+Freq'!W117),3)</f>
        <v>0</v>
      </c>
      <c r="E113" s="257">
        <f>+IF(C113=1,IF(ISERROR(D113*'Exp Loss Report_PAYROLL'!D113*10),0,D113*'Exp Loss Report_PAYROLL'!D113*10),IF(ISERROR(D113*'Exp Loss Report_PAYROLL'!D113),0,D113*'Exp Loss Report_PAYROLL'!D113))</f>
        <v>0</v>
      </c>
      <c r="F113" s="256">
        <f>+ROUND(IF(ISERROR('IBNR+Freq'!X117),0,'IBNR+Freq'!X117),3)</f>
        <v>0.65500000000000003</v>
      </c>
      <c r="G113" s="257">
        <f>+IF(C113=1,IF(ISERROR(F113*'Exp Loss Report_PAYROLL'!F113*10),0,F113*'Exp Loss Report_PAYROLL'!F113*10),IF(ISERROR(F113*'Exp Loss Report_PAYROLL'!F113),0,F113*'Exp Loss Report_PAYROLL'!F113))</f>
        <v>48384.850000000006</v>
      </c>
      <c r="H113" s="256">
        <f>+ROUND(IF(ISERROR('IBNR+Freq'!Y117),0,'IBNR+Freq'!Y117),3)</f>
        <v>0.26100000000000001</v>
      </c>
      <c r="I113" s="257">
        <f>+IF(C113=1,IF(ISERROR(H113*'Exp Loss Report_PAYROLL'!H113*10),0,H113*'Exp Loss Report_PAYROLL'!H113*10),IF(ISERROR(H113*'Exp Loss Report_PAYROLL'!H113),0,H113*'Exp Loss Report_PAYROLL'!H113))</f>
        <v>19280.07</v>
      </c>
      <c r="J113" s="256">
        <f>+IF(ISERROR(VLOOKUP($A113,UPP!$C$10:$V$329,13,FALSE)),0,VLOOKUP($A113,UPP!$C$10:$V$329,13,FALSE))</f>
        <v>1.904564158259819</v>
      </c>
      <c r="K113" s="257">
        <f>+IF(ISERROR(VLOOKUP($A113,UPP!$C$10:$V$329,17,FALSE)),0,VLOOKUP($A113,UPP!$C$10:$V$329,17,FALSE))</f>
        <v>140690.1543706528</v>
      </c>
      <c r="L113" s="256">
        <f>+IF(ISERROR(VLOOKUP($A113,UPP!$C$10:$V$329,14,FALSE)),0,VLOOKUP($A113,UPP!$C$10:$V$329,14,FALSE))</f>
        <v>0.87637262617522671</v>
      </c>
      <c r="M113" s="257">
        <f>+IF(ISERROR(VLOOKUP($A113,UPP!$C$10:$V$329,18,FALSE)),0,VLOOKUP($A113,UPP!$C$10:$V$329,18,FALSE))</f>
        <v>64737.645895563997</v>
      </c>
      <c r="N113" s="256">
        <f>+IF(ISERROR(VLOOKUP($A113,UPP!$C$10:$V$329,15,FALSE)),0,VLOOKUP($A113,UPP!$C$10:$V$329,15,FALSE))</f>
        <v>0.14378615956495469</v>
      </c>
      <c r="O113" s="257">
        <f>+IF(ISERROR(VLOOKUP($A113,UPP!$C$10:$V$329,19,FALSE)),0,VLOOKUP($A113,UPP!$C$10:$V$329,19,FALSE))</f>
        <v>10621.483607063203</v>
      </c>
      <c r="P113" s="54"/>
      <c r="Q113" s="54"/>
    </row>
    <row r="114" spans="1:17" x14ac:dyDescent="0.2">
      <c r="A114" s="375">
        <f>+'IBNR+Freq'!B118</f>
        <v>581</v>
      </c>
      <c r="B114" s="375">
        <f>+'IBNR+Freq'!C118</f>
        <v>1</v>
      </c>
      <c r="C114" s="375">
        <f>+'IBNR+Freq'!D118</f>
        <v>1</v>
      </c>
      <c r="D114" s="256">
        <f>+ROUND(IF(ISERROR('IBNR+Freq'!W118),0,'IBNR+Freq'!W118),3)</f>
        <v>1.085</v>
      </c>
      <c r="E114" s="257">
        <f>+IF(C114=1,IF(ISERROR(D114*'Exp Loss Report_PAYROLL'!D114*10),0,D114*'Exp Loss Report_PAYROLL'!D114*10),IF(ISERROR(D114*'Exp Loss Report_PAYROLL'!D114),0,D114*'Exp Loss Report_PAYROLL'!D114))</f>
        <v>4636910.25</v>
      </c>
      <c r="F114" s="256">
        <f>+ROUND(IF(ISERROR('IBNR+Freq'!X118),0,'IBNR+Freq'!X118),3)</f>
        <v>0.19400000000000001</v>
      </c>
      <c r="G114" s="257">
        <f>+IF(C114=1,IF(ISERROR(F114*'Exp Loss Report_PAYROLL'!F114*10),0,F114*'Exp Loss Report_PAYROLL'!F114*10),IF(ISERROR(F114*'Exp Loss Report_PAYROLL'!F114),0,F114*'Exp Loss Report_PAYROLL'!F114))</f>
        <v>829088.1</v>
      </c>
      <c r="H114" s="256">
        <f>+ROUND(IF(ISERROR('IBNR+Freq'!Y118),0,'IBNR+Freq'!Y118),3)</f>
        <v>2.9000000000000001E-2</v>
      </c>
      <c r="I114" s="257">
        <f>+IF(C114=1,IF(ISERROR(H114*'Exp Loss Report_PAYROLL'!H114*10),0,H114*'Exp Loss Report_PAYROLL'!H114*10),IF(ISERROR(H114*'Exp Loss Report_PAYROLL'!H114),0,H114*'Exp Loss Report_PAYROLL'!H114))</f>
        <v>123935.85</v>
      </c>
      <c r="J114" s="256">
        <f>+IF(ISERROR(VLOOKUP($A114,UPP!$C$10:$V$329,13,FALSE)),0,VLOOKUP($A114,UPP!$C$10:$V$329,13,FALSE))</f>
        <v>0.67118005307979633</v>
      </c>
      <c r="K114" s="257">
        <f>+IF(ISERROR(VLOOKUP($A114,UPP!$C$10:$V$329,17,FALSE)),0,VLOOKUP($A114,UPP!$C$10:$V$329,17,FALSE))</f>
        <v>2868388.6338444715</v>
      </c>
      <c r="L114" s="256">
        <f>+IF(ISERROR(VLOOKUP($A114,UPP!$C$10:$V$329,14,FALSE)),0,VLOOKUP($A114,UPP!$C$10:$V$329,14,FALSE))</f>
        <v>0.25986502671646861</v>
      </c>
      <c r="M114" s="257">
        <f>+IF(ISERROR(VLOOKUP($A114,UPP!$C$10:$V$329,18,FALSE)),0,VLOOKUP($A114,UPP!$C$10:$V$329,18,FALSE))</f>
        <v>1110572.1714268359</v>
      </c>
      <c r="N114" s="256">
        <f>+IF(ISERROR(VLOOKUP($A114,UPP!$C$10:$V$329,15,FALSE)),0,VLOOKUP($A114,UPP!$C$10:$V$329,15,FALSE))</f>
        <v>4.3862568203735151E-2</v>
      </c>
      <c r="O114" s="257">
        <f>+IF(ISERROR(VLOOKUP($A114,UPP!$C$10:$V$329,19,FALSE)),0,VLOOKUP($A114,UPP!$C$10:$V$329,19,FALSE))</f>
        <v>187453.26460389272</v>
      </c>
      <c r="P114" s="54"/>
      <c r="Q114" s="54"/>
    </row>
    <row r="115" spans="1:17" x14ac:dyDescent="0.2">
      <c r="A115" s="375">
        <f>+'IBNR+Freq'!B119</f>
        <v>601</v>
      </c>
      <c r="B115" s="375">
        <f>+'IBNR+Freq'!C119</f>
        <v>2</v>
      </c>
      <c r="C115" s="375">
        <f>+'IBNR+Freq'!D119</f>
        <v>1</v>
      </c>
      <c r="D115" s="256">
        <f>+ROUND(IF(ISERROR('IBNR+Freq'!W119),0,'IBNR+Freq'!W119),3)</f>
        <v>4.5350000000000001</v>
      </c>
      <c r="E115" s="257">
        <f>+IF(C115=1,IF(ISERROR(D115*'Exp Loss Report_PAYROLL'!D115*10),0,D115*'Exp Loss Report_PAYROLL'!D115*10),IF(ISERROR(D115*'Exp Loss Report_PAYROLL'!D115),0,D115*'Exp Loss Report_PAYROLL'!D115))</f>
        <v>6980317.3499999996</v>
      </c>
      <c r="F115" s="256">
        <f>+ROUND(IF(ISERROR('IBNR+Freq'!X119),0,'IBNR+Freq'!X119),3)</f>
        <v>1.1379999999999999</v>
      </c>
      <c r="G115" s="257">
        <f>+IF(C115=1,IF(ISERROR(F115*'Exp Loss Report_PAYROLL'!F115*10),0,F115*'Exp Loss Report_PAYROLL'!F115*10),IF(ISERROR(F115*'Exp Loss Report_PAYROLL'!F115),0,F115*'Exp Loss Report_PAYROLL'!F115))</f>
        <v>1751620.98</v>
      </c>
      <c r="H115" s="256">
        <f>+ROUND(IF(ISERROR('IBNR+Freq'!Y119),0,'IBNR+Freq'!Y119),3)</f>
        <v>0.19900000000000001</v>
      </c>
      <c r="I115" s="257">
        <f>+IF(C115=1,IF(ISERROR(H115*'Exp Loss Report_PAYROLL'!H115*10),0,H115*'Exp Loss Report_PAYROLL'!H115*10),IF(ISERROR(H115*'Exp Loss Report_PAYROLL'!H115),0,H115*'Exp Loss Report_PAYROLL'!H115))</f>
        <v>306302.79000000004</v>
      </c>
      <c r="J115" s="256">
        <f>+IF(ISERROR(VLOOKUP($A115,UPP!$C$10:$V$329,13,FALSE)),0,VLOOKUP($A115,UPP!$C$10:$V$329,13,FALSE))</f>
        <v>3.7944159364761627</v>
      </c>
      <c r="K115" s="257">
        <f>+IF(ISERROR(VLOOKUP($A115,UPP!$C$10:$V$329,17,FALSE)),0,VLOOKUP($A115,UPP!$C$10:$V$329,17,FALSE))</f>
        <v>5840402.9535834752</v>
      </c>
      <c r="L115" s="256">
        <f>+IF(ISERROR(VLOOKUP($A115,UPP!$C$10:$V$329,14,FALSE)),0,VLOOKUP($A115,UPP!$C$10:$V$329,14,FALSE))</f>
        <v>1.5138804781758957</v>
      </c>
      <c r="M115" s="257">
        <f>+IF(ISERROR(VLOOKUP($A115,UPP!$C$10:$V$329,18,FALSE)),0,VLOOKUP($A115,UPP!$C$10:$V$329,18,FALSE))</f>
        <v>2330179.9708131202</v>
      </c>
      <c r="N115" s="256">
        <f>+IF(ISERROR(VLOOKUP($A115,UPP!$C$10:$V$329,15,FALSE)),0,VLOOKUP($A115,UPP!$C$10:$V$329,15,FALSE))</f>
        <v>0.15948366534794195</v>
      </c>
      <c r="O115" s="257">
        <f>+IF(ISERROR(VLOOKUP($A115,UPP!$C$10:$V$329,19,FALSE)),0,VLOOKUP($A115,UPP!$C$10:$V$329,19,FALSE))</f>
        <v>245478.85254020573</v>
      </c>
      <c r="P115" s="54"/>
      <c r="Q115" s="54"/>
    </row>
    <row r="116" spans="1:17" x14ac:dyDescent="0.2">
      <c r="A116" s="375">
        <f>+'IBNR+Freq'!B120</f>
        <v>603</v>
      </c>
      <c r="B116" s="375">
        <f>+'IBNR+Freq'!C120</f>
        <v>2</v>
      </c>
      <c r="C116" s="375">
        <f>+'IBNR+Freq'!D120</f>
        <v>1</v>
      </c>
      <c r="D116" s="256">
        <f>+ROUND(IF(ISERROR('IBNR+Freq'!W120),0,'IBNR+Freq'!W120),3)</f>
        <v>12.535</v>
      </c>
      <c r="E116" s="257">
        <f>+IF(C116=1,IF(ISERROR(D116*'Exp Loss Report_PAYROLL'!D116*10),0,D116*'Exp Loss Report_PAYROLL'!D116*10),IF(ISERROR(D116*'Exp Loss Report_PAYROLL'!D116),0,D116*'Exp Loss Report_PAYROLL'!D116))</f>
        <v>4217526.0999999996</v>
      </c>
      <c r="F116" s="256">
        <f>+ROUND(IF(ISERROR('IBNR+Freq'!X120),0,'IBNR+Freq'!X120),3)</f>
        <v>1.214</v>
      </c>
      <c r="G116" s="257">
        <f>+IF(C116=1,IF(ISERROR(F116*'Exp Loss Report_PAYROLL'!F116*10),0,F116*'Exp Loss Report_PAYROLL'!F116*10),IF(ISERROR(F116*'Exp Loss Report_PAYROLL'!F116),0,F116*'Exp Loss Report_PAYROLL'!F116))</f>
        <v>408462.44</v>
      </c>
      <c r="H116" s="256">
        <f>+ROUND(IF(ISERROR('IBNR+Freq'!Y120),0,'IBNR+Freq'!Y120),3)</f>
        <v>0.127</v>
      </c>
      <c r="I116" s="257">
        <f>+IF(C116=1,IF(ISERROR(H116*'Exp Loss Report_PAYROLL'!H116*10),0,H116*'Exp Loss Report_PAYROLL'!H116*10),IF(ISERROR(H116*'Exp Loss Report_PAYROLL'!H116),0,H116*'Exp Loss Report_PAYROLL'!H116))</f>
        <v>42730.420000000006</v>
      </c>
      <c r="J116" s="256">
        <f>+IF(ISERROR(VLOOKUP($A116,UPP!$C$10:$V$329,13,FALSE)),0,VLOOKUP($A116,UPP!$C$10:$V$329,13,FALSE))</f>
        <v>3.3716659561949971</v>
      </c>
      <c r="K116" s="257">
        <f>+IF(ISERROR(VLOOKUP($A116,UPP!$C$10:$V$329,17,FALSE)),0,VLOOKUP($A116,UPP!$C$10:$V$329,17,FALSE))</f>
        <v>1134430.7276213686</v>
      </c>
      <c r="L116" s="256">
        <f>+IF(ISERROR(VLOOKUP($A116,UPP!$C$10:$V$329,14,FALSE)),0,VLOOKUP($A116,UPP!$C$10:$V$329,14,FALSE))</f>
        <v>0.92171604751506309</v>
      </c>
      <c r="M116" s="257">
        <f>+IF(ISERROR(VLOOKUP($A116,UPP!$C$10:$V$329,18,FALSE)),0,VLOOKUP($A116,UPP!$C$10:$V$329,18,FALSE))</f>
        <v>310120.58134691813</v>
      </c>
      <c r="N116" s="256">
        <f>+IF(ISERROR(VLOOKUP($A116,UPP!$C$10:$V$329,15,FALSE)),0,VLOOKUP($A116,UPP!$C$10:$V$329,15,FALSE))</f>
        <v>6.6064276289939758E-2</v>
      </c>
      <c r="O116" s="257">
        <f>+IF(ISERROR(VLOOKUP($A116,UPP!$C$10:$V$329,19,FALSE)),0,VLOOKUP($A116,UPP!$C$10:$V$329,19,FALSE))</f>
        <v>22227.986400513131</v>
      </c>
      <c r="P116" s="54"/>
      <c r="Q116" s="54"/>
    </row>
    <row r="117" spans="1:17" x14ac:dyDescent="0.2">
      <c r="A117" s="375">
        <f>+'IBNR+Freq'!B121</f>
        <v>605</v>
      </c>
      <c r="B117" s="375">
        <f>+'IBNR+Freq'!C121</f>
        <v>2</v>
      </c>
      <c r="C117" s="375">
        <f>+'IBNR+Freq'!D121</f>
        <v>1</v>
      </c>
      <c r="D117" s="256">
        <f>+ROUND(IF(ISERROR('IBNR+Freq'!W121),0,'IBNR+Freq'!W121),3)</f>
        <v>0</v>
      </c>
      <c r="E117" s="257">
        <f>+IF(C117=1,IF(ISERROR(D117*'Exp Loss Report_PAYROLL'!D117*10),0,D117*'Exp Loss Report_PAYROLL'!D117*10),IF(ISERROR(D117*'Exp Loss Report_PAYROLL'!D117),0,D117*'Exp Loss Report_PAYROLL'!D117))</f>
        <v>0</v>
      </c>
      <c r="F117" s="256">
        <f>+ROUND(IF(ISERROR('IBNR+Freq'!X121),0,'IBNR+Freq'!X121),3)</f>
        <v>0.51100000000000001</v>
      </c>
      <c r="G117" s="257">
        <f>+IF(C117=1,IF(ISERROR(F117*'Exp Loss Report_PAYROLL'!F117*10),0,F117*'Exp Loss Report_PAYROLL'!F117*10),IF(ISERROR(F117*'Exp Loss Report_PAYROLL'!F117),0,F117*'Exp Loss Report_PAYROLL'!F117))</f>
        <v>16137.380000000001</v>
      </c>
      <c r="H117" s="256">
        <f>+ROUND(IF(ISERROR('IBNR+Freq'!Y121),0,'IBNR+Freq'!Y121),3)</f>
        <v>1E-3</v>
      </c>
      <c r="I117" s="257">
        <f>+IF(C117=1,IF(ISERROR(H117*'Exp Loss Report_PAYROLL'!H117*10),0,H117*'Exp Loss Report_PAYROLL'!H117*10),IF(ISERROR(H117*'Exp Loss Report_PAYROLL'!H117),0,H117*'Exp Loss Report_PAYROLL'!H117))</f>
        <v>31.58</v>
      </c>
      <c r="J117" s="256">
        <f>+IF(ISERROR(VLOOKUP($A117,UPP!$C$10:$V$329,13,FALSE)),0,VLOOKUP($A117,UPP!$C$10:$V$329,13,FALSE))</f>
        <v>3.0654209659553833</v>
      </c>
      <c r="K117" s="257">
        <f>+IF(ISERROR(VLOOKUP($A117,UPP!$C$10:$V$329,17,FALSE)),0,VLOOKUP($A117,UPP!$C$10:$V$329,17,FALSE))</f>
        <v>96805.994104871002</v>
      </c>
      <c r="L117" s="256">
        <f>+IF(ISERROR(VLOOKUP($A117,UPP!$C$10:$V$329,14,FALSE)),0,VLOOKUP($A117,UPP!$C$10:$V$329,14,FALSE))</f>
        <v>1.9553543545780798</v>
      </c>
      <c r="M117" s="257">
        <f>+IF(ISERROR(VLOOKUP($A117,UPP!$C$10:$V$329,18,FALSE)),0,VLOOKUP($A117,UPP!$C$10:$V$329,18,FALSE))</f>
        <v>61750.090517575765</v>
      </c>
      <c r="N117" s="256">
        <f>+IF(ISERROR(VLOOKUP($A117,UPP!$C$10:$V$329,15,FALSE)),0,VLOOKUP($A117,UPP!$C$10:$V$329,15,FALSE))</f>
        <v>0.14617129946653734</v>
      </c>
      <c r="O117" s="257">
        <f>+IF(ISERROR(VLOOKUP($A117,UPP!$C$10:$V$329,19,FALSE)),0,VLOOKUP($A117,UPP!$C$10:$V$329,19,FALSE))</f>
        <v>4616.089637153249</v>
      </c>
      <c r="P117" s="54"/>
      <c r="Q117" s="54"/>
    </row>
    <row r="118" spans="1:17" x14ac:dyDescent="0.2">
      <c r="A118" s="375">
        <f>+'IBNR+Freq'!B122</f>
        <v>607</v>
      </c>
      <c r="B118" s="375">
        <f>+'IBNR+Freq'!C122</f>
        <v>2</v>
      </c>
      <c r="C118" s="375">
        <f>+'IBNR+Freq'!D122</f>
        <v>1</v>
      </c>
      <c r="D118" s="256">
        <f>+ROUND(IF(ISERROR('IBNR+Freq'!W122),0,'IBNR+Freq'!W122),3)</f>
        <v>0.23100000000000001</v>
      </c>
      <c r="E118" s="257">
        <f>+IF(C118=1,IF(ISERROR(D118*'Exp Loss Report_PAYROLL'!D118*10),0,D118*'Exp Loss Report_PAYROLL'!D118*10),IF(ISERROR(D118*'Exp Loss Report_PAYROLL'!D118),0,D118*'Exp Loss Report_PAYROLL'!D118))</f>
        <v>26103</v>
      </c>
      <c r="F118" s="256">
        <f>+ROUND(IF(ISERROR('IBNR+Freq'!X122),0,'IBNR+Freq'!X122),3)</f>
        <v>1.228</v>
      </c>
      <c r="G118" s="257">
        <f>+IF(C118=1,IF(ISERROR(F118*'Exp Loss Report_PAYROLL'!F118*10),0,F118*'Exp Loss Report_PAYROLL'!F118*10),IF(ISERROR(F118*'Exp Loss Report_PAYROLL'!F118),0,F118*'Exp Loss Report_PAYROLL'!F118))</f>
        <v>138764</v>
      </c>
      <c r="H118" s="256">
        <f>+ROUND(IF(ISERROR('IBNR+Freq'!Y122),0,'IBNR+Freq'!Y122),3)</f>
        <v>0</v>
      </c>
      <c r="I118" s="257">
        <f>+IF(C118=1,IF(ISERROR(H118*'Exp Loss Report_PAYROLL'!H118*10),0,H118*'Exp Loss Report_PAYROLL'!H118*10),IF(ISERROR(H118*'Exp Loss Report_PAYROLL'!H118),0,H118*'Exp Loss Report_PAYROLL'!H118))</f>
        <v>0</v>
      </c>
      <c r="J118" s="256">
        <f>+IF(ISERROR(VLOOKUP($A118,UPP!$C$10:$V$329,13,FALSE)),0,VLOOKUP($A118,UPP!$C$10:$V$329,13,FALSE))</f>
        <v>1.6006657388526042</v>
      </c>
      <c r="K118" s="257">
        <f>+IF(ISERROR(VLOOKUP($A118,UPP!$C$10:$V$329,17,FALSE)),0,VLOOKUP($A118,UPP!$C$10:$V$329,17,FALSE))</f>
        <v>180875.22849034428</v>
      </c>
      <c r="L118" s="256">
        <f>+IF(ISERROR(VLOOKUP($A118,UPP!$C$10:$V$329,14,FALSE)),0,VLOOKUP($A118,UPP!$C$10:$V$329,14,FALSE))</f>
        <v>0.82946236421888808</v>
      </c>
      <c r="M118" s="257">
        <f>+IF(ISERROR(VLOOKUP($A118,UPP!$C$10:$V$329,18,FALSE)),0,VLOOKUP($A118,UPP!$C$10:$V$329,18,FALSE))</f>
        <v>93729.247156734345</v>
      </c>
      <c r="N118" s="256">
        <f>+IF(ISERROR(VLOOKUP($A118,UPP!$C$10:$V$329,15,FALSE)),0,VLOOKUP($A118,UPP!$C$10:$V$329,15,FALSE))</f>
        <v>4.5150716928508403E-2</v>
      </c>
      <c r="O118" s="257">
        <f>+IF(ISERROR(VLOOKUP($A118,UPP!$C$10:$V$329,19,FALSE)),0,VLOOKUP($A118,UPP!$C$10:$V$329,19,FALSE))</f>
        <v>5102.0310129214495</v>
      </c>
      <c r="P118" s="54"/>
      <c r="Q118" s="54"/>
    </row>
    <row r="119" spans="1:17" x14ac:dyDescent="0.2">
      <c r="A119" s="375">
        <f>+'IBNR+Freq'!B123</f>
        <v>608</v>
      </c>
      <c r="B119" s="375">
        <f>+'IBNR+Freq'!C123</f>
        <v>2</v>
      </c>
      <c r="C119" s="375">
        <f>+'IBNR+Freq'!D123</f>
        <v>1</v>
      </c>
      <c r="D119" s="256">
        <f>+ROUND(IF(ISERROR('IBNR+Freq'!W123),0,'IBNR+Freq'!W123),3)</f>
        <v>1.55</v>
      </c>
      <c r="E119" s="257">
        <f>+IF(C119=1,IF(ISERROR(D119*'Exp Loss Report_PAYROLL'!D119*10),0,D119*'Exp Loss Report_PAYROLL'!D119*10),IF(ISERROR(D119*'Exp Loss Report_PAYROLL'!D119),0,D119*'Exp Loss Report_PAYROLL'!D119))</f>
        <v>3794741.0000000005</v>
      </c>
      <c r="F119" s="256">
        <f>+ROUND(IF(ISERROR('IBNR+Freq'!X123),0,'IBNR+Freq'!X123),3)</f>
        <v>0.68</v>
      </c>
      <c r="G119" s="257">
        <f>+IF(C119=1,IF(ISERROR(F119*'Exp Loss Report_PAYROLL'!F119*10),0,F119*'Exp Loss Report_PAYROLL'!F119*10),IF(ISERROR(F119*'Exp Loss Report_PAYROLL'!F119),0,F119*'Exp Loss Report_PAYROLL'!F119))</f>
        <v>1664789.6</v>
      </c>
      <c r="H119" s="256">
        <f>+ROUND(IF(ISERROR('IBNR+Freq'!Y123),0,'IBNR+Freq'!Y123),3)</f>
        <v>7.4999999999999997E-2</v>
      </c>
      <c r="I119" s="257">
        <f>+IF(C119=1,IF(ISERROR(H119*'Exp Loss Report_PAYROLL'!H119*10),0,H119*'Exp Loss Report_PAYROLL'!H119*10),IF(ISERROR(H119*'Exp Loss Report_PAYROLL'!H119),0,H119*'Exp Loss Report_PAYROLL'!H119))</f>
        <v>183616.49999999997</v>
      </c>
      <c r="J119" s="256">
        <f>+IF(ISERROR(VLOOKUP($A119,UPP!$C$10:$V$329,13,FALSE)),0,VLOOKUP($A119,UPP!$C$10:$V$329,13,FALSE))</f>
        <v>1.8020648162667428</v>
      </c>
      <c r="K119" s="257">
        <f>+IF(ISERROR(VLOOKUP($A119,UPP!$C$10:$V$329,17,FALSE)),0,VLOOKUP($A119,UPP!$C$10:$V$329,17,FALSE))</f>
        <v>4411851.1244805651</v>
      </c>
      <c r="L119" s="256">
        <f>+IF(ISERROR(VLOOKUP($A119,UPP!$C$10:$V$329,14,FALSE)),0,VLOOKUP($A119,UPP!$C$10:$V$329,14,FALSE))</f>
        <v>0.98154675443716177</v>
      </c>
      <c r="M119" s="257">
        <f>+IF(ISERROR(VLOOKUP($A119,UPP!$C$10:$V$329,18,FALSE)),0,VLOOKUP($A119,UPP!$C$10:$V$329,18,FALSE))</f>
        <v>2403042.3951481478</v>
      </c>
      <c r="N119" s="256">
        <f>+IF(ISERROR(VLOOKUP($A119,UPP!$C$10:$V$329,15,FALSE)),0,VLOOKUP($A119,UPP!$C$10:$V$329,15,FALSE))</f>
        <v>5.5834069296095766E-2</v>
      </c>
      <c r="O119" s="257">
        <f>+IF(ISERROR(VLOOKUP($A119,UPP!$C$10:$V$329,19,FALSE)),0,VLOOKUP($A119,UPP!$C$10:$V$329,19,FALSE))</f>
        <v>136694.08513208758</v>
      </c>
      <c r="P119" s="54"/>
      <c r="Q119" s="54"/>
    </row>
    <row r="120" spans="1:17" x14ac:dyDescent="0.2">
      <c r="A120" s="375">
        <f>+'IBNR+Freq'!B124</f>
        <v>609</v>
      </c>
      <c r="B120" s="375">
        <f>+'IBNR+Freq'!C124</f>
        <v>2</v>
      </c>
      <c r="C120" s="375">
        <f>+'IBNR+Freq'!D124</f>
        <v>1</v>
      </c>
      <c r="D120" s="256">
        <f>+ROUND(IF(ISERROR('IBNR+Freq'!W124),0,'IBNR+Freq'!W124),3)</f>
        <v>2.444</v>
      </c>
      <c r="E120" s="257">
        <f>+IF(C120=1,IF(ISERROR(D120*'Exp Loss Report_PAYROLL'!D120*10),0,D120*'Exp Loss Report_PAYROLL'!D120*10),IF(ISERROR(D120*'Exp Loss Report_PAYROLL'!D120),0,D120*'Exp Loss Report_PAYROLL'!D120))</f>
        <v>9720863.3599999994</v>
      </c>
      <c r="F120" s="256">
        <f>+ROUND(IF(ISERROR('IBNR+Freq'!X124),0,'IBNR+Freq'!X124),3)</f>
        <v>0.84899999999999998</v>
      </c>
      <c r="G120" s="257">
        <f>+IF(C120=1,IF(ISERROR(F120*'Exp Loss Report_PAYROLL'!F120*10),0,F120*'Exp Loss Report_PAYROLL'!F120*10),IF(ISERROR(F120*'Exp Loss Report_PAYROLL'!F120),0,F120*'Exp Loss Report_PAYROLL'!F120))</f>
        <v>3376846.56</v>
      </c>
      <c r="H120" s="256">
        <f>+ROUND(IF(ISERROR('IBNR+Freq'!Y124),0,'IBNR+Freq'!Y124),3)</f>
        <v>0.127</v>
      </c>
      <c r="I120" s="257">
        <f>+IF(C120=1,IF(ISERROR(H120*'Exp Loss Report_PAYROLL'!H120*10),0,H120*'Exp Loss Report_PAYROLL'!H120*10),IF(ISERROR(H120*'Exp Loss Report_PAYROLL'!H120),0,H120*'Exp Loss Report_PAYROLL'!H120))</f>
        <v>505134.88</v>
      </c>
      <c r="J120" s="256">
        <f>+IF(ISERROR(VLOOKUP($A120,UPP!$C$10:$V$329,13,FALSE)),0,VLOOKUP($A120,UPP!$C$10:$V$329,13,FALSE))</f>
        <v>1.9002181292307698</v>
      </c>
      <c r="K120" s="257">
        <f>+IF(ISERROR(VLOOKUP($A120,UPP!$C$10:$V$329,17,FALSE)),0,VLOOKUP($A120,UPP!$C$10:$V$329,17,FALSE))</f>
        <v>7558003.5959276333</v>
      </c>
      <c r="L120" s="256">
        <f>+IF(ISERROR(VLOOKUP($A120,UPP!$C$10:$V$329,14,FALSE)),0,VLOOKUP($A120,UPP!$C$10:$V$329,14,FALSE))</f>
        <v>0.83402507076923083</v>
      </c>
      <c r="M120" s="257">
        <f>+IF(ISERROR(VLOOKUP($A120,UPP!$C$10:$V$329,18,FALSE)),0,VLOOKUP($A120,UPP!$C$10:$V$329,18,FALSE))</f>
        <v>3317284.6774803698</v>
      </c>
      <c r="N120" s="256">
        <f>+IF(ISERROR(VLOOKUP($A120,UPP!$C$10:$V$329,15,FALSE)),0,VLOOKUP($A120,UPP!$C$10:$V$329,15,FALSE))</f>
        <v>9.464688000000003E-2</v>
      </c>
      <c r="O120" s="257">
        <f>+IF(ISERROR(VLOOKUP($A120,UPP!$C$10:$V$329,19,FALSE)),0,VLOOKUP($A120,UPP!$C$10:$V$329,19,FALSE))</f>
        <v>376452.28638720012</v>
      </c>
      <c r="P120" s="54"/>
      <c r="Q120" s="54"/>
    </row>
    <row r="121" spans="1:17" x14ac:dyDescent="0.2">
      <c r="A121" s="375">
        <f>+'IBNR+Freq'!B125</f>
        <v>611</v>
      </c>
      <c r="B121" s="375">
        <f>+'IBNR+Freq'!C125</f>
        <v>2</v>
      </c>
      <c r="C121" s="375">
        <f>+'IBNR+Freq'!D125</f>
        <v>1</v>
      </c>
      <c r="D121" s="256">
        <f>+ROUND(IF(ISERROR('IBNR+Freq'!W125),0,'IBNR+Freq'!W125),3)</f>
        <v>0</v>
      </c>
      <c r="E121" s="257">
        <f>+IF(C121=1,IF(ISERROR(D121*'Exp Loss Report_PAYROLL'!D121*10),0,D121*'Exp Loss Report_PAYROLL'!D121*10),IF(ISERROR(D121*'Exp Loss Report_PAYROLL'!D121),0,D121*'Exp Loss Report_PAYROLL'!D121))</f>
        <v>0</v>
      </c>
      <c r="F121" s="256">
        <f>+ROUND(IF(ISERROR('IBNR+Freq'!X125),0,'IBNR+Freq'!X125),3)</f>
        <v>1.83</v>
      </c>
      <c r="G121" s="257">
        <f>+IF(C121=1,IF(ISERROR(F121*'Exp Loss Report_PAYROLL'!F121*10),0,F121*'Exp Loss Report_PAYROLL'!F121*10),IF(ISERROR(F121*'Exp Loss Report_PAYROLL'!F121),0,F121*'Exp Loss Report_PAYROLL'!F121))</f>
        <v>86925</v>
      </c>
      <c r="H121" s="256">
        <f>+ROUND(IF(ISERROR('IBNR+Freq'!Y125),0,'IBNR+Freq'!Y125),3)</f>
        <v>1.7999999999999999E-2</v>
      </c>
      <c r="I121" s="257">
        <f>+IF(C121=1,IF(ISERROR(H121*'Exp Loss Report_PAYROLL'!H121*10),0,H121*'Exp Loss Report_PAYROLL'!H121*10),IF(ISERROR(H121*'Exp Loss Report_PAYROLL'!H121),0,H121*'Exp Loss Report_PAYROLL'!H121))</f>
        <v>855</v>
      </c>
      <c r="J121" s="256">
        <f>+IF(ISERROR(VLOOKUP($A121,UPP!$C$10:$V$329,13,FALSE)),0,VLOOKUP($A121,UPP!$C$10:$V$329,13,FALSE))</f>
        <v>4.9087764401114207</v>
      </c>
      <c r="K121" s="257">
        <f>+IF(ISERROR(VLOOKUP($A121,UPP!$C$10:$V$329,17,FALSE)),0,VLOOKUP($A121,UPP!$C$10:$V$329,17,FALSE))</f>
        <v>233166.88090529249</v>
      </c>
      <c r="L121" s="256">
        <f>+IF(ISERROR(VLOOKUP($A121,UPP!$C$10:$V$329,14,FALSE)),0,VLOOKUP($A121,UPP!$C$10:$V$329,14,FALSE))</f>
        <v>1.6284002804760698</v>
      </c>
      <c r="M121" s="257">
        <f>+IF(ISERROR(VLOOKUP($A121,UPP!$C$10:$V$329,18,FALSE)),0,VLOOKUP($A121,UPP!$C$10:$V$329,18,FALSE))</f>
        <v>77349.013322613318</v>
      </c>
      <c r="N121" s="256">
        <f>+IF(ISERROR(VLOOKUP($A121,UPP!$C$10:$V$329,15,FALSE)),0,VLOOKUP($A121,UPP!$C$10:$V$329,15,FALSE))</f>
        <v>0.11282607941250949</v>
      </c>
      <c r="O121" s="257">
        <f>+IF(ISERROR(VLOOKUP($A121,UPP!$C$10:$V$329,19,FALSE)),0,VLOOKUP($A121,UPP!$C$10:$V$329,19,FALSE))</f>
        <v>5359.2387720942006</v>
      </c>
      <c r="P121" s="54"/>
      <c r="Q121" s="54"/>
    </row>
    <row r="122" spans="1:17" x14ac:dyDescent="0.2">
      <c r="A122" s="375">
        <f>+'IBNR+Freq'!B126</f>
        <v>617</v>
      </c>
      <c r="B122" s="375">
        <f>+'IBNR+Freq'!C126</f>
        <v>2</v>
      </c>
      <c r="C122" s="375">
        <f>+'IBNR+Freq'!D126</f>
        <v>1</v>
      </c>
      <c r="D122" s="256">
        <f>+ROUND(IF(ISERROR('IBNR+Freq'!W126),0,'IBNR+Freq'!W126),3)</f>
        <v>0.313</v>
      </c>
      <c r="E122" s="257">
        <f>+IF(C122=1,IF(ISERROR(D122*'Exp Loss Report_PAYROLL'!D122*10),0,D122*'Exp Loss Report_PAYROLL'!D122*10),IF(ISERROR(D122*'Exp Loss Report_PAYROLL'!D122),0,D122*'Exp Loss Report_PAYROLL'!D122))</f>
        <v>211609.91000000003</v>
      </c>
      <c r="F122" s="256">
        <f>+ROUND(IF(ISERROR('IBNR+Freq'!X126),0,'IBNR+Freq'!X126),3)</f>
        <v>1.4570000000000001</v>
      </c>
      <c r="G122" s="257">
        <f>+IF(C122=1,IF(ISERROR(F122*'Exp Loss Report_PAYROLL'!F122*10),0,F122*'Exp Loss Report_PAYROLL'!F122*10),IF(ISERROR(F122*'Exp Loss Report_PAYROLL'!F122),0,F122*'Exp Loss Report_PAYROLL'!F122))</f>
        <v>985033.99</v>
      </c>
      <c r="H122" s="256">
        <f>+ROUND(IF(ISERROR('IBNR+Freq'!Y126),0,'IBNR+Freq'!Y126),3)</f>
        <v>0.06</v>
      </c>
      <c r="I122" s="257">
        <f>+IF(C122=1,IF(ISERROR(H122*'Exp Loss Report_PAYROLL'!H122*10),0,H122*'Exp Loss Report_PAYROLL'!H122*10),IF(ISERROR(H122*'Exp Loss Report_PAYROLL'!H122),0,H122*'Exp Loss Report_PAYROLL'!H122))</f>
        <v>40564.199999999997</v>
      </c>
      <c r="J122" s="256">
        <f>+IF(ISERROR(VLOOKUP($A122,UPP!$C$10:$V$329,13,FALSE)),0,VLOOKUP($A122,UPP!$C$10:$V$329,13,FALSE))</f>
        <v>1.7132536477453235</v>
      </c>
      <c r="K122" s="257">
        <f>+IF(ISERROR(VLOOKUP($A122,UPP!$C$10:$V$329,17,FALSE)),0,VLOOKUP($A122,UPP!$C$10:$V$329,17,FALSE))</f>
        <v>1158279.3936311807</v>
      </c>
      <c r="L122" s="256">
        <f>+IF(ISERROR(VLOOKUP($A122,UPP!$C$10:$V$329,14,FALSE)),0,VLOOKUP($A122,UPP!$C$10:$V$329,14,FALSE))</f>
        <v>0.68271297388907137</v>
      </c>
      <c r="M122" s="257">
        <f>+IF(ISERROR(VLOOKUP($A122,UPP!$C$10:$V$329,18,FALSE)),0,VLOOKUP($A122,UPP!$C$10:$V$329,18,FALSE))</f>
        <v>461561.76025718451</v>
      </c>
      <c r="N122" s="256">
        <f>+IF(ISERROR(VLOOKUP($A122,UPP!$C$10:$V$329,15,FALSE)),0,VLOOKUP($A122,UPP!$C$10:$V$329,15,FALSE))</f>
        <v>6.8756638365605527E-2</v>
      </c>
      <c r="O122" s="257">
        <f>+IF(ISERROR(VLOOKUP($A122,UPP!$C$10:$V$329,19,FALSE)),0,VLOOKUP($A122,UPP!$C$10:$V$329,19,FALSE))</f>
        <v>46484.300499834928</v>
      </c>
      <c r="P122" s="54"/>
      <c r="Q122" s="54"/>
    </row>
    <row r="123" spans="1:17" x14ac:dyDescent="0.2">
      <c r="A123" s="375">
        <f>+'IBNR+Freq'!B127</f>
        <v>625</v>
      </c>
      <c r="B123" s="375">
        <f>+'IBNR+Freq'!C127</f>
        <v>2</v>
      </c>
      <c r="C123" s="375">
        <f>+'IBNR+Freq'!D127</f>
        <v>1</v>
      </c>
      <c r="D123" s="256">
        <f>+ROUND(IF(ISERROR('IBNR+Freq'!W127),0,'IBNR+Freq'!W127),3)</f>
        <v>1.9239999999999999</v>
      </c>
      <c r="E123" s="257">
        <f>+IF(C123=1,IF(ISERROR(D123*'Exp Loss Report_PAYROLL'!D123*10),0,D123*'Exp Loss Report_PAYROLL'!D123*10),IF(ISERROR(D123*'Exp Loss Report_PAYROLL'!D123),0,D123*'Exp Loss Report_PAYROLL'!D123))</f>
        <v>403655.19999999995</v>
      </c>
      <c r="F123" s="256">
        <f>+ROUND(IF(ISERROR('IBNR+Freq'!X127),0,'IBNR+Freq'!X127),3)</f>
        <v>1.5529999999999999</v>
      </c>
      <c r="G123" s="257">
        <f>+IF(C123=1,IF(ISERROR(F123*'Exp Loss Report_PAYROLL'!F123*10),0,F123*'Exp Loss Report_PAYROLL'!F123*10),IF(ISERROR(F123*'Exp Loss Report_PAYROLL'!F123),0,F123*'Exp Loss Report_PAYROLL'!F123))</f>
        <v>325819.39999999997</v>
      </c>
      <c r="H123" s="256">
        <f>+ROUND(IF(ISERROR('IBNR+Freq'!Y127),0,'IBNR+Freq'!Y127),3)</f>
        <v>0.108</v>
      </c>
      <c r="I123" s="257">
        <f>+IF(C123=1,IF(ISERROR(H123*'Exp Loss Report_PAYROLL'!H123*10),0,H123*'Exp Loss Report_PAYROLL'!H123*10),IF(ISERROR(H123*'Exp Loss Report_PAYROLL'!H123),0,H123*'Exp Loss Report_PAYROLL'!H123))</f>
        <v>22658.400000000001</v>
      </c>
      <c r="J123" s="256">
        <f>+IF(ISERROR(VLOOKUP($A123,UPP!$C$10:$V$329,13,FALSE)),0,VLOOKUP($A123,UPP!$C$10:$V$329,13,FALSE))</f>
        <v>2.3339275170431213</v>
      </c>
      <c r="K123" s="257">
        <f>+IF(ISERROR(VLOOKUP($A123,UPP!$C$10:$V$329,17,FALSE)),0,VLOOKUP($A123,UPP!$C$10:$V$329,17,FALSE))</f>
        <v>489657.99307564687</v>
      </c>
      <c r="L123" s="256">
        <f>+IF(ISERROR(VLOOKUP($A123,UPP!$C$10:$V$329,14,FALSE)),0,VLOOKUP($A123,UPP!$C$10:$V$329,14,FALSE))</f>
        <v>1.1013220471047229</v>
      </c>
      <c r="M123" s="257">
        <f>+IF(ISERROR(VLOOKUP($A123,UPP!$C$10:$V$329,18,FALSE)),0,VLOOKUP($A123,UPP!$C$10:$V$329,18,FALSE))</f>
        <v>231057.36548257087</v>
      </c>
      <c r="N123" s="256">
        <f>+IF(ISERROR(VLOOKUP($A123,UPP!$C$10:$V$329,15,FALSE)),0,VLOOKUP($A123,UPP!$C$10:$V$329,15,FALSE))</f>
        <v>0.11669637585215609</v>
      </c>
      <c r="O123" s="257">
        <f>+IF(ISERROR(VLOOKUP($A123,UPP!$C$10:$V$329,19,FALSE)),0,VLOOKUP($A123,UPP!$C$10:$V$329,19,FALSE))</f>
        <v>24482.899653782348</v>
      </c>
      <c r="P123" s="54"/>
      <c r="Q123" s="54"/>
    </row>
    <row r="124" spans="1:17" x14ac:dyDescent="0.2">
      <c r="A124" s="375">
        <f>+'IBNR+Freq'!B128</f>
        <v>643</v>
      </c>
      <c r="B124" s="375">
        <f>+'IBNR+Freq'!C128</f>
        <v>2</v>
      </c>
      <c r="C124" s="375">
        <f>+'IBNR+Freq'!D128</f>
        <v>1</v>
      </c>
      <c r="D124" s="256">
        <f>+ROUND(IF(ISERROR('IBNR+Freq'!W128),0,'IBNR+Freq'!W128),3)</f>
        <v>2.2080000000000002</v>
      </c>
      <c r="E124" s="257">
        <f>+IF(C124=1,IF(ISERROR(D124*'Exp Loss Report_PAYROLL'!D124*10),0,D124*'Exp Loss Report_PAYROLL'!D124*10),IF(ISERROR(D124*'Exp Loss Report_PAYROLL'!D124),0,D124*'Exp Loss Report_PAYROLL'!D124))</f>
        <v>449438.4</v>
      </c>
      <c r="F124" s="256">
        <f>+ROUND(IF(ISERROR('IBNR+Freq'!X128),0,'IBNR+Freq'!X128),3)</f>
        <v>0.53800000000000003</v>
      </c>
      <c r="G124" s="257">
        <f>+IF(C124=1,IF(ISERROR(F124*'Exp Loss Report_PAYROLL'!F124*10),0,F124*'Exp Loss Report_PAYROLL'!F124*10),IF(ISERROR(F124*'Exp Loss Report_PAYROLL'!F124),0,F124*'Exp Loss Report_PAYROLL'!F124))</f>
        <v>109509.9</v>
      </c>
      <c r="H124" s="256">
        <f>+ROUND(IF(ISERROR('IBNR+Freq'!Y128),0,'IBNR+Freq'!Y128),3)</f>
        <v>6.2E-2</v>
      </c>
      <c r="I124" s="257">
        <f>+IF(C124=1,IF(ISERROR(H124*'Exp Loss Report_PAYROLL'!H124*10),0,H124*'Exp Loss Report_PAYROLL'!H124*10),IF(ISERROR(H124*'Exp Loss Report_PAYROLL'!H124),0,H124*'Exp Loss Report_PAYROLL'!H124))</f>
        <v>12620.1</v>
      </c>
      <c r="J124" s="256">
        <f>+IF(ISERROR(VLOOKUP($A124,UPP!$C$10:$V$329,13,FALSE)),0,VLOOKUP($A124,UPP!$C$10:$V$329,13,FALSE))</f>
        <v>5.5214599737946379</v>
      </c>
      <c r="K124" s="257">
        <f>+IF(ISERROR(VLOOKUP($A124,UPP!$C$10:$V$329,17,FALSE)),0,VLOOKUP($A124,UPP!$C$10:$V$329,17,FALSE))</f>
        <v>1123893.1776658986</v>
      </c>
      <c r="L124" s="256">
        <f>+IF(ISERROR(VLOOKUP($A124,UPP!$C$10:$V$329,14,FALSE)),0,VLOOKUP($A124,UPP!$C$10:$V$329,14,FALSE))</f>
        <v>2.1357459276952424</v>
      </c>
      <c r="M124" s="257">
        <f>+IF(ISERROR(VLOOKUP($A124,UPP!$C$10:$V$329,18,FALSE)),0,VLOOKUP($A124,UPP!$C$10:$V$329,18,FALSE))</f>
        <v>434731.08358236664</v>
      </c>
      <c r="N124" s="256">
        <f>+IF(ISERROR(VLOOKUP($A124,UPP!$C$10:$V$329,15,FALSE)),0,VLOOKUP($A124,UPP!$C$10:$V$329,15,FALSE))</f>
        <v>0.24363075851011975</v>
      </c>
      <c r="O124" s="257">
        <f>+IF(ISERROR(VLOOKUP($A124,UPP!$C$10:$V$329,19,FALSE)),0,VLOOKUP($A124,UPP!$C$10:$V$329,19,FALSE))</f>
        <v>49591.040894734877</v>
      </c>
      <c r="P124" s="54"/>
      <c r="Q124" s="54"/>
    </row>
    <row r="125" spans="1:17" x14ac:dyDescent="0.2">
      <c r="A125" s="375">
        <f>+'IBNR+Freq'!B129</f>
        <v>645</v>
      </c>
      <c r="B125" s="375">
        <f>+'IBNR+Freq'!C129</f>
        <v>2</v>
      </c>
      <c r="C125" s="375">
        <f>+'IBNR+Freq'!D129</f>
        <v>1</v>
      </c>
      <c r="D125" s="256">
        <f>+ROUND(IF(ISERROR('IBNR+Freq'!W129),0,'IBNR+Freq'!W129),3)</f>
        <v>1.1859999999999999</v>
      </c>
      <c r="E125" s="257">
        <f>+IF(C125=1,IF(ISERROR(D125*'Exp Loss Report_PAYROLL'!D125*10),0,D125*'Exp Loss Report_PAYROLL'!D125*10),IF(ISERROR(D125*'Exp Loss Report_PAYROLL'!D125),0,D125*'Exp Loss Report_PAYROLL'!D125))</f>
        <v>1091867.18</v>
      </c>
      <c r="F125" s="256">
        <f>+ROUND(IF(ISERROR('IBNR+Freq'!X129),0,'IBNR+Freq'!X129),3)</f>
        <v>0.51800000000000002</v>
      </c>
      <c r="G125" s="257">
        <f>+IF(C125=1,IF(ISERROR(F125*'Exp Loss Report_PAYROLL'!F125*10),0,F125*'Exp Loss Report_PAYROLL'!F125*10),IF(ISERROR(F125*'Exp Loss Report_PAYROLL'!F125),0,F125*'Exp Loss Report_PAYROLL'!F125))</f>
        <v>476886.33999999997</v>
      </c>
      <c r="H125" s="256">
        <f>+ROUND(IF(ISERROR('IBNR+Freq'!Y129),0,'IBNR+Freq'!Y129),3)</f>
        <v>0.11799999999999999</v>
      </c>
      <c r="I125" s="257">
        <f>+IF(C125=1,IF(ISERROR(H125*'Exp Loss Report_PAYROLL'!H125*10),0,H125*'Exp Loss Report_PAYROLL'!H125*10),IF(ISERROR(H125*'Exp Loss Report_PAYROLL'!H125),0,H125*'Exp Loss Report_PAYROLL'!H125))</f>
        <v>108634.34</v>
      </c>
      <c r="J125" s="256">
        <f>+IF(ISERROR(VLOOKUP($A125,UPP!$C$10:$V$329,13,FALSE)),0,VLOOKUP($A125,UPP!$C$10:$V$329,13,FALSE))</f>
        <v>2.5075539686123807</v>
      </c>
      <c r="K125" s="257">
        <f>+IF(ISERROR(VLOOKUP($A125,UPP!$C$10:$V$329,17,FALSE)),0,VLOOKUP($A125,UPP!$C$10:$V$329,17,FALSE))</f>
        <v>2308529.410123616</v>
      </c>
      <c r="L125" s="256">
        <f>+IF(ISERROR(VLOOKUP($A125,UPP!$C$10:$V$329,14,FALSE)),0,VLOOKUP($A125,UPP!$C$10:$V$329,14,FALSE))</f>
        <v>1.287400082754466</v>
      </c>
      <c r="M125" s="257">
        <f>+IF(ISERROR(VLOOKUP($A125,UPP!$C$10:$V$329,18,FALSE)),0,VLOOKUP($A125,UPP!$C$10:$V$329,18,FALSE))</f>
        <v>1185219.1381862441</v>
      </c>
      <c r="N125" s="256">
        <f>+IF(ISERROR(VLOOKUP($A125,UPP!$C$10:$V$329,15,FALSE)),0,VLOOKUP($A125,UPP!$C$10:$V$329,15,FALSE))</f>
        <v>0.1053253686331533</v>
      </c>
      <c r="O125" s="257">
        <f>+IF(ISERROR(VLOOKUP($A125,UPP!$C$10:$V$329,19,FALSE)),0,VLOOKUP($A125,UPP!$C$10:$V$329,19,FALSE))</f>
        <v>96965.694124739908</v>
      </c>
      <c r="P125" s="54"/>
      <c r="Q125" s="54"/>
    </row>
    <row r="126" spans="1:17" x14ac:dyDescent="0.2">
      <c r="A126" s="375">
        <f>+'IBNR+Freq'!B130</f>
        <v>646</v>
      </c>
      <c r="B126" s="375">
        <f>+'IBNR+Freq'!C130</f>
        <v>2</v>
      </c>
      <c r="C126" s="375">
        <f>+'IBNR+Freq'!D130</f>
        <v>1</v>
      </c>
      <c r="D126" s="256">
        <f>+ROUND(IF(ISERROR('IBNR+Freq'!W130),0,'IBNR+Freq'!W130),3)</f>
        <v>2.2250000000000001</v>
      </c>
      <c r="E126" s="257">
        <f>+IF(C126=1,IF(ISERROR(D126*'Exp Loss Report_PAYROLL'!D126*10),0,D126*'Exp Loss Report_PAYROLL'!D126*10),IF(ISERROR(D126*'Exp Loss Report_PAYROLL'!D126),0,D126*'Exp Loss Report_PAYROLL'!D126))</f>
        <v>595543.5</v>
      </c>
      <c r="F126" s="256">
        <f>+ROUND(IF(ISERROR('IBNR+Freq'!X130),0,'IBNR+Freq'!X130),3)</f>
        <v>1.39</v>
      </c>
      <c r="G126" s="257">
        <f>+IF(C126=1,IF(ISERROR(F126*'Exp Loss Report_PAYROLL'!F126*10),0,F126*'Exp Loss Report_PAYROLL'!F126*10),IF(ISERROR(F126*'Exp Loss Report_PAYROLL'!F126),0,F126*'Exp Loss Report_PAYROLL'!F126))</f>
        <v>372047.39999999997</v>
      </c>
      <c r="H126" s="256">
        <f>+ROUND(IF(ISERROR('IBNR+Freq'!Y130),0,'IBNR+Freq'!Y130),3)</f>
        <v>0.107</v>
      </c>
      <c r="I126" s="257">
        <f>+IF(C126=1,IF(ISERROR(H126*'Exp Loss Report_PAYROLL'!H126*10),0,H126*'Exp Loss Report_PAYROLL'!H126*10),IF(ISERROR(H126*'Exp Loss Report_PAYROLL'!H126),0,H126*'Exp Loss Report_PAYROLL'!H126))</f>
        <v>28639.62</v>
      </c>
      <c r="J126" s="256">
        <f>+IF(ISERROR(VLOOKUP($A126,UPP!$C$10:$V$329,13,FALSE)),0,VLOOKUP($A126,UPP!$C$10:$V$329,13,FALSE))</f>
        <v>2.4672971751706263</v>
      </c>
      <c r="K126" s="257">
        <f>+IF(ISERROR(VLOOKUP($A126,UPP!$C$10:$V$329,17,FALSE)),0,VLOOKUP($A126,UPP!$C$10:$V$329,17,FALSE))</f>
        <v>660396.76190616982</v>
      </c>
      <c r="L126" s="256">
        <f>+IF(ISERROR(VLOOKUP($A126,UPP!$C$10:$V$329,14,FALSE)),0,VLOOKUP($A126,UPP!$C$10:$V$329,14,FALSE))</f>
        <v>1.2046743733218142</v>
      </c>
      <c r="M126" s="257">
        <f>+IF(ISERROR(VLOOKUP($A126,UPP!$C$10:$V$329,18,FALSE)),0,VLOOKUP($A126,UPP!$C$10:$V$329,18,FALSE))</f>
        <v>322443.14276331681</v>
      </c>
      <c r="N126" s="256">
        <f>+IF(ISERROR(VLOOKUP($A126,UPP!$C$10:$V$329,15,FALSE)),0,VLOOKUP($A126,UPP!$C$10:$V$329,15,FALSE))</f>
        <v>0.10691893150755938</v>
      </c>
      <c r="O126" s="257">
        <f>+IF(ISERROR(VLOOKUP($A126,UPP!$C$10:$V$329,19,FALSE)),0,VLOOKUP($A126,UPP!$C$10:$V$329,19,FALSE))</f>
        <v>28617.921207313342</v>
      </c>
      <c r="P126" s="54"/>
      <c r="Q126" s="54"/>
    </row>
    <row r="127" spans="1:17" x14ac:dyDescent="0.2">
      <c r="A127" s="375">
        <f>+'IBNR+Freq'!B131</f>
        <v>647</v>
      </c>
      <c r="B127" s="375">
        <f>+'IBNR+Freq'!C131</f>
        <v>2</v>
      </c>
      <c r="C127" s="375">
        <f>+'IBNR+Freq'!D131</f>
        <v>1</v>
      </c>
      <c r="D127" s="256">
        <f>+ROUND(IF(ISERROR('IBNR+Freq'!W131),0,'IBNR+Freq'!W131),3)</f>
        <v>6.3360000000000003</v>
      </c>
      <c r="E127" s="257">
        <f>+IF(C127=1,IF(ISERROR(D127*'Exp Loss Report_PAYROLL'!D127*10),0,D127*'Exp Loss Report_PAYROLL'!D127*10),IF(ISERROR(D127*'Exp Loss Report_PAYROLL'!D127),0,D127*'Exp Loss Report_PAYROLL'!D127))</f>
        <v>2980581.12</v>
      </c>
      <c r="F127" s="256">
        <f>+ROUND(IF(ISERROR('IBNR+Freq'!X131),0,'IBNR+Freq'!X131),3)</f>
        <v>2.3580000000000001</v>
      </c>
      <c r="G127" s="257">
        <f>+IF(C127=1,IF(ISERROR(F127*'Exp Loss Report_PAYROLL'!F127*10),0,F127*'Exp Loss Report_PAYROLL'!F127*10),IF(ISERROR(F127*'Exp Loss Report_PAYROLL'!F127),0,F127*'Exp Loss Report_PAYROLL'!F127))</f>
        <v>1109250.3600000001</v>
      </c>
      <c r="H127" s="256">
        <f>+ROUND(IF(ISERROR('IBNR+Freq'!Y131),0,'IBNR+Freq'!Y131),3)</f>
        <v>0.315</v>
      </c>
      <c r="I127" s="257">
        <f>+IF(C127=1,IF(ISERROR(H127*'Exp Loss Report_PAYROLL'!H127*10),0,H127*'Exp Loss Report_PAYROLL'!H127*10),IF(ISERROR(H127*'Exp Loss Report_PAYROLL'!H127),0,H127*'Exp Loss Report_PAYROLL'!H127))</f>
        <v>148182.29999999999</v>
      </c>
      <c r="J127" s="256">
        <f>+IF(ISERROR(VLOOKUP($A127,UPP!$C$10:$V$329,13,FALSE)),0,VLOOKUP($A127,UPP!$C$10:$V$329,13,FALSE))</f>
        <v>2.8915836091485709</v>
      </c>
      <c r="K127" s="257">
        <f>+IF(ISERROR(VLOOKUP($A127,UPP!$C$10:$V$329,17,FALSE)),0,VLOOKUP($A127,UPP!$C$10:$V$329,17,FALSE))</f>
        <v>1360258.7614156706</v>
      </c>
      <c r="L127" s="256">
        <f>+IF(ISERROR(VLOOKUP($A127,UPP!$C$10:$V$329,14,FALSE)),0,VLOOKUP($A127,UPP!$C$10:$V$329,14,FALSE))</f>
        <v>2.1872023998625219</v>
      </c>
      <c r="M127" s="257">
        <f>+IF(ISERROR(VLOOKUP($A127,UPP!$C$10:$V$329,18,FALSE)),0,VLOOKUP($A127,UPP!$C$10:$V$329,18,FALSE))</f>
        <v>1028903.7529433275</v>
      </c>
      <c r="N127" s="256">
        <f>+IF(ISERROR(VLOOKUP($A127,UPP!$C$10:$V$329,15,FALSE)),0,VLOOKUP($A127,UPP!$C$10:$V$329,15,FALSE))</f>
        <v>0.18843843098890803</v>
      </c>
      <c r="O127" s="257">
        <f>+IF(ISERROR(VLOOKUP($A127,UPP!$C$10:$V$329,19,FALSE)),0,VLOOKUP($A127,UPP!$C$10:$V$329,19,FALSE))</f>
        <v>88645.20670580212</v>
      </c>
      <c r="P127" s="54"/>
      <c r="Q127" s="54"/>
    </row>
    <row r="128" spans="1:17" x14ac:dyDescent="0.2">
      <c r="A128" s="375">
        <f>+'IBNR+Freq'!B132</f>
        <v>648</v>
      </c>
      <c r="B128" s="375">
        <f>+'IBNR+Freq'!C132</f>
        <v>2</v>
      </c>
      <c r="C128" s="375">
        <f>+'IBNR+Freq'!D132</f>
        <v>1</v>
      </c>
      <c r="D128" s="256">
        <f>+ROUND(IF(ISERROR('IBNR+Freq'!W132),0,'IBNR+Freq'!W132),3)</f>
        <v>2.9</v>
      </c>
      <c r="E128" s="257">
        <f>+IF(C128=1,IF(ISERROR(D128*'Exp Loss Report_PAYROLL'!D128*10),0,D128*'Exp Loss Report_PAYROLL'!D128*10),IF(ISERROR(D128*'Exp Loss Report_PAYROLL'!D128),0,D128*'Exp Loss Report_PAYROLL'!D128))</f>
        <v>2030086.9999999998</v>
      </c>
      <c r="F128" s="256">
        <f>+ROUND(IF(ISERROR('IBNR+Freq'!X132),0,'IBNR+Freq'!X132),3)</f>
        <v>1.66</v>
      </c>
      <c r="G128" s="257">
        <f>+IF(C128=1,IF(ISERROR(F128*'Exp Loss Report_PAYROLL'!F128*10),0,F128*'Exp Loss Report_PAYROLL'!F128*10),IF(ISERROR(F128*'Exp Loss Report_PAYROLL'!F128),0,F128*'Exp Loss Report_PAYROLL'!F128))</f>
        <v>1162049.8</v>
      </c>
      <c r="H128" s="256">
        <f>+ROUND(IF(ISERROR('IBNR+Freq'!Y132),0,'IBNR+Freq'!Y132),3)</f>
        <v>0.113</v>
      </c>
      <c r="I128" s="257">
        <f>+IF(C128=1,IF(ISERROR(H128*'Exp Loss Report_PAYROLL'!H128*10),0,H128*'Exp Loss Report_PAYROLL'!H128*10),IF(ISERROR(H128*'Exp Loss Report_PAYROLL'!H128),0,H128*'Exp Loss Report_PAYROLL'!H128))</f>
        <v>79103.39</v>
      </c>
      <c r="J128" s="256">
        <f>+IF(ISERROR(VLOOKUP($A128,UPP!$C$10:$V$329,13,FALSE)),0,VLOOKUP($A128,UPP!$C$10:$V$329,13,FALSE))</f>
        <v>1.9708313279663181</v>
      </c>
      <c r="K128" s="257">
        <f>+IF(ISERROR(VLOOKUP($A128,UPP!$C$10:$V$329,17,FALSE)),0,VLOOKUP($A128,UPP!$C$10:$V$329,17,FALSE))</f>
        <v>1379641.0545162619</v>
      </c>
      <c r="L128" s="256">
        <f>+IF(ISERROR(VLOOKUP($A128,UPP!$C$10:$V$329,14,FALSE)),0,VLOOKUP($A128,UPP!$C$10:$V$329,14,FALSE))</f>
        <v>1.092658025771881</v>
      </c>
      <c r="M128" s="257">
        <f>+IF(ISERROR(VLOOKUP($A128,UPP!$C$10:$V$329,18,FALSE)),0,VLOOKUP($A128,UPP!$C$10:$V$329,18,FALSE))</f>
        <v>764893.39778108988</v>
      </c>
      <c r="N128" s="256">
        <f>+IF(ISERROR(VLOOKUP($A128,UPP!$C$10:$V$329,15,FALSE)),0,VLOOKUP($A128,UPP!$C$10:$V$329,15,FALSE))</f>
        <v>0.10845642626180151</v>
      </c>
      <c r="O128" s="257">
        <f>+IF(ISERROR(VLOOKUP($A128,UPP!$C$10:$V$329,19,FALSE)),0,VLOOKUP($A128,UPP!$C$10:$V$329,19,FALSE))</f>
        <v>75922.752076048913</v>
      </c>
      <c r="P128" s="54"/>
      <c r="Q128" s="54"/>
    </row>
    <row r="129" spans="1:17" x14ac:dyDescent="0.2">
      <c r="A129" s="375">
        <f>+'IBNR+Freq'!B133</f>
        <v>649</v>
      </c>
      <c r="B129" s="375">
        <f>+'IBNR+Freq'!C133</f>
        <v>2</v>
      </c>
      <c r="C129" s="375">
        <f>+'IBNR+Freq'!D133</f>
        <v>1</v>
      </c>
      <c r="D129" s="256">
        <f>+ROUND(IF(ISERROR('IBNR+Freq'!W133),0,'IBNR+Freq'!W133),3)</f>
        <v>3.5630000000000002</v>
      </c>
      <c r="E129" s="257">
        <f>+IF(C129=1,IF(ISERROR(D129*'Exp Loss Report_PAYROLL'!D129*10),0,D129*'Exp Loss Report_PAYROLL'!D129*10),IF(ISERROR(D129*'Exp Loss Report_PAYROLL'!D129),0,D129*'Exp Loss Report_PAYROLL'!D129))</f>
        <v>1138378.5</v>
      </c>
      <c r="F129" s="256">
        <f>+ROUND(IF(ISERROR('IBNR+Freq'!X133),0,'IBNR+Freq'!X133),3)</f>
        <v>0.93</v>
      </c>
      <c r="G129" s="257">
        <f>+IF(C129=1,IF(ISERROR(F129*'Exp Loss Report_PAYROLL'!F129*10),0,F129*'Exp Loss Report_PAYROLL'!F129*10),IF(ISERROR(F129*'Exp Loss Report_PAYROLL'!F129),0,F129*'Exp Loss Report_PAYROLL'!F129))</f>
        <v>297135</v>
      </c>
      <c r="H129" s="256">
        <f>+ROUND(IF(ISERROR('IBNR+Freq'!Y133),0,'IBNR+Freq'!Y133),3)</f>
        <v>6.8000000000000005E-2</v>
      </c>
      <c r="I129" s="257">
        <f>+IF(C129=1,IF(ISERROR(H129*'Exp Loss Report_PAYROLL'!H129*10),0,H129*'Exp Loss Report_PAYROLL'!H129*10),IF(ISERROR(H129*'Exp Loss Report_PAYROLL'!H129),0,H129*'Exp Loss Report_PAYROLL'!H129))</f>
        <v>21726.000000000004</v>
      </c>
      <c r="J129" s="256">
        <f>+IF(ISERROR(VLOOKUP($A129,UPP!$C$10:$V$329,13,FALSE)),0,VLOOKUP($A129,UPP!$C$10:$V$329,13,FALSE))</f>
        <v>1.7352568197843845</v>
      </c>
      <c r="K129" s="257">
        <f>+IF(ISERROR(VLOOKUP($A129,UPP!$C$10:$V$329,17,FALSE)),0,VLOOKUP($A129,UPP!$C$10:$V$329,17,FALSE))</f>
        <v>554414.55392111081</v>
      </c>
      <c r="L129" s="256">
        <f>+IF(ISERROR(VLOOKUP($A129,UPP!$C$10:$V$329,14,FALSE)),0,VLOOKUP($A129,UPP!$C$10:$V$329,14,FALSE))</f>
        <v>0.90130550853969305</v>
      </c>
      <c r="M129" s="257">
        <f>+IF(ISERROR(VLOOKUP($A129,UPP!$C$10:$V$329,18,FALSE)),0,VLOOKUP($A129,UPP!$C$10:$V$329,18,FALSE))</f>
        <v>287967.10997843195</v>
      </c>
      <c r="N129" s="256">
        <f>+IF(ISERROR(VLOOKUP($A129,UPP!$C$10:$V$329,15,FALSE)),0,VLOOKUP($A129,UPP!$C$10:$V$329,15,FALSE))</f>
        <v>7.6216591675922915E-2</v>
      </c>
      <c r="O129" s="257">
        <f>+IF(ISERROR(VLOOKUP($A129,UPP!$C$10:$V$329,19,FALSE)),0,VLOOKUP($A129,UPP!$C$10:$V$329,19,FALSE))</f>
        <v>24351.201040457374</v>
      </c>
      <c r="P129" s="54"/>
      <c r="Q129" s="54"/>
    </row>
    <row r="130" spans="1:17" x14ac:dyDescent="0.2">
      <c r="A130" s="375">
        <f>+'IBNR+Freq'!B134</f>
        <v>651</v>
      </c>
      <c r="B130" s="375">
        <f>+'IBNR+Freq'!C134</f>
        <v>2</v>
      </c>
      <c r="C130" s="375">
        <f>+'IBNR+Freq'!D134</f>
        <v>1</v>
      </c>
      <c r="D130" s="256">
        <f>+ROUND(IF(ISERROR('IBNR+Freq'!W134),0,'IBNR+Freq'!W134),3)</f>
        <v>1.516</v>
      </c>
      <c r="E130" s="257">
        <f>+IF(C130=1,IF(ISERROR(D130*'Exp Loss Report_PAYROLL'!D130*10),0,D130*'Exp Loss Report_PAYROLL'!D130*10),IF(ISERROR(D130*'Exp Loss Report_PAYROLL'!D130),0,D130*'Exp Loss Report_PAYROLL'!D130))</f>
        <v>2602668.7999999998</v>
      </c>
      <c r="F130" s="256">
        <f>+ROUND(IF(ISERROR('IBNR+Freq'!X134),0,'IBNR+Freq'!X134),3)</f>
        <v>1.0549999999999999</v>
      </c>
      <c r="G130" s="257">
        <f>+IF(C130=1,IF(ISERROR(F130*'Exp Loss Report_PAYROLL'!F130*10),0,F130*'Exp Loss Report_PAYROLL'!F130*10),IF(ISERROR(F130*'Exp Loss Report_PAYROLL'!F130),0,F130*'Exp Loss Report_PAYROLL'!F130))</f>
        <v>1811224</v>
      </c>
      <c r="H130" s="256">
        <f>+ROUND(IF(ISERROR('IBNR+Freq'!Y134),0,'IBNR+Freq'!Y134),3)</f>
        <v>0.11600000000000001</v>
      </c>
      <c r="I130" s="257">
        <f>+IF(C130=1,IF(ISERROR(H130*'Exp Loss Report_PAYROLL'!H130*10),0,H130*'Exp Loss Report_PAYROLL'!H130*10),IF(ISERROR(H130*'Exp Loss Report_PAYROLL'!H130),0,H130*'Exp Loss Report_PAYROLL'!H130))</f>
        <v>199148.80000000002</v>
      </c>
      <c r="J130" s="256">
        <f>+IF(ISERROR(VLOOKUP($A130,UPP!$C$10:$V$329,13,FALSE)),0,VLOOKUP($A130,UPP!$C$10:$V$329,13,FALSE))</f>
        <v>2.0651219228633622</v>
      </c>
      <c r="K130" s="257">
        <f>+IF(ISERROR(VLOOKUP($A130,UPP!$C$10:$V$329,17,FALSE)),0,VLOOKUP($A130,UPP!$C$10:$V$329,17,FALSE))</f>
        <v>3545401.31717182</v>
      </c>
      <c r="L130" s="256">
        <f>+IF(ISERROR(VLOOKUP($A130,UPP!$C$10:$V$329,14,FALSE)),0,VLOOKUP($A130,UPP!$C$10:$V$329,14,FALSE))</f>
        <v>1.1879306358790813</v>
      </c>
      <c r="M130" s="257">
        <f>+IF(ISERROR(VLOOKUP($A130,UPP!$C$10:$V$329,18,FALSE)),0,VLOOKUP($A130,UPP!$C$10:$V$329,18,FALSE))</f>
        <v>2039439.315677207</v>
      </c>
      <c r="N130" s="256">
        <f>+IF(ISERROR(VLOOKUP($A130,UPP!$C$10:$V$329,15,FALSE)),0,VLOOKUP($A130,UPP!$C$10:$V$329,15,FALSE))</f>
        <v>9.3059961257557472E-2</v>
      </c>
      <c r="O130" s="257">
        <f>+IF(ISERROR(VLOOKUP($A130,UPP!$C$10:$V$329,19,FALSE)),0,VLOOKUP($A130,UPP!$C$10:$V$329,19,FALSE))</f>
        <v>159765.34148697468</v>
      </c>
      <c r="P130" s="54"/>
      <c r="Q130" s="54"/>
    </row>
    <row r="131" spans="1:17" x14ac:dyDescent="0.2">
      <c r="A131" s="375">
        <f>+'IBNR+Freq'!B135</f>
        <v>652</v>
      </c>
      <c r="B131" s="375">
        <f>+'IBNR+Freq'!C135</f>
        <v>2</v>
      </c>
      <c r="C131" s="375">
        <f>+'IBNR+Freq'!D135</f>
        <v>1</v>
      </c>
      <c r="D131" s="256">
        <f>+ROUND(IF(ISERROR('IBNR+Freq'!W135),0,'IBNR+Freq'!W135),3)</f>
        <v>6.6420000000000003</v>
      </c>
      <c r="E131" s="257">
        <f>+IF(C131=1,IF(ISERROR(D131*'Exp Loss Report_PAYROLL'!D131*10),0,D131*'Exp Loss Report_PAYROLL'!D131*10),IF(ISERROR(D131*'Exp Loss Report_PAYROLL'!D131),0,D131*'Exp Loss Report_PAYROLL'!D131))</f>
        <v>12663305.1</v>
      </c>
      <c r="F131" s="256">
        <f>+ROUND(IF(ISERROR('IBNR+Freq'!X135),0,'IBNR+Freq'!X135),3)</f>
        <v>3.012</v>
      </c>
      <c r="G131" s="257">
        <f>+IF(C131=1,IF(ISERROR(F131*'Exp Loss Report_PAYROLL'!F131*10),0,F131*'Exp Loss Report_PAYROLL'!F131*10),IF(ISERROR(F131*'Exp Loss Report_PAYROLL'!F131),0,F131*'Exp Loss Report_PAYROLL'!F131))</f>
        <v>5742528.5999999996</v>
      </c>
      <c r="H131" s="256">
        <f>+ROUND(IF(ISERROR('IBNR+Freq'!Y135),0,'IBNR+Freq'!Y135),3)</f>
        <v>0.151</v>
      </c>
      <c r="I131" s="257">
        <f>+IF(C131=1,IF(ISERROR(H131*'Exp Loss Report_PAYROLL'!H131*10),0,H131*'Exp Loss Report_PAYROLL'!H131*10),IF(ISERROR(H131*'Exp Loss Report_PAYROLL'!H131),0,H131*'Exp Loss Report_PAYROLL'!H131))</f>
        <v>287889.05</v>
      </c>
      <c r="J131" s="256">
        <f>+IF(ISERROR(VLOOKUP($A131,UPP!$C$10:$V$329,13,FALSE)),0,VLOOKUP($A131,UPP!$C$10:$V$329,13,FALSE))</f>
        <v>3.2879190136095873</v>
      </c>
      <c r="K131" s="257">
        <f>+IF(ISERROR(VLOOKUP($A131,UPP!$C$10:$V$329,17,FALSE)),0,VLOOKUP($A131,UPP!$C$10:$V$329,17,FALSE))</f>
        <v>6268581.9953973591</v>
      </c>
      <c r="L131" s="256">
        <f>+IF(ISERROR(VLOOKUP($A131,UPP!$C$10:$V$329,14,FALSE)),0,VLOOKUP($A131,UPP!$C$10:$V$329,14,FALSE))</f>
        <v>2.1968061997805375</v>
      </c>
      <c r="M131" s="257">
        <f>+IF(ISERROR(VLOOKUP($A131,UPP!$C$10:$V$329,18,FALSE)),0,VLOOKUP($A131,UPP!$C$10:$V$329,18,FALSE))</f>
        <v>4188320.8601915836</v>
      </c>
      <c r="N131" s="256">
        <f>+IF(ISERROR(VLOOKUP($A131,UPP!$C$10:$V$329,15,FALSE)),0,VLOOKUP($A131,UPP!$C$10:$V$329,15,FALSE))</f>
        <v>0.12555492660987583</v>
      </c>
      <c r="O131" s="257">
        <f>+IF(ISERROR(VLOOKUP($A131,UPP!$C$10:$V$329,19,FALSE)),0,VLOOKUP($A131,UPP!$C$10:$V$329,19,FALSE))</f>
        <v>239376.74532805875</v>
      </c>
      <c r="P131" s="54"/>
      <c r="Q131" s="54"/>
    </row>
    <row r="132" spans="1:17" x14ac:dyDescent="0.2">
      <c r="A132" s="375">
        <f>+'IBNR+Freq'!B136</f>
        <v>653</v>
      </c>
      <c r="B132" s="375">
        <f>+'IBNR+Freq'!C136</f>
        <v>2</v>
      </c>
      <c r="C132" s="375">
        <f>+'IBNR+Freq'!D136</f>
        <v>1</v>
      </c>
      <c r="D132" s="256">
        <f>+ROUND(IF(ISERROR('IBNR+Freq'!W136),0,'IBNR+Freq'!W136),3)</f>
        <v>4.4980000000000002</v>
      </c>
      <c r="E132" s="257">
        <f>+IF(C132=1,IF(ISERROR(D132*'Exp Loss Report_PAYROLL'!D132*10),0,D132*'Exp Loss Report_PAYROLL'!D132*10),IF(ISERROR(D132*'Exp Loss Report_PAYROLL'!D132),0,D132*'Exp Loss Report_PAYROLL'!D132))</f>
        <v>4445058.540000001</v>
      </c>
      <c r="F132" s="256">
        <f>+ROUND(IF(ISERROR('IBNR+Freq'!X136),0,'IBNR+Freq'!X136),3)</f>
        <v>1.097</v>
      </c>
      <c r="G132" s="257">
        <f>+IF(C132=1,IF(ISERROR(F132*'Exp Loss Report_PAYROLL'!F132*10),0,F132*'Exp Loss Report_PAYROLL'!F132*10),IF(ISERROR(F132*'Exp Loss Report_PAYROLL'!F132),0,F132*'Exp Loss Report_PAYROLL'!F132))</f>
        <v>1084088.3099999998</v>
      </c>
      <c r="H132" s="256">
        <f>+ROUND(IF(ISERROR('IBNR+Freq'!Y136),0,'IBNR+Freq'!Y136),3)</f>
        <v>3.6999999999999998E-2</v>
      </c>
      <c r="I132" s="257">
        <f>+IF(C132=1,IF(ISERROR(H132*'Exp Loss Report_PAYROLL'!H132*10),0,H132*'Exp Loss Report_PAYROLL'!H132*10),IF(ISERROR(H132*'Exp Loss Report_PAYROLL'!H132),0,H132*'Exp Loss Report_PAYROLL'!H132))</f>
        <v>36564.51</v>
      </c>
      <c r="J132" s="256">
        <f>+IF(ISERROR(VLOOKUP($A132,UPP!$C$10:$V$329,13,FALSE)),0,VLOOKUP($A132,UPP!$C$10:$V$329,13,FALSE))</f>
        <v>2.8372863657490504</v>
      </c>
      <c r="K132" s="257">
        <f>+IF(ISERROR(VLOOKUP($A132,UPP!$C$10:$V$329,17,FALSE)),0,VLOOKUP($A132,UPP!$C$10:$V$329,17,FALSE))</f>
        <v>2803891.5052241837</v>
      </c>
      <c r="L132" s="256">
        <f>+IF(ISERROR(VLOOKUP($A132,UPP!$C$10:$V$329,14,FALSE)),0,VLOOKUP($A132,UPP!$C$10:$V$329,14,FALSE))</f>
        <v>1.3684400565399242</v>
      </c>
      <c r="M132" s="257">
        <f>+IF(ISERROR(VLOOKUP($A132,UPP!$C$10:$V$329,18,FALSE)),0,VLOOKUP($A132,UPP!$C$10:$V$329,18,FALSE))</f>
        <v>1352333.5170744495</v>
      </c>
      <c r="N132" s="256">
        <f>+IF(ISERROR(VLOOKUP($A132,UPP!$C$10:$V$329,15,FALSE)),0,VLOOKUP($A132,UPP!$C$10:$V$329,15,FALSE))</f>
        <v>5.3442037711026631E-2</v>
      </c>
      <c r="O132" s="257">
        <f>+IF(ISERROR(VLOOKUP($A132,UPP!$C$10:$V$329,19,FALSE)),0,VLOOKUP($A132,UPP!$C$10:$V$329,19,FALSE))</f>
        <v>52813.024927167848</v>
      </c>
      <c r="P132" s="54"/>
      <c r="Q132" s="54"/>
    </row>
    <row r="133" spans="1:17" x14ac:dyDescent="0.2">
      <c r="A133" s="375">
        <f>+'IBNR+Freq'!B137</f>
        <v>654</v>
      </c>
      <c r="B133" s="375">
        <f>+'IBNR+Freq'!C137</f>
        <v>2</v>
      </c>
      <c r="C133" s="375">
        <f>+'IBNR+Freq'!D137</f>
        <v>1</v>
      </c>
      <c r="D133" s="256">
        <f>+ROUND(IF(ISERROR('IBNR+Freq'!W137),0,'IBNR+Freq'!W137),3)</f>
        <v>0.86199999999999999</v>
      </c>
      <c r="E133" s="257">
        <f>+IF(C133=1,IF(ISERROR(D133*'Exp Loss Report_PAYROLL'!D133*10),0,D133*'Exp Loss Report_PAYROLL'!D133*10),IF(ISERROR(D133*'Exp Loss Report_PAYROLL'!D133),0,D133*'Exp Loss Report_PAYROLL'!D133))</f>
        <v>814546.9</v>
      </c>
      <c r="F133" s="256">
        <f>+ROUND(IF(ISERROR('IBNR+Freq'!X137),0,'IBNR+Freq'!X137),3)</f>
        <v>0.42499999999999999</v>
      </c>
      <c r="G133" s="257">
        <f>+IF(C133=1,IF(ISERROR(F133*'Exp Loss Report_PAYROLL'!F133*10),0,F133*'Exp Loss Report_PAYROLL'!F133*10),IF(ISERROR(F133*'Exp Loss Report_PAYROLL'!F133),0,F133*'Exp Loss Report_PAYROLL'!F133))</f>
        <v>401603.75</v>
      </c>
      <c r="H133" s="256">
        <f>+ROUND(IF(ISERROR('IBNR+Freq'!Y137),0,'IBNR+Freq'!Y137),3)</f>
        <v>0.124</v>
      </c>
      <c r="I133" s="257">
        <f>+IF(C133=1,IF(ISERROR(H133*'Exp Loss Report_PAYROLL'!H133*10),0,H133*'Exp Loss Report_PAYROLL'!H133*10),IF(ISERROR(H133*'Exp Loss Report_PAYROLL'!H133),0,H133*'Exp Loss Report_PAYROLL'!H133))</f>
        <v>117173.79999999999</v>
      </c>
      <c r="J133" s="256">
        <f>+IF(ISERROR(VLOOKUP($A133,UPP!$C$10:$V$329,13,FALSE)),0,VLOOKUP($A133,UPP!$C$10:$V$329,13,FALSE))</f>
        <v>2.3019486700000003</v>
      </c>
      <c r="K133" s="257">
        <f>+IF(ISERROR(VLOOKUP($A133,UPP!$C$10:$V$329,17,FALSE)),0,VLOOKUP($A133,UPP!$C$10:$V$329,17,FALSE))</f>
        <v>2175226.3957165</v>
      </c>
      <c r="L133" s="256">
        <f>+IF(ISERROR(VLOOKUP($A133,UPP!$C$10:$V$329,14,FALSE)),0,VLOOKUP($A133,UPP!$C$10:$V$329,14,FALSE))</f>
        <v>0.78135085000000004</v>
      </c>
      <c r="M133" s="257">
        <f>+IF(ISERROR(VLOOKUP($A133,UPP!$C$10:$V$329,18,FALSE)),0,VLOOKUP($A133,UPP!$C$10:$V$329,18,FALSE))</f>
        <v>738337.48570750002</v>
      </c>
      <c r="N133" s="256">
        <f>+IF(ISERROR(VLOOKUP($A133,UPP!$C$10:$V$329,15,FALSE)),0,VLOOKUP($A133,UPP!$C$10:$V$329,15,FALSE))</f>
        <v>9.392404E-2</v>
      </c>
      <c r="O133" s="257">
        <f>+IF(ISERROR(VLOOKUP($A133,UPP!$C$10:$V$329,19,FALSE)),0,VLOOKUP($A133,UPP!$C$10:$V$329,19,FALSE))</f>
        <v>88753.521598000007</v>
      </c>
      <c r="P133" s="54"/>
      <c r="Q133" s="54"/>
    </row>
    <row r="134" spans="1:17" x14ac:dyDescent="0.2">
      <c r="A134" s="375">
        <f>+'IBNR+Freq'!B138</f>
        <v>655</v>
      </c>
      <c r="B134" s="375">
        <f>+'IBNR+Freq'!C138</f>
        <v>2</v>
      </c>
      <c r="C134" s="375">
        <f>+'IBNR+Freq'!D138</f>
        <v>1</v>
      </c>
      <c r="D134" s="256">
        <f>+ROUND(IF(ISERROR('IBNR+Freq'!W138),0,'IBNR+Freq'!W138),3)</f>
        <v>1.401</v>
      </c>
      <c r="E134" s="257">
        <f>+IF(C134=1,IF(ISERROR(D134*'Exp Loss Report_PAYROLL'!D134*10),0,D134*'Exp Loss Report_PAYROLL'!D134*10),IF(ISERROR(D134*'Exp Loss Report_PAYROLL'!D134),0,D134*'Exp Loss Report_PAYROLL'!D134))</f>
        <v>604993.83000000007</v>
      </c>
      <c r="F134" s="256">
        <f>+ROUND(IF(ISERROR('IBNR+Freq'!X138),0,'IBNR+Freq'!X138),3)</f>
        <v>0.41899999999999998</v>
      </c>
      <c r="G134" s="257">
        <f>+IF(C134=1,IF(ISERROR(F134*'Exp Loss Report_PAYROLL'!F134*10),0,F134*'Exp Loss Report_PAYROLL'!F134*10),IF(ISERROR(F134*'Exp Loss Report_PAYROLL'!F134),0,F134*'Exp Loss Report_PAYROLL'!F134))</f>
        <v>180936.77</v>
      </c>
      <c r="H134" s="256">
        <f>+ROUND(IF(ISERROR('IBNR+Freq'!Y138),0,'IBNR+Freq'!Y138),3)</f>
        <v>3.4000000000000002E-2</v>
      </c>
      <c r="I134" s="257">
        <f>+IF(C134=1,IF(ISERROR(H134*'Exp Loss Report_PAYROLL'!H134*10),0,H134*'Exp Loss Report_PAYROLL'!H134*10),IF(ISERROR(H134*'Exp Loss Report_PAYROLL'!H134),0,H134*'Exp Loss Report_PAYROLL'!H134))</f>
        <v>14682.220000000001</v>
      </c>
      <c r="J134" s="256">
        <f>+IF(ISERROR(VLOOKUP($A134,UPP!$C$10:$V$329,13,FALSE)),0,VLOOKUP($A134,UPP!$C$10:$V$329,13,FALSE))</f>
        <v>6.8090350395287711</v>
      </c>
      <c r="K134" s="257">
        <f>+IF(ISERROR(VLOOKUP($A134,UPP!$C$10:$V$329,17,FALSE)),0,VLOOKUP($A134,UPP!$C$10:$V$329,17,FALSE))</f>
        <v>2940345.6011197092</v>
      </c>
      <c r="L134" s="256">
        <f>+IF(ISERROR(VLOOKUP($A134,UPP!$C$10:$V$329,14,FALSE)),0,VLOOKUP($A134,UPP!$C$10:$V$329,14,FALSE))</f>
        <v>1.2624073619900691</v>
      </c>
      <c r="M134" s="257">
        <f>+IF(ISERROR(VLOOKUP($A134,UPP!$C$10:$V$329,18,FALSE)),0,VLOOKUP($A134,UPP!$C$10:$V$329,18,FALSE))</f>
        <v>545145.37112817157</v>
      </c>
      <c r="N134" s="256">
        <f>+IF(ISERROR(VLOOKUP($A134,UPP!$C$10:$V$329,15,FALSE)),0,VLOOKUP($A134,UPP!$C$10:$V$329,15,FALSE))</f>
        <v>0.10911659848116055</v>
      </c>
      <c r="O134" s="257">
        <f>+IF(ISERROR(VLOOKUP($A134,UPP!$C$10:$V$329,19,FALSE)),0,VLOOKUP($A134,UPP!$C$10:$V$329,19,FALSE))</f>
        <v>47119.820722119555</v>
      </c>
      <c r="P134" s="54"/>
      <c r="Q134" s="54"/>
    </row>
    <row r="135" spans="1:17" x14ac:dyDescent="0.2">
      <c r="A135" s="375">
        <f>+'IBNR+Freq'!B139</f>
        <v>656</v>
      </c>
      <c r="B135" s="375">
        <f>+'IBNR+Freq'!C139</f>
        <v>2</v>
      </c>
      <c r="C135" s="375">
        <f>+'IBNR+Freq'!D139</f>
        <v>1</v>
      </c>
      <c r="D135" s="256">
        <f>+ROUND(IF(ISERROR('IBNR+Freq'!W139),0,'IBNR+Freq'!W139),3)</f>
        <v>0</v>
      </c>
      <c r="E135" s="257">
        <f>+IF(C135=1,IF(ISERROR(D135*'Exp Loss Report_PAYROLL'!D135*10),0,D135*'Exp Loss Report_PAYROLL'!D135*10),IF(ISERROR(D135*'Exp Loss Report_PAYROLL'!D135),0,D135*'Exp Loss Report_PAYROLL'!D135))</f>
        <v>0</v>
      </c>
      <c r="F135" s="256">
        <f>+ROUND(IF(ISERROR('IBNR+Freq'!X139),0,'IBNR+Freq'!X139),3)</f>
        <v>0</v>
      </c>
      <c r="G135" s="257">
        <f>+IF(C135=1,IF(ISERROR(F135*'Exp Loss Report_PAYROLL'!F135*10),0,F135*'Exp Loss Report_PAYROLL'!F135*10),IF(ISERROR(F135*'Exp Loss Report_PAYROLL'!F135),0,F135*'Exp Loss Report_PAYROLL'!F135))</f>
        <v>0</v>
      </c>
      <c r="H135" s="256">
        <f>+ROUND(IF(ISERROR('IBNR+Freq'!Y139),0,'IBNR+Freq'!Y139),3)</f>
        <v>2.7E-2</v>
      </c>
      <c r="I135" s="257">
        <f>+IF(C135=1,IF(ISERROR(H135*'Exp Loss Report_PAYROLL'!H135*10),0,H135*'Exp Loss Report_PAYROLL'!H135*10),IF(ISERROR(H135*'Exp Loss Report_PAYROLL'!H135),0,H135*'Exp Loss Report_PAYROLL'!H135))</f>
        <v>12186.45</v>
      </c>
      <c r="J135" s="256">
        <f>+IF(ISERROR(VLOOKUP($A135,UPP!$C$10:$V$329,13,FALSE)),0,VLOOKUP($A135,UPP!$C$10:$V$329,13,FALSE))</f>
        <v>3.2697837252105777</v>
      </c>
      <c r="K135" s="257">
        <f>+IF(ISERROR(VLOOKUP($A135,UPP!$C$10:$V$329,17,FALSE)),0,VLOOKUP($A135,UPP!$C$10:$V$329,17,FALSE))</f>
        <v>1475816.8843737943</v>
      </c>
      <c r="L135" s="256">
        <f>+IF(ISERROR(VLOOKUP($A135,UPP!$C$10:$V$329,14,FALSE)),0,VLOOKUP($A135,UPP!$C$10:$V$329,14,FALSE))</f>
        <v>0.75543279168658184</v>
      </c>
      <c r="M135" s="257">
        <f>+IF(ISERROR(VLOOKUP($A135,UPP!$C$10:$V$329,18,FALSE)),0,VLOOKUP($A135,UPP!$C$10:$V$329,18,FALSE))</f>
        <v>340964.59052773868</v>
      </c>
      <c r="N135" s="256">
        <f>+IF(ISERROR(VLOOKUP($A135,UPP!$C$10:$V$329,15,FALSE)),0,VLOOKUP($A135,UPP!$C$10:$V$329,15,FALSE))</f>
        <v>8.6174103102840377E-2</v>
      </c>
      <c r="O135" s="257">
        <f>+IF(ISERROR(VLOOKUP($A135,UPP!$C$10:$V$329,19,FALSE)),0,VLOOKUP($A135,UPP!$C$10:$V$329,19,FALSE))</f>
        <v>38894.681435467006</v>
      </c>
      <c r="P135" s="54"/>
      <c r="Q135" s="54"/>
    </row>
    <row r="136" spans="1:17" x14ac:dyDescent="0.2">
      <c r="A136" s="375">
        <f>+'IBNR+Freq'!B140</f>
        <v>657</v>
      </c>
      <c r="B136" s="375">
        <f>+'IBNR+Freq'!C140</f>
        <v>2</v>
      </c>
      <c r="C136" s="375">
        <f>+'IBNR+Freq'!D140</f>
        <v>1</v>
      </c>
      <c r="D136" s="256">
        <f>+ROUND(IF(ISERROR('IBNR+Freq'!W140),0,'IBNR+Freq'!W140),3)</f>
        <v>0</v>
      </c>
      <c r="E136" s="257">
        <f>+IF(C136=1,IF(ISERROR(D136*'Exp Loss Report_PAYROLL'!D136*10),0,D136*'Exp Loss Report_PAYROLL'!D136*10),IF(ISERROR(D136*'Exp Loss Report_PAYROLL'!D136),0,D136*'Exp Loss Report_PAYROLL'!D136))</f>
        <v>0</v>
      </c>
      <c r="F136" s="256">
        <f>+ROUND(IF(ISERROR('IBNR+Freq'!X140),0,'IBNR+Freq'!X140),3)</f>
        <v>0</v>
      </c>
      <c r="G136" s="257">
        <f>+IF(C136=1,IF(ISERROR(F136*'Exp Loss Report_PAYROLL'!F136*10),0,F136*'Exp Loss Report_PAYROLL'!F136*10),IF(ISERROR(F136*'Exp Loss Report_PAYROLL'!F136),0,F136*'Exp Loss Report_PAYROLL'!F136))</f>
        <v>0</v>
      </c>
      <c r="H136" s="256">
        <f>+ROUND(IF(ISERROR('IBNR+Freq'!Y140),0,'IBNR+Freq'!Y140),3)</f>
        <v>2.1000000000000001E-2</v>
      </c>
      <c r="I136" s="257">
        <f>+IF(C136=1,IF(ISERROR(H136*'Exp Loss Report_PAYROLL'!H136*10),0,H136*'Exp Loss Report_PAYROLL'!H136*10),IF(ISERROR(H136*'Exp Loss Report_PAYROLL'!H136),0,H136*'Exp Loss Report_PAYROLL'!H136))</f>
        <v>741.30000000000007</v>
      </c>
      <c r="J136" s="256">
        <f>+IF(ISERROR(VLOOKUP($A136,UPP!$C$10:$V$329,13,FALSE)),0,VLOOKUP($A136,UPP!$C$10:$V$329,13,FALSE))</f>
        <v>4.3061760573460388</v>
      </c>
      <c r="K136" s="257">
        <f>+IF(ISERROR(VLOOKUP($A136,UPP!$C$10:$V$329,17,FALSE)),0,VLOOKUP($A136,UPP!$C$10:$V$329,17,FALSE))</f>
        <v>152008.01482431518</v>
      </c>
      <c r="L136" s="256">
        <f>+IF(ISERROR(VLOOKUP($A136,UPP!$C$10:$V$329,14,FALSE)),0,VLOOKUP($A136,UPP!$C$10:$V$329,14,FALSE))</f>
        <v>1.5259097118475324</v>
      </c>
      <c r="M136" s="257">
        <f>+IF(ISERROR(VLOOKUP($A136,UPP!$C$10:$V$329,18,FALSE)),0,VLOOKUP($A136,UPP!$C$10:$V$329,18,FALSE))</f>
        <v>53864.612828217898</v>
      </c>
      <c r="N136" s="256">
        <f>+IF(ISERROR(VLOOKUP($A136,UPP!$C$10:$V$329,15,FALSE)),0,VLOOKUP($A136,UPP!$C$10:$V$329,15,FALSE))</f>
        <v>7.9027830806428681E-2</v>
      </c>
      <c r="O136" s="257">
        <f>+IF(ISERROR(VLOOKUP($A136,UPP!$C$10:$V$329,19,FALSE)),0,VLOOKUP($A136,UPP!$C$10:$V$329,19,FALSE))</f>
        <v>2789.6824274669325</v>
      </c>
      <c r="P136" s="54"/>
      <c r="Q136" s="54"/>
    </row>
    <row r="137" spans="1:17" x14ac:dyDescent="0.2">
      <c r="A137" s="375">
        <f>+'IBNR+Freq'!B141</f>
        <v>658</v>
      </c>
      <c r="B137" s="375">
        <f>+'IBNR+Freq'!C141</f>
        <v>2</v>
      </c>
      <c r="C137" s="375">
        <f>+'IBNR+Freq'!D141</f>
        <v>1</v>
      </c>
      <c r="D137" s="256">
        <f>+ROUND(IF(ISERROR('IBNR+Freq'!W141),0,'IBNR+Freq'!W141),3)</f>
        <v>4.6870000000000003</v>
      </c>
      <c r="E137" s="257">
        <f>+IF(C137=1,IF(ISERROR(D137*'Exp Loss Report_PAYROLL'!D137*10),0,D137*'Exp Loss Report_PAYROLL'!D137*10),IF(ISERROR(D137*'Exp Loss Report_PAYROLL'!D137),0,D137*'Exp Loss Report_PAYROLL'!D137))</f>
        <v>1522571.9500000002</v>
      </c>
      <c r="F137" s="256">
        <f>+ROUND(IF(ISERROR('IBNR+Freq'!X141),0,'IBNR+Freq'!X141),3)</f>
        <v>1.8120000000000001</v>
      </c>
      <c r="G137" s="257">
        <f>+IF(C137=1,IF(ISERROR(F137*'Exp Loss Report_PAYROLL'!F137*10),0,F137*'Exp Loss Report_PAYROLL'!F137*10),IF(ISERROR(F137*'Exp Loss Report_PAYROLL'!F137),0,F137*'Exp Loss Report_PAYROLL'!F137))</f>
        <v>588628.19999999995</v>
      </c>
      <c r="H137" s="256">
        <f>+ROUND(IF(ISERROR('IBNR+Freq'!Y141),0,'IBNR+Freq'!Y141),3)</f>
        <v>7.5999999999999998E-2</v>
      </c>
      <c r="I137" s="257">
        <f>+IF(C137=1,IF(ISERROR(H137*'Exp Loss Report_PAYROLL'!H137*10),0,H137*'Exp Loss Report_PAYROLL'!H137*10),IF(ISERROR(H137*'Exp Loss Report_PAYROLL'!H137),0,H137*'Exp Loss Report_PAYROLL'!H137))</f>
        <v>24688.600000000002</v>
      </c>
      <c r="J137" s="256">
        <f>+IF(ISERROR(VLOOKUP($A137,UPP!$C$10:$V$329,13,FALSE)),0,VLOOKUP($A137,UPP!$C$10:$V$329,13,FALSE))</f>
        <v>4.450136051735516</v>
      </c>
      <c r="K137" s="257">
        <f>+IF(ISERROR(VLOOKUP($A137,UPP!$C$10:$V$329,17,FALSE)),0,VLOOKUP($A137,UPP!$C$10:$V$329,17,FALSE))</f>
        <v>1445626.6964062825</v>
      </c>
      <c r="L137" s="256">
        <f>+IF(ISERROR(VLOOKUP($A137,UPP!$C$10:$V$329,14,FALSE)),0,VLOOKUP($A137,UPP!$C$10:$V$329,14,FALSE))</f>
        <v>1.7143555676389075</v>
      </c>
      <c r="M137" s="257">
        <f>+IF(ISERROR(VLOOKUP($A137,UPP!$C$10:$V$329,18,FALSE)),0,VLOOKUP($A137,UPP!$C$10:$V$329,18,FALSE))</f>
        <v>556908.4061474991</v>
      </c>
      <c r="N137" s="256">
        <f>+IF(ISERROR(VLOOKUP($A137,UPP!$C$10:$V$329,15,FALSE)),0,VLOOKUP($A137,UPP!$C$10:$V$329,15,FALSE))</f>
        <v>0.16884438062557747</v>
      </c>
      <c r="O137" s="257">
        <f>+IF(ISERROR(VLOOKUP($A137,UPP!$C$10:$V$329,19,FALSE)),0,VLOOKUP($A137,UPP!$C$10:$V$329,19,FALSE))</f>
        <v>54849.097046218842</v>
      </c>
      <c r="P137" s="54"/>
      <c r="Q137" s="54"/>
    </row>
    <row r="138" spans="1:17" x14ac:dyDescent="0.2">
      <c r="A138" s="375">
        <f>+'IBNR+Freq'!B142</f>
        <v>659</v>
      </c>
      <c r="B138" s="375">
        <f>+'IBNR+Freq'!C142</f>
        <v>2</v>
      </c>
      <c r="C138" s="375">
        <f>+'IBNR+Freq'!D142</f>
        <v>1</v>
      </c>
      <c r="D138" s="256">
        <f>+ROUND(IF(ISERROR('IBNR+Freq'!W142),0,'IBNR+Freq'!W142),3)</f>
        <v>12.928000000000001</v>
      </c>
      <c r="E138" s="257">
        <f>+IF(C138=1,IF(ISERROR(D138*'Exp Loss Report_PAYROLL'!D138*10),0,D138*'Exp Loss Report_PAYROLL'!D138*10),IF(ISERROR(D138*'Exp Loss Report_PAYROLL'!D138),0,D138*'Exp Loss Report_PAYROLL'!D138))</f>
        <v>4465201.92</v>
      </c>
      <c r="F138" s="256">
        <f>+ROUND(IF(ISERROR('IBNR+Freq'!X142),0,'IBNR+Freq'!X142),3)</f>
        <v>3.5030000000000001</v>
      </c>
      <c r="G138" s="257">
        <f>+IF(C138=1,IF(ISERROR(F138*'Exp Loss Report_PAYROLL'!F138*10),0,F138*'Exp Loss Report_PAYROLL'!F138*10),IF(ISERROR(F138*'Exp Loss Report_PAYROLL'!F138),0,F138*'Exp Loss Report_PAYROLL'!F138))</f>
        <v>1209901.17</v>
      </c>
      <c r="H138" s="256">
        <f>+ROUND(IF(ISERROR('IBNR+Freq'!Y142),0,'IBNR+Freq'!Y142),3)</f>
        <v>0.16600000000000001</v>
      </c>
      <c r="I138" s="257">
        <f>+IF(C138=1,IF(ISERROR(H138*'Exp Loss Report_PAYROLL'!H138*10),0,H138*'Exp Loss Report_PAYROLL'!H138*10),IF(ISERROR(H138*'Exp Loss Report_PAYROLL'!H138),0,H138*'Exp Loss Report_PAYROLL'!H138))</f>
        <v>57334.740000000005</v>
      </c>
      <c r="J138" s="256">
        <f>+IF(ISERROR(VLOOKUP($A138,UPP!$C$10:$V$329,13,FALSE)),0,VLOOKUP($A138,UPP!$C$10:$V$329,13,FALSE))</f>
        <v>7.3910327877473954</v>
      </c>
      <c r="K138" s="257">
        <f>+IF(ISERROR(VLOOKUP($A138,UPP!$C$10:$V$329,17,FALSE)),0,VLOOKUP($A138,UPP!$C$10:$V$329,17,FALSE))</f>
        <v>2552788.814560073</v>
      </c>
      <c r="L138" s="256">
        <f>+IF(ISERROR(VLOOKUP($A138,UPP!$C$10:$V$329,14,FALSE)),0,VLOOKUP($A138,UPP!$C$10:$V$329,14,FALSE))</f>
        <v>4.0731070603538715</v>
      </c>
      <c r="M138" s="257">
        <f>+IF(ISERROR(VLOOKUP($A138,UPP!$C$10:$V$329,18,FALSE)),0,VLOOKUP($A138,UPP!$C$10:$V$329,18,FALSE))</f>
        <v>1406810.4475756236</v>
      </c>
      <c r="N138" s="256">
        <f>+IF(ISERROR(VLOOKUP($A138,UPP!$C$10:$V$329,15,FALSE)),0,VLOOKUP($A138,UPP!$C$10:$V$329,15,FALSE))</f>
        <v>0.1469761518987342</v>
      </c>
      <c r="O138" s="257">
        <f>+IF(ISERROR(VLOOKUP($A138,UPP!$C$10:$V$329,19,FALSE)),0,VLOOKUP($A138,UPP!$C$10:$V$329,19,FALSE))</f>
        <v>50764.0931043038</v>
      </c>
      <c r="P138" s="54"/>
      <c r="Q138" s="54"/>
    </row>
    <row r="139" spans="1:17" x14ac:dyDescent="0.2">
      <c r="A139" s="375">
        <f>+'IBNR+Freq'!B143</f>
        <v>660</v>
      </c>
      <c r="B139" s="375">
        <f>+'IBNR+Freq'!C143</f>
        <v>2</v>
      </c>
      <c r="C139" s="375">
        <f>+'IBNR+Freq'!D143</f>
        <v>1</v>
      </c>
      <c r="D139" s="256">
        <f>+ROUND(IF(ISERROR('IBNR+Freq'!W143),0,'IBNR+Freq'!W143),3)</f>
        <v>1.3120000000000001</v>
      </c>
      <c r="E139" s="257">
        <f>+IF(C139=1,IF(ISERROR(D139*'Exp Loss Report_PAYROLL'!D139*10),0,D139*'Exp Loss Report_PAYROLL'!D139*10),IF(ISERROR(D139*'Exp Loss Report_PAYROLL'!D139),0,D139*'Exp Loss Report_PAYROLL'!D139))</f>
        <v>2365417.92</v>
      </c>
      <c r="F139" s="256">
        <f>+ROUND(IF(ISERROR('IBNR+Freq'!X143),0,'IBNR+Freq'!X143),3)</f>
        <v>0.193</v>
      </c>
      <c r="G139" s="257">
        <f>+IF(C139=1,IF(ISERROR(F139*'Exp Loss Report_PAYROLL'!F139*10),0,F139*'Exp Loss Report_PAYROLL'!F139*10),IF(ISERROR(F139*'Exp Loss Report_PAYROLL'!F139),0,F139*'Exp Loss Report_PAYROLL'!F139))</f>
        <v>347961.63</v>
      </c>
      <c r="H139" s="256">
        <f>+ROUND(IF(ISERROR('IBNR+Freq'!Y143),0,'IBNR+Freq'!Y143),3)</f>
        <v>3.5999999999999997E-2</v>
      </c>
      <c r="I139" s="257">
        <f>+IF(C139=1,IF(ISERROR(H139*'Exp Loss Report_PAYROLL'!H139*10),0,H139*'Exp Loss Report_PAYROLL'!H139*10),IF(ISERROR(H139*'Exp Loss Report_PAYROLL'!H139),0,H139*'Exp Loss Report_PAYROLL'!H139))</f>
        <v>64904.759999999995</v>
      </c>
      <c r="J139" s="256">
        <f>+IF(ISERROR(VLOOKUP($A139,UPP!$C$10:$V$329,13,FALSE)),0,VLOOKUP($A139,UPP!$C$10:$V$329,13,FALSE))</f>
        <v>0.85885882316307705</v>
      </c>
      <c r="K139" s="257">
        <f>+IF(ISERROR(VLOOKUP($A139,UPP!$C$10:$V$329,17,FALSE)),0,VLOOKUP($A139,UPP!$C$10:$V$329,17,FALSE))</f>
        <v>1548445.1608689432</v>
      </c>
      <c r="L139" s="256">
        <f>+IF(ISERROR(VLOOKUP($A139,UPP!$C$10:$V$329,14,FALSE)),0,VLOOKUP($A139,UPP!$C$10:$V$329,14,FALSE))</f>
        <v>0.40193298974769232</v>
      </c>
      <c r="M139" s="257">
        <f>+IF(ISERROR(VLOOKUP($A139,UPP!$C$10:$V$329,18,FALSE)),0,VLOOKUP($A139,UPP!$C$10:$V$329,18,FALSE))</f>
        <v>724649.00654601189</v>
      </c>
      <c r="N139" s="256">
        <f>+IF(ISERROR(VLOOKUP($A139,UPP!$C$10:$V$329,15,FALSE)),0,VLOOKUP($A139,UPP!$C$10:$V$329,15,FALSE))</f>
        <v>5.3375407089230782E-2</v>
      </c>
      <c r="O139" s="257">
        <f>+IF(ISERROR(VLOOKUP($A139,UPP!$C$10:$V$329,19,FALSE)),0,VLOOKUP($A139,UPP!$C$10:$V$329,19,FALSE))</f>
        <v>96231.055195245062</v>
      </c>
      <c r="P139" s="54"/>
      <c r="Q139" s="54"/>
    </row>
    <row r="140" spans="1:17" x14ac:dyDescent="0.2">
      <c r="A140" s="375">
        <f>+'IBNR+Freq'!B144</f>
        <v>661</v>
      </c>
      <c r="B140" s="375">
        <f>+'IBNR+Freq'!C144</f>
        <v>2</v>
      </c>
      <c r="C140" s="375">
        <f>+'IBNR+Freq'!D144</f>
        <v>1</v>
      </c>
      <c r="D140" s="256">
        <f>+ROUND(IF(ISERROR('IBNR+Freq'!W144),0,'IBNR+Freq'!W144),3)</f>
        <v>1.4359999999999999</v>
      </c>
      <c r="E140" s="257">
        <f>+IF(C140=1,IF(ISERROR(D140*'Exp Loss Report_PAYROLL'!D140*10),0,D140*'Exp Loss Report_PAYROLL'!D140*10),IF(ISERROR(D140*'Exp Loss Report_PAYROLL'!D140),0,D140*'Exp Loss Report_PAYROLL'!D140))</f>
        <v>7570678.1600000001</v>
      </c>
      <c r="F140" s="256">
        <f>+ROUND(IF(ISERROR('IBNR+Freq'!X144),0,'IBNR+Freq'!X144),3)</f>
        <v>0.48199999999999998</v>
      </c>
      <c r="G140" s="257">
        <f>+IF(C140=1,IF(ISERROR(F140*'Exp Loss Report_PAYROLL'!F140*10),0,F140*'Exp Loss Report_PAYROLL'!F140*10),IF(ISERROR(F140*'Exp Loss Report_PAYROLL'!F140),0,F140*'Exp Loss Report_PAYROLL'!F140))</f>
        <v>2541132.92</v>
      </c>
      <c r="H140" s="256">
        <f>+ROUND(IF(ISERROR('IBNR+Freq'!Y144),0,'IBNR+Freq'!Y144),3)</f>
        <v>0.113</v>
      </c>
      <c r="I140" s="257">
        <f>+IF(C140=1,IF(ISERROR(H140*'Exp Loss Report_PAYROLL'!H140*10),0,H140*'Exp Loss Report_PAYROLL'!H140*10),IF(ISERROR(H140*'Exp Loss Report_PAYROLL'!H140),0,H140*'Exp Loss Report_PAYROLL'!H140))</f>
        <v>595742.78</v>
      </c>
      <c r="J140" s="256">
        <f>+IF(ISERROR(VLOOKUP($A140,UPP!$C$10:$V$329,13,FALSE)),0,VLOOKUP($A140,UPP!$C$10:$V$329,13,FALSE))</f>
        <v>1.2027935014997757</v>
      </c>
      <c r="K140" s="257">
        <f>+IF(ISERROR(VLOOKUP($A140,UPP!$C$10:$V$329,17,FALSE)),0,VLOOKUP($A140,UPP!$C$10:$V$329,17,FALSE))</f>
        <v>6341199.5075169075</v>
      </c>
      <c r="L140" s="256">
        <f>+IF(ISERROR(VLOOKUP($A140,UPP!$C$10:$V$329,14,FALSE)),0,VLOOKUP($A140,UPP!$C$10:$V$329,14,FALSE))</f>
        <v>0.52683003771890458</v>
      </c>
      <c r="M140" s="257">
        <f>+IF(ISERROR(VLOOKUP($A140,UPP!$C$10:$V$329,18,FALSE)),0,VLOOKUP($A140,UPP!$C$10:$V$329,18,FALSE))</f>
        <v>2777479.5686563281</v>
      </c>
      <c r="N140" s="256">
        <f>+IF(ISERROR(VLOOKUP($A140,UPP!$C$10:$V$329,15,FALSE)),0,VLOOKUP($A140,UPP!$C$10:$V$329,15,FALSE))</f>
        <v>7.537722078132017E-2</v>
      </c>
      <c r="O140" s="257">
        <f>+IF(ISERROR(VLOOKUP($A140,UPP!$C$10:$V$329,19,FALSE)),0,VLOOKUP($A140,UPP!$C$10:$V$329,19,FALSE))</f>
        <v>397393.23059236683</v>
      </c>
      <c r="P140" s="54"/>
      <c r="Q140" s="54"/>
    </row>
    <row r="141" spans="1:17" x14ac:dyDescent="0.2">
      <c r="A141" s="375">
        <f>+'IBNR+Freq'!B145</f>
        <v>662</v>
      </c>
      <c r="B141" s="375">
        <f>+'IBNR+Freq'!C145</f>
        <v>2</v>
      </c>
      <c r="C141" s="375">
        <f>+'IBNR+Freq'!D145</f>
        <v>1</v>
      </c>
      <c r="D141" s="256">
        <f>+ROUND(IF(ISERROR('IBNR+Freq'!W145),0,'IBNR+Freq'!W145),3)</f>
        <v>0</v>
      </c>
      <c r="E141" s="257">
        <f>+IF(C141=1,IF(ISERROR(D141*'Exp Loss Report_PAYROLL'!D141*10),0,D141*'Exp Loss Report_PAYROLL'!D141*10),IF(ISERROR(D141*'Exp Loss Report_PAYROLL'!D141),0,D141*'Exp Loss Report_PAYROLL'!D141))</f>
        <v>0</v>
      </c>
      <c r="F141" s="256">
        <f>+ROUND(IF(ISERROR('IBNR+Freq'!X145),0,'IBNR+Freq'!X145),3)</f>
        <v>0.157</v>
      </c>
      <c r="G141" s="257">
        <f>+IF(C141=1,IF(ISERROR(F141*'Exp Loss Report_PAYROLL'!F141*10),0,F141*'Exp Loss Report_PAYROLL'!F141*10),IF(ISERROR(F141*'Exp Loss Report_PAYROLL'!F141),0,F141*'Exp Loss Report_PAYROLL'!F141))</f>
        <v>50233.72</v>
      </c>
      <c r="H141" s="256">
        <f>+ROUND(IF(ISERROR('IBNR+Freq'!Y145),0,'IBNR+Freq'!Y145),3)</f>
        <v>0.13300000000000001</v>
      </c>
      <c r="I141" s="257">
        <f>+IF(C141=1,IF(ISERROR(H141*'Exp Loss Report_PAYROLL'!H141*10),0,H141*'Exp Loss Report_PAYROLL'!H141*10),IF(ISERROR(H141*'Exp Loss Report_PAYROLL'!H141),0,H141*'Exp Loss Report_PAYROLL'!H141))</f>
        <v>42554.68</v>
      </c>
      <c r="J141" s="256">
        <f>+IF(ISERROR(VLOOKUP($A141,UPP!$C$10:$V$329,13,FALSE)),0,VLOOKUP($A141,UPP!$C$10:$V$329,13,FALSE))</f>
        <v>2.3583083527506545</v>
      </c>
      <c r="K141" s="257">
        <f>+IF(ISERROR(VLOOKUP($A141,UPP!$C$10:$V$329,17,FALSE)),0,VLOOKUP($A141,UPP!$C$10:$V$329,17,FALSE))</f>
        <v>754564.34054609947</v>
      </c>
      <c r="L141" s="256">
        <f>+IF(ISERROR(VLOOKUP($A141,UPP!$C$10:$V$329,14,FALSE)),0,VLOOKUP($A141,UPP!$C$10:$V$329,14,FALSE))</f>
        <v>1.5627451363469924</v>
      </c>
      <c r="M141" s="257">
        <f>+IF(ISERROR(VLOOKUP($A141,UPP!$C$10:$V$329,18,FALSE)),0,VLOOKUP($A141,UPP!$C$10:$V$329,18,FALSE))</f>
        <v>500015.93382558372</v>
      </c>
      <c r="N141" s="256">
        <f>+IF(ISERROR(VLOOKUP($A141,UPP!$C$10:$V$329,15,FALSE)),0,VLOOKUP($A141,UPP!$C$10:$V$329,15,FALSE))</f>
        <v>0.14811489090235402</v>
      </c>
      <c r="O141" s="257">
        <f>+IF(ISERROR(VLOOKUP($A141,UPP!$C$10:$V$329,19,FALSE)),0,VLOOKUP($A141,UPP!$C$10:$V$329,19,FALSE))</f>
        <v>47390.840493117197</v>
      </c>
      <c r="P141" s="54"/>
      <c r="Q141" s="54"/>
    </row>
    <row r="142" spans="1:17" x14ac:dyDescent="0.2">
      <c r="A142" s="375">
        <f>+'IBNR+Freq'!B146</f>
        <v>663</v>
      </c>
      <c r="B142" s="375">
        <f>+'IBNR+Freq'!C146</f>
        <v>2</v>
      </c>
      <c r="C142" s="375">
        <f>+'IBNR+Freq'!D146</f>
        <v>1</v>
      </c>
      <c r="D142" s="256">
        <f>+ROUND(IF(ISERROR('IBNR+Freq'!W146),0,'IBNR+Freq'!W146),3)</f>
        <v>1.2809999999999999</v>
      </c>
      <c r="E142" s="257">
        <f>+IF(C142=1,IF(ISERROR(D142*'Exp Loss Report_PAYROLL'!D142*10),0,D142*'Exp Loss Report_PAYROLL'!D142*10),IF(ISERROR(D142*'Exp Loss Report_PAYROLL'!D142),0,D142*'Exp Loss Report_PAYROLL'!D142))</f>
        <v>6432003.4800000004</v>
      </c>
      <c r="F142" s="256">
        <f>+ROUND(IF(ISERROR('IBNR+Freq'!X146),0,'IBNR+Freq'!X146),3)</f>
        <v>0.72099999999999997</v>
      </c>
      <c r="G142" s="257">
        <f>+IF(C142=1,IF(ISERROR(F142*'Exp Loss Report_PAYROLL'!F142*10),0,F142*'Exp Loss Report_PAYROLL'!F142*10),IF(ISERROR(F142*'Exp Loss Report_PAYROLL'!F142),0,F142*'Exp Loss Report_PAYROLL'!F142))</f>
        <v>3620198.6799999997</v>
      </c>
      <c r="H142" s="256">
        <f>+ROUND(IF(ISERROR('IBNR+Freq'!Y146),0,'IBNR+Freq'!Y146),3)</f>
        <v>8.5999999999999993E-2</v>
      </c>
      <c r="I142" s="257">
        <f>+IF(C142=1,IF(ISERROR(H142*'Exp Loss Report_PAYROLL'!H142*10),0,H142*'Exp Loss Report_PAYROLL'!H142*10),IF(ISERROR(H142*'Exp Loss Report_PAYROLL'!H142),0,H142*'Exp Loss Report_PAYROLL'!H142))</f>
        <v>431812.87999999995</v>
      </c>
      <c r="J142" s="256">
        <f>+IF(ISERROR(VLOOKUP($A142,UPP!$C$10:$V$329,13,FALSE)),0,VLOOKUP($A142,UPP!$C$10:$V$329,13,FALSE))</f>
        <v>1.5245089695277212</v>
      </c>
      <c r="K142" s="257">
        <f>+IF(ISERROR(VLOOKUP($A142,UPP!$C$10:$V$329,17,FALSE)),0,VLOOKUP($A142,UPP!$C$10:$V$329,17,FALSE))</f>
        <v>7654681.4967162497</v>
      </c>
      <c r="L142" s="256">
        <f>+IF(ISERROR(VLOOKUP($A142,UPP!$C$10:$V$329,14,FALSE)),0,VLOOKUP($A142,UPP!$C$10:$V$329,14,FALSE))</f>
        <v>0.75739936065708446</v>
      </c>
      <c r="M142" s="257">
        <f>+IF(ISERROR(VLOOKUP($A142,UPP!$C$10:$V$329,18,FALSE)),0,VLOOKUP($A142,UPP!$C$10:$V$329,18,FALSE))</f>
        <v>3802962.7818080736</v>
      </c>
      <c r="N142" s="256">
        <f>+IF(ISERROR(VLOOKUP($A142,UPP!$C$10:$V$329,15,FALSE)),0,VLOOKUP($A142,UPP!$C$10:$V$329,15,FALSE))</f>
        <v>8.2537109815195089E-2</v>
      </c>
      <c r="O142" s="257">
        <f>+IF(ISERROR(VLOOKUP($A142,UPP!$C$10:$V$329,19,FALSE)),0,VLOOKUP($A142,UPP!$C$10:$V$329,19,FALSE))</f>
        <v>414425.43135087972</v>
      </c>
      <c r="P142" s="54"/>
      <c r="Q142" s="54"/>
    </row>
    <row r="143" spans="1:17" x14ac:dyDescent="0.2">
      <c r="A143" s="375">
        <f>+'IBNR+Freq'!B147</f>
        <v>664</v>
      </c>
      <c r="B143" s="375">
        <f>+'IBNR+Freq'!C147</f>
        <v>2</v>
      </c>
      <c r="C143" s="375">
        <f>+'IBNR+Freq'!D147</f>
        <v>1</v>
      </c>
      <c r="D143" s="256">
        <f>+ROUND(IF(ISERROR('IBNR+Freq'!W147),0,'IBNR+Freq'!W147),3)</f>
        <v>1.151</v>
      </c>
      <c r="E143" s="257">
        <f>+IF(C143=1,IF(ISERROR(D143*'Exp Loss Report_PAYROLL'!D143*10),0,D143*'Exp Loss Report_PAYROLL'!D143*10),IF(ISERROR(D143*'Exp Loss Report_PAYROLL'!D143),0,D143*'Exp Loss Report_PAYROLL'!D143))</f>
        <v>5331823.34</v>
      </c>
      <c r="F143" s="256">
        <f>+ROUND(IF(ISERROR('IBNR+Freq'!X147),0,'IBNR+Freq'!X147),3)</f>
        <v>0.629</v>
      </c>
      <c r="G143" s="257">
        <f>+IF(C143=1,IF(ISERROR(F143*'Exp Loss Report_PAYROLL'!F143*10),0,F143*'Exp Loss Report_PAYROLL'!F143*10),IF(ISERROR(F143*'Exp Loss Report_PAYROLL'!F143),0,F143*'Exp Loss Report_PAYROLL'!F143))</f>
        <v>2913741.86</v>
      </c>
      <c r="H143" s="256">
        <f>+ROUND(IF(ISERROR('IBNR+Freq'!Y147),0,'IBNR+Freq'!Y147),3)</f>
        <v>0.13600000000000001</v>
      </c>
      <c r="I143" s="257">
        <f>+IF(C143=1,IF(ISERROR(H143*'Exp Loss Report_PAYROLL'!H143*10),0,H143*'Exp Loss Report_PAYROLL'!H143*10),IF(ISERROR(H143*'Exp Loss Report_PAYROLL'!H143),0,H143*'Exp Loss Report_PAYROLL'!H143))</f>
        <v>629998.24000000011</v>
      </c>
      <c r="J143" s="256">
        <f>+IF(ISERROR(VLOOKUP($A143,UPP!$C$10:$V$329,13,FALSE)),0,VLOOKUP($A143,UPP!$C$10:$V$329,13,FALSE))</f>
        <v>1.4864928739534884</v>
      </c>
      <c r="K143" s="257">
        <f>+IF(ISERROR(VLOOKUP($A143,UPP!$C$10:$V$329,17,FALSE)),0,VLOOKUP($A143,UPP!$C$10:$V$329,17,FALSE))</f>
        <v>6885940.3997297026</v>
      </c>
      <c r="L143" s="256">
        <f>+IF(ISERROR(VLOOKUP($A143,UPP!$C$10:$V$329,14,FALSE)),0,VLOOKUP($A143,UPP!$C$10:$V$329,14,FALSE))</f>
        <v>1.0255585713488373</v>
      </c>
      <c r="M143" s="257">
        <f>+IF(ISERROR(VLOOKUP($A143,UPP!$C$10:$V$329,18,FALSE)),0,VLOOKUP($A143,UPP!$C$10:$V$329,18,FALSE))</f>
        <v>4750735.992402073</v>
      </c>
      <c r="N143" s="256">
        <f>+IF(ISERROR(VLOOKUP($A143,UPP!$C$10:$V$329,15,FALSE)),0,VLOOKUP($A143,UPP!$C$10:$V$329,15,FALSE))</f>
        <v>0.10044965469767443</v>
      </c>
      <c r="O143" s="257">
        <f>+IF(ISERROR(VLOOKUP($A143,UPP!$C$10:$V$329,19,FALSE)),0,VLOOKUP($A143,UPP!$C$10:$V$329,19,FALSE))</f>
        <v>465316.95344222523</v>
      </c>
      <c r="P143" s="54"/>
      <c r="Q143" s="54"/>
    </row>
    <row r="144" spans="1:17" x14ac:dyDescent="0.2">
      <c r="A144" s="375">
        <f>+'IBNR+Freq'!B148</f>
        <v>665</v>
      </c>
      <c r="B144" s="375">
        <f>+'IBNR+Freq'!C148</f>
        <v>2</v>
      </c>
      <c r="C144" s="375">
        <f>+'IBNR+Freq'!D148</f>
        <v>1</v>
      </c>
      <c r="D144" s="256">
        <f>+ROUND(IF(ISERROR('IBNR+Freq'!W148),0,'IBNR+Freq'!W148),3)</f>
        <v>1.8720000000000001</v>
      </c>
      <c r="E144" s="257">
        <f>+IF(C144=1,IF(ISERROR(D144*'Exp Loss Report_PAYROLL'!D144*10),0,D144*'Exp Loss Report_PAYROLL'!D144*10),IF(ISERROR(D144*'Exp Loss Report_PAYROLL'!D144),0,D144*'Exp Loss Report_PAYROLL'!D144))</f>
        <v>1525567.6800000002</v>
      </c>
      <c r="F144" s="256">
        <f>+ROUND(IF(ISERROR('IBNR+Freq'!X148),0,'IBNR+Freq'!X148),3)</f>
        <v>0.53900000000000003</v>
      </c>
      <c r="G144" s="257">
        <f>+IF(C144=1,IF(ISERROR(F144*'Exp Loss Report_PAYROLL'!F144*10),0,F144*'Exp Loss Report_PAYROLL'!F144*10),IF(ISERROR(F144*'Exp Loss Report_PAYROLL'!F144),0,F144*'Exp Loss Report_PAYROLL'!F144))</f>
        <v>439252.66000000003</v>
      </c>
      <c r="H144" s="256">
        <f>+ROUND(IF(ISERROR('IBNR+Freq'!Y148),0,'IBNR+Freq'!Y148),3)</f>
        <v>7.3999999999999996E-2</v>
      </c>
      <c r="I144" s="257">
        <f>+IF(C144=1,IF(ISERROR(H144*'Exp Loss Report_PAYROLL'!H144*10),0,H144*'Exp Loss Report_PAYROLL'!H144*10),IF(ISERROR(H144*'Exp Loss Report_PAYROLL'!H144),0,H144*'Exp Loss Report_PAYROLL'!H144))</f>
        <v>60305.56</v>
      </c>
      <c r="J144" s="256">
        <f>+IF(ISERROR(VLOOKUP($A144,UPP!$C$10:$V$329,13,FALSE)),0,VLOOKUP($A144,UPP!$C$10:$V$329,13,FALSE))</f>
        <v>3.3765255033756034</v>
      </c>
      <c r="K144" s="257">
        <f>+IF(ISERROR(VLOOKUP($A144,UPP!$C$10:$V$329,17,FALSE)),0,VLOOKUP($A144,UPP!$C$10:$V$329,17,FALSE))</f>
        <v>2751665.6937209144</v>
      </c>
      <c r="L144" s="256">
        <f>+IF(ISERROR(VLOOKUP($A144,UPP!$C$10:$V$329,14,FALSE)),0,VLOOKUP($A144,UPP!$C$10:$V$329,14,FALSE))</f>
        <v>1.1085044158564032</v>
      </c>
      <c r="M144" s="257">
        <f>+IF(ISERROR(VLOOKUP($A144,UPP!$C$10:$V$329,18,FALSE)),0,VLOOKUP($A144,UPP!$C$10:$V$329,18,FALSE))</f>
        <v>903364.58865801734</v>
      </c>
      <c r="N144" s="256">
        <f>+IF(ISERROR(VLOOKUP($A144,UPP!$C$10:$V$329,15,FALSE)),0,VLOOKUP($A144,UPP!$C$10:$V$329,15,FALSE))</f>
        <v>4.8583100767994297E-2</v>
      </c>
      <c r="O144" s="257">
        <f>+IF(ISERROR(VLOOKUP($A144,UPP!$C$10:$V$329,19,FALSE)),0,VLOOKUP($A144,UPP!$C$10:$V$329,19,FALSE))</f>
        <v>39592.312139869275</v>
      </c>
      <c r="P144" s="54"/>
      <c r="Q144" s="54"/>
    </row>
    <row r="145" spans="1:17" x14ac:dyDescent="0.2">
      <c r="A145" s="375">
        <f>+'IBNR+Freq'!B149</f>
        <v>666</v>
      </c>
      <c r="B145" s="375">
        <f>+'IBNR+Freq'!C149</f>
        <v>2</v>
      </c>
      <c r="C145" s="375">
        <f>+'IBNR+Freq'!D149</f>
        <v>1</v>
      </c>
      <c r="D145" s="256">
        <f>+ROUND(IF(ISERROR('IBNR+Freq'!W149),0,'IBNR+Freq'!W149),3)</f>
        <v>0</v>
      </c>
      <c r="E145" s="257">
        <f>+IF(C145=1,IF(ISERROR(D145*'Exp Loss Report_PAYROLL'!D145*10),0,D145*'Exp Loss Report_PAYROLL'!D145*10),IF(ISERROR(D145*'Exp Loss Report_PAYROLL'!D145),0,D145*'Exp Loss Report_PAYROLL'!D145))</f>
        <v>0</v>
      </c>
      <c r="F145" s="256">
        <f>+ROUND(IF(ISERROR('IBNR+Freq'!X149),0,'IBNR+Freq'!X149),3)</f>
        <v>0</v>
      </c>
      <c r="G145" s="257">
        <f>+IF(C145=1,IF(ISERROR(F145*'Exp Loss Report_PAYROLL'!F145*10),0,F145*'Exp Loss Report_PAYROLL'!F145*10),IF(ISERROR(F145*'Exp Loss Report_PAYROLL'!F145),0,F145*'Exp Loss Report_PAYROLL'!F145))</f>
        <v>0</v>
      </c>
      <c r="H145" s="256">
        <f>+ROUND(IF(ISERROR('IBNR+Freq'!Y149),0,'IBNR+Freq'!Y149),3)</f>
        <v>0.05</v>
      </c>
      <c r="I145" s="257">
        <f>+IF(C145=1,IF(ISERROR(H145*'Exp Loss Report_PAYROLL'!H145*10),0,H145*'Exp Loss Report_PAYROLL'!H145*10),IF(ISERROR(H145*'Exp Loss Report_PAYROLL'!H145),0,H145*'Exp Loss Report_PAYROLL'!H145))</f>
        <v>8238</v>
      </c>
      <c r="J145" s="256">
        <f>+IF(ISERROR(VLOOKUP($A145,UPP!$C$10:$V$329,13,FALSE)),0,VLOOKUP($A145,UPP!$C$10:$V$329,13,FALSE))</f>
        <v>3.3529053439588683</v>
      </c>
      <c r="K145" s="257">
        <f>+IF(ISERROR(VLOOKUP($A145,UPP!$C$10:$V$329,17,FALSE)),0,VLOOKUP($A145,UPP!$C$10:$V$329,17,FALSE))</f>
        <v>552424.68447066308</v>
      </c>
      <c r="L145" s="256">
        <f>+IF(ISERROR(VLOOKUP($A145,UPP!$C$10:$V$329,14,FALSE)),0,VLOOKUP($A145,UPP!$C$10:$V$329,14,FALSE))</f>
        <v>1.4977227100257069</v>
      </c>
      <c r="M145" s="257">
        <f>+IF(ISERROR(VLOOKUP($A145,UPP!$C$10:$V$329,18,FALSE)),0,VLOOKUP($A145,UPP!$C$10:$V$329,18,FALSE))</f>
        <v>246764.79370383546</v>
      </c>
      <c r="N145" s="256">
        <f>+IF(ISERROR(VLOOKUP($A145,UPP!$C$10:$V$329,15,FALSE)),0,VLOOKUP($A145,UPP!$C$10:$V$329,15,FALSE))</f>
        <v>0.16326294601542415</v>
      </c>
      <c r="O145" s="257">
        <f>+IF(ISERROR(VLOOKUP($A145,UPP!$C$10:$V$329,19,FALSE)),0,VLOOKUP($A145,UPP!$C$10:$V$329,19,FALSE))</f>
        <v>26899.202985501284</v>
      </c>
      <c r="P145" s="54"/>
      <c r="Q145" s="54"/>
    </row>
    <row r="146" spans="1:17" x14ac:dyDescent="0.2">
      <c r="A146" s="375">
        <f>+'IBNR+Freq'!B150</f>
        <v>667</v>
      </c>
      <c r="B146" s="375">
        <f>+'IBNR+Freq'!C150</f>
        <v>2</v>
      </c>
      <c r="C146" s="375">
        <f>+'IBNR+Freq'!D150</f>
        <v>1</v>
      </c>
      <c r="D146" s="256">
        <f>+ROUND(IF(ISERROR('IBNR+Freq'!W150),0,'IBNR+Freq'!W150),3)</f>
        <v>0</v>
      </c>
      <c r="E146" s="257">
        <f>+IF(C146=1,IF(ISERROR(D146*'Exp Loss Report_PAYROLL'!D146*10),0,D146*'Exp Loss Report_PAYROLL'!D146*10),IF(ISERROR(D146*'Exp Loss Report_PAYROLL'!D146),0,D146*'Exp Loss Report_PAYROLL'!D146))</f>
        <v>0</v>
      </c>
      <c r="F146" s="256">
        <f>+ROUND(IF(ISERROR('IBNR+Freq'!X150),0,'IBNR+Freq'!X150),3)</f>
        <v>0</v>
      </c>
      <c r="G146" s="257">
        <f>+IF(C146=1,IF(ISERROR(F146*'Exp Loss Report_PAYROLL'!F146*10),0,F146*'Exp Loss Report_PAYROLL'!F146*10),IF(ISERROR(F146*'Exp Loss Report_PAYROLL'!F146),0,F146*'Exp Loss Report_PAYROLL'!F146))</f>
        <v>0</v>
      </c>
      <c r="H146" s="256">
        <f>+ROUND(IF(ISERROR('IBNR+Freq'!Y150),0,'IBNR+Freq'!Y150),3)</f>
        <v>2.9000000000000001E-2</v>
      </c>
      <c r="I146" s="257">
        <f>+IF(C146=1,IF(ISERROR(H146*'Exp Loss Report_PAYROLL'!H146*10),0,H146*'Exp Loss Report_PAYROLL'!H146*10),IF(ISERROR(H146*'Exp Loss Report_PAYROLL'!H146),0,H146*'Exp Loss Report_PAYROLL'!H146))</f>
        <v>3645.59</v>
      </c>
      <c r="J146" s="256">
        <f>+IF(ISERROR(VLOOKUP($A146,UPP!$C$10:$V$329,13,FALSE)),0,VLOOKUP($A146,UPP!$C$10:$V$329,13,FALSE))</f>
        <v>0.87314980017654498</v>
      </c>
      <c r="K146" s="257">
        <f>+IF(ISERROR(VLOOKUP($A146,UPP!$C$10:$V$329,17,FALSE)),0,VLOOKUP($A146,UPP!$C$10:$V$329,17,FALSE))</f>
        <v>109763.66138019346</v>
      </c>
      <c r="L146" s="256">
        <f>+IF(ISERROR(VLOOKUP($A146,UPP!$C$10:$V$329,14,FALSE)),0,VLOOKUP($A146,UPP!$C$10:$V$329,14,FALSE))</f>
        <v>0.46018514542244654</v>
      </c>
      <c r="M146" s="257">
        <f>+IF(ISERROR(VLOOKUP($A146,UPP!$C$10:$V$329,18,FALSE)),0,VLOOKUP($A146,UPP!$C$10:$V$329,18,FALSE))</f>
        <v>57849.874631055754</v>
      </c>
      <c r="N146" s="256">
        <f>+IF(ISERROR(VLOOKUP($A146,UPP!$C$10:$V$329,15,FALSE)),0,VLOOKUP($A146,UPP!$C$10:$V$329,15,FALSE))</f>
        <v>2.8332294401008835E-2</v>
      </c>
      <c r="O146" s="257">
        <f>+IF(ISERROR(VLOOKUP($A146,UPP!$C$10:$V$329,19,FALSE)),0,VLOOKUP($A146,UPP!$C$10:$V$329,19,FALSE))</f>
        <v>3561.652729150821</v>
      </c>
      <c r="P146" s="54"/>
      <c r="Q146" s="54"/>
    </row>
    <row r="147" spans="1:17" x14ac:dyDescent="0.2">
      <c r="A147" s="375">
        <f>+'IBNR+Freq'!B151</f>
        <v>668</v>
      </c>
      <c r="B147" s="375">
        <f>+'IBNR+Freq'!C151</f>
        <v>2</v>
      </c>
      <c r="C147" s="375">
        <f>+'IBNR+Freq'!D151</f>
        <v>1</v>
      </c>
      <c r="D147" s="256">
        <f>+ROUND(IF(ISERROR('IBNR+Freq'!W151),0,'IBNR+Freq'!W151),3)</f>
        <v>4.8419999999999996</v>
      </c>
      <c r="E147" s="257">
        <f>+IF(C147=1,IF(ISERROR(D147*'Exp Loss Report_PAYROLL'!D147*10),0,D147*'Exp Loss Report_PAYROLL'!D147*10),IF(ISERROR(D147*'Exp Loss Report_PAYROLL'!D147),0,D147*'Exp Loss Report_PAYROLL'!D147))</f>
        <v>990963.71999999986</v>
      </c>
      <c r="F147" s="256">
        <f>+ROUND(IF(ISERROR('IBNR+Freq'!X151),0,'IBNR+Freq'!X151),3)</f>
        <v>2.601</v>
      </c>
      <c r="G147" s="257">
        <f>+IF(C147=1,IF(ISERROR(F147*'Exp Loss Report_PAYROLL'!F147*10),0,F147*'Exp Loss Report_PAYROLL'!F147*10),IF(ISERROR(F147*'Exp Loss Report_PAYROLL'!F147),0,F147*'Exp Loss Report_PAYROLL'!F147))</f>
        <v>532320.66</v>
      </c>
      <c r="H147" s="256">
        <f>+ROUND(IF(ISERROR('IBNR+Freq'!Y151),0,'IBNR+Freq'!Y151),3)</f>
        <v>0.10100000000000001</v>
      </c>
      <c r="I147" s="257">
        <f>+IF(C147=1,IF(ISERROR(H147*'Exp Loss Report_PAYROLL'!H147*10),0,H147*'Exp Loss Report_PAYROLL'!H147*10),IF(ISERROR(H147*'Exp Loss Report_PAYROLL'!H147),0,H147*'Exp Loss Report_PAYROLL'!H147))</f>
        <v>20670.660000000003</v>
      </c>
      <c r="J147" s="256">
        <f>+IF(ISERROR(VLOOKUP($A147,UPP!$C$10:$V$329,13,FALSE)),0,VLOOKUP($A147,UPP!$C$10:$V$329,13,FALSE))</f>
        <v>3.0247290680641927</v>
      </c>
      <c r="K147" s="257">
        <f>+IF(ISERROR(VLOOKUP($A147,UPP!$C$10:$V$329,17,FALSE)),0,VLOOKUP($A147,UPP!$C$10:$V$329,17,FALSE))</f>
        <v>619041.05107001774</v>
      </c>
      <c r="L147" s="256">
        <f>+IF(ISERROR(VLOOKUP($A147,UPP!$C$10:$V$329,14,FALSE)),0,VLOOKUP($A147,UPP!$C$10:$V$329,14,FALSE))</f>
        <v>2.0530228934804415</v>
      </c>
      <c r="M147" s="257">
        <f>+IF(ISERROR(VLOOKUP($A147,UPP!$C$10:$V$329,18,FALSE)),0,VLOOKUP($A147,UPP!$C$10:$V$329,18,FALSE))</f>
        <v>420171.66537970718</v>
      </c>
      <c r="N147" s="256">
        <f>+IF(ISERROR(VLOOKUP($A147,UPP!$C$10:$V$329,15,FALSE)),0,VLOOKUP($A147,UPP!$C$10:$V$329,15,FALSE))</f>
        <v>0.1261391184553661</v>
      </c>
      <c r="O147" s="257">
        <f>+IF(ISERROR(VLOOKUP($A147,UPP!$C$10:$V$329,19,FALSE)),0,VLOOKUP($A147,UPP!$C$10:$V$329,19,FALSE))</f>
        <v>25815.631983075225</v>
      </c>
      <c r="P147" s="54"/>
      <c r="Q147" s="54"/>
    </row>
    <row r="148" spans="1:17" x14ac:dyDescent="0.2">
      <c r="A148" s="375">
        <f>+'IBNR+Freq'!B152</f>
        <v>669</v>
      </c>
      <c r="B148" s="375">
        <f>+'IBNR+Freq'!C152</f>
        <v>2</v>
      </c>
      <c r="C148" s="375">
        <f>+'IBNR+Freq'!D152</f>
        <v>1</v>
      </c>
      <c r="D148" s="256">
        <f>+ROUND(IF(ISERROR('IBNR+Freq'!W152),0,'IBNR+Freq'!W152),3)</f>
        <v>21.085000000000001</v>
      </c>
      <c r="E148" s="257">
        <f>+IF(C148=1,IF(ISERROR(D148*'Exp Loss Report_PAYROLL'!D148*10),0,D148*'Exp Loss Report_PAYROLL'!D148*10),IF(ISERROR(D148*'Exp Loss Report_PAYROLL'!D148),0,D148*'Exp Loss Report_PAYROLL'!D148))</f>
        <v>582367.70000000007</v>
      </c>
      <c r="F148" s="256">
        <f>+ROUND(IF(ISERROR('IBNR+Freq'!X152),0,'IBNR+Freq'!X152),3)</f>
        <v>0.46500000000000002</v>
      </c>
      <c r="G148" s="257">
        <f>+IF(C148=1,IF(ISERROR(F148*'Exp Loss Report_PAYROLL'!F148*10),0,F148*'Exp Loss Report_PAYROLL'!F148*10),IF(ISERROR(F148*'Exp Loss Report_PAYROLL'!F148),0,F148*'Exp Loss Report_PAYROLL'!F148))</f>
        <v>12843.300000000001</v>
      </c>
      <c r="H148" s="256">
        <f>+ROUND(IF(ISERROR('IBNR+Freq'!Y152),0,'IBNR+Freq'!Y152),3)</f>
        <v>8.9999999999999993E-3</v>
      </c>
      <c r="I148" s="257">
        <f>+IF(C148=1,IF(ISERROR(H148*'Exp Loss Report_PAYROLL'!H148*10),0,H148*'Exp Loss Report_PAYROLL'!H148*10),IF(ISERROR(H148*'Exp Loss Report_PAYROLL'!H148),0,H148*'Exp Loss Report_PAYROLL'!H148))</f>
        <v>248.57999999999998</v>
      </c>
      <c r="J148" s="256">
        <f>+IF(ISERROR(VLOOKUP($A148,UPP!$C$10:$V$329,13,FALSE)),0,VLOOKUP($A148,UPP!$C$10:$V$329,13,FALSE))</f>
        <v>3.4294943597315437</v>
      </c>
      <c r="K148" s="257">
        <f>+IF(ISERROR(VLOOKUP($A148,UPP!$C$10:$V$329,17,FALSE)),0,VLOOKUP($A148,UPP!$C$10:$V$329,17,FALSE))</f>
        <v>94722.634215785234</v>
      </c>
      <c r="L148" s="256">
        <f>+IF(ISERROR(VLOOKUP($A148,UPP!$C$10:$V$329,14,FALSE)),0,VLOOKUP($A148,UPP!$C$10:$V$329,14,FALSE))</f>
        <v>1.1936638135570472</v>
      </c>
      <c r="M148" s="257">
        <f>+IF(ISERROR(VLOOKUP($A148,UPP!$C$10:$V$329,18,FALSE)),0,VLOOKUP($A148,UPP!$C$10:$V$329,18,FALSE))</f>
        <v>32968.994530445641</v>
      </c>
      <c r="N148" s="256">
        <f>+IF(ISERROR(VLOOKUP($A148,UPP!$C$10:$V$329,15,FALSE)),0,VLOOKUP($A148,UPP!$C$10:$V$329,15,FALSE))</f>
        <v>8.9899366711409398E-2</v>
      </c>
      <c r="O148" s="257">
        <f>+IF(ISERROR(VLOOKUP($A148,UPP!$C$10:$V$329,19,FALSE)),0,VLOOKUP($A148,UPP!$C$10:$V$329,19,FALSE))</f>
        <v>2483.0205085691277</v>
      </c>
      <c r="P148" s="54"/>
      <c r="Q148" s="54"/>
    </row>
    <row r="149" spans="1:17" x14ac:dyDescent="0.2">
      <c r="A149" s="375">
        <f>+'IBNR+Freq'!B153</f>
        <v>670</v>
      </c>
      <c r="B149" s="375">
        <f>+'IBNR+Freq'!C153</f>
        <v>2</v>
      </c>
      <c r="C149" s="375">
        <f>+'IBNR+Freq'!D153</f>
        <v>1</v>
      </c>
      <c r="D149" s="256">
        <f>+ROUND(IF(ISERROR('IBNR+Freq'!W153),0,'IBNR+Freq'!W153),3)</f>
        <v>2.613</v>
      </c>
      <c r="E149" s="257">
        <f>+IF(C149=1,IF(ISERROR(D149*'Exp Loss Report_PAYROLL'!D149*10),0,D149*'Exp Loss Report_PAYROLL'!D149*10),IF(ISERROR(D149*'Exp Loss Report_PAYROLL'!D149),0,D149*'Exp Loss Report_PAYROLL'!D149))</f>
        <v>745175.34</v>
      </c>
      <c r="F149" s="256">
        <f>+ROUND(IF(ISERROR('IBNR+Freq'!X153),0,'IBNR+Freq'!X153),3)</f>
        <v>1.952</v>
      </c>
      <c r="G149" s="257">
        <f>+IF(C149=1,IF(ISERROR(F149*'Exp Loss Report_PAYROLL'!F149*10),0,F149*'Exp Loss Report_PAYROLL'!F149*10),IF(ISERROR(F149*'Exp Loss Report_PAYROLL'!F149),0,F149*'Exp Loss Report_PAYROLL'!F149))</f>
        <v>556671.36</v>
      </c>
      <c r="H149" s="256">
        <f>+ROUND(IF(ISERROR('IBNR+Freq'!Y153),0,'IBNR+Freq'!Y153),3)</f>
        <v>3.5999999999999997E-2</v>
      </c>
      <c r="I149" s="257">
        <f>+IF(C149=1,IF(ISERROR(H149*'Exp Loss Report_PAYROLL'!H149*10),0,H149*'Exp Loss Report_PAYROLL'!H149*10),IF(ISERROR(H149*'Exp Loss Report_PAYROLL'!H149),0,H149*'Exp Loss Report_PAYROLL'!H149))</f>
        <v>10266.48</v>
      </c>
      <c r="J149" s="256">
        <f>+IF(ISERROR(VLOOKUP($A149,UPP!$C$10:$V$329,13,FALSE)),0,VLOOKUP($A149,UPP!$C$10:$V$329,13,FALSE))</f>
        <v>2.2172696156285063</v>
      </c>
      <c r="K149" s="257">
        <f>+IF(ISERROR(VLOOKUP($A149,UPP!$C$10:$V$329,17,FALSE)),0,VLOOKUP($A149,UPP!$C$10:$V$329,17,FALSE))</f>
        <v>632320.94898493739</v>
      </c>
      <c r="L149" s="256">
        <f>+IF(ISERROR(VLOOKUP($A149,UPP!$C$10:$V$329,14,FALSE)),0,VLOOKUP($A149,UPP!$C$10:$V$329,14,FALSE))</f>
        <v>1.8053319234240601</v>
      </c>
      <c r="M149" s="257">
        <f>+IF(ISERROR(VLOOKUP($A149,UPP!$C$10:$V$329,18,FALSE)),0,VLOOKUP($A149,UPP!$C$10:$V$329,18,FALSE))</f>
        <v>514844.55792207341</v>
      </c>
      <c r="N149" s="256">
        <f>+IF(ISERROR(VLOOKUP($A149,UPP!$C$10:$V$329,15,FALSE)),0,VLOOKUP($A149,UPP!$C$10:$V$329,15,FALSE))</f>
        <v>9.934464094743406E-2</v>
      </c>
      <c r="O149" s="257">
        <f>+IF(ISERROR(VLOOKUP($A149,UPP!$C$10:$V$329,19,FALSE)),0,VLOOKUP($A149,UPP!$C$10:$V$329,19,FALSE))</f>
        <v>28331.104705389243</v>
      </c>
      <c r="P149" s="54"/>
      <c r="Q149" s="54"/>
    </row>
    <row r="150" spans="1:17" x14ac:dyDescent="0.2">
      <c r="A150" s="375">
        <f>+'IBNR+Freq'!B154</f>
        <v>673</v>
      </c>
      <c r="B150" s="375">
        <f>+'IBNR+Freq'!C154</f>
        <v>2</v>
      </c>
      <c r="C150" s="375">
        <f>+'IBNR+Freq'!D154</f>
        <v>1</v>
      </c>
      <c r="D150" s="256">
        <f>+ROUND(IF(ISERROR('IBNR+Freq'!W154),0,'IBNR+Freq'!W154),3)</f>
        <v>0</v>
      </c>
      <c r="E150" s="257">
        <f>+IF(C150=1,IF(ISERROR(D150*'Exp Loss Report_PAYROLL'!D150*10),0,D150*'Exp Loss Report_PAYROLL'!D150*10),IF(ISERROR(D150*'Exp Loss Report_PAYROLL'!D150),0,D150*'Exp Loss Report_PAYROLL'!D150))</f>
        <v>0</v>
      </c>
      <c r="F150" s="256">
        <f>+ROUND(IF(ISERROR('IBNR+Freq'!X154),0,'IBNR+Freq'!X154),3)</f>
        <v>1.73</v>
      </c>
      <c r="G150" s="257">
        <f>+IF(C150=1,IF(ISERROR(F150*'Exp Loss Report_PAYROLL'!F150*10),0,F150*'Exp Loss Report_PAYROLL'!F150*10),IF(ISERROR(F150*'Exp Loss Report_PAYROLL'!F150),0,F150*'Exp Loss Report_PAYROLL'!F150))</f>
        <v>234553.4</v>
      </c>
      <c r="H150" s="256">
        <f>+ROUND(IF(ISERROR('IBNR+Freq'!Y154),0,'IBNR+Freq'!Y154),3)</f>
        <v>6.8000000000000005E-2</v>
      </c>
      <c r="I150" s="257">
        <f>+IF(C150=1,IF(ISERROR(H150*'Exp Loss Report_PAYROLL'!H150*10),0,H150*'Exp Loss Report_PAYROLL'!H150*10),IF(ISERROR(H150*'Exp Loss Report_PAYROLL'!H150),0,H150*'Exp Loss Report_PAYROLL'!H150))</f>
        <v>9219.44</v>
      </c>
      <c r="J150" s="256">
        <f>+IF(ISERROR(VLOOKUP($A150,UPP!$C$10:$V$329,13,FALSE)),0,VLOOKUP($A150,UPP!$C$10:$V$329,13,FALSE))</f>
        <v>2.5410016610348434</v>
      </c>
      <c r="K150" s="257">
        <f>+IF(ISERROR(VLOOKUP($A150,UPP!$C$10:$V$329,17,FALSE)),0,VLOOKUP($A150,UPP!$C$10:$V$329,17,FALSE))</f>
        <v>344509.00520310411</v>
      </c>
      <c r="L150" s="256">
        <f>+IF(ISERROR(VLOOKUP($A150,UPP!$C$10:$V$329,14,FALSE)),0,VLOOKUP($A150,UPP!$C$10:$V$329,14,FALSE))</f>
        <v>1.3982725478531195</v>
      </c>
      <c r="M150" s="257">
        <f>+IF(ISERROR(VLOOKUP($A150,UPP!$C$10:$V$329,18,FALSE)),0,VLOOKUP($A150,UPP!$C$10:$V$329,18,FALSE))</f>
        <v>189577.79203792594</v>
      </c>
      <c r="N150" s="256">
        <f>+IF(ISERROR(VLOOKUP($A150,UPP!$C$10:$V$329,15,FALSE)),0,VLOOKUP($A150,UPP!$C$10:$V$329,15,FALSE))</f>
        <v>0.12989417111203841</v>
      </c>
      <c r="O150" s="257">
        <f>+IF(ISERROR(VLOOKUP($A150,UPP!$C$10:$V$329,19,FALSE)),0,VLOOKUP($A150,UPP!$C$10:$V$329,19,FALSE))</f>
        <v>17611.051719370167</v>
      </c>
      <c r="P150" s="54"/>
      <c r="Q150" s="54"/>
    </row>
    <row r="151" spans="1:17" x14ac:dyDescent="0.2">
      <c r="A151" s="375">
        <f>+'IBNR+Freq'!B155</f>
        <v>674</v>
      </c>
      <c r="B151" s="375">
        <f>+'IBNR+Freq'!C155</f>
        <v>2</v>
      </c>
      <c r="C151" s="375">
        <f>+'IBNR+Freq'!D155</f>
        <v>1</v>
      </c>
      <c r="D151" s="256">
        <f>+ROUND(IF(ISERROR('IBNR+Freq'!W155),0,'IBNR+Freq'!W155),3)</f>
        <v>10.372999999999999</v>
      </c>
      <c r="E151" s="257">
        <f>+IF(C151=1,IF(ISERROR(D151*'Exp Loss Report_PAYROLL'!D151*10),0,D151*'Exp Loss Report_PAYROLL'!D151*10),IF(ISERROR(D151*'Exp Loss Report_PAYROLL'!D151),0,D151*'Exp Loss Report_PAYROLL'!D151))</f>
        <v>847266.6399999999</v>
      </c>
      <c r="F151" s="256">
        <f>+ROUND(IF(ISERROR('IBNR+Freq'!X155),0,'IBNR+Freq'!X155),3)</f>
        <v>0.438</v>
      </c>
      <c r="G151" s="257">
        <f>+IF(C151=1,IF(ISERROR(F151*'Exp Loss Report_PAYROLL'!F151*10),0,F151*'Exp Loss Report_PAYROLL'!F151*10),IF(ISERROR(F151*'Exp Loss Report_PAYROLL'!F151),0,F151*'Exp Loss Report_PAYROLL'!F151))</f>
        <v>35775.839999999997</v>
      </c>
      <c r="H151" s="256">
        <f>+ROUND(IF(ISERROR('IBNR+Freq'!Y155),0,'IBNR+Freq'!Y155),3)</f>
        <v>0.436</v>
      </c>
      <c r="I151" s="257">
        <f>+IF(C151=1,IF(ISERROR(H151*'Exp Loss Report_PAYROLL'!H151*10),0,H151*'Exp Loss Report_PAYROLL'!H151*10),IF(ISERROR(H151*'Exp Loss Report_PAYROLL'!H151),0,H151*'Exp Loss Report_PAYROLL'!H151))</f>
        <v>35612.480000000003</v>
      </c>
      <c r="J151" s="256">
        <f>+IF(ISERROR(VLOOKUP($A151,UPP!$C$10:$V$329,13,FALSE)),0,VLOOKUP($A151,UPP!$C$10:$V$329,13,FALSE))</f>
        <v>1.9035044215384622</v>
      </c>
      <c r="K151" s="257">
        <f>+IF(ISERROR(VLOOKUP($A151,UPP!$C$10:$V$329,17,FALSE)),0,VLOOKUP($A151,UPP!$C$10:$V$329,17,FALSE))</f>
        <v>155478.24115126158</v>
      </c>
      <c r="L151" s="256">
        <f>+IF(ISERROR(VLOOKUP($A151,UPP!$C$10:$V$329,14,FALSE)),0,VLOOKUP($A151,UPP!$C$10:$V$329,14,FALSE))</f>
        <v>1.4904321600000003</v>
      </c>
      <c r="M151" s="257">
        <f>+IF(ISERROR(VLOOKUP($A151,UPP!$C$10:$V$329,18,FALSE)),0,VLOOKUP($A151,UPP!$C$10:$V$329,18,FALSE))</f>
        <v>121738.49882880002</v>
      </c>
      <c r="N151" s="256">
        <f>+IF(ISERROR(VLOOKUP($A151,UPP!$C$10:$V$329,15,FALSE)),0,VLOOKUP($A151,UPP!$C$10:$V$329,15,FALSE))</f>
        <v>0.18967603846153852</v>
      </c>
      <c r="O151" s="257">
        <f>+IF(ISERROR(VLOOKUP($A151,UPP!$C$10:$V$329,19,FALSE)),0,VLOOKUP($A151,UPP!$C$10:$V$329,19,FALSE))</f>
        <v>15492.738821538467</v>
      </c>
      <c r="P151" s="54"/>
      <c r="Q151" s="54"/>
    </row>
    <row r="152" spans="1:17" x14ac:dyDescent="0.2">
      <c r="A152" s="375">
        <f>+'IBNR+Freq'!B156</f>
        <v>675</v>
      </c>
      <c r="B152" s="375">
        <f>+'IBNR+Freq'!C156</f>
        <v>2</v>
      </c>
      <c r="C152" s="375">
        <f>+'IBNR+Freq'!D156</f>
        <v>1</v>
      </c>
      <c r="D152" s="256">
        <f>+ROUND(IF(ISERROR('IBNR+Freq'!W156),0,'IBNR+Freq'!W156),3)</f>
        <v>1.079</v>
      </c>
      <c r="E152" s="257">
        <f>+IF(C152=1,IF(ISERROR(D152*'Exp Loss Report_PAYROLL'!D152*10),0,D152*'Exp Loss Report_PAYROLL'!D152*10),IF(ISERROR(D152*'Exp Loss Report_PAYROLL'!D152),0,D152*'Exp Loss Report_PAYROLL'!D152))</f>
        <v>3719852.5</v>
      </c>
      <c r="F152" s="256">
        <f>+ROUND(IF(ISERROR('IBNR+Freq'!X156),0,'IBNR+Freq'!X156),3)</f>
        <v>0.71699999999999997</v>
      </c>
      <c r="G152" s="257">
        <f>+IF(C152=1,IF(ISERROR(F152*'Exp Loss Report_PAYROLL'!F152*10),0,F152*'Exp Loss Report_PAYROLL'!F152*10),IF(ISERROR(F152*'Exp Loss Report_PAYROLL'!F152),0,F152*'Exp Loss Report_PAYROLL'!F152))</f>
        <v>2471857.5</v>
      </c>
      <c r="H152" s="256">
        <f>+ROUND(IF(ISERROR('IBNR+Freq'!Y156),0,'IBNR+Freq'!Y156),3)</f>
        <v>7.0999999999999994E-2</v>
      </c>
      <c r="I152" s="257">
        <f>+IF(C152=1,IF(ISERROR(H152*'Exp Loss Report_PAYROLL'!H152*10),0,H152*'Exp Loss Report_PAYROLL'!H152*10),IF(ISERROR(H152*'Exp Loss Report_PAYROLL'!H152),0,H152*'Exp Loss Report_PAYROLL'!H152))</f>
        <v>244772.49999999997</v>
      </c>
      <c r="J152" s="256">
        <f>+IF(ISERROR(VLOOKUP($A152,UPP!$C$10:$V$329,13,FALSE)),0,VLOOKUP($A152,UPP!$C$10:$V$329,13,FALSE))</f>
        <v>1.6654278571476737</v>
      </c>
      <c r="K152" s="257">
        <f>+IF(ISERROR(VLOOKUP($A152,UPP!$C$10:$V$329,17,FALSE)),0,VLOOKUP($A152,UPP!$C$10:$V$329,17,FALSE))</f>
        <v>5741562.5375166051</v>
      </c>
      <c r="L152" s="256">
        <f>+IF(ISERROR(VLOOKUP($A152,UPP!$C$10:$V$329,14,FALSE)),0,VLOOKUP($A152,UPP!$C$10:$V$329,14,FALSE))</f>
        <v>0.6533788433243426</v>
      </c>
      <c r="M152" s="257">
        <f>+IF(ISERROR(VLOOKUP($A152,UPP!$C$10:$V$329,18,FALSE)),0,VLOOKUP($A152,UPP!$C$10:$V$329,18,FALSE))</f>
        <v>2252523.5623606709</v>
      </c>
      <c r="N152" s="256">
        <f>+IF(ISERROR(VLOOKUP($A152,UPP!$C$10:$V$329,15,FALSE)),0,VLOOKUP($A152,UPP!$C$10:$V$329,15,FALSE))</f>
        <v>8.2583199527983819E-2</v>
      </c>
      <c r="O152" s="257">
        <f>+IF(ISERROR(VLOOKUP($A152,UPP!$C$10:$V$329,19,FALSE)),0,VLOOKUP($A152,UPP!$C$10:$V$329,19,FALSE))</f>
        <v>284705.58037272422</v>
      </c>
      <c r="P152" s="54"/>
      <c r="Q152" s="54"/>
    </row>
    <row r="153" spans="1:17" x14ac:dyDescent="0.2">
      <c r="A153" s="375">
        <f>+'IBNR+Freq'!B157</f>
        <v>676</v>
      </c>
      <c r="B153" s="375">
        <f>+'IBNR+Freq'!C157</f>
        <v>2</v>
      </c>
      <c r="C153" s="375">
        <f>+'IBNR+Freq'!D157</f>
        <v>1</v>
      </c>
      <c r="D153" s="256">
        <f>+ROUND(IF(ISERROR('IBNR+Freq'!W157),0,'IBNR+Freq'!W157),3)</f>
        <v>5.5229999999999997</v>
      </c>
      <c r="E153" s="257">
        <f>+IF(C153=1,IF(ISERROR(D153*'Exp Loss Report_PAYROLL'!D153*10),0,D153*'Exp Loss Report_PAYROLL'!D153*10),IF(ISERROR(D153*'Exp Loss Report_PAYROLL'!D153),0,D153*'Exp Loss Report_PAYROLL'!D153))</f>
        <v>1573723.6199999999</v>
      </c>
      <c r="F153" s="256">
        <f>+ROUND(IF(ISERROR('IBNR+Freq'!X157),0,'IBNR+Freq'!X157),3)</f>
        <v>2.9569999999999999</v>
      </c>
      <c r="G153" s="257">
        <f>+IF(C153=1,IF(ISERROR(F153*'Exp Loss Report_PAYROLL'!F153*10),0,F153*'Exp Loss Report_PAYROLL'!F153*10),IF(ISERROR(F153*'Exp Loss Report_PAYROLL'!F153),0,F153*'Exp Loss Report_PAYROLL'!F153))</f>
        <v>842567.58000000007</v>
      </c>
      <c r="H153" s="256">
        <f>+ROUND(IF(ISERROR('IBNR+Freq'!Y157),0,'IBNR+Freq'!Y157),3)</f>
        <v>7.2999999999999995E-2</v>
      </c>
      <c r="I153" s="257">
        <f>+IF(C153=1,IF(ISERROR(H153*'Exp Loss Report_PAYROLL'!H153*10),0,H153*'Exp Loss Report_PAYROLL'!H153*10),IF(ISERROR(H153*'Exp Loss Report_PAYROLL'!H153),0,H153*'Exp Loss Report_PAYROLL'!H153))</f>
        <v>20800.62</v>
      </c>
      <c r="J153" s="256">
        <f>+IF(ISERROR(VLOOKUP($A153,UPP!$C$10:$V$329,13,FALSE)),0,VLOOKUP($A153,UPP!$C$10:$V$329,13,FALSE))</f>
        <v>2.1180367082595271</v>
      </c>
      <c r="K153" s="257">
        <f>+IF(ISERROR(VLOOKUP($A153,UPP!$C$10:$V$329,17,FALSE)),0,VLOOKUP($A153,UPP!$C$10:$V$329,17,FALSE))</f>
        <v>603513.37965146964</v>
      </c>
      <c r="L153" s="256">
        <f>+IF(ISERROR(VLOOKUP($A153,UPP!$C$10:$V$329,14,FALSE)),0,VLOOKUP($A153,UPP!$C$10:$V$329,14,FALSE))</f>
        <v>1.1136333216271885</v>
      </c>
      <c r="M153" s="257">
        <f>+IF(ISERROR(VLOOKUP($A153,UPP!$C$10:$V$329,18,FALSE)),0,VLOOKUP($A153,UPP!$C$10:$V$329,18,FALSE))</f>
        <v>317318.67866445112</v>
      </c>
      <c r="N153" s="256">
        <f>+IF(ISERROR(VLOOKUP($A153,UPP!$C$10:$V$329,15,FALSE)),0,VLOOKUP($A153,UPP!$C$10:$V$329,15,FALSE))</f>
        <v>8.2775810113285289E-2</v>
      </c>
      <c r="O153" s="257">
        <f>+IF(ISERROR(VLOOKUP($A153,UPP!$C$10:$V$329,19,FALSE)),0,VLOOKUP($A153,UPP!$C$10:$V$329,19,FALSE))</f>
        <v>23586.139333679512</v>
      </c>
      <c r="P153" s="54"/>
      <c r="Q153" s="54"/>
    </row>
    <row r="154" spans="1:17" x14ac:dyDescent="0.2">
      <c r="A154" s="375">
        <f>+'IBNR+Freq'!B158</f>
        <v>677</v>
      </c>
      <c r="B154" s="375">
        <f>+'IBNR+Freq'!C158</f>
        <v>2</v>
      </c>
      <c r="C154" s="375">
        <f>+'IBNR+Freq'!D158</f>
        <v>1</v>
      </c>
      <c r="D154" s="256">
        <f>+ROUND(IF(ISERROR('IBNR+Freq'!W158),0,'IBNR+Freq'!W158),3)</f>
        <v>0.76400000000000001</v>
      </c>
      <c r="E154" s="257">
        <f>+IF(C154=1,IF(ISERROR(D154*'Exp Loss Report_PAYROLL'!D154*10),0,D154*'Exp Loss Report_PAYROLL'!D154*10),IF(ISERROR(D154*'Exp Loss Report_PAYROLL'!D154),0,D154*'Exp Loss Report_PAYROLL'!D154))</f>
        <v>873106.84000000008</v>
      </c>
      <c r="F154" s="256">
        <f>+ROUND(IF(ISERROR('IBNR+Freq'!X158),0,'IBNR+Freq'!X158),3)</f>
        <v>0.82199999999999995</v>
      </c>
      <c r="G154" s="257">
        <f>+IF(C154=1,IF(ISERROR(F154*'Exp Loss Report_PAYROLL'!F154*10),0,F154*'Exp Loss Report_PAYROLL'!F154*10),IF(ISERROR(F154*'Exp Loss Report_PAYROLL'!F154),0,F154*'Exp Loss Report_PAYROLL'!F154))</f>
        <v>939389.81999999983</v>
      </c>
      <c r="H154" s="256">
        <f>+ROUND(IF(ISERROR('IBNR+Freq'!Y158),0,'IBNR+Freq'!Y158),3)</f>
        <v>1.2999999999999999E-2</v>
      </c>
      <c r="I154" s="257">
        <f>+IF(C154=1,IF(ISERROR(H154*'Exp Loss Report_PAYROLL'!H154*10),0,H154*'Exp Loss Report_PAYROLL'!H154*10),IF(ISERROR(H154*'Exp Loss Report_PAYROLL'!H154),0,H154*'Exp Loss Report_PAYROLL'!H154))</f>
        <v>14856.53</v>
      </c>
      <c r="J154" s="256">
        <f>+IF(ISERROR(VLOOKUP($A154,UPP!$C$10:$V$329,13,FALSE)),0,VLOOKUP($A154,UPP!$C$10:$V$329,13,FALSE))</f>
        <v>1.5125856137977338</v>
      </c>
      <c r="K154" s="257">
        <f>+IF(ISERROR(VLOOKUP($A154,UPP!$C$10:$V$329,17,FALSE)),0,VLOOKUP($A154,UPP!$C$10:$V$329,17,FALSE))</f>
        <v>1728597.9653041882</v>
      </c>
      <c r="L154" s="256">
        <f>+IF(ISERROR(VLOOKUP($A154,UPP!$C$10:$V$329,14,FALSE)),0,VLOOKUP($A154,UPP!$C$10:$V$329,14,FALSE))</f>
        <v>0.37774110183801923</v>
      </c>
      <c r="M154" s="257">
        <f>+IF(ISERROR(VLOOKUP($A154,UPP!$C$10:$V$329,18,FALSE)),0,VLOOKUP($A154,UPP!$C$10:$V$329,18,FALSE))</f>
        <v>431686.30859150673</v>
      </c>
      <c r="N154" s="256">
        <f>+IF(ISERROR(VLOOKUP($A154,UPP!$C$10:$V$329,15,FALSE)),0,VLOOKUP($A154,UPP!$C$10:$V$329,15,FALSE))</f>
        <v>4.1340764364246732E-2</v>
      </c>
      <c r="O154" s="257">
        <f>+IF(ISERROR(VLOOKUP($A154,UPP!$C$10:$V$329,19,FALSE)),0,VLOOKUP($A154,UPP!$C$10:$V$329,19,FALSE))</f>
        <v>47244.638923104809</v>
      </c>
      <c r="P154" s="54"/>
      <c r="Q154" s="54"/>
    </row>
    <row r="155" spans="1:17" x14ac:dyDescent="0.2">
      <c r="A155" s="375">
        <f>+'IBNR+Freq'!B159</f>
        <v>679</v>
      </c>
      <c r="B155" s="375">
        <f>+'IBNR+Freq'!C159</f>
        <v>2</v>
      </c>
      <c r="C155" s="375">
        <f>+'IBNR+Freq'!D159</f>
        <v>1</v>
      </c>
      <c r="D155" s="256">
        <f>+ROUND(IF(ISERROR('IBNR+Freq'!W159),0,'IBNR+Freq'!W159),3)</f>
        <v>0</v>
      </c>
      <c r="E155" s="257">
        <f>+IF(C155=1,IF(ISERROR(D155*'Exp Loss Report_PAYROLL'!D155*10),0,D155*'Exp Loss Report_PAYROLL'!D155*10),IF(ISERROR(D155*'Exp Loss Report_PAYROLL'!D155),0,D155*'Exp Loss Report_PAYROLL'!D155))</f>
        <v>0</v>
      </c>
      <c r="F155" s="256">
        <f>+ROUND(IF(ISERROR('IBNR+Freq'!X159),0,'IBNR+Freq'!X159),3)</f>
        <v>0</v>
      </c>
      <c r="G155" s="257">
        <f>+IF(C155=1,IF(ISERROR(F155*'Exp Loss Report_PAYROLL'!F155*10),0,F155*'Exp Loss Report_PAYROLL'!F155*10),IF(ISERROR(F155*'Exp Loss Report_PAYROLL'!F155),0,F155*'Exp Loss Report_PAYROLL'!F155))</f>
        <v>0</v>
      </c>
      <c r="H155" s="256">
        <f>+ROUND(IF(ISERROR('IBNR+Freq'!Y159),0,'IBNR+Freq'!Y159),3)</f>
        <v>0.03</v>
      </c>
      <c r="I155" s="257">
        <f>+IF(C155=1,IF(ISERROR(H155*'Exp Loss Report_PAYROLL'!H155*10),0,H155*'Exp Loss Report_PAYROLL'!H155*10),IF(ISERROR(H155*'Exp Loss Report_PAYROLL'!H155),0,H155*'Exp Loss Report_PAYROLL'!H155))</f>
        <v>443.7</v>
      </c>
      <c r="J155" s="256">
        <f>+IF(ISERROR(VLOOKUP($A155,UPP!$C$10:$V$329,13,FALSE)),0,VLOOKUP($A155,UPP!$C$10:$V$329,13,FALSE))</f>
        <v>4.159041390207733</v>
      </c>
      <c r="K155" s="257">
        <f>+IF(ISERROR(VLOOKUP($A155,UPP!$C$10:$V$329,17,FALSE)),0,VLOOKUP($A155,UPP!$C$10:$V$329,17,FALSE))</f>
        <v>61512.222161172365</v>
      </c>
      <c r="L155" s="256">
        <f>+IF(ISERROR(VLOOKUP($A155,UPP!$C$10:$V$329,14,FALSE)),0,VLOOKUP($A155,UPP!$C$10:$V$329,14,FALSE))</f>
        <v>1.4884283692210045</v>
      </c>
      <c r="M155" s="257">
        <f>+IF(ISERROR(VLOOKUP($A155,UPP!$C$10:$V$329,18,FALSE)),0,VLOOKUP($A155,UPP!$C$10:$V$329,18,FALSE))</f>
        <v>22013.855580778658</v>
      </c>
      <c r="N155" s="256">
        <f>+IF(ISERROR(VLOOKUP($A155,UPP!$C$10:$V$329,15,FALSE)),0,VLOOKUP($A155,UPP!$C$10:$V$329,15,FALSE))</f>
        <v>0.16864380057126377</v>
      </c>
      <c r="O155" s="257">
        <f>+IF(ISERROR(VLOOKUP($A155,UPP!$C$10:$V$329,19,FALSE)),0,VLOOKUP($A155,UPP!$C$10:$V$329,19,FALSE))</f>
        <v>2494.2418104489911</v>
      </c>
      <c r="P155" s="54"/>
      <c r="Q155" s="54"/>
    </row>
    <row r="156" spans="1:17" x14ac:dyDescent="0.2">
      <c r="A156" s="375">
        <f>+'IBNR+Freq'!B160</f>
        <v>681</v>
      </c>
      <c r="B156" s="375">
        <f>+'IBNR+Freq'!C160</f>
        <v>2</v>
      </c>
      <c r="C156" s="375">
        <f>+'IBNR+Freq'!D160</f>
        <v>1</v>
      </c>
      <c r="D156" s="256">
        <f>+ROUND(IF(ISERROR('IBNR+Freq'!W160),0,'IBNR+Freq'!W160),3)</f>
        <v>0</v>
      </c>
      <c r="E156" s="257">
        <f>+IF(C156=1,IF(ISERROR(D156*'Exp Loss Report_PAYROLL'!D156*10),0,D156*'Exp Loss Report_PAYROLL'!D156*10),IF(ISERROR(D156*'Exp Loss Report_PAYROLL'!D156),0,D156*'Exp Loss Report_PAYROLL'!D156))</f>
        <v>0</v>
      </c>
      <c r="F156" s="256">
        <f>+ROUND(IF(ISERROR('IBNR+Freq'!X160),0,'IBNR+Freq'!X160),3)</f>
        <v>1.2649999999999999</v>
      </c>
      <c r="G156" s="257">
        <f>+IF(C156=1,IF(ISERROR(F156*'Exp Loss Report_PAYROLL'!F156*10),0,F156*'Exp Loss Report_PAYROLL'!F156*10),IF(ISERROR(F156*'Exp Loss Report_PAYROLL'!F156),0,F156*'Exp Loss Report_PAYROLL'!F156))</f>
        <v>42782.299999999996</v>
      </c>
      <c r="H156" s="256">
        <f>+ROUND(IF(ISERROR('IBNR+Freq'!Y160),0,'IBNR+Freq'!Y160),3)</f>
        <v>0.246</v>
      </c>
      <c r="I156" s="257">
        <f>+IF(C156=1,IF(ISERROR(H156*'Exp Loss Report_PAYROLL'!H156*10),0,H156*'Exp Loss Report_PAYROLL'!H156*10),IF(ISERROR(H156*'Exp Loss Report_PAYROLL'!H156),0,H156*'Exp Loss Report_PAYROLL'!H156))</f>
        <v>8319.7199999999993</v>
      </c>
      <c r="J156" s="256">
        <f>+IF(ISERROR(VLOOKUP($A156,UPP!$C$10:$V$329,13,FALSE)),0,VLOOKUP($A156,UPP!$C$10:$V$329,13,FALSE))</f>
        <v>2.2266882347735932</v>
      </c>
      <c r="K156" s="257">
        <f>+IF(ISERROR(VLOOKUP($A156,UPP!$C$10:$V$329,17,FALSE)),0,VLOOKUP($A156,UPP!$C$10:$V$329,17,FALSE))</f>
        <v>75306.596100042923</v>
      </c>
      <c r="L156" s="256">
        <f>+IF(ISERROR(VLOOKUP($A156,UPP!$C$10:$V$329,14,FALSE)),0,VLOOKUP($A156,UPP!$C$10:$V$329,14,FALSE))</f>
        <v>1.7199487657553958</v>
      </c>
      <c r="M156" s="257">
        <f>+IF(ISERROR(VLOOKUP($A156,UPP!$C$10:$V$329,18,FALSE)),0,VLOOKUP($A156,UPP!$C$10:$V$329,18,FALSE))</f>
        <v>58168.667257847483</v>
      </c>
      <c r="N156" s="256">
        <f>+IF(ISERROR(VLOOKUP($A156,UPP!$C$10:$V$329,15,FALSE)),0,VLOOKUP($A156,UPP!$C$10:$V$329,15,FALSE))</f>
        <v>0.17530917947101143</v>
      </c>
      <c r="O156" s="257">
        <f>+IF(ISERROR(VLOOKUP($A156,UPP!$C$10:$V$329,19,FALSE)),0,VLOOKUP($A156,UPP!$C$10:$V$329,19,FALSE))</f>
        <v>5928.9564497096071</v>
      </c>
      <c r="P156" s="54"/>
      <c r="Q156" s="54"/>
    </row>
    <row r="157" spans="1:17" x14ac:dyDescent="0.2">
      <c r="A157" s="375">
        <f>+'IBNR+Freq'!B161</f>
        <v>682</v>
      </c>
      <c r="B157" s="375">
        <f>+'IBNR+Freq'!C161</f>
        <v>2</v>
      </c>
      <c r="C157" s="375">
        <f>+'IBNR+Freq'!D161</f>
        <v>1</v>
      </c>
      <c r="D157" s="256">
        <f>+ROUND(IF(ISERROR('IBNR+Freq'!W161),0,'IBNR+Freq'!W161),3)</f>
        <v>2.8690000000000002</v>
      </c>
      <c r="E157" s="257">
        <f>+IF(C157=1,IF(ISERROR(D157*'Exp Loss Report_PAYROLL'!D157*10),0,D157*'Exp Loss Report_PAYROLL'!D157*10),IF(ISERROR(D157*'Exp Loss Report_PAYROLL'!D157),0,D157*'Exp Loss Report_PAYROLL'!D157))</f>
        <v>360059.50000000006</v>
      </c>
      <c r="F157" s="256">
        <f>+ROUND(IF(ISERROR('IBNR+Freq'!X161),0,'IBNR+Freq'!X161),3)</f>
        <v>2.9089999999999998</v>
      </c>
      <c r="G157" s="257">
        <f>+IF(C157=1,IF(ISERROR(F157*'Exp Loss Report_PAYROLL'!F157*10),0,F157*'Exp Loss Report_PAYROLL'!F157*10),IF(ISERROR(F157*'Exp Loss Report_PAYROLL'!F157),0,F157*'Exp Loss Report_PAYROLL'!F157))</f>
        <v>365079.5</v>
      </c>
      <c r="H157" s="256">
        <f>+ROUND(IF(ISERROR('IBNR+Freq'!Y161),0,'IBNR+Freq'!Y161),3)</f>
        <v>0.159</v>
      </c>
      <c r="I157" s="257">
        <f>+IF(C157=1,IF(ISERROR(H157*'Exp Loss Report_PAYROLL'!H157*10),0,H157*'Exp Loss Report_PAYROLL'!H157*10),IF(ISERROR(H157*'Exp Loss Report_PAYROLL'!H157),0,H157*'Exp Loss Report_PAYROLL'!H157))</f>
        <v>19954.5</v>
      </c>
      <c r="J157" s="256">
        <f>+IF(ISERROR(VLOOKUP($A157,UPP!$C$10:$V$329,13,FALSE)),0,VLOOKUP($A157,UPP!$C$10:$V$329,13,FALSE))</f>
        <v>4.1253038611382955</v>
      </c>
      <c r="K157" s="257">
        <f>+IF(ISERROR(VLOOKUP($A157,UPP!$C$10:$V$329,17,FALSE)),0,VLOOKUP($A157,UPP!$C$10:$V$329,17,FALSE))</f>
        <v>517725.63457285607</v>
      </c>
      <c r="L157" s="256">
        <f>+IF(ISERROR(VLOOKUP($A157,UPP!$C$10:$V$329,14,FALSE)),0,VLOOKUP($A157,UPP!$C$10:$V$329,14,FALSE))</f>
        <v>4.8579226108678863</v>
      </c>
      <c r="M157" s="257">
        <f>+IF(ISERROR(VLOOKUP($A157,UPP!$C$10:$V$329,18,FALSE)),0,VLOOKUP($A157,UPP!$C$10:$V$329,18,FALSE))</f>
        <v>609669.28766391973</v>
      </c>
      <c r="N157" s="256">
        <f>+IF(ISERROR(VLOOKUP($A157,UPP!$C$10:$V$329,15,FALSE)),0,VLOOKUP($A157,UPP!$C$10:$V$329,15,FALSE))</f>
        <v>0.17372182799381924</v>
      </c>
      <c r="O157" s="257">
        <f>+IF(ISERROR(VLOOKUP($A157,UPP!$C$10:$V$329,19,FALSE)),0,VLOOKUP($A157,UPP!$C$10:$V$329,19,FALSE))</f>
        <v>21802.089413224316</v>
      </c>
      <c r="P157" s="54"/>
      <c r="Q157" s="54"/>
    </row>
    <row r="158" spans="1:17" x14ac:dyDescent="0.2">
      <c r="A158" s="375">
        <f>+'IBNR+Freq'!B162</f>
        <v>709</v>
      </c>
      <c r="B158" s="375">
        <f>+'IBNR+Freq'!C162</f>
        <v>2</v>
      </c>
      <c r="C158" s="375">
        <f>+'IBNR+Freq'!D162</f>
        <v>1</v>
      </c>
      <c r="D158" s="256">
        <f>+ROUND(IF(ISERROR('IBNR+Freq'!W162),0,'IBNR+Freq'!W162),3)</f>
        <v>0</v>
      </c>
      <c r="E158" s="257">
        <f>+IF(C158=1,IF(ISERROR(D158*'Exp Loss Report_PAYROLL'!D158*10),0,D158*'Exp Loss Report_PAYROLL'!D158*10),IF(ISERROR(D158*'Exp Loss Report_PAYROLL'!D158),0,D158*'Exp Loss Report_PAYROLL'!D158))</f>
        <v>0</v>
      </c>
      <c r="F158" s="256">
        <f>+ROUND(IF(ISERROR('IBNR+Freq'!X162),0,'IBNR+Freq'!X162),3)</f>
        <v>0</v>
      </c>
      <c r="G158" s="257">
        <f>+IF(C158=1,IF(ISERROR(F158*'Exp Loss Report_PAYROLL'!F158*10),0,F158*'Exp Loss Report_PAYROLL'!F158*10),IF(ISERROR(F158*'Exp Loss Report_PAYROLL'!F158),0,F158*'Exp Loss Report_PAYROLL'!F158))</f>
        <v>0</v>
      </c>
      <c r="H158" s="256">
        <f>+ROUND(IF(ISERROR('IBNR+Freq'!Y162),0,'IBNR+Freq'!Y162),3)</f>
        <v>1E-3</v>
      </c>
      <c r="I158" s="257">
        <f>+IF(C158=1,IF(ISERROR(H158*'Exp Loss Report_PAYROLL'!H158*10),0,H158*'Exp Loss Report_PAYROLL'!H158*10),IF(ISERROR(H158*'Exp Loss Report_PAYROLL'!H158),0,H158*'Exp Loss Report_PAYROLL'!H158))</f>
        <v>2.0100000000000002</v>
      </c>
      <c r="J158" s="256">
        <f>+IF(ISERROR(VLOOKUP($A158,UPP!$C$10:$V$329,13,FALSE)),0,VLOOKUP($A158,UPP!$C$10:$V$329,13,FALSE))</f>
        <v>0.71712383762300336</v>
      </c>
      <c r="K158" s="257">
        <f>+IF(ISERROR(VLOOKUP($A158,UPP!$C$10:$V$329,17,FALSE)),0,VLOOKUP($A158,UPP!$C$10:$V$329,17,FALSE))</f>
        <v>1441.4189136222367</v>
      </c>
      <c r="L158" s="256">
        <f>+IF(ISERROR(VLOOKUP($A158,UPP!$C$10:$V$329,14,FALSE)),0,VLOOKUP($A158,UPP!$C$10:$V$329,14,FALSE))</f>
        <v>0.51055186566134203</v>
      </c>
      <c r="M158" s="257">
        <f>+IF(ISERROR(VLOOKUP($A158,UPP!$C$10:$V$329,18,FALSE)),0,VLOOKUP($A158,UPP!$C$10:$V$329,18,FALSE))</f>
        <v>1026.2092499792975</v>
      </c>
      <c r="N158" s="256">
        <f>+IF(ISERROR(VLOOKUP($A158,UPP!$C$10:$V$329,15,FALSE)),0,VLOOKUP($A158,UPP!$C$10:$V$329,15,FALSE))</f>
        <v>8.649151671565497E-2</v>
      </c>
      <c r="O158" s="257">
        <f>+IF(ISERROR(VLOOKUP($A158,UPP!$C$10:$V$329,19,FALSE)),0,VLOOKUP($A158,UPP!$C$10:$V$329,19,FALSE))</f>
        <v>173.8479485984665</v>
      </c>
      <c r="P158" s="54"/>
      <c r="Q158" s="54"/>
    </row>
    <row r="159" spans="1:17" x14ac:dyDescent="0.2">
      <c r="A159" s="375">
        <f>+'IBNR+Freq'!B163</f>
        <v>716</v>
      </c>
      <c r="B159" s="375">
        <f>+'IBNR+Freq'!C163</f>
        <v>2</v>
      </c>
      <c r="C159" s="375">
        <f>+'IBNR+Freq'!D163</f>
        <v>1</v>
      </c>
      <c r="D159" s="256">
        <f>+ROUND(IF(ISERROR('IBNR+Freq'!W163),0,'IBNR+Freq'!W163),3)</f>
        <v>0</v>
      </c>
      <c r="E159" s="257">
        <f>+IF(C159=1,IF(ISERROR(D159*'Exp Loss Report_PAYROLL'!D159*10),0,D159*'Exp Loss Report_PAYROLL'!D159*10),IF(ISERROR(D159*'Exp Loss Report_PAYROLL'!D159),0,D159*'Exp Loss Report_PAYROLL'!D159))</f>
        <v>0</v>
      </c>
      <c r="F159" s="256">
        <f>+ROUND(IF(ISERROR('IBNR+Freq'!X163),0,'IBNR+Freq'!X163),3)</f>
        <v>0.20499999999999999</v>
      </c>
      <c r="G159" s="257">
        <f>+IF(C159=1,IF(ISERROR(F159*'Exp Loss Report_PAYROLL'!F159*10),0,F159*'Exp Loss Report_PAYROLL'!F159*10),IF(ISERROR(F159*'Exp Loss Report_PAYROLL'!F159),0,F159*'Exp Loss Report_PAYROLL'!F159))</f>
        <v>11135.599999999999</v>
      </c>
      <c r="H159" s="256">
        <f>+ROUND(IF(ISERROR('IBNR+Freq'!Y163),0,'IBNR+Freq'!Y163),3)</f>
        <v>4.0000000000000001E-3</v>
      </c>
      <c r="I159" s="257">
        <f>+IF(C159=1,IF(ISERROR(H159*'Exp Loss Report_PAYROLL'!H159*10),0,H159*'Exp Loss Report_PAYROLL'!H159*10),IF(ISERROR(H159*'Exp Loss Report_PAYROLL'!H159),0,H159*'Exp Loss Report_PAYROLL'!H159))</f>
        <v>217.28000000000003</v>
      </c>
      <c r="J159" s="256">
        <f>+IF(ISERROR(VLOOKUP($A159,UPP!$C$10:$V$329,13,FALSE)),0,VLOOKUP($A159,UPP!$C$10:$V$329,13,FALSE))</f>
        <v>0.71820030239999999</v>
      </c>
      <c r="K159" s="257">
        <f>+IF(ISERROR(VLOOKUP($A159,UPP!$C$10:$V$329,17,FALSE)),0,VLOOKUP($A159,UPP!$C$10:$V$329,17,FALSE))</f>
        <v>39012.640426368001</v>
      </c>
      <c r="L159" s="256">
        <f>+IF(ISERROR(VLOOKUP($A159,UPP!$C$10:$V$329,14,FALSE)),0,VLOOKUP($A159,UPP!$C$10:$V$329,14,FALSE))</f>
        <v>1.1549553250064517</v>
      </c>
      <c r="M159" s="257">
        <f>+IF(ISERROR(VLOOKUP($A159,UPP!$C$10:$V$329,18,FALSE)),0,VLOOKUP($A159,UPP!$C$10:$V$329,18,FALSE))</f>
        <v>62737.173254350455</v>
      </c>
      <c r="N159" s="256">
        <f>+IF(ISERROR(VLOOKUP($A159,UPP!$C$10:$V$329,15,FALSE)),0,VLOOKUP($A159,UPP!$C$10:$V$329,15,FALSE))</f>
        <v>0.1218452125935484</v>
      </c>
      <c r="O159" s="257">
        <f>+IF(ISERROR(VLOOKUP($A159,UPP!$C$10:$V$329,19,FALSE)),0,VLOOKUP($A159,UPP!$C$10:$V$329,19,FALSE))</f>
        <v>6618.6319480815491</v>
      </c>
      <c r="P159" s="54"/>
      <c r="Q159" s="54"/>
    </row>
    <row r="160" spans="1:17" x14ac:dyDescent="0.2">
      <c r="A160" s="375">
        <f>+'IBNR+Freq'!B164</f>
        <v>718</v>
      </c>
      <c r="B160" s="375">
        <f>+'IBNR+Freq'!C164</f>
        <v>2</v>
      </c>
      <c r="C160" s="375">
        <f>+'IBNR+Freq'!D164</f>
        <v>1</v>
      </c>
      <c r="D160" s="256">
        <f>+ROUND(IF(ISERROR('IBNR+Freq'!W164),0,'IBNR+Freq'!W164),3)</f>
        <v>4.3999999999999997E-2</v>
      </c>
      <c r="E160" s="257">
        <f>+IF(C160=1,IF(ISERROR(D160*'Exp Loss Report_PAYROLL'!D160*10),0,D160*'Exp Loss Report_PAYROLL'!D160*10),IF(ISERROR(D160*'Exp Loss Report_PAYROLL'!D160),0,D160*'Exp Loss Report_PAYROLL'!D160))</f>
        <v>4636.28</v>
      </c>
      <c r="F160" s="256">
        <f>+ROUND(IF(ISERROR('IBNR+Freq'!X164),0,'IBNR+Freq'!X164),3)</f>
        <v>1.3620000000000001</v>
      </c>
      <c r="G160" s="257">
        <f>+IF(C160=1,IF(ISERROR(F160*'Exp Loss Report_PAYROLL'!F160*10),0,F160*'Exp Loss Report_PAYROLL'!F160*10),IF(ISERROR(F160*'Exp Loss Report_PAYROLL'!F160),0,F160*'Exp Loss Report_PAYROLL'!F160))</f>
        <v>143513.94</v>
      </c>
      <c r="H160" s="256">
        <f>+ROUND(IF(ISERROR('IBNR+Freq'!Y164),0,'IBNR+Freq'!Y164),3)</f>
        <v>9.2999999999999999E-2</v>
      </c>
      <c r="I160" s="257">
        <f>+IF(C160=1,IF(ISERROR(H160*'Exp Loss Report_PAYROLL'!H160*10),0,H160*'Exp Loss Report_PAYROLL'!H160*10),IF(ISERROR(H160*'Exp Loss Report_PAYROLL'!H160),0,H160*'Exp Loss Report_PAYROLL'!H160))</f>
        <v>9799.41</v>
      </c>
      <c r="J160" s="256">
        <f>+IF(ISERROR(VLOOKUP($A160,UPP!$C$10:$V$329,13,FALSE)),0,VLOOKUP($A160,UPP!$C$10:$V$329,13,FALSE))</f>
        <v>1.2526975013102595</v>
      </c>
      <c r="K160" s="257">
        <f>+IF(ISERROR(VLOOKUP($A160,UPP!$C$10:$V$329,17,FALSE)),0,VLOOKUP($A160,UPP!$C$10:$V$329,17,FALSE))</f>
        <v>131996.73571306205</v>
      </c>
      <c r="L160" s="256">
        <f>+IF(ISERROR(VLOOKUP($A160,UPP!$C$10:$V$329,14,FALSE)),0,VLOOKUP($A160,UPP!$C$10:$V$329,14,FALSE))</f>
        <v>0.67951363134734233</v>
      </c>
      <c r="M160" s="257">
        <f>+IF(ISERROR(VLOOKUP($A160,UPP!$C$10:$V$329,18,FALSE)),0,VLOOKUP($A160,UPP!$C$10:$V$329,18,FALSE))</f>
        <v>71600.351335069456</v>
      </c>
      <c r="N160" s="256">
        <f>+IF(ISERROR(VLOOKUP($A160,UPP!$C$10:$V$329,15,FALSE)),0,VLOOKUP($A160,UPP!$C$10:$V$329,15,FALSE))</f>
        <v>8.3900827342398038E-2</v>
      </c>
      <c r="O160" s="257">
        <f>+IF(ISERROR(VLOOKUP($A160,UPP!$C$10:$V$329,19,FALSE)),0,VLOOKUP($A160,UPP!$C$10:$V$329,19,FALSE))</f>
        <v>8840.6301770684804</v>
      </c>
      <c r="P160" s="54"/>
      <c r="Q160" s="54"/>
    </row>
    <row r="161" spans="1:17" x14ac:dyDescent="0.2">
      <c r="A161" s="375">
        <f>+'IBNR+Freq'!B165</f>
        <v>721</v>
      </c>
      <c r="B161" s="375">
        <f>+'IBNR+Freq'!C165</f>
        <v>1</v>
      </c>
      <c r="C161" s="375">
        <f>+'IBNR+Freq'!D165</f>
        <v>1</v>
      </c>
      <c r="D161" s="256">
        <f>+ROUND(IF(ISERROR('IBNR+Freq'!W165),0,'IBNR+Freq'!W165),3)</f>
        <v>0</v>
      </c>
      <c r="E161" s="257">
        <f>+IF(C161=1,IF(ISERROR(D161*'Exp Loss Report_PAYROLL'!D161*10),0,D161*'Exp Loss Report_PAYROLL'!D161*10),IF(ISERROR(D161*'Exp Loss Report_PAYROLL'!D161),0,D161*'Exp Loss Report_PAYROLL'!D161))</f>
        <v>0</v>
      </c>
      <c r="F161" s="256">
        <f>+ROUND(IF(ISERROR('IBNR+Freq'!X165),0,'IBNR+Freq'!X165),3)</f>
        <v>0</v>
      </c>
      <c r="G161" s="257">
        <f>+IF(C161=1,IF(ISERROR(F161*'Exp Loss Report_PAYROLL'!F161*10),0,F161*'Exp Loss Report_PAYROLL'!F161*10),IF(ISERROR(F161*'Exp Loss Report_PAYROLL'!F161),0,F161*'Exp Loss Report_PAYROLL'!F161))</f>
        <v>0</v>
      </c>
      <c r="H161" s="256">
        <f>+ROUND(IF(ISERROR('IBNR+Freq'!Y165),0,'IBNR+Freq'!Y165),3)</f>
        <v>2E-3</v>
      </c>
      <c r="I161" s="257">
        <f>+IF(C161=1,IF(ISERROR(H161*'Exp Loss Report_PAYROLL'!H161*10),0,H161*'Exp Loss Report_PAYROLL'!H161*10),IF(ISERROR(H161*'Exp Loss Report_PAYROLL'!H161),0,H161*'Exp Loss Report_PAYROLL'!H161))</f>
        <v>19.46</v>
      </c>
      <c r="J161" s="256">
        <f>+IF(ISERROR(VLOOKUP($A161,UPP!$C$10:$V$329,13,FALSE)),0,VLOOKUP($A161,UPP!$C$10:$V$329,13,FALSE))</f>
        <v>2.6590742144330179</v>
      </c>
      <c r="K161" s="257">
        <f>+IF(ISERROR(VLOOKUP($A161,UPP!$C$10:$V$329,17,FALSE)),0,VLOOKUP($A161,UPP!$C$10:$V$329,17,FALSE))</f>
        <v>25872.792106433266</v>
      </c>
      <c r="L161" s="256">
        <f>+IF(ISERROR(VLOOKUP($A161,UPP!$C$10:$V$329,14,FALSE)),0,VLOOKUP($A161,UPP!$C$10:$V$329,14,FALSE))</f>
        <v>4.0888398229201632</v>
      </c>
      <c r="M161" s="257">
        <f>+IF(ISERROR(VLOOKUP($A161,UPP!$C$10:$V$329,18,FALSE)),0,VLOOKUP($A161,UPP!$C$10:$V$329,18,FALSE))</f>
        <v>39784.411477013186</v>
      </c>
      <c r="N161" s="256">
        <f>+IF(ISERROR(VLOOKUP($A161,UPP!$C$10:$V$329,15,FALSE)),0,VLOOKUP($A161,UPP!$C$10:$V$329,15,FALSE))</f>
        <v>0.39125342664682011</v>
      </c>
      <c r="O161" s="257">
        <f>+IF(ISERROR(VLOOKUP($A161,UPP!$C$10:$V$329,19,FALSE)),0,VLOOKUP($A161,UPP!$C$10:$V$329,19,FALSE))</f>
        <v>3806.8958412735592</v>
      </c>
      <c r="P161" s="54"/>
      <c r="Q161" s="54"/>
    </row>
    <row r="162" spans="1:17" x14ac:dyDescent="0.2">
      <c r="A162" s="375">
        <f>+'IBNR+Freq'!B166</f>
        <v>744</v>
      </c>
      <c r="B162" s="375">
        <f>+'IBNR+Freq'!C166</f>
        <v>1</v>
      </c>
      <c r="C162" s="375">
        <f>+'IBNR+Freq'!D166</f>
        <v>1</v>
      </c>
      <c r="D162" s="256">
        <f>+ROUND(IF(ISERROR('IBNR+Freq'!W166),0,'IBNR+Freq'!W166),3)</f>
        <v>2.202</v>
      </c>
      <c r="E162" s="257">
        <f>+IF(C162=1,IF(ISERROR(D162*'Exp Loss Report_PAYROLL'!D162*10),0,D162*'Exp Loss Report_PAYROLL'!D162*10),IF(ISERROR(D162*'Exp Loss Report_PAYROLL'!D162),0,D162*'Exp Loss Report_PAYROLL'!D162))</f>
        <v>19289.52</v>
      </c>
      <c r="F162" s="256">
        <f>+ROUND(IF(ISERROR('IBNR+Freq'!X166),0,'IBNR+Freq'!X166),3)</f>
        <v>7.5839999999999996</v>
      </c>
      <c r="G162" s="257">
        <f>+IF(C162=1,IF(ISERROR(F162*'Exp Loss Report_PAYROLL'!F162*10),0,F162*'Exp Loss Report_PAYROLL'!F162*10),IF(ISERROR(F162*'Exp Loss Report_PAYROLL'!F162),0,F162*'Exp Loss Report_PAYROLL'!F162))</f>
        <v>66435.839999999997</v>
      </c>
      <c r="H162" s="256">
        <f>+ROUND(IF(ISERROR('IBNR+Freq'!Y166),0,'IBNR+Freq'!Y166),3)</f>
        <v>1E-3</v>
      </c>
      <c r="I162" s="257">
        <f>+IF(C162=1,IF(ISERROR(H162*'Exp Loss Report_PAYROLL'!H162*10),0,H162*'Exp Loss Report_PAYROLL'!H162*10),IF(ISERROR(H162*'Exp Loss Report_PAYROLL'!H162),0,H162*'Exp Loss Report_PAYROLL'!H162))</f>
        <v>8.76</v>
      </c>
      <c r="J162" s="256">
        <f>+IF(ISERROR(VLOOKUP($A162,UPP!$C$10:$V$329,13,FALSE)),0,VLOOKUP($A162,UPP!$C$10:$V$329,13,FALSE))</f>
        <v>0.1208089565688488</v>
      </c>
      <c r="K162" s="257">
        <f>+IF(ISERROR(VLOOKUP($A162,UPP!$C$10:$V$329,17,FALSE)),0,VLOOKUP($A162,UPP!$C$10:$V$329,17,FALSE))</f>
        <v>1058.2864595431154</v>
      </c>
      <c r="L162" s="256">
        <f>+IF(ISERROR(VLOOKUP($A162,UPP!$C$10:$V$329,14,FALSE)),0,VLOOKUP($A162,UPP!$C$10:$V$329,14,FALSE))</f>
        <v>0.15666193722799102</v>
      </c>
      <c r="M162" s="257">
        <f>+IF(ISERROR(VLOOKUP($A162,UPP!$C$10:$V$329,18,FALSE)),0,VLOOKUP($A162,UPP!$C$10:$V$329,18,FALSE))</f>
        <v>1372.3585701172012</v>
      </c>
      <c r="N162" s="256">
        <f>+IF(ISERROR(VLOOKUP($A162,UPP!$C$10:$V$329,15,FALSE)),0,VLOOKUP($A162,UPP!$C$10:$V$329,15,FALSE))</f>
        <v>6.7808898203160287E-2</v>
      </c>
      <c r="O162" s="257">
        <f>+IF(ISERROR(VLOOKUP($A162,UPP!$C$10:$V$329,19,FALSE)),0,VLOOKUP($A162,UPP!$C$10:$V$329,19,FALSE))</f>
        <v>594.00594825968415</v>
      </c>
      <c r="P162" s="54"/>
      <c r="Q162" s="54"/>
    </row>
    <row r="163" spans="1:17" x14ac:dyDescent="0.2">
      <c r="A163" s="375">
        <f>+'IBNR+Freq'!B167</f>
        <v>751</v>
      </c>
      <c r="B163" s="375">
        <f>+'IBNR+Freq'!C167</f>
        <v>1</v>
      </c>
      <c r="C163" s="375">
        <f>+'IBNR+Freq'!D167</f>
        <v>1</v>
      </c>
      <c r="D163" s="256">
        <f>+ROUND(IF(ISERROR('IBNR+Freq'!W167),0,'IBNR+Freq'!W167),3)</f>
        <v>0</v>
      </c>
      <c r="E163" s="257">
        <f>+IF(C163=1,IF(ISERROR(D163*'Exp Loss Report_PAYROLL'!D163*10),0,D163*'Exp Loss Report_PAYROLL'!D163*10),IF(ISERROR(D163*'Exp Loss Report_PAYROLL'!D163),0,D163*'Exp Loss Report_PAYROLL'!D163))</f>
        <v>0</v>
      </c>
      <c r="F163" s="256">
        <f>+ROUND(IF(ISERROR('IBNR+Freq'!X167),0,'IBNR+Freq'!X167),3)</f>
        <v>0.84699999999999998</v>
      </c>
      <c r="G163" s="257">
        <f>+IF(C163=1,IF(ISERROR(F163*'Exp Loss Report_PAYROLL'!F163*10),0,F163*'Exp Loss Report_PAYROLL'!F163*10),IF(ISERROR(F163*'Exp Loss Report_PAYROLL'!F163),0,F163*'Exp Loss Report_PAYROLL'!F163))</f>
        <v>151418.19</v>
      </c>
      <c r="H163" s="256">
        <f>+ROUND(IF(ISERROR('IBNR+Freq'!Y167),0,'IBNR+Freq'!Y167),3)</f>
        <v>6.5000000000000002E-2</v>
      </c>
      <c r="I163" s="257">
        <f>+IF(C163=1,IF(ISERROR(H163*'Exp Loss Report_PAYROLL'!H163*10),0,H163*'Exp Loss Report_PAYROLL'!H163*10),IF(ISERROR(H163*'Exp Loss Report_PAYROLL'!H163),0,H163*'Exp Loss Report_PAYROLL'!H163))</f>
        <v>11620.050000000001</v>
      </c>
      <c r="J163" s="256">
        <f>+IF(ISERROR(VLOOKUP($A163,UPP!$C$10:$V$329,13,FALSE)),0,VLOOKUP($A163,UPP!$C$10:$V$329,13,FALSE))</f>
        <v>0.70829306430150751</v>
      </c>
      <c r="K163" s="257">
        <f>+IF(ISERROR(VLOOKUP($A163,UPP!$C$10:$V$329,17,FALSE)),0,VLOOKUP($A163,UPP!$C$10:$V$329,17,FALSE))</f>
        <v>126621.55110518049</v>
      </c>
      <c r="L163" s="256">
        <f>+IF(ISERROR(VLOOKUP($A163,UPP!$C$10:$V$329,14,FALSE)),0,VLOOKUP($A163,UPP!$C$10:$V$329,14,FALSE))</f>
        <v>0.3694177378492462</v>
      </c>
      <c r="M163" s="257">
        <f>+IF(ISERROR(VLOOKUP($A163,UPP!$C$10:$V$329,18,FALSE)),0,VLOOKUP($A163,UPP!$C$10:$V$329,18,FALSE))</f>
        <v>66040.808995309751</v>
      </c>
      <c r="N163" s="256">
        <f>+IF(ISERROR(VLOOKUP($A163,UPP!$C$10:$V$329,15,FALSE)),0,VLOOKUP($A163,UPP!$C$10:$V$329,15,FALSE))</f>
        <v>7.9992029849246221E-2</v>
      </c>
      <c r="O163" s="257">
        <f>+IF(ISERROR(VLOOKUP($A163,UPP!$C$10:$V$329,19,FALSE)),0,VLOOKUP($A163,UPP!$C$10:$V$329,19,FALSE))</f>
        <v>14300.175176149747</v>
      </c>
      <c r="P163" s="54"/>
      <c r="Q163" s="54"/>
    </row>
    <row r="164" spans="1:17" x14ac:dyDescent="0.2">
      <c r="A164" s="375">
        <f>+'IBNR+Freq'!B168</f>
        <v>752</v>
      </c>
      <c r="B164" s="375">
        <f>+'IBNR+Freq'!C168</f>
        <v>1</v>
      </c>
      <c r="C164" s="375">
        <f>+'IBNR+Freq'!D168</f>
        <v>1</v>
      </c>
      <c r="D164" s="256">
        <f>+ROUND(IF(ISERROR('IBNR+Freq'!W168),0,'IBNR+Freq'!W168),3)</f>
        <v>0</v>
      </c>
      <c r="E164" s="257">
        <f>+IF(C164=1,IF(ISERROR(D164*'Exp Loss Report_PAYROLL'!D164*10),0,D164*'Exp Loss Report_PAYROLL'!D164*10),IF(ISERROR(D164*'Exp Loss Report_PAYROLL'!D164),0,D164*'Exp Loss Report_PAYROLL'!D164))</f>
        <v>0</v>
      </c>
      <c r="F164" s="256">
        <f>+ROUND(IF(ISERROR('IBNR+Freq'!X168),0,'IBNR+Freq'!X168),3)</f>
        <v>0</v>
      </c>
      <c r="G164" s="257">
        <f>+IF(C164=1,IF(ISERROR(F164*'Exp Loss Report_PAYROLL'!F164*10),0,F164*'Exp Loss Report_PAYROLL'!F164*10),IF(ISERROR(F164*'Exp Loss Report_PAYROLL'!F164),0,F164*'Exp Loss Report_PAYROLL'!F164))</f>
        <v>0</v>
      </c>
      <c r="H164" s="256">
        <f>+ROUND(IF(ISERROR('IBNR+Freq'!Y168),0,'IBNR+Freq'!Y168),3)</f>
        <v>2.3E-2</v>
      </c>
      <c r="I164" s="257">
        <f>+IF(C164=1,IF(ISERROR(H164*'Exp Loss Report_PAYROLL'!H164*10),0,H164*'Exp Loss Report_PAYROLL'!H164*10),IF(ISERROR(H164*'Exp Loss Report_PAYROLL'!H164),0,H164*'Exp Loss Report_PAYROLL'!H164))</f>
        <v>4196.3500000000004</v>
      </c>
      <c r="J164" s="256">
        <f>+IF(ISERROR(VLOOKUP($A164,UPP!$C$10:$V$329,13,FALSE)),0,VLOOKUP($A164,UPP!$C$10:$V$329,13,FALSE))</f>
        <v>0.35503144240092166</v>
      </c>
      <c r="K164" s="257">
        <f>+IF(ISERROR(VLOOKUP($A164,UPP!$C$10:$V$329,17,FALSE)),0,VLOOKUP($A164,UPP!$C$10:$V$329,17,FALSE))</f>
        <v>64775.486666048157</v>
      </c>
      <c r="L164" s="256">
        <f>+IF(ISERROR(VLOOKUP($A164,UPP!$C$10:$V$329,14,FALSE)),0,VLOOKUP($A164,UPP!$C$10:$V$329,14,FALSE))</f>
        <v>0.30694591972811058</v>
      </c>
      <c r="M164" s="257">
        <f>+IF(ISERROR(VLOOKUP($A164,UPP!$C$10:$V$329,18,FALSE)),0,VLOOKUP($A164,UPP!$C$10:$V$329,18,FALSE))</f>
        <v>56002.283054393774</v>
      </c>
      <c r="N164" s="256">
        <f>+IF(ISERROR(VLOOKUP($A164,UPP!$C$10:$V$329,15,FALSE)),0,VLOOKUP($A164,UPP!$C$10:$V$329,15,FALSE))</f>
        <v>3.365986587096774E-2</v>
      </c>
      <c r="O164" s="257">
        <f>+IF(ISERROR(VLOOKUP($A164,UPP!$C$10:$V$329,19,FALSE)),0,VLOOKUP($A164,UPP!$C$10:$V$329,19,FALSE))</f>
        <v>6141.2425281580636</v>
      </c>
      <c r="P164" s="54"/>
      <c r="Q164" s="54"/>
    </row>
    <row r="165" spans="1:17" x14ac:dyDescent="0.2">
      <c r="A165" s="375">
        <f>+'IBNR+Freq'!B169</f>
        <v>753</v>
      </c>
      <c r="B165" s="375">
        <f>+'IBNR+Freq'!C169</f>
        <v>1</v>
      </c>
      <c r="C165" s="375">
        <f>+'IBNR+Freq'!D169</f>
        <v>1</v>
      </c>
      <c r="D165" s="256">
        <f>+ROUND(IF(ISERROR('IBNR+Freq'!W169),0,'IBNR+Freq'!W169),3)</f>
        <v>0.874</v>
      </c>
      <c r="E165" s="257">
        <f>+IF(C165=1,IF(ISERROR(D165*'Exp Loss Report_PAYROLL'!D165*10),0,D165*'Exp Loss Report_PAYROLL'!D165*10),IF(ISERROR(D165*'Exp Loss Report_PAYROLL'!D165),0,D165*'Exp Loss Report_PAYROLL'!D165))</f>
        <v>990338.14</v>
      </c>
      <c r="F165" s="256">
        <f>+ROUND(IF(ISERROR('IBNR+Freq'!X169),0,'IBNR+Freq'!X169),3)</f>
        <v>0.82699999999999996</v>
      </c>
      <c r="G165" s="257">
        <f>+IF(C165=1,IF(ISERROR(F165*'Exp Loss Report_PAYROLL'!F165*10),0,F165*'Exp Loss Report_PAYROLL'!F165*10),IF(ISERROR(F165*'Exp Loss Report_PAYROLL'!F165),0,F165*'Exp Loss Report_PAYROLL'!F165))</f>
        <v>937081.97</v>
      </c>
      <c r="H165" s="256">
        <f>+ROUND(IF(ISERROR('IBNR+Freq'!Y169),0,'IBNR+Freq'!Y169),3)</f>
        <v>6.5000000000000002E-2</v>
      </c>
      <c r="I165" s="257">
        <f>+IF(C165=1,IF(ISERROR(H165*'Exp Loss Report_PAYROLL'!H165*10),0,H165*'Exp Loss Report_PAYROLL'!H165*10),IF(ISERROR(H165*'Exp Loss Report_PAYROLL'!H165),0,H165*'Exp Loss Report_PAYROLL'!H165))</f>
        <v>73652.149999999994</v>
      </c>
      <c r="J165" s="256">
        <f>+IF(ISERROR(VLOOKUP($A165,UPP!$C$10:$V$329,13,FALSE)),0,VLOOKUP($A165,UPP!$C$10:$V$329,13,FALSE))</f>
        <v>1.743259113585965</v>
      </c>
      <c r="K165" s="257">
        <f>+IF(ISERROR(VLOOKUP($A165,UPP!$C$10:$V$329,17,FALSE)),0,VLOOKUP($A165,UPP!$C$10:$V$329,17,FALSE))</f>
        <v>1975304.3341953927</v>
      </c>
      <c r="L165" s="256">
        <f>+IF(ISERROR(VLOOKUP($A165,UPP!$C$10:$V$329,14,FALSE)),0,VLOOKUP($A165,UPP!$C$10:$V$329,14,FALSE))</f>
        <v>0.93861437092982447</v>
      </c>
      <c r="M165" s="257">
        <f>+IF(ISERROR(VLOOKUP($A165,UPP!$C$10:$V$329,18,FALSE)),0,VLOOKUP($A165,UPP!$C$10:$V$329,18,FALSE))</f>
        <v>1063553.3298442934</v>
      </c>
      <c r="N165" s="256">
        <f>+IF(ISERROR(VLOOKUP($A165,UPP!$C$10:$V$329,15,FALSE)),0,VLOOKUP($A165,UPP!$C$10:$V$329,15,FALSE))</f>
        <v>0.1463742234842105</v>
      </c>
      <c r="O165" s="257">
        <f>+IF(ISERROR(VLOOKUP($A165,UPP!$C$10:$V$329,19,FALSE)),0,VLOOKUP($A165,UPP!$C$10:$V$329,19,FALSE))</f>
        <v>165858.09637219377</v>
      </c>
      <c r="P165" s="54"/>
      <c r="Q165" s="54"/>
    </row>
    <row r="166" spans="1:17" x14ac:dyDescent="0.2">
      <c r="A166" s="375">
        <f>+'IBNR+Freq'!B170</f>
        <v>755</v>
      </c>
      <c r="B166" s="375">
        <f>+'IBNR+Freq'!C170</f>
        <v>1</v>
      </c>
      <c r="C166" s="375">
        <f>+'IBNR+Freq'!D170</f>
        <v>1</v>
      </c>
      <c r="D166" s="256">
        <f>+ROUND(IF(ISERROR('IBNR+Freq'!W170),0,'IBNR+Freq'!W170),3)</f>
        <v>0</v>
      </c>
      <c r="E166" s="257">
        <f>+IF(C166=1,IF(ISERROR(D166*'Exp Loss Report_PAYROLL'!D166*10),0,D166*'Exp Loss Report_PAYROLL'!D166*10),IF(ISERROR(D166*'Exp Loss Report_PAYROLL'!D166),0,D166*'Exp Loss Report_PAYROLL'!D166))</f>
        <v>0</v>
      </c>
      <c r="F166" s="256">
        <f>+ROUND(IF(ISERROR('IBNR+Freq'!X170),0,'IBNR+Freq'!X170),3)</f>
        <v>0.03</v>
      </c>
      <c r="G166" s="257">
        <f>+IF(C166=1,IF(ISERROR(F166*'Exp Loss Report_PAYROLL'!F166*10),0,F166*'Exp Loss Report_PAYROLL'!F166*10),IF(ISERROR(F166*'Exp Loss Report_PAYROLL'!F166),0,F166*'Exp Loss Report_PAYROLL'!F166))</f>
        <v>50396.7</v>
      </c>
      <c r="H166" s="256">
        <f>+ROUND(IF(ISERROR('IBNR+Freq'!Y170),0,'IBNR+Freq'!Y170),3)</f>
        <v>2.5000000000000001E-2</v>
      </c>
      <c r="I166" s="257">
        <f>+IF(C166=1,IF(ISERROR(H166*'Exp Loss Report_PAYROLL'!H166*10),0,H166*'Exp Loss Report_PAYROLL'!H166*10),IF(ISERROR(H166*'Exp Loss Report_PAYROLL'!H166),0,H166*'Exp Loss Report_PAYROLL'!H166))</f>
        <v>41997.25</v>
      </c>
      <c r="J166" s="256">
        <f>+IF(ISERROR(VLOOKUP($A166,UPP!$C$10:$V$329,13,FALSE)),0,VLOOKUP($A166,UPP!$C$10:$V$329,13,FALSE))</f>
        <v>0.92909580612244891</v>
      </c>
      <c r="K166" s="257">
        <f>+IF(ISERROR(VLOOKUP($A166,UPP!$C$10:$V$329,17,FALSE)),0,VLOOKUP($A166,UPP!$C$10:$V$329,17,FALSE))</f>
        <v>1560778.7537470409</v>
      </c>
      <c r="L166" s="256">
        <f>+IF(ISERROR(VLOOKUP($A166,UPP!$C$10:$V$329,14,FALSE)),0,VLOOKUP($A166,UPP!$C$10:$V$329,14,FALSE))</f>
        <v>0.3617279671836735</v>
      </c>
      <c r="M166" s="257">
        <f>+IF(ISERROR(VLOOKUP($A166,UPP!$C$10:$V$329,18,FALSE)),0,VLOOKUP($A166,UPP!$C$10:$V$329,18,FALSE))</f>
        <v>607663.19479218125</v>
      </c>
      <c r="N166" s="256">
        <f>+IF(ISERROR(VLOOKUP($A166,UPP!$C$10:$V$329,15,FALSE)),0,VLOOKUP($A166,UPP!$C$10:$V$329,15,FALSE))</f>
        <v>4.4596598693877547E-2</v>
      </c>
      <c r="O166" s="257">
        <f>+IF(ISERROR(VLOOKUP($A166,UPP!$C$10:$V$329,19,FALSE)),0,VLOOKUP($A166,UPP!$C$10:$V$329,19,FALSE))</f>
        <v>74917.380179857952</v>
      </c>
      <c r="P166" s="54"/>
      <c r="Q166" s="54"/>
    </row>
    <row r="167" spans="1:17" x14ac:dyDescent="0.2">
      <c r="A167" s="375">
        <f>+'IBNR+Freq'!B171</f>
        <v>757</v>
      </c>
      <c r="B167" s="375">
        <f>+'IBNR+Freq'!C171</f>
        <v>1</v>
      </c>
      <c r="C167" s="375">
        <f>+'IBNR+Freq'!D171</f>
        <v>1</v>
      </c>
      <c r="D167" s="256">
        <f>+ROUND(IF(ISERROR('IBNR+Freq'!W171),0,'IBNR+Freq'!W171),3)</f>
        <v>0.94699999999999995</v>
      </c>
      <c r="E167" s="257">
        <f>+IF(C167=1,IF(ISERROR(D167*'Exp Loss Report_PAYROLL'!D167*10),0,D167*'Exp Loss Report_PAYROLL'!D167*10),IF(ISERROR(D167*'Exp Loss Report_PAYROLL'!D167),0,D167*'Exp Loss Report_PAYROLL'!D167))</f>
        <v>2276341.7799999998</v>
      </c>
      <c r="F167" s="256">
        <f>+ROUND(IF(ISERROR('IBNR+Freq'!X171),0,'IBNR+Freq'!X171),3)</f>
        <v>0.72699999999999998</v>
      </c>
      <c r="G167" s="257">
        <f>+IF(C167=1,IF(ISERROR(F167*'Exp Loss Report_PAYROLL'!F167*10),0,F167*'Exp Loss Report_PAYROLL'!F167*10),IF(ISERROR(F167*'Exp Loss Report_PAYROLL'!F167),0,F167*'Exp Loss Report_PAYROLL'!F167))</f>
        <v>1747518.98</v>
      </c>
      <c r="H167" s="256">
        <f>+ROUND(IF(ISERROR('IBNR+Freq'!Y171),0,'IBNR+Freq'!Y171),3)</f>
        <v>4.1000000000000002E-2</v>
      </c>
      <c r="I167" s="257">
        <f>+IF(C167=1,IF(ISERROR(H167*'Exp Loss Report_PAYROLL'!H167*10),0,H167*'Exp Loss Report_PAYROLL'!H167*10),IF(ISERROR(H167*'Exp Loss Report_PAYROLL'!H167),0,H167*'Exp Loss Report_PAYROLL'!H167))</f>
        <v>98553.340000000011</v>
      </c>
      <c r="J167" s="256">
        <f>+IF(ISERROR(VLOOKUP($A167,UPP!$C$10:$V$329,13,FALSE)),0,VLOOKUP($A167,UPP!$C$10:$V$329,13,FALSE))</f>
        <v>0.89859427039330542</v>
      </c>
      <c r="K167" s="257">
        <f>+IF(ISERROR(VLOOKUP($A167,UPP!$C$10:$V$329,17,FALSE)),0,VLOOKUP($A167,UPP!$C$10:$V$329,17,FALSE))</f>
        <v>2159986.9915152038</v>
      </c>
      <c r="L167" s="256">
        <f>+IF(ISERROR(VLOOKUP($A167,UPP!$C$10:$V$329,14,FALSE)),0,VLOOKUP($A167,UPP!$C$10:$V$329,14,FALSE))</f>
        <v>0.64338689029079499</v>
      </c>
      <c r="M167" s="257">
        <f>+IF(ISERROR(VLOOKUP($A167,UPP!$C$10:$V$329,18,FALSE)),0,VLOOKUP($A167,UPP!$C$10:$V$329,18,FALSE))</f>
        <v>1546534.8036675956</v>
      </c>
      <c r="N167" s="256">
        <f>+IF(ISERROR(VLOOKUP($A167,UPP!$C$10:$V$329,15,FALSE)),0,VLOOKUP($A167,UPP!$C$10:$V$329,15,FALSE))</f>
        <v>3.716612331589958E-2</v>
      </c>
      <c r="O167" s="257">
        <f>+IF(ISERROR(VLOOKUP($A167,UPP!$C$10:$V$329,19,FALSE)),0,VLOOKUP($A167,UPP!$C$10:$V$329,19,FALSE))</f>
        <v>89337.697259360444</v>
      </c>
      <c r="P167" s="54"/>
      <c r="Q167" s="54"/>
    </row>
    <row r="168" spans="1:17" x14ac:dyDescent="0.2">
      <c r="A168" s="375">
        <f>+'IBNR+Freq'!B172</f>
        <v>759</v>
      </c>
      <c r="B168" s="375">
        <f>+'IBNR+Freq'!C172</f>
        <v>1</v>
      </c>
      <c r="C168" s="375">
        <f>+'IBNR+Freq'!D172</f>
        <v>1</v>
      </c>
      <c r="D168" s="256">
        <f>+ROUND(IF(ISERROR('IBNR+Freq'!W172),0,'IBNR+Freq'!W172),3)</f>
        <v>1.393</v>
      </c>
      <c r="E168" s="257">
        <f>+IF(C168=1,IF(ISERROR(D168*'Exp Loss Report_PAYROLL'!D168*10),0,D168*'Exp Loss Report_PAYROLL'!D168*10),IF(ISERROR(D168*'Exp Loss Report_PAYROLL'!D168),0,D168*'Exp Loss Report_PAYROLL'!D168))</f>
        <v>1290739.8700000001</v>
      </c>
      <c r="F168" s="256">
        <f>+ROUND(IF(ISERROR('IBNR+Freq'!X172),0,'IBNR+Freq'!X172),3)</f>
        <v>2.0139999999999998</v>
      </c>
      <c r="G168" s="257">
        <f>+IF(C168=1,IF(ISERROR(F168*'Exp Loss Report_PAYROLL'!F168*10),0,F168*'Exp Loss Report_PAYROLL'!F168*10),IF(ISERROR(F168*'Exp Loss Report_PAYROLL'!F168),0,F168*'Exp Loss Report_PAYROLL'!F168))</f>
        <v>1866152.26</v>
      </c>
      <c r="H168" s="256">
        <f>+ROUND(IF(ISERROR('IBNR+Freq'!Y172),0,'IBNR+Freq'!Y172),3)</f>
        <v>0.17499999999999999</v>
      </c>
      <c r="I168" s="257">
        <f>+IF(C168=1,IF(ISERROR(H168*'Exp Loss Report_PAYROLL'!H168*10),0,H168*'Exp Loss Report_PAYROLL'!H168*10),IF(ISERROR(H168*'Exp Loss Report_PAYROLL'!H168),0,H168*'Exp Loss Report_PAYROLL'!H168))</f>
        <v>162153.25</v>
      </c>
      <c r="J168" s="256">
        <f>+IF(ISERROR(VLOOKUP($A168,UPP!$C$10:$V$329,13,FALSE)),0,VLOOKUP($A168,UPP!$C$10:$V$329,13,FALSE))</f>
        <v>2.1849532883290488</v>
      </c>
      <c r="K168" s="257">
        <f>+IF(ISERROR(VLOOKUP($A168,UPP!$C$10:$V$329,17,FALSE)),0,VLOOKUP($A168,UPP!$C$10:$V$329,17,FALSE))</f>
        <v>2024555.8674328134</v>
      </c>
      <c r="L168" s="256">
        <f>+IF(ISERROR(VLOOKUP($A168,UPP!$C$10:$V$329,14,FALSE)),0,VLOOKUP($A168,UPP!$C$10:$V$329,14,FALSE))</f>
        <v>1.5277312435989718</v>
      </c>
      <c r="M168" s="257">
        <f>+IF(ISERROR(VLOOKUP($A168,UPP!$C$10:$V$329,18,FALSE)),0,VLOOKUP($A168,UPP!$C$10:$V$329,18,FALSE))</f>
        <v>1415580.4930063712</v>
      </c>
      <c r="N168" s="256">
        <f>+IF(ISERROR(VLOOKUP($A168,UPP!$C$10:$V$329,15,FALSE)),0,VLOOKUP($A168,UPP!$C$10:$V$329,15,FALSE))</f>
        <v>0.14632490807197945</v>
      </c>
      <c r="O168" s="257">
        <f>+IF(ISERROR(VLOOKUP($A168,UPP!$C$10:$V$329,19,FALSE)),0,VLOOKUP($A168,UPP!$C$10:$V$329,19,FALSE))</f>
        <v>135583.19657041543</v>
      </c>
      <c r="P168" s="54"/>
      <c r="Q168" s="54"/>
    </row>
    <row r="169" spans="1:17" x14ac:dyDescent="0.2">
      <c r="A169" s="375">
        <f>+'IBNR+Freq'!B173</f>
        <v>801</v>
      </c>
      <c r="B169" s="375">
        <f>+'IBNR+Freq'!C173</f>
        <v>3</v>
      </c>
      <c r="C169" s="375">
        <f>+'IBNR+Freq'!D173</f>
        <v>1</v>
      </c>
      <c r="D169" s="256">
        <f>+ROUND(IF(ISERROR('IBNR+Freq'!W173),0,'IBNR+Freq'!W173),3)</f>
        <v>7.1349999999999998</v>
      </c>
      <c r="E169" s="257">
        <f>+IF(C169=1,IF(ISERROR(D169*'Exp Loss Report_PAYROLL'!D169*10),0,D169*'Exp Loss Report_PAYROLL'!D169*10),IF(ISERROR(D169*'Exp Loss Report_PAYROLL'!D169),0,D169*'Exp Loss Report_PAYROLL'!D169))</f>
        <v>1877147.15</v>
      </c>
      <c r="F169" s="256">
        <f>+ROUND(IF(ISERROR('IBNR+Freq'!X173),0,'IBNR+Freq'!X173),3)</f>
        <v>4.3390000000000004</v>
      </c>
      <c r="G169" s="257">
        <f>+IF(C169=1,IF(ISERROR(F169*'Exp Loss Report_PAYROLL'!F169*10),0,F169*'Exp Loss Report_PAYROLL'!F169*10),IF(ISERROR(F169*'Exp Loss Report_PAYROLL'!F169),0,F169*'Exp Loss Report_PAYROLL'!F169))</f>
        <v>1141547.51</v>
      </c>
      <c r="H169" s="256">
        <f>+ROUND(IF(ISERROR('IBNR+Freq'!Y173),0,'IBNR+Freq'!Y173),3)</f>
        <v>0.183</v>
      </c>
      <c r="I169" s="257">
        <f>+IF(C169=1,IF(ISERROR(H169*'Exp Loss Report_PAYROLL'!H169*10),0,H169*'Exp Loss Report_PAYROLL'!H169*10),IF(ISERROR(H169*'Exp Loss Report_PAYROLL'!H169),0,H169*'Exp Loss Report_PAYROLL'!H169))</f>
        <v>48145.469999999994</v>
      </c>
      <c r="J169" s="256">
        <f>+IF(ISERROR(VLOOKUP($A169,UPP!$C$10:$V$329,13,FALSE)),0,VLOOKUP($A169,UPP!$C$10:$V$329,13,FALSE))</f>
        <v>2.6178595800000002</v>
      </c>
      <c r="K169" s="257">
        <f>+IF(ISERROR(VLOOKUP($A169,UPP!$C$10:$V$329,17,FALSE)),0,VLOOKUP($A169,UPP!$C$10:$V$329,17,FALSE))</f>
        <v>688732.6769022001</v>
      </c>
      <c r="L169" s="256">
        <f>+IF(ISERROR(VLOOKUP($A169,UPP!$C$10:$V$329,14,FALSE)),0,VLOOKUP($A169,UPP!$C$10:$V$329,14,FALSE))</f>
        <v>3.0992592899999996</v>
      </c>
      <c r="M169" s="257">
        <f>+IF(ISERROR(VLOOKUP($A169,UPP!$C$10:$V$329,18,FALSE)),0,VLOOKUP($A169,UPP!$C$10:$V$329,18,FALSE))</f>
        <v>815384.12660609989</v>
      </c>
      <c r="N169" s="256">
        <f>+IF(ISERROR(VLOOKUP($A169,UPP!$C$10:$V$329,15,FALSE)),0,VLOOKUP($A169,UPP!$C$10:$V$329,15,FALSE))</f>
        <v>0.18301145999999999</v>
      </c>
      <c r="O169" s="257">
        <f>+IF(ISERROR(VLOOKUP($A169,UPP!$C$10:$V$329,19,FALSE)),0,VLOOKUP($A169,UPP!$C$10:$V$329,19,FALSE))</f>
        <v>48148.4850114</v>
      </c>
      <c r="P169" s="54"/>
      <c r="Q169" s="54"/>
    </row>
    <row r="170" spans="1:17" x14ac:dyDescent="0.2">
      <c r="A170" s="375">
        <f>+'IBNR+Freq'!B174</f>
        <v>802</v>
      </c>
      <c r="B170" s="375">
        <f>+'IBNR+Freq'!C174</f>
        <v>3</v>
      </c>
      <c r="C170" s="375">
        <f>+'IBNR+Freq'!D174</f>
        <v>1</v>
      </c>
      <c r="D170" s="256">
        <f>+ROUND(IF(ISERROR('IBNR+Freq'!W174),0,'IBNR+Freq'!W174),3)</f>
        <v>0</v>
      </c>
      <c r="E170" s="257">
        <f>+IF(C170=1,IF(ISERROR(D170*'Exp Loss Report_PAYROLL'!D170*10),0,D170*'Exp Loss Report_PAYROLL'!D170*10),IF(ISERROR(D170*'Exp Loss Report_PAYROLL'!D170),0,D170*'Exp Loss Report_PAYROLL'!D170))</f>
        <v>0</v>
      </c>
      <c r="F170" s="256">
        <f>+ROUND(IF(ISERROR('IBNR+Freq'!X174),0,'IBNR+Freq'!X174),3)</f>
        <v>0.22700000000000001</v>
      </c>
      <c r="G170" s="257">
        <f>+IF(C170=1,IF(ISERROR(F170*'Exp Loss Report_PAYROLL'!F170*10),0,F170*'Exp Loss Report_PAYROLL'!F170*10),IF(ISERROR(F170*'Exp Loss Report_PAYROLL'!F170),0,F170*'Exp Loss Report_PAYROLL'!F170))</f>
        <v>45631.540000000008</v>
      </c>
      <c r="H170" s="256">
        <f>+ROUND(IF(ISERROR('IBNR+Freq'!Y174),0,'IBNR+Freq'!Y174),3)</f>
        <v>7.4999999999999997E-2</v>
      </c>
      <c r="I170" s="257">
        <f>+IF(C170=1,IF(ISERROR(H170*'Exp Loss Report_PAYROLL'!H170*10),0,H170*'Exp Loss Report_PAYROLL'!H170*10),IF(ISERROR(H170*'Exp Loss Report_PAYROLL'!H170),0,H170*'Exp Loss Report_PAYROLL'!H170))</f>
        <v>15076.499999999998</v>
      </c>
      <c r="J170" s="256">
        <f>+IF(ISERROR(VLOOKUP($A170,UPP!$C$10:$V$329,13,FALSE)),0,VLOOKUP($A170,UPP!$C$10:$V$329,13,FALSE))</f>
        <v>2.7483276782225747</v>
      </c>
      <c r="K170" s="257">
        <f>+IF(ISERROR(VLOOKUP($A170,UPP!$C$10:$V$329,17,FALSE)),0,VLOOKUP($A170,UPP!$C$10:$V$329,17,FALSE))</f>
        <v>552468.82987630193</v>
      </c>
      <c r="L170" s="256">
        <f>+IF(ISERROR(VLOOKUP($A170,UPP!$C$10:$V$329,14,FALSE)),0,VLOOKUP($A170,UPP!$C$10:$V$329,14,FALSE))</f>
        <v>1.0758659968042055</v>
      </c>
      <c r="M170" s="257">
        <f>+IF(ISERROR(VLOOKUP($A170,UPP!$C$10:$V$329,18,FALSE)),0,VLOOKUP($A170,UPP!$C$10:$V$329,18,FALSE))</f>
        <v>216270.58267758138</v>
      </c>
      <c r="N170" s="256">
        <f>+IF(ISERROR(VLOOKUP($A170,UPP!$C$10:$V$329,15,FALSE)),0,VLOOKUP($A170,UPP!$C$10:$V$329,15,FALSE))</f>
        <v>4.14089549732196E-2</v>
      </c>
      <c r="O170" s="257">
        <f>+IF(ISERROR(VLOOKUP($A170,UPP!$C$10:$V$329,19,FALSE)),0,VLOOKUP($A170,UPP!$C$10:$V$329,19,FALSE))</f>
        <v>8324.0281287166035</v>
      </c>
      <c r="P170" s="54"/>
      <c r="Q170" s="54"/>
    </row>
    <row r="171" spans="1:17" x14ac:dyDescent="0.2">
      <c r="A171" s="375">
        <f>+'IBNR+Freq'!B175</f>
        <v>804</v>
      </c>
      <c r="B171" s="375">
        <f>+'IBNR+Freq'!C175</f>
        <v>3</v>
      </c>
      <c r="C171" s="375">
        <f>+'IBNR+Freq'!D175</f>
        <v>1</v>
      </c>
      <c r="D171" s="256">
        <f>+ROUND(IF(ISERROR('IBNR+Freq'!W175),0,'IBNR+Freq'!W175),3)</f>
        <v>2.294</v>
      </c>
      <c r="E171" s="257">
        <f>+IF(C171=1,IF(ISERROR(D171*'Exp Loss Report_PAYROLL'!D171*10),0,D171*'Exp Loss Report_PAYROLL'!D171*10),IF(ISERROR(D171*'Exp Loss Report_PAYROLL'!D171),0,D171*'Exp Loss Report_PAYROLL'!D171))</f>
        <v>2988439.6799999997</v>
      </c>
      <c r="F171" s="256">
        <f>+ROUND(IF(ISERROR('IBNR+Freq'!X175),0,'IBNR+Freq'!X175),3)</f>
        <v>1.6830000000000001</v>
      </c>
      <c r="G171" s="257">
        <f>+IF(C171=1,IF(ISERROR(F171*'Exp Loss Report_PAYROLL'!F171*10),0,F171*'Exp Loss Report_PAYROLL'!F171*10),IF(ISERROR(F171*'Exp Loss Report_PAYROLL'!F171),0,F171*'Exp Loss Report_PAYROLL'!F171))</f>
        <v>2192477.7600000002</v>
      </c>
      <c r="H171" s="256">
        <f>+ROUND(IF(ISERROR('IBNR+Freq'!Y175),0,'IBNR+Freq'!Y175),3)</f>
        <v>0.151</v>
      </c>
      <c r="I171" s="257">
        <f>+IF(C171=1,IF(ISERROR(H171*'Exp Loss Report_PAYROLL'!H171*10),0,H171*'Exp Loss Report_PAYROLL'!H171*10),IF(ISERROR(H171*'Exp Loss Report_PAYROLL'!H171),0,H171*'Exp Loss Report_PAYROLL'!H171))</f>
        <v>196710.72</v>
      </c>
      <c r="J171" s="256">
        <f>+IF(ISERROR(VLOOKUP($A171,UPP!$C$10:$V$329,13,FALSE)),0,VLOOKUP($A171,UPP!$C$10:$V$329,13,FALSE))</f>
        <v>0.89404142109456197</v>
      </c>
      <c r="K171" s="257">
        <f>+IF(ISERROR(VLOOKUP($A171,UPP!$C$10:$V$329,17,FALSE)),0,VLOOKUP($A171,UPP!$C$10:$V$329,17,FALSE))</f>
        <v>1164685.6400883077</v>
      </c>
      <c r="L171" s="256">
        <f>+IF(ISERROR(VLOOKUP($A171,UPP!$C$10:$V$329,14,FALSE)),0,VLOOKUP($A171,UPP!$C$10:$V$329,14,FALSE))</f>
        <v>1.3216615944752341</v>
      </c>
      <c r="M171" s="257">
        <f>+IF(ISERROR(VLOOKUP($A171,UPP!$C$10:$V$329,18,FALSE)),0,VLOOKUP($A171,UPP!$C$10:$V$329,18,FALSE))</f>
        <v>1721754.9923547772</v>
      </c>
      <c r="N171" s="256">
        <f>+IF(ISERROR(VLOOKUP($A171,UPP!$C$10:$V$329,15,FALSE)),0,VLOOKUP($A171,UPP!$C$10:$V$329,15,FALSE))</f>
        <v>0.11801993443020438</v>
      </c>
      <c r="O171" s="257">
        <f>+IF(ISERROR(VLOOKUP($A171,UPP!$C$10:$V$329,19,FALSE)),0,VLOOKUP($A171,UPP!$C$10:$V$329,19,FALSE))</f>
        <v>153746.92898091587</v>
      </c>
      <c r="P171" s="54"/>
      <c r="Q171" s="54"/>
    </row>
    <row r="172" spans="1:17" x14ac:dyDescent="0.2">
      <c r="A172" s="375">
        <f>+'IBNR+Freq'!B176</f>
        <v>805</v>
      </c>
      <c r="B172" s="375">
        <f>+'IBNR+Freq'!C176</f>
        <v>3</v>
      </c>
      <c r="C172" s="375">
        <f>+'IBNR+Freq'!D176</f>
        <v>1</v>
      </c>
      <c r="D172" s="256">
        <f>+ROUND(IF(ISERROR('IBNR+Freq'!W176),0,'IBNR+Freq'!W176),3)</f>
        <v>7.7839999999999998</v>
      </c>
      <c r="E172" s="257">
        <f>+IF(C172=1,IF(ISERROR(D172*'Exp Loss Report_PAYROLL'!D172*10),0,D172*'Exp Loss Report_PAYROLL'!D172*10),IF(ISERROR(D172*'Exp Loss Report_PAYROLL'!D172),0,D172*'Exp Loss Report_PAYROLL'!D172))</f>
        <v>432089.83999999997</v>
      </c>
      <c r="F172" s="256">
        <f>+ROUND(IF(ISERROR('IBNR+Freq'!X176),0,'IBNR+Freq'!X176),3)</f>
        <v>0.16500000000000001</v>
      </c>
      <c r="G172" s="257">
        <f>+IF(C172=1,IF(ISERROR(F172*'Exp Loss Report_PAYROLL'!F172*10),0,F172*'Exp Loss Report_PAYROLL'!F172*10),IF(ISERROR(F172*'Exp Loss Report_PAYROLL'!F172),0,F172*'Exp Loss Report_PAYROLL'!F172))</f>
        <v>9159.1500000000015</v>
      </c>
      <c r="H172" s="256">
        <f>+ROUND(IF(ISERROR('IBNR+Freq'!Y176),0,'IBNR+Freq'!Y176),3)</f>
        <v>0.13800000000000001</v>
      </c>
      <c r="I172" s="257">
        <f>+IF(C172=1,IF(ISERROR(H172*'Exp Loss Report_PAYROLL'!H172*10),0,H172*'Exp Loss Report_PAYROLL'!H172*10),IF(ISERROR(H172*'Exp Loss Report_PAYROLL'!H172),0,H172*'Exp Loss Report_PAYROLL'!H172))</f>
        <v>7660.38</v>
      </c>
      <c r="J172" s="256">
        <f>+IF(ISERROR(VLOOKUP($A172,UPP!$C$10:$V$329,13,FALSE)),0,VLOOKUP($A172,UPP!$C$10:$V$329,13,FALSE))</f>
        <v>2.326566725779021</v>
      </c>
      <c r="K172" s="257">
        <f>+IF(ISERROR(VLOOKUP($A172,UPP!$C$10:$V$329,17,FALSE)),0,VLOOKUP($A172,UPP!$C$10:$V$329,17,FALSE))</f>
        <v>129147.71894799345</v>
      </c>
      <c r="L172" s="256">
        <f>+IF(ISERROR(VLOOKUP($A172,UPP!$C$10:$V$329,14,FALSE)),0,VLOOKUP($A172,UPP!$C$10:$V$329,14,FALSE))</f>
        <v>1.6297129497917473</v>
      </c>
      <c r="M172" s="257">
        <f>+IF(ISERROR(VLOOKUP($A172,UPP!$C$10:$V$329,18,FALSE)),0,VLOOKUP($A172,UPP!$C$10:$V$329,18,FALSE))</f>
        <v>90465.365842939907</v>
      </c>
      <c r="N172" s="256">
        <f>+IF(ISERROR(VLOOKUP($A172,UPP!$C$10:$V$329,15,FALSE)),0,VLOOKUP($A172,UPP!$C$10:$V$329,15,FALSE))</f>
        <v>0.17859867942923258</v>
      </c>
      <c r="O172" s="257">
        <f>+IF(ISERROR(VLOOKUP($A172,UPP!$C$10:$V$329,19,FALSE)),0,VLOOKUP($A172,UPP!$C$10:$V$329,19,FALSE))</f>
        <v>9914.0126951167003</v>
      </c>
      <c r="P172" s="54"/>
      <c r="Q172" s="54"/>
    </row>
    <row r="173" spans="1:17" x14ac:dyDescent="0.2">
      <c r="A173" s="375">
        <f>+'IBNR+Freq'!B177</f>
        <v>806</v>
      </c>
      <c r="B173" s="375">
        <f>+'IBNR+Freq'!C177</f>
        <v>3</v>
      </c>
      <c r="C173" s="375">
        <f>+'IBNR+Freq'!D177</f>
        <v>1</v>
      </c>
      <c r="D173" s="256">
        <f>+ROUND(IF(ISERROR('IBNR+Freq'!W177),0,'IBNR+Freq'!W177),3)</f>
        <v>4.226</v>
      </c>
      <c r="E173" s="257">
        <f>+IF(C173=1,IF(ISERROR(D173*'Exp Loss Report_PAYROLL'!D173*10),0,D173*'Exp Loss Report_PAYROLL'!D173*10),IF(ISERROR(D173*'Exp Loss Report_PAYROLL'!D173),0,D173*'Exp Loss Report_PAYROLL'!D173))</f>
        <v>1326668.18</v>
      </c>
      <c r="F173" s="256">
        <f>+ROUND(IF(ISERROR('IBNR+Freq'!X177),0,'IBNR+Freq'!X177),3)</f>
        <v>1.528</v>
      </c>
      <c r="G173" s="257">
        <f>+IF(C173=1,IF(ISERROR(F173*'Exp Loss Report_PAYROLL'!F173*10),0,F173*'Exp Loss Report_PAYROLL'!F173*10),IF(ISERROR(F173*'Exp Loss Report_PAYROLL'!F173),0,F173*'Exp Loss Report_PAYROLL'!F173))</f>
        <v>479685.04000000004</v>
      </c>
      <c r="H173" s="256">
        <f>+ROUND(IF(ISERROR('IBNR+Freq'!Y177),0,'IBNR+Freq'!Y177),3)</f>
        <v>0.183</v>
      </c>
      <c r="I173" s="257">
        <f>+IF(C173=1,IF(ISERROR(H173*'Exp Loss Report_PAYROLL'!H173*10),0,H173*'Exp Loss Report_PAYROLL'!H173*10),IF(ISERROR(H173*'Exp Loss Report_PAYROLL'!H173),0,H173*'Exp Loss Report_PAYROLL'!H173))</f>
        <v>57449.19</v>
      </c>
      <c r="J173" s="256">
        <f>+IF(ISERROR(VLOOKUP($A173,UPP!$C$10:$V$329,13,FALSE)),0,VLOOKUP($A173,UPP!$C$10:$V$329,13,FALSE))</f>
        <v>3.3374150295488567</v>
      </c>
      <c r="K173" s="257">
        <f>+IF(ISERROR(VLOOKUP($A173,UPP!$C$10:$V$329,17,FALSE)),0,VLOOKUP($A173,UPP!$C$10:$V$329,17,FALSE))</f>
        <v>1047714.7002262726</v>
      </c>
      <c r="L173" s="256">
        <f>+IF(ISERROR(VLOOKUP($A173,UPP!$C$10:$V$329,14,FALSE)),0,VLOOKUP($A173,UPP!$C$10:$V$329,14,FALSE))</f>
        <v>3.8666785213699391</v>
      </c>
      <c r="M173" s="257">
        <f>+IF(ISERROR(VLOOKUP($A173,UPP!$C$10:$V$329,18,FALSE)),0,VLOOKUP($A173,UPP!$C$10:$V$329,18,FALSE))</f>
        <v>1213866.388213665</v>
      </c>
      <c r="N173" s="256">
        <f>+IF(ISERROR(VLOOKUP($A173,UPP!$C$10:$V$329,15,FALSE)),0,VLOOKUP($A173,UPP!$C$10:$V$329,15,FALSE))</f>
        <v>0.29972331908120603</v>
      </c>
      <c r="O173" s="257">
        <f>+IF(ISERROR(VLOOKUP($A173,UPP!$C$10:$V$329,19,FALSE)),0,VLOOKUP($A173,UPP!$C$10:$V$329,19,FALSE))</f>
        <v>94092.141559163007</v>
      </c>
      <c r="P173" s="54"/>
      <c r="Q173" s="54"/>
    </row>
    <row r="174" spans="1:17" x14ac:dyDescent="0.2">
      <c r="A174" s="375">
        <f>+'IBNR+Freq'!B178</f>
        <v>807</v>
      </c>
      <c r="B174" s="375">
        <f>+'IBNR+Freq'!C178</f>
        <v>3</v>
      </c>
      <c r="C174" s="375">
        <f>+'IBNR+Freq'!D178</f>
        <v>1</v>
      </c>
      <c r="D174" s="256">
        <f>+ROUND(IF(ISERROR('IBNR+Freq'!W178),0,'IBNR+Freq'!W178),3)</f>
        <v>10.851000000000001</v>
      </c>
      <c r="E174" s="257">
        <f>+IF(C174=1,IF(ISERROR(D174*'Exp Loss Report_PAYROLL'!D174*10),0,D174*'Exp Loss Report_PAYROLL'!D174*10),IF(ISERROR(D174*'Exp Loss Report_PAYROLL'!D174),0,D174*'Exp Loss Report_PAYROLL'!D174))</f>
        <v>2708952.1500000004</v>
      </c>
      <c r="F174" s="256">
        <f>+ROUND(IF(ISERROR('IBNR+Freq'!X178),0,'IBNR+Freq'!X178),3)</f>
        <v>4.3319999999999999</v>
      </c>
      <c r="G174" s="257">
        <f>+IF(C174=1,IF(ISERROR(F174*'Exp Loss Report_PAYROLL'!F174*10),0,F174*'Exp Loss Report_PAYROLL'!F174*10),IF(ISERROR(F174*'Exp Loss Report_PAYROLL'!F174),0,F174*'Exp Loss Report_PAYROLL'!F174))</f>
        <v>1081483.7999999998</v>
      </c>
      <c r="H174" s="256">
        <f>+ROUND(IF(ISERROR('IBNR+Freq'!Y178),0,'IBNR+Freq'!Y178),3)</f>
        <v>0.39</v>
      </c>
      <c r="I174" s="257">
        <f>+IF(C174=1,IF(ISERROR(H174*'Exp Loss Report_PAYROLL'!H174*10),0,H174*'Exp Loss Report_PAYROLL'!H174*10),IF(ISERROR(H174*'Exp Loss Report_PAYROLL'!H174),0,H174*'Exp Loss Report_PAYROLL'!H174))</f>
        <v>97363.5</v>
      </c>
      <c r="J174" s="256">
        <f>+IF(ISERROR(VLOOKUP($A174,UPP!$C$10:$V$329,13,FALSE)),0,VLOOKUP($A174,UPP!$C$10:$V$329,13,FALSE))</f>
        <v>1.8777360403730123</v>
      </c>
      <c r="K174" s="257">
        <f>+IF(ISERROR(VLOOKUP($A174,UPP!$C$10:$V$329,17,FALSE)),0,VLOOKUP($A174,UPP!$C$10:$V$329,17,FALSE))</f>
        <v>468776.80247912253</v>
      </c>
      <c r="L174" s="256">
        <f>+IF(ISERROR(VLOOKUP($A174,UPP!$C$10:$V$329,14,FALSE)),0,VLOOKUP($A174,UPP!$C$10:$V$329,14,FALSE))</f>
        <v>2.1321389877783878</v>
      </c>
      <c r="M174" s="257">
        <f>+IF(ISERROR(VLOOKUP($A174,UPP!$C$10:$V$329,18,FALSE)),0,VLOOKUP($A174,UPP!$C$10:$V$329,18,FALSE))</f>
        <v>532288.49829887459</v>
      </c>
      <c r="N174" s="256">
        <f>+IF(ISERROR(VLOOKUP($A174,UPP!$C$10:$V$329,15,FALSE)),0,VLOOKUP($A174,UPP!$C$10:$V$329,15,FALSE))</f>
        <v>0.13098723184860123</v>
      </c>
      <c r="O174" s="257">
        <f>+IF(ISERROR(VLOOKUP($A174,UPP!$C$10:$V$329,19,FALSE)),0,VLOOKUP($A174,UPP!$C$10:$V$329,19,FALSE))</f>
        <v>32700.962431003296</v>
      </c>
      <c r="P174" s="54"/>
      <c r="Q174" s="54"/>
    </row>
    <row r="175" spans="1:17" x14ac:dyDescent="0.2">
      <c r="A175" s="375">
        <f>+'IBNR+Freq'!B179</f>
        <v>808</v>
      </c>
      <c r="B175" s="375">
        <f>+'IBNR+Freq'!C179</f>
        <v>3</v>
      </c>
      <c r="C175" s="375">
        <f>+'IBNR+Freq'!D179</f>
        <v>1</v>
      </c>
      <c r="D175" s="256">
        <f>+ROUND(IF(ISERROR('IBNR+Freq'!W179),0,'IBNR+Freq'!W179),3)</f>
        <v>2.5169999999999999</v>
      </c>
      <c r="E175" s="257">
        <f>+IF(C175=1,IF(ISERROR(D175*'Exp Loss Report_PAYROLL'!D175*10),0,D175*'Exp Loss Report_PAYROLL'!D175*10),IF(ISERROR(D175*'Exp Loss Report_PAYROLL'!D175),0,D175*'Exp Loss Report_PAYROLL'!D175))</f>
        <v>6970302.9299999997</v>
      </c>
      <c r="F175" s="256">
        <f>+ROUND(IF(ISERROR('IBNR+Freq'!X179),0,'IBNR+Freq'!X179),3)</f>
        <v>1.706</v>
      </c>
      <c r="G175" s="257">
        <f>+IF(C175=1,IF(ISERROR(F175*'Exp Loss Report_PAYROLL'!F175*10),0,F175*'Exp Loss Report_PAYROLL'!F175*10),IF(ISERROR(F175*'Exp Loss Report_PAYROLL'!F175),0,F175*'Exp Loss Report_PAYROLL'!F175))</f>
        <v>4724408.74</v>
      </c>
      <c r="H175" s="256">
        <f>+ROUND(IF(ISERROR('IBNR+Freq'!Y179),0,'IBNR+Freq'!Y179),3)</f>
        <v>0.111</v>
      </c>
      <c r="I175" s="257">
        <f>+IF(C175=1,IF(ISERROR(H175*'Exp Loss Report_PAYROLL'!H175*10),0,H175*'Exp Loss Report_PAYROLL'!H175*10),IF(ISERROR(H175*'Exp Loss Report_PAYROLL'!H175),0,H175*'Exp Loss Report_PAYROLL'!H175))</f>
        <v>307391.19</v>
      </c>
      <c r="J175" s="256">
        <f>+IF(ISERROR(VLOOKUP($A175,UPP!$C$10:$V$329,13,FALSE)),0,VLOOKUP($A175,UPP!$C$10:$V$329,13,FALSE))</f>
        <v>2.6917374395577567</v>
      </c>
      <c r="K175" s="257">
        <f>+IF(ISERROR(VLOOKUP($A175,UPP!$C$10:$V$329,17,FALSE)),0,VLOOKUP($A175,UPP!$C$10:$V$329,17,FALSE))</f>
        <v>7454201.5739929006</v>
      </c>
      <c r="L175" s="256">
        <f>+IF(ISERROR(VLOOKUP($A175,UPP!$C$10:$V$329,14,FALSE)),0,VLOOKUP($A175,UPP!$C$10:$V$329,14,FALSE))</f>
        <v>1.334144420327515</v>
      </c>
      <c r="M175" s="257">
        <f>+IF(ISERROR(VLOOKUP($A175,UPP!$C$10:$V$329,18,FALSE)),0,VLOOKUP($A175,UPP!$C$10:$V$329,18,FALSE))</f>
        <v>3694632.8017687839</v>
      </c>
      <c r="N175" s="256">
        <f>+IF(ISERROR(VLOOKUP($A175,UPP!$C$10:$V$329,15,FALSE)),0,VLOOKUP($A175,UPP!$C$10:$V$329,15,FALSE))</f>
        <v>9.7028685114728369E-2</v>
      </c>
      <c r="O175" s="257">
        <f>+IF(ISERROR(VLOOKUP($A175,UPP!$C$10:$V$329,19,FALSE)),0,VLOOKUP($A175,UPP!$C$10:$V$329,19,FALSE))</f>
        <v>268700.56740136613</v>
      </c>
      <c r="P175" s="54"/>
      <c r="Q175" s="54"/>
    </row>
    <row r="176" spans="1:17" x14ac:dyDescent="0.2">
      <c r="A176" s="375">
        <f>+'IBNR+Freq'!B180</f>
        <v>809</v>
      </c>
      <c r="B176" s="375">
        <f>+'IBNR+Freq'!C180</f>
        <v>3</v>
      </c>
      <c r="C176" s="375">
        <f>+'IBNR+Freq'!D180</f>
        <v>1</v>
      </c>
      <c r="D176" s="256">
        <f>+ROUND(IF(ISERROR('IBNR+Freq'!W180),0,'IBNR+Freq'!W180),3)</f>
        <v>2.3090000000000002</v>
      </c>
      <c r="E176" s="257">
        <f>+IF(C176=1,IF(ISERROR(D176*'Exp Loss Report_PAYROLL'!D176*10),0,D176*'Exp Loss Report_PAYROLL'!D176*10),IF(ISERROR(D176*'Exp Loss Report_PAYROLL'!D176),0,D176*'Exp Loss Report_PAYROLL'!D176))</f>
        <v>2003680.9300000002</v>
      </c>
      <c r="F176" s="256">
        <f>+ROUND(IF(ISERROR('IBNR+Freq'!X180),0,'IBNR+Freq'!X180),3)</f>
        <v>1.0209999999999999</v>
      </c>
      <c r="G176" s="257">
        <f>+IF(C176=1,IF(ISERROR(F176*'Exp Loss Report_PAYROLL'!F176*10),0,F176*'Exp Loss Report_PAYROLL'!F176*10),IF(ISERROR(F176*'Exp Loss Report_PAYROLL'!F176),0,F176*'Exp Loss Report_PAYROLL'!F176))</f>
        <v>885993.16999999993</v>
      </c>
      <c r="H176" s="256">
        <f>+ROUND(IF(ISERROR('IBNR+Freq'!Y180),0,'IBNR+Freq'!Y180),3)</f>
        <v>0.22600000000000001</v>
      </c>
      <c r="I176" s="257">
        <f>+IF(C176=1,IF(ISERROR(H176*'Exp Loss Report_PAYROLL'!H176*10),0,H176*'Exp Loss Report_PAYROLL'!H176*10),IF(ISERROR(H176*'Exp Loss Report_PAYROLL'!H176),0,H176*'Exp Loss Report_PAYROLL'!H176))</f>
        <v>196116.02</v>
      </c>
      <c r="J176" s="256">
        <f>+IF(ISERROR(VLOOKUP($A176,UPP!$C$10:$V$329,13,FALSE)),0,VLOOKUP($A176,UPP!$C$10:$V$329,13,FALSE))</f>
        <v>1.6909537259816656</v>
      </c>
      <c r="K176" s="257">
        <f>+IF(ISERROR(VLOOKUP($A176,UPP!$C$10:$V$329,17,FALSE)),0,VLOOKUP($A176,UPP!$C$10:$V$329,17,FALSE))</f>
        <v>1467358.91479511</v>
      </c>
      <c r="L176" s="256">
        <f>+IF(ISERROR(VLOOKUP($A176,UPP!$C$10:$V$329,14,FALSE)),0,VLOOKUP($A176,UPP!$C$10:$V$329,14,FALSE))</f>
        <v>1.3498391414896871</v>
      </c>
      <c r="M176" s="257">
        <f>+IF(ISERROR(VLOOKUP($A176,UPP!$C$10:$V$329,18,FALSE)),0,VLOOKUP($A176,UPP!$C$10:$V$329,18,FALSE))</f>
        <v>1171349.9118105057</v>
      </c>
      <c r="N176" s="256">
        <f>+IF(ISERROR(VLOOKUP($A176,UPP!$C$10:$V$329,15,FALSE)),0,VLOOKUP($A176,UPP!$C$10:$V$329,15,FALSE))</f>
        <v>0.14862849752864785</v>
      </c>
      <c r="O176" s="257">
        <f>+IF(ISERROR(VLOOKUP($A176,UPP!$C$10:$V$329,19,FALSE)),0,VLOOKUP($A176,UPP!$C$10:$V$329,19,FALSE))</f>
        <v>128975.35130043473</v>
      </c>
      <c r="P176" s="54"/>
      <c r="Q176" s="54"/>
    </row>
    <row r="177" spans="1:17" x14ac:dyDescent="0.2">
      <c r="A177" s="375">
        <f>+'IBNR+Freq'!B181</f>
        <v>811</v>
      </c>
      <c r="B177" s="375">
        <f>+'IBNR+Freq'!C181</f>
        <v>3</v>
      </c>
      <c r="C177" s="375">
        <f>+'IBNR+Freq'!D181</f>
        <v>1</v>
      </c>
      <c r="D177" s="256">
        <f>+ROUND(IF(ISERROR('IBNR+Freq'!W181),0,'IBNR+Freq'!W181),3)</f>
        <v>8.1539999999999999</v>
      </c>
      <c r="E177" s="257">
        <f>+IF(C177=1,IF(ISERROR(D177*'Exp Loss Report_PAYROLL'!D177*10),0,D177*'Exp Loss Report_PAYROLL'!D177*10),IF(ISERROR(D177*'Exp Loss Report_PAYROLL'!D177),0,D177*'Exp Loss Report_PAYROLL'!D177))</f>
        <v>28721160.359999999</v>
      </c>
      <c r="F177" s="256">
        <f>+ROUND(IF(ISERROR('IBNR+Freq'!X181),0,'IBNR+Freq'!X181),3)</f>
        <v>1.786</v>
      </c>
      <c r="G177" s="257">
        <f>+IF(C177=1,IF(ISERROR(F177*'Exp Loss Report_PAYROLL'!F177*10),0,F177*'Exp Loss Report_PAYROLL'!F177*10),IF(ISERROR(F177*'Exp Loss Report_PAYROLL'!F177),0,F177*'Exp Loss Report_PAYROLL'!F177))</f>
        <v>6290899.2400000002</v>
      </c>
      <c r="H177" s="256">
        <f>+ROUND(IF(ISERROR('IBNR+Freq'!Y181),0,'IBNR+Freq'!Y181),3)</f>
        <v>0.10299999999999999</v>
      </c>
      <c r="I177" s="257">
        <f>+IF(C177=1,IF(ISERROR(H177*'Exp Loss Report_PAYROLL'!H177*10),0,H177*'Exp Loss Report_PAYROLL'!H177*10),IF(ISERROR(H177*'Exp Loss Report_PAYROLL'!H177),0,H177*'Exp Loss Report_PAYROLL'!H177))</f>
        <v>362801.02</v>
      </c>
      <c r="J177" s="256">
        <f>+IF(ISERROR(VLOOKUP($A177,UPP!$C$10:$V$329,13,FALSE)),0,VLOOKUP($A177,UPP!$C$10:$V$329,13,FALSE))</f>
        <v>3.801940624674629</v>
      </c>
      <c r="K177" s="257">
        <f>+IF(ISERROR(VLOOKUP($A177,UPP!$C$10:$V$329,17,FALSE)),0,VLOOKUP($A177,UPP!$C$10:$V$329,17,FALSE))</f>
        <v>13391727.539916432</v>
      </c>
      <c r="L177" s="256">
        <f>+IF(ISERROR(VLOOKUP($A177,UPP!$C$10:$V$329,14,FALSE)),0,VLOOKUP($A177,UPP!$C$10:$V$329,14,FALSE))</f>
        <v>1.7930019921088389</v>
      </c>
      <c r="M177" s="257">
        <f>+IF(ISERROR(VLOOKUP($A177,UPP!$C$10:$V$329,18,FALSE)),0,VLOOKUP($A177,UPP!$C$10:$V$329,18,FALSE))</f>
        <v>6315562.6368846474</v>
      </c>
      <c r="N177" s="256">
        <f>+IF(ISERROR(VLOOKUP($A177,UPP!$C$10:$V$329,15,FALSE)),0,VLOOKUP($A177,UPP!$C$10:$V$329,15,FALSE))</f>
        <v>5.9847608216533177E-2</v>
      </c>
      <c r="O177" s="257">
        <f>+IF(ISERROR(VLOOKUP($A177,UPP!$C$10:$V$329,19,FALSE)),0,VLOOKUP($A177,UPP!$C$10:$V$329,19,FALSE))</f>
        <v>210803.62432542347</v>
      </c>
      <c r="P177" s="54"/>
      <c r="Q177" s="54"/>
    </row>
    <row r="178" spans="1:17" x14ac:dyDescent="0.2">
      <c r="A178" s="375">
        <f>+'IBNR+Freq'!B182</f>
        <v>812</v>
      </c>
      <c r="B178" s="375">
        <f>+'IBNR+Freq'!C182</f>
        <v>3</v>
      </c>
      <c r="C178" s="375">
        <f>+'IBNR+Freq'!D182</f>
        <v>1</v>
      </c>
      <c r="D178" s="256">
        <f>+ROUND(IF(ISERROR('IBNR+Freq'!W182),0,'IBNR+Freq'!W182),3)</f>
        <v>4.0709999999999997</v>
      </c>
      <c r="E178" s="257">
        <f>+IF(C178=1,IF(ISERROR(D178*'Exp Loss Report_PAYROLL'!D178*10),0,D178*'Exp Loss Report_PAYROLL'!D178*10),IF(ISERROR(D178*'Exp Loss Report_PAYROLL'!D178),0,D178*'Exp Loss Report_PAYROLL'!D178))</f>
        <v>657995.72999999986</v>
      </c>
      <c r="F178" s="256">
        <f>+ROUND(IF(ISERROR('IBNR+Freq'!X182),0,'IBNR+Freq'!X182),3)</f>
        <v>2.0390000000000001</v>
      </c>
      <c r="G178" s="257">
        <f>+IF(C178=1,IF(ISERROR(F178*'Exp Loss Report_PAYROLL'!F178*10),0,F178*'Exp Loss Report_PAYROLL'!F178*10),IF(ISERROR(F178*'Exp Loss Report_PAYROLL'!F178),0,F178*'Exp Loss Report_PAYROLL'!F178))</f>
        <v>329563.57000000007</v>
      </c>
      <c r="H178" s="256">
        <f>+ROUND(IF(ISERROR('IBNR+Freq'!Y182),0,'IBNR+Freq'!Y182),3)</f>
        <v>5.0000000000000001E-3</v>
      </c>
      <c r="I178" s="257">
        <f>+IF(C178=1,IF(ISERROR(H178*'Exp Loss Report_PAYROLL'!H178*10),0,H178*'Exp Loss Report_PAYROLL'!H178*10),IF(ISERROR(H178*'Exp Loss Report_PAYROLL'!H178),0,H178*'Exp Loss Report_PAYROLL'!H178))</f>
        <v>808.15</v>
      </c>
      <c r="J178" s="256">
        <f>+IF(ISERROR(VLOOKUP($A178,UPP!$C$10:$V$329,13,FALSE)),0,VLOOKUP($A178,UPP!$C$10:$V$329,13,FALSE))</f>
        <v>3.8618009832009141</v>
      </c>
      <c r="K178" s="257">
        <f>+IF(ISERROR(VLOOKUP($A178,UPP!$C$10:$V$329,17,FALSE)),0,VLOOKUP($A178,UPP!$C$10:$V$329,17,FALSE))</f>
        <v>624182.89291476377</v>
      </c>
      <c r="L178" s="256">
        <f>+IF(ISERROR(VLOOKUP($A178,UPP!$C$10:$V$329,14,FALSE)),0,VLOOKUP($A178,UPP!$C$10:$V$329,14,FALSE))</f>
        <v>1.5200794557716897</v>
      </c>
      <c r="M178" s="257">
        <f>+IF(ISERROR(VLOOKUP($A178,UPP!$C$10:$V$329,18,FALSE)),0,VLOOKUP($A178,UPP!$C$10:$V$329,18,FALSE))</f>
        <v>245690.44243637822</v>
      </c>
      <c r="N178" s="256">
        <f>+IF(ISERROR(VLOOKUP($A178,UPP!$C$10:$V$329,15,FALSE)),0,VLOOKUP($A178,UPP!$C$10:$V$329,15,FALSE))</f>
        <v>8.7408731027397268E-2</v>
      </c>
      <c r="O178" s="257">
        <f>+IF(ISERROR(VLOOKUP($A178,UPP!$C$10:$V$329,19,FALSE)),0,VLOOKUP($A178,UPP!$C$10:$V$329,19,FALSE))</f>
        <v>14127.87319595822</v>
      </c>
      <c r="P178" s="54"/>
      <c r="Q178" s="54"/>
    </row>
    <row r="179" spans="1:17" x14ac:dyDescent="0.2">
      <c r="A179" s="375">
        <f>+'IBNR+Freq'!B183</f>
        <v>813</v>
      </c>
      <c r="B179" s="375">
        <f>+'IBNR+Freq'!C183</f>
        <v>3</v>
      </c>
      <c r="C179" s="375">
        <f>+'IBNR+Freq'!D183</f>
        <v>1</v>
      </c>
      <c r="D179" s="256">
        <f>+ROUND(IF(ISERROR('IBNR+Freq'!W183),0,'IBNR+Freq'!W183),3)</f>
        <v>2.4</v>
      </c>
      <c r="E179" s="257">
        <f>+IF(C179=1,IF(ISERROR(D179*'Exp Loss Report_PAYROLL'!D179*10),0,D179*'Exp Loss Report_PAYROLL'!D179*10),IF(ISERROR(D179*'Exp Loss Report_PAYROLL'!D179),0,D179*'Exp Loss Report_PAYROLL'!D179))</f>
        <v>3133512</v>
      </c>
      <c r="F179" s="256">
        <f>+ROUND(IF(ISERROR('IBNR+Freq'!X183),0,'IBNR+Freq'!X183),3)</f>
        <v>1.4790000000000001</v>
      </c>
      <c r="G179" s="257">
        <f>+IF(C179=1,IF(ISERROR(F179*'Exp Loss Report_PAYROLL'!F179*10),0,F179*'Exp Loss Report_PAYROLL'!F179*10),IF(ISERROR(F179*'Exp Loss Report_PAYROLL'!F179),0,F179*'Exp Loss Report_PAYROLL'!F179))</f>
        <v>1931026.7700000003</v>
      </c>
      <c r="H179" s="256">
        <f>+ROUND(IF(ISERROR('IBNR+Freq'!Y183),0,'IBNR+Freq'!Y183),3)</f>
        <v>0.155</v>
      </c>
      <c r="I179" s="257">
        <f>+IF(C179=1,IF(ISERROR(H179*'Exp Loss Report_PAYROLL'!H179*10),0,H179*'Exp Loss Report_PAYROLL'!H179*10),IF(ISERROR(H179*'Exp Loss Report_PAYROLL'!H179),0,H179*'Exp Loss Report_PAYROLL'!H179))</f>
        <v>202372.65</v>
      </c>
      <c r="J179" s="256">
        <f>+IF(ISERROR(VLOOKUP($A179,UPP!$C$10:$V$329,13,FALSE)),0,VLOOKUP($A179,UPP!$C$10:$V$329,13,FALSE))</f>
        <v>1.7888091082409909</v>
      </c>
      <c r="K179" s="257">
        <f>+IF(ISERROR(VLOOKUP($A179,UPP!$C$10:$V$329,17,FALSE)),0,VLOOKUP($A179,UPP!$C$10:$V$329,17,FALSE))</f>
        <v>2335522.8359926851</v>
      </c>
      <c r="L179" s="256">
        <f>+IF(ISERROR(VLOOKUP($A179,UPP!$C$10:$V$329,14,FALSE)),0,VLOOKUP($A179,UPP!$C$10:$V$329,14,FALSE))</f>
        <v>1.3684834253285123</v>
      </c>
      <c r="M179" s="257">
        <f>+IF(ISERROR(VLOOKUP($A179,UPP!$C$10:$V$329,18,FALSE)),0,VLOOKUP($A179,UPP!$C$10:$V$329,18,FALSE))</f>
        <v>1786733.0146116656</v>
      </c>
      <c r="N179" s="256">
        <f>+IF(ISERROR(VLOOKUP($A179,UPP!$C$10:$V$329,15,FALSE)),0,VLOOKUP($A179,UPP!$C$10:$V$329,15,FALSE))</f>
        <v>0.1398391214304977</v>
      </c>
      <c r="O179" s="257">
        <f>+IF(ISERROR(VLOOKUP($A179,UPP!$C$10:$V$329,19,FALSE)),0,VLOOKUP($A179,UPP!$C$10:$V$329,19,FALSE))</f>
        <v>182578.15211330072</v>
      </c>
      <c r="P179" s="54"/>
      <c r="Q179" s="54"/>
    </row>
    <row r="180" spans="1:17" x14ac:dyDescent="0.2">
      <c r="A180" s="375">
        <f>+'IBNR+Freq'!B184</f>
        <v>814</v>
      </c>
      <c r="B180" s="375">
        <f>+'IBNR+Freq'!C184</f>
        <v>3</v>
      </c>
      <c r="C180" s="375">
        <f>+'IBNR+Freq'!D184</f>
        <v>1</v>
      </c>
      <c r="D180" s="256">
        <f>+ROUND(IF(ISERROR('IBNR+Freq'!W184),0,'IBNR+Freq'!W184),3)</f>
        <v>0.879</v>
      </c>
      <c r="E180" s="257">
        <f>+IF(C180=1,IF(ISERROR(D180*'Exp Loss Report_PAYROLL'!D180*10),0,D180*'Exp Loss Report_PAYROLL'!D180*10),IF(ISERROR(D180*'Exp Loss Report_PAYROLL'!D180),0,D180*'Exp Loss Report_PAYROLL'!D180))</f>
        <v>1247608.6500000001</v>
      </c>
      <c r="F180" s="256">
        <f>+ROUND(IF(ISERROR('IBNR+Freq'!X184),0,'IBNR+Freq'!X184),3)</f>
        <v>0.51300000000000001</v>
      </c>
      <c r="G180" s="257">
        <f>+IF(C180=1,IF(ISERROR(F180*'Exp Loss Report_PAYROLL'!F180*10),0,F180*'Exp Loss Report_PAYROLL'!F180*10),IF(ISERROR(F180*'Exp Loss Report_PAYROLL'!F180),0,F180*'Exp Loss Report_PAYROLL'!F180))</f>
        <v>728126.55</v>
      </c>
      <c r="H180" s="256">
        <f>+ROUND(IF(ISERROR('IBNR+Freq'!Y184),0,'IBNR+Freq'!Y184),3)</f>
        <v>0.112</v>
      </c>
      <c r="I180" s="257">
        <f>+IF(C180=1,IF(ISERROR(H180*'Exp Loss Report_PAYROLL'!H180*10),0,H180*'Exp Loss Report_PAYROLL'!H180*10),IF(ISERROR(H180*'Exp Loss Report_PAYROLL'!H180),0,H180*'Exp Loss Report_PAYROLL'!H180))</f>
        <v>158967.20000000001</v>
      </c>
      <c r="J180" s="256">
        <f>+IF(ISERROR(VLOOKUP($A180,UPP!$C$10:$V$329,13,FALSE)),0,VLOOKUP($A180,UPP!$C$10:$V$329,13,FALSE))</f>
        <v>1.5844316546777926</v>
      </c>
      <c r="K180" s="257">
        <f>+IF(ISERROR(VLOOKUP($A180,UPP!$C$10:$V$329,17,FALSE)),0,VLOOKUP($A180,UPP!$C$10:$V$329,17,FALSE))</f>
        <v>2248863.069066925</v>
      </c>
      <c r="L180" s="256">
        <f>+IF(ISERROR(VLOOKUP($A180,UPP!$C$10:$V$329,14,FALSE)),0,VLOOKUP($A180,UPP!$C$10:$V$329,14,FALSE))</f>
        <v>0.76269476792300073</v>
      </c>
      <c r="M180" s="257">
        <f>+IF(ISERROR(VLOOKUP($A180,UPP!$C$10:$V$329,18,FALSE)),0,VLOOKUP($A180,UPP!$C$10:$V$329,18,FALSE))</f>
        <v>1082530.8188515112</v>
      </c>
      <c r="N180" s="256">
        <f>+IF(ISERROR(VLOOKUP($A180,UPP!$C$10:$V$329,15,FALSE)),0,VLOOKUP($A180,UPP!$C$10:$V$329,15,FALSE))</f>
        <v>0.10029072239920687</v>
      </c>
      <c r="O180" s="257">
        <f>+IF(ISERROR(VLOOKUP($A180,UPP!$C$10:$V$329,19,FALSE)),0,VLOOKUP($A180,UPP!$C$10:$V$329,19,FALSE))</f>
        <v>142347.63683731429</v>
      </c>
      <c r="P180" s="54"/>
      <c r="Q180" s="54"/>
    </row>
    <row r="181" spans="1:17" x14ac:dyDescent="0.2">
      <c r="A181" s="375">
        <f>+'IBNR+Freq'!B185</f>
        <v>815</v>
      </c>
      <c r="B181" s="375">
        <f>+'IBNR+Freq'!C185</f>
        <v>3</v>
      </c>
      <c r="C181" s="375">
        <f>+'IBNR+Freq'!D185</f>
        <v>1</v>
      </c>
      <c r="D181" s="256">
        <f>+ROUND(IF(ISERROR('IBNR+Freq'!W185),0,'IBNR+Freq'!W185),3)</f>
        <v>1.67</v>
      </c>
      <c r="E181" s="257">
        <f>+IF(C181=1,IF(ISERROR(D181*'Exp Loss Report_PAYROLL'!D181*10),0,D181*'Exp Loss Report_PAYROLL'!D181*10),IF(ISERROR(D181*'Exp Loss Report_PAYROLL'!D181),0,D181*'Exp Loss Report_PAYROLL'!D181))</f>
        <v>8760435.9000000004</v>
      </c>
      <c r="F181" s="256">
        <f>+ROUND(IF(ISERROR('IBNR+Freq'!X185),0,'IBNR+Freq'!X185),3)</f>
        <v>0.747</v>
      </c>
      <c r="G181" s="257">
        <f>+IF(C181=1,IF(ISERROR(F181*'Exp Loss Report_PAYROLL'!F181*10),0,F181*'Exp Loss Report_PAYROLL'!F181*10),IF(ISERROR(F181*'Exp Loss Report_PAYROLL'!F181),0,F181*'Exp Loss Report_PAYROLL'!F181))</f>
        <v>3918590.1899999995</v>
      </c>
      <c r="H181" s="256">
        <f>+ROUND(IF(ISERROR('IBNR+Freq'!Y185),0,'IBNR+Freq'!Y185),3)</f>
        <v>0.1</v>
      </c>
      <c r="I181" s="257">
        <f>+IF(C181=1,IF(ISERROR(H181*'Exp Loss Report_PAYROLL'!H181*10),0,H181*'Exp Loss Report_PAYROLL'!H181*10),IF(ISERROR(H181*'Exp Loss Report_PAYROLL'!H181),0,H181*'Exp Loss Report_PAYROLL'!H181))</f>
        <v>524577</v>
      </c>
      <c r="J181" s="256">
        <f>+IF(ISERROR(VLOOKUP($A181,UPP!$C$10:$V$329,13,FALSE)),0,VLOOKUP($A181,UPP!$C$10:$V$329,13,FALSE))</f>
        <v>1.1595837527027031</v>
      </c>
      <c r="K181" s="257">
        <f>+IF(ISERROR(VLOOKUP($A181,UPP!$C$10:$V$329,17,FALSE)),0,VLOOKUP($A181,UPP!$C$10:$V$329,17,FALSE))</f>
        <v>6082909.6624152586</v>
      </c>
      <c r="L181" s="256">
        <f>+IF(ISERROR(VLOOKUP($A181,UPP!$C$10:$V$329,14,FALSE)),0,VLOOKUP($A181,UPP!$C$10:$V$329,14,FALSE))</f>
        <v>0.81833944054054064</v>
      </c>
      <c r="M181" s="257">
        <f>+IF(ISERROR(VLOOKUP($A181,UPP!$C$10:$V$329,18,FALSE)),0,VLOOKUP($A181,UPP!$C$10:$V$329,18,FALSE))</f>
        <v>4292820.4870043518</v>
      </c>
      <c r="N181" s="256">
        <f>+IF(ISERROR(VLOOKUP($A181,UPP!$C$10:$V$329,15,FALSE)),0,VLOOKUP($A181,UPP!$C$10:$V$329,15,FALSE))</f>
        <v>8.652403175675677E-2</v>
      </c>
      <c r="O181" s="257">
        <f>+IF(ISERROR(VLOOKUP($A181,UPP!$C$10:$V$329,19,FALSE)),0,VLOOKUP($A181,UPP!$C$10:$V$329,19,FALSE))</f>
        <v>453885.17006864195</v>
      </c>
      <c r="P181" s="54"/>
      <c r="Q181" s="54"/>
    </row>
    <row r="182" spans="1:17" x14ac:dyDescent="0.2">
      <c r="A182" s="375">
        <f>+'IBNR+Freq'!B186</f>
        <v>816</v>
      </c>
      <c r="B182" s="375">
        <f>+'IBNR+Freq'!C186</f>
        <v>3</v>
      </c>
      <c r="C182" s="375">
        <f>+'IBNR+Freq'!D186</f>
        <v>1</v>
      </c>
      <c r="D182" s="256">
        <f>+ROUND(IF(ISERROR('IBNR+Freq'!W186),0,'IBNR+Freq'!W186),3)</f>
        <v>1.2669999999999999</v>
      </c>
      <c r="E182" s="257">
        <f>+IF(C182=1,IF(ISERROR(D182*'Exp Loss Report_PAYROLL'!D182*10),0,D182*'Exp Loss Report_PAYROLL'!D182*10),IF(ISERROR(D182*'Exp Loss Report_PAYROLL'!D182),0,D182*'Exp Loss Report_PAYROLL'!D182))</f>
        <v>601647.62</v>
      </c>
      <c r="F182" s="256">
        <f>+ROUND(IF(ISERROR('IBNR+Freq'!X186),0,'IBNR+Freq'!X186),3)</f>
        <v>0.16400000000000001</v>
      </c>
      <c r="G182" s="257">
        <f>+IF(C182=1,IF(ISERROR(F182*'Exp Loss Report_PAYROLL'!F182*10),0,F182*'Exp Loss Report_PAYROLL'!F182*10),IF(ISERROR(F182*'Exp Loss Report_PAYROLL'!F182),0,F182*'Exp Loss Report_PAYROLL'!F182))</f>
        <v>77877.040000000008</v>
      </c>
      <c r="H182" s="256">
        <f>+ROUND(IF(ISERROR('IBNR+Freq'!Y186),0,'IBNR+Freq'!Y186),3)</f>
        <v>3.6999999999999998E-2</v>
      </c>
      <c r="I182" s="257">
        <f>+IF(C182=1,IF(ISERROR(H182*'Exp Loss Report_PAYROLL'!H182*10),0,H182*'Exp Loss Report_PAYROLL'!H182*10),IF(ISERROR(H182*'Exp Loss Report_PAYROLL'!H182),0,H182*'Exp Loss Report_PAYROLL'!H182))</f>
        <v>17569.82</v>
      </c>
      <c r="J182" s="256">
        <f>+IF(ISERROR(VLOOKUP($A182,UPP!$C$10:$V$329,13,FALSE)),0,VLOOKUP($A182,UPP!$C$10:$V$329,13,FALSE))</f>
        <v>1.002632827760779</v>
      </c>
      <c r="K182" s="257">
        <f>+IF(ISERROR(VLOOKUP($A182,UPP!$C$10:$V$329,17,FALSE)),0,VLOOKUP($A182,UPP!$C$10:$V$329,17,FALSE))</f>
        <v>476110.22459048347</v>
      </c>
      <c r="L182" s="256">
        <f>+IF(ISERROR(VLOOKUP($A182,UPP!$C$10:$V$329,14,FALSE)),0,VLOOKUP($A182,UPP!$C$10:$V$329,14,FALSE))</f>
        <v>0.71851246870653696</v>
      </c>
      <c r="M182" s="257">
        <f>+IF(ISERROR(VLOOKUP($A182,UPP!$C$10:$V$329,18,FALSE)),0,VLOOKUP($A182,UPP!$C$10:$V$329,18,FALSE))</f>
        <v>341192.83088998613</v>
      </c>
      <c r="N182" s="256">
        <f>+IF(ISERROR(VLOOKUP($A182,UPP!$C$10:$V$329,15,FALSE)),0,VLOOKUP($A182,UPP!$C$10:$V$329,15,FALSE))</f>
        <v>5.0090583532684294E-2</v>
      </c>
      <c r="O182" s="257">
        <f>+IF(ISERROR(VLOOKUP($A182,UPP!$C$10:$V$329,19,FALSE)),0,VLOOKUP($A182,UPP!$C$10:$V$329,19,FALSE))</f>
        <v>23786.014496330463</v>
      </c>
      <c r="P182" s="54"/>
      <c r="Q182" s="54"/>
    </row>
    <row r="183" spans="1:17" x14ac:dyDescent="0.2">
      <c r="A183" s="375">
        <f>+'IBNR+Freq'!B187</f>
        <v>817</v>
      </c>
      <c r="B183" s="375">
        <f>+'IBNR+Freq'!C187</f>
        <v>3</v>
      </c>
      <c r="C183" s="375">
        <f>+'IBNR+Freq'!D187</f>
        <v>1</v>
      </c>
      <c r="D183" s="256">
        <f>+ROUND(IF(ISERROR('IBNR+Freq'!W187),0,'IBNR+Freq'!W187),3)</f>
        <v>6.06</v>
      </c>
      <c r="E183" s="257">
        <f>+IF(C183=1,IF(ISERROR(D183*'Exp Loss Report_PAYROLL'!D183*10),0,D183*'Exp Loss Report_PAYROLL'!D183*10),IF(ISERROR(D183*'Exp Loss Report_PAYROLL'!D183),0,D183*'Exp Loss Report_PAYROLL'!D183))</f>
        <v>1926716.4</v>
      </c>
      <c r="F183" s="256">
        <f>+ROUND(IF(ISERROR('IBNR+Freq'!X187),0,'IBNR+Freq'!X187),3)</f>
        <v>2.5230000000000001</v>
      </c>
      <c r="G183" s="257">
        <f>+IF(C183=1,IF(ISERROR(F183*'Exp Loss Report_PAYROLL'!F183*10),0,F183*'Exp Loss Report_PAYROLL'!F183*10),IF(ISERROR(F183*'Exp Loss Report_PAYROLL'!F183),0,F183*'Exp Loss Report_PAYROLL'!F183))</f>
        <v>802162.62</v>
      </c>
      <c r="H183" s="256">
        <f>+ROUND(IF(ISERROR('IBNR+Freq'!Y187),0,'IBNR+Freq'!Y187),3)</f>
        <v>0.08</v>
      </c>
      <c r="I183" s="257">
        <f>+IF(C183=1,IF(ISERROR(H183*'Exp Loss Report_PAYROLL'!H183*10),0,H183*'Exp Loss Report_PAYROLL'!H183*10),IF(ISERROR(H183*'Exp Loss Report_PAYROLL'!H183),0,H183*'Exp Loss Report_PAYROLL'!H183))</f>
        <v>25435.200000000001</v>
      </c>
      <c r="J183" s="256">
        <f>+IF(ISERROR(VLOOKUP($A183,UPP!$C$10:$V$329,13,FALSE)),0,VLOOKUP($A183,UPP!$C$10:$V$329,13,FALSE))</f>
        <v>3.3015208394430702</v>
      </c>
      <c r="K183" s="257">
        <f>+IF(ISERROR(VLOOKUP($A183,UPP!$C$10:$V$329,17,FALSE)),0,VLOOKUP($A183,UPP!$C$10:$V$329,17,FALSE))</f>
        <v>1049685.5356925298</v>
      </c>
      <c r="L183" s="256">
        <f>+IF(ISERROR(VLOOKUP($A183,UPP!$C$10:$V$329,14,FALSE)),0,VLOOKUP($A183,UPP!$C$10:$V$329,14,FALSE))</f>
        <v>3.4730284155180349</v>
      </c>
      <c r="M183" s="257">
        <f>+IF(ISERROR(VLOOKUP($A183,UPP!$C$10:$V$329,18,FALSE)),0,VLOOKUP($A183,UPP!$C$10:$V$329,18,FALSE))</f>
        <v>1104214.6544298041</v>
      </c>
      <c r="N183" s="256">
        <f>+IF(ISERROR(VLOOKUP($A183,UPP!$C$10:$V$329,15,FALSE)),0,VLOOKUP($A183,UPP!$C$10:$V$329,15,FALSE))</f>
        <v>8.8989780038896765E-2</v>
      </c>
      <c r="O183" s="257">
        <f>+IF(ISERROR(VLOOKUP($A183,UPP!$C$10:$V$329,19,FALSE)),0,VLOOKUP($A183,UPP!$C$10:$V$329,19,FALSE))</f>
        <v>28293.41066556684</v>
      </c>
      <c r="P183" s="54"/>
      <c r="Q183" s="54"/>
    </row>
    <row r="184" spans="1:17" x14ac:dyDescent="0.2">
      <c r="A184" s="375">
        <f>+'IBNR+Freq'!B188</f>
        <v>818</v>
      </c>
      <c r="B184" s="375">
        <f>+'IBNR+Freq'!C188</f>
        <v>3</v>
      </c>
      <c r="C184" s="375">
        <f>+'IBNR+Freq'!D188</f>
        <v>1</v>
      </c>
      <c r="D184" s="256">
        <f>+ROUND(IF(ISERROR('IBNR+Freq'!W188),0,'IBNR+Freq'!W188),3)</f>
        <v>0.40100000000000002</v>
      </c>
      <c r="E184" s="257">
        <f>+IF(C184=1,IF(ISERROR(D184*'Exp Loss Report_PAYROLL'!D184*10),0,D184*'Exp Loss Report_PAYROLL'!D184*10),IF(ISERROR(D184*'Exp Loss Report_PAYROLL'!D184),0,D184*'Exp Loss Report_PAYROLL'!D184))</f>
        <v>5744517.4800000004</v>
      </c>
      <c r="F184" s="256">
        <f>+ROUND(IF(ISERROR('IBNR+Freq'!X188),0,'IBNR+Freq'!X188),3)</f>
        <v>0.50900000000000001</v>
      </c>
      <c r="G184" s="257">
        <f>+IF(C184=1,IF(ISERROR(F184*'Exp Loss Report_PAYROLL'!F184*10),0,F184*'Exp Loss Report_PAYROLL'!F184*10),IF(ISERROR(F184*'Exp Loss Report_PAYROLL'!F184),0,F184*'Exp Loss Report_PAYROLL'!F184))</f>
        <v>7291669.3200000003</v>
      </c>
      <c r="H184" s="256">
        <f>+ROUND(IF(ISERROR('IBNR+Freq'!Y188),0,'IBNR+Freq'!Y188),3)</f>
        <v>7.4999999999999997E-2</v>
      </c>
      <c r="I184" s="257">
        <f>+IF(C184=1,IF(ISERROR(H184*'Exp Loss Report_PAYROLL'!H184*10),0,H184*'Exp Loss Report_PAYROLL'!H184*10),IF(ISERROR(H184*'Exp Loss Report_PAYROLL'!H184),0,H184*'Exp Loss Report_PAYROLL'!H184))</f>
        <v>1074411</v>
      </c>
      <c r="J184" s="256">
        <f>+IF(ISERROR(VLOOKUP($A184,UPP!$C$10:$V$329,13,FALSE)),0,VLOOKUP($A184,UPP!$C$10:$V$329,13,FALSE))</f>
        <v>0.597769243821197</v>
      </c>
      <c r="K184" s="257">
        <f>+IF(ISERROR(VLOOKUP($A184,UPP!$C$10:$V$329,17,FALSE)),0,VLOOKUP($A184,UPP!$C$10:$V$329,17,FALSE))</f>
        <v>8563331.3469756804</v>
      </c>
      <c r="L184" s="256">
        <f>+IF(ISERROR(VLOOKUP($A184,UPP!$C$10:$V$329,14,FALSE)),0,VLOOKUP($A184,UPP!$C$10:$V$329,14,FALSE))</f>
        <v>0.46312922418168717</v>
      </c>
      <c r="M184" s="257">
        <f>+IF(ISERROR(VLOOKUP($A184,UPP!$C$10:$V$329,18,FALSE)),0,VLOOKUP($A184,UPP!$C$10:$V$329,18,FALSE))</f>
        <v>6634548.4384302758</v>
      </c>
      <c r="N184" s="256">
        <f>+IF(ISERROR(VLOOKUP($A184,UPP!$C$10:$V$329,15,FALSE)),0,VLOOKUP($A184,UPP!$C$10:$V$329,15,FALSE))</f>
        <v>6.4075671997116085E-2</v>
      </c>
      <c r="O184" s="257">
        <f>+IF(ISERROR(VLOOKUP($A184,UPP!$C$10:$V$329,19,FALSE)),0,VLOOKUP($A184,UPP!$C$10:$V$329,19,FALSE))</f>
        <v>917914.75768124661</v>
      </c>
      <c r="P184" s="54"/>
      <c r="Q184" s="54"/>
    </row>
    <row r="185" spans="1:17" x14ac:dyDescent="0.2">
      <c r="A185" s="375">
        <f>+'IBNR+Freq'!B189</f>
        <v>819</v>
      </c>
      <c r="B185" s="375">
        <f>+'IBNR+Freq'!C189</f>
        <v>3</v>
      </c>
      <c r="C185" s="375">
        <f>+'IBNR+Freq'!D189</f>
        <v>1</v>
      </c>
      <c r="D185" s="256">
        <f>+ROUND(IF(ISERROR('IBNR+Freq'!W189),0,'IBNR+Freq'!W189),3)</f>
        <v>0.78100000000000003</v>
      </c>
      <c r="E185" s="257">
        <f>+IF(C185=1,IF(ISERROR(D185*'Exp Loss Report_PAYROLL'!D185*10),0,D185*'Exp Loss Report_PAYROLL'!D185*10),IF(ISERROR(D185*'Exp Loss Report_PAYROLL'!D185),0,D185*'Exp Loss Report_PAYROLL'!D185))</f>
        <v>298068.65000000002</v>
      </c>
      <c r="F185" s="256">
        <f>+ROUND(IF(ISERROR('IBNR+Freq'!X189),0,'IBNR+Freq'!X189),3)</f>
        <v>0.26</v>
      </c>
      <c r="G185" s="257">
        <f>+IF(C185=1,IF(ISERROR(F185*'Exp Loss Report_PAYROLL'!F185*10),0,F185*'Exp Loss Report_PAYROLL'!F185*10),IF(ISERROR(F185*'Exp Loss Report_PAYROLL'!F185),0,F185*'Exp Loss Report_PAYROLL'!F185))</f>
        <v>99229</v>
      </c>
      <c r="H185" s="256">
        <f>+ROUND(IF(ISERROR('IBNR+Freq'!Y189),0,'IBNR+Freq'!Y189),3)</f>
        <v>1.9E-2</v>
      </c>
      <c r="I185" s="257">
        <f>+IF(C185=1,IF(ISERROR(H185*'Exp Loss Report_PAYROLL'!H185*10),0,H185*'Exp Loss Report_PAYROLL'!H185*10),IF(ISERROR(H185*'Exp Loss Report_PAYROLL'!H185),0,H185*'Exp Loss Report_PAYROLL'!H185))</f>
        <v>7251.35</v>
      </c>
      <c r="J185" s="256">
        <f>+IF(ISERROR(VLOOKUP($A185,UPP!$C$10:$V$329,13,FALSE)),0,VLOOKUP($A185,UPP!$C$10:$V$329,13,FALSE))</f>
        <v>0.6003651886500001</v>
      </c>
      <c r="K185" s="257">
        <f>+IF(ISERROR(VLOOKUP($A185,UPP!$C$10:$V$329,17,FALSE)),0,VLOOKUP($A185,UPP!$C$10:$V$329,17,FALSE))</f>
        <v>229129.37424827254</v>
      </c>
      <c r="L185" s="256">
        <f>+IF(ISERROR(VLOOKUP($A185,UPP!$C$10:$V$329,14,FALSE)),0,VLOOKUP($A185,UPP!$C$10:$V$329,14,FALSE))</f>
        <v>0.30333411762500007</v>
      </c>
      <c r="M185" s="257">
        <f>+IF(ISERROR(VLOOKUP($A185,UPP!$C$10:$V$329,18,FALSE)),0,VLOOKUP($A185,UPP!$C$10:$V$329,18,FALSE))</f>
        <v>115767.46599158127</v>
      </c>
      <c r="N185" s="256">
        <f>+IF(ISERROR(VLOOKUP($A185,UPP!$C$10:$V$329,15,FALSE)),0,VLOOKUP($A185,UPP!$C$10:$V$329,15,FALSE))</f>
        <v>4.1757683725000015E-2</v>
      </c>
      <c r="O185" s="257">
        <f>+IF(ISERROR(VLOOKUP($A185,UPP!$C$10:$V$329,19,FALSE)),0,VLOOKUP($A185,UPP!$C$10:$V$329,19,FALSE))</f>
        <v>15936.819993646257</v>
      </c>
      <c r="P185" s="54"/>
      <c r="Q185" s="54"/>
    </row>
    <row r="186" spans="1:17" x14ac:dyDescent="0.2">
      <c r="A186" s="375">
        <f>+'IBNR+Freq'!B190</f>
        <v>820</v>
      </c>
      <c r="B186" s="375">
        <f>+'IBNR+Freq'!C190</f>
        <v>3</v>
      </c>
      <c r="C186" s="375">
        <f>+'IBNR+Freq'!D190</f>
        <v>1</v>
      </c>
      <c r="D186" s="256">
        <f>+ROUND(IF(ISERROR('IBNR+Freq'!W190),0,'IBNR+Freq'!W190),3)</f>
        <v>0</v>
      </c>
      <c r="E186" s="257">
        <f>+IF(C186=1,IF(ISERROR(D186*'Exp Loss Report_PAYROLL'!D186*10),0,D186*'Exp Loss Report_PAYROLL'!D186*10),IF(ISERROR(D186*'Exp Loss Report_PAYROLL'!D186),0,D186*'Exp Loss Report_PAYROLL'!D186))</f>
        <v>0</v>
      </c>
      <c r="F186" s="256">
        <f>+ROUND(IF(ISERROR('IBNR+Freq'!X190),0,'IBNR+Freq'!X190),3)</f>
        <v>0</v>
      </c>
      <c r="G186" s="257">
        <f>+IF(C186=1,IF(ISERROR(F186*'Exp Loss Report_PAYROLL'!F186*10),0,F186*'Exp Loss Report_PAYROLL'!F186*10),IF(ISERROR(F186*'Exp Loss Report_PAYROLL'!F186),0,F186*'Exp Loss Report_PAYROLL'!F186))</f>
        <v>0</v>
      </c>
      <c r="H186" s="256">
        <f>+ROUND(IF(ISERROR('IBNR+Freq'!Y190),0,'IBNR+Freq'!Y190),3)</f>
        <v>1E-3</v>
      </c>
      <c r="I186" s="257">
        <f>+IF(C186=1,IF(ISERROR(H186*'Exp Loss Report_PAYROLL'!H186*10),0,H186*'Exp Loss Report_PAYROLL'!H186*10),IF(ISERROR(H186*'Exp Loss Report_PAYROLL'!H186),0,H186*'Exp Loss Report_PAYROLL'!H186))</f>
        <v>53.63</v>
      </c>
      <c r="J186" s="256">
        <f>+IF(ISERROR(VLOOKUP($A186,UPP!$C$10:$V$329,13,FALSE)),0,VLOOKUP($A186,UPP!$C$10:$V$329,13,FALSE))</f>
        <v>0.81735905907079642</v>
      </c>
      <c r="K186" s="257">
        <f>+IF(ISERROR(VLOOKUP($A186,UPP!$C$10:$V$329,17,FALSE)),0,VLOOKUP($A186,UPP!$C$10:$V$329,17,FALSE))</f>
        <v>43834.96633796682</v>
      </c>
      <c r="L186" s="256">
        <f>+IF(ISERROR(VLOOKUP($A186,UPP!$C$10:$V$329,14,FALSE)),0,VLOOKUP($A186,UPP!$C$10:$V$329,14,FALSE))</f>
        <v>0.98833722959070813</v>
      </c>
      <c r="M186" s="257">
        <f>+IF(ISERROR(VLOOKUP($A186,UPP!$C$10:$V$329,18,FALSE)),0,VLOOKUP($A186,UPP!$C$10:$V$329,18,FALSE))</f>
        <v>53004.525622949674</v>
      </c>
      <c r="N186" s="256">
        <f>+IF(ISERROR(VLOOKUP($A186,UPP!$C$10:$V$329,15,FALSE)),0,VLOOKUP($A186,UPP!$C$10:$V$329,15,FALSE))</f>
        <v>7.9233786338495579E-2</v>
      </c>
      <c r="O186" s="257">
        <f>+IF(ISERROR(VLOOKUP($A186,UPP!$C$10:$V$329,19,FALSE)),0,VLOOKUP($A186,UPP!$C$10:$V$329,19,FALSE))</f>
        <v>4249.3079613335176</v>
      </c>
      <c r="P186" s="54"/>
      <c r="Q186" s="54"/>
    </row>
    <row r="187" spans="1:17" x14ac:dyDescent="0.2">
      <c r="A187" s="375">
        <f>+'IBNR+Freq'!B191</f>
        <v>821</v>
      </c>
      <c r="B187" s="375">
        <f>+'IBNR+Freq'!C191</f>
        <v>3</v>
      </c>
      <c r="C187" s="375">
        <f>+'IBNR+Freq'!D191</f>
        <v>1</v>
      </c>
      <c r="D187" s="256">
        <f>+ROUND(IF(ISERROR('IBNR+Freq'!W191),0,'IBNR+Freq'!W191),3)</f>
        <v>3.294</v>
      </c>
      <c r="E187" s="257">
        <f>+IF(C187=1,IF(ISERROR(D187*'Exp Loss Report_PAYROLL'!D187*10),0,D187*'Exp Loss Report_PAYROLL'!D187*10),IF(ISERROR(D187*'Exp Loss Report_PAYROLL'!D187),0,D187*'Exp Loss Report_PAYROLL'!D187))</f>
        <v>2261759.2199999997</v>
      </c>
      <c r="F187" s="256">
        <f>+ROUND(IF(ISERROR('IBNR+Freq'!X191),0,'IBNR+Freq'!X191),3)</f>
        <v>3.0870000000000002</v>
      </c>
      <c r="G187" s="257">
        <f>+IF(C187=1,IF(ISERROR(F187*'Exp Loss Report_PAYROLL'!F187*10),0,F187*'Exp Loss Report_PAYROLL'!F187*10),IF(ISERROR(F187*'Exp Loss Report_PAYROLL'!F187),0,F187*'Exp Loss Report_PAYROLL'!F187))</f>
        <v>2119626.81</v>
      </c>
      <c r="H187" s="256">
        <f>+ROUND(IF(ISERROR('IBNR+Freq'!Y191),0,'IBNR+Freq'!Y191),3)</f>
        <v>0.17599999999999999</v>
      </c>
      <c r="I187" s="257">
        <f>+IF(C187=1,IF(ISERROR(H187*'Exp Loss Report_PAYROLL'!H187*10),0,H187*'Exp Loss Report_PAYROLL'!H187*10),IF(ISERROR(H187*'Exp Loss Report_PAYROLL'!H187),0,H187*'Exp Loss Report_PAYROLL'!H187))</f>
        <v>120846.88</v>
      </c>
      <c r="J187" s="256">
        <f>+IF(ISERROR(VLOOKUP($A187,UPP!$C$10:$V$329,13,FALSE)),0,VLOOKUP($A187,UPP!$C$10:$V$329,13,FALSE))</f>
        <v>2.6790466872354952</v>
      </c>
      <c r="K187" s="257">
        <f>+IF(ISERROR(VLOOKUP($A187,UPP!$C$10:$V$329,17,FALSE)),0,VLOOKUP($A187,UPP!$C$10:$V$329,17,FALSE))</f>
        <v>1839513.8268565082</v>
      </c>
      <c r="L187" s="256">
        <f>+IF(ISERROR(VLOOKUP($A187,UPP!$C$10:$V$329,14,FALSE)),0,VLOOKUP($A187,UPP!$C$10:$V$329,14,FALSE))</f>
        <v>2.1296438782252562</v>
      </c>
      <c r="M187" s="257">
        <f>+IF(ISERROR(VLOOKUP($A187,UPP!$C$10:$V$329,18,FALSE)),0,VLOOKUP($A187,UPP!$C$10:$V$329,18,FALSE))</f>
        <v>1462277.3761058077</v>
      </c>
      <c r="N187" s="256">
        <f>+IF(ISERROR(VLOOKUP($A187,UPP!$C$10:$V$329,15,FALSE)),0,VLOOKUP($A187,UPP!$C$10:$V$329,15,FALSE))</f>
        <v>0.1699183945392492</v>
      </c>
      <c r="O187" s="257">
        <f>+IF(ISERROR(VLOOKUP($A187,UPP!$C$10:$V$329,19,FALSE)),0,VLOOKUP($A187,UPP!$C$10:$V$329,19,FALSE))</f>
        <v>116671.06724248469</v>
      </c>
      <c r="P187" s="54"/>
      <c r="Q187" s="54"/>
    </row>
    <row r="188" spans="1:17" x14ac:dyDescent="0.2">
      <c r="A188" s="375">
        <f>+'IBNR+Freq'!B192</f>
        <v>825</v>
      </c>
      <c r="B188" s="375">
        <f>+'IBNR+Freq'!C192</f>
        <v>3</v>
      </c>
      <c r="C188" s="375">
        <f>+'IBNR+Freq'!D192</f>
        <v>1</v>
      </c>
      <c r="D188" s="256">
        <f>+ROUND(IF(ISERROR('IBNR+Freq'!W192),0,'IBNR+Freq'!W192),3)</f>
        <v>4.5039999999999996</v>
      </c>
      <c r="E188" s="257">
        <f>+IF(C188=1,IF(ISERROR(D188*'Exp Loss Report_PAYROLL'!D188*10),0,D188*'Exp Loss Report_PAYROLL'!D188*10),IF(ISERROR(D188*'Exp Loss Report_PAYROLL'!D188),0,D188*'Exp Loss Report_PAYROLL'!D188))</f>
        <v>1231348.5599999998</v>
      </c>
      <c r="F188" s="256">
        <f>+ROUND(IF(ISERROR('IBNR+Freq'!X192),0,'IBNR+Freq'!X192),3)</f>
        <v>1.0109999999999999</v>
      </c>
      <c r="G188" s="257">
        <f>+IF(C188=1,IF(ISERROR(F188*'Exp Loss Report_PAYROLL'!F188*10),0,F188*'Exp Loss Report_PAYROLL'!F188*10),IF(ISERROR(F188*'Exp Loss Report_PAYROLL'!F188),0,F188*'Exp Loss Report_PAYROLL'!F188))</f>
        <v>276397.28999999998</v>
      </c>
      <c r="H188" s="256">
        <f>+ROUND(IF(ISERROR('IBNR+Freq'!Y192),0,'IBNR+Freq'!Y192),3)</f>
        <v>0.249</v>
      </c>
      <c r="I188" s="257">
        <f>+IF(C188=1,IF(ISERROR(H188*'Exp Loss Report_PAYROLL'!H188*10),0,H188*'Exp Loss Report_PAYROLL'!H188*10),IF(ISERROR(H188*'Exp Loss Report_PAYROLL'!H188),0,H188*'Exp Loss Report_PAYROLL'!H188))</f>
        <v>68074.11</v>
      </c>
      <c r="J188" s="256">
        <f>+IF(ISERROR(VLOOKUP($A188,UPP!$C$10:$V$329,13,FALSE)),0,VLOOKUP($A188,UPP!$C$10:$V$329,13,FALSE))</f>
        <v>1.5546960818391136</v>
      </c>
      <c r="K188" s="257">
        <f>+IF(ISERROR(VLOOKUP($A188,UPP!$C$10:$V$329,17,FALSE)),0,VLOOKUP($A188,UPP!$C$10:$V$329,17,FALSE))</f>
        <v>425038.36181399529</v>
      </c>
      <c r="L188" s="256">
        <f>+IF(ISERROR(VLOOKUP($A188,UPP!$C$10:$V$329,14,FALSE)),0,VLOOKUP($A188,UPP!$C$10:$V$329,14,FALSE))</f>
        <v>1.3198983995764642</v>
      </c>
      <c r="M188" s="257">
        <f>+IF(ISERROR(VLOOKUP($A188,UPP!$C$10:$V$329,18,FALSE)),0,VLOOKUP($A188,UPP!$C$10:$V$329,18,FALSE))</f>
        <v>360847.02346020954</v>
      </c>
      <c r="N188" s="256">
        <f>+IF(ISERROR(VLOOKUP($A188,UPP!$C$10:$V$329,15,FALSE)),0,VLOOKUP($A188,UPP!$C$10:$V$329,15,FALSE))</f>
        <v>7.5470683584422979E-2</v>
      </c>
      <c r="O188" s="257">
        <f>+IF(ISERROR(VLOOKUP($A188,UPP!$C$10:$V$329,19,FALSE)),0,VLOOKUP($A188,UPP!$C$10:$V$329,19,FALSE))</f>
        <v>20632.930185145397</v>
      </c>
      <c r="P188" s="54"/>
      <c r="Q188" s="54"/>
    </row>
    <row r="189" spans="1:17" x14ac:dyDescent="0.2">
      <c r="A189" s="375">
        <f>+'IBNR+Freq'!B193</f>
        <v>828</v>
      </c>
      <c r="B189" s="375">
        <f>+'IBNR+Freq'!C193</f>
        <v>3</v>
      </c>
      <c r="C189" s="375">
        <f>+'IBNR+Freq'!D193</f>
        <v>1</v>
      </c>
      <c r="D189" s="256">
        <f>+ROUND(IF(ISERROR('IBNR+Freq'!W193),0,'IBNR+Freq'!W193),3)</f>
        <v>0.14699999999999999</v>
      </c>
      <c r="E189" s="257">
        <f>+IF(C189=1,IF(ISERROR(D189*'Exp Loss Report_PAYROLL'!D189*10),0,D189*'Exp Loss Report_PAYROLL'!D189*10),IF(ISERROR(D189*'Exp Loss Report_PAYROLL'!D189),0,D189*'Exp Loss Report_PAYROLL'!D189))</f>
        <v>6163.71</v>
      </c>
      <c r="F189" s="256">
        <f>+ROUND(IF(ISERROR('IBNR+Freq'!X193),0,'IBNR+Freq'!X193),3)</f>
        <v>2.3769999999999998</v>
      </c>
      <c r="G189" s="257">
        <f>+IF(C189=1,IF(ISERROR(F189*'Exp Loss Report_PAYROLL'!F189*10),0,F189*'Exp Loss Report_PAYROLL'!F189*10),IF(ISERROR(F189*'Exp Loss Report_PAYROLL'!F189),0,F189*'Exp Loss Report_PAYROLL'!F189))</f>
        <v>99667.609999999986</v>
      </c>
      <c r="H189" s="256">
        <f>+ROUND(IF(ISERROR('IBNR+Freq'!Y193),0,'IBNR+Freq'!Y193),3)</f>
        <v>0.88200000000000001</v>
      </c>
      <c r="I189" s="257">
        <f>+IF(C189=1,IF(ISERROR(H189*'Exp Loss Report_PAYROLL'!H189*10),0,H189*'Exp Loss Report_PAYROLL'!H189*10),IF(ISERROR(H189*'Exp Loss Report_PAYROLL'!H189),0,H189*'Exp Loss Report_PAYROLL'!H189))</f>
        <v>36982.26</v>
      </c>
      <c r="J189" s="256">
        <f>+IF(ISERROR(VLOOKUP($A189,UPP!$C$10:$V$329,13,FALSE)),0,VLOOKUP($A189,UPP!$C$10:$V$329,13,FALSE))</f>
        <v>2.6834678486323278</v>
      </c>
      <c r="K189" s="257">
        <f>+IF(ISERROR(VLOOKUP($A189,UPP!$C$10:$V$329,17,FALSE)),0,VLOOKUP($A189,UPP!$C$10:$V$329,17,FALSE))</f>
        <v>112517.80689315349</v>
      </c>
      <c r="L189" s="256">
        <f>+IF(ISERROR(VLOOKUP($A189,UPP!$C$10:$V$329,14,FALSE)),0,VLOOKUP($A189,UPP!$C$10:$V$329,14,FALSE))</f>
        <v>2.5236251334702495</v>
      </c>
      <c r="M189" s="257">
        <f>+IF(ISERROR(VLOOKUP($A189,UPP!$C$10:$V$329,18,FALSE)),0,VLOOKUP($A189,UPP!$C$10:$V$329,18,FALSE))</f>
        <v>105815.60184640758</v>
      </c>
      <c r="N189" s="256">
        <f>+IF(ISERROR(VLOOKUP($A189,UPP!$C$10:$V$329,15,FALSE)),0,VLOOKUP($A189,UPP!$C$10:$V$329,15,FALSE))</f>
        <v>0.11259856289742455</v>
      </c>
      <c r="O189" s="257">
        <f>+IF(ISERROR(VLOOKUP($A189,UPP!$C$10:$V$329,19,FALSE)),0,VLOOKUP($A189,UPP!$C$10:$V$329,19,FALSE))</f>
        <v>4721.2577422890117</v>
      </c>
      <c r="P189" s="54"/>
      <c r="Q189" s="54"/>
    </row>
    <row r="190" spans="1:17" x14ac:dyDescent="0.2">
      <c r="A190" s="375">
        <f>+'IBNR+Freq'!B194</f>
        <v>855</v>
      </c>
      <c r="B190" s="375">
        <f>+'IBNR+Freq'!C194</f>
        <v>3</v>
      </c>
      <c r="C190" s="375">
        <f>+'IBNR+Freq'!D194</f>
        <v>1</v>
      </c>
      <c r="D190" s="256">
        <f>+ROUND(IF(ISERROR('IBNR+Freq'!W194),0,'IBNR+Freq'!W194),3)</f>
        <v>3.09</v>
      </c>
      <c r="E190" s="257">
        <f>+IF(C190=1,IF(ISERROR(D190*'Exp Loss Report_PAYROLL'!D190*10),0,D190*'Exp Loss Report_PAYROLL'!D190*10),IF(ISERROR(D190*'Exp Loss Report_PAYROLL'!D190),0,D190*'Exp Loss Report_PAYROLL'!D190))</f>
        <v>8767905.9000000004</v>
      </c>
      <c r="F190" s="256">
        <f>+ROUND(IF(ISERROR('IBNR+Freq'!X194),0,'IBNR+Freq'!X194),3)</f>
        <v>0.81499999999999995</v>
      </c>
      <c r="G190" s="257">
        <f>+IF(C190=1,IF(ISERROR(F190*'Exp Loss Report_PAYROLL'!F190*10),0,F190*'Exp Loss Report_PAYROLL'!F190*10),IF(ISERROR(F190*'Exp Loss Report_PAYROLL'!F190),0,F190*'Exp Loss Report_PAYROLL'!F190))</f>
        <v>2312570.65</v>
      </c>
      <c r="H190" s="256">
        <f>+ROUND(IF(ISERROR('IBNR+Freq'!Y194),0,'IBNR+Freq'!Y194),3)</f>
        <v>0.19500000000000001</v>
      </c>
      <c r="I190" s="257">
        <f>+IF(C190=1,IF(ISERROR(H190*'Exp Loss Report_PAYROLL'!H190*10),0,H190*'Exp Loss Report_PAYROLL'!H190*10),IF(ISERROR(H190*'Exp Loss Report_PAYROLL'!H190),0,H190*'Exp Loss Report_PAYROLL'!H190))</f>
        <v>553314.44999999995</v>
      </c>
      <c r="J190" s="256">
        <f>+IF(ISERROR(VLOOKUP($A190,UPP!$C$10:$V$329,13,FALSE)),0,VLOOKUP($A190,UPP!$C$10:$V$329,13,FALSE))</f>
        <v>2.4379761841514056</v>
      </c>
      <c r="K190" s="257">
        <f>+IF(ISERROR(VLOOKUP($A190,UPP!$C$10:$V$329,17,FALSE)),0,VLOOKUP($A190,UPP!$C$10:$V$329,17,FALSE))</f>
        <v>6917781.8022914547</v>
      </c>
      <c r="L190" s="256">
        <f>+IF(ISERROR(VLOOKUP($A190,UPP!$C$10:$V$329,14,FALSE)),0,VLOOKUP($A190,UPP!$C$10:$V$329,14,FALSE))</f>
        <v>1.2291024970879474</v>
      </c>
      <c r="M190" s="257">
        <f>+IF(ISERROR(VLOOKUP($A190,UPP!$C$10:$V$329,18,FALSE)),0,VLOOKUP($A190,UPP!$C$10:$V$329,18,FALSE))</f>
        <v>3487590.6265120213</v>
      </c>
      <c r="N190" s="256">
        <f>+IF(ISERROR(VLOOKUP($A190,UPP!$C$10:$V$329,15,FALSE)),0,VLOOKUP($A190,UPP!$C$10:$V$329,15,FALSE))</f>
        <v>0.13270099376064737</v>
      </c>
      <c r="O190" s="257">
        <f>+IF(ISERROR(VLOOKUP($A190,UPP!$C$10:$V$329,19,FALSE)),0,VLOOKUP($A190,UPP!$C$10:$V$329,19,FALSE))</f>
        <v>376540.39680577454</v>
      </c>
      <c r="P190" s="54"/>
      <c r="Q190" s="54"/>
    </row>
    <row r="191" spans="1:17" x14ac:dyDescent="0.2">
      <c r="A191" s="375">
        <f>+'IBNR+Freq'!B195</f>
        <v>857</v>
      </c>
      <c r="B191" s="375">
        <f>+'IBNR+Freq'!C195</f>
        <v>3</v>
      </c>
      <c r="C191" s="375">
        <f>+'IBNR+Freq'!D195</f>
        <v>1</v>
      </c>
      <c r="D191" s="256">
        <f>+ROUND(IF(ISERROR('IBNR+Freq'!W195),0,'IBNR+Freq'!W195),3)</f>
        <v>0.311</v>
      </c>
      <c r="E191" s="257">
        <f>+IF(C191=1,IF(ISERROR(D191*'Exp Loss Report_PAYROLL'!D191*10),0,D191*'Exp Loss Report_PAYROLL'!D191*10),IF(ISERROR(D191*'Exp Loss Report_PAYROLL'!D191),0,D191*'Exp Loss Report_PAYROLL'!D191))</f>
        <v>73100.55</v>
      </c>
      <c r="F191" s="256">
        <f>+ROUND(IF(ISERROR('IBNR+Freq'!X195),0,'IBNR+Freq'!X195),3)</f>
        <v>1.3819999999999999</v>
      </c>
      <c r="G191" s="257">
        <f>+IF(C191=1,IF(ISERROR(F191*'Exp Loss Report_PAYROLL'!F191*10),0,F191*'Exp Loss Report_PAYROLL'!F191*10),IF(ISERROR(F191*'Exp Loss Report_PAYROLL'!F191),0,F191*'Exp Loss Report_PAYROLL'!F191))</f>
        <v>324839.09999999998</v>
      </c>
      <c r="H191" s="256">
        <f>+ROUND(IF(ISERROR('IBNR+Freq'!Y195),0,'IBNR+Freq'!Y195),3)</f>
        <v>0.28899999999999998</v>
      </c>
      <c r="I191" s="257">
        <f>+IF(C191=1,IF(ISERROR(H191*'Exp Loss Report_PAYROLL'!H191*10),0,H191*'Exp Loss Report_PAYROLL'!H191*10),IF(ISERROR(H191*'Exp Loss Report_PAYROLL'!H191),0,H191*'Exp Loss Report_PAYROLL'!H191))</f>
        <v>67929.45</v>
      </c>
      <c r="J191" s="256">
        <f>+IF(ISERROR(VLOOKUP($A191,UPP!$C$10:$V$329,13,FALSE)),0,VLOOKUP($A191,UPP!$C$10:$V$329,13,FALSE))</f>
        <v>2.2280580391389431</v>
      </c>
      <c r="K191" s="257">
        <f>+IF(ISERROR(VLOOKUP($A191,UPP!$C$10:$V$329,17,FALSE)),0,VLOOKUP($A191,UPP!$C$10:$V$329,17,FALSE))</f>
        <v>523705.04209960857</v>
      </c>
      <c r="L191" s="256">
        <f>+IF(ISERROR(VLOOKUP($A191,UPP!$C$10:$V$329,14,FALSE)),0,VLOOKUP($A191,UPP!$C$10:$V$329,14,FALSE))</f>
        <v>1.1632118003913894</v>
      </c>
      <c r="M191" s="257">
        <f>+IF(ISERROR(VLOOKUP($A191,UPP!$C$10:$V$329,18,FALSE)),0,VLOOKUP($A191,UPP!$C$10:$V$329,18,FALSE))</f>
        <v>273412.93368199607</v>
      </c>
      <c r="N191" s="256">
        <f>+IF(ISERROR(VLOOKUP($A191,UPP!$C$10:$V$329,15,FALSE)),0,VLOOKUP($A191,UPP!$C$10:$V$329,15,FALSE))</f>
        <v>0.19907316046966733</v>
      </c>
      <c r="O191" s="257">
        <f>+IF(ISERROR(VLOOKUP($A191,UPP!$C$10:$V$329,19,FALSE)),0,VLOOKUP($A191,UPP!$C$10:$V$329,19,FALSE))</f>
        <v>46792.146368395304</v>
      </c>
      <c r="P191" s="54"/>
      <c r="Q191" s="54"/>
    </row>
    <row r="192" spans="1:17" x14ac:dyDescent="0.2">
      <c r="A192" s="375">
        <f>+'IBNR+Freq'!B196</f>
        <v>858</v>
      </c>
      <c r="B192" s="375">
        <f>+'IBNR+Freq'!C196</f>
        <v>3</v>
      </c>
      <c r="C192" s="375">
        <f>+'IBNR+Freq'!D196</f>
        <v>1</v>
      </c>
      <c r="D192" s="256">
        <f>+ROUND(IF(ISERROR('IBNR+Freq'!W196),0,'IBNR+Freq'!W196),3)</f>
        <v>10.467000000000001</v>
      </c>
      <c r="E192" s="257">
        <f>+IF(C192=1,IF(ISERROR(D192*'Exp Loss Report_PAYROLL'!D192*10),0,D192*'Exp Loss Report_PAYROLL'!D192*10),IF(ISERROR(D192*'Exp Loss Report_PAYROLL'!D192),0,D192*'Exp Loss Report_PAYROLL'!D192))</f>
        <v>1343125.44</v>
      </c>
      <c r="F192" s="256">
        <f>+ROUND(IF(ISERROR('IBNR+Freq'!X196),0,'IBNR+Freq'!X196),3)</f>
        <v>8.9990000000000006</v>
      </c>
      <c r="G192" s="257">
        <f>+IF(C192=1,IF(ISERROR(F192*'Exp Loss Report_PAYROLL'!F192*10),0,F192*'Exp Loss Report_PAYROLL'!F192*10),IF(ISERROR(F192*'Exp Loss Report_PAYROLL'!F192),0,F192*'Exp Loss Report_PAYROLL'!F192))</f>
        <v>1154751.6800000002</v>
      </c>
      <c r="H192" s="256">
        <f>+ROUND(IF(ISERROR('IBNR+Freq'!Y196),0,'IBNR+Freq'!Y196),3)</f>
        <v>0.63400000000000001</v>
      </c>
      <c r="I192" s="257">
        <f>+IF(C192=1,IF(ISERROR(H192*'Exp Loss Report_PAYROLL'!H192*10),0,H192*'Exp Loss Report_PAYROLL'!H192*10),IF(ISERROR(H192*'Exp Loss Report_PAYROLL'!H192),0,H192*'Exp Loss Report_PAYROLL'!H192))</f>
        <v>81354.880000000005</v>
      </c>
      <c r="J192" s="256">
        <f>+IF(ISERROR(VLOOKUP($A192,UPP!$C$10:$V$329,13,FALSE)),0,VLOOKUP($A192,UPP!$C$10:$V$329,13,FALSE))</f>
        <v>3.0104330252093021</v>
      </c>
      <c r="K192" s="257">
        <f>+IF(ISERROR(VLOOKUP($A192,UPP!$C$10:$V$329,17,FALSE)),0,VLOOKUP($A192,UPP!$C$10:$V$329,17,FALSE))</f>
        <v>386298.7657948577</v>
      </c>
      <c r="L192" s="256">
        <f>+IF(ISERROR(VLOOKUP($A192,UPP!$C$10:$V$329,14,FALSE)),0,VLOOKUP($A192,UPP!$C$10:$V$329,14,FALSE))</f>
        <v>1.6739348014883724</v>
      </c>
      <c r="M192" s="257">
        <f>+IF(ISERROR(VLOOKUP($A192,UPP!$C$10:$V$329,18,FALSE)),0,VLOOKUP($A192,UPP!$C$10:$V$329,18,FALSE))</f>
        <v>214799.31372698792</v>
      </c>
      <c r="N192" s="256">
        <f>+IF(ISERROR(VLOOKUP($A192,UPP!$C$10:$V$329,15,FALSE)),0,VLOOKUP($A192,UPP!$C$10:$V$329,15,FALSE))</f>
        <v>0.17456303330232559</v>
      </c>
      <c r="O192" s="257">
        <f>+IF(ISERROR(VLOOKUP($A192,UPP!$C$10:$V$329,19,FALSE)),0,VLOOKUP($A192,UPP!$C$10:$V$329,19,FALSE))</f>
        <v>22399.92843335442</v>
      </c>
      <c r="P192" s="54"/>
      <c r="Q192" s="54"/>
    </row>
    <row r="193" spans="1:17" x14ac:dyDescent="0.2">
      <c r="A193" s="375">
        <f>+'IBNR+Freq'!B197</f>
        <v>859</v>
      </c>
      <c r="B193" s="375">
        <f>+'IBNR+Freq'!C197</f>
        <v>3</v>
      </c>
      <c r="C193" s="375">
        <f>+'IBNR+Freq'!D197</f>
        <v>1</v>
      </c>
      <c r="D193" s="256">
        <f>+ROUND(IF(ISERROR('IBNR+Freq'!W197),0,'IBNR+Freq'!W197),3)</f>
        <v>0</v>
      </c>
      <c r="E193" s="257">
        <f>+IF(C193=1,IF(ISERROR(D193*'Exp Loss Report_PAYROLL'!D193*10),0,D193*'Exp Loss Report_PAYROLL'!D193*10),IF(ISERROR(D193*'Exp Loss Report_PAYROLL'!D193),0,D193*'Exp Loss Report_PAYROLL'!D193))</f>
        <v>0</v>
      </c>
      <c r="F193" s="256">
        <f>+ROUND(IF(ISERROR('IBNR+Freq'!X197),0,'IBNR+Freq'!X197),3)</f>
        <v>0</v>
      </c>
      <c r="G193" s="257">
        <f>+IF(C193=1,IF(ISERROR(F193*'Exp Loss Report_PAYROLL'!F193*10),0,F193*'Exp Loss Report_PAYROLL'!F193*10),IF(ISERROR(F193*'Exp Loss Report_PAYROLL'!F193),0,F193*'Exp Loss Report_PAYROLL'!F193))</f>
        <v>0</v>
      </c>
      <c r="H193" s="256">
        <f>+ROUND(IF(ISERROR('IBNR+Freq'!Y197),0,'IBNR+Freq'!Y197),3)</f>
        <v>0.151</v>
      </c>
      <c r="I193" s="257">
        <f>+IF(C193=1,IF(ISERROR(H193*'Exp Loss Report_PAYROLL'!H193*10),0,H193*'Exp Loss Report_PAYROLL'!H193*10),IF(ISERROR(H193*'Exp Loss Report_PAYROLL'!H193),0,H193*'Exp Loss Report_PAYROLL'!H193))</f>
        <v>7133.24</v>
      </c>
      <c r="J193" s="256">
        <f>+IF(ISERROR(VLOOKUP($A193,UPP!$C$10:$V$329,13,FALSE)),0,VLOOKUP($A193,UPP!$C$10:$V$329,13,FALSE))</f>
        <v>3.5910479102748698</v>
      </c>
      <c r="K193" s="257">
        <f>+IF(ISERROR(VLOOKUP($A193,UPP!$C$10:$V$329,17,FALSE)),0,VLOOKUP($A193,UPP!$C$10:$V$329,17,FALSE))</f>
        <v>169641.10328138486</v>
      </c>
      <c r="L193" s="256">
        <f>+IF(ISERROR(VLOOKUP($A193,UPP!$C$10:$V$329,14,FALSE)),0,VLOOKUP($A193,UPP!$C$10:$V$329,14,FALSE))</f>
        <v>1.3940775535994767</v>
      </c>
      <c r="M193" s="257">
        <f>+IF(ISERROR(VLOOKUP($A193,UPP!$C$10:$V$329,18,FALSE)),0,VLOOKUP($A193,UPP!$C$10:$V$329,18,FALSE))</f>
        <v>65856.223632039284</v>
      </c>
      <c r="N193" s="256">
        <f>+IF(ISERROR(VLOOKUP($A193,UPP!$C$10:$V$329,15,FALSE)),0,VLOOKUP($A193,UPP!$C$10:$V$329,15,FALSE))</f>
        <v>0.20292017112565447</v>
      </c>
      <c r="O193" s="257">
        <f>+IF(ISERROR(VLOOKUP($A193,UPP!$C$10:$V$329,19,FALSE)),0,VLOOKUP($A193,UPP!$C$10:$V$329,19,FALSE))</f>
        <v>9585.9488839759179</v>
      </c>
      <c r="P193" s="54"/>
      <c r="Q193" s="54"/>
    </row>
    <row r="194" spans="1:17" x14ac:dyDescent="0.2">
      <c r="A194" s="375">
        <f>+'IBNR+Freq'!B198</f>
        <v>860</v>
      </c>
      <c r="B194" s="375">
        <f>+'IBNR+Freq'!C198</f>
        <v>3</v>
      </c>
      <c r="C194" s="375">
        <f>+'IBNR+Freq'!D198</f>
        <v>1</v>
      </c>
      <c r="D194" s="256">
        <f>+ROUND(IF(ISERROR('IBNR+Freq'!W198),0,'IBNR+Freq'!W198),3)</f>
        <v>0</v>
      </c>
      <c r="E194" s="257">
        <f>+IF(C194=1,IF(ISERROR(D194*'Exp Loss Report_PAYROLL'!D194*10),0,D194*'Exp Loss Report_PAYROLL'!D194*10),IF(ISERROR(D194*'Exp Loss Report_PAYROLL'!D194),0,D194*'Exp Loss Report_PAYROLL'!D194))</f>
        <v>0</v>
      </c>
      <c r="F194" s="256">
        <f>+ROUND(IF(ISERROR('IBNR+Freq'!X198),0,'IBNR+Freq'!X198),3)</f>
        <v>0</v>
      </c>
      <c r="G194" s="257">
        <f>+IF(C194=1,IF(ISERROR(F194*'Exp Loss Report_PAYROLL'!F194*10),0,F194*'Exp Loss Report_PAYROLL'!F194*10),IF(ISERROR(F194*'Exp Loss Report_PAYROLL'!F194),0,F194*'Exp Loss Report_PAYROLL'!F194))</f>
        <v>0</v>
      </c>
      <c r="H194" s="256">
        <f>+ROUND(IF(ISERROR('IBNR+Freq'!Y198),0,'IBNR+Freq'!Y198),3)</f>
        <v>6.6000000000000003E-2</v>
      </c>
      <c r="I194" s="257">
        <f>+IF(C194=1,IF(ISERROR(H194*'Exp Loss Report_PAYROLL'!H194*10),0,H194*'Exp Loss Report_PAYROLL'!H194*10),IF(ISERROR(H194*'Exp Loss Report_PAYROLL'!H194),0,H194*'Exp Loss Report_PAYROLL'!H194))</f>
        <v>5938.68</v>
      </c>
      <c r="J194" s="256">
        <f>+IF(ISERROR(VLOOKUP($A194,UPP!$C$10:$V$329,13,FALSE)),0,VLOOKUP($A194,UPP!$C$10:$V$329,13,FALSE))</f>
        <v>3.7045925377083027</v>
      </c>
      <c r="K194" s="257">
        <f>+IF(ISERROR(VLOOKUP($A194,UPP!$C$10:$V$329,17,FALSE)),0,VLOOKUP($A194,UPP!$C$10:$V$329,17,FALSE))</f>
        <v>333339.23654299311</v>
      </c>
      <c r="L194" s="256">
        <f>+IF(ISERROR(VLOOKUP($A194,UPP!$C$10:$V$329,14,FALSE)),0,VLOOKUP($A194,UPP!$C$10:$V$329,14,FALSE))</f>
        <v>1.4308413611228659</v>
      </c>
      <c r="M194" s="257">
        <f>+IF(ISERROR(VLOOKUP($A194,UPP!$C$10:$V$329,18,FALSE)),0,VLOOKUP($A194,UPP!$C$10:$V$329,18,FALSE))</f>
        <v>128747.10567383547</v>
      </c>
      <c r="N194" s="256">
        <f>+IF(ISERROR(VLOOKUP($A194,UPP!$C$10:$V$329,15,FALSE)),0,VLOOKUP($A194,UPP!$C$10:$V$329,15,FALSE))</f>
        <v>0.20819326616883119</v>
      </c>
      <c r="O194" s="257">
        <f>+IF(ISERROR(VLOOKUP($A194,UPP!$C$10:$V$329,19,FALSE)),0,VLOOKUP($A194,UPP!$C$10:$V$329,19,FALSE))</f>
        <v>18733.230089871431</v>
      </c>
      <c r="P194" s="54"/>
      <c r="Q194" s="54"/>
    </row>
    <row r="195" spans="1:17" x14ac:dyDescent="0.2">
      <c r="A195" s="375">
        <f>+'IBNR+Freq'!B199</f>
        <v>862</v>
      </c>
      <c r="B195" s="375">
        <f>+'IBNR+Freq'!C199</f>
        <v>3</v>
      </c>
      <c r="C195" s="375">
        <f>+'IBNR+Freq'!D199</f>
        <v>1</v>
      </c>
      <c r="D195" s="256">
        <f>+ROUND(IF(ISERROR('IBNR+Freq'!W199),0,'IBNR+Freq'!W199),3)</f>
        <v>4.9450000000000003</v>
      </c>
      <c r="E195" s="257">
        <f>+IF(C195=1,IF(ISERROR(D195*'Exp Loss Report_PAYROLL'!D195*10),0,D195*'Exp Loss Report_PAYROLL'!D195*10),IF(ISERROR(D195*'Exp Loss Report_PAYROLL'!D195),0,D195*'Exp Loss Report_PAYROLL'!D195))</f>
        <v>807419.60000000009</v>
      </c>
      <c r="F195" s="256">
        <f>+ROUND(IF(ISERROR('IBNR+Freq'!X199),0,'IBNR+Freq'!X199),3)</f>
        <v>3.1360000000000001</v>
      </c>
      <c r="G195" s="257">
        <f>+IF(C195=1,IF(ISERROR(F195*'Exp Loss Report_PAYROLL'!F195*10),0,F195*'Exp Loss Report_PAYROLL'!F195*10),IF(ISERROR(F195*'Exp Loss Report_PAYROLL'!F195),0,F195*'Exp Loss Report_PAYROLL'!F195))</f>
        <v>512046.08000000002</v>
      </c>
      <c r="H195" s="256">
        <f>+ROUND(IF(ISERROR('IBNR+Freq'!Y199),0,'IBNR+Freq'!Y199),3)</f>
        <v>0.13300000000000001</v>
      </c>
      <c r="I195" s="257">
        <f>+IF(C195=1,IF(ISERROR(H195*'Exp Loss Report_PAYROLL'!H195*10),0,H195*'Exp Loss Report_PAYROLL'!H195*10),IF(ISERROR(H195*'Exp Loss Report_PAYROLL'!H195),0,H195*'Exp Loss Report_PAYROLL'!H195))</f>
        <v>21716.240000000002</v>
      </c>
      <c r="J195" s="256">
        <f>+IF(ISERROR(VLOOKUP($A195,UPP!$C$10:$V$329,13,FALSE)),0,VLOOKUP($A195,UPP!$C$10:$V$329,13,FALSE))</f>
        <v>2.6448564552909408</v>
      </c>
      <c r="K195" s="257">
        <f>+IF(ISERROR(VLOOKUP($A195,UPP!$C$10:$V$329,17,FALSE)),0,VLOOKUP($A195,UPP!$C$10:$V$329,17,FALSE))</f>
        <v>431852.16201990482</v>
      </c>
      <c r="L195" s="256">
        <f>+IF(ISERROR(VLOOKUP($A195,UPP!$C$10:$V$329,14,FALSE)),0,VLOOKUP($A195,UPP!$C$10:$V$329,14,FALSE))</f>
        <v>2.318026628735145</v>
      </c>
      <c r="M195" s="257">
        <f>+IF(ISERROR(VLOOKUP($A195,UPP!$C$10:$V$329,18,FALSE)),0,VLOOKUP($A195,UPP!$C$10:$V$329,18,FALSE))</f>
        <v>378487.38793987443</v>
      </c>
      <c r="N195" s="256">
        <f>+IF(ISERROR(VLOOKUP($A195,UPP!$C$10:$V$329,15,FALSE)),0,VLOOKUP($A195,UPP!$C$10:$V$329,15,FALSE))</f>
        <v>0.18925912097391576</v>
      </c>
      <c r="O195" s="257">
        <f>+IF(ISERROR(VLOOKUP($A195,UPP!$C$10:$V$329,19,FALSE)),0,VLOOKUP($A195,UPP!$C$10:$V$329,19,FALSE))</f>
        <v>30902.229272620967</v>
      </c>
      <c r="P195" s="54"/>
      <c r="Q195" s="54"/>
    </row>
    <row r="196" spans="1:17" x14ac:dyDescent="0.2">
      <c r="A196" s="375">
        <f>+'IBNR+Freq'!B200</f>
        <v>865</v>
      </c>
      <c r="B196" s="375">
        <f>+'IBNR+Freq'!C200</f>
        <v>3</v>
      </c>
      <c r="C196" s="375">
        <f>+'IBNR+Freq'!D200</f>
        <v>1</v>
      </c>
      <c r="D196" s="256">
        <f>+ROUND(IF(ISERROR('IBNR+Freq'!W200),0,'IBNR+Freq'!W200),3)</f>
        <v>0.96499999999999997</v>
      </c>
      <c r="E196" s="257">
        <f>+IF(C196=1,IF(ISERROR(D196*'Exp Loss Report_PAYROLL'!D196*10),0,D196*'Exp Loss Report_PAYROLL'!D196*10),IF(ISERROR(D196*'Exp Loss Report_PAYROLL'!D196),0,D196*'Exp Loss Report_PAYROLL'!D196))</f>
        <v>12905572.249999998</v>
      </c>
      <c r="F196" s="256">
        <f>+ROUND(IF(ISERROR('IBNR+Freq'!X200),0,'IBNR+Freq'!X200),3)</f>
        <v>0.59899999999999998</v>
      </c>
      <c r="G196" s="257">
        <f>+IF(C196=1,IF(ISERROR(F196*'Exp Loss Report_PAYROLL'!F196*10),0,F196*'Exp Loss Report_PAYROLL'!F196*10),IF(ISERROR(F196*'Exp Loss Report_PAYROLL'!F196),0,F196*'Exp Loss Report_PAYROLL'!F196))</f>
        <v>8010816.3499999996</v>
      </c>
      <c r="H196" s="256">
        <f>+ROUND(IF(ISERROR('IBNR+Freq'!Y200),0,'IBNR+Freq'!Y200),3)</f>
        <v>0.18099999999999999</v>
      </c>
      <c r="I196" s="257">
        <f>+IF(C196=1,IF(ISERROR(H196*'Exp Loss Report_PAYROLL'!H196*10),0,H196*'Exp Loss Report_PAYROLL'!H196*10),IF(ISERROR(H196*'Exp Loss Report_PAYROLL'!H196),0,H196*'Exp Loss Report_PAYROLL'!H196))</f>
        <v>2420630.65</v>
      </c>
      <c r="J196" s="256">
        <f>+IF(ISERROR(VLOOKUP($A196,UPP!$C$10:$V$329,13,FALSE)),0,VLOOKUP($A196,UPP!$C$10:$V$329,13,FALSE))</f>
        <v>0.81679624802721096</v>
      </c>
      <c r="K196" s="257">
        <f>+IF(ISERROR(VLOOKUP($A196,UPP!$C$10:$V$329,17,FALSE)),0,VLOOKUP($A196,UPP!$C$10:$V$329,17,FALSE))</f>
        <v>10923547.14242911</v>
      </c>
      <c r="L196" s="256">
        <f>+IF(ISERROR(VLOOKUP($A196,UPP!$C$10:$V$329,14,FALSE)),0,VLOOKUP($A196,UPP!$C$10:$V$329,14,FALSE))</f>
        <v>0.78687400923809525</v>
      </c>
      <c r="M196" s="257">
        <f>+IF(ISERROR(VLOOKUP($A196,UPP!$C$10:$V$329,18,FALSE)),0,VLOOKUP($A196,UPP!$C$10:$V$329,18,FALSE))</f>
        <v>10523377.593647053</v>
      </c>
      <c r="N196" s="256">
        <f>+IF(ISERROR(VLOOKUP($A196,UPP!$C$10:$V$329,15,FALSE)),0,VLOOKUP($A196,UPP!$C$10:$V$329,15,FALSE))</f>
        <v>0.17953343273469388</v>
      </c>
      <c r="O196" s="257">
        <f>+IF(ISERROR(VLOOKUP($A196,UPP!$C$10:$V$329,19,FALSE)),0,VLOOKUP($A196,UPP!$C$10:$V$329,19,FALSE))</f>
        <v>2401017.292692339</v>
      </c>
      <c r="P196" s="54"/>
      <c r="Q196" s="54"/>
    </row>
    <row r="197" spans="1:17" x14ac:dyDescent="0.2">
      <c r="A197" s="375">
        <f>+'IBNR+Freq'!B201</f>
        <v>880</v>
      </c>
      <c r="B197" s="375">
        <f>+'IBNR+Freq'!C201</f>
        <v>3</v>
      </c>
      <c r="C197" s="375">
        <f>+'IBNR+Freq'!D201</f>
        <v>1</v>
      </c>
      <c r="D197" s="256">
        <f>+ROUND(IF(ISERROR('IBNR+Freq'!W201),0,'IBNR+Freq'!W201),3)</f>
        <v>2.3050000000000002</v>
      </c>
      <c r="E197" s="257">
        <f>+IF(C197=1,IF(ISERROR(D197*'Exp Loss Report_PAYROLL'!D197*10),0,D197*'Exp Loss Report_PAYROLL'!D197*10),IF(ISERROR(D197*'Exp Loss Report_PAYROLL'!D197),0,D197*'Exp Loss Report_PAYROLL'!D197))</f>
        <v>4300853.4000000004</v>
      </c>
      <c r="F197" s="256">
        <f>+ROUND(IF(ISERROR('IBNR+Freq'!X201),0,'IBNR+Freq'!X201),3)</f>
        <v>1.3540000000000001</v>
      </c>
      <c r="G197" s="257">
        <f>+IF(C197=1,IF(ISERROR(F197*'Exp Loss Report_PAYROLL'!F197*10),0,F197*'Exp Loss Report_PAYROLL'!F197*10),IF(ISERROR(F197*'Exp Loss Report_PAYROLL'!F197),0,F197*'Exp Loss Report_PAYROLL'!F197))</f>
        <v>2526401.5200000005</v>
      </c>
      <c r="H197" s="256">
        <f>+ROUND(IF(ISERROR('IBNR+Freq'!Y201),0,'IBNR+Freq'!Y201),3)</f>
        <v>0.123</v>
      </c>
      <c r="I197" s="257">
        <f>+IF(C197=1,IF(ISERROR(H197*'Exp Loss Report_PAYROLL'!H197*10),0,H197*'Exp Loss Report_PAYROLL'!H197*10),IF(ISERROR(H197*'Exp Loss Report_PAYROLL'!H197),0,H197*'Exp Loss Report_PAYROLL'!H197))</f>
        <v>229503.24</v>
      </c>
      <c r="J197" s="256">
        <f>+IF(ISERROR(VLOOKUP($A197,UPP!$C$10:$V$329,13,FALSE)),0,VLOOKUP($A197,UPP!$C$10:$V$329,13,FALSE))</f>
        <v>2.4023194439224596</v>
      </c>
      <c r="K197" s="257">
        <f>+IF(ISERROR(VLOOKUP($A197,UPP!$C$10:$V$329,17,FALSE)),0,VLOOKUP($A197,UPP!$C$10:$V$329,17,FALSE))</f>
        <v>4482439.8040260384</v>
      </c>
      <c r="L197" s="256">
        <f>+IF(ISERROR(VLOOKUP($A197,UPP!$C$10:$V$329,14,FALSE)),0,VLOOKUP($A197,UPP!$C$10:$V$329,14,FALSE))</f>
        <v>2.0803924612015376</v>
      </c>
      <c r="M197" s="257">
        <f>+IF(ISERROR(VLOOKUP($A197,UPP!$C$10:$V$329,18,FALSE)),0,VLOOKUP($A197,UPP!$C$10:$V$329,18,FALSE))</f>
        <v>3881762.6855067252</v>
      </c>
      <c r="N197" s="256">
        <f>+IF(ISERROR(VLOOKUP($A197,UPP!$C$10:$V$329,15,FALSE)),0,VLOOKUP($A197,UPP!$C$10:$V$329,15,FALSE))</f>
        <v>0.14883056487600421</v>
      </c>
      <c r="O197" s="257">
        <f>+IF(ISERROR(VLOOKUP($A197,UPP!$C$10:$V$329,19,FALSE)),0,VLOOKUP($A197,UPP!$C$10:$V$329,19,FALSE))</f>
        <v>277699.9743908387</v>
      </c>
      <c r="P197" s="54"/>
      <c r="Q197" s="54"/>
    </row>
    <row r="198" spans="1:17" x14ac:dyDescent="0.2">
      <c r="A198" s="375">
        <f>+'IBNR+Freq'!B202</f>
        <v>882</v>
      </c>
      <c r="B198" s="375">
        <f>+'IBNR+Freq'!C202</f>
        <v>3</v>
      </c>
      <c r="C198" s="375">
        <f>+'IBNR+Freq'!D202</f>
        <v>1</v>
      </c>
      <c r="D198" s="256">
        <f>+ROUND(IF(ISERROR('IBNR+Freq'!W202),0,'IBNR+Freq'!W202),3)</f>
        <v>0.52200000000000002</v>
      </c>
      <c r="E198" s="257">
        <f>+IF(C198=1,IF(ISERROR(D198*'Exp Loss Report_PAYROLL'!D198*10),0,D198*'Exp Loss Report_PAYROLL'!D198*10),IF(ISERROR(D198*'Exp Loss Report_PAYROLL'!D198),0,D198*'Exp Loss Report_PAYROLL'!D198))</f>
        <v>128772.18000000001</v>
      </c>
      <c r="F198" s="256">
        <f>+ROUND(IF(ISERROR('IBNR+Freq'!X202),0,'IBNR+Freq'!X202),3)</f>
        <v>2.63</v>
      </c>
      <c r="G198" s="257">
        <f>+IF(C198=1,IF(ISERROR(F198*'Exp Loss Report_PAYROLL'!F198*10),0,F198*'Exp Loss Report_PAYROLL'!F198*10),IF(ISERROR(F198*'Exp Loss Report_PAYROLL'!F198),0,F198*'Exp Loss Report_PAYROLL'!F198))</f>
        <v>648794.69999999995</v>
      </c>
      <c r="H198" s="256">
        <f>+ROUND(IF(ISERROR('IBNR+Freq'!Y202),0,'IBNR+Freq'!Y202),3)</f>
        <v>0.248</v>
      </c>
      <c r="I198" s="257">
        <f>+IF(C198=1,IF(ISERROR(H198*'Exp Loss Report_PAYROLL'!H198*10),0,H198*'Exp Loss Report_PAYROLL'!H198*10),IF(ISERROR(H198*'Exp Loss Report_PAYROLL'!H198),0,H198*'Exp Loss Report_PAYROLL'!H198))</f>
        <v>61179.12</v>
      </c>
      <c r="J198" s="256">
        <f>+IF(ISERROR(VLOOKUP($A198,UPP!$C$10:$V$329,13,FALSE)),0,VLOOKUP($A198,UPP!$C$10:$V$329,13,FALSE))</f>
        <v>2.0674791431967066</v>
      </c>
      <c r="K198" s="257">
        <f>+IF(ISERROR(VLOOKUP($A198,UPP!$C$10:$V$329,17,FALSE)),0,VLOOKUP($A198,UPP!$C$10:$V$329,17,FALSE))</f>
        <v>510026.42983519554</v>
      </c>
      <c r="L198" s="256">
        <f>+IF(ISERROR(VLOOKUP($A198,UPP!$C$10:$V$329,14,FALSE)),0,VLOOKUP($A198,UPP!$C$10:$V$329,14,FALSE))</f>
        <v>2.1804561455571827</v>
      </c>
      <c r="M198" s="257">
        <f>+IF(ISERROR(VLOOKUP($A198,UPP!$C$10:$V$329,18,FALSE)),0,VLOOKUP($A198,UPP!$C$10:$V$329,18,FALSE))</f>
        <v>537896.7265475014</v>
      </c>
      <c r="N198" s="256">
        <f>+IF(ISERROR(VLOOKUP($A198,UPP!$C$10:$V$329,15,FALSE)),0,VLOOKUP($A198,UPP!$C$10:$V$329,15,FALSE))</f>
        <v>0.16220269624611167</v>
      </c>
      <c r="O198" s="257">
        <f>+IF(ISERROR(VLOOKUP($A198,UPP!$C$10:$V$329,19,FALSE)),0,VLOOKUP($A198,UPP!$C$10:$V$329,19,FALSE))</f>
        <v>40013.783136953287</v>
      </c>
      <c r="P198" s="54"/>
      <c r="Q198" s="54"/>
    </row>
    <row r="199" spans="1:17" x14ac:dyDescent="0.2">
      <c r="A199" s="375">
        <f>+'IBNR+Freq'!B203</f>
        <v>884</v>
      </c>
      <c r="B199" s="375">
        <f>+'IBNR+Freq'!C203</f>
        <v>3</v>
      </c>
      <c r="C199" s="375">
        <f>+'IBNR+Freq'!D203</f>
        <v>1</v>
      </c>
      <c r="D199" s="256">
        <f>+ROUND(IF(ISERROR('IBNR+Freq'!W203),0,'IBNR+Freq'!W203),3)</f>
        <v>0</v>
      </c>
      <c r="E199" s="257">
        <f>+IF(C199=1,IF(ISERROR(D199*'Exp Loss Report_PAYROLL'!D199*10),0,D199*'Exp Loss Report_PAYROLL'!D199*10),IF(ISERROR(D199*'Exp Loss Report_PAYROLL'!D199),0,D199*'Exp Loss Report_PAYROLL'!D199))</f>
        <v>0</v>
      </c>
      <c r="F199" s="256">
        <f>+ROUND(IF(ISERROR('IBNR+Freq'!X203),0,'IBNR+Freq'!X203),3)</f>
        <v>0.155</v>
      </c>
      <c r="G199" s="257">
        <f>+IF(C199=1,IF(ISERROR(F199*'Exp Loss Report_PAYROLL'!F199*10),0,F199*'Exp Loss Report_PAYROLL'!F199*10),IF(ISERROR(F199*'Exp Loss Report_PAYROLL'!F199),0,F199*'Exp Loss Report_PAYROLL'!F199))</f>
        <v>129417.25</v>
      </c>
      <c r="H199" s="256">
        <f>+ROUND(IF(ISERROR('IBNR+Freq'!Y203),0,'IBNR+Freq'!Y203),3)</f>
        <v>2.4E-2</v>
      </c>
      <c r="I199" s="257">
        <f>+IF(C199=1,IF(ISERROR(H199*'Exp Loss Report_PAYROLL'!H199*10),0,H199*'Exp Loss Report_PAYROLL'!H199*10),IF(ISERROR(H199*'Exp Loss Report_PAYROLL'!H199),0,H199*'Exp Loss Report_PAYROLL'!H199))</f>
        <v>20038.800000000003</v>
      </c>
      <c r="J199" s="256">
        <f>+IF(ISERROR(VLOOKUP($A199,UPP!$C$10:$V$329,13,FALSE)),0,VLOOKUP($A199,UPP!$C$10:$V$329,13,FALSE))</f>
        <v>0.3225824797843666</v>
      </c>
      <c r="K199" s="257">
        <f>+IF(ISERROR(VLOOKUP($A199,UPP!$C$10:$V$329,17,FALSE)),0,VLOOKUP($A199,UPP!$C$10:$V$329,17,FALSE))</f>
        <v>269340.2414959569</v>
      </c>
      <c r="L199" s="256">
        <f>+IF(ISERROR(VLOOKUP($A199,UPP!$C$10:$V$329,14,FALSE)),0,VLOOKUP($A199,UPP!$C$10:$V$329,14,FALSE))</f>
        <v>0.24758205323450136</v>
      </c>
      <c r="M199" s="257">
        <f>+IF(ISERROR(VLOOKUP($A199,UPP!$C$10:$V$329,18,FALSE)),0,VLOOKUP($A199,UPP!$C$10:$V$329,18,FALSE))</f>
        <v>206718.63534814693</v>
      </c>
      <c r="N199" s="256">
        <f>+IF(ISERROR(VLOOKUP($A199,UPP!$C$10:$V$329,15,FALSE)),0,VLOOKUP($A199,UPP!$C$10:$V$329,15,FALSE))</f>
        <v>2.8225966981132077E-2</v>
      </c>
      <c r="O199" s="257">
        <f>+IF(ISERROR(VLOOKUP($A199,UPP!$C$10:$V$329,19,FALSE)),0,VLOOKUP($A199,UPP!$C$10:$V$329,19,FALSE))</f>
        <v>23567.271130896228</v>
      </c>
      <c r="P199" s="54"/>
      <c r="Q199" s="54"/>
    </row>
    <row r="200" spans="1:17" x14ac:dyDescent="0.2">
      <c r="A200" s="375">
        <f>+'IBNR+Freq'!B204</f>
        <v>885</v>
      </c>
      <c r="B200" s="375">
        <f>+'IBNR+Freq'!C204</f>
        <v>3</v>
      </c>
      <c r="C200" s="375">
        <f>+'IBNR+Freq'!D204</f>
        <v>1</v>
      </c>
      <c r="D200" s="256">
        <f>+ROUND(IF(ISERROR('IBNR+Freq'!W204),0,'IBNR+Freq'!W204),3)</f>
        <v>4.3090000000000002</v>
      </c>
      <c r="E200" s="257">
        <f>+IF(C200=1,IF(ISERROR(D200*'Exp Loss Report_PAYROLL'!D200*10),0,D200*'Exp Loss Report_PAYROLL'!D200*10),IF(ISERROR(D200*'Exp Loss Report_PAYROLL'!D200),0,D200*'Exp Loss Report_PAYROLL'!D200))</f>
        <v>2412996.91</v>
      </c>
      <c r="F200" s="256">
        <f>+ROUND(IF(ISERROR('IBNR+Freq'!X204),0,'IBNR+Freq'!X204),3)</f>
        <v>4.0190000000000001</v>
      </c>
      <c r="G200" s="257">
        <f>+IF(C200=1,IF(ISERROR(F200*'Exp Loss Report_PAYROLL'!F200*10),0,F200*'Exp Loss Report_PAYROLL'!F200*10),IF(ISERROR(F200*'Exp Loss Report_PAYROLL'!F200),0,F200*'Exp Loss Report_PAYROLL'!F200))</f>
        <v>2250599.81</v>
      </c>
      <c r="H200" s="256">
        <f>+ROUND(IF(ISERROR('IBNR+Freq'!Y204),0,'IBNR+Freq'!Y204),3)</f>
        <v>0.113</v>
      </c>
      <c r="I200" s="257">
        <f>+IF(C200=1,IF(ISERROR(H200*'Exp Loss Report_PAYROLL'!H200*10),0,H200*'Exp Loss Report_PAYROLL'!H200*10),IF(ISERROR(H200*'Exp Loss Report_PAYROLL'!H200),0,H200*'Exp Loss Report_PAYROLL'!H200))</f>
        <v>63278.87000000001</v>
      </c>
      <c r="J200" s="256">
        <f>+IF(ISERROR(VLOOKUP($A200,UPP!$C$10:$V$329,13,FALSE)),0,VLOOKUP($A200,UPP!$C$10:$V$329,13,FALSE))</f>
        <v>1.340497511006135</v>
      </c>
      <c r="K200" s="257">
        <f>+IF(ISERROR(VLOOKUP($A200,UPP!$C$10:$V$329,17,FALSE)),0,VLOOKUP($A200,UPP!$C$10:$V$329,17,FALSE))</f>
        <v>750665.20118832565</v>
      </c>
      <c r="L200" s="256">
        <f>+IF(ISERROR(VLOOKUP($A200,UPP!$C$10:$V$329,14,FALSE)),0,VLOOKUP($A200,UPP!$C$10:$V$329,14,FALSE))</f>
        <v>1.2077429265828223</v>
      </c>
      <c r="M200" s="257">
        <f>+IF(ISERROR(VLOOKUP($A200,UPP!$C$10:$V$329,18,FALSE)),0,VLOOKUP($A200,UPP!$C$10:$V$329,18,FALSE))</f>
        <v>676323.96145711467</v>
      </c>
      <c r="N200" s="256">
        <f>+IF(ISERROR(VLOOKUP($A200,UPP!$C$10:$V$329,15,FALSE)),0,VLOOKUP($A200,UPP!$C$10:$V$329,15,FALSE))</f>
        <v>9.0661667411042979E-2</v>
      </c>
      <c r="O200" s="257">
        <f>+IF(ISERROR(VLOOKUP($A200,UPP!$C$10:$V$329,19,FALSE)),0,VLOOKUP($A200,UPP!$C$10:$V$329,19,FALSE))</f>
        <v>50769.627133509959</v>
      </c>
      <c r="P200" s="54"/>
      <c r="Q200" s="54"/>
    </row>
    <row r="201" spans="1:17" x14ac:dyDescent="0.2">
      <c r="A201" s="375">
        <f>+'IBNR+Freq'!B205</f>
        <v>886</v>
      </c>
      <c r="B201" s="375">
        <f>+'IBNR+Freq'!C205</f>
        <v>3</v>
      </c>
      <c r="C201" s="375">
        <f>+'IBNR+Freq'!D205</f>
        <v>1</v>
      </c>
      <c r="D201" s="256">
        <f>+ROUND(IF(ISERROR('IBNR+Freq'!W205),0,'IBNR+Freq'!W205),3)</f>
        <v>0.95299999999999996</v>
      </c>
      <c r="E201" s="257">
        <f>+IF(C201=1,IF(ISERROR(D201*'Exp Loss Report_PAYROLL'!D201*10),0,D201*'Exp Loss Report_PAYROLL'!D201*10),IF(ISERROR(D201*'Exp Loss Report_PAYROLL'!D201),0,D201*'Exp Loss Report_PAYROLL'!D201))</f>
        <v>299194.34999999998</v>
      </c>
      <c r="F201" s="256">
        <f>+ROUND(IF(ISERROR('IBNR+Freq'!X205),0,'IBNR+Freq'!X205),3)</f>
        <v>2.16</v>
      </c>
      <c r="G201" s="257">
        <f>+IF(C201=1,IF(ISERROR(F201*'Exp Loss Report_PAYROLL'!F201*10),0,F201*'Exp Loss Report_PAYROLL'!F201*10),IF(ISERROR(F201*'Exp Loss Report_PAYROLL'!F201),0,F201*'Exp Loss Report_PAYROLL'!F201))</f>
        <v>678132.00000000012</v>
      </c>
      <c r="H201" s="256">
        <f>+ROUND(IF(ISERROR('IBNR+Freq'!Y205),0,'IBNR+Freq'!Y205),3)</f>
        <v>0.24299999999999999</v>
      </c>
      <c r="I201" s="257">
        <f>+IF(C201=1,IF(ISERROR(H201*'Exp Loss Report_PAYROLL'!H201*10),0,H201*'Exp Loss Report_PAYROLL'!H201*10),IF(ISERROR(H201*'Exp Loss Report_PAYROLL'!H201),0,H201*'Exp Loss Report_PAYROLL'!H201))</f>
        <v>76289.849999999991</v>
      </c>
      <c r="J201" s="256">
        <f>+IF(ISERROR(VLOOKUP($A201,UPP!$C$10:$V$329,13,FALSE)),0,VLOOKUP($A201,UPP!$C$10:$V$329,13,FALSE))</f>
        <v>0.81708557274602389</v>
      </c>
      <c r="K201" s="257">
        <f>+IF(ISERROR(VLOOKUP($A201,UPP!$C$10:$V$329,17,FALSE)),0,VLOOKUP($A201,UPP!$C$10:$V$329,17,FALSE))</f>
        <v>256524.0155636142</v>
      </c>
      <c r="L201" s="256">
        <f>+IF(ISERROR(VLOOKUP($A201,UPP!$C$10:$V$329,14,FALSE)),0,VLOOKUP($A201,UPP!$C$10:$V$329,14,FALSE))</f>
        <v>0.65122255189860845</v>
      </c>
      <c r="M201" s="257">
        <f>+IF(ISERROR(VLOOKUP($A201,UPP!$C$10:$V$329,18,FALSE)),0,VLOOKUP($A201,UPP!$C$10:$V$329,18,FALSE))</f>
        <v>204451.32016856811</v>
      </c>
      <c r="N201" s="256">
        <f>+IF(ISERROR(VLOOKUP($A201,UPP!$C$10:$V$329,15,FALSE)),0,VLOOKUP($A201,UPP!$C$10:$V$329,15,FALSE))</f>
        <v>6.9555460355367804E-2</v>
      </c>
      <c r="O201" s="257">
        <f>+IF(ISERROR(VLOOKUP($A201,UPP!$C$10:$V$329,19,FALSE)),0,VLOOKUP($A201,UPP!$C$10:$V$329,19,FALSE))</f>
        <v>21836.936778567724</v>
      </c>
      <c r="P201" s="54"/>
      <c r="Q201" s="54"/>
    </row>
    <row r="202" spans="1:17" x14ac:dyDescent="0.2">
      <c r="A202" s="375">
        <f>+'IBNR+Freq'!B206</f>
        <v>887</v>
      </c>
      <c r="B202" s="375">
        <f>+'IBNR+Freq'!C206</f>
        <v>3</v>
      </c>
      <c r="C202" s="375">
        <f>+'IBNR+Freq'!D206</f>
        <v>1</v>
      </c>
      <c r="D202" s="256">
        <f>+ROUND(IF(ISERROR('IBNR+Freq'!W206),0,'IBNR+Freq'!W206),3)</f>
        <v>0</v>
      </c>
      <c r="E202" s="257">
        <f>+IF(C202=1,IF(ISERROR(D202*'Exp Loss Report_PAYROLL'!D202*10),0,D202*'Exp Loss Report_PAYROLL'!D202*10),IF(ISERROR(D202*'Exp Loss Report_PAYROLL'!D202),0,D202*'Exp Loss Report_PAYROLL'!D202))</f>
        <v>0</v>
      </c>
      <c r="F202" s="256">
        <f>+ROUND(IF(ISERROR('IBNR+Freq'!X206),0,'IBNR+Freq'!X206),3)</f>
        <v>0</v>
      </c>
      <c r="G202" s="257">
        <f>+IF(C202=1,IF(ISERROR(F202*'Exp Loss Report_PAYROLL'!F202*10),0,F202*'Exp Loss Report_PAYROLL'!F202*10),IF(ISERROR(F202*'Exp Loss Report_PAYROLL'!F202),0,F202*'Exp Loss Report_PAYROLL'!F202))</f>
        <v>0</v>
      </c>
      <c r="H202" s="256">
        <f>+ROUND(IF(ISERROR('IBNR+Freq'!Y206),0,'IBNR+Freq'!Y206),3)</f>
        <v>0.23899999999999999</v>
      </c>
      <c r="I202" s="257">
        <f>+IF(C202=1,IF(ISERROR(H202*'Exp Loss Report_PAYROLL'!H202*10),0,H202*'Exp Loss Report_PAYROLL'!H202*10),IF(ISERROR(H202*'Exp Loss Report_PAYROLL'!H202),0,H202*'Exp Loss Report_PAYROLL'!H202))</f>
        <v>263122.27</v>
      </c>
      <c r="J202" s="256">
        <f>+IF(ISERROR(VLOOKUP($A202,UPP!$C$10:$V$329,13,FALSE)),0,VLOOKUP($A202,UPP!$C$10:$V$329,13,FALSE))</f>
        <v>0.39638098462004412</v>
      </c>
      <c r="K202" s="257">
        <f>+IF(ISERROR(VLOOKUP($A202,UPP!$C$10:$V$329,17,FALSE)),0,VLOOKUP($A202,UPP!$C$10:$V$329,17,FALSE))</f>
        <v>436387.71739774512</v>
      </c>
      <c r="L202" s="256">
        <f>+IF(ISERROR(VLOOKUP($A202,UPP!$C$10:$V$329,14,FALSE)),0,VLOOKUP($A202,UPP!$C$10:$V$329,14,FALSE))</f>
        <v>0.27965529589757709</v>
      </c>
      <c r="M202" s="257">
        <f>+IF(ISERROR(VLOOKUP($A202,UPP!$C$10:$V$329,18,FALSE)),0,VLOOKUP($A202,UPP!$C$10:$V$329,18,FALSE))</f>
        <v>307880.90491251956</v>
      </c>
      <c r="N202" s="256">
        <f>+IF(ISERROR(VLOOKUP($A202,UPP!$C$10:$V$329,15,FALSE)),0,VLOOKUP($A202,UPP!$C$10:$V$329,15,FALSE))</f>
        <v>5.9984034482378865E-2</v>
      </c>
      <c r="O202" s="257">
        <f>+IF(ISERROR(VLOOKUP($A202,UPP!$C$10:$V$329,19,FALSE)),0,VLOOKUP($A202,UPP!$C$10:$V$329,19,FALSE))</f>
        <v>66038.223082685363</v>
      </c>
      <c r="P202" s="54"/>
      <c r="Q202" s="54"/>
    </row>
    <row r="203" spans="1:17" x14ac:dyDescent="0.2">
      <c r="A203" s="375">
        <f>+'IBNR+Freq'!B207</f>
        <v>888</v>
      </c>
      <c r="B203" s="375">
        <f>+'IBNR+Freq'!C207</f>
        <v>3</v>
      </c>
      <c r="C203" s="375">
        <f>+'IBNR+Freq'!D207</f>
        <v>1</v>
      </c>
      <c r="D203" s="256">
        <f>+ROUND(IF(ISERROR('IBNR+Freq'!W207),0,'IBNR+Freq'!W207),3)</f>
        <v>0.124</v>
      </c>
      <c r="E203" s="257">
        <f>+IF(C203=1,IF(ISERROR(D203*'Exp Loss Report_PAYROLL'!D203*10),0,D203*'Exp Loss Report_PAYROLL'!D203*10),IF(ISERROR(D203*'Exp Loss Report_PAYROLL'!D203),0,D203*'Exp Loss Report_PAYROLL'!D203))</f>
        <v>23108.639999999999</v>
      </c>
      <c r="F203" s="256">
        <f>+ROUND(IF(ISERROR('IBNR+Freq'!X207),0,'IBNR+Freq'!X207),3)</f>
        <v>0.76200000000000001</v>
      </c>
      <c r="G203" s="257">
        <f>+IF(C203=1,IF(ISERROR(F203*'Exp Loss Report_PAYROLL'!F203*10),0,F203*'Exp Loss Report_PAYROLL'!F203*10),IF(ISERROR(F203*'Exp Loss Report_PAYROLL'!F203),0,F203*'Exp Loss Report_PAYROLL'!F203))</f>
        <v>142006.32</v>
      </c>
      <c r="H203" s="256">
        <f>+ROUND(IF(ISERROR('IBNR+Freq'!Y207),0,'IBNR+Freq'!Y207),3)</f>
        <v>0.55800000000000005</v>
      </c>
      <c r="I203" s="257">
        <f>+IF(C203=1,IF(ISERROR(H203*'Exp Loss Report_PAYROLL'!H203*10),0,H203*'Exp Loss Report_PAYROLL'!H203*10),IF(ISERROR(H203*'Exp Loss Report_PAYROLL'!H203),0,H203*'Exp Loss Report_PAYROLL'!H203))</f>
        <v>103988.88</v>
      </c>
      <c r="J203" s="256">
        <f>+IF(ISERROR(VLOOKUP($A203,UPP!$C$10:$V$329,13,FALSE)),0,VLOOKUP($A203,UPP!$C$10:$V$329,13,FALSE))</f>
        <v>2.0288474558507463</v>
      </c>
      <c r="K203" s="257">
        <f>+IF(ISERROR(VLOOKUP($A203,UPP!$C$10:$V$329,17,FALSE)),0,VLOOKUP($A203,UPP!$C$10:$V$329,17,FALSE))</f>
        <v>378096.01187234512</v>
      </c>
      <c r="L203" s="256">
        <f>+IF(ISERROR(VLOOKUP($A203,UPP!$C$10:$V$329,14,FALSE)),0,VLOOKUP($A203,UPP!$C$10:$V$329,14,FALSE))</f>
        <v>1.3496474447462687</v>
      </c>
      <c r="M203" s="257">
        <f>+IF(ISERROR(VLOOKUP($A203,UPP!$C$10:$V$329,18,FALSE)),0,VLOOKUP($A203,UPP!$C$10:$V$329,18,FALSE))</f>
        <v>251520.29780291463</v>
      </c>
      <c r="N203" s="256">
        <f>+IF(ISERROR(VLOOKUP($A203,UPP!$C$10:$V$329,15,FALSE)),0,VLOOKUP($A203,UPP!$C$10:$V$329,15,FALSE))</f>
        <v>0.14004123940298507</v>
      </c>
      <c r="O203" s="257">
        <f>+IF(ISERROR(VLOOKUP($A203,UPP!$C$10:$V$329,19,FALSE)),0,VLOOKUP($A203,UPP!$C$10:$V$329,19,FALSE))</f>
        <v>26098.085375140297</v>
      </c>
      <c r="P203" s="54"/>
      <c r="Q203" s="54"/>
    </row>
    <row r="204" spans="1:17" x14ac:dyDescent="0.2">
      <c r="A204" s="375">
        <f>+'IBNR+Freq'!B208</f>
        <v>889</v>
      </c>
      <c r="B204" s="375">
        <f>+'IBNR+Freq'!C208</f>
        <v>3</v>
      </c>
      <c r="C204" s="375">
        <f>+'IBNR+Freq'!D208</f>
        <v>1</v>
      </c>
      <c r="D204" s="256">
        <f>+ROUND(IF(ISERROR('IBNR+Freq'!W208),0,'IBNR+Freq'!W208),3)</f>
        <v>0.127</v>
      </c>
      <c r="E204" s="257">
        <f>+IF(C204=1,IF(ISERROR(D204*'Exp Loss Report_PAYROLL'!D204*10),0,D204*'Exp Loss Report_PAYROLL'!D204*10),IF(ISERROR(D204*'Exp Loss Report_PAYROLL'!D204),0,D204*'Exp Loss Report_PAYROLL'!D204))</f>
        <v>913370.03</v>
      </c>
      <c r="F204" s="256">
        <f>+ROUND(IF(ISERROR('IBNR+Freq'!X208),0,'IBNR+Freq'!X208),3)</f>
        <v>0.10199999999999999</v>
      </c>
      <c r="G204" s="257">
        <f>+IF(C204=1,IF(ISERROR(F204*'Exp Loss Report_PAYROLL'!F204*10),0,F204*'Exp Loss Report_PAYROLL'!F204*10),IF(ISERROR(F204*'Exp Loss Report_PAYROLL'!F204),0,F204*'Exp Loss Report_PAYROLL'!F204))</f>
        <v>733572.77999999991</v>
      </c>
      <c r="H204" s="256">
        <f>+ROUND(IF(ISERROR('IBNR+Freq'!Y208),0,'IBNR+Freq'!Y208),3)</f>
        <v>1.0999999999999999E-2</v>
      </c>
      <c r="I204" s="257">
        <f>+IF(C204=1,IF(ISERROR(H204*'Exp Loss Report_PAYROLL'!H204*10),0,H204*'Exp Loss Report_PAYROLL'!H204*10),IF(ISERROR(H204*'Exp Loss Report_PAYROLL'!H204),0,H204*'Exp Loss Report_PAYROLL'!H204))</f>
        <v>79110.789999999994</v>
      </c>
      <c r="J204" s="256">
        <f>+IF(ISERROR(VLOOKUP($A204,UPP!$C$10:$V$329,13,FALSE)),0,VLOOKUP($A204,UPP!$C$10:$V$329,13,FALSE))</f>
        <v>3.1238811141732291E-2</v>
      </c>
      <c r="K204" s="257">
        <f>+IF(ISERROR(VLOOKUP($A204,UPP!$C$10:$V$329,17,FALSE)),0,VLOOKUP($A204,UPP!$C$10:$V$329,17,FALSE))</f>
        <v>224666.09346211306</v>
      </c>
      <c r="L204" s="256">
        <f>+IF(ISERROR(VLOOKUP($A204,UPP!$C$10:$V$329,14,FALSE)),0,VLOOKUP($A204,UPP!$C$10:$V$329,14,FALSE))</f>
        <v>6.3278617440944901E-2</v>
      </c>
      <c r="M204" s="257">
        <f>+IF(ISERROR(VLOOKUP($A204,UPP!$C$10:$V$329,18,FALSE)),0,VLOOKUP($A204,UPP!$C$10:$V$329,18,FALSE))</f>
        <v>455092.85598735727</v>
      </c>
      <c r="N204" s="256">
        <f>+IF(ISERROR(VLOOKUP($A204,UPP!$C$10:$V$329,15,FALSE)),0,VLOOKUP($A204,UPP!$C$10:$V$329,15,FALSE))</f>
        <v>7.2089564173228367E-3</v>
      </c>
      <c r="O204" s="257">
        <f>+IF(ISERROR(VLOOKUP($A204,UPP!$C$10:$V$329,19,FALSE)),0,VLOOKUP($A204,UPP!$C$10:$V$329,19,FALSE))</f>
        <v>51846.021568179938</v>
      </c>
      <c r="P204" s="54"/>
      <c r="Q204" s="54"/>
    </row>
    <row r="205" spans="1:17" x14ac:dyDescent="0.2">
      <c r="A205" s="375">
        <f>+'IBNR+Freq'!B209</f>
        <v>890</v>
      </c>
      <c r="B205" s="375">
        <f>+'IBNR+Freq'!C209</f>
        <v>3</v>
      </c>
      <c r="C205" s="375">
        <f>+'IBNR+Freq'!D209</f>
        <v>1</v>
      </c>
      <c r="D205" s="256">
        <f>+ROUND(IF(ISERROR('IBNR+Freq'!W209),0,'IBNR+Freq'!W209),3)</f>
        <v>0</v>
      </c>
      <c r="E205" s="257">
        <f>+IF(C205=1,IF(ISERROR(D205*'Exp Loss Report_PAYROLL'!D205*10),0,D205*'Exp Loss Report_PAYROLL'!D205*10),IF(ISERROR(D205*'Exp Loss Report_PAYROLL'!D205),0,D205*'Exp Loss Report_PAYROLL'!D205))</f>
        <v>0</v>
      </c>
      <c r="F205" s="256">
        <f>+ROUND(IF(ISERROR('IBNR+Freq'!X209),0,'IBNR+Freq'!X209),3)</f>
        <v>0.27500000000000002</v>
      </c>
      <c r="G205" s="257">
        <f>+IF(C205=1,IF(ISERROR(F205*'Exp Loss Report_PAYROLL'!F205*10),0,F205*'Exp Loss Report_PAYROLL'!F205*10),IF(ISERROR(F205*'Exp Loss Report_PAYROLL'!F205),0,F205*'Exp Loss Report_PAYROLL'!F205))</f>
        <v>75655.25</v>
      </c>
      <c r="H205" s="256">
        <f>+ROUND(IF(ISERROR('IBNR+Freq'!Y209),0,'IBNR+Freq'!Y209),3)</f>
        <v>4.2000000000000003E-2</v>
      </c>
      <c r="I205" s="257">
        <f>+IF(C205=1,IF(ISERROR(H205*'Exp Loss Report_PAYROLL'!H205*10),0,H205*'Exp Loss Report_PAYROLL'!H205*10),IF(ISERROR(H205*'Exp Loss Report_PAYROLL'!H205),0,H205*'Exp Loss Report_PAYROLL'!H205))</f>
        <v>11554.619999999999</v>
      </c>
      <c r="J205" s="256">
        <f>+IF(ISERROR(VLOOKUP($A205,UPP!$C$10:$V$329,13,FALSE)),0,VLOOKUP($A205,UPP!$C$10:$V$329,13,FALSE))</f>
        <v>0.12235175968085106</v>
      </c>
      <c r="K205" s="257">
        <f>+IF(ISERROR(VLOOKUP($A205,UPP!$C$10:$V$329,17,FALSE)),0,VLOOKUP($A205,UPP!$C$10:$V$329,17,FALSE))</f>
        <v>33660.192605798933</v>
      </c>
      <c r="L205" s="256">
        <f>+IF(ISERROR(VLOOKUP($A205,UPP!$C$10:$V$329,14,FALSE)),0,VLOOKUP($A205,UPP!$C$10:$V$329,14,FALSE))</f>
        <v>0.22181189980851063</v>
      </c>
      <c r="M205" s="257">
        <f>+IF(ISERROR(VLOOKUP($A205,UPP!$C$10:$V$329,18,FALSE)),0,VLOOKUP($A205,UPP!$C$10:$V$329,18,FALSE))</f>
        <v>61022.67175631936</v>
      </c>
      <c r="N205" s="256">
        <f>+IF(ISERROR(VLOOKUP($A205,UPP!$C$10:$V$329,15,FALSE)),0,VLOOKUP($A205,UPP!$C$10:$V$329,15,FALSE))</f>
        <v>2.6838450510638302E-2</v>
      </c>
      <c r="O205" s="257">
        <f>+IF(ISERROR(VLOOKUP($A205,UPP!$C$10:$V$329,19,FALSE)),0,VLOOKUP($A205,UPP!$C$10:$V$329,19,FALSE))</f>
        <v>7383.5261199817032</v>
      </c>
      <c r="P205" s="54"/>
      <c r="Q205" s="54"/>
    </row>
    <row r="206" spans="1:17" x14ac:dyDescent="0.2">
      <c r="A206" s="375">
        <f>+'IBNR+Freq'!B210</f>
        <v>891</v>
      </c>
      <c r="B206" s="375">
        <f>+'IBNR+Freq'!C210</f>
        <v>3</v>
      </c>
      <c r="C206" s="375">
        <f>+'IBNR+Freq'!D210</f>
        <v>1</v>
      </c>
      <c r="D206" s="256">
        <f>+ROUND(IF(ISERROR('IBNR+Freq'!W210),0,'IBNR+Freq'!W210),3)</f>
        <v>0.36799999999999999</v>
      </c>
      <c r="E206" s="257">
        <f>+IF(C206=1,IF(ISERROR(D206*'Exp Loss Report_PAYROLL'!D206*10),0,D206*'Exp Loss Report_PAYROLL'!D206*10),IF(ISERROR(D206*'Exp Loss Report_PAYROLL'!D206),0,D206*'Exp Loss Report_PAYROLL'!D206))</f>
        <v>1521334.08</v>
      </c>
      <c r="F206" s="256">
        <f>+ROUND(IF(ISERROR('IBNR+Freq'!X210),0,'IBNR+Freq'!X210),3)</f>
        <v>0.62</v>
      </c>
      <c r="G206" s="257">
        <f>+IF(C206=1,IF(ISERROR(F206*'Exp Loss Report_PAYROLL'!F206*10),0,F206*'Exp Loss Report_PAYROLL'!F206*10),IF(ISERROR(F206*'Exp Loss Report_PAYROLL'!F206),0,F206*'Exp Loss Report_PAYROLL'!F206))</f>
        <v>2563117.2000000002</v>
      </c>
      <c r="H206" s="256">
        <f>+ROUND(IF(ISERROR('IBNR+Freq'!Y210),0,'IBNR+Freq'!Y210),3)</f>
        <v>0.114</v>
      </c>
      <c r="I206" s="257">
        <f>+IF(C206=1,IF(ISERROR(H206*'Exp Loss Report_PAYROLL'!H206*10),0,H206*'Exp Loss Report_PAYROLL'!H206*10),IF(ISERROR(H206*'Exp Loss Report_PAYROLL'!H206),0,H206*'Exp Loss Report_PAYROLL'!H206))</f>
        <v>471282.83999999997</v>
      </c>
      <c r="J206" s="256">
        <f>+IF(ISERROR(VLOOKUP($A206,UPP!$C$10:$V$329,13,FALSE)),0,VLOOKUP($A206,UPP!$C$10:$V$329,13,FALSE))</f>
        <v>0.36394297207031262</v>
      </c>
      <c r="K206" s="257">
        <f>+IF(ISERROR(VLOOKUP($A206,UPP!$C$10:$V$329,17,FALSE)),0,VLOOKUP($A206,UPP!$C$10:$V$329,17,FALSE))</f>
        <v>1504562.0831169966</v>
      </c>
      <c r="L206" s="256">
        <f>+IF(ISERROR(VLOOKUP($A206,UPP!$C$10:$V$329,14,FALSE)),0,VLOOKUP($A206,UPP!$C$10:$V$329,14,FALSE))</f>
        <v>0.60980666875781264</v>
      </c>
      <c r="M206" s="257">
        <f>+IF(ISERROR(VLOOKUP($A206,UPP!$C$10:$V$329,18,FALSE)),0,VLOOKUP($A206,UPP!$C$10:$V$329,18,FALSE))</f>
        <v>2520977.3570449227</v>
      </c>
      <c r="N206" s="256">
        <f>+IF(ISERROR(VLOOKUP($A206,UPP!$C$10:$V$329,15,FALSE)),0,VLOOKUP($A206,UPP!$C$10:$V$329,15,FALSE))</f>
        <v>6.1465924171875005E-2</v>
      </c>
      <c r="O206" s="257">
        <f>+IF(ISERROR(VLOOKUP($A206,UPP!$C$10:$V$329,19,FALSE)),0,VLOOKUP($A206,UPP!$C$10:$V$329,19,FALSE))</f>
        <v>254103.81848198158</v>
      </c>
      <c r="P206" s="54"/>
      <c r="Q206" s="54"/>
    </row>
    <row r="207" spans="1:17" x14ac:dyDescent="0.2">
      <c r="A207" s="375">
        <f>+'IBNR+Freq'!B211</f>
        <v>896</v>
      </c>
      <c r="B207" s="375">
        <f>+'IBNR+Freq'!C211</f>
        <v>3</v>
      </c>
      <c r="C207" s="375">
        <f>+'IBNR+Freq'!D211</f>
        <v>1</v>
      </c>
      <c r="D207" s="256">
        <f>+ROUND(IF(ISERROR('IBNR+Freq'!W211),0,'IBNR+Freq'!W211),3)</f>
        <v>7.4999999999999997E-2</v>
      </c>
      <c r="E207" s="257">
        <f>+IF(C207=1,IF(ISERROR(D207*'Exp Loss Report_PAYROLL'!D207*10),0,D207*'Exp Loss Report_PAYROLL'!D207*10),IF(ISERROR(D207*'Exp Loss Report_PAYROLL'!D207),0,D207*'Exp Loss Report_PAYROLL'!D207))</f>
        <v>24949.5</v>
      </c>
      <c r="F207" s="256">
        <f>+ROUND(IF(ISERROR('IBNR+Freq'!X211),0,'IBNR+Freq'!X211),3)</f>
        <v>0.19600000000000001</v>
      </c>
      <c r="G207" s="257">
        <f>+IF(C207=1,IF(ISERROR(F207*'Exp Loss Report_PAYROLL'!F207*10),0,F207*'Exp Loss Report_PAYROLL'!F207*10),IF(ISERROR(F207*'Exp Loss Report_PAYROLL'!F207),0,F207*'Exp Loss Report_PAYROLL'!F207))</f>
        <v>65201.36</v>
      </c>
      <c r="H207" s="256">
        <f>+ROUND(IF(ISERROR('IBNR+Freq'!Y211),0,'IBNR+Freq'!Y211),3)</f>
        <v>4.5999999999999999E-2</v>
      </c>
      <c r="I207" s="257">
        <f>+IF(C207=1,IF(ISERROR(H207*'Exp Loss Report_PAYROLL'!H207*10),0,H207*'Exp Loss Report_PAYROLL'!H207*10),IF(ISERROR(H207*'Exp Loss Report_PAYROLL'!H207),0,H207*'Exp Loss Report_PAYROLL'!H207))</f>
        <v>15302.359999999999</v>
      </c>
      <c r="J207" s="256">
        <f>+IF(ISERROR(VLOOKUP($A207,UPP!$C$10:$V$329,13,FALSE)),0,VLOOKUP($A207,UPP!$C$10:$V$329,13,FALSE))</f>
        <v>0.50044212379642372</v>
      </c>
      <c r="K207" s="257">
        <f>+IF(ISERROR(VLOOKUP($A207,UPP!$C$10:$V$329,17,FALSE)),0,VLOOKUP($A207,UPP!$C$10:$V$329,17,FALSE))</f>
        <v>166477.07690211831</v>
      </c>
      <c r="L207" s="256">
        <f>+IF(ISERROR(VLOOKUP($A207,UPP!$C$10:$V$329,14,FALSE)),0,VLOOKUP($A207,UPP!$C$10:$V$329,14,FALSE))</f>
        <v>0.5661251525447043</v>
      </c>
      <c r="M207" s="257">
        <f>+IF(ISERROR(VLOOKUP($A207,UPP!$C$10:$V$329,18,FALSE)),0,VLOOKUP($A207,UPP!$C$10:$V$329,18,FALSE))</f>
        <v>188327.19324552134</v>
      </c>
      <c r="N207" s="256">
        <f>+IF(ISERROR(VLOOKUP($A207,UPP!$C$10:$V$329,15,FALSE)),0,VLOOKUP($A207,UPP!$C$10:$V$329,15,FALSE))</f>
        <v>7.0374673658872081E-2</v>
      </c>
      <c r="O207" s="257">
        <f>+IF(ISERROR(VLOOKUP($A207,UPP!$C$10:$V$329,19,FALSE)),0,VLOOKUP($A207,UPP!$C$10:$V$329,19,FALSE))</f>
        <v>23410.838939360387</v>
      </c>
      <c r="P207" s="54"/>
      <c r="Q207" s="54"/>
    </row>
    <row r="208" spans="1:17" x14ac:dyDescent="0.2">
      <c r="A208" s="375">
        <f>+'IBNR+Freq'!B212</f>
        <v>897</v>
      </c>
      <c r="B208" s="375">
        <f>+'IBNR+Freq'!C212</f>
        <v>3</v>
      </c>
      <c r="C208" s="375">
        <f>+'IBNR+Freq'!D212</f>
        <v>1</v>
      </c>
      <c r="D208" s="256">
        <f>+ROUND(IF(ISERROR('IBNR+Freq'!W212),0,'IBNR+Freq'!W212),3)</f>
        <v>0.47299999999999998</v>
      </c>
      <c r="E208" s="257">
        <f>+IF(C208=1,IF(ISERROR(D208*'Exp Loss Report_PAYROLL'!D208*10),0,D208*'Exp Loss Report_PAYROLL'!D208*10),IF(ISERROR(D208*'Exp Loss Report_PAYROLL'!D208),0,D208*'Exp Loss Report_PAYROLL'!D208))</f>
        <v>3819195.9299999997</v>
      </c>
      <c r="F208" s="256">
        <f>+ROUND(IF(ISERROR('IBNR+Freq'!X212),0,'IBNR+Freq'!X212),3)</f>
        <v>0.53700000000000003</v>
      </c>
      <c r="G208" s="257">
        <f>+IF(C208=1,IF(ISERROR(F208*'Exp Loss Report_PAYROLL'!F208*10),0,F208*'Exp Loss Report_PAYROLL'!F208*10),IF(ISERROR(F208*'Exp Loss Report_PAYROLL'!F208),0,F208*'Exp Loss Report_PAYROLL'!F208))</f>
        <v>4335958.17</v>
      </c>
      <c r="H208" s="256">
        <f>+ROUND(IF(ISERROR('IBNR+Freq'!Y212),0,'IBNR+Freq'!Y212),3)</f>
        <v>0.108</v>
      </c>
      <c r="I208" s="257">
        <f>+IF(C208=1,IF(ISERROR(H208*'Exp Loss Report_PAYROLL'!H208*10),0,H208*'Exp Loss Report_PAYROLL'!H208*10),IF(ISERROR(H208*'Exp Loss Report_PAYROLL'!H208),0,H208*'Exp Loss Report_PAYROLL'!H208))</f>
        <v>872036.28</v>
      </c>
      <c r="J208" s="256">
        <f>+IF(ISERROR(VLOOKUP($A208,UPP!$C$10:$V$329,13,FALSE)),0,VLOOKUP($A208,UPP!$C$10:$V$329,13,FALSE))</f>
        <v>0.4097098783168317</v>
      </c>
      <c r="K208" s="257">
        <f>+IF(ISERROR(VLOOKUP($A208,UPP!$C$10:$V$329,17,FALSE)),0,VLOOKUP($A208,UPP!$C$10:$V$329,17,FALSE))</f>
        <v>3308165.538580209</v>
      </c>
      <c r="L208" s="256">
        <f>+IF(ISERROR(VLOOKUP($A208,UPP!$C$10:$V$329,14,FALSE)),0,VLOOKUP($A208,UPP!$C$10:$V$329,14,FALSE))</f>
        <v>0.73602031500000009</v>
      </c>
      <c r="M208" s="257">
        <f>+IF(ISERROR(VLOOKUP($A208,UPP!$C$10:$V$329,18,FALSE)),0,VLOOKUP($A208,UPP!$C$10:$V$329,18,FALSE))</f>
        <v>5942929.7916391501</v>
      </c>
      <c r="N208" s="256">
        <f>+IF(ISERROR(VLOOKUP($A208,UPP!$C$10:$V$329,15,FALSE)),0,VLOOKUP($A208,UPP!$C$10:$V$329,15,FALSE))</f>
        <v>8.097033168316832E-2</v>
      </c>
      <c r="O208" s="257">
        <f>+IF(ISERROR(VLOOKUP($A208,UPP!$C$10:$V$329,19,FALSE)),0,VLOOKUP($A208,UPP!$C$10:$V$329,19,FALSE))</f>
        <v>653787.6558458911</v>
      </c>
      <c r="P208" s="54"/>
      <c r="Q208" s="54"/>
    </row>
    <row r="209" spans="1:17" x14ac:dyDescent="0.2">
      <c r="A209" s="375">
        <f>+'IBNR+Freq'!B213</f>
        <v>898</v>
      </c>
      <c r="B209" s="375">
        <f>+'IBNR+Freq'!C213</f>
        <v>3</v>
      </c>
      <c r="C209" s="375">
        <f>+'IBNR+Freq'!D213</f>
        <v>1</v>
      </c>
      <c r="D209" s="256">
        <f>+ROUND(IF(ISERROR('IBNR+Freq'!W213),0,'IBNR+Freq'!W213),3)</f>
        <v>2.2890000000000001</v>
      </c>
      <c r="E209" s="257">
        <f>+IF(C209=1,IF(ISERROR(D209*'Exp Loss Report_PAYROLL'!D209*10),0,D209*'Exp Loss Report_PAYROLL'!D209*10),IF(ISERROR(D209*'Exp Loss Report_PAYROLL'!D209),0,D209*'Exp Loss Report_PAYROLL'!D209))</f>
        <v>4894316.91</v>
      </c>
      <c r="F209" s="256">
        <f>+ROUND(IF(ISERROR('IBNR+Freq'!X213),0,'IBNR+Freq'!X213),3)</f>
        <v>0.876</v>
      </c>
      <c r="G209" s="257">
        <f>+IF(C209=1,IF(ISERROR(F209*'Exp Loss Report_PAYROLL'!F209*10),0,F209*'Exp Loss Report_PAYROLL'!F209*10),IF(ISERROR(F209*'Exp Loss Report_PAYROLL'!F209),0,F209*'Exp Loss Report_PAYROLL'!F209))</f>
        <v>1873054.44</v>
      </c>
      <c r="H209" s="256">
        <f>+ROUND(IF(ISERROR('IBNR+Freq'!Y213),0,'IBNR+Freq'!Y213),3)</f>
        <v>0.115</v>
      </c>
      <c r="I209" s="257">
        <f>+IF(C209=1,IF(ISERROR(H209*'Exp Loss Report_PAYROLL'!H209*10),0,H209*'Exp Loss Report_PAYROLL'!H209*10),IF(ISERROR(H209*'Exp Loss Report_PAYROLL'!H209),0,H209*'Exp Loss Report_PAYROLL'!H209))</f>
        <v>245891.85</v>
      </c>
      <c r="J209" s="256">
        <f>+IF(ISERROR(VLOOKUP($A209,UPP!$C$10:$V$329,13,FALSE)),0,VLOOKUP($A209,UPP!$C$10:$V$329,13,FALSE))</f>
        <v>1.3469379790115787</v>
      </c>
      <c r="K209" s="257">
        <f>+IF(ISERROR(VLOOKUP($A209,UPP!$C$10:$V$329,17,FALSE)),0,VLOOKUP($A209,UPP!$C$10:$V$329,17,FALSE))</f>
        <v>2880009.3173427675</v>
      </c>
      <c r="L209" s="256">
        <f>+IF(ISERROR(VLOOKUP($A209,UPP!$C$10:$V$329,14,FALSE)),0,VLOOKUP($A209,UPP!$C$10:$V$329,14,FALSE))</f>
        <v>1.3922676225360071</v>
      </c>
      <c r="M209" s="257">
        <f>+IF(ISERROR(VLOOKUP($A209,UPP!$C$10:$V$329,18,FALSE)),0,VLOOKUP($A209,UPP!$C$10:$V$329,18,FALSE))</f>
        <v>2976932.7078302652</v>
      </c>
      <c r="N209" s="256">
        <f>+IF(ISERROR(VLOOKUP($A209,UPP!$C$10:$V$329,15,FALSE)),0,VLOOKUP($A209,UPP!$C$10:$V$329,15,FALSE))</f>
        <v>0.12708489345241458</v>
      </c>
      <c r="O209" s="257">
        <f>+IF(ISERROR(VLOOKUP($A209,UPP!$C$10:$V$329,19,FALSE)),0,VLOOKUP($A209,UPP!$C$10:$V$329,19,FALSE))</f>
        <v>271731.64833101834</v>
      </c>
      <c r="P209" s="54"/>
      <c r="Q209" s="54"/>
    </row>
    <row r="210" spans="1:17" x14ac:dyDescent="0.2">
      <c r="A210" s="375">
        <f>+'IBNR+Freq'!B214</f>
        <v>899</v>
      </c>
      <c r="B210" s="375">
        <f>+'IBNR+Freq'!C214</f>
        <v>3</v>
      </c>
      <c r="C210" s="375">
        <f>+'IBNR+Freq'!D214</f>
        <v>1</v>
      </c>
      <c r="D210" s="256">
        <f>+ROUND(IF(ISERROR('IBNR+Freq'!W214),0,'IBNR+Freq'!W214),3)</f>
        <v>0</v>
      </c>
      <c r="E210" s="257">
        <f>+IF(C210=1,IF(ISERROR(D210*'Exp Loss Report_PAYROLL'!D210*10),0,D210*'Exp Loss Report_PAYROLL'!D210*10),IF(ISERROR(D210*'Exp Loss Report_PAYROLL'!D210),0,D210*'Exp Loss Report_PAYROLL'!D210))</f>
        <v>0</v>
      </c>
      <c r="F210" s="256">
        <f>+ROUND(IF(ISERROR('IBNR+Freq'!X214),0,'IBNR+Freq'!X214),3)</f>
        <v>0.33800000000000002</v>
      </c>
      <c r="G210" s="257">
        <f>+IF(C210=1,IF(ISERROR(F210*'Exp Loss Report_PAYROLL'!F210*10),0,F210*'Exp Loss Report_PAYROLL'!F210*10),IF(ISERROR(F210*'Exp Loss Report_PAYROLL'!F210),0,F210*'Exp Loss Report_PAYROLL'!F210))</f>
        <v>101785.32</v>
      </c>
      <c r="H210" s="256">
        <f>+ROUND(IF(ISERROR('IBNR+Freq'!Y214),0,'IBNR+Freq'!Y214),3)</f>
        <v>7.0000000000000007E-2</v>
      </c>
      <c r="I210" s="257">
        <f>+IF(C210=1,IF(ISERROR(H210*'Exp Loss Report_PAYROLL'!H210*10),0,H210*'Exp Loss Report_PAYROLL'!H210*10),IF(ISERROR(H210*'Exp Loss Report_PAYROLL'!H210),0,H210*'Exp Loss Report_PAYROLL'!H210))</f>
        <v>21079.8</v>
      </c>
      <c r="J210" s="256">
        <f>+IF(ISERROR(VLOOKUP($A210,UPP!$C$10:$V$329,13,FALSE)),0,VLOOKUP($A210,UPP!$C$10:$V$329,13,FALSE))</f>
        <v>0.42158035464285715</v>
      </c>
      <c r="K210" s="257">
        <f>+IF(ISERROR(VLOOKUP($A210,UPP!$C$10:$V$329,17,FALSE)),0,VLOOKUP($A210,UPP!$C$10:$V$329,17,FALSE))</f>
        <v>126954.70799714999</v>
      </c>
      <c r="L210" s="256">
        <f>+IF(ISERROR(VLOOKUP($A210,UPP!$C$10:$V$329,14,FALSE)),0,VLOOKUP($A210,UPP!$C$10:$V$329,14,FALSE))</f>
        <v>0.48661970303571439</v>
      </c>
      <c r="M210" s="257">
        <f>+IF(ISERROR(VLOOKUP($A210,UPP!$C$10:$V$329,18,FALSE)),0,VLOOKUP($A210,UPP!$C$10:$V$329,18,FALSE))</f>
        <v>146540.65737217502</v>
      </c>
      <c r="N210" s="256">
        <f>+IF(ISERROR(VLOOKUP($A210,UPP!$C$10:$V$329,15,FALSE)),0,VLOOKUP($A210,UPP!$C$10:$V$329,15,FALSE))</f>
        <v>7.9144267321428582E-2</v>
      </c>
      <c r="O210" s="257">
        <f>+IF(ISERROR(VLOOKUP($A210,UPP!$C$10:$V$329,19,FALSE)),0,VLOOKUP($A210,UPP!$C$10:$V$329,19,FALSE))</f>
        <v>23833.504661175</v>
      </c>
      <c r="P210" s="54"/>
      <c r="Q210" s="54"/>
    </row>
    <row r="211" spans="1:17" x14ac:dyDescent="0.2">
      <c r="A211" s="375">
        <f>+'IBNR+Freq'!B215</f>
        <v>903</v>
      </c>
      <c r="B211" s="375">
        <f>+'IBNR+Freq'!C215</f>
        <v>3</v>
      </c>
      <c r="C211" s="375">
        <f>+'IBNR+Freq'!D215</f>
        <v>1</v>
      </c>
      <c r="D211" s="256">
        <f>+ROUND(IF(ISERROR('IBNR+Freq'!W215),0,'IBNR+Freq'!W215),3)</f>
        <v>0</v>
      </c>
      <c r="E211" s="257">
        <f>+IF(C211=1,IF(ISERROR(D211*'Exp Loss Report_PAYROLL'!D211*10),0,D211*'Exp Loss Report_PAYROLL'!D211*10),IF(ISERROR(D211*'Exp Loss Report_PAYROLL'!D211),0,D211*'Exp Loss Report_PAYROLL'!D211))</f>
        <v>0</v>
      </c>
      <c r="F211" s="256">
        <f>+ROUND(IF(ISERROR('IBNR+Freq'!X215),0,'IBNR+Freq'!X215),3)</f>
        <v>0</v>
      </c>
      <c r="G211" s="257">
        <f>+IF(C211=1,IF(ISERROR(F211*'Exp Loss Report_PAYROLL'!F211*10),0,F211*'Exp Loss Report_PAYROLL'!F211*10),IF(ISERROR(F211*'Exp Loss Report_PAYROLL'!F211),0,F211*'Exp Loss Report_PAYROLL'!F211))</f>
        <v>0</v>
      </c>
      <c r="H211" s="256">
        <f>+ROUND(IF(ISERROR('IBNR+Freq'!Y215),0,'IBNR+Freq'!Y215),3)</f>
        <v>4.0000000000000001E-3</v>
      </c>
      <c r="I211" s="257">
        <f>+IF(C211=1,IF(ISERROR(H211*'Exp Loss Report_PAYROLL'!H211*10),0,H211*'Exp Loss Report_PAYROLL'!H211*10),IF(ISERROR(H211*'Exp Loss Report_PAYROLL'!H211),0,H211*'Exp Loss Report_PAYROLL'!H211))</f>
        <v>1807.52</v>
      </c>
      <c r="J211" s="256">
        <f>+IF(ISERROR(VLOOKUP($A211,UPP!$C$10:$V$329,13,FALSE)),0,VLOOKUP($A211,UPP!$C$10:$V$329,13,FALSE))</f>
        <v>0.14423890410447765</v>
      </c>
      <c r="K211" s="257">
        <f>+IF(ISERROR(VLOOKUP($A211,UPP!$C$10:$V$329,17,FALSE)),0,VLOOKUP($A211,UPP!$C$10:$V$329,17,FALSE))</f>
        <v>65178.675986731359</v>
      </c>
      <c r="L211" s="256">
        <f>+IF(ISERROR(VLOOKUP($A211,UPP!$C$10:$V$329,14,FALSE)),0,VLOOKUP($A211,UPP!$C$10:$V$329,14,FALSE))</f>
        <v>5.1622344626865692E-2</v>
      </c>
      <c r="M211" s="257">
        <f>+IF(ISERROR(VLOOKUP($A211,UPP!$C$10:$V$329,18,FALSE)),0,VLOOKUP($A211,UPP!$C$10:$V$329,18,FALSE))</f>
        <v>23327.105089988068</v>
      </c>
      <c r="N211" s="256">
        <f>+IF(ISERROR(VLOOKUP($A211,UPP!$C$10:$V$329,15,FALSE)),0,VLOOKUP($A211,UPP!$C$10:$V$329,15,FALSE))</f>
        <v>7.5915212686567179E-3</v>
      </c>
      <c r="O211" s="257">
        <f>+IF(ISERROR(VLOOKUP($A211,UPP!$C$10:$V$329,19,FALSE)),0,VLOOKUP($A211,UPP!$C$10:$V$329,19,FALSE))</f>
        <v>3430.4566308805979</v>
      </c>
      <c r="P211" s="54"/>
      <c r="Q211" s="54"/>
    </row>
    <row r="212" spans="1:17" x14ac:dyDescent="0.2">
      <c r="A212" s="375">
        <f>+'IBNR+Freq'!B216</f>
        <v>904</v>
      </c>
      <c r="B212" s="375">
        <f>+'IBNR+Freq'!C216</f>
        <v>3</v>
      </c>
      <c r="C212" s="375">
        <f>+'IBNR+Freq'!D216</f>
        <v>1</v>
      </c>
      <c r="D212" s="256">
        <f>+ROUND(IF(ISERROR('IBNR+Freq'!W216),0,'IBNR+Freq'!W216),3)</f>
        <v>0</v>
      </c>
      <c r="E212" s="257">
        <f>+IF(C212=1,IF(ISERROR(D212*'Exp Loss Report_PAYROLL'!D212*10),0,D212*'Exp Loss Report_PAYROLL'!D212*10),IF(ISERROR(D212*'Exp Loss Report_PAYROLL'!D212),0,D212*'Exp Loss Report_PAYROLL'!D212))</f>
        <v>0</v>
      </c>
      <c r="F212" s="256">
        <f>+ROUND(IF(ISERROR('IBNR+Freq'!X216),0,'IBNR+Freq'!X216),3)</f>
        <v>0</v>
      </c>
      <c r="G212" s="257">
        <f>+IF(C212=1,IF(ISERROR(F212*'Exp Loss Report_PAYROLL'!F212*10),0,F212*'Exp Loss Report_PAYROLL'!F212*10),IF(ISERROR(F212*'Exp Loss Report_PAYROLL'!F212),0,F212*'Exp Loss Report_PAYROLL'!F212))</f>
        <v>0</v>
      </c>
      <c r="H212" s="256">
        <f>+ROUND(IF(ISERROR('IBNR+Freq'!Y216),0,'IBNR+Freq'!Y216),3)</f>
        <v>2.7E-2</v>
      </c>
      <c r="I212" s="257">
        <f>+IF(C212=1,IF(ISERROR(H212*'Exp Loss Report_PAYROLL'!H212*10),0,H212*'Exp Loss Report_PAYROLL'!H212*10),IF(ISERROR(H212*'Exp Loss Report_PAYROLL'!H212),0,H212*'Exp Loss Report_PAYROLL'!H212))</f>
        <v>1084.05</v>
      </c>
      <c r="J212" s="256">
        <f>+IF(ISERROR(VLOOKUP($A212,UPP!$C$10:$V$329,13,FALSE)),0,VLOOKUP($A212,UPP!$C$10:$V$329,13,FALSE))</f>
        <v>0.5940992533864542</v>
      </c>
      <c r="K212" s="257">
        <f>+IF(ISERROR(VLOOKUP($A212,UPP!$C$10:$V$329,17,FALSE)),0,VLOOKUP($A212,UPP!$C$10:$V$329,17,FALSE))</f>
        <v>23853.085023466137</v>
      </c>
      <c r="L212" s="256">
        <f>+IF(ISERROR(VLOOKUP($A212,UPP!$C$10:$V$329,14,FALSE)),0,VLOOKUP($A212,UPP!$C$10:$V$329,14,FALSE))</f>
        <v>0.42137657719123506</v>
      </c>
      <c r="M212" s="257">
        <f>+IF(ISERROR(VLOOKUP($A212,UPP!$C$10:$V$329,18,FALSE)),0,VLOOKUP($A212,UPP!$C$10:$V$329,18,FALSE))</f>
        <v>16918.269574228088</v>
      </c>
      <c r="N212" s="256">
        <f>+IF(ISERROR(VLOOKUP($A212,UPP!$C$10:$V$329,15,FALSE)),0,VLOOKUP($A212,UPP!$C$10:$V$329,15,FALSE))</f>
        <v>3.170754442231076E-2</v>
      </c>
      <c r="O212" s="257">
        <f>+IF(ISERROR(VLOOKUP($A212,UPP!$C$10:$V$329,19,FALSE)),0,VLOOKUP($A212,UPP!$C$10:$V$329,19,FALSE))</f>
        <v>1273.057908555777</v>
      </c>
      <c r="P212" s="54"/>
      <c r="Q212" s="54"/>
    </row>
    <row r="213" spans="1:17" x14ac:dyDescent="0.2">
      <c r="A213" s="375">
        <f>+'IBNR+Freq'!B217</f>
        <v>905</v>
      </c>
      <c r="B213" s="375">
        <f>+'IBNR+Freq'!C217</f>
        <v>3</v>
      </c>
      <c r="C213" s="375">
        <f>+'IBNR+Freq'!D217</f>
        <v>1</v>
      </c>
      <c r="D213" s="256">
        <f>+ROUND(IF(ISERROR('IBNR+Freq'!W217),0,'IBNR+Freq'!W217),3)</f>
        <v>1.4999999999999999E-2</v>
      </c>
      <c r="E213" s="257">
        <f>+IF(C213=1,IF(ISERROR(D213*'Exp Loss Report_PAYROLL'!D213*10),0,D213*'Exp Loss Report_PAYROLL'!D213*10),IF(ISERROR(D213*'Exp Loss Report_PAYROLL'!D213),0,D213*'Exp Loss Report_PAYROLL'!D213))</f>
        <v>5662.7999999999993</v>
      </c>
      <c r="F213" s="256">
        <f>+ROUND(IF(ISERROR('IBNR+Freq'!X217),0,'IBNR+Freq'!X217),3)</f>
        <v>0.13800000000000001</v>
      </c>
      <c r="G213" s="257">
        <f>+IF(C213=1,IF(ISERROR(F213*'Exp Loss Report_PAYROLL'!F213*10),0,F213*'Exp Loss Report_PAYROLL'!F213*10),IF(ISERROR(F213*'Exp Loss Report_PAYROLL'!F213),0,F213*'Exp Loss Report_PAYROLL'!F213))</f>
        <v>52097.760000000009</v>
      </c>
      <c r="H213" s="256">
        <f>+ROUND(IF(ISERROR('IBNR+Freq'!Y217),0,'IBNR+Freq'!Y217),3)</f>
        <v>5.0999999999999997E-2</v>
      </c>
      <c r="I213" s="257">
        <f>+IF(C213=1,IF(ISERROR(H213*'Exp Loss Report_PAYROLL'!H213*10),0,H213*'Exp Loss Report_PAYROLL'!H213*10),IF(ISERROR(H213*'Exp Loss Report_PAYROLL'!H213),0,H213*'Exp Loss Report_PAYROLL'!H213))</f>
        <v>19253.519999999997</v>
      </c>
      <c r="J213" s="256">
        <f>+IF(ISERROR(VLOOKUP($A213,UPP!$C$10:$V$329,13,FALSE)),0,VLOOKUP($A213,UPP!$C$10:$V$329,13,FALSE))</f>
        <v>5.0530753333333345E-2</v>
      </c>
      <c r="K213" s="257">
        <f>+IF(ISERROR(VLOOKUP($A213,UPP!$C$10:$V$329,17,FALSE)),0,VLOOKUP($A213,UPP!$C$10:$V$329,17,FALSE))</f>
        <v>19076.369998400005</v>
      </c>
      <c r="L213" s="256">
        <f>+IF(ISERROR(VLOOKUP($A213,UPP!$C$10:$V$329,14,FALSE)),0,VLOOKUP($A213,UPP!$C$10:$V$329,14,FALSE))</f>
        <v>2.5930255000000003E-2</v>
      </c>
      <c r="M213" s="257">
        <f>+IF(ISERROR(VLOOKUP($A213,UPP!$C$10:$V$329,18,FALSE)),0,VLOOKUP($A213,UPP!$C$10:$V$329,18,FALSE))</f>
        <v>9789.1898676000001</v>
      </c>
      <c r="N213" s="256">
        <f>+IF(ISERROR(VLOOKUP($A213,UPP!$C$10:$V$329,15,FALSE)),0,VLOOKUP($A213,UPP!$C$10:$V$329,15,FALSE))</f>
        <v>7.313661666666668E-3</v>
      </c>
      <c r="O213" s="257">
        <f>+IF(ISERROR(VLOOKUP($A213,UPP!$C$10:$V$329,19,FALSE)),0,VLOOKUP($A213,UPP!$C$10:$V$329,19,FALSE))</f>
        <v>2761.0535524000006</v>
      </c>
      <c r="P213" s="54"/>
      <c r="Q213" s="54"/>
    </row>
    <row r="214" spans="1:17" x14ac:dyDescent="0.2">
      <c r="A214" s="375">
        <f>+'IBNR+Freq'!B218</f>
        <v>907</v>
      </c>
      <c r="B214" s="375">
        <f>+'IBNR+Freq'!C218</f>
        <v>3</v>
      </c>
      <c r="C214" s="375">
        <f>+'IBNR+Freq'!D218</f>
        <v>1</v>
      </c>
      <c r="D214" s="256">
        <f>+ROUND(IF(ISERROR('IBNR+Freq'!W218),0,'IBNR+Freq'!W218),3)</f>
        <v>1.306</v>
      </c>
      <c r="E214" s="257">
        <f>+IF(C214=1,IF(ISERROR(D214*'Exp Loss Report_PAYROLL'!D214*10),0,D214*'Exp Loss Report_PAYROLL'!D214*10),IF(ISERROR(D214*'Exp Loss Report_PAYROLL'!D214),0,D214*'Exp Loss Report_PAYROLL'!D214))</f>
        <v>356250.68</v>
      </c>
      <c r="F214" s="256">
        <f>+ROUND(IF(ISERROR('IBNR+Freq'!X218),0,'IBNR+Freq'!X218),3)</f>
        <v>1.2869999999999999</v>
      </c>
      <c r="G214" s="257">
        <f>+IF(C214=1,IF(ISERROR(F214*'Exp Loss Report_PAYROLL'!F214*10),0,F214*'Exp Loss Report_PAYROLL'!F214*10),IF(ISERROR(F214*'Exp Loss Report_PAYROLL'!F214),0,F214*'Exp Loss Report_PAYROLL'!F214))</f>
        <v>351067.86</v>
      </c>
      <c r="H214" s="256">
        <f>+ROUND(IF(ISERROR('IBNR+Freq'!Y218),0,'IBNR+Freq'!Y218),3)</f>
        <v>9.5000000000000001E-2</v>
      </c>
      <c r="I214" s="257">
        <f>+IF(C214=1,IF(ISERROR(H214*'Exp Loss Report_PAYROLL'!H214*10),0,H214*'Exp Loss Report_PAYROLL'!H214*10),IF(ISERROR(H214*'Exp Loss Report_PAYROLL'!H214),0,H214*'Exp Loss Report_PAYROLL'!H214))</f>
        <v>25914.1</v>
      </c>
      <c r="J214" s="256">
        <f>+IF(ISERROR(VLOOKUP($A214,UPP!$C$10:$V$329,13,FALSE)),0,VLOOKUP($A214,UPP!$C$10:$V$329,13,FALSE))</f>
        <v>1.9448188027018871</v>
      </c>
      <c r="K214" s="257">
        <f>+IF(ISERROR(VLOOKUP($A214,UPP!$C$10:$V$329,17,FALSE)),0,VLOOKUP($A214,UPP!$C$10:$V$329,17,FALSE))</f>
        <v>530507.67300102068</v>
      </c>
      <c r="L214" s="256">
        <f>+IF(ISERROR(VLOOKUP($A214,UPP!$C$10:$V$329,14,FALSE)),0,VLOOKUP($A214,UPP!$C$10:$V$329,14,FALSE))</f>
        <v>1.1629820980981131</v>
      </c>
      <c r="M214" s="257">
        <f>+IF(ISERROR(VLOOKUP($A214,UPP!$C$10:$V$329,18,FALSE)),0,VLOOKUP($A214,UPP!$C$10:$V$329,18,FALSE))</f>
        <v>317238.25671920332</v>
      </c>
      <c r="N214" s="256">
        <f>+IF(ISERROR(VLOOKUP($A214,UPP!$C$10:$V$329,15,FALSE)),0,VLOOKUP($A214,UPP!$C$10:$V$329,15,FALSE))</f>
        <v>0.12949170420000003</v>
      </c>
      <c r="O214" s="257">
        <f>+IF(ISERROR(VLOOKUP($A214,UPP!$C$10:$V$329,19,FALSE)),0,VLOOKUP($A214,UPP!$C$10:$V$329,19,FALSE))</f>
        <v>35322.747071676007</v>
      </c>
      <c r="P214" s="54"/>
      <c r="Q214" s="54"/>
    </row>
    <row r="215" spans="1:17" x14ac:dyDescent="0.2">
      <c r="A215" s="375">
        <f>+'IBNR+Freq'!B219</f>
        <v>908</v>
      </c>
      <c r="B215" s="375">
        <f>+'IBNR+Freq'!C219</f>
        <v>3</v>
      </c>
      <c r="C215" s="375">
        <f>+'IBNR+Freq'!D219</f>
        <v>0</v>
      </c>
      <c r="D215" s="256">
        <f>+ROUND(IF(ISERROR('IBNR+Freq'!W219),0,'IBNR+Freq'!W219),3)</f>
        <v>0</v>
      </c>
      <c r="E215" s="257">
        <f>+IF(C215=1,IF(ISERROR(D215*'Exp Loss Report_PAYROLL'!D215*10),0,D215*'Exp Loss Report_PAYROLL'!D215*10),IF(ISERROR(D215*'Exp Loss Report_PAYROLL'!D215),0,D215*'Exp Loss Report_PAYROLL'!D215))</f>
        <v>0</v>
      </c>
      <c r="F215" s="256">
        <f>+ROUND(IF(ISERROR('IBNR+Freq'!X219),0,'IBNR+Freq'!X219),3)</f>
        <v>33.35</v>
      </c>
      <c r="G215" s="257">
        <f>+IF(C215=1,IF(ISERROR(F215*'Exp Loss Report_PAYROLL'!F215*10),0,F215*'Exp Loss Report_PAYROLL'!F215*10),IF(ISERROR(F215*'Exp Loss Report_PAYROLL'!F215),0,F215*'Exp Loss Report_PAYROLL'!F215))</f>
        <v>199799.85</v>
      </c>
      <c r="H215" s="256">
        <f>+ROUND(IF(ISERROR('IBNR+Freq'!Y219),0,'IBNR+Freq'!Y219),3)</f>
        <v>0.246</v>
      </c>
      <c r="I215" s="257">
        <f>+IF(C215=1,IF(ISERROR(H215*'Exp Loss Report_PAYROLL'!H215*10),0,H215*'Exp Loss Report_PAYROLL'!H215*10),IF(ISERROR(H215*'Exp Loss Report_PAYROLL'!H215),0,H215*'Exp Loss Report_PAYROLL'!H215))</f>
        <v>1473.7860000000001</v>
      </c>
      <c r="J215" s="256">
        <f>+IF(ISERROR(VLOOKUP($A215,UPP!$C$10:$V$329,13,FALSE)),0,VLOOKUP($A215,UPP!$C$10:$V$329,13,FALSE))</f>
        <v>60.140825218245617</v>
      </c>
      <c r="K215" s="257">
        <f>+IF(ISERROR(VLOOKUP($A215,UPP!$C$10:$V$329,17,FALSE)),0,VLOOKUP($A215,UPP!$C$10:$V$329,17,FALSE))</f>
        <v>360303.68388250947</v>
      </c>
      <c r="L215" s="256">
        <f>+IF(ISERROR(VLOOKUP($A215,UPP!$C$10:$V$329,14,FALSE)),0,VLOOKUP($A215,UPP!$C$10:$V$329,14,FALSE))</f>
        <v>56.660708058973952</v>
      </c>
      <c r="M215" s="257">
        <f>+IF(ISERROR(VLOOKUP($A215,UPP!$C$10:$V$329,18,FALSE)),0,VLOOKUP($A215,UPP!$C$10:$V$329,18,FALSE))</f>
        <v>339454.30198131292</v>
      </c>
      <c r="N215" s="256">
        <f>+IF(ISERROR(VLOOKUP($A215,UPP!$C$10:$V$329,15,FALSE)),0,VLOOKUP($A215,UPP!$C$10:$V$329,15,FALSE))</f>
        <v>7.6397551027804758</v>
      </c>
      <c r="O215" s="257">
        <f>+IF(ISERROR(VLOOKUP($A215,UPP!$C$10:$V$329,19,FALSE)),0,VLOOKUP($A215,UPP!$C$10:$V$329,19,FALSE))</f>
        <v>45769.772820757833</v>
      </c>
      <c r="P215" s="54"/>
      <c r="Q215" s="54"/>
    </row>
    <row r="216" spans="1:17" x14ac:dyDescent="0.2">
      <c r="A216" s="375">
        <f>+'IBNR+Freq'!B220</f>
        <v>909</v>
      </c>
      <c r="B216" s="375">
        <f>+'IBNR+Freq'!C220</f>
        <v>3</v>
      </c>
      <c r="C216" s="375">
        <f>+'IBNR+Freq'!D220</f>
        <v>0</v>
      </c>
      <c r="D216" s="256">
        <f>+ROUND(IF(ISERROR('IBNR+Freq'!W220),0,'IBNR+Freq'!W220),3)</f>
        <v>0</v>
      </c>
      <c r="E216" s="257">
        <f>+IF(C216=1,IF(ISERROR(D216*'Exp Loss Report_PAYROLL'!D216*10),0,D216*'Exp Loss Report_PAYROLL'!D216*10),IF(ISERROR(D216*'Exp Loss Report_PAYROLL'!D216),0,D216*'Exp Loss Report_PAYROLL'!D216))</f>
        <v>0</v>
      </c>
      <c r="F216" s="256">
        <f>+ROUND(IF(ISERROR('IBNR+Freq'!X220),0,'IBNR+Freq'!X220),3)</f>
        <v>0</v>
      </c>
      <c r="G216" s="257">
        <f>+IF(C216=1,IF(ISERROR(F216*'Exp Loss Report_PAYROLL'!F216*10),0,F216*'Exp Loss Report_PAYROLL'!F216*10),IF(ISERROR(F216*'Exp Loss Report_PAYROLL'!F216),0,F216*'Exp Loss Report_PAYROLL'!F216))</f>
        <v>0</v>
      </c>
      <c r="H216" s="256">
        <f>+ROUND(IF(ISERROR('IBNR+Freq'!Y220),0,'IBNR+Freq'!Y220),3)</f>
        <v>2.9000000000000001E-2</v>
      </c>
      <c r="I216" s="257">
        <f>+IF(C216=1,IF(ISERROR(H216*'Exp Loss Report_PAYROLL'!H216*10),0,H216*'Exp Loss Report_PAYROLL'!H216*10),IF(ISERROR(H216*'Exp Loss Report_PAYROLL'!H216),0,H216*'Exp Loss Report_PAYROLL'!H216))</f>
        <v>3.3930000000000002</v>
      </c>
      <c r="J216" s="256">
        <f>+IF(ISERROR(VLOOKUP($A216,UPP!$C$10:$V$329,13,FALSE)),0,VLOOKUP($A216,UPP!$C$10:$V$329,13,FALSE))</f>
        <v>9.6101174164111782</v>
      </c>
      <c r="K216" s="257">
        <f>+IF(ISERROR(VLOOKUP($A216,UPP!$C$10:$V$329,17,FALSE)),0,VLOOKUP($A216,UPP!$C$10:$V$329,17,FALSE))</f>
        <v>1124.3837377201078</v>
      </c>
      <c r="L216" s="256">
        <f>+IF(ISERROR(VLOOKUP($A216,UPP!$C$10:$V$329,14,FALSE)),0,VLOOKUP($A216,UPP!$C$10:$V$329,14,FALSE))</f>
        <v>36.974069341231754</v>
      </c>
      <c r="M216" s="257">
        <f>+IF(ISERROR(VLOOKUP($A216,UPP!$C$10:$V$329,18,FALSE)),0,VLOOKUP($A216,UPP!$C$10:$V$329,18,FALSE))</f>
        <v>4325.9661129241149</v>
      </c>
      <c r="N216" s="256">
        <f>+IF(ISERROR(VLOOKUP($A216,UPP!$C$10:$V$329,15,FALSE)),0,VLOOKUP($A216,UPP!$C$10:$V$329,15,FALSE))</f>
        <v>6.0562255273570793</v>
      </c>
      <c r="O216" s="257">
        <f>+IF(ISERROR(VLOOKUP($A216,UPP!$C$10:$V$329,19,FALSE)),0,VLOOKUP($A216,UPP!$C$10:$V$329,19,FALSE))</f>
        <v>708.57838670077831</v>
      </c>
      <c r="P216" s="54"/>
      <c r="Q216" s="54"/>
    </row>
    <row r="217" spans="1:17" x14ac:dyDescent="0.2">
      <c r="A217" s="375">
        <f>+'IBNR+Freq'!B221</f>
        <v>910</v>
      </c>
      <c r="B217" s="375">
        <f>+'IBNR+Freq'!C221</f>
        <v>3</v>
      </c>
      <c r="C217" s="375">
        <f>+'IBNR+Freq'!D221</f>
        <v>1</v>
      </c>
      <c r="D217" s="256">
        <f>+ROUND(IF(ISERROR('IBNR+Freq'!W221),0,'IBNR+Freq'!W221),3)</f>
        <v>0</v>
      </c>
      <c r="E217" s="257">
        <f>+IF(C217=1,IF(ISERROR(D217*'Exp Loss Report_PAYROLL'!D217*10),0,D217*'Exp Loss Report_PAYROLL'!D217*10),IF(ISERROR(D217*'Exp Loss Report_PAYROLL'!D217),0,D217*'Exp Loss Report_PAYROLL'!D217))</f>
        <v>0</v>
      </c>
      <c r="F217" s="256">
        <f>+ROUND(IF(ISERROR('IBNR+Freq'!X221),0,'IBNR+Freq'!X221),3)</f>
        <v>0</v>
      </c>
      <c r="G217" s="257">
        <f>+IF(C217=1,IF(ISERROR(F217*'Exp Loss Report_PAYROLL'!F217*10),0,F217*'Exp Loss Report_PAYROLL'!F217*10),IF(ISERROR(F217*'Exp Loss Report_PAYROLL'!F217),0,F217*'Exp Loss Report_PAYROLL'!F217))</f>
        <v>0</v>
      </c>
      <c r="H217" s="256">
        <f>+ROUND(IF(ISERROR('IBNR+Freq'!Y221),0,'IBNR+Freq'!Y221),3)</f>
        <v>0.22800000000000001</v>
      </c>
      <c r="I217" s="257">
        <f>+IF(C217=1,IF(ISERROR(H217*'Exp Loss Report_PAYROLL'!H217*10),0,H217*'Exp Loss Report_PAYROLL'!H217*10),IF(ISERROR(H217*'Exp Loss Report_PAYROLL'!H217),0,H217*'Exp Loss Report_PAYROLL'!H217))</f>
        <v>5985</v>
      </c>
      <c r="J217" s="256">
        <f>+IF(ISERROR(VLOOKUP($A217,UPP!$C$10:$V$329,13,FALSE)),0,VLOOKUP($A217,UPP!$C$10:$V$329,13,FALSE))</f>
        <v>2.2541653389259184</v>
      </c>
      <c r="K217" s="257">
        <f>+IF(ISERROR(VLOOKUP($A217,UPP!$C$10:$V$329,17,FALSE)),0,VLOOKUP($A217,UPP!$C$10:$V$329,17,FALSE))</f>
        <v>59171.840146805363</v>
      </c>
      <c r="L217" s="256">
        <f>+IF(ISERROR(VLOOKUP($A217,UPP!$C$10:$V$329,14,FALSE)),0,VLOOKUP($A217,UPP!$C$10:$V$329,14,FALSE))</f>
        <v>1.3521821618170244</v>
      </c>
      <c r="M217" s="257">
        <f>+IF(ISERROR(VLOOKUP($A217,UPP!$C$10:$V$329,18,FALSE)),0,VLOOKUP($A217,UPP!$C$10:$V$329,18,FALSE))</f>
        <v>35494.781747696892</v>
      </c>
      <c r="N217" s="256">
        <f>+IF(ISERROR(VLOOKUP($A217,UPP!$C$10:$V$329,15,FALSE)),0,VLOOKUP($A217,UPP!$C$10:$V$329,15,FALSE))</f>
        <v>0.12760921925705798</v>
      </c>
      <c r="O217" s="257">
        <f>+IF(ISERROR(VLOOKUP($A217,UPP!$C$10:$V$329,19,FALSE)),0,VLOOKUP($A217,UPP!$C$10:$V$329,19,FALSE))</f>
        <v>3349.742005497772</v>
      </c>
      <c r="P217" s="54"/>
      <c r="Q217" s="54"/>
    </row>
    <row r="218" spans="1:17" x14ac:dyDescent="0.2">
      <c r="A218" s="375">
        <f>+'IBNR+Freq'!B222</f>
        <v>911</v>
      </c>
      <c r="B218" s="375">
        <f>+'IBNR+Freq'!C222</f>
        <v>3</v>
      </c>
      <c r="C218" s="375">
        <f>+'IBNR+Freq'!D222</f>
        <v>1</v>
      </c>
      <c r="D218" s="256">
        <f>+ROUND(IF(ISERROR('IBNR+Freq'!W222),0,'IBNR+Freq'!W222),3)</f>
        <v>0.6</v>
      </c>
      <c r="E218" s="257">
        <f>+IF(C218=1,IF(ISERROR(D218*'Exp Loss Report_PAYROLL'!D218*10),0,D218*'Exp Loss Report_PAYROLL'!D218*10),IF(ISERROR(D218*'Exp Loss Report_PAYROLL'!D218),0,D218*'Exp Loss Report_PAYROLL'!D218))</f>
        <v>429684</v>
      </c>
      <c r="F218" s="256">
        <f>+ROUND(IF(ISERROR('IBNR+Freq'!X222),0,'IBNR+Freq'!X222),3)</f>
        <v>0.66200000000000003</v>
      </c>
      <c r="G218" s="257">
        <f>+IF(C218=1,IF(ISERROR(F218*'Exp Loss Report_PAYROLL'!F218*10),0,F218*'Exp Loss Report_PAYROLL'!F218*10),IF(ISERROR(F218*'Exp Loss Report_PAYROLL'!F218),0,F218*'Exp Loss Report_PAYROLL'!F218))</f>
        <v>474084.68</v>
      </c>
      <c r="H218" s="256">
        <f>+ROUND(IF(ISERROR('IBNR+Freq'!Y222),0,'IBNR+Freq'!Y222),3)</f>
        <v>0.124</v>
      </c>
      <c r="I218" s="257">
        <f>+IF(C218=1,IF(ISERROR(H218*'Exp Loss Report_PAYROLL'!H218*10),0,H218*'Exp Loss Report_PAYROLL'!H218*10),IF(ISERROR(H218*'Exp Loss Report_PAYROLL'!H218),0,H218*'Exp Loss Report_PAYROLL'!H218))</f>
        <v>88801.36</v>
      </c>
      <c r="J218" s="256">
        <f>+IF(ISERROR(VLOOKUP($A218,UPP!$C$10:$V$329,13,FALSE)),0,VLOOKUP($A218,UPP!$C$10:$V$329,13,FALSE))</f>
        <v>1.525215367854948</v>
      </c>
      <c r="K218" s="257">
        <f>+IF(ISERROR(VLOOKUP($A218,UPP!$C$10:$V$329,17,FALSE)),0,VLOOKUP($A218,UPP!$C$10:$V$329,17,FALSE))</f>
        <v>1092267.7335356425</v>
      </c>
      <c r="L218" s="256">
        <f>+IF(ISERROR(VLOOKUP($A218,UPP!$C$10:$V$329,14,FALSE)),0,VLOOKUP($A218,UPP!$C$10:$V$329,14,FALSE))</f>
        <v>0.98147811204671187</v>
      </c>
      <c r="M218" s="257">
        <f>+IF(ISERROR(VLOOKUP($A218,UPP!$C$10:$V$329,18,FALSE)),0,VLOOKUP($A218,UPP!$C$10:$V$329,18,FALSE))</f>
        <v>702875.73516113218</v>
      </c>
      <c r="N218" s="256">
        <f>+IF(ISERROR(VLOOKUP($A218,UPP!$C$10:$V$329,15,FALSE)),0,VLOOKUP($A218,UPP!$C$10:$V$329,15,FALSE))</f>
        <v>0.12622472009834051</v>
      </c>
      <c r="O218" s="257">
        <f>+IF(ISERROR(VLOOKUP($A218,UPP!$C$10:$V$329,19,FALSE)),0,VLOOKUP($A218,UPP!$C$10:$V$329,19,FALSE))</f>
        <v>90394.571051225576</v>
      </c>
      <c r="P218" s="54"/>
      <c r="Q218" s="54"/>
    </row>
    <row r="219" spans="1:17" x14ac:dyDescent="0.2">
      <c r="A219" s="375">
        <f>+'IBNR+Freq'!B223</f>
        <v>912</v>
      </c>
      <c r="B219" s="375">
        <f>+'IBNR+Freq'!C223</f>
        <v>3</v>
      </c>
      <c r="C219" s="375">
        <f>+'IBNR+Freq'!D223</f>
        <v>0</v>
      </c>
      <c r="D219" s="256">
        <f>+ROUND(IF(ISERROR('IBNR+Freq'!W223),0,'IBNR+Freq'!W223),3)</f>
        <v>166.411</v>
      </c>
      <c r="E219" s="257">
        <f>+IF(C219=1,IF(ISERROR(D219*'Exp Loss Report_PAYROLL'!D219*10),0,D219*'Exp Loss Report_PAYROLL'!D219*10),IF(ISERROR(D219*'Exp Loss Report_PAYROLL'!D219),0,D219*'Exp Loss Report_PAYROLL'!D219))</f>
        <v>37608.885999999999</v>
      </c>
      <c r="F219" s="256">
        <f>+ROUND(IF(ISERROR('IBNR+Freq'!X223),0,'IBNR+Freq'!X223),3)</f>
        <v>563.73199999999997</v>
      </c>
      <c r="G219" s="257">
        <f>+IF(C219=1,IF(ISERROR(F219*'Exp Loss Report_PAYROLL'!F219*10),0,F219*'Exp Loss Report_PAYROLL'!F219*10),IF(ISERROR(F219*'Exp Loss Report_PAYROLL'!F219),0,F219*'Exp Loss Report_PAYROLL'!F219))</f>
        <v>127403.432</v>
      </c>
      <c r="H219" s="256">
        <f>+ROUND(IF(ISERROR('IBNR+Freq'!Y223),0,'IBNR+Freq'!Y223),3)</f>
        <v>17.901</v>
      </c>
      <c r="I219" s="257">
        <f>+IF(C219=1,IF(ISERROR(H219*'Exp Loss Report_PAYROLL'!H219*10),0,H219*'Exp Loss Report_PAYROLL'!H219*10),IF(ISERROR(H219*'Exp Loss Report_PAYROLL'!H219),0,H219*'Exp Loss Report_PAYROLL'!H219))</f>
        <v>4045.6259999999997</v>
      </c>
      <c r="J219" s="256">
        <f>+IF(ISERROR(VLOOKUP($A219,UPP!$C$10:$V$329,13,FALSE)),0,VLOOKUP($A219,UPP!$C$10:$V$329,13,FALSE))</f>
        <v>123.85484938172976</v>
      </c>
      <c r="K219" s="257">
        <f>+IF(ISERROR(VLOOKUP($A219,UPP!$C$10:$V$329,17,FALSE)),0,VLOOKUP($A219,UPP!$C$10:$V$329,17,FALSE))</f>
        <v>27991.195960270925</v>
      </c>
      <c r="L219" s="256">
        <f>+IF(ISERROR(VLOOKUP($A219,UPP!$C$10:$V$329,14,FALSE)),0,VLOOKUP($A219,UPP!$C$10:$V$329,14,FALSE))</f>
        <v>170.59936691536203</v>
      </c>
      <c r="M219" s="257">
        <f>+IF(ISERROR(VLOOKUP($A219,UPP!$C$10:$V$329,18,FALSE)),0,VLOOKUP($A219,UPP!$C$10:$V$329,18,FALSE))</f>
        <v>38555.456922871817</v>
      </c>
      <c r="N219" s="256">
        <f>+IF(ISERROR(VLOOKUP($A219,UPP!$C$10:$V$329,15,FALSE)),0,VLOOKUP($A219,UPP!$C$10:$V$329,15,FALSE))</f>
        <v>19.156260847908243</v>
      </c>
      <c r="O219" s="257">
        <f>+IF(ISERROR(VLOOKUP($A219,UPP!$C$10:$V$329,19,FALSE)),0,VLOOKUP($A219,UPP!$C$10:$V$329,19,FALSE))</f>
        <v>4329.3149516272624</v>
      </c>
      <c r="P219" s="54"/>
      <c r="Q219" s="54"/>
    </row>
    <row r="220" spans="1:17" x14ac:dyDescent="0.2">
      <c r="A220" s="375">
        <f>+'IBNR+Freq'!B224</f>
        <v>913</v>
      </c>
      <c r="B220" s="375">
        <f>+'IBNR+Freq'!C224</f>
        <v>3</v>
      </c>
      <c r="C220" s="375">
        <f>+'IBNR+Freq'!D224</f>
        <v>0</v>
      </c>
      <c r="D220" s="256">
        <f>+ROUND(IF(ISERROR('IBNR+Freq'!W224),0,'IBNR+Freq'!W224),3)</f>
        <v>33.17</v>
      </c>
      <c r="E220" s="257">
        <f>+IF(C220=1,IF(ISERROR(D220*'Exp Loss Report_PAYROLL'!D220*10),0,D220*'Exp Loss Report_PAYROLL'!D220*10),IF(ISERROR(D220*'Exp Loss Report_PAYROLL'!D220),0,D220*'Exp Loss Report_PAYROLL'!D220))</f>
        <v>137423.31</v>
      </c>
      <c r="F220" s="256">
        <f>+ROUND(IF(ISERROR('IBNR+Freq'!X224),0,'IBNR+Freq'!X224),3)</f>
        <v>20.393000000000001</v>
      </c>
      <c r="G220" s="257">
        <f>+IF(C220=1,IF(ISERROR(F220*'Exp Loss Report_PAYROLL'!F220*10),0,F220*'Exp Loss Report_PAYROLL'!F220*10),IF(ISERROR(F220*'Exp Loss Report_PAYROLL'!F220),0,F220*'Exp Loss Report_PAYROLL'!F220))</f>
        <v>84488.199000000008</v>
      </c>
      <c r="H220" s="256">
        <f>+ROUND(IF(ISERROR('IBNR+Freq'!Y224),0,'IBNR+Freq'!Y224),3)</f>
        <v>6.0910000000000002</v>
      </c>
      <c r="I220" s="257">
        <f>+IF(C220=1,IF(ISERROR(H220*'Exp Loss Report_PAYROLL'!H220*10),0,H220*'Exp Loss Report_PAYROLL'!H220*10),IF(ISERROR(H220*'Exp Loss Report_PAYROLL'!H220),0,H220*'Exp Loss Report_PAYROLL'!H220))</f>
        <v>25235.012999999999</v>
      </c>
      <c r="J220" s="256">
        <f>+IF(ISERROR(VLOOKUP($A220,UPP!$C$10:$V$329,13,FALSE)),0,VLOOKUP($A220,UPP!$C$10:$V$329,13,FALSE))</f>
        <v>155.27999877108067</v>
      </c>
      <c r="K220" s="257">
        <f>+IF(ISERROR(VLOOKUP($A220,UPP!$C$10:$V$329,17,FALSE)),0,VLOOKUP($A220,UPP!$C$10:$V$329,17,FALSE))</f>
        <v>643325.03490858723</v>
      </c>
      <c r="L220" s="256">
        <f>+IF(ISERROR(VLOOKUP($A220,UPP!$C$10:$V$329,14,FALSE)),0,VLOOKUP($A220,UPP!$C$10:$V$329,14,FALSE))</f>
        <v>140.51719876913509</v>
      </c>
      <c r="M220" s="257">
        <f>+IF(ISERROR(VLOOKUP($A220,UPP!$C$10:$V$329,18,FALSE)),0,VLOOKUP($A220,UPP!$C$10:$V$329,18,FALSE))</f>
        <v>582162.7545005267</v>
      </c>
      <c r="N220" s="256">
        <f>+IF(ISERROR(VLOOKUP($A220,UPP!$C$10:$V$329,15,FALSE)),0,VLOOKUP($A220,UPP!$C$10:$V$329,15,FALSE))</f>
        <v>13.127881989784253</v>
      </c>
      <c r="O220" s="257">
        <f>+IF(ISERROR(VLOOKUP($A220,UPP!$C$10:$V$329,19,FALSE)),0,VLOOKUP($A220,UPP!$C$10:$V$329,19,FALSE))</f>
        <v>54388.815083676163</v>
      </c>
      <c r="P220" s="54"/>
      <c r="Q220" s="54"/>
    </row>
    <row r="221" spans="1:17" x14ac:dyDescent="0.2">
      <c r="A221" s="375">
        <f>+'IBNR+Freq'!B225</f>
        <v>914</v>
      </c>
      <c r="B221" s="375">
        <f>+'IBNR+Freq'!C225</f>
        <v>3</v>
      </c>
      <c r="C221" s="375">
        <f>+'IBNR+Freq'!D225</f>
        <v>1</v>
      </c>
      <c r="D221" s="256">
        <f>+ROUND(IF(ISERROR('IBNR+Freq'!W225),0,'IBNR+Freq'!W225),3)</f>
        <v>0.93400000000000005</v>
      </c>
      <c r="E221" s="257">
        <f>+IF(C221=1,IF(ISERROR(D221*'Exp Loss Report_PAYROLL'!D221*10),0,D221*'Exp Loss Report_PAYROLL'!D221*10),IF(ISERROR(D221*'Exp Loss Report_PAYROLL'!D221),0,D221*'Exp Loss Report_PAYROLL'!D221))</f>
        <v>1988887.62</v>
      </c>
      <c r="F221" s="256">
        <f>+ROUND(IF(ISERROR('IBNR+Freq'!X225),0,'IBNR+Freq'!X225),3)</f>
        <v>1.06</v>
      </c>
      <c r="G221" s="257">
        <f>+IF(C221=1,IF(ISERROR(F221*'Exp Loss Report_PAYROLL'!F221*10),0,F221*'Exp Loss Report_PAYROLL'!F221*10),IF(ISERROR(F221*'Exp Loss Report_PAYROLL'!F221),0,F221*'Exp Loss Report_PAYROLL'!F221))</f>
        <v>2257195.8000000003</v>
      </c>
      <c r="H221" s="256">
        <f>+ROUND(IF(ISERROR('IBNR+Freq'!Y225),0,'IBNR+Freq'!Y225),3)</f>
        <v>9.0999999999999998E-2</v>
      </c>
      <c r="I221" s="257">
        <f>+IF(C221=1,IF(ISERROR(H221*'Exp Loss Report_PAYROLL'!H221*10),0,H221*'Exp Loss Report_PAYROLL'!H221*10),IF(ISERROR(H221*'Exp Loss Report_PAYROLL'!H221),0,H221*'Exp Loss Report_PAYROLL'!H221))</f>
        <v>193778.12999999998</v>
      </c>
      <c r="J221" s="256">
        <f>+IF(ISERROR(VLOOKUP($A221,UPP!$C$10:$V$329,13,FALSE)),0,VLOOKUP($A221,UPP!$C$10:$V$329,13,FALSE))</f>
        <v>0.78966315325229963</v>
      </c>
      <c r="K221" s="257">
        <f>+IF(ISERROR(VLOOKUP($A221,UPP!$C$10:$V$329,17,FALSE)),0,VLOOKUP($A221,UPP!$C$10:$V$329,17,FALSE))</f>
        <v>1681532.4084300443</v>
      </c>
      <c r="L221" s="256">
        <f>+IF(ISERROR(VLOOKUP($A221,UPP!$C$10:$V$329,14,FALSE)),0,VLOOKUP($A221,UPP!$C$10:$V$329,14,FALSE))</f>
        <v>0.95893453687253627</v>
      </c>
      <c r="M221" s="257">
        <f>+IF(ISERROR(VLOOKUP($A221,UPP!$C$10:$V$329,18,FALSE)),0,VLOOKUP($A221,UPP!$C$10:$V$329,18,FALSE))</f>
        <v>2041983.9708524849</v>
      </c>
      <c r="N221" s="256">
        <f>+IF(ISERROR(VLOOKUP($A221,UPP!$C$10:$V$329,15,FALSE)),0,VLOOKUP($A221,UPP!$C$10:$V$329,15,FALSE))</f>
        <v>0.10042895487516426</v>
      </c>
      <c r="O221" s="257">
        <f>+IF(ISERROR(VLOOKUP($A221,UPP!$C$10:$V$329,19,FALSE)),0,VLOOKUP($A221,UPP!$C$10:$V$329,19,FALSE))</f>
        <v>213856.42937982103</v>
      </c>
      <c r="P221" s="54"/>
      <c r="Q221" s="54"/>
    </row>
    <row r="222" spans="1:17" x14ac:dyDescent="0.2">
      <c r="A222" s="375">
        <f>+'IBNR+Freq'!B226</f>
        <v>915</v>
      </c>
      <c r="B222" s="375">
        <f>+'IBNR+Freq'!C226</f>
        <v>3</v>
      </c>
      <c r="C222" s="375">
        <f>+'IBNR+Freq'!D226</f>
        <v>1</v>
      </c>
      <c r="D222" s="256">
        <f>+ROUND(IF(ISERROR('IBNR+Freq'!W226),0,'IBNR+Freq'!W226),3)</f>
        <v>0.22900000000000001</v>
      </c>
      <c r="E222" s="257">
        <f>+IF(C222=1,IF(ISERROR(D222*'Exp Loss Report_PAYROLL'!D222*10),0,D222*'Exp Loss Report_PAYROLL'!D222*10),IF(ISERROR(D222*'Exp Loss Report_PAYROLL'!D222),0,D222*'Exp Loss Report_PAYROLL'!D222))</f>
        <v>47130.49</v>
      </c>
      <c r="F222" s="256">
        <f>+ROUND(IF(ISERROR('IBNR+Freq'!X226),0,'IBNR+Freq'!X226),3)</f>
        <v>1.056</v>
      </c>
      <c r="G222" s="257">
        <f>+IF(C222=1,IF(ISERROR(F222*'Exp Loss Report_PAYROLL'!F222*10),0,F222*'Exp Loss Report_PAYROLL'!F222*10),IF(ISERROR(F222*'Exp Loss Report_PAYROLL'!F222),0,F222*'Exp Loss Report_PAYROLL'!F222))</f>
        <v>217335.36</v>
      </c>
      <c r="H222" s="256">
        <f>+ROUND(IF(ISERROR('IBNR+Freq'!Y226),0,'IBNR+Freq'!Y226),3)</f>
        <v>0.115</v>
      </c>
      <c r="I222" s="257">
        <f>+IF(C222=1,IF(ISERROR(H222*'Exp Loss Report_PAYROLL'!H222*10),0,H222*'Exp Loss Report_PAYROLL'!H222*10),IF(ISERROR(H222*'Exp Loss Report_PAYROLL'!H222),0,H222*'Exp Loss Report_PAYROLL'!H222))</f>
        <v>23668.15</v>
      </c>
      <c r="J222" s="256">
        <f>+IF(ISERROR(VLOOKUP($A222,UPP!$C$10:$V$329,13,FALSE)),0,VLOOKUP($A222,UPP!$C$10:$V$329,13,FALSE))</f>
        <v>0.85727240016382134</v>
      </c>
      <c r="K222" s="257">
        <f>+IF(ISERROR(VLOOKUP($A222,UPP!$C$10:$V$329,17,FALSE)),0,VLOOKUP($A222,UPP!$C$10:$V$329,17,FALSE))</f>
        <v>176435.23267771609</v>
      </c>
      <c r="L222" s="256">
        <f>+IF(ISERROR(VLOOKUP($A222,UPP!$C$10:$V$329,14,FALSE)),0,VLOOKUP($A222,UPP!$C$10:$V$329,14,FALSE))</f>
        <v>0.73848898646746675</v>
      </c>
      <c r="M222" s="257">
        <f>+IF(ISERROR(VLOOKUP($A222,UPP!$C$10:$V$329,18,FALSE)),0,VLOOKUP($A222,UPP!$C$10:$V$329,18,FALSE))</f>
        <v>151988.41830486932</v>
      </c>
      <c r="N222" s="256">
        <f>+IF(ISERROR(VLOOKUP($A222,UPP!$C$10:$V$329,15,FALSE)),0,VLOOKUP($A222,UPP!$C$10:$V$329,15,FALSE))</f>
        <v>9.768372836871253E-2</v>
      </c>
      <c r="O222" s="257">
        <f>+IF(ISERROR(VLOOKUP($A222,UPP!$C$10:$V$329,19,FALSE)),0,VLOOKUP($A222,UPP!$C$10:$V$329,19,FALSE))</f>
        <v>20104.288135564726</v>
      </c>
      <c r="P222" s="54"/>
      <c r="Q222" s="54"/>
    </row>
    <row r="223" spans="1:17" x14ac:dyDescent="0.2">
      <c r="A223" s="375">
        <f>+'IBNR+Freq'!B227</f>
        <v>916</v>
      </c>
      <c r="B223" s="375">
        <f>+'IBNR+Freq'!C227</f>
        <v>3</v>
      </c>
      <c r="C223" s="375">
        <f>+'IBNR+Freq'!D227</f>
        <v>1</v>
      </c>
      <c r="D223" s="256">
        <f>+ROUND(IF(ISERROR('IBNR+Freq'!W227),0,'IBNR+Freq'!W227),3)</f>
        <v>0.64100000000000001</v>
      </c>
      <c r="E223" s="257">
        <f>+IF(C223=1,IF(ISERROR(D223*'Exp Loss Report_PAYROLL'!D223*10),0,D223*'Exp Loss Report_PAYROLL'!D223*10),IF(ISERROR(D223*'Exp Loss Report_PAYROLL'!D223),0,D223*'Exp Loss Report_PAYROLL'!D223))</f>
        <v>3173738.4299999997</v>
      </c>
      <c r="F223" s="256">
        <f>+ROUND(IF(ISERROR('IBNR+Freq'!X227),0,'IBNR+Freq'!X227),3)</f>
        <v>0.59499999999999997</v>
      </c>
      <c r="G223" s="257">
        <f>+IF(C223=1,IF(ISERROR(F223*'Exp Loss Report_PAYROLL'!F223*10),0,F223*'Exp Loss Report_PAYROLL'!F223*10),IF(ISERROR(F223*'Exp Loss Report_PAYROLL'!F223),0,F223*'Exp Loss Report_PAYROLL'!F223))</f>
        <v>2945981.85</v>
      </c>
      <c r="H223" s="256">
        <f>+ROUND(IF(ISERROR('IBNR+Freq'!Y227),0,'IBNR+Freq'!Y227),3)</f>
        <v>8.6999999999999994E-2</v>
      </c>
      <c r="I223" s="257">
        <f>+IF(C223=1,IF(ISERROR(H223*'Exp Loss Report_PAYROLL'!H223*10),0,H223*'Exp Loss Report_PAYROLL'!H223*10),IF(ISERROR(H223*'Exp Loss Report_PAYROLL'!H223),0,H223*'Exp Loss Report_PAYROLL'!H223))</f>
        <v>430757.00999999995</v>
      </c>
      <c r="J223" s="256">
        <f>+IF(ISERROR(VLOOKUP($A223,UPP!$C$10:$V$329,13,FALSE)),0,VLOOKUP($A223,UPP!$C$10:$V$329,13,FALSE))</f>
        <v>0.6240620414852347</v>
      </c>
      <c r="K223" s="257">
        <f>+IF(ISERROR(VLOOKUP($A223,UPP!$C$10:$V$329,17,FALSE)),0,VLOOKUP($A223,UPP!$C$10:$V$329,17,FALSE))</f>
        <v>3089874.7016629386</v>
      </c>
      <c r="L223" s="256">
        <f>+IF(ISERROR(VLOOKUP($A223,UPP!$C$10:$V$329,14,FALSE)),0,VLOOKUP($A223,UPP!$C$10:$V$329,14,FALSE))</f>
        <v>0.69914324440648523</v>
      </c>
      <c r="M223" s="257">
        <f>+IF(ISERROR(VLOOKUP($A223,UPP!$C$10:$V$329,18,FALSE)),0,VLOOKUP($A223,UPP!$C$10:$V$329,18,FALSE))</f>
        <v>3461619.0060027218</v>
      </c>
      <c r="N223" s="256">
        <f>+IF(ISERROR(VLOOKUP($A223,UPP!$C$10:$V$329,15,FALSE)),0,VLOOKUP($A223,UPP!$C$10:$V$329,15,FALSE))</f>
        <v>7.1044579108280256E-2</v>
      </c>
      <c r="O223" s="257">
        <f>+IF(ISERROR(VLOOKUP($A223,UPP!$C$10:$V$329,19,FALSE)),0,VLOOKUP($A223,UPP!$C$10:$V$329,19,FALSE))</f>
        <v>351758.05141829047</v>
      </c>
      <c r="P223" s="54"/>
      <c r="Q223" s="54"/>
    </row>
    <row r="224" spans="1:17" x14ac:dyDescent="0.2">
      <c r="A224" s="375">
        <f>+'IBNR+Freq'!B228</f>
        <v>917</v>
      </c>
      <c r="B224" s="375">
        <f>+'IBNR+Freq'!C228</f>
        <v>3</v>
      </c>
      <c r="C224" s="375">
        <f>+'IBNR+Freq'!D228</f>
        <v>1</v>
      </c>
      <c r="D224" s="256">
        <f>+ROUND(IF(ISERROR('IBNR+Freq'!W228),0,'IBNR+Freq'!W228),3)</f>
        <v>1.5329999999999999</v>
      </c>
      <c r="E224" s="257">
        <f>+IF(C224=1,IF(ISERROR(D224*'Exp Loss Report_PAYROLL'!D224*10),0,D224*'Exp Loss Report_PAYROLL'!D224*10),IF(ISERROR(D224*'Exp Loss Report_PAYROLL'!D224),0,D224*'Exp Loss Report_PAYROLL'!D224))</f>
        <v>14203398.299999999</v>
      </c>
      <c r="F224" s="256">
        <f>+ROUND(IF(ISERROR('IBNR+Freq'!X228),0,'IBNR+Freq'!X228),3)</f>
        <v>0.88800000000000001</v>
      </c>
      <c r="G224" s="257">
        <f>+IF(C224=1,IF(ISERROR(F224*'Exp Loss Report_PAYROLL'!F224*10),0,F224*'Exp Loss Report_PAYROLL'!F224*10),IF(ISERROR(F224*'Exp Loss Report_PAYROLL'!F224),0,F224*'Exp Loss Report_PAYROLL'!F224))</f>
        <v>8227408.7999999998</v>
      </c>
      <c r="H224" s="256">
        <f>+ROUND(IF(ISERROR('IBNR+Freq'!Y228),0,'IBNR+Freq'!Y228),3)</f>
        <v>0.129</v>
      </c>
      <c r="I224" s="257">
        <f>+IF(C224=1,IF(ISERROR(H224*'Exp Loss Report_PAYROLL'!H224*10),0,H224*'Exp Loss Report_PAYROLL'!H224*10),IF(ISERROR(H224*'Exp Loss Report_PAYROLL'!H224),0,H224*'Exp Loss Report_PAYROLL'!H224))</f>
        <v>1195197.9000000001</v>
      </c>
      <c r="J224" s="256">
        <f>+IF(ISERROR(VLOOKUP($A224,UPP!$C$10:$V$329,13,FALSE)),0,VLOOKUP($A224,UPP!$C$10:$V$329,13,FALSE))</f>
        <v>1.1570999755510207</v>
      </c>
      <c r="K224" s="257">
        <f>+IF(ISERROR(VLOOKUP($A224,UPP!$C$10:$V$329,17,FALSE)),0,VLOOKUP($A224,UPP!$C$10:$V$329,17,FALSE))</f>
        <v>10720646.983477762</v>
      </c>
      <c r="L224" s="256">
        <f>+IF(ISERROR(VLOOKUP($A224,UPP!$C$10:$V$329,14,FALSE)),0,VLOOKUP($A224,UPP!$C$10:$V$329,14,FALSE))</f>
        <v>1.1199305629285716</v>
      </c>
      <c r="M224" s="257">
        <f>+IF(ISERROR(VLOOKUP($A224,UPP!$C$10:$V$329,18,FALSE)),0,VLOOKUP($A224,UPP!$C$10:$V$329,18,FALSE))</f>
        <v>10376268.658589508</v>
      </c>
      <c r="N224" s="256">
        <f>+IF(ISERROR(VLOOKUP($A224,UPP!$C$10:$V$329,15,FALSE)),0,VLOOKUP($A224,UPP!$C$10:$V$329,15,FALSE))</f>
        <v>9.8579746520408185E-2</v>
      </c>
      <c r="O224" s="257">
        <f>+IF(ISERROR(VLOOKUP($A224,UPP!$C$10:$V$329,19,FALSE)),0,VLOOKUP($A224,UPP!$C$10:$V$329,19,FALSE))</f>
        <v>913351.20948623389</v>
      </c>
      <c r="P224" s="54"/>
      <c r="Q224" s="54"/>
    </row>
    <row r="225" spans="1:17" x14ac:dyDescent="0.2">
      <c r="A225" s="375">
        <f>+'IBNR+Freq'!B229</f>
        <v>918</v>
      </c>
      <c r="B225" s="375">
        <f>+'IBNR+Freq'!C229</f>
        <v>3</v>
      </c>
      <c r="C225" s="375">
        <f>+'IBNR+Freq'!D229</f>
        <v>1</v>
      </c>
      <c r="D225" s="256">
        <f>+ROUND(IF(ISERROR('IBNR+Freq'!W229),0,'IBNR+Freq'!W229),3)</f>
        <v>0</v>
      </c>
      <c r="E225" s="257">
        <f>+IF(C225=1,IF(ISERROR(D225*'Exp Loss Report_PAYROLL'!D225*10),0,D225*'Exp Loss Report_PAYROLL'!D225*10),IF(ISERROR(D225*'Exp Loss Report_PAYROLL'!D225),0,D225*'Exp Loss Report_PAYROLL'!D225))</f>
        <v>0</v>
      </c>
      <c r="F225" s="256">
        <f>+ROUND(IF(ISERROR('IBNR+Freq'!X229),0,'IBNR+Freq'!X229),3)</f>
        <v>0.48799999999999999</v>
      </c>
      <c r="G225" s="257">
        <f>+IF(C225=1,IF(ISERROR(F225*'Exp Loss Report_PAYROLL'!F225*10),0,F225*'Exp Loss Report_PAYROLL'!F225*10),IF(ISERROR(F225*'Exp Loss Report_PAYROLL'!F225),0,F225*'Exp Loss Report_PAYROLL'!F225))</f>
        <v>139807.12</v>
      </c>
      <c r="H225" s="256">
        <f>+ROUND(IF(ISERROR('IBNR+Freq'!Y229),0,'IBNR+Freq'!Y229),3)</f>
        <v>0.14599999999999999</v>
      </c>
      <c r="I225" s="257">
        <f>+IF(C225=1,IF(ISERROR(H225*'Exp Loss Report_PAYROLL'!H225*10),0,H225*'Exp Loss Report_PAYROLL'!H225*10),IF(ISERROR(H225*'Exp Loss Report_PAYROLL'!H225),0,H225*'Exp Loss Report_PAYROLL'!H225))</f>
        <v>41827.54</v>
      </c>
      <c r="J225" s="256">
        <f>+IF(ISERROR(VLOOKUP($A225,UPP!$C$10:$V$329,13,FALSE)),0,VLOOKUP($A225,UPP!$C$10:$V$329,13,FALSE))</f>
        <v>0.73289827760869564</v>
      </c>
      <c r="K225" s="257">
        <f>+IF(ISERROR(VLOOKUP($A225,UPP!$C$10:$V$329,17,FALSE)),0,VLOOKUP($A225,UPP!$C$10:$V$329,17,FALSE))</f>
        <v>209968.02755211521</v>
      </c>
      <c r="L225" s="256">
        <f>+IF(ISERROR(VLOOKUP($A225,UPP!$C$10:$V$329,14,FALSE)),0,VLOOKUP($A225,UPP!$C$10:$V$329,14,FALSE))</f>
        <v>0.82421787130434787</v>
      </c>
      <c r="M225" s="257">
        <f>+IF(ISERROR(VLOOKUP($A225,UPP!$C$10:$V$329,18,FALSE)),0,VLOOKUP($A225,UPP!$C$10:$V$329,18,FALSE))</f>
        <v>236130.17794998261</v>
      </c>
      <c r="N225" s="256">
        <f>+IF(ISERROR(VLOOKUP($A225,UPP!$C$10:$V$329,15,FALSE)),0,VLOOKUP($A225,UPP!$C$10:$V$329,15,FALSE))</f>
        <v>7.648991608695653E-2</v>
      </c>
      <c r="O225" s="257">
        <f>+IF(ISERROR(VLOOKUP($A225,UPP!$C$10:$V$329,19,FALSE)),0,VLOOKUP($A225,UPP!$C$10:$V$329,19,FALSE))</f>
        <v>21913.596059752177</v>
      </c>
      <c r="P225" s="54"/>
      <c r="Q225" s="54"/>
    </row>
    <row r="226" spans="1:17" x14ac:dyDescent="0.2">
      <c r="A226" s="375">
        <f>+'IBNR+Freq'!B230</f>
        <v>919</v>
      </c>
      <c r="B226" s="375">
        <f>+'IBNR+Freq'!C230</f>
        <v>3</v>
      </c>
      <c r="C226" s="375">
        <f>+'IBNR+Freq'!D230</f>
        <v>1</v>
      </c>
      <c r="D226" s="256">
        <f>+ROUND(IF(ISERROR('IBNR+Freq'!W230),0,'IBNR+Freq'!W230),3)</f>
        <v>8.7999999999999995E-2</v>
      </c>
      <c r="E226" s="257">
        <f>+IF(C226=1,IF(ISERROR(D226*'Exp Loss Report_PAYROLL'!D226*10),0,D226*'Exp Loss Report_PAYROLL'!D226*10),IF(ISERROR(D226*'Exp Loss Report_PAYROLL'!D226),0,D226*'Exp Loss Report_PAYROLL'!D226))</f>
        <v>20950.16</v>
      </c>
      <c r="F226" s="256">
        <f>+ROUND(IF(ISERROR('IBNR+Freq'!X230),0,'IBNR+Freq'!X230),3)</f>
        <v>2.855</v>
      </c>
      <c r="G226" s="257">
        <f>+IF(C226=1,IF(ISERROR(F226*'Exp Loss Report_PAYROLL'!F226*10),0,F226*'Exp Loss Report_PAYROLL'!F226*10),IF(ISERROR(F226*'Exp Loss Report_PAYROLL'!F226),0,F226*'Exp Loss Report_PAYROLL'!F226))</f>
        <v>679689.85</v>
      </c>
      <c r="H226" s="256">
        <f>+ROUND(IF(ISERROR('IBNR+Freq'!Y230),0,'IBNR+Freq'!Y230),3)</f>
        <v>0.187</v>
      </c>
      <c r="I226" s="257">
        <f>+IF(C226=1,IF(ISERROR(H226*'Exp Loss Report_PAYROLL'!H226*10),0,H226*'Exp Loss Report_PAYROLL'!H226*10),IF(ISERROR(H226*'Exp Loss Report_PAYROLL'!H226),0,H226*'Exp Loss Report_PAYROLL'!H226))</f>
        <v>44519.09</v>
      </c>
      <c r="J226" s="256">
        <f>+IF(ISERROR(VLOOKUP($A226,UPP!$C$10:$V$329,13,FALSE)),0,VLOOKUP($A226,UPP!$C$10:$V$329,13,FALSE))</f>
        <v>0.58838145026978428</v>
      </c>
      <c r="K226" s="257">
        <f>+IF(ISERROR(VLOOKUP($A226,UPP!$C$10:$V$329,17,FALSE)),0,VLOOKUP($A226,UPP!$C$10:$V$329,17,FALSE))</f>
        <v>140075.97186572757</v>
      </c>
      <c r="L226" s="256">
        <f>+IF(ISERROR(VLOOKUP($A226,UPP!$C$10:$V$329,14,FALSE)),0,VLOOKUP($A226,UPP!$C$10:$V$329,14,FALSE))</f>
        <v>0.82117257464028803</v>
      </c>
      <c r="M226" s="257">
        <f>+IF(ISERROR(VLOOKUP($A226,UPP!$C$10:$V$329,18,FALSE)),0,VLOOKUP($A226,UPP!$C$10:$V$329,18,FALSE))</f>
        <v>195496.55484461339</v>
      </c>
      <c r="N226" s="256">
        <f>+IF(ISERROR(VLOOKUP($A226,UPP!$C$10:$V$329,15,FALSE)),0,VLOOKUP($A226,UPP!$C$10:$V$329,15,FALSE))</f>
        <v>5.6502700089928075E-2</v>
      </c>
      <c r="O226" s="257">
        <f>+IF(ISERROR(VLOOKUP($A226,UPP!$C$10:$V$329,19,FALSE)),0,VLOOKUP($A226,UPP!$C$10:$V$329,19,FALSE))</f>
        <v>13451.597810409177</v>
      </c>
      <c r="P226" s="54"/>
      <c r="Q226" s="54"/>
    </row>
    <row r="227" spans="1:17" x14ac:dyDescent="0.2">
      <c r="A227" s="375">
        <f>+'IBNR+Freq'!B231</f>
        <v>920</v>
      </c>
      <c r="B227" s="375">
        <f>+'IBNR+Freq'!C231</f>
        <v>3</v>
      </c>
      <c r="C227" s="375">
        <f>+'IBNR+Freq'!D231</f>
        <v>1</v>
      </c>
      <c r="D227" s="256">
        <f>+ROUND(IF(ISERROR('IBNR+Freq'!W231),0,'IBNR+Freq'!W231),3)</f>
        <v>0</v>
      </c>
      <c r="E227" s="257">
        <f>+IF(C227=1,IF(ISERROR(D227*'Exp Loss Report_PAYROLL'!D227*10),0,D227*'Exp Loss Report_PAYROLL'!D227*10),IF(ISERROR(D227*'Exp Loss Report_PAYROLL'!D227),0,D227*'Exp Loss Report_PAYROLL'!D227))</f>
        <v>0</v>
      </c>
      <c r="F227" s="256">
        <f>+ROUND(IF(ISERROR('IBNR+Freq'!X231),0,'IBNR+Freq'!X231),3)</f>
        <v>9.1999999999999998E-2</v>
      </c>
      <c r="G227" s="257">
        <f>+IF(C227=1,IF(ISERROR(F227*'Exp Loss Report_PAYROLL'!F227*10),0,F227*'Exp Loss Report_PAYROLL'!F227*10),IF(ISERROR(F227*'Exp Loss Report_PAYROLL'!F227),0,F227*'Exp Loss Report_PAYROLL'!F227))</f>
        <v>125519.28</v>
      </c>
      <c r="H227" s="256">
        <f>+ROUND(IF(ISERROR('IBNR+Freq'!Y231),0,'IBNR+Freq'!Y231),3)</f>
        <v>2.5999999999999999E-2</v>
      </c>
      <c r="I227" s="257">
        <f>+IF(C227=1,IF(ISERROR(H227*'Exp Loss Report_PAYROLL'!H227*10),0,H227*'Exp Loss Report_PAYROLL'!H227*10),IF(ISERROR(H227*'Exp Loss Report_PAYROLL'!H227),0,H227*'Exp Loss Report_PAYROLL'!H227))</f>
        <v>35472.839999999997</v>
      </c>
      <c r="J227" s="256">
        <f>+IF(ISERROR(VLOOKUP($A227,UPP!$C$10:$V$329,13,FALSE)),0,VLOOKUP($A227,UPP!$C$10:$V$329,13,FALSE))</f>
        <v>0.25058303864915576</v>
      </c>
      <c r="K227" s="257">
        <f>+IF(ISERROR(VLOOKUP($A227,UPP!$C$10:$V$329,17,FALSE)),0,VLOOKUP($A227,UPP!$C$10:$V$329,17,FALSE))</f>
        <v>341880.46295058919</v>
      </c>
      <c r="L227" s="256">
        <f>+IF(ISERROR(VLOOKUP($A227,UPP!$C$10:$V$329,14,FALSE)),0,VLOOKUP($A227,UPP!$C$10:$V$329,14,FALSE))</f>
        <v>0.16247480893058164</v>
      </c>
      <c r="M227" s="257">
        <f>+IF(ISERROR(VLOOKUP($A227,UPP!$C$10:$V$329,18,FALSE)),0,VLOOKUP($A227,UPP!$C$10:$V$329,18,FALSE))</f>
        <v>221670.88081634976</v>
      </c>
      <c r="N227" s="256">
        <f>+IF(ISERROR(VLOOKUP($A227,UPP!$C$10:$V$329,15,FALSE)),0,VLOOKUP($A227,UPP!$C$10:$V$329,15,FALSE))</f>
        <v>1.7783312420262664E-2</v>
      </c>
      <c r="O227" s="257">
        <f>+IF(ISERROR(VLOOKUP($A227,UPP!$C$10:$V$329,19,FALSE)),0,VLOOKUP($A227,UPP!$C$10:$V$329,19,FALSE))</f>
        <v>24262.484467461163</v>
      </c>
      <c r="P227" s="54"/>
      <c r="Q227" s="54"/>
    </row>
    <row r="228" spans="1:17" x14ac:dyDescent="0.2">
      <c r="A228" s="375">
        <f>+'IBNR+Freq'!B232</f>
        <v>921</v>
      </c>
      <c r="B228" s="375">
        <f>+'IBNR+Freq'!C232</f>
        <v>3</v>
      </c>
      <c r="C228" s="375">
        <f>+'IBNR+Freq'!D232</f>
        <v>1</v>
      </c>
      <c r="D228" s="256">
        <f>+ROUND(IF(ISERROR('IBNR+Freq'!W232),0,'IBNR+Freq'!W232),3)</f>
        <v>3.859</v>
      </c>
      <c r="E228" s="257">
        <f>+IF(C228=1,IF(ISERROR(D228*'Exp Loss Report_PAYROLL'!D228*10),0,D228*'Exp Loss Report_PAYROLL'!D228*10),IF(ISERROR(D228*'Exp Loss Report_PAYROLL'!D228),0,D228*'Exp Loss Report_PAYROLL'!D228))</f>
        <v>768133.95000000007</v>
      </c>
      <c r="F228" s="256">
        <f>+ROUND(IF(ISERROR('IBNR+Freq'!X232),0,'IBNR+Freq'!X232),3)</f>
        <v>0.69699999999999995</v>
      </c>
      <c r="G228" s="257">
        <f>+IF(C228=1,IF(ISERROR(F228*'Exp Loss Report_PAYROLL'!F228*10),0,F228*'Exp Loss Report_PAYROLL'!F228*10),IF(ISERROR(F228*'Exp Loss Report_PAYROLL'!F228),0,F228*'Exp Loss Report_PAYROLL'!F228))</f>
        <v>138737.85</v>
      </c>
      <c r="H228" s="256">
        <f>+ROUND(IF(ISERROR('IBNR+Freq'!Y232),0,'IBNR+Freq'!Y232),3)</f>
        <v>0.89600000000000002</v>
      </c>
      <c r="I228" s="257">
        <f>+IF(C228=1,IF(ISERROR(H228*'Exp Loss Report_PAYROLL'!H228*10),0,H228*'Exp Loss Report_PAYROLL'!H228*10),IF(ISERROR(H228*'Exp Loss Report_PAYROLL'!H228),0,H228*'Exp Loss Report_PAYROLL'!H228))</f>
        <v>178348.80000000002</v>
      </c>
      <c r="J228" s="256">
        <f>+IF(ISERROR(VLOOKUP($A228,UPP!$C$10:$V$329,13,FALSE)),0,VLOOKUP($A228,UPP!$C$10:$V$329,13,FALSE))</f>
        <v>1.9636771115077296</v>
      </c>
      <c r="K228" s="257">
        <f>+IF(ISERROR(VLOOKUP($A228,UPP!$C$10:$V$329,17,FALSE)),0,VLOOKUP($A228,UPP!$C$10:$V$329,17,FALSE))</f>
        <v>390869.92904561362</v>
      </c>
      <c r="L228" s="256">
        <f>+IF(ISERROR(VLOOKUP($A228,UPP!$C$10:$V$329,14,FALSE)),0,VLOOKUP($A228,UPP!$C$10:$V$329,14,FALSE))</f>
        <v>1.7239941453643848</v>
      </c>
      <c r="M228" s="257">
        <f>+IF(ISERROR(VLOOKUP($A228,UPP!$C$10:$V$329,18,FALSE)),0,VLOOKUP($A228,UPP!$C$10:$V$329,18,FALSE))</f>
        <v>343161.03463478084</v>
      </c>
      <c r="N228" s="256">
        <f>+IF(ISERROR(VLOOKUP($A228,UPP!$C$10:$V$329,15,FALSE)),0,VLOOKUP($A228,UPP!$C$10:$V$329,15,FALSE))</f>
        <v>0.213834803127886</v>
      </c>
      <c r="O228" s="257">
        <f>+IF(ISERROR(VLOOKUP($A228,UPP!$C$10:$V$329,19,FALSE)),0,VLOOKUP($A228,UPP!$C$10:$V$329,19,FALSE))</f>
        <v>42563.817562605705</v>
      </c>
      <c r="P228" s="54"/>
      <c r="Q228" s="54"/>
    </row>
    <row r="229" spans="1:17" x14ac:dyDescent="0.2">
      <c r="A229" s="375">
        <f>+'IBNR+Freq'!B233</f>
        <v>922</v>
      </c>
      <c r="B229" s="375">
        <f>+'IBNR+Freq'!C233</f>
        <v>3</v>
      </c>
      <c r="C229" s="375">
        <f>+'IBNR+Freq'!D233</f>
        <v>1</v>
      </c>
      <c r="D229" s="256">
        <f>+ROUND(IF(ISERROR('IBNR+Freq'!W233),0,'IBNR+Freq'!W233),3)</f>
        <v>1.0629999999999999</v>
      </c>
      <c r="E229" s="257">
        <f>+IF(C229=1,IF(ISERROR(D229*'Exp Loss Report_PAYROLL'!D229*10),0,D229*'Exp Loss Report_PAYROLL'!D229*10),IF(ISERROR(D229*'Exp Loss Report_PAYROLL'!D229),0,D229*'Exp Loss Report_PAYROLL'!D229))</f>
        <v>2752245.1899999995</v>
      </c>
      <c r="F229" s="256">
        <f>+ROUND(IF(ISERROR('IBNR+Freq'!X233),0,'IBNR+Freq'!X233),3)</f>
        <v>0.72899999999999998</v>
      </c>
      <c r="G229" s="257">
        <f>+IF(C229=1,IF(ISERROR(F229*'Exp Loss Report_PAYROLL'!F229*10),0,F229*'Exp Loss Report_PAYROLL'!F229*10),IF(ISERROR(F229*'Exp Loss Report_PAYROLL'!F229),0,F229*'Exp Loss Report_PAYROLL'!F229))</f>
        <v>1887475.77</v>
      </c>
      <c r="H229" s="256">
        <f>+ROUND(IF(ISERROR('IBNR+Freq'!Y233),0,'IBNR+Freq'!Y233),3)</f>
        <v>8.6999999999999994E-2</v>
      </c>
      <c r="I229" s="257">
        <f>+IF(C229=1,IF(ISERROR(H229*'Exp Loss Report_PAYROLL'!H229*10),0,H229*'Exp Loss Report_PAYROLL'!H229*10),IF(ISERROR(H229*'Exp Loss Report_PAYROLL'!H229),0,H229*'Exp Loss Report_PAYROLL'!H229))</f>
        <v>225254.30999999997</v>
      </c>
      <c r="J229" s="256">
        <f>+IF(ISERROR(VLOOKUP($A229,UPP!$C$10:$V$329,13,FALSE)),0,VLOOKUP($A229,UPP!$C$10:$V$329,13,FALSE))</f>
        <v>0.92152137000000023</v>
      </c>
      <c r="K229" s="257">
        <f>+IF(ISERROR(VLOOKUP($A229,UPP!$C$10:$V$329,17,FALSE)),0,VLOOKUP($A229,UPP!$C$10:$V$329,17,FALSE))</f>
        <v>2385938.6247081007</v>
      </c>
      <c r="L229" s="256">
        <f>+IF(ISERROR(VLOOKUP($A229,UPP!$C$10:$V$329,14,FALSE)),0,VLOOKUP($A229,UPP!$C$10:$V$329,14,FALSE))</f>
        <v>0.8454695624670765</v>
      </c>
      <c r="M229" s="257">
        <f>+IF(ISERROR(VLOOKUP($A229,UPP!$C$10:$V$329,18,FALSE)),0,VLOOKUP($A229,UPP!$C$10:$V$329,18,FALSE))</f>
        <v>2189030.6082703816</v>
      </c>
      <c r="N229" s="256">
        <f>+IF(ISERROR(VLOOKUP($A229,UPP!$C$10:$V$329,15,FALSE)),0,VLOOKUP($A229,UPP!$C$10:$V$329,15,FALSE))</f>
        <v>7.6051807532923635E-2</v>
      </c>
      <c r="O229" s="257">
        <f>+IF(ISERROR(VLOOKUP($A229,UPP!$C$10:$V$329,19,FALSE)),0,VLOOKUP($A229,UPP!$C$10:$V$329,19,FALSE))</f>
        <v>196908.01643771859</v>
      </c>
      <c r="P229" s="54"/>
      <c r="Q229" s="54"/>
    </row>
    <row r="230" spans="1:17" x14ac:dyDescent="0.2">
      <c r="A230" s="375">
        <f>+'IBNR+Freq'!B234</f>
        <v>923</v>
      </c>
      <c r="B230" s="375">
        <f>+'IBNR+Freq'!C234</f>
        <v>3</v>
      </c>
      <c r="C230" s="375">
        <f>+'IBNR+Freq'!D234</f>
        <v>1</v>
      </c>
      <c r="D230" s="256">
        <f>+ROUND(IF(ISERROR('IBNR+Freq'!W234),0,'IBNR+Freq'!W234),3)</f>
        <v>0.91100000000000003</v>
      </c>
      <c r="E230" s="257">
        <f>+IF(C230=1,IF(ISERROR(D230*'Exp Loss Report_PAYROLL'!D230*10),0,D230*'Exp Loss Report_PAYROLL'!D230*10),IF(ISERROR(D230*'Exp Loss Report_PAYROLL'!D230),0,D230*'Exp Loss Report_PAYROLL'!D230))</f>
        <v>41978.879999999997</v>
      </c>
      <c r="F230" s="256">
        <f>+ROUND(IF(ISERROR('IBNR+Freq'!X234),0,'IBNR+Freq'!X234),3)</f>
        <v>1.6080000000000001</v>
      </c>
      <c r="G230" s="257">
        <f>+IF(C230=1,IF(ISERROR(F230*'Exp Loss Report_PAYROLL'!F230*10),0,F230*'Exp Loss Report_PAYROLL'!F230*10),IF(ISERROR(F230*'Exp Loss Report_PAYROLL'!F230),0,F230*'Exp Loss Report_PAYROLL'!F230))</f>
        <v>74096.640000000014</v>
      </c>
      <c r="H230" s="256">
        <f>+ROUND(IF(ISERROR('IBNR+Freq'!Y234),0,'IBNR+Freq'!Y234),3)</f>
        <v>0</v>
      </c>
      <c r="I230" s="257">
        <f>+IF(C230=1,IF(ISERROR(H230*'Exp Loss Report_PAYROLL'!H230*10),0,H230*'Exp Loss Report_PAYROLL'!H230*10),IF(ISERROR(H230*'Exp Loss Report_PAYROLL'!H230),0,H230*'Exp Loss Report_PAYROLL'!H230))</f>
        <v>0</v>
      </c>
      <c r="J230" s="256">
        <f>+IF(ISERROR(VLOOKUP($A230,UPP!$C$10:$V$329,13,FALSE)),0,VLOOKUP($A230,UPP!$C$10:$V$329,13,FALSE))</f>
        <v>1.1703240015894871</v>
      </c>
      <c r="K230" s="257">
        <f>+IF(ISERROR(VLOOKUP($A230,UPP!$C$10:$V$329,17,FALSE)),0,VLOOKUP($A230,UPP!$C$10:$V$329,17,FALSE))</f>
        <v>53928.529993243566</v>
      </c>
      <c r="L230" s="256">
        <f>+IF(ISERROR(VLOOKUP($A230,UPP!$C$10:$V$329,14,FALSE)),0,VLOOKUP($A230,UPP!$C$10:$V$329,14,FALSE))</f>
        <v>0.63493800488110153</v>
      </c>
      <c r="M230" s="257">
        <f>+IF(ISERROR(VLOOKUP($A230,UPP!$C$10:$V$329,18,FALSE)),0,VLOOKUP($A230,UPP!$C$10:$V$329,18,FALSE))</f>
        <v>29257.943264921159</v>
      </c>
      <c r="N230" s="256">
        <f>+IF(ISERROR(VLOOKUP($A230,UPP!$C$10:$V$329,15,FALSE)),0,VLOOKUP($A230,UPP!$C$10:$V$329,15,FALSE))</f>
        <v>7.3684163529411775E-2</v>
      </c>
      <c r="O230" s="257">
        <f>+IF(ISERROR(VLOOKUP($A230,UPP!$C$10:$V$329,19,FALSE)),0,VLOOKUP($A230,UPP!$C$10:$V$329,19,FALSE))</f>
        <v>3395.3662554352945</v>
      </c>
      <c r="P230" s="54"/>
      <c r="Q230" s="54"/>
    </row>
    <row r="231" spans="1:17" x14ac:dyDescent="0.2">
      <c r="A231" s="375">
        <f>+'IBNR+Freq'!B235</f>
        <v>924</v>
      </c>
      <c r="B231" s="375">
        <f>+'IBNR+Freq'!C235</f>
        <v>3</v>
      </c>
      <c r="C231" s="375">
        <f>+'IBNR+Freq'!D235</f>
        <v>1</v>
      </c>
      <c r="D231" s="256">
        <f>+ROUND(IF(ISERROR('IBNR+Freq'!W235),0,'IBNR+Freq'!W235),3)</f>
        <v>1.6020000000000001</v>
      </c>
      <c r="E231" s="257">
        <f>+IF(C231=1,IF(ISERROR(D231*'Exp Loss Report_PAYROLL'!D231*10),0,D231*'Exp Loss Report_PAYROLL'!D231*10),IF(ISERROR(D231*'Exp Loss Report_PAYROLL'!D231),0,D231*'Exp Loss Report_PAYROLL'!D231))</f>
        <v>11619193.860000001</v>
      </c>
      <c r="F231" s="256">
        <f>+ROUND(IF(ISERROR('IBNR+Freq'!X235),0,'IBNR+Freq'!X235),3)</f>
        <v>1.321</v>
      </c>
      <c r="G231" s="257">
        <f>+IF(C231=1,IF(ISERROR(F231*'Exp Loss Report_PAYROLL'!F231*10),0,F231*'Exp Loss Report_PAYROLL'!F231*10),IF(ISERROR(F231*'Exp Loss Report_PAYROLL'!F231),0,F231*'Exp Loss Report_PAYROLL'!F231))</f>
        <v>9581120.5299999993</v>
      </c>
      <c r="H231" s="256">
        <f>+ROUND(IF(ISERROR('IBNR+Freq'!Y235),0,'IBNR+Freq'!Y235),3)</f>
        <v>0.13900000000000001</v>
      </c>
      <c r="I231" s="257">
        <f>+IF(C231=1,IF(ISERROR(H231*'Exp Loss Report_PAYROLL'!H231*10),0,H231*'Exp Loss Report_PAYROLL'!H231*10),IF(ISERROR(H231*'Exp Loss Report_PAYROLL'!H231),0,H231*'Exp Loss Report_PAYROLL'!H231))</f>
        <v>1008157.2700000001</v>
      </c>
      <c r="J231" s="256">
        <f>+IF(ISERROR(VLOOKUP($A231,UPP!$C$10:$V$329,13,FALSE)),0,VLOOKUP($A231,UPP!$C$10:$V$329,13,FALSE))</f>
        <v>1.1885552376338031</v>
      </c>
      <c r="K231" s="257">
        <f>+IF(ISERROR(VLOOKUP($A231,UPP!$C$10:$V$329,17,FALSE)),0,VLOOKUP($A231,UPP!$C$10:$V$329,17,FALSE))</f>
        <v>8620507.9396913406</v>
      </c>
      <c r="L231" s="256">
        <f>+IF(ISERROR(VLOOKUP($A231,UPP!$C$10:$V$329,14,FALSE)),0,VLOOKUP($A231,UPP!$C$10:$V$329,14,FALSE))</f>
        <v>1.2710825584225356</v>
      </c>
      <c r="M231" s="257">
        <f>+IF(ISERROR(VLOOKUP($A231,UPP!$C$10:$V$329,18,FALSE)),0,VLOOKUP($A231,UPP!$C$10:$V$329,18,FALSE))</f>
        <v>9219072.8204595614</v>
      </c>
      <c r="N231" s="256">
        <f>+IF(ISERROR(VLOOKUP($A231,UPP!$C$10:$V$329,15,FALSE)),0,VLOOKUP($A231,UPP!$C$10:$V$329,15,FALSE))</f>
        <v>0.125409163943662</v>
      </c>
      <c r="O231" s="257">
        <f>+IF(ISERROR(VLOOKUP($A231,UPP!$C$10:$V$329,19,FALSE)),0,VLOOKUP($A231,UPP!$C$10:$V$329,19,FALSE))</f>
        <v>909583.8874419044</v>
      </c>
      <c r="P231" s="54"/>
      <c r="Q231" s="54"/>
    </row>
    <row r="232" spans="1:17" x14ac:dyDescent="0.2">
      <c r="A232" s="375">
        <f>+'IBNR+Freq'!B236</f>
        <v>925</v>
      </c>
      <c r="B232" s="375">
        <f>+'IBNR+Freq'!C236</f>
        <v>3</v>
      </c>
      <c r="C232" s="375">
        <f>+'IBNR+Freq'!D236</f>
        <v>1</v>
      </c>
      <c r="D232" s="256">
        <f>+ROUND(IF(ISERROR('IBNR+Freq'!W236),0,'IBNR+Freq'!W236),3)</f>
        <v>1.675</v>
      </c>
      <c r="E232" s="257">
        <f>+IF(C232=1,IF(ISERROR(D232*'Exp Loss Report_PAYROLL'!D232*10),0,D232*'Exp Loss Report_PAYROLL'!D232*10),IF(ISERROR(D232*'Exp Loss Report_PAYROLL'!D232),0,D232*'Exp Loss Report_PAYROLL'!D232))</f>
        <v>5453950.7500000009</v>
      </c>
      <c r="F232" s="256">
        <f>+ROUND(IF(ISERROR('IBNR+Freq'!X236),0,'IBNR+Freq'!X236),3)</f>
        <v>1.244</v>
      </c>
      <c r="G232" s="257">
        <f>+IF(C232=1,IF(ISERROR(F232*'Exp Loss Report_PAYROLL'!F232*10),0,F232*'Exp Loss Report_PAYROLL'!F232*10),IF(ISERROR(F232*'Exp Loss Report_PAYROLL'!F232),0,F232*'Exp Loss Report_PAYROLL'!F232))</f>
        <v>4050575.96</v>
      </c>
      <c r="H232" s="256">
        <f>+ROUND(IF(ISERROR('IBNR+Freq'!Y236),0,'IBNR+Freq'!Y236),3)</f>
        <v>0.14599999999999999</v>
      </c>
      <c r="I232" s="257">
        <f>+IF(C232=1,IF(ISERROR(H232*'Exp Loss Report_PAYROLL'!H232*10),0,H232*'Exp Loss Report_PAYROLL'!H232*10),IF(ISERROR(H232*'Exp Loss Report_PAYROLL'!H232),0,H232*'Exp Loss Report_PAYROLL'!H232))</f>
        <v>475389.13999999996</v>
      </c>
      <c r="J232" s="256">
        <f>+IF(ISERROR(VLOOKUP($A232,UPP!$C$10:$V$329,13,FALSE)),0,VLOOKUP($A232,UPP!$C$10:$V$329,13,FALSE))</f>
        <v>0.77635962818911686</v>
      </c>
      <c r="K232" s="257">
        <f>+IF(ISERROR(VLOOKUP($A232,UPP!$C$10:$V$329,17,FALSE)),0,VLOOKUP($A232,UPP!$C$10:$V$329,17,FALSE))</f>
        <v>2527896.8217503014</v>
      </c>
      <c r="L232" s="256">
        <f>+IF(ISERROR(VLOOKUP($A232,UPP!$C$10:$V$329,14,FALSE)),0,VLOOKUP($A232,UPP!$C$10:$V$329,14,FALSE))</f>
        <v>0.93163155382694041</v>
      </c>
      <c r="M232" s="257">
        <f>+IF(ISERROR(VLOOKUP($A232,UPP!$C$10:$V$329,18,FALSE)),0,VLOOKUP($A232,UPP!$C$10:$V$329,18,FALSE))</f>
        <v>3033476.1861003619</v>
      </c>
      <c r="N232" s="256">
        <f>+IF(ISERROR(VLOOKUP($A232,UPP!$C$10:$V$329,15,FALSE)),0,VLOOKUP($A232,UPP!$C$10:$V$329,15,FALSE))</f>
        <v>0.10513203298394294</v>
      </c>
      <c r="O232" s="257">
        <f>+IF(ISERROR(VLOOKUP($A232,UPP!$C$10:$V$329,19,FALSE)),0,VLOOKUP($A232,UPP!$C$10:$V$329,19,FALSE))</f>
        <v>342319.36127868679</v>
      </c>
      <c r="P232" s="54"/>
      <c r="Q232" s="54"/>
    </row>
    <row r="233" spans="1:17" x14ac:dyDescent="0.2">
      <c r="A233" s="375">
        <f>+'IBNR+Freq'!B237</f>
        <v>926</v>
      </c>
      <c r="B233" s="375">
        <f>+'IBNR+Freq'!C237</f>
        <v>3</v>
      </c>
      <c r="C233" s="375">
        <f>+'IBNR+Freq'!D237</f>
        <v>1</v>
      </c>
      <c r="D233" s="256">
        <f>+ROUND(IF(ISERROR('IBNR+Freq'!W237),0,'IBNR+Freq'!W237),3)</f>
        <v>1.288</v>
      </c>
      <c r="E233" s="257">
        <f>+IF(C233=1,IF(ISERROR(D233*'Exp Loss Report_PAYROLL'!D233*10),0,D233*'Exp Loss Report_PAYROLL'!D233*10),IF(ISERROR(D233*'Exp Loss Report_PAYROLL'!D233),0,D233*'Exp Loss Report_PAYROLL'!D233))</f>
        <v>1375158.96</v>
      </c>
      <c r="F233" s="256">
        <f>+ROUND(IF(ISERROR('IBNR+Freq'!X237),0,'IBNR+Freq'!X237),3)</f>
        <v>0.61799999999999999</v>
      </c>
      <c r="G233" s="257">
        <f>+IF(C233=1,IF(ISERROR(F233*'Exp Loss Report_PAYROLL'!F233*10),0,F233*'Exp Loss Report_PAYROLL'!F233*10),IF(ISERROR(F233*'Exp Loss Report_PAYROLL'!F233),0,F233*'Exp Loss Report_PAYROLL'!F233))</f>
        <v>659820.05999999994</v>
      </c>
      <c r="H233" s="256">
        <f>+ROUND(IF(ISERROR('IBNR+Freq'!Y237),0,'IBNR+Freq'!Y237),3)</f>
        <v>0.121</v>
      </c>
      <c r="I233" s="257">
        <f>+IF(C233=1,IF(ISERROR(H233*'Exp Loss Report_PAYROLL'!H233*10),0,H233*'Exp Loss Report_PAYROLL'!H233*10),IF(ISERROR(H233*'Exp Loss Report_PAYROLL'!H233),0,H233*'Exp Loss Report_PAYROLL'!H233))</f>
        <v>129188.06999999999</v>
      </c>
      <c r="J233" s="256">
        <f>+IF(ISERROR(VLOOKUP($A233,UPP!$C$10:$V$329,13,FALSE)),0,VLOOKUP($A233,UPP!$C$10:$V$329,13,FALSE))</f>
        <v>1.0977246485601266</v>
      </c>
      <c r="K233" s="257">
        <f>+IF(ISERROR(VLOOKUP($A233,UPP!$C$10:$V$329,17,FALSE)),0,VLOOKUP($A233,UPP!$C$10:$V$329,17,FALSE))</f>
        <v>1172007.6755281906</v>
      </c>
      <c r="L233" s="256">
        <f>+IF(ISERROR(VLOOKUP($A233,UPP!$C$10:$V$329,14,FALSE)),0,VLOOKUP($A233,UPP!$C$10:$V$329,14,FALSE))</f>
        <v>0.86943677916930395</v>
      </c>
      <c r="M233" s="257">
        <f>+IF(ISERROR(VLOOKUP($A233,UPP!$C$10:$V$329,18,FALSE)),0,VLOOKUP($A233,UPP!$C$10:$V$329,18,FALSE))</f>
        <v>928271.5660156908</v>
      </c>
      <c r="N233" s="256">
        <f>+IF(ISERROR(VLOOKUP($A233,UPP!$C$10:$V$329,15,FALSE)),0,VLOOKUP($A233,UPP!$C$10:$V$329,15,FALSE))</f>
        <v>7.9334082270569622E-2</v>
      </c>
      <c r="O233" s="257">
        <f>+IF(ISERROR(VLOOKUP($A233,UPP!$C$10:$V$329,19,FALSE)),0,VLOOKUP($A233,UPP!$C$10:$V$329,19,FALSE))</f>
        <v>84702.619617819073</v>
      </c>
      <c r="P233" s="54"/>
      <c r="Q233" s="54"/>
    </row>
    <row r="234" spans="1:17" x14ac:dyDescent="0.2">
      <c r="A234" s="375">
        <f>+'IBNR+Freq'!B238</f>
        <v>927</v>
      </c>
      <c r="B234" s="375">
        <f>+'IBNR+Freq'!C238</f>
        <v>3</v>
      </c>
      <c r="C234" s="375">
        <f>+'IBNR+Freq'!D238</f>
        <v>1</v>
      </c>
      <c r="D234" s="256">
        <f>+ROUND(IF(ISERROR('IBNR+Freq'!W238),0,'IBNR+Freq'!W238),3)</f>
        <v>0.183</v>
      </c>
      <c r="E234" s="257">
        <f>+IF(C234=1,IF(ISERROR(D234*'Exp Loss Report_PAYROLL'!D234*10),0,D234*'Exp Loss Report_PAYROLL'!D234*10),IF(ISERROR(D234*'Exp Loss Report_PAYROLL'!D234),0,D234*'Exp Loss Report_PAYROLL'!D234))</f>
        <v>993563.73</v>
      </c>
      <c r="F234" s="256">
        <f>+ROUND(IF(ISERROR('IBNR+Freq'!X238),0,'IBNR+Freq'!X238),3)</f>
        <v>0.187</v>
      </c>
      <c r="G234" s="257">
        <f>+IF(C234=1,IF(ISERROR(F234*'Exp Loss Report_PAYROLL'!F234*10),0,F234*'Exp Loss Report_PAYROLL'!F234*10),IF(ISERROR(F234*'Exp Loss Report_PAYROLL'!F234),0,F234*'Exp Loss Report_PAYROLL'!F234))</f>
        <v>1015280.97</v>
      </c>
      <c r="H234" s="256">
        <f>+ROUND(IF(ISERROR('IBNR+Freq'!Y238),0,'IBNR+Freq'!Y238),3)</f>
        <v>6.0999999999999999E-2</v>
      </c>
      <c r="I234" s="257">
        <f>+IF(C234=1,IF(ISERROR(H234*'Exp Loss Report_PAYROLL'!H234*10),0,H234*'Exp Loss Report_PAYROLL'!H234*10),IF(ISERROR(H234*'Exp Loss Report_PAYROLL'!H234),0,H234*'Exp Loss Report_PAYROLL'!H234))</f>
        <v>331187.90999999997</v>
      </c>
      <c r="J234" s="256">
        <f>+IF(ISERROR(VLOOKUP($A234,UPP!$C$10:$V$329,13,FALSE)),0,VLOOKUP($A234,UPP!$C$10:$V$329,13,FALSE))</f>
        <v>0.33727785800196858</v>
      </c>
      <c r="K234" s="257">
        <f>+IF(ISERROR(VLOOKUP($A234,UPP!$C$10:$V$329,17,FALSE)),0,VLOOKUP($A234,UPP!$C$10:$V$329,17,FALSE))</f>
        <v>1831186.0472286679</v>
      </c>
      <c r="L234" s="256">
        <f>+IF(ISERROR(VLOOKUP($A234,UPP!$C$10:$V$329,14,FALSE)),0,VLOOKUP($A234,UPP!$C$10:$V$329,14,FALSE))</f>
        <v>0.42764895871063002</v>
      </c>
      <c r="M234" s="257">
        <f>+IF(ISERROR(VLOOKUP($A234,UPP!$C$10:$V$329,18,FALSE)),0,VLOOKUP($A234,UPP!$C$10:$V$329,18,FALSE))</f>
        <v>2321838.768017211</v>
      </c>
      <c r="N234" s="256">
        <f>+IF(ISERROR(VLOOKUP($A234,UPP!$C$10:$V$329,15,FALSE)),0,VLOOKUP($A234,UPP!$C$10:$V$329,15,FALSE))</f>
        <v>5.4868168287401584E-2</v>
      </c>
      <c r="O234" s="257">
        <f>+IF(ISERROR(VLOOKUP($A234,UPP!$C$10:$V$329,19,FALSE)),0,VLOOKUP($A234,UPP!$C$10:$V$329,19,FALSE))</f>
        <v>297896.29476447229</v>
      </c>
      <c r="P234" s="54"/>
      <c r="Q234" s="54"/>
    </row>
    <row r="235" spans="1:17" x14ac:dyDescent="0.2">
      <c r="A235" s="375">
        <f>+'IBNR+Freq'!B239</f>
        <v>928</v>
      </c>
      <c r="B235" s="375">
        <f>+'IBNR+Freq'!C239</f>
        <v>3</v>
      </c>
      <c r="C235" s="375">
        <f>+'IBNR+Freq'!D239</f>
        <v>1</v>
      </c>
      <c r="D235" s="256">
        <f>+ROUND(IF(ISERROR('IBNR+Freq'!W239),0,'IBNR+Freq'!W239),3)</f>
        <v>1.121</v>
      </c>
      <c r="E235" s="257">
        <f>+IF(C235=1,IF(ISERROR(D235*'Exp Loss Report_PAYROLL'!D235*10),0,D235*'Exp Loss Report_PAYROLL'!D235*10),IF(ISERROR(D235*'Exp Loss Report_PAYROLL'!D235),0,D235*'Exp Loss Report_PAYROLL'!D235))</f>
        <v>15597930.300000001</v>
      </c>
      <c r="F235" s="256">
        <f>+ROUND(IF(ISERROR('IBNR+Freq'!X239),0,'IBNR+Freq'!X239),3)</f>
        <v>0.9</v>
      </c>
      <c r="G235" s="257">
        <f>+IF(C235=1,IF(ISERROR(F235*'Exp Loss Report_PAYROLL'!F235*10),0,F235*'Exp Loss Report_PAYROLL'!F235*10),IF(ISERROR(F235*'Exp Loss Report_PAYROLL'!F235),0,F235*'Exp Loss Report_PAYROLL'!F235))</f>
        <v>12522870</v>
      </c>
      <c r="H235" s="256">
        <f>+ROUND(IF(ISERROR('IBNR+Freq'!Y239),0,'IBNR+Freq'!Y239),3)</f>
        <v>0.14899999999999999</v>
      </c>
      <c r="I235" s="257">
        <f>+IF(C235=1,IF(ISERROR(H235*'Exp Loss Report_PAYROLL'!H235*10),0,H235*'Exp Loss Report_PAYROLL'!H235*10),IF(ISERROR(H235*'Exp Loss Report_PAYROLL'!H235),0,H235*'Exp Loss Report_PAYROLL'!H235))</f>
        <v>2073230.6999999997</v>
      </c>
      <c r="J235" s="256">
        <f>+IF(ISERROR(VLOOKUP($A235,UPP!$C$10:$V$329,13,FALSE)),0,VLOOKUP($A235,UPP!$C$10:$V$329,13,FALSE))</f>
        <v>0.83511308743887291</v>
      </c>
      <c r="K235" s="257">
        <f>+IF(ISERROR(VLOOKUP($A235,UPP!$C$10:$V$329,17,FALSE)),0,VLOOKUP($A235,UPP!$C$10:$V$329,17,FALSE))</f>
        <v>11620014.032550711</v>
      </c>
      <c r="L235" s="256">
        <f>+IF(ISERROR(VLOOKUP($A235,UPP!$C$10:$V$329,14,FALSE)),0,VLOOKUP($A235,UPP!$C$10:$V$329,14,FALSE))</f>
        <v>0.98709881874430194</v>
      </c>
      <c r="M235" s="257">
        <f>+IF(ISERROR(VLOOKUP($A235,UPP!$C$10:$V$329,18,FALSE)),0,VLOOKUP($A235,UPP!$C$10:$V$329,18,FALSE))</f>
        <v>13734789.093653841</v>
      </c>
      <c r="N235" s="256">
        <f>+IF(ISERROR(VLOOKUP($A235,UPP!$C$10:$V$329,15,FALSE)),0,VLOOKUP($A235,UPP!$C$10:$V$329,15,FALSE))</f>
        <v>0.12854112381682553</v>
      </c>
      <c r="O235" s="257">
        <f>+IF(ISERROR(VLOOKUP($A235,UPP!$C$10:$V$329,19,FALSE)),0,VLOOKUP($A235,UPP!$C$10:$V$329,19,FALSE))</f>
        <v>1788559.7591244555</v>
      </c>
      <c r="P235" s="54" t="s">
        <v>1173</v>
      </c>
      <c r="Q235" s="54"/>
    </row>
    <row r="236" spans="1:17" x14ac:dyDescent="0.2">
      <c r="A236" s="375">
        <f>+'IBNR+Freq'!B240</f>
        <v>929</v>
      </c>
      <c r="B236" s="375">
        <f>+'IBNR+Freq'!C240</f>
        <v>3</v>
      </c>
      <c r="C236" s="375">
        <f>+'IBNR+Freq'!D240</f>
        <v>1</v>
      </c>
      <c r="D236" s="256">
        <f>+ROUND(IF(ISERROR('IBNR+Freq'!W240),0,'IBNR+Freq'!W240),3)</f>
        <v>8.1379999999999999</v>
      </c>
      <c r="E236" s="257">
        <f>+IF(C236=1,IF(ISERROR(D236*'Exp Loss Report_PAYROLL'!D236*10),0,D236*'Exp Loss Report_PAYROLL'!D236*10),IF(ISERROR(D236*'Exp Loss Report_PAYROLL'!D236),0,D236*'Exp Loss Report_PAYROLL'!D236))</f>
        <v>540525.96</v>
      </c>
      <c r="F236" s="256">
        <f>+ROUND(IF(ISERROR('IBNR+Freq'!X240),0,'IBNR+Freq'!X240),3)</f>
        <v>3.6349999999999998</v>
      </c>
      <c r="G236" s="257">
        <f>+IF(C236=1,IF(ISERROR(F236*'Exp Loss Report_PAYROLL'!F236*10),0,F236*'Exp Loss Report_PAYROLL'!F236*10),IF(ISERROR(F236*'Exp Loss Report_PAYROLL'!F236),0,F236*'Exp Loss Report_PAYROLL'!F236))</f>
        <v>241436.69999999998</v>
      </c>
      <c r="H236" s="256">
        <f>+ROUND(IF(ISERROR('IBNR+Freq'!Y240),0,'IBNR+Freq'!Y240),3)</f>
        <v>0.17</v>
      </c>
      <c r="I236" s="257">
        <f>+IF(C236=1,IF(ISERROR(H236*'Exp Loss Report_PAYROLL'!H236*10),0,H236*'Exp Loss Report_PAYROLL'!H236*10),IF(ISERROR(H236*'Exp Loss Report_PAYROLL'!H236),0,H236*'Exp Loss Report_PAYROLL'!H236))</f>
        <v>11291.400000000001</v>
      </c>
      <c r="J236" s="256">
        <f>+IF(ISERROR(VLOOKUP($A236,UPP!$C$10:$V$329,13,FALSE)),0,VLOOKUP($A236,UPP!$C$10:$V$329,13,FALSE))</f>
        <v>1.617055321123223</v>
      </c>
      <c r="K236" s="257">
        <f>+IF(ISERROR(VLOOKUP($A236,UPP!$C$10:$V$329,17,FALSE)),0,VLOOKUP($A236,UPP!$C$10:$V$329,17,FALSE))</f>
        <v>107404.81442900447</v>
      </c>
      <c r="L236" s="256">
        <f>+IF(ISERROR(VLOOKUP($A236,UPP!$C$10:$V$329,14,FALSE)),0,VLOOKUP($A236,UPP!$C$10:$V$329,14,FALSE))</f>
        <v>0.75840749323222756</v>
      </c>
      <c r="M236" s="257">
        <f>+IF(ISERROR(VLOOKUP($A236,UPP!$C$10:$V$329,18,FALSE)),0,VLOOKUP($A236,UPP!$C$10:$V$329,18,FALSE))</f>
        <v>50373.425700484557</v>
      </c>
      <c r="N236" s="256">
        <f>+IF(ISERROR(VLOOKUP($A236,UPP!$C$10:$V$329,15,FALSE)),0,VLOOKUP($A236,UPP!$C$10:$V$329,15,FALSE))</f>
        <v>8.3922140644549781E-2</v>
      </c>
      <c r="O236" s="257">
        <f>+IF(ISERROR(VLOOKUP($A236,UPP!$C$10:$V$329,19,FALSE)),0,VLOOKUP($A236,UPP!$C$10:$V$329,19,FALSE))</f>
        <v>5574.1085816109971</v>
      </c>
      <c r="P236" s="54"/>
      <c r="Q236" s="54"/>
    </row>
    <row r="237" spans="1:17" x14ac:dyDescent="0.2">
      <c r="A237" s="375">
        <f>+'IBNR+Freq'!B241</f>
        <v>932</v>
      </c>
      <c r="B237" s="375">
        <f>+'IBNR+Freq'!C241</f>
        <v>3</v>
      </c>
      <c r="C237" s="375">
        <f>+'IBNR+Freq'!D241</f>
        <v>1</v>
      </c>
      <c r="D237" s="256">
        <f>+ROUND(IF(ISERROR('IBNR+Freq'!W241),0,'IBNR+Freq'!W241),3)</f>
        <v>0.219</v>
      </c>
      <c r="E237" s="257">
        <f>+IF(C237=1,IF(ISERROR(D237*'Exp Loss Report_PAYROLL'!D237*10),0,D237*'Exp Loss Report_PAYROLL'!D237*10),IF(ISERROR(D237*'Exp Loss Report_PAYROLL'!D237),0,D237*'Exp Loss Report_PAYROLL'!D237))</f>
        <v>119817.09000000001</v>
      </c>
      <c r="F237" s="256">
        <f>+ROUND(IF(ISERROR('IBNR+Freq'!X241),0,'IBNR+Freq'!X241),3)</f>
        <v>0.221</v>
      </c>
      <c r="G237" s="257">
        <f>+IF(C237=1,IF(ISERROR(F237*'Exp Loss Report_PAYROLL'!F237*10),0,F237*'Exp Loss Report_PAYROLL'!F237*10),IF(ISERROR(F237*'Exp Loss Report_PAYROLL'!F237),0,F237*'Exp Loss Report_PAYROLL'!F237))</f>
        <v>120911.31</v>
      </c>
      <c r="H237" s="256">
        <f>+ROUND(IF(ISERROR('IBNR+Freq'!Y241),0,'IBNR+Freq'!Y241),3)</f>
        <v>8.2000000000000003E-2</v>
      </c>
      <c r="I237" s="257">
        <f>+IF(C237=1,IF(ISERROR(H237*'Exp Loss Report_PAYROLL'!H237*10),0,H237*'Exp Loss Report_PAYROLL'!H237*10),IF(ISERROR(H237*'Exp Loss Report_PAYROLL'!H237),0,H237*'Exp Loss Report_PAYROLL'!H237))</f>
        <v>44863.020000000004</v>
      </c>
      <c r="J237" s="256">
        <f>+IF(ISERROR(VLOOKUP($A237,UPP!$C$10:$V$329,13,FALSE)),0,VLOOKUP($A237,UPP!$C$10:$V$329,13,FALSE))</f>
        <v>0.22420853710144931</v>
      </c>
      <c r="K237" s="257">
        <f>+IF(ISERROR(VLOOKUP($A237,UPP!$C$10:$V$329,17,FALSE)),0,VLOOKUP($A237,UPP!$C$10:$V$329,17,FALSE))</f>
        <v>122666.73273357394</v>
      </c>
      <c r="L237" s="256">
        <f>+IF(ISERROR(VLOOKUP($A237,UPP!$C$10:$V$329,14,FALSE)),0,VLOOKUP($A237,UPP!$C$10:$V$329,14,FALSE))</f>
        <v>0.23958746202898551</v>
      </c>
      <c r="M237" s="257">
        <f>+IF(ISERROR(VLOOKUP($A237,UPP!$C$10:$V$329,18,FALSE)),0,VLOOKUP($A237,UPP!$C$10:$V$329,18,FALSE))</f>
        <v>131080.69635067828</v>
      </c>
      <c r="N237" s="256">
        <f>+IF(ISERROR(VLOOKUP($A237,UPP!$C$10:$V$329,15,FALSE)),0,VLOOKUP($A237,UPP!$C$10:$V$329,15,FALSE))</f>
        <v>3.8852020869565213E-2</v>
      </c>
      <c r="O237" s="257">
        <f>+IF(ISERROR(VLOOKUP($A237,UPP!$C$10:$V$329,19,FALSE)),0,VLOOKUP($A237,UPP!$C$10:$V$329,19,FALSE))</f>
        <v>21256.329137947825</v>
      </c>
      <c r="P237" s="54"/>
      <c r="Q237" s="54"/>
    </row>
    <row r="238" spans="1:17" x14ac:dyDescent="0.2">
      <c r="A238" s="375">
        <f>+'IBNR+Freq'!B242</f>
        <v>933</v>
      </c>
      <c r="B238" s="375">
        <f>+'IBNR+Freq'!C242</f>
        <v>3</v>
      </c>
      <c r="C238" s="375">
        <f>+'IBNR+Freq'!D242</f>
        <v>1</v>
      </c>
      <c r="D238" s="256">
        <f>+ROUND(IF(ISERROR('IBNR+Freq'!W242),0,'IBNR+Freq'!W242),3)</f>
        <v>0</v>
      </c>
      <c r="E238" s="257">
        <f>+IF(C238=1,IF(ISERROR(D238*'Exp Loss Report_PAYROLL'!D238*10),0,D238*'Exp Loss Report_PAYROLL'!D238*10),IF(ISERROR(D238*'Exp Loss Report_PAYROLL'!D238),0,D238*'Exp Loss Report_PAYROLL'!D238))</f>
        <v>0</v>
      </c>
      <c r="F238" s="256">
        <f>+ROUND(IF(ISERROR('IBNR+Freq'!X242),0,'IBNR+Freq'!X242),3)</f>
        <v>0.56499999999999995</v>
      </c>
      <c r="G238" s="257">
        <f>+IF(C238=1,IF(ISERROR(F238*'Exp Loss Report_PAYROLL'!F238*10),0,F238*'Exp Loss Report_PAYROLL'!F238*10),IF(ISERROR(F238*'Exp Loss Report_PAYROLL'!F238),0,F238*'Exp Loss Report_PAYROLL'!F238))</f>
        <v>127639.15</v>
      </c>
      <c r="H238" s="256">
        <f>+ROUND(IF(ISERROR('IBNR+Freq'!Y242),0,'IBNR+Freq'!Y242),3)</f>
        <v>3.3000000000000002E-2</v>
      </c>
      <c r="I238" s="257">
        <f>+IF(C238=1,IF(ISERROR(H238*'Exp Loss Report_PAYROLL'!H238*10),0,H238*'Exp Loss Report_PAYROLL'!H238*10),IF(ISERROR(H238*'Exp Loss Report_PAYROLL'!H238),0,H238*'Exp Loss Report_PAYROLL'!H238))</f>
        <v>7455.0300000000007</v>
      </c>
      <c r="J238" s="256">
        <f>+IF(ISERROR(VLOOKUP($A238,UPP!$C$10:$V$329,13,FALSE)),0,VLOOKUP($A238,UPP!$C$10:$V$329,13,FALSE))</f>
        <v>1.8306715021725373</v>
      </c>
      <c r="K238" s="257">
        <f>+IF(ISERROR(VLOOKUP($A238,UPP!$C$10:$V$329,17,FALSE)),0,VLOOKUP($A238,UPP!$C$10:$V$329,17,FALSE))</f>
        <v>413566.99905579787</v>
      </c>
      <c r="L238" s="256">
        <f>+IF(ISERROR(VLOOKUP($A238,UPP!$C$10:$V$329,14,FALSE)),0,VLOOKUP($A238,UPP!$C$10:$V$329,14,FALSE))</f>
        <v>0.94412485484727593</v>
      </c>
      <c r="M238" s="257">
        <f>+IF(ISERROR(VLOOKUP($A238,UPP!$C$10:$V$329,18,FALSE)),0,VLOOKUP($A238,UPP!$C$10:$V$329,18,FALSE))</f>
        <v>213287.24595854813</v>
      </c>
      <c r="N238" s="256">
        <f>+IF(ISERROR(VLOOKUP($A238,UPP!$C$10:$V$329,15,FALSE)),0,VLOOKUP($A238,UPP!$C$10:$V$329,15,FALSE))</f>
        <v>9.1494137980187129E-2</v>
      </c>
      <c r="O238" s="257">
        <f>+IF(ISERROR(VLOOKUP($A238,UPP!$C$10:$V$329,19,FALSE)),0,VLOOKUP($A238,UPP!$C$10:$V$329,19,FALSE))</f>
        <v>20669.440711104075</v>
      </c>
      <c r="P238" s="54"/>
      <c r="Q238" s="54"/>
    </row>
    <row r="239" spans="1:17" x14ac:dyDescent="0.2">
      <c r="A239" s="375">
        <f>+'IBNR+Freq'!B243</f>
        <v>934</v>
      </c>
      <c r="B239" s="375">
        <f>+'IBNR+Freq'!C243</f>
        <v>3</v>
      </c>
      <c r="C239" s="375">
        <f>+'IBNR+Freq'!D243</f>
        <v>1</v>
      </c>
      <c r="D239" s="256">
        <f>+ROUND(IF(ISERROR('IBNR+Freq'!W243),0,'IBNR+Freq'!W243),3)</f>
        <v>2.484</v>
      </c>
      <c r="E239" s="257">
        <f>+IF(C239=1,IF(ISERROR(D239*'Exp Loss Report_PAYROLL'!D239*10),0,D239*'Exp Loss Report_PAYROLL'!D239*10),IF(ISERROR(D239*'Exp Loss Report_PAYROLL'!D239),0,D239*'Exp Loss Report_PAYROLL'!D239))</f>
        <v>3686007.6</v>
      </c>
      <c r="F239" s="256">
        <f>+ROUND(IF(ISERROR('IBNR+Freq'!X243),0,'IBNR+Freq'!X243),3)</f>
        <v>1.2370000000000001</v>
      </c>
      <c r="G239" s="257">
        <f>+IF(C239=1,IF(ISERROR(F239*'Exp Loss Report_PAYROLL'!F239*10),0,F239*'Exp Loss Report_PAYROLL'!F239*10),IF(ISERROR(F239*'Exp Loss Report_PAYROLL'!F239),0,F239*'Exp Loss Report_PAYROLL'!F239))</f>
        <v>1835584.3000000003</v>
      </c>
      <c r="H239" s="256">
        <f>+ROUND(IF(ISERROR('IBNR+Freq'!Y243),0,'IBNR+Freq'!Y243),3)</f>
        <v>0.27400000000000002</v>
      </c>
      <c r="I239" s="257">
        <f>+IF(C239=1,IF(ISERROR(H239*'Exp Loss Report_PAYROLL'!H239*10),0,H239*'Exp Loss Report_PAYROLL'!H239*10),IF(ISERROR(H239*'Exp Loss Report_PAYROLL'!H239),0,H239*'Exp Loss Report_PAYROLL'!H239))</f>
        <v>406588.6</v>
      </c>
      <c r="J239" s="256">
        <f>+IF(ISERROR(VLOOKUP($A239,UPP!$C$10:$V$329,13,FALSE)),0,VLOOKUP($A239,UPP!$C$10:$V$329,13,FALSE))</f>
        <v>1.0459540401861132</v>
      </c>
      <c r="K239" s="257">
        <f>+IF(ISERROR(VLOOKUP($A239,UPP!$C$10:$V$329,17,FALSE)),0,VLOOKUP($A239,UPP!$C$10:$V$329,17,FALSE))</f>
        <v>1552091.2002321733</v>
      </c>
      <c r="L239" s="256">
        <f>+IF(ISERROR(VLOOKUP($A239,UPP!$C$10:$V$329,14,FALSE)),0,VLOOKUP($A239,UPP!$C$10:$V$329,14,FALSE))</f>
        <v>1.0823843279634933</v>
      </c>
      <c r="M239" s="257">
        <f>+IF(ISERROR(VLOOKUP($A239,UPP!$C$10:$V$329,18,FALSE)),0,VLOOKUP($A239,UPP!$C$10:$V$329,18,FALSE))</f>
        <v>1606150.1042650277</v>
      </c>
      <c r="N239" s="256">
        <f>+IF(ISERROR(VLOOKUP($A239,UPP!$C$10:$V$329,15,FALSE)),0,VLOOKUP($A239,UPP!$C$10:$V$329,15,FALSE))</f>
        <v>0.13357772185039371</v>
      </c>
      <c r="O239" s="257">
        <f>+IF(ISERROR(VLOOKUP($A239,UPP!$C$10:$V$329,19,FALSE)),0,VLOOKUP($A239,UPP!$C$10:$V$329,19,FALSE))</f>
        <v>198215.98145379921</v>
      </c>
      <c r="P239" s="54"/>
      <c r="Q239" s="54"/>
    </row>
    <row r="240" spans="1:17" x14ac:dyDescent="0.2">
      <c r="A240" s="375">
        <f>+'IBNR+Freq'!B244</f>
        <v>935</v>
      </c>
      <c r="B240" s="375">
        <f>+'IBNR+Freq'!C244</f>
        <v>3</v>
      </c>
      <c r="C240" s="375">
        <f>+'IBNR+Freq'!D244</f>
        <v>1</v>
      </c>
      <c r="D240" s="256">
        <f>+ROUND(IF(ISERROR('IBNR+Freq'!W244),0,'IBNR+Freq'!W244),3)</f>
        <v>1.8939999999999999</v>
      </c>
      <c r="E240" s="257">
        <f>+IF(C240=1,IF(ISERROR(D240*'Exp Loss Report_PAYROLL'!D240*10),0,D240*'Exp Loss Report_PAYROLL'!D240*10),IF(ISERROR(D240*'Exp Loss Report_PAYROLL'!D240),0,D240*'Exp Loss Report_PAYROLL'!D240))</f>
        <v>431775.17999999993</v>
      </c>
      <c r="F240" s="256">
        <f>+ROUND(IF(ISERROR('IBNR+Freq'!X244),0,'IBNR+Freq'!X244),3)</f>
        <v>0.35599999999999998</v>
      </c>
      <c r="G240" s="257">
        <f>+IF(C240=1,IF(ISERROR(F240*'Exp Loss Report_PAYROLL'!F240*10),0,F240*'Exp Loss Report_PAYROLL'!F240*10),IF(ISERROR(F240*'Exp Loss Report_PAYROLL'!F240),0,F240*'Exp Loss Report_PAYROLL'!F240))</f>
        <v>81157.320000000007</v>
      </c>
      <c r="H240" s="256">
        <f>+ROUND(IF(ISERROR('IBNR+Freq'!Y244),0,'IBNR+Freq'!Y244),3)</f>
        <v>6.6000000000000003E-2</v>
      </c>
      <c r="I240" s="257">
        <f>+IF(C240=1,IF(ISERROR(H240*'Exp Loss Report_PAYROLL'!H240*10),0,H240*'Exp Loss Report_PAYROLL'!H240*10),IF(ISERROR(H240*'Exp Loss Report_PAYROLL'!H240),0,H240*'Exp Loss Report_PAYROLL'!H240))</f>
        <v>15046.02</v>
      </c>
      <c r="J240" s="256">
        <f>+IF(ISERROR(VLOOKUP($A240,UPP!$C$10:$V$329,13,FALSE)),0,VLOOKUP($A240,UPP!$C$10:$V$329,13,FALSE))</f>
        <v>0.45135525245591945</v>
      </c>
      <c r="K240" s="257">
        <f>+IF(ISERROR(VLOOKUP($A240,UPP!$C$10:$V$329,17,FALSE)),0,VLOOKUP($A240,UPP!$C$10:$V$329,17,FALSE))</f>
        <v>102895.45690237595</v>
      </c>
      <c r="L240" s="256">
        <f>+IF(ISERROR(VLOOKUP($A240,UPP!$C$10:$V$329,14,FALSE)),0,VLOOKUP($A240,UPP!$C$10:$V$329,14,FALSE))</f>
        <v>0.44097008735516385</v>
      </c>
      <c r="M240" s="257">
        <f>+IF(ISERROR(VLOOKUP($A240,UPP!$C$10:$V$329,18,FALSE)),0,VLOOKUP($A240,UPP!$C$10:$V$329,18,FALSE))</f>
        <v>100527.95081435671</v>
      </c>
      <c r="N240" s="256">
        <f>+IF(ISERROR(VLOOKUP($A240,UPP!$C$10:$V$329,15,FALSE)),0,VLOOKUP($A240,UPP!$C$10:$V$329,15,FALSE))</f>
        <v>5.9115555188916882E-2</v>
      </c>
      <c r="O240" s="257">
        <f>+IF(ISERROR(VLOOKUP($A240,UPP!$C$10:$V$329,19,FALSE)),0,VLOOKUP($A240,UPP!$C$10:$V$329,19,FALSE))</f>
        <v>13476.573116417383</v>
      </c>
      <c r="P240" s="54"/>
      <c r="Q240" s="54"/>
    </row>
    <row r="241" spans="1:17" x14ac:dyDescent="0.2">
      <c r="A241" s="375">
        <f>+'IBNR+Freq'!B245</f>
        <v>936</v>
      </c>
      <c r="B241" s="375">
        <f>+'IBNR+Freq'!C245</f>
        <v>3</v>
      </c>
      <c r="C241" s="375">
        <f>+'IBNR+Freq'!D245</f>
        <v>1</v>
      </c>
      <c r="D241" s="256">
        <f>+ROUND(IF(ISERROR('IBNR+Freq'!W245),0,'IBNR+Freq'!W245),3)</f>
        <v>0.39500000000000002</v>
      </c>
      <c r="E241" s="257">
        <f>+IF(C241=1,IF(ISERROR(D241*'Exp Loss Report_PAYROLL'!D241*10),0,D241*'Exp Loss Report_PAYROLL'!D241*10),IF(ISERROR(D241*'Exp Loss Report_PAYROLL'!D241),0,D241*'Exp Loss Report_PAYROLL'!D241))</f>
        <v>1347238.3499999999</v>
      </c>
      <c r="F241" s="256">
        <f>+ROUND(IF(ISERROR('IBNR+Freq'!X245),0,'IBNR+Freq'!X245),3)</f>
        <v>5.8999999999999997E-2</v>
      </c>
      <c r="G241" s="257">
        <f>+IF(C241=1,IF(ISERROR(F241*'Exp Loss Report_PAYROLL'!F241*10),0,F241*'Exp Loss Report_PAYROLL'!F241*10),IF(ISERROR(F241*'Exp Loss Report_PAYROLL'!F241),0,F241*'Exp Loss Report_PAYROLL'!F241))</f>
        <v>201233.07</v>
      </c>
      <c r="H241" s="256">
        <f>+ROUND(IF(ISERROR('IBNR+Freq'!Y245),0,'IBNR+Freq'!Y245),3)</f>
        <v>4.0000000000000001E-3</v>
      </c>
      <c r="I241" s="257">
        <f>+IF(C241=1,IF(ISERROR(H241*'Exp Loss Report_PAYROLL'!H241*10),0,H241*'Exp Loss Report_PAYROLL'!H241*10),IF(ISERROR(H241*'Exp Loss Report_PAYROLL'!H241),0,H241*'Exp Loss Report_PAYROLL'!H241))</f>
        <v>13642.919999999998</v>
      </c>
      <c r="J241" s="256">
        <f>+IF(ISERROR(VLOOKUP($A241,UPP!$C$10:$V$329,13,FALSE)),0,VLOOKUP($A241,UPP!$C$10:$V$329,13,FALSE))</f>
        <v>0.15531048203832751</v>
      </c>
      <c r="K241" s="257">
        <f>+IF(ISERROR(VLOOKUP($A241,UPP!$C$10:$V$329,17,FALSE)),0,VLOOKUP($A241,UPP!$C$10:$V$329,17,FALSE))</f>
        <v>529722.12040258478</v>
      </c>
      <c r="L241" s="256">
        <f>+IF(ISERROR(VLOOKUP($A241,UPP!$C$10:$V$329,14,FALSE)),0,VLOOKUP($A241,UPP!$C$10:$V$329,14,FALSE))</f>
        <v>6.9930374111498245E-2</v>
      </c>
      <c r="M241" s="257">
        <f>+IF(ISERROR(VLOOKUP($A241,UPP!$C$10:$V$329,18,FALSE)),0,VLOOKUP($A241,UPP!$C$10:$V$329,18,FALSE))</f>
        <v>238513.62489331042</v>
      </c>
      <c r="N241" s="256">
        <f>+IF(ISERROR(VLOOKUP($A241,UPP!$C$10:$V$329,15,FALSE)),0,VLOOKUP($A241,UPP!$C$10:$V$329,15,FALSE))</f>
        <v>8.131438850174217E-3</v>
      </c>
      <c r="O241" s="257">
        <f>+IF(ISERROR(VLOOKUP($A241,UPP!$C$10:$V$329,19,FALSE)),0,VLOOKUP($A241,UPP!$C$10:$V$329,19,FALSE))</f>
        <v>27734.142429454703</v>
      </c>
      <c r="P241" s="54"/>
      <c r="Q241" s="54"/>
    </row>
    <row r="242" spans="1:17" x14ac:dyDescent="0.2">
      <c r="A242" s="375">
        <f>+'IBNR+Freq'!B246</f>
        <v>937</v>
      </c>
      <c r="B242" s="375">
        <f>+'IBNR+Freq'!C246</f>
        <v>3</v>
      </c>
      <c r="C242" s="375">
        <f>+'IBNR+Freq'!D246</f>
        <v>1</v>
      </c>
      <c r="D242" s="256">
        <f>+ROUND(IF(ISERROR('IBNR+Freq'!W246),0,'IBNR+Freq'!W246),3)</f>
        <v>0</v>
      </c>
      <c r="E242" s="257">
        <f>+IF(C242=1,IF(ISERROR(D242*'Exp Loss Report_PAYROLL'!D242*10),0,D242*'Exp Loss Report_PAYROLL'!D242*10),IF(ISERROR(D242*'Exp Loss Report_PAYROLL'!D242),0,D242*'Exp Loss Report_PAYROLL'!D242))</f>
        <v>0</v>
      </c>
      <c r="F242" s="256">
        <f>+ROUND(IF(ISERROR('IBNR+Freq'!X246),0,'IBNR+Freq'!X246),3)</f>
        <v>0.499</v>
      </c>
      <c r="G242" s="257">
        <f>+IF(C242=1,IF(ISERROR(F242*'Exp Loss Report_PAYROLL'!F242*10),0,F242*'Exp Loss Report_PAYROLL'!F242*10),IF(ISERROR(F242*'Exp Loss Report_PAYROLL'!F242),0,F242*'Exp Loss Report_PAYROLL'!F242))</f>
        <v>892182.06</v>
      </c>
      <c r="H242" s="256">
        <f>+ROUND(IF(ISERROR('IBNR+Freq'!Y246),0,'IBNR+Freq'!Y246),3)</f>
        <v>0.14099999999999999</v>
      </c>
      <c r="I242" s="257">
        <f>+IF(C242=1,IF(ISERROR(H242*'Exp Loss Report_PAYROLL'!H242*10),0,H242*'Exp Loss Report_PAYROLL'!H242*10),IF(ISERROR(H242*'Exp Loss Report_PAYROLL'!H242),0,H242*'Exp Loss Report_PAYROLL'!H242))</f>
        <v>252099.53999999998</v>
      </c>
      <c r="J242" s="256">
        <f>+IF(ISERROR(VLOOKUP($A242,UPP!$C$10:$V$329,13,FALSE)),0,VLOOKUP($A242,UPP!$C$10:$V$329,13,FALSE))</f>
        <v>3.2910707651993336</v>
      </c>
      <c r="K242" s="257">
        <f>+IF(ISERROR(VLOOKUP($A242,UPP!$C$10:$V$329,17,FALSE)),0,VLOOKUP($A242,UPP!$C$10:$V$329,17,FALSE))</f>
        <v>5884237.0639304966</v>
      </c>
      <c r="L242" s="256">
        <f>+IF(ISERROR(VLOOKUP($A242,UPP!$C$10:$V$329,14,FALSE)),0,VLOOKUP($A242,UPP!$C$10:$V$329,14,FALSE))</f>
        <v>1.6386604498141679</v>
      </c>
      <c r="M242" s="257">
        <f>+IF(ISERROR(VLOOKUP($A242,UPP!$C$10:$V$329,18,FALSE)),0,VLOOKUP($A242,UPP!$C$10:$V$329,18,FALSE))</f>
        <v>2929826.5646407432</v>
      </c>
      <c r="N242" s="256">
        <f>+IF(ISERROR(VLOOKUP($A242,UPP!$C$10:$V$329,15,FALSE)),0,VLOOKUP($A242,UPP!$C$10:$V$329,15,FALSE))</f>
        <v>0.16257193998649941</v>
      </c>
      <c r="O242" s="257">
        <f>+IF(ISERROR(VLOOKUP($A242,UPP!$C$10:$V$329,19,FALSE)),0,VLOOKUP($A242,UPP!$C$10:$V$329,19,FALSE))</f>
        <v>290668.87437946175</v>
      </c>
      <c r="P242" s="54"/>
      <c r="Q242" s="54"/>
    </row>
    <row r="243" spans="1:17" x14ac:dyDescent="0.2">
      <c r="A243" s="375">
        <f>+'IBNR+Freq'!B247</f>
        <v>939</v>
      </c>
      <c r="B243" s="375">
        <f>+'IBNR+Freq'!C247</f>
        <v>3</v>
      </c>
      <c r="C243" s="375">
        <f>+'IBNR+Freq'!D247</f>
        <v>1</v>
      </c>
      <c r="D243" s="256">
        <f>+ROUND(IF(ISERROR('IBNR+Freq'!W247),0,'IBNR+Freq'!W247),3)</f>
        <v>0</v>
      </c>
      <c r="E243" s="257">
        <f>+IF(C243=1,IF(ISERROR(D243*'Exp Loss Report_PAYROLL'!D243*10),0,D243*'Exp Loss Report_PAYROLL'!D243*10),IF(ISERROR(D243*'Exp Loss Report_PAYROLL'!D243),0,D243*'Exp Loss Report_PAYROLL'!D243))</f>
        <v>0</v>
      </c>
      <c r="F243" s="256">
        <f>+ROUND(IF(ISERROR('IBNR+Freq'!X247),0,'IBNR+Freq'!X247),3)</f>
        <v>9.5350000000000001</v>
      </c>
      <c r="G243" s="257">
        <f>+IF(C243=1,IF(ISERROR(F243*'Exp Loss Report_PAYROLL'!F243*10),0,F243*'Exp Loss Report_PAYROLL'!F243*10),IF(ISERROR(F243*'Exp Loss Report_PAYROLL'!F243),0,F243*'Exp Loss Report_PAYROLL'!F243))</f>
        <v>18688.600000000002</v>
      </c>
      <c r="H243" s="256">
        <f>+ROUND(IF(ISERROR('IBNR+Freq'!Y247),0,'IBNR+Freq'!Y247),3)</f>
        <v>7.7830000000000004</v>
      </c>
      <c r="I243" s="257">
        <f>+IF(C243=1,IF(ISERROR(H243*'Exp Loss Report_PAYROLL'!H243*10),0,H243*'Exp Loss Report_PAYROLL'!H243*10),IF(ISERROR(H243*'Exp Loss Report_PAYROLL'!H243),0,H243*'Exp Loss Report_PAYROLL'!H243))</f>
        <v>15254.68</v>
      </c>
      <c r="J243" s="256">
        <f>+IF(ISERROR(VLOOKUP($A243,UPP!$C$10:$V$329,13,FALSE)),0,VLOOKUP($A243,UPP!$C$10:$V$329,13,FALSE))</f>
        <v>1.9081913838569122</v>
      </c>
      <c r="K243" s="257">
        <f>+IF(ISERROR(VLOOKUP($A243,UPP!$C$10:$V$329,17,FALSE)),0,VLOOKUP($A243,UPP!$C$10:$V$329,17,FALSE))</f>
        <v>3740.0551123595478</v>
      </c>
      <c r="L243" s="256">
        <f>+IF(ISERROR(VLOOKUP($A243,UPP!$C$10:$V$329,14,FALSE)),0,VLOOKUP($A243,UPP!$C$10:$V$329,14,FALSE))</f>
        <v>1.8017326929570336</v>
      </c>
      <c r="M243" s="257">
        <f>+IF(ISERROR(VLOOKUP($A243,UPP!$C$10:$V$329,18,FALSE)),0,VLOOKUP($A243,UPP!$C$10:$V$329,18,FALSE))</f>
        <v>3531.3960781957858</v>
      </c>
      <c r="N243" s="256">
        <f>+IF(ISERROR(VLOOKUP($A243,UPP!$C$10:$V$329,15,FALSE)),0,VLOOKUP($A243,UPP!$C$10:$V$329,15,FALSE))</f>
        <v>0.26937274818605605</v>
      </c>
      <c r="O243" s="257">
        <f>+IF(ISERROR(VLOOKUP($A243,UPP!$C$10:$V$329,19,FALSE)),0,VLOOKUP($A243,UPP!$C$10:$V$329,19,FALSE))</f>
        <v>527.97058644466983</v>
      </c>
      <c r="P243" s="54"/>
      <c r="Q243" s="54"/>
    </row>
    <row r="244" spans="1:17" x14ac:dyDescent="0.2">
      <c r="A244" s="375">
        <f>+'IBNR+Freq'!B248</f>
        <v>940</v>
      </c>
      <c r="B244" s="375">
        <f>+'IBNR+Freq'!C248</f>
        <v>3</v>
      </c>
      <c r="C244" s="375">
        <f>+'IBNR+Freq'!D248</f>
        <v>1</v>
      </c>
      <c r="D244" s="256">
        <f>+ROUND(IF(ISERROR('IBNR+Freq'!W248),0,'IBNR+Freq'!W248),3)</f>
        <v>0</v>
      </c>
      <c r="E244" s="257">
        <f>+IF(C244=1,IF(ISERROR(D244*'Exp Loss Report_PAYROLL'!D244*10),0,D244*'Exp Loss Report_PAYROLL'!D244*10),IF(ISERROR(D244*'Exp Loss Report_PAYROLL'!D244),0,D244*'Exp Loss Report_PAYROLL'!D244))</f>
        <v>0</v>
      </c>
      <c r="F244" s="256">
        <f>+ROUND(IF(ISERROR('IBNR+Freq'!X248),0,'IBNR+Freq'!X248),3)</f>
        <v>0.56100000000000005</v>
      </c>
      <c r="G244" s="257">
        <f>+IF(C244=1,IF(ISERROR(F244*'Exp Loss Report_PAYROLL'!F244*10),0,F244*'Exp Loss Report_PAYROLL'!F244*10),IF(ISERROR(F244*'Exp Loss Report_PAYROLL'!F244),0,F244*'Exp Loss Report_PAYROLL'!F244))</f>
        <v>177427.47000000003</v>
      </c>
      <c r="H244" s="256">
        <f>+ROUND(IF(ISERROR('IBNR+Freq'!Y248),0,'IBNR+Freq'!Y248),3)</f>
        <v>0.05</v>
      </c>
      <c r="I244" s="257">
        <f>+IF(C244=1,IF(ISERROR(H244*'Exp Loss Report_PAYROLL'!H244*10),0,H244*'Exp Loss Report_PAYROLL'!H244*10),IF(ISERROR(H244*'Exp Loss Report_PAYROLL'!H244),0,H244*'Exp Loss Report_PAYROLL'!H244))</f>
        <v>15813.500000000002</v>
      </c>
      <c r="J244" s="256">
        <f>+IF(ISERROR(VLOOKUP($A244,UPP!$C$10:$V$329,13,FALSE)),0,VLOOKUP($A244,UPP!$C$10:$V$329,13,FALSE))</f>
        <v>1.5809416580387881</v>
      </c>
      <c r="K244" s="257">
        <f>+IF(ISERROR(VLOOKUP($A244,UPP!$C$10:$V$329,17,FALSE)),0,VLOOKUP($A244,UPP!$C$10:$V$329,17,FALSE))</f>
        <v>500004.41818792751</v>
      </c>
      <c r="L244" s="256">
        <f>+IF(ISERROR(VLOOKUP($A244,UPP!$C$10:$V$329,14,FALSE)),0,VLOOKUP($A244,UPP!$C$10:$V$329,14,FALSE))</f>
        <v>1.6665264696017903</v>
      </c>
      <c r="M244" s="257">
        <f>+IF(ISERROR(VLOOKUP($A244,UPP!$C$10:$V$329,18,FALSE)),0,VLOOKUP($A244,UPP!$C$10:$V$329,18,FALSE))</f>
        <v>527072.32654095825</v>
      </c>
      <c r="N244" s="256">
        <f>+IF(ISERROR(VLOOKUP($A244,UPP!$C$10:$V$329,15,FALSE)),0,VLOOKUP($A244,UPP!$C$10:$V$329,15,FALSE))</f>
        <v>0.20524505735942156</v>
      </c>
      <c r="O244" s="257">
        <f>+IF(ISERROR(VLOOKUP($A244,UPP!$C$10:$V$329,19,FALSE)),0,VLOOKUP($A244,UPP!$C$10:$V$329,19,FALSE))</f>
        <v>64912.854291064257</v>
      </c>
      <c r="P244" s="54"/>
      <c r="Q244" s="54"/>
    </row>
    <row r="245" spans="1:17" x14ac:dyDescent="0.2">
      <c r="A245" s="375">
        <f>+'IBNR+Freq'!B249</f>
        <v>941</v>
      </c>
      <c r="B245" s="375">
        <f>+'IBNR+Freq'!C249</f>
        <v>3</v>
      </c>
      <c r="C245" s="375">
        <f>+'IBNR+Freq'!D249</f>
        <v>1</v>
      </c>
      <c r="D245" s="256">
        <f>+ROUND(IF(ISERROR('IBNR+Freq'!W249),0,'IBNR+Freq'!W249),3)</f>
        <v>1.7609999999999999</v>
      </c>
      <c r="E245" s="257">
        <f>+IF(C245=1,IF(ISERROR(D245*'Exp Loss Report_PAYROLL'!D245*10),0,D245*'Exp Loss Report_PAYROLL'!D245*10),IF(ISERROR(D245*'Exp Loss Report_PAYROLL'!D245),0,D245*'Exp Loss Report_PAYROLL'!D245))</f>
        <v>8577760.5600000005</v>
      </c>
      <c r="F245" s="256">
        <f>+ROUND(IF(ISERROR('IBNR+Freq'!X249),0,'IBNR+Freq'!X249),3)</f>
        <v>1.794</v>
      </c>
      <c r="G245" s="257">
        <f>+IF(C245=1,IF(ISERROR(F245*'Exp Loss Report_PAYROLL'!F245*10),0,F245*'Exp Loss Report_PAYROLL'!F245*10),IF(ISERROR(F245*'Exp Loss Report_PAYROLL'!F245),0,F245*'Exp Loss Report_PAYROLL'!F245))</f>
        <v>8738502.2400000002</v>
      </c>
      <c r="H245" s="256">
        <f>+ROUND(IF(ISERROR('IBNR+Freq'!Y249),0,'IBNR+Freq'!Y249),3)</f>
        <v>0.17799999999999999</v>
      </c>
      <c r="I245" s="257">
        <f>+IF(C245=1,IF(ISERROR(H245*'Exp Loss Report_PAYROLL'!H245*10),0,H245*'Exp Loss Report_PAYROLL'!H245*10),IF(ISERROR(H245*'Exp Loss Report_PAYROLL'!H245),0,H245*'Exp Loss Report_PAYROLL'!H245))</f>
        <v>867030.87999999989</v>
      </c>
      <c r="J245" s="256">
        <f>+IF(ISERROR(VLOOKUP($A245,UPP!$C$10:$V$329,13,FALSE)),0,VLOOKUP($A245,UPP!$C$10:$V$329,13,FALSE))</f>
        <v>0.92605187871916494</v>
      </c>
      <c r="K245" s="257">
        <f>+IF(ISERROR(VLOOKUP($A245,UPP!$C$10:$V$329,17,FALSE)),0,VLOOKUP($A245,UPP!$C$10:$V$329,17,FALSE))</f>
        <v>4510761.6591659039</v>
      </c>
      <c r="L245" s="256">
        <f>+IF(ISERROR(VLOOKUP($A245,UPP!$C$10:$V$329,14,FALSE)),0,VLOOKUP($A245,UPP!$C$10:$V$329,14,FALSE))</f>
        <v>1.4876627475759014</v>
      </c>
      <c r="M245" s="257">
        <f>+IF(ISERROR(VLOOKUP($A245,UPP!$C$10:$V$329,18,FALSE)),0,VLOOKUP($A245,UPP!$C$10:$V$329,18,FALSE))</f>
        <v>7246345.7369323131</v>
      </c>
      <c r="N245" s="256">
        <f>+IF(ISERROR(VLOOKUP($A245,UPP!$C$10:$V$329,15,FALSE)),0,VLOOKUP($A245,UPP!$C$10:$V$329,15,FALSE))</f>
        <v>0.14141280870493358</v>
      </c>
      <c r="O245" s="257">
        <f>+IF(ISERROR(VLOOKUP($A245,UPP!$C$10:$V$329,19,FALSE)),0,VLOOKUP($A245,UPP!$C$10:$V$329,19,FALSE))</f>
        <v>688816.13468938333</v>
      </c>
      <c r="P245" s="54"/>
      <c r="Q245" s="54"/>
    </row>
    <row r="246" spans="1:17" x14ac:dyDescent="0.2">
      <c r="A246" s="375">
        <f>+'IBNR+Freq'!B250</f>
        <v>942</v>
      </c>
      <c r="B246" s="375">
        <f>+'IBNR+Freq'!C250</f>
        <v>3</v>
      </c>
      <c r="C246" s="375">
        <f>+'IBNR+Freq'!D250</f>
        <v>1</v>
      </c>
      <c r="D246" s="256">
        <f>+ROUND(IF(ISERROR('IBNR+Freq'!W250),0,'IBNR+Freq'!W250),3)</f>
        <v>0.67700000000000005</v>
      </c>
      <c r="E246" s="257">
        <f>+IF(C246=1,IF(ISERROR(D246*'Exp Loss Report_PAYROLL'!D246*10),0,D246*'Exp Loss Report_PAYROLL'!D246*10),IF(ISERROR(D246*'Exp Loss Report_PAYROLL'!D246),0,D246*'Exp Loss Report_PAYROLL'!D246))</f>
        <v>2617322.62</v>
      </c>
      <c r="F246" s="256">
        <f>+ROUND(IF(ISERROR('IBNR+Freq'!X250),0,'IBNR+Freq'!X250),3)</f>
        <v>1.242</v>
      </c>
      <c r="G246" s="257">
        <f>+IF(C246=1,IF(ISERROR(F246*'Exp Loss Report_PAYROLL'!F246*10),0,F246*'Exp Loss Report_PAYROLL'!F246*10),IF(ISERROR(F246*'Exp Loss Report_PAYROLL'!F246),0,F246*'Exp Loss Report_PAYROLL'!F246))</f>
        <v>4801646.5199999996</v>
      </c>
      <c r="H246" s="256">
        <f>+ROUND(IF(ISERROR('IBNR+Freq'!Y250),0,'IBNR+Freq'!Y250),3)</f>
        <v>0.115</v>
      </c>
      <c r="I246" s="257">
        <f>+IF(C246=1,IF(ISERROR(H246*'Exp Loss Report_PAYROLL'!H246*10),0,H246*'Exp Loss Report_PAYROLL'!H246*10),IF(ISERROR(H246*'Exp Loss Report_PAYROLL'!H246),0,H246*'Exp Loss Report_PAYROLL'!H246))</f>
        <v>444596.9</v>
      </c>
      <c r="J246" s="256">
        <f>+IF(ISERROR(VLOOKUP($A246,UPP!$C$10:$V$329,13,FALSE)),0,VLOOKUP($A246,UPP!$C$10:$V$329,13,FALSE))</f>
        <v>0.81503540838874677</v>
      </c>
      <c r="K246" s="257">
        <f>+IF(ISERROR(VLOOKUP($A246,UPP!$C$10:$V$329,17,FALSE)),0,VLOOKUP($A246,UPP!$C$10:$V$329,17,FALSE))</f>
        <v>3150975.7909553982</v>
      </c>
      <c r="L246" s="256">
        <f>+IF(ISERROR(VLOOKUP($A246,UPP!$C$10:$V$329,14,FALSE)),0,VLOOKUP($A246,UPP!$C$10:$V$329,14,FALSE))</f>
        <v>0.98726015242327381</v>
      </c>
      <c r="M246" s="257">
        <f>+IF(ISERROR(VLOOKUP($A246,UPP!$C$10:$V$329,18,FALSE)),0,VLOOKUP($A246,UPP!$C$10:$V$329,18,FALSE))</f>
        <v>3816806.9848775216</v>
      </c>
      <c r="N246" s="256">
        <f>+IF(ISERROR(VLOOKUP($A246,UPP!$C$10:$V$329,15,FALSE)),0,VLOOKUP($A246,UPP!$C$10:$V$329,15,FALSE))</f>
        <v>9.460232418797955E-2</v>
      </c>
      <c r="O246" s="257">
        <f>+IF(ISERROR(VLOOKUP($A246,UPP!$C$10:$V$329,19,FALSE)),0,VLOOKUP($A246,UPP!$C$10:$V$329,19,FALSE))</f>
        <v>365738.2614501802</v>
      </c>
      <c r="P246" s="54"/>
      <c r="Q246" s="54"/>
    </row>
    <row r="247" spans="1:17" x14ac:dyDescent="0.2">
      <c r="A247" s="375">
        <f>+'IBNR+Freq'!B251</f>
        <v>943</v>
      </c>
      <c r="B247" s="375">
        <f>+'IBNR+Freq'!C251</f>
        <v>3</v>
      </c>
      <c r="C247" s="375">
        <f>+'IBNR+Freq'!D251</f>
        <v>1</v>
      </c>
      <c r="D247" s="256">
        <f>+ROUND(IF(ISERROR('IBNR+Freq'!W251),0,'IBNR+Freq'!W251),3)</f>
        <v>2.1859999999999999</v>
      </c>
      <c r="E247" s="257">
        <f>+IF(C247=1,IF(ISERROR(D247*'Exp Loss Report_PAYROLL'!D247*10),0,D247*'Exp Loss Report_PAYROLL'!D247*10),IF(ISERROR(D247*'Exp Loss Report_PAYROLL'!D247),0,D247*'Exp Loss Report_PAYROLL'!D247))</f>
        <v>4161160.3</v>
      </c>
      <c r="F247" s="256">
        <f>+ROUND(IF(ISERROR('IBNR+Freq'!X251),0,'IBNR+Freq'!X251),3)</f>
        <v>1.59</v>
      </c>
      <c r="G247" s="257">
        <f>+IF(C247=1,IF(ISERROR(F247*'Exp Loss Report_PAYROLL'!F247*10),0,F247*'Exp Loss Report_PAYROLL'!F247*10),IF(ISERROR(F247*'Exp Loss Report_PAYROLL'!F247),0,F247*'Exp Loss Report_PAYROLL'!F247))</f>
        <v>3026644.5</v>
      </c>
      <c r="H247" s="256">
        <f>+ROUND(IF(ISERROR('IBNR+Freq'!Y251),0,'IBNR+Freq'!Y251),3)</f>
        <v>0.16400000000000001</v>
      </c>
      <c r="I247" s="257">
        <f>+IF(C247=1,IF(ISERROR(H247*'Exp Loss Report_PAYROLL'!H247*10),0,H247*'Exp Loss Report_PAYROLL'!H247*10),IF(ISERROR(H247*'Exp Loss Report_PAYROLL'!H247),0,H247*'Exp Loss Report_PAYROLL'!H247))</f>
        <v>312182.2</v>
      </c>
      <c r="J247" s="256">
        <f>+IF(ISERROR(VLOOKUP($A247,UPP!$C$10:$V$329,13,FALSE)),0,VLOOKUP($A247,UPP!$C$10:$V$329,13,FALSE))</f>
        <v>1.9114318641303307</v>
      </c>
      <c r="K247" s="257">
        <f>+IF(ISERROR(VLOOKUP($A247,UPP!$C$10:$V$329,17,FALSE)),0,VLOOKUP($A247,UPP!$C$10:$V$329,17,FALSE))</f>
        <v>3638506.1249652915</v>
      </c>
      <c r="L247" s="256">
        <f>+IF(ISERROR(VLOOKUP($A247,UPP!$C$10:$V$329,14,FALSE)),0,VLOOKUP($A247,UPP!$C$10:$V$329,14,FALSE))</f>
        <v>1.3769748158265451</v>
      </c>
      <c r="M247" s="257">
        <f>+IF(ISERROR(VLOOKUP($A247,UPP!$C$10:$V$329,18,FALSE)),0,VLOOKUP($A247,UPP!$C$10:$V$329,18,FALSE))</f>
        <v>2621140.4106666199</v>
      </c>
      <c r="N247" s="256">
        <f>+IF(ISERROR(VLOOKUP($A247,UPP!$C$10:$V$329,15,FALSE)),0,VLOOKUP($A247,UPP!$C$10:$V$329,15,FALSE))</f>
        <v>8.6515740043124095E-2</v>
      </c>
      <c r="O247" s="257">
        <f>+IF(ISERROR(VLOOKUP($A247,UPP!$C$10:$V$329,19,FALSE)),0,VLOOKUP($A247,UPP!$C$10:$V$329,19,FALSE))</f>
        <v>164687.03695908887</v>
      </c>
      <c r="P247" s="54"/>
      <c r="Q247" s="54"/>
    </row>
    <row r="248" spans="1:17" x14ac:dyDescent="0.2">
      <c r="A248" s="375">
        <f>+'IBNR+Freq'!B252</f>
        <v>944</v>
      </c>
      <c r="B248" s="375">
        <f>+'IBNR+Freq'!C252</f>
        <v>3</v>
      </c>
      <c r="C248" s="375">
        <f>+'IBNR+Freq'!D252</f>
        <v>1</v>
      </c>
      <c r="D248" s="256">
        <f>+ROUND(IF(ISERROR('IBNR+Freq'!W252),0,'IBNR+Freq'!W252),3)</f>
        <v>0.63900000000000001</v>
      </c>
      <c r="E248" s="257">
        <f>+IF(C248=1,IF(ISERROR(D248*'Exp Loss Report_PAYROLL'!D248*10),0,D248*'Exp Loss Report_PAYROLL'!D248*10),IF(ISERROR(D248*'Exp Loss Report_PAYROLL'!D248),0,D248*'Exp Loss Report_PAYROLL'!D248))</f>
        <v>1153324.71</v>
      </c>
      <c r="F248" s="256">
        <f>+ROUND(IF(ISERROR('IBNR+Freq'!X252),0,'IBNR+Freq'!X252),3)</f>
        <v>9.8000000000000004E-2</v>
      </c>
      <c r="G248" s="257">
        <f>+IF(C248=1,IF(ISERROR(F248*'Exp Loss Report_PAYROLL'!F248*10),0,F248*'Exp Loss Report_PAYROLL'!F248*10),IF(ISERROR(F248*'Exp Loss Report_PAYROLL'!F248),0,F248*'Exp Loss Report_PAYROLL'!F248))</f>
        <v>176879.22000000003</v>
      </c>
      <c r="H248" s="256">
        <f>+ROUND(IF(ISERROR('IBNR+Freq'!Y252),0,'IBNR+Freq'!Y252),3)</f>
        <v>0.11700000000000001</v>
      </c>
      <c r="I248" s="257">
        <f>+IF(C248=1,IF(ISERROR(H248*'Exp Loss Report_PAYROLL'!H248*10),0,H248*'Exp Loss Report_PAYROLL'!H248*10),IF(ISERROR(H248*'Exp Loss Report_PAYROLL'!H248),0,H248*'Exp Loss Report_PAYROLL'!H248))</f>
        <v>211172.13</v>
      </c>
      <c r="J248" s="256">
        <f>+IF(ISERROR(VLOOKUP($A248,UPP!$C$10:$V$329,13,FALSE)),0,VLOOKUP($A248,UPP!$C$10:$V$329,13,FALSE))</f>
        <v>0.9436769513930563</v>
      </c>
      <c r="K248" s="257">
        <f>+IF(ISERROR(VLOOKUP($A248,UPP!$C$10:$V$329,17,FALSE)),0,VLOOKUP($A248,UPP!$C$10:$V$329,17,FALSE))</f>
        <v>1703233.0927998133</v>
      </c>
      <c r="L248" s="256">
        <f>+IF(ISERROR(VLOOKUP($A248,UPP!$C$10:$V$329,14,FALSE)),0,VLOOKUP($A248,UPP!$C$10:$V$329,14,FALSE))</f>
        <v>0.82652527506429496</v>
      </c>
      <c r="M248" s="257">
        <f>+IF(ISERROR(VLOOKUP($A248,UPP!$C$10:$V$329,18,FALSE)),0,VLOOKUP($A248,UPP!$C$10:$V$329,18,FALSE))</f>
        <v>1491787.2037107954</v>
      </c>
      <c r="N248" s="256">
        <f>+IF(ISERROR(VLOOKUP($A248,UPP!$C$10:$V$329,15,FALSE)),0,VLOOKUP($A248,UPP!$C$10:$V$329,15,FALSE))</f>
        <v>0.11472784854264895</v>
      </c>
      <c r="O248" s="257">
        <f>+IF(ISERROR(VLOOKUP($A248,UPP!$C$10:$V$329,19,FALSE)),0,VLOOKUP($A248,UPP!$C$10:$V$329,19,FALSE))</f>
        <v>207071.14655614164</v>
      </c>
      <c r="P248" s="54"/>
      <c r="Q248" s="54"/>
    </row>
    <row r="249" spans="1:17" x14ac:dyDescent="0.2">
      <c r="A249" s="375">
        <f>+'IBNR+Freq'!B253</f>
        <v>945</v>
      </c>
      <c r="B249" s="375">
        <f>+'IBNR+Freq'!C253</f>
        <v>3</v>
      </c>
      <c r="C249" s="375">
        <f>+'IBNR+Freq'!D253</f>
        <v>1</v>
      </c>
      <c r="D249" s="256">
        <f>+ROUND(IF(ISERROR('IBNR+Freq'!W253),0,'IBNR+Freq'!W253),3)</f>
        <v>0.17100000000000001</v>
      </c>
      <c r="E249" s="257">
        <f>+IF(C249=1,IF(ISERROR(D249*'Exp Loss Report_PAYROLL'!D249*10),0,D249*'Exp Loss Report_PAYROLL'!D249*10),IF(ISERROR(D249*'Exp Loss Report_PAYROLL'!D249),0,D249*'Exp Loss Report_PAYROLL'!D249))</f>
        <v>129924.09000000001</v>
      </c>
      <c r="F249" s="256">
        <f>+ROUND(IF(ISERROR('IBNR+Freq'!X253),0,'IBNR+Freq'!X253),3)</f>
        <v>1.409</v>
      </c>
      <c r="G249" s="257">
        <f>+IF(C249=1,IF(ISERROR(F249*'Exp Loss Report_PAYROLL'!F249*10),0,F249*'Exp Loss Report_PAYROLL'!F249*10),IF(ISERROR(F249*'Exp Loss Report_PAYROLL'!F249),0,F249*'Exp Loss Report_PAYROLL'!F249))</f>
        <v>1070544.1100000001</v>
      </c>
      <c r="H249" s="256">
        <f>+ROUND(IF(ISERROR('IBNR+Freq'!Y253),0,'IBNR+Freq'!Y253),3)</f>
        <v>0.18099999999999999</v>
      </c>
      <c r="I249" s="257">
        <f>+IF(C249=1,IF(ISERROR(H249*'Exp Loss Report_PAYROLL'!H249*10),0,H249*'Exp Loss Report_PAYROLL'!H249*10),IF(ISERROR(H249*'Exp Loss Report_PAYROLL'!H249),0,H249*'Exp Loss Report_PAYROLL'!H249))</f>
        <v>137521.99</v>
      </c>
      <c r="J249" s="256">
        <f>+IF(ISERROR(VLOOKUP($A249,UPP!$C$10:$V$329,13,FALSE)),0,VLOOKUP($A249,UPP!$C$10:$V$329,13,FALSE))</f>
        <v>0.89497857704988315</v>
      </c>
      <c r="K249" s="257">
        <f>+IF(ISERROR(VLOOKUP($A249,UPP!$C$10:$V$329,17,FALSE)),0,VLOOKUP($A249,UPP!$C$10:$V$329,17,FALSE))</f>
        <v>679995.77305673063</v>
      </c>
      <c r="L249" s="256">
        <f>+IF(ISERROR(VLOOKUP($A249,UPP!$C$10:$V$329,14,FALSE)),0,VLOOKUP($A249,UPP!$C$10:$V$329,14,FALSE))</f>
        <v>1.0649112182618863</v>
      </c>
      <c r="M249" s="257">
        <f>+IF(ISERROR(VLOOKUP($A249,UPP!$C$10:$V$329,18,FALSE)),0,VLOOKUP($A249,UPP!$C$10:$V$329,18,FALSE))</f>
        <v>809108.89452319848</v>
      </c>
      <c r="N249" s="256">
        <f>+IF(ISERROR(VLOOKUP($A249,UPP!$C$10:$V$329,15,FALSE)),0,VLOOKUP($A249,UPP!$C$10:$V$329,15,FALSE))</f>
        <v>0.1165252396882307</v>
      </c>
      <c r="O249" s="257">
        <f>+IF(ISERROR(VLOOKUP($A249,UPP!$C$10:$V$329,19,FALSE)),0,VLOOKUP($A249,UPP!$C$10:$V$329,19,FALSE))</f>
        <v>88534.711862720796</v>
      </c>
      <c r="P249" s="54"/>
      <c r="Q249" s="54"/>
    </row>
    <row r="250" spans="1:17" x14ac:dyDescent="0.2">
      <c r="A250" s="375">
        <f>+'IBNR+Freq'!B254</f>
        <v>946</v>
      </c>
      <c r="B250" s="375">
        <f>+'IBNR+Freq'!C254</f>
        <v>3</v>
      </c>
      <c r="C250" s="375">
        <f>+'IBNR+Freq'!D254</f>
        <v>1</v>
      </c>
      <c r="D250" s="256">
        <f>+ROUND(IF(ISERROR('IBNR+Freq'!W254),0,'IBNR+Freq'!W254),3)</f>
        <v>1.1910000000000001</v>
      </c>
      <c r="E250" s="257">
        <f>+IF(C250=1,IF(ISERROR(D250*'Exp Loss Report_PAYROLL'!D250*10),0,D250*'Exp Loss Report_PAYROLL'!D250*10),IF(ISERROR(D250*'Exp Loss Report_PAYROLL'!D250),0,D250*'Exp Loss Report_PAYROLL'!D250))</f>
        <v>1054046.9100000001</v>
      </c>
      <c r="F250" s="256">
        <f>+ROUND(IF(ISERROR('IBNR+Freq'!X254),0,'IBNR+Freq'!X254),3)</f>
        <v>0.52800000000000002</v>
      </c>
      <c r="G250" s="257">
        <f>+IF(C250=1,IF(ISERROR(F250*'Exp Loss Report_PAYROLL'!F250*10),0,F250*'Exp Loss Report_PAYROLL'!F250*10),IF(ISERROR(F250*'Exp Loss Report_PAYROLL'!F250),0,F250*'Exp Loss Report_PAYROLL'!F250))</f>
        <v>467285.28</v>
      </c>
      <c r="H250" s="256">
        <f>+ROUND(IF(ISERROR('IBNR+Freq'!Y254),0,'IBNR+Freq'!Y254),3)</f>
        <v>3.4000000000000002E-2</v>
      </c>
      <c r="I250" s="257">
        <f>+IF(C250=1,IF(ISERROR(H250*'Exp Loss Report_PAYROLL'!H250*10),0,H250*'Exp Loss Report_PAYROLL'!H250*10),IF(ISERROR(H250*'Exp Loss Report_PAYROLL'!H250),0,H250*'Exp Loss Report_PAYROLL'!H250))</f>
        <v>30090.34</v>
      </c>
      <c r="J250" s="256">
        <f>+IF(ISERROR(VLOOKUP($A250,UPP!$C$10:$V$329,13,FALSE)),0,VLOOKUP($A250,UPP!$C$10:$V$329,13,FALSE))</f>
        <v>1.2082988923308273</v>
      </c>
      <c r="K250" s="257">
        <f>+IF(ISERROR(VLOOKUP($A250,UPP!$C$10:$V$329,17,FALSE)),0,VLOOKUP($A250,UPP!$C$10:$V$329,17,FALSE))</f>
        <v>1069356.6027017056</v>
      </c>
      <c r="L250" s="256">
        <f>+IF(ISERROR(VLOOKUP($A250,UPP!$C$10:$V$329,14,FALSE)),0,VLOOKUP($A250,UPP!$C$10:$V$329,14,FALSE))</f>
        <v>0.79851387924812034</v>
      </c>
      <c r="M250" s="257">
        <f>+IF(ISERROR(VLOOKUP($A250,UPP!$C$10:$V$329,18,FALSE)),0,VLOOKUP($A250,UPP!$C$10:$V$329,18,FALSE))</f>
        <v>706692.76827337907</v>
      </c>
      <c r="N250" s="256">
        <f>+IF(ISERROR(VLOOKUP($A250,UPP!$C$10:$V$329,15,FALSE)),0,VLOOKUP($A250,UPP!$C$10:$V$329,15,FALSE))</f>
        <v>3.9682738421052639E-2</v>
      </c>
      <c r="O250" s="257">
        <f>+IF(ISERROR(VLOOKUP($A250,UPP!$C$10:$V$329,19,FALSE)),0,VLOOKUP($A250,UPP!$C$10:$V$329,19,FALSE))</f>
        <v>35119.620330015794</v>
      </c>
      <c r="P250" s="54"/>
      <c r="Q250" s="54"/>
    </row>
    <row r="251" spans="1:17" x14ac:dyDescent="0.2">
      <c r="A251" s="375">
        <f>+'IBNR+Freq'!B255</f>
        <v>947</v>
      </c>
      <c r="B251" s="375">
        <f>+'IBNR+Freq'!C255</f>
        <v>3</v>
      </c>
      <c r="C251" s="375">
        <f>+'IBNR+Freq'!D255</f>
        <v>1</v>
      </c>
      <c r="D251" s="256">
        <f>+ROUND(IF(ISERROR('IBNR+Freq'!W255),0,'IBNR+Freq'!W255),3)</f>
        <v>0.185</v>
      </c>
      <c r="E251" s="257">
        <f>+IF(C251=1,IF(ISERROR(D251*'Exp Loss Report_PAYROLL'!D251*10),0,D251*'Exp Loss Report_PAYROLL'!D251*10),IF(ISERROR(D251*'Exp Loss Report_PAYROLL'!D251),0,D251*'Exp Loss Report_PAYROLL'!D251))</f>
        <v>108511.75</v>
      </c>
      <c r="F251" s="256">
        <f>+ROUND(IF(ISERROR('IBNR+Freq'!X255),0,'IBNR+Freq'!X255),3)</f>
        <v>1.0720000000000001</v>
      </c>
      <c r="G251" s="257">
        <f>+IF(C251=1,IF(ISERROR(F251*'Exp Loss Report_PAYROLL'!F251*10),0,F251*'Exp Loss Report_PAYROLL'!F251*10),IF(ISERROR(F251*'Exp Loss Report_PAYROLL'!F251),0,F251*'Exp Loss Report_PAYROLL'!F251))</f>
        <v>628781.60000000009</v>
      </c>
      <c r="H251" s="256">
        <f>+ROUND(IF(ISERROR('IBNR+Freq'!Y255),0,'IBNR+Freq'!Y255),3)</f>
        <v>8.7999999999999995E-2</v>
      </c>
      <c r="I251" s="257">
        <f>+IF(C251=1,IF(ISERROR(H251*'Exp Loss Report_PAYROLL'!H251*10),0,H251*'Exp Loss Report_PAYROLL'!H251*10),IF(ISERROR(H251*'Exp Loss Report_PAYROLL'!H251),0,H251*'Exp Loss Report_PAYROLL'!H251))</f>
        <v>51616.399999999994</v>
      </c>
      <c r="J251" s="256">
        <f>+IF(ISERROR(VLOOKUP($A251,UPP!$C$10:$V$329,13,FALSE)),0,VLOOKUP($A251,UPP!$C$10:$V$329,13,FALSE))</f>
        <v>1.7500879859608023</v>
      </c>
      <c r="K251" s="257">
        <f>+IF(ISERROR(VLOOKUP($A251,UPP!$C$10:$V$329,17,FALSE)),0,VLOOKUP($A251,UPP!$C$10:$V$329,17,FALSE))</f>
        <v>1026514.1081653086</v>
      </c>
      <c r="L251" s="256">
        <f>+IF(ISERROR(VLOOKUP($A251,UPP!$C$10:$V$329,14,FALSE)),0,VLOOKUP($A251,UPP!$C$10:$V$329,14,FALSE))</f>
        <v>1.6654964098040104</v>
      </c>
      <c r="M251" s="257">
        <f>+IF(ISERROR(VLOOKUP($A251,UPP!$C$10:$V$329,18,FALSE)),0,VLOOKUP($A251,UPP!$C$10:$V$329,18,FALSE))</f>
        <v>976896.91917054227</v>
      </c>
      <c r="N251" s="256">
        <f>+IF(ISERROR(VLOOKUP($A251,UPP!$C$10:$V$329,15,FALSE)),0,VLOOKUP($A251,UPP!$C$10:$V$329,15,FALSE))</f>
        <v>0.12688736423518812</v>
      </c>
      <c r="O251" s="257">
        <f>+IF(ISERROR(VLOOKUP($A251,UPP!$C$10:$V$329,19,FALSE)),0,VLOOKUP($A251,UPP!$C$10:$V$329,19,FALSE))</f>
        <v>74425.783492149596</v>
      </c>
      <c r="P251" s="54"/>
      <c r="Q251" s="54"/>
    </row>
    <row r="252" spans="1:17" x14ac:dyDescent="0.2">
      <c r="A252" s="375">
        <f>+'IBNR+Freq'!B256</f>
        <v>948</v>
      </c>
      <c r="B252" s="375">
        <f>+'IBNR+Freq'!C256</f>
        <v>3</v>
      </c>
      <c r="C252" s="375">
        <f>+'IBNR+Freq'!D256</f>
        <v>1</v>
      </c>
      <c r="D252" s="256">
        <f>+ROUND(IF(ISERROR('IBNR+Freq'!W256),0,'IBNR+Freq'!W256),3)</f>
        <v>2.73</v>
      </c>
      <c r="E252" s="257">
        <f>+IF(C252=1,IF(ISERROR(D252*'Exp Loss Report_PAYROLL'!D252*10),0,D252*'Exp Loss Report_PAYROLL'!D252*10),IF(ISERROR(D252*'Exp Loss Report_PAYROLL'!D252),0,D252*'Exp Loss Report_PAYROLL'!D252))</f>
        <v>1365300.3</v>
      </c>
      <c r="F252" s="256">
        <f>+ROUND(IF(ISERROR('IBNR+Freq'!X256),0,'IBNR+Freq'!X256),3)</f>
        <v>0.42799999999999999</v>
      </c>
      <c r="G252" s="257">
        <f>+IF(C252=1,IF(ISERROR(F252*'Exp Loss Report_PAYROLL'!F252*10),0,F252*'Exp Loss Report_PAYROLL'!F252*10),IF(ISERROR(F252*'Exp Loss Report_PAYROLL'!F252),0,F252*'Exp Loss Report_PAYROLL'!F252))</f>
        <v>214047.08</v>
      </c>
      <c r="H252" s="256">
        <f>+ROUND(IF(ISERROR('IBNR+Freq'!Y256),0,'IBNR+Freq'!Y256),3)</f>
        <v>0.111</v>
      </c>
      <c r="I252" s="257">
        <f>+IF(C252=1,IF(ISERROR(H252*'Exp Loss Report_PAYROLL'!H252*10),0,H252*'Exp Loss Report_PAYROLL'!H252*10),IF(ISERROR(H252*'Exp Loss Report_PAYROLL'!H252),0,H252*'Exp Loss Report_PAYROLL'!H252))</f>
        <v>55512.210000000006</v>
      </c>
      <c r="J252" s="256">
        <f>+IF(ISERROR(VLOOKUP($A252,UPP!$C$10:$V$329,13,FALSE)),0,VLOOKUP($A252,UPP!$C$10:$V$329,13,FALSE))</f>
        <v>0.54152037385435181</v>
      </c>
      <c r="K252" s="257">
        <f>+IF(ISERROR(VLOOKUP($A252,UPP!$C$10:$V$329,17,FALSE)),0,VLOOKUP($A252,UPP!$C$10:$V$329,17,FALSE))</f>
        <v>270819.7541682999</v>
      </c>
      <c r="L252" s="256">
        <f>+IF(ISERROR(VLOOKUP($A252,UPP!$C$10:$V$329,14,FALSE)),0,VLOOKUP($A252,UPP!$C$10:$V$329,14,FALSE))</f>
        <v>0.75944930479573736</v>
      </c>
      <c r="M252" s="257">
        <f>+IF(ISERROR(VLOOKUP($A252,UPP!$C$10:$V$329,18,FALSE)),0,VLOOKUP($A252,UPP!$C$10:$V$329,18,FALSE))</f>
        <v>379808.19182139618</v>
      </c>
      <c r="N252" s="256">
        <f>+IF(ISERROR(VLOOKUP($A252,UPP!$C$10:$V$329,15,FALSE)),0,VLOOKUP($A252,UPP!$C$10:$V$329,15,FALSE))</f>
        <v>9.3280186349911212E-2</v>
      </c>
      <c r="O252" s="257">
        <f>+IF(ISERROR(VLOOKUP($A252,UPP!$C$10:$V$329,19,FALSE)),0,VLOOKUP($A252,UPP!$C$10:$V$329,19,FALSE))</f>
        <v>46650.353995454097</v>
      </c>
      <c r="P252" s="54"/>
      <c r="Q252" s="54"/>
    </row>
    <row r="253" spans="1:17" x14ac:dyDescent="0.2">
      <c r="A253" s="375">
        <f>+'IBNR+Freq'!B257</f>
        <v>949</v>
      </c>
      <c r="B253" s="375">
        <f>+'IBNR+Freq'!C257</f>
        <v>3</v>
      </c>
      <c r="C253" s="375">
        <f>+'IBNR+Freq'!D257</f>
        <v>1</v>
      </c>
      <c r="D253" s="256">
        <f>+ROUND(IF(ISERROR('IBNR+Freq'!W257),0,'IBNR+Freq'!W257),3)</f>
        <v>9.2999999999999999E-2</v>
      </c>
      <c r="E253" s="257">
        <f>+IF(C253=1,IF(ISERROR(D253*'Exp Loss Report_PAYROLL'!D253*10),0,D253*'Exp Loss Report_PAYROLL'!D253*10),IF(ISERROR(D253*'Exp Loss Report_PAYROLL'!D253),0,D253*'Exp Loss Report_PAYROLL'!D253))</f>
        <v>28094.37</v>
      </c>
      <c r="F253" s="256">
        <f>+ROUND(IF(ISERROR('IBNR+Freq'!X257),0,'IBNR+Freq'!X257),3)</f>
        <v>0.375</v>
      </c>
      <c r="G253" s="257">
        <f>+IF(C253=1,IF(ISERROR(F253*'Exp Loss Report_PAYROLL'!F253*10),0,F253*'Exp Loss Report_PAYROLL'!F253*10),IF(ISERROR(F253*'Exp Loss Report_PAYROLL'!F253),0,F253*'Exp Loss Report_PAYROLL'!F253))</f>
        <v>113283.75</v>
      </c>
      <c r="H253" s="256">
        <f>+ROUND(IF(ISERROR('IBNR+Freq'!Y257),0,'IBNR+Freq'!Y257),3)</f>
        <v>1E-3</v>
      </c>
      <c r="I253" s="257">
        <f>+IF(C253=1,IF(ISERROR(H253*'Exp Loss Report_PAYROLL'!H253*10),0,H253*'Exp Loss Report_PAYROLL'!H253*10),IF(ISERROR(H253*'Exp Loss Report_PAYROLL'!H253),0,H253*'Exp Loss Report_PAYROLL'!H253))</f>
        <v>302.08999999999997</v>
      </c>
      <c r="J253" s="256">
        <f>+IF(ISERROR(VLOOKUP($A253,UPP!$C$10:$V$329,13,FALSE)),0,VLOOKUP($A253,UPP!$C$10:$V$329,13,FALSE))</f>
        <v>0.17582844143835619</v>
      </c>
      <c r="K253" s="257">
        <f>+IF(ISERROR(VLOOKUP($A253,UPP!$C$10:$V$329,17,FALSE)),0,VLOOKUP($A253,UPP!$C$10:$V$329,17,FALSE))</f>
        <v>53116.013874113021</v>
      </c>
      <c r="L253" s="256">
        <f>+IF(ISERROR(VLOOKUP($A253,UPP!$C$10:$V$329,14,FALSE)),0,VLOOKUP($A253,UPP!$C$10:$V$329,14,FALSE))</f>
        <v>0.14126387602739726</v>
      </c>
      <c r="M253" s="257">
        <f>+IF(ISERROR(VLOOKUP($A253,UPP!$C$10:$V$329,18,FALSE)),0,VLOOKUP($A253,UPP!$C$10:$V$329,18,FALSE))</f>
        <v>42674.404309116435</v>
      </c>
      <c r="N253" s="256">
        <f>+IF(ISERROR(VLOOKUP($A253,UPP!$C$10:$V$329,15,FALSE)),0,VLOOKUP($A253,UPP!$C$10:$V$329,15,FALSE))</f>
        <v>1.2022457534246576E-2</v>
      </c>
      <c r="O253" s="257">
        <f>+IF(ISERROR(VLOOKUP($A253,UPP!$C$10:$V$329,19,FALSE)),0,VLOOKUP($A253,UPP!$C$10:$V$329,19,FALSE))</f>
        <v>3631.8641965205484</v>
      </c>
      <c r="P253" s="54"/>
      <c r="Q253" s="54"/>
    </row>
    <row r="254" spans="1:17" x14ac:dyDescent="0.2">
      <c r="A254" s="375">
        <f>+'IBNR+Freq'!B258</f>
        <v>951</v>
      </c>
      <c r="B254" s="375">
        <f>+'IBNR+Freq'!C258</f>
        <v>3</v>
      </c>
      <c r="C254" s="375">
        <f>+'IBNR+Freq'!D258</f>
        <v>1</v>
      </c>
      <c r="D254" s="256">
        <f>+ROUND(IF(ISERROR('IBNR+Freq'!W258),0,'IBNR+Freq'!W258),3)</f>
        <v>0.22600000000000001</v>
      </c>
      <c r="E254" s="257">
        <f>+IF(C254=1,IF(ISERROR(D254*'Exp Loss Report_PAYROLL'!D254*10),0,D254*'Exp Loss Report_PAYROLL'!D254*10),IF(ISERROR(D254*'Exp Loss Report_PAYROLL'!D254),0,D254*'Exp Loss Report_PAYROLL'!D254))</f>
        <v>11128985.800000001</v>
      </c>
      <c r="F254" s="256">
        <f>+ROUND(IF(ISERROR('IBNR+Freq'!X258),0,'IBNR+Freq'!X258),3)</f>
        <v>0.11</v>
      </c>
      <c r="G254" s="257">
        <f>+IF(C254=1,IF(ISERROR(F254*'Exp Loss Report_PAYROLL'!F254*10),0,F254*'Exp Loss Report_PAYROLL'!F254*10),IF(ISERROR(F254*'Exp Loss Report_PAYROLL'!F254),0,F254*'Exp Loss Report_PAYROLL'!F254))</f>
        <v>5416763</v>
      </c>
      <c r="H254" s="256">
        <f>+ROUND(IF(ISERROR('IBNR+Freq'!Y258),0,'IBNR+Freq'!Y258),3)</f>
        <v>2.5000000000000001E-2</v>
      </c>
      <c r="I254" s="257">
        <f>+IF(C254=1,IF(ISERROR(H254*'Exp Loss Report_PAYROLL'!H254*10),0,H254*'Exp Loss Report_PAYROLL'!H254*10),IF(ISERROR(H254*'Exp Loss Report_PAYROLL'!H254),0,H254*'Exp Loss Report_PAYROLL'!H254))</f>
        <v>1231082.5</v>
      </c>
      <c r="J254" s="256">
        <f>+IF(ISERROR(VLOOKUP($A254,UPP!$C$10:$V$329,13,FALSE)),0,VLOOKUP($A254,UPP!$C$10:$V$329,13,FALSE))</f>
        <v>0.18960113805555553</v>
      </c>
      <c r="K254" s="257">
        <f>+IF(ISERROR(VLOOKUP($A254,UPP!$C$10:$V$329,17,FALSE)),0,VLOOKUP($A254,UPP!$C$10:$V$329,17,FALSE))</f>
        <v>9336585.7216111384</v>
      </c>
      <c r="L254" s="256">
        <f>+IF(ISERROR(VLOOKUP($A254,UPP!$C$10:$V$329,14,FALSE)),0,VLOOKUP($A254,UPP!$C$10:$V$329,14,FALSE))</f>
        <v>0.13095332840277776</v>
      </c>
      <c r="M254" s="257">
        <f>+IF(ISERROR(VLOOKUP($A254,UPP!$C$10:$V$329,18,FALSE)),0,VLOOKUP($A254,UPP!$C$10:$V$329,18,FALSE))</f>
        <v>6448574.0365365064</v>
      </c>
      <c r="N254" s="256">
        <f>+IF(ISERROR(VLOOKUP($A254,UPP!$C$10:$V$329,15,FALSE)),0,VLOOKUP($A254,UPP!$C$10:$V$329,15,FALSE))</f>
        <v>2.6512023541666669E-2</v>
      </c>
      <c r="O254" s="257">
        <f>+IF(ISERROR(VLOOKUP($A254,UPP!$C$10:$V$329,19,FALSE)),0,VLOOKUP($A254,UPP!$C$10:$V$329,19,FALSE))</f>
        <v>1305539.5288693542</v>
      </c>
      <c r="P254" s="54"/>
      <c r="Q254" s="54"/>
    </row>
    <row r="255" spans="1:17" x14ac:dyDescent="0.2">
      <c r="A255" s="375">
        <f>+'IBNR+Freq'!B259</f>
        <v>952</v>
      </c>
      <c r="B255" s="375">
        <f>+'IBNR+Freq'!C259</f>
        <v>3</v>
      </c>
      <c r="C255" s="375">
        <f>+'IBNR+Freq'!D259</f>
        <v>1</v>
      </c>
      <c r="D255" s="256">
        <f>+ROUND(IF(ISERROR('IBNR+Freq'!W259),0,'IBNR+Freq'!W259),3)</f>
        <v>0.21299999999999999</v>
      </c>
      <c r="E255" s="257">
        <f>+IF(C255=1,IF(ISERROR(D255*'Exp Loss Report_PAYROLL'!D255*10),0,D255*'Exp Loss Report_PAYROLL'!D255*10),IF(ISERROR(D255*'Exp Loss Report_PAYROLL'!D255),0,D255*'Exp Loss Report_PAYROLL'!D255))</f>
        <v>655667.24999999988</v>
      </c>
      <c r="F255" s="256">
        <f>+ROUND(IF(ISERROR('IBNR+Freq'!X259),0,'IBNR+Freq'!X259),3)</f>
        <v>0.14899999999999999</v>
      </c>
      <c r="G255" s="257">
        <f>+IF(C255=1,IF(ISERROR(F255*'Exp Loss Report_PAYROLL'!F255*10),0,F255*'Exp Loss Report_PAYROLL'!F255*10),IF(ISERROR(F255*'Exp Loss Report_PAYROLL'!F255),0,F255*'Exp Loss Report_PAYROLL'!F255))</f>
        <v>458659.24999999994</v>
      </c>
      <c r="H255" s="256">
        <f>+ROUND(IF(ISERROR('IBNR+Freq'!Y259),0,'IBNR+Freq'!Y259),3)</f>
        <v>4.5999999999999999E-2</v>
      </c>
      <c r="I255" s="257">
        <f>+IF(C255=1,IF(ISERROR(H255*'Exp Loss Report_PAYROLL'!H255*10),0,H255*'Exp Loss Report_PAYROLL'!H255*10),IF(ISERROR(H255*'Exp Loss Report_PAYROLL'!H255),0,H255*'Exp Loss Report_PAYROLL'!H255))</f>
        <v>141599.5</v>
      </c>
      <c r="J255" s="256">
        <f>+IF(ISERROR(VLOOKUP($A255,UPP!$C$10:$V$329,13,FALSE)),0,VLOOKUP($A255,UPP!$C$10:$V$329,13,FALSE))</f>
        <v>0.23843559923076924</v>
      </c>
      <c r="K255" s="257">
        <f>+IF(ISERROR(VLOOKUP($A255,UPP!$C$10:$V$329,17,FALSE)),0,VLOOKUP($A255,UPP!$C$10:$V$329,17,FALSE))</f>
        <v>733964.38333211537</v>
      </c>
      <c r="L255" s="256">
        <f>+IF(ISERROR(VLOOKUP($A255,UPP!$C$10:$V$329,14,FALSE)),0,VLOOKUP($A255,UPP!$C$10:$V$329,14,FALSE))</f>
        <v>0.14821672384615386</v>
      </c>
      <c r="M255" s="257">
        <f>+IF(ISERROR(VLOOKUP($A255,UPP!$C$10:$V$329,18,FALSE)),0,VLOOKUP($A255,UPP!$C$10:$V$329,18,FALSE))</f>
        <v>456248.13017942308</v>
      </c>
      <c r="N255" s="256">
        <f>+IF(ISERROR(VLOOKUP($A255,UPP!$C$10:$V$329,15,FALSE)),0,VLOOKUP($A255,UPP!$C$10:$V$329,15,FALSE))</f>
        <v>3.222102692307692E-2</v>
      </c>
      <c r="O255" s="257">
        <f>+IF(ISERROR(VLOOKUP($A255,UPP!$C$10:$V$329,19,FALSE)),0,VLOOKUP($A255,UPP!$C$10:$V$329,19,FALSE))</f>
        <v>99184.376125961542</v>
      </c>
      <c r="P255" s="54"/>
      <c r="Q255" s="54"/>
    </row>
    <row r="256" spans="1:17" x14ac:dyDescent="0.2">
      <c r="A256" s="375">
        <f>+'IBNR+Freq'!B260</f>
        <v>953</v>
      </c>
      <c r="B256" s="375">
        <f>+'IBNR+Freq'!C260</f>
        <v>3</v>
      </c>
      <c r="C256" s="375">
        <f>+'IBNR+Freq'!D260</f>
        <v>1</v>
      </c>
      <c r="D256" s="256">
        <f>+ROUND(IF(ISERROR('IBNR+Freq'!W260),0,'IBNR+Freq'!W260),3)</f>
        <v>5.6000000000000001E-2</v>
      </c>
      <c r="E256" s="257">
        <f>+IF(C256=1,IF(ISERROR(D256*'Exp Loss Report_PAYROLL'!D256*10),0,D256*'Exp Loss Report_PAYROLL'!D256*10),IF(ISERROR(D256*'Exp Loss Report_PAYROLL'!D256),0,D256*'Exp Loss Report_PAYROLL'!D256))</f>
        <v>14068584.32</v>
      </c>
      <c r="F256" s="256">
        <f>+ROUND(IF(ISERROR('IBNR+Freq'!X260),0,'IBNR+Freq'!X260),3)</f>
        <v>4.2999999999999997E-2</v>
      </c>
      <c r="G256" s="257">
        <f>+IF(C256=1,IF(ISERROR(F256*'Exp Loss Report_PAYROLL'!F256*10),0,F256*'Exp Loss Report_PAYROLL'!F256*10),IF(ISERROR(F256*'Exp Loss Report_PAYROLL'!F256),0,F256*'Exp Loss Report_PAYROLL'!F256))</f>
        <v>10802662.959999999</v>
      </c>
      <c r="H256" s="256">
        <f>+ROUND(IF(ISERROR('IBNR+Freq'!Y260),0,'IBNR+Freq'!Y260),3)</f>
        <v>0.01</v>
      </c>
      <c r="I256" s="257">
        <f>+IF(C256=1,IF(ISERROR(H256*'Exp Loss Report_PAYROLL'!H256*10),0,H256*'Exp Loss Report_PAYROLL'!H256*10),IF(ISERROR(H256*'Exp Loss Report_PAYROLL'!H256),0,H256*'Exp Loss Report_PAYROLL'!H256))</f>
        <v>2512247.2000000002</v>
      </c>
      <c r="J256" s="256">
        <f>+IF(ISERROR(VLOOKUP($A256,UPP!$C$10:$V$329,13,FALSE)),0,VLOOKUP($A256,UPP!$C$10:$V$329,13,FALSE))</f>
        <v>5.2452667265625016E-2</v>
      </c>
      <c r="K256" s="257">
        <f>+IF(ISERROR(VLOOKUP($A256,UPP!$C$10:$V$329,17,FALSE)),0,VLOOKUP($A256,UPP!$C$10:$V$329,17,FALSE))</f>
        <v>13177406.647059809</v>
      </c>
      <c r="L256" s="256">
        <f>+IF(ISERROR(VLOOKUP($A256,UPP!$C$10:$V$329,14,FALSE)),0,VLOOKUP($A256,UPP!$C$10:$V$329,14,FALSE))</f>
        <v>3.8942131757812519E-2</v>
      </c>
      <c r="M256" s="257">
        <f>+IF(ISERROR(VLOOKUP($A256,UPP!$C$10:$V$329,18,FALSE)),0,VLOOKUP($A256,UPP!$C$10:$V$329,18,FALSE))</f>
        <v>9783226.147059558</v>
      </c>
      <c r="N256" s="256">
        <f>+IF(ISERROR(VLOOKUP($A256,UPP!$C$10:$V$329,15,FALSE)),0,VLOOKUP($A256,UPP!$C$10:$V$329,15,FALSE))</f>
        <v>1.0331585976562502E-2</v>
      </c>
      <c r="O256" s="257">
        <f>+IF(ISERROR(VLOOKUP($A256,UPP!$C$10:$V$329,19,FALSE)),0,VLOOKUP($A256,UPP!$C$10:$V$329,19,FALSE))</f>
        <v>2595549.7941178409</v>
      </c>
      <c r="P256" s="54"/>
      <c r="Q256" s="54"/>
    </row>
    <row r="257" spans="1:17" x14ac:dyDescent="0.2">
      <c r="A257" s="375">
        <f>+'IBNR+Freq'!B261</f>
        <v>954</v>
      </c>
      <c r="B257" s="375">
        <f>+'IBNR+Freq'!C261</f>
        <v>3</v>
      </c>
      <c r="C257" s="375">
        <f>+'IBNR+Freq'!D261</f>
        <v>1</v>
      </c>
      <c r="D257" s="256">
        <f>+ROUND(IF(ISERROR('IBNR+Freq'!W261),0,'IBNR+Freq'!W261),3)</f>
        <v>1.278</v>
      </c>
      <c r="E257" s="257">
        <f>+IF(C257=1,IF(ISERROR(D257*'Exp Loss Report_PAYROLL'!D257*10),0,D257*'Exp Loss Report_PAYROLL'!D257*10),IF(ISERROR(D257*'Exp Loss Report_PAYROLL'!D257),0,D257*'Exp Loss Report_PAYROLL'!D257))</f>
        <v>3014661.42</v>
      </c>
      <c r="F257" s="256">
        <f>+ROUND(IF(ISERROR('IBNR+Freq'!X261),0,'IBNR+Freq'!X261),3)</f>
        <v>0.56200000000000006</v>
      </c>
      <c r="G257" s="257">
        <f>+IF(C257=1,IF(ISERROR(F257*'Exp Loss Report_PAYROLL'!F257*10),0,F257*'Exp Loss Report_PAYROLL'!F257*10),IF(ISERROR(F257*'Exp Loss Report_PAYROLL'!F257),0,F257*'Exp Loss Report_PAYROLL'!F257))</f>
        <v>1325696.1800000002</v>
      </c>
      <c r="H257" s="256">
        <f>+ROUND(IF(ISERROR('IBNR+Freq'!Y261),0,'IBNR+Freq'!Y261),3)</f>
        <v>5.7000000000000002E-2</v>
      </c>
      <c r="I257" s="257">
        <f>+IF(C257=1,IF(ISERROR(H257*'Exp Loss Report_PAYROLL'!H257*10),0,H257*'Exp Loss Report_PAYROLL'!H257*10),IF(ISERROR(H257*'Exp Loss Report_PAYROLL'!H257),0,H257*'Exp Loss Report_PAYROLL'!H257))</f>
        <v>134456.73000000001</v>
      </c>
      <c r="J257" s="256">
        <f>+IF(ISERROR(VLOOKUP($A257,UPP!$C$10:$V$329,13,FALSE)),0,VLOOKUP($A257,UPP!$C$10:$V$329,13,FALSE))</f>
        <v>1.1303794360041324</v>
      </c>
      <c r="K257" s="257">
        <f>+IF(ISERROR(VLOOKUP($A257,UPP!$C$10:$V$329,17,FALSE)),0,VLOOKUP($A257,UPP!$C$10:$V$329,17,FALSE))</f>
        <v>2666440.7477957876</v>
      </c>
      <c r="L257" s="256">
        <f>+IF(ISERROR(VLOOKUP($A257,UPP!$C$10:$V$329,14,FALSE)),0,VLOOKUP($A257,UPP!$C$10:$V$329,14,FALSE))</f>
        <v>0.78188620501859518</v>
      </c>
      <c r="M257" s="257">
        <f>+IF(ISERROR(VLOOKUP($A257,UPP!$C$10:$V$329,18,FALSE)),0,VLOOKUP($A257,UPP!$C$10:$V$329,18,FALSE))</f>
        <v>1844383.5501563139</v>
      </c>
      <c r="N257" s="256">
        <f>+IF(ISERROR(VLOOKUP($A257,UPP!$C$10:$V$329,15,FALSE)),0,VLOOKUP($A257,UPP!$C$10:$V$329,15,FALSE))</f>
        <v>4.4471293977272737E-2</v>
      </c>
      <c r="O257" s="257">
        <f>+IF(ISERROR(VLOOKUP($A257,UPP!$C$10:$V$329,19,FALSE)),0,VLOOKUP($A257,UPP!$C$10:$V$329,19,FALSE))</f>
        <v>104902.89065004888</v>
      </c>
      <c r="P257" s="54"/>
      <c r="Q257" s="54"/>
    </row>
    <row r="258" spans="1:17" x14ac:dyDescent="0.2">
      <c r="A258" s="375">
        <f>+'IBNR+Freq'!B262</f>
        <v>955</v>
      </c>
      <c r="B258" s="375">
        <f>+'IBNR+Freq'!C262</f>
        <v>3</v>
      </c>
      <c r="C258" s="375">
        <f>+'IBNR+Freq'!D262</f>
        <v>1</v>
      </c>
      <c r="D258" s="256">
        <f>+ROUND(IF(ISERROR('IBNR+Freq'!W262),0,'IBNR+Freq'!W262),3)</f>
        <v>3.5000000000000003E-2</v>
      </c>
      <c r="E258" s="257">
        <f>+IF(C258=1,IF(ISERROR(D258*'Exp Loss Report_PAYROLL'!D258*10),0,D258*'Exp Loss Report_PAYROLL'!D258*10),IF(ISERROR(D258*'Exp Loss Report_PAYROLL'!D258),0,D258*'Exp Loss Report_PAYROLL'!D258))</f>
        <v>1302783.6500000001</v>
      </c>
      <c r="F258" s="256">
        <f>+ROUND(IF(ISERROR('IBNR+Freq'!X262),0,'IBNR+Freq'!X262),3)</f>
        <v>2.4E-2</v>
      </c>
      <c r="G258" s="257">
        <f>+IF(C258=1,IF(ISERROR(F258*'Exp Loss Report_PAYROLL'!F258*10),0,F258*'Exp Loss Report_PAYROLL'!F258*10),IF(ISERROR(F258*'Exp Loss Report_PAYROLL'!F258),0,F258*'Exp Loss Report_PAYROLL'!F258))</f>
        <v>893337.3600000001</v>
      </c>
      <c r="H258" s="256">
        <f>+ROUND(IF(ISERROR('IBNR+Freq'!Y262),0,'IBNR+Freq'!Y262),3)</f>
        <v>8.9999999999999993E-3</v>
      </c>
      <c r="I258" s="257">
        <f>+IF(C258=1,IF(ISERROR(H258*'Exp Loss Report_PAYROLL'!H258*10),0,H258*'Exp Loss Report_PAYROLL'!H258*10),IF(ISERROR(H258*'Exp Loss Report_PAYROLL'!H258),0,H258*'Exp Loss Report_PAYROLL'!H258))</f>
        <v>335001.51</v>
      </c>
      <c r="J258" s="256">
        <f>+IF(ISERROR(VLOOKUP($A258,UPP!$C$10:$V$329,13,FALSE)),0,VLOOKUP($A258,UPP!$C$10:$V$329,13,FALSE))</f>
        <v>6.2477622283464582E-2</v>
      </c>
      <c r="K258" s="257">
        <f>+IF(ISERROR(VLOOKUP($A258,UPP!$C$10:$V$329,17,FALSE)),0,VLOOKUP($A258,UPP!$C$10:$V$329,17,FALSE))</f>
        <v>2325566.4229078093</v>
      </c>
      <c r="L258" s="256">
        <f>+IF(ISERROR(VLOOKUP($A258,UPP!$C$10:$V$329,14,FALSE)),0,VLOOKUP($A258,UPP!$C$10:$V$329,14,FALSE))</f>
        <v>3.0437815984251979E-2</v>
      </c>
      <c r="M258" s="257">
        <f>+IF(ISERROR(VLOOKUP($A258,UPP!$C$10:$V$329,18,FALSE)),0,VLOOKUP($A258,UPP!$C$10:$V$329,18,FALSE))</f>
        <v>1132968.257314061</v>
      </c>
      <c r="N258" s="256">
        <f>+IF(ISERROR(VLOOKUP($A258,UPP!$C$10:$V$329,15,FALSE)),0,VLOOKUP($A258,UPP!$C$10:$V$329,15,FALSE))</f>
        <v>8.8109467322834666E-3</v>
      </c>
      <c r="O258" s="257">
        <f>+IF(ISERROR(VLOOKUP($A258,UPP!$C$10:$V$329,19,FALSE)),0,VLOOKUP($A258,UPP!$C$10:$V$329,19,FALSE))</f>
        <v>327964.49553828075</v>
      </c>
      <c r="P258" s="54"/>
      <c r="Q258" s="54"/>
    </row>
    <row r="259" spans="1:17" x14ac:dyDescent="0.2">
      <c r="A259" s="375">
        <f>+'IBNR+Freq'!B263</f>
        <v>956</v>
      </c>
      <c r="B259" s="375">
        <f>+'IBNR+Freq'!C263</f>
        <v>3</v>
      </c>
      <c r="C259" s="375">
        <f>+'IBNR+Freq'!D263</f>
        <v>1</v>
      </c>
      <c r="D259" s="256">
        <f>+ROUND(IF(ISERROR('IBNR+Freq'!W263),0,'IBNR+Freq'!W263),3)</f>
        <v>5.1999999999999998E-2</v>
      </c>
      <c r="E259" s="257">
        <f>+IF(C259=1,IF(ISERROR(D259*'Exp Loss Report_PAYROLL'!D259*10),0,D259*'Exp Loss Report_PAYROLL'!D259*10),IF(ISERROR(D259*'Exp Loss Report_PAYROLL'!D259),0,D259*'Exp Loss Report_PAYROLL'!D259))</f>
        <v>1108564.08</v>
      </c>
      <c r="F259" s="256">
        <f>+ROUND(IF(ISERROR('IBNR+Freq'!X263),0,'IBNR+Freq'!X263),3)</f>
        <v>1.2E-2</v>
      </c>
      <c r="G259" s="257">
        <f>+IF(C259=1,IF(ISERROR(F259*'Exp Loss Report_PAYROLL'!F259*10),0,F259*'Exp Loss Report_PAYROLL'!F259*10),IF(ISERROR(F259*'Exp Loss Report_PAYROLL'!F259),0,F259*'Exp Loss Report_PAYROLL'!F259))</f>
        <v>255822.47999999998</v>
      </c>
      <c r="H259" s="256">
        <f>+ROUND(IF(ISERROR('IBNR+Freq'!Y263),0,'IBNR+Freq'!Y263),3)</f>
        <v>5.0000000000000001E-3</v>
      </c>
      <c r="I259" s="257">
        <f>+IF(C259=1,IF(ISERROR(H259*'Exp Loss Report_PAYROLL'!H259*10),0,H259*'Exp Loss Report_PAYROLL'!H259*10),IF(ISERROR(H259*'Exp Loss Report_PAYROLL'!H259),0,H259*'Exp Loss Report_PAYROLL'!H259))</f>
        <v>106592.70000000001</v>
      </c>
      <c r="J259" s="256">
        <f>+IF(ISERROR(VLOOKUP($A259,UPP!$C$10:$V$329,13,FALSE)),0,VLOOKUP($A259,UPP!$C$10:$V$329,13,FALSE))</f>
        <v>6.0041894237288146E-2</v>
      </c>
      <c r="K259" s="257">
        <f>+IF(ISERROR(VLOOKUP($A259,UPP!$C$10:$V$329,17,FALSE)),0,VLOOKUP($A259,UPP!$C$10:$V$329,17,FALSE))</f>
        <v>1280005.5239733967</v>
      </c>
      <c r="L259" s="256">
        <f>+IF(ISERROR(VLOOKUP($A259,UPP!$C$10:$V$329,14,FALSE)),0,VLOOKUP($A259,UPP!$C$10:$V$329,14,FALSE))</f>
        <v>3.1643701016949161E-2</v>
      </c>
      <c r="M259" s="257">
        <f>+IF(ISERROR(VLOOKUP($A259,UPP!$C$10:$V$329,18,FALSE)),0,VLOOKUP($A259,UPP!$C$10:$V$329,18,FALSE))</f>
        <v>674597.5058778713</v>
      </c>
      <c r="N259" s="256">
        <f>+IF(ISERROR(VLOOKUP($A259,UPP!$C$10:$V$329,15,FALSE)),0,VLOOKUP($A259,UPP!$C$10:$V$329,15,FALSE))</f>
        <v>4.0568847457627131E-3</v>
      </c>
      <c r="O259" s="257">
        <f>+IF(ISERROR(VLOOKUP($A259,UPP!$C$10:$V$329,19,FALSE)),0,VLOOKUP($A259,UPP!$C$10:$V$329,19,FALSE))</f>
        <v>86486.859727932228</v>
      </c>
      <c r="P259" s="54"/>
      <c r="Q259" s="54"/>
    </row>
    <row r="260" spans="1:17" x14ac:dyDescent="0.2">
      <c r="A260" s="375">
        <f>+'IBNR+Freq'!B264</f>
        <v>957</v>
      </c>
      <c r="B260" s="375">
        <f>+'IBNR+Freq'!C264</f>
        <v>3</v>
      </c>
      <c r="C260" s="375">
        <f>+'IBNR+Freq'!D264</f>
        <v>1</v>
      </c>
      <c r="D260" s="256">
        <f>+ROUND(IF(ISERROR('IBNR+Freq'!W264),0,'IBNR+Freq'!W264),3)</f>
        <v>0.27400000000000002</v>
      </c>
      <c r="E260" s="257">
        <f>+IF(C260=1,IF(ISERROR(D260*'Exp Loss Report_PAYROLL'!D260*10),0,D260*'Exp Loss Report_PAYROLL'!D260*10),IF(ISERROR(D260*'Exp Loss Report_PAYROLL'!D260),0,D260*'Exp Loss Report_PAYROLL'!D260))</f>
        <v>12980322.560000001</v>
      </c>
      <c r="F260" s="256">
        <f>+ROUND(IF(ISERROR('IBNR+Freq'!X264),0,'IBNR+Freq'!X264),3)</f>
        <v>0.188</v>
      </c>
      <c r="G260" s="257">
        <f>+IF(C260=1,IF(ISERROR(F260*'Exp Loss Report_PAYROLL'!F260*10),0,F260*'Exp Loss Report_PAYROLL'!F260*10),IF(ISERROR(F260*'Exp Loss Report_PAYROLL'!F260),0,F260*'Exp Loss Report_PAYROLL'!F260))</f>
        <v>8906206.7200000007</v>
      </c>
      <c r="H260" s="256">
        <f>+ROUND(IF(ISERROR('IBNR+Freq'!Y264),0,'IBNR+Freq'!Y264),3)</f>
        <v>3.3000000000000002E-2</v>
      </c>
      <c r="I260" s="257">
        <f>+IF(C260=1,IF(ISERROR(H260*'Exp Loss Report_PAYROLL'!H260*10),0,H260*'Exp Loss Report_PAYROLL'!H260*10),IF(ISERROR(H260*'Exp Loss Report_PAYROLL'!H260),0,H260*'Exp Loss Report_PAYROLL'!H260))</f>
        <v>1563323.52</v>
      </c>
      <c r="J260" s="256">
        <f>+IF(ISERROR(VLOOKUP($A260,UPP!$C$10:$V$329,13,FALSE)),0,VLOOKUP($A260,UPP!$C$10:$V$329,13,FALSE))</f>
        <v>0.20466140031683175</v>
      </c>
      <c r="K260" s="257">
        <f>+IF(ISERROR(VLOOKUP($A260,UPP!$C$10:$V$329,17,FALSE)),0,VLOOKUP($A260,UPP!$C$10:$V$329,17,FALSE))</f>
        <v>9695514.5682254098</v>
      </c>
      <c r="L260" s="256">
        <f>+IF(ISERROR(VLOOKUP($A260,UPP!$C$10:$V$329,14,FALSE)),0,VLOOKUP($A260,UPP!$C$10:$V$329,14,FALSE))</f>
        <v>0.17162550499009904</v>
      </c>
      <c r="M260" s="257">
        <f>+IF(ISERROR(VLOOKUP($A260,UPP!$C$10:$V$329,18,FALSE)),0,VLOOKUP($A260,UPP!$C$10:$V$329,18,FALSE))</f>
        <v>8130490.5631181579</v>
      </c>
      <c r="N260" s="256">
        <f>+IF(ISERROR(VLOOKUP($A260,UPP!$C$10:$V$329,15,FALSE)),0,VLOOKUP($A260,UPP!$C$10:$V$329,15,FALSE))</f>
        <v>3.0618634693069316E-2</v>
      </c>
      <c r="O260" s="257">
        <f>+IF(ISERROR(VLOOKUP($A260,UPP!$C$10:$V$329,19,FALSE)),0,VLOOKUP($A260,UPP!$C$10:$V$329,19,FALSE))</f>
        <v>1450510.0535140375</v>
      </c>
      <c r="P260" s="54"/>
      <c r="Q260" s="54"/>
    </row>
    <row r="261" spans="1:17" x14ac:dyDescent="0.2">
      <c r="A261" s="375">
        <f>+'IBNR+Freq'!B265</f>
        <v>958</v>
      </c>
      <c r="B261" s="375">
        <f>+'IBNR+Freq'!C265</f>
        <v>3</v>
      </c>
      <c r="C261" s="375">
        <f>+'IBNR+Freq'!D265</f>
        <v>1</v>
      </c>
      <c r="D261" s="256">
        <f>+ROUND(IF(ISERROR('IBNR+Freq'!W265),0,'IBNR+Freq'!W265),3)</f>
        <v>1.01</v>
      </c>
      <c r="E261" s="257">
        <f>+IF(C261=1,IF(ISERROR(D261*'Exp Loss Report_PAYROLL'!D261*10),0,D261*'Exp Loss Report_PAYROLL'!D261*10),IF(ISERROR(D261*'Exp Loss Report_PAYROLL'!D261),0,D261*'Exp Loss Report_PAYROLL'!D261))</f>
        <v>2543947.6</v>
      </c>
      <c r="F261" s="256">
        <f>+ROUND(IF(ISERROR('IBNR+Freq'!X265),0,'IBNR+Freq'!X265),3)</f>
        <v>0.41199999999999998</v>
      </c>
      <c r="G261" s="257">
        <f>+IF(C261=1,IF(ISERROR(F261*'Exp Loss Report_PAYROLL'!F261*10),0,F261*'Exp Loss Report_PAYROLL'!F261*10),IF(ISERROR(F261*'Exp Loss Report_PAYROLL'!F261),0,F261*'Exp Loss Report_PAYROLL'!F261))</f>
        <v>1037729.12</v>
      </c>
      <c r="H261" s="256">
        <f>+ROUND(IF(ISERROR('IBNR+Freq'!Y265),0,'IBNR+Freq'!Y265),3)</f>
        <v>0.17499999999999999</v>
      </c>
      <c r="I261" s="257">
        <f>+IF(C261=1,IF(ISERROR(H261*'Exp Loss Report_PAYROLL'!H261*10),0,H261*'Exp Loss Report_PAYROLL'!H261*10),IF(ISERROR(H261*'Exp Loss Report_PAYROLL'!H261),0,H261*'Exp Loss Report_PAYROLL'!H261))</f>
        <v>440782.99999999994</v>
      </c>
      <c r="J261" s="256">
        <f>+IF(ISERROR(VLOOKUP($A261,UPP!$C$10:$V$329,13,FALSE)),0,VLOOKUP($A261,UPP!$C$10:$V$329,13,FALSE))</f>
        <v>0.55064213279260787</v>
      </c>
      <c r="K261" s="257">
        <f>+IF(ISERROR(VLOOKUP($A261,UPP!$C$10:$V$329,17,FALSE)),0,VLOOKUP($A261,UPP!$C$10:$V$329,17,FALSE))</f>
        <v>1386935.378392709</v>
      </c>
      <c r="L261" s="256">
        <f>+IF(ISERROR(VLOOKUP($A261,UPP!$C$10:$V$329,14,FALSE)),0,VLOOKUP($A261,UPP!$C$10:$V$329,14,FALSE))</f>
        <v>0.53604484503080085</v>
      </c>
      <c r="M261" s="257">
        <f>+IF(ISERROR(VLOOKUP($A261,UPP!$C$10:$V$329,18,FALSE)),0,VLOOKUP($A261,UPP!$C$10:$V$329,18,FALSE))</f>
        <v>1350168.3138697802</v>
      </c>
      <c r="N261" s="256">
        <f>+IF(ISERROR(VLOOKUP($A261,UPP!$C$10:$V$329,15,FALSE)),0,VLOOKUP($A261,UPP!$C$10:$V$329,15,FALSE))</f>
        <v>9.8126212176591385E-2</v>
      </c>
      <c r="O261" s="257">
        <f>+IF(ISERROR(VLOOKUP($A261,UPP!$C$10:$V$329,19,FALSE)),0,VLOOKUP($A261,UPP!$C$10:$V$329,19,FALSE))</f>
        <v>247156.37818191131</v>
      </c>
      <c r="P261" s="54"/>
      <c r="Q261" s="54"/>
    </row>
    <row r="262" spans="1:17" x14ac:dyDescent="0.2">
      <c r="A262" s="375">
        <f>+'IBNR+Freq'!B266</f>
        <v>959</v>
      </c>
      <c r="B262" s="375">
        <f>+'IBNR+Freq'!C266</f>
        <v>3</v>
      </c>
      <c r="C262" s="375">
        <f>+'IBNR+Freq'!D266</f>
        <v>1</v>
      </c>
      <c r="D262" s="256">
        <f>+ROUND(IF(ISERROR('IBNR+Freq'!W266),0,'IBNR+Freq'!W266),3)</f>
        <v>0.57399999999999995</v>
      </c>
      <c r="E262" s="257">
        <f>+IF(C262=1,IF(ISERROR(D262*'Exp Loss Report_PAYROLL'!D262*10),0,D262*'Exp Loss Report_PAYROLL'!D262*10),IF(ISERROR(D262*'Exp Loss Report_PAYROLL'!D262),0,D262*'Exp Loss Report_PAYROLL'!D262))</f>
        <v>1347218.18</v>
      </c>
      <c r="F262" s="256">
        <f>+ROUND(IF(ISERROR('IBNR+Freq'!X266),0,'IBNR+Freq'!X266),3)</f>
        <v>0.41</v>
      </c>
      <c r="G262" s="257">
        <f>+IF(C262=1,IF(ISERROR(F262*'Exp Loss Report_PAYROLL'!F262*10),0,F262*'Exp Loss Report_PAYROLL'!F262*10),IF(ISERROR(F262*'Exp Loss Report_PAYROLL'!F262),0,F262*'Exp Loss Report_PAYROLL'!F262))</f>
        <v>962298.7</v>
      </c>
      <c r="H262" s="256">
        <f>+ROUND(IF(ISERROR('IBNR+Freq'!Y266),0,'IBNR+Freq'!Y266),3)</f>
        <v>0.248</v>
      </c>
      <c r="I262" s="257">
        <f>+IF(C262=1,IF(ISERROR(H262*'Exp Loss Report_PAYROLL'!H262*10),0,H262*'Exp Loss Report_PAYROLL'!H262*10),IF(ISERROR(H262*'Exp Loss Report_PAYROLL'!H262),0,H262*'Exp Loss Report_PAYROLL'!H262))</f>
        <v>582073.36</v>
      </c>
      <c r="J262" s="256">
        <f>+IF(ISERROR(VLOOKUP($A262,UPP!$C$10:$V$329,13,FALSE)),0,VLOOKUP($A262,UPP!$C$10:$V$329,13,FALSE))</f>
        <v>0.41981092036866363</v>
      </c>
      <c r="K262" s="257">
        <f>+IF(ISERROR(VLOOKUP($A262,UPP!$C$10:$V$329,17,FALSE)),0,VLOOKUP($A262,UPP!$C$10:$V$329,17,FALSE))</f>
        <v>985325.61686967942</v>
      </c>
      <c r="L262" s="256">
        <f>+IF(ISERROR(VLOOKUP($A262,UPP!$C$10:$V$329,14,FALSE)),0,VLOOKUP($A262,UPP!$C$10:$V$329,14,FALSE))</f>
        <v>0.45216628995391717</v>
      </c>
      <c r="M262" s="257">
        <f>+IF(ISERROR(VLOOKUP($A262,UPP!$C$10:$V$329,18,FALSE)),0,VLOOKUP($A262,UPP!$C$10:$V$329,18,FALSE))</f>
        <v>1061265.9341621404</v>
      </c>
      <c r="N262" s="256">
        <f>+IF(ISERROR(VLOOKUP($A262,UPP!$C$10:$V$329,15,FALSE)),0,VLOOKUP($A262,UPP!$C$10:$V$329,15,FALSE))</f>
        <v>0.18119006967741938</v>
      </c>
      <c r="O262" s="257">
        <f>+IF(ISERROR(VLOOKUP($A262,UPP!$C$10:$V$329,19,FALSE)),0,VLOOKUP($A262,UPP!$C$10:$V$329,19,FALSE))</f>
        <v>425265.77683778072</v>
      </c>
      <c r="P262" s="54"/>
      <c r="Q262" s="54"/>
    </row>
    <row r="263" spans="1:17" x14ac:dyDescent="0.2">
      <c r="A263" s="375">
        <f>+'IBNR+Freq'!B267</f>
        <v>960</v>
      </c>
      <c r="B263" s="375">
        <f>+'IBNR+Freq'!C267</f>
        <v>3</v>
      </c>
      <c r="C263" s="375">
        <f>+'IBNR+Freq'!D267</f>
        <v>1</v>
      </c>
      <c r="D263" s="256">
        <f>+ROUND(IF(ISERROR('IBNR+Freq'!W267),0,'IBNR+Freq'!W267),3)</f>
        <v>1.0720000000000001</v>
      </c>
      <c r="E263" s="257">
        <f>+IF(C263=1,IF(ISERROR(D263*'Exp Loss Report_PAYROLL'!D263*10),0,D263*'Exp Loss Report_PAYROLL'!D263*10),IF(ISERROR(D263*'Exp Loss Report_PAYROLL'!D263),0,D263*'Exp Loss Report_PAYROLL'!D263))</f>
        <v>10119551.360000001</v>
      </c>
      <c r="F263" s="256">
        <f>+ROUND(IF(ISERROR('IBNR+Freq'!X267),0,'IBNR+Freq'!X267),3)</f>
        <v>0.92900000000000005</v>
      </c>
      <c r="G263" s="257">
        <f>+IF(C263=1,IF(ISERROR(F263*'Exp Loss Report_PAYROLL'!F263*10),0,F263*'Exp Loss Report_PAYROLL'!F263*10),IF(ISERROR(F263*'Exp Loss Report_PAYROLL'!F263),0,F263*'Exp Loss Report_PAYROLL'!F263))</f>
        <v>8769648.5200000014</v>
      </c>
      <c r="H263" s="256">
        <f>+ROUND(IF(ISERROR('IBNR+Freq'!Y267),0,'IBNR+Freq'!Y267),3)</f>
        <v>0.156</v>
      </c>
      <c r="I263" s="257">
        <f>+IF(C263=1,IF(ISERROR(H263*'Exp Loss Report_PAYROLL'!H263*10),0,H263*'Exp Loss Report_PAYROLL'!H263*10),IF(ISERROR(H263*'Exp Loss Report_PAYROLL'!H263),0,H263*'Exp Loss Report_PAYROLL'!H263))</f>
        <v>1472621.28</v>
      </c>
      <c r="J263" s="256">
        <f>+IF(ISERROR(VLOOKUP($A263,UPP!$C$10:$V$329,13,FALSE)),0,VLOOKUP($A263,UPP!$C$10:$V$329,13,FALSE))</f>
        <v>1.334596017878366</v>
      </c>
      <c r="K263" s="257">
        <f>+IF(ISERROR(VLOOKUP($A263,UPP!$C$10:$V$329,17,FALSE)),0,VLOOKUP($A263,UPP!$C$10:$V$329,17,FALSE))</f>
        <v>12598426.257249629</v>
      </c>
      <c r="L263" s="256">
        <f>+IF(ISERROR(VLOOKUP($A263,UPP!$C$10:$V$329,14,FALSE)),0,VLOOKUP($A263,UPP!$C$10:$V$329,14,FALSE))</f>
        <v>1.1468299316759518</v>
      </c>
      <c r="M263" s="257">
        <f>+IF(ISERROR(VLOOKUP($A263,UPP!$C$10:$V$329,18,FALSE)),0,VLOOKUP($A263,UPP!$C$10:$V$329,18,FALSE))</f>
        <v>10825936.935429184</v>
      </c>
      <c r="N263" s="256">
        <f>+IF(ISERROR(VLOOKUP($A263,UPP!$C$10:$V$329,15,FALSE)),0,VLOOKUP($A263,UPP!$C$10:$V$329,15,FALSE))</f>
        <v>0.13354053544568245</v>
      </c>
      <c r="O263" s="257">
        <f>+IF(ISERROR(VLOOKUP($A263,UPP!$C$10:$V$329,19,FALSE)),0,VLOOKUP($A263,UPP!$C$10:$V$329,19,FALSE))</f>
        <v>1260606.6297429889</v>
      </c>
      <c r="P263" s="54"/>
      <c r="Q263" s="54"/>
    </row>
    <row r="264" spans="1:17" x14ac:dyDescent="0.2">
      <c r="A264" s="375">
        <f>+'IBNR+Freq'!B268</f>
        <v>961</v>
      </c>
      <c r="B264" s="375">
        <f>+'IBNR+Freq'!C268</f>
        <v>3</v>
      </c>
      <c r="C264" s="375">
        <f>+'IBNR+Freq'!D268</f>
        <v>1</v>
      </c>
      <c r="D264" s="256">
        <f>+ROUND(IF(ISERROR('IBNR+Freq'!W268),0,'IBNR+Freq'!W268),3)</f>
        <v>0.31</v>
      </c>
      <c r="E264" s="257">
        <f>+IF(C264=1,IF(ISERROR(D264*'Exp Loss Report_PAYROLL'!D264*10),0,D264*'Exp Loss Report_PAYROLL'!D264*10),IF(ISERROR(D264*'Exp Loss Report_PAYROLL'!D264),0,D264*'Exp Loss Report_PAYROLL'!D264))</f>
        <v>6503589.2000000002</v>
      </c>
      <c r="F264" s="256">
        <f>+ROUND(IF(ISERROR('IBNR+Freq'!X268),0,'IBNR+Freq'!X268),3)</f>
        <v>0.15</v>
      </c>
      <c r="G264" s="257">
        <f>+IF(C264=1,IF(ISERROR(F264*'Exp Loss Report_PAYROLL'!F264*10),0,F264*'Exp Loss Report_PAYROLL'!F264*10),IF(ISERROR(F264*'Exp Loss Report_PAYROLL'!F264),0,F264*'Exp Loss Report_PAYROLL'!F264))</f>
        <v>3146898</v>
      </c>
      <c r="H264" s="256">
        <f>+ROUND(IF(ISERROR('IBNR+Freq'!Y268),0,'IBNR+Freq'!Y268),3)</f>
        <v>2.1000000000000001E-2</v>
      </c>
      <c r="I264" s="257">
        <f>+IF(C264=1,IF(ISERROR(H264*'Exp Loss Report_PAYROLL'!H264*10),0,H264*'Exp Loss Report_PAYROLL'!H264*10),IF(ISERROR(H264*'Exp Loss Report_PAYROLL'!H264),0,H264*'Exp Loss Report_PAYROLL'!H264))</f>
        <v>440565.72</v>
      </c>
      <c r="J264" s="256">
        <f>+IF(ISERROR(VLOOKUP($A264,UPP!$C$10:$V$329,13,FALSE)),0,VLOOKUP($A264,UPP!$C$10:$V$329,13,FALSE))</f>
        <v>0.29371907027272726</v>
      </c>
      <c r="K264" s="257">
        <f>+IF(ISERROR(VLOOKUP($A264,UPP!$C$10:$V$329,17,FALSE)),0,VLOOKUP($A264,UPP!$C$10:$V$329,17,FALSE))</f>
        <v>6162026.3653540323</v>
      </c>
      <c r="L264" s="256">
        <f>+IF(ISERROR(VLOOKUP($A264,UPP!$C$10:$V$329,14,FALSE)),0,VLOOKUP($A264,UPP!$C$10:$V$329,14,FALSE))</f>
        <v>0.21544777956818184</v>
      </c>
      <c r="M264" s="257">
        <f>+IF(ISERROR(VLOOKUP($A264,UPP!$C$10:$V$329,18,FALSE)),0,VLOOKUP($A264,UPP!$C$10:$V$329,18,FALSE))</f>
        <v>4519947.910850348</v>
      </c>
      <c r="N264" s="256">
        <f>+IF(ISERROR(VLOOKUP($A264,UPP!$C$10:$V$329,15,FALSE)),0,VLOOKUP($A264,UPP!$C$10:$V$329,15,FALSE))</f>
        <v>2.3400695159090913E-2</v>
      </c>
      <c r="O264" s="257">
        <f>+IF(ISERROR(VLOOKUP($A264,UPP!$C$10:$V$329,19,FALSE)),0,VLOOKUP($A264,UPP!$C$10:$V$329,19,FALSE))</f>
        <v>490930.6719650192</v>
      </c>
      <c r="P264" s="54"/>
      <c r="Q264" s="54"/>
    </row>
    <row r="265" spans="1:17" x14ac:dyDescent="0.2">
      <c r="A265" s="375">
        <f>+'IBNR+Freq'!B269</f>
        <v>962</v>
      </c>
      <c r="B265" s="375">
        <f>+'IBNR+Freq'!C269</f>
        <v>3</v>
      </c>
      <c r="C265" s="375">
        <f>+'IBNR+Freq'!D269</f>
        <v>1</v>
      </c>
      <c r="D265" s="256">
        <f>+ROUND(IF(ISERROR('IBNR+Freq'!W269),0,'IBNR+Freq'!W269),3)</f>
        <v>0</v>
      </c>
      <c r="E265" s="257">
        <f>+IF(C265=1,IF(ISERROR(D265*'Exp Loss Report_PAYROLL'!D265*10),0,D265*'Exp Loss Report_PAYROLL'!D265*10),IF(ISERROR(D265*'Exp Loss Report_PAYROLL'!D265),0,D265*'Exp Loss Report_PAYROLL'!D265))</f>
        <v>0</v>
      </c>
      <c r="F265" s="256">
        <f>+ROUND(IF(ISERROR('IBNR+Freq'!X269),0,'IBNR+Freq'!X269),3)</f>
        <v>3.0000000000000001E-3</v>
      </c>
      <c r="G265" s="257">
        <f>+IF(C265=1,IF(ISERROR(F265*'Exp Loss Report_PAYROLL'!F265*10),0,F265*'Exp Loss Report_PAYROLL'!F265*10),IF(ISERROR(F265*'Exp Loss Report_PAYROLL'!F265),0,F265*'Exp Loss Report_PAYROLL'!F265))</f>
        <v>14986.65</v>
      </c>
      <c r="H265" s="256">
        <f>+ROUND(IF(ISERROR('IBNR+Freq'!Y269),0,'IBNR+Freq'!Y269),3)</f>
        <v>1E-3</v>
      </c>
      <c r="I265" s="257">
        <f>+IF(C265=1,IF(ISERROR(H265*'Exp Loss Report_PAYROLL'!H265*10),0,H265*'Exp Loss Report_PAYROLL'!H265*10),IF(ISERROR(H265*'Exp Loss Report_PAYROLL'!H265),0,H265*'Exp Loss Report_PAYROLL'!H265))</f>
        <v>4995.55</v>
      </c>
      <c r="J265" s="256">
        <f>+IF(ISERROR(VLOOKUP($A265,UPP!$C$10:$V$329,13,FALSE)),0,VLOOKUP($A265,UPP!$C$10:$V$329,13,FALSE))</f>
        <v>4.6314451707317086E-2</v>
      </c>
      <c r="K265" s="257">
        <f>+IF(ISERROR(VLOOKUP($A265,UPP!$C$10:$V$329,17,FALSE)),0,VLOOKUP($A265,UPP!$C$10:$V$329,17,FALSE))</f>
        <v>231366.15922648786</v>
      </c>
      <c r="L265" s="256">
        <f>+IF(ISERROR(VLOOKUP($A265,UPP!$C$10:$V$329,14,FALSE)),0,VLOOKUP($A265,UPP!$C$10:$V$329,14,FALSE))</f>
        <v>1.5713831829268297E-2</v>
      </c>
      <c r="M265" s="257">
        <f>+IF(ISERROR(VLOOKUP($A265,UPP!$C$10:$V$329,18,FALSE)),0,VLOOKUP($A265,UPP!$C$10:$V$329,18,FALSE))</f>
        <v>78499.232594701243</v>
      </c>
      <c r="N265" s="256">
        <f>+IF(ISERROR(VLOOKUP($A265,UPP!$C$10:$V$329,15,FALSE)),0,VLOOKUP($A265,UPP!$C$10:$V$329,15,FALSE))</f>
        <v>3.9698101463414646E-2</v>
      </c>
      <c r="O265" s="257">
        <f>+IF(ISERROR(VLOOKUP($A265,UPP!$C$10:$V$329,19,FALSE)),0,VLOOKUP($A265,UPP!$C$10:$V$329,19,FALSE))</f>
        <v>198313.85076556104</v>
      </c>
      <c r="P265" s="54"/>
      <c r="Q265" s="54"/>
    </row>
    <row r="266" spans="1:17" x14ac:dyDescent="0.2">
      <c r="A266" s="375">
        <f>+'IBNR+Freq'!B270</f>
        <v>963</v>
      </c>
      <c r="B266" s="375">
        <f>+'IBNR+Freq'!C270</f>
        <v>3</v>
      </c>
      <c r="C266" s="375">
        <f>+'IBNR+Freq'!D270</f>
        <v>1</v>
      </c>
      <c r="D266" s="256">
        <f>+ROUND(IF(ISERROR('IBNR+Freq'!W270),0,'IBNR+Freq'!W270),3)</f>
        <v>0.37</v>
      </c>
      <c r="E266" s="257">
        <f>+IF(C266=1,IF(ISERROR(D266*'Exp Loss Report_PAYROLL'!D266*10),0,D266*'Exp Loss Report_PAYROLL'!D266*10),IF(ISERROR(D266*'Exp Loss Report_PAYROLL'!D266),0,D266*'Exp Loss Report_PAYROLL'!D266))</f>
        <v>1198578</v>
      </c>
      <c r="F266" s="256">
        <f>+ROUND(IF(ISERROR('IBNR+Freq'!X270),0,'IBNR+Freq'!X270),3)</f>
        <v>0.307</v>
      </c>
      <c r="G266" s="257">
        <f>+IF(C266=1,IF(ISERROR(F266*'Exp Loss Report_PAYROLL'!F266*10),0,F266*'Exp Loss Report_PAYROLL'!F266*10),IF(ISERROR(F266*'Exp Loss Report_PAYROLL'!F266),0,F266*'Exp Loss Report_PAYROLL'!F266))</f>
        <v>994495.8</v>
      </c>
      <c r="H266" s="256">
        <f>+ROUND(IF(ISERROR('IBNR+Freq'!Y270),0,'IBNR+Freq'!Y270),3)</f>
        <v>0.05</v>
      </c>
      <c r="I266" s="257">
        <f>+IF(C266=1,IF(ISERROR(H266*'Exp Loss Report_PAYROLL'!H266*10),0,H266*'Exp Loss Report_PAYROLL'!H266*10),IF(ISERROR(H266*'Exp Loss Report_PAYROLL'!H266),0,H266*'Exp Loss Report_PAYROLL'!H266))</f>
        <v>161970</v>
      </c>
      <c r="J266" s="256">
        <f>+IF(ISERROR(VLOOKUP($A266,UPP!$C$10:$V$329,13,FALSE)),0,VLOOKUP($A266,UPP!$C$10:$V$329,13,FALSE))</f>
        <v>0.13838408873949584</v>
      </c>
      <c r="K266" s="257">
        <f>+IF(ISERROR(VLOOKUP($A266,UPP!$C$10:$V$329,17,FALSE)),0,VLOOKUP($A266,UPP!$C$10:$V$329,17,FALSE))</f>
        <v>448281.41706272285</v>
      </c>
      <c r="L266" s="256">
        <f>+IF(ISERROR(VLOOKUP($A266,UPP!$C$10:$V$329,14,FALSE)),0,VLOOKUP($A266,UPP!$C$10:$V$329,14,FALSE))</f>
        <v>0.11666100504201685</v>
      </c>
      <c r="M266" s="257">
        <f>+IF(ISERROR(VLOOKUP($A266,UPP!$C$10:$V$329,18,FALSE)),0,VLOOKUP($A266,UPP!$C$10:$V$329,18,FALSE))</f>
        <v>377911.65973310935</v>
      </c>
      <c r="N266" s="256">
        <f>+IF(ISERROR(VLOOKUP($A266,UPP!$C$10:$V$329,15,FALSE)),0,VLOOKUP($A266,UPP!$C$10:$V$329,15,FALSE))</f>
        <v>3.2182346218487402E-2</v>
      </c>
      <c r="O266" s="257">
        <f>+IF(ISERROR(VLOOKUP($A266,UPP!$C$10:$V$329,19,FALSE)),0,VLOOKUP($A266,UPP!$C$10:$V$329,19,FALSE))</f>
        <v>104251.4923401681</v>
      </c>
      <c r="P266" s="54"/>
      <c r="Q266" s="54"/>
    </row>
    <row r="267" spans="1:17" x14ac:dyDescent="0.2">
      <c r="A267" s="375">
        <f>+'IBNR+Freq'!B271</f>
        <v>964</v>
      </c>
      <c r="B267" s="375">
        <f>+'IBNR+Freq'!C271</f>
        <v>3</v>
      </c>
      <c r="C267" s="375">
        <f>+'IBNR+Freq'!D271</f>
        <v>1</v>
      </c>
      <c r="D267" s="256">
        <f>+ROUND(IF(ISERROR('IBNR+Freq'!W271),0,'IBNR+Freq'!W271),3)</f>
        <v>0.73099999999999998</v>
      </c>
      <c r="E267" s="257">
        <f>+IF(C267=1,IF(ISERROR(D267*'Exp Loss Report_PAYROLL'!D267*10),0,D267*'Exp Loss Report_PAYROLL'!D267*10),IF(ISERROR(D267*'Exp Loss Report_PAYROLL'!D267),0,D267*'Exp Loss Report_PAYROLL'!D267))</f>
        <v>477606.16000000003</v>
      </c>
      <c r="F267" s="256">
        <f>+ROUND(IF(ISERROR('IBNR+Freq'!X271),0,'IBNR+Freq'!X271),3)</f>
        <v>1.06</v>
      </c>
      <c r="G267" s="257">
        <f>+IF(C267=1,IF(ISERROR(F267*'Exp Loss Report_PAYROLL'!F267*10),0,F267*'Exp Loss Report_PAYROLL'!F267*10),IF(ISERROR(F267*'Exp Loss Report_PAYROLL'!F267),0,F267*'Exp Loss Report_PAYROLL'!F267))</f>
        <v>692561.60000000009</v>
      </c>
      <c r="H267" s="256">
        <f>+ROUND(IF(ISERROR('IBNR+Freq'!Y271),0,'IBNR+Freq'!Y271),3)</f>
        <v>0.23</v>
      </c>
      <c r="I267" s="257">
        <f>+IF(C267=1,IF(ISERROR(H267*'Exp Loss Report_PAYROLL'!H267*10),0,H267*'Exp Loss Report_PAYROLL'!H267*10),IF(ISERROR(H267*'Exp Loss Report_PAYROLL'!H267),0,H267*'Exp Loss Report_PAYROLL'!H267))</f>
        <v>150272.80000000002</v>
      </c>
      <c r="J267" s="256">
        <f>+IF(ISERROR(VLOOKUP($A267,UPP!$C$10:$V$329,13,FALSE)),0,VLOOKUP($A267,UPP!$C$10:$V$329,13,FALSE))</f>
        <v>0.67643861232855496</v>
      </c>
      <c r="K267" s="257">
        <f>+IF(ISERROR(VLOOKUP($A267,UPP!$C$10:$V$329,17,FALSE)),0,VLOOKUP($A267,UPP!$C$10:$V$329,17,FALSE))</f>
        <v>441957.93175098463</v>
      </c>
      <c r="L267" s="256">
        <f>+IF(ISERROR(VLOOKUP($A267,UPP!$C$10:$V$329,14,FALSE)),0,VLOOKUP($A267,UPP!$C$10:$V$329,14,FALSE))</f>
        <v>1.2209878779949634</v>
      </c>
      <c r="M267" s="257">
        <f>+IF(ISERROR(VLOOKUP($A267,UPP!$C$10:$V$329,18,FALSE)),0,VLOOKUP($A267,UPP!$C$10:$V$329,18,FALSE))</f>
        <v>797744.63996678928</v>
      </c>
      <c r="N267" s="256">
        <f>+IF(ISERROR(VLOOKUP($A267,UPP!$C$10:$V$329,15,FALSE)),0,VLOOKUP($A267,UPP!$C$10:$V$329,15,FALSE))</f>
        <v>0.19095635467648206</v>
      </c>
      <c r="O267" s="257">
        <f>+IF(ISERROR(VLOOKUP($A267,UPP!$C$10:$V$329,19,FALSE)),0,VLOOKUP($A267,UPP!$C$10:$V$329,19,FALSE))</f>
        <v>124763.24389142632</v>
      </c>
      <c r="P267" s="54"/>
      <c r="Q267" s="54"/>
    </row>
    <row r="268" spans="1:17" x14ac:dyDescent="0.2">
      <c r="A268" s="375">
        <f>+'IBNR+Freq'!B272</f>
        <v>965</v>
      </c>
      <c r="B268" s="375">
        <f>+'IBNR+Freq'!C272</f>
        <v>3</v>
      </c>
      <c r="C268" s="375">
        <f>+'IBNR+Freq'!D272</f>
        <v>1</v>
      </c>
      <c r="D268" s="256">
        <f>+ROUND(IF(ISERROR('IBNR+Freq'!W272),0,'IBNR+Freq'!W272),3)</f>
        <v>0.124</v>
      </c>
      <c r="E268" s="257">
        <f>+IF(C268=1,IF(ISERROR(D268*'Exp Loss Report_PAYROLL'!D268*10),0,D268*'Exp Loss Report_PAYROLL'!D268*10),IF(ISERROR(D268*'Exp Loss Report_PAYROLL'!D268),0,D268*'Exp Loss Report_PAYROLL'!D268))</f>
        <v>1777177.92</v>
      </c>
      <c r="F268" s="256">
        <f>+ROUND(IF(ISERROR('IBNR+Freq'!X272),0,'IBNR+Freq'!X272),3)</f>
        <v>0.115</v>
      </c>
      <c r="G268" s="257">
        <f>+IF(C268=1,IF(ISERROR(F268*'Exp Loss Report_PAYROLL'!F268*10),0,F268*'Exp Loss Report_PAYROLL'!F268*10),IF(ISERROR(F268*'Exp Loss Report_PAYROLL'!F268),0,F268*'Exp Loss Report_PAYROLL'!F268))</f>
        <v>1648189.2000000002</v>
      </c>
      <c r="H268" s="256">
        <f>+ROUND(IF(ISERROR('IBNR+Freq'!Y272),0,'IBNR+Freq'!Y272),3)</f>
        <v>6.0999999999999999E-2</v>
      </c>
      <c r="I268" s="257">
        <f>+IF(C268=1,IF(ISERROR(H268*'Exp Loss Report_PAYROLL'!H268*10),0,H268*'Exp Loss Report_PAYROLL'!H268*10),IF(ISERROR(H268*'Exp Loss Report_PAYROLL'!H268),0,H268*'Exp Loss Report_PAYROLL'!H268))</f>
        <v>874256.87999999989</v>
      </c>
      <c r="J268" s="256">
        <f>+IF(ISERROR(VLOOKUP($A268,UPP!$C$10:$V$329,13,FALSE)),0,VLOOKUP($A268,UPP!$C$10:$V$329,13,FALSE))</f>
        <v>0.1010904931880109</v>
      </c>
      <c r="K268" s="257">
        <f>+IF(ISERROR(VLOOKUP($A268,UPP!$C$10:$V$329,17,FALSE)),0,VLOOKUP($A268,UPP!$C$10:$V$329,17,FALSE))</f>
        <v>1448837.0356100274</v>
      </c>
      <c r="L268" s="256">
        <f>+IF(ISERROR(VLOOKUP($A268,UPP!$C$10:$V$329,14,FALSE)),0,VLOOKUP($A268,UPP!$C$10:$V$329,14,FALSE))</f>
        <v>0.15815770708446866</v>
      </c>
      <c r="M268" s="257">
        <f>+IF(ISERROR(VLOOKUP($A268,UPP!$C$10:$V$329,18,FALSE)),0,VLOOKUP($A268,UPP!$C$10:$V$329,18,FALSE))</f>
        <v>2266728.9105511717</v>
      </c>
      <c r="N268" s="256">
        <f>+IF(ISERROR(VLOOKUP($A268,UPP!$C$10:$V$329,15,FALSE)),0,VLOOKUP($A268,UPP!$C$10:$V$329,15,FALSE))</f>
        <v>3.9947049727520445E-2</v>
      </c>
      <c r="O268" s="257">
        <f>+IF(ISERROR(VLOOKUP($A268,UPP!$C$10:$V$329,19,FALSE)),0,VLOOKUP($A268,UPP!$C$10:$V$329,19,FALSE))</f>
        <v>572524.3124588012</v>
      </c>
      <c r="P268" s="54"/>
      <c r="Q268" s="54"/>
    </row>
    <row r="269" spans="1:17" x14ac:dyDescent="0.2">
      <c r="A269" s="375">
        <f>+'IBNR+Freq'!B273</f>
        <v>966</v>
      </c>
      <c r="B269" s="375">
        <f>+'IBNR+Freq'!C273</f>
        <v>2</v>
      </c>
      <c r="C269" s="375">
        <f>+'IBNR+Freq'!D273</f>
        <v>1</v>
      </c>
      <c r="D269" s="256">
        <f>+ROUND(IF(ISERROR('IBNR+Freq'!W273),0,'IBNR+Freq'!W273),3)</f>
        <v>1.0349999999999999</v>
      </c>
      <c r="E269" s="257">
        <f>+IF(C269=1,IF(ISERROR(D269*'Exp Loss Report_PAYROLL'!D269*10),0,D269*'Exp Loss Report_PAYROLL'!D269*10),IF(ISERROR(D269*'Exp Loss Report_PAYROLL'!D269),0,D269*'Exp Loss Report_PAYROLL'!D269))</f>
        <v>329575.05</v>
      </c>
      <c r="F269" s="256">
        <f>+ROUND(IF(ISERROR('IBNR+Freq'!X273),0,'IBNR+Freq'!X273),3)</f>
        <v>0.55800000000000005</v>
      </c>
      <c r="G269" s="257">
        <f>+IF(C269=1,IF(ISERROR(F269*'Exp Loss Report_PAYROLL'!F269*10),0,F269*'Exp Loss Report_PAYROLL'!F269*10),IF(ISERROR(F269*'Exp Loss Report_PAYROLL'!F269),0,F269*'Exp Loss Report_PAYROLL'!F269))</f>
        <v>177683.94</v>
      </c>
      <c r="H269" s="256">
        <f>+ROUND(IF(ISERROR('IBNR+Freq'!Y273),0,'IBNR+Freq'!Y273),3)</f>
        <v>6.4000000000000001E-2</v>
      </c>
      <c r="I269" s="257">
        <f>+IF(C269=1,IF(ISERROR(H269*'Exp Loss Report_PAYROLL'!H269*10),0,H269*'Exp Loss Report_PAYROLL'!H269*10),IF(ISERROR(H269*'Exp Loss Report_PAYROLL'!H269),0,H269*'Exp Loss Report_PAYROLL'!H269))</f>
        <v>20379.52</v>
      </c>
      <c r="J269" s="256">
        <f>+IF(ISERROR(VLOOKUP($A269,UPP!$C$10:$V$329,13,FALSE)),0,VLOOKUP($A269,UPP!$C$10:$V$329,13,FALSE))</f>
        <v>1.0465302948338875</v>
      </c>
      <c r="K269" s="257">
        <f>+IF(ISERROR(VLOOKUP($A269,UPP!$C$10:$V$329,17,FALSE)),0,VLOOKUP($A269,UPP!$C$10:$V$329,17,FALSE))</f>
        <v>333246.64178395475</v>
      </c>
      <c r="L269" s="256">
        <f>+IF(ISERROR(VLOOKUP($A269,UPP!$C$10:$V$329,14,FALSE)),0,VLOOKUP($A269,UPP!$C$10:$V$329,14,FALSE))</f>
        <v>0.8993223148006646</v>
      </c>
      <c r="M269" s="257">
        <f>+IF(ISERROR(VLOOKUP($A269,UPP!$C$10:$V$329,18,FALSE)),0,VLOOKUP($A269,UPP!$C$10:$V$329,18,FALSE))</f>
        <v>286371.20470197563</v>
      </c>
      <c r="N269" s="256">
        <f>+IF(ISERROR(VLOOKUP($A269,UPP!$C$10:$V$329,15,FALSE)),0,VLOOKUP($A269,UPP!$C$10:$V$329,15,FALSE))</f>
        <v>9.1370470365448528E-2</v>
      </c>
      <c r="O269" s="257">
        <f>+IF(ISERROR(VLOOKUP($A269,UPP!$C$10:$V$329,19,FALSE)),0,VLOOKUP($A269,UPP!$C$10:$V$329,19,FALSE))</f>
        <v>29095.098878469777</v>
      </c>
      <c r="P269" s="54"/>
      <c r="Q269" s="54"/>
    </row>
    <row r="270" spans="1:17" x14ac:dyDescent="0.2">
      <c r="A270" s="375">
        <f>+'IBNR+Freq'!B274</f>
        <v>967</v>
      </c>
      <c r="B270" s="375">
        <f>+'IBNR+Freq'!C274</f>
        <v>3</v>
      </c>
      <c r="C270" s="375">
        <f>+'IBNR+Freq'!D274</f>
        <v>1</v>
      </c>
      <c r="D270" s="256">
        <f>+ROUND(IF(ISERROR('IBNR+Freq'!W274),0,'IBNR+Freq'!W274),3)</f>
        <v>0.14299999999999999</v>
      </c>
      <c r="E270" s="257">
        <f>+IF(C270=1,IF(ISERROR(D270*'Exp Loss Report_PAYROLL'!D270*10),0,D270*'Exp Loss Report_PAYROLL'!D270*10),IF(ISERROR(D270*'Exp Loss Report_PAYROLL'!D270),0,D270*'Exp Loss Report_PAYROLL'!D270))</f>
        <v>94504.409999999989</v>
      </c>
      <c r="F270" s="256">
        <f>+ROUND(IF(ISERROR('IBNR+Freq'!X274),0,'IBNR+Freq'!X274),3)</f>
        <v>0.47499999999999998</v>
      </c>
      <c r="G270" s="257">
        <f>+IF(C270=1,IF(ISERROR(F270*'Exp Loss Report_PAYROLL'!F270*10),0,F270*'Exp Loss Report_PAYROLL'!F270*10),IF(ISERROR(F270*'Exp Loss Report_PAYROLL'!F270),0,F270*'Exp Loss Report_PAYROLL'!F270))</f>
        <v>313913.25</v>
      </c>
      <c r="H270" s="256">
        <f>+ROUND(IF(ISERROR('IBNR+Freq'!Y274),0,'IBNR+Freq'!Y274),3)</f>
        <v>0.109</v>
      </c>
      <c r="I270" s="257">
        <f>+IF(C270=1,IF(ISERROR(H270*'Exp Loss Report_PAYROLL'!H270*10),0,H270*'Exp Loss Report_PAYROLL'!H270*10),IF(ISERROR(H270*'Exp Loss Report_PAYROLL'!H270),0,H270*'Exp Loss Report_PAYROLL'!H270))</f>
        <v>72034.83</v>
      </c>
      <c r="J270" s="256">
        <f>+IF(ISERROR(VLOOKUP($A270,UPP!$C$10:$V$329,13,FALSE)),0,VLOOKUP($A270,UPP!$C$10:$V$329,13,FALSE))</f>
        <v>0.28850091917775095</v>
      </c>
      <c r="K270" s="257">
        <f>+IF(ISERROR(VLOOKUP($A270,UPP!$C$10:$V$329,17,FALSE)),0,VLOOKUP($A270,UPP!$C$10:$V$329,17,FALSE))</f>
        <v>190661.60245700026</v>
      </c>
      <c r="L270" s="256">
        <f>+IF(ISERROR(VLOOKUP($A270,UPP!$C$10:$V$329,14,FALSE)),0,VLOOKUP($A270,UPP!$C$10:$V$329,14,FALSE))</f>
        <v>0.31038160686819838</v>
      </c>
      <c r="M270" s="257">
        <f>+IF(ISERROR(VLOOKUP($A270,UPP!$C$10:$V$329,18,FALSE)),0,VLOOKUP($A270,UPP!$C$10:$V$329,18,FALSE))</f>
        <v>205121.89253098625</v>
      </c>
      <c r="N270" s="256">
        <f>+IF(ISERROR(VLOOKUP($A270,UPP!$C$10:$V$329,15,FALSE)),0,VLOOKUP($A270,UPP!$C$10:$V$329,15,FALSE))</f>
        <v>7.1314833954050805E-2</v>
      </c>
      <c r="O270" s="257">
        <f>+IF(ISERROR(VLOOKUP($A270,UPP!$C$10:$V$329,19,FALSE)),0,VLOOKUP($A270,UPP!$C$10:$V$329,19,FALSE))</f>
        <v>47129.834315213557</v>
      </c>
      <c r="P270" s="54"/>
      <c r="Q270" s="54"/>
    </row>
    <row r="271" spans="1:17" x14ac:dyDescent="0.2">
      <c r="A271" s="375">
        <f>+'IBNR+Freq'!B275</f>
        <v>968</v>
      </c>
      <c r="B271" s="375">
        <f>+'IBNR+Freq'!C275</f>
        <v>3</v>
      </c>
      <c r="C271" s="375">
        <f>+'IBNR+Freq'!D275</f>
        <v>1</v>
      </c>
      <c r="D271" s="256">
        <f>+ROUND(IF(ISERROR('IBNR+Freq'!W275),0,'IBNR+Freq'!W275),3)</f>
        <v>1.206</v>
      </c>
      <c r="E271" s="257">
        <f>+IF(C271=1,IF(ISERROR(D271*'Exp Loss Report_PAYROLL'!D271*10),0,D271*'Exp Loss Report_PAYROLL'!D271*10),IF(ISERROR(D271*'Exp Loss Report_PAYROLL'!D271),0,D271*'Exp Loss Report_PAYROLL'!D271))</f>
        <v>570474.17999999993</v>
      </c>
      <c r="F271" s="256">
        <f>+ROUND(IF(ISERROR('IBNR+Freq'!X275),0,'IBNR+Freq'!X275),3)</f>
        <v>0.28299999999999997</v>
      </c>
      <c r="G271" s="257">
        <f>+IF(C271=1,IF(ISERROR(F271*'Exp Loss Report_PAYROLL'!F271*10),0,F271*'Exp Loss Report_PAYROLL'!F271*10),IF(ISERROR(F271*'Exp Loss Report_PAYROLL'!F271),0,F271*'Exp Loss Report_PAYROLL'!F271))</f>
        <v>133867.49</v>
      </c>
      <c r="H271" s="256">
        <f>+ROUND(IF(ISERROR('IBNR+Freq'!Y275),0,'IBNR+Freq'!Y275),3)</f>
        <v>4.2999999999999997E-2</v>
      </c>
      <c r="I271" s="257">
        <f>+IF(C271=1,IF(ISERROR(H271*'Exp Loss Report_PAYROLL'!H271*10),0,H271*'Exp Loss Report_PAYROLL'!H271*10),IF(ISERROR(H271*'Exp Loss Report_PAYROLL'!H271),0,H271*'Exp Loss Report_PAYROLL'!H271))</f>
        <v>20340.289999999997</v>
      </c>
      <c r="J271" s="256">
        <f>+IF(ISERROR(VLOOKUP($A271,UPP!$C$10:$V$329,13,FALSE)),0,VLOOKUP($A271,UPP!$C$10:$V$329,13,FALSE))</f>
        <v>0.54964771433392545</v>
      </c>
      <c r="K271" s="257">
        <f>+IF(ISERROR(VLOOKUP($A271,UPP!$C$10:$V$329,17,FALSE)),0,VLOOKUP($A271,UPP!$C$10:$V$329,17,FALSE))</f>
        <v>259999.85831137677</v>
      </c>
      <c r="L271" s="256">
        <f>+IF(ISERROR(VLOOKUP($A271,UPP!$C$10:$V$329,14,FALSE)),0,VLOOKUP($A271,UPP!$C$10:$V$329,14,FALSE))</f>
        <v>0.32083509117229136</v>
      </c>
      <c r="M271" s="257">
        <f>+IF(ISERROR(VLOOKUP($A271,UPP!$C$10:$V$329,18,FALSE)),0,VLOOKUP($A271,UPP!$C$10:$V$329,18,FALSE))</f>
        <v>151764.62317722899</v>
      </c>
      <c r="N271" s="256">
        <f>+IF(ISERROR(VLOOKUP($A271,UPP!$C$10:$V$329,15,FALSE)),0,VLOOKUP($A271,UPP!$C$10:$V$329,15,FALSE))</f>
        <v>6.300637449378331E-2</v>
      </c>
      <c r="O271" s="257">
        <f>+IF(ISERROR(VLOOKUP($A271,UPP!$C$10:$V$329,19,FALSE)),0,VLOOKUP($A271,UPP!$C$10:$V$329,19,FALSE))</f>
        <v>29803.90532679432</v>
      </c>
      <c r="P271" s="54"/>
      <c r="Q271" s="54"/>
    </row>
    <row r="272" spans="1:17" x14ac:dyDescent="0.2">
      <c r="A272" s="375">
        <f>+'IBNR+Freq'!B276</f>
        <v>969</v>
      </c>
      <c r="B272" s="375">
        <f>+'IBNR+Freq'!C276</f>
        <v>3</v>
      </c>
      <c r="C272" s="375">
        <f>+'IBNR+Freq'!D276</f>
        <v>1</v>
      </c>
      <c r="D272" s="256">
        <f>+ROUND(IF(ISERROR('IBNR+Freq'!W276),0,'IBNR+Freq'!W276),3)</f>
        <v>1.0589999999999999</v>
      </c>
      <c r="E272" s="257">
        <f>+IF(C272=1,IF(ISERROR(D272*'Exp Loss Report_PAYROLL'!D272*10),0,D272*'Exp Loss Report_PAYROLL'!D272*10),IF(ISERROR(D272*'Exp Loss Report_PAYROLL'!D272),0,D272*'Exp Loss Report_PAYROLL'!D272))</f>
        <v>864504.05999999982</v>
      </c>
      <c r="F272" s="256">
        <f>+ROUND(IF(ISERROR('IBNR+Freq'!X276),0,'IBNR+Freq'!X276),3)</f>
        <v>1.0069999999999999</v>
      </c>
      <c r="G272" s="257">
        <f>+IF(C272=1,IF(ISERROR(F272*'Exp Loss Report_PAYROLL'!F272*10),0,F272*'Exp Loss Report_PAYROLL'!F272*10),IF(ISERROR(F272*'Exp Loss Report_PAYROLL'!F272),0,F272*'Exp Loss Report_PAYROLL'!F272))</f>
        <v>822054.37999999989</v>
      </c>
      <c r="H272" s="256">
        <f>+ROUND(IF(ISERROR('IBNR+Freq'!Y276),0,'IBNR+Freq'!Y276),3)</f>
        <v>0.23400000000000001</v>
      </c>
      <c r="I272" s="257">
        <f>+IF(C272=1,IF(ISERROR(H272*'Exp Loss Report_PAYROLL'!H272*10),0,H272*'Exp Loss Report_PAYROLL'!H272*10),IF(ISERROR(H272*'Exp Loss Report_PAYROLL'!H272),0,H272*'Exp Loss Report_PAYROLL'!H272))</f>
        <v>191023.56</v>
      </c>
      <c r="J272" s="256">
        <f>+IF(ISERROR(VLOOKUP($A272,UPP!$C$10:$V$329,13,FALSE)),0,VLOOKUP($A272,UPP!$C$10:$V$329,13,FALSE))</f>
        <v>1.3754523619748791</v>
      </c>
      <c r="K272" s="257">
        <f>+IF(ISERROR(VLOOKUP($A272,UPP!$C$10:$V$329,17,FALSE)),0,VLOOKUP($A272,UPP!$C$10:$V$329,17,FALSE))</f>
        <v>1122836.7811745729</v>
      </c>
      <c r="L272" s="256">
        <f>+IF(ISERROR(VLOOKUP($A272,UPP!$C$10:$V$329,14,FALSE)),0,VLOOKUP($A272,UPP!$C$10:$V$329,14,FALSE))</f>
        <v>1.1520121901649518</v>
      </c>
      <c r="M272" s="257">
        <f>+IF(ISERROR(VLOOKUP($A272,UPP!$C$10:$V$329,18,FALSE)),0,VLOOKUP($A272,UPP!$C$10:$V$329,18,FALSE))</f>
        <v>940433.63131925685</v>
      </c>
      <c r="N272" s="256">
        <f>+IF(ISERROR(VLOOKUP($A272,UPP!$C$10:$V$329,15,FALSE)),0,VLOOKUP($A272,UPP!$C$10:$V$329,15,FALSE))</f>
        <v>0.1473409828601695</v>
      </c>
      <c r="O272" s="257">
        <f>+IF(ISERROR(VLOOKUP($A272,UPP!$C$10:$V$329,19,FALSE)),0,VLOOKUP($A272,UPP!$C$10:$V$329,19,FALSE))</f>
        <v>120280.33794807078</v>
      </c>
      <c r="P272" s="54"/>
      <c r="Q272" s="54"/>
    </row>
    <row r="273" spans="1:17" x14ac:dyDescent="0.2">
      <c r="A273" s="375">
        <f>+'IBNR+Freq'!B277</f>
        <v>971</v>
      </c>
      <c r="B273" s="375">
        <f>+'IBNR+Freq'!C277</f>
        <v>3</v>
      </c>
      <c r="C273" s="375">
        <f>+'IBNR+Freq'!D277</f>
        <v>1</v>
      </c>
      <c r="D273" s="256">
        <f>+ROUND(IF(ISERROR('IBNR+Freq'!W277),0,'IBNR+Freq'!W277),3)</f>
        <v>0.872</v>
      </c>
      <c r="E273" s="257">
        <f>+IF(C273=1,IF(ISERROR(D273*'Exp Loss Report_PAYROLL'!D273*10),0,D273*'Exp Loss Report_PAYROLL'!D273*10),IF(ISERROR(D273*'Exp Loss Report_PAYROLL'!D273),0,D273*'Exp Loss Report_PAYROLL'!D273))</f>
        <v>6706892.0800000001</v>
      </c>
      <c r="F273" s="256">
        <f>+ROUND(IF(ISERROR('IBNR+Freq'!X277),0,'IBNR+Freq'!X277),3)</f>
        <v>0.97099999999999997</v>
      </c>
      <c r="G273" s="257">
        <f>+IF(C273=1,IF(ISERROR(F273*'Exp Loss Report_PAYROLL'!F273*10),0,F273*'Exp Loss Report_PAYROLL'!F273*10),IF(ISERROR(F273*'Exp Loss Report_PAYROLL'!F273),0,F273*'Exp Loss Report_PAYROLL'!F273))</f>
        <v>7468339.6899999995</v>
      </c>
      <c r="H273" s="256">
        <f>+ROUND(IF(ISERROR('IBNR+Freq'!Y277),0,'IBNR+Freq'!Y277),3)</f>
        <v>0.125</v>
      </c>
      <c r="I273" s="257">
        <f>+IF(C273=1,IF(ISERROR(H273*'Exp Loss Report_PAYROLL'!H273*10),0,H273*'Exp Loss Report_PAYROLL'!H273*10),IF(ISERROR(H273*'Exp Loss Report_PAYROLL'!H273),0,H273*'Exp Loss Report_PAYROLL'!H273))</f>
        <v>961423.75</v>
      </c>
      <c r="J273" s="256">
        <f>+IF(ISERROR(VLOOKUP($A273,UPP!$C$10:$V$329,13,FALSE)),0,VLOOKUP($A273,UPP!$C$10:$V$329,13,FALSE))</f>
        <v>1.1282153334916698</v>
      </c>
      <c r="K273" s="257">
        <f>+IF(ISERROR(VLOOKUP($A273,UPP!$C$10:$V$329,17,FALSE)),0,VLOOKUP($A273,UPP!$C$10:$V$329,17,FALSE))</f>
        <v>8677544.133864494</v>
      </c>
      <c r="L273" s="256">
        <f>+IF(ISERROR(VLOOKUP($A273,UPP!$C$10:$V$329,14,FALSE)),0,VLOOKUP($A273,UPP!$C$10:$V$329,14,FALSE))</f>
        <v>1.0546712107497342</v>
      </c>
      <c r="M273" s="257">
        <f>+IF(ISERROR(VLOOKUP($A273,UPP!$C$10:$V$329,18,FALSE)),0,VLOOKUP($A273,UPP!$C$10:$V$329,18,FALSE))</f>
        <v>8111887.6036483981</v>
      </c>
      <c r="N273" s="256">
        <f>+IF(ISERROR(VLOOKUP($A273,UPP!$C$10:$V$329,15,FALSE)),0,VLOOKUP($A273,UPP!$C$10:$V$329,15,FALSE))</f>
        <v>9.6981260758596269E-2</v>
      </c>
      <c r="O273" s="257">
        <f>+IF(ISERROR(VLOOKUP($A273,UPP!$C$10:$V$329,19,FALSE)),0,VLOOKUP($A273,UPP!$C$10:$V$329,19,FALSE))</f>
        <v>745920.69918605976</v>
      </c>
      <c r="P273" s="54"/>
      <c r="Q273" s="54"/>
    </row>
    <row r="274" spans="1:17" x14ac:dyDescent="0.2">
      <c r="A274" s="375">
        <f>+'IBNR+Freq'!B278</f>
        <v>973</v>
      </c>
      <c r="B274" s="375">
        <f>+'IBNR+Freq'!C278</f>
        <v>3</v>
      </c>
      <c r="C274" s="375">
        <f>+'IBNR+Freq'!D278</f>
        <v>1</v>
      </c>
      <c r="D274" s="256">
        <f>+ROUND(IF(ISERROR('IBNR+Freq'!W278),0,'IBNR+Freq'!W278),3)</f>
        <v>0.30599999999999999</v>
      </c>
      <c r="E274" s="257">
        <f>+IF(C274=1,IF(ISERROR(D274*'Exp Loss Report_PAYROLL'!D274*10),0,D274*'Exp Loss Report_PAYROLL'!D274*10),IF(ISERROR(D274*'Exp Loss Report_PAYROLL'!D274),0,D274*'Exp Loss Report_PAYROLL'!D274))</f>
        <v>907078.86</v>
      </c>
      <c r="F274" s="256">
        <f>+ROUND(IF(ISERROR('IBNR+Freq'!X278),0,'IBNR+Freq'!X278),3)</f>
        <v>0.90500000000000003</v>
      </c>
      <c r="G274" s="257">
        <f>+IF(C274=1,IF(ISERROR(F274*'Exp Loss Report_PAYROLL'!F274*10),0,F274*'Exp Loss Report_PAYROLL'!F274*10),IF(ISERROR(F274*'Exp Loss Report_PAYROLL'!F274),0,F274*'Exp Loss Report_PAYROLL'!F274))</f>
        <v>2682700.5499999998</v>
      </c>
      <c r="H274" s="256">
        <f>+ROUND(IF(ISERROR('IBNR+Freq'!Y278),0,'IBNR+Freq'!Y278),3)</f>
        <v>0.113</v>
      </c>
      <c r="I274" s="257">
        <f>+IF(C274=1,IF(ISERROR(H274*'Exp Loss Report_PAYROLL'!H274*10),0,H274*'Exp Loss Report_PAYROLL'!H274*10),IF(ISERROR(H274*'Exp Loss Report_PAYROLL'!H274),0,H274*'Exp Loss Report_PAYROLL'!H274))</f>
        <v>334967.03000000003</v>
      </c>
      <c r="J274" s="256">
        <f>+IF(ISERROR(VLOOKUP($A274,UPP!$C$10:$V$329,13,FALSE)),0,VLOOKUP($A274,UPP!$C$10:$V$329,13,FALSE))</f>
        <v>0.94070908976753054</v>
      </c>
      <c r="K274" s="257">
        <f>+IF(ISERROR(VLOOKUP($A274,UPP!$C$10:$V$329,17,FALSE)),0,VLOOKUP($A274,UPP!$C$10:$V$329,17,FALSE))</f>
        <v>2788553.3618887886</v>
      </c>
      <c r="L274" s="256">
        <f>+IF(ISERROR(VLOOKUP($A274,UPP!$C$10:$V$329,14,FALSE)),0,VLOOKUP($A274,UPP!$C$10:$V$329,14,FALSE))</f>
        <v>1.0985733518197409</v>
      </c>
      <c r="M274" s="257">
        <f>+IF(ISERROR(VLOOKUP($A274,UPP!$C$10:$V$329,18,FALSE)),0,VLOOKUP($A274,UPP!$C$10:$V$329,18,FALSE))</f>
        <v>3256511.9725327762</v>
      </c>
      <c r="N274" s="256">
        <f>+IF(ISERROR(VLOOKUP($A274,UPP!$C$10:$V$329,15,FALSE)),0,VLOOKUP($A274,UPP!$C$10:$V$329,15,FALSE))</f>
        <v>8.5003833412728658E-2</v>
      </c>
      <c r="O274" s="257">
        <f>+IF(ISERROR(VLOOKUP($A274,UPP!$C$10:$V$329,19,FALSE)),0,VLOOKUP($A274,UPP!$C$10:$V$329,19,FALSE))</f>
        <v>251977.71342368567</v>
      </c>
      <c r="P274" s="54"/>
      <c r="Q274" s="54"/>
    </row>
    <row r="275" spans="1:17" x14ac:dyDescent="0.2">
      <c r="A275" s="375">
        <f>+'IBNR+Freq'!B279</f>
        <v>974</v>
      </c>
      <c r="B275" s="375">
        <f>+'IBNR+Freq'!C279</f>
        <v>3</v>
      </c>
      <c r="C275" s="375">
        <f>+'IBNR+Freq'!D279</f>
        <v>1</v>
      </c>
      <c r="D275" s="256">
        <f>+ROUND(IF(ISERROR('IBNR+Freq'!W279),0,'IBNR+Freq'!W279),3)</f>
        <v>1.554</v>
      </c>
      <c r="E275" s="257">
        <f>+IF(C275=1,IF(ISERROR(D275*'Exp Loss Report_PAYROLL'!D275*10),0,D275*'Exp Loss Report_PAYROLL'!D275*10),IF(ISERROR(D275*'Exp Loss Report_PAYROLL'!D275),0,D275*'Exp Loss Report_PAYROLL'!D275))</f>
        <v>3070253.3400000003</v>
      </c>
      <c r="F275" s="256">
        <f>+ROUND(IF(ISERROR('IBNR+Freq'!X279),0,'IBNR+Freq'!X279),3)</f>
        <v>0.95499999999999996</v>
      </c>
      <c r="G275" s="257">
        <f>+IF(C275=1,IF(ISERROR(F275*'Exp Loss Report_PAYROLL'!F275*10),0,F275*'Exp Loss Report_PAYROLL'!F275*10),IF(ISERROR(F275*'Exp Loss Report_PAYROLL'!F275),0,F275*'Exp Loss Report_PAYROLL'!F275))</f>
        <v>1886803.0499999998</v>
      </c>
      <c r="H275" s="256">
        <f>+ROUND(IF(ISERROR('IBNR+Freq'!Y279),0,'IBNR+Freq'!Y279),3)</f>
        <v>0.14000000000000001</v>
      </c>
      <c r="I275" s="257">
        <f>+IF(C275=1,IF(ISERROR(H275*'Exp Loss Report_PAYROLL'!H275*10),0,H275*'Exp Loss Report_PAYROLL'!H275*10),IF(ISERROR(H275*'Exp Loss Report_PAYROLL'!H275),0,H275*'Exp Loss Report_PAYROLL'!H275))</f>
        <v>276599.40000000002</v>
      </c>
      <c r="J275" s="256">
        <f>+IF(ISERROR(VLOOKUP($A275,UPP!$C$10:$V$329,13,FALSE)),0,VLOOKUP($A275,UPP!$C$10:$V$329,13,FALSE))</f>
        <v>0.93221474527099268</v>
      </c>
      <c r="K275" s="257">
        <f>+IF(ISERROR(VLOOKUP($A275,UPP!$C$10:$V$329,17,FALSE)),0,VLOOKUP($A275,UPP!$C$10:$V$329,17,FALSE))</f>
        <v>1841785.994379353</v>
      </c>
      <c r="L275" s="256">
        <f>+IF(ISERROR(VLOOKUP($A275,UPP!$C$10:$V$329,14,FALSE)),0,VLOOKUP($A275,UPP!$C$10:$V$329,14,FALSE))</f>
        <v>1.0704703579694659</v>
      </c>
      <c r="M275" s="257">
        <f>+IF(ISERROR(VLOOKUP($A275,UPP!$C$10:$V$329,18,FALSE)),0,VLOOKUP($A275,UPP!$C$10:$V$329,18,FALSE))</f>
        <v>2114938.9909438537</v>
      </c>
      <c r="N275" s="256">
        <f>+IF(ISERROR(VLOOKUP($A275,UPP!$C$10:$V$329,15,FALSE)),0,VLOOKUP($A275,UPP!$C$10:$V$329,15,FALSE))</f>
        <v>0.11561726675954198</v>
      </c>
      <c r="O275" s="257">
        <f>+IF(ISERROR(VLOOKUP($A275,UPP!$C$10:$V$329,19,FALSE)),0,VLOOKUP($A275,UPP!$C$10:$V$329,19,FALSE))</f>
        <v>228426.19010949467</v>
      </c>
      <c r="P275" s="54"/>
      <c r="Q275" s="54"/>
    </row>
    <row r="276" spans="1:17" x14ac:dyDescent="0.2">
      <c r="A276" s="375">
        <f>+'IBNR+Freq'!B280</f>
        <v>975</v>
      </c>
      <c r="B276" s="375">
        <f>+'IBNR+Freq'!C280</f>
        <v>3</v>
      </c>
      <c r="C276" s="375">
        <f>+'IBNR+Freq'!D280</f>
        <v>1</v>
      </c>
      <c r="D276" s="256">
        <f>+ROUND(IF(ISERROR('IBNR+Freq'!W280),0,'IBNR+Freq'!W280),3)</f>
        <v>0.40300000000000002</v>
      </c>
      <c r="E276" s="257">
        <f>+IF(C276=1,IF(ISERROR(D276*'Exp Loss Report_PAYROLL'!D276*10),0,D276*'Exp Loss Report_PAYROLL'!D276*10),IF(ISERROR(D276*'Exp Loss Report_PAYROLL'!D276),0,D276*'Exp Loss Report_PAYROLL'!D276))</f>
        <v>5855598.0599999996</v>
      </c>
      <c r="F276" s="256">
        <f>+ROUND(IF(ISERROR('IBNR+Freq'!X280),0,'IBNR+Freq'!X280),3)</f>
        <v>0.57499999999999996</v>
      </c>
      <c r="G276" s="257">
        <f>+IF(C276=1,IF(ISERROR(F276*'Exp Loss Report_PAYROLL'!F276*10),0,F276*'Exp Loss Report_PAYROLL'!F276*10),IF(ISERROR(F276*'Exp Loss Report_PAYROLL'!F276),0,F276*'Exp Loss Report_PAYROLL'!F276))</f>
        <v>8354761.4999999991</v>
      </c>
      <c r="H276" s="256">
        <f>+ROUND(IF(ISERROR('IBNR+Freq'!Y280),0,'IBNR+Freq'!Y280),3)</f>
        <v>0.113</v>
      </c>
      <c r="I276" s="257">
        <f>+IF(C276=1,IF(ISERROR(H276*'Exp Loss Report_PAYROLL'!H276*10),0,H276*'Exp Loss Report_PAYROLL'!H276*10),IF(ISERROR(H276*'Exp Loss Report_PAYROLL'!H276),0,H276*'Exp Loss Report_PAYROLL'!H276))</f>
        <v>1641892.26</v>
      </c>
      <c r="J276" s="256">
        <f>+IF(ISERROR(VLOOKUP($A276,UPP!$C$10:$V$329,13,FALSE)),0,VLOOKUP($A276,UPP!$C$10:$V$329,13,FALSE))</f>
        <v>0.43028016890625009</v>
      </c>
      <c r="K276" s="257">
        <f>+IF(ISERROR(VLOOKUP($A276,UPP!$C$10:$V$329,17,FALSE)),0,VLOOKUP($A276,UPP!$C$10:$V$329,17,FALSE))</f>
        <v>6251979.459811192</v>
      </c>
      <c r="L276" s="256">
        <f>+IF(ISERROR(VLOOKUP($A276,UPP!$C$10:$V$329,14,FALSE)),0,VLOOKUP($A276,UPP!$C$10:$V$329,14,FALSE))</f>
        <v>0.63853252937500016</v>
      </c>
      <c r="M276" s="257">
        <f>+IF(ISERROR(VLOOKUP($A276,UPP!$C$10:$V$329,18,FALSE)),0,VLOOKUP($A276,UPP!$C$10:$V$329,18,FALSE))</f>
        <v>9277890.4224693403</v>
      </c>
      <c r="N276" s="256">
        <f>+IF(ISERROR(VLOOKUP($A276,UPP!$C$10:$V$329,15,FALSE)),0,VLOOKUP($A276,UPP!$C$10:$V$329,15,FALSE))</f>
        <v>9.8048776718750022E-2</v>
      </c>
      <c r="O276" s="257">
        <f>+IF(ISERROR(VLOOKUP($A276,UPP!$C$10:$V$329,19,FALSE)),0,VLOOKUP($A276,UPP!$C$10:$V$329,19,FALSE))</f>
        <v>1424650.6866989722</v>
      </c>
      <c r="P276" s="54"/>
      <c r="Q276" s="54"/>
    </row>
    <row r="277" spans="1:17" x14ac:dyDescent="0.2">
      <c r="A277" s="375">
        <f>+'IBNR+Freq'!B281</f>
        <v>976</v>
      </c>
      <c r="B277" s="375">
        <f>+'IBNR+Freq'!C281</f>
        <v>3</v>
      </c>
      <c r="C277" s="375">
        <f>+'IBNR+Freq'!D281</f>
        <v>1</v>
      </c>
      <c r="D277" s="256">
        <f>+ROUND(IF(ISERROR('IBNR+Freq'!W281),0,'IBNR+Freq'!W281),3)</f>
        <v>0.59</v>
      </c>
      <c r="E277" s="257">
        <f>+IF(C277=1,IF(ISERROR(D277*'Exp Loss Report_PAYROLL'!D277*10),0,D277*'Exp Loss Report_PAYROLL'!D277*10),IF(ISERROR(D277*'Exp Loss Report_PAYROLL'!D277),0,D277*'Exp Loss Report_PAYROLL'!D277))</f>
        <v>1778047.5999999999</v>
      </c>
      <c r="F277" s="256">
        <f>+ROUND(IF(ISERROR('IBNR+Freq'!X281),0,'IBNR+Freq'!X281),3)</f>
        <v>0.86699999999999999</v>
      </c>
      <c r="G277" s="257">
        <f>+IF(C277=1,IF(ISERROR(F277*'Exp Loss Report_PAYROLL'!F277*10),0,F277*'Exp Loss Report_PAYROLL'!F277*10),IF(ISERROR(F277*'Exp Loss Report_PAYROLL'!F277),0,F277*'Exp Loss Report_PAYROLL'!F277))</f>
        <v>2612825.88</v>
      </c>
      <c r="H277" s="256">
        <f>+ROUND(IF(ISERROR('IBNR+Freq'!Y281),0,'IBNR+Freq'!Y281),3)</f>
        <v>0.13900000000000001</v>
      </c>
      <c r="I277" s="257">
        <f>+IF(C277=1,IF(ISERROR(H277*'Exp Loss Report_PAYROLL'!H277*10),0,H277*'Exp Loss Report_PAYROLL'!H277*10),IF(ISERROR(H277*'Exp Loss Report_PAYROLL'!H277),0,H277*'Exp Loss Report_PAYROLL'!H277))</f>
        <v>418895.96000000008</v>
      </c>
      <c r="J277" s="256">
        <f>+IF(ISERROR(VLOOKUP($A277,UPP!$C$10:$V$329,13,FALSE)),0,VLOOKUP($A277,UPP!$C$10:$V$329,13,FALSE))</f>
        <v>0.32237900628886013</v>
      </c>
      <c r="K277" s="257">
        <f>+IF(ISERROR(VLOOKUP($A277,UPP!$C$10:$V$329,17,FALSE)),0,VLOOKUP($A277,UPP!$C$10:$V$329,17,FALSE))</f>
        <v>971534.2685123604</v>
      </c>
      <c r="L277" s="256">
        <f>+IF(ISERROR(VLOOKUP($A277,UPP!$C$10:$V$329,14,FALSE)),0,VLOOKUP($A277,UPP!$C$10:$V$329,14,FALSE))</f>
        <v>0.83105743832253898</v>
      </c>
      <c r="M277" s="257">
        <f>+IF(ISERROR(VLOOKUP($A277,UPP!$C$10:$V$329,18,FALSE)),0,VLOOKUP($A277,UPP!$C$10:$V$329,18,FALSE))</f>
        <v>2504507.9384263363</v>
      </c>
      <c r="N277" s="256">
        <f>+IF(ISERROR(VLOOKUP($A277,UPP!$C$10:$V$329,15,FALSE)),0,VLOOKUP($A277,UPP!$C$10:$V$329,15,FALSE))</f>
        <v>9.719970038860104E-2</v>
      </c>
      <c r="O277" s="257">
        <f>+IF(ISERROR(VLOOKUP($A277,UPP!$C$10:$V$329,19,FALSE)),0,VLOOKUP($A277,UPP!$C$10:$V$329,19,FALSE))</f>
        <v>292924.90507910366</v>
      </c>
      <c r="P277" s="54"/>
      <c r="Q277" s="54"/>
    </row>
    <row r="278" spans="1:17" x14ac:dyDescent="0.2">
      <c r="A278" s="375">
        <f>+'IBNR+Freq'!B282</f>
        <v>977</v>
      </c>
      <c r="B278" s="375">
        <f>+'IBNR+Freq'!C282</f>
        <v>3</v>
      </c>
      <c r="C278" s="375">
        <f>+'IBNR+Freq'!D282</f>
        <v>1</v>
      </c>
      <c r="D278" s="256">
        <f>+ROUND(IF(ISERROR('IBNR+Freq'!W282),0,'IBNR+Freq'!W282),3)</f>
        <v>7.6999999999999999E-2</v>
      </c>
      <c r="E278" s="257">
        <f>+IF(C278=1,IF(ISERROR(D278*'Exp Loss Report_PAYROLL'!D278*10),0,D278*'Exp Loss Report_PAYROLL'!D278*10),IF(ISERROR(D278*'Exp Loss Report_PAYROLL'!D278),0,D278*'Exp Loss Report_PAYROLL'!D278))</f>
        <v>208936.41999999998</v>
      </c>
      <c r="F278" s="256">
        <f>+ROUND(IF(ISERROR('IBNR+Freq'!X282),0,'IBNR+Freq'!X282),3)</f>
        <v>0.13500000000000001</v>
      </c>
      <c r="G278" s="257">
        <f>+IF(C278=1,IF(ISERROR(F278*'Exp Loss Report_PAYROLL'!F278*10),0,F278*'Exp Loss Report_PAYROLL'!F278*10),IF(ISERROR(F278*'Exp Loss Report_PAYROLL'!F278),0,F278*'Exp Loss Report_PAYROLL'!F278))</f>
        <v>366317.1</v>
      </c>
      <c r="H278" s="256">
        <f>+ROUND(IF(ISERROR('IBNR+Freq'!Y282),0,'IBNR+Freq'!Y282),3)</f>
        <v>1.2E-2</v>
      </c>
      <c r="I278" s="257">
        <f>+IF(C278=1,IF(ISERROR(H278*'Exp Loss Report_PAYROLL'!H278*10),0,H278*'Exp Loss Report_PAYROLL'!H278*10),IF(ISERROR(H278*'Exp Loss Report_PAYROLL'!H278),0,H278*'Exp Loss Report_PAYROLL'!H278))</f>
        <v>32561.52</v>
      </c>
      <c r="J278" s="256">
        <f>+IF(ISERROR(VLOOKUP($A278,UPP!$C$10:$V$329,13,FALSE)),0,VLOOKUP($A278,UPP!$C$10:$V$329,13,FALSE))</f>
        <v>0.18174843661016951</v>
      </c>
      <c r="K278" s="257">
        <f>+IF(ISERROR(VLOOKUP($A278,UPP!$C$10:$V$329,17,FALSE)),0,VLOOKUP($A278,UPP!$C$10:$V$329,17,FALSE))</f>
        <v>493167.11280423054</v>
      </c>
      <c r="L278" s="256">
        <f>+IF(ISERROR(VLOOKUP($A278,UPP!$C$10:$V$329,14,FALSE)),0,VLOOKUP($A278,UPP!$C$10:$V$329,14,FALSE))</f>
        <v>0.1354999505084746</v>
      </c>
      <c r="M278" s="257">
        <f>+IF(ISERROR(VLOOKUP($A278,UPP!$C$10:$V$329,18,FALSE)),0,VLOOKUP($A278,UPP!$C$10:$V$329,18,FALSE))</f>
        <v>367673.69570672547</v>
      </c>
      <c r="N278" s="256">
        <f>+IF(ISERROR(VLOOKUP($A278,UPP!$C$10:$V$329,15,FALSE)),0,VLOOKUP($A278,UPP!$C$10:$V$329,15,FALSE))</f>
        <v>1.7850292881355933E-2</v>
      </c>
      <c r="O278" s="257">
        <f>+IF(ISERROR(VLOOKUP($A278,UPP!$C$10:$V$329,19,FALSE)),0,VLOOKUP($A278,UPP!$C$10:$V$329,19,FALSE))</f>
        <v>48436.055721844066</v>
      </c>
      <c r="P278" s="54"/>
      <c r="Q278" s="54"/>
    </row>
    <row r="279" spans="1:17" x14ac:dyDescent="0.2">
      <c r="A279" s="375">
        <f>+'IBNR+Freq'!B283</f>
        <v>978</v>
      </c>
      <c r="B279" s="375">
        <f>+'IBNR+Freq'!C283</f>
        <v>3</v>
      </c>
      <c r="C279" s="375">
        <f>+'IBNR+Freq'!D283</f>
        <v>1</v>
      </c>
      <c r="D279" s="256">
        <f>+ROUND(IF(ISERROR('IBNR+Freq'!W283),0,'IBNR+Freq'!W283),3)</f>
        <v>0</v>
      </c>
      <c r="E279" s="257">
        <f>+IF(C279=1,IF(ISERROR(D279*'Exp Loss Report_PAYROLL'!D279*10),0,D279*'Exp Loss Report_PAYROLL'!D279*10),IF(ISERROR(D279*'Exp Loss Report_PAYROLL'!D279),0,D279*'Exp Loss Report_PAYROLL'!D279))</f>
        <v>0</v>
      </c>
      <c r="F279" s="256">
        <f>+ROUND(IF(ISERROR('IBNR+Freq'!X283),0,'IBNR+Freq'!X283),3)</f>
        <v>1.27</v>
      </c>
      <c r="G279" s="257">
        <f>+IF(C279=1,IF(ISERROR(F279*'Exp Loss Report_PAYROLL'!F279*10),0,F279*'Exp Loss Report_PAYROLL'!F279*10),IF(ISERROR(F279*'Exp Loss Report_PAYROLL'!F279),0,F279*'Exp Loss Report_PAYROLL'!F279))</f>
        <v>267322.3</v>
      </c>
      <c r="H279" s="256">
        <f>+ROUND(IF(ISERROR('IBNR+Freq'!Y283),0,'IBNR+Freq'!Y283),3)</f>
        <v>8.5000000000000006E-2</v>
      </c>
      <c r="I279" s="257">
        <f>+IF(C279=1,IF(ISERROR(H279*'Exp Loss Report_PAYROLL'!H279*10),0,H279*'Exp Loss Report_PAYROLL'!H279*10),IF(ISERROR(H279*'Exp Loss Report_PAYROLL'!H279),0,H279*'Exp Loss Report_PAYROLL'!H279))</f>
        <v>17891.650000000001</v>
      </c>
      <c r="J279" s="256">
        <f>+IF(ISERROR(VLOOKUP($A279,UPP!$C$10:$V$329,13,FALSE)),0,VLOOKUP($A279,UPP!$C$10:$V$329,13,FALSE))</f>
        <v>1.1575367412917186</v>
      </c>
      <c r="K279" s="257">
        <f>+IF(ISERROR(VLOOKUP($A279,UPP!$C$10:$V$329,17,FALSE)),0,VLOOKUP($A279,UPP!$C$10:$V$329,17,FALSE))</f>
        <v>243649.90867449384</v>
      </c>
      <c r="L279" s="256">
        <f>+IF(ISERROR(VLOOKUP($A279,UPP!$C$10:$V$329,14,FALSE)),0,VLOOKUP($A279,UPP!$C$10:$V$329,14,FALSE))</f>
        <v>0.68219229111866519</v>
      </c>
      <c r="M279" s="257">
        <f>+IF(ISERROR(VLOOKUP($A279,UPP!$C$10:$V$329,18,FALSE)),0,VLOOKUP($A279,UPP!$C$10:$V$329,18,FALSE))</f>
        <v>143594.65535756786</v>
      </c>
      <c r="N279" s="256">
        <f>+IF(ISERROR(VLOOKUP($A279,UPP!$C$10:$V$329,15,FALSE)),0,VLOOKUP($A279,UPP!$C$10:$V$329,15,FALSE))</f>
        <v>0.12897571258961688</v>
      </c>
      <c r="O279" s="257">
        <f>+IF(ISERROR(VLOOKUP($A279,UPP!$C$10:$V$329,19,FALSE)),0,VLOOKUP($A279,UPP!$C$10:$V$329,19,FALSE))</f>
        <v>27148.097742988459</v>
      </c>
      <c r="P279" s="54"/>
      <c r="Q279" s="54"/>
    </row>
    <row r="280" spans="1:17" x14ac:dyDescent="0.2">
      <c r="A280" s="375">
        <f>+'IBNR+Freq'!B284</f>
        <v>979</v>
      </c>
      <c r="B280" s="375">
        <f>+'IBNR+Freq'!C284</f>
        <v>3</v>
      </c>
      <c r="C280" s="375">
        <f>+'IBNR+Freq'!D284</f>
        <v>1</v>
      </c>
      <c r="D280" s="256">
        <f>+ROUND(IF(ISERROR('IBNR+Freq'!W284),0,'IBNR+Freq'!W284),3)</f>
        <v>0.502</v>
      </c>
      <c r="E280" s="257">
        <f>+IF(C280=1,IF(ISERROR(D280*'Exp Loss Report_PAYROLL'!D280*10),0,D280*'Exp Loss Report_PAYROLL'!D280*10),IF(ISERROR(D280*'Exp Loss Report_PAYROLL'!D280),0,D280*'Exp Loss Report_PAYROLL'!D280))</f>
        <v>569985.86</v>
      </c>
      <c r="F280" s="256">
        <f>+ROUND(IF(ISERROR('IBNR+Freq'!X284),0,'IBNR+Freq'!X284),3)</f>
        <v>1.0089999999999999</v>
      </c>
      <c r="G280" s="257">
        <f>+IF(C280=1,IF(ISERROR(F280*'Exp Loss Report_PAYROLL'!F280*10),0,F280*'Exp Loss Report_PAYROLL'!F280*10),IF(ISERROR(F280*'Exp Loss Report_PAYROLL'!F280),0,F280*'Exp Loss Report_PAYROLL'!F280))</f>
        <v>1145648.8699999999</v>
      </c>
      <c r="H280" s="256">
        <f>+ROUND(IF(ISERROR('IBNR+Freq'!Y284),0,'IBNR+Freq'!Y284),3)</f>
        <v>0.17599999999999999</v>
      </c>
      <c r="I280" s="257">
        <f>+IF(C280=1,IF(ISERROR(H280*'Exp Loss Report_PAYROLL'!H280*10),0,H280*'Exp Loss Report_PAYROLL'!H280*10),IF(ISERROR(H280*'Exp Loss Report_PAYROLL'!H280),0,H280*'Exp Loss Report_PAYROLL'!H280))</f>
        <v>199835.68</v>
      </c>
      <c r="J280" s="256">
        <f>+IF(ISERROR(VLOOKUP($A280,UPP!$C$10:$V$329,13,FALSE)),0,VLOOKUP($A280,UPP!$C$10:$V$329,13,FALSE))</f>
        <v>1.2825202706377328</v>
      </c>
      <c r="K280" s="257">
        <f>+IF(ISERROR(VLOOKUP($A280,UPP!$C$10:$V$329,17,FALSE)),0,VLOOKUP($A280,UPP!$C$10:$V$329,17,FALSE))</f>
        <v>1456211.9908902007</v>
      </c>
      <c r="L280" s="256">
        <f>+IF(ISERROR(VLOOKUP($A280,UPP!$C$10:$V$329,14,FALSE)),0,VLOOKUP($A280,UPP!$C$10:$V$329,14,FALSE))</f>
        <v>1.3359249002037203</v>
      </c>
      <c r="M280" s="257">
        <f>+IF(ISERROR(VLOOKUP($A280,UPP!$C$10:$V$329,18,FALSE)),0,VLOOKUP($A280,UPP!$C$10:$V$329,18,FALSE))</f>
        <v>1516849.20943831</v>
      </c>
      <c r="N280" s="256">
        <f>+IF(ISERROR(VLOOKUP($A280,UPP!$C$10:$V$329,15,FALSE)),0,VLOOKUP($A280,UPP!$C$10:$V$329,15,FALSE))</f>
        <v>0.12218331915854742</v>
      </c>
      <c r="O280" s="257">
        <f>+IF(ISERROR(VLOOKUP($A280,UPP!$C$10:$V$329,19,FALSE)),0,VLOOKUP($A280,UPP!$C$10:$V$329,19,FALSE))</f>
        <v>138730.60607218949</v>
      </c>
      <c r="P280" s="54"/>
      <c r="Q280" s="54"/>
    </row>
    <row r="281" spans="1:17" x14ac:dyDescent="0.2">
      <c r="A281" s="375">
        <f>+'IBNR+Freq'!B285</f>
        <v>980</v>
      </c>
      <c r="B281" s="375">
        <f>+'IBNR+Freq'!C285</f>
        <v>3</v>
      </c>
      <c r="C281" s="375">
        <f>+'IBNR+Freq'!D285</f>
        <v>1</v>
      </c>
      <c r="D281" s="256">
        <f>+ROUND(IF(ISERROR('IBNR+Freq'!W285),0,'IBNR+Freq'!W285),3)</f>
        <v>0</v>
      </c>
      <c r="E281" s="257">
        <f>+IF(C281=1,IF(ISERROR(D281*'Exp Loss Report_PAYROLL'!D281*10),0,D281*'Exp Loss Report_PAYROLL'!D281*10),IF(ISERROR(D281*'Exp Loss Report_PAYROLL'!D281),0,D281*'Exp Loss Report_PAYROLL'!D281))</f>
        <v>0</v>
      </c>
      <c r="F281" s="256">
        <f>+ROUND(IF(ISERROR('IBNR+Freq'!X285),0,'IBNR+Freq'!X285),3)</f>
        <v>0.58899999999999997</v>
      </c>
      <c r="G281" s="257">
        <f>+IF(C281=1,IF(ISERROR(F281*'Exp Loss Report_PAYROLL'!F281*10),0,F281*'Exp Loss Report_PAYROLL'!F281*10),IF(ISERROR(F281*'Exp Loss Report_PAYROLL'!F281),0,F281*'Exp Loss Report_PAYROLL'!F281))</f>
        <v>702353.04999999993</v>
      </c>
      <c r="H281" s="256">
        <f>+ROUND(IF(ISERROR('IBNR+Freq'!Y285),0,'IBNR+Freq'!Y285),3)</f>
        <v>0.20399999999999999</v>
      </c>
      <c r="I281" s="257">
        <f>+IF(C281=1,IF(ISERROR(H281*'Exp Loss Report_PAYROLL'!H281*10),0,H281*'Exp Loss Report_PAYROLL'!H281*10),IF(ISERROR(H281*'Exp Loss Report_PAYROLL'!H281),0,H281*'Exp Loss Report_PAYROLL'!H281))</f>
        <v>243259.8</v>
      </c>
      <c r="J281" s="256">
        <f>+IF(ISERROR(VLOOKUP($A281,UPP!$C$10:$V$329,13,FALSE)),0,VLOOKUP($A281,UPP!$C$10:$V$329,13,FALSE))</f>
        <v>1.0372134517688294</v>
      </c>
      <c r="K281" s="257">
        <f>+IF(ISERROR(VLOOKUP($A281,UPP!$C$10:$V$329,17,FALSE)),0,VLOOKUP($A281,UPP!$C$10:$V$329,17,FALSE))</f>
        <v>1236825.1805617406</v>
      </c>
      <c r="L281" s="256">
        <f>+IF(ISERROR(VLOOKUP($A281,UPP!$C$10:$V$329,14,FALSE)),0,VLOOKUP($A281,UPP!$C$10:$V$329,14,FALSE))</f>
        <v>1.2995531538555594</v>
      </c>
      <c r="M281" s="257">
        <f>+IF(ISERROR(VLOOKUP($A281,UPP!$C$10:$V$329,18,FALSE)),0,VLOOKUP($A281,UPP!$C$10:$V$329,18,FALSE))</f>
        <v>1549652.1583150618</v>
      </c>
      <c r="N281" s="256">
        <f>+IF(ISERROR(VLOOKUP($A281,UPP!$C$10:$V$329,15,FALSE)),0,VLOOKUP($A281,UPP!$C$10:$V$329,15,FALSE))</f>
        <v>0.14655396937561138</v>
      </c>
      <c r="O281" s="257">
        <f>+IF(ISERROR(VLOOKUP($A281,UPP!$C$10:$V$329,19,FALSE)),0,VLOOKUP($A281,UPP!$C$10:$V$329,19,FALSE))</f>
        <v>174758.2807819478</v>
      </c>
      <c r="P281" s="54"/>
      <c r="Q281" s="54"/>
    </row>
    <row r="282" spans="1:17" x14ac:dyDescent="0.2">
      <c r="A282" s="375">
        <f>+'IBNR+Freq'!B286</f>
        <v>981</v>
      </c>
      <c r="B282" s="375">
        <f>+'IBNR+Freq'!C286</f>
        <v>3</v>
      </c>
      <c r="C282" s="375">
        <f>+'IBNR+Freq'!D286</f>
        <v>1</v>
      </c>
      <c r="D282" s="256">
        <f>+ROUND(IF(ISERROR('IBNR+Freq'!W286),0,'IBNR+Freq'!W286),3)</f>
        <v>0.185</v>
      </c>
      <c r="E282" s="257">
        <f>+IF(C282=1,IF(ISERROR(D282*'Exp Loss Report_PAYROLL'!D282*10),0,D282*'Exp Loss Report_PAYROLL'!D282*10),IF(ISERROR(D282*'Exp Loss Report_PAYROLL'!D282),0,D282*'Exp Loss Report_PAYROLL'!D282))</f>
        <v>455138.85000000003</v>
      </c>
      <c r="F282" s="256">
        <f>+ROUND(IF(ISERROR('IBNR+Freq'!X286),0,'IBNR+Freq'!X286),3)</f>
        <v>0.39100000000000001</v>
      </c>
      <c r="G282" s="257">
        <f>+IF(C282=1,IF(ISERROR(F282*'Exp Loss Report_PAYROLL'!F282*10),0,F282*'Exp Loss Report_PAYROLL'!F282*10),IF(ISERROR(F282*'Exp Loss Report_PAYROLL'!F282),0,F282*'Exp Loss Report_PAYROLL'!F282))</f>
        <v>961942.1100000001</v>
      </c>
      <c r="H282" s="256">
        <f>+ROUND(IF(ISERROR('IBNR+Freq'!Y286),0,'IBNR+Freq'!Y286),3)</f>
        <v>0.106</v>
      </c>
      <c r="I282" s="257">
        <f>+IF(C282=1,IF(ISERROR(H282*'Exp Loss Report_PAYROLL'!H282*10),0,H282*'Exp Loss Report_PAYROLL'!H282*10),IF(ISERROR(H282*'Exp Loss Report_PAYROLL'!H282),0,H282*'Exp Loss Report_PAYROLL'!H282))</f>
        <v>260782.25999999998</v>
      </c>
      <c r="J282" s="256">
        <f>+IF(ISERROR(VLOOKUP($A282,UPP!$C$10:$V$329,13,FALSE)),0,VLOOKUP($A282,UPP!$C$10:$V$329,13,FALSE))</f>
        <v>0.79268940485483108</v>
      </c>
      <c r="K282" s="257">
        <f>+IF(ISERROR(VLOOKUP($A282,UPP!$C$10:$V$329,17,FALSE)),0,VLOOKUP($A282,UPP!$C$10:$V$329,17,FALSE))</f>
        <v>1950182.4007179041</v>
      </c>
      <c r="L282" s="256">
        <f>+IF(ISERROR(VLOOKUP($A282,UPP!$C$10:$V$329,14,FALSE)),0,VLOOKUP($A282,UPP!$C$10:$V$329,14,FALSE))</f>
        <v>0.80401353920990015</v>
      </c>
      <c r="M282" s="257">
        <f>+IF(ISERROR(VLOOKUP($A282,UPP!$C$10:$V$329,18,FALSE)),0,VLOOKUP($A282,UPP!$C$10:$V$329,18,FALSE))</f>
        <v>1978042.1492995883</v>
      </c>
      <c r="N282" s="256">
        <f>+IF(ISERROR(VLOOKUP($A282,UPP!$C$10:$V$329,15,FALSE)),0,VLOOKUP($A282,UPP!$C$10:$V$329,15,FALSE))</f>
        <v>0.10272607593526893</v>
      </c>
      <c r="O282" s="257">
        <f>+IF(ISERROR(VLOOKUP($A282,UPP!$C$10:$V$329,19,FALSE)),0,VLOOKUP($A282,UPP!$C$10:$V$329,19,FALSE))</f>
        <v>252727.71927670797</v>
      </c>
      <c r="P282" s="54"/>
      <c r="Q282" s="54"/>
    </row>
    <row r="283" spans="1:17" x14ac:dyDescent="0.2">
      <c r="A283" s="375">
        <f>+'IBNR+Freq'!B287</f>
        <v>983</v>
      </c>
      <c r="B283" s="375">
        <f>+'IBNR+Freq'!C287</f>
        <v>3</v>
      </c>
      <c r="C283" s="375">
        <f>+'IBNR+Freq'!D287</f>
        <v>1</v>
      </c>
      <c r="D283" s="256">
        <f>+ROUND(IF(ISERROR('IBNR+Freq'!W287),0,'IBNR+Freq'!W287),3)</f>
        <v>8.3059999999999992</v>
      </c>
      <c r="E283" s="257">
        <f>+IF(C283=1,IF(ISERROR(D283*'Exp Loss Report_PAYROLL'!D283*10),0,D283*'Exp Loss Report_PAYROLL'!D283*10),IF(ISERROR(D283*'Exp Loss Report_PAYROLL'!D283),0,D283*'Exp Loss Report_PAYROLL'!D283))</f>
        <v>990573.55999999982</v>
      </c>
      <c r="F283" s="256">
        <f>+ROUND(IF(ISERROR('IBNR+Freq'!X287),0,'IBNR+Freq'!X287),3)</f>
        <v>4.508</v>
      </c>
      <c r="G283" s="257">
        <f>+IF(C283=1,IF(ISERROR(F283*'Exp Loss Report_PAYROLL'!F283*10),0,F283*'Exp Loss Report_PAYROLL'!F283*10),IF(ISERROR(F283*'Exp Loss Report_PAYROLL'!F283),0,F283*'Exp Loss Report_PAYROLL'!F283))</f>
        <v>537624.08000000007</v>
      </c>
      <c r="H283" s="256">
        <f>+ROUND(IF(ISERROR('IBNR+Freq'!Y287),0,'IBNR+Freq'!Y287),3)</f>
        <v>0.47499999999999998</v>
      </c>
      <c r="I283" s="257">
        <f>+IF(C283=1,IF(ISERROR(H283*'Exp Loss Report_PAYROLL'!H283*10),0,H283*'Exp Loss Report_PAYROLL'!H283*10),IF(ISERROR(H283*'Exp Loss Report_PAYROLL'!H283),0,H283*'Exp Loss Report_PAYROLL'!H283))</f>
        <v>56648.499999999993</v>
      </c>
      <c r="J283" s="256">
        <f>+IF(ISERROR(VLOOKUP($A283,UPP!$C$10:$V$329,13,FALSE)),0,VLOOKUP($A283,UPP!$C$10:$V$329,13,FALSE))</f>
        <v>2.8380753697232106</v>
      </c>
      <c r="K283" s="257">
        <f>+IF(ISERROR(VLOOKUP($A283,UPP!$C$10:$V$329,17,FALSE)),0,VLOOKUP($A283,UPP!$C$10:$V$329,17,FALSE))</f>
        <v>338468.8685931901</v>
      </c>
      <c r="L283" s="256">
        <f>+IF(ISERROR(VLOOKUP($A283,UPP!$C$10:$V$329,14,FALSE)),0,VLOOKUP($A283,UPP!$C$10:$V$329,14,FALSE))</f>
        <v>2.0607580601267976</v>
      </c>
      <c r="M283" s="257">
        <f>+IF(ISERROR(VLOOKUP($A283,UPP!$C$10:$V$329,18,FALSE)),0,VLOOKUP($A283,UPP!$C$10:$V$329,18,FALSE))</f>
        <v>245766.00625072187</v>
      </c>
      <c r="N283" s="256">
        <f>+IF(ISERROR(VLOOKUP($A283,UPP!$C$10:$V$329,15,FALSE)),0,VLOOKUP($A283,UPP!$C$10:$V$329,15,FALSE))</f>
        <v>0.19945363014999229</v>
      </c>
      <c r="O283" s="257">
        <f>+IF(ISERROR(VLOOKUP($A283,UPP!$C$10:$V$329,19,FALSE)),0,VLOOKUP($A283,UPP!$C$10:$V$329,19,FALSE))</f>
        <v>23786.839931688082</v>
      </c>
      <c r="P283" s="54"/>
      <c r="Q283" s="54"/>
    </row>
    <row r="284" spans="1:17" x14ac:dyDescent="0.2">
      <c r="A284" s="375">
        <f>+'IBNR+Freq'!B288</f>
        <v>984</v>
      </c>
      <c r="B284" s="375">
        <f>+'IBNR+Freq'!C288</f>
        <v>3</v>
      </c>
      <c r="C284" s="375">
        <f>+'IBNR+Freq'!D288</f>
        <v>1</v>
      </c>
      <c r="D284" s="256">
        <f>+ROUND(IF(ISERROR('IBNR+Freq'!W288),0,'IBNR+Freq'!W288),3)</f>
        <v>2.7E-2</v>
      </c>
      <c r="E284" s="257">
        <f>+IF(C284=1,IF(ISERROR(D284*'Exp Loss Report_PAYROLL'!D284*10),0,D284*'Exp Loss Report_PAYROLL'!D284*10),IF(ISERROR(D284*'Exp Loss Report_PAYROLL'!D284),0,D284*'Exp Loss Report_PAYROLL'!D284))</f>
        <v>450791.19</v>
      </c>
      <c r="F284" s="256">
        <f>+ROUND(IF(ISERROR('IBNR+Freq'!X288),0,'IBNR+Freq'!X288),3)</f>
        <v>5.7000000000000002E-2</v>
      </c>
      <c r="G284" s="257">
        <f>+IF(C284=1,IF(ISERROR(F284*'Exp Loss Report_PAYROLL'!F284*10),0,F284*'Exp Loss Report_PAYROLL'!F284*10),IF(ISERROR(F284*'Exp Loss Report_PAYROLL'!F284),0,F284*'Exp Loss Report_PAYROLL'!F284))</f>
        <v>951670.29</v>
      </c>
      <c r="H284" s="256">
        <f>+ROUND(IF(ISERROR('IBNR+Freq'!Y288),0,'IBNR+Freq'!Y288),3)</f>
        <v>1.2E-2</v>
      </c>
      <c r="I284" s="257">
        <f>+IF(C284=1,IF(ISERROR(H284*'Exp Loss Report_PAYROLL'!H284*10),0,H284*'Exp Loss Report_PAYROLL'!H284*10),IF(ISERROR(H284*'Exp Loss Report_PAYROLL'!H284),0,H284*'Exp Loss Report_PAYROLL'!H284))</f>
        <v>200351.64</v>
      </c>
      <c r="J284" s="256">
        <f>+IF(ISERROR(VLOOKUP($A284,UPP!$C$10:$V$329,13,FALSE)),0,VLOOKUP($A284,UPP!$C$10:$V$329,13,FALSE))</f>
        <v>6.557655891176474E-2</v>
      </c>
      <c r="K284" s="257">
        <f>+IF(ISERROR(VLOOKUP($A284,UPP!$C$10:$V$329,17,FALSE)),0,VLOOKUP($A284,UPP!$C$10:$V$329,17,FALSE))</f>
        <v>1094864.2602940567</v>
      </c>
      <c r="L284" s="256">
        <f>+IF(ISERROR(VLOOKUP($A284,UPP!$C$10:$V$329,14,FALSE)),0,VLOOKUP($A284,UPP!$C$10:$V$329,14,FALSE))</f>
        <v>5.9099861735294135E-2</v>
      </c>
      <c r="M284" s="257">
        <f>+IF(ISERROR(VLOOKUP($A284,UPP!$C$10:$V$329,18,FALSE)),0,VLOOKUP($A284,UPP!$C$10:$V$329,18,FALSE))</f>
        <v>986729.51853661891</v>
      </c>
      <c r="N284" s="256">
        <f>+IF(ISERROR(VLOOKUP($A284,UPP!$C$10:$V$329,15,FALSE)),0,VLOOKUP($A284,UPP!$C$10:$V$329,15,FALSE))</f>
        <v>1.295339435294118E-2</v>
      </c>
      <c r="O284" s="257">
        <f>+IF(ISERROR(VLOOKUP($A284,UPP!$C$10:$V$329,19,FALSE)),0,VLOOKUP($A284,UPP!$C$10:$V$329,19,FALSE))</f>
        <v>216269.48351487535</v>
      </c>
      <c r="P284" s="54"/>
      <c r="Q284" s="54"/>
    </row>
    <row r="285" spans="1:17" x14ac:dyDescent="0.2">
      <c r="A285" s="375">
        <f>+'IBNR+Freq'!B289</f>
        <v>985</v>
      </c>
      <c r="B285" s="375">
        <f>+'IBNR+Freq'!C289</f>
        <v>3</v>
      </c>
      <c r="C285" s="375">
        <f>+'IBNR+Freq'!D289</f>
        <v>1</v>
      </c>
      <c r="D285" s="256">
        <f>+ROUND(IF(ISERROR('IBNR+Freq'!W289),0,'IBNR+Freq'!W289),3)</f>
        <v>0.93300000000000005</v>
      </c>
      <c r="E285" s="257">
        <f>+IF(C285=1,IF(ISERROR(D285*'Exp Loss Report_PAYROLL'!D285*10),0,D285*'Exp Loss Report_PAYROLL'!D285*10),IF(ISERROR(D285*'Exp Loss Report_PAYROLL'!D285),0,D285*'Exp Loss Report_PAYROLL'!D285))</f>
        <v>591139.47</v>
      </c>
      <c r="F285" s="256">
        <f>+ROUND(IF(ISERROR('IBNR+Freq'!X289),0,'IBNR+Freq'!X289),3)</f>
        <v>0.52800000000000002</v>
      </c>
      <c r="G285" s="257">
        <f>+IF(C285=1,IF(ISERROR(F285*'Exp Loss Report_PAYROLL'!F285*10),0,F285*'Exp Loss Report_PAYROLL'!F285*10),IF(ISERROR(F285*'Exp Loss Report_PAYROLL'!F285),0,F285*'Exp Loss Report_PAYROLL'!F285))</f>
        <v>334535.52</v>
      </c>
      <c r="H285" s="256">
        <f>+ROUND(IF(ISERROR('IBNR+Freq'!Y289),0,'IBNR+Freq'!Y289),3)</f>
        <v>0.34599999999999997</v>
      </c>
      <c r="I285" s="257">
        <f>+IF(C285=1,IF(ISERROR(H285*'Exp Loss Report_PAYROLL'!H285*10),0,H285*'Exp Loss Report_PAYROLL'!H285*10),IF(ISERROR(H285*'Exp Loss Report_PAYROLL'!H285),0,H285*'Exp Loss Report_PAYROLL'!H285))</f>
        <v>219222.14</v>
      </c>
      <c r="J285" s="256">
        <f>+IF(ISERROR(VLOOKUP($A285,UPP!$C$10:$V$329,13,FALSE)),0,VLOOKUP($A285,UPP!$C$10:$V$329,13,FALSE))</f>
        <v>1.5373313626802887</v>
      </c>
      <c r="K285" s="257">
        <f>+IF(ISERROR(VLOOKUP($A285,UPP!$C$10:$V$329,17,FALSE)),0,VLOOKUP($A285,UPP!$C$10:$V$329,17,FALSE))</f>
        <v>974037.77808060416</v>
      </c>
      <c r="L285" s="256">
        <f>+IF(ISERROR(VLOOKUP($A285,UPP!$C$10:$V$329,14,FALSE)),0,VLOOKUP($A285,UPP!$C$10:$V$329,14,FALSE))</f>
        <v>0.98389207211538476</v>
      </c>
      <c r="M285" s="257">
        <f>+IF(ISERROR(VLOOKUP($A285,UPP!$C$10:$V$329,18,FALSE)),0,VLOOKUP($A285,UPP!$C$10:$V$329,18,FALSE))</f>
        <v>623384.17797158659</v>
      </c>
      <c r="N285" s="256">
        <f>+IF(ISERROR(VLOOKUP($A285,UPP!$C$10:$V$329,15,FALSE)),0,VLOOKUP($A285,UPP!$C$10:$V$329,15,FALSE))</f>
        <v>0.17153381520432698</v>
      </c>
      <c r="O285" s="257">
        <f>+IF(ISERROR(VLOOKUP($A285,UPP!$C$10:$V$329,19,FALSE)),0,VLOOKUP($A285,UPP!$C$10:$V$329,19,FALSE))</f>
        <v>108682.10997530952</v>
      </c>
      <c r="P285" s="54"/>
      <c r="Q285" s="54"/>
    </row>
    <row r="286" spans="1:17" x14ac:dyDescent="0.2">
      <c r="A286" s="375">
        <f>+'IBNR+Freq'!B290</f>
        <v>986</v>
      </c>
      <c r="B286" s="375">
        <f>+'IBNR+Freq'!C290</f>
        <v>3</v>
      </c>
      <c r="C286" s="375">
        <f>+'IBNR+Freq'!D290</f>
        <v>1</v>
      </c>
      <c r="D286" s="256">
        <f>+ROUND(IF(ISERROR('IBNR+Freq'!W290),0,'IBNR+Freq'!W290),3)</f>
        <v>1.893</v>
      </c>
      <c r="E286" s="257">
        <f>+IF(C286=1,IF(ISERROR(D286*'Exp Loss Report_PAYROLL'!D286*10),0,D286*'Exp Loss Report_PAYROLL'!D286*10),IF(ISERROR(D286*'Exp Loss Report_PAYROLL'!D286),0,D286*'Exp Loss Report_PAYROLL'!D286))</f>
        <v>1525152.2399999998</v>
      </c>
      <c r="F286" s="256">
        <f>+ROUND(IF(ISERROR('IBNR+Freq'!X290),0,'IBNR+Freq'!X290),3)</f>
        <v>0.56799999999999995</v>
      </c>
      <c r="G286" s="257">
        <f>+IF(C286=1,IF(ISERROR(F286*'Exp Loss Report_PAYROLL'!F286*10),0,F286*'Exp Loss Report_PAYROLL'!F286*10),IF(ISERROR(F286*'Exp Loss Report_PAYROLL'!F286),0,F286*'Exp Loss Report_PAYROLL'!F286))</f>
        <v>457626.24</v>
      </c>
      <c r="H286" s="256">
        <f>+ROUND(IF(ISERROR('IBNR+Freq'!Y290),0,'IBNR+Freq'!Y290),3)</f>
        <v>8.3000000000000004E-2</v>
      </c>
      <c r="I286" s="257">
        <f>+IF(C286=1,IF(ISERROR(H286*'Exp Loss Report_PAYROLL'!H286*10),0,H286*'Exp Loss Report_PAYROLL'!H286*10),IF(ISERROR(H286*'Exp Loss Report_PAYROLL'!H286),0,H286*'Exp Loss Report_PAYROLL'!H286))</f>
        <v>66871.44</v>
      </c>
      <c r="J286" s="256">
        <f>+IF(ISERROR(VLOOKUP($A286,UPP!$C$10:$V$329,13,FALSE)),0,VLOOKUP($A286,UPP!$C$10:$V$329,13,FALSE))</f>
        <v>0.60097193738566124</v>
      </c>
      <c r="K286" s="257">
        <f>+IF(ISERROR(VLOOKUP($A286,UPP!$C$10:$V$329,17,FALSE)),0,VLOOKUP($A286,UPP!$C$10:$V$329,17,FALSE))</f>
        <v>484191.07051287952</v>
      </c>
      <c r="L286" s="256">
        <f>+IF(ISERROR(VLOOKUP($A286,UPP!$C$10:$V$329,14,FALSE)),0,VLOOKUP($A286,UPP!$C$10:$V$329,14,FALSE))</f>
        <v>0.6552375975000001</v>
      </c>
      <c r="M286" s="257">
        <f>+IF(ISERROR(VLOOKUP($A286,UPP!$C$10:$V$329,18,FALSE)),0,VLOOKUP($A286,UPP!$C$10:$V$329,18,FALSE))</f>
        <v>527911.82755380007</v>
      </c>
      <c r="N286" s="256">
        <f>+IF(ISERROR(VLOOKUP($A286,UPP!$C$10:$V$329,15,FALSE)),0,VLOOKUP($A286,UPP!$C$10:$V$329,15,FALSE))</f>
        <v>5.4265660114338685E-2</v>
      </c>
      <c r="O286" s="257">
        <f>+IF(ISERROR(VLOOKUP($A286,UPP!$C$10:$V$329,19,FALSE)),0,VLOOKUP($A286,UPP!$C$10:$V$329,19,FALSE))</f>
        <v>43720.757040920391</v>
      </c>
      <c r="P286" s="54"/>
      <c r="Q286" s="54"/>
    </row>
    <row r="287" spans="1:17" x14ac:dyDescent="0.2">
      <c r="A287" s="375">
        <f>+'IBNR+Freq'!B291</f>
        <v>988</v>
      </c>
      <c r="B287" s="375">
        <f>+'IBNR+Freq'!C291</f>
        <v>3</v>
      </c>
      <c r="C287" s="375">
        <f>+'IBNR+Freq'!D291</f>
        <v>1</v>
      </c>
      <c r="D287" s="256">
        <f>+ROUND(IF(ISERROR('IBNR+Freq'!W291),0,'IBNR+Freq'!W291),3)</f>
        <v>3.3000000000000002E-2</v>
      </c>
      <c r="E287" s="257">
        <f>+IF(C287=1,IF(ISERROR(D287*'Exp Loss Report_PAYROLL'!D287*10),0,D287*'Exp Loss Report_PAYROLL'!D287*10),IF(ISERROR(D287*'Exp Loss Report_PAYROLL'!D287),0,D287*'Exp Loss Report_PAYROLL'!D287))</f>
        <v>2025431.76</v>
      </c>
      <c r="F287" s="256">
        <f>+ROUND(IF(ISERROR('IBNR+Freq'!X291),0,'IBNR+Freq'!X291),3)</f>
        <v>4.9000000000000002E-2</v>
      </c>
      <c r="G287" s="257">
        <f>+IF(C287=1,IF(ISERROR(F287*'Exp Loss Report_PAYROLL'!F287*10),0,F287*'Exp Loss Report_PAYROLL'!F287*10),IF(ISERROR(F287*'Exp Loss Report_PAYROLL'!F287),0,F287*'Exp Loss Report_PAYROLL'!F287))</f>
        <v>3007459.2800000003</v>
      </c>
      <c r="H287" s="256">
        <f>+ROUND(IF(ISERROR('IBNR+Freq'!Y291),0,'IBNR+Freq'!Y291),3)</f>
        <v>1.2E-2</v>
      </c>
      <c r="I287" s="257">
        <f>+IF(C287=1,IF(ISERROR(H287*'Exp Loss Report_PAYROLL'!H287*10),0,H287*'Exp Loss Report_PAYROLL'!H287*10),IF(ISERROR(H287*'Exp Loss Report_PAYROLL'!H287),0,H287*'Exp Loss Report_PAYROLL'!H287))</f>
        <v>736520.64</v>
      </c>
      <c r="J287" s="256">
        <f>+IF(ISERROR(VLOOKUP($A287,UPP!$C$10:$V$329,13,FALSE)),0,VLOOKUP($A287,UPP!$C$10:$V$329,13,FALSE))</f>
        <v>5.8056610212765966E-2</v>
      </c>
      <c r="K287" s="257">
        <f>+IF(ISERROR(VLOOKUP($A287,UPP!$C$10:$V$329,17,FALSE)),0,VLOOKUP($A287,UPP!$C$10:$V$329,17,FALSE))</f>
        <v>3563324.3091780776</v>
      </c>
      <c r="L287" s="256">
        <f>+IF(ISERROR(VLOOKUP($A287,UPP!$C$10:$V$329,14,FALSE)),0,VLOOKUP($A287,UPP!$C$10:$V$329,14,FALSE))</f>
        <v>4.0317090425531929E-2</v>
      </c>
      <c r="M287" s="257">
        <f>+IF(ISERROR(VLOOKUP($A287,UPP!$C$10:$V$329,18,FALSE)),0,VLOOKUP($A287,UPP!$C$10:$V$329,18,FALSE))</f>
        <v>2474530.7702625538</v>
      </c>
      <c r="N287" s="256">
        <f>+IF(ISERROR(VLOOKUP($A287,UPP!$C$10:$V$329,15,FALSE)),0,VLOOKUP($A287,UPP!$C$10:$V$329,15,FALSE))</f>
        <v>1.5320494361702129E-2</v>
      </c>
      <c r="O287" s="257">
        <f>+IF(ISERROR(VLOOKUP($A287,UPP!$C$10:$V$329,19,FALSE)),0,VLOOKUP($A287,UPP!$C$10:$V$329,19,FALSE))</f>
        <v>940321.69269977021</v>
      </c>
      <c r="P287" s="54"/>
      <c r="Q287" s="54"/>
    </row>
    <row r="288" spans="1:17" x14ac:dyDescent="0.2">
      <c r="A288" s="375">
        <f>+'IBNR+Freq'!B292</f>
        <v>991</v>
      </c>
      <c r="B288" s="375">
        <f>+'IBNR+Freq'!C292</f>
        <v>3</v>
      </c>
      <c r="C288" s="375">
        <f>+'IBNR+Freq'!D292</f>
        <v>1</v>
      </c>
      <c r="D288" s="256">
        <f>+ROUND(IF(ISERROR('IBNR+Freq'!W292),0,'IBNR+Freq'!W292),3)</f>
        <v>8.43</v>
      </c>
      <c r="E288" s="257">
        <f>+IF(C288=1,IF(ISERROR(D288*'Exp Loss Report_PAYROLL'!D288*10),0,D288*'Exp Loss Report_PAYROLL'!D288*10),IF(ISERROR(D288*'Exp Loss Report_PAYROLL'!D288),0,D288*'Exp Loss Report_PAYROLL'!D288))</f>
        <v>397643.1</v>
      </c>
      <c r="F288" s="256">
        <f>+ROUND(IF(ISERROR('IBNR+Freq'!X292),0,'IBNR+Freq'!X292),3)</f>
        <v>3.6669999999999998</v>
      </c>
      <c r="G288" s="257">
        <f>+IF(C288=1,IF(ISERROR(F288*'Exp Loss Report_PAYROLL'!F288*10),0,F288*'Exp Loss Report_PAYROLL'!F288*10),IF(ISERROR(F288*'Exp Loss Report_PAYROLL'!F288),0,F288*'Exp Loss Report_PAYROLL'!F288))</f>
        <v>172972.38999999998</v>
      </c>
      <c r="H288" s="256">
        <f>+ROUND(IF(ISERROR('IBNR+Freq'!Y292),0,'IBNR+Freq'!Y292),3)</f>
        <v>2.4670000000000001</v>
      </c>
      <c r="I288" s="257">
        <f>+IF(C288=1,IF(ISERROR(H288*'Exp Loss Report_PAYROLL'!H288*10),0,H288*'Exp Loss Report_PAYROLL'!H288*10),IF(ISERROR(H288*'Exp Loss Report_PAYROLL'!H288),0,H288*'Exp Loss Report_PAYROLL'!H288))</f>
        <v>116368.39</v>
      </c>
      <c r="J288" s="256">
        <f>+IF(ISERROR(VLOOKUP($A288,UPP!$C$10:$V$329,13,FALSE)),0,VLOOKUP($A288,UPP!$C$10:$V$329,13,FALSE))</f>
        <v>1.6755456954336905</v>
      </c>
      <c r="K288" s="257">
        <f>+IF(ISERROR(VLOOKUP($A288,UPP!$C$10:$V$329,17,FALSE)),0,VLOOKUP($A288,UPP!$C$10:$V$329,17,FALSE))</f>
        <v>79035.490453607184</v>
      </c>
      <c r="L288" s="256">
        <f>+IF(ISERROR(VLOOKUP($A288,UPP!$C$10:$V$329,14,FALSE)),0,VLOOKUP($A288,UPP!$C$10:$V$329,14,FALSE))</f>
        <v>1.2966652783482633</v>
      </c>
      <c r="M288" s="257">
        <f>+IF(ISERROR(VLOOKUP($A288,UPP!$C$10:$V$329,18,FALSE)),0,VLOOKUP($A288,UPP!$C$10:$V$329,18,FALSE))</f>
        <v>61163.701179687574</v>
      </c>
      <c r="N288" s="256">
        <f>+IF(ISERROR(VLOOKUP($A288,UPP!$C$10:$V$329,15,FALSE)),0,VLOOKUP($A288,UPP!$C$10:$V$329,15,FALSE))</f>
        <v>0.61813202621804686</v>
      </c>
      <c r="O288" s="257">
        <f>+IF(ISERROR(VLOOKUP($A288,UPP!$C$10:$V$329,19,FALSE)),0,VLOOKUP($A288,UPP!$C$10:$V$329,19,FALSE))</f>
        <v>29157.287676705269</v>
      </c>
      <c r="P288" s="54"/>
      <c r="Q288" s="54"/>
    </row>
    <row r="289" spans="1:17" x14ac:dyDescent="0.2">
      <c r="A289" s="375">
        <f>+'IBNR+Freq'!B293</f>
        <v>992</v>
      </c>
      <c r="B289" s="375">
        <f>+'IBNR+Freq'!C293</f>
        <v>3</v>
      </c>
      <c r="C289" s="375">
        <f>+'IBNR+Freq'!D293</f>
        <v>1</v>
      </c>
      <c r="D289" s="256">
        <f>+ROUND(IF(ISERROR('IBNR+Freq'!W293),0,'IBNR+Freq'!W293),3)</f>
        <v>1.8120000000000001</v>
      </c>
      <c r="E289" s="257">
        <f>+IF(C289=1,IF(ISERROR(D289*'Exp Loss Report_PAYROLL'!D289*10),0,D289*'Exp Loss Report_PAYROLL'!D289*10),IF(ISERROR(D289*'Exp Loss Report_PAYROLL'!D289),0,D289*'Exp Loss Report_PAYROLL'!D289))</f>
        <v>262214.52</v>
      </c>
      <c r="F289" s="256">
        <f>+ROUND(IF(ISERROR('IBNR+Freq'!X293),0,'IBNR+Freq'!X293),3)</f>
        <v>0</v>
      </c>
      <c r="G289" s="257">
        <f>+IF(C289=1,IF(ISERROR(F289*'Exp Loss Report_PAYROLL'!F289*10),0,F289*'Exp Loss Report_PAYROLL'!F289*10),IF(ISERROR(F289*'Exp Loss Report_PAYROLL'!F289),0,F289*'Exp Loss Report_PAYROLL'!F289))</f>
        <v>0</v>
      </c>
      <c r="H289" s="256">
        <f>+ROUND(IF(ISERROR('IBNR+Freq'!Y293),0,'IBNR+Freq'!Y293),3)</f>
        <v>0.628</v>
      </c>
      <c r="I289" s="257">
        <f>+IF(C289=1,IF(ISERROR(H289*'Exp Loss Report_PAYROLL'!H289*10),0,H289*'Exp Loss Report_PAYROLL'!H289*10),IF(ISERROR(H289*'Exp Loss Report_PAYROLL'!H289),0,H289*'Exp Loss Report_PAYROLL'!H289))</f>
        <v>90877.88</v>
      </c>
      <c r="J289" s="256">
        <f>+IF(ISERROR(VLOOKUP($A289,UPP!$C$10:$V$329,13,FALSE)),0,VLOOKUP($A289,UPP!$C$10:$V$329,13,FALSE))</f>
        <v>1.6356218920277277</v>
      </c>
      <c r="K289" s="257">
        <f>+IF(ISERROR(VLOOKUP($A289,UPP!$C$10:$V$329,17,FALSE)),0,VLOOKUP($A289,UPP!$C$10:$V$329,17,FALSE))</f>
        <v>236690.84399533249</v>
      </c>
      <c r="L289" s="256">
        <f>+IF(ISERROR(VLOOKUP($A289,UPP!$C$10:$V$329,14,FALSE)),0,VLOOKUP($A289,UPP!$C$10:$V$329,14,FALSE))</f>
        <v>1.4744565211609226</v>
      </c>
      <c r="M289" s="257">
        <f>+IF(ISERROR(VLOOKUP($A289,UPP!$C$10:$V$329,18,FALSE)),0,VLOOKUP($A289,UPP!$C$10:$V$329,18,FALSE))</f>
        <v>213368.6031771971</v>
      </c>
      <c r="N289" s="256">
        <f>+IF(ISERROR(VLOOKUP($A289,UPP!$C$10:$V$329,15,FALSE)),0,VLOOKUP($A289,UPP!$C$10:$V$329,15,FALSE))</f>
        <v>7.9342951811350107E-2</v>
      </c>
      <c r="O289" s="257">
        <f>+IF(ISERROR(VLOOKUP($A289,UPP!$C$10:$V$329,19,FALSE)),0,VLOOKUP($A289,UPP!$C$10:$V$329,19,FALSE))</f>
        <v>11481.718556620473</v>
      </c>
      <c r="P289" s="54"/>
      <c r="Q289" s="54"/>
    </row>
    <row r="290" spans="1:17" x14ac:dyDescent="0.2">
      <c r="A290" s="375">
        <f>+'IBNR+Freq'!B294</f>
        <v>995</v>
      </c>
      <c r="B290" s="375">
        <f>+'IBNR+Freq'!C294</f>
        <v>3</v>
      </c>
      <c r="C290" s="375">
        <f>+'IBNR+Freq'!D294</f>
        <v>1</v>
      </c>
      <c r="D290" s="256">
        <f>+ROUND(IF(ISERROR('IBNR+Freq'!W294),0,'IBNR+Freq'!W294),3)</f>
        <v>2.528</v>
      </c>
      <c r="E290" s="257">
        <f>+IF(C290=1,IF(ISERROR(D290*'Exp Loss Report_PAYROLL'!D290*10),0,D290*'Exp Loss Report_PAYROLL'!D290*10),IF(ISERROR(D290*'Exp Loss Report_PAYROLL'!D290),0,D290*'Exp Loss Report_PAYROLL'!D290))</f>
        <v>5056985.92</v>
      </c>
      <c r="F290" s="256">
        <f>+ROUND(IF(ISERROR('IBNR+Freq'!X294),0,'IBNR+Freq'!X294),3)</f>
        <v>1.1120000000000001</v>
      </c>
      <c r="G290" s="257">
        <f>+IF(C290=1,IF(ISERROR(F290*'Exp Loss Report_PAYROLL'!F290*10),0,F290*'Exp Loss Report_PAYROLL'!F290*10),IF(ISERROR(F290*'Exp Loss Report_PAYROLL'!F290),0,F290*'Exp Loss Report_PAYROLL'!F290))</f>
        <v>2224433.6800000002</v>
      </c>
      <c r="H290" s="256">
        <f>+ROUND(IF(ISERROR('IBNR+Freq'!Y294),0,'IBNR+Freq'!Y294),3)</f>
        <v>6.5000000000000002E-2</v>
      </c>
      <c r="I290" s="257">
        <f>+IF(C290=1,IF(ISERROR(H290*'Exp Loss Report_PAYROLL'!H290*10),0,H290*'Exp Loss Report_PAYROLL'!H290*10),IF(ISERROR(H290*'Exp Loss Report_PAYROLL'!H290),0,H290*'Exp Loss Report_PAYROLL'!H290))</f>
        <v>130025.35</v>
      </c>
      <c r="J290" s="256">
        <f>+IF(ISERROR(VLOOKUP($A290,UPP!$C$10:$V$329,13,FALSE)),0,VLOOKUP($A290,UPP!$C$10:$V$329,13,FALSE))</f>
        <v>3.3965417510734737</v>
      </c>
      <c r="K290" s="257">
        <f>+IF(ISERROR(VLOOKUP($A290,UPP!$C$10:$V$329,17,FALSE)),0,VLOOKUP($A290,UPP!$C$10:$V$329,17,FALSE))</f>
        <v>6794408.1534298658</v>
      </c>
      <c r="L290" s="256">
        <f>+IF(ISERROR(VLOOKUP($A290,UPP!$C$10:$V$329,14,FALSE)),0,VLOOKUP($A290,UPP!$C$10:$V$329,14,FALSE))</f>
        <v>1.583003621541031</v>
      </c>
      <c r="M290" s="257">
        <f>+IF(ISERROR(VLOOKUP($A290,UPP!$C$10:$V$329,18,FALSE)),0,VLOOKUP($A290,UPP!$C$10:$V$329,18,FALSE))</f>
        <v>3166624.6144944634</v>
      </c>
      <c r="N290" s="256">
        <f>+IF(ISERROR(VLOOKUP($A290,UPP!$C$10:$V$329,15,FALSE)),0,VLOOKUP($A290,UPP!$C$10:$V$329,15,FALSE))</f>
        <v>0.10677387738549621</v>
      </c>
      <c r="O290" s="257">
        <f>+IF(ISERROR(VLOOKUP($A290,UPP!$C$10:$V$329,19,FALSE)),0,VLOOKUP($A290,UPP!$C$10:$V$329,19,FALSE))</f>
        <v>213589.39658317275</v>
      </c>
      <c r="P290" s="54"/>
      <c r="Q290" s="54"/>
    </row>
    <row r="291" spans="1:17" x14ac:dyDescent="0.2">
      <c r="A291" s="375">
        <f>+'IBNR+Freq'!B295</f>
        <v>997</v>
      </c>
      <c r="B291" s="375">
        <f>+'IBNR+Freq'!C295</f>
        <v>3</v>
      </c>
      <c r="C291" s="375">
        <f>+'IBNR+Freq'!D295</f>
        <v>1</v>
      </c>
      <c r="D291" s="256">
        <f>+ROUND(IF(ISERROR('IBNR+Freq'!W295),0,'IBNR+Freq'!W295),3)</f>
        <v>8.0000000000000002E-3</v>
      </c>
      <c r="E291" s="257">
        <f>+IF(C291=1,IF(ISERROR(D291*'Exp Loss Report_PAYROLL'!D291*10),0,D291*'Exp Loss Report_PAYROLL'!D291*10),IF(ISERROR(D291*'Exp Loss Report_PAYROLL'!D291),0,D291*'Exp Loss Report_PAYROLL'!D291))</f>
        <v>3810.7200000000003</v>
      </c>
      <c r="F291" s="256">
        <f>+ROUND(IF(ISERROR('IBNR+Freq'!X295),0,'IBNR+Freq'!X295),3)</f>
        <v>0.499</v>
      </c>
      <c r="G291" s="257">
        <f>+IF(C291=1,IF(ISERROR(F291*'Exp Loss Report_PAYROLL'!F291*10),0,F291*'Exp Loss Report_PAYROLL'!F291*10),IF(ISERROR(F291*'Exp Loss Report_PAYROLL'!F291),0,F291*'Exp Loss Report_PAYROLL'!F291))</f>
        <v>237693.65999999997</v>
      </c>
      <c r="H291" s="256">
        <f>+ROUND(IF(ISERROR('IBNR+Freq'!Y295),0,'IBNR+Freq'!Y295),3)</f>
        <v>8.8999999999999996E-2</v>
      </c>
      <c r="I291" s="257">
        <f>+IF(C291=1,IF(ISERROR(H291*'Exp Loss Report_PAYROLL'!H291*10),0,H291*'Exp Loss Report_PAYROLL'!H291*10),IF(ISERROR(H291*'Exp Loss Report_PAYROLL'!H291),0,H291*'Exp Loss Report_PAYROLL'!H291))</f>
        <v>42394.259999999995</v>
      </c>
      <c r="J291" s="256">
        <f>+IF(ISERROR(VLOOKUP($A291,UPP!$C$10:$V$329,13,FALSE)),0,VLOOKUP($A291,UPP!$C$10:$V$329,13,FALSE))</f>
        <v>0.39483208728877689</v>
      </c>
      <c r="K291" s="257">
        <f>+IF(ISERROR(VLOOKUP($A291,UPP!$C$10:$V$329,17,FALSE)),0,VLOOKUP($A291,UPP!$C$10:$V$329,17,FALSE))</f>
        <v>188074.316459136</v>
      </c>
      <c r="L291" s="256">
        <f>+IF(ISERROR(VLOOKUP($A291,UPP!$C$10:$V$329,14,FALSE)),0,VLOOKUP($A291,UPP!$C$10:$V$329,14,FALSE))</f>
        <v>0.19974772919924344</v>
      </c>
      <c r="M291" s="257">
        <f>+IF(ISERROR(VLOOKUP($A291,UPP!$C$10:$V$329,18,FALSE)),0,VLOOKUP($A291,UPP!$C$10:$V$329,18,FALSE))</f>
        <v>95147.833326767606</v>
      </c>
      <c r="N291" s="256">
        <f>+IF(ISERROR(VLOOKUP($A291,UPP!$C$10:$V$329,15,FALSE)),0,VLOOKUP($A291,UPP!$C$10:$V$329,15,FALSE))</f>
        <v>2.1762398511979825E-2</v>
      </c>
      <c r="O291" s="257">
        <f>+IF(ISERROR(VLOOKUP($A291,UPP!$C$10:$V$329,19,FALSE)),0,VLOOKUP($A291,UPP!$C$10:$V$329,19,FALSE))</f>
        <v>10366.300907196472</v>
      </c>
      <c r="P291" s="54"/>
      <c r="Q291" s="54"/>
    </row>
    <row r="292" spans="1:17" x14ac:dyDescent="0.2">
      <c r="A292" s="375">
        <f>+'IBNR+Freq'!B296</f>
        <v>999</v>
      </c>
      <c r="B292" s="375">
        <f>+'IBNR+Freq'!C296</f>
        <v>3</v>
      </c>
      <c r="C292" s="375">
        <f>+'IBNR+Freq'!D296</f>
        <v>1</v>
      </c>
      <c r="D292" s="256">
        <f>+ROUND(IF(ISERROR('IBNR+Freq'!W296),0,'IBNR+Freq'!W296),3)</f>
        <v>1.2030000000000001</v>
      </c>
      <c r="E292" s="257">
        <f>+IF(C292=1,IF(ISERROR(D292*'Exp Loss Report_PAYROLL'!D292*10),0,D292*'Exp Loss Report_PAYROLL'!D292*10),IF(ISERROR(D292*'Exp Loss Report_PAYROLL'!D292),0,D292*'Exp Loss Report_PAYROLL'!D292))</f>
        <v>99319.680000000008</v>
      </c>
      <c r="F292" s="256">
        <f>+ROUND(IF(ISERROR('IBNR+Freq'!X296),0,'IBNR+Freq'!X296),3)</f>
        <v>3.6789999999999998</v>
      </c>
      <c r="G292" s="257">
        <f>+IF(C292=1,IF(ISERROR(F292*'Exp Loss Report_PAYROLL'!F292*10),0,F292*'Exp Loss Report_PAYROLL'!F292*10),IF(ISERROR(F292*'Exp Loss Report_PAYROLL'!F292),0,F292*'Exp Loss Report_PAYROLL'!F292))</f>
        <v>303738.23999999999</v>
      </c>
      <c r="H292" s="256">
        <f>+ROUND(IF(ISERROR('IBNR+Freq'!Y296),0,'IBNR+Freq'!Y296),3)</f>
        <v>0.14799999999999999</v>
      </c>
      <c r="I292" s="257">
        <f>+IF(C292=1,IF(ISERROR(H292*'Exp Loss Report_PAYROLL'!H292*10),0,H292*'Exp Loss Report_PAYROLL'!H292*10),IF(ISERROR(H292*'Exp Loss Report_PAYROLL'!H292),0,H292*'Exp Loss Report_PAYROLL'!H292))</f>
        <v>12218.88</v>
      </c>
      <c r="J292" s="256">
        <f>+IF(ISERROR(VLOOKUP($A292,UPP!$C$10:$V$329,13,FALSE)),0,VLOOKUP($A292,UPP!$C$10:$V$329,13,FALSE))</f>
        <v>1.7938901498929334</v>
      </c>
      <c r="K292" s="257">
        <f>+IF(ISERROR(VLOOKUP($A292,UPP!$C$10:$V$329,17,FALSE)),0,VLOOKUP($A292,UPP!$C$10:$V$329,17,FALSE))</f>
        <v>148103.5707751606</v>
      </c>
      <c r="L292" s="256">
        <f>+IF(ISERROR(VLOOKUP($A292,UPP!$C$10:$V$329,14,FALSE)),0,VLOOKUP($A292,UPP!$C$10:$V$329,14,FALSE))</f>
        <v>1.3912614718058531</v>
      </c>
      <c r="M292" s="257">
        <f>+IF(ISERROR(VLOOKUP($A292,UPP!$C$10:$V$329,18,FALSE)),0,VLOOKUP($A292,UPP!$C$10:$V$329,18,FALSE))</f>
        <v>114862.54711229123</v>
      </c>
      <c r="N292" s="256">
        <f>+IF(ISERROR(VLOOKUP($A292,UPP!$C$10:$V$329,15,FALSE)),0,VLOOKUP($A292,UPP!$C$10:$V$329,15,FALSE))</f>
        <v>0.16583517830121342</v>
      </c>
      <c r="O292" s="257">
        <f>+IF(ISERROR(VLOOKUP($A292,UPP!$C$10:$V$329,19,FALSE)),0,VLOOKUP($A292,UPP!$C$10:$V$329,19,FALSE))</f>
        <v>13691.35232054818</v>
      </c>
      <c r="P292" s="54"/>
      <c r="Q292" s="54"/>
    </row>
    <row r="293" spans="1:17" x14ac:dyDescent="0.2">
      <c r="A293" s="375">
        <f>+'IBNR+Freq'!B297</f>
        <v>2104</v>
      </c>
      <c r="B293" s="375">
        <f>+'IBNR+Freq'!C297</f>
        <v>1</v>
      </c>
      <c r="C293" s="375">
        <f>+'IBNR+Freq'!D297</f>
        <v>1</v>
      </c>
      <c r="D293" s="256">
        <f>+ROUND(IF(ISERROR('IBNR+Freq'!W297),0,'IBNR+Freq'!W297),3)</f>
        <v>0</v>
      </c>
      <c r="E293" s="257">
        <f>+IF(C293=1,IF(ISERROR(D293*'Exp Loss Report_PAYROLL'!D293*10),0,D293*'Exp Loss Report_PAYROLL'!D293*10),IF(ISERROR(D293*'Exp Loss Report_PAYROLL'!D293),0,D293*'Exp Loss Report_PAYROLL'!D293))</f>
        <v>0</v>
      </c>
      <c r="F293" s="256">
        <f>+ROUND(IF(ISERROR('IBNR+Freq'!X297),0,'IBNR+Freq'!X297),3)</f>
        <v>7.0000000000000007E-2</v>
      </c>
      <c r="G293" s="257">
        <f>+IF(C293=1,IF(ISERROR(F293*'Exp Loss Report_PAYROLL'!F293*10),0,F293*'Exp Loss Report_PAYROLL'!F293*10),IF(ISERROR(F293*'Exp Loss Report_PAYROLL'!F293),0,F293*'Exp Loss Report_PAYROLL'!F293))</f>
        <v>3661.7000000000003</v>
      </c>
      <c r="H293" s="256">
        <f>+ROUND(IF(ISERROR('IBNR+Freq'!Y297),0,'IBNR+Freq'!Y297),3)</f>
        <v>1E-3</v>
      </c>
      <c r="I293" s="257">
        <f>+IF(C293=1,IF(ISERROR(H293*'Exp Loss Report_PAYROLL'!H293*10),0,H293*'Exp Loss Report_PAYROLL'!H293*10),IF(ISERROR(H293*'Exp Loss Report_PAYROLL'!H293),0,H293*'Exp Loss Report_PAYROLL'!H293))</f>
        <v>52.31</v>
      </c>
      <c r="J293" s="256">
        <f>+IF(ISERROR(VLOOKUP($A293,UPP!$C$10:$V$329,13,FALSE)),0,VLOOKUP($A293,UPP!$C$10:$V$329,13,FALSE))</f>
        <v>1.5606341939760002</v>
      </c>
      <c r="K293" s="257">
        <f>+IF(ISERROR(VLOOKUP($A293,UPP!$C$10:$V$329,17,FALSE)),0,VLOOKUP($A293,UPP!$C$10:$V$329,17,FALSE))</f>
        <v>81636.774686884572</v>
      </c>
      <c r="L293" s="256">
        <f>+IF(ISERROR(VLOOKUP($A293,UPP!$C$10:$V$329,14,FALSE)),0,VLOOKUP($A293,UPP!$C$10:$V$329,14,FALSE))</f>
        <v>0.79123910923200014</v>
      </c>
      <c r="M293" s="257">
        <f>+IF(ISERROR(VLOOKUP($A293,UPP!$C$10:$V$329,18,FALSE)),0,VLOOKUP($A293,UPP!$C$10:$V$329,18,FALSE))</f>
        <v>41389.717803925923</v>
      </c>
      <c r="N293" s="256">
        <f>+IF(ISERROR(VLOOKUP($A293,UPP!$C$10:$V$329,15,FALSE)),0,VLOOKUP($A293,UPP!$C$10:$V$329,15,FALSE))</f>
        <v>7.5240528792000008E-2</v>
      </c>
      <c r="O293" s="257">
        <f>+IF(ISERROR(VLOOKUP($A293,UPP!$C$10:$V$329,19,FALSE)),0,VLOOKUP($A293,UPP!$C$10:$V$329,19,FALSE))</f>
        <v>3935.8320611095205</v>
      </c>
      <c r="P293" s="54"/>
      <c r="Q293" s="54"/>
    </row>
    <row r="294" spans="1:17" x14ac:dyDescent="0.2">
      <c r="A294" s="375">
        <f>+'IBNR+Freq'!B298</f>
        <v>2107</v>
      </c>
      <c r="B294" s="375">
        <f>+'IBNR+Freq'!C298</f>
        <v>1</v>
      </c>
      <c r="C294" s="375">
        <f>+'IBNR+Freq'!D298</f>
        <v>1</v>
      </c>
      <c r="D294" s="256">
        <f>+ROUND(IF(ISERROR('IBNR+Freq'!W298),0,'IBNR+Freq'!W298),3)</f>
        <v>0</v>
      </c>
      <c r="E294" s="257">
        <f>+IF(C294=1,IF(ISERROR(D294*'Exp Loss Report_PAYROLL'!D294*10),0,D294*'Exp Loss Report_PAYROLL'!D294*10),IF(ISERROR(D294*'Exp Loss Report_PAYROLL'!D294),0,D294*'Exp Loss Report_PAYROLL'!D294))</f>
        <v>0</v>
      </c>
      <c r="F294" s="256">
        <f>+ROUND(IF(ISERROR('IBNR+Freq'!X298),0,'IBNR+Freq'!X298),3)</f>
        <v>0</v>
      </c>
      <c r="G294" s="257">
        <f>+IF(C294=1,IF(ISERROR(F294*'Exp Loss Report_PAYROLL'!F294*10),0,F294*'Exp Loss Report_PAYROLL'!F294*10),IF(ISERROR(F294*'Exp Loss Report_PAYROLL'!F294),0,F294*'Exp Loss Report_PAYROLL'!F294))</f>
        <v>0</v>
      </c>
      <c r="H294" s="256">
        <f>+ROUND(IF(ISERROR('IBNR+Freq'!Y298),0,'IBNR+Freq'!Y298),3)</f>
        <v>0</v>
      </c>
      <c r="I294" s="257">
        <f>+IF(C294=1,IF(ISERROR(H294*'Exp Loss Report_PAYROLL'!H294*10),0,H294*'Exp Loss Report_PAYROLL'!H294*10),IF(ISERROR(H294*'Exp Loss Report_PAYROLL'!H294),0,H294*'Exp Loss Report_PAYROLL'!H294))</f>
        <v>0</v>
      </c>
      <c r="J294" s="256">
        <f>+IF(ISERROR(VLOOKUP($A294,UPP!$C$10:$V$329,13,FALSE)),0,VLOOKUP($A294,UPP!$C$10:$V$329,13,FALSE))</f>
        <v>1.2297546003599999</v>
      </c>
      <c r="K294" s="257">
        <f>+IF(ISERROR(VLOOKUP($A294,UPP!$C$10:$V$329,17,FALSE)),0,VLOOKUP($A294,UPP!$C$10:$V$329,17,FALSE))</f>
        <v>23648.180964922798</v>
      </c>
      <c r="L294" s="256">
        <f>+IF(ISERROR(VLOOKUP($A294,UPP!$C$10:$V$329,14,FALSE)),0,VLOOKUP($A294,UPP!$C$10:$V$329,14,FALSE))</f>
        <v>0.79173164070000002</v>
      </c>
      <c r="M294" s="257">
        <f>+IF(ISERROR(VLOOKUP($A294,UPP!$C$10:$V$329,18,FALSE)),0,VLOOKUP($A294,UPP!$C$10:$V$329,18,FALSE))</f>
        <v>15224.999450661</v>
      </c>
      <c r="N294" s="256">
        <f>+IF(ISERROR(VLOOKUP($A294,UPP!$C$10:$V$329,15,FALSE)),0,VLOOKUP($A294,UPP!$C$10:$V$329,15,FALSE))</f>
        <v>3.4959578940000006E-2</v>
      </c>
      <c r="O294" s="257">
        <f>+IF(ISERROR(VLOOKUP($A294,UPP!$C$10:$V$329,19,FALSE)),0,VLOOKUP($A294,UPP!$C$10:$V$329,19,FALSE))</f>
        <v>672.27270301620013</v>
      </c>
      <c r="P294" s="54"/>
      <c r="Q294" s="54"/>
    </row>
    <row r="295" spans="1:17" x14ac:dyDescent="0.2">
      <c r="A295" s="375">
        <f>+'IBNR+Freq'!B299</f>
        <v>2161</v>
      </c>
      <c r="B295" s="375">
        <f>+'IBNR+Freq'!C299</f>
        <v>1</v>
      </c>
      <c r="C295" s="375">
        <f>+'IBNR+Freq'!D299</f>
        <v>1</v>
      </c>
      <c r="D295" s="256">
        <f>+ROUND(IF(ISERROR('IBNR+Freq'!W299),0,'IBNR+Freq'!W299),3)</f>
        <v>0</v>
      </c>
      <c r="E295" s="257">
        <f>+IF(C295=1,IF(ISERROR(D295*'Exp Loss Report_PAYROLL'!D295*10),0,D295*'Exp Loss Report_PAYROLL'!D295*10),IF(ISERROR(D295*'Exp Loss Report_PAYROLL'!D295),0,D295*'Exp Loss Report_PAYROLL'!D295))</f>
        <v>0</v>
      </c>
      <c r="F295" s="256">
        <f>+ROUND(IF(ISERROR('IBNR+Freq'!X299),0,'IBNR+Freq'!X299),3)</f>
        <v>0</v>
      </c>
      <c r="G295" s="257">
        <f>+IF(C295=1,IF(ISERROR(F295*'Exp Loss Report_PAYROLL'!F295*10),0,F295*'Exp Loss Report_PAYROLL'!F295*10),IF(ISERROR(F295*'Exp Loss Report_PAYROLL'!F295),0,F295*'Exp Loss Report_PAYROLL'!F295))</f>
        <v>0</v>
      </c>
      <c r="H295" s="256">
        <f>+ROUND(IF(ISERROR('IBNR+Freq'!Y299),0,'IBNR+Freq'!Y299),3)</f>
        <v>1E-3</v>
      </c>
      <c r="I295" s="257">
        <f>+IF(C295=1,IF(ISERROR(H295*'Exp Loss Report_PAYROLL'!H295*10),0,H295*'Exp Loss Report_PAYROLL'!H295*10),IF(ISERROR(H295*'Exp Loss Report_PAYROLL'!H295),0,H295*'Exp Loss Report_PAYROLL'!H295))</f>
        <v>0.44999999999999996</v>
      </c>
      <c r="J295" s="256">
        <f>+IF(ISERROR(VLOOKUP($A295,UPP!$C$10:$V$329,13,FALSE)),0,VLOOKUP($A295,UPP!$C$10:$V$329,13,FALSE))</f>
        <v>0.84527539668000007</v>
      </c>
      <c r="K295" s="257">
        <f>+IF(ISERROR(VLOOKUP($A295,UPP!$C$10:$V$329,17,FALSE)),0,VLOOKUP($A295,UPP!$C$10:$V$329,17,FALSE))</f>
        <v>380.37392850599997</v>
      </c>
      <c r="L295" s="256">
        <f>+IF(ISERROR(VLOOKUP($A295,UPP!$C$10:$V$329,14,FALSE)),0,VLOOKUP($A295,UPP!$C$10:$V$329,14,FALSE))</f>
        <v>0.65953517916000004</v>
      </c>
      <c r="M295" s="257">
        <f>+IF(ISERROR(VLOOKUP($A295,UPP!$C$10:$V$329,18,FALSE)),0,VLOOKUP($A295,UPP!$C$10:$V$329,18,FALSE))</f>
        <v>296.79083062199999</v>
      </c>
      <c r="N295" s="256">
        <f>+IF(ISERROR(VLOOKUP($A295,UPP!$C$10:$V$329,15,FALSE)),0,VLOOKUP($A295,UPP!$C$10:$V$329,15,FALSE))</f>
        <v>6.9259064159999995E-2</v>
      </c>
      <c r="O295" s="257">
        <f>+IF(ISERROR(VLOOKUP($A295,UPP!$C$10:$V$329,19,FALSE)),0,VLOOKUP($A295,UPP!$C$10:$V$329,19,FALSE))</f>
        <v>31.166578871999995</v>
      </c>
      <c r="P295" s="54"/>
      <c r="Q295" s="54"/>
    </row>
    <row r="296" spans="1:17" x14ac:dyDescent="0.2">
      <c r="A296" s="375">
        <f>+'IBNR+Freq'!B300</f>
        <v>2221</v>
      </c>
      <c r="B296" s="375">
        <f>+'IBNR+Freq'!C300</f>
        <v>1</v>
      </c>
      <c r="C296" s="375">
        <f>+'IBNR+Freq'!D300</f>
        <v>1</v>
      </c>
      <c r="D296" s="256">
        <f>+ROUND(IF(ISERROR('IBNR+Freq'!W300),0,'IBNR+Freq'!W300),3)</f>
        <v>0.38800000000000001</v>
      </c>
      <c r="E296" s="257">
        <f>+IF(C296=1,IF(ISERROR(D296*'Exp Loss Report_PAYROLL'!D296*10),0,D296*'Exp Loss Report_PAYROLL'!D296*10),IF(ISERROR(D296*'Exp Loss Report_PAYROLL'!D296),0,D296*'Exp Loss Report_PAYROLL'!D296))</f>
        <v>15981.720000000001</v>
      </c>
      <c r="F296" s="256">
        <f>+ROUND(IF(ISERROR('IBNR+Freq'!X300),0,'IBNR+Freq'!X300),3)</f>
        <v>2.6320000000000001</v>
      </c>
      <c r="G296" s="257">
        <f>+IF(C296=1,IF(ISERROR(F296*'Exp Loss Report_PAYROLL'!F296*10),0,F296*'Exp Loss Report_PAYROLL'!F296*10),IF(ISERROR(F296*'Exp Loss Report_PAYROLL'!F296),0,F296*'Exp Loss Report_PAYROLL'!F296))</f>
        <v>108412.08</v>
      </c>
      <c r="H296" s="256">
        <f>+ROUND(IF(ISERROR('IBNR+Freq'!Y300),0,'IBNR+Freq'!Y300),3)</f>
        <v>0.28299999999999997</v>
      </c>
      <c r="I296" s="257">
        <f>+IF(C296=1,IF(ISERROR(H296*'Exp Loss Report_PAYROLL'!H296*10),0,H296*'Exp Loss Report_PAYROLL'!H296*10),IF(ISERROR(H296*'Exp Loss Report_PAYROLL'!H296),0,H296*'Exp Loss Report_PAYROLL'!H296))</f>
        <v>11656.769999999999</v>
      </c>
      <c r="J296" s="256">
        <f>+IF(ISERROR(VLOOKUP($A296,UPP!$C$10:$V$329,13,FALSE)),0,VLOOKUP($A296,UPP!$C$10:$V$329,13,FALSE))</f>
        <v>0.91141678742400012</v>
      </c>
      <c r="K296" s="257">
        <f>+IF(ISERROR(VLOOKUP($A296,UPP!$C$10:$V$329,17,FALSE)),0,VLOOKUP($A296,UPP!$C$10:$V$329,17,FALSE))</f>
        <v>37541.257473994563</v>
      </c>
      <c r="L296" s="256">
        <f>+IF(ISERROR(VLOOKUP($A296,UPP!$C$10:$V$329,14,FALSE)),0,VLOOKUP($A296,UPP!$C$10:$V$329,14,FALSE))</f>
        <v>0.636675625872</v>
      </c>
      <c r="M296" s="257">
        <f>+IF(ISERROR(VLOOKUP($A296,UPP!$C$10:$V$329,18,FALSE)),0,VLOOKUP($A296,UPP!$C$10:$V$329,18,FALSE))</f>
        <v>26224.669029667679</v>
      </c>
      <c r="N296" s="256">
        <f>+IF(ISERROR(VLOOKUP($A296,UPP!$C$10:$V$329,15,FALSE)),0,VLOOKUP($A296,UPP!$C$10:$V$329,15,FALSE))</f>
        <v>9.7064242704000006E-2</v>
      </c>
      <c r="O296" s="257">
        <f>+IF(ISERROR(VLOOKUP($A296,UPP!$C$10:$V$329,19,FALSE)),0,VLOOKUP($A296,UPP!$C$10:$V$329,19,FALSE))</f>
        <v>3998.0761569777605</v>
      </c>
      <c r="P296" s="54"/>
      <c r="Q296" s="54"/>
    </row>
    <row r="297" spans="1:17" x14ac:dyDescent="0.2">
      <c r="A297" s="375">
        <f>+'IBNR+Freq'!B301</f>
        <v>2222</v>
      </c>
      <c r="B297" s="375">
        <f>+'IBNR+Freq'!C301</f>
        <v>1</v>
      </c>
      <c r="C297" s="375">
        <f>+'IBNR+Freq'!D301</f>
        <v>1</v>
      </c>
      <c r="D297" s="256">
        <f>+ROUND(IF(ISERROR('IBNR+Freq'!W301),0,'IBNR+Freq'!W301),3)</f>
        <v>2.379</v>
      </c>
      <c r="E297" s="257">
        <f>+IF(C297=1,IF(ISERROR(D297*'Exp Loss Report_PAYROLL'!D297*10),0,D297*'Exp Loss Report_PAYROLL'!D297*10),IF(ISERROR(D297*'Exp Loss Report_PAYROLL'!D297),0,D297*'Exp Loss Report_PAYROLL'!D297))</f>
        <v>109671.90000000001</v>
      </c>
      <c r="F297" s="256">
        <f>+ROUND(IF(ISERROR('IBNR+Freq'!X301),0,'IBNR+Freq'!X301),3)</f>
        <v>5.37</v>
      </c>
      <c r="G297" s="257">
        <f>+IF(C297=1,IF(ISERROR(F297*'Exp Loss Report_PAYROLL'!F297*10),0,F297*'Exp Loss Report_PAYROLL'!F297*10),IF(ISERROR(F297*'Exp Loss Report_PAYROLL'!F297),0,F297*'Exp Loss Report_PAYROLL'!F297))</f>
        <v>247557</v>
      </c>
      <c r="H297" s="256">
        <f>+ROUND(IF(ISERROR('IBNR+Freq'!Y301),0,'IBNR+Freq'!Y301),3)</f>
        <v>0.46700000000000003</v>
      </c>
      <c r="I297" s="257">
        <f>+IF(C297=1,IF(ISERROR(H297*'Exp Loss Report_PAYROLL'!H297*10),0,H297*'Exp Loss Report_PAYROLL'!H297*10),IF(ISERROR(H297*'Exp Loss Report_PAYROLL'!H297),0,H297*'Exp Loss Report_PAYROLL'!H297))</f>
        <v>21528.700000000004</v>
      </c>
      <c r="J297" s="256">
        <f>+IF(ISERROR(VLOOKUP($A297,UPP!$C$10:$V$329,13,FALSE)),0,VLOOKUP($A297,UPP!$C$10:$V$329,13,FALSE))</f>
        <v>1.5899169669240001</v>
      </c>
      <c r="K297" s="257">
        <f>+IF(ISERROR(VLOOKUP($A297,UPP!$C$10:$V$329,17,FALSE)),0,VLOOKUP($A297,UPP!$C$10:$V$329,17,FALSE))</f>
        <v>73295.172175196407</v>
      </c>
      <c r="L297" s="256">
        <f>+IF(ISERROR(VLOOKUP($A297,UPP!$C$10:$V$329,14,FALSE)),0,VLOOKUP($A297,UPP!$C$10:$V$329,14,FALSE))</f>
        <v>0.92855383592399987</v>
      </c>
      <c r="M297" s="257">
        <f>+IF(ISERROR(VLOOKUP($A297,UPP!$C$10:$V$329,18,FALSE)),0,VLOOKUP($A297,UPP!$C$10:$V$329,18,FALSE))</f>
        <v>42806.331836096397</v>
      </c>
      <c r="N297" s="256">
        <f>+IF(ISERROR(VLOOKUP($A297,UPP!$C$10:$V$329,15,FALSE)),0,VLOOKUP($A297,UPP!$C$10:$V$329,15,FALSE))</f>
        <v>0.12698172115200002</v>
      </c>
      <c r="O297" s="257">
        <f>+IF(ISERROR(VLOOKUP($A297,UPP!$C$10:$V$329,19,FALSE)),0,VLOOKUP($A297,UPP!$C$10:$V$329,19,FALSE))</f>
        <v>5853.8573451072007</v>
      </c>
      <c r="P297" s="54"/>
      <c r="Q297" s="54"/>
    </row>
    <row r="298" spans="1:17" x14ac:dyDescent="0.2">
      <c r="A298" s="375">
        <f>+'IBNR+Freq'!B302</f>
        <v>2281</v>
      </c>
      <c r="B298" s="375">
        <f>+'IBNR+Freq'!C302</f>
        <v>1</v>
      </c>
      <c r="C298" s="375">
        <f>+'IBNR+Freq'!D302</f>
        <v>1</v>
      </c>
      <c r="D298" s="256">
        <f>+ROUND(IF(ISERROR('IBNR+Freq'!W302),0,'IBNR+Freq'!W302),3)</f>
        <v>0</v>
      </c>
      <c r="E298" s="257">
        <f>+IF(C298=1,IF(ISERROR(D298*'Exp Loss Report_PAYROLL'!D298*10),0,D298*'Exp Loss Report_PAYROLL'!D298*10),IF(ISERROR(D298*'Exp Loss Report_PAYROLL'!D298),0,D298*'Exp Loss Report_PAYROLL'!D298))</f>
        <v>0</v>
      </c>
      <c r="F298" s="256">
        <f>+ROUND(IF(ISERROR('IBNR+Freq'!X302),0,'IBNR+Freq'!X302),3)</f>
        <v>0</v>
      </c>
      <c r="G298" s="257">
        <f>+IF(C298=1,IF(ISERROR(F298*'Exp Loss Report_PAYROLL'!F298*10),0,F298*'Exp Loss Report_PAYROLL'!F298*10),IF(ISERROR(F298*'Exp Loss Report_PAYROLL'!F298),0,F298*'Exp Loss Report_PAYROLL'!F298))</f>
        <v>0</v>
      </c>
      <c r="H298" s="256">
        <f>+ROUND(IF(ISERROR('IBNR+Freq'!Y302),0,'IBNR+Freq'!Y302),3)</f>
        <v>0.108</v>
      </c>
      <c r="I298" s="257">
        <f>+IF(C298=1,IF(ISERROR(H298*'Exp Loss Report_PAYROLL'!H298*10),0,H298*'Exp Loss Report_PAYROLL'!H298*10),IF(ISERROR(H298*'Exp Loss Report_PAYROLL'!H298),0,H298*'Exp Loss Report_PAYROLL'!H298))</f>
        <v>3357.72</v>
      </c>
      <c r="J298" s="256">
        <f>+IF(ISERROR(VLOOKUP($A298,UPP!$C$10:$V$329,13,FALSE)),0,VLOOKUP($A298,UPP!$C$10:$V$329,13,FALSE))</f>
        <v>1.100538715848</v>
      </c>
      <c r="K298" s="257">
        <f>+IF(ISERROR(VLOOKUP($A298,UPP!$C$10:$V$329,17,FALSE)),0,VLOOKUP($A298,UPP!$C$10:$V$329,17,FALSE))</f>
        <v>34215.74867571432</v>
      </c>
      <c r="L298" s="256">
        <f>+IF(ISERROR(VLOOKUP($A298,UPP!$C$10:$V$329,14,FALSE)),0,VLOOKUP($A298,UPP!$C$10:$V$329,14,FALSE))</f>
        <v>0.59328715789199993</v>
      </c>
      <c r="M298" s="257">
        <f>+IF(ISERROR(VLOOKUP($A298,UPP!$C$10:$V$329,18,FALSE)),0,VLOOKUP($A298,UPP!$C$10:$V$329,18,FALSE))</f>
        <v>18445.297738862278</v>
      </c>
      <c r="N298" s="256">
        <f>+IF(ISERROR(VLOOKUP($A298,UPP!$C$10:$V$329,15,FALSE)),0,VLOOKUP($A298,UPP!$C$10:$V$329,15,FALSE))</f>
        <v>9.8582458259999992E-2</v>
      </c>
      <c r="O298" s="257">
        <f>+IF(ISERROR(VLOOKUP($A298,UPP!$C$10:$V$329,19,FALSE)),0,VLOOKUP($A298,UPP!$C$10:$V$329,19,FALSE))</f>
        <v>3064.9286273033999</v>
      </c>
      <c r="P298" s="54"/>
      <c r="Q298" s="54"/>
    </row>
    <row r="299" spans="1:17" x14ac:dyDescent="0.2">
      <c r="A299" s="375">
        <f>+'IBNR+Freq'!B303</f>
        <v>2403</v>
      </c>
      <c r="B299" s="375">
        <f>+'IBNR+Freq'!C303</f>
        <v>1</v>
      </c>
      <c r="C299" s="375">
        <f>+'IBNR+Freq'!D303</f>
        <v>1</v>
      </c>
      <c r="D299" s="256">
        <f>+ROUND(IF(ISERROR('IBNR+Freq'!W303),0,'IBNR+Freq'!W303),3)</f>
        <v>0</v>
      </c>
      <c r="E299" s="257">
        <f>+IF(C299=1,IF(ISERROR(D299*'Exp Loss Report_PAYROLL'!D299*10),0,D299*'Exp Loss Report_PAYROLL'!D299*10),IF(ISERROR(D299*'Exp Loss Report_PAYROLL'!D299),0,D299*'Exp Loss Report_PAYROLL'!D299))</f>
        <v>0</v>
      </c>
      <c r="F299" s="256">
        <f>+ROUND(IF(ISERROR('IBNR+Freq'!X303),0,'IBNR+Freq'!X303),3)</f>
        <v>0</v>
      </c>
      <c r="G299" s="257">
        <f>+IF(C299=1,IF(ISERROR(F299*'Exp Loss Report_PAYROLL'!F299*10),0,F299*'Exp Loss Report_PAYROLL'!F299*10),IF(ISERROR(F299*'Exp Loss Report_PAYROLL'!F299),0,F299*'Exp Loss Report_PAYROLL'!F299))</f>
        <v>0</v>
      </c>
      <c r="H299" s="256">
        <f>+ROUND(IF(ISERROR('IBNR+Freq'!Y303),0,'IBNR+Freq'!Y303),3)</f>
        <v>0</v>
      </c>
      <c r="I299" s="257">
        <f>+IF(C299=1,IF(ISERROR(H299*'Exp Loss Report_PAYROLL'!H299*10),0,H299*'Exp Loss Report_PAYROLL'!H299*10),IF(ISERROR(H299*'Exp Loss Report_PAYROLL'!H299),0,H299*'Exp Loss Report_PAYROLL'!H299))</f>
        <v>0</v>
      </c>
      <c r="J299" s="256">
        <f>+IF(ISERROR(VLOOKUP($A299,UPP!$C$10:$V$329,13,FALSE)),0,VLOOKUP($A299,UPP!$C$10:$V$329,13,FALSE))</f>
        <v>0.99039446220000005</v>
      </c>
      <c r="K299" s="257">
        <f>+IF(ISERROR(VLOOKUP($A299,UPP!$C$10:$V$329,17,FALSE)),0,VLOOKUP($A299,UPP!$C$10:$V$329,17,FALSE))</f>
        <v>574.42878807600005</v>
      </c>
      <c r="L299" s="256">
        <f>+IF(ISERROR(VLOOKUP($A299,UPP!$C$10:$V$329,14,FALSE)),0,VLOOKUP($A299,UPP!$C$10:$V$329,14,FALSE))</f>
        <v>1.0072522402799999</v>
      </c>
      <c r="M299" s="257">
        <f>+IF(ISERROR(VLOOKUP($A299,UPP!$C$10:$V$329,18,FALSE)),0,VLOOKUP($A299,UPP!$C$10:$V$329,18,FALSE))</f>
        <v>584.20629936239993</v>
      </c>
      <c r="N299" s="256">
        <f>+IF(ISERROR(VLOOKUP($A299,UPP!$C$10:$V$329,15,FALSE)),0,VLOOKUP($A299,UPP!$C$10:$V$329,15,FALSE))</f>
        <v>0.10957555752000001</v>
      </c>
      <c r="O299" s="257">
        <f>+IF(ISERROR(VLOOKUP($A299,UPP!$C$10:$V$329,19,FALSE)),0,VLOOKUP($A299,UPP!$C$10:$V$329,19,FALSE))</f>
        <v>63.553823361599996</v>
      </c>
      <c r="P299" s="54"/>
      <c r="Q299" s="54"/>
    </row>
    <row r="300" spans="1:17" x14ac:dyDescent="0.2">
      <c r="A300" s="375">
        <f>+'IBNR+Freq'!B304</f>
        <v>2451</v>
      </c>
      <c r="B300" s="375">
        <f>+'IBNR+Freq'!C304</f>
        <v>1</v>
      </c>
      <c r="C300" s="375">
        <f>+'IBNR+Freq'!D304</f>
        <v>1</v>
      </c>
      <c r="D300" s="256">
        <f>+ROUND(IF(ISERROR('IBNR+Freq'!W304),0,'IBNR+Freq'!W304),3)</f>
        <v>0</v>
      </c>
      <c r="E300" s="257">
        <f>+IF(C300=1,IF(ISERROR(D300*'Exp Loss Report_PAYROLL'!D300*10),0,D300*'Exp Loss Report_PAYROLL'!D300*10),IF(ISERROR(D300*'Exp Loss Report_PAYROLL'!D300),0,D300*'Exp Loss Report_PAYROLL'!D300))</f>
        <v>0</v>
      </c>
      <c r="F300" s="256">
        <f>+ROUND(IF(ISERROR('IBNR+Freq'!X304),0,'IBNR+Freq'!X304),3)</f>
        <v>0</v>
      </c>
      <c r="G300" s="257">
        <f>+IF(C300=1,IF(ISERROR(F300*'Exp Loss Report_PAYROLL'!F300*10),0,F300*'Exp Loss Report_PAYROLL'!F300*10),IF(ISERROR(F300*'Exp Loss Report_PAYROLL'!F300),0,F300*'Exp Loss Report_PAYROLL'!F300))</f>
        <v>0</v>
      </c>
      <c r="H300" s="256">
        <f>+ROUND(IF(ISERROR('IBNR+Freq'!Y304),0,'IBNR+Freq'!Y304),3)</f>
        <v>1E-3</v>
      </c>
      <c r="I300" s="257">
        <f>+IF(C300=1,IF(ISERROR(H300*'Exp Loss Report_PAYROLL'!H300*10),0,H300*'Exp Loss Report_PAYROLL'!H300*10),IF(ISERROR(H300*'Exp Loss Report_PAYROLL'!H300),0,H300*'Exp Loss Report_PAYROLL'!H300))</f>
        <v>1.4100000000000001</v>
      </c>
      <c r="J300" s="256">
        <f>+IF(ISERROR(VLOOKUP($A300,UPP!$C$10:$V$329,13,FALSE)),0,VLOOKUP($A300,UPP!$C$10:$V$329,13,FALSE))</f>
        <v>1.5287262790799998</v>
      </c>
      <c r="K300" s="257">
        <f>+IF(ISERROR(VLOOKUP($A300,UPP!$C$10:$V$329,17,FALSE)),0,VLOOKUP($A300,UPP!$C$10:$V$329,17,FALSE))</f>
        <v>2155.5040535027997</v>
      </c>
      <c r="L300" s="256">
        <f>+IF(ISERROR(VLOOKUP($A300,UPP!$C$10:$V$329,14,FALSE)),0,VLOOKUP($A300,UPP!$C$10:$V$329,14,FALSE))</f>
        <v>0.90438932812799988</v>
      </c>
      <c r="M300" s="257">
        <f>+IF(ISERROR(VLOOKUP($A300,UPP!$C$10:$V$329,18,FALSE)),0,VLOOKUP($A300,UPP!$C$10:$V$329,18,FALSE))</f>
        <v>1275.1889526604798</v>
      </c>
      <c r="N300" s="256">
        <f>+IF(ISERROR(VLOOKUP($A300,UPP!$C$10:$V$329,15,FALSE)),0,VLOOKUP($A300,UPP!$C$10:$V$329,15,FALSE))</f>
        <v>0.13617225679200001</v>
      </c>
      <c r="O300" s="257">
        <f>+IF(ISERROR(VLOOKUP($A300,UPP!$C$10:$V$329,19,FALSE)),0,VLOOKUP($A300,UPP!$C$10:$V$329,19,FALSE))</f>
        <v>192.00288207672003</v>
      </c>
      <c r="P300" s="54"/>
      <c r="Q300" s="54"/>
    </row>
    <row r="301" spans="1:17" x14ac:dyDescent="0.2">
      <c r="A301" s="375">
        <f>+'IBNR+Freq'!B305</f>
        <v>2472</v>
      </c>
      <c r="B301" s="375">
        <f>+'IBNR+Freq'!C305</f>
        <v>1</v>
      </c>
      <c r="C301" s="375">
        <f>+'IBNR+Freq'!D305</f>
        <v>1</v>
      </c>
      <c r="D301" s="256">
        <f>+ROUND(IF(ISERROR('IBNR+Freq'!W305),0,'IBNR+Freq'!W305),3)</f>
        <v>0</v>
      </c>
      <c r="E301" s="257">
        <f>+IF(C301=1,IF(ISERROR(D301*'Exp Loss Report_PAYROLL'!D301*10),0,D301*'Exp Loss Report_PAYROLL'!D301*10),IF(ISERROR(D301*'Exp Loss Report_PAYROLL'!D301),0,D301*'Exp Loss Report_PAYROLL'!D301))</f>
        <v>0</v>
      </c>
      <c r="F301" s="256">
        <f>+ROUND(IF(ISERROR('IBNR+Freq'!X305),0,'IBNR+Freq'!X305),3)</f>
        <v>0</v>
      </c>
      <c r="G301" s="257">
        <f>+IF(C301=1,IF(ISERROR(F301*'Exp Loss Report_PAYROLL'!F301*10),0,F301*'Exp Loss Report_PAYROLL'!F301*10),IF(ISERROR(F301*'Exp Loss Report_PAYROLL'!F301),0,F301*'Exp Loss Report_PAYROLL'!F301))</f>
        <v>0</v>
      </c>
      <c r="H301" s="256">
        <f>+ROUND(IF(ISERROR('IBNR+Freq'!Y305),0,'IBNR+Freq'!Y305),3)</f>
        <v>0</v>
      </c>
      <c r="I301" s="257">
        <f>+IF(C301=1,IF(ISERROR(H301*'Exp Loss Report_PAYROLL'!H301*10),0,H301*'Exp Loss Report_PAYROLL'!H301*10),IF(ISERROR(H301*'Exp Loss Report_PAYROLL'!H301),0,H301*'Exp Loss Report_PAYROLL'!H301))</f>
        <v>0</v>
      </c>
      <c r="J301" s="256">
        <f>+IF(ISERROR(VLOOKUP($A301,UPP!$C$10:$V$329,13,FALSE)),0,VLOOKUP($A301,UPP!$C$10:$V$329,13,FALSE))</f>
        <v>0.39447200707200003</v>
      </c>
      <c r="K301" s="257">
        <f>+IF(ISERROR(VLOOKUP($A301,UPP!$C$10:$V$329,17,FALSE)),0,VLOOKUP($A301,UPP!$C$10:$V$329,17,FALSE))</f>
        <v>14177.323934167682</v>
      </c>
      <c r="L301" s="256">
        <f>+IF(ISERROR(VLOOKUP($A301,UPP!$C$10:$V$329,14,FALSE)),0,VLOOKUP($A301,UPP!$C$10:$V$329,14,FALSE))</f>
        <v>0.35803483372799999</v>
      </c>
      <c r="M301" s="257">
        <f>+IF(ISERROR(VLOOKUP($A301,UPP!$C$10:$V$329,18,FALSE)),0,VLOOKUP($A301,UPP!$C$10:$V$329,18,FALSE))</f>
        <v>12867.771924184319</v>
      </c>
      <c r="N301" s="256">
        <f>+IF(ISERROR(VLOOKUP($A301,UPP!$C$10:$V$329,15,FALSE)),0,VLOOKUP($A301,UPP!$C$10:$V$329,15,FALSE))</f>
        <v>3.9605623200000002E-2</v>
      </c>
      <c r="O301" s="257">
        <f>+IF(ISERROR(VLOOKUP($A301,UPP!$C$10:$V$329,19,FALSE)),0,VLOOKUP($A301,UPP!$C$10:$V$329,19,FALSE))</f>
        <v>1423.4260978080001</v>
      </c>
      <c r="P301" s="54"/>
      <c r="Q301" s="54"/>
    </row>
    <row r="302" spans="1:17" x14ac:dyDescent="0.2">
      <c r="A302" s="375">
        <f>+'IBNR+Freq'!B306</f>
        <v>2475</v>
      </c>
      <c r="B302" s="375">
        <f>+'IBNR+Freq'!C306</f>
        <v>1</v>
      </c>
      <c r="C302" s="375">
        <f>+'IBNR+Freq'!D306</f>
        <v>1</v>
      </c>
      <c r="D302" s="256">
        <f>+ROUND(IF(ISERROR('IBNR+Freq'!W306),0,'IBNR+Freq'!W306),3)</f>
        <v>0</v>
      </c>
      <c r="E302" s="257">
        <f>+IF(C302=1,IF(ISERROR(D302*'Exp Loss Report_PAYROLL'!D302*10),0,D302*'Exp Loss Report_PAYROLL'!D302*10),IF(ISERROR(D302*'Exp Loss Report_PAYROLL'!D302),0,D302*'Exp Loss Report_PAYROLL'!D302))</f>
        <v>0</v>
      </c>
      <c r="F302" s="256">
        <f>+ROUND(IF(ISERROR('IBNR+Freq'!X306),0,'IBNR+Freq'!X306),3)</f>
        <v>0</v>
      </c>
      <c r="G302" s="257">
        <f>+IF(C302=1,IF(ISERROR(F302*'Exp Loss Report_PAYROLL'!F302*10),0,F302*'Exp Loss Report_PAYROLL'!F302*10),IF(ISERROR(F302*'Exp Loss Report_PAYROLL'!F302),0,F302*'Exp Loss Report_PAYROLL'!F302))</f>
        <v>0</v>
      </c>
      <c r="H302" s="256">
        <f>+ROUND(IF(ISERROR('IBNR+Freq'!Y306),0,'IBNR+Freq'!Y306),3)</f>
        <v>0</v>
      </c>
      <c r="I302" s="257">
        <f>+IF(C302=1,IF(ISERROR(H302*'Exp Loss Report_PAYROLL'!H302*10),0,H302*'Exp Loss Report_PAYROLL'!H302*10),IF(ISERROR(H302*'Exp Loss Report_PAYROLL'!H302),0,H302*'Exp Loss Report_PAYROLL'!H302))</f>
        <v>0</v>
      </c>
      <c r="J302" s="256">
        <f>+IF(ISERROR(VLOOKUP($A302,UPP!$C$10:$V$329,13,FALSE)),0,VLOOKUP($A302,UPP!$C$10:$V$329,13,FALSE))</f>
        <v>1.3302005539680002</v>
      </c>
      <c r="K302" s="257">
        <f>+IF(ISERROR(VLOOKUP($A302,UPP!$C$10:$V$329,17,FALSE)),0,VLOOKUP($A302,UPP!$C$10:$V$329,17,FALSE))</f>
        <v>718.30829914272022</v>
      </c>
      <c r="L302" s="256">
        <f>+IF(ISERROR(VLOOKUP($A302,UPP!$C$10:$V$329,14,FALSE)),0,VLOOKUP($A302,UPP!$C$10:$V$329,14,FALSE))</f>
        <v>0.53091337899600011</v>
      </c>
      <c r="M302" s="257">
        <f>+IF(ISERROR(VLOOKUP($A302,UPP!$C$10:$V$329,18,FALSE)),0,VLOOKUP($A302,UPP!$C$10:$V$329,18,FALSE))</f>
        <v>286.69322465784006</v>
      </c>
      <c r="N302" s="256">
        <f>+IF(ISERROR(VLOOKUP($A302,UPP!$C$10:$V$329,15,FALSE)),0,VLOOKUP($A302,UPP!$C$10:$V$329,15,FALSE))</f>
        <v>8.3623719035999994E-2</v>
      </c>
      <c r="O302" s="257">
        <f>+IF(ISERROR(VLOOKUP($A302,UPP!$C$10:$V$329,19,FALSE)),0,VLOOKUP($A302,UPP!$C$10:$V$329,19,FALSE))</f>
        <v>45.156808279439993</v>
      </c>
      <c r="P302" s="54"/>
      <c r="Q302" s="54"/>
    </row>
    <row r="303" spans="1:17" x14ac:dyDescent="0.2">
      <c r="A303" s="375">
        <f>+'IBNR+Freq'!B307</f>
        <v>2563</v>
      </c>
      <c r="B303" s="375">
        <f>+'IBNR+Freq'!C307</f>
        <v>1</v>
      </c>
      <c r="C303" s="375">
        <f>+'IBNR+Freq'!D307</f>
        <v>1</v>
      </c>
      <c r="D303" s="256">
        <f>+ROUND(IF(ISERROR('IBNR+Freq'!W307),0,'IBNR+Freq'!W307),3)</f>
        <v>0</v>
      </c>
      <c r="E303" s="257">
        <f>+IF(C303=1,IF(ISERROR(D303*'Exp Loss Report_PAYROLL'!D303*10),0,D303*'Exp Loss Report_PAYROLL'!D303*10),IF(ISERROR(D303*'Exp Loss Report_PAYROLL'!D303),0,D303*'Exp Loss Report_PAYROLL'!D303))</f>
        <v>0</v>
      </c>
      <c r="F303" s="256">
        <f>+ROUND(IF(ISERROR('IBNR+Freq'!X307),0,'IBNR+Freq'!X307),3)</f>
        <v>0</v>
      </c>
      <c r="G303" s="257">
        <f>+IF(C303=1,IF(ISERROR(F303*'Exp Loss Report_PAYROLL'!F303*10),0,F303*'Exp Loss Report_PAYROLL'!F303*10),IF(ISERROR(F303*'Exp Loss Report_PAYROLL'!F303),0,F303*'Exp Loss Report_PAYROLL'!F303))</f>
        <v>0</v>
      </c>
      <c r="H303" s="256">
        <f>+ROUND(IF(ISERROR('IBNR+Freq'!Y307),0,'IBNR+Freq'!Y307),3)</f>
        <v>5.0000000000000001E-3</v>
      </c>
      <c r="I303" s="257">
        <f>+IF(C303=1,IF(ISERROR(H303*'Exp Loss Report_PAYROLL'!H303*10),0,H303*'Exp Loss Report_PAYROLL'!H303*10),IF(ISERROR(H303*'Exp Loss Report_PAYROLL'!H303),0,H303*'Exp Loss Report_PAYROLL'!H303))</f>
        <v>190.55</v>
      </c>
      <c r="J303" s="256">
        <f>+IF(ISERROR(VLOOKUP($A303,UPP!$C$10:$V$329,13,FALSE)),0,VLOOKUP($A303,UPP!$C$10:$V$329,13,FALSE))</f>
        <v>0.73028707065599996</v>
      </c>
      <c r="K303" s="257">
        <f>+IF(ISERROR(VLOOKUP($A303,UPP!$C$10:$V$329,17,FALSE)),0,VLOOKUP($A303,UPP!$C$10:$V$329,17,FALSE))</f>
        <v>27831.240262700157</v>
      </c>
      <c r="L303" s="256">
        <f>+IF(ISERROR(VLOOKUP($A303,UPP!$C$10:$V$329,14,FALSE)),0,VLOOKUP($A303,UPP!$C$10:$V$329,14,FALSE))</f>
        <v>0.245138497032</v>
      </c>
      <c r="M303" s="257">
        <f>+IF(ISERROR(VLOOKUP($A303,UPP!$C$10:$V$329,18,FALSE)),0,VLOOKUP($A303,UPP!$C$10:$V$329,18,FALSE))</f>
        <v>9342.2281218895187</v>
      </c>
      <c r="N303" s="256">
        <f>+IF(ISERROR(VLOOKUP($A303,UPP!$C$10:$V$329,15,FALSE)),0,VLOOKUP($A303,UPP!$C$10:$V$329,15,FALSE))</f>
        <v>5.0258520312000003E-2</v>
      </c>
      <c r="O303" s="257">
        <f>+IF(ISERROR(VLOOKUP($A303,UPP!$C$10:$V$329,19,FALSE)),0,VLOOKUP($A303,UPP!$C$10:$V$329,19,FALSE))</f>
        <v>1915.35220909032</v>
      </c>
      <c r="P303" s="54"/>
      <c r="Q303" s="54"/>
    </row>
    <row r="304" spans="1:17" x14ac:dyDescent="0.2">
      <c r="A304" s="375">
        <f>+'IBNR+Freq'!B308</f>
        <v>2609</v>
      </c>
      <c r="B304" s="375">
        <f>+'IBNR+Freq'!C308</f>
        <v>2</v>
      </c>
      <c r="C304" s="375">
        <f>+'IBNR+Freq'!D308</f>
        <v>1</v>
      </c>
      <c r="D304" s="256">
        <f>+ROUND(IF(ISERROR('IBNR+Freq'!W308),0,'IBNR+Freq'!W308),3)</f>
        <v>0</v>
      </c>
      <c r="E304" s="257">
        <f>+IF(C304=1,IF(ISERROR(D304*'Exp Loss Report_PAYROLL'!D304*10),0,D304*'Exp Loss Report_PAYROLL'!D304*10),IF(ISERROR(D304*'Exp Loss Report_PAYROLL'!D304),0,D304*'Exp Loss Report_PAYROLL'!D304))</f>
        <v>0</v>
      </c>
      <c r="F304" s="256">
        <f>+ROUND(IF(ISERROR('IBNR+Freq'!X308),0,'IBNR+Freq'!X308),3)</f>
        <v>0.29199999999999998</v>
      </c>
      <c r="G304" s="257">
        <f>+IF(C304=1,IF(ISERROR(F304*'Exp Loss Report_PAYROLL'!F304*10),0,F304*'Exp Loss Report_PAYROLL'!F304*10),IF(ISERROR(F304*'Exp Loss Report_PAYROLL'!F304),0,F304*'Exp Loss Report_PAYROLL'!F304))</f>
        <v>3530.2799999999997</v>
      </c>
      <c r="H304" s="256">
        <f>+ROUND(IF(ISERROR('IBNR+Freq'!Y308),0,'IBNR+Freq'!Y308),3)</f>
        <v>3.7999999999999999E-2</v>
      </c>
      <c r="I304" s="257">
        <f>+IF(C304=1,IF(ISERROR(H304*'Exp Loss Report_PAYROLL'!H304*10),0,H304*'Exp Loss Report_PAYROLL'!H304*10),IF(ISERROR(H304*'Exp Loss Report_PAYROLL'!H304),0,H304*'Exp Loss Report_PAYROLL'!H304))</f>
        <v>459.42</v>
      </c>
      <c r="J304" s="256">
        <f>+IF(ISERROR(VLOOKUP($A304,UPP!$C$10:$V$329,13,FALSE)),0,VLOOKUP($A304,UPP!$C$10:$V$329,13,FALSE))</f>
        <v>2.1725875814400006</v>
      </c>
      <c r="K304" s="257">
        <f>+IF(ISERROR(VLOOKUP($A304,UPP!$C$10:$V$329,17,FALSE)),0,VLOOKUP($A304,UPP!$C$10:$V$329,17,FALSE))</f>
        <v>26266.583859609607</v>
      </c>
      <c r="L304" s="256">
        <f>+IF(ISERROR(VLOOKUP($A304,UPP!$C$10:$V$329,14,FALSE)),0,VLOOKUP($A304,UPP!$C$10:$V$329,14,FALSE))</f>
        <v>0.59972469696000019</v>
      </c>
      <c r="M304" s="257">
        <f>+IF(ISERROR(VLOOKUP($A304,UPP!$C$10:$V$329,18,FALSE)),0,VLOOKUP($A304,UPP!$C$10:$V$329,18,FALSE))</f>
        <v>7250.6715862464025</v>
      </c>
      <c r="N304" s="256">
        <f>+IF(ISERROR(VLOOKUP($A304,UPP!$C$10:$V$329,15,FALSE)),0,VLOOKUP($A304,UPP!$C$10:$V$329,15,FALSE))</f>
        <v>5.6577801600000012E-2</v>
      </c>
      <c r="O304" s="257">
        <f>+IF(ISERROR(VLOOKUP($A304,UPP!$C$10:$V$329,19,FALSE)),0,VLOOKUP($A304,UPP!$C$10:$V$329,19,FALSE))</f>
        <v>684.02562134400011</v>
      </c>
      <c r="P304" s="54"/>
      <c r="Q304" s="54"/>
    </row>
    <row r="305" spans="1:17" x14ac:dyDescent="0.2">
      <c r="A305" s="375">
        <f>+'IBNR+Freq'!B309</f>
        <v>2651</v>
      </c>
      <c r="B305" s="375">
        <f>+'IBNR+Freq'!C309</f>
        <v>2</v>
      </c>
      <c r="C305" s="375">
        <f>+'IBNR+Freq'!D309</f>
        <v>1</v>
      </c>
      <c r="D305" s="256">
        <f>+ROUND(IF(ISERROR('IBNR+Freq'!W309),0,'IBNR+Freq'!W309),3)</f>
        <v>24.805</v>
      </c>
      <c r="E305" s="257">
        <f>+IF(C305=1,IF(ISERROR(D305*'Exp Loss Report_PAYROLL'!D305*10),0,D305*'Exp Loss Report_PAYROLL'!D305*10),IF(ISERROR(D305*'Exp Loss Report_PAYROLL'!D305),0,D305*'Exp Loss Report_PAYROLL'!D305))</f>
        <v>1491772.7</v>
      </c>
      <c r="F305" s="256">
        <f>+ROUND(IF(ISERROR('IBNR+Freq'!X309),0,'IBNR+Freq'!X309),3)</f>
        <v>1.9830000000000001</v>
      </c>
      <c r="G305" s="257">
        <f>+IF(C305=1,IF(ISERROR(F305*'Exp Loss Report_PAYROLL'!F305*10),0,F305*'Exp Loss Report_PAYROLL'!F305*10),IF(ISERROR(F305*'Exp Loss Report_PAYROLL'!F305),0,F305*'Exp Loss Report_PAYROLL'!F305))</f>
        <v>119257.62000000001</v>
      </c>
      <c r="H305" s="256">
        <f>+ROUND(IF(ISERROR('IBNR+Freq'!Y309),0,'IBNR+Freq'!Y309),3)</f>
        <v>4.0000000000000001E-3</v>
      </c>
      <c r="I305" s="257">
        <f>+IF(C305=1,IF(ISERROR(H305*'Exp Loss Report_PAYROLL'!H305*10),0,H305*'Exp Loss Report_PAYROLL'!H305*10),IF(ISERROR(H305*'Exp Loss Report_PAYROLL'!H305),0,H305*'Exp Loss Report_PAYROLL'!H305))</f>
        <v>240.56</v>
      </c>
      <c r="J305" s="256">
        <f>+IF(ISERROR(VLOOKUP($A305,UPP!$C$10:$V$329,13,FALSE)),0,VLOOKUP($A305,UPP!$C$10:$V$329,13,FALSE))</f>
        <v>1.9608219367200004</v>
      </c>
      <c r="K305" s="257">
        <f>+IF(ISERROR(VLOOKUP($A305,UPP!$C$10:$V$329,17,FALSE)),0,VLOOKUP($A305,UPP!$C$10:$V$329,17,FALSE))</f>
        <v>117923.83127434083</v>
      </c>
      <c r="L305" s="256">
        <f>+IF(ISERROR(VLOOKUP($A305,UPP!$C$10:$V$329,14,FALSE)),0,VLOOKUP($A305,UPP!$C$10:$V$329,14,FALSE))</f>
        <v>1.2949455452400003</v>
      </c>
      <c r="M305" s="257">
        <f>+IF(ISERROR(VLOOKUP($A305,UPP!$C$10:$V$329,18,FALSE)),0,VLOOKUP($A305,UPP!$C$10:$V$329,18,FALSE))</f>
        <v>77878.025090733616</v>
      </c>
      <c r="N305" s="256">
        <f>+IF(ISERROR(VLOOKUP($A305,UPP!$C$10:$V$329,15,FALSE)),0,VLOOKUP($A305,UPP!$C$10:$V$329,15,FALSE))</f>
        <v>9.034503804000002E-2</v>
      </c>
      <c r="O305" s="257">
        <f>+IF(ISERROR(VLOOKUP($A305,UPP!$C$10:$V$329,19,FALSE)),0,VLOOKUP($A305,UPP!$C$10:$V$329,19,FALSE))</f>
        <v>5433.3505877256011</v>
      </c>
      <c r="P305" s="54"/>
      <c r="Q305" s="54"/>
    </row>
    <row r="306" spans="1:17" x14ac:dyDescent="0.2">
      <c r="A306" s="375">
        <f>+'IBNR+Freq'!B310</f>
        <v>2661</v>
      </c>
      <c r="B306" s="375">
        <f>+'IBNR+Freq'!C310</f>
        <v>2</v>
      </c>
      <c r="C306" s="375">
        <f>+'IBNR+Freq'!D310</f>
        <v>1</v>
      </c>
      <c r="D306" s="256">
        <f>+ROUND(IF(ISERROR('IBNR+Freq'!W310),0,'IBNR+Freq'!W310),3)</f>
        <v>0.41599999999999998</v>
      </c>
      <c r="E306" s="257">
        <f>+IF(C306=1,IF(ISERROR(D306*'Exp Loss Report_PAYROLL'!D306*10),0,D306*'Exp Loss Report_PAYROLL'!D306*10),IF(ISERROR(D306*'Exp Loss Report_PAYROLL'!D306),0,D306*'Exp Loss Report_PAYROLL'!D306))</f>
        <v>28932.799999999996</v>
      </c>
      <c r="F306" s="256">
        <f>+ROUND(IF(ISERROR('IBNR+Freq'!X310),0,'IBNR+Freq'!X310),3)</f>
        <v>11.667</v>
      </c>
      <c r="G306" s="257">
        <f>+IF(C306=1,IF(ISERROR(F306*'Exp Loss Report_PAYROLL'!F306*10),0,F306*'Exp Loss Report_PAYROLL'!F306*10),IF(ISERROR(F306*'Exp Loss Report_PAYROLL'!F306),0,F306*'Exp Loss Report_PAYROLL'!F306))</f>
        <v>811439.85</v>
      </c>
      <c r="H306" s="256">
        <f>+ROUND(IF(ISERROR('IBNR+Freq'!Y310),0,'IBNR+Freq'!Y310),3)</f>
        <v>1.2E-2</v>
      </c>
      <c r="I306" s="257">
        <f>+IF(C306=1,IF(ISERROR(H306*'Exp Loss Report_PAYROLL'!H306*10),0,H306*'Exp Loss Report_PAYROLL'!H306*10),IF(ISERROR(H306*'Exp Loss Report_PAYROLL'!H306),0,H306*'Exp Loss Report_PAYROLL'!H306))</f>
        <v>834.60000000000014</v>
      </c>
      <c r="J306" s="256">
        <f>+IF(ISERROR(VLOOKUP($A306,UPP!$C$10:$V$329,13,FALSE)),0,VLOOKUP($A306,UPP!$C$10:$V$329,13,FALSE))</f>
        <v>0.71839030248000013</v>
      </c>
      <c r="K306" s="257">
        <f>+IF(ISERROR(VLOOKUP($A306,UPP!$C$10:$V$329,17,FALSE)),0,VLOOKUP($A306,UPP!$C$10:$V$329,17,FALSE))</f>
        <v>49964.045537484009</v>
      </c>
      <c r="L306" s="256">
        <f>+IF(ISERROR(VLOOKUP($A306,UPP!$C$10:$V$329,14,FALSE)),0,VLOOKUP($A306,UPP!$C$10:$V$329,14,FALSE))</f>
        <v>1.0252404316800001</v>
      </c>
      <c r="M306" s="257">
        <f>+IF(ISERROR(VLOOKUP($A306,UPP!$C$10:$V$329,18,FALSE)),0,VLOOKUP($A306,UPP!$C$10:$V$329,18,FALSE))</f>
        <v>71305.472023344017</v>
      </c>
      <c r="N306" s="256">
        <f>+IF(ISERROR(VLOOKUP($A306,UPP!$C$10:$V$329,15,FALSE)),0,VLOOKUP($A306,UPP!$C$10:$V$329,15,FALSE))</f>
        <v>6.1370025840000009E-2</v>
      </c>
      <c r="O306" s="257">
        <f>+IF(ISERROR(VLOOKUP($A306,UPP!$C$10:$V$329,19,FALSE)),0,VLOOKUP($A306,UPP!$C$10:$V$329,19,FALSE))</f>
        <v>4268.2852971720004</v>
      </c>
      <c r="P306" s="54"/>
      <c r="Q306" s="54"/>
    </row>
    <row r="307" spans="1:17" x14ac:dyDescent="0.2">
      <c r="A307" s="375">
        <f>+'IBNR+Freq'!B311</f>
        <v>2813</v>
      </c>
      <c r="B307" s="375">
        <f>+'IBNR+Freq'!C311</f>
        <v>3</v>
      </c>
      <c r="C307" s="375">
        <f>+'IBNR+Freq'!D311</f>
        <v>1</v>
      </c>
      <c r="D307" s="256">
        <f>+ROUND(IF(ISERROR('IBNR+Freq'!W311),0,'IBNR+Freq'!W311),3)</f>
        <v>2.1179999999999999</v>
      </c>
      <c r="E307" s="257">
        <f>+IF(C307=1,IF(ISERROR(D307*'Exp Loss Report_PAYROLL'!D307*10),0,D307*'Exp Loss Report_PAYROLL'!D307*10),IF(ISERROR(D307*'Exp Loss Report_PAYROLL'!D307),0,D307*'Exp Loss Report_PAYROLL'!D307))</f>
        <v>272544.24</v>
      </c>
      <c r="F307" s="256">
        <f>+ROUND(IF(ISERROR('IBNR+Freq'!X311),0,'IBNR+Freq'!X311),3)</f>
        <v>5.4560000000000004</v>
      </c>
      <c r="G307" s="257">
        <f>+IF(C307=1,IF(ISERROR(F307*'Exp Loss Report_PAYROLL'!F307*10),0,F307*'Exp Loss Report_PAYROLL'!F307*10),IF(ISERROR(F307*'Exp Loss Report_PAYROLL'!F307),0,F307*'Exp Loss Report_PAYROLL'!F307))</f>
        <v>702078.08000000007</v>
      </c>
      <c r="H307" s="256">
        <f>+ROUND(IF(ISERROR('IBNR+Freq'!Y311),0,'IBNR+Freq'!Y311),3)</f>
        <v>0.55100000000000005</v>
      </c>
      <c r="I307" s="257">
        <f>+IF(C307=1,IF(ISERROR(H307*'Exp Loss Report_PAYROLL'!H307*10),0,H307*'Exp Loss Report_PAYROLL'!H307*10),IF(ISERROR(H307*'Exp Loss Report_PAYROLL'!H307),0,H307*'Exp Loss Report_PAYROLL'!H307))</f>
        <v>70902.680000000008</v>
      </c>
      <c r="J307" s="256">
        <f>+IF(ISERROR(VLOOKUP($A307,UPP!$C$10:$V$329,13,FALSE)),0,VLOOKUP($A307,UPP!$C$10:$V$329,13,FALSE))</f>
        <v>1.7606683037700006</v>
      </c>
      <c r="K307" s="257">
        <f>+IF(ISERROR(VLOOKUP($A307,UPP!$C$10:$V$329,17,FALSE)),0,VLOOKUP($A307,UPP!$C$10:$V$329,17,FALSE))</f>
        <v>226562.79732912368</v>
      </c>
      <c r="L307" s="256">
        <f>+IF(ISERROR(VLOOKUP($A307,UPP!$C$10:$V$329,14,FALSE)),0,VLOOKUP($A307,UPP!$C$10:$V$329,14,FALSE))</f>
        <v>1.4012809533750004</v>
      </c>
      <c r="M307" s="257">
        <f>+IF(ISERROR(VLOOKUP($A307,UPP!$C$10:$V$329,18,FALSE)),0,VLOOKUP($A307,UPP!$C$10:$V$329,18,FALSE))</f>
        <v>180316.83308029504</v>
      </c>
      <c r="N307" s="256">
        <f>+IF(ISERROR(VLOOKUP($A307,UPP!$C$10:$V$329,15,FALSE)),0,VLOOKUP($A307,UPP!$C$10:$V$329,15,FALSE))</f>
        <v>0.13518239785500002</v>
      </c>
      <c r="O307" s="257">
        <f>+IF(ISERROR(VLOOKUP($A307,UPP!$C$10:$V$329,19,FALSE)),0,VLOOKUP($A307,UPP!$C$10:$V$329,19,FALSE))</f>
        <v>17395.270955981403</v>
      </c>
      <c r="P307" s="54"/>
      <c r="Q307" s="54"/>
    </row>
    <row r="308" spans="1:17" x14ac:dyDescent="0.2">
      <c r="A308" s="375">
        <f>+'IBNR+Freq'!B312</f>
        <v>2914</v>
      </c>
      <c r="B308" s="375">
        <f>+'IBNR+Freq'!C312</f>
        <v>3</v>
      </c>
      <c r="C308" s="375">
        <f>+'IBNR+Freq'!D312</f>
        <v>1</v>
      </c>
      <c r="D308" s="256">
        <f>+ROUND(IF(ISERROR('IBNR+Freq'!W312),0,'IBNR+Freq'!W312),3)</f>
        <v>0</v>
      </c>
      <c r="E308" s="257">
        <f>+IF(C308=1,IF(ISERROR(D308*'Exp Loss Report_PAYROLL'!D308*10),0,D308*'Exp Loss Report_PAYROLL'!D308*10),IF(ISERROR(D308*'Exp Loss Report_PAYROLL'!D308),0,D308*'Exp Loss Report_PAYROLL'!D308))</f>
        <v>0</v>
      </c>
      <c r="F308" s="256">
        <f>+ROUND(IF(ISERROR('IBNR+Freq'!X312),0,'IBNR+Freq'!X312),3)</f>
        <v>0</v>
      </c>
      <c r="G308" s="257">
        <f>+IF(C308=1,IF(ISERROR(F308*'Exp Loss Report_PAYROLL'!F308*10),0,F308*'Exp Loss Report_PAYROLL'!F308*10),IF(ISERROR(F308*'Exp Loss Report_PAYROLL'!F308),0,F308*'Exp Loss Report_PAYROLL'!F308))</f>
        <v>0</v>
      </c>
      <c r="H308" s="256">
        <f>+ROUND(IF(ISERROR('IBNR+Freq'!Y312),0,'IBNR+Freq'!Y312),3)</f>
        <v>0</v>
      </c>
      <c r="I308" s="257">
        <f>+IF(C308=1,IF(ISERROR(H308*'Exp Loss Report_PAYROLL'!H308*10),0,H308*'Exp Loss Report_PAYROLL'!H308*10),IF(ISERROR(H308*'Exp Loss Report_PAYROLL'!H308),0,H308*'Exp Loss Report_PAYROLL'!H308))</f>
        <v>0</v>
      </c>
      <c r="J308" s="256">
        <f>+IF(ISERROR(VLOOKUP($A308,UPP!$C$10:$V$329,13,FALSE)),0,VLOOKUP($A308,UPP!$C$10:$V$329,13,FALSE))</f>
        <v>0.96334288204500007</v>
      </c>
      <c r="K308" s="257">
        <f>+IF(ISERROR(VLOOKUP($A308,UPP!$C$10:$V$329,17,FALSE)),0,VLOOKUP($A308,UPP!$C$10:$V$329,17,FALSE))</f>
        <v>2196.4217710626003</v>
      </c>
      <c r="L308" s="256">
        <f>+IF(ISERROR(VLOOKUP($A308,UPP!$C$10:$V$329,14,FALSE)),0,VLOOKUP($A308,UPP!$C$10:$V$329,14,FALSE))</f>
        <v>0.78398729748000007</v>
      </c>
      <c r="M308" s="257">
        <f>+IF(ISERROR(VLOOKUP($A308,UPP!$C$10:$V$329,18,FALSE)),0,VLOOKUP($A308,UPP!$C$10:$V$329,18,FALSE))</f>
        <v>1787.4910382544001</v>
      </c>
      <c r="N308" s="256">
        <f>+IF(ISERROR(VLOOKUP($A308,UPP!$C$10:$V$329,15,FALSE)),0,VLOOKUP($A308,UPP!$C$10:$V$329,15,FALSE))</f>
        <v>0.10169646547500001</v>
      </c>
      <c r="O308" s="257">
        <f>+IF(ISERROR(VLOOKUP($A308,UPP!$C$10:$V$329,19,FALSE)),0,VLOOKUP($A308,UPP!$C$10:$V$329,19,FALSE))</f>
        <v>231.86794128300005</v>
      </c>
      <c r="P308" s="54"/>
      <c r="Q308" s="54"/>
    </row>
    <row r="309" spans="1:17" x14ac:dyDescent="0.2">
      <c r="A309" s="375">
        <f>+'IBNR+Freq'!B313</f>
        <v>2921</v>
      </c>
      <c r="B309" s="375">
        <f>+'IBNR+Freq'!C313</f>
        <v>3</v>
      </c>
      <c r="C309" s="375">
        <f>+'IBNR+Freq'!D313</f>
        <v>1</v>
      </c>
      <c r="D309" s="256">
        <f>+ROUND(IF(ISERROR('IBNR+Freq'!W313),0,'IBNR+Freq'!W313),3)</f>
        <v>1.712</v>
      </c>
      <c r="E309" s="257">
        <f>+IF(C309=1,IF(ISERROR(D309*'Exp Loss Report_PAYROLL'!D309*10),0,D309*'Exp Loss Report_PAYROLL'!D309*10),IF(ISERROR(D309*'Exp Loss Report_PAYROLL'!D309),0,D309*'Exp Loss Report_PAYROLL'!D309))</f>
        <v>2533.7600000000002</v>
      </c>
      <c r="F309" s="256">
        <f>+ROUND(IF(ISERROR('IBNR+Freq'!X313),0,'IBNR+Freq'!X313),3)</f>
        <v>20.084</v>
      </c>
      <c r="G309" s="257">
        <f>+IF(C309=1,IF(ISERROR(F309*'Exp Loss Report_PAYROLL'!F309*10),0,F309*'Exp Loss Report_PAYROLL'!F309*10),IF(ISERROR(F309*'Exp Loss Report_PAYROLL'!F309),0,F309*'Exp Loss Report_PAYROLL'!F309))</f>
        <v>29724.32</v>
      </c>
      <c r="H309" s="256">
        <f>+ROUND(IF(ISERROR('IBNR+Freq'!Y313),0,'IBNR+Freq'!Y313),3)</f>
        <v>4.3310000000000004</v>
      </c>
      <c r="I309" s="257">
        <f>+IF(C309=1,IF(ISERROR(H309*'Exp Loss Report_PAYROLL'!H309*10),0,H309*'Exp Loss Report_PAYROLL'!H309*10),IF(ISERROR(H309*'Exp Loss Report_PAYROLL'!H309),0,H309*'Exp Loss Report_PAYROLL'!H309))</f>
        <v>6409.880000000001</v>
      </c>
      <c r="J309" s="256">
        <f>+IF(ISERROR(VLOOKUP($A309,UPP!$C$10:$V$329,13,FALSE)),0,VLOOKUP($A309,UPP!$C$10:$V$329,13,FALSE))</f>
        <v>1.9429500178800001</v>
      </c>
      <c r="K309" s="257">
        <f>+IF(ISERROR(VLOOKUP($A309,UPP!$C$10:$V$329,17,FALSE)),0,VLOOKUP($A309,UPP!$C$10:$V$329,17,FALSE))</f>
        <v>2875.5660264624003</v>
      </c>
      <c r="L309" s="256">
        <f>+IF(ISERROR(VLOOKUP($A309,UPP!$C$10:$V$329,14,FALSE)),0,VLOOKUP($A309,UPP!$C$10:$V$329,14,FALSE))</f>
        <v>1.7907912815400002</v>
      </c>
      <c r="M309" s="257">
        <f>+IF(ISERROR(VLOOKUP($A309,UPP!$C$10:$V$329,18,FALSE)),0,VLOOKUP($A309,UPP!$C$10:$V$329,18,FALSE))</f>
        <v>2650.3710966792005</v>
      </c>
      <c r="N309" s="256">
        <f>+IF(ISERROR(VLOOKUP($A309,UPP!$C$10:$V$329,15,FALSE)),0,VLOOKUP($A309,UPP!$C$10:$V$329,15,FALSE))</f>
        <v>0.16776476057999998</v>
      </c>
      <c r="O309" s="257">
        <f>+IF(ISERROR(VLOOKUP($A309,UPP!$C$10:$V$329,19,FALSE)),0,VLOOKUP($A309,UPP!$C$10:$V$329,19,FALSE))</f>
        <v>248.29184565839995</v>
      </c>
      <c r="P309" s="54"/>
      <c r="Q309" s="54"/>
    </row>
    <row r="310" spans="1:17" x14ac:dyDescent="0.2">
      <c r="A310" s="375">
        <f>+'IBNR+Freq'!B314</f>
        <v>2923</v>
      </c>
      <c r="B310" s="375">
        <f>+'IBNR+Freq'!C314</f>
        <v>3</v>
      </c>
      <c r="C310" s="375">
        <f>+'IBNR+Freq'!D314</f>
        <v>1</v>
      </c>
      <c r="D310" s="256">
        <f>+ROUND(IF(ISERROR('IBNR+Freq'!W314),0,'IBNR+Freq'!W314),3)</f>
        <v>1.0349999999999999</v>
      </c>
      <c r="E310" s="257">
        <f>+IF(C310=1,IF(ISERROR(D310*'Exp Loss Report_PAYROLL'!D310*10),0,D310*'Exp Loss Report_PAYROLL'!D310*10),IF(ISERROR(D310*'Exp Loss Report_PAYROLL'!D310),0,D310*'Exp Loss Report_PAYROLL'!D310))</f>
        <v>70483.5</v>
      </c>
      <c r="F310" s="256">
        <f>+ROUND(IF(ISERROR('IBNR+Freq'!X314),0,'IBNR+Freq'!X314),3)</f>
        <v>4.1399999999999997</v>
      </c>
      <c r="G310" s="257">
        <f>+IF(C310=1,IF(ISERROR(F310*'Exp Loss Report_PAYROLL'!F310*10),0,F310*'Exp Loss Report_PAYROLL'!F310*10),IF(ISERROR(F310*'Exp Loss Report_PAYROLL'!F310),0,F310*'Exp Loss Report_PAYROLL'!F310))</f>
        <v>281934</v>
      </c>
      <c r="H310" s="256">
        <f>+ROUND(IF(ISERROR('IBNR+Freq'!Y314),0,'IBNR+Freq'!Y314),3)</f>
        <v>0.42899999999999999</v>
      </c>
      <c r="I310" s="257">
        <f>+IF(C310=1,IF(ISERROR(H310*'Exp Loss Report_PAYROLL'!H310*10),0,H310*'Exp Loss Report_PAYROLL'!H310*10),IF(ISERROR(H310*'Exp Loss Report_PAYROLL'!H310),0,H310*'Exp Loss Report_PAYROLL'!H310))</f>
        <v>29214.899999999998</v>
      </c>
      <c r="J310" s="256">
        <f>+IF(ISERROR(VLOOKUP($A310,UPP!$C$10:$V$329,13,FALSE)),0,VLOOKUP($A310,UPP!$C$10:$V$329,13,FALSE))</f>
        <v>0.96953622372000015</v>
      </c>
      <c r="K310" s="257">
        <f>+IF(ISERROR(VLOOKUP($A310,UPP!$C$10:$V$329,17,FALSE)),0,VLOOKUP($A310,UPP!$C$10:$V$329,17,FALSE))</f>
        <v>66025.416835332013</v>
      </c>
      <c r="L310" s="256">
        <f>+IF(ISERROR(VLOOKUP($A310,UPP!$C$10:$V$329,14,FALSE)),0,VLOOKUP($A310,UPP!$C$10:$V$329,14,FALSE))</f>
        <v>0.83613104565000007</v>
      </c>
      <c r="M310" s="257">
        <f>+IF(ISERROR(VLOOKUP($A310,UPP!$C$10:$V$329,18,FALSE)),0,VLOOKUP($A310,UPP!$C$10:$V$329,18,FALSE))</f>
        <v>56940.524208764997</v>
      </c>
      <c r="N310" s="256">
        <f>+IF(ISERROR(VLOOKUP($A310,UPP!$C$10:$V$329,15,FALSE)),0,VLOOKUP($A310,UPP!$C$10:$V$329,15,FALSE))</f>
        <v>7.3278900630000005E-2</v>
      </c>
      <c r="O310" s="257">
        <f>+IF(ISERROR(VLOOKUP($A310,UPP!$C$10:$V$329,19,FALSE)),0,VLOOKUP($A310,UPP!$C$10:$V$329,19,FALSE))</f>
        <v>4990.2931329029998</v>
      </c>
      <c r="P310" s="54"/>
      <c r="Q310" s="54"/>
    </row>
    <row r="311" spans="1:17" x14ac:dyDescent="0.2">
      <c r="A311" s="375">
        <f>+'IBNR+Freq'!B315</f>
        <v>2926</v>
      </c>
      <c r="B311" s="375">
        <f>+'IBNR+Freq'!C315</f>
        <v>3</v>
      </c>
      <c r="C311" s="375">
        <f>+'IBNR+Freq'!D315</f>
        <v>1</v>
      </c>
      <c r="D311" s="256">
        <f>+ROUND(IF(ISERROR('IBNR+Freq'!W315),0,'IBNR+Freq'!W315),3)</f>
        <v>0</v>
      </c>
      <c r="E311" s="257">
        <f>+IF(C311=1,IF(ISERROR(D311*'Exp Loss Report_PAYROLL'!D311*10),0,D311*'Exp Loss Report_PAYROLL'!D311*10),IF(ISERROR(D311*'Exp Loss Report_PAYROLL'!D311),0,D311*'Exp Loss Report_PAYROLL'!D311))</f>
        <v>0</v>
      </c>
      <c r="F311" s="256">
        <f>+ROUND(IF(ISERROR('IBNR+Freq'!X315),0,'IBNR+Freq'!X315),3)</f>
        <v>0</v>
      </c>
      <c r="G311" s="257">
        <f>+IF(C311=1,IF(ISERROR(F311*'Exp Loss Report_PAYROLL'!F311*10),0,F311*'Exp Loss Report_PAYROLL'!F311*10),IF(ISERROR(F311*'Exp Loss Report_PAYROLL'!F311),0,F311*'Exp Loss Report_PAYROLL'!F311))</f>
        <v>0</v>
      </c>
      <c r="H311" s="256">
        <f>+ROUND(IF(ISERROR('IBNR+Freq'!Y315),0,'IBNR+Freq'!Y315),3)</f>
        <v>4.3999999999999997E-2</v>
      </c>
      <c r="I311" s="257">
        <f>+IF(C311=1,IF(ISERROR(H311*'Exp Loss Report_PAYROLL'!H311*10),0,H311*'Exp Loss Report_PAYROLL'!H311*10),IF(ISERROR(H311*'Exp Loss Report_PAYROLL'!H311),0,H311*'Exp Loss Report_PAYROLL'!H311))</f>
        <v>429.88</v>
      </c>
      <c r="J311" s="256">
        <f>+IF(ISERROR(VLOOKUP($A311,UPP!$C$10:$V$329,13,FALSE)),0,VLOOKUP($A311,UPP!$C$10:$V$329,13,FALSE))</f>
        <v>1.1746884227399998</v>
      </c>
      <c r="K311" s="257">
        <f>+IF(ISERROR(VLOOKUP($A311,UPP!$C$10:$V$329,17,FALSE)),0,VLOOKUP($A311,UPP!$C$10:$V$329,17,FALSE))</f>
        <v>11476.705890169798</v>
      </c>
      <c r="L311" s="256">
        <f>+IF(ISERROR(VLOOKUP($A311,UPP!$C$10:$V$329,14,FALSE)),0,VLOOKUP($A311,UPP!$C$10:$V$329,14,FALSE))</f>
        <v>0.76129632972000005</v>
      </c>
      <c r="M311" s="257">
        <f>+IF(ISERROR(VLOOKUP($A311,UPP!$C$10:$V$329,18,FALSE)),0,VLOOKUP($A311,UPP!$C$10:$V$329,18,FALSE))</f>
        <v>7437.8651413644002</v>
      </c>
      <c r="N311" s="256">
        <f>+IF(ISERROR(VLOOKUP($A311,UPP!$C$10:$V$329,15,FALSE)),0,VLOOKUP($A311,UPP!$C$10:$V$329,15,FALSE))</f>
        <v>0.11051075754</v>
      </c>
      <c r="O311" s="257">
        <f>+IF(ISERROR(VLOOKUP($A311,UPP!$C$10:$V$329,19,FALSE)),0,VLOOKUP($A311,UPP!$C$10:$V$329,19,FALSE))</f>
        <v>1079.6901011658001</v>
      </c>
      <c r="P311" s="54"/>
      <c r="Q311" s="54"/>
    </row>
    <row r="312" spans="1:17" x14ac:dyDescent="0.2">
      <c r="A312" s="375">
        <f>+'IBNR+Freq'!B316</f>
        <v>2928</v>
      </c>
      <c r="B312" s="375">
        <f>+'IBNR+Freq'!C316</f>
        <v>3</v>
      </c>
      <c r="C312" s="375">
        <f>+'IBNR+Freq'!D316</f>
        <v>1</v>
      </c>
      <c r="D312" s="256">
        <f>+ROUND(IF(ISERROR('IBNR+Freq'!W316),0,'IBNR+Freq'!W316),3)</f>
        <v>0.48399999999999999</v>
      </c>
      <c r="E312" s="257">
        <f>+IF(C312=1,IF(ISERROR(D312*'Exp Loss Report_PAYROLL'!D312*10),0,D312*'Exp Loss Report_PAYROLL'!D312*10),IF(ISERROR(D312*'Exp Loss Report_PAYROLL'!D312),0,D312*'Exp Loss Report_PAYROLL'!D312))</f>
        <v>27355.679999999997</v>
      </c>
      <c r="F312" s="256">
        <f>+ROUND(IF(ISERROR('IBNR+Freq'!X316),0,'IBNR+Freq'!X316),3)</f>
        <v>1</v>
      </c>
      <c r="G312" s="257">
        <f>+IF(C312=1,IF(ISERROR(F312*'Exp Loss Report_PAYROLL'!F312*10),0,F312*'Exp Loss Report_PAYROLL'!F312*10),IF(ISERROR(F312*'Exp Loss Report_PAYROLL'!F312),0,F312*'Exp Loss Report_PAYROLL'!F312))</f>
        <v>56520</v>
      </c>
      <c r="H312" s="256">
        <f>+ROUND(IF(ISERROR('IBNR+Freq'!Y316),0,'IBNR+Freq'!Y316),3)</f>
        <v>0.15</v>
      </c>
      <c r="I312" s="257">
        <f>+IF(C312=1,IF(ISERROR(H312*'Exp Loss Report_PAYROLL'!H312*10),0,H312*'Exp Loss Report_PAYROLL'!H312*10),IF(ISERROR(H312*'Exp Loss Report_PAYROLL'!H312),0,H312*'Exp Loss Report_PAYROLL'!H312))</f>
        <v>8478</v>
      </c>
      <c r="J312" s="256">
        <f>+IF(ISERROR(VLOOKUP($A312,UPP!$C$10:$V$329,13,FALSE)),0,VLOOKUP($A312,UPP!$C$10:$V$329,13,FALSE))</f>
        <v>1.19386085436</v>
      </c>
      <c r="K312" s="257">
        <f>+IF(ISERROR(VLOOKUP($A312,UPP!$C$10:$V$329,17,FALSE)),0,VLOOKUP($A312,UPP!$C$10:$V$329,17,FALSE))</f>
        <v>67477.015488427191</v>
      </c>
      <c r="L312" s="256">
        <f>+IF(ISERROR(VLOOKUP($A312,UPP!$C$10:$V$329,14,FALSE)),0,VLOOKUP($A312,UPP!$C$10:$V$329,14,FALSE))</f>
        <v>0.65350226505000009</v>
      </c>
      <c r="M312" s="257">
        <f>+IF(ISERROR(VLOOKUP($A312,UPP!$C$10:$V$329,18,FALSE)),0,VLOOKUP($A312,UPP!$C$10:$V$329,18,FALSE))</f>
        <v>36935.948020626005</v>
      </c>
      <c r="N312" s="256">
        <f>+IF(ISERROR(VLOOKUP($A312,UPP!$C$10:$V$329,15,FALSE)),0,VLOOKUP($A312,UPP!$C$10:$V$329,15,FALSE))</f>
        <v>0.10338991058999999</v>
      </c>
      <c r="O312" s="257">
        <f>+IF(ISERROR(VLOOKUP($A312,UPP!$C$10:$V$329,19,FALSE)),0,VLOOKUP($A312,UPP!$C$10:$V$329,19,FALSE))</f>
        <v>5843.5977465468004</v>
      </c>
      <c r="P312" s="54"/>
      <c r="Q312" s="54"/>
    </row>
    <row r="313" spans="1:17" x14ac:dyDescent="0.2">
      <c r="A313" s="375">
        <f>+'IBNR+Freq'!B317</f>
        <v>2965</v>
      </c>
      <c r="B313" s="375">
        <f>+'IBNR+Freq'!C317</f>
        <v>3</v>
      </c>
      <c r="C313" s="375">
        <f>+'IBNR+Freq'!D317</f>
        <v>1</v>
      </c>
      <c r="D313" s="256">
        <f>+ROUND(IF(ISERROR('IBNR+Freq'!W317),0,'IBNR+Freq'!W317),3)</f>
        <v>1</v>
      </c>
      <c r="E313" s="257">
        <f>+IF(C313=1,IF(ISERROR(D313*'Exp Loss Report_PAYROLL'!D313*10),0,D313*'Exp Loss Report_PAYROLL'!D313*10),IF(ISERROR(D313*'Exp Loss Report_PAYROLL'!D313),0,D313*'Exp Loss Report_PAYROLL'!D313))</f>
        <v>345710</v>
      </c>
      <c r="F313" s="256">
        <f>+ROUND(IF(ISERROR('IBNR+Freq'!X317),0,'IBNR+Freq'!X317),3)</f>
        <v>2.0299999999999998</v>
      </c>
      <c r="G313" s="257">
        <f>+IF(C313=1,IF(ISERROR(F313*'Exp Loss Report_PAYROLL'!F313*10),0,F313*'Exp Loss Report_PAYROLL'!F313*10),IF(ISERROR(F313*'Exp Loss Report_PAYROLL'!F313),0,F313*'Exp Loss Report_PAYROLL'!F313))</f>
        <v>701791.29999999993</v>
      </c>
      <c r="H313" s="256">
        <f>+ROUND(IF(ISERROR('IBNR+Freq'!Y317),0,'IBNR+Freq'!Y317),3)</f>
        <v>5.5E-2</v>
      </c>
      <c r="I313" s="257">
        <f>+IF(C313=1,IF(ISERROR(H313*'Exp Loss Report_PAYROLL'!H313*10),0,H313*'Exp Loss Report_PAYROLL'!H313*10),IF(ISERROR(H313*'Exp Loss Report_PAYROLL'!H313),0,H313*'Exp Loss Report_PAYROLL'!H313))</f>
        <v>19014.05</v>
      </c>
      <c r="J313" s="256">
        <f>+IF(ISERROR(VLOOKUP($A313,UPP!$C$10:$V$329,13,FALSE)),0,VLOOKUP($A313,UPP!$C$10:$V$329,13,FALSE))</f>
        <v>9.3947308500000007E-2</v>
      </c>
      <c r="K313" s="257">
        <f>+IF(ISERROR(VLOOKUP($A313,UPP!$C$10:$V$329,17,FALSE)),0,VLOOKUP($A313,UPP!$C$10:$V$329,17,FALSE))</f>
        <v>32478.524021535006</v>
      </c>
      <c r="L313" s="256">
        <f>+IF(ISERROR(VLOOKUP($A313,UPP!$C$10:$V$329,14,FALSE)),0,VLOOKUP($A313,UPP!$C$10:$V$329,14,FALSE))</f>
        <v>0.18789461700000001</v>
      </c>
      <c r="M313" s="257">
        <f>+IF(ISERROR(VLOOKUP($A313,UPP!$C$10:$V$329,18,FALSE)),0,VLOOKUP($A313,UPP!$C$10:$V$329,18,FALSE))</f>
        <v>64957.048043070012</v>
      </c>
      <c r="N313" s="256">
        <f>+IF(ISERROR(VLOOKUP($A313,UPP!$C$10:$V$329,15,FALSE)),0,VLOOKUP($A313,UPP!$C$10:$V$329,15,FALSE))</f>
        <v>1.7353324500000003E-2</v>
      </c>
      <c r="O313" s="257">
        <f>+IF(ISERROR(VLOOKUP($A313,UPP!$C$10:$V$329,19,FALSE)),0,VLOOKUP($A313,UPP!$C$10:$V$329,19,FALSE))</f>
        <v>5999.2178128950018</v>
      </c>
      <c r="P313" s="54"/>
      <c r="Q313" s="54"/>
    </row>
    <row r="314" spans="1:17" x14ac:dyDescent="0.2">
      <c r="A314" s="375">
        <f>+'IBNR+Freq'!B318</f>
        <v>4777</v>
      </c>
      <c r="B314" s="375">
        <f>+'IBNR+Freq'!C318</f>
        <v>3</v>
      </c>
      <c r="C314" s="375">
        <f>+'IBNR+Freq'!D318</f>
        <v>1</v>
      </c>
      <c r="D314" s="256">
        <f>+ROUND(IF(ISERROR('IBNR+Freq'!W318),0,'IBNR+Freq'!W318),3)</f>
        <v>0</v>
      </c>
      <c r="E314" s="257">
        <f>+IF(C314=1,IF(ISERROR(D314*'Exp Loss Report_PAYROLL'!D314*10),0,D314*'Exp Loss Report_PAYROLL'!D314*10),IF(ISERROR(D314*'Exp Loss Report_PAYROLL'!D314),0,D314*'Exp Loss Report_PAYROLL'!D314))</f>
        <v>0</v>
      </c>
      <c r="F314" s="256">
        <f>+ROUND(IF(ISERROR('IBNR+Freq'!X318),0,'IBNR+Freq'!X318),3)</f>
        <v>0</v>
      </c>
      <c r="G314" s="257">
        <f>+IF(C314=1,IF(ISERROR(F314*'Exp Loss Report_PAYROLL'!F314*10),0,F314*'Exp Loss Report_PAYROLL'!F314*10),IF(ISERROR(F314*'Exp Loss Report_PAYROLL'!F314),0,F314*'Exp Loss Report_PAYROLL'!F314))</f>
        <v>0</v>
      </c>
      <c r="H314" s="256">
        <f>+ROUND(IF(ISERROR('IBNR+Freq'!Y318),0,'IBNR+Freq'!Y318),3)</f>
        <v>1E-3</v>
      </c>
      <c r="I314" s="257">
        <f>+IF(C314=1,IF(ISERROR(H314*'Exp Loss Report_PAYROLL'!H314*10),0,H314*'Exp Loss Report_PAYROLL'!H314*10),IF(ISERROR(H314*'Exp Loss Report_PAYROLL'!H314),0,H314*'Exp Loss Report_PAYROLL'!H314))</f>
        <v>2.02</v>
      </c>
      <c r="J314" s="256">
        <f>+IF(ISERROR(VLOOKUP($A314,UPP!$C$10:$V$329,13,FALSE)),0,VLOOKUP($A314,UPP!$C$10:$V$329,13,FALSE))</f>
        <v>3.6452504050683117</v>
      </c>
      <c r="K314" s="257">
        <f>+IF(ISERROR(VLOOKUP($A314,UPP!$C$10:$V$329,17,FALSE)),0,VLOOKUP($A314,UPP!$C$10:$V$329,17,FALSE))</f>
        <v>7363.4058182379895</v>
      </c>
      <c r="L314" s="256">
        <f>+IF(ISERROR(VLOOKUP($A314,UPP!$C$10:$V$329,14,FALSE)),0,VLOOKUP($A314,UPP!$C$10:$V$329,14,FALSE))</f>
        <v>1.8276095923314237</v>
      </c>
      <c r="M314" s="257">
        <f>+IF(ISERROR(VLOOKUP($A314,UPP!$C$10:$V$329,18,FALSE)),0,VLOOKUP($A314,UPP!$C$10:$V$329,18,FALSE))</f>
        <v>3691.7713765094759</v>
      </c>
      <c r="N314" s="256">
        <f>+IF(ISERROR(VLOOKUP($A314,UPP!$C$10:$V$329,15,FALSE)),0,VLOOKUP($A314,UPP!$C$10:$V$329,15,FALSE))</f>
        <v>0.18193022760026442</v>
      </c>
      <c r="O314" s="257">
        <f>+IF(ISERROR(VLOOKUP($A314,UPP!$C$10:$V$329,19,FALSE)),0,VLOOKUP($A314,UPP!$C$10:$V$329,19,FALSE))</f>
        <v>367.49905975253409</v>
      </c>
      <c r="P314" s="54"/>
      <c r="Q314" s="54"/>
    </row>
    <row r="315" spans="1:17" x14ac:dyDescent="0.2">
      <c r="A315" s="375">
        <f>+'IBNR+Freq'!B319</f>
        <v>7405</v>
      </c>
      <c r="B315" s="375">
        <f>+'IBNR+Freq'!C319</f>
        <v>3</v>
      </c>
      <c r="C315" s="375">
        <f>+'IBNR+Freq'!D319</f>
        <v>1</v>
      </c>
      <c r="D315" s="256">
        <f>+ROUND(IF(ISERROR('IBNR+Freq'!W319),0,'IBNR+Freq'!W319),3)</f>
        <v>0</v>
      </c>
      <c r="E315" s="257">
        <f>+IF(C315=1,IF(ISERROR(D315*'Exp Loss Report_PAYROLL'!D315*10),0,D315*'Exp Loss Report_PAYROLL'!D315*10),IF(ISERROR(D315*'Exp Loss Report_PAYROLL'!D315),0,D315*'Exp Loss Report_PAYROLL'!D315))</f>
        <v>0</v>
      </c>
      <c r="F315" s="256">
        <f>+ROUND(IF(ISERROR('IBNR+Freq'!X319),0,'IBNR+Freq'!X319),3)</f>
        <v>0</v>
      </c>
      <c r="G315" s="257">
        <f>+IF(C315=1,IF(ISERROR(F315*'Exp Loss Report_PAYROLL'!F315*10),0,F315*'Exp Loss Report_PAYROLL'!F315*10),IF(ISERROR(F315*'Exp Loss Report_PAYROLL'!F315),0,F315*'Exp Loss Report_PAYROLL'!F315))</f>
        <v>0</v>
      </c>
      <c r="H315" s="256">
        <f>+ROUND(IF(ISERROR('IBNR+Freq'!Y319),0,'IBNR+Freq'!Y319),3)</f>
        <v>0</v>
      </c>
      <c r="I315" s="257">
        <f>+IF(C315=1,IF(ISERROR(H315*'Exp Loss Report_PAYROLL'!H315*10),0,H315*'Exp Loss Report_PAYROLL'!H315*10),IF(ISERROR(H315*'Exp Loss Report_PAYROLL'!H315),0,H315*'Exp Loss Report_PAYROLL'!H315))</f>
        <v>0</v>
      </c>
      <c r="J315" s="256">
        <f>+IF(ISERROR(VLOOKUP($A315,UPP!$C$10:$V$329,13,FALSE)),0,VLOOKUP($A315,UPP!$C$10:$V$329,13,FALSE))</f>
        <v>1.0798512792102068</v>
      </c>
      <c r="K315" s="257">
        <f>+IF(ISERROR(VLOOKUP($A315,UPP!$C$10:$V$329,17,FALSE)),0,VLOOKUP($A315,UPP!$C$10:$V$329,17,FALSE))</f>
        <v>3358.337478343743</v>
      </c>
      <c r="L315" s="256">
        <f>+IF(ISERROR(VLOOKUP($A315,UPP!$C$10:$V$329,14,FALSE)),0,VLOOKUP($A315,UPP!$C$10:$V$329,14,FALSE))</f>
        <v>0.22194252749088708</v>
      </c>
      <c r="M315" s="257">
        <f>+IF(ISERROR(VLOOKUP($A315,UPP!$C$10:$V$329,18,FALSE)),0,VLOOKUP($A315,UPP!$C$10:$V$329,18,FALSE))</f>
        <v>690.24126049665881</v>
      </c>
      <c r="N315" s="256">
        <f>+IF(ISERROR(VLOOKUP($A315,UPP!$C$10:$V$329,15,FALSE)),0,VLOOKUP($A315,UPP!$C$10:$V$329,15,FALSE))</f>
        <v>2.663310329890645E-2</v>
      </c>
      <c r="O315" s="257">
        <f>+IF(ISERROR(VLOOKUP($A315,UPP!$C$10:$V$329,19,FALSE)),0,VLOOKUP($A315,UPP!$C$10:$V$329,19,FALSE))</f>
        <v>82.828951259599052</v>
      </c>
      <c r="P315" s="54"/>
      <c r="Q315" s="54"/>
    </row>
    <row r="316" spans="1:17" x14ac:dyDescent="0.2">
      <c r="A316" s="375">
        <f>+'IBNR+Freq'!B320</f>
        <v>7413</v>
      </c>
      <c r="B316" s="375">
        <f>+'IBNR+Freq'!C320</f>
        <v>3</v>
      </c>
      <c r="C316" s="375">
        <f>+'IBNR+Freq'!D320</f>
        <v>1</v>
      </c>
      <c r="D316" s="256">
        <f>+ROUND(IF(ISERROR('IBNR+Freq'!W320),0,'IBNR+Freq'!W320),3)</f>
        <v>0</v>
      </c>
      <c r="E316" s="257">
        <f>+IF(C316=1,IF(ISERROR(D316*'Exp Loss Report_PAYROLL'!D316*10),0,D316*'Exp Loss Report_PAYROLL'!D316*10),IF(ISERROR(D316*'Exp Loss Report_PAYROLL'!D316),0,D316*'Exp Loss Report_PAYROLL'!D316))</f>
        <v>0</v>
      </c>
      <c r="F316" s="256">
        <f>+ROUND(IF(ISERROR('IBNR+Freq'!X320),0,'IBNR+Freq'!X320),3)</f>
        <v>0</v>
      </c>
      <c r="G316" s="257">
        <f>+IF(C316=1,IF(ISERROR(F316*'Exp Loss Report_PAYROLL'!F316*10),0,F316*'Exp Loss Report_PAYROLL'!F316*10),IF(ISERROR(F316*'Exp Loss Report_PAYROLL'!F316),0,F316*'Exp Loss Report_PAYROLL'!F316))</f>
        <v>0</v>
      </c>
      <c r="H316" s="256">
        <f>+ROUND(IF(ISERROR('IBNR+Freq'!Y320),0,'IBNR+Freq'!Y320),3)</f>
        <v>1E-3</v>
      </c>
      <c r="I316" s="257">
        <f>+IF(C316=1,IF(ISERROR(H316*'Exp Loss Report_PAYROLL'!H316*10),0,H316*'Exp Loss Report_PAYROLL'!H316*10),IF(ISERROR(H316*'Exp Loss Report_PAYROLL'!H316),0,H316*'Exp Loss Report_PAYROLL'!H316))</f>
        <v>1.6500000000000001</v>
      </c>
      <c r="J316" s="256">
        <f>+IF(ISERROR(VLOOKUP($A316,UPP!$C$10:$V$329,13,FALSE)),0,VLOOKUP($A316,UPP!$C$10:$V$329,13,FALSE))</f>
        <v>0.31717957483651232</v>
      </c>
      <c r="K316" s="257">
        <f>+IF(ISERROR(VLOOKUP($A316,UPP!$C$10:$V$329,17,FALSE)),0,VLOOKUP($A316,UPP!$C$10:$V$329,17,FALSE))</f>
        <v>523.34629848024531</v>
      </c>
      <c r="L316" s="256">
        <f>+IF(ISERROR(VLOOKUP($A316,UPP!$C$10:$V$329,14,FALSE)),0,VLOOKUP($A316,UPP!$C$10:$V$329,14,FALSE))</f>
        <v>0.20452889460490464</v>
      </c>
      <c r="M316" s="257">
        <f>+IF(ISERROR(VLOOKUP($A316,UPP!$C$10:$V$329,18,FALSE)),0,VLOOKUP($A316,UPP!$C$10:$V$329,18,FALSE))</f>
        <v>337.47267609809262</v>
      </c>
      <c r="N316" s="256">
        <f>+IF(ISERROR(VLOOKUP($A316,UPP!$C$10:$V$329,15,FALSE)),0,VLOOKUP($A316,UPP!$C$10:$V$329,15,FALSE))</f>
        <v>6.4714220558583113E-2</v>
      </c>
      <c r="O316" s="257">
        <f>+IF(ISERROR(VLOOKUP($A316,UPP!$C$10:$V$329,19,FALSE)),0,VLOOKUP($A316,UPP!$C$10:$V$329,19,FALSE))</f>
        <v>106.77846392166214</v>
      </c>
      <c r="P316" s="54"/>
      <c r="Q316" s="54"/>
    </row>
    <row r="317" spans="1:17" x14ac:dyDescent="0.2">
      <c r="A317" s="375">
        <f>+'IBNR+Freq'!B321</f>
        <v>7421</v>
      </c>
      <c r="B317" s="375">
        <f>+'IBNR+Freq'!C321</f>
        <v>3</v>
      </c>
      <c r="C317" s="375">
        <f>+'IBNR+Freq'!D321</f>
        <v>1</v>
      </c>
      <c r="D317" s="256">
        <f>+ROUND(IF(ISERROR('IBNR+Freq'!W321),0,'IBNR+Freq'!W321),3)</f>
        <v>1.9419999999999999</v>
      </c>
      <c r="E317" s="257">
        <f>+IF(C317=1,IF(ISERROR(D317*'Exp Loss Report_PAYROLL'!D317*10),0,D317*'Exp Loss Report_PAYROLL'!D317*10),IF(ISERROR(D317*'Exp Loss Report_PAYROLL'!D317),0,D317*'Exp Loss Report_PAYROLL'!D317))</f>
        <v>514746.52</v>
      </c>
      <c r="F317" s="256">
        <f>+ROUND(IF(ISERROR('IBNR+Freq'!X321),0,'IBNR+Freq'!X321),3)</f>
        <v>0</v>
      </c>
      <c r="G317" s="257">
        <f>+IF(C317=1,IF(ISERROR(F317*'Exp Loss Report_PAYROLL'!F317*10),0,F317*'Exp Loss Report_PAYROLL'!F317*10),IF(ISERROR(F317*'Exp Loss Report_PAYROLL'!F317),0,F317*'Exp Loss Report_PAYROLL'!F317))</f>
        <v>0</v>
      </c>
      <c r="H317" s="256">
        <f>+ROUND(IF(ISERROR('IBNR+Freq'!Y321),0,'IBNR+Freq'!Y321),3)</f>
        <v>0</v>
      </c>
      <c r="I317" s="257">
        <f>+IF(C317=1,IF(ISERROR(H317*'Exp Loss Report_PAYROLL'!H317*10),0,H317*'Exp Loss Report_PAYROLL'!H317*10),IF(ISERROR(H317*'Exp Loss Report_PAYROLL'!H317),0,H317*'Exp Loss Report_PAYROLL'!H317))</f>
        <v>0</v>
      </c>
      <c r="J317" s="256">
        <f>+IF(ISERROR(VLOOKUP($A317,UPP!$C$10:$V$329,13,FALSE)),0,VLOOKUP($A317,UPP!$C$10:$V$329,13,FALSE))</f>
        <v>0.61042531901455777</v>
      </c>
      <c r="K317" s="257">
        <f>+IF(ISERROR(VLOOKUP($A317,UPP!$C$10:$V$329,17,FALSE)),0,VLOOKUP($A317,UPP!$C$10:$V$329,17,FALSE))</f>
        <v>161799.33505799869</v>
      </c>
      <c r="L317" s="256">
        <f>+IF(ISERROR(VLOOKUP($A317,UPP!$C$10:$V$329,14,FALSE)),0,VLOOKUP($A317,UPP!$C$10:$V$329,14,FALSE))</f>
        <v>6.6419335229563267E-2</v>
      </c>
      <c r="M317" s="257">
        <f>+IF(ISERROR(VLOOKUP($A317,UPP!$C$10:$V$329,18,FALSE)),0,VLOOKUP($A317,UPP!$C$10:$V$329,18,FALSE))</f>
        <v>17605.108995948038</v>
      </c>
      <c r="N317" s="256">
        <f>+IF(ISERROR(VLOOKUP($A317,UPP!$C$10:$V$329,15,FALSE)),0,VLOOKUP($A317,UPP!$C$10:$V$329,15,FALSE))</f>
        <v>2.9256135755879063E-2</v>
      </c>
      <c r="O317" s="257">
        <f>+IF(ISERROR(VLOOKUP($A317,UPP!$C$10:$V$329,19,FALSE)),0,VLOOKUP($A317,UPP!$C$10:$V$329,19,FALSE))</f>
        <v>7754.631343453304</v>
      </c>
      <c r="P317" s="54"/>
      <c r="Q317" s="54"/>
    </row>
    <row r="318" spans="1:17" x14ac:dyDescent="0.2">
      <c r="A318" s="375">
        <f>+'IBNR+Freq'!B322</f>
        <v>7424</v>
      </c>
      <c r="B318" s="375">
        <f>+'IBNR+Freq'!C322</f>
        <v>3</v>
      </c>
      <c r="C318" s="375">
        <f>+'IBNR+Freq'!D322</f>
        <v>1</v>
      </c>
      <c r="D318" s="256">
        <f>+ROUND(IF(ISERROR('IBNR+Freq'!W322),0,'IBNR+Freq'!W322),3)</f>
        <v>0</v>
      </c>
      <c r="E318" s="257">
        <f>+IF(C318=1,IF(ISERROR(D318*'Exp Loss Report_PAYROLL'!D318*10),0,D318*'Exp Loss Report_PAYROLL'!D318*10),IF(ISERROR(D318*'Exp Loss Report_PAYROLL'!D318),0,D318*'Exp Loss Report_PAYROLL'!D318))</f>
        <v>0</v>
      </c>
      <c r="F318" s="256">
        <f>+ROUND(IF(ISERROR('IBNR+Freq'!X322),0,'IBNR+Freq'!X322),3)</f>
        <v>0.08</v>
      </c>
      <c r="G318" s="257">
        <f>+IF(C318=1,IF(ISERROR(F318*'Exp Loss Report_PAYROLL'!F318*10),0,F318*'Exp Loss Report_PAYROLL'!F318*10),IF(ISERROR(F318*'Exp Loss Report_PAYROLL'!F318),0,F318*'Exp Loss Report_PAYROLL'!F318))</f>
        <v>37973.599999999999</v>
      </c>
      <c r="H318" s="256">
        <f>+ROUND(IF(ISERROR('IBNR+Freq'!Y322),0,'IBNR+Freq'!Y322),3)</f>
        <v>1.9E-2</v>
      </c>
      <c r="I318" s="257">
        <f>+IF(C318=1,IF(ISERROR(H318*'Exp Loss Report_PAYROLL'!H318*10),0,H318*'Exp Loss Report_PAYROLL'!H318*10),IF(ISERROR(H318*'Exp Loss Report_PAYROLL'!H318),0,H318*'Exp Loss Report_PAYROLL'!H318))</f>
        <v>9018.73</v>
      </c>
      <c r="J318" s="256">
        <f>+IF(ISERROR(VLOOKUP($A318,UPP!$C$10:$V$329,13,FALSE)),0,VLOOKUP($A318,UPP!$C$10:$V$329,13,FALSE))</f>
        <v>1.3858706601766702</v>
      </c>
      <c r="K318" s="257">
        <f>+IF(ISERROR(VLOOKUP($A318,UPP!$C$10:$V$329,17,FALSE)),0,VLOOKUP($A318,UPP!$C$10:$V$329,17,FALSE))</f>
        <v>657831.22626606002</v>
      </c>
      <c r="L318" s="256">
        <f>+IF(ISERROR(VLOOKUP($A318,UPP!$C$10:$V$329,14,FALSE)),0,VLOOKUP($A318,UPP!$C$10:$V$329,14,FALSE))</f>
        <v>0.24969914518635045</v>
      </c>
      <c r="M318" s="257">
        <f>+IF(ISERROR(VLOOKUP($A318,UPP!$C$10:$V$329,18,FALSE)),0,VLOOKUP($A318,UPP!$C$10:$V$329,18,FALSE))</f>
        <v>118524.69324560495</v>
      </c>
      <c r="N318" s="256">
        <f>+IF(ISERROR(VLOOKUP($A318,UPP!$C$10:$V$329,15,FALSE)),0,VLOOKUP($A318,UPP!$C$10:$V$329,15,FALSE))</f>
        <v>3.3939689636979679E-2</v>
      </c>
      <c r="O318" s="257">
        <f>+IF(ISERROR(VLOOKUP($A318,UPP!$C$10:$V$329,19,FALSE)),0,VLOOKUP($A318,UPP!$C$10:$V$329,19,FALSE))</f>
        <v>16110.152479985145</v>
      </c>
      <c r="P318" s="54"/>
      <c r="Q318" s="54"/>
    </row>
    <row r="319" spans="1:17" x14ac:dyDescent="0.2">
      <c r="A319" s="375">
        <f>+'IBNR+Freq'!B323</f>
        <v>7428</v>
      </c>
      <c r="B319" s="375">
        <f>+'IBNR+Freq'!C323</f>
        <v>3</v>
      </c>
      <c r="C319" s="375">
        <f>+'IBNR+Freq'!D323</f>
        <v>1</v>
      </c>
      <c r="D319" s="256">
        <f>+ROUND(IF(ISERROR('IBNR+Freq'!W323),0,'IBNR+Freq'!W323),3)</f>
        <v>0.89500000000000002</v>
      </c>
      <c r="E319" s="257">
        <f>+IF(C319=1,IF(ISERROR(D319*'Exp Loss Report_PAYROLL'!D319*10),0,D319*'Exp Loss Report_PAYROLL'!D319*10),IF(ISERROR(D319*'Exp Loss Report_PAYROLL'!D319),0,D319*'Exp Loss Report_PAYROLL'!D319))</f>
        <v>2328387.25</v>
      </c>
      <c r="F319" s="256">
        <f>+ROUND(IF(ISERROR('IBNR+Freq'!X323),0,'IBNR+Freq'!X323),3)</f>
        <v>0.376</v>
      </c>
      <c r="G319" s="257">
        <f>+IF(C319=1,IF(ISERROR(F319*'Exp Loss Report_PAYROLL'!F319*10),0,F319*'Exp Loss Report_PAYROLL'!F319*10),IF(ISERROR(F319*'Exp Loss Report_PAYROLL'!F319),0,F319*'Exp Loss Report_PAYROLL'!F319))</f>
        <v>978182.8</v>
      </c>
      <c r="H319" s="256">
        <f>+ROUND(IF(ISERROR('IBNR+Freq'!Y323),0,'IBNR+Freq'!Y323),3)</f>
        <v>7.6999999999999999E-2</v>
      </c>
      <c r="I319" s="257">
        <f>+IF(C319=1,IF(ISERROR(H319*'Exp Loss Report_PAYROLL'!H319*10),0,H319*'Exp Loss Report_PAYROLL'!H319*10),IF(ISERROR(H319*'Exp Loss Report_PAYROLL'!H319),0,H319*'Exp Loss Report_PAYROLL'!H319))</f>
        <v>200319.35</v>
      </c>
      <c r="J319" s="256">
        <f>+IF(ISERROR(VLOOKUP($A319,UPP!$C$10:$V$329,13,FALSE)),0,VLOOKUP($A319,UPP!$C$10:$V$329,13,FALSE))</f>
        <v>0.72495186113609478</v>
      </c>
      <c r="K319" s="257">
        <f>+IF(ISERROR(VLOOKUP($A319,UPP!$C$10:$V$329,17,FALSE)),0,VLOOKUP($A319,UPP!$C$10:$V$329,17,FALSE))</f>
        <v>1885998.5143386074</v>
      </c>
      <c r="L319" s="256">
        <f>+IF(ISERROR(VLOOKUP($A319,UPP!$C$10:$V$329,14,FALSE)),0,VLOOKUP($A319,UPP!$C$10:$V$329,14,FALSE))</f>
        <v>0.56187805718343198</v>
      </c>
      <c r="M319" s="257">
        <f>+IF(ISERROR(VLOOKUP($A319,UPP!$C$10:$V$329,18,FALSE)),0,VLOOKUP($A319,UPP!$C$10:$V$329,18,FALSE))</f>
        <v>1461753.8596655573</v>
      </c>
      <c r="N319" s="256">
        <f>+IF(ISERROR(VLOOKUP($A319,UPP!$C$10:$V$329,15,FALSE)),0,VLOOKUP($A319,UPP!$C$10:$V$329,15,FALSE))</f>
        <v>7.7500421680473386E-2</v>
      </c>
      <c r="O319" s="257">
        <f>+IF(ISERROR(VLOOKUP($A319,UPP!$C$10:$V$329,19,FALSE)),0,VLOOKUP($A319,UPP!$C$10:$V$329,19,FALSE))</f>
        <v>201621.22202283554</v>
      </c>
      <c r="P319" s="54"/>
      <c r="Q319" s="54"/>
    </row>
    <row r="320" spans="1:17" x14ac:dyDescent="0.2">
      <c r="A320" s="375">
        <f>+'IBNR+Freq'!B324</f>
        <v>7445</v>
      </c>
      <c r="B320" s="375">
        <f>+'IBNR+Freq'!C324</f>
        <v>3</v>
      </c>
      <c r="C320" s="375">
        <f>+'IBNR+Freq'!D324</f>
        <v>1</v>
      </c>
      <c r="D320" s="256">
        <f>+ROUND(IF(ISERROR('IBNR+Freq'!W324),0,'IBNR+Freq'!W324),3)</f>
        <v>0</v>
      </c>
      <c r="E320" s="257">
        <f>+IF(C320=1,IF(ISERROR(D320*'Exp Loss Report_PAYROLL'!D320*10),0,D320*'Exp Loss Report_PAYROLL'!D320*10),IF(ISERROR(D320*'Exp Loss Report_PAYROLL'!D320),0,D320*'Exp Loss Report_PAYROLL'!D320))</f>
        <v>0</v>
      </c>
      <c r="F320" s="256">
        <f>+ROUND(IF(ISERROR('IBNR+Freq'!X324),0,'IBNR+Freq'!X324),3)</f>
        <v>0</v>
      </c>
      <c r="G320" s="257">
        <f>+IF(C320=1,IF(ISERROR(F320*'Exp Loss Report_PAYROLL'!F320*10),0,F320*'Exp Loss Report_PAYROLL'!F320*10),IF(ISERROR(F320*'Exp Loss Report_PAYROLL'!F320),0,F320*'Exp Loss Report_PAYROLL'!F320))</f>
        <v>0</v>
      </c>
      <c r="H320" s="256">
        <f>+ROUND(IF(ISERROR('IBNR+Freq'!Y324),0,'IBNR+Freq'!Y324),3)</f>
        <v>0</v>
      </c>
      <c r="I320" s="257">
        <f>+IF(C320=1,IF(ISERROR(H320*'Exp Loss Report_PAYROLL'!H320*10),0,H320*'Exp Loss Report_PAYROLL'!H320*10),IF(ISERROR(H320*'Exp Loss Report_PAYROLL'!H320),0,H320*'Exp Loss Report_PAYROLL'!H320))</f>
        <v>0</v>
      </c>
      <c r="J320" s="256">
        <f>+IF(ISERROR(VLOOKUP($A320,UPP!$C$10:$V$329,13,FALSE)),0,VLOOKUP($A320,UPP!$C$10:$V$329,13,FALSE))</f>
        <v>0.16919026458866546</v>
      </c>
      <c r="K320" s="257">
        <f>+IF(ISERROR(VLOOKUP($A320,UPP!$C$10:$V$329,17,FALSE)),0,VLOOKUP($A320,UPP!$C$10:$V$329,17,FALSE))</f>
        <v>526.18172287074958</v>
      </c>
      <c r="L320" s="256">
        <f>+IF(ISERROR(VLOOKUP($A320,UPP!$C$10:$V$329,14,FALSE)),0,VLOOKUP($A320,UPP!$C$10:$V$329,14,FALSE))</f>
        <v>0.25419015828153563</v>
      </c>
      <c r="M320" s="257">
        <f>+IF(ISERROR(VLOOKUP($A320,UPP!$C$10:$V$329,18,FALSE)),0,VLOOKUP($A320,UPP!$C$10:$V$329,18,FALSE))</f>
        <v>790.53139225557584</v>
      </c>
      <c r="N320" s="256">
        <f>+IF(ISERROR(VLOOKUP($A320,UPP!$C$10:$V$329,15,FALSE)),0,VLOOKUP($A320,UPP!$C$10:$V$329,15,FALSE))</f>
        <v>1.9428547129798905E-2</v>
      </c>
      <c r="O320" s="257">
        <f>+IF(ISERROR(VLOOKUP($A320,UPP!$C$10:$V$329,19,FALSE)),0,VLOOKUP($A320,UPP!$C$10:$V$329,19,FALSE))</f>
        <v>60.422781573674591</v>
      </c>
      <c r="P320" s="54"/>
      <c r="Q320" s="54"/>
    </row>
    <row r="321" spans="1:15" x14ac:dyDescent="0.2">
      <c r="A321" s="375">
        <f>+'IBNR+Freq'!B325</f>
        <v>7453</v>
      </c>
      <c r="B321" s="375">
        <f>+'IBNR+Freq'!C325</f>
        <v>3</v>
      </c>
      <c r="C321" s="375">
        <f>+'IBNR+Freq'!D325</f>
        <v>1</v>
      </c>
      <c r="D321" s="256">
        <f>+ROUND(IF(ISERROR('IBNR+Freq'!W325),0,'IBNR+Freq'!W325),3)</f>
        <v>0</v>
      </c>
      <c r="E321" s="257">
        <f>+IF(C321=1,IF(ISERROR(D321*'Exp Loss Report_PAYROLL'!D321*10),0,D321*'Exp Loss Report_PAYROLL'!D321*10),IF(ISERROR(D321*'Exp Loss Report_PAYROLL'!D321),0,D321*'Exp Loss Report_PAYROLL'!D321))</f>
        <v>0</v>
      </c>
      <c r="F321" s="256">
        <f>+ROUND(IF(ISERROR('IBNR+Freq'!X325),0,'IBNR+Freq'!X325),3)</f>
        <v>0</v>
      </c>
      <c r="G321" s="257">
        <f>+IF(C321=1,IF(ISERROR(F321*'Exp Loss Report_PAYROLL'!F321*10),0,F321*'Exp Loss Report_PAYROLL'!F321*10),IF(ISERROR(F321*'Exp Loss Report_PAYROLL'!F321),0,F321*'Exp Loss Report_PAYROLL'!F321))</f>
        <v>0</v>
      </c>
      <c r="H321" s="256">
        <f>+ROUND(IF(ISERROR('IBNR+Freq'!Y325),0,'IBNR+Freq'!Y325),3)</f>
        <v>0</v>
      </c>
      <c r="I321" s="257">
        <f>+IF(C321=1,IF(ISERROR(H321*'Exp Loss Report_PAYROLL'!H321*10),0,H321*'Exp Loss Report_PAYROLL'!H321*10),IF(ISERROR(H321*'Exp Loss Report_PAYROLL'!H321),0,H321*'Exp Loss Report_PAYROLL'!H321))</f>
        <v>0</v>
      </c>
      <c r="J321" s="256">
        <f>+IF(ISERROR(VLOOKUP($A321,UPP!$C$10:$V$329,13,FALSE)),0,VLOOKUP($A321,UPP!$C$10:$V$329,13,FALSE))</f>
        <v>0.10131499153125</v>
      </c>
      <c r="K321" s="257">
        <f>+IF(ISERROR(VLOOKUP($A321,UPP!$C$10:$V$329,17,FALSE)),0,VLOOKUP($A321,UPP!$C$10:$V$329,17,FALSE))</f>
        <v>167.1697360265625</v>
      </c>
      <c r="L321" s="256">
        <f>+IF(ISERROR(VLOOKUP($A321,UPP!$C$10:$V$329,14,FALSE)),0,VLOOKUP($A321,UPP!$C$10:$V$329,14,FALSE))</f>
        <v>2.277623840625E-2</v>
      </c>
      <c r="M321" s="257">
        <f>+IF(ISERROR(VLOOKUP($A321,UPP!$C$10:$V$329,18,FALSE)),0,VLOOKUP($A321,UPP!$C$10:$V$329,18,FALSE))</f>
        <v>37.580793370312499</v>
      </c>
      <c r="N321" s="256">
        <f>+IF(ISERROR(VLOOKUP($A321,UPP!$C$10:$V$329,15,FALSE)),0,VLOOKUP($A321,UPP!$C$10:$V$329,15,FALSE))</f>
        <v>1.5707750624999999E-3</v>
      </c>
      <c r="O321" s="257">
        <f>+IF(ISERROR(VLOOKUP($A321,UPP!$C$10:$V$329,19,FALSE)),0,VLOOKUP($A321,UPP!$C$10:$V$329,19,FALSE))</f>
        <v>2.5917788531249997</v>
      </c>
    </row>
    <row r="322" spans="1:15" x14ac:dyDescent="0.2">
      <c r="A322" s="375">
        <f>+'IBNR+Freq'!B326</f>
        <v>9108</v>
      </c>
      <c r="B322" s="375">
        <f>+'IBNR+Freq'!C326</f>
        <v>3</v>
      </c>
      <c r="C322" s="375">
        <f>+'IBNR+Freq'!D326</f>
        <v>0</v>
      </c>
      <c r="D322" s="256">
        <f>+ROUND(IF(ISERROR('IBNR+Freq'!W326),0,'IBNR+Freq'!W326),3)</f>
        <v>0</v>
      </c>
      <c r="E322" s="257">
        <f>+IF(C322=1,IF(ISERROR(D322*'Exp Loss Report_PAYROLL'!D322*10),0,D322*'Exp Loss Report_PAYROLL'!D322*10),IF(ISERROR(D322*'Exp Loss Report_PAYROLL'!D322),0,D322*'Exp Loss Report_PAYROLL'!D322))</f>
        <v>0</v>
      </c>
      <c r="F322" s="256">
        <f>+ROUND(IF(ISERROR('IBNR+Freq'!X326),0,'IBNR+Freq'!X326),3)</f>
        <v>0</v>
      </c>
      <c r="G322" s="257">
        <f>+IF(C322=1,IF(ISERROR(F322*'Exp Loss Report_PAYROLL'!F322*10),0,F322*'Exp Loss Report_PAYROLL'!F322*10),IF(ISERROR(F322*'Exp Loss Report_PAYROLL'!F322),0,F322*'Exp Loss Report_PAYROLL'!F322))</f>
        <v>0</v>
      </c>
      <c r="H322" s="256">
        <f>+ROUND(IF(ISERROR('IBNR+Freq'!Y326),0,'IBNR+Freq'!Y326),3)</f>
        <v>0</v>
      </c>
      <c r="I322" s="257">
        <f>+IF(C322=1,IF(ISERROR(H322*'Exp Loss Report_PAYROLL'!H322*10),0,H322*'Exp Loss Report_PAYROLL'!H322*10),IF(ISERROR(H322*'Exp Loss Report_PAYROLL'!H322),0,H322*'Exp Loss Report_PAYROLL'!H322))</f>
        <v>0</v>
      </c>
      <c r="J322" s="256">
        <f>+IF(ISERROR(VLOOKUP($A322,UPP!$C$10:$V$329,13,FALSE)),0,VLOOKUP($A322,UPP!$C$10:$V$329,13,FALSE))</f>
        <v>59.827382318664505</v>
      </c>
      <c r="K322" s="257">
        <f>+IF(ISERROR(VLOOKUP($A322,UPP!$C$10:$V$329,17,FALSE)),0,VLOOKUP($A322,UPP!$C$10:$V$329,17,FALSE))</f>
        <v>7717.7323191077212</v>
      </c>
      <c r="L322" s="256">
        <f>+IF(ISERROR(VLOOKUP($A322,UPP!$C$10:$V$329,14,FALSE)),0,VLOOKUP($A322,UPP!$C$10:$V$329,14,FALSE))</f>
        <v>1.166768133549316E-2</v>
      </c>
      <c r="M322" s="257">
        <f>+IF(ISERROR(VLOOKUP($A322,UPP!$C$10:$V$329,18,FALSE)),0,VLOOKUP($A322,UPP!$C$10:$V$329,18,FALSE))</f>
        <v>1.5051308922786177</v>
      </c>
      <c r="N322" s="256">
        <f>+IF(ISERROR(VLOOKUP($A322,UPP!$C$10:$V$329,15,FALSE)),0,VLOOKUP($A322,UPP!$C$10:$V$329,15,FALSE))</f>
        <v>0</v>
      </c>
      <c r="O322" s="257">
        <f>+IF(ISERROR(VLOOKUP($A322,UPP!$C$10:$V$329,19,FALSE)),0,VLOOKUP($A322,UPP!$C$10:$V$329,19,FALSE))</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EDBE-592C-461E-8ABA-232E7756E2C2}">
  <dimension ref="A1:N73"/>
  <sheetViews>
    <sheetView workbookViewId="0">
      <selection activeCell="P35" sqref="P35"/>
    </sheetView>
  </sheetViews>
  <sheetFormatPr defaultColWidth="10.6640625" defaultRowHeight="12.75" x14ac:dyDescent="0.2"/>
  <cols>
    <col min="1" max="1" width="10.6640625" style="261"/>
    <col min="2" max="4" width="23.33203125" style="261" customWidth="1"/>
    <col min="5" max="5" width="12" style="261" customWidth="1"/>
    <col min="6" max="6" width="23.33203125" style="261" customWidth="1"/>
    <col min="7" max="7" width="16.33203125" style="261" customWidth="1"/>
    <col min="8" max="8" width="10.6640625" style="261"/>
    <col min="9" max="9" width="14.5" style="261" bestFit="1" customWidth="1"/>
    <col min="10" max="12" width="23.33203125" style="261" customWidth="1"/>
    <col min="13" max="13" width="12" style="261" customWidth="1"/>
    <col min="14" max="14" width="23.33203125" style="261" customWidth="1"/>
    <col min="15" max="16384" width="10.6640625" style="261"/>
  </cols>
  <sheetData>
    <row r="1" spans="1:14" x14ac:dyDescent="0.2">
      <c r="A1" s="387" t="s">
        <v>1198</v>
      </c>
      <c r="B1" s="385" t="s">
        <v>1586</v>
      </c>
      <c r="C1" s="383"/>
      <c r="D1" s="383"/>
      <c r="E1" s="388" t="s">
        <v>1578</v>
      </c>
    </row>
    <row r="2" spans="1:14" x14ac:dyDescent="0.2">
      <c r="A2" s="386" t="s">
        <v>1199</v>
      </c>
      <c r="B2" s="384" t="s">
        <v>1200</v>
      </c>
      <c r="C2" s="383"/>
      <c r="D2" s="383"/>
      <c r="E2" s="389" t="s">
        <v>1584</v>
      </c>
    </row>
    <row r="4" spans="1:14" x14ac:dyDescent="0.2">
      <c r="A4" s="258"/>
      <c r="B4" s="258"/>
      <c r="C4" s="258"/>
      <c r="D4" s="258"/>
      <c r="E4" s="258"/>
      <c r="F4" s="259"/>
      <c r="G4" s="260"/>
      <c r="I4" s="258"/>
      <c r="J4" s="258"/>
      <c r="K4" s="258"/>
      <c r="L4" s="258"/>
      <c r="M4" s="258"/>
      <c r="N4" s="259"/>
    </row>
    <row r="5" spans="1:14" x14ac:dyDescent="0.2">
      <c r="A5" s="262" t="s">
        <v>1587</v>
      </c>
      <c r="B5" s="263"/>
      <c r="C5" s="263"/>
      <c r="D5" s="263"/>
      <c r="E5" s="263"/>
      <c r="F5" s="263"/>
      <c r="I5" s="262"/>
      <c r="J5" s="263"/>
      <c r="K5" s="263"/>
      <c r="L5" s="263"/>
      <c r="M5" s="263"/>
      <c r="N5" s="263"/>
    </row>
    <row r="6" spans="1:14" x14ac:dyDescent="0.2">
      <c r="B6" s="264"/>
      <c r="C6" s="264"/>
      <c r="D6" s="264"/>
      <c r="E6" s="264"/>
      <c r="F6" s="264"/>
      <c r="J6" s="264"/>
      <c r="K6" s="264"/>
      <c r="L6" s="264"/>
      <c r="M6" s="264"/>
      <c r="N6" s="264"/>
    </row>
    <row r="7" spans="1:14" x14ac:dyDescent="0.2">
      <c r="B7" s="264"/>
      <c r="C7" s="264"/>
      <c r="D7" s="264"/>
      <c r="E7" s="264"/>
      <c r="F7" s="264"/>
      <c r="J7" s="264"/>
      <c r="K7" s="264"/>
      <c r="L7" s="264"/>
      <c r="M7" s="264"/>
      <c r="N7" s="264"/>
    </row>
    <row r="8" spans="1:14" x14ac:dyDescent="0.2">
      <c r="B8" s="263"/>
      <c r="C8" s="263"/>
      <c r="D8" s="263"/>
      <c r="E8" s="263"/>
      <c r="F8" s="264"/>
      <c r="J8" s="263"/>
      <c r="K8" s="263"/>
      <c r="L8" s="263"/>
      <c r="M8" s="263"/>
      <c r="N8" s="264"/>
    </row>
    <row r="9" spans="1:14" x14ac:dyDescent="0.2">
      <c r="B9" s="265" t="s">
        <v>818</v>
      </c>
      <c r="C9" s="265"/>
      <c r="D9" s="265"/>
      <c r="E9" s="265"/>
      <c r="F9" s="266"/>
      <c r="J9" s="265"/>
      <c r="K9" s="265"/>
      <c r="L9" s="265"/>
      <c r="M9" s="265"/>
      <c r="N9" s="266"/>
    </row>
    <row r="10" spans="1:14" x14ac:dyDescent="0.2">
      <c r="A10" s="267" t="s">
        <v>722</v>
      </c>
      <c r="B10" s="268" t="s">
        <v>31</v>
      </c>
      <c r="C10" s="268" t="s">
        <v>736</v>
      </c>
      <c r="D10" s="268" t="s">
        <v>698</v>
      </c>
      <c r="E10" s="268"/>
      <c r="F10" s="269" t="s">
        <v>22</v>
      </c>
      <c r="J10" s="268"/>
      <c r="K10" s="268"/>
      <c r="L10" s="268"/>
      <c r="M10" s="268"/>
      <c r="N10" s="269"/>
    </row>
    <row r="11" spans="1:14" x14ac:dyDescent="0.2">
      <c r="A11" s="267" t="s">
        <v>819</v>
      </c>
      <c r="B11" s="296">
        <f>+'Exp Loss Report'!S2</f>
        <v>37979838.499999993</v>
      </c>
      <c r="C11" s="296">
        <f>+'Exp Loss Report'!T2</f>
        <v>23491886.430000007</v>
      </c>
      <c r="D11" s="296">
        <f>+'Exp Loss Report'!U2</f>
        <v>4445358.4199999981</v>
      </c>
      <c r="E11" s="270"/>
      <c r="F11" s="271">
        <f>SUM(B11:D11)</f>
        <v>65917083.349999994</v>
      </c>
      <c r="J11" s="297"/>
      <c r="K11" s="270"/>
      <c r="L11" s="270"/>
      <c r="M11" s="270"/>
      <c r="N11" s="271"/>
    </row>
    <row r="12" spans="1:14" x14ac:dyDescent="0.2">
      <c r="A12" s="267" t="s">
        <v>820</v>
      </c>
      <c r="B12" s="296">
        <f>+'Exp Loss Report'!S3</f>
        <v>96500085.460000023</v>
      </c>
      <c r="C12" s="296">
        <f>+'Exp Loss Report'!T3</f>
        <v>40644353.169999987</v>
      </c>
      <c r="D12" s="296">
        <f>+'Exp Loss Report'!U3</f>
        <v>4520396.93</v>
      </c>
      <c r="E12" s="270"/>
      <c r="F12" s="271">
        <f>SUM(B12:D12)</f>
        <v>141664835.56</v>
      </c>
      <c r="J12" s="297"/>
      <c r="K12" s="270"/>
      <c r="L12" s="270"/>
      <c r="M12" s="270"/>
      <c r="N12" s="271"/>
    </row>
    <row r="13" spans="1:14" x14ac:dyDescent="0.2">
      <c r="A13" s="267" t="s">
        <v>821</v>
      </c>
      <c r="B13" s="296">
        <f>+'Exp Loss Report'!S4</f>
        <v>316530991.8560003</v>
      </c>
      <c r="C13" s="296">
        <f>+'Exp Loss Report'!T4</f>
        <v>223808996.1010001</v>
      </c>
      <c r="D13" s="296">
        <f>+'Exp Loss Report'!U4</f>
        <v>36572115.327999994</v>
      </c>
      <c r="E13" s="270"/>
      <c r="F13" s="271">
        <f>SUM(B13:D13)</f>
        <v>576912103.28500032</v>
      </c>
      <c r="J13" s="297"/>
      <c r="K13" s="270"/>
      <c r="L13" s="270"/>
      <c r="M13" s="270"/>
      <c r="N13" s="271"/>
    </row>
    <row r="14" spans="1:14" x14ac:dyDescent="0.2">
      <c r="A14" s="258"/>
      <c r="B14" s="258"/>
      <c r="C14" s="258"/>
      <c r="D14" s="258"/>
      <c r="E14" s="258"/>
      <c r="F14" s="258"/>
      <c r="J14" s="258"/>
      <c r="K14" s="258"/>
      <c r="L14" s="258"/>
      <c r="M14" s="258"/>
      <c r="N14" s="258"/>
    </row>
    <row r="15" spans="1:14" x14ac:dyDescent="0.2">
      <c r="A15" s="269" t="s">
        <v>822</v>
      </c>
      <c r="B15" s="271">
        <f>SUM(B11:B13)</f>
        <v>451010915.81600034</v>
      </c>
      <c r="C15" s="271">
        <f>SUM(C11:C13)</f>
        <v>287945235.70100009</v>
      </c>
      <c r="D15" s="271">
        <f>SUM(D11:D13)</f>
        <v>45537870.677999988</v>
      </c>
      <c r="E15" s="271"/>
      <c r="F15" s="271">
        <f>SUM(F11:F13)</f>
        <v>784494022.19500029</v>
      </c>
      <c r="H15" s="272"/>
      <c r="J15" s="271"/>
      <c r="K15" s="271"/>
      <c r="L15" s="271"/>
      <c r="M15" s="271"/>
      <c r="N15" s="271"/>
    </row>
    <row r="16" spans="1:14" x14ac:dyDescent="0.2">
      <c r="A16" s="258"/>
      <c r="B16" s="258"/>
      <c r="C16" s="258"/>
      <c r="D16" s="258"/>
      <c r="E16" s="258"/>
      <c r="F16" s="258"/>
      <c r="H16" s="272"/>
      <c r="J16" s="258"/>
      <c r="K16" s="258"/>
      <c r="L16" s="258"/>
      <c r="M16" s="258"/>
      <c r="N16" s="258"/>
    </row>
    <row r="17" spans="1:14" x14ac:dyDescent="0.2">
      <c r="A17" s="258"/>
      <c r="B17" s="258"/>
      <c r="C17" s="258"/>
      <c r="D17" s="258"/>
      <c r="E17" s="258"/>
      <c r="F17" s="258"/>
      <c r="H17" s="272"/>
      <c r="J17" s="258"/>
      <c r="K17" s="258"/>
      <c r="L17" s="258"/>
      <c r="M17" s="258"/>
      <c r="N17" s="258"/>
    </row>
    <row r="18" spans="1:14" x14ac:dyDescent="0.2">
      <c r="A18" s="258"/>
      <c r="B18" s="265" t="s">
        <v>38</v>
      </c>
      <c r="C18" s="265"/>
      <c r="D18" s="265"/>
      <c r="E18" s="265"/>
      <c r="F18" s="266"/>
      <c r="H18" s="272"/>
      <c r="J18" s="265"/>
      <c r="K18" s="265"/>
      <c r="L18" s="265"/>
      <c r="M18" s="265"/>
      <c r="N18" s="266"/>
    </row>
    <row r="19" spans="1:14" x14ac:dyDescent="0.2">
      <c r="A19" s="267" t="s">
        <v>722</v>
      </c>
      <c r="B19" s="268" t="s">
        <v>31</v>
      </c>
      <c r="C19" s="268" t="s">
        <v>736</v>
      </c>
      <c r="D19" s="268" t="s">
        <v>698</v>
      </c>
      <c r="E19" s="268"/>
      <c r="F19" s="269" t="s">
        <v>22</v>
      </c>
      <c r="H19" s="272"/>
      <c r="J19" s="268"/>
      <c r="K19" s="268"/>
      <c r="L19" s="268"/>
      <c r="M19" s="268"/>
      <c r="N19" s="269"/>
    </row>
    <row r="20" spans="1:14" x14ac:dyDescent="0.2">
      <c r="A20" s="267" t="s">
        <v>819</v>
      </c>
      <c r="B20" s="296">
        <f>+'Exp Loss Report'!V2</f>
        <v>57695728.97361166</v>
      </c>
      <c r="C20" s="296">
        <f>+'Exp Loss Report'!W2</f>
        <v>31338648.961309824</v>
      </c>
      <c r="D20" s="296">
        <f>+'Exp Loss Report'!X2</f>
        <v>4530328.7101281611</v>
      </c>
      <c r="E20" s="270"/>
      <c r="F20" s="271">
        <f>SUM(B20:D20)</f>
        <v>93564706.645049646</v>
      </c>
      <c r="H20" s="272"/>
      <c r="J20" s="297"/>
      <c r="K20" s="270"/>
      <c r="L20" s="270"/>
      <c r="M20" s="270"/>
      <c r="N20" s="271"/>
    </row>
    <row r="21" spans="1:14" x14ac:dyDescent="0.2">
      <c r="A21" s="267" t="s">
        <v>820</v>
      </c>
      <c r="B21" s="296">
        <f>+'Exp Loss Report'!V3</f>
        <v>90099323.362250552</v>
      </c>
      <c r="C21" s="296">
        <f>+'Exp Loss Report'!W3</f>
        <v>44004691.731215224</v>
      </c>
      <c r="D21" s="296">
        <f>+'Exp Loss Report'!X3</f>
        <v>3999327.2608410385</v>
      </c>
      <c r="E21" s="270"/>
      <c r="F21" s="271">
        <f>SUM(B21:D21)</f>
        <v>138103342.35430682</v>
      </c>
      <c r="H21" s="272"/>
      <c r="J21" s="297"/>
      <c r="K21" s="270"/>
      <c r="L21" s="270"/>
      <c r="M21" s="270"/>
      <c r="N21" s="271"/>
    </row>
    <row r="22" spans="1:14" x14ac:dyDescent="0.2">
      <c r="A22" s="267" t="s">
        <v>821</v>
      </c>
      <c r="B22" s="296">
        <f>+'Exp Loss Report'!V4</f>
        <v>278980322.47756761</v>
      </c>
      <c r="C22" s="296">
        <f>+'Exp Loss Report'!W4</f>
        <v>241607358.76063541</v>
      </c>
      <c r="D22" s="296">
        <f>+'Exp Loss Report'!X4</f>
        <v>31273065.346990664</v>
      </c>
      <c r="E22" s="270"/>
      <c r="F22" s="271">
        <f>SUM(B22:D22)</f>
        <v>551860746.58519375</v>
      </c>
      <c r="H22" s="272"/>
      <c r="J22" s="297"/>
      <c r="K22" s="270"/>
      <c r="L22" s="270"/>
      <c r="M22" s="270"/>
      <c r="N22" s="271"/>
    </row>
    <row r="23" spans="1:14" x14ac:dyDescent="0.2">
      <c r="A23" s="258"/>
      <c r="B23" s="258"/>
      <c r="C23" s="258"/>
      <c r="D23" s="258"/>
      <c r="E23" s="258"/>
      <c r="F23" s="258"/>
      <c r="H23" s="272"/>
      <c r="J23" s="258"/>
      <c r="K23" s="258"/>
      <c r="L23" s="258"/>
      <c r="M23" s="258"/>
      <c r="N23" s="258"/>
    </row>
    <row r="24" spans="1:14" x14ac:dyDescent="0.2">
      <c r="A24" s="269" t="s">
        <v>822</v>
      </c>
      <c r="B24" s="271">
        <f>SUM(B20:B22)</f>
        <v>426775374.81342983</v>
      </c>
      <c r="C24" s="271">
        <f>SUM(C20:C22)</f>
        <v>316950699.45316046</v>
      </c>
      <c r="D24" s="271">
        <f>SUM(D20:D22)</f>
        <v>39802721.31795986</v>
      </c>
      <c r="E24" s="271"/>
      <c r="F24" s="271">
        <f>SUM(F20:F22)</f>
        <v>783528795.58455014</v>
      </c>
      <c r="H24" s="272"/>
      <c r="J24" s="271"/>
      <c r="K24" s="271"/>
      <c r="L24" s="271"/>
      <c r="M24" s="271"/>
      <c r="N24" s="271"/>
    </row>
    <row r="25" spans="1:14" x14ac:dyDescent="0.2">
      <c r="A25" s="258"/>
      <c r="B25" s="258"/>
      <c r="C25" s="258"/>
      <c r="D25" s="258"/>
      <c r="E25" s="258"/>
      <c r="F25" s="258"/>
      <c r="H25" s="272"/>
      <c r="J25" s="258"/>
      <c r="K25" s="258"/>
      <c r="L25" s="258"/>
      <c r="M25" s="258"/>
      <c r="N25" s="258"/>
    </row>
    <row r="26" spans="1:14" x14ac:dyDescent="0.2">
      <c r="A26" s="258"/>
      <c r="B26" s="258"/>
      <c r="C26" s="258"/>
      <c r="D26" s="258"/>
      <c r="E26" s="258"/>
      <c r="F26" s="258"/>
      <c r="J26" s="258"/>
      <c r="K26" s="258"/>
      <c r="L26" s="258"/>
      <c r="M26" s="258"/>
      <c r="N26" s="258"/>
    </row>
    <row r="27" spans="1:14" x14ac:dyDescent="0.2">
      <c r="A27" s="258"/>
      <c r="B27" s="273" t="s">
        <v>823</v>
      </c>
      <c r="C27" s="273"/>
      <c r="D27" s="273"/>
      <c r="E27" s="273"/>
      <c r="F27" s="266"/>
      <c r="J27" s="273"/>
      <c r="K27" s="273"/>
      <c r="L27" s="273"/>
      <c r="M27" s="273"/>
      <c r="N27" s="266"/>
    </row>
    <row r="28" spans="1:14" x14ac:dyDescent="0.2">
      <c r="A28" s="267" t="s">
        <v>722</v>
      </c>
      <c r="B28" s="267" t="s">
        <v>31</v>
      </c>
      <c r="C28" s="267" t="s">
        <v>736</v>
      </c>
      <c r="D28" s="267" t="s">
        <v>698</v>
      </c>
      <c r="E28" s="267"/>
      <c r="F28" s="269" t="s">
        <v>22</v>
      </c>
      <c r="J28" s="267"/>
      <c r="K28" s="267"/>
      <c r="L28" s="267"/>
      <c r="M28" s="267"/>
      <c r="N28" s="269"/>
    </row>
    <row r="29" spans="1:14" x14ac:dyDescent="0.2">
      <c r="A29" s="267" t="s">
        <v>819</v>
      </c>
      <c r="B29" s="274">
        <f t="shared" ref="B29:D31" si="0">ROUND(B20/B11,4)</f>
        <v>1.5190999999999999</v>
      </c>
      <c r="C29" s="274">
        <f t="shared" si="0"/>
        <v>1.3340000000000001</v>
      </c>
      <c r="D29" s="274">
        <f t="shared" si="0"/>
        <v>1.0190999999999999</v>
      </c>
      <c r="E29" s="267"/>
      <c r="F29" s="274">
        <f>ROUND(F20/F11,4)</f>
        <v>1.4194</v>
      </c>
      <c r="J29" s="297"/>
      <c r="K29" s="270"/>
      <c r="L29" s="274"/>
      <c r="M29" s="267"/>
      <c r="N29" s="274"/>
    </row>
    <row r="30" spans="1:14" x14ac:dyDescent="0.2">
      <c r="A30" s="267" t="s">
        <v>820</v>
      </c>
      <c r="B30" s="274">
        <f t="shared" si="0"/>
        <v>0.93369999999999997</v>
      </c>
      <c r="C30" s="274">
        <f t="shared" si="0"/>
        <v>1.0827</v>
      </c>
      <c r="D30" s="274">
        <f t="shared" si="0"/>
        <v>0.88470000000000004</v>
      </c>
      <c r="E30" s="267"/>
      <c r="F30" s="274">
        <f>ROUND(F21/F12,4)</f>
        <v>0.97489999999999999</v>
      </c>
      <c r="J30" s="297"/>
      <c r="K30" s="270"/>
      <c r="L30" s="274"/>
      <c r="M30" s="267"/>
      <c r="N30" s="274"/>
    </row>
    <row r="31" spans="1:14" x14ac:dyDescent="0.2">
      <c r="A31" s="267" t="s">
        <v>821</v>
      </c>
      <c r="B31" s="274">
        <f t="shared" si="0"/>
        <v>0.88139999999999996</v>
      </c>
      <c r="C31" s="274">
        <f t="shared" si="0"/>
        <v>1.0794999999999999</v>
      </c>
      <c r="D31" s="274">
        <f>ROUND(D22/D13,4)</f>
        <v>0.85509999999999997</v>
      </c>
      <c r="E31" s="267"/>
      <c r="F31" s="274">
        <f>ROUND(F22/F13,4)</f>
        <v>0.95660000000000001</v>
      </c>
      <c r="J31" s="297"/>
      <c r="K31" s="270"/>
      <c r="L31" s="274"/>
      <c r="M31" s="267"/>
      <c r="N31" s="274"/>
    </row>
    <row r="32" spans="1:14" ht="13.5" thickBot="1" x14ac:dyDescent="0.25">
      <c r="A32" s="258"/>
      <c r="B32" s="258"/>
      <c r="C32" s="258"/>
      <c r="D32" s="258"/>
      <c r="E32" s="258"/>
      <c r="F32" s="258"/>
      <c r="J32" s="258"/>
      <c r="K32" s="258"/>
      <c r="L32" s="258"/>
      <c r="M32" s="258"/>
      <c r="N32" s="258"/>
    </row>
    <row r="33" spans="1:14" ht="13.5" thickBot="1" x14ac:dyDescent="0.25">
      <c r="A33" s="269" t="s">
        <v>822</v>
      </c>
      <c r="B33" s="274">
        <f>ROUND(B24/B15,4)</f>
        <v>0.94630000000000003</v>
      </c>
      <c r="C33" s="274">
        <f>ROUND(C24/C15,4)</f>
        <v>1.1007</v>
      </c>
      <c r="D33" s="274">
        <f>ROUND(D24/D15,4)</f>
        <v>0.87409999999999999</v>
      </c>
      <c r="E33" s="267"/>
      <c r="F33" s="275">
        <f>ROUND(F24/F15,4)</f>
        <v>0.99880000000000002</v>
      </c>
      <c r="J33" s="274"/>
      <c r="K33" s="274"/>
      <c r="L33" s="274"/>
      <c r="M33" s="267"/>
      <c r="N33" s="275"/>
    </row>
    <row r="34" spans="1:14" x14ac:dyDescent="0.2">
      <c r="A34" s="258"/>
      <c r="B34" s="258"/>
      <c r="C34" s="258"/>
      <c r="D34" s="258"/>
      <c r="E34" s="258"/>
      <c r="F34" s="258"/>
      <c r="J34" s="258"/>
      <c r="K34" s="258"/>
      <c r="L34" s="258"/>
      <c r="M34" s="258"/>
      <c r="N34" s="258"/>
    </row>
    <row r="35" spans="1:14" x14ac:dyDescent="0.2">
      <c r="A35" s="258"/>
      <c r="B35" s="258"/>
      <c r="C35" s="258"/>
      <c r="D35" s="258"/>
      <c r="E35" s="258"/>
      <c r="F35" s="276" t="s">
        <v>824</v>
      </c>
      <c r="J35" s="258"/>
      <c r="K35" s="258"/>
      <c r="L35" s="258"/>
      <c r="M35" s="258"/>
      <c r="N35" s="258"/>
    </row>
    <row r="36" spans="1:14" ht="13.5" hidden="1" thickBot="1" x14ac:dyDescent="0.25">
      <c r="A36" s="277" t="s">
        <v>825</v>
      </c>
      <c r="B36" s="258"/>
      <c r="C36" s="258"/>
      <c r="D36" s="258"/>
      <c r="E36" s="258"/>
      <c r="F36" s="278"/>
      <c r="J36" s="258"/>
      <c r="K36" s="258"/>
      <c r="L36" s="258"/>
      <c r="M36" s="258"/>
      <c r="N36" s="278"/>
    </row>
    <row r="37" spans="1:14" hidden="1" x14ac:dyDescent="0.2">
      <c r="A37" s="258"/>
      <c r="B37" s="273"/>
      <c r="C37" s="273"/>
      <c r="D37" s="273"/>
      <c r="E37" s="273"/>
      <c r="F37" s="266"/>
      <c r="J37" s="273"/>
      <c r="K37" s="273"/>
      <c r="L37" s="273"/>
      <c r="M37" s="273"/>
      <c r="N37" s="266"/>
    </row>
    <row r="38" spans="1:14" hidden="1" x14ac:dyDescent="0.2">
      <c r="A38" s="267" t="s">
        <v>722</v>
      </c>
      <c r="B38" s="267"/>
      <c r="C38" s="267"/>
      <c r="D38" s="267"/>
      <c r="E38" s="267"/>
      <c r="F38" s="269"/>
      <c r="J38" s="267"/>
      <c r="K38" s="267"/>
      <c r="L38" s="267"/>
      <c r="M38" s="267"/>
      <c r="N38" s="269"/>
    </row>
    <row r="39" spans="1:14" hidden="1" x14ac:dyDescent="0.2">
      <c r="A39" s="267" t="s">
        <v>819</v>
      </c>
      <c r="B39" s="279"/>
      <c r="C39" s="280"/>
      <c r="D39" s="281"/>
      <c r="E39" s="267"/>
      <c r="F39" s="274"/>
      <c r="J39" s="279"/>
      <c r="K39" s="280"/>
      <c r="L39" s="281"/>
      <c r="M39" s="267"/>
      <c r="N39" s="274"/>
    </row>
    <row r="40" spans="1:14" hidden="1" x14ac:dyDescent="0.2">
      <c r="A40" s="267" t="s">
        <v>820</v>
      </c>
      <c r="B40" s="282" t="e">
        <f>#REF!*$Y$36+#REF!*(1-$Y$36)</f>
        <v>#REF!</v>
      </c>
      <c r="C40" s="274" t="e">
        <f>#REF!*$Y$36+#REF!*(1-$Y$36)</f>
        <v>#REF!</v>
      </c>
      <c r="D40" s="283" t="e">
        <f>#REF!*$Y$36+#REF!*(1-$Y$36)</f>
        <v>#REF!</v>
      </c>
      <c r="E40" s="267"/>
      <c r="F40" s="274" t="e">
        <f>#REF!*$Y$36+#REF!*(1-$Y$36)</f>
        <v>#REF!</v>
      </c>
      <c r="J40" s="282"/>
      <c r="K40" s="274"/>
      <c r="L40" s="283"/>
      <c r="M40" s="267"/>
      <c r="N40" s="274"/>
    </row>
    <row r="41" spans="1:14" ht="13.5" hidden="1" thickBot="1" x14ac:dyDescent="0.25">
      <c r="A41" s="267" t="s">
        <v>821</v>
      </c>
      <c r="B41" s="284" t="e">
        <f>#REF!*$Y$36+#REF!*(1-$Y$36)</f>
        <v>#REF!</v>
      </c>
      <c r="C41" s="285" t="e">
        <f>#REF!*$Y$36+#REF!*(1-$Y$36)</f>
        <v>#REF!</v>
      </c>
      <c r="D41" s="286" t="e">
        <f>#REF!*$Y$36+#REF!*(1-$Y$36)</f>
        <v>#REF!</v>
      </c>
      <c r="E41" s="267"/>
      <c r="F41" s="274" t="e">
        <f>#REF!*$Y$36+#REF!*(1-$Y$36)</f>
        <v>#REF!</v>
      </c>
      <c r="J41" s="284"/>
      <c r="K41" s="285"/>
      <c r="L41" s="286"/>
      <c r="M41" s="267"/>
      <c r="N41" s="274"/>
    </row>
    <row r="42" spans="1:14" hidden="1" x14ac:dyDescent="0.2">
      <c r="A42" s="258"/>
      <c r="B42" s="274"/>
      <c r="C42" s="274"/>
      <c r="D42" s="274"/>
      <c r="E42" s="267"/>
      <c r="F42" s="274"/>
      <c r="J42" s="274"/>
      <c r="K42" s="274"/>
      <c r="L42" s="274"/>
      <c r="M42" s="267"/>
      <c r="N42" s="274"/>
    </row>
    <row r="43" spans="1:14" hidden="1" x14ac:dyDescent="0.2">
      <c r="A43" s="269" t="s">
        <v>822</v>
      </c>
      <c r="B43" s="274" t="e">
        <f>#REF!*$Y$36+#REF!*(1-$Y$36)</f>
        <v>#REF!</v>
      </c>
      <c r="C43" s="274" t="e">
        <f>#REF!*$Y$36+#REF!*(1-$Y$36)</f>
        <v>#REF!</v>
      </c>
      <c r="D43" s="274" t="e">
        <f>#REF!*$Y$36+#REF!*(1-$Y$36)</f>
        <v>#REF!</v>
      </c>
      <c r="E43" s="267"/>
      <c r="F43" s="274" t="e">
        <f>#REF!*$Y$36+#REF!*(1-$Y$36)</f>
        <v>#REF!</v>
      </c>
      <c r="J43" s="274"/>
      <c r="K43" s="274"/>
      <c r="L43" s="274"/>
      <c r="M43" s="267"/>
      <c r="N43" s="274"/>
    </row>
    <row r="44" spans="1:14" hidden="1" x14ac:dyDescent="0.2">
      <c r="A44" s="258"/>
      <c r="B44" s="258"/>
      <c r="C44" s="258"/>
      <c r="D44" s="258"/>
      <c r="E44" s="258"/>
      <c r="F44" s="258"/>
      <c r="J44" s="258"/>
      <c r="K44" s="258"/>
      <c r="L44" s="258"/>
      <c r="M44" s="258"/>
      <c r="N44" s="258"/>
    </row>
    <row r="45" spans="1:14" hidden="1" x14ac:dyDescent="0.2">
      <c r="A45" s="258"/>
      <c r="B45" s="258"/>
      <c r="C45" s="258"/>
      <c r="D45" s="258"/>
      <c r="E45" s="258"/>
      <c r="F45" s="258"/>
      <c r="J45" s="258"/>
      <c r="K45" s="258"/>
      <c r="L45" s="258"/>
      <c r="M45" s="258"/>
      <c r="N45" s="258"/>
    </row>
    <row r="46" spans="1:14" ht="13.5" hidden="1" thickBot="1" x14ac:dyDescent="0.25">
      <c r="A46" s="277" t="s">
        <v>825</v>
      </c>
      <c r="B46" s="258"/>
      <c r="C46" s="258"/>
      <c r="D46" s="258"/>
      <c r="E46" s="258"/>
      <c r="F46" s="278">
        <v>1</v>
      </c>
      <c r="J46" s="258"/>
      <c r="K46" s="258"/>
      <c r="L46" s="258"/>
      <c r="M46" s="258"/>
      <c r="N46" s="278"/>
    </row>
    <row r="47" spans="1:14" hidden="1" x14ac:dyDescent="0.2">
      <c r="A47" s="258"/>
      <c r="B47" s="273" t="s">
        <v>823</v>
      </c>
      <c r="C47" s="273"/>
      <c r="D47" s="273"/>
      <c r="E47" s="273"/>
      <c r="F47" s="266"/>
      <c r="J47" s="273"/>
      <c r="K47" s="273"/>
      <c r="L47" s="273"/>
      <c r="M47" s="273"/>
      <c r="N47" s="266"/>
    </row>
    <row r="48" spans="1:14" hidden="1" x14ac:dyDescent="0.2">
      <c r="A48" s="267" t="s">
        <v>722</v>
      </c>
      <c r="B48" s="267" t="s">
        <v>31</v>
      </c>
      <c r="C48" s="267" t="s">
        <v>736</v>
      </c>
      <c r="D48" s="267" t="s">
        <v>698</v>
      </c>
      <c r="E48" s="267"/>
      <c r="F48" s="269" t="s">
        <v>22</v>
      </c>
      <c r="J48" s="267"/>
      <c r="K48" s="267"/>
      <c r="L48" s="267"/>
      <c r="M48" s="267"/>
      <c r="N48" s="269"/>
    </row>
    <row r="49" spans="1:14" hidden="1" x14ac:dyDescent="0.2">
      <c r="A49" s="267" t="s">
        <v>819</v>
      </c>
      <c r="B49" s="279" t="e">
        <f>#REF!*$Y$46+#REF!*(1-$Y$46)</f>
        <v>#REF!</v>
      </c>
      <c r="C49" s="280" t="e">
        <f>#REF!*$Y$46+#REF!*(1-$Y$46)</f>
        <v>#REF!</v>
      </c>
      <c r="D49" s="281" t="e">
        <f>#REF!*$Y$46+#REF!*(1-$Y$46)</f>
        <v>#REF!</v>
      </c>
      <c r="E49" s="267"/>
      <c r="F49" s="274" t="e">
        <f>#REF!*$Y$46+#REF!*(1-$Y$46)</f>
        <v>#REF!</v>
      </c>
      <c r="J49" s="279"/>
      <c r="K49" s="280"/>
      <c r="L49" s="281"/>
      <c r="M49" s="267"/>
      <c r="N49" s="274"/>
    </row>
    <row r="50" spans="1:14" hidden="1" x14ac:dyDescent="0.2">
      <c r="A50" s="267" t="s">
        <v>820</v>
      </c>
      <c r="B50" s="282" t="e">
        <f>#REF!*$Y$46+#REF!*(1-$Y$46)</f>
        <v>#REF!</v>
      </c>
      <c r="C50" s="274" t="e">
        <f>#REF!*$Y$46+#REF!*(1-$Y$46)</f>
        <v>#REF!</v>
      </c>
      <c r="D50" s="283" t="e">
        <f>#REF!*$Y$46+#REF!*(1-$Y$46)</f>
        <v>#REF!</v>
      </c>
      <c r="E50" s="267"/>
      <c r="F50" s="274" t="e">
        <f>#REF!*$Y$46+#REF!*(1-$Y$46)</f>
        <v>#REF!</v>
      </c>
      <c r="J50" s="282"/>
      <c r="K50" s="274"/>
      <c r="L50" s="283"/>
      <c r="M50" s="267"/>
      <c r="N50" s="274"/>
    </row>
    <row r="51" spans="1:14" ht="13.5" hidden="1" thickBot="1" x14ac:dyDescent="0.25">
      <c r="A51" s="267" t="s">
        <v>821</v>
      </c>
      <c r="B51" s="284" t="e">
        <f>#REF!*$Y$46+#REF!*(1-$Y$46)</f>
        <v>#REF!</v>
      </c>
      <c r="C51" s="285" t="e">
        <f>#REF!*$Y$46+#REF!*(1-$Y$46)</f>
        <v>#REF!</v>
      </c>
      <c r="D51" s="286" t="e">
        <f>#REF!*$Y$46+#REF!*(1-$Y$46)</f>
        <v>#REF!</v>
      </c>
      <c r="E51" s="267"/>
      <c r="F51" s="274" t="e">
        <f>#REF!*$Y$46+#REF!*(1-$Y$46)</f>
        <v>#REF!</v>
      </c>
      <c r="J51" s="284"/>
      <c r="K51" s="285"/>
      <c r="L51" s="286"/>
      <c r="M51" s="267"/>
      <c r="N51" s="274"/>
    </row>
    <row r="52" spans="1:14" hidden="1" x14ac:dyDescent="0.2">
      <c r="A52" s="258"/>
      <c r="B52" s="274"/>
      <c r="C52" s="274"/>
      <c r="D52" s="274"/>
      <c r="E52" s="267"/>
      <c r="F52" s="274"/>
      <c r="J52" s="274"/>
      <c r="K52" s="274"/>
      <c r="L52" s="274"/>
      <c r="M52" s="267"/>
      <c r="N52" s="274"/>
    </row>
    <row r="53" spans="1:14" hidden="1" x14ac:dyDescent="0.2">
      <c r="A53" s="269" t="s">
        <v>822</v>
      </c>
      <c r="B53" s="274" t="e">
        <f>#REF!*$Y$46+#REF!*(1-$Y$46)</f>
        <v>#REF!</v>
      </c>
      <c r="C53" s="274" t="e">
        <f>#REF!*$Y$46+#REF!*(1-$Y$46)</f>
        <v>#REF!</v>
      </c>
      <c r="D53" s="274" t="e">
        <f>#REF!*$Y$46+#REF!*(1-$Y$46)</f>
        <v>#REF!</v>
      </c>
      <c r="E53" s="267"/>
      <c r="F53" s="274" t="e">
        <f>#REF!*$Y$46+#REF!*(1-$Y$46)</f>
        <v>#REF!</v>
      </c>
      <c r="J53" s="274"/>
      <c r="K53" s="274"/>
      <c r="L53" s="274"/>
      <c r="M53" s="267"/>
      <c r="N53" s="274"/>
    </row>
    <row r="54" spans="1:14" hidden="1" x14ac:dyDescent="0.2">
      <c r="A54" s="258"/>
      <c r="B54" s="258"/>
      <c r="C54" s="258"/>
      <c r="D54" s="258"/>
      <c r="E54" s="258"/>
      <c r="F54" s="258"/>
      <c r="J54" s="258"/>
      <c r="K54" s="258"/>
      <c r="L54" s="258"/>
      <c r="M54" s="258"/>
      <c r="N54" s="258"/>
    </row>
    <row r="55" spans="1:14" hidden="1" x14ac:dyDescent="0.2">
      <c r="A55" s="258"/>
      <c r="B55" s="287" t="s">
        <v>826</v>
      </c>
      <c r="C55" s="266"/>
      <c r="D55" s="266"/>
      <c r="E55" s="266"/>
      <c r="F55" s="258"/>
      <c r="J55" s="287"/>
      <c r="K55" s="266"/>
      <c r="L55" s="266"/>
      <c r="M55" s="266"/>
      <c r="N55" s="258"/>
    </row>
    <row r="56" spans="1:14" hidden="1" x14ac:dyDescent="0.2">
      <c r="A56" s="258"/>
      <c r="B56" s="287" t="s">
        <v>827</v>
      </c>
      <c r="C56" s="266"/>
      <c r="D56" s="266"/>
      <c r="E56" s="266"/>
      <c r="F56" s="258"/>
      <c r="J56" s="287"/>
      <c r="K56" s="266"/>
      <c r="L56" s="266"/>
      <c r="M56" s="266"/>
      <c r="N56" s="258"/>
    </row>
    <row r="57" spans="1:14" hidden="1" x14ac:dyDescent="0.2">
      <c r="A57" s="258"/>
      <c r="B57" s="266" t="s">
        <v>828</v>
      </c>
      <c r="C57" s="266"/>
      <c r="D57" s="266"/>
      <c r="E57" s="266"/>
      <c r="F57" s="258"/>
      <c r="J57" s="266"/>
      <c r="K57" s="266"/>
      <c r="L57" s="266"/>
      <c r="M57" s="266"/>
      <c r="N57" s="258"/>
    </row>
    <row r="58" spans="1:14" hidden="1" x14ac:dyDescent="0.2">
      <c r="A58" s="258"/>
      <c r="B58" s="287" t="s">
        <v>829</v>
      </c>
      <c r="C58" s="266"/>
      <c r="D58" s="266"/>
      <c r="E58" s="266"/>
      <c r="F58" s="258"/>
      <c r="J58" s="287"/>
      <c r="K58" s="266"/>
      <c r="L58" s="266"/>
      <c r="M58" s="266"/>
      <c r="N58" s="258"/>
    </row>
    <row r="59" spans="1:14" hidden="1" x14ac:dyDescent="0.2">
      <c r="A59" s="258"/>
      <c r="B59" s="266" t="s">
        <v>830</v>
      </c>
      <c r="C59" s="266"/>
      <c r="D59" s="266"/>
      <c r="E59" s="266"/>
      <c r="F59" s="258"/>
      <c r="J59" s="266"/>
      <c r="K59" s="266"/>
      <c r="L59" s="266"/>
      <c r="M59" s="266"/>
      <c r="N59" s="258"/>
    </row>
    <row r="60" spans="1:14" x14ac:dyDescent="0.2">
      <c r="A60" s="276" t="s">
        <v>824</v>
      </c>
      <c r="B60" s="288"/>
      <c r="C60" s="288"/>
      <c r="D60" s="289" t="s">
        <v>831</v>
      </c>
      <c r="E60" s="258"/>
      <c r="F60" s="258"/>
      <c r="J60" s="288"/>
      <c r="K60" s="288"/>
      <c r="L60" s="288"/>
      <c r="M60" s="258"/>
      <c r="N60" s="258"/>
    </row>
    <row r="61" spans="1:14" ht="13.5" thickBot="1" x14ac:dyDescent="0.25">
      <c r="B61" s="288"/>
      <c r="C61" s="288"/>
      <c r="D61" s="288"/>
      <c r="E61" s="258"/>
      <c r="F61" s="258"/>
      <c r="I61" s="258"/>
      <c r="J61" s="288"/>
      <c r="K61" s="288"/>
      <c r="L61" s="288"/>
      <c r="M61" s="258"/>
      <c r="N61" s="258"/>
    </row>
    <row r="62" spans="1:14" ht="13.5" thickBot="1" x14ac:dyDescent="0.25">
      <c r="A62" s="258"/>
      <c r="B62" s="290">
        <f>ROUND(F33,3)</f>
        <v>0.999</v>
      </c>
      <c r="C62" s="288"/>
      <c r="D62" s="291" t="s">
        <v>832</v>
      </c>
      <c r="E62" s="258">
        <v>0.6361</v>
      </c>
      <c r="F62" s="258"/>
      <c r="I62" s="258"/>
      <c r="J62" s="288"/>
      <c r="K62" s="288"/>
      <c r="L62" s="288"/>
      <c r="M62" s="258"/>
      <c r="N62" s="258"/>
    </row>
    <row r="63" spans="1:14" x14ac:dyDescent="0.2">
      <c r="A63" s="258"/>
      <c r="B63" s="288"/>
      <c r="C63" s="288"/>
      <c r="D63" s="291" t="s">
        <v>833</v>
      </c>
      <c r="E63" s="258">
        <v>0.81579999999999997</v>
      </c>
      <c r="F63" s="258"/>
      <c r="I63" s="258"/>
      <c r="J63" s="288"/>
      <c r="K63" s="288"/>
      <c r="L63" s="288"/>
      <c r="M63" s="258"/>
      <c r="N63" s="258"/>
    </row>
    <row r="64" spans="1:14" x14ac:dyDescent="0.2">
      <c r="A64" s="258"/>
      <c r="B64" s="288"/>
      <c r="C64" s="288"/>
      <c r="D64" s="291" t="s">
        <v>834</v>
      </c>
      <c r="E64" s="258">
        <v>0.70899999999999996</v>
      </c>
      <c r="F64" s="258"/>
      <c r="I64" s="258"/>
      <c r="J64" s="288"/>
      <c r="K64" s="288"/>
      <c r="L64" s="288"/>
      <c r="M64" s="258"/>
      <c r="N64" s="258"/>
    </row>
    <row r="65" spans="1:14" x14ac:dyDescent="0.2">
      <c r="A65" s="258"/>
      <c r="B65" s="288"/>
      <c r="C65" s="288"/>
      <c r="D65" s="291" t="s">
        <v>835</v>
      </c>
      <c r="E65" s="258">
        <v>0.96589999999999998</v>
      </c>
      <c r="F65" s="258"/>
      <c r="I65" s="258"/>
      <c r="J65" s="288"/>
      <c r="K65" s="288"/>
      <c r="L65" s="288"/>
      <c r="M65" s="258"/>
      <c r="N65" s="258"/>
    </row>
    <row r="66" spans="1:14" x14ac:dyDescent="0.2">
      <c r="A66" s="258"/>
      <c r="B66" s="288"/>
      <c r="C66" s="288"/>
      <c r="D66" s="291" t="s">
        <v>836</v>
      </c>
      <c r="E66" s="258">
        <v>1.2282</v>
      </c>
      <c r="F66" s="258"/>
      <c r="I66" s="258"/>
      <c r="J66" s="288"/>
      <c r="K66" s="288"/>
      <c r="L66" s="288"/>
      <c r="M66" s="258"/>
      <c r="N66" s="258"/>
    </row>
    <row r="67" spans="1:14" x14ac:dyDescent="0.2">
      <c r="B67" s="288"/>
      <c r="C67" s="288"/>
      <c r="D67" s="291" t="s">
        <v>837</v>
      </c>
      <c r="E67" s="258">
        <v>1.109</v>
      </c>
      <c r="F67" s="258"/>
      <c r="J67" s="288"/>
      <c r="K67" s="288"/>
      <c r="L67" s="288"/>
      <c r="M67" s="258"/>
      <c r="N67" s="258"/>
    </row>
    <row r="68" spans="1:14" x14ac:dyDescent="0.2">
      <c r="B68" s="288"/>
      <c r="C68" s="288"/>
      <c r="D68" s="291" t="s">
        <v>838</v>
      </c>
      <c r="E68" s="258">
        <v>1.2141999999999999</v>
      </c>
      <c r="F68" s="258"/>
      <c r="J68" s="288"/>
      <c r="K68" s="288"/>
      <c r="L68" s="288"/>
      <c r="M68" s="258"/>
      <c r="N68" s="258"/>
    </row>
    <row r="69" spans="1:14" x14ac:dyDescent="0.2">
      <c r="B69" s="258"/>
      <c r="C69" s="258"/>
      <c r="D69" s="291" t="s">
        <v>839</v>
      </c>
      <c r="E69" s="258">
        <v>1.1374</v>
      </c>
      <c r="F69" s="258"/>
      <c r="J69" s="258"/>
      <c r="K69" s="258"/>
      <c r="L69" s="258"/>
      <c r="M69" s="258"/>
      <c r="N69" s="258"/>
    </row>
    <row r="70" spans="1:14" x14ac:dyDescent="0.2">
      <c r="B70" s="288"/>
      <c r="C70" s="288"/>
      <c r="D70" s="291" t="s">
        <v>840</v>
      </c>
      <c r="E70" s="261">
        <v>0.94189999999999996</v>
      </c>
    </row>
    <row r="71" spans="1:14" x14ac:dyDescent="0.2">
      <c r="B71" s="288"/>
      <c r="C71" s="288"/>
      <c r="D71" s="291" t="s">
        <v>841</v>
      </c>
      <c r="E71" s="261">
        <v>0.95750000000000002</v>
      </c>
    </row>
    <row r="72" spans="1:14" x14ac:dyDescent="0.2">
      <c r="B72" s="288"/>
      <c r="C72" s="288"/>
      <c r="D72" s="291" t="s">
        <v>1585</v>
      </c>
      <c r="E72" s="261">
        <v>0.99880000000000002</v>
      </c>
    </row>
    <row r="73" spans="1:14" x14ac:dyDescent="0.2">
      <c r="B73" s="288"/>
      <c r="C73" s="288"/>
      <c r="D73" s="288"/>
    </row>
  </sheetData>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5E1B-378F-4671-8701-25F10DBF68A9}">
  <sheetPr codeName="Sheet19"/>
  <dimension ref="A1:AH322"/>
  <sheetViews>
    <sheetView topLeftCell="P1" workbookViewId="0">
      <pane ySplit="6" topLeftCell="A7" activePane="bottomLeft" state="frozen"/>
      <selection activeCell="P35" sqref="P35"/>
      <selection pane="bottomLeft" activeCell="P35" sqref="P35"/>
    </sheetView>
  </sheetViews>
  <sheetFormatPr defaultRowHeight="12.75" x14ac:dyDescent="0.2"/>
  <cols>
    <col min="1" max="1" width="9.33203125" style="48"/>
    <col min="2" max="2" width="5.5" style="48" bestFit="1" customWidth="1"/>
    <col min="3" max="3" width="14" style="48" customWidth="1"/>
    <col min="4" max="4" width="15.5" style="48" bestFit="1" customWidth="1"/>
    <col min="5" max="5" width="14" style="48" customWidth="1"/>
    <col min="6" max="6" width="15.5" style="48" bestFit="1" customWidth="1"/>
    <col min="7" max="7" width="14" style="48" customWidth="1"/>
    <col min="8" max="8" width="15.5" style="48" bestFit="1" customWidth="1"/>
    <col min="9" max="9" width="14" style="48" customWidth="1"/>
    <col min="10" max="10" width="15.83203125" style="48" bestFit="1" customWidth="1"/>
    <col min="11" max="11" width="14" style="48" customWidth="1"/>
    <col min="12" max="12" width="15.83203125" style="48" bestFit="1" customWidth="1"/>
    <col min="13" max="13" width="14" style="48" customWidth="1"/>
    <col min="14" max="14" width="12.83203125" style="48" bestFit="1" customWidth="1"/>
    <col min="15" max="15" width="10" style="326" bestFit="1" customWidth="1"/>
    <col min="16" max="16" width="11.1640625" style="326" bestFit="1" customWidth="1"/>
    <col min="17" max="17" width="10" style="326" bestFit="1" customWidth="1"/>
    <col min="18" max="18" width="10.83203125" style="48" bestFit="1" customWidth="1"/>
    <col min="19" max="19" width="10.1640625" style="48" bestFit="1" customWidth="1"/>
    <col min="20" max="20" width="9.6640625" style="48" bestFit="1" customWidth="1"/>
    <col min="21" max="21" width="17" style="48" bestFit="1" customWidth="1"/>
    <col min="22" max="22" width="14.33203125" style="48" bestFit="1" customWidth="1"/>
    <col min="23" max="23" width="10" style="48" bestFit="1" customWidth="1"/>
    <col min="24" max="24" width="11.6640625" style="48" bestFit="1" customWidth="1"/>
    <col min="25" max="25" width="9.33203125" style="48"/>
    <col min="26" max="26" width="10.1640625" style="48" customWidth="1"/>
    <col min="27" max="27" width="12.33203125" style="48" bestFit="1" customWidth="1"/>
    <col min="28" max="16384" width="9.33203125" style="48"/>
  </cols>
  <sheetData>
    <row r="1" spans="1:34" x14ac:dyDescent="0.2">
      <c r="A1" s="47" t="s">
        <v>696</v>
      </c>
    </row>
    <row r="2" spans="1:34" x14ac:dyDescent="0.2">
      <c r="O2" s="359" t="s">
        <v>1183</v>
      </c>
      <c r="P2" s="340"/>
      <c r="Q2" s="337"/>
    </row>
    <row r="3" spans="1:34" x14ac:dyDescent="0.2">
      <c r="O3" s="341"/>
      <c r="P3" s="491">
        <f>+'POST-TEST Factor'!F33</f>
        <v>0.99880000000000002</v>
      </c>
      <c r="Q3" s="328"/>
    </row>
    <row r="4" spans="1:34" x14ac:dyDescent="0.2">
      <c r="A4" s="62"/>
      <c r="B4" s="52"/>
      <c r="C4" s="49" t="s">
        <v>699</v>
      </c>
      <c r="D4" s="50"/>
      <c r="E4" s="50"/>
      <c r="F4" s="50"/>
      <c r="G4" s="50"/>
      <c r="H4" s="51"/>
      <c r="I4" s="50" t="s">
        <v>700</v>
      </c>
      <c r="J4" s="50"/>
      <c r="K4" s="50"/>
      <c r="L4" s="50"/>
      <c r="M4" s="50"/>
      <c r="N4" s="51"/>
      <c r="O4" s="360" t="s">
        <v>1184</v>
      </c>
      <c r="P4" s="361"/>
      <c r="Q4" s="362"/>
    </row>
    <row r="5" spans="1:34" x14ac:dyDescent="0.2">
      <c r="A5" s="63"/>
      <c r="B5" s="61"/>
      <c r="C5" s="55" t="s">
        <v>31</v>
      </c>
      <c r="D5" s="56" t="s">
        <v>31</v>
      </c>
      <c r="E5" s="57" t="s">
        <v>32</v>
      </c>
      <c r="F5" s="56" t="s">
        <v>32</v>
      </c>
      <c r="G5" s="57" t="s">
        <v>698</v>
      </c>
      <c r="H5" s="56" t="s">
        <v>698</v>
      </c>
      <c r="I5" s="57" t="s">
        <v>31</v>
      </c>
      <c r="J5" s="56" t="s">
        <v>31</v>
      </c>
      <c r="K5" s="57" t="s">
        <v>32</v>
      </c>
      <c r="L5" s="56" t="s">
        <v>32</v>
      </c>
      <c r="M5" s="57" t="s">
        <v>698</v>
      </c>
      <c r="N5" s="56" t="s">
        <v>698</v>
      </c>
      <c r="O5" s="363"/>
      <c r="P5" s="364"/>
      <c r="Q5" s="327"/>
      <c r="R5" s="448" t="s">
        <v>1717</v>
      </c>
      <c r="S5" s="241"/>
      <c r="T5" s="133"/>
      <c r="U5" s="171" t="s">
        <v>1718</v>
      </c>
      <c r="V5" s="347" t="s">
        <v>1719</v>
      </c>
      <c r="W5" s="348" t="s">
        <v>1720</v>
      </c>
      <c r="X5" s="330" t="s">
        <v>693</v>
      </c>
      <c r="Z5" s="448" t="s">
        <v>1734</v>
      </c>
      <c r="AA5" s="241"/>
      <c r="AB5" s="133"/>
    </row>
    <row r="6" spans="1:34" x14ac:dyDescent="0.2">
      <c r="A6" s="64" t="s">
        <v>686</v>
      </c>
      <c r="B6" s="59" t="s">
        <v>695</v>
      </c>
      <c r="C6" s="58" t="s">
        <v>697</v>
      </c>
      <c r="D6" s="59" t="s">
        <v>2</v>
      </c>
      <c r="E6" s="60" t="s">
        <v>697</v>
      </c>
      <c r="F6" s="59" t="s">
        <v>2</v>
      </c>
      <c r="G6" s="60" t="s">
        <v>697</v>
      </c>
      <c r="H6" s="59" t="s">
        <v>2</v>
      </c>
      <c r="I6" s="60" t="s">
        <v>697</v>
      </c>
      <c r="J6" s="59" t="s">
        <v>2</v>
      </c>
      <c r="K6" s="60" t="s">
        <v>697</v>
      </c>
      <c r="L6" s="59" t="s">
        <v>2</v>
      </c>
      <c r="M6" s="60" t="s">
        <v>697</v>
      </c>
      <c r="N6" s="59" t="s">
        <v>2</v>
      </c>
      <c r="O6" s="341" t="s">
        <v>31</v>
      </c>
      <c r="P6" s="324" t="s">
        <v>32</v>
      </c>
      <c r="Q6" s="328" t="s">
        <v>768</v>
      </c>
      <c r="R6" s="447" t="s">
        <v>18</v>
      </c>
      <c r="S6" s="187" t="s">
        <v>19</v>
      </c>
      <c r="T6" s="132" t="s">
        <v>768</v>
      </c>
      <c r="U6" s="168" t="s">
        <v>22</v>
      </c>
      <c r="V6" s="345" t="s">
        <v>22</v>
      </c>
      <c r="W6" s="346" t="s">
        <v>22</v>
      </c>
      <c r="X6" s="333" t="s">
        <v>694</v>
      </c>
      <c r="Z6" s="488" t="s">
        <v>18</v>
      </c>
      <c r="AA6" s="489" t="s">
        <v>19</v>
      </c>
      <c r="AB6" s="490" t="s">
        <v>768</v>
      </c>
    </row>
    <row r="7" spans="1:34" x14ac:dyDescent="0.2">
      <c r="A7" s="375">
        <f>+'IBNR+Freq'!B11</f>
        <v>5</v>
      </c>
      <c r="B7" s="375">
        <f>+'IBNR+Freq'!C11</f>
        <v>3</v>
      </c>
      <c r="C7" s="256">
        <f>+'IBNR+Freq'!W11</f>
        <v>6.6903960734259833</v>
      </c>
      <c r="D7" s="375">
        <f>+'IBNR+Freq'!J11</f>
        <v>52748</v>
      </c>
      <c r="E7" s="256">
        <f>+'IBNR+Freq'!X11</f>
        <v>2.8495189047629408</v>
      </c>
      <c r="F7" s="375">
        <f>++D7</f>
        <v>52748</v>
      </c>
      <c r="G7" s="256">
        <f>+'IBNR+Freq'!Y11</f>
        <v>0.19952077038936653</v>
      </c>
      <c r="H7" s="375">
        <f>+F7</f>
        <v>52748</v>
      </c>
      <c r="I7" s="256">
        <f>++IFERROR(VLOOKUP($A7,UPP!$C$10:$V$329,13,FALSE),0)</f>
        <v>7.1981038401283355</v>
      </c>
      <c r="J7" s="257">
        <f>+D7</f>
        <v>52748</v>
      </c>
      <c r="K7" s="256">
        <f>+IFERROR(VLOOKUP($A7,UPP!$C$10:$V$329,14,FALSE),0)</f>
        <v>2.6897521920444944</v>
      </c>
      <c r="L7" s="257">
        <f>+D7</f>
        <v>52748</v>
      </c>
      <c r="M7" s="256">
        <f>+IFERROR(VLOOKUP($A7,UPP!$C$10:$V$329,15,FALSE),0)</f>
        <v>0.24289513282717287</v>
      </c>
      <c r="N7" s="257">
        <f>+D7</f>
        <v>52748</v>
      </c>
      <c r="O7" s="376">
        <f t="shared" ref="O7:O17" si="0">+(C7*$P$3)</f>
        <v>6.6823675981378718</v>
      </c>
      <c r="P7" s="376">
        <f t="shared" ref="P7:P17" si="1">+(E7*$P$3)</f>
        <v>2.8460994820772254</v>
      </c>
      <c r="Q7" s="376">
        <f t="shared" ref="Q7:Q17" si="2">+(G7*$P$3)</f>
        <v>0.19928134546489928</v>
      </c>
      <c r="R7" s="256">
        <f>+O7*VLOOKUP($A7,UPP!$C10:$AC323,25,FALSE)+I7*(1-VLOOKUP($A7,UPP!$C10:$AC323,25,FALSE))</f>
        <v>7.1929464777084311</v>
      </c>
      <c r="S7" s="256">
        <f>+P7*VLOOKUP($A7,UPP!$C10:$AC323,26,FALSE)+K7*(1-VLOOKUP($A7,UPP!$C10:$AC323,26,FALSE))</f>
        <v>2.6960060836458037</v>
      </c>
      <c r="T7" s="256">
        <f>+Q7*VLOOKUP($A7,UPP!$C10:$AC323,27,FALSE)+M7*(1-VLOOKUP($A7,UPP!$C10:$AC323,27,FALSE))</f>
        <v>0.24071444345905918</v>
      </c>
      <c r="U7" s="256">
        <f>+I7+K7+M7</f>
        <v>10.130751165000003</v>
      </c>
      <c r="V7" s="469">
        <f>+O7+P7+Q7</f>
        <v>9.7277484256799962</v>
      </c>
      <c r="W7" s="469">
        <f>+R7+S7+T7</f>
        <v>10.129667004813292</v>
      </c>
      <c r="X7" s="256">
        <f>+ROUND(MEDIAN(U7:W7),3)</f>
        <v>10.130000000000001</v>
      </c>
      <c r="Z7" s="256">
        <f t="shared" ref="Z7:Z70" si="3">R7/SUM($R7:$T7)*$X7</f>
        <v>7.1931829333149375</v>
      </c>
      <c r="AA7" s="256">
        <f t="shared" ref="AA7:AA70" si="4">S7/SUM($R7:$T7)*$X7</f>
        <v>2.6960947101572939</v>
      </c>
      <c r="AB7" s="256">
        <f t="shared" ref="AB7:AB70" si="5">T7/SUM($R7:$T7)*$X7</f>
        <v>0.2407223565277716</v>
      </c>
      <c r="AC7" s="256"/>
      <c r="AG7" s="256"/>
    </row>
    <row r="8" spans="1:34" x14ac:dyDescent="0.2">
      <c r="A8" s="375">
        <f>+'IBNR+Freq'!B12</f>
        <v>6</v>
      </c>
      <c r="B8" s="375">
        <f>+'IBNR+Freq'!C12</f>
        <v>3</v>
      </c>
      <c r="C8" s="256">
        <f>+'IBNR+Freq'!W12</f>
        <v>2.8296884171111678</v>
      </c>
      <c r="D8" s="375">
        <f>+'IBNR+Freq'!J12</f>
        <v>41381</v>
      </c>
      <c r="E8" s="256">
        <f>+'IBNR+Freq'!X12</f>
        <v>1.2476929785407411</v>
      </c>
      <c r="F8" s="375">
        <f t="shared" ref="F8:F71" si="6">++D8</f>
        <v>41381</v>
      </c>
      <c r="G8" s="256">
        <f>+'IBNR+Freq'!Y12</f>
        <v>0.26837757107923571</v>
      </c>
      <c r="H8" s="375">
        <f t="shared" ref="H8:H71" si="7">+F8</f>
        <v>41381</v>
      </c>
      <c r="I8" s="256">
        <f>++IFERROR(VLOOKUP($A8,UPP!$C$10:$V$329,13,FALSE),0)</f>
        <v>2.1547345469704622</v>
      </c>
      <c r="J8" s="257">
        <f t="shared" ref="J8:J71" si="8">+D8</f>
        <v>41381</v>
      </c>
      <c r="K8" s="256">
        <f>+IFERROR(VLOOKUP($A8,UPP!$C$10:$V$329,14,FALSE),0)</f>
        <v>0.91006417850290333</v>
      </c>
      <c r="L8" s="257">
        <f t="shared" ref="L8:L71" si="9">+D8</f>
        <v>41381</v>
      </c>
      <c r="M8" s="256">
        <f>+IFERROR(VLOOKUP($A8,UPP!$C$10:$V$329,15,FALSE),0)</f>
        <v>0.13659044952663471</v>
      </c>
      <c r="N8" s="257">
        <f t="shared" ref="N8:N71" si="10">+D8</f>
        <v>41381</v>
      </c>
      <c r="O8" s="376">
        <f t="shared" si="0"/>
        <v>2.8262927910106344</v>
      </c>
      <c r="P8" s="376">
        <f t="shared" si="1"/>
        <v>1.2461957469664922</v>
      </c>
      <c r="Q8" s="376">
        <f t="shared" si="2"/>
        <v>0.26805551799394062</v>
      </c>
      <c r="R8" s="256">
        <f>+O8*VLOOKUP($A8,UPP!$C11:$AC324,25,FALSE)+I8*(1-VLOOKUP($A8,UPP!$C11:$AC324,25,FALSE))</f>
        <v>2.1614501294108637</v>
      </c>
      <c r="S8" s="256">
        <f>+P8*VLOOKUP($A8,UPP!$C11:$AC324,26,FALSE)+K8*(1-VLOOKUP($A8,UPP!$C11:$AC324,26,FALSE))</f>
        <v>0.92350944124144685</v>
      </c>
      <c r="T8" s="256">
        <f>+Q8*VLOOKUP($A8,UPP!$C11:$AC324,27,FALSE)+M8*(1-VLOOKUP($A8,UPP!$C11:$AC324,27,FALSE))</f>
        <v>0.14184905226532693</v>
      </c>
      <c r="U8" s="256">
        <f t="shared" ref="U8:U71" si="11">+I8+K8+M8</f>
        <v>3.2013891750000001</v>
      </c>
      <c r="V8" s="469">
        <f t="shared" ref="V8:V71" si="12">+O8+P8+Q8</f>
        <v>4.3405440559710673</v>
      </c>
      <c r="W8" s="469">
        <f t="shared" ref="W8:W71" si="13">+R8+S8+T8</f>
        <v>3.2268086229176376</v>
      </c>
      <c r="X8" s="256">
        <f t="shared" ref="X8:X71" si="14">+ROUND(MEDIAN(U8:W8),3)</f>
        <v>3.2269999999999999</v>
      </c>
      <c r="Y8" s="326"/>
      <c r="Z8" s="256">
        <f t="shared" si="3"/>
        <v>2.1615783217109898</v>
      </c>
      <c r="AA8" s="256">
        <f t="shared" si="4"/>
        <v>0.9235642131734243</v>
      </c>
      <c r="AB8" s="256">
        <f t="shared" si="5"/>
        <v>0.14185746511558572</v>
      </c>
      <c r="AC8" s="256"/>
      <c r="AG8" s="256"/>
      <c r="AH8" s="326"/>
    </row>
    <row r="9" spans="1:34" x14ac:dyDescent="0.2">
      <c r="A9" s="375">
        <f>+'IBNR+Freq'!B13</f>
        <v>7</v>
      </c>
      <c r="B9" s="375">
        <f>+'IBNR+Freq'!C13</f>
        <v>3</v>
      </c>
      <c r="C9" s="256">
        <f>+'IBNR+Freq'!W13</f>
        <v>4.9620097805702184</v>
      </c>
      <c r="D9" s="375">
        <f>+'IBNR+Freq'!J13</f>
        <v>7464</v>
      </c>
      <c r="E9" s="256">
        <f>+'IBNR+Freq'!X13</f>
        <v>0</v>
      </c>
      <c r="F9" s="375">
        <f t="shared" si="6"/>
        <v>7464</v>
      </c>
      <c r="G9" s="256">
        <f>+'IBNR+Freq'!Y13</f>
        <v>0.16006423575139986</v>
      </c>
      <c r="H9" s="375">
        <f t="shared" si="7"/>
        <v>7464</v>
      </c>
      <c r="I9" s="256">
        <f>++IFERROR(VLOOKUP($A9,UPP!$C$10:$V$329,13,FALSE),0)</f>
        <v>1.9769849594808864</v>
      </c>
      <c r="J9" s="257">
        <f t="shared" si="8"/>
        <v>7464</v>
      </c>
      <c r="K9" s="256">
        <f>+IFERROR(VLOOKUP($A9,UPP!$C$10:$V$329,14,FALSE),0)</f>
        <v>1.8805262109275123</v>
      </c>
      <c r="L9" s="257">
        <f t="shared" si="9"/>
        <v>7464</v>
      </c>
      <c r="M9" s="256">
        <f>+IFERROR(VLOOKUP($A9,UPP!$C$10:$V$329,15,FALSE),0)</f>
        <v>0.1576890845916023</v>
      </c>
      <c r="N9" s="257">
        <f t="shared" si="10"/>
        <v>7464</v>
      </c>
      <c r="O9" s="376">
        <f t="shared" si="0"/>
        <v>4.9560553688335345</v>
      </c>
      <c r="P9" s="376">
        <f t="shared" si="1"/>
        <v>0</v>
      </c>
      <c r="Q9" s="376">
        <f t="shared" si="2"/>
        <v>0.15987215866849819</v>
      </c>
      <c r="R9" s="256">
        <f>+O9*VLOOKUP($A9,UPP!$C12:$AC325,25,FALSE)+I9*(1-VLOOKUP($A9,UPP!$C12:$AC325,25,FALSE))</f>
        <v>1.9769849594808864</v>
      </c>
      <c r="S9" s="256">
        <f>+P9*VLOOKUP($A9,UPP!$C12:$AC325,26,FALSE)+K9*(1-VLOOKUP($A9,UPP!$C12:$AC325,26,FALSE))</f>
        <v>1.8617209488182371</v>
      </c>
      <c r="T9" s="256">
        <f>+Q9*VLOOKUP($A9,UPP!$C12:$AC325,27,FALSE)+M9*(1-VLOOKUP($A9,UPP!$C12:$AC325,27,FALSE))</f>
        <v>0.15771091533237125</v>
      </c>
      <c r="U9" s="256">
        <f t="shared" si="11"/>
        <v>4.0152002550000008</v>
      </c>
      <c r="V9" s="469">
        <f t="shared" si="12"/>
        <v>5.1159275275020324</v>
      </c>
      <c r="W9" s="469">
        <f t="shared" si="13"/>
        <v>3.9964168236314945</v>
      </c>
      <c r="X9" s="256">
        <f t="shared" si="14"/>
        <v>4.0149999999999997</v>
      </c>
      <c r="Y9" s="326"/>
      <c r="Z9" s="256">
        <f t="shared" si="3"/>
        <v>1.9861778594713662</v>
      </c>
      <c r="AA9" s="256">
        <f t="shared" si="4"/>
        <v>1.8703778758275156</v>
      </c>
      <c r="AB9" s="256">
        <f t="shared" si="5"/>
        <v>0.15844426470111819</v>
      </c>
      <c r="AC9" s="256"/>
      <c r="AG9" s="256"/>
      <c r="AH9" s="326"/>
    </row>
    <row r="10" spans="1:34" x14ac:dyDescent="0.2">
      <c r="A10" s="375">
        <f>+'IBNR+Freq'!B14</f>
        <v>8</v>
      </c>
      <c r="B10" s="375">
        <f>+'IBNR+Freq'!C14</f>
        <v>3</v>
      </c>
      <c r="C10" s="256">
        <f>+'IBNR+Freq'!W14</f>
        <v>0</v>
      </c>
      <c r="D10" s="375">
        <f>+'IBNR+Freq'!J14</f>
        <v>6417</v>
      </c>
      <c r="E10" s="256">
        <f>+'IBNR+Freq'!X14</f>
        <v>0</v>
      </c>
      <c r="F10" s="375">
        <f t="shared" si="6"/>
        <v>6417</v>
      </c>
      <c r="G10" s="256">
        <f>+'IBNR+Freq'!Y14</f>
        <v>4.7799216570892637E-2</v>
      </c>
      <c r="H10" s="375">
        <f t="shared" si="7"/>
        <v>6417</v>
      </c>
      <c r="I10" s="256">
        <f>++IFERROR(VLOOKUP($A10,UPP!$C$10:$V$329,13,FALSE),0)</f>
        <v>1.9624081379876883</v>
      </c>
      <c r="J10" s="257">
        <f t="shared" si="8"/>
        <v>6417</v>
      </c>
      <c r="K10" s="256">
        <f>+IFERROR(VLOOKUP($A10,UPP!$C$10:$V$329,14,FALSE),0)</f>
        <v>0.93055862187414506</v>
      </c>
      <c r="L10" s="257">
        <f t="shared" si="9"/>
        <v>6417</v>
      </c>
      <c r="M10" s="256">
        <f>+IFERROR(VLOOKUP($A10,UPP!$C$10:$V$329,15,FALSE),0)</f>
        <v>0.11693745513816692</v>
      </c>
      <c r="N10" s="257">
        <f t="shared" si="10"/>
        <v>6417</v>
      </c>
      <c r="O10" s="376">
        <f t="shared" si="0"/>
        <v>0</v>
      </c>
      <c r="P10" s="376">
        <f t="shared" si="1"/>
        <v>0</v>
      </c>
      <c r="Q10" s="376">
        <f t="shared" si="2"/>
        <v>4.7741857511007568E-2</v>
      </c>
      <c r="R10" s="256">
        <f>+O10*VLOOKUP($A10,UPP!$C13:$AC326,25,FALSE)+I10*(1-VLOOKUP($A10,UPP!$C13:$AC326,25,FALSE))</f>
        <v>1.9624081379876883</v>
      </c>
      <c r="S10" s="256">
        <f>+P10*VLOOKUP($A10,UPP!$C13:$AC326,26,FALSE)+K10*(1-VLOOKUP($A10,UPP!$C13:$AC326,26,FALSE))</f>
        <v>0.92125303565540362</v>
      </c>
      <c r="T10" s="256">
        <f>+Q10*VLOOKUP($A10,UPP!$C13:$AC326,27,FALSE)+M10*(1-VLOOKUP($A10,UPP!$C13:$AC326,27,FALSE))</f>
        <v>0.11624549916189533</v>
      </c>
      <c r="U10" s="256">
        <f t="shared" si="11"/>
        <v>3.0099042150000002</v>
      </c>
      <c r="V10" s="469">
        <f t="shared" si="12"/>
        <v>4.7741857511007568E-2</v>
      </c>
      <c r="W10" s="469">
        <f t="shared" si="13"/>
        <v>2.9999066728049875</v>
      </c>
      <c r="X10" s="256">
        <f t="shared" si="14"/>
        <v>3</v>
      </c>
      <c r="Y10" s="326"/>
      <c r="Z10" s="256">
        <f t="shared" si="3"/>
        <v>1.9624691885692442</v>
      </c>
      <c r="AA10" s="256">
        <f t="shared" si="4"/>
        <v>0.92128169586756758</v>
      </c>
      <c r="AB10" s="256">
        <f t="shared" si="5"/>
        <v>0.11624911556318807</v>
      </c>
      <c r="AC10" s="256"/>
      <c r="AG10" s="256"/>
      <c r="AH10" s="326"/>
    </row>
    <row r="11" spans="1:34" x14ac:dyDescent="0.2">
      <c r="A11" s="375">
        <f>+'IBNR+Freq'!B15</f>
        <v>9</v>
      </c>
      <c r="B11" s="375">
        <f>+'IBNR+Freq'!C15</f>
        <v>3</v>
      </c>
      <c r="C11" s="256">
        <f>+'IBNR+Freq'!W15</f>
        <v>0</v>
      </c>
      <c r="D11" s="375">
        <f>+'IBNR+Freq'!J15</f>
        <v>5</v>
      </c>
      <c r="E11" s="256">
        <f>+'IBNR+Freq'!X15</f>
        <v>0</v>
      </c>
      <c r="F11" s="375">
        <f t="shared" si="6"/>
        <v>5</v>
      </c>
      <c r="G11" s="256">
        <f>+'IBNR+Freq'!Y15</f>
        <v>4.7384254293993415E-4</v>
      </c>
      <c r="H11" s="375">
        <f t="shared" si="7"/>
        <v>5</v>
      </c>
      <c r="I11" s="256">
        <f>++IFERROR(VLOOKUP($A11,UPP!$C$10:$V$329,13,FALSE),0)</f>
        <v>12.609667790467809</v>
      </c>
      <c r="J11" s="257">
        <f t="shared" si="8"/>
        <v>5</v>
      </c>
      <c r="K11" s="256">
        <f>+IFERROR(VLOOKUP($A11,UPP!$C$10:$V$329,14,FALSE),0)</f>
        <v>3.4369812251429206</v>
      </c>
      <c r="L11" s="257">
        <f t="shared" si="9"/>
        <v>5</v>
      </c>
      <c r="M11" s="256">
        <f>+IFERROR(VLOOKUP($A11,UPP!$C$10:$V$329,15,FALSE),0)</f>
        <v>0.1039105793892736</v>
      </c>
      <c r="N11" s="257">
        <f t="shared" si="10"/>
        <v>5</v>
      </c>
      <c r="O11" s="376">
        <f t="shared" si="0"/>
        <v>0</v>
      </c>
      <c r="P11" s="376">
        <f t="shared" si="1"/>
        <v>0</v>
      </c>
      <c r="Q11" s="376">
        <f t="shared" si="2"/>
        <v>4.7327393188840625E-4</v>
      </c>
      <c r="R11" s="256">
        <f>+O11*VLOOKUP($A11,UPP!$C14:$AC327,25,FALSE)+I11*(1-VLOOKUP($A11,UPP!$C14:$AC327,25,FALSE))</f>
        <v>12.609667790467809</v>
      </c>
      <c r="S11" s="256">
        <f>+P11*VLOOKUP($A11,UPP!$C14:$AC327,26,FALSE)+K11*(1-VLOOKUP($A11,UPP!$C14:$AC327,26,FALSE))</f>
        <v>3.4369812251429206</v>
      </c>
      <c r="T11" s="256">
        <f>+Q11*VLOOKUP($A11,UPP!$C14:$AC327,27,FALSE)+M11*(1-VLOOKUP($A11,UPP!$C14:$AC327,27,FALSE))</f>
        <v>0.1039105793892736</v>
      </c>
      <c r="U11" s="256">
        <f t="shared" si="11"/>
        <v>16.150559595000004</v>
      </c>
      <c r="V11" s="469">
        <f t="shared" si="12"/>
        <v>4.7327393188840625E-4</v>
      </c>
      <c r="W11" s="469">
        <f t="shared" si="13"/>
        <v>16.150559595000004</v>
      </c>
      <c r="X11" s="256">
        <f t="shared" si="14"/>
        <v>16.151</v>
      </c>
      <c r="Y11" s="326"/>
      <c r="Z11" s="256">
        <f t="shared" si="3"/>
        <v>12.610011639899808</v>
      </c>
      <c r="AA11" s="256">
        <f t="shared" si="4"/>
        <v>3.4370749472029853</v>
      </c>
      <c r="AB11" s="256">
        <f t="shared" si="5"/>
        <v>0.1039134128972054</v>
      </c>
      <c r="AC11" s="256"/>
      <c r="AG11" s="256"/>
      <c r="AH11" s="326"/>
    </row>
    <row r="12" spans="1:34" x14ac:dyDescent="0.2">
      <c r="A12" s="375">
        <f>+'IBNR+Freq'!B16</f>
        <v>11</v>
      </c>
      <c r="B12" s="375">
        <f>+'IBNR+Freq'!C16</f>
        <v>3</v>
      </c>
      <c r="C12" s="256">
        <f>+'IBNR+Freq'!W16</f>
        <v>0.7910362085713778</v>
      </c>
      <c r="D12" s="375">
        <f>+'IBNR+Freq'!J16</f>
        <v>7592</v>
      </c>
      <c r="E12" s="256">
        <f>+'IBNR+Freq'!X16</f>
        <v>0.82356894287434734</v>
      </c>
      <c r="F12" s="375">
        <f t="shared" si="6"/>
        <v>7592</v>
      </c>
      <c r="G12" s="256">
        <f>+'IBNR+Freq'!Y16</f>
        <v>6.1337651908057863E-3</v>
      </c>
      <c r="H12" s="375">
        <f t="shared" si="7"/>
        <v>7592</v>
      </c>
      <c r="I12" s="256">
        <f>++IFERROR(VLOOKUP($A12,UPP!$C$10:$V$329,13,FALSE),0)</f>
        <v>1.0726864603805311</v>
      </c>
      <c r="J12" s="257">
        <f t="shared" si="8"/>
        <v>7592</v>
      </c>
      <c r="K12" s="256">
        <f>+IFERROR(VLOOKUP($A12,UPP!$C$10:$V$329,14,FALSE),0)</f>
        <v>0.93359085343008863</v>
      </c>
      <c r="L12" s="257">
        <f t="shared" si="9"/>
        <v>7592</v>
      </c>
      <c r="M12" s="256">
        <f>+IFERROR(VLOOKUP($A12,UPP!$C$10:$V$329,15,FALSE),0)</f>
        <v>0.21375144118938058</v>
      </c>
      <c r="N12" s="257">
        <f t="shared" si="10"/>
        <v>7592</v>
      </c>
      <c r="O12" s="376">
        <f t="shared" si="0"/>
        <v>0.79008696512109211</v>
      </c>
      <c r="P12" s="376">
        <f t="shared" si="1"/>
        <v>0.8225806601428981</v>
      </c>
      <c r="Q12" s="376">
        <f t="shared" si="2"/>
        <v>6.1264046725768191E-3</v>
      </c>
      <c r="R12" s="256">
        <f>+O12*VLOOKUP($A12,UPP!$C15:$AC328,25,FALSE)+I12*(1-VLOOKUP($A12,UPP!$C15:$AC328,25,FALSE))</f>
        <v>1.0726864603805311</v>
      </c>
      <c r="S12" s="256">
        <f>+P12*VLOOKUP($A12,UPP!$C15:$AC328,26,FALSE)+K12*(1-VLOOKUP($A12,UPP!$C15:$AC328,26,FALSE))</f>
        <v>0.93248075149721676</v>
      </c>
      <c r="T12" s="256">
        <f>+Q12*VLOOKUP($A12,UPP!$C15:$AC328,27,FALSE)+M12*(1-VLOOKUP($A12,UPP!$C15:$AC328,27,FALSE))</f>
        <v>0.21167519082421254</v>
      </c>
      <c r="U12" s="256">
        <f t="shared" si="11"/>
        <v>2.220028755</v>
      </c>
      <c r="V12" s="469">
        <f t="shared" si="12"/>
        <v>1.6187940299365671</v>
      </c>
      <c r="W12" s="469">
        <f t="shared" si="13"/>
        <v>2.2168424027019604</v>
      </c>
      <c r="X12" s="256">
        <f t="shared" si="14"/>
        <v>2.2170000000000001</v>
      </c>
      <c r="Y12" s="326"/>
      <c r="Z12" s="256">
        <f t="shared" si="3"/>
        <v>1.0727627186150333</v>
      </c>
      <c r="AA12" s="256">
        <f t="shared" si="4"/>
        <v>0.9325470423831772</v>
      </c>
      <c r="AB12" s="256">
        <f t="shared" si="5"/>
        <v>0.21169023900178946</v>
      </c>
      <c r="AC12" s="256"/>
      <c r="AG12" s="256"/>
      <c r="AH12" s="326"/>
    </row>
    <row r="13" spans="1:34" x14ac:dyDescent="0.2">
      <c r="A13" s="375">
        <f>+'IBNR+Freq'!B17</f>
        <v>12</v>
      </c>
      <c r="B13" s="375">
        <f>+'IBNR+Freq'!C17</f>
        <v>3</v>
      </c>
      <c r="C13" s="256">
        <f>+'IBNR+Freq'!W17</f>
        <v>1.9461403299543356</v>
      </c>
      <c r="D13" s="375">
        <f>+'IBNR+Freq'!J17</f>
        <v>347681</v>
      </c>
      <c r="E13" s="256">
        <f>+'IBNR+Freq'!X17</f>
        <v>1.2686722503186694</v>
      </c>
      <c r="F13" s="375">
        <f t="shared" si="6"/>
        <v>347681</v>
      </c>
      <c r="G13" s="256">
        <f>+'IBNR+Freq'!Y17</f>
        <v>0.10625854932083519</v>
      </c>
      <c r="H13" s="375">
        <f t="shared" si="7"/>
        <v>347681</v>
      </c>
      <c r="I13" s="256">
        <f>++IFERROR(VLOOKUP($A13,UPP!$C$10:$V$329,13,FALSE),0)</f>
        <v>1.5577748644945055</v>
      </c>
      <c r="J13" s="257">
        <f t="shared" si="8"/>
        <v>347681</v>
      </c>
      <c r="K13" s="256">
        <f>+IFERROR(VLOOKUP($A13,UPP!$C$10:$V$329,14,FALSE),0)</f>
        <v>1.275498941489011</v>
      </c>
      <c r="L13" s="257">
        <f t="shared" si="9"/>
        <v>347681</v>
      </c>
      <c r="M13" s="256">
        <f>+IFERROR(VLOOKUP($A13,UPP!$C$10:$V$329,15,FALSE),0)</f>
        <v>0.11080745401648354</v>
      </c>
      <c r="N13" s="257">
        <f t="shared" si="10"/>
        <v>347681</v>
      </c>
      <c r="O13" s="376">
        <f t="shared" si="0"/>
        <v>1.9438049615583906</v>
      </c>
      <c r="P13" s="376">
        <f t="shared" si="1"/>
        <v>1.2671498436182871</v>
      </c>
      <c r="Q13" s="376">
        <f t="shared" si="2"/>
        <v>0.10613103906165018</v>
      </c>
      <c r="R13" s="256">
        <f>+O13*VLOOKUP($A13,UPP!$C16:$AC329,25,FALSE)+I13*(1-VLOOKUP($A13,UPP!$C16:$AC329,25,FALSE))</f>
        <v>1.5732160683770611</v>
      </c>
      <c r="S13" s="256">
        <f>+P13*VLOOKUP($A13,UPP!$C16:$AC329,26,FALSE)+K13*(1-VLOOKUP($A13,UPP!$C16:$AC329,26,FALSE))</f>
        <v>1.2742465768084024</v>
      </c>
      <c r="T13" s="256">
        <f>+Q13*VLOOKUP($A13,UPP!$C16:$AC329,27,FALSE)+M13*(1-VLOOKUP($A13,UPP!$C16:$AC329,27,FALSE))</f>
        <v>0.11001246347416185</v>
      </c>
      <c r="U13" s="256">
        <f t="shared" si="11"/>
        <v>2.9440812599999999</v>
      </c>
      <c r="V13" s="469">
        <f t="shared" si="12"/>
        <v>3.3170858442383278</v>
      </c>
      <c r="W13" s="469">
        <f t="shared" si="13"/>
        <v>2.9574751086596254</v>
      </c>
      <c r="X13" s="256">
        <f t="shared" si="14"/>
        <v>2.9569999999999999</v>
      </c>
      <c r="Y13" s="326"/>
      <c r="Z13" s="256">
        <f t="shared" si="3"/>
        <v>1.5729633363843694</v>
      </c>
      <c r="AA13" s="256">
        <f t="shared" si="4"/>
        <v>1.2740418732822874</v>
      </c>
      <c r="AB13" s="256">
        <f t="shared" si="5"/>
        <v>0.1099947903333431</v>
      </c>
      <c r="AC13" s="256"/>
      <c r="AG13" s="256"/>
      <c r="AH13" s="326"/>
    </row>
    <row r="14" spans="1:34" x14ac:dyDescent="0.2">
      <c r="A14" s="375">
        <f>+'IBNR+Freq'!B18</f>
        <v>13</v>
      </c>
      <c r="B14" s="375">
        <f>+'IBNR+Freq'!C18</f>
        <v>3</v>
      </c>
      <c r="C14" s="256">
        <f>+'IBNR+Freq'!W18</f>
        <v>0</v>
      </c>
      <c r="D14" s="375">
        <f>+'IBNR+Freq'!J18</f>
        <v>15108</v>
      </c>
      <c r="E14" s="256">
        <f>+'IBNR+Freq'!X18</f>
        <v>0.5961466343657762</v>
      </c>
      <c r="F14" s="375">
        <f t="shared" si="6"/>
        <v>15108</v>
      </c>
      <c r="G14" s="256">
        <f>+'IBNR+Freq'!Y18</f>
        <v>7.2252236945216111E-2</v>
      </c>
      <c r="H14" s="375">
        <f t="shared" si="7"/>
        <v>15108</v>
      </c>
      <c r="I14" s="256">
        <f>++IFERROR(VLOOKUP($A14,UPP!$C$10:$V$329,13,FALSE),0)</f>
        <v>1.4053403618253504</v>
      </c>
      <c r="J14" s="257">
        <f t="shared" si="8"/>
        <v>15108</v>
      </c>
      <c r="K14" s="256">
        <f>+IFERROR(VLOOKUP($A14,UPP!$C$10:$V$329,14,FALSE),0)</f>
        <v>1.161373898568925</v>
      </c>
      <c r="L14" s="257">
        <f t="shared" si="9"/>
        <v>15108</v>
      </c>
      <c r="M14" s="256">
        <f>+IFERROR(VLOOKUP($A14,UPP!$C$10:$V$329,15,FALSE),0)</f>
        <v>0.10210736960572429</v>
      </c>
      <c r="N14" s="257">
        <f t="shared" si="10"/>
        <v>15108</v>
      </c>
      <c r="O14" s="376">
        <f t="shared" si="0"/>
        <v>0</v>
      </c>
      <c r="P14" s="376">
        <f t="shared" si="1"/>
        <v>0.59543125840453726</v>
      </c>
      <c r="Q14" s="376">
        <f t="shared" si="2"/>
        <v>7.2165534260881847E-2</v>
      </c>
      <c r="R14" s="256">
        <f>+O14*VLOOKUP($A14,UPP!$C17:$AC330,25,FALSE)+I14*(1-VLOOKUP($A14,UPP!$C17:$AC330,25,FALSE))</f>
        <v>1.3912869582070968</v>
      </c>
      <c r="S14" s="256">
        <f>+P14*VLOOKUP($A14,UPP!$C17:$AC330,26,FALSE)+K14*(1-VLOOKUP($A14,UPP!$C17:$AC330,26,FALSE))</f>
        <v>1.1500550457656371</v>
      </c>
      <c r="T14" s="256">
        <f>+Q14*VLOOKUP($A14,UPP!$C17:$AC330,27,FALSE)+M14*(1-VLOOKUP($A14,UPP!$C17:$AC330,27,FALSE))</f>
        <v>0.10150853289882744</v>
      </c>
      <c r="U14" s="256">
        <f t="shared" si="11"/>
        <v>2.6688216299999996</v>
      </c>
      <c r="V14" s="469">
        <f t="shared" si="12"/>
        <v>0.66759679266541916</v>
      </c>
      <c r="W14" s="469">
        <f t="shared" si="13"/>
        <v>2.6428505368715616</v>
      </c>
      <c r="X14" s="256">
        <f t="shared" si="14"/>
        <v>2.6429999999999998</v>
      </c>
      <c r="Y14" s="326"/>
      <c r="Z14" s="256">
        <f t="shared" si="3"/>
        <v>1.3913656407123796</v>
      </c>
      <c r="AA14" s="256">
        <f t="shared" si="4"/>
        <v>1.1501200856998361</v>
      </c>
      <c r="AB14" s="256">
        <f t="shared" si="5"/>
        <v>0.10151427358778377</v>
      </c>
      <c r="AC14" s="256"/>
      <c r="AG14" s="256"/>
      <c r="AH14" s="326"/>
    </row>
    <row r="15" spans="1:34" x14ac:dyDescent="0.2">
      <c r="A15" s="375">
        <f>+'IBNR+Freq'!B19</f>
        <v>16</v>
      </c>
      <c r="B15" s="375">
        <f>+'IBNR+Freq'!C19</f>
        <v>3</v>
      </c>
      <c r="C15" s="256">
        <f>+'IBNR+Freq'!W19</f>
        <v>0</v>
      </c>
      <c r="D15" s="375">
        <f>+'IBNR+Freq'!J19</f>
        <v>669</v>
      </c>
      <c r="E15" s="256">
        <f>+'IBNR+Freq'!X19</f>
        <v>0</v>
      </c>
      <c r="F15" s="375">
        <f t="shared" si="6"/>
        <v>669</v>
      </c>
      <c r="G15" s="256">
        <f>+'IBNR+Freq'!Y19</f>
        <v>7.3783218860874175E-2</v>
      </c>
      <c r="H15" s="375">
        <f t="shared" si="7"/>
        <v>669</v>
      </c>
      <c r="I15" s="256">
        <f>++IFERROR(VLOOKUP($A15,UPP!$C$10:$V$329,13,FALSE),0)</f>
        <v>0.85681586209377536</v>
      </c>
      <c r="J15" s="257">
        <f t="shared" si="8"/>
        <v>669</v>
      </c>
      <c r="K15" s="256">
        <f>+IFERROR(VLOOKUP($A15,UPP!$C$10:$V$329,14,FALSE),0)</f>
        <v>0.99573727178658067</v>
      </c>
      <c r="L15" s="257">
        <f t="shared" si="9"/>
        <v>669</v>
      </c>
      <c r="M15" s="256">
        <f>+IFERROR(VLOOKUP($A15,UPP!$C$10:$V$329,15,FALSE),0)</f>
        <v>0.13410332611964432</v>
      </c>
      <c r="N15" s="257">
        <f t="shared" si="10"/>
        <v>669</v>
      </c>
      <c r="O15" s="376">
        <f t="shared" si="0"/>
        <v>0</v>
      </c>
      <c r="P15" s="376">
        <f t="shared" si="1"/>
        <v>0</v>
      </c>
      <c r="Q15" s="376">
        <f t="shared" si="2"/>
        <v>7.3694678998241128E-2</v>
      </c>
      <c r="R15" s="256">
        <f>+O15*VLOOKUP($A15,UPP!$C18:$AC331,25,FALSE)+I15*(1-VLOOKUP($A15,UPP!$C18:$AC331,25,FALSE))</f>
        <v>0.85681586209377536</v>
      </c>
      <c r="S15" s="256">
        <f>+P15*VLOOKUP($A15,UPP!$C18:$AC331,26,FALSE)+K15*(1-VLOOKUP($A15,UPP!$C18:$AC331,26,FALSE))</f>
        <v>0.99573727178658067</v>
      </c>
      <c r="T15" s="256">
        <f>+Q15*VLOOKUP($A15,UPP!$C18:$AC331,27,FALSE)+M15*(1-VLOOKUP($A15,UPP!$C18:$AC331,27,FALSE))</f>
        <v>0.13410332611964432</v>
      </c>
      <c r="U15" s="256">
        <f t="shared" si="11"/>
        <v>1.9866564600000003</v>
      </c>
      <c r="V15" s="469">
        <f t="shared" si="12"/>
        <v>7.3694678998241128E-2</v>
      </c>
      <c r="W15" s="469">
        <f t="shared" si="13"/>
        <v>1.9866564600000003</v>
      </c>
      <c r="X15" s="256">
        <f t="shared" si="14"/>
        <v>1.9870000000000001</v>
      </c>
      <c r="Y15" s="326"/>
      <c r="Z15" s="256">
        <f t="shared" si="3"/>
        <v>0.85696402586903797</v>
      </c>
      <c r="AA15" s="256">
        <f t="shared" si="4"/>
        <v>0.99590945836701705</v>
      </c>
      <c r="AB15" s="256">
        <f t="shared" si="5"/>
        <v>0.13412651576394505</v>
      </c>
      <c r="AC15" s="256"/>
      <c r="AG15" s="256"/>
      <c r="AH15" s="326"/>
    </row>
    <row r="16" spans="1:34" x14ac:dyDescent="0.2">
      <c r="A16" s="375">
        <f>+'IBNR+Freq'!B20</f>
        <v>34</v>
      </c>
      <c r="B16" s="375">
        <f>+'IBNR+Freq'!C20</f>
        <v>3</v>
      </c>
      <c r="C16" s="256">
        <f>+'IBNR+Freq'!W20</f>
        <v>0.51347705623270556</v>
      </c>
      <c r="D16" s="375">
        <f>+'IBNR+Freq'!J20</f>
        <v>175963</v>
      </c>
      <c r="E16" s="256">
        <f>+'IBNR+Freq'!X20</f>
        <v>0.7968260742092611</v>
      </c>
      <c r="F16" s="375">
        <f t="shared" si="6"/>
        <v>175963</v>
      </c>
      <c r="G16" s="256">
        <f>+'IBNR+Freq'!Y20</f>
        <v>0.2570337609224162</v>
      </c>
      <c r="H16" s="375">
        <f t="shared" si="7"/>
        <v>175963</v>
      </c>
      <c r="I16" s="256">
        <f>++IFERROR(VLOOKUP($A16,UPP!$C$10:$V$329,13,FALSE),0)</f>
        <v>1.3001332261555809</v>
      </c>
      <c r="J16" s="257">
        <f t="shared" si="8"/>
        <v>175963</v>
      </c>
      <c r="K16" s="256">
        <f>+IFERROR(VLOOKUP($A16,UPP!$C$10:$V$329,14,FALSE),0)</f>
        <v>0.72697362209695615</v>
      </c>
      <c r="L16" s="257">
        <f t="shared" si="9"/>
        <v>175963</v>
      </c>
      <c r="M16" s="256">
        <f>+IFERROR(VLOOKUP($A16,UPP!$C$10:$V$329,15,FALSE),0)</f>
        <v>0.12709895174746338</v>
      </c>
      <c r="N16" s="257">
        <f t="shared" si="10"/>
        <v>175963</v>
      </c>
      <c r="O16" s="376">
        <f t="shared" si="0"/>
        <v>0.51286088376522632</v>
      </c>
      <c r="P16" s="376">
        <f t="shared" si="1"/>
        <v>0.79586988292020999</v>
      </c>
      <c r="Q16" s="376">
        <f t="shared" si="2"/>
        <v>0.25672532040930929</v>
      </c>
      <c r="R16" s="256">
        <f>+O16*VLOOKUP($A16,UPP!$C19:$AC332,25,FALSE)+I16*(1-VLOOKUP($A16,UPP!$C19:$AC332,25,FALSE))</f>
        <v>1.2765150558838703</v>
      </c>
      <c r="S16" s="256">
        <f>+P16*VLOOKUP($A16,UPP!$C19:$AC332,26,FALSE)+K16*(1-VLOOKUP($A16,UPP!$C19:$AC332,26,FALSE))</f>
        <v>0.73317428557104902</v>
      </c>
      <c r="T16" s="256">
        <f>+Q16*VLOOKUP($A16,UPP!$C19:$AC332,27,FALSE)+M16*(1-VLOOKUP($A16,UPP!$C19:$AC332,27,FALSE))</f>
        <v>0.14135785230026643</v>
      </c>
      <c r="U16" s="256">
        <f t="shared" si="11"/>
        <v>2.1542058000000002</v>
      </c>
      <c r="V16" s="469">
        <f t="shared" si="12"/>
        <v>1.5654560870947454</v>
      </c>
      <c r="W16" s="469">
        <f t="shared" si="13"/>
        <v>2.1510471937551858</v>
      </c>
      <c r="X16" s="256">
        <f t="shared" si="14"/>
        <v>2.1509999999999998</v>
      </c>
      <c r="Y16" s="326"/>
      <c r="Z16" s="256">
        <f t="shared" si="3"/>
        <v>1.2764870492742462</v>
      </c>
      <c r="AA16" s="256">
        <f t="shared" si="4"/>
        <v>0.73315819980229313</v>
      </c>
      <c r="AB16" s="256">
        <f t="shared" si="5"/>
        <v>0.14135475092346053</v>
      </c>
      <c r="AC16" s="256"/>
      <c r="AG16" s="256"/>
      <c r="AH16" s="326"/>
    </row>
    <row r="17" spans="1:34" x14ac:dyDescent="0.2">
      <c r="A17" s="375">
        <f>+'IBNR+Freq'!B21</f>
        <v>36</v>
      </c>
      <c r="B17" s="375">
        <f>+'IBNR+Freq'!C21</f>
        <v>3</v>
      </c>
      <c r="C17" s="256">
        <f>+'IBNR+Freq'!W21</f>
        <v>0</v>
      </c>
      <c r="D17" s="375">
        <f>+'IBNR+Freq'!J21</f>
        <v>5402</v>
      </c>
      <c r="E17" s="256">
        <f>+'IBNR+Freq'!X21</f>
        <v>0.71603302313660844</v>
      </c>
      <c r="F17" s="375">
        <f t="shared" si="6"/>
        <v>5402</v>
      </c>
      <c r="G17" s="256">
        <f>+'IBNR+Freq'!Y21</f>
        <v>8.064848310405003E-4</v>
      </c>
      <c r="H17" s="375">
        <f t="shared" si="7"/>
        <v>5402</v>
      </c>
      <c r="I17" s="256">
        <f>++IFERROR(VLOOKUP($A17,UPP!$C$10:$V$329,13,FALSE),0)</f>
        <v>0.95674834266727804</v>
      </c>
      <c r="J17" s="257">
        <f t="shared" si="8"/>
        <v>5402</v>
      </c>
      <c r="K17" s="256">
        <f>+IFERROR(VLOOKUP($A17,UPP!$C$10:$V$329,14,FALSE),0)</f>
        <v>1.3679064225481212</v>
      </c>
      <c r="L17" s="257">
        <f t="shared" si="9"/>
        <v>5402</v>
      </c>
      <c r="M17" s="256">
        <f>+IFERROR(VLOOKUP($A17,UPP!$C$10:$V$329,15,FALSE),0)</f>
        <v>0.24842438478460135</v>
      </c>
      <c r="N17" s="257">
        <f t="shared" si="10"/>
        <v>5402</v>
      </c>
      <c r="O17" s="376">
        <f t="shared" si="0"/>
        <v>0</v>
      </c>
      <c r="P17" s="376">
        <f t="shared" si="1"/>
        <v>0.71517378350884453</v>
      </c>
      <c r="Q17" s="376">
        <f t="shared" si="2"/>
        <v>8.0551704924325168E-4</v>
      </c>
      <c r="R17" s="256">
        <f>+O17*VLOOKUP($A17,UPP!$C20:$AC333,25,FALSE)+I17*(1-VLOOKUP($A17,UPP!$C20:$AC333,25,FALSE))</f>
        <v>0.95674834266727804</v>
      </c>
      <c r="S17" s="256">
        <f>+P17*VLOOKUP($A17,UPP!$C20:$AC333,26,FALSE)+K17*(1-VLOOKUP($A17,UPP!$C20:$AC333,26,FALSE))</f>
        <v>1.3613790961577286</v>
      </c>
      <c r="T17" s="256">
        <f>+Q17*VLOOKUP($A17,UPP!$C20:$AC333,27,FALSE)+M17*(1-VLOOKUP($A17,UPP!$C20:$AC333,27,FALSE))</f>
        <v>0.24594819610724777</v>
      </c>
      <c r="U17" s="256">
        <f t="shared" si="11"/>
        <v>2.5730791500000008</v>
      </c>
      <c r="V17" s="469">
        <f t="shared" si="12"/>
        <v>0.71597930055808778</v>
      </c>
      <c r="W17" s="469">
        <f t="shared" si="13"/>
        <v>2.5640756349322542</v>
      </c>
      <c r="X17" s="256">
        <f t="shared" si="14"/>
        <v>2.5640000000000001</v>
      </c>
      <c r="Y17" s="326"/>
      <c r="Z17" s="256">
        <f t="shared" si="3"/>
        <v>0.95672012056840705</v>
      </c>
      <c r="AA17" s="256">
        <f t="shared" si="4"/>
        <v>1.3613389382878485</v>
      </c>
      <c r="AB17" s="256">
        <f t="shared" si="5"/>
        <v>0.24594094114374468</v>
      </c>
      <c r="AC17" s="256"/>
      <c r="AG17" s="256"/>
      <c r="AH17" s="326"/>
    </row>
    <row r="18" spans="1:34" x14ac:dyDescent="0.2">
      <c r="A18" s="375">
        <f>+'IBNR+Freq'!B22</f>
        <v>55</v>
      </c>
      <c r="B18" s="375">
        <f>+'IBNR+Freq'!C22</f>
        <v>2</v>
      </c>
      <c r="C18" s="256">
        <f>+'IBNR+Freq'!W22</f>
        <v>5.8574699792503102</v>
      </c>
      <c r="D18" s="375">
        <f>+'IBNR+Freq'!J22</f>
        <v>16529</v>
      </c>
      <c r="E18" s="256">
        <f>+'IBNR+Freq'!X22</f>
        <v>0.79418491869008856</v>
      </c>
      <c r="F18" s="375">
        <f t="shared" si="6"/>
        <v>16529</v>
      </c>
      <c r="G18" s="256">
        <f>+'IBNR+Freq'!Y22</f>
        <v>8.9677381318878951E-2</v>
      </c>
      <c r="H18" s="375">
        <f t="shared" si="7"/>
        <v>16529</v>
      </c>
      <c r="I18" s="256">
        <f>++IFERROR(VLOOKUP($A18,UPP!$C$10:$V$329,13,FALSE),0)</f>
        <v>2.1161530117292009</v>
      </c>
      <c r="J18" s="257">
        <f t="shared" si="8"/>
        <v>16529</v>
      </c>
      <c r="K18" s="256">
        <f>+IFERROR(VLOOKUP($A18,UPP!$C$10:$V$329,14,FALSE),0)</f>
        <v>0.8823535525938011</v>
      </c>
      <c r="L18" s="257">
        <f t="shared" si="9"/>
        <v>16529</v>
      </c>
      <c r="M18" s="256">
        <f>+IFERROR(VLOOKUP($A18,UPP!$C$10:$V$329,15,FALSE),0)</f>
        <v>5.7328055676998377E-2</v>
      </c>
      <c r="N18" s="257">
        <f t="shared" si="10"/>
        <v>16529</v>
      </c>
      <c r="O18" s="376">
        <f>+(C18*$P$3)</f>
        <v>5.8504410152752095</v>
      </c>
      <c r="P18" s="376">
        <f>+(E18*$P$3)</f>
        <v>0.79323189678766048</v>
      </c>
      <c r="Q18" s="376">
        <f>+(G18*$P$3)</f>
        <v>8.9569768461296301E-2</v>
      </c>
      <c r="R18" s="256">
        <f>+O18*VLOOKUP($A18,UPP!$C21:$AC334,25,FALSE)+I18*(1-VLOOKUP($A18,UPP!$C21:$AC334,25,FALSE))</f>
        <v>2.1534958917646607</v>
      </c>
      <c r="S18" s="256">
        <f>+P18*VLOOKUP($A18,UPP!$C21:$AC334,26,FALSE)+K18*(1-VLOOKUP($A18,UPP!$C21:$AC334,26,FALSE))</f>
        <v>0.8805711194776783</v>
      </c>
      <c r="T18" s="256">
        <f>+Q18*VLOOKUP($A18,UPP!$C21:$AC334,27,FALSE)+M18*(1-VLOOKUP($A18,UPP!$C21:$AC334,27,FALSE))</f>
        <v>5.7972889932684339E-2</v>
      </c>
      <c r="U18" s="256">
        <f t="shared" si="11"/>
        <v>3.0558346200000002</v>
      </c>
      <c r="V18" s="469">
        <f t="shared" si="12"/>
        <v>6.7332426805241665</v>
      </c>
      <c r="W18" s="469">
        <f>+R18+S18+T18</f>
        <v>3.0920399011750233</v>
      </c>
      <c r="X18" s="256">
        <f t="shared" si="14"/>
        <v>3.0920000000000001</v>
      </c>
      <c r="Y18" s="326"/>
      <c r="Z18" s="256">
        <f t="shared" si="3"/>
        <v>2.1534681020144522</v>
      </c>
      <c r="AA18" s="256">
        <f t="shared" si="4"/>
        <v>0.88055975616301185</v>
      </c>
      <c r="AB18" s="256">
        <f t="shared" si="5"/>
        <v>5.7972141822536433E-2</v>
      </c>
      <c r="AC18" s="256"/>
      <c r="AG18" s="256"/>
      <c r="AH18" s="326"/>
    </row>
    <row r="19" spans="1:34" x14ac:dyDescent="0.2">
      <c r="A19" s="375">
        <f>+'IBNR+Freq'!B23</f>
        <v>59</v>
      </c>
      <c r="B19" s="375">
        <f>+'IBNR+Freq'!C23</f>
        <v>2</v>
      </c>
      <c r="C19" s="256">
        <f>+'IBNR+Freq'!W23</f>
        <v>0</v>
      </c>
      <c r="D19" s="375">
        <f>+'IBNR+Freq'!J23</f>
        <v>1134</v>
      </c>
      <c r="E19" s="256">
        <f>+'IBNR+Freq'!X23</f>
        <v>0</v>
      </c>
      <c r="F19" s="375">
        <f t="shared" si="6"/>
        <v>1134</v>
      </c>
      <c r="G19" s="256">
        <f>+'IBNR+Freq'!Y23</f>
        <v>1.488448017176949E-3</v>
      </c>
      <c r="H19" s="375">
        <f t="shared" si="7"/>
        <v>1134</v>
      </c>
      <c r="I19" s="256">
        <f>++IFERROR(VLOOKUP($A19,UPP!$C$10:$V$329,13,FALSE),0)</f>
        <v>2.3300296639467644</v>
      </c>
      <c r="J19" s="257">
        <f t="shared" si="8"/>
        <v>1134</v>
      </c>
      <c r="K19" s="256">
        <f>+IFERROR(VLOOKUP($A19,UPP!$C$10:$V$329,14,FALSE),0)</f>
        <v>1.2184005818494721</v>
      </c>
      <c r="L19" s="257">
        <f t="shared" si="9"/>
        <v>1134</v>
      </c>
      <c r="M19" s="256">
        <f>+IFERROR(VLOOKUP($A19,UPP!$C$10:$V$329,15,FALSE),0)</f>
        <v>0.20407133420376319</v>
      </c>
      <c r="N19" s="257">
        <f t="shared" si="10"/>
        <v>1134</v>
      </c>
      <c r="O19" s="376">
        <f t="shared" ref="O19:O82" si="15">+(C19*$P$3)</f>
        <v>0</v>
      </c>
      <c r="P19" s="376">
        <f t="shared" ref="P19:P82" si="16">+(E19*$P$3)</f>
        <v>0</v>
      </c>
      <c r="Q19" s="376">
        <f t="shared" ref="Q19:Q82" si="17">+(G19*$P$3)</f>
        <v>1.4866618795563366E-3</v>
      </c>
      <c r="R19" s="256">
        <f>+O19*VLOOKUP($A19,UPP!$C22:$AC335,25,FALSE)+I19*(1-VLOOKUP($A19,UPP!$C22:$AC335,25,FALSE))</f>
        <v>2.3300296639467644</v>
      </c>
      <c r="S19" s="256">
        <f>+P19*VLOOKUP($A19,UPP!$C22:$AC335,26,FALSE)+K19*(1-VLOOKUP($A19,UPP!$C22:$AC335,26,FALSE))</f>
        <v>1.2184005818494721</v>
      </c>
      <c r="T19" s="256">
        <f>+Q19*VLOOKUP($A19,UPP!$C22:$AC335,27,FALSE)+M19*(1-VLOOKUP($A19,UPP!$C22:$AC335,27,FALSE))</f>
        <v>0.20407133420376319</v>
      </c>
      <c r="U19" s="256">
        <f t="shared" si="11"/>
        <v>3.7525015799999997</v>
      </c>
      <c r="V19" s="469">
        <f t="shared" si="12"/>
        <v>1.4866618795563366E-3</v>
      </c>
      <c r="W19" s="469">
        <f t="shared" si="13"/>
        <v>3.7525015799999997</v>
      </c>
      <c r="X19" s="256">
        <f t="shared" si="14"/>
        <v>3.7530000000000001</v>
      </c>
      <c r="Y19" s="326"/>
      <c r="Z19" s="256">
        <f t="shared" si="3"/>
        <v>2.3303391463974301</v>
      </c>
      <c r="AA19" s="256">
        <f t="shared" si="4"/>
        <v>1.2185624139513538</v>
      </c>
      <c r="AB19" s="256">
        <f t="shared" si="5"/>
        <v>0.20409843965121618</v>
      </c>
      <c r="AC19" s="256"/>
      <c r="AG19" s="256"/>
      <c r="AH19" s="326"/>
    </row>
    <row r="20" spans="1:34" x14ac:dyDescent="0.2">
      <c r="A20" s="375">
        <f>+'IBNR+Freq'!B24</f>
        <v>83</v>
      </c>
      <c r="B20" s="375">
        <f>+'IBNR+Freq'!C24</f>
        <v>3</v>
      </c>
      <c r="C20" s="256">
        <f>+'IBNR+Freq'!W24</f>
        <v>0.26640052592059643</v>
      </c>
      <c r="D20" s="375">
        <f>+'IBNR+Freq'!J24</f>
        <v>558</v>
      </c>
      <c r="E20" s="256">
        <f>+'IBNR+Freq'!X24</f>
        <v>2.3347957526535139</v>
      </c>
      <c r="F20" s="375">
        <f t="shared" si="6"/>
        <v>558</v>
      </c>
      <c r="G20" s="256">
        <f>+'IBNR+Freq'!Y24</f>
        <v>1.3851714200938379E-3</v>
      </c>
      <c r="H20" s="375">
        <f t="shared" si="7"/>
        <v>558</v>
      </c>
      <c r="I20" s="256">
        <f>++IFERROR(VLOOKUP($A20,UPP!$C$10:$V$329,13,FALSE),0)</f>
        <v>1.5714501050250396</v>
      </c>
      <c r="J20" s="257">
        <f t="shared" si="8"/>
        <v>558</v>
      </c>
      <c r="K20" s="256">
        <f>+IFERROR(VLOOKUP($A20,UPP!$C$10:$V$329,14,FALSE),0)</f>
        <v>1.0683683544306801</v>
      </c>
      <c r="L20" s="257">
        <f t="shared" si="9"/>
        <v>558</v>
      </c>
      <c r="M20" s="256">
        <f>+IFERROR(VLOOKUP($A20,UPP!$C$10:$V$329,15,FALSE),0)</f>
        <v>0.31024670554428047</v>
      </c>
      <c r="N20" s="257">
        <f t="shared" si="10"/>
        <v>558</v>
      </c>
      <c r="O20" s="376">
        <f t="shared" si="15"/>
        <v>0.26608084528949172</v>
      </c>
      <c r="P20" s="376">
        <f t="shared" si="16"/>
        <v>2.3319939977503297</v>
      </c>
      <c r="Q20" s="376">
        <f t="shared" si="17"/>
        <v>1.3835092143897254E-3</v>
      </c>
      <c r="R20" s="256">
        <f>+O20*VLOOKUP($A20,UPP!$C23:$AC336,25,FALSE)+I20*(1-VLOOKUP($A20,UPP!$C23:$AC336,25,FALSE))</f>
        <v>1.5714501050250396</v>
      </c>
      <c r="S20" s="256">
        <f>+P20*VLOOKUP($A20,UPP!$C23:$AC336,26,FALSE)+K20*(1-VLOOKUP($A20,UPP!$C23:$AC336,26,FALSE))</f>
        <v>1.0683683544306801</v>
      </c>
      <c r="T20" s="256">
        <f>+Q20*VLOOKUP($A20,UPP!$C23:$AC336,27,FALSE)+M20*(1-VLOOKUP($A20,UPP!$C23:$AC336,27,FALSE))</f>
        <v>0.31024670554428047</v>
      </c>
      <c r="U20" s="256">
        <f t="shared" si="11"/>
        <v>2.9500651650000003</v>
      </c>
      <c r="V20" s="469">
        <f t="shared" si="12"/>
        <v>2.5994583522542114</v>
      </c>
      <c r="W20" s="469">
        <f t="shared" si="13"/>
        <v>2.9500651650000003</v>
      </c>
      <c r="X20" s="256">
        <f t="shared" si="14"/>
        <v>2.95</v>
      </c>
      <c r="Y20" s="326"/>
      <c r="Z20" s="256">
        <f t="shared" si="3"/>
        <v>1.5714153927253558</v>
      </c>
      <c r="AA20" s="256">
        <f t="shared" si="4"/>
        <v>1.0683447548761202</v>
      </c>
      <c r="AB20" s="256">
        <f t="shared" si="5"/>
        <v>0.31023985239852403</v>
      </c>
      <c r="AC20" s="256"/>
      <c r="AG20" s="256"/>
      <c r="AH20" s="326"/>
    </row>
    <row r="21" spans="1:34" s="338" customFormat="1" x14ac:dyDescent="0.2">
      <c r="A21" s="463">
        <f>+'IBNR+Freq'!B25</f>
        <v>101</v>
      </c>
      <c r="B21" s="463">
        <f>+'IBNR+Freq'!C25</f>
        <v>1</v>
      </c>
      <c r="C21" s="470">
        <f>+'IBNR+Freq'!W25</f>
        <v>0</v>
      </c>
      <c r="D21" s="463">
        <f>+'IBNR+Freq'!J25</f>
        <v>45874</v>
      </c>
      <c r="E21" s="470">
        <f>+'IBNR+Freq'!X25</f>
        <v>0.2343963647572713</v>
      </c>
      <c r="F21" s="463">
        <f t="shared" si="6"/>
        <v>45874</v>
      </c>
      <c r="G21" s="470">
        <f>+'IBNR+Freq'!Y25</f>
        <v>8.7067168679928003E-2</v>
      </c>
      <c r="H21" s="463">
        <f t="shared" si="7"/>
        <v>45874</v>
      </c>
      <c r="I21" s="470">
        <f>++IFERROR(VLOOKUP($A21,UPP!$C$10:$V$329,13,FALSE),0)</f>
        <v>1.760518698721323</v>
      </c>
      <c r="J21" s="471">
        <f t="shared" si="8"/>
        <v>45874</v>
      </c>
      <c r="K21" s="470">
        <f>+IFERROR(VLOOKUP($A21,UPP!$C$10:$V$329,14,FALSE),0)</f>
        <v>0.53054470845883572</v>
      </c>
      <c r="L21" s="471">
        <f t="shared" si="9"/>
        <v>45874</v>
      </c>
      <c r="M21" s="470">
        <f>+IFERROR(VLOOKUP($A21,UPP!$C$10:$V$329,15,FALSE),0)</f>
        <v>0.10050691681984153</v>
      </c>
      <c r="N21" s="471">
        <f t="shared" si="10"/>
        <v>45874</v>
      </c>
      <c r="O21" s="472">
        <f t="shared" si="15"/>
        <v>0</v>
      </c>
      <c r="P21" s="472">
        <f t="shared" si="16"/>
        <v>0.23411508911956258</v>
      </c>
      <c r="Q21" s="472">
        <f t="shared" si="17"/>
        <v>8.696268807751209E-2</v>
      </c>
      <c r="R21" s="470">
        <f>+O21*VLOOKUP($A21,UPP!$C24:$AC337,25,FALSE)+I21*(1-VLOOKUP($A21,UPP!$C24:$AC337,25,FALSE))</f>
        <v>1.7429135117341099</v>
      </c>
      <c r="S21" s="470">
        <f>+P21*VLOOKUP($A21,UPP!$C24:$AC337,26,FALSE)+K21*(1-VLOOKUP($A21,UPP!$C24:$AC337,26,FALSE))</f>
        <v>0.51868752368526483</v>
      </c>
      <c r="T21" s="470">
        <f>+Q21*VLOOKUP($A21,UPP!$C24:$AC337,27,FALSE)+M21*(1-VLOOKUP($A21,UPP!$C24:$AC337,27,FALSE))</f>
        <v>9.9965147670148344E-2</v>
      </c>
      <c r="U21" s="470">
        <f t="shared" si="11"/>
        <v>2.3915703240000004</v>
      </c>
      <c r="V21" s="473">
        <f t="shared" si="12"/>
        <v>0.32107777719707464</v>
      </c>
      <c r="W21" s="473">
        <f t="shared" si="13"/>
        <v>2.3615661830895229</v>
      </c>
      <c r="X21" s="256">
        <f t="shared" si="14"/>
        <v>2.3620000000000001</v>
      </c>
      <c r="Y21" s="326"/>
      <c r="Z21" s="256">
        <f t="shared" si="3"/>
        <v>1.7432336828816746</v>
      </c>
      <c r="AA21" s="256">
        <f t="shared" si="4"/>
        <v>0.51878280596896265</v>
      </c>
      <c r="AB21" s="256">
        <f t="shared" si="5"/>
        <v>9.9983511149363199E-2</v>
      </c>
      <c r="AC21" s="256"/>
      <c r="AG21" s="256"/>
      <c r="AH21" s="326"/>
    </row>
    <row r="22" spans="1:34" s="338" customFormat="1" x14ac:dyDescent="0.2">
      <c r="A22" s="463">
        <f>+'IBNR+Freq'!B26</f>
        <v>104</v>
      </c>
      <c r="B22" s="463">
        <f>+'IBNR+Freq'!C26</f>
        <v>1</v>
      </c>
      <c r="C22" s="470">
        <f>+'IBNR+Freq'!W26</f>
        <v>0.64051806320733085</v>
      </c>
      <c r="D22" s="463">
        <f>+'IBNR+Freq'!J26</f>
        <v>207330</v>
      </c>
      <c r="E22" s="470">
        <f>+'IBNR+Freq'!X26</f>
        <v>0.39251434623597486</v>
      </c>
      <c r="F22" s="463">
        <f t="shared" si="6"/>
        <v>207330</v>
      </c>
      <c r="G22" s="470">
        <f>+'IBNR+Freq'!Y26</f>
        <v>5.6988026769093328E-2</v>
      </c>
      <c r="H22" s="463">
        <f t="shared" si="7"/>
        <v>207330</v>
      </c>
      <c r="I22" s="470">
        <f>++IFERROR(VLOOKUP($A22,UPP!$C$10:$V$329,13,FALSE),0)</f>
        <v>1.593284122606742</v>
      </c>
      <c r="J22" s="471">
        <f t="shared" si="8"/>
        <v>207330</v>
      </c>
      <c r="K22" s="470">
        <f>+IFERROR(VLOOKUP($A22,UPP!$C$10:$V$329,14,FALSE),0)</f>
        <v>0.72391954948314619</v>
      </c>
      <c r="L22" s="471">
        <f t="shared" si="9"/>
        <v>207330</v>
      </c>
      <c r="M22" s="470">
        <f>+IFERROR(VLOOKUP($A22,UPP!$C$10:$V$329,15,FALSE),0)</f>
        <v>0.1099101599101124</v>
      </c>
      <c r="N22" s="471">
        <f t="shared" si="10"/>
        <v>207330</v>
      </c>
      <c r="O22" s="472">
        <f t="shared" si="15"/>
        <v>0.63974944153148205</v>
      </c>
      <c r="P22" s="472">
        <f t="shared" si="16"/>
        <v>0.39204332902049172</v>
      </c>
      <c r="Q22" s="472">
        <f t="shared" si="17"/>
        <v>5.6919641136970414E-2</v>
      </c>
      <c r="R22" s="470">
        <f>+O22*VLOOKUP($A22,UPP!$C25:$AC338,25,FALSE)+I22*(1-VLOOKUP($A22,UPP!$C25:$AC338,25,FALSE))</f>
        <v>1.5646780821744841</v>
      </c>
      <c r="S22" s="470">
        <f>+P22*VLOOKUP($A22,UPP!$C25:$AC338,26,FALSE)+K22*(1-VLOOKUP($A22,UPP!$C25:$AC338,26,FALSE))</f>
        <v>0.69073192743688072</v>
      </c>
      <c r="T22" s="470">
        <f>+Q22*VLOOKUP($A22,UPP!$C25:$AC338,27,FALSE)+M22*(1-VLOOKUP($A22,UPP!$C25:$AC338,27,FALSE))</f>
        <v>0.10355129765733537</v>
      </c>
      <c r="U22" s="470">
        <f t="shared" si="11"/>
        <v>2.4271138320000007</v>
      </c>
      <c r="V22" s="473">
        <f t="shared" si="12"/>
        <v>1.0887124116889442</v>
      </c>
      <c r="W22" s="473">
        <f t="shared" si="13"/>
        <v>2.3589613072687001</v>
      </c>
      <c r="X22" s="256">
        <f t="shared" si="14"/>
        <v>2.359</v>
      </c>
      <c r="Y22" s="326"/>
      <c r="Z22" s="256">
        <f t="shared" si="3"/>
        <v>1.564703746719476</v>
      </c>
      <c r="AA22" s="256">
        <f t="shared" si="4"/>
        <v>0.69074325712880325</v>
      </c>
      <c r="AB22" s="256">
        <f t="shared" si="5"/>
        <v>0.10355299615172087</v>
      </c>
      <c r="AC22" s="256"/>
      <c r="AG22" s="256"/>
      <c r="AH22" s="326"/>
    </row>
    <row r="23" spans="1:34" x14ac:dyDescent="0.2">
      <c r="A23" s="375">
        <f>+'IBNR+Freq'!B27</f>
        <v>105</v>
      </c>
      <c r="B23" s="375">
        <f>+'IBNR+Freq'!C27</f>
        <v>1</v>
      </c>
      <c r="C23" s="256">
        <f>+'IBNR+Freq'!W27</f>
        <v>1.7483988742880763</v>
      </c>
      <c r="D23" s="375">
        <f>+'IBNR+Freq'!J27</f>
        <v>6544</v>
      </c>
      <c r="E23" s="256">
        <f>+'IBNR+Freq'!X27</f>
        <v>2.7618747289487526</v>
      </c>
      <c r="F23" s="375">
        <f t="shared" si="6"/>
        <v>6544</v>
      </c>
      <c r="G23" s="256">
        <f>+'IBNR+Freq'!Y27</f>
        <v>0.19371720183567889</v>
      </c>
      <c r="H23" s="375">
        <f t="shared" si="7"/>
        <v>6544</v>
      </c>
      <c r="I23" s="256">
        <f>++IFERROR(VLOOKUP($A23,UPP!$C$10:$V$329,13,FALSE),0)</f>
        <v>1.7031479238775984</v>
      </c>
      <c r="J23" s="257">
        <f t="shared" si="8"/>
        <v>6544</v>
      </c>
      <c r="K23" s="256">
        <f>+IFERROR(VLOOKUP($A23,UPP!$C$10:$V$329,14,FALSE),0)</f>
        <v>1.1109662265450351</v>
      </c>
      <c r="L23" s="257">
        <f t="shared" si="9"/>
        <v>6544</v>
      </c>
      <c r="M23" s="256">
        <f>+IFERROR(VLOOKUP($A23,UPP!$C$10:$V$329,15,FALSE),0)</f>
        <v>7.5065285577367233E-2</v>
      </c>
      <c r="N23" s="257">
        <f t="shared" si="10"/>
        <v>6544</v>
      </c>
      <c r="O23" s="376">
        <f t="shared" si="15"/>
        <v>1.7463007956389307</v>
      </c>
      <c r="P23" s="376">
        <f t="shared" si="16"/>
        <v>2.7585604792740144</v>
      </c>
      <c r="Q23" s="376">
        <f t="shared" si="17"/>
        <v>0.19348474119347608</v>
      </c>
      <c r="R23" s="256">
        <f>+O23*VLOOKUP($A23,UPP!$C26:$AC339,25,FALSE)+I23*(1-VLOOKUP($A23,UPP!$C26:$AC339,25,FALSE))</f>
        <v>1.7031479238775984</v>
      </c>
      <c r="S23" s="256">
        <f>+P23*VLOOKUP($A23,UPP!$C26:$AC339,26,FALSE)+K23*(1-VLOOKUP($A23,UPP!$C26:$AC339,26,FALSE))</f>
        <v>1.1274421690723249</v>
      </c>
      <c r="T23" s="256">
        <f>+Q23*VLOOKUP($A23,UPP!$C26:$AC339,27,FALSE)+M23*(1-VLOOKUP($A23,UPP!$C26:$AC339,27,FALSE))</f>
        <v>7.6249480133528322E-2</v>
      </c>
      <c r="U23" s="256">
        <f t="shared" si="11"/>
        <v>2.8891794360000005</v>
      </c>
      <c r="V23" s="469">
        <f t="shared" si="12"/>
        <v>4.698346016106421</v>
      </c>
      <c r="W23" s="469">
        <f t="shared" si="13"/>
        <v>2.9068395730834515</v>
      </c>
      <c r="X23" s="256">
        <f t="shared" si="14"/>
        <v>2.907</v>
      </c>
      <c r="Y23" s="326"/>
      <c r="Z23" s="256">
        <f t="shared" si="3"/>
        <v>1.7032419196977957</v>
      </c>
      <c r="AA23" s="256">
        <f t="shared" si="4"/>
        <v>1.1275043920007746</v>
      </c>
      <c r="AB23" s="256">
        <f t="shared" si="5"/>
        <v>7.6253688301429826E-2</v>
      </c>
      <c r="AC23" s="256"/>
      <c r="AG23" s="256"/>
      <c r="AH23" s="326"/>
    </row>
    <row r="24" spans="1:34" x14ac:dyDescent="0.2">
      <c r="A24" s="375">
        <f>+'IBNR+Freq'!B28</f>
        <v>106</v>
      </c>
      <c r="B24" s="375">
        <f>+'IBNR+Freq'!C28</f>
        <v>1</v>
      </c>
      <c r="C24" s="256">
        <f>+'IBNR+Freq'!W28</f>
        <v>4.0810729966144175</v>
      </c>
      <c r="D24" s="375">
        <f>+'IBNR+Freq'!J28</f>
        <v>8909</v>
      </c>
      <c r="E24" s="256">
        <f>+'IBNR+Freq'!X28</f>
        <v>5.6738821492411402E-3</v>
      </c>
      <c r="F24" s="375">
        <f t="shared" si="6"/>
        <v>8909</v>
      </c>
      <c r="G24" s="256">
        <f>+'IBNR+Freq'!Y28</f>
        <v>0.21875791257269611</v>
      </c>
      <c r="H24" s="375">
        <f t="shared" si="7"/>
        <v>8909</v>
      </c>
      <c r="I24" s="256">
        <f>++IFERROR(VLOOKUP($A24,UPP!$C$10:$V$329,13,FALSE),0)</f>
        <v>2.7437054081787711</v>
      </c>
      <c r="J24" s="257">
        <f t="shared" si="8"/>
        <v>8909</v>
      </c>
      <c r="K24" s="256">
        <f>+IFERROR(VLOOKUP($A24,UPP!$C$10:$V$329,14,FALSE),0)</f>
        <v>1.5470531699128494</v>
      </c>
      <c r="L24" s="257">
        <f t="shared" si="9"/>
        <v>8909</v>
      </c>
      <c r="M24" s="256">
        <f>+IFERROR(VLOOKUP($A24,UPP!$C$10:$V$329,15,FALSE),0)</f>
        <v>0.1471022779083799</v>
      </c>
      <c r="N24" s="257">
        <f t="shared" si="10"/>
        <v>8909</v>
      </c>
      <c r="O24" s="376">
        <f t="shared" si="15"/>
        <v>4.0761757090184805</v>
      </c>
      <c r="P24" s="376">
        <f t="shared" si="16"/>
        <v>5.6670734906620508E-3</v>
      </c>
      <c r="Q24" s="376">
        <f t="shared" si="17"/>
        <v>0.21849540307760887</v>
      </c>
      <c r="R24" s="256">
        <f>+O24*VLOOKUP($A24,UPP!$C27:$AC340,25,FALSE)+I24*(1-VLOOKUP($A24,UPP!$C27:$AC340,25,FALSE))</f>
        <v>2.7437054081787711</v>
      </c>
      <c r="S24" s="256">
        <f>+P24*VLOOKUP($A24,UPP!$C27:$AC340,26,FALSE)+K24*(1-VLOOKUP($A24,UPP!$C27:$AC340,26,FALSE))</f>
        <v>1.5316393089486273</v>
      </c>
      <c r="T24" s="256">
        <f>+Q24*VLOOKUP($A24,UPP!$C27:$AC340,27,FALSE)+M24*(1-VLOOKUP($A24,UPP!$C27:$AC340,27,FALSE))</f>
        <v>0.14781620916007218</v>
      </c>
      <c r="U24" s="256">
        <f t="shared" si="11"/>
        <v>4.4378608560000004</v>
      </c>
      <c r="V24" s="469">
        <f t="shared" si="12"/>
        <v>4.3003381855867513</v>
      </c>
      <c r="W24" s="469">
        <f t="shared" si="13"/>
        <v>4.42316092628747</v>
      </c>
      <c r="X24" s="256">
        <f t="shared" si="14"/>
        <v>4.423</v>
      </c>
      <c r="Y24" s="326"/>
      <c r="Z24" s="256">
        <f t="shared" si="3"/>
        <v>2.7436055849228218</v>
      </c>
      <c r="AA24" s="256">
        <f t="shared" si="4"/>
        <v>1.5315835838615595</v>
      </c>
      <c r="AB24" s="256">
        <f t="shared" si="5"/>
        <v>0.14781083121561922</v>
      </c>
      <c r="AC24" s="256"/>
      <c r="AG24" s="256"/>
      <c r="AH24" s="326"/>
    </row>
    <row r="25" spans="1:34" x14ac:dyDescent="0.2">
      <c r="A25" s="375">
        <f>+'IBNR+Freq'!B29</f>
        <v>107</v>
      </c>
      <c r="B25" s="375">
        <f>+'IBNR+Freq'!C29</f>
        <v>1</v>
      </c>
      <c r="C25" s="256">
        <f>+'IBNR+Freq'!W29</f>
        <v>0.56793020417597084</v>
      </c>
      <c r="D25" s="375">
        <f>+'IBNR+Freq'!J29</f>
        <v>10394</v>
      </c>
      <c r="E25" s="256">
        <f>+'IBNR+Freq'!X29</f>
        <v>0.81360238586500189</v>
      </c>
      <c r="F25" s="375">
        <f t="shared" si="6"/>
        <v>10394</v>
      </c>
      <c r="G25" s="256">
        <f>+'IBNR+Freq'!Y29</f>
        <v>0.25056628407551162</v>
      </c>
      <c r="H25" s="375">
        <f t="shared" si="7"/>
        <v>10394</v>
      </c>
      <c r="I25" s="256">
        <f>++IFERROR(VLOOKUP($A25,UPP!$C$10:$V$329,13,FALSE),0)</f>
        <v>1.1417253167657844</v>
      </c>
      <c r="J25" s="257">
        <f t="shared" si="8"/>
        <v>10394</v>
      </c>
      <c r="K25" s="256">
        <f>+IFERROR(VLOOKUP($A25,UPP!$C$10:$V$329,14,FALSE),0)</f>
        <v>0.84016910690835034</v>
      </c>
      <c r="L25" s="257">
        <f t="shared" si="9"/>
        <v>10394</v>
      </c>
      <c r="M25" s="256">
        <f>+IFERROR(VLOOKUP($A25,UPP!$C$10:$V$329,15,FALSE),0)</f>
        <v>7.455139632586559E-2</v>
      </c>
      <c r="N25" s="257">
        <f t="shared" si="10"/>
        <v>10394</v>
      </c>
      <c r="O25" s="376">
        <f t="shared" si="15"/>
        <v>0.56724868793095973</v>
      </c>
      <c r="P25" s="376">
        <f t="shared" si="16"/>
        <v>0.81262606300196394</v>
      </c>
      <c r="Q25" s="376">
        <f t="shared" si="17"/>
        <v>0.25026560453462099</v>
      </c>
      <c r="R25" s="256">
        <f>+O25*VLOOKUP($A25,UPP!$C28:$AC341,25,FALSE)+I25*(1-VLOOKUP($A25,UPP!$C28:$AC341,25,FALSE))</f>
        <v>1.1417253167657844</v>
      </c>
      <c r="S25" s="256">
        <f>+P25*VLOOKUP($A25,UPP!$C28:$AC341,26,FALSE)+K25*(1-VLOOKUP($A25,UPP!$C28:$AC341,26,FALSE))</f>
        <v>0.83989367646928648</v>
      </c>
      <c r="T25" s="256">
        <f>+Q25*VLOOKUP($A25,UPP!$C28:$AC341,27,FALSE)+M25*(1-VLOOKUP($A25,UPP!$C28:$AC341,27,FALSE))</f>
        <v>7.8065680490040701E-2</v>
      </c>
      <c r="U25" s="256">
        <f t="shared" si="11"/>
        <v>2.0564458200000004</v>
      </c>
      <c r="V25" s="469">
        <f t="shared" si="12"/>
        <v>1.6301403554675447</v>
      </c>
      <c r="W25" s="469">
        <f t="shared" si="13"/>
        <v>2.0596846737251115</v>
      </c>
      <c r="X25" s="256">
        <f t="shared" si="14"/>
        <v>2.056</v>
      </c>
      <c r="Y25" s="326"/>
      <c r="Z25" s="256">
        <f t="shared" si="3"/>
        <v>1.1396828268013506</v>
      </c>
      <c r="AA25" s="256">
        <f t="shared" si="4"/>
        <v>0.83839114833910588</v>
      </c>
      <c r="AB25" s="256">
        <f t="shared" si="5"/>
        <v>7.7926024859543447E-2</v>
      </c>
      <c r="AC25" s="256"/>
      <c r="AG25" s="256"/>
      <c r="AH25" s="326"/>
    </row>
    <row r="26" spans="1:34" x14ac:dyDescent="0.2">
      <c r="A26" s="375">
        <f>+'IBNR+Freq'!B30</f>
        <v>108</v>
      </c>
      <c r="B26" s="375">
        <f>+'IBNR+Freq'!C30</f>
        <v>1</v>
      </c>
      <c r="C26" s="256">
        <f>+'IBNR+Freq'!W30</f>
        <v>0.82906490266505029</v>
      </c>
      <c r="D26" s="375">
        <f>+'IBNR+Freq'!J30</f>
        <v>36274</v>
      </c>
      <c r="E26" s="256">
        <f>+'IBNR+Freq'!X30</f>
        <v>0.2888273644720098</v>
      </c>
      <c r="F26" s="375">
        <f t="shared" si="6"/>
        <v>36274</v>
      </c>
      <c r="G26" s="256">
        <f>+'IBNR+Freq'!Y30</f>
        <v>0.20710367671139401</v>
      </c>
      <c r="H26" s="375">
        <f t="shared" si="7"/>
        <v>36274</v>
      </c>
      <c r="I26" s="256">
        <f>++IFERROR(VLOOKUP($A26,UPP!$C$10:$V$329,13,FALSE),0)</f>
        <v>1.2074504124617973</v>
      </c>
      <c r="J26" s="257">
        <f t="shared" si="8"/>
        <v>36274</v>
      </c>
      <c r="K26" s="256">
        <f>+IFERROR(VLOOKUP($A26,UPP!$C$10:$V$329,14,FALSE),0)</f>
        <v>0.96014129183709196</v>
      </c>
      <c r="L26" s="257">
        <f t="shared" si="9"/>
        <v>36274</v>
      </c>
      <c r="M26" s="256">
        <f>+IFERROR(VLOOKUP($A26,UPP!$C$10:$V$329,15,FALSE),0)</f>
        <v>0.10719280770111075</v>
      </c>
      <c r="N26" s="257">
        <f t="shared" si="10"/>
        <v>36274</v>
      </c>
      <c r="O26" s="376">
        <f t="shared" si="15"/>
        <v>0.82807002478185221</v>
      </c>
      <c r="P26" s="376">
        <f t="shared" si="16"/>
        <v>0.28848077163464336</v>
      </c>
      <c r="Q26" s="376">
        <f t="shared" si="17"/>
        <v>0.20685515229934034</v>
      </c>
      <c r="R26" s="256">
        <f>+O26*VLOOKUP($A26,UPP!$C29:$AC342,25,FALSE)+I26*(1-VLOOKUP($A26,UPP!$C29:$AC342,25,FALSE))</f>
        <v>1.2036566085849978</v>
      </c>
      <c r="S26" s="256">
        <f>+P26*VLOOKUP($A26,UPP!$C29:$AC342,26,FALSE)+K26*(1-VLOOKUP($A26,UPP!$C29:$AC342,26,FALSE))</f>
        <v>0.93999147623101853</v>
      </c>
      <c r="T26" s="256">
        <f>+Q26*VLOOKUP($A26,UPP!$C29:$AC342,27,FALSE)+M26*(1-VLOOKUP($A26,UPP!$C29:$AC342,27,FALSE))</f>
        <v>0.11117930148503993</v>
      </c>
      <c r="U26" s="256">
        <f t="shared" si="11"/>
        <v>2.2747845120000001</v>
      </c>
      <c r="V26" s="469">
        <f t="shared" si="12"/>
        <v>1.3234059487158358</v>
      </c>
      <c r="W26" s="469">
        <f t="shared" si="13"/>
        <v>2.2548273863010562</v>
      </c>
      <c r="X26" s="256">
        <f t="shared" si="14"/>
        <v>2.2549999999999999</v>
      </c>
      <c r="Y26" s="326"/>
      <c r="Z26" s="256">
        <f t="shared" si="3"/>
        <v>1.2037487520549273</v>
      </c>
      <c r="AA26" s="256">
        <f t="shared" si="4"/>
        <v>0.94006343535599357</v>
      </c>
      <c r="AB26" s="256">
        <f t="shared" si="5"/>
        <v>0.11118781258907917</v>
      </c>
      <c r="AC26" s="256"/>
      <c r="AG26" s="256"/>
      <c r="AH26" s="326"/>
    </row>
    <row r="27" spans="1:34" x14ac:dyDescent="0.2">
      <c r="A27" s="375">
        <f>+'IBNR+Freq'!B31</f>
        <v>109</v>
      </c>
      <c r="B27" s="375">
        <f>+'IBNR+Freq'!C31</f>
        <v>1</v>
      </c>
      <c r="C27" s="256">
        <f>+'IBNR+Freq'!W31</f>
        <v>2.4817441459443694</v>
      </c>
      <c r="D27" s="375">
        <f>+'IBNR+Freq'!J31</f>
        <v>15408</v>
      </c>
      <c r="E27" s="256">
        <f>+'IBNR+Freq'!X31</f>
        <v>0.45595834403088348</v>
      </c>
      <c r="F27" s="375">
        <f t="shared" si="6"/>
        <v>15408</v>
      </c>
      <c r="G27" s="256">
        <f>+'IBNR+Freq'!Y31</f>
        <v>0.18891394593620078</v>
      </c>
      <c r="H27" s="375">
        <f t="shared" si="7"/>
        <v>15408</v>
      </c>
      <c r="I27" s="256">
        <f>++IFERROR(VLOOKUP($A27,UPP!$C$10:$V$329,13,FALSE),0)</f>
        <v>1.8642218105264208</v>
      </c>
      <c r="J27" s="257">
        <f t="shared" si="8"/>
        <v>15408</v>
      </c>
      <c r="K27" s="256">
        <f>+IFERROR(VLOOKUP($A27,UPP!$C$10:$V$329,14,FALSE),0)</f>
        <v>1.1907885173060819</v>
      </c>
      <c r="L27" s="257">
        <f t="shared" si="9"/>
        <v>15408</v>
      </c>
      <c r="M27" s="256">
        <f>+IFERROR(VLOOKUP($A27,UPP!$C$10:$V$329,15,FALSE),0)</f>
        <v>0.12359481616749754</v>
      </c>
      <c r="N27" s="257">
        <f t="shared" si="10"/>
        <v>15408</v>
      </c>
      <c r="O27" s="376">
        <f t="shared" si="15"/>
        <v>2.4787660529692364</v>
      </c>
      <c r="P27" s="376">
        <f t="shared" si="16"/>
        <v>0.45541119401804642</v>
      </c>
      <c r="Q27" s="376">
        <f t="shared" si="17"/>
        <v>0.18868724920107735</v>
      </c>
      <c r="R27" s="256">
        <f>+O27*VLOOKUP($A27,UPP!$C30:$AC343,25,FALSE)+I27*(1-VLOOKUP($A27,UPP!$C30:$AC343,25,FALSE))</f>
        <v>1.870367252950849</v>
      </c>
      <c r="S27" s="256">
        <f>+P27*VLOOKUP($A27,UPP!$C30:$AC343,26,FALSE)+K27*(1-VLOOKUP($A27,UPP!$C30:$AC343,26,FALSE))</f>
        <v>1.1760809708403213</v>
      </c>
      <c r="T27" s="256">
        <f>+Q27*VLOOKUP($A27,UPP!$C30:$AC343,27,FALSE)+M27*(1-VLOOKUP($A27,UPP!$C30:$AC343,27,FALSE))</f>
        <v>0.12489666482816913</v>
      </c>
      <c r="U27" s="256">
        <f t="shared" si="11"/>
        <v>3.178605144</v>
      </c>
      <c r="V27" s="469">
        <f t="shared" si="12"/>
        <v>3.12286449618836</v>
      </c>
      <c r="W27" s="469">
        <f t="shared" si="13"/>
        <v>3.1713448886193394</v>
      </c>
      <c r="X27" s="256">
        <f t="shared" si="14"/>
        <v>3.1709999999999998</v>
      </c>
      <c r="Y27" s="326"/>
      <c r="Z27" s="256">
        <f t="shared" si="3"/>
        <v>1.87016384764421</v>
      </c>
      <c r="AA27" s="256">
        <f t="shared" si="4"/>
        <v>1.175953070231428</v>
      </c>
      <c r="AB27" s="256">
        <f t="shared" si="5"/>
        <v>0.12488308212436192</v>
      </c>
      <c r="AC27" s="256"/>
      <c r="AG27" s="256"/>
      <c r="AH27" s="326"/>
    </row>
    <row r="28" spans="1:34" x14ac:dyDescent="0.2">
      <c r="A28" s="375">
        <f>+'IBNR+Freq'!B32</f>
        <v>110</v>
      </c>
      <c r="B28" s="375">
        <f>+'IBNR+Freq'!C32</f>
        <v>1</v>
      </c>
      <c r="C28" s="256">
        <f>+'IBNR+Freq'!W32</f>
        <v>0</v>
      </c>
      <c r="D28" s="375">
        <f>+'IBNR+Freq'!J32</f>
        <v>1154</v>
      </c>
      <c r="E28" s="256">
        <f>+'IBNR+Freq'!X32</f>
        <v>0</v>
      </c>
      <c r="F28" s="375">
        <f t="shared" si="6"/>
        <v>1154</v>
      </c>
      <c r="G28" s="256">
        <f>+'IBNR+Freq'!Y32</f>
        <v>5.9995054529604478E-4</v>
      </c>
      <c r="H28" s="375">
        <f t="shared" si="7"/>
        <v>1154</v>
      </c>
      <c r="I28" s="256">
        <f>++IFERROR(VLOOKUP($A28,UPP!$C$10:$V$329,13,FALSE),0)</f>
        <v>1.0277108409918758</v>
      </c>
      <c r="J28" s="257">
        <f t="shared" si="8"/>
        <v>1154</v>
      </c>
      <c r="K28" s="256">
        <f>+IFERROR(VLOOKUP($A28,UPP!$C$10:$V$329,14,FALSE),0)</f>
        <v>1.093600042681738</v>
      </c>
      <c r="L28" s="257">
        <f t="shared" si="9"/>
        <v>1154</v>
      </c>
      <c r="M28" s="256">
        <f>+IFERROR(VLOOKUP($A28,UPP!$C$10:$V$329,15,FALSE),0)</f>
        <v>0.15347362832638647</v>
      </c>
      <c r="N28" s="257">
        <f t="shared" si="10"/>
        <v>1154</v>
      </c>
      <c r="O28" s="376">
        <f t="shared" si="15"/>
        <v>0</v>
      </c>
      <c r="P28" s="376">
        <f t="shared" si="16"/>
        <v>0</v>
      </c>
      <c r="Q28" s="376">
        <f t="shared" si="17"/>
        <v>5.9923060464168955E-4</v>
      </c>
      <c r="R28" s="256">
        <f>+O28*VLOOKUP($A28,UPP!$C31:$AC344,25,FALSE)+I28*(1-VLOOKUP($A28,UPP!$C31:$AC344,25,FALSE))</f>
        <v>1.0277108409918758</v>
      </c>
      <c r="S28" s="256">
        <f>+P28*VLOOKUP($A28,UPP!$C31:$AC344,26,FALSE)+K28*(1-VLOOKUP($A28,UPP!$C31:$AC344,26,FALSE))</f>
        <v>1.093600042681738</v>
      </c>
      <c r="T28" s="256">
        <f>+Q28*VLOOKUP($A28,UPP!$C31:$AC344,27,FALSE)+M28*(1-VLOOKUP($A28,UPP!$C31:$AC344,27,FALSE))</f>
        <v>0.15347362832638647</v>
      </c>
      <c r="U28" s="256">
        <f t="shared" si="11"/>
        <v>2.2747845120000001</v>
      </c>
      <c r="V28" s="469">
        <f t="shared" si="12"/>
        <v>5.9923060464168955E-4</v>
      </c>
      <c r="W28" s="469">
        <f t="shared" si="13"/>
        <v>2.2747845120000001</v>
      </c>
      <c r="X28" s="256">
        <f t="shared" si="14"/>
        <v>2.2749999999999999</v>
      </c>
      <c r="Y28" s="326"/>
      <c r="Z28" s="256">
        <f t="shared" si="3"/>
        <v>1.0278081949841047</v>
      </c>
      <c r="AA28" s="256">
        <f t="shared" si="4"/>
        <v>1.0937036382903569</v>
      </c>
      <c r="AB28" s="256">
        <f t="shared" si="5"/>
        <v>0.15348816672553869</v>
      </c>
      <c r="AC28" s="256"/>
      <c r="AG28" s="256"/>
      <c r="AH28" s="326"/>
    </row>
    <row r="29" spans="1:34" x14ac:dyDescent="0.2">
      <c r="A29" s="375">
        <f>+'IBNR+Freq'!B33</f>
        <v>111</v>
      </c>
      <c r="B29" s="375">
        <f>+'IBNR+Freq'!C33</f>
        <v>1</v>
      </c>
      <c r="C29" s="256">
        <f>+'IBNR+Freq'!W33</f>
        <v>0</v>
      </c>
      <c r="D29" s="375">
        <f>+'IBNR+Freq'!J33</f>
        <v>406</v>
      </c>
      <c r="E29" s="256">
        <f>+'IBNR+Freq'!X33</f>
        <v>0</v>
      </c>
      <c r="F29" s="375">
        <f t="shared" si="6"/>
        <v>406</v>
      </c>
      <c r="G29" s="256">
        <f>+'IBNR+Freq'!Y33</f>
        <v>9.4577981136979698E-4</v>
      </c>
      <c r="H29" s="375">
        <f t="shared" si="7"/>
        <v>406</v>
      </c>
      <c r="I29" s="256">
        <f>++IFERROR(VLOOKUP($A29,UPP!$C$10:$V$329,13,FALSE),0)</f>
        <v>1.8331537385158732</v>
      </c>
      <c r="J29" s="257">
        <f t="shared" si="8"/>
        <v>406</v>
      </c>
      <c r="K29" s="256">
        <f>+IFERROR(VLOOKUP($A29,UPP!$C$10:$V$329,14,FALSE),0)</f>
        <v>3.0987413934801586</v>
      </c>
      <c r="L29" s="257">
        <f t="shared" si="9"/>
        <v>406</v>
      </c>
      <c r="M29" s="256">
        <f>+IFERROR(VLOOKUP($A29,UPP!$C$10:$V$329,15,FALSE),0)</f>
        <v>0.19144766400396826</v>
      </c>
      <c r="N29" s="257">
        <f t="shared" si="10"/>
        <v>406</v>
      </c>
      <c r="O29" s="376">
        <f t="shared" si="15"/>
        <v>0</v>
      </c>
      <c r="P29" s="376">
        <f t="shared" si="16"/>
        <v>0</v>
      </c>
      <c r="Q29" s="376">
        <f t="shared" si="17"/>
        <v>9.4464487559615322E-4</v>
      </c>
      <c r="R29" s="256">
        <f>+O29*VLOOKUP($A29,UPP!$C32:$AC345,25,FALSE)+I29*(1-VLOOKUP($A29,UPP!$C32:$AC345,25,FALSE))</f>
        <v>1.8331537385158732</v>
      </c>
      <c r="S29" s="256">
        <f>+P29*VLOOKUP($A29,UPP!$C32:$AC345,26,FALSE)+K29*(1-VLOOKUP($A29,UPP!$C32:$AC345,26,FALSE))</f>
        <v>3.0987413934801586</v>
      </c>
      <c r="T29" s="256">
        <f>+Q29*VLOOKUP($A29,UPP!$C32:$AC345,27,FALSE)+M29*(1-VLOOKUP($A29,UPP!$C32:$AC345,27,FALSE))</f>
        <v>0.19144766400396826</v>
      </c>
      <c r="U29" s="256">
        <f t="shared" si="11"/>
        <v>5.1233427960000002</v>
      </c>
      <c r="V29" s="469">
        <f t="shared" si="12"/>
        <v>9.4464487559615322E-4</v>
      </c>
      <c r="W29" s="469">
        <f t="shared" si="13"/>
        <v>5.1233427960000002</v>
      </c>
      <c r="X29" s="256">
        <f t="shared" si="14"/>
        <v>5.1230000000000002</v>
      </c>
      <c r="Y29" s="326"/>
      <c r="Z29" s="256">
        <f t="shared" si="3"/>
        <v>1.8330310846560847</v>
      </c>
      <c r="AA29" s="256">
        <f t="shared" si="4"/>
        <v>3.098534060846561</v>
      </c>
      <c r="AB29" s="256">
        <f t="shared" si="5"/>
        <v>0.19143485449735451</v>
      </c>
      <c r="AC29" s="256"/>
      <c r="AG29" s="256"/>
      <c r="AH29" s="326"/>
    </row>
    <row r="30" spans="1:34" x14ac:dyDescent="0.2">
      <c r="A30" s="375">
        <f>+'IBNR+Freq'!B34</f>
        <v>112</v>
      </c>
      <c r="B30" s="375">
        <f>+'IBNR+Freq'!C34</f>
        <v>1</v>
      </c>
      <c r="C30" s="256">
        <f>+'IBNR+Freq'!W34</f>
        <v>1.4356202321638913</v>
      </c>
      <c r="D30" s="375">
        <f>+'IBNR+Freq'!J34</f>
        <v>69392</v>
      </c>
      <c r="E30" s="256">
        <f>+'IBNR+Freq'!X34</f>
        <v>1.7263632053536726</v>
      </c>
      <c r="F30" s="375">
        <f t="shared" si="6"/>
        <v>69392</v>
      </c>
      <c r="G30" s="256">
        <f>+'IBNR+Freq'!Y34</f>
        <v>0.28083496622517568</v>
      </c>
      <c r="H30" s="375">
        <f t="shared" si="7"/>
        <v>69392</v>
      </c>
      <c r="I30" s="256">
        <f>++IFERROR(VLOOKUP($A30,UPP!$C$10:$V$329,13,FALSE),0)</f>
        <v>4.3177133593643919</v>
      </c>
      <c r="J30" s="257">
        <f t="shared" si="8"/>
        <v>69392</v>
      </c>
      <c r="K30" s="256">
        <f>+IFERROR(VLOOKUP($A30,UPP!$C$10:$V$329,14,FALSE),0)</f>
        <v>2.8432109410822184</v>
      </c>
      <c r="L30" s="257">
        <f t="shared" si="9"/>
        <v>69392</v>
      </c>
      <c r="M30" s="256">
        <f>+IFERROR(VLOOKUP($A30,UPP!$C$10:$V$329,15,FALSE),0)</f>
        <v>0.30829002355339169</v>
      </c>
      <c r="N30" s="257">
        <f t="shared" si="10"/>
        <v>69392</v>
      </c>
      <c r="O30" s="376">
        <f t="shared" si="15"/>
        <v>1.4338974878852948</v>
      </c>
      <c r="P30" s="376">
        <f t="shared" si="16"/>
        <v>1.7242915695072483</v>
      </c>
      <c r="Q30" s="376">
        <f t="shared" si="17"/>
        <v>0.28049796426570545</v>
      </c>
      <c r="R30" s="256">
        <f>+O30*VLOOKUP($A30,UPP!$C33:$AC346,25,FALSE)+I30*(1-VLOOKUP($A30,UPP!$C33:$AC346,25,FALSE))</f>
        <v>4.2600370419348099</v>
      </c>
      <c r="S30" s="256">
        <f>+P30*VLOOKUP($A30,UPP!$C33:$AC346,26,FALSE)+K30*(1-VLOOKUP($A30,UPP!$C33:$AC346,26,FALSE))</f>
        <v>2.7872649725034697</v>
      </c>
      <c r="T30" s="256">
        <f>+Q30*VLOOKUP($A30,UPP!$C33:$AC346,27,FALSE)+M30*(1-VLOOKUP($A30,UPP!$C33:$AC346,27,FALSE))</f>
        <v>0.3066224999961305</v>
      </c>
      <c r="U30" s="256">
        <f t="shared" si="11"/>
        <v>7.469214324000002</v>
      </c>
      <c r="V30" s="469">
        <f t="shared" si="12"/>
        <v>3.4386870216582488</v>
      </c>
      <c r="W30" s="469">
        <f t="shared" si="13"/>
        <v>7.3539245144344108</v>
      </c>
      <c r="X30" s="256">
        <f t="shared" si="14"/>
        <v>7.3540000000000001</v>
      </c>
      <c r="Y30" s="326"/>
      <c r="Z30" s="256">
        <f t="shared" si="3"/>
        <v>4.2600807697844649</v>
      </c>
      <c r="AA30" s="256">
        <f t="shared" si="4"/>
        <v>2.7872935828424099</v>
      </c>
      <c r="AB30" s="256">
        <f t="shared" si="5"/>
        <v>0.30662564737312481</v>
      </c>
      <c r="AC30" s="256"/>
      <c r="AG30" s="256"/>
      <c r="AH30" s="326"/>
    </row>
    <row r="31" spans="1:34" x14ac:dyDescent="0.2">
      <c r="A31" s="375">
        <f>+'IBNR+Freq'!B35</f>
        <v>113</v>
      </c>
      <c r="B31" s="375">
        <f>+'IBNR+Freq'!C35</f>
        <v>1</v>
      </c>
      <c r="C31" s="256">
        <f>+'IBNR+Freq'!W35</f>
        <v>0</v>
      </c>
      <c r="D31" s="375">
        <f>+'IBNR+Freq'!J35</f>
        <v>1387</v>
      </c>
      <c r="E31" s="256">
        <f>+'IBNR+Freq'!X35</f>
        <v>0</v>
      </c>
      <c r="F31" s="375">
        <f t="shared" si="6"/>
        <v>1387</v>
      </c>
      <c r="G31" s="256">
        <f>+'IBNR+Freq'!Y35</f>
        <v>0.15185805333689051</v>
      </c>
      <c r="H31" s="375">
        <f t="shared" si="7"/>
        <v>1387</v>
      </c>
      <c r="I31" s="256">
        <f>++IFERROR(VLOOKUP($A31,UPP!$C$10:$V$329,13,FALSE),0)</f>
        <v>0.85800408656507354</v>
      </c>
      <c r="J31" s="257">
        <f t="shared" si="8"/>
        <v>1387</v>
      </c>
      <c r="K31" s="256">
        <f>+IFERROR(VLOOKUP($A31,UPP!$C$10:$V$329,14,FALSE),0)</f>
        <v>0.65401400427827738</v>
      </c>
      <c r="L31" s="257">
        <f t="shared" si="9"/>
        <v>1387</v>
      </c>
      <c r="M31" s="256">
        <f>+IFERROR(VLOOKUP($A31,UPP!$C$10:$V$329,15,FALSE),0)</f>
        <v>0.13313856515664935</v>
      </c>
      <c r="N31" s="257">
        <f t="shared" si="10"/>
        <v>1387</v>
      </c>
      <c r="O31" s="376">
        <f t="shared" si="15"/>
        <v>0</v>
      </c>
      <c r="P31" s="376">
        <f t="shared" si="16"/>
        <v>0</v>
      </c>
      <c r="Q31" s="376">
        <f t="shared" si="17"/>
        <v>0.15167582367288623</v>
      </c>
      <c r="R31" s="256">
        <f>+O31*VLOOKUP($A31,UPP!$C34:$AC347,25,FALSE)+I31*(1-VLOOKUP($A31,UPP!$C34:$AC347,25,FALSE))</f>
        <v>0.85800408656507354</v>
      </c>
      <c r="S31" s="256">
        <f>+P31*VLOOKUP($A31,UPP!$C34:$AC347,26,FALSE)+K31*(1-VLOOKUP($A31,UPP!$C34:$AC347,26,FALSE))</f>
        <v>0.65401400427827738</v>
      </c>
      <c r="T31" s="256">
        <f>+Q31*VLOOKUP($A31,UPP!$C34:$AC347,27,FALSE)+M31*(1-VLOOKUP($A31,UPP!$C34:$AC347,27,FALSE))</f>
        <v>0.13313856515664935</v>
      </c>
      <c r="U31" s="256">
        <f t="shared" si="11"/>
        <v>1.6451566560000002</v>
      </c>
      <c r="V31" s="469">
        <f t="shared" si="12"/>
        <v>0.15167582367288623</v>
      </c>
      <c r="W31" s="469">
        <f t="shared" si="13"/>
        <v>1.6451566560000002</v>
      </c>
      <c r="X31" s="256">
        <f t="shared" si="14"/>
        <v>1.645</v>
      </c>
      <c r="Y31" s="326"/>
      <c r="Z31" s="256">
        <f t="shared" si="3"/>
        <v>0.85792238523426423</v>
      </c>
      <c r="AA31" s="256">
        <f t="shared" si="4"/>
        <v>0.65395172740179841</v>
      </c>
      <c r="AB31" s="256">
        <f t="shared" si="5"/>
        <v>0.13312588736393755</v>
      </c>
      <c r="AC31" s="256"/>
      <c r="AG31" s="256"/>
      <c r="AH31" s="326"/>
    </row>
    <row r="32" spans="1:34" x14ac:dyDescent="0.2">
      <c r="A32" s="375">
        <f>+'IBNR+Freq'!B36</f>
        <v>114</v>
      </c>
      <c r="B32" s="375">
        <f>+'IBNR+Freq'!C36</f>
        <v>1</v>
      </c>
      <c r="C32" s="256">
        <f>+'IBNR+Freq'!W36</f>
        <v>0</v>
      </c>
      <c r="D32" s="375">
        <f>+'IBNR+Freq'!J36</f>
        <v>419</v>
      </c>
      <c r="E32" s="256">
        <f>+'IBNR+Freq'!X36</f>
        <v>0</v>
      </c>
      <c r="F32" s="375">
        <f t="shared" si="6"/>
        <v>419</v>
      </c>
      <c r="G32" s="256">
        <f>+'IBNR+Freq'!Y36</f>
        <v>8.7761533450412535E-4</v>
      </c>
      <c r="H32" s="375">
        <f t="shared" si="7"/>
        <v>419</v>
      </c>
      <c r="I32" s="256">
        <f>++IFERROR(VLOOKUP($A32,UPP!$C$10:$V$329,13,FALSE),0)</f>
        <v>2.3406763302831446</v>
      </c>
      <c r="J32" s="257">
        <f t="shared" si="8"/>
        <v>419</v>
      </c>
      <c r="K32" s="256">
        <f>+IFERROR(VLOOKUP($A32,UPP!$C$10:$V$329,14,FALSE),0)</f>
        <v>2.2298231752884745</v>
      </c>
      <c r="L32" s="257">
        <f t="shared" si="9"/>
        <v>419</v>
      </c>
      <c r="M32" s="256">
        <f>+IFERROR(VLOOKUP($A32,UPP!$C$10:$V$329,15,FALSE),0)</f>
        <v>0.21771878642838111</v>
      </c>
      <c r="N32" s="257">
        <f t="shared" si="10"/>
        <v>419</v>
      </c>
      <c r="O32" s="376">
        <f t="shared" si="15"/>
        <v>0</v>
      </c>
      <c r="P32" s="376">
        <f t="shared" si="16"/>
        <v>0</v>
      </c>
      <c r="Q32" s="376">
        <f t="shared" si="17"/>
        <v>8.7656219610272043E-4</v>
      </c>
      <c r="R32" s="256">
        <f>+O32*VLOOKUP($A32,UPP!$C35:$AC348,25,FALSE)+I32*(1-VLOOKUP($A32,UPP!$C35:$AC348,25,FALSE))</f>
        <v>2.3406763302831446</v>
      </c>
      <c r="S32" s="256">
        <f>+P32*VLOOKUP($A32,UPP!$C35:$AC348,26,FALSE)+K32*(1-VLOOKUP($A32,UPP!$C35:$AC348,26,FALSE))</f>
        <v>2.2298231752884745</v>
      </c>
      <c r="T32" s="256">
        <f>+Q32*VLOOKUP($A32,UPP!$C35:$AC348,27,FALSE)+M32*(1-VLOOKUP($A32,UPP!$C35:$AC348,27,FALSE))</f>
        <v>0.21771878642838111</v>
      </c>
      <c r="U32" s="256">
        <f t="shared" si="11"/>
        <v>4.7882182919999998</v>
      </c>
      <c r="V32" s="469">
        <f t="shared" si="12"/>
        <v>8.7656219610272043E-4</v>
      </c>
      <c r="W32" s="469">
        <f t="shared" si="13"/>
        <v>4.7882182919999998</v>
      </c>
      <c r="X32" s="256">
        <f t="shared" si="14"/>
        <v>4.7880000000000003</v>
      </c>
      <c r="Y32" s="326"/>
      <c r="Z32" s="256">
        <f t="shared" si="3"/>
        <v>2.3405696202531647</v>
      </c>
      <c r="AA32" s="256">
        <f t="shared" si="4"/>
        <v>2.2297215189873421</v>
      </c>
      <c r="AB32" s="256">
        <f t="shared" si="5"/>
        <v>0.21770886075949369</v>
      </c>
      <c r="AC32" s="256"/>
      <c r="AG32" s="256"/>
      <c r="AH32" s="326"/>
    </row>
    <row r="33" spans="1:34" x14ac:dyDescent="0.2">
      <c r="A33" s="375">
        <f>+'IBNR+Freq'!B37</f>
        <v>119</v>
      </c>
      <c r="B33" s="375">
        <f>+'IBNR+Freq'!C37</f>
        <v>1</v>
      </c>
      <c r="C33" s="256">
        <f>+'IBNR+Freq'!W37</f>
        <v>2.8949623813086158</v>
      </c>
      <c r="D33" s="375">
        <f>+'IBNR+Freq'!J37</f>
        <v>5900</v>
      </c>
      <c r="E33" s="256">
        <f>+'IBNR+Freq'!X37</f>
        <v>3.7003333332804287</v>
      </c>
      <c r="F33" s="375">
        <f t="shared" si="6"/>
        <v>5900</v>
      </c>
      <c r="G33" s="256">
        <f>+'IBNR+Freq'!Y37</f>
        <v>0.12474969702674736</v>
      </c>
      <c r="H33" s="375">
        <f t="shared" si="7"/>
        <v>5900</v>
      </c>
      <c r="I33" s="256">
        <f>++IFERROR(VLOOKUP($A33,UPP!$C$10:$V$329,13,FALSE),0)</f>
        <v>1.5449361112021371</v>
      </c>
      <c r="J33" s="257">
        <f t="shared" si="8"/>
        <v>5900</v>
      </c>
      <c r="K33" s="256">
        <f>+IFERROR(VLOOKUP($A33,UPP!$C$10:$V$329,14,FALSE),0)</f>
        <v>0.95550589341050762</v>
      </c>
      <c r="L33" s="257">
        <f t="shared" si="9"/>
        <v>5900</v>
      </c>
      <c r="M33" s="256">
        <f>+IFERROR(VLOOKUP($A33,UPP!$C$10:$V$329,15,FALSE),0)</f>
        <v>0.21609753538735532</v>
      </c>
      <c r="N33" s="257">
        <f t="shared" si="10"/>
        <v>5900</v>
      </c>
      <c r="O33" s="376">
        <f t="shared" si="15"/>
        <v>2.8914884264510454</v>
      </c>
      <c r="P33" s="376">
        <f t="shared" si="16"/>
        <v>3.6958929332804922</v>
      </c>
      <c r="Q33" s="376">
        <f t="shared" si="17"/>
        <v>0.12459999739031527</v>
      </c>
      <c r="R33" s="256">
        <f>+O33*VLOOKUP($A33,UPP!$C36:$AC349,25,FALSE)+I33*(1-VLOOKUP($A33,UPP!$C36:$AC349,25,FALSE))</f>
        <v>1.5449361112021371</v>
      </c>
      <c r="S33" s="256">
        <f>+P33*VLOOKUP($A33,UPP!$C36:$AC349,26,FALSE)+K33*(1-VLOOKUP($A33,UPP!$C36:$AC349,26,FALSE))</f>
        <v>0.98290976380920747</v>
      </c>
      <c r="T33" s="256">
        <f>+Q33*VLOOKUP($A33,UPP!$C36:$AC349,27,FALSE)+M33*(1-VLOOKUP($A33,UPP!$C36:$AC349,27,FALSE))</f>
        <v>0.21518256000738492</v>
      </c>
      <c r="U33" s="256">
        <f t="shared" si="11"/>
        <v>2.7165395400000003</v>
      </c>
      <c r="V33" s="469">
        <f t="shared" si="12"/>
        <v>6.7119813571218527</v>
      </c>
      <c r="W33" s="469">
        <f t="shared" si="13"/>
        <v>2.7430284350187293</v>
      </c>
      <c r="X33" s="256">
        <f t="shared" si="14"/>
        <v>2.7429999999999999</v>
      </c>
      <c r="Y33" s="326"/>
      <c r="Z33" s="256">
        <f t="shared" si="3"/>
        <v>1.5449200959517311</v>
      </c>
      <c r="AA33" s="256">
        <f t="shared" si="4"/>
        <v>0.98289957468495825</v>
      </c>
      <c r="AB33" s="256">
        <f t="shared" si="5"/>
        <v>0.21518032936331066</v>
      </c>
      <c r="AC33" s="256"/>
      <c r="AG33" s="256"/>
      <c r="AH33" s="326"/>
    </row>
    <row r="34" spans="1:34" x14ac:dyDescent="0.2">
      <c r="A34" s="375">
        <f>+'IBNR+Freq'!B38</f>
        <v>132</v>
      </c>
      <c r="B34" s="375">
        <f>+'IBNR+Freq'!C38</f>
        <v>1</v>
      </c>
      <c r="C34" s="256">
        <f>+'IBNR+Freq'!W38</f>
        <v>0.60009684278204978</v>
      </c>
      <c r="D34" s="375">
        <f>+'IBNR+Freq'!J38</f>
        <v>48349</v>
      </c>
      <c r="E34" s="256">
        <f>+'IBNR+Freq'!X38</f>
        <v>8.168350053430997E-3</v>
      </c>
      <c r="F34" s="375">
        <f t="shared" si="6"/>
        <v>48349</v>
      </c>
      <c r="G34" s="256">
        <f>+'IBNR+Freq'!Y38</f>
        <v>1.8233796206746779E-4</v>
      </c>
      <c r="H34" s="375">
        <f t="shared" si="7"/>
        <v>48349</v>
      </c>
      <c r="I34" s="256">
        <f>++IFERROR(VLOOKUP($A34,UPP!$C$10:$V$329,13,FALSE),0)</f>
        <v>0.63298928000000021</v>
      </c>
      <c r="J34" s="257">
        <f t="shared" si="8"/>
        <v>48349</v>
      </c>
      <c r="K34" s="256">
        <f>+IFERROR(VLOOKUP($A34,UPP!$C$10:$V$329,14,FALSE),0)</f>
        <v>0.36620584000000006</v>
      </c>
      <c r="L34" s="257">
        <f t="shared" si="9"/>
        <v>48349</v>
      </c>
      <c r="M34" s="256">
        <f>+IFERROR(VLOOKUP($A34,UPP!$C$10:$V$329,15,FALSE),0)</f>
        <v>6.7110120000000009E-2</v>
      </c>
      <c r="N34" s="257">
        <f t="shared" si="10"/>
        <v>48349</v>
      </c>
      <c r="O34" s="376">
        <f t="shared" si="15"/>
        <v>0.59937672657071128</v>
      </c>
      <c r="P34" s="376">
        <f t="shared" si="16"/>
        <v>8.1585480333668803E-3</v>
      </c>
      <c r="Q34" s="376">
        <f t="shared" si="17"/>
        <v>1.8211915651298682E-4</v>
      </c>
      <c r="R34" s="256">
        <f>+O34*VLOOKUP($A34,UPP!$C37:$AC350,25,FALSE)+I34*(1-VLOOKUP($A34,UPP!$C37:$AC350,25,FALSE))</f>
        <v>0.63265315446570736</v>
      </c>
      <c r="S34" s="256">
        <f>+P34*VLOOKUP($A34,UPP!$C37:$AC350,26,FALSE)+K34*(1-VLOOKUP($A34,UPP!$C37:$AC350,26,FALSE))</f>
        <v>0.35188394832133474</v>
      </c>
      <c r="T34" s="256">
        <f>+Q34*VLOOKUP($A34,UPP!$C37:$AC350,27,FALSE)+M34*(1-VLOOKUP($A34,UPP!$C37:$AC350,27,FALSE))</f>
        <v>6.3763719957825649E-2</v>
      </c>
      <c r="U34" s="256">
        <f t="shared" si="11"/>
        <v>1.0663052400000002</v>
      </c>
      <c r="V34" s="469">
        <f t="shared" si="12"/>
        <v>0.6077173937605912</v>
      </c>
      <c r="W34" s="469">
        <f t="shared" si="13"/>
        <v>1.0483008227448678</v>
      </c>
      <c r="X34" s="256">
        <f t="shared" si="14"/>
        <v>1.048</v>
      </c>
      <c r="Y34" s="326"/>
      <c r="Z34" s="256">
        <f t="shared" si="3"/>
        <v>0.63247160690383741</v>
      </c>
      <c r="AA34" s="256">
        <f t="shared" si="4"/>
        <v>0.35178297091779542</v>
      </c>
      <c r="AB34" s="256">
        <f t="shared" si="5"/>
        <v>6.3745422178367206E-2</v>
      </c>
      <c r="AC34" s="256"/>
      <c r="AG34" s="256"/>
      <c r="AH34" s="326"/>
    </row>
    <row r="35" spans="1:34" x14ac:dyDescent="0.2">
      <c r="A35" s="375">
        <f>+'IBNR+Freq'!B39</f>
        <v>134</v>
      </c>
      <c r="B35" s="375">
        <f>+'IBNR+Freq'!C39</f>
        <v>1</v>
      </c>
      <c r="C35" s="256">
        <f>+'IBNR+Freq'!W39</f>
        <v>0</v>
      </c>
      <c r="D35" s="375">
        <f>+'IBNR+Freq'!J39</f>
        <v>3101</v>
      </c>
      <c r="E35" s="256">
        <f>+'IBNR+Freq'!X39</f>
        <v>0</v>
      </c>
      <c r="F35" s="375">
        <f t="shared" si="6"/>
        <v>3101</v>
      </c>
      <c r="G35" s="256">
        <f>+'IBNR+Freq'!Y39</f>
        <v>0.15702114688963642</v>
      </c>
      <c r="H35" s="375">
        <f t="shared" si="7"/>
        <v>3101</v>
      </c>
      <c r="I35" s="256">
        <f>++IFERROR(VLOOKUP($A35,UPP!$C$10:$V$329,13,FALSE),0)</f>
        <v>1.4984545795928923</v>
      </c>
      <c r="J35" s="257">
        <f t="shared" si="8"/>
        <v>3101</v>
      </c>
      <c r="K35" s="256">
        <f>+IFERROR(VLOOKUP($A35,UPP!$C$10:$V$329,14,FALSE),0)</f>
        <v>0.76450123669143799</v>
      </c>
      <c r="L35" s="257">
        <f t="shared" si="9"/>
        <v>3101</v>
      </c>
      <c r="M35" s="256">
        <f>+IFERROR(VLOOKUP($A35,UPP!$C$10:$V$329,15,FALSE),0)</f>
        <v>0.22508974371567053</v>
      </c>
      <c r="N35" s="257">
        <f t="shared" si="10"/>
        <v>3101</v>
      </c>
      <c r="O35" s="376">
        <f t="shared" si="15"/>
        <v>0</v>
      </c>
      <c r="P35" s="376">
        <f t="shared" si="16"/>
        <v>0</v>
      </c>
      <c r="Q35" s="376">
        <f t="shared" si="17"/>
        <v>0.15683272151336886</v>
      </c>
      <c r="R35" s="256">
        <f>+O35*VLOOKUP($A35,UPP!$C38:$AC351,25,FALSE)+I35*(1-VLOOKUP($A35,UPP!$C38:$AC351,25,FALSE))</f>
        <v>1.4984545795928923</v>
      </c>
      <c r="S35" s="256">
        <f>+P35*VLOOKUP($A35,UPP!$C38:$AC351,26,FALSE)+K35*(1-VLOOKUP($A35,UPP!$C38:$AC351,26,FALSE))</f>
        <v>0.7568562243245236</v>
      </c>
      <c r="T35" s="256">
        <f>+Q35*VLOOKUP($A35,UPP!$C38:$AC351,27,FALSE)+M35*(1-VLOOKUP($A35,UPP!$C38:$AC351,27,FALSE))</f>
        <v>0.22440717349364753</v>
      </c>
      <c r="U35" s="256">
        <f t="shared" si="11"/>
        <v>2.4880455600000007</v>
      </c>
      <c r="V35" s="469">
        <f t="shared" si="12"/>
        <v>0.15683272151336886</v>
      </c>
      <c r="W35" s="469">
        <f t="shared" si="13"/>
        <v>2.4797179774110636</v>
      </c>
      <c r="X35" s="256">
        <f t="shared" si="14"/>
        <v>2.48</v>
      </c>
      <c r="Y35" s="326"/>
      <c r="Z35" s="256">
        <f t="shared" si="3"/>
        <v>1.4986250014085141</v>
      </c>
      <c r="AA35" s="256">
        <f t="shared" si="4"/>
        <v>0.75694230288417486</v>
      </c>
      <c r="AB35" s="256">
        <f t="shared" si="5"/>
        <v>0.22443269570731095</v>
      </c>
      <c r="AC35" s="256"/>
      <c r="AG35" s="256"/>
      <c r="AH35" s="326"/>
    </row>
    <row r="36" spans="1:34" x14ac:dyDescent="0.2">
      <c r="A36" s="375">
        <f>+'IBNR+Freq'!B40</f>
        <v>136</v>
      </c>
      <c r="B36" s="375">
        <f>+'IBNR+Freq'!C40</f>
        <v>1</v>
      </c>
      <c r="C36" s="256">
        <f>+'IBNR+Freq'!W40</f>
        <v>0</v>
      </c>
      <c r="D36" s="375">
        <f>+'IBNR+Freq'!J40</f>
        <v>1692</v>
      </c>
      <c r="E36" s="256">
        <f>+'IBNR+Freq'!X40</f>
        <v>0</v>
      </c>
      <c r="F36" s="375">
        <f t="shared" si="6"/>
        <v>1692</v>
      </c>
      <c r="G36" s="256">
        <f>+'IBNR+Freq'!Y40</f>
        <v>6.899243414893616E-4</v>
      </c>
      <c r="H36" s="375">
        <f t="shared" si="7"/>
        <v>1692</v>
      </c>
      <c r="I36" s="256">
        <f>++IFERROR(VLOOKUP($A36,UPP!$C$10:$V$329,13,FALSE),0)</f>
        <v>1.0600600094117645</v>
      </c>
      <c r="J36" s="257">
        <f t="shared" si="8"/>
        <v>1692</v>
      </c>
      <c r="K36" s="256">
        <f>+IFERROR(VLOOKUP($A36,UPP!$C$10:$V$329,14,FALSE),0)</f>
        <v>0.92506799258823513</v>
      </c>
      <c r="L36" s="257">
        <f t="shared" si="9"/>
        <v>1692</v>
      </c>
      <c r="M36" s="256">
        <f>+IFERROR(VLOOKUP($A36,UPP!$C$10:$V$329,15,FALSE),0)</f>
        <v>0.18302598599999997</v>
      </c>
      <c r="N36" s="257">
        <f t="shared" si="10"/>
        <v>1692</v>
      </c>
      <c r="O36" s="376">
        <f t="shared" si="15"/>
        <v>0</v>
      </c>
      <c r="P36" s="376">
        <f t="shared" si="16"/>
        <v>0</v>
      </c>
      <c r="Q36" s="376">
        <f t="shared" si="17"/>
        <v>6.8909643227957438E-4</v>
      </c>
      <c r="R36" s="256">
        <f>+O36*VLOOKUP($A36,UPP!$C39:$AC352,25,FALSE)+I36*(1-VLOOKUP($A36,UPP!$C39:$AC352,25,FALSE))</f>
        <v>1.0600600094117645</v>
      </c>
      <c r="S36" s="256">
        <f>+P36*VLOOKUP($A36,UPP!$C39:$AC352,26,FALSE)+K36*(1-VLOOKUP($A36,UPP!$C39:$AC352,26,FALSE))</f>
        <v>0.92506799258823513</v>
      </c>
      <c r="T36" s="256">
        <f>+Q36*VLOOKUP($A36,UPP!$C39:$AC352,27,FALSE)+M36*(1-VLOOKUP($A36,UPP!$C39:$AC352,27,FALSE))</f>
        <v>0.18302598599999997</v>
      </c>
      <c r="U36" s="256">
        <f t="shared" si="11"/>
        <v>2.1681539879999998</v>
      </c>
      <c r="V36" s="469">
        <f t="shared" si="12"/>
        <v>6.8909643227957438E-4</v>
      </c>
      <c r="W36" s="469">
        <f t="shared" si="13"/>
        <v>2.1681539879999998</v>
      </c>
      <c r="X36" s="256">
        <f t="shared" si="14"/>
        <v>2.1680000000000001</v>
      </c>
      <c r="Y36" s="326"/>
      <c r="Z36" s="256">
        <f t="shared" si="3"/>
        <v>1.0599847211611917</v>
      </c>
      <c r="AA36" s="256">
        <f t="shared" si="4"/>
        <v>0.92500229182582117</v>
      </c>
      <c r="AB36" s="256">
        <f t="shared" si="5"/>
        <v>0.18301298701298702</v>
      </c>
      <c r="AC36" s="256"/>
      <c r="AG36" s="256"/>
      <c r="AH36" s="326"/>
    </row>
    <row r="37" spans="1:34" x14ac:dyDescent="0.2">
      <c r="A37" s="375">
        <f>+'IBNR+Freq'!B41</f>
        <v>139</v>
      </c>
      <c r="B37" s="375">
        <f>+'IBNR+Freq'!C41</f>
        <v>1</v>
      </c>
      <c r="C37" s="256">
        <f>+'IBNR+Freq'!W41</f>
        <v>19.256149655177051</v>
      </c>
      <c r="D37" s="375">
        <f>+'IBNR+Freq'!J41</f>
        <v>5080</v>
      </c>
      <c r="E37" s="256">
        <f>+'IBNR+Freq'!X41</f>
        <v>7.878335883913322</v>
      </c>
      <c r="F37" s="375">
        <f t="shared" si="6"/>
        <v>5080</v>
      </c>
      <c r="G37" s="256">
        <f>+'IBNR+Freq'!Y41</f>
        <v>0.35137331350550594</v>
      </c>
      <c r="H37" s="375">
        <f t="shared" si="7"/>
        <v>5080</v>
      </c>
      <c r="I37" s="256">
        <f>++IFERROR(VLOOKUP($A37,UPP!$C$10:$V$329,13,FALSE),0)</f>
        <v>1.5936697890872942</v>
      </c>
      <c r="J37" s="257">
        <f t="shared" si="8"/>
        <v>5080</v>
      </c>
      <c r="K37" s="256">
        <f>+IFERROR(VLOOKUP($A37,UPP!$C$10:$V$329,14,FALSE),0)</f>
        <v>1.5073756971794376</v>
      </c>
      <c r="L37" s="257">
        <f t="shared" si="9"/>
        <v>5080</v>
      </c>
      <c r="M37" s="256">
        <f>+IFERROR(VLOOKUP($A37,UPP!$C$10:$V$329,15,FALSE),0)</f>
        <v>0.16387960573326868</v>
      </c>
      <c r="N37" s="257">
        <f t="shared" si="10"/>
        <v>5080</v>
      </c>
      <c r="O37" s="376">
        <f t="shared" si="15"/>
        <v>19.23304227559084</v>
      </c>
      <c r="P37" s="376">
        <f t="shared" si="16"/>
        <v>7.8688818808526264</v>
      </c>
      <c r="Q37" s="376">
        <f t="shared" si="17"/>
        <v>0.35095166552929935</v>
      </c>
      <c r="R37" s="256">
        <f>+O37*VLOOKUP($A37,UPP!$C40:$AC353,25,FALSE)+I37*(1-VLOOKUP($A37,UPP!$C40:$AC353,25,FALSE))</f>
        <v>1.5936697890872942</v>
      </c>
      <c r="S37" s="256">
        <f>+P37*VLOOKUP($A37,UPP!$C40:$AC353,26,FALSE)+K37*(1-VLOOKUP($A37,UPP!$C40:$AC353,26,FALSE))</f>
        <v>1.5709907590161694</v>
      </c>
      <c r="T37" s="256">
        <f>+Q37*VLOOKUP($A37,UPP!$C40:$AC353,27,FALSE)+M37*(1-VLOOKUP($A37,UPP!$C40:$AC353,27,FALSE))</f>
        <v>0.16575032633122899</v>
      </c>
      <c r="U37" s="256">
        <f t="shared" si="11"/>
        <v>3.2649250920000004</v>
      </c>
      <c r="V37" s="469">
        <f t="shared" si="12"/>
        <v>27.452875821972764</v>
      </c>
      <c r="W37" s="469">
        <f t="shared" si="13"/>
        <v>3.3304108744346923</v>
      </c>
      <c r="X37" s="256">
        <f t="shared" si="14"/>
        <v>3.33</v>
      </c>
      <c r="Y37" s="326"/>
      <c r="Z37" s="256">
        <f t="shared" si="3"/>
        <v>1.593473177258194</v>
      </c>
      <c r="AA37" s="256">
        <f t="shared" si="4"/>
        <v>1.570796945110212</v>
      </c>
      <c r="AB37" s="256">
        <f t="shared" si="5"/>
        <v>0.1657298776315943</v>
      </c>
      <c r="AC37" s="256"/>
      <c r="AG37" s="256"/>
      <c r="AH37" s="326"/>
    </row>
    <row r="38" spans="1:34" x14ac:dyDescent="0.2">
      <c r="A38" s="375">
        <f>+'IBNR+Freq'!B42</f>
        <v>141</v>
      </c>
      <c r="B38" s="375">
        <f>+'IBNR+Freq'!C42</f>
        <v>1</v>
      </c>
      <c r="C38" s="256">
        <f>+'IBNR+Freq'!W42</f>
        <v>1.9039968602840152</v>
      </c>
      <c r="D38" s="375">
        <f>+'IBNR+Freq'!J42</f>
        <v>65274</v>
      </c>
      <c r="E38" s="256">
        <f>+'IBNR+Freq'!X42</f>
        <v>0.21914291113296791</v>
      </c>
      <c r="F38" s="375">
        <f t="shared" si="6"/>
        <v>65274</v>
      </c>
      <c r="G38" s="256">
        <f>+'IBNR+Freq'!Y42</f>
        <v>0.28619120230025025</v>
      </c>
      <c r="H38" s="375">
        <f t="shared" si="7"/>
        <v>65274</v>
      </c>
      <c r="I38" s="256">
        <f>++IFERROR(VLOOKUP($A38,UPP!$C$10:$V$329,13,FALSE),0)</f>
        <v>1.979817792172623</v>
      </c>
      <c r="J38" s="257">
        <f t="shared" si="8"/>
        <v>65274</v>
      </c>
      <c r="K38" s="256">
        <f>+IFERROR(VLOOKUP($A38,UPP!$C$10:$V$329,14,FALSE),0)</f>
        <v>1.5319625153122054</v>
      </c>
      <c r="L38" s="257">
        <f t="shared" si="9"/>
        <v>65274</v>
      </c>
      <c r="M38" s="256">
        <f>+IFERROR(VLOOKUP($A38,UPP!$C$10:$V$329,15,FALSE),0)</f>
        <v>0.16443394851517196</v>
      </c>
      <c r="N38" s="257">
        <f t="shared" si="10"/>
        <v>65274</v>
      </c>
      <c r="O38" s="376">
        <f t="shared" si="15"/>
        <v>1.9017120640516745</v>
      </c>
      <c r="P38" s="376">
        <f t="shared" si="16"/>
        <v>0.21887993963960836</v>
      </c>
      <c r="Q38" s="376">
        <f t="shared" si="17"/>
        <v>0.28584777285748997</v>
      </c>
      <c r="R38" s="256">
        <f>+O38*VLOOKUP($A38,UPP!$C41:$AC354,25,FALSE)+I38*(1-VLOOKUP($A38,UPP!$C41:$AC354,25,FALSE))</f>
        <v>1.9790367348914135</v>
      </c>
      <c r="S38" s="256">
        <f>+P38*VLOOKUP($A38,UPP!$C41:$AC354,26,FALSE)+K38*(1-VLOOKUP($A38,UPP!$C41:$AC354,26,FALSE))</f>
        <v>1.4663083865285755</v>
      </c>
      <c r="T38" s="256">
        <f>+Q38*VLOOKUP($A38,UPP!$C41:$AC354,27,FALSE)+M38*(1-VLOOKUP($A38,UPP!$C41:$AC354,27,FALSE))</f>
        <v>0.17171877797571103</v>
      </c>
      <c r="U38" s="256">
        <f t="shared" si="11"/>
        <v>3.6762142560000006</v>
      </c>
      <c r="V38" s="469">
        <f t="shared" si="12"/>
        <v>2.4064397765487726</v>
      </c>
      <c r="W38" s="469">
        <f t="shared" si="13"/>
        <v>3.6170638993957005</v>
      </c>
      <c r="X38" s="256">
        <f t="shared" si="14"/>
        <v>3.617</v>
      </c>
      <c r="Y38" s="326"/>
      <c r="Z38" s="256">
        <f t="shared" si="3"/>
        <v>1.9790017730397722</v>
      </c>
      <c r="AA38" s="256">
        <f t="shared" si="4"/>
        <v>1.46628248258482</v>
      </c>
      <c r="AB38" s="256">
        <f t="shared" si="5"/>
        <v>0.17171574437540749</v>
      </c>
      <c r="AC38" s="256"/>
      <c r="AG38" s="256"/>
      <c r="AH38" s="326"/>
    </row>
    <row r="39" spans="1:34" x14ac:dyDescent="0.2">
      <c r="A39" s="375">
        <f>+'IBNR+Freq'!B43</f>
        <v>142</v>
      </c>
      <c r="B39" s="375">
        <f>+'IBNR+Freq'!C43</f>
        <v>1</v>
      </c>
      <c r="C39" s="256">
        <f>+'IBNR+Freq'!W43</f>
        <v>0.52238490776189328</v>
      </c>
      <c r="D39" s="375">
        <f>+'IBNR+Freq'!J43</f>
        <v>12629</v>
      </c>
      <c r="E39" s="256">
        <f>+'IBNR+Freq'!X43</f>
        <v>3.0281801982111971</v>
      </c>
      <c r="F39" s="375">
        <f t="shared" si="6"/>
        <v>12629</v>
      </c>
      <c r="G39" s="256">
        <f>+'IBNR+Freq'!Y43</f>
        <v>0.12741587450351341</v>
      </c>
      <c r="H39" s="375">
        <f t="shared" si="7"/>
        <v>12629</v>
      </c>
      <c r="I39" s="256">
        <f>++IFERROR(VLOOKUP($A39,UPP!$C$10:$V$329,13,FALSE),0)</f>
        <v>0.91997237577142865</v>
      </c>
      <c r="J39" s="257">
        <f t="shared" si="8"/>
        <v>12629</v>
      </c>
      <c r="K39" s="256">
        <f>+IFERROR(VLOOKUP($A39,UPP!$C$10:$V$329,14,FALSE),0)</f>
        <v>0.76691076969795924</v>
      </c>
      <c r="L39" s="257">
        <f t="shared" si="9"/>
        <v>12629</v>
      </c>
      <c r="M39" s="256">
        <f>+IFERROR(VLOOKUP($A39,UPP!$C$10:$V$329,15,FALSE),0)</f>
        <v>8.0136966530612253E-2</v>
      </c>
      <c r="N39" s="257">
        <f t="shared" si="10"/>
        <v>12629</v>
      </c>
      <c r="O39" s="376">
        <f t="shared" si="15"/>
        <v>0.52175804587257901</v>
      </c>
      <c r="P39" s="376">
        <f t="shared" si="16"/>
        <v>3.0245463819733436</v>
      </c>
      <c r="Q39" s="376">
        <f t="shared" si="17"/>
        <v>0.1272629754541092</v>
      </c>
      <c r="R39" s="256">
        <f>+O39*VLOOKUP($A39,UPP!$C42:$AC355,25,FALSE)+I39*(1-VLOOKUP($A39,UPP!$C42:$AC355,25,FALSE))</f>
        <v>0.91997237577142865</v>
      </c>
      <c r="S39" s="256">
        <f>+P39*VLOOKUP($A39,UPP!$C42:$AC355,26,FALSE)+K39*(1-VLOOKUP($A39,UPP!$C42:$AC355,26,FALSE))</f>
        <v>0.81206348194346689</v>
      </c>
      <c r="T39" s="256">
        <f>+Q39*VLOOKUP($A39,UPP!$C42:$AC355,27,FALSE)+M39*(1-VLOOKUP($A39,UPP!$C42:$AC355,27,FALSE))</f>
        <v>8.1079486709082188E-2</v>
      </c>
      <c r="U39" s="256">
        <f t="shared" si="11"/>
        <v>1.7670201120000002</v>
      </c>
      <c r="V39" s="469">
        <f t="shared" si="12"/>
        <v>3.6735674033000314</v>
      </c>
      <c r="W39" s="469">
        <f t="shared" si="13"/>
        <v>1.8131153444239778</v>
      </c>
      <c r="X39" s="256">
        <f t="shared" si="14"/>
        <v>1.8129999999999999</v>
      </c>
      <c r="Y39" s="326"/>
      <c r="Z39" s="256">
        <f t="shared" si="3"/>
        <v>0.91991385016020077</v>
      </c>
      <c r="AA39" s="256">
        <f t="shared" si="4"/>
        <v>0.81201182114050352</v>
      </c>
      <c r="AB39" s="256">
        <f t="shared" si="5"/>
        <v>8.1074328699295525E-2</v>
      </c>
      <c r="AC39" s="256"/>
      <c r="AG39" s="256"/>
      <c r="AH39" s="326"/>
    </row>
    <row r="40" spans="1:34" x14ac:dyDescent="0.2">
      <c r="A40" s="375">
        <f>+'IBNR+Freq'!B44</f>
        <v>161</v>
      </c>
      <c r="B40" s="375">
        <f>+'IBNR+Freq'!C44</f>
        <v>1</v>
      </c>
      <c r="C40" s="256">
        <f>+'IBNR+Freq'!W44</f>
        <v>0</v>
      </c>
      <c r="D40" s="375">
        <f>+'IBNR+Freq'!J44</f>
        <v>3534</v>
      </c>
      <c r="E40" s="256">
        <f>+'IBNR+Freq'!X44</f>
        <v>0</v>
      </c>
      <c r="F40" s="375">
        <f t="shared" si="6"/>
        <v>3534</v>
      </c>
      <c r="G40" s="256">
        <f>+'IBNR+Freq'!Y44</f>
        <v>9.6220634019815246E-2</v>
      </c>
      <c r="H40" s="375">
        <f t="shared" si="7"/>
        <v>3534</v>
      </c>
      <c r="I40" s="256">
        <f>++IFERROR(VLOOKUP($A40,UPP!$C$10:$V$329,13,FALSE),0)</f>
        <v>0.78490424387655655</v>
      </c>
      <c r="J40" s="257">
        <f t="shared" si="8"/>
        <v>3534</v>
      </c>
      <c r="K40" s="256">
        <f>+IFERROR(VLOOKUP($A40,UPP!$C$10:$V$329,14,FALSE),0)</f>
        <v>0.72269142107200857</v>
      </c>
      <c r="L40" s="257">
        <f t="shared" si="9"/>
        <v>3534</v>
      </c>
      <c r="M40" s="256">
        <f>+IFERROR(VLOOKUP($A40,UPP!$C$10:$V$329,15,FALSE),0)</f>
        <v>6.6473975051434764E-2</v>
      </c>
      <c r="N40" s="257">
        <f t="shared" si="10"/>
        <v>3534</v>
      </c>
      <c r="O40" s="376">
        <f t="shared" si="15"/>
        <v>0</v>
      </c>
      <c r="P40" s="376">
        <f t="shared" si="16"/>
        <v>0</v>
      </c>
      <c r="Q40" s="376">
        <f t="shared" si="17"/>
        <v>9.6105169258991471E-2</v>
      </c>
      <c r="R40" s="256">
        <f>+O40*VLOOKUP($A40,UPP!$C43:$AC356,25,FALSE)+I40*(1-VLOOKUP($A40,UPP!$C43:$AC356,25,FALSE))</f>
        <v>0.78490424387655655</v>
      </c>
      <c r="S40" s="256">
        <f>+P40*VLOOKUP($A40,UPP!$C43:$AC356,26,FALSE)+K40*(1-VLOOKUP($A40,UPP!$C43:$AC356,26,FALSE))</f>
        <v>0.71546450686128849</v>
      </c>
      <c r="T40" s="256">
        <f>+Q40*VLOOKUP($A40,UPP!$C43:$AC356,27,FALSE)+M40*(1-VLOOKUP($A40,UPP!$C43:$AC356,27,FALSE))</f>
        <v>6.6770286993510342E-2</v>
      </c>
      <c r="U40" s="256">
        <f t="shared" si="11"/>
        <v>1.5740696399999998</v>
      </c>
      <c r="V40" s="469">
        <f t="shared" si="12"/>
        <v>9.6105169258991471E-2</v>
      </c>
      <c r="W40" s="469">
        <f t="shared" si="13"/>
        <v>1.5671390377313554</v>
      </c>
      <c r="X40" s="256">
        <f t="shared" si="14"/>
        <v>1.5669999999999999</v>
      </c>
      <c r="Y40" s="326"/>
      <c r="Z40" s="256">
        <f t="shared" si="3"/>
        <v>0.78483460659309134</v>
      </c>
      <c r="AA40" s="256">
        <f t="shared" si="4"/>
        <v>0.71540103032251035</v>
      </c>
      <c r="AB40" s="256">
        <f t="shared" si="5"/>
        <v>6.6764363084398259E-2</v>
      </c>
      <c r="AC40" s="256"/>
      <c r="AG40" s="256"/>
      <c r="AH40" s="326"/>
    </row>
    <row r="41" spans="1:34" x14ac:dyDescent="0.2">
      <c r="A41" s="375">
        <f>+'IBNR+Freq'!B45</f>
        <v>163</v>
      </c>
      <c r="B41" s="375">
        <f>+'IBNR+Freq'!C45</f>
        <v>1</v>
      </c>
      <c r="C41" s="256">
        <f>+'IBNR+Freq'!W45</f>
        <v>0</v>
      </c>
      <c r="D41" s="375">
        <f>+'IBNR+Freq'!J45</f>
        <v>64464</v>
      </c>
      <c r="E41" s="256">
        <f>+'IBNR+Freq'!X45</f>
        <v>0</v>
      </c>
      <c r="F41" s="375">
        <f t="shared" si="6"/>
        <v>64464</v>
      </c>
      <c r="G41" s="256">
        <f>+'IBNR+Freq'!Y45</f>
        <v>0.12934062888388365</v>
      </c>
      <c r="H41" s="375">
        <f t="shared" si="7"/>
        <v>64464</v>
      </c>
      <c r="I41" s="256">
        <f>++IFERROR(VLOOKUP($A41,UPP!$C$10:$V$329,13,FALSE),0)</f>
        <v>1.1513396175954738</v>
      </c>
      <c r="J41" s="257">
        <f t="shared" si="8"/>
        <v>64464</v>
      </c>
      <c r="K41" s="256">
        <f>+IFERROR(VLOOKUP($A41,UPP!$C$10:$V$329,14,FALSE),0)</f>
        <v>1.5791688298727014</v>
      </c>
      <c r="L41" s="257">
        <f t="shared" si="9"/>
        <v>64464</v>
      </c>
      <c r="M41" s="256">
        <f>+IFERROR(VLOOKUP($A41,UPP!$C$10:$V$329,15,FALSE),0)</f>
        <v>0.18913685253182461</v>
      </c>
      <c r="N41" s="257">
        <f t="shared" si="10"/>
        <v>64464</v>
      </c>
      <c r="O41" s="376">
        <f t="shared" si="15"/>
        <v>0</v>
      </c>
      <c r="P41" s="376">
        <f t="shared" si="16"/>
        <v>0</v>
      </c>
      <c r="Q41" s="376">
        <f t="shared" si="17"/>
        <v>0.12918542012922299</v>
      </c>
      <c r="R41" s="256">
        <f>+O41*VLOOKUP($A41,UPP!$C44:$AC357,25,FALSE)+I41*(1-VLOOKUP($A41,UPP!$C44:$AC357,25,FALSE))</f>
        <v>1.1398262214195189</v>
      </c>
      <c r="S41" s="256">
        <f>+P41*VLOOKUP($A41,UPP!$C44:$AC357,26,FALSE)+K41*(1-VLOOKUP($A41,UPP!$C44:$AC357,26,FALSE))</f>
        <v>1.5002103883790663</v>
      </c>
      <c r="T41" s="256">
        <f>+Q41*VLOOKUP($A41,UPP!$C44:$AC357,27,FALSE)+M41*(1-VLOOKUP($A41,UPP!$C44:$AC357,27,FALSE))</f>
        <v>0.18553976658766849</v>
      </c>
      <c r="U41" s="256">
        <f t="shared" si="11"/>
        <v>2.9196452999999996</v>
      </c>
      <c r="V41" s="469">
        <f t="shared" si="12"/>
        <v>0.12918542012922299</v>
      </c>
      <c r="W41" s="469">
        <f t="shared" si="13"/>
        <v>2.8255763763862536</v>
      </c>
      <c r="X41" s="256">
        <f t="shared" si="14"/>
        <v>2.8260000000000001</v>
      </c>
      <c r="Y41" s="326"/>
      <c r="Z41" s="256">
        <f t="shared" si="3"/>
        <v>1.1399971094928323</v>
      </c>
      <c r="AA41" s="256">
        <f t="shared" si="4"/>
        <v>1.500435306930699</v>
      </c>
      <c r="AB41" s="256">
        <f t="shared" si="5"/>
        <v>0.18556758357646852</v>
      </c>
      <c r="AC41" s="256"/>
      <c r="AG41" s="256"/>
      <c r="AH41" s="326"/>
    </row>
    <row r="42" spans="1:34" x14ac:dyDescent="0.2">
      <c r="A42" s="375">
        <f>+'IBNR+Freq'!B46</f>
        <v>165</v>
      </c>
      <c r="B42" s="375">
        <f>+'IBNR+Freq'!C46</f>
        <v>1</v>
      </c>
      <c r="C42" s="256">
        <f>+'IBNR+Freq'!W46</f>
        <v>0</v>
      </c>
      <c r="D42" s="375">
        <f>+'IBNR+Freq'!J46</f>
        <v>5684</v>
      </c>
      <c r="E42" s="256">
        <f>+'IBNR+Freq'!X46</f>
        <v>0</v>
      </c>
      <c r="F42" s="375">
        <f t="shared" si="6"/>
        <v>5684</v>
      </c>
      <c r="G42" s="256">
        <f>+'IBNR+Freq'!Y46</f>
        <v>0.21919771195531315</v>
      </c>
      <c r="H42" s="375">
        <f t="shared" si="7"/>
        <v>5684</v>
      </c>
      <c r="I42" s="256">
        <f>++IFERROR(VLOOKUP($A42,UPP!$C$10:$V$329,13,FALSE),0)</f>
        <v>2.2269690927804882</v>
      </c>
      <c r="J42" s="257">
        <f t="shared" si="8"/>
        <v>5684</v>
      </c>
      <c r="K42" s="256">
        <f>+IFERROR(VLOOKUP($A42,UPP!$C$10:$V$329,14,FALSE),0)</f>
        <v>2.0621014072195125</v>
      </c>
      <c r="L42" s="257">
        <f t="shared" si="9"/>
        <v>5684</v>
      </c>
      <c r="M42" s="256">
        <f>+IFERROR(VLOOKUP($A42,UPP!$C$10:$V$329,15,FALSE),0)</f>
        <v>0.24018794800000001</v>
      </c>
      <c r="N42" s="257">
        <f t="shared" si="10"/>
        <v>5684</v>
      </c>
      <c r="O42" s="376">
        <f t="shared" si="15"/>
        <v>0</v>
      </c>
      <c r="P42" s="376">
        <f t="shared" si="16"/>
        <v>0</v>
      </c>
      <c r="Q42" s="376">
        <f t="shared" si="17"/>
        <v>0.21893467470096678</v>
      </c>
      <c r="R42" s="256">
        <f>+O42*VLOOKUP($A42,UPP!$C45:$AC358,25,FALSE)+I42*(1-VLOOKUP($A42,UPP!$C45:$AC358,25,FALSE))</f>
        <v>2.2269690927804882</v>
      </c>
      <c r="S42" s="256">
        <f>+P42*VLOOKUP($A42,UPP!$C45:$AC358,26,FALSE)+K42*(1-VLOOKUP($A42,UPP!$C45:$AC358,26,FALSE))</f>
        <v>2.0414803931473173</v>
      </c>
      <c r="T42" s="256">
        <f>+Q42*VLOOKUP($A42,UPP!$C45:$AC358,27,FALSE)+M42*(1-VLOOKUP($A42,UPP!$C45:$AC358,27,FALSE))</f>
        <v>0.23997541526700966</v>
      </c>
      <c r="U42" s="256">
        <f t="shared" si="11"/>
        <v>4.5292584480000011</v>
      </c>
      <c r="V42" s="469">
        <f t="shared" si="12"/>
        <v>0.21893467470096678</v>
      </c>
      <c r="W42" s="469">
        <f t="shared" si="13"/>
        <v>4.5084249011948145</v>
      </c>
      <c r="X42" s="256">
        <f t="shared" si="14"/>
        <v>4.508</v>
      </c>
      <c r="Y42" s="326"/>
      <c r="Z42" s="256">
        <f t="shared" si="3"/>
        <v>2.2267592097616791</v>
      </c>
      <c r="AA42" s="256">
        <f t="shared" si="4"/>
        <v>2.0412879917039644</v>
      </c>
      <c r="AB42" s="256">
        <f t="shared" si="5"/>
        <v>0.23995279853435741</v>
      </c>
      <c r="AC42" s="256"/>
      <c r="AG42" s="256"/>
      <c r="AH42" s="326"/>
    </row>
    <row r="43" spans="1:34" x14ac:dyDescent="0.2">
      <c r="A43" s="375">
        <f>+'IBNR+Freq'!B47</f>
        <v>166</v>
      </c>
      <c r="B43" s="375">
        <f>+'IBNR+Freq'!C47</f>
        <v>1</v>
      </c>
      <c r="C43" s="256">
        <f>+'IBNR+Freq'!W47</f>
        <v>0</v>
      </c>
      <c r="D43" s="375">
        <f>+'IBNR+Freq'!J47</f>
        <v>1986</v>
      </c>
      <c r="E43" s="256">
        <f>+'IBNR+Freq'!X47</f>
        <v>0</v>
      </c>
      <c r="F43" s="375">
        <f t="shared" si="6"/>
        <v>1986</v>
      </c>
      <c r="G43" s="256">
        <f>+'IBNR+Freq'!Y47</f>
        <v>0.13362203972465939</v>
      </c>
      <c r="H43" s="375">
        <f t="shared" si="7"/>
        <v>1986</v>
      </c>
      <c r="I43" s="256">
        <f>++IFERROR(VLOOKUP($A43,UPP!$C$10:$V$329,13,FALSE),0)</f>
        <v>1.038811655414634</v>
      </c>
      <c r="J43" s="257">
        <f t="shared" si="8"/>
        <v>1986</v>
      </c>
      <c r="K43" s="256">
        <f>+IFERROR(VLOOKUP($A43,UPP!$C$10:$V$329,14,FALSE),0)</f>
        <v>1.1459906357351914</v>
      </c>
      <c r="L43" s="257">
        <f t="shared" si="9"/>
        <v>1986</v>
      </c>
      <c r="M43" s="256">
        <f>+IFERROR(VLOOKUP($A43,UPP!$C$10:$V$329,15,FALSE),0)</f>
        <v>0.18137981285017421</v>
      </c>
      <c r="N43" s="257">
        <f t="shared" si="10"/>
        <v>1986</v>
      </c>
      <c r="O43" s="376">
        <f t="shared" si="15"/>
        <v>0</v>
      </c>
      <c r="P43" s="376">
        <f t="shared" si="16"/>
        <v>0</v>
      </c>
      <c r="Q43" s="376">
        <f t="shared" si="17"/>
        <v>0.13346169327698978</v>
      </c>
      <c r="R43" s="256">
        <f>+O43*VLOOKUP($A43,UPP!$C46:$AC359,25,FALSE)+I43*(1-VLOOKUP($A43,UPP!$C46:$AC359,25,FALSE))</f>
        <v>1.038811655414634</v>
      </c>
      <c r="S43" s="256">
        <f>+P43*VLOOKUP($A43,UPP!$C46:$AC359,26,FALSE)+K43*(1-VLOOKUP($A43,UPP!$C46:$AC359,26,FALSE))</f>
        <v>1.1459906357351914</v>
      </c>
      <c r="T43" s="256">
        <f>+Q43*VLOOKUP($A43,UPP!$C46:$AC359,27,FALSE)+M43*(1-VLOOKUP($A43,UPP!$C46:$AC359,27,FALSE))</f>
        <v>0.18090063165444237</v>
      </c>
      <c r="U43" s="256">
        <f t="shared" si="11"/>
        <v>2.3661821039999995</v>
      </c>
      <c r="V43" s="469">
        <f t="shared" si="12"/>
        <v>0.13346169327698978</v>
      </c>
      <c r="W43" s="469">
        <f t="shared" si="13"/>
        <v>2.3657029228042679</v>
      </c>
      <c r="X43" s="256">
        <f t="shared" si="14"/>
        <v>2.3660000000000001</v>
      </c>
      <c r="Y43" s="326"/>
      <c r="Z43" s="256">
        <f t="shared" si="3"/>
        <v>1.038942105967199</v>
      </c>
      <c r="AA43" s="256">
        <f t="shared" si="4"/>
        <v>1.1461345454717513</v>
      </c>
      <c r="AB43" s="256">
        <f t="shared" si="5"/>
        <v>0.18092334856104972</v>
      </c>
      <c r="AC43" s="256"/>
      <c r="AG43" s="256"/>
      <c r="AH43" s="326"/>
    </row>
    <row r="44" spans="1:34" x14ac:dyDescent="0.2">
      <c r="A44" s="375">
        <f>+'IBNR+Freq'!B48</f>
        <v>204</v>
      </c>
      <c r="B44" s="375">
        <f>+'IBNR+Freq'!C48</f>
        <v>1</v>
      </c>
      <c r="C44" s="256">
        <f>+'IBNR+Freq'!W48</f>
        <v>0</v>
      </c>
      <c r="D44" s="375">
        <f>+'IBNR+Freq'!J48</f>
        <v>853</v>
      </c>
      <c r="E44" s="256">
        <f>+'IBNR+Freq'!X48</f>
        <v>0</v>
      </c>
      <c r="F44" s="375">
        <f t="shared" si="6"/>
        <v>853</v>
      </c>
      <c r="G44" s="256">
        <f>+'IBNR+Freq'!Y48</f>
        <v>8.8246884617912641E-4</v>
      </c>
      <c r="H44" s="375">
        <f t="shared" si="7"/>
        <v>853</v>
      </c>
      <c r="I44" s="256">
        <f>++IFERROR(VLOOKUP($A44,UPP!$C$10:$V$329,13,FALSE),0)</f>
        <v>0.84798393057740584</v>
      </c>
      <c r="J44" s="257">
        <f t="shared" si="8"/>
        <v>853</v>
      </c>
      <c r="K44" s="256">
        <f>+IFERROR(VLOOKUP($A44,UPP!$C$10:$V$329,14,FALSE),0)</f>
        <v>1.1679778666443517</v>
      </c>
      <c r="L44" s="257">
        <f t="shared" si="9"/>
        <v>853</v>
      </c>
      <c r="M44" s="256">
        <f>+IFERROR(VLOOKUP($A44,UPP!$C$10:$V$329,15,FALSE),0)</f>
        <v>0.19789098677824266</v>
      </c>
      <c r="N44" s="257">
        <f t="shared" si="10"/>
        <v>853</v>
      </c>
      <c r="O44" s="376">
        <f t="shared" si="15"/>
        <v>0</v>
      </c>
      <c r="P44" s="376">
        <f t="shared" si="16"/>
        <v>0</v>
      </c>
      <c r="Q44" s="376">
        <f t="shared" si="17"/>
        <v>8.8140988356371144E-4</v>
      </c>
      <c r="R44" s="256">
        <f>+O44*VLOOKUP($A44,UPP!$C47:$AC360,25,FALSE)+I44*(1-VLOOKUP($A44,UPP!$C47:$AC360,25,FALSE))</f>
        <v>0.84798393057740584</v>
      </c>
      <c r="S44" s="256">
        <f>+P44*VLOOKUP($A44,UPP!$C47:$AC360,26,FALSE)+K44*(1-VLOOKUP($A44,UPP!$C47:$AC360,26,FALSE))</f>
        <v>1.1679778666443517</v>
      </c>
      <c r="T44" s="256">
        <f>+Q44*VLOOKUP($A44,UPP!$C47:$AC360,27,FALSE)+M44*(1-VLOOKUP($A44,UPP!$C47:$AC360,27,FALSE))</f>
        <v>0.19789098677824266</v>
      </c>
      <c r="U44" s="256">
        <f t="shared" si="11"/>
        <v>2.2138527840000002</v>
      </c>
      <c r="V44" s="469">
        <f t="shared" si="12"/>
        <v>8.8140988356371144E-4</v>
      </c>
      <c r="W44" s="469">
        <f t="shared" si="13"/>
        <v>2.2138527840000002</v>
      </c>
      <c r="X44" s="256">
        <f t="shared" si="14"/>
        <v>2.214</v>
      </c>
      <c r="Y44" s="326"/>
      <c r="Z44" s="256">
        <f t="shared" si="3"/>
        <v>0.84804031951312275</v>
      </c>
      <c r="AA44" s="256">
        <f t="shared" si="4"/>
        <v>1.1680555344237353</v>
      </c>
      <c r="AB44" s="256">
        <f t="shared" si="5"/>
        <v>0.19790414606314183</v>
      </c>
      <c r="AC44" s="256"/>
      <c r="AG44" s="256"/>
      <c r="AH44" s="326"/>
    </row>
    <row r="45" spans="1:34" x14ac:dyDescent="0.2">
      <c r="A45" s="375">
        <f>+'IBNR+Freq'!B49</f>
        <v>205</v>
      </c>
      <c r="B45" s="375">
        <f>+'IBNR+Freq'!C49</f>
        <v>1</v>
      </c>
      <c r="C45" s="256">
        <f>+'IBNR+Freq'!W49</f>
        <v>0</v>
      </c>
      <c r="D45" s="375">
        <f>+'IBNR+Freq'!J49</f>
        <v>719</v>
      </c>
      <c r="E45" s="256">
        <f>+'IBNR+Freq'!X49</f>
        <v>0</v>
      </c>
      <c r="F45" s="375">
        <f t="shared" si="6"/>
        <v>719</v>
      </c>
      <c r="G45" s="256">
        <f>+'IBNR+Freq'!Y49</f>
        <v>0.39358863601650312</v>
      </c>
      <c r="H45" s="375">
        <f t="shared" si="7"/>
        <v>719</v>
      </c>
      <c r="I45" s="256">
        <f>++IFERROR(VLOOKUP($A45,UPP!$C$10:$V$329,13,FALSE),0)</f>
        <v>1.2759157765083189</v>
      </c>
      <c r="J45" s="257">
        <f t="shared" si="8"/>
        <v>719</v>
      </c>
      <c r="K45" s="256">
        <f>+IFERROR(VLOOKUP($A45,UPP!$C$10:$V$329,14,FALSE),0)</f>
        <v>0.85303161022725682</v>
      </c>
      <c r="L45" s="257">
        <f t="shared" si="9"/>
        <v>719</v>
      </c>
      <c r="M45" s="256">
        <f>+IFERROR(VLOOKUP($A45,UPP!$C$10:$V$329,15,FALSE),0)</f>
        <v>0.15091476926442482</v>
      </c>
      <c r="N45" s="257">
        <f t="shared" si="10"/>
        <v>719</v>
      </c>
      <c r="O45" s="376">
        <f t="shared" si="15"/>
        <v>0</v>
      </c>
      <c r="P45" s="376">
        <f t="shared" si="16"/>
        <v>0</v>
      </c>
      <c r="Q45" s="376">
        <f t="shared" si="17"/>
        <v>0.3931163296532833</v>
      </c>
      <c r="R45" s="256">
        <f>+O45*VLOOKUP($A45,UPP!$C48:$AC361,25,FALSE)+I45*(1-VLOOKUP($A45,UPP!$C48:$AC361,25,FALSE))</f>
        <v>1.2759157765083189</v>
      </c>
      <c r="S45" s="256">
        <f>+P45*VLOOKUP($A45,UPP!$C48:$AC361,26,FALSE)+K45*(1-VLOOKUP($A45,UPP!$C48:$AC361,26,FALSE))</f>
        <v>0.85303161022725682</v>
      </c>
      <c r="T45" s="256">
        <f>+Q45*VLOOKUP($A45,UPP!$C48:$AC361,27,FALSE)+M45*(1-VLOOKUP($A45,UPP!$C48:$AC361,27,FALSE))</f>
        <v>0.15091476926442482</v>
      </c>
      <c r="U45" s="256">
        <f t="shared" si="11"/>
        <v>2.2798621560000005</v>
      </c>
      <c r="V45" s="469">
        <f t="shared" si="12"/>
        <v>0.3931163296532833</v>
      </c>
      <c r="W45" s="469">
        <f t="shared" si="13"/>
        <v>2.2798621560000005</v>
      </c>
      <c r="X45" s="256">
        <f t="shared" si="14"/>
        <v>2.2799999999999998</v>
      </c>
      <c r="Y45" s="326"/>
      <c r="Z45" s="256">
        <f t="shared" si="3"/>
        <v>1.2759929203539822</v>
      </c>
      <c r="AA45" s="256">
        <f t="shared" si="4"/>
        <v>0.85308318584070786</v>
      </c>
      <c r="AB45" s="256">
        <f t="shared" si="5"/>
        <v>0.15092389380530974</v>
      </c>
      <c r="AC45" s="256"/>
      <c r="AG45" s="256"/>
      <c r="AH45" s="326"/>
    </row>
    <row r="46" spans="1:34" x14ac:dyDescent="0.2">
      <c r="A46" s="375">
        <f>+'IBNR+Freq'!B50</f>
        <v>221</v>
      </c>
      <c r="B46" s="375">
        <f>+'IBNR+Freq'!C50</f>
        <v>1</v>
      </c>
      <c r="C46" s="256">
        <f>+'IBNR+Freq'!W50</f>
        <v>9.4180786449313783E-2</v>
      </c>
      <c r="D46" s="375">
        <f>+'IBNR+Freq'!J50</f>
        <v>35807</v>
      </c>
      <c r="E46" s="256">
        <f>+'IBNR+Freq'!X50</f>
        <v>0.81696096476312852</v>
      </c>
      <c r="F46" s="375">
        <f t="shared" si="6"/>
        <v>35807</v>
      </c>
      <c r="G46" s="256">
        <f>+'IBNR+Freq'!Y50</f>
        <v>9.5487171249069233E-2</v>
      </c>
      <c r="H46" s="375">
        <f t="shared" si="7"/>
        <v>35807</v>
      </c>
      <c r="I46" s="256">
        <f>++IFERROR(VLOOKUP($A46,UPP!$C$10:$V$329,13,FALSE),0)</f>
        <v>0.83978365159362534</v>
      </c>
      <c r="J46" s="257">
        <f t="shared" si="8"/>
        <v>35807</v>
      </c>
      <c r="K46" s="256">
        <f>+IFERROR(VLOOKUP($A46,UPP!$C$10:$V$329,14,FALSE),0)</f>
        <v>0.73819031227888454</v>
      </c>
      <c r="L46" s="257">
        <f t="shared" si="9"/>
        <v>35807</v>
      </c>
      <c r="M46" s="256">
        <f>+IFERROR(VLOOKUP($A46,UPP!$C$10:$V$329,15,FALSE),0)</f>
        <v>6.7182692127490035E-2</v>
      </c>
      <c r="N46" s="257">
        <f t="shared" si="10"/>
        <v>35807</v>
      </c>
      <c r="O46" s="376">
        <f t="shared" si="15"/>
        <v>9.4067769505574605E-2</v>
      </c>
      <c r="P46" s="376">
        <f t="shared" si="16"/>
        <v>0.8159806116054128</v>
      </c>
      <c r="Q46" s="376">
        <f t="shared" si="17"/>
        <v>9.5372586643570359E-2</v>
      </c>
      <c r="R46" s="256">
        <f>+O46*VLOOKUP($A46,UPP!$C49:$AC362,25,FALSE)+I46*(1-VLOOKUP($A46,UPP!$C49:$AC362,25,FALSE))</f>
        <v>0.83232649277274484</v>
      </c>
      <c r="S46" s="256">
        <f>+P46*VLOOKUP($A46,UPP!$C49:$AC362,26,FALSE)+K46*(1-VLOOKUP($A46,UPP!$C49:$AC362,26,FALSE))</f>
        <v>0.74052402125868033</v>
      </c>
      <c r="T46" s="256">
        <f>+Q46*VLOOKUP($A46,UPP!$C49:$AC362,27,FALSE)+M46*(1-VLOOKUP($A46,UPP!$C49:$AC362,27,FALSE))</f>
        <v>6.8310287908133246E-2</v>
      </c>
      <c r="U46" s="256">
        <f t="shared" si="11"/>
        <v>1.6451566559999999</v>
      </c>
      <c r="V46" s="469">
        <f t="shared" si="12"/>
        <v>1.0054209677545578</v>
      </c>
      <c r="W46" s="469">
        <f t="shared" si="13"/>
        <v>1.6411608019395585</v>
      </c>
      <c r="X46" s="256">
        <f t="shared" si="14"/>
        <v>1.641</v>
      </c>
      <c r="Y46" s="326"/>
      <c r="Z46" s="256">
        <f t="shared" si="3"/>
        <v>0.83224494091370349</v>
      </c>
      <c r="AA46" s="256">
        <f t="shared" si="4"/>
        <v>0.74045146426196962</v>
      </c>
      <c r="AB46" s="256">
        <f t="shared" si="5"/>
        <v>6.8303594824326685E-2</v>
      </c>
      <c r="AC46" s="256"/>
      <c r="AG46" s="256"/>
      <c r="AH46" s="326"/>
    </row>
    <row r="47" spans="1:34" x14ac:dyDescent="0.2">
      <c r="A47" s="375">
        <f>+'IBNR+Freq'!B51</f>
        <v>222</v>
      </c>
      <c r="B47" s="375">
        <f>+'IBNR+Freq'!C51</f>
        <v>1</v>
      </c>
      <c r="C47" s="256">
        <f>+'IBNR+Freq'!W51</f>
        <v>0.52540659610757712</v>
      </c>
      <c r="D47" s="375">
        <f>+'IBNR+Freq'!J51</f>
        <v>219153</v>
      </c>
      <c r="E47" s="256">
        <f>+'IBNR+Freq'!X51</f>
        <v>0.770450799384921</v>
      </c>
      <c r="F47" s="375">
        <f t="shared" si="6"/>
        <v>219153</v>
      </c>
      <c r="G47" s="256">
        <f>+'IBNR+Freq'!Y51</f>
        <v>0.13157914981622476</v>
      </c>
      <c r="H47" s="375">
        <f t="shared" si="7"/>
        <v>219153</v>
      </c>
      <c r="I47" s="256">
        <f>++IFERROR(VLOOKUP($A47,UPP!$C$10:$V$329,13,FALSE),0)</f>
        <v>1.8082630810721652</v>
      </c>
      <c r="J47" s="257">
        <f t="shared" si="8"/>
        <v>219153</v>
      </c>
      <c r="K47" s="256">
        <f>+IFERROR(VLOOKUP($A47,UPP!$C$10:$V$329,14,FALSE),0)</f>
        <v>0.72148705199999996</v>
      </c>
      <c r="L47" s="257">
        <f t="shared" si="9"/>
        <v>219153</v>
      </c>
      <c r="M47" s="256">
        <f>+IFERROR(VLOOKUP($A47,UPP!$C$10:$V$329,15,FALSE),0)</f>
        <v>0.11570239092783506</v>
      </c>
      <c r="N47" s="257">
        <f t="shared" si="10"/>
        <v>219153</v>
      </c>
      <c r="O47" s="376">
        <f t="shared" si="15"/>
        <v>0.52477610819224807</v>
      </c>
      <c r="P47" s="376">
        <f t="shared" si="16"/>
        <v>0.76952625842565914</v>
      </c>
      <c r="Q47" s="376">
        <f t="shared" si="17"/>
        <v>0.13142125483644529</v>
      </c>
      <c r="R47" s="256">
        <f>+O47*VLOOKUP($A47,UPP!$C50:$AC363,25,FALSE)+I47*(1-VLOOKUP($A47,UPP!$C50:$AC363,25,FALSE))</f>
        <v>1.7697584718857675</v>
      </c>
      <c r="S47" s="256">
        <f>+P47*VLOOKUP($A47,UPP!$C50:$AC363,26,FALSE)+K47*(1-VLOOKUP($A47,UPP!$C50:$AC363,26,FALSE))</f>
        <v>0.72677136470682246</v>
      </c>
      <c r="T47" s="256">
        <f>+Q47*VLOOKUP($A47,UPP!$C50:$AC363,27,FALSE)+M47*(1-VLOOKUP($A47,UPP!$C50:$AC363,27,FALSE))</f>
        <v>0.11774584323595438</v>
      </c>
      <c r="U47" s="256">
        <f t="shared" si="11"/>
        <v>2.6454525240000004</v>
      </c>
      <c r="V47" s="469">
        <f t="shared" si="12"/>
        <v>1.4257236214543525</v>
      </c>
      <c r="W47" s="469">
        <f t="shared" si="13"/>
        <v>2.6142756798285447</v>
      </c>
      <c r="X47" s="256">
        <f t="shared" si="14"/>
        <v>2.6139999999999999</v>
      </c>
      <c r="Y47" s="326"/>
      <c r="Z47" s="256">
        <f t="shared" si="3"/>
        <v>1.76957184783695</v>
      </c>
      <c r="AA47" s="256">
        <f t="shared" si="4"/>
        <v>0.72669472542705571</v>
      </c>
      <c r="AB47" s="256">
        <f t="shared" si="5"/>
        <v>0.11773342673599395</v>
      </c>
      <c r="AC47" s="256"/>
      <c r="AG47" s="256"/>
      <c r="AH47" s="326"/>
    </row>
    <row r="48" spans="1:34" x14ac:dyDescent="0.2">
      <c r="A48" s="375">
        <f>+'IBNR+Freq'!B52</f>
        <v>225</v>
      </c>
      <c r="B48" s="375">
        <f>+'IBNR+Freq'!C52</f>
        <v>1</v>
      </c>
      <c r="C48" s="256">
        <f>+'IBNR+Freq'!W52</f>
        <v>1.2984238108704411</v>
      </c>
      <c r="D48" s="375">
        <f>+'IBNR+Freq'!J52</f>
        <v>37119</v>
      </c>
      <c r="E48" s="256">
        <f>+'IBNR+Freq'!X52</f>
        <v>1.3995798848592467</v>
      </c>
      <c r="F48" s="375">
        <f t="shared" si="6"/>
        <v>37119</v>
      </c>
      <c r="G48" s="256">
        <f>+'IBNR+Freq'!Y52</f>
        <v>0.12278347296417282</v>
      </c>
      <c r="H48" s="375">
        <f t="shared" si="7"/>
        <v>37119</v>
      </c>
      <c r="I48" s="256">
        <f>++IFERROR(VLOOKUP($A48,UPP!$C$10:$V$329,13,FALSE),0)</f>
        <v>1.5580357161997622</v>
      </c>
      <c r="J48" s="257">
        <f t="shared" si="8"/>
        <v>37119</v>
      </c>
      <c r="K48" s="256">
        <f>+IFERROR(VLOOKUP($A48,UPP!$C$10:$V$329,14,FALSE),0)</f>
        <v>0.41282674624970278</v>
      </c>
      <c r="L48" s="257">
        <f t="shared" si="9"/>
        <v>37119</v>
      </c>
      <c r="M48" s="256">
        <f>+IFERROR(VLOOKUP($A48,UPP!$C$10:$V$329,15,FALSE),0)</f>
        <v>7.542806955053509E-2</v>
      </c>
      <c r="N48" s="257">
        <f t="shared" si="10"/>
        <v>37119</v>
      </c>
      <c r="O48" s="376">
        <f t="shared" si="15"/>
        <v>1.2968657022973966</v>
      </c>
      <c r="P48" s="376">
        <f t="shared" si="16"/>
        <v>1.3979003889974155</v>
      </c>
      <c r="Q48" s="376">
        <f t="shared" si="17"/>
        <v>0.12263613279661581</v>
      </c>
      <c r="R48" s="256">
        <f>+O48*VLOOKUP($A48,UPP!$C51:$AC364,25,FALSE)+I48*(1-VLOOKUP($A48,UPP!$C51:$AC364,25,FALSE))</f>
        <v>1.5554240160607384</v>
      </c>
      <c r="S48" s="256">
        <f>+P48*VLOOKUP($A48,UPP!$C51:$AC364,26,FALSE)+K48*(1-VLOOKUP($A48,UPP!$C51:$AC364,26,FALSE))</f>
        <v>0.44237895553213419</v>
      </c>
      <c r="T48" s="256">
        <f>+Q48*VLOOKUP($A48,UPP!$C51:$AC364,27,FALSE)+M48*(1-VLOOKUP($A48,UPP!$C51:$AC364,27,FALSE))</f>
        <v>7.7316392080378327E-2</v>
      </c>
      <c r="U48" s="256">
        <f t="shared" si="11"/>
        <v>2.046290532</v>
      </c>
      <c r="V48" s="469">
        <f t="shared" si="12"/>
        <v>2.817402224091428</v>
      </c>
      <c r="W48" s="469">
        <f t="shared" si="13"/>
        <v>2.075119363673251</v>
      </c>
      <c r="X48" s="256">
        <f t="shared" si="14"/>
        <v>2.0750000000000002</v>
      </c>
      <c r="Y48" s="326"/>
      <c r="Z48" s="256">
        <f t="shared" si="3"/>
        <v>1.5553345459669838</v>
      </c>
      <c r="AA48" s="256">
        <f t="shared" si="4"/>
        <v>0.4423535092961125</v>
      </c>
      <c r="AB48" s="256">
        <f t="shared" si="5"/>
        <v>7.7311944736903657E-2</v>
      </c>
      <c r="AC48" s="256"/>
      <c r="AG48" s="256"/>
      <c r="AH48" s="326"/>
    </row>
    <row r="49" spans="1:34" x14ac:dyDescent="0.2">
      <c r="A49" s="375">
        <f>+'IBNR+Freq'!B53</f>
        <v>227</v>
      </c>
      <c r="B49" s="375">
        <f>+'IBNR+Freq'!C53</f>
        <v>1</v>
      </c>
      <c r="C49" s="256">
        <f>+'IBNR+Freq'!W53</f>
        <v>0</v>
      </c>
      <c r="D49" s="375">
        <f>+'IBNR+Freq'!J53</f>
        <v>198445</v>
      </c>
      <c r="E49" s="256">
        <f>+'IBNR+Freq'!X53</f>
        <v>2.3528739153796139E-2</v>
      </c>
      <c r="F49" s="375">
        <f t="shared" si="6"/>
        <v>198445</v>
      </c>
      <c r="G49" s="256">
        <f>+'IBNR+Freq'!Y53</f>
        <v>4.4946872443696745E-2</v>
      </c>
      <c r="H49" s="375">
        <f t="shared" si="7"/>
        <v>198445</v>
      </c>
      <c r="I49" s="256">
        <f>++IFERROR(VLOOKUP($A49,UPP!$C$10:$V$329,13,FALSE),0)</f>
        <v>1.2020113207142857</v>
      </c>
      <c r="J49" s="257">
        <f t="shared" si="8"/>
        <v>198445</v>
      </c>
      <c r="K49" s="256">
        <f>+IFERROR(VLOOKUP($A49,UPP!$C$10:$V$329,14,FALSE),0)</f>
        <v>0.21066177785714285</v>
      </c>
      <c r="L49" s="257">
        <f t="shared" si="9"/>
        <v>198445</v>
      </c>
      <c r="M49" s="256">
        <f>+IFERROR(VLOOKUP($A49,UPP!$C$10:$V$329,15,FALSE),0)</f>
        <v>4.4610729428571423E-2</v>
      </c>
      <c r="N49" s="257">
        <f t="shared" si="10"/>
        <v>198445</v>
      </c>
      <c r="O49" s="376">
        <f t="shared" si="15"/>
        <v>0</v>
      </c>
      <c r="P49" s="376">
        <f t="shared" si="16"/>
        <v>2.3500504666811584E-2</v>
      </c>
      <c r="Q49" s="376">
        <f t="shared" si="17"/>
        <v>4.4892936196764308E-2</v>
      </c>
      <c r="R49" s="256">
        <f>+O49*VLOOKUP($A49,UPP!$C52:$AC365,25,FALSE)+I49*(1-VLOOKUP($A49,UPP!$C52:$AC365,25,FALSE))</f>
        <v>1.1659509810928572</v>
      </c>
      <c r="S49" s="256">
        <f>+P49*VLOOKUP($A49,UPP!$C52:$AC365,26,FALSE)+K49*(1-VLOOKUP($A49,UPP!$C52:$AC365,26,FALSE))</f>
        <v>0.19194565053810972</v>
      </c>
      <c r="T49" s="256">
        <f>+Q49*VLOOKUP($A49,UPP!$C52:$AC365,27,FALSE)+M49*(1-VLOOKUP($A49,UPP!$C52:$AC365,27,FALSE))</f>
        <v>4.4644594240754565E-2</v>
      </c>
      <c r="U49" s="256">
        <f t="shared" si="11"/>
        <v>1.457283828</v>
      </c>
      <c r="V49" s="469">
        <f t="shared" si="12"/>
        <v>6.8393440863575891E-2</v>
      </c>
      <c r="W49" s="469">
        <f t="shared" si="13"/>
        <v>1.4025412258717214</v>
      </c>
      <c r="X49" s="256">
        <f t="shared" si="14"/>
        <v>1.403</v>
      </c>
      <c r="Y49" s="326"/>
      <c r="Z49" s="256">
        <f t="shared" si="3"/>
        <v>1.1663323660640077</v>
      </c>
      <c r="AA49" s="256">
        <f t="shared" si="4"/>
        <v>0.19200843635636455</v>
      </c>
      <c r="AB49" s="256">
        <f t="shared" si="5"/>
        <v>4.465919757962785E-2</v>
      </c>
      <c r="AC49" s="256"/>
      <c r="AG49" s="256"/>
      <c r="AH49" s="326"/>
    </row>
    <row r="50" spans="1:34" x14ac:dyDescent="0.2">
      <c r="A50" s="375">
        <f>+'IBNR+Freq'!B54</f>
        <v>255</v>
      </c>
      <c r="B50" s="375">
        <f>+'IBNR+Freq'!C54</f>
        <v>1</v>
      </c>
      <c r="C50" s="256">
        <f>+'IBNR+Freq'!W54</f>
        <v>2.4870892469576318</v>
      </c>
      <c r="D50" s="375">
        <f>+'IBNR+Freq'!J54</f>
        <v>17941</v>
      </c>
      <c r="E50" s="256">
        <f>+'IBNR+Freq'!X54</f>
        <v>1.7237324436974186</v>
      </c>
      <c r="F50" s="375">
        <f t="shared" si="6"/>
        <v>17941</v>
      </c>
      <c r="G50" s="256">
        <f>+'IBNR+Freq'!Y54</f>
        <v>9.5580513919645241E-2</v>
      </c>
      <c r="H50" s="375">
        <f t="shared" si="7"/>
        <v>17941</v>
      </c>
      <c r="I50" s="256">
        <f>++IFERROR(VLOOKUP($A50,UPP!$C$10:$V$329,13,FALSE),0)</f>
        <v>1.1266730091265371</v>
      </c>
      <c r="J50" s="257">
        <f t="shared" si="8"/>
        <v>17941</v>
      </c>
      <c r="K50" s="256">
        <f>+IFERROR(VLOOKUP($A50,UPP!$C$10:$V$329,14,FALSE),0)</f>
        <v>0.7466755060483935</v>
      </c>
      <c r="L50" s="257">
        <f t="shared" si="9"/>
        <v>17941</v>
      </c>
      <c r="M50" s="256">
        <f>+IFERROR(VLOOKUP($A50,UPP!$C$10:$V$329,15,FALSE),0)</f>
        <v>0.10185500082506943</v>
      </c>
      <c r="N50" s="257">
        <f t="shared" si="10"/>
        <v>17941</v>
      </c>
      <c r="O50" s="376">
        <f t="shared" si="15"/>
        <v>2.4841047398612828</v>
      </c>
      <c r="P50" s="376">
        <f t="shared" si="16"/>
        <v>1.7216639647649818</v>
      </c>
      <c r="Q50" s="376">
        <f t="shared" si="17"/>
        <v>9.5465817302941666E-2</v>
      </c>
      <c r="R50" s="256">
        <f>+O50*VLOOKUP($A50,UPP!$C53:$AC366,25,FALSE)+I50*(1-VLOOKUP($A50,UPP!$C53:$AC366,25,FALSE))</f>
        <v>1.1402473264338846</v>
      </c>
      <c r="S50" s="256">
        <f>+P50*VLOOKUP($A50,UPP!$C53:$AC366,26,FALSE)+K50*(1-VLOOKUP($A50,UPP!$C53:$AC366,26,FALSE))</f>
        <v>0.76617527522272522</v>
      </c>
      <c r="T50" s="256">
        <f>+Q50*VLOOKUP($A50,UPP!$C53:$AC366,27,FALSE)+M50*(1-VLOOKUP($A50,UPP!$C53:$AC366,27,FALSE))</f>
        <v>0.10172721715462688</v>
      </c>
      <c r="U50" s="256">
        <f t="shared" si="11"/>
        <v>1.9752035160000001</v>
      </c>
      <c r="V50" s="469">
        <f t="shared" si="12"/>
        <v>4.3012345219292065</v>
      </c>
      <c r="W50" s="469">
        <f t="shared" si="13"/>
        <v>2.008149818811237</v>
      </c>
      <c r="X50" s="256">
        <f t="shared" si="14"/>
        <v>2.008</v>
      </c>
      <c r="Y50" s="326"/>
      <c r="Z50" s="256">
        <f t="shared" si="3"/>
        <v>1.1401622578312525</v>
      </c>
      <c r="AA50" s="256">
        <f t="shared" si="4"/>
        <v>0.7661181144133784</v>
      </c>
      <c r="AB50" s="256">
        <f t="shared" si="5"/>
        <v>0.10171962775536901</v>
      </c>
      <c r="AC50" s="256"/>
      <c r="AG50" s="256"/>
      <c r="AH50" s="326"/>
    </row>
    <row r="51" spans="1:34" x14ac:dyDescent="0.2">
      <c r="A51" s="375">
        <f>+'IBNR+Freq'!B55</f>
        <v>257</v>
      </c>
      <c r="B51" s="375">
        <f>+'IBNR+Freq'!C55</f>
        <v>1</v>
      </c>
      <c r="C51" s="256">
        <f>+'IBNR+Freq'!W55</f>
        <v>0</v>
      </c>
      <c r="D51" s="375">
        <f>+'IBNR+Freq'!J55</f>
        <v>7</v>
      </c>
      <c r="E51" s="256">
        <f>+'IBNR+Freq'!X55</f>
        <v>0</v>
      </c>
      <c r="F51" s="375">
        <f t="shared" si="6"/>
        <v>7</v>
      </c>
      <c r="G51" s="256">
        <f>+'IBNR+Freq'!Y55</f>
        <v>4.6585438576051774E-4</v>
      </c>
      <c r="H51" s="375">
        <f t="shared" si="7"/>
        <v>7</v>
      </c>
      <c r="I51" s="256">
        <f>++IFERROR(VLOOKUP($A51,UPP!$C$10:$V$329,13,FALSE),0)</f>
        <v>1.1586723497864078</v>
      </c>
      <c r="J51" s="257">
        <f t="shared" si="8"/>
        <v>7</v>
      </c>
      <c r="K51" s="256">
        <f>+IFERROR(VLOOKUP($A51,UPP!$C$10:$V$329,14,FALSE),0)</f>
        <v>0.70212806741747558</v>
      </c>
      <c r="L51" s="257">
        <f t="shared" si="9"/>
        <v>7</v>
      </c>
      <c r="M51" s="256">
        <f>+IFERROR(VLOOKUP($A51,UPP!$C$10:$V$329,15,FALSE),0)</f>
        <v>0.12963603079611649</v>
      </c>
      <c r="N51" s="257">
        <f t="shared" si="10"/>
        <v>7</v>
      </c>
      <c r="O51" s="376">
        <f t="shared" si="15"/>
        <v>0</v>
      </c>
      <c r="P51" s="376">
        <f t="shared" si="16"/>
        <v>0</v>
      </c>
      <c r="Q51" s="376">
        <f t="shared" si="17"/>
        <v>4.6529536049760514E-4</v>
      </c>
      <c r="R51" s="256">
        <f>+O51*VLOOKUP($A51,UPP!$C54:$AC367,25,FALSE)+I51*(1-VLOOKUP($A51,UPP!$C54:$AC367,25,FALSE))</f>
        <v>1.1586723497864078</v>
      </c>
      <c r="S51" s="256">
        <f>+P51*VLOOKUP($A51,UPP!$C54:$AC367,26,FALSE)+K51*(1-VLOOKUP($A51,UPP!$C54:$AC367,26,FALSE))</f>
        <v>0.70212806741747558</v>
      </c>
      <c r="T51" s="256">
        <f>+Q51*VLOOKUP($A51,UPP!$C54:$AC367,27,FALSE)+M51*(1-VLOOKUP($A51,UPP!$C54:$AC367,27,FALSE))</f>
        <v>0.12963603079611649</v>
      </c>
      <c r="U51" s="256">
        <f t="shared" si="11"/>
        <v>1.9904364479999996</v>
      </c>
      <c r="V51" s="469">
        <f t="shared" si="12"/>
        <v>4.6529536049760514E-4</v>
      </c>
      <c r="W51" s="469">
        <f t="shared" si="13"/>
        <v>1.9904364479999996</v>
      </c>
      <c r="X51" s="256">
        <f t="shared" si="14"/>
        <v>1.99</v>
      </c>
      <c r="Y51" s="326"/>
      <c r="Z51" s="256">
        <f t="shared" si="3"/>
        <v>1.1584182847896443</v>
      </c>
      <c r="AA51" s="256">
        <f t="shared" si="4"/>
        <v>0.70197411003236243</v>
      </c>
      <c r="AB51" s="256">
        <f t="shared" si="5"/>
        <v>0.12960760517799352</v>
      </c>
      <c r="AC51" s="256"/>
      <c r="AG51" s="256"/>
      <c r="AH51" s="326"/>
    </row>
    <row r="52" spans="1:34" x14ac:dyDescent="0.2">
      <c r="A52" s="375">
        <f>+'IBNR+Freq'!B56</f>
        <v>259</v>
      </c>
      <c r="B52" s="375">
        <f>+'IBNR+Freq'!C56</f>
        <v>1</v>
      </c>
      <c r="C52" s="256">
        <f>+'IBNR+Freq'!W56</f>
        <v>1.5626588690113241</v>
      </c>
      <c r="D52" s="375">
        <f>+'IBNR+Freq'!J56</f>
        <v>128913</v>
      </c>
      <c r="E52" s="256">
        <f>+'IBNR+Freq'!X56</f>
        <v>0.31721735376574506</v>
      </c>
      <c r="F52" s="375">
        <f t="shared" si="6"/>
        <v>128913</v>
      </c>
      <c r="G52" s="256">
        <f>+'IBNR+Freq'!Y56</f>
        <v>3.3753387197631886E-2</v>
      </c>
      <c r="H52" s="375">
        <f t="shared" si="7"/>
        <v>128913</v>
      </c>
      <c r="I52" s="256">
        <f>++IFERROR(VLOOKUP($A52,UPP!$C$10:$V$329,13,FALSE),0)</f>
        <v>1.184477602621469</v>
      </c>
      <c r="J52" s="257">
        <f t="shared" si="8"/>
        <v>128913</v>
      </c>
      <c r="K52" s="256">
        <f>+IFERROR(VLOOKUP($A52,UPP!$C$10:$V$329,14,FALSE),0)</f>
        <v>0.46237638258757074</v>
      </c>
      <c r="L52" s="257">
        <f t="shared" si="9"/>
        <v>128913</v>
      </c>
      <c r="M52" s="256">
        <f>+IFERROR(VLOOKUP($A52,UPP!$C$10:$V$329,15,FALSE),0)</f>
        <v>0.11001083879096046</v>
      </c>
      <c r="N52" s="257">
        <f t="shared" si="10"/>
        <v>128913</v>
      </c>
      <c r="O52" s="376">
        <f t="shared" si="15"/>
        <v>1.5607836783685105</v>
      </c>
      <c r="P52" s="376">
        <f t="shared" si="16"/>
        <v>0.31683669294122618</v>
      </c>
      <c r="Q52" s="376">
        <f t="shared" si="17"/>
        <v>3.3712883132994725E-2</v>
      </c>
      <c r="R52" s="256">
        <f>+O52*VLOOKUP($A52,UPP!$C55:$AC368,25,FALSE)+I52*(1-VLOOKUP($A52,UPP!$C55:$AC368,25,FALSE))</f>
        <v>1.1920037241364099</v>
      </c>
      <c r="S52" s="256">
        <f>+P52*VLOOKUP($A52,UPP!$C55:$AC368,26,FALSE)+K52*(1-VLOOKUP($A52,UPP!$C55:$AC368,26,FALSE))</f>
        <v>0.4507332074158632</v>
      </c>
      <c r="T52" s="256">
        <f>+Q52*VLOOKUP($A52,UPP!$C55:$AC368,27,FALSE)+M52*(1-VLOOKUP($A52,UPP!$C55:$AC368,27,FALSE))</f>
        <v>0.10314402278174355</v>
      </c>
      <c r="U52" s="256">
        <f t="shared" si="11"/>
        <v>1.7568648240000002</v>
      </c>
      <c r="V52" s="469">
        <f t="shared" si="12"/>
        <v>1.9113332544427313</v>
      </c>
      <c r="W52" s="469">
        <f t="shared" si="13"/>
        <v>1.7458809543340166</v>
      </c>
      <c r="X52" s="256">
        <f t="shared" si="14"/>
        <v>1.7569999999999999</v>
      </c>
      <c r="Y52" s="326"/>
      <c r="Z52" s="256">
        <f t="shared" si="3"/>
        <v>1.1995952748717524</v>
      </c>
      <c r="AA52" s="256">
        <f t="shared" si="4"/>
        <v>0.45360380584010906</v>
      </c>
      <c r="AB52" s="256">
        <f t="shared" si="5"/>
        <v>0.10380091928813845</v>
      </c>
      <c r="AC52" s="256"/>
      <c r="AG52" s="256"/>
      <c r="AH52" s="326"/>
    </row>
    <row r="53" spans="1:34" x14ac:dyDescent="0.2">
      <c r="A53" s="375">
        <f>+'IBNR+Freq'!B57</f>
        <v>261</v>
      </c>
      <c r="B53" s="375">
        <f>+'IBNR+Freq'!C57</f>
        <v>1</v>
      </c>
      <c r="C53" s="256">
        <f>+'IBNR+Freq'!W57</f>
        <v>0</v>
      </c>
      <c r="D53" s="375">
        <f>+'IBNR+Freq'!J57</f>
        <v>166</v>
      </c>
      <c r="E53" s="256">
        <f>+'IBNR+Freq'!X57</f>
        <v>0</v>
      </c>
      <c r="F53" s="375">
        <f t="shared" si="6"/>
        <v>166</v>
      </c>
      <c r="G53" s="256">
        <f>+'IBNR+Freq'!Y57</f>
        <v>6.8008313416747392E-5</v>
      </c>
      <c r="H53" s="375">
        <f t="shared" si="7"/>
        <v>166</v>
      </c>
      <c r="I53" s="256">
        <f>++IFERROR(VLOOKUP($A53,UPP!$C$10:$V$329,13,FALSE),0)</f>
        <v>1.5090627624552664</v>
      </c>
      <c r="J53" s="257">
        <f t="shared" si="8"/>
        <v>166</v>
      </c>
      <c r="K53" s="256">
        <f>+IFERROR(VLOOKUP($A53,UPP!$C$10:$V$329,14,FALSE),0)</f>
        <v>0.60728545567383918</v>
      </c>
      <c r="L53" s="257">
        <f t="shared" si="9"/>
        <v>166</v>
      </c>
      <c r="M53" s="256">
        <f>+IFERROR(VLOOKUP($A53,UPP!$C$10:$V$329,15,FALSE),0)</f>
        <v>8.7349277870894679E-2</v>
      </c>
      <c r="N53" s="257">
        <f t="shared" si="10"/>
        <v>166</v>
      </c>
      <c r="O53" s="376">
        <f t="shared" si="15"/>
        <v>0</v>
      </c>
      <c r="P53" s="376">
        <f t="shared" si="16"/>
        <v>0</v>
      </c>
      <c r="Q53" s="376">
        <f t="shared" si="17"/>
        <v>6.7926703440647298E-5</v>
      </c>
      <c r="R53" s="256">
        <f>+O53*VLOOKUP($A53,UPP!$C56:$AC369,25,FALSE)+I53*(1-VLOOKUP($A53,UPP!$C56:$AC369,25,FALSE))</f>
        <v>1.5090627624552664</v>
      </c>
      <c r="S53" s="256">
        <f>+P53*VLOOKUP($A53,UPP!$C56:$AC369,26,FALSE)+K53*(1-VLOOKUP($A53,UPP!$C56:$AC369,26,FALSE))</f>
        <v>0.60728545567383918</v>
      </c>
      <c r="T53" s="256">
        <f>+Q53*VLOOKUP($A53,UPP!$C56:$AC369,27,FALSE)+M53*(1-VLOOKUP($A53,UPP!$C56:$AC369,27,FALSE))</f>
        <v>8.7349277870894679E-2</v>
      </c>
      <c r="U53" s="256">
        <f t="shared" si="11"/>
        <v>2.2036974960000002</v>
      </c>
      <c r="V53" s="469">
        <f t="shared" si="12"/>
        <v>6.7926703440647298E-5</v>
      </c>
      <c r="W53" s="469">
        <f t="shared" si="13"/>
        <v>2.2036974960000002</v>
      </c>
      <c r="X53" s="256">
        <f t="shared" si="14"/>
        <v>2.2040000000000002</v>
      </c>
      <c r="Y53" s="326"/>
      <c r="Z53" s="256">
        <f t="shared" si="3"/>
        <v>1.5092699131747831</v>
      </c>
      <c r="AA53" s="256">
        <f t="shared" si="4"/>
        <v>0.60736881842204604</v>
      </c>
      <c r="AB53" s="256">
        <f t="shared" si="5"/>
        <v>8.7361268403171002E-2</v>
      </c>
      <c r="AC53" s="256"/>
      <c r="AG53" s="256"/>
      <c r="AH53" s="326"/>
    </row>
    <row r="54" spans="1:34" x14ac:dyDescent="0.2">
      <c r="A54" s="375">
        <f>+'IBNR+Freq'!B58</f>
        <v>263</v>
      </c>
      <c r="B54" s="375">
        <f>+'IBNR+Freq'!C58</f>
        <v>1</v>
      </c>
      <c r="C54" s="256">
        <f>+'IBNR+Freq'!W58</f>
        <v>1.0702116484460975</v>
      </c>
      <c r="D54" s="375">
        <f>+'IBNR+Freq'!J58</f>
        <v>2486</v>
      </c>
      <c r="E54" s="256">
        <f>+'IBNR+Freq'!X58</f>
        <v>5.2131054250635431</v>
      </c>
      <c r="F54" s="375">
        <f t="shared" si="6"/>
        <v>2486</v>
      </c>
      <c r="G54" s="256">
        <f>+'IBNR+Freq'!Y58</f>
        <v>8.4182972310717797E-4</v>
      </c>
      <c r="H54" s="375">
        <f t="shared" si="7"/>
        <v>2486</v>
      </c>
      <c r="I54" s="256">
        <f>++IFERROR(VLOOKUP($A54,UPP!$C$10:$V$329,13,FALSE),0)</f>
        <v>1.0051954810251851</v>
      </c>
      <c r="J54" s="257">
        <f t="shared" si="8"/>
        <v>2486</v>
      </c>
      <c r="K54" s="256">
        <f>+IFERROR(VLOOKUP($A54,UPP!$C$10:$V$329,14,FALSE),0)</f>
        <v>0.4406015878814814</v>
      </c>
      <c r="L54" s="257">
        <f t="shared" si="9"/>
        <v>2486</v>
      </c>
      <c r="M54" s="256">
        <f>+IFERROR(VLOOKUP($A54,UPP!$C$10:$V$329,15,FALSE),0)</f>
        <v>0.13335021509333334</v>
      </c>
      <c r="N54" s="257">
        <f t="shared" si="10"/>
        <v>2486</v>
      </c>
      <c r="O54" s="376">
        <f t="shared" si="15"/>
        <v>1.0689273944679623</v>
      </c>
      <c r="P54" s="376">
        <f t="shared" si="16"/>
        <v>5.2068496985534667</v>
      </c>
      <c r="Q54" s="376">
        <f t="shared" si="17"/>
        <v>8.4081952743944935E-4</v>
      </c>
      <c r="R54" s="256">
        <f>+O54*VLOOKUP($A54,UPP!$C57:$AC370,25,FALSE)+I54*(1-VLOOKUP($A54,UPP!$C57:$AC370,25,FALSE))</f>
        <v>1.0051954810251851</v>
      </c>
      <c r="S54" s="256">
        <f>+P54*VLOOKUP($A54,UPP!$C57:$AC370,26,FALSE)+K54*(1-VLOOKUP($A54,UPP!$C57:$AC370,26,FALSE))</f>
        <v>0.48826406898820124</v>
      </c>
      <c r="T54" s="256">
        <f>+Q54*VLOOKUP($A54,UPP!$C57:$AC370,27,FALSE)+M54*(1-VLOOKUP($A54,UPP!$C57:$AC370,27,FALSE))</f>
        <v>0.13202512113767439</v>
      </c>
      <c r="U54" s="256">
        <f t="shared" si="11"/>
        <v>1.5791472839999998</v>
      </c>
      <c r="V54" s="469">
        <f t="shared" si="12"/>
        <v>6.2766179125488684</v>
      </c>
      <c r="W54" s="469">
        <f t="shared" si="13"/>
        <v>1.6254846711510607</v>
      </c>
      <c r="X54" s="256">
        <f t="shared" si="14"/>
        <v>1.625</v>
      </c>
      <c r="Y54" s="326"/>
      <c r="Z54" s="256">
        <f t="shared" si="3"/>
        <v>1.0048957616494962</v>
      </c>
      <c r="AA54" s="256">
        <f t="shared" si="4"/>
        <v>0.48811848317460482</v>
      </c>
      <c r="AB54" s="256">
        <f t="shared" si="5"/>
        <v>0.13198575517589919</v>
      </c>
      <c r="AC54" s="256"/>
      <c r="AG54" s="256"/>
      <c r="AH54" s="326"/>
    </row>
    <row r="55" spans="1:34" x14ac:dyDescent="0.2">
      <c r="A55" s="375">
        <f>+'IBNR+Freq'!B59</f>
        <v>265</v>
      </c>
      <c r="B55" s="375">
        <f>+'IBNR+Freq'!C59</f>
        <v>1</v>
      </c>
      <c r="C55" s="256" t="e">
        <f>+'IBNR+Freq'!W59</f>
        <v>#N/A</v>
      </c>
      <c r="D55" s="375" t="e">
        <f>+'IBNR+Freq'!J59</f>
        <v>#N/A</v>
      </c>
      <c r="E55" s="256" t="e">
        <f>+'IBNR+Freq'!X59</f>
        <v>#N/A</v>
      </c>
      <c r="F55" s="375" t="e">
        <f t="shared" si="6"/>
        <v>#N/A</v>
      </c>
      <c r="G55" s="256" t="e">
        <f>+'IBNR+Freq'!Y59</f>
        <v>#N/A</v>
      </c>
      <c r="H55" s="375" t="e">
        <f t="shared" si="7"/>
        <v>#N/A</v>
      </c>
      <c r="I55" s="256">
        <f>++IFERROR(VLOOKUP($A55,UPP!$C$10:$V$329,13,FALSE),0)</f>
        <v>0.84492160087167079</v>
      </c>
      <c r="J55" s="257" t="e">
        <f t="shared" si="8"/>
        <v>#N/A</v>
      </c>
      <c r="K55" s="256">
        <f>+IFERROR(VLOOKUP($A55,UPP!$C$10:$V$329,14,FALSE),0)</f>
        <v>0.94854406135593228</v>
      </c>
      <c r="L55" s="257" t="e">
        <f t="shared" si="9"/>
        <v>#N/A</v>
      </c>
      <c r="M55" s="256">
        <f>+IFERROR(VLOOKUP($A55,UPP!$C$10:$V$329,15,FALSE),0)</f>
        <v>0.1817378537723971</v>
      </c>
      <c r="N55" s="257" t="e">
        <f t="shared" si="10"/>
        <v>#N/A</v>
      </c>
      <c r="O55" s="376" t="e">
        <f t="shared" si="15"/>
        <v>#N/A</v>
      </c>
      <c r="P55" s="376" t="e">
        <f t="shared" si="16"/>
        <v>#N/A</v>
      </c>
      <c r="Q55" s="376" t="e">
        <f t="shared" si="17"/>
        <v>#N/A</v>
      </c>
      <c r="R55" s="256" t="e">
        <f>+O55*VLOOKUP($A55,UPP!$C58:$AC371,25,FALSE)+I55*(1-VLOOKUP($A55,UPP!$C58:$AC371,25,FALSE))</f>
        <v>#N/A</v>
      </c>
      <c r="S55" s="256" t="e">
        <f>+P55*VLOOKUP($A55,UPP!$C58:$AC371,26,FALSE)+K55*(1-VLOOKUP($A55,UPP!$C58:$AC371,26,FALSE))</f>
        <v>#N/A</v>
      </c>
      <c r="T55" s="256" t="e">
        <f>+Q55*VLOOKUP($A55,UPP!$C58:$AC371,27,FALSE)+M55*(1-VLOOKUP($A55,UPP!$C58:$AC371,27,FALSE))</f>
        <v>#N/A</v>
      </c>
      <c r="U55" s="256">
        <f t="shared" si="11"/>
        <v>1.9752035160000001</v>
      </c>
      <c r="V55" s="469" t="e">
        <f t="shared" si="12"/>
        <v>#N/A</v>
      </c>
      <c r="W55" s="469" t="e">
        <f t="shared" si="13"/>
        <v>#N/A</v>
      </c>
      <c r="X55" s="256" t="e">
        <f t="shared" si="14"/>
        <v>#N/A</v>
      </c>
      <c r="Y55" s="326"/>
      <c r="Z55" s="256" t="e">
        <f t="shared" si="3"/>
        <v>#N/A</v>
      </c>
      <c r="AA55" s="256" t="e">
        <f t="shared" si="4"/>
        <v>#N/A</v>
      </c>
      <c r="AB55" s="256" t="e">
        <f t="shared" si="5"/>
        <v>#N/A</v>
      </c>
      <c r="AC55" s="256"/>
      <c r="AG55" s="256"/>
      <c r="AH55" s="326"/>
    </row>
    <row r="56" spans="1:34" x14ac:dyDescent="0.2">
      <c r="A56" s="375">
        <f>+'IBNR+Freq'!B60</f>
        <v>281</v>
      </c>
      <c r="B56" s="375">
        <f>+'IBNR+Freq'!C60</f>
        <v>1</v>
      </c>
      <c r="C56" s="256">
        <f>+'IBNR+Freq'!W60</f>
        <v>0</v>
      </c>
      <c r="D56" s="375">
        <f>+'IBNR+Freq'!J60</f>
        <v>23407</v>
      </c>
      <c r="E56" s="256">
        <f>+'IBNR+Freq'!X60</f>
        <v>0.28782578071832082</v>
      </c>
      <c r="F56" s="375">
        <f t="shared" si="6"/>
        <v>23407</v>
      </c>
      <c r="G56" s="256">
        <f>+'IBNR+Freq'!Y60</f>
        <v>5.9662229872527978E-2</v>
      </c>
      <c r="H56" s="375">
        <f t="shared" si="7"/>
        <v>23407</v>
      </c>
      <c r="I56" s="256">
        <f>++IFERROR(VLOOKUP($A56,UPP!$C$10:$V$329,13,FALSE),0)</f>
        <v>1.1014706002735362</v>
      </c>
      <c r="J56" s="257">
        <f t="shared" si="8"/>
        <v>23407</v>
      </c>
      <c r="K56" s="256">
        <f>+IFERROR(VLOOKUP($A56,UPP!$C$10:$V$329,14,FALSE),0)</f>
        <v>0.61118185746885234</v>
      </c>
      <c r="L56" s="257">
        <f t="shared" si="9"/>
        <v>23407</v>
      </c>
      <c r="M56" s="256">
        <f>+IFERROR(VLOOKUP($A56,UPP!$C$10:$V$329,15,FALSE),0)</f>
        <v>7.9755874257611215E-2</v>
      </c>
      <c r="N56" s="257">
        <f t="shared" si="10"/>
        <v>23407</v>
      </c>
      <c r="O56" s="376">
        <f t="shared" si="15"/>
        <v>0</v>
      </c>
      <c r="P56" s="376">
        <f t="shared" si="16"/>
        <v>0.28748038978145884</v>
      </c>
      <c r="Q56" s="376">
        <f t="shared" si="17"/>
        <v>5.9590635196680945E-2</v>
      </c>
      <c r="R56" s="256">
        <f>+O56*VLOOKUP($A56,UPP!$C59:$AC372,25,FALSE)+I56*(1-VLOOKUP($A56,UPP!$C59:$AC372,25,FALSE))</f>
        <v>1.0904558942708007</v>
      </c>
      <c r="S56" s="256">
        <f>+P56*VLOOKUP($A56,UPP!$C59:$AC372,26,FALSE)+K56*(1-VLOOKUP($A56,UPP!$C59:$AC372,26,FALSE))</f>
        <v>0.60470782811510448</v>
      </c>
      <c r="T56" s="256">
        <f>+Q56*VLOOKUP($A56,UPP!$C59:$AC372,27,FALSE)+M56*(1-VLOOKUP($A56,UPP!$C59:$AC372,27,FALSE))</f>
        <v>7.9150917085783312E-2</v>
      </c>
      <c r="U56" s="256">
        <f t="shared" si="11"/>
        <v>1.7924083319999997</v>
      </c>
      <c r="V56" s="469">
        <f t="shared" si="12"/>
        <v>0.3470710249781398</v>
      </c>
      <c r="W56" s="469">
        <f t="shared" si="13"/>
        <v>1.7743146394716887</v>
      </c>
      <c r="X56" s="256">
        <f t="shared" si="14"/>
        <v>1.774</v>
      </c>
      <c r="Y56" s="326"/>
      <c r="Z56" s="256">
        <f t="shared" si="3"/>
        <v>1.0902625235693251</v>
      </c>
      <c r="AA56" s="256">
        <f t="shared" si="4"/>
        <v>0.6046005951884682</v>
      </c>
      <c r="AB56" s="256">
        <f t="shared" si="5"/>
        <v>7.913688124220658E-2</v>
      </c>
      <c r="AC56" s="256"/>
      <c r="AG56" s="256"/>
      <c r="AH56" s="326"/>
    </row>
    <row r="57" spans="1:34" x14ac:dyDescent="0.2">
      <c r="A57" s="375">
        <f>+'IBNR+Freq'!B61</f>
        <v>282</v>
      </c>
      <c r="B57" s="375">
        <f>+'IBNR+Freq'!C61</f>
        <v>1</v>
      </c>
      <c r="C57" s="256">
        <f>+'IBNR+Freq'!W61</f>
        <v>0</v>
      </c>
      <c r="D57" s="375">
        <f>+'IBNR+Freq'!J61</f>
        <v>8805</v>
      </c>
      <c r="E57" s="256">
        <f>+'IBNR+Freq'!X61</f>
        <v>2.9422488438181616E-2</v>
      </c>
      <c r="F57" s="375">
        <f t="shared" si="6"/>
        <v>8805</v>
      </c>
      <c r="G57" s="256">
        <f>+'IBNR+Freq'!Y61</f>
        <v>0.29068313582168825</v>
      </c>
      <c r="H57" s="375">
        <f t="shared" si="7"/>
        <v>8805</v>
      </c>
      <c r="I57" s="256">
        <f>++IFERROR(VLOOKUP($A57,UPP!$C$10:$V$329,13,FALSE),0)</f>
        <v>2.3863896661969748</v>
      </c>
      <c r="J57" s="257">
        <f t="shared" si="8"/>
        <v>8805</v>
      </c>
      <c r="K57" s="256">
        <f>+IFERROR(VLOOKUP($A57,UPP!$C$10:$V$329,14,FALSE),0)</f>
        <v>1.6484203205776464</v>
      </c>
      <c r="L57" s="257">
        <f t="shared" si="9"/>
        <v>8805</v>
      </c>
      <c r="M57" s="256">
        <f>+IFERROR(VLOOKUP($A57,UPP!$C$10:$V$329,15,FALSE),0)</f>
        <v>0.23548861722537806</v>
      </c>
      <c r="N57" s="257">
        <f t="shared" si="10"/>
        <v>8805</v>
      </c>
      <c r="O57" s="376">
        <f t="shared" si="15"/>
        <v>0</v>
      </c>
      <c r="P57" s="376">
        <f t="shared" si="16"/>
        <v>2.9387181452055797E-2</v>
      </c>
      <c r="Q57" s="376">
        <f t="shared" si="17"/>
        <v>0.29033431605870225</v>
      </c>
      <c r="R57" s="256">
        <f>+O57*VLOOKUP($A57,UPP!$C60:$AC373,25,FALSE)+I57*(1-VLOOKUP($A57,UPP!$C60:$AC373,25,FALSE))</f>
        <v>2.3863896661969748</v>
      </c>
      <c r="S57" s="256">
        <f>+P57*VLOOKUP($A57,UPP!$C60:$AC373,26,FALSE)+K57*(1-VLOOKUP($A57,UPP!$C60:$AC373,26,FALSE))</f>
        <v>1.6322299891863905</v>
      </c>
      <c r="T57" s="256">
        <f>+Q57*VLOOKUP($A57,UPP!$C60:$AC373,27,FALSE)+M57*(1-VLOOKUP($A57,UPP!$C60:$AC373,27,FALSE))</f>
        <v>0.23603707421371128</v>
      </c>
      <c r="U57" s="256">
        <f t="shared" si="11"/>
        <v>4.2702986039999988</v>
      </c>
      <c r="V57" s="469">
        <f t="shared" si="12"/>
        <v>0.31972149751075807</v>
      </c>
      <c r="W57" s="469">
        <f t="shared" si="13"/>
        <v>4.2546567295970767</v>
      </c>
      <c r="X57" s="256">
        <f t="shared" si="14"/>
        <v>4.2549999999999999</v>
      </c>
      <c r="Y57" s="326"/>
      <c r="Z57" s="256">
        <f t="shared" si="3"/>
        <v>2.3865822027502883</v>
      </c>
      <c r="AA57" s="256">
        <f t="shared" si="4"/>
        <v>1.6323616793042215</v>
      </c>
      <c r="AB57" s="256">
        <f t="shared" si="5"/>
        <v>0.23605611794549028</v>
      </c>
      <c r="AC57" s="256"/>
      <c r="AG57" s="256"/>
      <c r="AH57" s="326"/>
    </row>
    <row r="58" spans="1:34" x14ac:dyDescent="0.2">
      <c r="A58" s="375">
        <f>+'IBNR+Freq'!B62</f>
        <v>285</v>
      </c>
      <c r="B58" s="375">
        <f>+'IBNR+Freq'!C62</f>
        <v>1</v>
      </c>
      <c r="C58" s="256">
        <f>+'IBNR+Freq'!W62</f>
        <v>0</v>
      </c>
      <c r="D58" s="375">
        <f>+'IBNR+Freq'!J62</f>
        <v>17752</v>
      </c>
      <c r="E58" s="256">
        <f>+'IBNR+Freq'!X62</f>
        <v>0.95153685813974609</v>
      </c>
      <c r="F58" s="375">
        <f t="shared" si="6"/>
        <v>17752</v>
      </c>
      <c r="G58" s="256">
        <f>+'IBNR+Freq'!Y62</f>
        <v>0.18333991769260405</v>
      </c>
      <c r="H58" s="375">
        <f t="shared" si="7"/>
        <v>17752</v>
      </c>
      <c r="I58" s="256">
        <f>++IFERROR(VLOOKUP($A58,UPP!$C$10:$V$329,13,FALSE),0)</f>
        <v>1.0363724261103637</v>
      </c>
      <c r="J58" s="257">
        <f t="shared" si="8"/>
        <v>17752</v>
      </c>
      <c r="K58" s="256">
        <f>+IFERROR(VLOOKUP($A58,UPP!$C$10:$V$329,14,FALSE),0)</f>
        <v>0.6110758897658144</v>
      </c>
      <c r="L58" s="257">
        <f t="shared" si="9"/>
        <v>17752</v>
      </c>
      <c r="M58" s="256">
        <f>+IFERROR(VLOOKUP($A58,UPP!$C$10:$V$329,15,FALSE),0)</f>
        <v>6.3717712123822351E-2</v>
      </c>
      <c r="N58" s="257">
        <f t="shared" si="10"/>
        <v>17752</v>
      </c>
      <c r="O58" s="376">
        <f t="shared" si="15"/>
        <v>0</v>
      </c>
      <c r="P58" s="376">
        <f t="shared" si="16"/>
        <v>0.95039501390997838</v>
      </c>
      <c r="Q58" s="376">
        <f t="shared" si="17"/>
        <v>0.18311990979137294</v>
      </c>
      <c r="R58" s="256">
        <f>+O58*VLOOKUP($A58,UPP!$C61:$AC374,25,FALSE)+I58*(1-VLOOKUP($A58,UPP!$C61:$AC374,25,FALSE))</f>
        <v>1.0260087018492601</v>
      </c>
      <c r="S58" s="256">
        <f>+P58*VLOOKUP($A58,UPP!$C61:$AC374,26,FALSE)+K58*(1-VLOOKUP($A58,UPP!$C61:$AC374,26,FALSE))</f>
        <v>0.61786227224869761</v>
      </c>
      <c r="T58" s="256">
        <f>+Q58*VLOOKUP($A58,UPP!$C61:$AC374,27,FALSE)+M58*(1-VLOOKUP($A58,UPP!$C61:$AC374,27,FALSE))</f>
        <v>6.6105756077173367E-2</v>
      </c>
      <c r="U58" s="256">
        <f t="shared" si="11"/>
        <v>1.7111660280000005</v>
      </c>
      <c r="V58" s="469">
        <f t="shared" si="12"/>
        <v>1.1335149237013513</v>
      </c>
      <c r="W58" s="469">
        <f t="shared" si="13"/>
        <v>1.709976730175131</v>
      </c>
      <c r="X58" s="256">
        <f t="shared" si="14"/>
        <v>1.71</v>
      </c>
      <c r="Y58" s="326"/>
      <c r="Z58" s="256">
        <f t="shared" si="3"/>
        <v>1.0260226640525958</v>
      </c>
      <c r="AA58" s="256">
        <f t="shared" si="4"/>
        <v>0.61787068028526015</v>
      </c>
      <c r="AB58" s="256">
        <f t="shared" si="5"/>
        <v>6.610665566214409E-2</v>
      </c>
      <c r="AC58" s="256"/>
      <c r="AG58" s="256"/>
      <c r="AH58" s="326"/>
    </row>
    <row r="59" spans="1:34" x14ac:dyDescent="0.2">
      <c r="A59" s="375">
        <f>+'IBNR+Freq'!B63</f>
        <v>305</v>
      </c>
      <c r="B59" s="375">
        <f>+'IBNR+Freq'!C63</f>
        <v>1</v>
      </c>
      <c r="C59" s="256">
        <f>+'IBNR+Freq'!W63</f>
        <v>3.080433266069702</v>
      </c>
      <c r="D59" s="375">
        <f>+'IBNR+Freq'!J63</f>
        <v>47875</v>
      </c>
      <c r="E59" s="256">
        <f>+'IBNR+Freq'!X63</f>
        <v>1.4795455061538141</v>
      </c>
      <c r="F59" s="375">
        <f t="shared" si="6"/>
        <v>47875</v>
      </c>
      <c r="G59" s="256">
        <f>+'IBNR+Freq'!Y63</f>
        <v>0.32589528025649706</v>
      </c>
      <c r="H59" s="375">
        <f t="shared" si="7"/>
        <v>47875</v>
      </c>
      <c r="I59" s="256">
        <f>++IFERROR(VLOOKUP($A59,UPP!$C$10:$V$329,13,FALSE),0)</f>
        <v>1.5962172046389493</v>
      </c>
      <c r="J59" s="257">
        <f t="shared" si="8"/>
        <v>47875</v>
      </c>
      <c r="K59" s="256">
        <f>+IFERROR(VLOOKUP($A59,UPP!$C$10:$V$329,14,FALSE),0)</f>
        <v>1.5679154811524432</v>
      </c>
      <c r="L59" s="257">
        <f t="shared" si="9"/>
        <v>47875</v>
      </c>
      <c r="M59" s="256">
        <f>+IFERROR(VLOOKUP($A59,UPP!$C$10:$V$329,15,FALSE),0)</f>
        <v>0.16172413420860685</v>
      </c>
      <c r="N59" s="257">
        <f t="shared" si="10"/>
        <v>47875</v>
      </c>
      <c r="O59" s="376">
        <f t="shared" si="15"/>
        <v>3.0767367461504183</v>
      </c>
      <c r="P59" s="376">
        <f t="shared" si="16"/>
        <v>1.4777700515464296</v>
      </c>
      <c r="Q59" s="376">
        <f t="shared" si="17"/>
        <v>0.32550420592018925</v>
      </c>
      <c r="R59" s="256">
        <f>+O59*VLOOKUP($A59,UPP!$C62:$AC375,25,FALSE)+I59*(1-VLOOKUP($A59,UPP!$C62:$AC375,25,FALSE))</f>
        <v>1.6110224000540638</v>
      </c>
      <c r="S59" s="256">
        <f>+P59*VLOOKUP($A59,UPP!$C62:$AC375,26,FALSE)+K59*(1-VLOOKUP($A59,UPP!$C62:$AC375,26,FALSE))</f>
        <v>1.5643096639682026</v>
      </c>
      <c r="T59" s="256">
        <f>+Q59*VLOOKUP($A59,UPP!$C62:$AC375,27,FALSE)+M59*(1-VLOOKUP($A59,UPP!$C62:$AC375,27,FALSE))</f>
        <v>0.16991313779418596</v>
      </c>
      <c r="U59" s="256">
        <f t="shared" si="11"/>
        <v>3.3258568199999994</v>
      </c>
      <c r="V59" s="469">
        <f t="shared" si="12"/>
        <v>4.880011003617037</v>
      </c>
      <c r="W59" s="469">
        <f t="shared" si="13"/>
        <v>3.3452452018164527</v>
      </c>
      <c r="X59" s="256">
        <f t="shared" si="14"/>
        <v>3.3450000000000002</v>
      </c>
      <c r="Y59" s="326"/>
      <c r="Z59" s="256">
        <f t="shared" si="3"/>
        <v>1.6109043143548079</v>
      </c>
      <c r="AA59" s="256">
        <f t="shared" si="4"/>
        <v>1.564195002247474</v>
      </c>
      <c r="AB59" s="256">
        <f t="shared" si="5"/>
        <v>0.16990068339771791</v>
      </c>
      <c r="AC59" s="256"/>
      <c r="AG59" s="256"/>
      <c r="AH59" s="326"/>
    </row>
    <row r="60" spans="1:34" x14ac:dyDescent="0.2">
      <c r="A60" s="375">
        <f>+'IBNR+Freq'!B64</f>
        <v>306</v>
      </c>
      <c r="B60" s="375">
        <f>+'IBNR+Freq'!C64</f>
        <v>1</v>
      </c>
      <c r="C60" s="256">
        <f>+'IBNR+Freq'!W64</f>
        <v>0</v>
      </c>
      <c r="D60" s="375">
        <f>+'IBNR+Freq'!J64</f>
        <v>244</v>
      </c>
      <c r="E60" s="256">
        <f>+'IBNR+Freq'!X64</f>
        <v>0</v>
      </c>
      <c r="F60" s="375">
        <f t="shared" si="6"/>
        <v>244</v>
      </c>
      <c r="G60" s="256">
        <f>+'IBNR+Freq'!Y64</f>
        <v>8.9345622223316629E-2</v>
      </c>
      <c r="H60" s="375">
        <f t="shared" si="7"/>
        <v>244</v>
      </c>
      <c r="I60" s="256">
        <f>++IFERROR(VLOOKUP($A60,UPP!$C$10:$V$329,13,FALSE),0)</f>
        <v>1.2160066934283347</v>
      </c>
      <c r="J60" s="257">
        <f t="shared" si="8"/>
        <v>244</v>
      </c>
      <c r="K60" s="256">
        <f>+IFERROR(VLOOKUP($A60,UPP!$C$10:$V$329,14,FALSE),0)</f>
        <v>1.446913991661972</v>
      </c>
      <c r="L60" s="257">
        <f t="shared" si="9"/>
        <v>244</v>
      </c>
      <c r="M60" s="256">
        <f>+IFERROR(VLOOKUP($A60,UPP!$C$10:$V$329,15,FALSE),0)</f>
        <v>0.19071524290969347</v>
      </c>
      <c r="N60" s="257">
        <f t="shared" si="10"/>
        <v>244</v>
      </c>
      <c r="O60" s="376">
        <f t="shared" si="15"/>
        <v>0</v>
      </c>
      <c r="P60" s="376">
        <f t="shared" si="16"/>
        <v>0</v>
      </c>
      <c r="Q60" s="376">
        <f t="shared" si="17"/>
        <v>8.9238407476648657E-2</v>
      </c>
      <c r="R60" s="256">
        <f>+O60*VLOOKUP($A60,UPP!$C63:$AC376,25,FALSE)+I60*(1-VLOOKUP($A60,UPP!$C63:$AC376,25,FALSE))</f>
        <v>1.2160066934283347</v>
      </c>
      <c r="S60" s="256">
        <f>+P60*VLOOKUP($A60,UPP!$C63:$AC376,26,FALSE)+K60*(1-VLOOKUP($A60,UPP!$C63:$AC376,26,FALSE))</f>
        <v>1.446913991661972</v>
      </c>
      <c r="T60" s="256">
        <f>+Q60*VLOOKUP($A60,UPP!$C63:$AC376,27,FALSE)+M60*(1-VLOOKUP($A60,UPP!$C63:$AC376,27,FALSE))</f>
        <v>0.19071524290969347</v>
      </c>
      <c r="U60" s="256">
        <f t="shared" si="11"/>
        <v>2.8536359280000005</v>
      </c>
      <c r="V60" s="469">
        <f t="shared" si="12"/>
        <v>8.9238407476648657E-2</v>
      </c>
      <c r="W60" s="469">
        <f t="shared" si="13"/>
        <v>2.8536359280000005</v>
      </c>
      <c r="X60" s="256">
        <f t="shared" si="14"/>
        <v>2.8540000000000001</v>
      </c>
      <c r="Y60" s="326"/>
      <c r="Z60" s="256">
        <f t="shared" si="3"/>
        <v>1.2161618337475832</v>
      </c>
      <c r="AA60" s="256">
        <f t="shared" si="4"/>
        <v>1.4470985915492958</v>
      </c>
      <c r="AB60" s="256">
        <f t="shared" si="5"/>
        <v>0.19073957470312067</v>
      </c>
      <c r="AC60" s="256"/>
      <c r="AG60" s="256"/>
      <c r="AH60" s="326"/>
    </row>
    <row r="61" spans="1:34" x14ac:dyDescent="0.2">
      <c r="A61" s="375">
        <f>+'IBNR+Freq'!B65</f>
        <v>311</v>
      </c>
      <c r="B61" s="375">
        <f>+'IBNR+Freq'!C65</f>
        <v>1</v>
      </c>
      <c r="C61" s="256">
        <f>+'IBNR+Freq'!W65</f>
        <v>0</v>
      </c>
      <c r="D61" s="375">
        <f>+'IBNR+Freq'!J65</f>
        <v>24948</v>
      </c>
      <c r="E61" s="256">
        <f>+'IBNR+Freq'!X65</f>
        <v>0.14031086956976757</v>
      </c>
      <c r="F61" s="375">
        <f t="shared" si="6"/>
        <v>24948</v>
      </c>
      <c r="G61" s="256">
        <f>+'IBNR+Freq'!Y65</f>
        <v>0.28312066649077966</v>
      </c>
      <c r="H61" s="375">
        <f t="shared" si="7"/>
        <v>24948</v>
      </c>
      <c r="I61" s="256">
        <f>++IFERROR(VLOOKUP($A61,UPP!$C$10:$V$329,13,FALSE),0)</f>
        <v>1.2600912255976064</v>
      </c>
      <c r="J61" s="257">
        <f t="shared" si="8"/>
        <v>24948</v>
      </c>
      <c r="K61" s="256">
        <f>+IFERROR(VLOOKUP($A61,UPP!$C$10:$V$329,14,FALSE),0)</f>
        <v>0.87262559249663441</v>
      </c>
      <c r="L61" s="257">
        <f t="shared" si="9"/>
        <v>24948</v>
      </c>
      <c r="M61" s="256">
        <f>+IFERROR(VLOOKUP($A61,UPP!$C$10:$V$329,15,FALSE),0)</f>
        <v>8.1135965905759166E-2</v>
      </c>
      <c r="N61" s="257">
        <f t="shared" si="10"/>
        <v>24948</v>
      </c>
      <c r="O61" s="376">
        <f t="shared" si="15"/>
        <v>0</v>
      </c>
      <c r="P61" s="376">
        <f t="shared" si="16"/>
        <v>0.14014249652628386</v>
      </c>
      <c r="Q61" s="376">
        <f t="shared" si="17"/>
        <v>0.28278092169099073</v>
      </c>
      <c r="R61" s="256">
        <f>+O61*VLOOKUP($A61,UPP!$C64:$AC377,25,FALSE)+I61*(1-VLOOKUP($A61,UPP!$C64:$AC377,25,FALSE))</f>
        <v>1.2474903133416304</v>
      </c>
      <c r="S61" s="256">
        <f>+P61*VLOOKUP($A61,UPP!$C64:$AC377,26,FALSE)+K61*(1-VLOOKUP($A61,UPP!$C64:$AC377,26,FALSE))</f>
        <v>0.85065109961752394</v>
      </c>
      <c r="T61" s="256">
        <f>+Q61*VLOOKUP($A61,UPP!$C64:$AC377,27,FALSE)+M61*(1-VLOOKUP($A61,UPP!$C64:$AC377,27,FALSE))</f>
        <v>8.7185314579316109E-2</v>
      </c>
      <c r="U61" s="256">
        <f t="shared" si="11"/>
        <v>2.2138527839999997</v>
      </c>
      <c r="V61" s="469">
        <f t="shared" si="12"/>
        <v>0.42292341821727458</v>
      </c>
      <c r="W61" s="469">
        <f t="shared" si="13"/>
        <v>2.1853267275384707</v>
      </c>
      <c r="X61" s="256">
        <f t="shared" si="14"/>
        <v>2.1850000000000001</v>
      </c>
      <c r="Y61" s="326"/>
      <c r="Z61" s="256">
        <f t="shared" si="3"/>
        <v>1.2473038014419644</v>
      </c>
      <c r="AA61" s="256">
        <f t="shared" si="4"/>
        <v>0.85052391902874835</v>
      </c>
      <c r="AB61" s="256">
        <f t="shared" si="5"/>
        <v>8.7172279529287064E-2</v>
      </c>
      <c r="AC61" s="256"/>
      <c r="AG61" s="256"/>
      <c r="AH61" s="326"/>
    </row>
    <row r="62" spans="1:34" x14ac:dyDescent="0.2">
      <c r="A62" s="375">
        <f>+'IBNR+Freq'!B66</f>
        <v>319</v>
      </c>
      <c r="B62" s="375">
        <f>+'IBNR+Freq'!C66</f>
        <v>1</v>
      </c>
      <c r="C62" s="256">
        <f>+'IBNR+Freq'!W66</f>
        <v>0</v>
      </c>
      <c r="D62" s="375">
        <f>+'IBNR+Freq'!J66</f>
        <v>637</v>
      </c>
      <c r="E62" s="256">
        <f>+'IBNR+Freq'!X66</f>
        <v>0</v>
      </c>
      <c r="F62" s="375">
        <f t="shared" si="6"/>
        <v>637</v>
      </c>
      <c r="G62" s="256">
        <f>+'IBNR+Freq'!Y66</f>
        <v>1.9679404915703557E-3</v>
      </c>
      <c r="H62" s="375">
        <f t="shared" si="7"/>
        <v>637</v>
      </c>
      <c r="I62" s="256">
        <f>++IFERROR(VLOOKUP($A62,UPP!$C$10:$V$329,13,FALSE),0)</f>
        <v>1.1563719925315199</v>
      </c>
      <c r="J62" s="257">
        <f t="shared" si="8"/>
        <v>637</v>
      </c>
      <c r="K62" s="256">
        <f>+IFERROR(VLOOKUP($A62,UPP!$C$10:$V$329,14,FALSE),0)</f>
        <v>1.6529026198524721</v>
      </c>
      <c r="L62" s="257">
        <f t="shared" si="9"/>
        <v>637</v>
      </c>
      <c r="M62" s="256">
        <f>+IFERROR(VLOOKUP($A62,UPP!$C$10:$V$329,15,FALSE),0)</f>
        <v>0.34394231161600841</v>
      </c>
      <c r="N62" s="257">
        <f t="shared" si="10"/>
        <v>637</v>
      </c>
      <c r="O62" s="376">
        <f t="shared" si="15"/>
        <v>0</v>
      </c>
      <c r="P62" s="376">
        <f t="shared" si="16"/>
        <v>0</v>
      </c>
      <c r="Q62" s="376">
        <f t="shared" si="17"/>
        <v>1.9655789629804713E-3</v>
      </c>
      <c r="R62" s="256">
        <f>+O62*VLOOKUP($A62,UPP!$C65:$AC378,25,FALSE)+I62*(1-VLOOKUP($A62,UPP!$C65:$AC378,25,FALSE))</f>
        <v>1.1563719925315199</v>
      </c>
      <c r="S62" s="256">
        <f>+P62*VLOOKUP($A62,UPP!$C65:$AC378,26,FALSE)+K62*(1-VLOOKUP($A62,UPP!$C65:$AC378,26,FALSE))</f>
        <v>1.6529026198524721</v>
      </c>
      <c r="T62" s="256">
        <f>+Q62*VLOOKUP($A62,UPP!$C65:$AC378,27,FALSE)+M62*(1-VLOOKUP($A62,UPP!$C65:$AC378,27,FALSE))</f>
        <v>0.34394231161600841</v>
      </c>
      <c r="U62" s="256">
        <f t="shared" si="11"/>
        <v>3.1532169240000001</v>
      </c>
      <c r="V62" s="469">
        <f t="shared" si="12"/>
        <v>1.9655789629804713E-3</v>
      </c>
      <c r="W62" s="469">
        <f t="shared" si="13"/>
        <v>3.1532169240000001</v>
      </c>
      <c r="X62" s="256">
        <f t="shared" si="14"/>
        <v>3.153</v>
      </c>
      <c r="Y62" s="326"/>
      <c r="Z62" s="256">
        <f t="shared" si="3"/>
        <v>1.1562924404917605</v>
      </c>
      <c r="AA62" s="256">
        <f t="shared" si="4"/>
        <v>1.6527889092335863</v>
      </c>
      <c r="AB62" s="256">
        <f t="shared" si="5"/>
        <v>0.34391865027465346</v>
      </c>
      <c r="AC62" s="256"/>
      <c r="AG62" s="256"/>
      <c r="AH62" s="326"/>
    </row>
    <row r="63" spans="1:34" x14ac:dyDescent="0.2">
      <c r="A63" s="375">
        <f>+'IBNR+Freq'!B67</f>
        <v>323</v>
      </c>
      <c r="B63" s="375">
        <f>+'IBNR+Freq'!C67</f>
        <v>1</v>
      </c>
      <c r="C63" s="256">
        <f>+'IBNR+Freq'!W67</f>
        <v>0</v>
      </c>
      <c r="D63" s="375">
        <f>+'IBNR+Freq'!J67</f>
        <v>353</v>
      </c>
      <c r="E63" s="256">
        <f>+'IBNR+Freq'!X67</f>
        <v>0</v>
      </c>
      <c r="F63" s="375">
        <f t="shared" si="6"/>
        <v>353</v>
      </c>
      <c r="G63" s="256">
        <f>+'IBNR+Freq'!Y67</f>
        <v>2.8549763252384131E-4</v>
      </c>
      <c r="H63" s="375">
        <f t="shared" si="7"/>
        <v>353</v>
      </c>
      <c r="I63" s="256">
        <f>++IFERROR(VLOOKUP($A63,UPP!$C$10:$V$329,13,FALSE),0)</f>
        <v>1.3859771683664122</v>
      </c>
      <c r="J63" s="257">
        <f t="shared" si="8"/>
        <v>353</v>
      </c>
      <c r="K63" s="256">
        <f>+IFERROR(VLOOKUP($A63,UPP!$C$10:$V$329,14,FALSE),0)</f>
        <v>1.2932617145648853</v>
      </c>
      <c r="L63" s="257">
        <f t="shared" si="9"/>
        <v>353</v>
      </c>
      <c r="M63" s="256">
        <f>+IFERROR(VLOOKUP($A63,UPP!$C$10:$V$329,15,FALSE),0)</f>
        <v>0.12362060506870226</v>
      </c>
      <c r="N63" s="257">
        <f t="shared" si="10"/>
        <v>353</v>
      </c>
      <c r="O63" s="376">
        <f t="shared" si="15"/>
        <v>0</v>
      </c>
      <c r="P63" s="376">
        <f t="shared" si="16"/>
        <v>0</v>
      </c>
      <c r="Q63" s="376">
        <f t="shared" si="17"/>
        <v>2.8515503536481268E-4</v>
      </c>
      <c r="R63" s="256">
        <f>+O63*VLOOKUP($A63,UPP!$C66:$AC379,25,FALSE)+I63*(1-VLOOKUP($A63,UPP!$C66:$AC379,25,FALSE))</f>
        <v>1.3859771683664122</v>
      </c>
      <c r="S63" s="256">
        <f>+P63*VLOOKUP($A63,UPP!$C66:$AC379,26,FALSE)+K63*(1-VLOOKUP($A63,UPP!$C66:$AC379,26,FALSE))</f>
        <v>1.2932617145648853</v>
      </c>
      <c r="T63" s="256">
        <f>+Q63*VLOOKUP($A63,UPP!$C66:$AC379,27,FALSE)+M63*(1-VLOOKUP($A63,UPP!$C66:$AC379,27,FALSE))</f>
        <v>0.12362060506870226</v>
      </c>
      <c r="U63" s="256">
        <f t="shared" si="11"/>
        <v>2.8028594879999997</v>
      </c>
      <c r="V63" s="469">
        <f t="shared" si="12"/>
        <v>2.8515503536481268E-4</v>
      </c>
      <c r="W63" s="469">
        <f t="shared" si="13"/>
        <v>2.8028594879999997</v>
      </c>
      <c r="X63" s="256">
        <f t="shared" si="14"/>
        <v>2.8029999999999999</v>
      </c>
      <c r="Y63" s="326"/>
      <c r="Z63" s="256">
        <f t="shared" si="3"/>
        <v>1.3860466497031383</v>
      </c>
      <c r="AA63" s="256">
        <f t="shared" si="4"/>
        <v>1.2933265479219676</v>
      </c>
      <c r="AB63" s="256">
        <f t="shared" si="5"/>
        <v>0.12362680237489396</v>
      </c>
      <c r="AC63" s="256"/>
      <c r="AG63" s="256"/>
      <c r="AH63" s="326"/>
    </row>
    <row r="64" spans="1:34" x14ac:dyDescent="0.2">
      <c r="A64" s="375">
        <f>+'IBNR+Freq'!B68</f>
        <v>327</v>
      </c>
      <c r="B64" s="375">
        <f>+'IBNR+Freq'!C68</f>
        <v>1</v>
      </c>
      <c r="C64" s="256">
        <f>+'IBNR+Freq'!W68</f>
        <v>0</v>
      </c>
      <c r="D64" s="375">
        <f>+'IBNR+Freq'!J68</f>
        <v>2827</v>
      </c>
      <c r="E64" s="256">
        <f>+'IBNR+Freq'!X68</f>
        <v>0</v>
      </c>
      <c r="F64" s="375">
        <f t="shared" si="6"/>
        <v>2827</v>
      </c>
      <c r="G64" s="256">
        <f>+'IBNR+Freq'!Y68</f>
        <v>1.2008071418808353</v>
      </c>
      <c r="H64" s="375">
        <f t="shared" si="7"/>
        <v>2827</v>
      </c>
      <c r="I64" s="256">
        <f>++IFERROR(VLOOKUP($A64,UPP!$C$10:$V$329,13,FALSE),0)</f>
        <v>0.66924295649676968</v>
      </c>
      <c r="J64" s="257">
        <f t="shared" si="8"/>
        <v>2827</v>
      </c>
      <c r="K64" s="256">
        <f>+IFERROR(VLOOKUP($A64,UPP!$C$10:$V$329,14,FALSE),0)</f>
        <v>1.2889123606604451</v>
      </c>
      <c r="L64" s="257">
        <f t="shared" si="9"/>
        <v>2827</v>
      </c>
      <c r="M64" s="256">
        <f>+IFERROR(VLOOKUP($A64,UPP!$C$10:$V$329,15,FALSE),0)</f>
        <v>0.19984338284278538</v>
      </c>
      <c r="N64" s="257">
        <f t="shared" si="10"/>
        <v>2827</v>
      </c>
      <c r="O64" s="376">
        <f t="shared" si="15"/>
        <v>0</v>
      </c>
      <c r="P64" s="376">
        <f t="shared" si="16"/>
        <v>0</v>
      </c>
      <c r="Q64" s="376">
        <f t="shared" si="17"/>
        <v>1.1993661733105783</v>
      </c>
      <c r="R64" s="256">
        <f>+O64*VLOOKUP($A64,UPP!$C67:$AC380,25,FALSE)+I64*(1-VLOOKUP($A64,UPP!$C67:$AC380,25,FALSE))</f>
        <v>0.66924295649676968</v>
      </c>
      <c r="S64" s="256">
        <f>+P64*VLOOKUP($A64,UPP!$C67:$AC380,26,FALSE)+K64*(1-VLOOKUP($A64,UPP!$C67:$AC380,26,FALSE))</f>
        <v>1.2760232370538407</v>
      </c>
      <c r="T64" s="256">
        <f>+Q64*VLOOKUP($A64,UPP!$C67:$AC380,27,FALSE)+M64*(1-VLOOKUP($A64,UPP!$C67:$AC380,27,FALSE))</f>
        <v>0.20983861074746332</v>
      </c>
      <c r="U64" s="256">
        <f t="shared" si="11"/>
        <v>2.1579987000000003</v>
      </c>
      <c r="V64" s="469">
        <f t="shared" si="12"/>
        <v>1.1993661733105783</v>
      </c>
      <c r="W64" s="469">
        <f t="shared" si="13"/>
        <v>2.1551048042980736</v>
      </c>
      <c r="X64" s="256">
        <f t="shared" si="14"/>
        <v>2.1549999999999998</v>
      </c>
      <c r="Y64" s="326"/>
      <c r="Z64" s="256">
        <f t="shared" si="3"/>
        <v>0.66921041073001319</v>
      </c>
      <c r="AA64" s="256">
        <f t="shared" si="4"/>
        <v>1.2759611831252249</v>
      </c>
      <c r="AB64" s="256">
        <f t="shared" si="5"/>
        <v>0.20982840614476173</v>
      </c>
      <c r="AC64" s="256"/>
      <c r="AG64" s="256"/>
      <c r="AH64" s="326"/>
    </row>
    <row r="65" spans="1:34" x14ac:dyDescent="0.2">
      <c r="A65" s="375">
        <f>+'IBNR+Freq'!B69</f>
        <v>402</v>
      </c>
      <c r="B65" s="375">
        <f>+'IBNR+Freq'!C69</f>
        <v>1</v>
      </c>
      <c r="C65" s="256">
        <f>+'IBNR+Freq'!W69</f>
        <v>5.1592717213772623</v>
      </c>
      <c r="D65" s="375">
        <f>+'IBNR+Freq'!J69</f>
        <v>6734</v>
      </c>
      <c r="E65" s="256">
        <f>+'IBNR+Freq'!X69</f>
        <v>0.95631430487230384</v>
      </c>
      <c r="F65" s="375">
        <f t="shared" si="6"/>
        <v>6734</v>
      </c>
      <c r="G65" s="256">
        <f>+'IBNR+Freq'!Y69</f>
        <v>0.13944798062972732</v>
      </c>
      <c r="H65" s="375">
        <f t="shared" si="7"/>
        <v>6734</v>
      </c>
      <c r="I65" s="256">
        <f>++IFERROR(VLOOKUP($A65,UPP!$C$10:$V$329,13,FALSE),0)</f>
        <v>1.7256644244397685</v>
      </c>
      <c r="J65" s="257">
        <f t="shared" si="8"/>
        <v>6734</v>
      </c>
      <c r="K65" s="256">
        <f>+IFERROR(VLOOKUP($A65,UPP!$C$10:$V$329,14,FALSE),0)</f>
        <v>1.1261819078316675</v>
      </c>
      <c r="L65" s="257">
        <f t="shared" si="9"/>
        <v>6734</v>
      </c>
      <c r="M65" s="256">
        <f>+IFERROR(VLOOKUP($A65,UPP!$C$10:$V$329,15,FALSE),0)</f>
        <v>0.12365305172856392</v>
      </c>
      <c r="N65" s="257">
        <f t="shared" si="10"/>
        <v>6734</v>
      </c>
      <c r="O65" s="376">
        <f t="shared" si="15"/>
        <v>5.1530805953116099</v>
      </c>
      <c r="P65" s="376">
        <f t="shared" si="16"/>
        <v>0.95516672770645705</v>
      </c>
      <c r="Q65" s="376">
        <f t="shared" si="17"/>
        <v>0.13928064305297166</v>
      </c>
      <c r="R65" s="256">
        <f>+O65*VLOOKUP($A65,UPP!$C68:$AC381,25,FALSE)+I65*(1-VLOOKUP($A65,UPP!$C68:$AC381,25,FALSE))</f>
        <v>1.7256644244397685</v>
      </c>
      <c r="S65" s="256">
        <f>+P65*VLOOKUP($A65,UPP!$C68:$AC381,26,FALSE)+K65*(1-VLOOKUP($A65,UPP!$C68:$AC381,26,FALSE))</f>
        <v>1.1244717560304154</v>
      </c>
      <c r="T65" s="256">
        <f>+Q65*VLOOKUP($A65,UPP!$C68:$AC381,27,FALSE)+M65*(1-VLOOKUP($A65,UPP!$C68:$AC381,27,FALSE))</f>
        <v>0.12380932764180799</v>
      </c>
      <c r="U65" s="256">
        <f t="shared" si="11"/>
        <v>2.9754993840000004</v>
      </c>
      <c r="V65" s="469">
        <f t="shared" si="12"/>
        <v>6.247527966071039</v>
      </c>
      <c r="W65" s="469">
        <f t="shared" si="13"/>
        <v>2.9739455081119917</v>
      </c>
      <c r="X65" s="256">
        <f t="shared" si="14"/>
        <v>2.9750000000000001</v>
      </c>
      <c r="Y65" s="326"/>
      <c r="Z65" s="256">
        <f t="shared" si="3"/>
        <v>1.726276304896903</v>
      </c>
      <c r="AA65" s="256">
        <f t="shared" si="4"/>
        <v>1.1248704675541452</v>
      </c>
      <c r="AB65" s="256">
        <f t="shared" si="5"/>
        <v>0.12385322754895221</v>
      </c>
      <c r="AC65" s="256"/>
      <c r="AG65" s="256"/>
      <c r="AH65" s="326"/>
    </row>
    <row r="66" spans="1:34" x14ac:dyDescent="0.2">
      <c r="A66" s="375">
        <f>+'IBNR+Freq'!B70</f>
        <v>403</v>
      </c>
      <c r="B66" s="375">
        <f>+'IBNR+Freq'!C70</f>
        <v>1</v>
      </c>
      <c r="C66" s="256">
        <f>+'IBNR+Freq'!W70</f>
        <v>0</v>
      </c>
      <c r="D66" s="375">
        <f>+'IBNR+Freq'!J70</f>
        <v>39</v>
      </c>
      <c r="E66" s="256">
        <f>+'IBNR+Freq'!X70</f>
        <v>0</v>
      </c>
      <c r="F66" s="375">
        <f t="shared" si="6"/>
        <v>39</v>
      </c>
      <c r="G66" s="256">
        <f>+'IBNR+Freq'!Y70</f>
        <v>2.4398865919999999E-3</v>
      </c>
      <c r="H66" s="375">
        <f t="shared" si="7"/>
        <v>39</v>
      </c>
      <c r="I66" s="256">
        <f>++IFERROR(VLOOKUP($A66,UPP!$C$10:$V$329,13,FALSE),0)</f>
        <v>1.0746833526000001</v>
      </c>
      <c r="J66" s="257">
        <f t="shared" si="8"/>
        <v>39</v>
      </c>
      <c r="K66" s="256">
        <f>+IFERROR(VLOOKUP($A66,UPP!$C$10:$V$329,14,FALSE),0)</f>
        <v>0.87871168242000008</v>
      </c>
      <c r="L66" s="257">
        <f t="shared" si="9"/>
        <v>39</v>
      </c>
      <c r="M66" s="256">
        <f>+IFERROR(VLOOKUP($A66,UPP!$C$10:$V$329,15,FALSE),0)</f>
        <v>0.15382722498000001</v>
      </c>
      <c r="N66" s="257">
        <f t="shared" si="10"/>
        <v>39</v>
      </c>
      <c r="O66" s="376">
        <f t="shared" si="15"/>
        <v>0</v>
      </c>
      <c r="P66" s="376">
        <f t="shared" si="16"/>
        <v>0</v>
      </c>
      <c r="Q66" s="376">
        <f t="shared" si="17"/>
        <v>2.4369587280895998E-3</v>
      </c>
      <c r="R66" s="256">
        <f>+O66*VLOOKUP($A66,UPP!$C69:$AC382,25,FALSE)+I66*(1-VLOOKUP($A66,UPP!$C69:$AC382,25,FALSE))</f>
        <v>1.0746833526000001</v>
      </c>
      <c r="S66" s="256">
        <f>+P66*VLOOKUP($A66,UPP!$C69:$AC382,26,FALSE)+K66*(1-VLOOKUP($A66,UPP!$C69:$AC382,26,FALSE))</f>
        <v>0.87871168242000008</v>
      </c>
      <c r="T66" s="256">
        <f>+Q66*VLOOKUP($A66,UPP!$C69:$AC382,27,FALSE)+M66*(1-VLOOKUP($A66,UPP!$C69:$AC382,27,FALSE))</f>
        <v>0.15382722498000001</v>
      </c>
      <c r="U66" s="256">
        <f t="shared" si="11"/>
        <v>2.1072222600000003</v>
      </c>
      <c r="V66" s="469">
        <f t="shared" si="12"/>
        <v>2.4369587280895998E-3</v>
      </c>
      <c r="W66" s="469">
        <f t="shared" si="13"/>
        <v>2.1072222600000003</v>
      </c>
      <c r="X66" s="256">
        <f t="shared" si="14"/>
        <v>2.1070000000000002</v>
      </c>
      <c r="Y66" s="326"/>
      <c r="Z66" s="256">
        <f t="shared" si="3"/>
        <v>1.07457</v>
      </c>
      <c r="AA66" s="256">
        <f t="shared" si="4"/>
        <v>0.87861900000000004</v>
      </c>
      <c r="AB66" s="256">
        <f t="shared" si="5"/>
        <v>0.153811</v>
      </c>
      <c r="AC66" s="256"/>
      <c r="AG66" s="256"/>
      <c r="AH66" s="326"/>
    </row>
    <row r="67" spans="1:34" x14ac:dyDescent="0.2">
      <c r="A67" s="375">
        <f>+'IBNR+Freq'!B71</f>
        <v>404</v>
      </c>
      <c r="B67" s="375">
        <f>+'IBNR+Freq'!C71</f>
        <v>1</v>
      </c>
      <c r="C67" s="256" t="e">
        <f>+'IBNR+Freq'!W71</f>
        <v>#N/A</v>
      </c>
      <c r="D67" s="375" t="e">
        <f>+'IBNR+Freq'!J71</f>
        <v>#N/A</v>
      </c>
      <c r="E67" s="256" t="e">
        <f>+'IBNR+Freq'!X71</f>
        <v>#N/A</v>
      </c>
      <c r="F67" s="375" t="e">
        <f t="shared" si="6"/>
        <v>#N/A</v>
      </c>
      <c r="G67" s="256" t="e">
        <f>+'IBNR+Freq'!Y71</f>
        <v>#N/A</v>
      </c>
      <c r="H67" s="375" t="e">
        <f t="shared" si="7"/>
        <v>#N/A</v>
      </c>
      <c r="I67" s="256">
        <f>++IFERROR(VLOOKUP($A67,UPP!$C$10:$V$329,13,FALSE),0)</f>
        <v>1.0003264237338054</v>
      </c>
      <c r="J67" s="257" t="e">
        <f t="shared" si="8"/>
        <v>#N/A</v>
      </c>
      <c r="K67" s="256">
        <f>+IFERROR(VLOOKUP($A67,UPP!$C$10:$V$329,14,FALSE),0)</f>
        <v>1.097822580722124</v>
      </c>
      <c r="L67" s="257" t="e">
        <f t="shared" si="9"/>
        <v>#N/A</v>
      </c>
      <c r="M67" s="256">
        <f>+IFERROR(VLOOKUP($A67,UPP!$C$10:$V$329,15,FALSE),0)</f>
        <v>0.14109199954407078</v>
      </c>
      <c r="N67" s="257" t="e">
        <f t="shared" si="10"/>
        <v>#N/A</v>
      </c>
      <c r="O67" s="376" t="e">
        <f t="shared" si="15"/>
        <v>#N/A</v>
      </c>
      <c r="P67" s="376" t="e">
        <f t="shared" si="16"/>
        <v>#N/A</v>
      </c>
      <c r="Q67" s="376" t="e">
        <f t="shared" si="17"/>
        <v>#N/A</v>
      </c>
      <c r="R67" s="256" t="e">
        <f>+O67*VLOOKUP($A67,UPP!$C70:$AC383,25,FALSE)+I67*(1-VLOOKUP($A67,UPP!$C70:$AC383,25,FALSE))</f>
        <v>#N/A</v>
      </c>
      <c r="S67" s="256" t="e">
        <f>+P67*VLOOKUP($A67,UPP!$C70:$AC383,26,FALSE)+K67*(1-VLOOKUP($A67,UPP!$C70:$AC383,26,FALSE))</f>
        <v>#N/A</v>
      </c>
      <c r="T67" s="256" t="e">
        <f>+Q67*VLOOKUP($A67,UPP!$C70:$AC383,27,FALSE)+M67*(1-VLOOKUP($A67,UPP!$C70:$AC383,27,FALSE))</f>
        <v>#N/A</v>
      </c>
      <c r="U67" s="256">
        <f t="shared" si="11"/>
        <v>2.2392410040000001</v>
      </c>
      <c r="V67" s="469" t="e">
        <f t="shared" si="12"/>
        <v>#N/A</v>
      </c>
      <c r="W67" s="469" t="e">
        <f t="shared" si="13"/>
        <v>#N/A</v>
      </c>
      <c r="X67" s="256" t="e">
        <f t="shared" si="14"/>
        <v>#N/A</v>
      </c>
      <c r="Y67" s="326"/>
      <c r="Z67" s="256" t="e">
        <f t="shared" si="3"/>
        <v>#N/A</v>
      </c>
      <c r="AA67" s="256" t="e">
        <f t="shared" si="4"/>
        <v>#N/A</v>
      </c>
      <c r="AB67" s="256" t="e">
        <f t="shared" si="5"/>
        <v>#N/A</v>
      </c>
      <c r="AC67" s="256"/>
      <c r="AG67" s="256"/>
      <c r="AH67" s="326"/>
    </row>
    <row r="68" spans="1:34" x14ac:dyDescent="0.2">
      <c r="A68" s="375">
        <f>+'IBNR+Freq'!B72</f>
        <v>407</v>
      </c>
      <c r="B68" s="375">
        <f>+'IBNR+Freq'!C72</f>
        <v>1</v>
      </c>
      <c r="C68" s="256">
        <f>+'IBNR+Freq'!W72</f>
        <v>0.91829714035015564</v>
      </c>
      <c r="D68" s="375">
        <f>+'IBNR+Freq'!J72</f>
        <v>25037</v>
      </c>
      <c r="E68" s="256">
        <f>+'IBNR+Freq'!X72</f>
        <v>0.41338832164103284</v>
      </c>
      <c r="F68" s="375">
        <f t="shared" si="6"/>
        <v>25037</v>
      </c>
      <c r="G68" s="256">
        <f>+'IBNR+Freq'!Y72</f>
        <v>0.20504634253073531</v>
      </c>
      <c r="H68" s="375">
        <f t="shared" si="7"/>
        <v>25037</v>
      </c>
      <c r="I68" s="256">
        <f>++IFERROR(VLOOKUP($A68,UPP!$C$10:$V$329,13,FALSE),0)</f>
        <v>1.2363451972700066</v>
      </c>
      <c r="J68" s="257">
        <f t="shared" si="8"/>
        <v>25037</v>
      </c>
      <c r="K68" s="256">
        <f>+IFERROR(VLOOKUP($A68,UPP!$C$10:$V$329,14,FALSE),0)</f>
        <v>1.165862741355888</v>
      </c>
      <c r="L68" s="257">
        <f t="shared" si="9"/>
        <v>25037</v>
      </c>
      <c r="M68" s="256">
        <f>+IFERROR(VLOOKUP($A68,UPP!$C$10:$V$329,15,FALSE),0)</f>
        <v>0.14676934937410538</v>
      </c>
      <c r="N68" s="257">
        <f t="shared" si="10"/>
        <v>25037</v>
      </c>
      <c r="O68" s="376">
        <f t="shared" si="15"/>
        <v>0.91719518378173548</v>
      </c>
      <c r="P68" s="376">
        <f t="shared" si="16"/>
        <v>0.4128922556550636</v>
      </c>
      <c r="Q68" s="376">
        <f t="shared" si="17"/>
        <v>0.20480028691969843</v>
      </c>
      <c r="R68" s="256">
        <f>+O68*VLOOKUP($A68,UPP!$C71:$AC384,25,FALSE)+I68*(1-VLOOKUP($A68,UPP!$C71:$AC384,25,FALSE))</f>
        <v>1.2331536971351238</v>
      </c>
      <c r="S68" s="256">
        <f>+P68*VLOOKUP($A68,UPP!$C71:$AC384,26,FALSE)+K68*(1-VLOOKUP($A68,UPP!$C71:$AC384,26,FALSE))</f>
        <v>1.1432736267848631</v>
      </c>
      <c r="T68" s="256">
        <f>+Q68*VLOOKUP($A68,UPP!$C71:$AC384,27,FALSE)+M68*(1-VLOOKUP($A68,UPP!$C71:$AC384,27,FALSE))</f>
        <v>0.14851027750047316</v>
      </c>
      <c r="U68" s="256">
        <f t="shared" si="11"/>
        <v>2.5489772880000001</v>
      </c>
      <c r="V68" s="469">
        <f t="shared" si="12"/>
        <v>1.5348877263564975</v>
      </c>
      <c r="W68" s="469">
        <f t="shared" si="13"/>
        <v>2.5249376014204601</v>
      </c>
      <c r="X68" s="256">
        <f t="shared" si="14"/>
        <v>2.5249999999999999</v>
      </c>
      <c r="Y68" s="326"/>
      <c r="Z68" s="256">
        <f t="shared" si="3"/>
        <v>1.2331841719631007</v>
      </c>
      <c r="AA68" s="256">
        <f t="shared" si="4"/>
        <v>1.1433018804139019</v>
      </c>
      <c r="AB68" s="256">
        <f t="shared" si="5"/>
        <v>0.14851394762299733</v>
      </c>
      <c r="AC68" s="256"/>
      <c r="AG68" s="256"/>
      <c r="AH68" s="326"/>
    </row>
    <row r="69" spans="1:34" x14ac:dyDescent="0.2">
      <c r="A69" s="375">
        <f>+'IBNR+Freq'!B73</f>
        <v>411</v>
      </c>
      <c r="B69" s="375">
        <f>+'IBNR+Freq'!C73</f>
        <v>1</v>
      </c>
      <c r="C69" s="256">
        <f>+'IBNR+Freq'!W73</f>
        <v>0.67879705363274523</v>
      </c>
      <c r="D69" s="375">
        <f>+'IBNR+Freq'!J73</f>
        <v>44248</v>
      </c>
      <c r="E69" s="256">
        <f>+'IBNR+Freq'!X73</f>
        <v>1.4103673274829656</v>
      </c>
      <c r="F69" s="375">
        <f t="shared" si="6"/>
        <v>44248</v>
      </c>
      <c r="G69" s="256">
        <f>+'IBNR+Freq'!Y73</f>
        <v>0.33139136513417877</v>
      </c>
      <c r="H69" s="375">
        <f t="shared" si="7"/>
        <v>44248</v>
      </c>
      <c r="I69" s="256">
        <f>++IFERROR(VLOOKUP($A69,UPP!$C$10:$V$329,13,FALSE),0)</f>
        <v>2.515296800460431</v>
      </c>
      <c r="J69" s="257">
        <f t="shared" si="8"/>
        <v>44248</v>
      </c>
      <c r="K69" s="256">
        <f>+IFERROR(VLOOKUP($A69,UPP!$C$10:$V$329,14,FALSE),0)</f>
        <v>1.2445602901048303</v>
      </c>
      <c r="L69" s="257">
        <f t="shared" si="9"/>
        <v>44248</v>
      </c>
      <c r="M69" s="256">
        <f>+IFERROR(VLOOKUP($A69,UPP!$C$10:$V$329,15,FALSE),0)</f>
        <v>9.9152349434737927E-2</v>
      </c>
      <c r="N69" s="257">
        <f t="shared" si="10"/>
        <v>44248</v>
      </c>
      <c r="O69" s="376">
        <f t="shared" si="15"/>
        <v>0.67798249716838599</v>
      </c>
      <c r="P69" s="376">
        <f t="shared" si="16"/>
        <v>1.4086748866899861</v>
      </c>
      <c r="Q69" s="376">
        <f t="shared" si="17"/>
        <v>0.33099369549601776</v>
      </c>
      <c r="R69" s="256">
        <f>+O69*VLOOKUP($A69,UPP!$C72:$AC385,25,FALSE)+I69*(1-VLOOKUP($A69,UPP!$C72:$AC385,25,FALSE))</f>
        <v>2.4969236574275104</v>
      </c>
      <c r="S69" s="256">
        <f>+P69*VLOOKUP($A69,UPP!$C72:$AC385,26,FALSE)+K69*(1-VLOOKUP($A69,UPP!$C72:$AC385,26,FALSE))</f>
        <v>1.2511248739682366</v>
      </c>
      <c r="T69" s="256">
        <f>+Q69*VLOOKUP($A69,UPP!$C72:$AC385,27,FALSE)+M69*(1-VLOOKUP($A69,UPP!$C72:$AC385,27,FALSE))</f>
        <v>0.10842600327718911</v>
      </c>
      <c r="U69" s="256">
        <f t="shared" si="11"/>
        <v>3.859009439999999</v>
      </c>
      <c r="V69" s="469">
        <f t="shared" si="12"/>
        <v>2.4176510793543899</v>
      </c>
      <c r="W69" s="469">
        <f t="shared" si="13"/>
        <v>3.8564745346729361</v>
      </c>
      <c r="X69" s="256">
        <f t="shared" si="14"/>
        <v>3.8559999999999999</v>
      </c>
      <c r="Y69" s="326"/>
      <c r="Z69" s="256">
        <f t="shared" si="3"/>
        <v>2.4966164138970601</v>
      </c>
      <c r="AA69" s="256">
        <f t="shared" si="4"/>
        <v>1.2509709245184131</v>
      </c>
      <c r="AB69" s="256">
        <f t="shared" si="5"/>
        <v>0.10841266158452648</v>
      </c>
      <c r="AC69" s="256"/>
      <c r="AG69" s="256"/>
      <c r="AH69" s="326"/>
    </row>
    <row r="70" spans="1:34" x14ac:dyDescent="0.2">
      <c r="A70" s="375">
        <f>+'IBNR+Freq'!B74</f>
        <v>413</v>
      </c>
      <c r="B70" s="375">
        <f>+'IBNR+Freq'!C74</f>
        <v>1</v>
      </c>
      <c r="C70" s="256">
        <f>+'IBNR+Freq'!W74</f>
        <v>0.72003800239243099</v>
      </c>
      <c r="D70" s="375">
        <f>+'IBNR+Freq'!J74</f>
        <v>55965</v>
      </c>
      <c r="E70" s="256">
        <f>+'IBNR+Freq'!X74</f>
        <v>0.6671019078174284</v>
      </c>
      <c r="F70" s="375">
        <f t="shared" si="6"/>
        <v>55965</v>
      </c>
      <c r="G70" s="256">
        <f>+'IBNR+Freq'!Y74</f>
        <v>0.10228917848331404</v>
      </c>
      <c r="H70" s="375">
        <f t="shared" si="7"/>
        <v>55965</v>
      </c>
      <c r="I70" s="256">
        <f>++IFERROR(VLOOKUP($A70,UPP!$C$10:$V$329,13,FALSE),0)</f>
        <v>3.1307318099703139</v>
      </c>
      <c r="J70" s="257">
        <f t="shared" si="8"/>
        <v>55965</v>
      </c>
      <c r="K70" s="256">
        <f>+IFERROR(VLOOKUP($A70,UPP!$C$10:$V$329,14,FALSE),0)</f>
        <v>1.2336190531236946</v>
      </c>
      <c r="L70" s="257">
        <f t="shared" si="9"/>
        <v>55965</v>
      </c>
      <c r="M70" s="256">
        <f>+IFERROR(VLOOKUP($A70,UPP!$C$10:$V$329,15,FALSE),0)</f>
        <v>0.14459700890599234</v>
      </c>
      <c r="N70" s="257">
        <f t="shared" si="10"/>
        <v>55965</v>
      </c>
      <c r="O70" s="376">
        <f t="shared" si="15"/>
        <v>0.71917395678956009</v>
      </c>
      <c r="P70" s="376">
        <f t="shared" si="16"/>
        <v>0.66630138552804752</v>
      </c>
      <c r="Q70" s="376">
        <f t="shared" si="17"/>
        <v>0.10216643146913407</v>
      </c>
      <c r="R70" s="256">
        <f>+O70*VLOOKUP($A70,UPP!$C73:$AC386,25,FALSE)+I70*(1-VLOOKUP($A70,UPP!$C73:$AC386,25,FALSE))</f>
        <v>3.1066162314385064</v>
      </c>
      <c r="S70" s="256">
        <f>+P70*VLOOKUP($A70,UPP!$C73:$AC386,26,FALSE)+K70*(1-VLOOKUP($A70,UPP!$C73:$AC386,26,FALSE))</f>
        <v>1.2109263464198685</v>
      </c>
      <c r="T70" s="256">
        <f>+Q70*VLOOKUP($A70,UPP!$C73:$AC386,27,FALSE)+M70*(1-VLOOKUP($A70,UPP!$C73:$AC386,27,FALSE))</f>
        <v>0.14247548003414942</v>
      </c>
      <c r="U70" s="256">
        <f t="shared" si="11"/>
        <v>4.5089478720000011</v>
      </c>
      <c r="V70" s="469">
        <f t="shared" si="12"/>
        <v>1.4876417737867418</v>
      </c>
      <c r="W70" s="469">
        <f t="shared" si="13"/>
        <v>4.4600180578925244</v>
      </c>
      <c r="X70" s="256">
        <f t="shared" si="14"/>
        <v>4.46</v>
      </c>
      <c r="Y70" s="326"/>
      <c r="Z70" s="256">
        <f t="shared" si="3"/>
        <v>3.1066036532513124</v>
      </c>
      <c r="AA70" s="256">
        <f t="shared" si="4"/>
        <v>1.2109214435747377</v>
      </c>
      <c r="AB70" s="256">
        <f t="shared" si="5"/>
        <v>0.14247490317395012</v>
      </c>
      <c r="AC70" s="256"/>
      <c r="AG70" s="256"/>
      <c r="AH70" s="326"/>
    </row>
    <row r="71" spans="1:34" x14ac:dyDescent="0.2">
      <c r="A71" s="375">
        <f>+'IBNR+Freq'!B75</f>
        <v>415</v>
      </c>
      <c r="B71" s="375">
        <f>+'IBNR+Freq'!C75</f>
        <v>1</v>
      </c>
      <c r="C71" s="256">
        <f>+'IBNR+Freq'!W75</f>
        <v>0</v>
      </c>
      <c r="D71" s="375">
        <f>+'IBNR+Freq'!J75</f>
        <v>6708</v>
      </c>
      <c r="E71" s="256">
        <f>+'IBNR+Freq'!X75</f>
        <v>0.31198541173609479</v>
      </c>
      <c r="F71" s="375">
        <f t="shared" si="6"/>
        <v>6708</v>
      </c>
      <c r="G71" s="256">
        <f>+'IBNR+Freq'!Y75</f>
        <v>6.0342551741261628E-3</v>
      </c>
      <c r="H71" s="375">
        <f t="shared" si="7"/>
        <v>6708</v>
      </c>
      <c r="I71" s="256">
        <f>++IFERROR(VLOOKUP($A71,UPP!$C$10:$V$329,13,FALSE),0)</f>
        <v>1.7027458472340427</v>
      </c>
      <c r="J71" s="257">
        <f t="shared" si="8"/>
        <v>6708</v>
      </c>
      <c r="K71" s="256">
        <f>+IFERROR(VLOOKUP($A71,UPP!$C$10:$V$329,14,FALSE),0)</f>
        <v>0.68190532744680854</v>
      </c>
      <c r="L71" s="257">
        <f t="shared" si="9"/>
        <v>6708</v>
      </c>
      <c r="M71" s="256">
        <f>+IFERROR(VLOOKUP($A71,UPP!$C$10:$V$329,15,FALSE),0)</f>
        <v>0.11862731731914894</v>
      </c>
      <c r="N71" s="257">
        <f t="shared" si="10"/>
        <v>6708</v>
      </c>
      <c r="O71" s="376">
        <f t="shared" si="15"/>
        <v>0</v>
      </c>
      <c r="P71" s="376">
        <f t="shared" si="16"/>
        <v>0.31161102924201151</v>
      </c>
      <c r="Q71" s="376">
        <f t="shared" si="17"/>
        <v>6.0270140679172116E-3</v>
      </c>
      <c r="R71" s="256">
        <f>+O71*VLOOKUP($A71,UPP!$C74:$AC387,25,FALSE)+I71*(1-VLOOKUP($A71,UPP!$C74:$AC387,25,FALSE))</f>
        <v>1.7027458472340427</v>
      </c>
      <c r="S71" s="256">
        <f>+P71*VLOOKUP($A71,UPP!$C74:$AC387,26,FALSE)+K71*(1-VLOOKUP($A71,UPP!$C74:$AC387,26,FALSE))</f>
        <v>0.67820238446476055</v>
      </c>
      <c r="T71" s="256">
        <f>+Q71*VLOOKUP($A71,UPP!$C74:$AC387,27,FALSE)+M71*(1-VLOOKUP($A71,UPP!$C74:$AC387,27,FALSE))</f>
        <v>0.11750131428663663</v>
      </c>
      <c r="U71" s="256">
        <f t="shared" si="11"/>
        <v>2.5032784919999997</v>
      </c>
      <c r="V71" s="469">
        <f t="shared" si="12"/>
        <v>0.31763804330992873</v>
      </c>
      <c r="W71" s="469">
        <f t="shared" si="13"/>
        <v>2.4984495459854399</v>
      </c>
      <c r="X71" s="256">
        <f t="shared" si="14"/>
        <v>2.4980000000000002</v>
      </c>
      <c r="Y71" s="326"/>
      <c r="Z71" s="256">
        <f t="shared" ref="Z71:Z134" si="18">R71/SUM($R71:$T71)*$X71</f>
        <v>1.702439472201944</v>
      </c>
      <c r="AA71" s="256">
        <f t="shared" ref="AA71:AA134" si="19">S71/SUM($R71:$T71)*$X71</f>
        <v>0.67808035552095358</v>
      </c>
      <c r="AB71" s="256">
        <f t="shared" ref="AB71:AB134" si="20">T71/SUM($R71:$T71)*$X71</f>
        <v>0.11748017227710263</v>
      </c>
      <c r="AC71" s="256"/>
      <c r="AG71" s="256"/>
      <c r="AH71" s="326"/>
    </row>
    <row r="72" spans="1:34" x14ac:dyDescent="0.2">
      <c r="A72" s="375">
        <f>+'IBNR+Freq'!B76</f>
        <v>416</v>
      </c>
      <c r="B72" s="375">
        <f>+'IBNR+Freq'!C76</f>
        <v>1</v>
      </c>
      <c r="C72" s="256">
        <f>+'IBNR+Freq'!W76</f>
        <v>0.86362229149408487</v>
      </c>
      <c r="D72" s="375">
        <f>+'IBNR+Freq'!J76</f>
        <v>17204</v>
      </c>
      <c r="E72" s="256">
        <f>+'IBNR+Freq'!X76</f>
        <v>2.2851900995584424</v>
      </c>
      <c r="F72" s="375">
        <f t="shared" ref="F72:F135" si="21">++D72</f>
        <v>17204</v>
      </c>
      <c r="G72" s="256">
        <f>+'IBNR+Freq'!Y76</f>
        <v>0.10260335166930629</v>
      </c>
      <c r="H72" s="375">
        <f t="shared" ref="H72:H135" si="22">+F72</f>
        <v>17204</v>
      </c>
      <c r="I72" s="256">
        <f>++IFERROR(VLOOKUP($A72,UPP!$C$10:$V$329,13,FALSE),0)</f>
        <v>0.91355055361643844</v>
      </c>
      <c r="J72" s="257">
        <f t="shared" ref="J72:J135" si="23">+D72</f>
        <v>17204</v>
      </c>
      <c r="K72" s="256">
        <f>+IFERROR(VLOOKUP($A72,UPP!$C$10:$V$329,14,FALSE),0)</f>
        <v>0.59336202772602742</v>
      </c>
      <c r="L72" s="257">
        <f t="shared" ref="L72:L135" si="24">+D72</f>
        <v>17204</v>
      </c>
      <c r="M72" s="256">
        <f>+IFERROR(VLOOKUP($A72,UPP!$C$10:$V$329,15,FALSE),0)</f>
        <v>3.1613550657534246E-2</v>
      </c>
      <c r="N72" s="257">
        <f t="shared" ref="N72:N135" si="25">+D72</f>
        <v>17204</v>
      </c>
      <c r="O72" s="376">
        <f t="shared" si="15"/>
        <v>0.86258594474429195</v>
      </c>
      <c r="P72" s="376">
        <f t="shared" si="16"/>
        <v>2.2824478714389724</v>
      </c>
      <c r="Q72" s="376">
        <f t="shared" si="17"/>
        <v>0.10248022764730312</v>
      </c>
      <c r="R72" s="256">
        <f>+O72*VLOOKUP($A72,UPP!$C75:$AC388,25,FALSE)+I72*(1-VLOOKUP($A72,UPP!$C75:$AC388,25,FALSE))</f>
        <v>0.91304090752771694</v>
      </c>
      <c r="S72" s="256">
        <f>+P72*VLOOKUP($A72,UPP!$C75:$AC388,26,FALSE)+K72*(1-VLOOKUP($A72,UPP!$C75:$AC388,26,FALSE))</f>
        <v>0.62714374460028632</v>
      </c>
      <c r="T72" s="256">
        <f>+Q72*VLOOKUP($A72,UPP!$C75:$AC388,27,FALSE)+M72*(1-VLOOKUP($A72,UPP!$C75:$AC388,27,FALSE))</f>
        <v>3.3030884197329621E-2</v>
      </c>
      <c r="U72" s="256">
        <f t="shared" ref="U72:U135" si="26">+I72+K72+M72</f>
        <v>1.5385261320000003</v>
      </c>
      <c r="V72" s="469">
        <f t="shared" ref="V72:V135" si="27">+O72+P72+Q72</f>
        <v>3.2475140438305674</v>
      </c>
      <c r="W72" s="469">
        <f t="shared" ref="W72:W135" si="28">+R72+S72+T72</f>
        <v>1.5732155363253328</v>
      </c>
      <c r="X72" s="256">
        <f t="shared" ref="X72:X135" si="29">+ROUND(MEDIAN(U72:W72),3)</f>
        <v>1.573</v>
      </c>
      <c r="Y72" s="326"/>
      <c r="Z72" s="256">
        <f t="shared" si="18"/>
        <v>0.91291581755908702</v>
      </c>
      <c r="AA72" s="256">
        <f t="shared" si="19"/>
        <v>0.62705782359642803</v>
      </c>
      <c r="AB72" s="256">
        <f t="shared" si="20"/>
        <v>3.3026358844485078E-2</v>
      </c>
      <c r="AC72" s="256"/>
      <c r="AG72" s="256"/>
      <c r="AH72" s="326"/>
    </row>
    <row r="73" spans="1:34" x14ac:dyDescent="0.2">
      <c r="A73" s="375">
        <f>+'IBNR+Freq'!B77</f>
        <v>433</v>
      </c>
      <c r="B73" s="375">
        <f>+'IBNR+Freq'!C77</f>
        <v>1</v>
      </c>
      <c r="C73" s="256">
        <f>+'IBNR+Freq'!W77</f>
        <v>0</v>
      </c>
      <c r="D73" s="375">
        <f>+'IBNR+Freq'!J77</f>
        <v>1171</v>
      </c>
      <c r="E73" s="256">
        <f>+'IBNR+Freq'!X77</f>
        <v>0</v>
      </c>
      <c r="F73" s="375">
        <f t="shared" si="21"/>
        <v>1171</v>
      </c>
      <c r="G73" s="256">
        <f>+'IBNR+Freq'!Y77</f>
        <v>0.21622087200573212</v>
      </c>
      <c r="H73" s="375">
        <f t="shared" si="22"/>
        <v>1171</v>
      </c>
      <c r="I73" s="256">
        <f>++IFERROR(VLOOKUP($A73,UPP!$C$10:$V$329,13,FALSE),0)</f>
        <v>1.4674340077062373</v>
      </c>
      <c r="J73" s="257">
        <f t="shared" si="23"/>
        <v>1171</v>
      </c>
      <c r="K73" s="256">
        <f>+IFERROR(VLOOKUP($A73,UPP!$C$10:$V$329,14,FALSE),0)</f>
        <v>0.94064121344064389</v>
      </c>
      <c r="L73" s="257">
        <f t="shared" si="24"/>
        <v>1171</v>
      </c>
      <c r="M73" s="256">
        <f>+IFERROR(VLOOKUP($A73,UPP!$C$10:$V$329,15,FALSE),0)</f>
        <v>0.10535855885311871</v>
      </c>
      <c r="N73" s="257">
        <f t="shared" si="25"/>
        <v>1171</v>
      </c>
      <c r="O73" s="376">
        <f t="shared" si="15"/>
        <v>0</v>
      </c>
      <c r="P73" s="376">
        <f t="shared" si="16"/>
        <v>0</v>
      </c>
      <c r="Q73" s="376">
        <f t="shared" si="17"/>
        <v>0.21596140695932525</v>
      </c>
      <c r="R73" s="256">
        <f>+O73*VLOOKUP($A73,UPP!$C76:$AC389,25,FALSE)+I73*(1-VLOOKUP($A73,UPP!$C76:$AC389,25,FALSE))</f>
        <v>1.4674340077062373</v>
      </c>
      <c r="S73" s="256">
        <f>+P73*VLOOKUP($A73,UPP!$C76:$AC389,26,FALSE)+K73*(1-VLOOKUP($A73,UPP!$C76:$AC389,26,FALSE))</f>
        <v>0.94064121344064389</v>
      </c>
      <c r="T73" s="256">
        <f>+Q73*VLOOKUP($A73,UPP!$C76:$AC389,27,FALSE)+M73*(1-VLOOKUP($A73,UPP!$C76:$AC389,27,FALSE))</f>
        <v>0.10535855885311871</v>
      </c>
      <c r="U73" s="256">
        <f t="shared" si="26"/>
        <v>2.5134337800000002</v>
      </c>
      <c r="V73" s="469">
        <f t="shared" si="27"/>
        <v>0.21596140695932525</v>
      </c>
      <c r="W73" s="469">
        <f t="shared" si="28"/>
        <v>2.5134337800000002</v>
      </c>
      <c r="X73" s="256">
        <f t="shared" si="29"/>
        <v>2.5129999999999999</v>
      </c>
      <c r="Y73" s="326"/>
      <c r="Z73" s="256">
        <f t="shared" si="18"/>
        <v>1.4671807511737087</v>
      </c>
      <c r="AA73" s="256">
        <f t="shared" si="19"/>
        <v>0.94047887323943657</v>
      </c>
      <c r="AB73" s="256">
        <f t="shared" si="20"/>
        <v>0.10534037558685444</v>
      </c>
      <c r="AC73" s="256"/>
      <c r="AG73" s="256"/>
      <c r="AH73" s="326"/>
    </row>
    <row r="74" spans="1:34" x14ac:dyDescent="0.2">
      <c r="A74" s="375">
        <f>+'IBNR+Freq'!B78</f>
        <v>441</v>
      </c>
      <c r="B74" s="375">
        <f>+'IBNR+Freq'!C78</f>
        <v>1</v>
      </c>
      <c r="C74" s="256">
        <f>+'IBNR+Freq'!W78</f>
        <v>0</v>
      </c>
      <c r="D74" s="375">
        <f>+'IBNR+Freq'!J78</f>
        <v>2611</v>
      </c>
      <c r="E74" s="256">
        <f>+'IBNR+Freq'!X78</f>
        <v>0</v>
      </c>
      <c r="F74" s="375">
        <f t="shared" si="21"/>
        <v>2611</v>
      </c>
      <c r="G74" s="256">
        <f>+'IBNR+Freq'!Y78</f>
        <v>0.19681535539165926</v>
      </c>
      <c r="H74" s="375">
        <f t="shared" si="22"/>
        <v>2611</v>
      </c>
      <c r="I74" s="256">
        <f>++IFERROR(VLOOKUP($A74,UPP!$C$10:$V$329,13,FALSE),0)</f>
        <v>0.47578848882782604</v>
      </c>
      <c r="J74" s="257">
        <f t="shared" si="23"/>
        <v>2611</v>
      </c>
      <c r="K74" s="256">
        <f>+IFERROR(VLOOKUP($A74,UPP!$C$10:$V$329,14,FALSE),0)</f>
        <v>0.36830138836173915</v>
      </c>
      <c r="L74" s="257">
        <f t="shared" si="24"/>
        <v>2611</v>
      </c>
      <c r="M74" s="256">
        <f>+IFERROR(VLOOKUP($A74,UPP!$C$10:$V$329,15,FALSE),0)</f>
        <v>6.4808398810434778E-2</v>
      </c>
      <c r="N74" s="257">
        <f t="shared" si="25"/>
        <v>2611</v>
      </c>
      <c r="O74" s="376">
        <f t="shared" si="15"/>
        <v>0</v>
      </c>
      <c r="P74" s="376">
        <f t="shared" si="16"/>
        <v>0</v>
      </c>
      <c r="Q74" s="376">
        <f t="shared" si="17"/>
        <v>0.19657917696518928</v>
      </c>
      <c r="R74" s="256">
        <f>+O74*VLOOKUP($A74,UPP!$C77:$AC390,25,FALSE)+I74*(1-VLOOKUP($A74,UPP!$C77:$AC390,25,FALSE))</f>
        <v>0.47578848882782604</v>
      </c>
      <c r="S74" s="256">
        <f>+P74*VLOOKUP($A74,UPP!$C77:$AC390,26,FALSE)+K74*(1-VLOOKUP($A74,UPP!$C77:$AC390,26,FALSE))</f>
        <v>0.36461837447812173</v>
      </c>
      <c r="T74" s="256">
        <f>+Q74*VLOOKUP($A74,UPP!$C77:$AC390,27,FALSE)+M74*(1-VLOOKUP($A74,UPP!$C77:$AC390,27,FALSE))</f>
        <v>6.6126106591982328E-2</v>
      </c>
      <c r="U74" s="256">
        <f t="shared" si="26"/>
        <v>0.90889827599999995</v>
      </c>
      <c r="V74" s="469">
        <f t="shared" si="27"/>
        <v>0.19657917696518928</v>
      </c>
      <c r="W74" s="469">
        <f t="shared" si="28"/>
        <v>0.9065329698979302</v>
      </c>
      <c r="X74" s="256">
        <f t="shared" si="29"/>
        <v>0.90700000000000003</v>
      </c>
      <c r="Y74" s="326"/>
      <c r="Z74" s="256">
        <f t="shared" si="18"/>
        <v>0.47603360682560381</v>
      </c>
      <c r="AA74" s="256">
        <f t="shared" si="19"/>
        <v>0.36480621955635228</v>
      </c>
      <c r="AB74" s="256">
        <f t="shared" si="20"/>
        <v>6.6160173618043841E-2</v>
      </c>
      <c r="AC74" s="256"/>
      <c r="AG74" s="256"/>
      <c r="AH74" s="326"/>
    </row>
    <row r="75" spans="1:34" x14ac:dyDescent="0.2">
      <c r="A75" s="375">
        <f>+'IBNR+Freq'!B79</f>
        <v>445</v>
      </c>
      <c r="B75" s="375">
        <f>+'IBNR+Freq'!C79</f>
        <v>1</v>
      </c>
      <c r="C75" s="256">
        <f>+'IBNR+Freq'!W79</f>
        <v>5.6516434053292395</v>
      </c>
      <c r="D75" s="375">
        <f>+'IBNR+Freq'!J79</f>
        <v>16160</v>
      </c>
      <c r="E75" s="256">
        <f>+'IBNR+Freq'!X79</f>
        <v>1.3084076455056906</v>
      </c>
      <c r="F75" s="375">
        <f t="shared" si="21"/>
        <v>16160</v>
      </c>
      <c r="G75" s="256">
        <f>+'IBNR+Freq'!Y79</f>
        <v>0.14014662037511633</v>
      </c>
      <c r="H75" s="375">
        <f t="shared" si="22"/>
        <v>16160</v>
      </c>
      <c r="I75" s="256">
        <f>++IFERROR(VLOOKUP($A75,UPP!$C$10:$V$329,13,FALSE),0)</f>
        <v>0.97787885494268023</v>
      </c>
      <c r="J75" s="257">
        <f t="shared" si="23"/>
        <v>16160</v>
      </c>
      <c r="K75" s="256">
        <f>+IFERROR(VLOOKUP($A75,UPP!$C$10:$V$329,14,FALSE),0)</f>
        <v>0.7073545458655669</v>
      </c>
      <c r="L75" s="257">
        <f t="shared" si="24"/>
        <v>16160</v>
      </c>
      <c r="M75" s="256">
        <f>+IFERROR(VLOOKUP($A75,UPP!$C$10:$V$329,15,FALSE),0)</f>
        <v>0.10717493119175257</v>
      </c>
      <c r="N75" s="257">
        <f t="shared" si="25"/>
        <v>16160</v>
      </c>
      <c r="O75" s="376">
        <f t="shared" si="15"/>
        <v>5.6448614332428448</v>
      </c>
      <c r="P75" s="376">
        <f t="shared" si="16"/>
        <v>1.3068375563310837</v>
      </c>
      <c r="Q75" s="376">
        <f t="shared" si="17"/>
        <v>0.13997844443066618</v>
      </c>
      <c r="R75" s="256">
        <f>+O75*VLOOKUP($A75,UPP!$C78:$AC391,25,FALSE)+I75*(1-VLOOKUP($A75,UPP!$C78:$AC391,25,FALSE))</f>
        <v>1.0245486807256818</v>
      </c>
      <c r="S75" s="256">
        <f>+P75*VLOOKUP($A75,UPP!$C78:$AC391,26,FALSE)+K75*(1-VLOOKUP($A75,UPP!$C78:$AC391,26,FALSE))</f>
        <v>0.71934420607487726</v>
      </c>
      <c r="T75" s="256">
        <f>+Q75*VLOOKUP($A75,UPP!$C78:$AC391,27,FALSE)+M75*(1-VLOOKUP($A75,UPP!$C78:$AC391,27,FALSE))</f>
        <v>0.10783100145653085</v>
      </c>
      <c r="U75" s="256">
        <f t="shared" si="26"/>
        <v>1.7924083319999997</v>
      </c>
      <c r="V75" s="469">
        <f t="shared" si="27"/>
        <v>7.0916774340045947</v>
      </c>
      <c r="W75" s="469">
        <f t="shared" si="28"/>
        <v>1.8517238882570899</v>
      </c>
      <c r="X75" s="256">
        <f t="shared" si="29"/>
        <v>1.8520000000000001</v>
      </c>
      <c r="Y75" s="326"/>
      <c r="Z75" s="256">
        <f t="shared" si="18"/>
        <v>1.024701451840061</v>
      </c>
      <c r="AA75" s="256">
        <f t="shared" si="19"/>
        <v>0.71945146795325521</v>
      </c>
      <c r="AB75" s="256">
        <f t="shared" si="20"/>
        <v>0.107847080206684</v>
      </c>
      <c r="AC75" s="256"/>
      <c r="AG75" s="256"/>
      <c r="AH75" s="326"/>
    </row>
    <row r="76" spans="1:34" x14ac:dyDescent="0.2">
      <c r="A76" s="375">
        <f>+'IBNR+Freq'!B80</f>
        <v>446</v>
      </c>
      <c r="B76" s="375">
        <f>+'IBNR+Freq'!C80</f>
        <v>1</v>
      </c>
      <c r="C76" s="256">
        <f>+'IBNR+Freq'!W80</f>
        <v>5.0049371986735567</v>
      </c>
      <c r="D76" s="375">
        <f>+'IBNR+Freq'!J80</f>
        <v>14175</v>
      </c>
      <c r="E76" s="256">
        <f>+'IBNR+Freq'!X80</f>
        <v>0</v>
      </c>
      <c r="F76" s="375">
        <f t="shared" si="21"/>
        <v>14175</v>
      </c>
      <c r="G76" s="256">
        <f>+'IBNR+Freq'!Y80</f>
        <v>4.3830421877292795E-2</v>
      </c>
      <c r="H76" s="375">
        <f t="shared" si="22"/>
        <v>14175</v>
      </c>
      <c r="I76" s="256">
        <f>++IFERROR(VLOOKUP($A76,UPP!$C$10:$V$329,13,FALSE),0)</f>
        <v>0.53291216329913182</v>
      </c>
      <c r="J76" s="257">
        <f t="shared" si="23"/>
        <v>14175</v>
      </c>
      <c r="K76" s="256">
        <f>+IFERROR(VLOOKUP($A76,UPP!$C$10:$V$329,14,FALSE),0)</f>
        <v>0.3971182490955012</v>
      </c>
      <c r="L76" s="257">
        <f t="shared" si="24"/>
        <v>14175</v>
      </c>
      <c r="M76" s="256">
        <f>+IFERROR(VLOOKUP($A76,UPP!$C$10:$V$329,15,FALSE),0)</f>
        <v>7.0265455605367011E-2</v>
      </c>
      <c r="N76" s="257">
        <f t="shared" si="25"/>
        <v>14175</v>
      </c>
      <c r="O76" s="376">
        <f t="shared" si="15"/>
        <v>4.9989312740351481</v>
      </c>
      <c r="P76" s="376">
        <f t="shared" si="16"/>
        <v>0</v>
      </c>
      <c r="Q76" s="376">
        <f t="shared" si="17"/>
        <v>4.3777825371040045E-2</v>
      </c>
      <c r="R76" s="256">
        <f>+O76*VLOOKUP($A76,UPP!$C79:$AC392,25,FALSE)+I76*(1-VLOOKUP($A76,UPP!$C79:$AC392,25,FALSE))</f>
        <v>0.57757235440649191</v>
      </c>
      <c r="S76" s="256">
        <f>+P76*VLOOKUP($A76,UPP!$C79:$AC392,26,FALSE)+K76*(1-VLOOKUP($A76,UPP!$C79:$AC392,26,FALSE))</f>
        <v>0.38917588411359116</v>
      </c>
      <c r="T76" s="256">
        <f>+Q76*VLOOKUP($A76,UPP!$C79:$AC392,27,FALSE)+M76*(1-VLOOKUP($A76,UPP!$C79:$AC392,27,FALSE))</f>
        <v>6.9735703000680466E-2</v>
      </c>
      <c r="U76" s="256">
        <f t="shared" si="26"/>
        <v>1.000295868</v>
      </c>
      <c r="V76" s="469">
        <f t="shared" si="27"/>
        <v>5.0427090994061885</v>
      </c>
      <c r="W76" s="469">
        <f t="shared" si="28"/>
        <v>1.0364839415207636</v>
      </c>
      <c r="X76" s="256">
        <f t="shared" si="29"/>
        <v>1.036</v>
      </c>
      <c r="Y76" s="326"/>
      <c r="Z76" s="256">
        <f t="shared" si="18"/>
        <v>0.5773026818796485</v>
      </c>
      <c r="AA76" s="256">
        <f t="shared" si="19"/>
        <v>0.38899417520170382</v>
      </c>
      <c r="AB76" s="256">
        <f t="shared" si="20"/>
        <v>6.9703142918647598E-2</v>
      </c>
      <c r="AC76" s="256"/>
      <c r="AG76" s="256"/>
      <c r="AH76" s="326"/>
    </row>
    <row r="77" spans="1:34" x14ac:dyDescent="0.2">
      <c r="A77" s="375">
        <f>+'IBNR+Freq'!B81</f>
        <v>449</v>
      </c>
      <c r="B77" s="375">
        <f>+'IBNR+Freq'!C81</f>
        <v>1</v>
      </c>
      <c r="C77" s="256">
        <f>+'IBNR+Freq'!W81</f>
        <v>0</v>
      </c>
      <c r="D77" s="375">
        <f>+'IBNR+Freq'!J81</f>
        <v>971</v>
      </c>
      <c r="E77" s="256">
        <f>+'IBNR+Freq'!X81</f>
        <v>0</v>
      </c>
      <c r="F77" s="375">
        <f t="shared" si="21"/>
        <v>971</v>
      </c>
      <c r="G77" s="256">
        <f>+'IBNR+Freq'!Y81</f>
        <v>3.3525500184499412E-4</v>
      </c>
      <c r="H77" s="375">
        <f t="shared" si="22"/>
        <v>971</v>
      </c>
      <c r="I77" s="256">
        <f>++IFERROR(VLOOKUP($A77,UPP!$C$10:$V$329,13,FALSE),0)</f>
        <v>0.98420111151063827</v>
      </c>
      <c r="J77" s="257">
        <f t="shared" si="23"/>
        <v>971</v>
      </c>
      <c r="K77" s="256">
        <f>+IFERROR(VLOOKUP($A77,UPP!$C$10:$V$329,14,FALSE),0)</f>
        <v>0.61197641368085109</v>
      </c>
      <c r="L77" s="257">
        <f t="shared" si="24"/>
        <v>971</v>
      </c>
      <c r="M77" s="256">
        <f>+IFERROR(VLOOKUP($A77,UPP!$C$10:$V$329,15,FALSE),0)</f>
        <v>8.4522638808510631E-2</v>
      </c>
      <c r="N77" s="257">
        <f t="shared" si="25"/>
        <v>971</v>
      </c>
      <c r="O77" s="376">
        <f t="shared" si="15"/>
        <v>0</v>
      </c>
      <c r="P77" s="376">
        <f t="shared" si="16"/>
        <v>0</v>
      </c>
      <c r="Q77" s="376">
        <f t="shared" si="17"/>
        <v>3.3485269584278011E-4</v>
      </c>
      <c r="R77" s="256">
        <f>+O77*VLOOKUP($A77,UPP!$C80:$AC393,25,FALSE)+I77*(1-VLOOKUP($A77,UPP!$C80:$AC393,25,FALSE))</f>
        <v>0.98420111151063827</v>
      </c>
      <c r="S77" s="256">
        <f>+P77*VLOOKUP($A77,UPP!$C80:$AC393,26,FALSE)+K77*(1-VLOOKUP($A77,UPP!$C80:$AC393,26,FALSE))</f>
        <v>0.61197641368085109</v>
      </c>
      <c r="T77" s="256">
        <f>+Q77*VLOOKUP($A77,UPP!$C80:$AC393,27,FALSE)+M77*(1-VLOOKUP($A77,UPP!$C80:$AC393,27,FALSE))</f>
        <v>8.4522638808510631E-2</v>
      </c>
      <c r="U77" s="256">
        <f t="shared" si="26"/>
        <v>1.6807001640000001</v>
      </c>
      <c r="V77" s="469">
        <f t="shared" si="27"/>
        <v>3.3485269584278011E-4</v>
      </c>
      <c r="W77" s="469">
        <f t="shared" si="28"/>
        <v>1.6807001640000001</v>
      </c>
      <c r="X77" s="256">
        <f t="shared" si="29"/>
        <v>1.681</v>
      </c>
      <c r="Y77" s="326"/>
      <c r="Z77" s="256">
        <f t="shared" si="18"/>
        <v>0.98437669245647974</v>
      </c>
      <c r="AA77" s="256">
        <f t="shared" si="19"/>
        <v>0.61208558994197293</v>
      </c>
      <c r="AB77" s="256">
        <f t="shared" si="20"/>
        <v>8.453771760154738E-2</v>
      </c>
      <c r="AC77" s="256"/>
      <c r="AG77" s="256"/>
      <c r="AH77" s="326"/>
    </row>
    <row r="78" spans="1:34" x14ac:dyDescent="0.2">
      <c r="A78" s="375">
        <f>+'IBNR+Freq'!B82</f>
        <v>451</v>
      </c>
      <c r="B78" s="375">
        <f>+'IBNR+Freq'!C82</f>
        <v>1</v>
      </c>
      <c r="C78" s="256">
        <f>+'IBNR+Freq'!W82</f>
        <v>0</v>
      </c>
      <c r="D78" s="375">
        <f>+'IBNR+Freq'!J82</f>
        <v>5468</v>
      </c>
      <c r="E78" s="256">
        <f>+'IBNR+Freq'!X82</f>
        <v>0</v>
      </c>
      <c r="F78" s="375">
        <f t="shared" si="21"/>
        <v>5468</v>
      </c>
      <c r="G78" s="256">
        <f>+'IBNR+Freq'!Y82</f>
        <v>5.2510092066773081E-2</v>
      </c>
      <c r="H78" s="375">
        <f t="shared" si="22"/>
        <v>5468</v>
      </c>
      <c r="I78" s="256">
        <f>++IFERROR(VLOOKUP($A78,UPP!$C$10:$V$329,13,FALSE),0)</f>
        <v>1.4622233942738752</v>
      </c>
      <c r="J78" s="257">
        <f t="shared" si="23"/>
        <v>5468</v>
      </c>
      <c r="K78" s="256">
        <f>+IFERROR(VLOOKUP($A78,UPP!$C$10:$V$329,14,FALSE),0)</f>
        <v>0.97148858049595321</v>
      </c>
      <c r="L78" s="257">
        <f t="shared" si="24"/>
        <v>5468</v>
      </c>
      <c r="M78" s="256">
        <f>+IFERROR(VLOOKUP($A78,UPP!$C$10:$V$329,15,FALSE),0)</f>
        <v>0.13557588923017158</v>
      </c>
      <c r="N78" s="257">
        <f t="shared" si="25"/>
        <v>5468</v>
      </c>
      <c r="O78" s="376">
        <f t="shared" si="15"/>
        <v>0</v>
      </c>
      <c r="P78" s="376">
        <f t="shared" si="16"/>
        <v>0</v>
      </c>
      <c r="Q78" s="376">
        <f t="shared" si="17"/>
        <v>5.2447079956292955E-2</v>
      </c>
      <c r="R78" s="256">
        <f>+O78*VLOOKUP($A78,UPP!$C81:$AC394,25,FALSE)+I78*(1-VLOOKUP($A78,UPP!$C81:$AC394,25,FALSE))</f>
        <v>1.4622233942738752</v>
      </c>
      <c r="S78" s="256">
        <f>+P78*VLOOKUP($A78,UPP!$C81:$AC394,26,FALSE)+K78*(1-VLOOKUP($A78,UPP!$C81:$AC394,26,FALSE))</f>
        <v>0.96177369469099372</v>
      </c>
      <c r="T78" s="256">
        <f>+Q78*VLOOKUP($A78,UPP!$C81:$AC394,27,FALSE)+M78*(1-VLOOKUP($A78,UPP!$C81:$AC394,27,FALSE))</f>
        <v>0.13474460113743281</v>
      </c>
      <c r="U78" s="256">
        <f t="shared" si="26"/>
        <v>2.5692878639999996</v>
      </c>
      <c r="V78" s="469">
        <f t="shared" si="27"/>
        <v>5.2447079956292955E-2</v>
      </c>
      <c r="W78" s="469">
        <f t="shared" si="28"/>
        <v>2.5587416901023015</v>
      </c>
      <c r="X78" s="256">
        <f t="shared" si="29"/>
        <v>2.5590000000000002</v>
      </c>
      <c r="Y78" s="326"/>
      <c r="Z78" s="256">
        <f t="shared" si="18"/>
        <v>1.4623710085394528</v>
      </c>
      <c r="AA78" s="256">
        <f t="shared" si="19"/>
        <v>0.96187078759632516</v>
      </c>
      <c r="AB78" s="256">
        <f t="shared" si="20"/>
        <v>0.13475820386422227</v>
      </c>
      <c r="AC78" s="256"/>
      <c r="AG78" s="256"/>
      <c r="AH78" s="326"/>
    </row>
    <row r="79" spans="1:34" x14ac:dyDescent="0.2">
      <c r="A79" s="375">
        <f>+'IBNR+Freq'!B83</f>
        <v>454</v>
      </c>
      <c r="B79" s="375">
        <f>+'IBNR+Freq'!C83</f>
        <v>1</v>
      </c>
      <c r="C79" s="256">
        <f>+'IBNR+Freq'!W83</f>
        <v>2.0145260416055604</v>
      </c>
      <c r="D79" s="375">
        <f>+'IBNR+Freq'!J83</f>
        <v>83631</v>
      </c>
      <c r="E79" s="256">
        <f>+'IBNR+Freq'!X83</f>
        <v>0.96348740164963531</v>
      </c>
      <c r="F79" s="375">
        <f t="shared" si="21"/>
        <v>83631</v>
      </c>
      <c r="G79" s="256">
        <f>+'IBNR+Freq'!Y83</f>
        <v>0.34820861066794745</v>
      </c>
      <c r="H79" s="375">
        <f t="shared" si="22"/>
        <v>83631</v>
      </c>
      <c r="I79" s="256">
        <f>++IFERROR(VLOOKUP($A79,UPP!$C$10:$V$329,13,FALSE),0)</f>
        <v>2.4169840597989949</v>
      </c>
      <c r="J79" s="257">
        <f t="shared" si="23"/>
        <v>83631</v>
      </c>
      <c r="K79" s="256">
        <f>+IFERROR(VLOOKUP($A79,UPP!$C$10:$V$329,14,FALSE),0)</f>
        <v>1.5658751430150752</v>
      </c>
      <c r="L79" s="257">
        <f t="shared" si="24"/>
        <v>83631</v>
      </c>
      <c r="M79" s="256">
        <f>+IFERROR(VLOOKUP($A79,UPP!$C$10:$V$329,15,FALSE),0)</f>
        <v>0.29251704518592964</v>
      </c>
      <c r="N79" s="257">
        <f t="shared" si="25"/>
        <v>83631</v>
      </c>
      <c r="O79" s="376">
        <f t="shared" si="15"/>
        <v>2.0121086103556336</v>
      </c>
      <c r="P79" s="376">
        <f t="shared" si="16"/>
        <v>0.96233121676765576</v>
      </c>
      <c r="Q79" s="376">
        <f t="shared" si="17"/>
        <v>0.34779076033514594</v>
      </c>
      <c r="R79" s="256">
        <f>+O79*VLOOKUP($A79,UPP!$C82:$AC395,25,FALSE)+I79*(1-VLOOKUP($A79,UPP!$C82:$AC395,25,FALSE))</f>
        <v>2.4088865508101276</v>
      </c>
      <c r="S79" s="256">
        <f>+P79*VLOOKUP($A79,UPP!$C82:$AC395,26,FALSE)+K79*(1-VLOOKUP($A79,UPP!$C82:$AC395,26,FALSE))</f>
        <v>1.5296625074402301</v>
      </c>
      <c r="T79" s="256">
        <f>+Q79*VLOOKUP($A79,UPP!$C82:$AC395,27,FALSE)+M79*(1-VLOOKUP($A79,UPP!$C82:$AC395,27,FALSE))</f>
        <v>0.29638620524637477</v>
      </c>
      <c r="U79" s="256">
        <f t="shared" si="26"/>
        <v>4.2753762479999997</v>
      </c>
      <c r="V79" s="469">
        <f t="shared" si="27"/>
        <v>3.322230587458435</v>
      </c>
      <c r="W79" s="469">
        <f t="shared" si="28"/>
        <v>4.2349352634967321</v>
      </c>
      <c r="X79" s="256">
        <f t="shared" si="29"/>
        <v>4.2350000000000003</v>
      </c>
      <c r="Y79" s="326"/>
      <c r="Z79" s="256">
        <f t="shared" si="18"/>
        <v>2.4089233737796341</v>
      </c>
      <c r="AA79" s="256">
        <f t="shared" si="19"/>
        <v>1.5296858903246784</v>
      </c>
      <c r="AB79" s="256">
        <f t="shared" si="20"/>
        <v>0.29639073589568837</v>
      </c>
      <c r="AC79" s="256"/>
      <c r="AG79" s="256"/>
      <c r="AH79" s="326"/>
    </row>
    <row r="80" spans="1:34" x14ac:dyDescent="0.2">
      <c r="A80" s="375">
        <f>+'IBNR+Freq'!B84</f>
        <v>456</v>
      </c>
      <c r="B80" s="375">
        <f>+'IBNR+Freq'!C84</f>
        <v>1</v>
      </c>
      <c r="C80" s="256">
        <f>+'IBNR+Freq'!W84</f>
        <v>0.45120304555255131</v>
      </c>
      <c r="D80" s="375">
        <f>+'IBNR+Freq'!J84</f>
        <v>83115</v>
      </c>
      <c r="E80" s="256">
        <f>+'IBNR+Freq'!X84</f>
        <v>0.21666032466115151</v>
      </c>
      <c r="F80" s="375">
        <f t="shared" si="21"/>
        <v>83115</v>
      </c>
      <c r="G80" s="256">
        <f>+'IBNR+Freq'!Y84</f>
        <v>0.12499943808484898</v>
      </c>
      <c r="H80" s="375">
        <f t="shared" si="22"/>
        <v>83115</v>
      </c>
      <c r="I80" s="256">
        <f>++IFERROR(VLOOKUP($A80,UPP!$C$10:$V$329,13,FALSE),0)</f>
        <v>1.7148760130953846</v>
      </c>
      <c r="J80" s="257">
        <f t="shared" si="23"/>
        <v>83115</v>
      </c>
      <c r="K80" s="256">
        <f>+IFERROR(VLOOKUP($A80,UPP!$C$10:$V$329,14,FALSE),0)</f>
        <v>1.489974240886154</v>
      </c>
      <c r="L80" s="257">
        <f t="shared" si="24"/>
        <v>83115</v>
      </c>
      <c r="M80" s="256">
        <f>+IFERROR(VLOOKUP($A80,UPP!$C$10:$V$329,15,FALSE),0)</f>
        <v>0.28856881801846157</v>
      </c>
      <c r="N80" s="257">
        <f t="shared" si="25"/>
        <v>83115</v>
      </c>
      <c r="O80" s="376">
        <f t="shared" si="15"/>
        <v>0.45066160189788823</v>
      </c>
      <c r="P80" s="376">
        <f t="shared" si="16"/>
        <v>0.21640033227155814</v>
      </c>
      <c r="Q80" s="376">
        <f t="shared" si="17"/>
        <v>0.12484943875914717</v>
      </c>
      <c r="R80" s="256">
        <f>+O80*VLOOKUP($A80,UPP!$C83:$AC396,25,FALSE)+I80*(1-VLOOKUP($A80,UPP!$C83:$AC396,25,FALSE))</f>
        <v>1.6895917248714345</v>
      </c>
      <c r="S80" s="256">
        <f>+P80*VLOOKUP($A80,UPP!$C83:$AC396,26,FALSE)+K80*(1-VLOOKUP($A80,UPP!$C83:$AC396,26,FALSE))</f>
        <v>1.413559806369278</v>
      </c>
      <c r="T80" s="256">
        <f>+Q80*VLOOKUP($A80,UPP!$C83:$AC396,27,FALSE)+M80*(1-VLOOKUP($A80,UPP!$C83:$AC396,27,FALSE))</f>
        <v>0.27710846147030954</v>
      </c>
      <c r="U80" s="256">
        <f t="shared" si="26"/>
        <v>3.493419072</v>
      </c>
      <c r="V80" s="469">
        <f t="shared" si="27"/>
        <v>0.79191137292859359</v>
      </c>
      <c r="W80" s="469">
        <f t="shared" si="28"/>
        <v>3.380259992711022</v>
      </c>
      <c r="X80" s="256">
        <f t="shared" si="29"/>
        <v>3.38</v>
      </c>
      <c r="Y80" s="326"/>
      <c r="Z80" s="256">
        <f t="shared" si="18"/>
        <v>1.6894617699170769</v>
      </c>
      <c r="AA80" s="256">
        <f t="shared" si="19"/>
        <v>1.4134510824110491</v>
      </c>
      <c r="AB80" s="256">
        <f t="shared" si="20"/>
        <v>0.27708714767187387</v>
      </c>
      <c r="AC80" s="256"/>
      <c r="AG80" s="256"/>
      <c r="AH80" s="326"/>
    </row>
    <row r="81" spans="1:34" x14ac:dyDescent="0.2">
      <c r="A81" s="375">
        <f>+'IBNR+Freq'!B85</f>
        <v>457</v>
      </c>
      <c r="B81" s="375">
        <f>+'IBNR+Freq'!C85</f>
        <v>1</v>
      </c>
      <c r="C81" s="256">
        <f>+'IBNR+Freq'!W85</f>
        <v>0</v>
      </c>
      <c r="D81" s="375">
        <f>+'IBNR+Freq'!J85</f>
        <v>11282</v>
      </c>
      <c r="E81" s="256">
        <f>+'IBNR+Freq'!X85</f>
        <v>0</v>
      </c>
      <c r="F81" s="375">
        <f t="shared" si="21"/>
        <v>11282</v>
      </c>
      <c r="G81" s="256">
        <f>+'IBNR+Freq'!Y85</f>
        <v>3.0117531846994443E-2</v>
      </c>
      <c r="H81" s="375">
        <f t="shared" si="22"/>
        <v>11282</v>
      </c>
      <c r="I81" s="256">
        <f>++IFERROR(VLOOKUP($A81,UPP!$C$10:$V$329,13,FALSE),0)</f>
        <v>1.6917100883913045</v>
      </c>
      <c r="J81" s="257">
        <f t="shared" si="23"/>
        <v>11282</v>
      </c>
      <c r="K81" s="256">
        <f>+IFERROR(VLOOKUP($A81,UPP!$C$10:$V$329,14,FALSE),0)</f>
        <v>0.70861231434782623</v>
      </c>
      <c r="L81" s="257">
        <f t="shared" si="24"/>
        <v>11282</v>
      </c>
      <c r="M81" s="256">
        <f>+IFERROR(VLOOKUP($A81,UPP!$C$10:$V$329,15,FALSE),0)</f>
        <v>7.2490225260869567E-2</v>
      </c>
      <c r="N81" s="257">
        <f t="shared" si="25"/>
        <v>11282</v>
      </c>
      <c r="O81" s="376">
        <f t="shared" si="15"/>
        <v>0</v>
      </c>
      <c r="P81" s="376">
        <f t="shared" si="16"/>
        <v>0</v>
      </c>
      <c r="Q81" s="376">
        <f t="shared" si="17"/>
        <v>3.0081390808778051E-2</v>
      </c>
      <c r="R81" s="256">
        <f>+O81*VLOOKUP($A81,UPP!$C84:$AC397,25,FALSE)+I81*(1-VLOOKUP($A81,UPP!$C84:$AC397,25,FALSE))</f>
        <v>1.6917100883913045</v>
      </c>
      <c r="S81" s="256">
        <f>+P81*VLOOKUP($A81,UPP!$C84:$AC397,26,FALSE)+K81*(1-VLOOKUP($A81,UPP!$C84:$AC397,26,FALSE))</f>
        <v>0.69444006806086966</v>
      </c>
      <c r="T81" s="256">
        <f>+Q81*VLOOKUP($A81,UPP!$C84:$AC397,27,FALSE)+M81*(1-VLOOKUP($A81,UPP!$C84:$AC397,27,FALSE))</f>
        <v>7.1642048571827738E-2</v>
      </c>
      <c r="U81" s="256">
        <f t="shared" si="26"/>
        <v>2.4728126280000007</v>
      </c>
      <c r="V81" s="469">
        <f t="shared" si="27"/>
        <v>3.0081390808778051E-2</v>
      </c>
      <c r="W81" s="469">
        <f t="shared" si="28"/>
        <v>2.4577922050240018</v>
      </c>
      <c r="X81" s="256">
        <f t="shared" si="29"/>
        <v>2.4580000000000002</v>
      </c>
      <c r="Y81" s="326"/>
      <c r="Z81" s="256">
        <f t="shared" si="18"/>
        <v>1.6918531146636213</v>
      </c>
      <c r="AA81" s="256">
        <f t="shared" si="19"/>
        <v>0.69449877976032903</v>
      </c>
      <c r="AB81" s="256">
        <f t="shared" si="20"/>
        <v>7.1648105576050072E-2</v>
      </c>
      <c r="AC81" s="256"/>
      <c r="AG81" s="256"/>
      <c r="AH81" s="326"/>
    </row>
    <row r="82" spans="1:34" x14ac:dyDescent="0.2">
      <c r="A82" s="375">
        <f>+'IBNR+Freq'!B86</f>
        <v>458</v>
      </c>
      <c r="B82" s="375">
        <f>+'IBNR+Freq'!C86</f>
        <v>1</v>
      </c>
      <c r="C82" s="256">
        <f>+'IBNR+Freq'!W86</f>
        <v>0</v>
      </c>
      <c r="D82" s="375">
        <f>+'IBNR+Freq'!J86</f>
        <v>2536</v>
      </c>
      <c r="E82" s="256">
        <f>+'IBNR+Freq'!X86</f>
        <v>0</v>
      </c>
      <c r="F82" s="375">
        <f t="shared" si="21"/>
        <v>2536</v>
      </c>
      <c r="G82" s="256">
        <f>+'IBNR+Freq'!Y86</f>
        <v>1.4928224090564814E-4</v>
      </c>
      <c r="H82" s="375">
        <f t="shared" si="22"/>
        <v>2536</v>
      </c>
      <c r="I82" s="256">
        <f>++IFERROR(VLOOKUP($A82,UPP!$C$10:$V$329,13,FALSE),0)</f>
        <v>0.78299612622117098</v>
      </c>
      <c r="J82" s="257">
        <f t="shared" si="23"/>
        <v>2536</v>
      </c>
      <c r="K82" s="256">
        <f>+IFERROR(VLOOKUP($A82,UPP!$C$10:$V$329,14,FALSE),0)</f>
        <v>0.52836323964518039</v>
      </c>
      <c r="L82" s="257">
        <f t="shared" si="24"/>
        <v>2536</v>
      </c>
      <c r="M82" s="256">
        <f>+IFERROR(VLOOKUP($A82,UPP!$C$10:$V$329,15,FALSE),0)</f>
        <v>3.4216294133648718E-2</v>
      </c>
      <c r="N82" s="257">
        <f t="shared" si="25"/>
        <v>2536</v>
      </c>
      <c r="O82" s="376">
        <f t="shared" si="15"/>
        <v>0</v>
      </c>
      <c r="P82" s="376">
        <f t="shared" si="16"/>
        <v>0</v>
      </c>
      <c r="Q82" s="376">
        <f t="shared" si="17"/>
        <v>1.4910310221656137E-4</v>
      </c>
      <c r="R82" s="256">
        <f>+O82*VLOOKUP($A82,UPP!$C85:$AC398,25,FALSE)+I82*(1-VLOOKUP($A82,UPP!$C85:$AC398,25,FALSE))</f>
        <v>0.78299612622117098</v>
      </c>
      <c r="S82" s="256">
        <f>+P82*VLOOKUP($A82,UPP!$C85:$AC398,26,FALSE)+K82*(1-VLOOKUP($A82,UPP!$C85:$AC398,26,FALSE))</f>
        <v>0.5230796072487286</v>
      </c>
      <c r="T82" s="256">
        <f>+Q82*VLOOKUP($A82,UPP!$C85:$AC398,27,FALSE)+M82*(1-VLOOKUP($A82,UPP!$C85:$AC398,27,FALSE))</f>
        <v>3.3875622223334394E-2</v>
      </c>
      <c r="U82" s="256">
        <f t="shared" si="26"/>
        <v>1.3455756600000002</v>
      </c>
      <c r="V82" s="469">
        <f t="shared" si="27"/>
        <v>1.4910310221656137E-4</v>
      </c>
      <c r="W82" s="469">
        <f t="shared" si="28"/>
        <v>1.3399513556932339</v>
      </c>
      <c r="X82" s="256">
        <f t="shared" si="29"/>
        <v>1.34</v>
      </c>
      <c r="Y82" s="326"/>
      <c r="Z82" s="256">
        <f t="shared" si="18"/>
        <v>0.78302455136033655</v>
      </c>
      <c r="AA82" s="256">
        <f t="shared" si="19"/>
        <v>0.5230985966282834</v>
      </c>
      <c r="AB82" s="256">
        <f t="shared" si="20"/>
        <v>3.3876852011380298E-2</v>
      </c>
      <c r="AC82" s="256"/>
      <c r="AG82" s="256"/>
      <c r="AH82" s="326"/>
    </row>
    <row r="83" spans="1:34" x14ac:dyDescent="0.2">
      <c r="A83" s="375">
        <f>+'IBNR+Freq'!B87</f>
        <v>459</v>
      </c>
      <c r="B83" s="375">
        <f>+'IBNR+Freq'!C87</f>
        <v>1</v>
      </c>
      <c r="C83" s="256">
        <f>+'IBNR+Freq'!W87</f>
        <v>0</v>
      </c>
      <c r="D83" s="375">
        <f>+'IBNR+Freq'!J87</f>
        <v>7959</v>
      </c>
      <c r="E83" s="256">
        <f>+'IBNR+Freq'!X87</f>
        <v>0.3130657284385473</v>
      </c>
      <c r="F83" s="375">
        <f t="shared" si="21"/>
        <v>7959</v>
      </c>
      <c r="G83" s="256">
        <f>+'IBNR+Freq'!Y87</f>
        <v>5.5884348953228642E-2</v>
      </c>
      <c r="H83" s="375">
        <f t="shared" si="22"/>
        <v>7959</v>
      </c>
      <c r="I83" s="256">
        <f>++IFERROR(VLOOKUP($A83,UPP!$C$10:$V$329,13,FALSE),0)</f>
        <v>0.35463274347629803</v>
      </c>
      <c r="J83" s="257">
        <f t="shared" si="23"/>
        <v>7959</v>
      </c>
      <c r="K83" s="256">
        <f>+IFERROR(VLOOKUP($A83,UPP!$C$10:$V$329,14,FALSE),0)</f>
        <v>0.2915003210112867</v>
      </c>
      <c r="L83" s="257">
        <f t="shared" si="24"/>
        <v>7959</v>
      </c>
      <c r="M83" s="256">
        <f>+IFERROR(VLOOKUP($A83,UPP!$C$10:$V$329,15,FALSE),0)</f>
        <v>4.4426519512415358E-2</v>
      </c>
      <c r="N83" s="257">
        <f t="shared" si="25"/>
        <v>7959</v>
      </c>
      <c r="O83" s="376">
        <f t="shared" ref="O83:O146" si="30">+(C83*$P$3)</f>
        <v>0</v>
      </c>
      <c r="P83" s="376">
        <f t="shared" ref="P83:P146" si="31">+(E83*$P$3)</f>
        <v>0.31269004956442104</v>
      </c>
      <c r="Q83" s="376">
        <f t="shared" ref="Q83:Q146" si="32">+(G83*$P$3)</f>
        <v>5.5817287734484772E-2</v>
      </c>
      <c r="R83" s="256">
        <f>+O83*VLOOKUP($A83,UPP!$C86:$AC399,25,FALSE)+I83*(1-VLOOKUP($A83,UPP!$C86:$AC399,25,FALSE))</f>
        <v>0.35463274347629803</v>
      </c>
      <c r="S83" s="256">
        <f>+P83*VLOOKUP($A83,UPP!$C86:$AC399,26,FALSE)+K83*(1-VLOOKUP($A83,UPP!$C86:$AC399,26,FALSE))</f>
        <v>0.29171221829681809</v>
      </c>
      <c r="T83" s="256">
        <f>+Q83*VLOOKUP($A83,UPP!$C86:$AC399,27,FALSE)+M83*(1-VLOOKUP($A83,UPP!$C86:$AC399,27,FALSE))</f>
        <v>4.4540427194636051E-2</v>
      </c>
      <c r="U83" s="256">
        <f t="shared" si="26"/>
        <v>0.69055958400000006</v>
      </c>
      <c r="V83" s="469">
        <f t="shared" si="27"/>
        <v>0.36850733729890583</v>
      </c>
      <c r="W83" s="469">
        <f t="shared" si="28"/>
        <v>0.69088538896775209</v>
      </c>
      <c r="X83" s="256">
        <f t="shared" si="29"/>
        <v>0.69099999999999995</v>
      </c>
      <c r="Y83" s="326"/>
      <c r="Z83" s="256">
        <f t="shared" si="18"/>
        <v>0.35469157353038189</v>
      </c>
      <c r="AA83" s="256">
        <f t="shared" si="19"/>
        <v>0.29176061045996438</v>
      </c>
      <c r="AB83" s="256">
        <f t="shared" si="20"/>
        <v>4.4547816009653782E-2</v>
      </c>
      <c r="AC83" s="256"/>
      <c r="AG83" s="256"/>
      <c r="AH83" s="326"/>
    </row>
    <row r="84" spans="1:34" x14ac:dyDescent="0.2">
      <c r="A84" s="375">
        <f>+'IBNR+Freq'!B88</f>
        <v>461</v>
      </c>
      <c r="B84" s="375">
        <f>+'IBNR+Freq'!C88</f>
        <v>1</v>
      </c>
      <c r="C84" s="256">
        <f>+'IBNR+Freq'!W88</f>
        <v>0.39615177300121895</v>
      </c>
      <c r="D84" s="375">
        <f>+'IBNR+Freq'!J88</f>
        <v>139792</v>
      </c>
      <c r="E84" s="256">
        <f>+'IBNR+Freq'!X88</f>
        <v>0.40533170161850363</v>
      </c>
      <c r="F84" s="375">
        <f t="shared" si="21"/>
        <v>139792</v>
      </c>
      <c r="G84" s="256">
        <f>+'IBNR+Freq'!Y88</f>
        <v>0.1856243471278069</v>
      </c>
      <c r="H84" s="375">
        <f t="shared" si="22"/>
        <v>139792</v>
      </c>
      <c r="I84" s="256">
        <f>++IFERROR(VLOOKUP($A84,UPP!$C$10:$V$329,13,FALSE),0)</f>
        <v>1.6513492077651377</v>
      </c>
      <c r="J84" s="257">
        <f t="shared" si="23"/>
        <v>139792</v>
      </c>
      <c r="K84" s="256">
        <f>+IFERROR(VLOOKUP($A84,UPP!$C$10:$V$329,14,FALSE),0)</f>
        <v>0.92439207778348609</v>
      </c>
      <c r="L84" s="257">
        <f t="shared" si="24"/>
        <v>139792</v>
      </c>
      <c r="M84" s="256">
        <f>+IFERROR(VLOOKUP($A84,UPP!$C$10:$V$329,15,FALSE),0)</f>
        <v>0.12556532245137614</v>
      </c>
      <c r="N84" s="257">
        <f t="shared" si="25"/>
        <v>139792</v>
      </c>
      <c r="O84" s="376">
        <f t="shared" si="30"/>
        <v>0.3956763908736175</v>
      </c>
      <c r="P84" s="376">
        <f t="shared" si="31"/>
        <v>0.40484530357656145</v>
      </c>
      <c r="Q84" s="376">
        <f t="shared" si="32"/>
        <v>0.18540159791125355</v>
      </c>
      <c r="R84" s="256">
        <f>+O84*VLOOKUP($A84,UPP!$C87:$AC400,25,FALSE)+I84*(1-VLOOKUP($A84,UPP!$C87:$AC400,25,FALSE))</f>
        <v>1.6262357514273074</v>
      </c>
      <c r="S84" s="256">
        <f>+P84*VLOOKUP($A84,UPP!$C87:$AC400,26,FALSE)+K84*(1-VLOOKUP($A84,UPP!$C87:$AC400,26,FALSE))</f>
        <v>0.88282833584693221</v>
      </c>
      <c r="T84" s="256">
        <f>+Q84*VLOOKUP($A84,UPP!$C87:$AC400,27,FALSE)+M84*(1-VLOOKUP($A84,UPP!$C87:$AC400,27,FALSE))</f>
        <v>0.13095058724276509</v>
      </c>
      <c r="U84" s="256">
        <f t="shared" si="26"/>
        <v>2.7013066079999999</v>
      </c>
      <c r="V84" s="469">
        <f t="shared" si="27"/>
        <v>0.9859232923614325</v>
      </c>
      <c r="W84" s="469">
        <f t="shared" si="28"/>
        <v>2.6400146745170048</v>
      </c>
      <c r="X84" s="256">
        <f t="shared" si="29"/>
        <v>2.64</v>
      </c>
      <c r="Y84" s="326"/>
      <c r="Z84" s="256">
        <f t="shared" si="18"/>
        <v>1.6262267119986942</v>
      </c>
      <c r="AA84" s="256">
        <f t="shared" si="19"/>
        <v>0.88282342864715346</v>
      </c>
      <c r="AB84" s="256">
        <f t="shared" si="20"/>
        <v>0.13094985935415226</v>
      </c>
      <c r="AC84" s="256"/>
      <c r="AG84" s="256"/>
      <c r="AH84" s="326"/>
    </row>
    <row r="85" spans="1:34" x14ac:dyDescent="0.2">
      <c r="A85" s="375">
        <f>+'IBNR+Freq'!B89</f>
        <v>463</v>
      </c>
      <c r="B85" s="375">
        <f>+'IBNR+Freq'!C89</f>
        <v>1</v>
      </c>
      <c r="C85" s="256">
        <f>+'IBNR+Freq'!W89</f>
        <v>0</v>
      </c>
      <c r="D85" s="375">
        <f>+'IBNR+Freq'!J89</f>
        <v>435</v>
      </c>
      <c r="E85" s="256">
        <f>+'IBNR+Freq'!X89</f>
        <v>0</v>
      </c>
      <c r="F85" s="375">
        <f t="shared" si="21"/>
        <v>435</v>
      </c>
      <c r="G85" s="256">
        <f>+'IBNR+Freq'!Y89</f>
        <v>2.1438712022891503E-4</v>
      </c>
      <c r="H85" s="375">
        <f t="shared" si="22"/>
        <v>435</v>
      </c>
      <c r="I85" s="256">
        <f>++IFERROR(VLOOKUP($A85,UPP!$C$10:$V$329,13,FALSE),0)</f>
        <v>0.85427124060759496</v>
      </c>
      <c r="J85" s="257">
        <f t="shared" si="23"/>
        <v>435</v>
      </c>
      <c r="K85" s="256">
        <f>+IFERROR(VLOOKUP($A85,UPP!$C$10:$V$329,14,FALSE),0)</f>
        <v>1.0819160250632909</v>
      </c>
      <c r="L85" s="257">
        <f t="shared" si="24"/>
        <v>435</v>
      </c>
      <c r="M85" s="256">
        <f>+IFERROR(VLOOKUP($A85,UPP!$C$10:$V$329,15,FALSE),0)</f>
        <v>0.16087970632911391</v>
      </c>
      <c r="N85" s="257">
        <f t="shared" si="25"/>
        <v>435</v>
      </c>
      <c r="O85" s="376">
        <f t="shared" si="30"/>
        <v>0</v>
      </c>
      <c r="P85" s="376">
        <f t="shared" si="31"/>
        <v>0</v>
      </c>
      <c r="Q85" s="376">
        <f t="shared" si="32"/>
        <v>2.1412985568464033E-4</v>
      </c>
      <c r="R85" s="256">
        <f>+O85*VLOOKUP($A85,UPP!$C88:$AC401,25,FALSE)+I85*(1-VLOOKUP($A85,UPP!$C88:$AC401,25,FALSE))</f>
        <v>0.85427124060759496</v>
      </c>
      <c r="S85" s="256">
        <f>+P85*VLOOKUP($A85,UPP!$C88:$AC401,26,FALSE)+K85*(1-VLOOKUP($A85,UPP!$C88:$AC401,26,FALSE))</f>
        <v>1.0819160250632909</v>
      </c>
      <c r="T85" s="256">
        <f>+Q85*VLOOKUP($A85,UPP!$C88:$AC401,27,FALSE)+M85*(1-VLOOKUP($A85,UPP!$C88:$AC401,27,FALSE))</f>
        <v>0.16087970632911391</v>
      </c>
      <c r="U85" s="256">
        <f t="shared" si="26"/>
        <v>2.0970669719999999</v>
      </c>
      <c r="V85" s="469">
        <f t="shared" si="27"/>
        <v>2.1412985568464033E-4</v>
      </c>
      <c r="W85" s="469">
        <f t="shared" si="28"/>
        <v>2.0970669719999999</v>
      </c>
      <c r="X85" s="256">
        <f t="shared" si="29"/>
        <v>2.097</v>
      </c>
      <c r="Y85" s="326"/>
      <c r="Z85" s="256">
        <f t="shared" si="18"/>
        <v>0.85424395857307256</v>
      </c>
      <c r="AA85" s="256">
        <f t="shared" si="19"/>
        <v>1.081881472957422</v>
      </c>
      <c r="AB85" s="256">
        <f t="shared" si="20"/>
        <v>0.16087456846950518</v>
      </c>
      <c r="AC85" s="256"/>
      <c r="AG85" s="256"/>
      <c r="AH85" s="326"/>
    </row>
    <row r="86" spans="1:34" x14ac:dyDescent="0.2">
      <c r="A86" s="375">
        <f>+'IBNR+Freq'!B90</f>
        <v>464</v>
      </c>
      <c r="B86" s="375">
        <f>+'IBNR+Freq'!C90</f>
        <v>1</v>
      </c>
      <c r="C86" s="256">
        <f>+'IBNR+Freq'!W90</f>
        <v>0</v>
      </c>
      <c r="D86" s="375">
        <f>+'IBNR+Freq'!J90</f>
        <v>883</v>
      </c>
      <c r="E86" s="256">
        <f>+'IBNR+Freq'!X90</f>
        <v>0</v>
      </c>
      <c r="F86" s="375">
        <f t="shared" si="21"/>
        <v>883</v>
      </c>
      <c r="G86" s="256">
        <f>+'IBNR+Freq'!Y90</f>
        <v>0.93536287936729734</v>
      </c>
      <c r="H86" s="375">
        <f t="shared" si="22"/>
        <v>883</v>
      </c>
      <c r="I86" s="256">
        <f>++IFERROR(VLOOKUP($A86,UPP!$C$10:$V$329,13,FALSE),0)</f>
        <v>1.3800292025340315</v>
      </c>
      <c r="J86" s="257">
        <f t="shared" si="23"/>
        <v>883</v>
      </c>
      <c r="K86" s="256">
        <f>+IFERROR(VLOOKUP($A86,UPP!$C$10:$V$329,14,FALSE),0)</f>
        <v>0.65677065455497374</v>
      </c>
      <c r="L86" s="257">
        <f t="shared" si="24"/>
        <v>883</v>
      </c>
      <c r="M86" s="256">
        <f>+IFERROR(VLOOKUP($A86,UPP!$C$10:$V$329,15,FALSE),0)</f>
        <v>0.13135413091099479</v>
      </c>
      <c r="N86" s="257">
        <f t="shared" si="25"/>
        <v>883</v>
      </c>
      <c r="O86" s="376">
        <f t="shared" si="30"/>
        <v>0</v>
      </c>
      <c r="P86" s="376">
        <f t="shared" si="31"/>
        <v>0</v>
      </c>
      <c r="Q86" s="376">
        <f t="shared" si="32"/>
        <v>0.93424044391205663</v>
      </c>
      <c r="R86" s="256">
        <f>+O86*VLOOKUP($A86,UPP!$C89:$AC402,25,FALSE)+I86*(1-VLOOKUP($A86,UPP!$C89:$AC402,25,FALSE))</f>
        <v>1.3800292025340315</v>
      </c>
      <c r="S86" s="256">
        <f>+P86*VLOOKUP($A86,UPP!$C89:$AC402,26,FALSE)+K86*(1-VLOOKUP($A86,UPP!$C89:$AC402,26,FALSE))</f>
        <v>0.65677065455497374</v>
      </c>
      <c r="T86" s="256">
        <f>+Q86*VLOOKUP($A86,UPP!$C89:$AC402,27,FALSE)+M86*(1-VLOOKUP($A86,UPP!$C89:$AC402,27,FALSE))</f>
        <v>0.13135413091099479</v>
      </c>
      <c r="U86" s="256">
        <f t="shared" si="26"/>
        <v>2.1681539880000003</v>
      </c>
      <c r="V86" s="469">
        <f t="shared" si="27"/>
        <v>0.93424044391205663</v>
      </c>
      <c r="W86" s="469">
        <f t="shared" si="28"/>
        <v>2.1681539880000003</v>
      </c>
      <c r="X86" s="256">
        <f t="shared" si="29"/>
        <v>2.1680000000000001</v>
      </c>
      <c r="Y86" s="326"/>
      <c r="Z86" s="256">
        <f t="shared" si="18"/>
        <v>1.3799311892296187</v>
      </c>
      <c r="AA86" s="256">
        <f t="shared" si="19"/>
        <v>0.6567240089753178</v>
      </c>
      <c r="AB86" s="256">
        <f t="shared" si="20"/>
        <v>0.13134480179506358</v>
      </c>
      <c r="AC86" s="256"/>
      <c r="AG86" s="256"/>
      <c r="AH86" s="326"/>
    </row>
    <row r="87" spans="1:34" x14ac:dyDescent="0.2">
      <c r="A87" s="375">
        <f>+'IBNR+Freq'!B91</f>
        <v>465</v>
      </c>
      <c r="B87" s="375">
        <f>+'IBNR+Freq'!C91</f>
        <v>1</v>
      </c>
      <c r="C87" s="256">
        <f>+'IBNR+Freq'!W91</f>
        <v>0</v>
      </c>
      <c r="D87" s="375">
        <f>+'IBNR+Freq'!J91</f>
        <v>804</v>
      </c>
      <c r="E87" s="256">
        <f>+'IBNR+Freq'!X91</f>
        <v>0</v>
      </c>
      <c r="F87" s="375">
        <f t="shared" si="21"/>
        <v>804</v>
      </c>
      <c r="G87" s="256">
        <f>+'IBNR+Freq'!Y91</f>
        <v>1.4509191295059784E-3</v>
      </c>
      <c r="H87" s="375">
        <f t="shared" si="22"/>
        <v>804</v>
      </c>
      <c r="I87" s="256">
        <f>++IFERROR(VLOOKUP($A87,UPP!$C$10:$V$329,13,FALSE),0)</f>
        <v>1.5214026931695905</v>
      </c>
      <c r="J87" s="257">
        <f t="shared" si="23"/>
        <v>804</v>
      </c>
      <c r="K87" s="256">
        <f>+IFERROR(VLOOKUP($A87,UPP!$C$10:$V$329,14,FALSE),0)</f>
        <v>0.81232900955555543</v>
      </c>
      <c r="L87" s="257">
        <f t="shared" si="24"/>
        <v>804</v>
      </c>
      <c r="M87" s="256">
        <f>+IFERROR(VLOOKUP($A87,UPP!$C$10:$V$329,15,FALSE),0)</f>
        <v>0.14923621327485379</v>
      </c>
      <c r="N87" s="257">
        <f t="shared" si="25"/>
        <v>804</v>
      </c>
      <c r="O87" s="376">
        <f t="shared" si="30"/>
        <v>0</v>
      </c>
      <c r="P87" s="376">
        <f t="shared" si="31"/>
        <v>0</v>
      </c>
      <c r="Q87" s="376">
        <f t="shared" si="32"/>
        <v>1.4491780265505712E-3</v>
      </c>
      <c r="R87" s="256">
        <f>+O87*VLOOKUP($A87,UPP!$C90:$AC403,25,FALSE)+I87*(1-VLOOKUP($A87,UPP!$C90:$AC403,25,FALSE))</f>
        <v>1.5214026931695905</v>
      </c>
      <c r="S87" s="256">
        <f>+P87*VLOOKUP($A87,UPP!$C90:$AC403,26,FALSE)+K87*(1-VLOOKUP($A87,UPP!$C90:$AC403,26,FALSE))</f>
        <v>0.81232900955555543</v>
      </c>
      <c r="T87" s="256">
        <f>+Q87*VLOOKUP($A87,UPP!$C90:$AC403,27,FALSE)+M87*(1-VLOOKUP($A87,UPP!$C90:$AC403,27,FALSE))</f>
        <v>0.14923621327485379</v>
      </c>
      <c r="U87" s="256">
        <f t="shared" si="26"/>
        <v>2.4829679159999998</v>
      </c>
      <c r="V87" s="469">
        <f t="shared" si="27"/>
        <v>1.4491780265505712E-3</v>
      </c>
      <c r="W87" s="469">
        <f t="shared" si="28"/>
        <v>2.4829679159999998</v>
      </c>
      <c r="X87" s="256">
        <f t="shared" si="29"/>
        <v>2.4830000000000001</v>
      </c>
      <c r="Y87" s="326"/>
      <c r="Z87" s="256">
        <f t="shared" si="18"/>
        <v>1.5214223521767383</v>
      </c>
      <c r="AA87" s="256">
        <f t="shared" si="19"/>
        <v>0.81233950617283945</v>
      </c>
      <c r="AB87" s="256">
        <f t="shared" si="20"/>
        <v>0.14923814165042235</v>
      </c>
      <c r="AC87" s="256"/>
      <c r="AG87" s="256"/>
      <c r="AH87" s="326"/>
    </row>
    <row r="88" spans="1:34" x14ac:dyDescent="0.2">
      <c r="A88" s="375">
        <f>+'IBNR+Freq'!B92</f>
        <v>471</v>
      </c>
      <c r="B88" s="375">
        <f>+'IBNR+Freq'!C92</f>
        <v>1</v>
      </c>
      <c r="C88" s="256">
        <f>+'IBNR+Freq'!W92</f>
        <v>0</v>
      </c>
      <c r="D88" s="375">
        <f>+'IBNR+Freq'!J92</f>
        <v>4037</v>
      </c>
      <c r="E88" s="256">
        <f>+'IBNR+Freq'!X92</f>
        <v>5.225964453464565E-3</v>
      </c>
      <c r="F88" s="375">
        <f t="shared" si="21"/>
        <v>4037</v>
      </c>
      <c r="G88" s="256">
        <f>+'IBNR+Freq'!Y92</f>
        <v>2.4881098247479471E-3</v>
      </c>
      <c r="H88" s="375">
        <f t="shared" si="22"/>
        <v>4037</v>
      </c>
      <c r="I88" s="256">
        <f>++IFERROR(VLOOKUP($A88,UPP!$C$10:$V$329,13,FALSE),0)</f>
        <v>0.52922691911641795</v>
      </c>
      <c r="J88" s="257">
        <f t="shared" si="23"/>
        <v>4037</v>
      </c>
      <c r="K88" s="256">
        <f>+IFERROR(VLOOKUP($A88,UPP!$C$10:$V$329,14,FALSE),0)</f>
        <v>0.27895211992835828</v>
      </c>
      <c r="L88" s="257">
        <f t="shared" si="24"/>
        <v>4037</v>
      </c>
      <c r="M88" s="256">
        <f>+IFERROR(VLOOKUP($A88,UPP!$C$10:$V$329,15,FALSE),0)</f>
        <v>6.5175728955223874E-2</v>
      </c>
      <c r="N88" s="257">
        <f t="shared" si="25"/>
        <v>4037</v>
      </c>
      <c r="O88" s="376">
        <f t="shared" si="30"/>
        <v>0</v>
      </c>
      <c r="P88" s="376">
        <f t="shared" si="31"/>
        <v>5.2196932961204078E-3</v>
      </c>
      <c r="Q88" s="376">
        <f t="shared" si="32"/>
        <v>2.4851240929582496E-3</v>
      </c>
      <c r="R88" s="256">
        <f>+O88*VLOOKUP($A88,UPP!$C91:$AC404,25,FALSE)+I88*(1-VLOOKUP($A88,UPP!$C91:$AC404,25,FALSE))</f>
        <v>0.52922691911641795</v>
      </c>
      <c r="S88" s="256">
        <f>+P88*VLOOKUP($A88,UPP!$C91:$AC404,26,FALSE)+K88*(1-VLOOKUP($A88,UPP!$C91:$AC404,26,FALSE))</f>
        <v>0.27621479566203588</v>
      </c>
      <c r="T88" s="256">
        <f>+Q88*VLOOKUP($A88,UPP!$C91:$AC404,27,FALSE)+M88*(1-VLOOKUP($A88,UPP!$C91:$AC404,27,FALSE))</f>
        <v>6.4548822906601216E-2</v>
      </c>
      <c r="U88" s="256">
        <f t="shared" si="26"/>
        <v>0.87335476800000011</v>
      </c>
      <c r="V88" s="469">
        <f t="shared" si="27"/>
        <v>7.7048173890786574E-3</v>
      </c>
      <c r="W88" s="469">
        <f t="shared" si="28"/>
        <v>0.86999053768505508</v>
      </c>
      <c r="X88" s="256">
        <f t="shared" si="29"/>
        <v>0.87</v>
      </c>
      <c r="Y88" s="326"/>
      <c r="Z88" s="256">
        <f t="shared" si="18"/>
        <v>0.52923267516958061</v>
      </c>
      <c r="AA88" s="256">
        <f t="shared" si="19"/>
        <v>0.27621779986872064</v>
      </c>
      <c r="AB88" s="256">
        <f t="shared" si="20"/>
        <v>6.4549524961698607E-2</v>
      </c>
      <c r="AC88" s="256"/>
      <c r="AG88" s="256"/>
      <c r="AH88" s="326"/>
    </row>
    <row r="89" spans="1:34" x14ac:dyDescent="0.2">
      <c r="A89" s="375">
        <f>+'IBNR+Freq'!B93</f>
        <v>472</v>
      </c>
      <c r="B89" s="375">
        <f>+'IBNR+Freq'!C93</f>
        <v>1</v>
      </c>
      <c r="C89" s="256">
        <f>+'IBNR+Freq'!W93</f>
        <v>0</v>
      </c>
      <c r="D89" s="375">
        <f>+'IBNR+Freq'!J93</f>
        <v>8104</v>
      </c>
      <c r="E89" s="256">
        <f>+'IBNR+Freq'!X93</f>
        <v>0</v>
      </c>
      <c r="F89" s="375">
        <f t="shared" si="21"/>
        <v>8104</v>
      </c>
      <c r="G89" s="256">
        <f>+'IBNR+Freq'!Y93</f>
        <v>6.8660592493189732E-2</v>
      </c>
      <c r="H89" s="375">
        <f t="shared" si="22"/>
        <v>8104</v>
      </c>
      <c r="I89" s="256">
        <f>++IFERROR(VLOOKUP($A89,UPP!$C$10:$V$329,13,FALSE),0)</f>
        <v>0.4571395314626866</v>
      </c>
      <c r="J89" s="257">
        <f t="shared" si="23"/>
        <v>8104</v>
      </c>
      <c r="K89" s="256">
        <f>+IFERROR(VLOOKUP($A89,UPP!$C$10:$V$329,14,FALSE),0)</f>
        <v>0.27349554727164177</v>
      </c>
      <c r="L89" s="257">
        <f t="shared" si="24"/>
        <v>8104</v>
      </c>
      <c r="M89" s="256">
        <f>+IFERROR(VLOOKUP($A89,UPP!$C$10:$V$329,15,FALSE),0)</f>
        <v>6.1477385265671654E-2</v>
      </c>
      <c r="N89" s="257">
        <f t="shared" si="25"/>
        <v>8104</v>
      </c>
      <c r="O89" s="376">
        <f t="shared" si="30"/>
        <v>0</v>
      </c>
      <c r="P89" s="376">
        <f t="shared" si="31"/>
        <v>0</v>
      </c>
      <c r="Q89" s="376">
        <f t="shared" si="32"/>
        <v>6.857819978219791E-2</v>
      </c>
      <c r="R89" s="256">
        <f>+O89*VLOOKUP($A89,UPP!$C92:$AC405,25,FALSE)+I89*(1-VLOOKUP($A89,UPP!$C92:$AC405,25,FALSE))</f>
        <v>0.4571395314626866</v>
      </c>
      <c r="S89" s="256">
        <f>+P89*VLOOKUP($A89,UPP!$C92:$AC405,26,FALSE)+K89*(1-VLOOKUP($A89,UPP!$C92:$AC405,26,FALSE))</f>
        <v>0.27076059179892537</v>
      </c>
      <c r="T89" s="256">
        <f>+Q89*VLOOKUP($A89,UPP!$C92:$AC405,27,FALSE)+M89*(1-VLOOKUP($A89,UPP!$C92:$AC405,27,FALSE))</f>
        <v>6.154839341083692E-2</v>
      </c>
      <c r="U89" s="256">
        <f t="shared" si="26"/>
        <v>0.79211246400000002</v>
      </c>
      <c r="V89" s="469">
        <f t="shared" si="27"/>
        <v>6.857819978219791E-2</v>
      </c>
      <c r="W89" s="469">
        <f t="shared" si="28"/>
        <v>0.78944851667244897</v>
      </c>
      <c r="X89" s="256">
        <f t="shared" si="29"/>
        <v>0.78900000000000003</v>
      </c>
      <c r="Y89" s="326"/>
      <c r="Z89" s="256">
        <f t="shared" si="18"/>
        <v>0.45687981256124294</v>
      </c>
      <c r="AA89" s="256">
        <f t="shared" si="19"/>
        <v>0.27060676208476508</v>
      </c>
      <c r="AB89" s="256">
        <f t="shared" si="20"/>
        <v>6.1513425353991909E-2</v>
      </c>
      <c r="AC89" s="256"/>
      <c r="AG89" s="256"/>
      <c r="AH89" s="326"/>
    </row>
    <row r="90" spans="1:34" x14ac:dyDescent="0.2">
      <c r="A90" s="375">
        <f>+'IBNR+Freq'!B94</f>
        <v>473</v>
      </c>
      <c r="B90" s="375">
        <f>+'IBNR+Freq'!C94</f>
        <v>1</v>
      </c>
      <c r="C90" s="256">
        <f>+'IBNR+Freq'!W94</f>
        <v>4.4978144121518246</v>
      </c>
      <c r="D90" s="375">
        <f>+'IBNR+Freq'!J94</f>
        <v>43263</v>
      </c>
      <c r="E90" s="256">
        <f>+'IBNR+Freq'!X94</f>
        <v>0.95713130356690845</v>
      </c>
      <c r="F90" s="375">
        <f t="shared" si="21"/>
        <v>43263</v>
      </c>
      <c r="G90" s="256">
        <f>+'IBNR+Freq'!Y94</f>
        <v>6.0189589080882414E-2</v>
      </c>
      <c r="H90" s="375">
        <f t="shared" si="22"/>
        <v>43263</v>
      </c>
      <c r="I90" s="256">
        <f>++IFERROR(VLOOKUP($A90,UPP!$C$10:$V$329,13,FALSE),0)</f>
        <v>1.0668898444552986</v>
      </c>
      <c r="J90" s="257">
        <f t="shared" si="23"/>
        <v>43263</v>
      </c>
      <c r="K90" s="256">
        <f>+IFERROR(VLOOKUP($A90,UPP!$C$10:$V$329,14,FALSE),0)</f>
        <v>0.6333923543863933</v>
      </c>
      <c r="L90" s="257">
        <f t="shared" si="24"/>
        <v>43263</v>
      </c>
      <c r="M90" s="256">
        <f>+IFERROR(VLOOKUP($A90,UPP!$C$10:$V$329,15,FALSE),0)</f>
        <v>9.7203777158307886E-2</v>
      </c>
      <c r="N90" s="257">
        <f t="shared" si="25"/>
        <v>43263</v>
      </c>
      <c r="O90" s="376">
        <f t="shared" si="30"/>
        <v>4.492417034857243</v>
      </c>
      <c r="P90" s="376">
        <f t="shared" si="31"/>
        <v>0.95598274600262823</v>
      </c>
      <c r="Q90" s="376">
        <f t="shared" si="32"/>
        <v>6.0117361573985353E-2</v>
      </c>
      <c r="R90" s="256">
        <f>+O90*VLOOKUP($A90,UPP!$C93:$AC406,25,FALSE)+I90*(1-VLOOKUP($A90,UPP!$C93:$AC406,25,FALSE))</f>
        <v>1.1011451163593178</v>
      </c>
      <c r="S90" s="256">
        <f>+P90*VLOOKUP($A90,UPP!$C93:$AC406,26,FALSE)+K90*(1-VLOOKUP($A90,UPP!$C93:$AC406,26,FALSE))</f>
        <v>0.64629597005104267</v>
      </c>
      <c r="T90" s="256">
        <f>+Q90*VLOOKUP($A90,UPP!$C93:$AC406,27,FALSE)+M90*(1-VLOOKUP($A90,UPP!$C93:$AC406,27,FALSE))</f>
        <v>9.5720320534934983E-2</v>
      </c>
      <c r="U90" s="256">
        <f t="shared" si="26"/>
        <v>1.7974859759999997</v>
      </c>
      <c r="V90" s="469">
        <f t="shared" si="27"/>
        <v>5.5085171424338562</v>
      </c>
      <c r="W90" s="469">
        <f t="shared" si="28"/>
        <v>1.8431614069452955</v>
      </c>
      <c r="X90" s="256">
        <f t="shared" si="29"/>
        <v>1.843</v>
      </c>
      <c r="Y90" s="326"/>
      <c r="Z90" s="256">
        <f t="shared" si="18"/>
        <v>1.1010486883042983</v>
      </c>
      <c r="AA90" s="256">
        <f t="shared" si="19"/>
        <v>0.6462393734567945</v>
      </c>
      <c r="AB90" s="256">
        <f t="shared" si="20"/>
        <v>9.5711938238907071E-2</v>
      </c>
      <c r="AC90" s="256"/>
      <c r="AG90" s="256"/>
      <c r="AH90" s="326"/>
    </row>
    <row r="91" spans="1:34" x14ac:dyDescent="0.2">
      <c r="A91" s="375">
        <f>+'IBNR+Freq'!B95</f>
        <v>474</v>
      </c>
      <c r="B91" s="375">
        <f>+'IBNR+Freq'!C95</f>
        <v>1</v>
      </c>
      <c r="C91" s="256">
        <f>+'IBNR+Freq'!W95</f>
        <v>0</v>
      </c>
      <c r="D91" s="375">
        <f>+'IBNR+Freq'!J95</f>
        <v>25679</v>
      </c>
      <c r="E91" s="256">
        <f>+'IBNR+Freq'!X95</f>
        <v>0</v>
      </c>
      <c r="F91" s="375">
        <f t="shared" si="21"/>
        <v>25679</v>
      </c>
      <c r="G91" s="256">
        <f>+'IBNR+Freq'!Y95</f>
        <v>1.0118781197855482E-2</v>
      </c>
      <c r="H91" s="375">
        <f t="shared" si="22"/>
        <v>25679</v>
      </c>
      <c r="I91" s="256">
        <f>++IFERROR(VLOOKUP($A91,UPP!$C$10:$V$329,13,FALSE),0)</f>
        <v>0.94445915336373998</v>
      </c>
      <c r="J91" s="257">
        <f t="shared" si="23"/>
        <v>25679</v>
      </c>
      <c r="K91" s="256">
        <f>+IFERROR(VLOOKUP($A91,UPP!$C$10:$V$329,14,FALSE),0)</f>
        <v>0.45753798985176741</v>
      </c>
      <c r="L91" s="257">
        <f t="shared" si="24"/>
        <v>25679</v>
      </c>
      <c r="M91" s="256">
        <f>+IFERROR(VLOOKUP($A91,UPP!$C$10:$V$329,15,FALSE),0)</f>
        <v>7.0519616784492589E-2</v>
      </c>
      <c r="N91" s="257">
        <f t="shared" si="25"/>
        <v>25679</v>
      </c>
      <c r="O91" s="376">
        <f t="shared" si="30"/>
        <v>0</v>
      </c>
      <c r="P91" s="376">
        <f t="shared" si="31"/>
        <v>0</v>
      </c>
      <c r="Q91" s="376">
        <f t="shared" si="32"/>
        <v>1.0106638660418056E-2</v>
      </c>
      <c r="R91" s="256">
        <f>+O91*VLOOKUP($A91,UPP!$C94:$AC407,25,FALSE)+I91*(1-VLOOKUP($A91,UPP!$C94:$AC407,25,FALSE))</f>
        <v>0.93501456183010256</v>
      </c>
      <c r="S91" s="256">
        <f>+P91*VLOOKUP($A91,UPP!$C94:$AC407,26,FALSE)+K91*(1-VLOOKUP($A91,UPP!$C94:$AC407,26,FALSE))</f>
        <v>0.44381185015621438</v>
      </c>
      <c r="T91" s="256">
        <f>+Q91*VLOOKUP($A91,UPP!$C94:$AC407,27,FALSE)+M91*(1-VLOOKUP($A91,UPP!$C94:$AC407,27,FALSE))</f>
        <v>6.8707227440770346E-2</v>
      </c>
      <c r="U91" s="256">
        <f t="shared" si="26"/>
        <v>1.47251676</v>
      </c>
      <c r="V91" s="469">
        <f t="shared" si="27"/>
        <v>1.0106638660418056E-2</v>
      </c>
      <c r="W91" s="469">
        <f t="shared" si="28"/>
        <v>1.4475336394270872</v>
      </c>
      <c r="X91" s="256">
        <f t="shared" si="29"/>
        <v>1.448</v>
      </c>
      <c r="Y91" s="326"/>
      <c r="Z91" s="256">
        <f t="shared" si="18"/>
        <v>0.93531580106548873</v>
      </c>
      <c r="AA91" s="256">
        <f t="shared" si="19"/>
        <v>0.44395483567521499</v>
      </c>
      <c r="AB91" s="256">
        <f t="shared" si="20"/>
        <v>6.8729363259296267E-2</v>
      </c>
      <c r="AC91" s="256"/>
      <c r="AG91" s="256"/>
      <c r="AH91" s="326"/>
    </row>
    <row r="92" spans="1:34" x14ac:dyDescent="0.2">
      <c r="A92" s="375">
        <f>+'IBNR+Freq'!B96</f>
        <v>475</v>
      </c>
      <c r="B92" s="375">
        <f>+'IBNR+Freq'!C96</f>
        <v>1</v>
      </c>
      <c r="C92" s="256">
        <f>+'IBNR+Freq'!W96</f>
        <v>0</v>
      </c>
      <c r="D92" s="375">
        <f>+'IBNR+Freq'!J96</f>
        <v>112550</v>
      </c>
      <c r="E92" s="256">
        <f>+'IBNR+Freq'!X96</f>
        <v>0.14887556360571477</v>
      </c>
      <c r="F92" s="375">
        <f t="shared" si="21"/>
        <v>112550</v>
      </c>
      <c r="G92" s="256">
        <f>+'IBNR+Freq'!Y96</f>
        <v>4.2373096229132108E-2</v>
      </c>
      <c r="H92" s="375">
        <f t="shared" si="22"/>
        <v>112550</v>
      </c>
      <c r="I92" s="256">
        <f>++IFERROR(VLOOKUP($A92,UPP!$C$10:$V$329,13,FALSE),0)</f>
        <v>1.4858390989132655</v>
      </c>
      <c r="J92" s="257">
        <f t="shared" si="23"/>
        <v>112550</v>
      </c>
      <c r="K92" s="256">
        <f>+IFERROR(VLOOKUP($A92,UPP!$C$10:$V$329,14,FALSE),0)</f>
        <v>0.36629199822959191</v>
      </c>
      <c r="L92" s="257">
        <f t="shared" si="24"/>
        <v>112550</v>
      </c>
      <c r="M92" s="256">
        <f>+IFERROR(VLOOKUP($A92,UPP!$C$10:$V$329,15,FALSE),0)</f>
        <v>9.2606554857142878E-2</v>
      </c>
      <c r="N92" s="257">
        <f t="shared" si="25"/>
        <v>112550</v>
      </c>
      <c r="O92" s="376">
        <f t="shared" si="30"/>
        <v>0</v>
      </c>
      <c r="P92" s="376">
        <f t="shared" si="31"/>
        <v>0.14869691292938791</v>
      </c>
      <c r="Q92" s="376">
        <f t="shared" si="32"/>
        <v>4.2322248513657151E-2</v>
      </c>
      <c r="R92" s="256">
        <f>+O92*VLOOKUP($A92,UPP!$C95:$AC408,25,FALSE)+I92*(1-VLOOKUP($A92,UPP!$C95:$AC408,25,FALSE))</f>
        <v>1.4561223169350002</v>
      </c>
      <c r="S92" s="256">
        <f>+P92*VLOOKUP($A92,UPP!$C95:$AC408,26,FALSE)+K92*(1-VLOOKUP($A92,UPP!$C95:$AC408,26,FALSE))</f>
        <v>0.35106034225857763</v>
      </c>
      <c r="T92" s="256">
        <f>+Q92*VLOOKUP($A92,UPP!$C95:$AC408,27,FALSE)+M92*(1-VLOOKUP($A92,UPP!$C95:$AC408,27,FALSE))</f>
        <v>8.8583810349664033E-2</v>
      </c>
      <c r="U92" s="256">
        <f t="shared" si="26"/>
        <v>1.9447376520000001</v>
      </c>
      <c r="V92" s="469">
        <f t="shared" si="27"/>
        <v>0.19101916144304507</v>
      </c>
      <c r="W92" s="469">
        <f t="shared" si="28"/>
        <v>1.8957664695432419</v>
      </c>
      <c r="X92" s="256">
        <f t="shared" si="29"/>
        <v>1.8959999999999999</v>
      </c>
      <c r="Y92" s="326"/>
      <c r="Z92" s="256">
        <f t="shared" si="18"/>
        <v>1.4563016897191654</v>
      </c>
      <c r="AA92" s="256">
        <f t="shared" si="19"/>
        <v>0.35110358771280126</v>
      </c>
      <c r="AB92" s="256">
        <f t="shared" si="20"/>
        <v>8.8594722568033052E-2</v>
      </c>
      <c r="AC92" s="256"/>
      <c r="AG92" s="256"/>
      <c r="AH92" s="326"/>
    </row>
    <row r="93" spans="1:34" x14ac:dyDescent="0.2">
      <c r="A93" s="375">
        <f>+'IBNR+Freq'!B97</f>
        <v>476</v>
      </c>
      <c r="B93" s="375">
        <f>+'IBNR+Freq'!C97</f>
        <v>1</v>
      </c>
      <c r="C93" s="256">
        <f>+'IBNR+Freq'!W97</f>
        <v>0</v>
      </c>
      <c r="D93" s="375">
        <f>+'IBNR+Freq'!J97</f>
        <v>4542</v>
      </c>
      <c r="E93" s="256">
        <f>+'IBNR+Freq'!X97</f>
        <v>0</v>
      </c>
      <c r="F93" s="375">
        <f t="shared" si="21"/>
        <v>4542</v>
      </c>
      <c r="G93" s="256">
        <f>+'IBNR+Freq'!Y97</f>
        <v>5.4296772391094879E-2</v>
      </c>
      <c r="H93" s="375">
        <f t="shared" si="22"/>
        <v>4542</v>
      </c>
      <c r="I93" s="256">
        <f>++IFERROR(VLOOKUP($A93,UPP!$C$10:$V$329,13,FALSE),0)</f>
        <v>0.58291942076222036</v>
      </c>
      <c r="J93" s="257">
        <f t="shared" si="23"/>
        <v>4542</v>
      </c>
      <c r="K93" s="256">
        <f>+IFERROR(VLOOKUP($A93,UPP!$C$10:$V$329,14,FALSE),0)</f>
        <v>0.30118800512013255</v>
      </c>
      <c r="L93" s="257">
        <f t="shared" si="24"/>
        <v>4542</v>
      </c>
      <c r="M93" s="256">
        <f>+IFERROR(VLOOKUP($A93,UPP!$C$10:$V$329,15,FALSE),0)</f>
        <v>5.5256714117647057E-2</v>
      </c>
      <c r="N93" s="257">
        <f t="shared" si="25"/>
        <v>4542</v>
      </c>
      <c r="O93" s="376">
        <f t="shared" si="30"/>
        <v>0</v>
      </c>
      <c r="P93" s="376">
        <f t="shared" si="31"/>
        <v>0</v>
      </c>
      <c r="Q93" s="376">
        <f t="shared" si="32"/>
        <v>5.4231616264225568E-2</v>
      </c>
      <c r="R93" s="256">
        <f>+O93*VLOOKUP($A93,UPP!$C96:$AC409,25,FALSE)+I93*(1-VLOOKUP($A93,UPP!$C96:$AC409,25,FALSE))</f>
        <v>0.58291942076222036</v>
      </c>
      <c r="S93" s="256">
        <f>+P93*VLOOKUP($A93,UPP!$C96:$AC409,26,FALSE)+K93*(1-VLOOKUP($A93,UPP!$C96:$AC409,26,FALSE))</f>
        <v>0.29817612506893121</v>
      </c>
      <c r="T93" s="256">
        <f>+Q93*VLOOKUP($A93,UPP!$C96:$AC409,27,FALSE)+M93*(1-VLOOKUP($A93,UPP!$C96:$AC409,27,FALSE))</f>
        <v>5.5246463139112842E-2</v>
      </c>
      <c r="U93" s="256">
        <f t="shared" si="26"/>
        <v>0.93936414000000001</v>
      </c>
      <c r="V93" s="469">
        <f t="shared" si="27"/>
        <v>5.4231616264225568E-2</v>
      </c>
      <c r="W93" s="469">
        <f t="shared" si="28"/>
        <v>0.93634200897026443</v>
      </c>
      <c r="X93" s="256">
        <f t="shared" si="29"/>
        <v>0.93600000000000005</v>
      </c>
      <c r="Y93" s="326"/>
      <c r="Z93" s="256">
        <f t="shared" si="18"/>
        <v>0.58270650318623629</v>
      </c>
      <c r="AA93" s="256">
        <f t="shared" si="19"/>
        <v>0.29806721303837475</v>
      </c>
      <c r="AB93" s="256">
        <f t="shared" si="20"/>
        <v>5.5226283775388962E-2</v>
      </c>
      <c r="AC93" s="256"/>
      <c r="AG93" s="256"/>
      <c r="AH93" s="326"/>
    </row>
    <row r="94" spans="1:34" x14ac:dyDescent="0.2">
      <c r="A94" s="375">
        <f>+'IBNR+Freq'!B98</f>
        <v>477</v>
      </c>
      <c r="B94" s="375">
        <f>+'IBNR+Freq'!C98</f>
        <v>1</v>
      </c>
      <c r="C94" s="256">
        <f>+'IBNR+Freq'!W98</f>
        <v>0</v>
      </c>
      <c r="D94" s="375">
        <f>+'IBNR+Freq'!J98</f>
        <v>2613</v>
      </c>
      <c r="E94" s="256">
        <f>+'IBNR+Freq'!X98</f>
        <v>0</v>
      </c>
      <c r="F94" s="375">
        <f t="shared" si="21"/>
        <v>2613</v>
      </c>
      <c r="G94" s="256">
        <f>+'IBNR+Freq'!Y98</f>
        <v>0.20779901800302619</v>
      </c>
      <c r="H94" s="375">
        <f t="shared" si="22"/>
        <v>2613</v>
      </c>
      <c r="I94" s="256">
        <f>++IFERROR(VLOOKUP($A94,UPP!$C$10:$V$329,13,FALSE),0)</f>
        <v>0.80210145361572038</v>
      </c>
      <c r="J94" s="257">
        <f t="shared" si="23"/>
        <v>2613</v>
      </c>
      <c r="K94" s="256">
        <f>+IFERROR(VLOOKUP($A94,UPP!$C$10:$V$329,14,FALSE),0)</f>
        <v>0.56438345656768563</v>
      </c>
      <c r="L94" s="257">
        <f t="shared" si="24"/>
        <v>2613</v>
      </c>
      <c r="M94" s="256">
        <f>+IFERROR(VLOOKUP($A94,UPP!$C$10:$V$329,15,FALSE),0)</f>
        <v>7.5565985816593892E-2</v>
      </c>
      <c r="N94" s="257">
        <f t="shared" si="25"/>
        <v>2613</v>
      </c>
      <c r="O94" s="376">
        <f t="shared" si="30"/>
        <v>0</v>
      </c>
      <c r="P94" s="376">
        <f t="shared" si="31"/>
        <v>0</v>
      </c>
      <c r="Q94" s="376">
        <f t="shared" si="32"/>
        <v>0.20754965918142257</v>
      </c>
      <c r="R94" s="256">
        <f>+O94*VLOOKUP($A94,UPP!$C97:$AC410,25,FALSE)+I94*(1-VLOOKUP($A94,UPP!$C97:$AC410,25,FALSE))</f>
        <v>0.80210145361572038</v>
      </c>
      <c r="S94" s="256">
        <f>+P94*VLOOKUP($A94,UPP!$C97:$AC410,26,FALSE)+K94*(1-VLOOKUP($A94,UPP!$C97:$AC410,26,FALSE))</f>
        <v>0.55873962200200877</v>
      </c>
      <c r="T94" s="256">
        <f>+Q94*VLOOKUP($A94,UPP!$C97:$AC410,27,FALSE)+M94*(1-VLOOKUP($A94,UPP!$C97:$AC410,27,FALSE))</f>
        <v>7.6885822550242178E-2</v>
      </c>
      <c r="U94" s="256">
        <f t="shared" si="26"/>
        <v>1.4420508959999998</v>
      </c>
      <c r="V94" s="469">
        <f t="shared" si="27"/>
        <v>0.20754965918142257</v>
      </c>
      <c r="W94" s="469">
        <f t="shared" si="28"/>
        <v>1.4377268981679714</v>
      </c>
      <c r="X94" s="256">
        <f t="shared" si="29"/>
        <v>1.4379999999999999</v>
      </c>
      <c r="Y94" s="326"/>
      <c r="Z94" s="256">
        <f t="shared" si="18"/>
        <v>0.80225381591535772</v>
      </c>
      <c r="AA94" s="256">
        <f t="shared" si="19"/>
        <v>0.55884575677252057</v>
      </c>
      <c r="AB94" s="256">
        <f t="shared" si="20"/>
        <v>7.6900427312121683E-2</v>
      </c>
      <c r="AC94" s="256"/>
      <c r="AG94" s="256"/>
      <c r="AH94" s="326"/>
    </row>
    <row r="95" spans="1:34" x14ac:dyDescent="0.2">
      <c r="A95" s="375">
        <f>+'IBNR+Freq'!B99</f>
        <v>483</v>
      </c>
      <c r="B95" s="375">
        <f>+'IBNR+Freq'!C99</f>
        <v>1</v>
      </c>
      <c r="C95" s="256">
        <f>+'IBNR+Freq'!W99</f>
        <v>0</v>
      </c>
      <c r="D95" s="375">
        <f>+'IBNR+Freq'!J99</f>
        <v>2701</v>
      </c>
      <c r="E95" s="256">
        <f>+'IBNR+Freq'!X99</f>
        <v>0</v>
      </c>
      <c r="F95" s="375">
        <f t="shared" si="21"/>
        <v>2701</v>
      </c>
      <c r="G95" s="256">
        <f>+'IBNR+Freq'!Y99</f>
        <v>3.1988287919787185E-4</v>
      </c>
      <c r="H95" s="375">
        <f t="shared" si="22"/>
        <v>2701</v>
      </c>
      <c r="I95" s="256">
        <f>++IFERROR(VLOOKUP($A95,UPP!$C$10:$V$329,13,FALSE),0)</f>
        <v>0.51683549355160152</v>
      </c>
      <c r="J95" s="257">
        <f t="shared" si="23"/>
        <v>2701</v>
      </c>
      <c r="K95" s="256">
        <f>+IFERROR(VLOOKUP($A95,UPP!$C$10:$V$329,14,FALSE),0)</f>
        <v>0.54883007172384346</v>
      </c>
      <c r="L95" s="257">
        <f t="shared" si="24"/>
        <v>2701</v>
      </c>
      <c r="M95" s="256">
        <f>+IFERROR(VLOOKUP($A95,UPP!$C$10:$V$329,15,FALSE),0)</f>
        <v>8.6959622724555152E-2</v>
      </c>
      <c r="N95" s="257">
        <f t="shared" si="25"/>
        <v>2701</v>
      </c>
      <c r="O95" s="376">
        <f t="shared" si="30"/>
        <v>0</v>
      </c>
      <c r="P95" s="376">
        <f t="shared" si="31"/>
        <v>0</v>
      </c>
      <c r="Q95" s="376">
        <f t="shared" si="32"/>
        <v>3.1949901974283443E-4</v>
      </c>
      <c r="R95" s="256">
        <f>+O95*VLOOKUP($A95,UPP!$C98:$AC411,25,FALSE)+I95*(1-VLOOKUP($A95,UPP!$C98:$AC411,25,FALSE))</f>
        <v>0.51683549355160152</v>
      </c>
      <c r="S95" s="256">
        <f>+P95*VLOOKUP($A95,UPP!$C98:$AC411,26,FALSE)+K95*(1-VLOOKUP($A95,UPP!$C98:$AC411,26,FALSE))</f>
        <v>0.54334177100660497</v>
      </c>
      <c r="T95" s="256">
        <f>+Q95*VLOOKUP($A95,UPP!$C98:$AC411,27,FALSE)+M95*(1-VLOOKUP($A95,UPP!$C98:$AC411,27,FALSE))</f>
        <v>8.6093221487507018E-2</v>
      </c>
      <c r="U95" s="256">
        <f t="shared" si="26"/>
        <v>1.152625188</v>
      </c>
      <c r="V95" s="469">
        <f t="shared" si="27"/>
        <v>3.1949901974283443E-4</v>
      </c>
      <c r="W95" s="469">
        <f t="shared" si="28"/>
        <v>1.1462704860457134</v>
      </c>
      <c r="X95" s="256">
        <f t="shared" si="29"/>
        <v>1.1459999999999999</v>
      </c>
      <c r="Y95" s="326"/>
      <c r="Z95" s="256">
        <f t="shared" si="18"/>
        <v>0.51671353561005373</v>
      </c>
      <c r="AA95" s="256">
        <f t="shared" si="19"/>
        <v>0.54321355836491214</v>
      </c>
      <c r="AB95" s="256">
        <f t="shared" si="20"/>
        <v>8.6072906025034271E-2</v>
      </c>
      <c r="AC95" s="256"/>
      <c r="AG95" s="256"/>
      <c r="AH95" s="326"/>
    </row>
    <row r="96" spans="1:34" x14ac:dyDescent="0.2">
      <c r="A96" s="375">
        <f>+'IBNR+Freq'!B100</f>
        <v>485</v>
      </c>
      <c r="B96" s="375">
        <f>+'IBNR+Freq'!C100</f>
        <v>1</v>
      </c>
      <c r="C96" s="256">
        <f>+'IBNR+Freq'!W100</f>
        <v>0</v>
      </c>
      <c r="D96" s="375">
        <f>+'IBNR+Freq'!J100</f>
        <v>3342</v>
      </c>
      <c r="E96" s="256">
        <f>+'IBNR+Freq'!X100</f>
        <v>0</v>
      </c>
      <c r="F96" s="375">
        <f t="shared" si="21"/>
        <v>3342</v>
      </c>
      <c r="G96" s="256">
        <f>+'IBNR+Freq'!Y100</f>
        <v>2.5263806967939595E-4</v>
      </c>
      <c r="H96" s="375">
        <f t="shared" si="22"/>
        <v>3342</v>
      </c>
      <c r="I96" s="256">
        <f>++IFERROR(VLOOKUP($A96,UPP!$C$10:$V$329,13,FALSE),0)</f>
        <v>0.57810181653427073</v>
      </c>
      <c r="J96" s="257">
        <f t="shared" si="23"/>
        <v>3342</v>
      </c>
      <c r="K96" s="256">
        <f>+IFERROR(VLOOKUP($A96,UPP!$C$10:$V$329,14,FALSE),0)</f>
        <v>0.27404553324780317</v>
      </c>
      <c r="L96" s="257">
        <f t="shared" si="24"/>
        <v>3342</v>
      </c>
      <c r="M96" s="256">
        <f>+IFERROR(VLOOKUP($A96,UPP!$C$10:$V$329,15,FALSE),0)</f>
        <v>4.6595638217926186E-2</v>
      </c>
      <c r="N96" s="257">
        <f t="shared" si="25"/>
        <v>3342</v>
      </c>
      <c r="O96" s="376">
        <f t="shared" si="30"/>
        <v>0</v>
      </c>
      <c r="P96" s="376">
        <f t="shared" si="31"/>
        <v>0</v>
      </c>
      <c r="Q96" s="376">
        <f t="shared" si="32"/>
        <v>2.5233490399578068E-4</v>
      </c>
      <c r="R96" s="256">
        <f>+O96*VLOOKUP($A96,UPP!$C99:$AC412,25,FALSE)+I96*(1-VLOOKUP($A96,UPP!$C99:$AC412,25,FALSE))</f>
        <v>0.57810181653427073</v>
      </c>
      <c r="S96" s="256">
        <f>+P96*VLOOKUP($A96,UPP!$C99:$AC412,26,FALSE)+K96*(1-VLOOKUP($A96,UPP!$C99:$AC412,26,FALSE))</f>
        <v>0.27130507791532515</v>
      </c>
      <c r="T96" s="256">
        <f>+Q96*VLOOKUP($A96,UPP!$C99:$AC412,27,FALSE)+M96*(1-VLOOKUP($A96,UPP!$C99:$AC412,27,FALSE))</f>
        <v>4.6132205184786883E-2</v>
      </c>
      <c r="U96" s="256">
        <f t="shared" si="26"/>
        <v>0.89874298800000019</v>
      </c>
      <c r="V96" s="469">
        <f t="shared" si="27"/>
        <v>2.5233490399578068E-4</v>
      </c>
      <c r="W96" s="469">
        <f t="shared" si="28"/>
        <v>0.89553909963438272</v>
      </c>
      <c r="X96" s="256">
        <f t="shared" si="29"/>
        <v>0.89600000000000002</v>
      </c>
      <c r="Y96" s="326"/>
      <c r="Z96" s="256">
        <f t="shared" si="18"/>
        <v>0.57839934384347857</v>
      </c>
      <c r="AA96" s="256">
        <f t="shared" si="19"/>
        <v>0.27144470845703578</v>
      </c>
      <c r="AB96" s="256">
        <f t="shared" si="20"/>
        <v>4.615594769948566E-2</v>
      </c>
      <c r="AC96" s="256"/>
      <c r="AG96" s="256"/>
      <c r="AH96" s="326"/>
    </row>
    <row r="97" spans="1:34" x14ac:dyDescent="0.2">
      <c r="A97" s="375">
        <f>+'IBNR+Freq'!B101</f>
        <v>486</v>
      </c>
      <c r="B97" s="375">
        <f>+'IBNR+Freq'!C101</f>
        <v>1</v>
      </c>
      <c r="C97" s="256">
        <f>+'IBNR+Freq'!W101</f>
        <v>0</v>
      </c>
      <c r="D97" s="375">
        <f>+'IBNR+Freq'!J101</f>
        <v>45</v>
      </c>
      <c r="E97" s="256">
        <f>+'IBNR+Freq'!X101</f>
        <v>0</v>
      </c>
      <c r="F97" s="375">
        <f t="shared" si="21"/>
        <v>45</v>
      </c>
      <c r="G97" s="256">
        <f>+'IBNR+Freq'!Y101</f>
        <v>1.3451276181412637E-3</v>
      </c>
      <c r="H97" s="375">
        <f t="shared" si="22"/>
        <v>45</v>
      </c>
      <c r="I97" s="256">
        <f>++IFERROR(VLOOKUP($A97,UPP!$C$10:$V$329,13,FALSE),0)</f>
        <v>0.58343450879999992</v>
      </c>
      <c r="J97" s="257">
        <f t="shared" si="23"/>
        <v>45</v>
      </c>
      <c r="K97" s="256">
        <f>+IFERROR(VLOOKUP($A97,UPP!$C$10:$V$329,14,FALSE),0)</f>
        <v>0.38790935039999996</v>
      </c>
      <c r="L97" s="257">
        <f t="shared" si="24"/>
        <v>45</v>
      </c>
      <c r="M97" s="256">
        <f>+IFERROR(VLOOKUP($A97,UPP!$C$10:$V$329,15,FALSE),0)</f>
        <v>8.4806092799999983E-2</v>
      </c>
      <c r="N97" s="257">
        <f t="shared" si="25"/>
        <v>45</v>
      </c>
      <c r="O97" s="376">
        <f t="shared" si="30"/>
        <v>0</v>
      </c>
      <c r="P97" s="376">
        <f t="shared" si="31"/>
        <v>0</v>
      </c>
      <c r="Q97" s="376">
        <f t="shared" si="32"/>
        <v>1.3435134649994942E-3</v>
      </c>
      <c r="R97" s="256">
        <f>+O97*VLOOKUP($A97,UPP!$C100:$AC413,25,FALSE)+I97*(1-VLOOKUP($A97,UPP!$C100:$AC413,25,FALSE))</f>
        <v>0.58343450879999992</v>
      </c>
      <c r="S97" s="256">
        <f>+P97*VLOOKUP($A97,UPP!$C100:$AC413,26,FALSE)+K97*(1-VLOOKUP($A97,UPP!$C100:$AC413,26,FALSE))</f>
        <v>0.38790935039999996</v>
      </c>
      <c r="T97" s="256">
        <f>+Q97*VLOOKUP($A97,UPP!$C100:$AC413,27,FALSE)+M97*(1-VLOOKUP($A97,UPP!$C100:$AC413,27,FALSE))</f>
        <v>8.4806092799999983E-2</v>
      </c>
      <c r="U97" s="256">
        <f t="shared" si="26"/>
        <v>1.0561499519999999</v>
      </c>
      <c r="V97" s="469">
        <f t="shared" si="27"/>
        <v>1.3435134649994942E-3</v>
      </c>
      <c r="W97" s="469">
        <f t="shared" si="28"/>
        <v>1.0561499519999999</v>
      </c>
      <c r="X97" s="256">
        <f t="shared" si="29"/>
        <v>1.056</v>
      </c>
      <c r="Y97" s="326"/>
      <c r="Z97" s="256">
        <f t="shared" si="18"/>
        <v>0.58335167286245349</v>
      </c>
      <c r="AA97" s="256">
        <f t="shared" si="19"/>
        <v>0.3878542750929368</v>
      </c>
      <c r="AB97" s="256">
        <f t="shared" si="20"/>
        <v>8.4794052044609658E-2</v>
      </c>
      <c r="AC97" s="256"/>
      <c r="AG97" s="256"/>
      <c r="AH97" s="326"/>
    </row>
    <row r="98" spans="1:34" x14ac:dyDescent="0.2">
      <c r="A98" s="375">
        <f>+'IBNR+Freq'!B102</f>
        <v>487</v>
      </c>
      <c r="B98" s="375">
        <f>+'IBNR+Freq'!C102</f>
        <v>1</v>
      </c>
      <c r="C98" s="256">
        <f>+'IBNR+Freq'!W102</f>
        <v>0</v>
      </c>
      <c r="D98" s="375">
        <f>+'IBNR+Freq'!J102</f>
        <v>14542</v>
      </c>
      <c r="E98" s="256">
        <f>+'IBNR+Freq'!X102</f>
        <v>8.7739121792293706E-2</v>
      </c>
      <c r="F98" s="375">
        <f t="shared" si="21"/>
        <v>14542</v>
      </c>
      <c r="G98" s="256">
        <f>+'IBNR+Freq'!Y102</f>
        <v>1.5064533664589373E-4</v>
      </c>
      <c r="H98" s="375">
        <f t="shared" si="22"/>
        <v>14542</v>
      </c>
      <c r="I98" s="256">
        <f>++IFERROR(VLOOKUP($A98,UPP!$C$10:$V$329,13,FALSE),0)</f>
        <v>0.52888243009174307</v>
      </c>
      <c r="J98" s="257">
        <f t="shared" si="23"/>
        <v>14542</v>
      </c>
      <c r="K98" s="256">
        <f>+IFERROR(VLOOKUP($A98,UPP!$C$10:$V$329,14,FALSE),0)</f>
        <v>0.22689459977981652</v>
      </c>
      <c r="L98" s="257">
        <f t="shared" si="24"/>
        <v>14542</v>
      </c>
      <c r="M98" s="256">
        <f>+IFERROR(VLOOKUP($A98,UPP!$C$10:$V$329,15,FALSE),0)</f>
        <v>3.6335434128440362E-2</v>
      </c>
      <c r="N98" s="257">
        <f t="shared" si="25"/>
        <v>14542</v>
      </c>
      <c r="O98" s="376">
        <f t="shared" si="30"/>
        <v>0</v>
      </c>
      <c r="P98" s="376">
        <f t="shared" si="31"/>
        <v>8.7633834846142955E-2</v>
      </c>
      <c r="Q98" s="376">
        <f t="shared" si="32"/>
        <v>1.5046456224191866E-4</v>
      </c>
      <c r="R98" s="256">
        <f>+O98*VLOOKUP($A98,UPP!$C101:$AC414,25,FALSE)+I98*(1-VLOOKUP($A98,UPP!$C101:$AC414,25,FALSE))</f>
        <v>0.52359360579082559</v>
      </c>
      <c r="S98" s="256">
        <f>+P98*VLOOKUP($A98,UPP!$C101:$AC414,26,FALSE)+K98*(1-VLOOKUP($A98,UPP!$C101:$AC414,26,FALSE))</f>
        <v>0.22410938448114304</v>
      </c>
      <c r="T98" s="256">
        <f>+Q98*VLOOKUP($A98,UPP!$C101:$AC414,27,FALSE)+M98*(1-VLOOKUP($A98,UPP!$C101:$AC414,27,FALSE))</f>
        <v>3.5611734737116395E-2</v>
      </c>
      <c r="U98" s="256">
        <f t="shared" si="26"/>
        <v>0.79211246399999991</v>
      </c>
      <c r="V98" s="469">
        <f t="shared" si="27"/>
        <v>8.7784299408384878E-2</v>
      </c>
      <c r="W98" s="469">
        <f t="shared" si="28"/>
        <v>0.78331472500908506</v>
      </c>
      <c r="X98" s="256">
        <f t="shared" si="29"/>
        <v>0.78300000000000003</v>
      </c>
      <c r="Y98" s="326"/>
      <c r="Z98" s="256">
        <f t="shared" si="18"/>
        <v>0.52338323313079749</v>
      </c>
      <c r="AA98" s="256">
        <f t="shared" si="19"/>
        <v>0.22401934043394853</v>
      </c>
      <c r="AB98" s="256">
        <f t="shared" si="20"/>
        <v>3.5597426435254022E-2</v>
      </c>
      <c r="AC98" s="256"/>
      <c r="AG98" s="256"/>
      <c r="AH98" s="326"/>
    </row>
    <row r="99" spans="1:34" x14ac:dyDescent="0.2">
      <c r="A99" s="375">
        <f>+'IBNR+Freq'!B103</f>
        <v>488</v>
      </c>
      <c r="B99" s="375">
        <f>+'IBNR+Freq'!C103</f>
        <v>1</v>
      </c>
      <c r="C99" s="256">
        <f>+'IBNR+Freq'!W103</f>
        <v>1.623485410567832</v>
      </c>
      <c r="D99" s="375">
        <f>+'IBNR+Freq'!J103</f>
        <v>114374</v>
      </c>
      <c r="E99" s="256">
        <f>+'IBNR+Freq'!X103</f>
        <v>0.38332193259037983</v>
      </c>
      <c r="F99" s="375">
        <f t="shared" si="21"/>
        <v>114374</v>
      </c>
      <c r="G99" s="256">
        <f>+'IBNR+Freq'!Y103</f>
        <v>7.2344911486660474E-2</v>
      </c>
      <c r="H99" s="375">
        <f t="shared" si="22"/>
        <v>114374</v>
      </c>
      <c r="I99" s="256">
        <f>++IFERROR(VLOOKUP($A99,UPP!$C$10:$V$329,13,FALSE),0)</f>
        <v>0.3898881321739131</v>
      </c>
      <c r="J99" s="257">
        <f t="shared" si="23"/>
        <v>114374</v>
      </c>
      <c r="K99" s="256">
        <f>+IFERROR(VLOOKUP($A99,UPP!$C$10:$V$329,14,FALSE),0)</f>
        <v>0.18415992626086961</v>
      </c>
      <c r="L99" s="257">
        <f t="shared" si="24"/>
        <v>114374</v>
      </c>
      <c r="M99" s="256">
        <f>+IFERROR(VLOOKUP($A99,UPP!$C$10:$V$329,15,FALSE),0)</f>
        <v>5.5579797565217415E-2</v>
      </c>
      <c r="N99" s="257">
        <f t="shared" si="25"/>
        <v>114374</v>
      </c>
      <c r="O99" s="376">
        <f t="shared" si="30"/>
        <v>1.6215372280751505</v>
      </c>
      <c r="P99" s="376">
        <f t="shared" si="31"/>
        <v>0.3828619462712714</v>
      </c>
      <c r="Q99" s="376">
        <f t="shared" si="32"/>
        <v>7.2258097592876477E-2</v>
      </c>
      <c r="R99" s="256">
        <f>+O99*VLOOKUP($A99,UPP!$C102:$AC415,25,FALSE)+I99*(1-VLOOKUP($A99,UPP!$C102:$AC415,25,FALSE))</f>
        <v>0.41452111409193787</v>
      </c>
      <c r="S99" s="256">
        <f>+P99*VLOOKUP($A99,UPP!$C102:$AC415,26,FALSE)+K99*(1-VLOOKUP($A99,UPP!$C102:$AC415,26,FALSE))</f>
        <v>0.19806906766159774</v>
      </c>
      <c r="T99" s="256">
        <f>+Q99*VLOOKUP($A99,UPP!$C102:$AC415,27,FALSE)+M99*(1-VLOOKUP($A99,UPP!$C102:$AC415,27,FALSE))</f>
        <v>5.6914061567430139E-2</v>
      </c>
      <c r="U99" s="256">
        <f t="shared" si="26"/>
        <v>0.62962785600000015</v>
      </c>
      <c r="V99" s="469">
        <f t="shared" si="27"/>
        <v>2.0766572719392986</v>
      </c>
      <c r="W99" s="469">
        <f t="shared" si="28"/>
        <v>0.66950424332096581</v>
      </c>
      <c r="X99" s="256">
        <f t="shared" si="29"/>
        <v>0.67</v>
      </c>
      <c r="Y99" s="326"/>
      <c r="Z99" s="256">
        <f t="shared" si="18"/>
        <v>0.41482806003434508</v>
      </c>
      <c r="AA99" s="256">
        <f t="shared" si="19"/>
        <v>0.19821573448885524</v>
      </c>
      <c r="AB99" s="256">
        <f t="shared" si="20"/>
        <v>5.6956205476799644E-2</v>
      </c>
      <c r="AC99" s="256"/>
      <c r="AG99" s="256"/>
      <c r="AH99" s="326"/>
    </row>
    <row r="100" spans="1:34" x14ac:dyDescent="0.2">
      <c r="A100" s="375">
        <f>+'IBNR+Freq'!B104</f>
        <v>489</v>
      </c>
      <c r="B100" s="375">
        <f>+'IBNR+Freq'!C104</f>
        <v>1</v>
      </c>
      <c r="C100" s="256">
        <f>+'IBNR+Freq'!W104</f>
        <v>0.11088078609503504</v>
      </c>
      <c r="D100" s="375">
        <f>+'IBNR+Freq'!J104</f>
        <v>12478</v>
      </c>
      <c r="E100" s="256">
        <f>+'IBNR+Freq'!X104</f>
        <v>0.84054251052124096</v>
      </c>
      <c r="F100" s="375">
        <f t="shared" si="21"/>
        <v>12478</v>
      </c>
      <c r="G100" s="256">
        <f>+'IBNR+Freq'!Y104</f>
        <v>9.9429579073213002E-3</v>
      </c>
      <c r="H100" s="375">
        <f t="shared" si="22"/>
        <v>12478</v>
      </c>
      <c r="I100" s="256">
        <f>++IFERROR(VLOOKUP($A100,UPP!$C$10:$V$329,13,FALSE),0)</f>
        <v>0.56829581581742739</v>
      </c>
      <c r="J100" s="257">
        <f t="shared" si="23"/>
        <v>12478</v>
      </c>
      <c r="K100" s="256">
        <f>+IFERROR(VLOOKUP($A100,UPP!$C$10:$V$329,14,FALSE),0)</f>
        <v>0.33832700146058092</v>
      </c>
      <c r="L100" s="257">
        <f t="shared" si="24"/>
        <v>12478</v>
      </c>
      <c r="M100" s="256">
        <f>+IFERROR(VLOOKUP($A100,UPP!$C$10:$V$329,15,FALSE),0)</f>
        <v>3.2741322721991699E-2</v>
      </c>
      <c r="N100" s="257">
        <f t="shared" si="25"/>
        <v>12478</v>
      </c>
      <c r="O100" s="376">
        <f t="shared" si="30"/>
        <v>0.110747729151721</v>
      </c>
      <c r="P100" s="376">
        <f t="shared" si="31"/>
        <v>0.83953385950861548</v>
      </c>
      <c r="Q100" s="376">
        <f t="shared" si="32"/>
        <v>9.9310263578325144E-3</v>
      </c>
      <c r="R100" s="256">
        <f>+O100*VLOOKUP($A100,UPP!$C103:$AC416,25,FALSE)+I100*(1-VLOOKUP($A100,UPP!$C103:$AC416,25,FALSE))</f>
        <v>0.56829581581742739</v>
      </c>
      <c r="S100" s="256">
        <f>+P100*VLOOKUP($A100,UPP!$C103:$AC416,26,FALSE)+K100*(1-VLOOKUP($A100,UPP!$C103:$AC416,26,FALSE))</f>
        <v>0.3483511386215416</v>
      </c>
      <c r="T100" s="256">
        <f>+Q100*VLOOKUP($A100,UPP!$C103:$AC416,27,FALSE)+M100*(1-VLOOKUP($A100,UPP!$C103:$AC416,27,FALSE))</f>
        <v>3.228511679470851E-2</v>
      </c>
      <c r="U100" s="256">
        <f t="shared" si="26"/>
        <v>0.93936414000000001</v>
      </c>
      <c r="V100" s="469">
        <f t="shared" si="27"/>
        <v>0.96021261501816901</v>
      </c>
      <c r="W100" s="469">
        <f t="shared" si="28"/>
        <v>0.94893207123367751</v>
      </c>
      <c r="X100" s="256">
        <f t="shared" si="29"/>
        <v>0.94899999999999995</v>
      </c>
      <c r="Y100" s="326"/>
      <c r="Z100" s="256">
        <f t="shared" si="18"/>
        <v>0.56833649695240518</v>
      </c>
      <c r="AA100" s="256">
        <f t="shared" si="19"/>
        <v>0.34837607514103641</v>
      </c>
      <c r="AB100" s="256">
        <f t="shared" si="20"/>
        <v>3.2287427906558266E-2</v>
      </c>
      <c r="AC100" s="256"/>
      <c r="AG100" s="256"/>
      <c r="AH100" s="326"/>
    </row>
    <row r="101" spans="1:34" x14ac:dyDescent="0.2">
      <c r="A101" s="375">
        <f>+'IBNR+Freq'!B105</f>
        <v>501</v>
      </c>
      <c r="B101" s="375">
        <f>+'IBNR+Freq'!C105</f>
        <v>1</v>
      </c>
      <c r="C101" s="256">
        <f>+'IBNR+Freq'!W105</f>
        <v>0.97575201744830675</v>
      </c>
      <c r="D101" s="375">
        <f>+'IBNR+Freq'!J105</f>
        <v>2717</v>
      </c>
      <c r="E101" s="256">
        <f>+'IBNR+Freq'!X105</f>
        <v>1.3089977060109648</v>
      </c>
      <c r="F101" s="375">
        <f t="shared" si="21"/>
        <v>2717</v>
      </c>
      <c r="G101" s="256">
        <f>+'IBNR+Freq'!Y105</f>
        <v>1.4926787014782748E-2</v>
      </c>
      <c r="H101" s="375">
        <f t="shared" si="22"/>
        <v>2717</v>
      </c>
      <c r="I101" s="256">
        <f>++IFERROR(VLOOKUP($A101,UPP!$C$10:$V$329,13,FALSE),0)</f>
        <v>1.6613560545820723</v>
      </c>
      <c r="J101" s="257">
        <f t="shared" si="23"/>
        <v>2717</v>
      </c>
      <c r="K101" s="256">
        <f>+IFERROR(VLOOKUP($A101,UPP!$C$10:$V$329,14,FALSE),0)</f>
        <v>1.1422881333492434</v>
      </c>
      <c r="L101" s="257">
        <f t="shared" si="24"/>
        <v>2717</v>
      </c>
      <c r="M101" s="256">
        <f>+IFERROR(VLOOKUP($A101,UPP!$C$10:$V$329,15,FALSE),0)</f>
        <v>0.10584582406868454</v>
      </c>
      <c r="N101" s="257">
        <f t="shared" si="25"/>
        <v>2717</v>
      </c>
      <c r="O101" s="376">
        <f t="shared" si="30"/>
        <v>0.97458111502736877</v>
      </c>
      <c r="P101" s="376">
        <f t="shared" si="31"/>
        <v>1.3074269087637516</v>
      </c>
      <c r="Q101" s="376">
        <f t="shared" si="32"/>
        <v>1.490887487036501E-2</v>
      </c>
      <c r="R101" s="256">
        <f>+O101*VLOOKUP($A101,UPP!$C104:$AC417,25,FALSE)+I101*(1-VLOOKUP($A101,UPP!$C104:$AC417,25,FALSE))</f>
        <v>1.6613560545820723</v>
      </c>
      <c r="S101" s="256">
        <f>+P101*VLOOKUP($A101,UPP!$C104:$AC417,26,FALSE)+K101*(1-VLOOKUP($A101,UPP!$C104:$AC417,26,FALSE))</f>
        <v>1.1439395211033885</v>
      </c>
      <c r="T101" s="256">
        <f>+Q101*VLOOKUP($A101,UPP!$C104:$AC417,27,FALSE)+M101*(1-VLOOKUP($A101,UPP!$C104:$AC417,27,FALSE))</f>
        <v>0.10493645457670134</v>
      </c>
      <c r="U101" s="256">
        <f t="shared" si="26"/>
        <v>2.909490012</v>
      </c>
      <c r="V101" s="469">
        <f t="shared" si="27"/>
        <v>2.2969168986614856</v>
      </c>
      <c r="W101" s="469">
        <f t="shared" si="28"/>
        <v>2.9102320302621623</v>
      </c>
      <c r="X101" s="256">
        <f t="shared" si="29"/>
        <v>2.9089999999999998</v>
      </c>
      <c r="Y101" s="326"/>
      <c r="Z101" s="256">
        <f t="shared" si="18"/>
        <v>1.6606527288973199</v>
      </c>
      <c r="AA101" s="256">
        <f t="shared" si="19"/>
        <v>1.1434552407802296</v>
      </c>
      <c r="AB101" s="256">
        <f t="shared" si="20"/>
        <v>0.10489203032245006</v>
      </c>
      <c r="AC101" s="256"/>
      <c r="AG101" s="256"/>
      <c r="AH101" s="326"/>
    </row>
    <row r="102" spans="1:34" x14ac:dyDescent="0.2">
      <c r="A102" s="375">
        <f>+'IBNR+Freq'!B106</f>
        <v>506</v>
      </c>
      <c r="B102" s="375">
        <f>+'IBNR+Freq'!C106</f>
        <v>1</v>
      </c>
      <c r="C102" s="256">
        <f>+'IBNR+Freq'!W106</f>
        <v>8.439899965168923</v>
      </c>
      <c r="D102" s="375">
        <f>+'IBNR+Freq'!J106</f>
        <v>12450</v>
      </c>
      <c r="E102" s="256">
        <f>+'IBNR+Freq'!X106</f>
        <v>1.628929495303219</v>
      </c>
      <c r="F102" s="375">
        <f t="shared" si="21"/>
        <v>12450</v>
      </c>
      <c r="G102" s="256">
        <f>+'IBNR+Freq'!Y106</f>
        <v>1.2021870949899582</v>
      </c>
      <c r="H102" s="375">
        <f t="shared" si="22"/>
        <v>12450</v>
      </c>
      <c r="I102" s="256">
        <f>++IFERROR(VLOOKUP($A102,UPP!$C$10:$V$329,13,FALSE),0)</f>
        <v>0.66351874742734585</v>
      </c>
      <c r="J102" s="257">
        <f t="shared" si="23"/>
        <v>12450</v>
      </c>
      <c r="K102" s="256">
        <f>+IFERROR(VLOOKUP($A102,UPP!$C$10:$V$329,14,FALSE),0)</f>
        <v>0.64999288394638077</v>
      </c>
      <c r="L102" s="257">
        <f t="shared" si="24"/>
        <v>12450</v>
      </c>
      <c r="M102" s="256">
        <f>+IFERROR(VLOOKUP($A102,UPP!$C$10:$V$329,15,FALSE),0)</f>
        <v>8.7918112626273456E-2</v>
      </c>
      <c r="N102" s="257">
        <f t="shared" si="25"/>
        <v>12450</v>
      </c>
      <c r="O102" s="376">
        <f t="shared" si="30"/>
        <v>8.4297720852107201</v>
      </c>
      <c r="P102" s="376">
        <f t="shared" si="31"/>
        <v>1.6269747799088552</v>
      </c>
      <c r="Q102" s="376">
        <f t="shared" si="32"/>
        <v>1.2007444704759702</v>
      </c>
      <c r="R102" s="256">
        <f>+O102*VLOOKUP($A102,UPP!$C105:$AC418,25,FALSE)+I102*(1-VLOOKUP($A102,UPP!$C105:$AC418,25,FALSE))</f>
        <v>0.66351874742734585</v>
      </c>
      <c r="S102" s="256">
        <f>+P102*VLOOKUP($A102,UPP!$C105:$AC418,26,FALSE)+K102*(1-VLOOKUP($A102,UPP!$C105:$AC418,26,FALSE))</f>
        <v>0.66953252186563028</v>
      </c>
      <c r="T102" s="256">
        <f>+Q102*VLOOKUP($A102,UPP!$C105:$AC418,27,FALSE)+M102*(1-VLOOKUP($A102,UPP!$C105:$AC418,27,FALSE))</f>
        <v>0.11017463978326739</v>
      </c>
      <c r="U102" s="256">
        <f t="shared" si="26"/>
        <v>1.4014297440000001</v>
      </c>
      <c r="V102" s="469">
        <f t="shared" si="27"/>
        <v>11.257491335595544</v>
      </c>
      <c r="W102" s="469">
        <f t="shared" si="28"/>
        <v>1.4432259090762436</v>
      </c>
      <c r="X102" s="256">
        <f t="shared" si="29"/>
        <v>1.4430000000000001</v>
      </c>
      <c r="Y102" s="326"/>
      <c r="Z102" s="256">
        <f t="shared" si="18"/>
        <v>0.66341488641268487</v>
      </c>
      <c r="AA102" s="256">
        <f t="shared" si="19"/>
        <v>0.66942771951100344</v>
      </c>
      <c r="AB102" s="256">
        <f t="shared" si="20"/>
        <v>0.11015739407631163</v>
      </c>
      <c r="AC102" s="256"/>
      <c r="AG102" s="256"/>
      <c r="AH102" s="326"/>
    </row>
    <row r="103" spans="1:34" x14ac:dyDescent="0.2">
      <c r="A103" s="375">
        <f>+'IBNR+Freq'!B107</f>
        <v>507</v>
      </c>
      <c r="B103" s="375">
        <f>+'IBNR+Freq'!C107</f>
        <v>1</v>
      </c>
      <c r="C103" s="256">
        <f>+'IBNR+Freq'!W107</f>
        <v>0</v>
      </c>
      <c r="D103" s="375">
        <f>+'IBNR+Freq'!J107</f>
        <v>132</v>
      </c>
      <c r="E103" s="256">
        <f>+'IBNR+Freq'!X107</f>
        <v>0</v>
      </c>
      <c r="F103" s="375">
        <f t="shared" si="21"/>
        <v>132</v>
      </c>
      <c r="G103" s="256">
        <f>+'IBNR+Freq'!Y107</f>
        <v>6.8064201138519906E-5</v>
      </c>
      <c r="H103" s="375">
        <f t="shared" si="22"/>
        <v>132</v>
      </c>
      <c r="I103" s="256">
        <f>++IFERROR(VLOOKUP($A103,UPP!$C$10:$V$329,13,FALSE),0)</f>
        <v>1.0357815660113852</v>
      </c>
      <c r="J103" s="257">
        <f t="shared" si="23"/>
        <v>132</v>
      </c>
      <c r="K103" s="256">
        <f>+IFERROR(VLOOKUP($A103,UPP!$C$10:$V$329,14,FALSE),0)</f>
        <v>0.53961770372675522</v>
      </c>
      <c r="L103" s="257">
        <f t="shared" si="24"/>
        <v>132</v>
      </c>
      <c r="M103" s="256">
        <f>+IFERROR(VLOOKUP($A103,UPP!$C$10:$V$329,15,FALSE),0)</f>
        <v>9.0067962261859577E-2</v>
      </c>
      <c r="N103" s="257">
        <f t="shared" si="25"/>
        <v>132</v>
      </c>
      <c r="O103" s="376">
        <f t="shared" si="30"/>
        <v>0</v>
      </c>
      <c r="P103" s="376">
        <f t="shared" si="31"/>
        <v>0</v>
      </c>
      <c r="Q103" s="376">
        <f t="shared" si="32"/>
        <v>6.7982524097153684E-5</v>
      </c>
      <c r="R103" s="256">
        <f>+O103*VLOOKUP($A103,UPP!$C106:$AC419,25,FALSE)+I103*(1-VLOOKUP($A103,UPP!$C106:$AC419,25,FALSE))</f>
        <v>1.0357815660113852</v>
      </c>
      <c r="S103" s="256">
        <f>+P103*VLOOKUP($A103,UPP!$C106:$AC419,26,FALSE)+K103*(1-VLOOKUP($A103,UPP!$C106:$AC419,26,FALSE))</f>
        <v>0.53961770372675522</v>
      </c>
      <c r="T103" s="256">
        <f>+Q103*VLOOKUP($A103,UPP!$C106:$AC419,27,FALSE)+M103*(1-VLOOKUP($A103,UPP!$C106:$AC419,27,FALSE))</f>
        <v>9.0067962261859577E-2</v>
      </c>
      <c r="U103" s="256">
        <f t="shared" si="26"/>
        <v>1.6654672319999999</v>
      </c>
      <c r="V103" s="469">
        <f t="shared" si="27"/>
        <v>6.7982524097153684E-5</v>
      </c>
      <c r="W103" s="469">
        <f t="shared" si="28"/>
        <v>1.6654672319999999</v>
      </c>
      <c r="X103" s="256">
        <f t="shared" si="29"/>
        <v>1.665</v>
      </c>
      <c r="Y103" s="326"/>
      <c r="Z103" s="256">
        <f t="shared" si="18"/>
        <v>1.0354909867172677</v>
      </c>
      <c r="AA103" s="256">
        <f t="shared" si="19"/>
        <v>0.53946631878557882</v>
      </c>
      <c r="AB103" s="256">
        <f t="shared" si="20"/>
        <v>9.00426944971537E-2</v>
      </c>
      <c r="AC103" s="256"/>
      <c r="AG103" s="256"/>
      <c r="AH103" s="326"/>
    </row>
    <row r="104" spans="1:34" x14ac:dyDescent="0.2">
      <c r="A104" s="375">
        <f>+'IBNR+Freq'!B108</f>
        <v>511</v>
      </c>
      <c r="B104" s="375">
        <f>+'IBNR+Freq'!C108</f>
        <v>1</v>
      </c>
      <c r="C104" s="256">
        <f>+'IBNR+Freq'!W108</f>
        <v>4.7330297243564434</v>
      </c>
      <c r="D104" s="375">
        <f>+'IBNR+Freq'!J108</f>
        <v>30714</v>
      </c>
      <c r="E104" s="256">
        <f>+'IBNR+Freq'!X108</f>
        <v>1.7198695119177303</v>
      </c>
      <c r="F104" s="375">
        <f t="shared" si="21"/>
        <v>30714</v>
      </c>
      <c r="G104" s="256">
        <f>+'IBNR+Freq'!Y108</f>
        <v>0.42945187012677594</v>
      </c>
      <c r="H104" s="375">
        <f t="shared" si="22"/>
        <v>30714</v>
      </c>
      <c r="I104" s="256">
        <f>++IFERROR(VLOOKUP($A104,UPP!$C$10:$V$329,13,FALSE),0)</f>
        <v>2.8142791883817737</v>
      </c>
      <c r="J104" s="257">
        <f t="shared" si="23"/>
        <v>30714</v>
      </c>
      <c r="K104" s="256">
        <f>+IFERROR(VLOOKUP($A104,UPP!$C$10:$V$329,14,FALSE),0)</f>
        <v>1.3748713712762048</v>
      </c>
      <c r="L104" s="257">
        <f t="shared" si="24"/>
        <v>30714</v>
      </c>
      <c r="M104" s="256">
        <f>+IFERROR(VLOOKUP($A104,UPP!$C$10:$V$329,15,FALSE),0)</f>
        <v>0.16746799234202134</v>
      </c>
      <c r="N104" s="257">
        <f t="shared" si="25"/>
        <v>30714</v>
      </c>
      <c r="O104" s="376">
        <f t="shared" si="30"/>
        <v>4.7273500886872162</v>
      </c>
      <c r="P104" s="376">
        <f t="shared" si="31"/>
        <v>1.7178056685034291</v>
      </c>
      <c r="Q104" s="376">
        <f t="shared" si="32"/>
        <v>0.42893652788262382</v>
      </c>
      <c r="R104" s="256">
        <f>+O104*VLOOKUP($A104,UPP!$C107:$AC420,25,FALSE)+I104*(1-VLOOKUP($A104,UPP!$C107:$AC420,25,FALSE))</f>
        <v>2.8334098973848278</v>
      </c>
      <c r="S104" s="256">
        <f>+P104*VLOOKUP($A104,UPP!$C107:$AC420,26,FALSE)+K104*(1-VLOOKUP($A104,UPP!$C107:$AC420,26,FALSE))</f>
        <v>1.3851594001930214</v>
      </c>
      <c r="T104" s="256">
        <f>+Q104*VLOOKUP($A104,UPP!$C107:$AC420,27,FALSE)+M104*(1-VLOOKUP($A104,UPP!$C107:$AC420,27,FALSE))</f>
        <v>0.17531204840823941</v>
      </c>
      <c r="U104" s="256">
        <f t="shared" si="26"/>
        <v>4.3566185519999996</v>
      </c>
      <c r="V104" s="469">
        <f t="shared" si="27"/>
        <v>6.8740922850732691</v>
      </c>
      <c r="W104" s="469">
        <f t="shared" si="28"/>
        <v>4.3938813459860881</v>
      </c>
      <c r="X104" s="256">
        <f t="shared" si="29"/>
        <v>4.3940000000000001</v>
      </c>
      <c r="Y104" s="326"/>
      <c r="Z104" s="256">
        <f t="shared" si="18"/>
        <v>2.8334864118445751</v>
      </c>
      <c r="AA104" s="256">
        <f t="shared" si="19"/>
        <v>1.3851968055551145</v>
      </c>
      <c r="AB104" s="256">
        <f t="shared" si="20"/>
        <v>0.17531678260031081</v>
      </c>
      <c r="AC104" s="256"/>
      <c r="AG104" s="256"/>
      <c r="AH104" s="326"/>
    </row>
    <row r="105" spans="1:34" x14ac:dyDescent="0.2">
      <c r="A105" s="375">
        <f>+'IBNR+Freq'!B109</f>
        <v>535</v>
      </c>
      <c r="B105" s="375">
        <f>+'IBNR+Freq'!C109</f>
        <v>1</v>
      </c>
      <c r="C105" s="256">
        <f>+'IBNR+Freq'!W109</f>
        <v>0</v>
      </c>
      <c r="D105" s="375">
        <f>+'IBNR+Freq'!J109</f>
        <v>104</v>
      </c>
      <c r="E105" s="256">
        <f>+'IBNR+Freq'!X109</f>
        <v>0</v>
      </c>
      <c r="F105" s="375">
        <f t="shared" si="21"/>
        <v>104</v>
      </c>
      <c r="G105" s="256">
        <f>+'IBNR+Freq'!Y109</f>
        <v>1.1262196764009471E-3</v>
      </c>
      <c r="H105" s="375">
        <f t="shared" si="22"/>
        <v>104</v>
      </c>
      <c r="I105" s="256">
        <f>++IFERROR(VLOOKUP($A105,UPP!$C$10:$V$329,13,FALSE),0)</f>
        <v>0.95735430883662209</v>
      </c>
      <c r="J105" s="257">
        <f t="shared" si="23"/>
        <v>104</v>
      </c>
      <c r="K105" s="256">
        <f>+IFERROR(VLOOKUP($A105,UPP!$C$10:$V$329,14,FALSE),0)</f>
        <v>0.95898941440252561</v>
      </c>
      <c r="L105" s="257">
        <f t="shared" si="24"/>
        <v>104</v>
      </c>
      <c r="M105" s="256">
        <f>+IFERROR(VLOOKUP($A105,UPP!$C$10:$V$329,15,FALSE),0)</f>
        <v>0.15533502876085239</v>
      </c>
      <c r="N105" s="257">
        <f t="shared" si="25"/>
        <v>104</v>
      </c>
      <c r="O105" s="376">
        <f t="shared" si="30"/>
        <v>0</v>
      </c>
      <c r="P105" s="376">
        <f t="shared" si="31"/>
        <v>0</v>
      </c>
      <c r="Q105" s="376">
        <f t="shared" si="32"/>
        <v>1.124868212789266E-3</v>
      </c>
      <c r="R105" s="256">
        <f>+O105*VLOOKUP($A105,UPP!$C108:$AC421,25,FALSE)+I105*(1-VLOOKUP($A105,UPP!$C108:$AC421,25,FALSE))</f>
        <v>0.95735430883662209</v>
      </c>
      <c r="S105" s="256">
        <f>+P105*VLOOKUP($A105,UPP!$C108:$AC421,26,FALSE)+K105*(1-VLOOKUP($A105,UPP!$C108:$AC421,26,FALSE))</f>
        <v>0.95898941440252561</v>
      </c>
      <c r="T105" s="256">
        <f>+Q105*VLOOKUP($A105,UPP!$C108:$AC421,27,FALSE)+M105*(1-VLOOKUP($A105,UPP!$C108:$AC421,27,FALSE))</f>
        <v>0.15533502876085239</v>
      </c>
      <c r="U105" s="256">
        <f t="shared" si="26"/>
        <v>2.071678752</v>
      </c>
      <c r="V105" s="469">
        <f t="shared" si="27"/>
        <v>1.124868212789266E-3</v>
      </c>
      <c r="W105" s="469">
        <f t="shared" si="28"/>
        <v>2.071678752</v>
      </c>
      <c r="X105" s="256">
        <f t="shared" si="29"/>
        <v>2.0720000000000001</v>
      </c>
      <c r="Y105" s="326"/>
      <c r="Z105" s="256">
        <f t="shared" si="18"/>
        <v>0.95750276243093946</v>
      </c>
      <c r="AA105" s="256">
        <f t="shared" si="19"/>
        <v>0.95913812154696132</v>
      </c>
      <c r="AB105" s="256">
        <f t="shared" si="20"/>
        <v>0.15535911602209942</v>
      </c>
      <c r="AC105" s="256"/>
      <c r="AG105" s="256"/>
      <c r="AH105" s="326"/>
    </row>
    <row r="106" spans="1:34" x14ac:dyDescent="0.2">
      <c r="A106" s="375">
        <f>+'IBNR+Freq'!B110</f>
        <v>536</v>
      </c>
      <c r="B106" s="375">
        <f>+'IBNR+Freq'!C110</f>
        <v>1</v>
      </c>
      <c r="C106" s="256">
        <f>+'IBNR+Freq'!W110</f>
        <v>0</v>
      </c>
      <c r="D106" s="375">
        <f>+'IBNR+Freq'!J110</f>
        <v>1787</v>
      </c>
      <c r="E106" s="256">
        <f>+'IBNR+Freq'!X110</f>
        <v>0</v>
      </c>
      <c r="F106" s="375">
        <f t="shared" si="21"/>
        <v>1787</v>
      </c>
      <c r="G106" s="256">
        <f>+'IBNR+Freq'!Y110</f>
        <v>0.65332033214823348</v>
      </c>
      <c r="H106" s="375">
        <f t="shared" si="22"/>
        <v>1787</v>
      </c>
      <c r="I106" s="256">
        <f>++IFERROR(VLOOKUP($A106,UPP!$C$10:$V$329,13,FALSE),0)</f>
        <v>1.8819122165232489</v>
      </c>
      <c r="J106" s="257">
        <f t="shared" si="23"/>
        <v>1787</v>
      </c>
      <c r="K106" s="256">
        <f>+IFERROR(VLOOKUP($A106,UPP!$C$10:$V$329,14,FALSE),0)</f>
        <v>2.0538800569986493</v>
      </c>
      <c r="L106" s="257">
        <f t="shared" si="24"/>
        <v>1787</v>
      </c>
      <c r="M106" s="256">
        <f>+IFERROR(VLOOKUP($A106,UPP!$C$10:$V$329,15,FALSE),0)</f>
        <v>0.26849695847810146</v>
      </c>
      <c r="N106" s="257">
        <f t="shared" si="25"/>
        <v>1787</v>
      </c>
      <c r="O106" s="376">
        <f t="shared" si="30"/>
        <v>0</v>
      </c>
      <c r="P106" s="376">
        <f t="shared" si="31"/>
        <v>0</v>
      </c>
      <c r="Q106" s="376">
        <f t="shared" si="32"/>
        <v>0.65253634774965563</v>
      </c>
      <c r="R106" s="256">
        <f>+O106*VLOOKUP($A106,UPP!$C109:$AC422,25,FALSE)+I106*(1-VLOOKUP($A106,UPP!$C109:$AC422,25,FALSE))</f>
        <v>1.8819122165232489</v>
      </c>
      <c r="S106" s="256">
        <f>+P106*VLOOKUP($A106,UPP!$C109:$AC422,26,FALSE)+K106*(1-VLOOKUP($A106,UPP!$C109:$AC422,26,FALSE))</f>
        <v>2.0538800569986493</v>
      </c>
      <c r="T106" s="256">
        <f>+Q106*VLOOKUP($A106,UPP!$C109:$AC422,27,FALSE)+M106*(1-VLOOKUP($A106,UPP!$C109:$AC422,27,FALSE))</f>
        <v>0.27233735237081697</v>
      </c>
      <c r="U106" s="256">
        <f t="shared" si="26"/>
        <v>4.2042892319999998</v>
      </c>
      <c r="V106" s="469">
        <f t="shared" si="27"/>
        <v>0.65253634774965563</v>
      </c>
      <c r="W106" s="469">
        <f t="shared" si="28"/>
        <v>4.208129625892715</v>
      </c>
      <c r="X106" s="256">
        <f t="shared" si="29"/>
        <v>4.2039999999999997</v>
      </c>
      <c r="Y106" s="326"/>
      <c r="Z106" s="256">
        <f t="shared" si="18"/>
        <v>1.8800654118598772</v>
      </c>
      <c r="AA106" s="256">
        <f t="shared" si="19"/>
        <v>2.051864492598797</v>
      </c>
      <c r="AB106" s="256">
        <f t="shared" si="20"/>
        <v>0.27207009554132577</v>
      </c>
      <c r="AC106" s="256"/>
      <c r="AG106" s="256"/>
      <c r="AH106" s="326"/>
    </row>
    <row r="107" spans="1:34" x14ac:dyDescent="0.2">
      <c r="A107" s="375">
        <f>+'IBNR+Freq'!B111</f>
        <v>544</v>
      </c>
      <c r="B107" s="375">
        <f>+'IBNR+Freq'!C111</f>
        <v>1</v>
      </c>
      <c r="C107" s="256">
        <f>+'IBNR+Freq'!W111</f>
        <v>0.64132446438977264</v>
      </c>
      <c r="D107" s="375">
        <f>+'IBNR+Freq'!J111</f>
        <v>89798</v>
      </c>
      <c r="E107" s="256">
        <f>+'IBNR+Freq'!X111</f>
        <v>1.2290467326855279</v>
      </c>
      <c r="F107" s="375">
        <f t="shared" si="21"/>
        <v>89798</v>
      </c>
      <c r="G107" s="256">
        <f>+'IBNR+Freq'!Y111</f>
        <v>0.1745485491608999</v>
      </c>
      <c r="H107" s="375">
        <f t="shared" si="22"/>
        <v>89798</v>
      </c>
      <c r="I107" s="256">
        <f>++IFERROR(VLOOKUP($A107,UPP!$C$10:$V$329,13,FALSE),0)</f>
        <v>2.4232284230691823</v>
      </c>
      <c r="J107" s="257">
        <f t="shared" si="23"/>
        <v>89798</v>
      </c>
      <c r="K107" s="256">
        <f>+IFERROR(VLOOKUP($A107,UPP!$C$10:$V$329,14,FALSE),0)</f>
        <v>2.0817772669014674</v>
      </c>
      <c r="L107" s="257">
        <f t="shared" si="24"/>
        <v>89798</v>
      </c>
      <c r="M107" s="256">
        <f>+IFERROR(VLOOKUP($A107,UPP!$C$10:$V$329,15,FALSE),0)</f>
        <v>0.22735851802935012</v>
      </c>
      <c r="N107" s="257">
        <f t="shared" si="25"/>
        <v>89798</v>
      </c>
      <c r="O107" s="376">
        <f t="shared" si="30"/>
        <v>0.64055487503250497</v>
      </c>
      <c r="P107" s="376">
        <f t="shared" si="31"/>
        <v>1.2275718766063053</v>
      </c>
      <c r="Q107" s="376">
        <f t="shared" si="32"/>
        <v>0.17433909090190683</v>
      </c>
      <c r="R107" s="256">
        <f>+O107*VLOOKUP($A107,UPP!$C110:$AC423,25,FALSE)+I107*(1-VLOOKUP($A107,UPP!$C110:$AC423,25,FALSE))</f>
        <v>2.3875749521084484</v>
      </c>
      <c r="S107" s="256">
        <f>+P107*VLOOKUP($A107,UPP!$C110:$AC423,26,FALSE)+K107*(1-VLOOKUP($A107,UPP!$C110:$AC423,26,FALSE))</f>
        <v>2.0305249434837576</v>
      </c>
      <c r="T107" s="256">
        <f>+Q107*VLOOKUP($A107,UPP!$C110:$AC423,27,FALSE)+M107*(1-VLOOKUP($A107,UPP!$C110:$AC423,27,FALSE))</f>
        <v>0.22364715813042907</v>
      </c>
      <c r="U107" s="256">
        <f t="shared" si="26"/>
        <v>4.7323642079999999</v>
      </c>
      <c r="V107" s="469">
        <f t="shared" si="27"/>
        <v>2.0424658425407172</v>
      </c>
      <c r="W107" s="469">
        <f t="shared" si="28"/>
        <v>4.6417470537226357</v>
      </c>
      <c r="X107" s="256">
        <f t="shared" si="29"/>
        <v>4.6420000000000003</v>
      </c>
      <c r="Y107" s="326"/>
      <c r="Z107" s="256">
        <f t="shared" si="18"/>
        <v>2.387705060058984</v>
      </c>
      <c r="AA107" s="256">
        <f t="shared" si="19"/>
        <v>2.0306355944347048</v>
      </c>
      <c r="AB107" s="256">
        <f t="shared" si="20"/>
        <v>0.22365934550631092</v>
      </c>
      <c r="AC107" s="256"/>
      <c r="AG107" s="256"/>
      <c r="AH107" s="326"/>
    </row>
    <row r="108" spans="1:34" x14ac:dyDescent="0.2">
      <c r="A108" s="375">
        <f>+'IBNR+Freq'!B112</f>
        <v>551</v>
      </c>
      <c r="B108" s="375">
        <f>+'IBNR+Freq'!C112</f>
        <v>1</v>
      </c>
      <c r="C108" s="256">
        <f>+'IBNR+Freq'!W112</f>
        <v>0.14630532650955758</v>
      </c>
      <c r="D108" s="375">
        <f>+'IBNR+Freq'!J112</f>
        <v>547310</v>
      </c>
      <c r="E108" s="256">
        <f>+'IBNR+Freq'!X112</f>
        <v>0.11826169261473021</v>
      </c>
      <c r="F108" s="375">
        <f t="shared" si="21"/>
        <v>547310</v>
      </c>
      <c r="G108" s="256">
        <f>+'IBNR+Freq'!Y112</f>
        <v>3.2556585543605993E-2</v>
      </c>
      <c r="H108" s="375">
        <f t="shared" si="22"/>
        <v>547310</v>
      </c>
      <c r="I108" s="256">
        <f>++IFERROR(VLOOKUP($A108,UPP!$C$10:$V$329,13,FALSE),0)</f>
        <v>0.56343410027932972</v>
      </c>
      <c r="J108" s="257">
        <f t="shared" si="23"/>
        <v>547310</v>
      </c>
      <c r="K108" s="256">
        <f>+IFERROR(VLOOKUP($A108,UPP!$C$10:$V$329,14,FALSE),0)</f>
        <v>0.27137501452513968</v>
      </c>
      <c r="L108" s="257">
        <f t="shared" si="24"/>
        <v>547310</v>
      </c>
      <c r="M108" s="256">
        <f>+IFERROR(VLOOKUP($A108,UPP!$C$10:$V$329,15,FALSE),0)</f>
        <v>5.377858519553072E-2</v>
      </c>
      <c r="N108" s="257">
        <f t="shared" si="25"/>
        <v>547310</v>
      </c>
      <c r="O108" s="376">
        <f t="shared" si="30"/>
        <v>0.14612976011774612</v>
      </c>
      <c r="P108" s="376">
        <f t="shared" si="31"/>
        <v>0.11811977858359254</v>
      </c>
      <c r="Q108" s="376">
        <f t="shared" si="32"/>
        <v>3.2517517640953668E-2</v>
      </c>
      <c r="R108" s="256">
        <f>+O108*VLOOKUP($A108,UPP!$C111:$AC424,25,FALSE)+I108*(1-VLOOKUP($A108,UPP!$C111:$AC424,25,FALSE))</f>
        <v>0.53839583986963468</v>
      </c>
      <c r="S108" s="256">
        <f>+P108*VLOOKUP($A108,UPP!$C111:$AC424,26,FALSE)+K108*(1-VLOOKUP($A108,UPP!$C111:$AC424,26,FALSE))</f>
        <v>0.24072396733683027</v>
      </c>
      <c r="T108" s="256">
        <f>+Q108*VLOOKUP($A108,UPP!$C111:$AC424,27,FALSE)+M108*(1-VLOOKUP($A108,UPP!$C111:$AC424,27,FALSE))</f>
        <v>4.8888539657978E-2</v>
      </c>
      <c r="U108" s="256">
        <f t="shared" si="26"/>
        <v>0.88858770000000009</v>
      </c>
      <c r="V108" s="469">
        <f t="shared" si="27"/>
        <v>0.29676705634229233</v>
      </c>
      <c r="W108" s="469">
        <f t="shared" si="28"/>
        <v>0.82800834686444291</v>
      </c>
      <c r="X108" s="256">
        <f t="shared" si="29"/>
        <v>0.82799999999999996</v>
      </c>
      <c r="Y108" s="326"/>
      <c r="Z108" s="256">
        <f t="shared" si="18"/>
        <v>0.53839041248824526</v>
      </c>
      <c r="AA108" s="256">
        <f t="shared" si="19"/>
        <v>0.24072154068215806</v>
      </c>
      <c r="AB108" s="256">
        <f t="shared" si="20"/>
        <v>4.8888046829596639E-2</v>
      </c>
      <c r="AC108" s="256"/>
      <c r="AG108" s="256"/>
      <c r="AH108" s="326"/>
    </row>
    <row r="109" spans="1:34" x14ac:dyDescent="0.2">
      <c r="A109" s="375">
        <f>+'IBNR+Freq'!B113</f>
        <v>553</v>
      </c>
      <c r="B109" s="375">
        <f>+'IBNR+Freq'!C113</f>
        <v>1</v>
      </c>
      <c r="C109" s="256">
        <f>+'IBNR+Freq'!W113</f>
        <v>1.3760884501845794</v>
      </c>
      <c r="D109" s="375">
        <f>+'IBNR+Freq'!J113</f>
        <v>96404</v>
      </c>
      <c r="E109" s="256">
        <f>+'IBNR+Freq'!X113</f>
        <v>0</v>
      </c>
      <c r="F109" s="375">
        <f t="shared" si="21"/>
        <v>96404</v>
      </c>
      <c r="G109" s="256">
        <f>+'IBNR+Freq'!Y113</f>
        <v>4.0679069928692337E-4</v>
      </c>
      <c r="H109" s="375">
        <f t="shared" si="22"/>
        <v>96404</v>
      </c>
      <c r="I109" s="256">
        <f>++IFERROR(VLOOKUP($A109,UPP!$C$10:$V$329,13,FALSE),0)</f>
        <v>2.2599136169298983</v>
      </c>
      <c r="J109" s="257">
        <f t="shared" si="23"/>
        <v>96404</v>
      </c>
      <c r="K109" s="256">
        <f>+IFERROR(VLOOKUP($A109,UPP!$C$10:$V$329,14,FALSE),0)</f>
        <v>0.4460355822887957</v>
      </c>
      <c r="L109" s="257">
        <f t="shared" si="24"/>
        <v>96404</v>
      </c>
      <c r="M109" s="256">
        <f>+IFERROR(VLOOKUP($A109,UPP!$C$10:$V$329,15,FALSE),0)</f>
        <v>5.121149278130617E-2</v>
      </c>
      <c r="N109" s="257">
        <f t="shared" si="25"/>
        <v>96404</v>
      </c>
      <c r="O109" s="376">
        <f t="shared" si="30"/>
        <v>1.3744371440443579</v>
      </c>
      <c r="P109" s="376">
        <f t="shared" si="31"/>
        <v>0</v>
      </c>
      <c r="Q109" s="376">
        <f t="shared" si="32"/>
        <v>4.0630255044777909E-4</v>
      </c>
      <c r="R109" s="256">
        <f>+O109*VLOOKUP($A109,UPP!$C112:$AC425,25,FALSE)+I109*(1-VLOOKUP($A109,UPP!$C112:$AC425,25,FALSE))</f>
        <v>2.2422040874721874</v>
      </c>
      <c r="S109" s="256">
        <f>+P109*VLOOKUP($A109,UPP!$C112:$AC425,26,FALSE)+K109*(1-VLOOKUP($A109,UPP!$C112:$AC425,26,FALSE))</f>
        <v>0.41927344735146793</v>
      </c>
      <c r="T109" s="256">
        <f>+Q109*VLOOKUP($A109,UPP!$C112:$AC425,27,FALSE)+M109*(1-VLOOKUP($A109,UPP!$C112:$AC425,27,FALSE))</f>
        <v>4.7655129465146079E-2</v>
      </c>
      <c r="U109" s="256">
        <f t="shared" si="26"/>
        <v>2.7571606920000002</v>
      </c>
      <c r="V109" s="469">
        <f t="shared" si="27"/>
        <v>1.3748434465948056</v>
      </c>
      <c r="W109" s="469">
        <f t="shared" si="28"/>
        <v>2.7091326642888012</v>
      </c>
      <c r="X109" s="256">
        <f t="shared" si="29"/>
        <v>2.7090000000000001</v>
      </c>
      <c r="Y109" s="326"/>
      <c r="Z109" s="256">
        <f t="shared" si="18"/>
        <v>2.2420942883418116</v>
      </c>
      <c r="AA109" s="256">
        <f t="shared" si="19"/>
        <v>0.41925291583064606</v>
      </c>
      <c r="AB109" s="256">
        <f t="shared" si="20"/>
        <v>4.7652795827542595E-2</v>
      </c>
      <c r="AC109" s="256"/>
      <c r="AG109" s="256"/>
      <c r="AH109" s="326"/>
    </row>
    <row r="110" spans="1:34" x14ac:dyDescent="0.2">
      <c r="A110" s="375">
        <f>+'IBNR+Freq'!B114</f>
        <v>555</v>
      </c>
      <c r="B110" s="375">
        <f>+'IBNR+Freq'!C114</f>
        <v>1</v>
      </c>
      <c r="C110" s="256">
        <f>+'IBNR+Freq'!W114</f>
        <v>0.32938725040162692</v>
      </c>
      <c r="D110" s="375">
        <f>+'IBNR+Freq'!J114</f>
        <v>301987</v>
      </c>
      <c r="E110" s="256">
        <f>+'IBNR+Freq'!X114</f>
        <v>0.63361929302815412</v>
      </c>
      <c r="F110" s="375">
        <f t="shared" si="21"/>
        <v>301987</v>
      </c>
      <c r="G110" s="256">
        <f>+'IBNR+Freq'!Y114</f>
        <v>8.3775148965114288E-2</v>
      </c>
      <c r="H110" s="375">
        <f t="shared" si="22"/>
        <v>301987</v>
      </c>
      <c r="I110" s="256">
        <f>++IFERROR(VLOOKUP($A110,UPP!$C$10:$V$329,13,FALSE),0)</f>
        <v>0.34228514232861806</v>
      </c>
      <c r="J110" s="257">
        <f t="shared" si="23"/>
        <v>301987</v>
      </c>
      <c r="K110" s="256">
        <f>+IFERROR(VLOOKUP($A110,UPP!$C$10:$V$329,14,FALSE),0)</f>
        <v>0.32819592339499459</v>
      </c>
      <c r="L110" s="257">
        <f t="shared" si="24"/>
        <v>301987</v>
      </c>
      <c r="M110" s="256">
        <f>+IFERROR(VLOOKUP($A110,UPP!$C$10:$V$329,15,FALSE),0)</f>
        <v>9.1165534276387392E-2</v>
      </c>
      <c r="N110" s="257">
        <f t="shared" si="25"/>
        <v>301987</v>
      </c>
      <c r="O110" s="376">
        <f t="shared" si="30"/>
        <v>0.32899198570114496</v>
      </c>
      <c r="P110" s="376">
        <f t="shared" si="31"/>
        <v>0.63285894987652036</v>
      </c>
      <c r="Q110" s="376">
        <f t="shared" si="32"/>
        <v>8.3674618786356153E-2</v>
      </c>
      <c r="R110" s="256">
        <f>+O110*VLOOKUP($A110,UPP!$C113:$AC426,25,FALSE)+I110*(1-VLOOKUP($A110,UPP!$C113:$AC426,25,FALSE))</f>
        <v>0.34175341606351911</v>
      </c>
      <c r="S110" s="256">
        <f>+P110*VLOOKUP($A110,UPP!$C113:$AC426,26,FALSE)+K110*(1-VLOOKUP($A110,UPP!$C113:$AC426,26,FALSE))</f>
        <v>0.36780211683759295</v>
      </c>
      <c r="T110" s="256">
        <f>+Q110*VLOOKUP($A110,UPP!$C113:$AC426,27,FALSE)+M110*(1-VLOOKUP($A110,UPP!$C113:$AC426,27,FALSE))</f>
        <v>8.9966987797982387E-2</v>
      </c>
      <c r="U110" s="256">
        <f t="shared" si="26"/>
        <v>0.76164660000000006</v>
      </c>
      <c r="V110" s="469">
        <f t="shared" si="27"/>
        <v>1.0455255543640214</v>
      </c>
      <c r="W110" s="469">
        <f t="shared" si="28"/>
        <v>0.79952252069909446</v>
      </c>
      <c r="X110" s="256">
        <f t="shared" si="29"/>
        <v>0.8</v>
      </c>
      <c r="Y110" s="326"/>
      <c r="Z110" s="256">
        <f t="shared" si="18"/>
        <v>0.34195751310639094</v>
      </c>
      <c r="AA110" s="256">
        <f t="shared" si="19"/>
        <v>0.36802177030959982</v>
      </c>
      <c r="AB110" s="256">
        <f t="shared" si="20"/>
        <v>9.0020716584009328E-2</v>
      </c>
      <c r="AC110" s="256"/>
      <c r="AG110" s="256"/>
      <c r="AH110" s="326"/>
    </row>
    <row r="111" spans="1:34" x14ac:dyDescent="0.2">
      <c r="A111" s="375">
        <f>+'IBNR+Freq'!B115</f>
        <v>563</v>
      </c>
      <c r="B111" s="375">
        <f>+'IBNR+Freq'!C115</f>
        <v>1</v>
      </c>
      <c r="C111" s="256">
        <f>+'IBNR+Freq'!W115</f>
        <v>0</v>
      </c>
      <c r="D111" s="375">
        <f>+'IBNR+Freq'!J115</f>
        <v>88345</v>
      </c>
      <c r="E111" s="256">
        <f>+'IBNR+Freq'!X115</f>
        <v>0.27878789186576974</v>
      </c>
      <c r="F111" s="375">
        <f t="shared" si="21"/>
        <v>88345</v>
      </c>
      <c r="G111" s="256">
        <f>+'IBNR+Freq'!Y115</f>
        <v>1.6673929724569922E-2</v>
      </c>
      <c r="H111" s="375">
        <f t="shared" si="22"/>
        <v>88345</v>
      </c>
      <c r="I111" s="256">
        <f>++IFERROR(VLOOKUP($A111,UPP!$C$10:$V$329,13,FALSE),0)</f>
        <v>0.81014177965217393</v>
      </c>
      <c r="J111" s="257">
        <f t="shared" si="23"/>
        <v>88345</v>
      </c>
      <c r="K111" s="256">
        <f>+IFERROR(VLOOKUP($A111,UPP!$C$10:$V$329,14,FALSE),0)</f>
        <v>0.16929568280193238</v>
      </c>
      <c r="L111" s="257">
        <f t="shared" si="24"/>
        <v>88345</v>
      </c>
      <c r="M111" s="256">
        <f>+IFERROR(VLOOKUP($A111,UPP!$C$10:$V$329,15,FALSE),0)</f>
        <v>4.6246625545893719E-2</v>
      </c>
      <c r="N111" s="257">
        <f t="shared" si="25"/>
        <v>88345</v>
      </c>
      <c r="O111" s="376">
        <f t="shared" si="30"/>
        <v>0</v>
      </c>
      <c r="P111" s="376">
        <f t="shared" si="31"/>
        <v>0.27845334639553082</v>
      </c>
      <c r="Q111" s="376">
        <f t="shared" si="32"/>
        <v>1.6653921008900438E-2</v>
      </c>
      <c r="R111" s="256">
        <f>+O111*VLOOKUP($A111,UPP!$C114:$AC427,25,FALSE)+I111*(1-VLOOKUP($A111,UPP!$C114:$AC427,25,FALSE))</f>
        <v>0.79393894405913046</v>
      </c>
      <c r="S111" s="256">
        <f>+P111*VLOOKUP($A111,UPP!$C114:$AC427,26,FALSE)+K111*(1-VLOOKUP($A111,UPP!$C114:$AC427,26,FALSE))</f>
        <v>0.1758451426175483</v>
      </c>
      <c r="T111" s="256">
        <f>+Q111*VLOOKUP($A111,UPP!$C114:$AC427,27,FALSE)+M111*(1-VLOOKUP($A111,UPP!$C114:$AC427,27,FALSE))</f>
        <v>4.4175136228304185E-2</v>
      </c>
      <c r="U111" s="256">
        <f t="shared" si="26"/>
        <v>1.025684088</v>
      </c>
      <c r="V111" s="469">
        <f t="shared" si="27"/>
        <v>0.29510726740443127</v>
      </c>
      <c r="W111" s="469">
        <f t="shared" si="28"/>
        <v>1.013959222904983</v>
      </c>
      <c r="X111" s="256">
        <f t="shared" si="29"/>
        <v>1.014</v>
      </c>
      <c r="Y111" s="326"/>
      <c r="Z111" s="256">
        <f t="shared" si="18"/>
        <v>0.79397087288134371</v>
      </c>
      <c r="AA111" s="256">
        <f t="shared" si="19"/>
        <v>0.17585221435566836</v>
      </c>
      <c r="AB111" s="256">
        <f t="shared" si="20"/>
        <v>4.4176912762987908E-2</v>
      </c>
      <c r="AC111" s="256"/>
      <c r="AG111" s="256"/>
      <c r="AH111" s="326"/>
    </row>
    <row r="112" spans="1:34" x14ac:dyDescent="0.2">
      <c r="A112" s="375">
        <f>+'IBNR+Freq'!B116</f>
        <v>571</v>
      </c>
      <c r="B112" s="375">
        <f>+'IBNR+Freq'!C116</f>
        <v>1</v>
      </c>
      <c r="C112" s="256">
        <f>+'IBNR+Freq'!W116</f>
        <v>0.939951775608872</v>
      </c>
      <c r="D112" s="375">
        <f>+'IBNR+Freq'!J116</f>
        <v>107588</v>
      </c>
      <c r="E112" s="256">
        <f>+'IBNR+Freq'!X116</f>
        <v>0.15618245466497238</v>
      </c>
      <c r="F112" s="375">
        <f t="shared" si="21"/>
        <v>107588</v>
      </c>
      <c r="G112" s="256">
        <f>+'IBNR+Freq'!Y116</f>
        <v>9.3090050532645283E-2</v>
      </c>
      <c r="H112" s="375">
        <f t="shared" si="22"/>
        <v>107588</v>
      </c>
      <c r="I112" s="256">
        <f>++IFERROR(VLOOKUP($A112,UPP!$C$10:$V$329,13,FALSE),0)</f>
        <v>1.1223747392000001</v>
      </c>
      <c r="J112" s="257">
        <f t="shared" si="23"/>
        <v>107588</v>
      </c>
      <c r="K112" s="256">
        <f>+IFERROR(VLOOKUP($A112,UPP!$C$10:$V$329,14,FALSE),0)</f>
        <v>0.67689610559999991</v>
      </c>
      <c r="L112" s="257">
        <f t="shared" si="24"/>
        <v>107588</v>
      </c>
      <c r="M112" s="256">
        <f>+IFERROR(VLOOKUP($A112,UPP!$C$10:$V$329,15,FALSE),0)</f>
        <v>0.1099232992</v>
      </c>
      <c r="N112" s="257">
        <f t="shared" si="25"/>
        <v>107588</v>
      </c>
      <c r="O112" s="376">
        <f t="shared" si="30"/>
        <v>0.93882383347814136</v>
      </c>
      <c r="P112" s="376">
        <f t="shared" si="31"/>
        <v>0.15599503571937443</v>
      </c>
      <c r="Q112" s="376">
        <f t="shared" si="32"/>
        <v>9.2978342472006106E-2</v>
      </c>
      <c r="R112" s="256">
        <f>+O112*VLOOKUP($A112,UPP!$C115:$AC428,25,FALSE)+I112*(1-VLOOKUP($A112,UPP!$C115:$AC428,25,FALSE))</f>
        <v>1.1187037210855628</v>
      </c>
      <c r="S112" s="256">
        <f>+P112*VLOOKUP($A112,UPP!$C115:$AC428,26,FALSE)+K112*(1-VLOOKUP($A112,UPP!$C115:$AC428,26,FALSE))</f>
        <v>0.64043303070835611</v>
      </c>
      <c r="T112" s="256">
        <f>+Q112*VLOOKUP($A112,UPP!$C115:$AC428,27,FALSE)+M112*(1-VLOOKUP($A112,UPP!$C115:$AC428,27,FALSE))</f>
        <v>0.1085677026617605</v>
      </c>
      <c r="U112" s="256">
        <f t="shared" si="26"/>
        <v>1.9091941440000002</v>
      </c>
      <c r="V112" s="469">
        <f t="shared" si="27"/>
        <v>1.1877972116695219</v>
      </c>
      <c r="W112" s="469">
        <f t="shared" si="28"/>
        <v>1.8677044544556793</v>
      </c>
      <c r="X112" s="256">
        <f t="shared" si="29"/>
        <v>1.8680000000000001</v>
      </c>
      <c r="Y112" s="326"/>
      <c r="Z112" s="256">
        <f t="shared" si="18"/>
        <v>1.1188807447572646</v>
      </c>
      <c r="AA112" s="256">
        <f t="shared" si="19"/>
        <v>0.6405343728282028</v>
      </c>
      <c r="AB112" s="256">
        <f t="shared" si="20"/>
        <v>0.10858488241453255</v>
      </c>
      <c r="AC112" s="256"/>
      <c r="AG112" s="256"/>
      <c r="AH112" s="326"/>
    </row>
    <row r="113" spans="1:34" x14ac:dyDescent="0.2">
      <c r="A113" s="375">
        <f>+'IBNR+Freq'!B117</f>
        <v>573</v>
      </c>
      <c r="B113" s="375">
        <f>+'IBNR+Freq'!C117</f>
        <v>1</v>
      </c>
      <c r="C113" s="256">
        <f>+'IBNR+Freq'!W117</f>
        <v>0</v>
      </c>
      <c r="D113" s="375">
        <f>+'IBNR+Freq'!J117</f>
        <v>7387</v>
      </c>
      <c r="E113" s="256">
        <f>+'IBNR+Freq'!X117</f>
        <v>0.65530873887857433</v>
      </c>
      <c r="F113" s="375">
        <f t="shared" si="21"/>
        <v>7387</v>
      </c>
      <c r="G113" s="256">
        <f>+'IBNR+Freq'!Y117</f>
        <v>0.26125957074859407</v>
      </c>
      <c r="H113" s="375">
        <f t="shared" si="22"/>
        <v>7387</v>
      </c>
      <c r="I113" s="256">
        <f>++IFERROR(VLOOKUP($A113,UPP!$C$10:$V$329,13,FALSE),0)</f>
        <v>1.904564158259819</v>
      </c>
      <c r="J113" s="257">
        <f t="shared" si="23"/>
        <v>7387</v>
      </c>
      <c r="K113" s="256">
        <f>+IFERROR(VLOOKUP($A113,UPP!$C$10:$V$329,14,FALSE),0)</f>
        <v>0.87637262617522671</v>
      </c>
      <c r="L113" s="257">
        <f t="shared" si="24"/>
        <v>7387</v>
      </c>
      <c r="M113" s="256">
        <f>+IFERROR(VLOOKUP($A113,UPP!$C$10:$V$329,15,FALSE),0)</f>
        <v>0.14378615956495469</v>
      </c>
      <c r="N113" s="257">
        <f t="shared" si="25"/>
        <v>7387</v>
      </c>
      <c r="O113" s="376">
        <f t="shared" si="30"/>
        <v>0</v>
      </c>
      <c r="P113" s="376">
        <f t="shared" si="31"/>
        <v>0.65452236839192002</v>
      </c>
      <c r="Q113" s="376">
        <f t="shared" si="32"/>
        <v>0.26094605926369574</v>
      </c>
      <c r="R113" s="256">
        <f>+O113*VLOOKUP($A113,UPP!$C116:$AC429,25,FALSE)+I113*(1-VLOOKUP($A113,UPP!$C116:$AC429,25,FALSE))</f>
        <v>1.904564158259819</v>
      </c>
      <c r="S113" s="256">
        <f>+P113*VLOOKUP($A113,UPP!$C116:$AC429,26,FALSE)+K113*(1-VLOOKUP($A113,UPP!$C116:$AC429,26,FALSE))</f>
        <v>0.87415412359739364</v>
      </c>
      <c r="T113" s="256">
        <f>+Q113*VLOOKUP($A113,UPP!$C116:$AC429,27,FALSE)+M113*(1-VLOOKUP($A113,UPP!$C116:$AC429,27,FALSE))</f>
        <v>0.1449577585619421</v>
      </c>
      <c r="U113" s="256">
        <f t="shared" si="26"/>
        <v>2.924722944</v>
      </c>
      <c r="V113" s="469">
        <f t="shared" si="27"/>
        <v>0.91546842765561576</v>
      </c>
      <c r="W113" s="469">
        <f t="shared" si="28"/>
        <v>2.9236760404191546</v>
      </c>
      <c r="X113" s="256">
        <f t="shared" si="29"/>
        <v>2.9239999999999999</v>
      </c>
      <c r="Y113" s="326"/>
      <c r="Z113" s="256">
        <f t="shared" si="18"/>
        <v>1.9047751945709126</v>
      </c>
      <c r="AA113" s="256">
        <f t="shared" si="19"/>
        <v>0.87425098474054352</v>
      </c>
      <c r="AB113" s="256">
        <f t="shared" si="20"/>
        <v>0.14497382068854395</v>
      </c>
      <c r="AC113" s="256"/>
      <c r="AG113" s="256"/>
      <c r="AH113" s="326"/>
    </row>
    <row r="114" spans="1:34" x14ac:dyDescent="0.2">
      <c r="A114" s="375">
        <f>+'IBNR+Freq'!B118</f>
        <v>581</v>
      </c>
      <c r="B114" s="375">
        <f>+'IBNR+Freq'!C118</f>
        <v>1</v>
      </c>
      <c r="C114" s="256">
        <f>+'IBNR+Freq'!W118</f>
        <v>1.0849316072872948</v>
      </c>
      <c r="D114" s="375">
        <f>+'IBNR+Freq'!J118</f>
        <v>427365</v>
      </c>
      <c r="E114" s="256">
        <f>+'IBNR+Freq'!X118</f>
        <v>0.19398582944454507</v>
      </c>
      <c r="F114" s="375">
        <f t="shared" si="21"/>
        <v>427365</v>
      </c>
      <c r="G114" s="256">
        <f>+'IBNR+Freq'!Y118</f>
        <v>2.9124112756258941E-2</v>
      </c>
      <c r="H114" s="375">
        <f t="shared" si="22"/>
        <v>427365</v>
      </c>
      <c r="I114" s="256">
        <f>++IFERROR(VLOOKUP($A114,UPP!$C$10:$V$329,13,FALSE),0)</f>
        <v>0.67118005307979633</v>
      </c>
      <c r="J114" s="257">
        <f t="shared" si="23"/>
        <v>427365</v>
      </c>
      <c r="K114" s="256">
        <f>+IFERROR(VLOOKUP($A114,UPP!$C$10:$V$329,14,FALSE),0)</f>
        <v>0.25986502671646861</v>
      </c>
      <c r="L114" s="257">
        <f t="shared" si="24"/>
        <v>427365</v>
      </c>
      <c r="M114" s="256">
        <f>+IFERROR(VLOOKUP($A114,UPP!$C$10:$V$329,15,FALSE),0)</f>
        <v>4.3862568203735151E-2</v>
      </c>
      <c r="N114" s="257">
        <f t="shared" si="25"/>
        <v>427365</v>
      </c>
      <c r="O114" s="376">
        <f t="shared" si="30"/>
        <v>1.08362968935855</v>
      </c>
      <c r="P114" s="376">
        <f t="shared" si="31"/>
        <v>0.19375304644921162</v>
      </c>
      <c r="Q114" s="376">
        <f t="shared" si="32"/>
        <v>2.9089163820951433E-2</v>
      </c>
      <c r="R114" s="256">
        <f>+O114*VLOOKUP($A114,UPP!$C117:$AC430,25,FALSE)+I114*(1-VLOOKUP($A114,UPP!$C117:$AC430,25,FALSE))</f>
        <v>0.691802534893734</v>
      </c>
      <c r="S114" s="256">
        <f>+P114*VLOOKUP($A114,UPP!$C117:$AC430,26,FALSE)+K114*(1-VLOOKUP($A114,UPP!$C117:$AC430,26,FALSE))</f>
        <v>0.24862599007103492</v>
      </c>
      <c r="T114" s="256">
        <f>+Q114*VLOOKUP($A114,UPP!$C117:$AC430,27,FALSE)+M114*(1-VLOOKUP($A114,UPP!$C117:$AC430,27,FALSE))</f>
        <v>4.0907887327178413E-2</v>
      </c>
      <c r="U114" s="256">
        <f t="shared" si="26"/>
        <v>0.97490764800000007</v>
      </c>
      <c r="V114" s="469">
        <f t="shared" si="27"/>
        <v>1.306471899628713</v>
      </c>
      <c r="W114" s="469">
        <f t="shared" si="28"/>
        <v>0.98133641229194735</v>
      </c>
      <c r="X114" s="256">
        <f t="shared" si="29"/>
        <v>0.98099999999999998</v>
      </c>
      <c r="Y114" s="326"/>
      <c r="Z114" s="256">
        <f t="shared" si="18"/>
        <v>0.69156537781546457</v>
      </c>
      <c r="AA114" s="256">
        <f t="shared" si="19"/>
        <v>0.24854075850507054</v>
      </c>
      <c r="AB114" s="256">
        <f t="shared" si="20"/>
        <v>4.0893863679464862E-2</v>
      </c>
      <c r="AC114" s="256"/>
      <c r="AG114" s="256"/>
      <c r="AH114" s="326"/>
    </row>
    <row r="115" spans="1:34" x14ac:dyDescent="0.2">
      <c r="A115" s="375">
        <f>+'IBNR+Freq'!B119</f>
        <v>601</v>
      </c>
      <c r="B115" s="375">
        <f>+'IBNR+Freq'!C119</f>
        <v>2</v>
      </c>
      <c r="C115" s="256">
        <f>+'IBNR+Freq'!W119</f>
        <v>4.534570721839021</v>
      </c>
      <c r="D115" s="375">
        <f>+'IBNR+Freq'!J119</f>
        <v>153921</v>
      </c>
      <c r="E115" s="256">
        <f>+'IBNR+Freq'!X119</f>
        <v>1.1379051763351848</v>
      </c>
      <c r="F115" s="375">
        <f t="shared" si="21"/>
        <v>153921</v>
      </c>
      <c r="G115" s="256">
        <f>+'IBNR+Freq'!Y119</f>
        <v>0.19943765083013718</v>
      </c>
      <c r="H115" s="375">
        <f t="shared" si="22"/>
        <v>153921</v>
      </c>
      <c r="I115" s="256">
        <f>++IFERROR(VLOOKUP($A115,UPP!$C$10:$V$329,13,FALSE),0)</f>
        <v>3.7944159364761627</v>
      </c>
      <c r="J115" s="257">
        <f t="shared" si="23"/>
        <v>153921</v>
      </c>
      <c r="K115" s="256">
        <f>+IFERROR(VLOOKUP($A115,UPP!$C$10:$V$329,14,FALSE),0)</f>
        <v>1.5138804781758957</v>
      </c>
      <c r="L115" s="257">
        <f t="shared" si="24"/>
        <v>153921</v>
      </c>
      <c r="M115" s="256">
        <f>+IFERROR(VLOOKUP($A115,UPP!$C$10:$V$329,15,FALSE),0)</f>
        <v>0.15948366534794195</v>
      </c>
      <c r="N115" s="257">
        <f t="shared" si="25"/>
        <v>153921</v>
      </c>
      <c r="O115" s="376">
        <f t="shared" si="30"/>
        <v>4.529129236972814</v>
      </c>
      <c r="P115" s="376">
        <f t="shared" si="31"/>
        <v>1.1365396901235827</v>
      </c>
      <c r="Q115" s="376">
        <f t="shared" si="32"/>
        <v>0.19919832564914103</v>
      </c>
      <c r="R115" s="256">
        <f>+O115*VLOOKUP($A115,UPP!$C118:$AC431,25,FALSE)+I115*(1-VLOOKUP($A115,UPP!$C118:$AC431,25,FALSE))</f>
        <v>3.8164573354910623</v>
      </c>
      <c r="S115" s="256">
        <f>+P115*VLOOKUP($A115,UPP!$C118:$AC431,26,FALSE)+K115*(1-VLOOKUP($A115,UPP!$C118:$AC431,26,FALSE))</f>
        <v>1.4799198072511874</v>
      </c>
      <c r="T115" s="256">
        <f>+Q115*VLOOKUP($A115,UPP!$C118:$AC431,27,FALSE)+M115*(1-VLOOKUP($A115,UPP!$C118:$AC431,27,FALSE))</f>
        <v>0.16345513137806186</v>
      </c>
      <c r="U115" s="256">
        <f t="shared" si="26"/>
        <v>5.4677800800000007</v>
      </c>
      <c r="V115" s="469">
        <f t="shared" si="27"/>
        <v>5.8648672527455377</v>
      </c>
      <c r="W115" s="469">
        <f t="shared" si="28"/>
        <v>5.4598322741203118</v>
      </c>
      <c r="X115" s="256">
        <f t="shared" si="29"/>
        <v>5.468</v>
      </c>
      <c r="Y115" s="326"/>
      <c r="Z115" s="256">
        <f t="shared" si="18"/>
        <v>3.8221666276053221</v>
      </c>
      <c r="AA115" s="256">
        <f t="shared" si="19"/>
        <v>1.4821337176247431</v>
      </c>
      <c r="AB115" s="256">
        <f t="shared" si="20"/>
        <v>0.16369965476993464</v>
      </c>
      <c r="AC115" s="256"/>
      <c r="AG115" s="256"/>
      <c r="AH115" s="326"/>
    </row>
    <row r="116" spans="1:34" x14ac:dyDescent="0.2">
      <c r="A116" s="375">
        <f>+'IBNR+Freq'!B120</f>
        <v>603</v>
      </c>
      <c r="B116" s="375">
        <f>+'IBNR+Freq'!C120</f>
        <v>2</v>
      </c>
      <c r="C116" s="256">
        <f>+'IBNR+Freq'!W120</f>
        <v>12.535000328228664</v>
      </c>
      <c r="D116" s="375">
        <f>+'IBNR+Freq'!J120</f>
        <v>33646</v>
      </c>
      <c r="E116" s="256">
        <f>+'IBNR+Freq'!X120</f>
        <v>1.2137208610012682</v>
      </c>
      <c r="F116" s="375">
        <f t="shared" si="21"/>
        <v>33646</v>
      </c>
      <c r="G116" s="256">
        <f>+'IBNR+Freq'!Y120</f>
        <v>0.12685597024123507</v>
      </c>
      <c r="H116" s="375">
        <f t="shared" si="22"/>
        <v>33646</v>
      </c>
      <c r="I116" s="256">
        <f>++IFERROR(VLOOKUP($A116,UPP!$C$10:$V$329,13,FALSE),0)</f>
        <v>3.3716659561949971</v>
      </c>
      <c r="J116" s="257">
        <f t="shared" si="23"/>
        <v>33646</v>
      </c>
      <c r="K116" s="256">
        <f>+IFERROR(VLOOKUP($A116,UPP!$C$10:$V$329,14,FALSE),0)</f>
        <v>0.92171604751506309</v>
      </c>
      <c r="L116" s="257">
        <f t="shared" si="24"/>
        <v>33646</v>
      </c>
      <c r="M116" s="256">
        <f>+IFERROR(VLOOKUP($A116,UPP!$C$10:$V$329,15,FALSE),0)</f>
        <v>6.6064276289939758E-2</v>
      </c>
      <c r="N116" s="257">
        <f t="shared" si="25"/>
        <v>33646</v>
      </c>
      <c r="O116" s="376">
        <f t="shared" si="30"/>
        <v>12.519958327834789</v>
      </c>
      <c r="P116" s="376">
        <f t="shared" si="31"/>
        <v>1.2122643959680668</v>
      </c>
      <c r="Q116" s="376">
        <f t="shared" si="32"/>
        <v>0.1267037430769456</v>
      </c>
      <c r="R116" s="256">
        <f>+O116*VLOOKUP($A116,UPP!$C119:$AC432,25,FALSE)+I116*(1-VLOOKUP($A116,UPP!$C119:$AC432,25,FALSE))</f>
        <v>3.4631488799113948</v>
      </c>
      <c r="S116" s="256">
        <f>+P116*VLOOKUP($A116,UPP!$C119:$AC432,26,FALSE)+K116*(1-VLOOKUP($A116,UPP!$C119:$AC432,26,FALSE))</f>
        <v>0.93043249796865313</v>
      </c>
      <c r="T116" s="256">
        <f>+Q116*VLOOKUP($A116,UPP!$C119:$AC432,27,FALSE)+M116*(1-VLOOKUP($A116,UPP!$C119:$AC432,27,FALSE))</f>
        <v>6.8489854961419988E-2</v>
      </c>
      <c r="U116" s="256">
        <f t="shared" si="26"/>
        <v>4.3594462800000002</v>
      </c>
      <c r="V116" s="469">
        <f t="shared" si="27"/>
        <v>13.858926466879801</v>
      </c>
      <c r="W116" s="469">
        <f t="shared" si="28"/>
        <v>4.4620712328414687</v>
      </c>
      <c r="X116" s="256">
        <f t="shared" si="29"/>
        <v>4.4619999999999997</v>
      </c>
      <c r="Y116" s="326"/>
      <c r="Z116" s="256">
        <f t="shared" si="18"/>
        <v>3.4630935939416574</v>
      </c>
      <c r="AA116" s="256">
        <f t="shared" si="19"/>
        <v>0.93041764447412845</v>
      </c>
      <c r="AB116" s="256">
        <f t="shared" si="20"/>
        <v>6.848876158421327E-2</v>
      </c>
      <c r="AC116" s="256"/>
      <c r="AG116" s="256"/>
      <c r="AH116" s="326"/>
    </row>
    <row r="117" spans="1:34" x14ac:dyDescent="0.2">
      <c r="A117" s="375">
        <f>+'IBNR+Freq'!B121</f>
        <v>605</v>
      </c>
      <c r="B117" s="375">
        <f>+'IBNR+Freq'!C121</f>
        <v>2</v>
      </c>
      <c r="C117" s="256">
        <f>+'IBNR+Freq'!W121</f>
        <v>0</v>
      </c>
      <c r="D117" s="375">
        <f>+'IBNR+Freq'!J121</f>
        <v>3158</v>
      </c>
      <c r="E117" s="256">
        <f>+'IBNR+Freq'!X121</f>
        <v>0.51132868009850974</v>
      </c>
      <c r="F117" s="375">
        <f t="shared" si="21"/>
        <v>3158</v>
      </c>
      <c r="G117" s="256">
        <f>+'IBNR+Freq'!Y121</f>
        <v>9.9912450763199601E-4</v>
      </c>
      <c r="H117" s="375">
        <f t="shared" si="22"/>
        <v>3158</v>
      </c>
      <c r="I117" s="256">
        <f>++IFERROR(VLOOKUP($A117,UPP!$C$10:$V$329,13,FALSE),0)</f>
        <v>3.0654209659553833</v>
      </c>
      <c r="J117" s="257">
        <f t="shared" si="23"/>
        <v>3158</v>
      </c>
      <c r="K117" s="256">
        <f>+IFERROR(VLOOKUP($A117,UPP!$C$10:$V$329,14,FALSE),0)</f>
        <v>1.9553543545780798</v>
      </c>
      <c r="L117" s="257">
        <f t="shared" si="24"/>
        <v>3158</v>
      </c>
      <c r="M117" s="256">
        <f>+IFERROR(VLOOKUP($A117,UPP!$C$10:$V$329,15,FALSE),0)</f>
        <v>0.14617129946653734</v>
      </c>
      <c r="N117" s="257">
        <f t="shared" si="25"/>
        <v>3158</v>
      </c>
      <c r="O117" s="376">
        <f t="shared" si="30"/>
        <v>0</v>
      </c>
      <c r="P117" s="376">
        <f t="shared" si="31"/>
        <v>0.51071508568239155</v>
      </c>
      <c r="Q117" s="376">
        <f t="shared" si="32"/>
        <v>9.9792555822283773E-4</v>
      </c>
      <c r="R117" s="256">
        <f>+O117*VLOOKUP($A117,UPP!$C120:$AC433,25,FALSE)+I117*(1-VLOOKUP($A117,UPP!$C120:$AC433,25,FALSE))</f>
        <v>3.0654209659553833</v>
      </c>
      <c r="S117" s="256">
        <f>+P117*VLOOKUP($A117,UPP!$C120:$AC433,26,FALSE)+K117*(1-VLOOKUP($A117,UPP!$C120:$AC433,26,FALSE))</f>
        <v>1.940907961889123</v>
      </c>
      <c r="T117" s="256">
        <f>+Q117*VLOOKUP($A117,UPP!$C120:$AC433,27,FALSE)+M117*(1-VLOOKUP($A117,UPP!$C120:$AC433,27,FALSE))</f>
        <v>0.14471956572745417</v>
      </c>
      <c r="U117" s="256">
        <f t="shared" si="26"/>
        <v>5.1669466200000009</v>
      </c>
      <c r="V117" s="469">
        <f t="shared" si="27"/>
        <v>0.51171301124061441</v>
      </c>
      <c r="W117" s="469">
        <f t="shared" si="28"/>
        <v>5.1510484935719605</v>
      </c>
      <c r="X117" s="256">
        <f t="shared" si="29"/>
        <v>5.1509999999999998</v>
      </c>
      <c r="Y117" s="326"/>
      <c r="Z117" s="256">
        <f t="shared" si="18"/>
        <v>3.0653921071293815</v>
      </c>
      <c r="AA117" s="256">
        <f t="shared" si="19"/>
        <v>1.9408896895781484</v>
      </c>
      <c r="AB117" s="256">
        <f t="shared" si="20"/>
        <v>0.14471820329246965</v>
      </c>
      <c r="AC117" s="256"/>
      <c r="AG117" s="256"/>
      <c r="AH117" s="326"/>
    </row>
    <row r="118" spans="1:34" x14ac:dyDescent="0.2">
      <c r="A118" s="375">
        <f>+'IBNR+Freq'!B122</f>
        <v>607</v>
      </c>
      <c r="B118" s="375">
        <f>+'IBNR+Freq'!C122</f>
        <v>2</v>
      </c>
      <c r="C118" s="256">
        <f>+'IBNR+Freq'!W122</f>
        <v>0.23104324537697418</v>
      </c>
      <c r="D118" s="375">
        <f>+'IBNR+Freq'!J122</f>
        <v>11300</v>
      </c>
      <c r="E118" s="256">
        <f>+'IBNR+Freq'!X122</f>
        <v>1.2280285585004782</v>
      </c>
      <c r="F118" s="375">
        <f t="shared" si="21"/>
        <v>11300</v>
      </c>
      <c r="G118" s="256">
        <f>+'IBNR+Freq'!Y122</f>
        <v>2.3670222873505229E-4</v>
      </c>
      <c r="H118" s="375">
        <f t="shared" si="22"/>
        <v>11300</v>
      </c>
      <c r="I118" s="256">
        <f>++IFERROR(VLOOKUP($A118,UPP!$C$10:$V$329,13,FALSE),0)</f>
        <v>1.6006657388526042</v>
      </c>
      <c r="J118" s="257">
        <f t="shared" si="23"/>
        <v>11300</v>
      </c>
      <c r="K118" s="256">
        <f>+IFERROR(VLOOKUP($A118,UPP!$C$10:$V$329,14,FALSE),0)</f>
        <v>0.82946236421888808</v>
      </c>
      <c r="L118" s="257">
        <f t="shared" si="24"/>
        <v>11300</v>
      </c>
      <c r="M118" s="256">
        <f>+IFERROR(VLOOKUP($A118,UPP!$C$10:$V$329,15,FALSE),0)</f>
        <v>4.5150716928508403E-2</v>
      </c>
      <c r="N118" s="257">
        <f t="shared" si="25"/>
        <v>11300</v>
      </c>
      <c r="O118" s="376">
        <f t="shared" si="30"/>
        <v>0.23076599348252183</v>
      </c>
      <c r="P118" s="376">
        <f t="shared" si="31"/>
        <v>1.2265549242302776</v>
      </c>
      <c r="Q118" s="376">
        <f t="shared" si="32"/>
        <v>2.3641818606057023E-4</v>
      </c>
      <c r="R118" s="256">
        <f>+O118*VLOOKUP($A118,UPP!$C121:$AC434,25,FALSE)+I118*(1-VLOOKUP($A118,UPP!$C121:$AC434,25,FALSE))</f>
        <v>1.6006657388526042</v>
      </c>
      <c r="S118" s="256">
        <f>+P118*VLOOKUP($A118,UPP!$C121:$AC434,26,FALSE)+K118*(1-VLOOKUP($A118,UPP!$C121:$AC434,26,FALSE))</f>
        <v>0.8374042154191158</v>
      </c>
      <c r="T118" s="256">
        <f>+Q118*VLOOKUP($A118,UPP!$C121:$AC434,27,FALSE)+M118*(1-VLOOKUP($A118,UPP!$C121:$AC434,27,FALSE))</f>
        <v>4.4252430953659445E-2</v>
      </c>
      <c r="U118" s="256">
        <f t="shared" si="26"/>
        <v>2.4752788200000011</v>
      </c>
      <c r="V118" s="469">
        <f t="shared" si="27"/>
        <v>1.4575573358988601</v>
      </c>
      <c r="W118" s="469">
        <f t="shared" si="28"/>
        <v>2.4823223852253795</v>
      </c>
      <c r="X118" s="256">
        <f t="shared" si="29"/>
        <v>2.4750000000000001</v>
      </c>
      <c r="Y118" s="326"/>
      <c r="Z118" s="256">
        <f t="shared" si="18"/>
        <v>1.595944075290004</v>
      </c>
      <c r="AA118" s="256">
        <f t="shared" si="19"/>
        <v>0.83493403012362344</v>
      </c>
      <c r="AB118" s="256">
        <f t="shared" si="20"/>
        <v>4.412189458637257E-2</v>
      </c>
      <c r="AC118" s="256"/>
      <c r="AG118" s="256"/>
      <c r="AH118" s="326"/>
    </row>
    <row r="119" spans="1:34" x14ac:dyDescent="0.2">
      <c r="A119" s="375">
        <f>+'IBNR+Freq'!B123</f>
        <v>608</v>
      </c>
      <c r="B119" s="375">
        <f>+'IBNR+Freq'!C123</f>
        <v>2</v>
      </c>
      <c r="C119" s="256">
        <f>+'IBNR+Freq'!W123</f>
        <v>1.5501917110977874</v>
      </c>
      <c r="D119" s="375">
        <f>+'IBNR+Freq'!J123</f>
        <v>244822</v>
      </c>
      <c r="E119" s="256">
        <f>+'IBNR+Freq'!X123</f>
        <v>0.68028947515801796</v>
      </c>
      <c r="F119" s="375">
        <f t="shared" si="21"/>
        <v>244822</v>
      </c>
      <c r="G119" s="256">
        <f>+'IBNR+Freq'!Y123</f>
        <v>7.5220503825361815E-2</v>
      </c>
      <c r="H119" s="375">
        <f t="shared" si="22"/>
        <v>244822</v>
      </c>
      <c r="I119" s="256">
        <f>++IFERROR(VLOOKUP($A119,UPP!$C$10:$V$329,13,FALSE),0)</f>
        <v>1.8020648162667428</v>
      </c>
      <c r="J119" s="257">
        <f t="shared" si="23"/>
        <v>244822</v>
      </c>
      <c r="K119" s="256">
        <f>+IFERROR(VLOOKUP($A119,UPP!$C$10:$V$329,14,FALSE),0)</f>
        <v>0.98154675443716177</v>
      </c>
      <c r="L119" s="257">
        <f t="shared" si="24"/>
        <v>244822</v>
      </c>
      <c r="M119" s="256">
        <f>+IFERROR(VLOOKUP($A119,UPP!$C$10:$V$329,15,FALSE),0)</f>
        <v>5.5834069296095766E-2</v>
      </c>
      <c r="N119" s="257">
        <f t="shared" si="25"/>
        <v>244822</v>
      </c>
      <c r="O119" s="376">
        <f t="shared" si="30"/>
        <v>1.5483314810444702</v>
      </c>
      <c r="P119" s="376">
        <f t="shared" si="31"/>
        <v>0.67947312778782831</v>
      </c>
      <c r="Q119" s="376">
        <f t="shared" si="32"/>
        <v>7.5130239220771389E-2</v>
      </c>
      <c r="R119" s="256">
        <f>+O119*VLOOKUP($A119,UPP!$C122:$AC435,25,FALSE)+I119*(1-VLOOKUP($A119,UPP!$C122:$AC435,25,FALSE))</f>
        <v>1.7944528162100744</v>
      </c>
      <c r="S119" s="256">
        <f>+P119*VLOOKUP($A119,UPP!$C122:$AC435,26,FALSE)+K119*(1-VLOOKUP($A119,UPP!$C122:$AC435,26,FALSE))</f>
        <v>0.94529791923924178</v>
      </c>
      <c r="T119" s="256">
        <f>+Q119*VLOOKUP($A119,UPP!$C122:$AC435,27,FALSE)+M119*(1-VLOOKUP($A119,UPP!$C122:$AC435,27,FALSE))</f>
        <v>5.8535533085550352E-2</v>
      </c>
      <c r="U119" s="256">
        <f t="shared" si="26"/>
        <v>2.8394456400000005</v>
      </c>
      <c r="V119" s="469">
        <f t="shared" si="27"/>
        <v>2.3029348480530696</v>
      </c>
      <c r="W119" s="469">
        <f t="shared" si="28"/>
        <v>2.7982862685348664</v>
      </c>
      <c r="X119" s="256">
        <f t="shared" si="29"/>
        <v>2.798</v>
      </c>
      <c r="Y119" s="326"/>
      <c r="Z119" s="256">
        <f t="shared" si="18"/>
        <v>1.7942692412183521</v>
      </c>
      <c r="AA119" s="256">
        <f t="shared" si="19"/>
        <v>0.94520121396165979</v>
      </c>
      <c r="AB119" s="256">
        <f t="shared" si="20"/>
        <v>5.8529544819988524E-2</v>
      </c>
      <c r="AC119" s="256"/>
      <c r="AG119" s="256"/>
      <c r="AH119" s="326"/>
    </row>
    <row r="120" spans="1:34" x14ac:dyDescent="0.2">
      <c r="A120" s="375">
        <f>+'IBNR+Freq'!B124</f>
        <v>609</v>
      </c>
      <c r="B120" s="375">
        <f>+'IBNR+Freq'!C124</f>
        <v>2</v>
      </c>
      <c r="C120" s="256">
        <f>+'IBNR+Freq'!W124</f>
        <v>2.4435028444940841</v>
      </c>
      <c r="D120" s="375">
        <f>+'IBNR+Freq'!J124</f>
        <v>397744</v>
      </c>
      <c r="E120" s="256">
        <f>+'IBNR+Freq'!X124</f>
        <v>0.84889243136461578</v>
      </c>
      <c r="F120" s="375">
        <f t="shared" si="21"/>
        <v>397744</v>
      </c>
      <c r="G120" s="256">
        <f>+'IBNR+Freq'!Y124</f>
        <v>0.1274827690859659</v>
      </c>
      <c r="H120" s="375">
        <f t="shared" si="22"/>
        <v>397744</v>
      </c>
      <c r="I120" s="256">
        <f>++IFERROR(VLOOKUP($A120,UPP!$C$10:$V$329,13,FALSE),0)</f>
        <v>1.9002181292307698</v>
      </c>
      <c r="J120" s="257">
        <f t="shared" si="23"/>
        <v>397744</v>
      </c>
      <c r="K120" s="256">
        <f>+IFERROR(VLOOKUP($A120,UPP!$C$10:$V$329,14,FALSE),0)</f>
        <v>0.83402507076923083</v>
      </c>
      <c r="L120" s="257">
        <f t="shared" si="24"/>
        <v>397744</v>
      </c>
      <c r="M120" s="256">
        <f>+IFERROR(VLOOKUP($A120,UPP!$C$10:$V$329,15,FALSE),0)</f>
        <v>9.464688000000003E-2</v>
      </c>
      <c r="N120" s="257">
        <f t="shared" si="25"/>
        <v>397744</v>
      </c>
      <c r="O120" s="376">
        <f t="shared" si="30"/>
        <v>2.4405706410806913</v>
      </c>
      <c r="P120" s="376">
        <f t="shared" si="31"/>
        <v>0.84787376044697826</v>
      </c>
      <c r="Q120" s="376">
        <f t="shared" si="32"/>
        <v>0.12732978976306275</v>
      </c>
      <c r="R120" s="256">
        <f>+O120*VLOOKUP($A120,UPP!$C123:$AC436,25,FALSE)+I120*(1-VLOOKUP($A120,UPP!$C123:$AC436,25,FALSE))</f>
        <v>1.9272357548232659</v>
      </c>
      <c r="S120" s="256">
        <f>+P120*VLOOKUP($A120,UPP!$C123:$AC436,26,FALSE)+K120*(1-VLOOKUP($A120,UPP!$C123:$AC436,26,FALSE))</f>
        <v>0.83624086111767038</v>
      </c>
      <c r="T120" s="256">
        <f>+Q120*VLOOKUP($A120,UPP!$C123:$AC436,27,FALSE)+M120*(1-VLOOKUP($A120,UPP!$C123:$AC436,27,FALSE))</f>
        <v>0.10085663285498196</v>
      </c>
      <c r="U120" s="256">
        <f t="shared" si="26"/>
        <v>2.8288900800000008</v>
      </c>
      <c r="V120" s="469">
        <f t="shared" si="27"/>
        <v>3.4157741912907325</v>
      </c>
      <c r="W120" s="469">
        <f t="shared" si="28"/>
        <v>2.8643332487959183</v>
      </c>
      <c r="X120" s="256">
        <f t="shared" si="29"/>
        <v>2.8639999999999999</v>
      </c>
      <c r="Y120" s="326"/>
      <c r="Z120" s="256">
        <f t="shared" si="18"/>
        <v>1.9270115319626697</v>
      </c>
      <c r="AA120" s="256">
        <f t="shared" si="19"/>
        <v>0.83614356927490641</v>
      </c>
      <c r="AB120" s="256">
        <f t="shared" si="20"/>
        <v>0.10084489876242363</v>
      </c>
      <c r="AC120" s="256"/>
      <c r="AG120" s="256"/>
      <c r="AH120" s="326"/>
    </row>
    <row r="121" spans="1:34" x14ac:dyDescent="0.2">
      <c r="A121" s="375">
        <f>+'IBNR+Freq'!B125</f>
        <v>611</v>
      </c>
      <c r="B121" s="375">
        <f>+'IBNR+Freq'!C125</f>
        <v>2</v>
      </c>
      <c r="C121" s="256">
        <f>+'IBNR+Freq'!W125</f>
        <v>0</v>
      </c>
      <c r="D121" s="375">
        <f>+'IBNR+Freq'!J125</f>
        <v>4750</v>
      </c>
      <c r="E121" s="256">
        <f>+'IBNR+Freq'!X125</f>
        <v>1.8303871096533877</v>
      </c>
      <c r="F121" s="375">
        <f t="shared" si="21"/>
        <v>4750</v>
      </c>
      <c r="G121" s="256">
        <f>+'IBNR+Freq'!Y125</f>
        <v>1.7682701484672735E-2</v>
      </c>
      <c r="H121" s="375">
        <f t="shared" si="22"/>
        <v>4750</v>
      </c>
      <c r="I121" s="256">
        <f>++IFERROR(VLOOKUP($A121,UPP!$C$10:$V$329,13,FALSE),0)</f>
        <v>4.9087764401114207</v>
      </c>
      <c r="J121" s="257">
        <f t="shared" si="23"/>
        <v>4750</v>
      </c>
      <c r="K121" s="256">
        <f>+IFERROR(VLOOKUP($A121,UPP!$C$10:$V$329,14,FALSE),0)</f>
        <v>1.6284002804760698</v>
      </c>
      <c r="L121" s="257">
        <f t="shared" si="24"/>
        <v>4750</v>
      </c>
      <c r="M121" s="256">
        <f>+IFERROR(VLOOKUP($A121,UPP!$C$10:$V$329,15,FALSE),0)</f>
        <v>0.11282607941250949</v>
      </c>
      <c r="N121" s="257">
        <f t="shared" si="25"/>
        <v>4750</v>
      </c>
      <c r="O121" s="376">
        <f t="shared" si="30"/>
        <v>0</v>
      </c>
      <c r="P121" s="376">
        <f t="shared" si="31"/>
        <v>1.8281906451218037</v>
      </c>
      <c r="Q121" s="376">
        <f t="shared" si="32"/>
        <v>1.7661482242891127E-2</v>
      </c>
      <c r="R121" s="256">
        <f>+O121*VLOOKUP($A121,UPP!$C124:$AC437,25,FALSE)+I121*(1-VLOOKUP($A121,UPP!$C124:$AC437,25,FALSE))</f>
        <v>4.9087764401114207</v>
      </c>
      <c r="S121" s="256">
        <f>+P121*VLOOKUP($A121,UPP!$C124:$AC437,26,FALSE)+K121*(1-VLOOKUP($A121,UPP!$C124:$AC437,26,FALSE))</f>
        <v>1.6303981841225272</v>
      </c>
      <c r="T121" s="256">
        <f>+Q121*VLOOKUP($A121,UPP!$C124:$AC437,27,FALSE)+M121*(1-VLOOKUP($A121,UPP!$C124:$AC437,27,FALSE))</f>
        <v>0.11187443344081331</v>
      </c>
      <c r="U121" s="256">
        <f t="shared" si="26"/>
        <v>6.6500028000000002</v>
      </c>
      <c r="V121" s="469">
        <f t="shared" si="27"/>
        <v>1.8458521273646948</v>
      </c>
      <c r="W121" s="469">
        <f t="shared" si="28"/>
        <v>6.6510490576747614</v>
      </c>
      <c r="X121" s="256">
        <f t="shared" si="29"/>
        <v>6.65</v>
      </c>
      <c r="Y121" s="326"/>
      <c r="Z121" s="256">
        <f t="shared" si="18"/>
        <v>4.9080021878763924</v>
      </c>
      <c r="AA121" s="256">
        <f t="shared" si="19"/>
        <v>1.6301410244304035</v>
      </c>
      <c r="AB121" s="256">
        <f t="shared" si="20"/>
        <v>0.11185678769320374</v>
      </c>
      <c r="AC121" s="256"/>
      <c r="AG121" s="256"/>
      <c r="AH121" s="326"/>
    </row>
    <row r="122" spans="1:34" x14ac:dyDescent="0.2">
      <c r="A122" s="375">
        <f>+'IBNR+Freq'!B126</f>
        <v>617</v>
      </c>
      <c r="B122" s="375">
        <f>+'IBNR+Freq'!C126</f>
        <v>2</v>
      </c>
      <c r="C122" s="256">
        <f>+'IBNR+Freq'!W126</f>
        <v>0.31328851377263739</v>
      </c>
      <c r="D122" s="375">
        <f>+'IBNR+Freq'!J126</f>
        <v>67607</v>
      </c>
      <c r="E122" s="256">
        <f>+'IBNR+Freq'!X126</f>
        <v>1.4573763422385306</v>
      </c>
      <c r="F122" s="375">
        <f t="shared" si="21"/>
        <v>67607</v>
      </c>
      <c r="G122" s="256">
        <f>+'IBNR+Freq'!Y126</f>
        <v>5.9801093431045428E-2</v>
      </c>
      <c r="H122" s="375">
        <f t="shared" si="22"/>
        <v>67607</v>
      </c>
      <c r="I122" s="256">
        <f>++IFERROR(VLOOKUP($A122,UPP!$C$10:$V$329,13,FALSE),0)</f>
        <v>1.7132536477453235</v>
      </c>
      <c r="J122" s="257">
        <f t="shared" si="23"/>
        <v>67607</v>
      </c>
      <c r="K122" s="256">
        <f>+IFERROR(VLOOKUP($A122,UPP!$C$10:$V$329,14,FALSE),0)</f>
        <v>0.68271297388907137</v>
      </c>
      <c r="L122" s="257">
        <f t="shared" si="24"/>
        <v>67607</v>
      </c>
      <c r="M122" s="256">
        <f>+IFERROR(VLOOKUP($A122,UPP!$C$10:$V$329,15,FALSE),0)</f>
        <v>6.8756638365605527E-2</v>
      </c>
      <c r="N122" s="257">
        <f t="shared" si="25"/>
        <v>67607</v>
      </c>
      <c r="O122" s="376">
        <f t="shared" si="30"/>
        <v>0.31291256755611024</v>
      </c>
      <c r="P122" s="376">
        <f t="shared" si="31"/>
        <v>1.4556274906278444</v>
      </c>
      <c r="Q122" s="376">
        <f t="shared" si="32"/>
        <v>5.9729332118928176E-2</v>
      </c>
      <c r="R122" s="256">
        <f>+O122*VLOOKUP($A122,UPP!$C125:$AC438,25,FALSE)+I122*(1-VLOOKUP($A122,UPP!$C125:$AC438,25,FALSE))</f>
        <v>1.6992502369434312</v>
      </c>
      <c r="S122" s="256">
        <f>+P122*VLOOKUP($A122,UPP!$C125:$AC438,26,FALSE)+K122*(1-VLOOKUP($A122,UPP!$C125:$AC438,26,FALSE))</f>
        <v>0.72135869972600997</v>
      </c>
      <c r="T122" s="256">
        <f>+Q122*VLOOKUP($A122,UPP!$C125:$AC438,27,FALSE)+M122*(1-VLOOKUP($A122,UPP!$C125:$AC438,27,FALSE))</f>
        <v>6.8214999990804881E-2</v>
      </c>
      <c r="U122" s="256">
        <f t="shared" si="26"/>
        <v>2.4647232600000004</v>
      </c>
      <c r="V122" s="469">
        <f t="shared" si="27"/>
        <v>1.8282693903028828</v>
      </c>
      <c r="W122" s="469">
        <f t="shared" si="28"/>
        <v>2.4888239366602463</v>
      </c>
      <c r="X122" s="256">
        <f t="shared" si="29"/>
        <v>2.4649999999999999</v>
      </c>
      <c r="Y122" s="326"/>
      <c r="Z122" s="256">
        <f t="shared" si="18"/>
        <v>1.6829843896817833</v>
      </c>
      <c r="AA122" s="256">
        <f t="shared" si="19"/>
        <v>0.71445358935703318</v>
      </c>
      <c r="AB122" s="256">
        <f t="shared" si="20"/>
        <v>6.7562020961183189E-2</v>
      </c>
      <c r="AC122" s="256"/>
      <c r="AG122" s="256"/>
      <c r="AH122" s="326"/>
    </row>
    <row r="123" spans="1:34" x14ac:dyDescent="0.2">
      <c r="A123" s="375">
        <f>+'IBNR+Freq'!B127</f>
        <v>625</v>
      </c>
      <c r="B123" s="375">
        <f>+'IBNR+Freq'!C127</f>
        <v>2</v>
      </c>
      <c r="C123" s="256">
        <f>+'IBNR+Freq'!W127</f>
        <v>1.9242603325111582</v>
      </c>
      <c r="D123" s="375">
        <f>+'IBNR+Freq'!J127</f>
        <v>20980</v>
      </c>
      <c r="E123" s="256">
        <f>+'IBNR+Freq'!X127</f>
        <v>1.5534615923115038</v>
      </c>
      <c r="F123" s="375">
        <f t="shared" si="21"/>
        <v>20980</v>
      </c>
      <c r="G123" s="256">
        <f>+'IBNR+Freq'!Y127</f>
        <v>0.10809332844658237</v>
      </c>
      <c r="H123" s="375">
        <f t="shared" si="22"/>
        <v>20980</v>
      </c>
      <c r="I123" s="256">
        <f>++IFERROR(VLOOKUP($A123,UPP!$C$10:$V$329,13,FALSE),0)</f>
        <v>2.3339275170431213</v>
      </c>
      <c r="J123" s="257">
        <f t="shared" si="23"/>
        <v>20980</v>
      </c>
      <c r="K123" s="256">
        <f>+IFERROR(VLOOKUP($A123,UPP!$C$10:$V$329,14,FALSE),0)</f>
        <v>1.1013220471047229</v>
      </c>
      <c r="L123" s="257">
        <f t="shared" si="24"/>
        <v>20980</v>
      </c>
      <c r="M123" s="256">
        <f>+IFERROR(VLOOKUP($A123,UPP!$C$10:$V$329,15,FALSE),0)</f>
        <v>0.11669637585215609</v>
      </c>
      <c r="N123" s="257">
        <f t="shared" si="25"/>
        <v>20980</v>
      </c>
      <c r="O123" s="376">
        <f t="shared" si="30"/>
        <v>1.9219512201121449</v>
      </c>
      <c r="P123" s="376">
        <f t="shared" si="31"/>
        <v>1.5515974384007301</v>
      </c>
      <c r="Q123" s="376">
        <f t="shared" si="32"/>
        <v>0.10796361645244647</v>
      </c>
      <c r="R123" s="256">
        <f>+O123*VLOOKUP($A123,UPP!$C126:$AC439,25,FALSE)+I123*(1-VLOOKUP($A123,UPP!$C126:$AC439,25,FALSE))</f>
        <v>2.3298077540738116</v>
      </c>
      <c r="S123" s="256">
        <f>+P123*VLOOKUP($A123,UPP!$C126:$AC439,26,FALSE)+K123*(1-VLOOKUP($A123,UPP!$C126:$AC439,26,FALSE))</f>
        <v>1.1103275549306431</v>
      </c>
      <c r="T123" s="256">
        <f>+Q123*VLOOKUP($A123,UPP!$C126:$AC439,27,FALSE)+M123*(1-VLOOKUP($A123,UPP!$C126:$AC439,27,FALSE))</f>
        <v>0.11643439307016479</v>
      </c>
      <c r="U123" s="256">
        <f t="shared" si="26"/>
        <v>3.5519459400000004</v>
      </c>
      <c r="V123" s="469">
        <f t="shared" si="27"/>
        <v>3.5815122749653217</v>
      </c>
      <c r="W123" s="469">
        <f t="shared" si="28"/>
        <v>3.5565697020746194</v>
      </c>
      <c r="X123" s="256">
        <f t="shared" si="29"/>
        <v>3.5569999999999999</v>
      </c>
      <c r="Y123" s="326"/>
      <c r="Z123" s="256">
        <f t="shared" si="18"/>
        <v>2.3300896300180756</v>
      </c>
      <c r="AA123" s="256">
        <f t="shared" si="19"/>
        <v>1.110461889889157</v>
      </c>
      <c r="AB123" s="256">
        <f t="shared" si="20"/>
        <v>0.11644848009276744</v>
      </c>
      <c r="AC123" s="256"/>
      <c r="AG123" s="256"/>
      <c r="AH123" s="326"/>
    </row>
    <row r="124" spans="1:34" x14ac:dyDescent="0.2">
      <c r="A124" s="375">
        <f>+'IBNR+Freq'!B128</f>
        <v>643</v>
      </c>
      <c r="B124" s="375">
        <f>+'IBNR+Freq'!C128</f>
        <v>2</v>
      </c>
      <c r="C124" s="256">
        <f>+'IBNR+Freq'!W128</f>
        <v>2.2080256327105316</v>
      </c>
      <c r="D124" s="375">
        <f>+'IBNR+Freq'!J128</f>
        <v>20355</v>
      </c>
      <c r="E124" s="256">
        <f>+'IBNR+Freq'!X128</f>
        <v>0.53764193175935837</v>
      </c>
      <c r="F124" s="375">
        <f t="shared" si="21"/>
        <v>20355</v>
      </c>
      <c r="G124" s="256">
        <f>+'IBNR+Freq'!Y128</f>
        <v>6.2364705029341092E-2</v>
      </c>
      <c r="H124" s="375">
        <f t="shared" si="22"/>
        <v>20355</v>
      </c>
      <c r="I124" s="256">
        <f>++IFERROR(VLOOKUP($A124,UPP!$C$10:$V$329,13,FALSE),0)</f>
        <v>5.5214599737946379</v>
      </c>
      <c r="J124" s="257">
        <f t="shared" si="23"/>
        <v>20355</v>
      </c>
      <c r="K124" s="256">
        <f>+IFERROR(VLOOKUP($A124,UPP!$C$10:$V$329,14,FALSE),0)</f>
        <v>2.1357459276952424</v>
      </c>
      <c r="L124" s="257">
        <f t="shared" si="24"/>
        <v>20355</v>
      </c>
      <c r="M124" s="256">
        <f>+IFERROR(VLOOKUP($A124,UPP!$C$10:$V$329,15,FALSE),0)</f>
        <v>0.24363075851011975</v>
      </c>
      <c r="N124" s="257">
        <f t="shared" si="25"/>
        <v>20355</v>
      </c>
      <c r="O124" s="376">
        <f t="shared" si="30"/>
        <v>2.2053760019512789</v>
      </c>
      <c r="P124" s="376">
        <f t="shared" si="31"/>
        <v>0.53699676144124719</v>
      </c>
      <c r="Q124" s="376">
        <f t="shared" si="32"/>
        <v>6.2289867383305886E-2</v>
      </c>
      <c r="R124" s="256">
        <f>+O124*VLOOKUP($A124,UPP!$C127:$AC440,25,FALSE)+I124*(1-VLOOKUP($A124,UPP!$C127:$AC440,25,FALSE))</f>
        <v>5.488299134076204</v>
      </c>
      <c r="S124" s="256">
        <f>+P124*VLOOKUP($A124,UPP!$C127:$AC440,26,FALSE)+K124*(1-VLOOKUP($A124,UPP!$C127:$AC440,26,FALSE))</f>
        <v>2.1037709443701624</v>
      </c>
      <c r="T124" s="256">
        <f>+Q124*VLOOKUP($A124,UPP!$C127:$AC440,27,FALSE)+M124*(1-VLOOKUP($A124,UPP!$C127:$AC440,27,FALSE))</f>
        <v>0.23819053177631533</v>
      </c>
      <c r="U124" s="256">
        <f t="shared" si="26"/>
        <v>7.9008366600000004</v>
      </c>
      <c r="V124" s="469">
        <f t="shared" si="27"/>
        <v>2.804662630775832</v>
      </c>
      <c r="W124" s="469">
        <f t="shared" si="28"/>
        <v>7.8302606102226822</v>
      </c>
      <c r="X124" s="256">
        <f t="shared" si="29"/>
        <v>7.83</v>
      </c>
      <c r="Y124" s="326"/>
      <c r="Z124" s="256">
        <f t="shared" si="18"/>
        <v>5.488116470058916</v>
      </c>
      <c r="AA124" s="256">
        <f t="shared" si="19"/>
        <v>2.1037009257281816</v>
      </c>
      <c r="AB124" s="256">
        <f t="shared" si="20"/>
        <v>0.23818260421290244</v>
      </c>
      <c r="AC124" s="256"/>
      <c r="AG124" s="256"/>
      <c r="AH124" s="326"/>
    </row>
    <row r="125" spans="1:34" x14ac:dyDescent="0.2">
      <c r="A125" s="375">
        <f>+'IBNR+Freq'!B129</f>
        <v>645</v>
      </c>
      <c r="B125" s="375">
        <f>+'IBNR+Freq'!C129</f>
        <v>2</v>
      </c>
      <c r="C125" s="256">
        <f>+'IBNR+Freq'!W129</f>
        <v>1.1859656268142837</v>
      </c>
      <c r="D125" s="375">
        <f>+'IBNR+Freq'!J129</f>
        <v>92063</v>
      </c>
      <c r="E125" s="256">
        <f>+'IBNR+Freq'!X129</f>
        <v>0.51773890067211781</v>
      </c>
      <c r="F125" s="375">
        <f t="shared" si="21"/>
        <v>92063</v>
      </c>
      <c r="G125" s="256">
        <f>+'IBNR+Freq'!Y129</f>
        <v>0.118192769791</v>
      </c>
      <c r="H125" s="375">
        <f t="shared" si="22"/>
        <v>92063</v>
      </c>
      <c r="I125" s="256">
        <f>++IFERROR(VLOOKUP($A125,UPP!$C$10:$V$329,13,FALSE),0)</f>
        <v>2.5075539686123807</v>
      </c>
      <c r="J125" s="257">
        <f t="shared" si="23"/>
        <v>92063</v>
      </c>
      <c r="K125" s="256">
        <f>+IFERROR(VLOOKUP($A125,UPP!$C$10:$V$329,14,FALSE),0)</f>
        <v>1.287400082754466</v>
      </c>
      <c r="L125" s="257">
        <f t="shared" si="24"/>
        <v>92063</v>
      </c>
      <c r="M125" s="256">
        <f>+IFERROR(VLOOKUP($A125,UPP!$C$10:$V$329,15,FALSE),0)</f>
        <v>0.1053253686331533</v>
      </c>
      <c r="N125" s="257">
        <f t="shared" si="25"/>
        <v>92063</v>
      </c>
      <c r="O125" s="376">
        <f t="shared" si="30"/>
        <v>1.1845424680621066</v>
      </c>
      <c r="P125" s="376">
        <f t="shared" si="31"/>
        <v>0.51711761399131129</v>
      </c>
      <c r="Q125" s="376">
        <f t="shared" si="32"/>
        <v>0.1180509384672508</v>
      </c>
      <c r="R125" s="256">
        <f>+O125*VLOOKUP($A125,UPP!$C128:$AC441,25,FALSE)+I125*(1-VLOOKUP($A125,UPP!$C128:$AC441,25,FALSE))</f>
        <v>2.4810937386013752</v>
      </c>
      <c r="S125" s="256">
        <f>+P125*VLOOKUP($A125,UPP!$C128:$AC441,26,FALSE)+K125*(1-VLOOKUP($A125,UPP!$C128:$AC441,26,FALSE))</f>
        <v>1.2411831346286766</v>
      </c>
      <c r="T125" s="256">
        <f>+Q125*VLOOKUP($A125,UPP!$C128:$AC441,27,FALSE)+M125*(1-VLOOKUP($A125,UPP!$C128:$AC441,27,FALSE))</f>
        <v>0.10621615852154012</v>
      </c>
      <c r="U125" s="256">
        <f t="shared" si="26"/>
        <v>3.9002794199999999</v>
      </c>
      <c r="V125" s="469">
        <f t="shared" si="27"/>
        <v>1.8197110205206686</v>
      </c>
      <c r="W125" s="469">
        <f t="shared" si="28"/>
        <v>3.8284930317515919</v>
      </c>
      <c r="X125" s="256">
        <f t="shared" si="29"/>
        <v>3.8279999999999998</v>
      </c>
      <c r="Y125" s="326"/>
      <c r="Z125" s="256">
        <f t="shared" si="18"/>
        <v>2.4807742243743252</v>
      </c>
      <c r="AA125" s="256">
        <f t="shared" si="19"/>
        <v>1.2410232955771654</v>
      </c>
      <c r="AB125" s="256">
        <f t="shared" si="20"/>
        <v>0.10620248004850937</v>
      </c>
      <c r="AC125" s="256"/>
      <c r="AG125" s="256"/>
      <c r="AH125" s="326"/>
    </row>
    <row r="126" spans="1:34" x14ac:dyDescent="0.2">
      <c r="A126" s="375">
        <f>+'IBNR+Freq'!B130</f>
        <v>646</v>
      </c>
      <c r="B126" s="375">
        <f>+'IBNR+Freq'!C130</f>
        <v>2</v>
      </c>
      <c r="C126" s="256">
        <f>+'IBNR+Freq'!W130</f>
        <v>2.2246042757057336</v>
      </c>
      <c r="D126" s="375">
        <f>+'IBNR+Freq'!J130</f>
        <v>26766</v>
      </c>
      <c r="E126" s="256">
        <f>+'IBNR+Freq'!X130</f>
        <v>1.3897843391225813</v>
      </c>
      <c r="F126" s="375">
        <f t="shared" si="21"/>
        <v>26766</v>
      </c>
      <c r="G126" s="256">
        <f>+'IBNR+Freq'!Y130</f>
        <v>0.10745672240356126</v>
      </c>
      <c r="H126" s="375">
        <f t="shared" si="22"/>
        <v>26766</v>
      </c>
      <c r="I126" s="256">
        <f>++IFERROR(VLOOKUP($A126,UPP!$C$10:$V$329,13,FALSE),0)</f>
        <v>2.4672971751706263</v>
      </c>
      <c r="J126" s="257">
        <f t="shared" si="23"/>
        <v>26766</v>
      </c>
      <c r="K126" s="256">
        <f>+IFERROR(VLOOKUP($A126,UPP!$C$10:$V$329,14,FALSE),0)</f>
        <v>1.2046743733218142</v>
      </c>
      <c r="L126" s="257">
        <f t="shared" si="24"/>
        <v>26766</v>
      </c>
      <c r="M126" s="256">
        <f>+IFERROR(VLOOKUP($A126,UPP!$C$10:$V$329,15,FALSE),0)</f>
        <v>0.10691893150755938</v>
      </c>
      <c r="N126" s="257">
        <f t="shared" si="25"/>
        <v>26766</v>
      </c>
      <c r="O126" s="376">
        <f t="shared" si="30"/>
        <v>2.2219347505748868</v>
      </c>
      <c r="P126" s="376">
        <f t="shared" si="31"/>
        <v>1.3881165979156342</v>
      </c>
      <c r="Q126" s="376">
        <f t="shared" si="32"/>
        <v>0.10732777433667699</v>
      </c>
      <c r="R126" s="256">
        <f>+O126*VLOOKUP($A126,UPP!$C129:$AC442,25,FALSE)+I126*(1-VLOOKUP($A126,UPP!$C129:$AC442,25,FALSE))</f>
        <v>2.4648435509246687</v>
      </c>
      <c r="S126" s="256">
        <f>+P126*VLOOKUP($A126,UPP!$C129:$AC442,26,FALSE)+K126*(1-VLOOKUP($A126,UPP!$C129:$AC442,26,FALSE))</f>
        <v>1.2101776400596289</v>
      </c>
      <c r="T126" s="256">
        <f>+Q126*VLOOKUP($A126,UPP!$C129:$AC442,27,FALSE)+M126*(1-VLOOKUP($A126,UPP!$C129:$AC442,27,FALSE))</f>
        <v>0.1069311967924329</v>
      </c>
      <c r="U126" s="256">
        <f t="shared" si="26"/>
        <v>3.7788904799999998</v>
      </c>
      <c r="V126" s="469">
        <f t="shared" si="27"/>
        <v>3.7173791228271984</v>
      </c>
      <c r="W126" s="469">
        <f t="shared" si="28"/>
        <v>3.7819523877767307</v>
      </c>
      <c r="X126" s="256">
        <f t="shared" si="29"/>
        <v>3.7789999999999999</v>
      </c>
      <c r="Y126" s="326"/>
      <c r="Z126" s="256">
        <f t="shared" si="18"/>
        <v>2.462919366475699</v>
      </c>
      <c r="AA126" s="256">
        <f t="shared" si="19"/>
        <v>1.2092329127585311</v>
      </c>
      <c r="AB126" s="256">
        <f t="shared" si="20"/>
        <v>0.10684772076576966</v>
      </c>
      <c r="AC126" s="256"/>
      <c r="AG126" s="256"/>
      <c r="AH126" s="326"/>
    </row>
    <row r="127" spans="1:34" x14ac:dyDescent="0.2">
      <c r="A127" s="375">
        <f>+'IBNR+Freq'!B131</f>
        <v>647</v>
      </c>
      <c r="B127" s="375">
        <f>+'IBNR+Freq'!C131</f>
        <v>2</v>
      </c>
      <c r="C127" s="256">
        <f>+'IBNR+Freq'!W131</f>
        <v>6.33646762421969</v>
      </c>
      <c r="D127" s="375">
        <f>+'IBNR+Freq'!J131</f>
        <v>47042</v>
      </c>
      <c r="E127" s="256">
        <f>+'IBNR+Freq'!X131</f>
        <v>2.3578834944008005</v>
      </c>
      <c r="F127" s="375">
        <f t="shared" si="21"/>
        <v>47042</v>
      </c>
      <c r="G127" s="256">
        <f>+'IBNR+Freq'!Y131</f>
        <v>0.31522161822306688</v>
      </c>
      <c r="H127" s="375">
        <f t="shared" si="22"/>
        <v>47042</v>
      </c>
      <c r="I127" s="256">
        <f>++IFERROR(VLOOKUP($A127,UPP!$C$10:$V$329,13,FALSE),0)</f>
        <v>2.8915836091485709</v>
      </c>
      <c r="J127" s="257">
        <f t="shared" si="23"/>
        <v>47042</v>
      </c>
      <c r="K127" s="256">
        <f>+IFERROR(VLOOKUP($A127,UPP!$C$10:$V$329,14,FALSE),0)</f>
        <v>2.1872023998625219</v>
      </c>
      <c r="L127" s="257">
        <f t="shared" si="24"/>
        <v>47042</v>
      </c>
      <c r="M127" s="256">
        <f>+IFERROR(VLOOKUP($A127,UPP!$C$10:$V$329,15,FALSE),0)</f>
        <v>0.18843843098890803</v>
      </c>
      <c r="N127" s="257">
        <f t="shared" si="25"/>
        <v>47042</v>
      </c>
      <c r="O127" s="376">
        <f t="shared" si="30"/>
        <v>6.3288638630706266</v>
      </c>
      <c r="P127" s="376">
        <f t="shared" si="31"/>
        <v>2.3550540342075195</v>
      </c>
      <c r="Q127" s="376">
        <f t="shared" si="32"/>
        <v>0.3148433522811992</v>
      </c>
      <c r="R127" s="256">
        <f>+O127*VLOOKUP($A127,UPP!$C130:$AC443,25,FALSE)+I127*(1-VLOOKUP($A127,UPP!$C130:$AC443,25,FALSE))</f>
        <v>2.9259564116877912</v>
      </c>
      <c r="S127" s="256">
        <f>+P127*VLOOKUP($A127,UPP!$C130:$AC443,26,FALSE)+K127*(1-VLOOKUP($A127,UPP!$C130:$AC443,26,FALSE))</f>
        <v>2.1939164652363217</v>
      </c>
      <c r="T127" s="256">
        <f>+Q127*VLOOKUP($A127,UPP!$C130:$AC443,27,FALSE)+M127*(1-VLOOKUP($A127,UPP!$C130:$AC443,27,FALSE))</f>
        <v>0.19475867705352259</v>
      </c>
      <c r="U127" s="256">
        <f t="shared" si="26"/>
        <v>5.2672244400000015</v>
      </c>
      <c r="V127" s="469">
        <f t="shared" si="27"/>
        <v>8.9987612495593456</v>
      </c>
      <c r="W127" s="469">
        <f t="shared" si="28"/>
        <v>5.3146315539776356</v>
      </c>
      <c r="X127" s="256">
        <f t="shared" si="29"/>
        <v>5.3150000000000004</v>
      </c>
      <c r="Y127" s="326"/>
      <c r="Z127" s="256">
        <f t="shared" si="18"/>
        <v>2.9261592586754985</v>
      </c>
      <c r="AA127" s="256">
        <f t="shared" si="19"/>
        <v>2.1940685622889222</v>
      </c>
      <c r="AB127" s="256">
        <f t="shared" si="20"/>
        <v>0.19477217903557961</v>
      </c>
      <c r="AC127" s="256"/>
      <c r="AG127" s="256"/>
      <c r="AH127" s="326"/>
    </row>
    <row r="128" spans="1:34" x14ac:dyDescent="0.2">
      <c r="A128" s="375">
        <f>+'IBNR+Freq'!B132</f>
        <v>648</v>
      </c>
      <c r="B128" s="375">
        <f>+'IBNR+Freq'!C132</f>
        <v>2</v>
      </c>
      <c r="C128" s="256">
        <f>+'IBNR+Freq'!W132</f>
        <v>2.89987768140913</v>
      </c>
      <c r="D128" s="375">
        <f>+'IBNR+Freq'!J132</f>
        <v>70003</v>
      </c>
      <c r="E128" s="256">
        <f>+'IBNR+Freq'!X132</f>
        <v>1.6602862477410454</v>
      </c>
      <c r="F128" s="375">
        <f t="shared" si="21"/>
        <v>70003</v>
      </c>
      <c r="G128" s="256">
        <f>+'IBNR+Freq'!Y132</f>
        <v>0.11294796289583456</v>
      </c>
      <c r="H128" s="375">
        <f t="shared" si="22"/>
        <v>70003</v>
      </c>
      <c r="I128" s="256">
        <f>++IFERROR(VLOOKUP($A128,UPP!$C$10:$V$329,13,FALSE),0)</f>
        <v>1.9708313279663181</v>
      </c>
      <c r="J128" s="257">
        <f t="shared" si="23"/>
        <v>70003</v>
      </c>
      <c r="K128" s="256">
        <f>+IFERROR(VLOOKUP($A128,UPP!$C$10:$V$329,14,FALSE),0)</f>
        <v>1.092658025771881</v>
      </c>
      <c r="L128" s="257">
        <f t="shared" si="24"/>
        <v>70003</v>
      </c>
      <c r="M128" s="256">
        <f>+IFERROR(VLOOKUP($A128,UPP!$C$10:$V$329,15,FALSE),0)</f>
        <v>0.10845642626180151</v>
      </c>
      <c r="N128" s="257">
        <f t="shared" si="25"/>
        <v>70003</v>
      </c>
      <c r="O128" s="376">
        <f t="shared" si="30"/>
        <v>2.8963978281914393</v>
      </c>
      <c r="P128" s="376">
        <f t="shared" si="31"/>
        <v>1.6582939042437561</v>
      </c>
      <c r="Q128" s="376">
        <f t="shared" si="32"/>
        <v>0.11281242534035955</v>
      </c>
      <c r="R128" s="256">
        <f>+O128*VLOOKUP($A128,UPP!$C131:$AC444,25,FALSE)+I128*(1-VLOOKUP($A128,UPP!$C131:$AC444,25,FALSE))</f>
        <v>1.9893426579708207</v>
      </c>
      <c r="S128" s="256">
        <f>+P128*VLOOKUP($A128,UPP!$C131:$AC444,26,FALSE)+K128*(1-VLOOKUP($A128,UPP!$C131:$AC444,26,FALSE))</f>
        <v>1.1209398196954747</v>
      </c>
      <c r="T128" s="256">
        <f>+Q128*VLOOKUP($A128,UPP!$C131:$AC444,27,FALSE)+M128*(1-VLOOKUP($A128,UPP!$C131:$AC444,27,FALSE))</f>
        <v>0.10871778620651498</v>
      </c>
      <c r="U128" s="256">
        <f t="shared" si="26"/>
        <v>3.1719457800000006</v>
      </c>
      <c r="V128" s="469">
        <f t="shared" si="27"/>
        <v>4.6675041577755545</v>
      </c>
      <c r="W128" s="469">
        <f t="shared" si="28"/>
        <v>3.2190002638728106</v>
      </c>
      <c r="X128" s="256">
        <f t="shared" si="29"/>
        <v>3.2189999999999999</v>
      </c>
      <c r="Y128" s="326"/>
      <c r="Z128" s="256">
        <f t="shared" si="18"/>
        <v>1.9893424948973832</v>
      </c>
      <c r="AA128" s="256">
        <f t="shared" si="19"/>
        <v>1.1209397278080822</v>
      </c>
      <c r="AB128" s="256">
        <f t="shared" si="20"/>
        <v>0.10871777729453441</v>
      </c>
      <c r="AC128" s="256"/>
      <c r="AG128" s="256"/>
      <c r="AH128" s="326"/>
    </row>
    <row r="129" spans="1:34" x14ac:dyDescent="0.2">
      <c r="A129" s="375">
        <f>+'IBNR+Freq'!B133</f>
        <v>649</v>
      </c>
      <c r="B129" s="375">
        <f>+'IBNR+Freq'!C133</f>
        <v>2</v>
      </c>
      <c r="C129" s="256">
        <f>+'IBNR+Freq'!W133</f>
        <v>3.5633234474928415</v>
      </c>
      <c r="D129" s="375">
        <f>+'IBNR+Freq'!J133</f>
        <v>31950</v>
      </c>
      <c r="E129" s="256">
        <f>+'IBNR+Freq'!X133</f>
        <v>0.92974683455996476</v>
      </c>
      <c r="F129" s="375">
        <f t="shared" si="21"/>
        <v>31950</v>
      </c>
      <c r="G129" s="256">
        <f>+'IBNR+Freq'!Y133</f>
        <v>6.7528005445800385E-2</v>
      </c>
      <c r="H129" s="375">
        <f t="shared" si="22"/>
        <v>31950</v>
      </c>
      <c r="I129" s="256">
        <f>++IFERROR(VLOOKUP($A129,UPP!$C$10:$V$329,13,FALSE),0)</f>
        <v>1.7352568197843845</v>
      </c>
      <c r="J129" s="257">
        <f t="shared" si="23"/>
        <v>31950</v>
      </c>
      <c r="K129" s="256">
        <f>+IFERROR(VLOOKUP($A129,UPP!$C$10:$V$329,14,FALSE),0)</f>
        <v>0.90130550853969305</v>
      </c>
      <c r="L129" s="257">
        <f t="shared" si="24"/>
        <v>31950</v>
      </c>
      <c r="M129" s="256">
        <f>+IFERROR(VLOOKUP($A129,UPP!$C$10:$V$329,15,FALSE),0)</f>
        <v>7.6216591675922915E-2</v>
      </c>
      <c r="N129" s="257">
        <f t="shared" si="25"/>
        <v>31950</v>
      </c>
      <c r="O129" s="376">
        <f t="shared" si="30"/>
        <v>3.5590474593558503</v>
      </c>
      <c r="P129" s="376">
        <f t="shared" si="31"/>
        <v>0.92863113835849287</v>
      </c>
      <c r="Q129" s="376">
        <f t="shared" si="32"/>
        <v>6.7446971839265429E-2</v>
      </c>
      <c r="R129" s="256">
        <f>+O129*VLOOKUP($A129,UPP!$C132:$AC445,25,FALSE)+I129*(1-VLOOKUP($A129,UPP!$C132:$AC445,25,FALSE))</f>
        <v>1.7534947261800991</v>
      </c>
      <c r="S129" s="256">
        <f>+P129*VLOOKUP($A129,UPP!$C132:$AC445,26,FALSE)+K129*(1-VLOOKUP($A129,UPP!$C132:$AC445,26,FALSE))</f>
        <v>0.90212527743425708</v>
      </c>
      <c r="T129" s="256">
        <f>+Q129*VLOOKUP($A129,UPP!$C132:$AC445,27,FALSE)+M129*(1-VLOOKUP($A129,UPP!$C132:$AC445,27,FALSE))</f>
        <v>7.5953503080823187E-2</v>
      </c>
      <c r="U129" s="256">
        <f t="shared" si="26"/>
        <v>2.7127789200000008</v>
      </c>
      <c r="V129" s="469">
        <f t="shared" si="27"/>
        <v>4.5551255695536081</v>
      </c>
      <c r="W129" s="469">
        <f t="shared" si="28"/>
        <v>2.7315735066951796</v>
      </c>
      <c r="X129" s="256">
        <f t="shared" si="29"/>
        <v>2.7320000000000002</v>
      </c>
      <c r="Y129" s="326"/>
      <c r="Z129" s="256">
        <f t="shared" si="18"/>
        <v>1.7537685074856069</v>
      </c>
      <c r="AA129" s="256">
        <f t="shared" si="19"/>
        <v>0.90226613045907667</v>
      </c>
      <c r="AB129" s="256">
        <f t="shared" si="20"/>
        <v>7.5965362055316177E-2</v>
      </c>
      <c r="AC129" s="256"/>
      <c r="AG129" s="256"/>
      <c r="AH129" s="326"/>
    </row>
    <row r="130" spans="1:34" x14ac:dyDescent="0.2">
      <c r="A130" s="375">
        <f>+'IBNR+Freq'!B134</f>
        <v>651</v>
      </c>
      <c r="B130" s="375">
        <f>+'IBNR+Freq'!C134</f>
        <v>2</v>
      </c>
      <c r="C130" s="256">
        <f>+'IBNR+Freq'!W134</f>
        <v>1.5164939947967488</v>
      </c>
      <c r="D130" s="375">
        <f>+'IBNR+Freq'!J134</f>
        <v>171680</v>
      </c>
      <c r="E130" s="256">
        <f>+'IBNR+Freq'!X134</f>
        <v>1.055390311987189</v>
      </c>
      <c r="F130" s="375">
        <f t="shared" si="21"/>
        <v>171680</v>
      </c>
      <c r="G130" s="256">
        <f>+'IBNR+Freq'!Y134</f>
        <v>0.11574712331092638</v>
      </c>
      <c r="H130" s="375">
        <f t="shared" si="22"/>
        <v>171680</v>
      </c>
      <c r="I130" s="256">
        <f>++IFERROR(VLOOKUP($A130,UPP!$C$10:$V$329,13,FALSE),0)</f>
        <v>2.0651219228633622</v>
      </c>
      <c r="J130" s="257">
        <f t="shared" si="23"/>
        <v>171680</v>
      </c>
      <c r="K130" s="256">
        <f>+IFERROR(VLOOKUP($A130,UPP!$C$10:$V$329,14,FALSE),0)</f>
        <v>1.1879306358790813</v>
      </c>
      <c r="L130" s="257">
        <f t="shared" si="24"/>
        <v>171680</v>
      </c>
      <c r="M130" s="256">
        <f>+IFERROR(VLOOKUP($A130,UPP!$C$10:$V$329,15,FALSE),0)</f>
        <v>9.3059961257557472E-2</v>
      </c>
      <c r="N130" s="257">
        <f t="shared" si="25"/>
        <v>171680</v>
      </c>
      <c r="O130" s="376">
        <f t="shared" si="30"/>
        <v>1.5146742020029929</v>
      </c>
      <c r="P130" s="376">
        <f t="shared" si="31"/>
        <v>1.0541238436128044</v>
      </c>
      <c r="Q130" s="376">
        <f t="shared" si="32"/>
        <v>0.11560822676295326</v>
      </c>
      <c r="R130" s="256">
        <f>+O130*VLOOKUP($A130,UPP!$C133:$AC446,25,FALSE)+I130*(1-VLOOKUP($A130,UPP!$C133:$AC446,25,FALSE))</f>
        <v>2.0486084912375513</v>
      </c>
      <c r="S130" s="256">
        <f>+P130*VLOOKUP($A130,UPP!$C133:$AC446,26,FALSE)+K130*(1-VLOOKUP($A130,UPP!$C133:$AC446,26,FALSE))</f>
        <v>1.1758880245751164</v>
      </c>
      <c r="T130" s="256">
        <f>+Q130*VLOOKUP($A130,UPP!$C133:$AC446,27,FALSE)+M130*(1-VLOOKUP($A130,UPP!$C133:$AC446,27,FALSE))</f>
        <v>9.5540270463151014E-2</v>
      </c>
      <c r="U130" s="256">
        <f t="shared" si="26"/>
        <v>3.346112520000001</v>
      </c>
      <c r="V130" s="469">
        <f t="shared" si="27"/>
        <v>2.6844062723787507</v>
      </c>
      <c r="W130" s="469">
        <f t="shared" si="28"/>
        <v>3.3200367862758187</v>
      </c>
      <c r="X130" s="256">
        <f t="shared" si="29"/>
        <v>3.32</v>
      </c>
      <c r="Y130" s="326"/>
      <c r="Z130" s="256">
        <f t="shared" si="18"/>
        <v>2.0485857924899609</v>
      </c>
      <c r="AA130" s="256">
        <f t="shared" si="19"/>
        <v>1.1758749956408037</v>
      </c>
      <c r="AB130" s="256">
        <f t="shared" si="20"/>
        <v>9.5539211869235557E-2</v>
      </c>
      <c r="AC130" s="256"/>
      <c r="AG130" s="256"/>
      <c r="AH130" s="326"/>
    </row>
    <row r="131" spans="1:34" x14ac:dyDescent="0.2">
      <c r="A131" s="375">
        <f>+'IBNR+Freq'!B135</f>
        <v>652</v>
      </c>
      <c r="B131" s="375">
        <f>+'IBNR+Freq'!C135</f>
        <v>2</v>
      </c>
      <c r="C131" s="256">
        <f>+'IBNR+Freq'!W135</f>
        <v>6.6423101226801275</v>
      </c>
      <c r="D131" s="375">
        <f>+'IBNR+Freq'!J135</f>
        <v>190655</v>
      </c>
      <c r="E131" s="256">
        <f>+'IBNR+Freq'!X135</f>
        <v>3.01226937146351</v>
      </c>
      <c r="F131" s="375">
        <f t="shared" si="21"/>
        <v>190655</v>
      </c>
      <c r="G131" s="256">
        <f>+'IBNR+Freq'!Y135</f>
        <v>0.15136950204404104</v>
      </c>
      <c r="H131" s="375">
        <f t="shared" si="22"/>
        <v>190655</v>
      </c>
      <c r="I131" s="256">
        <f>++IFERROR(VLOOKUP($A131,UPP!$C$10:$V$329,13,FALSE),0)</f>
        <v>3.2879190136095873</v>
      </c>
      <c r="J131" s="257">
        <f t="shared" si="23"/>
        <v>190655</v>
      </c>
      <c r="K131" s="256">
        <f>+IFERROR(VLOOKUP($A131,UPP!$C$10:$V$329,14,FALSE),0)</f>
        <v>2.1968061997805375</v>
      </c>
      <c r="L131" s="257">
        <f t="shared" si="24"/>
        <v>190655</v>
      </c>
      <c r="M131" s="256">
        <f>+IFERROR(VLOOKUP($A131,UPP!$C$10:$V$329,15,FALSE),0)</f>
        <v>0.12555492660987583</v>
      </c>
      <c r="N131" s="257">
        <f t="shared" si="25"/>
        <v>190655</v>
      </c>
      <c r="O131" s="376">
        <f t="shared" si="30"/>
        <v>6.6343393505329118</v>
      </c>
      <c r="P131" s="376">
        <f t="shared" si="31"/>
        <v>3.0086546482177541</v>
      </c>
      <c r="Q131" s="376">
        <f t="shared" si="32"/>
        <v>0.15118785864158818</v>
      </c>
      <c r="R131" s="256">
        <f>+O131*VLOOKUP($A131,UPP!$C134:$AC447,25,FALSE)+I131*(1-VLOOKUP($A131,UPP!$C134:$AC447,25,FALSE))</f>
        <v>3.388311623717287</v>
      </c>
      <c r="S131" s="256">
        <f>+P131*VLOOKUP($A131,UPP!$C134:$AC447,26,FALSE)+K131*(1-VLOOKUP($A131,UPP!$C134:$AC447,26,FALSE))</f>
        <v>2.2779910446242591</v>
      </c>
      <c r="T131" s="256">
        <f>+Q131*VLOOKUP($A131,UPP!$C134:$AC447,27,FALSE)+M131*(1-VLOOKUP($A131,UPP!$C134:$AC447,27,FALSE))</f>
        <v>0.12863087845368132</v>
      </c>
      <c r="U131" s="256">
        <f t="shared" si="26"/>
        <v>5.6102801400000004</v>
      </c>
      <c r="V131" s="469">
        <f t="shared" si="27"/>
        <v>9.7941818573922532</v>
      </c>
      <c r="W131" s="469">
        <f t="shared" si="28"/>
        <v>5.7949335467952272</v>
      </c>
      <c r="X131" s="256">
        <f t="shared" si="29"/>
        <v>5.7949999999999999</v>
      </c>
      <c r="Y131" s="326"/>
      <c r="Z131" s="256">
        <f t="shared" si="18"/>
        <v>3.3883504790664203</v>
      </c>
      <c r="AA131" s="256">
        <f t="shared" si="19"/>
        <v>2.2780171674096432</v>
      </c>
      <c r="AB131" s="256">
        <f t="shared" si="20"/>
        <v>0.12863235352393657</v>
      </c>
      <c r="AC131" s="256"/>
      <c r="AG131" s="256"/>
      <c r="AH131" s="326"/>
    </row>
    <row r="132" spans="1:34" x14ac:dyDescent="0.2">
      <c r="A132" s="375">
        <f>+'IBNR+Freq'!B136</f>
        <v>653</v>
      </c>
      <c r="B132" s="375">
        <f>+'IBNR+Freq'!C136</f>
        <v>2</v>
      </c>
      <c r="C132" s="256">
        <f>+'IBNR+Freq'!W136</f>
        <v>4.4983072156879711</v>
      </c>
      <c r="D132" s="375">
        <f>+'IBNR+Freq'!J136</f>
        <v>98823</v>
      </c>
      <c r="E132" s="256">
        <f>+'IBNR+Freq'!X136</f>
        <v>1.0973749733438882</v>
      </c>
      <c r="F132" s="375">
        <f t="shared" si="21"/>
        <v>98823</v>
      </c>
      <c r="G132" s="256">
        <f>+'IBNR+Freq'!Y136</f>
        <v>3.658854181557631E-2</v>
      </c>
      <c r="H132" s="375">
        <f t="shared" si="22"/>
        <v>98823</v>
      </c>
      <c r="I132" s="256">
        <f>++IFERROR(VLOOKUP($A132,UPP!$C$10:$V$329,13,FALSE),0)</f>
        <v>2.8372863657490504</v>
      </c>
      <c r="J132" s="257">
        <f t="shared" si="23"/>
        <v>98823</v>
      </c>
      <c r="K132" s="256">
        <f>+IFERROR(VLOOKUP($A132,UPP!$C$10:$V$329,14,FALSE),0)</f>
        <v>1.3684400565399242</v>
      </c>
      <c r="L132" s="257">
        <f t="shared" si="24"/>
        <v>98823</v>
      </c>
      <c r="M132" s="256">
        <f>+IFERROR(VLOOKUP($A132,UPP!$C$10:$V$329,15,FALSE),0)</f>
        <v>5.3442037711026631E-2</v>
      </c>
      <c r="N132" s="257">
        <f t="shared" si="25"/>
        <v>98823</v>
      </c>
      <c r="O132" s="376">
        <f t="shared" si="30"/>
        <v>4.4929092470291456</v>
      </c>
      <c r="P132" s="376">
        <f t="shared" si="31"/>
        <v>1.0960581233758755</v>
      </c>
      <c r="Q132" s="376">
        <f t="shared" si="32"/>
        <v>3.6544635565397617E-2</v>
      </c>
      <c r="R132" s="256">
        <f>+O132*VLOOKUP($A132,UPP!$C135:$AC448,25,FALSE)+I132*(1-VLOOKUP($A132,UPP!$C135:$AC448,25,FALSE))</f>
        <v>2.8703988233746522</v>
      </c>
      <c r="S132" s="256">
        <f>+P132*VLOOKUP($A132,UPP!$C135:$AC448,26,FALSE)+K132*(1-VLOOKUP($A132,UPP!$C135:$AC448,26,FALSE))</f>
        <v>1.3520971405500812</v>
      </c>
      <c r="T132" s="256">
        <f>+Q132*VLOOKUP($A132,UPP!$C135:$AC448,27,FALSE)+M132*(1-VLOOKUP($A132,UPP!$C135:$AC448,27,FALSE))</f>
        <v>5.2259219560832598E-2</v>
      </c>
      <c r="U132" s="256">
        <f t="shared" si="26"/>
        <v>4.2591684600000015</v>
      </c>
      <c r="V132" s="469">
        <f t="shared" si="27"/>
        <v>5.6255120059704184</v>
      </c>
      <c r="W132" s="469">
        <f t="shared" si="28"/>
        <v>4.2747551834855662</v>
      </c>
      <c r="X132" s="256">
        <f t="shared" si="29"/>
        <v>4.2750000000000004</v>
      </c>
      <c r="Y132" s="326"/>
      <c r="Z132" s="256">
        <f t="shared" si="18"/>
        <v>2.8705632119781659</v>
      </c>
      <c r="AA132" s="256">
        <f t="shared" si="19"/>
        <v>1.3521745755597878</v>
      </c>
      <c r="AB132" s="256">
        <f t="shared" si="20"/>
        <v>5.2262212462047E-2</v>
      </c>
      <c r="AC132" s="256"/>
      <c r="AG132" s="256"/>
      <c r="AH132" s="326"/>
    </row>
    <row r="133" spans="1:34" x14ac:dyDescent="0.2">
      <c r="A133" s="375">
        <f>+'IBNR+Freq'!B137</f>
        <v>654</v>
      </c>
      <c r="B133" s="375">
        <f>+'IBNR+Freq'!C137</f>
        <v>2</v>
      </c>
      <c r="C133" s="256">
        <f>+'IBNR+Freq'!W137</f>
        <v>0.86176985319019683</v>
      </c>
      <c r="D133" s="375">
        <f>+'IBNR+Freq'!J137</f>
        <v>94495</v>
      </c>
      <c r="E133" s="256">
        <f>+'IBNR+Freq'!X137</f>
        <v>0.4245894003927192</v>
      </c>
      <c r="F133" s="375">
        <f t="shared" si="21"/>
        <v>94495</v>
      </c>
      <c r="G133" s="256">
        <f>+'IBNR+Freq'!Y137</f>
        <v>0.12399873075403638</v>
      </c>
      <c r="H133" s="375">
        <f t="shared" si="22"/>
        <v>94495</v>
      </c>
      <c r="I133" s="256">
        <f>++IFERROR(VLOOKUP($A133,UPP!$C$10:$V$329,13,FALSE),0)</f>
        <v>2.3019486700000003</v>
      </c>
      <c r="J133" s="257">
        <f t="shared" si="23"/>
        <v>94495</v>
      </c>
      <c r="K133" s="256">
        <f>+IFERROR(VLOOKUP($A133,UPP!$C$10:$V$329,14,FALSE),0)</f>
        <v>0.78135085000000004</v>
      </c>
      <c r="L133" s="257">
        <f t="shared" si="24"/>
        <v>94495</v>
      </c>
      <c r="M133" s="256">
        <f>+IFERROR(VLOOKUP($A133,UPP!$C$10:$V$329,15,FALSE),0)</f>
        <v>9.392404E-2</v>
      </c>
      <c r="N133" s="257">
        <f t="shared" si="25"/>
        <v>94495</v>
      </c>
      <c r="O133" s="376">
        <f t="shared" si="30"/>
        <v>0.86073572936636866</v>
      </c>
      <c r="P133" s="376">
        <f t="shared" si="31"/>
        <v>0.42407989311224792</v>
      </c>
      <c r="Q133" s="376">
        <f t="shared" si="32"/>
        <v>0.12384993227713154</v>
      </c>
      <c r="R133" s="256">
        <f>+O133*VLOOKUP($A133,UPP!$C136:$AC449,25,FALSE)+I133*(1-VLOOKUP($A133,UPP!$C136:$AC449,25,FALSE))</f>
        <v>2.2731244111873279</v>
      </c>
      <c r="S133" s="256">
        <f>+P133*VLOOKUP($A133,UPP!$C136:$AC449,26,FALSE)+K133*(1-VLOOKUP($A133,UPP!$C136:$AC449,26,FALSE))</f>
        <v>0.75991459258673488</v>
      </c>
      <c r="T133" s="256">
        <f>+Q133*VLOOKUP($A133,UPP!$C136:$AC449,27,FALSE)+M133*(1-VLOOKUP($A133,UPP!$C136:$AC449,27,FALSE))</f>
        <v>9.6018852459399201E-2</v>
      </c>
      <c r="U133" s="256">
        <f t="shared" si="26"/>
        <v>3.1772235600000003</v>
      </c>
      <c r="V133" s="469">
        <f t="shared" si="27"/>
        <v>1.4086655547557483</v>
      </c>
      <c r="W133" s="469">
        <f t="shared" si="28"/>
        <v>3.1290578562334619</v>
      </c>
      <c r="X133" s="256">
        <f t="shared" si="29"/>
        <v>3.129</v>
      </c>
      <c r="Y133" s="326"/>
      <c r="Z133" s="256">
        <f t="shared" si="18"/>
        <v>2.2730823811506</v>
      </c>
      <c r="AA133" s="256">
        <f t="shared" si="19"/>
        <v>0.75990054177716215</v>
      </c>
      <c r="AB133" s="256">
        <f t="shared" si="20"/>
        <v>9.6017077072237986E-2</v>
      </c>
      <c r="AC133" s="256"/>
      <c r="AG133" s="256"/>
      <c r="AH133" s="326"/>
    </row>
    <row r="134" spans="1:34" x14ac:dyDescent="0.2">
      <c r="A134" s="375">
        <f>+'IBNR+Freq'!B138</f>
        <v>655</v>
      </c>
      <c r="B134" s="375">
        <f>+'IBNR+Freq'!C138</f>
        <v>2</v>
      </c>
      <c r="C134" s="256">
        <f>+'IBNR+Freq'!W138</f>
        <v>1.4005796754750861</v>
      </c>
      <c r="D134" s="375">
        <f>+'IBNR+Freq'!J138</f>
        <v>43183</v>
      </c>
      <c r="E134" s="256">
        <f>+'IBNR+Freq'!X138</f>
        <v>0.41861171394478475</v>
      </c>
      <c r="F134" s="375">
        <f t="shared" si="21"/>
        <v>43183</v>
      </c>
      <c r="G134" s="256">
        <f>+'IBNR+Freq'!Y138</f>
        <v>3.3685986423999059E-2</v>
      </c>
      <c r="H134" s="375">
        <f t="shared" si="22"/>
        <v>43183</v>
      </c>
      <c r="I134" s="256">
        <f>++IFERROR(VLOOKUP($A134,UPP!$C$10:$V$329,13,FALSE),0)</f>
        <v>6.8090350395287711</v>
      </c>
      <c r="J134" s="257">
        <f t="shared" si="23"/>
        <v>43183</v>
      </c>
      <c r="K134" s="256">
        <f>+IFERROR(VLOOKUP($A134,UPP!$C$10:$V$329,14,FALSE),0)</f>
        <v>1.2624073619900691</v>
      </c>
      <c r="L134" s="257">
        <f t="shared" si="24"/>
        <v>43183</v>
      </c>
      <c r="M134" s="256">
        <f>+IFERROR(VLOOKUP($A134,UPP!$C$10:$V$329,15,FALSE),0)</f>
        <v>0.10911659848116055</v>
      </c>
      <c r="N134" s="257">
        <f t="shared" si="25"/>
        <v>43183</v>
      </c>
      <c r="O134" s="376">
        <f t="shared" si="30"/>
        <v>1.3988989798645159</v>
      </c>
      <c r="P134" s="376">
        <f t="shared" si="31"/>
        <v>0.41810937988805102</v>
      </c>
      <c r="Q134" s="376">
        <f t="shared" si="32"/>
        <v>3.3645563240290263E-2</v>
      </c>
      <c r="R134" s="256">
        <f>+O134*VLOOKUP($A134,UPP!$C137:$AC450,25,FALSE)+I134*(1-VLOOKUP($A134,UPP!$C137:$AC450,25,FALSE))</f>
        <v>6.7549336789321286</v>
      </c>
      <c r="S134" s="256">
        <f>+P134*VLOOKUP($A134,UPP!$C137:$AC450,26,FALSE)+K134*(1-VLOOKUP($A134,UPP!$C137:$AC450,26,FALSE))</f>
        <v>1.2286354427059882</v>
      </c>
      <c r="T134" s="256">
        <f>+Q134*VLOOKUP($A134,UPP!$C137:$AC450,27,FALSE)+M134*(1-VLOOKUP($A134,UPP!$C137:$AC450,27,FALSE))</f>
        <v>0.10609775707152574</v>
      </c>
      <c r="U134" s="256">
        <f t="shared" si="26"/>
        <v>8.1805590000000006</v>
      </c>
      <c r="V134" s="469">
        <f t="shared" si="27"/>
        <v>1.8506539229928574</v>
      </c>
      <c r="W134" s="469">
        <f t="shared" si="28"/>
        <v>8.0896668787096431</v>
      </c>
      <c r="X134" s="256">
        <f t="shared" si="29"/>
        <v>8.09</v>
      </c>
      <c r="Y134" s="326"/>
      <c r="Z134" s="256">
        <f t="shared" si="18"/>
        <v>6.7552118377558648</v>
      </c>
      <c r="AA134" s="256">
        <f t="shared" si="19"/>
        <v>1.2286860362137542</v>
      </c>
      <c r="AB134" s="256">
        <f t="shared" si="20"/>
        <v>0.10610212603038023</v>
      </c>
      <c r="AC134" s="256"/>
      <c r="AG134" s="256"/>
      <c r="AH134" s="326"/>
    </row>
    <row r="135" spans="1:34" x14ac:dyDescent="0.2">
      <c r="A135" s="375">
        <f>+'IBNR+Freq'!B139</f>
        <v>656</v>
      </c>
      <c r="B135" s="375">
        <f>+'IBNR+Freq'!C139</f>
        <v>2</v>
      </c>
      <c r="C135" s="256">
        <f>+'IBNR+Freq'!W139</f>
        <v>0</v>
      </c>
      <c r="D135" s="375">
        <f>+'IBNR+Freq'!J139</f>
        <v>45135</v>
      </c>
      <c r="E135" s="256">
        <f>+'IBNR+Freq'!X139</f>
        <v>0</v>
      </c>
      <c r="F135" s="375">
        <f t="shared" si="21"/>
        <v>45135</v>
      </c>
      <c r="G135" s="256">
        <f>+'IBNR+Freq'!Y139</f>
        <v>2.675625307038074E-2</v>
      </c>
      <c r="H135" s="375">
        <f t="shared" si="22"/>
        <v>45135</v>
      </c>
      <c r="I135" s="256">
        <f>++IFERROR(VLOOKUP($A135,UPP!$C$10:$V$329,13,FALSE),0)</f>
        <v>3.2697837252105777</v>
      </c>
      <c r="J135" s="257">
        <f t="shared" si="23"/>
        <v>45135</v>
      </c>
      <c r="K135" s="256">
        <f>+IFERROR(VLOOKUP($A135,UPP!$C$10:$V$329,14,FALSE),0)</f>
        <v>0.75543279168658184</v>
      </c>
      <c r="L135" s="257">
        <f t="shared" si="24"/>
        <v>45135</v>
      </c>
      <c r="M135" s="256">
        <f>+IFERROR(VLOOKUP($A135,UPP!$C$10:$V$329,15,FALSE),0)</f>
        <v>8.6174103102840377E-2</v>
      </c>
      <c r="N135" s="257">
        <f t="shared" si="25"/>
        <v>45135</v>
      </c>
      <c r="O135" s="376">
        <f t="shared" si="30"/>
        <v>0</v>
      </c>
      <c r="P135" s="376">
        <f t="shared" si="31"/>
        <v>0</v>
      </c>
      <c r="Q135" s="376">
        <f t="shared" si="32"/>
        <v>2.6724145566696285E-2</v>
      </c>
      <c r="R135" s="256">
        <f>+O135*VLOOKUP($A135,UPP!$C138:$AC451,25,FALSE)+I135*(1-VLOOKUP($A135,UPP!$C138:$AC451,25,FALSE))</f>
        <v>3.2370858879584721</v>
      </c>
      <c r="S135" s="256">
        <f>+P135*VLOOKUP($A135,UPP!$C138:$AC451,26,FALSE)+K135*(1-VLOOKUP($A135,UPP!$C138:$AC451,26,FALSE))</f>
        <v>0.72521548001911851</v>
      </c>
      <c r="T135" s="256">
        <f>+Q135*VLOOKUP($A135,UPP!$C138:$AC451,27,FALSE)+M135*(1-VLOOKUP($A135,UPP!$C138:$AC451,27,FALSE))</f>
        <v>8.3796104801394614E-2</v>
      </c>
      <c r="U135" s="256">
        <f t="shared" si="26"/>
        <v>4.1113906199999999</v>
      </c>
      <c r="V135" s="469">
        <f t="shared" si="27"/>
        <v>2.6724145566696285E-2</v>
      </c>
      <c r="W135" s="469">
        <f t="shared" si="28"/>
        <v>4.0460974727789853</v>
      </c>
      <c r="X135" s="256">
        <f t="shared" si="29"/>
        <v>4.0460000000000003</v>
      </c>
      <c r="Y135" s="326"/>
      <c r="Z135" s="256">
        <f t="shared" ref="Z135:Z198" si="33">R135/SUM($R135:$T135)*$X135</f>
        <v>3.2370079047266209</v>
      </c>
      <c r="AA135" s="256">
        <f t="shared" ref="AA135:AA198" si="34">S135/SUM($R135:$T135)*$X135</f>
        <v>0.72519800916759403</v>
      </c>
      <c r="AB135" s="256">
        <f t="shared" ref="AB135:AB198" si="35">T135/SUM($R135:$T135)*$X135</f>
        <v>8.3794086105785315E-2</v>
      </c>
      <c r="AC135" s="256"/>
      <c r="AG135" s="256"/>
      <c r="AH135" s="326"/>
    </row>
    <row r="136" spans="1:34" x14ac:dyDescent="0.2">
      <c r="A136" s="375">
        <f>+'IBNR+Freq'!B140</f>
        <v>657</v>
      </c>
      <c r="B136" s="375">
        <f>+'IBNR+Freq'!C140</f>
        <v>2</v>
      </c>
      <c r="C136" s="256">
        <f>+'IBNR+Freq'!W140</f>
        <v>0</v>
      </c>
      <c r="D136" s="375">
        <f>+'IBNR+Freq'!J140</f>
        <v>3530</v>
      </c>
      <c r="E136" s="256">
        <f>+'IBNR+Freq'!X140</f>
        <v>0</v>
      </c>
      <c r="F136" s="375">
        <f t="shared" ref="F136:F199" si="36">++D136</f>
        <v>3530</v>
      </c>
      <c r="G136" s="256">
        <f>+'IBNR+Freq'!Y140</f>
        <v>2.0654427779525961E-2</v>
      </c>
      <c r="H136" s="375">
        <f t="shared" ref="H136:H199" si="37">+F136</f>
        <v>3530</v>
      </c>
      <c r="I136" s="256">
        <f>++IFERROR(VLOOKUP($A136,UPP!$C$10:$V$329,13,FALSE),0)</f>
        <v>4.3061760573460388</v>
      </c>
      <c r="J136" s="257">
        <f t="shared" ref="J136:J199" si="38">+D136</f>
        <v>3530</v>
      </c>
      <c r="K136" s="256">
        <f>+IFERROR(VLOOKUP($A136,UPP!$C$10:$V$329,14,FALSE),0)</f>
        <v>1.5259097118475324</v>
      </c>
      <c r="L136" s="257">
        <f t="shared" ref="L136:L199" si="39">+D136</f>
        <v>3530</v>
      </c>
      <c r="M136" s="256">
        <f>+IFERROR(VLOOKUP($A136,UPP!$C$10:$V$329,15,FALSE),0)</f>
        <v>7.9027830806428681E-2</v>
      </c>
      <c r="N136" s="257">
        <f t="shared" ref="N136:N199" si="40">+D136</f>
        <v>3530</v>
      </c>
      <c r="O136" s="376">
        <f t="shared" si="30"/>
        <v>0</v>
      </c>
      <c r="P136" s="376">
        <f t="shared" si="31"/>
        <v>0</v>
      </c>
      <c r="Q136" s="376">
        <f t="shared" si="32"/>
        <v>2.0629642466190531E-2</v>
      </c>
      <c r="R136" s="256">
        <f>+O136*VLOOKUP($A136,UPP!$C139:$AC452,25,FALSE)+I136*(1-VLOOKUP($A136,UPP!$C139:$AC452,25,FALSE))</f>
        <v>4.3061760573460388</v>
      </c>
      <c r="S136" s="256">
        <f>+P136*VLOOKUP($A136,UPP!$C139:$AC452,26,FALSE)+K136*(1-VLOOKUP($A136,UPP!$C139:$AC452,26,FALSE))</f>
        <v>1.510650614729057</v>
      </c>
      <c r="T136" s="256">
        <f>+Q136*VLOOKUP($A136,UPP!$C139:$AC452,27,FALSE)+M136*(1-VLOOKUP($A136,UPP!$C139:$AC452,27,FALSE))</f>
        <v>7.8443848923026305E-2</v>
      </c>
      <c r="U136" s="256">
        <f t="shared" ref="U136:U199" si="41">+I136+K136+M136</f>
        <v>5.9111136000000002</v>
      </c>
      <c r="V136" s="469">
        <f t="shared" ref="V136:V199" si="42">+O136+P136+Q136</f>
        <v>2.0629642466190531E-2</v>
      </c>
      <c r="W136" s="469">
        <f t="shared" ref="W136:W199" si="43">+R136+S136+T136</f>
        <v>5.895270520998122</v>
      </c>
      <c r="X136" s="256">
        <f t="shared" ref="X136:X199" si="44">+ROUND(MEDIAN(U136:W136),3)</f>
        <v>5.8949999999999996</v>
      </c>
      <c r="Y136" s="326"/>
      <c r="Z136" s="256">
        <f t="shared" si="33"/>
        <v>4.3059784563977912</v>
      </c>
      <c r="AA136" s="256">
        <f t="shared" si="34"/>
        <v>1.5105812942948793</v>
      </c>
      <c r="AB136" s="256">
        <f t="shared" si="35"/>
        <v>7.8440249307328999E-2</v>
      </c>
      <c r="AC136" s="256"/>
      <c r="AG136" s="256"/>
      <c r="AH136" s="326"/>
    </row>
    <row r="137" spans="1:34" x14ac:dyDescent="0.2">
      <c r="A137" s="375">
        <f>+'IBNR+Freq'!B141</f>
        <v>658</v>
      </c>
      <c r="B137" s="375">
        <f>+'IBNR+Freq'!C141</f>
        <v>2</v>
      </c>
      <c r="C137" s="256">
        <f>+'IBNR+Freq'!W141</f>
        <v>4.6873470883442172</v>
      </c>
      <c r="D137" s="375">
        <f>+'IBNR+Freq'!J141</f>
        <v>32485</v>
      </c>
      <c r="E137" s="256">
        <f>+'IBNR+Freq'!X141</f>
        <v>1.811570333126677</v>
      </c>
      <c r="F137" s="375">
        <f t="shared" si="36"/>
        <v>32485</v>
      </c>
      <c r="G137" s="256">
        <f>+'IBNR+Freq'!Y141</f>
        <v>7.5986564456125547E-2</v>
      </c>
      <c r="H137" s="375">
        <f t="shared" si="37"/>
        <v>32485</v>
      </c>
      <c r="I137" s="256">
        <f>++IFERROR(VLOOKUP($A137,UPP!$C$10:$V$329,13,FALSE),0)</f>
        <v>4.450136051735516</v>
      </c>
      <c r="J137" s="257">
        <f t="shared" si="38"/>
        <v>32485</v>
      </c>
      <c r="K137" s="256">
        <f>+IFERROR(VLOOKUP($A137,UPP!$C$10:$V$329,14,FALSE),0)</f>
        <v>1.7143555676389075</v>
      </c>
      <c r="L137" s="257">
        <f t="shared" si="39"/>
        <v>32485</v>
      </c>
      <c r="M137" s="256">
        <f>+IFERROR(VLOOKUP($A137,UPP!$C$10:$V$329,15,FALSE),0)</f>
        <v>0.16884438062557747</v>
      </c>
      <c r="N137" s="257">
        <f t="shared" si="40"/>
        <v>32485</v>
      </c>
      <c r="O137" s="376">
        <f t="shared" si="30"/>
        <v>4.6817222718382041</v>
      </c>
      <c r="P137" s="376">
        <f t="shared" si="31"/>
        <v>1.809396448726925</v>
      </c>
      <c r="Q137" s="376">
        <f t="shared" si="32"/>
        <v>7.5895380578778204E-2</v>
      </c>
      <c r="R137" s="256">
        <f>+O137*VLOOKUP($A137,UPP!$C140:$AC453,25,FALSE)+I137*(1-VLOOKUP($A137,UPP!$C140:$AC453,25,FALSE))</f>
        <v>4.4524519139365433</v>
      </c>
      <c r="S137" s="256">
        <f>+P137*VLOOKUP($A137,UPP!$C140:$AC453,26,FALSE)+K137*(1-VLOOKUP($A137,UPP!$C140:$AC453,26,FALSE))</f>
        <v>1.7172067940715479</v>
      </c>
      <c r="T137" s="256">
        <f>+Q137*VLOOKUP($A137,UPP!$C140:$AC453,27,FALSE)+M137*(1-VLOOKUP($A137,UPP!$C140:$AC453,27,FALSE))</f>
        <v>0.1651264206237055</v>
      </c>
      <c r="U137" s="256">
        <f t="shared" si="41"/>
        <v>6.333336000000001</v>
      </c>
      <c r="V137" s="469">
        <f t="shared" si="42"/>
        <v>6.5670141011439078</v>
      </c>
      <c r="W137" s="469">
        <f t="shared" si="43"/>
        <v>6.3347851286317969</v>
      </c>
      <c r="X137" s="256">
        <f t="shared" si="44"/>
        <v>6.335</v>
      </c>
      <c r="Y137" s="326"/>
      <c r="Z137" s="256">
        <f t="shared" si="33"/>
        <v>4.452602937912129</v>
      </c>
      <c r="AA137" s="256">
        <f t="shared" si="34"/>
        <v>1.7172650404944079</v>
      </c>
      <c r="AB137" s="256">
        <f t="shared" si="35"/>
        <v>0.16513202159346305</v>
      </c>
      <c r="AC137" s="256"/>
      <c r="AG137" s="256"/>
      <c r="AH137" s="326"/>
    </row>
    <row r="138" spans="1:34" x14ac:dyDescent="0.2">
      <c r="A138" s="375">
        <f>+'IBNR+Freq'!B142</f>
        <v>659</v>
      </c>
      <c r="B138" s="375">
        <f>+'IBNR+Freq'!C142</f>
        <v>2</v>
      </c>
      <c r="C138" s="256">
        <f>+'IBNR+Freq'!W142</f>
        <v>12.928317733958306</v>
      </c>
      <c r="D138" s="375">
        <f>+'IBNR+Freq'!J142</f>
        <v>34539</v>
      </c>
      <c r="E138" s="256">
        <f>+'IBNR+Freq'!X142</f>
        <v>3.5025681404487221</v>
      </c>
      <c r="F138" s="375">
        <f t="shared" si="36"/>
        <v>34539</v>
      </c>
      <c r="G138" s="256">
        <f>+'IBNR+Freq'!Y142</f>
        <v>0.16623230646361611</v>
      </c>
      <c r="H138" s="375">
        <f t="shared" si="37"/>
        <v>34539</v>
      </c>
      <c r="I138" s="256">
        <f>++IFERROR(VLOOKUP($A138,UPP!$C$10:$V$329,13,FALSE),0)</f>
        <v>7.3910327877473954</v>
      </c>
      <c r="J138" s="257">
        <f t="shared" si="38"/>
        <v>34539</v>
      </c>
      <c r="K138" s="256">
        <f>+IFERROR(VLOOKUP($A138,UPP!$C$10:$V$329,14,FALSE),0)</f>
        <v>4.0731070603538715</v>
      </c>
      <c r="L138" s="257">
        <f t="shared" si="39"/>
        <v>34539</v>
      </c>
      <c r="M138" s="256">
        <f>+IFERROR(VLOOKUP($A138,UPP!$C$10:$V$329,15,FALSE),0)</f>
        <v>0.1469761518987342</v>
      </c>
      <c r="N138" s="257">
        <f t="shared" si="40"/>
        <v>34539</v>
      </c>
      <c r="O138" s="376">
        <f t="shared" si="30"/>
        <v>12.912803752677556</v>
      </c>
      <c r="P138" s="376">
        <f t="shared" si="31"/>
        <v>3.4983650586801835</v>
      </c>
      <c r="Q138" s="376">
        <f t="shared" si="32"/>
        <v>0.16603282769585978</v>
      </c>
      <c r="R138" s="256">
        <f>+O138*VLOOKUP($A138,UPP!$C141:$AC454,25,FALSE)+I138*(1-VLOOKUP($A138,UPP!$C141:$AC454,25,FALSE))</f>
        <v>7.4462504973966963</v>
      </c>
      <c r="S138" s="256">
        <f>+P138*VLOOKUP($A138,UPP!$C141:$AC454,26,FALSE)+K138*(1-VLOOKUP($A138,UPP!$C141:$AC454,26,FALSE))</f>
        <v>4.0558648003036604</v>
      </c>
      <c r="T138" s="256">
        <f>+Q138*VLOOKUP($A138,UPP!$C141:$AC454,27,FALSE)+M138*(1-VLOOKUP($A138,UPP!$C141:$AC454,27,FALSE))</f>
        <v>0.1477384189306192</v>
      </c>
      <c r="U138" s="256">
        <f t="shared" si="41"/>
        <v>11.611116000000001</v>
      </c>
      <c r="V138" s="469">
        <f t="shared" si="42"/>
        <v>16.577201639053598</v>
      </c>
      <c r="W138" s="469">
        <f t="shared" si="43"/>
        <v>11.649853716630975</v>
      </c>
      <c r="X138" s="256">
        <f t="shared" si="44"/>
        <v>11.65</v>
      </c>
      <c r="Y138" s="326"/>
      <c r="Z138" s="256">
        <f t="shared" si="33"/>
        <v>7.4463439975071584</v>
      </c>
      <c r="AA138" s="256">
        <f t="shared" si="34"/>
        <v>4.0559157284596461</v>
      </c>
      <c r="AB138" s="256">
        <f t="shared" si="35"/>
        <v>0.14774027403319656</v>
      </c>
      <c r="AC138" s="256"/>
      <c r="AG138" s="256"/>
      <c r="AH138" s="326"/>
    </row>
    <row r="139" spans="1:34" x14ac:dyDescent="0.2">
      <c r="A139" s="375">
        <f>+'IBNR+Freq'!B143</f>
        <v>660</v>
      </c>
      <c r="B139" s="375">
        <f>+'IBNR+Freq'!C143</f>
        <v>2</v>
      </c>
      <c r="C139" s="256">
        <f>+'IBNR+Freq'!W143</f>
        <v>1.3124097772483336</v>
      </c>
      <c r="D139" s="375">
        <f>+'IBNR+Freq'!J143</f>
        <v>180291</v>
      </c>
      <c r="E139" s="256">
        <f>+'IBNR+Freq'!X143</f>
        <v>0.19288186911956379</v>
      </c>
      <c r="F139" s="375">
        <f t="shared" si="36"/>
        <v>180291</v>
      </c>
      <c r="G139" s="256">
        <f>+'IBNR+Freq'!Y143</f>
        <v>3.5691245367142119E-2</v>
      </c>
      <c r="H139" s="375">
        <f t="shared" si="37"/>
        <v>180291</v>
      </c>
      <c r="I139" s="256">
        <f>++IFERROR(VLOOKUP($A139,UPP!$C$10:$V$329,13,FALSE),0)</f>
        <v>0.85885882316307705</v>
      </c>
      <c r="J139" s="257">
        <f t="shared" si="38"/>
        <v>180291</v>
      </c>
      <c r="K139" s="256">
        <f>+IFERROR(VLOOKUP($A139,UPP!$C$10:$V$329,14,FALSE),0)</f>
        <v>0.40193298974769232</v>
      </c>
      <c r="L139" s="257">
        <f t="shared" si="39"/>
        <v>180291</v>
      </c>
      <c r="M139" s="256">
        <f>+IFERROR(VLOOKUP($A139,UPP!$C$10:$V$329,15,FALSE),0)</f>
        <v>5.3375407089230782E-2</v>
      </c>
      <c r="N139" s="257">
        <f t="shared" si="40"/>
        <v>180291</v>
      </c>
      <c r="O139" s="376">
        <f t="shared" si="30"/>
        <v>1.3108348855156358</v>
      </c>
      <c r="P139" s="376">
        <f t="shared" si="31"/>
        <v>0.19265041087662033</v>
      </c>
      <c r="Q139" s="376">
        <f t="shared" si="32"/>
        <v>3.5648415872701546E-2</v>
      </c>
      <c r="R139" s="256">
        <f>+O139*VLOOKUP($A139,UPP!$C142:$AC455,25,FALSE)+I139*(1-VLOOKUP($A139,UPP!$C142:$AC455,25,FALSE))</f>
        <v>0.8724181050336538</v>
      </c>
      <c r="S139" s="256">
        <f>+P139*VLOOKUP($A139,UPP!$C142:$AC455,26,FALSE)+K139*(1-VLOOKUP($A139,UPP!$C142:$AC455,26,FALSE))</f>
        <v>0.38100473186058514</v>
      </c>
      <c r="T139" s="256">
        <f>+Q139*VLOOKUP($A139,UPP!$C142:$AC455,27,FALSE)+M139*(1-VLOOKUP($A139,UPP!$C142:$AC455,27,FALSE))</f>
        <v>5.1425438055412567E-2</v>
      </c>
      <c r="U139" s="256">
        <f t="shared" si="41"/>
        <v>1.3141672200000001</v>
      </c>
      <c r="V139" s="469">
        <f t="shared" si="42"/>
        <v>1.5391337122649575</v>
      </c>
      <c r="W139" s="469">
        <f t="shared" si="43"/>
        <v>1.3048482749496515</v>
      </c>
      <c r="X139" s="256">
        <f t="shared" si="44"/>
        <v>1.3140000000000001</v>
      </c>
      <c r="Y139" s="326"/>
      <c r="Z139" s="256">
        <f t="shared" si="33"/>
        <v>0.87853692419408247</v>
      </c>
      <c r="AA139" s="256">
        <f t="shared" si="34"/>
        <v>0.38367695867485169</v>
      </c>
      <c r="AB139" s="256">
        <f t="shared" si="35"/>
        <v>5.178611713106604E-2</v>
      </c>
      <c r="AC139" s="256"/>
      <c r="AG139" s="256"/>
      <c r="AH139" s="326"/>
    </row>
    <row r="140" spans="1:34" x14ac:dyDescent="0.2">
      <c r="A140" s="375">
        <f>+'IBNR+Freq'!B144</f>
        <v>661</v>
      </c>
      <c r="B140" s="375">
        <f>+'IBNR+Freq'!C144</f>
        <v>2</v>
      </c>
      <c r="C140" s="256">
        <f>+'IBNR+Freq'!W144</f>
        <v>1.4362718420409268</v>
      </c>
      <c r="D140" s="375">
        <f>+'IBNR+Freq'!J144</f>
        <v>527206</v>
      </c>
      <c r="E140" s="256">
        <f>+'IBNR+Freq'!X144</f>
        <v>0.4820207642361195</v>
      </c>
      <c r="F140" s="375">
        <f t="shared" si="36"/>
        <v>527206</v>
      </c>
      <c r="G140" s="256">
        <f>+'IBNR+Freq'!Y144</f>
        <v>0.11298576855578013</v>
      </c>
      <c r="H140" s="375">
        <f t="shared" si="37"/>
        <v>527206</v>
      </c>
      <c r="I140" s="256">
        <f>++IFERROR(VLOOKUP($A140,UPP!$C$10:$V$329,13,FALSE),0)</f>
        <v>1.2027935014997757</v>
      </c>
      <c r="J140" s="257">
        <f t="shared" si="38"/>
        <v>527206</v>
      </c>
      <c r="K140" s="256">
        <f>+IFERROR(VLOOKUP($A140,UPP!$C$10:$V$329,14,FALSE),0)</f>
        <v>0.52683003771890458</v>
      </c>
      <c r="L140" s="257">
        <f t="shared" si="39"/>
        <v>527206</v>
      </c>
      <c r="M140" s="256">
        <f>+IFERROR(VLOOKUP($A140,UPP!$C$10:$V$329,15,FALSE),0)</f>
        <v>7.537722078132017E-2</v>
      </c>
      <c r="N140" s="257">
        <f t="shared" si="40"/>
        <v>527206</v>
      </c>
      <c r="O140" s="376">
        <f t="shared" si="30"/>
        <v>1.4345483158304777</v>
      </c>
      <c r="P140" s="376">
        <f t="shared" si="31"/>
        <v>0.48144233931903618</v>
      </c>
      <c r="Q140" s="376">
        <f t="shared" si="32"/>
        <v>0.11285018563351319</v>
      </c>
      <c r="R140" s="256">
        <f>+O140*VLOOKUP($A140,UPP!$C143:$AC456,25,FALSE)+I140*(1-VLOOKUP($A140,UPP!$C143:$AC456,25,FALSE))</f>
        <v>1.2166987903596178</v>
      </c>
      <c r="S140" s="256">
        <f>+P140*VLOOKUP($A140,UPP!$C143:$AC456,26,FALSE)+K140*(1-VLOOKUP($A140,UPP!$C143:$AC456,26,FALSE))</f>
        <v>0.51820637502292966</v>
      </c>
      <c r="T140" s="256">
        <f>+Q140*VLOOKUP($A140,UPP!$C143:$AC456,27,FALSE)+M140*(1-VLOOKUP($A140,UPP!$C143:$AC456,27,FALSE))</f>
        <v>8.3996002697324573E-2</v>
      </c>
      <c r="U140" s="256">
        <f t="shared" si="41"/>
        <v>1.8050007600000004</v>
      </c>
      <c r="V140" s="469">
        <f t="shared" si="42"/>
        <v>2.028840840783027</v>
      </c>
      <c r="W140" s="469">
        <f t="shared" si="43"/>
        <v>1.8189011680798721</v>
      </c>
      <c r="X140" s="256">
        <f t="shared" si="44"/>
        <v>1.819</v>
      </c>
      <c r="Y140" s="326"/>
      <c r="Z140" s="256">
        <f t="shared" si="33"/>
        <v>1.2167649009761694</v>
      </c>
      <c r="AA140" s="256">
        <f t="shared" si="34"/>
        <v>0.5182345323147961</v>
      </c>
      <c r="AB140" s="256">
        <f t="shared" si="35"/>
        <v>8.4000566709034122E-2</v>
      </c>
      <c r="AC140" s="256"/>
      <c r="AG140" s="256"/>
      <c r="AH140" s="326"/>
    </row>
    <row r="141" spans="1:34" x14ac:dyDescent="0.2">
      <c r="A141" s="375">
        <f>+'IBNR+Freq'!B145</f>
        <v>662</v>
      </c>
      <c r="B141" s="375">
        <f>+'IBNR+Freq'!C145</f>
        <v>2</v>
      </c>
      <c r="C141" s="256">
        <f>+'IBNR+Freq'!W145</f>
        <v>0</v>
      </c>
      <c r="D141" s="375">
        <f>+'IBNR+Freq'!J145</f>
        <v>31996</v>
      </c>
      <c r="E141" s="256">
        <f>+'IBNR+Freq'!X145</f>
        <v>0.15717363323328207</v>
      </c>
      <c r="F141" s="375">
        <f t="shared" si="36"/>
        <v>31996</v>
      </c>
      <c r="G141" s="256">
        <f>+'IBNR+Freq'!Y145</f>
        <v>0.13273525835569139</v>
      </c>
      <c r="H141" s="375">
        <f t="shared" si="37"/>
        <v>31996</v>
      </c>
      <c r="I141" s="256">
        <f>++IFERROR(VLOOKUP($A141,UPP!$C$10:$V$329,13,FALSE),0)</f>
        <v>2.3583083527506545</v>
      </c>
      <c r="J141" s="257">
        <f t="shared" si="38"/>
        <v>31996</v>
      </c>
      <c r="K141" s="256">
        <f>+IFERROR(VLOOKUP($A141,UPP!$C$10:$V$329,14,FALSE),0)</f>
        <v>1.5627451363469924</v>
      </c>
      <c r="L141" s="257">
        <f t="shared" si="39"/>
        <v>31996</v>
      </c>
      <c r="M141" s="256">
        <f>+IFERROR(VLOOKUP($A141,UPP!$C$10:$V$329,15,FALSE),0)</f>
        <v>0.14811489090235402</v>
      </c>
      <c r="N141" s="257">
        <f t="shared" si="40"/>
        <v>31996</v>
      </c>
      <c r="O141" s="376">
        <f t="shared" si="30"/>
        <v>0</v>
      </c>
      <c r="P141" s="376">
        <f t="shared" si="31"/>
        <v>0.15698502487340213</v>
      </c>
      <c r="Q141" s="376">
        <f t="shared" si="32"/>
        <v>0.13257597604566457</v>
      </c>
      <c r="R141" s="256">
        <f>+O141*VLOOKUP($A141,UPP!$C144:$AC457,25,FALSE)+I141*(1-VLOOKUP($A141,UPP!$C144:$AC457,25,FALSE))</f>
        <v>2.3347252692231479</v>
      </c>
      <c r="S141" s="256">
        <f>+P141*VLOOKUP($A141,UPP!$C144:$AC457,26,FALSE)+K141*(1-VLOOKUP($A141,UPP!$C144:$AC457,26,FALSE))</f>
        <v>1.5205723330027847</v>
      </c>
      <c r="T141" s="256">
        <f>+Q141*VLOOKUP($A141,UPP!$C144:$AC457,27,FALSE)+M141*(1-VLOOKUP($A141,UPP!$C144:$AC457,27,FALSE))</f>
        <v>0.14749333430808645</v>
      </c>
      <c r="U141" s="256">
        <f t="shared" si="41"/>
        <v>4.0691683800000007</v>
      </c>
      <c r="V141" s="469">
        <f t="shared" si="42"/>
        <v>0.28956100091906667</v>
      </c>
      <c r="W141" s="469">
        <f t="shared" si="43"/>
        <v>4.0027909365340193</v>
      </c>
      <c r="X141" s="256">
        <f t="shared" si="44"/>
        <v>4.0030000000000001</v>
      </c>
      <c r="Y141" s="326"/>
      <c r="Z141" s="256">
        <f t="shared" si="33"/>
        <v>2.3348472105797256</v>
      </c>
      <c r="AA141" s="256">
        <f t="shared" si="34"/>
        <v>1.5206517516202576</v>
      </c>
      <c r="AB141" s="256">
        <f t="shared" si="35"/>
        <v>0.14750103780001705</v>
      </c>
      <c r="AC141" s="256"/>
      <c r="AG141" s="256"/>
      <c r="AH141" s="326"/>
    </row>
    <row r="142" spans="1:34" x14ac:dyDescent="0.2">
      <c r="A142" s="375">
        <f>+'IBNR+Freq'!B146</f>
        <v>663</v>
      </c>
      <c r="B142" s="375">
        <f>+'IBNR+Freq'!C146</f>
        <v>2</v>
      </c>
      <c r="C142" s="256">
        <f>+'IBNR+Freq'!W146</f>
        <v>1.2811727792504073</v>
      </c>
      <c r="D142" s="375">
        <f>+'IBNR+Freq'!J146</f>
        <v>502108</v>
      </c>
      <c r="E142" s="256">
        <f>+'IBNR+Freq'!X146</f>
        <v>0.72144284464588782</v>
      </c>
      <c r="F142" s="375">
        <f t="shared" si="36"/>
        <v>502108</v>
      </c>
      <c r="G142" s="256">
        <f>+'IBNR+Freq'!Y146</f>
        <v>8.6333840989723937E-2</v>
      </c>
      <c r="H142" s="375">
        <f t="shared" si="37"/>
        <v>502108</v>
      </c>
      <c r="I142" s="256">
        <f>++IFERROR(VLOOKUP($A142,UPP!$C$10:$V$329,13,FALSE),0)</f>
        <v>1.5245089695277212</v>
      </c>
      <c r="J142" s="257">
        <f t="shared" si="38"/>
        <v>502108</v>
      </c>
      <c r="K142" s="256">
        <f>+IFERROR(VLOOKUP($A142,UPP!$C$10:$V$329,14,FALSE),0)</f>
        <v>0.75739936065708446</v>
      </c>
      <c r="L142" s="257">
        <f t="shared" si="39"/>
        <v>502108</v>
      </c>
      <c r="M142" s="256">
        <f>+IFERROR(VLOOKUP($A142,UPP!$C$10:$V$329,15,FALSE),0)</f>
        <v>8.2537109815195089E-2</v>
      </c>
      <c r="N142" s="257">
        <f t="shared" si="40"/>
        <v>502108</v>
      </c>
      <c r="O142" s="376">
        <f t="shared" si="30"/>
        <v>1.2796353719153069</v>
      </c>
      <c r="P142" s="376">
        <f t="shared" si="31"/>
        <v>0.72057711323231277</v>
      </c>
      <c r="Q142" s="376">
        <f t="shared" si="32"/>
        <v>8.6230240380536269E-2</v>
      </c>
      <c r="R142" s="256">
        <f>+O142*VLOOKUP($A142,UPP!$C145:$AC458,25,FALSE)+I142*(1-VLOOKUP($A142,UPP!$C145:$AC458,25,FALSE))</f>
        <v>1.5098165536709762</v>
      </c>
      <c r="S142" s="256">
        <f>+P142*VLOOKUP($A142,UPP!$C145:$AC458,26,FALSE)+K142*(1-VLOOKUP($A142,UPP!$C145:$AC458,26,FALSE))</f>
        <v>0.7504031336463779</v>
      </c>
      <c r="T142" s="256">
        <f>+Q142*VLOOKUP($A142,UPP!$C145:$AC458,27,FALSE)+M142*(1-VLOOKUP($A142,UPP!$C145:$AC458,27,FALSE))</f>
        <v>8.3349598539570149E-2</v>
      </c>
      <c r="U142" s="256">
        <f t="shared" si="41"/>
        <v>2.3644454400000008</v>
      </c>
      <c r="V142" s="469">
        <f t="shared" si="42"/>
        <v>2.0864427255281561</v>
      </c>
      <c r="W142" s="469">
        <f t="shared" si="43"/>
        <v>2.3435692858569244</v>
      </c>
      <c r="X142" s="256">
        <f t="shared" si="44"/>
        <v>2.3439999999999999</v>
      </c>
      <c r="Y142" s="326"/>
      <c r="Z142" s="256">
        <f t="shared" si="33"/>
        <v>1.5100940361192401</v>
      </c>
      <c r="AA142" s="256">
        <f t="shared" si="34"/>
        <v>0.75054104689034307</v>
      </c>
      <c r="AB142" s="256">
        <f t="shared" si="35"/>
        <v>8.3364916990416607E-2</v>
      </c>
      <c r="AC142" s="256"/>
      <c r="AG142" s="256"/>
      <c r="AH142" s="326"/>
    </row>
    <row r="143" spans="1:34" x14ac:dyDescent="0.2">
      <c r="A143" s="375">
        <f>+'IBNR+Freq'!B147</f>
        <v>664</v>
      </c>
      <c r="B143" s="375">
        <f>+'IBNR+Freq'!C147</f>
        <v>2</v>
      </c>
      <c r="C143" s="256">
        <f>+'IBNR+Freq'!W147</f>
        <v>1.1514405393440472</v>
      </c>
      <c r="D143" s="375">
        <f>+'IBNR+Freq'!J147</f>
        <v>463234</v>
      </c>
      <c r="E143" s="256">
        <f>+'IBNR+Freq'!X147</f>
        <v>0.6290887487511454</v>
      </c>
      <c r="F143" s="375">
        <f t="shared" si="36"/>
        <v>463234</v>
      </c>
      <c r="G143" s="256">
        <f>+'IBNR+Freq'!Y147</f>
        <v>0.13578115008108915</v>
      </c>
      <c r="H143" s="375">
        <f t="shared" si="37"/>
        <v>463234</v>
      </c>
      <c r="I143" s="256">
        <f>++IFERROR(VLOOKUP($A143,UPP!$C$10:$V$329,13,FALSE),0)</f>
        <v>1.4864928739534884</v>
      </c>
      <c r="J143" s="257">
        <f t="shared" si="38"/>
        <v>463234</v>
      </c>
      <c r="K143" s="256">
        <f>+IFERROR(VLOOKUP($A143,UPP!$C$10:$V$329,14,FALSE),0)</f>
        <v>1.0255585713488373</v>
      </c>
      <c r="L143" s="257">
        <f t="shared" si="39"/>
        <v>463234</v>
      </c>
      <c r="M143" s="256">
        <f>+IFERROR(VLOOKUP($A143,UPP!$C$10:$V$329,15,FALSE),0)</f>
        <v>0.10044965469767443</v>
      </c>
      <c r="N143" s="257">
        <f t="shared" si="40"/>
        <v>463234</v>
      </c>
      <c r="O143" s="376">
        <f t="shared" si="30"/>
        <v>1.1500588106968344</v>
      </c>
      <c r="P143" s="376">
        <f t="shared" si="31"/>
        <v>0.62833384225264399</v>
      </c>
      <c r="Q143" s="376">
        <f t="shared" si="32"/>
        <v>0.13561821270099184</v>
      </c>
      <c r="R143" s="256">
        <f>+O143*VLOOKUP($A143,UPP!$C146:$AC459,25,FALSE)+I143*(1-VLOOKUP($A143,UPP!$C146:$AC459,25,FALSE))</f>
        <v>1.4696711707906556</v>
      </c>
      <c r="S143" s="256">
        <f>+P143*VLOOKUP($A143,UPP!$C146:$AC459,26,FALSE)+K143*(1-VLOOKUP($A143,UPP!$C146:$AC459,26,FALSE))</f>
        <v>0.95405812011152258</v>
      </c>
      <c r="T143" s="256">
        <f>+Q143*VLOOKUP($A143,UPP!$C146:$AC459,27,FALSE)+M143*(1-VLOOKUP($A143,UPP!$C146:$AC459,27,FALSE))</f>
        <v>0.1078350518783711</v>
      </c>
      <c r="U143" s="256">
        <f t="shared" si="41"/>
        <v>2.6125011000000002</v>
      </c>
      <c r="V143" s="469">
        <f t="shared" si="42"/>
        <v>1.9140108656504702</v>
      </c>
      <c r="W143" s="469">
        <f t="shared" si="43"/>
        <v>2.5315643427805492</v>
      </c>
      <c r="X143" s="256">
        <f t="shared" si="44"/>
        <v>2.532</v>
      </c>
      <c r="Y143" s="326"/>
      <c r="Z143" s="256">
        <f t="shared" si="33"/>
        <v>1.4699240866833918</v>
      </c>
      <c r="AA143" s="256">
        <f t="shared" si="34"/>
        <v>0.95422230409088216</v>
      </c>
      <c r="AB143" s="256">
        <f t="shared" si="35"/>
        <v>0.10785360922572616</v>
      </c>
      <c r="AC143" s="256"/>
      <c r="AG143" s="256"/>
      <c r="AH143" s="326"/>
    </row>
    <row r="144" spans="1:34" x14ac:dyDescent="0.2">
      <c r="A144" s="375">
        <f>+'IBNR+Freq'!B148</f>
        <v>665</v>
      </c>
      <c r="B144" s="375">
        <f>+'IBNR+Freq'!C148</f>
        <v>2</v>
      </c>
      <c r="C144" s="256">
        <f>+'IBNR+Freq'!W148</f>
        <v>1.8724915737140513</v>
      </c>
      <c r="D144" s="375">
        <f>+'IBNR+Freq'!J148</f>
        <v>81494</v>
      </c>
      <c r="E144" s="256">
        <f>+'IBNR+Freq'!X148</f>
        <v>0.53865057169928854</v>
      </c>
      <c r="F144" s="375">
        <f t="shared" si="36"/>
        <v>81494</v>
      </c>
      <c r="G144" s="256">
        <f>+'IBNR+Freq'!Y148</f>
        <v>7.4232065873201691E-2</v>
      </c>
      <c r="H144" s="375">
        <f t="shared" si="37"/>
        <v>81494</v>
      </c>
      <c r="I144" s="256">
        <f>++IFERROR(VLOOKUP($A144,UPP!$C$10:$V$329,13,FALSE),0)</f>
        <v>3.3765255033756034</v>
      </c>
      <c r="J144" s="257">
        <f t="shared" si="38"/>
        <v>81494</v>
      </c>
      <c r="K144" s="256">
        <f>+IFERROR(VLOOKUP($A144,UPP!$C$10:$V$329,14,FALSE),0)</f>
        <v>1.1085044158564032</v>
      </c>
      <c r="L144" s="257">
        <f t="shared" si="39"/>
        <v>81494</v>
      </c>
      <c r="M144" s="256">
        <f>+IFERROR(VLOOKUP($A144,UPP!$C$10:$V$329,15,FALSE),0)</f>
        <v>4.8583100767994297E-2</v>
      </c>
      <c r="N144" s="257">
        <f t="shared" si="40"/>
        <v>81494</v>
      </c>
      <c r="O144" s="376">
        <f t="shared" si="30"/>
        <v>1.8702445838255946</v>
      </c>
      <c r="P144" s="376">
        <f t="shared" si="31"/>
        <v>0.53800419101324937</v>
      </c>
      <c r="Q144" s="376">
        <f t="shared" si="32"/>
        <v>7.4142987394153856E-2</v>
      </c>
      <c r="R144" s="256">
        <f>+O144*VLOOKUP($A144,UPP!$C147:$AC460,25,FALSE)+I144*(1-VLOOKUP($A144,UPP!$C147:$AC460,25,FALSE))</f>
        <v>3.3463998849846028</v>
      </c>
      <c r="S144" s="256">
        <f>+P144*VLOOKUP($A144,UPP!$C147:$AC460,26,FALSE)+K144*(1-VLOOKUP($A144,UPP!$C147:$AC460,26,FALSE))</f>
        <v>1.074274402365814</v>
      </c>
      <c r="T144" s="256">
        <f>+Q144*VLOOKUP($A144,UPP!$C147:$AC460,27,FALSE)+M144*(1-VLOOKUP($A144,UPP!$C147:$AC460,27,FALSE))</f>
        <v>5.0372292831825469E-2</v>
      </c>
      <c r="U144" s="256">
        <f t="shared" si="41"/>
        <v>4.5336130200000015</v>
      </c>
      <c r="V144" s="469">
        <f t="shared" si="42"/>
        <v>2.4823917622329978</v>
      </c>
      <c r="W144" s="469">
        <f t="shared" si="43"/>
        <v>4.471046580182243</v>
      </c>
      <c r="X144" s="256">
        <f t="shared" si="44"/>
        <v>4.4710000000000001</v>
      </c>
      <c r="Y144" s="326"/>
      <c r="Z144" s="256">
        <f t="shared" si="33"/>
        <v>3.3463650215776344</v>
      </c>
      <c r="AA144" s="256">
        <f t="shared" si="34"/>
        <v>1.0742632103783132</v>
      </c>
      <c r="AB144" s="256">
        <f t="shared" si="35"/>
        <v>5.0371768044051947E-2</v>
      </c>
      <c r="AC144" s="256"/>
      <c r="AG144" s="256"/>
      <c r="AH144" s="326"/>
    </row>
    <row r="145" spans="1:34" x14ac:dyDescent="0.2">
      <c r="A145" s="375">
        <f>+'IBNR+Freq'!B149</f>
        <v>666</v>
      </c>
      <c r="B145" s="375">
        <f>+'IBNR+Freq'!C149</f>
        <v>2</v>
      </c>
      <c r="C145" s="256">
        <f>+'IBNR+Freq'!W149</f>
        <v>0</v>
      </c>
      <c r="D145" s="375">
        <f>+'IBNR+Freq'!J149</f>
        <v>16476</v>
      </c>
      <c r="E145" s="256">
        <f>+'IBNR+Freq'!X149</f>
        <v>0</v>
      </c>
      <c r="F145" s="375">
        <f t="shared" si="36"/>
        <v>16476</v>
      </c>
      <c r="G145" s="256">
        <f>+'IBNR+Freq'!Y149</f>
        <v>5.0180032187193219E-2</v>
      </c>
      <c r="H145" s="375">
        <f t="shared" si="37"/>
        <v>16476</v>
      </c>
      <c r="I145" s="256">
        <f>++IFERROR(VLOOKUP($A145,UPP!$C$10:$V$329,13,FALSE),0)</f>
        <v>3.3529053439588683</v>
      </c>
      <c r="J145" s="257">
        <f t="shared" si="38"/>
        <v>16476</v>
      </c>
      <c r="K145" s="256">
        <f>+IFERROR(VLOOKUP($A145,UPP!$C$10:$V$329,14,FALSE),0)</f>
        <v>1.4977227100257069</v>
      </c>
      <c r="L145" s="257">
        <f t="shared" si="39"/>
        <v>16476</v>
      </c>
      <c r="M145" s="256">
        <f>+IFERROR(VLOOKUP($A145,UPP!$C$10:$V$329,15,FALSE),0)</f>
        <v>0.16326294601542415</v>
      </c>
      <c r="N145" s="257">
        <f t="shared" si="40"/>
        <v>16476</v>
      </c>
      <c r="O145" s="376">
        <f t="shared" si="30"/>
        <v>0</v>
      </c>
      <c r="P145" s="376">
        <f t="shared" si="31"/>
        <v>0</v>
      </c>
      <c r="Q145" s="376">
        <f t="shared" si="32"/>
        <v>5.0119816148568586E-2</v>
      </c>
      <c r="R145" s="256">
        <f>+O145*VLOOKUP($A145,UPP!$C148:$AC461,25,FALSE)+I145*(1-VLOOKUP($A145,UPP!$C148:$AC461,25,FALSE))</f>
        <v>3.3193762905192794</v>
      </c>
      <c r="S145" s="256">
        <f>+P145*VLOOKUP($A145,UPP!$C148:$AC461,26,FALSE)+K145*(1-VLOOKUP($A145,UPP!$C148:$AC461,26,FALSE))</f>
        <v>1.4677682558251928</v>
      </c>
      <c r="T145" s="256">
        <f>+Q145*VLOOKUP($A145,UPP!$C148:$AC461,27,FALSE)+M145*(1-VLOOKUP($A145,UPP!$C148:$AC461,27,FALSE))</f>
        <v>0.16100008341808703</v>
      </c>
      <c r="U145" s="256">
        <f t="shared" si="41"/>
        <v>5.0138909999999992</v>
      </c>
      <c r="V145" s="469">
        <f t="shared" si="42"/>
        <v>5.0119816148568586E-2</v>
      </c>
      <c r="W145" s="469">
        <f t="shared" si="43"/>
        <v>4.9481446297625595</v>
      </c>
      <c r="X145" s="256">
        <f t="shared" si="44"/>
        <v>4.9480000000000004</v>
      </c>
      <c r="Y145" s="326"/>
      <c r="Z145" s="256">
        <f t="shared" si="33"/>
        <v>3.3192792681723868</v>
      </c>
      <c r="AA145" s="256">
        <f t="shared" si="34"/>
        <v>1.4677253542953839</v>
      </c>
      <c r="AB145" s="256">
        <f t="shared" si="35"/>
        <v>0.16099537753222898</v>
      </c>
      <c r="AC145" s="256"/>
      <c r="AG145" s="256"/>
      <c r="AH145" s="326"/>
    </row>
    <row r="146" spans="1:34" x14ac:dyDescent="0.2">
      <c r="A146" s="375">
        <f>+'IBNR+Freq'!B150</f>
        <v>667</v>
      </c>
      <c r="B146" s="375">
        <f>+'IBNR+Freq'!C150</f>
        <v>2</v>
      </c>
      <c r="C146" s="256">
        <f>+'IBNR+Freq'!W150</f>
        <v>0</v>
      </c>
      <c r="D146" s="375">
        <f>+'IBNR+Freq'!J150</f>
        <v>12571</v>
      </c>
      <c r="E146" s="256">
        <f>+'IBNR+Freq'!X150</f>
        <v>0</v>
      </c>
      <c r="F146" s="375">
        <f t="shared" si="36"/>
        <v>12571</v>
      </c>
      <c r="G146" s="256">
        <f>+'IBNR+Freq'!Y150</f>
        <v>2.9204391473439693E-2</v>
      </c>
      <c r="H146" s="375">
        <f t="shared" si="37"/>
        <v>12571</v>
      </c>
      <c r="I146" s="256">
        <f>++IFERROR(VLOOKUP($A146,UPP!$C$10:$V$329,13,FALSE),0)</f>
        <v>0.87314980017654498</v>
      </c>
      <c r="J146" s="257">
        <f t="shared" si="38"/>
        <v>12571</v>
      </c>
      <c r="K146" s="256">
        <f>+IFERROR(VLOOKUP($A146,UPP!$C$10:$V$329,14,FALSE),0)</f>
        <v>0.46018514542244654</v>
      </c>
      <c r="L146" s="257">
        <f t="shared" si="39"/>
        <v>12571</v>
      </c>
      <c r="M146" s="256">
        <f>+IFERROR(VLOOKUP($A146,UPP!$C$10:$V$329,15,FALSE),0)</f>
        <v>2.8332294401008835E-2</v>
      </c>
      <c r="N146" s="257">
        <f t="shared" si="40"/>
        <v>12571</v>
      </c>
      <c r="O146" s="376">
        <f t="shared" si="30"/>
        <v>0</v>
      </c>
      <c r="P146" s="376">
        <f t="shared" si="31"/>
        <v>0</v>
      </c>
      <c r="Q146" s="376">
        <f t="shared" si="32"/>
        <v>2.9169346203671568E-2</v>
      </c>
      <c r="R146" s="256">
        <f>+O146*VLOOKUP($A146,UPP!$C149:$AC462,25,FALSE)+I146*(1-VLOOKUP($A146,UPP!$C149:$AC462,25,FALSE))</f>
        <v>0.87314980017654498</v>
      </c>
      <c r="S146" s="256">
        <f>+P146*VLOOKUP($A146,UPP!$C149:$AC462,26,FALSE)+K146*(1-VLOOKUP($A146,UPP!$C149:$AC462,26,FALSE))</f>
        <v>0.45098144251399758</v>
      </c>
      <c r="T146" s="256">
        <f>+Q146*VLOOKUP($A146,UPP!$C149:$AC462,27,FALSE)+M146*(1-VLOOKUP($A146,UPP!$C149:$AC462,27,FALSE))</f>
        <v>2.834903543706209E-2</v>
      </c>
      <c r="U146" s="256">
        <f t="shared" si="41"/>
        <v>1.3616672400000005</v>
      </c>
      <c r="V146" s="469">
        <f t="shared" si="42"/>
        <v>2.9169346203671568E-2</v>
      </c>
      <c r="W146" s="469">
        <f t="shared" si="43"/>
        <v>1.3524802781276046</v>
      </c>
      <c r="X146" s="256">
        <f t="shared" si="44"/>
        <v>1.3520000000000001</v>
      </c>
      <c r="Y146" s="326"/>
      <c r="Z146" s="256">
        <f t="shared" si="33"/>
        <v>0.87283973668953607</v>
      </c>
      <c r="AA146" s="256">
        <f t="shared" si="34"/>
        <v>0.45082129487539774</v>
      </c>
      <c r="AB146" s="256">
        <f t="shared" si="35"/>
        <v>2.8338968435066354E-2</v>
      </c>
      <c r="AC146" s="256"/>
      <c r="AG146" s="256"/>
      <c r="AH146" s="326"/>
    </row>
    <row r="147" spans="1:34" x14ac:dyDescent="0.2">
      <c r="A147" s="375">
        <f>+'IBNR+Freq'!B151</f>
        <v>668</v>
      </c>
      <c r="B147" s="375">
        <f>+'IBNR+Freq'!C151</f>
        <v>2</v>
      </c>
      <c r="C147" s="256">
        <f>+'IBNR+Freq'!W151</f>
        <v>4.8423575679968787</v>
      </c>
      <c r="D147" s="375">
        <f>+'IBNR+Freq'!J151</f>
        <v>20466</v>
      </c>
      <c r="E147" s="256">
        <f>+'IBNR+Freq'!X151</f>
        <v>2.6009441996474361</v>
      </c>
      <c r="F147" s="375">
        <f t="shared" si="36"/>
        <v>20466</v>
      </c>
      <c r="G147" s="256">
        <f>+'IBNR+Freq'!Y151</f>
        <v>0.10106585227417325</v>
      </c>
      <c r="H147" s="375">
        <f t="shared" si="37"/>
        <v>20466</v>
      </c>
      <c r="I147" s="256">
        <f>++IFERROR(VLOOKUP($A147,UPP!$C$10:$V$329,13,FALSE),0)</f>
        <v>3.0247290680641927</v>
      </c>
      <c r="J147" s="257">
        <f t="shared" si="38"/>
        <v>20466</v>
      </c>
      <c r="K147" s="256">
        <f>+IFERROR(VLOOKUP($A147,UPP!$C$10:$V$329,14,FALSE),0)</f>
        <v>2.0530228934804415</v>
      </c>
      <c r="L147" s="257">
        <f t="shared" si="39"/>
        <v>20466</v>
      </c>
      <c r="M147" s="256">
        <f>+IFERROR(VLOOKUP($A147,UPP!$C$10:$V$329,15,FALSE),0)</f>
        <v>0.1261391184553661</v>
      </c>
      <c r="N147" s="257">
        <f t="shared" si="40"/>
        <v>20466</v>
      </c>
      <c r="O147" s="376">
        <f t="shared" ref="O147:O210" si="45">+(C147*$P$3)</f>
        <v>4.8365467389152821</v>
      </c>
      <c r="P147" s="376">
        <f t="shared" ref="P147:P210" si="46">+(E147*$P$3)</f>
        <v>2.5978230666078592</v>
      </c>
      <c r="Q147" s="376">
        <f t="shared" ref="Q147:Q210" si="47">+(G147*$P$3)</f>
        <v>0.10094457325144425</v>
      </c>
      <c r="R147" s="256">
        <f>+O147*VLOOKUP($A147,UPP!$C150:$AC463,25,FALSE)+I147*(1-VLOOKUP($A147,UPP!$C150:$AC463,25,FALSE))</f>
        <v>3.0428472447727035</v>
      </c>
      <c r="S147" s="256">
        <f>+P147*VLOOKUP($A147,UPP!$C150:$AC463,26,FALSE)+K147*(1-VLOOKUP($A147,UPP!$C150:$AC463,26,FALSE))</f>
        <v>2.0639188969429898</v>
      </c>
      <c r="T147" s="256">
        <f>+Q147*VLOOKUP($A147,UPP!$C150:$AC463,27,FALSE)+M147*(1-VLOOKUP($A147,UPP!$C150:$AC463,27,FALSE))</f>
        <v>0.12538328209924846</v>
      </c>
      <c r="U147" s="256">
        <f t="shared" si="41"/>
        <v>5.20389108</v>
      </c>
      <c r="V147" s="469">
        <f t="shared" si="42"/>
        <v>7.5353143787745864</v>
      </c>
      <c r="W147" s="469">
        <f t="shared" si="43"/>
        <v>5.232149423814942</v>
      </c>
      <c r="X147" s="256">
        <f t="shared" si="44"/>
        <v>5.2320000000000002</v>
      </c>
      <c r="Y147" s="326"/>
      <c r="Z147" s="256">
        <f t="shared" si="33"/>
        <v>3.0427603447614904</v>
      </c>
      <c r="AA147" s="256">
        <f t="shared" si="34"/>
        <v>2.0638599539330849</v>
      </c>
      <c r="AB147" s="256">
        <f t="shared" si="35"/>
        <v>0.12537970130542481</v>
      </c>
      <c r="AC147" s="256"/>
      <c r="AG147" s="256"/>
      <c r="AH147" s="326"/>
    </row>
    <row r="148" spans="1:34" x14ac:dyDescent="0.2">
      <c r="A148" s="375">
        <f>+'IBNR+Freq'!B152</f>
        <v>669</v>
      </c>
      <c r="B148" s="375">
        <f>+'IBNR+Freq'!C152</f>
        <v>2</v>
      </c>
      <c r="C148" s="256">
        <f>+'IBNR+Freq'!W152</f>
        <v>21.085357964508358</v>
      </c>
      <c r="D148" s="375">
        <f>+'IBNR+Freq'!J152</f>
        <v>2762</v>
      </c>
      <c r="E148" s="256">
        <f>+'IBNR+Freq'!X152</f>
        <v>0.46519879732035924</v>
      </c>
      <c r="F148" s="375">
        <f t="shared" si="36"/>
        <v>2762</v>
      </c>
      <c r="G148" s="256">
        <f>+'IBNR+Freq'!Y152</f>
        <v>8.7249403962015651E-3</v>
      </c>
      <c r="H148" s="375">
        <f t="shared" si="37"/>
        <v>2762</v>
      </c>
      <c r="I148" s="256">
        <f>++IFERROR(VLOOKUP($A148,UPP!$C$10:$V$329,13,FALSE),0)</f>
        <v>3.4294943597315437</v>
      </c>
      <c r="J148" s="257">
        <f t="shared" si="38"/>
        <v>2762</v>
      </c>
      <c r="K148" s="256">
        <f>+IFERROR(VLOOKUP($A148,UPP!$C$10:$V$329,14,FALSE),0)</f>
        <v>1.1936638135570472</v>
      </c>
      <c r="L148" s="257">
        <f t="shared" si="39"/>
        <v>2762</v>
      </c>
      <c r="M148" s="256">
        <f>+IFERROR(VLOOKUP($A148,UPP!$C$10:$V$329,15,FALSE),0)</f>
        <v>8.9899366711409398E-2</v>
      </c>
      <c r="N148" s="257">
        <f t="shared" si="40"/>
        <v>2762</v>
      </c>
      <c r="O148" s="376">
        <f t="shared" si="45"/>
        <v>21.060055534950948</v>
      </c>
      <c r="P148" s="376">
        <f t="shared" si="46"/>
        <v>0.4646405587635748</v>
      </c>
      <c r="Q148" s="376">
        <f t="shared" si="47"/>
        <v>8.7144704677261237E-3</v>
      </c>
      <c r="R148" s="256">
        <f>+O148*VLOOKUP($A148,UPP!$C151:$AC464,25,FALSE)+I148*(1-VLOOKUP($A148,UPP!$C151:$AC464,25,FALSE))</f>
        <v>3.4294943597315437</v>
      </c>
      <c r="S148" s="256">
        <f>+P148*VLOOKUP($A148,UPP!$C151:$AC464,26,FALSE)+K148*(1-VLOOKUP($A148,UPP!$C151:$AC464,26,FALSE))</f>
        <v>1.1863735810091125</v>
      </c>
      <c r="T148" s="256">
        <f>+Q148*VLOOKUP($A148,UPP!$C151:$AC464,27,FALSE)+M148*(1-VLOOKUP($A148,UPP!$C151:$AC464,27,FALSE))</f>
        <v>8.9087517748972556E-2</v>
      </c>
      <c r="U148" s="256">
        <f t="shared" si="41"/>
        <v>4.7130575400000003</v>
      </c>
      <c r="V148" s="469">
        <f t="shared" si="42"/>
        <v>21.533410564182248</v>
      </c>
      <c r="W148" s="469">
        <f t="shared" si="43"/>
        <v>4.7049554584896294</v>
      </c>
      <c r="X148" s="256">
        <f t="shared" si="44"/>
        <v>4.7130000000000001</v>
      </c>
      <c r="Y148" s="326"/>
      <c r="Z148" s="256">
        <f t="shared" si="33"/>
        <v>3.4353581155056099</v>
      </c>
      <c r="AA148" s="256">
        <f t="shared" si="34"/>
        <v>1.1884020447434531</v>
      </c>
      <c r="AB148" s="256">
        <f t="shared" si="35"/>
        <v>8.9239839750936328E-2</v>
      </c>
      <c r="AC148" s="256"/>
      <c r="AG148" s="256"/>
      <c r="AH148" s="326"/>
    </row>
    <row r="149" spans="1:34" x14ac:dyDescent="0.2">
      <c r="A149" s="375">
        <f>+'IBNR+Freq'!B153</f>
        <v>670</v>
      </c>
      <c r="B149" s="375">
        <f>+'IBNR+Freq'!C153</f>
        <v>2</v>
      </c>
      <c r="C149" s="256">
        <f>+'IBNR+Freq'!W153</f>
        <v>2.6128103414425468</v>
      </c>
      <c r="D149" s="375">
        <f>+'IBNR+Freq'!J153</f>
        <v>28518</v>
      </c>
      <c r="E149" s="256">
        <f>+'IBNR+Freq'!X153</f>
        <v>1.9516819434510631</v>
      </c>
      <c r="F149" s="375">
        <f t="shared" si="36"/>
        <v>28518</v>
      </c>
      <c r="G149" s="256">
        <f>+'IBNR+Freq'!Y153</f>
        <v>3.5671615180866E-2</v>
      </c>
      <c r="H149" s="375">
        <f t="shared" si="37"/>
        <v>28518</v>
      </c>
      <c r="I149" s="256">
        <f>++IFERROR(VLOOKUP($A149,UPP!$C$10:$V$329,13,FALSE),0)</f>
        <v>2.2172696156285063</v>
      </c>
      <c r="J149" s="257">
        <f t="shared" si="38"/>
        <v>28518</v>
      </c>
      <c r="K149" s="256">
        <f>+IFERROR(VLOOKUP($A149,UPP!$C$10:$V$329,14,FALSE),0)</f>
        <v>1.8053319234240601</v>
      </c>
      <c r="L149" s="257">
        <f t="shared" si="39"/>
        <v>28518</v>
      </c>
      <c r="M149" s="256">
        <f>+IFERROR(VLOOKUP($A149,UPP!$C$10:$V$329,15,FALSE),0)</f>
        <v>9.934464094743406E-2</v>
      </c>
      <c r="N149" s="257">
        <f t="shared" si="40"/>
        <v>28518</v>
      </c>
      <c r="O149" s="376">
        <f t="shared" si="45"/>
        <v>2.6096749690328158</v>
      </c>
      <c r="P149" s="376">
        <f t="shared" si="46"/>
        <v>1.9493399251189218</v>
      </c>
      <c r="Q149" s="376">
        <f t="shared" si="47"/>
        <v>3.5628809242648961E-2</v>
      </c>
      <c r="R149" s="256">
        <f>+O149*VLOOKUP($A149,UPP!$C152:$AC465,25,FALSE)+I149*(1-VLOOKUP($A149,UPP!$C152:$AC465,25,FALSE))</f>
        <v>2.2211936691625498</v>
      </c>
      <c r="S149" s="256">
        <f>+P149*VLOOKUP($A149,UPP!$C152:$AC465,26,FALSE)+K149*(1-VLOOKUP($A149,UPP!$C152:$AC465,26,FALSE))</f>
        <v>1.8096521634749059</v>
      </c>
      <c r="T149" s="256">
        <f>+Q149*VLOOKUP($A149,UPP!$C152:$AC465,27,FALSE)+M149*(1-VLOOKUP($A149,UPP!$C152:$AC465,27,FALSE))</f>
        <v>9.7433165996290497E-2</v>
      </c>
      <c r="U149" s="256">
        <f t="shared" si="41"/>
        <v>4.1219461800000001</v>
      </c>
      <c r="V149" s="469">
        <f t="shared" si="42"/>
        <v>4.5946437033943868</v>
      </c>
      <c r="W149" s="469">
        <f t="shared" si="43"/>
        <v>4.1282789986337454</v>
      </c>
      <c r="X149" s="256">
        <f t="shared" si="44"/>
        <v>4.1280000000000001</v>
      </c>
      <c r="Y149" s="326"/>
      <c r="Z149" s="256">
        <f t="shared" si="33"/>
        <v>2.2210435557619812</v>
      </c>
      <c r="AA149" s="256">
        <f t="shared" si="34"/>
        <v>1.8095298630002212</v>
      </c>
      <c r="AB149" s="256">
        <f t="shared" si="35"/>
        <v>9.7426581237798293E-2</v>
      </c>
      <c r="AC149" s="256"/>
      <c r="AG149" s="256"/>
      <c r="AH149" s="326"/>
    </row>
    <row r="150" spans="1:34" x14ac:dyDescent="0.2">
      <c r="A150" s="375">
        <f>+'IBNR+Freq'!B154</f>
        <v>673</v>
      </c>
      <c r="B150" s="375">
        <f>+'IBNR+Freq'!C154</f>
        <v>2</v>
      </c>
      <c r="C150" s="256">
        <f>+'IBNR+Freq'!W154</f>
        <v>0</v>
      </c>
      <c r="D150" s="375">
        <f>+'IBNR+Freq'!J154</f>
        <v>13558</v>
      </c>
      <c r="E150" s="256">
        <f>+'IBNR+Freq'!X154</f>
        <v>1.7298764410889182</v>
      </c>
      <c r="F150" s="375">
        <f t="shared" si="36"/>
        <v>13558</v>
      </c>
      <c r="G150" s="256">
        <f>+'IBNR+Freq'!Y154</f>
        <v>6.8379391087966354E-2</v>
      </c>
      <c r="H150" s="375">
        <f t="shared" si="37"/>
        <v>13558</v>
      </c>
      <c r="I150" s="256">
        <f>++IFERROR(VLOOKUP($A150,UPP!$C$10:$V$329,13,FALSE),0)</f>
        <v>2.5410016610348434</v>
      </c>
      <c r="J150" s="257">
        <f t="shared" si="38"/>
        <v>13558</v>
      </c>
      <c r="K150" s="256">
        <f>+IFERROR(VLOOKUP($A150,UPP!$C$10:$V$329,14,FALSE),0)</f>
        <v>1.3982725478531195</v>
      </c>
      <c r="L150" s="257">
        <f t="shared" si="39"/>
        <v>13558</v>
      </c>
      <c r="M150" s="256">
        <f>+IFERROR(VLOOKUP($A150,UPP!$C$10:$V$329,15,FALSE),0)</f>
        <v>0.12989417111203841</v>
      </c>
      <c r="N150" s="257">
        <f t="shared" si="40"/>
        <v>13558</v>
      </c>
      <c r="O150" s="376">
        <f t="shared" si="45"/>
        <v>0</v>
      </c>
      <c r="P150" s="376">
        <f t="shared" si="46"/>
        <v>1.7278005893596116</v>
      </c>
      <c r="Q150" s="376">
        <f t="shared" si="47"/>
        <v>6.8297335818660793E-2</v>
      </c>
      <c r="R150" s="256">
        <f>+O150*VLOOKUP($A150,UPP!$C153:$AC466,25,FALSE)+I150*(1-VLOOKUP($A150,UPP!$C153:$AC466,25,FALSE))</f>
        <v>2.5155916444244948</v>
      </c>
      <c r="S150" s="256">
        <f>+P150*VLOOKUP($A150,UPP!$C153:$AC466,26,FALSE)+K150*(1-VLOOKUP($A150,UPP!$C153:$AC466,26,FALSE))</f>
        <v>1.4048631086832493</v>
      </c>
      <c r="T150" s="256">
        <f>+Q150*VLOOKUP($A150,UPP!$C153:$AC466,27,FALSE)+M150*(1-VLOOKUP($A150,UPP!$C153:$AC466,27,FALSE))</f>
        <v>0.12866223440617086</v>
      </c>
      <c r="U150" s="256">
        <f t="shared" si="41"/>
        <v>4.0691683800000016</v>
      </c>
      <c r="V150" s="469">
        <f t="shared" si="42"/>
        <v>1.7960979251782723</v>
      </c>
      <c r="W150" s="469">
        <f t="shared" si="43"/>
        <v>4.0491169875139148</v>
      </c>
      <c r="X150" s="256">
        <f t="shared" si="44"/>
        <v>4.0490000000000004</v>
      </c>
      <c r="Y150" s="326"/>
      <c r="Z150" s="256">
        <f t="shared" si="33"/>
        <v>2.5155189636860986</v>
      </c>
      <c r="AA150" s="256">
        <f t="shared" si="34"/>
        <v>1.404822519230541</v>
      </c>
      <c r="AB150" s="256">
        <f t="shared" si="35"/>
        <v>0.1286585170833609</v>
      </c>
      <c r="AC150" s="256"/>
      <c r="AG150" s="256"/>
      <c r="AH150" s="326"/>
    </row>
    <row r="151" spans="1:34" x14ac:dyDescent="0.2">
      <c r="A151" s="375">
        <f>+'IBNR+Freq'!B155</f>
        <v>674</v>
      </c>
      <c r="B151" s="375">
        <f>+'IBNR+Freq'!C155</f>
        <v>2</v>
      </c>
      <c r="C151" s="256">
        <f>+'IBNR+Freq'!W155</f>
        <v>10.372571137464815</v>
      </c>
      <c r="D151" s="375">
        <f>+'IBNR+Freq'!J155</f>
        <v>8168</v>
      </c>
      <c r="E151" s="256">
        <f>+'IBNR+Freq'!X155</f>
        <v>0.43750373757492633</v>
      </c>
      <c r="F151" s="375">
        <f t="shared" si="36"/>
        <v>8168</v>
      </c>
      <c r="G151" s="256">
        <f>+'IBNR+Freq'!Y155</f>
        <v>0.4362323404326453</v>
      </c>
      <c r="H151" s="375">
        <f t="shared" si="37"/>
        <v>8168</v>
      </c>
      <c r="I151" s="256">
        <f>++IFERROR(VLOOKUP($A151,UPP!$C$10:$V$329,13,FALSE),0)</f>
        <v>1.9035044215384622</v>
      </c>
      <c r="J151" s="257">
        <f t="shared" si="38"/>
        <v>8168</v>
      </c>
      <c r="K151" s="256">
        <f>+IFERROR(VLOOKUP($A151,UPP!$C$10:$V$329,14,FALSE),0)</f>
        <v>1.4904321600000003</v>
      </c>
      <c r="L151" s="257">
        <f t="shared" si="39"/>
        <v>8168</v>
      </c>
      <c r="M151" s="256">
        <f>+IFERROR(VLOOKUP($A151,UPP!$C$10:$V$329,15,FALSE),0)</f>
        <v>0.18967603846153852</v>
      </c>
      <c r="N151" s="257">
        <f t="shared" si="40"/>
        <v>8168</v>
      </c>
      <c r="O151" s="376">
        <f t="shared" si="45"/>
        <v>10.360124052099858</v>
      </c>
      <c r="P151" s="376">
        <f t="shared" si="46"/>
        <v>0.43697873308983642</v>
      </c>
      <c r="Q151" s="376">
        <f t="shared" si="47"/>
        <v>0.43570886162412614</v>
      </c>
      <c r="R151" s="256">
        <f>+O151*VLOOKUP($A151,UPP!$C154:$AC467,25,FALSE)+I151*(1-VLOOKUP($A151,UPP!$C154:$AC467,25,FALSE))</f>
        <v>1.9035044215384622</v>
      </c>
      <c r="S151" s="256">
        <f>+P151*VLOOKUP($A151,UPP!$C154:$AC467,26,FALSE)+K151*(1-VLOOKUP($A151,UPP!$C154:$AC467,26,FALSE))</f>
        <v>1.4798976257308987</v>
      </c>
      <c r="T151" s="256">
        <f>+Q151*VLOOKUP($A151,UPP!$C154:$AC467,27,FALSE)+M151*(1-VLOOKUP($A151,UPP!$C154:$AC467,27,FALSE))</f>
        <v>0.19213636669316439</v>
      </c>
      <c r="U151" s="256">
        <f t="shared" si="41"/>
        <v>3.5836126200000011</v>
      </c>
      <c r="V151" s="469">
        <f t="shared" si="42"/>
        <v>11.23281164681382</v>
      </c>
      <c r="W151" s="469">
        <f t="shared" si="43"/>
        <v>3.5755384139625255</v>
      </c>
      <c r="X151" s="256">
        <f t="shared" si="44"/>
        <v>3.5840000000000001</v>
      </c>
      <c r="Y151" s="326"/>
      <c r="Z151" s="256">
        <f t="shared" si="33"/>
        <v>1.9080091043500533</v>
      </c>
      <c r="AA151" s="256">
        <f t="shared" si="34"/>
        <v>1.4833998342480486</v>
      </c>
      <c r="AB151" s="256">
        <f t="shared" si="35"/>
        <v>0.19259106140189786</v>
      </c>
      <c r="AC151" s="256"/>
      <c r="AG151" s="256"/>
      <c r="AH151" s="326"/>
    </row>
    <row r="152" spans="1:34" x14ac:dyDescent="0.2">
      <c r="A152" s="375">
        <f>+'IBNR+Freq'!B156</f>
        <v>675</v>
      </c>
      <c r="B152" s="375">
        <f>+'IBNR+Freq'!C156</f>
        <v>2</v>
      </c>
      <c r="C152" s="256">
        <f>+'IBNR+Freq'!W156</f>
        <v>1.0790376884422577</v>
      </c>
      <c r="D152" s="375">
        <f>+'IBNR+Freq'!J156</f>
        <v>344750</v>
      </c>
      <c r="E152" s="256">
        <f>+'IBNR+Freq'!X156</f>
        <v>0.716943415892492</v>
      </c>
      <c r="F152" s="375">
        <f t="shared" si="36"/>
        <v>344750</v>
      </c>
      <c r="G152" s="256">
        <f>+'IBNR+Freq'!Y156</f>
        <v>7.096033053093638E-2</v>
      </c>
      <c r="H152" s="375">
        <f t="shared" si="37"/>
        <v>344750</v>
      </c>
      <c r="I152" s="256">
        <f>++IFERROR(VLOOKUP($A152,UPP!$C$10:$V$329,13,FALSE),0)</f>
        <v>1.6654278571476737</v>
      </c>
      <c r="J152" s="257">
        <f t="shared" si="38"/>
        <v>344750</v>
      </c>
      <c r="K152" s="256">
        <f>+IFERROR(VLOOKUP($A152,UPP!$C$10:$V$329,14,FALSE),0)</f>
        <v>0.6533788433243426</v>
      </c>
      <c r="L152" s="257">
        <f t="shared" si="39"/>
        <v>344750</v>
      </c>
      <c r="M152" s="256">
        <f>+IFERROR(VLOOKUP($A152,UPP!$C$10:$V$329,15,FALSE),0)</f>
        <v>8.2583199527983819E-2</v>
      </c>
      <c r="N152" s="257">
        <f t="shared" si="40"/>
        <v>344750</v>
      </c>
      <c r="O152" s="376">
        <f t="shared" si="45"/>
        <v>1.0777428432161269</v>
      </c>
      <c r="P152" s="376">
        <f t="shared" si="46"/>
        <v>0.716083083793421</v>
      </c>
      <c r="Q152" s="376">
        <f t="shared" si="47"/>
        <v>7.0875178134299263E-2</v>
      </c>
      <c r="R152" s="256">
        <f>+O152*VLOOKUP($A152,UPP!$C155:$AC468,25,FALSE)+I152*(1-VLOOKUP($A152,UPP!$C155:$AC468,25,FALSE))</f>
        <v>1.6419204565904117</v>
      </c>
      <c r="S152" s="256">
        <f>+P152*VLOOKUP($A152,UPP!$C155:$AC468,26,FALSE)+K152*(1-VLOOKUP($A152,UPP!$C155:$AC468,26,FALSE))</f>
        <v>0.66278447939470431</v>
      </c>
      <c r="T152" s="256">
        <f>+Q152*VLOOKUP($A152,UPP!$C155:$AC468,27,FALSE)+M152*(1-VLOOKUP($A152,UPP!$C155:$AC468,27,FALSE))</f>
        <v>8.0592835891057452E-2</v>
      </c>
      <c r="U152" s="256">
        <f t="shared" si="41"/>
        <v>2.4013899000000003</v>
      </c>
      <c r="V152" s="469">
        <f t="shared" si="42"/>
        <v>1.8647011051438471</v>
      </c>
      <c r="W152" s="469">
        <f t="shared" si="43"/>
        <v>2.3852977718761736</v>
      </c>
      <c r="X152" s="256">
        <f t="shared" si="44"/>
        <v>2.3849999999999998</v>
      </c>
      <c r="Y152" s="326"/>
      <c r="Z152" s="256">
        <f t="shared" si="33"/>
        <v>1.641715485227653</v>
      </c>
      <c r="AA152" s="256">
        <f t="shared" si="34"/>
        <v>0.66270173979705105</v>
      </c>
      <c r="AB152" s="256">
        <f t="shared" si="35"/>
        <v>8.0582774975295729E-2</v>
      </c>
      <c r="AC152" s="256"/>
      <c r="AG152" s="256"/>
      <c r="AH152" s="326"/>
    </row>
    <row r="153" spans="1:34" x14ac:dyDescent="0.2">
      <c r="A153" s="375">
        <f>+'IBNR+Freq'!B157</f>
        <v>676</v>
      </c>
      <c r="B153" s="375">
        <f>+'IBNR+Freq'!C157</f>
        <v>2</v>
      </c>
      <c r="C153" s="256">
        <f>+'IBNR+Freq'!W157</f>
        <v>5.5228337624893129</v>
      </c>
      <c r="D153" s="375">
        <f>+'IBNR+Freq'!J157</f>
        <v>28494</v>
      </c>
      <c r="E153" s="256">
        <f>+'IBNR+Freq'!X157</f>
        <v>2.9571009732094371</v>
      </c>
      <c r="F153" s="375">
        <f t="shared" si="36"/>
        <v>28494</v>
      </c>
      <c r="G153" s="256">
        <f>+'IBNR+Freq'!Y157</f>
        <v>7.3312621307387318E-2</v>
      </c>
      <c r="H153" s="375">
        <f t="shared" si="37"/>
        <v>28494</v>
      </c>
      <c r="I153" s="256">
        <f>++IFERROR(VLOOKUP($A153,UPP!$C$10:$V$329,13,FALSE),0)</f>
        <v>2.1180367082595271</v>
      </c>
      <c r="J153" s="257">
        <f t="shared" si="38"/>
        <v>28494</v>
      </c>
      <c r="K153" s="256">
        <f>+IFERROR(VLOOKUP($A153,UPP!$C$10:$V$329,14,FALSE),0)</f>
        <v>1.1136333216271885</v>
      </c>
      <c r="L153" s="257">
        <f t="shared" si="39"/>
        <v>28494</v>
      </c>
      <c r="M153" s="256">
        <f>+IFERROR(VLOOKUP($A153,UPP!$C$10:$V$329,15,FALSE),0)</f>
        <v>8.2775810113285289E-2</v>
      </c>
      <c r="N153" s="257">
        <f t="shared" si="40"/>
        <v>28494</v>
      </c>
      <c r="O153" s="376">
        <f t="shared" si="45"/>
        <v>5.5162063619743256</v>
      </c>
      <c r="P153" s="376">
        <f t="shared" si="46"/>
        <v>2.9535524520415857</v>
      </c>
      <c r="Q153" s="376">
        <f t="shared" si="47"/>
        <v>7.3224646161818452E-2</v>
      </c>
      <c r="R153" s="256">
        <f>+O153*VLOOKUP($A153,UPP!$C156:$AC469,25,FALSE)+I153*(1-VLOOKUP($A153,UPP!$C156:$AC469,25,FALSE))</f>
        <v>2.1520184047966753</v>
      </c>
      <c r="S153" s="256">
        <f>+P153*VLOOKUP($A153,UPP!$C156:$AC469,26,FALSE)+K153*(1-VLOOKUP($A153,UPP!$C156:$AC469,26,FALSE))</f>
        <v>1.1688308955396205</v>
      </c>
      <c r="T153" s="256">
        <f>+Q153*VLOOKUP($A153,UPP!$C156:$AC469,27,FALSE)+M153*(1-VLOOKUP($A153,UPP!$C156:$AC469,27,FALSE))</f>
        <v>8.2489275194741279E-2</v>
      </c>
      <c r="U153" s="256">
        <f t="shared" si="41"/>
        <v>3.3144458400000008</v>
      </c>
      <c r="V153" s="469">
        <f t="shared" si="42"/>
        <v>8.5429834601777301</v>
      </c>
      <c r="W153" s="469">
        <f t="shared" si="43"/>
        <v>3.4033385755310372</v>
      </c>
      <c r="X153" s="256">
        <f t="shared" si="44"/>
        <v>3.403</v>
      </c>
      <c r="Y153" s="326"/>
      <c r="Z153" s="256">
        <f t="shared" si="33"/>
        <v>2.1518043147912187</v>
      </c>
      <c r="AA153" s="256">
        <f t="shared" si="34"/>
        <v>1.1687146163236779</v>
      </c>
      <c r="AB153" s="256">
        <f t="shared" si="35"/>
        <v>8.2481068885103231E-2</v>
      </c>
      <c r="AC153" s="256"/>
      <c r="AG153" s="256"/>
      <c r="AH153" s="326"/>
    </row>
    <row r="154" spans="1:34" x14ac:dyDescent="0.2">
      <c r="A154" s="375">
        <f>+'IBNR+Freq'!B158</f>
        <v>677</v>
      </c>
      <c r="B154" s="375">
        <f>+'IBNR+Freq'!C158</f>
        <v>2</v>
      </c>
      <c r="C154" s="256">
        <f>+'IBNR+Freq'!W158</f>
        <v>0.76432743420469718</v>
      </c>
      <c r="D154" s="375">
        <f>+'IBNR+Freq'!J158</f>
        <v>114281</v>
      </c>
      <c r="E154" s="256">
        <f>+'IBNR+Freq'!X158</f>
        <v>0.82246588417860389</v>
      </c>
      <c r="F154" s="375">
        <f t="shared" si="36"/>
        <v>114281</v>
      </c>
      <c r="G154" s="256">
        <f>+'IBNR+Freq'!Y158</f>
        <v>1.2786495770998657E-2</v>
      </c>
      <c r="H154" s="375">
        <f t="shared" si="37"/>
        <v>114281</v>
      </c>
      <c r="I154" s="256">
        <f>++IFERROR(VLOOKUP($A154,UPP!$C$10:$V$329,13,FALSE),0)</f>
        <v>1.5125856137977338</v>
      </c>
      <c r="J154" s="257">
        <f t="shared" si="38"/>
        <v>114281</v>
      </c>
      <c r="K154" s="256">
        <f>+IFERROR(VLOOKUP($A154,UPP!$C$10:$V$329,14,FALSE),0)</f>
        <v>0.37774110183801923</v>
      </c>
      <c r="L154" s="257">
        <f t="shared" si="39"/>
        <v>114281</v>
      </c>
      <c r="M154" s="256">
        <f>+IFERROR(VLOOKUP($A154,UPP!$C$10:$V$329,15,FALSE),0)</f>
        <v>4.1340764364246732E-2</v>
      </c>
      <c r="N154" s="257">
        <f t="shared" si="40"/>
        <v>114281</v>
      </c>
      <c r="O154" s="376">
        <f t="shared" si="45"/>
        <v>0.76341024128365154</v>
      </c>
      <c r="P154" s="376">
        <f t="shared" si="46"/>
        <v>0.82147892511758958</v>
      </c>
      <c r="Q154" s="376">
        <f t="shared" si="47"/>
        <v>1.277115197607346E-2</v>
      </c>
      <c r="R154" s="256">
        <f>+O154*VLOOKUP($A154,UPP!$C157:$AC470,25,FALSE)+I154*(1-VLOOKUP($A154,UPP!$C157:$AC470,25,FALSE))</f>
        <v>1.4976021063474521</v>
      </c>
      <c r="S154" s="256">
        <f>+P154*VLOOKUP($A154,UPP!$C157:$AC470,26,FALSE)+K154*(1-VLOOKUP($A154,UPP!$C157:$AC470,26,FALSE))</f>
        <v>0.40880274946758915</v>
      </c>
      <c r="T154" s="256">
        <f>+Q154*VLOOKUP($A154,UPP!$C157:$AC470,27,FALSE)+M154*(1-VLOOKUP($A154,UPP!$C157:$AC470,27,FALSE))</f>
        <v>3.9055195373192873E-2</v>
      </c>
      <c r="U154" s="256">
        <f t="shared" si="41"/>
        <v>1.9316674799999998</v>
      </c>
      <c r="V154" s="469">
        <f t="shared" si="42"/>
        <v>1.5976603183773146</v>
      </c>
      <c r="W154" s="469">
        <f t="shared" si="43"/>
        <v>1.9454600511882341</v>
      </c>
      <c r="X154" s="256">
        <f t="shared" si="44"/>
        <v>1.9319999999999999</v>
      </c>
      <c r="Y154" s="326"/>
      <c r="Z154" s="256">
        <f t="shared" si="33"/>
        <v>1.4872406491698902</v>
      </c>
      <c r="AA154" s="256">
        <f t="shared" si="34"/>
        <v>0.40597436657154162</v>
      </c>
      <c r="AB154" s="256">
        <f t="shared" si="35"/>
        <v>3.8784984258568037E-2</v>
      </c>
      <c r="AC154" s="256"/>
      <c r="AG154" s="256"/>
      <c r="AH154" s="326"/>
    </row>
    <row r="155" spans="1:34" x14ac:dyDescent="0.2">
      <c r="A155" s="375">
        <f>+'IBNR+Freq'!B159</f>
        <v>679</v>
      </c>
      <c r="B155" s="375">
        <f>+'IBNR+Freq'!C159</f>
        <v>2</v>
      </c>
      <c r="C155" s="256">
        <f>+'IBNR+Freq'!W159</f>
        <v>0</v>
      </c>
      <c r="D155" s="375">
        <f>+'IBNR+Freq'!J159</f>
        <v>1479</v>
      </c>
      <c r="E155" s="256">
        <f>+'IBNR+Freq'!X159</f>
        <v>0</v>
      </c>
      <c r="F155" s="375">
        <f t="shared" si="36"/>
        <v>1479</v>
      </c>
      <c r="G155" s="256">
        <f>+'IBNR+Freq'!Y159</f>
        <v>3.0146902107255763E-2</v>
      </c>
      <c r="H155" s="375">
        <f t="shared" si="37"/>
        <v>1479</v>
      </c>
      <c r="I155" s="256">
        <f>++IFERROR(VLOOKUP($A155,UPP!$C$10:$V$329,13,FALSE),0)</f>
        <v>4.159041390207733</v>
      </c>
      <c r="J155" s="257">
        <f t="shared" si="38"/>
        <v>1479</v>
      </c>
      <c r="K155" s="256">
        <f>+IFERROR(VLOOKUP($A155,UPP!$C$10:$V$329,14,FALSE),0)</f>
        <v>1.4884283692210045</v>
      </c>
      <c r="L155" s="257">
        <f t="shared" si="39"/>
        <v>1479</v>
      </c>
      <c r="M155" s="256">
        <f>+IFERROR(VLOOKUP($A155,UPP!$C$10:$V$329,15,FALSE),0)</f>
        <v>0.16864380057126377</v>
      </c>
      <c r="N155" s="257">
        <f t="shared" si="40"/>
        <v>1479</v>
      </c>
      <c r="O155" s="376">
        <f t="shared" si="45"/>
        <v>0</v>
      </c>
      <c r="P155" s="376">
        <f t="shared" si="46"/>
        <v>0</v>
      </c>
      <c r="Q155" s="376">
        <f t="shared" si="47"/>
        <v>3.0110725824727055E-2</v>
      </c>
      <c r="R155" s="256">
        <f>+O155*VLOOKUP($A155,UPP!$C158:$AC471,25,FALSE)+I155*(1-VLOOKUP($A155,UPP!$C158:$AC471,25,FALSE))</f>
        <v>4.159041390207733</v>
      </c>
      <c r="S155" s="256">
        <f>+P155*VLOOKUP($A155,UPP!$C158:$AC471,26,FALSE)+K155*(1-VLOOKUP($A155,UPP!$C158:$AC471,26,FALSE))</f>
        <v>1.4884283692210045</v>
      </c>
      <c r="T155" s="256">
        <f>+Q155*VLOOKUP($A155,UPP!$C158:$AC471,27,FALSE)+M155*(1-VLOOKUP($A155,UPP!$C158:$AC471,27,FALSE))</f>
        <v>0.16864380057126377</v>
      </c>
      <c r="U155" s="256">
        <f t="shared" si="41"/>
        <v>5.8161135600000016</v>
      </c>
      <c r="V155" s="469">
        <f t="shared" si="42"/>
        <v>3.0110725824727055E-2</v>
      </c>
      <c r="W155" s="469">
        <f t="shared" si="43"/>
        <v>5.8161135600000016</v>
      </c>
      <c r="X155" s="256">
        <f t="shared" si="44"/>
        <v>5.8159999999999998</v>
      </c>
      <c r="Y155" s="326"/>
      <c r="Z155" s="256">
        <f t="shared" si="33"/>
        <v>4.1589601846508941</v>
      </c>
      <c r="AA155" s="256">
        <f t="shared" si="34"/>
        <v>1.488399307559146</v>
      </c>
      <c r="AB155" s="256">
        <f t="shared" si="35"/>
        <v>0.16864050778995962</v>
      </c>
      <c r="AC155" s="256"/>
      <c r="AG155" s="256"/>
      <c r="AH155" s="326"/>
    </row>
    <row r="156" spans="1:34" x14ac:dyDescent="0.2">
      <c r="A156" s="375">
        <f>+'IBNR+Freq'!B160</f>
        <v>681</v>
      </c>
      <c r="B156" s="375">
        <f>+'IBNR+Freq'!C160</f>
        <v>2</v>
      </c>
      <c r="C156" s="256">
        <f>+'IBNR+Freq'!W160</f>
        <v>0</v>
      </c>
      <c r="D156" s="375">
        <f>+'IBNR+Freq'!J160</f>
        <v>3382</v>
      </c>
      <c r="E156" s="256">
        <f>+'IBNR+Freq'!X160</f>
        <v>1.2653088099577028</v>
      </c>
      <c r="F156" s="375">
        <f t="shared" si="36"/>
        <v>3382</v>
      </c>
      <c r="G156" s="256">
        <f>+'IBNR+Freq'!Y160</f>
        <v>0.24581393571535637</v>
      </c>
      <c r="H156" s="375">
        <f t="shared" si="37"/>
        <v>3382</v>
      </c>
      <c r="I156" s="256">
        <f>++IFERROR(VLOOKUP($A156,UPP!$C$10:$V$329,13,FALSE),0)</f>
        <v>2.2266882347735932</v>
      </c>
      <c r="J156" s="257">
        <f t="shared" si="38"/>
        <v>3382</v>
      </c>
      <c r="K156" s="256">
        <f>+IFERROR(VLOOKUP($A156,UPP!$C$10:$V$329,14,FALSE),0)</f>
        <v>1.7199487657553958</v>
      </c>
      <c r="L156" s="257">
        <f t="shared" si="39"/>
        <v>3382</v>
      </c>
      <c r="M156" s="256">
        <f>+IFERROR(VLOOKUP($A156,UPP!$C$10:$V$329,15,FALSE),0)</f>
        <v>0.17530917947101143</v>
      </c>
      <c r="N156" s="257">
        <f t="shared" si="40"/>
        <v>3382</v>
      </c>
      <c r="O156" s="376">
        <f t="shared" si="45"/>
        <v>0</v>
      </c>
      <c r="P156" s="376">
        <f t="shared" si="46"/>
        <v>1.2637904393857535</v>
      </c>
      <c r="Q156" s="376">
        <f t="shared" si="47"/>
        <v>0.24551895899249795</v>
      </c>
      <c r="R156" s="256">
        <f>+O156*VLOOKUP($A156,UPP!$C159:$AC472,25,FALSE)+I156*(1-VLOOKUP($A156,UPP!$C159:$AC472,25,FALSE))</f>
        <v>2.2266882347735932</v>
      </c>
      <c r="S156" s="256">
        <f>+P156*VLOOKUP($A156,UPP!$C159:$AC472,26,FALSE)+K156*(1-VLOOKUP($A156,UPP!$C159:$AC472,26,FALSE))</f>
        <v>1.7153871824916993</v>
      </c>
      <c r="T156" s="256">
        <f>+Q156*VLOOKUP($A156,UPP!$C159:$AC472,27,FALSE)+M156*(1-VLOOKUP($A156,UPP!$C159:$AC472,27,FALSE))</f>
        <v>0.17601127726622628</v>
      </c>
      <c r="U156" s="256">
        <f t="shared" si="41"/>
        <v>4.121946180000001</v>
      </c>
      <c r="V156" s="469">
        <f t="shared" si="42"/>
        <v>1.5093093983782515</v>
      </c>
      <c r="W156" s="469">
        <f t="shared" si="43"/>
        <v>4.1180866945315184</v>
      </c>
      <c r="X156" s="256">
        <f t="shared" si="44"/>
        <v>4.1180000000000003</v>
      </c>
      <c r="Y156" s="326"/>
      <c r="Z156" s="256">
        <f t="shared" si="33"/>
        <v>2.2266413582244406</v>
      </c>
      <c r="AA156" s="256">
        <f t="shared" si="34"/>
        <v>1.7153510699231234</v>
      </c>
      <c r="AB156" s="256">
        <f t="shared" si="35"/>
        <v>0.17600757185243673</v>
      </c>
      <c r="AC156" s="256"/>
      <c r="AG156" s="256"/>
      <c r="AH156" s="326"/>
    </row>
    <row r="157" spans="1:34" x14ac:dyDescent="0.2">
      <c r="A157" s="375">
        <f>+'IBNR+Freq'!B161</f>
        <v>682</v>
      </c>
      <c r="B157" s="375">
        <f>+'IBNR+Freq'!C161</f>
        <v>2</v>
      </c>
      <c r="C157" s="256">
        <f>+'IBNR+Freq'!W161</f>
        <v>2.8686183589058563</v>
      </c>
      <c r="D157" s="375">
        <f>+'IBNR+Freq'!J161</f>
        <v>12550</v>
      </c>
      <c r="E157" s="256">
        <f>+'IBNR+Freq'!X161</f>
        <v>2.9089086247889409</v>
      </c>
      <c r="F157" s="375">
        <f t="shared" si="36"/>
        <v>12550</v>
      </c>
      <c r="G157" s="256">
        <f>+'IBNR+Freq'!Y161</f>
        <v>0.15857016496796519</v>
      </c>
      <c r="H157" s="375">
        <f t="shared" si="37"/>
        <v>12550</v>
      </c>
      <c r="I157" s="256">
        <f>++IFERROR(VLOOKUP($A157,UPP!$C$10:$V$329,13,FALSE),0)</f>
        <v>4.1253038611382955</v>
      </c>
      <c r="J157" s="257">
        <f t="shared" si="38"/>
        <v>12550</v>
      </c>
      <c r="K157" s="256">
        <f>+IFERROR(VLOOKUP($A157,UPP!$C$10:$V$329,14,FALSE),0)</f>
        <v>4.8579226108678863</v>
      </c>
      <c r="L157" s="257">
        <f t="shared" si="39"/>
        <v>12550</v>
      </c>
      <c r="M157" s="256">
        <f>+IFERROR(VLOOKUP($A157,UPP!$C$10:$V$329,15,FALSE),0)</f>
        <v>0.17372182799381924</v>
      </c>
      <c r="N157" s="257">
        <f t="shared" si="40"/>
        <v>12550</v>
      </c>
      <c r="O157" s="376">
        <f t="shared" si="45"/>
        <v>2.8651760168751692</v>
      </c>
      <c r="P157" s="376">
        <f t="shared" si="46"/>
        <v>2.9054179344391944</v>
      </c>
      <c r="Q157" s="376">
        <f t="shared" si="47"/>
        <v>0.15837988077000364</v>
      </c>
      <c r="R157" s="256">
        <f>+O157*VLOOKUP($A157,UPP!$C160:$AC473,25,FALSE)+I157*(1-VLOOKUP($A157,UPP!$C160:$AC473,25,FALSE))</f>
        <v>4.1253038611382955</v>
      </c>
      <c r="S157" s="256">
        <f>+P157*VLOOKUP($A157,UPP!$C160:$AC473,26,FALSE)+K157*(1-VLOOKUP($A157,UPP!$C160:$AC473,26,FALSE))</f>
        <v>4.8188725173393125</v>
      </c>
      <c r="T157" s="256">
        <f>+Q157*VLOOKUP($A157,UPP!$C160:$AC473,27,FALSE)+M157*(1-VLOOKUP($A157,UPP!$C160:$AC473,27,FALSE))</f>
        <v>0.17341498904934294</v>
      </c>
      <c r="U157" s="256">
        <f t="shared" si="41"/>
        <v>9.1569483000000016</v>
      </c>
      <c r="V157" s="469">
        <f t="shared" si="42"/>
        <v>5.9289738320843677</v>
      </c>
      <c r="W157" s="469">
        <f t="shared" si="43"/>
        <v>9.1175913675269502</v>
      </c>
      <c r="X157" s="256">
        <f t="shared" si="44"/>
        <v>9.1180000000000003</v>
      </c>
      <c r="Y157" s="326"/>
      <c r="Z157" s="256">
        <f t="shared" si="33"/>
        <v>4.125488749125803</v>
      </c>
      <c r="AA157" s="256">
        <f t="shared" si="34"/>
        <v>4.8190884897068704</v>
      </c>
      <c r="AB157" s="256">
        <f t="shared" si="35"/>
        <v>0.17342276116732702</v>
      </c>
      <c r="AC157" s="256"/>
      <c r="AG157" s="256"/>
      <c r="AH157" s="326"/>
    </row>
    <row r="158" spans="1:34" x14ac:dyDescent="0.2">
      <c r="A158" s="375">
        <f>+'IBNR+Freq'!B162</f>
        <v>709</v>
      </c>
      <c r="B158" s="375">
        <f>+'IBNR+Freq'!C162</f>
        <v>2</v>
      </c>
      <c r="C158" s="256">
        <f>+'IBNR+Freq'!W162</f>
        <v>0</v>
      </c>
      <c r="D158" s="375">
        <f>+'IBNR+Freq'!J162</f>
        <v>201</v>
      </c>
      <c r="E158" s="256">
        <f>+'IBNR+Freq'!X162</f>
        <v>0</v>
      </c>
      <c r="F158" s="375">
        <f t="shared" si="36"/>
        <v>201</v>
      </c>
      <c r="G158" s="256">
        <f>+'IBNR+Freq'!Y162</f>
        <v>6.4609894026989656E-4</v>
      </c>
      <c r="H158" s="375">
        <f t="shared" si="37"/>
        <v>201</v>
      </c>
      <c r="I158" s="256">
        <f>++IFERROR(VLOOKUP($A158,UPP!$C$10:$V$329,13,FALSE),0)</f>
        <v>0.71712383762300336</v>
      </c>
      <c r="J158" s="257">
        <f t="shared" si="38"/>
        <v>201</v>
      </c>
      <c r="K158" s="256">
        <f>+IFERROR(VLOOKUP($A158,UPP!$C$10:$V$329,14,FALSE),0)</f>
        <v>0.51055186566134203</v>
      </c>
      <c r="L158" s="257">
        <f t="shared" si="39"/>
        <v>201</v>
      </c>
      <c r="M158" s="256">
        <f>+IFERROR(VLOOKUP($A158,UPP!$C$10:$V$329,15,FALSE),0)</f>
        <v>8.649151671565497E-2</v>
      </c>
      <c r="N158" s="257">
        <f t="shared" si="40"/>
        <v>201</v>
      </c>
      <c r="O158" s="376">
        <f t="shared" si="45"/>
        <v>0</v>
      </c>
      <c r="P158" s="376">
        <f t="shared" si="46"/>
        <v>0</v>
      </c>
      <c r="Q158" s="376">
        <f t="shared" si="47"/>
        <v>6.4532362154157271E-4</v>
      </c>
      <c r="R158" s="256">
        <f>+O158*VLOOKUP($A158,UPP!$C161:$AC474,25,FALSE)+I158*(1-VLOOKUP($A158,UPP!$C161:$AC474,25,FALSE))</f>
        <v>0.71712383762300336</v>
      </c>
      <c r="S158" s="256">
        <f>+P158*VLOOKUP($A158,UPP!$C161:$AC474,26,FALSE)+K158*(1-VLOOKUP($A158,UPP!$C161:$AC474,26,FALSE))</f>
        <v>0.51055186566134203</v>
      </c>
      <c r="T158" s="256">
        <f>+Q158*VLOOKUP($A158,UPP!$C161:$AC474,27,FALSE)+M158*(1-VLOOKUP($A158,UPP!$C161:$AC474,27,FALSE))</f>
        <v>8.649151671565497E-2</v>
      </c>
      <c r="U158" s="256">
        <f t="shared" si="41"/>
        <v>1.3141672200000005</v>
      </c>
      <c r="V158" s="469">
        <f t="shared" si="42"/>
        <v>6.4532362154157271E-4</v>
      </c>
      <c r="W158" s="469">
        <f t="shared" si="43"/>
        <v>1.3141672200000005</v>
      </c>
      <c r="X158" s="256">
        <f t="shared" si="44"/>
        <v>1.3140000000000001</v>
      </c>
      <c r="Y158" s="326"/>
      <c r="Z158" s="256">
        <f t="shared" si="33"/>
        <v>0.71703258785942492</v>
      </c>
      <c r="AA158" s="256">
        <f t="shared" si="34"/>
        <v>0.51048690095846638</v>
      </c>
      <c r="AB158" s="256">
        <f t="shared" si="35"/>
        <v>8.6480511182108616E-2</v>
      </c>
      <c r="AC158" s="256"/>
      <c r="AG158" s="256"/>
      <c r="AH158" s="326"/>
    </row>
    <row r="159" spans="1:34" x14ac:dyDescent="0.2">
      <c r="A159" s="375">
        <f>+'IBNR+Freq'!B163</f>
        <v>716</v>
      </c>
      <c r="B159" s="375">
        <f>+'IBNR+Freq'!C163</f>
        <v>2</v>
      </c>
      <c r="C159" s="256">
        <f>+'IBNR+Freq'!W163</f>
        <v>0</v>
      </c>
      <c r="D159" s="375">
        <f>+'IBNR+Freq'!J163</f>
        <v>5432</v>
      </c>
      <c r="E159" s="256">
        <f>+'IBNR+Freq'!X163</f>
        <v>0.2047209605764474</v>
      </c>
      <c r="F159" s="375">
        <f t="shared" si="36"/>
        <v>5432</v>
      </c>
      <c r="G159" s="256">
        <f>+'IBNR+Freq'!Y163</f>
        <v>4.3568882400513093E-3</v>
      </c>
      <c r="H159" s="375">
        <f t="shared" si="37"/>
        <v>5432</v>
      </c>
      <c r="I159" s="256">
        <f>++IFERROR(VLOOKUP($A159,UPP!$C$10:$V$329,13,FALSE),0)</f>
        <v>0.71820030239999999</v>
      </c>
      <c r="J159" s="257">
        <f t="shared" si="38"/>
        <v>5432</v>
      </c>
      <c r="K159" s="256">
        <f>+IFERROR(VLOOKUP($A159,UPP!$C$10:$V$329,14,FALSE),0)</f>
        <v>1.1549553250064517</v>
      </c>
      <c r="L159" s="257">
        <f t="shared" si="39"/>
        <v>5432</v>
      </c>
      <c r="M159" s="256">
        <f>+IFERROR(VLOOKUP($A159,UPP!$C$10:$V$329,15,FALSE),0)</f>
        <v>0.1218452125935484</v>
      </c>
      <c r="N159" s="257">
        <f t="shared" si="40"/>
        <v>5432</v>
      </c>
      <c r="O159" s="376">
        <f t="shared" si="45"/>
        <v>0</v>
      </c>
      <c r="P159" s="376">
        <f t="shared" si="46"/>
        <v>0.20447529542375567</v>
      </c>
      <c r="Q159" s="376">
        <f t="shared" si="47"/>
        <v>4.3516599741632482E-3</v>
      </c>
      <c r="R159" s="256">
        <f>+O159*VLOOKUP($A159,UPP!$C162:$AC475,25,FALSE)+I159*(1-VLOOKUP($A159,UPP!$C162:$AC475,25,FALSE))</f>
        <v>0.71820030239999999</v>
      </c>
      <c r="S159" s="256">
        <f>+P159*VLOOKUP($A159,UPP!$C162:$AC475,26,FALSE)+K159*(1-VLOOKUP($A159,UPP!$C162:$AC475,26,FALSE))</f>
        <v>1.1454505247106248</v>
      </c>
      <c r="T159" s="256">
        <f>+Q159*VLOOKUP($A159,UPP!$C162:$AC475,27,FALSE)+M159*(1-VLOOKUP($A159,UPP!$C162:$AC475,27,FALSE))</f>
        <v>0.12067027706735456</v>
      </c>
      <c r="U159" s="256">
        <f t="shared" si="41"/>
        <v>1.9950008400000001</v>
      </c>
      <c r="V159" s="469">
        <f t="shared" si="42"/>
        <v>0.20882695539791893</v>
      </c>
      <c r="W159" s="469">
        <f t="shared" si="43"/>
        <v>1.9843211041779791</v>
      </c>
      <c r="X159" s="256">
        <f t="shared" si="44"/>
        <v>1.984</v>
      </c>
      <c r="Y159" s="326"/>
      <c r="Z159" s="256">
        <f t="shared" si="33"/>
        <v>0.71808408274319091</v>
      </c>
      <c r="AA159" s="256">
        <f t="shared" si="34"/>
        <v>1.1452651671349892</v>
      </c>
      <c r="AB159" s="256">
        <f t="shared" si="35"/>
        <v>0.12065075012182007</v>
      </c>
      <c r="AC159" s="256"/>
      <c r="AG159" s="256"/>
      <c r="AH159" s="326"/>
    </row>
    <row r="160" spans="1:34" x14ac:dyDescent="0.2">
      <c r="A160" s="375">
        <f>+'IBNR+Freq'!B164</f>
        <v>718</v>
      </c>
      <c r="B160" s="375">
        <f>+'IBNR+Freq'!C164</f>
        <v>2</v>
      </c>
      <c r="C160" s="256">
        <f>+'IBNR+Freq'!W164</f>
        <v>4.3921744039701421E-2</v>
      </c>
      <c r="D160" s="375">
        <f>+'IBNR+Freq'!J164</f>
        <v>10537</v>
      </c>
      <c r="E160" s="256">
        <f>+'IBNR+Freq'!X164</f>
        <v>1.3621041816050163</v>
      </c>
      <c r="F160" s="375">
        <f t="shared" si="36"/>
        <v>10537</v>
      </c>
      <c r="G160" s="256">
        <f>+'IBNR+Freq'!Y164</f>
        <v>9.3469749896913978E-2</v>
      </c>
      <c r="H160" s="375">
        <f t="shared" si="37"/>
        <v>10537</v>
      </c>
      <c r="I160" s="256">
        <f>++IFERROR(VLOOKUP($A160,UPP!$C$10:$V$329,13,FALSE),0)</f>
        <v>1.2526975013102595</v>
      </c>
      <c r="J160" s="257">
        <f t="shared" si="38"/>
        <v>10537</v>
      </c>
      <c r="K160" s="256">
        <f>+IFERROR(VLOOKUP($A160,UPP!$C$10:$V$329,14,FALSE),0)</f>
        <v>0.67951363134734233</v>
      </c>
      <c r="L160" s="257">
        <f t="shared" si="39"/>
        <v>10537</v>
      </c>
      <c r="M160" s="256">
        <f>+IFERROR(VLOOKUP($A160,UPP!$C$10:$V$329,15,FALSE),0)</f>
        <v>8.3900827342398038E-2</v>
      </c>
      <c r="N160" s="257">
        <f t="shared" si="40"/>
        <v>10537</v>
      </c>
      <c r="O160" s="376">
        <f t="shared" si="45"/>
        <v>4.3869037946853782E-2</v>
      </c>
      <c r="P160" s="376">
        <f t="shared" si="46"/>
        <v>1.3604696565870904</v>
      </c>
      <c r="Q160" s="376">
        <f t="shared" si="47"/>
        <v>9.3357586197037684E-2</v>
      </c>
      <c r="R160" s="256">
        <f>+O160*VLOOKUP($A160,UPP!$C163:$AC476,25,FALSE)+I160*(1-VLOOKUP($A160,UPP!$C163:$AC476,25,FALSE))</f>
        <v>1.2526975013102595</v>
      </c>
      <c r="S160" s="256">
        <f>+P160*VLOOKUP($A160,UPP!$C163:$AC476,26,FALSE)+K160*(1-VLOOKUP($A160,UPP!$C163:$AC476,26,FALSE))</f>
        <v>0.68632319159973987</v>
      </c>
      <c r="T160" s="256">
        <f>+Q160*VLOOKUP($A160,UPP!$C163:$AC476,27,FALSE)+M160*(1-VLOOKUP($A160,UPP!$C163:$AC476,27,FALSE))</f>
        <v>8.408996251949083E-2</v>
      </c>
      <c r="U160" s="256">
        <f t="shared" si="41"/>
        <v>2.0161119599999999</v>
      </c>
      <c r="V160" s="469">
        <f t="shared" si="42"/>
        <v>1.4976962807309819</v>
      </c>
      <c r="W160" s="469">
        <f t="shared" si="43"/>
        <v>2.0231106554294902</v>
      </c>
      <c r="X160" s="256">
        <f t="shared" si="44"/>
        <v>2.016</v>
      </c>
      <c r="Y160" s="326"/>
      <c r="Z160" s="256">
        <f t="shared" si="33"/>
        <v>1.2482946278118201</v>
      </c>
      <c r="AA160" s="256">
        <f t="shared" si="34"/>
        <v>0.68391096184076128</v>
      </c>
      <c r="AB160" s="256">
        <f t="shared" si="35"/>
        <v>8.379441034741851E-2</v>
      </c>
      <c r="AC160" s="256"/>
      <c r="AG160" s="256"/>
      <c r="AH160" s="326"/>
    </row>
    <row r="161" spans="1:34" x14ac:dyDescent="0.2">
      <c r="A161" s="375">
        <f>+'IBNR+Freq'!B165</f>
        <v>721</v>
      </c>
      <c r="B161" s="375">
        <f>+'IBNR+Freq'!C165</f>
        <v>1</v>
      </c>
      <c r="C161" s="256">
        <f>+'IBNR+Freq'!W165</f>
        <v>0</v>
      </c>
      <c r="D161" s="375">
        <f>+'IBNR+Freq'!J165</f>
        <v>973</v>
      </c>
      <c r="E161" s="256">
        <f>+'IBNR+Freq'!X165</f>
        <v>0</v>
      </c>
      <c r="F161" s="375">
        <f t="shared" si="36"/>
        <v>973</v>
      </c>
      <c r="G161" s="256">
        <f>+'IBNR+Freq'!Y165</f>
        <v>2.0291876383246163E-3</v>
      </c>
      <c r="H161" s="375">
        <f t="shared" si="37"/>
        <v>973</v>
      </c>
      <c r="I161" s="256">
        <f>++IFERROR(VLOOKUP($A161,UPP!$C$10:$V$329,13,FALSE),0)</f>
        <v>2.6590742144330179</v>
      </c>
      <c r="J161" s="257">
        <f t="shared" si="38"/>
        <v>973</v>
      </c>
      <c r="K161" s="256">
        <f>+IFERROR(VLOOKUP($A161,UPP!$C$10:$V$329,14,FALSE),0)</f>
        <v>4.0888398229201632</v>
      </c>
      <c r="L161" s="257">
        <f t="shared" si="39"/>
        <v>973</v>
      </c>
      <c r="M161" s="256">
        <f>+IFERROR(VLOOKUP($A161,UPP!$C$10:$V$329,15,FALSE),0)</f>
        <v>0.39125342664682011</v>
      </c>
      <c r="N161" s="257">
        <f t="shared" si="40"/>
        <v>973</v>
      </c>
      <c r="O161" s="376">
        <f t="shared" si="45"/>
        <v>0</v>
      </c>
      <c r="P161" s="376">
        <f t="shared" si="46"/>
        <v>0</v>
      </c>
      <c r="Q161" s="376">
        <f t="shared" si="47"/>
        <v>2.0267526131586269E-3</v>
      </c>
      <c r="R161" s="256">
        <f>+O161*VLOOKUP($A161,UPP!$C164:$AC477,25,FALSE)+I161*(1-VLOOKUP($A161,UPP!$C164:$AC477,25,FALSE))</f>
        <v>2.6590742144330179</v>
      </c>
      <c r="S161" s="256">
        <f>+P161*VLOOKUP($A161,UPP!$C164:$AC477,26,FALSE)+K161*(1-VLOOKUP($A161,UPP!$C164:$AC477,26,FALSE))</f>
        <v>4.0888398229201632</v>
      </c>
      <c r="T161" s="256">
        <f>+Q161*VLOOKUP($A161,UPP!$C164:$AC477,27,FALSE)+M161*(1-VLOOKUP($A161,UPP!$C164:$AC477,27,FALSE))</f>
        <v>0.39125342664682011</v>
      </c>
      <c r="U161" s="256">
        <f t="shared" si="41"/>
        <v>7.1391674640000016</v>
      </c>
      <c r="V161" s="469">
        <f t="shared" si="42"/>
        <v>2.0267526131586269E-3</v>
      </c>
      <c r="W161" s="469">
        <f t="shared" si="43"/>
        <v>7.1391674640000016</v>
      </c>
      <c r="X161" s="256">
        <f t="shared" si="44"/>
        <v>7.1390000000000002</v>
      </c>
      <c r="Y161" s="326"/>
      <c r="Z161" s="256">
        <f t="shared" si="33"/>
        <v>2.6590118403247627</v>
      </c>
      <c r="AA161" s="256">
        <f t="shared" si="34"/>
        <v>4.0887439106901216</v>
      </c>
      <c r="AB161" s="256">
        <f t="shared" si="35"/>
        <v>0.39124424898511501</v>
      </c>
      <c r="AC161" s="256"/>
      <c r="AG161" s="256"/>
      <c r="AH161" s="326"/>
    </row>
    <row r="162" spans="1:34" x14ac:dyDescent="0.2">
      <c r="A162" s="375">
        <f>+'IBNR+Freq'!B166</f>
        <v>744</v>
      </c>
      <c r="B162" s="375">
        <f>+'IBNR+Freq'!C166</f>
        <v>1</v>
      </c>
      <c r="C162" s="256">
        <f>+'IBNR+Freq'!W166</f>
        <v>2.2024372548411311</v>
      </c>
      <c r="D162" s="375">
        <f>+'IBNR+Freq'!J166</f>
        <v>876</v>
      </c>
      <c r="E162" s="256">
        <f>+'IBNR+Freq'!X166</f>
        <v>7.584091262869503</v>
      </c>
      <c r="F162" s="375">
        <f t="shared" si="36"/>
        <v>876</v>
      </c>
      <c r="G162" s="256">
        <f>+'IBNR+Freq'!Y166</f>
        <v>5.9425300741519529E-4</v>
      </c>
      <c r="H162" s="375">
        <f t="shared" si="37"/>
        <v>876</v>
      </c>
      <c r="I162" s="256">
        <f>++IFERROR(VLOOKUP($A162,UPP!$C$10:$V$329,13,FALSE),0)</f>
        <v>0.1208089565688488</v>
      </c>
      <c r="J162" s="257">
        <f t="shared" si="38"/>
        <v>876</v>
      </c>
      <c r="K162" s="256">
        <f>+IFERROR(VLOOKUP($A162,UPP!$C$10:$V$329,14,FALSE),0)</f>
        <v>0.15666193722799102</v>
      </c>
      <c r="L162" s="257">
        <f t="shared" si="39"/>
        <v>876</v>
      </c>
      <c r="M162" s="256">
        <f>+IFERROR(VLOOKUP($A162,UPP!$C$10:$V$329,15,FALSE),0)</f>
        <v>6.7808898203160287E-2</v>
      </c>
      <c r="N162" s="257">
        <f t="shared" si="40"/>
        <v>876</v>
      </c>
      <c r="O162" s="376">
        <f t="shared" si="45"/>
        <v>2.1997943301353216</v>
      </c>
      <c r="P162" s="376">
        <f t="shared" si="46"/>
        <v>7.5749903533540595</v>
      </c>
      <c r="Q162" s="376">
        <f t="shared" si="47"/>
        <v>5.9353990380629708E-4</v>
      </c>
      <c r="R162" s="256">
        <f>+O162*VLOOKUP($A162,UPP!$C165:$AC478,25,FALSE)+I162*(1-VLOOKUP($A162,UPP!$C165:$AC478,25,FALSE))</f>
        <v>0.1208089565688488</v>
      </c>
      <c r="S162" s="256">
        <f>+P162*VLOOKUP($A162,UPP!$C165:$AC478,26,FALSE)+K162*(1-VLOOKUP($A162,UPP!$C165:$AC478,26,FALSE))</f>
        <v>0.15666193722799102</v>
      </c>
      <c r="T162" s="256">
        <f>+Q162*VLOOKUP($A162,UPP!$C165:$AC478,27,FALSE)+M162*(1-VLOOKUP($A162,UPP!$C165:$AC478,27,FALSE))</f>
        <v>6.7808898203160287E-2</v>
      </c>
      <c r="U162" s="256">
        <f t="shared" si="41"/>
        <v>0.34527979200000009</v>
      </c>
      <c r="V162" s="469">
        <f t="shared" si="42"/>
        <v>9.7753782233931865</v>
      </c>
      <c r="W162" s="469">
        <f t="shared" si="43"/>
        <v>0.34527979200000009</v>
      </c>
      <c r="X162" s="256">
        <f t="shared" si="44"/>
        <v>0.34499999999999997</v>
      </c>
      <c r="Y162" s="326"/>
      <c r="Z162" s="256">
        <f t="shared" si="33"/>
        <v>0.12071106094808126</v>
      </c>
      <c r="AA162" s="256">
        <f t="shared" si="34"/>
        <v>0.15653498871331828</v>
      </c>
      <c r="AB162" s="256">
        <f t="shared" si="35"/>
        <v>6.7753950338600447E-2</v>
      </c>
      <c r="AC162" s="256"/>
      <c r="AG162" s="256"/>
      <c r="AH162" s="326"/>
    </row>
    <row r="163" spans="1:34" x14ac:dyDescent="0.2">
      <c r="A163" s="375">
        <f>+'IBNR+Freq'!B167</f>
        <v>751</v>
      </c>
      <c r="B163" s="375">
        <f>+'IBNR+Freq'!C167</f>
        <v>1</v>
      </c>
      <c r="C163" s="256">
        <f>+'IBNR+Freq'!W167</f>
        <v>0</v>
      </c>
      <c r="D163" s="375">
        <f>+'IBNR+Freq'!J167</f>
        <v>17877</v>
      </c>
      <c r="E163" s="256">
        <f>+'IBNR+Freq'!X167</f>
        <v>0.84697597733529728</v>
      </c>
      <c r="F163" s="375">
        <f t="shared" si="36"/>
        <v>17877</v>
      </c>
      <c r="G163" s="256">
        <f>+'IBNR+Freq'!Y167</f>
        <v>6.4528232679770731E-2</v>
      </c>
      <c r="H163" s="375">
        <f t="shared" si="37"/>
        <v>17877</v>
      </c>
      <c r="I163" s="256">
        <f>++IFERROR(VLOOKUP($A163,UPP!$C$10:$V$329,13,FALSE),0)</f>
        <v>0.70829306430150751</v>
      </c>
      <c r="J163" s="257">
        <f t="shared" si="38"/>
        <v>17877</v>
      </c>
      <c r="K163" s="256">
        <f>+IFERROR(VLOOKUP($A163,UPP!$C$10:$V$329,14,FALSE),0)</f>
        <v>0.3694177378492462</v>
      </c>
      <c r="L163" s="257">
        <f t="shared" si="39"/>
        <v>17877</v>
      </c>
      <c r="M163" s="256">
        <f>+IFERROR(VLOOKUP($A163,UPP!$C$10:$V$329,15,FALSE),0)</f>
        <v>7.9992029849246221E-2</v>
      </c>
      <c r="N163" s="257">
        <f t="shared" si="40"/>
        <v>17877</v>
      </c>
      <c r="O163" s="376">
        <f t="shared" si="45"/>
        <v>0</v>
      </c>
      <c r="P163" s="376">
        <f t="shared" si="46"/>
        <v>0.84595960616249499</v>
      </c>
      <c r="Q163" s="376">
        <f t="shared" si="47"/>
        <v>6.4450798800555001E-2</v>
      </c>
      <c r="R163" s="256">
        <f>+O163*VLOOKUP($A163,UPP!$C166:$AC479,25,FALSE)+I163*(1-VLOOKUP($A163,UPP!$C166:$AC479,25,FALSE))</f>
        <v>0.70121013365849238</v>
      </c>
      <c r="S163" s="256">
        <f>+P163*VLOOKUP($A163,UPP!$C166:$AC479,26,FALSE)+K163*(1-VLOOKUP($A163,UPP!$C166:$AC479,26,FALSE))</f>
        <v>0.37894857521551117</v>
      </c>
      <c r="T163" s="256">
        <f>+Q163*VLOOKUP($A163,UPP!$C166:$AC479,27,FALSE)+M163*(1-VLOOKUP($A163,UPP!$C166:$AC479,27,FALSE))</f>
        <v>7.9681205228272392E-2</v>
      </c>
      <c r="U163" s="256">
        <f t="shared" si="41"/>
        <v>1.157702832</v>
      </c>
      <c r="V163" s="469">
        <f t="shared" si="42"/>
        <v>0.91041040496305004</v>
      </c>
      <c r="W163" s="469">
        <f t="shared" si="43"/>
        <v>1.1598399141022759</v>
      </c>
      <c r="X163" s="256">
        <f t="shared" si="44"/>
        <v>1.1579999999999999</v>
      </c>
      <c r="Y163" s="326"/>
      <c r="Z163" s="256">
        <f t="shared" si="33"/>
        <v>0.70009776772083998</v>
      </c>
      <c r="AA163" s="256">
        <f t="shared" si="34"/>
        <v>0.37834742947194872</v>
      </c>
      <c r="AB163" s="256">
        <f t="shared" si="35"/>
        <v>7.9554802807211264E-2</v>
      </c>
      <c r="AC163" s="256"/>
      <c r="AG163" s="256"/>
      <c r="AH163" s="326"/>
    </row>
    <row r="164" spans="1:34" x14ac:dyDescent="0.2">
      <c r="A164" s="375">
        <f>+'IBNR+Freq'!B168</f>
        <v>752</v>
      </c>
      <c r="B164" s="375">
        <f>+'IBNR+Freq'!C168</f>
        <v>1</v>
      </c>
      <c r="C164" s="256">
        <f>+'IBNR+Freq'!W168</f>
        <v>0</v>
      </c>
      <c r="D164" s="375">
        <f>+'IBNR+Freq'!J168</f>
        <v>18245</v>
      </c>
      <c r="E164" s="256">
        <f>+'IBNR+Freq'!X168</f>
        <v>0</v>
      </c>
      <c r="F164" s="375">
        <f t="shared" si="36"/>
        <v>18245</v>
      </c>
      <c r="G164" s="256">
        <f>+'IBNR+Freq'!Y168</f>
        <v>2.2963578472899513E-2</v>
      </c>
      <c r="H164" s="375">
        <f t="shared" si="37"/>
        <v>18245</v>
      </c>
      <c r="I164" s="256">
        <f>++IFERROR(VLOOKUP($A164,UPP!$C$10:$V$329,13,FALSE),0)</f>
        <v>0.35503144240092166</v>
      </c>
      <c r="J164" s="257">
        <f t="shared" si="38"/>
        <v>18245</v>
      </c>
      <c r="K164" s="256">
        <f>+IFERROR(VLOOKUP($A164,UPP!$C$10:$V$329,14,FALSE),0)</f>
        <v>0.30694591972811058</v>
      </c>
      <c r="L164" s="257">
        <f t="shared" si="39"/>
        <v>18245</v>
      </c>
      <c r="M164" s="256">
        <f>+IFERROR(VLOOKUP($A164,UPP!$C$10:$V$329,15,FALSE),0)</f>
        <v>3.365986587096774E-2</v>
      </c>
      <c r="N164" s="257">
        <f t="shared" si="40"/>
        <v>18245</v>
      </c>
      <c r="O164" s="376">
        <f t="shared" si="45"/>
        <v>0</v>
      </c>
      <c r="P164" s="376">
        <f t="shared" si="46"/>
        <v>0</v>
      </c>
      <c r="Q164" s="376">
        <f t="shared" si="47"/>
        <v>2.2936022178732033E-2</v>
      </c>
      <c r="R164" s="256">
        <f>+O164*VLOOKUP($A164,UPP!$C167:$AC480,25,FALSE)+I164*(1-VLOOKUP($A164,UPP!$C167:$AC480,25,FALSE))</f>
        <v>0.35148112797691244</v>
      </c>
      <c r="S164" s="256">
        <f>+P164*VLOOKUP($A164,UPP!$C167:$AC480,26,FALSE)+K164*(1-VLOOKUP($A164,UPP!$C167:$AC480,26,FALSE))</f>
        <v>0.30080700133354837</v>
      </c>
      <c r="T164" s="256">
        <f>+Q164*VLOOKUP($A164,UPP!$C167:$AC480,27,FALSE)+M164*(1-VLOOKUP($A164,UPP!$C167:$AC480,27,FALSE))</f>
        <v>3.3445388997123023E-2</v>
      </c>
      <c r="U164" s="256">
        <f t="shared" si="41"/>
        <v>0.69563722799999994</v>
      </c>
      <c r="V164" s="469">
        <f t="shared" si="42"/>
        <v>2.2936022178732033E-2</v>
      </c>
      <c r="W164" s="469">
        <f t="shared" si="43"/>
        <v>0.68573351830758378</v>
      </c>
      <c r="X164" s="256">
        <f t="shared" si="44"/>
        <v>0.68600000000000005</v>
      </c>
      <c r="Y164" s="326"/>
      <c r="Z164" s="256">
        <f t="shared" si="33"/>
        <v>0.35161771643778694</v>
      </c>
      <c r="AA164" s="256">
        <f t="shared" si="34"/>
        <v>0.300923897411494</v>
      </c>
      <c r="AB164" s="256">
        <f t="shared" si="35"/>
        <v>3.345838615071918E-2</v>
      </c>
      <c r="AC164" s="256"/>
      <c r="AG164" s="256"/>
      <c r="AH164" s="326"/>
    </row>
    <row r="165" spans="1:34" x14ac:dyDescent="0.2">
      <c r="A165" s="375">
        <f>+'IBNR+Freq'!B169</f>
        <v>753</v>
      </c>
      <c r="B165" s="375">
        <f>+'IBNR+Freq'!C169</f>
        <v>1</v>
      </c>
      <c r="C165" s="256">
        <f>+'IBNR+Freq'!W169</f>
        <v>0.87390068341991489</v>
      </c>
      <c r="D165" s="375">
        <f>+'IBNR+Freq'!J169</f>
        <v>113311</v>
      </c>
      <c r="E165" s="256">
        <f>+'IBNR+Freq'!X169</f>
        <v>0.82674592416159676</v>
      </c>
      <c r="F165" s="375">
        <f t="shared" si="36"/>
        <v>113311</v>
      </c>
      <c r="G165" s="256">
        <f>+'IBNR+Freq'!Y169</f>
        <v>6.495099228385065E-2</v>
      </c>
      <c r="H165" s="375">
        <f t="shared" si="37"/>
        <v>113311</v>
      </c>
      <c r="I165" s="256">
        <f>++IFERROR(VLOOKUP($A165,UPP!$C$10:$V$329,13,FALSE),0)</f>
        <v>1.743259113585965</v>
      </c>
      <c r="J165" s="257">
        <f t="shared" si="38"/>
        <v>113311</v>
      </c>
      <c r="K165" s="256">
        <f>+IFERROR(VLOOKUP($A165,UPP!$C$10:$V$329,14,FALSE),0)</f>
        <v>0.93861437092982447</v>
      </c>
      <c r="L165" s="257">
        <f t="shared" si="39"/>
        <v>113311</v>
      </c>
      <c r="M165" s="256">
        <f>+IFERROR(VLOOKUP($A165,UPP!$C$10:$V$329,15,FALSE),0)</f>
        <v>0.1463742234842105</v>
      </c>
      <c r="N165" s="257">
        <f t="shared" si="40"/>
        <v>113311</v>
      </c>
      <c r="O165" s="376">
        <f t="shared" si="45"/>
        <v>0.87285200259981099</v>
      </c>
      <c r="P165" s="376">
        <f t="shared" si="46"/>
        <v>0.82575382905260286</v>
      </c>
      <c r="Q165" s="376">
        <f t="shared" si="47"/>
        <v>6.4873051093110035E-2</v>
      </c>
      <c r="R165" s="256">
        <f>+O165*VLOOKUP($A165,UPP!$C168:$AC481,25,FALSE)+I165*(1-VLOOKUP($A165,UPP!$C168:$AC481,25,FALSE))</f>
        <v>1.7258509713662418</v>
      </c>
      <c r="S165" s="256">
        <f>+P165*VLOOKUP($A165,UPP!$C168:$AC481,26,FALSE)+K165*(1-VLOOKUP($A165,UPP!$C168:$AC481,26,FALSE))</f>
        <v>0.93071413299841887</v>
      </c>
      <c r="T165" s="256">
        <f>+Q165*VLOOKUP($A165,UPP!$C168:$AC481,27,FALSE)+M165*(1-VLOOKUP($A165,UPP!$C168:$AC481,27,FALSE))</f>
        <v>0.13985412969292246</v>
      </c>
      <c r="U165" s="256">
        <f t="shared" si="41"/>
        <v>2.8282477080000001</v>
      </c>
      <c r="V165" s="469">
        <f t="shared" si="42"/>
        <v>1.7634788827455239</v>
      </c>
      <c r="W165" s="469">
        <f t="shared" si="43"/>
        <v>2.7964192340575829</v>
      </c>
      <c r="X165" s="256">
        <f t="shared" si="44"/>
        <v>2.7959999999999998</v>
      </c>
      <c r="Y165" s="326"/>
      <c r="Z165" s="256">
        <f t="shared" si="33"/>
        <v>1.7255922349447863</v>
      </c>
      <c r="AA165" s="256">
        <f t="shared" si="34"/>
        <v>0.93057460203765496</v>
      </c>
      <c r="AB165" s="256">
        <f t="shared" si="35"/>
        <v>0.13983316301755891</v>
      </c>
      <c r="AC165" s="256"/>
      <c r="AG165" s="256"/>
      <c r="AH165" s="326"/>
    </row>
    <row r="166" spans="1:34" x14ac:dyDescent="0.2">
      <c r="A166" s="375">
        <f>+'IBNR+Freq'!B170</f>
        <v>755</v>
      </c>
      <c r="B166" s="375">
        <f>+'IBNR+Freq'!C170</f>
        <v>1</v>
      </c>
      <c r="C166" s="256">
        <f>+'IBNR+Freq'!W170</f>
        <v>0</v>
      </c>
      <c r="D166" s="375">
        <f>+'IBNR+Freq'!J170</f>
        <v>167989</v>
      </c>
      <c r="E166" s="256">
        <f>+'IBNR+Freq'!X170</f>
        <v>3.0148301380643474E-2</v>
      </c>
      <c r="F166" s="375">
        <f t="shared" si="36"/>
        <v>167989</v>
      </c>
      <c r="G166" s="256">
        <f>+'IBNR+Freq'!Y170</f>
        <v>2.4782475086610554E-2</v>
      </c>
      <c r="H166" s="375">
        <f t="shared" si="37"/>
        <v>167989</v>
      </c>
      <c r="I166" s="256">
        <f>++IFERROR(VLOOKUP($A166,UPP!$C$10:$V$329,13,FALSE),0)</f>
        <v>0.92909580612244891</v>
      </c>
      <c r="J166" s="257">
        <f t="shared" si="38"/>
        <v>167989</v>
      </c>
      <c r="K166" s="256">
        <f>+IFERROR(VLOOKUP($A166,UPP!$C$10:$V$329,14,FALSE),0)</f>
        <v>0.3617279671836735</v>
      </c>
      <c r="L166" s="257">
        <f t="shared" si="39"/>
        <v>167989</v>
      </c>
      <c r="M166" s="256">
        <f>+IFERROR(VLOOKUP($A166,UPP!$C$10:$V$329,15,FALSE),0)</f>
        <v>4.4596598693877547E-2</v>
      </c>
      <c r="N166" s="257">
        <f t="shared" si="40"/>
        <v>167989</v>
      </c>
      <c r="O166" s="376">
        <f t="shared" si="45"/>
        <v>0</v>
      </c>
      <c r="P166" s="376">
        <f t="shared" si="46"/>
        <v>3.0112123418986704E-2</v>
      </c>
      <c r="Q166" s="376">
        <f t="shared" si="47"/>
        <v>2.4752736116506621E-2</v>
      </c>
      <c r="R166" s="256">
        <f>+O166*VLOOKUP($A166,UPP!$C169:$AC482,25,FALSE)+I166*(1-VLOOKUP($A166,UPP!$C169:$AC482,25,FALSE))</f>
        <v>0.90122293193877545</v>
      </c>
      <c r="S166" s="256">
        <f>+P166*VLOOKUP($A166,UPP!$C169:$AC482,26,FALSE)+K166*(1-VLOOKUP($A166,UPP!$C169:$AC482,26,FALSE))</f>
        <v>0.33188254124485173</v>
      </c>
      <c r="T166" s="256">
        <f>+Q166*VLOOKUP($A166,UPP!$C169:$AC482,27,FALSE)+M166*(1-VLOOKUP($A166,UPP!$C169:$AC482,27,FALSE))</f>
        <v>4.2413773810366748E-2</v>
      </c>
      <c r="U166" s="256">
        <f t="shared" si="41"/>
        <v>1.3354203719999997</v>
      </c>
      <c r="V166" s="469">
        <f t="shared" si="42"/>
        <v>5.4864859535493325E-2</v>
      </c>
      <c r="W166" s="469">
        <f t="shared" si="43"/>
        <v>1.2755192469939938</v>
      </c>
      <c r="X166" s="256">
        <f t="shared" si="44"/>
        <v>1.276</v>
      </c>
      <c r="Y166" s="326"/>
      <c r="Z166" s="256">
        <f t="shared" si="33"/>
        <v>0.90156260978733194</v>
      </c>
      <c r="AA166" s="256">
        <f t="shared" si="34"/>
        <v>0.33200763032502084</v>
      </c>
      <c r="AB166" s="256">
        <f t="shared" si="35"/>
        <v>4.2429759887647397E-2</v>
      </c>
      <c r="AC166" s="256"/>
      <c r="AG166" s="256"/>
      <c r="AH166" s="326"/>
    </row>
    <row r="167" spans="1:34" x14ac:dyDescent="0.2">
      <c r="A167" s="375">
        <f>+'IBNR+Freq'!B171</f>
        <v>757</v>
      </c>
      <c r="B167" s="375">
        <f>+'IBNR+Freq'!C171</f>
        <v>1</v>
      </c>
      <c r="C167" s="256">
        <f>+'IBNR+Freq'!W171</f>
        <v>0.94708647195829021</v>
      </c>
      <c r="D167" s="375">
        <f>+'IBNR+Freq'!J171</f>
        <v>240374</v>
      </c>
      <c r="E167" s="256">
        <f>+'IBNR+Freq'!X171</f>
        <v>0.72696458971517453</v>
      </c>
      <c r="F167" s="375">
        <f t="shared" si="36"/>
        <v>240374</v>
      </c>
      <c r="G167" s="256">
        <f>+'IBNR+Freq'!Y171</f>
        <v>4.057067716850616E-2</v>
      </c>
      <c r="H167" s="375">
        <f t="shared" si="37"/>
        <v>240374</v>
      </c>
      <c r="I167" s="256">
        <f>++IFERROR(VLOOKUP($A167,UPP!$C$10:$V$329,13,FALSE),0)</f>
        <v>0.89859427039330542</v>
      </c>
      <c r="J167" s="257">
        <f t="shared" si="38"/>
        <v>240374</v>
      </c>
      <c r="K167" s="256">
        <f>+IFERROR(VLOOKUP($A167,UPP!$C$10:$V$329,14,FALSE),0)</f>
        <v>0.64338689029079499</v>
      </c>
      <c r="L167" s="257">
        <f t="shared" si="39"/>
        <v>240374</v>
      </c>
      <c r="M167" s="256">
        <f>+IFERROR(VLOOKUP($A167,UPP!$C$10:$V$329,15,FALSE),0)</f>
        <v>3.716612331589958E-2</v>
      </c>
      <c r="N167" s="257">
        <f t="shared" si="40"/>
        <v>240374</v>
      </c>
      <c r="O167" s="376">
        <f t="shared" si="45"/>
        <v>0.94594996819194033</v>
      </c>
      <c r="P167" s="376">
        <f t="shared" si="46"/>
        <v>0.72609223220751629</v>
      </c>
      <c r="Q167" s="376">
        <f t="shared" si="47"/>
        <v>4.0521992355903952E-2</v>
      </c>
      <c r="R167" s="256">
        <f>+O167*VLOOKUP($A167,UPP!$C170:$AC483,25,FALSE)+I167*(1-VLOOKUP($A167,UPP!$C170:$AC483,25,FALSE))</f>
        <v>0.90001494132726445</v>
      </c>
      <c r="S167" s="256">
        <f>+P167*VLOOKUP($A167,UPP!$C170:$AC483,26,FALSE)+K167*(1-VLOOKUP($A167,UPP!$C170:$AC483,26,FALSE))</f>
        <v>0.65331153132080155</v>
      </c>
      <c r="T167" s="256">
        <f>+Q167*VLOOKUP($A167,UPP!$C170:$AC483,27,FALSE)+M167*(1-VLOOKUP($A167,UPP!$C170:$AC483,27,FALSE))</f>
        <v>3.7602386291100146E-2</v>
      </c>
      <c r="U167" s="256">
        <f t="shared" si="41"/>
        <v>1.579147284</v>
      </c>
      <c r="V167" s="469">
        <f t="shared" si="42"/>
        <v>1.7125641927553605</v>
      </c>
      <c r="W167" s="469">
        <f t="shared" si="43"/>
        <v>1.5909288589391661</v>
      </c>
      <c r="X167" s="256">
        <f t="shared" si="44"/>
        <v>1.591</v>
      </c>
      <c r="Y167" s="326"/>
      <c r="Z167" s="256">
        <f t="shared" si="33"/>
        <v>0.9000551870097363</v>
      </c>
      <c r="AA167" s="256">
        <f t="shared" si="34"/>
        <v>0.65334074524519037</v>
      </c>
      <c r="AB167" s="256">
        <f t="shared" si="35"/>
        <v>3.7604067745073147E-2</v>
      </c>
      <c r="AC167" s="256"/>
      <c r="AG167" s="256"/>
      <c r="AH167" s="326"/>
    </row>
    <row r="168" spans="1:34" x14ac:dyDescent="0.2">
      <c r="A168" s="375">
        <f>+'IBNR+Freq'!B172</f>
        <v>759</v>
      </c>
      <c r="B168" s="375">
        <f>+'IBNR+Freq'!C172</f>
        <v>1</v>
      </c>
      <c r="C168" s="256">
        <f>+'IBNR+Freq'!W172</f>
        <v>1.3925006670994025</v>
      </c>
      <c r="D168" s="375">
        <f>+'IBNR+Freq'!J172</f>
        <v>92659</v>
      </c>
      <c r="E168" s="256">
        <f>+'IBNR+Freq'!X172</f>
        <v>2.0140950454354698</v>
      </c>
      <c r="F168" s="375">
        <f t="shared" si="36"/>
        <v>92659</v>
      </c>
      <c r="G168" s="256">
        <f>+'IBNR+Freq'!Y172</f>
        <v>0.17531609338515489</v>
      </c>
      <c r="H168" s="375">
        <f t="shared" si="37"/>
        <v>92659</v>
      </c>
      <c r="I168" s="256">
        <f>++IFERROR(VLOOKUP($A168,UPP!$C$10:$V$329,13,FALSE),0)</f>
        <v>2.1849532883290488</v>
      </c>
      <c r="J168" s="257">
        <f t="shared" si="38"/>
        <v>92659</v>
      </c>
      <c r="K168" s="256">
        <f>+IFERROR(VLOOKUP($A168,UPP!$C$10:$V$329,14,FALSE),0)</f>
        <v>1.5277312435989718</v>
      </c>
      <c r="L168" s="257">
        <f t="shared" si="39"/>
        <v>92659</v>
      </c>
      <c r="M168" s="256">
        <f>+IFERROR(VLOOKUP($A168,UPP!$C$10:$V$329,15,FALSE),0)</f>
        <v>0.14632490807197945</v>
      </c>
      <c r="N168" s="257">
        <f t="shared" si="40"/>
        <v>92659</v>
      </c>
      <c r="O168" s="376">
        <f t="shared" si="45"/>
        <v>1.3908296662988833</v>
      </c>
      <c r="P168" s="376">
        <f t="shared" si="46"/>
        <v>2.0116781313809473</v>
      </c>
      <c r="Q168" s="376">
        <f t="shared" si="47"/>
        <v>0.17510571407309269</v>
      </c>
      <c r="R168" s="256">
        <f>+O168*VLOOKUP($A168,UPP!$C171:$AC484,25,FALSE)+I168*(1-VLOOKUP($A168,UPP!$C171:$AC484,25,FALSE))</f>
        <v>2.1690708158884453</v>
      </c>
      <c r="S168" s="256">
        <f>+P168*VLOOKUP($A168,UPP!$C171:$AC484,26,FALSE)+K168*(1-VLOOKUP($A168,UPP!$C171:$AC484,26,FALSE))</f>
        <v>1.5567680568658904</v>
      </c>
      <c r="T168" s="256">
        <f>+Q168*VLOOKUP($A168,UPP!$C171:$AC484,27,FALSE)+M168*(1-VLOOKUP($A168,UPP!$C171:$AC484,27,FALSE))</f>
        <v>0.14833956449205737</v>
      </c>
      <c r="U168" s="256">
        <f t="shared" si="41"/>
        <v>3.8590094399999999</v>
      </c>
      <c r="V168" s="469">
        <f t="shared" si="42"/>
        <v>3.5776135117529231</v>
      </c>
      <c r="W168" s="469">
        <f t="shared" si="43"/>
        <v>3.8741784372463934</v>
      </c>
      <c r="X168" s="256">
        <f t="shared" si="44"/>
        <v>3.859</v>
      </c>
      <c r="Y168" s="326"/>
      <c r="Z168" s="256">
        <f t="shared" si="33"/>
        <v>2.1605727289274985</v>
      </c>
      <c r="AA168" s="256">
        <f t="shared" si="34"/>
        <v>1.5506688782552316</v>
      </c>
      <c r="AB168" s="256">
        <f t="shared" si="35"/>
        <v>0.14775839281726991</v>
      </c>
      <c r="AC168" s="256"/>
      <c r="AG168" s="256"/>
      <c r="AH168" s="326"/>
    </row>
    <row r="169" spans="1:34" x14ac:dyDescent="0.2">
      <c r="A169" s="375">
        <f>+'IBNR+Freq'!B173</f>
        <v>801</v>
      </c>
      <c r="B169" s="375">
        <f>+'IBNR+Freq'!C173</f>
        <v>3</v>
      </c>
      <c r="C169" s="256">
        <f>+'IBNR+Freq'!W173</f>
        <v>7.1347225444438029</v>
      </c>
      <c r="D169" s="375">
        <f>+'IBNR+Freq'!J173</f>
        <v>26309</v>
      </c>
      <c r="E169" s="256">
        <f>+'IBNR+Freq'!X173</f>
        <v>4.3393624591605153</v>
      </c>
      <c r="F169" s="375">
        <f t="shared" si="36"/>
        <v>26309</v>
      </c>
      <c r="G169" s="256">
        <f>+'IBNR+Freq'!Y173</f>
        <v>0.18322877741495308</v>
      </c>
      <c r="H169" s="375">
        <f t="shared" si="37"/>
        <v>26309</v>
      </c>
      <c r="I169" s="256">
        <f>++IFERROR(VLOOKUP($A169,UPP!$C$10:$V$329,13,FALSE),0)</f>
        <v>2.6178595800000002</v>
      </c>
      <c r="J169" s="257">
        <f t="shared" si="38"/>
        <v>26309</v>
      </c>
      <c r="K169" s="256">
        <f>+IFERROR(VLOOKUP($A169,UPP!$C$10:$V$329,14,FALSE),0)</f>
        <v>3.0992592899999996</v>
      </c>
      <c r="L169" s="257">
        <f t="shared" si="39"/>
        <v>26309</v>
      </c>
      <c r="M169" s="256">
        <f>+IFERROR(VLOOKUP($A169,UPP!$C$10:$V$329,15,FALSE),0)</f>
        <v>0.18301145999999999</v>
      </c>
      <c r="N169" s="257">
        <f t="shared" si="40"/>
        <v>26309</v>
      </c>
      <c r="O169" s="376">
        <f t="shared" si="45"/>
        <v>7.1261608773904701</v>
      </c>
      <c r="P169" s="376">
        <f t="shared" si="46"/>
        <v>4.3341552242095229</v>
      </c>
      <c r="Q169" s="376">
        <f t="shared" si="47"/>
        <v>0.18300890288205515</v>
      </c>
      <c r="R169" s="256">
        <f>+O169*VLOOKUP($A169,UPP!$C172:$AC485,25,FALSE)+I169*(1-VLOOKUP($A169,UPP!$C172:$AC485,25,FALSE))</f>
        <v>2.6629425929739052</v>
      </c>
      <c r="S169" s="256">
        <f>+P169*VLOOKUP($A169,UPP!$C172:$AC485,26,FALSE)+K169*(1-VLOOKUP($A169,UPP!$C172:$AC485,26,FALSE))</f>
        <v>3.1363061680262851</v>
      </c>
      <c r="T169" s="256">
        <f>+Q169*VLOOKUP($A169,UPP!$C172:$AC485,27,FALSE)+M169*(1-VLOOKUP($A169,UPP!$C172:$AC485,27,FALSE))</f>
        <v>0.18301138328646166</v>
      </c>
      <c r="U169" s="256">
        <f t="shared" si="41"/>
        <v>5.9001303300000005</v>
      </c>
      <c r="V169" s="469">
        <f t="shared" si="42"/>
        <v>11.643325004482048</v>
      </c>
      <c r="W169" s="469">
        <f t="shared" si="43"/>
        <v>5.9822601442866521</v>
      </c>
      <c r="X169" s="256">
        <f t="shared" si="44"/>
        <v>5.9820000000000002</v>
      </c>
      <c r="Y169" s="326"/>
      <c r="Z169" s="256">
        <f t="shared" si="33"/>
        <v>2.6628267923760482</v>
      </c>
      <c r="AA169" s="256">
        <f t="shared" si="34"/>
        <v>3.1361697827619999</v>
      </c>
      <c r="AB169" s="256">
        <f t="shared" si="35"/>
        <v>0.1830034248619522</v>
      </c>
      <c r="AC169" s="256"/>
      <c r="AG169" s="256"/>
      <c r="AH169" s="326"/>
    </row>
    <row r="170" spans="1:34" x14ac:dyDescent="0.2">
      <c r="A170" s="375">
        <f>+'IBNR+Freq'!B174</f>
        <v>802</v>
      </c>
      <c r="B170" s="375">
        <f>+'IBNR+Freq'!C174</f>
        <v>3</v>
      </c>
      <c r="C170" s="256">
        <f>+'IBNR+Freq'!W174</f>
        <v>0</v>
      </c>
      <c r="D170" s="375">
        <f>+'IBNR+Freq'!J174</f>
        <v>20102</v>
      </c>
      <c r="E170" s="256">
        <f>+'IBNR+Freq'!X174</f>
        <v>0.22713720429209197</v>
      </c>
      <c r="F170" s="375">
        <f t="shared" si="36"/>
        <v>20102</v>
      </c>
      <c r="G170" s="256">
        <f>+'IBNR+Freq'!Y174</f>
        <v>7.467186616048474E-2</v>
      </c>
      <c r="H170" s="375">
        <f t="shared" si="37"/>
        <v>20102</v>
      </c>
      <c r="I170" s="256">
        <f>++IFERROR(VLOOKUP($A170,UPP!$C$10:$V$329,13,FALSE),0)</f>
        <v>2.7483276782225747</v>
      </c>
      <c r="J170" s="257">
        <f t="shared" si="38"/>
        <v>20102</v>
      </c>
      <c r="K170" s="256">
        <f>+IFERROR(VLOOKUP($A170,UPP!$C$10:$V$329,14,FALSE),0)</f>
        <v>1.0758659968042055</v>
      </c>
      <c r="L170" s="257">
        <f t="shared" si="39"/>
        <v>20102</v>
      </c>
      <c r="M170" s="256">
        <f>+IFERROR(VLOOKUP($A170,UPP!$C$10:$V$329,15,FALSE),0)</f>
        <v>4.14089549732196E-2</v>
      </c>
      <c r="N170" s="257">
        <f t="shared" si="40"/>
        <v>20102</v>
      </c>
      <c r="O170" s="376">
        <f t="shared" si="45"/>
        <v>0</v>
      </c>
      <c r="P170" s="376">
        <f t="shared" si="46"/>
        <v>0.22686463964694145</v>
      </c>
      <c r="Q170" s="376">
        <f t="shared" si="47"/>
        <v>7.4582259921092159E-2</v>
      </c>
      <c r="R170" s="256">
        <f>+O170*VLOOKUP($A170,UPP!$C173:$AC486,25,FALSE)+I170*(1-VLOOKUP($A170,UPP!$C173:$AC486,25,FALSE))</f>
        <v>2.720844401440349</v>
      </c>
      <c r="S170" s="256">
        <f>+P170*VLOOKUP($A170,UPP!$C173:$AC486,26,FALSE)+K170*(1-VLOOKUP($A170,UPP!$C173:$AC486,26,FALSE))</f>
        <v>1.0588859696610602</v>
      </c>
      <c r="T170" s="256">
        <f>+Q170*VLOOKUP($A170,UPP!$C173:$AC486,27,FALSE)+M170*(1-VLOOKUP($A170,UPP!$C173:$AC486,27,FALSE))</f>
        <v>4.2404154121655775E-2</v>
      </c>
      <c r="U170" s="256">
        <f t="shared" si="41"/>
        <v>3.8656026300000002</v>
      </c>
      <c r="V170" s="469">
        <f t="shared" si="42"/>
        <v>0.30144689956803361</v>
      </c>
      <c r="W170" s="469">
        <f t="shared" si="43"/>
        <v>3.8221345252230647</v>
      </c>
      <c r="X170" s="256">
        <f t="shared" si="44"/>
        <v>3.8220000000000001</v>
      </c>
      <c r="Y170" s="326"/>
      <c r="Z170" s="256">
        <f t="shared" si="33"/>
        <v>2.7207486376210452</v>
      </c>
      <c r="AA170" s="256">
        <f t="shared" si="34"/>
        <v>1.0588487007291769</v>
      </c>
      <c r="AB170" s="256">
        <f t="shared" si="35"/>
        <v>4.2402661649777969E-2</v>
      </c>
      <c r="AC170" s="256"/>
      <c r="AG170" s="256"/>
      <c r="AH170" s="326"/>
    </row>
    <row r="171" spans="1:34" x14ac:dyDescent="0.2">
      <c r="A171" s="375">
        <f>+'IBNR+Freq'!B175</f>
        <v>804</v>
      </c>
      <c r="B171" s="375">
        <f>+'IBNR+Freq'!C175</f>
        <v>3</v>
      </c>
      <c r="C171" s="256">
        <f>+'IBNR+Freq'!W175</f>
        <v>2.2939055184517403</v>
      </c>
      <c r="D171" s="375">
        <f>+'IBNR+Freq'!J175</f>
        <v>130272</v>
      </c>
      <c r="E171" s="256">
        <f>+'IBNR+Freq'!X175</f>
        <v>1.6825262422960126</v>
      </c>
      <c r="F171" s="375">
        <f t="shared" si="36"/>
        <v>130272</v>
      </c>
      <c r="G171" s="256">
        <f>+'IBNR+Freq'!Y175</f>
        <v>0.15135646088426108</v>
      </c>
      <c r="H171" s="375">
        <f t="shared" si="37"/>
        <v>130272</v>
      </c>
      <c r="I171" s="256">
        <f>++IFERROR(VLOOKUP($A171,UPP!$C$10:$V$329,13,FALSE),0)</f>
        <v>0.89404142109456197</v>
      </c>
      <c r="J171" s="257">
        <f t="shared" si="38"/>
        <v>130272</v>
      </c>
      <c r="K171" s="256">
        <f>+IFERROR(VLOOKUP($A171,UPP!$C$10:$V$329,14,FALSE),0)</f>
        <v>1.3216615944752341</v>
      </c>
      <c r="L171" s="257">
        <f t="shared" si="39"/>
        <v>130272</v>
      </c>
      <c r="M171" s="256">
        <f>+IFERROR(VLOOKUP($A171,UPP!$C$10:$V$329,15,FALSE),0)</f>
        <v>0.11801993443020438</v>
      </c>
      <c r="N171" s="257">
        <f t="shared" si="40"/>
        <v>130272</v>
      </c>
      <c r="O171" s="376">
        <f t="shared" si="45"/>
        <v>2.2911528318295984</v>
      </c>
      <c r="P171" s="376">
        <f t="shared" si="46"/>
        <v>1.6805072108052574</v>
      </c>
      <c r="Q171" s="376">
        <f t="shared" si="47"/>
        <v>0.15117483313119998</v>
      </c>
      <c r="R171" s="256">
        <f>+O171*VLOOKUP($A171,UPP!$C174:$AC487,25,FALSE)+I171*(1-VLOOKUP($A171,UPP!$C174:$AC487,25,FALSE))</f>
        <v>0.92198364930926269</v>
      </c>
      <c r="S171" s="256">
        <f>+P171*VLOOKUP($A171,UPP!$C174:$AC487,26,FALSE)+K171*(1-VLOOKUP($A171,UPP!$C174:$AC487,26,FALSE))</f>
        <v>1.3503692437816359</v>
      </c>
      <c r="T171" s="256">
        <f>+Q171*VLOOKUP($A171,UPP!$C174:$AC487,27,FALSE)+M171*(1-VLOOKUP($A171,UPP!$C174:$AC487,27,FALSE))</f>
        <v>0.12100387531329398</v>
      </c>
      <c r="U171" s="256">
        <f t="shared" si="41"/>
        <v>2.3337229500000003</v>
      </c>
      <c r="V171" s="469">
        <f t="shared" si="42"/>
        <v>4.1228348757660553</v>
      </c>
      <c r="W171" s="469">
        <f t="shared" si="43"/>
        <v>2.3933567684041925</v>
      </c>
      <c r="X171" s="256">
        <f t="shared" si="44"/>
        <v>2.3929999999999998</v>
      </c>
      <c r="Y171" s="326"/>
      <c r="Z171" s="256">
        <f t="shared" si="33"/>
        <v>0.92184621278513124</v>
      </c>
      <c r="AA171" s="256">
        <f t="shared" si="34"/>
        <v>1.3501679494796184</v>
      </c>
      <c r="AB171" s="256">
        <f t="shared" si="35"/>
        <v>0.12098583773525021</v>
      </c>
      <c r="AC171" s="256"/>
      <c r="AG171" s="256"/>
      <c r="AH171" s="326"/>
    </row>
    <row r="172" spans="1:34" x14ac:dyDescent="0.2">
      <c r="A172" s="375">
        <f>+'IBNR+Freq'!B176</f>
        <v>805</v>
      </c>
      <c r="B172" s="375">
        <f>+'IBNR+Freq'!C176</f>
        <v>3</v>
      </c>
      <c r="C172" s="256">
        <f>+'IBNR+Freq'!W176</f>
        <v>7.7836871846405034</v>
      </c>
      <c r="D172" s="375">
        <f>+'IBNR+Freq'!J176</f>
        <v>5551</v>
      </c>
      <c r="E172" s="256">
        <f>+'IBNR+Freq'!X176</f>
        <v>0.16544517240744008</v>
      </c>
      <c r="F172" s="375">
        <f t="shared" si="36"/>
        <v>5551</v>
      </c>
      <c r="G172" s="256">
        <f>+'IBNR+Freq'!Y176</f>
        <v>0.13769681758691732</v>
      </c>
      <c r="H172" s="375">
        <f t="shared" si="37"/>
        <v>5551</v>
      </c>
      <c r="I172" s="256">
        <f>++IFERROR(VLOOKUP($A172,UPP!$C$10:$V$329,13,FALSE),0)</f>
        <v>2.326566725779021</v>
      </c>
      <c r="J172" s="257">
        <f t="shared" si="38"/>
        <v>5551</v>
      </c>
      <c r="K172" s="256">
        <f>+IFERROR(VLOOKUP($A172,UPP!$C$10:$V$329,14,FALSE),0)</f>
        <v>1.6297129497917473</v>
      </c>
      <c r="L172" s="257">
        <f t="shared" si="39"/>
        <v>5551</v>
      </c>
      <c r="M172" s="256">
        <f>+IFERROR(VLOOKUP($A172,UPP!$C$10:$V$329,15,FALSE),0)</f>
        <v>0.17859867942923258</v>
      </c>
      <c r="N172" s="257">
        <f t="shared" si="40"/>
        <v>5551</v>
      </c>
      <c r="O172" s="376">
        <f t="shared" si="45"/>
        <v>7.7743467600189353</v>
      </c>
      <c r="P172" s="376">
        <f t="shared" si="46"/>
        <v>0.16524663820055116</v>
      </c>
      <c r="Q172" s="376">
        <f t="shared" si="47"/>
        <v>0.13753158140581301</v>
      </c>
      <c r="R172" s="256">
        <f>+O172*VLOOKUP($A172,UPP!$C175:$AC488,25,FALSE)+I172*(1-VLOOKUP($A172,UPP!$C175:$AC488,25,FALSE))</f>
        <v>2.326566725779021</v>
      </c>
      <c r="S172" s="256">
        <f>+P172*VLOOKUP($A172,UPP!$C175:$AC488,26,FALSE)+K172*(1-VLOOKUP($A172,UPP!$C175:$AC488,26,FALSE))</f>
        <v>1.6150682866758352</v>
      </c>
      <c r="T172" s="256">
        <f>+Q172*VLOOKUP($A172,UPP!$C175:$AC488,27,FALSE)+M172*(1-VLOOKUP($A172,UPP!$C175:$AC488,27,FALSE))</f>
        <v>0.1781880084489984</v>
      </c>
      <c r="U172" s="256">
        <f t="shared" si="41"/>
        <v>4.1348783550000014</v>
      </c>
      <c r="V172" s="469">
        <f t="shared" si="42"/>
        <v>8.0771249796252995</v>
      </c>
      <c r="W172" s="469">
        <f t="shared" si="43"/>
        <v>4.1198230209038549</v>
      </c>
      <c r="X172" s="256">
        <f t="shared" si="44"/>
        <v>4.1349999999999998</v>
      </c>
      <c r="Y172" s="326"/>
      <c r="Z172" s="256">
        <f t="shared" si="33"/>
        <v>2.335137544084509</v>
      </c>
      <c r="AA172" s="256">
        <f t="shared" si="34"/>
        <v>1.6210180222594643</v>
      </c>
      <c r="AB172" s="256">
        <f t="shared" si="35"/>
        <v>0.17884443365602606</v>
      </c>
      <c r="AC172" s="256"/>
      <c r="AG172" s="256"/>
      <c r="AH172" s="326"/>
    </row>
    <row r="173" spans="1:34" x14ac:dyDescent="0.2">
      <c r="A173" s="375">
        <f>+'IBNR+Freq'!B177</f>
        <v>806</v>
      </c>
      <c r="B173" s="375">
        <f>+'IBNR+Freq'!C177</f>
        <v>3</v>
      </c>
      <c r="C173" s="256">
        <f>+'IBNR+Freq'!W177</f>
        <v>4.2259831503327998</v>
      </c>
      <c r="D173" s="375">
        <f>+'IBNR+Freq'!J177</f>
        <v>31393</v>
      </c>
      <c r="E173" s="256">
        <f>+'IBNR+Freq'!X177</f>
        <v>1.5280175492136392</v>
      </c>
      <c r="F173" s="375">
        <f t="shared" si="36"/>
        <v>31393</v>
      </c>
      <c r="G173" s="256">
        <f>+'IBNR+Freq'!Y177</f>
        <v>0.1833224995491041</v>
      </c>
      <c r="H173" s="375">
        <f t="shared" si="37"/>
        <v>31393</v>
      </c>
      <c r="I173" s="256">
        <f>++IFERROR(VLOOKUP($A173,UPP!$C$10:$V$329,13,FALSE),0)</f>
        <v>3.3374150295488567</v>
      </c>
      <c r="J173" s="257">
        <f t="shared" si="38"/>
        <v>31393</v>
      </c>
      <c r="K173" s="256">
        <f>+IFERROR(VLOOKUP($A173,UPP!$C$10:$V$329,14,FALSE),0)</f>
        <v>3.8666785213699391</v>
      </c>
      <c r="L173" s="257">
        <f t="shared" si="39"/>
        <v>31393</v>
      </c>
      <c r="M173" s="256">
        <f>+IFERROR(VLOOKUP($A173,UPP!$C$10:$V$329,15,FALSE),0)</f>
        <v>0.29972331908120603</v>
      </c>
      <c r="N173" s="257">
        <f t="shared" si="40"/>
        <v>31393</v>
      </c>
      <c r="O173" s="376">
        <f t="shared" si="45"/>
        <v>4.2209119705524003</v>
      </c>
      <c r="P173" s="376">
        <f t="shared" si="46"/>
        <v>1.5261839281545828</v>
      </c>
      <c r="Q173" s="376">
        <f t="shared" si="47"/>
        <v>0.18310251254964519</v>
      </c>
      <c r="R173" s="256">
        <f>+O173*VLOOKUP($A173,UPP!$C176:$AC489,25,FALSE)+I173*(1-VLOOKUP($A173,UPP!$C176:$AC489,25,FALSE))</f>
        <v>3.3462499989588919</v>
      </c>
      <c r="S173" s="256">
        <f>+P173*VLOOKUP($A173,UPP!$C176:$AC489,26,FALSE)+K173*(1-VLOOKUP($A173,UPP!$C176:$AC489,26,FALSE))</f>
        <v>3.796463683573478</v>
      </c>
      <c r="T173" s="256">
        <f>+Q173*VLOOKUP($A173,UPP!$C176:$AC489,27,FALSE)+M173*(1-VLOOKUP($A173,UPP!$C176:$AC489,27,FALSE))</f>
        <v>0.29622469488525921</v>
      </c>
      <c r="U173" s="256">
        <f t="shared" si="41"/>
        <v>7.5038168700000014</v>
      </c>
      <c r="V173" s="469">
        <f t="shared" si="42"/>
        <v>5.9301984112566286</v>
      </c>
      <c r="W173" s="469">
        <f t="shared" si="43"/>
        <v>7.438938377417629</v>
      </c>
      <c r="X173" s="256">
        <f t="shared" si="44"/>
        <v>7.4390000000000001</v>
      </c>
      <c r="Y173" s="326"/>
      <c r="Z173" s="256">
        <f t="shared" si="33"/>
        <v>3.3462777185817378</v>
      </c>
      <c r="AA173" s="256">
        <f t="shared" si="34"/>
        <v>3.7964951326706728</v>
      </c>
      <c r="AB173" s="256">
        <f t="shared" si="35"/>
        <v>0.29622714874758943</v>
      </c>
      <c r="AC173" s="256"/>
      <c r="AG173" s="256"/>
      <c r="AH173" s="326"/>
    </row>
    <row r="174" spans="1:34" x14ac:dyDescent="0.2">
      <c r="A174" s="375">
        <f>+'IBNR+Freq'!B178</f>
        <v>807</v>
      </c>
      <c r="B174" s="375">
        <f>+'IBNR+Freq'!C178</f>
        <v>3</v>
      </c>
      <c r="C174" s="256">
        <f>+'IBNR+Freq'!W178</f>
        <v>10.850922161810111</v>
      </c>
      <c r="D174" s="375">
        <f>+'IBNR+Freq'!J178</f>
        <v>24965</v>
      </c>
      <c r="E174" s="256">
        <f>+'IBNR+Freq'!X178</f>
        <v>4.331874168554835</v>
      </c>
      <c r="F174" s="375">
        <f t="shared" si="36"/>
        <v>24965</v>
      </c>
      <c r="G174" s="256">
        <f>+'IBNR+Freq'!Y178</f>
        <v>0.39013410512889107</v>
      </c>
      <c r="H174" s="375">
        <f t="shared" si="37"/>
        <v>24965</v>
      </c>
      <c r="I174" s="256">
        <f>++IFERROR(VLOOKUP($A174,UPP!$C$10:$V$329,13,FALSE),0)</f>
        <v>1.8777360403730123</v>
      </c>
      <c r="J174" s="257">
        <f t="shared" si="38"/>
        <v>24965</v>
      </c>
      <c r="K174" s="256">
        <f>+IFERROR(VLOOKUP($A174,UPP!$C$10:$V$329,14,FALSE),0)</f>
        <v>2.1321389877783878</v>
      </c>
      <c r="L174" s="257">
        <f t="shared" si="39"/>
        <v>24965</v>
      </c>
      <c r="M174" s="256">
        <f>+IFERROR(VLOOKUP($A174,UPP!$C$10:$V$329,15,FALSE),0)</f>
        <v>0.13098723184860123</v>
      </c>
      <c r="N174" s="257">
        <f t="shared" si="40"/>
        <v>24965</v>
      </c>
      <c r="O174" s="376">
        <f t="shared" si="45"/>
        <v>10.837901055215939</v>
      </c>
      <c r="P174" s="376">
        <f t="shared" si="46"/>
        <v>4.326675919552569</v>
      </c>
      <c r="Q174" s="376">
        <f t="shared" si="47"/>
        <v>0.38966594420273643</v>
      </c>
      <c r="R174" s="256">
        <f>+O174*VLOOKUP($A174,UPP!$C177:$AC490,25,FALSE)+I174*(1-VLOOKUP($A174,UPP!$C177:$AC490,25,FALSE))</f>
        <v>1.9673376905214415</v>
      </c>
      <c r="S174" s="256">
        <f>+P174*VLOOKUP($A174,UPP!$C177:$AC490,26,FALSE)+K174*(1-VLOOKUP($A174,UPP!$C177:$AC490,26,FALSE))</f>
        <v>2.1979750957316133</v>
      </c>
      <c r="T174" s="256">
        <f>+Q174*VLOOKUP($A174,UPP!$C177:$AC490,27,FALSE)+M174*(1-VLOOKUP($A174,UPP!$C177:$AC490,27,FALSE))</f>
        <v>0.13874759321922528</v>
      </c>
      <c r="U174" s="256">
        <f t="shared" si="41"/>
        <v>4.1408622600000013</v>
      </c>
      <c r="V174" s="469">
        <f t="shared" si="42"/>
        <v>15.554242918971244</v>
      </c>
      <c r="W174" s="469">
        <f t="shared" si="43"/>
        <v>4.30406037947228</v>
      </c>
      <c r="X174" s="256">
        <f t="shared" si="44"/>
        <v>4.3040000000000003</v>
      </c>
      <c r="Y174" s="326"/>
      <c r="Z174" s="256">
        <f t="shared" si="33"/>
        <v>1.967310091742364</v>
      </c>
      <c r="AA174" s="256">
        <f t="shared" si="34"/>
        <v>2.1979442614577733</v>
      </c>
      <c r="AB174" s="256">
        <f t="shared" si="35"/>
        <v>0.13874564679986309</v>
      </c>
      <c r="AC174" s="256"/>
      <c r="AG174" s="256"/>
      <c r="AH174" s="326"/>
    </row>
    <row r="175" spans="1:34" x14ac:dyDescent="0.2">
      <c r="A175" s="375">
        <f>+'IBNR+Freq'!B179</f>
        <v>808</v>
      </c>
      <c r="B175" s="375">
        <f>+'IBNR+Freq'!C179</f>
        <v>3</v>
      </c>
      <c r="C175" s="256">
        <f>+'IBNR+Freq'!W179</f>
        <v>2.5166576127941358</v>
      </c>
      <c r="D175" s="375">
        <f>+'IBNR+Freq'!J179</f>
        <v>276929</v>
      </c>
      <c r="E175" s="256">
        <f>+'IBNR+Freq'!X179</f>
        <v>1.7062664815641679</v>
      </c>
      <c r="F175" s="375">
        <f t="shared" si="36"/>
        <v>276929</v>
      </c>
      <c r="G175" s="256">
        <f>+'IBNR+Freq'!Y179</f>
        <v>0.11086219866119715</v>
      </c>
      <c r="H175" s="375">
        <f t="shared" si="37"/>
        <v>276929</v>
      </c>
      <c r="I175" s="256">
        <f>++IFERROR(VLOOKUP($A175,UPP!$C$10:$V$329,13,FALSE),0)</f>
        <v>2.6917374395577567</v>
      </c>
      <c r="J175" s="257">
        <f t="shared" si="38"/>
        <v>276929</v>
      </c>
      <c r="K175" s="256">
        <f>+IFERROR(VLOOKUP($A175,UPP!$C$10:$V$329,14,FALSE),0)</f>
        <v>1.334144420327515</v>
      </c>
      <c r="L175" s="257">
        <f t="shared" si="39"/>
        <v>276929</v>
      </c>
      <c r="M175" s="256">
        <f>+IFERROR(VLOOKUP($A175,UPP!$C$10:$V$329,15,FALSE),0)</f>
        <v>9.7028685114728369E-2</v>
      </c>
      <c r="N175" s="257">
        <f t="shared" si="40"/>
        <v>276929</v>
      </c>
      <c r="O175" s="376">
        <f t="shared" si="45"/>
        <v>2.513637623658783</v>
      </c>
      <c r="P175" s="376">
        <f t="shared" si="46"/>
        <v>1.7042189617862911</v>
      </c>
      <c r="Q175" s="376">
        <f t="shared" si="47"/>
        <v>0.11072916402280371</v>
      </c>
      <c r="R175" s="256">
        <f>+O175*VLOOKUP($A175,UPP!$C178:$AC491,25,FALSE)+I175*(1-VLOOKUP($A175,UPP!$C178:$AC491,25,FALSE))</f>
        <v>2.6846134469217975</v>
      </c>
      <c r="S175" s="256">
        <f>+P175*VLOOKUP($A175,UPP!$C178:$AC491,26,FALSE)+K175*(1-VLOOKUP($A175,UPP!$C178:$AC491,26,FALSE))</f>
        <v>1.382254110717156</v>
      </c>
      <c r="T175" s="256">
        <f>+Q175*VLOOKUP($A175,UPP!$C178:$AC491,27,FALSE)+M175*(1-VLOOKUP($A175,UPP!$C178:$AC491,27,FALSE))</f>
        <v>9.9083756950939669E-2</v>
      </c>
      <c r="U175" s="256">
        <f t="shared" si="41"/>
        <v>4.1229105449999999</v>
      </c>
      <c r="V175" s="469">
        <f t="shared" si="42"/>
        <v>4.3285857494678774</v>
      </c>
      <c r="W175" s="469">
        <f t="shared" si="43"/>
        <v>4.1659513145898934</v>
      </c>
      <c r="X175" s="256">
        <f t="shared" si="44"/>
        <v>4.1660000000000004</v>
      </c>
      <c r="Y175" s="326"/>
      <c r="Z175" s="256">
        <f t="shared" si="33"/>
        <v>2.6846448206697775</v>
      </c>
      <c r="AA175" s="256">
        <f t="shared" si="34"/>
        <v>1.3822702644364797</v>
      </c>
      <c r="AB175" s="256">
        <f t="shared" si="35"/>
        <v>9.908491489374259E-2</v>
      </c>
      <c r="AC175" s="256"/>
      <c r="AG175" s="256"/>
      <c r="AH175" s="326"/>
    </row>
    <row r="176" spans="1:34" x14ac:dyDescent="0.2">
      <c r="A176" s="375">
        <f>+'IBNR+Freq'!B180</f>
        <v>809</v>
      </c>
      <c r="B176" s="375">
        <f>+'IBNR+Freq'!C180</f>
        <v>3</v>
      </c>
      <c r="C176" s="256">
        <f>+'IBNR+Freq'!W180</f>
        <v>2.3086104458533607</v>
      </c>
      <c r="D176" s="375">
        <f>+'IBNR+Freq'!J180</f>
        <v>86777</v>
      </c>
      <c r="E176" s="256">
        <f>+'IBNR+Freq'!X180</f>
        <v>1.0206893978709182</v>
      </c>
      <c r="F176" s="375">
        <f t="shared" si="36"/>
        <v>86777</v>
      </c>
      <c r="G176" s="256">
        <f>+'IBNR+Freq'!Y180</f>
        <v>0.22552254824727441</v>
      </c>
      <c r="H176" s="375">
        <f t="shared" si="37"/>
        <v>86777</v>
      </c>
      <c r="I176" s="256">
        <f>++IFERROR(VLOOKUP($A176,UPP!$C$10:$V$329,13,FALSE),0)</f>
        <v>1.6909537259816656</v>
      </c>
      <c r="J176" s="257">
        <f t="shared" si="38"/>
        <v>86777</v>
      </c>
      <c r="K176" s="256">
        <f>+IFERROR(VLOOKUP($A176,UPP!$C$10:$V$329,14,FALSE),0)</f>
        <v>1.3498391414896871</v>
      </c>
      <c r="L176" s="257">
        <f t="shared" si="39"/>
        <v>86777</v>
      </c>
      <c r="M176" s="256">
        <f>+IFERROR(VLOOKUP($A176,UPP!$C$10:$V$329,15,FALSE),0)</f>
        <v>0.14862849752864785</v>
      </c>
      <c r="N176" s="257">
        <f t="shared" si="40"/>
        <v>86777</v>
      </c>
      <c r="O176" s="376">
        <f t="shared" si="45"/>
        <v>2.3058401133183368</v>
      </c>
      <c r="P176" s="376">
        <f t="shared" si="46"/>
        <v>1.0194645705934731</v>
      </c>
      <c r="Q176" s="376">
        <f t="shared" si="47"/>
        <v>0.2252519211893777</v>
      </c>
      <c r="R176" s="256">
        <f>+O176*VLOOKUP($A176,UPP!$C179:$AC492,25,FALSE)+I176*(1-VLOOKUP($A176,UPP!$C179:$AC492,25,FALSE))</f>
        <v>1.7032514537283989</v>
      </c>
      <c r="S176" s="256">
        <f>+P176*VLOOKUP($A176,UPP!$C179:$AC492,26,FALSE)+K176*(1-VLOOKUP($A176,UPP!$C179:$AC492,26,FALSE))</f>
        <v>1.3300166672359142</v>
      </c>
      <c r="T176" s="256">
        <f>+Q176*VLOOKUP($A176,UPP!$C179:$AC492,27,FALSE)+M176*(1-VLOOKUP($A176,UPP!$C179:$AC492,27,FALSE))</f>
        <v>0.15399213718489893</v>
      </c>
      <c r="U176" s="256">
        <f t="shared" si="41"/>
        <v>3.1894213650000007</v>
      </c>
      <c r="V176" s="469">
        <f t="shared" si="42"/>
        <v>3.5505566051011876</v>
      </c>
      <c r="W176" s="469">
        <f t="shared" si="43"/>
        <v>3.187260258149212</v>
      </c>
      <c r="X176" s="256">
        <f t="shared" si="44"/>
        <v>3.1890000000000001</v>
      </c>
      <c r="Y176" s="326"/>
      <c r="Z176" s="256">
        <f t="shared" si="33"/>
        <v>1.7041811606228674</v>
      </c>
      <c r="AA176" s="256">
        <f t="shared" si="34"/>
        <v>1.3307426467514933</v>
      </c>
      <c r="AB176" s="256">
        <f t="shared" si="35"/>
        <v>0.15407619262563926</v>
      </c>
      <c r="AC176" s="256"/>
      <c r="AG176" s="256"/>
      <c r="AH176" s="326"/>
    </row>
    <row r="177" spans="1:34" x14ac:dyDescent="0.2">
      <c r="A177" s="375">
        <f>+'IBNR+Freq'!B181</f>
        <v>811</v>
      </c>
      <c r="B177" s="375">
        <f>+'IBNR+Freq'!C181</f>
        <v>3</v>
      </c>
      <c r="C177" s="256">
        <f>+'IBNR+Freq'!W181</f>
        <v>8.153616258853889</v>
      </c>
      <c r="D177" s="375">
        <f>+'IBNR+Freq'!J181</f>
        <v>352234</v>
      </c>
      <c r="E177" s="256">
        <f>+'IBNR+Freq'!X181</f>
        <v>1.786189807754873</v>
      </c>
      <c r="F177" s="375">
        <f t="shared" si="36"/>
        <v>352234</v>
      </c>
      <c r="G177" s="256">
        <f>+'IBNR+Freq'!Y181</f>
        <v>0.10285319588696087</v>
      </c>
      <c r="H177" s="375">
        <f t="shared" si="37"/>
        <v>352234</v>
      </c>
      <c r="I177" s="256">
        <f>++IFERROR(VLOOKUP($A177,UPP!$C$10:$V$329,13,FALSE),0)</f>
        <v>3.801940624674629</v>
      </c>
      <c r="J177" s="257">
        <f t="shared" si="38"/>
        <v>352234</v>
      </c>
      <c r="K177" s="256">
        <f>+IFERROR(VLOOKUP($A177,UPP!$C$10:$V$329,14,FALSE),0)</f>
        <v>1.7930019921088389</v>
      </c>
      <c r="L177" s="257">
        <f t="shared" si="39"/>
        <v>352234</v>
      </c>
      <c r="M177" s="256">
        <f>+IFERROR(VLOOKUP($A177,UPP!$C$10:$V$329,15,FALSE),0)</f>
        <v>5.9847608216533177E-2</v>
      </c>
      <c r="N177" s="257">
        <f t="shared" si="40"/>
        <v>352234</v>
      </c>
      <c r="O177" s="376">
        <f t="shared" si="45"/>
        <v>8.1438319193432651</v>
      </c>
      <c r="P177" s="376">
        <f t="shared" si="46"/>
        <v>1.7840463799855673</v>
      </c>
      <c r="Q177" s="376">
        <f t="shared" si="47"/>
        <v>0.10272977205189653</v>
      </c>
      <c r="R177" s="256">
        <f>+O177*VLOOKUP($A177,UPP!$C180:$AC493,25,FALSE)+I177*(1-VLOOKUP($A177,UPP!$C180:$AC493,25,FALSE))</f>
        <v>3.9756162764613743</v>
      </c>
      <c r="S177" s="256">
        <f>+P177*VLOOKUP($A177,UPP!$C180:$AC493,26,FALSE)+K177*(1-VLOOKUP($A177,UPP!$C180:$AC493,26,FALSE))</f>
        <v>1.7916586502903482</v>
      </c>
      <c r="T177" s="256">
        <f>+Q177*VLOOKUP($A177,UPP!$C180:$AC493,27,FALSE)+M177*(1-VLOOKUP($A177,UPP!$C180:$AC493,27,FALSE))</f>
        <v>6.7137576068544952E-2</v>
      </c>
      <c r="U177" s="256">
        <f t="shared" si="41"/>
        <v>5.6547902250000019</v>
      </c>
      <c r="V177" s="469">
        <f t="shared" si="42"/>
        <v>10.030608071380728</v>
      </c>
      <c r="W177" s="469">
        <f t="shared" si="43"/>
        <v>5.8344125028202676</v>
      </c>
      <c r="X177" s="256">
        <f t="shared" si="44"/>
        <v>5.8339999999999996</v>
      </c>
      <c r="Y177" s="326"/>
      <c r="Z177" s="256">
        <f t="shared" si="33"/>
        <v>3.9753351936744528</v>
      </c>
      <c r="AA177" s="256">
        <f t="shared" si="34"/>
        <v>1.7915319769970484</v>
      </c>
      <c r="AB177" s="256">
        <f t="shared" si="35"/>
        <v>6.7132829328498581E-2</v>
      </c>
      <c r="AC177" s="256"/>
      <c r="AG177" s="256"/>
      <c r="AH177" s="326"/>
    </row>
    <row r="178" spans="1:34" x14ac:dyDescent="0.2">
      <c r="A178" s="375">
        <f>+'IBNR+Freq'!B182</f>
        <v>812</v>
      </c>
      <c r="B178" s="375">
        <f>+'IBNR+Freq'!C182</f>
        <v>3</v>
      </c>
      <c r="C178" s="256">
        <f>+'IBNR+Freq'!W182</f>
        <v>4.0711526277369972</v>
      </c>
      <c r="D178" s="375">
        <f>+'IBNR+Freq'!J182</f>
        <v>16163</v>
      </c>
      <c r="E178" s="256">
        <f>+'IBNR+Freq'!X182</f>
        <v>2.0390002296865619</v>
      </c>
      <c r="F178" s="375">
        <f t="shared" si="36"/>
        <v>16163</v>
      </c>
      <c r="G178" s="256">
        <f>+'IBNR+Freq'!Y182</f>
        <v>5.0976587603554771E-3</v>
      </c>
      <c r="H178" s="375">
        <f t="shared" si="37"/>
        <v>16163</v>
      </c>
      <c r="I178" s="256">
        <f>++IFERROR(VLOOKUP($A178,UPP!$C$10:$V$329,13,FALSE),0)</f>
        <v>3.8618009832009141</v>
      </c>
      <c r="J178" s="257">
        <f t="shared" si="38"/>
        <v>16163</v>
      </c>
      <c r="K178" s="256">
        <f>+IFERROR(VLOOKUP($A178,UPP!$C$10:$V$329,14,FALSE),0)</f>
        <v>1.5200794557716897</v>
      </c>
      <c r="L178" s="257">
        <f t="shared" si="39"/>
        <v>16163</v>
      </c>
      <c r="M178" s="256">
        <f>+IFERROR(VLOOKUP($A178,UPP!$C$10:$V$329,15,FALSE),0)</f>
        <v>8.7408731027397268E-2</v>
      </c>
      <c r="N178" s="257">
        <f t="shared" si="40"/>
        <v>16163</v>
      </c>
      <c r="O178" s="376">
        <f t="shared" si="45"/>
        <v>4.0662672445837131</v>
      </c>
      <c r="P178" s="376">
        <f t="shared" si="46"/>
        <v>2.036553429410938</v>
      </c>
      <c r="Q178" s="376">
        <f t="shared" si="47"/>
        <v>5.091541569843051E-3</v>
      </c>
      <c r="R178" s="256">
        <f>+O178*VLOOKUP($A178,UPP!$C181:$AC494,25,FALSE)+I178*(1-VLOOKUP($A178,UPP!$C181:$AC494,25,FALSE))</f>
        <v>3.8638456458147421</v>
      </c>
      <c r="S178" s="256">
        <f>+P178*VLOOKUP($A178,UPP!$C181:$AC494,26,FALSE)+K178*(1-VLOOKUP($A178,UPP!$C181:$AC494,26,FALSE))</f>
        <v>1.5304089352444745</v>
      </c>
      <c r="T178" s="256">
        <f>+Q178*VLOOKUP($A178,UPP!$C181:$AC494,27,FALSE)+M178*(1-VLOOKUP($A178,UPP!$C181:$AC494,27,FALSE))</f>
        <v>8.5762387238246182E-2</v>
      </c>
      <c r="U178" s="256">
        <f t="shared" si="41"/>
        <v>5.4692891700000015</v>
      </c>
      <c r="V178" s="469">
        <f t="shared" si="42"/>
        <v>6.1079122155644949</v>
      </c>
      <c r="W178" s="469">
        <f t="shared" si="43"/>
        <v>5.4800169682974627</v>
      </c>
      <c r="X178" s="256">
        <f t="shared" si="44"/>
        <v>5.48</v>
      </c>
      <c r="Y178" s="326"/>
      <c r="Z178" s="256">
        <f t="shared" si="33"/>
        <v>3.863833681822177</v>
      </c>
      <c r="AA178" s="256">
        <f t="shared" si="34"/>
        <v>1.5304041964938095</v>
      </c>
      <c r="AB178" s="256">
        <f t="shared" si="35"/>
        <v>8.5762121684014106E-2</v>
      </c>
      <c r="AC178" s="256"/>
      <c r="AG178" s="256"/>
      <c r="AH178" s="326"/>
    </row>
    <row r="179" spans="1:34" x14ac:dyDescent="0.2">
      <c r="A179" s="375">
        <f>+'IBNR+Freq'!B183</f>
        <v>813</v>
      </c>
      <c r="B179" s="375">
        <f>+'IBNR+Freq'!C183</f>
        <v>3</v>
      </c>
      <c r="C179" s="256">
        <f>+'IBNR+Freq'!W183</f>
        <v>2.4000587361077028</v>
      </c>
      <c r="D179" s="375">
        <f>+'IBNR+Freq'!J183</f>
        <v>130563</v>
      </c>
      <c r="E179" s="256">
        <f>+'IBNR+Freq'!X183</f>
        <v>1.4786257226281327</v>
      </c>
      <c r="F179" s="375">
        <f t="shared" si="36"/>
        <v>130563</v>
      </c>
      <c r="G179" s="256">
        <f>+'IBNR+Freq'!Y183</f>
        <v>0.15466458097644278</v>
      </c>
      <c r="H179" s="375">
        <f t="shared" si="37"/>
        <v>130563</v>
      </c>
      <c r="I179" s="256">
        <f>++IFERROR(VLOOKUP($A179,UPP!$C$10:$V$329,13,FALSE),0)</f>
        <v>1.7888091082409909</v>
      </c>
      <c r="J179" s="257">
        <f t="shared" si="38"/>
        <v>130563</v>
      </c>
      <c r="K179" s="256">
        <f>+IFERROR(VLOOKUP($A179,UPP!$C$10:$V$329,14,FALSE),0)</f>
        <v>1.3684834253285123</v>
      </c>
      <c r="L179" s="257">
        <f t="shared" si="39"/>
        <v>130563</v>
      </c>
      <c r="M179" s="256">
        <f>+IFERROR(VLOOKUP($A179,UPP!$C$10:$V$329,15,FALSE),0)</f>
        <v>0.1398391214304977</v>
      </c>
      <c r="N179" s="257">
        <f t="shared" si="40"/>
        <v>130563</v>
      </c>
      <c r="O179" s="376">
        <f t="shared" si="45"/>
        <v>2.3971786656243737</v>
      </c>
      <c r="P179" s="376">
        <f t="shared" si="46"/>
        <v>1.476851371760979</v>
      </c>
      <c r="Q179" s="376">
        <f t="shared" si="47"/>
        <v>0.15447898347927105</v>
      </c>
      <c r="R179" s="256">
        <f>+O179*VLOOKUP($A179,UPP!$C182:$AC495,25,FALSE)+I179*(1-VLOOKUP($A179,UPP!$C182:$AC495,25,FALSE))</f>
        <v>1.8009764993886586</v>
      </c>
      <c r="S179" s="256">
        <f>+P179*VLOOKUP($A179,UPP!$C182:$AC495,26,FALSE)+K179*(1-VLOOKUP($A179,UPP!$C182:$AC495,26,FALSE))</f>
        <v>1.3771528610431096</v>
      </c>
      <c r="T179" s="256">
        <f>+Q179*VLOOKUP($A179,UPP!$C182:$AC495,27,FALSE)+M179*(1-VLOOKUP($A179,UPP!$C182:$AC495,27,FALSE))</f>
        <v>0.1411567090148873</v>
      </c>
      <c r="U179" s="256">
        <f t="shared" si="41"/>
        <v>3.2971316550000012</v>
      </c>
      <c r="V179" s="469">
        <f t="shared" si="42"/>
        <v>4.0285090208646244</v>
      </c>
      <c r="W179" s="469">
        <f t="shared" si="43"/>
        <v>3.3192860694466555</v>
      </c>
      <c r="X179" s="256">
        <f t="shared" si="44"/>
        <v>3.319</v>
      </c>
      <c r="Y179" s="326"/>
      <c r="Z179" s="256">
        <f t="shared" si="33"/>
        <v>1.8008212839779223</v>
      </c>
      <c r="AA179" s="256">
        <f t="shared" si="34"/>
        <v>1.3770341724610844</v>
      </c>
      <c r="AB179" s="256">
        <f t="shared" si="35"/>
        <v>0.1411445435609931</v>
      </c>
      <c r="AC179" s="256"/>
      <c r="AG179" s="256"/>
      <c r="AH179" s="326"/>
    </row>
    <row r="180" spans="1:34" x14ac:dyDescent="0.2">
      <c r="A180" s="375">
        <f>+'IBNR+Freq'!B184</f>
        <v>814</v>
      </c>
      <c r="B180" s="375">
        <f>+'IBNR+Freq'!C184</f>
        <v>3</v>
      </c>
      <c r="C180" s="256">
        <f>+'IBNR+Freq'!W184</f>
        <v>0.87929182612407097</v>
      </c>
      <c r="D180" s="375">
        <f>+'IBNR+Freq'!J184</f>
        <v>141935</v>
      </c>
      <c r="E180" s="256">
        <f>+'IBNR+Freq'!X184</f>
        <v>0.51264915569331582</v>
      </c>
      <c r="F180" s="375">
        <f t="shared" si="36"/>
        <v>141935</v>
      </c>
      <c r="G180" s="256">
        <f>+'IBNR+Freq'!Y184</f>
        <v>0.11202854419904867</v>
      </c>
      <c r="H180" s="375">
        <f t="shared" si="37"/>
        <v>141935</v>
      </c>
      <c r="I180" s="256">
        <f>++IFERROR(VLOOKUP($A180,UPP!$C$10:$V$329,13,FALSE),0)</f>
        <v>1.5844316546777926</v>
      </c>
      <c r="J180" s="257">
        <f t="shared" si="38"/>
        <v>141935</v>
      </c>
      <c r="K180" s="256">
        <f>+IFERROR(VLOOKUP($A180,UPP!$C$10:$V$329,14,FALSE),0)</f>
        <v>0.76269476792300073</v>
      </c>
      <c r="L180" s="257">
        <f t="shared" si="39"/>
        <v>141935</v>
      </c>
      <c r="M180" s="256">
        <f>+IFERROR(VLOOKUP($A180,UPP!$C$10:$V$329,15,FALSE),0)</f>
        <v>0.10029072239920687</v>
      </c>
      <c r="N180" s="257">
        <f t="shared" si="40"/>
        <v>141935</v>
      </c>
      <c r="O180" s="376">
        <f t="shared" si="45"/>
        <v>0.87823667593272214</v>
      </c>
      <c r="P180" s="376">
        <f t="shared" si="46"/>
        <v>0.51203397670648387</v>
      </c>
      <c r="Q180" s="376">
        <f t="shared" si="47"/>
        <v>0.11189410994600982</v>
      </c>
      <c r="R180" s="256">
        <f>+O180*VLOOKUP($A180,UPP!$C183:$AC496,25,FALSE)+I180*(1-VLOOKUP($A180,UPP!$C183:$AC496,25,FALSE))</f>
        <v>1.570307755102891</v>
      </c>
      <c r="S180" s="256">
        <f>+P180*VLOOKUP($A180,UPP!$C183:$AC496,26,FALSE)+K180*(1-VLOOKUP($A180,UPP!$C183:$AC496,26,FALSE))</f>
        <v>0.74264190462567947</v>
      </c>
      <c r="T180" s="256">
        <f>+Q180*VLOOKUP($A180,UPP!$C183:$AC496,27,FALSE)+M180*(1-VLOOKUP($A180,UPP!$C183:$AC496,27,FALSE))</f>
        <v>0.10133502727841914</v>
      </c>
      <c r="U180" s="256">
        <f t="shared" si="41"/>
        <v>2.4474171450000002</v>
      </c>
      <c r="V180" s="469">
        <f t="shared" si="42"/>
        <v>1.5021647625852157</v>
      </c>
      <c r="W180" s="469">
        <f t="shared" si="43"/>
        <v>2.4142846870069898</v>
      </c>
      <c r="X180" s="256">
        <f t="shared" si="44"/>
        <v>2.4140000000000001</v>
      </c>
      <c r="Y180" s="326"/>
      <c r="Z180" s="256">
        <f t="shared" si="33"/>
        <v>1.5701225879528615</v>
      </c>
      <c r="AA180" s="256">
        <f t="shared" si="34"/>
        <v>0.74255433396666359</v>
      </c>
      <c r="AB180" s="256">
        <f t="shared" si="35"/>
        <v>0.10132307808047476</v>
      </c>
      <c r="AC180" s="256"/>
      <c r="AG180" s="256"/>
      <c r="AH180" s="326"/>
    </row>
    <row r="181" spans="1:34" x14ac:dyDescent="0.2">
      <c r="A181" s="375">
        <f>+'IBNR+Freq'!B185</f>
        <v>815</v>
      </c>
      <c r="B181" s="375">
        <f>+'IBNR+Freq'!C185</f>
        <v>3</v>
      </c>
      <c r="C181" s="256">
        <f>+'IBNR+Freq'!W185</f>
        <v>1.6695174246448037</v>
      </c>
      <c r="D181" s="375">
        <f>+'IBNR+Freq'!J185</f>
        <v>524577</v>
      </c>
      <c r="E181" s="256">
        <f>+'IBNR+Freq'!X185</f>
        <v>0.74663276080249885</v>
      </c>
      <c r="F181" s="375">
        <f t="shared" si="36"/>
        <v>524577</v>
      </c>
      <c r="G181" s="256">
        <f>+'IBNR+Freq'!Y185</f>
        <v>9.9503582320520007E-2</v>
      </c>
      <c r="H181" s="375">
        <f t="shared" si="37"/>
        <v>524577</v>
      </c>
      <c r="I181" s="256">
        <f>++IFERROR(VLOOKUP($A181,UPP!$C$10:$V$329,13,FALSE),0)</f>
        <v>1.1595837527027031</v>
      </c>
      <c r="J181" s="257">
        <f t="shared" si="38"/>
        <v>524577</v>
      </c>
      <c r="K181" s="256">
        <f>+IFERROR(VLOOKUP($A181,UPP!$C$10:$V$329,14,FALSE),0)</f>
        <v>0.81833944054054064</v>
      </c>
      <c r="L181" s="257">
        <f t="shared" si="39"/>
        <v>524577</v>
      </c>
      <c r="M181" s="256">
        <f>+IFERROR(VLOOKUP($A181,UPP!$C$10:$V$329,15,FALSE),0)</f>
        <v>8.652403175675677E-2</v>
      </c>
      <c r="N181" s="257">
        <f t="shared" si="40"/>
        <v>524577</v>
      </c>
      <c r="O181" s="376">
        <f t="shared" si="45"/>
        <v>1.6675140037352298</v>
      </c>
      <c r="P181" s="376">
        <f t="shared" si="46"/>
        <v>0.74573680148953592</v>
      </c>
      <c r="Q181" s="376">
        <f t="shared" si="47"/>
        <v>9.9384178021735381E-2</v>
      </c>
      <c r="R181" s="256">
        <f>+O181*VLOOKUP($A181,UPP!$C184:$AC497,25,FALSE)+I181*(1-VLOOKUP($A181,UPP!$C184:$AC497,25,FALSE))</f>
        <v>1.1900595677646546</v>
      </c>
      <c r="S181" s="256">
        <f>+P181*VLOOKUP($A181,UPP!$C184:$AC497,26,FALSE)+K181*(1-VLOOKUP($A181,UPP!$C184:$AC497,26,FALSE))</f>
        <v>0.80454493912084979</v>
      </c>
      <c r="T181" s="256">
        <f>+Q181*VLOOKUP($A181,UPP!$C184:$AC497,27,FALSE)+M181*(1-VLOOKUP($A181,UPP!$C184:$AC497,27,FALSE))</f>
        <v>8.9481865397701851E-2</v>
      </c>
      <c r="U181" s="256">
        <f t="shared" si="41"/>
        <v>2.0644472250000003</v>
      </c>
      <c r="V181" s="469">
        <f t="shared" si="42"/>
        <v>2.5126349832465009</v>
      </c>
      <c r="W181" s="469">
        <f t="shared" si="43"/>
        <v>2.0840863722832061</v>
      </c>
      <c r="X181" s="256">
        <f t="shared" si="44"/>
        <v>2.0840000000000001</v>
      </c>
      <c r="Y181" s="326"/>
      <c r="Z181" s="256">
        <f t="shared" si="33"/>
        <v>1.1900102472742056</v>
      </c>
      <c r="AA181" s="256">
        <f t="shared" si="34"/>
        <v>0.80451159578908682</v>
      </c>
      <c r="AB181" s="256">
        <f t="shared" si="35"/>
        <v>8.9478156936707756E-2</v>
      </c>
      <c r="AC181" s="256"/>
      <c r="AG181" s="256"/>
      <c r="AH181" s="326"/>
    </row>
    <row r="182" spans="1:34" x14ac:dyDescent="0.2">
      <c r="A182" s="375">
        <f>+'IBNR+Freq'!B186</f>
        <v>816</v>
      </c>
      <c r="B182" s="375">
        <f>+'IBNR+Freq'!C186</f>
        <v>3</v>
      </c>
      <c r="C182" s="256">
        <f>+'IBNR+Freq'!W186</f>
        <v>1.2666553010104125</v>
      </c>
      <c r="D182" s="375">
        <f>+'IBNR+Freq'!J186</f>
        <v>47486</v>
      </c>
      <c r="E182" s="256">
        <f>+'IBNR+Freq'!X186</f>
        <v>0.16375567519998727</v>
      </c>
      <c r="F182" s="375">
        <f t="shared" si="36"/>
        <v>47486</v>
      </c>
      <c r="G182" s="256">
        <f>+'IBNR+Freq'!Y186</f>
        <v>3.6541224484073709E-2</v>
      </c>
      <c r="H182" s="375">
        <f t="shared" si="37"/>
        <v>47486</v>
      </c>
      <c r="I182" s="256">
        <f>++IFERROR(VLOOKUP($A182,UPP!$C$10:$V$329,13,FALSE),0)</f>
        <v>1.002632827760779</v>
      </c>
      <c r="J182" s="257">
        <f t="shared" si="38"/>
        <v>47486</v>
      </c>
      <c r="K182" s="256">
        <f>+IFERROR(VLOOKUP($A182,UPP!$C$10:$V$329,14,FALSE),0)</f>
        <v>0.71851246870653696</v>
      </c>
      <c r="L182" s="257">
        <f t="shared" si="39"/>
        <v>47486</v>
      </c>
      <c r="M182" s="256">
        <f>+IFERROR(VLOOKUP($A182,UPP!$C$10:$V$329,15,FALSE),0)</f>
        <v>5.0090583532684294E-2</v>
      </c>
      <c r="N182" s="257">
        <f t="shared" si="40"/>
        <v>47486</v>
      </c>
      <c r="O182" s="376">
        <f t="shared" si="45"/>
        <v>1.2651353146491999</v>
      </c>
      <c r="P182" s="376">
        <f t="shared" si="46"/>
        <v>0.16355916838974729</v>
      </c>
      <c r="Q182" s="376">
        <f t="shared" si="47"/>
        <v>3.6497375014692822E-2</v>
      </c>
      <c r="R182" s="256">
        <f>+O182*VLOOKUP($A182,UPP!$C185:$AC498,25,FALSE)+I182*(1-VLOOKUP($A182,UPP!$C185:$AC498,25,FALSE))</f>
        <v>1.0052578526296632</v>
      </c>
      <c r="S182" s="256">
        <f>+P182*VLOOKUP($A182,UPP!$C185:$AC498,26,FALSE)+K182*(1-VLOOKUP($A182,UPP!$C185:$AC498,26,FALSE))</f>
        <v>0.69631433669386544</v>
      </c>
      <c r="T182" s="256">
        <f>+Q182*VLOOKUP($A182,UPP!$C185:$AC498,27,FALSE)+M182*(1-VLOOKUP($A182,UPP!$C185:$AC498,27,FALSE))</f>
        <v>4.9410923106784715E-2</v>
      </c>
      <c r="U182" s="256">
        <f t="shared" si="41"/>
        <v>1.7712358800000003</v>
      </c>
      <c r="V182" s="469">
        <f t="shared" si="42"/>
        <v>1.4651918580536401</v>
      </c>
      <c r="W182" s="469">
        <f t="shared" si="43"/>
        <v>1.7509831124303132</v>
      </c>
      <c r="X182" s="256">
        <f t="shared" si="44"/>
        <v>1.7509999999999999</v>
      </c>
      <c r="Y182" s="326"/>
      <c r="Z182" s="256">
        <f t="shared" si="33"/>
        <v>1.0052675479613422</v>
      </c>
      <c r="AA182" s="256">
        <f t="shared" si="34"/>
        <v>0.69632105238221287</v>
      </c>
      <c r="AB182" s="256">
        <f t="shared" si="35"/>
        <v>4.9411399656444914E-2</v>
      </c>
      <c r="AC182" s="256"/>
      <c r="AG182" s="256"/>
      <c r="AH182" s="326"/>
    </row>
    <row r="183" spans="1:34" x14ac:dyDescent="0.2">
      <c r="A183" s="375">
        <f>+'IBNR+Freq'!B187</f>
        <v>817</v>
      </c>
      <c r="B183" s="375">
        <f>+'IBNR+Freq'!C187</f>
        <v>3</v>
      </c>
      <c r="C183" s="256">
        <f>+'IBNR+Freq'!W187</f>
        <v>6.0599072130263316</v>
      </c>
      <c r="D183" s="375">
        <f>+'IBNR+Freq'!J187</f>
        <v>31794</v>
      </c>
      <c r="E183" s="256">
        <f>+'IBNR+Freq'!X187</f>
        <v>2.522652254099123</v>
      </c>
      <c r="F183" s="375">
        <f t="shared" si="36"/>
        <v>31794</v>
      </c>
      <c r="G183" s="256">
        <f>+'IBNR+Freq'!Y187</f>
        <v>7.9882149901145089E-2</v>
      </c>
      <c r="H183" s="375">
        <f t="shared" si="37"/>
        <v>31794</v>
      </c>
      <c r="I183" s="256">
        <f>++IFERROR(VLOOKUP($A183,UPP!$C$10:$V$329,13,FALSE),0)</f>
        <v>3.3015208394430702</v>
      </c>
      <c r="J183" s="257">
        <f t="shared" si="38"/>
        <v>31794</v>
      </c>
      <c r="K183" s="256">
        <f>+IFERROR(VLOOKUP($A183,UPP!$C$10:$V$329,14,FALSE),0)</f>
        <v>3.4730284155180349</v>
      </c>
      <c r="L183" s="257">
        <f t="shared" si="39"/>
        <v>31794</v>
      </c>
      <c r="M183" s="256">
        <f>+IFERROR(VLOOKUP($A183,UPP!$C$10:$V$329,15,FALSE),0)</f>
        <v>8.8989780038896765E-2</v>
      </c>
      <c r="N183" s="257">
        <f t="shared" si="40"/>
        <v>31794</v>
      </c>
      <c r="O183" s="376">
        <f t="shared" si="45"/>
        <v>6.0526353243707005</v>
      </c>
      <c r="P183" s="376">
        <f t="shared" si="46"/>
        <v>2.5196250713942039</v>
      </c>
      <c r="Q183" s="376">
        <f t="shared" si="47"/>
        <v>7.9786291321263719E-2</v>
      </c>
      <c r="R183" s="256">
        <f>+O183*VLOOKUP($A183,UPP!$C186:$AC499,25,FALSE)+I183*(1-VLOOKUP($A183,UPP!$C186:$AC499,25,FALSE))</f>
        <v>3.3290319842923464</v>
      </c>
      <c r="S183" s="256">
        <f>+P183*VLOOKUP($A183,UPP!$C186:$AC499,26,FALSE)+K183*(1-VLOOKUP($A183,UPP!$C186:$AC499,26,FALSE))</f>
        <v>3.4444263151943195</v>
      </c>
      <c r="T183" s="256">
        <f>+Q183*VLOOKUP($A183,UPP!$C186:$AC499,27,FALSE)+M183*(1-VLOOKUP($A183,UPP!$C186:$AC499,27,FALSE))</f>
        <v>8.8713675377367768E-2</v>
      </c>
      <c r="U183" s="256">
        <f t="shared" si="41"/>
        <v>6.8635390350000014</v>
      </c>
      <c r="V183" s="469">
        <f t="shared" si="42"/>
        <v>8.6520466870861679</v>
      </c>
      <c r="W183" s="469">
        <f t="shared" si="43"/>
        <v>6.862171974864034</v>
      </c>
      <c r="X183" s="256">
        <f t="shared" si="44"/>
        <v>6.8639999999999999</v>
      </c>
      <c r="Y183" s="326"/>
      <c r="Z183" s="256">
        <f t="shared" si="33"/>
        <v>3.3299188105287061</v>
      </c>
      <c r="AA183" s="256">
        <f t="shared" si="34"/>
        <v>3.445343881513879</v>
      </c>
      <c r="AB183" s="256">
        <f t="shared" si="35"/>
        <v>8.8737307957414982E-2</v>
      </c>
      <c r="AC183" s="256"/>
      <c r="AG183" s="256"/>
      <c r="AH183" s="326"/>
    </row>
    <row r="184" spans="1:34" x14ac:dyDescent="0.2">
      <c r="A184" s="375">
        <f>+'IBNR+Freq'!B188</f>
        <v>818</v>
      </c>
      <c r="B184" s="375">
        <f>+'IBNR+Freq'!C188</f>
        <v>3</v>
      </c>
      <c r="C184" s="256">
        <f>+'IBNR+Freq'!W188</f>
        <v>0.40135011784758001</v>
      </c>
      <c r="D184" s="375">
        <f>+'IBNR+Freq'!J188</f>
        <v>1432548</v>
      </c>
      <c r="E184" s="256">
        <f>+'IBNR+Freq'!X188</f>
        <v>0.50851946927835989</v>
      </c>
      <c r="F184" s="375">
        <f t="shared" si="36"/>
        <v>1432548</v>
      </c>
      <c r="G184" s="256">
        <f>+'IBNR+Freq'!Y188</f>
        <v>7.5113633446257586E-2</v>
      </c>
      <c r="H184" s="375">
        <f t="shared" si="37"/>
        <v>1432548</v>
      </c>
      <c r="I184" s="256">
        <f>++IFERROR(VLOOKUP($A184,UPP!$C$10:$V$329,13,FALSE),0)</f>
        <v>0.597769243821197</v>
      </c>
      <c r="J184" s="257">
        <f t="shared" si="38"/>
        <v>1432548</v>
      </c>
      <c r="K184" s="256">
        <f>+IFERROR(VLOOKUP($A184,UPP!$C$10:$V$329,14,FALSE),0)</f>
        <v>0.46312922418168717</v>
      </c>
      <c r="L184" s="257">
        <f t="shared" si="39"/>
        <v>1432548</v>
      </c>
      <c r="M184" s="256">
        <f>+IFERROR(VLOOKUP($A184,UPP!$C$10:$V$329,15,FALSE),0)</f>
        <v>6.4075671997116085E-2</v>
      </c>
      <c r="N184" s="257">
        <f t="shared" si="40"/>
        <v>1432548</v>
      </c>
      <c r="O184" s="376">
        <f t="shared" si="45"/>
        <v>0.40086849770616295</v>
      </c>
      <c r="P184" s="376">
        <f t="shared" si="46"/>
        <v>0.5079092459152259</v>
      </c>
      <c r="Q184" s="376">
        <f t="shared" si="47"/>
        <v>7.5023497086122076E-2</v>
      </c>
      <c r="R184" s="256">
        <f>+O184*VLOOKUP($A184,UPP!$C187:$AC500,25,FALSE)+I184*(1-VLOOKUP($A184,UPP!$C187:$AC500,25,FALSE))</f>
        <v>0.57611016174854324</v>
      </c>
      <c r="S184" s="256">
        <f>+P184*VLOOKUP($A184,UPP!$C187:$AC500,26,FALSE)+K184*(1-VLOOKUP($A184,UPP!$C187:$AC500,26,FALSE))</f>
        <v>0.48014563244043185</v>
      </c>
      <c r="T184" s="256">
        <f>+Q184*VLOOKUP($A184,UPP!$C187:$AC500,27,FALSE)+M184*(1-VLOOKUP($A184,UPP!$C187:$AC500,27,FALSE))</f>
        <v>6.8892715036278723E-2</v>
      </c>
      <c r="U184" s="256">
        <f t="shared" si="41"/>
        <v>1.1249741400000002</v>
      </c>
      <c r="V184" s="469">
        <f t="shared" si="42"/>
        <v>0.98380124070751096</v>
      </c>
      <c r="W184" s="469">
        <f t="shared" si="43"/>
        <v>1.125148509225254</v>
      </c>
      <c r="X184" s="256">
        <f t="shared" si="44"/>
        <v>1.125</v>
      </c>
      <c r="Y184" s="326"/>
      <c r="Z184" s="256">
        <f t="shared" si="33"/>
        <v>0.57603412052102465</v>
      </c>
      <c r="AA184" s="256">
        <f t="shared" si="34"/>
        <v>0.48008225764563972</v>
      </c>
      <c r="AB184" s="256">
        <f t="shared" si="35"/>
        <v>6.8883621833335462E-2</v>
      </c>
      <c r="AC184" s="256"/>
      <c r="AG184" s="256"/>
      <c r="AH184" s="326"/>
    </row>
    <row r="185" spans="1:34" x14ac:dyDescent="0.2">
      <c r="A185" s="375">
        <f>+'IBNR+Freq'!B189</f>
        <v>819</v>
      </c>
      <c r="B185" s="375">
        <f>+'IBNR+Freq'!C189</f>
        <v>3</v>
      </c>
      <c r="C185" s="256">
        <f>+'IBNR+Freq'!W189</f>
        <v>0.78129868837760885</v>
      </c>
      <c r="D185" s="375">
        <f>+'IBNR+Freq'!J189</f>
        <v>38165</v>
      </c>
      <c r="E185" s="256">
        <f>+'IBNR+Freq'!X189</f>
        <v>0.2596709777739587</v>
      </c>
      <c r="F185" s="375">
        <f t="shared" si="36"/>
        <v>38165</v>
      </c>
      <c r="G185" s="256">
        <f>+'IBNR+Freq'!Y189</f>
        <v>1.8759697224532794E-2</v>
      </c>
      <c r="H185" s="375">
        <f t="shared" si="37"/>
        <v>38165</v>
      </c>
      <c r="I185" s="256">
        <f>++IFERROR(VLOOKUP($A185,UPP!$C$10:$V$329,13,FALSE),0)</f>
        <v>0.6003651886500001</v>
      </c>
      <c r="J185" s="257">
        <f t="shared" si="38"/>
        <v>38165</v>
      </c>
      <c r="K185" s="256">
        <f>+IFERROR(VLOOKUP($A185,UPP!$C$10:$V$329,14,FALSE),0)</f>
        <v>0.30333411762500007</v>
      </c>
      <c r="L185" s="257">
        <f t="shared" si="39"/>
        <v>38165</v>
      </c>
      <c r="M185" s="256">
        <f>+IFERROR(VLOOKUP($A185,UPP!$C$10:$V$329,15,FALSE),0)</f>
        <v>4.1757683725000015E-2</v>
      </c>
      <c r="N185" s="257">
        <f t="shared" si="40"/>
        <v>38165</v>
      </c>
      <c r="O185" s="376">
        <f t="shared" si="45"/>
        <v>0.78036112995155571</v>
      </c>
      <c r="P185" s="376">
        <f t="shared" si="46"/>
        <v>0.25935937260062997</v>
      </c>
      <c r="Q185" s="376">
        <f t="shared" si="47"/>
        <v>1.8737185587863355E-2</v>
      </c>
      <c r="R185" s="256">
        <f>+O185*VLOOKUP($A185,UPP!$C188:$AC501,25,FALSE)+I185*(1-VLOOKUP($A185,UPP!$C188:$AC501,25,FALSE))</f>
        <v>0.60216514806301569</v>
      </c>
      <c r="S185" s="256">
        <f>+P185*VLOOKUP($A185,UPP!$C188:$AC501,26,FALSE)+K185*(1-VLOOKUP($A185,UPP!$C188:$AC501,26,FALSE))</f>
        <v>0.30201487527426896</v>
      </c>
      <c r="T185" s="256">
        <f>+Q185*VLOOKUP($A185,UPP!$C188:$AC501,27,FALSE)+M185*(1-VLOOKUP($A185,UPP!$C188:$AC501,27,FALSE))</f>
        <v>4.0836863799514546E-2</v>
      </c>
      <c r="U185" s="256">
        <f t="shared" si="41"/>
        <v>0.94545699000000016</v>
      </c>
      <c r="V185" s="469">
        <f t="shared" si="42"/>
        <v>1.0584576881400489</v>
      </c>
      <c r="W185" s="469">
        <f t="shared" si="43"/>
        <v>0.94501688713679921</v>
      </c>
      <c r="X185" s="256">
        <f t="shared" si="44"/>
        <v>0.94499999999999995</v>
      </c>
      <c r="Y185" s="326"/>
      <c r="Z185" s="256">
        <f t="shared" si="33"/>
        <v>0.60215438757252138</v>
      </c>
      <c r="AA185" s="256">
        <f t="shared" si="34"/>
        <v>0.3020094783691093</v>
      </c>
      <c r="AB185" s="256">
        <f t="shared" si="35"/>
        <v>4.0836134058369361E-2</v>
      </c>
      <c r="AC185" s="256"/>
      <c r="AG185" s="256"/>
      <c r="AH185" s="326"/>
    </row>
    <row r="186" spans="1:34" x14ac:dyDescent="0.2">
      <c r="A186" s="375">
        <f>+'IBNR+Freq'!B190</f>
        <v>820</v>
      </c>
      <c r="B186" s="375">
        <f>+'IBNR+Freq'!C190</f>
        <v>3</v>
      </c>
      <c r="C186" s="256">
        <f>+'IBNR+Freq'!W190</f>
        <v>0</v>
      </c>
      <c r="D186" s="375">
        <f>+'IBNR+Freq'!J190</f>
        <v>5363</v>
      </c>
      <c r="E186" s="256">
        <f>+'IBNR+Freq'!X190</f>
        <v>0</v>
      </c>
      <c r="F186" s="375">
        <f t="shared" si="36"/>
        <v>5363</v>
      </c>
      <c r="G186" s="256">
        <f>+'IBNR+Freq'!Y190</f>
        <v>7.8700836662402515E-4</v>
      </c>
      <c r="H186" s="375">
        <f t="shared" si="37"/>
        <v>5363</v>
      </c>
      <c r="I186" s="256">
        <f>++IFERROR(VLOOKUP($A186,UPP!$C$10:$V$329,13,FALSE),0)</f>
        <v>0.81735905907079642</v>
      </c>
      <c r="J186" s="257">
        <f t="shared" si="38"/>
        <v>5363</v>
      </c>
      <c r="K186" s="256">
        <f>+IFERROR(VLOOKUP($A186,UPP!$C$10:$V$329,14,FALSE),0)</f>
        <v>0.98833722959070813</v>
      </c>
      <c r="L186" s="257">
        <f t="shared" si="39"/>
        <v>5363</v>
      </c>
      <c r="M186" s="256">
        <f>+IFERROR(VLOOKUP($A186,UPP!$C$10:$V$329,15,FALSE),0)</f>
        <v>7.9233786338495579E-2</v>
      </c>
      <c r="N186" s="257">
        <f t="shared" si="40"/>
        <v>5363</v>
      </c>
      <c r="O186" s="376">
        <f t="shared" si="45"/>
        <v>0</v>
      </c>
      <c r="P186" s="376">
        <f t="shared" si="46"/>
        <v>0</v>
      </c>
      <c r="Q186" s="376">
        <f t="shared" si="47"/>
        <v>7.8606395658407631E-4</v>
      </c>
      <c r="R186" s="256">
        <f>+O186*VLOOKUP($A186,UPP!$C189:$AC502,25,FALSE)+I186*(1-VLOOKUP($A186,UPP!$C189:$AC502,25,FALSE))</f>
        <v>0.81735905907079642</v>
      </c>
      <c r="S186" s="256">
        <f>+P186*VLOOKUP($A186,UPP!$C189:$AC502,26,FALSE)+K186*(1-VLOOKUP($A186,UPP!$C189:$AC502,26,FALSE))</f>
        <v>0.97845385729480105</v>
      </c>
      <c r="T186" s="256">
        <f>+Q186*VLOOKUP($A186,UPP!$C189:$AC502,27,FALSE)+M186*(1-VLOOKUP($A186,UPP!$C189:$AC502,27,FALSE))</f>
        <v>7.8449309114676471E-2</v>
      </c>
      <c r="U186" s="256">
        <f t="shared" si="41"/>
        <v>1.8849300750000002</v>
      </c>
      <c r="V186" s="469">
        <f t="shared" si="42"/>
        <v>7.8606395658407631E-4</v>
      </c>
      <c r="W186" s="469">
        <f t="shared" si="43"/>
        <v>1.8742622254802739</v>
      </c>
      <c r="X186" s="256">
        <f t="shared" si="44"/>
        <v>1.8740000000000001</v>
      </c>
      <c r="Y186" s="326"/>
      <c r="Z186" s="256">
        <f t="shared" si="33"/>
        <v>0.81724470347588163</v>
      </c>
      <c r="AA186" s="256">
        <f t="shared" si="34"/>
        <v>0.97831696314564365</v>
      </c>
      <c r="AB186" s="256">
        <f t="shared" si="35"/>
        <v>7.8438333378474737E-2</v>
      </c>
      <c r="AC186" s="256"/>
      <c r="AG186" s="256"/>
      <c r="AH186" s="326"/>
    </row>
    <row r="187" spans="1:34" x14ac:dyDescent="0.2">
      <c r="A187" s="375">
        <f>+'IBNR+Freq'!B191</f>
        <v>821</v>
      </c>
      <c r="B187" s="375">
        <f>+'IBNR+Freq'!C191</f>
        <v>3</v>
      </c>
      <c r="C187" s="256">
        <f>+'IBNR+Freq'!W191</f>
        <v>3.2941849944115109</v>
      </c>
      <c r="D187" s="375">
        <f>+'IBNR+Freq'!J191</f>
        <v>68663</v>
      </c>
      <c r="E187" s="256">
        <f>+'IBNR+Freq'!X191</f>
        <v>3.0869245048781888</v>
      </c>
      <c r="F187" s="375">
        <f t="shared" si="36"/>
        <v>68663</v>
      </c>
      <c r="G187" s="256">
        <f>+'IBNR+Freq'!Y191</f>
        <v>0.17618394363269704</v>
      </c>
      <c r="H187" s="375">
        <f t="shared" si="37"/>
        <v>68663</v>
      </c>
      <c r="I187" s="256">
        <f>++IFERROR(VLOOKUP($A187,UPP!$C$10:$V$329,13,FALSE),0)</f>
        <v>2.6790466872354952</v>
      </c>
      <c r="J187" s="257">
        <f t="shared" si="38"/>
        <v>68663</v>
      </c>
      <c r="K187" s="256">
        <f>+IFERROR(VLOOKUP($A187,UPP!$C$10:$V$329,14,FALSE),0)</f>
        <v>2.1296438782252562</v>
      </c>
      <c r="L187" s="257">
        <f t="shared" si="39"/>
        <v>68663</v>
      </c>
      <c r="M187" s="256">
        <f>+IFERROR(VLOOKUP($A187,UPP!$C$10:$V$329,15,FALSE),0)</f>
        <v>0.1699183945392492</v>
      </c>
      <c r="N187" s="257">
        <f t="shared" si="40"/>
        <v>68663</v>
      </c>
      <c r="O187" s="376">
        <f t="shared" si="45"/>
        <v>3.290231972418217</v>
      </c>
      <c r="P187" s="376">
        <f t="shared" si="46"/>
        <v>3.0832201954723351</v>
      </c>
      <c r="Q187" s="376">
        <f t="shared" si="47"/>
        <v>0.1759725229003378</v>
      </c>
      <c r="R187" s="256">
        <f>+O187*VLOOKUP($A187,UPP!$C190:$AC503,25,FALSE)+I187*(1-VLOOKUP($A187,UPP!$C190:$AC503,25,FALSE))</f>
        <v>2.6851585400873224</v>
      </c>
      <c r="S187" s="256">
        <f>+P187*VLOOKUP($A187,UPP!$C190:$AC503,26,FALSE)+K187*(1-VLOOKUP($A187,UPP!$C190:$AC503,26,FALSE))</f>
        <v>2.1773226940876103</v>
      </c>
      <c r="T187" s="256">
        <f>+Q187*VLOOKUP($A187,UPP!$C190:$AC503,27,FALSE)+M187*(1-VLOOKUP($A187,UPP!$C190:$AC503,27,FALSE))</f>
        <v>0.17028164224091452</v>
      </c>
      <c r="U187" s="256">
        <f t="shared" si="41"/>
        <v>4.9786089600000007</v>
      </c>
      <c r="V187" s="469">
        <f t="shared" si="42"/>
        <v>6.5494246907908895</v>
      </c>
      <c r="W187" s="469">
        <f t="shared" si="43"/>
        <v>5.0327628764158474</v>
      </c>
      <c r="X187" s="256">
        <f t="shared" si="44"/>
        <v>5.0330000000000004</v>
      </c>
      <c r="Y187" s="326"/>
      <c r="Z187" s="256">
        <f t="shared" si="33"/>
        <v>2.6852850539789324</v>
      </c>
      <c r="AA187" s="256">
        <f t="shared" si="34"/>
        <v>2.1774252807927179</v>
      </c>
      <c r="AB187" s="256">
        <f t="shared" si="35"/>
        <v>0.17028966522835007</v>
      </c>
      <c r="AC187" s="256"/>
      <c r="AG187" s="256"/>
      <c r="AH187" s="326"/>
    </row>
    <row r="188" spans="1:34" x14ac:dyDescent="0.2">
      <c r="A188" s="375">
        <f>+'IBNR+Freq'!B192</f>
        <v>825</v>
      </c>
      <c r="B188" s="375">
        <f>+'IBNR+Freq'!C192</f>
        <v>3</v>
      </c>
      <c r="C188" s="256">
        <f>+'IBNR+Freq'!W192</f>
        <v>4.5043653181699561</v>
      </c>
      <c r="D188" s="375">
        <f>+'IBNR+Freq'!J192</f>
        <v>27339</v>
      </c>
      <c r="E188" s="256">
        <f>+'IBNR+Freq'!X192</f>
        <v>1.0114170537473384</v>
      </c>
      <c r="F188" s="375">
        <f t="shared" si="36"/>
        <v>27339</v>
      </c>
      <c r="G188" s="256">
        <f>+'IBNR+Freq'!Y192</f>
        <v>0.24858691127546387</v>
      </c>
      <c r="H188" s="375">
        <f t="shared" si="37"/>
        <v>27339</v>
      </c>
      <c r="I188" s="256">
        <f>++IFERROR(VLOOKUP($A188,UPP!$C$10:$V$329,13,FALSE),0)</f>
        <v>1.5546960818391136</v>
      </c>
      <c r="J188" s="257">
        <f t="shared" si="38"/>
        <v>27339</v>
      </c>
      <c r="K188" s="256">
        <f>+IFERROR(VLOOKUP($A188,UPP!$C$10:$V$329,14,FALSE),0)</f>
        <v>1.3198983995764642</v>
      </c>
      <c r="L188" s="257">
        <f t="shared" si="39"/>
        <v>27339</v>
      </c>
      <c r="M188" s="256">
        <f>+IFERROR(VLOOKUP($A188,UPP!$C$10:$V$329,15,FALSE),0)</f>
        <v>7.5470683584422979E-2</v>
      </c>
      <c r="N188" s="257">
        <f t="shared" si="40"/>
        <v>27339</v>
      </c>
      <c r="O188" s="376">
        <f t="shared" si="45"/>
        <v>4.4989600797881524</v>
      </c>
      <c r="P188" s="376">
        <f t="shared" si="46"/>
        <v>1.0102033532828416</v>
      </c>
      <c r="Q188" s="376">
        <f t="shared" si="47"/>
        <v>0.24828860698193331</v>
      </c>
      <c r="R188" s="256">
        <f>+O188*VLOOKUP($A188,UPP!$C191:$AC504,25,FALSE)+I188*(1-VLOOKUP($A188,UPP!$C191:$AC504,25,FALSE))</f>
        <v>1.584138721818604</v>
      </c>
      <c r="S188" s="256">
        <f>+P188*VLOOKUP($A188,UPP!$C191:$AC504,26,FALSE)+K188*(1-VLOOKUP($A188,UPP!$C191:$AC504,26,FALSE))</f>
        <v>1.3106075481876556</v>
      </c>
      <c r="T188" s="256">
        <f>+Q188*VLOOKUP($A188,UPP!$C191:$AC504,27,FALSE)+M188*(1-VLOOKUP($A188,UPP!$C191:$AC504,27,FALSE))</f>
        <v>8.0655221286348291E-2</v>
      </c>
      <c r="U188" s="256">
        <f t="shared" si="41"/>
        <v>2.9500651650000007</v>
      </c>
      <c r="V188" s="469">
        <f t="shared" si="42"/>
        <v>5.7574520400529279</v>
      </c>
      <c r="W188" s="469">
        <f t="shared" si="43"/>
        <v>2.9754014912926081</v>
      </c>
      <c r="X188" s="256">
        <f t="shared" si="44"/>
        <v>2.9750000000000001</v>
      </c>
      <c r="Y188" s="326"/>
      <c r="Z188" s="256">
        <f t="shared" si="33"/>
        <v>1.5839249631359675</v>
      </c>
      <c r="AA188" s="256">
        <f t="shared" si="34"/>
        <v>1.3104306989388521</v>
      </c>
      <c r="AB188" s="256">
        <f t="shared" si="35"/>
        <v>8.0644337925180193E-2</v>
      </c>
      <c r="AC188" s="256"/>
      <c r="AG188" s="256"/>
      <c r="AH188" s="326"/>
    </row>
    <row r="189" spans="1:34" x14ac:dyDescent="0.2">
      <c r="A189" s="375">
        <f>+'IBNR+Freq'!B193</f>
        <v>828</v>
      </c>
      <c r="B189" s="375">
        <f>+'IBNR+Freq'!C193</f>
        <v>3</v>
      </c>
      <c r="C189" s="256">
        <f>+'IBNR+Freq'!W193</f>
        <v>0.14720156729921333</v>
      </c>
      <c r="D189" s="375">
        <f>+'IBNR+Freq'!J193</f>
        <v>4193</v>
      </c>
      <c r="E189" s="256">
        <f>+'IBNR+Freq'!X193</f>
        <v>2.3772148981675718</v>
      </c>
      <c r="F189" s="375">
        <f t="shared" si="36"/>
        <v>4193</v>
      </c>
      <c r="G189" s="256">
        <f>+'IBNR+Freq'!Y193</f>
        <v>0.88230621896822137</v>
      </c>
      <c r="H189" s="375">
        <f t="shared" si="37"/>
        <v>4193</v>
      </c>
      <c r="I189" s="256">
        <f>++IFERROR(VLOOKUP($A189,UPP!$C$10:$V$329,13,FALSE),0)</f>
        <v>2.6834678486323278</v>
      </c>
      <c r="J189" s="257">
        <f t="shared" si="38"/>
        <v>4193</v>
      </c>
      <c r="K189" s="256">
        <f>+IFERROR(VLOOKUP($A189,UPP!$C$10:$V$329,14,FALSE),0)</f>
        <v>2.5236251334702495</v>
      </c>
      <c r="L189" s="257">
        <f t="shared" si="39"/>
        <v>4193</v>
      </c>
      <c r="M189" s="256">
        <f>+IFERROR(VLOOKUP($A189,UPP!$C$10:$V$329,15,FALSE),0)</f>
        <v>0.11259856289742455</v>
      </c>
      <c r="N189" s="257">
        <f t="shared" si="40"/>
        <v>4193</v>
      </c>
      <c r="O189" s="376">
        <f t="shared" si="45"/>
        <v>0.14702492541845427</v>
      </c>
      <c r="P189" s="376">
        <f t="shared" si="46"/>
        <v>2.3743622402897708</v>
      </c>
      <c r="Q189" s="376">
        <f t="shared" si="47"/>
        <v>0.88124745150545947</v>
      </c>
      <c r="R189" s="256">
        <f>+O189*VLOOKUP($A189,UPP!$C192:$AC505,25,FALSE)+I189*(1-VLOOKUP($A189,UPP!$C192:$AC505,25,FALSE))</f>
        <v>2.6834678486323278</v>
      </c>
      <c r="S189" s="256">
        <f>+P189*VLOOKUP($A189,UPP!$C192:$AC505,26,FALSE)+K189*(1-VLOOKUP($A189,UPP!$C192:$AC505,26,FALSE))</f>
        <v>2.5221325045384448</v>
      </c>
      <c r="T189" s="256">
        <f>+Q189*VLOOKUP($A189,UPP!$C192:$AC505,27,FALSE)+M189*(1-VLOOKUP($A189,UPP!$C192:$AC505,27,FALSE))</f>
        <v>0.1202850517835049</v>
      </c>
      <c r="U189" s="256">
        <f t="shared" si="41"/>
        <v>5.3196915450000022</v>
      </c>
      <c r="V189" s="469">
        <f t="shared" si="42"/>
        <v>3.4026346172136845</v>
      </c>
      <c r="W189" s="469">
        <f t="shared" si="43"/>
        <v>5.3258854049542776</v>
      </c>
      <c r="X189" s="256">
        <f t="shared" si="44"/>
        <v>5.32</v>
      </c>
      <c r="Y189" s="326"/>
      <c r="Z189" s="256">
        <f t="shared" si="33"/>
        <v>2.6805024647064375</v>
      </c>
      <c r="AA189" s="256">
        <f t="shared" si="34"/>
        <v>2.5193454053034996</v>
      </c>
      <c r="AB189" s="256">
        <f t="shared" si="35"/>
        <v>0.12015212999006307</v>
      </c>
      <c r="AC189" s="256"/>
      <c r="AG189" s="256"/>
      <c r="AH189" s="326"/>
    </row>
    <row r="190" spans="1:34" x14ac:dyDescent="0.2">
      <c r="A190" s="375">
        <f>+'IBNR+Freq'!B194</f>
        <v>855</v>
      </c>
      <c r="B190" s="375">
        <f>+'IBNR+Freq'!C194</f>
        <v>3</v>
      </c>
      <c r="C190" s="256">
        <f>+'IBNR+Freq'!W194</f>
        <v>3.0896577330432984</v>
      </c>
      <c r="D190" s="375">
        <f>+'IBNR+Freq'!J194</f>
        <v>283751</v>
      </c>
      <c r="E190" s="256">
        <f>+'IBNR+Freq'!X194</f>
        <v>0.81455415426487077</v>
      </c>
      <c r="F190" s="375">
        <f t="shared" si="36"/>
        <v>283751</v>
      </c>
      <c r="G190" s="256">
        <f>+'IBNR+Freq'!Y194</f>
        <v>0.19512060567982695</v>
      </c>
      <c r="H190" s="375">
        <f t="shared" si="37"/>
        <v>283751</v>
      </c>
      <c r="I190" s="256">
        <f>++IFERROR(VLOOKUP($A190,UPP!$C$10:$V$329,13,FALSE),0)</f>
        <v>2.4379761841514056</v>
      </c>
      <c r="J190" s="257">
        <f t="shared" si="38"/>
        <v>283751</v>
      </c>
      <c r="K190" s="256">
        <f>+IFERROR(VLOOKUP($A190,UPP!$C$10:$V$329,14,FALSE),0)</f>
        <v>1.2291024970879474</v>
      </c>
      <c r="L190" s="257">
        <f t="shared" si="39"/>
        <v>283751</v>
      </c>
      <c r="M190" s="256">
        <f>+IFERROR(VLOOKUP($A190,UPP!$C$10:$V$329,15,FALSE),0)</f>
        <v>0.13270099376064737</v>
      </c>
      <c r="N190" s="257">
        <f t="shared" si="40"/>
        <v>283751</v>
      </c>
      <c r="O190" s="376">
        <f t="shared" si="45"/>
        <v>3.0859501437636463</v>
      </c>
      <c r="P190" s="376">
        <f t="shared" si="46"/>
        <v>0.81357668927975291</v>
      </c>
      <c r="Q190" s="376">
        <f t="shared" si="47"/>
        <v>0.19488646095301115</v>
      </c>
      <c r="R190" s="256">
        <f>+O190*VLOOKUP($A190,UPP!$C193:$AC506,25,FALSE)+I190*(1-VLOOKUP($A190,UPP!$C193:$AC506,25,FALSE))</f>
        <v>2.4638951425358955</v>
      </c>
      <c r="S190" s="256">
        <f>+P190*VLOOKUP($A190,UPP!$C193:$AC506,26,FALSE)+K190*(1-VLOOKUP($A190,UPP!$C193:$AC506,26,FALSE))</f>
        <v>1.1750841420728821</v>
      </c>
      <c r="T190" s="256">
        <f>+Q190*VLOOKUP($A190,UPP!$C193:$AC506,27,FALSE)+M190*(1-VLOOKUP($A190,UPP!$C193:$AC506,27,FALSE))</f>
        <v>0.14202881383950192</v>
      </c>
      <c r="U190" s="256">
        <f t="shared" si="41"/>
        <v>3.7997796750000004</v>
      </c>
      <c r="V190" s="469">
        <f t="shared" si="42"/>
        <v>4.0944132939964106</v>
      </c>
      <c r="W190" s="469">
        <f t="shared" si="43"/>
        <v>3.7810080984482792</v>
      </c>
      <c r="X190" s="256">
        <f t="shared" si="44"/>
        <v>3.8</v>
      </c>
      <c r="Y190" s="326"/>
      <c r="Z190" s="256">
        <f t="shared" si="33"/>
        <v>2.4762712212859013</v>
      </c>
      <c r="AA190" s="256">
        <f t="shared" si="34"/>
        <v>1.1809865579789456</v>
      </c>
      <c r="AB190" s="256">
        <f t="shared" si="35"/>
        <v>0.1427422207351535</v>
      </c>
      <c r="AC190" s="256"/>
      <c r="AG190" s="256"/>
      <c r="AH190" s="326"/>
    </row>
    <row r="191" spans="1:34" x14ac:dyDescent="0.2">
      <c r="A191" s="375">
        <f>+'IBNR+Freq'!B195</f>
        <v>857</v>
      </c>
      <c r="B191" s="375">
        <f>+'IBNR+Freq'!C195</f>
        <v>3</v>
      </c>
      <c r="C191" s="256">
        <f>+'IBNR+Freq'!W195</f>
        <v>0.31090497009242457</v>
      </c>
      <c r="D191" s="375">
        <f>+'IBNR+Freq'!J195</f>
        <v>23505</v>
      </c>
      <c r="E191" s="256">
        <f>+'IBNR+Freq'!X195</f>
        <v>1.3822761317323635</v>
      </c>
      <c r="F191" s="375">
        <f t="shared" si="36"/>
        <v>23505</v>
      </c>
      <c r="G191" s="256">
        <f>+'IBNR+Freq'!Y195</f>
        <v>0.28879972723482655</v>
      </c>
      <c r="H191" s="375">
        <f t="shared" si="37"/>
        <v>23505</v>
      </c>
      <c r="I191" s="256">
        <f>++IFERROR(VLOOKUP($A191,UPP!$C$10:$V$329,13,FALSE),0)</f>
        <v>2.2280580391389431</v>
      </c>
      <c r="J191" s="257">
        <f t="shared" si="38"/>
        <v>23505</v>
      </c>
      <c r="K191" s="256">
        <f>+IFERROR(VLOOKUP($A191,UPP!$C$10:$V$329,14,FALSE),0)</f>
        <v>1.1632118003913894</v>
      </c>
      <c r="L191" s="257">
        <f t="shared" si="39"/>
        <v>23505</v>
      </c>
      <c r="M191" s="256">
        <f>+IFERROR(VLOOKUP($A191,UPP!$C$10:$V$329,15,FALSE),0)</f>
        <v>0.19907316046966733</v>
      </c>
      <c r="N191" s="257">
        <f t="shared" si="40"/>
        <v>23505</v>
      </c>
      <c r="O191" s="376">
        <f t="shared" si="45"/>
        <v>0.31053188412831367</v>
      </c>
      <c r="P191" s="376">
        <f t="shared" si="46"/>
        <v>1.3806174003742848</v>
      </c>
      <c r="Q191" s="376">
        <f t="shared" si="47"/>
        <v>0.28845316756214479</v>
      </c>
      <c r="R191" s="256">
        <f>+O191*VLOOKUP($A191,UPP!$C194:$AC507,25,FALSE)+I191*(1-VLOOKUP($A191,UPP!$C194:$AC507,25,FALSE))</f>
        <v>2.2088827775888369</v>
      </c>
      <c r="S191" s="256">
        <f>+P191*VLOOKUP($A191,UPP!$C194:$AC507,26,FALSE)+K191*(1-VLOOKUP($A191,UPP!$C194:$AC507,26,FALSE))</f>
        <v>1.1675599123910472</v>
      </c>
      <c r="T191" s="256">
        <f>+Q191*VLOOKUP($A191,UPP!$C194:$AC507,27,FALSE)+M191*(1-VLOOKUP($A191,UPP!$C194:$AC507,27,FALSE))</f>
        <v>0.20175456068244163</v>
      </c>
      <c r="U191" s="256">
        <f t="shared" si="41"/>
        <v>3.5903429999999998</v>
      </c>
      <c r="V191" s="469">
        <f t="shared" si="42"/>
        <v>1.9796024520647433</v>
      </c>
      <c r="W191" s="469">
        <f t="shared" si="43"/>
        <v>3.5781972506623254</v>
      </c>
      <c r="X191" s="256">
        <f t="shared" si="44"/>
        <v>3.5779999999999998</v>
      </c>
      <c r="Y191" s="326"/>
      <c r="Z191" s="256">
        <f t="shared" si="33"/>
        <v>2.2087610113584262</v>
      </c>
      <c r="AA191" s="256">
        <f t="shared" si="34"/>
        <v>1.1674955498224433</v>
      </c>
      <c r="AB191" s="256">
        <f t="shared" si="35"/>
        <v>0.20174343881913059</v>
      </c>
      <c r="AC191" s="256"/>
      <c r="AG191" s="256"/>
      <c r="AH191" s="326"/>
    </row>
    <row r="192" spans="1:34" x14ac:dyDescent="0.2">
      <c r="A192" s="375">
        <f>+'IBNR+Freq'!B196</f>
        <v>858</v>
      </c>
      <c r="B192" s="375">
        <f>+'IBNR+Freq'!C196</f>
        <v>3</v>
      </c>
      <c r="C192" s="256">
        <f>+'IBNR+Freq'!W196</f>
        <v>10.466528783294454</v>
      </c>
      <c r="D192" s="375">
        <f>+'IBNR+Freq'!J196</f>
        <v>12832</v>
      </c>
      <c r="E192" s="256">
        <f>+'IBNR+Freq'!X196</f>
        <v>8.9992942426086451</v>
      </c>
      <c r="F192" s="375">
        <f t="shared" si="36"/>
        <v>12832</v>
      </c>
      <c r="G192" s="256">
        <f>+'IBNR+Freq'!Y196</f>
        <v>0.63389858025560519</v>
      </c>
      <c r="H192" s="375">
        <f t="shared" si="37"/>
        <v>12832</v>
      </c>
      <c r="I192" s="256">
        <f>++IFERROR(VLOOKUP($A192,UPP!$C$10:$V$329,13,FALSE),0)</f>
        <v>3.0104330252093021</v>
      </c>
      <c r="J192" s="257">
        <f t="shared" si="38"/>
        <v>12832</v>
      </c>
      <c r="K192" s="256">
        <f>+IFERROR(VLOOKUP($A192,UPP!$C$10:$V$329,14,FALSE),0)</f>
        <v>1.6739348014883724</v>
      </c>
      <c r="L192" s="257">
        <f t="shared" si="39"/>
        <v>12832</v>
      </c>
      <c r="M192" s="256">
        <f>+IFERROR(VLOOKUP($A192,UPP!$C$10:$V$329,15,FALSE),0)</f>
        <v>0.17456303330232559</v>
      </c>
      <c r="N192" s="257">
        <f t="shared" si="40"/>
        <v>12832</v>
      </c>
      <c r="O192" s="376">
        <f t="shared" si="45"/>
        <v>10.4539689487545</v>
      </c>
      <c r="P192" s="376">
        <f t="shared" si="46"/>
        <v>8.9884950895175155</v>
      </c>
      <c r="Q192" s="376">
        <f t="shared" si="47"/>
        <v>0.63313790195929853</v>
      </c>
      <c r="R192" s="256">
        <f>+O192*VLOOKUP($A192,UPP!$C195:$AC508,25,FALSE)+I192*(1-VLOOKUP($A192,UPP!$C195:$AC508,25,FALSE))</f>
        <v>3.0104330252093021</v>
      </c>
      <c r="S192" s="256">
        <f>+P192*VLOOKUP($A192,UPP!$C195:$AC508,26,FALSE)+K192*(1-VLOOKUP($A192,UPP!$C195:$AC508,26,FALSE))</f>
        <v>1.8202260072489551</v>
      </c>
      <c r="T192" s="256">
        <f>+Q192*VLOOKUP($A192,UPP!$C195:$AC508,27,FALSE)+M192*(1-VLOOKUP($A192,UPP!$C195:$AC508,27,FALSE))</f>
        <v>0.18373453067546502</v>
      </c>
      <c r="U192" s="256">
        <f t="shared" si="41"/>
        <v>4.8589308600000001</v>
      </c>
      <c r="V192" s="469">
        <f t="shared" si="42"/>
        <v>20.075601940231312</v>
      </c>
      <c r="W192" s="469">
        <f t="shared" si="43"/>
        <v>5.014393563133722</v>
      </c>
      <c r="X192" s="256">
        <f t="shared" si="44"/>
        <v>5.0140000000000002</v>
      </c>
      <c r="Y192" s="326"/>
      <c r="Z192" s="256">
        <f t="shared" si="33"/>
        <v>3.0101967462973374</v>
      </c>
      <c r="AA192" s="256">
        <f t="shared" si="34"/>
        <v>1.8200831437416385</v>
      </c>
      <c r="AB192" s="256">
        <f t="shared" si="35"/>
        <v>0.18372010996102464</v>
      </c>
      <c r="AC192" s="256"/>
      <c r="AG192" s="256"/>
      <c r="AH192" s="326"/>
    </row>
    <row r="193" spans="1:34" x14ac:dyDescent="0.2">
      <c r="A193" s="375">
        <f>+'IBNR+Freq'!B197</f>
        <v>859</v>
      </c>
      <c r="B193" s="375">
        <f>+'IBNR+Freq'!C197</f>
        <v>3</v>
      </c>
      <c r="C193" s="256">
        <f>+'IBNR+Freq'!W197</f>
        <v>0</v>
      </c>
      <c r="D193" s="375">
        <f>+'IBNR+Freq'!J197</f>
        <v>4724</v>
      </c>
      <c r="E193" s="256">
        <f>+'IBNR+Freq'!X197</f>
        <v>0</v>
      </c>
      <c r="F193" s="375">
        <f t="shared" si="36"/>
        <v>4724</v>
      </c>
      <c r="G193" s="256">
        <f>+'IBNR+Freq'!Y197</f>
        <v>0.15138767166898784</v>
      </c>
      <c r="H193" s="375">
        <f t="shared" si="37"/>
        <v>4724</v>
      </c>
      <c r="I193" s="256">
        <f>++IFERROR(VLOOKUP($A193,UPP!$C$10:$V$329,13,FALSE),0)</f>
        <v>3.5910479102748698</v>
      </c>
      <c r="J193" s="257">
        <f t="shared" si="38"/>
        <v>4724</v>
      </c>
      <c r="K193" s="256">
        <f>+IFERROR(VLOOKUP($A193,UPP!$C$10:$V$329,14,FALSE),0)</f>
        <v>1.3940775535994767</v>
      </c>
      <c r="L193" s="257">
        <f t="shared" si="39"/>
        <v>4724</v>
      </c>
      <c r="M193" s="256">
        <f>+IFERROR(VLOOKUP($A193,UPP!$C$10:$V$329,15,FALSE),0)</f>
        <v>0.20292017112565447</v>
      </c>
      <c r="N193" s="257">
        <f t="shared" si="40"/>
        <v>4724</v>
      </c>
      <c r="O193" s="376">
        <f t="shared" si="45"/>
        <v>0</v>
      </c>
      <c r="P193" s="376">
        <f t="shared" si="46"/>
        <v>0</v>
      </c>
      <c r="Q193" s="376">
        <f t="shared" si="47"/>
        <v>0.15120600646298504</v>
      </c>
      <c r="R193" s="256">
        <f>+O193*VLOOKUP($A193,UPP!$C196:$AC509,25,FALSE)+I193*(1-VLOOKUP($A193,UPP!$C196:$AC509,25,FALSE))</f>
        <v>3.5910479102748698</v>
      </c>
      <c r="S193" s="256">
        <f>+P193*VLOOKUP($A193,UPP!$C196:$AC509,26,FALSE)+K193*(1-VLOOKUP($A193,UPP!$C196:$AC509,26,FALSE))</f>
        <v>1.3801367780634819</v>
      </c>
      <c r="T193" s="256">
        <f>+Q193*VLOOKUP($A193,UPP!$C196:$AC509,27,FALSE)+M193*(1-VLOOKUP($A193,UPP!$C196:$AC509,27,FALSE))</f>
        <v>0.20240302947902777</v>
      </c>
      <c r="U193" s="256">
        <f t="shared" si="41"/>
        <v>5.1880456350000017</v>
      </c>
      <c r="V193" s="469">
        <f t="shared" si="42"/>
        <v>0.15120600646298504</v>
      </c>
      <c r="W193" s="469">
        <f t="shared" si="43"/>
        <v>5.1735877178173793</v>
      </c>
      <c r="X193" s="256">
        <f t="shared" si="44"/>
        <v>5.1740000000000004</v>
      </c>
      <c r="Y193" s="326"/>
      <c r="Z193" s="256">
        <f t="shared" si="33"/>
        <v>3.5913340801730329</v>
      </c>
      <c r="AA193" s="256">
        <f t="shared" si="34"/>
        <v>1.3802467608905278</v>
      </c>
      <c r="AB193" s="256">
        <f t="shared" si="35"/>
        <v>0.20241915893643994</v>
      </c>
      <c r="AC193" s="256"/>
      <c r="AG193" s="256"/>
      <c r="AH193" s="326"/>
    </row>
    <row r="194" spans="1:34" x14ac:dyDescent="0.2">
      <c r="A194" s="375">
        <f>+'IBNR+Freq'!B198</f>
        <v>860</v>
      </c>
      <c r="B194" s="375">
        <f>+'IBNR+Freq'!C198</f>
        <v>3</v>
      </c>
      <c r="C194" s="256">
        <f>+'IBNR+Freq'!W198</f>
        <v>0</v>
      </c>
      <c r="D194" s="375">
        <f>+'IBNR+Freq'!J198</f>
        <v>8998</v>
      </c>
      <c r="E194" s="256">
        <f>+'IBNR+Freq'!X198</f>
        <v>0</v>
      </c>
      <c r="F194" s="375">
        <f t="shared" si="36"/>
        <v>8998</v>
      </c>
      <c r="G194" s="256">
        <f>+'IBNR+Freq'!Y198</f>
        <v>6.5717456044258035E-2</v>
      </c>
      <c r="H194" s="375">
        <f t="shared" si="37"/>
        <v>8998</v>
      </c>
      <c r="I194" s="256">
        <f>++IFERROR(VLOOKUP($A194,UPP!$C$10:$V$329,13,FALSE),0)</f>
        <v>3.7045925377083027</v>
      </c>
      <c r="J194" s="257">
        <f t="shared" si="38"/>
        <v>8998</v>
      </c>
      <c r="K194" s="256">
        <f>+IFERROR(VLOOKUP($A194,UPP!$C$10:$V$329,14,FALSE),0)</f>
        <v>1.4308413611228659</v>
      </c>
      <c r="L194" s="257">
        <f t="shared" si="39"/>
        <v>8998</v>
      </c>
      <c r="M194" s="256">
        <f>+IFERROR(VLOOKUP($A194,UPP!$C$10:$V$329,15,FALSE),0)</f>
        <v>0.20819326616883119</v>
      </c>
      <c r="N194" s="257">
        <f t="shared" si="40"/>
        <v>8998</v>
      </c>
      <c r="O194" s="376">
        <f t="shared" si="45"/>
        <v>0</v>
      </c>
      <c r="P194" s="376">
        <f t="shared" si="46"/>
        <v>0</v>
      </c>
      <c r="Q194" s="376">
        <f t="shared" si="47"/>
        <v>6.5638595097004926E-2</v>
      </c>
      <c r="R194" s="256">
        <f>+O194*VLOOKUP($A194,UPP!$C197:$AC510,25,FALSE)+I194*(1-VLOOKUP($A194,UPP!$C197:$AC510,25,FALSE))</f>
        <v>3.7045925377083027</v>
      </c>
      <c r="S194" s="256">
        <f>+P194*VLOOKUP($A194,UPP!$C197:$AC510,26,FALSE)+K194*(1-VLOOKUP($A194,UPP!$C197:$AC510,26,FALSE))</f>
        <v>1.4165329475116373</v>
      </c>
      <c r="T194" s="256">
        <f>+Q194*VLOOKUP($A194,UPP!$C197:$AC510,27,FALSE)+M194*(1-VLOOKUP($A194,UPP!$C197:$AC510,27,FALSE))</f>
        <v>0.20534217274739466</v>
      </c>
      <c r="U194" s="256">
        <f t="shared" si="41"/>
        <v>5.343627165</v>
      </c>
      <c r="V194" s="469">
        <f t="shared" si="42"/>
        <v>6.5638595097004926E-2</v>
      </c>
      <c r="W194" s="469">
        <f t="shared" si="43"/>
        <v>5.3264676579673349</v>
      </c>
      <c r="X194" s="256">
        <f t="shared" si="44"/>
        <v>5.3259999999999996</v>
      </c>
      <c r="Y194" s="326"/>
      <c r="Z194" s="256">
        <f t="shared" si="33"/>
        <v>3.7042672785821353</v>
      </c>
      <c r="AA194" s="256">
        <f t="shared" si="34"/>
        <v>1.4164085774860529</v>
      </c>
      <c r="AB194" s="256">
        <f t="shared" si="35"/>
        <v>0.20532414393181148</v>
      </c>
      <c r="AC194" s="256"/>
      <c r="AG194" s="256"/>
      <c r="AH194" s="326"/>
    </row>
    <row r="195" spans="1:34" x14ac:dyDescent="0.2">
      <c r="A195" s="375">
        <f>+'IBNR+Freq'!B199</f>
        <v>862</v>
      </c>
      <c r="B195" s="375">
        <f>+'IBNR+Freq'!C199</f>
        <v>3</v>
      </c>
      <c r="C195" s="256">
        <f>+'IBNR+Freq'!W199</f>
        <v>4.9447088231010765</v>
      </c>
      <c r="D195" s="375">
        <f>+'IBNR+Freq'!J199</f>
        <v>16328</v>
      </c>
      <c r="E195" s="256">
        <f>+'IBNR+Freq'!X199</f>
        <v>3.1357290862264402</v>
      </c>
      <c r="F195" s="375">
        <f t="shared" si="36"/>
        <v>16328</v>
      </c>
      <c r="G195" s="256">
        <f>+'IBNR+Freq'!Y199</f>
        <v>0.13303916450223935</v>
      </c>
      <c r="H195" s="375">
        <f t="shared" si="37"/>
        <v>16328</v>
      </c>
      <c r="I195" s="256">
        <f>++IFERROR(VLOOKUP($A195,UPP!$C$10:$V$329,13,FALSE),0)</f>
        <v>2.6448564552909408</v>
      </c>
      <c r="J195" s="257">
        <f t="shared" si="38"/>
        <v>16328</v>
      </c>
      <c r="K195" s="256">
        <f>+IFERROR(VLOOKUP($A195,UPP!$C$10:$V$329,14,FALSE),0)</f>
        <v>2.318026628735145</v>
      </c>
      <c r="L195" s="257">
        <f t="shared" si="39"/>
        <v>16328</v>
      </c>
      <c r="M195" s="256">
        <f>+IFERROR(VLOOKUP($A195,UPP!$C$10:$V$329,15,FALSE),0)</f>
        <v>0.18925912097391576</v>
      </c>
      <c r="N195" s="257">
        <f t="shared" si="40"/>
        <v>16328</v>
      </c>
      <c r="O195" s="376">
        <f t="shared" si="45"/>
        <v>4.9387751725133553</v>
      </c>
      <c r="P195" s="376">
        <f t="shared" si="46"/>
        <v>3.1319662113229687</v>
      </c>
      <c r="Q195" s="376">
        <f t="shared" si="47"/>
        <v>0.13287951750483668</v>
      </c>
      <c r="R195" s="256">
        <f>+O195*VLOOKUP($A195,UPP!$C198:$AC511,25,FALSE)+I195*(1-VLOOKUP($A195,UPP!$C198:$AC511,25,FALSE))</f>
        <v>2.6677956424631648</v>
      </c>
      <c r="S195" s="256">
        <f>+P195*VLOOKUP($A195,UPP!$C198:$AC511,26,FALSE)+K195*(1-VLOOKUP($A195,UPP!$C198:$AC511,26,FALSE))</f>
        <v>2.3343054203869014</v>
      </c>
      <c r="T195" s="256">
        <f>+Q195*VLOOKUP($A195,UPP!$C198:$AC511,27,FALSE)+M195*(1-VLOOKUP($A195,UPP!$C198:$AC511,27,FALSE))</f>
        <v>0.18813152890453419</v>
      </c>
      <c r="U195" s="256">
        <f t="shared" si="41"/>
        <v>5.1521422050000014</v>
      </c>
      <c r="V195" s="469">
        <f t="shared" si="42"/>
        <v>8.2036209013411607</v>
      </c>
      <c r="W195" s="469">
        <f t="shared" si="43"/>
        <v>5.1902325917545999</v>
      </c>
      <c r="X195" s="256">
        <f t="shared" si="44"/>
        <v>5.19</v>
      </c>
      <c r="Y195" s="326"/>
      <c r="Z195" s="256">
        <f t="shared" si="33"/>
        <v>2.6676760895802403</v>
      </c>
      <c r="AA195" s="256">
        <f t="shared" si="34"/>
        <v>2.3342008123209044</v>
      </c>
      <c r="AB195" s="256">
        <f t="shared" si="35"/>
        <v>0.18812309809885644</v>
      </c>
      <c r="AC195" s="256"/>
      <c r="AG195" s="256"/>
      <c r="AH195" s="326"/>
    </row>
    <row r="196" spans="1:34" x14ac:dyDescent="0.2">
      <c r="A196" s="375">
        <f>+'IBNR+Freq'!B200</f>
        <v>865</v>
      </c>
      <c r="B196" s="375">
        <f>+'IBNR+Freq'!C200</f>
        <v>3</v>
      </c>
      <c r="C196" s="256">
        <f>+'IBNR+Freq'!W200</f>
        <v>0.96530891130404595</v>
      </c>
      <c r="D196" s="375">
        <f>+'IBNR+Freq'!J200</f>
        <v>1337365</v>
      </c>
      <c r="E196" s="256">
        <f>+'IBNR+Freq'!X200</f>
        <v>0.59924206831789073</v>
      </c>
      <c r="F196" s="375">
        <f t="shared" si="36"/>
        <v>1337365</v>
      </c>
      <c r="G196" s="256">
        <f>+'IBNR+Freq'!Y200</f>
        <v>0.18126936355308262</v>
      </c>
      <c r="H196" s="375">
        <f t="shared" si="37"/>
        <v>1337365</v>
      </c>
      <c r="I196" s="256">
        <f>++IFERROR(VLOOKUP($A196,UPP!$C$10:$V$329,13,FALSE),0)</f>
        <v>0.81679624802721096</v>
      </c>
      <c r="J196" s="257">
        <f t="shared" si="38"/>
        <v>1337365</v>
      </c>
      <c r="K196" s="256">
        <f>+IFERROR(VLOOKUP($A196,UPP!$C$10:$V$329,14,FALSE),0)</f>
        <v>0.78687400923809525</v>
      </c>
      <c r="L196" s="257">
        <f t="shared" si="39"/>
        <v>1337365</v>
      </c>
      <c r="M196" s="256">
        <f>+IFERROR(VLOOKUP($A196,UPP!$C$10:$V$329,15,FALSE),0)</f>
        <v>0.17953343273469388</v>
      </c>
      <c r="N196" s="257">
        <f t="shared" si="40"/>
        <v>1337365</v>
      </c>
      <c r="O196" s="376">
        <f t="shared" si="45"/>
        <v>0.96415054061048111</v>
      </c>
      <c r="P196" s="376">
        <f t="shared" si="46"/>
        <v>0.59852297783590924</v>
      </c>
      <c r="Q196" s="376">
        <f t="shared" si="47"/>
        <v>0.18105184031681892</v>
      </c>
      <c r="R196" s="256">
        <f>+O196*VLOOKUP($A196,UPP!$C199:$AC512,25,FALSE)+I196*(1-VLOOKUP($A196,UPP!$C199:$AC512,25,FALSE))</f>
        <v>0.83300522021137069</v>
      </c>
      <c r="S196" s="256">
        <f>+P196*VLOOKUP($A196,UPP!$C199:$AC512,26,FALSE)+K196*(1-VLOOKUP($A196,UPP!$C199:$AC512,26,FALSE))</f>
        <v>0.7190676379333083</v>
      </c>
      <c r="T196" s="256">
        <f>+Q196*VLOOKUP($A196,UPP!$C199:$AC512,27,FALSE)+M196*(1-VLOOKUP($A196,UPP!$C199:$AC512,27,FALSE))</f>
        <v>0.18017116391918642</v>
      </c>
      <c r="U196" s="256">
        <f t="shared" si="41"/>
        <v>1.7832036899999999</v>
      </c>
      <c r="V196" s="469">
        <f t="shared" si="42"/>
        <v>1.7437253587632093</v>
      </c>
      <c r="W196" s="469">
        <f t="shared" si="43"/>
        <v>1.7322440220638655</v>
      </c>
      <c r="X196" s="256">
        <f t="shared" si="44"/>
        <v>1.744</v>
      </c>
      <c r="Y196" s="326"/>
      <c r="Z196" s="256">
        <f t="shared" si="33"/>
        <v>0.83865846009256373</v>
      </c>
      <c r="AA196" s="256">
        <f t="shared" si="34"/>
        <v>0.72394763357968417</v>
      </c>
      <c r="AB196" s="256">
        <f t="shared" si="35"/>
        <v>0.18139390632775196</v>
      </c>
      <c r="AC196" s="256"/>
      <c r="AG196" s="256"/>
      <c r="AH196" s="326"/>
    </row>
    <row r="197" spans="1:34" x14ac:dyDescent="0.2">
      <c r="A197" s="375">
        <f>+'IBNR+Freq'!B201</f>
        <v>880</v>
      </c>
      <c r="B197" s="375">
        <f>+'IBNR+Freq'!C201</f>
        <v>3</v>
      </c>
      <c r="C197" s="256">
        <f>+'IBNR+Freq'!W201</f>
        <v>2.3054072956956952</v>
      </c>
      <c r="D197" s="375">
        <f>+'IBNR+Freq'!J201</f>
        <v>186588</v>
      </c>
      <c r="E197" s="256">
        <f>+'IBNR+Freq'!X201</f>
        <v>1.3538066722371209</v>
      </c>
      <c r="F197" s="375">
        <f t="shared" si="36"/>
        <v>186588</v>
      </c>
      <c r="G197" s="256">
        <f>+'IBNR+Freq'!Y201</f>
        <v>0.12285754967046868</v>
      </c>
      <c r="H197" s="375">
        <f t="shared" si="37"/>
        <v>186588</v>
      </c>
      <c r="I197" s="256">
        <f>++IFERROR(VLOOKUP($A197,UPP!$C$10:$V$329,13,FALSE),0)</f>
        <v>2.4023194439224596</v>
      </c>
      <c r="J197" s="257">
        <f t="shared" si="38"/>
        <v>186588</v>
      </c>
      <c r="K197" s="256">
        <f>+IFERROR(VLOOKUP($A197,UPP!$C$10:$V$329,14,FALSE),0)</f>
        <v>2.0803924612015376</v>
      </c>
      <c r="L197" s="257">
        <f t="shared" si="39"/>
        <v>186588</v>
      </c>
      <c r="M197" s="256">
        <f>+IFERROR(VLOOKUP($A197,UPP!$C$10:$V$329,15,FALSE),0)</f>
        <v>0.14883056487600421</v>
      </c>
      <c r="N197" s="257">
        <f t="shared" si="40"/>
        <v>186588</v>
      </c>
      <c r="O197" s="376">
        <f t="shared" si="45"/>
        <v>2.3026408069408606</v>
      </c>
      <c r="P197" s="376">
        <f t="shared" si="46"/>
        <v>1.3521821042304365</v>
      </c>
      <c r="Q197" s="376">
        <f t="shared" si="47"/>
        <v>0.12271012061086412</v>
      </c>
      <c r="R197" s="256">
        <f>+O197*VLOOKUP($A197,UPP!$C200:$AC513,25,FALSE)+I197*(1-VLOOKUP($A197,UPP!$C200:$AC513,25,FALSE))</f>
        <v>2.3993290848130115</v>
      </c>
      <c r="S197" s="256">
        <f>+P197*VLOOKUP($A197,UPP!$C200:$AC513,26,FALSE)+K197*(1-VLOOKUP($A197,UPP!$C200:$AC513,26,FALSE))</f>
        <v>2.0075714255044277</v>
      </c>
      <c r="T197" s="256">
        <f>+Q197*VLOOKUP($A197,UPP!$C200:$AC513,27,FALSE)+M197*(1-VLOOKUP($A197,UPP!$C200:$AC513,27,FALSE))</f>
        <v>0.14595731600683881</v>
      </c>
      <c r="U197" s="256">
        <f t="shared" si="41"/>
        <v>4.6315424700000012</v>
      </c>
      <c r="V197" s="469">
        <f t="shared" si="42"/>
        <v>3.7775330317821609</v>
      </c>
      <c r="W197" s="469">
        <f t="shared" si="43"/>
        <v>4.5528578263242778</v>
      </c>
      <c r="X197" s="256">
        <f t="shared" si="44"/>
        <v>4.5529999999999999</v>
      </c>
      <c r="Y197" s="326"/>
      <c r="Z197" s="256">
        <f t="shared" si="33"/>
        <v>2.3994040094973017</v>
      </c>
      <c r="AA197" s="256">
        <f t="shared" si="34"/>
        <v>2.0076341166359604</v>
      </c>
      <c r="AB197" s="256">
        <f t="shared" si="35"/>
        <v>0.14596187386673842</v>
      </c>
      <c r="AC197" s="256"/>
      <c r="AG197" s="256"/>
      <c r="AH197" s="326"/>
    </row>
    <row r="198" spans="1:34" x14ac:dyDescent="0.2">
      <c r="A198" s="375">
        <f>+'IBNR+Freq'!B202</f>
        <v>882</v>
      </c>
      <c r="B198" s="375">
        <f>+'IBNR+Freq'!C202</f>
        <v>3</v>
      </c>
      <c r="C198" s="256">
        <f>+'IBNR+Freq'!W202</f>
        <v>0.52216327240601734</v>
      </c>
      <c r="D198" s="375">
        <f>+'IBNR+Freq'!J202</f>
        <v>24669</v>
      </c>
      <c r="E198" s="256">
        <f>+'IBNR+Freq'!X202</f>
        <v>2.6304157044994958</v>
      </c>
      <c r="F198" s="375">
        <f t="shared" si="36"/>
        <v>24669</v>
      </c>
      <c r="G198" s="256">
        <f>+'IBNR+Freq'!Y202</f>
        <v>0.2484207757707603</v>
      </c>
      <c r="H198" s="375">
        <f t="shared" si="37"/>
        <v>24669</v>
      </c>
      <c r="I198" s="256">
        <f>++IFERROR(VLOOKUP($A198,UPP!$C$10:$V$329,13,FALSE),0)</f>
        <v>2.0674791431967066</v>
      </c>
      <c r="J198" s="257">
        <f t="shared" si="38"/>
        <v>24669</v>
      </c>
      <c r="K198" s="256">
        <f>+IFERROR(VLOOKUP($A198,UPP!$C$10:$V$329,14,FALSE),0)</f>
        <v>2.1804561455571827</v>
      </c>
      <c r="L198" s="257">
        <f t="shared" si="39"/>
        <v>24669</v>
      </c>
      <c r="M198" s="256">
        <f>+IFERROR(VLOOKUP($A198,UPP!$C$10:$V$329,15,FALSE),0)</f>
        <v>0.16220269624611167</v>
      </c>
      <c r="N198" s="257">
        <f t="shared" si="40"/>
        <v>24669</v>
      </c>
      <c r="O198" s="376">
        <f t="shared" si="45"/>
        <v>0.52153667647913016</v>
      </c>
      <c r="P198" s="376">
        <f t="shared" si="46"/>
        <v>2.6272592056540964</v>
      </c>
      <c r="Q198" s="376">
        <f t="shared" si="47"/>
        <v>0.24812267083983539</v>
      </c>
      <c r="R198" s="256">
        <f>+O198*VLOOKUP($A198,UPP!$C201:$AC514,25,FALSE)+I198*(1-VLOOKUP($A198,UPP!$C201:$AC514,25,FALSE))</f>
        <v>2.0520197185295306</v>
      </c>
      <c r="S198" s="256">
        <f>+P198*VLOOKUP($A198,UPP!$C201:$AC514,26,FALSE)+K198*(1-VLOOKUP($A198,UPP!$C201:$AC514,26,FALSE))</f>
        <v>2.1938602373600897</v>
      </c>
      <c r="T198" s="256">
        <f>+Q198*VLOOKUP($A198,UPP!$C201:$AC514,27,FALSE)+M198*(1-VLOOKUP($A198,UPP!$C201:$AC514,27,FALSE))</f>
        <v>0.16478029548392337</v>
      </c>
      <c r="U198" s="256">
        <f t="shared" si="41"/>
        <v>4.4101379850000013</v>
      </c>
      <c r="V198" s="469">
        <f t="shared" si="42"/>
        <v>3.3969185529730619</v>
      </c>
      <c r="W198" s="469">
        <f t="shared" si="43"/>
        <v>4.4106602513735433</v>
      </c>
      <c r="X198" s="256">
        <f t="shared" si="44"/>
        <v>4.41</v>
      </c>
      <c r="Y198" s="326"/>
      <c r="Z198" s="256">
        <f t="shared" si="33"/>
        <v>2.051712542560292</v>
      </c>
      <c r="AA198" s="256">
        <f t="shared" si="34"/>
        <v>2.1935318286519769</v>
      </c>
      <c r="AB198" s="256">
        <f t="shared" si="35"/>
        <v>0.16475562878773151</v>
      </c>
      <c r="AC198" s="256"/>
      <c r="AG198" s="256"/>
      <c r="AH198" s="326"/>
    </row>
    <row r="199" spans="1:34" x14ac:dyDescent="0.2">
      <c r="A199" s="375">
        <f>+'IBNR+Freq'!B203</f>
        <v>884</v>
      </c>
      <c r="B199" s="375">
        <f>+'IBNR+Freq'!C203</f>
        <v>3</v>
      </c>
      <c r="C199" s="256">
        <f>+'IBNR+Freq'!W203</f>
        <v>0</v>
      </c>
      <c r="D199" s="375">
        <f>+'IBNR+Freq'!J203</f>
        <v>83495</v>
      </c>
      <c r="E199" s="256">
        <f>+'IBNR+Freq'!X203</f>
        <v>0.15475012514732472</v>
      </c>
      <c r="F199" s="375">
        <f t="shared" si="36"/>
        <v>83495</v>
      </c>
      <c r="G199" s="256">
        <f>+'IBNR+Freq'!Y203</f>
        <v>2.4485107870062268E-2</v>
      </c>
      <c r="H199" s="375">
        <f t="shared" si="37"/>
        <v>83495</v>
      </c>
      <c r="I199" s="256">
        <f>++IFERROR(VLOOKUP($A199,UPP!$C$10:$V$329,13,FALSE),0)</f>
        <v>0.3225824797843666</v>
      </c>
      <c r="J199" s="257">
        <f t="shared" si="38"/>
        <v>83495</v>
      </c>
      <c r="K199" s="256">
        <f>+IFERROR(VLOOKUP($A199,UPP!$C$10:$V$329,14,FALSE),0)</f>
        <v>0.24758205323450136</v>
      </c>
      <c r="L199" s="257">
        <f t="shared" si="39"/>
        <v>83495</v>
      </c>
      <c r="M199" s="256">
        <f>+IFERROR(VLOOKUP($A199,UPP!$C$10:$V$329,15,FALSE),0)</f>
        <v>2.8225966981132077E-2</v>
      </c>
      <c r="N199" s="257">
        <f t="shared" si="40"/>
        <v>83495</v>
      </c>
      <c r="O199" s="376">
        <f t="shared" si="45"/>
        <v>0</v>
      </c>
      <c r="P199" s="376">
        <f t="shared" si="46"/>
        <v>0.15456442499714793</v>
      </c>
      <c r="Q199" s="376">
        <f t="shared" si="47"/>
        <v>2.4455725740618193E-2</v>
      </c>
      <c r="R199" s="256">
        <f>+O199*VLOOKUP($A199,UPP!$C202:$AC515,25,FALSE)+I199*(1-VLOOKUP($A199,UPP!$C202:$AC515,25,FALSE))</f>
        <v>0.31613083018867927</v>
      </c>
      <c r="S199" s="256">
        <f>+P199*VLOOKUP($A199,UPP!$C202:$AC515,26,FALSE)+K199*(1-VLOOKUP($A199,UPP!$C202:$AC515,26,FALSE))</f>
        <v>0.24200099554026014</v>
      </c>
      <c r="T199" s="256">
        <f>+Q199*VLOOKUP($A199,UPP!$C202:$AC515,27,FALSE)+M199*(1-VLOOKUP($A199,UPP!$C202:$AC515,27,FALSE))</f>
        <v>2.7962050094296104E-2</v>
      </c>
      <c r="U199" s="256">
        <f t="shared" si="41"/>
        <v>0.59839050000000005</v>
      </c>
      <c r="V199" s="469">
        <f t="shared" si="42"/>
        <v>0.17902015073776611</v>
      </c>
      <c r="W199" s="469">
        <f t="shared" si="43"/>
        <v>0.58609387582323547</v>
      </c>
      <c r="X199" s="256">
        <f t="shared" si="44"/>
        <v>0.58599999999999997</v>
      </c>
      <c r="Y199" s="326"/>
      <c r="Z199" s="256">
        <f t="shared" ref="Z199:Z262" si="48">R199/SUM($R199:$T199)*$X199</f>
        <v>0.3160801948840663</v>
      </c>
      <c r="AA199" s="256">
        <f t="shared" ref="AA199:AA262" si="49">S199/SUM($R199:$T199)*$X199</f>
        <v>0.24196223375888468</v>
      </c>
      <c r="AB199" s="256">
        <f t="shared" ref="AB199:AB262" si="50">T199/SUM($R199:$T199)*$X199</f>
        <v>2.7957571357048992E-2</v>
      </c>
      <c r="AC199" s="256"/>
      <c r="AG199" s="256"/>
      <c r="AH199" s="326"/>
    </row>
    <row r="200" spans="1:34" x14ac:dyDescent="0.2">
      <c r="A200" s="375">
        <f>+'IBNR+Freq'!B204</f>
        <v>885</v>
      </c>
      <c r="B200" s="375">
        <f>+'IBNR+Freq'!C204</f>
        <v>3</v>
      </c>
      <c r="C200" s="256">
        <f>+'IBNR+Freq'!W204</f>
        <v>4.3093419833949369</v>
      </c>
      <c r="D200" s="375">
        <f>+'IBNR+Freq'!J204</f>
        <v>55999</v>
      </c>
      <c r="E200" s="256">
        <f>+'IBNR+Freq'!X204</f>
        <v>4.0194090336389321</v>
      </c>
      <c r="F200" s="375">
        <f t="shared" ref="F200:F263" si="51">++D200</f>
        <v>55999</v>
      </c>
      <c r="G200" s="256">
        <f>+'IBNR+Freq'!Y204</f>
        <v>0.11332631357799536</v>
      </c>
      <c r="H200" s="375">
        <f t="shared" ref="H200:H263" si="52">+F200</f>
        <v>55999</v>
      </c>
      <c r="I200" s="256">
        <f>++IFERROR(VLOOKUP($A200,UPP!$C$10:$V$329,13,FALSE),0)</f>
        <v>1.340497511006135</v>
      </c>
      <c r="J200" s="257">
        <f t="shared" ref="J200:J263" si="53">+D200</f>
        <v>55999</v>
      </c>
      <c r="K200" s="256">
        <f>+IFERROR(VLOOKUP($A200,UPP!$C$10:$V$329,14,FALSE),0)</f>
        <v>1.2077429265828223</v>
      </c>
      <c r="L200" s="257">
        <f t="shared" ref="L200:L263" si="54">+D200</f>
        <v>55999</v>
      </c>
      <c r="M200" s="256">
        <f>+IFERROR(VLOOKUP($A200,UPP!$C$10:$V$329,15,FALSE),0)</f>
        <v>9.0661667411042979E-2</v>
      </c>
      <c r="N200" s="257">
        <f t="shared" ref="N200:N263" si="55">+D200</f>
        <v>55999</v>
      </c>
      <c r="O200" s="376">
        <f t="shared" si="45"/>
        <v>4.3041707730148628</v>
      </c>
      <c r="P200" s="376">
        <f t="shared" si="46"/>
        <v>4.0145857427985652</v>
      </c>
      <c r="Q200" s="376">
        <f t="shared" si="47"/>
        <v>0.11319032200170176</v>
      </c>
      <c r="R200" s="256">
        <f>+O200*VLOOKUP($A200,UPP!$C203:$AC516,25,FALSE)+I200*(1-VLOOKUP($A200,UPP!$C203:$AC516,25,FALSE))</f>
        <v>1.3701342436262223</v>
      </c>
      <c r="S200" s="256">
        <f>+P200*VLOOKUP($A200,UPP!$C203:$AC516,26,FALSE)+K200*(1-VLOOKUP($A200,UPP!$C203:$AC516,26,FALSE))</f>
        <v>1.3200166392314521</v>
      </c>
      <c r="T200" s="256">
        <f>+Q200*VLOOKUP($A200,UPP!$C203:$AC516,27,FALSE)+M200*(1-VLOOKUP($A200,UPP!$C203:$AC516,27,FALSE))</f>
        <v>9.1788100140575909E-2</v>
      </c>
      <c r="U200" s="256">
        <f t="shared" ref="U200:U263" si="56">+I200+K200+M200</f>
        <v>2.6389021050000006</v>
      </c>
      <c r="V200" s="469">
        <f t="shared" ref="V200:V263" si="57">+O200+P200+Q200</f>
        <v>8.4319468378151292</v>
      </c>
      <c r="W200" s="469">
        <f t="shared" ref="W200:W263" si="58">+R200+S200+T200</f>
        <v>2.7819389829982502</v>
      </c>
      <c r="X200" s="256">
        <f t="shared" ref="X200:X263" si="59">+ROUND(MEDIAN(U200:W200),3)</f>
        <v>2.782</v>
      </c>
      <c r="Y200" s="326"/>
      <c r="Z200" s="256">
        <f t="shared" si="48"/>
        <v>1.370164295142108</v>
      </c>
      <c r="AA200" s="256">
        <f t="shared" si="49"/>
        <v>1.3200455915046967</v>
      </c>
      <c r="AB200" s="256">
        <f t="shared" si="50"/>
        <v>9.1790113353195271E-2</v>
      </c>
      <c r="AC200" s="256"/>
      <c r="AG200" s="256"/>
      <c r="AH200" s="326"/>
    </row>
    <row r="201" spans="1:34" x14ac:dyDescent="0.2">
      <c r="A201" s="375">
        <f>+'IBNR+Freq'!B205</f>
        <v>886</v>
      </c>
      <c r="B201" s="375">
        <f>+'IBNR+Freq'!C205</f>
        <v>3</v>
      </c>
      <c r="C201" s="256">
        <f>+'IBNR+Freq'!W205</f>
        <v>0.95295054709793603</v>
      </c>
      <c r="D201" s="375">
        <f>+'IBNR+Freq'!J205</f>
        <v>31395</v>
      </c>
      <c r="E201" s="256">
        <f>+'IBNR+Freq'!X205</f>
        <v>2.1599655488435294</v>
      </c>
      <c r="F201" s="375">
        <f t="shared" si="51"/>
        <v>31395</v>
      </c>
      <c r="G201" s="256">
        <f>+'IBNR+Freq'!Y205</f>
        <v>0.24327859693968218</v>
      </c>
      <c r="H201" s="375">
        <f t="shared" si="52"/>
        <v>31395</v>
      </c>
      <c r="I201" s="256">
        <f>++IFERROR(VLOOKUP($A201,UPP!$C$10:$V$329,13,FALSE),0)</f>
        <v>0.81708557274602389</v>
      </c>
      <c r="J201" s="257">
        <f t="shared" si="53"/>
        <v>31395</v>
      </c>
      <c r="K201" s="256">
        <f>+IFERROR(VLOOKUP($A201,UPP!$C$10:$V$329,14,FALSE),0)</f>
        <v>0.65122255189860845</v>
      </c>
      <c r="L201" s="257">
        <f t="shared" si="54"/>
        <v>31395</v>
      </c>
      <c r="M201" s="256">
        <f>+IFERROR(VLOOKUP($A201,UPP!$C$10:$V$329,15,FALSE),0)</f>
        <v>6.9555460355367804E-2</v>
      </c>
      <c r="N201" s="257">
        <f t="shared" si="55"/>
        <v>31395</v>
      </c>
      <c r="O201" s="376">
        <f t="shared" si="45"/>
        <v>0.95180700644141858</v>
      </c>
      <c r="P201" s="376">
        <f t="shared" si="46"/>
        <v>2.1573735901849171</v>
      </c>
      <c r="Q201" s="376">
        <f t="shared" si="47"/>
        <v>0.24298666262335455</v>
      </c>
      <c r="R201" s="256">
        <f>+O201*VLOOKUP($A201,UPP!$C204:$AC517,25,FALSE)+I201*(1-VLOOKUP($A201,UPP!$C204:$AC517,25,FALSE))</f>
        <v>0.81843278708297784</v>
      </c>
      <c r="S201" s="256">
        <f>+P201*VLOOKUP($A201,UPP!$C204:$AC517,26,FALSE)+K201*(1-VLOOKUP($A201,UPP!$C204:$AC517,26,FALSE))</f>
        <v>0.69640708304719778</v>
      </c>
      <c r="T201" s="256">
        <f>+Q201*VLOOKUP($A201,UPP!$C204:$AC517,27,FALSE)+M201*(1-VLOOKUP($A201,UPP!$C204:$AC517,27,FALSE))</f>
        <v>7.4758396423407397E-2</v>
      </c>
      <c r="U201" s="256">
        <f t="shared" si="56"/>
        <v>1.5378635850000002</v>
      </c>
      <c r="V201" s="469">
        <f t="shared" si="57"/>
        <v>3.3521672592496903</v>
      </c>
      <c r="W201" s="469">
        <f t="shared" si="58"/>
        <v>1.5895982665535831</v>
      </c>
      <c r="X201" s="256">
        <f t="shared" si="59"/>
        <v>1.59</v>
      </c>
      <c r="Y201" s="326"/>
      <c r="Z201" s="256">
        <f t="shared" si="48"/>
        <v>0.81863962665441781</v>
      </c>
      <c r="AA201" s="256">
        <f t="shared" si="49"/>
        <v>0.69658308350182108</v>
      </c>
      <c r="AB201" s="256">
        <f t="shared" si="50"/>
        <v>7.477728984376128E-2</v>
      </c>
      <c r="AC201" s="256"/>
      <c r="AG201" s="256"/>
      <c r="AH201" s="326"/>
    </row>
    <row r="202" spans="1:34" x14ac:dyDescent="0.2">
      <c r="A202" s="375">
        <f>+'IBNR+Freq'!B206</f>
        <v>887</v>
      </c>
      <c r="B202" s="375">
        <f>+'IBNR+Freq'!C206</f>
        <v>3</v>
      </c>
      <c r="C202" s="256">
        <f>+'IBNR+Freq'!W206</f>
        <v>0</v>
      </c>
      <c r="D202" s="375">
        <f>+'IBNR+Freq'!J206</f>
        <v>110093</v>
      </c>
      <c r="E202" s="256">
        <f>+'IBNR+Freq'!X206</f>
        <v>0</v>
      </c>
      <c r="F202" s="375">
        <f t="shared" si="51"/>
        <v>110093</v>
      </c>
      <c r="G202" s="256">
        <f>+'IBNR+Freq'!Y206</f>
        <v>0.23898327848572265</v>
      </c>
      <c r="H202" s="375">
        <f t="shared" si="52"/>
        <v>110093</v>
      </c>
      <c r="I202" s="256">
        <f>++IFERROR(VLOOKUP($A202,UPP!$C$10:$V$329,13,FALSE),0)</f>
        <v>0.39638098462004412</v>
      </c>
      <c r="J202" s="257">
        <f t="shared" si="53"/>
        <v>110093</v>
      </c>
      <c r="K202" s="256">
        <f>+IFERROR(VLOOKUP($A202,UPP!$C$10:$V$329,14,FALSE),0)</f>
        <v>0.27965529589757709</v>
      </c>
      <c r="L202" s="257">
        <f t="shared" si="54"/>
        <v>110093</v>
      </c>
      <c r="M202" s="256">
        <f>+IFERROR(VLOOKUP($A202,UPP!$C$10:$V$329,15,FALSE),0)</f>
        <v>5.9984034482378865E-2</v>
      </c>
      <c r="N202" s="257">
        <f t="shared" si="55"/>
        <v>110093</v>
      </c>
      <c r="O202" s="376">
        <f t="shared" si="45"/>
        <v>0</v>
      </c>
      <c r="P202" s="376">
        <f t="shared" si="46"/>
        <v>0</v>
      </c>
      <c r="Q202" s="376">
        <f t="shared" si="47"/>
        <v>0.23869649855153979</v>
      </c>
      <c r="R202" s="256">
        <f>+O202*VLOOKUP($A202,UPP!$C205:$AC518,25,FALSE)+I202*(1-VLOOKUP($A202,UPP!$C205:$AC518,25,FALSE))</f>
        <v>0.38845336492764321</v>
      </c>
      <c r="S202" s="256">
        <f>+P202*VLOOKUP($A202,UPP!$C205:$AC518,26,FALSE)+K202*(1-VLOOKUP($A202,UPP!$C205:$AC518,26,FALSE))</f>
        <v>0.26007942518474669</v>
      </c>
      <c r="T202" s="256">
        <f>+Q202*VLOOKUP($A202,UPP!$C205:$AC518,27,FALSE)+M202*(1-VLOOKUP($A202,UPP!$C205:$AC518,27,FALSE))</f>
        <v>7.4281031607911746E-2</v>
      </c>
      <c r="U202" s="256">
        <f t="shared" si="56"/>
        <v>0.73602031500000009</v>
      </c>
      <c r="V202" s="469">
        <f t="shared" si="57"/>
        <v>0.23869649855153979</v>
      </c>
      <c r="W202" s="469">
        <f t="shared" si="58"/>
        <v>0.72281382172030162</v>
      </c>
      <c r="X202" s="256">
        <f t="shared" si="59"/>
        <v>0.72299999999999998</v>
      </c>
      <c r="Y202" s="326"/>
      <c r="Z202" s="256">
        <f t="shared" si="48"/>
        <v>0.38855342053954767</v>
      </c>
      <c r="AA202" s="256">
        <f t="shared" si="49"/>
        <v>0.26014641496622404</v>
      </c>
      <c r="AB202" s="256">
        <f t="shared" si="50"/>
        <v>7.4300164494228257E-2</v>
      </c>
      <c r="AC202" s="256"/>
      <c r="AG202" s="256"/>
      <c r="AH202" s="326"/>
    </row>
    <row r="203" spans="1:34" x14ac:dyDescent="0.2">
      <c r="A203" s="375">
        <f>+'IBNR+Freq'!B207</f>
        <v>888</v>
      </c>
      <c r="B203" s="375">
        <f>+'IBNR+Freq'!C207</f>
        <v>3</v>
      </c>
      <c r="C203" s="256">
        <f>+'IBNR+Freq'!W207</f>
        <v>0.12381147517921674</v>
      </c>
      <c r="D203" s="375">
        <f>+'IBNR+Freq'!J207</f>
        <v>18636</v>
      </c>
      <c r="E203" s="256">
        <f>+'IBNR+Freq'!X207</f>
        <v>0.76178039854685298</v>
      </c>
      <c r="F203" s="375">
        <f t="shared" si="51"/>
        <v>18636</v>
      </c>
      <c r="G203" s="256">
        <f>+'IBNR+Freq'!Y207</f>
        <v>0.55819208854798763</v>
      </c>
      <c r="H203" s="375">
        <f t="shared" si="52"/>
        <v>18636</v>
      </c>
      <c r="I203" s="256">
        <f>++IFERROR(VLOOKUP($A203,UPP!$C$10:$V$329,13,FALSE),0)</f>
        <v>2.0288474558507463</v>
      </c>
      <c r="J203" s="257">
        <f t="shared" si="53"/>
        <v>18636</v>
      </c>
      <c r="K203" s="256">
        <f>+IFERROR(VLOOKUP($A203,UPP!$C$10:$V$329,14,FALSE),0)</f>
        <v>1.3496474447462687</v>
      </c>
      <c r="L203" s="257">
        <f t="shared" si="54"/>
        <v>18636</v>
      </c>
      <c r="M203" s="256">
        <f>+IFERROR(VLOOKUP($A203,UPP!$C$10:$V$329,15,FALSE),0)</f>
        <v>0.14004123940298507</v>
      </c>
      <c r="N203" s="257">
        <f t="shared" si="55"/>
        <v>18636</v>
      </c>
      <c r="O203" s="376">
        <f t="shared" si="45"/>
        <v>0.12366290140900169</v>
      </c>
      <c r="P203" s="376">
        <f t="shared" si="46"/>
        <v>0.76086626206859675</v>
      </c>
      <c r="Q203" s="376">
        <f t="shared" si="47"/>
        <v>0.55752225804173006</v>
      </c>
      <c r="R203" s="256">
        <f>+O203*VLOOKUP($A203,UPP!$C206:$AC519,25,FALSE)+I203*(1-VLOOKUP($A203,UPP!$C206:$AC519,25,FALSE))</f>
        <v>2.009795610306329</v>
      </c>
      <c r="S203" s="256">
        <f>+P203*VLOOKUP($A203,UPP!$C206:$AC519,26,FALSE)+K203*(1-VLOOKUP($A203,UPP!$C206:$AC519,26,FALSE))</f>
        <v>1.3378718210927152</v>
      </c>
      <c r="T203" s="256">
        <f>+Q203*VLOOKUP($A203,UPP!$C206:$AC519,27,FALSE)+M203*(1-VLOOKUP($A203,UPP!$C206:$AC519,27,FALSE))</f>
        <v>0.14839085977575997</v>
      </c>
      <c r="U203" s="256">
        <f t="shared" si="56"/>
        <v>3.5185361400000001</v>
      </c>
      <c r="V203" s="469">
        <f t="shared" si="57"/>
        <v>1.4420514215193285</v>
      </c>
      <c r="W203" s="469">
        <f t="shared" si="58"/>
        <v>3.4960582911748039</v>
      </c>
      <c r="X203" s="256">
        <f t="shared" si="59"/>
        <v>3.496</v>
      </c>
      <c r="Y203" s="326"/>
      <c r="Z203" s="256">
        <f t="shared" si="48"/>
        <v>2.0097621001822166</v>
      </c>
      <c r="AA203" s="256">
        <f t="shared" si="49"/>
        <v>1.3378495142220359</v>
      </c>
      <c r="AB203" s="256">
        <f t="shared" si="50"/>
        <v>0.14838838559574749</v>
      </c>
      <c r="AC203" s="256"/>
      <c r="AG203" s="256"/>
      <c r="AH203" s="326"/>
    </row>
    <row r="204" spans="1:34" x14ac:dyDescent="0.2">
      <c r="A204" s="375">
        <f>+'IBNR+Freq'!B208</f>
        <v>889</v>
      </c>
      <c r="B204" s="375">
        <f>+'IBNR+Freq'!C208</f>
        <v>3</v>
      </c>
      <c r="C204" s="256">
        <f>+'IBNR+Freq'!W208</f>
        <v>0.12661830536100088</v>
      </c>
      <c r="D204" s="375">
        <f>+'IBNR+Freq'!J208</f>
        <v>719189</v>
      </c>
      <c r="E204" s="256">
        <f>+'IBNR+Freq'!X208</f>
        <v>0.10201426573749335</v>
      </c>
      <c r="F204" s="375">
        <f t="shared" si="51"/>
        <v>719189</v>
      </c>
      <c r="G204" s="256">
        <f>+'IBNR+Freq'!Y208</f>
        <v>1.1352924223350288E-2</v>
      </c>
      <c r="H204" s="375">
        <f t="shared" si="52"/>
        <v>719189</v>
      </c>
      <c r="I204" s="256">
        <f>++IFERROR(VLOOKUP($A204,UPP!$C$10:$V$329,13,FALSE),0)</f>
        <v>3.1238811141732291E-2</v>
      </c>
      <c r="J204" s="257">
        <f t="shared" si="53"/>
        <v>719189</v>
      </c>
      <c r="K204" s="256">
        <f>+IFERROR(VLOOKUP($A204,UPP!$C$10:$V$329,14,FALSE),0)</f>
        <v>6.3278617440944901E-2</v>
      </c>
      <c r="L204" s="257">
        <f t="shared" si="54"/>
        <v>719189</v>
      </c>
      <c r="M204" s="256">
        <f>+IFERROR(VLOOKUP($A204,UPP!$C$10:$V$329,15,FALSE),0)</f>
        <v>7.2089564173228367E-3</v>
      </c>
      <c r="N204" s="257">
        <f t="shared" si="55"/>
        <v>719189</v>
      </c>
      <c r="O204" s="376">
        <f t="shared" si="45"/>
        <v>0.12646636339456768</v>
      </c>
      <c r="P204" s="376">
        <f t="shared" si="46"/>
        <v>0.10189184861860837</v>
      </c>
      <c r="Q204" s="376">
        <f t="shared" si="47"/>
        <v>1.1339300714282269E-2</v>
      </c>
      <c r="R204" s="256">
        <f>+O204*VLOOKUP($A204,UPP!$C207:$AC520,25,FALSE)+I204*(1-VLOOKUP($A204,UPP!$C207:$AC520,25,FALSE))</f>
        <v>3.7904739799430764E-2</v>
      </c>
      <c r="S204" s="256">
        <f>+P204*VLOOKUP($A204,UPP!$C207:$AC520,26,FALSE)+K204*(1-VLOOKUP($A204,UPP!$C207:$AC520,26,FALSE))</f>
        <v>7.2545792923584124E-2</v>
      </c>
      <c r="T204" s="256">
        <f>+Q204*VLOOKUP($A204,UPP!$C207:$AC520,27,FALSE)+M204*(1-VLOOKUP($A204,UPP!$C207:$AC520,27,FALSE))</f>
        <v>8.3654528204714779E-3</v>
      </c>
      <c r="U204" s="256">
        <f t="shared" si="56"/>
        <v>0.10172638500000003</v>
      </c>
      <c r="V204" s="469">
        <f t="shared" si="57"/>
        <v>0.23969751272745832</v>
      </c>
      <c r="W204" s="469">
        <f t="shared" si="58"/>
        <v>0.11881598554348637</v>
      </c>
      <c r="X204" s="256">
        <f t="shared" si="59"/>
        <v>0.11899999999999999</v>
      </c>
      <c r="Y204" s="326"/>
      <c r="Z204" s="256">
        <f t="shared" si="48"/>
        <v>3.7963444190608243E-2</v>
      </c>
      <c r="AA204" s="256">
        <f t="shared" si="49"/>
        <v>7.2658147120674033E-2</v>
      </c>
      <c r="AB204" s="256">
        <f t="shared" si="50"/>
        <v>8.3784086887177256E-3</v>
      </c>
      <c r="AC204" s="256"/>
      <c r="AG204" s="256"/>
      <c r="AH204" s="326"/>
    </row>
    <row r="205" spans="1:34" x14ac:dyDescent="0.2">
      <c r="A205" s="375">
        <f>+'IBNR+Freq'!B209</f>
        <v>890</v>
      </c>
      <c r="B205" s="375">
        <f>+'IBNR+Freq'!C209</f>
        <v>3</v>
      </c>
      <c r="C205" s="256">
        <f>+'IBNR+Freq'!W209</f>
        <v>0</v>
      </c>
      <c r="D205" s="375">
        <f>+'IBNR+Freq'!J209</f>
        <v>27511</v>
      </c>
      <c r="E205" s="256">
        <f>+'IBNR+Freq'!X209</f>
        <v>0.27484377514085118</v>
      </c>
      <c r="F205" s="375">
        <f t="shared" si="51"/>
        <v>27511</v>
      </c>
      <c r="G205" s="256">
        <f>+'IBNR+Freq'!Y209</f>
        <v>4.1776933744745039E-2</v>
      </c>
      <c r="H205" s="375">
        <f t="shared" si="52"/>
        <v>27511</v>
      </c>
      <c r="I205" s="256">
        <f>++IFERROR(VLOOKUP($A205,UPP!$C$10:$V$329,13,FALSE),0)</f>
        <v>0.12235175968085106</v>
      </c>
      <c r="J205" s="257">
        <f t="shared" si="53"/>
        <v>27511</v>
      </c>
      <c r="K205" s="256">
        <f>+IFERROR(VLOOKUP($A205,UPP!$C$10:$V$329,14,FALSE),0)</f>
        <v>0.22181189980851063</v>
      </c>
      <c r="L205" s="257">
        <f t="shared" si="54"/>
        <v>27511</v>
      </c>
      <c r="M205" s="256">
        <f>+IFERROR(VLOOKUP($A205,UPP!$C$10:$V$329,15,FALSE),0)</f>
        <v>2.6838450510638302E-2</v>
      </c>
      <c r="N205" s="257">
        <f t="shared" si="55"/>
        <v>27511</v>
      </c>
      <c r="O205" s="376">
        <f t="shared" si="45"/>
        <v>0</v>
      </c>
      <c r="P205" s="376">
        <f t="shared" si="46"/>
        <v>0.27451396261068217</v>
      </c>
      <c r="Q205" s="376">
        <f t="shared" si="47"/>
        <v>4.1726801424251343E-2</v>
      </c>
      <c r="R205" s="256">
        <f>+O205*VLOOKUP($A205,UPP!$C208:$AC521,25,FALSE)+I205*(1-VLOOKUP($A205,UPP!$C208:$AC521,25,FALSE))</f>
        <v>0.12112824208404255</v>
      </c>
      <c r="S205" s="256">
        <f>+P205*VLOOKUP($A205,UPP!$C208:$AC521,26,FALSE)+K205*(1-VLOOKUP($A205,UPP!$C208:$AC521,26,FALSE))</f>
        <v>0.22339296169257578</v>
      </c>
      <c r="T205" s="256">
        <f>+Q205*VLOOKUP($A205,UPP!$C208:$AC521,27,FALSE)+M205*(1-VLOOKUP($A205,UPP!$C208:$AC521,27,FALSE))</f>
        <v>2.728510103804669E-2</v>
      </c>
      <c r="U205" s="256">
        <f t="shared" si="56"/>
        <v>0.37100211</v>
      </c>
      <c r="V205" s="469">
        <f t="shared" si="57"/>
        <v>0.31624076403493351</v>
      </c>
      <c r="W205" s="469">
        <f t="shared" si="58"/>
        <v>0.37180630481466503</v>
      </c>
      <c r="X205" s="256">
        <f t="shared" si="59"/>
        <v>0.371</v>
      </c>
      <c r="Y205" s="326"/>
      <c r="Z205" s="256">
        <f t="shared" si="48"/>
        <v>0.12086556153366039</v>
      </c>
      <c r="AA205" s="256">
        <f t="shared" si="49"/>
        <v>0.22290850831391457</v>
      </c>
      <c r="AB205" s="256">
        <f t="shared" si="50"/>
        <v>2.7225930152425033E-2</v>
      </c>
      <c r="AC205" s="256"/>
      <c r="AG205" s="256"/>
      <c r="AH205" s="326"/>
    </row>
    <row r="206" spans="1:34" x14ac:dyDescent="0.2">
      <c r="A206" s="375">
        <f>+'IBNR+Freq'!B210</f>
        <v>891</v>
      </c>
      <c r="B206" s="375">
        <f>+'IBNR+Freq'!C210</f>
        <v>3</v>
      </c>
      <c r="C206" s="256">
        <f>+'IBNR+Freq'!W210</f>
        <v>0.36835756264465463</v>
      </c>
      <c r="D206" s="375">
        <f>+'IBNR+Freq'!J210</f>
        <v>413406</v>
      </c>
      <c r="E206" s="256">
        <f>+'IBNR+Freq'!X210</f>
        <v>0.62021666779992568</v>
      </c>
      <c r="F206" s="375">
        <f t="shared" si="51"/>
        <v>413406</v>
      </c>
      <c r="G206" s="256">
        <f>+'IBNR+Freq'!Y210</f>
        <v>0.11431230995461023</v>
      </c>
      <c r="H206" s="375">
        <f t="shared" si="52"/>
        <v>413406</v>
      </c>
      <c r="I206" s="256">
        <f>++IFERROR(VLOOKUP($A206,UPP!$C$10:$V$329,13,FALSE),0)</f>
        <v>0.36394297207031262</v>
      </c>
      <c r="J206" s="257">
        <f t="shared" si="53"/>
        <v>413406</v>
      </c>
      <c r="K206" s="256">
        <f>+IFERROR(VLOOKUP($A206,UPP!$C$10:$V$329,14,FALSE),0)</f>
        <v>0.60980666875781264</v>
      </c>
      <c r="L206" s="257">
        <f t="shared" si="54"/>
        <v>413406</v>
      </c>
      <c r="M206" s="256">
        <f>+IFERROR(VLOOKUP($A206,UPP!$C$10:$V$329,15,FALSE),0)</f>
        <v>6.1465924171875005E-2</v>
      </c>
      <c r="N206" s="257">
        <f t="shared" si="55"/>
        <v>413406</v>
      </c>
      <c r="O206" s="376">
        <f t="shared" si="45"/>
        <v>0.36791553356948103</v>
      </c>
      <c r="P206" s="376">
        <f t="shared" si="46"/>
        <v>0.61947240779856583</v>
      </c>
      <c r="Q206" s="376">
        <f t="shared" si="47"/>
        <v>0.1141751351826647</v>
      </c>
      <c r="R206" s="256">
        <f>+O206*VLOOKUP($A206,UPP!$C209:$AC522,25,FALSE)+I206*(1-VLOOKUP($A206,UPP!$C209:$AC522,25,FALSE))</f>
        <v>0.36414160014527103</v>
      </c>
      <c r="S206" s="256">
        <f>+P206*VLOOKUP($A206,UPP!$C209:$AC522,26,FALSE)+K206*(1-VLOOKUP($A206,UPP!$C209:$AC522,26,FALSE))</f>
        <v>0.6114498443947407</v>
      </c>
      <c r="T206" s="256">
        <f>+Q206*VLOOKUP($A206,UPP!$C209:$AC522,27,FALSE)+M206*(1-VLOOKUP($A206,UPP!$C209:$AC522,27,FALSE))</f>
        <v>7.1480674263925056E-2</v>
      </c>
      <c r="U206" s="256">
        <f t="shared" si="56"/>
        <v>1.0352155650000001</v>
      </c>
      <c r="V206" s="469">
        <f t="shared" si="57"/>
        <v>1.1015630765507116</v>
      </c>
      <c r="W206" s="469">
        <f t="shared" si="58"/>
        <v>1.0470721188039369</v>
      </c>
      <c r="X206" s="256">
        <f t="shared" si="59"/>
        <v>1.0469999999999999</v>
      </c>
      <c r="Y206" s="326"/>
      <c r="Z206" s="256">
        <f t="shared" si="48"/>
        <v>0.36411651929726202</v>
      </c>
      <c r="AA206" s="256">
        <f t="shared" si="49"/>
        <v>0.61140772978710933</v>
      </c>
      <c r="AB206" s="256">
        <f t="shared" si="50"/>
        <v>7.1475750915628466E-2</v>
      </c>
      <c r="AC206" s="256"/>
      <c r="AG206" s="256"/>
      <c r="AH206" s="326"/>
    </row>
    <row r="207" spans="1:34" x14ac:dyDescent="0.2">
      <c r="A207" s="375">
        <f>+'IBNR+Freq'!B211</f>
        <v>896</v>
      </c>
      <c r="B207" s="375">
        <f>+'IBNR+Freq'!C211</f>
        <v>3</v>
      </c>
      <c r="C207" s="256">
        <f>+'IBNR+Freq'!W211</f>
        <v>7.4918466830700928E-2</v>
      </c>
      <c r="D207" s="375">
        <f>+'IBNR+Freq'!J211</f>
        <v>33266</v>
      </c>
      <c r="E207" s="256">
        <f>+'IBNR+Freq'!X211</f>
        <v>0.19569340939162058</v>
      </c>
      <c r="F207" s="375">
        <f t="shared" si="51"/>
        <v>33266</v>
      </c>
      <c r="G207" s="256">
        <f>+'IBNR+Freq'!Y211</f>
        <v>4.565051979231783E-2</v>
      </c>
      <c r="H207" s="375">
        <f t="shared" si="52"/>
        <v>33266</v>
      </c>
      <c r="I207" s="256">
        <f>++IFERROR(VLOOKUP($A207,UPP!$C$10:$V$329,13,FALSE),0)</f>
        <v>0.50044212379642372</v>
      </c>
      <c r="J207" s="257">
        <f t="shared" si="53"/>
        <v>33266</v>
      </c>
      <c r="K207" s="256">
        <f>+IFERROR(VLOOKUP($A207,UPP!$C$10:$V$329,14,FALSE),0)</f>
        <v>0.5661251525447043</v>
      </c>
      <c r="L207" s="257">
        <f t="shared" si="54"/>
        <v>33266</v>
      </c>
      <c r="M207" s="256">
        <f>+IFERROR(VLOOKUP($A207,UPP!$C$10:$V$329,15,FALSE),0)</f>
        <v>7.0374673658872081E-2</v>
      </c>
      <c r="N207" s="257">
        <f t="shared" si="55"/>
        <v>33266</v>
      </c>
      <c r="O207" s="376">
        <f t="shared" si="45"/>
        <v>7.4828564670504083E-2</v>
      </c>
      <c r="P207" s="376">
        <f t="shared" si="46"/>
        <v>0.19545857730035063</v>
      </c>
      <c r="Q207" s="376">
        <f t="shared" si="47"/>
        <v>4.5595739168567052E-2</v>
      </c>
      <c r="R207" s="256">
        <f>+O207*VLOOKUP($A207,UPP!$C210:$AC523,25,FALSE)+I207*(1-VLOOKUP($A207,UPP!$C210:$AC523,25,FALSE))</f>
        <v>0.49618598820516452</v>
      </c>
      <c r="S207" s="256">
        <f>+P207*VLOOKUP($A207,UPP!$C210:$AC523,26,FALSE)+K207*(1-VLOOKUP($A207,UPP!$C210:$AC523,26,FALSE))</f>
        <v>0.55500515528737371</v>
      </c>
      <c r="T207" s="256">
        <f>+Q207*VLOOKUP($A207,UPP!$C210:$AC523,27,FALSE)+M207*(1-VLOOKUP($A207,UPP!$C210:$AC523,27,FALSE))</f>
        <v>6.9383516279259871E-2</v>
      </c>
      <c r="U207" s="256">
        <f t="shared" si="56"/>
        <v>1.1369419500000002</v>
      </c>
      <c r="V207" s="469">
        <f t="shared" si="57"/>
        <v>0.31588288113942176</v>
      </c>
      <c r="W207" s="469">
        <f t="shared" si="58"/>
        <v>1.120574659771798</v>
      </c>
      <c r="X207" s="256">
        <f t="shared" si="59"/>
        <v>1.121</v>
      </c>
      <c r="Y207" s="326"/>
      <c r="Z207" s="256">
        <f t="shared" si="48"/>
        <v>0.49637432716108626</v>
      </c>
      <c r="AA207" s="256">
        <f t="shared" si="49"/>
        <v>0.55521582042899953</v>
      </c>
      <c r="AB207" s="256">
        <f t="shared" si="50"/>
        <v>6.9409852409914194E-2</v>
      </c>
      <c r="AC207" s="256"/>
      <c r="AG207" s="256"/>
      <c r="AH207" s="326"/>
    </row>
    <row r="208" spans="1:34" x14ac:dyDescent="0.2">
      <c r="A208" s="375">
        <f>+'IBNR+Freq'!B212</f>
        <v>897</v>
      </c>
      <c r="B208" s="375">
        <f>+'IBNR+Freq'!C212</f>
        <v>3</v>
      </c>
      <c r="C208" s="256">
        <f>+'IBNR+Freq'!W212</f>
        <v>0.47271852430127709</v>
      </c>
      <c r="D208" s="375">
        <f>+'IBNR+Freq'!J212</f>
        <v>807441</v>
      </c>
      <c r="E208" s="256">
        <f>+'IBNR+Freq'!X212</f>
        <v>0.5370713581765002</v>
      </c>
      <c r="F208" s="375">
        <f t="shared" si="51"/>
        <v>807441</v>
      </c>
      <c r="G208" s="256">
        <f>+'IBNR+Freq'!Y212</f>
        <v>0.10775653034954402</v>
      </c>
      <c r="H208" s="375">
        <f t="shared" si="52"/>
        <v>807441</v>
      </c>
      <c r="I208" s="256">
        <f>++IFERROR(VLOOKUP($A208,UPP!$C$10:$V$329,13,FALSE),0)</f>
        <v>0.4097098783168317</v>
      </c>
      <c r="J208" s="257">
        <f t="shared" si="53"/>
        <v>807441</v>
      </c>
      <c r="K208" s="256">
        <f>+IFERROR(VLOOKUP($A208,UPP!$C$10:$V$329,14,FALSE),0)</f>
        <v>0.73602031500000009</v>
      </c>
      <c r="L208" s="257">
        <f t="shared" si="54"/>
        <v>807441</v>
      </c>
      <c r="M208" s="256">
        <f>+IFERROR(VLOOKUP($A208,UPP!$C$10:$V$329,15,FALSE),0)</f>
        <v>8.097033168316832E-2</v>
      </c>
      <c r="N208" s="257">
        <f t="shared" si="55"/>
        <v>807441</v>
      </c>
      <c r="O208" s="376">
        <f t="shared" si="45"/>
        <v>0.47215126207211555</v>
      </c>
      <c r="P208" s="376">
        <f t="shared" si="46"/>
        <v>0.53642687254668842</v>
      </c>
      <c r="Q208" s="376">
        <f t="shared" si="47"/>
        <v>0.10762722251312457</v>
      </c>
      <c r="R208" s="256">
        <f>+O208*VLOOKUP($A208,UPP!$C211:$AC524,25,FALSE)+I208*(1-VLOOKUP($A208,UPP!$C211:$AC524,25,FALSE))</f>
        <v>0.41470518901725439</v>
      </c>
      <c r="S208" s="256">
        <f>+P208*VLOOKUP($A208,UPP!$C211:$AC524,26,FALSE)+K208*(1-VLOOKUP($A208,UPP!$C211:$AC524,26,FALSE))</f>
        <v>0.68412601996213906</v>
      </c>
      <c r="T208" s="256">
        <f>+Q208*VLOOKUP($A208,UPP!$C211:$AC524,27,FALSE)+M208*(1-VLOOKUP($A208,UPP!$C211:$AC524,27,FALSE))</f>
        <v>8.8967398932155189E-2</v>
      </c>
      <c r="U208" s="256">
        <f t="shared" si="56"/>
        <v>1.226700525</v>
      </c>
      <c r="V208" s="469">
        <f t="shared" si="57"/>
        <v>1.1162053571319286</v>
      </c>
      <c r="W208" s="469">
        <f t="shared" si="58"/>
        <v>1.1877986079115486</v>
      </c>
      <c r="X208" s="256">
        <f t="shared" si="59"/>
        <v>1.1879999999999999</v>
      </c>
      <c r="Y208" s="326"/>
      <c r="Z208" s="256">
        <f t="shared" si="48"/>
        <v>0.41477550257340062</v>
      </c>
      <c r="AA208" s="256">
        <f t="shared" si="49"/>
        <v>0.68424201400945173</v>
      </c>
      <c r="AB208" s="256">
        <f t="shared" si="50"/>
        <v>8.8982483417147581E-2</v>
      </c>
      <c r="AC208" s="256"/>
      <c r="AG208" s="256"/>
      <c r="AH208" s="326"/>
    </row>
    <row r="209" spans="1:34" x14ac:dyDescent="0.2">
      <c r="A209" s="375">
        <f>+'IBNR+Freq'!B213</f>
        <v>898</v>
      </c>
      <c r="B209" s="375">
        <f>+'IBNR+Freq'!C213</f>
        <v>3</v>
      </c>
      <c r="C209" s="256">
        <f>+'IBNR+Freq'!W213</f>
        <v>2.2887124012892976</v>
      </c>
      <c r="D209" s="375">
        <f>+'IBNR+Freq'!J213</f>
        <v>213819</v>
      </c>
      <c r="E209" s="256">
        <f>+'IBNR+Freq'!X213</f>
        <v>0.87596336562792798</v>
      </c>
      <c r="F209" s="375">
        <f t="shared" si="51"/>
        <v>213819</v>
      </c>
      <c r="G209" s="256">
        <f>+'IBNR+Freq'!Y213</f>
        <v>0.1146948536941267</v>
      </c>
      <c r="H209" s="375">
        <f t="shared" si="52"/>
        <v>213819</v>
      </c>
      <c r="I209" s="256">
        <f>++IFERROR(VLOOKUP($A209,UPP!$C$10:$V$329,13,FALSE),0)</f>
        <v>1.3469379790115787</v>
      </c>
      <c r="J209" s="257">
        <f t="shared" si="53"/>
        <v>213819</v>
      </c>
      <c r="K209" s="256">
        <f>+IFERROR(VLOOKUP($A209,UPP!$C$10:$V$329,14,FALSE),0)</f>
        <v>1.3922676225360071</v>
      </c>
      <c r="L209" s="257">
        <f t="shared" si="54"/>
        <v>213819</v>
      </c>
      <c r="M209" s="256">
        <f>+IFERROR(VLOOKUP($A209,UPP!$C$10:$V$329,15,FALSE),0)</f>
        <v>0.12708489345241458</v>
      </c>
      <c r="N209" s="257">
        <f t="shared" si="55"/>
        <v>213819</v>
      </c>
      <c r="O209" s="376">
        <f t="shared" si="45"/>
        <v>2.2859659464077504</v>
      </c>
      <c r="P209" s="376">
        <f t="shared" si="46"/>
        <v>0.87491220958917448</v>
      </c>
      <c r="Q209" s="376">
        <f t="shared" si="47"/>
        <v>0.11455721986969375</v>
      </c>
      <c r="R209" s="256">
        <f>+O209*VLOOKUP($A209,UPP!$C212:$AC525,25,FALSE)+I209*(1-VLOOKUP($A209,UPP!$C212:$AC525,25,FALSE))</f>
        <v>1.3751088180334639</v>
      </c>
      <c r="S209" s="256">
        <f>+P209*VLOOKUP($A209,UPP!$C212:$AC525,26,FALSE)+K209*(1-VLOOKUP($A209,UPP!$C212:$AC525,26,FALSE))</f>
        <v>1.3353585271118555</v>
      </c>
      <c r="T209" s="256">
        <f>+Q209*VLOOKUP($A209,UPP!$C212:$AC525,27,FALSE)+M209*(1-VLOOKUP($A209,UPP!$C212:$AC525,27,FALSE))</f>
        <v>0.12558157262248809</v>
      </c>
      <c r="U209" s="256">
        <f t="shared" si="56"/>
        <v>2.8662904950000008</v>
      </c>
      <c r="V209" s="469">
        <f t="shared" si="57"/>
        <v>3.2754353758666186</v>
      </c>
      <c r="W209" s="469">
        <f t="shared" si="58"/>
        <v>2.8360489177678074</v>
      </c>
      <c r="X209" s="256">
        <f t="shared" si="59"/>
        <v>2.8660000000000001</v>
      </c>
      <c r="Y209" s="326"/>
      <c r="Z209" s="256">
        <f t="shared" si="48"/>
        <v>1.3896311335792586</v>
      </c>
      <c r="AA209" s="256">
        <f t="shared" si="49"/>
        <v>1.3494610458675851</v>
      </c>
      <c r="AB209" s="256">
        <f t="shared" si="50"/>
        <v>0.12690782055315661</v>
      </c>
      <c r="AC209" s="256"/>
      <c r="AG209" s="256"/>
      <c r="AH209" s="326"/>
    </row>
    <row r="210" spans="1:34" x14ac:dyDescent="0.2">
      <c r="A210" s="375">
        <f>+'IBNR+Freq'!B214</f>
        <v>899</v>
      </c>
      <c r="B210" s="375">
        <f>+'IBNR+Freq'!C214</f>
        <v>3</v>
      </c>
      <c r="C210" s="256">
        <f>+'IBNR+Freq'!W214</f>
        <v>0</v>
      </c>
      <c r="D210" s="375">
        <f>+'IBNR+Freq'!J214</f>
        <v>30114</v>
      </c>
      <c r="E210" s="256">
        <f>+'IBNR+Freq'!X214</f>
        <v>0.33777657378546749</v>
      </c>
      <c r="F210" s="375">
        <f t="shared" si="51"/>
        <v>30114</v>
      </c>
      <c r="G210" s="256">
        <f>+'IBNR+Freq'!Y214</f>
        <v>6.9640788834317083E-2</v>
      </c>
      <c r="H210" s="375">
        <f t="shared" si="52"/>
        <v>30114</v>
      </c>
      <c r="I210" s="256">
        <f>++IFERROR(VLOOKUP($A210,UPP!$C$10:$V$329,13,FALSE),0)</f>
        <v>0.42158035464285715</v>
      </c>
      <c r="J210" s="257">
        <f t="shared" si="53"/>
        <v>30114</v>
      </c>
      <c r="K210" s="256">
        <f>+IFERROR(VLOOKUP($A210,UPP!$C$10:$V$329,14,FALSE),0)</f>
        <v>0.48661970303571439</v>
      </c>
      <c r="L210" s="257">
        <f t="shared" si="54"/>
        <v>30114</v>
      </c>
      <c r="M210" s="256">
        <f>+IFERROR(VLOOKUP($A210,UPP!$C$10:$V$329,15,FALSE),0)</f>
        <v>7.9144267321428582E-2</v>
      </c>
      <c r="N210" s="257">
        <f t="shared" si="55"/>
        <v>30114</v>
      </c>
      <c r="O210" s="376">
        <f t="shared" si="45"/>
        <v>0</v>
      </c>
      <c r="P210" s="376">
        <f t="shared" si="46"/>
        <v>0.33737124189692491</v>
      </c>
      <c r="Q210" s="376">
        <f t="shared" si="47"/>
        <v>6.9557219887715904E-2</v>
      </c>
      <c r="R210" s="256">
        <f>+O210*VLOOKUP($A210,UPP!$C213:$AC526,25,FALSE)+I210*(1-VLOOKUP($A210,UPP!$C213:$AC526,25,FALSE))</f>
        <v>0.41736455109642856</v>
      </c>
      <c r="S210" s="256">
        <f>+P210*VLOOKUP($A210,UPP!$C213:$AC526,26,FALSE)+K210*(1-VLOOKUP($A210,UPP!$C213:$AC526,26,FALSE))</f>
        <v>0.48214224920155069</v>
      </c>
      <c r="T210" s="256">
        <f>+Q210*VLOOKUP($A210,UPP!$C213:$AC526,27,FALSE)+M210*(1-VLOOKUP($A210,UPP!$C213:$AC526,27,FALSE))</f>
        <v>7.8856655898417199E-2</v>
      </c>
      <c r="U210" s="256">
        <f t="shared" si="56"/>
        <v>0.98734432500000013</v>
      </c>
      <c r="V210" s="469">
        <f t="shared" si="57"/>
        <v>0.40692846178464082</v>
      </c>
      <c r="W210" s="469">
        <f t="shared" si="58"/>
        <v>0.97836345619639642</v>
      </c>
      <c r="X210" s="256">
        <f t="shared" si="59"/>
        <v>0.97799999999999998</v>
      </c>
      <c r="Y210" s="326"/>
      <c r="Z210" s="256">
        <f t="shared" si="48"/>
        <v>0.41720950265171053</v>
      </c>
      <c r="AA210" s="256">
        <f t="shared" si="49"/>
        <v>0.48196313622783221</v>
      </c>
      <c r="AB210" s="256">
        <f t="shared" si="50"/>
        <v>7.8827361120457268E-2</v>
      </c>
      <c r="AC210" s="256"/>
      <c r="AG210" s="256"/>
      <c r="AH210" s="326"/>
    </row>
    <row r="211" spans="1:34" x14ac:dyDescent="0.2">
      <c r="A211" s="375">
        <f>+'IBNR+Freq'!B215</f>
        <v>903</v>
      </c>
      <c r="B211" s="375">
        <f>+'IBNR+Freq'!C215</f>
        <v>3</v>
      </c>
      <c r="C211" s="256">
        <f>+'IBNR+Freq'!W215</f>
        <v>0</v>
      </c>
      <c r="D211" s="375">
        <f>+'IBNR+Freq'!J215</f>
        <v>45188</v>
      </c>
      <c r="E211" s="256">
        <f>+'IBNR+Freq'!X215</f>
        <v>0</v>
      </c>
      <c r="F211" s="375">
        <f t="shared" si="51"/>
        <v>45188</v>
      </c>
      <c r="G211" s="256">
        <f>+'IBNR+Freq'!Y215</f>
        <v>3.982947165288896E-3</v>
      </c>
      <c r="H211" s="375">
        <f t="shared" si="52"/>
        <v>45188</v>
      </c>
      <c r="I211" s="256">
        <f>++IFERROR(VLOOKUP($A211,UPP!$C$10:$V$329,13,FALSE),0)</f>
        <v>0.14423890410447765</v>
      </c>
      <c r="J211" s="257">
        <f t="shared" si="53"/>
        <v>45188</v>
      </c>
      <c r="K211" s="256">
        <f>+IFERROR(VLOOKUP($A211,UPP!$C$10:$V$329,14,FALSE),0)</f>
        <v>5.1622344626865692E-2</v>
      </c>
      <c r="L211" s="257">
        <f t="shared" si="54"/>
        <v>45188</v>
      </c>
      <c r="M211" s="256">
        <f>+IFERROR(VLOOKUP($A211,UPP!$C$10:$V$329,15,FALSE),0)</f>
        <v>7.5915212686567179E-3</v>
      </c>
      <c r="N211" s="257">
        <f t="shared" si="55"/>
        <v>45188</v>
      </c>
      <c r="O211" s="376">
        <f t="shared" ref="O211:O274" si="60">+(C211*$P$3)</f>
        <v>0</v>
      </c>
      <c r="P211" s="376">
        <f t="shared" ref="P211:P274" si="61">+(E211*$P$3)</f>
        <v>0</v>
      </c>
      <c r="Q211" s="376">
        <f t="shared" ref="Q211:Q274" si="62">+(G211*$P$3)</f>
        <v>3.9781676286905496E-3</v>
      </c>
      <c r="R211" s="256">
        <f>+O211*VLOOKUP($A211,UPP!$C214:$AC527,25,FALSE)+I211*(1-VLOOKUP($A211,UPP!$C214:$AC527,25,FALSE))</f>
        <v>0.14279651506343288</v>
      </c>
      <c r="S211" s="256">
        <f>+P211*VLOOKUP($A211,UPP!$C214:$AC527,26,FALSE)+K211*(1-VLOOKUP($A211,UPP!$C214:$AC527,26,FALSE))</f>
        <v>4.9557450841791063E-2</v>
      </c>
      <c r="T211" s="256">
        <f>+Q211*VLOOKUP($A211,UPP!$C214:$AC527,27,FALSE)+M211*(1-VLOOKUP($A211,UPP!$C214:$AC527,27,FALSE))</f>
        <v>7.4469871230580702E-3</v>
      </c>
      <c r="U211" s="256">
        <f t="shared" si="56"/>
        <v>0.20345277000000006</v>
      </c>
      <c r="V211" s="469">
        <f t="shared" si="57"/>
        <v>3.9781676286905496E-3</v>
      </c>
      <c r="W211" s="469">
        <f t="shared" si="58"/>
        <v>0.19980095302828202</v>
      </c>
      <c r="X211" s="256">
        <f t="shared" si="59"/>
        <v>0.2</v>
      </c>
      <c r="Y211" s="326"/>
      <c r="Z211" s="256">
        <f t="shared" si="48"/>
        <v>0.1429387727126806</v>
      </c>
      <c r="AA211" s="256">
        <f t="shared" si="49"/>
        <v>4.9606821279552321E-2</v>
      </c>
      <c r="AB211" s="256">
        <f t="shared" si="50"/>
        <v>7.4544060077670823E-3</v>
      </c>
      <c r="AC211" s="256"/>
      <c r="AG211" s="256"/>
      <c r="AH211" s="326"/>
    </row>
    <row r="212" spans="1:34" x14ac:dyDescent="0.2">
      <c r="A212" s="375">
        <f>+'IBNR+Freq'!B216</f>
        <v>904</v>
      </c>
      <c r="B212" s="375">
        <f>+'IBNR+Freq'!C216</f>
        <v>3</v>
      </c>
      <c r="C212" s="256">
        <f>+'IBNR+Freq'!W216</f>
        <v>0</v>
      </c>
      <c r="D212" s="375">
        <f>+'IBNR+Freq'!J216</f>
        <v>4015</v>
      </c>
      <c r="E212" s="256">
        <f>+'IBNR+Freq'!X216</f>
        <v>0</v>
      </c>
      <c r="F212" s="375">
        <f t="shared" si="51"/>
        <v>4015</v>
      </c>
      <c r="G212" s="256">
        <f>+'IBNR+Freq'!Y216</f>
        <v>2.6713766229145681E-2</v>
      </c>
      <c r="H212" s="375">
        <f t="shared" si="52"/>
        <v>4015</v>
      </c>
      <c r="I212" s="256">
        <f>++IFERROR(VLOOKUP($A212,UPP!$C$10:$V$329,13,FALSE),0)</f>
        <v>0.5940992533864542</v>
      </c>
      <c r="J212" s="257">
        <f t="shared" si="53"/>
        <v>4015</v>
      </c>
      <c r="K212" s="256">
        <f>+IFERROR(VLOOKUP($A212,UPP!$C$10:$V$329,14,FALSE),0)</f>
        <v>0.42137657719123506</v>
      </c>
      <c r="L212" s="257">
        <f t="shared" si="54"/>
        <v>4015</v>
      </c>
      <c r="M212" s="256">
        <f>+IFERROR(VLOOKUP($A212,UPP!$C$10:$V$329,15,FALSE),0)</f>
        <v>3.170754442231076E-2</v>
      </c>
      <c r="N212" s="257">
        <f t="shared" si="55"/>
        <v>4015</v>
      </c>
      <c r="O212" s="376">
        <f t="shared" si="60"/>
        <v>0</v>
      </c>
      <c r="P212" s="376">
        <f t="shared" si="61"/>
        <v>0</v>
      </c>
      <c r="Q212" s="376">
        <f t="shared" si="62"/>
        <v>2.6681709709670706E-2</v>
      </c>
      <c r="R212" s="256">
        <f>+O212*VLOOKUP($A212,UPP!$C215:$AC528,25,FALSE)+I212*(1-VLOOKUP($A212,UPP!$C215:$AC528,25,FALSE))</f>
        <v>0.5940992533864542</v>
      </c>
      <c r="S212" s="256">
        <f>+P212*VLOOKUP($A212,UPP!$C215:$AC528,26,FALSE)+K212*(1-VLOOKUP($A212,UPP!$C215:$AC528,26,FALSE))</f>
        <v>0.41716281141932271</v>
      </c>
      <c r="T212" s="256">
        <f>+Q212*VLOOKUP($A212,UPP!$C215:$AC528,27,FALSE)+M212*(1-VLOOKUP($A212,UPP!$C215:$AC528,27,FALSE))</f>
        <v>3.1657286075184358E-2</v>
      </c>
      <c r="U212" s="256">
        <f t="shared" si="56"/>
        <v>1.0471833749999999</v>
      </c>
      <c r="V212" s="469">
        <f t="shared" si="57"/>
        <v>2.6681709709670706E-2</v>
      </c>
      <c r="W212" s="469">
        <f t="shared" si="58"/>
        <v>1.0429193508809611</v>
      </c>
      <c r="X212" s="256">
        <f t="shared" si="59"/>
        <v>1.0429999999999999</v>
      </c>
      <c r="Y212" s="326"/>
      <c r="Z212" s="256">
        <f t="shared" si="48"/>
        <v>0.59414519517607267</v>
      </c>
      <c r="AA212" s="256">
        <f t="shared" si="49"/>
        <v>0.4171950706857831</v>
      </c>
      <c r="AB212" s="256">
        <f t="shared" si="50"/>
        <v>3.1659734138144324E-2</v>
      </c>
      <c r="AC212" s="256"/>
      <c r="AG212" s="256"/>
      <c r="AH212" s="326"/>
    </row>
    <row r="213" spans="1:34" x14ac:dyDescent="0.2">
      <c r="A213" s="375">
        <f>+'IBNR+Freq'!B217</f>
        <v>905</v>
      </c>
      <c r="B213" s="375">
        <f>+'IBNR+Freq'!C217</f>
        <v>3</v>
      </c>
      <c r="C213" s="256">
        <f>+'IBNR+Freq'!W217</f>
        <v>1.4583628865437594E-2</v>
      </c>
      <c r="D213" s="375">
        <f>+'IBNR+Freq'!J217</f>
        <v>37752</v>
      </c>
      <c r="E213" s="256">
        <f>+'IBNR+Freq'!X217</f>
        <v>0.13826200737845679</v>
      </c>
      <c r="F213" s="375">
        <f t="shared" si="51"/>
        <v>37752</v>
      </c>
      <c r="G213" s="256">
        <f>+'IBNR+Freq'!Y217</f>
        <v>5.1182443864969639E-2</v>
      </c>
      <c r="H213" s="375">
        <f t="shared" si="52"/>
        <v>37752</v>
      </c>
      <c r="I213" s="256">
        <f>++IFERROR(VLOOKUP($A213,UPP!$C$10:$V$329,13,FALSE),0)</f>
        <v>5.0530753333333345E-2</v>
      </c>
      <c r="J213" s="257">
        <f t="shared" si="53"/>
        <v>37752</v>
      </c>
      <c r="K213" s="256">
        <f>+IFERROR(VLOOKUP($A213,UPP!$C$10:$V$329,14,FALSE),0)</f>
        <v>2.5930255000000003E-2</v>
      </c>
      <c r="L213" s="257">
        <f t="shared" si="54"/>
        <v>37752</v>
      </c>
      <c r="M213" s="256">
        <f>+IFERROR(VLOOKUP($A213,UPP!$C$10:$V$329,15,FALSE),0)</f>
        <v>7.313661666666668E-3</v>
      </c>
      <c r="N213" s="257">
        <f t="shared" si="55"/>
        <v>37752</v>
      </c>
      <c r="O213" s="376">
        <f t="shared" si="60"/>
        <v>1.4566128510799069E-2</v>
      </c>
      <c r="P213" s="376">
        <f t="shared" si="61"/>
        <v>0.13809609296960265</v>
      </c>
      <c r="Q213" s="376">
        <f t="shared" si="62"/>
        <v>5.1121024932331678E-2</v>
      </c>
      <c r="R213" s="256">
        <f>+O213*VLOOKUP($A213,UPP!$C216:$AC529,25,FALSE)+I213*(1-VLOOKUP($A213,UPP!$C216:$AC529,25,FALSE))</f>
        <v>5.0171107085108003E-2</v>
      </c>
      <c r="S213" s="256">
        <f>+P213*VLOOKUP($A213,UPP!$C216:$AC529,26,FALSE)+K213*(1-VLOOKUP($A213,UPP!$C216:$AC529,26,FALSE))</f>
        <v>2.9295230139088083E-2</v>
      </c>
      <c r="T213" s="256">
        <f>+Q213*VLOOKUP($A213,UPP!$C216:$AC529,27,FALSE)+M213*(1-VLOOKUP($A213,UPP!$C216:$AC529,27,FALSE))</f>
        <v>9.0659561972932685E-3</v>
      </c>
      <c r="U213" s="256">
        <f t="shared" si="56"/>
        <v>8.3774670000000009E-2</v>
      </c>
      <c r="V213" s="469">
        <f t="shared" si="57"/>
        <v>0.2037832464127334</v>
      </c>
      <c r="W213" s="469">
        <f t="shared" si="58"/>
        <v>8.8532293421489355E-2</v>
      </c>
      <c r="X213" s="256">
        <f t="shared" si="59"/>
        <v>8.8999999999999996E-2</v>
      </c>
      <c r="Y213" s="326"/>
      <c r="Z213" s="256">
        <f t="shared" si="48"/>
        <v>5.0436155644543276E-2</v>
      </c>
      <c r="AA213" s="256">
        <f t="shared" si="49"/>
        <v>2.9449993687229819E-2</v>
      </c>
      <c r="AB213" s="256">
        <f t="shared" si="50"/>
        <v>9.1138506682269006E-3</v>
      </c>
      <c r="AC213" s="256"/>
      <c r="AG213" s="256"/>
      <c r="AH213" s="326"/>
    </row>
    <row r="214" spans="1:34" x14ac:dyDescent="0.2">
      <c r="A214" s="375">
        <f>+'IBNR+Freq'!B218</f>
        <v>907</v>
      </c>
      <c r="B214" s="375">
        <f>+'IBNR+Freq'!C218</f>
        <v>3</v>
      </c>
      <c r="C214" s="256">
        <f>+'IBNR+Freq'!W218</f>
        <v>1.305657728245591</v>
      </c>
      <c r="D214" s="375">
        <f>+'IBNR+Freq'!J218</f>
        <v>27278</v>
      </c>
      <c r="E214" s="256">
        <f>+'IBNR+Freq'!X218</f>
        <v>1.2874689025671378</v>
      </c>
      <c r="F214" s="375">
        <f t="shared" si="51"/>
        <v>27278</v>
      </c>
      <c r="G214" s="256">
        <f>+'IBNR+Freq'!Y218</f>
        <v>9.4651794701695866E-2</v>
      </c>
      <c r="H214" s="375">
        <f t="shared" si="52"/>
        <v>27278</v>
      </c>
      <c r="I214" s="256">
        <f>++IFERROR(VLOOKUP($A214,UPP!$C$10:$V$329,13,FALSE),0)</f>
        <v>1.9448188027018871</v>
      </c>
      <c r="J214" s="257">
        <f t="shared" si="53"/>
        <v>27278</v>
      </c>
      <c r="K214" s="256">
        <f>+IFERROR(VLOOKUP($A214,UPP!$C$10:$V$329,14,FALSE),0)</f>
        <v>1.1629820980981131</v>
      </c>
      <c r="L214" s="257">
        <f t="shared" si="54"/>
        <v>27278</v>
      </c>
      <c r="M214" s="256">
        <f>+IFERROR(VLOOKUP($A214,UPP!$C$10:$V$329,15,FALSE),0)</f>
        <v>0.12949170420000003</v>
      </c>
      <c r="N214" s="257">
        <f t="shared" si="55"/>
        <v>27278</v>
      </c>
      <c r="O214" s="376">
        <f t="shared" si="60"/>
        <v>1.3040909389716964</v>
      </c>
      <c r="P214" s="376">
        <f t="shared" si="61"/>
        <v>1.2859239398840572</v>
      </c>
      <c r="Q214" s="376">
        <f t="shared" si="62"/>
        <v>9.4538212548053835E-2</v>
      </c>
      <c r="R214" s="256">
        <f>+O214*VLOOKUP($A214,UPP!$C217:$AC530,25,FALSE)+I214*(1-VLOOKUP($A214,UPP!$C217:$AC530,25,FALSE))</f>
        <v>1.9384115240645852</v>
      </c>
      <c r="S214" s="256">
        <f>+P214*VLOOKUP($A214,UPP!$C217:$AC530,26,FALSE)+K214*(1-VLOOKUP($A214,UPP!$C217:$AC530,26,FALSE))</f>
        <v>1.1666703533516913</v>
      </c>
      <c r="T214" s="256">
        <f>+Q214*VLOOKUP($A214,UPP!$C217:$AC530,27,FALSE)+M214*(1-VLOOKUP($A214,UPP!$C217:$AC530,27,FALSE))</f>
        <v>0.12844309945044163</v>
      </c>
      <c r="U214" s="256">
        <f t="shared" si="56"/>
        <v>3.2372926049999999</v>
      </c>
      <c r="V214" s="469">
        <f t="shared" si="57"/>
        <v>2.6845530914038074</v>
      </c>
      <c r="W214" s="469">
        <f t="shared" si="58"/>
        <v>3.2335249768667182</v>
      </c>
      <c r="X214" s="256">
        <f t="shared" si="59"/>
        <v>3.234</v>
      </c>
      <c r="Y214" s="326"/>
      <c r="Z214" s="256">
        <f t="shared" si="48"/>
        <v>1.9386962876963303</v>
      </c>
      <c r="AA214" s="256">
        <f t="shared" si="49"/>
        <v>1.1668417438344372</v>
      </c>
      <c r="AB214" s="256">
        <f t="shared" si="50"/>
        <v>0.12846196846923252</v>
      </c>
      <c r="AC214" s="256"/>
      <c r="AG214" s="256"/>
      <c r="AH214" s="326"/>
    </row>
    <row r="215" spans="1:34" x14ac:dyDescent="0.2">
      <c r="A215" s="375">
        <f>+'IBNR+Freq'!B219</f>
        <v>908</v>
      </c>
      <c r="B215" s="375">
        <f>+'IBNR+Freq'!C219</f>
        <v>3</v>
      </c>
      <c r="C215" s="256">
        <f>+'IBNR+Freq'!W219</f>
        <v>0</v>
      </c>
      <c r="D215" s="375">
        <f>+'IBNR+Freq'!J219</f>
        <v>5991</v>
      </c>
      <c r="E215" s="256">
        <f>+'IBNR+Freq'!X219</f>
        <v>33.350475344057685</v>
      </c>
      <c r="F215" s="375">
        <f t="shared" si="51"/>
        <v>5991</v>
      </c>
      <c r="G215" s="256">
        <f>+'IBNR+Freq'!Y219</f>
        <v>0.24569551313318042</v>
      </c>
      <c r="H215" s="375">
        <f t="shared" si="52"/>
        <v>5991</v>
      </c>
      <c r="I215" s="256">
        <f>++IFERROR(VLOOKUP($A215,UPP!$C$10:$V$329,13,FALSE),0)</f>
        <v>60.140825218245617</v>
      </c>
      <c r="J215" s="257">
        <f t="shared" si="53"/>
        <v>5991</v>
      </c>
      <c r="K215" s="256">
        <f>+IFERROR(VLOOKUP($A215,UPP!$C$10:$V$329,14,FALSE),0)</f>
        <v>56.660708058973952</v>
      </c>
      <c r="L215" s="257">
        <f t="shared" si="54"/>
        <v>5991</v>
      </c>
      <c r="M215" s="256">
        <f>+IFERROR(VLOOKUP($A215,UPP!$C$10:$V$329,15,FALSE),0)</f>
        <v>7.6397551027804758</v>
      </c>
      <c r="N215" s="257">
        <f t="shared" si="55"/>
        <v>5991</v>
      </c>
      <c r="O215" s="376">
        <f t="shared" si="60"/>
        <v>0</v>
      </c>
      <c r="P215" s="376">
        <f t="shared" si="61"/>
        <v>33.310454773644814</v>
      </c>
      <c r="Q215" s="376">
        <f t="shared" si="62"/>
        <v>0.24540067851742062</v>
      </c>
      <c r="R215" s="256">
        <f>+O215*VLOOKUP($A215,UPP!$C218:$AC531,25,FALSE)+I215*(1-VLOOKUP($A215,UPP!$C218:$AC531,25,FALSE))</f>
        <v>58.938008713880706</v>
      </c>
      <c r="S215" s="256">
        <f>+P215*VLOOKUP($A215,UPP!$C218:$AC531,26,FALSE)+K215*(1-VLOOKUP($A215,UPP!$C218:$AC531,26,FALSE))</f>
        <v>55.026190329000904</v>
      </c>
      <c r="T215" s="256">
        <f>+Q215*VLOOKUP($A215,UPP!$C218:$AC531,27,FALSE)+M215*(1-VLOOKUP($A215,UPP!$C218:$AC531,27,FALSE))</f>
        <v>6.9742632045968005</v>
      </c>
      <c r="U215" s="256">
        <f t="shared" si="56"/>
        <v>124.44128838000003</v>
      </c>
      <c r="V215" s="469">
        <f t="shared" si="57"/>
        <v>33.555855452162234</v>
      </c>
      <c r="W215" s="469">
        <f t="shared" si="58"/>
        <v>120.9384622474784</v>
      </c>
      <c r="X215" s="256">
        <f t="shared" si="59"/>
        <v>120.938</v>
      </c>
      <c r="Y215" s="326"/>
      <c r="Z215" s="256">
        <f t="shared" si="48"/>
        <v>58.937783442735338</v>
      </c>
      <c r="AA215" s="256">
        <f t="shared" si="49"/>
        <v>55.02598000949417</v>
      </c>
      <c r="AB215" s="256">
        <f t="shared" si="50"/>
        <v>6.9742365477705102</v>
      </c>
      <c r="AC215" s="256"/>
      <c r="AG215" s="256"/>
      <c r="AH215" s="326"/>
    </row>
    <row r="216" spans="1:34" x14ac:dyDescent="0.2">
      <c r="A216" s="375">
        <f>+'IBNR+Freq'!B220</f>
        <v>909</v>
      </c>
      <c r="B216" s="375">
        <f>+'IBNR+Freq'!C220</f>
        <v>3</v>
      </c>
      <c r="C216" s="256">
        <f>+'IBNR+Freq'!W220</f>
        <v>0</v>
      </c>
      <c r="D216" s="375">
        <f>+'IBNR+Freq'!J220</f>
        <v>117</v>
      </c>
      <c r="E216" s="256">
        <f>+'IBNR+Freq'!X220</f>
        <v>0</v>
      </c>
      <c r="F216" s="375">
        <f t="shared" si="51"/>
        <v>117</v>
      </c>
      <c r="G216" s="256">
        <f>+'IBNR+Freq'!Y220</f>
        <v>2.9409116854586692E-2</v>
      </c>
      <c r="H216" s="375">
        <f t="shared" si="52"/>
        <v>117</v>
      </c>
      <c r="I216" s="256">
        <f>++IFERROR(VLOOKUP($A216,UPP!$C$10:$V$329,13,FALSE),0)</f>
        <v>9.6101174164111782</v>
      </c>
      <c r="J216" s="257">
        <f t="shared" si="53"/>
        <v>117</v>
      </c>
      <c r="K216" s="256">
        <f>+IFERROR(VLOOKUP($A216,UPP!$C$10:$V$329,14,FALSE),0)</f>
        <v>36.974069341231754</v>
      </c>
      <c r="L216" s="257">
        <f t="shared" si="54"/>
        <v>117</v>
      </c>
      <c r="M216" s="256">
        <f>+IFERROR(VLOOKUP($A216,UPP!$C$10:$V$329,15,FALSE),0)</f>
        <v>6.0562255273570793</v>
      </c>
      <c r="N216" s="257">
        <f t="shared" si="55"/>
        <v>117</v>
      </c>
      <c r="O216" s="376">
        <f t="shared" si="60"/>
        <v>0</v>
      </c>
      <c r="P216" s="376">
        <f t="shared" si="61"/>
        <v>0</v>
      </c>
      <c r="Q216" s="376">
        <f t="shared" si="62"/>
        <v>2.937382591436119E-2</v>
      </c>
      <c r="R216" s="256">
        <f>+O216*VLOOKUP($A216,UPP!$C219:$AC532,25,FALSE)+I216*(1-VLOOKUP($A216,UPP!$C219:$AC532,25,FALSE))</f>
        <v>9.6101174164111782</v>
      </c>
      <c r="S216" s="256">
        <f>+P216*VLOOKUP($A216,UPP!$C219:$AC532,26,FALSE)+K216*(1-VLOOKUP($A216,UPP!$C219:$AC532,26,FALSE))</f>
        <v>36.974069341231754</v>
      </c>
      <c r="T216" s="256">
        <f>+Q216*VLOOKUP($A216,UPP!$C219:$AC532,27,FALSE)+M216*(1-VLOOKUP($A216,UPP!$C219:$AC532,27,FALSE))</f>
        <v>5.9959570103426518</v>
      </c>
      <c r="U216" s="256">
        <f t="shared" si="56"/>
        <v>52.640412285000011</v>
      </c>
      <c r="V216" s="469">
        <f t="shared" si="57"/>
        <v>2.937382591436119E-2</v>
      </c>
      <c r="W216" s="469">
        <f t="shared" si="58"/>
        <v>52.580143767985582</v>
      </c>
      <c r="X216" s="256">
        <f t="shared" si="59"/>
        <v>52.58</v>
      </c>
      <c r="Y216" s="326"/>
      <c r="Z216" s="256">
        <f t="shared" si="48"/>
        <v>9.6100911398146689</v>
      </c>
      <c r="AA216" s="256">
        <f t="shared" si="49"/>
        <v>36.973968244371093</v>
      </c>
      <c r="AB216" s="256">
        <f t="shared" si="50"/>
        <v>5.9959406158142379</v>
      </c>
      <c r="AC216" s="256"/>
      <c r="AG216" s="256"/>
      <c r="AH216" s="326"/>
    </row>
    <row r="217" spans="1:34" x14ac:dyDescent="0.2">
      <c r="A217" s="375">
        <f>+'IBNR+Freq'!B221</f>
        <v>910</v>
      </c>
      <c r="B217" s="375">
        <f>+'IBNR+Freq'!C221</f>
        <v>3</v>
      </c>
      <c r="C217" s="256">
        <f>+'IBNR+Freq'!W221</f>
        <v>0</v>
      </c>
      <c r="D217" s="375">
        <f>+'IBNR+Freq'!J221</f>
        <v>2625</v>
      </c>
      <c r="E217" s="256">
        <f>+'IBNR+Freq'!X221</f>
        <v>0</v>
      </c>
      <c r="F217" s="375">
        <f t="shared" si="51"/>
        <v>2625</v>
      </c>
      <c r="G217" s="256">
        <f>+'IBNR+Freq'!Y221</f>
        <v>0.22836418436680564</v>
      </c>
      <c r="H217" s="375">
        <f t="shared" si="52"/>
        <v>2625</v>
      </c>
      <c r="I217" s="256">
        <f>++IFERROR(VLOOKUP($A217,UPP!$C$10:$V$329,13,FALSE),0)</f>
        <v>2.2541653389259184</v>
      </c>
      <c r="J217" s="257">
        <f t="shared" si="53"/>
        <v>2625</v>
      </c>
      <c r="K217" s="256">
        <f>+IFERROR(VLOOKUP($A217,UPP!$C$10:$V$329,14,FALSE),0)</f>
        <v>1.3521821618170244</v>
      </c>
      <c r="L217" s="257">
        <f t="shared" si="54"/>
        <v>2625</v>
      </c>
      <c r="M217" s="256">
        <f>+IFERROR(VLOOKUP($A217,UPP!$C$10:$V$329,15,FALSE),0)</f>
        <v>0.12760921925705798</v>
      </c>
      <c r="N217" s="257">
        <f t="shared" si="55"/>
        <v>2625</v>
      </c>
      <c r="O217" s="376">
        <f t="shared" si="60"/>
        <v>0</v>
      </c>
      <c r="P217" s="376">
        <f t="shared" si="61"/>
        <v>0</v>
      </c>
      <c r="Q217" s="376">
        <f t="shared" si="62"/>
        <v>0.22809014734556549</v>
      </c>
      <c r="R217" s="256">
        <f>+O217*VLOOKUP($A217,UPP!$C220:$AC533,25,FALSE)+I217*(1-VLOOKUP($A217,UPP!$C220:$AC533,25,FALSE))</f>
        <v>2.2541653389259184</v>
      </c>
      <c r="S217" s="256">
        <f>+P217*VLOOKUP($A217,UPP!$C220:$AC533,26,FALSE)+K217*(1-VLOOKUP($A217,UPP!$C220:$AC533,26,FALSE))</f>
        <v>1.3386603401988542</v>
      </c>
      <c r="T217" s="256">
        <f>+Q217*VLOOKUP($A217,UPP!$C220:$AC533,27,FALSE)+M217*(1-VLOOKUP($A217,UPP!$C220:$AC533,27,FALSE))</f>
        <v>0.12861402853794307</v>
      </c>
      <c r="U217" s="256">
        <f t="shared" si="56"/>
        <v>3.7339567200000006</v>
      </c>
      <c r="V217" s="469">
        <f t="shared" si="57"/>
        <v>0.22809014734556549</v>
      </c>
      <c r="W217" s="469">
        <f t="shared" si="58"/>
        <v>3.7214397076627157</v>
      </c>
      <c r="X217" s="256">
        <f t="shared" si="59"/>
        <v>3.7210000000000001</v>
      </c>
      <c r="Y217" s="326"/>
      <c r="Z217" s="256">
        <f t="shared" si="48"/>
        <v>2.2538989974424029</v>
      </c>
      <c r="AA217" s="256">
        <f t="shared" si="49"/>
        <v>1.3385021704431688</v>
      </c>
      <c r="AB217" s="256">
        <f t="shared" si="50"/>
        <v>0.12859883211442871</v>
      </c>
      <c r="AC217" s="256"/>
      <c r="AG217" s="256"/>
      <c r="AH217" s="326"/>
    </row>
    <row r="218" spans="1:34" x14ac:dyDescent="0.2">
      <c r="A218" s="375">
        <f>+'IBNR+Freq'!B222</f>
        <v>911</v>
      </c>
      <c r="B218" s="375">
        <f>+'IBNR+Freq'!C222</f>
        <v>3</v>
      </c>
      <c r="C218" s="256">
        <f>+'IBNR+Freq'!W222</f>
        <v>0.60029526422908186</v>
      </c>
      <c r="D218" s="375">
        <f>+'IBNR+Freq'!J222</f>
        <v>71614</v>
      </c>
      <c r="E218" s="256">
        <f>+'IBNR+Freq'!X222</f>
        <v>0.66156370301152911</v>
      </c>
      <c r="F218" s="375">
        <f t="shared" si="51"/>
        <v>71614</v>
      </c>
      <c r="G218" s="256">
        <f>+'IBNR+Freq'!Y222</f>
        <v>0.12427973263103095</v>
      </c>
      <c r="H218" s="375">
        <f t="shared" si="52"/>
        <v>71614</v>
      </c>
      <c r="I218" s="256">
        <f>++IFERROR(VLOOKUP($A218,UPP!$C$10:$V$329,13,FALSE),0)</f>
        <v>1.525215367854948</v>
      </c>
      <c r="J218" s="257">
        <f t="shared" si="53"/>
        <v>71614</v>
      </c>
      <c r="K218" s="256">
        <f>+IFERROR(VLOOKUP($A218,UPP!$C$10:$V$329,14,FALSE),0)</f>
        <v>0.98147811204671187</v>
      </c>
      <c r="L218" s="257">
        <f t="shared" si="54"/>
        <v>71614</v>
      </c>
      <c r="M218" s="256">
        <f>+IFERROR(VLOOKUP($A218,UPP!$C$10:$V$329,15,FALSE),0)</f>
        <v>0.12622472009834051</v>
      </c>
      <c r="N218" s="257">
        <f t="shared" si="55"/>
        <v>71614</v>
      </c>
      <c r="O218" s="376">
        <f t="shared" si="60"/>
        <v>0.59957490991200701</v>
      </c>
      <c r="P218" s="376">
        <f t="shared" si="61"/>
        <v>0.66076982656791527</v>
      </c>
      <c r="Q218" s="376">
        <f t="shared" si="62"/>
        <v>0.12413059695187371</v>
      </c>
      <c r="R218" s="256">
        <f>+O218*VLOOKUP($A218,UPP!$C221:$AC534,25,FALSE)+I218*(1-VLOOKUP($A218,UPP!$C221:$AC534,25,FALSE))</f>
        <v>1.5067025586960892</v>
      </c>
      <c r="S218" s="256">
        <f>+P218*VLOOKUP($A218,UPP!$C221:$AC534,26,FALSE)+K218*(1-VLOOKUP($A218,UPP!$C221:$AC534,26,FALSE))</f>
        <v>0.96544269777277203</v>
      </c>
      <c r="T218" s="256">
        <f>+Q218*VLOOKUP($A218,UPP!$C221:$AC534,27,FALSE)+M218*(1-VLOOKUP($A218,UPP!$C221:$AC534,27,FALSE))</f>
        <v>0.12609907270955251</v>
      </c>
      <c r="U218" s="256">
        <f t="shared" si="56"/>
        <v>2.6329182000000007</v>
      </c>
      <c r="V218" s="469">
        <f t="shared" si="57"/>
        <v>1.3844753334317961</v>
      </c>
      <c r="W218" s="469">
        <f t="shared" si="58"/>
        <v>2.5982443291784136</v>
      </c>
      <c r="X218" s="256">
        <f t="shared" si="59"/>
        <v>2.5979999999999999</v>
      </c>
      <c r="Y218" s="326"/>
      <c r="Z218" s="256">
        <f t="shared" si="48"/>
        <v>1.5065608740230405</v>
      </c>
      <c r="AA218" s="256">
        <f t="shared" si="49"/>
        <v>0.96535191115255181</v>
      </c>
      <c r="AB218" s="256">
        <f t="shared" si="50"/>
        <v>0.12608721482440757</v>
      </c>
      <c r="AC218" s="256"/>
      <c r="AG218" s="256"/>
      <c r="AH218" s="326"/>
    </row>
    <row r="219" spans="1:34" x14ac:dyDescent="0.2">
      <c r="A219" s="375">
        <f>+'IBNR+Freq'!B223</f>
        <v>912</v>
      </c>
      <c r="B219" s="375">
        <f>+'IBNR+Freq'!C223</f>
        <v>3</v>
      </c>
      <c r="C219" s="256">
        <f>+'IBNR+Freq'!W223</f>
        <v>166.41129699336119</v>
      </c>
      <c r="D219" s="375">
        <f>+'IBNR+Freq'!J223</f>
        <v>226</v>
      </c>
      <c r="E219" s="256">
        <f>+'IBNR+Freq'!X223</f>
        <v>563.73195231936882</v>
      </c>
      <c r="F219" s="375">
        <f t="shared" si="51"/>
        <v>226</v>
      </c>
      <c r="G219" s="256">
        <f>+'IBNR+Freq'!Y223</f>
        <v>17.900605355746418</v>
      </c>
      <c r="H219" s="375">
        <f t="shared" si="52"/>
        <v>226</v>
      </c>
      <c r="I219" s="256">
        <f>++IFERROR(VLOOKUP($A219,UPP!$C$10:$V$329,13,FALSE),0)</f>
        <v>123.85484938172976</v>
      </c>
      <c r="J219" s="257">
        <f t="shared" si="53"/>
        <v>226</v>
      </c>
      <c r="K219" s="256">
        <f>+IFERROR(VLOOKUP($A219,UPP!$C$10:$V$329,14,FALSE),0)</f>
        <v>170.59936691536203</v>
      </c>
      <c r="L219" s="257">
        <f t="shared" si="54"/>
        <v>226</v>
      </c>
      <c r="M219" s="256">
        <f>+IFERROR(VLOOKUP($A219,UPP!$C$10:$V$329,15,FALSE),0)</f>
        <v>19.156260847908243</v>
      </c>
      <c r="N219" s="257">
        <f t="shared" si="55"/>
        <v>226</v>
      </c>
      <c r="O219" s="376">
        <f t="shared" si="60"/>
        <v>166.21160343696917</v>
      </c>
      <c r="P219" s="376">
        <f t="shared" si="61"/>
        <v>563.05547397658563</v>
      </c>
      <c r="Q219" s="376">
        <f t="shared" si="62"/>
        <v>17.879124629319524</v>
      </c>
      <c r="R219" s="256">
        <f>+O219*VLOOKUP($A219,UPP!$C222:$AC535,25,FALSE)+I219*(1-VLOOKUP($A219,UPP!$C222:$AC535,25,FALSE))</f>
        <v>123.85484938172976</v>
      </c>
      <c r="S219" s="256">
        <f>+P219*VLOOKUP($A219,UPP!$C222:$AC535,26,FALSE)+K219*(1-VLOOKUP($A219,UPP!$C222:$AC535,26,FALSE))</f>
        <v>178.44848905658648</v>
      </c>
      <c r="T219" s="256">
        <f>+Q219*VLOOKUP($A219,UPP!$C222:$AC535,27,FALSE)+M219*(1-VLOOKUP($A219,UPP!$C222:$AC535,27,FALSE))</f>
        <v>19.130718123536468</v>
      </c>
      <c r="U219" s="256">
        <f t="shared" si="56"/>
        <v>313.610477145</v>
      </c>
      <c r="V219" s="469">
        <f t="shared" si="57"/>
        <v>747.14620204287439</v>
      </c>
      <c r="W219" s="469">
        <f t="shared" si="58"/>
        <v>321.43405656185269</v>
      </c>
      <c r="X219" s="256">
        <f t="shared" si="59"/>
        <v>321.43400000000003</v>
      </c>
      <c r="Y219" s="326"/>
      <c r="Z219" s="256">
        <f t="shared" si="48"/>
        <v>123.85482758733805</v>
      </c>
      <c r="AA219" s="256">
        <f t="shared" si="49"/>
        <v>178.44845765550454</v>
      </c>
      <c r="AB219" s="256">
        <f t="shared" si="50"/>
        <v>19.130714757157463</v>
      </c>
      <c r="AC219" s="256"/>
      <c r="AG219" s="256"/>
      <c r="AH219" s="326"/>
    </row>
    <row r="220" spans="1:34" x14ac:dyDescent="0.2">
      <c r="A220" s="375">
        <f>+'IBNR+Freq'!B224</f>
        <v>913</v>
      </c>
      <c r="B220" s="375">
        <f>+'IBNR+Freq'!C224</f>
        <v>3</v>
      </c>
      <c r="C220" s="256">
        <f>+'IBNR+Freq'!W224</f>
        <v>33.169691564448115</v>
      </c>
      <c r="D220" s="375">
        <f>+'IBNR+Freq'!J224</f>
        <v>4143</v>
      </c>
      <c r="E220" s="256">
        <f>+'IBNR+Freq'!X224</f>
        <v>20.392775859645592</v>
      </c>
      <c r="F220" s="375">
        <f t="shared" si="51"/>
        <v>4143</v>
      </c>
      <c r="G220" s="256">
        <f>+'IBNR+Freq'!Y224</f>
        <v>6.0913039406790714</v>
      </c>
      <c r="H220" s="375">
        <f t="shared" si="52"/>
        <v>4143</v>
      </c>
      <c r="I220" s="256">
        <f>++IFERROR(VLOOKUP($A220,UPP!$C$10:$V$329,13,FALSE),0)</f>
        <v>155.27999877108067</v>
      </c>
      <c r="J220" s="257">
        <f t="shared" si="53"/>
        <v>4143</v>
      </c>
      <c r="K220" s="256">
        <f>+IFERROR(VLOOKUP($A220,UPP!$C$10:$V$329,14,FALSE),0)</f>
        <v>140.51719876913509</v>
      </c>
      <c r="L220" s="257">
        <f t="shared" si="54"/>
        <v>4143</v>
      </c>
      <c r="M220" s="256">
        <f>+IFERROR(VLOOKUP($A220,UPP!$C$10:$V$329,15,FALSE),0)</f>
        <v>13.127881989784253</v>
      </c>
      <c r="N220" s="257">
        <f t="shared" si="55"/>
        <v>4143</v>
      </c>
      <c r="O220" s="376">
        <f t="shared" si="60"/>
        <v>33.129887934570775</v>
      </c>
      <c r="P220" s="376">
        <f t="shared" si="61"/>
        <v>20.368304528614019</v>
      </c>
      <c r="Q220" s="376">
        <f t="shared" si="62"/>
        <v>6.0839943759502564</v>
      </c>
      <c r="R220" s="256">
        <f>+O220*VLOOKUP($A220,UPP!$C223:$AC536,25,FALSE)+I220*(1-VLOOKUP($A220,UPP!$C223:$AC536,25,FALSE))</f>
        <v>151.61549544598537</v>
      </c>
      <c r="S220" s="256">
        <f>+P220*VLOOKUP($A220,UPP!$C223:$AC536,26,FALSE)+K220*(1-VLOOKUP($A220,UPP!$C223:$AC536,26,FALSE))</f>
        <v>128.50230934508298</v>
      </c>
      <c r="T220" s="256">
        <f>+Q220*VLOOKUP($A220,UPP!$C223:$AC536,27,FALSE)+M220*(1-VLOOKUP($A220,UPP!$C223:$AC536,27,FALSE))</f>
        <v>12.423493228400854</v>
      </c>
      <c r="U220" s="256">
        <f t="shared" si="56"/>
        <v>308.92507953</v>
      </c>
      <c r="V220" s="469">
        <f t="shared" si="57"/>
        <v>59.582186839135048</v>
      </c>
      <c r="W220" s="469">
        <f t="shared" si="58"/>
        <v>292.5412980194692</v>
      </c>
      <c r="X220" s="256">
        <f t="shared" si="59"/>
        <v>292.541</v>
      </c>
      <c r="Y220" s="326"/>
      <c r="Z220" s="256">
        <f t="shared" si="48"/>
        <v>151.61534099131595</v>
      </c>
      <c r="AA220" s="256">
        <f t="shared" si="49"/>
        <v>128.50217843642056</v>
      </c>
      <c r="AB220" s="256">
        <f t="shared" si="50"/>
        <v>12.423480572263472</v>
      </c>
      <c r="AC220" s="256"/>
      <c r="AG220" s="256"/>
      <c r="AH220" s="326"/>
    </row>
    <row r="221" spans="1:34" x14ac:dyDescent="0.2">
      <c r="A221" s="375">
        <f>+'IBNR+Freq'!B225</f>
        <v>914</v>
      </c>
      <c r="B221" s="375">
        <f>+'IBNR+Freq'!C225</f>
        <v>3</v>
      </c>
      <c r="C221" s="256">
        <f>+'IBNR+Freq'!W225</f>
        <v>0.9335730733065235</v>
      </c>
      <c r="D221" s="375">
        <f>+'IBNR+Freq'!J225</f>
        <v>212943</v>
      </c>
      <c r="E221" s="256">
        <f>+'IBNR+Freq'!X225</f>
        <v>1.0602868588831142</v>
      </c>
      <c r="F221" s="375">
        <f t="shared" si="51"/>
        <v>212943</v>
      </c>
      <c r="G221" s="256">
        <f>+'IBNR+Freq'!Y225</f>
        <v>9.1484297514107971E-2</v>
      </c>
      <c r="H221" s="375">
        <f t="shared" si="52"/>
        <v>212943</v>
      </c>
      <c r="I221" s="256">
        <f>++IFERROR(VLOOKUP($A221,UPP!$C$10:$V$329,13,FALSE),0)</f>
        <v>0.78966315325229963</v>
      </c>
      <c r="J221" s="257">
        <f t="shared" si="53"/>
        <v>212943</v>
      </c>
      <c r="K221" s="256">
        <f>+IFERROR(VLOOKUP($A221,UPP!$C$10:$V$329,14,FALSE),0)</f>
        <v>0.95893453687253627</v>
      </c>
      <c r="L221" s="257">
        <f t="shared" si="54"/>
        <v>212943</v>
      </c>
      <c r="M221" s="256">
        <f>+IFERROR(VLOOKUP($A221,UPP!$C$10:$V$329,15,FALSE),0)</f>
        <v>0.10042895487516426</v>
      </c>
      <c r="N221" s="257">
        <f t="shared" si="55"/>
        <v>212943</v>
      </c>
      <c r="O221" s="376">
        <f t="shared" si="60"/>
        <v>0.93245278561855571</v>
      </c>
      <c r="P221" s="376">
        <f t="shared" si="61"/>
        <v>1.0590145146524546</v>
      </c>
      <c r="Q221" s="376">
        <f t="shared" si="62"/>
        <v>9.137451635709104E-2</v>
      </c>
      <c r="R221" s="256">
        <f>+O221*VLOOKUP($A221,UPP!$C224:$AC537,25,FALSE)+I221*(1-VLOOKUP($A221,UPP!$C224:$AC537,25,FALSE))</f>
        <v>0.79394684222328737</v>
      </c>
      <c r="S221" s="256">
        <f>+P221*VLOOKUP($A221,UPP!$C224:$AC537,26,FALSE)+K221*(1-VLOOKUP($A221,UPP!$C224:$AC537,26,FALSE))</f>
        <v>0.96994333442832725</v>
      </c>
      <c r="T221" s="256">
        <f>+Q221*VLOOKUP($A221,UPP!$C224:$AC537,27,FALSE)+M221*(1-VLOOKUP($A221,UPP!$C224:$AC537,27,FALSE))</f>
        <v>9.9342422252995485E-2</v>
      </c>
      <c r="U221" s="256">
        <f t="shared" si="56"/>
        <v>1.8490266450000001</v>
      </c>
      <c r="V221" s="469">
        <f t="shared" si="57"/>
        <v>2.0828418166281013</v>
      </c>
      <c r="W221" s="469">
        <f t="shared" si="58"/>
        <v>1.8632325989046101</v>
      </c>
      <c r="X221" s="256">
        <f t="shared" si="59"/>
        <v>1.863</v>
      </c>
      <c r="Y221" s="326"/>
      <c r="Z221" s="256">
        <f t="shared" si="48"/>
        <v>0.79384772890489197</v>
      </c>
      <c r="AA221" s="256">
        <f t="shared" si="49"/>
        <v>0.969822250374058</v>
      </c>
      <c r="AB221" s="256">
        <f t="shared" si="50"/>
        <v>9.9330020721049905E-2</v>
      </c>
      <c r="AC221" s="256"/>
      <c r="AG221" s="256"/>
      <c r="AH221" s="326"/>
    </row>
    <row r="222" spans="1:34" x14ac:dyDescent="0.2">
      <c r="A222" s="375">
        <f>+'IBNR+Freq'!B226</f>
        <v>915</v>
      </c>
      <c r="B222" s="375">
        <f>+'IBNR+Freq'!C226</f>
        <v>3</v>
      </c>
      <c r="C222" s="256">
        <f>+'IBNR+Freq'!W226</f>
        <v>0.22869765148865087</v>
      </c>
      <c r="D222" s="375">
        <f>+'IBNR+Freq'!J226</f>
        <v>20581</v>
      </c>
      <c r="E222" s="256">
        <f>+'IBNR+Freq'!X226</f>
        <v>1.0556725657257668</v>
      </c>
      <c r="F222" s="375">
        <f t="shared" si="51"/>
        <v>20581</v>
      </c>
      <c r="G222" s="256">
        <f>+'IBNR+Freq'!Y226</f>
        <v>0.11517639860558225</v>
      </c>
      <c r="H222" s="375">
        <f t="shared" si="52"/>
        <v>20581</v>
      </c>
      <c r="I222" s="256">
        <f>++IFERROR(VLOOKUP($A222,UPP!$C$10:$V$329,13,FALSE),0)</f>
        <v>0.85727240016382134</v>
      </c>
      <c r="J222" s="257">
        <f t="shared" si="53"/>
        <v>20581</v>
      </c>
      <c r="K222" s="256">
        <f>+IFERROR(VLOOKUP($A222,UPP!$C$10:$V$329,14,FALSE),0)</f>
        <v>0.73848898646746675</v>
      </c>
      <c r="L222" s="257">
        <f t="shared" si="54"/>
        <v>20581</v>
      </c>
      <c r="M222" s="256">
        <f>+IFERROR(VLOOKUP($A222,UPP!$C$10:$V$329,15,FALSE),0)</f>
        <v>9.768372836871253E-2</v>
      </c>
      <c r="N222" s="257">
        <f t="shared" si="55"/>
        <v>20581</v>
      </c>
      <c r="O222" s="376">
        <f t="shared" si="60"/>
        <v>0.22842321430686449</v>
      </c>
      <c r="P222" s="376">
        <f t="shared" si="61"/>
        <v>1.054405758646896</v>
      </c>
      <c r="Q222" s="376">
        <f t="shared" si="62"/>
        <v>0.11503818692725555</v>
      </c>
      <c r="R222" s="256">
        <f>+O222*VLOOKUP($A222,UPP!$C225:$AC538,25,FALSE)+I222*(1-VLOOKUP($A222,UPP!$C225:$AC538,25,FALSE))</f>
        <v>0.85098390830525172</v>
      </c>
      <c r="S222" s="256">
        <f>+P222*VLOOKUP($A222,UPP!$C225:$AC538,26,FALSE)+K222*(1-VLOOKUP($A222,UPP!$C225:$AC538,26,FALSE))</f>
        <v>0.74480732191105536</v>
      </c>
      <c r="T222" s="256">
        <f>+Q222*VLOOKUP($A222,UPP!$C225:$AC538,27,FALSE)+M222*(1-VLOOKUP($A222,UPP!$C225:$AC538,27,FALSE))</f>
        <v>9.8204362125468805E-2</v>
      </c>
      <c r="U222" s="256">
        <f t="shared" si="56"/>
        <v>1.6934451150000007</v>
      </c>
      <c r="V222" s="469">
        <f t="shared" si="57"/>
        <v>1.3978671598810162</v>
      </c>
      <c r="W222" s="469">
        <f t="shared" si="58"/>
        <v>1.693995592341776</v>
      </c>
      <c r="X222" s="256">
        <f t="shared" si="59"/>
        <v>1.6930000000000001</v>
      </c>
      <c r="Y222" s="326"/>
      <c r="Z222" s="256">
        <f t="shared" si="48"/>
        <v>0.85048376942300585</v>
      </c>
      <c r="AA222" s="256">
        <f t="shared" si="49"/>
        <v>0.74436958495994066</v>
      </c>
      <c r="AB222" s="256">
        <f t="shared" si="50"/>
        <v>9.8146645617053371E-2</v>
      </c>
      <c r="AC222" s="256"/>
      <c r="AG222" s="256"/>
      <c r="AH222" s="326"/>
    </row>
    <row r="223" spans="1:34" x14ac:dyDescent="0.2">
      <c r="A223" s="375">
        <f>+'IBNR+Freq'!B227</f>
        <v>916</v>
      </c>
      <c r="B223" s="375">
        <f>+'IBNR+Freq'!C227</f>
        <v>3</v>
      </c>
      <c r="C223" s="256">
        <f>+'IBNR+Freq'!W227</f>
        <v>0.64057391227545302</v>
      </c>
      <c r="D223" s="375">
        <f>+'IBNR+Freq'!J227</f>
        <v>495123</v>
      </c>
      <c r="E223" s="256">
        <f>+'IBNR+Freq'!X227</f>
        <v>0.59529844209426774</v>
      </c>
      <c r="F223" s="375">
        <f t="shared" si="51"/>
        <v>495123</v>
      </c>
      <c r="G223" s="256">
        <f>+'IBNR+Freq'!Y227</f>
        <v>8.6832208060217936E-2</v>
      </c>
      <c r="H223" s="375">
        <f t="shared" si="52"/>
        <v>495123</v>
      </c>
      <c r="I223" s="256">
        <f>++IFERROR(VLOOKUP($A223,UPP!$C$10:$V$329,13,FALSE),0)</f>
        <v>0.6240620414852347</v>
      </c>
      <c r="J223" s="257">
        <f t="shared" si="53"/>
        <v>495123</v>
      </c>
      <c r="K223" s="256">
        <f>+IFERROR(VLOOKUP($A223,UPP!$C$10:$V$329,14,FALSE),0)</f>
        <v>0.69914324440648523</v>
      </c>
      <c r="L223" s="257">
        <f t="shared" si="54"/>
        <v>495123</v>
      </c>
      <c r="M223" s="256">
        <f>+IFERROR(VLOOKUP($A223,UPP!$C$10:$V$329,15,FALSE),0)</f>
        <v>7.1044579108280256E-2</v>
      </c>
      <c r="N223" s="257">
        <f t="shared" si="55"/>
        <v>495123</v>
      </c>
      <c r="O223" s="376">
        <f t="shared" si="60"/>
        <v>0.63980522358072245</v>
      </c>
      <c r="P223" s="376">
        <f t="shared" si="61"/>
        <v>0.59458408396375462</v>
      </c>
      <c r="Q223" s="376">
        <f t="shared" si="62"/>
        <v>8.6728009410545676E-2</v>
      </c>
      <c r="R223" s="256">
        <f>+O223*VLOOKUP($A223,UPP!$C226:$AC539,25,FALSE)+I223*(1-VLOOKUP($A223,UPP!$C226:$AC539,25,FALSE))</f>
        <v>0.62500663241096399</v>
      </c>
      <c r="S223" s="256">
        <f>+P223*VLOOKUP($A223,UPP!$C226:$AC539,26,FALSE)+K223*(1-VLOOKUP($A223,UPP!$C226:$AC539,26,FALSE))</f>
        <v>0.67927700392236645</v>
      </c>
      <c r="T223" s="256">
        <f>+Q223*VLOOKUP($A223,UPP!$C226:$AC539,27,FALSE)+M223*(1-VLOOKUP($A223,UPP!$C226:$AC539,27,FALSE))</f>
        <v>7.4494933774778657E-2</v>
      </c>
      <c r="U223" s="256">
        <f t="shared" si="56"/>
        <v>1.3942498650000001</v>
      </c>
      <c r="V223" s="469">
        <f t="shared" si="57"/>
        <v>1.3211173169550228</v>
      </c>
      <c r="W223" s="469">
        <f t="shared" si="58"/>
        <v>1.378778570108109</v>
      </c>
      <c r="X223" s="256">
        <f t="shared" si="59"/>
        <v>1.379</v>
      </c>
      <c r="Y223" s="326"/>
      <c r="Z223" s="256">
        <f t="shared" si="48"/>
        <v>0.62510700759378623</v>
      </c>
      <c r="AA223" s="256">
        <f t="shared" si="49"/>
        <v>0.67938609485023804</v>
      </c>
      <c r="AB223" s="256">
        <f t="shared" si="50"/>
        <v>7.4506897555975865E-2</v>
      </c>
      <c r="AC223" s="256"/>
      <c r="AG223" s="256"/>
      <c r="AH223" s="326"/>
    </row>
    <row r="224" spans="1:34" x14ac:dyDescent="0.2">
      <c r="A224" s="375">
        <f>+'IBNR+Freq'!B228</f>
        <v>917</v>
      </c>
      <c r="B224" s="375">
        <f>+'IBNR+Freq'!C228</f>
        <v>3</v>
      </c>
      <c r="C224" s="256">
        <f>+'IBNR+Freq'!W228</f>
        <v>1.5331085024745168</v>
      </c>
      <c r="D224" s="375">
        <f>+'IBNR+Freq'!J228</f>
        <v>926510</v>
      </c>
      <c r="E224" s="256">
        <f>+'IBNR+Freq'!X228</f>
        <v>0.88751230268788484</v>
      </c>
      <c r="F224" s="375">
        <f t="shared" si="51"/>
        <v>926510</v>
      </c>
      <c r="G224" s="256">
        <f>+'IBNR+Freq'!Y228</f>
        <v>0.12929974422553733</v>
      </c>
      <c r="H224" s="375">
        <f t="shared" si="52"/>
        <v>926510</v>
      </c>
      <c r="I224" s="256">
        <f>++IFERROR(VLOOKUP($A224,UPP!$C$10:$V$329,13,FALSE),0)</f>
        <v>1.1570999755510207</v>
      </c>
      <c r="J224" s="257">
        <f t="shared" si="53"/>
        <v>926510</v>
      </c>
      <c r="K224" s="256">
        <f>+IFERROR(VLOOKUP($A224,UPP!$C$10:$V$329,14,FALSE),0)</f>
        <v>1.1199305629285716</v>
      </c>
      <c r="L224" s="257">
        <f t="shared" si="54"/>
        <v>926510</v>
      </c>
      <c r="M224" s="256">
        <f>+IFERROR(VLOOKUP($A224,UPP!$C$10:$V$329,15,FALSE),0)</f>
        <v>9.8579746520408185E-2</v>
      </c>
      <c r="N224" s="257">
        <f t="shared" si="55"/>
        <v>926510</v>
      </c>
      <c r="O224" s="376">
        <f t="shared" si="60"/>
        <v>1.5312687722715475</v>
      </c>
      <c r="P224" s="376">
        <f t="shared" si="61"/>
        <v>0.88644728792465943</v>
      </c>
      <c r="Q224" s="376">
        <f t="shared" si="62"/>
        <v>0.12914458453246669</v>
      </c>
      <c r="R224" s="256">
        <f>+O224*VLOOKUP($A224,UPP!$C227:$AC540,25,FALSE)+I224*(1-VLOOKUP($A224,UPP!$C227:$AC540,25,FALSE))</f>
        <v>1.1870334792886628</v>
      </c>
      <c r="S224" s="256">
        <f>+P224*VLOOKUP($A224,UPP!$C227:$AC540,26,FALSE)+K224*(1-VLOOKUP($A224,UPP!$C227:$AC540,26,FALSE))</f>
        <v>1.0545552459274763</v>
      </c>
      <c r="T224" s="256">
        <f>+Q224*VLOOKUP($A224,UPP!$C227:$AC540,27,FALSE)+M224*(1-VLOOKUP($A224,UPP!$C227:$AC540,27,FALSE))</f>
        <v>0.10866614306438749</v>
      </c>
      <c r="U224" s="256">
        <f t="shared" si="56"/>
        <v>2.3756102850000005</v>
      </c>
      <c r="V224" s="469">
        <f t="shared" si="57"/>
        <v>2.5468606447286732</v>
      </c>
      <c r="W224" s="469">
        <f t="shared" si="58"/>
        <v>2.3502548682805262</v>
      </c>
      <c r="X224" s="256">
        <f t="shared" si="59"/>
        <v>2.3759999999999999</v>
      </c>
      <c r="Y224" s="326"/>
      <c r="Z224" s="256">
        <f t="shared" si="48"/>
        <v>1.2000364661953851</v>
      </c>
      <c r="AA224" s="256">
        <f t="shared" si="49"/>
        <v>1.0661070414702838</v>
      </c>
      <c r="AB224" s="256">
        <f t="shared" si="50"/>
        <v>0.1098564923343314</v>
      </c>
      <c r="AC224" s="256"/>
      <c r="AG224" s="256"/>
      <c r="AH224" s="326"/>
    </row>
    <row r="225" spans="1:34" x14ac:dyDescent="0.2">
      <c r="A225" s="375">
        <f>+'IBNR+Freq'!B229</f>
        <v>918</v>
      </c>
      <c r="B225" s="375">
        <f>+'IBNR+Freq'!C229</f>
        <v>3</v>
      </c>
      <c r="C225" s="256">
        <f>+'IBNR+Freq'!W229</f>
        <v>0</v>
      </c>
      <c r="D225" s="375">
        <f>+'IBNR+Freq'!J229</f>
        <v>28649</v>
      </c>
      <c r="E225" s="256">
        <f>+'IBNR+Freq'!X229</f>
        <v>0.48841675333538309</v>
      </c>
      <c r="F225" s="375">
        <f t="shared" si="51"/>
        <v>28649</v>
      </c>
      <c r="G225" s="256">
        <f>+'IBNR+Freq'!Y229</f>
        <v>0.14607110430326883</v>
      </c>
      <c r="H225" s="375">
        <f t="shared" si="52"/>
        <v>28649</v>
      </c>
      <c r="I225" s="256">
        <f>++IFERROR(VLOOKUP($A225,UPP!$C$10:$V$329,13,FALSE),0)</f>
        <v>0.73289827760869564</v>
      </c>
      <c r="J225" s="257">
        <f t="shared" si="53"/>
        <v>28649</v>
      </c>
      <c r="K225" s="256">
        <f>+IFERROR(VLOOKUP($A225,UPP!$C$10:$V$329,14,FALSE),0)</f>
        <v>0.82421787130434787</v>
      </c>
      <c r="L225" s="257">
        <f t="shared" si="54"/>
        <v>28649</v>
      </c>
      <c r="M225" s="256">
        <f>+IFERROR(VLOOKUP($A225,UPP!$C$10:$V$329,15,FALSE),0)</f>
        <v>7.648991608695653E-2</v>
      </c>
      <c r="N225" s="257">
        <f t="shared" si="55"/>
        <v>28649</v>
      </c>
      <c r="O225" s="376">
        <f t="shared" si="60"/>
        <v>0</v>
      </c>
      <c r="P225" s="376">
        <f t="shared" si="61"/>
        <v>0.48783065323138064</v>
      </c>
      <c r="Q225" s="376">
        <f t="shared" si="62"/>
        <v>0.14589581897810491</v>
      </c>
      <c r="R225" s="256">
        <f>+O225*VLOOKUP($A225,UPP!$C228:$AC541,25,FALSE)+I225*(1-VLOOKUP($A225,UPP!$C228:$AC541,25,FALSE))</f>
        <v>0.72556929483260868</v>
      </c>
      <c r="S225" s="256">
        <f>+P225*VLOOKUP($A225,UPP!$C228:$AC541,26,FALSE)+K225*(1-VLOOKUP($A225,UPP!$C228:$AC541,26,FALSE))</f>
        <v>0.81412625476215883</v>
      </c>
      <c r="T225" s="256">
        <f>+Q225*VLOOKUP($A225,UPP!$C228:$AC541,27,FALSE)+M225*(1-VLOOKUP($A225,UPP!$C228:$AC541,27,FALSE))</f>
        <v>7.8572093173690974E-2</v>
      </c>
      <c r="U225" s="256">
        <f t="shared" si="56"/>
        <v>1.6336060649999999</v>
      </c>
      <c r="V225" s="469">
        <f t="shared" si="57"/>
        <v>0.63372647220948553</v>
      </c>
      <c r="W225" s="469">
        <f t="shared" si="58"/>
        <v>1.6182676427684586</v>
      </c>
      <c r="X225" s="256">
        <f t="shared" si="59"/>
        <v>1.6180000000000001</v>
      </c>
      <c r="Y225" s="326"/>
      <c r="Z225" s="256">
        <f t="shared" si="48"/>
        <v>0.72544929405545344</v>
      </c>
      <c r="AA225" s="256">
        <f t="shared" si="49"/>
        <v>0.81399160768713819</v>
      </c>
      <c r="AB225" s="256">
        <f t="shared" si="50"/>
        <v>7.8559098257408394E-2</v>
      </c>
      <c r="AC225" s="256"/>
      <c r="AG225" s="256"/>
      <c r="AH225" s="326"/>
    </row>
    <row r="226" spans="1:34" x14ac:dyDescent="0.2">
      <c r="A226" s="375">
        <f>+'IBNR+Freq'!B230</f>
        <v>919</v>
      </c>
      <c r="B226" s="375">
        <f>+'IBNR+Freq'!C230</f>
        <v>3</v>
      </c>
      <c r="C226" s="256">
        <f>+'IBNR+Freq'!W230</f>
        <v>8.8467835830565125E-2</v>
      </c>
      <c r="D226" s="375">
        <f>+'IBNR+Freq'!J230</f>
        <v>23807</v>
      </c>
      <c r="E226" s="256">
        <f>+'IBNR+Freq'!X230</f>
        <v>2.8546586168174235</v>
      </c>
      <c r="F226" s="375">
        <f t="shared" si="51"/>
        <v>23807</v>
      </c>
      <c r="G226" s="256">
        <f>+'IBNR+Freq'!Y230</f>
        <v>0.18744379116636545</v>
      </c>
      <c r="H226" s="375">
        <f t="shared" si="52"/>
        <v>23807</v>
      </c>
      <c r="I226" s="256">
        <f>++IFERROR(VLOOKUP($A226,UPP!$C$10:$V$329,13,FALSE),0)</f>
        <v>0.58838145026978428</v>
      </c>
      <c r="J226" s="257">
        <f t="shared" si="53"/>
        <v>23807</v>
      </c>
      <c r="K226" s="256">
        <f>+IFERROR(VLOOKUP($A226,UPP!$C$10:$V$329,14,FALSE),0)</f>
        <v>0.82117257464028803</v>
      </c>
      <c r="L226" s="257">
        <f t="shared" si="54"/>
        <v>23807</v>
      </c>
      <c r="M226" s="256">
        <f>+IFERROR(VLOOKUP($A226,UPP!$C$10:$V$329,15,FALSE),0)</f>
        <v>5.6502700089928075E-2</v>
      </c>
      <c r="N226" s="257">
        <f t="shared" si="55"/>
        <v>23807</v>
      </c>
      <c r="O226" s="376">
        <f t="shared" si="60"/>
        <v>8.8361674427568454E-2</v>
      </c>
      <c r="P226" s="376">
        <f t="shared" si="61"/>
        <v>2.8512330264772427</v>
      </c>
      <c r="Q226" s="376">
        <f t="shared" si="62"/>
        <v>0.1872188586169658</v>
      </c>
      <c r="R226" s="256">
        <f>+O226*VLOOKUP($A226,UPP!$C229:$AC542,25,FALSE)+I226*(1-VLOOKUP($A226,UPP!$C229:$AC542,25,FALSE))</f>
        <v>0.58338125251136219</v>
      </c>
      <c r="S226" s="256">
        <f>+P226*VLOOKUP($A226,UPP!$C229:$AC542,26,FALSE)+K226*(1-VLOOKUP($A226,UPP!$C229:$AC542,26,FALSE))</f>
        <v>0.86177378367702717</v>
      </c>
      <c r="T226" s="256">
        <f>+Q226*VLOOKUP($A226,UPP!$C229:$AC542,27,FALSE)+M226*(1-VLOOKUP($A226,UPP!$C229:$AC542,27,FALSE))</f>
        <v>6.0424184845739207E-2</v>
      </c>
      <c r="U226" s="256">
        <f t="shared" si="56"/>
        <v>1.4660567250000003</v>
      </c>
      <c r="V226" s="469">
        <f t="shared" si="57"/>
        <v>3.1268135595217768</v>
      </c>
      <c r="W226" s="469">
        <f t="shared" si="58"/>
        <v>1.5055792210341286</v>
      </c>
      <c r="X226" s="256">
        <f t="shared" si="59"/>
        <v>1.506</v>
      </c>
      <c r="Y226" s="326"/>
      <c r="Z226" s="256">
        <f t="shared" si="48"/>
        <v>0.58354429578182654</v>
      </c>
      <c r="AA226" s="256">
        <f t="shared" si="49"/>
        <v>0.86201463203388862</v>
      </c>
      <c r="AB226" s="256">
        <f t="shared" si="50"/>
        <v>6.044107218428494E-2</v>
      </c>
      <c r="AC226" s="256"/>
      <c r="AG226" s="256"/>
      <c r="AH226" s="326"/>
    </row>
    <row r="227" spans="1:34" x14ac:dyDescent="0.2">
      <c r="A227" s="375">
        <f>+'IBNR+Freq'!B231</f>
        <v>920</v>
      </c>
      <c r="B227" s="375">
        <f>+'IBNR+Freq'!C231</f>
        <v>3</v>
      </c>
      <c r="C227" s="256">
        <f>+'IBNR+Freq'!W231</f>
        <v>0</v>
      </c>
      <c r="D227" s="375">
        <f>+'IBNR+Freq'!J231</f>
        <v>136434</v>
      </c>
      <c r="E227" s="256">
        <f>+'IBNR+Freq'!X231</f>
        <v>9.1971050717724726E-2</v>
      </c>
      <c r="F227" s="375">
        <f t="shared" si="51"/>
        <v>136434</v>
      </c>
      <c r="G227" s="256">
        <f>+'IBNR+Freq'!Y231</f>
        <v>2.5822009361357465E-2</v>
      </c>
      <c r="H227" s="375">
        <f t="shared" si="52"/>
        <v>136434</v>
      </c>
      <c r="I227" s="256">
        <f>++IFERROR(VLOOKUP($A227,UPP!$C$10:$V$329,13,FALSE),0)</f>
        <v>0.25058303864915576</v>
      </c>
      <c r="J227" s="257">
        <f t="shared" si="53"/>
        <v>136434</v>
      </c>
      <c r="K227" s="256">
        <f>+IFERROR(VLOOKUP($A227,UPP!$C$10:$V$329,14,FALSE),0)</f>
        <v>0.16247480893058164</v>
      </c>
      <c r="L227" s="257">
        <f t="shared" si="54"/>
        <v>136434</v>
      </c>
      <c r="M227" s="256">
        <f>+IFERROR(VLOOKUP($A227,UPP!$C$10:$V$329,15,FALSE),0)</f>
        <v>1.7783312420262664E-2</v>
      </c>
      <c r="N227" s="257">
        <f t="shared" si="55"/>
        <v>136434</v>
      </c>
      <c r="O227" s="376">
        <f t="shared" si="60"/>
        <v>0</v>
      </c>
      <c r="P227" s="376">
        <f t="shared" si="61"/>
        <v>9.1860685456863461E-2</v>
      </c>
      <c r="Q227" s="376">
        <f t="shared" si="62"/>
        <v>2.5791022950123837E-2</v>
      </c>
      <c r="R227" s="256">
        <f>+O227*VLOOKUP($A227,UPP!$C230:$AC543,25,FALSE)+I227*(1-VLOOKUP($A227,UPP!$C230:$AC543,25,FALSE))</f>
        <v>0.24557137787617264</v>
      </c>
      <c r="S227" s="256">
        <f>+P227*VLOOKUP($A227,UPP!$C230:$AC543,26,FALSE)+K227*(1-VLOOKUP($A227,UPP!$C230:$AC543,26,FALSE))</f>
        <v>0.15682567905268419</v>
      </c>
      <c r="T227" s="256">
        <f>+Q227*VLOOKUP($A227,UPP!$C230:$AC543,27,FALSE)+M227*(1-VLOOKUP($A227,UPP!$C230:$AC543,27,FALSE))</f>
        <v>1.850400636795017E-2</v>
      </c>
      <c r="U227" s="256">
        <f t="shared" si="56"/>
        <v>0.43084116000000006</v>
      </c>
      <c r="V227" s="469">
        <f t="shared" si="57"/>
        <v>0.1176517084069873</v>
      </c>
      <c r="W227" s="469">
        <f t="shared" si="58"/>
        <v>0.42090106329680704</v>
      </c>
      <c r="X227" s="256">
        <f t="shared" si="59"/>
        <v>0.42099999999999999</v>
      </c>
      <c r="Y227" s="326"/>
      <c r="Z227" s="256">
        <f t="shared" si="48"/>
        <v>0.2456291017087886</v>
      </c>
      <c r="AA227" s="256">
        <f t="shared" si="49"/>
        <v>0.15686254238474595</v>
      </c>
      <c r="AB227" s="256">
        <f t="shared" si="50"/>
        <v>1.850835590646539E-2</v>
      </c>
      <c r="AC227" s="256"/>
      <c r="AG227" s="256"/>
      <c r="AH227" s="326"/>
    </row>
    <row r="228" spans="1:34" x14ac:dyDescent="0.2">
      <c r="A228" s="375">
        <f>+'IBNR+Freq'!B232</f>
        <v>921</v>
      </c>
      <c r="B228" s="375">
        <f>+'IBNR+Freq'!C232</f>
        <v>3</v>
      </c>
      <c r="C228" s="256">
        <f>+'IBNR+Freq'!W232</f>
        <v>3.8593885617637724</v>
      </c>
      <c r="D228" s="375">
        <f>+'IBNR+Freq'!J232</f>
        <v>19905</v>
      </c>
      <c r="E228" s="256">
        <f>+'IBNR+Freq'!X232</f>
        <v>0.69730490303575154</v>
      </c>
      <c r="F228" s="375">
        <f t="shared" si="51"/>
        <v>19905</v>
      </c>
      <c r="G228" s="256">
        <f>+'IBNR+Freq'!Y232</f>
        <v>0.89626342337506104</v>
      </c>
      <c r="H228" s="375">
        <f t="shared" si="52"/>
        <v>19905</v>
      </c>
      <c r="I228" s="256">
        <f>++IFERROR(VLOOKUP($A228,UPP!$C$10:$V$329,13,FALSE),0)</f>
        <v>1.9636771115077296</v>
      </c>
      <c r="J228" s="257">
        <f t="shared" si="53"/>
        <v>19905</v>
      </c>
      <c r="K228" s="256">
        <f>+IFERROR(VLOOKUP($A228,UPP!$C$10:$V$329,14,FALSE),0)</f>
        <v>1.7239941453643848</v>
      </c>
      <c r="L228" s="257">
        <f t="shared" si="54"/>
        <v>19905</v>
      </c>
      <c r="M228" s="256">
        <f>+IFERROR(VLOOKUP($A228,UPP!$C$10:$V$329,15,FALSE),0)</f>
        <v>0.213834803127886</v>
      </c>
      <c r="N228" s="257">
        <f t="shared" si="55"/>
        <v>19905</v>
      </c>
      <c r="O228" s="376">
        <f t="shared" si="60"/>
        <v>3.8547572954896561</v>
      </c>
      <c r="P228" s="376">
        <f t="shared" si="61"/>
        <v>0.69646813715210865</v>
      </c>
      <c r="Q228" s="376">
        <f t="shared" si="62"/>
        <v>0.89518790726701103</v>
      </c>
      <c r="R228" s="256">
        <f>+O228*VLOOKUP($A228,UPP!$C231:$AC544,25,FALSE)+I228*(1-VLOOKUP($A228,UPP!$C231:$AC544,25,FALSE))</f>
        <v>1.9825879133475488</v>
      </c>
      <c r="S228" s="256">
        <f>+P228*VLOOKUP($A228,UPP!$C231:$AC544,26,FALSE)+K228*(1-VLOOKUP($A228,UPP!$C231:$AC544,26,FALSE))</f>
        <v>1.7034436252001393</v>
      </c>
      <c r="T228" s="256">
        <f>+Q228*VLOOKUP($A228,UPP!$C231:$AC544,27,FALSE)+M228*(1-VLOOKUP($A228,UPP!$C231:$AC544,27,FALSE))</f>
        <v>0.23427539625205973</v>
      </c>
      <c r="U228" s="256">
        <f t="shared" si="56"/>
        <v>3.9015060600000004</v>
      </c>
      <c r="V228" s="469">
        <f t="shared" si="57"/>
        <v>5.4464133399087755</v>
      </c>
      <c r="W228" s="469">
        <f t="shared" si="58"/>
        <v>3.9203069347997479</v>
      </c>
      <c r="X228" s="256">
        <f t="shared" si="59"/>
        <v>3.92</v>
      </c>
      <c r="Y228" s="326"/>
      <c r="Z228" s="256">
        <f t="shared" si="48"/>
        <v>1.9824326894749573</v>
      </c>
      <c r="AA228" s="256">
        <f t="shared" si="49"/>
        <v>1.703310256528584</v>
      </c>
      <c r="AB228" s="256">
        <f t="shared" si="50"/>
        <v>0.23425705399645821</v>
      </c>
      <c r="AC228" s="256"/>
      <c r="AG228" s="256"/>
      <c r="AH228" s="326"/>
    </row>
    <row r="229" spans="1:34" x14ac:dyDescent="0.2">
      <c r="A229" s="375">
        <f>+'IBNR+Freq'!B233</f>
        <v>922</v>
      </c>
      <c r="B229" s="375">
        <f>+'IBNR+Freq'!C233</f>
        <v>3</v>
      </c>
      <c r="C229" s="256">
        <f>+'IBNR+Freq'!W233</f>
        <v>1.0633373973532805</v>
      </c>
      <c r="D229" s="375">
        <f>+'IBNR+Freq'!J233</f>
        <v>258913</v>
      </c>
      <c r="E229" s="256">
        <f>+'IBNR+Freq'!X233</f>
        <v>0.72857566478725033</v>
      </c>
      <c r="F229" s="375">
        <f t="shared" si="51"/>
        <v>258913</v>
      </c>
      <c r="G229" s="256">
        <f>+'IBNR+Freq'!Y233</f>
        <v>8.7361301603861297E-2</v>
      </c>
      <c r="H229" s="375">
        <f t="shared" si="52"/>
        <v>258913</v>
      </c>
      <c r="I229" s="256">
        <f>++IFERROR(VLOOKUP($A229,UPP!$C$10:$V$329,13,FALSE),0)</f>
        <v>0.92152137000000023</v>
      </c>
      <c r="J229" s="257">
        <f t="shared" si="53"/>
        <v>258913</v>
      </c>
      <c r="K229" s="256">
        <f>+IFERROR(VLOOKUP($A229,UPP!$C$10:$V$329,14,FALSE),0)</f>
        <v>0.8454695624670765</v>
      </c>
      <c r="L229" s="257">
        <f t="shared" si="54"/>
        <v>258913</v>
      </c>
      <c r="M229" s="256">
        <f>+IFERROR(VLOOKUP($A229,UPP!$C$10:$V$329,15,FALSE),0)</f>
        <v>7.6051807532923635E-2</v>
      </c>
      <c r="N229" s="257">
        <f t="shared" si="55"/>
        <v>258913</v>
      </c>
      <c r="O229" s="376">
        <f t="shared" si="60"/>
        <v>1.0620613924764566</v>
      </c>
      <c r="P229" s="376">
        <f t="shared" si="61"/>
        <v>0.72770137398950563</v>
      </c>
      <c r="Q229" s="376">
        <f t="shared" si="62"/>
        <v>8.7256468041936666E-2</v>
      </c>
      <c r="R229" s="256">
        <f>+O229*VLOOKUP($A229,UPP!$C232:$AC545,25,FALSE)+I229*(1-VLOOKUP($A229,UPP!$C232:$AC545,25,FALSE))</f>
        <v>0.92714297089905851</v>
      </c>
      <c r="S229" s="256">
        <f>+P229*VLOOKUP($A229,UPP!$C232:$AC545,26,FALSE)+K229*(1-VLOOKUP($A229,UPP!$C232:$AC545,26,FALSE))</f>
        <v>0.83133737984976808</v>
      </c>
      <c r="T229" s="256">
        <f>+Q229*VLOOKUP($A229,UPP!$C232:$AC545,27,FALSE)+M229*(1-VLOOKUP($A229,UPP!$C232:$AC545,27,FALSE))</f>
        <v>7.762046000418546E-2</v>
      </c>
      <c r="U229" s="256">
        <f t="shared" si="56"/>
        <v>1.8430427400000005</v>
      </c>
      <c r="V229" s="469">
        <f t="shared" si="57"/>
        <v>1.8770192345078991</v>
      </c>
      <c r="W229" s="469">
        <f t="shared" si="58"/>
        <v>1.8361008107530119</v>
      </c>
      <c r="X229" s="256">
        <f t="shared" si="59"/>
        <v>1.843</v>
      </c>
      <c r="Y229" s="326"/>
      <c r="Z229" s="256">
        <f t="shared" si="48"/>
        <v>0.93062673103781912</v>
      </c>
      <c r="AA229" s="256">
        <f t="shared" si="49"/>
        <v>0.83446114836949681</v>
      </c>
      <c r="AB229" s="256">
        <f t="shared" si="50"/>
        <v>7.7912120592684153E-2</v>
      </c>
      <c r="AC229" s="256"/>
      <c r="AG229" s="256"/>
      <c r="AH229" s="326"/>
    </row>
    <row r="230" spans="1:34" x14ac:dyDescent="0.2">
      <c r="A230" s="375">
        <f>+'IBNR+Freq'!B234</f>
        <v>923</v>
      </c>
      <c r="B230" s="375">
        <f>+'IBNR+Freq'!C234</f>
        <v>3</v>
      </c>
      <c r="C230" s="256">
        <f>+'IBNR+Freq'!W234</f>
        <v>0.91109817516158054</v>
      </c>
      <c r="D230" s="375">
        <f>+'IBNR+Freq'!J234</f>
        <v>4608</v>
      </c>
      <c r="E230" s="256">
        <f>+'IBNR+Freq'!X234</f>
        <v>1.6079074883942901</v>
      </c>
      <c r="F230" s="375">
        <f t="shared" si="51"/>
        <v>4608</v>
      </c>
      <c r="G230" s="256">
        <f>+'IBNR+Freq'!Y234</f>
        <v>3.4598103254357301E-4</v>
      </c>
      <c r="H230" s="375">
        <f t="shared" si="52"/>
        <v>4608</v>
      </c>
      <c r="I230" s="256">
        <f>++IFERROR(VLOOKUP($A230,UPP!$C$10:$V$329,13,FALSE),0)</f>
        <v>1.1703240015894871</v>
      </c>
      <c r="J230" s="257">
        <f t="shared" si="53"/>
        <v>4608</v>
      </c>
      <c r="K230" s="256">
        <f>+IFERROR(VLOOKUP($A230,UPP!$C$10:$V$329,14,FALSE),0)</f>
        <v>0.63493800488110153</v>
      </c>
      <c r="L230" s="257">
        <f t="shared" si="54"/>
        <v>4608</v>
      </c>
      <c r="M230" s="256">
        <f>+IFERROR(VLOOKUP($A230,UPP!$C$10:$V$329,15,FALSE),0)</f>
        <v>7.3684163529411775E-2</v>
      </c>
      <c r="N230" s="257">
        <f t="shared" si="55"/>
        <v>4608</v>
      </c>
      <c r="O230" s="376">
        <f t="shared" si="60"/>
        <v>0.9100048573513867</v>
      </c>
      <c r="P230" s="376">
        <f t="shared" si="61"/>
        <v>1.6059779994082171</v>
      </c>
      <c r="Q230" s="376">
        <f t="shared" si="62"/>
        <v>3.4556585530452072E-4</v>
      </c>
      <c r="R230" s="256">
        <f>+O230*VLOOKUP($A230,UPP!$C233:$AC546,25,FALSE)+I230*(1-VLOOKUP($A230,UPP!$C233:$AC546,25,FALSE))</f>
        <v>1.1703240015894871</v>
      </c>
      <c r="S230" s="256">
        <f>+P230*VLOOKUP($A230,UPP!$C233:$AC546,26,FALSE)+K230*(1-VLOOKUP($A230,UPP!$C233:$AC546,26,FALSE))</f>
        <v>0.64464840482637265</v>
      </c>
      <c r="T230" s="256">
        <f>+Q230*VLOOKUP($A230,UPP!$C233:$AC546,27,FALSE)+M230*(1-VLOOKUP($A230,UPP!$C233:$AC546,27,FALSE))</f>
        <v>7.2950777552670695E-2</v>
      </c>
      <c r="U230" s="256">
        <f t="shared" si="56"/>
        <v>1.8789461700000005</v>
      </c>
      <c r="V230" s="469">
        <f t="shared" si="57"/>
        <v>2.5163284226149085</v>
      </c>
      <c r="W230" s="469">
        <f t="shared" si="58"/>
        <v>1.8879231839685304</v>
      </c>
      <c r="X230" s="256">
        <f t="shared" si="59"/>
        <v>1.8879999999999999</v>
      </c>
      <c r="Y230" s="326"/>
      <c r="Z230" s="256">
        <f t="shared" si="48"/>
        <v>1.1703716198644778</v>
      </c>
      <c r="AA230" s="256">
        <f t="shared" si="49"/>
        <v>0.64467463435338535</v>
      </c>
      <c r="AB230" s="256">
        <f t="shared" si="50"/>
        <v>7.2953745782136689E-2</v>
      </c>
      <c r="AC230" s="256"/>
      <c r="AG230" s="256"/>
      <c r="AH230" s="326"/>
    </row>
    <row r="231" spans="1:34" x14ac:dyDescent="0.2">
      <c r="A231" s="375">
        <f>+'IBNR+Freq'!B235</f>
        <v>924</v>
      </c>
      <c r="B231" s="375">
        <f>+'IBNR+Freq'!C235</f>
        <v>3</v>
      </c>
      <c r="C231" s="256">
        <f>+'IBNR+Freq'!W235</f>
        <v>1.6022123867074123</v>
      </c>
      <c r="D231" s="375">
        <f>+'IBNR+Freq'!J235</f>
        <v>725293</v>
      </c>
      <c r="E231" s="256">
        <f>+'IBNR+Freq'!X235</f>
        <v>1.3213333594439636</v>
      </c>
      <c r="F231" s="375">
        <f t="shared" si="51"/>
        <v>725293</v>
      </c>
      <c r="G231" s="256">
        <f>+'IBNR+Freq'!Y235</f>
        <v>0.13872375871705397</v>
      </c>
      <c r="H231" s="375">
        <f t="shared" si="52"/>
        <v>725293</v>
      </c>
      <c r="I231" s="256">
        <f>++IFERROR(VLOOKUP($A231,UPP!$C$10:$V$329,13,FALSE),0)</f>
        <v>1.1885552376338031</v>
      </c>
      <c r="J231" s="257">
        <f t="shared" si="53"/>
        <v>725293</v>
      </c>
      <c r="K231" s="256">
        <f>+IFERROR(VLOOKUP($A231,UPP!$C$10:$V$329,14,FALSE),0)</f>
        <v>1.2710825584225356</v>
      </c>
      <c r="L231" s="257">
        <f t="shared" si="54"/>
        <v>725293</v>
      </c>
      <c r="M231" s="256">
        <f>+IFERROR(VLOOKUP($A231,UPP!$C$10:$V$329,15,FALSE),0)</f>
        <v>0.125409163943662</v>
      </c>
      <c r="N231" s="257">
        <f t="shared" si="55"/>
        <v>725293</v>
      </c>
      <c r="O231" s="376">
        <f t="shared" si="60"/>
        <v>1.6002897318433633</v>
      </c>
      <c r="P231" s="376">
        <f t="shared" si="61"/>
        <v>1.3197477594126308</v>
      </c>
      <c r="Q231" s="376">
        <f t="shared" si="62"/>
        <v>0.13855729020659352</v>
      </c>
      <c r="R231" s="256">
        <f>+O231*VLOOKUP($A231,UPP!$C234:$AC547,25,FALSE)+I231*(1-VLOOKUP($A231,UPP!$C234:$AC547,25,FALSE))</f>
        <v>1.2173766522284721</v>
      </c>
      <c r="S231" s="256">
        <f>+P231*VLOOKUP($A231,UPP!$C234:$AC547,26,FALSE)+K231*(1-VLOOKUP($A231,UPP!$C234:$AC547,26,FALSE))</f>
        <v>1.2827622066601583</v>
      </c>
      <c r="T231" s="256">
        <f>+Q231*VLOOKUP($A231,UPP!$C234:$AC547,27,FALSE)+M231*(1-VLOOKUP($A231,UPP!$C234:$AC547,27,FALSE))</f>
        <v>0.12909063929728282</v>
      </c>
      <c r="U231" s="256">
        <f t="shared" si="56"/>
        <v>2.585046960000001</v>
      </c>
      <c r="V231" s="469">
        <f t="shared" si="57"/>
        <v>3.0585947814625873</v>
      </c>
      <c r="W231" s="469">
        <f t="shared" si="58"/>
        <v>2.629229498185913</v>
      </c>
      <c r="X231" s="256">
        <f t="shared" si="59"/>
        <v>2.629</v>
      </c>
      <c r="Y231" s="326"/>
      <c r="Z231" s="256">
        <f t="shared" si="48"/>
        <v>1.2172703907806022</v>
      </c>
      <c r="AA231" s="256">
        <f t="shared" si="49"/>
        <v>1.282650237887714</v>
      </c>
      <c r="AB231" s="256">
        <f t="shared" si="50"/>
        <v>0.12907937133168396</v>
      </c>
      <c r="AC231" s="256"/>
      <c r="AG231" s="256"/>
      <c r="AH231" s="326"/>
    </row>
    <row r="232" spans="1:34" x14ac:dyDescent="0.2">
      <c r="A232" s="375">
        <f>+'IBNR+Freq'!B236</f>
        <v>925</v>
      </c>
      <c r="B232" s="375">
        <f>+'IBNR+Freq'!C236</f>
        <v>3</v>
      </c>
      <c r="C232" s="256">
        <f>+'IBNR+Freq'!W236</f>
        <v>1.6748795009819684</v>
      </c>
      <c r="D232" s="375">
        <f>+'IBNR+Freq'!J236</f>
        <v>325609</v>
      </c>
      <c r="E232" s="256">
        <f>+'IBNR+Freq'!X236</f>
        <v>1.2439795534337004</v>
      </c>
      <c r="F232" s="375">
        <f t="shared" si="51"/>
        <v>325609</v>
      </c>
      <c r="G232" s="256">
        <f>+'IBNR+Freq'!Y236</f>
        <v>0.14637574283853486</v>
      </c>
      <c r="H232" s="375">
        <f t="shared" si="52"/>
        <v>325609</v>
      </c>
      <c r="I232" s="256">
        <f>++IFERROR(VLOOKUP($A232,UPP!$C$10:$V$329,13,FALSE),0)</f>
        <v>0.77635962818911686</v>
      </c>
      <c r="J232" s="257">
        <f t="shared" si="53"/>
        <v>325609</v>
      </c>
      <c r="K232" s="256">
        <f>+IFERROR(VLOOKUP($A232,UPP!$C$10:$V$329,14,FALSE),0)</f>
        <v>0.93163155382694041</v>
      </c>
      <c r="L232" s="257">
        <f t="shared" si="54"/>
        <v>325609</v>
      </c>
      <c r="M232" s="256">
        <f>+IFERROR(VLOOKUP($A232,UPP!$C$10:$V$329,15,FALSE),0)</f>
        <v>0.10513203298394294</v>
      </c>
      <c r="N232" s="257">
        <f t="shared" si="55"/>
        <v>325609</v>
      </c>
      <c r="O232" s="376">
        <f t="shared" si="60"/>
        <v>1.6728696455807901</v>
      </c>
      <c r="P232" s="376">
        <f t="shared" si="61"/>
        <v>1.2424867779695798</v>
      </c>
      <c r="Q232" s="376">
        <f t="shared" si="62"/>
        <v>0.14620009194712863</v>
      </c>
      <c r="R232" s="256">
        <f>+O232*VLOOKUP($A232,UPP!$C235:$AC548,25,FALSE)+I232*(1-VLOOKUP($A232,UPP!$C235:$AC548,25,FALSE))</f>
        <v>0.81222002888478373</v>
      </c>
      <c r="S232" s="256">
        <f>+P232*VLOOKUP($A232,UPP!$C235:$AC548,26,FALSE)+K232*(1-VLOOKUP($A232,UPP!$C235:$AC548,26,FALSE))</f>
        <v>0.97515128520690986</v>
      </c>
      <c r="T232" s="256">
        <f>+Q232*VLOOKUP($A232,UPP!$C235:$AC548,27,FALSE)+M232*(1-VLOOKUP($A232,UPP!$C235:$AC548,27,FALSE))</f>
        <v>0.11170292241805264</v>
      </c>
      <c r="U232" s="256">
        <f t="shared" si="56"/>
        <v>1.8131232150000001</v>
      </c>
      <c r="V232" s="469">
        <f t="shared" si="57"/>
        <v>3.0615565154974984</v>
      </c>
      <c r="W232" s="469">
        <f t="shared" si="58"/>
        <v>1.8990742365097462</v>
      </c>
      <c r="X232" s="256">
        <f t="shared" si="59"/>
        <v>1.899</v>
      </c>
      <c r="Y232" s="326"/>
      <c r="Z232" s="256">
        <f t="shared" si="48"/>
        <v>0.81218827847770059</v>
      </c>
      <c r="AA232" s="256">
        <f t="shared" si="49"/>
        <v>0.97511316567135076</v>
      </c>
      <c r="AB232" s="256">
        <f t="shared" si="50"/>
        <v>0.11169855585094887</v>
      </c>
      <c r="AC232" s="256"/>
      <c r="AG232" s="256"/>
      <c r="AH232" s="326"/>
    </row>
    <row r="233" spans="1:34" x14ac:dyDescent="0.2">
      <c r="A233" s="375">
        <f>+'IBNR+Freq'!B237</f>
        <v>926</v>
      </c>
      <c r="B233" s="375">
        <f>+'IBNR+Freq'!C237</f>
        <v>3</v>
      </c>
      <c r="C233" s="256">
        <f>+'IBNR+Freq'!W237</f>
        <v>1.288175310437023</v>
      </c>
      <c r="D233" s="375">
        <f>+'IBNR+Freq'!J237</f>
        <v>106767</v>
      </c>
      <c r="E233" s="256">
        <f>+'IBNR+Freq'!X237</f>
        <v>0.61794425055900093</v>
      </c>
      <c r="F233" s="375">
        <f t="shared" si="51"/>
        <v>106767</v>
      </c>
      <c r="G233" s="256">
        <f>+'IBNR+Freq'!Y237</f>
        <v>0.12065934828156845</v>
      </c>
      <c r="H233" s="375">
        <f t="shared" si="52"/>
        <v>106767</v>
      </c>
      <c r="I233" s="256">
        <f>++IFERROR(VLOOKUP($A233,UPP!$C$10:$V$329,13,FALSE),0)</f>
        <v>1.0977246485601266</v>
      </c>
      <c r="J233" s="257">
        <f t="shared" si="53"/>
        <v>106767</v>
      </c>
      <c r="K233" s="256">
        <f>+IFERROR(VLOOKUP($A233,UPP!$C$10:$V$329,14,FALSE),0)</f>
        <v>0.86943677916930395</v>
      </c>
      <c r="L233" s="257">
        <f t="shared" si="54"/>
        <v>106767</v>
      </c>
      <c r="M233" s="256">
        <f>+IFERROR(VLOOKUP($A233,UPP!$C$10:$V$329,15,FALSE),0)</f>
        <v>7.9334082270569622E-2</v>
      </c>
      <c r="N233" s="257">
        <f t="shared" si="55"/>
        <v>106767</v>
      </c>
      <c r="O233" s="376">
        <f t="shared" si="60"/>
        <v>1.2866295000644987</v>
      </c>
      <c r="P233" s="376">
        <f t="shared" si="61"/>
        <v>0.61720271745833011</v>
      </c>
      <c r="Q233" s="376">
        <f t="shared" si="62"/>
        <v>0.12051455706363057</v>
      </c>
      <c r="R233" s="256">
        <f>+O233*VLOOKUP($A233,UPP!$C236:$AC549,25,FALSE)+I233*(1-VLOOKUP($A233,UPP!$C236:$AC549,25,FALSE))</f>
        <v>1.101502745590214</v>
      </c>
      <c r="S233" s="256">
        <f>+P233*VLOOKUP($A233,UPP!$C236:$AC549,26,FALSE)+K233*(1-VLOOKUP($A233,UPP!$C236:$AC549,26,FALSE))</f>
        <v>0.85178039484953572</v>
      </c>
      <c r="T233" s="256">
        <f>+Q233*VLOOKUP($A233,UPP!$C236:$AC549,27,FALSE)+M233*(1-VLOOKUP($A233,UPP!$C236:$AC549,27,FALSE))</f>
        <v>8.2628520254014501E-2</v>
      </c>
      <c r="U233" s="256">
        <f t="shared" si="56"/>
        <v>2.0464955100000002</v>
      </c>
      <c r="V233" s="469">
        <f t="shared" si="57"/>
        <v>2.0243467745864594</v>
      </c>
      <c r="W233" s="469">
        <f t="shared" si="58"/>
        <v>2.0359116606937642</v>
      </c>
      <c r="X233" s="256">
        <f t="shared" si="59"/>
        <v>2.036</v>
      </c>
      <c r="Y233" s="326"/>
      <c r="Z233" s="256">
        <f t="shared" si="48"/>
        <v>1.1015505403890951</v>
      </c>
      <c r="AA233" s="256">
        <f t="shared" si="49"/>
        <v>0.85181735406078196</v>
      </c>
      <c r="AB233" s="256">
        <f t="shared" si="50"/>
        <v>8.2632105550123097E-2</v>
      </c>
      <c r="AC233" s="256"/>
      <c r="AG233" s="256"/>
      <c r="AH233" s="326"/>
    </row>
    <row r="234" spans="1:34" x14ac:dyDescent="0.2">
      <c r="A234" s="375">
        <f>+'IBNR+Freq'!B238</f>
        <v>927</v>
      </c>
      <c r="B234" s="375">
        <f>+'IBNR+Freq'!C238</f>
        <v>3</v>
      </c>
      <c r="C234" s="256">
        <f>+'IBNR+Freq'!W238</f>
        <v>0.18332730856636834</v>
      </c>
      <c r="D234" s="375">
        <f>+'IBNR+Freq'!J238</f>
        <v>542931</v>
      </c>
      <c r="E234" s="256">
        <f>+'IBNR+Freq'!X238</f>
        <v>0.1870639689709255</v>
      </c>
      <c r="F234" s="375">
        <f t="shared" si="51"/>
        <v>542931</v>
      </c>
      <c r="G234" s="256">
        <f>+'IBNR+Freq'!Y238</f>
        <v>6.1430761047116464E-2</v>
      </c>
      <c r="H234" s="375">
        <f t="shared" si="52"/>
        <v>542931</v>
      </c>
      <c r="I234" s="256">
        <f>++IFERROR(VLOOKUP($A234,UPP!$C$10:$V$329,13,FALSE),0)</f>
        <v>0.33727785800196858</v>
      </c>
      <c r="J234" s="257">
        <f t="shared" si="53"/>
        <v>542931</v>
      </c>
      <c r="K234" s="256">
        <f>+IFERROR(VLOOKUP($A234,UPP!$C$10:$V$329,14,FALSE),0)</f>
        <v>0.42764895871063002</v>
      </c>
      <c r="L234" s="257">
        <f t="shared" si="54"/>
        <v>542931</v>
      </c>
      <c r="M234" s="256">
        <f>+IFERROR(VLOOKUP($A234,UPP!$C$10:$V$329,15,FALSE),0)</f>
        <v>5.4868168287401584E-2</v>
      </c>
      <c r="N234" s="257">
        <f t="shared" si="55"/>
        <v>542931</v>
      </c>
      <c r="O234" s="376">
        <f t="shared" si="60"/>
        <v>0.18310731579608869</v>
      </c>
      <c r="P234" s="376">
        <f t="shared" si="61"/>
        <v>0.1868394922081604</v>
      </c>
      <c r="Q234" s="376">
        <f t="shared" si="62"/>
        <v>6.1357044133859923E-2</v>
      </c>
      <c r="R234" s="256">
        <f>+O234*VLOOKUP($A234,UPP!$C237:$AC550,25,FALSE)+I234*(1-VLOOKUP($A234,UPP!$C237:$AC550,25,FALSE))</f>
        <v>0.32802762546961572</v>
      </c>
      <c r="S234" s="256">
        <f>+P234*VLOOKUP($A234,UPP!$C237:$AC550,26,FALSE)+K234*(1-VLOOKUP($A234,UPP!$C237:$AC550,26,FALSE))</f>
        <v>0.3794870654101361</v>
      </c>
      <c r="T234" s="256">
        <f>+Q234*VLOOKUP($A234,UPP!$C237:$AC550,27,FALSE)+M234*(1-VLOOKUP($A234,UPP!$C237:$AC550,27,FALSE))</f>
        <v>5.6360609732087001E-2</v>
      </c>
      <c r="U234" s="256">
        <f t="shared" si="56"/>
        <v>0.81979498500000025</v>
      </c>
      <c r="V234" s="469">
        <f t="shared" si="57"/>
        <v>0.43130385213810896</v>
      </c>
      <c r="W234" s="469">
        <f t="shared" si="58"/>
        <v>0.76387530061183884</v>
      </c>
      <c r="X234" s="256">
        <f t="shared" si="59"/>
        <v>0.76400000000000001</v>
      </c>
      <c r="Y234" s="326"/>
      <c r="Z234" s="256">
        <f t="shared" si="48"/>
        <v>0.32808117458183766</v>
      </c>
      <c r="AA234" s="256">
        <f t="shared" si="49"/>
        <v>0.37954901505667371</v>
      </c>
      <c r="AB234" s="256">
        <f t="shared" si="50"/>
        <v>5.6369810361488623E-2</v>
      </c>
      <c r="AC234" s="256"/>
      <c r="AG234" s="256"/>
      <c r="AH234" s="326"/>
    </row>
    <row r="235" spans="1:34" x14ac:dyDescent="0.2">
      <c r="A235" s="375">
        <f>+'IBNR+Freq'!B239</f>
        <v>928</v>
      </c>
      <c r="B235" s="375">
        <f>+'IBNR+Freq'!C239</f>
        <v>3</v>
      </c>
      <c r="C235" s="256">
        <f>+'IBNR+Freq'!W239</f>
        <v>1.1207659530615646</v>
      </c>
      <c r="D235" s="375">
        <f>+'IBNR+Freq'!J239</f>
        <v>1391430</v>
      </c>
      <c r="E235" s="256">
        <f>+'IBNR+Freq'!X239</f>
        <v>0.90013270313839311</v>
      </c>
      <c r="F235" s="375">
        <f t="shared" si="51"/>
        <v>1391430</v>
      </c>
      <c r="G235" s="256">
        <f>+'IBNR+Freq'!Y239</f>
        <v>0.14936180624350598</v>
      </c>
      <c r="H235" s="375">
        <f t="shared" si="52"/>
        <v>1391430</v>
      </c>
      <c r="I235" s="256">
        <f>++IFERROR(VLOOKUP($A235,UPP!$C$10:$V$329,13,FALSE),0)</f>
        <v>0.83511308743887291</v>
      </c>
      <c r="J235" s="257">
        <f t="shared" si="53"/>
        <v>1391430</v>
      </c>
      <c r="K235" s="256">
        <f>+IFERROR(VLOOKUP($A235,UPP!$C$10:$V$329,14,FALSE),0)</f>
        <v>0.98709881874430194</v>
      </c>
      <c r="L235" s="257">
        <f t="shared" si="54"/>
        <v>1391430</v>
      </c>
      <c r="M235" s="256">
        <f>+IFERROR(VLOOKUP($A235,UPP!$C$10:$V$329,15,FALSE),0)</f>
        <v>0.12854112381682553</v>
      </c>
      <c r="N235" s="257">
        <f t="shared" si="55"/>
        <v>1391430</v>
      </c>
      <c r="O235" s="376">
        <f t="shared" si="60"/>
        <v>1.1194210339178907</v>
      </c>
      <c r="P235" s="376">
        <f t="shared" si="61"/>
        <v>0.89905254389462708</v>
      </c>
      <c r="Q235" s="376">
        <f t="shared" si="62"/>
        <v>0.14918257207601376</v>
      </c>
      <c r="R235" s="256">
        <f>+O235*VLOOKUP($A235,UPP!$C238:$AC551,25,FALSE)+I235*(1-VLOOKUP($A235,UPP!$C238:$AC551,25,FALSE))</f>
        <v>0.86638696155156492</v>
      </c>
      <c r="S235" s="256">
        <f>+P235*VLOOKUP($A235,UPP!$C238:$AC551,26,FALSE)+K235*(1-VLOOKUP($A235,UPP!$C238:$AC551,26,FALSE))</f>
        <v>0.95452169704992229</v>
      </c>
      <c r="T235" s="256">
        <f>+Q235*VLOOKUP($A235,UPP!$C238:$AC551,27,FALSE)+M235*(1-VLOOKUP($A235,UPP!$C238:$AC551,27,FALSE))</f>
        <v>0.13741694656827647</v>
      </c>
      <c r="U235" s="256">
        <f t="shared" si="56"/>
        <v>1.9507530300000004</v>
      </c>
      <c r="V235" s="469">
        <f t="shared" si="57"/>
        <v>2.1676561498885318</v>
      </c>
      <c r="W235" s="469">
        <f t="shared" si="58"/>
        <v>1.9583256051697637</v>
      </c>
      <c r="X235" s="256">
        <f t="shared" si="59"/>
        <v>1.958</v>
      </c>
      <c r="Y235" s="326"/>
      <c r="Z235" s="256">
        <f t="shared" si="48"/>
        <v>0.866242909881632</v>
      </c>
      <c r="AA235" s="256">
        <f t="shared" si="49"/>
        <v>0.95436299147083437</v>
      </c>
      <c r="AB235" s="256">
        <f t="shared" si="50"/>
        <v>0.13739409864753352</v>
      </c>
      <c r="AC235" s="256"/>
      <c r="AG235" s="256"/>
      <c r="AH235" s="326"/>
    </row>
    <row r="236" spans="1:34" x14ac:dyDescent="0.2">
      <c r="A236" s="375">
        <f>+'IBNR+Freq'!B240</f>
        <v>929</v>
      </c>
      <c r="B236" s="375">
        <f>+'IBNR+Freq'!C240</f>
        <v>3</v>
      </c>
      <c r="C236" s="256">
        <f>+'IBNR+Freq'!W240</f>
        <v>8.1375268202118836</v>
      </c>
      <c r="D236" s="375">
        <f>+'IBNR+Freq'!J240</f>
        <v>6642</v>
      </c>
      <c r="E236" s="256">
        <f>+'IBNR+Freq'!X240</f>
        <v>3.6350463761978609</v>
      </c>
      <c r="F236" s="375">
        <f t="shared" si="51"/>
        <v>6642</v>
      </c>
      <c r="G236" s="256">
        <f>+'IBNR+Freq'!Y240</f>
        <v>0.1703526047256668</v>
      </c>
      <c r="H236" s="375">
        <f t="shared" si="52"/>
        <v>6642</v>
      </c>
      <c r="I236" s="256">
        <f>++IFERROR(VLOOKUP($A236,UPP!$C$10:$V$329,13,FALSE),0)</f>
        <v>1.617055321123223</v>
      </c>
      <c r="J236" s="257">
        <f t="shared" si="53"/>
        <v>6642</v>
      </c>
      <c r="K236" s="256">
        <f>+IFERROR(VLOOKUP($A236,UPP!$C$10:$V$329,14,FALSE),0)</f>
        <v>0.75840749323222756</v>
      </c>
      <c r="L236" s="257">
        <f t="shared" si="54"/>
        <v>6642</v>
      </c>
      <c r="M236" s="256">
        <f>+IFERROR(VLOOKUP($A236,UPP!$C$10:$V$329,15,FALSE),0)</f>
        <v>8.3922140644549781E-2</v>
      </c>
      <c r="N236" s="257">
        <f t="shared" si="55"/>
        <v>6642</v>
      </c>
      <c r="O236" s="376">
        <f t="shared" si="60"/>
        <v>8.1277617880276303</v>
      </c>
      <c r="P236" s="376">
        <f t="shared" si="61"/>
        <v>3.6306843205464236</v>
      </c>
      <c r="Q236" s="376">
        <f t="shared" si="62"/>
        <v>0.17014818159999601</v>
      </c>
      <c r="R236" s="256">
        <f>+O236*VLOOKUP($A236,UPP!$C239:$AC552,25,FALSE)+I236*(1-VLOOKUP($A236,UPP!$C239:$AC552,25,FALSE))</f>
        <v>1.617055321123223</v>
      </c>
      <c r="S236" s="256">
        <f>+P236*VLOOKUP($A236,UPP!$C239:$AC552,26,FALSE)+K236*(1-VLOOKUP($A236,UPP!$C239:$AC552,26,FALSE))</f>
        <v>0.78713026150536947</v>
      </c>
      <c r="T236" s="256">
        <f>+Q236*VLOOKUP($A236,UPP!$C239:$AC552,27,FALSE)+M236*(1-VLOOKUP($A236,UPP!$C239:$AC552,27,FALSE))</f>
        <v>8.4784401054104244E-2</v>
      </c>
      <c r="U236" s="256">
        <f t="shared" si="56"/>
        <v>2.459384955</v>
      </c>
      <c r="V236" s="469">
        <f t="shared" si="57"/>
        <v>11.92859429017405</v>
      </c>
      <c r="W236" s="469">
        <f t="shared" si="58"/>
        <v>2.4889699836826966</v>
      </c>
      <c r="X236" s="256">
        <f t="shared" si="59"/>
        <v>2.4889999999999999</v>
      </c>
      <c r="Y236" s="326"/>
      <c r="Z236" s="256">
        <f t="shared" si="48"/>
        <v>1.6170748223811464</v>
      </c>
      <c r="AA236" s="256">
        <f t="shared" si="49"/>
        <v>0.78713975408737857</v>
      </c>
      <c r="AB236" s="256">
        <f t="shared" si="50"/>
        <v>8.4785423531474849E-2</v>
      </c>
      <c r="AC236" s="256"/>
      <c r="AG236" s="256"/>
      <c r="AH236" s="326"/>
    </row>
    <row r="237" spans="1:34" x14ac:dyDescent="0.2">
      <c r="A237" s="375">
        <f>+'IBNR+Freq'!B241</f>
        <v>932</v>
      </c>
      <c r="B237" s="375">
        <f>+'IBNR+Freq'!C241</f>
        <v>3</v>
      </c>
      <c r="C237" s="256">
        <f>+'IBNR+Freq'!W241</f>
        <v>0.21914186335745503</v>
      </c>
      <c r="D237" s="375">
        <f>+'IBNR+Freq'!J241</f>
        <v>54711</v>
      </c>
      <c r="E237" s="256">
        <f>+'IBNR+Freq'!X241</f>
        <v>0.22146628974560026</v>
      </c>
      <c r="F237" s="375">
        <f t="shared" si="51"/>
        <v>54711</v>
      </c>
      <c r="G237" s="256">
        <f>+'IBNR+Freq'!Y241</f>
        <v>8.2137633983689243E-2</v>
      </c>
      <c r="H237" s="375">
        <f t="shared" si="52"/>
        <v>54711</v>
      </c>
      <c r="I237" s="256">
        <f>++IFERROR(VLOOKUP($A237,UPP!$C$10:$V$329,13,FALSE),0)</f>
        <v>0.22420853710144931</v>
      </c>
      <c r="J237" s="257">
        <f t="shared" si="53"/>
        <v>54711</v>
      </c>
      <c r="K237" s="256">
        <f>+IFERROR(VLOOKUP($A237,UPP!$C$10:$V$329,14,FALSE),0)</f>
        <v>0.23958746202898551</v>
      </c>
      <c r="L237" s="257">
        <f t="shared" si="54"/>
        <v>54711</v>
      </c>
      <c r="M237" s="256">
        <f>+IFERROR(VLOOKUP($A237,UPP!$C$10:$V$329,15,FALSE),0)</f>
        <v>3.8852020869565213E-2</v>
      </c>
      <c r="N237" s="257">
        <f t="shared" si="55"/>
        <v>54711</v>
      </c>
      <c r="O237" s="376">
        <f t="shared" si="60"/>
        <v>0.21887889312142608</v>
      </c>
      <c r="P237" s="376">
        <f t="shared" si="61"/>
        <v>0.22120053019790553</v>
      </c>
      <c r="Q237" s="376">
        <f t="shared" si="62"/>
        <v>8.2039068822908817E-2</v>
      </c>
      <c r="R237" s="256">
        <f>+O237*VLOOKUP($A237,UPP!$C240:$AC553,25,FALSE)+I237*(1-VLOOKUP($A237,UPP!$C240:$AC553,25,FALSE))</f>
        <v>0.22415524066164907</v>
      </c>
      <c r="S237" s="256">
        <f>+P237*VLOOKUP($A237,UPP!$C240:$AC553,26,FALSE)+K237*(1-VLOOKUP($A237,UPP!$C240:$AC553,26,FALSE))</f>
        <v>0.23885198475574229</v>
      </c>
      <c r="T237" s="256">
        <f>+Q237*VLOOKUP($A237,UPP!$C240:$AC553,27,FALSE)+M237*(1-VLOOKUP($A237,UPP!$C240:$AC553,27,FALSE))</f>
        <v>4.1011373267232386E-2</v>
      </c>
      <c r="U237" s="256">
        <f t="shared" si="56"/>
        <v>0.50264801999999997</v>
      </c>
      <c r="V237" s="469">
        <f t="shared" si="57"/>
        <v>0.52211849214224038</v>
      </c>
      <c r="W237" s="469">
        <f t="shared" si="58"/>
        <v>0.50401859868462373</v>
      </c>
      <c r="X237" s="256">
        <f t="shared" si="59"/>
        <v>0.504</v>
      </c>
      <c r="Y237" s="326"/>
      <c r="Z237" s="256">
        <f t="shared" si="48"/>
        <v>0.22414696915611595</v>
      </c>
      <c r="AA237" s="256">
        <f t="shared" si="49"/>
        <v>0.23884317092873708</v>
      </c>
      <c r="AB237" s="256">
        <f t="shared" si="50"/>
        <v>4.1009859915147016E-2</v>
      </c>
      <c r="AC237" s="256"/>
      <c r="AG237" s="256"/>
      <c r="AH237" s="326"/>
    </row>
    <row r="238" spans="1:34" x14ac:dyDescent="0.2">
      <c r="A238" s="375">
        <f>+'IBNR+Freq'!B242</f>
        <v>933</v>
      </c>
      <c r="B238" s="375">
        <f>+'IBNR+Freq'!C242</f>
        <v>3</v>
      </c>
      <c r="C238" s="256">
        <f>+'IBNR+Freq'!W242</f>
        <v>0</v>
      </c>
      <c r="D238" s="375">
        <f>+'IBNR+Freq'!J242</f>
        <v>22591</v>
      </c>
      <c r="E238" s="256">
        <f>+'IBNR+Freq'!X242</f>
        <v>0.565450036428638</v>
      </c>
      <c r="F238" s="375">
        <f t="shared" si="51"/>
        <v>22591</v>
      </c>
      <c r="G238" s="256">
        <f>+'IBNR+Freq'!Y242</f>
        <v>3.2701248432138841E-2</v>
      </c>
      <c r="H238" s="375">
        <f t="shared" si="52"/>
        <v>22591</v>
      </c>
      <c r="I238" s="256">
        <f>++IFERROR(VLOOKUP($A238,UPP!$C$10:$V$329,13,FALSE),0)</f>
        <v>1.8306715021725373</v>
      </c>
      <c r="J238" s="257">
        <f t="shared" si="53"/>
        <v>22591</v>
      </c>
      <c r="K238" s="256">
        <f>+IFERROR(VLOOKUP($A238,UPP!$C$10:$V$329,14,FALSE),0)</f>
        <v>0.94412485484727593</v>
      </c>
      <c r="L238" s="257">
        <f t="shared" si="54"/>
        <v>22591</v>
      </c>
      <c r="M238" s="256">
        <f>+IFERROR(VLOOKUP($A238,UPP!$C$10:$V$329,15,FALSE),0)</f>
        <v>9.1494137980187129E-2</v>
      </c>
      <c r="N238" s="257">
        <f t="shared" si="55"/>
        <v>22591</v>
      </c>
      <c r="O238" s="376">
        <f t="shared" si="60"/>
        <v>0</v>
      </c>
      <c r="P238" s="376">
        <f t="shared" si="61"/>
        <v>0.56477149638492363</v>
      </c>
      <c r="Q238" s="376">
        <f t="shared" si="62"/>
        <v>3.2662006934020278E-2</v>
      </c>
      <c r="R238" s="256">
        <f>+O238*VLOOKUP($A238,UPP!$C241:$AC554,25,FALSE)+I238*(1-VLOOKUP($A238,UPP!$C241:$AC554,25,FALSE))</f>
        <v>1.812364787150812</v>
      </c>
      <c r="S238" s="256">
        <f>+P238*VLOOKUP($A238,UPP!$C241:$AC554,26,FALSE)+K238*(1-VLOOKUP($A238,UPP!$C241:$AC554,26,FALSE))</f>
        <v>0.93653778767802887</v>
      </c>
      <c r="T238" s="256">
        <f>+Q238*VLOOKUP($A238,UPP!$C241:$AC554,27,FALSE)+M238*(1-VLOOKUP($A238,UPP!$C241:$AC554,27,FALSE))</f>
        <v>8.9729174048802124E-2</v>
      </c>
      <c r="U238" s="256">
        <f t="shared" si="56"/>
        <v>2.8662904950000003</v>
      </c>
      <c r="V238" s="469">
        <f t="shared" si="57"/>
        <v>0.59743350331894396</v>
      </c>
      <c r="W238" s="469">
        <f t="shared" si="58"/>
        <v>2.8386317488776429</v>
      </c>
      <c r="X238" s="256">
        <f t="shared" si="59"/>
        <v>2.839</v>
      </c>
      <c r="Y238" s="326"/>
      <c r="Z238" s="256">
        <f t="shared" si="48"/>
        <v>1.8125999023140424</v>
      </c>
      <c r="AA238" s="256">
        <f t="shared" si="49"/>
        <v>0.93665928321600356</v>
      </c>
      <c r="AB238" s="256">
        <f t="shared" si="50"/>
        <v>8.974081446995387E-2</v>
      </c>
      <c r="AC238" s="256"/>
      <c r="AG238" s="256"/>
      <c r="AH238" s="326"/>
    </row>
    <row r="239" spans="1:34" x14ac:dyDescent="0.2">
      <c r="A239" s="375">
        <f>+'IBNR+Freq'!B243</f>
        <v>934</v>
      </c>
      <c r="B239" s="375">
        <f>+'IBNR+Freq'!C243</f>
        <v>3</v>
      </c>
      <c r="C239" s="256">
        <f>+'IBNR+Freq'!W243</f>
        <v>2.4839718689386143</v>
      </c>
      <c r="D239" s="375">
        <f>+'IBNR+Freq'!J243</f>
        <v>148390</v>
      </c>
      <c r="E239" s="256">
        <f>+'IBNR+Freq'!X243</f>
        <v>1.2366623788358486</v>
      </c>
      <c r="F239" s="375">
        <f t="shared" si="51"/>
        <v>148390</v>
      </c>
      <c r="G239" s="256">
        <f>+'IBNR+Freq'!Y243</f>
        <v>0.27442616805070646</v>
      </c>
      <c r="H239" s="375">
        <f t="shared" si="52"/>
        <v>148390</v>
      </c>
      <c r="I239" s="256">
        <f>++IFERROR(VLOOKUP($A239,UPP!$C$10:$V$329,13,FALSE),0)</f>
        <v>1.0459540401861132</v>
      </c>
      <c r="J239" s="257">
        <f t="shared" si="53"/>
        <v>148390</v>
      </c>
      <c r="K239" s="256">
        <f>+IFERROR(VLOOKUP($A239,UPP!$C$10:$V$329,14,FALSE),0)</f>
        <v>1.0823843279634933</v>
      </c>
      <c r="L239" s="257">
        <f t="shared" si="54"/>
        <v>148390</v>
      </c>
      <c r="M239" s="256">
        <f>+IFERROR(VLOOKUP($A239,UPP!$C$10:$V$329,15,FALSE),0)</f>
        <v>0.13357772185039371</v>
      </c>
      <c r="N239" s="257">
        <f t="shared" si="55"/>
        <v>148390</v>
      </c>
      <c r="O239" s="376">
        <f t="shared" si="60"/>
        <v>2.4809911026958882</v>
      </c>
      <c r="P239" s="376">
        <f t="shared" si="61"/>
        <v>1.2351783839812456</v>
      </c>
      <c r="Q239" s="376">
        <f t="shared" si="62"/>
        <v>0.27409685664904565</v>
      </c>
      <c r="R239" s="256">
        <f>+O239*VLOOKUP($A239,UPP!$C242:$AC555,25,FALSE)+I239*(1-VLOOKUP($A239,UPP!$C242:$AC555,25,FALSE))</f>
        <v>1.0746547814363085</v>
      </c>
      <c r="S239" s="256">
        <f>+P239*VLOOKUP($A239,UPP!$C242:$AC555,26,FALSE)+K239*(1-VLOOKUP($A239,UPP!$C242:$AC555,26,FALSE))</f>
        <v>1.0946078524449134</v>
      </c>
      <c r="T239" s="256">
        <f>+Q239*VLOOKUP($A239,UPP!$C242:$AC555,27,FALSE)+M239*(1-VLOOKUP($A239,UPP!$C242:$AC555,27,FALSE))</f>
        <v>0.14762963533025891</v>
      </c>
      <c r="U239" s="256">
        <f t="shared" si="56"/>
        <v>2.2619160899999997</v>
      </c>
      <c r="V239" s="469">
        <f t="shared" si="57"/>
        <v>3.9902663433261796</v>
      </c>
      <c r="W239" s="469">
        <f t="shared" si="58"/>
        <v>2.3168922692114808</v>
      </c>
      <c r="X239" s="256">
        <f t="shared" si="59"/>
        <v>2.3170000000000002</v>
      </c>
      <c r="Y239" s="326"/>
      <c r="Z239" s="256">
        <f t="shared" si="48"/>
        <v>1.0747047507026954</v>
      </c>
      <c r="AA239" s="256">
        <f t="shared" si="49"/>
        <v>1.0946587494886086</v>
      </c>
      <c r="AB239" s="256">
        <f t="shared" si="50"/>
        <v>0.14763649980869595</v>
      </c>
      <c r="AC239" s="256"/>
      <c r="AG239" s="256"/>
      <c r="AH239" s="326"/>
    </row>
    <row r="240" spans="1:34" x14ac:dyDescent="0.2">
      <c r="A240" s="375">
        <f>+'IBNR+Freq'!B244</f>
        <v>935</v>
      </c>
      <c r="B240" s="375">
        <f>+'IBNR+Freq'!C244</f>
        <v>3</v>
      </c>
      <c r="C240" s="256">
        <f>+'IBNR+Freq'!W244</f>
        <v>1.8943540083494006</v>
      </c>
      <c r="D240" s="375">
        <f>+'IBNR+Freq'!J244</f>
        <v>22797</v>
      </c>
      <c r="E240" s="256">
        <f>+'IBNR+Freq'!X244</f>
        <v>0.35603354383929037</v>
      </c>
      <c r="F240" s="375">
        <f t="shared" si="51"/>
        <v>22797</v>
      </c>
      <c r="G240" s="256">
        <f>+'IBNR+Freq'!Y244</f>
        <v>6.5792630106876943E-2</v>
      </c>
      <c r="H240" s="375">
        <f t="shared" si="52"/>
        <v>22797</v>
      </c>
      <c r="I240" s="256">
        <f>++IFERROR(VLOOKUP($A240,UPP!$C$10:$V$329,13,FALSE),0)</f>
        <v>0.45135525245591945</v>
      </c>
      <c r="J240" s="257">
        <f t="shared" si="53"/>
        <v>22797</v>
      </c>
      <c r="K240" s="256">
        <f>+IFERROR(VLOOKUP($A240,UPP!$C$10:$V$329,14,FALSE),0)</f>
        <v>0.44097008735516385</v>
      </c>
      <c r="L240" s="257">
        <f t="shared" si="54"/>
        <v>22797</v>
      </c>
      <c r="M240" s="256">
        <f>+IFERROR(VLOOKUP($A240,UPP!$C$10:$V$329,15,FALSE),0)</f>
        <v>5.9115555188916882E-2</v>
      </c>
      <c r="N240" s="257">
        <f t="shared" si="55"/>
        <v>22797</v>
      </c>
      <c r="O240" s="376">
        <f t="shared" si="60"/>
        <v>1.8920807835393814</v>
      </c>
      <c r="P240" s="376">
        <f t="shared" si="61"/>
        <v>0.35560630358668321</v>
      </c>
      <c r="Q240" s="376">
        <f t="shared" si="62"/>
        <v>6.5713678950748686E-2</v>
      </c>
      <c r="R240" s="256">
        <f>+O240*VLOOKUP($A240,UPP!$C243:$AC556,25,FALSE)+I240*(1-VLOOKUP($A240,UPP!$C243:$AC556,25,FALSE))</f>
        <v>0.46576250776675404</v>
      </c>
      <c r="S240" s="256">
        <f>+P240*VLOOKUP($A240,UPP!$C243:$AC556,26,FALSE)+K240*(1-VLOOKUP($A240,UPP!$C243:$AC556,26,FALSE))</f>
        <v>0.43926281167979425</v>
      </c>
      <c r="T240" s="256">
        <f>+Q240*VLOOKUP($A240,UPP!$C243:$AC556,27,FALSE)+M240*(1-VLOOKUP($A240,UPP!$C243:$AC556,27,FALSE))</f>
        <v>5.9313498901771837E-2</v>
      </c>
      <c r="U240" s="256">
        <f t="shared" si="56"/>
        <v>0.95144089500000018</v>
      </c>
      <c r="V240" s="469">
        <f t="shared" si="57"/>
        <v>2.3134007660768132</v>
      </c>
      <c r="W240" s="469">
        <f t="shared" si="58"/>
        <v>0.96433881834832014</v>
      </c>
      <c r="X240" s="256">
        <f t="shared" si="59"/>
        <v>0.96399999999999997</v>
      </c>
      <c r="Y240" s="326"/>
      <c r="Z240" s="256">
        <f t="shared" si="48"/>
        <v>0.46559886312175125</v>
      </c>
      <c r="AA240" s="256">
        <f t="shared" si="49"/>
        <v>0.43910847764542782</v>
      </c>
      <c r="AB240" s="256">
        <f t="shared" si="50"/>
        <v>5.929265923282083E-2</v>
      </c>
      <c r="AC240" s="256"/>
      <c r="AG240" s="256"/>
      <c r="AH240" s="326"/>
    </row>
    <row r="241" spans="1:34" x14ac:dyDescent="0.2">
      <c r="A241" s="375">
        <f>+'IBNR+Freq'!B245</f>
        <v>936</v>
      </c>
      <c r="B241" s="375">
        <f>+'IBNR+Freq'!C245</f>
        <v>3</v>
      </c>
      <c r="C241" s="256">
        <f>+'IBNR+Freq'!W245</f>
        <v>0.39501341004841684</v>
      </c>
      <c r="D241" s="375">
        <f>+'IBNR+Freq'!J245</f>
        <v>341073</v>
      </c>
      <c r="E241" s="256">
        <f>+'IBNR+Freq'!X245</f>
        <v>5.9291476022417709E-2</v>
      </c>
      <c r="F241" s="375">
        <f t="shared" si="51"/>
        <v>341073</v>
      </c>
      <c r="G241" s="256">
        <f>+'IBNR+Freq'!Y245</f>
        <v>3.5431871659998785E-3</v>
      </c>
      <c r="H241" s="375">
        <f t="shared" si="52"/>
        <v>341073</v>
      </c>
      <c r="I241" s="256">
        <f>++IFERROR(VLOOKUP($A241,UPP!$C$10:$V$329,13,FALSE),0)</f>
        <v>0.15531048203832751</v>
      </c>
      <c r="J241" s="257">
        <f t="shared" si="53"/>
        <v>341073</v>
      </c>
      <c r="K241" s="256">
        <f>+IFERROR(VLOOKUP($A241,UPP!$C$10:$V$329,14,FALSE),0)</f>
        <v>6.9930374111498245E-2</v>
      </c>
      <c r="L241" s="257">
        <f t="shared" si="54"/>
        <v>341073</v>
      </c>
      <c r="M241" s="256">
        <f>+IFERROR(VLOOKUP($A241,UPP!$C$10:$V$329,15,FALSE),0)</f>
        <v>8.131438850174217E-3</v>
      </c>
      <c r="N241" s="257">
        <f t="shared" si="55"/>
        <v>341073</v>
      </c>
      <c r="O241" s="376">
        <f t="shared" si="60"/>
        <v>0.39453939395635873</v>
      </c>
      <c r="P241" s="376">
        <f t="shared" si="61"/>
        <v>5.9220326251190808E-2</v>
      </c>
      <c r="Q241" s="376">
        <f t="shared" si="62"/>
        <v>3.5389353414006786E-3</v>
      </c>
      <c r="R241" s="256">
        <f>+O241*VLOOKUP($A241,UPP!$C244:$AC557,25,FALSE)+I241*(1-VLOOKUP($A241,UPP!$C244:$AC557,25,FALSE))</f>
        <v>0.16487963851504875</v>
      </c>
      <c r="S241" s="256">
        <f>+P241*VLOOKUP($A241,UPP!$C244:$AC557,26,FALSE)+K241*(1-VLOOKUP($A241,UPP!$C244:$AC557,26,FALSE))</f>
        <v>6.8323866932452126E-2</v>
      </c>
      <c r="T241" s="256">
        <f>+Q241*VLOOKUP($A241,UPP!$C244:$AC557,27,FALSE)+M241*(1-VLOOKUP($A241,UPP!$C244:$AC557,27,FALSE))</f>
        <v>7.3507132536827155E-3</v>
      </c>
      <c r="U241" s="256">
        <f t="shared" si="56"/>
        <v>0.23337229499999998</v>
      </c>
      <c r="V241" s="469">
        <f t="shared" si="57"/>
        <v>0.45729865554895022</v>
      </c>
      <c r="W241" s="469">
        <f t="shared" si="58"/>
        <v>0.2405542187011836</v>
      </c>
      <c r="X241" s="256">
        <f t="shared" si="59"/>
        <v>0.24099999999999999</v>
      </c>
      <c r="Y241" s="326"/>
      <c r="Z241" s="256">
        <f t="shared" si="48"/>
        <v>0.16518518401660953</v>
      </c>
      <c r="AA241" s="256">
        <f t="shared" si="49"/>
        <v>6.8450480808965111E-2</v>
      </c>
      <c r="AB241" s="256">
        <f t="shared" si="50"/>
        <v>7.3643351744253488E-3</v>
      </c>
      <c r="AC241" s="256"/>
      <c r="AG241" s="256"/>
      <c r="AH241" s="326"/>
    </row>
    <row r="242" spans="1:34" x14ac:dyDescent="0.2">
      <c r="A242" s="375">
        <f>+'IBNR+Freq'!B246</f>
        <v>937</v>
      </c>
      <c r="B242" s="375">
        <f>+'IBNR+Freq'!C246</f>
        <v>3</v>
      </c>
      <c r="C242" s="256">
        <f>+'IBNR+Freq'!W246</f>
        <v>0</v>
      </c>
      <c r="D242" s="375">
        <f>+'IBNR+Freq'!J246</f>
        <v>178794</v>
      </c>
      <c r="E242" s="256">
        <f>+'IBNR+Freq'!X246</f>
        <v>0.49878510703342011</v>
      </c>
      <c r="F242" s="375">
        <f t="shared" si="51"/>
        <v>178794</v>
      </c>
      <c r="G242" s="256">
        <f>+'IBNR+Freq'!Y246</f>
        <v>0.14066738781804214</v>
      </c>
      <c r="H242" s="375">
        <f t="shared" si="52"/>
        <v>178794</v>
      </c>
      <c r="I242" s="256">
        <f>++IFERROR(VLOOKUP($A242,UPP!$C$10:$V$329,13,FALSE),0)</f>
        <v>3.2910707651993336</v>
      </c>
      <c r="J242" s="257">
        <f t="shared" si="53"/>
        <v>178794</v>
      </c>
      <c r="K242" s="256">
        <f>+IFERROR(VLOOKUP($A242,UPP!$C$10:$V$329,14,FALSE),0)</f>
        <v>1.6386604498141679</v>
      </c>
      <c r="L242" s="257">
        <f t="shared" si="54"/>
        <v>178794</v>
      </c>
      <c r="M242" s="256">
        <f>+IFERROR(VLOOKUP($A242,UPP!$C$10:$V$329,15,FALSE),0)</f>
        <v>0.16257193998649941</v>
      </c>
      <c r="N242" s="257">
        <f t="shared" si="55"/>
        <v>178794</v>
      </c>
      <c r="O242" s="376">
        <f t="shared" si="60"/>
        <v>0</v>
      </c>
      <c r="P242" s="376">
        <f t="shared" si="61"/>
        <v>0.49818656490498003</v>
      </c>
      <c r="Q242" s="376">
        <f t="shared" si="62"/>
        <v>0.14049858695266049</v>
      </c>
      <c r="R242" s="256">
        <f>+O242*VLOOKUP($A242,UPP!$C245:$AC558,25,FALSE)+I242*(1-VLOOKUP($A242,UPP!$C245:$AC558,25,FALSE))</f>
        <v>3.1923386422433535</v>
      </c>
      <c r="S242" s="256">
        <f>+P242*VLOOKUP($A242,UPP!$C245:$AC558,26,FALSE)+K242*(1-VLOOKUP($A242,UPP!$C245:$AC558,26,FALSE))</f>
        <v>1.536017800172341</v>
      </c>
      <c r="T242" s="256">
        <f>+Q242*VLOOKUP($A242,UPP!$C245:$AC558,27,FALSE)+M242*(1-VLOOKUP($A242,UPP!$C245:$AC558,27,FALSE))</f>
        <v>0.16014387115277712</v>
      </c>
      <c r="U242" s="256">
        <f t="shared" si="56"/>
        <v>5.0923031550000006</v>
      </c>
      <c r="V242" s="469">
        <f t="shared" si="57"/>
        <v>0.63868515185764052</v>
      </c>
      <c r="W242" s="469">
        <f t="shared" si="58"/>
        <v>4.8885003135684721</v>
      </c>
      <c r="X242" s="256">
        <f t="shared" si="59"/>
        <v>4.8890000000000002</v>
      </c>
      <c r="Y242" s="326"/>
      <c r="Z242" s="256">
        <f t="shared" si="48"/>
        <v>3.1926649526048241</v>
      </c>
      <c r="AA242" s="256">
        <f t="shared" si="49"/>
        <v>1.536174806862348</v>
      </c>
      <c r="AB242" s="256">
        <f t="shared" si="50"/>
        <v>0.16016024053282715</v>
      </c>
      <c r="AC242" s="256"/>
      <c r="AG242" s="256"/>
      <c r="AH242" s="326"/>
    </row>
    <row r="243" spans="1:34" x14ac:dyDescent="0.2">
      <c r="A243" s="375">
        <f>+'IBNR+Freq'!B247</f>
        <v>939</v>
      </c>
      <c r="B243" s="375">
        <f>+'IBNR+Freq'!C247</f>
        <v>3</v>
      </c>
      <c r="C243" s="256">
        <f>+'IBNR+Freq'!W247</f>
        <v>0</v>
      </c>
      <c r="D243" s="375">
        <f>+'IBNR+Freq'!J247</f>
        <v>196</v>
      </c>
      <c r="E243" s="256">
        <f>+'IBNR+Freq'!X247</f>
        <v>9.5345963329828738</v>
      </c>
      <c r="F243" s="375">
        <f t="shared" si="51"/>
        <v>196</v>
      </c>
      <c r="G243" s="256">
        <f>+'IBNR+Freq'!Y247</f>
        <v>7.7825955170378638</v>
      </c>
      <c r="H243" s="375">
        <f t="shared" si="52"/>
        <v>196</v>
      </c>
      <c r="I243" s="256">
        <f>++IFERROR(VLOOKUP($A243,UPP!$C$10:$V$329,13,FALSE),0)</f>
        <v>1.9081913838569122</v>
      </c>
      <c r="J243" s="257">
        <f t="shared" si="53"/>
        <v>196</v>
      </c>
      <c r="K243" s="256">
        <f>+IFERROR(VLOOKUP($A243,UPP!$C$10:$V$329,14,FALSE),0)</f>
        <v>1.8017326929570336</v>
      </c>
      <c r="L243" s="257">
        <f t="shared" si="54"/>
        <v>196</v>
      </c>
      <c r="M243" s="256">
        <f>+IFERROR(VLOOKUP($A243,UPP!$C$10:$V$329,15,FALSE),0)</f>
        <v>0.26937274818605605</v>
      </c>
      <c r="N243" s="257">
        <f t="shared" si="55"/>
        <v>196</v>
      </c>
      <c r="O243" s="376">
        <f t="shared" si="60"/>
        <v>0</v>
      </c>
      <c r="P243" s="376">
        <f t="shared" si="61"/>
        <v>9.5231548173832952</v>
      </c>
      <c r="Q243" s="376">
        <f t="shared" si="62"/>
        <v>7.7732564024174184</v>
      </c>
      <c r="R243" s="256">
        <f>+O243*VLOOKUP($A243,UPP!$C246:$AC559,25,FALSE)+I243*(1-VLOOKUP($A243,UPP!$C246:$AC559,25,FALSE))</f>
        <v>1.9081913838569122</v>
      </c>
      <c r="S243" s="256">
        <f>+P243*VLOOKUP($A243,UPP!$C246:$AC559,26,FALSE)+K243*(1-VLOOKUP($A243,UPP!$C246:$AC559,26,FALSE))</f>
        <v>1.8017326929570336</v>
      </c>
      <c r="T243" s="256">
        <f>+Q243*VLOOKUP($A243,UPP!$C246:$AC559,27,FALSE)+M243*(1-VLOOKUP($A243,UPP!$C246:$AC559,27,FALSE))</f>
        <v>0.26937274818605605</v>
      </c>
      <c r="U243" s="256">
        <f t="shared" si="56"/>
        <v>3.9792968250000018</v>
      </c>
      <c r="V243" s="469">
        <f t="shared" si="57"/>
        <v>17.296411219800714</v>
      </c>
      <c r="W243" s="469">
        <f t="shared" si="58"/>
        <v>3.9792968250000018</v>
      </c>
      <c r="X243" s="256">
        <f t="shared" si="59"/>
        <v>3.9790000000000001</v>
      </c>
      <c r="Y243" s="326"/>
      <c r="Z243" s="256">
        <f t="shared" si="48"/>
        <v>1.9080490474260237</v>
      </c>
      <c r="AA243" s="256">
        <f t="shared" si="49"/>
        <v>1.801598297527361</v>
      </c>
      <c r="AB243" s="256">
        <f t="shared" si="50"/>
        <v>0.26935265504661532</v>
      </c>
      <c r="AC243" s="256"/>
      <c r="AG243" s="256"/>
      <c r="AH243" s="326"/>
    </row>
    <row r="244" spans="1:34" x14ac:dyDescent="0.2">
      <c r="A244" s="375">
        <f>+'IBNR+Freq'!B248</f>
        <v>940</v>
      </c>
      <c r="B244" s="375">
        <f>+'IBNR+Freq'!C248</f>
        <v>3</v>
      </c>
      <c r="C244" s="256">
        <f>+'IBNR+Freq'!W248</f>
        <v>0</v>
      </c>
      <c r="D244" s="375">
        <f>+'IBNR+Freq'!J248</f>
        <v>31627</v>
      </c>
      <c r="E244" s="256">
        <f>+'IBNR+Freq'!X248</f>
        <v>0.56078713315139683</v>
      </c>
      <c r="F244" s="375">
        <f t="shared" si="51"/>
        <v>31627</v>
      </c>
      <c r="G244" s="256">
        <f>+'IBNR+Freq'!Y248</f>
        <v>5.0084476864154591E-2</v>
      </c>
      <c r="H244" s="375">
        <f t="shared" si="52"/>
        <v>31627</v>
      </c>
      <c r="I244" s="256">
        <f>++IFERROR(VLOOKUP($A244,UPP!$C$10:$V$329,13,FALSE),0)</f>
        <v>1.5809416580387881</v>
      </c>
      <c r="J244" s="257">
        <f t="shared" si="53"/>
        <v>31627</v>
      </c>
      <c r="K244" s="256">
        <f>+IFERROR(VLOOKUP($A244,UPP!$C$10:$V$329,14,FALSE),0)</f>
        <v>1.6665264696017903</v>
      </c>
      <c r="L244" s="257">
        <f t="shared" si="54"/>
        <v>31627</v>
      </c>
      <c r="M244" s="256">
        <f>+IFERROR(VLOOKUP($A244,UPP!$C$10:$V$329,15,FALSE),0)</f>
        <v>0.20524505735942156</v>
      </c>
      <c r="N244" s="257">
        <f t="shared" si="55"/>
        <v>31627</v>
      </c>
      <c r="O244" s="376">
        <f t="shared" si="60"/>
        <v>0</v>
      </c>
      <c r="P244" s="376">
        <f t="shared" si="61"/>
        <v>0.56011418859161521</v>
      </c>
      <c r="Q244" s="376">
        <f t="shared" si="62"/>
        <v>5.0024375491917607E-2</v>
      </c>
      <c r="R244" s="256">
        <f>+O244*VLOOKUP($A244,UPP!$C247:$AC560,25,FALSE)+I244*(1-VLOOKUP($A244,UPP!$C247:$AC560,25,FALSE))</f>
        <v>1.5651322414584001</v>
      </c>
      <c r="S244" s="256">
        <f>+P244*VLOOKUP($A244,UPP!$C247:$AC560,26,FALSE)+K244*(1-VLOOKUP($A244,UPP!$C247:$AC560,26,FALSE))</f>
        <v>1.633334101171485</v>
      </c>
      <c r="T244" s="256">
        <f>+Q244*VLOOKUP($A244,UPP!$C247:$AC560,27,FALSE)+M244*(1-VLOOKUP($A244,UPP!$C247:$AC560,27,FALSE))</f>
        <v>0.20058843690339642</v>
      </c>
      <c r="U244" s="256">
        <f t="shared" si="56"/>
        <v>3.4527131850000004</v>
      </c>
      <c r="V244" s="469">
        <f t="shared" si="57"/>
        <v>0.61013856408353284</v>
      </c>
      <c r="W244" s="469">
        <f t="shared" si="58"/>
        <v>3.3990547795332815</v>
      </c>
      <c r="X244" s="256">
        <f t="shared" si="59"/>
        <v>3.399</v>
      </c>
      <c r="Y244" s="326"/>
      <c r="Z244" s="256">
        <f t="shared" si="48"/>
        <v>1.5651070176184587</v>
      </c>
      <c r="AA244" s="256">
        <f t="shared" si="49"/>
        <v>1.6333077781830196</v>
      </c>
      <c r="AB244" s="256">
        <f t="shared" si="50"/>
        <v>0.20058520419852172</v>
      </c>
      <c r="AC244" s="256"/>
      <c r="AG244" s="256"/>
      <c r="AH244" s="326"/>
    </row>
    <row r="245" spans="1:34" x14ac:dyDescent="0.2">
      <c r="A245" s="375">
        <f>+'IBNR+Freq'!B249</f>
        <v>941</v>
      </c>
      <c r="B245" s="375">
        <f>+'IBNR+Freq'!C249</f>
        <v>3</v>
      </c>
      <c r="C245" s="256">
        <f>+'IBNR+Freq'!W249</f>
        <v>1.7610116779638407</v>
      </c>
      <c r="D245" s="375">
        <f>+'IBNR+Freq'!J249</f>
        <v>487096</v>
      </c>
      <c r="E245" s="256">
        <f>+'IBNR+Freq'!X249</f>
        <v>1.7942793274899684</v>
      </c>
      <c r="F245" s="375">
        <f t="shared" si="51"/>
        <v>487096</v>
      </c>
      <c r="G245" s="256">
        <f>+'IBNR+Freq'!Y249</f>
        <v>0.17831207473851299</v>
      </c>
      <c r="H245" s="375">
        <f t="shared" si="52"/>
        <v>487096</v>
      </c>
      <c r="I245" s="256">
        <f>++IFERROR(VLOOKUP($A245,UPP!$C$10:$V$329,13,FALSE),0)</f>
        <v>0.92605187871916494</v>
      </c>
      <c r="J245" s="257">
        <f t="shared" si="53"/>
        <v>487096</v>
      </c>
      <c r="K245" s="256">
        <f>+IFERROR(VLOOKUP($A245,UPP!$C$10:$V$329,14,FALSE),0)</f>
        <v>1.4876627475759014</v>
      </c>
      <c r="L245" s="257">
        <f t="shared" si="54"/>
        <v>487096</v>
      </c>
      <c r="M245" s="256">
        <f>+IFERROR(VLOOKUP($A245,UPP!$C$10:$V$329,15,FALSE),0)</f>
        <v>0.14141280870493358</v>
      </c>
      <c r="N245" s="257">
        <f t="shared" si="55"/>
        <v>487096</v>
      </c>
      <c r="O245" s="376">
        <f t="shared" si="60"/>
        <v>1.7588984639502843</v>
      </c>
      <c r="P245" s="376">
        <f t="shared" si="61"/>
        <v>1.7921261922969804</v>
      </c>
      <c r="Q245" s="376">
        <f t="shared" si="62"/>
        <v>0.17809810024882677</v>
      </c>
      <c r="R245" s="256">
        <f>+O245*VLOOKUP($A245,UPP!$C248:$AC561,25,FALSE)+I245*(1-VLOOKUP($A245,UPP!$C248:$AC561,25,FALSE))</f>
        <v>0.97602267383303198</v>
      </c>
      <c r="S245" s="256">
        <f>+P245*VLOOKUP($A245,UPP!$C248:$AC561,26,FALSE)+K245*(1-VLOOKUP($A245,UPP!$C248:$AC561,26,FALSE))</f>
        <v>1.5424661676256957</v>
      </c>
      <c r="T245" s="256">
        <f>+Q245*VLOOKUP($A245,UPP!$C248:$AC561,27,FALSE)+M245*(1-VLOOKUP($A245,UPP!$C248:$AC561,27,FALSE))</f>
        <v>0.1494835728445901</v>
      </c>
      <c r="U245" s="256">
        <f t="shared" si="56"/>
        <v>2.5551274349999997</v>
      </c>
      <c r="V245" s="469">
        <f t="shared" si="57"/>
        <v>3.7291227564960914</v>
      </c>
      <c r="W245" s="469">
        <f t="shared" si="58"/>
        <v>2.6679724143033177</v>
      </c>
      <c r="X245" s="256">
        <f t="shared" si="59"/>
        <v>2.6680000000000001</v>
      </c>
      <c r="Y245" s="326"/>
      <c r="Z245" s="256">
        <f t="shared" si="48"/>
        <v>0.97603276549113582</v>
      </c>
      <c r="AA245" s="256">
        <f t="shared" si="49"/>
        <v>1.5424821160678965</v>
      </c>
      <c r="AB245" s="256">
        <f t="shared" si="50"/>
        <v>0.14948511844096785</v>
      </c>
      <c r="AC245" s="256"/>
      <c r="AG245" s="256"/>
      <c r="AH245" s="326"/>
    </row>
    <row r="246" spans="1:34" x14ac:dyDescent="0.2">
      <c r="A246" s="375">
        <f>+'IBNR+Freq'!B250</f>
        <v>942</v>
      </c>
      <c r="B246" s="375">
        <f>+'IBNR+Freq'!C250</f>
        <v>3</v>
      </c>
      <c r="C246" s="256">
        <f>+'IBNR+Freq'!W250</f>
        <v>0.67743989551282902</v>
      </c>
      <c r="D246" s="375">
        <f>+'IBNR+Freq'!J250</f>
        <v>386606</v>
      </c>
      <c r="E246" s="256">
        <f>+'IBNR+Freq'!X250</f>
        <v>1.2422818191499145</v>
      </c>
      <c r="F246" s="375">
        <f t="shared" si="51"/>
        <v>386606</v>
      </c>
      <c r="G246" s="256">
        <f>+'IBNR+Freq'!Y250</f>
        <v>0.11519459602425659</v>
      </c>
      <c r="H246" s="375">
        <f t="shared" si="52"/>
        <v>386606</v>
      </c>
      <c r="I246" s="256">
        <f>++IFERROR(VLOOKUP($A246,UPP!$C$10:$V$329,13,FALSE),0)</f>
        <v>0.81503540838874677</v>
      </c>
      <c r="J246" s="257">
        <f t="shared" si="53"/>
        <v>386606</v>
      </c>
      <c r="K246" s="256">
        <f>+IFERROR(VLOOKUP($A246,UPP!$C$10:$V$329,14,FALSE),0)</f>
        <v>0.98726015242327381</v>
      </c>
      <c r="L246" s="257">
        <f t="shared" si="54"/>
        <v>386606</v>
      </c>
      <c r="M246" s="256">
        <f>+IFERROR(VLOOKUP($A246,UPP!$C$10:$V$329,15,FALSE),0)</f>
        <v>9.460232418797955E-2</v>
      </c>
      <c r="N246" s="257">
        <f t="shared" si="55"/>
        <v>386606</v>
      </c>
      <c r="O246" s="376">
        <f t="shared" si="60"/>
        <v>0.67662696763821362</v>
      </c>
      <c r="P246" s="376">
        <f t="shared" si="61"/>
        <v>1.2407910809669347</v>
      </c>
      <c r="Q246" s="376">
        <f t="shared" si="62"/>
        <v>0.11505636250902748</v>
      </c>
      <c r="R246" s="256">
        <f>+O246*VLOOKUP($A246,UPP!$C249:$AC562,25,FALSE)+I246*(1-VLOOKUP($A246,UPP!$C249:$AC562,25,FALSE))</f>
        <v>0.80811498635122014</v>
      </c>
      <c r="S246" s="256">
        <f>+P246*VLOOKUP($A246,UPP!$C249:$AC562,26,FALSE)+K246*(1-VLOOKUP($A246,UPP!$C249:$AC562,26,FALSE))</f>
        <v>1.0278251009902595</v>
      </c>
      <c r="T246" s="256">
        <f>+Q246*VLOOKUP($A246,UPP!$C249:$AC562,27,FALSE)+M246*(1-VLOOKUP($A246,UPP!$C249:$AC562,27,FALSE))</f>
        <v>9.8284051085768181E-2</v>
      </c>
      <c r="U246" s="256">
        <f t="shared" si="56"/>
        <v>1.8968978850000002</v>
      </c>
      <c r="V246" s="469">
        <f t="shared" si="57"/>
        <v>2.0324744111141757</v>
      </c>
      <c r="W246" s="469">
        <f t="shared" si="58"/>
        <v>1.9342241384272478</v>
      </c>
      <c r="X246" s="256">
        <f t="shared" si="59"/>
        <v>1.9339999999999999</v>
      </c>
      <c r="Y246" s="326"/>
      <c r="Z246" s="256">
        <f t="shared" si="48"/>
        <v>0.8080213417634613</v>
      </c>
      <c r="AA246" s="256">
        <f t="shared" si="49"/>
        <v>1.0277059963337489</v>
      </c>
      <c r="AB246" s="256">
        <f t="shared" si="50"/>
        <v>9.8272661902789715E-2</v>
      </c>
      <c r="AC246" s="256"/>
      <c r="AG246" s="256"/>
      <c r="AH246" s="326"/>
    </row>
    <row r="247" spans="1:34" x14ac:dyDescent="0.2">
      <c r="A247" s="375">
        <f>+'IBNR+Freq'!B251</f>
        <v>943</v>
      </c>
      <c r="B247" s="375">
        <f>+'IBNR+Freq'!C251</f>
        <v>3</v>
      </c>
      <c r="C247" s="256">
        <f>+'IBNR+Freq'!W251</f>
        <v>2.185989060709701</v>
      </c>
      <c r="D247" s="375">
        <f>+'IBNR+Freq'!J251</f>
        <v>190355</v>
      </c>
      <c r="E247" s="256">
        <f>+'IBNR+Freq'!X251</f>
        <v>1.5896179863368769</v>
      </c>
      <c r="F247" s="375">
        <f t="shared" si="51"/>
        <v>190355</v>
      </c>
      <c r="G247" s="256">
        <f>+'IBNR+Freq'!Y251</f>
        <v>0.16415045666263112</v>
      </c>
      <c r="H247" s="375">
        <f t="shared" si="52"/>
        <v>190355</v>
      </c>
      <c r="I247" s="256">
        <f>++IFERROR(VLOOKUP($A247,UPP!$C$10:$V$329,13,FALSE),0)</f>
        <v>1.9114318641303307</v>
      </c>
      <c r="J247" s="257">
        <f t="shared" si="53"/>
        <v>190355</v>
      </c>
      <c r="K247" s="256">
        <f>+IFERROR(VLOOKUP($A247,UPP!$C$10:$V$329,14,FALSE),0)</f>
        <v>1.3769748158265451</v>
      </c>
      <c r="L247" s="257">
        <f t="shared" si="54"/>
        <v>190355</v>
      </c>
      <c r="M247" s="256">
        <f>+IFERROR(VLOOKUP($A247,UPP!$C$10:$V$329,15,FALSE),0)</f>
        <v>8.6515740043124095E-2</v>
      </c>
      <c r="N247" s="257">
        <f t="shared" si="55"/>
        <v>190355</v>
      </c>
      <c r="O247" s="376">
        <f t="shared" si="60"/>
        <v>2.1833658738368493</v>
      </c>
      <c r="P247" s="376">
        <f t="shared" si="61"/>
        <v>1.5877104447532726</v>
      </c>
      <c r="Q247" s="376">
        <f t="shared" si="62"/>
        <v>0.16395347611463595</v>
      </c>
      <c r="R247" s="256">
        <f>+O247*VLOOKUP($A247,UPP!$C250:$AC563,25,FALSE)+I247*(1-VLOOKUP($A247,UPP!$C250:$AC563,25,FALSE))</f>
        <v>1.9195898844215262</v>
      </c>
      <c r="S247" s="256">
        <f>+P247*VLOOKUP($A247,UPP!$C250:$AC563,26,FALSE)+K247*(1-VLOOKUP($A247,UPP!$C250:$AC563,26,FALSE))</f>
        <v>1.3980483787192179</v>
      </c>
      <c r="T247" s="256">
        <f>+Q247*VLOOKUP($A247,UPP!$C250:$AC563,27,FALSE)+M247*(1-VLOOKUP($A247,UPP!$C250:$AC563,27,FALSE))</f>
        <v>9.5033891010990398E-2</v>
      </c>
      <c r="U247" s="256">
        <f t="shared" si="56"/>
        <v>3.3749224199999999</v>
      </c>
      <c r="V247" s="469">
        <f t="shared" si="57"/>
        <v>3.9350297947047581</v>
      </c>
      <c r="W247" s="469">
        <f t="shared" si="58"/>
        <v>3.4126721541517346</v>
      </c>
      <c r="X247" s="256">
        <f t="shared" si="59"/>
        <v>3.4129999999999998</v>
      </c>
      <c r="Y247" s="326"/>
      <c r="Z247" s="256">
        <f t="shared" si="48"/>
        <v>1.9197742940411886</v>
      </c>
      <c r="AA247" s="256">
        <f t="shared" si="49"/>
        <v>1.3981826853082875</v>
      </c>
      <c r="AB247" s="256">
        <f t="shared" si="50"/>
        <v>9.5043020650523613E-2</v>
      </c>
      <c r="AC247" s="256"/>
      <c r="AG247" s="256"/>
      <c r="AH247" s="326"/>
    </row>
    <row r="248" spans="1:34" x14ac:dyDescent="0.2">
      <c r="A248" s="375">
        <f>+'IBNR+Freq'!B252</f>
        <v>944</v>
      </c>
      <c r="B248" s="375">
        <f>+'IBNR+Freq'!C252</f>
        <v>3</v>
      </c>
      <c r="C248" s="256">
        <f>+'IBNR+Freq'!W252</f>
        <v>0.63884654716021605</v>
      </c>
      <c r="D248" s="375">
        <f>+'IBNR+Freq'!J252</f>
        <v>180489</v>
      </c>
      <c r="E248" s="256">
        <f>+'IBNR+Freq'!X252</f>
        <v>9.8453308587951857E-2</v>
      </c>
      <c r="F248" s="375">
        <f t="shared" si="51"/>
        <v>180489</v>
      </c>
      <c r="G248" s="256">
        <f>+'IBNR+Freq'!Y252</f>
        <v>0.11738236593593414</v>
      </c>
      <c r="H248" s="375">
        <f t="shared" si="52"/>
        <v>180489</v>
      </c>
      <c r="I248" s="256">
        <f>++IFERROR(VLOOKUP($A248,UPP!$C$10:$V$329,13,FALSE),0)</f>
        <v>0.9436769513930563</v>
      </c>
      <c r="J248" s="257">
        <f t="shared" si="53"/>
        <v>180489</v>
      </c>
      <c r="K248" s="256">
        <f>+IFERROR(VLOOKUP($A248,UPP!$C$10:$V$329,14,FALSE),0)</f>
        <v>0.82652527506429496</v>
      </c>
      <c r="L248" s="257">
        <f t="shared" si="54"/>
        <v>180489</v>
      </c>
      <c r="M248" s="256">
        <f>+IFERROR(VLOOKUP($A248,UPP!$C$10:$V$329,15,FALSE),0)</f>
        <v>0.11472784854264895</v>
      </c>
      <c r="N248" s="257">
        <f t="shared" si="55"/>
        <v>180489</v>
      </c>
      <c r="O248" s="376">
        <f t="shared" si="60"/>
        <v>0.63807993130362384</v>
      </c>
      <c r="P248" s="376">
        <f t="shared" si="61"/>
        <v>9.8335164617646312E-2</v>
      </c>
      <c r="Q248" s="376">
        <f t="shared" si="62"/>
        <v>0.11724150709681103</v>
      </c>
      <c r="R248" s="256">
        <f>+O248*VLOOKUP($A248,UPP!$C251:$AC564,25,FALSE)+I248*(1-VLOOKUP($A248,UPP!$C251:$AC564,25,FALSE))</f>
        <v>0.93450904079037334</v>
      </c>
      <c r="S248" s="256">
        <f>+P248*VLOOKUP($A248,UPP!$C251:$AC564,26,FALSE)+K248*(1-VLOOKUP($A248,UPP!$C251:$AC564,26,FALSE))</f>
        <v>0.75370626401963015</v>
      </c>
      <c r="T248" s="256">
        <f>+Q248*VLOOKUP($A248,UPP!$C251:$AC564,27,FALSE)+M248*(1-VLOOKUP($A248,UPP!$C251:$AC564,27,FALSE))</f>
        <v>0.11500435098360677</v>
      </c>
      <c r="U248" s="256">
        <f t="shared" si="56"/>
        <v>1.8849300750000002</v>
      </c>
      <c r="V248" s="469">
        <f t="shared" si="57"/>
        <v>0.85365660301808122</v>
      </c>
      <c r="W248" s="469">
        <f t="shared" si="58"/>
        <v>1.8032196557936102</v>
      </c>
      <c r="X248" s="256">
        <f t="shared" si="59"/>
        <v>1.8029999999999999</v>
      </c>
      <c r="Y248" s="326"/>
      <c r="Z248" s="256">
        <f t="shared" si="48"/>
        <v>0.93439520533814147</v>
      </c>
      <c r="AA248" s="256">
        <f t="shared" si="49"/>
        <v>0.75361445271586558</v>
      </c>
      <c r="AB248" s="256">
        <f t="shared" si="50"/>
        <v>0.11499034194599299</v>
      </c>
      <c r="AC248" s="256"/>
      <c r="AG248" s="256"/>
      <c r="AH248" s="326"/>
    </row>
    <row r="249" spans="1:34" x14ac:dyDescent="0.2">
      <c r="A249" s="375">
        <f>+'IBNR+Freq'!B253</f>
        <v>945</v>
      </c>
      <c r="B249" s="375">
        <f>+'IBNR+Freq'!C253</f>
        <v>3</v>
      </c>
      <c r="C249" s="256">
        <f>+'IBNR+Freq'!W253</f>
        <v>0.17113123426281451</v>
      </c>
      <c r="D249" s="375">
        <f>+'IBNR+Freq'!J253</f>
        <v>75979</v>
      </c>
      <c r="E249" s="256">
        <f>+'IBNR+Freq'!X253</f>
        <v>1.40861570617334</v>
      </c>
      <c r="F249" s="375">
        <f t="shared" si="51"/>
        <v>75979</v>
      </c>
      <c r="G249" s="256">
        <f>+'IBNR+Freq'!Y253</f>
        <v>0.18110995707598604</v>
      </c>
      <c r="H249" s="375">
        <f t="shared" si="52"/>
        <v>75979</v>
      </c>
      <c r="I249" s="256">
        <f>++IFERROR(VLOOKUP($A249,UPP!$C$10:$V$329,13,FALSE),0)</f>
        <v>0.89497857704988315</v>
      </c>
      <c r="J249" s="257">
        <f t="shared" si="53"/>
        <v>75979</v>
      </c>
      <c r="K249" s="256">
        <f>+IFERROR(VLOOKUP($A249,UPP!$C$10:$V$329,14,FALSE),0)</f>
        <v>1.0649112182618863</v>
      </c>
      <c r="L249" s="257">
        <f t="shared" si="54"/>
        <v>75979</v>
      </c>
      <c r="M249" s="256">
        <f>+IFERROR(VLOOKUP($A249,UPP!$C$10:$V$329,15,FALSE),0)</f>
        <v>0.1165252396882307</v>
      </c>
      <c r="N249" s="257">
        <f t="shared" si="55"/>
        <v>75979</v>
      </c>
      <c r="O249" s="376">
        <f t="shared" si="60"/>
        <v>0.17092587678169913</v>
      </c>
      <c r="P249" s="376">
        <f t="shared" si="61"/>
        <v>1.4069253673259321</v>
      </c>
      <c r="Q249" s="376">
        <f t="shared" si="62"/>
        <v>0.18089262512749485</v>
      </c>
      <c r="R249" s="256">
        <f>+O249*VLOOKUP($A249,UPP!$C252:$AC565,25,FALSE)+I249*(1-VLOOKUP($A249,UPP!$C252:$AC565,25,FALSE))</f>
        <v>0.88049752304451945</v>
      </c>
      <c r="S249" s="256">
        <f>+P249*VLOOKUP($A249,UPP!$C252:$AC565,26,FALSE)+K249*(1-VLOOKUP($A249,UPP!$C252:$AC565,26,FALSE))</f>
        <v>1.0820119257150884</v>
      </c>
      <c r="T249" s="256">
        <f>+Q249*VLOOKUP($A249,UPP!$C252:$AC565,27,FALSE)+M249*(1-VLOOKUP($A249,UPP!$C252:$AC565,27,FALSE))</f>
        <v>0.12038728281458654</v>
      </c>
      <c r="U249" s="256">
        <f t="shared" si="56"/>
        <v>2.0764150350000001</v>
      </c>
      <c r="V249" s="469">
        <f t="shared" si="57"/>
        <v>1.7587438692351263</v>
      </c>
      <c r="W249" s="469">
        <f t="shared" si="58"/>
        <v>2.0828967315741944</v>
      </c>
      <c r="X249" s="256">
        <f t="shared" si="59"/>
        <v>2.0760000000000001</v>
      </c>
      <c r="Y249" s="326"/>
      <c r="Z249" s="256">
        <f t="shared" si="48"/>
        <v>0.87758208562694207</v>
      </c>
      <c r="AA249" s="256">
        <f t="shared" si="49"/>
        <v>1.0784292489080178</v>
      </c>
      <c r="AB249" s="256">
        <f t="shared" si="50"/>
        <v>0.11998866546504021</v>
      </c>
      <c r="AC249" s="256"/>
      <c r="AG249" s="256"/>
      <c r="AH249" s="326"/>
    </row>
    <row r="250" spans="1:34" x14ac:dyDescent="0.2">
      <c r="A250" s="375">
        <f>+'IBNR+Freq'!B254</f>
        <v>946</v>
      </c>
      <c r="B250" s="375">
        <f>+'IBNR+Freq'!C254</f>
        <v>3</v>
      </c>
      <c r="C250" s="256">
        <f>+'IBNR+Freq'!W254</f>
        <v>1.1914474503781394</v>
      </c>
      <c r="D250" s="375">
        <f>+'IBNR+Freq'!J254</f>
        <v>88501</v>
      </c>
      <c r="E250" s="256">
        <f>+'IBNR+Freq'!X254</f>
        <v>0.52848404509798397</v>
      </c>
      <c r="F250" s="375">
        <f t="shared" si="51"/>
        <v>88501</v>
      </c>
      <c r="G250" s="256">
        <f>+'IBNR+Freq'!Y254</f>
        <v>3.4012376650923368E-2</v>
      </c>
      <c r="H250" s="375">
        <f t="shared" si="52"/>
        <v>88501</v>
      </c>
      <c r="I250" s="256">
        <f>++IFERROR(VLOOKUP($A250,UPP!$C$10:$V$329,13,FALSE),0)</f>
        <v>1.2082988923308273</v>
      </c>
      <c r="J250" s="257">
        <f t="shared" si="53"/>
        <v>88501</v>
      </c>
      <c r="K250" s="256">
        <f>+IFERROR(VLOOKUP($A250,UPP!$C$10:$V$329,14,FALSE),0)</f>
        <v>0.79851387924812034</v>
      </c>
      <c r="L250" s="257">
        <f t="shared" si="54"/>
        <v>88501</v>
      </c>
      <c r="M250" s="256">
        <f>+IFERROR(VLOOKUP($A250,UPP!$C$10:$V$329,15,FALSE),0)</f>
        <v>3.9682738421052639E-2</v>
      </c>
      <c r="N250" s="257">
        <f t="shared" si="55"/>
        <v>88501</v>
      </c>
      <c r="O250" s="376">
        <f t="shared" si="60"/>
        <v>1.1900177134376857</v>
      </c>
      <c r="P250" s="376">
        <f t="shared" si="61"/>
        <v>0.52784986424386637</v>
      </c>
      <c r="Q250" s="376">
        <f t="shared" si="62"/>
        <v>3.3971561798942257E-2</v>
      </c>
      <c r="R250" s="256">
        <f>+O250*VLOOKUP($A250,UPP!$C253:$AC566,25,FALSE)+I250*(1-VLOOKUP($A250,UPP!$C253:$AC566,25,FALSE))</f>
        <v>1.2079332687529645</v>
      </c>
      <c r="S250" s="256">
        <f>+P250*VLOOKUP($A250,UPP!$C253:$AC566,26,FALSE)+K250*(1-VLOOKUP($A250,UPP!$C253:$AC566,26,FALSE))</f>
        <v>0.78227403834786502</v>
      </c>
      <c r="T250" s="256">
        <f>+Q250*VLOOKUP($A250,UPP!$C253:$AC566,27,FALSE)+M250*(1-VLOOKUP($A250,UPP!$C253:$AC566,27,FALSE))</f>
        <v>3.9282956057504911E-2</v>
      </c>
      <c r="U250" s="256">
        <f t="shared" si="56"/>
        <v>2.0464955100000002</v>
      </c>
      <c r="V250" s="469">
        <f t="shared" si="57"/>
        <v>1.7518391394804942</v>
      </c>
      <c r="W250" s="469">
        <f t="shared" si="58"/>
        <v>2.0294902631583343</v>
      </c>
      <c r="X250" s="256">
        <f t="shared" si="59"/>
        <v>2.0289999999999999</v>
      </c>
      <c r="Y250" s="326"/>
      <c r="Z250" s="256">
        <f t="shared" si="48"/>
        <v>1.2076414687920844</v>
      </c>
      <c r="AA250" s="256">
        <f t="shared" si="49"/>
        <v>0.7820850647185329</v>
      </c>
      <c r="AB250" s="256">
        <f t="shared" si="50"/>
        <v>3.927346648938277E-2</v>
      </c>
      <c r="AC250" s="256"/>
      <c r="AG250" s="256"/>
      <c r="AH250" s="326"/>
    </row>
    <row r="251" spans="1:34" x14ac:dyDescent="0.2">
      <c r="A251" s="375">
        <f>+'IBNR+Freq'!B255</f>
        <v>947</v>
      </c>
      <c r="B251" s="375">
        <f>+'IBNR+Freq'!C255</f>
        <v>3</v>
      </c>
      <c r="C251" s="256">
        <f>+'IBNR+Freq'!W255</f>
        <v>0.18499967347601592</v>
      </c>
      <c r="D251" s="375">
        <f>+'IBNR+Freq'!J255</f>
        <v>58655</v>
      </c>
      <c r="E251" s="256">
        <f>+'IBNR+Freq'!X255</f>
        <v>1.0724766404069677</v>
      </c>
      <c r="F251" s="375">
        <f t="shared" si="51"/>
        <v>58655</v>
      </c>
      <c r="G251" s="256">
        <f>+'IBNR+Freq'!Y255</f>
        <v>8.8141516040037879E-2</v>
      </c>
      <c r="H251" s="375">
        <f t="shared" si="52"/>
        <v>58655</v>
      </c>
      <c r="I251" s="256">
        <f>++IFERROR(VLOOKUP($A251,UPP!$C$10:$V$329,13,FALSE),0)</f>
        <v>1.7500879859608023</v>
      </c>
      <c r="J251" s="257">
        <f t="shared" si="53"/>
        <v>58655</v>
      </c>
      <c r="K251" s="256">
        <f>+IFERROR(VLOOKUP($A251,UPP!$C$10:$V$329,14,FALSE),0)</f>
        <v>1.6654964098040104</v>
      </c>
      <c r="L251" s="257">
        <f t="shared" si="54"/>
        <v>58655</v>
      </c>
      <c r="M251" s="256">
        <f>+IFERROR(VLOOKUP($A251,UPP!$C$10:$V$329,15,FALSE),0)</f>
        <v>0.12688736423518812</v>
      </c>
      <c r="N251" s="257">
        <f t="shared" si="55"/>
        <v>58655</v>
      </c>
      <c r="O251" s="376">
        <f t="shared" si="60"/>
        <v>0.18477767386784472</v>
      </c>
      <c r="P251" s="376">
        <f t="shared" si="61"/>
        <v>1.0711896684384794</v>
      </c>
      <c r="Q251" s="376">
        <f t="shared" si="62"/>
        <v>8.8035746220789829E-2</v>
      </c>
      <c r="R251" s="256">
        <f>+O251*VLOOKUP($A251,UPP!$C254:$AC567,25,FALSE)+I251*(1-VLOOKUP($A251,UPP!$C254:$AC567,25,FALSE))</f>
        <v>1.7344348828398726</v>
      </c>
      <c r="S251" s="256">
        <f>+P251*VLOOKUP($A251,UPP!$C254:$AC567,26,FALSE)+K251*(1-VLOOKUP($A251,UPP!$C254:$AC567,26,FALSE))</f>
        <v>1.6357810727357338</v>
      </c>
      <c r="T251" s="256">
        <f>+Q251*VLOOKUP($A251,UPP!$C254:$AC567,27,FALSE)+M251*(1-VLOOKUP($A251,UPP!$C254:$AC567,27,FALSE))</f>
        <v>0.12494478333446819</v>
      </c>
      <c r="U251" s="256">
        <f t="shared" si="56"/>
        <v>3.5424717600000011</v>
      </c>
      <c r="V251" s="469">
        <f t="shared" si="57"/>
        <v>1.3440030885271141</v>
      </c>
      <c r="W251" s="469">
        <f t="shared" si="58"/>
        <v>3.4951607389100743</v>
      </c>
      <c r="X251" s="256">
        <f t="shared" si="59"/>
        <v>3.4950000000000001</v>
      </c>
      <c r="Y251" s="326"/>
      <c r="Z251" s="256">
        <f t="shared" si="48"/>
        <v>1.7343551179324799</v>
      </c>
      <c r="AA251" s="256">
        <f t="shared" si="49"/>
        <v>1.6357058448173654</v>
      </c>
      <c r="AB251" s="256">
        <f t="shared" si="50"/>
        <v>0.12493903725015537</v>
      </c>
      <c r="AC251" s="256"/>
      <c r="AG251" s="256"/>
      <c r="AH251" s="326"/>
    </row>
    <row r="252" spans="1:34" x14ac:dyDescent="0.2">
      <c r="A252" s="375">
        <f>+'IBNR+Freq'!B256</f>
        <v>948</v>
      </c>
      <c r="B252" s="375">
        <f>+'IBNR+Freq'!C256</f>
        <v>3</v>
      </c>
      <c r="C252" s="256">
        <f>+'IBNR+Freq'!W256</f>
        <v>2.7303361876509822</v>
      </c>
      <c r="D252" s="375">
        <f>+'IBNR+Freq'!J256</f>
        <v>50011</v>
      </c>
      <c r="E252" s="256">
        <f>+'IBNR+Freq'!X256</f>
        <v>0.42842939046910272</v>
      </c>
      <c r="F252" s="375">
        <f t="shared" si="51"/>
        <v>50011</v>
      </c>
      <c r="G252" s="256">
        <f>+'IBNR+Freq'!Y256</f>
        <v>0.11067653059918707</v>
      </c>
      <c r="H252" s="375">
        <f t="shared" si="52"/>
        <v>50011</v>
      </c>
      <c r="I252" s="256">
        <f>++IFERROR(VLOOKUP($A252,UPP!$C$10:$V$329,13,FALSE),0)</f>
        <v>0.54152037385435181</v>
      </c>
      <c r="J252" s="257">
        <f t="shared" si="53"/>
        <v>50011</v>
      </c>
      <c r="K252" s="256">
        <f>+IFERROR(VLOOKUP($A252,UPP!$C$10:$V$329,14,FALSE),0)</f>
        <v>0.75944930479573736</v>
      </c>
      <c r="L252" s="257">
        <f t="shared" si="54"/>
        <v>50011</v>
      </c>
      <c r="M252" s="256">
        <f>+IFERROR(VLOOKUP($A252,UPP!$C$10:$V$329,15,FALSE),0)</f>
        <v>9.3280186349911212E-2</v>
      </c>
      <c r="N252" s="257">
        <f t="shared" si="55"/>
        <v>50011</v>
      </c>
      <c r="O252" s="376">
        <f t="shared" si="60"/>
        <v>2.7270597842258009</v>
      </c>
      <c r="P252" s="376">
        <f t="shared" si="61"/>
        <v>0.42791527520053979</v>
      </c>
      <c r="Q252" s="376">
        <f t="shared" si="62"/>
        <v>0.11054371876246805</v>
      </c>
      <c r="R252" s="256">
        <f>+O252*VLOOKUP($A252,UPP!$C255:$AC568,25,FALSE)+I252*(1-VLOOKUP($A252,UPP!$C255:$AC568,25,FALSE))</f>
        <v>0.56337576795806632</v>
      </c>
      <c r="S252" s="256">
        <f>+P252*VLOOKUP($A252,UPP!$C255:$AC568,26,FALSE)+K252*(1-VLOOKUP($A252,UPP!$C255:$AC568,26,FALSE))</f>
        <v>0.74618794361192953</v>
      </c>
      <c r="T252" s="256">
        <f>+Q252*VLOOKUP($A252,UPP!$C255:$AC568,27,FALSE)+M252*(1-VLOOKUP($A252,UPP!$C255:$AC568,27,FALSE))</f>
        <v>9.4143362970539046E-2</v>
      </c>
      <c r="U252" s="256">
        <f t="shared" si="56"/>
        <v>1.3942498650000006</v>
      </c>
      <c r="V252" s="469">
        <f t="shared" si="57"/>
        <v>3.2655187781888086</v>
      </c>
      <c r="W252" s="469">
        <f t="shared" si="58"/>
        <v>1.4037070745405349</v>
      </c>
      <c r="X252" s="256">
        <f t="shared" si="59"/>
        <v>1.4039999999999999</v>
      </c>
      <c r="Y252" s="326"/>
      <c r="Z252" s="256">
        <f t="shared" si="48"/>
        <v>0.56349333316000461</v>
      </c>
      <c r="AA252" s="256">
        <f t="shared" si="49"/>
        <v>0.74634365804138159</v>
      </c>
      <c r="AB252" s="256">
        <f t="shared" si="50"/>
        <v>9.4163008798613793E-2</v>
      </c>
      <c r="AC252" s="256"/>
      <c r="AG252" s="256"/>
      <c r="AH252" s="326"/>
    </row>
    <row r="253" spans="1:34" x14ac:dyDescent="0.2">
      <c r="A253" s="375">
        <f>+'IBNR+Freq'!B257</f>
        <v>949</v>
      </c>
      <c r="B253" s="375">
        <f>+'IBNR+Freq'!C257</f>
        <v>3</v>
      </c>
      <c r="C253" s="256">
        <f>+'IBNR+Freq'!W257</f>
        <v>9.2885086745559578E-2</v>
      </c>
      <c r="D253" s="375">
        <f>+'IBNR+Freq'!J257</f>
        <v>30209</v>
      </c>
      <c r="E253" s="256">
        <f>+'IBNR+Freq'!X257</f>
        <v>0.37453095666424591</v>
      </c>
      <c r="F253" s="375">
        <f t="shared" si="51"/>
        <v>30209</v>
      </c>
      <c r="G253" s="256">
        <f>+'IBNR+Freq'!Y257</f>
        <v>7.9756914836078821E-4</v>
      </c>
      <c r="H253" s="375">
        <f t="shared" si="52"/>
        <v>30209</v>
      </c>
      <c r="I253" s="256">
        <f>++IFERROR(VLOOKUP($A253,UPP!$C$10:$V$329,13,FALSE),0)</f>
        <v>0.17582844143835619</v>
      </c>
      <c r="J253" s="257">
        <f t="shared" si="53"/>
        <v>30209</v>
      </c>
      <c r="K253" s="256">
        <f>+IFERROR(VLOOKUP($A253,UPP!$C$10:$V$329,14,FALSE),0)</f>
        <v>0.14126387602739726</v>
      </c>
      <c r="L253" s="257">
        <f t="shared" si="54"/>
        <v>30209</v>
      </c>
      <c r="M253" s="256">
        <f>+IFERROR(VLOOKUP($A253,UPP!$C$10:$V$329,15,FALSE),0)</f>
        <v>1.2022457534246576E-2</v>
      </c>
      <c r="N253" s="257">
        <f t="shared" si="55"/>
        <v>30209</v>
      </c>
      <c r="O253" s="376">
        <f t="shared" si="60"/>
        <v>9.2773624641464908E-2</v>
      </c>
      <c r="P253" s="376">
        <f t="shared" si="61"/>
        <v>0.37408151951624879</v>
      </c>
      <c r="Q253" s="376">
        <f t="shared" si="62"/>
        <v>7.9661206538275524E-4</v>
      </c>
      <c r="R253" s="256">
        <f>+O253*VLOOKUP($A253,UPP!$C256:$AC569,25,FALSE)+I253*(1-VLOOKUP($A253,UPP!$C256:$AC569,25,FALSE))</f>
        <v>0.17499789327038728</v>
      </c>
      <c r="S253" s="256">
        <f>+P253*VLOOKUP($A253,UPP!$C256:$AC569,26,FALSE)+K253*(1-VLOOKUP($A253,UPP!$C256:$AC569,26,FALSE))</f>
        <v>0.14824840533206279</v>
      </c>
      <c r="T253" s="256">
        <f>+Q253*VLOOKUP($A253,UPP!$C256:$AC569,27,FALSE)+M253*(1-VLOOKUP($A253,UPP!$C256:$AC569,27,FALSE))</f>
        <v>1.1685682170180662E-2</v>
      </c>
      <c r="U253" s="256">
        <f t="shared" si="56"/>
        <v>0.32911477500000003</v>
      </c>
      <c r="V253" s="469">
        <f t="shared" si="57"/>
        <v>0.4676517562230964</v>
      </c>
      <c r="W253" s="469">
        <f t="shared" si="58"/>
        <v>0.33493198077263076</v>
      </c>
      <c r="X253" s="256">
        <f t="shared" si="59"/>
        <v>0.33500000000000002</v>
      </c>
      <c r="Y253" s="326"/>
      <c r="Z253" s="256">
        <f t="shared" si="48"/>
        <v>0.17503343249081063</v>
      </c>
      <c r="AA253" s="256">
        <f t="shared" si="49"/>
        <v>0.14827851216738547</v>
      </c>
      <c r="AB253" s="256">
        <f t="shared" si="50"/>
        <v>1.168805534180394E-2</v>
      </c>
      <c r="AC253" s="256"/>
      <c r="AG253" s="256"/>
      <c r="AH253" s="326"/>
    </row>
    <row r="254" spans="1:34" x14ac:dyDescent="0.2">
      <c r="A254" s="375">
        <f>+'IBNR+Freq'!B258</f>
        <v>951</v>
      </c>
      <c r="B254" s="375">
        <f>+'IBNR+Freq'!C258</f>
        <v>3</v>
      </c>
      <c r="C254" s="256">
        <f>+'IBNR+Freq'!W258</f>
        <v>0.22612983537241199</v>
      </c>
      <c r="D254" s="375">
        <f>+'IBNR+Freq'!J258</f>
        <v>4924330</v>
      </c>
      <c r="E254" s="256">
        <f>+'IBNR+Freq'!X258</f>
        <v>0.11014863333750785</v>
      </c>
      <c r="F254" s="375">
        <f t="shared" si="51"/>
        <v>4924330</v>
      </c>
      <c r="G254" s="256">
        <f>+'IBNR+Freq'!Y258</f>
        <v>2.458327548500756E-2</v>
      </c>
      <c r="H254" s="375">
        <f t="shared" si="52"/>
        <v>4924330</v>
      </c>
      <c r="I254" s="256">
        <f>++IFERROR(VLOOKUP($A254,UPP!$C$10:$V$329,13,FALSE),0)</f>
        <v>0.18960113805555553</v>
      </c>
      <c r="J254" s="257">
        <f t="shared" si="53"/>
        <v>4924330</v>
      </c>
      <c r="K254" s="256">
        <f>+IFERROR(VLOOKUP($A254,UPP!$C$10:$V$329,14,FALSE),0)</f>
        <v>0.13095332840277776</v>
      </c>
      <c r="L254" s="257">
        <f t="shared" si="54"/>
        <v>4924330</v>
      </c>
      <c r="M254" s="256">
        <f>+IFERROR(VLOOKUP($A254,UPP!$C$10:$V$329,15,FALSE),0)</f>
        <v>2.6512023541666669E-2</v>
      </c>
      <c r="N254" s="257">
        <f t="shared" si="55"/>
        <v>4924330</v>
      </c>
      <c r="O254" s="376">
        <f t="shared" si="60"/>
        <v>0.2258584795699651</v>
      </c>
      <c r="P254" s="376">
        <f t="shared" si="61"/>
        <v>0.11001645497750284</v>
      </c>
      <c r="Q254" s="376">
        <f t="shared" si="62"/>
        <v>2.4553775554425551E-2</v>
      </c>
      <c r="R254" s="256">
        <f>+O254*VLOOKUP($A254,UPP!$C257:$AC570,25,FALSE)+I254*(1-VLOOKUP($A254,UPP!$C257:$AC570,25,FALSE))</f>
        <v>0.199028046849302</v>
      </c>
      <c r="S254" s="256">
        <f>+P254*VLOOKUP($A254,UPP!$C257:$AC570,26,FALSE)+K254*(1-VLOOKUP($A254,UPP!$C257:$AC570,26,FALSE))</f>
        <v>0.11294761725704133</v>
      </c>
      <c r="T254" s="256">
        <f>+Q254*VLOOKUP($A254,UPP!$C257:$AC570,27,FALSE)+M254*(1-VLOOKUP($A254,UPP!$C257:$AC570,27,FALSE))</f>
        <v>2.4553775554425551E-2</v>
      </c>
      <c r="U254" s="256">
        <f t="shared" si="56"/>
        <v>0.34706648999999995</v>
      </c>
      <c r="V254" s="469">
        <f t="shared" si="57"/>
        <v>0.36042871010189353</v>
      </c>
      <c r="W254" s="469">
        <f t="shared" si="58"/>
        <v>0.33652943966076893</v>
      </c>
      <c r="X254" s="256">
        <f t="shared" si="59"/>
        <v>0.34699999999999998</v>
      </c>
      <c r="Y254" s="326"/>
      <c r="Z254" s="256">
        <f t="shared" si="48"/>
        <v>0.20522047737138527</v>
      </c>
      <c r="AA254" s="256">
        <f t="shared" si="49"/>
        <v>0.11646179670848648</v>
      </c>
      <c r="AB254" s="256">
        <f t="shared" si="50"/>
        <v>2.5317725920128192E-2</v>
      </c>
      <c r="AC254" s="256"/>
      <c r="AG254" s="256"/>
      <c r="AH254" s="326"/>
    </row>
    <row r="255" spans="1:34" x14ac:dyDescent="0.2">
      <c r="A255" s="375">
        <f>+'IBNR+Freq'!B259</f>
        <v>952</v>
      </c>
      <c r="B255" s="375">
        <f>+'IBNR+Freq'!C259</f>
        <v>3</v>
      </c>
      <c r="C255" s="256">
        <f>+'IBNR+Freq'!W259</f>
        <v>0.21274472484264187</v>
      </c>
      <c r="D255" s="375">
        <f>+'IBNR+Freq'!J259</f>
        <v>307825</v>
      </c>
      <c r="E255" s="256">
        <f>+'IBNR+Freq'!X259</f>
        <v>0.14942679611221363</v>
      </c>
      <c r="F255" s="375">
        <f t="shared" si="51"/>
        <v>307825</v>
      </c>
      <c r="G255" s="256">
        <f>+'IBNR+Freq'!Y259</f>
        <v>4.5651364410736625E-2</v>
      </c>
      <c r="H255" s="375">
        <f t="shared" si="52"/>
        <v>307825</v>
      </c>
      <c r="I255" s="256">
        <f>++IFERROR(VLOOKUP($A255,UPP!$C$10:$V$329,13,FALSE),0)</f>
        <v>0.23843559923076924</v>
      </c>
      <c r="J255" s="257">
        <f t="shared" si="53"/>
        <v>307825</v>
      </c>
      <c r="K255" s="256">
        <f>+IFERROR(VLOOKUP($A255,UPP!$C$10:$V$329,14,FALSE),0)</f>
        <v>0.14821672384615386</v>
      </c>
      <c r="L255" s="257">
        <f t="shared" si="54"/>
        <v>307825</v>
      </c>
      <c r="M255" s="256">
        <f>+IFERROR(VLOOKUP($A255,UPP!$C$10:$V$329,15,FALSE),0)</f>
        <v>3.222102692307692E-2</v>
      </c>
      <c r="N255" s="257">
        <f t="shared" si="55"/>
        <v>307825</v>
      </c>
      <c r="O255" s="376">
        <f t="shared" si="60"/>
        <v>0.2124894311728307</v>
      </c>
      <c r="P255" s="376">
        <f t="shared" si="61"/>
        <v>0.14924748395687898</v>
      </c>
      <c r="Q255" s="376">
        <f t="shared" si="62"/>
        <v>4.5596582773443743E-2</v>
      </c>
      <c r="R255" s="256">
        <f>+O255*VLOOKUP($A255,UPP!$C258:$AC571,25,FALSE)+I255*(1-VLOOKUP($A255,UPP!$C258:$AC571,25,FALSE))</f>
        <v>0.23739775250845169</v>
      </c>
      <c r="S255" s="256">
        <f>+P255*VLOOKUP($A255,UPP!$C258:$AC571,26,FALSE)+K255*(1-VLOOKUP($A255,UPP!$C258:$AC571,26,FALSE))</f>
        <v>0.14836103026165537</v>
      </c>
      <c r="T255" s="256">
        <f>+Q255*VLOOKUP($A255,UPP!$C258:$AC571,27,FALSE)+M255*(1-VLOOKUP($A255,UPP!$C258:$AC571,27,FALSE))</f>
        <v>3.4361115859135608E-2</v>
      </c>
      <c r="U255" s="256">
        <f t="shared" si="56"/>
        <v>0.41887335000000003</v>
      </c>
      <c r="V255" s="469">
        <f t="shared" si="57"/>
        <v>0.40733349790315343</v>
      </c>
      <c r="W255" s="469">
        <f t="shared" si="58"/>
        <v>0.42011989862924265</v>
      </c>
      <c r="X255" s="256">
        <f t="shared" si="59"/>
        <v>0.41899999999999998</v>
      </c>
      <c r="Y255" s="326"/>
      <c r="Z255" s="256">
        <f t="shared" si="48"/>
        <v>0.2367649297869216</v>
      </c>
      <c r="AA255" s="256">
        <f t="shared" si="49"/>
        <v>0.14796554955492103</v>
      </c>
      <c r="AB255" s="256">
        <f t="shared" si="50"/>
        <v>3.4269520658157387E-2</v>
      </c>
      <c r="AC255" s="256"/>
      <c r="AG255" s="256"/>
      <c r="AH255" s="326"/>
    </row>
    <row r="256" spans="1:34" x14ac:dyDescent="0.2">
      <c r="A256" s="375">
        <f>+'IBNR+Freq'!B260</f>
        <v>953</v>
      </c>
      <c r="B256" s="375">
        <f>+'IBNR+Freq'!C260</f>
        <v>3</v>
      </c>
      <c r="C256" s="256">
        <f>+'IBNR+Freq'!W260</f>
        <v>5.6366929101233726E-2</v>
      </c>
      <c r="D256" s="375">
        <f>+'IBNR+Freq'!J260</f>
        <v>25122472</v>
      </c>
      <c r="E256" s="256">
        <f>+'IBNR+Freq'!X260</f>
        <v>4.327746613481314E-2</v>
      </c>
      <c r="F256" s="375">
        <f t="shared" si="51"/>
        <v>25122472</v>
      </c>
      <c r="G256" s="256">
        <f>+'IBNR+Freq'!Y260</f>
        <v>1.0411741555807659E-2</v>
      </c>
      <c r="H256" s="375">
        <f t="shared" si="52"/>
        <v>25122472</v>
      </c>
      <c r="I256" s="256">
        <f>++IFERROR(VLOOKUP($A256,UPP!$C$10:$V$329,13,FALSE),0)</f>
        <v>5.2452667265625016E-2</v>
      </c>
      <c r="J256" s="257">
        <f t="shared" si="53"/>
        <v>25122472</v>
      </c>
      <c r="K256" s="256">
        <f>+IFERROR(VLOOKUP($A256,UPP!$C$10:$V$329,14,FALSE),0)</f>
        <v>3.8942131757812519E-2</v>
      </c>
      <c r="L256" s="257">
        <f t="shared" si="54"/>
        <v>25122472</v>
      </c>
      <c r="M256" s="256">
        <f>+IFERROR(VLOOKUP($A256,UPP!$C$10:$V$329,15,FALSE),0)</f>
        <v>1.0331585976562502E-2</v>
      </c>
      <c r="N256" s="257">
        <f t="shared" si="55"/>
        <v>25122472</v>
      </c>
      <c r="O256" s="376">
        <f t="shared" si="60"/>
        <v>5.6299288786312247E-2</v>
      </c>
      <c r="P256" s="376">
        <f t="shared" si="61"/>
        <v>4.3225533175451365E-2</v>
      </c>
      <c r="Q256" s="376">
        <f t="shared" si="62"/>
        <v>1.0399247465940689E-2</v>
      </c>
      <c r="R256" s="256">
        <f>+O256*VLOOKUP($A256,UPP!$C259:$AC572,25,FALSE)+I256*(1-VLOOKUP($A256,UPP!$C259:$AC572,25,FALSE))</f>
        <v>5.5414565836554186E-2</v>
      </c>
      <c r="S256" s="256">
        <f>+P256*VLOOKUP($A256,UPP!$C259:$AC572,26,FALSE)+K256*(1-VLOOKUP($A256,UPP!$C259:$AC572,26,FALSE))</f>
        <v>4.3225533175451365E-2</v>
      </c>
      <c r="T256" s="256">
        <f>+Q256*VLOOKUP($A256,UPP!$C259:$AC572,27,FALSE)+M256*(1-VLOOKUP($A256,UPP!$C259:$AC572,27,FALSE))</f>
        <v>1.0399247465940689E-2</v>
      </c>
      <c r="U256" s="256">
        <f t="shared" si="56"/>
        <v>0.10172638500000003</v>
      </c>
      <c r="V256" s="469">
        <f t="shared" si="57"/>
        <v>0.1099240694277043</v>
      </c>
      <c r="W256" s="469">
        <f t="shared" si="58"/>
        <v>0.10903934647794623</v>
      </c>
      <c r="X256" s="256">
        <f t="shared" si="59"/>
        <v>0.109</v>
      </c>
      <c r="Y256" s="326"/>
      <c r="Z256" s="256">
        <f t="shared" si="48"/>
        <v>5.539456967862573E-2</v>
      </c>
      <c r="AA256" s="256">
        <f t="shared" si="49"/>
        <v>4.3209935388572242E-2</v>
      </c>
      <c r="AB256" s="256">
        <f t="shared" si="50"/>
        <v>1.0395494932802032E-2</v>
      </c>
      <c r="AC256" s="256"/>
      <c r="AG256" s="256"/>
      <c r="AH256" s="326"/>
    </row>
    <row r="257" spans="1:34" x14ac:dyDescent="0.2">
      <c r="A257" s="375">
        <f>+'IBNR+Freq'!B261</f>
        <v>954</v>
      </c>
      <c r="B257" s="375">
        <f>+'IBNR+Freq'!C261</f>
        <v>3</v>
      </c>
      <c r="C257" s="256">
        <f>+'IBNR+Freq'!W261</f>
        <v>1.2776488629833394</v>
      </c>
      <c r="D257" s="375">
        <f>+'IBNR+Freq'!J261</f>
        <v>235889</v>
      </c>
      <c r="E257" s="256">
        <f>+'IBNR+Freq'!X261</f>
        <v>0.56196934751305283</v>
      </c>
      <c r="F257" s="375">
        <f t="shared" si="51"/>
        <v>235889</v>
      </c>
      <c r="G257" s="256">
        <f>+'IBNR+Freq'!Y261</f>
        <v>5.6779697384579227E-2</v>
      </c>
      <c r="H257" s="375">
        <f t="shared" si="52"/>
        <v>235889</v>
      </c>
      <c r="I257" s="256">
        <f>++IFERROR(VLOOKUP($A257,UPP!$C$10:$V$329,13,FALSE),0)</f>
        <v>1.1303794360041324</v>
      </c>
      <c r="J257" s="257">
        <f t="shared" si="53"/>
        <v>235889</v>
      </c>
      <c r="K257" s="256">
        <f>+IFERROR(VLOOKUP($A257,UPP!$C$10:$V$329,14,FALSE),0)</f>
        <v>0.78188620501859518</v>
      </c>
      <c r="L257" s="257">
        <f t="shared" si="54"/>
        <v>235889</v>
      </c>
      <c r="M257" s="256">
        <f>+IFERROR(VLOOKUP($A257,UPP!$C$10:$V$329,15,FALSE),0)</f>
        <v>4.4471293977272737E-2</v>
      </c>
      <c r="N257" s="257">
        <f t="shared" si="55"/>
        <v>235889</v>
      </c>
      <c r="O257" s="376">
        <f t="shared" si="60"/>
        <v>1.2761156843477595</v>
      </c>
      <c r="P257" s="376">
        <f t="shared" si="61"/>
        <v>0.56129498429603719</v>
      </c>
      <c r="Q257" s="376">
        <f t="shared" si="62"/>
        <v>5.6711561747717736E-2</v>
      </c>
      <c r="R257" s="256">
        <f>+O257*VLOOKUP($A257,UPP!$C260:$AC573,25,FALSE)+I257*(1-VLOOKUP($A257,UPP!$C260:$AC573,25,FALSE))</f>
        <v>1.134751523454441</v>
      </c>
      <c r="S257" s="256">
        <f>+P257*VLOOKUP($A257,UPP!$C260:$AC573,26,FALSE)+K257*(1-VLOOKUP($A257,UPP!$C260:$AC573,26,FALSE))</f>
        <v>0.75762117073911384</v>
      </c>
      <c r="T257" s="256">
        <f>+Q257*VLOOKUP($A257,UPP!$C260:$AC573,27,FALSE)+M257*(1-VLOOKUP($A257,UPP!$C260:$AC573,27,FALSE))</f>
        <v>4.6062528787430584E-2</v>
      </c>
      <c r="U257" s="256">
        <f t="shared" si="56"/>
        <v>1.9567369350000001</v>
      </c>
      <c r="V257" s="469">
        <f t="shared" si="57"/>
        <v>1.8941222303915142</v>
      </c>
      <c r="W257" s="469">
        <f t="shared" si="58"/>
        <v>1.9384352229809854</v>
      </c>
      <c r="X257" s="256">
        <f t="shared" si="59"/>
        <v>1.9379999999999999</v>
      </c>
      <c r="Y257" s="326"/>
      <c r="Z257" s="256">
        <f t="shared" si="48"/>
        <v>1.1344967458199549</v>
      </c>
      <c r="AA257" s="256">
        <f t="shared" si="49"/>
        <v>0.75745106748238511</v>
      </c>
      <c r="AB257" s="256">
        <f t="shared" si="50"/>
        <v>4.6052186697659966E-2</v>
      </c>
      <c r="AC257" s="256"/>
      <c r="AG257" s="256"/>
      <c r="AH257" s="326"/>
    </row>
    <row r="258" spans="1:34" x14ac:dyDescent="0.2">
      <c r="A258" s="375">
        <f>+'IBNR+Freq'!B262</f>
        <v>955</v>
      </c>
      <c r="B258" s="375">
        <f>+'IBNR+Freq'!C262</f>
        <v>3</v>
      </c>
      <c r="C258" s="256">
        <f>+'IBNR+Freq'!W262</f>
        <v>3.5336572640213178E-2</v>
      </c>
      <c r="D258" s="375">
        <f>+'IBNR+Freq'!J262</f>
        <v>3722239</v>
      </c>
      <c r="E258" s="256">
        <f>+'IBNR+Freq'!X262</f>
        <v>2.4217069755153881E-2</v>
      </c>
      <c r="F258" s="375">
        <f t="shared" si="51"/>
        <v>3722239</v>
      </c>
      <c r="G258" s="256">
        <f>+'IBNR+Freq'!Y262</f>
        <v>8.8578762305816829E-3</v>
      </c>
      <c r="H258" s="375">
        <f t="shared" si="52"/>
        <v>3722239</v>
      </c>
      <c r="I258" s="256">
        <f>++IFERROR(VLOOKUP($A258,UPP!$C$10:$V$329,13,FALSE),0)</f>
        <v>6.2477622283464582E-2</v>
      </c>
      <c r="J258" s="257">
        <f t="shared" si="53"/>
        <v>3722239</v>
      </c>
      <c r="K258" s="256">
        <f>+IFERROR(VLOOKUP($A258,UPP!$C$10:$V$329,14,FALSE),0)</f>
        <v>3.0437815984251979E-2</v>
      </c>
      <c r="L258" s="257">
        <f t="shared" si="54"/>
        <v>3722239</v>
      </c>
      <c r="M258" s="256">
        <f>+IFERROR(VLOOKUP($A258,UPP!$C$10:$V$329,15,FALSE),0)</f>
        <v>8.8109467322834666E-3</v>
      </c>
      <c r="N258" s="257">
        <f t="shared" si="55"/>
        <v>3722239</v>
      </c>
      <c r="O258" s="376">
        <f t="shared" si="60"/>
        <v>3.5294168753044926E-2</v>
      </c>
      <c r="P258" s="376">
        <f t="shared" si="61"/>
        <v>2.4188009271447698E-2</v>
      </c>
      <c r="Q258" s="376">
        <f t="shared" si="62"/>
        <v>8.847246779104985E-3</v>
      </c>
      <c r="R258" s="256">
        <f>+O258*VLOOKUP($A258,UPP!$C261:$AC574,25,FALSE)+I258*(1-VLOOKUP($A258,UPP!$C261:$AC574,25,FALSE))</f>
        <v>5.6769097042076458E-2</v>
      </c>
      <c r="S258" s="256">
        <f>+P258*VLOOKUP($A258,UPP!$C261:$AC574,26,FALSE)+K258*(1-VLOOKUP($A258,UPP!$C261:$AC574,26,FALSE))</f>
        <v>2.5937955151032897E-2</v>
      </c>
      <c r="T258" s="256">
        <f>+Q258*VLOOKUP($A258,UPP!$C261:$AC574,27,FALSE)+M258*(1-VLOOKUP($A258,UPP!$C261:$AC574,27,FALSE))</f>
        <v>8.8410757711453267E-3</v>
      </c>
      <c r="U258" s="256">
        <f t="shared" si="56"/>
        <v>0.10172638500000003</v>
      </c>
      <c r="V258" s="469">
        <f t="shared" si="57"/>
        <v>6.8329424803597605E-2</v>
      </c>
      <c r="W258" s="469">
        <f t="shared" si="58"/>
        <v>9.1548127964254683E-2</v>
      </c>
      <c r="X258" s="256">
        <f t="shared" si="59"/>
        <v>9.1999999999999998E-2</v>
      </c>
      <c r="Y258" s="326"/>
      <c r="Z258" s="256">
        <f t="shared" si="48"/>
        <v>5.7049303399303586E-2</v>
      </c>
      <c r="AA258" s="256">
        <f t="shared" si="49"/>
        <v>2.6065982199294815E-2</v>
      </c>
      <c r="AB258" s="256">
        <f t="shared" si="50"/>
        <v>8.8847144014015996E-3</v>
      </c>
      <c r="AC258" s="256"/>
      <c r="AG258" s="256"/>
      <c r="AH258" s="326"/>
    </row>
    <row r="259" spans="1:34" x14ac:dyDescent="0.2">
      <c r="A259" s="375">
        <f>+'IBNR+Freq'!B263</f>
        <v>956</v>
      </c>
      <c r="B259" s="375">
        <f>+'IBNR+Freq'!C263</f>
        <v>3</v>
      </c>
      <c r="C259" s="256">
        <f>+'IBNR+Freq'!W263</f>
        <v>5.1976376065992189E-2</v>
      </c>
      <c r="D259" s="375">
        <f>+'IBNR+Freq'!J263</f>
        <v>2131854</v>
      </c>
      <c r="E259" s="256">
        <f>+'IBNR+Freq'!X263</f>
        <v>1.2234473715341429E-2</v>
      </c>
      <c r="F259" s="375">
        <f t="shared" si="51"/>
        <v>2131854</v>
      </c>
      <c r="G259" s="256">
        <f>+'IBNR+Freq'!Y263</f>
        <v>4.5650442053961054E-3</v>
      </c>
      <c r="H259" s="375">
        <f t="shared" si="52"/>
        <v>2131854</v>
      </c>
      <c r="I259" s="256">
        <f>++IFERROR(VLOOKUP($A259,UPP!$C$10:$V$329,13,FALSE),0)</f>
        <v>6.0041894237288146E-2</v>
      </c>
      <c r="J259" s="257">
        <f t="shared" si="53"/>
        <v>2131854</v>
      </c>
      <c r="K259" s="256">
        <f>+IFERROR(VLOOKUP($A259,UPP!$C$10:$V$329,14,FALSE),0)</f>
        <v>3.1643701016949161E-2</v>
      </c>
      <c r="L259" s="257">
        <f t="shared" si="54"/>
        <v>2131854</v>
      </c>
      <c r="M259" s="256">
        <f>+IFERROR(VLOOKUP($A259,UPP!$C$10:$V$329,15,FALSE),0)</f>
        <v>4.0568847457627131E-3</v>
      </c>
      <c r="N259" s="257">
        <f t="shared" si="55"/>
        <v>2131854</v>
      </c>
      <c r="O259" s="376">
        <f t="shared" si="60"/>
        <v>5.1914004414713E-2</v>
      </c>
      <c r="P259" s="376">
        <f t="shared" si="61"/>
        <v>1.2219792346883021E-2</v>
      </c>
      <c r="Q259" s="376">
        <f t="shared" si="62"/>
        <v>4.5595661523496304E-3</v>
      </c>
      <c r="R259" s="256">
        <f>+O259*VLOOKUP($A259,UPP!$C262:$AC575,25,FALSE)+I259*(1-VLOOKUP($A259,UPP!$C262:$AC575,25,FALSE))</f>
        <v>5.8822710763901873E-2</v>
      </c>
      <c r="S259" s="256">
        <f>+P259*VLOOKUP($A259,UPP!$C262:$AC575,26,FALSE)+K259*(1-VLOOKUP($A259,UPP!$C262:$AC575,26,FALSE))</f>
        <v>2.2125985768616754E-2</v>
      </c>
      <c r="T259" s="256">
        <f>+Q259*VLOOKUP($A259,UPP!$C262:$AC575,27,FALSE)+M259*(1-VLOOKUP($A259,UPP!$C262:$AC575,27,FALSE))</f>
        <v>4.3484399615831256E-3</v>
      </c>
      <c r="U259" s="256">
        <f t="shared" si="56"/>
        <v>9.5742480000000019E-2</v>
      </c>
      <c r="V259" s="469">
        <f t="shared" si="57"/>
        <v>6.8693362913945649E-2</v>
      </c>
      <c r="W259" s="469">
        <f t="shared" si="58"/>
        <v>8.5297136494101755E-2</v>
      </c>
      <c r="X259" s="256">
        <f t="shared" si="59"/>
        <v>8.5000000000000006E-2</v>
      </c>
      <c r="Y259" s="326"/>
      <c r="Z259" s="256">
        <f t="shared" si="48"/>
        <v>5.8617799148244581E-2</v>
      </c>
      <c r="AA259" s="256">
        <f t="shared" si="49"/>
        <v>2.2048908880575074E-2</v>
      </c>
      <c r="AB259" s="256">
        <f t="shared" si="50"/>
        <v>4.3332919711803518E-3</v>
      </c>
      <c r="AC259" s="256"/>
      <c r="AG259" s="256"/>
      <c r="AH259" s="326"/>
    </row>
    <row r="260" spans="1:34" x14ac:dyDescent="0.2">
      <c r="A260" s="375">
        <f>+'IBNR+Freq'!B264</f>
        <v>957</v>
      </c>
      <c r="B260" s="375">
        <f>+'IBNR+Freq'!C264</f>
        <v>3</v>
      </c>
      <c r="C260" s="256">
        <f>+'IBNR+Freq'!W264</f>
        <v>0.27351612291680638</v>
      </c>
      <c r="D260" s="375">
        <f>+'IBNR+Freq'!J264</f>
        <v>4737344</v>
      </c>
      <c r="E260" s="256">
        <f>+'IBNR+Freq'!X264</f>
        <v>0.18834653283547642</v>
      </c>
      <c r="F260" s="375">
        <f t="shared" si="51"/>
        <v>4737344</v>
      </c>
      <c r="G260" s="256">
        <f>+'IBNR+Freq'!Y264</f>
        <v>3.3044570108127336E-2</v>
      </c>
      <c r="H260" s="375">
        <f t="shared" si="52"/>
        <v>4737344</v>
      </c>
      <c r="I260" s="256">
        <f>++IFERROR(VLOOKUP($A260,UPP!$C$10:$V$329,13,FALSE),0)</f>
        <v>0.20466140031683175</v>
      </c>
      <c r="J260" s="257">
        <f t="shared" si="53"/>
        <v>4737344</v>
      </c>
      <c r="K260" s="256">
        <f>+IFERROR(VLOOKUP($A260,UPP!$C$10:$V$329,14,FALSE),0)</f>
        <v>0.17162550499009904</v>
      </c>
      <c r="L260" s="257">
        <f t="shared" si="54"/>
        <v>4737344</v>
      </c>
      <c r="M260" s="256">
        <f>+IFERROR(VLOOKUP($A260,UPP!$C$10:$V$329,15,FALSE),0)</f>
        <v>3.0618634693069316E-2</v>
      </c>
      <c r="N260" s="257">
        <f t="shared" si="55"/>
        <v>4737344</v>
      </c>
      <c r="O260" s="376">
        <f t="shared" si="60"/>
        <v>0.27318790356930622</v>
      </c>
      <c r="P260" s="376">
        <f t="shared" si="61"/>
        <v>0.18812051699607385</v>
      </c>
      <c r="Q260" s="376">
        <f t="shared" si="62"/>
        <v>3.3004916623997585E-2</v>
      </c>
      <c r="R260" s="256">
        <f>+O260*VLOOKUP($A260,UPP!$C263:$AC576,25,FALSE)+I260*(1-VLOOKUP($A260,UPP!$C263:$AC576,25,FALSE))</f>
        <v>0.22179302612995036</v>
      </c>
      <c r="S260" s="256">
        <f>+P260*VLOOKUP($A260,UPP!$C263:$AC576,26,FALSE)+K260*(1-VLOOKUP($A260,UPP!$C263:$AC576,26,FALSE))</f>
        <v>0.18548131507511789</v>
      </c>
      <c r="T260" s="256">
        <f>+Q260*VLOOKUP($A260,UPP!$C263:$AC576,27,FALSE)+M260*(1-VLOOKUP($A260,UPP!$C263:$AC576,27,FALSE))</f>
        <v>3.2957190985379019E-2</v>
      </c>
      <c r="U260" s="256">
        <f t="shared" si="56"/>
        <v>0.40690554000000007</v>
      </c>
      <c r="V260" s="469">
        <f t="shared" si="57"/>
        <v>0.49431333718937764</v>
      </c>
      <c r="W260" s="469">
        <f t="shared" si="58"/>
        <v>0.44023153219044725</v>
      </c>
      <c r="X260" s="256">
        <f t="shared" si="59"/>
        <v>0.44</v>
      </c>
      <c r="Y260" s="326"/>
      <c r="Z260" s="256">
        <f t="shared" si="48"/>
        <v>0.22167637790870579</v>
      </c>
      <c r="AA260" s="256">
        <f t="shared" si="49"/>
        <v>0.18538376437275747</v>
      </c>
      <c r="AB260" s="256">
        <f t="shared" si="50"/>
        <v>3.2939857718536761E-2</v>
      </c>
      <c r="AC260" s="256"/>
      <c r="AG260" s="256"/>
      <c r="AH260" s="326"/>
    </row>
    <row r="261" spans="1:34" x14ac:dyDescent="0.2">
      <c r="A261" s="375">
        <f>+'IBNR+Freq'!B265</f>
        <v>958</v>
      </c>
      <c r="B261" s="375">
        <f>+'IBNR+Freq'!C265</f>
        <v>3</v>
      </c>
      <c r="C261" s="256">
        <f>+'IBNR+Freq'!W265</f>
        <v>1.0095528342960882</v>
      </c>
      <c r="D261" s="375">
        <f>+'IBNR+Freq'!J265</f>
        <v>251876</v>
      </c>
      <c r="E261" s="256">
        <f>+'IBNR+Freq'!X265</f>
        <v>0.41243243262715479</v>
      </c>
      <c r="F261" s="375">
        <f t="shared" si="51"/>
        <v>251876</v>
      </c>
      <c r="G261" s="256">
        <f>+'IBNR+Freq'!Y265</f>
        <v>0.17532761698216279</v>
      </c>
      <c r="H261" s="375">
        <f t="shared" si="52"/>
        <v>251876</v>
      </c>
      <c r="I261" s="256">
        <f>++IFERROR(VLOOKUP($A261,UPP!$C$10:$V$329,13,FALSE),0)</f>
        <v>0.55064213279260787</v>
      </c>
      <c r="J261" s="257">
        <f t="shared" si="53"/>
        <v>251876</v>
      </c>
      <c r="K261" s="256">
        <f>+IFERROR(VLOOKUP($A261,UPP!$C$10:$V$329,14,FALSE),0)</f>
        <v>0.53604484503080085</v>
      </c>
      <c r="L261" s="257">
        <f t="shared" si="54"/>
        <v>251876</v>
      </c>
      <c r="M261" s="256">
        <f>+IFERROR(VLOOKUP($A261,UPP!$C$10:$V$329,15,FALSE),0)</f>
        <v>9.8126212176591385E-2</v>
      </c>
      <c r="N261" s="257">
        <f t="shared" si="55"/>
        <v>251876</v>
      </c>
      <c r="O261" s="376">
        <f t="shared" si="60"/>
        <v>1.0083413708949329</v>
      </c>
      <c r="P261" s="376">
        <f t="shared" si="61"/>
        <v>0.41193751370800219</v>
      </c>
      <c r="Q261" s="376">
        <f t="shared" si="62"/>
        <v>0.17511722384178419</v>
      </c>
      <c r="R261" s="256">
        <f>+O261*VLOOKUP($A261,UPP!$C264:$AC577,25,FALSE)+I261*(1-VLOOKUP($A261,UPP!$C264:$AC577,25,FALSE))</f>
        <v>0.56895010231670085</v>
      </c>
      <c r="S261" s="256">
        <f>+P261*VLOOKUP($A261,UPP!$C264:$AC577,26,FALSE)+K261*(1-VLOOKUP($A261,UPP!$C264:$AC577,26,FALSE))</f>
        <v>0.52115196527206498</v>
      </c>
      <c r="T261" s="256">
        <f>+Q261*VLOOKUP($A261,UPP!$C264:$AC577,27,FALSE)+M261*(1-VLOOKUP($A261,UPP!$C264:$AC577,27,FALSE))</f>
        <v>0.10890495380971837</v>
      </c>
      <c r="U261" s="256">
        <f t="shared" si="56"/>
        <v>1.1848131900000001</v>
      </c>
      <c r="V261" s="469">
        <f t="shared" si="57"/>
        <v>1.5953961084447192</v>
      </c>
      <c r="W261" s="469">
        <f t="shared" si="58"/>
        <v>1.1990070213984843</v>
      </c>
      <c r="X261" s="256">
        <f t="shared" si="59"/>
        <v>1.1990000000000001</v>
      </c>
      <c r="Y261" s="326"/>
      <c r="Z261" s="256">
        <f t="shared" si="48"/>
        <v>0.5689467705385588</v>
      </c>
      <c r="AA261" s="256">
        <f t="shared" si="49"/>
        <v>0.52114891340034641</v>
      </c>
      <c r="AB261" s="256">
        <f t="shared" si="50"/>
        <v>0.10890431606109477</v>
      </c>
      <c r="AC261" s="256"/>
      <c r="AG261" s="256"/>
      <c r="AH261" s="326"/>
    </row>
    <row r="262" spans="1:34" x14ac:dyDescent="0.2">
      <c r="A262" s="375">
        <f>+'IBNR+Freq'!B266</f>
        <v>959</v>
      </c>
      <c r="B262" s="375">
        <f>+'IBNR+Freq'!C266</f>
        <v>3</v>
      </c>
      <c r="C262" s="256">
        <f>+'IBNR+Freq'!W266</f>
        <v>0.57427687655526138</v>
      </c>
      <c r="D262" s="375">
        <f>+'IBNR+Freq'!J266</f>
        <v>234707</v>
      </c>
      <c r="E262" s="256">
        <f>+'IBNR+Freq'!X266</f>
        <v>0.41018742383187817</v>
      </c>
      <c r="F262" s="375">
        <f t="shared" si="51"/>
        <v>234707</v>
      </c>
      <c r="G262" s="256">
        <f>+'IBNR+Freq'!Y266</f>
        <v>0.2480866408850671</v>
      </c>
      <c r="H262" s="375">
        <f t="shared" si="52"/>
        <v>234707</v>
      </c>
      <c r="I262" s="256">
        <f>++IFERROR(VLOOKUP($A262,UPP!$C$10:$V$329,13,FALSE),0)</f>
        <v>0.41981092036866363</v>
      </c>
      <c r="J262" s="257">
        <f t="shared" si="53"/>
        <v>234707</v>
      </c>
      <c r="K262" s="256">
        <f>+IFERROR(VLOOKUP($A262,UPP!$C$10:$V$329,14,FALSE),0)</f>
        <v>0.45216628995391717</v>
      </c>
      <c r="L262" s="257">
        <f t="shared" si="54"/>
        <v>234707</v>
      </c>
      <c r="M262" s="256">
        <f>+IFERROR(VLOOKUP($A262,UPP!$C$10:$V$329,15,FALSE),0)</f>
        <v>0.18119006967741938</v>
      </c>
      <c r="N262" s="257">
        <f t="shared" si="55"/>
        <v>234707</v>
      </c>
      <c r="O262" s="376">
        <f t="shared" si="60"/>
        <v>0.5735877443033951</v>
      </c>
      <c r="P262" s="376">
        <f t="shared" si="61"/>
        <v>0.40969519892327994</v>
      </c>
      <c r="Q262" s="376">
        <f t="shared" si="62"/>
        <v>0.24778893691600504</v>
      </c>
      <c r="R262" s="256">
        <f>+O262*VLOOKUP($A262,UPP!$C265:$AC578,25,FALSE)+I262*(1-VLOOKUP($A262,UPP!$C265:$AC578,25,FALSE))</f>
        <v>0.42442422508670552</v>
      </c>
      <c r="S262" s="256">
        <f>+P262*VLOOKUP($A262,UPP!$C265:$AC578,26,FALSE)+K262*(1-VLOOKUP($A262,UPP!$C265:$AC578,26,FALSE))</f>
        <v>0.44749446994054709</v>
      </c>
      <c r="T262" s="256">
        <f>+Q262*VLOOKUP($A262,UPP!$C265:$AC578,27,FALSE)+M262*(1-VLOOKUP($A262,UPP!$C265:$AC578,27,FALSE))</f>
        <v>0.18984792241843551</v>
      </c>
      <c r="U262" s="256">
        <f t="shared" si="56"/>
        <v>1.0531672800000003</v>
      </c>
      <c r="V262" s="469">
        <f t="shared" si="57"/>
        <v>1.2310718801426801</v>
      </c>
      <c r="W262" s="469">
        <f t="shared" si="58"/>
        <v>1.0617666174456881</v>
      </c>
      <c r="X262" s="256">
        <f t="shared" si="59"/>
        <v>1.0620000000000001</v>
      </c>
      <c r="Y262" s="326"/>
      <c r="Z262" s="256">
        <f t="shared" si="48"/>
        <v>0.42451751603043558</v>
      </c>
      <c r="AA262" s="256">
        <f t="shared" si="49"/>
        <v>0.44759283185993615</v>
      </c>
      <c r="AB262" s="256">
        <f t="shared" si="50"/>
        <v>0.18988965210962833</v>
      </c>
      <c r="AC262" s="256"/>
      <c r="AG262" s="256"/>
      <c r="AH262" s="326"/>
    </row>
    <row r="263" spans="1:34" x14ac:dyDescent="0.2">
      <c r="A263" s="375">
        <f>+'IBNR+Freq'!B267</f>
        <v>960</v>
      </c>
      <c r="B263" s="375">
        <f>+'IBNR+Freq'!C267</f>
        <v>3</v>
      </c>
      <c r="C263" s="256">
        <f>+'IBNR+Freq'!W267</f>
        <v>1.0719238303250112</v>
      </c>
      <c r="D263" s="375">
        <f>+'IBNR+Freq'!J267</f>
        <v>943988</v>
      </c>
      <c r="E263" s="256">
        <f>+'IBNR+Freq'!X267</f>
        <v>0.92872871088731945</v>
      </c>
      <c r="F263" s="375">
        <f t="shared" si="51"/>
        <v>943988</v>
      </c>
      <c r="G263" s="256">
        <f>+'IBNR+Freq'!Y267</f>
        <v>0.15609491903348646</v>
      </c>
      <c r="H263" s="375">
        <f t="shared" si="52"/>
        <v>943988</v>
      </c>
      <c r="I263" s="256">
        <f>++IFERROR(VLOOKUP($A263,UPP!$C$10:$V$329,13,FALSE),0)</f>
        <v>1.334596017878366</v>
      </c>
      <c r="J263" s="257">
        <f t="shared" si="53"/>
        <v>943988</v>
      </c>
      <c r="K263" s="256">
        <f>+IFERROR(VLOOKUP($A263,UPP!$C$10:$V$329,14,FALSE),0)</f>
        <v>1.1468299316759518</v>
      </c>
      <c r="L263" s="257">
        <f t="shared" si="54"/>
        <v>943988</v>
      </c>
      <c r="M263" s="256">
        <f>+IFERROR(VLOOKUP($A263,UPP!$C$10:$V$329,15,FALSE),0)</f>
        <v>0.13354053544568245</v>
      </c>
      <c r="N263" s="257">
        <f t="shared" si="55"/>
        <v>943988</v>
      </c>
      <c r="O263" s="376">
        <f t="shared" si="60"/>
        <v>1.0706375217286213</v>
      </c>
      <c r="P263" s="376">
        <f t="shared" si="61"/>
        <v>0.92761423643425467</v>
      </c>
      <c r="Q263" s="376">
        <f t="shared" si="62"/>
        <v>0.15590760513064628</v>
      </c>
      <c r="R263" s="256">
        <f>+O263*VLOOKUP($A263,UPP!$C266:$AC579,25,FALSE)+I263*(1-VLOOKUP($A263,UPP!$C266:$AC579,25,FALSE))</f>
        <v>1.310839753224889</v>
      </c>
      <c r="S263" s="256">
        <f>+P263*VLOOKUP($A263,UPP!$C266:$AC579,26,FALSE)+K263*(1-VLOOKUP($A263,UPP!$C266:$AC579,26,FALSE))</f>
        <v>1.0832573800558596</v>
      </c>
      <c r="T263" s="256">
        <f>+Q263*VLOOKUP($A263,UPP!$C266:$AC579,27,FALSE)+M263*(1-VLOOKUP($A263,UPP!$C266:$AC579,27,FALSE))</f>
        <v>0.14092166844172049</v>
      </c>
      <c r="U263" s="256">
        <f t="shared" si="56"/>
        <v>2.6149664850000001</v>
      </c>
      <c r="V263" s="469">
        <f t="shared" si="57"/>
        <v>2.1541593632935223</v>
      </c>
      <c r="W263" s="469">
        <f t="shared" si="58"/>
        <v>2.5350188017224689</v>
      </c>
      <c r="X263" s="256">
        <f t="shared" si="59"/>
        <v>2.5350000000000001</v>
      </c>
      <c r="Y263" s="326"/>
      <c r="Z263" s="256">
        <f t="shared" ref="Z263:Z322" si="63">R263/SUM($R263:$T263)*$X263</f>
        <v>1.3108300309911824</v>
      </c>
      <c r="AA263" s="256">
        <f t="shared" ref="AA263:AA322" si="64">S263/SUM($R263:$T263)*$X263</f>
        <v>1.0832493457546513</v>
      </c>
      <c r="AB263" s="256">
        <f t="shared" ref="AB263:AB322" si="65">T263/SUM($R263:$T263)*$X263</f>
        <v>0.14092062325416682</v>
      </c>
      <c r="AC263" s="256"/>
      <c r="AG263" s="256"/>
      <c r="AH263" s="326"/>
    </row>
    <row r="264" spans="1:34" x14ac:dyDescent="0.2">
      <c r="A264" s="375">
        <f>+'IBNR+Freq'!B268</f>
        <v>961</v>
      </c>
      <c r="B264" s="375">
        <f>+'IBNR+Freq'!C268</f>
        <v>3</v>
      </c>
      <c r="C264" s="256">
        <f>+'IBNR+Freq'!W268</f>
        <v>0.30987482687315115</v>
      </c>
      <c r="D264" s="375">
        <f>+'IBNR+Freq'!J268</f>
        <v>2097932</v>
      </c>
      <c r="E264" s="256">
        <f>+'IBNR+Freq'!X268</f>
        <v>0.15006807314366122</v>
      </c>
      <c r="F264" s="375">
        <f t="shared" ref="F264:F320" si="66">++D264</f>
        <v>2097932</v>
      </c>
      <c r="G264" s="256">
        <f>+'IBNR+Freq'!Y268</f>
        <v>2.0867807140284935E-2</v>
      </c>
      <c r="H264" s="375">
        <f t="shared" ref="H264:H320" si="67">+F264</f>
        <v>2097932</v>
      </c>
      <c r="I264" s="256">
        <f>++IFERROR(VLOOKUP($A264,UPP!$C$10:$V$329,13,FALSE),0)</f>
        <v>0.29371907027272726</v>
      </c>
      <c r="J264" s="257">
        <f t="shared" ref="J264:J320" si="68">+D264</f>
        <v>2097932</v>
      </c>
      <c r="K264" s="256">
        <f>+IFERROR(VLOOKUP($A264,UPP!$C$10:$V$329,14,FALSE),0)</f>
        <v>0.21544777956818184</v>
      </c>
      <c r="L264" s="257">
        <f t="shared" ref="L264:L320" si="69">+D264</f>
        <v>2097932</v>
      </c>
      <c r="M264" s="256">
        <f>+IFERROR(VLOOKUP($A264,UPP!$C$10:$V$329,15,FALSE),0)</f>
        <v>2.3400695159090913E-2</v>
      </c>
      <c r="N264" s="257">
        <f t="shared" ref="N264:N320" si="70">+D264</f>
        <v>2097932</v>
      </c>
      <c r="O264" s="376">
        <f t="shared" si="60"/>
        <v>0.30950297708090335</v>
      </c>
      <c r="P264" s="376">
        <f t="shared" si="61"/>
        <v>0.14988799145588882</v>
      </c>
      <c r="Q264" s="376">
        <f t="shared" si="62"/>
        <v>2.0842765771716593E-2</v>
      </c>
      <c r="R264" s="256">
        <f>+O264*VLOOKUP($A264,UPP!$C267:$AC580,25,FALSE)+I264*(1-VLOOKUP($A264,UPP!$C267:$AC580,25,FALSE))</f>
        <v>0.29608665629395364</v>
      </c>
      <c r="S264" s="256">
        <f>+P264*VLOOKUP($A264,UPP!$C267:$AC580,26,FALSE)+K264*(1-VLOOKUP($A264,UPP!$C267:$AC580,26,FALSE))</f>
        <v>0.18332348339315824</v>
      </c>
      <c r="T264" s="256">
        <f>+Q264*VLOOKUP($A264,UPP!$C267:$AC580,27,FALSE)+M264*(1-VLOOKUP($A264,UPP!$C267:$AC580,27,FALSE))</f>
        <v>2.1942675408287551E-2</v>
      </c>
      <c r="U264" s="256">
        <f t="shared" ref="U264:U320" si="71">+I264+K264+M264</f>
        <v>0.53256754500000003</v>
      </c>
      <c r="V264" s="469">
        <f t="shared" ref="V264:V320" si="72">+O264+P264+Q264</f>
        <v>0.4802337343085088</v>
      </c>
      <c r="W264" s="469">
        <f t="shared" ref="W264:W320" si="73">+R264+S264+T264</f>
        <v>0.50135281509539942</v>
      </c>
      <c r="X264" s="256">
        <f t="shared" ref="X264:X322" si="74">+ROUND(MEDIAN(U264:W264),3)</f>
        <v>0.501</v>
      </c>
      <c r="Y264" s="326"/>
      <c r="Z264" s="256">
        <f t="shared" si="63"/>
        <v>0.29587829236591434</v>
      </c>
      <c r="AA264" s="256">
        <f t="shared" si="64"/>
        <v>0.18319447386067958</v>
      </c>
      <c r="AB264" s="256">
        <f t="shared" si="65"/>
        <v>2.1927233773406097E-2</v>
      </c>
      <c r="AC264" s="256"/>
      <c r="AG264" s="256"/>
      <c r="AH264" s="326"/>
    </row>
    <row r="265" spans="1:34" x14ac:dyDescent="0.2">
      <c r="A265" s="375">
        <f>+'IBNR+Freq'!B269</f>
        <v>962</v>
      </c>
      <c r="B265" s="375">
        <f>+'IBNR+Freq'!C269</f>
        <v>3</v>
      </c>
      <c r="C265" s="256">
        <f>+'IBNR+Freq'!W269</f>
        <v>0</v>
      </c>
      <c r="D265" s="375">
        <f>+'IBNR+Freq'!J269</f>
        <v>499555</v>
      </c>
      <c r="E265" s="256">
        <f>+'IBNR+Freq'!X269</f>
        <v>2.8144726758108363E-3</v>
      </c>
      <c r="F265" s="375">
        <f t="shared" si="66"/>
        <v>499555</v>
      </c>
      <c r="G265" s="256">
        <f>+'IBNR+Freq'!Y269</f>
        <v>1.1156822243082198E-3</v>
      </c>
      <c r="H265" s="375">
        <f t="shared" si="67"/>
        <v>499555</v>
      </c>
      <c r="I265" s="256">
        <f>++IFERROR(VLOOKUP($A265,UPP!$C$10:$V$329,13,FALSE),0)</f>
        <v>4.6314451707317086E-2</v>
      </c>
      <c r="J265" s="257">
        <f t="shared" si="68"/>
        <v>499555</v>
      </c>
      <c r="K265" s="256">
        <f>+IFERROR(VLOOKUP($A265,UPP!$C$10:$V$329,14,FALSE),0)</f>
        <v>1.5713831829268297E-2</v>
      </c>
      <c r="L265" s="257">
        <f t="shared" si="69"/>
        <v>499555</v>
      </c>
      <c r="M265" s="256">
        <f>+IFERROR(VLOOKUP($A265,UPP!$C$10:$V$329,15,FALSE),0)</f>
        <v>3.9698101463414646E-2</v>
      </c>
      <c r="N265" s="257">
        <f t="shared" si="70"/>
        <v>499555</v>
      </c>
      <c r="O265" s="376">
        <f t="shared" si="60"/>
        <v>0</v>
      </c>
      <c r="P265" s="376">
        <f t="shared" si="61"/>
        <v>2.8110953085998631E-3</v>
      </c>
      <c r="Q265" s="376">
        <f t="shared" si="62"/>
        <v>1.11434340563905E-3</v>
      </c>
      <c r="R265" s="256">
        <f>+O265*VLOOKUP($A265,UPP!$C268:$AC581,25,FALSE)+I265*(1-VLOOKUP($A265,UPP!$C268:$AC581,25,FALSE))</f>
        <v>4.353558460487806E-2</v>
      </c>
      <c r="S265" s="256">
        <f>+P265*VLOOKUP($A265,UPP!$C268:$AC581,26,FALSE)+K265*(1-VLOOKUP($A265,UPP!$C268:$AC581,26,FALSE))</f>
        <v>1.3262311890341296E-2</v>
      </c>
      <c r="T265" s="256">
        <f>+Q265*VLOOKUP($A265,UPP!$C268:$AC581,27,FALSE)+M265*(1-VLOOKUP($A265,UPP!$C268:$AC581,27,FALSE))</f>
        <v>3.1209674690704015E-2</v>
      </c>
      <c r="U265" s="256">
        <f t="shared" si="71"/>
        <v>0.10172638500000003</v>
      </c>
      <c r="V265" s="469">
        <f t="shared" si="72"/>
        <v>3.9254387142389126E-3</v>
      </c>
      <c r="W265" s="469">
        <f t="shared" si="73"/>
        <v>8.8007571185923367E-2</v>
      </c>
      <c r="X265" s="256">
        <f t="shared" si="74"/>
        <v>8.7999999999999995E-2</v>
      </c>
      <c r="Y265" s="326"/>
      <c r="Z265" s="256">
        <f t="shared" si="63"/>
        <v>4.3531839290686512E-2</v>
      </c>
      <c r="AA265" s="256">
        <f t="shared" si="64"/>
        <v>1.3261170949536516E-2</v>
      </c>
      <c r="AB265" s="256">
        <f t="shared" si="65"/>
        <v>3.1206989759776968E-2</v>
      </c>
      <c r="AC265" s="256"/>
      <c r="AG265" s="256"/>
      <c r="AH265" s="326"/>
    </row>
    <row r="266" spans="1:34" x14ac:dyDescent="0.2">
      <c r="A266" s="375">
        <f>+'IBNR+Freq'!B270</f>
        <v>963</v>
      </c>
      <c r="B266" s="375">
        <f>+'IBNR+Freq'!C270</f>
        <v>3</v>
      </c>
      <c r="C266" s="256">
        <f>+'IBNR+Freq'!W270</f>
        <v>0.37021346357016216</v>
      </c>
      <c r="D266" s="375">
        <f>+'IBNR+Freq'!J270</f>
        <v>323940</v>
      </c>
      <c r="E266" s="256">
        <f>+'IBNR+Freq'!X270</f>
        <v>0.30661304753352908</v>
      </c>
      <c r="F266" s="375">
        <f t="shared" si="66"/>
        <v>323940</v>
      </c>
      <c r="G266" s="256">
        <f>+'IBNR+Freq'!Y270</f>
        <v>4.9757552618631004E-2</v>
      </c>
      <c r="H266" s="375">
        <f t="shared" si="67"/>
        <v>323940</v>
      </c>
      <c r="I266" s="256">
        <f>++IFERROR(VLOOKUP($A266,UPP!$C$10:$V$329,13,FALSE),0)</f>
        <v>0.13838408873949584</v>
      </c>
      <c r="J266" s="257">
        <f t="shared" si="68"/>
        <v>323940</v>
      </c>
      <c r="K266" s="256">
        <f>+IFERROR(VLOOKUP($A266,UPP!$C$10:$V$329,14,FALSE),0)</f>
        <v>0.11666100504201685</v>
      </c>
      <c r="L266" s="257">
        <f t="shared" si="69"/>
        <v>323940</v>
      </c>
      <c r="M266" s="256">
        <f>+IFERROR(VLOOKUP($A266,UPP!$C$10:$V$329,15,FALSE),0)</f>
        <v>3.2182346218487402E-2</v>
      </c>
      <c r="N266" s="257">
        <f t="shared" si="70"/>
        <v>323940</v>
      </c>
      <c r="O266" s="376">
        <f t="shared" si="60"/>
        <v>0.36976920741387798</v>
      </c>
      <c r="P266" s="376">
        <f t="shared" si="61"/>
        <v>0.30624511187648884</v>
      </c>
      <c r="Q266" s="376">
        <f t="shared" si="62"/>
        <v>4.9697843555488647E-2</v>
      </c>
      <c r="R266" s="256">
        <f>+O266*VLOOKUP($A266,UPP!$C269:$AC582,25,FALSE)+I266*(1-VLOOKUP($A266,UPP!$C269:$AC582,25,FALSE))</f>
        <v>0.14763949348647112</v>
      </c>
      <c r="S266" s="256">
        <f>+P266*VLOOKUP($A266,UPP!$C269:$AC582,26,FALSE)+K266*(1-VLOOKUP($A266,UPP!$C269:$AC582,26,FALSE))</f>
        <v>0.14320277999884293</v>
      </c>
      <c r="T266" s="256">
        <f>+Q266*VLOOKUP($A266,UPP!$C269:$AC582,27,FALSE)+M266*(1-VLOOKUP($A266,UPP!$C269:$AC582,27,FALSE))</f>
        <v>3.4984825792407602E-2</v>
      </c>
      <c r="U266" s="256">
        <f t="shared" si="71"/>
        <v>0.28722744000000011</v>
      </c>
      <c r="V266" s="469">
        <f t="shared" si="72"/>
        <v>0.72571216284585549</v>
      </c>
      <c r="W266" s="469">
        <f t="shared" si="73"/>
        <v>0.32582709927772163</v>
      </c>
      <c r="X266" s="256">
        <f t="shared" si="74"/>
        <v>0.32600000000000001</v>
      </c>
      <c r="Y266" s="326"/>
      <c r="Z266" s="256">
        <f t="shared" si="63"/>
        <v>0.14771783864289675</v>
      </c>
      <c r="AA266" s="256">
        <f t="shared" si="64"/>
        <v>0.14327877080546692</v>
      </c>
      <c r="AB266" s="256">
        <f t="shared" si="65"/>
        <v>3.5003390551636343E-2</v>
      </c>
      <c r="AC266" s="256"/>
      <c r="AG266" s="256"/>
      <c r="AH266" s="326"/>
    </row>
    <row r="267" spans="1:34" x14ac:dyDescent="0.2">
      <c r="A267" s="375">
        <f>+'IBNR+Freq'!B271</f>
        <v>964</v>
      </c>
      <c r="B267" s="375">
        <f>+'IBNR+Freq'!C271</f>
        <v>3</v>
      </c>
      <c r="C267" s="256">
        <f>+'IBNR+Freq'!W271</f>
        <v>0.73089985505523059</v>
      </c>
      <c r="D267" s="375">
        <f>+'IBNR+Freq'!J271</f>
        <v>65336</v>
      </c>
      <c r="E267" s="256">
        <f>+'IBNR+Freq'!X271</f>
        <v>1.0602854745444716</v>
      </c>
      <c r="F267" s="375">
        <f t="shared" si="66"/>
        <v>65336</v>
      </c>
      <c r="G267" s="256">
        <f>+'IBNR+Freq'!Y271</f>
        <v>0.23039039365040379</v>
      </c>
      <c r="H267" s="375">
        <f t="shared" si="67"/>
        <v>65336</v>
      </c>
      <c r="I267" s="256">
        <f>++IFERROR(VLOOKUP($A267,UPP!$C$10:$V$329,13,FALSE),0)</f>
        <v>0.67643861232855496</v>
      </c>
      <c r="J267" s="257">
        <f t="shared" si="68"/>
        <v>65336</v>
      </c>
      <c r="K267" s="256">
        <f>+IFERROR(VLOOKUP($A267,UPP!$C$10:$V$329,14,FALSE),0)</f>
        <v>1.2209878779949634</v>
      </c>
      <c r="L267" s="257">
        <f t="shared" si="69"/>
        <v>65336</v>
      </c>
      <c r="M267" s="256">
        <f>+IFERROR(VLOOKUP($A267,UPP!$C$10:$V$329,15,FALSE),0)</f>
        <v>0.19095635467648206</v>
      </c>
      <c r="N267" s="257">
        <f t="shared" si="70"/>
        <v>65336</v>
      </c>
      <c r="O267" s="376">
        <f t="shared" si="60"/>
        <v>0.73002277522916437</v>
      </c>
      <c r="P267" s="376">
        <f t="shared" si="61"/>
        <v>1.0590131319750182</v>
      </c>
      <c r="Q267" s="376">
        <f t="shared" si="62"/>
        <v>0.23011392517802332</v>
      </c>
      <c r="R267" s="256">
        <f>+O267*VLOOKUP($A267,UPP!$C270:$AC583,25,FALSE)+I267*(1-VLOOKUP($A267,UPP!$C270:$AC583,25,FALSE))</f>
        <v>0.67697445395756106</v>
      </c>
      <c r="S267" s="256">
        <f>+P267*VLOOKUP($A267,UPP!$C270:$AC583,26,FALSE)+K267*(1-VLOOKUP($A267,UPP!$C270:$AC583,26,FALSE))</f>
        <v>1.2128891406939661</v>
      </c>
      <c r="T267" s="256">
        <f>+Q267*VLOOKUP($A267,UPP!$C270:$AC583,27,FALSE)+M267*(1-VLOOKUP($A267,UPP!$C270:$AC583,27,FALSE))</f>
        <v>0.19330580890657453</v>
      </c>
      <c r="U267" s="256">
        <f t="shared" si="71"/>
        <v>2.0883828450000004</v>
      </c>
      <c r="V267" s="469">
        <f t="shared" si="72"/>
        <v>2.0191498323822059</v>
      </c>
      <c r="W267" s="469">
        <f t="shared" si="73"/>
        <v>2.0831694035581019</v>
      </c>
      <c r="X267" s="256">
        <f t="shared" si="74"/>
        <v>2.0830000000000002</v>
      </c>
      <c r="Y267" s="326"/>
      <c r="Z267" s="256">
        <f t="shared" si="63"/>
        <v>0.67691940232275472</v>
      </c>
      <c r="AA267" s="256">
        <f t="shared" si="64"/>
        <v>1.2127905084196702</v>
      </c>
      <c r="AB267" s="256">
        <f t="shared" si="65"/>
        <v>0.19329008925757499</v>
      </c>
      <c r="AC267" s="256"/>
      <c r="AG267" s="256"/>
      <c r="AH267" s="326"/>
    </row>
    <row r="268" spans="1:34" x14ac:dyDescent="0.2">
      <c r="A268" s="375">
        <f>+'IBNR+Freq'!B272</f>
        <v>965</v>
      </c>
      <c r="B268" s="375">
        <f>+'IBNR+Freq'!C272</f>
        <v>3</v>
      </c>
      <c r="C268" s="256">
        <f>+'IBNR+Freq'!W272</f>
        <v>0.12366507032973907</v>
      </c>
      <c r="D268" s="375">
        <f>+'IBNR+Freq'!J272</f>
        <v>1433208</v>
      </c>
      <c r="E268" s="256">
        <f>+'IBNR+Freq'!X272</f>
        <v>0.11485225618961568</v>
      </c>
      <c r="F268" s="375">
        <f t="shared" si="66"/>
        <v>1433208</v>
      </c>
      <c r="G268" s="256">
        <f>+'IBNR+Freq'!Y272</f>
        <v>6.1124213318618142E-2</v>
      </c>
      <c r="H268" s="375">
        <f t="shared" si="67"/>
        <v>1433208</v>
      </c>
      <c r="I268" s="256">
        <f>++IFERROR(VLOOKUP($A268,UPP!$C$10:$V$329,13,FALSE),0)</f>
        <v>0.1010904931880109</v>
      </c>
      <c r="J268" s="257">
        <f t="shared" si="68"/>
        <v>1433208</v>
      </c>
      <c r="K268" s="256">
        <f>+IFERROR(VLOOKUP($A268,UPP!$C$10:$V$329,14,FALSE),0)</f>
        <v>0.15815770708446866</v>
      </c>
      <c r="L268" s="257">
        <f t="shared" si="69"/>
        <v>1433208</v>
      </c>
      <c r="M268" s="256">
        <f>+IFERROR(VLOOKUP($A268,UPP!$C$10:$V$329,15,FALSE),0)</f>
        <v>3.9947049727520445E-2</v>
      </c>
      <c r="N268" s="257">
        <f t="shared" si="70"/>
        <v>1433208</v>
      </c>
      <c r="O268" s="376">
        <f t="shared" si="60"/>
        <v>0.12351667224534339</v>
      </c>
      <c r="P268" s="376">
        <f t="shared" si="61"/>
        <v>0.11471443348218814</v>
      </c>
      <c r="Q268" s="376">
        <f t="shared" si="62"/>
        <v>6.1050864262635805E-2</v>
      </c>
      <c r="R268" s="256">
        <f>+O268*VLOOKUP($A268,UPP!$C271:$AC584,25,FALSE)+I268*(1-VLOOKUP($A268,UPP!$C271:$AC584,25,FALSE))</f>
        <v>0.10355737288431748</v>
      </c>
      <c r="S268" s="256">
        <f>+P268*VLOOKUP($A268,UPP!$C271:$AC584,26,FALSE)+K268*(1-VLOOKUP($A268,UPP!$C271:$AC584,26,FALSE))</f>
        <v>0.14164926311560205</v>
      </c>
      <c r="T268" s="256">
        <f>+Q268*VLOOKUP($A268,UPP!$C271:$AC584,27,FALSE)+M268*(1-VLOOKUP($A268,UPP!$C271:$AC584,27,FALSE))</f>
        <v>4.9232728122971206E-2</v>
      </c>
      <c r="U268" s="256">
        <f t="shared" si="71"/>
        <v>0.29919525000000002</v>
      </c>
      <c r="V268" s="469">
        <f t="shared" si="72"/>
        <v>0.29928196999016732</v>
      </c>
      <c r="W268" s="469">
        <f t="shared" si="73"/>
        <v>0.29443936412289073</v>
      </c>
      <c r="X268" s="256">
        <f t="shared" si="74"/>
        <v>0.29899999999999999</v>
      </c>
      <c r="Y268" s="326"/>
      <c r="Z268" s="256">
        <f t="shared" si="63"/>
        <v>0.10516139574152715</v>
      </c>
      <c r="AA268" s="256">
        <f t="shared" si="64"/>
        <v>0.14384329961359379</v>
      </c>
      <c r="AB268" s="256">
        <f t="shared" si="65"/>
        <v>4.9995304644879043E-2</v>
      </c>
      <c r="AC268" s="256"/>
      <c r="AG268" s="256"/>
      <c r="AH268" s="326"/>
    </row>
    <row r="269" spans="1:34" x14ac:dyDescent="0.2">
      <c r="A269" s="375">
        <f>+'IBNR+Freq'!B273</f>
        <v>966</v>
      </c>
      <c r="B269" s="375">
        <f>+'IBNR+Freq'!C273</f>
        <v>2</v>
      </c>
      <c r="C269" s="256">
        <f>+'IBNR+Freq'!W273</f>
        <v>1.0350340605597392</v>
      </c>
      <c r="D269" s="375">
        <f>+'IBNR+Freq'!J273</f>
        <v>31843</v>
      </c>
      <c r="E269" s="256">
        <f>+'IBNR+Freq'!X273</f>
        <v>0.55811693673310436</v>
      </c>
      <c r="F269" s="375">
        <f t="shared" si="66"/>
        <v>31843</v>
      </c>
      <c r="G269" s="256">
        <f>+'IBNR+Freq'!Y273</f>
        <v>6.4071017456539217E-2</v>
      </c>
      <c r="H269" s="375">
        <f t="shared" si="67"/>
        <v>31843</v>
      </c>
      <c r="I269" s="256">
        <f>++IFERROR(VLOOKUP($A269,UPP!$C$10:$V$329,13,FALSE),0)</f>
        <v>1.0465302948338875</v>
      </c>
      <c r="J269" s="257">
        <f t="shared" si="68"/>
        <v>31843</v>
      </c>
      <c r="K269" s="256">
        <f>+IFERROR(VLOOKUP($A269,UPP!$C$10:$V$329,14,FALSE),0)</f>
        <v>0.8993223148006646</v>
      </c>
      <c r="L269" s="257">
        <f t="shared" si="69"/>
        <v>31843</v>
      </c>
      <c r="M269" s="256">
        <f>+IFERROR(VLOOKUP($A269,UPP!$C$10:$V$329,15,FALSE),0)</f>
        <v>9.1370470365448528E-2</v>
      </c>
      <c r="N269" s="257">
        <f t="shared" si="70"/>
        <v>31843</v>
      </c>
      <c r="O269" s="376">
        <f t="shared" si="60"/>
        <v>1.0337920196870676</v>
      </c>
      <c r="P269" s="376">
        <f t="shared" si="61"/>
        <v>0.55744719640902463</v>
      </c>
      <c r="Q269" s="376">
        <f t="shared" si="62"/>
        <v>6.3994132235591375E-2</v>
      </c>
      <c r="R269" s="256">
        <f>+O269*VLOOKUP($A269,UPP!$C272:$AC585,25,FALSE)+I269*(1-VLOOKUP($A269,UPP!$C272:$AC585,25,FALSE))</f>
        <v>1.0464029120824194</v>
      </c>
      <c r="S269" s="256">
        <f>+P269*VLOOKUP($A269,UPP!$C272:$AC585,26,FALSE)+K269*(1-VLOOKUP($A269,UPP!$C272:$AC585,26,FALSE))</f>
        <v>0.88906606124891541</v>
      </c>
      <c r="T269" s="256">
        <f>+Q269*VLOOKUP($A269,UPP!$C272:$AC585,27,FALSE)+M269*(1-VLOOKUP($A269,UPP!$C272:$AC585,27,FALSE))</f>
        <v>9.0549180221552811E-2</v>
      </c>
      <c r="U269" s="256">
        <f t="shared" si="71"/>
        <v>2.0372230800000004</v>
      </c>
      <c r="V269" s="469">
        <f t="shared" si="72"/>
        <v>1.6552333483316837</v>
      </c>
      <c r="W269" s="469">
        <f t="shared" si="73"/>
        <v>2.0260181535528878</v>
      </c>
      <c r="X269" s="256">
        <f t="shared" si="74"/>
        <v>2.0259999999999998</v>
      </c>
      <c r="Y269" s="326"/>
      <c r="Z269" s="256">
        <f t="shared" si="63"/>
        <v>1.0463935360901198</v>
      </c>
      <c r="AA269" s="256">
        <f t="shared" si="64"/>
        <v>0.88905809502821032</v>
      </c>
      <c r="AB269" s="256">
        <f t="shared" si="65"/>
        <v>9.0548368881669589E-2</v>
      </c>
      <c r="AC269" s="256"/>
      <c r="AG269" s="256"/>
      <c r="AH269" s="326"/>
    </row>
    <row r="270" spans="1:34" x14ac:dyDescent="0.2">
      <c r="A270" s="375">
        <f>+'IBNR+Freq'!B274</f>
        <v>967</v>
      </c>
      <c r="B270" s="375">
        <f>+'IBNR+Freq'!C274</f>
        <v>3</v>
      </c>
      <c r="C270" s="256">
        <f>+'IBNR+Freq'!W274</f>
        <v>0.14295154792374895</v>
      </c>
      <c r="D270" s="375">
        <f>+'IBNR+Freq'!J274</f>
        <v>66087</v>
      </c>
      <c r="E270" s="256">
        <f>+'IBNR+Freq'!X274</f>
        <v>0.47529583518763624</v>
      </c>
      <c r="F270" s="375">
        <f t="shared" si="66"/>
        <v>66087</v>
      </c>
      <c r="G270" s="256">
        <f>+'IBNR+Freq'!Y274</f>
        <v>0.10859425107113152</v>
      </c>
      <c r="H270" s="375">
        <f t="shared" si="67"/>
        <v>66087</v>
      </c>
      <c r="I270" s="256">
        <f>++IFERROR(VLOOKUP($A270,UPP!$C$10:$V$329,13,FALSE),0)</f>
        <v>0.28850091917775095</v>
      </c>
      <c r="J270" s="257">
        <f t="shared" si="68"/>
        <v>66087</v>
      </c>
      <c r="K270" s="256">
        <f>+IFERROR(VLOOKUP($A270,UPP!$C$10:$V$329,14,FALSE),0)</f>
        <v>0.31038160686819838</v>
      </c>
      <c r="L270" s="257">
        <f t="shared" si="69"/>
        <v>66087</v>
      </c>
      <c r="M270" s="256">
        <f>+IFERROR(VLOOKUP($A270,UPP!$C$10:$V$329,15,FALSE),0)</f>
        <v>7.1314833954050805E-2</v>
      </c>
      <c r="N270" s="257">
        <f t="shared" si="70"/>
        <v>66087</v>
      </c>
      <c r="O270" s="376">
        <f t="shared" si="60"/>
        <v>0.14278000606624044</v>
      </c>
      <c r="P270" s="376">
        <f t="shared" si="61"/>
        <v>0.47472548018541111</v>
      </c>
      <c r="Q270" s="376">
        <f t="shared" si="62"/>
        <v>0.10846393796984616</v>
      </c>
      <c r="R270" s="256">
        <f>+O270*VLOOKUP($A270,UPP!$C273:$AC586,25,FALSE)+I270*(1-VLOOKUP($A270,UPP!$C273:$AC586,25,FALSE))</f>
        <v>0.28704371004663581</v>
      </c>
      <c r="S270" s="256">
        <f>+P270*VLOOKUP($A270,UPP!$C273:$AC586,26,FALSE)+K270*(1-VLOOKUP($A270,UPP!$C273:$AC586,26,FALSE))</f>
        <v>0.31859880053405898</v>
      </c>
      <c r="T270" s="256">
        <f>+Q270*VLOOKUP($A270,UPP!$C273:$AC586,27,FALSE)+M270*(1-VLOOKUP($A270,UPP!$C273:$AC586,27,FALSE))</f>
        <v>7.354378019499852E-2</v>
      </c>
      <c r="U270" s="256">
        <f t="shared" si="71"/>
        <v>0.67019736000000019</v>
      </c>
      <c r="V270" s="469">
        <f t="shared" si="72"/>
        <v>0.72596942422149779</v>
      </c>
      <c r="W270" s="469">
        <f t="shared" si="73"/>
        <v>0.67918629077569337</v>
      </c>
      <c r="X270" s="256">
        <f t="shared" si="74"/>
        <v>0.67900000000000005</v>
      </c>
      <c r="Y270" s="326"/>
      <c r="Z270" s="256">
        <f t="shared" si="63"/>
        <v>0.28696497819334499</v>
      </c>
      <c r="AA270" s="256">
        <f t="shared" si="64"/>
        <v>0.31851141358515772</v>
      </c>
      <c r="AB270" s="256">
        <f t="shared" si="65"/>
        <v>7.3523608221497269E-2</v>
      </c>
      <c r="AC270" s="256"/>
      <c r="AG270" s="256"/>
      <c r="AH270" s="326"/>
    </row>
    <row r="271" spans="1:34" x14ac:dyDescent="0.2">
      <c r="A271" s="375">
        <f>+'IBNR+Freq'!B275</f>
        <v>968</v>
      </c>
      <c r="B271" s="375">
        <f>+'IBNR+Freq'!C275</f>
        <v>3</v>
      </c>
      <c r="C271" s="256">
        <f>+'IBNR+Freq'!W275</f>
        <v>1.2055904669581461</v>
      </c>
      <c r="D271" s="375">
        <f>+'IBNR+Freq'!J275</f>
        <v>47303</v>
      </c>
      <c r="E271" s="256">
        <f>+'IBNR+Freq'!X275</f>
        <v>0.28326042548670022</v>
      </c>
      <c r="F271" s="375">
        <f t="shared" si="66"/>
        <v>47303</v>
      </c>
      <c r="G271" s="256">
        <f>+'IBNR+Freq'!Y275</f>
        <v>4.2627653517338229E-2</v>
      </c>
      <c r="H271" s="375">
        <f t="shared" si="67"/>
        <v>47303</v>
      </c>
      <c r="I271" s="256">
        <f>++IFERROR(VLOOKUP($A271,UPP!$C$10:$V$329,13,FALSE),0)</f>
        <v>0.54964771433392545</v>
      </c>
      <c r="J271" s="257">
        <f t="shared" si="68"/>
        <v>47303</v>
      </c>
      <c r="K271" s="256">
        <f>+IFERROR(VLOOKUP($A271,UPP!$C$10:$V$329,14,FALSE),0)</f>
        <v>0.32083509117229136</v>
      </c>
      <c r="L271" s="257">
        <f t="shared" si="69"/>
        <v>47303</v>
      </c>
      <c r="M271" s="256">
        <f>+IFERROR(VLOOKUP($A271,UPP!$C$10:$V$329,15,FALSE),0)</f>
        <v>6.300637449378331E-2</v>
      </c>
      <c r="N271" s="257">
        <f t="shared" si="70"/>
        <v>47303</v>
      </c>
      <c r="O271" s="376">
        <f t="shared" si="60"/>
        <v>1.2041437583977963</v>
      </c>
      <c r="P271" s="376">
        <f t="shared" si="61"/>
        <v>0.2829205129761162</v>
      </c>
      <c r="Q271" s="376">
        <f t="shared" si="62"/>
        <v>4.2576500333117426E-2</v>
      </c>
      <c r="R271" s="256">
        <f>+O271*VLOOKUP($A271,UPP!$C274:$AC587,25,FALSE)+I271*(1-VLOOKUP($A271,UPP!$C274:$AC587,25,FALSE))</f>
        <v>0.55619267477456413</v>
      </c>
      <c r="S271" s="256">
        <f>+P271*VLOOKUP($A271,UPP!$C274:$AC587,26,FALSE)+K271*(1-VLOOKUP($A271,UPP!$C274:$AC587,26,FALSE))</f>
        <v>0.31931850804444434</v>
      </c>
      <c r="T271" s="256">
        <f>+Q271*VLOOKUP($A271,UPP!$C274:$AC587,27,FALSE)+M271*(1-VLOOKUP($A271,UPP!$C274:$AC587,27,FALSE))</f>
        <v>6.1984880785750013E-2</v>
      </c>
      <c r="U271" s="256">
        <f t="shared" si="71"/>
        <v>0.93348918000000014</v>
      </c>
      <c r="V271" s="469">
        <f t="shared" si="72"/>
        <v>1.5296407717070297</v>
      </c>
      <c r="W271" s="469">
        <f t="shared" si="73"/>
        <v>0.93749606360475857</v>
      </c>
      <c r="X271" s="256">
        <f t="shared" si="74"/>
        <v>0.93700000000000006</v>
      </c>
      <c r="Y271" s="326"/>
      <c r="Z271" s="256">
        <f t="shared" si="63"/>
        <v>0.5558983727994411</v>
      </c>
      <c r="AA271" s="256">
        <f t="shared" si="64"/>
        <v>0.31914954489215375</v>
      </c>
      <c r="AB271" s="256">
        <f t="shared" si="65"/>
        <v>6.1952082308405078E-2</v>
      </c>
      <c r="AC271" s="256"/>
      <c r="AG271" s="256"/>
      <c r="AH271" s="326"/>
    </row>
    <row r="272" spans="1:34" x14ac:dyDescent="0.2">
      <c r="A272" s="375">
        <f>+'IBNR+Freq'!B276</f>
        <v>969</v>
      </c>
      <c r="B272" s="375">
        <f>+'IBNR+Freq'!C276</f>
        <v>3</v>
      </c>
      <c r="C272" s="256">
        <f>+'IBNR+Freq'!W276</f>
        <v>1.0592685945101357</v>
      </c>
      <c r="D272" s="375">
        <f>+'IBNR+Freq'!J276</f>
        <v>81634</v>
      </c>
      <c r="E272" s="256">
        <f>+'IBNR+Freq'!X276</f>
        <v>1.0072046689895047</v>
      </c>
      <c r="F272" s="375">
        <f t="shared" si="66"/>
        <v>81634</v>
      </c>
      <c r="G272" s="256">
        <f>+'IBNR+Freq'!Y276</f>
        <v>0.23377805299499749</v>
      </c>
      <c r="H272" s="375">
        <f t="shared" si="67"/>
        <v>81634</v>
      </c>
      <c r="I272" s="256">
        <f>++IFERROR(VLOOKUP($A272,UPP!$C$10:$V$329,13,FALSE),0)</f>
        <v>1.3754523619748791</v>
      </c>
      <c r="J272" s="257">
        <f t="shared" si="68"/>
        <v>81634</v>
      </c>
      <c r="K272" s="256">
        <f>+IFERROR(VLOOKUP($A272,UPP!$C$10:$V$329,14,FALSE),0)</f>
        <v>1.1520121901649518</v>
      </c>
      <c r="L272" s="257">
        <f t="shared" si="69"/>
        <v>81634</v>
      </c>
      <c r="M272" s="256">
        <f>+IFERROR(VLOOKUP($A272,UPP!$C$10:$V$329,15,FALSE),0)</f>
        <v>0.1473409828601695</v>
      </c>
      <c r="N272" s="257">
        <f t="shared" si="70"/>
        <v>81634</v>
      </c>
      <c r="O272" s="376">
        <f t="shared" si="60"/>
        <v>1.0579974721967236</v>
      </c>
      <c r="P272" s="376">
        <f t="shared" si="61"/>
        <v>1.0059960233867173</v>
      </c>
      <c r="Q272" s="376">
        <f t="shared" si="62"/>
        <v>0.2334975193314035</v>
      </c>
      <c r="R272" s="256">
        <f>+O272*VLOOKUP($A272,UPP!$C275:$AC588,25,FALSE)+I272*(1-VLOOKUP($A272,UPP!$C275:$AC588,25,FALSE))</f>
        <v>1.3691032641793159</v>
      </c>
      <c r="S272" s="256">
        <f>+P272*VLOOKUP($A272,UPP!$C275:$AC588,26,FALSE)+K272*(1-VLOOKUP($A272,UPP!$C275:$AC588,26,FALSE))</f>
        <v>1.1432512201582576</v>
      </c>
      <c r="T272" s="256">
        <f>+Q272*VLOOKUP($A272,UPP!$C275:$AC588,27,FALSE)+M272*(1-VLOOKUP($A272,UPP!$C275:$AC588,27,FALSE))</f>
        <v>0.15337194041315588</v>
      </c>
      <c r="U272" s="256">
        <f t="shared" si="71"/>
        <v>2.6748055350000004</v>
      </c>
      <c r="V272" s="469">
        <f t="shared" si="72"/>
        <v>2.2974910149148444</v>
      </c>
      <c r="W272" s="469">
        <f t="shared" si="73"/>
        <v>2.6657264247507295</v>
      </c>
      <c r="X272" s="256">
        <f t="shared" si="74"/>
        <v>2.6659999999999999</v>
      </c>
      <c r="Y272" s="326"/>
      <c r="Z272" s="256">
        <f t="shared" si="63"/>
        <v>1.3692437710082603</v>
      </c>
      <c r="AA272" s="256">
        <f t="shared" si="64"/>
        <v>1.1433685484912139</v>
      </c>
      <c r="AB272" s="256">
        <f t="shared" si="65"/>
        <v>0.1533876805005257</v>
      </c>
      <c r="AC272" s="256"/>
      <c r="AG272" s="256"/>
      <c r="AH272" s="326"/>
    </row>
    <row r="273" spans="1:34" x14ac:dyDescent="0.2">
      <c r="A273" s="375">
        <f>+'IBNR+Freq'!B277</f>
        <v>971</v>
      </c>
      <c r="B273" s="375">
        <f>+'IBNR+Freq'!C277</f>
        <v>3</v>
      </c>
      <c r="C273" s="256">
        <f>+'IBNR+Freq'!W277</f>
        <v>0.87168282754199922</v>
      </c>
      <c r="D273" s="375">
        <f>+'IBNR+Freq'!J277</f>
        <v>769139</v>
      </c>
      <c r="E273" s="256">
        <f>+'IBNR+Freq'!X277</f>
        <v>0.97113338061849874</v>
      </c>
      <c r="F273" s="375">
        <f t="shared" si="66"/>
        <v>769139</v>
      </c>
      <c r="G273" s="256">
        <f>+'IBNR+Freq'!Y277</f>
        <v>0.12524687914132562</v>
      </c>
      <c r="H273" s="375">
        <f t="shared" si="67"/>
        <v>769139</v>
      </c>
      <c r="I273" s="256">
        <f>++IFERROR(VLOOKUP($A273,UPP!$C$10:$V$329,13,FALSE),0)</f>
        <v>1.1282153334916698</v>
      </c>
      <c r="J273" s="257">
        <f t="shared" si="68"/>
        <v>769139</v>
      </c>
      <c r="K273" s="256">
        <f>+IFERROR(VLOOKUP($A273,UPP!$C$10:$V$329,14,FALSE),0)</f>
        <v>1.0546712107497342</v>
      </c>
      <c r="L273" s="257">
        <f t="shared" si="69"/>
        <v>769139</v>
      </c>
      <c r="M273" s="256">
        <f>+IFERROR(VLOOKUP($A273,UPP!$C$10:$V$329,15,FALSE),0)</f>
        <v>9.6981260758596269E-2</v>
      </c>
      <c r="N273" s="257">
        <f t="shared" si="70"/>
        <v>769139</v>
      </c>
      <c r="O273" s="376">
        <f t="shared" si="60"/>
        <v>0.87063680814894884</v>
      </c>
      <c r="P273" s="376">
        <f t="shared" si="61"/>
        <v>0.96996802056175657</v>
      </c>
      <c r="Q273" s="376">
        <f t="shared" si="62"/>
        <v>0.12509658288635603</v>
      </c>
      <c r="R273" s="256">
        <f>+O273*VLOOKUP($A273,UPP!$C276:$AC589,25,FALSE)+I273*(1-VLOOKUP($A273,UPP!$C276:$AC589,25,FALSE))</f>
        <v>1.1101848367176792</v>
      </c>
      <c r="S273" s="256">
        <f>+P273*VLOOKUP($A273,UPP!$C276:$AC589,26,FALSE)+K273*(1-VLOOKUP($A273,UPP!$C276:$AC589,26,FALSE))</f>
        <v>1.0334954132027399</v>
      </c>
      <c r="T273" s="256">
        <f>+Q273*VLOOKUP($A273,UPP!$C276:$AC589,27,FALSE)+M273*(1-VLOOKUP($A273,UPP!$C276:$AC589,27,FALSE))</f>
        <v>0.10513470417564659</v>
      </c>
      <c r="U273" s="256">
        <f t="shared" si="71"/>
        <v>2.2798678050000003</v>
      </c>
      <c r="V273" s="469">
        <f t="shared" si="72"/>
        <v>1.9657014115970612</v>
      </c>
      <c r="W273" s="469">
        <f t="shared" si="73"/>
        <v>2.248814954096066</v>
      </c>
      <c r="X273" s="256">
        <f t="shared" si="74"/>
        <v>2.2490000000000001</v>
      </c>
      <c r="Y273" s="326"/>
      <c r="Z273" s="256">
        <f t="shared" si="63"/>
        <v>1.1102761893459914</v>
      </c>
      <c r="AA273" s="256">
        <f t="shared" si="64"/>
        <v>1.0335804553679919</v>
      </c>
      <c r="AB273" s="256">
        <f t="shared" si="65"/>
        <v>0.10514335528601633</v>
      </c>
      <c r="AC273" s="256"/>
      <c r="AG273" s="256"/>
      <c r="AH273" s="326"/>
    </row>
    <row r="274" spans="1:34" x14ac:dyDescent="0.2">
      <c r="A274" s="375">
        <f>+'IBNR+Freq'!B278</f>
        <v>973</v>
      </c>
      <c r="B274" s="375">
        <f>+'IBNR+Freq'!C278</f>
        <v>3</v>
      </c>
      <c r="C274" s="256">
        <f>+'IBNR+Freq'!W278</f>
        <v>0.30632668817363384</v>
      </c>
      <c r="D274" s="375">
        <f>+'IBNR+Freq'!J278</f>
        <v>296431</v>
      </c>
      <c r="E274" s="256">
        <f>+'IBNR+Freq'!X278</f>
        <v>0.9053293220714379</v>
      </c>
      <c r="F274" s="375">
        <f t="shared" si="66"/>
        <v>296431</v>
      </c>
      <c r="G274" s="256">
        <f>+'IBNR+Freq'!Y278</f>
        <v>0.11317984624888651</v>
      </c>
      <c r="H274" s="375">
        <f t="shared" si="67"/>
        <v>296431</v>
      </c>
      <c r="I274" s="256">
        <f>++IFERROR(VLOOKUP($A274,UPP!$C$10:$V$329,13,FALSE),0)</f>
        <v>0.94070908976753054</v>
      </c>
      <c r="J274" s="257">
        <f t="shared" si="68"/>
        <v>296431</v>
      </c>
      <c r="K274" s="256">
        <f>+IFERROR(VLOOKUP($A274,UPP!$C$10:$V$329,14,FALSE),0)</f>
        <v>1.0985733518197409</v>
      </c>
      <c r="L274" s="257">
        <f t="shared" si="69"/>
        <v>296431</v>
      </c>
      <c r="M274" s="256">
        <f>+IFERROR(VLOOKUP($A274,UPP!$C$10:$V$329,15,FALSE),0)</f>
        <v>8.5003833412728658E-2</v>
      </c>
      <c r="N274" s="257">
        <f t="shared" si="70"/>
        <v>296431</v>
      </c>
      <c r="O274" s="376">
        <f t="shared" si="60"/>
        <v>0.30595909614782552</v>
      </c>
      <c r="P274" s="376">
        <f t="shared" si="61"/>
        <v>0.90424292688495223</v>
      </c>
      <c r="Q274" s="376">
        <f t="shared" si="62"/>
        <v>0.11304403043338784</v>
      </c>
      <c r="R274" s="256">
        <f>+O274*VLOOKUP($A274,UPP!$C277:$AC590,25,FALSE)+I274*(1-VLOOKUP($A274,UPP!$C277:$AC590,25,FALSE))</f>
        <v>0.91531909002274237</v>
      </c>
      <c r="S274" s="256">
        <f>+P274*VLOOKUP($A274,UPP!$C277:$AC590,26,FALSE)+K274*(1-VLOOKUP($A274,UPP!$C277:$AC590,26,FALSE))</f>
        <v>1.0733103965782185</v>
      </c>
      <c r="T274" s="256">
        <f>+Q274*VLOOKUP($A274,UPP!$C277:$AC590,27,FALSE)+M274*(1-VLOOKUP($A274,UPP!$C277:$AC590,27,FALSE))</f>
        <v>8.920986296582753E-2</v>
      </c>
      <c r="U274" s="256">
        <f t="shared" si="71"/>
        <v>2.1242862750000002</v>
      </c>
      <c r="V274" s="469">
        <f t="shared" si="72"/>
        <v>1.3232460534661654</v>
      </c>
      <c r="W274" s="469">
        <f t="shared" si="73"/>
        <v>2.0778393495667884</v>
      </c>
      <c r="X274" s="256">
        <f t="shared" si="74"/>
        <v>2.0779999999999998</v>
      </c>
      <c r="Y274" s="326"/>
      <c r="Z274" s="256">
        <f t="shared" si="63"/>
        <v>0.91538985892427926</v>
      </c>
      <c r="AA274" s="256">
        <f t="shared" si="64"/>
        <v>1.073393380751281</v>
      </c>
      <c r="AB274" s="256">
        <f t="shared" si="65"/>
        <v>8.9216760324439578E-2</v>
      </c>
      <c r="AC274" s="256"/>
      <c r="AG274" s="256"/>
      <c r="AH274" s="326"/>
    </row>
    <row r="275" spans="1:34" x14ac:dyDescent="0.2">
      <c r="A275" s="375">
        <f>+'IBNR+Freq'!B279</f>
        <v>974</v>
      </c>
      <c r="B275" s="375">
        <f>+'IBNR+Freq'!C279</f>
        <v>3</v>
      </c>
      <c r="C275" s="256">
        <f>+'IBNR+Freq'!W279</f>
        <v>1.5535829598776245</v>
      </c>
      <c r="D275" s="375">
        <f>+'IBNR+Freq'!J279</f>
        <v>197571</v>
      </c>
      <c r="E275" s="256">
        <f>+'IBNR+Freq'!X279</f>
        <v>0.95539949717699957</v>
      </c>
      <c r="F275" s="375">
        <f t="shared" si="66"/>
        <v>197571</v>
      </c>
      <c r="G275" s="256">
        <f>+'IBNR+Freq'!Y279</f>
        <v>0.14017338292581694</v>
      </c>
      <c r="H275" s="375">
        <f t="shared" si="67"/>
        <v>197571</v>
      </c>
      <c r="I275" s="256">
        <f>++IFERROR(VLOOKUP($A275,UPP!$C$10:$V$329,13,FALSE),0)</f>
        <v>0.93221474527099268</v>
      </c>
      <c r="J275" s="257">
        <f t="shared" si="68"/>
        <v>197571</v>
      </c>
      <c r="K275" s="256">
        <f>+IFERROR(VLOOKUP($A275,UPP!$C$10:$V$329,14,FALSE),0)</f>
        <v>1.0704703579694659</v>
      </c>
      <c r="L275" s="257">
        <f t="shared" si="69"/>
        <v>197571</v>
      </c>
      <c r="M275" s="256">
        <f>+IFERROR(VLOOKUP($A275,UPP!$C$10:$V$329,15,FALSE),0)</f>
        <v>0.11561726675954198</v>
      </c>
      <c r="N275" s="257">
        <f t="shared" si="70"/>
        <v>197571</v>
      </c>
      <c r="O275" s="376">
        <f t="shared" ref="O275:O320" si="75">+(C275*$P$3)</f>
        <v>1.5517186603257713</v>
      </c>
      <c r="P275" s="376">
        <f t="shared" ref="P275:P320" si="76">+(E275*$P$3)</f>
        <v>0.95425301778038718</v>
      </c>
      <c r="Q275" s="376">
        <f t="shared" ref="Q275:Q320" si="77">+(G275*$P$3)</f>
        <v>0.14000517486630595</v>
      </c>
      <c r="R275" s="256">
        <f>+O275*VLOOKUP($A275,UPP!$C278:$AC591,25,FALSE)+I275*(1-VLOOKUP($A275,UPP!$C278:$AC591,25,FALSE))</f>
        <v>0.95079986272263595</v>
      </c>
      <c r="S275" s="256">
        <f>+P275*VLOOKUP($A275,UPP!$C278:$AC591,26,FALSE)+K275*(1-VLOOKUP($A275,UPP!$C278:$AC591,26,FALSE))</f>
        <v>1.0588486239505581</v>
      </c>
      <c r="T275" s="256">
        <f>+Q275*VLOOKUP($A275,UPP!$C278:$AC591,27,FALSE)+M275*(1-VLOOKUP($A275,UPP!$C278:$AC591,27,FALSE))</f>
        <v>0.11854381573235366</v>
      </c>
      <c r="U275" s="256">
        <f t="shared" si="71"/>
        <v>2.1183023700000003</v>
      </c>
      <c r="V275" s="469">
        <f t="shared" si="72"/>
        <v>2.6459768529724643</v>
      </c>
      <c r="W275" s="469">
        <f t="shared" si="73"/>
        <v>2.1281923024055476</v>
      </c>
      <c r="X275" s="256">
        <f t="shared" si="74"/>
        <v>2.1280000000000001</v>
      </c>
      <c r="Y275" s="326"/>
      <c r="Z275" s="256">
        <f t="shared" si="63"/>
        <v>0.95071394891654382</v>
      </c>
      <c r="AA275" s="256">
        <f t="shared" si="64"/>
        <v>1.0587529469117556</v>
      </c>
      <c r="AB275" s="256">
        <f t="shared" si="65"/>
        <v>0.11853310417170083</v>
      </c>
      <c r="AC275" s="256"/>
      <c r="AG275" s="256"/>
      <c r="AH275" s="326"/>
    </row>
    <row r="276" spans="1:34" x14ac:dyDescent="0.2">
      <c r="A276" s="375">
        <f>+'IBNR+Freq'!B280</f>
        <v>975</v>
      </c>
      <c r="B276" s="375">
        <f>+'IBNR+Freq'!C280</f>
        <v>3</v>
      </c>
      <c r="C276" s="256">
        <f>+'IBNR+Freq'!W280</f>
        <v>0.40257203917261719</v>
      </c>
      <c r="D276" s="375">
        <f>+'IBNR+Freq'!J280</f>
        <v>1453002</v>
      </c>
      <c r="E276" s="256">
        <f>+'IBNR+Freq'!X280</f>
        <v>0.5751866627614961</v>
      </c>
      <c r="F276" s="375">
        <f t="shared" si="66"/>
        <v>1453002</v>
      </c>
      <c r="G276" s="256">
        <f>+'IBNR+Freq'!Y280</f>
        <v>0.1131489686802085</v>
      </c>
      <c r="H276" s="375">
        <f t="shared" si="67"/>
        <v>1453002</v>
      </c>
      <c r="I276" s="256">
        <f>++IFERROR(VLOOKUP($A276,UPP!$C$10:$V$329,13,FALSE),0)</f>
        <v>0.43028016890625009</v>
      </c>
      <c r="J276" s="257">
        <f t="shared" si="68"/>
        <v>1453002</v>
      </c>
      <c r="K276" s="256">
        <f>+IFERROR(VLOOKUP($A276,UPP!$C$10:$V$329,14,FALSE),0)</f>
        <v>0.63853252937500016</v>
      </c>
      <c r="L276" s="257">
        <f t="shared" si="69"/>
        <v>1453002</v>
      </c>
      <c r="M276" s="256">
        <f>+IFERROR(VLOOKUP($A276,UPP!$C$10:$V$329,15,FALSE),0)</f>
        <v>9.8048776718750022E-2</v>
      </c>
      <c r="N276" s="257">
        <f t="shared" si="70"/>
        <v>1453002</v>
      </c>
      <c r="O276" s="376">
        <f t="shared" si="75"/>
        <v>0.40208895272561007</v>
      </c>
      <c r="P276" s="376">
        <f t="shared" si="76"/>
        <v>0.57449643876618228</v>
      </c>
      <c r="Q276" s="376">
        <f t="shared" si="77"/>
        <v>0.11301318991779226</v>
      </c>
      <c r="R276" s="256">
        <f>+O276*VLOOKUP($A276,UPP!$C279:$AC592,25,FALSE)+I276*(1-VLOOKUP($A276,UPP!$C279:$AC592,25,FALSE))</f>
        <v>0.42717913512637967</v>
      </c>
      <c r="S276" s="256">
        <f>+P276*VLOOKUP($A276,UPP!$C279:$AC592,26,FALSE)+K276*(1-VLOOKUP($A276,UPP!$C279:$AC592,26,FALSE))</f>
        <v>0.61419881494364936</v>
      </c>
      <c r="T276" s="256">
        <f>+Q276*VLOOKUP($A276,UPP!$C279:$AC592,27,FALSE)+M276*(1-VLOOKUP($A276,UPP!$C279:$AC592,27,FALSE))</f>
        <v>0.10478276265831904</v>
      </c>
      <c r="U276" s="256">
        <f t="shared" si="71"/>
        <v>1.1668614750000004</v>
      </c>
      <c r="V276" s="469">
        <f t="shared" si="72"/>
        <v>1.0895985814095845</v>
      </c>
      <c r="W276" s="469">
        <f t="shared" si="73"/>
        <v>1.1461607127283482</v>
      </c>
      <c r="X276" s="256">
        <f t="shared" si="74"/>
        <v>1.1459999999999999</v>
      </c>
      <c r="Y276" s="326"/>
      <c r="Z276" s="256">
        <f t="shared" si="63"/>
        <v>0.42711923678617553</v>
      </c>
      <c r="AA276" s="256">
        <f t="shared" si="64"/>
        <v>0.61411269301833671</v>
      </c>
      <c r="AB276" s="256">
        <f t="shared" si="65"/>
        <v>0.10476807019548753</v>
      </c>
      <c r="AC276" s="256"/>
      <c r="AG276" s="256"/>
      <c r="AH276" s="326"/>
    </row>
    <row r="277" spans="1:34" x14ac:dyDescent="0.2">
      <c r="A277" s="375">
        <f>+'IBNR+Freq'!B281</f>
        <v>976</v>
      </c>
      <c r="B277" s="375">
        <f>+'IBNR+Freq'!C281</f>
        <v>3</v>
      </c>
      <c r="C277" s="256">
        <f>+'IBNR+Freq'!W281</f>
        <v>0.58997443201627131</v>
      </c>
      <c r="D277" s="375">
        <f>+'IBNR+Freq'!J281</f>
        <v>301364</v>
      </c>
      <c r="E277" s="256">
        <f>+'IBNR+Freq'!X281</f>
        <v>0.86671579728439385</v>
      </c>
      <c r="F277" s="375">
        <f t="shared" si="66"/>
        <v>301364</v>
      </c>
      <c r="G277" s="256">
        <f>+'IBNR+Freq'!Y281</f>
        <v>0.13875474874010316</v>
      </c>
      <c r="H277" s="375">
        <f t="shared" si="67"/>
        <v>301364</v>
      </c>
      <c r="I277" s="256">
        <f>++IFERROR(VLOOKUP($A277,UPP!$C$10:$V$329,13,FALSE),0)</f>
        <v>0.32237900628886013</v>
      </c>
      <c r="J277" s="257">
        <f t="shared" si="68"/>
        <v>301364</v>
      </c>
      <c r="K277" s="256">
        <f>+IFERROR(VLOOKUP($A277,UPP!$C$10:$V$329,14,FALSE),0)</f>
        <v>0.83105743832253898</v>
      </c>
      <c r="L277" s="257">
        <f t="shared" si="69"/>
        <v>301364</v>
      </c>
      <c r="M277" s="256">
        <f>+IFERROR(VLOOKUP($A277,UPP!$C$10:$V$329,15,FALSE),0)</f>
        <v>9.719970038860104E-2</v>
      </c>
      <c r="N277" s="257">
        <f t="shared" si="70"/>
        <v>301364</v>
      </c>
      <c r="O277" s="376">
        <f t="shared" si="75"/>
        <v>0.58926646269785177</v>
      </c>
      <c r="P277" s="376">
        <f t="shared" si="76"/>
        <v>0.86567573832765254</v>
      </c>
      <c r="Q277" s="376">
        <f t="shared" si="77"/>
        <v>0.13858824304161504</v>
      </c>
      <c r="R277" s="256">
        <f>+O277*VLOOKUP($A277,UPP!$C280:$AC593,25,FALSE)+I277*(1-VLOOKUP($A277,UPP!$C280:$AC593,25,FALSE))</f>
        <v>0.33305450454521979</v>
      </c>
      <c r="S277" s="256">
        <f>+P277*VLOOKUP($A277,UPP!$C280:$AC593,26,FALSE)+K277*(1-VLOOKUP($A277,UPP!$C280:$AC593,26,FALSE))</f>
        <v>0.83555781732320378</v>
      </c>
      <c r="T277" s="256">
        <f>+Q277*VLOOKUP($A277,UPP!$C280:$AC593,27,FALSE)+M277*(1-VLOOKUP($A277,UPP!$C280:$AC593,27,FALSE))</f>
        <v>0.10382186721308327</v>
      </c>
      <c r="U277" s="256">
        <f t="shared" si="71"/>
        <v>1.2506361450000001</v>
      </c>
      <c r="V277" s="469">
        <f t="shared" si="72"/>
        <v>1.5935304440671192</v>
      </c>
      <c r="W277" s="469">
        <f t="shared" si="73"/>
        <v>1.2724341890815067</v>
      </c>
      <c r="X277" s="256">
        <f t="shared" si="74"/>
        <v>1.272</v>
      </c>
      <c r="Y277" s="326"/>
      <c r="Z277" s="256">
        <f t="shared" si="63"/>
        <v>0.33294085730856032</v>
      </c>
      <c r="AA277" s="256">
        <f t="shared" si="64"/>
        <v>0.83527270231736506</v>
      </c>
      <c r="AB277" s="256">
        <f t="shared" si="65"/>
        <v>0.10378644037407471</v>
      </c>
      <c r="AC277" s="256"/>
      <c r="AG277" s="256"/>
      <c r="AH277" s="326"/>
    </row>
    <row r="278" spans="1:34" x14ac:dyDescent="0.2">
      <c r="A278" s="375">
        <f>+'IBNR+Freq'!B282</f>
        <v>977</v>
      </c>
      <c r="B278" s="375">
        <f>+'IBNR+Freq'!C282</f>
        <v>3</v>
      </c>
      <c r="C278" s="256">
        <f>+'IBNR+Freq'!W282</f>
        <v>7.6714276930865799E-2</v>
      </c>
      <c r="D278" s="375">
        <f>+'IBNR+Freq'!J282</f>
        <v>271346</v>
      </c>
      <c r="E278" s="256">
        <f>+'IBNR+Freq'!X282</f>
        <v>0.13451341756057553</v>
      </c>
      <c r="F278" s="375">
        <f t="shared" si="66"/>
        <v>271346</v>
      </c>
      <c r="G278" s="256">
        <f>+'IBNR+Freq'!Y282</f>
        <v>1.1723686962053703E-2</v>
      </c>
      <c r="H278" s="375">
        <f t="shared" si="67"/>
        <v>271346</v>
      </c>
      <c r="I278" s="256">
        <f>++IFERROR(VLOOKUP($A278,UPP!$C$10:$V$329,13,FALSE),0)</f>
        <v>0.18174843661016951</v>
      </c>
      <c r="J278" s="257">
        <f t="shared" si="68"/>
        <v>271346</v>
      </c>
      <c r="K278" s="256">
        <f>+IFERROR(VLOOKUP($A278,UPP!$C$10:$V$329,14,FALSE),0)</f>
        <v>0.1354999505084746</v>
      </c>
      <c r="L278" s="257">
        <f t="shared" si="69"/>
        <v>271346</v>
      </c>
      <c r="M278" s="256">
        <f>+IFERROR(VLOOKUP($A278,UPP!$C$10:$V$329,15,FALSE),0)</f>
        <v>1.7850292881355933E-2</v>
      </c>
      <c r="N278" s="257">
        <f t="shared" si="70"/>
        <v>271346</v>
      </c>
      <c r="O278" s="376">
        <f t="shared" si="75"/>
        <v>7.662221979854876E-2</v>
      </c>
      <c r="P278" s="376">
        <f t="shared" si="76"/>
        <v>0.13435200145950285</v>
      </c>
      <c r="Q278" s="376">
        <f t="shared" si="77"/>
        <v>1.1709618537699239E-2</v>
      </c>
      <c r="R278" s="256">
        <f>+O278*VLOOKUP($A278,UPP!$C281:$AC594,25,FALSE)+I278*(1-VLOOKUP($A278,UPP!$C281:$AC594,25,FALSE))</f>
        <v>0.17754338793770466</v>
      </c>
      <c r="S278" s="256">
        <f>+P278*VLOOKUP($A278,UPP!$C281:$AC594,26,FALSE)+K278*(1-VLOOKUP($A278,UPP!$C281:$AC594,26,FALSE))</f>
        <v>0.13535071713210828</v>
      </c>
      <c r="T278" s="256">
        <f>+Q278*VLOOKUP($A278,UPP!$C281:$AC594,27,FALSE)+M278*(1-VLOOKUP($A278,UPP!$C281:$AC594,27,FALSE))</f>
        <v>1.6929191729807429E-2</v>
      </c>
      <c r="U278" s="256">
        <f t="shared" si="71"/>
        <v>0.33509868000000004</v>
      </c>
      <c r="V278" s="469">
        <f t="shared" si="72"/>
        <v>0.22268383979575085</v>
      </c>
      <c r="W278" s="469">
        <f t="shared" si="73"/>
        <v>0.32982329679962041</v>
      </c>
      <c r="X278" s="256">
        <f t="shared" si="74"/>
        <v>0.33</v>
      </c>
      <c r="Y278" s="326"/>
      <c r="Z278" s="256">
        <f t="shared" si="63"/>
        <v>0.17763850700648862</v>
      </c>
      <c r="AA278" s="256">
        <f t="shared" si="64"/>
        <v>0.1354232314302885</v>
      </c>
      <c r="AB278" s="256">
        <f t="shared" si="65"/>
        <v>1.693826156322285E-2</v>
      </c>
      <c r="AC278" s="256"/>
      <c r="AG278" s="256"/>
      <c r="AH278" s="326"/>
    </row>
    <row r="279" spans="1:34" x14ac:dyDescent="0.2">
      <c r="A279" s="375">
        <f>+'IBNR+Freq'!B283</f>
        <v>978</v>
      </c>
      <c r="B279" s="375">
        <f>+'IBNR+Freq'!C283</f>
        <v>3</v>
      </c>
      <c r="C279" s="256">
        <f>+'IBNR+Freq'!W283</f>
        <v>0</v>
      </c>
      <c r="D279" s="375">
        <f>+'IBNR+Freq'!J283</f>
        <v>21049</v>
      </c>
      <c r="E279" s="256">
        <f>+'IBNR+Freq'!X283</f>
        <v>1.2699137143967778</v>
      </c>
      <c r="F279" s="375">
        <f t="shared" si="66"/>
        <v>21049</v>
      </c>
      <c r="G279" s="256">
        <f>+'IBNR+Freq'!Y283</f>
        <v>8.523862290087475E-2</v>
      </c>
      <c r="H279" s="375">
        <f t="shared" si="67"/>
        <v>21049</v>
      </c>
      <c r="I279" s="256">
        <f>++IFERROR(VLOOKUP($A279,UPP!$C$10:$V$329,13,FALSE),0)</f>
        <v>1.1575367412917186</v>
      </c>
      <c r="J279" s="257">
        <f t="shared" si="68"/>
        <v>21049</v>
      </c>
      <c r="K279" s="256">
        <f>+IFERROR(VLOOKUP($A279,UPP!$C$10:$V$329,14,FALSE),0)</f>
        <v>0.68219229111866519</v>
      </c>
      <c r="L279" s="257">
        <f t="shared" si="69"/>
        <v>21049</v>
      </c>
      <c r="M279" s="256">
        <f>+IFERROR(VLOOKUP($A279,UPP!$C$10:$V$329,15,FALSE),0)</f>
        <v>0.12897571258961688</v>
      </c>
      <c r="N279" s="257">
        <f t="shared" si="70"/>
        <v>21049</v>
      </c>
      <c r="O279" s="376">
        <f t="shared" si="75"/>
        <v>0</v>
      </c>
      <c r="P279" s="376">
        <f t="shared" si="76"/>
        <v>1.2683898179395017</v>
      </c>
      <c r="Q279" s="376">
        <f t="shared" si="77"/>
        <v>8.5136336553393699E-2</v>
      </c>
      <c r="R279" s="256">
        <f>+O279*VLOOKUP($A279,UPP!$C282:$AC595,25,FALSE)+I279*(1-VLOOKUP($A279,UPP!$C282:$AC595,25,FALSE))</f>
        <v>1.1459613738788015</v>
      </c>
      <c r="S279" s="256">
        <f>+P279*VLOOKUP($A279,UPP!$C282:$AC595,26,FALSE)+K279*(1-VLOOKUP($A279,UPP!$C282:$AC595,26,FALSE))</f>
        <v>0.69391624165508192</v>
      </c>
      <c r="T279" s="256">
        <f>+Q279*VLOOKUP($A279,UPP!$C282:$AC595,27,FALSE)+M279*(1-VLOOKUP($A279,UPP!$C282:$AC595,27,FALSE))</f>
        <v>0.1276605313085302</v>
      </c>
      <c r="U279" s="256">
        <f t="shared" si="71"/>
        <v>1.9687047450000008</v>
      </c>
      <c r="V279" s="469">
        <f t="shared" si="72"/>
        <v>1.3535261544928954</v>
      </c>
      <c r="W279" s="469">
        <f t="shared" si="73"/>
        <v>1.9675381468424136</v>
      </c>
      <c r="X279" s="256">
        <f t="shared" si="74"/>
        <v>1.968</v>
      </c>
      <c r="Y279" s="326"/>
      <c r="Z279" s="256">
        <f t="shared" si="63"/>
        <v>1.1462303729220207</v>
      </c>
      <c r="AA279" s="256">
        <f t="shared" si="64"/>
        <v>0.69407912917409809</v>
      </c>
      <c r="AB279" s="256">
        <f t="shared" si="65"/>
        <v>0.12769049790388115</v>
      </c>
      <c r="AC279" s="256"/>
      <c r="AG279" s="256"/>
      <c r="AH279" s="326"/>
    </row>
    <row r="280" spans="1:34" x14ac:dyDescent="0.2">
      <c r="A280" s="375">
        <f>+'IBNR+Freq'!B284</f>
        <v>979</v>
      </c>
      <c r="B280" s="375">
        <f>+'IBNR+Freq'!C284</f>
        <v>3</v>
      </c>
      <c r="C280" s="256">
        <f>+'IBNR+Freq'!W284</f>
        <v>0.50207104490278454</v>
      </c>
      <c r="D280" s="375">
        <f>+'IBNR+Freq'!J284</f>
        <v>113543</v>
      </c>
      <c r="E280" s="256">
        <f>+'IBNR+Freq'!X284</f>
        <v>1.0086370726229206</v>
      </c>
      <c r="F280" s="375">
        <f t="shared" si="66"/>
        <v>113543</v>
      </c>
      <c r="G280" s="256">
        <f>+'IBNR+Freq'!Y284</f>
        <v>0.17566654490899042</v>
      </c>
      <c r="H280" s="375">
        <f t="shared" si="67"/>
        <v>113543</v>
      </c>
      <c r="I280" s="256">
        <f>++IFERROR(VLOOKUP($A280,UPP!$C$10:$V$329,13,FALSE),0)</f>
        <v>1.2825202706377328</v>
      </c>
      <c r="J280" s="257">
        <f t="shared" si="68"/>
        <v>113543</v>
      </c>
      <c r="K280" s="256">
        <f>+IFERROR(VLOOKUP($A280,UPP!$C$10:$V$329,14,FALSE),0)</f>
        <v>1.3359249002037203</v>
      </c>
      <c r="L280" s="257">
        <f t="shared" si="69"/>
        <v>113543</v>
      </c>
      <c r="M280" s="256">
        <f>+IFERROR(VLOOKUP($A280,UPP!$C$10:$V$329,15,FALSE),0)</f>
        <v>0.12218331915854742</v>
      </c>
      <c r="N280" s="257">
        <f t="shared" si="70"/>
        <v>113543</v>
      </c>
      <c r="O280" s="376">
        <f t="shared" si="75"/>
        <v>0.50146855964890125</v>
      </c>
      <c r="P280" s="376">
        <f t="shared" si="76"/>
        <v>1.0074267081357731</v>
      </c>
      <c r="Q280" s="376">
        <f t="shared" si="77"/>
        <v>0.17545574505509964</v>
      </c>
      <c r="R280" s="256">
        <f>+O280*VLOOKUP($A280,UPP!$C283:$AC596,25,FALSE)+I280*(1-VLOOKUP($A280,UPP!$C283:$AC596,25,FALSE))</f>
        <v>1.2668992364179561</v>
      </c>
      <c r="S280" s="256">
        <f>+P280*VLOOKUP($A280,UPP!$C283:$AC596,26,FALSE)+K280*(1-VLOOKUP($A280,UPP!$C283:$AC596,26,FALSE))</f>
        <v>1.3129300267589641</v>
      </c>
      <c r="T280" s="256">
        <f>+Q280*VLOOKUP($A280,UPP!$C283:$AC596,27,FALSE)+M280*(1-VLOOKUP($A280,UPP!$C283:$AC596,27,FALSE))</f>
        <v>0.12644511323027161</v>
      </c>
      <c r="U280" s="256">
        <f t="shared" si="71"/>
        <v>2.7406284900000006</v>
      </c>
      <c r="V280" s="469">
        <f t="shared" si="72"/>
        <v>1.6843510128397741</v>
      </c>
      <c r="W280" s="469">
        <f t="shared" si="73"/>
        <v>2.7062743764071922</v>
      </c>
      <c r="X280" s="256">
        <f t="shared" si="74"/>
        <v>2.706</v>
      </c>
      <c r="Y280" s="326"/>
      <c r="Z280" s="256">
        <f t="shared" si="63"/>
        <v>1.2667707914739426</v>
      </c>
      <c r="AA280" s="256">
        <f t="shared" si="64"/>
        <v>1.3127969149700127</v>
      </c>
      <c r="AB280" s="256">
        <f t="shared" si="65"/>
        <v>0.12643229355604432</v>
      </c>
      <c r="AC280" s="256"/>
      <c r="AG280" s="256"/>
      <c r="AH280" s="326"/>
    </row>
    <row r="281" spans="1:34" x14ac:dyDescent="0.2">
      <c r="A281" s="375">
        <f>+'IBNR+Freq'!B285</f>
        <v>980</v>
      </c>
      <c r="B281" s="375">
        <f>+'IBNR+Freq'!C285</f>
        <v>3</v>
      </c>
      <c r="C281" s="256">
        <f>+'IBNR+Freq'!W285</f>
        <v>0</v>
      </c>
      <c r="D281" s="375">
        <f>+'IBNR+Freq'!J285</f>
        <v>119245</v>
      </c>
      <c r="E281" s="256">
        <f>+'IBNR+Freq'!X285</f>
        <v>0.5890536101021423</v>
      </c>
      <c r="F281" s="375">
        <f t="shared" si="66"/>
        <v>119245</v>
      </c>
      <c r="G281" s="256">
        <f>+'IBNR+Freq'!Y285</f>
        <v>0.20424008914056799</v>
      </c>
      <c r="H281" s="375">
        <f t="shared" si="67"/>
        <v>119245</v>
      </c>
      <c r="I281" s="256">
        <f>++IFERROR(VLOOKUP($A281,UPP!$C$10:$V$329,13,FALSE),0)</f>
        <v>1.0372134517688294</v>
      </c>
      <c r="J281" s="257">
        <f t="shared" si="68"/>
        <v>119245</v>
      </c>
      <c r="K281" s="256">
        <f>+IFERROR(VLOOKUP($A281,UPP!$C$10:$V$329,14,FALSE),0)</f>
        <v>1.2995531538555594</v>
      </c>
      <c r="L281" s="257">
        <f t="shared" si="69"/>
        <v>119245</v>
      </c>
      <c r="M281" s="256">
        <f>+IFERROR(VLOOKUP($A281,UPP!$C$10:$V$329,15,FALSE),0)</f>
        <v>0.14655396937561138</v>
      </c>
      <c r="N281" s="257">
        <f t="shared" si="70"/>
        <v>119245</v>
      </c>
      <c r="O281" s="376">
        <f t="shared" si="75"/>
        <v>0</v>
      </c>
      <c r="P281" s="376">
        <f t="shared" si="76"/>
        <v>0.58834674577001977</v>
      </c>
      <c r="Q281" s="376">
        <f t="shared" si="77"/>
        <v>0.2039950010335993</v>
      </c>
      <c r="R281" s="256">
        <f>+O281*VLOOKUP($A281,UPP!$C284:$AC597,25,FALSE)+I281*(1-VLOOKUP($A281,UPP!$C284:$AC597,25,FALSE))</f>
        <v>1.0164691827334529</v>
      </c>
      <c r="S281" s="256">
        <f>+P281*VLOOKUP($A281,UPP!$C284:$AC597,26,FALSE)+K281*(1-VLOOKUP($A281,UPP!$C284:$AC597,26,FALSE))</f>
        <v>1.2497687052895714</v>
      </c>
      <c r="T281" s="256">
        <f>+Q281*VLOOKUP($A281,UPP!$C284:$AC597,27,FALSE)+M281*(1-VLOOKUP($A281,UPP!$C284:$AC597,27,FALSE))</f>
        <v>0.1511492519082504</v>
      </c>
      <c r="U281" s="256">
        <f t="shared" si="71"/>
        <v>2.483320575</v>
      </c>
      <c r="V281" s="469">
        <f t="shared" si="72"/>
        <v>0.79234174680361913</v>
      </c>
      <c r="W281" s="469">
        <f t="shared" si="73"/>
        <v>2.4173871399312747</v>
      </c>
      <c r="X281" s="256">
        <f t="shared" si="74"/>
        <v>2.4169999999999998</v>
      </c>
      <c r="Y281" s="326"/>
      <c r="Z281" s="256">
        <f t="shared" si="63"/>
        <v>1.016306397136125</v>
      </c>
      <c r="AA281" s="256">
        <f t="shared" si="64"/>
        <v>1.2495685572194988</v>
      </c>
      <c r="AB281" s="256">
        <f t="shared" si="65"/>
        <v>0.1511250456443759</v>
      </c>
      <c r="AC281" s="256"/>
      <c r="AG281" s="256"/>
      <c r="AH281" s="326"/>
    </row>
    <row r="282" spans="1:34" x14ac:dyDescent="0.2">
      <c r="A282" s="375">
        <f>+'IBNR+Freq'!B286</f>
        <v>981</v>
      </c>
      <c r="B282" s="375">
        <f>+'IBNR+Freq'!C286</f>
        <v>3</v>
      </c>
      <c r="C282" s="256">
        <f>+'IBNR+Freq'!W286</f>
        <v>0.18480346241092035</v>
      </c>
      <c r="D282" s="375">
        <f>+'IBNR+Freq'!J286</f>
        <v>246021</v>
      </c>
      <c r="E282" s="256">
        <f>+'IBNR+Freq'!X286</f>
        <v>0.39141691392336392</v>
      </c>
      <c r="F282" s="375">
        <f t="shared" si="66"/>
        <v>246021</v>
      </c>
      <c r="G282" s="256">
        <f>+'IBNR+Freq'!Y286</f>
        <v>0.10604675226013331</v>
      </c>
      <c r="H282" s="375">
        <f t="shared" si="67"/>
        <v>246021</v>
      </c>
      <c r="I282" s="256">
        <f>++IFERROR(VLOOKUP($A282,UPP!$C$10:$V$329,13,FALSE),0)</f>
        <v>0.79268940485483108</v>
      </c>
      <c r="J282" s="257">
        <f t="shared" si="68"/>
        <v>246021</v>
      </c>
      <c r="K282" s="256">
        <f>+IFERROR(VLOOKUP($A282,UPP!$C$10:$V$329,14,FALSE),0)</f>
        <v>0.80401353920990015</v>
      </c>
      <c r="L282" s="257">
        <f t="shared" si="69"/>
        <v>246021</v>
      </c>
      <c r="M282" s="256">
        <f>+IFERROR(VLOOKUP($A282,UPP!$C$10:$V$329,15,FALSE),0)</f>
        <v>0.10272607593526893</v>
      </c>
      <c r="N282" s="257">
        <f t="shared" si="70"/>
        <v>246021</v>
      </c>
      <c r="O282" s="376">
        <f t="shared" si="75"/>
        <v>0.18458169825602724</v>
      </c>
      <c r="P282" s="376">
        <f t="shared" si="76"/>
        <v>0.39094721362665591</v>
      </c>
      <c r="Q282" s="376">
        <f t="shared" si="77"/>
        <v>0.10591949615742115</v>
      </c>
      <c r="R282" s="256">
        <f>+O282*VLOOKUP($A282,UPP!$C285:$AC598,25,FALSE)+I282*(1-VLOOKUP($A282,UPP!$C285:$AC598,25,FALSE))</f>
        <v>0.76836509659087893</v>
      </c>
      <c r="S282" s="256">
        <f>+P282*VLOOKUP($A282,UPP!$C285:$AC598,26,FALSE)+K282*(1-VLOOKUP($A282,UPP!$C285:$AC598,26,FALSE))</f>
        <v>0.75444558013991081</v>
      </c>
      <c r="T282" s="256">
        <f>+Q282*VLOOKUP($A282,UPP!$C285:$AC598,27,FALSE)+M282*(1-VLOOKUP($A282,UPP!$C285:$AC598,27,FALSE))</f>
        <v>0.10317315476637025</v>
      </c>
      <c r="U282" s="256">
        <f t="shared" si="71"/>
        <v>1.6994290200000002</v>
      </c>
      <c r="V282" s="469">
        <f t="shared" si="72"/>
        <v>0.68144840804010431</v>
      </c>
      <c r="W282" s="469">
        <f t="shared" si="73"/>
        <v>1.6259838314971602</v>
      </c>
      <c r="X282" s="256">
        <f t="shared" si="74"/>
        <v>1.6259999999999999</v>
      </c>
      <c r="Y282" s="326"/>
      <c r="Z282" s="256">
        <f t="shared" si="63"/>
        <v>0.76837273708090448</v>
      </c>
      <c r="AA282" s="256">
        <f t="shared" si="64"/>
        <v>0.75445308221666496</v>
      </c>
      <c r="AB282" s="256">
        <f t="shared" si="65"/>
        <v>0.10317418070243033</v>
      </c>
      <c r="AC282" s="256"/>
      <c r="AG282" s="256"/>
      <c r="AH282" s="326"/>
    </row>
    <row r="283" spans="1:34" x14ac:dyDescent="0.2">
      <c r="A283" s="375">
        <f>+'IBNR+Freq'!B287</f>
        <v>983</v>
      </c>
      <c r="B283" s="375">
        <f>+'IBNR+Freq'!C287</f>
        <v>3</v>
      </c>
      <c r="C283" s="256">
        <f>+'IBNR+Freq'!W287</f>
        <v>8.3057404736611051</v>
      </c>
      <c r="D283" s="375">
        <f>+'IBNR+Freq'!J287</f>
        <v>11926</v>
      </c>
      <c r="E283" s="256">
        <f>+'IBNR+Freq'!X287</f>
        <v>4.508402838474975</v>
      </c>
      <c r="F283" s="375">
        <f t="shared" si="66"/>
        <v>11926</v>
      </c>
      <c r="G283" s="256">
        <f>+'IBNR+Freq'!Y287</f>
        <v>0.47493166653467345</v>
      </c>
      <c r="H283" s="375">
        <f t="shared" si="67"/>
        <v>11926</v>
      </c>
      <c r="I283" s="256">
        <f>++IFERROR(VLOOKUP($A283,UPP!$C$10:$V$329,13,FALSE),0)</f>
        <v>2.8380753697232106</v>
      </c>
      <c r="J283" s="257">
        <f t="shared" si="68"/>
        <v>11926</v>
      </c>
      <c r="K283" s="256">
        <f>+IFERROR(VLOOKUP($A283,UPP!$C$10:$V$329,14,FALSE),0)</f>
        <v>2.0607580601267976</v>
      </c>
      <c r="L283" s="257">
        <f t="shared" si="69"/>
        <v>11926</v>
      </c>
      <c r="M283" s="256">
        <f>+IFERROR(VLOOKUP($A283,UPP!$C$10:$V$329,15,FALSE),0)</f>
        <v>0.19945363014999229</v>
      </c>
      <c r="N283" s="257">
        <f t="shared" si="70"/>
        <v>11926</v>
      </c>
      <c r="O283" s="376">
        <f t="shared" si="75"/>
        <v>8.2957735850927126</v>
      </c>
      <c r="P283" s="376">
        <f t="shared" si="76"/>
        <v>4.5029927550688056</v>
      </c>
      <c r="Q283" s="376">
        <f t="shared" si="77"/>
        <v>0.47436174853483187</v>
      </c>
      <c r="R283" s="256">
        <f>+O283*VLOOKUP($A283,UPP!$C286:$AC599,25,FALSE)+I283*(1-VLOOKUP($A283,UPP!$C286:$AC599,25,FALSE))</f>
        <v>2.8380753697232106</v>
      </c>
      <c r="S283" s="256">
        <f>+P283*VLOOKUP($A283,UPP!$C286:$AC599,26,FALSE)+K283*(1-VLOOKUP($A283,UPP!$C286:$AC599,26,FALSE))</f>
        <v>2.1096027540256377</v>
      </c>
      <c r="T283" s="256">
        <f>+Q283*VLOOKUP($A283,UPP!$C286:$AC599,27,FALSE)+M283*(1-VLOOKUP($A283,UPP!$C286:$AC599,27,FALSE))</f>
        <v>0.20495179251768908</v>
      </c>
      <c r="U283" s="256">
        <f t="shared" si="71"/>
        <v>5.0982870600000005</v>
      </c>
      <c r="V283" s="469">
        <f t="shared" si="72"/>
        <v>13.27312808869635</v>
      </c>
      <c r="W283" s="469">
        <f t="shared" si="73"/>
        <v>5.1526299162665374</v>
      </c>
      <c r="X283" s="256">
        <f t="shared" si="74"/>
        <v>5.1529999999999996</v>
      </c>
      <c r="Y283" s="326"/>
      <c r="Z283" s="256">
        <f t="shared" si="63"/>
        <v>2.8382792123328575</v>
      </c>
      <c r="AA283" s="256">
        <f t="shared" si="64"/>
        <v>2.1097542746424915</v>
      </c>
      <c r="AB283" s="256">
        <f t="shared" si="65"/>
        <v>0.20496651302465102</v>
      </c>
      <c r="AC283" s="256"/>
      <c r="AG283" s="256"/>
      <c r="AH283" s="326"/>
    </row>
    <row r="284" spans="1:34" x14ac:dyDescent="0.2">
      <c r="A284" s="375">
        <f>+'IBNR+Freq'!B288</f>
        <v>984</v>
      </c>
      <c r="B284" s="375">
        <f>+'IBNR+Freq'!C288</f>
        <v>3</v>
      </c>
      <c r="C284" s="256">
        <f>+'IBNR+Freq'!W288</f>
        <v>2.7322589852101047E-2</v>
      </c>
      <c r="D284" s="375">
        <f>+'IBNR+Freq'!J288</f>
        <v>1669597</v>
      </c>
      <c r="E284" s="256">
        <f>+'IBNR+Freq'!X288</f>
        <v>5.6706762184294629E-2</v>
      </c>
      <c r="F284" s="375">
        <f t="shared" si="66"/>
        <v>1669597</v>
      </c>
      <c r="G284" s="256">
        <f>+'IBNR+Freq'!Y288</f>
        <v>1.2025608552307851E-2</v>
      </c>
      <c r="H284" s="375">
        <f t="shared" si="67"/>
        <v>1669597</v>
      </c>
      <c r="I284" s="256">
        <f>++IFERROR(VLOOKUP($A284,UPP!$C$10:$V$329,13,FALSE),0)</f>
        <v>6.557655891176474E-2</v>
      </c>
      <c r="J284" s="257">
        <f t="shared" si="68"/>
        <v>1669597</v>
      </c>
      <c r="K284" s="256">
        <f>+IFERROR(VLOOKUP($A284,UPP!$C$10:$V$329,14,FALSE),0)</f>
        <v>5.9099861735294135E-2</v>
      </c>
      <c r="L284" s="257">
        <f t="shared" si="69"/>
        <v>1669597</v>
      </c>
      <c r="M284" s="256">
        <f>+IFERROR(VLOOKUP($A284,UPP!$C$10:$V$329,15,FALSE),0)</f>
        <v>1.295339435294118E-2</v>
      </c>
      <c r="N284" s="257">
        <f t="shared" si="70"/>
        <v>1669597</v>
      </c>
      <c r="O284" s="376">
        <f t="shared" si="75"/>
        <v>2.7289802744278526E-2</v>
      </c>
      <c r="P284" s="376">
        <f t="shared" si="76"/>
        <v>5.6638714069673475E-2</v>
      </c>
      <c r="Q284" s="376">
        <f t="shared" si="77"/>
        <v>1.2011177822045081E-2</v>
      </c>
      <c r="R284" s="256">
        <f>+O284*VLOOKUP($A284,UPP!$C287:$AC600,25,FALSE)+I284*(1-VLOOKUP($A284,UPP!$C287:$AC600,25,FALSE))</f>
        <v>6.0599280609991535E-2</v>
      </c>
      <c r="S284" s="256">
        <f>+P284*VLOOKUP($A284,UPP!$C287:$AC600,26,FALSE)+K284*(1-VLOOKUP($A284,UPP!$C287:$AC600,26,FALSE))</f>
        <v>5.8066179715733461E-2</v>
      </c>
      <c r="T284" s="256">
        <f>+Q284*VLOOKUP($A284,UPP!$C287:$AC600,27,FALSE)+M284*(1-VLOOKUP($A284,UPP!$C287:$AC600,27,FALSE))</f>
        <v>1.2491708252802092E-2</v>
      </c>
      <c r="U284" s="256">
        <f t="shared" si="71"/>
        <v>0.13762981500000004</v>
      </c>
      <c r="V284" s="469">
        <f t="shared" si="72"/>
        <v>9.593969463599708E-2</v>
      </c>
      <c r="W284" s="469">
        <f t="shared" si="73"/>
        <v>0.13115716857852711</v>
      </c>
      <c r="X284" s="256">
        <f t="shared" si="74"/>
        <v>0.13100000000000001</v>
      </c>
      <c r="Y284" s="326"/>
      <c r="Z284" s="256">
        <f t="shared" si="63"/>
        <v>6.0526663132072021E-2</v>
      </c>
      <c r="AA284" s="256">
        <f t="shared" si="64"/>
        <v>5.79965977094632E-2</v>
      </c>
      <c r="AB284" s="256">
        <f t="shared" si="65"/>
        <v>1.2476739158464768E-2</v>
      </c>
      <c r="AC284" s="256"/>
      <c r="AG284" s="256"/>
      <c r="AH284" s="326"/>
    </row>
    <row r="285" spans="1:34" x14ac:dyDescent="0.2">
      <c r="A285" s="375">
        <f>+'IBNR+Freq'!B289</f>
        <v>985</v>
      </c>
      <c r="B285" s="375">
        <f>+'IBNR+Freq'!C289</f>
        <v>3</v>
      </c>
      <c r="C285" s="256">
        <f>+'IBNR+Freq'!W289</f>
        <v>0.93319884565345168</v>
      </c>
      <c r="D285" s="375">
        <f>+'IBNR+Freq'!J289</f>
        <v>63359</v>
      </c>
      <c r="E285" s="256">
        <f>+'IBNR+Freq'!X289</f>
        <v>0.52831444620920842</v>
      </c>
      <c r="F285" s="375">
        <f t="shared" si="66"/>
        <v>63359</v>
      </c>
      <c r="G285" s="256">
        <f>+'IBNR+Freq'!Y289</f>
        <v>0.34557408670700618</v>
      </c>
      <c r="H285" s="375">
        <f t="shared" si="67"/>
        <v>63359</v>
      </c>
      <c r="I285" s="256">
        <f>++IFERROR(VLOOKUP($A285,UPP!$C$10:$V$329,13,FALSE),0)</f>
        <v>1.5373313626802887</v>
      </c>
      <c r="J285" s="257">
        <f t="shared" si="68"/>
        <v>63359</v>
      </c>
      <c r="K285" s="256">
        <f>+IFERROR(VLOOKUP($A285,UPP!$C$10:$V$329,14,FALSE),0)</f>
        <v>0.98389207211538476</v>
      </c>
      <c r="L285" s="257">
        <f t="shared" si="69"/>
        <v>63359</v>
      </c>
      <c r="M285" s="256">
        <f>+IFERROR(VLOOKUP($A285,UPP!$C$10:$V$329,15,FALSE),0)</f>
        <v>0.17153381520432698</v>
      </c>
      <c r="N285" s="257">
        <f t="shared" si="70"/>
        <v>63359</v>
      </c>
      <c r="O285" s="376">
        <f t="shared" si="75"/>
        <v>0.93207900703866753</v>
      </c>
      <c r="P285" s="376">
        <f t="shared" si="76"/>
        <v>0.52768046887375741</v>
      </c>
      <c r="Q285" s="376">
        <f t="shared" si="77"/>
        <v>0.34515939780295779</v>
      </c>
      <c r="R285" s="256">
        <f>+O285*VLOOKUP($A285,UPP!$C288:$AC601,25,FALSE)+I285*(1-VLOOKUP($A285,UPP!$C288:$AC601,25,FALSE))</f>
        <v>1.5312788391238725</v>
      </c>
      <c r="S285" s="256">
        <f>+P285*VLOOKUP($A285,UPP!$C288:$AC601,26,FALSE)+K285*(1-VLOOKUP($A285,UPP!$C288:$AC601,26,FALSE))</f>
        <v>0.96108149195330328</v>
      </c>
      <c r="T285" s="256">
        <f>+Q285*VLOOKUP($A285,UPP!$C288:$AC601,27,FALSE)+M285*(1-VLOOKUP($A285,UPP!$C288:$AC601,27,FALSE))</f>
        <v>0.1819513501602448</v>
      </c>
      <c r="U285" s="256">
        <f t="shared" si="71"/>
        <v>2.6927572500000001</v>
      </c>
      <c r="V285" s="469">
        <f t="shared" si="72"/>
        <v>1.804918873715383</v>
      </c>
      <c r="W285" s="469">
        <f t="shared" si="73"/>
        <v>2.674311681237421</v>
      </c>
      <c r="X285" s="256">
        <f t="shared" si="74"/>
        <v>2.6739999999999999</v>
      </c>
      <c r="Y285" s="326"/>
      <c r="Z285" s="256">
        <f t="shared" si="63"/>
        <v>1.5311003741802522</v>
      </c>
      <c r="AA285" s="256">
        <f t="shared" si="64"/>
        <v>0.96096948142335048</v>
      </c>
      <c r="AB285" s="256">
        <f t="shared" si="65"/>
        <v>0.18193014439639676</v>
      </c>
      <c r="AC285" s="256"/>
      <c r="AG285" s="256"/>
      <c r="AH285" s="326"/>
    </row>
    <row r="286" spans="1:34" x14ac:dyDescent="0.2">
      <c r="A286" s="375">
        <f>+'IBNR+Freq'!B290</f>
        <v>986</v>
      </c>
      <c r="B286" s="375">
        <f>+'IBNR+Freq'!C290</f>
        <v>3</v>
      </c>
      <c r="C286" s="256">
        <f>+'IBNR+Freq'!W290</f>
        <v>1.8929569440034486</v>
      </c>
      <c r="D286" s="375">
        <f>+'IBNR+Freq'!J290</f>
        <v>80568</v>
      </c>
      <c r="E286" s="256">
        <f>+'IBNR+Freq'!X290</f>
        <v>0.56786055193134066</v>
      </c>
      <c r="F286" s="375">
        <f t="shared" si="66"/>
        <v>80568</v>
      </c>
      <c r="G286" s="256">
        <f>+'IBNR+Freq'!Y290</f>
        <v>8.318146975092762E-2</v>
      </c>
      <c r="H286" s="375">
        <f t="shared" si="67"/>
        <v>80568</v>
      </c>
      <c r="I286" s="256">
        <f>++IFERROR(VLOOKUP($A286,UPP!$C$10:$V$329,13,FALSE),0)</f>
        <v>0.60097193738566124</v>
      </c>
      <c r="J286" s="257">
        <f t="shared" si="68"/>
        <v>80568</v>
      </c>
      <c r="K286" s="256">
        <f>+IFERROR(VLOOKUP($A286,UPP!$C$10:$V$329,14,FALSE),0)</f>
        <v>0.6552375975000001</v>
      </c>
      <c r="L286" s="257">
        <f t="shared" si="69"/>
        <v>80568</v>
      </c>
      <c r="M286" s="256">
        <f>+IFERROR(VLOOKUP($A286,UPP!$C$10:$V$329,15,FALSE),0)</f>
        <v>5.4265660114338685E-2</v>
      </c>
      <c r="N286" s="257">
        <f t="shared" si="70"/>
        <v>80568</v>
      </c>
      <c r="O286" s="376">
        <f t="shared" si="75"/>
        <v>1.8906853956706444</v>
      </c>
      <c r="P286" s="376">
        <f t="shared" si="76"/>
        <v>0.56717911926902309</v>
      </c>
      <c r="Q286" s="376">
        <f t="shared" si="77"/>
        <v>8.3081651987226501E-2</v>
      </c>
      <c r="R286" s="256">
        <f>+O286*VLOOKUP($A286,UPP!$C289:$AC602,25,FALSE)+I286*(1-VLOOKUP($A286,UPP!$C289:$AC602,25,FALSE))</f>
        <v>0.62676620655136084</v>
      </c>
      <c r="S286" s="256">
        <f>+P286*VLOOKUP($A286,UPP!$C289:$AC602,26,FALSE)+K286*(1-VLOOKUP($A286,UPP!$C289:$AC602,26,FALSE))</f>
        <v>0.64995408880614147</v>
      </c>
      <c r="T286" s="256">
        <f>+Q286*VLOOKUP($A286,UPP!$C289:$AC602,27,FALSE)+M286*(1-VLOOKUP($A286,UPP!$C289:$AC602,27,FALSE))</f>
        <v>5.5994619626711949E-2</v>
      </c>
      <c r="U286" s="256">
        <f t="shared" si="71"/>
        <v>1.310475195</v>
      </c>
      <c r="V286" s="469">
        <f t="shared" si="72"/>
        <v>2.540946166926894</v>
      </c>
      <c r="W286" s="469">
        <f t="shared" si="73"/>
        <v>1.3327149149842143</v>
      </c>
      <c r="X286" s="256">
        <f t="shared" si="74"/>
        <v>1.333</v>
      </c>
      <c r="Y286" s="326"/>
      <c r="Z286" s="256">
        <f t="shared" si="63"/>
        <v>0.62690027997687714</v>
      </c>
      <c r="AA286" s="256">
        <f t="shared" si="64"/>
        <v>0.65009312242059558</v>
      </c>
      <c r="AB286" s="256">
        <f t="shared" si="65"/>
        <v>5.600659760252711E-2</v>
      </c>
      <c r="AC286" s="256"/>
      <c r="AG286" s="256"/>
      <c r="AH286" s="326"/>
    </row>
    <row r="287" spans="1:34" x14ac:dyDescent="0.2">
      <c r="A287" s="375">
        <f>+'IBNR+Freq'!B291</f>
        <v>988</v>
      </c>
      <c r="B287" s="375">
        <f>+'IBNR+Freq'!C291</f>
        <v>3</v>
      </c>
      <c r="C287" s="256">
        <f>+'IBNR+Freq'!W291</f>
        <v>3.2900713810212236E-2</v>
      </c>
      <c r="D287" s="375">
        <f>+'IBNR+Freq'!J291</f>
        <v>6137672</v>
      </c>
      <c r="E287" s="256">
        <f>+'IBNR+Freq'!X291</f>
        <v>4.9293261651243869E-2</v>
      </c>
      <c r="F287" s="375">
        <f t="shared" si="66"/>
        <v>6137672</v>
      </c>
      <c r="G287" s="256">
        <f>+'IBNR+Freq'!Y291</f>
        <v>1.1577854439451441E-2</v>
      </c>
      <c r="H287" s="375">
        <f t="shared" si="67"/>
        <v>6137672</v>
      </c>
      <c r="I287" s="256">
        <f>++IFERROR(VLOOKUP($A287,UPP!$C$10:$V$329,13,FALSE),0)</f>
        <v>5.8056610212765966E-2</v>
      </c>
      <c r="J287" s="257">
        <f t="shared" si="68"/>
        <v>6137672</v>
      </c>
      <c r="K287" s="256">
        <f>+IFERROR(VLOOKUP($A287,UPP!$C$10:$V$329,14,FALSE),0)</f>
        <v>4.0317090425531929E-2</v>
      </c>
      <c r="L287" s="257">
        <f t="shared" si="69"/>
        <v>6137672</v>
      </c>
      <c r="M287" s="256">
        <f>+IFERROR(VLOOKUP($A287,UPP!$C$10:$V$329,15,FALSE),0)</f>
        <v>1.5320494361702129E-2</v>
      </c>
      <c r="N287" s="257">
        <f t="shared" si="70"/>
        <v>6137672</v>
      </c>
      <c r="O287" s="376">
        <f t="shared" si="75"/>
        <v>3.2861232953639984E-2</v>
      </c>
      <c r="P287" s="376">
        <f t="shared" si="76"/>
        <v>4.9234109737262374E-2</v>
      </c>
      <c r="Q287" s="376">
        <f t="shared" si="77"/>
        <v>1.1563961014124099E-2</v>
      </c>
      <c r="R287" s="256">
        <f>+O287*VLOOKUP($A287,UPP!$C290:$AC603,25,FALSE)+I287*(1-VLOOKUP($A287,UPP!$C290:$AC603,25,FALSE))</f>
        <v>5.0497997035028171E-2</v>
      </c>
      <c r="S287" s="256">
        <f>+P287*VLOOKUP($A287,UPP!$C290:$AC603,26,FALSE)+K287*(1-VLOOKUP($A287,UPP!$C290:$AC603,26,FALSE))</f>
        <v>4.9234109737262374E-2</v>
      </c>
      <c r="T287" s="256">
        <f>+Q287*VLOOKUP($A287,UPP!$C290:$AC603,27,FALSE)+M287*(1-VLOOKUP($A287,UPP!$C290:$AC603,27,FALSE))</f>
        <v>1.1563961014124099E-2</v>
      </c>
      <c r="U287" s="256">
        <f t="shared" si="71"/>
        <v>0.11369419500000003</v>
      </c>
      <c r="V287" s="469">
        <f t="shared" si="72"/>
        <v>9.3659303705026453E-2</v>
      </c>
      <c r="W287" s="469">
        <f t="shared" si="73"/>
        <v>0.11129606778641465</v>
      </c>
      <c r="X287" s="256">
        <f t="shared" si="74"/>
        <v>0.111</v>
      </c>
      <c r="Y287" s="326"/>
      <c r="Z287" s="256">
        <f t="shared" si="63"/>
        <v>5.0363663176717685E-2</v>
      </c>
      <c r="AA287" s="256">
        <f t="shared" si="64"/>
        <v>4.9103138049080348E-2</v>
      </c>
      <c r="AB287" s="256">
        <f t="shared" si="65"/>
        <v>1.1533198774201954E-2</v>
      </c>
      <c r="AC287" s="256"/>
      <c r="AG287" s="256"/>
      <c r="AH287" s="326"/>
    </row>
    <row r="288" spans="1:34" x14ac:dyDescent="0.2">
      <c r="A288" s="375">
        <f>+'IBNR+Freq'!B292</f>
        <v>991</v>
      </c>
      <c r="B288" s="375">
        <f>+'IBNR+Freq'!C292</f>
        <v>3</v>
      </c>
      <c r="C288" s="256">
        <f>+'IBNR+Freq'!W292</f>
        <v>8.4302513096135563</v>
      </c>
      <c r="D288" s="375">
        <f>+'IBNR+Freq'!J292</f>
        <v>4717</v>
      </c>
      <c r="E288" s="256">
        <f>+'IBNR+Freq'!X292</f>
        <v>3.6674030516866214</v>
      </c>
      <c r="F288" s="375">
        <f t="shared" si="66"/>
        <v>4717</v>
      </c>
      <c r="G288" s="256">
        <f>+'IBNR+Freq'!Y292</f>
        <v>2.4671930518730014</v>
      </c>
      <c r="H288" s="375">
        <f t="shared" si="67"/>
        <v>4717</v>
      </c>
      <c r="I288" s="256">
        <f>++IFERROR(VLOOKUP($A288,UPP!$C$10:$V$329,13,FALSE),0)</f>
        <v>1.6755456954336905</v>
      </c>
      <c r="J288" s="257">
        <f t="shared" si="68"/>
        <v>4717</v>
      </c>
      <c r="K288" s="256">
        <f>+IFERROR(VLOOKUP($A288,UPP!$C$10:$V$329,14,FALSE),0)</f>
        <v>1.2966652783482633</v>
      </c>
      <c r="L288" s="257">
        <f t="shared" si="69"/>
        <v>4717</v>
      </c>
      <c r="M288" s="256">
        <f>+IFERROR(VLOOKUP($A288,UPP!$C$10:$V$329,15,FALSE),0)</f>
        <v>0.61813202621804686</v>
      </c>
      <c r="N288" s="257">
        <f t="shared" si="70"/>
        <v>4717</v>
      </c>
      <c r="O288" s="376">
        <f t="shared" si="75"/>
        <v>8.4201350080420205</v>
      </c>
      <c r="P288" s="376">
        <f t="shared" si="76"/>
        <v>3.6630021680245974</v>
      </c>
      <c r="Q288" s="376">
        <f t="shared" si="77"/>
        <v>2.4642324202107537</v>
      </c>
      <c r="R288" s="256">
        <f>+O288*VLOOKUP($A288,UPP!$C291:$AC604,25,FALSE)+I288*(1-VLOOKUP($A288,UPP!$C291:$AC604,25,FALSE))</f>
        <v>1.6755456954336905</v>
      </c>
      <c r="S288" s="256">
        <f>+P288*VLOOKUP($A288,UPP!$C291:$AC604,26,FALSE)+K288*(1-VLOOKUP($A288,UPP!$C291:$AC604,26,FALSE))</f>
        <v>1.3203286472450266</v>
      </c>
      <c r="T288" s="256">
        <f>+Q288*VLOOKUP($A288,UPP!$C291:$AC604,27,FALSE)+M288*(1-VLOOKUP($A288,UPP!$C291:$AC604,27,FALSE))</f>
        <v>0.63659303015797397</v>
      </c>
      <c r="U288" s="256">
        <f t="shared" si="71"/>
        <v>3.5903430000000007</v>
      </c>
      <c r="V288" s="469">
        <f t="shared" si="72"/>
        <v>14.547369596277372</v>
      </c>
      <c r="W288" s="469">
        <f t="shared" si="73"/>
        <v>3.632467372836691</v>
      </c>
      <c r="X288" s="256">
        <f t="shared" si="74"/>
        <v>3.6320000000000001</v>
      </c>
      <c r="Y288" s="326"/>
      <c r="Z288" s="256">
        <f t="shared" si="63"/>
        <v>1.6753301106907865</v>
      </c>
      <c r="AA288" s="256">
        <f t="shared" si="64"/>
        <v>1.3201587666427006</v>
      </c>
      <c r="AB288" s="256">
        <f t="shared" si="65"/>
        <v>0.636511122666513</v>
      </c>
      <c r="AC288" s="256"/>
      <c r="AG288" s="256"/>
      <c r="AH288" s="326"/>
    </row>
    <row r="289" spans="1:34" x14ac:dyDescent="0.2">
      <c r="A289" s="375">
        <f>+'IBNR+Freq'!B293</f>
        <v>992</v>
      </c>
      <c r="B289" s="375">
        <f>+'IBNR+Freq'!C293</f>
        <v>3</v>
      </c>
      <c r="C289" s="256">
        <f>+'IBNR+Freq'!W293</f>
        <v>1.8124938257777816</v>
      </c>
      <c r="D289" s="375">
        <f>+'IBNR+Freq'!J293</f>
        <v>14471</v>
      </c>
      <c r="E289" s="256">
        <f>+'IBNR+Freq'!X293</f>
        <v>0</v>
      </c>
      <c r="F289" s="375">
        <f t="shared" si="66"/>
        <v>14471</v>
      </c>
      <c r="G289" s="256">
        <f>+'IBNR+Freq'!Y293</f>
        <v>0.62840255545080215</v>
      </c>
      <c r="H289" s="375">
        <f t="shared" si="67"/>
        <v>14471</v>
      </c>
      <c r="I289" s="256">
        <f>++IFERROR(VLOOKUP($A289,UPP!$C$10:$V$329,13,FALSE),0)</f>
        <v>1.6356218920277277</v>
      </c>
      <c r="J289" s="257">
        <f t="shared" si="68"/>
        <v>14471</v>
      </c>
      <c r="K289" s="256">
        <f>+IFERROR(VLOOKUP($A289,UPP!$C$10:$V$329,14,FALSE),0)</f>
        <v>1.4744565211609226</v>
      </c>
      <c r="L289" s="257">
        <f t="shared" si="69"/>
        <v>14471</v>
      </c>
      <c r="M289" s="256">
        <f>+IFERROR(VLOOKUP($A289,UPP!$C$10:$V$329,15,FALSE),0)</f>
        <v>7.9342951811350107E-2</v>
      </c>
      <c r="N289" s="257">
        <f t="shared" si="70"/>
        <v>14471</v>
      </c>
      <c r="O289" s="376">
        <f t="shared" si="75"/>
        <v>1.8103188331868483</v>
      </c>
      <c r="P289" s="376">
        <f t="shared" si="76"/>
        <v>0</v>
      </c>
      <c r="Q289" s="376">
        <f t="shared" si="77"/>
        <v>0.62764847238426125</v>
      </c>
      <c r="R289" s="256">
        <f>+O289*VLOOKUP($A289,UPP!$C292:$AC605,25,FALSE)+I289*(1-VLOOKUP($A289,UPP!$C292:$AC605,25,FALSE))</f>
        <v>1.6373688614393189</v>
      </c>
      <c r="S289" s="256">
        <f>+P289*VLOOKUP($A289,UPP!$C292:$AC605,26,FALSE)+K289*(1-VLOOKUP($A289,UPP!$C292:$AC605,26,FALSE))</f>
        <v>1.4449673907377041</v>
      </c>
      <c r="T289" s="256">
        <f>+Q289*VLOOKUP($A289,UPP!$C292:$AC605,27,FALSE)+M289*(1-VLOOKUP($A289,UPP!$C292:$AC605,27,FALSE))</f>
        <v>9.0309062222808323E-2</v>
      </c>
      <c r="U289" s="256">
        <f t="shared" si="71"/>
        <v>3.1894213650000003</v>
      </c>
      <c r="V289" s="469">
        <f t="shared" si="72"/>
        <v>2.4379673055711093</v>
      </c>
      <c r="W289" s="469">
        <f t="shared" si="73"/>
        <v>3.1726453143998312</v>
      </c>
      <c r="X289" s="256">
        <f t="shared" si="74"/>
        <v>3.173</v>
      </c>
      <c r="Y289" s="326"/>
      <c r="Z289" s="256">
        <f t="shared" si="63"/>
        <v>1.637551910945257</v>
      </c>
      <c r="AA289" s="256">
        <f t="shared" si="64"/>
        <v>1.4451289307383723</v>
      </c>
      <c r="AB289" s="256">
        <f t="shared" si="65"/>
        <v>9.031915831637094E-2</v>
      </c>
      <c r="AC289" s="256"/>
      <c r="AG289" s="256"/>
      <c r="AH289" s="326"/>
    </row>
    <row r="290" spans="1:34" x14ac:dyDescent="0.2">
      <c r="A290" s="375">
        <f>+'IBNR+Freq'!B294</f>
        <v>995</v>
      </c>
      <c r="B290" s="375">
        <f>+'IBNR+Freq'!C294</f>
        <v>3</v>
      </c>
      <c r="C290" s="256">
        <f>+'IBNR+Freq'!W294</f>
        <v>2.5279755127391348</v>
      </c>
      <c r="D290" s="375">
        <f>+'IBNR+Freq'!J294</f>
        <v>200039</v>
      </c>
      <c r="E290" s="256">
        <f>+'IBNR+Freq'!X294</f>
        <v>1.1122246682872901</v>
      </c>
      <c r="F290" s="375">
        <f t="shared" si="66"/>
        <v>200039</v>
      </c>
      <c r="G290" s="256">
        <f>+'IBNR+Freq'!Y294</f>
        <v>6.4818130663808246E-2</v>
      </c>
      <c r="H290" s="375">
        <f t="shared" si="67"/>
        <v>200039</v>
      </c>
      <c r="I290" s="256">
        <f>++IFERROR(VLOOKUP($A290,UPP!$C$10:$V$329,13,FALSE),0)</f>
        <v>3.3965417510734737</v>
      </c>
      <c r="J290" s="257">
        <f t="shared" si="68"/>
        <v>200039</v>
      </c>
      <c r="K290" s="256">
        <f>+IFERROR(VLOOKUP($A290,UPP!$C$10:$V$329,14,FALSE),0)</f>
        <v>1.583003621541031</v>
      </c>
      <c r="L290" s="257">
        <f t="shared" si="69"/>
        <v>200039</v>
      </c>
      <c r="M290" s="256">
        <f>+IFERROR(VLOOKUP($A290,UPP!$C$10:$V$329,15,FALSE),0)</f>
        <v>0.10677387738549621</v>
      </c>
      <c r="N290" s="257">
        <f t="shared" si="70"/>
        <v>200039</v>
      </c>
      <c r="O290" s="376">
        <f t="shared" si="75"/>
        <v>2.5249419421238479</v>
      </c>
      <c r="P290" s="376">
        <f t="shared" si="76"/>
        <v>1.1108899986853453</v>
      </c>
      <c r="Q290" s="376">
        <f t="shared" si="77"/>
        <v>6.4740348907011677E-2</v>
      </c>
      <c r="R290" s="256">
        <f>+O290*VLOOKUP($A290,UPP!$C293:$AC606,25,FALSE)+I290*(1-VLOOKUP($A290,UPP!$C293:$AC606,25,FALSE))</f>
        <v>3.3703937568049844</v>
      </c>
      <c r="S290" s="256">
        <f>+P290*VLOOKUP($A290,UPP!$C293:$AC606,26,FALSE)+K290*(1-VLOOKUP($A290,UPP!$C293:$AC606,26,FALSE))</f>
        <v>1.5357922592554625</v>
      </c>
      <c r="T290" s="256">
        <f>+Q290*VLOOKUP($A290,UPP!$C293:$AC606,27,FALSE)+M290*(1-VLOOKUP($A290,UPP!$C293:$AC606,27,FALSE))</f>
        <v>0.10172985396807806</v>
      </c>
      <c r="U290" s="256">
        <f t="shared" si="71"/>
        <v>5.0863192500000007</v>
      </c>
      <c r="V290" s="469">
        <f t="shared" si="72"/>
        <v>3.700572289716205</v>
      </c>
      <c r="W290" s="469">
        <f t="shared" si="73"/>
        <v>5.0079158700285253</v>
      </c>
      <c r="X290" s="256">
        <f t="shared" si="74"/>
        <v>5.008</v>
      </c>
      <c r="Y290" s="326"/>
      <c r="Z290" s="256">
        <f t="shared" si="63"/>
        <v>3.3704503773908683</v>
      </c>
      <c r="AA290" s="256">
        <f t="shared" si="64"/>
        <v>1.5358180596407554</v>
      </c>
      <c r="AB290" s="256">
        <f t="shared" si="65"/>
        <v>0.1017315629683757</v>
      </c>
      <c r="AC290" s="256"/>
      <c r="AG290" s="256"/>
      <c r="AH290" s="326"/>
    </row>
    <row r="291" spans="1:34" x14ac:dyDescent="0.2">
      <c r="A291" s="375">
        <f>+'IBNR+Freq'!B295</f>
        <v>997</v>
      </c>
      <c r="B291" s="375">
        <f>+'IBNR+Freq'!C295</f>
        <v>3</v>
      </c>
      <c r="C291" s="256">
        <f>+'IBNR+Freq'!W295</f>
        <v>7.9716281253815798E-3</v>
      </c>
      <c r="D291" s="375">
        <f>+'IBNR+Freq'!J295</f>
        <v>47634</v>
      </c>
      <c r="E291" s="256">
        <f>+'IBNR+Freq'!X295</f>
        <v>0.49928417706202088</v>
      </c>
      <c r="F291" s="375">
        <f t="shared" si="66"/>
        <v>47634</v>
      </c>
      <c r="G291" s="256">
        <f>+'IBNR+Freq'!Y295</f>
        <v>8.9493770962949193E-2</v>
      </c>
      <c r="H291" s="375">
        <f t="shared" si="67"/>
        <v>47634</v>
      </c>
      <c r="I291" s="256">
        <f>++IFERROR(VLOOKUP($A291,UPP!$C$10:$V$329,13,FALSE),0)</f>
        <v>0.39483208728877689</v>
      </c>
      <c r="J291" s="257">
        <f t="shared" si="68"/>
        <v>47634</v>
      </c>
      <c r="K291" s="256">
        <f>+IFERROR(VLOOKUP($A291,UPP!$C$10:$V$329,14,FALSE),0)</f>
        <v>0.19974772919924344</v>
      </c>
      <c r="L291" s="257">
        <f t="shared" si="69"/>
        <v>47634</v>
      </c>
      <c r="M291" s="256">
        <f>+IFERROR(VLOOKUP($A291,UPP!$C$10:$V$329,15,FALSE),0)</f>
        <v>2.1762398511979825E-2</v>
      </c>
      <c r="N291" s="257">
        <f t="shared" si="70"/>
        <v>47634</v>
      </c>
      <c r="O291" s="376">
        <f t="shared" si="75"/>
        <v>7.9620621716311214E-3</v>
      </c>
      <c r="P291" s="376">
        <f t="shared" si="76"/>
        <v>0.49868503604954645</v>
      </c>
      <c r="Q291" s="376">
        <f t="shared" si="77"/>
        <v>8.9386378437793651E-2</v>
      </c>
      <c r="R291" s="256">
        <f>+O291*VLOOKUP($A291,UPP!$C294:$AC607,25,FALSE)+I291*(1-VLOOKUP($A291,UPP!$C294:$AC607,25,FALSE))</f>
        <v>0.39096338703760541</v>
      </c>
      <c r="S291" s="256">
        <f>+P291*VLOOKUP($A291,UPP!$C294:$AC607,26,FALSE)+K291*(1-VLOOKUP($A291,UPP!$C294:$AC607,26,FALSE))</f>
        <v>0.21170522147325554</v>
      </c>
      <c r="T291" s="256">
        <f>+Q291*VLOOKUP($A291,UPP!$C294:$AC607,27,FALSE)+M291*(1-VLOOKUP($A291,UPP!$C294:$AC607,27,FALSE))</f>
        <v>2.5143597508270516E-2</v>
      </c>
      <c r="U291" s="256">
        <f t="shared" si="71"/>
        <v>0.61634221500000008</v>
      </c>
      <c r="V291" s="469">
        <f t="shared" si="72"/>
        <v>0.59603347665897122</v>
      </c>
      <c r="W291" s="469">
        <f t="shared" si="73"/>
        <v>0.62781220601913157</v>
      </c>
      <c r="X291" s="256">
        <f t="shared" si="74"/>
        <v>0.61599999999999999</v>
      </c>
      <c r="Y291" s="326"/>
      <c r="Z291" s="256">
        <f t="shared" si="63"/>
        <v>0.38360746112640237</v>
      </c>
      <c r="AA291" s="256">
        <f t="shared" si="64"/>
        <v>0.20772201492296466</v>
      </c>
      <c r="AB291" s="256">
        <f t="shared" si="65"/>
        <v>2.467052395063286E-2</v>
      </c>
      <c r="AC291" s="256"/>
      <c r="AG291" s="256"/>
      <c r="AH291" s="326"/>
    </row>
    <row r="292" spans="1:34" x14ac:dyDescent="0.2">
      <c r="A292" s="375">
        <f>+'IBNR+Freq'!B296</f>
        <v>999</v>
      </c>
      <c r="B292" s="375">
        <f>+'IBNR+Freq'!C296</f>
        <v>3</v>
      </c>
      <c r="C292" s="256">
        <f>+'IBNR+Freq'!W296</f>
        <v>1.2031281835726768</v>
      </c>
      <c r="D292" s="375">
        <f>+'IBNR+Freq'!J296</f>
        <v>8256</v>
      </c>
      <c r="E292" s="256">
        <f>+'IBNR+Freq'!X296</f>
        <v>3.6794555377171703</v>
      </c>
      <c r="F292" s="375">
        <f t="shared" si="66"/>
        <v>8256</v>
      </c>
      <c r="G292" s="256">
        <f>+'IBNR+Freq'!Y296</f>
        <v>0.14795675263331193</v>
      </c>
      <c r="H292" s="375">
        <f t="shared" si="67"/>
        <v>8256</v>
      </c>
      <c r="I292" s="256">
        <f>++IFERROR(VLOOKUP($A292,UPP!$C$10:$V$329,13,FALSE),0)</f>
        <v>1.7938901498929334</v>
      </c>
      <c r="J292" s="257">
        <f t="shared" si="68"/>
        <v>8256</v>
      </c>
      <c r="K292" s="256">
        <f>+IFERROR(VLOOKUP($A292,UPP!$C$10:$V$329,14,FALSE),0)</f>
        <v>1.3912614718058531</v>
      </c>
      <c r="L292" s="257">
        <f t="shared" si="69"/>
        <v>8256</v>
      </c>
      <c r="M292" s="256">
        <f>+IFERROR(VLOOKUP($A292,UPP!$C$10:$V$329,15,FALSE),0)</f>
        <v>0.16583517830121342</v>
      </c>
      <c r="N292" s="257">
        <f t="shared" si="70"/>
        <v>8256</v>
      </c>
      <c r="O292" s="376">
        <f t="shared" si="75"/>
        <v>1.2016844297523896</v>
      </c>
      <c r="P292" s="376">
        <f t="shared" si="76"/>
        <v>3.6750401910719099</v>
      </c>
      <c r="Q292" s="376">
        <f t="shared" si="77"/>
        <v>0.14777920453015195</v>
      </c>
      <c r="R292" s="256">
        <f>+O292*VLOOKUP($A292,UPP!$C295:$AC608,25,FALSE)+I292*(1-VLOOKUP($A292,UPP!$C295:$AC608,25,FALSE))</f>
        <v>1.7938901498929334</v>
      </c>
      <c r="S292" s="256">
        <f>+P292*VLOOKUP($A292,UPP!$C295:$AC608,26,FALSE)+K292*(1-VLOOKUP($A292,UPP!$C295:$AC608,26,FALSE))</f>
        <v>1.4140992589985135</v>
      </c>
      <c r="T292" s="256">
        <f>+Q292*VLOOKUP($A292,UPP!$C295:$AC608,27,FALSE)+M292*(1-VLOOKUP($A292,UPP!$C295:$AC608,27,FALSE))</f>
        <v>0.1656546185635028</v>
      </c>
      <c r="U292" s="256">
        <f t="shared" si="71"/>
        <v>3.3509867999999998</v>
      </c>
      <c r="V292" s="469">
        <f t="shared" si="72"/>
        <v>5.0245038253544516</v>
      </c>
      <c r="W292" s="469">
        <f t="shared" si="73"/>
        <v>3.3736440274549495</v>
      </c>
      <c r="X292" s="256">
        <f t="shared" si="74"/>
        <v>3.3740000000000001</v>
      </c>
      <c r="Y292" s="326"/>
      <c r="Z292" s="256">
        <f t="shared" si="63"/>
        <v>1.7940794335390449</v>
      </c>
      <c r="AA292" s="256">
        <f t="shared" si="64"/>
        <v>1.4142484687278398</v>
      </c>
      <c r="AB292" s="256">
        <f t="shared" si="65"/>
        <v>0.1656720977331157</v>
      </c>
      <c r="AC292" s="256"/>
      <c r="AG292" s="256"/>
      <c r="AH292" s="326"/>
    </row>
    <row r="293" spans="1:34" x14ac:dyDescent="0.2">
      <c r="A293" s="375">
        <f>+'IBNR+Freq'!B297</f>
        <v>2104</v>
      </c>
      <c r="B293" s="375">
        <f>+'IBNR+Freq'!C297</f>
        <v>1</v>
      </c>
      <c r="C293" s="256">
        <f>+'IBNR+Freq'!W297</f>
        <v>0</v>
      </c>
      <c r="D293" s="375">
        <f>+'IBNR+Freq'!J297</f>
        <v>5231</v>
      </c>
      <c r="E293" s="256">
        <f>+'IBNR+Freq'!X297</f>
        <v>7.0345849126279461E-2</v>
      </c>
      <c r="F293" s="375">
        <f t="shared" si="66"/>
        <v>5231</v>
      </c>
      <c r="G293" s="256">
        <f>+'IBNR+Freq'!Y297</f>
        <v>1.0720404322806347E-3</v>
      </c>
      <c r="H293" s="375">
        <f t="shared" si="67"/>
        <v>5231</v>
      </c>
      <c r="I293" s="256">
        <f>++IFERROR(VLOOKUP($A293,UPP!$C$10:$V$329,13,FALSE),0)</f>
        <v>1.5606341939760002</v>
      </c>
      <c r="J293" s="257">
        <f t="shared" si="68"/>
        <v>5231</v>
      </c>
      <c r="K293" s="256">
        <f>+IFERROR(VLOOKUP($A293,UPP!$C$10:$V$329,14,FALSE),0)</f>
        <v>0.79123910923200014</v>
      </c>
      <c r="L293" s="257">
        <f t="shared" si="69"/>
        <v>5231</v>
      </c>
      <c r="M293" s="256">
        <f>+IFERROR(VLOOKUP($A293,UPP!$C$10:$V$329,15,FALSE),0)</f>
        <v>7.5240528792000008E-2</v>
      </c>
      <c r="N293" s="257">
        <f t="shared" si="70"/>
        <v>5231</v>
      </c>
      <c r="O293" s="376">
        <f t="shared" si="75"/>
        <v>0</v>
      </c>
      <c r="P293" s="376">
        <f t="shared" si="76"/>
        <v>7.0261434107327922E-2</v>
      </c>
      <c r="Q293" s="376">
        <f t="shared" si="77"/>
        <v>1.0707539837618979E-3</v>
      </c>
      <c r="R293" s="256">
        <f>+O293*VLOOKUP($A293,UPP!$C296:$AC609,25,FALSE)+I293*(1-VLOOKUP($A293,UPP!$C296:$AC609,25,FALSE))</f>
        <v>1.5606341939760002</v>
      </c>
      <c r="S293" s="256">
        <f>+P293*VLOOKUP($A293,UPP!$C296:$AC609,26,FALSE)+K293*(1-VLOOKUP($A293,UPP!$C296:$AC609,26,FALSE))</f>
        <v>0.78402933248075346</v>
      </c>
      <c r="T293" s="256">
        <f>+Q293*VLOOKUP($A293,UPP!$C296:$AC609,27,FALSE)+M293*(1-VLOOKUP($A293,UPP!$C296:$AC609,27,FALSE))</f>
        <v>7.4498831043917621E-2</v>
      </c>
      <c r="U293" s="256">
        <f t="shared" si="71"/>
        <v>2.4271138320000003</v>
      </c>
      <c r="V293" s="469">
        <f t="shared" si="72"/>
        <v>7.1332188091089821E-2</v>
      </c>
      <c r="W293" s="469">
        <f t="shared" si="73"/>
        <v>2.4191623575006709</v>
      </c>
      <c r="X293" s="256">
        <f t="shared" si="74"/>
        <v>2.419</v>
      </c>
      <c r="Y293" s="326"/>
      <c r="Z293" s="256">
        <f t="shared" si="63"/>
        <v>1.5605294549673059</v>
      </c>
      <c r="AA293" s="256">
        <f t="shared" si="64"/>
        <v>0.78397671383675072</v>
      </c>
      <c r="AB293" s="256">
        <f t="shared" si="65"/>
        <v>7.4493831195943924E-2</v>
      </c>
      <c r="AC293" s="256"/>
      <c r="AG293" s="256"/>
      <c r="AH293" s="326"/>
    </row>
    <row r="294" spans="1:34" x14ac:dyDescent="0.2">
      <c r="A294" s="375">
        <f>+'IBNR+Freq'!B298</f>
        <v>2107</v>
      </c>
      <c r="B294" s="375">
        <f>+'IBNR+Freq'!C298</f>
        <v>1</v>
      </c>
      <c r="C294" s="256">
        <f>+'IBNR+Freq'!W298</f>
        <v>0</v>
      </c>
      <c r="D294" s="375">
        <f>+'IBNR+Freq'!J298</f>
        <v>1923</v>
      </c>
      <c r="E294" s="256">
        <f>+'IBNR+Freq'!X298</f>
        <v>0</v>
      </c>
      <c r="F294" s="375">
        <f t="shared" si="66"/>
        <v>1923</v>
      </c>
      <c r="G294" s="256">
        <f>+'IBNR+Freq'!Y298</f>
        <v>1.9009171505148209E-4</v>
      </c>
      <c r="H294" s="375">
        <f t="shared" si="67"/>
        <v>1923</v>
      </c>
      <c r="I294" s="256">
        <f>++IFERROR(VLOOKUP($A294,UPP!$C$10:$V$329,13,FALSE),0)</f>
        <v>1.2297546003599999</v>
      </c>
      <c r="J294" s="257">
        <f t="shared" si="68"/>
        <v>1923</v>
      </c>
      <c r="K294" s="256">
        <f>+IFERROR(VLOOKUP($A294,UPP!$C$10:$V$329,14,FALSE),0)</f>
        <v>0.79173164070000002</v>
      </c>
      <c r="L294" s="257">
        <f t="shared" si="69"/>
        <v>1923</v>
      </c>
      <c r="M294" s="256">
        <f>+IFERROR(VLOOKUP($A294,UPP!$C$10:$V$329,15,FALSE),0)</f>
        <v>3.4959578940000006E-2</v>
      </c>
      <c r="N294" s="257">
        <f t="shared" si="70"/>
        <v>1923</v>
      </c>
      <c r="O294" s="376">
        <f t="shared" si="75"/>
        <v>0</v>
      </c>
      <c r="P294" s="376">
        <f t="shared" si="76"/>
        <v>0</v>
      </c>
      <c r="Q294" s="376">
        <f t="shared" si="77"/>
        <v>1.8986360499342032E-4</v>
      </c>
      <c r="R294" s="256">
        <f>+O294*VLOOKUP($A294,UPP!$C297:$AC610,25,FALSE)+I294*(1-VLOOKUP($A294,UPP!$C297:$AC610,25,FALSE))</f>
        <v>1.2297546003599999</v>
      </c>
      <c r="S294" s="256">
        <f>+P294*VLOOKUP($A294,UPP!$C297:$AC610,26,FALSE)+K294*(1-VLOOKUP($A294,UPP!$C297:$AC610,26,FALSE))</f>
        <v>0.79173164070000002</v>
      </c>
      <c r="T294" s="256">
        <f>+Q294*VLOOKUP($A294,UPP!$C297:$AC610,27,FALSE)+M294*(1-VLOOKUP($A294,UPP!$C297:$AC610,27,FALSE))</f>
        <v>3.4611881786649944E-2</v>
      </c>
      <c r="U294" s="256">
        <f t="shared" si="71"/>
        <v>2.05644582</v>
      </c>
      <c r="V294" s="469">
        <f t="shared" si="72"/>
        <v>1.8986360499342032E-4</v>
      </c>
      <c r="W294" s="469">
        <f t="shared" si="73"/>
        <v>2.0560981228466497</v>
      </c>
      <c r="X294" s="256">
        <f t="shared" si="74"/>
        <v>2.056</v>
      </c>
      <c r="Y294" s="326"/>
      <c r="Z294" s="256">
        <f t="shared" si="63"/>
        <v>1.2296959129750318</v>
      </c>
      <c r="AA294" s="256">
        <f t="shared" si="64"/>
        <v>0.79169385701569772</v>
      </c>
      <c r="AB294" s="256">
        <f t="shared" si="65"/>
        <v>3.4610230009270708E-2</v>
      </c>
      <c r="AC294" s="256"/>
      <c r="AG294" s="256"/>
      <c r="AH294" s="326"/>
    </row>
    <row r="295" spans="1:34" x14ac:dyDescent="0.2">
      <c r="A295" s="375">
        <f>+'IBNR+Freq'!B299</f>
        <v>2161</v>
      </c>
      <c r="B295" s="375">
        <f>+'IBNR+Freq'!C299</f>
        <v>1</v>
      </c>
      <c r="C295" s="256">
        <f>+'IBNR+Freq'!W299</f>
        <v>0</v>
      </c>
      <c r="D295" s="375">
        <f>+'IBNR+Freq'!J299</f>
        <v>45</v>
      </c>
      <c r="E295" s="256">
        <f>+'IBNR+Freq'!X299</f>
        <v>0</v>
      </c>
      <c r="F295" s="375">
        <f t="shared" si="66"/>
        <v>45</v>
      </c>
      <c r="G295" s="256">
        <f>+'IBNR+Freq'!Y299</f>
        <v>1.0607707968000001E-3</v>
      </c>
      <c r="H295" s="375">
        <f t="shared" si="67"/>
        <v>45</v>
      </c>
      <c r="I295" s="256">
        <f>++IFERROR(VLOOKUP($A295,UPP!$C$10:$V$329,13,FALSE),0)</f>
        <v>0.84527539668000007</v>
      </c>
      <c r="J295" s="257">
        <f t="shared" si="68"/>
        <v>45</v>
      </c>
      <c r="K295" s="256">
        <f>+IFERROR(VLOOKUP($A295,UPP!$C$10:$V$329,14,FALSE),0)</f>
        <v>0.65953517916000004</v>
      </c>
      <c r="L295" s="257">
        <f t="shared" si="69"/>
        <v>45</v>
      </c>
      <c r="M295" s="256">
        <f>+IFERROR(VLOOKUP($A295,UPP!$C$10:$V$329,15,FALSE),0)</f>
        <v>6.9259064159999995E-2</v>
      </c>
      <c r="N295" s="257">
        <f t="shared" si="70"/>
        <v>45</v>
      </c>
      <c r="O295" s="376">
        <f t="shared" si="75"/>
        <v>0</v>
      </c>
      <c r="P295" s="376">
        <f t="shared" si="76"/>
        <v>0</v>
      </c>
      <c r="Q295" s="376">
        <f t="shared" si="77"/>
        <v>1.0594978718438401E-3</v>
      </c>
      <c r="R295" s="256">
        <f>+O295*VLOOKUP($A295,UPP!$C298:$AC611,25,FALSE)+I295*(1-VLOOKUP($A295,UPP!$C298:$AC611,25,FALSE))</f>
        <v>0.84527539668000007</v>
      </c>
      <c r="S295" s="256">
        <f>+P295*VLOOKUP($A295,UPP!$C298:$AC611,26,FALSE)+K295*(1-VLOOKUP($A295,UPP!$C298:$AC611,26,FALSE))</f>
        <v>0.65953517916000004</v>
      </c>
      <c r="T295" s="256">
        <f>+Q295*VLOOKUP($A295,UPP!$C298:$AC611,27,FALSE)+M295*(1-VLOOKUP($A295,UPP!$C298:$AC611,27,FALSE))</f>
        <v>6.9259064159999995E-2</v>
      </c>
      <c r="U295" s="256">
        <f t="shared" si="71"/>
        <v>1.57406964</v>
      </c>
      <c r="V295" s="469">
        <f t="shared" si="72"/>
        <v>1.0594978718438401E-3</v>
      </c>
      <c r="W295" s="469">
        <f t="shared" si="73"/>
        <v>1.57406964</v>
      </c>
      <c r="X295" s="256">
        <f t="shared" si="74"/>
        <v>1.5740000000000001</v>
      </c>
      <c r="Y295" s="326"/>
      <c r="Z295" s="256">
        <f t="shared" si="63"/>
        <v>0.84523800000000004</v>
      </c>
      <c r="AA295" s="256">
        <f t="shared" si="64"/>
        <v>0.65950600000000004</v>
      </c>
      <c r="AB295" s="256">
        <f t="shared" si="65"/>
        <v>6.9255999999999998E-2</v>
      </c>
      <c r="AC295" s="256"/>
      <c r="AG295" s="256"/>
      <c r="AH295" s="326"/>
    </row>
    <row r="296" spans="1:34" x14ac:dyDescent="0.2">
      <c r="A296" s="375">
        <f>+'IBNR+Freq'!B300</f>
        <v>2221</v>
      </c>
      <c r="B296" s="375">
        <f>+'IBNR+Freq'!C300</f>
        <v>1</v>
      </c>
      <c r="C296" s="256">
        <f>+'IBNR+Freq'!W300</f>
        <v>0.38840445845990418</v>
      </c>
      <c r="D296" s="375">
        <f>+'IBNR+Freq'!J300</f>
        <v>4119</v>
      </c>
      <c r="E296" s="256">
        <f>+'IBNR+Freq'!X300</f>
        <v>2.6318981294890271</v>
      </c>
      <c r="F296" s="375">
        <f t="shared" si="66"/>
        <v>4119</v>
      </c>
      <c r="G296" s="256">
        <f>+'IBNR+Freq'!Y300</f>
        <v>0.28322653124470215</v>
      </c>
      <c r="H296" s="375">
        <f t="shared" si="67"/>
        <v>4119</v>
      </c>
      <c r="I296" s="256">
        <f>++IFERROR(VLOOKUP($A296,UPP!$C$10:$V$329,13,FALSE),0)</f>
        <v>0.91141678742400012</v>
      </c>
      <c r="J296" s="257">
        <f t="shared" si="68"/>
        <v>4119</v>
      </c>
      <c r="K296" s="256">
        <f>+IFERROR(VLOOKUP($A296,UPP!$C$10:$V$329,14,FALSE),0)</f>
        <v>0.636675625872</v>
      </c>
      <c r="L296" s="257">
        <f t="shared" si="69"/>
        <v>4119</v>
      </c>
      <c r="M296" s="256">
        <f>+IFERROR(VLOOKUP($A296,UPP!$C$10:$V$329,15,FALSE),0)</f>
        <v>9.7064242704000006E-2</v>
      </c>
      <c r="N296" s="257">
        <f t="shared" si="70"/>
        <v>4119</v>
      </c>
      <c r="O296" s="376">
        <f t="shared" si="75"/>
        <v>0.38793837310975232</v>
      </c>
      <c r="P296" s="376">
        <f t="shared" si="76"/>
        <v>2.6287398517336404</v>
      </c>
      <c r="Q296" s="376">
        <f t="shared" si="77"/>
        <v>0.28288665940720853</v>
      </c>
      <c r="R296" s="256">
        <f>+O296*VLOOKUP($A296,UPP!$C299:$AC612,25,FALSE)+I296*(1-VLOOKUP($A296,UPP!$C299:$AC612,25,FALSE))</f>
        <v>0.91141678742400012</v>
      </c>
      <c r="S296" s="256">
        <f>+P296*VLOOKUP($A296,UPP!$C299:$AC612,26,FALSE)+K296*(1-VLOOKUP($A296,UPP!$C299:$AC612,26,FALSE))</f>
        <v>0.65659626813061645</v>
      </c>
      <c r="T296" s="256">
        <f>+Q296*VLOOKUP($A296,UPP!$C299:$AC612,27,FALSE)+M296*(1-VLOOKUP($A296,UPP!$C299:$AC612,27,FALSE))</f>
        <v>9.8922466871032094E-2</v>
      </c>
      <c r="U296" s="256">
        <f t="shared" si="71"/>
        <v>1.6451566560000002</v>
      </c>
      <c r="V296" s="469">
        <f t="shared" si="72"/>
        <v>3.2995648842506009</v>
      </c>
      <c r="W296" s="469">
        <f t="shared" si="73"/>
        <v>1.6669355224256486</v>
      </c>
      <c r="X296" s="256">
        <f t="shared" si="74"/>
        <v>1.667</v>
      </c>
      <c r="Y296" s="326"/>
      <c r="Z296" s="256">
        <f t="shared" si="63"/>
        <v>0.91145204130328084</v>
      </c>
      <c r="AA296" s="256">
        <f t="shared" si="64"/>
        <v>0.65662166547450151</v>
      </c>
      <c r="AB296" s="256">
        <f t="shared" si="65"/>
        <v>9.8926293222217784E-2</v>
      </c>
      <c r="AC296" s="256"/>
      <c r="AG296" s="256"/>
      <c r="AH296" s="326"/>
    </row>
    <row r="297" spans="1:34" x14ac:dyDescent="0.2">
      <c r="A297" s="375">
        <f>+'IBNR+Freq'!B301</f>
        <v>2222</v>
      </c>
      <c r="B297" s="375">
        <f>+'IBNR+Freq'!C301</f>
        <v>1</v>
      </c>
      <c r="C297" s="256">
        <f>+'IBNR+Freq'!W301</f>
        <v>2.379282043876477</v>
      </c>
      <c r="D297" s="375">
        <f>+'IBNR+Freq'!J301</f>
        <v>4610</v>
      </c>
      <c r="E297" s="256">
        <f>+'IBNR+Freq'!X301</f>
        <v>5.3699979364580042</v>
      </c>
      <c r="F297" s="375">
        <f t="shared" si="66"/>
        <v>4610</v>
      </c>
      <c r="G297" s="256">
        <f>+'IBNR+Freq'!Y301</f>
        <v>0.46730685201050232</v>
      </c>
      <c r="H297" s="375">
        <f t="shared" si="67"/>
        <v>4610</v>
      </c>
      <c r="I297" s="256">
        <f>++IFERROR(VLOOKUP($A297,UPP!$C$10:$V$329,13,FALSE),0)</f>
        <v>1.5899169669240001</v>
      </c>
      <c r="J297" s="257">
        <f t="shared" si="68"/>
        <v>4610</v>
      </c>
      <c r="K297" s="256">
        <f>+IFERROR(VLOOKUP($A297,UPP!$C$10:$V$329,14,FALSE),0)</f>
        <v>0.92855383592399987</v>
      </c>
      <c r="L297" s="257">
        <f t="shared" si="69"/>
        <v>4610</v>
      </c>
      <c r="M297" s="256">
        <f>+IFERROR(VLOOKUP($A297,UPP!$C$10:$V$329,15,FALSE),0)</f>
        <v>0.12698172115200002</v>
      </c>
      <c r="N297" s="257">
        <f t="shared" si="70"/>
        <v>4610</v>
      </c>
      <c r="O297" s="376">
        <f t="shared" si="75"/>
        <v>2.3764269054238252</v>
      </c>
      <c r="P297" s="376">
        <f t="shared" si="76"/>
        <v>5.3635539389342544</v>
      </c>
      <c r="Q297" s="376">
        <f t="shared" si="77"/>
        <v>0.46674608378808974</v>
      </c>
      <c r="R297" s="256">
        <f>+O297*VLOOKUP($A297,UPP!$C300:$AC613,25,FALSE)+I297*(1-VLOOKUP($A297,UPP!$C300:$AC613,25,FALSE))</f>
        <v>1.5899169669240001</v>
      </c>
      <c r="S297" s="256">
        <f>+P297*VLOOKUP($A297,UPP!$C300:$AC613,26,FALSE)+K297*(1-VLOOKUP($A297,UPP!$C300:$AC613,26,FALSE))</f>
        <v>0.97290383695410243</v>
      </c>
      <c r="T297" s="256">
        <f>+Q297*VLOOKUP($A297,UPP!$C300:$AC613,27,FALSE)+M297*(1-VLOOKUP($A297,UPP!$C300:$AC613,27,FALSE))</f>
        <v>0.1303793647783609</v>
      </c>
      <c r="U297" s="256">
        <f t="shared" si="71"/>
        <v>2.645452524</v>
      </c>
      <c r="V297" s="469">
        <f t="shared" si="72"/>
        <v>8.2067269281461694</v>
      </c>
      <c r="W297" s="469">
        <f t="shared" si="73"/>
        <v>2.6932001686564635</v>
      </c>
      <c r="X297" s="256">
        <f t="shared" si="74"/>
        <v>2.6930000000000001</v>
      </c>
      <c r="Y297" s="326"/>
      <c r="Z297" s="256">
        <f t="shared" si="63"/>
        <v>1.5897987983798045</v>
      </c>
      <c r="AA297" s="256">
        <f t="shared" si="64"/>
        <v>0.9728315271212955</v>
      </c>
      <c r="AB297" s="256">
        <f t="shared" si="65"/>
        <v>0.13036967449890008</v>
      </c>
      <c r="AC297" s="256"/>
      <c r="AG297" s="256"/>
      <c r="AH297" s="326"/>
    </row>
    <row r="298" spans="1:34" x14ac:dyDescent="0.2">
      <c r="A298" s="375">
        <f>+'IBNR+Freq'!B302</f>
        <v>2281</v>
      </c>
      <c r="B298" s="375">
        <f>+'IBNR+Freq'!C302</f>
        <v>1</v>
      </c>
      <c r="C298" s="256">
        <f>+'IBNR+Freq'!W302</f>
        <v>0</v>
      </c>
      <c r="D298" s="375">
        <f>+'IBNR+Freq'!J302</f>
        <v>3109</v>
      </c>
      <c r="E298" s="256">
        <f>+'IBNR+Freq'!X302</f>
        <v>0</v>
      </c>
      <c r="F298" s="375">
        <f t="shared" si="66"/>
        <v>3109</v>
      </c>
      <c r="G298" s="256">
        <f>+'IBNR+Freq'!Y302</f>
        <v>0.10817116134840592</v>
      </c>
      <c r="H298" s="375">
        <f t="shared" si="67"/>
        <v>3109</v>
      </c>
      <c r="I298" s="256">
        <f>++IFERROR(VLOOKUP($A298,UPP!$C$10:$V$329,13,FALSE),0)</f>
        <v>1.100538715848</v>
      </c>
      <c r="J298" s="257">
        <f t="shared" si="68"/>
        <v>3109</v>
      </c>
      <c r="K298" s="256">
        <f>+IFERROR(VLOOKUP($A298,UPP!$C$10:$V$329,14,FALSE),0)</f>
        <v>0.59328715789199993</v>
      </c>
      <c r="L298" s="257">
        <f t="shared" si="69"/>
        <v>3109</v>
      </c>
      <c r="M298" s="256">
        <f>+IFERROR(VLOOKUP($A298,UPP!$C$10:$V$329,15,FALSE),0)</f>
        <v>9.8582458259999992E-2</v>
      </c>
      <c r="N298" s="257">
        <f t="shared" si="70"/>
        <v>3109</v>
      </c>
      <c r="O298" s="376">
        <f t="shared" si="75"/>
        <v>0</v>
      </c>
      <c r="P298" s="376">
        <f t="shared" si="76"/>
        <v>0</v>
      </c>
      <c r="Q298" s="376">
        <f t="shared" si="77"/>
        <v>0.10804135595478784</v>
      </c>
      <c r="R298" s="256">
        <f>+O298*VLOOKUP($A298,UPP!$C301:$AC614,25,FALSE)+I298*(1-VLOOKUP($A298,UPP!$C301:$AC614,25,FALSE))</f>
        <v>1.100538715848</v>
      </c>
      <c r="S298" s="256">
        <f>+P298*VLOOKUP($A298,UPP!$C301:$AC614,26,FALSE)+K298*(1-VLOOKUP($A298,UPP!$C301:$AC614,26,FALSE))</f>
        <v>0.58735428631307995</v>
      </c>
      <c r="T298" s="256">
        <f>+Q298*VLOOKUP($A298,UPP!$C301:$AC614,27,FALSE)+M298*(1-VLOOKUP($A298,UPP!$C301:$AC614,27,FALSE))</f>
        <v>9.8677047236947868E-2</v>
      </c>
      <c r="U298" s="256">
        <f t="shared" si="71"/>
        <v>1.7924083319999997</v>
      </c>
      <c r="V298" s="469">
        <f t="shared" si="72"/>
        <v>0.10804135595478784</v>
      </c>
      <c r="W298" s="469">
        <f t="shared" si="73"/>
        <v>1.7865700493980279</v>
      </c>
      <c r="X298" s="256">
        <f t="shared" si="74"/>
        <v>1.7869999999999999</v>
      </c>
      <c r="Y298" s="326"/>
      <c r="Z298" s="256">
        <f t="shared" si="63"/>
        <v>1.1008035682021138</v>
      </c>
      <c r="AA298" s="256">
        <f t="shared" si="64"/>
        <v>0.58749563723803044</v>
      </c>
      <c r="AB298" s="256">
        <f t="shared" si="65"/>
        <v>9.8700794559855601E-2</v>
      </c>
      <c r="AC298" s="256"/>
      <c r="AG298" s="256"/>
      <c r="AH298" s="326"/>
    </row>
    <row r="299" spans="1:34" x14ac:dyDescent="0.2">
      <c r="A299" s="375">
        <f>+'IBNR+Freq'!B303</f>
        <v>2403</v>
      </c>
      <c r="B299" s="375">
        <f>+'IBNR+Freq'!C303</f>
        <v>1</v>
      </c>
      <c r="C299" s="256">
        <f>+'IBNR+Freq'!W303</f>
        <v>0</v>
      </c>
      <c r="D299" s="375">
        <f>+'IBNR+Freq'!J303</f>
        <v>58</v>
      </c>
      <c r="E299" s="256">
        <f>+'IBNR+Freq'!X303</f>
        <v>0</v>
      </c>
      <c r="F299" s="375">
        <f t="shared" si="66"/>
        <v>58</v>
      </c>
      <c r="G299" s="256">
        <f>+'IBNR+Freq'!Y303</f>
        <v>1.2196911820689655E-4</v>
      </c>
      <c r="H299" s="375">
        <f t="shared" si="67"/>
        <v>58</v>
      </c>
      <c r="I299" s="256">
        <f>++IFERROR(VLOOKUP($A299,UPP!$C$10:$V$329,13,FALSE),0)</f>
        <v>0.99039446220000005</v>
      </c>
      <c r="J299" s="257">
        <f t="shared" si="68"/>
        <v>58</v>
      </c>
      <c r="K299" s="256">
        <f>+IFERROR(VLOOKUP($A299,UPP!$C$10:$V$329,14,FALSE),0)</f>
        <v>1.0072522402799999</v>
      </c>
      <c r="L299" s="257">
        <f t="shared" si="69"/>
        <v>58</v>
      </c>
      <c r="M299" s="256">
        <f>+IFERROR(VLOOKUP($A299,UPP!$C$10:$V$329,15,FALSE),0)</f>
        <v>0.10957555752000001</v>
      </c>
      <c r="N299" s="257">
        <f t="shared" si="70"/>
        <v>58</v>
      </c>
      <c r="O299" s="376">
        <f t="shared" si="75"/>
        <v>0</v>
      </c>
      <c r="P299" s="376">
        <f t="shared" si="76"/>
        <v>0</v>
      </c>
      <c r="Q299" s="376">
        <f t="shared" si="77"/>
        <v>1.2182275526504828E-4</v>
      </c>
      <c r="R299" s="256">
        <f>+O299*VLOOKUP($A299,UPP!$C302:$AC615,25,FALSE)+I299*(1-VLOOKUP($A299,UPP!$C302:$AC615,25,FALSE))</f>
        <v>0.99039446220000005</v>
      </c>
      <c r="S299" s="256">
        <f>+P299*VLOOKUP($A299,UPP!$C302:$AC615,26,FALSE)+K299*(1-VLOOKUP($A299,UPP!$C302:$AC615,26,FALSE))</f>
        <v>1.0072522402799999</v>
      </c>
      <c r="T299" s="256">
        <f>+Q299*VLOOKUP($A299,UPP!$C302:$AC615,27,FALSE)+M299*(1-VLOOKUP($A299,UPP!$C302:$AC615,27,FALSE))</f>
        <v>0.10957555752000001</v>
      </c>
      <c r="U299" s="256">
        <f t="shared" si="71"/>
        <v>2.1072222599999999</v>
      </c>
      <c r="V299" s="469">
        <f t="shared" si="72"/>
        <v>1.2182275526504828E-4</v>
      </c>
      <c r="W299" s="469">
        <f t="shared" si="73"/>
        <v>2.1072222599999999</v>
      </c>
      <c r="X299" s="256">
        <f t="shared" si="74"/>
        <v>2.1070000000000002</v>
      </c>
      <c r="Y299" s="326"/>
      <c r="Z299" s="256">
        <f t="shared" si="63"/>
        <v>0.99029000000000011</v>
      </c>
      <c r="AA299" s="256">
        <f t="shared" si="64"/>
        <v>1.0071460000000001</v>
      </c>
      <c r="AB299" s="256">
        <f t="shared" si="65"/>
        <v>0.10956400000000002</v>
      </c>
      <c r="AC299" s="256"/>
      <c r="AG299" s="256"/>
      <c r="AH299" s="326"/>
    </row>
    <row r="300" spans="1:34" x14ac:dyDescent="0.2">
      <c r="A300" s="375">
        <f>+'IBNR+Freq'!B304</f>
        <v>2451</v>
      </c>
      <c r="B300" s="375">
        <f>+'IBNR+Freq'!C304</f>
        <v>1</v>
      </c>
      <c r="C300" s="256">
        <f>+'IBNR+Freq'!W304</f>
        <v>0</v>
      </c>
      <c r="D300" s="375">
        <f>+'IBNR+Freq'!J304</f>
        <v>141</v>
      </c>
      <c r="E300" s="256">
        <f>+'IBNR+Freq'!X304</f>
        <v>0</v>
      </c>
      <c r="F300" s="375">
        <f t="shared" si="66"/>
        <v>141</v>
      </c>
      <c r="G300" s="256">
        <f>+'IBNR+Freq'!Y304</f>
        <v>5.5360705521702129E-4</v>
      </c>
      <c r="H300" s="375">
        <f t="shared" si="67"/>
        <v>141</v>
      </c>
      <c r="I300" s="256">
        <f>++IFERROR(VLOOKUP($A300,UPP!$C$10:$V$329,13,FALSE),0)</f>
        <v>1.5287262790799998</v>
      </c>
      <c r="J300" s="257">
        <f t="shared" si="68"/>
        <v>141</v>
      </c>
      <c r="K300" s="256">
        <f>+IFERROR(VLOOKUP($A300,UPP!$C$10:$V$329,14,FALSE),0)</f>
        <v>0.90438932812799988</v>
      </c>
      <c r="L300" s="257">
        <f t="shared" si="69"/>
        <v>141</v>
      </c>
      <c r="M300" s="256">
        <f>+IFERROR(VLOOKUP($A300,UPP!$C$10:$V$329,15,FALSE),0)</f>
        <v>0.13617225679200001</v>
      </c>
      <c r="N300" s="257">
        <f t="shared" si="70"/>
        <v>141</v>
      </c>
      <c r="O300" s="376">
        <f t="shared" si="75"/>
        <v>0</v>
      </c>
      <c r="P300" s="376">
        <f t="shared" si="76"/>
        <v>0</v>
      </c>
      <c r="Q300" s="376">
        <f t="shared" si="77"/>
        <v>5.5294272675076087E-4</v>
      </c>
      <c r="R300" s="256">
        <f>+O300*VLOOKUP($A300,UPP!$C303:$AC616,25,FALSE)+I300*(1-VLOOKUP($A300,UPP!$C303:$AC616,25,FALSE))</f>
        <v>1.5287262790799998</v>
      </c>
      <c r="S300" s="256">
        <f>+P300*VLOOKUP($A300,UPP!$C303:$AC616,26,FALSE)+K300*(1-VLOOKUP($A300,UPP!$C303:$AC616,26,FALSE))</f>
        <v>0.90438932812799988</v>
      </c>
      <c r="T300" s="256">
        <f>+Q300*VLOOKUP($A300,UPP!$C303:$AC616,27,FALSE)+M300*(1-VLOOKUP($A300,UPP!$C303:$AC616,27,FALSE))</f>
        <v>0.13617225679200001</v>
      </c>
      <c r="U300" s="256">
        <f t="shared" si="71"/>
        <v>2.5692878639999996</v>
      </c>
      <c r="V300" s="469">
        <f t="shared" si="72"/>
        <v>5.5294272675076087E-4</v>
      </c>
      <c r="W300" s="469">
        <f t="shared" si="73"/>
        <v>2.5692878639999996</v>
      </c>
      <c r="X300" s="256">
        <f t="shared" si="74"/>
        <v>2.569</v>
      </c>
      <c r="Y300" s="326"/>
      <c r="Z300" s="256">
        <f t="shared" si="63"/>
        <v>1.5285549999999999</v>
      </c>
      <c r="AA300" s="256">
        <f t="shared" si="64"/>
        <v>0.90428799999999998</v>
      </c>
      <c r="AB300" s="256">
        <f t="shared" si="65"/>
        <v>0.13615700000000003</v>
      </c>
      <c r="AC300" s="256"/>
      <c r="AG300" s="256"/>
      <c r="AH300" s="326"/>
    </row>
    <row r="301" spans="1:34" x14ac:dyDescent="0.2">
      <c r="A301" s="375">
        <f>+'IBNR+Freq'!B305</f>
        <v>2472</v>
      </c>
      <c r="B301" s="375">
        <f>+'IBNR+Freq'!C305</f>
        <v>1</v>
      </c>
      <c r="C301" s="256">
        <f>+'IBNR+Freq'!W305</f>
        <v>0</v>
      </c>
      <c r="D301" s="375">
        <f>+'IBNR+Freq'!J305</f>
        <v>3594</v>
      </c>
      <c r="E301" s="256">
        <f>+'IBNR+Freq'!X305</f>
        <v>0</v>
      </c>
      <c r="F301" s="375">
        <f t="shared" si="66"/>
        <v>3594</v>
      </c>
      <c r="G301" s="256">
        <f>+'IBNR+Freq'!Y305</f>
        <v>2.7837677742904838E-4</v>
      </c>
      <c r="H301" s="375">
        <f t="shared" si="67"/>
        <v>3594</v>
      </c>
      <c r="I301" s="256">
        <f>++IFERROR(VLOOKUP($A301,UPP!$C$10:$V$329,13,FALSE),0)</f>
        <v>0.39447200707200003</v>
      </c>
      <c r="J301" s="257">
        <f t="shared" si="68"/>
        <v>3594</v>
      </c>
      <c r="K301" s="256">
        <f>+IFERROR(VLOOKUP($A301,UPP!$C$10:$V$329,14,FALSE),0)</f>
        <v>0.35803483372799999</v>
      </c>
      <c r="L301" s="257">
        <f t="shared" si="69"/>
        <v>3594</v>
      </c>
      <c r="M301" s="256">
        <f>+IFERROR(VLOOKUP($A301,UPP!$C$10:$V$329,15,FALSE),0)</f>
        <v>3.9605623200000002E-2</v>
      </c>
      <c r="N301" s="257">
        <f t="shared" si="70"/>
        <v>3594</v>
      </c>
      <c r="O301" s="376">
        <f t="shared" si="75"/>
        <v>0</v>
      </c>
      <c r="P301" s="376">
        <f t="shared" si="76"/>
        <v>0</v>
      </c>
      <c r="Q301" s="376">
        <f t="shared" si="77"/>
        <v>2.7804272529613353E-4</v>
      </c>
      <c r="R301" s="256">
        <f>+O301*VLOOKUP($A301,UPP!$C304:$AC617,25,FALSE)+I301*(1-VLOOKUP($A301,UPP!$C304:$AC617,25,FALSE))</f>
        <v>0.39447200707200003</v>
      </c>
      <c r="S301" s="256">
        <f>+P301*VLOOKUP($A301,UPP!$C304:$AC617,26,FALSE)+K301*(1-VLOOKUP($A301,UPP!$C304:$AC617,26,FALSE))</f>
        <v>0.35445448539072</v>
      </c>
      <c r="T301" s="256">
        <f>+Q301*VLOOKUP($A301,UPP!$C304:$AC617,27,FALSE)+M301*(1-VLOOKUP($A301,UPP!$C304:$AC617,27,FALSE))</f>
        <v>3.9212347395252964E-2</v>
      </c>
      <c r="U301" s="256">
        <f t="shared" si="71"/>
        <v>0.79211246400000002</v>
      </c>
      <c r="V301" s="469">
        <f t="shared" si="72"/>
        <v>2.7804272529613353E-4</v>
      </c>
      <c r="W301" s="469">
        <f t="shared" si="73"/>
        <v>0.78813883985797295</v>
      </c>
      <c r="X301" s="256">
        <f t="shared" si="74"/>
        <v>0.78800000000000003</v>
      </c>
      <c r="Y301" s="326"/>
      <c r="Z301" s="256">
        <f t="shared" si="63"/>
        <v>0.39440251622258821</v>
      </c>
      <c r="AA301" s="256">
        <f t="shared" si="64"/>
        <v>0.35439204409494729</v>
      </c>
      <c r="AB301" s="256">
        <f t="shared" si="65"/>
        <v>3.9205439682464538E-2</v>
      </c>
      <c r="AC301" s="256"/>
      <c r="AG301" s="256"/>
      <c r="AH301" s="326"/>
    </row>
    <row r="302" spans="1:34" x14ac:dyDescent="0.2">
      <c r="A302" s="375">
        <f>+'IBNR+Freq'!B306</f>
        <v>2475</v>
      </c>
      <c r="B302" s="375">
        <f>+'IBNR+Freq'!C306</f>
        <v>1</v>
      </c>
      <c r="C302" s="256">
        <f>+'IBNR+Freq'!W306</f>
        <v>0</v>
      </c>
      <c r="D302" s="375">
        <f>+'IBNR+Freq'!J306</f>
        <v>54</v>
      </c>
      <c r="E302" s="256">
        <f>+'IBNR+Freq'!X306</f>
        <v>0</v>
      </c>
      <c r="F302" s="375">
        <f t="shared" si="66"/>
        <v>54</v>
      </c>
      <c r="G302" s="256">
        <f>+'IBNR+Freq'!Y306</f>
        <v>4.2638924158518512E-4</v>
      </c>
      <c r="H302" s="375">
        <f t="shared" si="67"/>
        <v>54</v>
      </c>
      <c r="I302" s="256">
        <f>++IFERROR(VLOOKUP($A302,UPP!$C$10:$V$329,13,FALSE),0)</f>
        <v>1.3302005539680002</v>
      </c>
      <c r="J302" s="257">
        <f t="shared" si="68"/>
        <v>54</v>
      </c>
      <c r="K302" s="256">
        <f>+IFERROR(VLOOKUP($A302,UPP!$C$10:$V$329,14,FALSE),0)</f>
        <v>0.53091337899600011</v>
      </c>
      <c r="L302" s="257">
        <f t="shared" si="69"/>
        <v>54</v>
      </c>
      <c r="M302" s="256">
        <f>+IFERROR(VLOOKUP($A302,UPP!$C$10:$V$329,15,FALSE),0)</f>
        <v>8.3623719035999994E-2</v>
      </c>
      <c r="N302" s="257">
        <f t="shared" si="70"/>
        <v>54</v>
      </c>
      <c r="O302" s="376">
        <f t="shared" si="75"/>
        <v>0</v>
      </c>
      <c r="P302" s="376">
        <f t="shared" si="76"/>
        <v>0</v>
      </c>
      <c r="Q302" s="376">
        <f t="shared" si="77"/>
        <v>4.258775744952829E-4</v>
      </c>
      <c r="R302" s="256">
        <f>+O302*VLOOKUP($A302,UPP!$C305:$AC618,25,FALSE)+I302*(1-VLOOKUP($A302,UPP!$C305:$AC618,25,FALSE))</f>
        <v>1.3302005539680002</v>
      </c>
      <c r="S302" s="256">
        <f>+P302*VLOOKUP($A302,UPP!$C305:$AC618,26,FALSE)+K302*(1-VLOOKUP($A302,UPP!$C305:$AC618,26,FALSE))</f>
        <v>0.53091337899600011</v>
      </c>
      <c r="T302" s="256">
        <f>+Q302*VLOOKUP($A302,UPP!$C305:$AC618,27,FALSE)+M302*(1-VLOOKUP($A302,UPP!$C305:$AC618,27,FALSE))</f>
        <v>8.3623719035999994E-2</v>
      </c>
      <c r="U302" s="256">
        <f t="shared" si="71"/>
        <v>1.9447376520000004</v>
      </c>
      <c r="V302" s="469">
        <f t="shared" si="72"/>
        <v>4.258775744952829E-4</v>
      </c>
      <c r="W302" s="469">
        <f t="shared" si="73"/>
        <v>1.9447376520000004</v>
      </c>
      <c r="X302" s="256">
        <f t="shared" si="74"/>
        <v>1.9450000000000001</v>
      </c>
      <c r="Y302" s="326"/>
      <c r="Z302" s="256">
        <f t="shared" si="63"/>
        <v>1.3303799999999999</v>
      </c>
      <c r="AA302" s="256">
        <f t="shared" si="64"/>
        <v>0.53098500000000004</v>
      </c>
      <c r="AB302" s="256">
        <f t="shared" si="65"/>
        <v>8.3634999999999987E-2</v>
      </c>
      <c r="AC302" s="256"/>
      <c r="AG302" s="256"/>
      <c r="AH302" s="326"/>
    </row>
    <row r="303" spans="1:34" x14ac:dyDescent="0.2">
      <c r="A303" s="375">
        <f>+'IBNR+Freq'!B307</f>
        <v>2563</v>
      </c>
      <c r="B303" s="375">
        <f>+'IBNR+Freq'!C307</f>
        <v>1</v>
      </c>
      <c r="C303" s="256">
        <f>+'IBNR+Freq'!W307</f>
        <v>0</v>
      </c>
      <c r="D303" s="375">
        <f>+'IBNR+Freq'!J307</f>
        <v>3811</v>
      </c>
      <c r="E303" s="256">
        <f>+'IBNR+Freq'!X307</f>
        <v>0</v>
      </c>
      <c r="F303" s="375">
        <f t="shared" si="66"/>
        <v>3811</v>
      </c>
      <c r="G303" s="256">
        <f>+'IBNR+Freq'!Y307</f>
        <v>5.2886073227574916E-3</v>
      </c>
      <c r="H303" s="375">
        <f t="shared" si="67"/>
        <v>3811</v>
      </c>
      <c r="I303" s="256">
        <f>++IFERROR(VLOOKUP($A303,UPP!$C$10:$V$329,13,FALSE),0)</f>
        <v>0.73028707065599996</v>
      </c>
      <c r="J303" s="257">
        <f t="shared" si="68"/>
        <v>3811</v>
      </c>
      <c r="K303" s="256">
        <f>+IFERROR(VLOOKUP($A303,UPP!$C$10:$V$329,14,FALSE),0)</f>
        <v>0.245138497032</v>
      </c>
      <c r="L303" s="257">
        <f t="shared" si="69"/>
        <v>3811</v>
      </c>
      <c r="M303" s="256">
        <f>+IFERROR(VLOOKUP($A303,UPP!$C$10:$V$329,15,FALSE),0)</f>
        <v>5.0258520312000003E-2</v>
      </c>
      <c r="N303" s="257">
        <f t="shared" si="70"/>
        <v>3811</v>
      </c>
      <c r="O303" s="376">
        <f t="shared" si="75"/>
        <v>0</v>
      </c>
      <c r="P303" s="376">
        <f t="shared" si="76"/>
        <v>0</v>
      </c>
      <c r="Q303" s="376">
        <f t="shared" si="77"/>
        <v>5.2822609939701826E-3</v>
      </c>
      <c r="R303" s="256">
        <f>+O303*VLOOKUP($A303,UPP!$C306:$AC619,25,FALSE)+I303*(1-VLOOKUP($A303,UPP!$C306:$AC619,25,FALSE))</f>
        <v>0.73028707065599996</v>
      </c>
      <c r="S303" s="256">
        <f>+P303*VLOOKUP($A303,UPP!$C306:$AC619,26,FALSE)+K303*(1-VLOOKUP($A303,UPP!$C306:$AC619,26,FALSE))</f>
        <v>0.24268711206168</v>
      </c>
      <c r="T303" s="256">
        <f>+Q303*VLOOKUP($A303,UPP!$C306:$AC619,27,FALSE)+M303*(1-VLOOKUP($A303,UPP!$C306:$AC619,27,FALSE))</f>
        <v>4.9808757718819707E-2</v>
      </c>
      <c r="U303" s="256">
        <f t="shared" si="71"/>
        <v>1.025684088</v>
      </c>
      <c r="V303" s="469">
        <f t="shared" si="72"/>
        <v>5.2822609939701826E-3</v>
      </c>
      <c r="W303" s="469">
        <f t="shared" si="73"/>
        <v>1.0227829404364996</v>
      </c>
      <c r="X303" s="256">
        <f t="shared" si="74"/>
        <v>1.0229999999999999</v>
      </c>
      <c r="Y303" s="326"/>
      <c r="Z303" s="256">
        <f t="shared" si="63"/>
        <v>0.73044205543969098</v>
      </c>
      <c r="AA303" s="256">
        <f t="shared" si="64"/>
        <v>0.24273861620447376</v>
      </c>
      <c r="AB303" s="256">
        <f t="shared" si="65"/>
        <v>4.9819328355835149E-2</v>
      </c>
      <c r="AC303" s="256"/>
      <c r="AG303" s="256"/>
      <c r="AH303" s="326"/>
    </row>
    <row r="304" spans="1:34" x14ac:dyDescent="0.2">
      <c r="A304" s="375">
        <f>+'IBNR+Freq'!B308</f>
        <v>2609</v>
      </c>
      <c r="B304" s="375">
        <f>+'IBNR+Freq'!C308</f>
        <v>2</v>
      </c>
      <c r="C304" s="256">
        <f>+'IBNR+Freq'!W308</f>
        <v>0</v>
      </c>
      <c r="D304" s="375">
        <f>+'IBNR+Freq'!J308</f>
        <v>1209</v>
      </c>
      <c r="E304" s="256">
        <f>+'IBNR+Freq'!X308</f>
        <v>0.29224211476502232</v>
      </c>
      <c r="F304" s="375">
        <f t="shared" si="66"/>
        <v>1209</v>
      </c>
      <c r="G304" s="256">
        <f>+'IBNR+Freq'!Y308</f>
        <v>3.7829605118411914E-2</v>
      </c>
      <c r="H304" s="375">
        <f t="shared" si="67"/>
        <v>1209</v>
      </c>
      <c r="I304" s="256">
        <f>++IFERROR(VLOOKUP($A304,UPP!$C$10:$V$329,13,FALSE),0)</f>
        <v>2.1725875814400006</v>
      </c>
      <c r="J304" s="257">
        <f t="shared" si="68"/>
        <v>1209</v>
      </c>
      <c r="K304" s="256">
        <f>+IFERROR(VLOOKUP($A304,UPP!$C$10:$V$329,14,FALSE),0)</f>
        <v>0.59972469696000019</v>
      </c>
      <c r="L304" s="257">
        <f t="shared" si="69"/>
        <v>1209</v>
      </c>
      <c r="M304" s="256">
        <f>+IFERROR(VLOOKUP($A304,UPP!$C$10:$V$329,15,FALSE),0)</f>
        <v>5.6577801600000012E-2</v>
      </c>
      <c r="N304" s="257">
        <f t="shared" si="70"/>
        <v>1209</v>
      </c>
      <c r="O304" s="376">
        <f t="shared" si="75"/>
        <v>0</v>
      </c>
      <c r="P304" s="376">
        <f t="shared" si="76"/>
        <v>0.2918914242273043</v>
      </c>
      <c r="Q304" s="376">
        <f t="shared" si="77"/>
        <v>3.7784209592269823E-2</v>
      </c>
      <c r="R304" s="256">
        <f>+O304*VLOOKUP($A304,UPP!$C307:$AC620,25,FALSE)+I304*(1-VLOOKUP($A304,UPP!$C307:$AC620,25,FALSE))</f>
        <v>2.1725875814400006</v>
      </c>
      <c r="S304" s="256">
        <f>+P304*VLOOKUP($A304,UPP!$C307:$AC620,26,FALSE)+K304*(1-VLOOKUP($A304,UPP!$C307:$AC620,26,FALSE))</f>
        <v>0.59972469696000019</v>
      </c>
      <c r="T304" s="256">
        <f>+Q304*VLOOKUP($A304,UPP!$C307:$AC620,27,FALSE)+M304*(1-VLOOKUP($A304,UPP!$C307:$AC620,27,FALSE))</f>
        <v>5.6577801600000012E-2</v>
      </c>
      <c r="U304" s="256">
        <f t="shared" si="71"/>
        <v>2.8288900800000008</v>
      </c>
      <c r="V304" s="469">
        <f t="shared" si="72"/>
        <v>0.3296756338195741</v>
      </c>
      <c r="W304" s="469">
        <f t="shared" si="73"/>
        <v>2.8288900800000008</v>
      </c>
      <c r="X304" s="256">
        <f t="shared" si="74"/>
        <v>2.8290000000000002</v>
      </c>
      <c r="Y304" s="326"/>
      <c r="Z304" s="256">
        <f t="shared" si="63"/>
        <v>2.1726720000000004</v>
      </c>
      <c r="AA304" s="256">
        <f t="shared" si="64"/>
        <v>0.59974800000000006</v>
      </c>
      <c r="AB304" s="256">
        <f t="shared" si="65"/>
        <v>5.6580000000000005E-2</v>
      </c>
      <c r="AC304" s="256"/>
      <c r="AG304" s="256"/>
      <c r="AH304" s="326"/>
    </row>
    <row r="305" spans="1:34" x14ac:dyDescent="0.2">
      <c r="A305" s="375">
        <f>+'IBNR+Freq'!B309</f>
        <v>2651</v>
      </c>
      <c r="B305" s="375">
        <f>+'IBNR+Freq'!C309</f>
        <v>2</v>
      </c>
      <c r="C305" s="256">
        <f>+'IBNR+Freq'!W309</f>
        <v>24.804974892720303</v>
      </c>
      <c r="D305" s="375">
        <f>+'IBNR+Freq'!J309</f>
        <v>6014</v>
      </c>
      <c r="E305" s="256">
        <f>+'IBNR+Freq'!X309</f>
        <v>1.9828869517708112</v>
      </c>
      <c r="F305" s="375">
        <f t="shared" si="66"/>
        <v>6014</v>
      </c>
      <c r="G305" s="256">
        <f>+'IBNR+Freq'!Y309</f>
        <v>4.1433661207276361E-3</v>
      </c>
      <c r="H305" s="375">
        <f t="shared" si="67"/>
        <v>6014</v>
      </c>
      <c r="I305" s="256">
        <f>++IFERROR(VLOOKUP($A305,UPP!$C$10:$V$329,13,FALSE),0)</f>
        <v>1.9608219367200004</v>
      </c>
      <c r="J305" s="257">
        <f t="shared" si="68"/>
        <v>6014</v>
      </c>
      <c r="K305" s="256">
        <f>+IFERROR(VLOOKUP($A305,UPP!$C$10:$V$329,14,FALSE),0)</f>
        <v>1.2949455452400003</v>
      </c>
      <c r="L305" s="257">
        <f t="shared" si="69"/>
        <v>6014</v>
      </c>
      <c r="M305" s="256">
        <f>+IFERROR(VLOOKUP($A305,UPP!$C$10:$V$329,15,FALSE),0)</f>
        <v>9.034503804000002E-2</v>
      </c>
      <c r="N305" s="257">
        <f t="shared" si="70"/>
        <v>6014</v>
      </c>
      <c r="O305" s="376">
        <f t="shared" si="75"/>
        <v>24.775208922849039</v>
      </c>
      <c r="P305" s="376">
        <f t="shared" si="76"/>
        <v>1.9805074874286863</v>
      </c>
      <c r="Q305" s="376">
        <f t="shared" si="77"/>
        <v>4.1383940813827626E-3</v>
      </c>
      <c r="R305" s="256">
        <f>+O305*VLOOKUP($A305,UPP!$C308:$AC621,25,FALSE)+I305*(1-VLOOKUP($A305,UPP!$C308:$AC621,25,FALSE))</f>
        <v>1.9608219367200004</v>
      </c>
      <c r="S305" s="256">
        <f>+P305*VLOOKUP($A305,UPP!$C308:$AC621,26,FALSE)+K305*(1-VLOOKUP($A305,UPP!$C308:$AC621,26,FALSE))</f>
        <v>1.301801164661887</v>
      </c>
      <c r="T305" s="256">
        <f>+Q305*VLOOKUP($A305,UPP!$C308:$AC621,27,FALSE)+M305*(1-VLOOKUP($A305,UPP!$C308:$AC621,27,FALSE))</f>
        <v>8.9482971600413838E-2</v>
      </c>
      <c r="U305" s="256">
        <f t="shared" si="71"/>
        <v>3.3461125200000006</v>
      </c>
      <c r="V305" s="469">
        <f t="shared" si="72"/>
        <v>26.759854804359108</v>
      </c>
      <c r="W305" s="469">
        <f t="shared" si="73"/>
        <v>3.3521060729823011</v>
      </c>
      <c r="X305" s="256">
        <f t="shared" si="74"/>
        <v>3.3519999999999999</v>
      </c>
      <c r="Y305" s="326"/>
      <c r="Z305" s="256">
        <f t="shared" si="63"/>
        <v>1.9607598890920133</v>
      </c>
      <c r="AA305" s="256">
        <f t="shared" si="64"/>
        <v>1.3017599708783691</v>
      </c>
      <c r="AB305" s="256">
        <f t="shared" si="65"/>
        <v>8.9480140029617392E-2</v>
      </c>
      <c r="AC305" s="256"/>
      <c r="AG305" s="256"/>
      <c r="AH305" s="326"/>
    </row>
    <row r="306" spans="1:34" x14ac:dyDescent="0.2">
      <c r="A306" s="375">
        <f>+'IBNR+Freq'!B310</f>
        <v>2661</v>
      </c>
      <c r="B306" s="375">
        <f>+'IBNR+Freq'!C310</f>
        <v>2</v>
      </c>
      <c r="C306" s="256">
        <f>+'IBNR+Freq'!W310</f>
        <v>0.41571692187498133</v>
      </c>
      <c r="D306" s="375">
        <f>+'IBNR+Freq'!J310</f>
        <v>6955</v>
      </c>
      <c r="E306" s="256">
        <f>+'IBNR+Freq'!X310</f>
        <v>11.667196333641586</v>
      </c>
      <c r="F306" s="375">
        <f t="shared" si="66"/>
        <v>6955</v>
      </c>
      <c r="G306" s="256">
        <f>+'IBNR+Freq'!Y310</f>
        <v>1.2384509315266716E-2</v>
      </c>
      <c r="H306" s="375">
        <f t="shared" si="67"/>
        <v>6955</v>
      </c>
      <c r="I306" s="256">
        <f>++IFERROR(VLOOKUP($A306,UPP!$C$10:$V$329,13,FALSE),0)</f>
        <v>0.71839030248000013</v>
      </c>
      <c r="J306" s="257">
        <f t="shared" si="68"/>
        <v>6955</v>
      </c>
      <c r="K306" s="256">
        <f>+IFERROR(VLOOKUP($A306,UPP!$C$10:$V$329,14,FALSE),0)</f>
        <v>1.0252404316800001</v>
      </c>
      <c r="L306" s="257">
        <f t="shared" si="69"/>
        <v>6955</v>
      </c>
      <c r="M306" s="256">
        <f>+IFERROR(VLOOKUP($A306,UPP!$C$10:$V$329,15,FALSE),0)</f>
        <v>6.1370025840000009E-2</v>
      </c>
      <c r="N306" s="257">
        <f t="shared" si="70"/>
        <v>6955</v>
      </c>
      <c r="O306" s="376">
        <f t="shared" si="75"/>
        <v>0.41521806156873137</v>
      </c>
      <c r="P306" s="376">
        <f t="shared" si="76"/>
        <v>11.653195698041216</v>
      </c>
      <c r="Q306" s="376">
        <f t="shared" si="77"/>
        <v>1.2369647904088395E-2</v>
      </c>
      <c r="R306" s="256">
        <f>+O306*VLOOKUP($A306,UPP!$C309:$AC622,25,FALSE)+I306*(1-VLOOKUP($A306,UPP!$C309:$AC622,25,FALSE))</f>
        <v>0.71839030248000013</v>
      </c>
      <c r="S306" s="256">
        <f>+P306*VLOOKUP($A306,UPP!$C309:$AC622,26,FALSE)+K306*(1-VLOOKUP($A306,UPP!$C309:$AC622,26,FALSE))</f>
        <v>1.1315199843436123</v>
      </c>
      <c r="T306" s="256">
        <f>+Q306*VLOOKUP($A306,UPP!$C309:$AC622,27,FALSE)+M306*(1-VLOOKUP($A306,UPP!$C309:$AC622,27,FALSE))</f>
        <v>6.0880022060640894E-2</v>
      </c>
      <c r="U306" s="256">
        <f t="shared" si="71"/>
        <v>1.8050007600000004</v>
      </c>
      <c r="V306" s="469">
        <f t="shared" si="72"/>
        <v>12.080783407514037</v>
      </c>
      <c r="W306" s="469">
        <f t="shared" si="73"/>
        <v>1.9107903088842533</v>
      </c>
      <c r="X306" s="256">
        <f t="shared" si="74"/>
        <v>1.911</v>
      </c>
      <c r="Y306" s="326"/>
      <c r="Z306" s="256">
        <f t="shared" si="63"/>
        <v>0.71846913900296561</v>
      </c>
      <c r="AA306" s="256">
        <f t="shared" si="64"/>
        <v>1.1316441579313177</v>
      </c>
      <c r="AB306" s="256">
        <f t="shared" si="65"/>
        <v>6.0886703065716766E-2</v>
      </c>
      <c r="AC306" s="256"/>
      <c r="AG306" s="256"/>
      <c r="AH306" s="326"/>
    </row>
    <row r="307" spans="1:34" x14ac:dyDescent="0.2">
      <c r="A307" s="375">
        <f>+'IBNR+Freq'!B311</f>
        <v>2813</v>
      </c>
      <c r="B307" s="375">
        <f>+'IBNR+Freq'!C311</f>
        <v>3</v>
      </c>
      <c r="C307" s="256">
        <f>+'IBNR+Freq'!W311</f>
        <v>2.1178192763299721</v>
      </c>
      <c r="D307" s="375">
        <f>+'IBNR+Freq'!J311</f>
        <v>12868</v>
      </c>
      <c r="E307" s="256">
        <f>+'IBNR+Freq'!X311</f>
        <v>5.4562741566854998</v>
      </c>
      <c r="F307" s="375">
        <f t="shared" si="66"/>
        <v>12868</v>
      </c>
      <c r="G307" s="256">
        <f>+'IBNR+Freq'!Y311</f>
        <v>0.55098746207984561</v>
      </c>
      <c r="H307" s="375">
        <f t="shared" si="67"/>
        <v>12868</v>
      </c>
      <c r="I307" s="256">
        <f>++IFERROR(VLOOKUP($A307,UPP!$C$10:$V$329,13,FALSE),0)</f>
        <v>1.7606683037700006</v>
      </c>
      <c r="J307" s="257">
        <f t="shared" si="68"/>
        <v>12868</v>
      </c>
      <c r="K307" s="256">
        <f>+IFERROR(VLOOKUP($A307,UPP!$C$10:$V$329,14,FALSE),0)</f>
        <v>1.4012809533750004</v>
      </c>
      <c r="L307" s="257">
        <f t="shared" si="69"/>
        <v>12868</v>
      </c>
      <c r="M307" s="256">
        <f>+IFERROR(VLOOKUP($A307,UPP!$C$10:$V$329,15,FALSE),0)</f>
        <v>0.13518239785500002</v>
      </c>
      <c r="N307" s="257">
        <f t="shared" si="70"/>
        <v>12868</v>
      </c>
      <c r="O307" s="376">
        <f t="shared" si="75"/>
        <v>2.115277893198376</v>
      </c>
      <c r="P307" s="376">
        <f t="shared" si="76"/>
        <v>5.4497266276974772</v>
      </c>
      <c r="Q307" s="376">
        <f t="shared" si="77"/>
        <v>0.55032627712534976</v>
      </c>
      <c r="R307" s="256">
        <f>+O307*VLOOKUP($A307,UPP!$C310:$AC623,25,FALSE)+I307*(1-VLOOKUP($A307,UPP!$C310:$AC623,25,FALSE))</f>
        <v>1.7606683037700006</v>
      </c>
      <c r="S307" s="256">
        <f>+P307*VLOOKUP($A307,UPP!$C310:$AC623,26,FALSE)+K307*(1-VLOOKUP($A307,UPP!$C310:$AC623,26,FALSE))</f>
        <v>1.4822498668614499</v>
      </c>
      <c r="T307" s="256">
        <f>+Q307*VLOOKUP($A307,UPP!$C310:$AC623,27,FALSE)+M307*(1-VLOOKUP($A307,UPP!$C310:$AC623,27,FALSE))</f>
        <v>0.14348527544040701</v>
      </c>
      <c r="U307" s="256">
        <f t="shared" si="71"/>
        <v>3.2971316550000012</v>
      </c>
      <c r="V307" s="469">
        <f t="shared" si="72"/>
        <v>8.1153307980212031</v>
      </c>
      <c r="W307" s="469">
        <f t="shared" si="73"/>
        <v>3.3864034460718577</v>
      </c>
      <c r="X307" s="256">
        <f t="shared" si="74"/>
        <v>3.3860000000000001</v>
      </c>
      <c r="Y307" s="326"/>
      <c r="Z307" s="256">
        <f t="shared" si="63"/>
        <v>1.7604585429655624</v>
      </c>
      <c r="AA307" s="256">
        <f t="shared" si="64"/>
        <v>1.4820732760045658</v>
      </c>
      <c r="AB307" s="256">
        <f t="shared" si="65"/>
        <v>0.14346818102987158</v>
      </c>
      <c r="AC307" s="256"/>
      <c r="AG307" s="256"/>
      <c r="AH307" s="326"/>
    </row>
    <row r="308" spans="1:34" x14ac:dyDescent="0.2">
      <c r="A308" s="375">
        <f>+'IBNR+Freq'!B312</f>
        <v>2914</v>
      </c>
      <c r="B308" s="375">
        <f>+'IBNR+Freq'!C312</f>
        <v>3</v>
      </c>
      <c r="C308" s="256">
        <f>+'IBNR+Freq'!W312</f>
        <v>0</v>
      </c>
      <c r="D308" s="375">
        <f>+'IBNR+Freq'!J312</f>
        <v>228</v>
      </c>
      <c r="E308" s="256">
        <f>+'IBNR+Freq'!X312</f>
        <v>0</v>
      </c>
      <c r="F308" s="375">
        <f t="shared" si="66"/>
        <v>228</v>
      </c>
      <c r="G308" s="256">
        <f>+'IBNR+Freq'!Y312</f>
        <v>1.7598292684210524E-4</v>
      </c>
      <c r="H308" s="375">
        <f t="shared" si="67"/>
        <v>228</v>
      </c>
      <c r="I308" s="256">
        <f>++IFERROR(VLOOKUP($A308,UPP!$C$10:$V$329,13,FALSE),0)</f>
        <v>0.96334288204500007</v>
      </c>
      <c r="J308" s="257">
        <f t="shared" si="68"/>
        <v>228</v>
      </c>
      <c r="K308" s="256">
        <f>+IFERROR(VLOOKUP($A308,UPP!$C$10:$V$329,14,FALSE),0)</f>
        <v>0.78398729748000007</v>
      </c>
      <c r="L308" s="257">
        <f t="shared" si="69"/>
        <v>228</v>
      </c>
      <c r="M308" s="256">
        <f>+IFERROR(VLOOKUP($A308,UPP!$C$10:$V$329,15,FALSE),0)</f>
        <v>0.10169646547500001</v>
      </c>
      <c r="N308" s="257">
        <f t="shared" si="70"/>
        <v>228</v>
      </c>
      <c r="O308" s="376">
        <f t="shared" si="75"/>
        <v>0</v>
      </c>
      <c r="P308" s="376">
        <f t="shared" si="76"/>
        <v>0</v>
      </c>
      <c r="Q308" s="376">
        <f t="shared" si="77"/>
        <v>1.7577174732989471E-4</v>
      </c>
      <c r="R308" s="256">
        <f>+O308*VLOOKUP($A308,UPP!$C311:$AC624,25,FALSE)+I308*(1-VLOOKUP($A308,UPP!$C311:$AC624,25,FALSE))</f>
        <v>0.96334288204500007</v>
      </c>
      <c r="S308" s="256">
        <f>+P308*VLOOKUP($A308,UPP!$C311:$AC624,26,FALSE)+K308*(1-VLOOKUP($A308,UPP!$C311:$AC624,26,FALSE))</f>
        <v>0.78398729748000007</v>
      </c>
      <c r="T308" s="256">
        <f>+Q308*VLOOKUP($A308,UPP!$C311:$AC624,27,FALSE)+M308*(1-VLOOKUP($A308,UPP!$C311:$AC624,27,FALSE))</f>
        <v>0.10169646547500001</v>
      </c>
      <c r="U308" s="256">
        <f t="shared" si="71"/>
        <v>1.8490266450000001</v>
      </c>
      <c r="V308" s="469">
        <f t="shared" si="72"/>
        <v>1.7577174732989471E-4</v>
      </c>
      <c r="W308" s="469">
        <f t="shared" si="73"/>
        <v>1.8490266450000001</v>
      </c>
      <c r="X308" s="256">
        <f t="shared" si="74"/>
        <v>1.849</v>
      </c>
      <c r="Y308" s="326"/>
      <c r="Z308" s="256">
        <f t="shared" si="63"/>
        <v>0.96332899999999999</v>
      </c>
      <c r="AA308" s="256">
        <f t="shared" si="64"/>
        <v>0.78397600000000001</v>
      </c>
      <c r="AB308" s="256">
        <f t="shared" si="65"/>
        <v>0.10169499999999999</v>
      </c>
      <c r="AC308" s="256"/>
      <c r="AG308" s="256"/>
      <c r="AH308" s="326"/>
    </row>
    <row r="309" spans="1:34" x14ac:dyDescent="0.2">
      <c r="A309" s="375">
        <f>+'IBNR+Freq'!B313</f>
        <v>2921</v>
      </c>
      <c r="B309" s="375">
        <f>+'IBNR+Freq'!C313</f>
        <v>3</v>
      </c>
      <c r="C309" s="256">
        <f>+'IBNR+Freq'!W313</f>
        <v>1.7117764467591081</v>
      </c>
      <c r="D309" s="375">
        <f>+'IBNR+Freq'!J313</f>
        <v>148</v>
      </c>
      <c r="E309" s="256">
        <f>+'IBNR+Freq'!X313</f>
        <v>20.083880163209702</v>
      </c>
      <c r="F309" s="375">
        <f t="shared" si="66"/>
        <v>148</v>
      </c>
      <c r="G309" s="256">
        <f>+'IBNR+Freq'!Y313</f>
        <v>4.3311922812540677</v>
      </c>
      <c r="H309" s="375">
        <f t="shared" si="67"/>
        <v>148</v>
      </c>
      <c r="I309" s="256">
        <f>++IFERROR(VLOOKUP($A309,UPP!$C$10:$V$329,13,FALSE),0)</f>
        <v>1.9429500178800001</v>
      </c>
      <c r="J309" s="257">
        <f t="shared" si="68"/>
        <v>148</v>
      </c>
      <c r="K309" s="256">
        <f>+IFERROR(VLOOKUP($A309,UPP!$C$10:$V$329,14,FALSE),0)</f>
        <v>1.7907912815400002</v>
      </c>
      <c r="L309" s="257">
        <f t="shared" si="69"/>
        <v>148</v>
      </c>
      <c r="M309" s="256">
        <f>+IFERROR(VLOOKUP($A309,UPP!$C$10:$V$329,15,FALSE),0)</f>
        <v>0.16776476057999998</v>
      </c>
      <c r="N309" s="257">
        <f t="shared" si="70"/>
        <v>148</v>
      </c>
      <c r="O309" s="376">
        <f t="shared" si="75"/>
        <v>1.7097223150229972</v>
      </c>
      <c r="P309" s="376">
        <f t="shared" si="76"/>
        <v>20.05977950701385</v>
      </c>
      <c r="Q309" s="376">
        <f t="shared" si="77"/>
        <v>4.3259948505165626</v>
      </c>
      <c r="R309" s="256">
        <f>+O309*VLOOKUP($A309,UPP!$C312:$AC625,25,FALSE)+I309*(1-VLOOKUP($A309,UPP!$C312:$AC625,25,FALSE))</f>
        <v>1.9429500178800001</v>
      </c>
      <c r="S309" s="256">
        <f>+P309*VLOOKUP($A309,UPP!$C312:$AC625,26,FALSE)+K309*(1-VLOOKUP($A309,UPP!$C312:$AC625,26,FALSE))</f>
        <v>1.7907912815400002</v>
      </c>
      <c r="T309" s="256">
        <f>+Q309*VLOOKUP($A309,UPP!$C312:$AC625,27,FALSE)+M309*(1-VLOOKUP($A309,UPP!$C312:$AC625,27,FALSE))</f>
        <v>0.16776476057999998</v>
      </c>
      <c r="U309" s="256">
        <f t="shared" si="71"/>
        <v>3.90150606</v>
      </c>
      <c r="V309" s="469">
        <f t="shared" si="72"/>
        <v>26.095496672553409</v>
      </c>
      <c r="W309" s="469">
        <f t="shared" si="73"/>
        <v>3.90150606</v>
      </c>
      <c r="X309" s="256">
        <f t="shared" si="74"/>
        <v>3.9020000000000001</v>
      </c>
      <c r="Y309" s="326"/>
      <c r="Z309" s="256">
        <f t="shared" si="63"/>
        <v>1.9431960000000004</v>
      </c>
      <c r="AA309" s="256">
        <f t="shared" si="64"/>
        <v>1.7910180000000004</v>
      </c>
      <c r="AB309" s="256">
        <f t="shared" si="65"/>
        <v>0.16778599999999999</v>
      </c>
      <c r="AC309" s="256"/>
      <c r="AG309" s="256"/>
      <c r="AH309" s="326"/>
    </row>
    <row r="310" spans="1:34" x14ac:dyDescent="0.2">
      <c r="A310" s="375">
        <f>+'IBNR+Freq'!B314</f>
        <v>2923</v>
      </c>
      <c r="B310" s="375">
        <f>+'IBNR+Freq'!C314</f>
        <v>3</v>
      </c>
      <c r="C310" s="256">
        <f>+'IBNR+Freq'!W314</f>
        <v>1.0345910400796254</v>
      </c>
      <c r="D310" s="375">
        <f>+'IBNR+Freq'!J314</f>
        <v>6810</v>
      </c>
      <c r="E310" s="256">
        <f>+'IBNR+Freq'!X314</f>
        <v>4.1397960833733114</v>
      </c>
      <c r="F310" s="375">
        <f t="shared" si="66"/>
        <v>6810</v>
      </c>
      <c r="G310" s="256">
        <f>+'IBNR+Freq'!Y314</f>
        <v>0.42860001096672173</v>
      </c>
      <c r="H310" s="375">
        <f t="shared" si="67"/>
        <v>6810</v>
      </c>
      <c r="I310" s="256">
        <f>++IFERROR(VLOOKUP($A310,UPP!$C$10:$V$329,13,FALSE),0)</f>
        <v>0.96953622372000015</v>
      </c>
      <c r="J310" s="257">
        <f t="shared" si="68"/>
        <v>6810</v>
      </c>
      <c r="K310" s="256">
        <f>+IFERROR(VLOOKUP($A310,UPP!$C$10:$V$329,14,FALSE),0)</f>
        <v>0.83613104565000007</v>
      </c>
      <c r="L310" s="257">
        <f t="shared" si="69"/>
        <v>6810</v>
      </c>
      <c r="M310" s="256">
        <f>+IFERROR(VLOOKUP($A310,UPP!$C$10:$V$329,15,FALSE),0)</f>
        <v>7.3278900630000005E-2</v>
      </c>
      <c r="N310" s="257">
        <f t="shared" si="70"/>
        <v>6810</v>
      </c>
      <c r="O310" s="376">
        <f t="shared" si="75"/>
        <v>1.0333495308315299</v>
      </c>
      <c r="P310" s="376">
        <f t="shared" si="76"/>
        <v>4.1348283280732634</v>
      </c>
      <c r="Q310" s="376">
        <f t="shared" si="77"/>
        <v>0.42808569095356169</v>
      </c>
      <c r="R310" s="256">
        <f>+O310*VLOOKUP($A310,UPP!$C313:$AC626,25,FALSE)+I310*(1-VLOOKUP($A310,UPP!$C313:$AC626,25,FALSE))</f>
        <v>0.96953622372000015</v>
      </c>
      <c r="S310" s="256">
        <f>+P310*VLOOKUP($A310,UPP!$C313:$AC626,26,FALSE)+K310*(1-VLOOKUP($A310,UPP!$C313:$AC626,26,FALSE))</f>
        <v>0.86911801847423265</v>
      </c>
      <c r="T310" s="256">
        <f>+Q310*VLOOKUP($A310,UPP!$C313:$AC626,27,FALSE)+M310*(1-VLOOKUP($A310,UPP!$C313:$AC626,27,FALSE))</f>
        <v>7.6826968533235618E-2</v>
      </c>
      <c r="U310" s="256">
        <f t="shared" si="71"/>
        <v>1.8789461700000003</v>
      </c>
      <c r="V310" s="469">
        <f t="shared" si="72"/>
        <v>5.5962635498583548</v>
      </c>
      <c r="W310" s="469">
        <f t="shared" si="73"/>
        <v>1.9154812107274684</v>
      </c>
      <c r="X310" s="256">
        <f t="shared" si="74"/>
        <v>1.915</v>
      </c>
      <c r="Y310" s="326"/>
      <c r="Z310" s="256">
        <f t="shared" si="63"/>
        <v>0.96929265503923723</v>
      </c>
      <c r="AA310" s="256">
        <f t="shared" si="64"/>
        <v>0.86889967704045434</v>
      </c>
      <c r="AB310" s="256">
        <f t="shared" si="65"/>
        <v>7.6807667920308687E-2</v>
      </c>
      <c r="AC310" s="256"/>
      <c r="AG310" s="256"/>
      <c r="AH310" s="326"/>
    </row>
    <row r="311" spans="1:34" x14ac:dyDescent="0.2">
      <c r="A311" s="375">
        <f>+'IBNR+Freq'!B315</f>
        <v>2926</v>
      </c>
      <c r="B311" s="375">
        <f>+'IBNR+Freq'!C315</f>
        <v>3</v>
      </c>
      <c r="C311" s="256">
        <f>+'IBNR+Freq'!W315</f>
        <v>0</v>
      </c>
      <c r="D311" s="375">
        <f>+'IBNR+Freq'!J315</f>
        <v>977</v>
      </c>
      <c r="E311" s="256">
        <f>+'IBNR+Freq'!X315</f>
        <v>0</v>
      </c>
      <c r="F311" s="375">
        <f t="shared" si="66"/>
        <v>977</v>
      </c>
      <c r="G311" s="256">
        <f>+'IBNR+Freq'!Y315</f>
        <v>4.4114832807598772E-2</v>
      </c>
      <c r="H311" s="375">
        <f t="shared" si="67"/>
        <v>977</v>
      </c>
      <c r="I311" s="256">
        <f>++IFERROR(VLOOKUP($A311,UPP!$C$10:$V$329,13,FALSE),0)</f>
        <v>1.1746884227399998</v>
      </c>
      <c r="J311" s="257">
        <f t="shared" si="68"/>
        <v>977</v>
      </c>
      <c r="K311" s="256">
        <f>+IFERROR(VLOOKUP($A311,UPP!$C$10:$V$329,14,FALSE),0)</f>
        <v>0.76129632972000005</v>
      </c>
      <c r="L311" s="257">
        <f t="shared" si="69"/>
        <v>977</v>
      </c>
      <c r="M311" s="256">
        <f>+IFERROR(VLOOKUP($A311,UPP!$C$10:$V$329,15,FALSE),0)</f>
        <v>0.11051075754</v>
      </c>
      <c r="N311" s="257">
        <f t="shared" si="70"/>
        <v>977</v>
      </c>
      <c r="O311" s="376">
        <f t="shared" si="75"/>
        <v>0</v>
      </c>
      <c r="P311" s="376">
        <f t="shared" si="76"/>
        <v>0</v>
      </c>
      <c r="Q311" s="376">
        <f t="shared" si="77"/>
        <v>4.4061895008229657E-2</v>
      </c>
      <c r="R311" s="256">
        <f>+O311*VLOOKUP($A311,UPP!$C314:$AC627,25,FALSE)+I311*(1-VLOOKUP($A311,UPP!$C314:$AC627,25,FALSE))</f>
        <v>1.1746884227399998</v>
      </c>
      <c r="S311" s="256">
        <f>+P311*VLOOKUP($A311,UPP!$C314:$AC627,26,FALSE)+K311*(1-VLOOKUP($A311,UPP!$C314:$AC627,26,FALSE))</f>
        <v>0.76129632972000005</v>
      </c>
      <c r="T311" s="256">
        <f>+Q311*VLOOKUP($A311,UPP!$C314:$AC627,27,FALSE)+M311*(1-VLOOKUP($A311,UPP!$C314:$AC627,27,FALSE))</f>
        <v>0.11051075754</v>
      </c>
      <c r="U311" s="256">
        <f t="shared" si="71"/>
        <v>2.0464955100000002</v>
      </c>
      <c r="V311" s="469">
        <f t="shared" si="72"/>
        <v>4.4061895008229657E-2</v>
      </c>
      <c r="W311" s="469">
        <f t="shared" si="73"/>
        <v>2.0464955100000002</v>
      </c>
      <c r="X311" s="256">
        <f t="shared" si="74"/>
        <v>2.0459999999999998</v>
      </c>
      <c r="Y311" s="326"/>
      <c r="Z311" s="256">
        <f t="shared" si="63"/>
        <v>1.1744039999999996</v>
      </c>
      <c r="AA311" s="256">
        <f t="shared" si="64"/>
        <v>0.7611119999999999</v>
      </c>
      <c r="AB311" s="256">
        <f t="shared" si="65"/>
        <v>0.11048399999999998</v>
      </c>
      <c r="AC311" s="256"/>
      <c r="AG311" s="256"/>
      <c r="AH311" s="326"/>
    </row>
    <row r="312" spans="1:34" x14ac:dyDescent="0.2">
      <c r="A312" s="375">
        <f>+'IBNR+Freq'!B316</f>
        <v>2928</v>
      </c>
      <c r="B312" s="375">
        <f>+'IBNR+Freq'!C316</f>
        <v>3</v>
      </c>
      <c r="C312" s="256">
        <f>+'IBNR+Freq'!W316</f>
        <v>0.48395968100097297</v>
      </c>
      <c r="D312" s="375">
        <f>+'IBNR+Freq'!J316</f>
        <v>5652</v>
      </c>
      <c r="E312" s="256">
        <f>+'IBNR+Freq'!X316</f>
        <v>1.0003120676607871</v>
      </c>
      <c r="F312" s="375">
        <f t="shared" si="66"/>
        <v>5652</v>
      </c>
      <c r="G312" s="256">
        <f>+'IBNR+Freq'!Y316</f>
        <v>0.14965643138835616</v>
      </c>
      <c r="H312" s="375">
        <f t="shared" si="67"/>
        <v>5652</v>
      </c>
      <c r="I312" s="256">
        <f>++IFERROR(VLOOKUP($A312,UPP!$C$10:$V$329,13,FALSE),0)</f>
        <v>1.19386085436</v>
      </c>
      <c r="J312" s="257">
        <f t="shared" si="68"/>
        <v>5652</v>
      </c>
      <c r="K312" s="256">
        <f>+IFERROR(VLOOKUP($A312,UPP!$C$10:$V$329,14,FALSE),0)</f>
        <v>0.65350226505000009</v>
      </c>
      <c r="L312" s="257">
        <f t="shared" si="69"/>
        <v>5652</v>
      </c>
      <c r="M312" s="256">
        <f>+IFERROR(VLOOKUP($A312,UPP!$C$10:$V$329,15,FALSE),0)</f>
        <v>0.10338991058999999</v>
      </c>
      <c r="N312" s="257">
        <f t="shared" si="70"/>
        <v>5652</v>
      </c>
      <c r="O312" s="376">
        <f t="shared" si="75"/>
        <v>0.4833789293837718</v>
      </c>
      <c r="P312" s="376">
        <f t="shared" si="76"/>
        <v>0.99911169317959414</v>
      </c>
      <c r="Q312" s="376">
        <f t="shared" si="77"/>
        <v>0.14947684367069014</v>
      </c>
      <c r="R312" s="256">
        <f>+O312*VLOOKUP($A312,UPP!$C315:$AC628,25,FALSE)+I312*(1-VLOOKUP($A312,UPP!$C315:$AC628,25,FALSE))</f>
        <v>1.19386085436</v>
      </c>
      <c r="S312" s="256">
        <f>+P312*VLOOKUP($A312,UPP!$C315:$AC628,26,FALSE)+K312*(1-VLOOKUP($A312,UPP!$C315:$AC628,26,FALSE))</f>
        <v>0.65695835933129609</v>
      </c>
      <c r="T312" s="256">
        <f>+Q312*VLOOKUP($A312,UPP!$C315:$AC628,27,FALSE)+M312*(1-VLOOKUP($A312,UPP!$C315:$AC628,27,FALSE))</f>
        <v>0.10385077992080689</v>
      </c>
      <c r="U312" s="256">
        <f t="shared" si="71"/>
        <v>1.9507530300000002</v>
      </c>
      <c r="V312" s="469">
        <f t="shared" si="72"/>
        <v>1.6319674662340562</v>
      </c>
      <c r="W312" s="469">
        <f t="shared" si="73"/>
        <v>1.954669993612103</v>
      </c>
      <c r="X312" s="256">
        <f t="shared" si="74"/>
        <v>1.9510000000000001</v>
      </c>
      <c r="Y312" s="326"/>
      <c r="Z312" s="256">
        <f t="shared" si="63"/>
        <v>1.1916193191015885</v>
      </c>
      <c r="AA312" s="256">
        <f t="shared" si="64"/>
        <v>0.65572488616700608</v>
      </c>
      <c r="AB312" s="256">
        <f t="shared" si="65"/>
        <v>0.1036557947314057</v>
      </c>
      <c r="AC312" s="256"/>
      <c r="AG312" s="256"/>
      <c r="AH312" s="326"/>
    </row>
    <row r="313" spans="1:34" x14ac:dyDescent="0.2">
      <c r="A313" s="375">
        <f>+'IBNR+Freq'!B317</f>
        <v>2965</v>
      </c>
      <c r="B313" s="375">
        <f>+'IBNR+Freq'!C317</f>
        <v>3</v>
      </c>
      <c r="C313" s="256">
        <f>+'IBNR+Freq'!W317</f>
        <v>1.0000080053939575</v>
      </c>
      <c r="D313" s="375">
        <f>+'IBNR+Freq'!J317</f>
        <v>34571</v>
      </c>
      <c r="E313" s="256">
        <f>+'IBNR+Freq'!X317</f>
        <v>2.0304146152387146</v>
      </c>
      <c r="F313" s="375">
        <f t="shared" si="66"/>
        <v>34571</v>
      </c>
      <c r="G313" s="256">
        <f>+'IBNR+Freq'!Y317</f>
        <v>5.4847442083510743E-2</v>
      </c>
      <c r="H313" s="375">
        <f t="shared" si="67"/>
        <v>34571</v>
      </c>
      <c r="I313" s="256">
        <f>++IFERROR(VLOOKUP($A313,UPP!$C$10:$V$329,13,FALSE),0)</f>
        <v>9.3947308500000007E-2</v>
      </c>
      <c r="J313" s="257">
        <f t="shared" si="68"/>
        <v>34571</v>
      </c>
      <c r="K313" s="256">
        <f>+IFERROR(VLOOKUP($A313,UPP!$C$10:$V$329,14,FALSE),0)</f>
        <v>0.18789461700000001</v>
      </c>
      <c r="L313" s="257">
        <f t="shared" si="69"/>
        <v>34571</v>
      </c>
      <c r="M313" s="256">
        <f>+IFERROR(VLOOKUP($A313,UPP!$C$10:$V$329,15,FALSE),0)</f>
        <v>1.7353324500000003E-2</v>
      </c>
      <c r="N313" s="257">
        <f t="shared" si="70"/>
        <v>34571</v>
      </c>
      <c r="O313" s="376">
        <f t="shared" si="75"/>
        <v>0.9988079957874848</v>
      </c>
      <c r="P313" s="376">
        <f t="shared" si="76"/>
        <v>2.0279781177004281</v>
      </c>
      <c r="Q313" s="376">
        <f t="shared" si="77"/>
        <v>5.4781625153010528E-2</v>
      </c>
      <c r="R313" s="256">
        <f>+O313*VLOOKUP($A313,UPP!$C316:$AC629,25,FALSE)+I313*(1-VLOOKUP($A313,UPP!$C316:$AC629,25,FALSE))</f>
        <v>0.10299591537287485</v>
      </c>
      <c r="S313" s="256">
        <f>+P313*VLOOKUP($A313,UPP!$C316:$AC629,26,FALSE)+K313*(1-VLOOKUP($A313,UPP!$C316:$AC629,26,FALSE))</f>
        <v>0.24309712202101286</v>
      </c>
      <c r="T313" s="256">
        <f>+Q313*VLOOKUP($A313,UPP!$C316:$AC629,27,FALSE)+M313*(1-VLOOKUP($A313,UPP!$C316:$AC629,27,FALSE))</f>
        <v>1.8850456526120423E-2</v>
      </c>
      <c r="U313" s="256">
        <f t="shared" si="71"/>
        <v>0.29919525000000002</v>
      </c>
      <c r="V313" s="469">
        <f t="shared" si="72"/>
        <v>3.0815677386409233</v>
      </c>
      <c r="W313" s="469">
        <f t="shared" si="73"/>
        <v>0.36494349392000813</v>
      </c>
      <c r="X313" s="256">
        <f t="shared" si="74"/>
        <v>0.36499999999999999</v>
      </c>
      <c r="Y313" s="326"/>
      <c r="Z313" s="256">
        <f t="shared" si="63"/>
        <v>0.10301186276070298</v>
      </c>
      <c r="AA313" s="256">
        <f t="shared" si="64"/>
        <v>0.24313476199994538</v>
      </c>
      <c r="AB313" s="256">
        <f t="shared" si="65"/>
        <v>1.8853375239351634E-2</v>
      </c>
      <c r="AC313" s="256"/>
      <c r="AG313" s="256"/>
      <c r="AH313" s="326"/>
    </row>
    <row r="314" spans="1:34" x14ac:dyDescent="0.2">
      <c r="A314" s="375">
        <f>+'IBNR+Freq'!B318</f>
        <v>4777</v>
      </c>
      <c r="B314" s="375">
        <f>+'IBNR+Freq'!C318</f>
        <v>3</v>
      </c>
      <c r="C314" s="256">
        <f>+'IBNR+Freq'!W318</f>
        <v>0</v>
      </c>
      <c r="D314" s="375">
        <f>+'IBNR+Freq'!J318</f>
        <v>202</v>
      </c>
      <c r="E314" s="256">
        <f>+'IBNR+Freq'!X318</f>
        <v>0</v>
      </c>
      <c r="F314" s="375">
        <f t="shared" si="66"/>
        <v>202</v>
      </c>
      <c r="G314" s="256">
        <f>+'IBNR+Freq'!Y318</f>
        <v>8.8379247939839153E-4</v>
      </c>
      <c r="H314" s="375">
        <f t="shared" si="67"/>
        <v>202</v>
      </c>
      <c r="I314" s="256">
        <f>++IFERROR(VLOOKUP($A314,UPP!$C$10:$V$329,13,FALSE),0)</f>
        <v>3.6452504050683117</v>
      </c>
      <c r="J314" s="257">
        <f t="shared" si="68"/>
        <v>202</v>
      </c>
      <c r="K314" s="256">
        <f>+IFERROR(VLOOKUP($A314,UPP!$C$10:$V$329,14,FALSE),0)</f>
        <v>1.8276095923314237</v>
      </c>
      <c r="L314" s="257">
        <f t="shared" si="69"/>
        <v>202</v>
      </c>
      <c r="M314" s="256">
        <f>+IFERROR(VLOOKUP($A314,UPP!$C$10:$V$329,15,FALSE),0)</f>
        <v>0.18193022760026442</v>
      </c>
      <c r="N314" s="257">
        <f t="shared" si="70"/>
        <v>202</v>
      </c>
      <c r="O314" s="376">
        <f t="shared" si="75"/>
        <v>0</v>
      </c>
      <c r="P314" s="376">
        <f t="shared" si="76"/>
        <v>0</v>
      </c>
      <c r="Q314" s="376">
        <f t="shared" si="77"/>
        <v>8.8273192842311344E-4</v>
      </c>
      <c r="R314" s="256">
        <f>+O314*VLOOKUP($A314,UPP!$C317:$AC630,25,FALSE)+I314*(1-VLOOKUP($A314,UPP!$C317:$AC630,25,FALSE))</f>
        <v>3.6452504050683117</v>
      </c>
      <c r="S314" s="256">
        <f>+P314*VLOOKUP($A314,UPP!$C317:$AC630,26,FALSE)+K314*(1-VLOOKUP($A314,UPP!$C317:$AC630,26,FALSE))</f>
        <v>1.8276095923314237</v>
      </c>
      <c r="T314" s="256">
        <f>+Q314*VLOOKUP($A314,UPP!$C317:$AC630,27,FALSE)+M314*(1-VLOOKUP($A314,UPP!$C317:$AC630,27,FALSE))</f>
        <v>0.18193022760026442</v>
      </c>
      <c r="U314" s="256">
        <f t="shared" si="71"/>
        <v>5.6547902250000002</v>
      </c>
      <c r="V314" s="469">
        <f t="shared" si="72"/>
        <v>8.8273192842311344E-4</v>
      </c>
      <c r="W314" s="469">
        <f t="shared" si="73"/>
        <v>5.6547902250000002</v>
      </c>
      <c r="X314" s="256">
        <f t="shared" si="74"/>
        <v>5.6550000000000002</v>
      </c>
      <c r="Y314" s="326"/>
      <c r="Z314" s="256">
        <f t="shared" si="63"/>
        <v>3.6453856324371969</v>
      </c>
      <c r="AA314" s="256">
        <f t="shared" si="64"/>
        <v>1.8276773909211108</v>
      </c>
      <c r="AB314" s="256">
        <f t="shared" si="65"/>
        <v>0.18193697664169234</v>
      </c>
      <c r="AC314" s="256"/>
      <c r="AG314" s="256"/>
      <c r="AH314" s="326"/>
    </row>
    <row r="315" spans="1:34" x14ac:dyDescent="0.2">
      <c r="A315" s="375">
        <f>+'IBNR+Freq'!B319</f>
        <v>7405</v>
      </c>
      <c r="B315" s="375">
        <f>+'IBNR+Freq'!C319</f>
        <v>3</v>
      </c>
      <c r="C315" s="256">
        <f>+'IBNR+Freq'!W319</f>
        <v>0</v>
      </c>
      <c r="D315" s="375">
        <f>+'IBNR+Freq'!J319</f>
        <v>311</v>
      </c>
      <c r="E315" s="256">
        <f>+'IBNR+Freq'!X319</f>
        <v>0</v>
      </c>
      <c r="F315" s="375">
        <f t="shared" si="66"/>
        <v>311</v>
      </c>
      <c r="G315" s="256">
        <f>+'IBNR+Freq'!Y319</f>
        <v>1.0376189214816787E-4</v>
      </c>
      <c r="H315" s="375">
        <f t="shared" si="67"/>
        <v>311</v>
      </c>
      <c r="I315" s="256">
        <f>++IFERROR(VLOOKUP($A315,UPP!$C$10:$V$329,13,FALSE),0)</f>
        <v>1.0798512792102068</v>
      </c>
      <c r="J315" s="257">
        <f t="shared" si="68"/>
        <v>311</v>
      </c>
      <c r="K315" s="256">
        <f>+IFERROR(VLOOKUP($A315,UPP!$C$10:$V$329,14,FALSE),0)</f>
        <v>0.22194252749088708</v>
      </c>
      <c r="L315" s="257">
        <f t="shared" si="69"/>
        <v>311</v>
      </c>
      <c r="M315" s="256">
        <f>+IFERROR(VLOOKUP($A315,UPP!$C$10:$V$329,15,FALSE),0)</f>
        <v>2.663310329890645E-2</v>
      </c>
      <c r="N315" s="257">
        <f t="shared" si="70"/>
        <v>311</v>
      </c>
      <c r="O315" s="376">
        <f t="shared" si="75"/>
        <v>0</v>
      </c>
      <c r="P315" s="376">
        <f t="shared" si="76"/>
        <v>0</v>
      </c>
      <c r="Q315" s="376">
        <f t="shared" si="77"/>
        <v>1.0363737787759007E-4</v>
      </c>
      <c r="R315" s="256">
        <f>+O315*VLOOKUP($A315,UPP!$C318:$AC631,25,FALSE)+I315*(1-VLOOKUP($A315,UPP!$C318:$AC631,25,FALSE))</f>
        <v>1.0798512792102068</v>
      </c>
      <c r="S315" s="256">
        <f>+P315*VLOOKUP($A315,UPP!$C318:$AC631,26,FALSE)+K315*(1-VLOOKUP($A315,UPP!$C318:$AC631,26,FALSE))</f>
        <v>0.22194252749088708</v>
      </c>
      <c r="T315" s="256">
        <f>+Q315*VLOOKUP($A315,UPP!$C318:$AC631,27,FALSE)+M315*(1-VLOOKUP($A315,UPP!$C318:$AC631,27,FALSE))</f>
        <v>2.663310329890645E-2</v>
      </c>
      <c r="U315" s="256">
        <f t="shared" si="71"/>
        <v>1.3284269100000003</v>
      </c>
      <c r="V315" s="469">
        <f t="shared" si="72"/>
        <v>1.0363737787759007E-4</v>
      </c>
      <c r="W315" s="469">
        <f t="shared" si="73"/>
        <v>1.3284269100000003</v>
      </c>
      <c r="X315" s="256">
        <f t="shared" si="74"/>
        <v>1.3280000000000001</v>
      </c>
      <c r="Y315" s="326"/>
      <c r="Z315" s="256">
        <f t="shared" si="63"/>
        <v>1.0795042527339005</v>
      </c>
      <c r="AA315" s="256">
        <f t="shared" si="64"/>
        <v>0.22187120291616041</v>
      </c>
      <c r="AB315" s="256">
        <f t="shared" si="65"/>
        <v>2.6624544349939251E-2</v>
      </c>
      <c r="AC315" s="256"/>
      <c r="AG315" s="256"/>
      <c r="AH315" s="326"/>
    </row>
    <row r="316" spans="1:34" x14ac:dyDescent="0.2">
      <c r="A316" s="375">
        <f>+'IBNR+Freq'!B320</f>
        <v>7413</v>
      </c>
      <c r="B316" s="375">
        <f>+'IBNR+Freq'!C320</f>
        <v>3</v>
      </c>
      <c r="C316" s="256">
        <f>+'IBNR+Freq'!W320</f>
        <v>0</v>
      </c>
      <c r="D316" s="375">
        <f>+'IBNR+Freq'!J320</f>
        <v>165</v>
      </c>
      <c r="E316" s="256">
        <f>+'IBNR+Freq'!X320</f>
        <v>0</v>
      </c>
      <c r="F316" s="375">
        <f t="shared" si="66"/>
        <v>165</v>
      </c>
      <c r="G316" s="256">
        <f>+'IBNR+Freq'!Y320</f>
        <v>7.5700401743869212E-4</v>
      </c>
      <c r="H316" s="375">
        <f t="shared" si="67"/>
        <v>165</v>
      </c>
      <c r="I316" s="256">
        <f>++IFERROR(VLOOKUP($A316,UPP!$C$10:$V$329,13,FALSE),0)</f>
        <v>0.31717957483651232</v>
      </c>
      <c r="J316" s="257">
        <f t="shared" si="68"/>
        <v>165</v>
      </c>
      <c r="K316" s="256">
        <f>+IFERROR(VLOOKUP($A316,UPP!$C$10:$V$329,14,FALSE),0)</f>
        <v>0.20452889460490464</v>
      </c>
      <c r="L316" s="257">
        <f t="shared" si="69"/>
        <v>165</v>
      </c>
      <c r="M316" s="256">
        <f>+IFERROR(VLOOKUP($A316,UPP!$C$10:$V$329,15,FALSE),0)</f>
        <v>6.4714220558583113E-2</v>
      </c>
      <c r="N316" s="257">
        <f t="shared" si="70"/>
        <v>165</v>
      </c>
      <c r="O316" s="376">
        <f t="shared" si="75"/>
        <v>0</v>
      </c>
      <c r="P316" s="376">
        <f t="shared" si="76"/>
        <v>0</v>
      </c>
      <c r="Q316" s="376">
        <f t="shared" si="77"/>
        <v>7.5609561261776568E-4</v>
      </c>
      <c r="R316" s="256">
        <f>+O316*VLOOKUP($A316,UPP!$C319:$AC632,25,FALSE)+I316*(1-VLOOKUP($A316,UPP!$C319:$AC632,25,FALSE))</f>
        <v>0.31717957483651232</v>
      </c>
      <c r="S316" s="256">
        <f>+P316*VLOOKUP($A316,UPP!$C319:$AC632,26,FALSE)+K316*(1-VLOOKUP($A316,UPP!$C319:$AC632,26,FALSE))</f>
        <v>0.20452889460490464</v>
      </c>
      <c r="T316" s="256">
        <f>+Q316*VLOOKUP($A316,UPP!$C319:$AC632,27,FALSE)+M316*(1-VLOOKUP($A316,UPP!$C319:$AC632,27,FALSE))</f>
        <v>6.4714220558583113E-2</v>
      </c>
      <c r="U316" s="256">
        <f t="shared" si="71"/>
        <v>0.58642269000000002</v>
      </c>
      <c r="V316" s="469">
        <f t="shared" si="72"/>
        <v>7.5609561261776568E-4</v>
      </c>
      <c r="W316" s="469">
        <f t="shared" si="73"/>
        <v>0.58642269000000002</v>
      </c>
      <c r="X316" s="256">
        <f t="shared" si="74"/>
        <v>0.58599999999999997</v>
      </c>
      <c r="Y316" s="326"/>
      <c r="Z316" s="256">
        <f t="shared" si="63"/>
        <v>0.31695095367847415</v>
      </c>
      <c r="AA316" s="256">
        <f t="shared" si="64"/>
        <v>0.20438147138964577</v>
      </c>
      <c r="AB316" s="256">
        <f t="shared" si="65"/>
        <v>6.4667574931880106E-2</v>
      </c>
      <c r="AC316" s="256"/>
      <c r="AG316" s="256"/>
      <c r="AH316" s="326"/>
    </row>
    <row r="317" spans="1:34" x14ac:dyDescent="0.2">
      <c r="A317" s="375">
        <f>+'IBNR+Freq'!B321</f>
        <v>7421</v>
      </c>
      <c r="B317" s="375">
        <f>+'IBNR+Freq'!C321</f>
        <v>3</v>
      </c>
      <c r="C317" s="256">
        <f>+'IBNR+Freq'!W321</f>
        <v>1.9417506302994976</v>
      </c>
      <c r="D317" s="375">
        <f>+'IBNR+Freq'!J321</f>
        <v>26506</v>
      </c>
      <c r="E317" s="256">
        <f>+'IBNR+Freq'!X321</f>
        <v>0</v>
      </c>
      <c r="F317" s="375">
        <f t="shared" si="66"/>
        <v>26506</v>
      </c>
      <c r="G317" s="256">
        <f>+'IBNR+Freq'!Y321</f>
        <v>1.2856696677035411E-4</v>
      </c>
      <c r="H317" s="375">
        <f t="shared" si="67"/>
        <v>26506</v>
      </c>
      <c r="I317" s="256">
        <f>++IFERROR(VLOOKUP($A317,UPP!$C$10:$V$329,13,FALSE),0)</f>
        <v>0.61042531901455777</v>
      </c>
      <c r="J317" s="257">
        <f t="shared" si="68"/>
        <v>26506</v>
      </c>
      <c r="K317" s="256">
        <f>+IFERROR(VLOOKUP($A317,UPP!$C$10:$V$329,14,FALSE),0)</f>
        <v>6.6419335229563267E-2</v>
      </c>
      <c r="L317" s="257">
        <f t="shared" si="69"/>
        <v>26506</v>
      </c>
      <c r="M317" s="256">
        <f>+IFERROR(VLOOKUP($A317,UPP!$C$10:$V$329,15,FALSE),0)</f>
        <v>2.9256135755879063E-2</v>
      </c>
      <c r="N317" s="257">
        <f t="shared" si="70"/>
        <v>26506</v>
      </c>
      <c r="O317" s="376">
        <f t="shared" si="75"/>
        <v>1.9394205295431381</v>
      </c>
      <c r="P317" s="376">
        <f t="shared" si="76"/>
        <v>0</v>
      </c>
      <c r="Q317" s="376">
        <f t="shared" si="77"/>
        <v>1.2841268641022968E-4</v>
      </c>
      <c r="R317" s="256">
        <f>+O317*VLOOKUP($A317,UPP!$C320:$AC633,25,FALSE)+I317*(1-VLOOKUP($A317,UPP!$C320:$AC633,25,FALSE))</f>
        <v>0.62371527111984348</v>
      </c>
      <c r="S317" s="256">
        <f>+P317*VLOOKUP($A317,UPP!$C320:$AC633,26,FALSE)+K317*(1-VLOOKUP($A317,UPP!$C320:$AC633,26,FALSE))</f>
        <v>6.4426755172676362E-2</v>
      </c>
      <c r="T317" s="256">
        <f>+Q317*VLOOKUP($A317,UPP!$C320:$AC633,27,FALSE)+M317*(1-VLOOKUP($A317,UPP!$C320:$AC633,27,FALSE))</f>
        <v>2.8382304063794998E-2</v>
      </c>
      <c r="U317" s="256">
        <f t="shared" si="71"/>
        <v>0.70610079000000003</v>
      </c>
      <c r="V317" s="469">
        <f t="shared" si="72"/>
        <v>1.9395489422295484</v>
      </c>
      <c r="W317" s="469">
        <f t="shared" si="73"/>
        <v>0.71652433035631491</v>
      </c>
      <c r="X317" s="256">
        <f t="shared" si="74"/>
        <v>0.71699999999999997</v>
      </c>
      <c r="Y317" s="326"/>
      <c r="Z317" s="256">
        <f t="shared" si="63"/>
        <v>0.62412932882619798</v>
      </c>
      <c r="AA317" s="256">
        <f t="shared" si="64"/>
        <v>6.4469525320706822E-2</v>
      </c>
      <c r="AB317" s="256">
        <f t="shared" si="65"/>
        <v>2.8401145853095125E-2</v>
      </c>
      <c r="AC317" s="256"/>
      <c r="AG317" s="256"/>
      <c r="AH317" s="326"/>
    </row>
    <row r="318" spans="1:34" x14ac:dyDescent="0.2">
      <c r="A318" s="375">
        <f>+'IBNR+Freq'!B322</f>
        <v>7424</v>
      </c>
      <c r="B318" s="375">
        <f>+'IBNR+Freq'!C322</f>
        <v>3</v>
      </c>
      <c r="C318" s="256">
        <f>+'IBNR+Freq'!W322</f>
        <v>0</v>
      </c>
      <c r="D318" s="375">
        <f>+'IBNR+Freq'!J322</f>
        <v>47467</v>
      </c>
      <c r="E318" s="256">
        <f>+'IBNR+Freq'!X322</f>
        <v>7.9691473500411836E-2</v>
      </c>
      <c r="F318" s="375">
        <f t="shared" si="66"/>
        <v>47467</v>
      </c>
      <c r="G318" s="256">
        <f>+'IBNR+Freq'!Y322</f>
        <v>1.8734032835581869E-2</v>
      </c>
      <c r="H318" s="375">
        <f t="shared" si="67"/>
        <v>47467</v>
      </c>
      <c r="I318" s="256">
        <f>++IFERROR(VLOOKUP($A318,UPP!$C$10:$V$329,13,FALSE),0)</f>
        <v>1.3858706601766702</v>
      </c>
      <c r="J318" s="257">
        <f t="shared" si="68"/>
        <v>47467</v>
      </c>
      <c r="K318" s="256">
        <f>+IFERROR(VLOOKUP($A318,UPP!$C$10:$V$329,14,FALSE),0)</f>
        <v>0.24969914518635045</v>
      </c>
      <c r="L318" s="257">
        <f t="shared" si="69"/>
        <v>47467</v>
      </c>
      <c r="M318" s="256">
        <f>+IFERROR(VLOOKUP($A318,UPP!$C$10:$V$329,15,FALSE),0)</f>
        <v>3.3939689636979679E-2</v>
      </c>
      <c r="N318" s="257">
        <f t="shared" si="70"/>
        <v>47467</v>
      </c>
      <c r="O318" s="376">
        <f t="shared" si="75"/>
        <v>0</v>
      </c>
      <c r="P318" s="376">
        <f t="shared" si="76"/>
        <v>7.9595843732211347E-2</v>
      </c>
      <c r="Q318" s="376">
        <f t="shared" si="77"/>
        <v>1.871155199617917E-2</v>
      </c>
      <c r="R318" s="256">
        <f>+O318*VLOOKUP($A318,UPP!$C321:$AC634,25,FALSE)+I318*(1-VLOOKUP($A318,UPP!$C321:$AC634,25,FALSE))</f>
        <v>1.3720119535749034</v>
      </c>
      <c r="S318" s="256">
        <f>+P318*VLOOKUP($A318,UPP!$C321:$AC634,26,FALSE)+K318*(1-VLOOKUP($A318,UPP!$C321:$AC634,26,FALSE))</f>
        <v>0.24289501312818487</v>
      </c>
      <c r="T318" s="256">
        <f>+Q318*VLOOKUP($A318,UPP!$C321:$AC634,27,FALSE)+M318*(1-VLOOKUP($A318,UPP!$C321:$AC634,27,FALSE))</f>
        <v>3.3178282754939656E-2</v>
      </c>
      <c r="U318" s="256">
        <f t="shared" si="71"/>
        <v>1.6695094950000002</v>
      </c>
      <c r="V318" s="469">
        <f t="shared" si="72"/>
        <v>9.830739572839052E-2</v>
      </c>
      <c r="W318" s="469">
        <f t="shared" si="73"/>
        <v>1.6480852494580278</v>
      </c>
      <c r="X318" s="256">
        <f t="shared" si="74"/>
        <v>1.6479999999999999</v>
      </c>
      <c r="Y318" s="326"/>
      <c r="Z318" s="256">
        <f t="shared" si="63"/>
        <v>1.3719409843847545</v>
      </c>
      <c r="AA318" s="256">
        <f t="shared" si="64"/>
        <v>0.24288244905224665</v>
      </c>
      <c r="AB318" s="256">
        <f t="shared" si="65"/>
        <v>3.3176566562998687E-2</v>
      </c>
      <c r="AC318" s="256"/>
      <c r="AG318" s="256"/>
      <c r="AH318" s="326"/>
    </row>
    <row r="319" spans="1:34" x14ac:dyDescent="0.2">
      <c r="A319" s="375">
        <f>+'IBNR+Freq'!B323</f>
        <v>7428</v>
      </c>
      <c r="B319" s="375">
        <f>+'IBNR+Freq'!C323</f>
        <v>3</v>
      </c>
      <c r="C319" s="256">
        <f>+'IBNR+Freq'!W323</f>
        <v>0.89490663190436848</v>
      </c>
      <c r="D319" s="375">
        <f>+'IBNR+Freq'!J323</f>
        <v>260155</v>
      </c>
      <c r="E319" s="256">
        <f>+'IBNR+Freq'!X323</f>
        <v>0.37645248918629665</v>
      </c>
      <c r="F319" s="375">
        <f t="shared" si="66"/>
        <v>260155</v>
      </c>
      <c r="G319" s="256">
        <f>+'IBNR+Freq'!Y323</f>
        <v>7.6919931295316754E-2</v>
      </c>
      <c r="H319" s="375">
        <f t="shared" si="67"/>
        <v>260155</v>
      </c>
      <c r="I319" s="256">
        <f>++IFERROR(VLOOKUP($A319,UPP!$C$10:$V$329,13,FALSE),0)</f>
        <v>0.72495186113609478</v>
      </c>
      <c r="J319" s="257">
        <f t="shared" si="68"/>
        <v>260155</v>
      </c>
      <c r="K319" s="256">
        <f>+IFERROR(VLOOKUP($A319,UPP!$C$10:$V$329,14,FALSE),0)</f>
        <v>0.56187805718343198</v>
      </c>
      <c r="L319" s="257">
        <f t="shared" si="69"/>
        <v>260155</v>
      </c>
      <c r="M319" s="256">
        <f>+IFERROR(VLOOKUP($A319,UPP!$C$10:$V$329,15,FALSE),0)</f>
        <v>7.7500421680473386E-2</v>
      </c>
      <c r="N319" s="257">
        <f t="shared" si="70"/>
        <v>260155</v>
      </c>
      <c r="O319" s="376">
        <f t="shared" si="75"/>
        <v>0.89383274394608325</v>
      </c>
      <c r="P319" s="376">
        <f t="shared" si="76"/>
        <v>0.37600074619927309</v>
      </c>
      <c r="Q319" s="376">
        <f t="shared" si="77"/>
        <v>7.6827627377762372E-2</v>
      </c>
      <c r="R319" s="256">
        <f>+O319*VLOOKUP($A319,UPP!$C322:$AC635,25,FALSE)+I319*(1-VLOOKUP($A319,UPP!$C322:$AC635,25,FALSE))</f>
        <v>0.7317070964484943</v>
      </c>
      <c r="S319" s="256">
        <f>+P319*VLOOKUP($A319,UPP!$C322:$AC635,26,FALSE)+K319*(1-VLOOKUP($A319,UPP!$C322:$AC635,26,FALSE))</f>
        <v>0.53957277986533292</v>
      </c>
      <c r="T319" s="256">
        <f>+Q319*VLOOKUP($A319,UPP!$C322:$AC635,27,FALSE)+M319*(1-VLOOKUP($A319,UPP!$C322:$AC635,27,FALSE))</f>
        <v>7.7406230478093849E-2</v>
      </c>
      <c r="U319" s="256">
        <f t="shared" si="71"/>
        <v>1.36433034</v>
      </c>
      <c r="V319" s="469">
        <f t="shared" si="72"/>
        <v>1.3466611175231187</v>
      </c>
      <c r="W319" s="469">
        <f t="shared" si="73"/>
        <v>1.3486861067919209</v>
      </c>
      <c r="X319" s="256">
        <f t="shared" si="74"/>
        <v>1.349</v>
      </c>
      <c r="Y319" s="326"/>
      <c r="Z319" s="256">
        <f t="shared" si="63"/>
        <v>0.73187739396006624</v>
      </c>
      <c r="AA319" s="256">
        <f t="shared" si="64"/>
        <v>0.53969836003555283</v>
      </c>
      <c r="AB319" s="256">
        <f t="shared" si="65"/>
        <v>7.7424246004381039E-2</v>
      </c>
      <c r="AC319" s="256"/>
      <c r="AG319" s="256"/>
      <c r="AH319" s="326"/>
    </row>
    <row r="320" spans="1:34" x14ac:dyDescent="0.2">
      <c r="A320" s="375">
        <f>+'IBNR+Freq'!B324</f>
        <v>7445</v>
      </c>
      <c r="B320" s="375">
        <f>+'IBNR+Freq'!C324</f>
        <v>3</v>
      </c>
      <c r="C320" s="256">
        <f>+'IBNR+Freq'!W324</f>
        <v>0</v>
      </c>
      <c r="D320" s="375">
        <f>+'IBNR+Freq'!J324</f>
        <v>311</v>
      </c>
      <c r="E320" s="256">
        <f>+'IBNR+Freq'!X324</f>
        <v>0</v>
      </c>
      <c r="F320" s="375">
        <f t="shared" si="66"/>
        <v>311</v>
      </c>
      <c r="G320" s="256">
        <f>+'IBNR+Freq'!Y324</f>
        <v>7.5693124802341931E-5</v>
      </c>
      <c r="H320" s="375">
        <f t="shared" si="67"/>
        <v>311</v>
      </c>
      <c r="I320" s="256">
        <f>++IFERROR(VLOOKUP($A320,UPP!$C$10:$V$329,13,FALSE),0)</f>
        <v>0.16919026458866546</v>
      </c>
      <c r="J320" s="257">
        <f t="shared" si="68"/>
        <v>311</v>
      </c>
      <c r="K320" s="256">
        <f>+IFERROR(VLOOKUP($A320,UPP!$C$10:$V$329,14,FALSE),0)</f>
        <v>0.25419015828153563</v>
      </c>
      <c r="L320" s="257">
        <f t="shared" si="69"/>
        <v>311</v>
      </c>
      <c r="M320" s="256">
        <f>+IFERROR(VLOOKUP($A320,UPP!$C$10:$V$329,15,FALSE),0)</f>
        <v>1.9428547129798905E-2</v>
      </c>
      <c r="N320" s="257">
        <f t="shared" si="70"/>
        <v>311</v>
      </c>
      <c r="O320" s="376">
        <f t="shared" si="75"/>
        <v>0</v>
      </c>
      <c r="P320" s="376">
        <f t="shared" si="76"/>
        <v>0</v>
      </c>
      <c r="Q320" s="376">
        <f t="shared" si="77"/>
        <v>7.5602293052579123E-5</v>
      </c>
      <c r="R320" s="256">
        <f>+O320*VLOOKUP($A320,UPP!$C323:$AC636,25,FALSE)+I320*(1-VLOOKUP($A320,UPP!$C323:$AC636,25,FALSE))</f>
        <v>0.16919026458866546</v>
      </c>
      <c r="S320" s="256">
        <f>+P320*VLOOKUP($A320,UPP!$C323:$AC636,26,FALSE)+K320*(1-VLOOKUP($A320,UPP!$C323:$AC636,26,FALSE))</f>
        <v>0.25419015828153563</v>
      </c>
      <c r="T320" s="256">
        <f>+Q320*VLOOKUP($A320,UPP!$C323:$AC636,27,FALSE)+M320*(1-VLOOKUP($A320,UPP!$C323:$AC636,27,FALSE))</f>
        <v>1.9428547129798905E-2</v>
      </c>
      <c r="U320" s="256">
        <f t="shared" si="71"/>
        <v>0.44280896999999997</v>
      </c>
      <c r="V320" s="469">
        <f t="shared" si="72"/>
        <v>7.5602293052579123E-5</v>
      </c>
      <c r="W320" s="469">
        <f t="shared" si="73"/>
        <v>0.44280896999999997</v>
      </c>
      <c r="X320" s="256">
        <f t="shared" si="74"/>
        <v>0.443</v>
      </c>
      <c r="Y320" s="326"/>
      <c r="Z320" s="256">
        <f t="shared" si="63"/>
        <v>0.16926325411334556</v>
      </c>
      <c r="AA320" s="256">
        <f t="shared" si="64"/>
        <v>0.25429981718464351</v>
      </c>
      <c r="AB320" s="256">
        <f t="shared" si="65"/>
        <v>1.9436928702010973E-2</v>
      </c>
      <c r="AC320" s="256"/>
      <c r="AG320" s="256"/>
      <c r="AH320" s="326"/>
    </row>
    <row r="321" spans="1:34" x14ac:dyDescent="0.2">
      <c r="A321" s="375">
        <f>+'IBNR+Freq'!B325</f>
        <v>7453</v>
      </c>
      <c r="B321" s="375">
        <f>+'IBNR+Freq'!C325</f>
        <v>3</v>
      </c>
      <c r="C321" s="256">
        <f>+'IBNR+Freq'!W325</f>
        <v>0</v>
      </c>
      <c r="D321" s="375">
        <f>+'IBNR+Freq'!J325</f>
        <v>165</v>
      </c>
      <c r="E321" s="256">
        <f>+'IBNR+Freq'!X325</f>
        <v>0</v>
      </c>
      <c r="F321" s="375">
        <f t="shared" ref="F321:F322" si="78">++D321</f>
        <v>165</v>
      </c>
      <c r="G321" s="256">
        <f>+'IBNR+Freq'!Y325</f>
        <v>1.8374369999999996E-5</v>
      </c>
      <c r="H321" s="375">
        <f t="shared" ref="H321:H322" si="79">+F321</f>
        <v>165</v>
      </c>
      <c r="I321" s="256">
        <f>++IFERROR(VLOOKUP($A321,UPP!$C$10:$V$329,13,FALSE),0)</f>
        <v>0.10131499153125</v>
      </c>
      <c r="J321" s="257">
        <f t="shared" ref="J321:J322" si="80">+D321</f>
        <v>165</v>
      </c>
      <c r="K321" s="256">
        <f>+IFERROR(VLOOKUP($A321,UPP!$C$10:$V$329,14,FALSE),0)</f>
        <v>2.277623840625E-2</v>
      </c>
      <c r="L321" s="257">
        <f t="shared" ref="L321:L322" si="81">+D321</f>
        <v>165</v>
      </c>
      <c r="M321" s="256">
        <f>+IFERROR(VLOOKUP($A321,UPP!$C$10:$V$329,15,FALSE),0)</f>
        <v>1.5707750624999999E-3</v>
      </c>
      <c r="N321" s="257">
        <f t="shared" ref="N321:N322" si="82">+D321</f>
        <v>165</v>
      </c>
      <c r="O321" s="376">
        <f t="shared" ref="O321:O322" si="83">+(C321*$P$3)</f>
        <v>0</v>
      </c>
      <c r="P321" s="376">
        <f t="shared" ref="P321:P322" si="84">+(E321*$P$3)</f>
        <v>0</v>
      </c>
      <c r="Q321" s="376">
        <f t="shared" ref="Q321:Q322" si="85">+(G321*$P$3)</f>
        <v>1.8352320755999997E-5</v>
      </c>
      <c r="R321" s="256">
        <f>+O321*VLOOKUP($A321,UPP!$C324:$AC637,25,FALSE)+I321*(1-VLOOKUP($A321,UPP!$C324:$AC637,25,FALSE))</f>
        <v>0.10131499153125</v>
      </c>
      <c r="S321" s="256">
        <f>+P321*VLOOKUP($A321,UPP!$C324:$AC637,26,FALSE)+K321*(1-VLOOKUP($A321,UPP!$C324:$AC637,26,FALSE))</f>
        <v>2.277623840625E-2</v>
      </c>
      <c r="T321" s="256">
        <f>+Q321*VLOOKUP($A321,UPP!$C324:$AC637,27,FALSE)+M321*(1-VLOOKUP($A321,UPP!$C324:$AC637,27,FALSE))</f>
        <v>1.5707750624999999E-3</v>
      </c>
      <c r="U321" s="256">
        <f t="shared" ref="U321:U322" si="86">+I321+K321+M321</f>
        <v>0.12566200499999999</v>
      </c>
      <c r="V321" s="469">
        <f t="shared" ref="V321:V322" si="87">+O321+P321+Q321</f>
        <v>1.8352320755999997E-5</v>
      </c>
      <c r="W321" s="469">
        <f t="shared" ref="W321:W322" si="88">+R321+S321+T321</f>
        <v>0.12566200499999999</v>
      </c>
      <c r="X321" s="256">
        <f t="shared" si="74"/>
        <v>0.126</v>
      </c>
      <c r="Y321" s="326"/>
      <c r="Z321" s="256">
        <f t="shared" si="63"/>
        <v>0.1015875</v>
      </c>
      <c r="AA321" s="256">
        <f t="shared" si="64"/>
        <v>2.28375E-2</v>
      </c>
      <c r="AB321" s="256">
        <f t="shared" si="65"/>
        <v>1.575E-3</v>
      </c>
      <c r="AC321" s="256"/>
      <c r="AG321" s="256"/>
      <c r="AH321" s="326"/>
    </row>
    <row r="322" spans="1:34" x14ac:dyDescent="0.2">
      <c r="A322" s="375">
        <f>+'IBNR+Freq'!B326</f>
        <v>9108</v>
      </c>
      <c r="B322" s="375">
        <f>+'IBNR+Freq'!C326</f>
        <v>3</v>
      </c>
      <c r="C322" s="256">
        <f>+'IBNR+Freq'!W326</f>
        <v>0</v>
      </c>
      <c r="D322" s="375">
        <f>+'IBNR+Freq'!J326</f>
        <v>129</v>
      </c>
      <c r="E322" s="256">
        <f>+'IBNR+Freq'!X326</f>
        <v>0</v>
      </c>
      <c r="F322" s="375">
        <f t="shared" si="78"/>
        <v>129</v>
      </c>
      <c r="G322" s="256">
        <f>+'IBNR+Freq'!Y326</f>
        <v>0</v>
      </c>
      <c r="H322" s="375">
        <f t="shared" si="79"/>
        <v>129</v>
      </c>
      <c r="I322" s="256">
        <f>++IFERROR(VLOOKUP($A322,UPP!$C$10:$V$329,13,FALSE),0)</f>
        <v>59.827382318664505</v>
      </c>
      <c r="J322" s="257">
        <f t="shared" si="80"/>
        <v>129</v>
      </c>
      <c r="K322" s="256">
        <f>+IFERROR(VLOOKUP($A322,UPP!$C$10:$V$329,14,FALSE),0)</f>
        <v>1.166768133549316E-2</v>
      </c>
      <c r="L322" s="257">
        <f t="shared" si="81"/>
        <v>129</v>
      </c>
      <c r="M322" s="256">
        <f>+IFERROR(VLOOKUP($A322,UPP!$C$10:$V$329,15,FALSE),0)</f>
        <v>0</v>
      </c>
      <c r="N322" s="257">
        <f t="shared" si="82"/>
        <v>129</v>
      </c>
      <c r="O322" s="376">
        <f t="shared" si="83"/>
        <v>0</v>
      </c>
      <c r="P322" s="376">
        <f t="shared" si="84"/>
        <v>0</v>
      </c>
      <c r="Q322" s="376">
        <f t="shared" si="85"/>
        <v>0</v>
      </c>
      <c r="R322" s="256">
        <f>+O322*VLOOKUP($A322,UPP!$C325:$AC638,25,FALSE)+I322*(1-VLOOKUP($A322,UPP!$C325:$AC638,25,FALSE))</f>
        <v>59.827382318664505</v>
      </c>
      <c r="S322" s="256">
        <f>+P322*VLOOKUP($A322,UPP!$C325:$AC638,26,FALSE)+K322*(1-VLOOKUP($A322,UPP!$C325:$AC638,26,FALSE))</f>
        <v>1.166768133549316E-2</v>
      </c>
      <c r="T322" s="256">
        <f>+Q322*VLOOKUP($A322,UPP!$C325:$AC638,27,FALSE)+M322*(1-VLOOKUP($A322,UPP!$C325:$AC638,27,FALSE))</f>
        <v>0</v>
      </c>
      <c r="U322" s="256">
        <f t="shared" si="86"/>
        <v>59.83905</v>
      </c>
      <c r="V322" s="469">
        <f t="shared" si="87"/>
        <v>0</v>
      </c>
      <c r="W322" s="469">
        <f t="shared" si="88"/>
        <v>59.83905</v>
      </c>
      <c r="X322" s="256">
        <f t="shared" si="74"/>
        <v>59.838999999999999</v>
      </c>
      <c r="Y322" s="326"/>
      <c r="Z322" s="256">
        <f t="shared" si="63"/>
        <v>59.827332328413718</v>
      </c>
      <c r="AA322" s="256">
        <f t="shared" si="64"/>
        <v>1.1667671586273097E-2</v>
      </c>
      <c r="AB322" s="256">
        <f t="shared" si="65"/>
        <v>0</v>
      </c>
      <c r="AC322" s="256"/>
      <c r="AG322" s="256"/>
      <c r="AH322" s="326"/>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600CC-521A-4150-864E-11E9F81F6E44}">
  <dimension ref="A1:V3156"/>
  <sheetViews>
    <sheetView workbookViewId="0">
      <pane xSplit="4" ySplit="1" topLeftCell="L2" activePane="bottomRight" state="frozen"/>
      <selection activeCell="P35" sqref="P35"/>
      <selection pane="topRight" activeCell="P35" sqref="P35"/>
      <selection pane="bottomLeft" activeCell="P35" sqref="P35"/>
      <selection pane="bottomRight" activeCell="P35" sqref="P35"/>
    </sheetView>
  </sheetViews>
  <sheetFormatPr defaultRowHeight="10.5" x14ac:dyDescent="0.15"/>
  <cols>
    <col min="1" max="1" width="9.33203125" style="405"/>
    <col min="2" max="2" width="15.33203125" style="411" bestFit="1" customWidth="1"/>
    <col min="3" max="3" width="13.83203125" style="414" bestFit="1" customWidth="1"/>
    <col min="4" max="4" width="33" style="411" bestFit="1" customWidth="1"/>
    <col min="5" max="5" width="5.83203125" style="413" bestFit="1" customWidth="1"/>
    <col min="6" max="6" width="10" style="14" bestFit="1" customWidth="1"/>
    <col min="7" max="7" width="7.5" style="14" bestFit="1" customWidth="1"/>
    <col min="8" max="8" width="9.6640625" style="14" bestFit="1" customWidth="1"/>
    <col min="9" max="9" width="9.5" style="14" bestFit="1" customWidth="1"/>
    <col min="10" max="10" width="10" style="14" bestFit="1" customWidth="1"/>
    <col min="11" max="11" width="10" style="14" customWidth="1"/>
    <col min="12" max="12" width="12.5" style="14" bestFit="1" customWidth="1"/>
    <col min="13" max="13" width="10" style="14" bestFit="1" customWidth="1"/>
    <col min="14" max="14" width="12.33203125" style="14" bestFit="1" customWidth="1"/>
    <col min="15" max="15" width="12.1640625" style="14" bestFit="1" customWidth="1"/>
    <col min="16" max="16" width="12.5" style="14" bestFit="1" customWidth="1"/>
    <col min="17" max="17" width="11.1640625" style="14" bestFit="1" customWidth="1"/>
    <col min="18" max="18" width="10" style="14" bestFit="1" customWidth="1"/>
    <col min="19" max="19" width="10.83203125" style="14" bestFit="1" customWidth="1"/>
    <col min="20" max="20" width="10.6640625" style="14" bestFit="1" customWidth="1"/>
    <col min="21" max="21" width="11.1640625" style="14" bestFit="1" customWidth="1"/>
    <col min="22" max="22" width="9.83203125" style="14" bestFit="1" customWidth="1"/>
    <col min="23" max="16384" width="9.33203125" style="405"/>
  </cols>
  <sheetData>
    <row r="1" spans="1:22" x14ac:dyDescent="0.15">
      <c r="A1" s="370"/>
      <c r="B1" s="411" t="s">
        <v>844</v>
      </c>
      <c r="C1" s="414" t="s">
        <v>845</v>
      </c>
      <c r="D1" s="411" t="s">
        <v>846</v>
      </c>
      <c r="E1" s="413" t="s">
        <v>680</v>
      </c>
      <c r="F1" s="14" t="s">
        <v>849</v>
      </c>
      <c r="G1" s="14" t="s">
        <v>850</v>
      </c>
      <c r="H1" s="14" t="s">
        <v>851</v>
      </c>
      <c r="I1" s="14" t="s">
        <v>852</v>
      </c>
      <c r="J1" s="14" t="s">
        <v>853</v>
      </c>
      <c r="K1" s="14" t="s">
        <v>1562</v>
      </c>
      <c r="L1" s="14" t="s">
        <v>854</v>
      </c>
      <c r="M1" s="14" t="s">
        <v>855</v>
      </c>
      <c r="N1" s="14" t="s">
        <v>856</v>
      </c>
      <c r="O1" s="14" t="s">
        <v>857</v>
      </c>
      <c r="P1" s="14" t="s">
        <v>858</v>
      </c>
      <c r="Q1" s="14" t="s">
        <v>859</v>
      </c>
      <c r="R1" s="14" t="s">
        <v>860</v>
      </c>
      <c r="S1" s="14" t="s">
        <v>861</v>
      </c>
      <c r="T1" s="14" t="s">
        <v>862</v>
      </c>
      <c r="U1" s="14" t="s">
        <v>863</v>
      </c>
      <c r="V1" s="14" t="s">
        <v>864</v>
      </c>
    </row>
    <row r="2" spans="1:22" ht="15" x14ac:dyDescent="0.25">
      <c r="A2" s="370" t="str">
        <f t="shared" ref="A2:A65" si="0">+VALUE(C2)&amp;E2</f>
        <v>52014</v>
      </c>
      <c r="B2" s="411" t="s">
        <v>865</v>
      </c>
      <c r="C2" s="415">
        <v>5</v>
      </c>
      <c r="D2" s="415" t="s">
        <v>64</v>
      </c>
      <c r="E2" s="415">
        <v>2014</v>
      </c>
      <c r="F2" s="417"/>
      <c r="G2" s="417"/>
      <c r="H2" s="417">
        <v>1</v>
      </c>
      <c r="I2" s="417">
        <v>2</v>
      </c>
      <c r="J2" s="417">
        <v>3</v>
      </c>
      <c r="K2" s="417">
        <v>3</v>
      </c>
      <c r="L2" s="417"/>
      <c r="M2" s="417"/>
      <c r="N2" s="417">
        <v>170025</v>
      </c>
      <c r="O2" s="417">
        <v>77897</v>
      </c>
      <c r="P2" s="417">
        <v>43927</v>
      </c>
      <c r="Q2" s="416"/>
      <c r="R2" s="416"/>
      <c r="S2" s="416">
        <v>119676</v>
      </c>
      <c r="T2" s="416">
        <v>38165</v>
      </c>
      <c r="U2" s="416">
        <v>48379</v>
      </c>
      <c r="V2" s="416">
        <v>5428</v>
      </c>
    </row>
    <row r="3" spans="1:22" ht="15" x14ac:dyDescent="0.25">
      <c r="A3" s="370" t="str">
        <f t="shared" si="0"/>
        <v>52015</v>
      </c>
      <c r="B3" s="411" t="s">
        <v>865</v>
      </c>
      <c r="C3" s="415">
        <v>5</v>
      </c>
      <c r="D3" s="415" t="s">
        <v>64</v>
      </c>
      <c r="E3" s="415">
        <v>2015</v>
      </c>
      <c r="F3" s="417"/>
      <c r="G3" s="417"/>
      <c r="H3" s="417">
        <v>1</v>
      </c>
      <c r="I3" s="417">
        <v>1</v>
      </c>
      <c r="J3" s="417">
        <v>2</v>
      </c>
      <c r="K3" s="417">
        <v>3</v>
      </c>
      <c r="L3" s="417"/>
      <c r="M3" s="417"/>
      <c r="N3" s="417">
        <v>90792</v>
      </c>
      <c r="O3" s="417">
        <v>53727</v>
      </c>
      <c r="P3" s="417">
        <v>15217</v>
      </c>
      <c r="Q3" s="416"/>
      <c r="R3" s="416"/>
      <c r="S3" s="416">
        <v>29620</v>
      </c>
      <c r="T3" s="416">
        <v>96099</v>
      </c>
      <c r="U3" s="416">
        <v>18797</v>
      </c>
      <c r="V3" s="416">
        <v>26889</v>
      </c>
    </row>
    <row r="4" spans="1:22" ht="15" x14ac:dyDescent="0.25">
      <c r="A4" s="370" t="str">
        <f t="shared" si="0"/>
        <v>52016</v>
      </c>
      <c r="B4" s="411" t="s">
        <v>865</v>
      </c>
      <c r="C4" s="415">
        <v>5</v>
      </c>
      <c r="D4" s="415" t="s">
        <v>64</v>
      </c>
      <c r="E4" s="415">
        <v>2016</v>
      </c>
      <c r="F4" s="417"/>
      <c r="G4" s="417"/>
      <c r="H4" s="417">
        <v>2</v>
      </c>
      <c r="I4" s="417">
        <v>4</v>
      </c>
      <c r="J4" s="417">
        <v>8</v>
      </c>
      <c r="K4" s="417">
        <v>3</v>
      </c>
      <c r="L4" s="417"/>
      <c r="M4" s="417"/>
      <c r="N4" s="417">
        <v>277946</v>
      </c>
      <c r="O4" s="417">
        <v>127238</v>
      </c>
      <c r="P4" s="417">
        <v>66028</v>
      </c>
      <c r="Q4" s="416"/>
      <c r="R4" s="416"/>
      <c r="S4" s="416">
        <v>274630</v>
      </c>
      <c r="T4" s="416">
        <v>106849</v>
      </c>
      <c r="U4" s="416">
        <v>116381</v>
      </c>
      <c r="V4" s="416">
        <v>5789</v>
      </c>
    </row>
    <row r="5" spans="1:22" ht="15" x14ac:dyDescent="0.25">
      <c r="A5" s="370" t="str">
        <f t="shared" si="0"/>
        <v>52017</v>
      </c>
      <c r="B5" s="411" t="s">
        <v>865</v>
      </c>
      <c r="C5" s="415">
        <v>5</v>
      </c>
      <c r="D5" s="415" t="s">
        <v>64</v>
      </c>
      <c r="E5" s="415">
        <v>2017</v>
      </c>
      <c r="F5" s="417"/>
      <c r="G5" s="417"/>
      <c r="H5" s="417"/>
      <c r="I5" s="417">
        <v>1</v>
      </c>
      <c r="J5" s="417">
        <v>5</v>
      </c>
      <c r="K5" s="417">
        <v>6</v>
      </c>
      <c r="L5" s="417"/>
      <c r="M5" s="417"/>
      <c r="N5" s="417"/>
      <c r="O5" s="417">
        <v>19786</v>
      </c>
      <c r="P5" s="417">
        <v>59277</v>
      </c>
      <c r="Q5" s="416"/>
      <c r="R5" s="416"/>
      <c r="S5" s="416"/>
      <c r="T5" s="416">
        <v>65795</v>
      </c>
      <c r="U5" s="416">
        <v>76492</v>
      </c>
      <c r="V5" s="416">
        <v>33777</v>
      </c>
    </row>
    <row r="6" spans="1:22" ht="15" x14ac:dyDescent="0.25">
      <c r="A6" s="370" t="str">
        <f t="shared" si="0"/>
        <v>52018</v>
      </c>
      <c r="B6" s="411" t="s">
        <v>865</v>
      </c>
      <c r="C6" s="415">
        <v>5</v>
      </c>
      <c r="D6" s="415" t="s">
        <v>64</v>
      </c>
      <c r="E6" s="415">
        <v>2018</v>
      </c>
      <c r="F6" s="417">
        <v>1</v>
      </c>
      <c r="G6" s="417"/>
      <c r="H6" s="417">
        <v>1</v>
      </c>
      <c r="I6" s="417">
        <v>1</v>
      </c>
      <c r="J6" s="417">
        <v>7</v>
      </c>
      <c r="K6" s="417">
        <v>4</v>
      </c>
      <c r="L6" s="417">
        <v>1141573</v>
      </c>
      <c r="M6" s="417"/>
      <c r="N6" s="417">
        <v>156215</v>
      </c>
      <c r="O6" s="417">
        <v>34762</v>
      </c>
      <c r="P6" s="417">
        <v>104978</v>
      </c>
      <c r="Q6" s="416">
        <v>20000</v>
      </c>
      <c r="R6" s="416"/>
      <c r="S6" s="416">
        <v>114274</v>
      </c>
      <c r="T6" s="416">
        <v>62500</v>
      </c>
      <c r="U6" s="416">
        <v>109618</v>
      </c>
      <c r="V6" s="416">
        <v>9737</v>
      </c>
    </row>
    <row r="7" spans="1:22" ht="15" x14ac:dyDescent="0.25">
      <c r="A7" s="370" t="str">
        <f t="shared" si="0"/>
        <v>62014</v>
      </c>
      <c r="B7" s="411" t="s">
        <v>865</v>
      </c>
      <c r="C7" s="415">
        <v>6</v>
      </c>
      <c r="D7" s="415" t="s">
        <v>869</v>
      </c>
      <c r="E7" s="415">
        <v>2014</v>
      </c>
      <c r="F7" s="417"/>
      <c r="G7" s="417"/>
      <c r="H7" s="417"/>
      <c r="I7" s="417"/>
      <c r="J7" s="417"/>
      <c r="K7" s="417">
        <v>5</v>
      </c>
      <c r="L7" s="417"/>
      <c r="M7" s="417"/>
      <c r="N7" s="417"/>
      <c r="O7" s="417"/>
      <c r="P7" s="417"/>
      <c r="Q7" s="416"/>
      <c r="R7" s="416"/>
      <c r="S7" s="416"/>
      <c r="T7" s="416"/>
      <c r="U7" s="416"/>
      <c r="V7" s="416">
        <v>28142</v>
      </c>
    </row>
    <row r="8" spans="1:22" ht="15" x14ac:dyDescent="0.25">
      <c r="A8" s="370" t="str">
        <f t="shared" si="0"/>
        <v>62015</v>
      </c>
      <c r="B8" s="411" t="s">
        <v>865</v>
      </c>
      <c r="C8" s="415">
        <v>6</v>
      </c>
      <c r="D8" s="415" t="s">
        <v>869</v>
      </c>
      <c r="E8" s="415">
        <v>2015</v>
      </c>
      <c r="F8" s="417"/>
      <c r="G8" s="417"/>
      <c r="H8" s="417"/>
      <c r="I8" s="417"/>
      <c r="J8" s="417">
        <v>4</v>
      </c>
      <c r="K8" s="417">
        <v>4</v>
      </c>
      <c r="L8" s="417"/>
      <c r="M8" s="417"/>
      <c r="N8" s="417"/>
      <c r="O8" s="417"/>
      <c r="P8" s="417">
        <v>16489</v>
      </c>
      <c r="Q8" s="416"/>
      <c r="R8" s="416"/>
      <c r="S8" s="416"/>
      <c r="T8" s="416"/>
      <c r="U8" s="416">
        <v>24852</v>
      </c>
      <c r="V8" s="416">
        <v>2892</v>
      </c>
    </row>
    <row r="9" spans="1:22" ht="15" x14ac:dyDescent="0.25">
      <c r="A9" s="370" t="str">
        <f t="shared" si="0"/>
        <v>62016</v>
      </c>
      <c r="B9" s="411" t="s">
        <v>865</v>
      </c>
      <c r="C9" s="415">
        <v>6</v>
      </c>
      <c r="D9" s="415" t="s">
        <v>869</v>
      </c>
      <c r="E9" s="415">
        <v>2016</v>
      </c>
      <c r="F9" s="417"/>
      <c r="G9" s="417"/>
      <c r="H9" s="417">
        <v>1</v>
      </c>
      <c r="I9" s="417">
        <v>3</v>
      </c>
      <c r="J9" s="417">
        <v>2</v>
      </c>
      <c r="K9" s="417">
        <v>9</v>
      </c>
      <c r="L9" s="417"/>
      <c r="M9" s="417"/>
      <c r="N9" s="417">
        <v>84423</v>
      </c>
      <c r="O9" s="417">
        <v>92147</v>
      </c>
      <c r="P9" s="417">
        <v>1546</v>
      </c>
      <c r="Q9" s="416"/>
      <c r="R9" s="416"/>
      <c r="S9" s="416">
        <v>33183</v>
      </c>
      <c r="T9" s="416">
        <v>45747</v>
      </c>
      <c r="U9" s="416">
        <v>4894</v>
      </c>
      <c r="V9" s="416">
        <v>32697</v>
      </c>
    </row>
    <row r="10" spans="1:22" ht="15" x14ac:dyDescent="0.25">
      <c r="A10" s="370" t="str">
        <f t="shared" si="0"/>
        <v>62017</v>
      </c>
      <c r="B10" s="411" t="s">
        <v>865</v>
      </c>
      <c r="C10" s="415">
        <v>6</v>
      </c>
      <c r="D10" s="415" t="s">
        <v>869</v>
      </c>
      <c r="E10" s="415">
        <v>2017</v>
      </c>
      <c r="F10" s="417"/>
      <c r="G10" s="417"/>
      <c r="H10" s="417">
        <v>1</v>
      </c>
      <c r="I10" s="417"/>
      <c r="J10" s="417">
        <v>3</v>
      </c>
      <c r="K10" s="417">
        <v>8</v>
      </c>
      <c r="L10" s="417"/>
      <c r="M10" s="417"/>
      <c r="N10" s="417">
        <v>104019</v>
      </c>
      <c r="O10" s="417"/>
      <c r="P10" s="417">
        <v>103753</v>
      </c>
      <c r="Q10" s="416"/>
      <c r="R10" s="416"/>
      <c r="S10" s="416">
        <v>458991</v>
      </c>
      <c r="T10" s="416"/>
      <c r="U10" s="416">
        <v>103562</v>
      </c>
      <c r="V10" s="416">
        <v>15547</v>
      </c>
    </row>
    <row r="11" spans="1:22" ht="15" x14ac:dyDescent="0.25">
      <c r="A11" s="370" t="str">
        <f t="shared" si="0"/>
        <v>62018</v>
      </c>
      <c r="B11" s="411" t="s">
        <v>865</v>
      </c>
      <c r="C11" s="415">
        <v>6</v>
      </c>
      <c r="D11" s="415" t="s">
        <v>869</v>
      </c>
      <c r="E11" s="415">
        <v>2018</v>
      </c>
      <c r="F11" s="417"/>
      <c r="G11" s="417"/>
      <c r="H11" s="417"/>
      <c r="I11" s="417"/>
      <c r="J11" s="417"/>
      <c r="K11" s="417">
        <v>7</v>
      </c>
      <c r="L11" s="417"/>
      <c r="M11" s="417"/>
      <c r="N11" s="417"/>
      <c r="O11" s="417"/>
      <c r="P11" s="417"/>
      <c r="Q11" s="416"/>
      <c r="R11" s="416"/>
      <c r="S11" s="416"/>
      <c r="T11" s="416"/>
      <c r="U11" s="416"/>
      <c r="V11" s="416">
        <v>9123</v>
      </c>
    </row>
    <row r="12" spans="1:22" ht="15" x14ac:dyDescent="0.25">
      <c r="A12" s="370" t="str">
        <f t="shared" si="0"/>
        <v>72014</v>
      </c>
      <c r="B12" s="411" t="s">
        <v>865</v>
      </c>
      <c r="C12" s="415">
        <v>7</v>
      </c>
      <c r="D12" s="415" t="s">
        <v>874</v>
      </c>
      <c r="E12" s="415">
        <v>2014</v>
      </c>
      <c r="F12" s="417">
        <v>1</v>
      </c>
      <c r="G12" s="417"/>
      <c r="H12" s="417"/>
      <c r="I12" s="417"/>
      <c r="J12" s="417"/>
      <c r="K12" s="417">
        <v>2</v>
      </c>
      <c r="L12" s="417">
        <v>268856</v>
      </c>
      <c r="M12" s="417"/>
      <c r="N12" s="417"/>
      <c r="O12" s="417"/>
      <c r="P12" s="417"/>
      <c r="Q12" s="416">
        <v>0</v>
      </c>
      <c r="R12" s="416"/>
      <c r="S12" s="416"/>
      <c r="T12" s="416"/>
      <c r="U12" s="416"/>
      <c r="V12" s="416">
        <v>2411</v>
      </c>
    </row>
    <row r="13" spans="1:22" ht="15" x14ac:dyDescent="0.25">
      <c r="A13" s="370" t="str">
        <f t="shared" si="0"/>
        <v>72015</v>
      </c>
      <c r="B13" s="411" t="s">
        <v>865</v>
      </c>
      <c r="C13" s="415">
        <v>7</v>
      </c>
      <c r="D13" s="415" t="s">
        <v>874</v>
      </c>
      <c r="E13" s="415">
        <v>2015</v>
      </c>
      <c r="F13" s="417"/>
      <c r="G13" s="417"/>
      <c r="H13" s="417"/>
      <c r="I13" s="417">
        <v>1</v>
      </c>
      <c r="J13" s="417"/>
      <c r="K13" s="417">
        <v>1</v>
      </c>
      <c r="L13" s="417"/>
      <c r="M13" s="417"/>
      <c r="N13" s="417"/>
      <c r="O13" s="417">
        <v>6750</v>
      </c>
      <c r="P13" s="417"/>
      <c r="Q13" s="416"/>
      <c r="R13" s="416"/>
      <c r="S13" s="416"/>
      <c r="T13" s="416">
        <v>9341</v>
      </c>
      <c r="U13" s="416"/>
      <c r="V13" s="416">
        <v>1714</v>
      </c>
    </row>
    <row r="14" spans="1:22" ht="15" x14ac:dyDescent="0.25">
      <c r="A14" s="370" t="str">
        <f t="shared" si="0"/>
        <v>72016</v>
      </c>
      <c r="B14" s="411" t="s">
        <v>865</v>
      </c>
      <c r="C14" s="415">
        <v>7</v>
      </c>
      <c r="D14" s="415" t="s">
        <v>874</v>
      </c>
      <c r="E14" s="415">
        <v>2016</v>
      </c>
      <c r="F14" s="417"/>
      <c r="G14" s="417"/>
      <c r="H14" s="417"/>
      <c r="I14" s="417"/>
      <c r="J14" s="417">
        <v>1</v>
      </c>
      <c r="K14" s="417">
        <v>1</v>
      </c>
      <c r="L14" s="417"/>
      <c r="M14" s="417"/>
      <c r="N14" s="417"/>
      <c r="O14" s="417"/>
      <c r="P14" s="417">
        <v>579</v>
      </c>
      <c r="Q14" s="416"/>
      <c r="R14" s="416"/>
      <c r="S14" s="416"/>
      <c r="T14" s="416"/>
      <c r="U14" s="416">
        <v>379</v>
      </c>
      <c r="V14" s="416">
        <v>909</v>
      </c>
    </row>
    <row r="15" spans="1:22" ht="15" x14ac:dyDescent="0.25">
      <c r="A15" s="370" t="str">
        <f t="shared" si="0"/>
        <v>72017</v>
      </c>
      <c r="B15" s="411" t="s">
        <v>865</v>
      </c>
      <c r="C15" s="415">
        <v>7</v>
      </c>
      <c r="D15" s="415" t="s">
        <v>874</v>
      </c>
      <c r="E15" s="415">
        <v>2017</v>
      </c>
      <c r="F15" s="417"/>
      <c r="G15" s="417"/>
      <c r="H15" s="417"/>
      <c r="I15" s="417"/>
      <c r="J15" s="417"/>
      <c r="K15" s="417">
        <v>3</v>
      </c>
      <c r="L15" s="417"/>
      <c r="M15" s="417"/>
      <c r="N15" s="417"/>
      <c r="O15" s="417"/>
      <c r="P15" s="417"/>
      <c r="Q15" s="416"/>
      <c r="R15" s="416"/>
      <c r="S15" s="416"/>
      <c r="T15" s="416"/>
      <c r="U15" s="416"/>
      <c r="V15" s="416">
        <v>4293</v>
      </c>
    </row>
    <row r="16" spans="1:22" ht="15" x14ac:dyDescent="0.25">
      <c r="A16" s="370" t="str">
        <f t="shared" si="0"/>
        <v>72018</v>
      </c>
      <c r="B16" s="411" t="s">
        <v>865</v>
      </c>
      <c r="C16" s="415">
        <v>7</v>
      </c>
      <c r="D16" s="415" t="s">
        <v>874</v>
      </c>
      <c r="E16" s="415">
        <v>2018</v>
      </c>
      <c r="F16" s="417"/>
      <c r="G16" s="417"/>
      <c r="H16" s="417"/>
      <c r="I16" s="417"/>
      <c r="J16" s="417"/>
      <c r="K16" s="417">
        <v>1</v>
      </c>
      <c r="L16" s="417"/>
      <c r="M16" s="417"/>
      <c r="N16" s="417"/>
      <c r="O16" s="417"/>
      <c r="P16" s="417"/>
      <c r="Q16" s="416"/>
      <c r="R16" s="416"/>
      <c r="S16" s="416"/>
      <c r="T16" s="416"/>
      <c r="U16" s="416"/>
      <c r="V16" s="416">
        <v>172</v>
      </c>
    </row>
    <row r="17" spans="1:22" ht="15" x14ac:dyDescent="0.25">
      <c r="A17" s="370" t="str">
        <f t="shared" si="0"/>
        <v>82017</v>
      </c>
      <c r="B17" s="411" t="s">
        <v>865</v>
      </c>
      <c r="C17" s="415">
        <v>8</v>
      </c>
      <c r="D17" s="415" t="s">
        <v>877</v>
      </c>
      <c r="E17" s="415">
        <v>2017</v>
      </c>
      <c r="F17" s="417"/>
      <c r="G17" s="417"/>
      <c r="H17" s="417"/>
      <c r="I17" s="417"/>
      <c r="J17" s="417"/>
      <c r="K17" s="417">
        <v>1</v>
      </c>
      <c r="L17" s="417"/>
      <c r="M17" s="417"/>
      <c r="N17" s="417"/>
      <c r="O17" s="417"/>
      <c r="P17" s="417"/>
      <c r="Q17" s="416"/>
      <c r="R17" s="416"/>
      <c r="S17" s="416"/>
      <c r="T17" s="416"/>
      <c r="U17" s="416"/>
      <c r="V17" s="416">
        <v>2260</v>
      </c>
    </row>
    <row r="18" spans="1:22" ht="15" x14ac:dyDescent="0.25">
      <c r="A18" s="370" t="str">
        <f t="shared" si="0"/>
        <v>112016</v>
      </c>
      <c r="B18" s="411" t="s">
        <v>865</v>
      </c>
      <c r="C18" s="415">
        <v>11</v>
      </c>
      <c r="D18" s="415" t="s">
        <v>879</v>
      </c>
      <c r="E18" s="415">
        <v>2016</v>
      </c>
      <c r="F18" s="417"/>
      <c r="G18" s="417"/>
      <c r="H18" s="417"/>
      <c r="I18" s="417"/>
      <c r="J18" s="417">
        <v>1</v>
      </c>
      <c r="K18" s="417"/>
      <c r="L18" s="417"/>
      <c r="M18" s="417"/>
      <c r="N18" s="417"/>
      <c r="O18" s="417"/>
      <c r="P18" s="417">
        <v>344</v>
      </c>
      <c r="Q18" s="416"/>
      <c r="R18" s="416"/>
      <c r="S18" s="416"/>
      <c r="T18" s="416"/>
      <c r="U18" s="416">
        <v>878</v>
      </c>
      <c r="V18" s="416"/>
    </row>
    <row r="19" spans="1:22" ht="15" x14ac:dyDescent="0.25">
      <c r="A19" s="370" t="str">
        <f t="shared" si="0"/>
        <v>112018</v>
      </c>
      <c r="B19" s="411" t="s">
        <v>865</v>
      </c>
      <c r="C19" s="415">
        <v>11</v>
      </c>
      <c r="D19" s="415" t="s">
        <v>879</v>
      </c>
      <c r="E19" s="415">
        <v>2018</v>
      </c>
      <c r="F19" s="417"/>
      <c r="G19" s="417"/>
      <c r="H19" s="417"/>
      <c r="I19" s="417"/>
      <c r="J19" s="417">
        <v>2</v>
      </c>
      <c r="K19" s="417">
        <v>1</v>
      </c>
      <c r="L19" s="417"/>
      <c r="M19" s="417"/>
      <c r="N19" s="417"/>
      <c r="O19" s="417"/>
      <c r="P19" s="417">
        <v>30087</v>
      </c>
      <c r="Q19" s="416"/>
      <c r="R19" s="416"/>
      <c r="S19" s="416"/>
      <c r="T19" s="416"/>
      <c r="U19" s="416">
        <v>30264</v>
      </c>
      <c r="V19" s="416">
        <v>264</v>
      </c>
    </row>
    <row r="20" spans="1:22" ht="15" x14ac:dyDescent="0.25">
      <c r="A20" s="370" t="str">
        <f t="shared" si="0"/>
        <v>122014</v>
      </c>
      <c r="B20" s="411" t="s">
        <v>865</v>
      </c>
      <c r="C20" s="415">
        <v>12</v>
      </c>
      <c r="D20" s="415" t="s">
        <v>880</v>
      </c>
      <c r="E20" s="415">
        <v>2014</v>
      </c>
      <c r="F20" s="417"/>
      <c r="G20" s="417"/>
      <c r="H20" s="417">
        <v>3</v>
      </c>
      <c r="I20" s="417">
        <v>10</v>
      </c>
      <c r="J20" s="417">
        <v>13</v>
      </c>
      <c r="K20" s="417">
        <v>24</v>
      </c>
      <c r="L20" s="417"/>
      <c r="M20" s="417"/>
      <c r="N20" s="417">
        <v>306813</v>
      </c>
      <c r="O20" s="417">
        <v>166813</v>
      </c>
      <c r="P20" s="417">
        <v>168622</v>
      </c>
      <c r="Q20" s="416"/>
      <c r="R20" s="416"/>
      <c r="S20" s="416">
        <v>220032</v>
      </c>
      <c r="T20" s="416">
        <v>215410</v>
      </c>
      <c r="U20" s="416">
        <v>212749</v>
      </c>
      <c r="V20" s="416">
        <v>46771</v>
      </c>
    </row>
    <row r="21" spans="1:22" ht="15" x14ac:dyDescent="0.25">
      <c r="A21" s="370" t="str">
        <f t="shared" si="0"/>
        <v>122015</v>
      </c>
      <c r="B21" s="411" t="s">
        <v>865</v>
      </c>
      <c r="C21" s="415">
        <v>12</v>
      </c>
      <c r="D21" s="415" t="s">
        <v>880</v>
      </c>
      <c r="E21" s="415">
        <v>2015</v>
      </c>
      <c r="F21" s="417"/>
      <c r="G21" s="417">
        <v>1</v>
      </c>
      <c r="H21" s="417">
        <v>1</v>
      </c>
      <c r="I21" s="417">
        <v>9</v>
      </c>
      <c r="J21" s="417">
        <v>18</v>
      </c>
      <c r="K21" s="417">
        <v>31</v>
      </c>
      <c r="L21" s="417"/>
      <c r="M21" s="417">
        <v>300807</v>
      </c>
      <c r="N21" s="417">
        <v>77495</v>
      </c>
      <c r="O21" s="417">
        <v>162174</v>
      </c>
      <c r="P21" s="417">
        <v>50790</v>
      </c>
      <c r="Q21" s="416"/>
      <c r="R21" s="416">
        <v>3200000</v>
      </c>
      <c r="S21" s="416">
        <v>28550</v>
      </c>
      <c r="T21" s="416">
        <v>221693</v>
      </c>
      <c r="U21" s="416">
        <v>126339</v>
      </c>
      <c r="V21" s="416">
        <v>48713</v>
      </c>
    </row>
    <row r="22" spans="1:22" ht="15" x14ac:dyDescent="0.25">
      <c r="A22" s="370" t="str">
        <f t="shared" si="0"/>
        <v>122016</v>
      </c>
      <c r="B22" s="411" t="s">
        <v>865</v>
      </c>
      <c r="C22" s="415">
        <v>12</v>
      </c>
      <c r="D22" s="415" t="s">
        <v>880</v>
      </c>
      <c r="E22" s="415">
        <v>2016</v>
      </c>
      <c r="F22" s="417"/>
      <c r="G22" s="417"/>
      <c r="H22" s="417">
        <v>1</v>
      </c>
      <c r="I22" s="417">
        <v>11</v>
      </c>
      <c r="J22" s="417">
        <v>11</v>
      </c>
      <c r="K22" s="417">
        <v>58</v>
      </c>
      <c r="L22" s="417"/>
      <c r="M22" s="417"/>
      <c r="N22" s="417">
        <v>228706</v>
      </c>
      <c r="O22" s="417">
        <v>205265</v>
      </c>
      <c r="P22" s="417">
        <v>84176</v>
      </c>
      <c r="Q22" s="416"/>
      <c r="R22" s="416"/>
      <c r="S22" s="416">
        <v>188005</v>
      </c>
      <c r="T22" s="416">
        <v>267950</v>
      </c>
      <c r="U22" s="416">
        <v>77139</v>
      </c>
      <c r="V22" s="416">
        <v>50781</v>
      </c>
    </row>
    <row r="23" spans="1:22" ht="15" x14ac:dyDescent="0.25">
      <c r="A23" s="370" t="str">
        <f t="shared" si="0"/>
        <v>122017</v>
      </c>
      <c r="B23" s="411" t="s">
        <v>865</v>
      </c>
      <c r="C23" s="415">
        <v>12</v>
      </c>
      <c r="D23" s="415" t="s">
        <v>880</v>
      </c>
      <c r="E23" s="415">
        <v>2017</v>
      </c>
      <c r="F23" s="417"/>
      <c r="G23" s="417"/>
      <c r="H23" s="417">
        <v>3</v>
      </c>
      <c r="I23" s="417">
        <v>6</v>
      </c>
      <c r="J23" s="417">
        <v>22</v>
      </c>
      <c r="K23" s="417">
        <v>61</v>
      </c>
      <c r="L23" s="417"/>
      <c r="M23" s="417"/>
      <c r="N23" s="417">
        <v>366106</v>
      </c>
      <c r="O23" s="417">
        <v>151770</v>
      </c>
      <c r="P23" s="417">
        <v>194477</v>
      </c>
      <c r="Q23" s="416"/>
      <c r="R23" s="416"/>
      <c r="S23" s="416">
        <v>477575</v>
      </c>
      <c r="T23" s="416">
        <v>729031</v>
      </c>
      <c r="U23" s="416">
        <v>323082</v>
      </c>
      <c r="V23" s="416">
        <v>73989</v>
      </c>
    </row>
    <row r="24" spans="1:22" ht="15" x14ac:dyDescent="0.25">
      <c r="A24" s="370" t="str">
        <f t="shared" si="0"/>
        <v>122018</v>
      </c>
      <c r="B24" s="411" t="s">
        <v>865</v>
      </c>
      <c r="C24" s="415">
        <v>12</v>
      </c>
      <c r="D24" s="415" t="s">
        <v>880</v>
      </c>
      <c r="E24" s="415">
        <v>2018</v>
      </c>
      <c r="F24" s="417"/>
      <c r="G24" s="417"/>
      <c r="H24" s="417">
        <v>2</v>
      </c>
      <c r="I24" s="417">
        <v>2</v>
      </c>
      <c r="J24" s="417">
        <v>29</v>
      </c>
      <c r="K24" s="417">
        <v>43</v>
      </c>
      <c r="L24" s="417"/>
      <c r="M24" s="417"/>
      <c r="N24" s="417">
        <v>228329</v>
      </c>
      <c r="O24" s="417">
        <v>19529</v>
      </c>
      <c r="P24" s="417">
        <v>374389</v>
      </c>
      <c r="Q24" s="416"/>
      <c r="R24" s="416"/>
      <c r="S24" s="416">
        <v>116242</v>
      </c>
      <c r="T24" s="416">
        <v>1846</v>
      </c>
      <c r="U24" s="416">
        <v>383106</v>
      </c>
      <c r="V24" s="416">
        <v>68104</v>
      </c>
    </row>
    <row r="25" spans="1:22" ht="15" x14ac:dyDescent="0.25">
      <c r="A25" s="370" t="str">
        <f t="shared" si="0"/>
        <v>132014</v>
      </c>
      <c r="B25" s="411" t="s">
        <v>865</v>
      </c>
      <c r="C25" s="415">
        <v>13</v>
      </c>
      <c r="D25" s="415" t="s">
        <v>881</v>
      </c>
      <c r="E25" s="415">
        <v>2014</v>
      </c>
      <c r="F25" s="417"/>
      <c r="G25" s="417"/>
      <c r="H25" s="417"/>
      <c r="I25" s="417"/>
      <c r="J25" s="417">
        <v>3</v>
      </c>
      <c r="K25" s="417"/>
      <c r="L25" s="417"/>
      <c r="M25" s="417"/>
      <c r="N25" s="417"/>
      <c r="O25" s="417"/>
      <c r="P25" s="417">
        <v>14199</v>
      </c>
      <c r="Q25" s="416"/>
      <c r="R25" s="416"/>
      <c r="S25" s="416"/>
      <c r="T25" s="416"/>
      <c r="U25" s="416">
        <v>24539</v>
      </c>
      <c r="V25" s="416"/>
    </row>
    <row r="26" spans="1:22" ht="15" x14ac:dyDescent="0.25">
      <c r="A26" s="370" t="str">
        <f t="shared" si="0"/>
        <v>132015</v>
      </c>
      <c r="B26" s="411" t="s">
        <v>865</v>
      </c>
      <c r="C26" s="415">
        <v>13</v>
      </c>
      <c r="D26" s="415" t="s">
        <v>881</v>
      </c>
      <c r="E26" s="415">
        <v>2015</v>
      </c>
      <c r="F26" s="417"/>
      <c r="G26" s="417"/>
      <c r="H26" s="417"/>
      <c r="I26" s="417">
        <v>1</v>
      </c>
      <c r="J26" s="417">
        <v>2</v>
      </c>
      <c r="K26" s="417">
        <v>2</v>
      </c>
      <c r="L26" s="417"/>
      <c r="M26" s="417"/>
      <c r="N26" s="417"/>
      <c r="O26" s="417">
        <v>29914</v>
      </c>
      <c r="P26" s="417">
        <v>6907</v>
      </c>
      <c r="Q26" s="416"/>
      <c r="R26" s="416"/>
      <c r="S26" s="416"/>
      <c r="T26" s="416">
        <v>9782</v>
      </c>
      <c r="U26" s="416">
        <v>18695</v>
      </c>
      <c r="V26" s="416">
        <v>1433</v>
      </c>
    </row>
    <row r="27" spans="1:22" ht="15" x14ac:dyDescent="0.25">
      <c r="A27" s="370" t="str">
        <f t="shared" si="0"/>
        <v>132016</v>
      </c>
      <c r="B27" s="411" t="s">
        <v>865</v>
      </c>
      <c r="C27" s="415">
        <v>13</v>
      </c>
      <c r="D27" s="415" t="s">
        <v>881</v>
      </c>
      <c r="E27" s="415">
        <v>2016</v>
      </c>
      <c r="F27" s="417"/>
      <c r="G27" s="417"/>
      <c r="H27" s="417"/>
      <c r="I27" s="417"/>
      <c r="J27" s="417"/>
      <c r="K27" s="417">
        <v>1</v>
      </c>
      <c r="L27" s="417"/>
      <c r="M27" s="417"/>
      <c r="N27" s="417"/>
      <c r="O27" s="417"/>
      <c r="P27" s="417"/>
      <c r="Q27" s="416"/>
      <c r="R27" s="416"/>
      <c r="S27" s="416"/>
      <c r="T27" s="416"/>
      <c r="U27" s="416"/>
      <c r="V27" s="416">
        <v>413</v>
      </c>
    </row>
    <row r="28" spans="1:22" ht="15" x14ac:dyDescent="0.25">
      <c r="A28" s="370" t="str">
        <f t="shared" si="0"/>
        <v>132017</v>
      </c>
      <c r="B28" s="411" t="s">
        <v>865</v>
      </c>
      <c r="C28" s="415">
        <v>13</v>
      </c>
      <c r="D28" s="415" t="s">
        <v>881</v>
      </c>
      <c r="E28" s="415">
        <v>2017</v>
      </c>
      <c r="F28" s="417"/>
      <c r="G28" s="417"/>
      <c r="H28" s="417"/>
      <c r="I28" s="417"/>
      <c r="J28" s="417"/>
      <c r="K28" s="417">
        <v>3</v>
      </c>
      <c r="L28" s="417"/>
      <c r="M28" s="417"/>
      <c r="N28" s="417"/>
      <c r="O28" s="417"/>
      <c r="P28" s="417"/>
      <c r="Q28" s="416"/>
      <c r="R28" s="416"/>
      <c r="S28" s="416"/>
      <c r="T28" s="416"/>
      <c r="U28" s="416"/>
      <c r="V28" s="416">
        <v>5675</v>
      </c>
    </row>
    <row r="29" spans="1:22" ht="15" x14ac:dyDescent="0.25">
      <c r="A29" s="370" t="str">
        <f t="shared" si="0"/>
        <v>132018</v>
      </c>
      <c r="B29" s="411" t="s">
        <v>865</v>
      </c>
      <c r="C29" s="415">
        <v>13</v>
      </c>
      <c r="D29" s="415" t="s">
        <v>881</v>
      </c>
      <c r="E29" s="415">
        <v>2018</v>
      </c>
      <c r="F29" s="417"/>
      <c r="G29" s="417"/>
      <c r="H29" s="417"/>
      <c r="I29" s="417"/>
      <c r="J29" s="417"/>
      <c r="K29" s="417">
        <v>1</v>
      </c>
      <c r="L29" s="417"/>
      <c r="M29" s="417"/>
      <c r="N29" s="417"/>
      <c r="O29" s="417"/>
      <c r="P29" s="417"/>
      <c r="Q29" s="416"/>
      <c r="R29" s="416"/>
      <c r="S29" s="416"/>
      <c r="T29" s="416"/>
      <c r="U29" s="416"/>
      <c r="V29" s="416">
        <v>687</v>
      </c>
    </row>
    <row r="30" spans="1:22" ht="15" x14ac:dyDescent="0.25">
      <c r="A30" s="370" t="str">
        <f t="shared" si="0"/>
        <v>162018</v>
      </c>
      <c r="B30" s="411" t="s">
        <v>865</v>
      </c>
      <c r="C30" s="415">
        <v>16</v>
      </c>
      <c r="D30" s="415" t="s">
        <v>882</v>
      </c>
      <c r="E30" s="415">
        <v>2018</v>
      </c>
      <c r="F30" s="417"/>
      <c r="G30" s="417"/>
      <c r="H30" s="417"/>
      <c r="I30" s="417"/>
      <c r="J30" s="417"/>
      <c r="K30" s="417">
        <v>1</v>
      </c>
      <c r="L30" s="417"/>
      <c r="M30" s="417"/>
      <c r="N30" s="417"/>
      <c r="O30" s="417"/>
      <c r="P30" s="417"/>
      <c r="Q30" s="416"/>
      <c r="R30" s="416"/>
      <c r="S30" s="416"/>
      <c r="T30" s="416"/>
      <c r="U30" s="416"/>
      <c r="V30" s="416">
        <v>369</v>
      </c>
    </row>
    <row r="31" spans="1:22" ht="15" x14ac:dyDescent="0.25">
      <c r="A31" s="370" t="str">
        <f t="shared" si="0"/>
        <v>342014</v>
      </c>
      <c r="B31" s="411" t="s">
        <v>865</v>
      </c>
      <c r="C31" s="415">
        <v>34</v>
      </c>
      <c r="D31" s="415" t="s">
        <v>843</v>
      </c>
      <c r="E31" s="415">
        <v>2014</v>
      </c>
      <c r="F31" s="417"/>
      <c r="G31" s="417"/>
      <c r="H31" s="417"/>
      <c r="I31" s="417">
        <v>2</v>
      </c>
      <c r="J31" s="417">
        <v>1</v>
      </c>
      <c r="K31" s="417">
        <v>9</v>
      </c>
      <c r="L31" s="417"/>
      <c r="M31" s="417"/>
      <c r="N31" s="417"/>
      <c r="O31" s="417">
        <v>103034</v>
      </c>
      <c r="P31" s="417">
        <v>3930</v>
      </c>
      <c r="Q31" s="416"/>
      <c r="R31" s="416"/>
      <c r="S31" s="416"/>
      <c r="T31" s="416">
        <v>141344</v>
      </c>
      <c r="U31" s="416">
        <v>10254</v>
      </c>
      <c r="V31" s="416">
        <v>23024</v>
      </c>
    </row>
    <row r="32" spans="1:22" ht="15" x14ac:dyDescent="0.25">
      <c r="A32" s="370" t="str">
        <f t="shared" si="0"/>
        <v>342015</v>
      </c>
      <c r="B32" s="411" t="s">
        <v>865</v>
      </c>
      <c r="C32" s="415">
        <v>34</v>
      </c>
      <c r="D32" s="415" t="s">
        <v>843</v>
      </c>
      <c r="E32" s="415">
        <v>2015</v>
      </c>
      <c r="F32" s="417"/>
      <c r="G32" s="417"/>
      <c r="H32" s="417"/>
      <c r="I32" s="417">
        <v>8</v>
      </c>
      <c r="J32" s="417">
        <v>4</v>
      </c>
      <c r="K32" s="417">
        <v>19</v>
      </c>
      <c r="L32" s="417"/>
      <c r="M32" s="417"/>
      <c r="N32" s="417"/>
      <c r="O32" s="417">
        <v>67004</v>
      </c>
      <c r="P32" s="417">
        <v>8328</v>
      </c>
      <c r="Q32" s="416"/>
      <c r="R32" s="416"/>
      <c r="S32" s="416"/>
      <c r="T32" s="416">
        <v>142106</v>
      </c>
      <c r="U32" s="416">
        <v>9810</v>
      </c>
      <c r="V32" s="416">
        <v>30350</v>
      </c>
    </row>
    <row r="33" spans="1:22" ht="15" x14ac:dyDescent="0.25">
      <c r="A33" s="370" t="str">
        <f t="shared" si="0"/>
        <v>342016</v>
      </c>
      <c r="B33" s="411" t="s">
        <v>865</v>
      </c>
      <c r="C33" s="415">
        <v>34</v>
      </c>
      <c r="D33" s="415" t="s">
        <v>843</v>
      </c>
      <c r="E33" s="415">
        <v>2016</v>
      </c>
      <c r="F33" s="417"/>
      <c r="G33" s="417"/>
      <c r="H33" s="417"/>
      <c r="I33" s="417">
        <v>3</v>
      </c>
      <c r="J33" s="417"/>
      <c r="K33" s="417">
        <v>15</v>
      </c>
      <c r="L33" s="417"/>
      <c r="M33" s="417"/>
      <c r="N33" s="417"/>
      <c r="O33" s="417">
        <v>36185</v>
      </c>
      <c r="P33" s="417"/>
      <c r="Q33" s="416"/>
      <c r="R33" s="416"/>
      <c r="S33" s="416"/>
      <c r="T33" s="416">
        <v>48105</v>
      </c>
      <c r="U33" s="416"/>
      <c r="V33" s="416">
        <v>6529</v>
      </c>
    </row>
    <row r="34" spans="1:22" ht="15" x14ac:dyDescent="0.25">
      <c r="A34" s="370" t="str">
        <f t="shared" si="0"/>
        <v>342017</v>
      </c>
      <c r="B34" s="411" t="s">
        <v>865</v>
      </c>
      <c r="C34" s="415">
        <v>34</v>
      </c>
      <c r="D34" s="415" t="s">
        <v>843</v>
      </c>
      <c r="E34" s="415">
        <v>2017</v>
      </c>
      <c r="F34" s="417"/>
      <c r="G34" s="417"/>
      <c r="H34" s="417">
        <v>2</v>
      </c>
      <c r="I34" s="417">
        <v>2</v>
      </c>
      <c r="J34" s="417">
        <v>9</v>
      </c>
      <c r="K34" s="417">
        <v>53</v>
      </c>
      <c r="L34" s="417"/>
      <c r="M34" s="417"/>
      <c r="N34" s="417">
        <v>253428</v>
      </c>
      <c r="O34" s="417">
        <v>17500</v>
      </c>
      <c r="P34" s="417">
        <v>170609</v>
      </c>
      <c r="Q34" s="416"/>
      <c r="R34" s="416"/>
      <c r="S34" s="416">
        <v>117016</v>
      </c>
      <c r="T34" s="416">
        <v>9409</v>
      </c>
      <c r="U34" s="416">
        <v>161038</v>
      </c>
      <c r="V34" s="416">
        <v>62556</v>
      </c>
    </row>
    <row r="35" spans="1:22" ht="15" x14ac:dyDescent="0.25">
      <c r="A35" s="370" t="str">
        <f t="shared" si="0"/>
        <v>342018</v>
      </c>
      <c r="B35" s="411" t="s">
        <v>865</v>
      </c>
      <c r="C35" s="415">
        <v>34</v>
      </c>
      <c r="D35" s="415" t="s">
        <v>843</v>
      </c>
      <c r="E35" s="415">
        <v>2018</v>
      </c>
      <c r="F35" s="417"/>
      <c r="G35" s="417"/>
      <c r="H35" s="417"/>
      <c r="I35" s="417"/>
      <c r="J35" s="417">
        <v>15</v>
      </c>
      <c r="K35" s="417">
        <v>96</v>
      </c>
      <c r="L35" s="417"/>
      <c r="M35" s="417"/>
      <c r="N35" s="417"/>
      <c r="O35" s="417"/>
      <c r="P35" s="417">
        <v>105069</v>
      </c>
      <c r="Q35" s="416"/>
      <c r="R35" s="416"/>
      <c r="S35" s="416"/>
      <c r="T35" s="416"/>
      <c r="U35" s="416">
        <v>210581</v>
      </c>
      <c r="V35" s="416">
        <v>223827</v>
      </c>
    </row>
    <row r="36" spans="1:22" ht="15" x14ac:dyDescent="0.25">
      <c r="A36" s="370" t="str">
        <f t="shared" si="0"/>
        <v>362014</v>
      </c>
      <c r="B36" s="411" t="s">
        <v>865</v>
      </c>
      <c r="C36" s="415">
        <v>36</v>
      </c>
      <c r="D36" s="415" t="s">
        <v>883</v>
      </c>
      <c r="E36" s="415">
        <v>2014</v>
      </c>
      <c r="F36" s="417"/>
      <c r="G36" s="417"/>
      <c r="H36" s="417"/>
      <c r="I36" s="417"/>
      <c r="J36" s="417">
        <v>1</v>
      </c>
      <c r="K36" s="417"/>
      <c r="L36" s="417"/>
      <c r="M36" s="417"/>
      <c r="N36" s="417"/>
      <c r="O36" s="417"/>
      <c r="P36" s="417">
        <v>4310</v>
      </c>
      <c r="Q36" s="416"/>
      <c r="R36" s="416"/>
      <c r="S36" s="416"/>
      <c r="T36" s="416"/>
      <c r="U36" s="416">
        <v>10629</v>
      </c>
      <c r="V36" s="416"/>
    </row>
    <row r="37" spans="1:22" ht="15" x14ac:dyDescent="0.25">
      <c r="A37" s="370" t="str">
        <f t="shared" si="0"/>
        <v>362015</v>
      </c>
      <c r="B37" s="411" t="s">
        <v>865</v>
      </c>
      <c r="C37" s="415">
        <v>36</v>
      </c>
      <c r="D37" s="415" t="s">
        <v>883</v>
      </c>
      <c r="E37" s="415">
        <v>2015</v>
      </c>
      <c r="F37" s="417"/>
      <c r="G37" s="417"/>
      <c r="H37" s="417"/>
      <c r="I37" s="417"/>
      <c r="J37" s="417">
        <v>2</v>
      </c>
      <c r="K37" s="417"/>
      <c r="L37" s="417"/>
      <c r="M37" s="417"/>
      <c r="N37" s="417"/>
      <c r="O37" s="417"/>
      <c r="P37" s="417">
        <v>1861</v>
      </c>
      <c r="Q37" s="416"/>
      <c r="R37" s="416"/>
      <c r="S37" s="416"/>
      <c r="T37" s="416"/>
      <c r="U37" s="416">
        <v>2859</v>
      </c>
      <c r="V37" s="416"/>
    </row>
    <row r="38" spans="1:22" ht="15" x14ac:dyDescent="0.25">
      <c r="A38" s="370" t="str">
        <f t="shared" si="0"/>
        <v>362016</v>
      </c>
      <c r="B38" s="411" t="s">
        <v>865</v>
      </c>
      <c r="C38" s="415">
        <v>36</v>
      </c>
      <c r="D38" s="415" t="s">
        <v>883</v>
      </c>
      <c r="E38" s="415">
        <v>2016</v>
      </c>
      <c r="F38" s="417"/>
      <c r="G38" s="417"/>
      <c r="H38" s="417"/>
      <c r="I38" s="417"/>
      <c r="J38" s="417">
        <v>1</v>
      </c>
      <c r="K38" s="417"/>
      <c r="L38" s="417"/>
      <c r="M38" s="417"/>
      <c r="N38" s="417"/>
      <c r="O38" s="417"/>
      <c r="P38" s="417">
        <v>7879</v>
      </c>
      <c r="Q38" s="416"/>
      <c r="R38" s="416"/>
      <c r="S38" s="416"/>
      <c r="T38" s="416"/>
      <c r="U38" s="416">
        <v>15047</v>
      </c>
      <c r="V38" s="416"/>
    </row>
    <row r="39" spans="1:22" ht="15" x14ac:dyDescent="0.25">
      <c r="A39" s="370" t="str">
        <f t="shared" si="0"/>
        <v>552014</v>
      </c>
      <c r="B39" s="411" t="s">
        <v>865</v>
      </c>
      <c r="C39" s="415">
        <v>55</v>
      </c>
      <c r="D39" s="415" t="s">
        <v>884</v>
      </c>
      <c r="E39" s="415">
        <v>2014</v>
      </c>
      <c r="F39" s="417"/>
      <c r="G39" s="417"/>
      <c r="H39" s="417">
        <v>1</v>
      </c>
      <c r="I39" s="417">
        <v>1</v>
      </c>
      <c r="J39" s="417"/>
      <c r="K39" s="417">
        <v>1</v>
      </c>
      <c r="L39" s="417"/>
      <c r="M39" s="417"/>
      <c r="N39" s="417">
        <v>166823</v>
      </c>
      <c r="O39" s="417">
        <v>4647</v>
      </c>
      <c r="P39" s="417"/>
      <c r="Q39" s="416"/>
      <c r="R39" s="416"/>
      <c r="S39" s="416">
        <v>138921</v>
      </c>
      <c r="T39" s="416">
        <v>24988</v>
      </c>
      <c r="U39" s="416"/>
      <c r="V39" s="416">
        <v>853</v>
      </c>
    </row>
    <row r="40" spans="1:22" ht="15" x14ac:dyDescent="0.25">
      <c r="A40" s="370" t="str">
        <f t="shared" si="0"/>
        <v>552015</v>
      </c>
      <c r="B40" s="411" t="s">
        <v>865</v>
      </c>
      <c r="C40" s="415">
        <v>55</v>
      </c>
      <c r="D40" s="415" t="s">
        <v>884</v>
      </c>
      <c r="E40" s="415">
        <v>2015</v>
      </c>
      <c r="F40" s="417"/>
      <c r="G40" s="417"/>
      <c r="H40" s="417"/>
      <c r="I40" s="417"/>
      <c r="J40" s="417"/>
      <c r="K40" s="417">
        <v>1</v>
      </c>
      <c r="L40" s="417"/>
      <c r="M40" s="417"/>
      <c r="N40" s="417"/>
      <c r="O40" s="417"/>
      <c r="P40" s="417"/>
      <c r="Q40" s="416"/>
      <c r="R40" s="416"/>
      <c r="S40" s="416"/>
      <c r="T40" s="416"/>
      <c r="U40" s="416"/>
      <c r="V40" s="416">
        <v>2595</v>
      </c>
    </row>
    <row r="41" spans="1:22" ht="15" x14ac:dyDescent="0.25">
      <c r="A41" s="370" t="str">
        <f t="shared" si="0"/>
        <v>552016</v>
      </c>
      <c r="B41" s="411" t="s">
        <v>865</v>
      </c>
      <c r="C41" s="415">
        <v>55</v>
      </c>
      <c r="D41" s="415" t="s">
        <v>884</v>
      </c>
      <c r="E41" s="415">
        <v>2016</v>
      </c>
      <c r="F41" s="417"/>
      <c r="G41" s="417"/>
      <c r="H41" s="417">
        <v>1</v>
      </c>
      <c r="I41" s="417"/>
      <c r="J41" s="417">
        <v>1</v>
      </c>
      <c r="K41" s="417">
        <v>1</v>
      </c>
      <c r="L41" s="417"/>
      <c r="M41" s="417"/>
      <c r="N41" s="417">
        <v>136093</v>
      </c>
      <c r="O41" s="417"/>
      <c r="P41" s="417">
        <v>12500</v>
      </c>
      <c r="Q41" s="416"/>
      <c r="R41" s="416"/>
      <c r="S41" s="416">
        <v>111349</v>
      </c>
      <c r="T41" s="416"/>
      <c r="U41" s="416">
        <v>0</v>
      </c>
      <c r="V41" s="416">
        <v>7742</v>
      </c>
    </row>
    <row r="42" spans="1:22" ht="15" x14ac:dyDescent="0.25">
      <c r="A42" s="370" t="str">
        <f t="shared" si="0"/>
        <v>552017</v>
      </c>
      <c r="B42" s="411" t="s">
        <v>865</v>
      </c>
      <c r="C42" s="415">
        <v>55</v>
      </c>
      <c r="D42" s="415" t="s">
        <v>884</v>
      </c>
      <c r="E42" s="415">
        <v>2017</v>
      </c>
      <c r="F42" s="417"/>
      <c r="G42" s="417"/>
      <c r="H42" s="417"/>
      <c r="I42" s="417">
        <v>2</v>
      </c>
      <c r="J42" s="417">
        <v>1</v>
      </c>
      <c r="K42" s="417"/>
      <c r="L42" s="417"/>
      <c r="M42" s="417"/>
      <c r="N42" s="417"/>
      <c r="O42" s="417">
        <v>36233</v>
      </c>
      <c r="P42" s="417">
        <v>981</v>
      </c>
      <c r="Q42" s="416"/>
      <c r="R42" s="416"/>
      <c r="S42" s="416"/>
      <c r="T42" s="416">
        <v>46549</v>
      </c>
      <c r="U42" s="416">
        <v>427</v>
      </c>
      <c r="V42" s="416"/>
    </row>
    <row r="43" spans="1:22" ht="15" x14ac:dyDescent="0.25">
      <c r="A43" s="370" t="str">
        <f t="shared" si="0"/>
        <v>552018</v>
      </c>
      <c r="B43" s="411" t="s">
        <v>865</v>
      </c>
      <c r="C43" s="415">
        <v>55</v>
      </c>
      <c r="D43" s="415" t="s">
        <v>884</v>
      </c>
      <c r="E43" s="415">
        <v>2018</v>
      </c>
      <c r="F43" s="417"/>
      <c r="G43" s="417"/>
      <c r="H43" s="417"/>
      <c r="I43" s="417"/>
      <c r="J43" s="417"/>
      <c r="K43" s="417">
        <v>1</v>
      </c>
      <c r="L43" s="417"/>
      <c r="M43" s="417"/>
      <c r="N43" s="417"/>
      <c r="O43" s="417"/>
      <c r="P43" s="417"/>
      <c r="Q43" s="416"/>
      <c r="R43" s="416"/>
      <c r="S43" s="416"/>
      <c r="T43" s="416"/>
      <c r="U43" s="416"/>
      <c r="V43" s="416">
        <v>220</v>
      </c>
    </row>
    <row r="44" spans="1:22" ht="15" x14ac:dyDescent="0.25">
      <c r="A44" s="370" t="str">
        <f t="shared" si="0"/>
        <v>832017</v>
      </c>
      <c r="B44" s="411" t="s">
        <v>865</v>
      </c>
      <c r="C44" s="415">
        <v>83</v>
      </c>
      <c r="D44" s="415" t="s">
        <v>886</v>
      </c>
      <c r="E44" s="415">
        <v>2017</v>
      </c>
      <c r="F44" s="417"/>
      <c r="G44" s="417"/>
      <c r="H44" s="417"/>
      <c r="I44" s="417"/>
      <c r="J44" s="417">
        <v>1</v>
      </c>
      <c r="K44" s="417"/>
      <c r="L44" s="417"/>
      <c r="M44" s="417"/>
      <c r="N44" s="417"/>
      <c r="O44" s="417"/>
      <c r="P44" s="417">
        <v>814</v>
      </c>
      <c r="Q44" s="416"/>
      <c r="R44" s="416"/>
      <c r="S44" s="416"/>
      <c r="T44" s="416"/>
      <c r="U44" s="416">
        <v>8159</v>
      </c>
      <c r="V44" s="416"/>
    </row>
    <row r="45" spans="1:22" ht="15" x14ac:dyDescent="0.25">
      <c r="A45" s="370" t="str">
        <f t="shared" si="0"/>
        <v>1012014</v>
      </c>
      <c r="B45" s="411" t="s">
        <v>865</v>
      </c>
      <c r="C45" s="415">
        <v>101</v>
      </c>
      <c r="D45" s="415" t="s">
        <v>887</v>
      </c>
      <c r="E45" s="415">
        <v>2014</v>
      </c>
      <c r="F45" s="417"/>
      <c r="G45" s="417"/>
      <c r="H45" s="417"/>
      <c r="I45" s="417"/>
      <c r="J45" s="417"/>
      <c r="K45" s="417">
        <v>6</v>
      </c>
      <c r="L45" s="417"/>
      <c r="M45" s="417"/>
      <c r="N45" s="417"/>
      <c r="O45" s="417"/>
      <c r="P45" s="417"/>
      <c r="Q45" s="416"/>
      <c r="R45" s="416"/>
      <c r="S45" s="416"/>
      <c r="T45" s="416"/>
      <c r="U45" s="416"/>
      <c r="V45" s="416">
        <v>10619</v>
      </c>
    </row>
    <row r="46" spans="1:22" ht="15" x14ac:dyDescent="0.25">
      <c r="A46" s="370" t="str">
        <f t="shared" si="0"/>
        <v>1012015</v>
      </c>
      <c r="B46" s="411" t="s">
        <v>865</v>
      </c>
      <c r="C46" s="415">
        <v>101</v>
      </c>
      <c r="D46" s="415" t="s">
        <v>887</v>
      </c>
      <c r="E46" s="415">
        <v>2015</v>
      </c>
      <c r="F46" s="417"/>
      <c r="G46" s="417"/>
      <c r="H46" s="417"/>
      <c r="I46" s="417">
        <v>1</v>
      </c>
      <c r="J46" s="417">
        <v>1</v>
      </c>
      <c r="K46" s="417">
        <v>2</v>
      </c>
      <c r="L46" s="417"/>
      <c r="M46" s="417"/>
      <c r="N46" s="417"/>
      <c r="O46" s="417">
        <v>7501</v>
      </c>
      <c r="P46" s="417">
        <v>3030</v>
      </c>
      <c r="Q46" s="416"/>
      <c r="R46" s="416"/>
      <c r="S46" s="416"/>
      <c r="T46" s="416">
        <v>0</v>
      </c>
      <c r="U46" s="416">
        <v>4844</v>
      </c>
      <c r="V46" s="416">
        <v>10853</v>
      </c>
    </row>
    <row r="47" spans="1:22" ht="15" x14ac:dyDescent="0.25">
      <c r="A47" s="370" t="str">
        <f t="shared" si="0"/>
        <v>1012016</v>
      </c>
      <c r="B47" s="411" t="s">
        <v>865</v>
      </c>
      <c r="C47" s="415">
        <v>101</v>
      </c>
      <c r="D47" s="415" t="s">
        <v>887</v>
      </c>
      <c r="E47" s="415">
        <v>2016</v>
      </c>
      <c r="F47" s="417"/>
      <c r="G47" s="417"/>
      <c r="H47" s="417"/>
      <c r="I47" s="417"/>
      <c r="J47" s="417">
        <v>1</v>
      </c>
      <c r="K47" s="417">
        <v>1</v>
      </c>
      <c r="L47" s="417"/>
      <c r="M47" s="417"/>
      <c r="N47" s="417"/>
      <c r="O47" s="417"/>
      <c r="P47" s="417">
        <v>7605</v>
      </c>
      <c r="Q47" s="416"/>
      <c r="R47" s="416"/>
      <c r="S47" s="416"/>
      <c r="T47" s="416"/>
      <c r="U47" s="416">
        <v>10924</v>
      </c>
      <c r="V47" s="416">
        <v>1264</v>
      </c>
    </row>
    <row r="48" spans="1:22" ht="15" x14ac:dyDescent="0.25">
      <c r="A48" s="370" t="str">
        <f t="shared" si="0"/>
        <v>1012017</v>
      </c>
      <c r="B48" s="411" t="s">
        <v>865</v>
      </c>
      <c r="C48" s="415">
        <v>101</v>
      </c>
      <c r="D48" s="415" t="s">
        <v>887</v>
      </c>
      <c r="E48" s="415">
        <v>2017</v>
      </c>
      <c r="F48" s="417"/>
      <c r="G48" s="417"/>
      <c r="H48" s="417"/>
      <c r="I48" s="417">
        <v>3</v>
      </c>
      <c r="J48" s="417">
        <v>3</v>
      </c>
      <c r="K48" s="417">
        <v>6</v>
      </c>
      <c r="L48" s="417"/>
      <c r="M48" s="417"/>
      <c r="N48" s="417"/>
      <c r="O48" s="417">
        <v>25228</v>
      </c>
      <c r="P48" s="417">
        <v>13853</v>
      </c>
      <c r="Q48" s="416"/>
      <c r="R48" s="416"/>
      <c r="S48" s="416"/>
      <c r="T48" s="416">
        <v>13770</v>
      </c>
      <c r="U48" s="416">
        <v>39107</v>
      </c>
      <c r="V48" s="416">
        <v>7579</v>
      </c>
    </row>
    <row r="49" spans="1:22" ht="15" x14ac:dyDescent="0.25">
      <c r="A49" s="370" t="str">
        <f t="shared" si="0"/>
        <v>1012018</v>
      </c>
      <c r="B49" s="411" t="s">
        <v>865</v>
      </c>
      <c r="C49" s="415">
        <v>101</v>
      </c>
      <c r="D49" s="415" t="s">
        <v>887</v>
      </c>
      <c r="E49" s="415">
        <v>2018</v>
      </c>
      <c r="F49" s="417"/>
      <c r="G49" s="417"/>
      <c r="H49" s="417"/>
      <c r="I49" s="417"/>
      <c r="J49" s="417"/>
      <c r="K49" s="417">
        <v>2</v>
      </c>
      <c r="L49" s="417"/>
      <c r="M49" s="417"/>
      <c r="N49" s="417"/>
      <c r="O49" s="417"/>
      <c r="P49" s="417"/>
      <c r="Q49" s="416"/>
      <c r="R49" s="416"/>
      <c r="S49" s="416"/>
      <c r="T49" s="416"/>
      <c r="U49" s="416"/>
      <c r="V49" s="416">
        <v>2444</v>
      </c>
    </row>
    <row r="50" spans="1:22" ht="15" x14ac:dyDescent="0.25">
      <c r="A50" s="370" t="str">
        <f t="shared" si="0"/>
        <v>1042014</v>
      </c>
      <c r="B50" s="411" t="s">
        <v>865</v>
      </c>
      <c r="C50" s="415">
        <v>104</v>
      </c>
      <c r="D50" s="415" t="s">
        <v>888</v>
      </c>
      <c r="E50" s="415">
        <v>2014</v>
      </c>
      <c r="F50" s="417"/>
      <c r="G50" s="417"/>
      <c r="H50" s="417">
        <v>2</v>
      </c>
      <c r="I50" s="417">
        <v>3</v>
      </c>
      <c r="J50" s="417"/>
      <c r="K50" s="417">
        <v>12</v>
      </c>
      <c r="L50" s="417"/>
      <c r="M50" s="417"/>
      <c r="N50" s="417">
        <v>832391</v>
      </c>
      <c r="O50" s="417">
        <v>86844</v>
      </c>
      <c r="P50" s="417"/>
      <c r="Q50" s="416"/>
      <c r="R50" s="416"/>
      <c r="S50" s="416">
        <v>418259</v>
      </c>
      <c r="T50" s="416">
        <v>114543</v>
      </c>
      <c r="U50" s="416"/>
      <c r="V50" s="416">
        <v>29506</v>
      </c>
    </row>
    <row r="51" spans="1:22" ht="15" x14ac:dyDescent="0.25">
      <c r="A51" s="370" t="str">
        <f t="shared" si="0"/>
        <v>1042015</v>
      </c>
      <c r="B51" s="411" t="s">
        <v>865</v>
      </c>
      <c r="C51" s="415">
        <v>104</v>
      </c>
      <c r="D51" s="415" t="s">
        <v>888</v>
      </c>
      <c r="E51" s="415">
        <v>2015</v>
      </c>
      <c r="F51" s="417"/>
      <c r="G51" s="417"/>
      <c r="H51" s="417"/>
      <c r="I51" s="417">
        <v>3</v>
      </c>
      <c r="J51" s="417"/>
      <c r="K51" s="417">
        <v>17</v>
      </c>
      <c r="L51" s="417"/>
      <c r="M51" s="417"/>
      <c r="N51" s="417"/>
      <c r="O51" s="417">
        <v>59171</v>
      </c>
      <c r="P51" s="417"/>
      <c r="Q51" s="416"/>
      <c r="R51" s="416"/>
      <c r="S51" s="416"/>
      <c r="T51" s="416">
        <v>60441</v>
      </c>
      <c r="U51" s="416"/>
      <c r="V51" s="416">
        <v>20930</v>
      </c>
    </row>
    <row r="52" spans="1:22" ht="15" x14ac:dyDescent="0.25">
      <c r="A52" s="370" t="str">
        <f t="shared" si="0"/>
        <v>1042016</v>
      </c>
      <c r="B52" s="411" t="s">
        <v>865</v>
      </c>
      <c r="C52" s="415">
        <v>104</v>
      </c>
      <c r="D52" s="415" t="s">
        <v>888</v>
      </c>
      <c r="E52" s="415">
        <v>2016</v>
      </c>
      <c r="F52" s="417"/>
      <c r="G52" s="417"/>
      <c r="H52" s="417">
        <v>1</v>
      </c>
      <c r="I52" s="417">
        <v>2</v>
      </c>
      <c r="J52" s="417">
        <v>1</v>
      </c>
      <c r="K52" s="417">
        <v>16</v>
      </c>
      <c r="L52" s="417"/>
      <c r="M52" s="417"/>
      <c r="N52" s="417">
        <v>86456</v>
      </c>
      <c r="O52" s="417">
        <v>38651</v>
      </c>
      <c r="P52" s="417">
        <v>3733</v>
      </c>
      <c r="Q52" s="416"/>
      <c r="R52" s="416"/>
      <c r="S52" s="416">
        <v>20685</v>
      </c>
      <c r="T52" s="416">
        <v>50618</v>
      </c>
      <c r="U52" s="416">
        <v>5814</v>
      </c>
      <c r="V52" s="416">
        <v>13356</v>
      </c>
    </row>
    <row r="53" spans="1:22" ht="15" x14ac:dyDescent="0.25">
      <c r="A53" s="370" t="str">
        <f t="shared" si="0"/>
        <v>1042017</v>
      </c>
      <c r="B53" s="411" t="s">
        <v>865</v>
      </c>
      <c r="C53" s="415">
        <v>104</v>
      </c>
      <c r="D53" s="415" t="s">
        <v>888</v>
      </c>
      <c r="E53" s="415">
        <v>2017</v>
      </c>
      <c r="F53" s="417"/>
      <c r="G53" s="417"/>
      <c r="H53" s="417"/>
      <c r="I53" s="417">
        <v>5</v>
      </c>
      <c r="J53" s="417">
        <v>1</v>
      </c>
      <c r="K53" s="417">
        <v>13</v>
      </c>
      <c r="L53" s="417"/>
      <c r="M53" s="417"/>
      <c r="N53" s="417"/>
      <c r="O53" s="417">
        <v>123809</v>
      </c>
      <c r="P53" s="417">
        <v>196</v>
      </c>
      <c r="Q53" s="416"/>
      <c r="R53" s="416"/>
      <c r="S53" s="416"/>
      <c r="T53" s="416">
        <v>212456</v>
      </c>
      <c r="U53" s="416">
        <v>987</v>
      </c>
      <c r="V53" s="416">
        <v>11186</v>
      </c>
    </row>
    <row r="54" spans="1:22" ht="15" x14ac:dyDescent="0.25">
      <c r="A54" s="370" t="str">
        <f t="shared" si="0"/>
        <v>1042018</v>
      </c>
      <c r="B54" s="411" t="s">
        <v>865</v>
      </c>
      <c r="C54" s="415">
        <v>104</v>
      </c>
      <c r="D54" s="415" t="s">
        <v>888</v>
      </c>
      <c r="E54" s="415">
        <v>2018</v>
      </c>
      <c r="F54" s="417"/>
      <c r="G54" s="417"/>
      <c r="H54" s="417"/>
      <c r="I54" s="417">
        <v>5</v>
      </c>
      <c r="J54" s="417">
        <v>2</v>
      </c>
      <c r="K54" s="417">
        <v>18</v>
      </c>
      <c r="L54" s="417"/>
      <c r="M54" s="417"/>
      <c r="N54" s="417"/>
      <c r="O54" s="417">
        <v>130532</v>
      </c>
      <c r="P54" s="417">
        <v>15874</v>
      </c>
      <c r="Q54" s="416"/>
      <c r="R54" s="416"/>
      <c r="S54" s="416"/>
      <c r="T54" s="416">
        <v>75163</v>
      </c>
      <c r="U54" s="416">
        <v>20812</v>
      </c>
      <c r="V54" s="416">
        <v>20393</v>
      </c>
    </row>
    <row r="55" spans="1:22" ht="15" x14ac:dyDescent="0.25">
      <c r="A55" s="370" t="str">
        <f t="shared" si="0"/>
        <v>1052014</v>
      </c>
      <c r="B55" s="411" t="s">
        <v>865</v>
      </c>
      <c r="C55" s="415">
        <v>105</v>
      </c>
      <c r="D55" s="415" t="s">
        <v>889</v>
      </c>
      <c r="E55" s="415">
        <v>2014</v>
      </c>
      <c r="F55" s="417"/>
      <c r="G55" s="417"/>
      <c r="H55" s="417"/>
      <c r="I55" s="417"/>
      <c r="J55" s="417"/>
      <c r="K55" s="417">
        <v>2</v>
      </c>
      <c r="L55" s="417"/>
      <c r="M55" s="417"/>
      <c r="N55" s="417"/>
      <c r="O55" s="417"/>
      <c r="P55" s="417"/>
      <c r="Q55" s="416"/>
      <c r="R55" s="416"/>
      <c r="S55" s="416"/>
      <c r="T55" s="416"/>
      <c r="U55" s="416"/>
      <c r="V55" s="416">
        <v>950</v>
      </c>
    </row>
    <row r="56" spans="1:22" ht="15" x14ac:dyDescent="0.25">
      <c r="A56" s="370" t="str">
        <f t="shared" si="0"/>
        <v>1052016</v>
      </c>
      <c r="B56" s="411" t="s">
        <v>865</v>
      </c>
      <c r="C56" s="415">
        <v>105</v>
      </c>
      <c r="D56" s="415" t="s">
        <v>889</v>
      </c>
      <c r="E56" s="415">
        <v>2016</v>
      </c>
      <c r="F56" s="417"/>
      <c r="G56" s="417"/>
      <c r="H56" s="417"/>
      <c r="I56" s="417">
        <v>1</v>
      </c>
      <c r="J56" s="417">
        <v>2</v>
      </c>
      <c r="K56" s="417">
        <v>5</v>
      </c>
      <c r="L56" s="417"/>
      <c r="M56" s="417"/>
      <c r="N56" s="417"/>
      <c r="O56" s="417">
        <v>4312</v>
      </c>
      <c r="P56" s="417">
        <v>1773</v>
      </c>
      <c r="Q56" s="416"/>
      <c r="R56" s="416"/>
      <c r="S56" s="416"/>
      <c r="T56" s="416">
        <v>2875</v>
      </c>
      <c r="U56" s="416">
        <v>16210</v>
      </c>
      <c r="V56" s="416">
        <v>6200</v>
      </c>
    </row>
    <row r="57" spans="1:22" ht="15" x14ac:dyDescent="0.25">
      <c r="A57" s="370" t="str">
        <f t="shared" si="0"/>
        <v>1052017</v>
      </c>
      <c r="B57" s="411" t="s">
        <v>865</v>
      </c>
      <c r="C57" s="415">
        <v>105</v>
      </c>
      <c r="D57" s="415" t="s">
        <v>889</v>
      </c>
      <c r="E57" s="415">
        <v>2017</v>
      </c>
      <c r="F57" s="417"/>
      <c r="G57" s="417"/>
      <c r="H57" s="417"/>
      <c r="I57" s="417">
        <v>1</v>
      </c>
      <c r="J57" s="417"/>
      <c r="K57" s="417">
        <v>1</v>
      </c>
      <c r="L57" s="417"/>
      <c r="M57" s="417"/>
      <c r="N57" s="417"/>
      <c r="O57" s="417">
        <v>54746</v>
      </c>
      <c r="P57" s="417"/>
      <c r="Q57" s="416"/>
      <c r="R57" s="416"/>
      <c r="S57" s="416"/>
      <c r="T57" s="416">
        <v>68085</v>
      </c>
      <c r="U57" s="416"/>
      <c r="V57" s="416">
        <v>110</v>
      </c>
    </row>
    <row r="58" spans="1:22" ht="15" x14ac:dyDescent="0.25">
      <c r="A58" s="370" t="str">
        <f t="shared" si="0"/>
        <v>1052018</v>
      </c>
      <c r="B58" s="411" t="s">
        <v>865</v>
      </c>
      <c r="C58" s="415">
        <v>105</v>
      </c>
      <c r="D58" s="415" t="s">
        <v>889</v>
      </c>
      <c r="E58" s="415">
        <v>2018</v>
      </c>
      <c r="F58" s="417"/>
      <c r="G58" s="417"/>
      <c r="H58" s="417"/>
      <c r="I58" s="417">
        <v>1</v>
      </c>
      <c r="J58" s="417">
        <v>1</v>
      </c>
      <c r="K58" s="417">
        <v>2</v>
      </c>
      <c r="L58" s="417"/>
      <c r="M58" s="417"/>
      <c r="N58" s="417"/>
      <c r="O58" s="417">
        <v>2500</v>
      </c>
      <c r="P58" s="417">
        <v>2489</v>
      </c>
      <c r="Q58" s="416"/>
      <c r="R58" s="416"/>
      <c r="S58" s="416"/>
      <c r="T58" s="416">
        <v>0</v>
      </c>
      <c r="U58" s="416">
        <v>7822</v>
      </c>
      <c r="V58" s="416">
        <v>2358</v>
      </c>
    </row>
    <row r="59" spans="1:22" ht="15" x14ac:dyDescent="0.25">
      <c r="A59" s="370" t="str">
        <f t="shared" si="0"/>
        <v>1062014</v>
      </c>
      <c r="B59" s="411" t="s">
        <v>865</v>
      </c>
      <c r="C59" s="415">
        <v>106</v>
      </c>
      <c r="D59" s="415" t="s">
        <v>890</v>
      </c>
      <c r="E59" s="415">
        <v>2014</v>
      </c>
      <c r="F59" s="417"/>
      <c r="G59" s="417"/>
      <c r="H59" s="417">
        <v>1</v>
      </c>
      <c r="I59" s="417"/>
      <c r="J59" s="417"/>
      <c r="K59" s="417">
        <v>1</v>
      </c>
      <c r="L59" s="417"/>
      <c r="M59" s="417"/>
      <c r="N59" s="417">
        <v>91828</v>
      </c>
      <c r="O59" s="417"/>
      <c r="P59" s="417"/>
      <c r="Q59" s="416"/>
      <c r="R59" s="416"/>
      <c r="S59" s="416">
        <v>129283</v>
      </c>
      <c r="T59" s="416"/>
      <c r="U59" s="416"/>
      <c r="V59" s="416">
        <v>1681</v>
      </c>
    </row>
    <row r="60" spans="1:22" ht="15" x14ac:dyDescent="0.25">
      <c r="A60" s="370" t="str">
        <f t="shared" si="0"/>
        <v>1062015</v>
      </c>
      <c r="B60" s="411" t="s">
        <v>865</v>
      </c>
      <c r="C60" s="415">
        <v>106</v>
      </c>
      <c r="D60" s="415" t="s">
        <v>890</v>
      </c>
      <c r="E60" s="415">
        <v>2015</v>
      </c>
      <c r="F60" s="417"/>
      <c r="G60" s="417"/>
      <c r="H60" s="417"/>
      <c r="I60" s="417">
        <v>1</v>
      </c>
      <c r="J60" s="417">
        <v>1</v>
      </c>
      <c r="K60" s="417">
        <v>4</v>
      </c>
      <c r="L60" s="417"/>
      <c r="M60" s="417"/>
      <c r="N60" s="417"/>
      <c r="O60" s="417">
        <v>15480</v>
      </c>
      <c r="P60" s="417">
        <v>1000</v>
      </c>
      <c r="Q60" s="416"/>
      <c r="R60" s="416"/>
      <c r="S60" s="416"/>
      <c r="T60" s="416">
        <v>6942</v>
      </c>
      <c r="U60" s="416">
        <v>2624</v>
      </c>
      <c r="V60" s="416">
        <v>11268</v>
      </c>
    </row>
    <row r="61" spans="1:22" ht="15" x14ac:dyDescent="0.25">
      <c r="A61" s="370" t="str">
        <f t="shared" si="0"/>
        <v>1062016</v>
      </c>
      <c r="B61" s="411" t="s">
        <v>865</v>
      </c>
      <c r="C61" s="415">
        <v>106</v>
      </c>
      <c r="D61" s="415" t="s">
        <v>890</v>
      </c>
      <c r="E61" s="415">
        <v>2016</v>
      </c>
      <c r="F61" s="417"/>
      <c r="G61" s="417"/>
      <c r="H61" s="417"/>
      <c r="I61" s="417"/>
      <c r="J61" s="417"/>
      <c r="K61" s="417">
        <v>5</v>
      </c>
      <c r="L61" s="417"/>
      <c r="M61" s="417"/>
      <c r="N61" s="417"/>
      <c r="O61" s="417"/>
      <c r="P61" s="417"/>
      <c r="Q61" s="416"/>
      <c r="R61" s="416"/>
      <c r="S61" s="416"/>
      <c r="T61" s="416"/>
      <c r="U61" s="416"/>
      <c r="V61" s="416">
        <v>2636</v>
      </c>
    </row>
    <row r="62" spans="1:22" ht="15" x14ac:dyDescent="0.25">
      <c r="A62" s="370" t="str">
        <f t="shared" si="0"/>
        <v>1062018</v>
      </c>
      <c r="B62" s="411" t="s">
        <v>865</v>
      </c>
      <c r="C62" s="415">
        <v>106</v>
      </c>
      <c r="D62" s="415" t="s">
        <v>890</v>
      </c>
      <c r="E62" s="415">
        <v>2018</v>
      </c>
      <c r="F62" s="417"/>
      <c r="G62" s="417"/>
      <c r="H62" s="417"/>
      <c r="I62" s="417"/>
      <c r="J62" s="417">
        <v>1</v>
      </c>
      <c r="K62" s="417">
        <v>1</v>
      </c>
      <c r="L62" s="417"/>
      <c r="M62" s="417"/>
      <c r="N62" s="417"/>
      <c r="O62" s="417"/>
      <c r="P62" s="417">
        <v>2446</v>
      </c>
      <c r="Q62" s="416"/>
      <c r="R62" s="416"/>
      <c r="S62" s="416"/>
      <c r="T62" s="416"/>
      <c r="U62" s="416">
        <v>1744</v>
      </c>
      <c r="V62" s="416">
        <v>313</v>
      </c>
    </row>
    <row r="63" spans="1:22" ht="15" x14ac:dyDescent="0.25">
      <c r="A63" s="370" t="str">
        <f t="shared" si="0"/>
        <v>1072014</v>
      </c>
      <c r="B63" s="411" t="s">
        <v>865</v>
      </c>
      <c r="C63" s="415">
        <v>107</v>
      </c>
      <c r="D63" s="415" t="s">
        <v>891</v>
      </c>
      <c r="E63" s="415">
        <v>2014</v>
      </c>
      <c r="F63" s="417"/>
      <c r="G63" s="417"/>
      <c r="H63" s="417"/>
      <c r="I63" s="417"/>
      <c r="J63" s="417"/>
      <c r="K63" s="417">
        <v>1</v>
      </c>
      <c r="L63" s="417"/>
      <c r="M63" s="417"/>
      <c r="N63" s="417"/>
      <c r="O63" s="417"/>
      <c r="P63" s="417"/>
      <c r="Q63" s="416"/>
      <c r="R63" s="416"/>
      <c r="S63" s="416"/>
      <c r="T63" s="416"/>
      <c r="U63" s="416"/>
      <c r="V63" s="416">
        <v>922</v>
      </c>
    </row>
    <row r="64" spans="1:22" ht="15" x14ac:dyDescent="0.25">
      <c r="A64" s="370" t="str">
        <f t="shared" si="0"/>
        <v>1072015</v>
      </c>
      <c r="B64" s="411" t="s">
        <v>865</v>
      </c>
      <c r="C64" s="415">
        <v>107</v>
      </c>
      <c r="D64" s="415" t="s">
        <v>891</v>
      </c>
      <c r="E64" s="415">
        <v>2015</v>
      </c>
      <c r="F64" s="417"/>
      <c r="G64" s="417"/>
      <c r="H64" s="417"/>
      <c r="I64" s="417"/>
      <c r="J64" s="417"/>
      <c r="K64" s="417">
        <v>3</v>
      </c>
      <c r="L64" s="417"/>
      <c r="M64" s="417"/>
      <c r="N64" s="417"/>
      <c r="O64" s="417"/>
      <c r="P64" s="417"/>
      <c r="Q64" s="416"/>
      <c r="R64" s="416"/>
      <c r="S64" s="416"/>
      <c r="T64" s="416"/>
      <c r="U64" s="416"/>
      <c r="V64" s="416">
        <v>5527</v>
      </c>
    </row>
    <row r="65" spans="1:22" ht="15" x14ac:dyDescent="0.25">
      <c r="A65" s="370" t="str">
        <f t="shared" si="0"/>
        <v>1072016</v>
      </c>
      <c r="B65" s="411" t="s">
        <v>865</v>
      </c>
      <c r="C65" s="415">
        <v>107</v>
      </c>
      <c r="D65" s="415" t="s">
        <v>891</v>
      </c>
      <c r="E65" s="415">
        <v>2016</v>
      </c>
      <c r="F65" s="417"/>
      <c r="G65" s="417"/>
      <c r="H65" s="417"/>
      <c r="I65" s="417"/>
      <c r="J65" s="417"/>
      <c r="K65" s="417">
        <v>3</v>
      </c>
      <c r="L65" s="417"/>
      <c r="M65" s="417"/>
      <c r="N65" s="417"/>
      <c r="O65" s="417"/>
      <c r="P65" s="417"/>
      <c r="Q65" s="416"/>
      <c r="R65" s="416"/>
      <c r="S65" s="416"/>
      <c r="T65" s="416"/>
      <c r="U65" s="416"/>
      <c r="V65" s="416">
        <v>4443</v>
      </c>
    </row>
    <row r="66" spans="1:22" ht="15" x14ac:dyDescent="0.25">
      <c r="A66" s="370" t="str">
        <f t="shared" ref="A66:A129" si="1">+VALUE(C66)&amp;E66</f>
        <v>1072017</v>
      </c>
      <c r="B66" s="411" t="s">
        <v>865</v>
      </c>
      <c r="C66" s="415">
        <v>107</v>
      </c>
      <c r="D66" s="415" t="s">
        <v>891</v>
      </c>
      <c r="E66" s="415">
        <v>2017</v>
      </c>
      <c r="F66" s="417"/>
      <c r="G66" s="417"/>
      <c r="H66" s="417"/>
      <c r="I66" s="417"/>
      <c r="J66" s="417">
        <v>1</v>
      </c>
      <c r="K66" s="417">
        <v>2</v>
      </c>
      <c r="L66" s="417"/>
      <c r="M66" s="417"/>
      <c r="N66" s="417"/>
      <c r="O66" s="417"/>
      <c r="P66" s="417">
        <v>1704</v>
      </c>
      <c r="Q66" s="416"/>
      <c r="R66" s="416"/>
      <c r="S66" s="416"/>
      <c r="T66" s="416"/>
      <c r="U66" s="416">
        <v>11131</v>
      </c>
      <c r="V66" s="416">
        <v>1639</v>
      </c>
    </row>
    <row r="67" spans="1:22" ht="15" x14ac:dyDescent="0.25">
      <c r="A67" s="370" t="str">
        <f t="shared" si="1"/>
        <v>1072018</v>
      </c>
      <c r="B67" s="411" t="s">
        <v>865</v>
      </c>
      <c r="C67" s="415">
        <v>107</v>
      </c>
      <c r="D67" s="415" t="s">
        <v>891</v>
      </c>
      <c r="E67" s="415">
        <v>2018</v>
      </c>
      <c r="F67" s="417"/>
      <c r="G67" s="417"/>
      <c r="H67" s="417"/>
      <c r="I67" s="417"/>
      <c r="J67" s="417">
        <v>2</v>
      </c>
      <c r="K67" s="417">
        <v>3</v>
      </c>
      <c r="L67" s="417"/>
      <c r="M67" s="417"/>
      <c r="N67" s="417"/>
      <c r="O67" s="417"/>
      <c r="P67" s="417">
        <v>21013</v>
      </c>
      <c r="Q67" s="416"/>
      <c r="R67" s="416"/>
      <c r="S67" s="416"/>
      <c r="T67" s="416"/>
      <c r="U67" s="416">
        <v>44484</v>
      </c>
      <c r="V67" s="416">
        <v>7631</v>
      </c>
    </row>
    <row r="68" spans="1:22" ht="15" x14ac:dyDescent="0.25">
      <c r="A68" s="370" t="str">
        <f t="shared" si="1"/>
        <v>1082014</v>
      </c>
      <c r="B68" s="411" t="s">
        <v>865</v>
      </c>
      <c r="C68" s="415">
        <v>108</v>
      </c>
      <c r="D68" s="415" t="s">
        <v>892</v>
      </c>
      <c r="E68" s="415">
        <v>2014</v>
      </c>
      <c r="F68" s="417"/>
      <c r="G68" s="417"/>
      <c r="H68" s="417"/>
      <c r="I68" s="417"/>
      <c r="J68" s="417">
        <v>1</v>
      </c>
      <c r="K68" s="417">
        <v>8</v>
      </c>
      <c r="L68" s="417"/>
      <c r="M68" s="417"/>
      <c r="N68" s="417"/>
      <c r="O68" s="417"/>
      <c r="P68" s="417">
        <v>5209</v>
      </c>
      <c r="Q68" s="416"/>
      <c r="R68" s="416"/>
      <c r="S68" s="416"/>
      <c r="T68" s="416"/>
      <c r="U68" s="416">
        <v>0</v>
      </c>
      <c r="V68" s="416">
        <v>2456</v>
      </c>
    </row>
    <row r="69" spans="1:22" ht="15" x14ac:dyDescent="0.25">
      <c r="A69" s="370" t="str">
        <f t="shared" si="1"/>
        <v>1082015</v>
      </c>
      <c r="B69" s="411" t="s">
        <v>865</v>
      </c>
      <c r="C69" s="415">
        <v>108</v>
      </c>
      <c r="D69" s="415" t="s">
        <v>892</v>
      </c>
      <c r="E69" s="415">
        <v>2015</v>
      </c>
      <c r="F69" s="417"/>
      <c r="G69" s="417"/>
      <c r="H69" s="417"/>
      <c r="I69" s="417"/>
      <c r="J69" s="417">
        <v>1</v>
      </c>
      <c r="K69" s="417">
        <v>3</v>
      </c>
      <c r="L69" s="417"/>
      <c r="M69" s="417"/>
      <c r="N69" s="417"/>
      <c r="O69" s="417"/>
      <c r="P69" s="417">
        <v>604</v>
      </c>
      <c r="Q69" s="416"/>
      <c r="R69" s="416"/>
      <c r="S69" s="416"/>
      <c r="T69" s="416"/>
      <c r="U69" s="416">
        <v>2225</v>
      </c>
      <c r="V69" s="416">
        <v>1966</v>
      </c>
    </row>
    <row r="70" spans="1:22" ht="15" x14ac:dyDescent="0.25">
      <c r="A70" s="370" t="str">
        <f t="shared" si="1"/>
        <v>1082016</v>
      </c>
      <c r="B70" s="411" t="s">
        <v>865</v>
      </c>
      <c r="C70" s="415">
        <v>108</v>
      </c>
      <c r="D70" s="415" t="s">
        <v>892</v>
      </c>
      <c r="E70" s="415">
        <v>2016</v>
      </c>
      <c r="F70" s="417"/>
      <c r="G70" s="417"/>
      <c r="H70" s="417">
        <v>1</v>
      </c>
      <c r="I70" s="417"/>
      <c r="J70" s="417"/>
      <c r="K70" s="417">
        <v>7</v>
      </c>
      <c r="L70" s="417"/>
      <c r="M70" s="417"/>
      <c r="N70" s="417">
        <v>118497</v>
      </c>
      <c r="O70" s="417"/>
      <c r="P70" s="417"/>
      <c r="Q70" s="416"/>
      <c r="R70" s="416"/>
      <c r="S70" s="416">
        <v>68998</v>
      </c>
      <c r="T70" s="416"/>
      <c r="U70" s="416"/>
      <c r="V70" s="416">
        <v>3590</v>
      </c>
    </row>
    <row r="71" spans="1:22" ht="15" x14ac:dyDescent="0.25">
      <c r="A71" s="370" t="str">
        <f t="shared" si="1"/>
        <v>1082017</v>
      </c>
      <c r="B71" s="411" t="s">
        <v>865</v>
      </c>
      <c r="C71" s="415">
        <v>108</v>
      </c>
      <c r="D71" s="415" t="s">
        <v>892</v>
      </c>
      <c r="E71" s="415">
        <v>2017</v>
      </c>
      <c r="F71" s="417"/>
      <c r="G71" s="417"/>
      <c r="H71" s="417"/>
      <c r="I71" s="417">
        <v>1</v>
      </c>
      <c r="J71" s="417">
        <v>2</v>
      </c>
      <c r="K71" s="417">
        <v>9</v>
      </c>
      <c r="L71" s="417"/>
      <c r="M71" s="417"/>
      <c r="N71" s="417"/>
      <c r="O71" s="417">
        <v>1056</v>
      </c>
      <c r="P71" s="417">
        <v>22173</v>
      </c>
      <c r="Q71" s="416"/>
      <c r="R71" s="416"/>
      <c r="S71" s="416"/>
      <c r="T71" s="416">
        <v>7961</v>
      </c>
      <c r="U71" s="416">
        <v>55752</v>
      </c>
      <c r="V71" s="416">
        <v>37709</v>
      </c>
    </row>
    <row r="72" spans="1:22" ht="15" x14ac:dyDescent="0.25">
      <c r="A72" s="370" t="str">
        <f t="shared" si="1"/>
        <v>1082018</v>
      </c>
      <c r="B72" s="411" t="s">
        <v>865</v>
      </c>
      <c r="C72" s="415">
        <v>108</v>
      </c>
      <c r="D72" s="415" t="s">
        <v>892</v>
      </c>
      <c r="E72" s="415">
        <v>2018</v>
      </c>
      <c r="F72" s="417"/>
      <c r="G72" s="417"/>
      <c r="H72" s="417"/>
      <c r="I72" s="417"/>
      <c r="J72" s="417">
        <v>2</v>
      </c>
      <c r="K72" s="417">
        <v>11</v>
      </c>
      <c r="L72" s="417"/>
      <c r="M72" s="417"/>
      <c r="N72" s="417"/>
      <c r="O72" s="417"/>
      <c r="P72" s="417">
        <v>11276</v>
      </c>
      <c r="Q72" s="416"/>
      <c r="R72" s="416"/>
      <c r="S72" s="416"/>
      <c r="T72" s="416"/>
      <c r="U72" s="416">
        <v>20698</v>
      </c>
      <c r="V72" s="416">
        <v>10784</v>
      </c>
    </row>
    <row r="73" spans="1:22" ht="15" x14ac:dyDescent="0.25">
      <c r="A73" s="370" t="str">
        <f t="shared" si="1"/>
        <v>1092014</v>
      </c>
      <c r="B73" s="411" t="s">
        <v>865</v>
      </c>
      <c r="C73" s="415">
        <v>109</v>
      </c>
      <c r="D73" s="415" t="s">
        <v>893</v>
      </c>
      <c r="E73" s="415">
        <v>2014</v>
      </c>
      <c r="F73" s="417"/>
      <c r="G73" s="417"/>
      <c r="H73" s="417">
        <v>1</v>
      </c>
      <c r="I73" s="417"/>
      <c r="J73" s="417">
        <v>1</v>
      </c>
      <c r="K73" s="417">
        <v>3</v>
      </c>
      <c r="L73" s="417"/>
      <c r="M73" s="417"/>
      <c r="N73" s="417">
        <v>145605</v>
      </c>
      <c r="O73" s="417"/>
      <c r="P73" s="417">
        <v>910</v>
      </c>
      <c r="Q73" s="416"/>
      <c r="R73" s="416"/>
      <c r="S73" s="416">
        <v>72040</v>
      </c>
      <c r="T73" s="416"/>
      <c r="U73" s="416">
        <v>584</v>
      </c>
      <c r="V73" s="416">
        <v>4754</v>
      </c>
    </row>
    <row r="74" spans="1:22" ht="15" x14ac:dyDescent="0.25">
      <c r="A74" s="370" t="str">
        <f t="shared" si="1"/>
        <v>1092015</v>
      </c>
      <c r="B74" s="411" t="s">
        <v>865</v>
      </c>
      <c r="C74" s="415">
        <v>109</v>
      </c>
      <c r="D74" s="415" t="s">
        <v>893</v>
      </c>
      <c r="E74" s="415">
        <v>2015</v>
      </c>
      <c r="F74" s="417"/>
      <c r="G74" s="417"/>
      <c r="H74" s="417"/>
      <c r="I74" s="417"/>
      <c r="J74" s="417">
        <v>1</v>
      </c>
      <c r="K74" s="417">
        <v>3</v>
      </c>
      <c r="L74" s="417"/>
      <c r="M74" s="417"/>
      <c r="N74" s="417"/>
      <c r="O74" s="417"/>
      <c r="P74" s="417">
        <v>587</v>
      </c>
      <c r="Q74" s="416"/>
      <c r="R74" s="416"/>
      <c r="S74" s="416"/>
      <c r="T74" s="416"/>
      <c r="U74" s="416">
        <v>2925</v>
      </c>
      <c r="V74" s="416">
        <v>16554</v>
      </c>
    </row>
    <row r="75" spans="1:22" ht="15" x14ac:dyDescent="0.25">
      <c r="A75" s="370" t="str">
        <f t="shared" si="1"/>
        <v>1092016</v>
      </c>
      <c r="B75" s="411" t="s">
        <v>865</v>
      </c>
      <c r="C75" s="415">
        <v>109</v>
      </c>
      <c r="D75" s="415" t="s">
        <v>893</v>
      </c>
      <c r="E75" s="415">
        <v>2016</v>
      </c>
      <c r="F75" s="417"/>
      <c r="G75" s="417"/>
      <c r="H75" s="417"/>
      <c r="I75" s="417"/>
      <c r="J75" s="417"/>
      <c r="K75" s="417">
        <v>1</v>
      </c>
      <c r="L75" s="417"/>
      <c r="M75" s="417"/>
      <c r="N75" s="417"/>
      <c r="O75" s="417"/>
      <c r="P75" s="417"/>
      <c r="Q75" s="416"/>
      <c r="R75" s="416"/>
      <c r="S75" s="416"/>
      <c r="T75" s="416"/>
      <c r="U75" s="416"/>
      <c r="V75" s="416">
        <v>620</v>
      </c>
    </row>
    <row r="76" spans="1:22" ht="15" x14ac:dyDescent="0.25">
      <c r="A76" s="370" t="str">
        <f t="shared" si="1"/>
        <v>1092017</v>
      </c>
      <c r="B76" s="411" t="s">
        <v>865</v>
      </c>
      <c r="C76" s="415">
        <v>109</v>
      </c>
      <c r="D76" s="415" t="s">
        <v>893</v>
      </c>
      <c r="E76" s="415">
        <v>2017</v>
      </c>
      <c r="F76" s="417"/>
      <c r="G76" s="417"/>
      <c r="H76" s="417"/>
      <c r="I76" s="417"/>
      <c r="J76" s="417">
        <v>3</v>
      </c>
      <c r="K76" s="417"/>
      <c r="L76" s="417"/>
      <c r="M76" s="417"/>
      <c r="N76" s="417"/>
      <c r="O76" s="417"/>
      <c r="P76" s="417">
        <v>5851</v>
      </c>
      <c r="Q76" s="416"/>
      <c r="R76" s="416"/>
      <c r="S76" s="416"/>
      <c r="T76" s="416"/>
      <c r="U76" s="416">
        <v>14986</v>
      </c>
      <c r="V76" s="416"/>
    </row>
    <row r="77" spans="1:22" ht="15" x14ac:dyDescent="0.25">
      <c r="A77" s="370" t="str">
        <f t="shared" si="1"/>
        <v>1092018</v>
      </c>
      <c r="B77" s="411" t="s">
        <v>865</v>
      </c>
      <c r="C77" s="415">
        <v>109</v>
      </c>
      <c r="D77" s="415" t="s">
        <v>893</v>
      </c>
      <c r="E77" s="415">
        <v>2018</v>
      </c>
      <c r="F77" s="417"/>
      <c r="G77" s="417"/>
      <c r="H77" s="417"/>
      <c r="I77" s="417"/>
      <c r="J77" s="417">
        <v>2</v>
      </c>
      <c r="K77" s="417">
        <v>1</v>
      </c>
      <c r="L77" s="417"/>
      <c r="M77" s="417"/>
      <c r="N77" s="417"/>
      <c r="O77" s="417"/>
      <c r="P77" s="417">
        <v>3700</v>
      </c>
      <c r="Q77" s="416"/>
      <c r="R77" s="416"/>
      <c r="S77" s="416"/>
      <c r="T77" s="416"/>
      <c r="U77" s="416">
        <v>55653</v>
      </c>
      <c r="V77" s="416">
        <v>2280</v>
      </c>
    </row>
    <row r="78" spans="1:22" ht="15" x14ac:dyDescent="0.25">
      <c r="A78" s="370" t="str">
        <f t="shared" si="1"/>
        <v>1122014</v>
      </c>
      <c r="B78" s="411" t="s">
        <v>865</v>
      </c>
      <c r="C78" s="415">
        <v>112</v>
      </c>
      <c r="D78" s="415" t="s">
        <v>896</v>
      </c>
      <c r="E78" s="415">
        <v>2014</v>
      </c>
      <c r="F78" s="417"/>
      <c r="G78" s="417"/>
      <c r="H78" s="417"/>
      <c r="I78" s="417">
        <v>7</v>
      </c>
      <c r="J78" s="417">
        <v>5</v>
      </c>
      <c r="K78" s="417">
        <v>24</v>
      </c>
      <c r="L78" s="417"/>
      <c r="M78" s="417"/>
      <c r="N78" s="417"/>
      <c r="O78" s="417">
        <v>25844</v>
      </c>
      <c r="P78" s="417">
        <v>3982</v>
      </c>
      <c r="Q78" s="416"/>
      <c r="R78" s="416"/>
      <c r="S78" s="416"/>
      <c r="T78" s="416">
        <v>21572</v>
      </c>
      <c r="U78" s="416">
        <v>9860</v>
      </c>
      <c r="V78" s="416">
        <v>29704</v>
      </c>
    </row>
    <row r="79" spans="1:22" ht="15" x14ac:dyDescent="0.25">
      <c r="A79" s="370" t="str">
        <f t="shared" si="1"/>
        <v>1122015</v>
      </c>
      <c r="B79" s="411" t="s">
        <v>865</v>
      </c>
      <c r="C79" s="415">
        <v>112</v>
      </c>
      <c r="D79" s="415" t="s">
        <v>896</v>
      </c>
      <c r="E79" s="415">
        <v>2015</v>
      </c>
      <c r="F79" s="417"/>
      <c r="G79" s="417"/>
      <c r="H79" s="417"/>
      <c r="I79" s="417">
        <v>5</v>
      </c>
      <c r="J79" s="417">
        <v>8</v>
      </c>
      <c r="K79" s="417">
        <v>16</v>
      </c>
      <c r="L79" s="417"/>
      <c r="M79" s="417"/>
      <c r="N79" s="417"/>
      <c r="O79" s="417">
        <v>99631</v>
      </c>
      <c r="P79" s="417">
        <v>75197</v>
      </c>
      <c r="Q79" s="416"/>
      <c r="R79" s="416"/>
      <c r="S79" s="416"/>
      <c r="T79" s="416">
        <v>99572</v>
      </c>
      <c r="U79" s="416">
        <v>83065</v>
      </c>
      <c r="V79" s="416">
        <v>8842</v>
      </c>
    </row>
    <row r="80" spans="1:22" ht="15" x14ac:dyDescent="0.25">
      <c r="A80" s="370" t="str">
        <f t="shared" si="1"/>
        <v>1122016</v>
      </c>
      <c r="B80" s="411" t="s">
        <v>865</v>
      </c>
      <c r="C80" s="415">
        <v>112</v>
      </c>
      <c r="D80" s="415" t="s">
        <v>896</v>
      </c>
      <c r="E80" s="415">
        <v>2016</v>
      </c>
      <c r="F80" s="417"/>
      <c r="G80" s="417"/>
      <c r="H80" s="417">
        <v>2</v>
      </c>
      <c r="I80" s="417">
        <v>4</v>
      </c>
      <c r="J80" s="417">
        <v>5</v>
      </c>
      <c r="K80" s="417">
        <v>20</v>
      </c>
      <c r="L80" s="417"/>
      <c r="M80" s="417"/>
      <c r="N80" s="417">
        <v>320266</v>
      </c>
      <c r="O80" s="417">
        <v>76248</v>
      </c>
      <c r="P80" s="417">
        <v>91018</v>
      </c>
      <c r="Q80" s="416"/>
      <c r="R80" s="416"/>
      <c r="S80" s="416">
        <v>138800</v>
      </c>
      <c r="T80" s="416">
        <v>86864</v>
      </c>
      <c r="U80" s="416">
        <v>48346</v>
      </c>
      <c r="V80" s="416">
        <v>30732</v>
      </c>
    </row>
    <row r="81" spans="1:22" ht="15" x14ac:dyDescent="0.25">
      <c r="A81" s="370" t="str">
        <f t="shared" si="1"/>
        <v>1122017</v>
      </c>
      <c r="B81" s="411" t="s">
        <v>865</v>
      </c>
      <c r="C81" s="415">
        <v>112</v>
      </c>
      <c r="D81" s="415" t="s">
        <v>896</v>
      </c>
      <c r="E81" s="415">
        <v>2017</v>
      </c>
      <c r="F81" s="417"/>
      <c r="G81" s="417"/>
      <c r="H81" s="417"/>
      <c r="I81" s="417">
        <v>7</v>
      </c>
      <c r="J81" s="417">
        <v>8</v>
      </c>
      <c r="K81" s="417">
        <v>35</v>
      </c>
      <c r="L81" s="417"/>
      <c r="M81" s="417"/>
      <c r="N81" s="417"/>
      <c r="O81" s="417">
        <v>87849</v>
      </c>
      <c r="P81" s="417">
        <v>8897</v>
      </c>
      <c r="Q81" s="416"/>
      <c r="R81" s="416"/>
      <c r="S81" s="416"/>
      <c r="T81" s="416">
        <v>103710</v>
      </c>
      <c r="U81" s="416">
        <v>12591</v>
      </c>
      <c r="V81" s="416">
        <v>56047</v>
      </c>
    </row>
    <row r="82" spans="1:22" ht="15" x14ac:dyDescent="0.25">
      <c r="A82" s="370" t="str">
        <f t="shared" si="1"/>
        <v>1122018</v>
      </c>
      <c r="B82" s="411" t="s">
        <v>865</v>
      </c>
      <c r="C82" s="415">
        <v>112</v>
      </c>
      <c r="D82" s="415" t="s">
        <v>896</v>
      </c>
      <c r="E82" s="415">
        <v>2018</v>
      </c>
      <c r="F82" s="417"/>
      <c r="G82" s="417"/>
      <c r="H82" s="417"/>
      <c r="I82" s="417">
        <v>4</v>
      </c>
      <c r="J82" s="417">
        <v>13</v>
      </c>
      <c r="K82" s="417">
        <v>29</v>
      </c>
      <c r="L82" s="417"/>
      <c r="M82" s="417"/>
      <c r="N82" s="417"/>
      <c r="O82" s="417">
        <v>72065</v>
      </c>
      <c r="P82" s="417">
        <v>44875</v>
      </c>
      <c r="Q82" s="416"/>
      <c r="R82" s="416"/>
      <c r="S82" s="416"/>
      <c r="T82" s="416">
        <v>239260</v>
      </c>
      <c r="U82" s="416">
        <v>63737</v>
      </c>
      <c r="V82" s="416">
        <v>25923</v>
      </c>
    </row>
    <row r="83" spans="1:22" ht="15" x14ac:dyDescent="0.25">
      <c r="A83" s="370" t="str">
        <f t="shared" si="1"/>
        <v>1132016</v>
      </c>
      <c r="B83" s="411" t="s">
        <v>865</v>
      </c>
      <c r="C83" s="415">
        <v>113</v>
      </c>
      <c r="D83" s="415" t="s">
        <v>897</v>
      </c>
      <c r="E83" s="415">
        <v>2016</v>
      </c>
      <c r="F83" s="417"/>
      <c r="G83" s="417"/>
      <c r="H83" s="417"/>
      <c r="I83" s="417"/>
      <c r="J83" s="417"/>
      <c r="K83" s="417">
        <v>1</v>
      </c>
      <c r="L83" s="417"/>
      <c r="M83" s="417"/>
      <c r="N83" s="417"/>
      <c r="O83" s="417"/>
      <c r="P83" s="417"/>
      <c r="Q83" s="416"/>
      <c r="R83" s="416"/>
      <c r="S83" s="416"/>
      <c r="T83" s="416"/>
      <c r="U83" s="416"/>
      <c r="V83" s="416">
        <v>773</v>
      </c>
    </row>
    <row r="84" spans="1:22" ht="15" x14ac:dyDescent="0.25">
      <c r="A84" s="370" t="str">
        <f t="shared" si="1"/>
        <v>1132017</v>
      </c>
      <c r="B84" s="411" t="s">
        <v>865</v>
      </c>
      <c r="C84" s="415">
        <v>113</v>
      </c>
      <c r="D84" s="415" t="s">
        <v>897</v>
      </c>
      <c r="E84" s="415">
        <v>2017</v>
      </c>
      <c r="F84" s="417"/>
      <c r="G84" s="417"/>
      <c r="H84" s="417"/>
      <c r="I84" s="417"/>
      <c r="J84" s="417"/>
      <c r="K84" s="417">
        <v>2</v>
      </c>
      <c r="L84" s="417"/>
      <c r="M84" s="417"/>
      <c r="N84" s="417"/>
      <c r="O84" s="417"/>
      <c r="P84" s="417"/>
      <c r="Q84" s="416"/>
      <c r="R84" s="416"/>
      <c r="S84" s="416"/>
      <c r="T84" s="416"/>
      <c r="U84" s="416"/>
      <c r="V84" s="416">
        <v>785</v>
      </c>
    </row>
    <row r="85" spans="1:22" ht="15" x14ac:dyDescent="0.25">
      <c r="A85" s="370" t="str">
        <f t="shared" si="1"/>
        <v>1192014</v>
      </c>
      <c r="B85" s="411" t="s">
        <v>865</v>
      </c>
      <c r="C85" s="415">
        <v>119</v>
      </c>
      <c r="D85" s="415" t="s">
        <v>899</v>
      </c>
      <c r="E85" s="415">
        <v>2014</v>
      </c>
      <c r="F85" s="417"/>
      <c r="G85" s="417"/>
      <c r="H85" s="417"/>
      <c r="I85" s="417"/>
      <c r="J85" s="417"/>
      <c r="K85" s="417">
        <v>1</v>
      </c>
      <c r="L85" s="417"/>
      <c r="M85" s="417"/>
      <c r="N85" s="417"/>
      <c r="O85" s="417"/>
      <c r="P85" s="417"/>
      <c r="Q85" s="416"/>
      <c r="R85" s="416"/>
      <c r="S85" s="416"/>
      <c r="T85" s="416"/>
      <c r="U85" s="416"/>
      <c r="V85" s="416">
        <v>4242</v>
      </c>
    </row>
    <row r="86" spans="1:22" ht="15" x14ac:dyDescent="0.25">
      <c r="A86" s="370" t="str">
        <f t="shared" si="1"/>
        <v>1192017</v>
      </c>
      <c r="B86" s="411" t="s">
        <v>865</v>
      </c>
      <c r="C86" s="415">
        <v>119</v>
      </c>
      <c r="D86" s="415" t="s">
        <v>899</v>
      </c>
      <c r="E86" s="415">
        <v>2017</v>
      </c>
      <c r="F86" s="417"/>
      <c r="G86" s="417"/>
      <c r="H86" s="417"/>
      <c r="I86" s="417"/>
      <c r="J86" s="417">
        <v>1</v>
      </c>
      <c r="K86" s="417">
        <v>1</v>
      </c>
      <c r="L86" s="417"/>
      <c r="M86" s="417"/>
      <c r="N86" s="417"/>
      <c r="O86" s="417"/>
      <c r="P86" s="417">
        <v>31320</v>
      </c>
      <c r="Q86" s="416"/>
      <c r="R86" s="416"/>
      <c r="S86" s="416"/>
      <c r="T86" s="416"/>
      <c r="U86" s="416">
        <v>13244</v>
      </c>
      <c r="V86" s="416">
        <v>2036</v>
      </c>
    </row>
    <row r="87" spans="1:22" ht="15" x14ac:dyDescent="0.25">
      <c r="A87" s="370" t="str">
        <f t="shared" si="1"/>
        <v>1192018</v>
      </c>
      <c r="B87" s="411" t="s">
        <v>865</v>
      </c>
      <c r="C87" s="415">
        <v>119</v>
      </c>
      <c r="D87" s="415" t="s">
        <v>899</v>
      </c>
      <c r="E87" s="415">
        <v>2018</v>
      </c>
      <c r="F87" s="417"/>
      <c r="G87" s="417"/>
      <c r="H87" s="417"/>
      <c r="I87" s="417"/>
      <c r="J87" s="417">
        <v>2</v>
      </c>
      <c r="K87" s="417"/>
      <c r="L87" s="417"/>
      <c r="M87" s="417"/>
      <c r="N87" s="417"/>
      <c r="O87" s="417"/>
      <c r="P87" s="417">
        <v>72400</v>
      </c>
      <c r="Q87" s="416"/>
      <c r="R87" s="416"/>
      <c r="S87" s="416"/>
      <c r="T87" s="416"/>
      <c r="U87" s="416">
        <v>60117</v>
      </c>
      <c r="V87" s="416"/>
    </row>
    <row r="88" spans="1:22" ht="15" x14ac:dyDescent="0.25">
      <c r="A88" s="370" t="str">
        <f t="shared" si="1"/>
        <v>1322015</v>
      </c>
      <c r="B88" s="411" t="s">
        <v>865</v>
      </c>
      <c r="C88" s="415">
        <v>132</v>
      </c>
      <c r="D88" s="415" t="s">
        <v>900</v>
      </c>
      <c r="E88" s="415">
        <v>2015</v>
      </c>
      <c r="F88" s="417"/>
      <c r="G88" s="417"/>
      <c r="H88" s="417">
        <v>1</v>
      </c>
      <c r="I88" s="417"/>
      <c r="J88" s="417">
        <v>1</v>
      </c>
      <c r="K88" s="417"/>
      <c r="L88" s="417"/>
      <c r="M88" s="417"/>
      <c r="N88" s="417">
        <v>122154</v>
      </c>
      <c r="O88" s="417"/>
      <c r="P88" s="417">
        <v>1359</v>
      </c>
      <c r="Q88" s="416"/>
      <c r="R88" s="416"/>
      <c r="S88" s="416">
        <v>51780</v>
      </c>
      <c r="T88" s="416"/>
      <c r="U88" s="416">
        <v>34590</v>
      </c>
      <c r="V88" s="416"/>
    </row>
    <row r="89" spans="1:22" ht="15" x14ac:dyDescent="0.25">
      <c r="A89" s="370" t="str">
        <f t="shared" si="1"/>
        <v>1342014</v>
      </c>
      <c r="B89" s="411" t="s">
        <v>865</v>
      </c>
      <c r="C89" s="415">
        <v>134</v>
      </c>
      <c r="D89" s="415" t="s">
        <v>901</v>
      </c>
      <c r="E89" s="415">
        <v>2014</v>
      </c>
      <c r="F89" s="417"/>
      <c r="G89" s="417"/>
      <c r="H89" s="417"/>
      <c r="I89" s="417"/>
      <c r="J89" s="417"/>
      <c r="K89" s="417">
        <v>3</v>
      </c>
      <c r="L89" s="417"/>
      <c r="M89" s="417"/>
      <c r="N89" s="417"/>
      <c r="O89" s="417"/>
      <c r="P89" s="417"/>
      <c r="Q89" s="416"/>
      <c r="R89" s="416"/>
      <c r="S89" s="416"/>
      <c r="T89" s="416"/>
      <c r="U89" s="416"/>
      <c r="V89" s="416">
        <v>3966</v>
      </c>
    </row>
    <row r="90" spans="1:22" ht="15" x14ac:dyDescent="0.25">
      <c r="A90" s="370" t="str">
        <f t="shared" si="1"/>
        <v>1342015</v>
      </c>
      <c r="B90" s="411" t="s">
        <v>865</v>
      </c>
      <c r="C90" s="415">
        <v>134</v>
      </c>
      <c r="D90" s="415" t="s">
        <v>901</v>
      </c>
      <c r="E90" s="415">
        <v>2015</v>
      </c>
      <c r="F90" s="417"/>
      <c r="G90" s="417"/>
      <c r="H90" s="417"/>
      <c r="I90" s="417"/>
      <c r="J90" s="417"/>
      <c r="K90" s="417">
        <v>2</v>
      </c>
      <c r="L90" s="417"/>
      <c r="M90" s="417"/>
      <c r="N90" s="417"/>
      <c r="O90" s="417"/>
      <c r="P90" s="417"/>
      <c r="Q90" s="416"/>
      <c r="R90" s="416"/>
      <c r="S90" s="416"/>
      <c r="T90" s="416"/>
      <c r="U90" s="416"/>
      <c r="V90" s="416">
        <v>261</v>
      </c>
    </row>
    <row r="91" spans="1:22" ht="15" x14ac:dyDescent="0.25">
      <c r="A91" s="370" t="str">
        <f t="shared" si="1"/>
        <v>1342016</v>
      </c>
      <c r="B91" s="411" t="s">
        <v>865</v>
      </c>
      <c r="C91" s="415">
        <v>134</v>
      </c>
      <c r="D91" s="415" t="s">
        <v>901</v>
      </c>
      <c r="E91" s="415">
        <v>2016</v>
      </c>
      <c r="F91" s="417"/>
      <c r="G91" s="417"/>
      <c r="H91" s="417"/>
      <c r="I91" s="417"/>
      <c r="J91" s="417"/>
      <c r="K91" s="417">
        <v>1</v>
      </c>
      <c r="L91" s="417"/>
      <c r="M91" s="417"/>
      <c r="N91" s="417"/>
      <c r="O91" s="417"/>
      <c r="P91" s="417"/>
      <c r="Q91" s="416"/>
      <c r="R91" s="416"/>
      <c r="S91" s="416"/>
      <c r="T91" s="416"/>
      <c r="U91" s="416"/>
      <c r="V91" s="416">
        <v>212</v>
      </c>
    </row>
    <row r="92" spans="1:22" ht="15" x14ac:dyDescent="0.25">
      <c r="A92" s="370" t="str">
        <f t="shared" si="1"/>
        <v>1392014</v>
      </c>
      <c r="B92" s="411" t="s">
        <v>865</v>
      </c>
      <c r="C92" s="415">
        <v>139</v>
      </c>
      <c r="D92" s="415" t="s">
        <v>903</v>
      </c>
      <c r="E92" s="415">
        <v>2014</v>
      </c>
      <c r="F92" s="417"/>
      <c r="G92" s="417"/>
      <c r="H92" s="417"/>
      <c r="I92" s="417"/>
      <c r="J92" s="417">
        <v>1</v>
      </c>
      <c r="K92" s="417">
        <v>1</v>
      </c>
      <c r="L92" s="417"/>
      <c r="M92" s="417"/>
      <c r="N92" s="417"/>
      <c r="O92" s="417"/>
      <c r="P92" s="417">
        <v>36225</v>
      </c>
      <c r="Q92" s="416"/>
      <c r="R92" s="416"/>
      <c r="S92" s="416"/>
      <c r="T92" s="416"/>
      <c r="U92" s="416">
        <v>97172</v>
      </c>
      <c r="V92" s="416">
        <v>1567</v>
      </c>
    </row>
    <row r="93" spans="1:22" ht="15" x14ac:dyDescent="0.25">
      <c r="A93" s="370" t="str">
        <f t="shared" si="1"/>
        <v>1392015</v>
      </c>
      <c r="B93" s="411" t="s">
        <v>865</v>
      </c>
      <c r="C93" s="415">
        <v>139</v>
      </c>
      <c r="D93" s="415" t="s">
        <v>903</v>
      </c>
      <c r="E93" s="415">
        <v>2015</v>
      </c>
      <c r="F93" s="417"/>
      <c r="G93" s="417"/>
      <c r="H93" s="417"/>
      <c r="I93" s="417"/>
      <c r="J93" s="417"/>
      <c r="K93" s="417">
        <v>4</v>
      </c>
      <c r="L93" s="417"/>
      <c r="M93" s="417"/>
      <c r="N93" s="417"/>
      <c r="O93" s="417"/>
      <c r="P93" s="417"/>
      <c r="Q93" s="416"/>
      <c r="R93" s="416"/>
      <c r="S93" s="416"/>
      <c r="T93" s="416"/>
      <c r="U93" s="416"/>
      <c r="V93" s="416">
        <v>9743</v>
      </c>
    </row>
    <row r="94" spans="1:22" ht="15" x14ac:dyDescent="0.25">
      <c r="A94" s="370" t="str">
        <f t="shared" si="1"/>
        <v>1392016</v>
      </c>
      <c r="B94" s="411" t="s">
        <v>865</v>
      </c>
      <c r="C94" s="415">
        <v>139</v>
      </c>
      <c r="D94" s="415" t="s">
        <v>903</v>
      </c>
      <c r="E94" s="415">
        <v>2016</v>
      </c>
      <c r="F94" s="417"/>
      <c r="G94" s="417"/>
      <c r="H94" s="417">
        <v>1</v>
      </c>
      <c r="I94" s="417">
        <v>2</v>
      </c>
      <c r="J94" s="417"/>
      <c r="K94" s="417">
        <v>5</v>
      </c>
      <c r="L94" s="417"/>
      <c r="M94" s="417"/>
      <c r="N94" s="417">
        <v>114144</v>
      </c>
      <c r="O94" s="417">
        <v>66803</v>
      </c>
      <c r="P94" s="417"/>
      <c r="Q94" s="416"/>
      <c r="R94" s="416"/>
      <c r="S94" s="416">
        <v>383038</v>
      </c>
      <c r="T94" s="416">
        <v>35504</v>
      </c>
      <c r="U94" s="416"/>
      <c r="V94" s="416">
        <v>1481</v>
      </c>
    </row>
    <row r="95" spans="1:22" ht="15" x14ac:dyDescent="0.25">
      <c r="A95" s="370" t="str">
        <f t="shared" si="1"/>
        <v>1392017</v>
      </c>
      <c r="B95" s="411" t="s">
        <v>865</v>
      </c>
      <c r="C95" s="415">
        <v>139</v>
      </c>
      <c r="D95" s="415" t="s">
        <v>903</v>
      </c>
      <c r="E95" s="415">
        <v>2017</v>
      </c>
      <c r="F95" s="417"/>
      <c r="G95" s="417"/>
      <c r="H95" s="417"/>
      <c r="I95" s="417"/>
      <c r="J95" s="417">
        <v>2</v>
      </c>
      <c r="K95" s="417">
        <v>2</v>
      </c>
      <c r="L95" s="417"/>
      <c r="M95" s="417"/>
      <c r="N95" s="417"/>
      <c r="O95" s="417"/>
      <c r="P95" s="417">
        <v>480</v>
      </c>
      <c r="Q95" s="416"/>
      <c r="R95" s="416"/>
      <c r="S95" s="416"/>
      <c r="T95" s="416"/>
      <c r="U95" s="416">
        <v>1829</v>
      </c>
      <c r="V95" s="416">
        <v>1352</v>
      </c>
    </row>
    <row r="96" spans="1:22" ht="15" x14ac:dyDescent="0.25">
      <c r="A96" s="370" t="str">
        <f t="shared" si="1"/>
        <v>1392018</v>
      </c>
      <c r="B96" s="411" t="s">
        <v>865</v>
      </c>
      <c r="C96" s="415">
        <v>139</v>
      </c>
      <c r="D96" s="415" t="s">
        <v>903</v>
      </c>
      <c r="E96" s="415">
        <v>2018</v>
      </c>
      <c r="F96" s="417"/>
      <c r="G96" s="417"/>
      <c r="H96" s="417"/>
      <c r="I96" s="417"/>
      <c r="J96" s="417">
        <v>1</v>
      </c>
      <c r="K96" s="417">
        <v>2</v>
      </c>
      <c r="L96" s="417"/>
      <c r="M96" s="417"/>
      <c r="N96" s="417"/>
      <c r="O96" s="417"/>
      <c r="P96" s="417">
        <v>24473</v>
      </c>
      <c r="Q96" s="416"/>
      <c r="R96" s="416"/>
      <c r="S96" s="416"/>
      <c r="T96" s="416"/>
      <c r="U96" s="416">
        <v>14533</v>
      </c>
      <c r="V96" s="416">
        <v>384</v>
      </c>
    </row>
    <row r="97" spans="1:22" ht="15" x14ac:dyDescent="0.25">
      <c r="A97" s="370" t="str">
        <f t="shared" si="1"/>
        <v>1412014</v>
      </c>
      <c r="B97" s="411" t="s">
        <v>865</v>
      </c>
      <c r="C97" s="415">
        <v>141</v>
      </c>
      <c r="D97" s="415" t="s">
        <v>904</v>
      </c>
      <c r="E97" s="415">
        <v>2014</v>
      </c>
      <c r="F97" s="417"/>
      <c r="G97" s="417"/>
      <c r="H97" s="417">
        <v>1</v>
      </c>
      <c r="I97" s="417">
        <v>1</v>
      </c>
      <c r="J97" s="417">
        <v>2</v>
      </c>
      <c r="K97" s="417">
        <v>16</v>
      </c>
      <c r="L97" s="417"/>
      <c r="M97" s="417"/>
      <c r="N97" s="417">
        <v>90804</v>
      </c>
      <c r="O97" s="417">
        <v>24536</v>
      </c>
      <c r="P97" s="417">
        <v>35729</v>
      </c>
      <c r="Q97" s="416"/>
      <c r="R97" s="416"/>
      <c r="S97" s="416">
        <v>55033</v>
      </c>
      <c r="T97" s="416">
        <v>42433</v>
      </c>
      <c r="U97" s="416">
        <v>17825</v>
      </c>
      <c r="V97" s="416">
        <v>40945</v>
      </c>
    </row>
    <row r="98" spans="1:22" ht="15" x14ac:dyDescent="0.25">
      <c r="A98" s="370" t="str">
        <f t="shared" si="1"/>
        <v>1412015</v>
      </c>
      <c r="B98" s="411" t="s">
        <v>865</v>
      </c>
      <c r="C98" s="415">
        <v>141</v>
      </c>
      <c r="D98" s="415" t="s">
        <v>904</v>
      </c>
      <c r="E98" s="415">
        <v>2015</v>
      </c>
      <c r="F98" s="417"/>
      <c r="G98" s="417"/>
      <c r="H98" s="417">
        <v>1</v>
      </c>
      <c r="I98" s="417">
        <v>1</v>
      </c>
      <c r="J98" s="417">
        <v>4</v>
      </c>
      <c r="K98" s="417">
        <v>17</v>
      </c>
      <c r="L98" s="417"/>
      <c r="M98" s="417"/>
      <c r="N98" s="417">
        <v>401805</v>
      </c>
      <c r="O98" s="417">
        <v>1556</v>
      </c>
      <c r="P98" s="417">
        <v>6705</v>
      </c>
      <c r="Q98" s="416"/>
      <c r="R98" s="416"/>
      <c r="S98" s="416">
        <v>327107</v>
      </c>
      <c r="T98" s="416">
        <v>2686</v>
      </c>
      <c r="U98" s="416">
        <v>9680</v>
      </c>
      <c r="V98" s="416">
        <v>20296</v>
      </c>
    </row>
    <row r="99" spans="1:22" ht="15" x14ac:dyDescent="0.25">
      <c r="A99" s="370" t="str">
        <f t="shared" si="1"/>
        <v>1412016</v>
      </c>
      <c r="B99" s="411" t="s">
        <v>865</v>
      </c>
      <c r="C99" s="415">
        <v>141</v>
      </c>
      <c r="D99" s="415" t="s">
        <v>904</v>
      </c>
      <c r="E99" s="415">
        <v>2016</v>
      </c>
      <c r="F99" s="417"/>
      <c r="G99" s="417"/>
      <c r="H99" s="417"/>
      <c r="I99" s="417"/>
      <c r="J99" s="417">
        <v>3</v>
      </c>
      <c r="K99" s="417">
        <v>13</v>
      </c>
      <c r="L99" s="417"/>
      <c r="M99" s="417"/>
      <c r="N99" s="417"/>
      <c r="O99" s="417"/>
      <c r="P99" s="417">
        <v>11220</v>
      </c>
      <c r="Q99" s="416"/>
      <c r="R99" s="416"/>
      <c r="S99" s="416"/>
      <c r="T99" s="416"/>
      <c r="U99" s="416">
        <v>16491</v>
      </c>
      <c r="V99" s="416">
        <v>12370</v>
      </c>
    </row>
    <row r="100" spans="1:22" ht="15" x14ac:dyDescent="0.25">
      <c r="A100" s="370" t="str">
        <f t="shared" si="1"/>
        <v>1412017</v>
      </c>
      <c r="B100" s="411" t="s">
        <v>865</v>
      </c>
      <c r="C100" s="415">
        <v>141</v>
      </c>
      <c r="D100" s="415" t="s">
        <v>904</v>
      </c>
      <c r="E100" s="415">
        <v>2017</v>
      </c>
      <c r="F100" s="417"/>
      <c r="G100" s="417"/>
      <c r="H100" s="417">
        <v>1</v>
      </c>
      <c r="I100" s="417">
        <v>1</v>
      </c>
      <c r="J100" s="417">
        <v>2</v>
      </c>
      <c r="K100" s="417">
        <v>16</v>
      </c>
      <c r="L100" s="417"/>
      <c r="M100" s="417"/>
      <c r="N100" s="417">
        <v>107249</v>
      </c>
      <c r="O100" s="417">
        <v>55018</v>
      </c>
      <c r="P100" s="417">
        <v>3224</v>
      </c>
      <c r="Q100" s="416"/>
      <c r="R100" s="416"/>
      <c r="S100" s="416">
        <v>19446</v>
      </c>
      <c r="T100" s="416">
        <v>17265</v>
      </c>
      <c r="U100" s="416">
        <v>10808</v>
      </c>
      <c r="V100" s="416">
        <v>59608</v>
      </c>
    </row>
    <row r="101" spans="1:22" ht="15" x14ac:dyDescent="0.25">
      <c r="A101" s="370" t="str">
        <f t="shared" si="1"/>
        <v>1412018</v>
      </c>
      <c r="B101" s="411" t="s">
        <v>865</v>
      </c>
      <c r="C101" s="415">
        <v>141</v>
      </c>
      <c r="D101" s="415" t="s">
        <v>904</v>
      </c>
      <c r="E101" s="415">
        <v>2018</v>
      </c>
      <c r="F101" s="417"/>
      <c r="G101" s="417"/>
      <c r="H101" s="417"/>
      <c r="I101" s="417"/>
      <c r="J101" s="417">
        <v>6</v>
      </c>
      <c r="K101" s="417">
        <v>17</v>
      </c>
      <c r="L101" s="417"/>
      <c r="M101" s="417"/>
      <c r="N101" s="417"/>
      <c r="O101" s="417"/>
      <c r="P101" s="417">
        <v>34039</v>
      </c>
      <c r="Q101" s="416"/>
      <c r="R101" s="416"/>
      <c r="S101" s="416"/>
      <c r="T101" s="416"/>
      <c r="U101" s="416">
        <v>23064</v>
      </c>
      <c r="V101" s="416">
        <v>15766</v>
      </c>
    </row>
    <row r="102" spans="1:22" ht="15" x14ac:dyDescent="0.25">
      <c r="A102" s="370" t="str">
        <f t="shared" si="1"/>
        <v>1422014</v>
      </c>
      <c r="B102" s="411" t="s">
        <v>865</v>
      </c>
      <c r="C102" s="415">
        <v>142</v>
      </c>
      <c r="D102" s="415" t="s">
        <v>905</v>
      </c>
      <c r="E102" s="415">
        <v>2014</v>
      </c>
      <c r="F102" s="417"/>
      <c r="G102" s="417"/>
      <c r="H102" s="417"/>
      <c r="I102" s="417"/>
      <c r="J102" s="417">
        <v>1</v>
      </c>
      <c r="K102" s="417"/>
      <c r="L102" s="417"/>
      <c r="M102" s="417"/>
      <c r="N102" s="417"/>
      <c r="O102" s="417"/>
      <c r="P102" s="417">
        <v>10000</v>
      </c>
      <c r="Q102" s="416"/>
      <c r="R102" s="416"/>
      <c r="S102" s="416"/>
      <c r="T102" s="416"/>
      <c r="U102" s="416">
        <v>13655</v>
      </c>
      <c r="V102" s="416"/>
    </row>
    <row r="103" spans="1:22" ht="15" x14ac:dyDescent="0.25">
      <c r="A103" s="370" t="str">
        <f t="shared" si="1"/>
        <v>1422015</v>
      </c>
      <c r="B103" s="411" t="s">
        <v>865</v>
      </c>
      <c r="C103" s="415">
        <v>142</v>
      </c>
      <c r="D103" s="415" t="s">
        <v>905</v>
      </c>
      <c r="E103" s="415">
        <v>2015</v>
      </c>
      <c r="F103" s="417"/>
      <c r="G103" s="417"/>
      <c r="H103" s="417"/>
      <c r="I103" s="417"/>
      <c r="J103" s="417">
        <v>1</v>
      </c>
      <c r="K103" s="417"/>
      <c r="L103" s="417"/>
      <c r="M103" s="417"/>
      <c r="N103" s="417"/>
      <c r="O103" s="417"/>
      <c r="P103" s="417">
        <v>48721</v>
      </c>
      <c r="Q103" s="416"/>
      <c r="R103" s="416"/>
      <c r="S103" s="416"/>
      <c r="T103" s="416"/>
      <c r="U103" s="416">
        <v>174519</v>
      </c>
      <c r="V103" s="416"/>
    </row>
    <row r="104" spans="1:22" ht="15" x14ac:dyDescent="0.25">
      <c r="A104" s="370" t="str">
        <f t="shared" si="1"/>
        <v>1422016</v>
      </c>
      <c r="B104" s="411" t="s">
        <v>865</v>
      </c>
      <c r="C104" s="415">
        <v>142</v>
      </c>
      <c r="D104" s="415" t="s">
        <v>905</v>
      </c>
      <c r="E104" s="415">
        <v>2016</v>
      </c>
      <c r="F104" s="417"/>
      <c r="G104" s="417"/>
      <c r="H104" s="417"/>
      <c r="I104" s="417"/>
      <c r="J104" s="417"/>
      <c r="K104" s="417">
        <v>2</v>
      </c>
      <c r="L104" s="417"/>
      <c r="M104" s="417"/>
      <c r="N104" s="417"/>
      <c r="O104" s="417"/>
      <c r="P104" s="417"/>
      <c r="Q104" s="416"/>
      <c r="R104" s="416"/>
      <c r="S104" s="416"/>
      <c r="T104" s="416"/>
      <c r="U104" s="416"/>
      <c r="V104" s="416">
        <v>11461</v>
      </c>
    </row>
    <row r="105" spans="1:22" ht="15" x14ac:dyDescent="0.25">
      <c r="A105" s="370" t="str">
        <f t="shared" si="1"/>
        <v>1422017</v>
      </c>
      <c r="B105" s="411" t="s">
        <v>865</v>
      </c>
      <c r="C105" s="415">
        <v>142</v>
      </c>
      <c r="D105" s="415" t="s">
        <v>905</v>
      </c>
      <c r="E105" s="415">
        <v>2017</v>
      </c>
      <c r="F105" s="417"/>
      <c r="G105" s="417"/>
      <c r="H105" s="417"/>
      <c r="I105" s="417"/>
      <c r="J105" s="417"/>
      <c r="K105" s="417">
        <v>2</v>
      </c>
      <c r="L105" s="417"/>
      <c r="M105" s="417"/>
      <c r="N105" s="417"/>
      <c r="O105" s="417"/>
      <c r="P105" s="417"/>
      <c r="Q105" s="416"/>
      <c r="R105" s="416"/>
      <c r="S105" s="416"/>
      <c r="T105" s="416"/>
      <c r="U105" s="416"/>
      <c r="V105" s="416">
        <v>441</v>
      </c>
    </row>
    <row r="106" spans="1:22" ht="15" x14ac:dyDescent="0.25">
      <c r="A106" s="370" t="str">
        <f t="shared" si="1"/>
        <v>1422018</v>
      </c>
      <c r="B106" s="411" t="s">
        <v>865</v>
      </c>
      <c r="C106" s="415">
        <v>142</v>
      </c>
      <c r="D106" s="415" t="s">
        <v>905</v>
      </c>
      <c r="E106" s="415">
        <v>2018</v>
      </c>
      <c r="F106" s="417"/>
      <c r="G106" s="417"/>
      <c r="H106" s="417"/>
      <c r="I106" s="417">
        <v>1</v>
      </c>
      <c r="J106" s="417"/>
      <c r="K106" s="417"/>
      <c r="L106" s="417"/>
      <c r="M106" s="417"/>
      <c r="N106" s="417"/>
      <c r="O106" s="417">
        <v>26173</v>
      </c>
      <c r="P106" s="417"/>
      <c r="Q106" s="416"/>
      <c r="R106" s="416"/>
      <c r="S106" s="416"/>
      <c r="T106" s="416">
        <v>29498</v>
      </c>
      <c r="U106" s="416"/>
      <c r="V106" s="416"/>
    </row>
    <row r="107" spans="1:22" ht="15" x14ac:dyDescent="0.25">
      <c r="A107" s="370" t="str">
        <f t="shared" si="1"/>
        <v>1612016</v>
      </c>
      <c r="B107" s="411" t="s">
        <v>865</v>
      </c>
      <c r="C107" s="415">
        <v>161</v>
      </c>
      <c r="D107" s="415" t="s">
        <v>906</v>
      </c>
      <c r="E107" s="415">
        <v>2016</v>
      </c>
      <c r="F107" s="417"/>
      <c r="G107" s="417"/>
      <c r="H107" s="417"/>
      <c r="I107" s="417"/>
      <c r="J107" s="417"/>
      <c r="K107" s="417">
        <v>1</v>
      </c>
      <c r="L107" s="417"/>
      <c r="M107" s="417"/>
      <c r="N107" s="417"/>
      <c r="O107" s="417"/>
      <c r="P107" s="417"/>
      <c r="Q107" s="416"/>
      <c r="R107" s="416"/>
      <c r="S107" s="416"/>
      <c r="T107" s="416"/>
      <c r="U107" s="416"/>
      <c r="V107" s="416">
        <v>2510</v>
      </c>
    </row>
    <row r="108" spans="1:22" ht="15" x14ac:dyDescent="0.25">
      <c r="A108" s="370" t="str">
        <f t="shared" si="1"/>
        <v>1632014</v>
      </c>
      <c r="B108" s="411" t="s">
        <v>865</v>
      </c>
      <c r="C108" s="415">
        <v>163</v>
      </c>
      <c r="D108" s="415" t="s">
        <v>907</v>
      </c>
      <c r="E108" s="415">
        <v>2014</v>
      </c>
      <c r="F108" s="417"/>
      <c r="G108" s="417"/>
      <c r="H108" s="417"/>
      <c r="I108" s="417"/>
      <c r="J108" s="417">
        <v>3</v>
      </c>
      <c r="K108" s="417">
        <v>16</v>
      </c>
      <c r="L108" s="417"/>
      <c r="M108" s="417"/>
      <c r="N108" s="417"/>
      <c r="O108" s="417"/>
      <c r="P108" s="417">
        <v>6996</v>
      </c>
      <c r="Q108" s="416"/>
      <c r="R108" s="416"/>
      <c r="S108" s="416"/>
      <c r="T108" s="416"/>
      <c r="U108" s="416">
        <v>11627</v>
      </c>
      <c r="V108" s="416">
        <v>16218</v>
      </c>
    </row>
    <row r="109" spans="1:22" ht="15" x14ac:dyDescent="0.25">
      <c r="A109" s="370" t="str">
        <f t="shared" si="1"/>
        <v>1632015</v>
      </c>
      <c r="B109" s="411" t="s">
        <v>865</v>
      </c>
      <c r="C109" s="415">
        <v>163</v>
      </c>
      <c r="D109" s="415" t="s">
        <v>907</v>
      </c>
      <c r="E109" s="415">
        <v>2015</v>
      </c>
      <c r="F109" s="417"/>
      <c r="G109" s="417"/>
      <c r="H109" s="417"/>
      <c r="I109" s="417">
        <v>2</v>
      </c>
      <c r="J109" s="417"/>
      <c r="K109" s="417">
        <v>10</v>
      </c>
      <c r="L109" s="417"/>
      <c r="M109" s="417"/>
      <c r="N109" s="417"/>
      <c r="O109" s="417">
        <v>2382</v>
      </c>
      <c r="P109" s="417"/>
      <c r="Q109" s="416"/>
      <c r="R109" s="416"/>
      <c r="S109" s="416"/>
      <c r="T109" s="416">
        <v>23130</v>
      </c>
      <c r="U109" s="416"/>
      <c r="V109" s="416">
        <v>22411</v>
      </c>
    </row>
    <row r="110" spans="1:22" ht="15" x14ac:dyDescent="0.25">
      <c r="A110" s="370" t="str">
        <f t="shared" si="1"/>
        <v>1632016</v>
      </c>
      <c r="B110" s="411" t="s">
        <v>865</v>
      </c>
      <c r="C110" s="415">
        <v>163</v>
      </c>
      <c r="D110" s="415" t="s">
        <v>907</v>
      </c>
      <c r="E110" s="415">
        <v>2016</v>
      </c>
      <c r="F110" s="417"/>
      <c r="G110" s="417"/>
      <c r="H110" s="417"/>
      <c r="I110" s="417">
        <v>1</v>
      </c>
      <c r="J110" s="417">
        <v>1</v>
      </c>
      <c r="K110" s="417">
        <v>10</v>
      </c>
      <c r="L110" s="417"/>
      <c r="M110" s="417"/>
      <c r="N110" s="417"/>
      <c r="O110" s="417">
        <v>44814</v>
      </c>
      <c r="P110" s="417">
        <v>67</v>
      </c>
      <c r="Q110" s="416"/>
      <c r="R110" s="416"/>
      <c r="S110" s="416"/>
      <c r="T110" s="416">
        <v>38894</v>
      </c>
      <c r="U110" s="416">
        <v>309</v>
      </c>
      <c r="V110" s="416">
        <v>7815</v>
      </c>
    </row>
    <row r="111" spans="1:22" ht="15" x14ac:dyDescent="0.25">
      <c r="A111" s="370" t="str">
        <f t="shared" si="1"/>
        <v>1632017</v>
      </c>
      <c r="B111" s="411" t="s">
        <v>865</v>
      </c>
      <c r="C111" s="415">
        <v>163</v>
      </c>
      <c r="D111" s="415" t="s">
        <v>907</v>
      </c>
      <c r="E111" s="415">
        <v>2017</v>
      </c>
      <c r="F111" s="417"/>
      <c r="G111" s="417"/>
      <c r="H111" s="417"/>
      <c r="I111" s="417">
        <v>2</v>
      </c>
      <c r="J111" s="417">
        <v>2</v>
      </c>
      <c r="K111" s="417">
        <v>11</v>
      </c>
      <c r="L111" s="417"/>
      <c r="M111" s="417"/>
      <c r="N111" s="417"/>
      <c r="O111" s="417">
        <v>11602</v>
      </c>
      <c r="P111" s="417">
        <v>2589</v>
      </c>
      <c r="Q111" s="416"/>
      <c r="R111" s="416"/>
      <c r="S111" s="416"/>
      <c r="T111" s="416">
        <v>13182</v>
      </c>
      <c r="U111" s="416">
        <v>5297</v>
      </c>
      <c r="V111" s="416">
        <v>7465</v>
      </c>
    </row>
    <row r="112" spans="1:22" ht="15" x14ac:dyDescent="0.25">
      <c r="A112" s="370" t="str">
        <f t="shared" si="1"/>
        <v>1632018</v>
      </c>
      <c r="B112" s="411" t="s">
        <v>865</v>
      </c>
      <c r="C112" s="415">
        <v>163</v>
      </c>
      <c r="D112" s="415" t="s">
        <v>907</v>
      </c>
      <c r="E112" s="415">
        <v>2018</v>
      </c>
      <c r="F112" s="417"/>
      <c r="G112" s="417"/>
      <c r="H112" s="417"/>
      <c r="I112" s="417"/>
      <c r="J112" s="417">
        <v>1</v>
      </c>
      <c r="K112" s="417">
        <v>13</v>
      </c>
      <c r="L112" s="417"/>
      <c r="M112" s="417"/>
      <c r="N112" s="417"/>
      <c r="O112" s="417"/>
      <c r="P112" s="417">
        <v>420</v>
      </c>
      <c r="Q112" s="416"/>
      <c r="R112" s="416"/>
      <c r="S112" s="416"/>
      <c r="T112" s="416"/>
      <c r="U112" s="416">
        <v>1343</v>
      </c>
      <c r="V112" s="416">
        <v>13371</v>
      </c>
    </row>
    <row r="113" spans="1:22" ht="15" x14ac:dyDescent="0.25">
      <c r="A113" s="370" t="str">
        <f t="shared" si="1"/>
        <v>1652017</v>
      </c>
      <c r="B113" s="411" t="s">
        <v>865</v>
      </c>
      <c r="C113" s="415">
        <v>165</v>
      </c>
      <c r="D113" s="415" t="s">
        <v>908</v>
      </c>
      <c r="E113" s="415">
        <v>2017</v>
      </c>
      <c r="F113" s="417"/>
      <c r="G113" s="417"/>
      <c r="H113" s="417"/>
      <c r="I113" s="417"/>
      <c r="J113" s="417"/>
      <c r="K113" s="417">
        <v>1</v>
      </c>
      <c r="L113" s="417"/>
      <c r="M113" s="417"/>
      <c r="N113" s="417"/>
      <c r="O113" s="417"/>
      <c r="P113" s="417"/>
      <c r="Q113" s="416"/>
      <c r="R113" s="416"/>
      <c r="S113" s="416"/>
      <c r="T113" s="416"/>
      <c r="U113" s="416"/>
      <c r="V113" s="416">
        <v>9216</v>
      </c>
    </row>
    <row r="114" spans="1:22" ht="15" x14ac:dyDescent="0.25">
      <c r="A114" s="370" t="str">
        <f t="shared" si="1"/>
        <v>1662015</v>
      </c>
      <c r="B114" s="411" t="s">
        <v>865</v>
      </c>
      <c r="C114" s="415">
        <v>166</v>
      </c>
      <c r="D114" s="415" t="s">
        <v>909</v>
      </c>
      <c r="E114" s="415">
        <v>2015</v>
      </c>
      <c r="F114" s="417"/>
      <c r="G114" s="417"/>
      <c r="H114" s="417"/>
      <c r="I114" s="417"/>
      <c r="J114" s="417"/>
      <c r="K114" s="417">
        <v>1</v>
      </c>
      <c r="L114" s="417"/>
      <c r="M114" s="417"/>
      <c r="N114" s="417"/>
      <c r="O114" s="417"/>
      <c r="P114" s="417"/>
      <c r="Q114" s="416"/>
      <c r="R114" s="416"/>
      <c r="S114" s="416"/>
      <c r="T114" s="416"/>
      <c r="U114" s="416"/>
      <c r="V114" s="416">
        <v>308</v>
      </c>
    </row>
    <row r="115" spans="1:22" ht="15" x14ac:dyDescent="0.25">
      <c r="A115" s="370" t="str">
        <f t="shared" si="1"/>
        <v>1662017</v>
      </c>
      <c r="B115" s="411" t="s">
        <v>865</v>
      </c>
      <c r="C115" s="415">
        <v>166</v>
      </c>
      <c r="D115" s="415" t="s">
        <v>909</v>
      </c>
      <c r="E115" s="415">
        <v>2017</v>
      </c>
      <c r="F115" s="417"/>
      <c r="G115" s="417"/>
      <c r="H115" s="417"/>
      <c r="I115" s="417"/>
      <c r="J115" s="417">
        <v>1</v>
      </c>
      <c r="K115" s="417">
        <v>2</v>
      </c>
      <c r="L115" s="417"/>
      <c r="M115" s="417"/>
      <c r="N115" s="417"/>
      <c r="O115" s="417"/>
      <c r="P115" s="417">
        <v>167</v>
      </c>
      <c r="Q115" s="416"/>
      <c r="R115" s="416"/>
      <c r="S115" s="416"/>
      <c r="T115" s="416"/>
      <c r="U115" s="416">
        <v>402</v>
      </c>
      <c r="V115" s="416">
        <v>1680</v>
      </c>
    </row>
    <row r="116" spans="1:22" ht="15" x14ac:dyDescent="0.25">
      <c r="A116" s="370" t="str">
        <f t="shared" si="1"/>
        <v>2052014</v>
      </c>
      <c r="B116" s="411" t="s">
        <v>865</v>
      </c>
      <c r="C116" s="415">
        <v>205</v>
      </c>
      <c r="D116" s="415" t="s">
        <v>911</v>
      </c>
      <c r="E116" s="415">
        <v>2014</v>
      </c>
      <c r="F116" s="417"/>
      <c r="G116" s="417"/>
      <c r="H116" s="417"/>
      <c r="I116" s="417"/>
      <c r="J116" s="417"/>
      <c r="K116" s="417">
        <v>1</v>
      </c>
      <c r="L116" s="417"/>
      <c r="M116" s="417"/>
      <c r="N116" s="417"/>
      <c r="O116" s="417"/>
      <c r="P116" s="417"/>
      <c r="Q116" s="416"/>
      <c r="R116" s="416"/>
      <c r="S116" s="416"/>
      <c r="T116" s="416"/>
      <c r="U116" s="416"/>
      <c r="V116" s="416">
        <v>2637</v>
      </c>
    </row>
    <row r="117" spans="1:22" ht="15" x14ac:dyDescent="0.25">
      <c r="A117" s="370" t="str">
        <f t="shared" si="1"/>
        <v>2212014</v>
      </c>
      <c r="B117" s="411" t="s">
        <v>865</v>
      </c>
      <c r="C117" s="415">
        <v>221</v>
      </c>
      <c r="D117" s="415" t="s">
        <v>912</v>
      </c>
      <c r="E117" s="415">
        <v>2014</v>
      </c>
      <c r="F117" s="417"/>
      <c r="G117" s="417"/>
      <c r="H117" s="417"/>
      <c r="I117" s="417">
        <v>1</v>
      </c>
      <c r="J117" s="417">
        <v>2</v>
      </c>
      <c r="K117" s="417">
        <v>5</v>
      </c>
      <c r="L117" s="417"/>
      <c r="M117" s="417"/>
      <c r="N117" s="417"/>
      <c r="O117" s="417">
        <v>3106</v>
      </c>
      <c r="P117" s="417">
        <v>8500</v>
      </c>
      <c r="Q117" s="416"/>
      <c r="R117" s="416"/>
      <c r="S117" s="416"/>
      <c r="T117" s="416">
        <v>12634</v>
      </c>
      <c r="U117" s="416">
        <v>14219</v>
      </c>
      <c r="V117" s="416">
        <v>2815</v>
      </c>
    </row>
    <row r="118" spans="1:22" ht="15" x14ac:dyDescent="0.25">
      <c r="A118" s="370" t="str">
        <f t="shared" si="1"/>
        <v>2212015</v>
      </c>
      <c r="B118" s="411" t="s">
        <v>865</v>
      </c>
      <c r="C118" s="415">
        <v>221</v>
      </c>
      <c r="D118" s="415" t="s">
        <v>912</v>
      </c>
      <c r="E118" s="415">
        <v>2015</v>
      </c>
      <c r="F118" s="417"/>
      <c r="G118" s="417"/>
      <c r="H118" s="417"/>
      <c r="I118" s="417">
        <v>1</v>
      </c>
      <c r="J118" s="417">
        <v>1</v>
      </c>
      <c r="K118" s="417">
        <v>10</v>
      </c>
      <c r="L118" s="417"/>
      <c r="M118" s="417"/>
      <c r="N118" s="417"/>
      <c r="O118" s="417">
        <v>56753</v>
      </c>
      <c r="P118" s="417">
        <v>1188</v>
      </c>
      <c r="Q118" s="416"/>
      <c r="R118" s="416"/>
      <c r="S118" s="416"/>
      <c r="T118" s="416">
        <v>48779</v>
      </c>
      <c r="U118" s="416">
        <v>2148</v>
      </c>
      <c r="V118" s="416">
        <v>8126</v>
      </c>
    </row>
    <row r="119" spans="1:22" ht="15" x14ac:dyDescent="0.25">
      <c r="A119" s="370" t="str">
        <f t="shared" si="1"/>
        <v>2212016</v>
      </c>
      <c r="B119" s="411" t="s">
        <v>865</v>
      </c>
      <c r="C119" s="415">
        <v>221</v>
      </c>
      <c r="D119" s="415" t="s">
        <v>912</v>
      </c>
      <c r="E119" s="415">
        <v>2016</v>
      </c>
      <c r="F119" s="417"/>
      <c r="G119" s="417"/>
      <c r="H119" s="417"/>
      <c r="I119" s="417">
        <v>2</v>
      </c>
      <c r="J119" s="417"/>
      <c r="K119" s="417">
        <v>8</v>
      </c>
      <c r="L119" s="417"/>
      <c r="M119" s="417"/>
      <c r="N119" s="417"/>
      <c r="O119" s="417">
        <v>3586</v>
      </c>
      <c r="P119" s="417"/>
      <c r="Q119" s="416"/>
      <c r="R119" s="416"/>
      <c r="S119" s="416"/>
      <c r="T119" s="416">
        <v>30425</v>
      </c>
      <c r="U119" s="416"/>
      <c r="V119" s="416">
        <v>13119</v>
      </c>
    </row>
    <row r="120" spans="1:22" ht="15" x14ac:dyDescent="0.25">
      <c r="A120" s="370" t="str">
        <f t="shared" si="1"/>
        <v>2212017</v>
      </c>
      <c r="B120" s="411" t="s">
        <v>865</v>
      </c>
      <c r="C120" s="415">
        <v>221</v>
      </c>
      <c r="D120" s="415" t="s">
        <v>912</v>
      </c>
      <c r="E120" s="415">
        <v>2017</v>
      </c>
      <c r="F120" s="417"/>
      <c r="G120" s="417"/>
      <c r="H120" s="417"/>
      <c r="I120" s="417"/>
      <c r="J120" s="417">
        <v>2</v>
      </c>
      <c r="K120" s="417">
        <v>3</v>
      </c>
      <c r="L120" s="417"/>
      <c r="M120" s="417"/>
      <c r="N120" s="417"/>
      <c r="O120" s="417"/>
      <c r="P120" s="417">
        <v>27672</v>
      </c>
      <c r="Q120" s="416"/>
      <c r="R120" s="416"/>
      <c r="S120" s="416"/>
      <c r="T120" s="416"/>
      <c r="U120" s="416">
        <v>20179</v>
      </c>
      <c r="V120" s="416">
        <v>1392</v>
      </c>
    </row>
    <row r="121" spans="1:22" ht="15" x14ac:dyDescent="0.25">
      <c r="A121" s="370" t="str">
        <f t="shared" si="1"/>
        <v>2212018</v>
      </c>
      <c r="B121" s="411" t="s">
        <v>865</v>
      </c>
      <c r="C121" s="415">
        <v>221</v>
      </c>
      <c r="D121" s="415" t="s">
        <v>912</v>
      </c>
      <c r="E121" s="415">
        <v>2018</v>
      </c>
      <c r="F121" s="417"/>
      <c r="G121" s="417"/>
      <c r="H121" s="417"/>
      <c r="I121" s="417"/>
      <c r="J121" s="417">
        <v>1</v>
      </c>
      <c r="K121" s="417">
        <v>3</v>
      </c>
      <c r="L121" s="417"/>
      <c r="M121" s="417"/>
      <c r="N121" s="417"/>
      <c r="O121" s="417"/>
      <c r="P121" s="417">
        <v>25644</v>
      </c>
      <c r="Q121" s="416"/>
      <c r="R121" s="416"/>
      <c r="S121" s="416"/>
      <c r="T121" s="416"/>
      <c r="U121" s="416">
        <v>11398</v>
      </c>
      <c r="V121" s="416">
        <v>1249</v>
      </c>
    </row>
    <row r="122" spans="1:22" ht="15" x14ac:dyDescent="0.25">
      <c r="A122" s="370" t="str">
        <f t="shared" si="1"/>
        <v>2222014</v>
      </c>
      <c r="B122" s="411" t="s">
        <v>865</v>
      </c>
      <c r="C122" s="415">
        <v>222</v>
      </c>
      <c r="D122" s="415" t="s">
        <v>913</v>
      </c>
      <c r="E122" s="415">
        <v>2014</v>
      </c>
      <c r="F122" s="417"/>
      <c r="G122" s="417"/>
      <c r="H122" s="417">
        <v>1</v>
      </c>
      <c r="I122" s="417">
        <v>1</v>
      </c>
      <c r="J122" s="417">
        <v>3</v>
      </c>
      <c r="K122" s="417">
        <v>23</v>
      </c>
      <c r="L122" s="417"/>
      <c r="M122" s="417"/>
      <c r="N122" s="417">
        <v>127706</v>
      </c>
      <c r="O122" s="417">
        <v>30029</v>
      </c>
      <c r="P122" s="417">
        <v>6895</v>
      </c>
      <c r="Q122" s="416"/>
      <c r="R122" s="416"/>
      <c r="S122" s="416">
        <v>62116</v>
      </c>
      <c r="T122" s="416">
        <v>6372</v>
      </c>
      <c r="U122" s="416">
        <v>16189</v>
      </c>
      <c r="V122" s="416">
        <v>55275</v>
      </c>
    </row>
    <row r="123" spans="1:22" ht="15" x14ac:dyDescent="0.25">
      <c r="A123" s="370" t="str">
        <f t="shared" si="1"/>
        <v>2222015</v>
      </c>
      <c r="B123" s="411" t="s">
        <v>865</v>
      </c>
      <c r="C123" s="415">
        <v>222</v>
      </c>
      <c r="D123" s="415" t="s">
        <v>913</v>
      </c>
      <c r="E123" s="415">
        <v>2015</v>
      </c>
      <c r="F123" s="417"/>
      <c r="G123" s="417"/>
      <c r="H123" s="417"/>
      <c r="I123" s="417">
        <v>5</v>
      </c>
      <c r="J123" s="417">
        <v>6</v>
      </c>
      <c r="K123" s="417">
        <v>30</v>
      </c>
      <c r="L123" s="417"/>
      <c r="M123" s="417"/>
      <c r="N123" s="417"/>
      <c r="O123" s="417">
        <v>109279</v>
      </c>
      <c r="P123" s="417">
        <v>55447</v>
      </c>
      <c r="Q123" s="416"/>
      <c r="R123" s="416"/>
      <c r="S123" s="416"/>
      <c r="T123" s="416">
        <v>138372</v>
      </c>
      <c r="U123" s="416">
        <v>65585</v>
      </c>
      <c r="V123" s="416">
        <v>37286</v>
      </c>
    </row>
    <row r="124" spans="1:22" ht="15" x14ac:dyDescent="0.25">
      <c r="A124" s="370" t="str">
        <f t="shared" si="1"/>
        <v>2222016</v>
      </c>
      <c r="B124" s="411" t="s">
        <v>865</v>
      </c>
      <c r="C124" s="415">
        <v>222</v>
      </c>
      <c r="D124" s="415" t="s">
        <v>913</v>
      </c>
      <c r="E124" s="415">
        <v>2016</v>
      </c>
      <c r="F124" s="417"/>
      <c r="G124" s="417"/>
      <c r="H124" s="417">
        <v>1</v>
      </c>
      <c r="I124" s="417">
        <v>7</v>
      </c>
      <c r="J124" s="417">
        <v>8</v>
      </c>
      <c r="K124" s="417">
        <v>37</v>
      </c>
      <c r="L124" s="417"/>
      <c r="M124" s="417"/>
      <c r="N124" s="417">
        <v>199119</v>
      </c>
      <c r="O124" s="417">
        <v>268861</v>
      </c>
      <c r="P124" s="417">
        <v>137653</v>
      </c>
      <c r="Q124" s="416"/>
      <c r="R124" s="416"/>
      <c r="S124" s="416">
        <v>80799</v>
      </c>
      <c r="T124" s="416">
        <v>182986</v>
      </c>
      <c r="U124" s="416">
        <v>51011</v>
      </c>
      <c r="V124" s="416">
        <v>29761</v>
      </c>
    </row>
    <row r="125" spans="1:22" ht="15" x14ac:dyDescent="0.25">
      <c r="A125" s="370" t="str">
        <f t="shared" si="1"/>
        <v>2222017</v>
      </c>
      <c r="B125" s="411" t="s">
        <v>865</v>
      </c>
      <c r="C125" s="415">
        <v>222</v>
      </c>
      <c r="D125" s="415" t="s">
        <v>913</v>
      </c>
      <c r="E125" s="415">
        <v>2017</v>
      </c>
      <c r="F125" s="417"/>
      <c r="G125" s="417"/>
      <c r="H125" s="417">
        <v>2</v>
      </c>
      <c r="I125" s="417"/>
      <c r="J125" s="417">
        <v>14</v>
      </c>
      <c r="K125" s="417">
        <v>50</v>
      </c>
      <c r="L125" s="417"/>
      <c r="M125" s="417"/>
      <c r="N125" s="417">
        <v>202290</v>
      </c>
      <c r="O125" s="417"/>
      <c r="P125" s="417">
        <v>187906</v>
      </c>
      <c r="Q125" s="416"/>
      <c r="R125" s="416"/>
      <c r="S125" s="416">
        <v>125599</v>
      </c>
      <c r="T125" s="416"/>
      <c r="U125" s="416">
        <v>153862</v>
      </c>
      <c r="V125" s="416">
        <v>63983</v>
      </c>
    </row>
    <row r="126" spans="1:22" ht="15" x14ac:dyDescent="0.25">
      <c r="A126" s="370" t="str">
        <f t="shared" si="1"/>
        <v>2222018</v>
      </c>
      <c r="B126" s="411" t="s">
        <v>865</v>
      </c>
      <c r="C126" s="415">
        <v>222</v>
      </c>
      <c r="D126" s="415" t="s">
        <v>913</v>
      </c>
      <c r="E126" s="415">
        <v>2018</v>
      </c>
      <c r="F126" s="417"/>
      <c r="G126" s="417"/>
      <c r="H126" s="417"/>
      <c r="I126" s="417">
        <v>1</v>
      </c>
      <c r="J126" s="417">
        <v>9</v>
      </c>
      <c r="K126" s="417">
        <v>36</v>
      </c>
      <c r="L126" s="417"/>
      <c r="M126" s="417"/>
      <c r="N126" s="417"/>
      <c r="O126" s="417">
        <v>4569</v>
      </c>
      <c r="P126" s="417">
        <v>61541</v>
      </c>
      <c r="Q126" s="416"/>
      <c r="R126" s="416"/>
      <c r="S126" s="416"/>
      <c r="T126" s="416">
        <v>3695</v>
      </c>
      <c r="U126" s="416">
        <v>57999</v>
      </c>
      <c r="V126" s="416">
        <v>42612</v>
      </c>
    </row>
    <row r="127" spans="1:22" ht="15" x14ac:dyDescent="0.25">
      <c r="A127" s="370" t="str">
        <f t="shared" si="1"/>
        <v>2252014</v>
      </c>
      <c r="B127" s="411" t="s">
        <v>865</v>
      </c>
      <c r="C127" s="415">
        <v>225</v>
      </c>
      <c r="D127" s="415" t="s">
        <v>914</v>
      </c>
      <c r="E127" s="415">
        <v>2014</v>
      </c>
      <c r="F127" s="417"/>
      <c r="G127" s="417"/>
      <c r="H127" s="417"/>
      <c r="I127" s="417">
        <v>1</v>
      </c>
      <c r="J127" s="417">
        <v>1</v>
      </c>
      <c r="K127" s="417">
        <v>2</v>
      </c>
      <c r="L127" s="417"/>
      <c r="M127" s="417"/>
      <c r="N127" s="417"/>
      <c r="O127" s="417">
        <v>7702</v>
      </c>
      <c r="P127" s="417">
        <v>6598</v>
      </c>
      <c r="Q127" s="416"/>
      <c r="R127" s="416"/>
      <c r="S127" s="416"/>
      <c r="T127" s="416">
        <v>6933</v>
      </c>
      <c r="U127" s="416">
        <v>46587</v>
      </c>
      <c r="V127" s="416">
        <v>13460</v>
      </c>
    </row>
    <row r="128" spans="1:22" ht="15" x14ac:dyDescent="0.25">
      <c r="A128" s="370" t="str">
        <f t="shared" si="1"/>
        <v>2252015</v>
      </c>
      <c r="B128" s="411" t="s">
        <v>865</v>
      </c>
      <c r="C128" s="415">
        <v>225</v>
      </c>
      <c r="D128" s="415" t="s">
        <v>914</v>
      </c>
      <c r="E128" s="415">
        <v>2015</v>
      </c>
      <c r="F128" s="417"/>
      <c r="G128" s="417"/>
      <c r="H128" s="417"/>
      <c r="I128" s="417"/>
      <c r="J128" s="417">
        <v>2</v>
      </c>
      <c r="K128" s="417">
        <v>5</v>
      </c>
      <c r="L128" s="417"/>
      <c r="M128" s="417"/>
      <c r="N128" s="417"/>
      <c r="O128" s="417"/>
      <c r="P128" s="417">
        <v>4592</v>
      </c>
      <c r="Q128" s="416"/>
      <c r="R128" s="416"/>
      <c r="S128" s="416"/>
      <c r="T128" s="416"/>
      <c r="U128" s="416">
        <v>7802</v>
      </c>
      <c r="V128" s="416">
        <v>5755</v>
      </c>
    </row>
    <row r="129" spans="1:22" ht="15" x14ac:dyDescent="0.25">
      <c r="A129" s="370" t="str">
        <f t="shared" si="1"/>
        <v>2252016</v>
      </c>
      <c r="B129" s="411" t="s">
        <v>865</v>
      </c>
      <c r="C129" s="415">
        <v>225</v>
      </c>
      <c r="D129" s="415" t="s">
        <v>914</v>
      </c>
      <c r="E129" s="415">
        <v>2016</v>
      </c>
      <c r="F129" s="417"/>
      <c r="G129" s="417"/>
      <c r="H129" s="417"/>
      <c r="I129" s="417">
        <v>2</v>
      </c>
      <c r="J129" s="417">
        <v>1</v>
      </c>
      <c r="K129" s="417"/>
      <c r="L129" s="417"/>
      <c r="M129" s="417"/>
      <c r="N129" s="417"/>
      <c r="O129" s="417">
        <v>36822</v>
      </c>
      <c r="P129" s="417">
        <v>92</v>
      </c>
      <c r="Q129" s="416"/>
      <c r="R129" s="416"/>
      <c r="S129" s="416"/>
      <c r="T129" s="416">
        <v>64815</v>
      </c>
      <c r="U129" s="416">
        <v>1015</v>
      </c>
      <c r="V129" s="416"/>
    </row>
    <row r="130" spans="1:22" ht="15" x14ac:dyDescent="0.25">
      <c r="A130" s="370" t="str">
        <f t="shared" ref="A130:A193" si="2">+VALUE(C130)&amp;E130</f>
        <v>2252017</v>
      </c>
      <c r="B130" s="411" t="s">
        <v>865</v>
      </c>
      <c r="C130" s="415">
        <v>225</v>
      </c>
      <c r="D130" s="415" t="s">
        <v>914</v>
      </c>
      <c r="E130" s="415">
        <v>2017</v>
      </c>
      <c r="F130" s="417"/>
      <c r="G130" s="417"/>
      <c r="H130" s="417"/>
      <c r="I130" s="417">
        <v>3</v>
      </c>
      <c r="J130" s="417"/>
      <c r="K130" s="417">
        <v>8</v>
      </c>
      <c r="L130" s="417"/>
      <c r="M130" s="417"/>
      <c r="N130" s="417"/>
      <c r="O130" s="417">
        <v>100602</v>
      </c>
      <c r="P130" s="417"/>
      <c r="Q130" s="416"/>
      <c r="R130" s="416"/>
      <c r="S130" s="416"/>
      <c r="T130" s="416">
        <v>99075</v>
      </c>
      <c r="U130" s="416"/>
      <c r="V130" s="416">
        <v>7289</v>
      </c>
    </row>
    <row r="131" spans="1:22" ht="15" x14ac:dyDescent="0.25">
      <c r="A131" s="370" t="str">
        <f t="shared" si="2"/>
        <v>2252018</v>
      </c>
      <c r="B131" s="411" t="s">
        <v>865</v>
      </c>
      <c r="C131" s="415">
        <v>225</v>
      </c>
      <c r="D131" s="415" t="s">
        <v>914</v>
      </c>
      <c r="E131" s="415">
        <v>2018</v>
      </c>
      <c r="F131" s="417"/>
      <c r="G131" s="417"/>
      <c r="H131" s="417">
        <v>1</v>
      </c>
      <c r="I131" s="417"/>
      <c r="J131" s="417">
        <v>1</v>
      </c>
      <c r="K131" s="417">
        <v>6</v>
      </c>
      <c r="L131" s="417"/>
      <c r="M131" s="417"/>
      <c r="N131" s="417">
        <v>117411</v>
      </c>
      <c r="O131" s="417"/>
      <c r="P131" s="417">
        <v>10305</v>
      </c>
      <c r="Q131" s="416"/>
      <c r="R131" s="416"/>
      <c r="S131" s="416">
        <v>49504</v>
      </c>
      <c r="T131" s="416"/>
      <c r="U131" s="416">
        <v>18809</v>
      </c>
      <c r="V131" s="416">
        <v>10731</v>
      </c>
    </row>
    <row r="132" spans="1:22" ht="15" x14ac:dyDescent="0.25">
      <c r="A132" s="370" t="str">
        <f t="shared" si="2"/>
        <v>2272014</v>
      </c>
      <c r="B132" s="411" t="s">
        <v>865</v>
      </c>
      <c r="C132" s="415">
        <v>227</v>
      </c>
      <c r="D132" s="415" t="s">
        <v>915</v>
      </c>
      <c r="E132" s="415">
        <v>2014</v>
      </c>
      <c r="F132" s="417"/>
      <c r="G132" s="417"/>
      <c r="H132" s="417"/>
      <c r="I132" s="417"/>
      <c r="J132" s="417"/>
      <c r="K132" s="417">
        <v>1</v>
      </c>
      <c r="L132" s="417"/>
      <c r="M132" s="417"/>
      <c r="N132" s="417"/>
      <c r="O132" s="417"/>
      <c r="P132" s="417"/>
      <c r="Q132" s="416"/>
      <c r="R132" s="416"/>
      <c r="S132" s="416"/>
      <c r="T132" s="416"/>
      <c r="U132" s="416"/>
      <c r="V132" s="416">
        <v>785</v>
      </c>
    </row>
    <row r="133" spans="1:22" ht="15" x14ac:dyDescent="0.25">
      <c r="A133" s="370" t="str">
        <f t="shared" si="2"/>
        <v>2272015</v>
      </c>
      <c r="B133" s="411" t="s">
        <v>865</v>
      </c>
      <c r="C133" s="415">
        <v>227</v>
      </c>
      <c r="D133" s="415" t="s">
        <v>915</v>
      </c>
      <c r="E133" s="415">
        <v>2015</v>
      </c>
      <c r="F133" s="417"/>
      <c r="G133" s="417"/>
      <c r="H133" s="417"/>
      <c r="I133" s="417"/>
      <c r="J133" s="417">
        <v>4</v>
      </c>
      <c r="K133" s="417">
        <v>5</v>
      </c>
      <c r="L133" s="417"/>
      <c r="M133" s="417"/>
      <c r="N133" s="417"/>
      <c r="O133" s="417"/>
      <c r="P133" s="417">
        <v>6647</v>
      </c>
      <c r="Q133" s="416"/>
      <c r="R133" s="416"/>
      <c r="S133" s="416"/>
      <c r="T133" s="416"/>
      <c r="U133" s="416">
        <v>9353</v>
      </c>
      <c r="V133" s="416">
        <v>44540</v>
      </c>
    </row>
    <row r="134" spans="1:22" ht="15" x14ac:dyDescent="0.25">
      <c r="A134" s="370" t="str">
        <f t="shared" si="2"/>
        <v>2272016</v>
      </c>
      <c r="B134" s="411" t="s">
        <v>865</v>
      </c>
      <c r="C134" s="415">
        <v>227</v>
      </c>
      <c r="D134" s="415" t="s">
        <v>915</v>
      </c>
      <c r="E134" s="415">
        <v>2016</v>
      </c>
      <c r="F134" s="417"/>
      <c r="G134" s="417"/>
      <c r="H134" s="417"/>
      <c r="I134" s="417">
        <v>1</v>
      </c>
      <c r="J134" s="417"/>
      <c r="K134" s="417">
        <v>1</v>
      </c>
      <c r="L134" s="417"/>
      <c r="M134" s="417"/>
      <c r="N134" s="417"/>
      <c r="O134" s="417">
        <v>57813</v>
      </c>
      <c r="P134" s="417"/>
      <c r="Q134" s="416"/>
      <c r="R134" s="416"/>
      <c r="S134" s="416"/>
      <c r="T134" s="416">
        <v>15115</v>
      </c>
      <c r="U134" s="416"/>
      <c r="V134" s="416">
        <v>2069</v>
      </c>
    </row>
    <row r="135" spans="1:22" ht="15" x14ac:dyDescent="0.25">
      <c r="A135" s="370" t="str">
        <f t="shared" si="2"/>
        <v>2272017</v>
      </c>
      <c r="B135" s="411" t="s">
        <v>865</v>
      </c>
      <c r="C135" s="415">
        <v>227</v>
      </c>
      <c r="D135" s="415" t="s">
        <v>915</v>
      </c>
      <c r="E135" s="415">
        <v>2017</v>
      </c>
      <c r="F135" s="417"/>
      <c r="G135" s="417"/>
      <c r="H135" s="417"/>
      <c r="I135" s="417"/>
      <c r="J135" s="417">
        <v>1</v>
      </c>
      <c r="K135" s="417">
        <v>5</v>
      </c>
      <c r="L135" s="417"/>
      <c r="M135" s="417"/>
      <c r="N135" s="417"/>
      <c r="O135" s="417"/>
      <c r="P135" s="417">
        <v>754</v>
      </c>
      <c r="Q135" s="416"/>
      <c r="R135" s="416"/>
      <c r="S135" s="416"/>
      <c r="T135" s="416"/>
      <c r="U135" s="416">
        <v>2993</v>
      </c>
      <c r="V135" s="416">
        <v>18669</v>
      </c>
    </row>
    <row r="136" spans="1:22" ht="15" x14ac:dyDescent="0.25">
      <c r="A136" s="370" t="str">
        <f t="shared" si="2"/>
        <v>2272018</v>
      </c>
      <c r="B136" s="411" t="s">
        <v>865</v>
      </c>
      <c r="C136" s="415">
        <v>227</v>
      </c>
      <c r="D136" s="415" t="s">
        <v>915</v>
      </c>
      <c r="E136" s="415">
        <v>2018</v>
      </c>
      <c r="F136" s="417"/>
      <c r="G136" s="417"/>
      <c r="H136" s="417"/>
      <c r="I136" s="417"/>
      <c r="J136" s="417">
        <v>2</v>
      </c>
      <c r="K136" s="417">
        <v>3</v>
      </c>
      <c r="L136" s="417"/>
      <c r="M136" s="417"/>
      <c r="N136" s="417"/>
      <c r="O136" s="417"/>
      <c r="P136" s="417">
        <v>26947</v>
      </c>
      <c r="Q136" s="416"/>
      <c r="R136" s="416"/>
      <c r="S136" s="416"/>
      <c r="T136" s="416"/>
      <c r="U136" s="416">
        <v>16388</v>
      </c>
      <c r="V136" s="416">
        <v>4689</v>
      </c>
    </row>
    <row r="137" spans="1:22" ht="15" x14ac:dyDescent="0.25">
      <c r="A137" s="370" t="str">
        <f t="shared" si="2"/>
        <v>2552014</v>
      </c>
      <c r="B137" s="411" t="s">
        <v>865</v>
      </c>
      <c r="C137" s="415">
        <v>255</v>
      </c>
      <c r="D137" s="415" t="s">
        <v>916</v>
      </c>
      <c r="E137" s="415">
        <v>2014</v>
      </c>
      <c r="F137" s="417"/>
      <c r="G137" s="417"/>
      <c r="H137" s="417"/>
      <c r="I137" s="417">
        <v>1</v>
      </c>
      <c r="J137" s="417">
        <v>1</v>
      </c>
      <c r="K137" s="417">
        <v>2</v>
      </c>
      <c r="L137" s="417"/>
      <c r="M137" s="417"/>
      <c r="N137" s="417"/>
      <c r="O137" s="417">
        <v>34505</v>
      </c>
      <c r="P137" s="417">
        <v>158</v>
      </c>
      <c r="Q137" s="416"/>
      <c r="R137" s="416"/>
      <c r="S137" s="416"/>
      <c r="T137" s="416">
        <v>28857</v>
      </c>
      <c r="U137" s="416">
        <v>25153</v>
      </c>
      <c r="V137" s="416">
        <v>4187</v>
      </c>
    </row>
    <row r="138" spans="1:22" ht="15" x14ac:dyDescent="0.25">
      <c r="A138" s="370" t="str">
        <f t="shared" si="2"/>
        <v>2552015</v>
      </c>
      <c r="B138" s="411" t="s">
        <v>865</v>
      </c>
      <c r="C138" s="415">
        <v>255</v>
      </c>
      <c r="D138" s="415" t="s">
        <v>916</v>
      </c>
      <c r="E138" s="415">
        <v>2015</v>
      </c>
      <c r="F138" s="417"/>
      <c r="G138" s="417"/>
      <c r="H138" s="417"/>
      <c r="I138" s="417">
        <v>1</v>
      </c>
      <c r="J138" s="417"/>
      <c r="K138" s="417">
        <v>3</v>
      </c>
      <c r="L138" s="417"/>
      <c r="M138" s="417"/>
      <c r="N138" s="417"/>
      <c r="O138" s="417">
        <v>65662</v>
      </c>
      <c r="P138" s="417"/>
      <c r="Q138" s="416"/>
      <c r="R138" s="416"/>
      <c r="S138" s="416"/>
      <c r="T138" s="416">
        <v>64756</v>
      </c>
      <c r="U138" s="416"/>
      <c r="V138" s="416">
        <v>2567</v>
      </c>
    </row>
    <row r="139" spans="1:22" ht="15" x14ac:dyDescent="0.25">
      <c r="A139" s="370" t="str">
        <f t="shared" si="2"/>
        <v>2552016</v>
      </c>
      <c r="B139" s="411" t="s">
        <v>865</v>
      </c>
      <c r="C139" s="415">
        <v>255</v>
      </c>
      <c r="D139" s="415" t="s">
        <v>916</v>
      </c>
      <c r="E139" s="415">
        <v>2016</v>
      </c>
      <c r="F139" s="417"/>
      <c r="G139" s="417"/>
      <c r="H139" s="417">
        <v>1</v>
      </c>
      <c r="I139" s="417"/>
      <c r="J139" s="417"/>
      <c r="K139" s="417"/>
      <c r="L139" s="417"/>
      <c r="M139" s="417"/>
      <c r="N139" s="417">
        <v>219076</v>
      </c>
      <c r="O139" s="417"/>
      <c r="P139" s="417"/>
      <c r="Q139" s="416"/>
      <c r="R139" s="416"/>
      <c r="S139" s="416">
        <v>48810</v>
      </c>
      <c r="T139" s="416"/>
      <c r="U139" s="416"/>
      <c r="V139" s="416"/>
    </row>
    <row r="140" spans="1:22" ht="15" x14ac:dyDescent="0.25">
      <c r="A140" s="370" t="str">
        <f t="shared" si="2"/>
        <v>2552017</v>
      </c>
      <c r="B140" s="411" t="s">
        <v>865</v>
      </c>
      <c r="C140" s="415">
        <v>255</v>
      </c>
      <c r="D140" s="415" t="s">
        <v>916</v>
      </c>
      <c r="E140" s="415">
        <v>2017</v>
      </c>
      <c r="F140" s="417"/>
      <c r="G140" s="417"/>
      <c r="H140" s="417"/>
      <c r="I140" s="417">
        <v>1</v>
      </c>
      <c r="J140" s="417"/>
      <c r="K140" s="417">
        <v>6</v>
      </c>
      <c r="L140" s="417"/>
      <c r="M140" s="417"/>
      <c r="N140" s="417"/>
      <c r="O140" s="417">
        <v>28653</v>
      </c>
      <c r="P140" s="417"/>
      <c r="Q140" s="416"/>
      <c r="R140" s="416"/>
      <c r="S140" s="416"/>
      <c r="T140" s="416">
        <v>6255</v>
      </c>
      <c r="U140" s="416"/>
      <c r="V140" s="416">
        <v>6424</v>
      </c>
    </row>
    <row r="141" spans="1:22" ht="15" x14ac:dyDescent="0.25">
      <c r="A141" s="370" t="str">
        <f t="shared" si="2"/>
        <v>2552018</v>
      </c>
      <c r="B141" s="411" t="s">
        <v>865</v>
      </c>
      <c r="C141" s="415">
        <v>255</v>
      </c>
      <c r="D141" s="415" t="s">
        <v>916</v>
      </c>
      <c r="E141" s="415">
        <v>2018</v>
      </c>
      <c r="F141" s="417"/>
      <c r="G141" s="417"/>
      <c r="H141" s="417"/>
      <c r="I141" s="417"/>
      <c r="J141" s="417"/>
      <c r="K141" s="417">
        <v>1</v>
      </c>
      <c r="L141" s="417"/>
      <c r="M141" s="417"/>
      <c r="N141" s="417"/>
      <c r="O141" s="417"/>
      <c r="P141" s="417"/>
      <c r="Q141" s="416"/>
      <c r="R141" s="416"/>
      <c r="S141" s="416"/>
      <c r="T141" s="416"/>
      <c r="U141" s="416"/>
      <c r="V141" s="416">
        <v>618</v>
      </c>
    </row>
    <row r="142" spans="1:22" ht="15" x14ac:dyDescent="0.25">
      <c r="A142" s="370" t="str">
        <f t="shared" si="2"/>
        <v>2592014</v>
      </c>
      <c r="B142" s="411" t="s">
        <v>865</v>
      </c>
      <c r="C142" s="415">
        <v>259</v>
      </c>
      <c r="D142" s="415" t="s">
        <v>921</v>
      </c>
      <c r="E142" s="415">
        <v>2014</v>
      </c>
      <c r="F142" s="417"/>
      <c r="G142" s="417"/>
      <c r="H142" s="417"/>
      <c r="I142" s="417">
        <v>3</v>
      </c>
      <c r="J142" s="417"/>
      <c r="K142" s="417">
        <v>3</v>
      </c>
      <c r="L142" s="417"/>
      <c r="M142" s="417"/>
      <c r="N142" s="417"/>
      <c r="O142" s="417">
        <v>74990</v>
      </c>
      <c r="P142" s="417"/>
      <c r="Q142" s="416"/>
      <c r="R142" s="416"/>
      <c r="S142" s="416"/>
      <c r="T142" s="416">
        <v>61798</v>
      </c>
      <c r="U142" s="416"/>
      <c r="V142" s="416">
        <v>11981</v>
      </c>
    </row>
    <row r="143" spans="1:22" ht="15" x14ac:dyDescent="0.25">
      <c r="A143" s="370" t="str">
        <f t="shared" si="2"/>
        <v>2592015</v>
      </c>
      <c r="B143" s="411" t="s">
        <v>865</v>
      </c>
      <c r="C143" s="415">
        <v>259</v>
      </c>
      <c r="D143" s="415" t="s">
        <v>921</v>
      </c>
      <c r="E143" s="415">
        <v>2015</v>
      </c>
      <c r="F143" s="417"/>
      <c r="G143" s="417"/>
      <c r="H143" s="417">
        <v>1</v>
      </c>
      <c r="I143" s="417">
        <v>1</v>
      </c>
      <c r="J143" s="417">
        <v>1</v>
      </c>
      <c r="K143" s="417">
        <v>4</v>
      </c>
      <c r="L143" s="417"/>
      <c r="M143" s="417"/>
      <c r="N143" s="417">
        <v>240644</v>
      </c>
      <c r="O143" s="417">
        <v>31670</v>
      </c>
      <c r="P143" s="417">
        <v>1621</v>
      </c>
      <c r="Q143" s="416"/>
      <c r="R143" s="416"/>
      <c r="S143" s="416">
        <v>171491</v>
      </c>
      <c r="T143" s="416">
        <v>49046</v>
      </c>
      <c r="U143" s="416">
        <v>34677</v>
      </c>
      <c r="V143" s="416">
        <v>12402</v>
      </c>
    </row>
    <row r="144" spans="1:22" ht="15" x14ac:dyDescent="0.25">
      <c r="A144" s="370" t="str">
        <f t="shared" si="2"/>
        <v>2592016</v>
      </c>
      <c r="B144" s="411" t="s">
        <v>865</v>
      </c>
      <c r="C144" s="415">
        <v>259</v>
      </c>
      <c r="D144" s="415" t="s">
        <v>921</v>
      </c>
      <c r="E144" s="415">
        <v>2016</v>
      </c>
      <c r="F144" s="417"/>
      <c r="G144" s="417"/>
      <c r="H144" s="417">
        <v>2</v>
      </c>
      <c r="I144" s="417">
        <v>3</v>
      </c>
      <c r="J144" s="417"/>
      <c r="K144" s="417">
        <v>5</v>
      </c>
      <c r="L144" s="417"/>
      <c r="M144" s="417"/>
      <c r="N144" s="417">
        <v>226643</v>
      </c>
      <c r="O144" s="417">
        <v>30151</v>
      </c>
      <c r="P144" s="417"/>
      <c r="Q144" s="416"/>
      <c r="R144" s="416"/>
      <c r="S144" s="416">
        <v>57414</v>
      </c>
      <c r="T144" s="416">
        <v>40024</v>
      </c>
      <c r="U144" s="416"/>
      <c r="V144" s="416">
        <v>2728</v>
      </c>
    </row>
    <row r="145" spans="1:22" ht="15" x14ac:dyDescent="0.25">
      <c r="A145" s="370" t="str">
        <f t="shared" si="2"/>
        <v>2592017</v>
      </c>
      <c r="B145" s="411" t="s">
        <v>865</v>
      </c>
      <c r="C145" s="415">
        <v>259</v>
      </c>
      <c r="D145" s="415" t="s">
        <v>921</v>
      </c>
      <c r="E145" s="415">
        <v>2017</v>
      </c>
      <c r="F145" s="417"/>
      <c r="G145" s="417"/>
      <c r="H145" s="417">
        <v>2</v>
      </c>
      <c r="I145" s="417">
        <v>2</v>
      </c>
      <c r="J145" s="417">
        <v>2</v>
      </c>
      <c r="K145" s="417">
        <v>10</v>
      </c>
      <c r="L145" s="417"/>
      <c r="M145" s="417"/>
      <c r="N145" s="417">
        <v>342409</v>
      </c>
      <c r="O145" s="417">
        <v>11470</v>
      </c>
      <c r="P145" s="417">
        <v>958</v>
      </c>
      <c r="Q145" s="416"/>
      <c r="R145" s="416"/>
      <c r="S145" s="416">
        <v>113479</v>
      </c>
      <c r="T145" s="416">
        <v>12398</v>
      </c>
      <c r="U145" s="416">
        <v>1912</v>
      </c>
      <c r="V145" s="416">
        <v>6985</v>
      </c>
    </row>
    <row r="146" spans="1:22" ht="15" x14ac:dyDescent="0.25">
      <c r="A146" s="370" t="str">
        <f t="shared" si="2"/>
        <v>2592018</v>
      </c>
      <c r="B146" s="411" t="s">
        <v>865</v>
      </c>
      <c r="C146" s="415">
        <v>259</v>
      </c>
      <c r="D146" s="415" t="s">
        <v>921</v>
      </c>
      <c r="E146" s="415">
        <v>2018</v>
      </c>
      <c r="F146" s="417"/>
      <c r="G146" s="417"/>
      <c r="H146" s="417"/>
      <c r="I146" s="417"/>
      <c r="J146" s="417">
        <v>2</v>
      </c>
      <c r="K146" s="417">
        <v>3</v>
      </c>
      <c r="L146" s="417"/>
      <c r="M146" s="417"/>
      <c r="N146" s="417"/>
      <c r="O146" s="417"/>
      <c r="P146" s="417">
        <v>2442</v>
      </c>
      <c r="Q146" s="416"/>
      <c r="R146" s="416"/>
      <c r="S146" s="416"/>
      <c r="T146" s="416"/>
      <c r="U146" s="416">
        <v>13067</v>
      </c>
      <c r="V146" s="416">
        <v>1400</v>
      </c>
    </row>
    <row r="147" spans="1:22" ht="15" x14ac:dyDescent="0.25">
      <c r="A147" s="370" t="str">
        <f t="shared" si="2"/>
        <v>2632016</v>
      </c>
      <c r="B147" s="411" t="s">
        <v>865</v>
      </c>
      <c r="C147" s="415">
        <v>263</v>
      </c>
      <c r="D147" s="415" t="s">
        <v>924</v>
      </c>
      <c r="E147" s="415">
        <v>2016</v>
      </c>
      <c r="F147" s="417"/>
      <c r="G147" s="417"/>
      <c r="H147" s="417"/>
      <c r="I147" s="417">
        <v>1</v>
      </c>
      <c r="J147" s="417"/>
      <c r="K147" s="417"/>
      <c r="L147" s="417"/>
      <c r="M147" s="417"/>
      <c r="N147" s="417"/>
      <c r="O147" s="417">
        <v>37982</v>
      </c>
      <c r="P147" s="417"/>
      <c r="Q147" s="416"/>
      <c r="R147" s="416"/>
      <c r="S147" s="416"/>
      <c r="T147" s="416">
        <v>55491</v>
      </c>
      <c r="U147" s="416"/>
      <c r="V147" s="416"/>
    </row>
    <row r="148" spans="1:22" ht="15" x14ac:dyDescent="0.25">
      <c r="A148" s="370" t="str">
        <f t="shared" si="2"/>
        <v>2812014</v>
      </c>
      <c r="B148" s="411" t="s">
        <v>865</v>
      </c>
      <c r="C148" s="415">
        <v>281</v>
      </c>
      <c r="D148" s="415" t="s">
        <v>925</v>
      </c>
      <c r="E148" s="415">
        <v>2014</v>
      </c>
      <c r="F148" s="417"/>
      <c r="G148" s="417"/>
      <c r="H148" s="417"/>
      <c r="I148" s="417"/>
      <c r="J148" s="417"/>
      <c r="K148" s="417">
        <v>3</v>
      </c>
      <c r="L148" s="417"/>
      <c r="M148" s="417"/>
      <c r="N148" s="417"/>
      <c r="O148" s="417"/>
      <c r="P148" s="417"/>
      <c r="Q148" s="416"/>
      <c r="R148" s="416"/>
      <c r="S148" s="416"/>
      <c r="T148" s="416"/>
      <c r="U148" s="416"/>
      <c r="V148" s="416">
        <v>5138</v>
      </c>
    </row>
    <row r="149" spans="1:22" ht="15" x14ac:dyDescent="0.25">
      <c r="A149" s="370" t="str">
        <f t="shared" si="2"/>
        <v>2812015</v>
      </c>
      <c r="B149" s="411" t="s">
        <v>865</v>
      </c>
      <c r="C149" s="415">
        <v>281</v>
      </c>
      <c r="D149" s="415" t="s">
        <v>925</v>
      </c>
      <c r="E149" s="415">
        <v>2015</v>
      </c>
      <c r="F149" s="417"/>
      <c r="G149" s="417"/>
      <c r="H149" s="417"/>
      <c r="I149" s="417"/>
      <c r="J149" s="417"/>
      <c r="K149" s="417">
        <v>3</v>
      </c>
      <c r="L149" s="417"/>
      <c r="M149" s="417"/>
      <c r="N149" s="417"/>
      <c r="O149" s="417"/>
      <c r="P149" s="417"/>
      <c r="Q149" s="416"/>
      <c r="R149" s="416"/>
      <c r="S149" s="416"/>
      <c r="T149" s="416"/>
      <c r="U149" s="416"/>
      <c r="V149" s="416">
        <v>4816</v>
      </c>
    </row>
    <row r="150" spans="1:22" ht="15" x14ac:dyDescent="0.25">
      <c r="A150" s="370" t="str">
        <f t="shared" si="2"/>
        <v>2812016</v>
      </c>
      <c r="B150" s="411" t="s">
        <v>865</v>
      </c>
      <c r="C150" s="415">
        <v>281</v>
      </c>
      <c r="D150" s="415" t="s">
        <v>925</v>
      </c>
      <c r="E150" s="415">
        <v>2016</v>
      </c>
      <c r="F150" s="417"/>
      <c r="G150" s="417"/>
      <c r="H150" s="417"/>
      <c r="I150" s="417">
        <v>2</v>
      </c>
      <c r="J150" s="417"/>
      <c r="K150" s="417">
        <v>1</v>
      </c>
      <c r="L150" s="417"/>
      <c r="M150" s="417"/>
      <c r="N150" s="417"/>
      <c r="O150" s="417">
        <v>66322</v>
      </c>
      <c r="P150" s="417"/>
      <c r="Q150" s="416"/>
      <c r="R150" s="416"/>
      <c r="S150" s="416"/>
      <c r="T150" s="416">
        <v>10105</v>
      </c>
      <c r="U150" s="416"/>
      <c r="V150" s="416">
        <v>963</v>
      </c>
    </row>
    <row r="151" spans="1:22" ht="15" x14ac:dyDescent="0.25">
      <c r="A151" s="370" t="str">
        <f t="shared" si="2"/>
        <v>2812017</v>
      </c>
      <c r="B151" s="411" t="s">
        <v>865</v>
      </c>
      <c r="C151" s="415">
        <v>281</v>
      </c>
      <c r="D151" s="415" t="s">
        <v>925</v>
      </c>
      <c r="E151" s="415">
        <v>2017</v>
      </c>
      <c r="F151" s="417"/>
      <c r="G151" s="417"/>
      <c r="H151" s="417"/>
      <c r="I151" s="417"/>
      <c r="J151" s="417">
        <v>1</v>
      </c>
      <c r="K151" s="417">
        <v>3</v>
      </c>
      <c r="L151" s="417"/>
      <c r="M151" s="417"/>
      <c r="N151" s="417"/>
      <c r="O151" s="417"/>
      <c r="P151" s="417">
        <v>1276</v>
      </c>
      <c r="Q151" s="416"/>
      <c r="R151" s="416"/>
      <c r="S151" s="416"/>
      <c r="T151" s="416"/>
      <c r="U151" s="416">
        <v>9105</v>
      </c>
      <c r="V151" s="416">
        <v>919</v>
      </c>
    </row>
    <row r="152" spans="1:22" ht="15" x14ac:dyDescent="0.25">
      <c r="A152" s="370" t="str">
        <f t="shared" si="2"/>
        <v>2822014</v>
      </c>
      <c r="B152" s="411" t="s">
        <v>865</v>
      </c>
      <c r="C152" s="415">
        <v>282</v>
      </c>
      <c r="D152" s="415" t="s">
        <v>926</v>
      </c>
      <c r="E152" s="415">
        <v>2014</v>
      </c>
      <c r="F152" s="417"/>
      <c r="G152" s="417"/>
      <c r="H152" s="417"/>
      <c r="I152" s="417">
        <v>1</v>
      </c>
      <c r="J152" s="417">
        <v>1</v>
      </c>
      <c r="K152" s="417">
        <v>4</v>
      </c>
      <c r="L152" s="417"/>
      <c r="M152" s="417"/>
      <c r="N152" s="417"/>
      <c r="O152" s="417">
        <v>887</v>
      </c>
      <c r="P152" s="417">
        <v>4674</v>
      </c>
      <c r="Q152" s="416"/>
      <c r="R152" s="416"/>
      <c r="S152" s="416"/>
      <c r="T152" s="416">
        <v>3833</v>
      </c>
      <c r="U152" s="416">
        <v>8105</v>
      </c>
      <c r="V152" s="416">
        <v>7367</v>
      </c>
    </row>
    <row r="153" spans="1:22" ht="15" x14ac:dyDescent="0.25">
      <c r="A153" s="370" t="str">
        <f t="shared" si="2"/>
        <v>2822015</v>
      </c>
      <c r="B153" s="411" t="s">
        <v>865</v>
      </c>
      <c r="C153" s="415">
        <v>282</v>
      </c>
      <c r="D153" s="415" t="s">
        <v>926</v>
      </c>
      <c r="E153" s="415">
        <v>2015</v>
      </c>
      <c r="F153" s="417"/>
      <c r="G153" s="417"/>
      <c r="H153" s="417"/>
      <c r="I153" s="417"/>
      <c r="J153" s="417"/>
      <c r="K153" s="417">
        <v>7</v>
      </c>
      <c r="L153" s="417"/>
      <c r="M153" s="417"/>
      <c r="N153" s="417"/>
      <c r="O153" s="417"/>
      <c r="P153" s="417"/>
      <c r="Q153" s="416"/>
      <c r="R153" s="416"/>
      <c r="S153" s="416"/>
      <c r="T153" s="416"/>
      <c r="U153" s="416"/>
      <c r="V153" s="416">
        <v>7209</v>
      </c>
    </row>
    <row r="154" spans="1:22" ht="15" x14ac:dyDescent="0.25">
      <c r="A154" s="370" t="str">
        <f t="shared" si="2"/>
        <v>2822016</v>
      </c>
      <c r="B154" s="411" t="s">
        <v>865</v>
      </c>
      <c r="C154" s="415">
        <v>282</v>
      </c>
      <c r="D154" s="415" t="s">
        <v>926</v>
      </c>
      <c r="E154" s="415">
        <v>2016</v>
      </c>
      <c r="F154" s="417"/>
      <c r="G154" s="417"/>
      <c r="H154" s="417"/>
      <c r="I154" s="417"/>
      <c r="J154" s="417">
        <v>1</v>
      </c>
      <c r="K154" s="417">
        <v>5</v>
      </c>
      <c r="L154" s="417"/>
      <c r="M154" s="417"/>
      <c r="N154" s="417"/>
      <c r="O154" s="417"/>
      <c r="P154" s="417">
        <v>25</v>
      </c>
      <c r="Q154" s="416"/>
      <c r="R154" s="416"/>
      <c r="S154" s="416"/>
      <c r="T154" s="416"/>
      <c r="U154" s="416">
        <v>325</v>
      </c>
      <c r="V154" s="416">
        <v>3144</v>
      </c>
    </row>
    <row r="155" spans="1:22" ht="15" x14ac:dyDescent="0.25">
      <c r="A155" s="370" t="str">
        <f t="shared" si="2"/>
        <v>2822017</v>
      </c>
      <c r="B155" s="411" t="s">
        <v>865</v>
      </c>
      <c r="C155" s="415">
        <v>282</v>
      </c>
      <c r="D155" s="415" t="s">
        <v>926</v>
      </c>
      <c r="E155" s="415">
        <v>2017</v>
      </c>
      <c r="F155" s="417"/>
      <c r="G155" s="417"/>
      <c r="H155" s="417"/>
      <c r="I155" s="417">
        <v>1</v>
      </c>
      <c r="J155" s="417"/>
      <c r="K155" s="417">
        <v>1</v>
      </c>
      <c r="L155" s="417"/>
      <c r="M155" s="417"/>
      <c r="N155" s="417"/>
      <c r="O155" s="417">
        <v>785</v>
      </c>
      <c r="P155" s="417"/>
      <c r="Q155" s="416"/>
      <c r="R155" s="416"/>
      <c r="S155" s="416"/>
      <c r="T155" s="416">
        <v>1308</v>
      </c>
      <c r="U155" s="416"/>
      <c r="V155" s="416">
        <v>326</v>
      </c>
    </row>
    <row r="156" spans="1:22" ht="15" x14ac:dyDescent="0.25">
      <c r="A156" s="370" t="str">
        <f t="shared" si="2"/>
        <v>2822018</v>
      </c>
      <c r="B156" s="411" t="s">
        <v>865</v>
      </c>
      <c r="C156" s="415">
        <v>282</v>
      </c>
      <c r="D156" s="415" t="s">
        <v>926</v>
      </c>
      <c r="E156" s="415">
        <v>2018</v>
      </c>
      <c r="F156" s="417"/>
      <c r="G156" s="417"/>
      <c r="H156" s="417"/>
      <c r="I156" s="417"/>
      <c r="J156" s="417">
        <v>2</v>
      </c>
      <c r="K156" s="417">
        <v>3</v>
      </c>
      <c r="L156" s="417"/>
      <c r="M156" s="417"/>
      <c r="N156" s="417"/>
      <c r="O156" s="417"/>
      <c r="P156" s="417">
        <v>6146</v>
      </c>
      <c r="Q156" s="416"/>
      <c r="R156" s="416"/>
      <c r="S156" s="416"/>
      <c r="T156" s="416"/>
      <c r="U156" s="416">
        <v>6530</v>
      </c>
      <c r="V156" s="416">
        <v>3168</v>
      </c>
    </row>
    <row r="157" spans="1:22" ht="15" x14ac:dyDescent="0.25">
      <c r="A157" s="370" t="str">
        <f t="shared" si="2"/>
        <v>2852014</v>
      </c>
      <c r="B157" s="411" t="s">
        <v>865</v>
      </c>
      <c r="C157" s="415">
        <v>285</v>
      </c>
      <c r="D157" s="415" t="s">
        <v>927</v>
      </c>
      <c r="E157" s="415">
        <v>2014</v>
      </c>
      <c r="F157" s="417"/>
      <c r="G157" s="417"/>
      <c r="H157" s="417"/>
      <c r="I157" s="417"/>
      <c r="J157" s="417">
        <v>2</v>
      </c>
      <c r="K157" s="417">
        <v>5</v>
      </c>
      <c r="L157" s="417"/>
      <c r="M157" s="417"/>
      <c r="N157" s="417"/>
      <c r="O157" s="417"/>
      <c r="P157" s="417">
        <v>19310</v>
      </c>
      <c r="Q157" s="416"/>
      <c r="R157" s="416"/>
      <c r="S157" s="416"/>
      <c r="T157" s="416"/>
      <c r="U157" s="416">
        <v>26901</v>
      </c>
      <c r="V157" s="416">
        <v>7897</v>
      </c>
    </row>
    <row r="158" spans="1:22" ht="15" x14ac:dyDescent="0.25">
      <c r="A158" s="370" t="str">
        <f t="shared" si="2"/>
        <v>2852015</v>
      </c>
      <c r="B158" s="411" t="s">
        <v>865</v>
      </c>
      <c r="C158" s="415">
        <v>285</v>
      </c>
      <c r="D158" s="415" t="s">
        <v>927</v>
      </c>
      <c r="E158" s="415">
        <v>2015</v>
      </c>
      <c r="F158" s="417"/>
      <c r="G158" s="417"/>
      <c r="H158" s="417"/>
      <c r="I158" s="417"/>
      <c r="J158" s="417"/>
      <c r="K158" s="417">
        <v>4</v>
      </c>
      <c r="L158" s="417"/>
      <c r="M158" s="417"/>
      <c r="N158" s="417"/>
      <c r="O158" s="417"/>
      <c r="P158" s="417"/>
      <c r="Q158" s="416"/>
      <c r="R158" s="416"/>
      <c r="S158" s="416"/>
      <c r="T158" s="416"/>
      <c r="U158" s="416"/>
      <c r="V158" s="416">
        <v>1641</v>
      </c>
    </row>
    <row r="159" spans="1:22" ht="15" x14ac:dyDescent="0.25">
      <c r="A159" s="370" t="str">
        <f t="shared" si="2"/>
        <v>2852016</v>
      </c>
      <c r="B159" s="411" t="s">
        <v>865</v>
      </c>
      <c r="C159" s="415">
        <v>285</v>
      </c>
      <c r="D159" s="415" t="s">
        <v>927</v>
      </c>
      <c r="E159" s="415">
        <v>2016</v>
      </c>
      <c r="F159" s="417"/>
      <c r="G159" s="417"/>
      <c r="H159" s="417"/>
      <c r="I159" s="417"/>
      <c r="J159" s="417">
        <v>3</v>
      </c>
      <c r="K159" s="417">
        <v>3</v>
      </c>
      <c r="L159" s="417"/>
      <c r="M159" s="417"/>
      <c r="N159" s="417"/>
      <c r="O159" s="417"/>
      <c r="P159" s="417">
        <v>13861</v>
      </c>
      <c r="Q159" s="416"/>
      <c r="R159" s="416"/>
      <c r="S159" s="416"/>
      <c r="T159" s="416"/>
      <c r="U159" s="416">
        <v>60347</v>
      </c>
      <c r="V159" s="416">
        <v>11176</v>
      </c>
    </row>
    <row r="160" spans="1:22" ht="15" x14ac:dyDescent="0.25">
      <c r="A160" s="370" t="str">
        <f t="shared" si="2"/>
        <v>2852017</v>
      </c>
      <c r="B160" s="411" t="s">
        <v>865</v>
      </c>
      <c r="C160" s="415">
        <v>285</v>
      </c>
      <c r="D160" s="415" t="s">
        <v>927</v>
      </c>
      <c r="E160" s="415">
        <v>2017</v>
      </c>
      <c r="F160" s="417"/>
      <c r="G160" s="417"/>
      <c r="H160" s="417"/>
      <c r="I160" s="417"/>
      <c r="J160" s="417">
        <v>1</v>
      </c>
      <c r="K160" s="417">
        <v>2</v>
      </c>
      <c r="L160" s="417"/>
      <c r="M160" s="417"/>
      <c r="N160" s="417"/>
      <c r="O160" s="417"/>
      <c r="P160" s="417">
        <v>4491</v>
      </c>
      <c r="Q160" s="416"/>
      <c r="R160" s="416"/>
      <c r="S160" s="416"/>
      <c r="T160" s="416"/>
      <c r="U160" s="416">
        <v>3346</v>
      </c>
      <c r="V160" s="416">
        <v>5192</v>
      </c>
    </row>
    <row r="161" spans="1:22" ht="15" x14ac:dyDescent="0.25">
      <c r="A161" s="370" t="str">
        <f t="shared" si="2"/>
        <v>2852018</v>
      </c>
      <c r="B161" s="411" t="s">
        <v>865</v>
      </c>
      <c r="C161" s="415">
        <v>285</v>
      </c>
      <c r="D161" s="415" t="s">
        <v>927</v>
      </c>
      <c r="E161" s="415">
        <v>2018</v>
      </c>
      <c r="F161" s="417"/>
      <c r="G161" s="417"/>
      <c r="H161" s="417"/>
      <c r="I161" s="417"/>
      <c r="J161" s="417">
        <v>1</v>
      </c>
      <c r="K161" s="417"/>
      <c r="L161" s="417"/>
      <c r="M161" s="417"/>
      <c r="N161" s="417"/>
      <c r="O161" s="417"/>
      <c r="P161" s="417">
        <v>3370</v>
      </c>
      <c r="Q161" s="416"/>
      <c r="R161" s="416"/>
      <c r="S161" s="416"/>
      <c r="T161" s="416"/>
      <c r="U161" s="416">
        <v>6676</v>
      </c>
      <c r="V161" s="416"/>
    </row>
    <row r="162" spans="1:22" ht="15" x14ac:dyDescent="0.25">
      <c r="A162" s="370" t="str">
        <f t="shared" si="2"/>
        <v>3052014</v>
      </c>
      <c r="B162" s="411" t="s">
        <v>865</v>
      </c>
      <c r="C162" s="415">
        <v>305</v>
      </c>
      <c r="D162" s="415" t="s">
        <v>928</v>
      </c>
      <c r="E162" s="415">
        <v>2014</v>
      </c>
      <c r="F162" s="417"/>
      <c r="G162" s="417"/>
      <c r="H162" s="417">
        <v>1</v>
      </c>
      <c r="I162" s="417">
        <v>2</v>
      </c>
      <c r="J162" s="417">
        <v>6</v>
      </c>
      <c r="K162" s="417">
        <v>17</v>
      </c>
      <c r="L162" s="417"/>
      <c r="M162" s="417"/>
      <c r="N162" s="417">
        <v>125560</v>
      </c>
      <c r="O162" s="417">
        <v>15266</v>
      </c>
      <c r="P162" s="417">
        <v>16903</v>
      </c>
      <c r="Q162" s="416"/>
      <c r="R162" s="416"/>
      <c r="S162" s="416">
        <v>42894</v>
      </c>
      <c r="T162" s="416">
        <v>80749</v>
      </c>
      <c r="U162" s="416">
        <v>45169</v>
      </c>
      <c r="V162" s="416">
        <v>27359</v>
      </c>
    </row>
    <row r="163" spans="1:22" ht="15" x14ac:dyDescent="0.25">
      <c r="A163" s="370" t="str">
        <f t="shared" si="2"/>
        <v>3052015</v>
      </c>
      <c r="B163" s="411" t="s">
        <v>865</v>
      </c>
      <c r="C163" s="415">
        <v>305</v>
      </c>
      <c r="D163" s="415" t="s">
        <v>928</v>
      </c>
      <c r="E163" s="415">
        <v>2015</v>
      </c>
      <c r="F163" s="417"/>
      <c r="G163" s="417"/>
      <c r="H163" s="417">
        <v>1</v>
      </c>
      <c r="I163" s="417">
        <v>2</v>
      </c>
      <c r="J163" s="417">
        <v>2</v>
      </c>
      <c r="K163" s="417">
        <v>18</v>
      </c>
      <c r="L163" s="417"/>
      <c r="M163" s="417"/>
      <c r="N163" s="417">
        <v>193540</v>
      </c>
      <c r="O163" s="417">
        <v>21627</v>
      </c>
      <c r="P163" s="417">
        <v>6533</v>
      </c>
      <c r="Q163" s="416"/>
      <c r="R163" s="416"/>
      <c r="S163" s="416">
        <v>198773</v>
      </c>
      <c r="T163" s="416">
        <v>70075</v>
      </c>
      <c r="U163" s="416">
        <v>19355</v>
      </c>
      <c r="V163" s="416">
        <v>23954</v>
      </c>
    </row>
    <row r="164" spans="1:22" ht="15" x14ac:dyDescent="0.25">
      <c r="A164" s="370" t="str">
        <f t="shared" si="2"/>
        <v>3052016</v>
      </c>
      <c r="B164" s="411" t="s">
        <v>865</v>
      </c>
      <c r="C164" s="415">
        <v>305</v>
      </c>
      <c r="D164" s="415" t="s">
        <v>928</v>
      </c>
      <c r="E164" s="415">
        <v>2016</v>
      </c>
      <c r="F164" s="417"/>
      <c r="G164" s="417"/>
      <c r="H164" s="417">
        <v>1</v>
      </c>
      <c r="I164" s="417">
        <v>3</v>
      </c>
      <c r="J164" s="417">
        <v>3</v>
      </c>
      <c r="K164" s="417">
        <v>23</v>
      </c>
      <c r="L164" s="417"/>
      <c r="M164" s="417"/>
      <c r="N164" s="417">
        <v>101268</v>
      </c>
      <c r="O164" s="417">
        <v>94490</v>
      </c>
      <c r="P164" s="417">
        <v>20675</v>
      </c>
      <c r="Q164" s="416"/>
      <c r="R164" s="416"/>
      <c r="S164" s="416">
        <v>82914</v>
      </c>
      <c r="T164" s="416">
        <v>104456</v>
      </c>
      <c r="U164" s="416">
        <v>50107</v>
      </c>
      <c r="V164" s="416">
        <v>32021</v>
      </c>
    </row>
    <row r="165" spans="1:22" ht="15" x14ac:dyDescent="0.25">
      <c r="A165" s="370" t="str">
        <f t="shared" si="2"/>
        <v>3052017</v>
      </c>
      <c r="B165" s="411" t="s">
        <v>865</v>
      </c>
      <c r="C165" s="415">
        <v>305</v>
      </c>
      <c r="D165" s="415" t="s">
        <v>928</v>
      </c>
      <c r="E165" s="415">
        <v>2017</v>
      </c>
      <c r="F165" s="417"/>
      <c r="G165" s="417"/>
      <c r="H165" s="417"/>
      <c r="I165" s="417"/>
      <c r="J165" s="417">
        <v>4</v>
      </c>
      <c r="K165" s="417">
        <v>22</v>
      </c>
      <c r="L165" s="417"/>
      <c r="M165" s="417"/>
      <c r="N165" s="417"/>
      <c r="O165" s="417"/>
      <c r="P165" s="417">
        <v>23138</v>
      </c>
      <c r="Q165" s="416"/>
      <c r="R165" s="416"/>
      <c r="S165" s="416"/>
      <c r="T165" s="416"/>
      <c r="U165" s="416">
        <v>28783</v>
      </c>
      <c r="V165" s="416">
        <v>30142</v>
      </c>
    </row>
    <row r="166" spans="1:22" ht="15" x14ac:dyDescent="0.25">
      <c r="A166" s="370" t="str">
        <f t="shared" si="2"/>
        <v>3052018</v>
      </c>
      <c r="B166" s="411" t="s">
        <v>865</v>
      </c>
      <c r="C166" s="415">
        <v>305</v>
      </c>
      <c r="D166" s="415" t="s">
        <v>928</v>
      </c>
      <c r="E166" s="415">
        <v>2018</v>
      </c>
      <c r="F166" s="417"/>
      <c r="G166" s="417"/>
      <c r="H166" s="417"/>
      <c r="I166" s="417"/>
      <c r="J166" s="417">
        <v>2</v>
      </c>
      <c r="K166" s="417">
        <v>11</v>
      </c>
      <c r="L166" s="417"/>
      <c r="M166" s="417"/>
      <c r="N166" s="417"/>
      <c r="O166" s="417"/>
      <c r="P166" s="417">
        <v>7207</v>
      </c>
      <c r="Q166" s="416"/>
      <c r="R166" s="416"/>
      <c r="S166" s="416"/>
      <c r="T166" s="416"/>
      <c r="U166" s="416">
        <v>28823</v>
      </c>
      <c r="V166" s="416">
        <v>10255</v>
      </c>
    </row>
    <row r="167" spans="1:22" ht="15" x14ac:dyDescent="0.25">
      <c r="A167" s="370" t="str">
        <f t="shared" si="2"/>
        <v>3062016</v>
      </c>
      <c r="B167" s="411" t="s">
        <v>865</v>
      </c>
      <c r="C167" s="415">
        <v>306</v>
      </c>
      <c r="D167" s="415" t="s">
        <v>929</v>
      </c>
      <c r="E167" s="415">
        <v>2016</v>
      </c>
      <c r="F167" s="417"/>
      <c r="G167" s="417"/>
      <c r="H167" s="417"/>
      <c r="I167" s="417"/>
      <c r="J167" s="417"/>
      <c r="K167" s="417">
        <v>1</v>
      </c>
      <c r="L167" s="417"/>
      <c r="M167" s="417"/>
      <c r="N167" s="417"/>
      <c r="O167" s="417"/>
      <c r="P167" s="417"/>
      <c r="Q167" s="416"/>
      <c r="R167" s="416"/>
      <c r="S167" s="416"/>
      <c r="T167" s="416"/>
      <c r="U167" s="416"/>
      <c r="V167" s="416">
        <v>161</v>
      </c>
    </row>
    <row r="168" spans="1:22" ht="15" x14ac:dyDescent="0.25">
      <c r="A168" s="370" t="str">
        <f t="shared" si="2"/>
        <v>3112014</v>
      </c>
      <c r="B168" s="411" t="s">
        <v>865</v>
      </c>
      <c r="C168" s="415">
        <v>311</v>
      </c>
      <c r="D168" s="415" t="s">
        <v>930</v>
      </c>
      <c r="E168" s="415">
        <v>2014</v>
      </c>
      <c r="F168" s="417"/>
      <c r="G168" s="417"/>
      <c r="H168" s="417"/>
      <c r="I168" s="417"/>
      <c r="J168" s="417">
        <v>1</v>
      </c>
      <c r="K168" s="417">
        <v>3</v>
      </c>
      <c r="L168" s="417"/>
      <c r="M168" s="417"/>
      <c r="N168" s="417"/>
      <c r="O168" s="417"/>
      <c r="P168" s="417">
        <v>186</v>
      </c>
      <c r="Q168" s="416"/>
      <c r="R168" s="416"/>
      <c r="S168" s="416"/>
      <c r="T168" s="416"/>
      <c r="U168" s="416">
        <v>3104</v>
      </c>
      <c r="V168" s="416">
        <v>3349</v>
      </c>
    </row>
    <row r="169" spans="1:22" ht="15" x14ac:dyDescent="0.25">
      <c r="A169" s="370" t="str">
        <f t="shared" si="2"/>
        <v>3112015</v>
      </c>
      <c r="B169" s="411" t="s">
        <v>865</v>
      </c>
      <c r="C169" s="415">
        <v>311</v>
      </c>
      <c r="D169" s="415" t="s">
        <v>930</v>
      </c>
      <c r="E169" s="415">
        <v>2015</v>
      </c>
      <c r="F169" s="417"/>
      <c r="G169" s="417"/>
      <c r="H169" s="417"/>
      <c r="I169" s="417"/>
      <c r="J169" s="417">
        <v>1</v>
      </c>
      <c r="K169" s="417">
        <v>3</v>
      </c>
      <c r="L169" s="417"/>
      <c r="M169" s="417"/>
      <c r="N169" s="417"/>
      <c r="O169" s="417"/>
      <c r="P169" s="417">
        <v>4291</v>
      </c>
      <c r="Q169" s="416"/>
      <c r="R169" s="416"/>
      <c r="S169" s="416"/>
      <c r="T169" s="416"/>
      <c r="U169" s="416">
        <v>2417</v>
      </c>
      <c r="V169" s="416">
        <v>1237</v>
      </c>
    </row>
    <row r="170" spans="1:22" ht="15" x14ac:dyDescent="0.25">
      <c r="A170" s="370" t="str">
        <f t="shared" si="2"/>
        <v>3112016</v>
      </c>
      <c r="B170" s="411" t="s">
        <v>865</v>
      </c>
      <c r="C170" s="415">
        <v>311</v>
      </c>
      <c r="D170" s="415" t="s">
        <v>930</v>
      </c>
      <c r="E170" s="415">
        <v>2016</v>
      </c>
      <c r="F170" s="417"/>
      <c r="G170" s="417"/>
      <c r="H170" s="417"/>
      <c r="I170" s="417"/>
      <c r="J170" s="417">
        <v>1</v>
      </c>
      <c r="K170" s="417"/>
      <c r="L170" s="417"/>
      <c r="M170" s="417"/>
      <c r="N170" s="417"/>
      <c r="O170" s="417"/>
      <c r="P170" s="417">
        <v>127</v>
      </c>
      <c r="Q170" s="416"/>
      <c r="R170" s="416"/>
      <c r="S170" s="416"/>
      <c r="T170" s="416"/>
      <c r="U170" s="416">
        <v>1046</v>
      </c>
      <c r="V170" s="416"/>
    </row>
    <row r="171" spans="1:22" ht="15" x14ac:dyDescent="0.25">
      <c r="A171" s="370" t="str">
        <f t="shared" si="2"/>
        <v>3112017</v>
      </c>
      <c r="B171" s="411" t="s">
        <v>865</v>
      </c>
      <c r="C171" s="415">
        <v>311</v>
      </c>
      <c r="D171" s="415" t="s">
        <v>930</v>
      </c>
      <c r="E171" s="415">
        <v>2017</v>
      </c>
      <c r="F171" s="417"/>
      <c r="G171" s="417"/>
      <c r="H171" s="417"/>
      <c r="I171" s="417">
        <v>1</v>
      </c>
      <c r="J171" s="417">
        <v>1</v>
      </c>
      <c r="K171" s="417">
        <v>8</v>
      </c>
      <c r="L171" s="417"/>
      <c r="M171" s="417"/>
      <c r="N171" s="417"/>
      <c r="O171" s="417">
        <v>6449</v>
      </c>
      <c r="P171" s="417">
        <v>12366</v>
      </c>
      <c r="Q171" s="416"/>
      <c r="R171" s="416"/>
      <c r="S171" s="416"/>
      <c r="T171" s="416">
        <v>14759</v>
      </c>
      <c r="U171" s="416">
        <v>23120</v>
      </c>
      <c r="V171" s="416">
        <v>47468</v>
      </c>
    </row>
    <row r="172" spans="1:22" ht="15" x14ac:dyDescent="0.25">
      <c r="A172" s="370" t="str">
        <f t="shared" si="2"/>
        <v>3112018</v>
      </c>
      <c r="B172" s="411" t="s">
        <v>865</v>
      </c>
      <c r="C172" s="415">
        <v>311</v>
      </c>
      <c r="D172" s="415" t="s">
        <v>930</v>
      </c>
      <c r="E172" s="415">
        <v>2018</v>
      </c>
      <c r="F172" s="417"/>
      <c r="G172" s="417"/>
      <c r="H172" s="417"/>
      <c r="I172" s="417"/>
      <c r="J172" s="417"/>
      <c r="K172" s="417">
        <v>2</v>
      </c>
      <c r="L172" s="417"/>
      <c r="M172" s="417"/>
      <c r="N172" s="417"/>
      <c r="O172" s="417"/>
      <c r="P172" s="417"/>
      <c r="Q172" s="416"/>
      <c r="R172" s="416"/>
      <c r="S172" s="416"/>
      <c r="T172" s="416"/>
      <c r="U172" s="416"/>
      <c r="V172" s="416">
        <v>1184</v>
      </c>
    </row>
    <row r="173" spans="1:22" ht="15" x14ac:dyDescent="0.25">
      <c r="A173" s="370" t="str">
        <f t="shared" si="2"/>
        <v>3272014</v>
      </c>
      <c r="B173" s="411" t="s">
        <v>865</v>
      </c>
      <c r="C173" s="415">
        <v>327</v>
      </c>
      <c r="D173" s="415" t="s">
        <v>933</v>
      </c>
      <c r="E173" s="415">
        <v>2014</v>
      </c>
      <c r="F173" s="417"/>
      <c r="G173" s="417"/>
      <c r="H173" s="417"/>
      <c r="I173" s="417"/>
      <c r="J173" s="417"/>
      <c r="K173" s="417">
        <v>1</v>
      </c>
      <c r="L173" s="417"/>
      <c r="M173" s="417"/>
      <c r="N173" s="417"/>
      <c r="O173" s="417"/>
      <c r="P173" s="417"/>
      <c r="Q173" s="416"/>
      <c r="R173" s="416"/>
      <c r="S173" s="416"/>
      <c r="T173" s="416"/>
      <c r="U173" s="416"/>
      <c r="V173" s="416">
        <v>18364</v>
      </c>
    </row>
    <row r="174" spans="1:22" ht="15" x14ac:dyDescent="0.25">
      <c r="A174" s="370" t="str">
        <f t="shared" si="2"/>
        <v>3272015</v>
      </c>
      <c r="B174" s="411" t="s">
        <v>865</v>
      </c>
      <c r="C174" s="415">
        <v>327</v>
      </c>
      <c r="D174" s="415" t="s">
        <v>933</v>
      </c>
      <c r="E174" s="415">
        <v>2015</v>
      </c>
      <c r="F174" s="417"/>
      <c r="G174" s="417"/>
      <c r="H174" s="417"/>
      <c r="I174" s="417"/>
      <c r="J174" s="417"/>
      <c r="K174" s="417">
        <v>1</v>
      </c>
      <c r="L174" s="417"/>
      <c r="M174" s="417"/>
      <c r="N174" s="417"/>
      <c r="O174" s="417"/>
      <c r="P174" s="417"/>
      <c r="Q174" s="416"/>
      <c r="R174" s="416"/>
      <c r="S174" s="416"/>
      <c r="T174" s="416"/>
      <c r="U174" s="416"/>
      <c r="V174" s="416">
        <v>9037</v>
      </c>
    </row>
    <row r="175" spans="1:22" ht="15" x14ac:dyDescent="0.25">
      <c r="A175" s="370" t="str">
        <f t="shared" si="2"/>
        <v>3272016</v>
      </c>
      <c r="B175" s="411" t="s">
        <v>865</v>
      </c>
      <c r="C175" s="415">
        <v>327</v>
      </c>
      <c r="D175" s="415" t="s">
        <v>933</v>
      </c>
      <c r="E175" s="415">
        <v>2016</v>
      </c>
      <c r="F175" s="417"/>
      <c r="G175" s="417"/>
      <c r="H175" s="417"/>
      <c r="I175" s="417"/>
      <c r="J175" s="417">
        <v>1</v>
      </c>
      <c r="K175" s="417">
        <v>4</v>
      </c>
      <c r="L175" s="417"/>
      <c r="M175" s="417"/>
      <c r="N175" s="417"/>
      <c r="O175" s="417"/>
      <c r="P175" s="417">
        <v>128</v>
      </c>
      <c r="Q175" s="416"/>
      <c r="R175" s="416"/>
      <c r="S175" s="416"/>
      <c r="T175" s="416"/>
      <c r="U175" s="416">
        <v>1843</v>
      </c>
      <c r="V175" s="416">
        <v>2449</v>
      </c>
    </row>
    <row r="176" spans="1:22" ht="15" x14ac:dyDescent="0.25">
      <c r="A176" s="370" t="str">
        <f t="shared" si="2"/>
        <v>4022014</v>
      </c>
      <c r="B176" s="411" t="s">
        <v>865</v>
      </c>
      <c r="C176" s="415">
        <v>402</v>
      </c>
      <c r="D176" s="415" t="s">
        <v>934</v>
      </c>
      <c r="E176" s="415">
        <v>2014</v>
      </c>
      <c r="F176" s="417"/>
      <c r="G176" s="417"/>
      <c r="H176" s="417">
        <v>1</v>
      </c>
      <c r="I176" s="417"/>
      <c r="J176" s="417"/>
      <c r="K176" s="417"/>
      <c r="L176" s="417"/>
      <c r="M176" s="417"/>
      <c r="N176" s="417">
        <v>147293</v>
      </c>
      <c r="O176" s="417"/>
      <c r="P176" s="417"/>
      <c r="Q176" s="416"/>
      <c r="R176" s="416"/>
      <c r="S176" s="416">
        <v>40341</v>
      </c>
      <c r="T176" s="416"/>
      <c r="U176" s="416"/>
      <c r="V176" s="416"/>
    </row>
    <row r="177" spans="1:22" ht="15" x14ac:dyDescent="0.25">
      <c r="A177" s="370" t="str">
        <f t="shared" si="2"/>
        <v>4022016</v>
      </c>
      <c r="B177" s="411" t="s">
        <v>865</v>
      </c>
      <c r="C177" s="415">
        <v>402</v>
      </c>
      <c r="D177" s="415" t="s">
        <v>934</v>
      </c>
      <c r="E177" s="415">
        <v>2016</v>
      </c>
      <c r="F177" s="417"/>
      <c r="G177" s="417"/>
      <c r="H177" s="417"/>
      <c r="I177" s="417"/>
      <c r="J177" s="417"/>
      <c r="K177" s="417">
        <v>2</v>
      </c>
      <c r="L177" s="417"/>
      <c r="M177" s="417"/>
      <c r="N177" s="417"/>
      <c r="O177" s="417"/>
      <c r="P177" s="417"/>
      <c r="Q177" s="416"/>
      <c r="R177" s="416"/>
      <c r="S177" s="416"/>
      <c r="T177" s="416"/>
      <c r="U177" s="416"/>
      <c r="V177" s="416">
        <v>2004</v>
      </c>
    </row>
    <row r="178" spans="1:22" ht="15" x14ac:dyDescent="0.25">
      <c r="A178" s="370" t="str">
        <f t="shared" si="2"/>
        <v>4022017</v>
      </c>
      <c r="B178" s="411" t="s">
        <v>865</v>
      </c>
      <c r="C178" s="415">
        <v>402</v>
      </c>
      <c r="D178" s="415" t="s">
        <v>934</v>
      </c>
      <c r="E178" s="415">
        <v>2017</v>
      </c>
      <c r="F178" s="417"/>
      <c r="G178" s="417"/>
      <c r="H178" s="417"/>
      <c r="I178" s="417">
        <v>1</v>
      </c>
      <c r="J178" s="417">
        <v>1</v>
      </c>
      <c r="K178" s="417"/>
      <c r="L178" s="417"/>
      <c r="M178" s="417"/>
      <c r="N178" s="417"/>
      <c r="O178" s="417">
        <v>41431</v>
      </c>
      <c r="P178" s="417">
        <v>1269</v>
      </c>
      <c r="Q178" s="416"/>
      <c r="R178" s="416"/>
      <c r="S178" s="416"/>
      <c r="T178" s="416">
        <v>28526</v>
      </c>
      <c r="U178" s="416">
        <v>2511</v>
      </c>
      <c r="V178" s="416"/>
    </row>
    <row r="179" spans="1:22" ht="15" x14ac:dyDescent="0.25">
      <c r="A179" s="370" t="str">
        <f t="shared" si="2"/>
        <v>4022018</v>
      </c>
      <c r="B179" s="411" t="s">
        <v>865</v>
      </c>
      <c r="C179" s="415">
        <v>402</v>
      </c>
      <c r="D179" s="415" t="s">
        <v>934</v>
      </c>
      <c r="E179" s="415">
        <v>2018</v>
      </c>
      <c r="F179" s="417"/>
      <c r="G179" s="417"/>
      <c r="H179" s="417"/>
      <c r="I179" s="417"/>
      <c r="J179" s="417"/>
      <c r="K179" s="417">
        <v>4</v>
      </c>
      <c r="L179" s="417"/>
      <c r="M179" s="417"/>
      <c r="N179" s="417"/>
      <c r="O179" s="417"/>
      <c r="P179" s="417"/>
      <c r="Q179" s="416"/>
      <c r="R179" s="416"/>
      <c r="S179" s="416"/>
      <c r="T179" s="416"/>
      <c r="U179" s="416"/>
      <c r="V179" s="416">
        <v>5014</v>
      </c>
    </row>
    <row r="180" spans="1:22" ht="15" x14ac:dyDescent="0.25">
      <c r="A180" s="370" t="str">
        <f t="shared" si="2"/>
        <v>4072014</v>
      </c>
      <c r="B180" s="411" t="s">
        <v>865</v>
      </c>
      <c r="C180" s="415">
        <v>407</v>
      </c>
      <c r="D180" s="415" t="s">
        <v>941</v>
      </c>
      <c r="E180" s="415">
        <v>2014</v>
      </c>
      <c r="F180" s="417"/>
      <c r="G180" s="417"/>
      <c r="H180" s="417">
        <v>1</v>
      </c>
      <c r="I180" s="417">
        <v>1</v>
      </c>
      <c r="J180" s="417">
        <v>2</v>
      </c>
      <c r="K180" s="417">
        <v>8</v>
      </c>
      <c r="L180" s="417"/>
      <c r="M180" s="417"/>
      <c r="N180" s="417">
        <v>119239</v>
      </c>
      <c r="O180" s="417">
        <v>41334</v>
      </c>
      <c r="P180" s="417">
        <v>16390</v>
      </c>
      <c r="Q180" s="416"/>
      <c r="R180" s="416"/>
      <c r="S180" s="416">
        <v>52700</v>
      </c>
      <c r="T180" s="416">
        <v>50473</v>
      </c>
      <c r="U180" s="416">
        <v>16826</v>
      </c>
      <c r="V180" s="416">
        <v>6206</v>
      </c>
    </row>
    <row r="181" spans="1:22" ht="15" x14ac:dyDescent="0.25">
      <c r="A181" s="370" t="str">
        <f t="shared" si="2"/>
        <v>4072015</v>
      </c>
      <c r="B181" s="411" t="s">
        <v>865</v>
      </c>
      <c r="C181" s="415">
        <v>407</v>
      </c>
      <c r="D181" s="415" t="s">
        <v>941</v>
      </c>
      <c r="E181" s="415">
        <v>2015</v>
      </c>
      <c r="F181" s="417"/>
      <c r="G181" s="417"/>
      <c r="H181" s="417"/>
      <c r="I181" s="417"/>
      <c r="J181" s="417">
        <v>1</v>
      </c>
      <c r="K181" s="417">
        <v>13</v>
      </c>
      <c r="L181" s="417"/>
      <c r="M181" s="417"/>
      <c r="N181" s="417"/>
      <c r="O181" s="417"/>
      <c r="P181" s="417">
        <v>5280</v>
      </c>
      <c r="Q181" s="416"/>
      <c r="R181" s="416"/>
      <c r="S181" s="416"/>
      <c r="T181" s="416"/>
      <c r="U181" s="416">
        <v>11960</v>
      </c>
      <c r="V181" s="416">
        <v>33332</v>
      </c>
    </row>
    <row r="182" spans="1:22" ht="15" x14ac:dyDescent="0.25">
      <c r="A182" s="370" t="str">
        <f t="shared" si="2"/>
        <v>4072016</v>
      </c>
      <c r="B182" s="411" t="s">
        <v>865</v>
      </c>
      <c r="C182" s="415">
        <v>407</v>
      </c>
      <c r="D182" s="415" t="s">
        <v>941</v>
      </c>
      <c r="E182" s="415">
        <v>2016</v>
      </c>
      <c r="F182" s="417"/>
      <c r="G182" s="417"/>
      <c r="H182" s="417"/>
      <c r="I182" s="417"/>
      <c r="J182" s="417">
        <v>1</v>
      </c>
      <c r="K182" s="417">
        <v>3</v>
      </c>
      <c r="L182" s="417"/>
      <c r="M182" s="417"/>
      <c r="N182" s="417"/>
      <c r="O182" s="417"/>
      <c r="P182" s="417">
        <v>6000</v>
      </c>
      <c r="Q182" s="416"/>
      <c r="R182" s="416"/>
      <c r="S182" s="416"/>
      <c r="T182" s="416"/>
      <c r="U182" s="416">
        <v>1409</v>
      </c>
      <c r="V182" s="416">
        <v>3155</v>
      </c>
    </row>
    <row r="183" spans="1:22" ht="15" x14ac:dyDescent="0.25">
      <c r="A183" s="370" t="str">
        <f t="shared" si="2"/>
        <v>4112014</v>
      </c>
      <c r="B183" s="411" t="s">
        <v>865</v>
      </c>
      <c r="C183" s="415">
        <v>411</v>
      </c>
      <c r="D183" s="415" t="s">
        <v>944</v>
      </c>
      <c r="E183" s="415">
        <v>2014</v>
      </c>
      <c r="F183" s="417"/>
      <c r="G183" s="417"/>
      <c r="H183" s="417"/>
      <c r="I183" s="417"/>
      <c r="J183" s="417">
        <v>1</v>
      </c>
      <c r="K183" s="417">
        <v>6</v>
      </c>
      <c r="L183" s="417"/>
      <c r="M183" s="417"/>
      <c r="N183" s="417"/>
      <c r="O183" s="417"/>
      <c r="P183" s="417">
        <v>570</v>
      </c>
      <c r="Q183" s="416"/>
      <c r="R183" s="416"/>
      <c r="S183" s="416"/>
      <c r="T183" s="416"/>
      <c r="U183" s="416">
        <v>1149</v>
      </c>
      <c r="V183" s="416">
        <v>6020</v>
      </c>
    </row>
    <row r="184" spans="1:22" ht="15" x14ac:dyDescent="0.25">
      <c r="A184" s="370" t="str">
        <f t="shared" si="2"/>
        <v>4112015</v>
      </c>
      <c r="B184" s="411" t="s">
        <v>865</v>
      </c>
      <c r="C184" s="415">
        <v>411</v>
      </c>
      <c r="D184" s="415" t="s">
        <v>944</v>
      </c>
      <c r="E184" s="415">
        <v>2015</v>
      </c>
      <c r="F184" s="417"/>
      <c r="G184" s="417"/>
      <c r="H184" s="417">
        <v>1</v>
      </c>
      <c r="I184" s="417">
        <v>3</v>
      </c>
      <c r="J184" s="417">
        <v>5</v>
      </c>
      <c r="K184" s="417">
        <v>16</v>
      </c>
      <c r="L184" s="417"/>
      <c r="M184" s="417"/>
      <c r="N184" s="417">
        <v>130000</v>
      </c>
      <c r="O184" s="417">
        <v>22916</v>
      </c>
      <c r="P184" s="417">
        <v>84264</v>
      </c>
      <c r="Q184" s="416"/>
      <c r="R184" s="416"/>
      <c r="S184" s="416">
        <v>1543</v>
      </c>
      <c r="T184" s="416">
        <v>27378</v>
      </c>
      <c r="U184" s="416">
        <v>47607</v>
      </c>
      <c r="V184" s="416">
        <v>20818</v>
      </c>
    </row>
    <row r="185" spans="1:22" ht="15" x14ac:dyDescent="0.25">
      <c r="A185" s="370" t="str">
        <f t="shared" si="2"/>
        <v>4112016</v>
      </c>
      <c r="B185" s="411" t="s">
        <v>865</v>
      </c>
      <c r="C185" s="415">
        <v>411</v>
      </c>
      <c r="D185" s="415" t="s">
        <v>944</v>
      </c>
      <c r="E185" s="415">
        <v>2016</v>
      </c>
      <c r="F185" s="417"/>
      <c r="G185" s="417"/>
      <c r="H185" s="417"/>
      <c r="I185" s="417">
        <v>2</v>
      </c>
      <c r="J185" s="417">
        <v>5</v>
      </c>
      <c r="K185" s="417">
        <v>23</v>
      </c>
      <c r="L185" s="417"/>
      <c r="M185" s="417"/>
      <c r="N185" s="417"/>
      <c r="O185" s="417">
        <v>4218</v>
      </c>
      <c r="P185" s="417">
        <v>47335</v>
      </c>
      <c r="Q185" s="416"/>
      <c r="R185" s="416"/>
      <c r="S185" s="416"/>
      <c r="T185" s="416">
        <v>6321</v>
      </c>
      <c r="U185" s="416">
        <v>46295</v>
      </c>
      <c r="V185" s="416">
        <v>23869</v>
      </c>
    </row>
    <row r="186" spans="1:22" ht="15" x14ac:dyDescent="0.25">
      <c r="A186" s="370" t="str">
        <f t="shared" si="2"/>
        <v>4112017</v>
      </c>
      <c r="B186" s="411" t="s">
        <v>865</v>
      </c>
      <c r="C186" s="415">
        <v>411</v>
      </c>
      <c r="D186" s="415" t="s">
        <v>944</v>
      </c>
      <c r="E186" s="415">
        <v>2017</v>
      </c>
      <c r="F186" s="417"/>
      <c r="G186" s="417"/>
      <c r="H186" s="417"/>
      <c r="I186" s="417">
        <v>2</v>
      </c>
      <c r="J186" s="417">
        <v>1</v>
      </c>
      <c r="K186" s="417">
        <v>24</v>
      </c>
      <c r="L186" s="417"/>
      <c r="M186" s="417"/>
      <c r="N186" s="417"/>
      <c r="O186" s="417">
        <v>61610</v>
      </c>
      <c r="P186" s="417">
        <v>64411</v>
      </c>
      <c r="Q186" s="416"/>
      <c r="R186" s="416"/>
      <c r="S186" s="416"/>
      <c r="T186" s="416">
        <v>45655</v>
      </c>
      <c r="U186" s="416">
        <v>3219</v>
      </c>
      <c r="V186" s="416">
        <v>35328</v>
      </c>
    </row>
    <row r="187" spans="1:22" ht="15" x14ac:dyDescent="0.25">
      <c r="A187" s="370" t="str">
        <f t="shared" si="2"/>
        <v>4112018</v>
      </c>
      <c r="B187" s="411" t="s">
        <v>865</v>
      </c>
      <c r="C187" s="415">
        <v>411</v>
      </c>
      <c r="D187" s="415" t="s">
        <v>944</v>
      </c>
      <c r="E187" s="415">
        <v>2018</v>
      </c>
      <c r="F187" s="417"/>
      <c r="G187" s="417"/>
      <c r="H187" s="417"/>
      <c r="I187" s="417"/>
      <c r="J187" s="417">
        <v>6</v>
      </c>
      <c r="K187" s="417">
        <v>18</v>
      </c>
      <c r="L187" s="417"/>
      <c r="M187" s="417"/>
      <c r="N187" s="417"/>
      <c r="O187" s="417"/>
      <c r="P187" s="417">
        <v>52229</v>
      </c>
      <c r="Q187" s="416"/>
      <c r="R187" s="416"/>
      <c r="S187" s="416"/>
      <c r="T187" s="416"/>
      <c r="U187" s="416">
        <v>83469</v>
      </c>
      <c r="V187" s="416">
        <v>26400</v>
      </c>
    </row>
    <row r="188" spans="1:22" ht="15" x14ac:dyDescent="0.25">
      <c r="A188" s="370" t="str">
        <f t="shared" si="2"/>
        <v>4132014</v>
      </c>
      <c r="B188" s="411" t="s">
        <v>865</v>
      </c>
      <c r="C188" s="415">
        <v>413</v>
      </c>
      <c r="D188" s="415" t="s">
        <v>945</v>
      </c>
      <c r="E188" s="415">
        <v>2014</v>
      </c>
      <c r="F188" s="417"/>
      <c r="G188" s="417"/>
      <c r="H188" s="417"/>
      <c r="I188" s="417"/>
      <c r="J188" s="417">
        <v>1</v>
      </c>
      <c r="K188" s="417">
        <v>3</v>
      </c>
      <c r="L188" s="417"/>
      <c r="M188" s="417"/>
      <c r="N188" s="417"/>
      <c r="O188" s="417"/>
      <c r="P188" s="417">
        <v>3825</v>
      </c>
      <c r="Q188" s="416"/>
      <c r="R188" s="416"/>
      <c r="S188" s="416"/>
      <c r="T188" s="416"/>
      <c r="U188" s="416">
        <v>16724</v>
      </c>
      <c r="V188" s="416">
        <v>5774</v>
      </c>
    </row>
    <row r="189" spans="1:22" ht="15" x14ac:dyDescent="0.25">
      <c r="A189" s="370" t="str">
        <f t="shared" si="2"/>
        <v>4132015</v>
      </c>
      <c r="B189" s="411" t="s">
        <v>865</v>
      </c>
      <c r="C189" s="415">
        <v>413</v>
      </c>
      <c r="D189" s="415" t="s">
        <v>945</v>
      </c>
      <c r="E189" s="415">
        <v>2015</v>
      </c>
      <c r="F189" s="417"/>
      <c r="G189" s="417"/>
      <c r="H189" s="417"/>
      <c r="I189" s="417">
        <v>1</v>
      </c>
      <c r="J189" s="417"/>
      <c r="K189" s="417"/>
      <c r="L189" s="417"/>
      <c r="M189" s="417"/>
      <c r="N189" s="417"/>
      <c r="O189" s="417">
        <v>4005</v>
      </c>
      <c r="P189" s="417"/>
      <c r="Q189" s="416"/>
      <c r="R189" s="416"/>
      <c r="S189" s="416"/>
      <c r="T189" s="416">
        <v>78261</v>
      </c>
      <c r="U189" s="416"/>
      <c r="V189" s="416"/>
    </row>
    <row r="190" spans="1:22" ht="15" x14ac:dyDescent="0.25">
      <c r="A190" s="370" t="str">
        <f t="shared" si="2"/>
        <v>4132016</v>
      </c>
      <c r="B190" s="411" t="s">
        <v>865</v>
      </c>
      <c r="C190" s="415">
        <v>413</v>
      </c>
      <c r="D190" s="415" t="s">
        <v>945</v>
      </c>
      <c r="E190" s="415">
        <v>2016</v>
      </c>
      <c r="F190" s="417"/>
      <c r="G190" s="417"/>
      <c r="H190" s="417"/>
      <c r="I190" s="417">
        <v>1</v>
      </c>
      <c r="J190" s="417">
        <v>6</v>
      </c>
      <c r="K190" s="417">
        <v>3</v>
      </c>
      <c r="L190" s="417"/>
      <c r="M190" s="417"/>
      <c r="N190" s="417"/>
      <c r="O190" s="417">
        <v>7500</v>
      </c>
      <c r="P190" s="417">
        <v>64223</v>
      </c>
      <c r="Q190" s="416"/>
      <c r="R190" s="416"/>
      <c r="S190" s="416"/>
      <c r="T190" s="416">
        <v>0</v>
      </c>
      <c r="U190" s="416">
        <v>71292</v>
      </c>
      <c r="V190" s="416">
        <v>6706</v>
      </c>
    </row>
    <row r="191" spans="1:22" ht="15" x14ac:dyDescent="0.25">
      <c r="A191" s="370" t="str">
        <f t="shared" si="2"/>
        <v>4132017</v>
      </c>
      <c r="B191" s="411" t="s">
        <v>865</v>
      </c>
      <c r="C191" s="415">
        <v>413</v>
      </c>
      <c r="D191" s="415" t="s">
        <v>945</v>
      </c>
      <c r="E191" s="415">
        <v>2017</v>
      </c>
      <c r="F191" s="417"/>
      <c r="G191" s="417"/>
      <c r="H191" s="417">
        <v>1</v>
      </c>
      <c r="I191" s="417">
        <v>1</v>
      </c>
      <c r="J191" s="417">
        <v>3</v>
      </c>
      <c r="K191" s="417">
        <v>7</v>
      </c>
      <c r="L191" s="417"/>
      <c r="M191" s="417"/>
      <c r="N191" s="417">
        <v>132492</v>
      </c>
      <c r="O191" s="417">
        <v>32106</v>
      </c>
      <c r="P191" s="417">
        <v>15414</v>
      </c>
      <c r="Q191" s="416"/>
      <c r="R191" s="416"/>
      <c r="S191" s="416">
        <v>151794</v>
      </c>
      <c r="T191" s="416">
        <v>13864</v>
      </c>
      <c r="U191" s="416">
        <v>59014</v>
      </c>
      <c r="V191" s="416">
        <v>17572</v>
      </c>
    </row>
    <row r="192" spans="1:22" ht="15" x14ac:dyDescent="0.25">
      <c r="A192" s="370" t="str">
        <f t="shared" si="2"/>
        <v>4132018</v>
      </c>
      <c r="B192" s="411" t="s">
        <v>865</v>
      </c>
      <c r="C192" s="415">
        <v>413</v>
      </c>
      <c r="D192" s="415" t="s">
        <v>945</v>
      </c>
      <c r="E192" s="415">
        <v>2018</v>
      </c>
      <c r="F192" s="417"/>
      <c r="G192" s="417"/>
      <c r="H192" s="417"/>
      <c r="I192" s="417">
        <v>1</v>
      </c>
      <c r="J192" s="417"/>
      <c r="K192" s="417">
        <v>8</v>
      </c>
      <c r="L192" s="417"/>
      <c r="M192" s="417"/>
      <c r="N192" s="417"/>
      <c r="O192" s="417">
        <v>6000</v>
      </c>
      <c r="P192" s="417"/>
      <c r="Q192" s="416"/>
      <c r="R192" s="416"/>
      <c r="S192" s="416"/>
      <c r="T192" s="416">
        <v>955</v>
      </c>
      <c r="U192" s="416"/>
      <c r="V192" s="416">
        <v>13567</v>
      </c>
    </row>
    <row r="193" spans="1:22" ht="15" x14ac:dyDescent="0.25">
      <c r="A193" s="370" t="str">
        <f t="shared" si="2"/>
        <v>4152015</v>
      </c>
      <c r="B193" s="411" t="s">
        <v>865</v>
      </c>
      <c r="C193" s="415">
        <v>415</v>
      </c>
      <c r="D193" s="415" t="s">
        <v>946</v>
      </c>
      <c r="E193" s="415">
        <v>2015</v>
      </c>
      <c r="F193" s="417"/>
      <c r="G193" s="417"/>
      <c r="H193" s="417"/>
      <c r="I193" s="417"/>
      <c r="J193" s="417"/>
      <c r="K193" s="417">
        <v>1</v>
      </c>
      <c r="L193" s="417"/>
      <c r="M193" s="417"/>
      <c r="N193" s="417"/>
      <c r="O193" s="417"/>
      <c r="P193" s="417"/>
      <c r="Q193" s="416"/>
      <c r="R193" s="416"/>
      <c r="S193" s="416"/>
      <c r="T193" s="416"/>
      <c r="U193" s="416"/>
      <c r="V193" s="416">
        <v>175</v>
      </c>
    </row>
    <row r="194" spans="1:22" ht="15" x14ac:dyDescent="0.25">
      <c r="A194" s="370" t="str">
        <f t="shared" ref="A194:A257" si="3">+VALUE(C194)&amp;E194</f>
        <v>4152016</v>
      </c>
      <c r="B194" s="411" t="s">
        <v>865</v>
      </c>
      <c r="C194" s="415">
        <v>415</v>
      </c>
      <c r="D194" s="415" t="s">
        <v>946</v>
      </c>
      <c r="E194" s="415">
        <v>2016</v>
      </c>
      <c r="F194" s="417"/>
      <c r="G194" s="417"/>
      <c r="H194" s="417"/>
      <c r="I194" s="417"/>
      <c r="J194" s="417"/>
      <c r="K194" s="417">
        <v>2</v>
      </c>
      <c r="L194" s="417"/>
      <c r="M194" s="417"/>
      <c r="N194" s="417"/>
      <c r="O194" s="417"/>
      <c r="P194" s="417"/>
      <c r="Q194" s="416"/>
      <c r="R194" s="416"/>
      <c r="S194" s="416"/>
      <c r="T194" s="416"/>
      <c r="U194" s="416"/>
      <c r="V194" s="416">
        <v>117</v>
      </c>
    </row>
    <row r="195" spans="1:22" ht="15" x14ac:dyDescent="0.25">
      <c r="A195" s="370" t="str">
        <f t="shared" si="3"/>
        <v>4152017</v>
      </c>
      <c r="B195" s="411" t="s">
        <v>865</v>
      </c>
      <c r="C195" s="415">
        <v>415</v>
      </c>
      <c r="D195" s="415" t="s">
        <v>946</v>
      </c>
      <c r="E195" s="415">
        <v>2017</v>
      </c>
      <c r="F195" s="417"/>
      <c r="G195" s="417"/>
      <c r="H195" s="417"/>
      <c r="I195" s="417"/>
      <c r="J195" s="417">
        <v>2</v>
      </c>
      <c r="K195" s="417"/>
      <c r="L195" s="417"/>
      <c r="M195" s="417"/>
      <c r="N195" s="417"/>
      <c r="O195" s="417"/>
      <c r="P195" s="417">
        <v>10780</v>
      </c>
      <c r="Q195" s="416"/>
      <c r="R195" s="416"/>
      <c r="S195" s="416"/>
      <c r="T195" s="416"/>
      <c r="U195" s="416">
        <v>11999</v>
      </c>
      <c r="V195" s="416"/>
    </row>
    <row r="196" spans="1:22" ht="15" x14ac:dyDescent="0.25">
      <c r="A196" s="370" t="str">
        <f t="shared" si="3"/>
        <v>4162014</v>
      </c>
      <c r="B196" s="411" t="s">
        <v>865</v>
      </c>
      <c r="C196" s="415">
        <v>416</v>
      </c>
      <c r="D196" s="415" t="s">
        <v>947</v>
      </c>
      <c r="E196" s="415">
        <v>2014</v>
      </c>
      <c r="F196" s="417"/>
      <c r="G196" s="417"/>
      <c r="H196" s="417"/>
      <c r="I196" s="417"/>
      <c r="J196" s="417">
        <v>2</v>
      </c>
      <c r="K196" s="417"/>
      <c r="L196" s="417"/>
      <c r="M196" s="417"/>
      <c r="N196" s="417"/>
      <c r="O196" s="417"/>
      <c r="P196" s="417">
        <v>14892</v>
      </c>
      <c r="Q196" s="416"/>
      <c r="R196" s="416"/>
      <c r="S196" s="416"/>
      <c r="T196" s="416"/>
      <c r="U196" s="416">
        <v>63382</v>
      </c>
      <c r="V196" s="416"/>
    </row>
    <row r="197" spans="1:22" ht="15" x14ac:dyDescent="0.25">
      <c r="A197" s="370" t="str">
        <f t="shared" si="3"/>
        <v>4162015</v>
      </c>
      <c r="B197" s="411" t="s">
        <v>865</v>
      </c>
      <c r="C197" s="415">
        <v>416</v>
      </c>
      <c r="D197" s="415" t="s">
        <v>947</v>
      </c>
      <c r="E197" s="415">
        <v>2015</v>
      </c>
      <c r="F197" s="417"/>
      <c r="G197" s="417"/>
      <c r="H197" s="417"/>
      <c r="I197" s="417"/>
      <c r="J197" s="417">
        <v>2</v>
      </c>
      <c r="K197" s="417"/>
      <c r="L197" s="417"/>
      <c r="M197" s="417"/>
      <c r="N197" s="417"/>
      <c r="O197" s="417"/>
      <c r="P197" s="417">
        <v>25443</v>
      </c>
      <c r="Q197" s="416"/>
      <c r="R197" s="416"/>
      <c r="S197" s="416"/>
      <c r="T197" s="416"/>
      <c r="U197" s="416">
        <v>41268</v>
      </c>
      <c r="V197" s="416"/>
    </row>
    <row r="198" spans="1:22" ht="15" x14ac:dyDescent="0.25">
      <c r="A198" s="370" t="str">
        <f t="shared" si="3"/>
        <v>4162016</v>
      </c>
      <c r="B198" s="411" t="s">
        <v>865</v>
      </c>
      <c r="C198" s="415">
        <v>416</v>
      </c>
      <c r="D198" s="415" t="s">
        <v>947</v>
      </c>
      <c r="E198" s="415">
        <v>2016</v>
      </c>
      <c r="F198" s="417"/>
      <c r="G198" s="417"/>
      <c r="H198" s="417"/>
      <c r="I198" s="417"/>
      <c r="J198" s="417"/>
      <c r="K198" s="417">
        <v>1</v>
      </c>
      <c r="L198" s="417"/>
      <c r="M198" s="417"/>
      <c r="N198" s="417"/>
      <c r="O198" s="417"/>
      <c r="P198" s="417"/>
      <c r="Q198" s="416"/>
      <c r="R198" s="416"/>
      <c r="S198" s="416"/>
      <c r="T198" s="416"/>
      <c r="U198" s="416"/>
      <c r="V198" s="416">
        <v>393</v>
      </c>
    </row>
    <row r="199" spans="1:22" ht="15" x14ac:dyDescent="0.25">
      <c r="A199" s="370" t="str">
        <f t="shared" si="3"/>
        <v>4162017</v>
      </c>
      <c r="B199" s="411" t="s">
        <v>865</v>
      </c>
      <c r="C199" s="415">
        <v>416</v>
      </c>
      <c r="D199" s="415" t="s">
        <v>947</v>
      </c>
      <c r="E199" s="415">
        <v>2017</v>
      </c>
      <c r="F199" s="417"/>
      <c r="G199" s="417"/>
      <c r="H199" s="417"/>
      <c r="I199" s="417">
        <v>1</v>
      </c>
      <c r="J199" s="417"/>
      <c r="K199" s="417">
        <v>1</v>
      </c>
      <c r="L199" s="417"/>
      <c r="M199" s="417"/>
      <c r="N199" s="417"/>
      <c r="O199" s="417">
        <v>61372</v>
      </c>
      <c r="P199" s="417"/>
      <c r="Q199" s="416"/>
      <c r="R199" s="416"/>
      <c r="S199" s="416"/>
      <c r="T199" s="416">
        <v>65000</v>
      </c>
      <c r="U199" s="416"/>
      <c r="V199" s="416">
        <v>446</v>
      </c>
    </row>
    <row r="200" spans="1:22" ht="15" x14ac:dyDescent="0.25">
      <c r="A200" s="370" t="str">
        <f t="shared" si="3"/>
        <v>4162018</v>
      </c>
      <c r="B200" s="411" t="s">
        <v>865</v>
      </c>
      <c r="C200" s="415">
        <v>416</v>
      </c>
      <c r="D200" s="415" t="s">
        <v>947</v>
      </c>
      <c r="E200" s="415">
        <v>2018</v>
      </c>
      <c r="F200" s="417"/>
      <c r="G200" s="417"/>
      <c r="H200" s="417"/>
      <c r="I200" s="417"/>
      <c r="J200" s="417">
        <v>1</v>
      </c>
      <c r="K200" s="417">
        <v>1</v>
      </c>
      <c r="L200" s="417"/>
      <c r="M200" s="417"/>
      <c r="N200" s="417"/>
      <c r="O200" s="417"/>
      <c r="P200" s="417">
        <v>14000</v>
      </c>
      <c r="Q200" s="416"/>
      <c r="R200" s="416"/>
      <c r="S200" s="416"/>
      <c r="T200" s="416"/>
      <c r="U200" s="416">
        <v>35000</v>
      </c>
      <c r="V200" s="416">
        <v>12438</v>
      </c>
    </row>
    <row r="201" spans="1:22" ht="15" x14ac:dyDescent="0.25">
      <c r="A201" s="370" t="str">
        <f t="shared" si="3"/>
        <v>4332015</v>
      </c>
      <c r="B201" s="411" t="s">
        <v>865</v>
      </c>
      <c r="C201" s="415">
        <v>433</v>
      </c>
      <c r="D201" s="415" t="s">
        <v>948</v>
      </c>
      <c r="E201" s="415">
        <v>2015</v>
      </c>
      <c r="F201" s="417"/>
      <c r="G201" s="417"/>
      <c r="H201" s="417"/>
      <c r="I201" s="417"/>
      <c r="J201" s="417"/>
      <c r="K201" s="417">
        <v>1</v>
      </c>
      <c r="L201" s="417"/>
      <c r="M201" s="417"/>
      <c r="N201" s="417"/>
      <c r="O201" s="417"/>
      <c r="P201" s="417"/>
      <c r="Q201" s="416"/>
      <c r="R201" s="416"/>
      <c r="S201" s="416"/>
      <c r="T201" s="416"/>
      <c r="U201" s="416"/>
      <c r="V201" s="416">
        <v>987</v>
      </c>
    </row>
    <row r="202" spans="1:22" ht="15" x14ac:dyDescent="0.25">
      <c r="A202" s="370" t="str">
        <f t="shared" si="3"/>
        <v>4332016</v>
      </c>
      <c r="B202" s="411" t="s">
        <v>865</v>
      </c>
      <c r="C202" s="415">
        <v>433</v>
      </c>
      <c r="D202" s="415" t="s">
        <v>948</v>
      </c>
      <c r="E202" s="415">
        <v>2016</v>
      </c>
      <c r="F202" s="417"/>
      <c r="G202" s="417"/>
      <c r="H202" s="417"/>
      <c r="I202" s="417"/>
      <c r="J202" s="417"/>
      <c r="K202" s="417">
        <v>1</v>
      </c>
      <c r="L202" s="417"/>
      <c r="M202" s="417"/>
      <c r="N202" s="417"/>
      <c r="O202" s="417"/>
      <c r="P202" s="417"/>
      <c r="Q202" s="416"/>
      <c r="R202" s="416"/>
      <c r="S202" s="416"/>
      <c r="T202" s="416"/>
      <c r="U202" s="416"/>
      <c r="V202" s="416">
        <v>987</v>
      </c>
    </row>
    <row r="203" spans="1:22" ht="15" x14ac:dyDescent="0.25">
      <c r="A203" s="370" t="str">
        <f t="shared" si="3"/>
        <v>4412016</v>
      </c>
      <c r="B203" s="411" t="s">
        <v>865</v>
      </c>
      <c r="C203" s="415">
        <v>441</v>
      </c>
      <c r="D203" s="415" t="s">
        <v>949</v>
      </c>
      <c r="E203" s="415">
        <v>2016</v>
      </c>
      <c r="F203" s="417"/>
      <c r="G203" s="417"/>
      <c r="H203" s="417"/>
      <c r="I203" s="417"/>
      <c r="J203" s="417"/>
      <c r="K203" s="417">
        <v>1</v>
      </c>
      <c r="L203" s="417"/>
      <c r="M203" s="417"/>
      <c r="N203" s="417"/>
      <c r="O203" s="417"/>
      <c r="P203" s="417"/>
      <c r="Q203" s="416"/>
      <c r="R203" s="416"/>
      <c r="S203" s="416"/>
      <c r="T203" s="416"/>
      <c r="U203" s="416"/>
      <c r="V203" s="416">
        <v>340</v>
      </c>
    </row>
    <row r="204" spans="1:22" ht="15" x14ac:dyDescent="0.25">
      <c r="A204" s="370" t="str">
        <f t="shared" si="3"/>
        <v>4412018</v>
      </c>
      <c r="B204" s="411" t="s">
        <v>865</v>
      </c>
      <c r="C204" s="415">
        <v>441</v>
      </c>
      <c r="D204" s="415" t="s">
        <v>949</v>
      </c>
      <c r="E204" s="415">
        <v>2018</v>
      </c>
      <c r="F204" s="417"/>
      <c r="G204" s="417"/>
      <c r="H204" s="417"/>
      <c r="I204" s="417"/>
      <c r="J204" s="417"/>
      <c r="K204" s="417">
        <v>1</v>
      </c>
      <c r="L204" s="417"/>
      <c r="M204" s="417"/>
      <c r="N204" s="417"/>
      <c r="O204" s="417"/>
      <c r="P204" s="417"/>
      <c r="Q204" s="416"/>
      <c r="R204" s="416"/>
      <c r="S204" s="416"/>
      <c r="T204" s="416"/>
      <c r="U204" s="416"/>
      <c r="V204" s="416">
        <v>3525</v>
      </c>
    </row>
    <row r="205" spans="1:22" ht="15" x14ac:dyDescent="0.25">
      <c r="A205" s="370" t="str">
        <f t="shared" si="3"/>
        <v>4452014</v>
      </c>
      <c r="B205" s="411" t="s">
        <v>865</v>
      </c>
      <c r="C205" s="415">
        <v>445</v>
      </c>
      <c r="D205" s="415" t="s">
        <v>950</v>
      </c>
      <c r="E205" s="415">
        <v>2014</v>
      </c>
      <c r="F205" s="417"/>
      <c r="G205" s="417"/>
      <c r="H205" s="417"/>
      <c r="I205" s="417">
        <v>2</v>
      </c>
      <c r="J205" s="417"/>
      <c r="K205" s="417">
        <v>5</v>
      </c>
      <c r="L205" s="417"/>
      <c r="M205" s="417"/>
      <c r="N205" s="417"/>
      <c r="O205" s="417">
        <v>51281</v>
      </c>
      <c r="P205" s="417"/>
      <c r="Q205" s="416"/>
      <c r="R205" s="416"/>
      <c r="S205" s="416"/>
      <c r="T205" s="416">
        <v>36120</v>
      </c>
      <c r="U205" s="416"/>
      <c r="V205" s="416">
        <v>3458</v>
      </c>
    </row>
    <row r="206" spans="1:22" ht="15" x14ac:dyDescent="0.25">
      <c r="A206" s="370" t="str">
        <f t="shared" si="3"/>
        <v>4452015</v>
      </c>
      <c r="B206" s="411" t="s">
        <v>865</v>
      </c>
      <c r="C206" s="415">
        <v>445</v>
      </c>
      <c r="D206" s="415" t="s">
        <v>950</v>
      </c>
      <c r="E206" s="415">
        <v>2015</v>
      </c>
      <c r="F206" s="417"/>
      <c r="G206" s="417"/>
      <c r="H206" s="417"/>
      <c r="I206" s="417"/>
      <c r="J206" s="417">
        <v>3</v>
      </c>
      <c r="K206" s="417">
        <v>5</v>
      </c>
      <c r="L206" s="417"/>
      <c r="M206" s="417"/>
      <c r="N206" s="417"/>
      <c r="O206" s="417"/>
      <c r="P206" s="417">
        <v>12419</v>
      </c>
      <c r="Q206" s="416"/>
      <c r="R206" s="416"/>
      <c r="S206" s="416"/>
      <c r="T206" s="416"/>
      <c r="U206" s="416">
        <v>22195</v>
      </c>
      <c r="V206" s="416">
        <v>9019</v>
      </c>
    </row>
    <row r="207" spans="1:22" ht="15" x14ac:dyDescent="0.25">
      <c r="A207" s="370" t="str">
        <f t="shared" si="3"/>
        <v>4452016</v>
      </c>
      <c r="B207" s="411" t="s">
        <v>865</v>
      </c>
      <c r="C207" s="415">
        <v>445</v>
      </c>
      <c r="D207" s="415" t="s">
        <v>950</v>
      </c>
      <c r="E207" s="415">
        <v>2016</v>
      </c>
      <c r="F207" s="417"/>
      <c r="G207" s="417"/>
      <c r="H207" s="417"/>
      <c r="I207" s="417">
        <v>1</v>
      </c>
      <c r="J207" s="417"/>
      <c r="K207" s="417">
        <v>3</v>
      </c>
      <c r="L207" s="417"/>
      <c r="M207" s="417"/>
      <c r="N207" s="417"/>
      <c r="O207" s="417">
        <v>4000</v>
      </c>
      <c r="P207" s="417"/>
      <c r="Q207" s="416"/>
      <c r="R207" s="416"/>
      <c r="S207" s="416"/>
      <c r="T207" s="416">
        <v>288</v>
      </c>
      <c r="U207" s="416"/>
      <c r="V207" s="416">
        <v>2329</v>
      </c>
    </row>
    <row r="208" spans="1:22" ht="15" x14ac:dyDescent="0.25">
      <c r="A208" s="370" t="str">
        <f t="shared" si="3"/>
        <v>4452017</v>
      </c>
      <c r="B208" s="411" t="s">
        <v>865</v>
      </c>
      <c r="C208" s="415">
        <v>445</v>
      </c>
      <c r="D208" s="415" t="s">
        <v>950</v>
      </c>
      <c r="E208" s="415">
        <v>2017</v>
      </c>
      <c r="F208" s="417"/>
      <c r="G208" s="417"/>
      <c r="H208" s="417">
        <v>1</v>
      </c>
      <c r="I208" s="417"/>
      <c r="J208" s="417">
        <v>1</v>
      </c>
      <c r="K208" s="417">
        <v>3</v>
      </c>
      <c r="L208" s="417"/>
      <c r="M208" s="417"/>
      <c r="N208" s="417">
        <v>280587</v>
      </c>
      <c r="O208" s="417"/>
      <c r="P208" s="417">
        <v>16750</v>
      </c>
      <c r="Q208" s="416"/>
      <c r="R208" s="416"/>
      <c r="S208" s="416">
        <v>229601</v>
      </c>
      <c r="T208" s="416"/>
      <c r="U208" s="416">
        <v>3606</v>
      </c>
      <c r="V208" s="416">
        <v>2950</v>
      </c>
    </row>
    <row r="209" spans="1:22" ht="15" x14ac:dyDescent="0.25">
      <c r="A209" s="370" t="str">
        <f t="shared" si="3"/>
        <v>4452018</v>
      </c>
      <c r="B209" s="411" t="s">
        <v>865</v>
      </c>
      <c r="C209" s="415">
        <v>445</v>
      </c>
      <c r="D209" s="415" t="s">
        <v>950</v>
      </c>
      <c r="E209" s="415">
        <v>2018</v>
      </c>
      <c r="F209" s="417"/>
      <c r="G209" s="417"/>
      <c r="H209" s="417"/>
      <c r="I209" s="417"/>
      <c r="J209" s="417"/>
      <c r="K209" s="417">
        <v>2</v>
      </c>
      <c r="L209" s="417"/>
      <c r="M209" s="417"/>
      <c r="N209" s="417"/>
      <c r="O209" s="417"/>
      <c r="P209" s="417"/>
      <c r="Q209" s="416"/>
      <c r="R209" s="416"/>
      <c r="S209" s="416"/>
      <c r="T209" s="416"/>
      <c r="U209" s="416"/>
      <c r="V209" s="416">
        <v>630</v>
      </c>
    </row>
    <row r="210" spans="1:22" ht="15" x14ac:dyDescent="0.25">
      <c r="A210" s="370" t="str">
        <f t="shared" si="3"/>
        <v>4462014</v>
      </c>
      <c r="B210" s="411" t="s">
        <v>865</v>
      </c>
      <c r="C210" s="415">
        <v>446</v>
      </c>
      <c r="D210" s="415" t="s">
        <v>951</v>
      </c>
      <c r="E210" s="415">
        <v>2014</v>
      </c>
      <c r="F210" s="417"/>
      <c r="G210" s="417"/>
      <c r="H210" s="417">
        <v>1</v>
      </c>
      <c r="I210" s="417"/>
      <c r="J210" s="417"/>
      <c r="K210" s="417">
        <v>1</v>
      </c>
      <c r="L210" s="417"/>
      <c r="M210" s="417"/>
      <c r="N210" s="417">
        <v>160282</v>
      </c>
      <c r="O210" s="417"/>
      <c r="P210" s="417"/>
      <c r="Q210" s="416"/>
      <c r="R210" s="416"/>
      <c r="S210" s="416">
        <v>231882</v>
      </c>
      <c r="T210" s="416"/>
      <c r="U210" s="416"/>
      <c r="V210" s="416">
        <v>181</v>
      </c>
    </row>
    <row r="211" spans="1:22" ht="15" x14ac:dyDescent="0.25">
      <c r="A211" s="370" t="str">
        <f t="shared" si="3"/>
        <v>4462015</v>
      </c>
      <c r="B211" s="411" t="s">
        <v>865</v>
      </c>
      <c r="C211" s="415">
        <v>446</v>
      </c>
      <c r="D211" s="415" t="s">
        <v>951</v>
      </c>
      <c r="E211" s="415">
        <v>2015</v>
      </c>
      <c r="F211" s="417"/>
      <c r="G211" s="417"/>
      <c r="H211" s="417"/>
      <c r="I211" s="417"/>
      <c r="J211" s="417">
        <v>1</v>
      </c>
      <c r="K211" s="417">
        <v>1</v>
      </c>
      <c r="L211" s="417"/>
      <c r="M211" s="417"/>
      <c r="N211" s="417"/>
      <c r="O211" s="417"/>
      <c r="P211" s="417">
        <v>2223</v>
      </c>
      <c r="Q211" s="416"/>
      <c r="R211" s="416"/>
      <c r="S211" s="416"/>
      <c r="T211" s="416"/>
      <c r="U211" s="416">
        <v>1374</v>
      </c>
      <c r="V211" s="416">
        <v>496</v>
      </c>
    </row>
    <row r="212" spans="1:22" ht="15" x14ac:dyDescent="0.25">
      <c r="A212" s="370" t="str">
        <f t="shared" si="3"/>
        <v>4462016</v>
      </c>
      <c r="B212" s="411" t="s">
        <v>865</v>
      </c>
      <c r="C212" s="415">
        <v>446</v>
      </c>
      <c r="D212" s="415" t="s">
        <v>951</v>
      </c>
      <c r="E212" s="415">
        <v>2016</v>
      </c>
      <c r="F212" s="417"/>
      <c r="G212" s="417"/>
      <c r="H212" s="417"/>
      <c r="I212" s="417"/>
      <c r="J212" s="417"/>
      <c r="K212" s="417">
        <v>2</v>
      </c>
      <c r="L212" s="417"/>
      <c r="M212" s="417"/>
      <c r="N212" s="417"/>
      <c r="O212" s="417"/>
      <c r="P212" s="417"/>
      <c r="Q212" s="416"/>
      <c r="R212" s="416"/>
      <c r="S212" s="416"/>
      <c r="T212" s="416"/>
      <c r="U212" s="416"/>
      <c r="V212" s="416">
        <v>3626</v>
      </c>
    </row>
    <row r="213" spans="1:22" ht="15" x14ac:dyDescent="0.25">
      <c r="A213" s="370" t="str">
        <f t="shared" si="3"/>
        <v>4462017</v>
      </c>
      <c r="B213" s="411" t="s">
        <v>865</v>
      </c>
      <c r="C213" s="415">
        <v>446</v>
      </c>
      <c r="D213" s="415" t="s">
        <v>951</v>
      </c>
      <c r="E213" s="415">
        <v>2017</v>
      </c>
      <c r="F213" s="417"/>
      <c r="G213" s="417"/>
      <c r="H213" s="417"/>
      <c r="I213" s="417"/>
      <c r="J213" s="417"/>
      <c r="K213" s="417">
        <v>1</v>
      </c>
      <c r="L213" s="417"/>
      <c r="M213" s="417"/>
      <c r="N213" s="417"/>
      <c r="O213" s="417"/>
      <c r="P213" s="417"/>
      <c r="Q213" s="416"/>
      <c r="R213" s="416"/>
      <c r="S213" s="416"/>
      <c r="T213" s="416"/>
      <c r="U213" s="416"/>
      <c r="V213" s="416">
        <v>357</v>
      </c>
    </row>
    <row r="214" spans="1:22" ht="15" x14ac:dyDescent="0.25">
      <c r="A214" s="370" t="str">
        <f t="shared" si="3"/>
        <v>4512016</v>
      </c>
      <c r="B214" s="411" t="s">
        <v>865</v>
      </c>
      <c r="C214" s="415">
        <v>451</v>
      </c>
      <c r="D214" s="415" t="s">
        <v>953</v>
      </c>
      <c r="E214" s="415">
        <v>2016</v>
      </c>
      <c r="F214" s="417"/>
      <c r="G214" s="417"/>
      <c r="H214" s="417"/>
      <c r="I214" s="417"/>
      <c r="J214" s="417"/>
      <c r="K214" s="417">
        <v>1</v>
      </c>
      <c r="L214" s="417"/>
      <c r="M214" s="417"/>
      <c r="N214" s="417"/>
      <c r="O214" s="417"/>
      <c r="P214" s="417"/>
      <c r="Q214" s="416"/>
      <c r="R214" s="416"/>
      <c r="S214" s="416"/>
      <c r="T214" s="416"/>
      <c r="U214" s="416"/>
      <c r="V214" s="416">
        <v>57</v>
      </c>
    </row>
    <row r="215" spans="1:22" ht="15" x14ac:dyDescent="0.25">
      <c r="A215" s="370" t="str">
        <f t="shared" si="3"/>
        <v>4512017</v>
      </c>
      <c r="B215" s="411" t="s">
        <v>865</v>
      </c>
      <c r="C215" s="415">
        <v>451</v>
      </c>
      <c r="D215" s="415" t="s">
        <v>953</v>
      </c>
      <c r="E215" s="415">
        <v>2017</v>
      </c>
      <c r="F215" s="417"/>
      <c r="G215" s="417"/>
      <c r="H215" s="417"/>
      <c r="I215" s="417"/>
      <c r="J215" s="417"/>
      <c r="K215" s="417">
        <v>1</v>
      </c>
      <c r="L215" s="417"/>
      <c r="M215" s="417"/>
      <c r="N215" s="417"/>
      <c r="O215" s="417"/>
      <c r="P215" s="417"/>
      <c r="Q215" s="416"/>
      <c r="R215" s="416"/>
      <c r="S215" s="416"/>
      <c r="T215" s="416"/>
      <c r="U215" s="416"/>
      <c r="V215" s="416">
        <v>922</v>
      </c>
    </row>
    <row r="216" spans="1:22" ht="15" x14ac:dyDescent="0.25">
      <c r="A216" s="370" t="str">
        <f t="shared" si="3"/>
        <v>4512018</v>
      </c>
      <c r="B216" s="411" t="s">
        <v>865</v>
      </c>
      <c r="C216" s="415">
        <v>451</v>
      </c>
      <c r="D216" s="415" t="s">
        <v>953</v>
      </c>
      <c r="E216" s="415">
        <v>2018</v>
      </c>
      <c r="F216" s="417"/>
      <c r="G216" s="417"/>
      <c r="H216" s="417"/>
      <c r="I216" s="417"/>
      <c r="J216" s="417">
        <v>1</v>
      </c>
      <c r="K216" s="417">
        <v>2</v>
      </c>
      <c r="L216" s="417"/>
      <c r="M216" s="417"/>
      <c r="N216" s="417"/>
      <c r="O216" s="417"/>
      <c r="P216" s="417">
        <v>1685</v>
      </c>
      <c r="Q216" s="416"/>
      <c r="R216" s="416"/>
      <c r="S216" s="416"/>
      <c r="T216" s="416"/>
      <c r="U216" s="416">
        <v>8380</v>
      </c>
      <c r="V216" s="416">
        <v>1144</v>
      </c>
    </row>
    <row r="217" spans="1:22" ht="15" x14ac:dyDescent="0.25">
      <c r="A217" s="370" t="str">
        <f t="shared" si="3"/>
        <v>4542014</v>
      </c>
      <c r="B217" s="411" t="s">
        <v>865</v>
      </c>
      <c r="C217" s="415">
        <v>454</v>
      </c>
      <c r="D217" s="415" t="s">
        <v>954</v>
      </c>
      <c r="E217" s="415">
        <v>2014</v>
      </c>
      <c r="F217" s="417"/>
      <c r="G217" s="417"/>
      <c r="H217" s="417">
        <v>1</v>
      </c>
      <c r="I217" s="417">
        <v>1</v>
      </c>
      <c r="J217" s="417">
        <v>2</v>
      </c>
      <c r="K217" s="417">
        <v>33</v>
      </c>
      <c r="L217" s="417"/>
      <c r="M217" s="417"/>
      <c r="N217" s="417">
        <v>87131</v>
      </c>
      <c r="O217" s="417">
        <v>8953</v>
      </c>
      <c r="P217" s="417">
        <v>19869</v>
      </c>
      <c r="Q217" s="416"/>
      <c r="R217" s="416"/>
      <c r="S217" s="416">
        <v>180773</v>
      </c>
      <c r="T217" s="416">
        <v>8918</v>
      </c>
      <c r="U217" s="416">
        <v>28357</v>
      </c>
      <c r="V217" s="416">
        <v>54137</v>
      </c>
    </row>
    <row r="218" spans="1:22" ht="15" x14ac:dyDescent="0.25">
      <c r="A218" s="370" t="str">
        <f t="shared" si="3"/>
        <v>4542015</v>
      </c>
      <c r="B218" s="411" t="s">
        <v>865</v>
      </c>
      <c r="C218" s="415">
        <v>454</v>
      </c>
      <c r="D218" s="415" t="s">
        <v>954</v>
      </c>
      <c r="E218" s="415">
        <v>2015</v>
      </c>
      <c r="F218" s="417"/>
      <c r="G218" s="417"/>
      <c r="H218" s="417">
        <v>2</v>
      </c>
      <c r="I218" s="417"/>
      <c r="J218" s="417">
        <v>1</v>
      </c>
      <c r="K218" s="417">
        <v>29</v>
      </c>
      <c r="L218" s="417"/>
      <c r="M218" s="417"/>
      <c r="N218" s="417">
        <v>196665</v>
      </c>
      <c r="O218" s="417"/>
      <c r="P218" s="417">
        <v>7762</v>
      </c>
      <c r="Q218" s="416"/>
      <c r="R218" s="416"/>
      <c r="S218" s="416">
        <v>259063</v>
      </c>
      <c r="T218" s="416"/>
      <c r="U218" s="416">
        <v>8255</v>
      </c>
      <c r="V218" s="416">
        <v>60400</v>
      </c>
    </row>
    <row r="219" spans="1:22" ht="15" x14ac:dyDescent="0.25">
      <c r="A219" s="370" t="str">
        <f t="shared" si="3"/>
        <v>4542016</v>
      </c>
      <c r="B219" s="411" t="s">
        <v>865</v>
      </c>
      <c r="C219" s="415">
        <v>454</v>
      </c>
      <c r="D219" s="415" t="s">
        <v>954</v>
      </c>
      <c r="E219" s="415">
        <v>2016</v>
      </c>
      <c r="F219" s="417"/>
      <c r="G219" s="417"/>
      <c r="H219" s="417"/>
      <c r="I219" s="417">
        <v>2</v>
      </c>
      <c r="J219" s="417">
        <v>7</v>
      </c>
      <c r="K219" s="417">
        <v>33</v>
      </c>
      <c r="L219" s="417"/>
      <c r="M219" s="417"/>
      <c r="N219" s="417"/>
      <c r="O219" s="417">
        <v>91120</v>
      </c>
      <c r="P219" s="417">
        <v>39903</v>
      </c>
      <c r="Q219" s="416"/>
      <c r="R219" s="416"/>
      <c r="S219" s="416"/>
      <c r="T219" s="416">
        <v>63756</v>
      </c>
      <c r="U219" s="416">
        <v>157196</v>
      </c>
      <c r="V219" s="416">
        <v>26010</v>
      </c>
    </row>
    <row r="220" spans="1:22" ht="15" x14ac:dyDescent="0.25">
      <c r="A220" s="370" t="str">
        <f t="shared" si="3"/>
        <v>4542017</v>
      </c>
      <c r="B220" s="411" t="s">
        <v>865</v>
      </c>
      <c r="C220" s="415">
        <v>454</v>
      </c>
      <c r="D220" s="415" t="s">
        <v>954</v>
      </c>
      <c r="E220" s="415">
        <v>2017</v>
      </c>
      <c r="F220" s="417"/>
      <c r="G220" s="417"/>
      <c r="H220" s="417"/>
      <c r="I220" s="417"/>
      <c r="J220" s="417">
        <v>5</v>
      </c>
      <c r="K220" s="417">
        <v>31</v>
      </c>
      <c r="L220" s="417"/>
      <c r="M220" s="417"/>
      <c r="N220" s="417"/>
      <c r="O220" s="417"/>
      <c r="P220" s="417">
        <v>41696</v>
      </c>
      <c r="Q220" s="416"/>
      <c r="R220" s="416"/>
      <c r="S220" s="416"/>
      <c r="T220" s="416"/>
      <c r="U220" s="416">
        <v>40749</v>
      </c>
      <c r="V220" s="416">
        <v>36536</v>
      </c>
    </row>
    <row r="221" spans="1:22" ht="15" x14ac:dyDescent="0.25">
      <c r="A221" s="370" t="str">
        <f t="shared" si="3"/>
        <v>4542018</v>
      </c>
      <c r="B221" s="411" t="s">
        <v>865</v>
      </c>
      <c r="C221" s="415">
        <v>454</v>
      </c>
      <c r="D221" s="415" t="s">
        <v>954</v>
      </c>
      <c r="E221" s="415">
        <v>2018</v>
      </c>
      <c r="F221" s="417"/>
      <c r="G221" s="417"/>
      <c r="H221" s="417"/>
      <c r="I221" s="417">
        <v>1</v>
      </c>
      <c r="J221" s="417">
        <v>4</v>
      </c>
      <c r="K221" s="417">
        <v>46</v>
      </c>
      <c r="L221" s="417"/>
      <c r="M221" s="417"/>
      <c r="N221" s="417"/>
      <c r="O221" s="417">
        <v>15253</v>
      </c>
      <c r="P221" s="417">
        <v>92299</v>
      </c>
      <c r="Q221" s="416"/>
      <c r="R221" s="416"/>
      <c r="S221" s="416"/>
      <c r="T221" s="416">
        <v>91406</v>
      </c>
      <c r="U221" s="416">
        <v>139373</v>
      </c>
      <c r="V221" s="416">
        <v>56269</v>
      </c>
    </row>
    <row r="222" spans="1:22" ht="15" x14ac:dyDescent="0.25">
      <c r="A222" s="370" t="str">
        <f t="shared" si="3"/>
        <v>4562014</v>
      </c>
      <c r="B222" s="411" t="s">
        <v>865</v>
      </c>
      <c r="C222" s="415">
        <v>456</v>
      </c>
      <c r="D222" s="415" t="s">
        <v>955</v>
      </c>
      <c r="E222" s="415">
        <v>2014</v>
      </c>
      <c r="F222" s="417"/>
      <c r="G222" s="417"/>
      <c r="H222" s="417"/>
      <c r="I222" s="417"/>
      <c r="J222" s="417">
        <v>1</v>
      </c>
      <c r="K222" s="417">
        <v>19</v>
      </c>
      <c r="L222" s="417"/>
      <c r="M222" s="417"/>
      <c r="N222" s="417"/>
      <c r="O222" s="417"/>
      <c r="P222" s="417">
        <v>675</v>
      </c>
      <c r="Q222" s="416"/>
      <c r="R222" s="416"/>
      <c r="S222" s="416"/>
      <c r="T222" s="416"/>
      <c r="U222" s="416">
        <v>24804</v>
      </c>
      <c r="V222" s="416">
        <v>20876</v>
      </c>
    </row>
    <row r="223" spans="1:22" ht="15" x14ac:dyDescent="0.25">
      <c r="A223" s="370" t="str">
        <f t="shared" si="3"/>
        <v>4562015</v>
      </c>
      <c r="B223" s="411" t="s">
        <v>865</v>
      </c>
      <c r="C223" s="415">
        <v>456</v>
      </c>
      <c r="D223" s="415" t="s">
        <v>955</v>
      </c>
      <c r="E223" s="415">
        <v>2015</v>
      </c>
      <c r="F223" s="417"/>
      <c r="G223" s="417"/>
      <c r="H223" s="417"/>
      <c r="I223" s="417"/>
      <c r="J223" s="417"/>
      <c r="K223" s="417">
        <v>8</v>
      </c>
      <c r="L223" s="417"/>
      <c r="M223" s="417"/>
      <c r="N223" s="417"/>
      <c r="O223" s="417"/>
      <c r="P223" s="417"/>
      <c r="Q223" s="416"/>
      <c r="R223" s="416"/>
      <c r="S223" s="416"/>
      <c r="T223" s="416"/>
      <c r="U223" s="416"/>
      <c r="V223" s="416">
        <v>14978</v>
      </c>
    </row>
    <row r="224" spans="1:22" ht="15" x14ac:dyDescent="0.25">
      <c r="A224" s="370" t="str">
        <f t="shared" si="3"/>
        <v>4562016</v>
      </c>
      <c r="B224" s="411" t="s">
        <v>865</v>
      </c>
      <c r="C224" s="415">
        <v>456</v>
      </c>
      <c r="D224" s="415" t="s">
        <v>955</v>
      </c>
      <c r="E224" s="415">
        <v>2016</v>
      </c>
      <c r="F224" s="417"/>
      <c r="G224" s="417"/>
      <c r="H224" s="417">
        <v>2</v>
      </c>
      <c r="I224" s="417">
        <v>2</v>
      </c>
      <c r="J224" s="417">
        <v>3</v>
      </c>
      <c r="K224" s="417">
        <v>20</v>
      </c>
      <c r="L224" s="417"/>
      <c r="M224" s="417"/>
      <c r="N224" s="417">
        <v>187919</v>
      </c>
      <c r="O224" s="417">
        <v>26006</v>
      </c>
      <c r="P224" s="417">
        <v>57856</v>
      </c>
      <c r="Q224" s="416"/>
      <c r="R224" s="416"/>
      <c r="S224" s="416">
        <v>67076</v>
      </c>
      <c r="T224" s="416">
        <v>46314</v>
      </c>
      <c r="U224" s="416">
        <v>40424</v>
      </c>
      <c r="V224" s="416">
        <v>30349</v>
      </c>
    </row>
    <row r="225" spans="1:22" ht="15" x14ac:dyDescent="0.25">
      <c r="A225" s="370" t="str">
        <f t="shared" si="3"/>
        <v>4562017</v>
      </c>
      <c r="B225" s="411" t="s">
        <v>865</v>
      </c>
      <c r="C225" s="415">
        <v>456</v>
      </c>
      <c r="D225" s="415" t="s">
        <v>955</v>
      </c>
      <c r="E225" s="415">
        <v>2017</v>
      </c>
      <c r="F225" s="417"/>
      <c r="G225" s="417"/>
      <c r="H225" s="417"/>
      <c r="I225" s="417">
        <v>1</v>
      </c>
      <c r="J225" s="417"/>
      <c r="K225" s="417">
        <v>14</v>
      </c>
      <c r="L225" s="417"/>
      <c r="M225" s="417"/>
      <c r="N225" s="417"/>
      <c r="O225" s="417">
        <v>24369</v>
      </c>
      <c r="P225" s="417"/>
      <c r="Q225" s="416"/>
      <c r="R225" s="416"/>
      <c r="S225" s="416"/>
      <c r="T225" s="416">
        <v>46513</v>
      </c>
      <c r="U225" s="416"/>
      <c r="V225" s="416">
        <v>10987</v>
      </c>
    </row>
    <row r="226" spans="1:22" ht="15" x14ac:dyDescent="0.25">
      <c r="A226" s="370" t="str">
        <f t="shared" si="3"/>
        <v>4562018</v>
      </c>
      <c r="B226" s="411" t="s">
        <v>865</v>
      </c>
      <c r="C226" s="415">
        <v>456</v>
      </c>
      <c r="D226" s="415" t="s">
        <v>955</v>
      </c>
      <c r="E226" s="415">
        <v>2018</v>
      </c>
      <c r="F226" s="417"/>
      <c r="G226" s="417"/>
      <c r="H226" s="417"/>
      <c r="I226" s="417">
        <v>1</v>
      </c>
      <c r="J226" s="417">
        <v>3</v>
      </c>
      <c r="K226" s="417">
        <v>7</v>
      </c>
      <c r="L226" s="417"/>
      <c r="M226" s="417"/>
      <c r="N226" s="417"/>
      <c r="O226" s="417">
        <v>10352</v>
      </c>
      <c r="P226" s="417">
        <v>31709</v>
      </c>
      <c r="Q226" s="416"/>
      <c r="R226" s="416"/>
      <c r="S226" s="416"/>
      <c r="T226" s="416">
        <v>40541</v>
      </c>
      <c r="U226" s="416">
        <v>37976</v>
      </c>
      <c r="V226" s="416">
        <v>4928</v>
      </c>
    </row>
    <row r="227" spans="1:22" ht="15" x14ac:dyDescent="0.25">
      <c r="A227" s="370" t="str">
        <f t="shared" si="3"/>
        <v>4572014</v>
      </c>
      <c r="B227" s="411" t="s">
        <v>865</v>
      </c>
      <c r="C227" s="415">
        <v>457</v>
      </c>
      <c r="D227" s="415" t="s">
        <v>956</v>
      </c>
      <c r="E227" s="415">
        <v>2014</v>
      </c>
      <c r="F227" s="417"/>
      <c r="G227" s="417"/>
      <c r="H227" s="417"/>
      <c r="I227" s="417"/>
      <c r="J227" s="417"/>
      <c r="K227" s="417">
        <v>1</v>
      </c>
      <c r="L227" s="417"/>
      <c r="M227" s="417"/>
      <c r="N227" s="417"/>
      <c r="O227" s="417"/>
      <c r="P227" s="417"/>
      <c r="Q227" s="416"/>
      <c r="R227" s="416"/>
      <c r="S227" s="416"/>
      <c r="T227" s="416"/>
      <c r="U227" s="416"/>
      <c r="V227" s="416">
        <v>892</v>
      </c>
    </row>
    <row r="228" spans="1:22" ht="15" x14ac:dyDescent="0.25">
      <c r="A228" s="370" t="str">
        <f t="shared" si="3"/>
        <v>4572016</v>
      </c>
      <c r="B228" s="411" t="s">
        <v>865</v>
      </c>
      <c r="C228" s="415">
        <v>457</v>
      </c>
      <c r="D228" s="415" t="s">
        <v>956</v>
      </c>
      <c r="E228" s="415">
        <v>2016</v>
      </c>
      <c r="F228" s="417"/>
      <c r="G228" s="417"/>
      <c r="H228" s="417"/>
      <c r="I228" s="417"/>
      <c r="J228" s="417"/>
      <c r="K228" s="417">
        <v>1</v>
      </c>
      <c r="L228" s="417"/>
      <c r="M228" s="417"/>
      <c r="N228" s="417"/>
      <c r="O228" s="417"/>
      <c r="P228" s="417"/>
      <c r="Q228" s="416"/>
      <c r="R228" s="416"/>
      <c r="S228" s="416"/>
      <c r="T228" s="416"/>
      <c r="U228" s="416"/>
      <c r="V228" s="416">
        <v>973</v>
      </c>
    </row>
    <row r="229" spans="1:22" ht="15" x14ac:dyDescent="0.25">
      <c r="A229" s="370" t="str">
        <f t="shared" si="3"/>
        <v>4572017</v>
      </c>
      <c r="B229" s="411" t="s">
        <v>865</v>
      </c>
      <c r="C229" s="415">
        <v>457</v>
      </c>
      <c r="D229" s="415" t="s">
        <v>956</v>
      </c>
      <c r="E229" s="415">
        <v>2017</v>
      </c>
      <c r="F229" s="417"/>
      <c r="G229" s="417"/>
      <c r="H229" s="417"/>
      <c r="I229" s="417"/>
      <c r="J229" s="417"/>
      <c r="K229" s="417">
        <v>1</v>
      </c>
      <c r="L229" s="417"/>
      <c r="M229" s="417"/>
      <c r="N229" s="417"/>
      <c r="O229" s="417"/>
      <c r="P229" s="417"/>
      <c r="Q229" s="416"/>
      <c r="R229" s="416"/>
      <c r="S229" s="416"/>
      <c r="T229" s="416"/>
      <c r="U229" s="416"/>
      <c r="V229" s="416">
        <v>812</v>
      </c>
    </row>
    <row r="230" spans="1:22" ht="15" x14ac:dyDescent="0.25">
      <c r="A230" s="370" t="str">
        <f t="shared" si="3"/>
        <v>4592014</v>
      </c>
      <c r="B230" s="411" t="s">
        <v>865</v>
      </c>
      <c r="C230" s="415">
        <v>459</v>
      </c>
      <c r="D230" s="415" t="s">
        <v>958</v>
      </c>
      <c r="E230" s="415">
        <v>2014</v>
      </c>
      <c r="F230" s="417"/>
      <c r="G230" s="417"/>
      <c r="H230" s="417"/>
      <c r="I230" s="417"/>
      <c r="J230" s="417"/>
      <c r="K230" s="417">
        <v>1</v>
      </c>
      <c r="L230" s="417"/>
      <c r="M230" s="417"/>
      <c r="N230" s="417"/>
      <c r="O230" s="417"/>
      <c r="P230" s="417"/>
      <c r="Q230" s="416"/>
      <c r="R230" s="416"/>
      <c r="S230" s="416"/>
      <c r="T230" s="416"/>
      <c r="U230" s="416"/>
      <c r="V230" s="416">
        <v>325</v>
      </c>
    </row>
    <row r="231" spans="1:22" ht="15" x14ac:dyDescent="0.25">
      <c r="A231" s="370" t="str">
        <f t="shared" si="3"/>
        <v>4592015</v>
      </c>
      <c r="B231" s="411" t="s">
        <v>865</v>
      </c>
      <c r="C231" s="415">
        <v>459</v>
      </c>
      <c r="D231" s="415" t="s">
        <v>958</v>
      </c>
      <c r="E231" s="415">
        <v>2015</v>
      </c>
      <c r="F231" s="417"/>
      <c r="G231" s="417"/>
      <c r="H231" s="417"/>
      <c r="I231" s="417"/>
      <c r="J231" s="417"/>
      <c r="K231" s="417">
        <v>2</v>
      </c>
      <c r="L231" s="417"/>
      <c r="M231" s="417"/>
      <c r="N231" s="417"/>
      <c r="O231" s="417"/>
      <c r="P231" s="417"/>
      <c r="Q231" s="416"/>
      <c r="R231" s="416"/>
      <c r="S231" s="416"/>
      <c r="T231" s="416"/>
      <c r="U231" s="416"/>
      <c r="V231" s="416">
        <v>3200</v>
      </c>
    </row>
    <row r="232" spans="1:22" ht="15" x14ac:dyDescent="0.25">
      <c r="A232" s="370" t="str">
        <f t="shared" si="3"/>
        <v>4592016</v>
      </c>
      <c r="B232" s="411" t="s">
        <v>865</v>
      </c>
      <c r="C232" s="415">
        <v>459</v>
      </c>
      <c r="D232" s="415" t="s">
        <v>958</v>
      </c>
      <c r="E232" s="415">
        <v>2016</v>
      </c>
      <c r="F232" s="417"/>
      <c r="G232" s="417"/>
      <c r="H232" s="417"/>
      <c r="I232" s="417"/>
      <c r="J232" s="417">
        <v>1</v>
      </c>
      <c r="K232" s="417"/>
      <c r="L232" s="417"/>
      <c r="M232" s="417"/>
      <c r="N232" s="417"/>
      <c r="O232" s="417"/>
      <c r="P232" s="417">
        <v>99</v>
      </c>
      <c r="Q232" s="416"/>
      <c r="R232" s="416"/>
      <c r="S232" s="416"/>
      <c r="T232" s="416"/>
      <c r="U232" s="416">
        <v>19531</v>
      </c>
      <c r="V232" s="416"/>
    </row>
    <row r="233" spans="1:22" ht="15" x14ac:dyDescent="0.25">
      <c r="A233" s="370" t="str">
        <f t="shared" si="3"/>
        <v>4592017</v>
      </c>
      <c r="B233" s="411" t="s">
        <v>865</v>
      </c>
      <c r="C233" s="415">
        <v>459</v>
      </c>
      <c r="D233" s="415" t="s">
        <v>958</v>
      </c>
      <c r="E233" s="415">
        <v>2017</v>
      </c>
      <c r="F233" s="417"/>
      <c r="G233" s="417"/>
      <c r="H233" s="417"/>
      <c r="I233" s="417"/>
      <c r="J233" s="417"/>
      <c r="K233" s="417">
        <v>1</v>
      </c>
      <c r="L233" s="417"/>
      <c r="M233" s="417"/>
      <c r="N233" s="417"/>
      <c r="O233" s="417"/>
      <c r="P233" s="417"/>
      <c r="Q233" s="416"/>
      <c r="R233" s="416"/>
      <c r="S233" s="416"/>
      <c r="T233" s="416"/>
      <c r="U233" s="416"/>
      <c r="V233" s="416">
        <v>153</v>
      </c>
    </row>
    <row r="234" spans="1:22" ht="15" x14ac:dyDescent="0.25">
      <c r="A234" s="370" t="str">
        <f t="shared" si="3"/>
        <v>4612014</v>
      </c>
      <c r="B234" s="411" t="s">
        <v>865</v>
      </c>
      <c r="C234" s="415">
        <v>461</v>
      </c>
      <c r="D234" s="415" t="s">
        <v>959</v>
      </c>
      <c r="E234" s="415">
        <v>2014</v>
      </c>
      <c r="F234" s="417"/>
      <c r="G234" s="417"/>
      <c r="H234" s="417"/>
      <c r="I234" s="417">
        <v>1</v>
      </c>
      <c r="J234" s="417">
        <v>3</v>
      </c>
      <c r="K234" s="417">
        <v>16</v>
      </c>
      <c r="L234" s="417"/>
      <c r="M234" s="417"/>
      <c r="N234" s="417"/>
      <c r="O234" s="417">
        <v>40394</v>
      </c>
      <c r="P234" s="417">
        <v>65662</v>
      </c>
      <c r="Q234" s="416"/>
      <c r="R234" s="416"/>
      <c r="S234" s="416"/>
      <c r="T234" s="416">
        <v>41285</v>
      </c>
      <c r="U234" s="416">
        <v>8818</v>
      </c>
      <c r="V234" s="416">
        <v>30552</v>
      </c>
    </row>
    <row r="235" spans="1:22" ht="15" x14ac:dyDescent="0.25">
      <c r="A235" s="370" t="str">
        <f t="shared" si="3"/>
        <v>4612015</v>
      </c>
      <c r="B235" s="411" t="s">
        <v>865</v>
      </c>
      <c r="C235" s="415">
        <v>461</v>
      </c>
      <c r="D235" s="415" t="s">
        <v>959</v>
      </c>
      <c r="E235" s="415">
        <v>2015</v>
      </c>
      <c r="F235" s="417"/>
      <c r="G235" s="417"/>
      <c r="H235" s="417">
        <v>1</v>
      </c>
      <c r="I235" s="417"/>
      <c r="J235" s="417">
        <v>8</v>
      </c>
      <c r="K235" s="417">
        <v>22</v>
      </c>
      <c r="L235" s="417"/>
      <c r="M235" s="417"/>
      <c r="N235" s="417">
        <v>99601</v>
      </c>
      <c r="O235" s="417"/>
      <c r="P235" s="417">
        <v>45362</v>
      </c>
      <c r="Q235" s="416"/>
      <c r="R235" s="416"/>
      <c r="S235" s="416">
        <v>138537</v>
      </c>
      <c r="T235" s="416"/>
      <c r="U235" s="416">
        <v>84776</v>
      </c>
      <c r="V235" s="416">
        <v>21980</v>
      </c>
    </row>
    <row r="236" spans="1:22" ht="15" x14ac:dyDescent="0.25">
      <c r="A236" s="370" t="str">
        <f t="shared" si="3"/>
        <v>4612016</v>
      </c>
      <c r="B236" s="411" t="s">
        <v>865</v>
      </c>
      <c r="C236" s="415">
        <v>461</v>
      </c>
      <c r="D236" s="415" t="s">
        <v>959</v>
      </c>
      <c r="E236" s="415">
        <v>2016</v>
      </c>
      <c r="F236" s="417"/>
      <c r="G236" s="417"/>
      <c r="H236" s="417"/>
      <c r="I236" s="417"/>
      <c r="J236" s="417">
        <v>3</v>
      </c>
      <c r="K236" s="417">
        <v>11</v>
      </c>
      <c r="L236" s="417"/>
      <c r="M236" s="417"/>
      <c r="N236" s="417"/>
      <c r="O236" s="417"/>
      <c r="P236" s="417">
        <v>12627</v>
      </c>
      <c r="Q236" s="416"/>
      <c r="R236" s="416"/>
      <c r="S236" s="416"/>
      <c r="T236" s="416"/>
      <c r="U236" s="416">
        <v>9931</v>
      </c>
      <c r="V236" s="416">
        <v>6832</v>
      </c>
    </row>
    <row r="237" spans="1:22" ht="15" x14ac:dyDescent="0.25">
      <c r="A237" s="370" t="str">
        <f t="shared" si="3"/>
        <v>4612017</v>
      </c>
      <c r="B237" s="411" t="s">
        <v>865</v>
      </c>
      <c r="C237" s="415">
        <v>461</v>
      </c>
      <c r="D237" s="415" t="s">
        <v>959</v>
      </c>
      <c r="E237" s="415">
        <v>2017</v>
      </c>
      <c r="F237" s="417"/>
      <c r="G237" s="417"/>
      <c r="H237" s="417"/>
      <c r="I237" s="417">
        <v>3</v>
      </c>
      <c r="J237" s="417">
        <v>5</v>
      </c>
      <c r="K237" s="417">
        <v>17</v>
      </c>
      <c r="L237" s="417"/>
      <c r="M237" s="417"/>
      <c r="N237" s="417"/>
      <c r="O237" s="417">
        <v>68174</v>
      </c>
      <c r="P237" s="417">
        <v>12679</v>
      </c>
      <c r="Q237" s="416"/>
      <c r="R237" s="416"/>
      <c r="S237" s="416"/>
      <c r="T237" s="416">
        <v>64555</v>
      </c>
      <c r="U237" s="416">
        <v>34379</v>
      </c>
      <c r="V237" s="416">
        <v>66001</v>
      </c>
    </row>
    <row r="238" spans="1:22" ht="15" x14ac:dyDescent="0.25">
      <c r="A238" s="370" t="str">
        <f t="shared" si="3"/>
        <v>4612018</v>
      </c>
      <c r="B238" s="411" t="s">
        <v>865</v>
      </c>
      <c r="C238" s="415">
        <v>461</v>
      </c>
      <c r="D238" s="415" t="s">
        <v>959</v>
      </c>
      <c r="E238" s="415">
        <v>2018</v>
      </c>
      <c r="F238" s="417"/>
      <c r="G238" s="417"/>
      <c r="H238" s="417"/>
      <c r="I238" s="417">
        <v>3</v>
      </c>
      <c r="J238" s="417">
        <v>10</v>
      </c>
      <c r="K238" s="417">
        <v>26</v>
      </c>
      <c r="L238" s="417"/>
      <c r="M238" s="417"/>
      <c r="N238" s="417"/>
      <c r="O238" s="417">
        <v>65167</v>
      </c>
      <c r="P238" s="417">
        <v>22217</v>
      </c>
      <c r="Q238" s="416"/>
      <c r="R238" s="416"/>
      <c r="S238" s="416"/>
      <c r="T238" s="416">
        <v>81759</v>
      </c>
      <c r="U238" s="416">
        <v>67861</v>
      </c>
      <c r="V238" s="416">
        <v>76228</v>
      </c>
    </row>
    <row r="239" spans="1:22" ht="15" x14ac:dyDescent="0.25">
      <c r="A239" s="370" t="str">
        <f t="shared" si="3"/>
        <v>4642017</v>
      </c>
      <c r="B239" s="411" t="s">
        <v>865</v>
      </c>
      <c r="C239" s="415">
        <v>464</v>
      </c>
      <c r="D239" s="415" t="s">
        <v>961</v>
      </c>
      <c r="E239" s="415">
        <v>2017</v>
      </c>
      <c r="F239" s="417"/>
      <c r="G239" s="417"/>
      <c r="H239" s="417"/>
      <c r="I239" s="417"/>
      <c r="J239" s="417"/>
      <c r="K239" s="417">
        <v>1</v>
      </c>
      <c r="L239" s="417"/>
      <c r="M239" s="417"/>
      <c r="N239" s="417"/>
      <c r="O239" s="417"/>
      <c r="P239" s="417"/>
      <c r="Q239" s="416"/>
      <c r="R239" s="416"/>
      <c r="S239" s="416"/>
      <c r="T239" s="416"/>
      <c r="U239" s="416"/>
      <c r="V239" s="416">
        <v>5939</v>
      </c>
    </row>
    <row r="240" spans="1:22" ht="15" x14ac:dyDescent="0.25">
      <c r="A240" s="370" t="str">
        <f t="shared" si="3"/>
        <v>4642018</v>
      </c>
      <c r="B240" s="411" t="s">
        <v>865</v>
      </c>
      <c r="C240" s="415">
        <v>464</v>
      </c>
      <c r="D240" s="415" t="s">
        <v>961</v>
      </c>
      <c r="E240" s="415">
        <v>2018</v>
      </c>
      <c r="F240" s="417"/>
      <c r="G240" s="417"/>
      <c r="H240" s="417"/>
      <c r="I240" s="417"/>
      <c r="J240" s="417"/>
      <c r="K240" s="417">
        <v>1</v>
      </c>
      <c r="L240" s="417"/>
      <c r="M240" s="417"/>
      <c r="N240" s="417"/>
      <c r="O240" s="417"/>
      <c r="P240" s="417"/>
      <c r="Q240" s="416"/>
      <c r="R240" s="416"/>
      <c r="S240" s="416"/>
      <c r="T240" s="416"/>
      <c r="U240" s="416"/>
      <c r="V240" s="416">
        <v>197</v>
      </c>
    </row>
    <row r="241" spans="1:22" ht="15" x14ac:dyDescent="0.25">
      <c r="A241" s="370" t="str">
        <f t="shared" si="3"/>
        <v>4712015</v>
      </c>
      <c r="B241" s="411" t="s">
        <v>865</v>
      </c>
      <c r="C241" s="415">
        <v>471</v>
      </c>
      <c r="D241" s="415" t="s">
        <v>963</v>
      </c>
      <c r="E241" s="415">
        <v>2015</v>
      </c>
      <c r="F241" s="417"/>
      <c r="G241" s="417"/>
      <c r="H241" s="417"/>
      <c r="I241" s="417"/>
      <c r="J241" s="417">
        <v>1</v>
      </c>
      <c r="K241" s="417">
        <v>1</v>
      </c>
      <c r="L241" s="417"/>
      <c r="M241" s="417"/>
      <c r="N241" s="417"/>
      <c r="O241" s="417"/>
      <c r="P241" s="417">
        <v>858</v>
      </c>
      <c r="Q241" s="416"/>
      <c r="R241" s="416"/>
      <c r="S241" s="416"/>
      <c r="T241" s="416"/>
      <c r="U241" s="416">
        <v>1569</v>
      </c>
      <c r="V241" s="416">
        <v>73</v>
      </c>
    </row>
    <row r="242" spans="1:22" ht="15" x14ac:dyDescent="0.25">
      <c r="A242" s="370" t="str">
        <f t="shared" si="3"/>
        <v>4722014</v>
      </c>
      <c r="B242" s="411" t="s">
        <v>865</v>
      </c>
      <c r="C242" s="415">
        <v>472</v>
      </c>
      <c r="D242" s="415" t="s">
        <v>964</v>
      </c>
      <c r="E242" s="415">
        <v>2014</v>
      </c>
      <c r="F242" s="417"/>
      <c r="G242" s="417"/>
      <c r="H242" s="417"/>
      <c r="I242" s="417"/>
      <c r="J242" s="417"/>
      <c r="K242" s="417">
        <v>2</v>
      </c>
      <c r="L242" s="417"/>
      <c r="M242" s="417"/>
      <c r="N242" s="417"/>
      <c r="O242" s="417"/>
      <c r="P242" s="417"/>
      <c r="Q242" s="416"/>
      <c r="R242" s="416"/>
      <c r="S242" s="416"/>
      <c r="T242" s="416"/>
      <c r="U242" s="416"/>
      <c r="V242" s="416">
        <v>5180</v>
      </c>
    </row>
    <row r="243" spans="1:22" ht="15" x14ac:dyDescent="0.25">
      <c r="A243" s="370" t="str">
        <f t="shared" si="3"/>
        <v>4732014</v>
      </c>
      <c r="B243" s="411" t="s">
        <v>865</v>
      </c>
      <c r="C243" s="415">
        <v>473</v>
      </c>
      <c r="D243" s="415" t="s">
        <v>965</v>
      </c>
      <c r="E243" s="415">
        <v>2014</v>
      </c>
      <c r="F243" s="417"/>
      <c r="G243" s="417"/>
      <c r="H243" s="417"/>
      <c r="I243" s="417"/>
      <c r="J243" s="417">
        <v>2</v>
      </c>
      <c r="K243" s="417">
        <v>8</v>
      </c>
      <c r="L243" s="417"/>
      <c r="M243" s="417"/>
      <c r="N243" s="417"/>
      <c r="O243" s="417"/>
      <c r="P243" s="417">
        <v>916</v>
      </c>
      <c r="Q243" s="416"/>
      <c r="R243" s="416"/>
      <c r="S243" s="416"/>
      <c r="T243" s="416"/>
      <c r="U243" s="416">
        <v>13147</v>
      </c>
      <c r="V243" s="416">
        <v>1740</v>
      </c>
    </row>
    <row r="244" spans="1:22" ht="15" x14ac:dyDescent="0.25">
      <c r="A244" s="370" t="str">
        <f t="shared" si="3"/>
        <v>4732015</v>
      </c>
      <c r="B244" s="411" t="s">
        <v>865</v>
      </c>
      <c r="C244" s="415">
        <v>473</v>
      </c>
      <c r="D244" s="415" t="s">
        <v>965</v>
      </c>
      <c r="E244" s="415">
        <v>2015</v>
      </c>
      <c r="F244" s="417"/>
      <c r="G244" s="417"/>
      <c r="H244" s="417"/>
      <c r="I244" s="417"/>
      <c r="J244" s="417"/>
      <c r="K244" s="417">
        <v>4</v>
      </c>
      <c r="L244" s="417"/>
      <c r="M244" s="417"/>
      <c r="N244" s="417"/>
      <c r="O244" s="417"/>
      <c r="P244" s="417"/>
      <c r="Q244" s="416"/>
      <c r="R244" s="416"/>
      <c r="S244" s="416"/>
      <c r="T244" s="416"/>
      <c r="U244" s="416"/>
      <c r="V244" s="416">
        <v>7920</v>
      </c>
    </row>
    <row r="245" spans="1:22" ht="15" x14ac:dyDescent="0.25">
      <c r="A245" s="370" t="str">
        <f t="shared" si="3"/>
        <v>4732016</v>
      </c>
      <c r="B245" s="411" t="s">
        <v>865</v>
      </c>
      <c r="C245" s="415">
        <v>473</v>
      </c>
      <c r="D245" s="415" t="s">
        <v>965</v>
      </c>
      <c r="E245" s="415">
        <v>2016</v>
      </c>
      <c r="F245" s="417"/>
      <c r="G245" s="417"/>
      <c r="H245" s="417">
        <v>3</v>
      </c>
      <c r="I245" s="417">
        <v>2</v>
      </c>
      <c r="J245" s="417">
        <v>2</v>
      </c>
      <c r="K245" s="417">
        <v>3</v>
      </c>
      <c r="L245" s="417"/>
      <c r="M245" s="417"/>
      <c r="N245" s="417">
        <v>497521</v>
      </c>
      <c r="O245" s="417">
        <v>105519</v>
      </c>
      <c r="P245" s="417">
        <v>20226</v>
      </c>
      <c r="Q245" s="416"/>
      <c r="R245" s="416"/>
      <c r="S245" s="416">
        <v>340324</v>
      </c>
      <c r="T245" s="416">
        <v>76699</v>
      </c>
      <c r="U245" s="416">
        <v>5096</v>
      </c>
      <c r="V245" s="416">
        <v>1087</v>
      </c>
    </row>
    <row r="246" spans="1:22" ht="15" x14ac:dyDescent="0.25">
      <c r="A246" s="370" t="str">
        <f t="shared" si="3"/>
        <v>4732017</v>
      </c>
      <c r="B246" s="411" t="s">
        <v>865</v>
      </c>
      <c r="C246" s="415">
        <v>473</v>
      </c>
      <c r="D246" s="415" t="s">
        <v>965</v>
      </c>
      <c r="E246" s="415">
        <v>2017</v>
      </c>
      <c r="F246" s="417"/>
      <c r="G246" s="417"/>
      <c r="H246" s="417">
        <v>1</v>
      </c>
      <c r="I246" s="417"/>
      <c r="J246" s="417">
        <v>1</v>
      </c>
      <c r="K246" s="417">
        <v>4</v>
      </c>
      <c r="L246" s="417"/>
      <c r="M246" s="417"/>
      <c r="N246" s="417">
        <v>167005</v>
      </c>
      <c r="O246" s="417"/>
      <c r="P246" s="417">
        <v>8406</v>
      </c>
      <c r="Q246" s="416"/>
      <c r="R246" s="416"/>
      <c r="S246" s="416">
        <v>58621</v>
      </c>
      <c r="T246" s="416"/>
      <c r="U246" s="416">
        <v>4348</v>
      </c>
      <c r="V246" s="416">
        <v>7388</v>
      </c>
    </row>
    <row r="247" spans="1:22" ht="15" x14ac:dyDescent="0.25">
      <c r="A247" s="370" t="str">
        <f t="shared" si="3"/>
        <v>4732018</v>
      </c>
      <c r="B247" s="411" t="s">
        <v>865</v>
      </c>
      <c r="C247" s="415">
        <v>473</v>
      </c>
      <c r="D247" s="415" t="s">
        <v>965</v>
      </c>
      <c r="E247" s="415">
        <v>2018</v>
      </c>
      <c r="F247" s="417"/>
      <c r="G247" s="417"/>
      <c r="H247" s="417"/>
      <c r="I247" s="417"/>
      <c r="J247" s="417">
        <v>3</v>
      </c>
      <c r="K247" s="417">
        <v>2</v>
      </c>
      <c r="L247" s="417"/>
      <c r="M247" s="417"/>
      <c r="N247" s="417"/>
      <c r="O247" s="417"/>
      <c r="P247" s="417">
        <v>8437</v>
      </c>
      <c r="Q247" s="416"/>
      <c r="R247" s="416"/>
      <c r="S247" s="416"/>
      <c r="T247" s="416"/>
      <c r="U247" s="416">
        <v>62796</v>
      </c>
      <c r="V247" s="416">
        <v>2224</v>
      </c>
    </row>
    <row r="248" spans="1:22" ht="15" x14ac:dyDescent="0.25">
      <c r="A248" s="370" t="str">
        <f t="shared" si="3"/>
        <v>4742014</v>
      </c>
      <c r="B248" s="411" t="s">
        <v>865</v>
      </c>
      <c r="C248" s="415">
        <v>474</v>
      </c>
      <c r="D248" s="415" t="s">
        <v>966</v>
      </c>
      <c r="E248" s="415">
        <v>2014</v>
      </c>
      <c r="F248" s="417"/>
      <c r="G248" s="417"/>
      <c r="H248" s="417"/>
      <c r="I248" s="417"/>
      <c r="J248" s="417">
        <v>1</v>
      </c>
      <c r="K248" s="417"/>
      <c r="L248" s="417"/>
      <c r="M248" s="417"/>
      <c r="N248" s="417"/>
      <c r="O248" s="417"/>
      <c r="P248" s="417">
        <v>5949</v>
      </c>
      <c r="Q248" s="416"/>
      <c r="R248" s="416"/>
      <c r="S248" s="416"/>
      <c r="T248" s="416"/>
      <c r="U248" s="416">
        <v>7453</v>
      </c>
      <c r="V248" s="416"/>
    </row>
    <row r="249" spans="1:22" ht="15" x14ac:dyDescent="0.25">
      <c r="A249" s="370" t="str">
        <f t="shared" si="3"/>
        <v>4742016</v>
      </c>
      <c r="B249" s="411" t="s">
        <v>865</v>
      </c>
      <c r="C249" s="415">
        <v>474</v>
      </c>
      <c r="D249" s="415" t="s">
        <v>966</v>
      </c>
      <c r="E249" s="415">
        <v>2016</v>
      </c>
      <c r="F249" s="417"/>
      <c r="G249" s="417"/>
      <c r="H249" s="417"/>
      <c r="I249" s="417"/>
      <c r="J249" s="417"/>
      <c r="K249" s="417">
        <v>2</v>
      </c>
      <c r="L249" s="417"/>
      <c r="M249" s="417"/>
      <c r="N249" s="417"/>
      <c r="O249" s="417"/>
      <c r="P249" s="417"/>
      <c r="Q249" s="416"/>
      <c r="R249" s="416"/>
      <c r="S249" s="416"/>
      <c r="T249" s="416"/>
      <c r="U249" s="416"/>
      <c r="V249" s="416">
        <v>1845</v>
      </c>
    </row>
    <row r="250" spans="1:22" ht="15" x14ac:dyDescent="0.25">
      <c r="A250" s="370" t="str">
        <f t="shared" si="3"/>
        <v>4752014</v>
      </c>
      <c r="B250" s="411" t="s">
        <v>865</v>
      </c>
      <c r="C250" s="415">
        <v>475</v>
      </c>
      <c r="D250" s="415" t="s">
        <v>967</v>
      </c>
      <c r="E250" s="415">
        <v>2014</v>
      </c>
      <c r="F250" s="417"/>
      <c r="G250" s="417"/>
      <c r="H250" s="417"/>
      <c r="I250" s="417">
        <v>1</v>
      </c>
      <c r="J250" s="417"/>
      <c r="K250" s="417">
        <v>10</v>
      </c>
      <c r="L250" s="417"/>
      <c r="M250" s="417"/>
      <c r="N250" s="417"/>
      <c r="O250" s="417">
        <v>22002</v>
      </c>
      <c r="P250" s="417"/>
      <c r="Q250" s="416"/>
      <c r="R250" s="416"/>
      <c r="S250" s="416"/>
      <c r="T250" s="416">
        <v>17290</v>
      </c>
      <c r="U250" s="416"/>
      <c r="V250" s="416">
        <v>8106</v>
      </c>
    </row>
    <row r="251" spans="1:22" ht="15" x14ac:dyDescent="0.25">
      <c r="A251" s="370" t="str">
        <f t="shared" si="3"/>
        <v>4752015</v>
      </c>
      <c r="B251" s="411" t="s">
        <v>865</v>
      </c>
      <c r="C251" s="415">
        <v>475</v>
      </c>
      <c r="D251" s="415" t="s">
        <v>967</v>
      </c>
      <c r="E251" s="415">
        <v>2015</v>
      </c>
      <c r="F251" s="417"/>
      <c r="G251" s="417"/>
      <c r="H251" s="417"/>
      <c r="I251" s="417">
        <v>1</v>
      </c>
      <c r="J251" s="417"/>
      <c r="K251" s="417">
        <v>12</v>
      </c>
      <c r="L251" s="417"/>
      <c r="M251" s="417"/>
      <c r="N251" s="417"/>
      <c r="O251" s="417">
        <v>4388</v>
      </c>
      <c r="P251" s="417"/>
      <c r="Q251" s="416"/>
      <c r="R251" s="416"/>
      <c r="S251" s="416"/>
      <c r="T251" s="416">
        <v>21443</v>
      </c>
      <c r="U251" s="416"/>
      <c r="V251" s="416">
        <v>22033</v>
      </c>
    </row>
    <row r="252" spans="1:22" ht="15" x14ac:dyDescent="0.25">
      <c r="A252" s="370" t="str">
        <f t="shared" si="3"/>
        <v>4752016</v>
      </c>
      <c r="B252" s="411" t="s">
        <v>865</v>
      </c>
      <c r="C252" s="415">
        <v>475</v>
      </c>
      <c r="D252" s="415" t="s">
        <v>967</v>
      </c>
      <c r="E252" s="415">
        <v>2016</v>
      </c>
      <c r="F252" s="417"/>
      <c r="G252" s="417"/>
      <c r="H252" s="417"/>
      <c r="I252" s="417"/>
      <c r="J252" s="417"/>
      <c r="K252" s="417">
        <v>1</v>
      </c>
      <c r="L252" s="417"/>
      <c r="M252" s="417"/>
      <c r="N252" s="417"/>
      <c r="O252" s="417"/>
      <c r="P252" s="417"/>
      <c r="Q252" s="416"/>
      <c r="R252" s="416"/>
      <c r="S252" s="416"/>
      <c r="T252" s="416"/>
      <c r="U252" s="416"/>
      <c r="V252" s="416">
        <v>1492</v>
      </c>
    </row>
    <row r="253" spans="1:22" ht="15" x14ac:dyDescent="0.25">
      <c r="A253" s="370" t="str">
        <f t="shared" si="3"/>
        <v>4752017</v>
      </c>
      <c r="B253" s="411" t="s">
        <v>865</v>
      </c>
      <c r="C253" s="415">
        <v>475</v>
      </c>
      <c r="D253" s="415" t="s">
        <v>967</v>
      </c>
      <c r="E253" s="415">
        <v>2017</v>
      </c>
      <c r="F253" s="417"/>
      <c r="G253" s="417"/>
      <c r="H253" s="417"/>
      <c r="I253" s="417">
        <v>3</v>
      </c>
      <c r="J253" s="417">
        <v>1</v>
      </c>
      <c r="K253" s="417">
        <v>3</v>
      </c>
      <c r="L253" s="417"/>
      <c r="M253" s="417"/>
      <c r="N253" s="417"/>
      <c r="O253" s="417">
        <v>109967</v>
      </c>
      <c r="P253" s="417">
        <v>15403</v>
      </c>
      <c r="Q253" s="416"/>
      <c r="R253" s="416"/>
      <c r="S253" s="416"/>
      <c r="T253" s="416">
        <v>35760</v>
      </c>
      <c r="U253" s="416">
        <v>7006</v>
      </c>
      <c r="V253" s="416">
        <v>5590</v>
      </c>
    </row>
    <row r="254" spans="1:22" ht="15" x14ac:dyDescent="0.25">
      <c r="A254" s="370" t="str">
        <f t="shared" si="3"/>
        <v>4752018</v>
      </c>
      <c r="B254" s="411" t="s">
        <v>865</v>
      </c>
      <c r="C254" s="415">
        <v>475</v>
      </c>
      <c r="D254" s="415" t="s">
        <v>967</v>
      </c>
      <c r="E254" s="415">
        <v>2018</v>
      </c>
      <c r="F254" s="417"/>
      <c r="G254" s="417"/>
      <c r="H254" s="417"/>
      <c r="I254" s="417"/>
      <c r="J254" s="417">
        <v>1</v>
      </c>
      <c r="K254" s="417">
        <v>3</v>
      </c>
      <c r="L254" s="417"/>
      <c r="M254" s="417"/>
      <c r="N254" s="417"/>
      <c r="O254" s="417"/>
      <c r="P254" s="417">
        <v>1121</v>
      </c>
      <c r="Q254" s="416"/>
      <c r="R254" s="416"/>
      <c r="S254" s="416"/>
      <c r="T254" s="416"/>
      <c r="U254" s="416">
        <v>1216</v>
      </c>
      <c r="V254" s="416">
        <v>1707</v>
      </c>
    </row>
    <row r="255" spans="1:22" ht="15" x14ac:dyDescent="0.25">
      <c r="A255" s="370" t="str">
        <f t="shared" si="3"/>
        <v>4762014</v>
      </c>
      <c r="B255" s="411" t="s">
        <v>865</v>
      </c>
      <c r="C255" s="415">
        <v>476</v>
      </c>
      <c r="D255" s="415" t="s">
        <v>968</v>
      </c>
      <c r="E255" s="415">
        <v>2014</v>
      </c>
      <c r="F255" s="417"/>
      <c r="G255" s="417"/>
      <c r="H255" s="417"/>
      <c r="I255" s="417"/>
      <c r="J255" s="417"/>
      <c r="K255" s="417">
        <v>2</v>
      </c>
      <c r="L255" s="417"/>
      <c r="M255" s="417"/>
      <c r="N255" s="417"/>
      <c r="O255" s="417"/>
      <c r="P255" s="417"/>
      <c r="Q255" s="416"/>
      <c r="R255" s="416"/>
      <c r="S255" s="416"/>
      <c r="T255" s="416"/>
      <c r="U255" s="416"/>
      <c r="V255" s="416">
        <v>783</v>
      </c>
    </row>
    <row r="256" spans="1:22" ht="15" x14ac:dyDescent="0.25">
      <c r="A256" s="370" t="str">
        <f t="shared" si="3"/>
        <v>4762015</v>
      </c>
      <c r="B256" s="411" t="s">
        <v>865</v>
      </c>
      <c r="C256" s="415">
        <v>476</v>
      </c>
      <c r="D256" s="415" t="s">
        <v>968</v>
      </c>
      <c r="E256" s="415">
        <v>2015</v>
      </c>
      <c r="F256" s="417"/>
      <c r="G256" s="417"/>
      <c r="H256" s="417"/>
      <c r="I256" s="417"/>
      <c r="J256" s="417"/>
      <c r="K256" s="417">
        <v>1</v>
      </c>
      <c r="L256" s="417"/>
      <c r="M256" s="417"/>
      <c r="N256" s="417"/>
      <c r="O256" s="417"/>
      <c r="P256" s="417"/>
      <c r="Q256" s="416"/>
      <c r="R256" s="416"/>
      <c r="S256" s="416"/>
      <c r="T256" s="416"/>
      <c r="U256" s="416"/>
      <c r="V256" s="416">
        <v>196</v>
      </c>
    </row>
    <row r="257" spans="1:22" ht="15" x14ac:dyDescent="0.25">
      <c r="A257" s="370" t="str">
        <f t="shared" si="3"/>
        <v>4762016</v>
      </c>
      <c r="B257" s="411" t="s">
        <v>865</v>
      </c>
      <c r="C257" s="415">
        <v>476</v>
      </c>
      <c r="D257" s="415" t="s">
        <v>968</v>
      </c>
      <c r="E257" s="415">
        <v>2016</v>
      </c>
      <c r="F257" s="417"/>
      <c r="G257" s="417"/>
      <c r="H257" s="417"/>
      <c r="I257" s="417"/>
      <c r="J257" s="417"/>
      <c r="K257" s="417">
        <v>1</v>
      </c>
      <c r="L257" s="417"/>
      <c r="M257" s="417"/>
      <c r="N257" s="417"/>
      <c r="O257" s="417"/>
      <c r="P257" s="417"/>
      <c r="Q257" s="416"/>
      <c r="R257" s="416"/>
      <c r="S257" s="416"/>
      <c r="T257" s="416"/>
      <c r="U257" s="416"/>
      <c r="V257" s="416">
        <v>146</v>
      </c>
    </row>
    <row r="258" spans="1:22" ht="15" x14ac:dyDescent="0.25">
      <c r="A258" s="370" t="str">
        <f t="shared" ref="A258:A321" si="4">+VALUE(C258)&amp;E258</f>
        <v>4762017</v>
      </c>
      <c r="B258" s="411" t="s">
        <v>865</v>
      </c>
      <c r="C258" s="415">
        <v>476</v>
      </c>
      <c r="D258" s="415" t="s">
        <v>968</v>
      </c>
      <c r="E258" s="415">
        <v>2017</v>
      </c>
      <c r="F258" s="417"/>
      <c r="G258" s="417"/>
      <c r="H258" s="417"/>
      <c r="I258" s="417"/>
      <c r="J258" s="417"/>
      <c r="K258" s="417">
        <v>1</v>
      </c>
      <c r="L258" s="417"/>
      <c r="M258" s="417"/>
      <c r="N258" s="417"/>
      <c r="O258" s="417"/>
      <c r="P258" s="417"/>
      <c r="Q258" s="416"/>
      <c r="R258" s="416"/>
      <c r="S258" s="416"/>
      <c r="T258" s="416"/>
      <c r="U258" s="416"/>
      <c r="V258" s="416">
        <v>879</v>
      </c>
    </row>
    <row r="259" spans="1:22" ht="15" x14ac:dyDescent="0.25">
      <c r="A259" s="370" t="str">
        <f t="shared" si="4"/>
        <v>4762018</v>
      </c>
      <c r="B259" s="411" t="s">
        <v>865</v>
      </c>
      <c r="C259" s="415">
        <v>476</v>
      </c>
      <c r="D259" s="415" t="s">
        <v>968</v>
      </c>
      <c r="E259" s="415">
        <v>2018</v>
      </c>
      <c r="F259" s="417"/>
      <c r="G259" s="417"/>
      <c r="H259" s="417"/>
      <c r="I259" s="417"/>
      <c r="J259" s="417">
        <v>1</v>
      </c>
      <c r="K259" s="417"/>
      <c r="L259" s="417"/>
      <c r="M259" s="417"/>
      <c r="N259" s="417"/>
      <c r="O259" s="417"/>
      <c r="P259" s="417">
        <v>373</v>
      </c>
      <c r="Q259" s="416"/>
      <c r="R259" s="416"/>
      <c r="S259" s="416"/>
      <c r="T259" s="416"/>
      <c r="U259" s="416">
        <v>1204</v>
      </c>
      <c r="V259" s="416"/>
    </row>
    <row r="260" spans="1:22" ht="15" x14ac:dyDescent="0.25">
      <c r="A260" s="370" t="str">
        <f t="shared" si="4"/>
        <v>4772014</v>
      </c>
      <c r="B260" s="411" t="s">
        <v>865</v>
      </c>
      <c r="C260" s="415">
        <v>477</v>
      </c>
      <c r="D260" s="415" t="s">
        <v>969</v>
      </c>
      <c r="E260" s="415">
        <v>2014</v>
      </c>
      <c r="F260" s="417"/>
      <c r="G260" s="417"/>
      <c r="H260" s="417"/>
      <c r="I260" s="417"/>
      <c r="J260" s="417"/>
      <c r="K260" s="417">
        <v>2</v>
      </c>
      <c r="L260" s="417"/>
      <c r="M260" s="417"/>
      <c r="N260" s="417"/>
      <c r="O260" s="417"/>
      <c r="P260" s="417"/>
      <c r="Q260" s="416"/>
      <c r="R260" s="416"/>
      <c r="S260" s="416"/>
      <c r="T260" s="416"/>
      <c r="U260" s="416"/>
      <c r="V260" s="416">
        <v>1897</v>
      </c>
    </row>
    <row r="261" spans="1:22" ht="15" x14ac:dyDescent="0.25">
      <c r="A261" s="370" t="str">
        <f t="shared" si="4"/>
        <v>4772018</v>
      </c>
      <c r="B261" s="411" t="s">
        <v>865</v>
      </c>
      <c r="C261" s="415">
        <v>477</v>
      </c>
      <c r="D261" s="415" t="s">
        <v>969</v>
      </c>
      <c r="E261" s="415">
        <v>2018</v>
      </c>
      <c r="F261" s="417"/>
      <c r="G261" s="417"/>
      <c r="H261" s="417"/>
      <c r="I261" s="417"/>
      <c r="J261" s="417"/>
      <c r="K261" s="417">
        <v>1</v>
      </c>
      <c r="L261" s="417"/>
      <c r="M261" s="417"/>
      <c r="N261" s="417"/>
      <c r="O261" s="417"/>
      <c r="P261" s="417"/>
      <c r="Q261" s="416"/>
      <c r="R261" s="416"/>
      <c r="S261" s="416"/>
      <c r="T261" s="416"/>
      <c r="U261" s="416"/>
      <c r="V261" s="416">
        <v>2556</v>
      </c>
    </row>
    <row r="262" spans="1:22" ht="15" x14ac:dyDescent="0.25">
      <c r="A262" s="370" t="str">
        <f t="shared" si="4"/>
        <v>4872016</v>
      </c>
      <c r="B262" s="411" t="s">
        <v>865</v>
      </c>
      <c r="C262" s="415">
        <v>487</v>
      </c>
      <c r="D262" s="415" t="s">
        <v>972</v>
      </c>
      <c r="E262" s="415">
        <v>2016</v>
      </c>
      <c r="F262" s="417"/>
      <c r="G262" s="417"/>
      <c r="H262" s="417"/>
      <c r="I262" s="417">
        <v>1</v>
      </c>
      <c r="J262" s="417"/>
      <c r="K262" s="417"/>
      <c r="L262" s="417"/>
      <c r="M262" s="417"/>
      <c r="N262" s="417"/>
      <c r="O262" s="417">
        <v>20000</v>
      </c>
      <c r="P262" s="417"/>
      <c r="Q262" s="416"/>
      <c r="R262" s="416"/>
      <c r="S262" s="416"/>
      <c r="T262" s="416">
        <v>0</v>
      </c>
      <c r="U262" s="416"/>
      <c r="V262" s="416"/>
    </row>
    <row r="263" spans="1:22" ht="15" x14ac:dyDescent="0.25">
      <c r="A263" s="370" t="str">
        <f t="shared" si="4"/>
        <v>4882014</v>
      </c>
      <c r="B263" s="411" t="s">
        <v>865</v>
      </c>
      <c r="C263" s="415">
        <v>488</v>
      </c>
      <c r="D263" s="415" t="s">
        <v>973</v>
      </c>
      <c r="E263" s="415">
        <v>2014</v>
      </c>
      <c r="F263" s="417"/>
      <c r="G263" s="417"/>
      <c r="H263" s="417">
        <v>1</v>
      </c>
      <c r="I263" s="417"/>
      <c r="J263" s="417">
        <v>1</v>
      </c>
      <c r="K263" s="417">
        <v>11</v>
      </c>
      <c r="L263" s="417"/>
      <c r="M263" s="417"/>
      <c r="N263" s="417">
        <v>169005</v>
      </c>
      <c r="O263" s="417"/>
      <c r="P263" s="417">
        <v>3733</v>
      </c>
      <c r="Q263" s="416"/>
      <c r="R263" s="416"/>
      <c r="S263" s="416">
        <v>26172</v>
      </c>
      <c r="T263" s="416"/>
      <c r="U263" s="416">
        <v>4637</v>
      </c>
      <c r="V263" s="416">
        <v>24682</v>
      </c>
    </row>
    <row r="264" spans="1:22" ht="15" x14ac:dyDescent="0.25">
      <c r="A264" s="370" t="str">
        <f t="shared" si="4"/>
        <v>4882015</v>
      </c>
      <c r="B264" s="411" t="s">
        <v>865</v>
      </c>
      <c r="C264" s="415">
        <v>488</v>
      </c>
      <c r="D264" s="415" t="s">
        <v>973</v>
      </c>
      <c r="E264" s="415">
        <v>2015</v>
      </c>
      <c r="F264" s="417"/>
      <c r="G264" s="417"/>
      <c r="H264" s="417">
        <v>2</v>
      </c>
      <c r="I264" s="417"/>
      <c r="J264" s="417">
        <v>2</v>
      </c>
      <c r="K264" s="417">
        <v>5</v>
      </c>
      <c r="L264" s="417"/>
      <c r="M264" s="417"/>
      <c r="N264" s="417">
        <v>415546</v>
      </c>
      <c r="O264" s="417"/>
      <c r="P264" s="417">
        <v>3207</v>
      </c>
      <c r="Q264" s="416"/>
      <c r="R264" s="416"/>
      <c r="S264" s="416">
        <v>55477</v>
      </c>
      <c r="T264" s="416"/>
      <c r="U264" s="416">
        <v>86492</v>
      </c>
      <c r="V264" s="416">
        <v>4789</v>
      </c>
    </row>
    <row r="265" spans="1:22" ht="15" x14ac:dyDescent="0.25">
      <c r="A265" s="370" t="str">
        <f t="shared" si="4"/>
        <v>4882016</v>
      </c>
      <c r="B265" s="411" t="s">
        <v>865</v>
      </c>
      <c r="C265" s="415">
        <v>488</v>
      </c>
      <c r="D265" s="415" t="s">
        <v>973</v>
      </c>
      <c r="E265" s="415">
        <v>2016</v>
      </c>
      <c r="F265" s="417"/>
      <c r="G265" s="417"/>
      <c r="H265" s="417">
        <v>1</v>
      </c>
      <c r="I265" s="417">
        <v>1</v>
      </c>
      <c r="J265" s="417">
        <v>2</v>
      </c>
      <c r="K265" s="417">
        <v>7</v>
      </c>
      <c r="L265" s="417"/>
      <c r="M265" s="417"/>
      <c r="N265" s="417">
        <v>267980</v>
      </c>
      <c r="O265" s="417">
        <v>70137</v>
      </c>
      <c r="P265" s="417">
        <v>17409</v>
      </c>
      <c r="Q265" s="416"/>
      <c r="R265" s="416"/>
      <c r="S265" s="416">
        <v>127189</v>
      </c>
      <c r="T265" s="416">
        <v>55253</v>
      </c>
      <c r="U265" s="416">
        <v>14585</v>
      </c>
      <c r="V265" s="416">
        <v>7975</v>
      </c>
    </row>
    <row r="266" spans="1:22" ht="15" x14ac:dyDescent="0.25">
      <c r="A266" s="370" t="str">
        <f t="shared" si="4"/>
        <v>4882017</v>
      </c>
      <c r="B266" s="411" t="s">
        <v>865</v>
      </c>
      <c r="C266" s="415">
        <v>488</v>
      </c>
      <c r="D266" s="415" t="s">
        <v>973</v>
      </c>
      <c r="E266" s="415">
        <v>2017</v>
      </c>
      <c r="F266" s="417"/>
      <c r="G266" s="417"/>
      <c r="H266" s="417"/>
      <c r="I266" s="417"/>
      <c r="J266" s="417">
        <v>2</v>
      </c>
      <c r="K266" s="417">
        <v>14</v>
      </c>
      <c r="L266" s="417"/>
      <c r="M266" s="417"/>
      <c r="N266" s="417"/>
      <c r="O266" s="417"/>
      <c r="P266" s="417">
        <v>32065</v>
      </c>
      <c r="Q266" s="416"/>
      <c r="R266" s="416"/>
      <c r="S266" s="416"/>
      <c r="T266" s="416"/>
      <c r="U266" s="416">
        <v>24362</v>
      </c>
      <c r="V266" s="416">
        <v>20106</v>
      </c>
    </row>
    <row r="267" spans="1:22" ht="15" x14ac:dyDescent="0.25">
      <c r="A267" s="370" t="str">
        <f t="shared" si="4"/>
        <v>4882018</v>
      </c>
      <c r="B267" s="411" t="s">
        <v>865</v>
      </c>
      <c r="C267" s="415">
        <v>488</v>
      </c>
      <c r="D267" s="415" t="s">
        <v>973</v>
      </c>
      <c r="E267" s="415">
        <v>2018</v>
      </c>
      <c r="F267" s="417"/>
      <c r="G267" s="417"/>
      <c r="H267" s="417"/>
      <c r="I267" s="417"/>
      <c r="J267" s="417">
        <v>1</v>
      </c>
      <c r="K267" s="417">
        <v>7</v>
      </c>
      <c r="L267" s="417"/>
      <c r="M267" s="417"/>
      <c r="N267" s="417"/>
      <c r="O267" s="417"/>
      <c r="P267" s="417">
        <v>11614</v>
      </c>
      <c r="Q267" s="416"/>
      <c r="R267" s="416"/>
      <c r="S267" s="416"/>
      <c r="T267" s="416"/>
      <c r="U267" s="416">
        <v>9834</v>
      </c>
      <c r="V267" s="416">
        <v>9347</v>
      </c>
    </row>
    <row r="268" spans="1:22" ht="15" x14ac:dyDescent="0.25">
      <c r="A268" s="370" t="str">
        <f t="shared" si="4"/>
        <v>4892014</v>
      </c>
      <c r="B268" s="411" t="s">
        <v>865</v>
      </c>
      <c r="C268" s="415">
        <v>489</v>
      </c>
      <c r="D268" s="415" t="s">
        <v>974</v>
      </c>
      <c r="E268" s="415">
        <v>2014</v>
      </c>
      <c r="F268" s="417"/>
      <c r="G268" s="417"/>
      <c r="H268" s="417"/>
      <c r="I268" s="417"/>
      <c r="J268" s="417"/>
      <c r="K268" s="417">
        <v>1</v>
      </c>
      <c r="L268" s="417"/>
      <c r="M268" s="417"/>
      <c r="N268" s="417"/>
      <c r="O268" s="417"/>
      <c r="P268" s="417"/>
      <c r="Q268" s="416"/>
      <c r="R268" s="416"/>
      <c r="S268" s="416"/>
      <c r="T268" s="416"/>
      <c r="U268" s="416"/>
      <c r="V268" s="416">
        <v>120</v>
      </c>
    </row>
    <row r="269" spans="1:22" ht="15" x14ac:dyDescent="0.25">
      <c r="A269" s="370" t="str">
        <f t="shared" si="4"/>
        <v>4892015</v>
      </c>
      <c r="B269" s="411" t="s">
        <v>865</v>
      </c>
      <c r="C269" s="415">
        <v>489</v>
      </c>
      <c r="D269" s="415" t="s">
        <v>974</v>
      </c>
      <c r="E269" s="415">
        <v>2015</v>
      </c>
      <c r="F269" s="417"/>
      <c r="G269" s="417"/>
      <c r="H269" s="417"/>
      <c r="I269" s="417"/>
      <c r="J269" s="417"/>
      <c r="K269" s="417">
        <v>1</v>
      </c>
      <c r="L269" s="417"/>
      <c r="M269" s="417"/>
      <c r="N269" s="417"/>
      <c r="O269" s="417"/>
      <c r="P269" s="417"/>
      <c r="Q269" s="416"/>
      <c r="R269" s="416"/>
      <c r="S269" s="416"/>
      <c r="T269" s="416"/>
      <c r="U269" s="416"/>
      <c r="V269" s="416">
        <v>120</v>
      </c>
    </row>
    <row r="270" spans="1:22" ht="15" x14ac:dyDescent="0.25">
      <c r="A270" s="370" t="str">
        <f t="shared" si="4"/>
        <v>4892016</v>
      </c>
      <c r="B270" s="411" t="s">
        <v>865</v>
      </c>
      <c r="C270" s="415">
        <v>489</v>
      </c>
      <c r="D270" s="415" t="s">
        <v>974</v>
      </c>
      <c r="E270" s="415">
        <v>2016</v>
      </c>
      <c r="F270" s="417"/>
      <c r="G270" s="417"/>
      <c r="H270" s="417"/>
      <c r="I270" s="417">
        <v>1</v>
      </c>
      <c r="J270" s="417"/>
      <c r="K270" s="417">
        <v>2</v>
      </c>
      <c r="L270" s="417"/>
      <c r="M270" s="417"/>
      <c r="N270" s="417"/>
      <c r="O270" s="417">
        <v>52179</v>
      </c>
      <c r="P270" s="417"/>
      <c r="Q270" s="416"/>
      <c r="R270" s="416"/>
      <c r="S270" s="416"/>
      <c r="T270" s="416">
        <v>36119</v>
      </c>
      <c r="U270" s="416"/>
      <c r="V270" s="416">
        <v>341</v>
      </c>
    </row>
    <row r="271" spans="1:22" ht="15" x14ac:dyDescent="0.25">
      <c r="A271" s="370" t="str">
        <f t="shared" si="4"/>
        <v>4892017</v>
      </c>
      <c r="B271" s="411" t="s">
        <v>865</v>
      </c>
      <c r="C271" s="415">
        <v>489</v>
      </c>
      <c r="D271" s="415" t="s">
        <v>974</v>
      </c>
      <c r="E271" s="415">
        <v>2017</v>
      </c>
      <c r="F271" s="417"/>
      <c r="G271" s="417"/>
      <c r="H271" s="417"/>
      <c r="I271" s="417"/>
      <c r="J271" s="417"/>
      <c r="K271" s="417">
        <v>2</v>
      </c>
      <c r="L271" s="417"/>
      <c r="M271" s="417"/>
      <c r="N271" s="417"/>
      <c r="O271" s="417"/>
      <c r="P271" s="417"/>
      <c r="Q271" s="416"/>
      <c r="R271" s="416"/>
      <c r="S271" s="416"/>
      <c r="T271" s="416"/>
      <c r="U271" s="416"/>
      <c r="V271" s="416">
        <v>363</v>
      </c>
    </row>
    <row r="272" spans="1:22" ht="15" x14ac:dyDescent="0.25">
      <c r="A272" s="370" t="str">
        <f t="shared" si="4"/>
        <v>5012014</v>
      </c>
      <c r="B272" s="411" t="s">
        <v>865</v>
      </c>
      <c r="C272" s="415">
        <v>501</v>
      </c>
      <c r="D272" s="415" t="s">
        <v>975</v>
      </c>
      <c r="E272" s="415">
        <v>2014</v>
      </c>
      <c r="F272" s="417"/>
      <c r="G272" s="417"/>
      <c r="H272" s="417"/>
      <c r="I272" s="417"/>
      <c r="J272" s="417"/>
      <c r="K272" s="417">
        <v>1</v>
      </c>
      <c r="L272" s="417"/>
      <c r="M272" s="417"/>
      <c r="N272" s="417"/>
      <c r="O272" s="417"/>
      <c r="P272" s="417"/>
      <c r="Q272" s="416"/>
      <c r="R272" s="416"/>
      <c r="S272" s="416"/>
      <c r="T272" s="416"/>
      <c r="U272" s="416"/>
      <c r="V272" s="416">
        <v>170</v>
      </c>
    </row>
    <row r="273" spans="1:22" ht="15" x14ac:dyDescent="0.25">
      <c r="A273" s="370" t="str">
        <f t="shared" si="4"/>
        <v>5012017</v>
      </c>
      <c r="B273" s="411" t="s">
        <v>865</v>
      </c>
      <c r="C273" s="415">
        <v>501</v>
      </c>
      <c r="D273" s="415" t="s">
        <v>975</v>
      </c>
      <c r="E273" s="415">
        <v>2017</v>
      </c>
      <c r="F273" s="417"/>
      <c r="G273" s="417"/>
      <c r="H273" s="417"/>
      <c r="I273" s="417">
        <v>1</v>
      </c>
      <c r="J273" s="417"/>
      <c r="K273" s="417">
        <v>1</v>
      </c>
      <c r="L273" s="417"/>
      <c r="M273" s="417"/>
      <c r="N273" s="417"/>
      <c r="O273" s="417">
        <v>31331</v>
      </c>
      <c r="P273" s="417"/>
      <c r="Q273" s="416"/>
      <c r="R273" s="416"/>
      <c r="S273" s="416"/>
      <c r="T273" s="416">
        <v>8945</v>
      </c>
      <c r="U273" s="416"/>
      <c r="V273" s="416">
        <v>149</v>
      </c>
    </row>
    <row r="274" spans="1:22" ht="15" x14ac:dyDescent="0.25">
      <c r="A274" s="370" t="str">
        <f t="shared" si="4"/>
        <v>5062014</v>
      </c>
      <c r="B274" s="411" t="s">
        <v>865</v>
      </c>
      <c r="C274" s="415">
        <v>506</v>
      </c>
      <c r="D274" s="415" t="s">
        <v>976</v>
      </c>
      <c r="E274" s="415">
        <v>2014</v>
      </c>
      <c r="F274" s="417"/>
      <c r="G274" s="417"/>
      <c r="H274" s="417"/>
      <c r="I274" s="417"/>
      <c r="J274" s="417"/>
      <c r="K274" s="417">
        <v>2</v>
      </c>
      <c r="L274" s="417"/>
      <c r="M274" s="417"/>
      <c r="N274" s="417"/>
      <c r="O274" s="417"/>
      <c r="P274" s="417"/>
      <c r="Q274" s="416"/>
      <c r="R274" s="416"/>
      <c r="S274" s="416"/>
      <c r="T274" s="416"/>
      <c r="U274" s="416"/>
      <c r="V274" s="416">
        <v>5300</v>
      </c>
    </row>
    <row r="275" spans="1:22" ht="15" x14ac:dyDescent="0.25">
      <c r="A275" s="370" t="str">
        <f t="shared" si="4"/>
        <v>5062015</v>
      </c>
      <c r="B275" s="411" t="s">
        <v>865</v>
      </c>
      <c r="C275" s="415">
        <v>506</v>
      </c>
      <c r="D275" s="415" t="s">
        <v>976</v>
      </c>
      <c r="E275" s="415">
        <v>2015</v>
      </c>
      <c r="F275" s="417"/>
      <c r="G275" s="417"/>
      <c r="H275" s="417">
        <v>1</v>
      </c>
      <c r="I275" s="417"/>
      <c r="J275" s="417">
        <v>1</v>
      </c>
      <c r="K275" s="417">
        <v>2</v>
      </c>
      <c r="L275" s="417"/>
      <c r="M275" s="417"/>
      <c r="N275" s="417">
        <v>135052</v>
      </c>
      <c r="O275" s="417"/>
      <c r="P275" s="417">
        <v>34361</v>
      </c>
      <c r="Q275" s="416"/>
      <c r="R275" s="416"/>
      <c r="S275" s="416">
        <v>309496</v>
      </c>
      <c r="T275" s="416"/>
      <c r="U275" s="416">
        <v>17943</v>
      </c>
      <c r="V275" s="416">
        <v>104426</v>
      </c>
    </row>
    <row r="276" spans="1:22" ht="15" x14ac:dyDescent="0.25">
      <c r="A276" s="370" t="str">
        <f t="shared" si="4"/>
        <v>5062017</v>
      </c>
      <c r="B276" s="411" t="s">
        <v>865</v>
      </c>
      <c r="C276" s="415">
        <v>506</v>
      </c>
      <c r="D276" s="415" t="s">
        <v>976</v>
      </c>
      <c r="E276" s="415">
        <v>2017</v>
      </c>
      <c r="F276" s="417"/>
      <c r="G276" s="417"/>
      <c r="H276" s="417"/>
      <c r="I276" s="417">
        <v>1</v>
      </c>
      <c r="J276" s="417">
        <v>2</v>
      </c>
      <c r="K276" s="417">
        <v>9</v>
      </c>
      <c r="L276" s="417"/>
      <c r="M276" s="417"/>
      <c r="N276" s="417"/>
      <c r="O276" s="417">
        <v>19364</v>
      </c>
      <c r="P276" s="417">
        <v>9180</v>
      </c>
      <c r="Q276" s="416"/>
      <c r="R276" s="416"/>
      <c r="S276" s="416"/>
      <c r="T276" s="416">
        <v>59068</v>
      </c>
      <c r="U276" s="416">
        <v>21059</v>
      </c>
      <c r="V276" s="416">
        <v>8893</v>
      </c>
    </row>
    <row r="277" spans="1:22" ht="15" x14ac:dyDescent="0.25">
      <c r="A277" s="370" t="str">
        <f t="shared" si="4"/>
        <v>5062018</v>
      </c>
      <c r="B277" s="411" t="s">
        <v>865</v>
      </c>
      <c r="C277" s="415">
        <v>506</v>
      </c>
      <c r="D277" s="415" t="s">
        <v>976</v>
      </c>
      <c r="E277" s="415">
        <v>2018</v>
      </c>
      <c r="F277" s="417"/>
      <c r="G277" s="417"/>
      <c r="H277" s="417"/>
      <c r="I277" s="417"/>
      <c r="J277" s="417"/>
      <c r="K277" s="417">
        <v>3</v>
      </c>
      <c r="L277" s="417"/>
      <c r="M277" s="417"/>
      <c r="N277" s="417"/>
      <c r="O277" s="417"/>
      <c r="P277" s="417"/>
      <c r="Q277" s="416"/>
      <c r="R277" s="416"/>
      <c r="S277" s="416"/>
      <c r="T277" s="416"/>
      <c r="U277" s="416"/>
      <c r="V277" s="416">
        <v>4078</v>
      </c>
    </row>
    <row r="278" spans="1:22" ht="15" x14ac:dyDescent="0.25">
      <c r="A278" s="370" t="str">
        <f t="shared" si="4"/>
        <v>5112014</v>
      </c>
      <c r="B278" s="411" t="s">
        <v>865</v>
      </c>
      <c r="C278" s="415">
        <v>511</v>
      </c>
      <c r="D278" s="415" t="s">
        <v>978</v>
      </c>
      <c r="E278" s="415">
        <v>2014</v>
      </c>
      <c r="F278" s="417"/>
      <c r="G278" s="417"/>
      <c r="H278" s="417">
        <v>1</v>
      </c>
      <c r="I278" s="417">
        <v>1</v>
      </c>
      <c r="J278" s="417">
        <v>4</v>
      </c>
      <c r="K278" s="417">
        <v>7</v>
      </c>
      <c r="L278" s="417"/>
      <c r="M278" s="417"/>
      <c r="N278" s="417">
        <v>241362</v>
      </c>
      <c r="O278" s="417">
        <v>5475</v>
      </c>
      <c r="P278" s="417">
        <v>11731</v>
      </c>
      <c r="Q278" s="416"/>
      <c r="R278" s="416"/>
      <c r="S278" s="416">
        <v>237863</v>
      </c>
      <c r="T278" s="416">
        <v>6597</v>
      </c>
      <c r="U278" s="416">
        <v>37819</v>
      </c>
      <c r="V278" s="416">
        <v>10518</v>
      </c>
    </row>
    <row r="279" spans="1:22" ht="15" x14ac:dyDescent="0.25">
      <c r="A279" s="370" t="str">
        <f t="shared" si="4"/>
        <v>5112015</v>
      </c>
      <c r="B279" s="411" t="s">
        <v>865</v>
      </c>
      <c r="C279" s="415">
        <v>511</v>
      </c>
      <c r="D279" s="415" t="s">
        <v>978</v>
      </c>
      <c r="E279" s="415">
        <v>2015</v>
      </c>
      <c r="F279" s="417"/>
      <c r="G279" s="417"/>
      <c r="H279" s="417">
        <v>1</v>
      </c>
      <c r="I279" s="417">
        <v>1</v>
      </c>
      <c r="J279" s="417">
        <v>3</v>
      </c>
      <c r="K279" s="417">
        <v>9</v>
      </c>
      <c r="L279" s="417"/>
      <c r="M279" s="417"/>
      <c r="N279" s="417">
        <v>170198</v>
      </c>
      <c r="O279" s="417">
        <v>14241</v>
      </c>
      <c r="P279" s="417">
        <v>2797</v>
      </c>
      <c r="Q279" s="416"/>
      <c r="R279" s="416"/>
      <c r="S279" s="416">
        <v>29946</v>
      </c>
      <c r="T279" s="416">
        <v>21465</v>
      </c>
      <c r="U279" s="416">
        <v>4335</v>
      </c>
      <c r="V279" s="416">
        <v>16419</v>
      </c>
    </row>
    <row r="280" spans="1:22" ht="15" x14ac:dyDescent="0.25">
      <c r="A280" s="370" t="str">
        <f t="shared" si="4"/>
        <v>5112016</v>
      </c>
      <c r="B280" s="411" t="s">
        <v>865</v>
      </c>
      <c r="C280" s="415">
        <v>511</v>
      </c>
      <c r="D280" s="415" t="s">
        <v>978</v>
      </c>
      <c r="E280" s="415">
        <v>2016</v>
      </c>
      <c r="F280" s="417"/>
      <c r="G280" s="417"/>
      <c r="H280" s="417"/>
      <c r="I280" s="417"/>
      <c r="J280" s="417">
        <v>2</v>
      </c>
      <c r="K280" s="417">
        <v>10</v>
      </c>
      <c r="L280" s="417"/>
      <c r="M280" s="417"/>
      <c r="N280" s="417"/>
      <c r="O280" s="417"/>
      <c r="P280" s="417">
        <v>476</v>
      </c>
      <c r="Q280" s="416"/>
      <c r="R280" s="416"/>
      <c r="S280" s="416"/>
      <c r="T280" s="416"/>
      <c r="U280" s="416">
        <v>2539</v>
      </c>
      <c r="V280" s="416">
        <v>19155</v>
      </c>
    </row>
    <row r="281" spans="1:22" ht="15" x14ac:dyDescent="0.25">
      <c r="A281" s="370" t="str">
        <f t="shared" si="4"/>
        <v>5112017</v>
      </c>
      <c r="B281" s="411" t="s">
        <v>865</v>
      </c>
      <c r="C281" s="415">
        <v>511</v>
      </c>
      <c r="D281" s="415" t="s">
        <v>978</v>
      </c>
      <c r="E281" s="415">
        <v>2017</v>
      </c>
      <c r="F281" s="417"/>
      <c r="G281" s="417"/>
      <c r="H281" s="417"/>
      <c r="I281" s="417">
        <v>2</v>
      </c>
      <c r="J281" s="417">
        <v>2</v>
      </c>
      <c r="K281" s="417">
        <v>8</v>
      </c>
      <c r="L281" s="417"/>
      <c r="M281" s="417"/>
      <c r="N281" s="417"/>
      <c r="O281" s="417">
        <v>64027</v>
      </c>
      <c r="P281" s="417">
        <v>12101</v>
      </c>
      <c r="Q281" s="416"/>
      <c r="R281" s="416"/>
      <c r="S281" s="416"/>
      <c r="T281" s="416">
        <v>116218</v>
      </c>
      <c r="U281" s="416">
        <v>8749</v>
      </c>
      <c r="V281" s="416">
        <v>8129</v>
      </c>
    </row>
    <row r="282" spans="1:22" ht="15" x14ac:dyDescent="0.25">
      <c r="A282" s="370" t="str">
        <f t="shared" si="4"/>
        <v>5112018</v>
      </c>
      <c r="B282" s="411" t="s">
        <v>865</v>
      </c>
      <c r="C282" s="415">
        <v>511</v>
      </c>
      <c r="D282" s="415" t="s">
        <v>978</v>
      </c>
      <c r="E282" s="415">
        <v>2018</v>
      </c>
      <c r="F282" s="417"/>
      <c r="G282" s="417"/>
      <c r="H282" s="417"/>
      <c r="I282" s="417"/>
      <c r="J282" s="417">
        <v>3</v>
      </c>
      <c r="K282" s="417">
        <v>6</v>
      </c>
      <c r="L282" s="417"/>
      <c r="M282" s="417"/>
      <c r="N282" s="417"/>
      <c r="O282" s="417"/>
      <c r="P282" s="417">
        <v>40948</v>
      </c>
      <c r="Q282" s="416"/>
      <c r="R282" s="416"/>
      <c r="S282" s="416"/>
      <c r="T282" s="416"/>
      <c r="U282" s="416">
        <v>135132</v>
      </c>
      <c r="V282" s="416">
        <v>48039</v>
      </c>
    </row>
    <row r="283" spans="1:22" ht="15" x14ac:dyDescent="0.25">
      <c r="A283" s="370" t="str">
        <f t="shared" si="4"/>
        <v>5362018</v>
      </c>
      <c r="B283" s="411" t="s">
        <v>865</v>
      </c>
      <c r="C283" s="415">
        <v>536</v>
      </c>
      <c r="D283" s="415" t="s">
        <v>980</v>
      </c>
      <c r="E283" s="415">
        <v>2018</v>
      </c>
      <c r="F283" s="417"/>
      <c r="G283" s="417"/>
      <c r="H283" s="417"/>
      <c r="I283" s="417"/>
      <c r="J283" s="417"/>
      <c r="K283" s="417">
        <v>1</v>
      </c>
      <c r="L283" s="417"/>
      <c r="M283" s="417"/>
      <c r="N283" s="417"/>
      <c r="O283" s="417"/>
      <c r="P283" s="417"/>
      <c r="Q283" s="416"/>
      <c r="R283" s="416"/>
      <c r="S283" s="416"/>
      <c r="T283" s="416"/>
      <c r="U283" s="416"/>
      <c r="V283" s="416">
        <v>8791</v>
      </c>
    </row>
    <row r="284" spans="1:22" ht="15" x14ac:dyDescent="0.25">
      <c r="A284" s="370" t="str">
        <f t="shared" si="4"/>
        <v>5442014</v>
      </c>
      <c r="B284" s="411" t="s">
        <v>865</v>
      </c>
      <c r="C284" s="415">
        <v>544</v>
      </c>
      <c r="D284" s="415" t="s">
        <v>981</v>
      </c>
      <c r="E284" s="415">
        <v>2014</v>
      </c>
      <c r="F284" s="417"/>
      <c r="G284" s="417"/>
      <c r="H284" s="417">
        <v>1</v>
      </c>
      <c r="I284" s="417">
        <v>6</v>
      </c>
      <c r="J284" s="417">
        <v>6</v>
      </c>
      <c r="K284" s="417">
        <v>25</v>
      </c>
      <c r="L284" s="417"/>
      <c r="M284" s="417"/>
      <c r="N284" s="417">
        <v>115157</v>
      </c>
      <c r="O284" s="417">
        <v>111267</v>
      </c>
      <c r="P284" s="417">
        <v>10145</v>
      </c>
      <c r="Q284" s="416"/>
      <c r="R284" s="416"/>
      <c r="S284" s="416">
        <v>43463</v>
      </c>
      <c r="T284" s="416">
        <v>96043</v>
      </c>
      <c r="U284" s="416">
        <v>37825</v>
      </c>
      <c r="V284" s="416">
        <v>28471</v>
      </c>
    </row>
    <row r="285" spans="1:22" ht="15" x14ac:dyDescent="0.25">
      <c r="A285" s="370" t="str">
        <f t="shared" si="4"/>
        <v>5442015</v>
      </c>
      <c r="B285" s="411" t="s">
        <v>865</v>
      </c>
      <c r="C285" s="415">
        <v>544</v>
      </c>
      <c r="D285" s="415" t="s">
        <v>981</v>
      </c>
      <c r="E285" s="415">
        <v>2015</v>
      </c>
      <c r="F285" s="417"/>
      <c r="G285" s="417"/>
      <c r="H285" s="417">
        <v>1</v>
      </c>
      <c r="I285" s="417">
        <v>4</v>
      </c>
      <c r="J285" s="417">
        <v>7</v>
      </c>
      <c r="K285" s="417">
        <v>37</v>
      </c>
      <c r="L285" s="417"/>
      <c r="M285" s="417"/>
      <c r="N285" s="417">
        <v>77220</v>
      </c>
      <c r="O285" s="417">
        <v>61096</v>
      </c>
      <c r="P285" s="417">
        <v>34017</v>
      </c>
      <c r="Q285" s="416"/>
      <c r="R285" s="416"/>
      <c r="S285" s="416">
        <v>26604</v>
      </c>
      <c r="T285" s="416">
        <v>61811</v>
      </c>
      <c r="U285" s="416">
        <v>35203</v>
      </c>
      <c r="V285" s="416">
        <v>33021</v>
      </c>
    </row>
    <row r="286" spans="1:22" ht="15" x14ac:dyDescent="0.25">
      <c r="A286" s="370" t="str">
        <f t="shared" si="4"/>
        <v>5442016</v>
      </c>
      <c r="B286" s="411" t="s">
        <v>865</v>
      </c>
      <c r="C286" s="415">
        <v>544</v>
      </c>
      <c r="D286" s="415" t="s">
        <v>981</v>
      </c>
      <c r="E286" s="415">
        <v>2016</v>
      </c>
      <c r="F286" s="417"/>
      <c r="G286" s="417"/>
      <c r="H286" s="417"/>
      <c r="I286" s="417">
        <v>2</v>
      </c>
      <c r="J286" s="417">
        <v>11</v>
      </c>
      <c r="K286" s="417">
        <v>29</v>
      </c>
      <c r="L286" s="417"/>
      <c r="M286" s="417"/>
      <c r="N286" s="417"/>
      <c r="O286" s="417">
        <v>17225</v>
      </c>
      <c r="P286" s="417">
        <v>15977</v>
      </c>
      <c r="Q286" s="416"/>
      <c r="R286" s="416"/>
      <c r="S286" s="416"/>
      <c r="T286" s="416">
        <v>8096</v>
      </c>
      <c r="U286" s="416">
        <v>38055</v>
      </c>
      <c r="V286" s="416">
        <v>18642</v>
      </c>
    </row>
    <row r="287" spans="1:22" ht="15" x14ac:dyDescent="0.25">
      <c r="A287" s="370" t="str">
        <f t="shared" si="4"/>
        <v>5442017</v>
      </c>
      <c r="B287" s="411" t="s">
        <v>865</v>
      </c>
      <c r="C287" s="415">
        <v>544</v>
      </c>
      <c r="D287" s="415" t="s">
        <v>981</v>
      </c>
      <c r="E287" s="415">
        <v>2017</v>
      </c>
      <c r="F287" s="417"/>
      <c r="G287" s="417"/>
      <c r="H287" s="417"/>
      <c r="I287" s="417">
        <v>5</v>
      </c>
      <c r="J287" s="417">
        <v>13</v>
      </c>
      <c r="K287" s="417">
        <v>25</v>
      </c>
      <c r="L287" s="417"/>
      <c r="M287" s="417"/>
      <c r="N287" s="417"/>
      <c r="O287" s="417">
        <v>36413</v>
      </c>
      <c r="P287" s="417">
        <v>126761</v>
      </c>
      <c r="Q287" s="416"/>
      <c r="R287" s="416"/>
      <c r="S287" s="416"/>
      <c r="T287" s="416">
        <v>55864</v>
      </c>
      <c r="U287" s="416">
        <v>194909</v>
      </c>
      <c r="V287" s="416">
        <v>24453</v>
      </c>
    </row>
    <row r="288" spans="1:22" ht="15" x14ac:dyDescent="0.25">
      <c r="A288" s="370" t="str">
        <f t="shared" si="4"/>
        <v>5442018</v>
      </c>
      <c r="B288" s="411" t="s">
        <v>865</v>
      </c>
      <c r="C288" s="415">
        <v>544</v>
      </c>
      <c r="D288" s="415" t="s">
        <v>981</v>
      </c>
      <c r="E288" s="415">
        <v>2018</v>
      </c>
      <c r="F288" s="417"/>
      <c r="G288" s="417"/>
      <c r="H288" s="417"/>
      <c r="I288" s="417">
        <v>3</v>
      </c>
      <c r="J288" s="417">
        <v>13</v>
      </c>
      <c r="K288" s="417">
        <v>34</v>
      </c>
      <c r="L288" s="417"/>
      <c r="M288" s="417"/>
      <c r="N288" s="417"/>
      <c r="O288" s="417">
        <v>17854</v>
      </c>
      <c r="P288" s="417">
        <v>107433</v>
      </c>
      <c r="Q288" s="416"/>
      <c r="R288" s="416"/>
      <c r="S288" s="416"/>
      <c r="T288" s="416">
        <v>6200</v>
      </c>
      <c r="U288" s="416">
        <v>111672</v>
      </c>
      <c r="V288" s="416">
        <v>20484</v>
      </c>
    </row>
    <row r="289" spans="1:22" ht="15" x14ac:dyDescent="0.25">
      <c r="A289" s="370" t="str">
        <f t="shared" si="4"/>
        <v>5512014</v>
      </c>
      <c r="B289" s="411" t="s">
        <v>865</v>
      </c>
      <c r="C289" s="415">
        <v>551</v>
      </c>
      <c r="D289" s="415" t="s">
        <v>982</v>
      </c>
      <c r="E289" s="415">
        <v>2014</v>
      </c>
      <c r="F289" s="417"/>
      <c r="G289" s="417"/>
      <c r="H289" s="417">
        <v>1</v>
      </c>
      <c r="I289" s="417">
        <v>4</v>
      </c>
      <c r="J289" s="417">
        <v>1</v>
      </c>
      <c r="K289" s="417">
        <v>19</v>
      </c>
      <c r="L289" s="417"/>
      <c r="M289" s="417"/>
      <c r="N289" s="417">
        <v>201080</v>
      </c>
      <c r="O289" s="417">
        <v>92493</v>
      </c>
      <c r="P289" s="417">
        <v>439</v>
      </c>
      <c r="Q289" s="416"/>
      <c r="R289" s="416"/>
      <c r="S289" s="416">
        <v>143197</v>
      </c>
      <c r="T289" s="416">
        <v>69755</v>
      </c>
      <c r="U289" s="416">
        <v>1035</v>
      </c>
      <c r="V289" s="416">
        <v>25943</v>
      </c>
    </row>
    <row r="290" spans="1:22" ht="15" x14ac:dyDescent="0.25">
      <c r="A290" s="370" t="str">
        <f t="shared" si="4"/>
        <v>5512015</v>
      </c>
      <c r="B290" s="411" t="s">
        <v>865</v>
      </c>
      <c r="C290" s="415">
        <v>551</v>
      </c>
      <c r="D290" s="415" t="s">
        <v>982</v>
      </c>
      <c r="E290" s="415">
        <v>2015</v>
      </c>
      <c r="F290" s="417"/>
      <c r="G290" s="417"/>
      <c r="H290" s="417"/>
      <c r="I290" s="417">
        <v>3</v>
      </c>
      <c r="J290" s="417">
        <v>1</v>
      </c>
      <c r="K290" s="417">
        <v>17</v>
      </c>
      <c r="L290" s="417"/>
      <c r="M290" s="417"/>
      <c r="N290" s="417"/>
      <c r="O290" s="417">
        <v>78340</v>
      </c>
      <c r="P290" s="417">
        <v>1359</v>
      </c>
      <c r="Q290" s="416"/>
      <c r="R290" s="416"/>
      <c r="S290" s="416"/>
      <c r="T290" s="416">
        <v>94356</v>
      </c>
      <c r="U290" s="416">
        <v>986</v>
      </c>
      <c r="V290" s="416">
        <v>61317</v>
      </c>
    </row>
    <row r="291" spans="1:22" ht="15" x14ac:dyDescent="0.25">
      <c r="A291" s="370" t="str">
        <f t="shared" si="4"/>
        <v>5512016</v>
      </c>
      <c r="B291" s="411" t="s">
        <v>865</v>
      </c>
      <c r="C291" s="415">
        <v>551</v>
      </c>
      <c r="D291" s="415" t="s">
        <v>982</v>
      </c>
      <c r="E291" s="415">
        <v>2016</v>
      </c>
      <c r="F291" s="417"/>
      <c r="G291" s="417"/>
      <c r="H291" s="417">
        <v>1</v>
      </c>
      <c r="I291" s="417">
        <v>5</v>
      </c>
      <c r="J291" s="417">
        <v>3</v>
      </c>
      <c r="K291" s="417">
        <v>21</v>
      </c>
      <c r="L291" s="417"/>
      <c r="M291" s="417"/>
      <c r="N291" s="417">
        <v>257960</v>
      </c>
      <c r="O291" s="417">
        <v>97448</v>
      </c>
      <c r="P291" s="417">
        <v>16085</v>
      </c>
      <c r="Q291" s="416"/>
      <c r="R291" s="416"/>
      <c r="S291" s="416">
        <v>38704</v>
      </c>
      <c r="T291" s="416">
        <v>41074</v>
      </c>
      <c r="U291" s="416">
        <v>16003</v>
      </c>
      <c r="V291" s="416">
        <v>24193</v>
      </c>
    </row>
    <row r="292" spans="1:22" ht="15" x14ac:dyDescent="0.25">
      <c r="A292" s="370" t="str">
        <f t="shared" si="4"/>
        <v>5512017</v>
      </c>
      <c r="B292" s="411" t="s">
        <v>865</v>
      </c>
      <c r="C292" s="415">
        <v>551</v>
      </c>
      <c r="D292" s="415" t="s">
        <v>982</v>
      </c>
      <c r="E292" s="415">
        <v>2017</v>
      </c>
      <c r="F292" s="417"/>
      <c r="G292" s="417"/>
      <c r="H292" s="417"/>
      <c r="I292" s="417">
        <v>3</v>
      </c>
      <c r="J292" s="417">
        <v>3</v>
      </c>
      <c r="K292" s="417">
        <v>15</v>
      </c>
      <c r="L292" s="417"/>
      <c r="M292" s="417"/>
      <c r="N292" s="417"/>
      <c r="O292" s="417">
        <v>52764</v>
      </c>
      <c r="P292" s="417">
        <v>23364</v>
      </c>
      <c r="Q292" s="416"/>
      <c r="R292" s="416"/>
      <c r="S292" s="416"/>
      <c r="T292" s="416">
        <v>59251</v>
      </c>
      <c r="U292" s="416">
        <v>36895</v>
      </c>
      <c r="V292" s="416">
        <v>12441</v>
      </c>
    </row>
    <row r="293" spans="1:22" ht="15" x14ac:dyDescent="0.25">
      <c r="A293" s="370" t="str">
        <f t="shared" si="4"/>
        <v>5512018</v>
      </c>
      <c r="B293" s="411" t="s">
        <v>865</v>
      </c>
      <c r="C293" s="415">
        <v>551</v>
      </c>
      <c r="D293" s="415" t="s">
        <v>982</v>
      </c>
      <c r="E293" s="415">
        <v>2018</v>
      </c>
      <c r="F293" s="417"/>
      <c r="G293" s="417"/>
      <c r="H293" s="417"/>
      <c r="I293" s="417">
        <v>2</v>
      </c>
      <c r="J293" s="417">
        <v>4</v>
      </c>
      <c r="K293" s="417">
        <v>16</v>
      </c>
      <c r="L293" s="417"/>
      <c r="M293" s="417"/>
      <c r="N293" s="417"/>
      <c r="O293" s="417">
        <v>61728</v>
      </c>
      <c r="P293" s="417">
        <v>13121</v>
      </c>
      <c r="Q293" s="416"/>
      <c r="R293" s="416"/>
      <c r="S293" s="416"/>
      <c r="T293" s="416">
        <v>42823</v>
      </c>
      <c r="U293" s="416">
        <v>12136</v>
      </c>
      <c r="V293" s="416">
        <v>18937</v>
      </c>
    </row>
    <row r="294" spans="1:22" ht="15" x14ac:dyDescent="0.25">
      <c r="A294" s="370" t="str">
        <f t="shared" si="4"/>
        <v>5532014</v>
      </c>
      <c r="B294" s="411" t="s">
        <v>865</v>
      </c>
      <c r="C294" s="415">
        <v>553</v>
      </c>
      <c r="D294" s="415" t="s">
        <v>983</v>
      </c>
      <c r="E294" s="415">
        <v>2014</v>
      </c>
      <c r="F294" s="417"/>
      <c r="G294" s="417"/>
      <c r="H294" s="417">
        <v>2</v>
      </c>
      <c r="I294" s="417"/>
      <c r="J294" s="417"/>
      <c r="K294" s="417"/>
      <c r="L294" s="417"/>
      <c r="M294" s="417"/>
      <c r="N294" s="417">
        <v>621207</v>
      </c>
      <c r="O294" s="417"/>
      <c r="P294" s="417"/>
      <c r="Q294" s="416"/>
      <c r="R294" s="416"/>
      <c r="S294" s="416">
        <v>409525</v>
      </c>
      <c r="T294" s="416"/>
      <c r="U294" s="416"/>
      <c r="V294" s="416"/>
    </row>
    <row r="295" spans="1:22" ht="15" x14ac:dyDescent="0.25">
      <c r="A295" s="370" t="str">
        <f t="shared" si="4"/>
        <v>5532016</v>
      </c>
      <c r="B295" s="411" t="s">
        <v>865</v>
      </c>
      <c r="C295" s="415">
        <v>553</v>
      </c>
      <c r="D295" s="415" t="s">
        <v>983</v>
      </c>
      <c r="E295" s="415">
        <v>2016</v>
      </c>
      <c r="F295" s="417"/>
      <c r="G295" s="417"/>
      <c r="H295" s="417"/>
      <c r="I295" s="417"/>
      <c r="J295" s="417"/>
      <c r="K295" s="417">
        <v>1</v>
      </c>
      <c r="L295" s="417"/>
      <c r="M295" s="417"/>
      <c r="N295" s="417"/>
      <c r="O295" s="417"/>
      <c r="P295" s="417"/>
      <c r="Q295" s="416"/>
      <c r="R295" s="416"/>
      <c r="S295" s="416"/>
      <c r="T295" s="416"/>
      <c r="U295" s="416"/>
      <c r="V295" s="416">
        <v>103</v>
      </c>
    </row>
    <row r="296" spans="1:22" ht="15" x14ac:dyDescent="0.25">
      <c r="A296" s="370" t="str">
        <f t="shared" si="4"/>
        <v>5532018</v>
      </c>
      <c r="B296" s="411" t="s">
        <v>865</v>
      </c>
      <c r="C296" s="415">
        <v>553</v>
      </c>
      <c r="D296" s="415" t="s">
        <v>983</v>
      </c>
      <c r="E296" s="415">
        <v>2018</v>
      </c>
      <c r="F296" s="417"/>
      <c r="G296" s="417"/>
      <c r="H296" s="417"/>
      <c r="I296" s="417"/>
      <c r="J296" s="417">
        <v>1</v>
      </c>
      <c r="K296" s="417"/>
      <c r="L296" s="417"/>
      <c r="M296" s="417"/>
      <c r="N296" s="417"/>
      <c r="O296" s="417"/>
      <c r="P296" s="417">
        <v>3262</v>
      </c>
      <c r="Q296" s="416"/>
      <c r="R296" s="416"/>
      <c r="S296" s="416"/>
      <c r="T296" s="416"/>
      <c r="U296" s="416">
        <v>7149</v>
      </c>
      <c r="V296" s="416"/>
    </row>
    <row r="297" spans="1:22" ht="15" x14ac:dyDescent="0.25">
      <c r="A297" s="370" t="str">
        <f t="shared" si="4"/>
        <v>5552014</v>
      </c>
      <c r="B297" s="411" t="s">
        <v>865</v>
      </c>
      <c r="C297" s="415">
        <v>555</v>
      </c>
      <c r="D297" s="415" t="s">
        <v>984</v>
      </c>
      <c r="E297" s="415">
        <v>2014</v>
      </c>
      <c r="F297" s="417"/>
      <c r="G297" s="417"/>
      <c r="H297" s="417"/>
      <c r="I297" s="417">
        <v>3</v>
      </c>
      <c r="J297" s="417">
        <v>5</v>
      </c>
      <c r="K297" s="417">
        <v>36</v>
      </c>
      <c r="L297" s="417"/>
      <c r="M297" s="417"/>
      <c r="N297" s="417"/>
      <c r="O297" s="417">
        <v>66315</v>
      </c>
      <c r="P297" s="417">
        <v>15992</v>
      </c>
      <c r="Q297" s="416"/>
      <c r="R297" s="416"/>
      <c r="S297" s="416"/>
      <c r="T297" s="416">
        <v>156030</v>
      </c>
      <c r="U297" s="416">
        <v>50101</v>
      </c>
      <c r="V297" s="416">
        <v>59950</v>
      </c>
    </row>
    <row r="298" spans="1:22" ht="15" x14ac:dyDescent="0.25">
      <c r="A298" s="370" t="str">
        <f t="shared" si="4"/>
        <v>5552015</v>
      </c>
      <c r="B298" s="411" t="s">
        <v>865</v>
      </c>
      <c r="C298" s="415">
        <v>555</v>
      </c>
      <c r="D298" s="415" t="s">
        <v>984</v>
      </c>
      <c r="E298" s="415">
        <v>2015</v>
      </c>
      <c r="F298" s="417"/>
      <c r="G298" s="417"/>
      <c r="H298" s="417"/>
      <c r="I298" s="417">
        <v>3</v>
      </c>
      <c r="J298" s="417">
        <v>4</v>
      </c>
      <c r="K298" s="417">
        <v>43</v>
      </c>
      <c r="L298" s="417"/>
      <c r="M298" s="417"/>
      <c r="N298" s="417"/>
      <c r="O298" s="417">
        <v>22778</v>
      </c>
      <c r="P298" s="417">
        <v>15514</v>
      </c>
      <c r="Q298" s="416"/>
      <c r="R298" s="416"/>
      <c r="S298" s="416"/>
      <c r="T298" s="416">
        <v>94707</v>
      </c>
      <c r="U298" s="416">
        <v>36734</v>
      </c>
      <c r="V298" s="416">
        <v>56293</v>
      </c>
    </row>
    <row r="299" spans="1:22" ht="15" x14ac:dyDescent="0.25">
      <c r="A299" s="370" t="str">
        <f t="shared" si="4"/>
        <v>5552016</v>
      </c>
      <c r="B299" s="411" t="s">
        <v>865</v>
      </c>
      <c r="C299" s="415">
        <v>555</v>
      </c>
      <c r="D299" s="415" t="s">
        <v>984</v>
      </c>
      <c r="E299" s="415">
        <v>2016</v>
      </c>
      <c r="F299" s="417"/>
      <c r="G299" s="417"/>
      <c r="H299" s="417"/>
      <c r="I299" s="417">
        <v>2</v>
      </c>
      <c r="J299" s="417">
        <v>5</v>
      </c>
      <c r="K299" s="417">
        <v>42</v>
      </c>
      <c r="L299" s="417"/>
      <c r="M299" s="417"/>
      <c r="N299" s="417"/>
      <c r="O299" s="417">
        <v>93081</v>
      </c>
      <c r="P299" s="417">
        <v>17526</v>
      </c>
      <c r="Q299" s="416"/>
      <c r="R299" s="416"/>
      <c r="S299" s="416"/>
      <c r="T299" s="416">
        <v>200580</v>
      </c>
      <c r="U299" s="416">
        <v>60820</v>
      </c>
      <c r="V299" s="416">
        <v>44239</v>
      </c>
    </row>
    <row r="300" spans="1:22" ht="15" x14ac:dyDescent="0.25">
      <c r="A300" s="370" t="str">
        <f t="shared" si="4"/>
        <v>5552017</v>
      </c>
      <c r="B300" s="411" t="s">
        <v>865</v>
      </c>
      <c r="C300" s="415">
        <v>555</v>
      </c>
      <c r="D300" s="415" t="s">
        <v>984</v>
      </c>
      <c r="E300" s="415">
        <v>2017</v>
      </c>
      <c r="F300" s="417"/>
      <c r="G300" s="417"/>
      <c r="H300" s="417"/>
      <c r="I300" s="417">
        <v>3</v>
      </c>
      <c r="J300" s="417">
        <v>2</v>
      </c>
      <c r="K300" s="417">
        <v>19</v>
      </c>
      <c r="L300" s="417"/>
      <c r="M300" s="417"/>
      <c r="N300" s="417"/>
      <c r="O300" s="417">
        <v>130882</v>
      </c>
      <c r="P300" s="417">
        <v>16866</v>
      </c>
      <c r="Q300" s="416"/>
      <c r="R300" s="416"/>
      <c r="S300" s="416"/>
      <c r="T300" s="416">
        <v>192542</v>
      </c>
      <c r="U300" s="416">
        <v>27703</v>
      </c>
      <c r="V300" s="416">
        <v>27066</v>
      </c>
    </row>
    <row r="301" spans="1:22" ht="15" x14ac:dyDescent="0.25">
      <c r="A301" s="370" t="str">
        <f t="shared" si="4"/>
        <v>5552018</v>
      </c>
      <c r="B301" s="411" t="s">
        <v>865</v>
      </c>
      <c r="C301" s="415">
        <v>555</v>
      </c>
      <c r="D301" s="415" t="s">
        <v>984</v>
      </c>
      <c r="E301" s="415">
        <v>2018</v>
      </c>
      <c r="F301" s="417"/>
      <c r="G301" s="417"/>
      <c r="H301" s="417"/>
      <c r="I301" s="417">
        <v>7</v>
      </c>
      <c r="J301" s="417">
        <v>4</v>
      </c>
      <c r="K301" s="417">
        <v>9</v>
      </c>
      <c r="L301" s="417"/>
      <c r="M301" s="417"/>
      <c r="N301" s="417"/>
      <c r="O301" s="417">
        <v>174664</v>
      </c>
      <c r="P301" s="417">
        <v>22908</v>
      </c>
      <c r="Q301" s="416"/>
      <c r="R301" s="416"/>
      <c r="S301" s="416"/>
      <c r="T301" s="416">
        <v>290138</v>
      </c>
      <c r="U301" s="416">
        <v>19984</v>
      </c>
      <c r="V301" s="416">
        <v>17509</v>
      </c>
    </row>
    <row r="302" spans="1:22" ht="15" x14ac:dyDescent="0.25">
      <c r="A302" s="370" t="str">
        <f t="shared" si="4"/>
        <v>5632014</v>
      </c>
      <c r="B302" s="411" t="s">
        <v>865</v>
      </c>
      <c r="C302" s="415">
        <v>563</v>
      </c>
      <c r="D302" s="415" t="s">
        <v>985</v>
      </c>
      <c r="E302" s="415">
        <v>2014</v>
      </c>
      <c r="F302" s="417"/>
      <c r="G302" s="417"/>
      <c r="H302" s="417"/>
      <c r="I302" s="417">
        <v>1</v>
      </c>
      <c r="J302" s="417"/>
      <c r="K302" s="417">
        <v>2</v>
      </c>
      <c r="L302" s="417"/>
      <c r="M302" s="417"/>
      <c r="N302" s="417"/>
      <c r="O302" s="417">
        <v>17321</v>
      </c>
      <c r="P302" s="417"/>
      <c r="Q302" s="416"/>
      <c r="R302" s="416"/>
      <c r="S302" s="416"/>
      <c r="T302" s="416">
        <v>3123</v>
      </c>
      <c r="U302" s="416"/>
      <c r="V302" s="416">
        <v>2043</v>
      </c>
    </row>
    <row r="303" spans="1:22" ht="15" x14ac:dyDescent="0.25">
      <c r="A303" s="370" t="str">
        <f t="shared" si="4"/>
        <v>5632015</v>
      </c>
      <c r="B303" s="411" t="s">
        <v>865</v>
      </c>
      <c r="C303" s="415">
        <v>563</v>
      </c>
      <c r="D303" s="415" t="s">
        <v>985</v>
      </c>
      <c r="E303" s="415">
        <v>2015</v>
      </c>
      <c r="F303" s="417"/>
      <c r="G303" s="417"/>
      <c r="H303" s="417"/>
      <c r="I303" s="417"/>
      <c r="J303" s="417"/>
      <c r="K303" s="417">
        <v>2</v>
      </c>
      <c r="L303" s="417"/>
      <c r="M303" s="417"/>
      <c r="N303" s="417"/>
      <c r="O303" s="417"/>
      <c r="P303" s="417"/>
      <c r="Q303" s="416"/>
      <c r="R303" s="416"/>
      <c r="S303" s="416"/>
      <c r="T303" s="416"/>
      <c r="U303" s="416"/>
      <c r="V303" s="416">
        <v>1923</v>
      </c>
    </row>
    <row r="304" spans="1:22" ht="15" x14ac:dyDescent="0.25">
      <c r="A304" s="370" t="str">
        <f t="shared" si="4"/>
        <v>5632016</v>
      </c>
      <c r="B304" s="411" t="s">
        <v>865</v>
      </c>
      <c r="C304" s="415">
        <v>563</v>
      </c>
      <c r="D304" s="415" t="s">
        <v>985</v>
      </c>
      <c r="E304" s="415">
        <v>2016</v>
      </c>
      <c r="F304" s="417"/>
      <c r="G304" s="417"/>
      <c r="H304" s="417"/>
      <c r="I304" s="417">
        <v>2</v>
      </c>
      <c r="J304" s="417"/>
      <c r="K304" s="417">
        <v>3</v>
      </c>
      <c r="L304" s="417"/>
      <c r="M304" s="417"/>
      <c r="N304" s="417"/>
      <c r="O304" s="417">
        <v>100112</v>
      </c>
      <c r="P304" s="417"/>
      <c r="Q304" s="416"/>
      <c r="R304" s="416"/>
      <c r="S304" s="416"/>
      <c r="T304" s="416">
        <v>63432</v>
      </c>
      <c r="U304" s="416"/>
      <c r="V304" s="416">
        <v>2863</v>
      </c>
    </row>
    <row r="305" spans="1:22" ht="15" x14ac:dyDescent="0.25">
      <c r="A305" s="370" t="str">
        <f t="shared" si="4"/>
        <v>5632017</v>
      </c>
      <c r="B305" s="411" t="s">
        <v>865</v>
      </c>
      <c r="C305" s="415">
        <v>563</v>
      </c>
      <c r="D305" s="415" t="s">
        <v>985</v>
      </c>
      <c r="E305" s="415">
        <v>2017</v>
      </c>
      <c r="F305" s="417"/>
      <c r="G305" s="417"/>
      <c r="H305" s="417"/>
      <c r="I305" s="417"/>
      <c r="J305" s="417">
        <v>1</v>
      </c>
      <c r="K305" s="417">
        <v>4</v>
      </c>
      <c r="L305" s="417"/>
      <c r="M305" s="417"/>
      <c r="N305" s="417"/>
      <c r="O305" s="417"/>
      <c r="P305" s="417">
        <v>2061</v>
      </c>
      <c r="Q305" s="416"/>
      <c r="R305" s="416"/>
      <c r="S305" s="416"/>
      <c r="T305" s="416"/>
      <c r="U305" s="416">
        <v>554</v>
      </c>
      <c r="V305" s="416">
        <v>4035</v>
      </c>
    </row>
    <row r="306" spans="1:22" ht="15" x14ac:dyDescent="0.25">
      <c r="A306" s="370" t="str">
        <f t="shared" si="4"/>
        <v>5632018</v>
      </c>
      <c r="B306" s="411" t="s">
        <v>865</v>
      </c>
      <c r="C306" s="415">
        <v>563</v>
      </c>
      <c r="D306" s="415" t="s">
        <v>985</v>
      </c>
      <c r="E306" s="415">
        <v>2018</v>
      </c>
      <c r="F306" s="417"/>
      <c r="G306" s="417"/>
      <c r="H306" s="417"/>
      <c r="I306" s="417">
        <v>1</v>
      </c>
      <c r="J306" s="417">
        <v>1</v>
      </c>
      <c r="K306" s="417">
        <v>1</v>
      </c>
      <c r="L306" s="417"/>
      <c r="M306" s="417"/>
      <c r="N306" s="417"/>
      <c r="O306" s="417">
        <v>19343</v>
      </c>
      <c r="P306" s="417">
        <v>8564</v>
      </c>
      <c r="Q306" s="416"/>
      <c r="R306" s="416"/>
      <c r="S306" s="416"/>
      <c r="T306" s="416">
        <v>10617</v>
      </c>
      <c r="U306" s="416">
        <v>4373</v>
      </c>
      <c r="V306" s="416">
        <v>568</v>
      </c>
    </row>
    <row r="307" spans="1:22" ht="15" x14ac:dyDescent="0.25">
      <c r="A307" s="370" t="str">
        <f t="shared" si="4"/>
        <v>5712014</v>
      </c>
      <c r="B307" s="411" t="s">
        <v>865</v>
      </c>
      <c r="C307" s="415">
        <v>571</v>
      </c>
      <c r="D307" s="415" t="s">
        <v>986</v>
      </c>
      <c r="E307" s="415">
        <v>2014</v>
      </c>
      <c r="F307" s="417"/>
      <c r="G307" s="417"/>
      <c r="H307" s="417">
        <v>1</v>
      </c>
      <c r="I307" s="417">
        <v>1</v>
      </c>
      <c r="J307" s="417"/>
      <c r="K307" s="417">
        <v>1</v>
      </c>
      <c r="L307" s="417"/>
      <c r="M307" s="417"/>
      <c r="N307" s="417">
        <v>113888</v>
      </c>
      <c r="O307" s="417">
        <v>32113</v>
      </c>
      <c r="P307" s="417"/>
      <c r="Q307" s="416"/>
      <c r="R307" s="416"/>
      <c r="S307" s="416">
        <v>1533</v>
      </c>
      <c r="T307" s="416">
        <v>5475</v>
      </c>
      <c r="U307" s="416"/>
      <c r="V307" s="416">
        <v>67098</v>
      </c>
    </row>
    <row r="308" spans="1:22" ht="15" x14ac:dyDescent="0.25">
      <c r="A308" s="370" t="str">
        <f t="shared" si="4"/>
        <v>5712015</v>
      </c>
      <c r="B308" s="411" t="s">
        <v>865</v>
      </c>
      <c r="C308" s="415">
        <v>571</v>
      </c>
      <c r="D308" s="415" t="s">
        <v>986</v>
      </c>
      <c r="E308" s="415">
        <v>2015</v>
      </c>
      <c r="F308" s="417"/>
      <c r="G308" s="417"/>
      <c r="H308" s="417">
        <v>1</v>
      </c>
      <c r="I308" s="417"/>
      <c r="J308" s="417">
        <v>2</v>
      </c>
      <c r="K308" s="417">
        <v>6</v>
      </c>
      <c r="L308" s="417"/>
      <c r="M308" s="417"/>
      <c r="N308" s="417">
        <v>148257</v>
      </c>
      <c r="O308" s="417"/>
      <c r="P308" s="417">
        <v>23788</v>
      </c>
      <c r="Q308" s="416"/>
      <c r="R308" s="416"/>
      <c r="S308" s="416">
        <v>608109</v>
      </c>
      <c r="T308" s="416"/>
      <c r="U308" s="416">
        <v>45331</v>
      </c>
      <c r="V308" s="416">
        <v>2758</v>
      </c>
    </row>
    <row r="309" spans="1:22" ht="15" x14ac:dyDescent="0.25">
      <c r="A309" s="370" t="str">
        <f t="shared" si="4"/>
        <v>5712016</v>
      </c>
      <c r="B309" s="411" t="s">
        <v>865</v>
      </c>
      <c r="C309" s="415">
        <v>571</v>
      </c>
      <c r="D309" s="415" t="s">
        <v>986</v>
      </c>
      <c r="E309" s="415">
        <v>2016</v>
      </c>
      <c r="F309" s="417"/>
      <c r="G309" s="417"/>
      <c r="H309" s="417"/>
      <c r="I309" s="417">
        <v>1</v>
      </c>
      <c r="J309" s="417">
        <v>1</v>
      </c>
      <c r="K309" s="417">
        <v>1</v>
      </c>
      <c r="L309" s="417"/>
      <c r="M309" s="417"/>
      <c r="N309" s="417"/>
      <c r="O309" s="417">
        <v>37549</v>
      </c>
      <c r="P309" s="417">
        <v>10000</v>
      </c>
      <c r="Q309" s="416"/>
      <c r="R309" s="416"/>
      <c r="S309" s="416"/>
      <c r="T309" s="416">
        <v>10356</v>
      </c>
      <c r="U309" s="416">
        <v>6376</v>
      </c>
      <c r="V309" s="416">
        <v>3191</v>
      </c>
    </row>
    <row r="310" spans="1:22" ht="15" x14ac:dyDescent="0.25">
      <c r="A310" s="370" t="str">
        <f t="shared" si="4"/>
        <v>5712017</v>
      </c>
      <c r="B310" s="411" t="s">
        <v>865</v>
      </c>
      <c r="C310" s="415">
        <v>571</v>
      </c>
      <c r="D310" s="415" t="s">
        <v>986</v>
      </c>
      <c r="E310" s="415">
        <v>2017</v>
      </c>
      <c r="F310" s="417"/>
      <c r="G310" s="417"/>
      <c r="H310" s="417"/>
      <c r="I310" s="417"/>
      <c r="J310" s="417">
        <v>3</v>
      </c>
      <c r="K310" s="417">
        <v>3</v>
      </c>
      <c r="L310" s="417"/>
      <c r="M310" s="417"/>
      <c r="N310" s="417"/>
      <c r="O310" s="417"/>
      <c r="P310" s="417">
        <v>16870</v>
      </c>
      <c r="Q310" s="416"/>
      <c r="R310" s="416"/>
      <c r="S310" s="416"/>
      <c r="T310" s="416"/>
      <c r="U310" s="416">
        <v>32591</v>
      </c>
      <c r="V310" s="416">
        <v>3780</v>
      </c>
    </row>
    <row r="311" spans="1:22" ht="15" x14ac:dyDescent="0.25">
      <c r="A311" s="370" t="str">
        <f t="shared" si="4"/>
        <v>5712018</v>
      </c>
      <c r="B311" s="411" t="s">
        <v>865</v>
      </c>
      <c r="C311" s="415">
        <v>571</v>
      </c>
      <c r="D311" s="415" t="s">
        <v>986</v>
      </c>
      <c r="E311" s="415">
        <v>2018</v>
      </c>
      <c r="F311" s="417"/>
      <c r="G311" s="417"/>
      <c r="H311" s="417"/>
      <c r="I311" s="417">
        <v>1</v>
      </c>
      <c r="J311" s="417">
        <v>1</v>
      </c>
      <c r="K311" s="417">
        <v>9</v>
      </c>
      <c r="L311" s="417"/>
      <c r="M311" s="417"/>
      <c r="N311" s="417"/>
      <c r="O311" s="417">
        <v>30967</v>
      </c>
      <c r="P311" s="417">
        <v>714</v>
      </c>
      <c r="Q311" s="416"/>
      <c r="R311" s="416"/>
      <c r="S311" s="416"/>
      <c r="T311" s="416">
        <v>26065</v>
      </c>
      <c r="U311" s="416">
        <v>511</v>
      </c>
      <c r="V311" s="416">
        <v>11304</v>
      </c>
    </row>
    <row r="312" spans="1:22" ht="15" x14ac:dyDescent="0.25">
      <c r="A312" s="370" t="str">
        <f t="shared" si="4"/>
        <v>5732014</v>
      </c>
      <c r="B312" s="411" t="s">
        <v>865</v>
      </c>
      <c r="C312" s="415">
        <v>573</v>
      </c>
      <c r="D312" s="415" t="s">
        <v>987</v>
      </c>
      <c r="E312" s="415">
        <v>2014</v>
      </c>
      <c r="F312" s="417"/>
      <c r="G312" s="417"/>
      <c r="H312" s="417"/>
      <c r="I312" s="417"/>
      <c r="J312" s="417"/>
      <c r="K312" s="417">
        <v>3</v>
      </c>
      <c r="L312" s="417"/>
      <c r="M312" s="417"/>
      <c r="N312" s="417"/>
      <c r="O312" s="417"/>
      <c r="P312" s="417"/>
      <c r="Q312" s="416"/>
      <c r="R312" s="416"/>
      <c r="S312" s="416"/>
      <c r="T312" s="416"/>
      <c r="U312" s="416"/>
      <c r="V312" s="416">
        <v>5666</v>
      </c>
    </row>
    <row r="313" spans="1:22" ht="15" x14ac:dyDescent="0.25">
      <c r="A313" s="370" t="str">
        <f t="shared" si="4"/>
        <v>5732015</v>
      </c>
      <c r="B313" s="411" t="s">
        <v>865</v>
      </c>
      <c r="C313" s="415">
        <v>573</v>
      </c>
      <c r="D313" s="415" t="s">
        <v>987</v>
      </c>
      <c r="E313" s="415">
        <v>2015</v>
      </c>
      <c r="F313" s="417"/>
      <c r="G313" s="417"/>
      <c r="H313" s="417"/>
      <c r="I313" s="417">
        <v>1</v>
      </c>
      <c r="J313" s="417"/>
      <c r="K313" s="417">
        <v>3</v>
      </c>
      <c r="L313" s="417"/>
      <c r="M313" s="417"/>
      <c r="N313" s="417"/>
      <c r="O313" s="417">
        <v>28933</v>
      </c>
      <c r="P313" s="417"/>
      <c r="Q313" s="416"/>
      <c r="R313" s="416"/>
      <c r="S313" s="416"/>
      <c r="T313" s="416">
        <v>13898</v>
      </c>
      <c r="U313" s="416"/>
      <c r="V313" s="416">
        <v>964</v>
      </c>
    </row>
    <row r="314" spans="1:22" ht="15" x14ac:dyDescent="0.25">
      <c r="A314" s="370" t="str">
        <f t="shared" si="4"/>
        <v>5732016</v>
      </c>
      <c r="B314" s="411" t="s">
        <v>865</v>
      </c>
      <c r="C314" s="415">
        <v>573</v>
      </c>
      <c r="D314" s="415" t="s">
        <v>987</v>
      </c>
      <c r="E314" s="415">
        <v>2016</v>
      </c>
      <c r="F314" s="417"/>
      <c r="G314" s="417"/>
      <c r="H314" s="417"/>
      <c r="I314" s="417"/>
      <c r="J314" s="417"/>
      <c r="K314" s="417">
        <v>3</v>
      </c>
      <c r="L314" s="417"/>
      <c r="M314" s="417"/>
      <c r="N314" s="417"/>
      <c r="O314" s="417"/>
      <c r="P314" s="417"/>
      <c r="Q314" s="416"/>
      <c r="R314" s="416"/>
      <c r="S314" s="416"/>
      <c r="T314" s="416"/>
      <c r="U314" s="416"/>
      <c r="V314" s="416">
        <v>8908</v>
      </c>
    </row>
    <row r="315" spans="1:22" ht="15" x14ac:dyDescent="0.25">
      <c r="A315" s="370" t="str">
        <f t="shared" si="4"/>
        <v>5732018</v>
      </c>
      <c r="B315" s="411" t="s">
        <v>865</v>
      </c>
      <c r="C315" s="415">
        <v>573</v>
      </c>
      <c r="D315" s="415" t="s">
        <v>987</v>
      </c>
      <c r="E315" s="415">
        <v>2018</v>
      </c>
      <c r="F315" s="417"/>
      <c r="G315" s="417"/>
      <c r="H315" s="417"/>
      <c r="I315" s="417"/>
      <c r="J315" s="417">
        <v>1</v>
      </c>
      <c r="K315" s="417"/>
      <c r="L315" s="417"/>
      <c r="M315" s="417"/>
      <c r="N315" s="417"/>
      <c r="O315" s="417"/>
      <c r="P315" s="417">
        <v>408</v>
      </c>
      <c r="Q315" s="416"/>
      <c r="R315" s="416"/>
      <c r="S315" s="416"/>
      <c r="T315" s="416"/>
      <c r="U315" s="416">
        <v>8617</v>
      </c>
      <c r="V315" s="416"/>
    </row>
    <row r="316" spans="1:22" ht="15" x14ac:dyDescent="0.25">
      <c r="A316" s="370" t="str">
        <f t="shared" si="4"/>
        <v>5812014</v>
      </c>
      <c r="B316" s="411" t="s">
        <v>865</v>
      </c>
      <c r="C316" s="415">
        <v>581</v>
      </c>
      <c r="D316" s="415" t="s">
        <v>988</v>
      </c>
      <c r="E316" s="415">
        <v>2014</v>
      </c>
      <c r="F316" s="417"/>
      <c r="G316" s="417"/>
      <c r="H316" s="417">
        <v>1</v>
      </c>
      <c r="I316" s="417">
        <v>3</v>
      </c>
      <c r="J316" s="417">
        <v>2</v>
      </c>
      <c r="K316" s="417">
        <v>13</v>
      </c>
      <c r="L316" s="417"/>
      <c r="M316" s="417"/>
      <c r="N316" s="417">
        <v>720745</v>
      </c>
      <c r="O316" s="417">
        <v>96830</v>
      </c>
      <c r="P316" s="417">
        <v>7571</v>
      </c>
      <c r="Q316" s="416"/>
      <c r="R316" s="416"/>
      <c r="S316" s="416">
        <v>1582230</v>
      </c>
      <c r="T316" s="416">
        <v>146557</v>
      </c>
      <c r="U316" s="416">
        <v>15994</v>
      </c>
      <c r="V316" s="416">
        <v>36874</v>
      </c>
    </row>
    <row r="317" spans="1:22" ht="15" x14ac:dyDescent="0.25">
      <c r="A317" s="370" t="str">
        <f t="shared" si="4"/>
        <v>5812015</v>
      </c>
      <c r="B317" s="411" t="s">
        <v>865</v>
      </c>
      <c r="C317" s="415">
        <v>581</v>
      </c>
      <c r="D317" s="415" t="s">
        <v>988</v>
      </c>
      <c r="E317" s="415">
        <v>2015</v>
      </c>
      <c r="F317" s="417"/>
      <c r="G317" s="417"/>
      <c r="H317" s="417"/>
      <c r="I317" s="417">
        <v>5</v>
      </c>
      <c r="J317" s="417">
        <v>1</v>
      </c>
      <c r="K317" s="417">
        <v>13</v>
      </c>
      <c r="L317" s="417"/>
      <c r="M317" s="417"/>
      <c r="N317" s="417"/>
      <c r="O317" s="417">
        <v>72757</v>
      </c>
      <c r="P317" s="417">
        <v>3204</v>
      </c>
      <c r="Q317" s="416"/>
      <c r="R317" s="416"/>
      <c r="S317" s="416"/>
      <c r="T317" s="416">
        <v>55811</v>
      </c>
      <c r="U317" s="416">
        <v>7202</v>
      </c>
      <c r="V317" s="416">
        <v>56463</v>
      </c>
    </row>
    <row r="318" spans="1:22" ht="15" x14ac:dyDescent="0.25">
      <c r="A318" s="370" t="str">
        <f t="shared" si="4"/>
        <v>5812016</v>
      </c>
      <c r="B318" s="411" t="s">
        <v>865</v>
      </c>
      <c r="C318" s="415">
        <v>581</v>
      </c>
      <c r="D318" s="415" t="s">
        <v>988</v>
      </c>
      <c r="E318" s="415">
        <v>2016</v>
      </c>
      <c r="F318" s="417"/>
      <c r="G318" s="417"/>
      <c r="H318" s="417">
        <v>1</v>
      </c>
      <c r="I318" s="417">
        <v>5</v>
      </c>
      <c r="J318" s="417">
        <v>3</v>
      </c>
      <c r="K318" s="417">
        <v>9</v>
      </c>
      <c r="L318" s="417"/>
      <c r="M318" s="417"/>
      <c r="N318" s="417">
        <v>125250</v>
      </c>
      <c r="O318" s="417">
        <v>77646</v>
      </c>
      <c r="P318" s="417">
        <v>9438</v>
      </c>
      <c r="Q318" s="416"/>
      <c r="R318" s="416"/>
      <c r="S318" s="416">
        <v>94204</v>
      </c>
      <c r="T318" s="416">
        <v>56262</v>
      </c>
      <c r="U318" s="416">
        <v>10474</v>
      </c>
      <c r="V318" s="416">
        <v>4750</v>
      </c>
    </row>
    <row r="319" spans="1:22" ht="15" x14ac:dyDescent="0.25">
      <c r="A319" s="370" t="str">
        <f t="shared" si="4"/>
        <v>5812017</v>
      </c>
      <c r="B319" s="411" t="s">
        <v>865</v>
      </c>
      <c r="C319" s="415">
        <v>581</v>
      </c>
      <c r="D319" s="415" t="s">
        <v>988</v>
      </c>
      <c r="E319" s="415">
        <v>2017</v>
      </c>
      <c r="F319" s="417"/>
      <c r="G319" s="417"/>
      <c r="H319" s="417">
        <v>3</v>
      </c>
      <c r="I319" s="417">
        <v>1</v>
      </c>
      <c r="J319" s="417">
        <v>4</v>
      </c>
      <c r="K319" s="417">
        <v>10</v>
      </c>
      <c r="L319" s="417"/>
      <c r="M319" s="417"/>
      <c r="N319" s="417">
        <v>606871</v>
      </c>
      <c r="O319" s="417">
        <v>12268</v>
      </c>
      <c r="P319" s="417">
        <v>28023</v>
      </c>
      <c r="Q319" s="416"/>
      <c r="R319" s="416"/>
      <c r="S319" s="416">
        <v>1019495</v>
      </c>
      <c r="T319" s="416">
        <v>17613</v>
      </c>
      <c r="U319" s="416">
        <v>21513</v>
      </c>
      <c r="V319" s="416">
        <v>3907</v>
      </c>
    </row>
    <row r="320" spans="1:22" ht="15" x14ac:dyDescent="0.25">
      <c r="A320" s="370" t="str">
        <f t="shared" si="4"/>
        <v>5812018</v>
      </c>
      <c r="B320" s="411" t="s">
        <v>865</v>
      </c>
      <c r="C320" s="415">
        <v>581</v>
      </c>
      <c r="D320" s="415" t="s">
        <v>988</v>
      </c>
      <c r="E320" s="415">
        <v>2018</v>
      </c>
      <c r="F320" s="417"/>
      <c r="G320" s="417"/>
      <c r="H320" s="417">
        <v>2</v>
      </c>
      <c r="I320" s="417"/>
      <c r="J320" s="417">
        <v>1</v>
      </c>
      <c r="K320" s="417">
        <v>5</v>
      </c>
      <c r="L320" s="417"/>
      <c r="M320" s="417"/>
      <c r="N320" s="417">
        <v>297084</v>
      </c>
      <c r="O320" s="417"/>
      <c r="P320" s="417">
        <v>22295</v>
      </c>
      <c r="Q320" s="416"/>
      <c r="R320" s="416"/>
      <c r="S320" s="416">
        <v>152459</v>
      </c>
      <c r="T320" s="416"/>
      <c r="U320" s="416">
        <v>23841</v>
      </c>
      <c r="V320" s="416">
        <v>2978</v>
      </c>
    </row>
    <row r="321" spans="1:22" ht="15" x14ac:dyDescent="0.25">
      <c r="A321" s="370" t="str">
        <f t="shared" si="4"/>
        <v>6012014</v>
      </c>
      <c r="B321" s="411" t="s">
        <v>865</v>
      </c>
      <c r="C321" s="415">
        <v>601</v>
      </c>
      <c r="D321" s="415" t="s">
        <v>989</v>
      </c>
      <c r="E321" s="415">
        <v>2014</v>
      </c>
      <c r="F321" s="417"/>
      <c r="G321" s="417">
        <v>1</v>
      </c>
      <c r="H321" s="417">
        <v>1</v>
      </c>
      <c r="I321" s="417">
        <v>1</v>
      </c>
      <c r="J321" s="417">
        <v>2</v>
      </c>
      <c r="K321" s="417">
        <v>26</v>
      </c>
      <c r="L321" s="417"/>
      <c r="M321" s="417">
        <v>668845</v>
      </c>
      <c r="N321" s="417">
        <v>124833</v>
      </c>
      <c r="O321" s="417">
        <v>48587</v>
      </c>
      <c r="P321" s="417">
        <v>841</v>
      </c>
      <c r="Q321" s="416"/>
      <c r="R321" s="416">
        <v>5993666</v>
      </c>
      <c r="S321" s="416">
        <v>1314354</v>
      </c>
      <c r="T321" s="416">
        <v>34207</v>
      </c>
      <c r="U321" s="416">
        <v>4065</v>
      </c>
      <c r="V321" s="416">
        <v>67921</v>
      </c>
    </row>
    <row r="322" spans="1:22" ht="15" x14ac:dyDescent="0.25">
      <c r="A322" s="370" t="str">
        <f t="shared" ref="A322:A385" si="5">+VALUE(C322)&amp;E322</f>
        <v>6012015</v>
      </c>
      <c r="B322" s="411" t="s">
        <v>865</v>
      </c>
      <c r="C322" s="415">
        <v>601</v>
      </c>
      <c r="D322" s="415" t="s">
        <v>989</v>
      </c>
      <c r="E322" s="415">
        <v>2015</v>
      </c>
      <c r="F322" s="417"/>
      <c r="G322" s="417"/>
      <c r="H322" s="417">
        <v>3</v>
      </c>
      <c r="I322" s="417">
        <v>6</v>
      </c>
      <c r="J322" s="417">
        <v>2</v>
      </c>
      <c r="K322" s="417">
        <v>18</v>
      </c>
      <c r="L322" s="417"/>
      <c r="M322" s="417"/>
      <c r="N322" s="417">
        <v>559814</v>
      </c>
      <c r="O322" s="417">
        <v>165276</v>
      </c>
      <c r="P322" s="417">
        <v>57880</v>
      </c>
      <c r="Q322" s="416"/>
      <c r="R322" s="416"/>
      <c r="S322" s="416">
        <v>497496</v>
      </c>
      <c r="T322" s="416">
        <v>104651</v>
      </c>
      <c r="U322" s="416">
        <v>70468</v>
      </c>
      <c r="V322" s="416">
        <v>42087</v>
      </c>
    </row>
    <row r="323" spans="1:22" ht="15" x14ac:dyDescent="0.25">
      <c r="A323" s="370" t="str">
        <f t="shared" si="5"/>
        <v>6012016</v>
      </c>
      <c r="B323" s="411" t="s">
        <v>865</v>
      </c>
      <c r="C323" s="415">
        <v>601</v>
      </c>
      <c r="D323" s="415" t="s">
        <v>989</v>
      </c>
      <c r="E323" s="415">
        <v>2016</v>
      </c>
      <c r="F323" s="417"/>
      <c r="G323" s="417"/>
      <c r="H323" s="417">
        <v>3</v>
      </c>
      <c r="I323" s="417"/>
      <c r="J323" s="417">
        <v>5</v>
      </c>
      <c r="K323" s="417">
        <v>11</v>
      </c>
      <c r="L323" s="417"/>
      <c r="M323" s="417"/>
      <c r="N323" s="417">
        <v>290937</v>
      </c>
      <c r="O323" s="417"/>
      <c r="P323" s="417">
        <v>8242</v>
      </c>
      <c r="Q323" s="416"/>
      <c r="R323" s="416"/>
      <c r="S323" s="416">
        <v>309007</v>
      </c>
      <c r="T323" s="416"/>
      <c r="U323" s="416">
        <v>35912</v>
      </c>
      <c r="V323" s="416">
        <v>34776</v>
      </c>
    </row>
    <row r="324" spans="1:22" ht="15" x14ac:dyDescent="0.25">
      <c r="A324" s="370" t="str">
        <f t="shared" si="5"/>
        <v>6012017</v>
      </c>
      <c r="B324" s="411" t="s">
        <v>865</v>
      </c>
      <c r="C324" s="415">
        <v>601</v>
      </c>
      <c r="D324" s="415" t="s">
        <v>989</v>
      </c>
      <c r="E324" s="415">
        <v>2017</v>
      </c>
      <c r="F324" s="417"/>
      <c r="G324" s="417"/>
      <c r="H324" s="417">
        <v>2</v>
      </c>
      <c r="I324" s="417">
        <v>6</v>
      </c>
      <c r="J324" s="417">
        <v>6</v>
      </c>
      <c r="K324" s="417">
        <v>19</v>
      </c>
      <c r="L324" s="417"/>
      <c r="M324" s="417"/>
      <c r="N324" s="417">
        <v>222449</v>
      </c>
      <c r="O324" s="417">
        <v>180196</v>
      </c>
      <c r="P324" s="417">
        <v>149021</v>
      </c>
      <c r="Q324" s="416"/>
      <c r="R324" s="416"/>
      <c r="S324" s="416">
        <v>142861</v>
      </c>
      <c r="T324" s="416">
        <v>160359</v>
      </c>
      <c r="U324" s="416">
        <v>141485</v>
      </c>
      <c r="V324" s="416">
        <v>32920</v>
      </c>
    </row>
    <row r="325" spans="1:22" ht="15" x14ac:dyDescent="0.25">
      <c r="A325" s="370" t="str">
        <f t="shared" si="5"/>
        <v>6012018</v>
      </c>
      <c r="B325" s="411" t="s">
        <v>865</v>
      </c>
      <c r="C325" s="415">
        <v>601</v>
      </c>
      <c r="D325" s="415" t="s">
        <v>989</v>
      </c>
      <c r="E325" s="415">
        <v>2018</v>
      </c>
      <c r="F325" s="417"/>
      <c r="G325" s="417"/>
      <c r="H325" s="417"/>
      <c r="I325" s="417"/>
      <c r="J325" s="417">
        <v>11</v>
      </c>
      <c r="K325" s="417">
        <v>19</v>
      </c>
      <c r="L325" s="417"/>
      <c r="M325" s="417"/>
      <c r="N325" s="417"/>
      <c r="O325" s="417"/>
      <c r="P325" s="417">
        <v>252136</v>
      </c>
      <c r="Q325" s="416"/>
      <c r="R325" s="416"/>
      <c r="S325" s="416"/>
      <c r="T325" s="416"/>
      <c r="U325" s="416">
        <v>330393</v>
      </c>
      <c r="V325" s="416">
        <v>68528</v>
      </c>
    </row>
    <row r="326" spans="1:22" ht="15" x14ac:dyDescent="0.25">
      <c r="A326" s="370" t="str">
        <f t="shared" si="5"/>
        <v>6032014</v>
      </c>
      <c r="B326" s="411" t="s">
        <v>865</v>
      </c>
      <c r="C326" s="415">
        <v>603</v>
      </c>
      <c r="D326" s="415" t="s">
        <v>990</v>
      </c>
      <c r="E326" s="415">
        <v>2014</v>
      </c>
      <c r="F326" s="417"/>
      <c r="G326" s="417"/>
      <c r="H326" s="417"/>
      <c r="I326" s="417"/>
      <c r="J326" s="417">
        <v>3</v>
      </c>
      <c r="K326" s="417">
        <v>5</v>
      </c>
      <c r="L326" s="417"/>
      <c r="M326" s="417"/>
      <c r="N326" s="417"/>
      <c r="O326" s="417"/>
      <c r="P326" s="417">
        <v>6357</v>
      </c>
      <c r="Q326" s="416"/>
      <c r="R326" s="416"/>
      <c r="S326" s="416"/>
      <c r="T326" s="416"/>
      <c r="U326" s="416">
        <v>13067</v>
      </c>
      <c r="V326" s="416">
        <v>2455</v>
      </c>
    </row>
    <row r="327" spans="1:22" ht="15" x14ac:dyDescent="0.25">
      <c r="A327" s="370" t="str">
        <f t="shared" si="5"/>
        <v>6032015</v>
      </c>
      <c r="B327" s="411" t="s">
        <v>865</v>
      </c>
      <c r="C327" s="415">
        <v>603</v>
      </c>
      <c r="D327" s="415" t="s">
        <v>990</v>
      </c>
      <c r="E327" s="415">
        <v>2015</v>
      </c>
      <c r="F327" s="417"/>
      <c r="G327" s="417"/>
      <c r="H327" s="417">
        <v>3</v>
      </c>
      <c r="I327" s="417"/>
      <c r="J327" s="417">
        <v>1</v>
      </c>
      <c r="K327" s="417">
        <v>5</v>
      </c>
      <c r="L327" s="417"/>
      <c r="M327" s="417"/>
      <c r="N327" s="417">
        <v>401434</v>
      </c>
      <c r="O327" s="417"/>
      <c r="P327" s="417">
        <v>396</v>
      </c>
      <c r="Q327" s="416"/>
      <c r="R327" s="416"/>
      <c r="S327" s="416">
        <v>367181</v>
      </c>
      <c r="T327" s="416"/>
      <c r="U327" s="416">
        <v>473</v>
      </c>
      <c r="V327" s="416">
        <v>5250</v>
      </c>
    </row>
    <row r="328" spans="1:22" ht="15" x14ac:dyDescent="0.25">
      <c r="A328" s="370" t="str">
        <f t="shared" si="5"/>
        <v>6032016</v>
      </c>
      <c r="B328" s="411" t="s">
        <v>865</v>
      </c>
      <c r="C328" s="415">
        <v>603</v>
      </c>
      <c r="D328" s="415" t="s">
        <v>990</v>
      </c>
      <c r="E328" s="415">
        <v>2016</v>
      </c>
      <c r="F328" s="417"/>
      <c r="G328" s="417"/>
      <c r="H328" s="417">
        <v>2</v>
      </c>
      <c r="I328" s="417"/>
      <c r="J328" s="417">
        <v>1</v>
      </c>
      <c r="K328" s="417">
        <v>5</v>
      </c>
      <c r="L328" s="417"/>
      <c r="M328" s="417"/>
      <c r="N328" s="417">
        <v>674734</v>
      </c>
      <c r="O328" s="417"/>
      <c r="P328" s="417">
        <v>3049</v>
      </c>
      <c r="Q328" s="416"/>
      <c r="R328" s="416"/>
      <c r="S328" s="416">
        <v>687852</v>
      </c>
      <c r="T328" s="416"/>
      <c r="U328" s="416">
        <v>4083</v>
      </c>
      <c r="V328" s="416">
        <v>8522</v>
      </c>
    </row>
    <row r="329" spans="1:22" ht="15" x14ac:dyDescent="0.25">
      <c r="A329" s="370" t="str">
        <f t="shared" si="5"/>
        <v>6032017</v>
      </c>
      <c r="B329" s="411" t="s">
        <v>865</v>
      </c>
      <c r="C329" s="415">
        <v>603</v>
      </c>
      <c r="D329" s="415" t="s">
        <v>990</v>
      </c>
      <c r="E329" s="415">
        <v>2017</v>
      </c>
      <c r="F329" s="417"/>
      <c r="G329" s="417"/>
      <c r="H329" s="417"/>
      <c r="I329" s="417"/>
      <c r="J329" s="417">
        <v>2</v>
      </c>
      <c r="K329" s="417">
        <v>3</v>
      </c>
      <c r="L329" s="417"/>
      <c r="M329" s="417"/>
      <c r="N329" s="417"/>
      <c r="O329" s="417"/>
      <c r="P329" s="417">
        <v>62702</v>
      </c>
      <c r="Q329" s="416"/>
      <c r="R329" s="416"/>
      <c r="S329" s="416"/>
      <c r="T329" s="416"/>
      <c r="U329" s="416">
        <v>34623</v>
      </c>
      <c r="V329" s="416">
        <v>1411</v>
      </c>
    </row>
    <row r="330" spans="1:22" ht="15" x14ac:dyDescent="0.25">
      <c r="A330" s="370" t="str">
        <f t="shared" si="5"/>
        <v>6032018</v>
      </c>
      <c r="B330" s="411" t="s">
        <v>865</v>
      </c>
      <c r="C330" s="415">
        <v>603</v>
      </c>
      <c r="D330" s="415" t="s">
        <v>990</v>
      </c>
      <c r="E330" s="415">
        <v>2018</v>
      </c>
      <c r="F330" s="417"/>
      <c r="G330" s="417"/>
      <c r="H330" s="417">
        <v>1</v>
      </c>
      <c r="I330" s="417"/>
      <c r="J330" s="417">
        <v>3</v>
      </c>
      <c r="K330" s="417">
        <v>8</v>
      </c>
      <c r="L330" s="417"/>
      <c r="M330" s="417"/>
      <c r="N330" s="417">
        <v>269077</v>
      </c>
      <c r="O330" s="417"/>
      <c r="P330" s="417">
        <v>64802</v>
      </c>
      <c r="Q330" s="416"/>
      <c r="R330" s="416"/>
      <c r="S330" s="416">
        <v>106306</v>
      </c>
      <c r="T330" s="416"/>
      <c r="U330" s="416">
        <v>64828</v>
      </c>
      <c r="V330" s="416">
        <v>15222</v>
      </c>
    </row>
    <row r="331" spans="1:22" ht="15" x14ac:dyDescent="0.25">
      <c r="A331" s="370" t="str">
        <f t="shared" si="5"/>
        <v>6052014</v>
      </c>
      <c r="B331" s="411" t="s">
        <v>865</v>
      </c>
      <c r="C331" s="415">
        <v>605</v>
      </c>
      <c r="D331" s="415" t="s">
        <v>991</v>
      </c>
      <c r="E331" s="415">
        <v>2014</v>
      </c>
      <c r="F331" s="417"/>
      <c r="G331" s="417"/>
      <c r="H331" s="417"/>
      <c r="I331" s="417"/>
      <c r="J331" s="417">
        <v>1</v>
      </c>
      <c r="K331" s="417"/>
      <c r="L331" s="417"/>
      <c r="M331" s="417"/>
      <c r="N331" s="417"/>
      <c r="O331" s="417"/>
      <c r="P331" s="417">
        <v>6653</v>
      </c>
      <c r="Q331" s="416"/>
      <c r="R331" s="416"/>
      <c r="S331" s="416"/>
      <c r="T331" s="416"/>
      <c r="U331" s="416">
        <v>15534</v>
      </c>
      <c r="V331" s="416"/>
    </row>
    <row r="332" spans="1:22" ht="15" x14ac:dyDescent="0.25">
      <c r="A332" s="370" t="str">
        <f t="shared" si="5"/>
        <v>6072014</v>
      </c>
      <c r="B332" s="411" t="s">
        <v>865</v>
      </c>
      <c r="C332" s="415">
        <v>607</v>
      </c>
      <c r="D332" s="415" t="s">
        <v>992</v>
      </c>
      <c r="E332" s="415">
        <v>2014</v>
      </c>
      <c r="F332" s="417"/>
      <c r="G332" s="417"/>
      <c r="H332" s="417"/>
      <c r="I332" s="417">
        <v>1</v>
      </c>
      <c r="J332" s="417"/>
      <c r="K332" s="417"/>
      <c r="L332" s="417"/>
      <c r="M332" s="417"/>
      <c r="N332" s="417"/>
      <c r="O332" s="417">
        <v>12836</v>
      </c>
      <c r="P332" s="417"/>
      <c r="Q332" s="416"/>
      <c r="R332" s="416"/>
      <c r="S332" s="416"/>
      <c r="T332" s="416">
        <v>45124</v>
      </c>
      <c r="U332" s="416"/>
      <c r="V332" s="416"/>
    </row>
    <row r="333" spans="1:22" ht="15" x14ac:dyDescent="0.25">
      <c r="A333" s="370" t="str">
        <f t="shared" si="5"/>
        <v>6072016</v>
      </c>
      <c r="B333" s="411" t="s">
        <v>865</v>
      </c>
      <c r="C333" s="415">
        <v>607</v>
      </c>
      <c r="D333" s="415" t="s">
        <v>992</v>
      </c>
      <c r="E333" s="415">
        <v>2016</v>
      </c>
      <c r="F333" s="417"/>
      <c r="G333" s="417"/>
      <c r="H333" s="417"/>
      <c r="I333" s="417"/>
      <c r="J333" s="417">
        <v>1</v>
      </c>
      <c r="K333" s="417"/>
      <c r="L333" s="417"/>
      <c r="M333" s="417"/>
      <c r="N333" s="417"/>
      <c r="O333" s="417"/>
      <c r="P333" s="417">
        <v>3724</v>
      </c>
      <c r="Q333" s="416"/>
      <c r="R333" s="416"/>
      <c r="S333" s="416"/>
      <c r="T333" s="416"/>
      <c r="U333" s="416">
        <v>11283</v>
      </c>
      <c r="V333" s="416"/>
    </row>
    <row r="334" spans="1:22" ht="15" x14ac:dyDescent="0.25">
      <c r="A334" s="370" t="str">
        <f t="shared" si="5"/>
        <v>6072018</v>
      </c>
      <c r="B334" s="411" t="s">
        <v>865</v>
      </c>
      <c r="C334" s="415">
        <v>607</v>
      </c>
      <c r="D334" s="415" t="s">
        <v>992</v>
      </c>
      <c r="E334" s="415">
        <v>2018</v>
      </c>
      <c r="F334" s="417"/>
      <c r="G334" s="417"/>
      <c r="H334" s="417"/>
      <c r="I334" s="417"/>
      <c r="J334" s="417">
        <v>3</v>
      </c>
      <c r="K334" s="417"/>
      <c r="L334" s="417"/>
      <c r="M334" s="417"/>
      <c r="N334" s="417"/>
      <c r="O334" s="417"/>
      <c r="P334" s="417">
        <v>25522</v>
      </c>
      <c r="Q334" s="416"/>
      <c r="R334" s="416"/>
      <c r="S334" s="416"/>
      <c r="T334" s="416"/>
      <c r="U334" s="416">
        <v>23184</v>
      </c>
      <c r="V334" s="416"/>
    </row>
    <row r="335" spans="1:22" ht="15" x14ac:dyDescent="0.25">
      <c r="A335" s="370" t="str">
        <f t="shared" si="5"/>
        <v>6082014</v>
      </c>
      <c r="B335" s="411" t="s">
        <v>865</v>
      </c>
      <c r="C335" s="415">
        <v>608</v>
      </c>
      <c r="D335" s="415" t="s">
        <v>993</v>
      </c>
      <c r="E335" s="415">
        <v>2014</v>
      </c>
      <c r="F335" s="417"/>
      <c r="G335" s="417"/>
      <c r="H335" s="417">
        <v>2</v>
      </c>
      <c r="I335" s="417">
        <v>2</v>
      </c>
      <c r="J335" s="417">
        <v>5</v>
      </c>
      <c r="K335" s="417">
        <v>26</v>
      </c>
      <c r="L335" s="417"/>
      <c r="M335" s="417"/>
      <c r="N335" s="417">
        <v>548481</v>
      </c>
      <c r="O335" s="417">
        <v>89854</v>
      </c>
      <c r="P335" s="417">
        <v>25714</v>
      </c>
      <c r="Q335" s="416"/>
      <c r="R335" s="416"/>
      <c r="S335" s="416">
        <v>130054</v>
      </c>
      <c r="T335" s="416">
        <v>45510</v>
      </c>
      <c r="U335" s="416">
        <v>16345</v>
      </c>
      <c r="V335" s="416">
        <v>49119</v>
      </c>
    </row>
    <row r="336" spans="1:22" ht="15" x14ac:dyDescent="0.25">
      <c r="A336" s="370" t="str">
        <f t="shared" si="5"/>
        <v>6082015</v>
      </c>
      <c r="B336" s="411" t="s">
        <v>865</v>
      </c>
      <c r="C336" s="415">
        <v>608</v>
      </c>
      <c r="D336" s="415" t="s">
        <v>993</v>
      </c>
      <c r="E336" s="415">
        <v>2015</v>
      </c>
      <c r="F336" s="417"/>
      <c r="G336" s="417"/>
      <c r="H336" s="417">
        <v>1</v>
      </c>
      <c r="I336" s="417">
        <v>1</v>
      </c>
      <c r="J336" s="417">
        <v>13</v>
      </c>
      <c r="K336" s="417">
        <v>17</v>
      </c>
      <c r="L336" s="417"/>
      <c r="M336" s="417"/>
      <c r="N336" s="417">
        <v>109765</v>
      </c>
      <c r="O336" s="417">
        <v>27182</v>
      </c>
      <c r="P336" s="417">
        <v>47577</v>
      </c>
      <c r="Q336" s="416"/>
      <c r="R336" s="416"/>
      <c r="S336" s="416">
        <v>50000</v>
      </c>
      <c r="T336" s="416">
        <v>43948</v>
      </c>
      <c r="U336" s="416">
        <v>93003</v>
      </c>
      <c r="V336" s="416">
        <v>10075</v>
      </c>
    </row>
    <row r="337" spans="1:22" ht="15" x14ac:dyDescent="0.25">
      <c r="A337" s="370" t="str">
        <f t="shared" si="5"/>
        <v>6082016</v>
      </c>
      <c r="B337" s="411" t="s">
        <v>865</v>
      </c>
      <c r="C337" s="415">
        <v>608</v>
      </c>
      <c r="D337" s="415" t="s">
        <v>993</v>
      </c>
      <c r="E337" s="415">
        <v>2016</v>
      </c>
      <c r="F337" s="417"/>
      <c r="G337" s="417"/>
      <c r="H337" s="417">
        <v>3</v>
      </c>
      <c r="I337" s="417">
        <v>4</v>
      </c>
      <c r="J337" s="417">
        <v>8</v>
      </c>
      <c r="K337" s="417">
        <v>17</v>
      </c>
      <c r="L337" s="417"/>
      <c r="M337" s="417"/>
      <c r="N337" s="417">
        <v>486478</v>
      </c>
      <c r="O337" s="417">
        <v>127817</v>
      </c>
      <c r="P337" s="417">
        <v>34254</v>
      </c>
      <c r="Q337" s="416"/>
      <c r="R337" s="416"/>
      <c r="S337" s="416">
        <v>140801</v>
      </c>
      <c r="T337" s="416">
        <v>197178</v>
      </c>
      <c r="U337" s="416">
        <v>53082</v>
      </c>
      <c r="V337" s="416">
        <v>41416</v>
      </c>
    </row>
    <row r="338" spans="1:22" ht="15" x14ac:dyDescent="0.25">
      <c r="A338" s="370" t="str">
        <f t="shared" si="5"/>
        <v>6082017</v>
      </c>
      <c r="B338" s="411" t="s">
        <v>865</v>
      </c>
      <c r="C338" s="415">
        <v>608</v>
      </c>
      <c r="D338" s="415" t="s">
        <v>993</v>
      </c>
      <c r="E338" s="415">
        <v>2017</v>
      </c>
      <c r="F338" s="417"/>
      <c r="G338" s="417"/>
      <c r="H338" s="417">
        <v>2</v>
      </c>
      <c r="I338" s="417">
        <v>3</v>
      </c>
      <c r="J338" s="417">
        <v>11</v>
      </c>
      <c r="K338" s="417">
        <v>17</v>
      </c>
      <c r="L338" s="417"/>
      <c r="M338" s="417"/>
      <c r="N338" s="417">
        <v>281711</v>
      </c>
      <c r="O338" s="417">
        <v>91197</v>
      </c>
      <c r="P338" s="417">
        <v>64591</v>
      </c>
      <c r="Q338" s="416"/>
      <c r="R338" s="416"/>
      <c r="S338" s="416">
        <v>168518</v>
      </c>
      <c r="T338" s="416">
        <v>178002</v>
      </c>
      <c r="U338" s="416">
        <v>93644</v>
      </c>
      <c r="V338" s="416">
        <v>12672</v>
      </c>
    </row>
    <row r="339" spans="1:22" ht="15" x14ac:dyDescent="0.25">
      <c r="A339" s="370" t="str">
        <f t="shared" si="5"/>
        <v>6082018</v>
      </c>
      <c r="B339" s="411" t="s">
        <v>865</v>
      </c>
      <c r="C339" s="415">
        <v>608</v>
      </c>
      <c r="D339" s="415" t="s">
        <v>993</v>
      </c>
      <c r="E339" s="415">
        <v>2018</v>
      </c>
      <c r="F339" s="417"/>
      <c r="G339" s="417"/>
      <c r="H339" s="417">
        <v>1</v>
      </c>
      <c r="I339" s="417"/>
      <c r="J339" s="417">
        <v>12</v>
      </c>
      <c r="K339" s="417">
        <v>26</v>
      </c>
      <c r="L339" s="417"/>
      <c r="M339" s="417"/>
      <c r="N339" s="417">
        <v>83094</v>
      </c>
      <c r="O339" s="417"/>
      <c r="P339" s="417">
        <v>149030</v>
      </c>
      <c r="Q339" s="416"/>
      <c r="R339" s="416"/>
      <c r="S339" s="416">
        <v>73212</v>
      </c>
      <c r="T339" s="416"/>
      <c r="U339" s="416">
        <v>248114</v>
      </c>
      <c r="V339" s="416">
        <v>34501</v>
      </c>
    </row>
    <row r="340" spans="1:22" ht="15" x14ac:dyDescent="0.25">
      <c r="A340" s="370" t="str">
        <f t="shared" si="5"/>
        <v>6092014</v>
      </c>
      <c r="B340" s="411" t="s">
        <v>865</v>
      </c>
      <c r="C340" s="415">
        <v>609</v>
      </c>
      <c r="D340" s="415" t="s">
        <v>994</v>
      </c>
      <c r="E340" s="415">
        <v>2014</v>
      </c>
      <c r="F340" s="417"/>
      <c r="G340" s="417"/>
      <c r="H340" s="417">
        <v>3</v>
      </c>
      <c r="I340" s="417">
        <v>9</v>
      </c>
      <c r="J340" s="417">
        <v>16</v>
      </c>
      <c r="K340" s="417">
        <v>35</v>
      </c>
      <c r="L340" s="417"/>
      <c r="M340" s="417"/>
      <c r="N340" s="417">
        <v>515770</v>
      </c>
      <c r="O340" s="417">
        <v>247468</v>
      </c>
      <c r="P340" s="417">
        <v>82758</v>
      </c>
      <c r="Q340" s="416"/>
      <c r="R340" s="416"/>
      <c r="S340" s="416">
        <v>149766</v>
      </c>
      <c r="T340" s="416">
        <v>245788</v>
      </c>
      <c r="U340" s="416">
        <v>114960</v>
      </c>
      <c r="V340" s="416">
        <v>128857</v>
      </c>
    </row>
    <row r="341" spans="1:22" ht="15" x14ac:dyDescent="0.25">
      <c r="A341" s="370" t="str">
        <f t="shared" si="5"/>
        <v>6092015</v>
      </c>
      <c r="B341" s="411" t="s">
        <v>865</v>
      </c>
      <c r="C341" s="415">
        <v>609</v>
      </c>
      <c r="D341" s="415" t="s">
        <v>994</v>
      </c>
      <c r="E341" s="415">
        <v>2015</v>
      </c>
      <c r="F341" s="417"/>
      <c r="G341" s="417"/>
      <c r="H341" s="417"/>
      <c r="I341" s="417">
        <v>1</v>
      </c>
      <c r="J341" s="417">
        <v>9</v>
      </c>
      <c r="K341" s="417">
        <v>48</v>
      </c>
      <c r="L341" s="417"/>
      <c r="M341" s="417"/>
      <c r="N341" s="417"/>
      <c r="O341" s="417">
        <v>3000</v>
      </c>
      <c r="P341" s="417">
        <v>19277</v>
      </c>
      <c r="Q341" s="416"/>
      <c r="R341" s="416"/>
      <c r="S341" s="416"/>
      <c r="T341" s="416">
        <v>10542</v>
      </c>
      <c r="U341" s="416">
        <v>94758</v>
      </c>
      <c r="V341" s="416">
        <v>86105</v>
      </c>
    </row>
    <row r="342" spans="1:22" ht="15" x14ac:dyDescent="0.25">
      <c r="A342" s="370" t="str">
        <f t="shared" si="5"/>
        <v>6092016</v>
      </c>
      <c r="B342" s="411" t="s">
        <v>865</v>
      </c>
      <c r="C342" s="415">
        <v>609</v>
      </c>
      <c r="D342" s="415" t="s">
        <v>994</v>
      </c>
      <c r="E342" s="415">
        <v>2016</v>
      </c>
      <c r="F342" s="417"/>
      <c r="G342" s="417"/>
      <c r="H342" s="417">
        <v>4</v>
      </c>
      <c r="I342" s="417">
        <v>5</v>
      </c>
      <c r="J342" s="417">
        <v>20</v>
      </c>
      <c r="K342" s="417">
        <v>43</v>
      </c>
      <c r="L342" s="417"/>
      <c r="M342" s="417"/>
      <c r="N342" s="417">
        <v>1650620</v>
      </c>
      <c r="O342" s="417">
        <v>174486</v>
      </c>
      <c r="P342" s="417">
        <v>175926</v>
      </c>
      <c r="Q342" s="416"/>
      <c r="R342" s="416"/>
      <c r="S342" s="416">
        <v>6000766</v>
      </c>
      <c r="T342" s="416">
        <v>184322</v>
      </c>
      <c r="U342" s="416">
        <v>183479</v>
      </c>
      <c r="V342" s="416">
        <v>93681</v>
      </c>
    </row>
    <row r="343" spans="1:22" ht="15" x14ac:dyDescent="0.25">
      <c r="A343" s="370" t="str">
        <f t="shared" si="5"/>
        <v>6092017</v>
      </c>
      <c r="B343" s="411" t="s">
        <v>865</v>
      </c>
      <c r="C343" s="415">
        <v>609</v>
      </c>
      <c r="D343" s="415" t="s">
        <v>994</v>
      </c>
      <c r="E343" s="415">
        <v>2017</v>
      </c>
      <c r="F343" s="417"/>
      <c r="G343" s="417">
        <v>1</v>
      </c>
      <c r="H343" s="417">
        <v>3</v>
      </c>
      <c r="I343" s="417">
        <v>6</v>
      </c>
      <c r="J343" s="417">
        <v>15</v>
      </c>
      <c r="K343" s="417">
        <v>45</v>
      </c>
      <c r="L343" s="417"/>
      <c r="M343" s="417">
        <v>972987</v>
      </c>
      <c r="N343" s="417">
        <v>403186</v>
      </c>
      <c r="O343" s="417">
        <v>116685</v>
      </c>
      <c r="P343" s="417">
        <v>82414</v>
      </c>
      <c r="Q343" s="416"/>
      <c r="R343" s="416">
        <v>1299547</v>
      </c>
      <c r="S343" s="416">
        <v>235360</v>
      </c>
      <c r="T343" s="416">
        <v>138189</v>
      </c>
      <c r="U343" s="416">
        <v>162785</v>
      </c>
      <c r="V343" s="416">
        <v>59717</v>
      </c>
    </row>
    <row r="344" spans="1:22" ht="15" x14ac:dyDescent="0.25">
      <c r="A344" s="370" t="str">
        <f t="shared" si="5"/>
        <v>6092018</v>
      </c>
      <c r="B344" s="411" t="s">
        <v>865</v>
      </c>
      <c r="C344" s="415">
        <v>609</v>
      </c>
      <c r="D344" s="415" t="s">
        <v>994</v>
      </c>
      <c r="E344" s="415">
        <v>2018</v>
      </c>
      <c r="F344" s="417"/>
      <c r="G344" s="417"/>
      <c r="H344" s="417">
        <v>3</v>
      </c>
      <c r="I344" s="417">
        <v>4</v>
      </c>
      <c r="J344" s="417">
        <v>11</v>
      </c>
      <c r="K344" s="417">
        <v>39</v>
      </c>
      <c r="L344" s="417"/>
      <c r="M344" s="417"/>
      <c r="N344" s="417">
        <v>380802</v>
      </c>
      <c r="O344" s="417">
        <v>122827</v>
      </c>
      <c r="P344" s="417">
        <v>133779</v>
      </c>
      <c r="Q344" s="416"/>
      <c r="R344" s="416"/>
      <c r="S344" s="416">
        <v>423441</v>
      </c>
      <c r="T344" s="416">
        <v>334551</v>
      </c>
      <c r="U344" s="416">
        <v>332131</v>
      </c>
      <c r="V344" s="416">
        <v>42252</v>
      </c>
    </row>
    <row r="345" spans="1:22" ht="15" x14ac:dyDescent="0.25">
      <c r="A345" s="370" t="str">
        <f t="shared" si="5"/>
        <v>6112015</v>
      </c>
      <c r="B345" s="411" t="s">
        <v>865</v>
      </c>
      <c r="C345" s="415">
        <v>611</v>
      </c>
      <c r="D345" s="415" t="s">
        <v>995</v>
      </c>
      <c r="E345" s="415">
        <v>2015</v>
      </c>
      <c r="F345" s="417"/>
      <c r="G345" s="417"/>
      <c r="H345" s="417"/>
      <c r="I345" s="417">
        <v>1</v>
      </c>
      <c r="J345" s="417"/>
      <c r="K345" s="417"/>
      <c r="L345" s="417"/>
      <c r="M345" s="417"/>
      <c r="N345" s="417"/>
      <c r="O345" s="417">
        <v>70643</v>
      </c>
      <c r="P345" s="417"/>
      <c r="Q345" s="416"/>
      <c r="R345" s="416"/>
      <c r="S345" s="416"/>
      <c r="T345" s="416">
        <v>18295</v>
      </c>
      <c r="U345" s="416"/>
      <c r="V345" s="416"/>
    </row>
    <row r="346" spans="1:22" ht="15" x14ac:dyDescent="0.25">
      <c r="A346" s="370" t="str">
        <f t="shared" si="5"/>
        <v>6112017</v>
      </c>
      <c r="B346" s="411" t="s">
        <v>865</v>
      </c>
      <c r="C346" s="415">
        <v>611</v>
      </c>
      <c r="D346" s="415" t="s">
        <v>995</v>
      </c>
      <c r="E346" s="415">
        <v>2017</v>
      </c>
      <c r="F346" s="417"/>
      <c r="G346" s="417"/>
      <c r="H346" s="417"/>
      <c r="I346" s="417"/>
      <c r="J346" s="417"/>
      <c r="K346" s="417">
        <v>1</v>
      </c>
      <c r="L346" s="417"/>
      <c r="M346" s="417"/>
      <c r="N346" s="417"/>
      <c r="O346" s="417"/>
      <c r="P346" s="417"/>
      <c r="Q346" s="416"/>
      <c r="R346" s="416"/>
      <c r="S346" s="416"/>
      <c r="T346" s="416"/>
      <c r="U346" s="416"/>
      <c r="V346" s="416">
        <v>599</v>
      </c>
    </row>
    <row r="347" spans="1:22" ht="15" x14ac:dyDescent="0.25">
      <c r="A347" s="370" t="str">
        <f t="shared" si="5"/>
        <v>6172014</v>
      </c>
      <c r="B347" s="411" t="s">
        <v>865</v>
      </c>
      <c r="C347" s="415">
        <v>617</v>
      </c>
      <c r="D347" s="415" t="s">
        <v>996</v>
      </c>
      <c r="E347" s="415">
        <v>2014</v>
      </c>
      <c r="F347" s="417"/>
      <c r="G347" s="417"/>
      <c r="H347" s="417"/>
      <c r="I347" s="417">
        <v>3</v>
      </c>
      <c r="J347" s="417"/>
      <c r="K347" s="417">
        <v>6</v>
      </c>
      <c r="L347" s="417"/>
      <c r="M347" s="417"/>
      <c r="N347" s="417"/>
      <c r="O347" s="417">
        <v>136306</v>
      </c>
      <c r="P347" s="417"/>
      <c r="Q347" s="416"/>
      <c r="R347" s="416"/>
      <c r="S347" s="416"/>
      <c r="T347" s="416">
        <v>106687</v>
      </c>
      <c r="U347" s="416"/>
      <c r="V347" s="416">
        <v>3760</v>
      </c>
    </row>
    <row r="348" spans="1:22" ht="15" x14ac:dyDescent="0.25">
      <c r="A348" s="370" t="str">
        <f t="shared" si="5"/>
        <v>6172015</v>
      </c>
      <c r="B348" s="411" t="s">
        <v>865</v>
      </c>
      <c r="C348" s="415">
        <v>617</v>
      </c>
      <c r="D348" s="415" t="s">
        <v>996</v>
      </c>
      <c r="E348" s="415">
        <v>2015</v>
      </c>
      <c r="F348" s="417"/>
      <c r="G348" s="417"/>
      <c r="H348" s="417"/>
      <c r="I348" s="417">
        <v>1</v>
      </c>
      <c r="J348" s="417">
        <v>3</v>
      </c>
      <c r="K348" s="417">
        <v>7</v>
      </c>
      <c r="L348" s="417"/>
      <c r="M348" s="417"/>
      <c r="N348" s="417"/>
      <c r="O348" s="417">
        <v>53965</v>
      </c>
      <c r="P348" s="417">
        <v>10711</v>
      </c>
      <c r="Q348" s="416"/>
      <c r="R348" s="416"/>
      <c r="S348" s="416"/>
      <c r="T348" s="416">
        <v>23589</v>
      </c>
      <c r="U348" s="416">
        <v>8785</v>
      </c>
      <c r="V348" s="416">
        <v>7043</v>
      </c>
    </row>
    <row r="349" spans="1:22" ht="15" x14ac:dyDescent="0.25">
      <c r="A349" s="370" t="str">
        <f t="shared" si="5"/>
        <v>6172016</v>
      </c>
      <c r="B349" s="411" t="s">
        <v>865</v>
      </c>
      <c r="C349" s="415">
        <v>617</v>
      </c>
      <c r="D349" s="415" t="s">
        <v>996</v>
      </c>
      <c r="E349" s="415">
        <v>2016</v>
      </c>
      <c r="F349" s="417"/>
      <c r="G349" s="417"/>
      <c r="H349" s="417"/>
      <c r="I349" s="417">
        <v>2</v>
      </c>
      <c r="J349" s="417">
        <v>5</v>
      </c>
      <c r="K349" s="417">
        <v>9</v>
      </c>
      <c r="L349" s="417"/>
      <c r="M349" s="417"/>
      <c r="N349" s="417"/>
      <c r="O349" s="417">
        <v>77541</v>
      </c>
      <c r="P349" s="417">
        <v>35062</v>
      </c>
      <c r="Q349" s="416"/>
      <c r="R349" s="416"/>
      <c r="S349" s="416"/>
      <c r="T349" s="416">
        <v>62031</v>
      </c>
      <c r="U349" s="416">
        <v>39981</v>
      </c>
      <c r="V349" s="416">
        <v>14331</v>
      </c>
    </row>
    <row r="350" spans="1:22" ht="15" x14ac:dyDescent="0.25">
      <c r="A350" s="370" t="str">
        <f t="shared" si="5"/>
        <v>6172017</v>
      </c>
      <c r="B350" s="411" t="s">
        <v>865</v>
      </c>
      <c r="C350" s="415">
        <v>617</v>
      </c>
      <c r="D350" s="415" t="s">
        <v>996</v>
      </c>
      <c r="E350" s="415">
        <v>2017</v>
      </c>
      <c r="F350" s="417"/>
      <c r="G350" s="417"/>
      <c r="H350" s="417"/>
      <c r="I350" s="417"/>
      <c r="J350" s="417">
        <v>2</v>
      </c>
      <c r="K350" s="417">
        <v>4</v>
      </c>
      <c r="L350" s="417"/>
      <c r="M350" s="417"/>
      <c r="N350" s="417"/>
      <c r="O350" s="417"/>
      <c r="P350" s="417">
        <v>7087</v>
      </c>
      <c r="Q350" s="416"/>
      <c r="R350" s="416"/>
      <c r="S350" s="416"/>
      <c r="T350" s="416"/>
      <c r="U350" s="416">
        <v>8006</v>
      </c>
      <c r="V350" s="416">
        <v>2456</v>
      </c>
    </row>
    <row r="351" spans="1:22" ht="15" x14ac:dyDescent="0.25">
      <c r="A351" s="370" t="str">
        <f t="shared" si="5"/>
        <v>6172018</v>
      </c>
      <c r="B351" s="411" t="s">
        <v>865</v>
      </c>
      <c r="C351" s="415">
        <v>617</v>
      </c>
      <c r="D351" s="415" t="s">
        <v>996</v>
      </c>
      <c r="E351" s="415">
        <v>2018</v>
      </c>
      <c r="F351" s="417"/>
      <c r="G351" s="417"/>
      <c r="H351" s="417"/>
      <c r="I351" s="417">
        <v>1</v>
      </c>
      <c r="J351" s="417">
        <v>3</v>
      </c>
      <c r="K351" s="417">
        <v>7</v>
      </c>
      <c r="L351" s="417"/>
      <c r="M351" s="417"/>
      <c r="N351" s="417"/>
      <c r="O351" s="417">
        <v>35071</v>
      </c>
      <c r="P351" s="417">
        <v>108475</v>
      </c>
      <c r="Q351" s="416"/>
      <c r="R351" s="416"/>
      <c r="S351" s="416"/>
      <c r="T351" s="416">
        <v>41275</v>
      </c>
      <c r="U351" s="416">
        <v>106991</v>
      </c>
      <c r="V351" s="416">
        <v>3766</v>
      </c>
    </row>
    <row r="352" spans="1:22" ht="15" x14ac:dyDescent="0.25">
      <c r="A352" s="370" t="str">
        <f t="shared" si="5"/>
        <v>6252014</v>
      </c>
      <c r="B352" s="411" t="s">
        <v>865</v>
      </c>
      <c r="C352" s="415">
        <v>625</v>
      </c>
      <c r="D352" s="415" t="s">
        <v>997</v>
      </c>
      <c r="E352" s="415">
        <v>2014</v>
      </c>
      <c r="F352" s="417"/>
      <c r="G352" s="417"/>
      <c r="H352" s="417"/>
      <c r="I352" s="417">
        <v>2</v>
      </c>
      <c r="J352" s="417">
        <v>1</v>
      </c>
      <c r="K352" s="417">
        <v>1</v>
      </c>
      <c r="L352" s="417"/>
      <c r="M352" s="417"/>
      <c r="N352" s="417"/>
      <c r="O352" s="417">
        <v>77539</v>
      </c>
      <c r="P352" s="417">
        <v>58554</v>
      </c>
      <c r="Q352" s="416"/>
      <c r="R352" s="416"/>
      <c r="S352" s="416"/>
      <c r="T352" s="416">
        <v>23980</v>
      </c>
      <c r="U352" s="416">
        <v>65000</v>
      </c>
      <c r="V352" s="416">
        <v>120</v>
      </c>
    </row>
    <row r="353" spans="1:22" ht="15" x14ac:dyDescent="0.25">
      <c r="A353" s="370" t="str">
        <f t="shared" si="5"/>
        <v>6252015</v>
      </c>
      <c r="B353" s="411" t="s">
        <v>865</v>
      </c>
      <c r="C353" s="415">
        <v>625</v>
      </c>
      <c r="D353" s="415" t="s">
        <v>997</v>
      </c>
      <c r="E353" s="415">
        <v>2015</v>
      </c>
      <c r="F353" s="417"/>
      <c r="G353" s="417"/>
      <c r="H353" s="417"/>
      <c r="I353" s="417"/>
      <c r="J353" s="417"/>
      <c r="K353" s="417">
        <v>1</v>
      </c>
      <c r="L353" s="417"/>
      <c r="M353" s="417"/>
      <c r="N353" s="417"/>
      <c r="O353" s="417"/>
      <c r="P353" s="417"/>
      <c r="Q353" s="416"/>
      <c r="R353" s="416"/>
      <c r="S353" s="416"/>
      <c r="T353" s="416"/>
      <c r="U353" s="416"/>
      <c r="V353" s="416">
        <v>1001</v>
      </c>
    </row>
    <row r="354" spans="1:22" ht="15" x14ac:dyDescent="0.25">
      <c r="A354" s="370" t="str">
        <f t="shared" si="5"/>
        <v>6252016</v>
      </c>
      <c r="B354" s="411" t="s">
        <v>865</v>
      </c>
      <c r="C354" s="415">
        <v>625</v>
      </c>
      <c r="D354" s="415" t="s">
        <v>997</v>
      </c>
      <c r="E354" s="415">
        <v>2016</v>
      </c>
      <c r="F354" s="417"/>
      <c r="G354" s="417"/>
      <c r="H354" s="417">
        <v>1</v>
      </c>
      <c r="I354" s="417"/>
      <c r="J354" s="417"/>
      <c r="K354" s="417">
        <v>4</v>
      </c>
      <c r="L354" s="417"/>
      <c r="M354" s="417"/>
      <c r="N354" s="417">
        <v>169305</v>
      </c>
      <c r="O354" s="417"/>
      <c r="P354" s="417"/>
      <c r="Q354" s="416"/>
      <c r="R354" s="416"/>
      <c r="S354" s="416">
        <v>98093</v>
      </c>
      <c r="T354" s="416"/>
      <c r="U354" s="416"/>
      <c r="V354" s="416">
        <v>15731</v>
      </c>
    </row>
    <row r="355" spans="1:22" ht="15" x14ac:dyDescent="0.25">
      <c r="A355" s="370" t="str">
        <f t="shared" si="5"/>
        <v>6252017</v>
      </c>
      <c r="B355" s="411" t="s">
        <v>865</v>
      </c>
      <c r="C355" s="415">
        <v>625</v>
      </c>
      <c r="D355" s="415" t="s">
        <v>997</v>
      </c>
      <c r="E355" s="415">
        <v>2017</v>
      </c>
      <c r="F355" s="417"/>
      <c r="G355" s="417"/>
      <c r="H355" s="417"/>
      <c r="I355" s="417"/>
      <c r="J355" s="417">
        <v>1</v>
      </c>
      <c r="K355" s="417"/>
      <c r="L355" s="417"/>
      <c r="M355" s="417"/>
      <c r="N355" s="417"/>
      <c r="O355" s="417"/>
      <c r="P355" s="417">
        <v>2507</v>
      </c>
      <c r="Q355" s="416"/>
      <c r="R355" s="416"/>
      <c r="S355" s="416"/>
      <c r="T355" s="416"/>
      <c r="U355" s="416">
        <v>11303</v>
      </c>
      <c r="V355" s="416"/>
    </row>
    <row r="356" spans="1:22" ht="15" x14ac:dyDescent="0.25">
      <c r="A356" s="370" t="str">
        <f t="shared" si="5"/>
        <v>6252018</v>
      </c>
      <c r="B356" s="411" t="s">
        <v>865</v>
      </c>
      <c r="C356" s="415">
        <v>625</v>
      </c>
      <c r="D356" s="415" t="s">
        <v>997</v>
      </c>
      <c r="E356" s="415">
        <v>2018</v>
      </c>
      <c r="F356" s="417"/>
      <c r="G356" s="417"/>
      <c r="H356" s="417"/>
      <c r="I356" s="417"/>
      <c r="J356" s="417">
        <v>5</v>
      </c>
      <c r="K356" s="417"/>
      <c r="L356" s="417"/>
      <c r="M356" s="417"/>
      <c r="N356" s="417"/>
      <c r="O356" s="417"/>
      <c r="P356" s="417">
        <v>20625</v>
      </c>
      <c r="Q356" s="416"/>
      <c r="R356" s="416"/>
      <c r="S356" s="416"/>
      <c r="T356" s="416"/>
      <c r="U356" s="416">
        <v>20589</v>
      </c>
      <c r="V356" s="416"/>
    </row>
    <row r="357" spans="1:22" ht="15" x14ac:dyDescent="0.25">
      <c r="A357" s="370" t="str">
        <f t="shared" si="5"/>
        <v>6432014</v>
      </c>
      <c r="B357" s="411" t="s">
        <v>865</v>
      </c>
      <c r="C357" s="415">
        <v>643</v>
      </c>
      <c r="D357" s="415" t="s">
        <v>998</v>
      </c>
      <c r="E357" s="415">
        <v>2014</v>
      </c>
      <c r="F357" s="417"/>
      <c r="G357" s="417"/>
      <c r="H357" s="417"/>
      <c r="I357" s="417"/>
      <c r="J357" s="417"/>
      <c r="K357" s="417">
        <v>2</v>
      </c>
      <c r="L357" s="417"/>
      <c r="M357" s="417"/>
      <c r="N357" s="417"/>
      <c r="O357" s="417"/>
      <c r="P357" s="417"/>
      <c r="Q357" s="416"/>
      <c r="R357" s="416"/>
      <c r="S357" s="416"/>
      <c r="T357" s="416"/>
      <c r="U357" s="416"/>
      <c r="V357" s="416">
        <v>8908</v>
      </c>
    </row>
    <row r="358" spans="1:22" ht="15" x14ac:dyDescent="0.25">
      <c r="A358" s="370" t="str">
        <f t="shared" si="5"/>
        <v>6432015</v>
      </c>
      <c r="B358" s="411" t="s">
        <v>865</v>
      </c>
      <c r="C358" s="415">
        <v>643</v>
      </c>
      <c r="D358" s="415" t="s">
        <v>998</v>
      </c>
      <c r="E358" s="415">
        <v>2015</v>
      </c>
      <c r="F358" s="417"/>
      <c r="G358" s="417"/>
      <c r="H358" s="417"/>
      <c r="I358" s="417"/>
      <c r="J358" s="417">
        <v>1</v>
      </c>
      <c r="K358" s="417">
        <v>2</v>
      </c>
      <c r="L358" s="417"/>
      <c r="M358" s="417"/>
      <c r="N358" s="417"/>
      <c r="O358" s="417"/>
      <c r="P358" s="417">
        <v>6523</v>
      </c>
      <c r="Q358" s="416"/>
      <c r="R358" s="416"/>
      <c r="S358" s="416"/>
      <c r="T358" s="416"/>
      <c r="U358" s="416">
        <v>50700</v>
      </c>
      <c r="V358" s="416">
        <v>1180</v>
      </c>
    </row>
    <row r="359" spans="1:22" ht="15" x14ac:dyDescent="0.25">
      <c r="A359" s="370" t="str">
        <f t="shared" si="5"/>
        <v>6432016</v>
      </c>
      <c r="B359" s="411" t="s">
        <v>865</v>
      </c>
      <c r="C359" s="415">
        <v>643</v>
      </c>
      <c r="D359" s="415" t="s">
        <v>998</v>
      </c>
      <c r="E359" s="415">
        <v>2016</v>
      </c>
      <c r="F359" s="417"/>
      <c r="G359" s="417"/>
      <c r="H359" s="417">
        <v>2</v>
      </c>
      <c r="I359" s="417"/>
      <c r="J359" s="417"/>
      <c r="K359" s="417">
        <v>1</v>
      </c>
      <c r="L359" s="417"/>
      <c r="M359" s="417"/>
      <c r="N359" s="417">
        <v>212031</v>
      </c>
      <c r="O359" s="417"/>
      <c r="P359" s="417"/>
      <c r="Q359" s="416"/>
      <c r="R359" s="416"/>
      <c r="S359" s="416">
        <v>144339</v>
      </c>
      <c r="T359" s="416"/>
      <c r="U359" s="416"/>
      <c r="V359" s="416">
        <v>703</v>
      </c>
    </row>
    <row r="360" spans="1:22" ht="15" x14ac:dyDescent="0.25">
      <c r="A360" s="370" t="str">
        <f t="shared" si="5"/>
        <v>6432017</v>
      </c>
      <c r="B360" s="411" t="s">
        <v>865</v>
      </c>
      <c r="C360" s="415">
        <v>643</v>
      </c>
      <c r="D360" s="415" t="s">
        <v>998</v>
      </c>
      <c r="E360" s="415">
        <v>2017</v>
      </c>
      <c r="F360" s="417"/>
      <c r="G360" s="417"/>
      <c r="H360" s="417"/>
      <c r="I360" s="417">
        <v>1</v>
      </c>
      <c r="J360" s="417"/>
      <c r="K360" s="417">
        <v>1</v>
      </c>
      <c r="L360" s="417"/>
      <c r="M360" s="417"/>
      <c r="N360" s="417"/>
      <c r="O360" s="417">
        <v>51531</v>
      </c>
      <c r="P360" s="417"/>
      <c r="Q360" s="416"/>
      <c r="R360" s="416"/>
      <c r="S360" s="416"/>
      <c r="T360" s="416">
        <v>50086</v>
      </c>
      <c r="U360" s="416"/>
      <c r="V360" s="416">
        <v>387</v>
      </c>
    </row>
    <row r="361" spans="1:22" ht="15" x14ac:dyDescent="0.25">
      <c r="A361" s="370" t="str">
        <f t="shared" si="5"/>
        <v>6452014</v>
      </c>
      <c r="B361" s="411" t="s">
        <v>865</v>
      </c>
      <c r="C361" s="415">
        <v>645</v>
      </c>
      <c r="D361" s="415" t="s">
        <v>999</v>
      </c>
      <c r="E361" s="415">
        <v>2014</v>
      </c>
      <c r="F361" s="417"/>
      <c r="G361" s="417"/>
      <c r="H361" s="417">
        <v>1</v>
      </c>
      <c r="I361" s="417">
        <v>1</v>
      </c>
      <c r="J361" s="417">
        <v>5</v>
      </c>
      <c r="K361" s="417">
        <v>7</v>
      </c>
      <c r="L361" s="417"/>
      <c r="M361" s="417"/>
      <c r="N361" s="417">
        <v>114486</v>
      </c>
      <c r="O361" s="417">
        <v>29307</v>
      </c>
      <c r="P361" s="417">
        <v>15255</v>
      </c>
      <c r="Q361" s="416"/>
      <c r="R361" s="416"/>
      <c r="S361" s="416">
        <v>6864</v>
      </c>
      <c r="T361" s="416">
        <v>8443</v>
      </c>
      <c r="U361" s="416">
        <v>13840</v>
      </c>
      <c r="V361" s="416">
        <v>7885</v>
      </c>
    </row>
    <row r="362" spans="1:22" ht="15" x14ac:dyDescent="0.25">
      <c r="A362" s="370" t="str">
        <f t="shared" si="5"/>
        <v>6452015</v>
      </c>
      <c r="B362" s="411" t="s">
        <v>865</v>
      </c>
      <c r="C362" s="415">
        <v>645</v>
      </c>
      <c r="D362" s="415" t="s">
        <v>999</v>
      </c>
      <c r="E362" s="415">
        <v>2015</v>
      </c>
      <c r="F362" s="417"/>
      <c r="G362" s="417"/>
      <c r="H362" s="417"/>
      <c r="I362" s="417">
        <v>3</v>
      </c>
      <c r="J362" s="417">
        <v>4</v>
      </c>
      <c r="K362" s="417">
        <v>9</v>
      </c>
      <c r="L362" s="417"/>
      <c r="M362" s="417"/>
      <c r="N362" s="417"/>
      <c r="O362" s="417">
        <v>59827</v>
      </c>
      <c r="P362" s="417">
        <v>43881</v>
      </c>
      <c r="Q362" s="416"/>
      <c r="R362" s="416"/>
      <c r="S362" s="416"/>
      <c r="T362" s="416">
        <v>76322</v>
      </c>
      <c r="U362" s="416">
        <v>64714</v>
      </c>
      <c r="V362" s="416">
        <v>8045</v>
      </c>
    </row>
    <row r="363" spans="1:22" ht="15" x14ac:dyDescent="0.25">
      <c r="A363" s="370" t="str">
        <f t="shared" si="5"/>
        <v>6452016</v>
      </c>
      <c r="B363" s="411" t="s">
        <v>865</v>
      </c>
      <c r="C363" s="415">
        <v>645</v>
      </c>
      <c r="D363" s="415" t="s">
        <v>999</v>
      </c>
      <c r="E363" s="415">
        <v>2016</v>
      </c>
      <c r="F363" s="417"/>
      <c r="G363" s="417"/>
      <c r="H363" s="417">
        <v>1</v>
      </c>
      <c r="I363" s="417">
        <v>1</v>
      </c>
      <c r="J363" s="417">
        <v>2</v>
      </c>
      <c r="K363" s="417">
        <v>10</v>
      </c>
      <c r="L363" s="417"/>
      <c r="M363" s="417"/>
      <c r="N363" s="417">
        <v>194649</v>
      </c>
      <c r="O363" s="417">
        <v>20000</v>
      </c>
      <c r="P363" s="417">
        <v>82194</v>
      </c>
      <c r="Q363" s="416"/>
      <c r="R363" s="416"/>
      <c r="S363" s="416">
        <v>117328</v>
      </c>
      <c r="T363" s="416">
        <v>12472</v>
      </c>
      <c r="U363" s="416">
        <v>33803</v>
      </c>
      <c r="V363" s="416">
        <v>39249</v>
      </c>
    </row>
    <row r="364" spans="1:22" ht="15" x14ac:dyDescent="0.25">
      <c r="A364" s="370" t="str">
        <f t="shared" si="5"/>
        <v>6452017</v>
      </c>
      <c r="B364" s="411" t="s">
        <v>865</v>
      </c>
      <c r="C364" s="415">
        <v>645</v>
      </c>
      <c r="D364" s="415" t="s">
        <v>999</v>
      </c>
      <c r="E364" s="415">
        <v>2017</v>
      </c>
      <c r="F364" s="417"/>
      <c r="G364" s="417"/>
      <c r="H364" s="417">
        <v>2</v>
      </c>
      <c r="I364" s="417">
        <v>1</v>
      </c>
      <c r="J364" s="417">
        <v>1</v>
      </c>
      <c r="K364" s="417">
        <v>13</v>
      </c>
      <c r="L364" s="417"/>
      <c r="M364" s="417"/>
      <c r="N364" s="417">
        <v>299168</v>
      </c>
      <c r="O364" s="417">
        <v>8587</v>
      </c>
      <c r="P364" s="417">
        <v>3250</v>
      </c>
      <c r="Q364" s="416"/>
      <c r="R364" s="416"/>
      <c r="S364" s="416">
        <v>63837</v>
      </c>
      <c r="T364" s="416">
        <v>2744</v>
      </c>
      <c r="U364" s="416">
        <v>1516</v>
      </c>
      <c r="V364" s="416">
        <v>20721</v>
      </c>
    </row>
    <row r="365" spans="1:22" ht="15" x14ac:dyDescent="0.25">
      <c r="A365" s="370" t="str">
        <f t="shared" si="5"/>
        <v>6452018</v>
      </c>
      <c r="B365" s="411" t="s">
        <v>865</v>
      </c>
      <c r="C365" s="415">
        <v>645</v>
      </c>
      <c r="D365" s="415" t="s">
        <v>999</v>
      </c>
      <c r="E365" s="415">
        <v>2018</v>
      </c>
      <c r="F365" s="417"/>
      <c r="G365" s="417"/>
      <c r="H365" s="417"/>
      <c r="I365" s="417">
        <v>1</v>
      </c>
      <c r="J365" s="417">
        <v>4</v>
      </c>
      <c r="K365" s="417">
        <v>13</v>
      </c>
      <c r="L365" s="417"/>
      <c r="M365" s="417"/>
      <c r="N365" s="417"/>
      <c r="O365" s="417">
        <v>3569</v>
      </c>
      <c r="P365" s="417">
        <v>17201</v>
      </c>
      <c r="Q365" s="416"/>
      <c r="R365" s="416"/>
      <c r="S365" s="416"/>
      <c r="T365" s="416">
        <v>5318</v>
      </c>
      <c r="U365" s="416">
        <v>52480</v>
      </c>
      <c r="V365" s="416">
        <v>6951</v>
      </c>
    </row>
    <row r="366" spans="1:22" ht="15" x14ac:dyDescent="0.25">
      <c r="A366" s="370" t="str">
        <f t="shared" si="5"/>
        <v>6462014</v>
      </c>
      <c r="B366" s="411" t="s">
        <v>865</v>
      </c>
      <c r="C366" s="415">
        <v>646</v>
      </c>
      <c r="D366" s="415" t="s">
        <v>1000</v>
      </c>
      <c r="E366" s="415">
        <v>2014</v>
      </c>
      <c r="F366" s="417"/>
      <c r="G366" s="417"/>
      <c r="H366" s="417">
        <v>1</v>
      </c>
      <c r="I366" s="417">
        <v>1</v>
      </c>
      <c r="J366" s="417">
        <v>1</v>
      </c>
      <c r="K366" s="417">
        <v>6</v>
      </c>
      <c r="L366" s="417"/>
      <c r="M366" s="417"/>
      <c r="N366" s="417">
        <v>75992</v>
      </c>
      <c r="O366" s="417">
        <v>40023</v>
      </c>
      <c r="P366" s="417">
        <v>1352</v>
      </c>
      <c r="Q366" s="416"/>
      <c r="R366" s="416"/>
      <c r="S366" s="416">
        <v>23147</v>
      </c>
      <c r="T366" s="416">
        <v>112516</v>
      </c>
      <c r="U366" s="416">
        <v>964</v>
      </c>
      <c r="V366" s="416">
        <v>12688</v>
      </c>
    </row>
    <row r="367" spans="1:22" ht="15" x14ac:dyDescent="0.25">
      <c r="A367" s="370" t="str">
        <f t="shared" si="5"/>
        <v>6462015</v>
      </c>
      <c r="B367" s="411" t="s">
        <v>865</v>
      </c>
      <c r="C367" s="415">
        <v>646</v>
      </c>
      <c r="D367" s="415" t="s">
        <v>1000</v>
      </c>
      <c r="E367" s="415">
        <v>2015</v>
      </c>
      <c r="F367" s="417"/>
      <c r="G367" s="417"/>
      <c r="H367" s="417">
        <v>1</v>
      </c>
      <c r="I367" s="417">
        <v>2</v>
      </c>
      <c r="J367" s="417">
        <v>1</v>
      </c>
      <c r="K367" s="417">
        <v>5</v>
      </c>
      <c r="L367" s="417"/>
      <c r="M367" s="417"/>
      <c r="N367" s="417">
        <v>137781</v>
      </c>
      <c r="O367" s="417">
        <v>12754</v>
      </c>
      <c r="P367" s="417">
        <v>7476</v>
      </c>
      <c r="Q367" s="416"/>
      <c r="R367" s="416"/>
      <c r="S367" s="416">
        <v>81862</v>
      </c>
      <c r="T367" s="416">
        <v>20644</v>
      </c>
      <c r="U367" s="416">
        <v>1488</v>
      </c>
      <c r="V367" s="416">
        <v>4798</v>
      </c>
    </row>
    <row r="368" spans="1:22" ht="15" x14ac:dyDescent="0.25">
      <c r="A368" s="370" t="str">
        <f t="shared" si="5"/>
        <v>6462016</v>
      </c>
      <c r="B368" s="411" t="s">
        <v>865</v>
      </c>
      <c r="C368" s="415">
        <v>646</v>
      </c>
      <c r="D368" s="415" t="s">
        <v>1000</v>
      </c>
      <c r="E368" s="415">
        <v>2016</v>
      </c>
      <c r="F368" s="417"/>
      <c r="G368" s="417"/>
      <c r="H368" s="417"/>
      <c r="I368" s="417">
        <v>2</v>
      </c>
      <c r="J368" s="417"/>
      <c r="K368" s="417">
        <v>5</v>
      </c>
      <c r="L368" s="417"/>
      <c r="M368" s="417"/>
      <c r="N368" s="417"/>
      <c r="O368" s="417">
        <v>18200</v>
      </c>
      <c r="P368" s="417"/>
      <c r="Q368" s="416"/>
      <c r="R368" s="416"/>
      <c r="S368" s="416"/>
      <c r="T368" s="416">
        <v>53425</v>
      </c>
      <c r="U368" s="416"/>
      <c r="V368" s="416">
        <v>5028</v>
      </c>
    </row>
    <row r="369" spans="1:22" ht="15" x14ac:dyDescent="0.25">
      <c r="A369" s="370" t="str">
        <f t="shared" si="5"/>
        <v>6462017</v>
      </c>
      <c r="B369" s="411" t="s">
        <v>865</v>
      </c>
      <c r="C369" s="415">
        <v>646</v>
      </c>
      <c r="D369" s="415" t="s">
        <v>1000</v>
      </c>
      <c r="E369" s="415">
        <v>2017</v>
      </c>
      <c r="F369" s="417"/>
      <c r="G369" s="417"/>
      <c r="H369" s="417"/>
      <c r="I369" s="417"/>
      <c r="J369" s="417">
        <v>1</v>
      </c>
      <c r="K369" s="417">
        <v>2</v>
      </c>
      <c r="L369" s="417"/>
      <c r="M369" s="417"/>
      <c r="N369" s="417"/>
      <c r="O369" s="417"/>
      <c r="P369" s="417">
        <v>1201</v>
      </c>
      <c r="Q369" s="416"/>
      <c r="R369" s="416"/>
      <c r="S369" s="416"/>
      <c r="T369" s="416"/>
      <c r="U369" s="416">
        <v>6235</v>
      </c>
      <c r="V369" s="416">
        <v>1287</v>
      </c>
    </row>
    <row r="370" spans="1:22" ht="15" x14ac:dyDescent="0.25">
      <c r="A370" s="370" t="str">
        <f t="shared" si="5"/>
        <v>6462018</v>
      </c>
      <c r="B370" s="411" t="s">
        <v>865</v>
      </c>
      <c r="C370" s="415">
        <v>646</v>
      </c>
      <c r="D370" s="415" t="s">
        <v>1000</v>
      </c>
      <c r="E370" s="415">
        <v>2018</v>
      </c>
      <c r="F370" s="417"/>
      <c r="G370" s="417"/>
      <c r="H370" s="417"/>
      <c r="I370" s="417"/>
      <c r="J370" s="417">
        <v>1</v>
      </c>
      <c r="K370" s="417">
        <v>1</v>
      </c>
      <c r="L370" s="417"/>
      <c r="M370" s="417"/>
      <c r="N370" s="417"/>
      <c r="O370" s="417"/>
      <c r="P370" s="417">
        <v>31200</v>
      </c>
      <c r="Q370" s="416"/>
      <c r="R370" s="416"/>
      <c r="S370" s="416"/>
      <c r="T370" s="416"/>
      <c r="U370" s="416">
        <v>24225</v>
      </c>
      <c r="V370" s="416">
        <v>540</v>
      </c>
    </row>
    <row r="371" spans="1:22" ht="15" x14ac:dyDescent="0.25">
      <c r="A371" s="370" t="str">
        <f t="shared" si="5"/>
        <v>6472014</v>
      </c>
      <c r="B371" s="411" t="s">
        <v>865</v>
      </c>
      <c r="C371" s="415">
        <v>647</v>
      </c>
      <c r="D371" s="415" t="s">
        <v>1001</v>
      </c>
      <c r="E371" s="415">
        <v>2014</v>
      </c>
      <c r="F371" s="417"/>
      <c r="G371" s="417"/>
      <c r="H371" s="417"/>
      <c r="I371" s="417">
        <v>4</v>
      </c>
      <c r="J371" s="417">
        <v>3</v>
      </c>
      <c r="K371" s="417">
        <v>20</v>
      </c>
      <c r="L371" s="417"/>
      <c r="M371" s="417"/>
      <c r="N371" s="417"/>
      <c r="O371" s="417">
        <v>62915</v>
      </c>
      <c r="P371" s="417">
        <v>5473</v>
      </c>
      <c r="Q371" s="416"/>
      <c r="R371" s="416"/>
      <c r="S371" s="416"/>
      <c r="T371" s="416">
        <v>119055</v>
      </c>
      <c r="U371" s="416">
        <v>4551</v>
      </c>
      <c r="V371" s="416">
        <v>28290</v>
      </c>
    </row>
    <row r="372" spans="1:22" ht="15" x14ac:dyDescent="0.25">
      <c r="A372" s="370" t="str">
        <f t="shared" si="5"/>
        <v>6472015</v>
      </c>
      <c r="B372" s="411" t="s">
        <v>865</v>
      </c>
      <c r="C372" s="415">
        <v>647</v>
      </c>
      <c r="D372" s="415" t="s">
        <v>1001</v>
      </c>
      <c r="E372" s="415">
        <v>2015</v>
      </c>
      <c r="F372" s="417"/>
      <c r="G372" s="417"/>
      <c r="H372" s="417">
        <v>1</v>
      </c>
      <c r="I372" s="417">
        <v>3</v>
      </c>
      <c r="J372" s="417"/>
      <c r="K372" s="417">
        <v>24</v>
      </c>
      <c r="L372" s="417"/>
      <c r="M372" s="417"/>
      <c r="N372" s="417">
        <v>156130</v>
      </c>
      <c r="O372" s="417">
        <v>105554</v>
      </c>
      <c r="P372" s="417"/>
      <c r="Q372" s="416"/>
      <c r="R372" s="416"/>
      <c r="S372" s="416">
        <v>129907</v>
      </c>
      <c r="T372" s="416">
        <v>83698</v>
      </c>
      <c r="U372" s="416"/>
      <c r="V372" s="416">
        <v>51346</v>
      </c>
    </row>
    <row r="373" spans="1:22" ht="15" x14ac:dyDescent="0.25">
      <c r="A373" s="370" t="str">
        <f t="shared" si="5"/>
        <v>6472016</v>
      </c>
      <c r="B373" s="411" t="s">
        <v>865</v>
      </c>
      <c r="C373" s="415">
        <v>647</v>
      </c>
      <c r="D373" s="415" t="s">
        <v>1001</v>
      </c>
      <c r="E373" s="415">
        <v>2016</v>
      </c>
      <c r="F373" s="417"/>
      <c r="G373" s="417"/>
      <c r="H373" s="417">
        <v>2</v>
      </c>
      <c r="I373" s="417"/>
      <c r="J373" s="417">
        <v>4</v>
      </c>
      <c r="K373" s="417">
        <v>7</v>
      </c>
      <c r="L373" s="417"/>
      <c r="M373" s="417"/>
      <c r="N373" s="417">
        <v>334319</v>
      </c>
      <c r="O373" s="417"/>
      <c r="P373" s="417">
        <v>28813</v>
      </c>
      <c r="Q373" s="416"/>
      <c r="R373" s="416"/>
      <c r="S373" s="416">
        <v>247676</v>
      </c>
      <c r="T373" s="416"/>
      <c r="U373" s="416">
        <v>27869</v>
      </c>
      <c r="V373" s="416">
        <v>13877</v>
      </c>
    </row>
    <row r="374" spans="1:22" ht="15" x14ac:dyDescent="0.25">
      <c r="A374" s="370" t="str">
        <f t="shared" si="5"/>
        <v>6472017</v>
      </c>
      <c r="B374" s="411" t="s">
        <v>865</v>
      </c>
      <c r="C374" s="415">
        <v>647</v>
      </c>
      <c r="D374" s="415" t="s">
        <v>1001</v>
      </c>
      <c r="E374" s="415">
        <v>2017</v>
      </c>
      <c r="F374" s="417"/>
      <c r="G374" s="417"/>
      <c r="H374" s="417">
        <v>2</v>
      </c>
      <c r="I374" s="417">
        <v>1</v>
      </c>
      <c r="J374" s="417">
        <v>3</v>
      </c>
      <c r="K374" s="417">
        <v>16</v>
      </c>
      <c r="L374" s="417"/>
      <c r="M374" s="417"/>
      <c r="N374" s="417">
        <v>308327</v>
      </c>
      <c r="O374" s="417">
        <v>33344</v>
      </c>
      <c r="P374" s="417">
        <v>7562</v>
      </c>
      <c r="Q374" s="416"/>
      <c r="R374" s="416"/>
      <c r="S374" s="416">
        <v>133428</v>
      </c>
      <c r="T374" s="416">
        <v>68919</v>
      </c>
      <c r="U374" s="416">
        <v>14008</v>
      </c>
      <c r="V374" s="416">
        <v>7129</v>
      </c>
    </row>
    <row r="375" spans="1:22" ht="15" x14ac:dyDescent="0.25">
      <c r="A375" s="370" t="str">
        <f t="shared" si="5"/>
        <v>6472018</v>
      </c>
      <c r="B375" s="411" t="s">
        <v>865</v>
      </c>
      <c r="C375" s="415">
        <v>647</v>
      </c>
      <c r="D375" s="415" t="s">
        <v>1001</v>
      </c>
      <c r="E375" s="415">
        <v>2018</v>
      </c>
      <c r="F375" s="417"/>
      <c r="G375" s="417"/>
      <c r="H375" s="417"/>
      <c r="I375" s="417">
        <v>2</v>
      </c>
      <c r="J375" s="417">
        <v>19</v>
      </c>
      <c r="K375" s="417">
        <v>16</v>
      </c>
      <c r="L375" s="417"/>
      <c r="M375" s="417"/>
      <c r="N375" s="417"/>
      <c r="O375" s="417">
        <v>27056</v>
      </c>
      <c r="P375" s="417">
        <v>179637</v>
      </c>
      <c r="Q375" s="416"/>
      <c r="R375" s="416"/>
      <c r="S375" s="416"/>
      <c r="T375" s="416">
        <v>45831</v>
      </c>
      <c r="U375" s="416">
        <v>180268</v>
      </c>
      <c r="V375" s="416">
        <v>20318</v>
      </c>
    </row>
    <row r="376" spans="1:22" ht="15" x14ac:dyDescent="0.25">
      <c r="A376" s="370" t="str">
        <f t="shared" si="5"/>
        <v>6482014</v>
      </c>
      <c r="B376" s="411" t="s">
        <v>865</v>
      </c>
      <c r="C376" s="415">
        <v>648</v>
      </c>
      <c r="D376" s="415" t="s">
        <v>1002</v>
      </c>
      <c r="E376" s="415">
        <v>2014</v>
      </c>
      <c r="F376" s="417"/>
      <c r="G376" s="417"/>
      <c r="H376" s="417">
        <v>1</v>
      </c>
      <c r="I376" s="417">
        <v>1</v>
      </c>
      <c r="J376" s="417">
        <v>2</v>
      </c>
      <c r="K376" s="417">
        <v>4</v>
      </c>
      <c r="L376" s="417"/>
      <c r="M376" s="417"/>
      <c r="N376" s="417">
        <v>171748</v>
      </c>
      <c r="O376" s="417">
        <v>697</v>
      </c>
      <c r="P376" s="417">
        <v>10343</v>
      </c>
      <c r="Q376" s="416"/>
      <c r="R376" s="416"/>
      <c r="S376" s="416">
        <v>165945</v>
      </c>
      <c r="T376" s="416">
        <v>733</v>
      </c>
      <c r="U376" s="416">
        <v>38367</v>
      </c>
      <c r="V376" s="416">
        <v>3499</v>
      </c>
    </row>
    <row r="377" spans="1:22" ht="15" x14ac:dyDescent="0.25">
      <c r="A377" s="370" t="str">
        <f t="shared" si="5"/>
        <v>6482015</v>
      </c>
      <c r="B377" s="411" t="s">
        <v>865</v>
      </c>
      <c r="C377" s="415">
        <v>648</v>
      </c>
      <c r="D377" s="415" t="s">
        <v>1002</v>
      </c>
      <c r="E377" s="415">
        <v>2015</v>
      </c>
      <c r="F377" s="417"/>
      <c r="G377" s="417"/>
      <c r="H377" s="417"/>
      <c r="I377" s="417">
        <v>3</v>
      </c>
      <c r="J377" s="417">
        <v>2</v>
      </c>
      <c r="K377" s="417">
        <v>6</v>
      </c>
      <c r="L377" s="417"/>
      <c r="M377" s="417"/>
      <c r="N377" s="417"/>
      <c r="O377" s="417">
        <v>103426</v>
      </c>
      <c r="P377" s="417">
        <v>2947</v>
      </c>
      <c r="Q377" s="416"/>
      <c r="R377" s="416"/>
      <c r="S377" s="416"/>
      <c r="T377" s="416">
        <v>159774</v>
      </c>
      <c r="U377" s="416">
        <v>6062</v>
      </c>
      <c r="V377" s="416">
        <v>35373</v>
      </c>
    </row>
    <row r="378" spans="1:22" ht="15" x14ac:dyDescent="0.25">
      <c r="A378" s="370" t="str">
        <f t="shared" si="5"/>
        <v>6482016</v>
      </c>
      <c r="B378" s="411" t="s">
        <v>865</v>
      </c>
      <c r="C378" s="415">
        <v>648</v>
      </c>
      <c r="D378" s="415" t="s">
        <v>1002</v>
      </c>
      <c r="E378" s="415">
        <v>2016</v>
      </c>
      <c r="F378" s="417"/>
      <c r="G378" s="417"/>
      <c r="H378" s="417"/>
      <c r="I378" s="417"/>
      <c r="J378" s="417">
        <v>5</v>
      </c>
      <c r="K378" s="417">
        <v>3</v>
      </c>
      <c r="L378" s="417"/>
      <c r="M378" s="417"/>
      <c r="N378" s="417"/>
      <c r="O378" s="417"/>
      <c r="P378" s="417">
        <v>79634</v>
      </c>
      <c r="Q378" s="416"/>
      <c r="R378" s="416"/>
      <c r="S378" s="416"/>
      <c r="T378" s="416"/>
      <c r="U378" s="416">
        <v>122629</v>
      </c>
      <c r="V378" s="416">
        <v>1962</v>
      </c>
    </row>
    <row r="379" spans="1:22" ht="15" x14ac:dyDescent="0.25">
      <c r="A379" s="370" t="str">
        <f t="shared" si="5"/>
        <v>6482017</v>
      </c>
      <c r="B379" s="411" t="s">
        <v>865</v>
      </c>
      <c r="C379" s="415">
        <v>648</v>
      </c>
      <c r="D379" s="415" t="s">
        <v>1002</v>
      </c>
      <c r="E379" s="415">
        <v>2017</v>
      </c>
      <c r="F379" s="417"/>
      <c r="G379" s="417"/>
      <c r="H379" s="417">
        <v>1</v>
      </c>
      <c r="I379" s="417">
        <v>1</v>
      </c>
      <c r="J379" s="417">
        <v>5</v>
      </c>
      <c r="K379" s="417">
        <v>12</v>
      </c>
      <c r="L379" s="417"/>
      <c r="M379" s="417"/>
      <c r="N379" s="417">
        <v>188200</v>
      </c>
      <c r="O379" s="417">
        <v>23000</v>
      </c>
      <c r="P379" s="417">
        <v>40486</v>
      </c>
      <c r="Q379" s="416"/>
      <c r="R379" s="416"/>
      <c r="S379" s="416">
        <v>1500000</v>
      </c>
      <c r="T379" s="416">
        <v>5226</v>
      </c>
      <c r="U379" s="416">
        <v>67884</v>
      </c>
      <c r="V379" s="416">
        <v>9571</v>
      </c>
    </row>
    <row r="380" spans="1:22" ht="15" x14ac:dyDescent="0.25">
      <c r="A380" s="370" t="str">
        <f t="shared" si="5"/>
        <v>6482018</v>
      </c>
      <c r="B380" s="411" t="s">
        <v>865</v>
      </c>
      <c r="C380" s="415">
        <v>648</v>
      </c>
      <c r="D380" s="415" t="s">
        <v>1002</v>
      </c>
      <c r="E380" s="415">
        <v>2018</v>
      </c>
      <c r="F380" s="417"/>
      <c r="G380" s="417"/>
      <c r="H380" s="417"/>
      <c r="I380" s="417">
        <v>2</v>
      </c>
      <c r="J380" s="417">
        <v>8</v>
      </c>
      <c r="K380" s="417">
        <v>8</v>
      </c>
      <c r="L380" s="417"/>
      <c r="M380" s="417"/>
      <c r="N380" s="417"/>
      <c r="O380" s="417">
        <v>33368</v>
      </c>
      <c r="P380" s="417">
        <v>128112</v>
      </c>
      <c r="Q380" s="416"/>
      <c r="R380" s="416"/>
      <c r="S380" s="416"/>
      <c r="T380" s="416">
        <v>53714</v>
      </c>
      <c r="U380" s="416">
        <v>91434</v>
      </c>
      <c r="V380" s="416">
        <v>12485</v>
      </c>
    </row>
    <row r="381" spans="1:22" ht="15" x14ac:dyDescent="0.25">
      <c r="A381" s="370" t="str">
        <f t="shared" si="5"/>
        <v>6492014</v>
      </c>
      <c r="B381" s="411" t="s">
        <v>865</v>
      </c>
      <c r="C381" s="415">
        <v>649</v>
      </c>
      <c r="D381" s="415" t="s">
        <v>1003</v>
      </c>
      <c r="E381" s="415">
        <v>2014</v>
      </c>
      <c r="F381" s="417"/>
      <c r="G381" s="417"/>
      <c r="H381" s="417"/>
      <c r="I381" s="417"/>
      <c r="J381" s="417">
        <v>3</v>
      </c>
      <c r="K381" s="417">
        <v>7</v>
      </c>
      <c r="L381" s="417"/>
      <c r="M381" s="417"/>
      <c r="N381" s="417"/>
      <c r="O381" s="417"/>
      <c r="P381" s="417">
        <v>24515</v>
      </c>
      <c r="Q381" s="416"/>
      <c r="R381" s="416"/>
      <c r="S381" s="416"/>
      <c r="T381" s="416"/>
      <c r="U381" s="416">
        <v>29822</v>
      </c>
      <c r="V381" s="416">
        <v>5223</v>
      </c>
    </row>
    <row r="382" spans="1:22" ht="15" x14ac:dyDescent="0.25">
      <c r="A382" s="370" t="str">
        <f t="shared" si="5"/>
        <v>6492015</v>
      </c>
      <c r="B382" s="411" t="s">
        <v>865</v>
      </c>
      <c r="C382" s="415">
        <v>649</v>
      </c>
      <c r="D382" s="415" t="s">
        <v>1003</v>
      </c>
      <c r="E382" s="415">
        <v>2015</v>
      </c>
      <c r="F382" s="417"/>
      <c r="G382" s="417"/>
      <c r="H382" s="417"/>
      <c r="I382" s="417">
        <v>3</v>
      </c>
      <c r="J382" s="417"/>
      <c r="K382" s="417">
        <v>5</v>
      </c>
      <c r="L382" s="417"/>
      <c r="M382" s="417"/>
      <c r="N382" s="417"/>
      <c r="O382" s="417">
        <v>40584</v>
      </c>
      <c r="P382" s="417"/>
      <c r="Q382" s="416"/>
      <c r="R382" s="416"/>
      <c r="S382" s="416"/>
      <c r="T382" s="416">
        <v>16937</v>
      </c>
      <c r="U382" s="416"/>
      <c r="V382" s="416">
        <v>10486</v>
      </c>
    </row>
    <row r="383" spans="1:22" ht="15" x14ac:dyDescent="0.25">
      <c r="A383" s="370" t="str">
        <f t="shared" si="5"/>
        <v>6492016</v>
      </c>
      <c r="B383" s="411" t="s">
        <v>865</v>
      </c>
      <c r="C383" s="415">
        <v>649</v>
      </c>
      <c r="D383" s="415" t="s">
        <v>1003</v>
      </c>
      <c r="E383" s="415">
        <v>2016</v>
      </c>
      <c r="F383" s="417"/>
      <c r="G383" s="417"/>
      <c r="H383" s="417"/>
      <c r="I383" s="417"/>
      <c r="J383" s="417">
        <v>2</v>
      </c>
      <c r="K383" s="417">
        <v>4</v>
      </c>
      <c r="L383" s="417"/>
      <c r="M383" s="417"/>
      <c r="N383" s="417"/>
      <c r="O383" s="417"/>
      <c r="P383" s="417">
        <v>435</v>
      </c>
      <c r="Q383" s="416"/>
      <c r="R383" s="416"/>
      <c r="S383" s="416"/>
      <c r="T383" s="416"/>
      <c r="U383" s="416">
        <v>18681</v>
      </c>
      <c r="V383" s="416">
        <v>1412</v>
      </c>
    </row>
    <row r="384" spans="1:22" ht="15" x14ac:dyDescent="0.25">
      <c r="A384" s="370" t="str">
        <f t="shared" si="5"/>
        <v>6492017</v>
      </c>
      <c r="B384" s="411" t="s">
        <v>865</v>
      </c>
      <c r="C384" s="415">
        <v>649</v>
      </c>
      <c r="D384" s="415" t="s">
        <v>1003</v>
      </c>
      <c r="E384" s="415">
        <v>2017</v>
      </c>
      <c r="F384" s="417"/>
      <c r="G384" s="417"/>
      <c r="H384" s="417"/>
      <c r="I384" s="417">
        <v>1</v>
      </c>
      <c r="J384" s="417">
        <v>2</v>
      </c>
      <c r="K384" s="417">
        <v>2</v>
      </c>
      <c r="L384" s="417"/>
      <c r="M384" s="417"/>
      <c r="N384" s="417"/>
      <c r="O384" s="417">
        <v>55167</v>
      </c>
      <c r="P384" s="417">
        <v>4399</v>
      </c>
      <c r="Q384" s="416"/>
      <c r="R384" s="416"/>
      <c r="S384" s="416"/>
      <c r="T384" s="416">
        <v>36790</v>
      </c>
      <c r="U384" s="416">
        <v>2463</v>
      </c>
      <c r="V384" s="416">
        <v>432</v>
      </c>
    </row>
    <row r="385" spans="1:22" ht="15" x14ac:dyDescent="0.25">
      <c r="A385" s="370" t="str">
        <f t="shared" si="5"/>
        <v>6492018</v>
      </c>
      <c r="B385" s="411" t="s">
        <v>865</v>
      </c>
      <c r="C385" s="415">
        <v>649</v>
      </c>
      <c r="D385" s="415" t="s">
        <v>1003</v>
      </c>
      <c r="E385" s="415">
        <v>2018</v>
      </c>
      <c r="F385" s="417"/>
      <c r="G385" s="417"/>
      <c r="H385" s="417">
        <v>1</v>
      </c>
      <c r="I385" s="417"/>
      <c r="J385" s="417"/>
      <c r="K385" s="417">
        <v>1</v>
      </c>
      <c r="L385" s="417"/>
      <c r="M385" s="417"/>
      <c r="N385" s="417">
        <v>173340</v>
      </c>
      <c r="O385" s="417"/>
      <c r="P385" s="417"/>
      <c r="Q385" s="416"/>
      <c r="R385" s="416"/>
      <c r="S385" s="416">
        <v>619670</v>
      </c>
      <c r="T385" s="416"/>
      <c r="U385" s="416"/>
      <c r="V385" s="416">
        <v>501</v>
      </c>
    </row>
    <row r="386" spans="1:22" ht="15" x14ac:dyDescent="0.25">
      <c r="A386" s="370" t="str">
        <f t="shared" ref="A386:A449" si="6">+VALUE(C386)&amp;E386</f>
        <v>6512014</v>
      </c>
      <c r="B386" s="411" t="s">
        <v>865</v>
      </c>
      <c r="C386" s="415">
        <v>651</v>
      </c>
      <c r="D386" s="415" t="s">
        <v>1004</v>
      </c>
      <c r="E386" s="415">
        <v>2014</v>
      </c>
      <c r="F386" s="417"/>
      <c r="G386" s="417"/>
      <c r="H386" s="417">
        <v>1</v>
      </c>
      <c r="I386" s="417">
        <v>4</v>
      </c>
      <c r="J386" s="417">
        <v>4</v>
      </c>
      <c r="K386" s="417">
        <v>27</v>
      </c>
      <c r="L386" s="417"/>
      <c r="M386" s="417"/>
      <c r="N386" s="417">
        <v>122561</v>
      </c>
      <c r="O386" s="417">
        <v>151319</v>
      </c>
      <c r="P386" s="417">
        <v>54455</v>
      </c>
      <c r="Q386" s="416"/>
      <c r="R386" s="416"/>
      <c r="S386" s="416">
        <v>51372</v>
      </c>
      <c r="T386" s="416">
        <v>69922</v>
      </c>
      <c r="U386" s="416">
        <v>93514</v>
      </c>
      <c r="V386" s="416">
        <v>30492</v>
      </c>
    </row>
    <row r="387" spans="1:22" ht="15" x14ac:dyDescent="0.25">
      <c r="A387" s="370" t="str">
        <f t="shared" si="6"/>
        <v>6512015</v>
      </c>
      <c r="B387" s="411" t="s">
        <v>865</v>
      </c>
      <c r="C387" s="415">
        <v>651</v>
      </c>
      <c r="D387" s="415" t="s">
        <v>1004</v>
      </c>
      <c r="E387" s="415">
        <v>2015</v>
      </c>
      <c r="F387" s="417"/>
      <c r="G387" s="417"/>
      <c r="H387" s="417">
        <v>1</v>
      </c>
      <c r="I387" s="417">
        <v>2</v>
      </c>
      <c r="J387" s="417">
        <v>5</v>
      </c>
      <c r="K387" s="417">
        <v>20</v>
      </c>
      <c r="L387" s="417"/>
      <c r="M387" s="417"/>
      <c r="N387" s="417">
        <v>129891</v>
      </c>
      <c r="O387" s="417">
        <v>80438</v>
      </c>
      <c r="P387" s="417">
        <v>13933</v>
      </c>
      <c r="Q387" s="416"/>
      <c r="R387" s="416"/>
      <c r="S387" s="416">
        <v>82425</v>
      </c>
      <c r="T387" s="416">
        <v>74698</v>
      </c>
      <c r="U387" s="416">
        <v>27356</v>
      </c>
      <c r="V387" s="416">
        <v>19724</v>
      </c>
    </row>
    <row r="388" spans="1:22" ht="15" x14ac:dyDescent="0.25">
      <c r="A388" s="370" t="str">
        <f t="shared" si="6"/>
        <v>6512016</v>
      </c>
      <c r="B388" s="411" t="s">
        <v>865</v>
      </c>
      <c r="C388" s="415">
        <v>651</v>
      </c>
      <c r="D388" s="415" t="s">
        <v>1004</v>
      </c>
      <c r="E388" s="415">
        <v>2016</v>
      </c>
      <c r="F388" s="417"/>
      <c r="G388" s="417"/>
      <c r="H388" s="417">
        <v>2</v>
      </c>
      <c r="I388" s="417">
        <v>2</v>
      </c>
      <c r="J388" s="417">
        <v>5</v>
      </c>
      <c r="K388" s="417">
        <v>17</v>
      </c>
      <c r="L388" s="417"/>
      <c r="M388" s="417"/>
      <c r="N388" s="417">
        <v>331101</v>
      </c>
      <c r="O388" s="417">
        <v>51861</v>
      </c>
      <c r="P388" s="417">
        <v>49548</v>
      </c>
      <c r="Q388" s="416"/>
      <c r="R388" s="416"/>
      <c r="S388" s="416">
        <v>322058</v>
      </c>
      <c r="T388" s="416">
        <v>67321</v>
      </c>
      <c r="U388" s="416">
        <v>42171</v>
      </c>
      <c r="V388" s="416">
        <v>32848</v>
      </c>
    </row>
    <row r="389" spans="1:22" ht="15" x14ac:dyDescent="0.25">
      <c r="A389" s="370" t="str">
        <f t="shared" si="6"/>
        <v>6512017</v>
      </c>
      <c r="B389" s="411" t="s">
        <v>865</v>
      </c>
      <c r="C389" s="415">
        <v>651</v>
      </c>
      <c r="D389" s="415" t="s">
        <v>1004</v>
      </c>
      <c r="E389" s="415">
        <v>2017</v>
      </c>
      <c r="F389" s="417"/>
      <c r="G389" s="417"/>
      <c r="H389" s="417">
        <v>1</v>
      </c>
      <c r="I389" s="417">
        <v>4</v>
      </c>
      <c r="J389" s="417">
        <v>6</v>
      </c>
      <c r="K389" s="417">
        <v>20</v>
      </c>
      <c r="L389" s="417"/>
      <c r="M389" s="417"/>
      <c r="N389" s="417">
        <v>80060</v>
      </c>
      <c r="O389" s="417">
        <v>166346</v>
      </c>
      <c r="P389" s="417">
        <v>42262</v>
      </c>
      <c r="Q389" s="416"/>
      <c r="R389" s="416"/>
      <c r="S389" s="416">
        <v>44815</v>
      </c>
      <c r="T389" s="416">
        <v>93868</v>
      </c>
      <c r="U389" s="416">
        <v>37175</v>
      </c>
      <c r="V389" s="416">
        <v>27415</v>
      </c>
    </row>
    <row r="390" spans="1:22" ht="15" x14ac:dyDescent="0.25">
      <c r="A390" s="370" t="str">
        <f t="shared" si="6"/>
        <v>6512018</v>
      </c>
      <c r="B390" s="411" t="s">
        <v>865</v>
      </c>
      <c r="C390" s="415">
        <v>651</v>
      </c>
      <c r="D390" s="415" t="s">
        <v>1004</v>
      </c>
      <c r="E390" s="415">
        <v>2018</v>
      </c>
      <c r="F390" s="417"/>
      <c r="G390" s="417"/>
      <c r="H390" s="417"/>
      <c r="I390" s="417">
        <v>1</v>
      </c>
      <c r="J390" s="417">
        <v>14</v>
      </c>
      <c r="K390" s="417">
        <v>21</v>
      </c>
      <c r="L390" s="417"/>
      <c r="M390" s="417"/>
      <c r="N390" s="417"/>
      <c r="O390" s="417">
        <v>27473</v>
      </c>
      <c r="P390" s="417">
        <v>256466</v>
      </c>
      <c r="Q390" s="416"/>
      <c r="R390" s="416"/>
      <c r="S390" s="416"/>
      <c r="T390" s="416">
        <v>40645</v>
      </c>
      <c r="U390" s="416">
        <v>341254</v>
      </c>
      <c r="V390" s="416">
        <v>45363</v>
      </c>
    </row>
    <row r="391" spans="1:22" ht="15" x14ac:dyDescent="0.25">
      <c r="A391" s="370" t="str">
        <f t="shared" si="6"/>
        <v>6522014</v>
      </c>
      <c r="B391" s="411" t="s">
        <v>865</v>
      </c>
      <c r="C391" s="415">
        <v>652</v>
      </c>
      <c r="D391" s="415" t="s">
        <v>1005</v>
      </c>
      <c r="E391" s="415">
        <v>2014</v>
      </c>
      <c r="F391" s="417"/>
      <c r="G391" s="417"/>
      <c r="H391" s="417">
        <v>3</v>
      </c>
      <c r="I391" s="417">
        <v>6</v>
      </c>
      <c r="J391" s="417">
        <v>9</v>
      </c>
      <c r="K391" s="417">
        <v>27</v>
      </c>
      <c r="L391" s="417"/>
      <c r="M391" s="417"/>
      <c r="N391" s="417">
        <v>631131</v>
      </c>
      <c r="O391" s="417">
        <v>217722</v>
      </c>
      <c r="P391" s="417">
        <v>53774</v>
      </c>
      <c r="Q391" s="416"/>
      <c r="R391" s="416"/>
      <c r="S391" s="416">
        <v>600987</v>
      </c>
      <c r="T391" s="416">
        <v>219641</v>
      </c>
      <c r="U391" s="416">
        <v>123631</v>
      </c>
      <c r="V391" s="416">
        <v>21687</v>
      </c>
    </row>
    <row r="392" spans="1:22" ht="15" x14ac:dyDescent="0.25">
      <c r="A392" s="370" t="str">
        <f t="shared" si="6"/>
        <v>6522015</v>
      </c>
      <c r="B392" s="411" t="s">
        <v>865</v>
      </c>
      <c r="C392" s="415">
        <v>652</v>
      </c>
      <c r="D392" s="415" t="s">
        <v>1005</v>
      </c>
      <c r="E392" s="415">
        <v>2015</v>
      </c>
      <c r="F392" s="417"/>
      <c r="G392" s="417"/>
      <c r="H392" s="417">
        <v>6</v>
      </c>
      <c r="I392" s="417">
        <v>11</v>
      </c>
      <c r="J392" s="417">
        <v>23</v>
      </c>
      <c r="K392" s="417">
        <v>23</v>
      </c>
      <c r="L392" s="417"/>
      <c r="M392" s="417"/>
      <c r="N392" s="417">
        <v>691453</v>
      </c>
      <c r="O392" s="417">
        <v>483484</v>
      </c>
      <c r="P392" s="417">
        <v>203740</v>
      </c>
      <c r="Q392" s="416"/>
      <c r="R392" s="416"/>
      <c r="S392" s="416">
        <v>706220</v>
      </c>
      <c r="T392" s="416">
        <v>565193</v>
      </c>
      <c r="U392" s="416">
        <v>532255</v>
      </c>
      <c r="V392" s="416">
        <v>34103</v>
      </c>
    </row>
    <row r="393" spans="1:22" ht="15" x14ac:dyDescent="0.25">
      <c r="A393" s="370" t="str">
        <f t="shared" si="6"/>
        <v>6522016</v>
      </c>
      <c r="B393" s="411" t="s">
        <v>865</v>
      </c>
      <c r="C393" s="415">
        <v>652</v>
      </c>
      <c r="D393" s="415" t="s">
        <v>1005</v>
      </c>
      <c r="E393" s="415">
        <v>2016</v>
      </c>
      <c r="F393" s="417">
        <v>1</v>
      </c>
      <c r="G393" s="417"/>
      <c r="H393" s="417">
        <v>6</v>
      </c>
      <c r="I393" s="417">
        <v>7</v>
      </c>
      <c r="J393" s="417">
        <v>10</v>
      </c>
      <c r="K393" s="417">
        <v>32</v>
      </c>
      <c r="L393" s="417">
        <v>403500</v>
      </c>
      <c r="M393" s="417"/>
      <c r="N393" s="417">
        <v>1172072</v>
      </c>
      <c r="O393" s="417">
        <v>198352</v>
      </c>
      <c r="P393" s="417">
        <v>131694</v>
      </c>
      <c r="Q393" s="416">
        <v>9934</v>
      </c>
      <c r="R393" s="416"/>
      <c r="S393" s="416">
        <v>1617192</v>
      </c>
      <c r="T393" s="416">
        <v>195552</v>
      </c>
      <c r="U393" s="416">
        <v>96955</v>
      </c>
      <c r="V393" s="416">
        <v>47308</v>
      </c>
    </row>
    <row r="394" spans="1:22" ht="15" x14ac:dyDescent="0.25">
      <c r="A394" s="370" t="str">
        <f t="shared" si="6"/>
        <v>6522017</v>
      </c>
      <c r="B394" s="411" t="s">
        <v>865</v>
      </c>
      <c r="C394" s="415">
        <v>652</v>
      </c>
      <c r="D394" s="415" t="s">
        <v>1005</v>
      </c>
      <c r="E394" s="415">
        <v>2017</v>
      </c>
      <c r="F394" s="417"/>
      <c r="G394" s="417"/>
      <c r="H394" s="417">
        <v>1</v>
      </c>
      <c r="I394" s="417">
        <v>6</v>
      </c>
      <c r="J394" s="417">
        <v>21</v>
      </c>
      <c r="K394" s="417">
        <v>36</v>
      </c>
      <c r="L394" s="417"/>
      <c r="M394" s="417"/>
      <c r="N394" s="417">
        <v>179034</v>
      </c>
      <c r="O394" s="417">
        <v>162393</v>
      </c>
      <c r="P394" s="417">
        <v>134565</v>
      </c>
      <c r="Q394" s="416"/>
      <c r="R394" s="416"/>
      <c r="S394" s="416">
        <v>243997</v>
      </c>
      <c r="T394" s="416">
        <v>265031</v>
      </c>
      <c r="U394" s="416">
        <v>239560</v>
      </c>
      <c r="V394" s="416">
        <v>37496</v>
      </c>
    </row>
    <row r="395" spans="1:22" ht="15" x14ac:dyDescent="0.25">
      <c r="A395" s="370" t="str">
        <f t="shared" si="6"/>
        <v>6522018</v>
      </c>
      <c r="B395" s="411" t="s">
        <v>865</v>
      </c>
      <c r="C395" s="415">
        <v>652</v>
      </c>
      <c r="D395" s="415" t="s">
        <v>1005</v>
      </c>
      <c r="E395" s="415">
        <v>2018</v>
      </c>
      <c r="F395" s="417"/>
      <c r="G395" s="417"/>
      <c r="H395" s="417">
        <v>2</v>
      </c>
      <c r="I395" s="417">
        <v>5</v>
      </c>
      <c r="J395" s="417">
        <v>22</v>
      </c>
      <c r="K395" s="417">
        <v>32</v>
      </c>
      <c r="L395" s="417"/>
      <c r="M395" s="417"/>
      <c r="N395" s="417">
        <v>214595</v>
      </c>
      <c r="O395" s="417">
        <v>176554</v>
      </c>
      <c r="P395" s="417">
        <v>336996</v>
      </c>
      <c r="Q395" s="416"/>
      <c r="R395" s="416"/>
      <c r="S395" s="416">
        <v>111574</v>
      </c>
      <c r="T395" s="416">
        <v>204727</v>
      </c>
      <c r="U395" s="416">
        <v>403477</v>
      </c>
      <c r="V395" s="416">
        <v>81892</v>
      </c>
    </row>
    <row r="396" spans="1:22" ht="15" x14ac:dyDescent="0.25">
      <c r="A396" s="370" t="str">
        <f t="shared" si="6"/>
        <v>6532014</v>
      </c>
      <c r="B396" s="411" t="s">
        <v>865</v>
      </c>
      <c r="C396" s="415">
        <v>653</v>
      </c>
      <c r="D396" s="415" t="s">
        <v>1006</v>
      </c>
      <c r="E396" s="415">
        <v>2014</v>
      </c>
      <c r="F396" s="417"/>
      <c r="G396" s="417"/>
      <c r="H396" s="417"/>
      <c r="I396" s="417">
        <v>3</v>
      </c>
      <c r="J396" s="417"/>
      <c r="K396" s="417">
        <v>7</v>
      </c>
      <c r="L396" s="417"/>
      <c r="M396" s="417"/>
      <c r="N396" s="417"/>
      <c r="O396" s="417">
        <v>104760</v>
      </c>
      <c r="P396" s="417"/>
      <c r="Q396" s="416"/>
      <c r="R396" s="416"/>
      <c r="S396" s="416"/>
      <c r="T396" s="416">
        <v>245390</v>
      </c>
      <c r="U396" s="416"/>
      <c r="V396" s="416">
        <v>11113</v>
      </c>
    </row>
    <row r="397" spans="1:22" ht="15" x14ac:dyDescent="0.25">
      <c r="A397" s="370" t="str">
        <f t="shared" si="6"/>
        <v>6532015</v>
      </c>
      <c r="B397" s="411" t="s">
        <v>865</v>
      </c>
      <c r="C397" s="415">
        <v>653</v>
      </c>
      <c r="D397" s="415" t="s">
        <v>1006</v>
      </c>
      <c r="E397" s="415">
        <v>2015</v>
      </c>
      <c r="F397" s="417"/>
      <c r="G397" s="417"/>
      <c r="H397" s="417">
        <v>2</v>
      </c>
      <c r="I397" s="417">
        <v>1</v>
      </c>
      <c r="J397" s="417">
        <v>2</v>
      </c>
      <c r="K397" s="417">
        <v>4</v>
      </c>
      <c r="L397" s="417"/>
      <c r="M397" s="417"/>
      <c r="N397" s="417">
        <v>348984</v>
      </c>
      <c r="O397" s="417">
        <v>40681</v>
      </c>
      <c r="P397" s="417">
        <v>32880</v>
      </c>
      <c r="Q397" s="416"/>
      <c r="R397" s="416"/>
      <c r="S397" s="416">
        <v>423812</v>
      </c>
      <c r="T397" s="416">
        <v>1943</v>
      </c>
      <c r="U397" s="416">
        <v>4824</v>
      </c>
      <c r="V397" s="416">
        <v>2556</v>
      </c>
    </row>
    <row r="398" spans="1:22" ht="15" x14ac:dyDescent="0.25">
      <c r="A398" s="370" t="str">
        <f t="shared" si="6"/>
        <v>6532016</v>
      </c>
      <c r="B398" s="411" t="s">
        <v>865</v>
      </c>
      <c r="C398" s="415">
        <v>653</v>
      </c>
      <c r="D398" s="415" t="s">
        <v>1006</v>
      </c>
      <c r="E398" s="415">
        <v>2016</v>
      </c>
      <c r="F398" s="417"/>
      <c r="G398" s="417"/>
      <c r="H398" s="417">
        <v>1</v>
      </c>
      <c r="I398" s="417">
        <v>2</v>
      </c>
      <c r="J398" s="417">
        <v>3</v>
      </c>
      <c r="K398" s="417">
        <v>7</v>
      </c>
      <c r="L398" s="417"/>
      <c r="M398" s="417"/>
      <c r="N398" s="417">
        <v>85192</v>
      </c>
      <c r="O398" s="417">
        <v>36935</v>
      </c>
      <c r="P398" s="417">
        <v>104828</v>
      </c>
      <c r="Q398" s="416"/>
      <c r="R398" s="416"/>
      <c r="S398" s="416">
        <v>33524</v>
      </c>
      <c r="T398" s="416">
        <v>25092</v>
      </c>
      <c r="U398" s="416">
        <v>72574</v>
      </c>
      <c r="V398" s="416">
        <v>12853</v>
      </c>
    </row>
    <row r="399" spans="1:22" ht="15" x14ac:dyDescent="0.25">
      <c r="A399" s="370" t="str">
        <f t="shared" si="6"/>
        <v>6532017</v>
      </c>
      <c r="B399" s="411" t="s">
        <v>865</v>
      </c>
      <c r="C399" s="415">
        <v>653</v>
      </c>
      <c r="D399" s="415" t="s">
        <v>1006</v>
      </c>
      <c r="E399" s="415">
        <v>2017</v>
      </c>
      <c r="F399" s="417"/>
      <c r="G399" s="417"/>
      <c r="H399" s="417">
        <v>4</v>
      </c>
      <c r="I399" s="417">
        <v>1</v>
      </c>
      <c r="J399" s="417">
        <v>3</v>
      </c>
      <c r="K399" s="417">
        <v>2</v>
      </c>
      <c r="L399" s="417"/>
      <c r="M399" s="417"/>
      <c r="N399" s="417">
        <v>685415</v>
      </c>
      <c r="O399" s="417">
        <v>68624</v>
      </c>
      <c r="P399" s="417">
        <v>29885</v>
      </c>
      <c r="Q399" s="416"/>
      <c r="R399" s="416"/>
      <c r="S399" s="416">
        <v>520037</v>
      </c>
      <c r="T399" s="416">
        <v>41071</v>
      </c>
      <c r="U399" s="416">
        <v>62538</v>
      </c>
      <c r="V399" s="416">
        <v>1557</v>
      </c>
    </row>
    <row r="400" spans="1:22" ht="15" x14ac:dyDescent="0.25">
      <c r="A400" s="370" t="str">
        <f t="shared" si="6"/>
        <v>6532018</v>
      </c>
      <c r="B400" s="411" t="s">
        <v>865</v>
      </c>
      <c r="C400" s="415">
        <v>653</v>
      </c>
      <c r="D400" s="415" t="s">
        <v>1006</v>
      </c>
      <c r="E400" s="415">
        <v>2018</v>
      </c>
      <c r="F400" s="417"/>
      <c r="G400" s="417"/>
      <c r="H400" s="417"/>
      <c r="I400" s="417"/>
      <c r="J400" s="417">
        <v>4</v>
      </c>
      <c r="K400" s="417">
        <v>3</v>
      </c>
      <c r="L400" s="417"/>
      <c r="M400" s="417"/>
      <c r="N400" s="417"/>
      <c r="O400" s="417"/>
      <c r="P400" s="417">
        <v>79597</v>
      </c>
      <c r="Q400" s="416"/>
      <c r="R400" s="416"/>
      <c r="S400" s="416"/>
      <c r="T400" s="416"/>
      <c r="U400" s="416">
        <v>27489</v>
      </c>
      <c r="V400" s="416">
        <v>1112</v>
      </c>
    </row>
    <row r="401" spans="1:22" ht="15" x14ac:dyDescent="0.25">
      <c r="A401" s="370" t="str">
        <f t="shared" si="6"/>
        <v>6542014</v>
      </c>
      <c r="B401" s="411" t="s">
        <v>865</v>
      </c>
      <c r="C401" s="415">
        <v>654</v>
      </c>
      <c r="D401" s="415" t="s">
        <v>1007</v>
      </c>
      <c r="E401" s="415">
        <v>2014</v>
      </c>
      <c r="F401" s="417"/>
      <c r="G401" s="417"/>
      <c r="H401" s="417"/>
      <c r="I401" s="417">
        <v>1</v>
      </c>
      <c r="J401" s="417"/>
      <c r="K401" s="417">
        <v>11</v>
      </c>
      <c r="L401" s="417"/>
      <c r="M401" s="417"/>
      <c r="N401" s="417"/>
      <c r="O401" s="417">
        <v>38005</v>
      </c>
      <c r="P401" s="417"/>
      <c r="Q401" s="416"/>
      <c r="R401" s="416"/>
      <c r="S401" s="416"/>
      <c r="T401" s="416">
        <v>27197</v>
      </c>
      <c r="U401" s="416"/>
      <c r="V401" s="416">
        <v>22854</v>
      </c>
    </row>
    <row r="402" spans="1:22" ht="15" x14ac:dyDescent="0.25">
      <c r="A402" s="370" t="str">
        <f t="shared" si="6"/>
        <v>6542015</v>
      </c>
      <c r="B402" s="411" t="s">
        <v>865</v>
      </c>
      <c r="C402" s="415">
        <v>654</v>
      </c>
      <c r="D402" s="415" t="s">
        <v>1007</v>
      </c>
      <c r="E402" s="415">
        <v>2015</v>
      </c>
      <c r="F402" s="417"/>
      <c r="G402" s="417"/>
      <c r="H402" s="417"/>
      <c r="I402" s="417"/>
      <c r="J402" s="417">
        <v>3</v>
      </c>
      <c r="K402" s="417">
        <v>9</v>
      </c>
      <c r="L402" s="417"/>
      <c r="M402" s="417"/>
      <c r="N402" s="417"/>
      <c r="O402" s="417"/>
      <c r="P402" s="417">
        <v>3419</v>
      </c>
      <c r="Q402" s="416"/>
      <c r="R402" s="416"/>
      <c r="S402" s="416"/>
      <c r="T402" s="416"/>
      <c r="U402" s="416">
        <v>1940</v>
      </c>
      <c r="V402" s="416">
        <v>13885</v>
      </c>
    </row>
    <row r="403" spans="1:22" ht="15" x14ac:dyDescent="0.25">
      <c r="A403" s="370" t="str">
        <f t="shared" si="6"/>
        <v>6542016</v>
      </c>
      <c r="B403" s="411" t="s">
        <v>865</v>
      </c>
      <c r="C403" s="415">
        <v>654</v>
      </c>
      <c r="D403" s="415" t="s">
        <v>1007</v>
      </c>
      <c r="E403" s="415">
        <v>2016</v>
      </c>
      <c r="F403" s="417"/>
      <c r="G403" s="417"/>
      <c r="H403" s="417">
        <v>2</v>
      </c>
      <c r="I403" s="417">
        <v>1</v>
      </c>
      <c r="J403" s="417">
        <v>2</v>
      </c>
      <c r="K403" s="417">
        <v>10</v>
      </c>
      <c r="L403" s="417"/>
      <c r="M403" s="417"/>
      <c r="N403" s="417">
        <v>256142</v>
      </c>
      <c r="O403" s="417">
        <v>6128</v>
      </c>
      <c r="P403" s="417">
        <v>62506</v>
      </c>
      <c r="Q403" s="416"/>
      <c r="R403" s="416"/>
      <c r="S403" s="416">
        <v>336591</v>
      </c>
      <c r="T403" s="416">
        <v>23279</v>
      </c>
      <c r="U403" s="416">
        <v>8538</v>
      </c>
      <c r="V403" s="416">
        <v>12561</v>
      </c>
    </row>
    <row r="404" spans="1:22" ht="15" x14ac:dyDescent="0.25">
      <c r="A404" s="370" t="str">
        <f t="shared" si="6"/>
        <v>6542017</v>
      </c>
      <c r="B404" s="411" t="s">
        <v>865</v>
      </c>
      <c r="C404" s="415">
        <v>654</v>
      </c>
      <c r="D404" s="415" t="s">
        <v>1007</v>
      </c>
      <c r="E404" s="415">
        <v>2017</v>
      </c>
      <c r="F404" s="417"/>
      <c r="G404" s="417"/>
      <c r="H404" s="417"/>
      <c r="I404" s="417"/>
      <c r="J404" s="417">
        <v>3</v>
      </c>
      <c r="K404" s="417">
        <v>14</v>
      </c>
      <c r="L404" s="417"/>
      <c r="M404" s="417"/>
      <c r="N404" s="417"/>
      <c r="O404" s="417"/>
      <c r="P404" s="417">
        <v>40165</v>
      </c>
      <c r="Q404" s="416"/>
      <c r="R404" s="416"/>
      <c r="S404" s="416"/>
      <c r="T404" s="416"/>
      <c r="U404" s="416">
        <v>13295</v>
      </c>
      <c r="V404" s="416">
        <v>20982</v>
      </c>
    </row>
    <row r="405" spans="1:22" ht="15" x14ac:dyDescent="0.25">
      <c r="A405" s="370" t="str">
        <f t="shared" si="6"/>
        <v>6542018</v>
      </c>
      <c r="B405" s="411" t="s">
        <v>865</v>
      </c>
      <c r="C405" s="415">
        <v>654</v>
      </c>
      <c r="D405" s="415" t="s">
        <v>1007</v>
      </c>
      <c r="E405" s="415">
        <v>2018</v>
      </c>
      <c r="F405" s="417"/>
      <c r="G405" s="417"/>
      <c r="H405" s="417"/>
      <c r="I405" s="417"/>
      <c r="J405" s="417">
        <v>8</v>
      </c>
      <c r="K405" s="417">
        <v>18</v>
      </c>
      <c r="L405" s="417"/>
      <c r="M405" s="417"/>
      <c r="N405" s="417"/>
      <c r="O405" s="417"/>
      <c r="P405" s="417">
        <v>79427</v>
      </c>
      <c r="Q405" s="416"/>
      <c r="R405" s="416"/>
      <c r="S405" s="416"/>
      <c r="T405" s="416"/>
      <c r="U405" s="416">
        <v>117610</v>
      </c>
      <c r="V405" s="416">
        <v>22807</v>
      </c>
    </row>
    <row r="406" spans="1:22" ht="15" x14ac:dyDescent="0.25">
      <c r="A406" s="370" t="str">
        <f t="shared" si="6"/>
        <v>6552014</v>
      </c>
      <c r="B406" s="411" t="s">
        <v>865</v>
      </c>
      <c r="C406" s="415">
        <v>655</v>
      </c>
      <c r="D406" s="415" t="s">
        <v>1008</v>
      </c>
      <c r="E406" s="415">
        <v>2014</v>
      </c>
      <c r="F406" s="417"/>
      <c r="G406" s="417"/>
      <c r="H406" s="417"/>
      <c r="I406" s="417"/>
      <c r="J406" s="417">
        <v>3</v>
      </c>
      <c r="K406" s="417">
        <v>4</v>
      </c>
      <c r="L406" s="417"/>
      <c r="M406" s="417"/>
      <c r="N406" s="417"/>
      <c r="O406" s="417"/>
      <c r="P406" s="417">
        <v>24200</v>
      </c>
      <c r="Q406" s="416"/>
      <c r="R406" s="416"/>
      <c r="S406" s="416"/>
      <c r="T406" s="416"/>
      <c r="U406" s="416">
        <v>12110</v>
      </c>
      <c r="V406" s="416">
        <v>1906</v>
      </c>
    </row>
    <row r="407" spans="1:22" ht="15" x14ac:dyDescent="0.25">
      <c r="A407" s="370" t="str">
        <f t="shared" si="6"/>
        <v>6552015</v>
      </c>
      <c r="B407" s="411" t="s">
        <v>865</v>
      </c>
      <c r="C407" s="415">
        <v>655</v>
      </c>
      <c r="D407" s="415" t="s">
        <v>1008</v>
      </c>
      <c r="E407" s="415">
        <v>2015</v>
      </c>
      <c r="F407" s="417"/>
      <c r="G407" s="417"/>
      <c r="H407" s="417"/>
      <c r="I407" s="417"/>
      <c r="J407" s="417"/>
      <c r="K407" s="417">
        <v>7</v>
      </c>
      <c r="L407" s="417"/>
      <c r="M407" s="417"/>
      <c r="N407" s="417"/>
      <c r="O407" s="417"/>
      <c r="P407" s="417"/>
      <c r="Q407" s="416"/>
      <c r="R407" s="416"/>
      <c r="S407" s="416"/>
      <c r="T407" s="416"/>
      <c r="U407" s="416"/>
      <c r="V407" s="416">
        <v>3458</v>
      </c>
    </row>
    <row r="408" spans="1:22" ht="15" x14ac:dyDescent="0.25">
      <c r="A408" s="370" t="str">
        <f t="shared" si="6"/>
        <v>6552016</v>
      </c>
      <c r="B408" s="411" t="s">
        <v>865</v>
      </c>
      <c r="C408" s="415">
        <v>655</v>
      </c>
      <c r="D408" s="415" t="s">
        <v>1008</v>
      </c>
      <c r="E408" s="415">
        <v>2016</v>
      </c>
      <c r="F408" s="417"/>
      <c r="G408" s="417"/>
      <c r="H408" s="417">
        <v>1</v>
      </c>
      <c r="I408" s="417"/>
      <c r="J408" s="417">
        <v>2</v>
      </c>
      <c r="K408" s="417">
        <v>6</v>
      </c>
      <c r="L408" s="417"/>
      <c r="M408" s="417"/>
      <c r="N408" s="417">
        <v>120905</v>
      </c>
      <c r="O408" s="417"/>
      <c r="P408" s="417">
        <v>1772</v>
      </c>
      <c r="Q408" s="416"/>
      <c r="R408" s="416"/>
      <c r="S408" s="416">
        <v>205714</v>
      </c>
      <c r="T408" s="416"/>
      <c r="U408" s="416">
        <v>1345</v>
      </c>
      <c r="V408" s="416">
        <v>2173</v>
      </c>
    </row>
    <row r="409" spans="1:22" ht="15" x14ac:dyDescent="0.25">
      <c r="A409" s="370" t="str">
        <f t="shared" si="6"/>
        <v>6552017</v>
      </c>
      <c r="B409" s="411" t="s">
        <v>865</v>
      </c>
      <c r="C409" s="415">
        <v>655</v>
      </c>
      <c r="D409" s="415" t="s">
        <v>1008</v>
      </c>
      <c r="E409" s="415">
        <v>2017</v>
      </c>
      <c r="F409" s="417"/>
      <c r="G409" s="417"/>
      <c r="H409" s="417">
        <v>1</v>
      </c>
      <c r="I409" s="417">
        <v>1</v>
      </c>
      <c r="J409" s="417">
        <v>2</v>
      </c>
      <c r="K409" s="417">
        <v>5</v>
      </c>
      <c r="L409" s="417"/>
      <c r="M409" s="417"/>
      <c r="N409" s="417">
        <v>213641</v>
      </c>
      <c r="O409" s="417">
        <v>64998</v>
      </c>
      <c r="P409" s="417">
        <v>463</v>
      </c>
      <c r="Q409" s="416"/>
      <c r="R409" s="416"/>
      <c r="S409" s="416">
        <v>40604</v>
      </c>
      <c r="T409" s="416">
        <v>70235</v>
      </c>
      <c r="U409" s="416">
        <v>3403</v>
      </c>
      <c r="V409" s="416">
        <v>3255</v>
      </c>
    </row>
    <row r="410" spans="1:22" ht="15" x14ac:dyDescent="0.25">
      <c r="A410" s="370" t="str">
        <f t="shared" si="6"/>
        <v>6552018</v>
      </c>
      <c r="B410" s="411" t="s">
        <v>865</v>
      </c>
      <c r="C410" s="415">
        <v>655</v>
      </c>
      <c r="D410" s="415" t="s">
        <v>1008</v>
      </c>
      <c r="E410" s="415">
        <v>2018</v>
      </c>
      <c r="F410" s="417"/>
      <c r="G410" s="417"/>
      <c r="H410" s="417"/>
      <c r="I410" s="417"/>
      <c r="J410" s="417">
        <v>1</v>
      </c>
      <c r="K410" s="417">
        <v>2</v>
      </c>
      <c r="L410" s="417"/>
      <c r="M410" s="417"/>
      <c r="N410" s="417"/>
      <c r="O410" s="417"/>
      <c r="P410" s="417">
        <v>38472</v>
      </c>
      <c r="Q410" s="416"/>
      <c r="R410" s="416"/>
      <c r="S410" s="416"/>
      <c r="T410" s="416"/>
      <c r="U410" s="416">
        <v>16174</v>
      </c>
      <c r="V410" s="416">
        <v>613</v>
      </c>
    </row>
    <row r="411" spans="1:22" ht="15" x14ac:dyDescent="0.25">
      <c r="A411" s="370" t="str">
        <f t="shared" si="6"/>
        <v>6562014</v>
      </c>
      <c r="B411" s="411" t="s">
        <v>865</v>
      </c>
      <c r="C411" s="415">
        <v>656</v>
      </c>
      <c r="D411" s="415" t="s">
        <v>1009</v>
      </c>
      <c r="E411" s="415">
        <v>2014</v>
      </c>
      <c r="F411" s="417"/>
      <c r="G411" s="417"/>
      <c r="H411" s="417"/>
      <c r="I411" s="417"/>
      <c r="J411" s="417"/>
      <c r="K411" s="417">
        <v>2</v>
      </c>
      <c r="L411" s="417"/>
      <c r="M411" s="417"/>
      <c r="N411" s="417"/>
      <c r="O411" s="417"/>
      <c r="P411" s="417"/>
      <c r="Q411" s="416"/>
      <c r="R411" s="416"/>
      <c r="S411" s="416"/>
      <c r="T411" s="416"/>
      <c r="U411" s="416"/>
      <c r="V411" s="416">
        <v>943</v>
      </c>
    </row>
    <row r="412" spans="1:22" ht="15" x14ac:dyDescent="0.25">
      <c r="A412" s="370" t="str">
        <f t="shared" si="6"/>
        <v>6562015</v>
      </c>
      <c r="B412" s="411" t="s">
        <v>865</v>
      </c>
      <c r="C412" s="415">
        <v>656</v>
      </c>
      <c r="D412" s="415" t="s">
        <v>1009</v>
      </c>
      <c r="E412" s="415">
        <v>2015</v>
      </c>
      <c r="F412" s="417"/>
      <c r="G412" s="417"/>
      <c r="H412" s="417"/>
      <c r="I412" s="417"/>
      <c r="J412" s="417"/>
      <c r="K412" s="417">
        <v>5</v>
      </c>
      <c r="L412" s="417"/>
      <c r="M412" s="417"/>
      <c r="N412" s="417"/>
      <c r="O412" s="417"/>
      <c r="P412" s="417"/>
      <c r="Q412" s="416"/>
      <c r="R412" s="416"/>
      <c r="S412" s="416"/>
      <c r="T412" s="416"/>
      <c r="U412" s="416"/>
      <c r="V412" s="416">
        <v>6783</v>
      </c>
    </row>
    <row r="413" spans="1:22" ht="15" x14ac:dyDescent="0.25">
      <c r="A413" s="370" t="str">
        <f t="shared" si="6"/>
        <v>6562016</v>
      </c>
      <c r="B413" s="411" t="s">
        <v>865</v>
      </c>
      <c r="C413" s="415">
        <v>656</v>
      </c>
      <c r="D413" s="415" t="s">
        <v>1009</v>
      </c>
      <c r="E413" s="415">
        <v>2016</v>
      </c>
      <c r="F413" s="417"/>
      <c r="G413" s="417"/>
      <c r="H413" s="417"/>
      <c r="I413" s="417">
        <v>1</v>
      </c>
      <c r="J413" s="417">
        <v>1</v>
      </c>
      <c r="K413" s="417">
        <v>3</v>
      </c>
      <c r="L413" s="417"/>
      <c r="M413" s="417"/>
      <c r="N413" s="417"/>
      <c r="O413" s="417">
        <v>9652</v>
      </c>
      <c r="P413" s="417">
        <v>2559</v>
      </c>
      <c r="Q413" s="416"/>
      <c r="R413" s="416"/>
      <c r="S413" s="416"/>
      <c r="T413" s="416">
        <v>6807</v>
      </c>
      <c r="U413" s="416">
        <v>1127</v>
      </c>
      <c r="V413" s="416">
        <v>961</v>
      </c>
    </row>
    <row r="414" spans="1:22" ht="15" x14ac:dyDescent="0.25">
      <c r="A414" s="370" t="str">
        <f t="shared" si="6"/>
        <v>6562017</v>
      </c>
      <c r="B414" s="411" t="s">
        <v>865</v>
      </c>
      <c r="C414" s="415">
        <v>656</v>
      </c>
      <c r="D414" s="415" t="s">
        <v>1009</v>
      </c>
      <c r="E414" s="415">
        <v>2017</v>
      </c>
      <c r="F414" s="417"/>
      <c r="G414" s="417"/>
      <c r="H414" s="417"/>
      <c r="I414" s="417"/>
      <c r="J414" s="417"/>
      <c r="K414" s="417">
        <v>2</v>
      </c>
      <c r="L414" s="417"/>
      <c r="M414" s="417"/>
      <c r="N414" s="417"/>
      <c r="O414" s="417"/>
      <c r="P414" s="417"/>
      <c r="Q414" s="416"/>
      <c r="R414" s="416"/>
      <c r="S414" s="416"/>
      <c r="T414" s="416"/>
      <c r="U414" s="416"/>
      <c r="V414" s="416">
        <v>999</v>
      </c>
    </row>
    <row r="415" spans="1:22" ht="15" x14ac:dyDescent="0.25">
      <c r="A415" s="370" t="str">
        <f t="shared" si="6"/>
        <v>6572016</v>
      </c>
      <c r="B415" s="411" t="s">
        <v>865</v>
      </c>
      <c r="C415" s="415">
        <v>657</v>
      </c>
      <c r="D415" s="415" t="s">
        <v>1010</v>
      </c>
      <c r="E415" s="415">
        <v>2016</v>
      </c>
      <c r="F415" s="417"/>
      <c r="G415" s="417"/>
      <c r="H415" s="417"/>
      <c r="I415" s="417"/>
      <c r="J415" s="417"/>
      <c r="K415" s="417">
        <v>1</v>
      </c>
      <c r="L415" s="417"/>
      <c r="M415" s="417"/>
      <c r="N415" s="417"/>
      <c r="O415" s="417"/>
      <c r="P415" s="417"/>
      <c r="Q415" s="416"/>
      <c r="R415" s="416"/>
      <c r="S415" s="416"/>
      <c r="T415" s="416"/>
      <c r="U415" s="416"/>
      <c r="V415" s="416">
        <v>531</v>
      </c>
    </row>
    <row r="416" spans="1:22" ht="15" x14ac:dyDescent="0.25">
      <c r="A416" s="370" t="str">
        <f t="shared" si="6"/>
        <v>6582014</v>
      </c>
      <c r="B416" s="411" t="s">
        <v>865</v>
      </c>
      <c r="C416" s="415">
        <v>658</v>
      </c>
      <c r="D416" s="415" t="s">
        <v>1011</v>
      </c>
      <c r="E416" s="415">
        <v>2014</v>
      </c>
      <c r="F416" s="417"/>
      <c r="G416" s="417"/>
      <c r="H416" s="417"/>
      <c r="I416" s="417">
        <v>2</v>
      </c>
      <c r="J416" s="417">
        <v>1</v>
      </c>
      <c r="K416" s="417">
        <v>4</v>
      </c>
      <c r="L416" s="417"/>
      <c r="M416" s="417"/>
      <c r="N416" s="417"/>
      <c r="O416" s="417">
        <v>18345</v>
      </c>
      <c r="P416" s="417">
        <v>108</v>
      </c>
      <c r="Q416" s="416"/>
      <c r="R416" s="416"/>
      <c r="S416" s="416"/>
      <c r="T416" s="416">
        <v>33750</v>
      </c>
      <c r="U416" s="416">
        <v>11899</v>
      </c>
      <c r="V416" s="416">
        <v>5816</v>
      </c>
    </row>
    <row r="417" spans="1:22" ht="15" x14ac:dyDescent="0.25">
      <c r="A417" s="370" t="str">
        <f t="shared" si="6"/>
        <v>6582015</v>
      </c>
      <c r="B417" s="411" t="s">
        <v>865</v>
      </c>
      <c r="C417" s="415">
        <v>658</v>
      </c>
      <c r="D417" s="415" t="s">
        <v>1011</v>
      </c>
      <c r="E417" s="415">
        <v>2015</v>
      </c>
      <c r="F417" s="417">
        <v>1</v>
      </c>
      <c r="G417" s="417"/>
      <c r="H417" s="417"/>
      <c r="I417" s="417"/>
      <c r="J417" s="417">
        <v>2</v>
      </c>
      <c r="K417" s="417">
        <v>1</v>
      </c>
      <c r="L417" s="417">
        <v>3321930</v>
      </c>
      <c r="M417" s="417"/>
      <c r="N417" s="417"/>
      <c r="O417" s="417"/>
      <c r="P417" s="417">
        <v>18169</v>
      </c>
      <c r="Q417" s="416">
        <v>1022278</v>
      </c>
      <c r="R417" s="416"/>
      <c r="S417" s="416"/>
      <c r="T417" s="416"/>
      <c r="U417" s="416">
        <v>10910</v>
      </c>
      <c r="V417" s="416">
        <v>405</v>
      </c>
    </row>
    <row r="418" spans="1:22" ht="15" x14ac:dyDescent="0.25">
      <c r="A418" s="370" t="str">
        <f t="shared" si="6"/>
        <v>6582016</v>
      </c>
      <c r="B418" s="411" t="s">
        <v>865</v>
      </c>
      <c r="C418" s="415">
        <v>658</v>
      </c>
      <c r="D418" s="415" t="s">
        <v>1011</v>
      </c>
      <c r="E418" s="415">
        <v>2016</v>
      </c>
      <c r="F418" s="417"/>
      <c r="G418" s="417"/>
      <c r="H418" s="417"/>
      <c r="I418" s="417"/>
      <c r="J418" s="417">
        <v>3</v>
      </c>
      <c r="K418" s="417">
        <v>3</v>
      </c>
      <c r="L418" s="417"/>
      <c r="M418" s="417"/>
      <c r="N418" s="417"/>
      <c r="O418" s="417"/>
      <c r="P418" s="417">
        <v>9513</v>
      </c>
      <c r="Q418" s="416"/>
      <c r="R418" s="416"/>
      <c r="S418" s="416"/>
      <c r="T418" s="416"/>
      <c r="U418" s="416">
        <v>8585</v>
      </c>
      <c r="V418" s="416">
        <v>3390</v>
      </c>
    </row>
    <row r="419" spans="1:22" ht="15" x14ac:dyDescent="0.25">
      <c r="A419" s="370" t="str">
        <f t="shared" si="6"/>
        <v>6582017</v>
      </c>
      <c r="B419" s="411" t="s">
        <v>865</v>
      </c>
      <c r="C419" s="415">
        <v>658</v>
      </c>
      <c r="D419" s="415" t="s">
        <v>1011</v>
      </c>
      <c r="E419" s="415">
        <v>2017</v>
      </c>
      <c r="F419" s="417"/>
      <c r="G419" s="417"/>
      <c r="H419" s="417"/>
      <c r="I419" s="417"/>
      <c r="J419" s="417">
        <v>3</v>
      </c>
      <c r="K419" s="417">
        <v>1</v>
      </c>
      <c r="L419" s="417"/>
      <c r="M419" s="417"/>
      <c r="N419" s="417"/>
      <c r="O419" s="417"/>
      <c r="P419" s="417">
        <v>32634</v>
      </c>
      <c r="Q419" s="416"/>
      <c r="R419" s="416"/>
      <c r="S419" s="416"/>
      <c r="T419" s="416"/>
      <c r="U419" s="416">
        <v>56396</v>
      </c>
      <c r="V419" s="416">
        <v>1875</v>
      </c>
    </row>
    <row r="420" spans="1:22" ht="15" x14ac:dyDescent="0.25">
      <c r="A420" s="370" t="str">
        <f t="shared" si="6"/>
        <v>6582018</v>
      </c>
      <c r="B420" s="411" t="s">
        <v>865</v>
      </c>
      <c r="C420" s="415">
        <v>658</v>
      </c>
      <c r="D420" s="415" t="s">
        <v>1011</v>
      </c>
      <c r="E420" s="415">
        <v>2018</v>
      </c>
      <c r="F420" s="417"/>
      <c r="G420" s="417"/>
      <c r="H420" s="417"/>
      <c r="I420" s="417"/>
      <c r="J420" s="417">
        <v>4</v>
      </c>
      <c r="K420" s="417">
        <v>4</v>
      </c>
      <c r="L420" s="417"/>
      <c r="M420" s="417"/>
      <c r="N420" s="417"/>
      <c r="O420" s="417"/>
      <c r="P420" s="417">
        <v>77470</v>
      </c>
      <c r="Q420" s="416"/>
      <c r="R420" s="416"/>
      <c r="S420" s="416"/>
      <c r="T420" s="416"/>
      <c r="U420" s="416">
        <v>260064</v>
      </c>
      <c r="V420" s="416">
        <v>7986</v>
      </c>
    </row>
    <row r="421" spans="1:22" ht="15" x14ac:dyDescent="0.25">
      <c r="A421" s="370" t="str">
        <f t="shared" si="6"/>
        <v>6592014</v>
      </c>
      <c r="B421" s="411" t="s">
        <v>865</v>
      </c>
      <c r="C421" s="415">
        <v>659</v>
      </c>
      <c r="D421" s="415" t="s">
        <v>1012</v>
      </c>
      <c r="E421" s="415">
        <v>2014</v>
      </c>
      <c r="F421" s="417">
        <v>1</v>
      </c>
      <c r="G421" s="417"/>
      <c r="H421" s="417"/>
      <c r="I421" s="417">
        <v>1</v>
      </c>
      <c r="J421" s="417">
        <v>5</v>
      </c>
      <c r="K421" s="417">
        <v>2</v>
      </c>
      <c r="L421" s="417">
        <v>184818</v>
      </c>
      <c r="M421" s="417"/>
      <c r="N421" s="417"/>
      <c r="O421" s="417">
        <v>25500</v>
      </c>
      <c r="P421" s="417">
        <v>75040</v>
      </c>
      <c r="Q421" s="416">
        <v>1068</v>
      </c>
      <c r="R421" s="416"/>
      <c r="S421" s="416"/>
      <c r="T421" s="416">
        <v>16542</v>
      </c>
      <c r="U421" s="416">
        <v>70031</v>
      </c>
      <c r="V421" s="416">
        <v>18574</v>
      </c>
    </row>
    <row r="422" spans="1:22" ht="15" x14ac:dyDescent="0.25">
      <c r="A422" s="370" t="str">
        <f t="shared" si="6"/>
        <v>6592015</v>
      </c>
      <c r="B422" s="411" t="s">
        <v>865</v>
      </c>
      <c r="C422" s="415">
        <v>659</v>
      </c>
      <c r="D422" s="415" t="s">
        <v>1012</v>
      </c>
      <c r="E422" s="415">
        <v>2015</v>
      </c>
      <c r="F422" s="417">
        <v>1</v>
      </c>
      <c r="G422" s="417"/>
      <c r="H422" s="417">
        <v>3</v>
      </c>
      <c r="I422" s="417">
        <v>2</v>
      </c>
      <c r="J422" s="417">
        <v>2</v>
      </c>
      <c r="K422" s="417">
        <v>6</v>
      </c>
      <c r="L422" s="417">
        <v>1965939</v>
      </c>
      <c r="M422" s="417"/>
      <c r="N422" s="417">
        <v>327744</v>
      </c>
      <c r="O422" s="417">
        <v>38198</v>
      </c>
      <c r="P422" s="417">
        <v>6388</v>
      </c>
      <c r="Q422" s="416">
        <v>3754383</v>
      </c>
      <c r="R422" s="416"/>
      <c r="S422" s="416">
        <v>608728</v>
      </c>
      <c r="T422" s="416">
        <v>21802</v>
      </c>
      <c r="U422" s="416">
        <v>14680</v>
      </c>
      <c r="V422" s="416">
        <v>5780</v>
      </c>
    </row>
    <row r="423" spans="1:22" ht="15" x14ac:dyDescent="0.25">
      <c r="A423" s="370" t="str">
        <f t="shared" si="6"/>
        <v>6592016</v>
      </c>
      <c r="B423" s="411" t="s">
        <v>865</v>
      </c>
      <c r="C423" s="415">
        <v>659</v>
      </c>
      <c r="D423" s="415" t="s">
        <v>1012</v>
      </c>
      <c r="E423" s="415">
        <v>2016</v>
      </c>
      <c r="F423" s="417"/>
      <c r="G423" s="417"/>
      <c r="H423" s="417"/>
      <c r="I423" s="417">
        <v>2</v>
      </c>
      <c r="J423" s="417">
        <v>5</v>
      </c>
      <c r="K423" s="417">
        <v>5</v>
      </c>
      <c r="L423" s="417"/>
      <c r="M423" s="417"/>
      <c r="N423" s="417"/>
      <c r="O423" s="417">
        <v>14392</v>
      </c>
      <c r="P423" s="417">
        <v>46075</v>
      </c>
      <c r="Q423" s="416"/>
      <c r="R423" s="416"/>
      <c r="S423" s="416"/>
      <c r="T423" s="416">
        <v>4464</v>
      </c>
      <c r="U423" s="416">
        <v>42151</v>
      </c>
      <c r="V423" s="416">
        <v>22333</v>
      </c>
    </row>
    <row r="424" spans="1:22" ht="15" x14ac:dyDescent="0.25">
      <c r="A424" s="370" t="str">
        <f t="shared" si="6"/>
        <v>6592017</v>
      </c>
      <c r="B424" s="411" t="s">
        <v>865</v>
      </c>
      <c r="C424" s="415">
        <v>659</v>
      </c>
      <c r="D424" s="415" t="s">
        <v>1012</v>
      </c>
      <c r="E424" s="415">
        <v>2017</v>
      </c>
      <c r="F424" s="417"/>
      <c r="G424" s="417"/>
      <c r="H424" s="417">
        <v>1</v>
      </c>
      <c r="I424" s="417">
        <v>2</v>
      </c>
      <c r="J424" s="417">
        <v>3</v>
      </c>
      <c r="K424" s="417">
        <v>1</v>
      </c>
      <c r="L424" s="417"/>
      <c r="M424" s="417"/>
      <c r="N424" s="417">
        <v>73962</v>
      </c>
      <c r="O424" s="417">
        <v>104725</v>
      </c>
      <c r="P424" s="417">
        <v>78101</v>
      </c>
      <c r="Q424" s="416"/>
      <c r="R424" s="416"/>
      <c r="S424" s="416">
        <v>10000</v>
      </c>
      <c r="T424" s="416">
        <v>113128</v>
      </c>
      <c r="U424" s="416">
        <v>158115</v>
      </c>
      <c r="V424" s="416">
        <v>114</v>
      </c>
    </row>
    <row r="425" spans="1:22" ht="15" x14ac:dyDescent="0.25">
      <c r="A425" s="370" t="str">
        <f t="shared" si="6"/>
        <v>6592018</v>
      </c>
      <c r="B425" s="411" t="s">
        <v>865</v>
      </c>
      <c r="C425" s="415">
        <v>659</v>
      </c>
      <c r="D425" s="415" t="s">
        <v>1012</v>
      </c>
      <c r="E425" s="415">
        <v>2018</v>
      </c>
      <c r="F425" s="417"/>
      <c r="G425" s="417"/>
      <c r="H425" s="417"/>
      <c r="I425" s="417">
        <v>1</v>
      </c>
      <c r="J425" s="417">
        <v>6</v>
      </c>
      <c r="K425" s="417"/>
      <c r="L425" s="417"/>
      <c r="M425" s="417"/>
      <c r="N425" s="417"/>
      <c r="O425" s="417">
        <v>70252</v>
      </c>
      <c r="P425" s="417">
        <v>49520</v>
      </c>
      <c r="Q425" s="416"/>
      <c r="R425" s="416"/>
      <c r="S425" s="416"/>
      <c r="T425" s="416">
        <v>77836</v>
      </c>
      <c r="U425" s="416">
        <v>171353</v>
      </c>
      <c r="V425" s="416"/>
    </row>
    <row r="426" spans="1:22" ht="15" x14ac:dyDescent="0.25">
      <c r="A426" s="370" t="str">
        <f t="shared" si="6"/>
        <v>6602014</v>
      </c>
      <c r="B426" s="411" t="s">
        <v>865</v>
      </c>
      <c r="C426" s="415">
        <v>660</v>
      </c>
      <c r="D426" s="415" t="s">
        <v>1013</v>
      </c>
      <c r="E426" s="415">
        <v>2014</v>
      </c>
      <c r="F426" s="417"/>
      <c r="G426" s="417"/>
      <c r="H426" s="417"/>
      <c r="I426" s="417">
        <v>2</v>
      </c>
      <c r="J426" s="417">
        <v>3</v>
      </c>
      <c r="K426" s="417">
        <v>9</v>
      </c>
      <c r="L426" s="417"/>
      <c r="M426" s="417"/>
      <c r="N426" s="417"/>
      <c r="O426" s="417">
        <v>28305</v>
      </c>
      <c r="P426" s="417">
        <v>18451</v>
      </c>
      <c r="Q426" s="416"/>
      <c r="R426" s="416"/>
      <c r="S426" s="416"/>
      <c r="T426" s="416">
        <v>35776</v>
      </c>
      <c r="U426" s="416">
        <v>30174</v>
      </c>
      <c r="V426" s="416">
        <v>9430</v>
      </c>
    </row>
    <row r="427" spans="1:22" ht="15" x14ac:dyDescent="0.25">
      <c r="A427" s="370" t="str">
        <f t="shared" si="6"/>
        <v>6602015</v>
      </c>
      <c r="B427" s="411" t="s">
        <v>865</v>
      </c>
      <c r="C427" s="415">
        <v>660</v>
      </c>
      <c r="D427" s="415" t="s">
        <v>1013</v>
      </c>
      <c r="E427" s="415">
        <v>2015</v>
      </c>
      <c r="F427" s="417"/>
      <c r="G427" s="417"/>
      <c r="H427" s="417">
        <v>1</v>
      </c>
      <c r="I427" s="417">
        <v>1</v>
      </c>
      <c r="J427" s="417">
        <v>2</v>
      </c>
      <c r="K427" s="417">
        <v>11</v>
      </c>
      <c r="L427" s="417"/>
      <c r="M427" s="417"/>
      <c r="N427" s="417">
        <v>251750</v>
      </c>
      <c r="O427" s="417">
        <v>8000</v>
      </c>
      <c r="P427" s="417">
        <v>15591</v>
      </c>
      <c r="Q427" s="416"/>
      <c r="R427" s="416"/>
      <c r="S427" s="416">
        <v>45231</v>
      </c>
      <c r="T427" s="416">
        <v>4319</v>
      </c>
      <c r="U427" s="416">
        <v>11937</v>
      </c>
      <c r="V427" s="416">
        <v>7492</v>
      </c>
    </row>
    <row r="428" spans="1:22" ht="15" x14ac:dyDescent="0.25">
      <c r="A428" s="370" t="str">
        <f t="shared" si="6"/>
        <v>6602016</v>
      </c>
      <c r="B428" s="411" t="s">
        <v>865</v>
      </c>
      <c r="C428" s="415">
        <v>660</v>
      </c>
      <c r="D428" s="415" t="s">
        <v>1013</v>
      </c>
      <c r="E428" s="415">
        <v>2016</v>
      </c>
      <c r="F428" s="417"/>
      <c r="G428" s="417"/>
      <c r="H428" s="417"/>
      <c r="I428" s="417">
        <v>1</v>
      </c>
      <c r="J428" s="417">
        <v>3</v>
      </c>
      <c r="K428" s="417">
        <v>10</v>
      </c>
      <c r="L428" s="417"/>
      <c r="M428" s="417"/>
      <c r="N428" s="417"/>
      <c r="O428" s="417">
        <v>16989</v>
      </c>
      <c r="P428" s="417">
        <v>7317</v>
      </c>
      <c r="Q428" s="416"/>
      <c r="R428" s="416"/>
      <c r="S428" s="416"/>
      <c r="T428" s="416">
        <v>32792</v>
      </c>
      <c r="U428" s="416">
        <v>24948</v>
      </c>
      <c r="V428" s="416">
        <v>11047</v>
      </c>
    </row>
    <row r="429" spans="1:22" ht="15" x14ac:dyDescent="0.25">
      <c r="A429" s="370" t="str">
        <f t="shared" si="6"/>
        <v>6602017</v>
      </c>
      <c r="B429" s="411" t="s">
        <v>865</v>
      </c>
      <c r="C429" s="415">
        <v>660</v>
      </c>
      <c r="D429" s="415" t="s">
        <v>1013</v>
      </c>
      <c r="E429" s="415">
        <v>2017</v>
      </c>
      <c r="F429" s="417"/>
      <c r="G429" s="417"/>
      <c r="H429" s="417">
        <v>2</v>
      </c>
      <c r="I429" s="417">
        <v>2</v>
      </c>
      <c r="J429" s="417">
        <v>2</v>
      </c>
      <c r="K429" s="417">
        <v>9</v>
      </c>
      <c r="L429" s="417"/>
      <c r="M429" s="417"/>
      <c r="N429" s="417">
        <v>567532</v>
      </c>
      <c r="O429" s="417">
        <v>16622</v>
      </c>
      <c r="P429" s="417">
        <v>10735</v>
      </c>
      <c r="Q429" s="416"/>
      <c r="R429" s="416"/>
      <c r="S429" s="416">
        <v>283087</v>
      </c>
      <c r="T429" s="416">
        <v>8804</v>
      </c>
      <c r="U429" s="416">
        <v>6903</v>
      </c>
      <c r="V429" s="416">
        <v>13168</v>
      </c>
    </row>
    <row r="430" spans="1:22" ht="15" x14ac:dyDescent="0.25">
      <c r="A430" s="370" t="str">
        <f t="shared" si="6"/>
        <v>6602018</v>
      </c>
      <c r="B430" s="411" t="s">
        <v>865</v>
      </c>
      <c r="C430" s="415">
        <v>660</v>
      </c>
      <c r="D430" s="415" t="s">
        <v>1013</v>
      </c>
      <c r="E430" s="415">
        <v>2018</v>
      </c>
      <c r="F430" s="417">
        <v>1</v>
      </c>
      <c r="G430" s="417"/>
      <c r="H430" s="417"/>
      <c r="I430" s="417"/>
      <c r="J430" s="417">
        <v>3</v>
      </c>
      <c r="K430" s="417">
        <v>8</v>
      </c>
      <c r="L430" s="417">
        <v>148730</v>
      </c>
      <c r="M430" s="417"/>
      <c r="N430" s="417"/>
      <c r="O430" s="417"/>
      <c r="P430" s="417">
        <v>7928</v>
      </c>
      <c r="Q430" s="416">
        <v>0</v>
      </c>
      <c r="R430" s="416"/>
      <c r="S430" s="416"/>
      <c r="T430" s="416"/>
      <c r="U430" s="416">
        <v>42698</v>
      </c>
      <c r="V430" s="416">
        <v>9103</v>
      </c>
    </row>
    <row r="431" spans="1:22" ht="15" x14ac:dyDescent="0.25">
      <c r="A431" s="370" t="str">
        <f t="shared" si="6"/>
        <v>6612014</v>
      </c>
      <c r="B431" s="411" t="s">
        <v>865</v>
      </c>
      <c r="C431" s="415">
        <v>661</v>
      </c>
      <c r="D431" s="415" t="s">
        <v>1014</v>
      </c>
      <c r="E431" s="415">
        <v>2014</v>
      </c>
      <c r="F431" s="417">
        <v>1</v>
      </c>
      <c r="G431" s="417"/>
      <c r="H431" s="417">
        <v>3</v>
      </c>
      <c r="I431" s="417">
        <v>6</v>
      </c>
      <c r="J431" s="417">
        <v>7</v>
      </c>
      <c r="K431" s="417">
        <v>50</v>
      </c>
      <c r="L431" s="417">
        <v>6585</v>
      </c>
      <c r="M431" s="417"/>
      <c r="N431" s="417">
        <v>632032</v>
      </c>
      <c r="O431" s="417">
        <v>185392</v>
      </c>
      <c r="P431" s="417">
        <v>66109</v>
      </c>
      <c r="Q431" s="416">
        <v>141544</v>
      </c>
      <c r="R431" s="416"/>
      <c r="S431" s="416">
        <v>385632</v>
      </c>
      <c r="T431" s="416">
        <v>88968</v>
      </c>
      <c r="U431" s="416">
        <v>127108</v>
      </c>
      <c r="V431" s="416">
        <v>101718</v>
      </c>
    </row>
    <row r="432" spans="1:22" ht="15" x14ac:dyDescent="0.25">
      <c r="A432" s="370" t="str">
        <f t="shared" si="6"/>
        <v>6612015</v>
      </c>
      <c r="B432" s="411" t="s">
        <v>865</v>
      </c>
      <c r="C432" s="415">
        <v>661</v>
      </c>
      <c r="D432" s="415" t="s">
        <v>1014</v>
      </c>
      <c r="E432" s="415">
        <v>2015</v>
      </c>
      <c r="F432" s="417"/>
      <c r="G432" s="417"/>
      <c r="H432" s="417">
        <v>2</v>
      </c>
      <c r="I432" s="417">
        <v>5</v>
      </c>
      <c r="J432" s="417">
        <v>9</v>
      </c>
      <c r="K432" s="417">
        <v>32</v>
      </c>
      <c r="L432" s="417"/>
      <c r="M432" s="417"/>
      <c r="N432" s="417">
        <v>338120</v>
      </c>
      <c r="O432" s="417">
        <v>128690</v>
      </c>
      <c r="P432" s="417">
        <v>97240</v>
      </c>
      <c r="Q432" s="416"/>
      <c r="R432" s="416"/>
      <c r="S432" s="416">
        <v>700745</v>
      </c>
      <c r="T432" s="416">
        <v>99964</v>
      </c>
      <c r="U432" s="416">
        <v>34600</v>
      </c>
      <c r="V432" s="416">
        <v>52686</v>
      </c>
    </row>
    <row r="433" spans="1:22" ht="15" x14ac:dyDescent="0.25">
      <c r="A433" s="370" t="str">
        <f t="shared" si="6"/>
        <v>6612016</v>
      </c>
      <c r="B433" s="411" t="s">
        <v>865</v>
      </c>
      <c r="C433" s="415">
        <v>661</v>
      </c>
      <c r="D433" s="415" t="s">
        <v>1014</v>
      </c>
      <c r="E433" s="415">
        <v>2016</v>
      </c>
      <c r="F433" s="417"/>
      <c r="G433" s="417"/>
      <c r="H433" s="417">
        <v>4</v>
      </c>
      <c r="I433" s="417">
        <v>5</v>
      </c>
      <c r="J433" s="417">
        <v>8</v>
      </c>
      <c r="K433" s="417">
        <v>52</v>
      </c>
      <c r="L433" s="417"/>
      <c r="M433" s="417"/>
      <c r="N433" s="417">
        <v>1065358</v>
      </c>
      <c r="O433" s="417">
        <v>111907</v>
      </c>
      <c r="P433" s="417">
        <v>69783</v>
      </c>
      <c r="Q433" s="416"/>
      <c r="R433" s="416"/>
      <c r="S433" s="416">
        <v>1095590</v>
      </c>
      <c r="T433" s="416">
        <v>142990</v>
      </c>
      <c r="U433" s="416">
        <v>71479</v>
      </c>
      <c r="V433" s="416">
        <v>173554</v>
      </c>
    </row>
    <row r="434" spans="1:22" ht="15" x14ac:dyDescent="0.25">
      <c r="A434" s="370" t="str">
        <f t="shared" si="6"/>
        <v>6612017</v>
      </c>
      <c r="B434" s="411" t="s">
        <v>865</v>
      </c>
      <c r="C434" s="415">
        <v>661</v>
      </c>
      <c r="D434" s="415" t="s">
        <v>1014</v>
      </c>
      <c r="E434" s="415">
        <v>2017</v>
      </c>
      <c r="F434" s="417"/>
      <c r="G434" s="417"/>
      <c r="H434" s="417">
        <v>2</v>
      </c>
      <c r="I434" s="417">
        <v>2</v>
      </c>
      <c r="J434" s="417">
        <v>17</v>
      </c>
      <c r="K434" s="417">
        <v>33</v>
      </c>
      <c r="L434" s="417"/>
      <c r="M434" s="417"/>
      <c r="N434" s="417">
        <v>182553</v>
      </c>
      <c r="O434" s="417">
        <v>76106</v>
      </c>
      <c r="P434" s="417">
        <v>206862</v>
      </c>
      <c r="Q434" s="416"/>
      <c r="R434" s="416"/>
      <c r="S434" s="416">
        <v>68701</v>
      </c>
      <c r="T434" s="416">
        <v>29257</v>
      </c>
      <c r="U434" s="416">
        <v>211888</v>
      </c>
      <c r="V434" s="416">
        <v>75987</v>
      </c>
    </row>
    <row r="435" spans="1:22" ht="15" x14ac:dyDescent="0.25">
      <c r="A435" s="370" t="str">
        <f t="shared" si="6"/>
        <v>6612018</v>
      </c>
      <c r="B435" s="411" t="s">
        <v>865</v>
      </c>
      <c r="C435" s="415">
        <v>661</v>
      </c>
      <c r="D435" s="415" t="s">
        <v>1014</v>
      </c>
      <c r="E435" s="415">
        <v>2018</v>
      </c>
      <c r="F435" s="417"/>
      <c r="G435" s="417"/>
      <c r="H435" s="417">
        <v>1</v>
      </c>
      <c r="I435" s="417"/>
      <c r="J435" s="417">
        <v>11</v>
      </c>
      <c r="K435" s="417">
        <v>42</v>
      </c>
      <c r="L435" s="417"/>
      <c r="M435" s="417"/>
      <c r="N435" s="417">
        <v>120252</v>
      </c>
      <c r="O435" s="417"/>
      <c r="P435" s="417">
        <v>241873</v>
      </c>
      <c r="Q435" s="416"/>
      <c r="R435" s="416"/>
      <c r="S435" s="416">
        <v>114461</v>
      </c>
      <c r="T435" s="416"/>
      <c r="U435" s="416">
        <v>323275</v>
      </c>
      <c r="V435" s="416">
        <v>63879</v>
      </c>
    </row>
    <row r="436" spans="1:22" ht="15" x14ac:dyDescent="0.25">
      <c r="A436" s="370" t="str">
        <f t="shared" si="6"/>
        <v>6622014</v>
      </c>
      <c r="B436" s="411" t="s">
        <v>865</v>
      </c>
      <c r="C436" s="415">
        <v>662</v>
      </c>
      <c r="D436" s="415" t="s">
        <v>1015</v>
      </c>
      <c r="E436" s="415">
        <v>2014</v>
      </c>
      <c r="F436" s="417"/>
      <c r="G436" s="417"/>
      <c r="H436" s="417"/>
      <c r="I436" s="417"/>
      <c r="J436" s="417"/>
      <c r="K436" s="417">
        <v>9</v>
      </c>
      <c r="L436" s="417"/>
      <c r="M436" s="417"/>
      <c r="N436" s="417"/>
      <c r="O436" s="417"/>
      <c r="P436" s="417"/>
      <c r="Q436" s="416"/>
      <c r="R436" s="416"/>
      <c r="S436" s="416"/>
      <c r="T436" s="416"/>
      <c r="U436" s="416"/>
      <c r="V436" s="416">
        <v>12056</v>
      </c>
    </row>
    <row r="437" spans="1:22" ht="15" x14ac:dyDescent="0.25">
      <c r="A437" s="370" t="str">
        <f t="shared" si="6"/>
        <v>6622015</v>
      </c>
      <c r="B437" s="411" t="s">
        <v>865</v>
      </c>
      <c r="C437" s="415">
        <v>662</v>
      </c>
      <c r="D437" s="415" t="s">
        <v>1015</v>
      </c>
      <c r="E437" s="415">
        <v>2015</v>
      </c>
      <c r="F437" s="417"/>
      <c r="G437" s="417"/>
      <c r="H437" s="417"/>
      <c r="I437" s="417">
        <v>1</v>
      </c>
      <c r="J437" s="417">
        <v>5</v>
      </c>
      <c r="K437" s="417">
        <v>7</v>
      </c>
      <c r="L437" s="417"/>
      <c r="M437" s="417"/>
      <c r="N437" s="417"/>
      <c r="O437" s="417">
        <v>7000</v>
      </c>
      <c r="P437" s="417">
        <v>67270</v>
      </c>
      <c r="Q437" s="416"/>
      <c r="R437" s="416"/>
      <c r="S437" s="416"/>
      <c r="T437" s="416">
        <v>517</v>
      </c>
      <c r="U437" s="416">
        <v>27009</v>
      </c>
      <c r="V437" s="416">
        <v>6404</v>
      </c>
    </row>
    <row r="438" spans="1:22" ht="15" x14ac:dyDescent="0.25">
      <c r="A438" s="370" t="str">
        <f t="shared" si="6"/>
        <v>6622016</v>
      </c>
      <c r="B438" s="411" t="s">
        <v>865</v>
      </c>
      <c r="C438" s="415">
        <v>662</v>
      </c>
      <c r="D438" s="415" t="s">
        <v>1015</v>
      </c>
      <c r="E438" s="415">
        <v>2016</v>
      </c>
      <c r="F438" s="417"/>
      <c r="G438" s="417"/>
      <c r="H438" s="417"/>
      <c r="I438" s="417">
        <v>1</v>
      </c>
      <c r="J438" s="417">
        <v>2</v>
      </c>
      <c r="K438" s="417">
        <v>6</v>
      </c>
      <c r="L438" s="417"/>
      <c r="M438" s="417"/>
      <c r="N438" s="417"/>
      <c r="O438" s="417">
        <v>3612</v>
      </c>
      <c r="P438" s="417">
        <v>1285</v>
      </c>
      <c r="Q438" s="416"/>
      <c r="R438" s="416"/>
      <c r="S438" s="416"/>
      <c r="T438" s="416">
        <v>2400</v>
      </c>
      <c r="U438" s="416">
        <v>1855</v>
      </c>
      <c r="V438" s="416">
        <v>1763</v>
      </c>
    </row>
    <row r="439" spans="1:22" ht="15" x14ac:dyDescent="0.25">
      <c r="A439" s="370" t="str">
        <f t="shared" si="6"/>
        <v>6622017</v>
      </c>
      <c r="B439" s="411" t="s">
        <v>865</v>
      </c>
      <c r="C439" s="415">
        <v>662</v>
      </c>
      <c r="D439" s="415" t="s">
        <v>1015</v>
      </c>
      <c r="E439" s="415">
        <v>2017</v>
      </c>
      <c r="F439" s="417"/>
      <c r="G439" s="417"/>
      <c r="H439" s="417"/>
      <c r="I439" s="417">
        <v>1</v>
      </c>
      <c r="J439" s="417"/>
      <c r="K439" s="417">
        <v>2</v>
      </c>
      <c r="L439" s="417"/>
      <c r="M439" s="417"/>
      <c r="N439" s="417"/>
      <c r="O439" s="417">
        <v>13979</v>
      </c>
      <c r="P439" s="417"/>
      <c r="Q439" s="416"/>
      <c r="R439" s="416"/>
      <c r="S439" s="416"/>
      <c r="T439" s="416">
        <v>16867</v>
      </c>
      <c r="U439" s="416"/>
      <c r="V439" s="416">
        <v>2711</v>
      </c>
    </row>
    <row r="440" spans="1:22" ht="15" x14ac:dyDescent="0.25">
      <c r="A440" s="370" t="str">
        <f t="shared" si="6"/>
        <v>6622018</v>
      </c>
      <c r="B440" s="411" t="s">
        <v>865</v>
      </c>
      <c r="C440" s="415">
        <v>662</v>
      </c>
      <c r="D440" s="415" t="s">
        <v>1015</v>
      </c>
      <c r="E440" s="415">
        <v>2018</v>
      </c>
      <c r="F440" s="417"/>
      <c r="G440" s="417"/>
      <c r="H440" s="417"/>
      <c r="I440" s="417"/>
      <c r="J440" s="417">
        <v>2</v>
      </c>
      <c r="K440" s="417">
        <v>5</v>
      </c>
      <c r="L440" s="417"/>
      <c r="M440" s="417"/>
      <c r="N440" s="417"/>
      <c r="O440" s="417"/>
      <c r="P440" s="417">
        <v>3405</v>
      </c>
      <c r="Q440" s="416"/>
      <c r="R440" s="416"/>
      <c r="S440" s="416"/>
      <c r="T440" s="416"/>
      <c r="U440" s="416">
        <v>4483</v>
      </c>
      <c r="V440" s="416">
        <v>11718</v>
      </c>
    </row>
    <row r="441" spans="1:22" ht="15" x14ac:dyDescent="0.25">
      <c r="A441" s="370" t="str">
        <f t="shared" si="6"/>
        <v>6632014</v>
      </c>
      <c r="B441" s="411" t="s">
        <v>865</v>
      </c>
      <c r="C441" s="415">
        <v>663</v>
      </c>
      <c r="D441" s="415" t="s">
        <v>1016</v>
      </c>
      <c r="E441" s="415">
        <v>2014</v>
      </c>
      <c r="F441" s="417"/>
      <c r="G441" s="417"/>
      <c r="H441" s="417"/>
      <c r="I441" s="417">
        <v>5</v>
      </c>
      <c r="J441" s="417">
        <v>12</v>
      </c>
      <c r="K441" s="417">
        <v>38</v>
      </c>
      <c r="L441" s="417"/>
      <c r="M441" s="417"/>
      <c r="N441" s="417"/>
      <c r="O441" s="417">
        <v>97663</v>
      </c>
      <c r="P441" s="417">
        <v>54407</v>
      </c>
      <c r="Q441" s="416"/>
      <c r="R441" s="416"/>
      <c r="S441" s="416"/>
      <c r="T441" s="416">
        <v>66293</v>
      </c>
      <c r="U441" s="416">
        <v>86023</v>
      </c>
      <c r="V441" s="416">
        <v>47452</v>
      </c>
    </row>
    <row r="442" spans="1:22" ht="15" x14ac:dyDescent="0.25">
      <c r="A442" s="370" t="str">
        <f t="shared" si="6"/>
        <v>6632015</v>
      </c>
      <c r="B442" s="411" t="s">
        <v>865</v>
      </c>
      <c r="C442" s="415">
        <v>663</v>
      </c>
      <c r="D442" s="415" t="s">
        <v>1016</v>
      </c>
      <c r="E442" s="415">
        <v>2015</v>
      </c>
      <c r="F442" s="417"/>
      <c r="G442" s="417"/>
      <c r="H442" s="417">
        <v>3</v>
      </c>
      <c r="I442" s="417">
        <v>4</v>
      </c>
      <c r="J442" s="417">
        <v>20</v>
      </c>
      <c r="K442" s="417">
        <v>47</v>
      </c>
      <c r="L442" s="417"/>
      <c r="M442" s="417"/>
      <c r="N442" s="417">
        <v>777454</v>
      </c>
      <c r="O442" s="417">
        <v>171067</v>
      </c>
      <c r="P442" s="417">
        <v>395991</v>
      </c>
      <c r="Q442" s="416"/>
      <c r="R442" s="416"/>
      <c r="S442" s="416">
        <v>392134</v>
      </c>
      <c r="T442" s="416">
        <v>79943</v>
      </c>
      <c r="U442" s="416">
        <v>480474</v>
      </c>
      <c r="V442" s="416">
        <v>99506</v>
      </c>
    </row>
    <row r="443" spans="1:22" ht="15" x14ac:dyDescent="0.25">
      <c r="A443" s="370" t="str">
        <f t="shared" si="6"/>
        <v>6632016</v>
      </c>
      <c r="B443" s="411" t="s">
        <v>865</v>
      </c>
      <c r="C443" s="415">
        <v>663</v>
      </c>
      <c r="D443" s="415" t="s">
        <v>1016</v>
      </c>
      <c r="E443" s="415">
        <v>2016</v>
      </c>
      <c r="F443" s="417"/>
      <c r="G443" s="417"/>
      <c r="H443" s="417">
        <v>4</v>
      </c>
      <c r="I443" s="417">
        <v>7</v>
      </c>
      <c r="J443" s="417">
        <v>21</v>
      </c>
      <c r="K443" s="417">
        <v>43</v>
      </c>
      <c r="L443" s="417"/>
      <c r="M443" s="417"/>
      <c r="N443" s="417">
        <v>557316</v>
      </c>
      <c r="O443" s="417">
        <v>242903</v>
      </c>
      <c r="P443" s="417">
        <v>183620</v>
      </c>
      <c r="Q443" s="416"/>
      <c r="R443" s="416"/>
      <c r="S443" s="416">
        <v>492574</v>
      </c>
      <c r="T443" s="416">
        <v>85346</v>
      </c>
      <c r="U443" s="416">
        <v>299564</v>
      </c>
      <c r="V443" s="416">
        <v>57358</v>
      </c>
    </row>
    <row r="444" spans="1:22" ht="15" x14ac:dyDescent="0.25">
      <c r="A444" s="370" t="str">
        <f t="shared" si="6"/>
        <v>6632017</v>
      </c>
      <c r="B444" s="411" t="s">
        <v>865</v>
      </c>
      <c r="C444" s="415">
        <v>663</v>
      </c>
      <c r="D444" s="415" t="s">
        <v>1016</v>
      </c>
      <c r="E444" s="415">
        <v>2017</v>
      </c>
      <c r="F444" s="417"/>
      <c r="G444" s="417"/>
      <c r="H444" s="417">
        <v>5</v>
      </c>
      <c r="I444" s="417">
        <v>7</v>
      </c>
      <c r="J444" s="417">
        <v>18</v>
      </c>
      <c r="K444" s="417">
        <v>54</v>
      </c>
      <c r="L444" s="417"/>
      <c r="M444" s="417"/>
      <c r="N444" s="417">
        <v>771384</v>
      </c>
      <c r="O444" s="417">
        <v>175749</v>
      </c>
      <c r="P444" s="417">
        <v>209300</v>
      </c>
      <c r="Q444" s="416"/>
      <c r="R444" s="416"/>
      <c r="S444" s="416">
        <v>319564</v>
      </c>
      <c r="T444" s="416">
        <v>107734</v>
      </c>
      <c r="U444" s="416">
        <v>102373</v>
      </c>
      <c r="V444" s="416">
        <v>50262</v>
      </c>
    </row>
    <row r="445" spans="1:22" ht="15" x14ac:dyDescent="0.25">
      <c r="A445" s="370" t="str">
        <f t="shared" si="6"/>
        <v>6632018</v>
      </c>
      <c r="B445" s="411" t="s">
        <v>865</v>
      </c>
      <c r="C445" s="415">
        <v>663</v>
      </c>
      <c r="D445" s="415" t="s">
        <v>1016</v>
      </c>
      <c r="E445" s="415">
        <v>2018</v>
      </c>
      <c r="F445" s="417"/>
      <c r="G445" s="417"/>
      <c r="H445" s="417">
        <v>2</v>
      </c>
      <c r="I445" s="417">
        <v>2</v>
      </c>
      <c r="J445" s="417">
        <v>25</v>
      </c>
      <c r="K445" s="417">
        <v>44</v>
      </c>
      <c r="L445" s="417"/>
      <c r="M445" s="417"/>
      <c r="N445" s="417">
        <v>268100</v>
      </c>
      <c r="O445" s="417">
        <v>60012</v>
      </c>
      <c r="P445" s="417">
        <v>136607</v>
      </c>
      <c r="Q445" s="416"/>
      <c r="R445" s="416"/>
      <c r="S445" s="416">
        <v>65011</v>
      </c>
      <c r="T445" s="416">
        <v>40550</v>
      </c>
      <c r="U445" s="416">
        <v>264106</v>
      </c>
      <c r="V445" s="416">
        <v>86645</v>
      </c>
    </row>
    <row r="446" spans="1:22" ht="15" x14ac:dyDescent="0.25">
      <c r="A446" s="370" t="str">
        <f t="shared" si="6"/>
        <v>6642014</v>
      </c>
      <c r="B446" s="411" t="s">
        <v>865</v>
      </c>
      <c r="C446" s="415">
        <v>664</v>
      </c>
      <c r="D446" s="415" t="s">
        <v>1017</v>
      </c>
      <c r="E446" s="415">
        <v>2014</v>
      </c>
      <c r="F446" s="417"/>
      <c r="G446" s="417"/>
      <c r="H446" s="417">
        <v>3</v>
      </c>
      <c r="I446" s="417">
        <v>1</v>
      </c>
      <c r="J446" s="417">
        <v>24</v>
      </c>
      <c r="K446" s="417">
        <v>48</v>
      </c>
      <c r="L446" s="417"/>
      <c r="M446" s="417"/>
      <c r="N446" s="417">
        <v>904699</v>
      </c>
      <c r="O446" s="417">
        <v>27404</v>
      </c>
      <c r="P446" s="417">
        <v>203094</v>
      </c>
      <c r="Q446" s="416"/>
      <c r="R446" s="416"/>
      <c r="S446" s="416">
        <v>424351</v>
      </c>
      <c r="T446" s="416">
        <v>39689</v>
      </c>
      <c r="U446" s="416">
        <v>206868</v>
      </c>
      <c r="V446" s="416">
        <v>166372</v>
      </c>
    </row>
    <row r="447" spans="1:22" ht="15" x14ac:dyDescent="0.25">
      <c r="A447" s="370" t="str">
        <f t="shared" si="6"/>
        <v>6642015</v>
      </c>
      <c r="B447" s="411" t="s">
        <v>865</v>
      </c>
      <c r="C447" s="415">
        <v>664</v>
      </c>
      <c r="D447" s="415" t="s">
        <v>1017</v>
      </c>
      <c r="E447" s="415">
        <v>2015</v>
      </c>
      <c r="F447" s="417"/>
      <c r="G447" s="417"/>
      <c r="H447" s="417"/>
      <c r="I447" s="417">
        <v>5</v>
      </c>
      <c r="J447" s="417">
        <v>17</v>
      </c>
      <c r="K447" s="417">
        <v>42</v>
      </c>
      <c r="L447" s="417"/>
      <c r="M447" s="417"/>
      <c r="N447" s="417"/>
      <c r="O447" s="417">
        <v>169497</v>
      </c>
      <c r="P447" s="417">
        <v>86255</v>
      </c>
      <c r="Q447" s="416"/>
      <c r="R447" s="416"/>
      <c r="S447" s="416"/>
      <c r="T447" s="416">
        <v>152610</v>
      </c>
      <c r="U447" s="416">
        <v>181617</v>
      </c>
      <c r="V447" s="416">
        <v>48631</v>
      </c>
    </row>
    <row r="448" spans="1:22" ht="15" x14ac:dyDescent="0.25">
      <c r="A448" s="370" t="str">
        <f t="shared" si="6"/>
        <v>6642016</v>
      </c>
      <c r="B448" s="411" t="s">
        <v>865</v>
      </c>
      <c r="C448" s="415">
        <v>664</v>
      </c>
      <c r="D448" s="415" t="s">
        <v>1017</v>
      </c>
      <c r="E448" s="415">
        <v>2016</v>
      </c>
      <c r="F448" s="417"/>
      <c r="G448" s="417"/>
      <c r="H448" s="417">
        <v>1</v>
      </c>
      <c r="I448" s="417">
        <v>2</v>
      </c>
      <c r="J448" s="417">
        <v>16</v>
      </c>
      <c r="K448" s="417">
        <v>48</v>
      </c>
      <c r="L448" s="417"/>
      <c r="M448" s="417"/>
      <c r="N448" s="417">
        <v>263375</v>
      </c>
      <c r="O448" s="417">
        <v>124083</v>
      </c>
      <c r="P448" s="417">
        <v>163465</v>
      </c>
      <c r="Q448" s="416"/>
      <c r="R448" s="416"/>
      <c r="S448" s="416">
        <v>78095</v>
      </c>
      <c r="T448" s="416">
        <v>175696</v>
      </c>
      <c r="U448" s="416">
        <v>203952</v>
      </c>
      <c r="V448" s="416">
        <v>39764</v>
      </c>
    </row>
    <row r="449" spans="1:22" ht="15" x14ac:dyDescent="0.25">
      <c r="A449" s="370" t="str">
        <f t="shared" si="6"/>
        <v>6642017</v>
      </c>
      <c r="B449" s="411" t="s">
        <v>865</v>
      </c>
      <c r="C449" s="415">
        <v>664</v>
      </c>
      <c r="D449" s="415" t="s">
        <v>1017</v>
      </c>
      <c r="E449" s="415">
        <v>2017</v>
      </c>
      <c r="F449" s="417"/>
      <c r="G449" s="417"/>
      <c r="H449" s="417">
        <v>4</v>
      </c>
      <c r="I449" s="417">
        <v>2</v>
      </c>
      <c r="J449" s="417">
        <v>23</v>
      </c>
      <c r="K449" s="417">
        <v>64</v>
      </c>
      <c r="L449" s="417"/>
      <c r="M449" s="417"/>
      <c r="N449" s="417">
        <v>477986</v>
      </c>
      <c r="O449" s="417">
        <v>19748</v>
      </c>
      <c r="P449" s="417">
        <v>178830</v>
      </c>
      <c r="Q449" s="416"/>
      <c r="R449" s="416"/>
      <c r="S449" s="416">
        <v>476303</v>
      </c>
      <c r="T449" s="416">
        <v>43562</v>
      </c>
      <c r="U449" s="416">
        <v>218512</v>
      </c>
      <c r="V449" s="416">
        <v>154208</v>
      </c>
    </row>
    <row r="450" spans="1:22" ht="15" x14ac:dyDescent="0.25">
      <c r="A450" s="370" t="str">
        <f t="shared" ref="A450:A513" si="7">+VALUE(C450)&amp;E450</f>
        <v>6642018</v>
      </c>
      <c r="B450" s="411" t="s">
        <v>865</v>
      </c>
      <c r="C450" s="415">
        <v>664</v>
      </c>
      <c r="D450" s="415" t="s">
        <v>1017</v>
      </c>
      <c r="E450" s="415">
        <v>2018</v>
      </c>
      <c r="F450" s="417"/>
      <c r="G450" s="417"/>
      <c r="H450" s="417">
        <v>1</v>
      </c>
      <c r="I450" s="417">
        <v>2</v>
      </c>
      <c r="J450" s="417">
        <v>28</v>
      </c>
      <c r="K450" s="417">
        <v>50</v>
      </c>
      <c r="L450" s="417"/>
      <c r="M450" s="417"/>
      <c r="N450" s="417">
        <v>115700</v>
      </c>
      <c r="O450" s="417">
        <v>72200</v>
      </c>
      <c r="P450" s="417">
        <v>238141</v>
      </c>
      <c r="Q450" s="416"/>
      <c r="R450" s="416"/>
      <c r="S450" s="416">
        <v>47000</v>
      </c>
      <c r="T450" s="416">
        <v>47160</v>
      </c>
      <c r="U450" s="416">
        <v>432891</v>
      </c>
      <c r="V450" s="416">
        <v>96786</v>
      </c>
    </row>
    <row r="451" spans="1:22" ht="15" x14ac:dyDescent="0.25">
      <c r="A451" s="370" t="str">
        <f t="shared" si="7"/>
        <v>6652014</v>
      </c>
      <c r="B451" s="411" t="s">
        <v>865</v>
      </c>
      <c r="C451" s="415">
        <v>665</v>
      </c>
      <c r="D451" s="415" t="s">
        <v>1018</v>
      </c>
      <c r="E451" s="415">
        <v>2014</v>
      </c>
      <c r="F451" s="417"/>
      <c r="G451" s="417"/>
      <c r="H451" s="417"/>
      <c r="I451" s="417">
        <v>1</v>
      </c>
      <c r="J451" s="417"/>
      <c r="K451" s="417">
        <v>2</v>
      </c>
      <c r="L451" s="417"/>
      <c r="M451" s="417"/>
      <c r="N451" s="417"/>
      <c r="O451" s="417">
        <v>25000</v>
      </c>
      <c r="P451" s="417"/>
      <c r="Q451" s="416"/>
      <c r="R451" s="416"/>
      <c r="S451" s="416"/>
      <c r="T451" s="416">
        <v>842</v>
      </c>
      <c r="U451" s="416"/>
      <c r="V451" s="416">
        <v>993</v>
      </c>
    </row>
    <row r="452" spans="1:22" ht="15" x14ac:dyDescent="0.25">
      <c r="A452" s="370" t="str">
        <f t="shared" si="7"/>
        <v>6652015</v>
      </c>
      <c r="B452" s="411" t="s">
        <v>865</v>
      </c>
      <c r="C452" s="415">
        <v>665</v>
      </c>
      <c r="D452" s="415" t="s">
        <v>1018</v>
      </c>
      <c r="E452" s="415">
        <v>2015</v>
      </c>
      <c r="F452" s="417"/>
      <c r="G452" s="417"/>
      <c r="H452" s="417">
        <v>2</v>
      </c>
      <c r="I452" s="417">
        <v>2</v>
      </c>
      <c r="J452" s="417">
        <v>3</v>
      </c>
      <c r="K452" s="417">
        <v>7</v>
      </c>
      <c r="L452" s="417"/>
      <c r="M452" s="417"/>
      <c r="N452" s="417">
        <v>172059</v>
      </c>
      <c r="O452" s="417">
        <v>46188</v>
      </c>
      <c r="P452" s="417">
        <v>40811</v>
      </c>
      <c r="Q452" s="416"/>
      <c r="R452" s="416"/>
      <c r="S452" s="416">
        <v>113761</v>
      </c>
      <c r="T452" s="416">
        <v>61907</v>
      </c>
      <c r="U452" s="416">
        <v>13230</v>
      </c>
      <c r="V452" s="416">
        <v>17479</v>
      </c>
    </row>
    <row r="453" spans="1:22" ht="15" x14ac:dyDescent="0.25">
      <c r="A453" s="370" t="str">
        <f t="shared" si="7"/>
        <v>6652016</v>
      </c>
      <c r="B453" s="411" t="s">
        <v>865</v>
      </c>
      <c r="C453" s="415">
        <v>665</v>
      </c>
      <c r="D453" s="415" t="s">
        <v>1018</v>
      </c>
      <c r="E453" s="415">
        <v>2016</v>
      </c>
      <c r="F453" s="417"/>
      <c r="G453" s="417"/>
      <c r="H453" s="417"/>
      <c r="I453" s="417">
        <v>2</v>
      </c>
      <c r="J453" s="417">
        <v>2</v>
      </c>
      <c r="K453" s="417">
        <v>5</v>
      </c>
      <c r="L453" s="417"/>
      <c r="M453" s="417"/>
      <c r="N453" s="417"/>
      <c r="O453" s="417">
        <v>70210</v>
      </c>
      <c r="P453" s="417">
        <v>12667</v>
      </c>
      <c r="Q453" s="416"/>
      <c r="R453" s="416"/>
      <c r="S453" s="416"/>
      <c r="T453" s="416">
        <v>41891</v>
      </c>
      <c r="U453" s="416">
        <v>15549</v>
      </c>
      <c r="V453" s="416">
        <v>20562</v>
      </c>
    </row>
    <row r="454" spans="1:22" ht="15" x14ac:dyDescent="0.25">
      <c r="A454" s="370" t="str">
        <f t="shared" si="7"/>
        <v>6652017</v>
      </c>
      <c r="B454" s="411" t="s">
        <v>865</v>
      </c>
      <c r="C454" s="415">
        <v>665</v>
      </c>
      <c r="D454" s="415" t="s">
        <v>1018</v>
      </c>
      <c r="E454" s="415">
        <v>2017</v>
      </c>
      <c r="F454" s="417"/>
      <c r="G454" s="417"/>
      <c r="H454" s="417"/>
      <c r="I454" s="417"/>
      <c r="J454" s="417">
        <v>4</v>
      </c>
      <c r="K454" s="417">
        <v>2</v>
      </c>
      <c r="L454" s="417"/>
      <c r="M454" s="417"/>
      <c r="N454" s="417"/>
      <c r="O454" s="417"/>
      <c r="P454" s="417">
        <v>15095</v>
      </c>
      <c r="Q454" s="416"/>
      <c r="R454" s="416"/>
      <c r="S454" s="416"/>
      <c r="T454" s="416"/>
      <c r="U454" s="416">
        <v>31661</v>
      </c>
      <c r="V454" s="416">
        <v>4468</v>
      </c>
    </row>
    <row r="455" spans="1:22" ht="15" x14ac:dyDescent="0.25">
      <c r="A455" s="370" t="str">
        <f t="shared" si="7"/>
        <v>6652018</v>
      </c>
      <c r="B455" s="411" t="s">
        <v>865</v>
      </c>
      <c r="C455" s="415">
        <v>665</v>
      </c>
      <c r="D455" s="415" t="s">
        <v>1018</v>
      </c>
      <c r="E455" s="415">
        <v>2018</v>
      </c>
      <c r="F455" s="417">
        <v>1</v>
      </c>
      <c r="G455" s="417"/>
      <c r="H455" s="417"/>
      <c r="I455" s="417">
        <v>2</v>
      </c>
      <c r="J455" s="417">
        <v>2</v>
      </c>
      <c r="K455" s="417">
        <v>2</v>
      </c>
      <c r="L455" s="417">
        <v>924801</v>
      </c>
      <c r="M455" s="417"/>
      <c r="N455" s="417"/>
      <c r="O455" s="417">
        <v>42289</v>
      </c>
      <c r="P455" s="417">
        <v>24470</v>
      </c>
      <c r="Q455" s="416">
        <v>500</v>
      </c>
      <c r="R455" s="416"/>
      <c r="S455" s="416"/>
      <c r="T455" s="416">
        <v>47393</v>
      </c>
      <c r="U455" s="416">
        <v>37134</v>
      </c>
      <c r="V455" s="416">
        <v>3244</v>
      </c>
    </row>
    <row r="456" spans="1:22" ht="15" x14ac:dyDescent="0.25">
      <c r="A456" s="370" t="str">
        <f t="shared" si="7"/>
        <v>6662014</v>
      </c>
      <c r="B456" s="411" t="s">
        <v>865</v>
      </c>
      <c r="C456" s="415">
        <v>666</v>
      </c>
      <c r="D456" s="415" t="s">
        <v>1019</v>
      </c>
      <c r="E456" s="415">
        <v>2014</v>
      </c>
      <c r="F456" s="417"/>
      <c r="G456" s="417"/>
      <c r="H456" s="417"/>
      <c r="I456" s="417"/>
      <c r="J456" s="417"/>
      <c r="K456" s="417">
        <v>1</v>
      </c>
      <c r="L456" s="417"/>
      <c r="M456" s="417"/>
      <c r="N456" s="417"/>
      <c r="O456" s="417"/>
      <c r="P456" s="417"/>
      <c r="Q456" s="416"/>
      <c r="R456" s="416"/>
      <c r="S456" s="416"/>
      <c r="T456" s="416"/>
      <c r="U456" s="416"/>
      <c r="V456" s="416">
        <v>158</v>
      </c>
    </row>
    <row r="457" spans="1:22" ht="15" x14ac:dyDescent="0.25">
      <c r="A457" s="370" t="str">
        <f t="shared" si="7"/>
        <v>6662015</v>
      </c>
      <c r="B457" s="411" t="s">
        <v>865</v>
      </c>
      <c r="C457" s="415">
        <v>666</v>
      </c>
      <c r="D457" s="415" t="s">
        <v>1019</v>
      </c>
      <c r="E457" s="415">
        <v>2015</v>
      </c>
      <c r="F457" s="417"/>
      <c r="G457" s="417"/>
      <c r="H457" s="417"/>
      <c r="I457" s="417"/>
      <c r="J457" s="417"/>
      <c r="K457" s="417">
        <v>2</v>
      </c>
      <c r="L457" s="417"/>
      <c r="M457" s="417"/>
      <c r="N457" s="417"/>
      <c r="O457" s="417"/>
      <c r="P457" s="417"/>
      <c r="Q457" s="416"/>
      <c r="R457" s="416"/>
      <c r="S457" s="416"/>
      <c r="T457" s="416"/>
      <c r="U457" s="416"/>
      <c r="V457" s="416">
        <v>433</v>
      </c>
    </row>
    <row r="458" spans="1:22" ht="15" x14ac:dyDescent="0.25">
      <c r="A458" s="370" t="str">
        <f t="shared" si="7"/>
        <v>6662016</v>
      </c>
      <c r="B458" s="411" t="s">
        <v>865</v>
      </c>
      <c r="C458" s="415">
        <v>666</v>
      </c>
      <c r="D458" s="415" t="s">
        <v>1019</v>
      </c>
      <c r="E458" s="415">
        <v>2016</v>
      </c>
      <c r="F458" s="417"/>
      <c r="G458" s="417"/>
      <c r="H458" s="417"/>
      <c r="I458" s="417"/>
      <c r="J458" s="417"/>
      <c r="K458" s="417">
        <v>3</v>
      </c>
      <c r="L458" s="417"/>
      <c r="M458" s="417"/>
      <c r="N458" s="417"/>
      <c r="O458" s="417"/>
      <c r="P458" s="417"/>
      <c r="Q458" s="416"/>
      <c r="R458" s="416"/>
      <c r="S458" s="416"/>
      <c r="T458" s="416"/>
      <c r="U458" s="416"/>
      <c r="V458" s="416">
        <v>2799</v>
      </c>
    </row>
    <row r="459" spans="1:22" ht="15" x14ac:dyDescent="0.25">
      <c r="A459" s="370" t="str">
        <f t="shared" si="7"/>
        <v>6662017</v>
      </c>
      <c r="B459" s="411" t="s">
        <v>865</v>
      </c>
      <c r="C459" s="415">
        <v>666</v>
      </c>
      <c r="D459" s="415" t="s">
        <v>1019</v>
      </c>
      <c r="E459" s="415">
        <v>2017</v>
      </c>
      <c r="F459" s="417"/>
      <c r="G459" s="417"/>
      <c r="H459" s="417"/>
      <c r="I459" s="417"/>
      <c r="J459" s="417">
        <v>1</v>
      </c>
      <c r="K459" s="417">
        <v>3</v>
      </c>
      <c r="L459" s="417"/>
      <c r="M459" s="417"/>
      <c r="N459" s="417"/>
      <c r="O459" s="417"/>
      <c r="P459" s="417">
        <v>2992</v>
      </c>
      <c r="Q459" s="416"/>
      <c r="R459" s="416"/>
      <c r="S459" s="416"/>
      <c r="T459" s="416"/>
      <c r="U459" s="416">
        <v>6034</v>
      </c>
      <c r="V459" s="416">
        <v>2361</v>
      </c>
    </row>
    <row r="460" spans="1:22" ht="15" x14ac:dyDescent="0.25">
      <c r="A460" s="370" t="str">
        <f t="shared" si="7"/>
        <v>6662018</v>
      </c>
      <c r="B460" s="411" t="s">
        <v>865</v>
      </c>
      <c r="C460" s="415">
        <v>666</v>
      </c>
      <c r="D460" s="415" t="s">
        <v>1019</v>
      </c>
      <c r="E460" s="415">
        <v>2018</v>
      </c>
      <c r="F460" s="417"/>
      <c r="G460" s="417"/>
      <c r="H460" s="417"/>
      <c r="I460" s="417"/>
      <c r="J460" s="417">
        <v>1</v>
      </c>
      <c r="K460" s="417">
        <v>1</v>
      </c>
      <c r="L460" s="417"/>
      <c r="M460" s="417"/>
      <c r="N460" s="417"/>
      <c r="O460" s="417"/>
      <c r="P460" s="417">
        <v>3143</v>
      </c>
      <c r="Q460" s="416"/>
      <c r="R460" s="416"/>
      <c r="S460" s="416"/>
      <c r="T460" s="416"/>
      <c r="U460" s="416">
        <v>518</v>
      </c>
      <c r="V460" s="416">
        <v>354</v>
      </c>
    </row>
    <row r="461" spans="1:22" ht="15" x14ac:dyDescent="0.25">
      <c r="A461" s="370" t="str">
        <f t="shared" si="7"/>
        <v>6672017</v>
      </c>
      <c r="B461" s="411" t="s">
        <v>865</v>
      </c>
      <c r="C461" s="415">
        <v>667</v>
      </c>
      <c r="D461" s="415" t="s">
        <v>1020</v>
      </c>
      <c r="E461" s="415">
        <v>2017</v>
      </c>
      <c r="F461" s="417"/>
      <c r="G461" s="417"/>
      <c r="H461" s="417"/>
      <c r="I461" s="417"/>
      <c r="J461" s="417"/>
      <c r="K461" s="417">
        <v>1</v>
      </c>
      <c r="L461" s="417"/>
      <c r="M461" s="417"/>
      <c r="N461" s="417"/>
      <c r="O461" s="417"/>
      <c r="P461" s="417"/>
      <c r="Q461" s="416"/>
      <c r="R461" s="416"/>
      <c r="S461" s="416"/>
      <c r="T461" s="416"/>
      <c r="U461" s="416"/>
      <c r="V461" s="416">
        <v>2715</v>
      </c>
    </row>
    <row r="462" spans="1:22" ht="15" x14ac:dyDescent="0.25">
      <c r="A462" s="370" t="str">
        <f t="shared" si="7"/>
        <v>6682014</v>
      </c>
      <c r="B462" s="411" t="s">
        <v>865</v>
      </c>
      <c r="C462" s="415">
        <v>668</v>
      </c>
      <c r="D462" s="415" t="s">
        <v>1021</v>
      </c>
      <c r="E462" s="415">
        <v>2014</v>
      </c>
      <c r="F462" s="417"/>
      <c r="G462" s="417"/>
      <c r="H462" s="417"/>
      <c r="I462" s="417">
        <v>3</v>
      </c>
      <c r="J462" s="417">
        <v>3</v>
      </c>
      <c r="K462" s="417">
        <v>2</v>
      </c>
      <c r="L462" s="417"/>
      <c r="M462" s="417"/>
      <c r="N462" s="417"/>
      <c r="O462" s="417">
        <v>103943</v>
      </c>
      <c r="P462" s="417">
        <v>14323</v>
      </c>
      <c r="Q462" s="416"/>
      <c r="R462" s="416"/>
      <c r="S462" s="416"/>
      <c r="T462" s="416">
        <v>71333</v>
      </c>
      <c r="U462" s="416">
        <v>15291</v>
      </c>
      <c r="V462" s="416">
        <v>3412</v>
      </c>
    </row>
    <row r="463" spans="1:22" ht="15" x14ac:dyDescent="0.25">
      <c r="A463" s="370" t="str">
        <f t="shared" si="7"/>
        <v>6682015</v>
      </c>
      <c r="B463" s="411" t="s">
        <v>865</v>
      </c>
      <c r="C463" s="415">
        <v>668</v>
      </c>
      <c r="D463" s="415" t="s">
        <v>1021</v>
      </c>
      <c r="E463" s="415">
        <v>2015</v>
      </c>
      <c r="F463" s="417"/>
      <c r="G463" s="417"/>
      <c r="H463" s="417"/>
      <c r="I463" s="417">
        <v>1</v>
      </c>
      <c r="J463" s="417"/>
      <c r="K463" s="417">
        <v>6</v>
      </c>
      <c r="L463" s="417"/>
      <c r="M463" s="417"/>
      <c r="N463" s="417"/>
      <c r="O463" s="417">
        <v>6000</v>
      </c>
      <c r="P463" s="417"/>
      <c r="Q463" s="416"/>
      <c r="R463" s="416"/>
      <c r="S463" s="416"/>
      <c r="T463" s="416">
        <v>4951</v>
      </c>
      <c r="U463" s="416"/>
      <c r="V463" s="416">
        <v>7041</v>
      </c>
    </row>
    <row r="464" spans="1:22" ht="15" x14ac:dyDescent="0.25">
      <c r="A464" s="370" t="str">
        <f t="shared" si="7"/>
        <v>6682016</v>
      </c>
      <c r="B464" s="411" t="s">
        <v>865</v>
      </c>
      <c r="C464" s="415">
        <v>668</v>
      </c>
      <c r="D464" s="415" t="s">
        <v>1021</v>
      </c>
      <c r="E464" s="415">
        <v>2016</v>
      </c>
      <c r="F464" s="417"/>
      <c r="G464" s="417"/>
      <c r="H464" s="417"/>
      <c r="I464" s="417">
        <v>1</v>
      </c>
      <c r="J464" s="417">
        <v>1</v>
      </c>
      <c r="K464" s="417"/>
      <c r="L464" s="417"/>
      <c r="M464" s="417"/>
      <c r="N464" s="417"/>
      <c r="O464" s="417">
        <v>5000</v>
      </c>
      <c r="P464" s="417">
        <v>9733</v>
      </c>
      <c r="Q464" s="416"/>
      <c r="R464" s="416"/>
      <c r="S464" s="416"/>
      <c r="T464" s="416">
        <v>0</v>
      </c>
      <c r="U464" s="416">
        <v>15460</v>
      </c>
      <c r="V464" s="416"/>
    </row>
    <row r="465" spans="1:22" ht="15" x14ac:dyDescent="0.25">
      <c r="A465" s="370" t="str">
        <f t="shared" si="7"/>
        <v>6682017</v>
      </c>
      <c r="B465" s="411" t="s">
        <v>865</v>
      </c>
      <c r="C465" s="415">
        <v>668</v>
      </c>
      <c r="D465" s="415" t="s">
        <v>1021</v>
      </c>
      <c r="E465" s="415">
        <v>2017</v>
      </c>
      <c r="F465" s="417"/>
      <c r="G465" s="417"/>
      <c r="H465" s="417">
        <v>1</v>
      </c>
      <c r="I465" s="417">
        <v>2</v>
      </c>
      <c r="J465" s="417">
        <v>3</v>
      </c>
      <c r="K465" s="417">
        <v>5</v>
      </c>
      <c r="L465" s="417"/>
      <c r="M465" s="417"/>
      <c r="N465" s="417">
        <v>190400</v>
      </c>
      <c r="O465" s="417">
        <v>46393</v>
      </c>
      <c r="P465" s="417">
        <v>14103</v>
      </c>
      <c r="Q465" s="416"/>
      <c r="R465" s="416"/>
      <c r="S465" s="416">
        <v>182693</v>
      </c>
      <c r="T465" s="416">
        <v>67707</v>
      </c>
      <c r="U465" s="416">
        <v>13134</v>
      </c>
      <c r="V465" s="416">
        <v>4524</v>
      </c>
    </row>
    <row r="466" spans="1:22" ht="15" x14ac:dyDescent="0.25">
      <c r="A466" s="370" t="str">
        <f t="shared" si="7"/>
        <v>6682018</v>
      </c>
      <c r="B466" s="411" t="s">
        <v>865</v>
      </c>
      <c r="C466" s="415">
        <v>668</v>
      </c>
      <c r="D466" s="415" t="s">
        <v>1021</v>
      </c>
      <c r="E466" s="415">
        <v>2018</v>
      </c>
      <c r="F466" s="417"/>
      <c r="G466" s="417"/>
      <c r="H466" s="417"/>
      <c r="I466" s="417">
        <v>1</v>
      </c>
      <c r="J466" s="417">
        <v>1</v>
      </c>
      <c r="K466" s="417">
        <v>2</v>
      </c>
      <c r="L466" s="417"/>
      <c r="M466" s="417"/>
      <c r="N466" s="417"/>
      <c r="O466" s="417">
        <v>27383</v>
      </c>
      <c r="P466" s="417">
        <v>7259</v>
      </c>
      <c r="Q466" s="416"/>
      <c r="R466" s="416"/>
      <c r="S466" s="416"/>
      <c r="T466" s="416">
        <v>46650</v>
      </c>
      <c r="U466" s="416">
        <v>7501</v>
      </c>
      <c r="V466" s="416">
        <v>1715</v>
      </c>
    </row>
    <row r="467" spans="1:22" ht="15" x14ac:dyDescent="0.25">
      <c r="A467" s="370" t="str">
        <f t="shared" si="7"/>
        <v>6692014</v>
      </c>
      <c r="B467" s="411" t="s">
        <v>865</v>
      </c>
      <c r="C467" s="415">
        <v>669</v>
      </c>
      <c r="D467" s="415" t="s">
        <v>1022</v>
      </c>
      <c r="E467" s="415">
        <v>2014</v>
      </c>
      <c r="F467" s="417"/>
      <c r="G467" s="417"/>
      <c r="H467" s="417"/>
      <c r="I467" s="417"/>
      <c r="J467" s="417"/>
      <c r="K467" s="417">
        <v>1</v>
      </c>
      <c r="L467" s="417"/>
      <c r="M467" s="417"/>
      <c r="N467" s="417"/>
      <c r="O467" s="417"/>
      <c r="P467" s="417"/>
      <c r="Q467" s="416"/>
      <c r="R467" s="416"/>
      <c r="S467" s="416"/>
      <c r="T467" s="416"/>
      <c r="U467" s="416"/>
      <c r="V467" s="416">
        <v>215</v>
      </c>
    </row>
    <row r="468" spans="1:22" ht="15" x14ac:dyDescent="0.25">
      <c r="A468" s="370" t="str">
        <f t="shared" si="7"/>
        <v>6692015</v>
      </c>
      <c r="B468" s="411" t="s">
        <v>865</v>
      </c>
      <c r="C468" s="415">
        <v>669</v>
      </c>
      <c r="D468" s="415" t="s">
        <v>1022</v>
      </c>
      <c r="E468" s="415">
        <v>2015</v>
      </c>
      <c r="F468" s="417"/>
      <c r="G468" s="417"/>
      <c r="H468" s="417">
        <v>1</v>
      </c>
      <c r="I468" s="417"/>
      <c r="J468" s="417"/>
      <c r="K468" s="417"/>
      <c r="L468" s="417"/>
      <c r="M468" s="417"/>
      <c r="N468" s="417">
        <v>74383</v>
      </c>
      <c r="O468" s="417"/>
      <c r="P468" s="417"/>
      <c r="Q468" s="416"/>
      <c r="R468" s="416"/>
      <c r="S468" s="416">
        <v>35461</v>
      </c>
      <c r="T468" s="416"/>
      <c r="U468" s="416"/>
      <c r="V468" s="416"/>
    </row>
    <row r="469" spans="1:22" ht="15" x14ac:dyDescent="0.25">
      <c r="A469" s="370" t="str">
        <f t="shared" si="7"/>
        <v>6692017</v>
      </c>
      <c r="B469" s="411" t="s">
        <v>865</v>
      </c>
      <c r="C469" s="415">
        <v>669</v>
      </c>
      <c r="D469" s="415" t="s">
        <v>1022</v>
      </c>
      <c r="E469" s="415">
        <v>2017</v>
      </c>
      <c r="F469" s="417"/>
      <c r="G469" s="417"/>
      <c r="H469" s="417">
        <v>1</v>
      </c>
      <c r="I469" s="417"/>
      <c r="J469" s="417"/>
      <c r="K469" s="417"/>
      <c r="L469" s="417"/>
      <c r="M469" s="417"/>
      <c r="N469" s="417">
        <v>98711</v>
      </c>
      <c r="O469" s="417"/>
      <c r="P469" s="417"/>
      <c r="Q469" s="416"/>
      <c r="R469" s="416"/>
      <c r="S469" s="416">
        <v>67854</v>
      </c>
      <c r="T469" s="416"/>
      <c r="U469" s="416"/>
      <c r="V469" s="416"/>
    </row>
    <row r="470" spans="1:22" ht="15" x14ac:dyDescent="0.25">
      <c r="A470" s="370" t="str">
        <f t="shared" si="7"/>
        <v>6702014</v>
      </c>
      <c r="B470" s="411" t="s">
        <v>865</v>
      </c>
      <c r="C470" s="415">
        <v>670</v>
      </c>
      <c r="D470" s="415" t="s">
        <v>1023</v>
      </c>
      <c r="E470" s="415">
        <v>2014</v>
      </c>
      <c r="F470" s="417"/>
      <c r="G470" s="417"/>
      <c r="H470" s="417"/>
      <c r="I470" s="417">
        <v>1</v>
      </c>
      <c r="J470" s="417"/>
      <c r="K470" s="417">
        <v>2</v>
      </c>
      <c r="L470" s="417"/>
      <c r="M470" s="417"/>
      <c r="N470" s="417"/>
      <c r="O470" s="417">
        <v>57680</v>
      </c>
      <c r="P470" s="417"/>
      <c r="Q470" s="416"/>
      <c r="R470" s="416"/>
      <c r="S470" s="416"/>
      <c r="T470" s="416">
        <v>248273</v>
      </c>
      <c r="U470" s="416"/>
      <c r="V470" s="416">
        <v>706</v>
      </c>
    </row>
    <row r="471" spans="1:22" ht="15" x14ac:dyDescent="0.25">
      <c r="A471" s="370" t="str">
        <f t="shared" si="7"/>
        <v>6702015</v>
      </c>
      <c r="B471" s="411" t="s">
        <v>865</v>
      </c>
      <c r="C471" s="415">
        <v>670</v>
      </c>
      <c r="D471" s="415" t="s">
        <v>1023</v>
      </c>
      <c r="E471" s="415">
        <v>2015</v>
      </c>
      <c r="F471" s="417"/>
      <c r="G471" s="417"/>
      <c r="H471" s="417">
        <v>1</v>
      </c>
      <c r="I471" s="417">
        <v>1</v>
      </c>
      <c r="J471" s="417">
        <v>1</v>
      </c>
      <c r="K471" s="417"/>
      <c r="L471" s="417"/>
      <c r="M471" s="417"/>
      <c r="N471" s="417">
        <v>323028</v>
      </c>
      <c r="O471" s="417">
        <v>32197</v>
      </c>
      <c r="P471" s="417">
        <v>2400</v>
      </c>
      <c r="Q471" s="416"/>
      <c r="R471" s="416"/>
      <c r="S471" s="416">
        <v>94065</v>
      </c>
      <c r="T471" s="416">
        <v>18841</v>
      </c>
      <c r="U471" s="416">
        <v>3855</v>
      </c>
      <c r="V471" s="416"/>
    </row>
    <row r="472" spans="1:22" ht="15" x14ac:dyDescent="0.25">
      <c r="A472" s="370" t="str">
        <f t="shared" si="7"/>
        <v>6702016</v>
      </c>
      <c r="B472" s="411" t="s">
        <v>865</v>
      </c>
      <c r="C472" s="415">
        <v>670</v>
      </c>
      <c r="D472" s="415" t="s">
        <v>1023</v>
      </c>
      <c r="E472" s="415">
        <v>2016</v>
      </c>
      <c r="F472" s="417"/>
      <c r="G472" s="417"/>
      <c r="H472" s="417"/>
      <c r="I472" s="417">
        <v>1</v>
      </c>
      <c r="J472" s="417">
        <v>3</v>
      </c>
      <c r="K472" s="417">
        <v>1</v>
      </c>
      <c r="L472" s="417"/>
      <c r="M472" s="417"/>
      <c r="N472" s="417"/>
      <c r="O472" s="417">
        <v>68847</v>
      </c>
      <c r="P472" s="417">
        <v>26083</v>
      </c>
      <c r="Q472" s="416"/>
      <c r="R472" s="416"/>
      <c r="S472" s="416"/>
      <c r="T472" s="416">
        <v>5120</v>
      </c>
      <c r="U472" s="416">
        <v>32391</v>
      </c>
      <c r="V472" s="416">
        <v>141</v>
      </c>
    </row>
    <row r="473" spans="1:22" ht="15" x14ac:dyDescent="0.25">
      <c r="A473" s="370" t="str">
        <f t="shared" si="7"/>
        <v>6702017</v>
      </c>
      <c r="B473" s="411" t="s">
        <v>865</v>
      </c>
      <c r="C473" s="415">
        <v>670</v>
      </c>
      <c r="D473" s="415" t="s">
        <v>1023</v>
      </c>
      <c r="E473" s="415">
        <v>2017</v>
      </c>
      <c r="F473" s="417"/>
      <c r="G473" s="417"/>
      <c r="H473" s="417"/>
      <c r="I473" s="417"/>
      <c r="J473" s="417">
        <v>1</v>
      </c>
      <c r="K473" s="417">
        <v>4</v>
      </c>
      <c r="L473" s="417"/>
      <c r="M473" s="417"/>
      <c r="N473" s="417"/>
      <c r="O473" s="417"/>
      <c r="P473" s="417">
        <v>7557</v>
      </c>
      <c r="Q473" s="416"/>
      <c r="R473" s="416"/>
      <c r="S473" s="416"/>
      <c r="T473" s="416"/>
      <c r="U473" s="416">
        <v>7121</v>
      </c>
      <c r="V473" s="416">
        <v>3972</v>
      </c>
    </row>
    <row r="474" spans="1:22" ht="15" x14ac:dyDescent="0.25">
      <c r="A474" s="370" t="str">
        <f t="shared" si="7"/>
        <v>6702018</v>
      </c>
      <c r="B474" s="411" t="s">
        <v>865</v>
      </c>
      <c r="C474" s="415">
        <v>670</v>
      </c>
      <c r="D474" s="415" t="s">
        <v>1023</v>
      </c>
      <c r="E474" s="415">
        <v>2018</v>
      </c>
      <c r="F474" s="417"/>
      <c r="G474" s="417"/>
      <c r="H474" s="417"/>
      <c r="I474" s="417"/>
      <c r="J474" s="417">
        <v>1</v>
      </c>
      <c r="K474" s="417">
        <v>3</v>
      </c>
      <c r="L474" s="417"/>
      <c r="M474" s="417"/>
      <c r="N474" s="417"/>
      <c r="O474" s="417"/>
      <c r="P474" s="417">
        <v>4282</v>
      </c>
      <c r="Q474" s="416"/>
      <c r="R474" s="416"/>
      <c r="S474" s="416"/>
      <c r="T474" s="416"/>
      <c r="U474" s="416">
        <v>2692</v>
      </c>
      <c r="V474" s="416">
        <v>2812</v>
      </c>
    </row>
    <row r="475" spans="1:22" ht="15" x14ac:dyDescent="0.25">
      <c r="A475" s="370" t="str">
        <f t="shared" si="7"/>
        <v>6732014</v>
      </c>
      <c r="B475" s="411" t="s">
        <v>865</v>
      </c>
      <c r="C475" s="415">
        <v>673</v>
      </c>
      <c r="D475" s="415" t="s">
        <v>1024</v>
      </c>
      <c r="E475" s="415">
        <v>2014</v>
      </c>
      <c r="F475" s="417"/>
      <c r="G475" s="417"/>
      <c r="H475" s="417"/>
      <c r="I475" s="417">
        <v>1</v>
      </c>
      <c r="J475" s="417">
        <v>1</v>
      </c>
      <c r="K475" s="417"/>
      <c r="L475" s="417"/>
      <c r="M475" s="417"/>
      <c r="N475" s="417"/>
      <c r="O475" s="417">
        <v>52317</v>
      </c>
      <c r="P475" s="417">
        <v>11363</v>
      </c>
      <c r="Q475" s="416"/>
      <c r="R475" s="416"/>
      <c r="S475" s="416"/>
      <c r="T475" s="416">
        <v>44842</v>
      </c>
      <c r="U475" s="416">
        <v>28436</v>
      </c>
      <c r="V475" s="416"/>
    </row>
    <row r="476" spans="1:22" ht="15" x14ac:dyDescent="0.25">
      <c r="A476" s="370" t="str">
        <f t="shared" si="7"/>
        <v>6732015</v>
      </c>
      <c r="B476" s="411" t="s">
        <v>865</v>
      </c>
      <c r="C476" s="415">
        <v>673</v>
      </c>
      <c r="D476" s="415" t="s">
        <v>1024</v>
      </c>
      <c r="E476" s="415">
        <v>2015</v>
      </c>
      <c r="F476" s="417"/>
      <c r="G476" s="417"/>
      <c r="H476" s="417"/>
      <c r="I476" s="417"/>
      <c r="J476" s="417"/>
      <c r="K476" s="417">
        <v>1</v>
      </c>
      <c r="L476" s="417"/>
      <c r="M476" s="417"/>
      <c r="N476" s="417"/>
      <c r="O476" s="417"/>
      <c r="P476" s="417"/>
      <c r="Q476" s="416"/>
      <c r="R476" s="416"/>
      <c r="S476" s="416"/>
      <c r="T476" s="416"/>
      <c r="U476" s="416"/>
      <c r="V476" s="416">
        <v>422</v>
      </c>
    </row>
    <row r="477" spans="1:22" ht="15" x14ac:dyDescent="0.25">
      <c r="A477" s="370" t="str">
        <f t="shared" si="7"/>
        <v>6732016</v>
      </c>
      <c r="B477" s="411" t="s">
        <v>865</v>
      </c>
      <c r="C477" s="415">
        <v>673</v>
      </c>
      <c r="D477" s="415" t="s">
        <v>1024</v>
      </c>
      <c r="E477" s="415">
        <v>2016</v>
      </c>
      <c r="F477" s="417"/>
      <c r="G477" s="417"/>
      <c r="H477" s="417"/>
      <c r="I477" s="417"/>
      <c r="J477" s="417">
        <v>3</v>
      </c>
      <c r="K477" s="417">
        <v>2</v>
      </c>
      <c r="L477" s="417"/>
      <c r="M477" s="417"/>
      <c r="N477" s="417"/>
      <c r="O477" s="417"/>
      <c r="P477" s="417">
        <v>8151</v>
      </c>
      <c r="Q477" s="416"/>
      <c r="R477" s="416"/>
      <c r="S477" s="416"/>
      <c r="T477" s="416"/>
      <c r="U477" s="416">
        <v>11104</v>
      </c>
      <c r="V477" s="416">
        <v>3445</v>
      </c>
    </row>
    <row r="478" spans="1:22" ht="15" x14ac:dyDescent="0.25">
      <c r="A478" s="370" t="str">
        <f t="shared" si="7"/>
        <v>6732017</v>
      </c>
      <c r="B478" s="411" t="s">
        <v>865</v>
      </c>
      <c r="C478" s="415">
        <v>673</v>
      </c>
      <c r="D478" s="415" t="s">
        <v>1024</v>
      </c>
      <c r="E478" s="415">
        <v>2017</v>
      </c>
      <c r="F478" s="417"/>
      <c r="G478" s="417"/>
      <c r="H478" s="417"/>
      <c r="I478" s="417"/>
      <c r="J478" s="417"/>
      <c r="K478" s="417">
        <v>1</v>
      </c>
      <c r="L478" s="417"/>
      <c r="M478" s="417"/>
      <c r="N478" s="417"/>
      <c r="O478" s="417"/>
      <c r="P478" s="417"/>
      <c r="Q478" s="416"/>
      <c r="R478" s="416"/>
      <c r="S478" s="416"/>
      <c r="T478" s="416"/>
      <c r="U478" s="416"/>
      <c r="V478" s="416">
        <v>2677</v>
      </c>
    </row>
    <row r="479" spans="1:22" ht="15" x14ac:dyDescent="0.25">
      <c r="A479" s="370" t="str">
        <f t="shared" si="7"/>
        <v>6732018</v>
      </c>
      <c r="B479" s="411" t="s">
        <v>865</v>
      </c>
      <c r="C479" s="415">
        <v>673</v>
      </c>
      <c r="D479" s="415" t="s">
        <v>1024</v>
      </c>
      <c r="E479" s="415">
        <v>2018</v>
      </c>
      <c r="F479" s="417"/>
      <c r="G479" s="417"/>
      <c r="H479" s="417"/>
      <c r="I479" s="417"/>
      <c r="J479" s="417">
        <v>1</v>
      </c>
      <c r="K479" s="417">
        <v>1</v>
      </c>
      <c r="L479" s="417"/>
      <c r="M479" s="417"/>
      <c r="N479" s="417"/>
      <c r="O479" s="417"/>
      <c r="P479" s="417">
        <v>8247</v>
      </c>
      <c r="Q479" s="416"/>
      <c r="R479" s="416"/>
      <c r="S479" s="416"/>
      <c r="T479" s="416"/>
      <c r="U479" s="416">
        <v>47952</v>
      </c>
      <c r="V479" s="416">
        <v>323</v>
      </c>
    </row>
    <row r="480" spans="1:22" ht="15" x14ac:dyDescent="0.25">
      <c r="A480" s="370" t="str">
        <f t="shared" si="7"/>
        <v>6742014</v>
      </c>
      <c r="B480" s="411" t="s">
        <v>865</v>
      </c>
      <c r="C480" s="415">
        <v>674</v>
      </c>
      <c r="D480" s="415" t="s">
        <v>1025</v>
      </c>
      <c r="E480" s="415">
        <v>2014</v>
      </c>
      <c r="F480" s="417"/>
      <c r="G480" s="417"/>
      <c r="H480" s="417">
        <v>1</v>
      </c>
      <c r="I480" s="417"/>
      <c r="J480" s="417">
        <v>1</v>
      </c>
      <c r="K480" s="417">
        <v>3</v>
      </c>
      <c r="L480" s="417"/>
      <c r="M480" s="417"/>
      <c r="N480" s="417">
        <v>158686</v>
      </c>
      <c r="O480" s="417"/>
      <c r="P480" s="417">
        <v>830</v>
      </c>
      <c r="Q480" s="416"/>
      <c r="R480" s="416"/>
      <c r="S480" s="416">
        <v>304175</v>
      </c>
      <c r="T480" s="416"/>
      <c r="U480" s="416">
        <v>5276</v>
      </c>
      <c r="V480" s="416">
        <v>880</v>
      </c>
    </row>
    <row r="481" spans="1:22" ht="15" x14ac:dyDescent="0.25">
      <c r="A481" s="370" t="str">
        <f t="shared" si="7"/>
        <v>6742015</v>
      </c>
      <c r="B481" s="411" t="s">
        <v>865</v>
      </c>
      <c r="C481" s="415">
        <v>674</v>
      </c>
      <c r="D481" s="415" t="s">
        <v>1025</v>
      </c>
      <c r="E481" s="415">
        <v>2015</v>
      </c>
      <c r="F481" s="417"/>
      <c r="G481" s="417"/>
      <c r="H481" s="417"/>
      <c r="I481" s="417"/>
      <c r="J481" s="417">
        <v>1</v>
      </c>
      <c r="K481" s="417">
        <v>8</v>
      </c>
      <c r="L481" s="417"/>
      <c r="M481" s="417"/>
      <c r="N481" s="417"/>
      <c r="O481" s="417"/>
      <c r="P481" s="417">
        <v>3298</v>
      </c>
      <c r="Q481" s="416"/>
      <c r="R481" s="416"/>
      <c r="S481" s="416"/>
      <c r="T481" s="416"/>
      <c r="U481" s="416">
        <v>33150</v>
      </c>
      <c r="V481" s="416">
        <v>18485</v>
      </c>
    </row>
    <row r="482" spans="1:22" ht="15" x14ac:dyDescent="0.25">
      <c r="A482" s="370" t="str">
        <f t="shared" si="7"/>
        <v>6742016</v>
      </c>
      <c r="B482" s="411" t="s">
        <v>865</v>
      </c>
      <c r="C482" s="415">
        <v>674</v>
      </c>
      <c r="D482" s="415" t="s">
        <v>1025</v>
      </c>
      <c r="E482" s="415">
        <v>2016</v>
      </c>
      <c r="F482" s="417"/>
      <c r="G482" s="417"/>
      <c r="H482" s="417"/>
      <c r="I482" s="417"/>
      <c r="J482" s="417"/>
      <c r="K482" s="417">
        <v>3</v>
      </c>
      <c r="L482" s="417"/>
      <c r="M482" s="417"/>
      <c r="N482" s="417"/>
      <c r="O482" s="417"/>
      <c r="P482" s="417"/>
      <c r="Q482" s="416"/>
      <c r="R482" s="416"/>
      <c r="S482" s="416"/>
      <c r="T482" s="416"/>
      <c r="U482" s="416"/>
      <c r="V482" s="416">
        <v>7937</v>
      </c>
    </row>
    <row r="483" spans="1:22" ht="15" x14ac:dyDescent="0.25">
      <c r="A483" s="370" t="str">
        <f t="shared" si="7"/>
        <v>6742017</v>
      </c>
      <c r="B483" s="411" t="s">
        <v>865</v>
      </c>
      <c r="C483" s="415">
        <v>674</v>
      </c>
      <c r="D483" s="415" t="s">
        <v>1025</v>
      </c>
      <c r="E483" s="415">
        <v>2017</v>
      </c>
      <c r="F483" s="417"/>
      <c r="G483" s="417"/>
      <c r="H483" s="417"/>
      <c r="I483" s="417"/>
      <c r="J483" s="417"/>
      <c r="K483" s="417">
        <v>1</v>
      </c>
      <c r="L483" s="417"/>
      <c r="M483" s="417"/>
      <c r="N483" s="417"/>
      <c r="O483" s="417"/>
      <c r="P483" s="417"/>
      <c r="Q483" s="416"/>
      <c r="R483" s="416"/>
      <c r="S483" s="416"/>
      <c r="T483" s="416"/>
      <c r="U483" s="416"/>
      <c r="V483" s="416">
        <v>1117</v>
      </c>
    </row>
    <row r="484" spans="1:22" ht="15" x14ac:dyDescent="0.25">
      <c r="A484" s="370" t="str">
        <f t="shared" si="7"/>
        <v>6742018</v>
      </c>
      <c r="B484" s="411" t="s">
        <v>865</v>
      </c>
      <c r="C484" s="415">
        <v>674</v>
      </c>
      <c r="D484" s="415" t="s">
        <v>1025</v>
      </c>
      <c r="E484" s="415">
        <v>2018</v>
      </c>
      <c r="F484" s="417"/>
      <c r="G484" s="417"/>
      <c r="H484" s="417"/>
      <c r="I484" s="417"/>
      <c r="J484" s="417">
        <v>1</v>
      </c>
      <c r="K484" s="417"/>
      <c r="L484" s="417"/>
      <c r="M484" s="417"/>
      <c r="N484" s="417"/>
      <c r="O484" s="417"/>
      <c r="P484" s="417">
        <v>3281</v>
      </c>
      <c r="Q484" s="416"/>
      <c r="R484" s="416"/>
      <c r="S484" s="416"/>
      <c r="T484" s="416"/>
      <c r="U484" s="416">
        <v>1230</v>
      </c>
      <c r="V484" s="416"/>
    </row>
    <row r="485" spans="1:22" ht="15" x14ac:dyDescent="0.25">
      <c r="A485" s="370" t="str">
        <f t="shared" si="7"/>
        <v>6752014</v>
      </c>
      <c r="B485" s="411" t="s">
        <v>865</v>
      </c>
      <c r="C485" s="415">
        <v>675</v>
      </c>
      <c r="D485" s="415" t="s">
        <v>1026</v>
      </c>
      <c r="E485" s="415">
        <v>2014</v>
      </c>
      <c r="F485" s="417"/>
      <c r="G485" s="417"/>
      <c r="H485" s="417">
        <v>2</v>
      </c>
      <c r="I485" s="417">
        <v>4</v>
      </c>
      <c r="J485" s="417">
        <v>7</v>
      </c>
      <c r="K485" s="417">
        <v>22</v>
      </c>
      <c r="L485" s="417"/>
      <c r="M485" s="417"/>
      <c r="N485" s="417">
        <v>446832</v>
      </c>
      <c r="O485" s="417">
        <v>97595</v>
      </c>
      <c r="P485" s="417">
        <v>249829</v>
      </c>
      <c r="Q485" s="416"/>
      <c r="R485" s="416"/>
      <c r="S485" s="416">
        <v>63396</v>
      </c>
      <c r="T485" s="416">
        <v>119508</v>
      </c>
      <c r="U485" s="416">
        <v>118747</v>
      </c>
      <c r="V485" s="416">
        <v>40837</v>
      </c>
    </row>
    <row r="486" spans="1:22" ht="15" x14ac:dyDescent="0.25">
      <c r="A486" s="370" t="str">
        <f t="shared" si="7"/>
        <v>6752015</v>
      </c>
      <c r="B486" s="411" t="s">
        <v>865</v>
      </c>
      <c r="C486" s="415">
        <v>675</v>
      </c>
      <c r="D486" s="415" t="s">
        <v>1026</v>
      </c>
      <c r="E486" s="415">
        <v>2015</v>
      </c>
      <c r="F486" s="417"/>
      <c r="G486" s="417"/>
      <c r="H486" s="417"/>
      <c r="I486" s="417">
        <v>5</v>
      </c>
      <c r="J486" s="417">
        <v>10</v>
      </c>
      <c r="K486" s="417">
        <v>18</v>
      </c>
      <c r="L486" s="417"/>
      <c r="M486" s="417"/>
      <c r="N486" s="417"/>
      <c r="O486" s="417">
        <v>159687</v>
      </c>
      <c r="P486" s="417">
        <v>71421</v>
      </c>
      <c r="Q486" s="416"/>
      <c r="R486" s="416"/>
      <c r="S486" s="416"/>
      <c r="T486" s="416">
        <v>106646</v>
      </c>
      <c r="U486" s="416">
        <v>153759</v>
      </c>
      <c r="V486" s="416">
        <v>20921</v>
      </c>
    </row>
    <row r="487" spans="1:22" ht="15" x14ac:dyDescent="0.25">
      <c r="A487" s="370" t="str">
        <f t="shared" si="7"/>
        <v>6752016</v>
      </c>
      <c r="B487" s="411" t="s">
        <v>865</v>
      </c>
      <c r="C487" s="415">
        <v>675</v>
      </c>
      <c r="D487" s="415" t="s">
        <v>1026</v>
      </c>
      <c r="E487" s="415">
        <v>2016</v>
      </c>
      <c r="F487" s="417"/>
      <c r="G487" s="417">
        <v>1</v>
      </c>
      <c r="H487" s="417"/>
      <c r="I487" s="417">
        <v>3</v>
      </c>
      <c r="J487" s="417">
        <v>7</v>
      </c>
      <c r="K487" s="417">
        <v>21</v>
      </c>
      <c r="L487" s="417"/>
      <c r="M487" s="417">
        <v>699907</v>
      </c>
      <c r="N487" s="417"/>
      <c r="O487" s="417">
        <v>30480</v>
      </c>
      <c r="P487" s="417">
        <v>162633</v>
      </c>
      <c r="Q487" s="416"/>
      <c r="R487" s="416">
        <v>777369</v>
      </c>
      <c r="S487" s="416"/>
      <c r="T487" s="416">
        <v>15248</v>
      </c>
      <c r="U487" s="416">
        <v>216297</v>
      </c>
      <c r="V487" s="416">
        <v>52226</v>
      </c>
    </row>
    <row r="488" spans="1:22" ht="15" x14ac:dyDescent="0.25">
      <c r="A488" s="370" t="str">
        <f t="shared" si="7"/>
        <v>6752017</v>
      </c>
      <c r="B488" s="411" t="s">
        <v>865</v>
      </c>
      <c r="C488" s="415">
        <v>675</v>
      </c>
      <c r="D488" s="415" t="s">
        <v>1026</v>
      </c>
      <c r="E488" s="415">
        <v>2017</v>
      </c>
      <c r="F488" s="417"/>
      <c r="G488" s="417"/>
      <c r="H488" s="417">
        <v>2</v>
      </c>
      <c r="I488" s="417">
        <v>4</v>
      </c>
      <c r="J488" s="417">
        <v>6</v>
      </c>
      <c r="K488" s="417">
        <v>15</v>
      </c>
      <c r="L488" s="417"/>
      <c r="M488" s="417"/>
      <c r="N488" s="417">
        <v>261261</v>
      </c>
      <c r="O488" s="417">
        <v>185425</v>
      </c>
      <c r="P488" s="417">
        <v>25639</v>
      </c>
      <c r="Q488" s="416"/>
      <c r="R488" s="416"/>
      <c r="S488" s="416">
        <v>51050</v>
      </c>
      <c r="T488" s="416">
        <v>116455</v>
      </c>
      <c r="U488" s="416">
        <v>93620</v>
      </c>
      <c r="V488" s="416">
        <v>25176</v>
      </c>
    </row>
    <row r="489" spans="1:22" ht="15" x14ac:dyDescent="0.25">
      <c r="A489" s="370" t="str">
        <f t="shared" si="7"/>
        <v>6752018</v>
      </c>
      <c r="B489" s="411" t="s">
        <v>865</v>
      </c>
      <c r="C489" s="415">
        <v>675</v>
      </c>
      <c r="D489" s="415" t="s">
        <v>1026</v>
      </c>
      <c r="E489" s="415">
        <v>2018</v>
      </c>
      <c r="F489" s="417"/>
      <c r="G489" s="417"/>
      <c r="H489" s="417">
        <v>3</v>
      </c>
      <c r="I489" s="417">
        <v>3</v>
      </c>
      <c r="J489" s="417">
        <v>4</v>
      </c>
      <c r="K489" s="417">
        <v>25</v>
      </c>
      <c r="L489" s="417"/>
      <c r="M489" s="417"/>
      <c r="N489" s="417">
        <v>391958</v>
      </c>
      <c r="O489" s="417">
        <v>121565</v>
      </c>
      <c r="P489" s="417">
        <v>40392</v>
      </c>
      <c r="Q489" s="416"/>
      <c r="R489" s="416"/>
      <c r="S489" s="416">
        <v>165392</v>
      </c>
      <c r="T489" s="416">
        <v>150873</v>
      </c>
      <c r="U489" s="416">
        <v>73963</v>
      </c>
      <c r="V489" s="416">
        <v>52542</v>
      </c>
    </row>
    <row r="490" spans="1:22" ht="15" x14ac:dyDescent="0.25">
      <c r="A490" s="370" t="str">
        <f t="shared" si="7"/>
        <v>6762014</v>
      </c>
      <c r="B490" s="411" t="s">
        <v>865</v>
      </c>
      <c r="C490" s="415">
        <v>676</v>
      </c>
      <c r="D490" s="415" t="s">
        <v>1027</v>
      </c>
      <c r="E490" s="415">
        <v>2014</v>
      </c>
      <c r="F490" s="417"/>
      <c r="G490" s="417"/>
      <c r="H490" s="417"/>
      <c r="I490" s="417"/>
      <c r="J490" s="417">
        <v>2</v>
      </c>
      <c r="K490" s="417">
        <v>1</v>
      </c>
      <c r="L490" s="417"/>
      <c r="M490" s="417"/>
      <c r="N490" s="417"/>
      <c r="O490" s="417"/>
      <c r="P490" s="417">
        <v>74186</v>
      </c>
      <c r="Q490" s="416"/>
      <c r="R490" s="416"/>
      <c r="S490" s="416"/>
      <c r="T490" s="416"/>
      <c r="U490" s="416">
        <v>61096</v>
      </c>
      <c r="V490" s="416">
        <v>470</v>
      </c>
    </row>
    <row r="491" spans="1:22" ht="15" x14ac:dyDescent="0.25">
      <c r="A491" s="370" t="str">
        <f t="shared" si="7"/>
        <v>6762015</v>
      </c>
      <c r="B491" s="411" t="s">
        <v>865</v>
      </c>
      <c r="C491" s="415">
        <v>676</v>
      </c>
      <c r="D491" s="415" t="s">
        <v>1027</v>
      </c>
      <c r="E491" s="415">
        <v>2015</v>
      </c>
      <c r="F491" s="417"/>
      <c r="G491" s="417"/>
      <c r="H491" s="417"/>
      <c r="I491" s="417">
        <v>2</v>
      </c>
      <c r="J491" s="417">
        <v>2</v>
      </c>
      <c r="K491" s="417">
        <v>5</v>
      </c>
      <c r="L491" s="417"/>
      <c r="M491" s="417"/>
      <c r="N491" s="417"/>
      <c r="O491" s="417">
        <v>37628</v>
      </c>
      <c r="P491" s="417">
        <v>10035</v>
      </c>
      <c r="Q491" s="416"/>
      <c r="R491" s="416"/>
      <c r="S491" s="416"/>
      <c r="T491" s="416">
        <v>59491</v>
      </c>
      <c r="U491" s="416">
        <v>35690</v>
      </c>
      <c r="V491" s="416">
        <v>8785</v>
      </c>
    </row>
    <row r="492" spans="1:22" ht="15" x14ac:dyDescent="0.25">
      <c r="A492" s="370" t="str">
        <f t="shared" si="7"/>
        <v>6762016</v>
      </c>
      <c r="B492" s="411" t="s">
        <v>865</v>
      </c>
      <c r="C492" s="415">
        <v>676</v>
      </c>
      <c r="D492" s="415" t="s">
        <v>1027</v>
      </c>
      <c r="E492" s="415">
        <v>2016</v>
      </c>
      <c r="F492" s="417"/>
      <c r="G492" s="417"/>
      <c r="H492" s="417"/>
      <c r="I492" s="417">
        <v>1</v>
      </c>
      <c r="J492" s="417"/>
      <c r="K492" s="417">
        <v>3</v>
      </c>
      <c r="L492" s="417"/>
      <c r="M492" s="417"/>
      <c r="N492" s="417"/>
      <c r="O492" s="417">
        <v>17978</v>
      </c>
      <c r="P492" s="417"/>
      <c r="Q492" s="416"/>
      <c r="R492" s="416"/>
      <c r="S492" s="416"/>
      <c r="T492" s="416">
        <v>16432</v>
      </c>
      <c r="U492" s="416"/>
      <c r="V492" s="416">
        <v>2910</v>
      </c>
    </row>
    <row r="493" spans="1:22" ht="15" x14ac:dyDescent="0.25">
      <c r="A493" s="370" t="str">
        <f t="shared" si="7"/>
        <v>6762017</v>
      </c>
      <c r="B493" s="411" t="s">
        <v>865</v>
      </c>
      <c r="C493" s="415">
        <v>676</v>
      </c>
      <c r="D493" s="415" t="s">
        <v>1027</v>
      </c>
      <c r="E493" s="415">
        <v>2017</v>
      </c>
      <c r="F493" s="417"/>
      <c r="G493" s="417"/>
      <c r="H493" s="417"/>
      <c r="I493" s="417">
        <v>1</v>
      </c>
      <c r="J493" s="417">
        <v>1</v>
      </c>
      <c r="K493" s="417">
        <v>3</v>
      </c>
      <c r="L493" s="417"/>
      <c r="M493" s="417"/>
      <c r="N493" s="417"/>
      <c r="O493" s="417">
        <v>68110</v>
      </c>
      <c r="P493" s="417">
        <v>11732</v>
      </c>
      <c r="Q493" s="416"/>
      <c r="R493" s="416"/>
      <c r="S493" s="416"/>
      <c r="T493" s="416">
        <v>61208</v>
      </c>
      <c r="U493" s="416">
        <v>3603</v>
      </c>
      <c r="V493" s="416">
        <v>1399</v>
      </c>
    </row>
    <row r="494" spans="1:22" ht="15" x14ac:dyDescent="0.25">
      <c r="A494" s="370" t="str">
        <f t="shared" si="7"/>
        <v>6762018</v>
      </c>
      <c r="B494" s="411" t="s">
        <v>865</v>
      </c>
      <c r="C494" s="415">
        <v>676</v>
      </c>
      <c r="D494" s="415" t="s">
        <v>1027</v>
      </c>
      <c r="E494" s="415">
        <v>2018</v>
      </c>
      <c r="F494" s="417"/>
      <c r="G494" s="417"/>
      <c r="H494" s="417">
        <v>2</v>
      </c>
      <c r="I494" s="417"/>
      <c r="J494" s="417">
        <v>3</v>
      </c>
      <c r="K494" s="417">
        <v>3</v>
      </c>
      <c r="L494" s="417"/>
      <c r="M494" s="417"/>
      <c r="N494" s="417">
        <v>270371</v>
      </c>
      <c r="O494" s="417"/>
      <c r="P494" s="417">
        <v>49191</v>
      </c>
      <c r="Q494" s="416"/>
      <c r="R494" s="416"/>
      <c r="S494" s="416">
        <v>304299</v>
      </c>
      <c r="T494" s="416"/>
      <c r="U494" s="416">
        <v>128485</v>
      </c>
      <c r="V494" s="416">
        <v>2880</v>
      </c>
    </row>
    <row r="495" spans="1:22" ht="15" x14ac:dyDescent="0.25">
      <c r="A495" s="370" t="str">
        <f t="shared" si="7"/>
        <v>6772014</v>
      </c>
      <c r="B495" s="411" t="s">
        <v>865</v>
      </c>
      <c r="C495" s="415">
        <v>677</v>
      </c>
      <c r="D495" s="415" t="s">
        <v>1028</v>
      </c>
      <c r="E495" s="415">
        <v>2014</v>
      </c>
      <c r="F495" s="417"/>
      <c r="G495" s="417"/>
      <c r="H495" s="417">
        <v>1</v>
      </c>
      <c r="I495" s="417">
        <v>1</v>
      </c>
      <c r="J495" s="417">
        <v>1</v>
      </c>
      <c r="K495" s="417"/>
      <c r="L495" s="417"/>
      <c r="M495" s="417"/>
      <c r="N495" s="417">
        <v>259708</v>
      </c>
      <c r="O495" s="417">
        <v>40000</v>
      </c>
      <c r="P495" s="417">
        <v>25000</v>
      </c>
      <c r="Q495" s="416"/>
      <c r="R495" s="416"/>
      <c r="S495" s="416">
        <v>50265</v>
      </c>
      <c r="T495" s="416">
        <v>4672</v>
      </c>
      <c r="U495" s="416">
        <v>5221</v>
      </c>
      <c r="V495" s="416"/>
    </row>
    <row r="496" spans="1:22" ht="15" x14ac:dyDescent="0.25">
      <c r="A496" s="370" t="str">
        <f t="shared" si="7"/>
        <v>6772015</v>
      </c>
      <c r="B496" s="411" t="s">
        <v>865</v>
      </c>
      <c r="C496" s="415">
        <v>677</v>
      </c>
      <c r="D496" s="415" t="s">
        <v>1028</v>
      </c>
      <c r="E496" s="415">
        <v>2015</v>
      </c>
      <c r="F496" s="417"/>
      <c r="G496" s="417"/>
      <c r="H496" s="417"/>
      <c r="I496" s="417">
        <v>1</v>
      </c>
      <c r="J496" s="417">
        <v>1</v>
      </c>
      <c r="K496" s="417"/>
      <c r="L496" s="417"/>
      <c r="M496" s="417"/>
      <c r="N496" s="417"/>
      <c r="O496" s="417">
        <v>12369</v>
      </c>
      <c r="P496" s="417">
        <v>129</v>
      </c>
      <c r="Q496" s="416"/>
      <c r="R496" s="416"/>
      <c r="S496" s="416"/>
      <c r="T496" s="416">
        <v>2798</v>
      </c>
      <c r="U496" s="416">
        <v>1393</v>
      </c>
      <c r="V496" s="416"/>
    </row>
    <row r="497" spans="1:22" ht="15" x14ac:dyDescent="0.25">
      <c r="A497" s="370" t="str">
        <f t="shared" si="7"/>
        <v>6772016</v>
      </c>
      <c r="B497" s="411" t="s">
        <v>865</v>
      </c>
      <c r="C497" s="415">
        <v>677</v>
      </c>
      <c r="D497" s="415" t="s">
        <v>1028</v>
      </c>
      <c r="E497" s="415">
        <v>2016</v>
      </c>
      <c r="F497" s="417"/>
      <c r="G497" s="417"/>
      <c r="H497" s="417">
        <v>2</v>
      </c>
      <c r="I497" s="417"/>
      <c r="J497" s="417">
        <v>2</v>
      </c>
      <c r="K497" s="417">
        <v>5</v>
      </c>
      <c r="L497" s="417"/>
      <c r="M497" s="417"/>
      <c r="N497" s="417">
        <v>284002</v>
      </c>
      <c r="O497" s="417"/>
      <c r="P497" s="417">
        <v>150509</v>
      </c>
      <c r="Q497" s="416"/>
      <c r="R497" s="416"/>
      <c r="S497" s="416">
        <v>36413</v>
      </c>
      <c r="T497" s="416"/>
      <c r="U497" s="416">
        <v>10885</v>
      </c>
      <c r="V497" s="416">
        <v>3246</v>
      </c>
    </row>
    <row r="498" spans="1:22" ht="15" x14ac:dyDescent="0.25">
      <c r="A498" s="370" t="str">
        <f t="shared" si="7"/>
        <v>6772017</v>
      </c>
      <c r="B498" s="411" t="s">
        <v>865</v>
      </c>
      <c r="C498" s="415">
        <v>677</v>
      </c>
      <c r="D498" s="415" t="s">
        <v>1028</v>
      </c>
      <c r="E498" s="415">
        <v>2017</v>
      </c>
      <c r="F498" s="417"/>
      <c r="G498" s="417"/>
      <c r="H498" s="417"/>
      <c r="I498" s="417"/>
      <c r="J498" s="417">
        <v>3</v>
      </c>
      <c r="K498" s="417">
        <v>1</v>
      </c>
      <c r="L498" s="417"/>
      <c r="M498" s="417"/>
      <c r="N498" s="417"/>
      <c r="O498" s="417"/>
      <c r="P498" s="417">
        <v>109299</v>
      </c>
      <c r="Q498" s="416"/>
      <c r="R498" s="416"/>
      <c r="S498" s="416"/>
      <c r="T498" s="416"/>
      <c r="U498" s="416">
        <v>344741</v>
      </c>
      <c r="V498" s="416">
        <v>804</v>
      </c>
    </row>
    <row r="499" spans="1:22" ht="15" x14ac:dyDescent="0.25">
      <c r="A499" s="370" t="str">
        <f t="shared" si="7"/>
        <v>6772018</v>
      </c>
      <c r="B499" s="411" t="s">
        <v>865</v>
      </c>
      <c r="C499" s="415">
        <v>677</v>
      </c>
      <c r="D499" s="415" t="s">
        <v>1028</v>
      </c>
      <c r="E499" s="415">
        <v>2018</v>
      </c>
      <c r="F499" s="417"/>
      <c r="G499" s="417"/>
      <c r="H499" s="417"/>
      <c r="I499" s="417"/>
      <c r="J499" s="417">
        <v>3</v>
      </c>
      <c r="K499" s="417">
        <v>2</v>
      </c>
      <c r="L499" s="417"/>
      <c r="M499" s="417"/>
      <c r="N499" s="417"/>
      <c r="O499" s="417"/>
      <c r="P499" s="417">
        <v>23297</v>
      </c>
      <c r="Q499" s="416"/>
      <c r="R499" s="416"/>
      <c r="S499" s="416"/>
      <c r="T499" s="416"/>
      <c r="U499" s="416">
        <v>2797</v>
      </c>
      <c r="V499" s="416">
        <v>6728</v>
      </c>
    </row>
    <row r="500" spans="1:22" ht="15" x14ac:dyDescent="0.25">
      <c r="A500" s="370" t="str">
        <f t="shared" si="7"/>
        <v>6792014</v>
      </c>
      <c r="B500" s="411" t="s">
        <v>865</v>
      </c>
      <c r="C500" s="415">
        <v>679</v>
      </c>
      <c r="D500" s="415" t="s">
        <v>1029</v>
      </c>
      <c r="E500" s="415">
        <v>2014</v>
      </c>
      <c r="F500" s="417"/>
      <c r="G500" s="417"/>
      <c r="H500" s="417"/>
      <c r="I500" s="417"/>
      <c r="J500" s="417"/>
      <c r="K500" s="417">
        <v>1</v>
      </c>
      <c r="L500" s="417"/>
      <c r="M500" s="417"/>
      <c r="N500" s="417"/>
      <c r="O500" s="417"/>
      <c r="P500" s="417"/>
      <c r="Q500" s="416"/>
      <c r="R500" s="416"/>
      <c r="S500" s="416"/>
      <c r="T500" s="416"/>
      <c r="U500" s="416"/>
      <c r="V500" s="416">
        <v>409</v>
      </c>
    </row>
    <row r="501" spans="1:22" ht="15" x14ac:dyDescent="0.25">
      <c r="A501" s="370" t="str">
        <f t="shared" si="7"/>
        <v>6812014</v>
      </c>
      <c r="B501" s="411" t="s">
        <v>865</v>
      </c>
      <c r="C501" s="415">
        <v>681</v>
      </c>
      <c r="D501" s="415" t="s">
        <v>1030</v>
      </c>
      <c r="E501" s="415">
        <v>2014</v>
      </c>
      <c r="F501" s="417"/>
      <c r="G501" s="417"/>
      <c r="H501" s="417"/>
      <c r="I501" s="417">
        <v>1</v>
      </c>
      <c r="J501" s="417"/>
      <c r="K501" s="417">
        <v>1</v>
      </c>
      <c r="L501" s="417"/>
      <c r="M501" s="417"/>
      <c r="N501" s="417"/>
      <c r="O501" s="417">
        <v>23317</v>
      </c>
      <c r="P501" s="417"/>
      <c r="Q501" s="416"/>
      <c r="R501" s="416"/>
      <c r="S501" s="416"/>
      <c r="T501" s="416">
        <v>12575</v>
      </c>
      <c r="U501" s="416"/>
      <c r="V501" s="416">
        <v>317</v>
      </c>
    </row>
    <row r="502" spans="1:22" ht="15" x14ac:dyDescent="0.25">
      <c r="A502" s="370" t="str">
        <f t="shared" si="7"/>
        <v>6812015</v>
      </c>
      <c r="B502" s="411" t="s">
        <v>865</v>
      </c>
      <c r="C502" s="415">
        <v>681</v>
      </c>
      <c r="D502" s="415" t="s">
        <v>1030</v>
      </c>
      <c r="E502" s="415">
        <v>2015</v>
      </c>
      <c r="F502" s="417"/>
      <c r="G502" s="417"/>
      <c r="H502" s="417"/>
      <c r="I502" s="417"/>
      <c r="J502" s="417">
        <v>1</v>
      </c>
      <c r="K502" s="417"/>
      <c r="L502" s="417"/>
      <c r="M502" s="417"/>
      <c r="N502" s="417"/>
      <c r="O502" s="417"/>
      <c r="P502" s="417">
        <v>2880</v>
      </c>
      <c r="Q502" s="416"/>
      <c r="R502" s="416"/>
      <c r="S502" s="416"/>
      <c r="T502" s="416"/>
      <c r="U502" s="416">
        <v>6184</v>
      </c>
      <c r="V502" s="416"/>
    </row>
    <row r="503" spans="1:22" ht="15" x14ac:dyDescent="0.25">
      <c r="A503" s="370" t="str">
        <f t="shared" si="7"/>
        <v>6812016</v>
      </c>
      <c r="B503" s="411" t="s">
        <v>865</v>
      </c>
      <c r="C503" s="415">
        <v>681</v>
      </c>
      <c r="D503" s="415" t="s">
        <v>1030</v>
      </c>
      <c r="E503" s="415">
        <v>2016</v>
      </c>
      <c r="F503" s="417"/>
      <c r="G503" s="417"/>
      <c r="H503" s="417"/>
      <c r="I503" s="417"/>
      <c r="J503" s="417"/>
      <c r="K503" s="417">
        <v>1</v>
      </c>
      <c r="L503" s="417"/>
      <c r="M503" s="417"/>
      <c r="N503" s="417"/>
      <c r="O503" s="417"/>
      <c r="P503" s="417"/>
      <c r="Q503" s="416"/>
      <c r="R503" s="416"/>
      <c r="S503" s="416"/>
      <c r="T503" s="416"/>
      <c r="U503" s="416"/>
      <c r="V503" s="416">
        <v>2201</v>
      </c>
    </row>
    <row r="504" spans="1:22" ht="15" x14ac:dyDescent="0.25">
      <c r="A504" s="370" t="str">
        <f t="shared" si="7"/>
        <v>6812017</v>
      </c>
      <c r="B504" s="411" t="s">
        <v>865</v>
      </c>
      <c r="C504" s="415">
        <v>681</v>
      </c>
      <c r="D504" s="415" t="s">
        <v>1030</v>
      </c>
      <c r="E504" s="415">
        <v>2017</v>
      </c>
      <c r="F504" s="417"/>
      <c r="G504" s="417"/>
      <c r="H504" s="417"/>
      <c r="I504" s="417"/>
      <c r="J504" s="417"/>
      <c r="K504" s="417">
        <v>2</v>
      </c>
      <c r="L504" s="417"/>
      <c r="M504" s="417"/>
      <c r="N504" s="417"/>
      <c r="O504" s="417"/>
      <c r="P504" s="417"/>
      <c r="Q504" s="416"/>
      <c r="R504" s="416"/>
      <c r="S504" s="416"/>
      <c r="T504" s="416"/>
      <c r="U504" s="416"/>
      <c r="V504" s="416">
        <v>2853</v>
      </c>
    </row>
    <row r="505" spans="1:22" ht="15" x14ac:dyDescent="0.25">
      <c r="A505" s="370" t="str">
        <f t="shared" si="7"/>
        <v>6812018</v>
      </c>
      <c r="B505" s="411" t="s">
        <v>865</v>
      </c>
      <c r="C505" s="415">
        <v>681</v>
      </c>
      <c r="D505" s="415" t="s">
        <v>1030</v>
      </c>
      <c r="E505" s="415">
        <v>2018</v>
      </c>
      <c r="F505" s="417"/>
      <c r="G505" s="417"/>
      <c r="H505" s="417"/>
      <c r="I505" s="417"/>
      <c r="J505" s="417"/>
      <c r="K505" s="417">
        <v>1</v>
      </c>
      <c r="L505" s="417"/>
      <c r="M505" s="417"/>
      <c r="N505" s="417"/>
      <c r="O505" s="417"/>
      <c r="P505" s="417"/>
      <c r="Q505" s="416"/>
      <c r="R505" s="416"/>
      <c r="S505" s="416"/>
      <c r="T505" s="416"/>
      <c r="U505" s="416"/>
      <c r="V505" s="416">
        <v>858</v>
      </c>
    </row>
    <row r="506" spans="1:22" ht="15" x14ac:dyDescent="0.25">
      <c r="A506" s="370" t="str">
        <f t="shared" si="7"/>
        <v>6822014</v>
      </c>
      <c r="B506" s="411" t="s">
        <v>865</v>
      </c>
      <c r="C506" s="415">
        <v>682</v>
      </c>
      <c r="D506" s="415" t="s">
        <v>1031</v>
      </c>
      <c r="E506" s="415">
        <v>2014</v>
      </c>
      <c r="F506" s="417"/>
      <c r="G506" s="417"/>
      <c r="H506" s="417"/>
      <c r="I506" s="417">
        <v>2</v>
      </c>
      <c r="J506" s="417"/>
      <c r="K506" s="417">
        <v>1</v>
      </c>
      <c r="L506" s="417"/>
      <c r="M506" s="417"/>
      <c r="N506" s="417"/>
      <c r="O506" s="417">
        <v>55165</v>
      </c>
      <c r="P506" s="417"/>
      <c r="Q506" s="416"/>
      <c r="R506" s="416"/>
      <c r="S506" s="416"/>
      <c r="T506" s="416">
        <v>66205</v>
      </c>
      <c r="U506" s="416"/>
      <c r="V506" s="416">
        <v>1134</v>
      </c>
    </row>
    <row r="507" spans="1:22" ht="15" x14ac:dyDescent="0.25">
      <c r="A507" s="370" t="str">
        <f t="shared" si="7"/>
        <v>6822015</v>
      </c>
      <c r="B507" s="411" t="s">
        <v>865</v>
      </c>
      <c r="C507" s="415">
        <v>682</v>
      </c>
      <c r="D507" s="415" t="s">
        <v>1031</v>
      </c>
      <c r="E507" s="415">
        <v>2015</v>
      </c>
      <c r="F507" s="417"/>
      <c r="G507" s="417"/>
      <c r="H507" s="417"/>
      <c r="I507" s="417">
        <v>1</v>
      </c>
      <c r="J507" s="417">
        <v>1</v>
      </c>
      <c r="K507" s="417">
        <v>2</v>
      </c>
      <c r="L507" s="417"/>
      <c r="M507" s="417"/>
      <c r="N507" s="417"/>
      <c r="O507" s="417">
        <v>20315</v>
      </c>
      <c r="P507" s="417">
        <v>24465</v>
      </c>
      <c r="Q507" s="416"/>
      <c r="R507" s="416"/>
      <c r="S507" s="416"/>
      <c r="T507" s="416">
        <v>37620</v>
      </c>
      <c r="U507" s="416">
        <v>24215</v>
      </c>
      <c r="V507" s="416">
        <v>807</v>
      </c>
    </row>
    <row r="508" spans="1:22" ht="15" x14ac:dyDescent="0.25">
      <c r="A508" s="370" t="str">
        <f t="shared" si="7"/>
        <v>6822016</v>
      </c>
      <c r="B508" s="411" t="s">
        <v>865</v>
      </c>
      <c r="C508" s="415">
        <v>682</v>
      </c>
      <c r="D508" s="415" t="s">
        <v>1031</v>
      </c>
      <c r="E508" s="415">
        <v>2016</v>
      </c>
      <c r="F508" s="417"/>
      <c r="G508" s="417"/>
      <c r="H508" s="417">
        <v>1</v>
      </c>
      <c r="I508" s="417">
        <v>2</v>
      </c>
      <c r="J508" s="417">
        <v>1</v>
      </c>
      <c r="K508" s="417">
        <v>7</v>
      </c>
      <c r="L508" s="417"/>
      <c r="M508" s="417"/>
      <c r="N508" s="417">
        <v>100153</v>
      </c>
      <c r="O508" s="417">
        <v>24697</v>
      </c>
      <c r="P508" s="417">
        <v>328</v>
      </c>
      <c r="Q508" s="416"/>
      <c r="R508" s="416"/>
      <c r="S508" s="416">
        <v>95111</v>
      </c>
      <c r="T508" s="416">
        <v>49302</v>
      </c>
      <c r="U508" s="416">
        <v>109</v>
      </c>
      <c r="V508" s="416">
        <v>11901</v>
      </c>
    </row>
    <row r="509" spans="1:22" ht="15" x14ac:dyDescent="0.25">
      <c r="A509" s="370" t="str">
        <f t="shared" si="7"/>
        <v>6822017</v>
      </c>
      <c r="B509" s="411" t="s">
        <v>865</v>
      </c>
      <c r="C509" s="415">
        <v>682</v>
      </c>
      <c r="D509" s="415" t="s">
        <v>1031</v>
      </c>
      <c r="E509" s="415">
        <v>2017</v>
      </c>
      <c r="F509" s="417"/>
      <c r="G509" s="417"/>
      <c r="H509" s="417"/>
      <c r="I509" s="417">
        <v>1</v>
      </c>
      <c r="J509" s="417"/>
      <c r="K509" s="417">
        <v>3</v>
      </c>
      <c r="L509" s="417"/>
      <c r="M509" s="417"/>
      <c r="N509" s="417"/>
      <c r="O509" s="417">
        <v>25718</v>
      </c>
      <c r="P509" s="417"/>
      <c r="Q509" s="416"/>
      <c r="R509" s="416"/>
      <c r="S509" s="416"/>
      <c r="T509" s="416">
        <v>9318</v>
      </c>
      <c r="U509" s="416"/>
      <c r="V509" s="416">
        <v>921</v>
      </c>
    </row>
    <row r="510" spans="1:22" ht="15" x14ac:dyDescent="0.25">
      <c r="A510" s="370" t="str">
        <f t="shared" si="7"/>
        <v>6822018</v>
      </c>
      <c r="B510" s="411" t="s">
        <v>865</v>
      </c>
      <c r="C510" s="415">
        <v>682</v>
      </c>
      <c r="D510" s="415" t="s">
        <v>1031</v>
      </c>
      <c r="E510" s="415">
        <v>2018</v>
      </c>
      <c r="F510" s="417"/>
      <c r="G510" s="417"/>
      <c r="H510" s="417"/>
      <c r="I510" s="417"/>
      <c r="J510" s="417">
        <v>2</v>
      </c>
      <c r="K510" s="417">
        <v>1</v>
      </c>
      <c r="L510" s="417"/>
      <c r="M510" s="417"/>
      <c r="N510" s="417"/>
      <c r="O510" s="417"/>
      <c r="P510" s="417">
        <v>33353</v>
      </c>
      <c r="Q510" s="416"/>
      <c r="R510" s="416"/>
      <c r="S510" s="416"/>
      <c r="T510" s="416"/>
      <c r="U510" s="416">
        <v>21894</v>
      </c>
      <c r="V510" s="416">
        <v>259</v>
      </c>
    </row>
    <row r="511" spans="1:22" ht="15" x14ac:dyDescent="0.25">
      <c r="A511" s="370" t="str">
        <f t="shared" si="7"/>
        <v>7162014</v>
      </c>
      <c r="B511" s="411" t="s">
        <v>865</v>
      </c>
      <c r="C511" s="415">
        <v>716</v>
      </c>
      <c r="D511" s="415" t="s">
        <v>1212</v>
      </c>
      <c r="E511" s="415">
        <v>2014</v>
      </c>
      <c r="F511" s="417"/>
      <c r="G511" s="417"/>
      <c r="H511" s="417"/>
      <c r="I511" s="417"/>
      <c r="J511" s="417">
        <v>1</v>
      </c>
      <c r="K511" s="417"/>
      <c r="L511" s="417"/>
      <c r="M511" s="417"/>
      <c r="N511" s="417"/>
      <c r="O511" s="417"/>
      <c r="P511" s="417">
        <v>2694</v>
      </c>
      <c r="Q511" s="416"/>
      <c r="R511" s="416"/>
      <c r="S511" s="416"/>
      <c r="T511" s="416"/>
      <c r="U511" s="416">
        <v>5614</v>
      </c>
      <c r="V511" s="416"/>
    </row>
    <row r="512" spans="1:22" ht="15" x14ac:dyDescent="0.25">
      <c r="A512" s="370" t="str">
        <f t="shared" si="7"/>
        <v>7162015</v>
      </c>
      <c r="B512" s="411" t="s">
        <v>865</v>
      </c>
      <c r="C512" s="415">
        <v>716</v>
      </c>
      <c r="D512" s="415" t="s">
        <v>1212</v>
      </c>
      <c r="E512" s="415">
        <v>2015</v>
      </c>
      <c r="F512" s="417"/>
      <c r="G512" s="417"/>
      <c r="H512" s="417"/>
      <c r="I512" s="417"/>
      <c r="J512" s="417"/>
      <c r="K512" s="417">
        <v>1</v>
      </c>
      <c r="L512" s="417"/>
      <c r="M512" s="417"/>
      <c r="N512" s="417"/>
      <c r="O512" s="417"/>
      <c r="P512" s="417"/>
      <c r="Q512" s="416"/>
      <c r="R512" s="416"/>
      <c r="S512" s="416"/>
      <c r="T512" s="416"/>
      <c r="U512" s="416"/>
      <c r="V512" s="416">
        <v>166</v>
      </c>
    </row>
    <row r="513" spans="1:22" ht="15" x14ac:dyDescent="0.25">
      <c r="A513" s="370" t="str">
        <f t="shared" si="7"/>
        <v>7162017</v>
      </c>
      <c r="B513" s="411" t="s">
        <v>865</v>
      </c>
      <c r="C513" s="415">
        <v>716</v>
      </c>
      <c r="D513" s="415" t="s">
        <v>1212</v>
      </c>
      <c r="E513" s="415">
        <v>2017</v>
      </c>
      <c r="F513" s="417"/>
      <c r="G513" s="417"/>
      <c r="H513" s="417"/>
      <c r="I513" s="417"/>
      <c r="J513" s="417">
        <v>1</v>
      </c>
      <c r="K513" s="417"/>
      <c r="L513" s="417"/>
      <c r="M513" s="417"/>
      <c r="N513" s="417"/>
      <c r="O513" s="417"/>
      <c r="P513" s="417">
        <v>1821</v>
      </c>
      <c r="Q513" s="416"/>
      <c r="R513" s="416"/>
      <c r="S513" s="416"/>
      <c r="T513" s="416"/>
      <c r="U513" s="416">
        <v>8336</v>
      </c>
      <c r="V513" s="416"/>
    </row>
    <row r="514" spans="1:22" ht="15" x14ac:dyDescent="0.25">
      <c r="A514" s="370" t="str">
        <f t="shared" ref="A514:A577" si="8">+VALUE(C514)&amp;E514</f>
        <v>7182014</v>
      </c>
      <c r="B514" s="411" t="s">
        <v>865</v>
      </c>
      <c r="C514" s="415">
        <v>718</v>
      </c>
      <c r="D514" s="415" t="s">
        <v>1226</v>
      </c>
      <c r="E514" s="415">
        <v>2014</v>
      </c>
      <c r="F514" s="417"/>
      <c r="G514" s="417"/>
      <c r="H514" s="417"/>
      <c r="I514" s="417">
        <v>1</v>
      </c>
      <c r="J514" s="417"/>
      <c r="K514" s="417"/>
      <c r="L514" s="417"/>
      <c r="M514" s="417"/>
      <c r="N514" s="417"/>
      <c r="O514" s="417">
        <v>2500</v>
      </c>
      <c r="P514" s="417"/>
      <c r="Q514" s="416"/>
      <c r="R514" s="416"/>
      <c r="S514" s="416"/>
      <c r="T514" s="416">
        <v>3093</v>
      </c>
      <c r="U514" s="416"/>
      <c r="V514" s="416"/>
    </row>
    <row r="515" spans="1:22" ht="15" x14ac:dyDescent="0.25">
      <c r="A515" s="370" t="str">
        <f t="shared" si="8"/>
        <v>7182015</v>
      </c>
      <c r="B515" s="411" t="s">
        <v>865</v>
      </c>
      <c r="C515" s="415">
        <v>718</v>
      </c>
      <c r="D515" s="415" t="s">
        <v>1226</v>
      </c>
      <c r="E515" s="415">
        <v>2015</v>
      </c>
      <c r="F515" s="417"/>
      <c r="G515" s="417"/>
      <c r="H515" s="417"/>
      <c r="I515" s="417"/>
      <c r="J515" s="417">
        <v>1</v>
      </c>
      <c r="K515" s="417">
        <v>2</v>
      </c>
      <c r="L515" s="417"/>
      <c r="M515" s="417"/>
      <c r="N515" s="417"/>
      <c r="O515" s="417"/>
      <c r="P515" s="417">
        <v>9365</v>
      </c>
      <c r="Q515" s="416"/>
      <c r="R515" s="416"/>
      <c r="S515" s="416"/>
      <c r="T515" s="416"/>
      <c r="U515" s="416">
        <v>46157</v>
      </c>
      <c r="V515" s="416">
        <v>2714</v>
      </c>
    </row>
    <row r="516" spans="1:22" ht="15" x14ac:dyDescent="0.25">
      <c r="A516" s="370" t="str">
        <f t="shared" si="8"/>
        <v>7182016</v>
      </c>
      <c r="B516" s="411" t="s">
        <v>865</v>
      </c>
      <c r="C516" s="415">
        <v>718</v>
      </c>
      <c r="D516" s="415" t="s">
        <v>1226</v>
      </c>
      <c r="E516" s="415">
        <v>2016</v>
      </c>
      <c r="F516" s="417"/>
      <c r="G516" s="417"/>
      <c r="H516" s="417"/>
      <c r="I516" s="417">
        <v>1</v>
      </c>
      <c r="J516" s="417"/>
      <c r="K516" s="417"/>
      <c r="L516" s="417"/>
      <c r="M516" s="417"/>
      <c r="N516" s="417"/>
      <c r="O516" s="417">
        <v>30523</v>
      </c>
      <c r="P516" s="417"/>
      <c r="Q516" s="416"/>
      <c r="R516" s="416"/>
      <c r="S516" s="416"/>
      <c r="T516" s="416">
        <v>11714</v>
      </c>
      <c r="U516" s="416"/>
      <c r="V516" s="416"/>
    </row>
    <row r="517" spans="1:22" ht="15" x14ac:dyDescent="0.25">
      <c r="A517" s="370" t="str">
        <f t="shared" si="8"/>
        <v>7182017</v>
      </c>
      <c r="B517" s="411" t="s">
        <v>865</v>
      </c>
      <c r="C517" s="415">
        <v>718</v>
      </c>
      <c r="D517" s="415" t="s">
        <v>1226</v>
      </c>
      <c r="E517" s="415">
        <v>2017</v>
      </c>
      <c r="F517" s="417"/>
      <c r="G517" s="417"/>
      <c r="H517" s="417"/>
      <c r="I517" s="417">
        <v>1</v>
      </c>
      <c r="J517" s="417"/>
      <c r="K517" s="417">
        <v>1</v>
      </c>
      <c r="L517" s="417"/>
      <c r="M517" s="417"/>
      <c r="N517" s="417"/>
      <c r="O517" s="417">
        <v>16628</v>
      </c>
      <c r="P517" s="417"/>
      <c r="Q517" s="416"/>
      <c r="R517" s="416"/>
      <c r="S517" s="416"/>
      <c r="T517" s="416">
        <v>4325</v>
      </c>
      <c r="U517" s="416"/>
      <c r="V517" s="416">
        <v>2069</v>
      </c>
    </row>
    <row r="518" spans="1:22" ht="15" x14ac:dyDescent="0.25">
      <c r="A518" s="370" t="str">
        <f t="shared" si="8"/>
        <v>7182018</v>
      </c>
      <c r="B518" s="411" t="s">
        <v>865</v>
      </c>
      <c r="C518" s="415">
        <v>718</v>
      </c>
      <c r="D518" s="415" t="s">
        <v>1226</v>
      </c>
      <c r="E518" s="415">
        <v>2018</v>
      </c>
      <c r="F518" s="417"/>
      <c r="G518" s="417"/>
      <c r="H518" s="417"/>
      <c r="I518" s="417"/>
      <c r="J518" s="417"/>
      <c r="K518" s="417">
        <v>1</v>
      </c>
      <c r="L518" s="417"/>
      <c r="M518" s="417"/>
      <c r="N518" s="417"/>
      <c r="O518" s="417"/>
      <c r="P518" s="417"/>
      <c r="Q518" s="416"/>
      <c r="R518" s="416"/>
      <c r="S518" s="416"/>
      <c r="T518" s="416"/>
      <c r="U518" s="416"/>
      <c r="V518" s="416">
        <v>2813</v>
      </c>
    </row>
    <row r="519" spans="1:22" ht="15" x14ac:dyDescent="0.25">
      <c r="A519" s="370" t="str">
        <f t="shared" si="8"/>
        <v>7442017</v>
      </c>
      <c r="B519" s="411" t="s">
        <v>865</v>
      </c>
      <c r="C519" s="415">
        <v>744</v>
      </c>
      <c r="D519" s="415" t="s">
        <v>1034</v>
      </c>
      <c r="E519" s="415">
        <v>2017</v>
      </c>
      <c r="F519" s="417"/>
      <c r="G519" s="417"/>
      <c r="H519" s="417"/>
      <c r="I519" s="417"/>
      <c r="J519" s="417">
        <v>1</v>
      </c>
      <c r="K519" s="417"/>
      <c r="L519" s="417"/>
      <c r="M519" s="417"/>
      <c r="N519" s="417"/>
      <c r="O519" s="417"/>
      <c r="P519" s="417">
        <v>36610</v>
      </c>
      <c r="Q519" s="416"/>
      <c r="R519" s="416"/>
      <c r="S519" s="416"/>
      <c r="T519" s="416"/>
      <c r="U519" s="416">
        <v>12154</v>
      </c>
      <c r="V519" s="416"/>
    </row>
    <row r="520" spans="1:22" ht="15" x14ac:dyDescent="0.25">
      <c r="A520" s="370" t="str">
        <f t="shared" si="8"/>
        <v>7512014</v>
      </c>
      <c r="B520" s="411" t="s">
        <v>865</v>
      </c>
      <c r="C520" s="415">
        <v>751</v>
      </c>
      <c r="D520" s="415" t="s">
        <v>1035</v>
      </c>
      <c r="E520" s="415">
        <v>2014</v>
      </c>
      <c r="F520" s="417"/>
      <c r="G520" s="417"/>
      <c r="H520" s="417"/>
      <c r="I520" s="417"/>
      <c r="J520" s="417">
        <v>2</v>
      </c>
      <c r="K520" s="417">
        <v>3</v>
      </c>
      <c r="L520" s="417"/>
      <c r="M520" s="417"/>
      <c r="N520" s="417"/>
      <c r="O520" s="417"/>
      <c r="P520" s="417">
        <v>17131</v>
      </c>
      <c r="Q520" s="416"/>
      <c r="R520" s="416"/>
      <c r="S520" s="416"/>
      <c r="T520" s="416"/>
      <c r="U520" s="416">
        <v>12257</v>
      </c>
      <c r="V520" s="416">
        <v>1268</v>
      </c>
    </row>
    <row r="521" spans="1:22" ht="15" x14ac:dyDescent="0.25">
      <c r="A521" s="370" t="str">
        <f t="shared" si="8"/>
        <v>7512015</v>
      </c>
      <c r="B521" s="411" t="s">
        <v>865</v>
      </c>
      <c r="C521" s="415">
        <v>751</v>
      </c>
      <c r="D521" s="415" t="s">
        <v>1035</v>
      </c>
      <c r="E521" s="415">
        <v>2015</v>
      </c>
      <c r="F521" s="417"/>
      <c r="G521" s="417"/>
      <c r="H521" s="417"/>
      <c r="I521" s="417"/>
      <c r="J521" s="417">
        <v>1</v>
      </c>
      <c r="K521" s="417">
        <v>3</v>
      </c>
      <c r="L521" s="417"/>
      <c r="M521" s="417"/>
      <c r="N521" s="417"/>
      <c r="O521" s="417"/>
      <c r="P521" s="417">
        <v>13472</v>
      </c>
      <c r="Q521" s="416"/>
      <c r="R521" s="416"/>
      <c r="S521" s="416"/>
      <c r="T521" s="416"/>
      <c r="U521" s="416">
        <v>13882</v>
      </c>
      <c r="V521" s="416">
        <v>632</v>
      </c>
    </row>
    <row r="522" spans="1:22" ht="15" x14ac:dyDescent="0.25">
      <c r="A522" s="370" t="str">
        <f t="shared" si="8"/>
        <v>7512016</v>
      </c>
      <c r="B522" s="411" t="s">
        <v>865</v>
      </c>
      <c r="C522" s="415">
        <v>751</v>
      </c>
      <c r="D522" s="415" t="s">
        <v>1035</v>
      </c>
      <c r="E522" s="415">
        <v>2016</v>
      </c>
      <c r="F522" s="417"/>
      <c r="G522" s="417"/>
      <c r="H522" s="417"/>
      <c r="I522" s="417">
        <v>1</v>
      </c>
      <c r="J522" s="417">
        <v>4</v>
      </c>
      <c r="K522" s="417">
        <v>2</v>
      </c>
      <c r="L522" s="417"/>
      <c r="M522" s="417"/>
      <c r="N522" s="417"/>
      <c r="O522" s="417">
        <v>48612</v>
      </c>
      <c r="P522" s="417">
        <v>250</v>
      </c>
      <c r="Q522" s="416"/>
      <c r="R522" s="416"/>
      <c r="S522" s="416"/>
      <c r="T522" s="416">
        <v>19344</v>
      </c>
      <c r="U522" s="416">
        <v>3003</v>
      </c>
      <c r="V522" s="416">
        <v>949</v>
      </c>
    </row>
    <row r="523" spans="1:22" ht="15" x14ac:dyDescent="0.25">
      <c r="A523" s="370" t="str">
        <f t="shared" si="8"/>
        <v>7512017</v>
      </c>
      <c r="B523" s="411" t="s">
        <v>865</v>
      </c>
      <c r="C523" s="415">
        <v>751</v>
      </c>
      <c r="D523" s="415" t="s">
        <v>1035</v>
      </c>
      <c r="E523" s="415">
        <v>2017</v>
      </c>
      <c r="F523" s="417"/>
      <c r="G523" s="417"/>
      <c r="H523" s="417"/>
      <c r="I523" s="417"/>
      <c r="J523" s="417">
        <v>3</v>
      </c>
      <c r="K523" s="417">
        <v>4</v>
      </c>
      <c r="L523" s="417"/>
      <c r="M523" s="417"/>
      <c r="N523" s="417"/>
      <c r="O523" s="417"/>
      <c r="P523" s="417">
        <v>1014</v>
      </c>
      <c r="Q523" s="416"/>
      <c r="R523" s="416"/>
      <c r="S523" s="416"/>
      <c r="T523" s="416"/>
      <c r="U523" s="416">
        <v>1596</v>
      </c>
      <c r="V523" s="416">
        <v>4426</v>
      </c>
    </row>
    <row r="524" spans="1:22" ht="15" x14ac:dyDescent="0.25">
      <c r="A524" s="370" t="str">
        <f t="shared" si="8"/>
        <v>7512018</v>
      </c>
      <c r="B524" s="411" t="s">
        <v>865</v>
      </c>
      <c r="C524" s="415">
        <v>751</v>
      </c>
      <c r="D524" s="415" t="s">
        <v>1035</v>
      </c>
      <c r="E524" s="415">
        <v>2018</v>
      </c>
      <c r="F524" s="417"/>
      <c r="G524" s="417"/>
      <c r="H524" s="417"/>
      <c r="I524" s="417"/>
      <c r="J524" s="417"/>
      <c r="K524" s="417">
        <v>2</v>
      </c>
      <c r="L524" s="417"/>
      <c r="M524" s="417"/>
      <c r="N524" s="417"/>
      <c r="O524" s="417"/>
      <c r="P524" s="417"/>
      <c r="Q524" s="416"/>
      <c r="R524" s="416"/>
      <c r="S524" s="416"/>
      <c r="T524" s="416"/>
      <c r="U524" s="416"/>
      <c r="V524" s="416">
        <v>1587</v>
      </c>
    </row>
    <row r="525" spans="1:22" ht="15" x14ac:dyDescent="0.25">
      <c r="A525" s="370" t="str">
        <f t="shared" si="8"/>
        <v>7522016</v>
      </c>
      <c r="B525" s="411" t="s">
        <v>865</v>
      </c>
      <c r="C525" s="415">
        <v>752</v>
      </c>
      <c r="D525" s="415" t="s">
        <v>1036</v>
      </c>
      <c r="E525" s="415">
        <v>2016</v>
      </c>
      <c r="F525" s="417"/>
      <c r="G525" s="417"/>
      <c r="H525" s="417"/>
      <c r="I525" s="417"/>
      <c r="J525" s="417"/>
      <c r="K525" s="417">
        <v>2</v>
      </c>
      <c r="L525" s="417"/>
      <c r="M525" s="417"/>
      <c r="N525" s="417"/>
      <c r="O525" s="417"/>
      <c r="P525" s="417"/>
      <c r="Q525" s="416"/>
      <c r="R525" s="416"/>
      <c r="S525" s="416"/>
      <c r="T525" s="416"/>
      <c r="U525" s="416"/>
      <c r="V525" s="416">
        <v>1223</v>
      </c>
    </row>
    <row r="526" spans="1:22" ht="15" x14ac:dyDescent="0.25">
      <c r="A526" s="370" t="str">
        <f t="shared" si="8"/>
        <v>7522017</v>
      </c>
      <c r="B526" s="411" t="s">
        <v>865</v>
      </c>
      <c r="C526" s="415">
        <v>752</v>
      </c>
      <c r="D526" s="415" t="s">
        <v>1036</v>
      </c>
      <c r="E526" s="415">
        <v>2017</v>
      </c>
      <c r="F526" s="417"/>
      <c r="G526" s="417"/>
      <c r="H526" s="417"/>
      <c r="I526" s="417"/>
      <c r="J526" s="417"/>
      <c r="K526" s="417">
        <v>2</v>
      </c>
      <c r="L526" s="417"/>
      <c r="M526" s="417"/>
      <c r="N526" s="417"/>
      <c r="O526" s="417"/>
      <c r="P526" s="417"/>
      <c r="Q526" s="416"/>
      <c r="R526" s="416"/>
      <c r="S526" s="416"/>
      <c r="T526" s="416"/>
      <c r="U526" s="416"/>
      <c r="V526" s="416">
        <v>1864</v>
      </c>
    </row>
    <row r="527" spans="1:22" ht="15" x14ac:dyDescent="0.25">
      <c r="A527" s="370" t="str">
        <f t="shared" si="8"/>
        <v>7532014</v>
      </c>
      <c r="B527" s="411" t="s">
        <v>865</v>
      </c>
      <c r="C527" s="415">
        <v>753</v>
      </c>
      <c r="D527" s="415" t="s">
        <v>1037</v>
      </c>
      <c r="E527" s="415">
        <v>2014</v>
      </c>
      <c r="F527" s="417"/>
      <c r="G527" s="417"/>
      <c r="H527" s="417"/>
      <c r="I527" s="417">
        <v>2</v>
      </c>
      <c r="J527" s="417">
        <v>2</v>
      </c>
      <c r="K527" s="417">
        <v>11</v>
      </c>
      <c r="L527" s="417"/>
      <c r="M527" s="417"/>
      <c r="N527" s="417"/>
      <c r="O527" s="417">
        <v>72770</v>
      </c>
      <c r="P527" s="417">
        <v>25296</v>
      </c>
      <c r="Q527" s="416"/>
      <c r="R527" s="416"/>
      <c r="S527" s="416"/>
      <c r="T527" s="416">
        <v>34118</v>
      </c>
      <c r="U527" s="416">
        <v>106346</v>
      </c>
      <c r="V527" s="416">
        <v>7438</v>
      </c>
    </row>
    <row r="528" spans="1:22" ht="15" x14ac:dyDescent="0.25">
      <c r="A528" s="370" t="str">
        <f t="shared" si="8"/>
        <v>7532015</v>
      </c>
      <c r="B528" s="411" t="s">
        <v>865</v>
      </c>
      <c r="C528" s="415">
        <v>753</v>
      </c>
      <c r="D528" s="415" t="s">
        <v>1037</v>
      </c>
      <c r="E528" s="415">
        <v>2015</v>
      </c>
      <c r="F528" s="417"/>
      <c r="G528" s="417"/>
      <c r="H528" s="417">
        <v>1</v>
      </c>
      <c r="I528" s="417">
        <v>8</v>
      </c>
      <c r="J528" s="417">
        <v>5</v>
      </c>
      <c r="K528" s="417">
        <v>21</v>
      </c>
      <c r="L528" s="417"/>
      <c r="M528" s="417"/>
      <c r="N528" s="417">
        <v>215650</v>
      </c>
      <c r="O528" s="417">
        <v>197600</v>
      </c>
      <c r="P528" s="417">
        <v>6573</v>
      </c>
      <c r="Q528" s="416"/>
      <c r="R528" s="416"/>
      <c r="S528" s="416">
        <v>150662</v>
      </c>
      <c r="T528" s="416">
        <v>271718</v>
      </c>
      <c r="U528" s="416">
        <v>19443</v>
      </c>
      <c r="V528" s="416">
        <v>22708</v>
      </c>
    </row>
    <row r="529" spans="1:22" ht="15" x14ac:dyDescent="0.25">
      <c r="A529" s="370" t="str">
        <f t="shared" si="8"/>
        <v>7532016</v>
      </c>
      <c r="B529" s="411" t="s">
        <v>865</v>
      </c>
      <c r="C529" s="415">
        <v>753</v>
      </c>
      <c r="D529" s="415" t="s">
        <v>1037</v>
      </c>
      <c r="E529" s="415">
        <v>2016</v>
      </c>
      <c r="F529" s="417"/>
      <c r="G529" s="417"/>
      <c r="H529" s="417">
        <v>1</v>
      </c>
      <c r="I529" s="417">
        <v>3</v>
      </c>
      <c r="J529" s="417">
        <v>5</v>
      </c>
      <c r="K529" s="417">
        <v>13</v>
      </c>
      <c r="L529" s="417"/>
      <c r="M529" s="417"/>
      <c r="N529" s="417">
        <v>123274</v>
      </c>
      <c r="O529" s="417">
        <v>52513</v>
      </c>
      <c r="P529" s="417">
        <v>12939</v>
      </c>
      <c r="Q529" s="416"/>
      <c r="R529" s="416"/>
      <c r="S529" s="416">
        <v>168272</v>
      </c>
      <c r="T529" s="416">
        <v>13270</v>
      </c>
      <c r="U529" s="416">
        <v>35910</v>
      </c>
      <c r="V529" s="416">
        <v>12879</v>
      </c>
    </row>
    <row r="530" spans="1:22" ht="15" x14ac:dyDescent="0.25">
      <c r="A530" s="370" t="str">
        <f t="shared" si="8"/>
        <v>7532017</v>
      </c>
      <c r="B530" s="411" t="s">
        <v>865</v>
      </c>
      <c r="C530" s="415">
        <v>753</v>
      </c>
      <c r="D530" s="415" t="s">
        <v>1037</v>
      </c>
      <c r="E530" s="415">
        <v>2017</v>
      </c>
      <c r="F530" s="417"/>
      <c r="G530" s="417"/>
      <c r="H530" s="417"/>
      <c r="I530" s="417"/>
      <c r="J530" s="417">
        <v>1</v>
      </c>
      <c r="K530" s="417">
        <v>9</v>
      </c>
      <c r="L530" s="417"/>
      <c r="M530" s="417"/>
      <c r="N530" s="417"/>
      <c r="O530" s="417"/>
      <c r="P530" s="417">
        <v>4874</v>
      </c>
      <c r="Q530" s="416"/>
      <c r="R530" s="416"/>
      <c r="S530" s="416"/>
      <c r="T530" s="416"/>
      <c r="U530" s="416">
        <v>13677</v>
      </c>
      <c r="V530" s="416">
        <v>8177</v>
      </c>
    </row>
    <row r="531" spans="1:22" ht="15" x14ac:dyDescent="0.25">
      <c r="A531" s="370" t="str">
        <f t="shared" si="8"/>
        <v>7532018</v>
      </c>
      <c r="B531" s="411" t="s">
        <v>865</v>
      </c>
      <c r="C531" s="415">
        <v>753</v>
      </c>
      <c r="D531" s="415" t="s">
        <v>1037</v>
      </c>
      <c r="E531" s="415">
        <v>2018</v>
      </c>
      <c r="F531" s="417"/>
      <c r="G531" s="417"/>
      <c r="H531" s="417"/>
      <c r="I531" s="417"/>
      <c r="J531" s="417">
        <v>1</v>
      </c>
      <c r="K531" s="417">
        <v>15</v>
      </c>
      <c r="L531" s="417"/>
      <c r="M531" s="417"/>
      <c r="N531" s="417"/>
      <c r="O531" s="417"/>
      <c r="P531" s="417">
        <v>2651</v>
      </c>
      <c r="Q531" s="416"/>
      <c r="R531" s="416"/>
      <c r="S531" s="416"/>
      <c r="T531" s="416"/>
      <c r="U531" s="416">
        <v>1875</v>
      </c>
      <c r="V531" s="416">
        <v>6725</v>
      </c>
    </row>
    <row r="532" spans="1:22" ht="15" x14ac:dyDescent="0.25">
      <c r="A532" s="370" t="str">
        <f t="shared" si="8"/>
        <v>7552014</v>
      </c>
      <c r="B532" s="411" t="s">
        <v>865</v>
      </c>
      <c r="C532" s="415">
        <v>755</v>
      </c>
      <c r="D532" s="415" t="s">
        <v>1038</v>
      </c>
      <c r="E532" s="415">
        <v>2014</v>
      </c>
      <c r="F532" s="417"/>
      <c r="G532" s="417"/>
      <c r="H532" s="417"/>
      <c r="I532" s="417"/>
      <c r="J532" s="417">
        <v>2</v>
      </c>
      <c r="K532" s="417">
        <v>9</v>
      </c>
      <c r="L532" s="417"/>
      <c r="M532" s="417"/>
      <c r="N532" s="417"/>
      <c r="O532" s="417"/>
      <c r="P532" s="417">
        <v>18636</v>
      </c>
      <c r="Q532" s="416"/>
      <c r="R532" s="416"/>
      <c r="S532" s="416"/>
      <c r="T532" s="416"/>
      <c r="U532" s="416">
        <v>18907</v>
      </c>
      <c r="V532" s="416">
        <v>12175</v>
      </c>
    </row>
    <row r="533" spans="1:22" ht="15" x14ac:dyDescent="0.25">
      <c r="A533" s="370" t="str">
        <f t="shared" si="8"/>
        <v>7552015</v>
      </c>
      <c r="B533" s="411" t="s">
        <v>865</v>
      </c>
      <c r="C533" s="415">
        <v>755</v>
      </c>
      <c r="D533" s="415" t="s">
        <v>1038</v>
      </c>
      <c r="E533" s="415">
        <v>2015</v>
      </c>
      <c r="F533" s="417"/>
      <c r="G533" s="417"/>
      <c r="H533" s="417"/>
      <c r="I533" s="417"/>
      <c r="J533" s="417">
        <v>2</v>
      </c>
      <c r="K533" s="417">
        <v>12</v>
      </c>
      <c r="L533" s="417"/>
      <c r="M533" s="417"/>
      <c r="N533" s="417"/>
      <c r="O533" s="417"/>
      <c r="P533" s="417">
        <v>491</v>
      </c>
      <c r="Q533" s="416"/>
      <c r="R533" s="416"/>
      <c r="S533" s="416"/>
      <c r="T533" s="416"/>
      <c r="U533" s="416">
        <v>20964</v>
      </c>
      <c r="V533" s="416">
        <v>19440</v>
      </c>
    </row>
    <row r="534" spans="1:22" ht="15" x14ac:dyDescent="0.25">
      <c r="A534" s="370" t="str">
        <f t="shared" si="8"/>
        <v>7552016</v>
      </c>
      <c r="B534" s="411" t="s">
        <v>865</v>
      </c>
      <c r="C534" s="415">
        <v>755</v>
      </c>
      <c r="D534" s="415" t="s">
        <v>1038</v>
      </c>
      <c r="E534" s="415">
        <v>2016</v>
      </c>
      <c r="F534" s="417"/>
      <c r="G534" s="417"/>
      <c r="H534" s="417"/>
      <c r="I534" s="417"/>
      <c r="J534" s="417">
        <v>2</v>
      </c>
      <c r="K534" s="417">
        <v>4</v>
      </c>
      <c r="L534" s="417"/>
      <c r="M534" s="417"/>
      <c r="N534" s="417"/>
      <c r="O534" s="417"/>
      <c r="P534" s="417">
        <v>26447</v>
      </c>
      <c r="Q534" s="416"/>
      <c r="R534" s="416"/>
      <c r="S534" s="416"/>
      <c r="T534" s="416"/>
      <c r="U534" s="416">
        <v>41097</v>
      </c>
      <c r="V534" s="416">
        <v>1067</v>
      </c>
    </row>
    <row r="535" spans="1:22" ht="15" x14ac:dyDescent="0.25">
      <c r="A535" s="370" t="str">
        <f t="shared" si="8"/>
        <v>7552017</v>
      </c>
      <c r="B535" s="411" t="s">
        <v>865</v>
      </c>
      <c r="C535" s="415">
        <v>755</v>
      </c>
      <c r="D535" s="415" t="s">
        <v>1038</v>
      </c>
      <c r="E535" s="415">
        <v>2017</v>
      </c>
      <c r="F535" s="417"/>
      <c r="G535" s="417"/>
      <c r="H535" s="417"/>
      <c r="I535" s="417">
        <v>1</v>
      </c>
      <c r="J535" s="417">
        <v>1</v>
      </c>
      <c r="K535" s="417">
        <v>1</v>
      </c>
      <c r="L535" s="417"/>
      <c r="M535" s="417"/>
      <c r="N535" s="417"/>
      <c r="O535" s="417">
        <v>12562</v>
      </c>
      <c r="P535" s="417">
        <v>2257</v>
      </c>
      <c r="Q535" s="416"/>
      <c r="R535" s="416"/>
      <c r="S535" s="416"/>
      <c r="T535" s="416">
        <v>16198</v>
      </c>
      <c r="U535" s="416">
        <v>5009</v>
      </c>
      <c r="V535" s="416">
        <v>116</v>
      </c>
    </row>
    <row r="536" spans="1:22" ht="15" x14ac:dyDescent="0.25">
      <c r="A536" s="370" t="str">
        <f t="shared" si="8"/>
        <v>7552018</v>
      </c>
      <c r="B536" s="411" t="s">
        <v>865</v>
      </c>
      <c r="C536" s="415">
        <v>755</v>
      </c>
      <c r="D536" s="415" t="s">
        <v>1038</v>
      </c>
      <c r="E536" s="415">
        <v>2018</v>
      </c>
      <c r="F536" s="417"/>
      <c r="G536" s="417"/>
      <c r="H536" s="417"/>
      <c r="I536" s="417"/>
      <c r="J536" s="417"/>
      <c r="K536" s="417">
        <v>6</v>
      </c>
      <c r="L536" s="417"/>
      <c r="M536" s="417"/>
      <c r="N536" s="417"/>
      <c r="O536" s="417"/>
      <c r="P536" s="417"/>
      <c r="Q536" s="416"/>
      <c r="R536" s="416"/>
      <c r="S536" s="416"/>
      <c r="T536" s="416"/>
      <c r="U536" s="416"/>
      <c r="V536" s="416">
        <v>2352</v>
      </c>
    </row>
    <row r="537" spans="1:22" ht="15" x14ac:dyDescent="0.25">
      <c r="A537" s="370" t="str">
        <f t="shared" si="8"/>
        <v>7572014</v>
      </c>
      <c r="B537" s="411" t="s">
        <v>865</v>
      </c>
      <c r="C537" s="415">
        <v>757</v>
      </c>
      <c r="D537" s="415" t="s">
        <v>1039</v>
      </c>
      <c r="E537" s="415">
        <v>2014</v>
      </c>
      <c r="F537" s="417"/>
      <c r="G537" s="417"/>
      <c r="H537" s="417">
        <v>1</v>
      </c>
      <c r="I537" s="417">
        <v>2</v>
      </c>
      <c r="J537" s="417">
        <v>2</v>
      </c>
      <c r="K537" s="417">
        <v>8</v>
      </c>
      <c r="L537" s="417"/>
      <c r="M537" s="417"/>
      <c r="N537" s="417">
        <v>144319</v>
      </c>
      <c r="O537" s="417">
        <v>61088</v>
      </c>
      <c r="P537" s="417">
        <v>151645</v>
      </c>
      <c r="Q537" s="416"/>
      <c r="R537" s="416"/>
      <c r="S537" s="416">
        <v>247105</v>
      </c>
      <c r="T537" s="416">
        <v>21209</v>
      </c>
      <c r="U537" s="416">
        <v>22231</v>
      </c>
      <c r="V537" s="416">
        <v>6098</v>
      </c>
    </row>
    <row r="538" spans="1:22" ht="15" x14ac:dyDescent="0.25">
      <c r="A538" s="370" t="str">
        <f t="shared" si="8"/>
        <v>7572015</v>
      </c>
      <c r="B538" s="411" t="s">
        <v>865</v>
      </c>
      <c r="C538" s="415">
        <v>757</v>
      </c>
      <c r="D538" s="415" t="s">
        <v>1039</v>
      </c>
      <c r="E538" s="415">
        <v>2015</v>
      </c>
      <c r="F538" s="417">
        <v>1</v>
      </c>
      <c r="G538" s="417"/>
      <c r="H538" s="417">
        <v>1</v>
      </c>
      <c r="I538" s="417">
        <v>5</v>
      </c>
      <c r="J538" s="417">
        <v>3</v>
      </c>
      <c r="K538" s="417">
        <v>8</v>
      </c>
      <c r="L538" s="417">
        <v>197836</v>
      </c>
      <c r="M538" s="417"/>
      <c r="N538" s="417">
        <v>238226</v>
      </c>
      <c r="O538" s="417">
        <v>228587</v>
      </c>
      <c r="P538" s="417">
        <v>10571</v>
      </c>
      <c r="Q538" s="416">
        <v>0</v>
      </c>
      <c r="R538" s="416"/>
      <c r="S538" s="416">
        <v>61233</v>
      </c>
      <c r="T538" s="416">
        <v>272745</v>
      </c>
      <c r="U538" s="416">
        <v>11182</v>
      </c>
      <c r="V538" s="416">
        <v>22095</v>
      </c>
    </row>
    <row r="539" spans="1:22" ht="15" x14ac:dyDescent="0.25">
      <c r="A539" s="370" t="str">
        <f t="shared" si="8"/>
        <v>7572016</v>
      </c>
      <c r="B539" s="411" t="s">
        <v>865</v>
      </c>
      <c r="C539" s="415">
        <v>757</v>
      </c>
      <c r="D539" s="415" t="s">
        <v>1039</v>
      </c>
      <c r="E539" s="415">
        <v>2016</v>
      </c>
      <c r="F539" s="417"/>
      <c r="G539" s="417"/>
      <c r="H539" s="417">
        <v>1</v>
      </c>
      <c r="I539" s="417">
        <v>5</v>
      </c>
      <c r="J539" s="417">
        <v>4</v>
      </c>
      <c r="K539" s="417">
        <v>4</v>
      </c>
      <c r="L539" s="417"/>
      <c r="M539" s="417"/>
      <c r="N539" s="417">
        <v>119255</v>
      </c>
      <c r="O539" s="417">
        <v>76046</v>
      </c>
      <c r="P539" s="417">
        <v>19591</v>
      </c>
      <c r="Q539" s="416"/>
      <c r="R539" s="416"/>
      <c r="S539" s="416">
        <v>41133</v>
      </c>
      <c r="T539" s="416">
        <v>56120</v>
      </c>
      <c r="U539" s="416">
        <v>10050</v>
      </c>
      <c r="V539" s="416">
        <v>3798</v>
      </c>
    </row>
    <row r="540" spans="1:22" ht="15" x14ac:dyDescent="0.25">
      <c r="A540" s="370" t="str">
        <f t="shared" si="8"/>
        <v>7572017</v>
      </c>
      <c r="B540" s="411" t="s">
        <v>865</v>
      </c>
      <c r="C540" s="415">
        <v>757</v>
      </c>
      <c r="D540" s="415" t="s">
        <v>1039</v>
      </c>
      <c r="E540" s="415">
        <v>2017</v>
      </c>
      <c r="F540" s="417"/>
      <c r="G540" s="417"/>
      <c r="H540" s="417"/>
      <c r="I540" s="417">
        <v>3</v>
      </c>
      <c r="J540" s="417">
        <v>3</v>
      </c>
      <c r="K540" s="417">
        <v>10</v>
      </c>
      <c r="L540" s="417"/>
      <c r="M540" s="417"/>
      <c r="N540" s="417"/>
      <c r="O540" s="417">
        <v>87983</v>
      </c>
      <c r="P540" s="417">
        <v>48709</v>
      </c>
      <c r="Q540" s="416"/>
      <c r="R540" s="416"/>
      <c r="S540" s="416"/>
      <c r="T540" s="416">
        <v>54778</v>
      </c>
      <c r="U540" s="416">
        <v>118523</v>
      </c>
      <c r="V540" s="416">
        <v>5383</v>
      </c>
    </row>
    <row r="541" spans="1:22" ht="15" x14ac:dyDescent="0.25">
      <c r="A541" s="370" t="str">
        <f t="shared" si="8"/>
        <v>7572018</v>
      </c>
      <c r="B541" s="411" t="s">
        <v>865</v>
      </c>
      <c r="C541" s="415">
        <v>757</v>
      </c>
      <c r="D541" s="415" t="s">
        <v>1039</v>
      </c>
      <c r="E541" s="415">
        <v>2018</v>
      </c>
      <c r="F541" s="417"/>
      <c r="G541" s="417"/>
      <c r="H541" s="417"/>
      <c r="I541" s="417"/>
      <c r="J541" s="417">
        <v>5</v>
      </c>
      <c r="K541" s="417">
        <v>12</v>
      </c>
      <c r="L541" s="417"/>
      <c r="M541" s="417"/>
      <c r="N541" s="417"/>
      <c r="O541" s="417"/>
      <c r="P541" s="417">
        <v>228725</v>
      </c>
      <c r="Q541" s="416"/>
      <c r="R541" s="416"/>
      <c r="S541" s="416"/>
      <c r="T541" s="416"/>
      <c r="U541" s="416">
        <v>168489</v>
      </c>
      <c r="V541" s="416">
        <v>38793</v>
      </c>
    </row>
    <row r="542" spans="1:22" ht="15" x14ac:dyDescent="0.25">
      <c r="A542" s="370" t="str">
        <f t="shared" si="8"/>
        <v>7592014</v>
      </c>
      <c r="B542" s="411" t="s">
        <v>865</v>
      </c>
      <c r="C542" s="415">
        <v>759</v>
      </c>
      <c r="D542" s="415" t="s">
        <v>1040</v>
      </c>
      <c r="E542" s="415">
        <v>2014</v>
      </c>
      <c r="F542" s="417"/>
      <c r="G542" s="417"/>
      <c r="H542" s="417"/>
      <c r="I542" s="417">
        <v>6</v>
      </c>
      <c r="J542" s="417">
        <v>8</v>
      </c>
      <c r="K542" s="417">
        <v>19</v>
      </c>
      <c r="L542" s="417"/>
      <c r="M542" s="417"/>
      <c r="N542" s="417"/>
      <c r="O542" s="417">
        <v>127818</v>
      </c>
      <c r="P542" s="417">
        <v>131100</v>
      </c>
      <c r="Q542" s="416"/>
      <c r="R542" s="416"/>
      <c r="S542" s="416"/>
      <c r="T542" s="416">
        <v>277118</v>
      </c>
      <c r="U542" s="416">
        <v>180689</v>
      </c>
      <c r="V542" s="416">
        <v>52520</v>
      </c>
    </row>
    <row r="543" spans="1:22" ht="15" x14ac:dyDescent="0.25">
      <c r="A543" s="370" t="str">
        <f t="shared" si="8"/>
        <v>7592015</v>
      </c>
      <c r="B543" s="411" t="s">
        <v>865</v>
      </c>
      <c r="C543" s="415">
        <v>759</v>
      </c>
      <c r="D543" s="415" t="s">
        <v>1040</v>
      </c>
      <c r="E543" s="415">
        <v>2015</v>
      </c>
      <c r="F543" s="417"/>
      <c r="G543" s="417"/>
      <c r="H543" s="417">
        <v>1</v>
      </c>
      <c r="I543" s="417">
        <v>2</v>
      </c>
      <c r="J543" s="417">
        <v>10</v>
      </c>
      <c r="K543" s="417">
        <v>23</v>
      </c>
      <c r="L543" s="417"/>
      <c r="M543" s="417"/>
      <c r="N543" s="417">
        <v>131538</v>
      </c>
      <c r="O543" s="417">
        <v>93677</v>
      </c>
      <c r="P543" s="417">
        <v>13774</v>
      </c>
      <c r="Q543" s="416"/>
      <c r="R543" s="416"/>
      <c r="S543" s="416">
        <v>73434</v>
      </c>
      <c r="T543" s="416">
        <v>84219</v>
      </c>
      <c r="U543" s="416">
        <v>17376</v>
      </c>
      <c r="V543" s="416">
        <v>14922</v>
      </c>
    </row>
    <row r="544" spans="1:22" ht="15" x14ac:dyDescent="0.25">
      <c r="A544" s="370" t="str">
        <f t="shared" si="8"/>
        <v>7592016</v>
      </c>
      <c r="B544" s="411" t="s">
        <v>865</v>
      </c>
      <c r="C544" s="415">
        <v>759</v>
      </c>
      <c r="D544" s="415" t="s">
        <v>1040</v>
      </c>
      <c r="E544" s="415">
        <v>2016</v>
      </c>
      <c r="F544" s="417"/>
      <c r="G544" s="417"/>
      <c r="H544" s="417"/>
      <c r="I544" s="417">
        <v>5</v>
      </c>
      <c r="J544" s="417">
        <v>5</v>
      </c>
      <c r="K544" s="417">
        <v>17</v>
      </c>
      <c r="L544" s="417"/>
      <c r="M544" s="417"/>
      <c r="N544" s="417"/>
      <c r="O544" s="417">
        <v>52688</v>
      </c>
      <c r="P544" s="417">
        <v>22954</v>
      </c>
      <c r="Q544" s="416"/>
      <c r="R544" s="416"/>
      <c r="S544" s="416"/>
      <c r="T544" s="416">
        <v>20761</v>
      </c>
      <c r="U544" s="416">
        <v>92991</v>
      </c>
      <c r="V544" s="416">
        <v>22871</v>
      </c>
    </row>
    <row r="545" spans="1:22" ht="15" x14ac:dyDescent="0.25">
      <c r="A545" s="370" t="str">
        <f t="shared" si="8"/>
        <v>7592017</v>
      </c>
      <c r="B545" s="411" t="s">
        <v>865</v>
      </c>
      <c r="C545" s="415">
        <v>759</v>
      </c>
      <c r="D545" s="415" t="s">
        <v>1040</v>
      </c>
      <c r="E545" s="415">
        <v>2017</v>
      </c>
      <c r="F545" s="417"/>
      <c r="G545" s="417"/>
      <c r="H545" s="417"/>
      <c r="I545" s="417">
        <v>3</v>
      </c>
      <c r="J545" s="417">
        <v>4</v>
      </c>
      <c r="K545" s="417">
        <v>23</v>
      </c>
      <c r="L545" s="417"/>
      <c r="M545" s="417"/>
      <c r="N545" s="417"/>
      <c r="O545" s="417">
        <v>28508</v>
      </c>
      <c r="P545" s="417">
        <v>7346</v>
      </c>
      <c r="Q545" s="416"/>
      <c r="R545" s="416"/>
      <c r="S545" s="416"/>
      <c r="T545" s="416">
        <v>53587</v>
      </c>
      <c r="U545" s="416">
        <v>11037</v>
      </c>
      <c r="V545" s="416">
        <v>21837</v>
      </c>
    </row>
    <row r="546" spans="1:22" ht="15" x14ac:dyDescent="0.25">
      <c r="A546" s="370" t="str">
        <f t="shared" si="8"/>
        <v>7592018</v>
      </c>
      <c r="B546" s="411" t="s">
        <v>865</v>
      </c>
      <c r="C546" s="415">
        <v>759</v>
      </c>
      <c r="D546" s="415" t="s">
        <v>1040</v>
      </c>
      <c r="E546" s="415">
        <v>2018</v>
      </c>
      <c r="F546" s="417"/>
      <c r="G546" s="417"/>
      <c r="H546" s="417">
        <v>1</v>
      </c>
      <c r="I546" s="417">
        <v>3</v>
      </c>
      <c r="J546" s="417">
        <v>11</v>
      </c>
      <c r="K546" s="417">
        <v>25</v>
      </c>
      <c r="L546" s="417"/>
      <c r="M546" s="417"/>
      <c r="N546" s="417">
        <v>147907</v>
      </c>
      <c r="O546" s="417">
        <v>112038</v>
      </c>
      <c r="P546" s="417">
        <v>69141</v>
      </c>
      <c r="Q546" s="416"/>
      <c r="R546" s="416"/>
      <c r="S546" s="416">
        <v>79291</v>
      </c>
      <c r="T546" s="416">
        <v>118756</v>
      </c>
      <c r="U546" s="416">
        <v>183929</v>
      </c>
      <c r="V546" s="416">
        <v>20546</v>
      </c>
    </row>
    <row r="547" spans="1:22" ht="15" x14ac:dyDescent="0.25">
      <c r="A547" s="370" t="str">
        <f t="shared" si="8"/>
        <v>8012014</v>
      </c>
      <c r="B547" s="411" t="s">
        <v>865</v>
      </c>
      <c r="C547" s="415">
        <v>801</v>
      </c>
      <c r="D547" s="415" t="s">
        <v>1041</v>
      </c>
      <c r="E547" s="415">
        <v>2014</v>
      </c>
      <c r="F547" s="417"/>
      <c r="G547" s="417"/>
      <c r="H547" s="417">
        <v>1</v>
      </c>
      <c r="I547" s="417">
        <v>4</v>
      </c>
      <c r="J547" s="417">
        <v>7</v>
      </c>
      <c r="K547" s="417">
        <v>3</v>
      </c>
      <c r="L547" s="417"/>
      <c r="M547" s="417"/>
      <c r="N547" s="417">
        <v>89395</v>
      </c>
      <c r="O547" s="417">
        <v>104649</v>
      </c>
      <c r="P547" s="417">
        <v>56148</v>
      </c>
      <c r="Q547" s="416"/>
      <c r="R547" s="416"/>
      <c r="S547" s="416">
        <v>176336</v>
      </c>
      <c r="T547" s="416">
        <v>166488</v>
      </c>
      <c r="U547" s="416">
        <v>73967</v>
      </c>
      <c r="V547" s="416">
        <v>1516</v>
      </c>
    </row>
    <row r="548" spans="1:22" ht="15" x14ac:dyDescent="0.25">
      <c r="A548" s="370" t="str">
        <f t="shared" si="8"/>
        <v>8012015</v>
      </c>
      <c r="B548" s="411" t="s">
        <v>865</v>
      </c>
      <c r="C548" s="415">
        <v>801</v>
      </c>
      <c r="D548" s="415" t="s">
        <v>1041</v>
      </c>
      <c r="E548" s="415">
        <v>2015</v>
      </c>
      <c r="F548" s="417"/>
      <c r="G548" s="417"/>
      <c r="H548" s="417">
        <v>1</v>
      </c>
      <c r="I548" s="417">
        <v>1</v>
      </c>
      <c r="J548" s="417">
        <v>7</v>
      </c>
      <c r="K548" s="417">
        <v>2</v>
      </c>
      <c r="L548" s="417"/>
      <c r="M548" s="417"/>
      <c r="N548" s="417">
        <v>97675</v>
      </c>
      <c r="O548" s="417">
        <v>1276</v>
      </c>
      <c r="P548" s="417">
        <v>150909</v>
      </c>
      <c r="Q548" s="416"/>
      <c r="R548" s="416"/>
      <c r="S548" s="416">
        <v>68878</v>
      </c>
      <c r="T548" s="416">
        <v>3030</v>
      </c>
      <c r="U548" s="416">
        <v>147294</v>
      </c>
      <c r="V548" s="416">
        <v>2280</v>
      </c>
    </row>
    <row r="549" spans="1:22" ht="15" x14ac:dyDescent="0.25">
      <c r="A549" s="370" t="str">
        <f t="shared" si="8"/>
        <v>8012016</v>
      </c>
      <c r="B549" s="411" t="s">
        <v>865</v>
      </c>
      <c r="C549" s="415">
        <v>801</v>
      </c>
      <c r="D549" s="415" t="s">
        <v>1041</v>
      </c>
      <c r="E549" s="415">
        <v>2016</v>
      </c>
      <c r="F549" s="417"/>
      <c r="G549" s="417"/>
      <c r="H549" s="417">
        <v>1</v>
      </c>
      <c r="I549" s="417">
        <v>1</v>
      </c>
      <c r="J549" s="417">
        <v>6</v>
      </c>
      <c r="K549" s="417">
        <v>6</v>
      </c>
      <c r="L549" s="417"/>
      <c r="M549" s="417"/>
      <c r="N549" s="417">
        <v>247523</v>
      </c>
      <c r="O549" s="417">
        <v>11000</v>
      </c>
      <c r="P549" s="417">
        <v>83633</v>
      </c>
      <c r="Q549" s="416"/>
      <c r="R549" s="416"/>
      <c r="S549" s="416">
        <v>368812</v>
      </c>
      <c r="T549" s="416">
        <v>0</v>
      </c>
      <c r="U549" s="416">
        <v>82028</v>
      </c>
      <c r="V549" s="416">
        <v>20687</v>
      </c>
    </row>
    <row r="550" spans="1:22" ht="15" x14ac:dyDescent="0.25">
      <c r="A550" s="370" t="str">
        <f t="shared" si="8"/>
        <v>8012017</v>
      </c>
      <c r="B550" s="411" t="s">
        <v>865</v>
      </c>
      <c r="C550" s="415">
        <v>801</v>
      </c>
      <c r="D550" s="415" t="s">
        <v>1041</v>
      </c>
      <c r="E550" s="415">
        <v>2017</v>
      </c>
      <c r="F550" s="417"/>
      <c r="G550" s="417"/>
      <c r="H550" s="417"/>
      <c r="I550" s="417"/>
      <c r="J550" s="417">
        <v>6</v>
      </c>
      <c r="K550" s="417">
        <v>4</v>
      </c>
      <c r="L550" s="417"/>
      <c r="M550" s="417"/>
      <c r="N550" s="417"/>
      <c r="O550" s="417"/>
      <c r="P550" s="417">
        <v>22517</v>
      </c>
      <c r="Q550" s="416"/>
      <c r="R550" s="416"/>
      <c r="S550" s="416"/>
      <c r="T550" s="416"/>
      <c r="U550" s="416">
        <v>64745</v>
      </c>
      <c r="V550" s="416">
        <v>9838</v>
      </c>
    </row>
    <row r="551" spans="1:22" ht="15" x14ac:dyDescent="0.25">
      <c r="A551" s="370" t="str">
        <f t="shared" si="8"/>
        <v>8012018</v>
      </c>
      <c r="B551" s="411" t="s">
        <v>865</v>
      </c>
      <c r="C551" s="415">
        <v>801</v>
      </c>
      <c r="D551" s="415" t="s">
        <v>1041</v>
      </c>
      <c r="E551" s="415">
        <v>2018</v>
      </c>
      <c r="F551" s="417"/>
      <c r="G551" s="417"/>
      <c r="H551" s="417"/>
      <c r="I551" s="417"/>
      <c r="J551" s="417">
        <v>1</v>
      </c>
      <c r="K551" s="417">
        <v>1</v>
      </c>
      <c r="L551" s="417"/>
      <c r="M551" s="417"/>
      <c r="N551" s="417"/>
      <c r="O551" s="417"/>
      <c r="P551" s="417">
        <v>2973</v>
      </c>
      <c r="Q551" s="416"/>
      <c r="R551" s="416"/>
      <c r="S551" s="416"/>
      <c r="T551" s="416"/>
      <c r="U551" s="416">
        <v>489</v>
      </c>
      <c r="V551" s="416">
        <v>1885</v>
      </c>
    </row>
    <row r="552" spans="1:22" ht="15" x14ac:dyDescent="0.25">
      <c r="A552" s="370" t="str">
        <f t="shared" si="8"/>
        <v>8022014</v>
      </c>
      <c r="B552" s="411" t="s">
        <v>865</v>
      </c>
      <c r="C552" s="415">
        <v>802</v>
      </c>
      <c r="D552" s="415" t="s">
        <v>1042</v>
      </c>
      <c r="E552" s="415">
        <v>2014</v>
      </c>
      <c r="F552" s="417"/>
      <c r="G552" s="417"/>
      <c r="H552" s="417"/>
      <c r="I552" s="417"/>
      <c r="J552" s="417"/>
      <c r="K552" s="417">
        <v>1</v>
      </c>
      <c r="L552" s="417"/>
      <c r="M552" s="417"/>
      <c r="N552" s="417"/>
      <c r="O552" s="417"/>
      <c r="P552" s="417"/>
      <c r="Q552" s="416"/>
      <c r="R552" s="416"/>
      <c r="S552" s="416"/>
      <c r="T552" s="416"/>
      <c r="U552" s="416"/>
      <c r="V552" s="416">
        <v>698</v>
      </c>
    </row>
    <row r="553" spans="1:22" ht="15" x14ac:dyDescent="0.25">
      <c r="A553" s="370" t="str">
        <f t="shared" si="8"/>
        <v>8022015</v>
      </c>
      <c r="B553" s="411" t="s">
        <v>865</v>
      </c>
      <c r="C553" s="415">
        <v>802</v>
      </c>
      <c r="D553" s="415" t="s">
        <v>1042</v>
      </c>
      <c r="E553" s="415">
        <v>2015</v>
      </c>
      <c r="F553" s="417"/>
      <c r="G553" s="417"/>
      <c r="H553" s="417"/>
      <c r="I553" s="417">
        <v>1</v>
      </c>
      <c r="J553" s="417"/>
      <c r="K553" s="417"/>
      <c r="L553" s="417"/>
      <c r="M553" s="417"/>
      <c r="N553" s="417"/>
      <c r="O553" s="417">
        <v>35000</v>
      </c>
      <c r="P553" s="417"/>
      <c r="Q553" s="416"/>
      <c r="R553" s="416"/>
      <c r="S553" s="416"/>
      <c r="T553" s="416">
        <v>36770</v>
      </c>
      <c r="U553" s="416"/>
      <c r="V553" s="416"/>
    </row>
    <row r="554" spans="1:22" ht="15" x14ac:dyDescent="0.25">
      <c r="A554" s="370" t="str">
        <f t="shared" si="8"/>
        <v>8022016</v>
      </c>
      <c r="B554" s="411" t="s">
        <v>865</v>
      </c>
      <c r="C554" s="415">
        <v>802</v>
      </c>
      <c r="D554" s="415" t="s">
        <v>1042</v>
      </c>
      <c r="E554" s="415">
        <v>2016</v>
      </c>
      <c r="F554" s="417"/>
      <c r="G554" s="417"/>
      <c r="H554" s="417"/>
      <c r="I554" s="417"/>
      <c r="J554" s="417">
        <v>1</v>
      </c>
      <c r="K554" s="417">
        <v>7</v>
      </c>
      <c r="L554" s="417"/>
      <c r="M554" s="417"/>
      <c r="N554" s="417"/>
      <c r="O554" s="417"/>
      <c r="P554" s="417">
        <v>686</v>
      </c>
      <c r="Q554" s="416"/>
      <c r="R554" s="416"/>
      <c r="S554" s="416"/>
      <c r="T554" s="416"/>
      <c r="U554" s="416">
        <v>3946</v>
      </c>
      <c r="V554" s="416">
        <v>3721</v>
      </c>
    </row>
    <row r="555" spans="1:22" ht="15" x14ac:dyDescent="0.25">
      <c r="A555" s="370" t="str">
        <f t="shared" si="8"/>
        <v>8022017</v>
      </c>
      <c r="B555" s="411" t="s">
        <v>865</v>
      </c>
      <c r="C555" s="415">
        <v>802</v>
      </c>
      <c r="D555" s="415" t="s">
        <v>1042</v>
      </c>
      <c r="E555" s="415">
        <v>2017</v>
      </c>
      <c r="F555" s="417"/>
      <c r="G555" s="417"/>
      <c r="H555" s="417"/>
      <c r="I555" s="417"/>
      <c r="J555" s="417"/>
      <c r="K555" s="417">
        <v>2</v>
      </c>
      <c r="L555" s="417"/>
      <c r="M555" s="417"/>
      <c r="N555" s="417"/>
      <c r="O555" s="417"/>
      <c r="P555" s="417"/>
      <c r="Q555" s="416"/>
      <c r="R555" s="416"/>
      <c r="S555" s="416"/>
      <c r="T555" s="416"/>
      <c r="U555" s="416"/>
      <c r="V555" s="416">
        <v>3996</v>
      </c>
    </row>
    <row r="556" spans="1:22" ht="15" x14ac:dyDescent="0.25">
      <c r="A556" s="370" t="str">
        <f t="shared" si="8"/>
        <v>8022018</v>
      </c>
      <c r="B556" s="411" t="s">
        <v>865</v>
      </c>
      <c r="C556" s="415">
        <v>802</v>
      </c>
      <c r="D556" s="415" t="s">
        <v>1042</v>
      </c>
      <c r="E556" s="415">
        <v>2018</v>
      </c>
      <c r="F556" s="417"/>
      <c r="G556" s="417"/>
      <c r="H556" s="417"/>
      <c r="I556" s="417"/>
      <c r="J556" s="417"/>
      <c r="K556" s="417">
        <v>1</v>
      </c>
      <c r="L556" s="417"/>
      <c r="M556" s="417"/>
      <c r="N556" s="417"/>
      <c r="O556" s="417"/>
      <c r="P556" s="417"/>
      <c r="Q556" s="416"/>
      <c r="R556" s="416"/>
      <c r="S556" s="416"/>
      <c r="T556" s="416"/>
      <c r="U556" s="416"/>
      <c r="V556" s="416">
        <v>2884</v>
      </c>
    </row>
    <row r="557" spans="1:22" ht="15" x14ac:dyDescent="0.25">
      <c r="A557" s="370" t="str">
        <f t="shared" si="8"/>
        <v>8042014</v>
      </c>
      <c r="B557" s="411" t="s">
        <v>865</v>
      </c>
      <c r="C557" s="415">
        <v>804</v>
      </c>
      <c r="D557" s="415" t="s">
        <v>1043</v>
      </c>
      <c r="E557" s="415">
        <v>2014</v>
      </c>
      <c r="F557" s="417"/>
      <c r="G557" s="417"/>
      <c r="H557" s="417"/>
      <c r="I557" s="417">
        <v>5</v>
      </c>
      <c r="J557" s="417">
        <v>4</v>
      </c>
      <c r="K557" s="417">
        <v>30</v>
      </c>
      <c r="L557" s="417"/>
      <c r="M557" s="417"/>
      <c r="N557" s="417"/>
      <c r="O557" s="417">
        <v>48470</v>
      </c>
      <c r="P557" s="417">
        <v>9107</v>
      </c>
      <c r="Q557" s="416"/>
      <c r="R557" s="416"/>
      <c r="S557" s="416"/>
      <c r="T557" s="416">
        <v>94990</v>
      </c>
      <c r="U557" s="416">
        <v>19082</v>
      </c>
      <c r="V557" s="416">
        <v>38060</v>
      </c>
    </row>
    <row r="558" spans="1:22" ht="15" x14ac:dyDescent="0.25">
      <c r="A558" s="370" t="str">
        <f t="shared" si="8"/>
        <v>8042015</v>
      </c>
      <c r="B558" s="411" t="s">
        <v>865</v>
      </c>
      <c r="C558" s="415">
        <v>804</v>
      </c>
      <c r="D558" s="415" t="s">
        <v>1043</v>
      </c>
      <c r="E558" s="415">
        <v>2015</v>
      </c>
      <c r="F558" s="417"/>
      <c r="G558" s="417"/>
      <c r="H558" s="417"/>
      <c r="I558" s="417">
        <v>8</v>
      </c>
      <c r="J558" s="417">
        <v>9</v>
      </c>
      <c r="K558" s="417">
        <v>27</v>
      </c>
      <c r="L558" s="417"/>
      <c r="M558" s="417"/>
      <c r="N558" s="417"/>
      <c r="O558" s="417">
        <v>84337</v>
      </c>
      <c r="P558" s="417">
        <v>206349</v>
      </c>
      <c r="Q558" s="416"/>
      <c r="R558" s="416"/>
      <c r="S558" s="416"/>
      <c r="T558" s="416">
        <v>71156</v>
      </c>
      <c r="U558" s="416">
        <v>291102</v>
      </c>
      <c r="V558" s="416">
        <v>48541</v>
      </c>
    </row>
    <row r="559" spans="1:22" ht="15" x14ac:dyDescent="0.25">
      <c r="A559" s="370" t="str">
        <f t="shared" si="8"/>
        <v>8042016</v>
      </c>
      <c r="B559" s="411" t="s">
        <v>865</v>
      </c>
      <c r="C559" s="415">
        <v>804</v>
      </c>
      <c r="D559" s="415" t="s">
        <v>1043</v>
      </c>
      <c r="E559" s="415">
        <v>2016</v>
      </c>
      <c r="F559" s="417"/>
      <c r="G559" s="417"/>
      <c r="H559" s="417">
        <v>2</v>
      </c>
      <c r="I559" s="417">
        <v>5</v>
      </c>
      <c r="J559" s="417">
        <v>3</v>
      </c>
      <c r="K559" s="417">
        <v>19</v>
      </c>
      <c r="L559" s="417"/>
      <c r="M559" s="417"/>
      <c r="N559" s="417">
        <v>261697</v>
      </c>
      <c r="O559" s="417">
        <v>78622</v>
      </c>
      <c r="P559" s="417">
        <v>14670</v>
      </c>
      <c r="Q559" s="416"/>
      <c r="R559" s="416"/>
      <c r="S559" s="416">
        <v>391218</v>
      </c>
      <c r="T559" s="416">
        <v>89886</v>
      </c>
      <c r="U559" s="416">
        <v>6002</v>
      </c>
      <c r="V559" s="416">
        <v>26981</v>
      </c>
    </row>
    <row r="560" spans="1:22" ht="15" x14ac:dyDescent="0.25">
      <c r="A560" s="370" t="str">
        <f t="shared" si="8"/>
        <v>8042017</v>
      </c>
      <c r="B560" s="411" t="s">
        <v>865</v>
      </c>
      <c r="C560" s="415">
        <v>804</v>
      </c>
      <c r="D560" s="415" t="s">
        <v>1043</v>
      </c>
      <c r="E560" s="415">
        <v>2017</v>
      </c>
      <c r="F560" s="417">
        <v>1</v>
      </c>
      <c r="G560" s="417"/>
      <c r="H560" s="417"/>
      <c r="I560" s="417">
        <v>8</v>
      </c>
      <c r="J560" s="417">
        <v>3</v>
      </c>
      <c r="K560" s="417">
        <v>15</v>
      </c>
      <c r="L560" s="417">
        <v>199595</v>
      </c>
      <c r="M560" s="417"/>
      <c r="N560" s="417"/>
      <c r="O560" s="417">
        <v>178377</v>
      </c>
      <c r="P560" s="417">
        <v>29276</v>
      </c>
      <c r="Q560" s="416">
        <v>4168</v>
      </c>
      <c r="R560" s="416"/>
      <c r="S560" s="416"/>
      <c r="T560" s="416">
        <v>195464</v>
      </c>
      <c r="U560" s="416">
        <v>43086</v>
      </c>
      <c r="V560" s="416">
        <v>18482</v>
      </c>
    </row>
    <row r="561" spans="1:22" ht="15" x14ac:dyDescent="0.25">
      <c r="A561" s="370" t="str">
        <f t="shared" si="8"/>
        <v>8042018</v>
      </c>
      <c r="B561" s="411" t="s">
        <v>865</v>
      </c>
      <c r="C561" s="415">
        <v>804</v>
      </c>
      <c r="D561" s="415" t="s">
        <v>1043</v>
      </c>
      <c r="E561" s="415">
        <v>2018</v>
      </c>
      <c r="F561" s="417"/>
      <c r="G561" s="417"/>
      <c r="H561" s="417">
        <v>1</v>
      </c>
      <c r="I561" s="417">
        <v>5</v>
      </c>
      <c r="J561" s="417">
        <v>14</v>
      </c>
      <c r="K561" s="417">
        <v>20</v>
      </c>
      <c r="L561" s="417"/>
      <c r="M561" s="417"/>
      <c r="N561" s="417">
        <v>185534</v>
      </c>
      <c r="O561" s="417">
        <v>88282</v>
      </c>
      <c r="P561" s="417">
        <v>121845</v>
      </c>
      <c r="Q561" s="416"/>
      <c r="R561" s="416"/>
      <c r="S561" s="416">
        <v>94150</v>
      </c>
      <c r="T561" s="416">
        <v>111353</v>
      </c>
      <c r="U561" s="416">
        <v>207259</v>
      </c>
      <c r="V561" s="416">
        <v>26819</v>
      </c>
    </row>
    <row r="562" spans="1:22" ht="15" x14ac:dyDescent="0.25">
      <c r="A562" s="370" t="str">
        <f t="shared" si="8"/>
        <v>8052014</v>
      </c>
      <c r="B562" s="411" t="s">
        <v>865</v>
      </c>
      <c r="C562" s="415">
        <v>805</v>
      </c>
      <c r="D562" s="415" t="s">
        <v>1044</v>
      </c>
      <c r="E562" s="415">
        <v>2014</v>
      </c>
      <c r="F562" s="417"/>
      <c r="G562" s="417"/>
      <c r="H562" s="417"/>
      <c r="I562" s="417"/>
      <c r="J562" s="417"/>
      <c r="K562" s="417">
        <v>1</v>
      </c>
      <c r="L562" s="417"/>
      <c r="M562" s="417"/>
      <c r="N562" s="417"/>
      <c r="O562" s="417"/>
      <c r="P562" s="417"/>
      <c r="Q562" s="416"/>
      <c r="R562" s="416"/>
      <c r="S562" s="416"/>
      <c r="T562" s="416"/>
      <c r="U562" s="416"/>
      <c r="V562" s="416">
        <v>361</v>
      </c>
    </row>
    <row r="563" spans="1:22" ht="15" x14ac:dyDescent="0.25">
      <c r="A563" s="370" t="str">
        <f t="shared" si="8"/>
        <v>8052015</v>
      </c>
      <c r="B563" s="411" t="s">
        <v>865</v>
      </c>
      <c r="C563" s="415">
        <v>805</v>
      </c>
      <c r="D563" s="415" t="s">
        <v>1044</v>
      </c>
      <c r="E563" s="415">
        <v>2015</v>
      </c>
      <c r="F563" s="417"/>
      <c r="G563" s="417"/>
      <c r="H563" s="417"/>
      <c r="I563" s="417"/>
      <c r="J563" s="417">
        <v>1</v>
      </c>
      <c r="K563" s="417">
        <v>1</v>
      </c>
      <c r="L563" s="417"/>
      <c r="M563" s="417"/>
      <c r="N563" s="417"/>
      <c r="O563" s="417"/>
      <c r="P563" s="417">
        <v>3261</v>
      </c>
      <c r="Q563" s="416"/>
      <c r="R563" s="416"/>
      <c r="S563" s="416"/>
      <c r="T563" s="416"/>
      <c r="U563" s="416">
        <v>2837</v>
      </c>
      <c r="V563" s="416">
        <v>635</v>
      </c>
    </row>
    <row r="564" spans="1:22" ht="15" x14ac:dyDescent="0.25">
      <c r="A564" s="370" t="str">
        <f t="shared" si="8"/>
        <v>8052016</v>
      </c>
      <c r="B564" s="411" t="s">
        <v>865</v>
      </c>
      <c r="C564" s="415">
        <v>805</v>
      </c>
      <c r="D564" s="415" t="s">
        <v>1044</v>
      </c>
      <c r="E564" s="415">
        <v>2016</v>
      </c>
      <c r="F564" s="417"/>
      <c r="G564" s="417"/>
      <c r="H564" s="417"/>
      <c r="I564" s="417"/>
      <c r="J564" s="417"/>
      <c r="K564" s="417">
        <v>3</v>
      </c>
      <c r="L564" s="417"/>
      <c r="M564" s="417"/>
      <c r="N564" s="417"/>
      <c r="O564" s="417"/>
      <c r="P564" s="417"/>
      <c r="Q564" s="416"/>
      <c r="R564" s="416"/>
      <c r="S564" s="416"/>
      <c r="T564" s="416"/>
      <c r="U564" s="416"/>
      <c r="V564" s="416">
        <v>1851</v>
      </c>
    </row>
    <row r="565" spans="1:22" ht="15" x14ac:dyDescent="0.25">
      <c r="A565" s="370" t="str">
        <f t="shared" si="8"/>
        <v>8052017</v>
      </c>
      <c r="B565" s="411" t="s">
        <v>865</v>
      </c>
      <c r="C565" s="415">
        <v>805</v>
      </c>
      <c r="D565" s="415" t="s">
        <v>1044</v>
      </c>
      <c r="E565" s="415">
        <v>2017</v>
      </c>
      <c r="F565" s="417"/>
      <c r="G565" s="417"/>
      <c r="H565" s="417">
        <v>1</v>
      </c>
      <c r="I565" s="417"/>
      <c r="J565" s="417"/>
      <c r="K565" s="417">
        <v>4</v>
      </c>
      <c r="L565" s="417"/>
      <c r="M565" s="417"/>
      <c r="N565" s="417">
        <v>80003</v>
      </c>
      <c r="O565" s="417"/>
      <c r="P565" s="417"/>
      <c r="Q565" s="416"/>
      <c r="R565" s="416"/>
      <c r="S565" s="416">
        <v>107404</v>
      </c>
      <c r="T565" s="416"/>
      <c r="U565" s="416"/>
      <c r="V565" s="416">
        <v>2925</v>
      </c>
    </row>
    <row r="566" spans="1:22" ht="15" x14ac:dyDescent="0.25">
      <c r="A566" s="370" t="str">
        <f t="shared" si="8"/>
        <v>8062014</v>
      </c>
      <c r="B566" s="411" t="s">
        <v>865</v>
      </c>
      <c r="C566" s="415">
        <v>806</v>
      </c>
      <c r="D566" s="415" t="s">
        <v>1045</v>
      </c>
      <c r="E566" s="415">
        <v>2014</v>
      </c>
      <c r="F566" s="417"/>
      <c r="G566" s="417"/>
      <c r="H566" s="417"/>
      <c r="I566" s="417"/>
      <c r="J566" s="417">
        <v>3</v>
      </c>
      <c r="K566" s="417">
        <v>10</v>
      </c>
      <c r="L566" s="417"/>
      <c r="M566" s="417"/>
      <c r="N566" s="417"/>
      <c r="O566" s="417"/>
      <c r="P566" s="417">
        <v>9563</v>
      </c>
      <c r="Q566" s="416"/>
      <c r="R566" s="416"/>
      <c r="S566" s="416"/>
      <c r="T566" s="416"/>
      <c r="U566" s="416">
        <v>19279</v>
      </c>
      <c r="V566" s="416">
        <v>10712</v>
      </c>
    </row>
    <row r="567" spans="1:22" ht="15" x14ac:dyDescent="0.25">
      <c r="A567" s="370" t="str">
        <f t="shared" si="8"/>
        <v>8062015</v>
      </c>
      <c r="B567" s="411" t="s">
        <v>865</v>
      </c>
      <c r="C567" s="415">
        <v>806</v>
      </c>
      <c r="D567" s="415" t="s">
        <v>1045</v>
      </c>
      <c r="E567" s="415">
        <v>2015</v>
      </c>
      <c r="F567" s="417"/>
      <c r="G567" s="417"/>
      <c r="H567" s="417">
        <v>1</v>
      </c>
      <c r="I567" s="417">
        <v>1</v>
      </c>
      <c r="J567" s="417">
        <v>2</v>
      </c>
      <c r="K567" s="417">
        <v>5</v>
      </c>
      <c r="L567" s="417"/>
      <c r="M567" s="417"/>
      <c r="N567" s="417">
        <v>105552</v>
      </c>
      <c r="O567" s="417">
        <v>17293</v>
      </c>
      <c r="P567" s="417">
        <v>2762</v>
      </c>
      <c r="Q567" s="416"/>
      <c r="R567" s="416"/>
      <c r="S567" s="416">
        <v>5988</v>
      </c>
      <c r="T567" s="416">
        <v>20642</v>
      </c>
      <c r="U567" s="416">
        <v>3603</v>
      </c>
      <c r="V567" s="416">
        <v>1859</v>
      </c>
    </row>
    <row r="568" spans="1:22" ht="15" x14ac:dyDescent="0.25">
      <c r="A568" s="370" t="str">
        <f t="shared" si="8"/>
        <v>8062016</v>
      </c>
      <c r="B568" s="411" t="s">
        <v>865</v>
      </c>
      <c r="C568" s="415">
        <v>806</v>
      </c>
      <c r="D568" s="415" t="s">
        <v>1045</v>
      </c>
      <c r="E568" s="415">
        <v>2016</v>
      </c>
      <c r="F568" s="417"/>
      <c r="G568" s="417"/>
      <c r="H568" s="417"/>
      <c r="I568" s="417"/>
      <c r="J568" s="417">
        <v>2</v>
      </c>
      <c r="K568" s="417">
        <v>6</v>
      </c>
      <c r="L568" s="417"/>
      <c r="M568" s="417"/>
      <c r="N568" s="417"/>
      <c r="O568" s="417"/>
      <c r="P568" s="417">
        <v>33291</v>
      </c>
      <c r="Q568" s="416"/>
      <c r="R568" s="416"/>
      <c r="S568" s="416"/>
      <c r="T568" s="416"/>
      <c r="U568" s="416">
        <v>51192</v>
      </c>
      <c r="V568" s="416">
        <v>9163</v>
      </c>
    </row>
    <row r="569" spans="1:22" ht="15" x14ac:dyDescent="0.25">
      <c r="A569" s="370" t="str">
        <f t="shared" si="8"/>
        <v>8062017</v>
      </c>
      <c r="B569" s="411" t="s">
        <v>865</v>
      </c>
      <c r="C569" s="415">
        <v>806</v>
      </c>
      <c r="D569" s="415" t="s">
        <v>1045</v>
      </c>
      <c r="E569" s="415">
        <v>2017</v>
      </c>
      <c r="F569" s="417"/>
      <c r="G569" s="417"/>
      <c r="H569" s="417"/>
      <c r="I569" s="417">
        <v>3</v>
      </c>
      <c r="J569" s="417">
        <v>6</v>
      </c>
      <c r="K569" s="417">
        <v>9</v>
      </c>
      <c r="L569" s="417"/>
      <c r="M569" s="417"/>
      <c r="N569" s="417"/>
      <c r="O569" s="417">
        <v>79979</v>
      </c>
      <c r="P569" s="417">
        <v>20881</v>
      </c>
      <c r="Q569" s="416"/>
      <c r="R569" s="416"/>
      <c r="S569" s="416"/>
      <c r="T569" s="416">
        <v>93170</v>
      </c>
      <c r="U569" s="416">
        <v>22559</v>
      </c>
      <c r="V569" s="416">
        <v>4041</v>
      </c>
    </row>
    <row r="570" spans="1:22" ht="15" x14ac:dyDescent="0.25">
      <c r="A570" s="370" t="str">
        <f t="shared" si="8"/>
        <v>8062018</v>
      </c>
      <c r="B570" s="411" t="s">
        <v>865</v>
      </c>
      <c r="C570" s="415">
        <v>806</v>
      </c>
      <c r="D570" s="415" t="s">
        <v>1045</v>
      </c>
      <c r="E570" s="415">
        <v>2018</v>
      </c>
      <c r="F570" s="417"/>
      <c r="G570" s="417"/>
      <c r="H570" s="417">
        <v>1</v>
      </c>
      <c r="I570" s="417">
        <v>3</v>
      </c>
      <c r="J570" s="417">
        <v>5</v>
      </c>
      <c r="K570" s="417">
        <v>8</v>
      </c>
      <c r="L570" s="417"/>
      <c r="M570" s="417"/>
      <c r="N570" s="417">
        <v>333633</v>
      </c>
      <c r="O570" s="417">
        <v>55245</v>
      </c>
      <c r="P570" s="417">
        <v>18942</v>
      </c>
      <c r="Q570" s="416"/>
      <c r="R570" s="416"/>
      <c r="S570" s="416">
        <v>89454</v>
      </c>
      <c r="T570" s="416">
        <v>63964</v>
      </c>
      <c r="U570" s="416">
        <v>76550</v>
      </c>
      <c r="V570" s="416">
        <v>19241</v>
      </c>
    </row>
    <row r="571" spans="1:22" ht="15" x14ac:dyDescent="0.25">
      <c r="A571" s="370" t="str">
        <f t="shared" si="8"/>
        <v>8072014</v>
      </c>
      <c r="B571" s="411" t="s">
        <v>865</v>
      </c>
      <c r="C571" s="415">
        <v>807</v>
      </c>
      <c r="D571" s="415" t="s">
        <v>1046</v>
      </c>
      <c r="E571" s="415">
        <v>2014</v>
      </c>
      <c r="F571" s="417"/>
      <c r="G571" s="417"/>
      <c r="H571" s="417">
        <v>1</v>
      </c>
      <c r="I571" s="417">
        <v>1</v>
      </c>
      <c r="J571" s="417">
        <v>9</v>
      </c>
      <c r="K571" s="417">
        <v>10</v>
      </c>
      <c r="L571" s="417"/>
      <c r="M571" s="417"/>
      <c r="N571" s="417">
        <v>312885</v>
      </c>
      <c r="O571" s="417">
        <v>36337</v>
      </c>
      <c r="P571" s="417">
        <v>10057</v>
      </c>
      <c r="Q571" s="416"/>
      <c r="R571" s="416"/>
      <c r="S571" s="416">
        <v>720970</v>
      </c>
      <c r="T571" s="416">
        <v>29361</v>
      </c>
      <c r="U571" s="416">
        <v>33905</v>
      </c>
      <c r="V571" s="416">
        <v>5670</v>
      </c>
    </row>
    <row r="572" spans="1:22" ht="15" x14ac:dyDescent="0.25">
      <c r="A572" s="370" t="str">
        <f t="shared" si="8"/>
        <v>8072015</v>
      </c>
      <c r="B572" s="411" t="s">
        <v>865</v>
      </c>
      <c r="C572" s="415">
        <v>807</v>
      </c>
      <c r="D572" s="415" t="s">
        <v>1046</v>
      </c>
      <c r="E572" s="415">
        <v>2015</v>
      </c>
      <c r="F572" s="417"/>
      <c r="G572" s="417"/>
      <c r="H572" s="417">
        <v>1</v>
      </c>
      <c r="I572" s="417">
        <v>5</v>
      </c>
      <c r="J572" s="417">
        <v>3</v>
      </c>
      <c r="K572" s="417">
        <v>7</v>
      </c>
      <c r="L572" s="417"/>
      <c r="M572" s="417"/>
      <c r="N572" s="417">
        <v>276003</v>
      </c>
      <c r="O572" s="417">
        <v>166121</v>
      </c>
      <c r="P572" s="417">
        <v>7622</v>
      </c>
      <c r="Q572" s="416"/>
      <c r="R572" s="416"/>
      <c r="S572" s="416">
        <v>148701</v>
      </c>
      <c r="T572" s="416">
        <v>146822</v>
      </c>
      <c r="U572" s="416">
        <v>10994</v>
      </c>
      <c r="V572" s="416">
        <v>4519</v>
      </c>
    </row>
    <row r="573" spans="1:22" ht="15" x14ac:dyDescent="0.25">
      <c r="A573" s="370" t="str">
        <f t="shared" si="8"/>
        <v>8072016</v>
      </c>
      <c r="B573" s="411" t="s">
        <v>865</v>
      </c>
      <c r="C573" s="415">
        <v>807</v>
      </c>
      <c r="D573" s="415" t="s">
        <v>1046</v>
      </c>
      <c r="E573" s="415">
        <v>2016</v>
      </c>
      <c r="F573" s="417"/>
      <c r="G573" s="417"/>
      <c r="H573" s="417"/>
      <c r="I573" s="417">
        <v>3</v>
      </c>
      <c r="J573" s="417">
        <v>10</v>
      </c>
      <c r="K573" s="417">
        <v>12</v>
      </c>
      <c r="L573" s="417"/>
      <c r="M573" s="417"/>
      <c r="N573" s="417"/>
      <c r="O573" s="417">
        <v>107663</v>
      </c>
      <c r="P573" s="417">
        <v>39389</v>
      </c>
      <c r="Q573" s="416"/>
      <c r="R573" s="416"/>
      <c r="S573" s="416"/>
      <c r="T573" s="416">
        <v>44390</v>
      </c>
      <c r="U573" s="416">
        <v>31799</v>
      </c>
      <c r="V573" s="416">
        <v>5882</v>
      </c>
    </row>
    <row r="574" spans="1:22" ht="15" x14ac:dyDescent="0.25">
      <c r="A574" s="370" t="str">
        <f t="shared" si="8"/>
        <v>8072017</v>
      </c>
      <c r="B574" s="411" t="s">
        <v>865</v>
      </c>
      <c r="C574" s="415">
        <v>807</v>
      </c>
      <c r="D574" s="415" t="s">
        <v>1046</v>
      </c>
      <c r="E574" s="415">
        <v>2017</v>
      </c>
      <c r="F574" s="417"/>
      <c r="G574" s="417"/>
      <c r="H574" s="417"/>
      <c r="I574" s="417">
        <v>3</v>
      </c>
      <c r="J574" s="417">
        <v>4</v>
      </c>
      <c r="K574" s="417">
        <v>11</v>
      </c>
      <c r="L574" s="417"/>
      <c r="M574" s="417"/>
      <c r="N574" s="417"/>
      <c r="O574" s="417">
        <v>128951</v>
      </c>
      <c r="P574" s="417">
        <v>3198</v>
      </c>
      <c r="Q574" s="416"/>
      <c r="R574" s="416"/>
      <c r="S574" s="416"/>
      <c r="T574" s="416">
        <v>56809</v>
      </c>
      <c r="U574" s="416">
        <v>5094</v>
      </c>
      <c r="V574" s="416">
        <v>21481</v>
      </c>
    </row>
    <row r="575" spans="1:22" ht="15" x14ac:dyDescent="0.25">
      <c r="A575" s="370" t="str">
        <f t="shared" si="8"/>
        <v>8072018</v>
      </c>
      <c r="B575" s="411" t="s">
        <v>865</v>
      </c>
      <c r="C575" s="415">
        <v>807</v>
      </c>
      <c r="D575" s="415" t="s">
        <v>1046</v>
      </c>
      <c r="E575" s="415">
        <v>2018</v>
      </c>
      <c r="F575" s="417"/>
      <c r="G575" s="417"/>
      <c r="H575" s="417">
        <v>1</v>
      </c>
      <c r="I575" s="417">
        <v>1</v>
      </c>
      <c r="J575" s="417">
        <v>2</v>
      </c>
      <c r="K575" s="417">
        <v>15</v>
      </c>
      <c r="L575" s="417"/>
      <c r="M575" s="417"/>
      <c r="N575" s="417">
        <v>86456</v>
      </c>
      <c r="O575" s="417">
        <v>20600</v>
      </c>
      <c r="P575" s="417">
        <v>24310</v>
      </c>
      <c r="Q575" s="416"/>
      <c r="R575" s="416"/>
      <c r="S575" s="416">
        <v>33884</v>
      </c>
      <c r="T575" s="416">
        <v>17000</v>
      </c>
      <c r="U575" s="416">
        <v>33453</v>
      </c>
      <c r="V575" s="416">
        <v>36852</v>
      </c>
    </row>
    <row r="576" spans="1:22" ht="15" x14ac:dyDescent="0.25">
      <c r="A576" s="370" t="str">
        <f t="shared" si="8"/>
        <v>8082014</v>
      </c>
      <c r="B576" s="411" t="s">
        <v>865</v>
      </c>
      <c r="C576" s="415">
        <v>808</v>
      </c>
      <c r="D576" s="415" t="s">
        <v>1047</v>
      </c>
      <c r="E576" s="415">
        <v>2014</v>
      </c>
      <c r="F576" s="417"/>
      <c r="G576" s="417"/>
      <c r="H576" s="417">
        <v>3</v>
      </c>
      <c r="I576" s="417">
        <v>13</v>
      </c>
      <c r="J576" s="417">
        <v>17</v>
      </c>
      <c r="K576" s="417">
        <v>41</v>
      </c>
      <c r="L576" s="417"/>
      <c r="M576" s="417"/>
      <c r="N576" s="417">
        <v>883225</v>
      </c>
      <c r="O576" s="417">
        <v>236443</v>
      </c>
      <c r="P576" s="417">
        <v>70885</v>
      </c>
      <c r="Q576" s="416"/>
      <c r="R576" s="416"/>
      <c r="S576" s="416">
        <v>685704</v>
      </c>
      <c r="T576" s="416">
        <v>274507</v>
      </c>
      <c r="U576" s="416">
        <v>103797</v>
      </c>
      <c r="V576" s="416">
        <v>66929</v>
      </c>
    </row>
    <row r="577" spans="1:22" ht="15" x14ac:dyDescent="0.25">
      <c r="A577" s="370" t="str">
        <f t="shared" si="8"/>
        <v>8082015</v>
      </c>
      <c r="B577" s="411" t="s">
        <v>865</v>
      </c>
      <c r="C577" s="415">
        <v>808</v>
      </c>
      <c r="D577" s="415" t="s">
        <v>1047</v>
      </c>
      <c r="E577" s="415">
        <v>2015</v>
      </c>
      <c r="F577" s="417"/>
      <c r="G577" s="417"/>
      <c r="H577" s="417">
        <v>4</v>
      </c>
      <c r="I577" s="417">
        <v>7</v>
      </c>
      <c r="J577" s="417">
        <v>14</v>
      </c>
      <c r="K577" s="417">
        <v>40</v>
      </c>
      <c r="L577" s="417"/>
      <c r="M577" s="417"/>
      <c r="N577" s="417">
        <v>576319</v>
      </c>
      <c r="O577" s="417">
        <v>204256</v>
      </c>
      <c r="P577" s="417">
        <v>119182</v>
      </c>
      <c r="Q577" s="416"/>
      <c r="R577" s="416"/>
      <c r="S577" s="416">
        <v>301235</v>
      </c>
      <c r="T577" s="416">
        <v>157635</v>
      </c>
      <c r="U577" s="416">
        <v>123396</v>
      </c>
      <c r="V577" s="416">
        <v>62935</v>
      </c>
    </row>
    <row r="578" spans="1:22" ht="15" x14ac:dyDescent="0.25">
      <c r="A578" s="370" t="str">
        <f t="shared" ref="A578:A641" si="9">+VALUE(C578)&amp;E578</f>
        <v>8082016</v>
      </c>
      <c r="B578" s="411" t="s">
        <v>865</v>
      </c>
      <c r="C578" s="415">
        <v>808</v>
      </c>
      <c r="D578" s="415" t="s">
        <v>1047</v>
      </c>
      <c r="E578" s="415">
        <v>2016</v>
      </c>
      <c r="F578" s="417"/>
      <c r="G578" s="417"/>
      <c r="H578" s="417"/>
      <c r="I578" s="417">
        <v>14</v>
      </c>
      <c r="J578" s="417">
        <v>19</v>
      </c>
      <c r="K578" s="417">
        <v>50</v>
      </c>
      <c r="L578" s="417"/>
      <c r="M578" s="417"/>
      <c r="N578" s="417"/>
      <c r="O578" s="417">
        <v>361000</v>
      </c>
      <c r="P578" s="417">
        <v>77660</v>
      </c>
      <c r="Q578" s="416"/>
      <c r="R578" s="416"/>
      <c r="S578" s="416"/>
      <c r="T578" s="416">
        <v>315548</v>
      </c>
      <c r="U578" s="416">
        <v>78931</v>
      </c>
      <c r="V578" s="416">
        <v>57281</v>
      </c>
    </row>
    <row r="579" spans="1:22" ht="15" x14ac:dyDescent="0.25">
      <c r="A579" s="370" t="str">
        <f t="shared" si="9"/>
        <v>8082017</v>
      </c>
      <c r="B579" s="411" t="s">
        <v>865</v>
      </c>
      <c r="C579" s="415">
        <v>808</v>
      </c>
      <c r="D579" s="415" t="s">
        <v>1047</v>
      </c>
      <c r="E579" s="415">
        <v>2017</v>
      </c>
      <c r="F579" s="417"/>
      <c r="G579" s="417"/>
      <c r="H579" s="417">
        <v>2</v>
      </c>
      <c r="I579" s="417">
        <v>13</v>
      </c>
      <c r="J579" s="417">
        <v>29</v>
      </c>
      <c r="K579" s="417">
        <v>43</v>
      </c>
      <c r="L579" s="417"/>
      <c r="M579" s="417"/>
      <c r="N579" s="417">
        <v>387780</v>
      </c>
      <c r="O579" s="417">
        <v>325213</v>
      </c>
      <c r="P579" s="417">
        <v>233525</v>
      </c>
      <c r="Q579" s="416"/>
      <c r="R579" s="416"/>
      <c r="S579" s="416">
        <v>146755</v>
      </c>
      <c r="T579" s="416">
        <v>134232</v>
      </c>
      <c r="U579" s="416">
        <v>224400</v>
      </c>
      <c r="V579" s="416">
        <v>36657</v>
      </c>
    </row>
    <row r="580" spans="1:22" ht="15" x14ac:dyDescent="0.25">
      <c r="A580" s="370" t="str">
        <f t="shared" si="9"/>
        <v>8082018</v>
      </c>
      <c r="B580" s="411" t="s">
        <v>865</v>
      </c>
      <c r="C580" s="415">
        <v>808</v>
      </c>
      <c r="D580" s="415" t="s">
        <v>1047</v>
      </c>
      <c r="E580" s="415">
        <v>2018</v>
      </c>
      <c r="F580" s="417"/>
      <c r="G580" s="417"/>
      <c r="H580" s="417">
        <v>1</v>
      </c>
      <c r="I580" s="417">
        <v>3</v>
      </c>
      <c r="J580" s="417">
        <v>32</v>
      </c>
      <c r="K580" s="417">
        <v>30</v>
      </c>
      <c r="L580" s="417"/>
      <c r="M580" s="417"/>
      <c r="N580" s="417">
        <v>170000</v>
      </c>
      <c r="O580" s="417">
        <v>86153</v>
      </c>
      <c r="P580" s="417">
        <v>441728</v>
      </c>
      <c r="Q580" s="416"/>
      <c r="R580" s="416"/>
      <c r="S580" s="416">
        <v>5625</v>
      </c>
      <c r="T580" s="416">
        <v>52057</v>
      </c>
      <c r="U580" s="416">
        <v>695449</v>
      </c>
      <c r="V580" s="416">
        <v>23517</v>
      </c>
    </row>
    <row r="581" spans="1:22" ht="15" x14ac:dyDescent="0.25">
      <c r="A581" s="370" t="str">
        <f t="shared" si="9"/>
        <v>8092014</v>
      </c>
      <c r="B581" s="411" t="s">
        <v>865</v>
      </c>
      <c r="C581" s="415">
        <v>809</v>
      </c>
      <c r="D581" s="415" t="s">
        <v>1048</v>
      </c>
      <c r="E581" s="415">
        <v>2014</v>
      </c>
      <c r="F581" s="417"/>
      <c r="G581" s="417"/>
      <c r="H581" s="417">
        <v>1</v>
      </c>
      <c r="I581" s="417">
        <v>1</v>
      </c>
      <c r="J581" s="417">
        <v>6</v>
      </c>
      <c r="K581" s="417">
        <v>31</v>
      </c>
      <c r="L581" s="417"/>
      <c r="M581" s="417"/>
      <c r="N581" s="417">
        <v>74812</v>
      </c>
      <c r="O581" s="417">
        <v>16448</v>
      </c>
      <c r="P581" s="417">
        <v>28946</v>
      </c>
      <c r="Q581" s="416"/>
      <c r="R581" s="416"/>
      <c r="S581" s="416">
        <v>67611</v>
      </c>
      <c r="T581" s="416">
        <v>66737</v>
      </c>
      <c r="U581" s="416">
        <v>57259</v>
      </c>
      <c r="V581" s="416">
        <v>73665</v>
      </c>
    </row>
    <row r="582" spans="1:22" ht="15" x14ac:dyDescent="0.25">
      <c r="A582" s="370" t="str">
        <f t="shared" si="9"/>
        <v>8092015</v>
      </c>
      <c r="B582" s="411" t="s">
        <v>865</v>
      </c>
      <c r="C582" s="415">
        <v>809</v>
      </c>
      <c r="D582" s="415" t="s">
        <v>1048</v>
      </c>
      <c r="E582" s="415">
        <v>2015</v>
      </c>
      <c r="F582" s="417"/>
      <c r="G582" s="417"/>
      <c r="H582" s="417"/>
      <c r="I582" s="417">
        <v>3</v>
      </c>
      <c r="J582" s="417">
        <v>7</v>
      </c>
      <c r="K582" s="417">
        <v>24</v>
      </c>
      <c r="L582" s="417"/>
      <c r="M582" s="417"/>
      <c r="N582" s="417"/>
      <c r="O582" s="417">
        <v>112666</v>
      </c>
      <c r="P582" s="417">
        <v>15790</v>
      </c>
      <c r="Q582" s="416"/>
      <c r="R582" s="416"/>
      <c r="S582" s="416"/>
      <c r="T582" s="416">
        <v>27556</v>
      </c>
      <c r="U582" s="416">
        <v>29684</v>
      </c>
      <c r="V582" s="416">
        <v>28623</v>
      </c>
    </row>
    <row r="583" spans="1:22" ht="15" x14ac:dyDescent="0.25">
      <c r="A583" s="370" t="str">
        <f t="shared" si="9"/>
        <v>8092016</v>
      </c>
      <c r="B583" s="411" t="s">
        <v>865</v>
      </c>
      <c r="C583" s="415">
        <v>809</v>
      </c>
      <c r="D583" s="415" t="s">
        <v>1048</v>
      </c>
      <c r="E583" s="415">
        <v>2016</v>
      </c>
      <c r="F583" s="417"/>
      <c r="G583" s="417"/>
      <c r="H583" s="417">
        <v>1</v>
      </c>
      <c r="I583" s="417">
        <v>1</v>
      </c>
      <c r="J583" s="417">
        <v>5</v>
      </c>
      <c r="K583" s="417">
        <v>21</v>
      </c>
      <c r="L583" s="417"/>
      <c r="M583" s="417"/>
      <c r="N583" s="417">
        <v>151170</v>
      </c>
      <c r="O583" s="417">
        <v>36994</v>
      </c>
      <c r="P583" s="417">
        <v>70947</v>
      </c>
      <c r="Q583" s="416"/>
      <c r="R583" s="416"/>
      <c r="S583" s="416">
        <v>139942</v>
      </c>
      <c r="T583" s="416">
        <v>32359</v>
      </c>
      <c r="U583" s="416">
        <v>74343</v>
      </c>
      <c r="V583" s="416">
        <v>32171</v>
      </c>
    </row>
    <row r="584" spans="1:22" ht="15" x14ac:dyDescent="0.25">
      <c r="A584" s="370" t="str">
        <f t="shared" si="9"/>
        <v>8092017</v>
      </c>
      <c r="B584" s="411" t="s">
        <v>865</v>
      </c>
      <c r="C584" s="415">
        <v>809</v>
      </c>
      <c r="D584" s="415" t="s">
        <v>1048</v>
      </c>
      <c r="E584" s="415">
        <v>2017</v>
      </c>
      <c r="F584" s="417"/>
      <c r="G584" s="417"/>
      <c r="H584" s="417">
        <v>2</v>
      </c>
      <c r="I584" s="417">
        <v>3</v>
      </c>
      <c r="J584" s="417">
        <v>5</v>
      </c>
      <c r="K584" s="417">
        <v>21</v>
      </c>
      <c r="L584" s="417"/>
      <c r="M584" s="417"/>
      <c r="N584" s="417">
        <v>502167</v>
      </c>
      <c r="O584" s="417">
        <v>32180</v>
      </c>
      <c r="P584" s="417">
        <v>7841</v>
      </c>
      <c r="Q584" s="416"/>
      <c r="R584" s="416"/>
      <c r="S584" s="416">
        <v>103048</v>
      </c>
      <c r="T584" s="416">
        <v>32362</v>
      </c>
      <c r="U584" s="416">
        <v>26705</v>
      </c>
      <c r="V584" s="416">
        <v>21132</v>
      </c>
    </row>
    <row r="585" spans="1:22" ht="15" x14ac:dyDescent="0.25">
      <c r="A585" s="370" t="str">
        <f t="shared" si="9"/>
        <v>8092018</v>
      </c>
      <c r="B585" s="411" t="s">
        <v>865</v>
      </c>
      <c r="C585" s="415">
        <v>809</v>
      </c>
      <c r="D585" s="415" t="s">
        <v>1048</v>
      </c>
      <c r="E585" s="415">
        <v>2018</v>
      </c>
      <c r="F585" s="417"/>
      <c r="G585" s="417"/>
      <c r="H585" s="417"/>
      <c r="I585" s="417"/>
      <c r="J585" s="417">
        <v>4</v>
      </c>
      <c r="K585" s="417">
        <v>8</v>
      </c>
      <c r="L585" s="417"/>
      <c r="M585" s="417"/>
      <c r="N585" s="417"/>
      <c r="O585" s="417"/>
      <c r="P585" s="417">
        <v>96128</v>
      </c>
      <c r="Q585" s="416"/>
      <c r="R585" s="416"/>
      <c r="S585" s="416"/>
      <c r="T585" s="416"/>
      <c r="U585" s="416">
        <v>99842</v>
      </c>
      <c r="V585" s="416">
        <v>7387</v>
      </c>
    </row>
    <row r="586" spans="1:22" ht="15" x14ac:dyDescent="0.25">
      <c r="A586" s="370" t="str">
        <f t="shared" si="9"/>
        <v>8112014</v>
      </c>
      <c r="B586" s="411" t="s">
        <v>865</v>
      </c>
      <c r="C586" s="415">
        <v>811</v>
      </c>
      <c r="D586" s="415" t="s">
        <v>1049</v>
      </c>
      <c r="E586" s="415">
        <v>2014</v>
      </c>
      <c r="F586" s="417"/>
      <c r="G586" s="417"/>
      <c r="H586" s="417">
        <v>12</v>
      </c>
      <c r="I586" s="417">
        <v>15</v>
      </c>
      <c r="J586" s="417">
        <v>19</v>
      </c>
      <c r="K586" s="417">
        <v>31</v>
      </c>
      <c r="L586" s="417"/>
      <c r="M586" s="417"/>
      <c r="N586" s="417">
        <v>2387562</v>
      </c>
      <c r="O586" s="417">
        <v>403639</v>
      </c>
      <c r="P586" s="417">
        <v>97174</v>
      </c>
      <c r="Q586" s="416"/>
      <c r="R586" s="416"/>
      <c r="S586" s="416">
        <v>1295493</v>
      </c>
      <c r="T586" s="416">
        <v>192091</v>
      </c>
      <c r="U586" s="416">
        <v>93017</v>
      </c>
      <c r="V586" s="416">
        <v>77508</v>
      </c>
    </row>
    <row r="587" spans="1:22" ht="15" x14ac:dyDescent="0.25">
      <c r="A587" s="370" t="str">
        <f t="shared" si="9"/>
        <v>8112015</v>
      </c>
      <c r="B587" s="411" t="s">
        <v>865</v>
      </c>
      <c r="C587" s="415">
        <v>811</v>
      </c>
      <c r="D587" s="415" t="s">
        <v>1049</v>
      </c>
      <c r="E587" s="415">
        <v>2015</v>
      </c>
      <c r="F587" s="417"/>
      <c r="G587" s="417"/>
      <c r="H587" s="417">
        <v>13</v>
      </c>
      <c r="I587" s="417">
        <v>13</v>
      </c>
      <c r="J587" s="417">
        <v>36</v>
      </c>
      <c r="K587" s="417">
        <v>36</v>
      </c>
      <c r="L587" s="417"/>
      <c r="M587" s="417"/>
      <c r="N587" s="417">
        <v>2291873</v>
      </c>
      <c r="O587" s="417">
        <v>205826</v>
      </c>
      <c r="P587" s="417">
        <v>381140</v>
      </c>
      <c r="Q587" s="416"/>
      <c r="R587" s="416"/>
      <c r="S587" s="416">
        <v>1518472</v>
      </c>
      <c r="T587" s="416">
        <v>198911</v>
      </c>
      <c r="U587" s="416">
        <v>331709</v>
      </c>
      <c r="V587" s="416">
        <v>91481</v>
      </c>
    </row>
    <row r="588" spans="1:22" ht="15" x14ac:dyDescent="0.25">
      <c r="A588" s="370" t="str">
        <f t="shared" si="9"/>
        <v>8112016</v>
      </c>
      <c r="B588" s="411" t="s">
        <v>865</v>
      </c>
      <c r="C588" s="415">
        <v>811</v>
      </c>
      <c r="D588" s="415" t="s">
        <v>1049</v>
      </c>
      <c r="E588" s="415">
        <v>2016</v>
      </c>
      <c r="F588" s="417"/>
      <c r="G588" s="417"/>
      <c r="H588" s="417">
        <v>4</v>
      </c>
      <c r="I588" s="417">
        <v>14</v>
      </c>
      <c r="J588" s="417">
        <v>11</v>
      </c>
      <c r="K588" s="417">
        <v>24</v>
      </c>
      <c r="L588" s="417"/>
      <c r="M588" s="417"/>
      <c r="N588" s="417">
        <v>814263</v>
      </c>
      <c r="O588" s="417">
        <v>462768</v>
      </c>
      <c r="P588" s="417">
        <v>40822</v>
      </c>
      <c r="Q588" s="416"/>
      <c r="R588" s="416"/>
      <c r="S588" s="416">
        <v>944598</v>
      </c>
      <c r="T588" s="416">
        <v>388944</v>
      </c>
      <c r="U588" s="416">
        <v>67332</v>
      </c>
      <c r="V588" s="416">
        <v>13460</v>
      </c>
    </row>
    <row r="589" spans="1:22" ht="15" x14ac:dyDescent="0.25">
      <c r="A589" s="370" t="str">
        <f t="shared" si="9"/>
        <v>8112017</v>
      </c>
      <c r="B589" s="411" t="s">
        <v>865</v>
      </c>
      <c r="C589" s="415">
        <v>811</v>
      </c>
      <c r="D589" s="415" t="s">
        <v>1049</v>
      </c>
      <c r="E589" s="415">
        <v>2017</v>
      </c>
      <c r="F589" s="417"/>
      <c r="G589" s="417"/>
      <c r="H589" s="417">
        <v>14</v>
      </c>
      <c r="I589" s="417">
        <v>18</v>
      </c>
      <c r="J589" s="417">
        <v>30</v>
      </c>
      <c r="K589" s="417">
        <v>28</v>
      </c>
      <c r="L589" s="417"/>
      <c r="M589" s="417"/>
      <c r="N589" s="417">
        <v>2222398</v>
      </c>
      <c r="O589" s="417">
        <v>475238</v>
      </c>
      <c r="P589" s="417">
        <v>233945</v>
      </c>
      <c r="Q589" s="416"/>
      <c r="R589" s="416"/>
      <c r="S589" s="416">
        <v>1030240</v>
      </c>
      <c r="T589" s="416">
        <v>515211</v>
      </c>
      <c r="U589" s="416">
        <v>231511</v>
      </c>
      <c r="V589" s="416">
        <v>50610</v>
      </c>
    </row>
    <row r="590" spans="1:22" ht="15" x14ac:dyDescent="0.25">
      <c r="A590" s="370" t="str">
        <f t="shared" si="9"/>
        <v>8112018</v>
      </c>
      <c r="B590" s="411" t="s">
        <v>865</v>
      </c>
      <c r="C590" s="415">
        <v>811</v>
      </c>
      <c r="D590" s="415" t="s">
        <v>1049</v>
      </c>
      <c r="E590" s="415">
        <v>2018</v>
      </c>
      <c r="F590" s="417">
        <v>1</v>
      </c>
      <c r="G590" s="417"/>
      <c r="H590" s="417">
        <v>5</v>
      </c>
      <c r="I590" s="417">
        <v>11</v>
      </c>
      <c r="J590" s="417">
        <v>40</v>
      </c>
      <c r="K590" s="417">
        <v>33</v>
      </c>
      <c r="L590" s="417">
        <v>1394554</v>
      </c>
      <c r="M590" s="417"/>
      <c r="N590" s="417">
        <v>590608</v>
      </c>
      <c r="O590" s="417">
        <v>268872</v>
      </c>
      <c r="P590" s="417">
        <v>342882</v>
      </c>
      <c r="Q590" s="416">
        <v>1000</v>
      </c>
      <c r="R590" s="416"/>
      <c r="S590" s="416">
        <v>1321274</v>
      </c>
      <c r="T590" s="416">
        <v>337979</v>
      </c>
      <c r="U590" s="416">
        <v>405250</v>
      </c>
      <c r="V590" s="416">
        <v>61172</v>
      </c>
    </row>
    <row r="591" spans="1:22" ht="15" x14ac:dyDescent="0.25">
      <c r="A591" s="370" t="str">
        <f t="shared" si="9"/>
        <v>8122015</v>
      </c>
      <c r="B591" s="411" t="s">
        <v>865</v>
      </c>
      <c r="C591" s="415">
        <v>812</v>
      </c>
      <c r="D591" s="415" t="s">
        <v>1050</v>
      </c>
      <c r="E591" s="415">
        <v>2015</v>
      </c>
      <c r="F591" s="417"/>
      <c r="G591" s="417"/>
      <c r="H591" s="417">
        <v>1</v>
      </c>
      <c r="I591" s="417">
        <v>1</v>
      </c>
      <c r="J591" s="417">
        <v>1</v>
      </c>
      <c r="K591" s="417"/>
      <c r="L591" s="417"/>
      <c r="M591" s="417"/>
      <c r="N591" s="417">
        <v>177480</v>
      </c>
      <c r="O591" s="417">
        <v>22000</v>
      </c>
      <c r="P591" s="417">
        <v>8738</v>
      </c>
      <c r="Q591" s="416"/>
      <c r="R591" s="416"/>
      <c r="S591" s="416">
        <v>12426</v>
      </c>
      <c r="T591" s="416">
        <v>0</v>
      </c>
      <c r="U591" s="416">
        <v>20976</v>
      </c>
      <c r="V591" s="416"/>
    </row>
    <row r="592" spans="1:22" ht="15" x14ac:dyDescent="0.25">
      <c r="A592" s="370" t="str">
        <f t="shared" si="9"/>
        <v>8122018</v>
      </c>
      <c r="B592" s="411" t="s">
        <v>865</v>
      </c>
      <c r="C592" s="415">
        <v>812</v>
      </c>
      <c r="D592" s="415" t="s">
        <v>1050</v>
      </c>
      <c r="E592" s="415">
        <v>2018</v>
      </c>
      <c r="F592" s="417"/>
      <c r="G592" s="417"/>
      <c r="H592" s="417"/>
      <c r="I592" s="417">
        <v>2</v>
      </c>
      <c r="J592" s="417">
        <v>2</v>
      </c>
      <c r="K592" s="417">
        <v>1</v>
      </c>
      <c r="L592" s="417"/>
      <c r="M592" s="417"/>
      <c r="N592" s="417"/>
      <c r="O592" s="417">
        <v>102755</v>
      </c>
      <c r="P592" s="417">
        <v>43964</v>
      </c>
      <c r="Q592" s="416"/>
      <c r="R592" s="416"/>
      <c r="S592" s="416"/>
      <c r="T592" s="416">
        <v>131069</v>
      </c>
      <c r="U592" s="416">
        <v>19680</v>
      </c>
      <c r="V592" s="416">
        <v>545</v>
      </c>
    </row>
    <row r="593" spans="1:22" ht="15" x14ac:dyDescent="0.25">
      <c r="A593" s="370" t="str">
        <f t="shared" si="9"/>
        <v>8132014</v>
      </c>
      <c r="B593" s="411" t="s">
        <v>865</v>
      </c>
      <c r="C593" s="415">
        <v>813</v>
      </c>
      <c r="D593" s="415" t="s">
        <v>1051</v>
      </c>
      <c r="E593" s="415">
        <v>2014</v>
      </c>
      <c r="F593" s="417"/>
      <c r="G593" s="417"/>
      <c r="H593" s="417"/>
      <c r="I593" s="417">
        <v>7</v>
      </c>
      <c r="J593" s="417">
        <v>11</v>
      </c>
      <c r="K593" s="417">
        <v>40</v>
      </c>
      <c r="L593" s="417"/>
      <c r="M593" s="417"/>
      <c r="N593" s="417"/>
      <c r="O593" s="417">
        <v>152479</v>
      </c>
      <c r="P593" s="417">
        <v>95878</v>
      </c>
      <c r="Q593" s="416"/>
      <c r="R593" s="416"/>
      <c r="S593" s="416"/>
      <c r="T593" s="416">
        <v>93590</v>
      </c>
      <c r="U593" s="416">
        <v>122147</v>
      </c>
      <c r="V593" s="416">
        <v>45513</v>
      </c>
    </row>
    <row r="594" spans="1:22" ht="15" x14ac:dyDescent="0.25">
      <c r="A594" s="370" t="str">
        <f t="shared" si="9"/>
        <v>8132015</v>
      </c>
      <c r="B594" s="411" t="s">
        <v>865</v>
      </c>
      <c r="C594" s="415">
        <v>813</v>
      </c>
      <c r="D594" s="415" t="s">
        <v>1051</v>
      </c>
      <c r="E594" s="415">
        <v>2015</v>
      </c>
      <c r="F594" s="417"/>
      <c r="G594" s="417"/>
      <c r="H594" s="417">
        <v>2</v>
      </c>
      <c r="I594" s="417">
        <v>6</v>
      </c>
      <c r="J594" s="417">
        <v>6</v>
      </c>
      <c r="K594" s="417">
        <v>25</v>
      </c>
      <c r="L594" s="417"/>
      <c r="M594" s="417"/>
      <c r="N594" s="417">
        <v>656348</v>
      </c>
      <c r="O594" s="417">
        <v>168678</v>
      </c>
      <c r="P594" s="417">
        <v>68770</v>
      </c>
      <c r="Q594" s="416"/>
      <c r="R594" s="416"/>
      <c r="S594" s="416">
        <v>353125</v>
      </c>
      <c r="T594" s="416">
        <v>121216</v>
      </c>
      <c r="U594" s="416">
        <v>121056</v>
      </c>
      <c r="V594" s="416">
        <v>24663</v>
      </c>
    </row>
    <row r="595" spans="1:22" ht="15" x14ac:dyDescent="0.25">
      <c r="A595" s="370" t="str">
        <f t="shared" si="9"/>
        <v>8132016</v>
      </c>
      <c r="B595" s="411" t="s">
        <v>865</v>
      </c>
      <c r="C595" s="415">
        <v>813</v>
      </c>
      <c r="D595" s="415" t="s">
        <v>1051</v>
      </c>
      <c r="E595" s="415">
        <v>2016</v>
      </c>
      <c r="F595" s="417"/>
      <c r="G595" s="417"/>
      <c r="H595" s="417">
        <v>1</v>
      </c>
      <c r="I595" s="417">
        <v>6</v>
      </c>
      <c r="J595" s="417">
        <v>6</v>
      </c>
      <c r="K595" s="417">
        <v>31</v>
      </c>
      <c r="L595" s="417"/>
      <c r="M595" s="417"/>
      <c r="N595" s="417">
        <v>162045</v>
      </c>
      <c r="O595" s="417">
        <v>93498</v>
      </c>
      <c r="P595" s="417">
        <v>104874</v>
      </c>
      <c r="Q595" s="416"/>
      <c r="R595" s="416"/>
      <c r="S595" s="416">
        <v>30226</v>
      </c>
      <c r="T595" s="416">
        <v>34177</v>
      </c>
      <c r="U595" s="416">
        <v>132021</v>
      </c>
      <c r="V595" s="416">
        <v>28382</v>
      </c>
    </row>
    <row r="596" spans="1:22" ht="15" x14ac:dyDescent="0.25">
      <c r="A596" s="370" t="str">
        <f t="shared" si="9"/>
        <v>8132017</v>
      </c>
      <c r="B596" s="411" t="s">
        <v>865</v>
      </c>
      <c r="C596" s="415">
        <v>813</v>
      </c>
      <c r="D596" s="415" t="s">
        <v>1051</v>
      </c>
      <c r="E596" s="415">
        <v>2017</v>
      </c>
      <c r="F596" s="417"/>
      <c r="G596" s="417"/>
      <c r="H596" s="417">
        <v>1</v>
      </c>
      <c r="I596" s="417">
        <v>3</v>
      </c>
      <c r="J596" s="417">
        <v>6</v>
      </c>
      <c r="K596" s="417">
        <v>24</v>
      </c>
      <c r="L596" s="417"/>
      <c r="M596" s="417"/>
      <c r="N596" s="417">
        <v>74519</v>
      </c>
      <c r="O596" s="417">
        <v>104444</v>
      </c>
      <c r="P596" s="417">
        <v>72035</v>
      </c>
      <c r="Q596" s="416"/>
      <c r="R596" s="416"/>
      <c r="S596" s="416">
        <v>105834</v>
      </c>
      <c r="T596" s="416">
        <v>37634</v>
      </c>
      <c r="U596" s="416">
        <v>10614</v>
      </c>
      <c r="V596" s="416">
        <v>22050</v>
      </c>
    </row>
    <row r="597" spans="1:22" ht="15" x14ac:dyDescent="0.25">
      <c r="A597" s="370" t="str">
        <f t="shared" si="9"/>
        <v>8132018</v>
      </c>
      <c r="B597" s="411" t="s">
        <v>865</v>
      </c>
      <c r="C597" s="415">
        <v>813</v>
      </c>
      <c r="D597" s="415" t="s">
        <v>1051</v>
      </c>
      <c r="E597" s="415">
        <v>2018</v>
      </c>
      <c r="F597" s="417"/>
      <c r="G597" s="417"/>
      <c r="H597" s="417">
        <v>1</v>
      </c>
      <c r="I597" s="417">
        <v>5</v>
      </c>
      <c r="J597" s="417">
        <v>7</v>
      </c>
      <c r="K597" s="417">
        <v>27</v>
      </c>
      <c r="L597" s="417"/>
      <c r="M597" s="417"/>
      <c r="N597" s="417">
        <v>77398</v>
      </c>
      <c r="O597" s="417">
        <v>133517</v>
      </c>
      <c r="P597" s="417">
        <v>35532</v>
      </c>
      <c r="Q597" s="416"/>
      <c r="R597" s="416"/>
      <c r="S597" s="416">
        <v>144296</v>
      </c>
      <c r="T597" s="416">
        <v>77793</v>
      </c>
      <c r="U597" s="416">
        <v>65772</v>
      </c>
      <c r="V597" s="416">
        <v>41131</v>
      </c>
    </row>
    <row r="598" spans="1:22" ht="15" x14ac:dyDescent="0.25">
      <c r="A598" s="370" t="str">
        <f t="shared" si="9"/>
        <v>8142014</v>
      </c>
      <c r="B598" s="411" t="s">
        <v>865</v>
      </c>
      <c r="C598" s="415">
        <v>814</v>
      </c>
      <c r="D598" s="415" t="s">
        <v>1052</v>
      </c>
      <c r="E598" s="415">
        <v>2014</v>
      </c>
      <c r="F598" s="417"/>
      <c r="G598" s="417"/>
      <c r="H598" s="417"/>
      <c r="I598" s="417">
        <v>1</v>
      </c>
      <c r="J598" s="417">
        <v>2</v>
      </c>
      <c r="K598" s="417">
        <v>18</v>
      </c>
      <c r="L598" s="417"/>
      <c r="M598" s="417"/>
      <c r="N598" s="417"/>
      <c r="O598" s="417">
        <v>7008</v>
      </c>
      <c r="P598" s="417">
        <v>5404</v>
      </c>
      <c r="Q598" s="416"/>
      <c r="R598" s="416"/>
      <c r="S598" s="416"/>
      <c r="T598" s="416">
        <v>31075</v>
      </c>
      <c r="U598" s="416">
        <v>3554</v>
      </c>
      <c r="V598" s="416">
        <v>21908</v>
      </c>
    </row>
    <row r="599" spans="1:22" ht="15" x14ac:dyDescent="0.25">
      <c r="A599" s="370" t="str">
        <f t="shared" si="9"/>
        <v>8142015</v>
      </c>
      <c r="B599" s="411" t="s">
        <v>865</v>
      </c>
      <c r="C599" s="415">
        <v>814</v>
      </c>
      <c r="D599" s="415" t="s">
        <v>1052</v>
      </c>
      <c r="E599" s="415">
        <v>2015</v>
      </c>
      <c r="F599" s="417"/>
      <c r="G599" s="417"/>
      <c r="H599" s="417"/>
      <c r="I599" s="417">
        <v>2</v>
      </c>
      <c r="J599" s="417">
        <v>4</v>
      </c>
      <c r="K599" s="417">
        <v>24</v>
      </c>
      <c r="L599" s="417"/>
      <c r="M599" s="417"/>
      <c r="N599" s="417"/>
      <c r="O599" s="417">
        <v>130017</v>
      </c>
      <c r="P599" s="417">
        <v>100440</v>
      </c>
      <c r="Q599" s="416"/>
      <c r="R599" s="416"/>
      <c r="S599" s="416"/>
      <c r="T599" s="416">
        <v>129875</v>
      </c>
      <c r="U599" s="416">
        <v>56033</v>
      </c>
      <c r="V599" s="416">
        <v>28788</v>
      </c>
    </row>
    <row r="600" spans="1:22" ht="15" x14ac:dyDescent="0.25">
      <c r="A600" s="370" t="str">
        <f t="shared" si="9"/>
        <v>8142016</v>
      </c>
      <c r="B600" s="411" t="s">
        <v>865</v>
      </c>
      <c r="C600" s="415">
        <v>814</v>
      </c>
      <c r="D600" s="415" t="s">
        <v>1052</v>
      </c>
      <c r="E600" s="415">
        <v>2016</v>
      </c>
      <c r="F600" s="417">
        <v>1</v>
      </c>
      <c r="G600" s="417"/>
      <c r="H600" s="417">
        <v>1</v>
      </c>
      <c r="I600" s="417"/>
      <c r="J600" s="417">
        <v>6</v>
      </c>
      <c r="K600" s="417">
        <v>20</v>
      </c>
      <c r="L600" s="417">
        <v>1780721</v>
      </c>
      <c r="M600" s="417"/>
      <c r="N600" s="417">
        <v>183255</v>
      </c>
      <c r="O600" s="417"/>
      <c r="P600" s="417">
        <v>47547</v>
      </c>
      <c r="Q600" s="416">
        <v>16000</v>
      </c>
      <c r="R600" s="416"/>
      <c r="S600" s="416">
        <v>72654</v>
      </c>
      <c r="T600" s="416"/>
      <c r="U600" s="416">
        <v>39526</v>
      </c>
      <c r="V600" s="416">
        <v>41970</v>
      </c>
    </row>
    <row r="601" spans="1:22" ht="15" x14ac:dyDescent="0.25">
      <c r="A601" s="370" t="str">
        <f t="shared" si="9"/>
        <v>8142017</v>
      </c>
      <c r="B601" s="411" t="s">
        <v>865</v>
      </c>
      <c r="C601" s="415">
        <v>814</v>
      </c>
      <c r="D601" s="415" t="s">
        <v>1052</v>
      </c>
      <c r="E601" s="415">
        <v>2017</v>
      </c>
      <c r="F601" s="417"/>
      <c r="G601" s="417"/>
      <c r="H601" s="417"/>
      <c r="I601" s="417">
        <v>1</v>
      </c>
      <c r="J601" s="417">
        <v>3</v>
      </c>
      <c r="K601" s="417">
        <v>11</v>
      </c>
      <c r="L601" s="417"/>
      <c r="M601" s="417"/>
      <c r="N601" s="417"/>
      <c r="O601" s="417">
        <v>12531</v>
      </c>
      <c r="P601" s="417">
        <v>15630</v>
      </c>
      <c r="Q601" s="416"/>
      <c r="R601" s="416"/>
      <c r="S601" s="416"/>
      <c r="T601" s="416">
        <v>13951</v>
      </c>
      <c r="U601" s="416">
        <v>19977</v>
      </c>
      <c r="V601" s="416">
        <v>5918</v>
      </c>
    </row>
    <row r="602" spans="1:22" ht="15" x14ac:dyDescent="0.25">
      <c r="A602" s="370" t="str">
        <f t="shared" si="9"/>
        <v>8142018</v>
      </c>
      <c r="B602" s="411" t="s">
        <v>865</v>
      </c>
      <c r="C602" s="415">
        <v>814</v>
      </c>
      <c r="D602" s="415" t="s">
        <v>1052</v>
      </c>
      <c r="E602" s="415">
        <v>2018</v>
      </c>
      <c r="F602" s="417"/>
      <c r="G602" s="417"/>
      <c r="H602" s="417"/>
      <c r="I602" s="417">
        <v>2</v>
      </c>
      <c r="J602" s="417">
        <v>7</v>
      </c>
      <c r="K602" s="417">
        <v>11</v>
      </c>
      <c r="L602" s="417"/>
      <c r="M602" s="417"/>
      <c r="N602" s="417"/>
      <c r="O602" s="417">
        <v>35737</v>
      </c>
      <c r="P602" s="417">
        <v>12733</v>
      </c>
      <c r="Q602" s="416"/>
      <c r="R602" s="416"/>
      <c r="S602" s="416"/>
      <c r="T602" s="416">
        <v>63184</v>
      </c>
      <c r="U602" s="416">
        <v>56466</v>
      </c>
      <c r="V602" s="416">
        <v>26710</v>
      </c>
    </row>
    <row r="603" spans="1:22" ht="15" x14ac:dyDescent="0.25">
      <c r="A603" s="370" t="str">
        <f t="shared" si="9"/>
        <v>8152014</v>
      </c>
      <c r="B603" s="411" t="s">
        <v>865</v>
      </c>
      <c r="C603" s="415">
        <v>815</v>
      </c>
      <c r="D603" s="415" t="s">
        <v>1053</v>
      </c>
      <c r="E603" s="415">
        <v>2014</v>
      </c>
      <c r="F603" s="417"/>
      <c r="G603" s="417"/>
      <c r="H603" s="417">
        <v>4</v>
      </c>
      <c r="I603" s="417">
        <v>16</v>
      </c>
      <c r="J603" s="417">
        <v>12</v>
      </c>
      <c r="K603" s="417">
        <v>58</v>
      </c>
      <c r="L603" s="417"/>
      <c r="M603" s="417"/>
      <c r="N603" s="417">
        <v>877762</v>
      </c>
      <c r="O603" s="417">
        <v>377228</v>
      </c>
      <c r="P603" s="417">
        <v>36281</v>
      </c>
      <c r="Q603" s="416"/>
      <c r="R603" s="416"/>
      <c r="S603" s="416">
        <v>430113</v>
      </c>
      <c r="T603" s="416">
        <v>335954</v>
      </c>
      <c r="U603" s="416">
        <v>35538</v>
      </c>
      <c r="V603" s="416">
        <v>101414</v>
      </c>
    </row>
    <row r="604" spans="1:22" ht="15" x14ac:dyDescent="0.25">
      <c r="A604" s="370" t="str">
        <f t="shared" si="9"/>
        <v>8152015</v>
      </c>
      <c r="B604" s="411" t="s">
        <v>865</v>
      </c>
      <c r="C604" s="415">
        <v>815</v>
      </c>
      <c r="D604" s="415" t="s">
        <v>1053</v>
      </c>
      <c r="E604" s="415">
        <v>2015</v>
      </c>
      <c r="F604" s="417"/>
      <c r="G604" s="417"/>
      <c r="H604" s="417">
        <v>3</v>
      </c>
      <c r="I604" s="417">
        <v>9</v>
      </c>
      <c r="J604" s="417">
        <v>25</v>
      </c>
      <c r="K604" s="417">
        <v>54</v>
      </c>
      <c r="L604" s="417"/>
      <c r="M604" s="417"/>
      <c r="N604" s="417">
        <v>268625</v>
      </c>
      <c r="O604" s="417">
        <v>204261</v>
      </c>
      <c r="P604" s="417">
        <v>97741</v>
      </c>
      <c r="Q604" s="416"/>
      <c r="R604" s="416"/>
      <c r="S604" s="416">
        <v>114371</v>
      </c>
      <c r="T604" s="416">
        <v>207944</v>
      </c>
      <c r="U604" s="416">
        <v>150969</v>
      </c>
      <c r="V604" s="416">
        <v>51490</v>
      </c>
    </row>
    <row r="605" spans="1:22" ht="15" x14ac:dyDescent="0.25">
      <c r="A605" s="370" t="str">
        <f t="shared" si="9"/>
        <v>8152016</v>
      </c>
      <c r="B605" s="411" t="s">
        <v>865</v>
      </c>
      <c r="C605" s="415">
        <v>815</v>
      </c>
      <c r="D605" s="415" t="s">
        <v>1053</v>
      </c>
      <c r="E605" s="415">
        <v>2016</v>
      </c>
      <c r="F605" s="417"/>
      <c r="G605" s="417"/>
      <c r="H605" s="417">
        <v>4</v>
      </c>
      <c r="I605" s="417">
        <v>8</v>
      </c>
      <c r="J605" s="417">
        <v>18</v>
      </c>
      <c r="K605" s="417">
        <v>49</v>
      </c>
      <c r="L605" s="417"/>
      <c r="M605" s="417"/>
      <c r="N605" s="417">
        <v>437724</v>
      </c>
      <c r="O605" s="417">
        <v>97346</v>
      </c>
      <c r="P605" s="417">
        <v>120813</v>
      </c>
      <c r="Q605" s="416"/>
      <c r="R605" s="416"/>
      <c r="S605" s="416">
        <v>250689</v>
      </c>
      <c r="T605" s="416">
        <v>83706</v>
      </c>
      <c r="U605" s="416">
        <v>108650</v>
      </c>
      <c r="V605" s="416">
        <v>56163</v>
      </c>
    </row>
    <row r="606" spans="1:22" ht="15" x14ac:dyDescent="0.25">
      <c r="A606" s="370" t="str">
        <f t="shared" si="9"/>
        <v>8152017</v>
      </c>
      <c r="B606" s="411" t="s">
        <v>865</v>
      </c>
      <c r="C606" s="415">
        <v>815</v>
      </c>
      <c r="D606" s="415" t="s">
        <v>1053</v>
      </c>
      <c r="E606" s="415">
        <v>2017</v>
      </c>
      <c r="F606" s="417"/>
      <c r="G606" s="417"/>
      <c r="H606" s="417">
        <v>3</v>
      </c>
      <c r="I606" s="417">
        <v>10</v>
      </c>
      <c r="J606" s="417">
        <v>22</v>
      </c>
      <c r="K606" s="417">
        <v>62</v>
      </c>
      <c r="L606" s="417"/>
      <c r="M606" s="417"/>
      <c r="N606" s="417">
        <v>423619</v>
      </c>
      <c r="O606" s="417">
        <v>232315</v>
      </c>
      <c r="P606" s="417">
        <v>120643</v>
      </c>
      <c r="Q606" s="416"/>
      <c r="R606" s="416"/>
      <c r="S606" s="416">
        <v>387025</v>
      </c>
      <c r="T606" s="416">
        <v>178449</v>
      </c>
      <c r="U606" s="416">
        <v>170352</v>
      </c>
      <c r="V606" s="416">
        <v>127901</v>
      </c>
    </row>
    <row r="607" spans="1:22" ht="15" x14ac:dyDescent="0.25">
      <c r="A607" s="370" t="str">
        <f t="shared" si="9"/>
        <v>8152018</v>
      </c>
      <c r="B607" s="411" t="s">
        <v>865</v>
      </c>
      <c r="C607" s="415">
        <v>815</v>
      </c>
      <c r="D607" s="415" t="s">
        <v>1053</v>
      </c>
      <c r="E607" s="415">
        <v>2018</v>
      </c>
      <c r="F607" s="417"/>
      <c r="G607" s="417"/>
      <c r="H607" s="417">
        <v>2</v>
      </c>
      <c r="I607" s="417">
        <v>10</v>
      </c>
      <c r="J607" s="417">
        <v>30</v>
      </c>
      <c r="K607" s="417">
        <v>70</v>
      </c>
      <c r="L607" s="417"/>
      <c r="M607" s="417"/>
      <c r="N607" s="417">
        <v>482418</v>
      </c>
      <c r="O607" s="417">
        <v>246385</v>
      </c>
      <c r="P607" s="417">
        <v>281830</v>
      </c>
      <c r="Q607" s="416"/>
      <c r="R607" s="416"/>
      <c r="S607" s="416">
        <v>1116962</v>
      </c>
      <c r="T607" s="416">
        <v>278384</v>
      </c>
      <c r="U607" s="416">
        <v>395482</v>
      </c>
      <c r="V607" s="416">
        <v>76008</v>
      </c>
    </row>
    <row r="608" spans="1:22" ht="15" x14ac:dyDescent="0.25">
      <c r="A608" s="370" t="str">
        <f t="shared" si="9"/>
        <v>8162014</v>
      </c>
      <c r="B608" s="411" t="s">
        <v>865</v>
      </c>
      <c r="C608" s="415">
        <v>816</v>
      </c>
      <c r="D608" s="415" t="s">
        <v>1054</v>
      </c>
      <c r="E608" s="415">
        <v>2014</v>
      </c>
      <c r="F608" s="417"/>
      <c r="G608" s="417"/>
      <c r="H608" s="417">
        <v>1</v>
      </c>
      <c r="I608" s="417">
        <v>1</v>
      </c>
      <c r="J608" s="417">
        <v>4</v>
      </c>
      <c r="K608" s="417">
        <v>3</v>
      </c>
      <c r="L608" s="417"/>
      <c r="M608" s="417"/>
      <c r="N608" s="417">
        <v>142768</v>
      </c>
      <c r="O608" s="417">
        <v>12000</v>
      </c>
      <c r="P608" s="417">
        <v>22020</v>
      </c>
      <c r="Q608" s="416"/>
      <c r="R608" s="416"/>
      <c r="S608" s="416">
        <v>41504</v>
      </c>
      <c r="T608" s="416">
        <v>2276</v>
      </c>
      <c r="U608" s="416">
        <v>12831</v>
      </c>
      <c r="V608" s="416">
        <v>4117</v>
      </c>
    </row>
    <row r="609" spans="1:22" ht="15" x14ac:dyDescent="0.25">
      <c r="A609" s="370" t="str">
        <f t="shared" si="9"/>
        <v>8162015</v>
      </c>
      <c r="B609" s="411" t="s">
        <v>865</v>
      </c>
      <c r="C609" s="415">
        <v>816</v>
      </c>
      <c r="D609" s="415" t="s">
        <v>1054</v>
      </c>
      <c r="E609" s="415">
        <v>2015</v>
      </c>
      <c r="F609" s="417"/>
      <c r="G609" s="417"/>
      <c r="H609" s="417"/>
      <c r="I609" s="417"/>
      <c r="J609" s="417">
        <v>4</v>
      </c>
      <c r="K609" s="417">
        <v>6</v>
      </c>
      <c r="L609" s="417"/>
      <c r="M609" s="417"/>
      <c r="N609" s="417"/>
      <c r="O609" s="417"/>
      <c r="P609" s="417">
        <v>4088</v>
      </c>
      <c r="Q609" s="416"/>
      <c r="R609" s="416"/>
      <c r="S609" s="416"/>
      <c r="T609" s="416"/>
      <c r="U609" s="416">
        <v>7964</v>
      </c>
      <c r="V609" s="416">
        <v>4745</v>
      </c>
    </row>
    <row r="610" spans="1:22" ht="15" x14ac:dyDescent="0.25">
      <c r="A610" s="370" t="str">
        <f t="shared" si="9"/>
        <v>8162016</v>
      </c>
      <c r="B610" s="411" t="s">
        <v>865</v>
      </c>
      <c r="C610" s="415">
        <v>816</v>
      </c>
      <c r="D610" s="415" t="s">
        <v>1054</v>
      </c>
      <c r="E610" s="415">
        <v>2016</v>
      </c>
      <c r="F610" s="417"/>
      <c r="G610" s="417"/>
      <c r="H610" s="417"/>
      <c r="I610" s="417"/>
      <c r="J610" s="417">
        <v>3</v>
      </c>
      <c r="K610" s="417">
        <v>5</v>
      </c>
      <c r="L610" s="417"/>
      <c r="M610" s="417"/>
      <c r="N610" s="417"/>
      <c r="O610" s="417"/>
      <c r="P610" s="417">
        <v>2450</v>
      </c>
      <c r="Q610" s="416"/>
      <c r="R610" s="416"/>
      <c r="S610" s="416"/>
      <c r="T610" s="416"/>
      <c r="U610" s="416">
        <v>2408</v>
      </c>
      <c r="V610" s="416">
        <v>3761</v>
      </c>
    </row>
    <row r="611" spans="1:22" ht="15" x14ac:dyDescent="0.25">
      <c r="A611" s="370" t="str">
        <f t="shared" si="9"/>
        <v>8162017</v>
      </c>
      <c r="B611" s="411" t="s">
        <v>865</v>
      </c>
      <c r="C611" s="415">
        <v>816</v>
      </c>
      <c r="D611" s="415" t="s">
        <v>1054</v>
      </c>
      <c r="E611" s="415">
        <v>2017</v>
      </c>
      <c r="F611" s="417"/>
      <c r="G611" s="417"/>
      <c r="H611" s="417"/>
      <c r="I611" s="417"/>
      <c r="J611" s="417">
        <v>3</v>
      </c>
      <c r="K611" s="417">
        <v>2</v>
      </c>
      <c r="L611" s="417"/>
      <c r="M611" s="417"/>
      <c r="N611" s="417"/>
      <c r="O611" s="417"/>
      <c r="P611" s="417">
        <v>4597</v>
      </c>
      <c r="Q611" s="416"/>
      <c r="R611" s="416"/>
      <c r="S611" s="416"/>
      <c r="T611" s="416"/>
      <c r="U611" s="416">
        <v>2740</v>
      </c>
      <c r="V611" s="416">
        <v>605</v>
      </c>
    </row>
    <row r="612" spans="1:22" ht="15" x14ac:dyDescent="0.25">
      <c r="A612" s="370" t="str">
        <f t="shared" si="9"/>
        <v>8162018</v>
      </c>
      <c r="B612" s="411" t="s">
        <v>865</v>
      </c>
      <c r="C612" s="415">
        <v>816</v>
      </c>
      <c r="D612" s="415" t="s">
        <v>1054</v>
      </c>
      <c r="E612" s="415">
        <v>2018</v>
      </c>
      <c r="F612" s="417"/>
      <c r="G612" s="417"/>
      <c r="H612" s="417">
        <v>1</v>
      </c>
      <c r="I612" s="417"/>
      <c r="J612" s="417">
        <v>3</v>
      </c>
      <c r="K612" s="417">
        <v>2</v>
      </c>
      <c r="L612" s="417"/>
      <c r="M612" s="417"/>
      <c r="N612" s="417">
        <v>171628</v>
      </c>
      <c r="O612" s="417"/>
      <c r="P612" s="417">
        <v>13480</v>
      </c>
      <c r="Q612" s="416"/>
      <c r="R612" s="416"/>
      <c r="S612" s="416">
        <v>12667</v>
      </c>
      <c r="T612" s="416"/>
      <c r="U612" s="416">
        <v>24567</v>
      </c>
      <c r="V612" s="416">
        <v>897</v>
      </c>
    </row>
    <row r="613" spans="1:22" ht="15" x14ac:dyDescent="0.25">
      <c r="A613" s="370" t="str">
        <f t="shared" si="9"/>
        <v>8172014</v>
      </c>
      <c r="B613" s="411" t="s">
        <v>865</v>
      </c>
      <c r="C613" s="415">
        <v>817</v>
      </c>
      <c r="D613" s="415" t="s">
        <v>1055</v>
      </c>
      <c r="E613" s="415">
        <v>2014</v>
      </c>
      <c r="F613" s="417"/>
      <c r="G613" s="417"/>
      <c r="H613" s="417"/>
      <c r="I613" s="417">
        <v>1</v>
      </c>
      <c r="J613" s="417">
        <v>1</v>
      </c>
      <c r="K613" s="417"/>
      <c r="L613" s="417"/>
      <c r="M613" s="417"/>
      <c r="N613" s="417"/>
      <c r="O613" s="417">
        <v>8660</v>
      </c>
      <c r="P613" s="417">
        <v>1921</v>
      </c>
      <c r="Q613" s="416"/>
      <c r="R613" s="416"/>
      <c r="S613" s="416"/>
      <c r="T613" s="416">
        <v>0</v>
      </c>
      <c r="U613" s="416">
        <v>7449</v>
      </c>
      <c r="V613" s="416"/>
    </row>
    <row r="614" spans="1:22" ht="15" x14ac:dyDescent="0.25">
      <c r="A614" s="370" t="str">
        <f t="shared" si="9"/>
        <v>8172015</v>
      </c>
      <c r="B614" s="411" t="s">
        <v>865</v>
      </c>
      <c r="C614" s="415">
        <v>817</v>
      </c>
      <c r="D614" s="415" t="s">
        <v>1055</v>
      </c>
      <c r="E614" s="415">
        <v>2015</v>
      </c>
      <c r="F614" s="417"/>
      <c r="G614" s="417"/>
      <c r="H614" s="417">
        <v>2</v>
      </c>
      <c r="I614" s="417">
        <v>1</v>
      </c>
      <c r="J614" s="417">
        <v>4</v>
      </c>
      <c r="K614" s="417">
        <v>1</v>
      </c>
      <c r="L614" s="417"/>
      <c r="M614" s="417"/>
      <c r="N614" s="417">
        <v>237376</v>
      </c>
      <c r="O614" s="417">
        <v>52162</v>
      </c>
      <c r="P614" s="417">
        <v>105606</v>
      </c>
      <c r="Q614" s="416"/>
      <c r="R614" s="416"/>
      <c r="S614" s="416">
        <v>283494</v>
      </c>
      <c r="T614" s="416">
        <v>58023</v>
      </c>
      <c r="U614" s="416">
        <v>102279</v>
      </c>
      <c r="V614" s="416">
        <v>380</v>
      </c>
    </row>
    <row r="615" spans="1:22" ht="15" x14ac:dyDescent="0.25">
      <c r="A615" s="370" t="str">
        <f t="shared" si="9"/>
        <v>8172016</v>
      </c>
      <c r="B615" s="411" t="s">
        <v>865</v>
      </c>
      <c r="C615" s="415">
        <v>817</v>
      </c>
      <c r="D615" s="415" t="s">
        <v>1055</v>
      </c>
      <c r="E615" s="415">
        <v>2016</v>
      </c>
      <c r="F615" s="417"/>
      <c r="G615" s="417"/>
      <c r="H615" s="417">
        <v>1</v>
      </c>
      <c r="I615" s="417">
        <v>1</v>
      </c>
      <c r="J615" s="417">
        <v>4</v>
      </c>
      <c r="K615" s="417">
        <v>10</v>
      </c>
      <c r="L615" s="417"/>
      <c r="M615" s="417"/>
      <c r="N615" s="417">
        <v>207620</v>
      </c>
      <c r="O615" s="417">
        <v>3195</v>
      </c>
      <c r="P615" s="417">
        <v>85169</v>
      </c>
      <c r="Q615" s="416"/>
      <c r="R615" s="416"/>
      <c r="S615" s="416">
        <v>150257</v>
      </c>
      <c r="T615" s="416">
        <v>9679</v>
      </c>
      <c r="U615" s="416">
        <v>74019</v>
      </c>
      <c r="V615" s="416">
        <v>8759</v>
      </c>
    </row>
    <row r="616" spans="1:22" ht="15" x14ac:dyDescent="0.25">
      <c r="A616" s="370" t="str">
        <f t="shared" si="9"/>
        <v>8172017</v>
      </c>
      <c r="B616" s="411" t="s">
        <v>865</v>
      </c>
      <c r="C616" s="415">
        <v>817</v>
      </c>
      <c r="D616" s="415" t="s">
        <v>1055</v>
      </c>
      <c r="E616" s="415">
        <v>2017</v>
      </c>
      <c r="F616" s="417"/>
      <c r="G616" s="417"/>
      <c r="H616" s="417"/>
      <c r="I616" s="417">
        <v>7</v>
      </c>
      <c r="J616" s="417"/>
      <c r="K616" s="417">
        <v>6</v>
      </c>
      <c r="L616" s="417"/>
      <c r="M616" s="417"/>
      <c r="N616" s="417"/>
      <c r="O616" s="417">
        <v>114908</v>
      </c>
      <c r="P616" s="417"/>
      <c r="Q616" s="416"/>
      <c r="R616" s="416"/>
      <c r="S616" s="416"/>
      <c r="T616" s="416">
        <v>198328</v>
      </c>
      <c r="U616" s="416"/>
      <c r="V616" s="416">
        <v>2275</v>
      </c>
    </row>
    <row r="617" spans="1:22" ht="15" x14ac:dyDescent="0.25">
      <c r="A617" s="370" t="str">
        <f t="shared" si="9"/>
        <v>8172018</v>
      </c>
      <c r="B617" s="411" t="s">
        <v>865</v>
      </c>
      <c r="C617" s="415">
        <v>817</v>
      </c>
      <c r="D617" s="415" t="s">
        <v>1055</v>
      </c>
      <c r="E617" s="415">
        <v>2018</v>
      </c>
      <c r="F617" s="417"/>
      <c r="G617" s="417"/>
      <c r="H617" s="417"/>
      <c r="I617" s="417"/>
      <c r="J617" s="417">
        <v>1</v>
      </c>
      <c r="K617" s="417">
        <v>2</v>
      </c>
      <c r="L617" s="417"/>
      <c r="M617" s="417"/>
      <c r="N617" s="417"/>
      <c r="O617" s="417"/>
      <c r="P617" s="417">
        <v>85</v>
      </c>
      <c r="Q617" s="416"/>
      <c r="R617" s="416"/>
      <c r="S617" s="416"/>
      <c r="T617" s="416"/>
      <c r="U617" s="416">
        <v>375</v>
      </c>
      <c r="V617" s="416">
        <v>7490</v>
      </c>
    </row>
    <row r="618" spans="1:22" ht="15" x14ac:dyDescent="0.25">
      <c r="A618" s="370" t="str">
        <f t="shared" si="9"/>
        <v>8182014</v>
      </c>
      <c r="B618" s="411" t="s">
        <v>865</v>
      </c>
      <c r="C618" s="415">
        <v>818</v>
      </c>
      <c r="D618" s="415" t="s">
        <v>1056</v>
      </c>
      <c r="E618" s="415">
        <v>2014</v>
      </c>
      <c r="F618" s="417"/>
      <c r="G618" s="417"/>
      <c r="H618" s="417">
        <v>2</v>
      </c>
      <c r="I618" s="417">
        <v>17</v>
      </c>
      <c r="J618" s="417">
        <v>34</v>
      </c>
      <c r="K618" s="417">
        <v>135</v>
      </c>
      <c r="L618" s="417"/>
      <c r="M618" s="417"/>
      <c r="N618" s="417">
        <v>289642</v>
      </c>
      <c r="O618" s="417">
        <v>229366</v>
      </c>
      <c r="P618" s="417">
        <v>320424</v>
      </c>
      <c r="Q618" s="416"/>
      <c r="R618" s="416"/>
      <c r="S618" s="416">
        <v>118290</v>
      </c>
      <c r="T618" s="416">
        <v>357561</v>
      </c>
      <c r="U618" s="416">
        <v>383360</v>
      </c>
      <c r="V618" s="416">
        <v>158751</v>
      </c>
    </row>
    <row r="619" spans="1:22" ht="15" x14ac:dyDescent="0.25">
      <c r="A619" s="370" t="str">
        <f t="shared" si="9"/>
        <v>8182015</v>
      </c>
      <c r="B619" s="411" t="s">
        <v>865</v>
      </c>
      <c r="C619" s="415">
        <v>818</v>
      </c>
      <c r="D619" s="415" t="s">
        <v>1056</v>
      </c>
      <c r="E619" s="415">
        <v>2015</v>
      </c>
      <c r="F619" s="417"/>
      <c r="G619" s="417"/>
      <c r="H619" s="417">
        <v>3</v>
      </c>
      <c r="I619" s="417">
        <v>15</v>
      </c>
      <c r="J619" s="417">
        <v>39</v>
      </c>
      <c r="K619" s="417">
        <v>148</v>
      </c>
      <c r="L619" s="417"/>
      <c r="M619" s="417"/>
      <c r="N619" s="417">
        <v>421425</v>
      </c>
      <c r="O619" s="417">
        <v>362269</v>
      </c>
      <c r="P619" s="417">
        <v>170159</v>
      </c>
      <c r="Q619" s="416"/>
      <c r="R619" s="416"/>
      <c r="S619" s="416">
        <v>132816</v>
      </c>
      <c r="T619" s="416">
        <v>436234</v>
      </c>
      <c r="U619" s="416">
        <v>259784</v>
      </c>
      <c r="V619" s="416">
        <v>173940</v>
      </c>
    </row>
    <row r="620" spans="1:22" ht="15" x14ac:dyDescent="0.25">
      <c r="A620" s="370" t="str">
        <f t="shared" si="9"/>
        <v>8182016</v>
      </c>
      <c r="B620" s="411" t="s">
        <v>865</v>
      </c>
      <c r="C620" s="415">
        <v>818</v>
      </c>
      <c r="D620" s="415" t="s">
        <v>1056</v>
      </c>
      <c r="E620" s="415">
        <v>2016</v>
      </c>
      <c r="F620" s="417"/>
      <c r="G620" s="417"/>
      <c r="H620" s="417">
        <v>4</v>
      </c>
      <c r="I620" s="417">
        <v>18</v>
      </c>
      <c r="J620" s="417">
        <v>29</v>
      </c>
      <c r="K620" s="417">
        <v>162</v>
      </c>
      <c r="L620" s="417"/>
      <c r="M620" s="417"/>
      <c r="N620" s="417">
        <v>512834</v>
      </c>
      <c r="O620" s="417">
        <v>473665</v>
      </c>
      <c r="P620" s="417">
        <v>138875</v>
      </c>
      <c r="Q620" s="416"/>
      <c r="R620" s="416"/>
      <c r="S620" s="416">
        <v>366108</v>
      </c>
      <c r="T620" s="416">
        <v>468489</v>
      </c>
      <c r="U620" s="416">
        <v>266335</v>
      </c>
      <c r="V620" s="416">
        <v>203853</v>
      </c>
    </row>
    <row r="621" spans="1:22" ht="15" x14ac:dyDescent="0.25">
      <c r="A621" s="370" t="str">
        <f t="shared" si="9"/>
        <v>8182017</v>
      </c>
      <c r="B621" s="411" t="s">
        <v>865</v>
      </c>
      <c r="C621" s="415">
        <v>818</v>
      </c>
      <c r="D621" s="415" t="s">
        <v>1056</v>
      </c>
      <c r="E621" s="415">
        <v>2017</v>
      </c>
      <c r="F621" s="417"/>
      <c r="G621" s="417"/>
      <c r="H621" s="417">
        <v>2</v>
      </c>
      <c r="I621" s="417">
        <v>11</v>
      </c>
      <c r="J621" s="417">
        <v>52</v>
      </c>
      <c r="K621" s="417">
        <v>146</v>
      </c>
      <c r="L621" s="417"/>
      <c r="M621" s="417"/>
      <c r="N621" s="417">
        <v>276434</v>
      </c>
      <c r="O621" s="417">
        <v>240076</v>
      </c>
      <c r="P621" s="417">
        <v>266199</v>
      </c>
      <c r="Q621" s="416"/>
      <c r="R621" s="416"/>
      <c r="S621" s="416">
        <v>95853</v>
      </c>
      <c r="T621" s="416">
        <v>223841</v>
      </c>
      <c r="U621" s="416">
        <v>655837</v>
      </c>
      <c r="V621" s="416">
        <v>116204</v>
      </c>
    </row>
    <row r="622" spans="1:22" ht="15" x14ac:dyDescent="0.25">
      <c r="A622" s="370" t="str">
        <f t="shared" si="9"/>
        <v>8182018</v>
      </c>
      <c r="B622" s="411" t="s">
        <v>865</v>
      </c>
      <c r="C622" s="415">
        <v>818</v>
      </c>
      <c r="D622" s="415" t="s">
        <v>1056</v>
      </c>
      <c r="E622" s="415">
        <v>2018</v>
      </c>
      <c r="F622" s="417"/>
      <c r="G622" s="417"/>
      <c r="H622" s="417">
        <v>1</v>
      </c>
      <c r="I622" s="417">
        <v>4</v>
      </c>
      <c r="J622" s="417">
        <v>38</v>
      </c>
      <c r="K622" s="417">
        <v>150</v>
      </c>
      <c r="L622" s="417"/>
      <c r="M622" s="417"/>
      <c r="N622" s="417">
        <v>85000</v>
      </c>
      <c r="O622" s="417">
        <v>182402</v>
      </c>
      <c r="P622" s="417">
        <v>360255</v>
      </c>
      <c r="Q622" s="416"/>
      <c r="R622" s="416"/>
      <c r="S622" s="416">
        <v>102058</v>
      </c>
      <c r="T622" s="416">
        <v>166533</v>
      </c>
      <c r="U622" s="416">
        <v>679907</v>
      </c>
      <c r="V622" s="416">
        <v>195821</v>
      </c>
    </row>
    <row r="623" spans="1:22" ht="15" x14ac:dyDescent="0.25">
      <c r="A623" s="370" t="str">
        <f t="shared" si="9"/>
        <v>8192014</v>
      </c>
      <c r="B623" s="411" t="s">
        <v>865</v>
      </c>
      <c r="C623" s="415">
        <v>819</v>
      </c>
      <c r="D623" s="415" t="s">
        <v>1057</v>
      </c>
      <c r="E623" s="415">
        <v>2014</v>
      </c>
      <c r="F623" s="417"/>
      <c r="G623" s="417"/>
      <c r="H623" s="417"/>
      <c r="I623" s="417"/>
      <c r="J623" s="417"/>
      <c r="K623" s="417">
        <v>2</v>
      </c>
      <c r="L623" s="417"/>
      <c r="M623" s="417"/>
      <c r="N623" s="417"/>
      <c r="O623" s="417"/>
      <c r="P623" s="417"/>
      <c r="Q623" s="416"/>
      <c r="R623" s="416"/>
      <c r="S623" s="416"/>
      <c r="T623" s="416"/>
      <c r="U623" s="416"/>
      <c r="V623" s="416">
        <v>198</v>
      </c>
    </row>
    <row r="624" spans="1:22" ht="15" x14ac:dyDescent="0.25">
      <c r="A624" s="370" t="str">
        <f t="shared" si="9"/>
        <v>8192015</v>
      </c>
      <c r="B624" s="411" t="s">
        <v>865</v>
      </c>
      <c r="C624" s="415">
        <v>819</v>
      </c>
      <c r="D624" s="415" t="s">
        <v>1057</v>
      </c>
      <c r="E624" s="415">
        <v>2015</v>
      </c>
      <c r="F624" s="417"/>
      <c r="G624" s="417"/>
      <c r="H624" s="417"/>
      <c r="I624" s="417"/>
      <c r="J624" s="417">
        <v>2</v>
      </c>
      <c r="K624" s="417">
        <v>1</v>
      </c>
      <c r="L624" s="417"/>
      <c r="M624" s="417"/>
      <c r="N624" s="417"/>
      <c r="O624" s="417"/>
      <c r="P624" s="417">
        <v>14628</v>
      </c>
      <c r="Q624" s="416"/>
      <c r="R624" s="416"/>
      <c r="S624" s="416"/>
      <c r="T624" s="416"/>
      <c r="U624" s="416">
        <v>31822</v>
      </c>
      <c r="V624" s="416">
        <v>2841</v>
      </c>
    </row>
    <row r="625" spans="1:22" ht="15" x14ac:dyDescent="0.25">
      <c r="A625" s="370" t="str">
        <f t="shared" si="9"/>
        <v>8192017</v>
      </c>
      <c r="B625" s="411" t="s">
        <v>865</v>
      </c>
      <c r="C625" s="415">
        <v>819</v>
      </c>
      <c r="D625" s="415" t="s">
        <v>1057</v>
      </c>
      <c r="E625" s="415">
        <v>2017</v>
      </c>
      <c r="F625" s="417"/>
      <c r="G625" s="417"/>
      <c r="H625" s="417">
        <v>1</v>
      </c>
      <c r="I625" s="417"/>
      <c r="J625" s="417">
        <v>2</v>
      </c>
      <c r="K625" s="417">
        <v>1</v>
      </c>
      <c r="L625" s="417"/>
      <c r="M625" s="417"/>
      <c r="N625" s="417">
        <v>100326</v>
      </c>
      <c r="O625" s="417"/>
      <c r="P625" s="417">
        <v>11981</v>
      </c>
      <c r="Q625" s="416"/>
      <c r="R625" s="416"/>
      <c r="S625" s="416">
        <v>53520</v>
      </c>
      <c r="T625" s="416"/>
      <c r="U625" s="416">
        <v>20498</v>
      </c>
      <c r="V625" s="416">
        <v>449</v>
      </c>
    </row>
    <row r="626" spans="1:22" ht="15" x14ac:dyDescent="0.25">
      <c r="A626" s="370" t="str">
        <f t="shared" si="9"/>
        <v>8192018</v>
      </c>
      <c r="B626" s="411" t="s">
        <v>865</v>
      </c>
      <c r="C626" s="415">
        <v>819</v>
      </c>
      <c r="D626" s="415" t="s">
        <v>1057</v>
      </c>
      <c r="E626" s="415">
        <v>2018</v>
      </c>
      <c r="F626" s="417"/>
      <c r="G626" s="417"/>
      <c r="H626" s="417"/>
      <c r="I626" s="417"/>
      <c r="J626" s="417"/>
      <c r="K626" s="417">
        <v>2</v>
      </c>
      <c r="L626" s="417"/>
      <c r="M626" s="417"/>
      <c r="N626" s="417"/>
      <c r="O626" s="417"/>
      <c r="P626" s="417"/>
      <c r="Q626" s="416"/>
      <c r="R626" s="416"/>
      <c r="S626" s="416"/>
      <c r="T626" s="416"/>
      <c r="U626" s="416"/>
      <c r="V626" s="416">
        <v>2136</v>
      </c>
    </row>
    <row r="627" spans="1:22" ht="15" x14ac:dyDescent="0.25">
      <c r="A627" s="370" t="str">
        <f t="shared" si="9"/>
        <v>8202015</v>
      </c>
      <c r="B627" s="411" t="s">
        <v>865</v>
      </c>
      <c r="C627" s="415">
        <v>820</v>
      </c>
      <c r="D627" s="415" t="s">
        <v>1058</v>
      </c>
      <c r="E627" s="415">
        <v>2015</v>
      </c>
      <c r="F627" s="417"/>
      <c r="G627" s="417"/>
      <c r="H627" s="417"/>
      <c r="I627" s="417"/>
      <c r="J627" s="417">
        <v>1</v>
      </c>
      <c r="K627" s="417"/>
      <c r="L627" s="417"/>
      <c r="M627" s="417"/>
      <c r="N627" s="417"/>
      <c r="O627" s="417"/>
      <c r="P627" s="417">
        <v>7428</v>
      </c>
      <c r="Q627" s="416"/>
      <c r="R627" s="416"/>
      <c r="S627" s="416"/>
      <c r="T627" s="416"/>
      <c r="U627" s="416">
        <v>1191</v>
      </c>
      <c r="V627" s="416"/>
    </row>
    <row r="628" spans="1:22" ht="15" x14ac:dyDescent="0.25">
      <c r="A628" s="370" t="str">
        <f t="shared" si="9"/>
        <v>8212014</v>
      </c>
      <c r="B628" s="411" t="s">
        <v>865</v>
      </c>
      <c r="C628" s="415">
        <v>821</v>
      </c>
      <c r="D628" s="415" t="s">
        <v>1059</v>
      </c>
      <c r="E628" s="415">
        <v>2014</v>
      </c>
      <c r="F628" s="417"/>
      <c r="G628" s="417"/>
      <c r="H628" s="417">
        <v>1</v>
      </c>
      <c r="I628" s="417">
        <v>13</v>
      </c>
      <c r="J628" s="417">
        <v>12</v>
      </c>
      <c r="K628" s="417">
        <v>32</v>
      </c>
      <c r="L628" s="417"/>
      <c r="M628" s="417"/>
      <c r="N628" s="417">
        <v>98677</v>
      </c>
      <c r="O628" s="417">
        <v>154471</v>
      </c>
      <c r="P628" s="417">
        <v>12045</v>
      </c>
      <c r="Q628" s="416"/>
      <c r="R628" s="416"/>
      <c r="S628" s="416">
        <v>85262</v>
      </c>
      <c r="T628" s="416">
        <v>223710</v>
      </c>
      <c r="U628" s="416">
        <v>27351</v>
      </c>
      <c r="V628" s="416">
        <v>14727</v>
      </c>
    </row>
    <row r="629" spans="1:22" ht="15" x14ac:dyDescent="0.25">
      <c r="A629" s="370" t="str">
        <f t="shared" si="9"/>
        <v>8212015</v>
      </c>
      <c r="B629" s="411" t="s">
        <v>865</v>
      </c>
      <c r="C629" s="415">
        <v>821</v>
      </c>
      <c r="D629" s="415" t="s">
        <v>1059</v>
      </c>
      <c r="E629" s="415">
        <v>2015</v>
      </c>
      <c r="F629" s="417"/>
      <c r="G629" s="417"/>
      <c r="H629" s="417">
        <v>2</v>
      </c>
      <c r="I629" s="417">
        <v>11</v>
      </c>
      <c r="J629" s="417">
        <v>10</v>
      </c>
      <c r="K629" s="417">
        <v>21</v>
      </c>
      <c r="L629" s="417"/>
      <c r="M629" s="417"/>
      <c r="N629" s="417">
        <v>276264</v>
      </c>
      <c r="O629" s="417">
        <v>196628</v>
      </c>
      <c r="P629" s="417">
        <v>35750</v>
      </c>
      <c r="Q629" s="416"/>
      <c r="R629" s="416"/>
      <c r="S629" s="416">
        <v>260206</v>
      </c>
      <c r="T629" s="416">
        <v>189370</v>
      </c>
      <c r="U629" s="416">
        <v>86812</v>
      </c>
      <c r="V629" s="416">
        <v>19121</v>
      </c>
    </row>
    <row r="630" spans="1:22" ht="15" x14ac:dyDescent="0.25">
      <c r="A630" s="370" t="str">
        <f t="shared" si="9"/>
        <v>8212016</v>
      </c>
      <c r="B630" s="411" t="s">
        <v>865</v>
      </c>
      <c r="C630" s="415">
        <v>821</v>
      </c>
      <c r="D630" s="415" t="s">
        <v>1059</v>
      </c>
      <c r="E630" s="415">
        <v>2016</v>
      </c>
      <c r="F630" s="417"/>
      <c r="G630" s="417"/>
      <c r="H630" s="417">
        <v>1</v>
      </c>
      <c r="I630" s="417">
        <v>9</v>
      </c>
      <c r="J630" s="417">
        <v>19</v>
      </c>
      <c r="K630" s="417">
        <v>16</v>
      </c>
      <c r="L630" s="417"/>
      <c r="M630" s="417"/>
      <c r="N630" s="417">
        <v>83321</v>
      </c>
      <c r="O630" s="417">
        <v>70140</v>
      </c>
      <c r="P630" s="417">
        <v>134329</v>
      </c>
      <c r="Q630" s="416"/>
      <c r="R630" s="416"/>
      <c r="S630" s="416">
        <v>46694</v>
      </c>
      <c r="T630" s="416">
        <v>43869</v>
      </c>
      <c r="U630" s="416">
        <v>141097</v>
      </c>
      <c r="V630" s="416">
        <v>25859</v>
      </c>
    </row>
    <row r="631" spans="1:22" ht="15" x14ac:dyDescent="0.25">
      <c r="A631" s="370" t="str">
        <f t="shared" si="9"/>
        <v>8212017</v>
      </c>
      <c r="B631" s="411" t="s">
        <v>865</v>
      </c>
      <c r="C631" s="415">
        <v>821</v>
      </c>
      <c r="D631" s="415" t="s">
        <v>1059</v>
      </c>
      <c r="E631" s="415">
        <v>2017</v>
      </c>
      <c r="F631" s="417"/>
      <c r="G631" s="417"/>
      <c r="H631" s="417"/>
      <c r="I631" s="417">
        <v>6</v>
      </c>
      <c r="J631" s="417">
        <v>6</v>
      </c>
      <c r="K631" s="417">
        <v>26</v>
      </c>
      <c r="L631" s="417"/>
      <c r="M631" s="417"/>
      <c r="N631" s="417"/>
      <c r="O631" s="417">
        <v>131306</v>
      </c>
      <c r="P631" s="417">
        <v>28865</v>
      </c>
      <c r="Q631" s="416"/>
      <c r="R631" s="416"/>
      <c r="S631" s="416"/>
      <c r="T631" s="416">
        <v>79262</v>
      </c>
      <c r="U631" s="416">
        <v>27192</v>
      </c>
      <c r="V631" s="416">
        <v>14811</v>
      </c>
    </row>
    <row r="632" spans="1:22" ht="15" x14ac:dyDescent="0.25">
      <c r="A632" s="370" t="str">
        <f t="shared" si="9"/>
        <v>8212018</v>
      </c>
      <c r="B632" s="411" t="s">
        <v>865</v>
      </c>
      <c r="C632" s="415">
        <v>821</v>
      </c>
      <c r="D632" s="415" t="s">
        <v>1059</v>
      </c>
      <c r="E632" s="415">
        <v>2018</v>
      </c>
      <c r="F632" s="417"/>
      <c r="G632" s="417"/>
      <c r="H632" s="417"/>
      <c r="I632" s="417">
        <v>3</v>
      </c>
      <c r="J632" s="417">
        <v>11</v>
      </c>
      <c r="K632" s="417">
        <v>18</v>
      </c>
      <c r="L632" s="417"/>
      <c r="M632" s="417"/>
      <c r="N632" s="417"/>
      <c r="O632" s="417">
        <v>127453</v>
      </c>
      <c r="P632" s="417">
        <v>25202</v>
      </c>
      <c r="Q632" s="416"/>
      <c r="R632" s="416"/>
      <c r="S632" s="416"/>
      <c r="T632" s="416">
        <v>190895</v>
      </c>
      <c r="U632" s="416">
        <v>36820</v>
      </c>
      <c r="V632" s="416">
        <v>20113</v>
      </c>
    </row>
    <row r="633" spans="1:22" ht="15" x14ac:dyDescent="0.25">
      <c r="A633" s="370" t="str">
        <f t="shared" si="9"/>
        <v>8252014</v>
      </c>
      <c r="B633" s="411" t="s">
        <v>865</v>
      </c>
      <c r="C633" s="415">
        <v>825</v>
      </c>
      <c r="D633" s="415" t="s">
        <v>1060</v>
      </c>
      <c r="E633" s="415">
        <v>2014</v>
      </c>
      <c r="F633" s="417"/>
      <c r="G633" s="417"/>
      <c r="H633" s="417">
        <v>1</v>
      </c>
      <c r="I633" s="417">
        <v>1</v>
      </c>
      <c r="J633" s="417">
        <v>2</v>
      </c>
      <c r="K633" s="417">
        <v>3</v>
      </c>
      <c r="L633" s="417"/>
      <c r="M633" s="417"/>
      <c r="N633" s="417">
        <v>95392</v>
      </c>
      <c r="O633" s="417">
        <v>10835</v>
      </c>
      <c r="P633" s="417">
        <v>4311</v>
      </c>
      <c r="Q633" s="416"/>
      <c r="R633" s="416"/>
      <c r="S633" s="416">
        <v>66532</v>
      </c>
      <c r="T633" s="416">
        <v>64292</v>
      </c>
      <c r="U633" s="416">
        <v>6502</v>
      </c>
      <c r="V633" s="416">
        <v>30416</v>
      </c>
    </row>
    <row r="634" spans="1:22" ht="15" x14ac:dyDescent="0.25">
      <c r="A634" s="370" t="str">
        <f t="shared" si="9"/>
        <v>8252015</v>
      </c>
      <c r="B634" s="411" t="s">
        <v>865</v>
      </c>
      <c r="C634" s="415">
        <v>825</v>
      </c>
      <c r="D634" s="415" t="s">
        <v>1060</v>
      </c>
      <c r="E634" s="415">
        <v>2015</v>
      </c>
      <c r="F634" s="417"/>
      <c r="G634" s="417"/>
      <c r="H634" s="417">
        <v>2</v>
      </c>
      <c r="I634" s="417">
        <v>1</v>
      </c>
      <c r="J634" s="417">
        <v>3</v>
      </c>
      <c r="K634" s="417">
        <v>2</v>
      </c>
      <c r="L634" s="417"/>
      <c r="M634" s="417"/>
      <c r="N634" s="417">
        <v>295364</v>
      </c>
      <c r="O634" s="417">
        <v>220</v>
      </c>
      <c r="P634" s="417">
        <v>5148</v>
      </c>
      <c r="Q634" s="416"/>
      <c r="R634" s="416"/>
      <c r="S634" s="416">
        <v>148529</v>
      </c>
      <c r="T634" s="416">
        <v>332</v>
      </c>
      <c r="U634" s="416">
        <v>5959</v>
      </c>
      <c r="V634" s="416">
        <v>2201</v>
      </c>
    </row>
    <row r="635" spans="1:22" ht="15" x14ac:dyDescent="0.25">
      <c r="A635" s="370" t="str">
        <f t="shared" si="9"/>
        <v>8252016</v>
      </c>
      <c r="B635" s="411" t="s">
        <v>865</v>
      </c>
      <c r="C635" s="415">
        <v>825</v>
      </c>
      <c r="D635" s="415" t="s">
        <v>1060</v>
      </c>
      <c r="E635" s="415">
        <v>2016</v>
      </c>
      <c r="F635" s="417"/>
      <c r="G635" s="417"/>
      <c r="H635" s="417"/>
      <c r="I635" s="417">
        <v>3</v>
      </c>
      <c r="J635" s="417"/>
      <c r="K635" s="417">
        <v>6</v>
      </c>
      <c r="L635" s="417"/>
      <c r="M635" s="417"/>
      <c r="N635" s="417"/>
      <c r="O635" s="417">
        <v>75529</v>
      </c>
      <c r="P635" s="417"/>
      <c r="Q635" s="416"/>
      <c r="R635" s="416"/>
      <c r="S635" s="416"/>
      <c r="T635" s="416">
        <v>42374</v>
      </c>
      <c r="U635" s="416"/>
      <c r="V635" s="416">
        <v>8955</v>
      </c>
    </row>
    <row r="636" spans="1:22" ht="15" x14ac:dyDescent="0.25">
      <c r="A636" s="370" t="str">
        <f t="shared" si="9"/>
        <v>8252017</v>
      </c>
      <c r="B636" s="411" t="s">
        <v>865</v>
      </c>
      <c r="C636" s="415">
        <v>825</v>
      </c>
      <c r="D636" s="415" t="s">
        <v>1060</v>
      </c>
      <c r="E636" s="415">
        <v>2017</v>
      </c>
      <c r="F636" s="417"/>
      <c r="G636" s="417"/>
      <c r="H636" s="417"/>
      <c r="I636" s="417">
        <v>1</v>
      </c>
      <c r="J636" s="417">
        <v>2</v>
      </c>
      <c r="K636" s="417">
        <v>7</v>
      </c>
      <c r="L636" s="417"/>
      <c r="M636" s="417"/>
      <c r="N636" s="417"/>
      <c r="O636" s="417">
        <v>11233</v>
      </c>
      <c r="P636" s="417">
        <v>196</v>
      </c>
      <c r="Q636" s="416"/>
      <c r="R636" s="416"/>
      <c r="S636" s="416"/>
      <c r="T636" s="416">
        <v>6829</v>
      </c>
      <c r="U636" s="416">
        <v>4002</v>
      </c>
      <c r="V636" s="416">
        <v>12622</v>
      </c>
    </row>
    <row r="637" spans="1:22" ht="15" x14ac:dyDescent="0.25">
      <c r="A637" s="370" t="str">
        <f t="shared" si="9"/>
        <v>8252018</v>
      </c>
      <c r="B637" s="411" t="s">
        <v>865</v>
      </c>
      <c r="C637" s="415">
        <v>825</v>
      </c>
      <c r="D637" s="415" t="s">
        <v>1060</v>
      </c>
      <c r="E637" s="415">
        <v>2018</v>
      </c>
      <c r="F637" s="417"/>
      <c r="G637" s="417"/>
      <c r="H637" s="417"/>
      <c r="I637" s="417"/>
      <c r="J637" s="417">
        <v>6</v>
      </c>
      <c r="K637" s="417">
        <v>5</v>
      </c>
      <c r="L637" s="417"/>
      <c r="M637" s="417"/>
      <c r="N637" s="417"/>
      <c r="O637" s="417"/>
      <c r="P637" s="417">
        <v>17149</v>
      </c>
      <c r="Q637" s="416"/>
      <c r="R637" s="416"/>
      <c r="S637" s="416"/>
      <c r="T637" s="416"/>
      <c r="U637" s="416">
        <v>23608</v>
      </c>
      <c r="V637" s="416">
        <v>2684</v>
      </c>
    </row>
    <row r="638" spans="1:22" ht="15" x14ac:dyDescent="0.25">
      <c r="A638" s="370" t="str">
        <f t="shared" si="9"/>
        <v>8282014</v>
      </c>
      <c r="B638" s="411" t="s">
        <v>865</v>
      </c>
      <c r="C638" s="415">
        <v>828</v>
      </c>
      <c r="D638" s="415" t="s">
        <v>1061</v>
      </c>
      <c r="E638" s="415">
        <v>2014</v>
      </c>
      <c r="F638" s="417"/>
      <c r="G638" s="417"/>
      <c r="H638" s="417"/>
      <c r="I638" s="417">
        <v>2</v>
      </c>
      <c r="J638" s="417"/>
      <c r="K638" s="417"/>
      <c r="L638" s="417"/>
      <c r="M638" s="417"/>
      <c r="N638" s="417"/>
      <c r="O638" s="417">
        <v>13500</v>
      </c>
      <c r="P638" s="417"/>
      <c r="Q638" s="416"/>
      <c r="R638" s="416"/>
      <c r="S638" s="416"/>
      <c r="T638" s="416">
        <v>3343</v>
      </c>
      <c r="U638" s="416"/>
      <c r="V638" s="416"/>
    </row>
    <row r="639" spans="1:22" ht="15" x14ac:dyDescent="0.25">
      <c r="A639" s="370" t="str">
        <f t="shared" si="9"/>
        <v>8282015</v>
      </c>
      <c r="B639" s="411" t="s">
        <v>865</v>
      </c>
      <c r="C639" s="415">
        <v>828</v>
      </c>
      <c r="D639" s="415" t="s">
        <v>1061</v>
      </c>
      <c r="E639" s="415">
        <v>2015</v>
      </c>
      <c r="F639" s="417"/>
      <c r="G639" s="417"/>
      <c r="H639" s="417"/>
      <c r="I639" s="417"/>
      <c r="J639" s="417">
        <v>1</v>
      </c>
      <c r="K639" s="417"/>
      <c r="L639" s="417"/>
      <c r="M639" s="417"/>
      <c r="N639" s="417"/>
      <c r="O639" s="417"/>
      <c r="P639" s="417">
        <v>9288</v>
      </c>
      <c r="Q639" s="416"/>
      <c r="R639" s="416"/>
      <c r="S639" s="416"/>
      <c r="T639" s="416"/>
      <c r="U639" s="416">
        <v>5067</v>
      </c>
      <c r="V639" s="416"/>
    </row>
    <row r="640" spans="1:22" ht="15" x14ac:dyDescent="0.25">
      <c r="A640" s="370" t="str">
        <f t="shared" si="9"/>
        <v>8282016</v>
      </c>
      <c r="B640" s="411" t="s">
        <v>865</v>
      </c>
      <c r="C640" s="415">
        <v>828</v>
      </c>
      <c r="D640" s="415" t="s">
        <v>1061</v>
      </c>
      <c r="E640" s="415">
        <v>2016</v>
      </c>
      <c r="F640" s="417"/>
      <c r="G640" s="417"/>
      <c r="H640" s="417"/>
      <c r="I640" s="417"/>
      <c r="J640" s="417"/>
      <c r="K640" s="417">
        <v>1</v>
      </c>
      <c r="L640" s="417"/>
      <c r="M640" s="417"/>
      <c r="N640" s="417"/>
      <c r="O640" s="417"/>
      <c r="P640" s="417"/>
      <c r="Q640" s="416"/>
      <c r="R640" s="416"/>
      <c r="S640" s="416"/>
      <c r="T640" s="416"/>
      <c r="U640" s="416"/>
      <c r="V640" s="416">
        <v>1254</v>
      </c>
    </row>
    <row r="641" spans="1:22" ht="15" x14ac:dyDescent="0.25">
      <c r="A641" s="370" t="str">
        <f t="shared" si="9"/>
        <v>8282017</v>
      </c>
      <c r="B641" s="411" t="s">
        <v>865</v>
      </c>
      <c r="C641" s="415">
        <v>828</v>
      </c>
      <c r="D641" s="415" t="s">
        <v>1061</v>
      </c>
      <c r="E641" s="415">
        <v>2017</v>
      </c>
      <c r="F641" s="417"/>
      <c r="G641" s="417"/>
      <c r="H641" s="417"/>
      <c r="I641" s="417"/>
      <c r="J641" s="417">
        <v>1</v>
      </c>
      <c r="K641" s="417">
        <v>3</v>
      </c>
      <c r="L641" s="417"/>
      <c r="M641" s="417"/>
      <c r="N641" s="417"/>
      <c r="O641" s="417"/>
      <c r="P641" s="417">
        <v>32145</v>
      </c>
      <c r="Q641" s="416"/>
      <c r="R641" s="416"/>
      <c r="S641" s="416"/>
      <c r="T641" s="416"/>
      <c r="U641" s="416">
        <v>24570</v>
      </c>
      <c r="V641" s="416">
        <v>26143</v>
      </c>
    </row>
    <row r="642" spans="1:22" ht="15" x14ac:dyDescent="0.25">
      <c r="A642" s="370" t="str">
        <f t="shared" ref="A642:A705" si="10">+VALUE(C642)&amp;E642</f>
        <v>8282018</v>
      </c>
      <c r="B642" s="411" t="s">
        <v>865</v>
      </c>
      <c r="C642" s="415">
        <v>828</v>
      </c>
      <c r="D642" s="415" t="s">
        <v>1061</v>
      </c>
      <c r="E642" s="415">
        <v>2018</v>
      </c>
      <c r="F642" s="417"/>
      <c r="G642" s="417"/>
      <c r="H642" s="417"/>
      <c r="I642" s="417"/>
      <c r="J642" s="417">
        <v>1</v>
      </c>
      <c r="K642" s="417">
        <v>1</v>
      </c>
      <c r="L642" s="417"/>
      <c r="M642" s="417"/>
      <c r="N642" s="417"/>
      <c r="O642" s="417"/>
      <c r="P642" s="417">
        <v>3854</v>
      </c>
      <c r="Q642" s="416"/>
      <c r="R642" s="416"/>
      <c r="S642" s="416"/>
      <c r="T642" s="416"/>
      <c r="U642" s="416">
        <v>2191</v>
      </c>
      <c r="V642" s="416">
        <v>72</v>
      </c>
    </row>
    <row r="643" spans="1:22" ht="15" x14ac:dyDescent="0.25">
      <c r="A643" s="370" t="str">
        <f t="shared" si="10"/>
        <v>8552014</v>
      </c>
      <c r="B643" s="411" t="s">
        <v>865</v>
      </c>
      <c r="C643" s="415">
        <v>855</v>
      </c>
      <c r="D643" s="415" t="s">
        <v>1062</v>
      </c>
      <c r="E643" s="415">
        <v>2014</v>
      </c>
      <c r="F643" s="417">
        <v>1</v>
      </c>
      <c r="G643" s="417"/>
      <c r="H643" s="417">
        <v>3</v>
      </c>
      <c r="I643" s="417">
        <v>2</v>
      </c>
      <c r="J643" s="417">
        <v>10</v>
      </c>
      <c r="K643" s="417">
        <v>47</v>
      </c>
      <c r="L643" s="417">
        <v>163263</v>
      </c>
      <c r="M643" s="417"/>
      <c r="N643" s="417">
        <v>651677</v>
      </c>
      <c r="O643" s="417">
        <v>52172</v>
      </c>
      <c r="P643" s="417">
        <v>121686</v>
      </c>
      <c r="Q643" s="416">
        <v>0</v>
      </c>
      <c r="R643" s="416"/>
      <c r="S643" s="416">
        <v>792185</v>
      </c>
      <c r="T643" s="416">
        <v>36973</v>
      </c>
      <c r="U643" s="416">
        <v>82826</v>
      </c>
      <c r="V643" s="416">
        <v>97122</v>
      </c>
    </row>
    <row r="644" spans="1:22" ht="15" x14ac:dyDescent="0.25">
      <c r="A644" s="370" t="str">
        <f t="shared" si="10"/>
        <v>8552015</v>
      </c>
      <c r="B644" s="411" t="s">
        <v>865</v>
      </c>
      <c r="C644" s="415">
        <v>855</v>
      </c>
      <c r="D644" s="415" t="s">
        <v>1062</v>
      </c>
      <c r="E644" s="415">
        <v>2015</v>
      </c>
      <c r="F644" s="417"/>
      <c r="G644" s="417">
        <v>1</v>
      </c>
      <c r="H644" s="417">
        <v>1</v>
      </c>
      <c r="I644" s="417">
        <v>6</v>
      </c>
      <c r="J644" s="417">
        <v>19</v>
      </c>
      <c r="K644" s="417">
        <v>55</v>
      </c>
      <c r="L644" s="417"/>
      <c r="M644" s="417">
        <v>1034440</v>
      </c>
      <c r="N644" s="417">
        <v>85556</v>
      </c>
      <c r="O644" s="417">
        <v>104849</v>
      </c>
      <c r="P644" s="417">
        <v>68541</v>
      </c>
      <c r="Q644" s="416"/>
      <c r="R644" s="416">
        <v>398989</v>
      </c>
      <c r="S644" s="416">
        <v>88715</v>
      </c>
      <c r="T644" s="416">
        <v>137877</v>
      </c>
      <c r="U644" s="416">
        <v>180159</v>
      </c>
      <c r="V644" s="416">
        <v>95648</v>
      </c>
    </row>
    <row r="645" spans="1:22" ht="15" x14ac:dyDescent="0.25">
      <c r="A645" s="370" t="str">
        <f t="shared" si="10"/>
        <v>8552016</v>
      </c>
      <c r="B645" s="411" t="s">
        <v>865</v>
      </c>
      <c r="C645" s="415">
        <v>855</v>
      </c>
      <c r="D645" s="415" t="s">
        <v>1062</v>
      </c>
      <c r="E645" s="415">
        <v>2016</v>
      </c>
      <c r="F645" s="417"/>
      <c r="G645" s="417"/>
      <c r="H645" s="417">
        <v>3</v>
      </c>
      <c r="I645" s="417">
        <v>4</v>
      </c>
      <c r="J645" s="417">
        <v>20</v>
      </c>
      <c r="K645" s="417">
        <v>53</v>
      </c>
      <c r="L645" s="417"/>
      <c r="M645" s="417"/>
      <c r="N645" s="417">
        <v>277023</v>
      </c>
      <c r="O645" s="417">
        <v>89878</v>
      </c>
      <c r="P645" s="417">
        <v>78975</v>
      </c>
      <c r="Q645" s="416"/>
      <c r="R645" s="416"/>
      <c r="S645" s="416">
        <v>323600</v>
      </c>
      <c r="T645" s="416">
        <v>50827</v>
      </c>
      <c r="U645" s="416">
        <v>116635</v>
      </c>
      <c r="V645" s="416">
        <v>59934</v>
      </c>
    </row>
    <row r="646" spans="1:22" ht="15" x14ac:dyDescent="0.25">
      <c r="A646" s="370" t="str">
        <f t="shared" si="10"/>
        <v>8552017</v>
      </c>
      <c r="B646" s="411" t="s">
        <v>865</v>
      </c>
      <c r="C646" s="415">
        <v>855</v>
      </c>
      <c r="D646" s="415" t="s">
        <v>1062</v>
      </c>
      <c r="E646" s="415">
        <v>2017</v>
      </c>
      <c r="F646" s="417"/>
      <c r="G646" s="417"/>
      <c r="H646" s="417">
        <v>3</v>
      </c>
      <c r="I646" s="417">
        <v>8</v>
      </c>
      <c r="J646" s="417">
        <v>14</v>
      </c>
      <c r="K646" s="417">
        <v>53</v>
      </c>
      <c r="L646" s="417"/>
      <c r="M646" s="417"/>
      <c r="N646" s="417">
        <v>447216</v>
      </c>
      <c r="O646" s="417">
        <v>143868</v>
      </c>
      <c r="P646" s="417">
        <v>47395</v>
      </c>
      <c r="Q646" s="416"/>
      <c r="R646" s="416"/>
      <c r="S646" s="416">
        <v>457829</v>
      </c>
      <c r="T646" s="416">
        <v>120463</v>
      </c>
      <c r="U646" s="416">
        <v>81026</v>
      </c>
      <c r="V646" s="416">
        <v>71901</v>
      </c>
    </row>
    <row r="647" spans="1:22" ht="15" x14ac:dyDescent="0.25">
      <c r="A647" s="370" t="str">
        <f t="shared" si="10"/>
        <v>8552018</v>
      </c>
      <c r="B647" s="411" t="s">
        <v>865</v>
      </c>
      <c r="C647" s="415">
        <v>855</v>
      </c>
      <c r="D647" s="415" t="s">
        <v>1062</v>
      </c>
      <c r="E647" s="415">
        <v>2018</v>
      </c>
      <c r="F647" s="417"/>
      <c r="G647" s="417"/>
      <c r="H647" s="417">
        <v>1</v>
      </c>
      <c r="I647" s="417">
        <v>10</v>
      </c>
      <c r="J647" s="417">
        <v>21</v>
      </c>
      <c r="K647" s="417">
        <v>42</v>
      </c>
      <c r="L647" s="417"/>
      <c r="M647" s="417"/>
      <c r="N647" s="417">
        <v>687868</v>
      </c>
      <c r="O647" s="417">
        <v>318756</v>
      </c>
      <c r="P647" s="417">
        <v>74969</v>
      </c>
      <c r="Q647" s="416"/>
      <c r="R647" s="416"/>
      <c r="S647" s="416">
        <v>1699814</v>
      </c>
      <c r="T647" s="416">
        <v>211967</v>
      </c>
      <c r="U647" s="416">
        <v>263392</v>
      </c>
      <c r="V647" s="416">
        <v>116261</v>
      </c>
    </row>
    <row r="648" spans="1:22" ht="15" x14ac:dyDescent="0.25">
      <c r="A648" s="370" t="str">
        <f t="shared" si="10"/>
        <v>8572014</v>
      </c>
      <c r="B648" s="411" t="s">
        <v>865</v>
      </c>
      <c r="C648" s="415">
        <v>857</v>
      </c>
      <c r="D648" s="415" t="s">
        <v>1063</v>
      </c>
      <c r="E648" s="415">
        <v>2014</v>
      </c>
      <c r="F648" s="417"/>
      <c r="G648" s="417"/>
      <c r="H648" s="417"/>
      <c r="I648" s="417">
        <v>2</v>
      </c>
      <c r="J648" s="417">
        <v>1</v>
      </c>
      <c r="K648" s="417">
        <v>7</v>
      </c>
      <c r="L648" s="417"/>
      <c r="M648" s="417"/>
      <c r="N648" s="417"/>
      <c r="O648" s="417">
        <v>16578</v>
      </c>
      <c r="P648" s="417">
        <v>666</v>
      </c>
      <c r="Q648" s="416"/>
      <c r="R648" s="416"/>
      <c r="S648" s="416"/>
      <c r="T648" s="416">
        <v>19533</v>
      </c>
      <c r="U648" s="416">
        <v>472</v>
      </c>
      <c r="V648" s="416">
        <v>18823</v>
      </c>
    </row>
    <row r="649" spans="1:22" ht="15" x14ac:dyDescent="0.25">
      <c r="A649" s="370" t="str">
        <f t="shared" si="10"/>
        <v>8572015</v>
      </c>
      <c r="B649" s="411" t="s">
        <v>865</v>
      </c>
      <c r="C649" s="415">
        <v>857</v>
      </c>
      <c r="D649" s="415" t="s">
        <v>1063</v>
      </c>
      <c r="E649" s="415">
        <v>2015</v>
      </c>
      <c r="F649" s="417"/>
      <c r="G649" s="417"/>
      <c r="H649" s="417"/>
      <c r="I649" s="417"/>
      <c r="J649" s="417">
        <v>1</v>
      </c>
      <c r="K649" s="417">
        <v>10</v>
      </c>
      <c r="L649" s="417"/>
      <c r="M649" s="417"/>
      <c r="N649" s="417"/>
      <c r="O649" s="417"/>
      <c r="P649" s="417">
        <v>680</v>
      </c>
      <c r="Q649" s="416"/>
      <c r="R649" s="416"/>
      <c r="S649" s="416"/>
      <c r="T649" s="416"/>
      <c r="U649" s="416">
        <v>1400</v>
      </c>
      <c r="V649" s="416">
        <v>16024</v>
      </c>
    </row>
    <row r="650" spans="1:22" ht="15" x14ac:dyDescent="0.25">
      <c r="A650" s="370" t="str">
        <f t="shared" si="10"/>
        <v>8572016</v>
      </c>
      <c r="B650" s="411" t="s">
        <v>865</v>
      </c>
      <c r="C650" s="415">
        <v>857</v>
      </c>
      <c r="D650" s="415" t="s">
        <v>1063</v>
      </c>
      <c r="E650" s="415">
        <v>2016</v>
      </c>
      <c r="F650" s="417"/>
      <c r="G650" s="417"/>
      <c r="H650" s="417"/>
      <c r="I650" s="417">
        <v>2</v>
      </c>
      <c r="J650" s="417"/>
      <c r="K650" s="417">
        <v>5</v>
      </c>
      <c r="L650" s="417"/>
      <c r="M650" s="417"/>
      <c r="N650" s="417"/>
      <c r="O650" s="417">
        <v>18254</v>
      </c>
      <c r="P650" s="417"/>
      <c r="Q650" s="416"/>
      <c r="R650" s="416"/>
      <c r="S650" s="416"/>
      <c r="T650" s="416">
        <v>36463</v>
      </c>
      <c r="U650" s="416"/>
      <c r="V650" s="416">
        <v>3653</v>
      </c>
    </row>
    <row r="651" spans="1:22" ht="15" x14ac:dyDescent="0.25">
      <c r="A651" s="370" t="str">
        <f t="shared" si="10"/>
        <v>8572017</v>
      </c>
      <c r="B651" s="411" t="s">
        <v>865</v>
      </c>
      <c r="C651" s="415">
        <v>857</v>
      </c>
      <c r="D651" s="415" t="s">
        <v>1063</v>
      </c>
      <c r="E651" s="415">
        <v>2017</v>
      </c>
      <c r="F651" s="417"/>
      <c r="G651" s="417"/>
      <c r="H651" s="417"/>
      <c r="I651" s="417"/>
      <c r="J651" s="417">
        <v>6</v>
      </c>
      <c r="K651" s="417">
        <v>6</v>
      </c>
      <c r="L651" s="417"/>
      <c r="M651" s="417"/>
      <c r="N651" s="417"/>
      <c r="O651" s="417"/>
      <c r="P651" s="417">
        <v>67598</v>
      </c>
      <c r="Q651" s="416"/>
      <c r="R651" s="416"/>
      <c r="S651" s="416"/>
      <c r="T651" s="416"/>
      <c r="U651" s="416">
        <v>45452</v>
      </c>
      <c r="V651" s="416">
        <v>8128</v>
      </c>
    </row>
    <row r="652" spans="1:22" ht="15" x14ac:dyDescent="0.25">
      <c r="A652" s="370" t="str">
        <f t="shared" si="10"/>
        <v>8572018</v>
      </c>
      <c r="B652" s="411" t="s">
        <v>865</v>
      </c>
      <c r="C652" s="415">
        <v>857</v>
      </c>
      <c r="D652" s="415" t="s">
        <v>1063</v>
      </c>
      <c r="E652" s="415">
        <v>2018</v>
      </c>
      <c r="F652" s="417"/>
      <c r="G652" s="417"/>
      <c r="H652" s="417"/>
      <c r="I652" s="417">
        <v>2</v>
      </c>
      <c r="J652" s="417">
        <v>4</v>
      </c>
      <c r="K652" s="417">
        <v>5</v>
      </c>
      <c r="L652" s="417"/>
      <c r="M652" s="417"/>
      <c r="N652" s="417"/>
      <c r="O652" s="417">
        <v>23273</v>
      </c>
      <c r="P652" s="417">
        <v>22000</v>
      </c>
      <c r="Q652" s="416"/>
      <c r="R652" s="416"/>
      <c r="S652" s="416"/>
      <c r="T652" s="416">
        <v>13159</v>
      </c>
      <c r="U652" s="416">
        <v>30562</v>
      </c>
      <c r="V652" s="416">
        <v>9182</v>
      </c>
    </row>
    <row r="653" spans="1:22" ht="15" x14ac:dyDescent="0.25">
      <c r="A653" s="370" t="str">
        <f t="shared" si="10"/>
        <v>8582014</v>
      </c>
      <c r="B653" s="411" t="s">
        <v>865</v>
      </c>
      <c r="C653" s="415">
        <v>858</v>
      </c>
      <c r="D653" s="415" t="s">
        <v>1064</v>
      </c>
      <c r="E653" s="415">
        <v>2014</v>
      </c>
      <c r="F653" s="417"/>
      <c r="G653" s="417"/>
      <c r="H653" s="417"/>
      <c r="I653" s="417">
        <v>1</v>
      </c>
      <c r="J653" s="417"/>
      <c r="K653" s="417">
        <v>3</v>
      </c>
      <c r="L653" s="417"/>
      <c r="M653" s="417"/>
      <c r="N653" s="417"/>
      <c r="O653" s="417">
        <v>31224</v>
      </c>
      <c r="P653" s="417"/>
      <c r="Q653" s="416"/>
      <c r="R653" s="416"/>
      <c r="S653" s="416"/>
      <c r="T653" s="416">
        <v>20922</v>
      </c>
      <c r="U653" s="416"/>
      <c r="V653" s="416">
        <v>8091</v>
      </c>
    </row>
    <row r="654" spans="1:22" ht="15" x14ac:dyDescent="0.25">
      <c r="A654" s="370" t="str">
        <f t="shared" si="10"/>
        <v>8582015</v>
      </c>
      <c r="B654" s="411" t="s">
        <v>865</v>
      </c>
      <c r="C654" s="415">
        <v>858</v>
      </c>
      <c r="D654" s="415" t="s">
        <v>1064</v>
      </c>
      <c r="E654" s="415">
        <v>2015</v>
      </c>
      <c r="F654" s="417"/>
      <c r="G654" s="417"/>
      <c r="H654" s="417">
        <v>1</v>
      </c>
      <c r="I654" s="417">
        <v>1</v>
      </c>
      <c r="J654" s="417"/>
      <c r="K654" s="417">
        <v>1</v>
      </c>
      <c r="L654" s="417"/>
      <c r="M654" s="417"/>
      <c r="N654" s="417">
        <v>167304</v>
      </c>
      <c r="O654" s="417">
        <v>18500</v>
      </c>
      <c r="P654" s="417"/>
      <c r="Q654" s="416"/>
      <c r="R654" s="416"/>
      <c r="S654" s="416">
        <v>150271</v>
      </c>
      <c r="T654" s="416">
        <v>7287</v>
      </c>
      <c r="U654" s="416"/>
      <c r="V654" s="416">
        <v>207</v>
      </c>
    </row>
    <row r="655" spans="1:22" ht="15" x14ac:dyDescent="0.25">
      <c r="A655" s="370" t="str">
        <f t="shared" si="10"/>
        <v>8582016</v>
      </c>
      <c r="B655" s="411" t="s">
        <v>865</v>
      </c>
      <c r="C655" s="415">
        <v>858</v>
      </c>
      <c r="D655" s="415" t="s">
        <v>1064</v>
      </c>
      <c r="E655" s="415">
        <v>2016</v>
      </c>
      <c r="F655" s="417"/>
      <c r="G655" s="417"/>
      <c r="H655" s="417"/>
      <c r="I655" s="417">
        <v>2</v>
      </c>
      <c r="J655" s="417">
        <v>1</v>
      </c>
      <c r="K655" s="417">
        <v>4</v>
      </c>
      <c r="L655" s="417"/>
      <c r="M655" s="417"/>
      <c r="N655" s="417"/>
      <c r="O655" s="417">
        <v>78314</v>
      </c>
      <c r="P655" s="417">
        <v>839</v>
      </c>
      <c r="Q655" s="416"/>
      <c r="R655" s="416"/>
      <c r="S655" s="416"/>
      <c r="T655" s="416">
        <v>94309</v>
      </c>
      <c r="U655" s="416">
        <v>68911</v>
      </c>
      <c r="V655" s="416">
        <v>1761</v>
      </c>
    </row>
    <row r="656" spans="1:22" ht="15" x14ac:dyDescent="0.25">
      <c r="A656" s="370" t="str">
        <f t="shared" si="10"/>
        <v>8582017</v>
      </c>
      <c r="B656" s="411" t="s">
        <v>865</v>
      </c>
      <c r="C656" s="415">
        <v>858</v>
      </c>
      <c r="D656" s="415" t="s">
        <v>1064</v>
      </c>
      <c r="E656" s="415">
        <v>2017</v>
      </c>
      <c r="F656" s="417"/>
      <c r="G656" s="417"/>
      <c r="H656" s="417"/>
      <c r="I656" s="417"/>
      <c r="J656" s="417">
        <v>1</v>
      </c>
      <c r="K656" s="417">
        <v>3</v>
      </c>
      <c r="L656" s="417"/>
      <c r="M656" s="417"/>
      <c r="N656" s="417"/>
      <c r="O656" s="417"/>
      <c r="P656" s="417">
        <v>3348</v>
      </c>
      <c r="Q656" s="416"/>
      <c r="R656" s="416"/>
      <c r="S656" s="416"/>
      <c r="T656" s="416"/>
      <c r="U656" s="416">
        <v>4770</v>
      </c>
      <c r="V656" s="416">
        <v>1064</v>
      </c>
    </row>
    <row r="657" spans="1:22" ht="15" x14ac:dyDescent="0.25">
      <c r="A657" s="370" t="str">
        <f t="shared" si="10"/>
        <v>8582018</v>
      </c>
      <c r="B657" s="411" t="s">
        <v>865</v>
      </c>
      <c r="C657" s="415">
        <v>858</v>
      </c>
      <c r="D657" s="415" t="s">
        <v>1064</v>
      </c>
      <c r="E657" s="415">
        <v>2018</v>
      </c>
      <c r="F657" s="417"/>
      <c r="G657" s="417"/>
      <c r="H657" s="417"/>
      <c r="I657" s="417"/>
      <c r="J657" s="417">
        <v>2</v>
      </c>
      <c r="K657" s="417">
        <v>1</v>
      </c>
      <c r="L657" s="417"/>
      <c r="M657" s="417"/>
      <c r="N657" s="417"/>
      <c r="O657" s="417"/>
      <c r="P657" s="417">
        <v>85113</v>
      </c>
      <c r="Q657" s="416"/>
      <c r="R657" s="416"/>
      <c r="S657" s="416"/>
      <c r="T657" s="416"/>
      <c r="U657" s="416">
        <v>463519</v>
      </c>
      <c r="V657" s="416">
        <v>51663</v>
      </c>
    </row>
    <row r="658" spans="1:22" ht="15" x14ac:dyDescent="0.25">
      <c r="A658" s="370" t="str">
        <f t="shared" si="10"/>
        <v>8592016</v>
      </c>
      <c r="B658" s="411" t="s">
        <v>865</v>
      </c>
      <c r="C658" s="415">
        <v>859</v>
      </c>
      <c r="D658" s="415" t="s">
        <v>1065</v>
      </c>
      <c r="E658" s="415">
        <v>2016</v>
      </c>
      <c r="F658" s="417"/>
      <c r="G658" s="417"/>
      <c r="H658" s="417"/>
      <c r="I658" s="417"/>
      <c r="J658" s="417"/>
      <c r="K658" s="417">
        <v>2</v>
      </c>
      <c r="L658" s="417"/>
      <c r="M658" s="417"/>
      <c r="N658" s="417"/>
      <c r="O658" s="417"/>
      <c r="P658" s="417"/>
      <c r="Q658" s="416"/>
      <c r="R658" s="416"/>
      <c r="S658" s="416"/>
      <c r="T658" s="416"/>
      <c r="U658" s="416"/>
      <c r="V658" s="416">
        <v>1332</v>
      </c>
    </row>
    <row r="659" spans="1:22" ht="15" x14ac:dyDescent="0.25">
      <c r="A659" s="370" t="str">
        <f t="shared" si="10"/>
        <v>8592017</v>
      </c>
      <c r="B659" s="411" t="s">
        <v>865</v>
      </c>
      <c r="C659" s="415">
        <v>859</v>
      </c>
      <c r="D659" s="415" t="s">
        <v>1065</v>
      </c>
      <c r="E659" s="415">
        <v>2017</v>
      </c>
      <c r="F659" s="417"/>
      <c r="G659" s="417"/>
      <c r="H659" s="417"/>
      <c r="I659" s="417"/>
      <c r="J659" s="417"/>
      <c r="K659" s="417">
        <v>2</v>
      </c>
      <c r="L659" s="417"/>
      <c r="M659" s="417"/>
      <c r="N659" s="417"/>
      <c r="O659" s="417"/>
      <c r="P659" s="417"/>
      <c r="Q659" s="416"/>
      <c r="R659" s="416"/>
      <c r="S659" s="416"/>
      <c r="T659" s="416"/>
      <c r="U659" s="416"/>
      <c r="V659" s="416">
        <v>572</v>
      </c>
    </row>
    <row r="660" spans="1:22" ht="15" x14ac:dyDescent="0.25">
      <c r="A660" s="370" t="str">
        <f t="shared" si="10"/>
        <v>8592018</v>
      </c>
      <c r="B660" s="411" t="s">
        <v>865</v>
      </c>
      <c r="C660" s="415">
        <v>859</v>
      </c>
      <c r="D660" s="415" t="s">
        <v>1065</v>
      </c>
      <c r="E660" s="415">
        <v>2018</v>
      </c>
      <c r="F660" s="417"/>
      <c r="G660" s="417"/>
      <c r="H660" s="417"/>
      <c r="I660" s="417"/>
      <c r="J660" s="417"/>
      <c r="K660" s="417">
        <v>2</v>
      </c>
      <c r="L660" s="417"/>
      <c r="M660" s="417"/>
      <c r="N660" s="417"/>
      <c r="O660" s="417"/>
      <c r="P660" s="417"/>
      <c r="Q660" s="416"/>
      <c r="R660" s="416"/>
      <c r="S660" s="416"/>
      <c r="T660" s="416"/>
      <c r="U660" s="416"/>
      <c r="V660" s="416">
        <v>3417</v>
      </c>
    </row>
    <row r="661" spans="1:22" ht="15" x14ac:dyDescent="0.25">
      <c r="A661" s="370" t="str">
        <f t="shared" si="10"/>
        <v>8602015</v>
      </c>
      <c r="B661" s="411" t="s">
        <v>865</v>
      </c>
      <c r="C661" s="415">
        <v>860</v>
      </c>
      <c r="D661" s="415" t="s">
        <v>1066</v>
      </c>
      <c r="E661" s="415">
        <v>2015</v>
      </c>
      <c r="F661" s="417"/>
      <c r="G661" s="417"/>
      <c r="H661" s="417"/>
      <c r="I661" s="417"/>
      <c r="J661" s="417"/>
      <c r="K661" s="417">
        <v>1</v>
      </c>
      <c r="L661" s="417"/>
      <c r="M661" s="417"/>
      <c r="N661" s="417"/>
      <c r="O661" s="417"/>
      <c r="P661" s="417"/>
      <c r="Q661" s="416"/>
      <c r="R661" s="416"/>
      <c r="S661" s="416"/>
      <c r="T661" s="416"/>
      <c r="U661" s="416"/>
      <c r="V661" s="416">
        <v>370</v>
      </c>
    </row>
    <row r="662" spans="1:22" ht="15" x14ac:dyDescent="0.25">
      <c r="A662" s="370" t="str">
        <f t="shared" si="10"/>
        <v>8602016</v>
      </c>
      <c r="B662" s="411" t="s">
        <v>865</v>
      </c>
      <c r="C662" s="415">
        <v>860</v>
      </c>
      <c r="D662" s="415" t="s">
        <v>1066</v>
      </c>
      <c r="E662" s="415">
        <v>2016</v>
      </c>
      <c r="F662" s="417"/>
      <c r="G662" s="417"/>
      <c r="H662" s="417"/>
      <c r="I662" s="417"/>
      <c r="J662" s="417"/>
      <c r="K662" s="417">
        <v>1</v>
      </c>
      <c r="L662" s="417"/>
      <c r="M662" s="417"/>
      <c r="N662" s="417"/>
      <c r="O662" s="417"/>
      <c r="P662" s="417"/>
      <c r="Q662" s="416"/>
      <c r="R662" s="416"/>
      <c r="S662" s="416"/>
      <c r="T662" s="416"/>
      <c r="U662" s="416"/>
      <c r="V662" s="416">
        <v>671</v>
      </c>
    </row>
    <row r="663" spans="1:22" ht="15" x14ac:dyDescent="0.25">
      <c r="A663" s="370" t="str">
        <f t="shared" si="10"/>
        <v>8602017</v>
      </c>
      <c r="B663" s="411" t="s">
        <v>865</v>
      </c>
      <c r="C663" s="415">
        <v>860</v>
      </c>
      <c r="D663" s="415" t="s">
        <v>1066</v>
      </c>
      <c r="E663" s="415">
        <v>2017</v>
      </c>
      <c r="F663" s="417"/>
      <c r="G663" s="417"/>
      <c r="H663" s="417"/>
      <c r="I663" s="417"/>
      <c r="J663" s="417"/>
      <c r="K663" s="417">
        <v>3</v>
      </c>
      <c r="L663" s="417"/>
      <c r="M663" s="417"/>
      <c r="N663" s="417"/>
      <c r="O663" s="417"/>
      <c r="P663" s="417"/>
      <c r="Q663" s="416"/>
      <c r="R663" s="416"/>
      <c r="S663" s="416"/>
      <c r="T663" s="416"/>
      <c r="U663" s="416"/>
      <c r="V663" s="416">
        <v>985</v>
      </c>
    </row>
    <row r="664" spans="1:22" ht="15" x14ac:dyDescent="0.25">
      <c r="A664" s="370" t="str">
        <f t="shared" si="10"/>
        <v>8602018</v>
      </c>
      <c r="B664" s="411" t="s">
        <v>865</v>
      </c>
      <c r="C664" s="415">
        <v>860</v>
      </c>
      <c r="D664" s="415" t="s">
        <v>1066</v>
      </c>
      <c r="E664" s="415">
        <v>2018</v>
      </c>
      <c r="F664" s="417"/>
      <c r="G664" s="417"/>
      <c r="H664" s="417"/>
      <c r="I664" s="417"/>
      <c r="J664" s="417">
        <v>2</v>
      </c>
      <c r="K664" s="417">
        <v>4</v>
      </c>
      <c r="L664" s="417"/>
      <c r="M664" s="417"/>
      <c r="N664" s="417"/>
      <c r="O664" s="417"/>
      <c r="P664" s="417">
        <v>17754</v>
      </c>
      <c r="Q664" s="416"/>
      <c r="R664" s="416"/>
      <c r="S664" s="416"/>
      <c r="T664" s="416"/>
      <c r="U664" s="416">
        <v>493</v>
      </c>
      <c r="V664" s="416">
        <v>2365</v>
      </c>
    </row>
    <row r="665" spans="1:22" ht="15" x14ac:dyDescent="0.25">
      <c r="A665" s="370" t="str">
        <f t="shared" si="10"/>
        <v>8622014</v>
      </c>
      <c r="B665" s="411" t="s">
        <v>865</v>
      </c>
      <c r="C665" s="415">
        <v>862</v>
      </c>
      <c r="D665" s="415" t="s">
        <v>1067</v>
      </c>
      <c r="E665" s="415">
        <v>2014</v>
      </c>
      <c r="F665" s="417"/>
      <c r="G665" s="417"/>
      <c r="H665" s="417"/>
      <c r="I665" s="417">
        <v>1</v>
      </c>
      <c r="J665" s="417">
        <v>2</v>
      </c>
      <c r="K665" s="417">
        <v>10</v>
      </c>
      <c r="L665" s="417"/>
      <c r="M665" s="417"/>
      <c r="N665" s="417"/>
      <c r="O665" s="417">
        <v>14695</v>
      </c>
      <c r="P665" s="417">
        <v>874</v>
      </c>
      <c r="Q665" s="416"/>
      <c r="R665" s="416"/>
      <c r="S665" s="416"/>
      <c r="T665" s="416">
        <v>35021</v>
      </c>
      <c r="U665" s="416">
        <v>12314</v>
      </c>
      <c r="V665" s="416">
        <v>13275</v>
      </c>
    </row>
    <row r="666" spans="1:22" ht="15" x14ac:dyDescent="0.25">
      <c r="A666" s="370" t="str">
        <f t="shared" si="10"/>
        <v>8622015</v>
      </c>
      <c r="B666" s="411" t="s">
        <v>865</v>
      </c>
      <c r="C666" s="415">
        <v>862</v>
      </c>
      <c r="D666" s="415" t="s">
        <v>1067</v>
      </c>
      <c r="E666" s="415">
        <v>2015</v>
      </c>
      <c r="F666" s="417"/>
      <c r="G666" s="417"/>
      <c r="H666" s="417"/>
      <c r="I666" s="417">
        <v>2</v>
      </c>
      <c r="J666" s="417"/>
      <c r="K666" s="417">
        <v>5</v>
      </c>
      <c r="L666" s="417"/>
      <c r="M666" s="417"/>
      <c r="N666" s="417"/>
      <c r="O666" s="417">
        <v>32481</v>
      </c>
      <c r="P666" s="417"/>
      <c r="Q666" s="416"/>
      <c r="R666" s="416"/>
      <c r="S666" s="416"/>
      <c r="T666" s="416">
        <v>31406</v>
      </c>
      <c r="U666" s="416"/>
      <c r="V666" s="416">
        <v>1975</v>
      </c>
    </row>
    <row r="667" spans="1:22" ht="15" x14ac:dyDescent="0.25">
      <c r="A667" s="370" t="str">
        <f t="shared" si="10"/>
        <v>8622016</v>
      </c>
      <c r="B667" s="411" t="s">
        <v>865</v>
      </c>
      <c r="C667" s="415">
        <v>862</v>
      </c>
      <c r="D667" s="415" t="s">
        <v>1067</v>
      </c>
      <c r="E667" s="415">
        <v>2016</v>
      </c>
      <c r="F667" s="417"/>
      <c r="G667" s="417"/>
      <c r="H667" s="417">
        <v>1</v>
      </c>
      <c r="I667" s="417">
        <v>4</v>
      </c>
      <c r="J667" s="417">
        <v>4</v>
      </c>
      <c r="K667" s="417">
        <v>2</v>
      </c>
      <c r="L667" s="417"/>
      <c r="M667" s="417"/>
      <c r="N667" s="417">
        <v>136378</v>
      </c>
      <c r="O667" s="417">
        <v>95131</v>
      </c>
      <c r="P667" s="417">
        <v>38714</v>
      </c>
      <c r="Q667" s="416"/>
      <c r="R667" s="416"/>
      <c r="S667" s="416">
        <v>122584</v>
      </c>
      <c r="T667" s="416">
        <v>83892</v>
      </c>
      <c r="U667" s="416">
        <v>76347</v>
      </c>
      <c r="V667" s="416">
        <v>497</v>
      </c>
    </row>
    <row r="668" spans="1:22" ht="15" x14ac:dyDescent="0.25">
      <c r="A668" s="370" t="str">
        <f t="shared" si="10"/>
        <v>8622017</v>
      </c>
      <c r="B668" s="411" t="s">
        <v>865</v>
      </c>
      <c r="C668" s="415">
        <v>862</v>
      </c>
      <c r="D668" s="415" t="s">
        <v>1067</v>
      </c>
      <c r="E668" s="415">
        <v>2017</v>
      </c>
      <c r="F668" s="417"/>
      <c r="G668" s="417"/>
      <c r="H668" s="417">
        <v>1</v>
      </c>
      <c r="I668" s="417"/>
      <c r="J668" s="417"/>
      <c r="K668" s="417">
        <v>2</v>
      </c>
      <c r="L668" s="417"/>
      <c r="M668" s="417"/>
      <c r="N668" s="417">
        <v>134424</v>
      </c>
      <c r="O668" s="417"/>
      <c r="P668" s="417"/>
      <c r="Q668" s="416"/>
      <c r="R668" s="416"/>
      <c r="S668" s="416">
        <v>47725</v>
      </c>
      <c r="T668" s="416"/>
      <c r="U668" s="416"/>
      <c r="V668" s="416">
        <v>1869</v>
      </c>
    </row>
    <row r="669" spans="1:22" ht="15" x14ac:dyDescent="0.25">
      <c r="A669" s="370" t="str">
        <f t="shared" si="10"/>
        <v>8622018</v>
      </c>
      <c r="B669" s="411" t="s">
        <v>865</v>
      </c>
      <c r="C669" s="415">
        <v>862</v>
      </c>
      <c r="D669" s="415" t="s">
        <v>1067</v>
      </c>
      <c r="E669" s="415">
        <v>2018</v>
      </c>
      <c r="F669" s="417"/>
      <c r="G669" s="417"/>
      <c r="H669" s="417"/>
      <c r="I669" s="417"/>
      <c r="J669" s="417"/>
      <c r="K669" s="417">
        <v>2</v>
      </c>
      <c r="L669" s="417"/>
      <c r="M669" s="417"/>
      <c r="N669" s="417"/>
      <c r="O669" s="417"/>
      <c r="P669" s="417"/>
      <c r="Q669" s="416"/>
      <c r="R669" s="416"/>
      <c r="S669" s="416"/>
      <c r="T669" s="416"/>
      <c r="U669" s="416"/>
      <c r="V669" s="416">
        <v>1349</v>
      </c>
    </row>
    <row r="670" spans="1:22" ht="15" x14ac:dyDescent="0.25">
      <c r="A670" s="370" t="str">
        <f t="shared" si="10"/>
        <v>8652014</v>
      </c>
      <c r="B670" s="411" t="s">
        <v>865</v>
      </c>
      <c r="C670" s="415">
        <v>865</v>
      </c>
      <c r="D670" s="415" t="s">
        <v>1068</v>
      </c>
      <c r="E670" s="415">
        <v>2014</v>
      </c>
      <c r="F670" s="417"/>
      <c r="G670" s="417"/>
      <c r="H670" s="417">
        <v>5</v>
      </c>
      <c r="I670" s="417">
        <v>44</v>
      </c>
      <c r="J670" s="417">
        <v>23</v>
      </c>
      <c r="K670" s="417">
        <v>180</v>
      </c>
      <c r="L670" s="417"/>
      <c r="M670" s="417"/>
      <c r="N670" s="417">
        <v>861626</v>
      </c>
      <c r="O670" s="417">
        <v>819792</v>
      </c>
      <c r="P670" s="417">
        <v>156147</v>
      </c>
      <c r="Q670" s="416"/>
      <c r="R670" s="416"/>
      <c r="S670" s="416">
        <v>792481</v>
      </c>
      <c r="T670" s="416">
        <v>1028912</v>
      </c>
      <c r="U670" s="416">
        <v>306791</v>
      </c>
      <c r="V670" s="416">
        <v>380337</v>
      </c>
    </row>
    <row r="671" spans="1:22" ht="15" x14ac:dyDescent="0.25">
      <c r="A671" s="370" t="str">
        <f t="shared" si="10"/>
        <v>8652015</v>
      </c>
      <c r="B671" s="411" t="s">
        <v>865</v>
      </c>
      <c r="C671" s="415">
        <v>865</v>
      </c>
      <c r="D671" s="415" t="s">
        <v>1068</v>
      </c>
      <c r="E671" s="415">
        <v>2015</v>
      </c>
      <c r="F671" s="417"/>
      <c r="G671" s="417"/>
      <c r="H671" s="417">
        <v>8</v>
      </c>
      <c r="I671" s="417">
        <v>40</v>
      </c>
      <c r="J671" s="417">
        <v>19</v>
      </c>
      <c r="K671" s="417">
        <v>188</v>
      </c>
      <c r="L671" s="417"/>
      <c r="M671" s="417"/>
      <c r="N671" s="417">
        <v>1228333</v>
      </c>
      <c r="O671" s="417">
        <v>735955</v>
      </c>
      <c r="P671" s="417">
        <v>189323</v>
      </c>
      <c r="Q671" s="416"/>
      <c r="R671" s="416"/>
      <c r="S671" s="416">
        <v>790973</v>
      </c>
      <c r="T671" s="416">
        <v>613904</v>
      </c>
      <c r="U671" s="416">
        <v>203029</v>
      </c>
      <c r="V671" s="416">
        <v>401739</v>
      </c>
    </row>
    <row r="672" spans="1:22" ht="15" x14ac:dyDescent="0.25">
      <c r="A672" s="370" t="str">
        <f t="shared" si="10"/>
        <v>8652016</v>
      </c>
      <c r="B672" s="411" t="s">
        <v>865</v>
      </c>
      <c r="C672" s="415">
        <v>865</v>
      </c>
      <c r="D672" s="415" t="s">
        <v>1068</v>
      </c>
      <c r="E672" s="415">
        <v>2016</v>
      </c>
      <c r="F672" s="417"/>
      <c r="G672" s="417"/>
      <c r="H672" s="417">
        <v>5</v>
      </c>
      <c r="I672" s="417">
        <v>28</v>
      </c>
      <c r="J672" s="417">
        <v>26</v>
      </c>
      <c r="K672" s="417">
        <v>239</v>
      </c>
      <c r="L672" s="417"/>
      <c r="M672" s="417"/>
      <c r="N672" s="417">
        <v>1638092</v>
      </c>
      <c r="O672" s="417">
        <v>490913</v>
      </c>
      <c r="P672" s="417">
        <v>382196</v>
      </c>
      <c r="Q672" s="416"/>
      <c r="R672" s="416"/>
      <c r="S672" s="416">
        <v>3100083</v>
      </c>
      <c r="T672" s="416">
        <v>756403</v>
      </c>
      <c r="U672" s="416">
        <v>358580</v>
      </c>
      <c r="V672" s="416">
        <v>471874</v>
      </c>
    </row>
    <row r="673" spans="1:22" ht="15" x14ac:dyDescent="0.25">
      <c r="A673" s="370" t="str">
        <f t="shared" si="10"/>
        <v>8652017</v>
      </c>
      <c r="B673" s="411" t="s">
        <v>865</v>
      </c>
      <c r="C673" s="415">
        <v>865</v>
      </c>
      <c r="D673" s="415" t="s">
        <v>1068</v>
      </c>
      <c r="E673" s="415">
        <v>2017</v>
      </c>
      <c r="F673" s="417"/>
      <c r="G673" s="417"/>
      <c r="H673" s="417">
        <v>4</v>
      </c>
      <c r="I673" s="417">
        <v>24</v>
      </c>
      <c r="J673" s="417">
        <v>28</v>
      </c>
      <c r="K673" s="417">
        <v>170</v>
      </c>
      <c r="L673" s="417"/>
      <c r="M673" s="417"/>
      <c r="N673" s="417">
        <v>570735</v>
      </c>
      <c r="O673" s="417">
        <v>385837</v>
      </c>
      <c r="P673" s="417">
        <v>224189</v>
      </c>
      <c r="Q673" s="416"/>
      <c r="R673" s="416"/>
      <c r="S673" s="416">
        <v>289690</v>
      </c>
      <c r="T673" s="416">
        <v>393701</v>
      </c>
      <c r="U673" s="416">
        <v>236311</v>
      </c>
      <c r="V673" s="416">
        <v>369587</v>
      </c>
    </row>
    <row r="674" spans="1:22" ht="15" x14ac:dyDescent="0.25">
      <c r="A674" s="370" t="str">
        <f t="shared" si="10"/>
        <v>8652018</v>
      </c>
      <c r="B674" s="411" t="s">
        <v>865</v>
      </c>
      <c r="C674" s="415">
        <v>865</v>
      </c>
      <c r="D674" s="415" t="s">
        <v>1068</v>
      </c>
      <c r="E674" s="415">
        <v>2018</v>
      </c>
      <c r="F674" s="417">
        <v>1</v>
      </c>
      <c r="G674" s="417"/>
      <c r="H674" s="417"/>
      <c r="I674" s="417">
        <v>1</v>
      </c>
      <c r="J674" s="417">
        <v>28</v>
      </c>
      <c r="K674" s="417">
        <v>159</v>
      </c>
      <c r="L674" s="417">
        <v>501017</v>
      </c>
      <c r="M674" s="417"/>
      <c r="N674" s="417"/>
      <c r="O674" s="417">
        <v>16155</v>
      </c>
      <c r="P674" s="417">
        <v>230131</v>
      </c>
      <c r="Q674" s="416">
        <v>4686</v>
      </c>
      <c r="R674" s="416"/>
      <c r="S674" s="416"/>
      <c r="T674" s="416">
        <v>25118</v>
      </c>
      <c r="U674" s="416">
        <v>349413</v>
      </c>
      <c r="V674" s="416">
        <v>289705</v>
      </c>
    </row>
    <row r="675" spans="1:22" ht="15" x14ac:dyDescent="0.25">
      <c r="A675" s="370" t="str">
        <f t="shared" si="10"/>
        <v>8802014</v>
      </c>
      <c r="B675" s="411" t="s">
        <v>865</v>
      </c>
      <c r="C675" s="415">
        <v>880</v>
      </c>
      <c r="D675" s="415" t="s">
        <v>1069</v>
      </c>
      <c r="E675" s="415">
        <v>2014</v>
      </c>
      <c r="F675" s="417"/>
      <c r="G675" s="417"/>
      <c r="H675" s="417">
        <v>5</v>
      </c>
      <c r="I675" s="417">
        <v>7</v>
      </c>
      <c r="J675" s="417">
        <v>18</v>
      </c>
      <c r="K675" s="417">
        <v>63</v>
      </c>
      <c r="L675" s="417"/>
      <c r="M675" s="417"/>
      <c r="N675" s="417">
        <v>746997</v>
      </c>
      <c r="O675" s="417">
        <v>212149</v>
      </c>
      <c r="P675" s="417">
        <v>125028</v>
      </c>
      <c r="Q675" s="416"/>
      <c r="R675" s="416"/>
      <c r="S675" s="416">
        <v>383270</v>
      </c>
      <c r="T675" s="416">
        <v>200509</v>
      </c>
      <c r="U675" s="416">
        <v>146305</v>
      </c>
      <c r="V675" s="416">
        <v>56275</v>
      </c>
    </row>
    <row r="676" spans="1:22" ht="15" x14ac:dyDescent="0.25">
      <c r="A676" s="370" t="str">
        <f t="shared" si="10"/>
        <v>8802015</v>
      </c>
      <c r="B676" s="411" t="s">
        <v>865</v>
      </c>
      <c r="C676" s="415">
        <v>880</v>
      </c>
      <c r="D676" s="415" t="s">
        <v>1069</v>
      </c>
      <c r="E676" s="415">
        <v>2015</v>
      </c>
      <c r="F676" s="417"/>
      <c r="G676" s="417"/>
      <c r="H676" s="417">
        <v>2</v>
      </c>
      <c r="I676" s="417">
        <v>5</v>
      </c>
      <c r="J676" s="417">
        <v>13</v>
      </c>
      <c r="K676" s="417">
        <v>46</v>
      </c>
      <c r="L676" s="417"/>
      <c r="M676" s="417"/>
      <c r="N676" s="417">
        <v>345388</v>
      </c>
      <c r="O676" s="417">
        <v>56324</v>
      </c>
      <c r="P676" s="417">
        <v>83208</v>
      </c>
      <c r="Q676" s="416"/>
      <c r="R676" s="416"/>
      <c r="S676" s="416">
        <v>155853</v>
      </c>
      <c r="T676" s="416">
        <v>38502</v>
      </c>
      <c r="U676" s="416">
        <v>96691</v>
      </c>
      <c r="V676" s="416">
        <v>54562</v>
      </c>
    </row>
    <row r="677" spans="1:22" ht="15" x14ac:dyDescent="0.25">
      <c r="A677" s="370" t="str">
        <f t="shared" si="10"/>
        <v>8802016</v>
      </c>
      <c r="B677" s="411" t="s">
        <v>865</v>
      </c>
      <c r="C677" s="415">
        <v>880</v>
      </c>
      <c r="D677" s="415" t="s">
        <v>1069</v>
      </c>
      <c r="E677" s="415">
        <v>2016</v>
      </c>
      <c r="F677" s="417"/>
      <c r="G677" s="417"/>
      <c r="H677" s="417">
        <v>2</v>
      </c>
      <c r="I677" s="417">
        <v>3</v>
      </c>
      <c r="J677" s="417">
        <v>16</v>
      </c>
      <c r="K677" s="417">
        <v>29</v>
      </c>
      <c r="L677" s="417"/>
      <c r="M677" s="417"/>
      <c r="N677" s="417">
        <v>262682</v>
      </c>
      <c r="O677" s="417">
        <v>40294</v>
      </c>
      <c r="P677" s="417">
        <v>139997</v>
      </c>
      <c r="Q677" s="416"/>
      <c r="R677" s="416"/>
      <c r="S677" s="416">
        <v>94799</v>
      </c>
      <c r="T677" s="416">
        <v>7205</v>
      </c>
      <c r="U677" s="416">
        <v>222383</v>
      </c>
      <c r="V677" s="416">
        <v>24994</v>
      </c>
    </row>
    <row r="678" spans="1:22" ht="15" x14ac:dyDescent="0.25">
      <c r="A678" s="370" t="str">
        <f t="shared" si="10"/>
        <v>8802017</v>
      </c>
      <c r="B678" s="411" t="s">
        <v>865</v>
      </c>
      <c r="C678" s="415">
        <v>880</v>
      </c>
      <c r="D678" s="415" t="s">
        <v>1069</v>
      </c>
      <c r="E678" s="415">
        <v>2017</v>
      </c>
      <c r="F678" s="417"/>
      <c r="G678" s="417"/>
      <c r="H678" s="417">
        <v>1</v>
      </c>
      <c r="I678" s="417">
        <v>1</v>
      </c>
      <c r="J678" s="417">
        <v>15</v>
      </c>
      <c r="K678" s="417">
        <v>31</v>
      </c>
      <c r="L678" s="417"/>
      <c r="M678" s="417"/>
      <c r="N678" s="417">
        <v>132500</v>
      </c>
      <c r="O678" s="417">
        <v>6576</v>
      </c>
      <c r="P678" s="417">
        <v>231535</v>
      </c>
      <c r="Q678" s="416"/>
      <c r="R678" s="416"/>
      <c r="S678" s="416">
        <v>56500</v>
      </c>
      <c r="T678" s="416">
        <v>70248</v>
      </c>
      <c r="U678" s="416">
        <v>215492</v>
      </c>
      <c r="V678" s="416">
        <v>24101</v>
      </c>
    </row>
    <row r="679" spans="1:22" ht="15" x14ac:dyDescent="0.25">
      <c r="A679" s="370" t="str">
        <f t="shared" si="10"/>
        <v>8802018</v>
      </c>
      <c r="B679" s="411" t="s">
        <v>865</v>
      </c>
      <c r="C679" s="415">
        <v>880</v>
      </c>
      <c r="D679" s="415" t="s">
        <v>1069</v>
      </c>
      <c r="E679" s="415">
        <v>2018</v>
      </c>
      <c r="F679" s="417"/>
      <c r="G679" s="417"/>
      <c r="H679" s="417"/>
      <c r="I679" s="417">
        <v>2</v>
      </c>
      <c r="J679" s="417">
        <v>23</v>
      </c>
      <c r="K679" s="417">
        <v>32</v>
      </c>
      <c r="L679" s="417"/>
      <c r="M679" s="417"/>
      <c r="N679" s="417"/>
      <c r="O679" s="417">
        <v>102972</v>
      </c>
      <c r="P679" s="417">
        <v>238456</v>
      </c>
      <c r="Q679" s="416"/>
      <c r="R679" s="416"/>
      <c r="S679" s="416"/>
      <c r="T679" s="416">
        <v>61103</v>
      </c>
      <c r="U679" s="416">
        <v>359045</v>
      </c>
      <c r="V679" s="416">
        <v>26676</v>
      </c>
    </row>
    <row r="680" spans="1:22" ht="15" x14ac:dyDescent="0.25">
      <c r="A680" s="370" t="str">
        <f t="shared" si="10"/>
        <v>8822014</v>
      </c>
      <c r="B680" s="411" t="s">
        <v>865</v>
      </c>
      <c r="C680" s="415">
        <v>882</v>
      </c>
      <c r="D680" s="415" t="s">
        <v>1070</v>
      </c>
      <c r="E680" s="415">
        <v>2014</v>
      </c>
      <c r="F680" s="417"/>
      <c r="G680" s="417"/>
      <c r="H680" s="417"/>
      <c r="I680" s="417"/>
      <c r="J680" s="417">
        <v>4</v>
      </c>
      <c r="K680" s="417"/>
      <c r="L680" s="417"/>
      <c r="M680" s="417"/>
      <c r="N680" s="417"/>
      <c r="O680" s="417"/>
      <c r="P680" s="417">
        <v>37874</v>
      </c>
      <c r="Q680" s="416"/>
      <c r="R680" s="416"/>
      <c r="S680" s="416"/>
      <c r="T680" s="416"/>
      <c r="U680" s="416">
        <v>3431</v>
      </c>
      <c r="V680" s="416"/>
    </row>
    <row r="681" spans="1:22" ht="15" x14ac:dyDescent="0.25">
      <c r="A681" s="370" t="str">
        <f t="shared" si="10"/>
        <v>8822015</v>
      </c>
      <c r="B681" s="411" t="s">
        <v>865</v>
      </c>
      <c r="C681" s="415">
        <v>882</v>
      </c>
      <c r="D681" s="415" t="s">
        <v>1070</v>
      </c>
      <c r="E681" s="415">
        <v>2015</v>
      </c>
      <c r="F681" s="417"/>
      <c r="G681" s="417"/>
      <c r="H681" s="417"/>
      <c r="I681" s="417">
        <v>6</v>
      </c>
      <c r="J681" s="417">
        <v>7</v>
      </c>
      <c r="K681" s="417">
        <v>5</v>
      </c>
      <c r="L681" s="417"/>
      <c r="M681" s="417"/>
      <c r="N681" s="417"/>
      <c r="O681" s="417">
        <v>113508</v>
      </c>
      <c r="P681" s="417">
        <v>9747</v>
      </c>
      <c r="Q681" s="416"/>
      <c r="R681" s="416"/>
      <c r="S681" s="416"/>
      <c r="T681" s="416">
        <v>193854</v>
      </c>
      <c r="U681" s="416">
        <v>44627</v>
      </c>
      <c r="V681" s="416">
        <v>4171</v>
      </c>
    </row>
    <row r="682" spans="1:22" ht="15" x14ac:dyDescent="0.25">
      <c r="A682" s="370" t="str">
        <f t="shared" si="10"/>
        <v>8822016</v>
      </c>
      <c r="B682" s="411" t="s">
        <v>865</v>
      </c>
      <c r="C682" s="415">
        <v>882</v>
      </c>
      <c r="D682" s="415" t="s">
        <v>1070</v>
      </c>
      <c r="E682" s="415">
        <v>2016</v>
      </c>
      <c r="F682" s="417"/>
      <c r="G682" s="417"/>
      <c r="H682" s="417"/>
      <c r="I682" s="417">
        <v>2</v>
      </c>
      <c r="J682" s="417">
        <v>3</v>
      </c>
      <c r="K682" s="417">
        <v>14</v>
      </c>
      <c r="L682" s="417"/>
      <c r="M682" s="417"/>
      <c r="N682" s="417"/>
      <c r="O682" s="417">
        <v>11500</v>
      </c>
      <c r="P682" s="417">
        <v>37419</v>
      </c>
      <c r="Q682" s="416"/>
      <c r="R682" s="416"/>
      <c r="S682" s="416"/>
      <c r="T682" s="416">
        <v>5891</v>
      </c>
      <c r="U682" s="416">
        <v>20826</v>
      </c>
      <c r="V682" s="416">
        <v>15271</v>
      </c>
    </row>
    <row r="683" spans="1:22" ht="15" x14ac:dyDescent="0.25">
      <c r="A683" s="370" t="str">
        <f t="shared" si="10"/>
        <v>8822017</v>
      </c>
      <c r="B683" s="411" t="s">
        <v>865</v>
      </c>
      <c r="C683" s="415">
        <v>882</v>
      </c>
      <c r="D683" s="415" t="s">
        <v>1070</v>
      </c>
      <c r="E683" s="415">
        <v>2017</v>
      </c>
      <c r="F683" s="417"/>
      <c r="G683" s="417"/>
      <c r="H683" s="417"/>
      <c r="I683" s="417">
        <v>2</v>
      </c>
      <c r="J683" s="417">
        <v>1</v>
      </c>
      <c r="K683" s="417">
        <v>11</v>
      </c>
      <c r="L683" s="417"/>
      <c r="M683" s="417"/>
      <c r="N683" s="417"/>
      <c r="O683" s="417">
        <v>24006</v>
      </c>
      <c r="P683" s="417">
        <v>2000</v>
      </c>
      <c r="Q683" s="416"/>
      <c r="R683" s="416"/>
      <c r="S683" s="416"/>
      <c r="T683" s="416">
        <v>12642</v>
      </c>
      <c r="U683" s="416">
        <v>511</v>
      </c>
      <c r="V683" s="416">
        <v>4775</v>
      </c>
    </row>
    <row r="684" spans="1:22" ht="15" x14ac:dyDescent="0.25">
      <c r="A684" s="370" t="str">
        <f t="shared" si="10"/>
        <v>8822018</v>
      </c>
      <c r="B684" s="411" t="s">
        <v>865</v>
      </c>
      <c r="C684" s="415">
        <v>882</v>
      </c>
      <c r="D684" s="415" t="s">
        <v>1070</v>
      </c>
      <c r="E684" s="415">
        <v>2018</v>
      </c>
      <c r="F684" s="417"/>
      <c r="G684" s="417"/>
      <c r="H684" s="417"/>
      <c r="I684" s="417">
        <v>1</v>
      </c>
      <c r="J684" s="417">
        <v>4</v>
      </c>
      <c r="K684" s="417">
        <v>13</v>
      </c>
      <c r="L684" s="417"/>
      <c r="M684" s="417"/>
      <c r="N684" s="417"/>
      <c r="O684" s="417">
        <v>48500</v>
      </c>
      <c r="P684" s="417">
        <v>24577</v>
      </c>
      <c r="Q684" s="416"/>
      <c r="R684" s="416"/>
      <c r="S684" s="416"/>
      <c r="T684" s="416">
        <v>9297</v>
      </c>
      <c r="U684" s="416">
        <v>12796</v>
      </c>
      <c r="V684" s="416">
        <v>21893</v>
      </c>
    </row>
    <row r="685" spans="1:22" ht="15" x14ac:dyDescent="0.25">
      <c r="A685" s="370" t="str">
        <f t="shared" si="10"/>
        <v>8842014</v>
      </c>
      <c r="B685" s="411" t="s">
        <v>865</v>
      </c>
      <c r="C685" s="415">
        <v>884</v>
      </c>
      <c r="D685" s="415" t="s">
        <v>1071</v>
      </c>
      <c r="E685" s="415">
        <v>2014</v>
      </c>
      <c r="F685" s="417"/>
      <c r="G685" s="417"/>
      <c r="H685" s="417"/>
      <c r="I685" s="417"/>
      <c r="J685" s="417">
        <v>2</v>
      </c>
      <c r="K685" s="417">
        <v>1</v>
      </c>
      <c r="L685" s="417"/>
      <c r="M685" s="417"/>
      <c r="N685" s="417"/>
      <c r="O685" s="417"/>
      <c r="P685" s="417">
        <v>9168</v>
      </c>
      <c r="Q685" s="416"/>
      <c r="R685" s="416"/>
      <c r="S685" s="416"/>
      <c r="T685" s="416"/>
      <c r="U685" s="416">
        <v>28823</v>
      </c>
      <c r="V685" s="416">
        <v>1903</v>
      </c>
    </row>
    <row r="686" spans="1:22" ht="15" x14ac:dyDescent="0.25">
      <c r="A686" s="370" t="str">
        <f t="shared" si="10"/>
        <v>8842015</v>
      </c>
      <c r="B686" s="411" t="s">
        <v>865</v>
      </c>
      <c r="C686" s="415">
        <v>884</v>
      </c>
      <c r="D686" s="415" t="s">
        <v>1071</v>
      </c>
      <c r="E686" s="415">
        <v>2015</v>
      </c>
      <c r="F686" s="417"/>
      <c r="G686" s="417"/>
      <c r="H686" s="417"/>
      <c r="I686" s="417"/>
      <c r="J686" s="417">
        <v>2</v>
      </c>
      <c r="K686" s="417">
        <v>3</v>
      </c>
      <c r="L686" s="417"/>
      <c r="M686" s="417"/>
      <c r="N686" s="417"/>
      <c r="O686" s="417"/>
      <c r="P686" s="417">
        <v>26751</v>
      </c>
      <c r="Q686" s="416"/>
      <c r="R686" s="416"/>
      <c r="S686" s="416"/>
      <c r="T686" s="416"/>
      <c r="U686" s="416">
        <v>30961</v>
      </c>
      <c r="V686" s="416">
        <v>5155</v>
      </c>
    </row>
    <row r="687" spans="1:22" ht="15" x14ac:dyDescent="0.25">
      <c r="A687" s="370" t="str">
        <f t="shared" si="10"/>
        <v>8842016</v>
      </c>
      <c r="B687" s="411" t="s">
        <v>865</v>
      </c>
      <c r="C687" s="415">
        <v>884</v>
      </c>
      <c r="D687" s="415" t="s">
        <v>1071</v>
      </c>
      <c r="E687" s="415">
        <v>2016</v>
      </c>
      <c r="F687" s="417"/>
      <c r="G687" s="417"/>
      <c r="H687" s="417"/>
      <c r="I687" s="417"/>
      <c r="J687" s="417"/>
      <c r="K687" s="417">
        <v>2</v>
      </c>
      <c r="L687" s="417"/>
      <c r="M687" s="417"/>
      <c r="N687" s="417"/>
      <c r="O687" s="417"/>
      <c r="P687" s="417"/>
      <c r="Q687" s="416"/>
      <c r="R687" s="416"/>
      <c r="S687" s="416"/>
      <c r="T687" s="416"/>
      <c r="U687" s="416"/>
      <c r="V687" s="416">
        <v>5129</v>
      </c>
    </row>
    <row r="688" spans="1:22" ht="15" x14ac:dyDescent="0.25">
      <c r="A688" s="370" t="str">
        <f t="shared" si="10"/>
        <v>8842017</v>
      </c>
      <c r="B688" s="411" t="s">
        <v>865</v>
      </c>
      <c r="C688" s="415">
        <v>884</v>
      </c>
      <c r="D688" s="415" t="s">
        <v>1071</v>
      </c>
      <c r="E688" s="415">
        <v>2017</v>
      </c>
      <c r="F688" s="417"/>
      <c r="G688" s="417"/>
      <c r="H688" s="417"/>
      <c r="I688" s="417"/>
      <c r="J688" s="417">
        <v>1</v>
      </c>
      <c r="K688" s="417">
        <v>3</v>
      </c>
      <c r="L688" s="417"/>
      <c r="M688" s="417"/>
      <c r="N688" s="417"/>
      <c r="O688" s="417"/>
      <c r="P688" s="417">
        <v>347</v>
      </c>
      <c r="Q688" s="416"/>
      <c r="R688" s="416"/>
      <c r="S688" s="416"/>
      <c r="T688" s="416"/>
      <c r="U688" s="416">
        <v>26685</v>
      </c>
      <c r="V688" s="416">
        <v>2011</v>
      </c>
    </row>
    <row r="689" spans="1:22" ht="15" x14ac:dyDescent="0.25">
      <c r="A689" s="370" t="str">
        <f t="shared" si="10"/>
        <v>8842018</v>
      </c>
      <c r="B689" s="411" t="s">
        <v>865</v>
      </c>
      <c r="C689" s="415">
        <v>884</v>
      </c>
      <c r="D689" s="415" t="s">
        <v>1071</v>
      </c>
      <c r="E689" s="415">
        <v>2018</v>
      </c>
      <c r="F689" s="417"/>
      <c r="G689" s="417"/>
      <c r="H689" s="417"/>
      <c r="I689" s="417"/>
      <c r="J689" s="417">
        <v>1</v>
      </c>
      <c r="K689" s="417">
        <v>2</v>
      </c>
      <c r="L689" s="417"/>
      <c r="M689" s="417"/>
      <c r="N689" s="417"/>
      <c r="O689" s="417"/>
      <c r="P689" s="417">
        <v>530</v>
      </c>
      <c r="Q689" s="416"/>
      <c r="R689" s="416"/>
      <c r="S689" s="416"/>
      <c r="T689" s="416"/>
      <c r="U689" s="416">
        <v>4949</v>
      </c>
      <c r="V689" s="416">
        <v>1821</v>
      </c>
    </row>
    <row r="690" spans="1:22" ht="15" x14ac:dyDescent="0.25">
      <c r="A690" s="370" t="str">
        <f t="shared" si="10"/>
        <v>8852014</v>
      </c>
      <c r="B690" s="411" t="s">
        <v>865</v>
      </c>
      <c r="C690" s="415">
        <v>885</v>
      </c>
      <c r="D690" s="415" t="s">
        <v>1072</v>
      </c>
      <c r="E690" s="415">
        <v>2014</v>
      </c>
      <c r="F690" s="417"/>
      <c r="G690" s="417"/>
      <c r="H690" s="417">
        <v>3</v>
      </c>
      <c r="I690" s="417">
        <v>2</v>
      </c>
      <c r="J690" s="417">
        <v>6</v>
      </c>
      <c r="K690" s="417">
        <v>18</v>
      </c>
      <c r="L690" s="417"/>
      <c r="M690" s="417"/>
      <c r="N690" s="417">
        <v>460449</v>
      </c>
      <c r="O690" s="417">
        <v>37619</v>
      </c>
      <c r="P690" s="417">
        <v>83192</v>
      </c>
      <c r="Q690" s="416"/>
      <c r="R690" s="416"/>
      <c r="S690" s="416">
        <v>363923</v>
      </c>
      <c r="T690" s="416">
        <v>57517</v>
      </c>
      <c r="U690" s="416">
        <v>68942</v>
      </c>
      <c r="V690" s="416">
        <v>17365</v>
      </c>
    </row>
    <row r="691" spans="1:22" ht="15" x14ac:dyDescent="0.25">
      <c r="A691" s="370" t="str">
        <f t="shared" si="10"/>
        <v>8852015</v>
      </c>
      <c r="B691" s="411" t="s">
        <v>865</v>
      </c>
      <c r="C691" s="415">
        <v>885</v>
      </c>
      <c r="D691" s="415" t="s">
        <v>1072</v>
      </c>
      <c r="E691" s="415">
        <v>2015</v>
      </c>
      <c r="F691" s="417"/>
      <c r="G691" s="417"/>
      <c r="H691" s="417"/>
      <c r="I691" s="417">
        <v>1</v>
      </c>
      <c r="J691" s="417">
        <v>8</v>
      </c>
      <c r="K691" s="417">
        <v>13</v>
      </c>
      <c r="L691" s="417"/>
      <c r="M691" s="417"/>
      <c r="N691" s="417"/>
      <c r="O691" s="417">
        <v>25838</v>
      </c>
      <c r="P691" s="417">
        <v>280761</v>
      </c>
      <c r="Q691" s="416"/>
      <c r="R691" s="416"/>
      <c r="S691" s="416"/>
      <c r="T691" s="416">
        <v>33628</v>
      </c>
      <c r="U691" s="416">
        <v>475452</v>
      </c>
      <c r="V691" s="416">
        <v>9971</v>
      </c>
    </row>
    <row r="692" spans="1:22" ht="15" x14ac:dyDescent="0.25">
      <c r="A692" s="370" t="str">
        <f t="shared" si="10"/>
        <v>8852016</v>
      </c>
      <c r="B692" s="411" t="s">
        <v>865</v>
      </c>
      <c r="C692" s="415">
        <v>885</v>
      </c>
      <c r="D692" s="415" t="s">
        <v>1072</v>
      </c>
      <c r="E692" s="415">
        <v>2016</v>
      </c>
      <c r="F692" s="417"/>
      <c r="G692" s="417"/>
      <c r="H692" s="417"/>
      <c r="I692" s="417"/>
      <c r="J692" s="417">
        <v>5</v>
      </c>
      <c r="K692" s="417">
        <v>11</v>
      </c>
      <c r="L692" s="417"/>
      <c r="M692" s="417"/>
      <c r="N692" s="417"/>
      <c r="O692" s="417"/>
      <c r="P692" s="417">
        <v>194445</v>
      </c>
      <c r="Q692" s="416"/>
      <c r="R692" s="416"/>
      <c r="S692" s="416"/>
      <c r="T692" s="416"/>
      <c r="U692" s="416">
        <v>186501</v>
      </c>
      <c r="V692" s="416">
        <v>4889</v>
      </c>
    </row>
    <row r="693" spans="1:22" ht="15" x14ac:dyDescent="0.25">
      <c r="A693" s="370" t="str">
        <f t="shared" si="10"/>
        <v>8852017</v>
      </c>
      <c r="B693" s="411" t="s">
        <v>865</v>
      </c>
      <c r="C693" s="415">
        <v>885</v>
      </c>
      <c r="D693" s="415" t="s">
        <v>1072</v>
      </c>
      <c r="E693" s="415">
        <v>2017</v>
      </c>
      <c r="F693" s="417"/>
      <c r="G693" s="417"/>
      <c r="H693" s="417">
        <v>1</v>
      </c>
      <c r="I693" s="417"/>
      <c r="J693" s="417">
        <v>6</v>
      </c>
      <c r="K693" s="417">
        <v>12</v>
      </c>
      <c r="L693" s="417"/>
      <c r="M693" s="417"/>
      <c r="N693" s="417">
        <v>152000</v>
      </c>
      <c r="O693" s="417"/>
      <c r="P693" s="417">
        <v>57227</v>
      </c>
      <c r="Q693" s="416"/>
      <c r="R693" s="416"/>
      <c r="S693" s="416">
        <v>156446</v>
      </c>
      <c r="T693" s="416"/>
      <c r="U693" s="416">
        <v>50631</v>
      </c>
      <c r="V693" s="416">
        <v>15780</v>
      </c>
    </row>
    <row r="694" spans="1:22" ht="15" x14ac:dyDescent="0.25">
      <c r="A694" s="370" t="str">
        <f t="shared" si="10"/>
        <v>8852018</v>
      </c>
      <c r="B694" s="411" t="s">
        <v>865</v>
      </c>
      <c r="C694" s="415">
        <v>885</v>
      </c>
      <c r="D694" s="415" t="s">
        <v>1072</v>
      </c>
      <c r="E694" s="415">
        <v>2018</v>
      </c>
      <c r="F694" s="417"/>
      <c r="G694" s="417"/>
      <c r="H694" s="417"/>
      <c r="I694" s="417"/>
      <c r="J694" s="417">
        <v>7</v>
      </c>
      <c r="K694" s="417">
        <v>3</v>
      </c>
      <c r="L694" s="417"/>
      <c r="M694" s="417"/>
      <c r="N694" s="417"/>
      <c r="O694" s="417"/>
      <c r="P694" s="417">
        <v>121701</v>
      </c>
      <c r="Q694" s="416"/>
      <c r="R694" s="416"/>
      <c r="S694" s="416"/>
      <c r="T694" s="416"/>
      <c r="U694" s="416">
        <v>92526</v>
      </c>
      <c r="V694" s="416">
        <v>3572</v>
      </c>
    </row>
    <row r="695" spans="1:22" ht="15" x14ac:dyDescent="0.25">
      <c r="A695" s="370" t="str">
        <f t="shared" si="10"/>
        <v>8862014</v>
      </c>
      <c r="B695" s="411" t="s">
        <v>865</v>
      </c>
      <c r="C695" s="415">
        <v>886</v>
      </c>
      <c r="D695" s="415" t="s">
        <v>1073</v>
      </c>
      <c r="E695" s="415">
        <v>2014</v>
      </c>
      <c r="F695" s="417"/>
      <c r="G695" s="417"/>
      <c r="H695" s="417"/>
      <c r="I695" s="417"/>
      <c r="J695" s="417">
        <v>3</v>
      </c>
      <c r="K695" s="417">
        <v>4</v>
      </c>
      <c r="L695" s="417"/>
      <c r="M695" s="417"/>
      <c r="N695" s="417"/>
      <c r="O695" s="417"/>
      <c r="P695" s="417">
        <v>2683</v>
      </c>
      <c r="Q695" s="416"/>
      <c r="R695" s="416"/>
      <c r="S695" s="416"/>
      <c r="T695" s="416"/>
      <c r="U695" s="416">
        <v>3408</v>
      </c>
      <c r="V695" s="416">
        <v>9131</v>
      </c>
    </row>
    <row r="696" spans="1:22" ht="15" x14ac:dyDescent="0.25">
      <c r="A696" s="370" t="str">
        <f t="shared" si="10"/>
        <v>8862015</v>
      </c>
      <c r="B696" s="411" t="s">
        <v>865</v>
      </c>
      <c r="C696" s="415">
        <v>886</v>
      </c>
      <c r="D696" s="415" t="s">
        <v>1073</v>
      </c>
      <c r="E696" s="415">
        <v>2015</v>
      </c>
      <c r="F696" s="417"/>
      <c r="G696" s="417"/>
      <c r="H696" s="417"/>
      <c r="I696" s="417">
        <v>1</v>
      </c>
      <c r="J696" s="417">
        <v>4</v>
      </c>
      <c r="K696" s="417">
        <v>5</v>
      </c>
      <c r="L696" s="417"/>
      <c r="M696" s="417"/>
      <c r="N696" s="417"/>
      <c r="O696" s="417">
        <v>50006</v>
      </c>
      <c r="P696" s="417">
        <v>87097</v>
      </c>
      <c r="Q696" s="416"/>
      <c r="R696" s="416"/>
      <c r="S696" s="416"/>
      <c r="T696" s="416">
        <v>103785</v>
      </c>
      <c r="U696" s="416">
        <v>153989</v>
      </c>
      <c r="V696" s="416">
        <v>4693</v>
      </c>
    </row>
    <row r="697" spans="1:22" ht="15" x14ac:dyDescent="0.25">
      <c r="A697" s="370" t="str">
        <f t="shared" si="10"/>
        <v>8862016</v>
      </c>
      <c r="B697" s="411" t="s">
        <v>865</v>
      </c>
      <c r="C697" s="415">
        <v>886</v>
      </c>
      <c r="D697" s="415" t="s">
        <v>1073</v>
      </c>
      <c r="E697" s="415">
        <v>2016</v>
      </c>
      <c r="F697" s="417"/>
      <c r="G697" s="417"/>
      <c r="H697" s="417"/>
      <c r="I697" s="417"/>
      <c r="J697" s="417">
        <v>2</v>
      </c>
      <c r="K697" s="417">
        <v>4</v>
      </c>
      <c r="L697" s="417"/>
      <c r="M697" s="417"/>
      <c r="N697" s="417"/>
      <c r="O697" s="417"/>
      <c r="P697" s="417">
        <v>7254</v>
      </c>
      <c r="Q697" s="416"/>
      <c r="R697" s="416"/>
      <c r="S697" s="416"/>
      <c r="T697" s="416"/>
      <c r="U697" s="416">
        <v>29331</v>
      </c>
      <c r="V697" s="416">
        <v>2466</v>
      </c>
    </row>
    <row r="698" spans="1:22" ht="15" x14ac:dyDescent="0.25">
      <c r="A698" s="370" t="str">
        <f t="shared" si="10"/>
        <v>8862017</v>
      </c>
      <c r="B698" s="411" t="s">
        <v>865</v>
      </c>
      <c r="C698" s="415">
        <v>886</v>
      </c>
      <c r="D698" s="415" t="s">
        <v>1073</v>
      </c>
      <c r="E698" s="415">
        <v>2017</v>
      </c>
      <c r="F698" s="417"/>
      <c r="G698" s="417"/>
      <c r="H698" s="417">
        <v>1</v>
      </c>
      <c r="I698" s="417">
        <v>1</v>
      </c>
      <c r="J698" s="417">
        <v>1</v>
      </c>
      <c r="K698" s="417">
        <v>4</v>
      </c>
      <c r="L698" s="417"/>
      <c r="M698" s="417"/>
      <c r="N698" s="417">
        <v>83439</v>
      </c>
      <c r="O698" s="417">
        <v>14363</v>
      </c>
      <c r="P698" s="417">
        <v>4183</v>
      </c>
      <c r="Q698" s="416"/>
      <c r="R698" s="416"/>
      <c r="S698" s="416">
        <v>19342</v>
      </c>
      <c r="T698" s="416">
        <v>9195</v>
      </c>
      <c r="U698" s="416">
        <v>10464</v>
      </c>
      <c r="V698" s="416">
        <v>1686</v>
      </c>
    </row>
    <row r="699" spans="1:22" ht="15" x14ac:dyDescent="0.25">
      <c r="A699" s="370" t="str">
        <f t="shared" si="10"/>
        <v>8862018</v>
      </c>
      <c r="B699" s="411" t="s">
        <v>865</v>
      </c>
      <c r="C699" s="415">
        <v>886</v>
      </c>
      <c r="D699" s="415" t="s">
        <v>1073</v>
      </c>
      <c r="E699" s="415">
        <v>2018</v>
      </c>
      <c r="F699" s="417"/>
      <c r="G699" s="417"/>
      <c r="H699" s="417"/>
      <c r="I699" s="417">
        <v>1</v>
      </c>
      <c r="J699" s="417">
        <v>1</v>
      </c>
      <c r="K699" s="417">
        <v>8</v>
      </c>
      <c r="L699" s="417"/>
      <c r="M699" s="417"/>
      <c r="N699" s="417"/>
      <c r="O699" s="417">
        <v>30785</v>
      </c>
      <c r="P699" s="417">
        <v>1171</v>
      </c>
      <c r="Q699" s="416"/>
      <c r="R699" s="416"/>
      <c r="S699" s="416"/>
      <c r="T699" s="416">
        <v>24088</v>
      </c>
      <c r="U699" s="416">
        <v>1809</v>
      </c>
      <c r="V699" s="416">
        <v>41633</v>
      </c>
    </row>
    <row r="700" spans="1:22" ht="15" x14ac:dyDescent="0.25">
      <c r="A700" s="370" t="str">
        <f t="shared" si="10"/>
        <v>8872014</v>
      </c>
      <c r="B700" s="411" t="s">
        <v>865</v>
      </c>
      <c r="C700" s="415">
        <v>887</v>
      </c>
      <c r="D700" s="415" t="s">
        <v>1074</v>
      </c>
      <c r="E700" s="415">
        <v>2014</v>
      </c>
      <c r="F700" s="417"/>
      <c r="G700" s="417"/>
      <c r="H700" s="417"/>
      <c r="I700" s="417"/>
      <c r="J700" s="417">
        <v>1</v>
      </c>
      <c r="K700" s="417">
        <v>9</v>
      </c>
      <c r="L700" s="417"/>
      <c r="M700" s="417"/>
      <c r="N700" s="417"/>
      <c r="O700" s="417"/>
      <c r="P700" s="417">
        <v>1539</v>
      </c>
      <c r="Q700" s="416"/>
      <c r="R700" s="416"/>
      <c r="S700" s="416"/>
      <c r="T700" s="416"/>
      <c r="U700" s="416">
        <v>2238</v>
      </c>
      <c r="V700" s="416">
        <v>9908</v>
      </c>
    </row>
    <row r="701" spans="1:22" ht="15" x14ac:dyDescent="0.25">
      <c r="A701" s="370" t="str">
        <f t="shared" si="10"/>
        <v>8872015</v>
      </c>
      <c r="B701" s="411" t="s">
        <v>865</v>
      </c>
      <c r="C701" s="415">
        <v>887</v>
      </c>
      <c r="D701" s="415" t="s">
        <v>1074</v>
      </c>
      <c r="E701" s="415">
        <v>2015</v>
      </c>
      <c r="F701" s="417"/>
      <c r="G701" s="417"/>
      <c r="H701" s="417"/>
      <c r="I701" s="417"/>
      <c r="J701" s="417">
        <v>1</v>
      </c>
      <c r="K701" s="417">
        <v>7</v>
      </c>
      <c r="L701" s="417"/>
      <c r="M701" s="417"/>
      <c r="N701" s="417"/>
      <c r="O701" s="417"/>
      <c r="P701" s="417">
        <v>1054</v>
      </c>
      <c r="Q701" s="416"/>
      <c r="R701" s="416"/>
      <c r="S701" s="416"/>
      <c r="T701" s="416"/>
      <c r="U701" s="416">
        <v>15548</v>
      </c>
      <c r="V701" s="416">
        <v>52147</v>
      </c>
    </row>
    <row r="702" spans="1:22" ht="15" x14ac:dyDescent="0.25">
      <c r="A702" s="370" t="str">
        <f t="shared" si="10"/>
        <v>8872016</v>
      </c>
      <c r="B702" s="411" t="s">
        <v>865</v>
      </c>
      <c r="C702" s="415">
        <v>887</v>
      </c>
      <c r="D702" s="415" t="s">
        <v>1074</v>
      </c>
      <c r="E702" s="415">
        <v>2016</v>
      </c>
      <c r="F702" s="417"/>
      <c r="G702" s="417"/>
      <c r="H702" s="417"/>
      <c r="I702" s="417"/>
      <c r="J702" s="417">
        <v>1</v>
      </c>
      <c r="K702" s="417">
        <v>15</v>
      </c>
      <c r="L702" s="417"/>
      <c r="M702" s="417"/>
      <c r="N702" s="417"/>
      <c r="O702" s="417"/>
      <c r="P702" s="417">
        <v>1702</v>
      </c>
      <c r="Q702" s="416"/>
      <c r="R702" s="416"/>
      <c r="S702" s="416"/>
      <c r="T702" s="416"/>
      <c r="U702" s="416">
        <v>2421</v>
      </c>
      <c r="V702" s="416">
        <v>26366</v>
      </c>
    </row>
    <row r="703" spans="1:22" ht="15" x14ac:dyDescent="0.25">
      <c r="A703" s="370" t="str">
        <f t="shared" si="10"/>
        <v>8872017</v>
      </c>
      <c r="B703" s="411" t="s">
        <v>865</v>
      </c>
      <c r="C703" s="415">
        <v>887</v>
      </c>
      <c r="D703" s="415" t="s">
        <v>1074</v>
      </c>
      <c r="E703" s="415">
        <v>2017</v>
      </c>
      <c r="F703" s="417"/>
      <c r="G703" s="417"/>
      <c r="H703" s="417"/>
      <c r="I703" s="417"/>
      <c r="J703" s="417"/>
      <c r="K703" s="417">
        <v>13</v>
      </c>
      <c r="L703" s="417"/>
      <c r="M703" s="417"/>
      <c r="N703" s="417"/>
      <c r="O703" s="417"/>
      <c r="P703" s="417"/>
      <c r="Q703" s="416"/>
      <c r="R703" s="416"/>
      <c r="S703" s="416"/>
      <c r="T703" s="416"/>
      <c r="U703" s="416"/>
      <c r="V703" s="416">
        <v>87884</v>
      </c>
    </row>
    <row r="704" spans="1:22" ht="15" x14ac:dyDescent="0.25">
      <c r="A704" s="370" t="str">
        <f t="shared" si="10"/>
        <v>8872018</v>
      </c>
      <c r="B704" s="411" t="s">
        <v>865</v>
      </c>
      <c r="C704" s="415">
        <v>887</v>
      </c>
      <c r="D704" s="415" t="s">
        <v>1074</v>
      </c>
      <c r="E704" s="415">
        <v>2018</v>
      </c>
      <c r="F704" s="417"/>
      <c r="G704" s="417"/>
      <c r="H704" s="417"/>
      <c r="I704" s="417"/>
      <c r="J704" s="417"/>
      <c r="K704" s="417">
        <v>10</v>
      </c>
      <c r="L704" s="417"/>
      <c r="M704" s="417"/>
      <c r="N704" s="417"/>
      <c r="O704" s="417"/>
      <c r="P704" s="417"/>
      <c r="Q704" s="416"/>
      <c r="R704" s="416"/>
      <c r="S704" s="416"/>
      <c r="T704" s="416"/>
      <c r="U704" s="416"/>
      <c r="V704" s="416">
        <v>26507</v>
      </c>
    </row>
    <row r="705" spans="1:22" ht="15" x14ac:dyDescent="0.25">
      <c r="A705" s="370" t="str">
        <f t="shared" si="10"/>
        <v>8882015</v>
      </c>
      <c r="B705" s="411" t="s">
        <v>865</v>
      </c>
      <c r="C705" s="415">
        <v>888</v>
      </c>
      <c r="D705" s="415" t="s">
        <v>1075</v>
      </c>
      <c r="E705" s="415">
        <v>2015</v>
      </c>
      <c r="F705" s="417"/>
      <c r="G705" s="417"/>
      <c r="H705" s="417"/>
      <c r="I705" s="417"/>
      <c r="J705" s="417">
        <v>1</v>
      </c>
      <c r="K705" s="417">
        <v>3</v>
      </c>
      <c r="L705" s="417"/>
      <c r="M705" s="417"/>
      <c r="N705" s="417"/>
      <c r="O705" s="417"/>
      <c r="P705" s="417">
        <v>10855</v>
      </c>
      <c r="Q705" s="416"/>
      <c r="R705" s="416"/>
      <c r="S705" s="416"/>
      <c r="T705" s="416"/>
      <c r="U705" s="416">
        <v>23702</v>
      </c>
      <c r="V705" s="416">
        <v>52788</v>
      </c>
    </row>
    <row r="706" spans="1:22" ht="15" x14ac:dyDescent="0.25">
      <c r="A706" s="370" t="str">
        <f t="shared" ref="A706:A769" si="11">+VALUE(C706)&amp;E706</f>
        <v>8882016</v>
      </c>
      <c r="B706" s="411" t="s">
        <v>865</v>
      </c>
      <c r="C706" s="415">
        <v>888</v>
      </c>
      <c r="D706" s="415" t="s">
        <v>1075</v>
      </c>
      <c r="E706" s="415">
        <v>2016</v>
      </c>
      <c r="F706" s="417"/>
      <c r="G706" s="417"/>
      <c r="H706" s="417"/>
      <c r="I706" s="417">
        <v>1</v>
      </c>
      <c r="J706" s="417">
        <v>1</v>
      </c>
      <c r="K706" s="417">
        <v>4</v>
      </c>
      <c r="L706" s="417"/>
      <c r="M706" s="417"/>
      <c r="N706" s="417"/>
      <c r="O706" s="417">
        <v>861</v>
      </c>
      <c r="P706" s="417">
        <v>1571</v>
      </c>
      <c r="Q706" s="416"/>
      <c r="R706" s="416"/>
      <c r="S706" s="416"/>
      <c r="T706" s="416">
        <v>5438</v>
      </c>
      <c r="U706" s="416">
        <v>1029</v>
      </c>
      <c r="V706" s="416">
        <v>23523</v>
      </c>
    </row>
    <row r="707" spans="1:22" ht="15" x14ac:dyDescent="0.25">
      <c r="A707" s="370" t="str">
        <f t="shared" si="11"/>
        <v>8882017</v>
      </c>
      <c r="B707" s="411" t="s">
        <v>865</v>
      </c>
      <c r="C707" s="415">
        <v>888</v>
      </c>
      <c r="D707" s="415" t="s">
        <v>1075</v>
      </c>
      <c r="E707" s="415">
        <v>2017</v>
      </c>
      <c r="F707" s="417"/>
      <c r="G707" s="417"/>
      <c r="H707" s="417"/>
      <c r="I707" s="417"/>
      <c r="J707" s="417">
        <v>2</v>
      </c>
      <c r="K707" s="417">
        <v>9</v>
      </c>
      <c r="L707" s="417"/>
      <c r="M707" s="417"/>
      <c r="N707" s="417"/>
      <c r="O707" s="417"/>
      <c r="P707" s="417">
        <v>3698</v>
      </c>
      <c r="Q707" s="416"/>
      <c r="R707" s="416"/>
      <c r="S707" s="416"/>
      <c r="T707" s="416"/>
      <c r="U707" s="416">
        <v>32137</v>
      </c>
      <c r="V707" s="416">
        <v>5055</v>
      </c>
    </row>
    <row r="708" spans="1:22" ht="15" x14ac:dyDescent="0.25">
      <c r="A708" s="370" t="str">
        <f t="shared" si="11"/>
        <v>8882018</v>
      </c>
      <c r="B708" s="411" t="s">
        <v>865</v>
      </c>
      <c r="C708" s="415">
        <v>888</v>
      </c>
      <c r="D708" s="415" t="s">
        <v>1075</v>
      </c>
      <c r="E708" s="415">
        <v>2018</v>
      </c>
      <c r="F708" s="417"/>
      <c r="G708" s="417"/>
      <c r="H708" s="417"/>
      <c r="I708" s="417"/>
      <c r="J708" s="417">
        <v>2</v>
      </c>
      <c r="K708" s="417">
        <v>2</v>
      </c>
      <c r="L708" s="417"/>
      <c r="M708" s="417"/>
      <c r="N708" s="417"/>
      <c r="O708" s="417"/>
      <c r="P708" s="417">
        <v>24498</v>
      </c>
      <c r="Q708" s="416"/>
      <c r="R708" s="416"/>
      <c r="S708" s="416"/>
      <c r="T708" s="416"/>
      <c r="U708" s="416">
        <v>46334</v>
      </c>
      <c r="V708" s="416">
        <v>1075</v>
      </c>
    </row>
    <row r="709" spans="1:22" ht="15" x14ac:dyDescent="0.25">
      <c r="A709" s="370" t="str">
        <f t="shared" si="11"/>
        <v>8892014</v>
      </c>
      <c r="B709" s="411" t="s">
        <v>865</v>
      </c>
      <c r="C709" s="415">
        <v>889</v>
      </c>
      <c r="D709" s="415" t="s">
        <v>1227</v>
      </c>
      <c r="E709" s="415">
        <v>2014</v>
      </c>
      <c r="F709" s="417"/>
      <c r="G709" s="417"/>
      <c r="H709" s="417">
        <v>1</v>
      </c>
      <c r="I709" s="417">
        <v>2</v>
      </c>
      <c r="J709" s="417">
        <v>1</v>
      </c>
      <c r="K709" s="417">
        <v>15</v>
      </c>
      <c r="L709" s="417"/>
      <c r="M709" s="417"/>
      <c r="N709" s="417">
        <v>204600</v>
      </c>
      <c r="O709" s="417">
        <v>4128</v>
      </c>
      <c r="P709" s="417">
        <v>1483</v>
      </c>
      <c r="Q709" s="416"/>
      <c r="R709" s="416"/>
      <c r="S709" s="416">
        <v>50122</v>
      </c>
      <c r="T709" s="416">
        <v>33048</v>
      </c>
      <c r="U709" s="416">
        <v>48</v>
      </c>
      <c r="V709" s="416">
        <v>21854</v>
      </c>
    </row>
    <row r="710" spans="1:22" ht="15" x14ac:dyDescent="0.25">
      <c r="A710" s="370" t="str">
        <f t="shared" si="11"/>
        <v>8892015</v>
      </c>
      <c r="B710" s="411" t="s">
        <v>865</v>
      </c>
      <c r="C710" s="415">
        <v>889</v>
      </c>
      <c r="D710" s="415" t="s">
        <v>1227</v>
      </c>
      <c r="E710" s="415">
        <v>2015</v>
      </c>
      <c r="F710" s="417"/>
      <c r="G710" s="417"/>
      <c r="H710" s="417"/>
      <c r="I710" s="417">
        <v>3</v>
      </c>
      <c r="J710" s="417">
        <v>4</v>
      </c>
      <c r="K710" s="417">
        <v>12</v>
      </c>
      <c r="L710" s="417"/>
      <c r="M710" s="417"/>
      <c r="N710" s="417"/>
      <c r="O710" s="417">
        <v>15871</v>
      </c>
      <c r="P710" s="417">
        <v>39411</v>
      </c>
      <c r="Q710" s="416"/>
      <c r="R710" s="416"/>
      <c r="S710" s="416"/>
      <c r="T710" s="416">
        <v>18522</v>
      </c>
      <c r="U710" s="416">
        <v>25150</v>
      </c>
      <c r="V710" s="416">
        <v>17247</v>
      </c>
    </row>
    <row r="711" spans="1:22" ht="15" x14ac:dyDescent="0.25">
      <c r="A711" s="370" t="str">
        <f t="shared" si="11"/>
        <v>8892016</v>
      </c>
      <c r="B711" s="411" t="s">
        <v>865</v>
      </c>
      <c r="C711" s="415">
        <v>889</v>
      </c>
      <c r="D711" s="415" t="s">
        <v>1227</v>
      </c>
      <c r="E711" s="415">
        <v>2016</v>
      </c>
      <c r="F711" s="417"/>
      <c r="G711" s="417"/>
      <c r="H711" s="417"/>
      <c r="I711" s="417">
        <v>1</v>
      </c>
      <c r="J711" s="417">
        <v>5</v>
      </c>
      <c r="K711" s="417">
        <v>12</v>
      </c>
      <c r="L711" s="417"/>
      <c r="M711" s="417"/>
      <c r="N711" s="417"/>
      <c r="O711" s="417">
        <v>44913</v>
      </c>
      <c r="P711" s="417">
        <v>96875</v>
      </c>
      <c r="Q711" s="416"/>
      <c r="R711" s="416"/>
      <c r="S711" s="416"/>
      <c r="T711" s="416">
        <v>2454</v>
      </c>
      <c r="U711" s="416">
        <v>36669</v>
      </c>
      <c r="V711" s="416">
        <v>9878</v>
      </c>
    </row>
    <row r="712" spans="1:22" ht="15" x14ac:dyDescent="0.25">
      <c r="A712" s="370" t="str">
        <f t="shared" si="11"/>
        <v>8892017</v>
      </c>
      <c r="B712" s="411" t="s">
        <v>865</v>
      </c>
      <c r="C712" s="415">
        <v>889</v>
      </c>
      <c r="D712" s="415" t="s">
        <v>1227</v>
      </c>
      <c r="E712" s="415">
        <v>2017</v>
      </c>
      <c r="F712" s="417"/>
      <c r="G712" s="417"/>
      <c r="H712" s="417"/>
      <c r="I712" s="417">
        <v>2</v>
      </c>
      <c r="J712" s="417">
        <v>2</v>
      </c>
      <c r="K712" s="417">
        <v>9</v>
      </c>
      <c r="L712" s="417"/>
      <c r="M712" s="417"/>
      <c r="N712" s="417"/>
      <c r="O712" s="417">
        <v>69089</v>
      </c>
      <c r="P712" s="417">
        <v>2912</v>
      </c>
      <c r="Q712" s="416"/>
      <c r="R712" s="416"/>
      <c r="S712" s="416"/>
      <c r="T712" s="416">
        <v>44831</v>
      </c>
      <c r="U712" s="416">
        <v>2187</v>
      </c>
      <c r="V712" s="416">
        <v>15069</v>
      </c>
    </row>
    <row r="713" spans="1:22" ht="15" x14ac:dyDescent="0.25">
      <c r="A713" s="370" t="str">
        <f t="shared" si="11"/>
        <v>8892018</v>
      </c>
      <c r="B713" s="411" t="s">
        <v>865</v>
      </c>
      <c r="C713" s="415">
        <v>889</v>
      </c>
      <c r="D713" s="415" t="s">
        <v>1227</v>
      </c>
      <c r="E713" s="415">
        <v>2018</v>
      </c>
      <c r="F713" s="417"/>
      <c r="G713" s="417"/>
      <c r="H713" s="417"/>
      <c r="I713" s="417">
        <v>4</v>
      </c>
      <c r="J713" s="417">
        <v>7</v>
      </c>
      <c r="K713" s="417">
        <v>9</v>
      </c>
      <c r="L713" s="417"/>
      <c r="M713" s="417"/>
      <c r="N713" s="417"/>
      <c r="O713" s="417">
        <v>77729</v>
      </c>
      <c r="P713" s="417">
        <v>108225</v>
      </c>
      <c r="Q713" s="416"/>
      <c r="R713" s="416"/>
      <c r="S713" s="416"/>
      <c r="T713" s="416">
        <v>38181</v>
      </c>
      <c r="U713" s="416">
        <v>54564</v>
      </c>
      <c r="V713" s="416">
        <v>2632</v>
      </c>
    </row>
    <row r="714" spans="1:22" ht="15" x14ac:dyDescent="0.25">
      <c r="A714" s="370" t="str">
        <f t="shared" si="11"/>
        <v>8902014</v>
      </c>
      <c r="B714" s="411" t="s">
        <v>865</v>
      </c>
      <c r="C714" s="415">
        <v>890</v>
      </c>
      <c r="D714" s="415" t="s">
        <v>1076</v>
      </c>
      <c r="E714" s="415">
        <v>2014</v>
      </c>
      <c r="F714" s="417"/>
      <c r="G714" s="417"/>
      <c r="H714" s="417"/>
      <c r="I714" s="417">
        <v>1</v>
      </c>
      <c r="J714" s="417"/>
      <c r="K714" s="417">
        <v>1</v>
      </c>
      <c r="L714" s="417"/>
      <c r="M714" s="417"/>
      <c r="N714" s="417"/>
      <c r="O714" s="417">
        <v>8834</v>
      </c>
      <c r="P714" s="417"/>
      <c r="Q714" s="416"/>
      <c r="R714" s="416"/>
      <c r="S714" s="416"/>
      <c r="T714" s="416">
        <v>58186</v>
      </c>
      <c r="U714" s="416"/>
      <c r="V714" s="416">
        <v>6622</v>
      </c>
    </row>
    <row r="715" spans="1:22" ht="15" x14ac:dyDescent="0.25">
      <c r="A715" s="370" t="str">
        <f t="shared" si="11"/>
        <v>8902015</v>
      </c>
      <c r="B715" s="411" t="s">
        <v>865</v>
      </c>
      <c r="C715" s="415">
        <v>890</v>
      </c>
      <c r="D715" s="415" t="s">
        <v>1076</v>
      </c>
      <c r="E715" s="415">
        <v>2015</v>
      </c>
      <c r="F715" s="417"/>
      <c r="G715" s="417"/>
      <c r="H715" s="417"/>
      <c r="I715" s="417"/>
      <c r="J715" s="417"/>
      <c r="K715" s="417">
        <v>1</v>
      </c>
      <c r="L715" s="417"/>
      <c r="M715" s="417"/>
      <c r="N715" s="417"/>
      <c r="O715" s="417"/>
      <c r="P715" s="417"/>
      <c r="Q715" s="416"/>
      <c r="R715" s="416"/>
      <c r="S715" s="416"/>
      <c r="T715" s="416"/>
      <c r="U715" s="416"/>
      <c r="V715" s="416">
        <v>107</v>
      </c>
    </row>
    <row r="716" spans="1:22" ht="15" x14ac:dyDescent="0.25">
      <c r="A716" s="370" t="str">
        <f t="shared" si="11"/>
        <v>8902016</v>
      </c>
      <c r="B716" s="411" t="s">
        <v>865</v>
      </c>
      <c r="C716" s="415">
        <v>890</v>
      </c>
      <c r="D716" s="415" t="s">
        <v>1076</v>
      </c>
      <c r="E716" s="415">
        <v>2016</v>
      </c>
      <c r="F716" s="417"/>
      <c r="G716" s="417"/>
      <c r="H716" s="417"/>
      <c r="I716" s="417"/>
      <c r="J716" s="417"/>
      <c r="K716" s="417">
        <v>1</v>
      </c>
      <c r="L716" s="417"/>
      <c r="M716" s="417"/>
      <c r="N716" s="417"/>
      <c r="O716" s="417"/>
      <c r="P716" s="417"/>
      <c r="Q716" s="416"/>
      <c r="R716" s="416"/>
      <c r="S716" s="416"/>
      <c r="T716" s="416"/>
      <c r="U716" s="416"/>
      <c r="V716" s="416">
        <v>195</v>
      </c>
    </row>
    <row r="717" spans="1:22" ht="15" x14ac:dyDescent="0.25">
      <c r="A717" s="370" t="str">
        <f t="shared" si="11"/>
        <v>8902018</v>
      </c>
      <c r="B717" s="411" t="s">
        <v>865</v>
      </c>
      <c r="C717" s="415">
        <v>890</v>
      </c>
      <c r="D717" s="415" t="s">
        <v>1076</v>
      </c>
      <c r="E717" s="415">
        <v>2018</v>
      </c>
      <c r="F717" s="417"/>
      <c r="G717" s="417"/>
      <c r="H717" s="417"/>
      <c r="I717" s="417"/>
      <c r="J717" s="417"/>
      <c r="K717" s="417">
        <v>2</v>
      </c>
      <c r="L717" s="417"/>
      <c r="M717" s="417"/>
      <c r="N717" s="417"/>
      <c r="O717" s="417"/>
      <c r="P717" s="417"/>
      <c r="Q717" s="416"/>
      <c r="R717" s="416"/>
      <c r="S717" s="416"/>
      <c r="T717" s="416"/>
      <c r="U717" s="416"/>
      <c r="V717" s="416">
        <v>2995</v>
      </c>
    </row>
    <row r="718" spans="1:22" ht="15" x14ac:dyDescent="0.25">
      <c r="A718" s="370" t="str">
        <f t="shared" si="11"/>
        <v>8912014</v>
      </c>
      <c r="B718" s="411" t="s">
        <v>865</v>
      </c>
      <c r="C718" s="415">
        <v>891</v>
      </c>
      <c r="D718" s="415" t="s">
        <v>1077</v>
      </c>
      <c r="E718" s="415">
        <v>2014</v>
      </c>
      <c r="F718" s="417"/>
      <c r="G718" s="417"/>
      <c r="H718" s="417"/>
      <c r="I718" s="417">
        <v>5</v>
      </c>
      <c r="J718" s="417">
        <v>13</v>
      </c>
      <c r="K718" s="417">
        <v>46</v>
      </c>
      <c r="L718" s="417"/>
      <c r="M718" s="417"/>
      <c r="N718" s="417"/>
      <c r="O718" s="417">
        <v>59629</v>
      </c>
      <c r="P718" s="417">
        <v>13487</v>
      </c>
      <c r="Q718" s="416"/>
      <c r="R718" s="416"/>
      <c r="S718" s="416"/>
      <c r="T718" s="416">
        <v>128303</v>
      </c>
      <c r="U718" s="416">
        <v>60145</v>
      </c>
      <c r="V718" s="416">
        <v>35404</v>
      </c>
    </row>
    <row r="719" spans="1:22" ht="15" x14ac:dyDescent="0.25">
      <c r="A719" s="370" t="str">
        <f t="shared" si="11"/>
        <v>8912015</v>
      </c>
      <c r="B719" s="411" t="s">
        <v>865</v>
      </c>
      <c r="C719" s="415">
        <v>891</v>
      </c>
      <c r="D719" s="415" t="s">
        <v>1077</v>
      </c>
      <c r="E719" s="415">
        <v>2015</v>
      </c>
      <c r="F719" s="417"/>
      <c r="G719" s="417"/>
      <c r="H719" s="417">
        <v>1</v>
      </c>
      <c r="I719" s="417">
        <v>10</v>
      </c>
      <c r="J719" s="417">
        <v>22</v>
      </c>
      <c r="K719" s="417">
        <v>45</v>
      </c>
      <c r="L719" s="417"/>
      <c r="M719" s="417"/>
      <c r="N719" s="417">
        <v>201362</v>
      </c>
      <c r="O719" s="417">
        <v>178523</v>
      </c>
      <c r="P719" s="417">
        <v>186179</v>
      </c>
      <c r="Q719" s="416"/>
      <c r="R719" s="416"/>
      <c r="S719" s="416">
        <v>182901</v>
      </c>
      <c r="T719" s="416">
        <v>168733</v>
      </c>
      <c r="U719" s="416">
        <v>118943</v>
      </c>
      <c r="V719" s="416">
        <v>104430</v>
      </c>
    </row>
    <row r="720" spans="1:22" ht="15" x14ac:dyDescent="0.25">
      <c r="A720" s="370" t="str">
        <f t="shared" si="11"/>
        <v>8912016</v>
      </c>
      <c r="B720" s="411" t="s">
        <v>865</v>
      </c>
      <c r="C720" s="415">
        <v>891</v>
      </c>
      <c r="D720" s="415" t="s">
        <v>1077</v>
      </c>
      <c r="E720" s="415">
        <v>2016</v>
      </c>
      <c r="F720" s="417"/>
      <c r="G720" s="417"/>
      <c r="H720" s="417"/>
      <c r="I720" s="417">
        <v>5</v>
      </c>
      <c r="J720" s="417">
        <v>10</v>
      </c>
      <c r="K720" s="417">
        <v>34</v>
      </c>
      <c r="L720" s="417"/>
      <c r="M720" s="417"/>
      <c r="N720" s="417"/>
      <c r="O720" s="417">
        <v>151005</v>
      </c>
      <c r="P720" s="417">
        <v>102057</v>
      </c>
      <c r="Q720" s="416"/>
      <c r="R720" s="416"/>
      <c r="S720" s="416"/>
      <c r="T720" s="416">
        <v>117299</v>
      </c>
      <c r="U720" s="416">
        <v>186760</v>
      </c>
      <c r="V720" s="416">
        <v>73003</v>
      </c>
    </row>
    <row r="721" spans="1:22" ht="15" x14ac:dyDescent="0.25">
      <c r="A721" s="370" t="str">
        <f t="shared" si="11"/>
        <v>8912017</v>
      </c>
      <c r="B721" s="411" t="s">
        <v>865</v>
      </c>
      <c r="C721" s="415">
        <v>891</v>
      </c>
      <c r="D721" s="415" t="s">
        <v>1077</v>
      </c>
      <c r="E721" s="415">
        <v>2017</v>
      </c>
      <c r="F721" s="417"/>
      <c r="G721" s="417"/>
      <c r="H721" s="417"/>
      <c r="I721" s="417">
        <v>4</v>
      </c>
      <c r="J721" s="417">
        <v>15</v>
      </c>
      <c r="K721" s="417">
        <v>39</v>
      </c>
      <c r="L721" s="417"/>
      <c r="M721" s="417"/>
      <c r="N721" s="417"/>
      <c r="O721" s="417">
        <v>120330</v>
      </c>
      <c r="P721" s="417">
        <v>89172</v>
      </c>
      <c r="Q721" s="416"/>
      <c r="R721" s="416"/>
      <c r="S721" s="416"/>
      <c r="T721" s="416">
        <v>50607</v>
      </c>
      <c r="U721" s="416">
        <v>250978</v>
      </c>
      <c r="V721" s="416">
        <v>51906</v>
      </c>
    </row>
    <row r="722" spans="1:22" ht="15" x14ac:dyDescent="0.25">
      <c r="A722" s="370" t="str">
        <f t="shared" si="11"/>
        <v>8912018</v>
      </c>
      <c r="B722" s="411" t="s">
        <v>865</v>
      </c>
      <c r="C722" s="415">
        <v>891</v>
      </c>
      <c r="D722" s="415" t="s">
        <v>1077</v>
      </c>
      <c r="E722" s="415">
        <v>2018</v>
      </c>
      <c r="F722" s="417"/>
      <c r="G722" s="417"/>
      <c r="H722" s="417"/>
      <c r="I722" s="417"/>
      <c r="J722" s="417">
        <v>24</v>
      </c>
      <c r="K722" s="417">
        <v>42</v>
      </c>
      <c r="L722" s="417"/>
      <c r="M722" s="417"/>
      <c r="N722" s="417"/>
      <c r="O722" s="417"/>
      <c r="P722" s="417">
        <v>157237</v>
      </c>
      <c r="Q722" s="416"/>
      <c r="R722" s="416"/>
      <c r="S722" s="416"/>
      <c r="T722" s="416"/>
      <c r="U722" s="416">
        <v>250602</v>
      </c>
      <c r="V722" s="416">
        <v>104503</v>
      </c>
    </row>
    <row r="723" spans="1:22" ht="15" x14ac:dyDescent="0.25">
      <c r="A723" s="370" t="str">
        <f t="shared" si="11"/>
        <v>8962014</v>
      </c>
      <c r="B723" s="411" t="s">
        <v>865</v>
      </c>
      <c r="C723" s="415">
        <v>896</v>
      </c>
      <c r="D723" s="415" t="s">
        <v>1078</v>
      </c>
      <c r="E723" s="415">
        <v>2014</v>
      </c>
      <c r="F723" s="417"/>
      <c r="G723" s="417"/>
      <c r="H723" s="417"/>
      <c r="I723" s="417"/>
      <c r="J723" s="417"/>
      <c r="K723" s="417">
        <v>3</v>
      </c>
      <c r="L723" s="417"/>
      <c r="M723" s="417"/>
      <c r="N723" s="417"/>
      <c r="O723" s="417"/>
      <c r="P723" s="417"/>
      <c r="Q723" s="416"/>
      <c r="R723" s="416"/>
      <c r="S723" s="416"/>
      <c r="T723" s="416"/>
      <c r="U723" s="416"/>
      <c r="V723" s="416">
        <v>1019</v>
      </c>
    </row>
    <row r="724" spans="1:22" ht="15" x14ac:dyDescent="0.25">
      <c r="A724" s="370" t="str">
        <f t="shared" si="11"/>
        <v>8962015</v>
      </c>
      <c r="B724" s="411" t="s">
        <v>865</v>
      </c>
      <c r="C724" s="415">
        <v>896</v>
      </c>
      <c r="D724" s="415" t="s">
        <v>1078</v>
      </c>
      <c r="E724" s="415">
        <v>2015</v>
      </c>
      <c r="F724" s="417"/>
      <c r="G724" s="417"/>
      <c r="H724" s="417"/>
      <c r="I724" s="417">
        <v>1</v>
      </c>
      <c r="J724" s="417">
        <v>1</v>
      </c>
      <c r="K724" s="417">
        <v>2</v>
      </c>
      <c r="L724" s="417"/>
      <c r="M724" s="417"/>
      <c r="N724" s="417"/>
      <c r="O724" s="417">
        <v>5326</v>
      </c>
      <c r="P724" s="417">
        <v>2343</v>
      </c>
      <c r="Q724" s="416"/>
      <c r="R724" s="416"/>
      <c r="S724" s="416"/>
      <c r="T724" s="416">
        <v>8138</v>
      </c>
      <c r="U724" s="416">
        <v>5432</v>
      </c>
      <c r="V724" s="416">
        <v>3446</v>
      </c>
    </row>
    <row r="725" spans="1:22" ht="15" x14ac:dyDescent="0.25">
      <c r="A725" s="370" t="str">
        <f t="shared" si="11"/>
        <v>8962016</v>
      </c>
      <c r="B725" s="411" t="s">
        <v>865</v>
      </c>
      <c r="C725" s="415">
        <v>896</v>
      </c>
      <c r="D725" s="415" t="s">
        <v>1078</v>
      </c>
      <c r="E725" s="415">
        <v>2016</v>
      </c>
      <c r="F725" s="417"/>
      <c r="G725" s="417"/>
      <c r="H725" s="417"/>
      <c r="I725" s="417">
        <v>1</v>
      </c>
      <c r="J725" s="417">
        <v>1</v>
      </c>
      <c r="K725" s="417">
        <v>3</v>
      </c>
      <c r="L725" s="417"/>
      <c r="M725" s="417"/>
      <c r="N725" s="417"/>
      <c r="O725" s="417">
        <v>2500</v>
      </c>
      <c r="P725" s="417">
        <v>665</v>
      </c>
      <c r="Q725" s="416"/>
      <c r="R725" s="416"/>
      <c r="S725" s="416"/>
      <c r="T725" s="416">
        <v>0</v>
      </c>
      <c r="U725" s="416">
        <v>2940</v>
      </c>
      <c r="V725" s="416">
        <v>3600</v>
      </c>
    </row>
    <row r="726" spans="1:22" ht="15" x14ac:dyDescent="0.25">
      <c r="A726" s="370" t="str">
        <f t="shared" si="11"/>
        <v>8962017</v>
      </c>
      <c r="B726" s="411" t="s">
        <v>865</v>
      </c>
      <c r="C726" s="415">
        <v>896</v>
      </c>
      <c r="D726" s="415" t="s">
        <v>1078</v>
      </c>
      <c r="E726" s="415">
        <v>2017</v>
      </c>
      <c r="F726" s="417"/>
      <c r="G726" s="417"/>
      <c r="H726" s="417"/>
      <c r="I726" s="417"/>
      <c r="J726" s="417">
        <v>1</v>
      </c>
      <c r="K726" s="417">
        <v>2</v>
      </c>
      <c r="L726" s="417"/>
      <c r="M726" s="417"/>
      <c r="N726" s="417"/>
      <c r="O726" s="417"/>
      <c r="P726" s="417">
        <v>1522</v>
      </c>
      <c r="Q726" s="416"/>
      <c r="R726" s="416"/>
      <c r="S726" s="416"/>
      <c r="T726" s="416"/>
      <c r="U726" s="416">
        <v>9317</v>
      </c>
      <c r="V726" s="416">
        <v>1475</v>
      </c>
    </row>
    <row r="727" spans="1:22" ht="15" x14ac:dyDescent="0.25">
      <c r="A727" s="370" t="str">
        <f t="shared" si="11"/>
        <v>8962018</v>
      </c>
      <c r="B727" s="411" t="s">
        <v>865</v>
      </c>
      <c r="C727" s="415">
        <v>896</v>
      </c>
      <c r="D727" s="415" t="s">
        <v>1078</v>
      </c>
      <c r="E727" s="415">
        <v>2018</v>
      </c>
      <c r="F727" s="417"/>
      <c r="G727" s="417"/>
      <c r="H727" s="417"/>
      <c r="I727" s="417"/>
      <c r="J727" s="417">
        <v>1</v>
      </c>
      <c r="K727" s="417">
        <v>3</v>
      </c>
      <c r="L727" s="417"/>
      <c r="M727" s="417"/>
      <c r="N727" s="417"/>
      <c r="O727" s="417"/>
      <c r="P727" s="417">
        <v>5433</v>
      </c>
      <c r="Q727" s="416"/>
      <c r="R727" s="416"/>
      <c r="S727" s="416"/>
      <c r="T727" s="416"/>
      <c r="U727" s="416">
        <v>40411</v>
      </c>
      <c r="V727" s="416">
        <v>2240</v>
      </c>
    </row>
    <row r="728" spans="1:22" ht="15" x14ac:dyDescent="0.25">
      <c r="A728" s="370" t="str">
        <f t="shared" si="11"/>
        <v>8972014</v>
      </c>
      <c r="B728" s="411" t="s">
        <v>865</v>
      </c>
      <c r="C728" s="415">
        <v>897</v>
      </c>
      <c r="D728" s="415" t="s">
        <v>1079</v>
      </c>
      <c r="E728" s="415">
        <v>2014</v>
      </c>
      <c r="F728" s="417"/>
      <c r="G728" s="417"/>
      <c r="H728" s="417">
        <v>1</v>
      </c>
      <c r="I728" s="417">
        <v>9</v>
      </c>
      <c r="J728" s="417">
        <v>44</v>
      </c>
      <c r="K728" s="417">
        <v>139</v>
      </c>
      <c r="L728" s="417"/>
      <c r="M728" s="417"/>
      <c r="N728" s="417">
        <v>351515</v>
      </c>
      <c r="O728" s="417">
        <v>115926</v>
      </c>
      <c r="P728" s="417">
        <v>188102</v>
      </c>
      <c r="Q728" s="416"/>
      <c r="R728" s="416"/>
      <c r="S728" s="416">
        <v>215631</v>
      </c>
      <c r="T728" s="416">
        <v>187054</v>
      </c>
      <c r="U728" s="416">
        <v>221957</v>
      </c>
      <c r="V728" s="416">
        <v>157624</v>
      </c>
    </row>
    <row r="729" spans="1:22" ht="15" x14ac:dyDescent="0.25">
      <c r="A729" s="370" t="str">
        <f t="shared" si="11"/>
        <v>8972015</v>
      </c>
      <c r="B729" s="411" t="s">
        <v>865</v>
      </c>
      <c r="C729" s="415">
        <v>897</v>
      </c>
      <c r="D729" s="415" t="s">
        <v>1079</v>
      </c>
      <c r="E729" s="415">
        <v>2015</v>
      </c>
      <c r="F729" s="417"/>
      <c r="G729" s="417"/>
      <c r="H729" s="417">
        <v>1</v>
      </c>
      <c r="I729" s="417">
        <v>12</v>
      </c>
      <c r="J729" s="417">
        <v>43</v>
      </c>
      <c r="K729" s="417">
        <v>158</v>
      </c>
      <c r="L729" s="417"/>
      <c r="M729" s="417"/>
      <c r="N729" s="417">
        <v>92203</v>
      </c>
      <c r="O729" s="417">
        <v>172711</v>
      </c>
      <c r="P729" s="417">
        <v>266512</v>
      </c>
      <c r="Q729" s="416"/>
      <c r="R729" s="416"/>
      <c r="S729" s="416">
        <v>110292</v>
      </c>
      <c r="T729" s="416">
        <v>156254</v>
      </c>
      <c r="U729" s="416">
        <v>451342</v>
      </c>
      <c r="V729" s="416">
        <v>110887</v>
      </c>
    </row>
    <row r="730" spans="1:22" ht="15" x14ac:dyDescent="0.25">
      <c r="A730" s="370" t="str">
        <f t="shared" si="11"/>
        <v>8972016</v>
      </c>
      <c r="B730" s="411" t="s">
        <v>865</v>
      </c>
      <c r="C730" s="415">
        <v>897</v>
      </c>
      <c r="D730" s="415" t="s">
        <v>1079</v>
      </c>
      <c r="E730" s="415">
        <v>2016</v>
      </c>
      <c r="F730" s="417"/>
      <c r="G730" s="417"/>
      <c r="H730" s="417">
        <v>1</v>
      </c>
      <c r="I730" s="417">
        <v>9</v>
      </c>
      <c r="J730" s="417">
        <v>22</v>
      </c>
      <c r="K730" s="417">
        <v>146</v>
      </c>
      <c r="L730" s="417"/>
      <c r="M730" s="417"/>
      <c r="N730" s="417">
        <v>102933</v>
      </c>
      <c r="O730" s="417">
        <v>189924</v>
      </c>
      <c r="P730" s="417">
        <v>215868</v>
      </c>
      <c r="Q730" s="416"/>
      <c r="R730" s="416"/>
      <c r="S730" s="416">
        <v>109992</v>
      </c>
      <c r="T730" s="416">
        <v>224294</v>
      </c>
      <c r="U730" s="416">
        <v>232435</v>
      </c>
      <c r="V730" s="416">
        <v>117834</v>
      </c>
    </row>
    <row r="731" spans="1:22" ht="15" x14ac:dyDescent="0.25">
      <c r="A731" s="370" t="str">
        <f t="shared" si="11"/>
        <v>8972017</v>
      </c>
      <c r="B731" s="411" t="s">
        <v>865</v>
      </c>
      <c r="C731" s="415">
        <v>897</v>
      </c>
      <c r="D731" s="415" t="s">
        <v>1079</v>
      </c>
      <c r="E731" s="415">
        <v>2017</v>
      </c>
      <c r="F731" s="417"/>
      <c r="G731" s="417"/>
      <c r="H731" s="417">
        <v>1</v>
      </c>
      <c r="I731" s="417">
        <v>13</v>
      </c>
      <c r="J731" s="417">
        <v>33</v>
      </c>
      <c r="K731" s="417">
        <v>152</v>
      </c>
      <c r="L731" s="417"/>
      <c r="M731" s="417"/>
      <c r="N731" s="417">
        <v>127292</v>
      </c>
      <c r="O731" s="417">
        <v>129133</v>
      </c>
      <c r="P731" s="417">
        <v>166976</v>
      </c>
      <c r="Q731" s="416"/>
      <c r="R731" s="416"/>
      <c r="S731" s="416">
        <v>167180</v>
      </c>
      <c r="T731" s="416">
        <v>156235</v>
      </c>
      <c r="U731" s="416">
        <v>310822</v>
      </c>
      <c r="V731" s="416">
        <v>98723</v>
      </c>
    </row>
    <row r="732" spans="1:22" ht="15" x14ac:dyDescent="0.25">
      <c r="A732" s="370" t="str">
        <f t="shared" si="11"/>
        <v>8972018</v>
      </c>
      <c r="B732" s="411" t="s">
        <v>865</v>
      </c>
      <c r="C732" s="415">
        <v>897</v>
      </c>
      <c r="D732" s="415" t="s">
        <v>1079</v>
      </c>
      <c r="E732" s="415">
        <v>2018</v>
      </c>
      <c r="F732" s="417"/>
      <c r="G732" s="417"/>
      <c r="H732" s="417">
        <v>1</v>
      </c>
      <c r="I732" s="417">
        <v>6</v>
      </c>
      <c r="J732" s="417">
        <v>48</v>
      </c>
      <c r="K732" s="417">
        <v>145</v>
      </c>
      <c r="L732" s="417"/>
      <c r="M732" s="417"/>
      <c r="N732" s="417">
        <v>81197</v>
      </c>
      <c r="O732" s="417">
        <v>104739</v>
      </c>
      <c r="P732" s="417">
        <v>242955</v>
      </c>
      <c r="Q732" s="416"/>
      <c r="R732" s="416"/>
      <c r="S732" s="416">
        <v>12280</v>
      </c>
      <c r="T732" s="416">
        <v>159705</v>
      </c>
      <c r="U732" s="416">
        <v>488870</v>
      </c>
      <c r="V732" s="416">
        <v>205058</v>
      </c>
    </row>
    <row r="733" spans="1:22" ht="15" x14ac:dyDescent="0.25">
      <c r="A733" s="370" t="str">
        <f t="shared" si="11"/>
        <v>8982014</v>
      </c>
      <c r="B733" s="411" t="s">
        <v>865</v>
      </c>
      <c r="C733" s="415">
        <v>898</v>
      </c>
      <c r="D733" s="415" t="s">
        <v>1080</v>
      </c>
      <c r="E733" s="415">
        <v>2014</v>
      </c>
      <c r="F733" s="417"/>
      <c r="G733" s="417"/>
      <c r="H733" s="417">
        <v>4</v>
      </c>
      <c r="I733" s="417">
        <v>12</v>
      </c>
      <c r="J733" s="417">
        <v>8</v>
      </c>
      <c r="K733" s="417">
        <v>55</v>
      </c>
      <c r="L733" s="417"/>
      <c r="M733" s="417"/>
      <c r="N733" s="417">
        <v>627772</v>
      </c>
      <c r="O733" s="417">
        <v>161844</v>
      </c>
      <c r="P733" s="417">
        <v>31739</v>
      </c>
      <c r="Q733" s="416"/>
      <c r="R733" s="416"/>
      <c r="S733" s="416">
        <v>871201</v>
      </c>
      <c r="T733" s="416">
        <v>257389</v>
      </c>
      <c r="U733" s="416">
        <v>79751</v>
      </c>
      <c r="V733" s="416">
        <v>59711</v>
      </c>
    </row>
    <row r="734" spans="1:22" ht="15" x14ac:dyDescent="0.25">
      <c r="A734" s="370" t="str">
        <f t="shared" si="11"/>
        <v>8982015</v>
      </c>
      <c r="B734" s="411" t="s">
        <v>865</v>
      </c>
      <c r="C734" s="415">
        <v>898</v>
      </c>
      <c r="D734" s="415" t="s">
        <v>1080</v>
      </c>
      <c r="E734" s="415">
        <v>2015</v>
      </c>
      <c r="F734" s="417"/>
      <c r="G734" s="417"/>
      <c r="H734" s="417">
        <v>2</v>
      </c>
      <c r="I734" s="417">
        <v>9</v>
      </c>
      <c r="J734" s="417">
        <v>8</v>
      </c>
      <c r="K734" s="417">
        <v>47</v>
      </c>
      <c r="L734" s="417"/>
      <c r="M734" s="417"/>
      <c r="N734" s="417">
        <v>389922</v>
      </c>
      <c r="O734" s="417">
        <v>93278</v>
      </c>
      <c r="P734" s="417">
        <v>35873</v>
      </c>
      <c r="Q734" s="416"/>
      <c r="R734" s="416"/>
      <c r="S734" s="416">
        <v>316829</v>
      </c>
      <c r="T734" s="416">
        <v>181633</v>
      </c>
      <c r="U734" s="416">
        <v>51235</v>
      </c>
      <c r="V734" s="416">
        <v>36152</v>
      </c>
    </row>
    <row r="735" spans="1:22" ht="15" x14ac:dyDescent="0.25">
      <c r="A735" s="370" t="str">
        <f t="shared" si="11"/>
        <v>8982016</v>
      </c>
      <c r="B735" s="411" t="s">
        <v>865</v>
      </c>
      <c r="C735" s="415">
        <v>898</v>
      </c>
      <c r="D735" s="415" t="s">
        <v>1080</v>
      </c>
      <c r="E735" s="415">
        <v>2016</v>
      </c>
      <c r="F735" s="417"/>
      <c r="G735" s="417"/>
      <c r="H735" s="417">
        <v>1</v>
      </c>
      <c r="I735" s="417">
        <v>9</v>
      </c>
      <c r="J735" s="417">
        <v>12</v>
      </c>
      <c r="K735" s="417">
        <v>42</v>
      </c>
      <c r="L735" s="417"/>
      <c r="M735" s="417"/>
      <c r="N735" s="417">
        <v>100024</v>
      </c>
      <c r="O735" s="417">
        <v>129375</v>
      </c>
      <c r="P735" s="417">
        <v>27912</v>
      </c>
      <c r="Q735" s="416"/>
      <c r="R735" s="416"/>
      <c r="S735" s="416">
        <v>130513</v>
      </c>
      <c r="T735" s="416">
        <v>171247</v>
      </c>
      <c r="U735" s="416">
        <v>33989</v>
      </c>
      <c r="V735" s="416">
        <v>30106</v>
      </c>
    </row>
    <row r="736" spans="1:22" ht="15" x14ac:dyDescent="0.25">
      <c r="A736" s="370" t="str">
        <f t="shared" si="11"/>
        <v>8982017</v>
      </c>
      <c r="B736" s="411" t="s">
        <v>865</v>
      </c>
      <c r="C736" s="415">
        <v>898</v>
      </c>
      <c r="D736" s="415" t="s">
        <v>1080</v>
      </c>
      <c r="E736" s="415">
        <v>2017</v>
      </c>
      <c r="F736" s="417"/>
      <c r="G736" s="417"/>
      <c r="H736" s="417">
        <v>1</v>
      </c>
      <c r="I736" s="417">
        <v>9</v>
      </c>
      <c r="J736" s="417">
        <v>9</v>
      </c>
      <c r="K736" s="417">
        <v>38</v>
      </c>
      <c r="L736" s="417"/>
      <c r="M736" s="417"/>
      <c r="N736" s="417">
        <v>85952</v>
      </c>
      <c r="O736" s="417">
        <v>168882</v>
      </c>
      <c r="P736" s="417">
        <v>16082</v>
      </c>
      <c r="Q736" s="416"/>
      <c r="R736" s="416"/>
      <c r="S736" s="416">
        <v>93646</v>
      </c>
      <c r="T736" s="416">
        <v>350968</v>
      </c>
      <c r="U736" s="416">
        <v>17085</v>
      </c>
      <c r="V736" s="416">
        <v>31532</v>
      </c>
    </row>
    <row r="737" spans="1:22" ht="15" x14ac:dyDescent="0.25">
      <c r="A737" s="370" t="str">
        <f t="shared" si="11"/>
        <v>8982018</v>
      </c>
      <c r="B737" s="411" t="s">
        <v>865</v>
      </c>
      <c r="C737" s="415">
        <v>898</v>
      </c>
      <c r="D737" s="415" t="s">
        <v>1080</v>
      </c>
      <c r="E737" s="415">
        <v>2018</v>
      </c>
      <c r="F737" s="417"/>
      <c r="G737" s="417"/>
      <c r="H737" s="417"/>
      <c r="I737" s="417">
        <v>2</v>
      </c>
      <c r="J737" s="417">
        <v>12</v>
      </c>
      <c r="K737" s="417">
        <v>47</v>
      </c>
      <c r="L737" s="417"/>
      <c r="M737" s="417"/>
      <c r="N737" s="417"/>
      <c r="O737" s="417">
        <v>47413</v>
      </c>
      <c r="P737" s="417">
        <v>27387</v>
      </c>
      <c r="Q737" s="416"/>
      <c r="R737" s="416"/>
      <c r="S737" s="416"/>
      <c r="T737" s="416">
        <v>49136</v>
      </c>
      <c r="U737" s="416">
        <v>59685</v>
      </c>
      <c r="V737" s="416">
        <v>40088</v>
      </c>
    </row>
    <row r="738" spans="1:22" ht="15" x14ac:dyDescent="0.25">
      <c r="A738" s="370" t="str">
        <f t="shared" si="11"/>
        <v>8992014</v>
      </c>
      <c r="B738" s="411" t="s">
        <v>865</v>
      </c>
      <c r="C738" s="415">
        <v>899</v>
      </c>
      <c r="D738" s="415" t="s">
        <v>1081</v>
      </c>
      <c r="E738" s="415">
        <v>2014</v>
      </c>
      <c r="F738" s="417"/>
      <c r="G738" s="417"/>
      <c r="H738" s="417"/>
      <c r="I738" s="417"/>
      <c r="J738" s="417">
        <v>1</v>
      </c>
      <c r="K738" s="417">
        <v>3</v>
      </c>
      <c r="L738" s="417"/>
      <c r="M738" s="417"/>
      <c r="N738" s="417"/>
      <c r="O738" s="417"/>
      <c r="P738" s="417">
        <v>17780</v>
      </c>
      <c r="Q738" s="416"/>
      <c r="R738" s="416"/>
      <c r="S738" s="416"/>
      <c r="T738" s="416"/>
      <c r="U738" s="416">
        <v>30183</v>
      </c>
      <c r="V738" s="416">
        <v>969</v>
      </c>
    </row>
    <row r="739" spans="1:22" ht="15" x14ac:dyDescent="0.25">
      <c r="A739" s="370" t="str">
        <f t="shared" si="11"/>
        <v>8992015</v>
      </c>
      <c r="B739" s="411" t="s">
        <v>865</v>
      </c>
      <c r="C739" s="415">
        <v>899</v>
      </c>
      <c r="D739" s="415" t="s">
        <v>1081</v>
      </c>
      <c r="E739" s="415">
        <v>2015</v>
      </c>
      <c r="F739" s="417"/>
      <c r="G739" s="417"/>
      <c r="H739" s="417"/>
      <c r="I739" s="417">
        <v>1</v>
      </c>
      <c r="J739" s="417">
        <v>1</v>
      </c>
      <c r="K739" s="417">
        <v>6</v>
      </c>
      <c r="L739" s="417"/>
      <c r="M739" s="417"/>
      <c r="N739" s="417"/>
      <c r="O739" s="417">
        <v>1500</v>
      </c>
      <c r="P739" s="417">
        <v>300</v>
      </c>
      <c r="Q739" s="416"/>
      <c r="R739" s="416"/>
      <c r="S739" s="416"/>
      <c r="T739" s="416">
        <v>1694</v>
      </c>
      <c r="U739" s="416">
        <v>423</v>
      </c>
      <c r="V739" s="416">
        <v>9126</v>
      </c>
    </row>
    <row r="740" spans="1:22" ht="15" x14ac:dyDescent="0.25">
      <c r="A740" s="370" t="str">
        <f t="shared" si="11"/>
        <v>8992016</v>
      </c>
      <c r="B740" s="411" t="s">
        <v>865</v>
      </c>
      <c r="C740" s="415">
        <v>899</v>
      </c>
      <c r="D740" s="415" t="s">
        <v>1081</v>
      </c>
      <c r="E740" s="415">
        <v>2016</v>
      </c>
      <c r="F740" s="417"/>
      <c r="G740" s="417"/>
      <c r="H740" s="417"/>
      <c r="I740" s="417"/>
      <c r="J740" s="417">
        <v>1</v>
      </c>
      <c r="K740" s="417">
        <v>3</v>
      </c>
      <c r="L740" s="417"/>
      <c r="M740" s="417"/>
      <c r="N740" s="417"/>
      <c r="O740" s="417"/>
      <c r="P740" s="417">
        <v>11106</v>
      </c>
      <c r="Q740" s="416"/>
      <c r="R740" s="416"/>
      <c r="S740" s="416"/>
      <c r="T740" s="416"/>
      <c r="U740" s="416">
        <v>8191</v>
      </c>
      <c r="V740" s="416">
        <v>1318</v>
      </c>
    </row>
    <row r="741" spans="1:22" ht="15" x14ac:dyDescent="0.25">
      <c r="A741" s="370" t="str">
        <f t="shared" si="11"/>
        <v>8992017</v>
      </c>
      <c r="B741" s="411" t="s">
        <v>865</v>
      </c>
      <c r="C741" s="415">
        <v>899</v>
      </c>
      <c r="D741" s="415" t="s">
        <v>1081</v>
      </c>
      <c r="E741" s="415">
        <v>2017</v>
      </c>
      <c r="F741" s="417"/>
      <c r="G741" s="417"/>
      <c r="H741" s="417"/>
      <c r="I741" s="417"/>
      <c r="J741" s="417">
        <v>2</v>
      </c>
      <c r="K741" s="417">
        <v>7</v>
      </c>
      <c r="L741" s="417"/>
      <c r="M741" s="417"/>
      <c r="N741" s="417"/>
      <c r="O741" s="417"/>
      <c r="P741" s="417">
        <v>11533</v>
      </c>
      <c r="Q741" s="416"/>
      <c r="R741" s="416"/>
      <c r="S741" s="416"/>
      <c r="T741" s="416"/>
      <c r="U741" s="416">
        <v>12457</v>
      </c>
      <c r="V741" s="416">
        <v>4471</v>
      </c>
    </row>
    <row r="742" spans="1:22" ht="15" x14ac:dyDescent="0.25">
      <c r="A742" s="370" t="str">
        <f t="shared" si="11"/>
        <v>8992018</v>
      </c>
      <c r="B742" s="411" t="s">
        <v>865</v>
      </c>
      <c r="C742" s="415">
        <v>899</v>
      </c>
      <c r="D742" s="415" t="s">
        <v>1081</v>
      </c>
      <c r="E742" s="415">
        <v>2018</v>
      </c>
      <c r="F742" s="417"/>
      <c r="G742" s="417"/>
      <c r="H742" s="417"/>
      <c r="I742" s="417"/>
      <c r="J742" s="417">
        <v>1</v>
      </c>
      <c r="K742" s="417">
        <v>1</v>
      </c>
      <c r="L742" s="417"/>
      <c r="M742" s="417"/>
      <c r="N742" s="417"/>
      <c r="O742" s="417"/>
      <c r="P742" s="417">
        <v>589</v>
      </c>
      <c r="Q742" s="416"/>
      <c r="R742" s="416"/>
      <c r="S742" s="416"/>
      <c r="T742" s="416"/>
      <c r="U742" s="416">
        <v>6978</v>
      </c>
      <c r="V742" s="416">
        <v>734</v>
      </c>
    </row>
    <row r="743" spans="1:22" ht="15" x14ac:dyDescent="0.25">
      <c r="A743" s="370" t="str">
        <f t="shared" si="11"/>
        <v>9032015</v>
      </c>
      <c r="B743" s="411" t="s">
        <v>865</v>
      </c>
      <c r="C743" s="415">
        <v>903</v>
      </c>
      <c r="D743" s="415" t="s">
        <v>1082</v>
      </c>
      <c r="E743" s="415">
        <v>2015</v>
      </c>
      <c r="F743" s="417"/>
      <c r="G743" s="417"/>
      <c r="H743" s="417"/>
      <c r="I743" s="417"/>
      <c r="J743" s="417"/>
      <c r="K743" s="417">
        <v>1</v>
      </c>
      <c r="L743" s="417"/>
      <c r="M743" s="417"/>
      <c r="N743" s="417"/>
      <c r="O743" s="417"/>
      <c r="P743" s="417"/>
      <c r="Q743" s="416"/>
      <c r="R743" s="416"/>
      <c r="S743" s="416"/>
      <c r="T743" s="416"/>
      <c r="U743" s="416"/>
      <c r="V743" s="416">
        <v>990</v>
      </c>
    </row>
    <row r="744" spans="1:22" ht="15" x14ac:dyDescent="0.25">
      <c r="A744" s="370" t="str">
        <f t="shared" si="11"/>
        <v>9032018</v>
      </c>
      <c r="B744" s="411" t="s">
        <v>865</v>
      </c>
      <c r="C744" s="415">
        <v>903</v>
      </c>
      <c r="D744" s="415" t="s">
        <v>1082</v>
      </c>
      <c r="E744" s="415">
        <v>2018</v>
      </c>
      <c r="F744" s="417"/>
      <c r="G744" s="417"/>
      <c r="H744" s="417"/>
      <c r="I744" s="417"/>
      <c r="J744" s="417"/>
      <c r="K744" s="417">
        <v>1</v>
      </c>
      <c r="L744" s="417"/>
      <c r="M744" s="417"/>
      <c r="N744" s="417"/>
      <c r="O744" s="417"/>
      <c r="P744" s="417"/>
      <c r="Q744" s="416"/>
      <c r="R744" s="416"/>
      <c r="S744" s="416"/>
      <c r="T744" s="416"/>
      <c r="U744" s="416"/>
      <c r="V744" s="416">
        <v>440</v>
      </c>
    </row>
    <row r="745" spans="1:22" ht="15" x14ac:dyDescent="0.25">
      <c r="A745" s="370" t="str">
        <f t="shared" si="11"/>
        <v>9042015</v>
      </c>
      <c r="B745" s="411" t="s">
        <v>865</v>
      </c>
      <c r="C745" s="415">
        <v>904</v>
      </c>
      <c r="D745" s="415" t="s">
        <v>1083</v>
      </c>
      <c r="E745" s="415">
        <v>2015</v>
      </c>
      <c r="F745" s="417"/>
      <c r="G745" s="417"/>
      <c r="H745" s="417"/>
      <c r="I745" s="417"/>
      <c r="J745" s="417"/>
      <c r="K745" s="417">
        <v>1</v>
      </c>
      <c r="L745" s="417"/>
      <c r="M745" s="417"/>
      <c r="N745" s="417"/>
      <c r="O745" s="417"/>
      <c r="P745" s="417"/>
      <c r="Q745" s="416"/>
      <c r="R745" s="416"/>
      <c r="S745" s="416"/>
      <c r="T745" s="416"/>
      <c r="U745" s="416"/>
      <c r="V745" s="416">
        <v>879</v>
      </c>
    </row>
    <row r="746" spans="1:22" ht="15" x14ac:dyDescent="0.25">
      <c r="A746" s="370" t="str">
        <f t="shared" si="11"/>
        <v>9052015</v>
      </c>
      <c r="B746" s="411" t="s">
        <v>865</v>
      </c>
      <c r="C746" s="415">
        <v>905</v>
      </c>
      <c r="D746" s="415" t="s">
        <v>1084</v>
      </c>
      <c r="E746" s="415">
        <v>2015</v>
      </c>
      <c r="F746" s="417"/>
      <c r="G746" s="417"/>
      <c r="H746" s="417"/>
      <c r="I746" s="417">
        <v>1</v>
      </c>
      <c r="J746" s="417"/>
      <c r="K746" s="417">
        <v>2</v>
      </c>
      <c r="L746" s="417"/>
      <c r="M746" s="417"/>
      <c r="N746" s="417"/>
      <c r="O746" s="417">
        <v>4670</v>
      </c>
      <c r="P746" s="417"/>
      <c r="Q746" s="416"/>
      <c r="R746" s="416"/>
      <c r="S746" s="416"/>
      <c r="T746" s="416">
        <v>11255</v>
      </c>
      <c r="U746" s="416"/>
      <c r="V746" s="416">
        <v>15108</v>
      </c>
    </row>
    <row r="747" spans="1:22" ht="15" x14ac:dyDescent="0.25">
      <c r="A747" s="370" t="str">
        <f t="shared" si="11"/>
        <v>9052016</v>
      </c>
      <c r="B747" s="411" t="s">
        <v>865</v>
      </c>
      <c r="C747" s="415">
        <v>905</v>
      </c>
      <c r="D747" s="415" t="s">
        <v>1084</v>
      </c>
      <c r="E747" s="415">
        <v>2016</v>
      </c>
      <c r="F747" s="417"/>
      <c r="G747" s="417"/>
      <c r="H747" s="417"/>
      <c r="I747" s="417"/>
      <c r="J747" s="417">
        <v>1</v>
      </c>
      <c r="K747" s="417"/>
      <c r="L747" s="417"/>
      <c r="M747" s="417"/>
      <c r="N747" s="417"/>
      <c r="O747" s="417"/>
      <c r="P747" s="417">
        <v>676</v>
      </c>
      <c r="Q747" s="416"/>
      <c r="R747" s="416"/>
      <c r="S747" s="416"/>
      <c r="T747" s="416"/>
      <c r="U747" s="416">
        <v>3731</v>
      </c>
      <c r="V747" s="416"/>
    </row>
    <row r="748" spans="1:22" ht="15" x14ac:dyDescent="0.25">
      <c r="A748" s="370" t="str">
        <f t="shared" si="11"/>
        <v>9052017</v>
      </c>
      <c r="B748" s="411" t="s">
        <v>865</v>
      </c>
      <c r="C748" s="415">
        <v>905</v>
      </c>
      <c r="D748" s="415" t="s">
        <v>1084</v>
      </c>
      <c r="E748" s="415">
        <v>2017</v>
      </c>
      <c r="F748" s="417"/>
      <c r="G748" s="417"/>
      <c r="H748" s="417"/>
      <c r="I748" s="417"/>
      <c r="J748" s="417">
        <v>1</v>
      </c>
      <c r="K748" s="417"/>
      <c r="L748" s="417"/>
      <c r="M748" s="417"/>
      <c r="N748" s="417"/>
      <c r="O748" s="417"/>
      <c r="P748" s="417">
        <v>4791</v>
      </c>
      <c r="Q748" s="416"/>
      <c r="R748" s="416"/>
      <c r="S748" s="416"/>
      <c r="T748" s="416"/>
      <c r="U748" s="416">
        <v>11509</v>
      </c>
      <c r="V748" s="416"/>
    </row>
    <row r="749" spans="1:22" ht="15" x14ac:dyDescent="0.25">
      <c r="A749" s="370" t="str">
        <f t="shared" si="11"/>
        <v>9052018</v>
      </c>
      <c r="B749" s="411" t="s">
        <v>865</v>
      </c>
      <c r="C749" s="415">
        <v>905</v>
      </c>
      <c r="D749" s="415" t="s">
        <v>1084</v>
      </c>
      <c r="E749" s="415">
        <v>2018</v>
      </c>
      <c r="F749" s="417"/>
      <c r="G749" s="417"/>
      <c r="H749" s="417"/>
      <c r="I749" s="417"/>
      <c r="J749" s="417"/>
      <c r="K749" s="417">
        <v>2</v>
      </c>
      <c r="L749" s="417"/>
      <c r="M749" s="417"/>
      <c r="N749" s="417"/>
      <c r="O749" s="417"/>
      <c r="P749" s="417"/>
      <c r="Q749" s="416"/>
      <c r="R749" s="416"/>
      <c r="S749" s="416"/>
      <c r="T749" s="416"/>
      <c r="U749" s="416"/>
      <c r="V749" s="416">
        <v>752</v>
      </c>
    </row>
    <row r="750" spans="1:22" ht="15" x14ac:dyDescent="0.25">
      <c r="A750" s="370" t="str">
        <f t="shared" si="11"/>
        <v>9072014</v>
      </c>
      <c r="B750" s="411" t="s">
        <v>865</v>
      </c>
      <c r="C750" s="415">
        <v>907</v>
      </c>
      <c r="D750" s="415" t="s">
        <v>1085</v>
      </c>
      <c r="E750" s="415">
        <v>2014</v>
      </c>
      <c r="F750" s="417"/>
      <c r="G750" s="417"/>
      <c r="H750" s="417">
        <v>1</v>
      </c>
      <c r="I750" s="417">
        <v>1</v>
      </c>
      <c r="J750" s="417">
        <v>4</v>
      </c>
      <c r="K750" s="417">
        <v>13</v>
      </c>
      <c r="L750" s="417"/>
      <c r="M750" s="417"/>
      <c r="N750" s="417">
        <v>159745</v>
      </c>
      <c r="O750" s="417">
        <v>25108</v>
      </c>
      <c r="P750" s="417">
        <v>1858</v>
      </c>
      <c r="Q750" s="416"/>
      <c r="R750" s="416"/>
      <c r="S750" s="416">
        <v>73918</v>
      </c>
      <c r="T750" s="416">
        <v>43055</v>
      </c>
      <c r="U750" s="416">
        <v>12175</v>
      </c>
      <c r="V750" s="416">
        <v>10637</v>
      </c>
    </row>
    <row r="751" spans="1:22" ht="15" x14ac:dyDescent="0.25">
      <c r="A751" s="370" t="str">
        <f t="shared" si="11"/>
        <v>9072015</v>
      </c>
      <c r="B751" s="411" t="s">
        <v>865</v>
      </c>
      <c r="C751" s="415">
        <v>907</v>
      </c>
      <c r="D751" s="415" t="s">
        <v>1085</v>
      </c>
      <c r="E751" s="415">
        <v>2015</v>
      </c>
      <c r="F751" s="417"/>
      <c r="G751" s="417"/>
      <c r="H751" s="417"/>
      <c r="I751" s="417">
        <v>3</v>
      </c>
      <c r="J751" s="417">
        <v>2</v>
      </c>
      <c r="K751" s="417">
        <v>7</v>
      </c>
      <c r="L751" s="417"/>
      <c r="M751" s="417"/>
      <c r="N751" s="417"/>
      <c r="O751" s="417">
        <v>96733</v>
      </c>
      <c r="P751" s="417">
        <v>1673</v>
      </c>
      <c r="Q751" s="416"/>
      <c r="R751" s="416"/>
      <c r="S751" s="416"/>
      <c r="T751" s="416">
        <v>131199</v>
      </c>
      <c r="U751" s="416">
        <v>5287</v>
      </c>
      <c r="V751" s="416">
        <v>5064</v>
      </c>
    </row>
    <row r="752" spans="1:22" ht="15" x14ac:dyDescent="0.25">
      <c r="A752" s="370" t="str">
        <f t="shared" si="11"/>
        <v>9072016</v>
      </c>
      <c r="B752" s="411" t="s">
        <v>865</v>
      </c>
      <c r="C752" s="415">
        <v>907</v>
      </c>
      <c r="D752" s="415" t="s">
        <v>1085</v>
      </c>
      <c r="E752" s="415">
        <v>2016</v>
      </c>
      <c r="F752" s="417"/>
      <c r="G752" s="417"/>
      <c r="H752" s="417"/>
      <c r="I752" s="417"/>
      <c r="J752" s="417"/>
      <c r="K752" s="417">
        <v>6</v>
      </c>
      <c r="L752" s="417"/>
      <c r="M752" s="417"/>
      <c r="N752" s="417"/>
      <c r="O752" s="417"/>
      <c r="P752" s="417"/>
      <c r="Q752" s="416"/>
      <c r="R752" s="416"/>
      <c r="S752" s="416"/>
      <c r="T752" s="416"/>
      <c r="U752" s="416"/>
      <c r="V752" s="416">
        <v>6082</v>
      </c>
    </row>
    <row r="753" spans="1:22" ht="15" x14ac:dyDescent="0.25">
      <c r="A753" s="370" t="str">
        <f t="shared" si="11"/>
        <v>9072018</v>
      </c>
      <c r="B753" s="411" t="s">
        <v>865</v>
      </c>
      <c r="C753" s="415">
        <v>907</v>
      </c>
      <c r="D753" s="415" t="s">
        <v>1085</v>
      </c>
      <c r="E753" s="415">
        <v>2018</v>
      </c>
      <c r="F753" s="417"/>
      <c r="G753" s="417"/>
      <c r="H753" s="417"/>
      <c r="I753" s="417">
        <v>1</v>
      </c>
      <c r="J753" s="417"/>
      <c r="K753" s="417"/>
      <c r="L753" s="417"/>
      <c r="M753" s="417"/>
      <c r="N753" s="417"/>
      <c r="O753" s="417">
        <v>2743</v>
      </c>
      <c r="P753" s="417"/>
      <c r="Q753" s="416"/>
      <c r="R753" s="416"/>
      <c r="S753" s="416"/>
      <c r="T753" s="416">
        <v>12043</v>
      </c>
      <c r="U753" s="416"/>
      <c r="V753" s="416"/>
    </row>
    <row r="754" spans="1:22" ht="15" x14ac:dyDescent="0.25">
      <c r="A754" s="370" t="str">
        <f t="shared" si="11"/>
        <v>9082015</v>
      </c>
      <c r="B754" s="411" t="s">
        <v>865</v>
      </c>
      <c r="C754" s="415">
        <v>908</v>
      </c>
      <c r="D754" s="415" t="s">
        <v>1086</v>
      </c>
      <c r="E754" s="415">
        <v>2015</v>
      </c>
      <c r="F754" s="417"/>
      <c r="G754" s="417"/>
      <c r="H754" s="417"/>
      <c r="I754" s="417"/>
      <c r="J754" s="417">
        <v>2</v>
      </c>
      <c r="K754" s="417"/>
      <c r="L754" s="417"/>
      <c r="M754" s="417"/>
      <c r="N754" s="417"/>
      <c r="O754" s="417"/>
      <c r="P754" s="417">
        <v>39535</v>
      </c>
      <c r="Q754" s="416"/>
      <c r="R754" s="416"/>
      <c r="S754" s="416"/>
      <c r="T754" s="416"/>
      <c r="U754" s="416">
        <v>11777</v>
      </c>
      <c r="V754" s="416"/>
    </row>
    <row r="755" spans="1:22" ht="15" x14ac:dyDescent="0.25">
      <c r="A755" s="370" t="str">
        <f t="shared" si="11"/>
        <v>9082016</v>
      </c>
      <c r="B755" s="411" t="s">
        <v>865</v>
      </c>
      <c r="C755" s="415">
        <v>908</v>
      </c>
      <c r="D755" s="415" t="s">
        <v>1086</v>
      </c>
      <c r="E755" s="415">
        <v>2016</v>
      </c>
      <c r="F755" s="417"/>
      <c r="G755" s="417"/>
      <c r="H755" s="417"/>
      <c r="I755" s="417"/>
      <c r="J755" s="417">
        <v>1</v>
      </c>
      <c r="K755" s="417"/>
      <c r="L755" s="417"/>
      <c r="M755" s="417"/>
      <c r="N755" s="417"/>
      <c r="O755" s="417"/>
      <c r="P755" s="417">
        <v>19169</v>
      </c>
      <c r="Q755" s="416"/>
      <c r="R755" s="416"/>
      <c r="S755" s="416"/>
      <c r="T755" s="416"/>
      <c r="U755" s="416">
        <v>16674</v>
      </c>
      <c r="V755" s="416"/>
    </row>
    <row r="756" spans="1:22" ht="15" x14ac:dyDescent="0.25">
      <c r="A756" s="370" t="str">
        <f t="shared" si="11"/>
        <v>9082017</v>
      </c>
      <c r="B756" s="411" t="s">
        <v>865</v>
      </c>
      <c r="C756" s="415">
        <v>908</v>
      </c>
      <c r="D756" s="415" t="s">
        <v>1086</v>
      </c>
      <c r="E756" s="415">
        <v>2017</v>
      </c>
      <c r="F756" s="417"/>
      <c r="G756" s="417"/>
      <c r="H756" s="417"/>
      <c r="I756" s="417"/>
      <c r="J756" s="417">
        <v>3</v>
      </c>
      <c r="K756" s="417">
        <v>1</v>
      </c>
      <c r="L756" s="417"/>
      <c r="M756" s="417"/>
      <c r="N756" s="417"/>
      <c r="O756" s="417"/>
      <c r="P756" s="417">
        <v>39726</v>
      </c>
      <c r="Q756" s="416"/>
      <c r="R756" s="416"/>
      <c r="S756" s="416"/>
      <c r="T756" s="416"/>
      <c r="U756" s="416">
        <v>74705</v>
      </c>
      <c r="V756" s="416">
        <v>886</v>
      </c>
    </row>
    <row r="757" spans="1:22" ht="15" x14ac:dyDescent="0.25">
      <c r="A757" s="370" t="str">
        <f t="shared" si="11"/>
        <v>9102014</v>
      </c>
      <c r="B757" s="411" t="s">
        <v>865</v>
      </c>
      <c r="C757" s="415">
        <v>910</v>
      </c>
      <c r="D757" s="415" t="s">
        <v>1089</v>
      </c>
      <c r="E757" s="415">
        <v>2014</v>
      </c>
      <c r="F757" s="417"/>
      <c r="G757" s="417"/>
      <c r="H757" s="417"/>
      <c r="I757" s="417"/>
      <c r="J757" s="417"/>
      <c r="K757" s="417">
        <v>2</v>
      </c>
      <c r="L757" s="417"/>
      <c r="M757" s="417"/>
      <c r="N757" s="417"/>
      <c r="O757" s="417"/>
      <c r="P757" s="417"/>
      <c r="Q757" s="416"/>
      <c r="R757" s="416"/>
      <c r="S757" s="416"/>
      <c r="T757" s="416"/>
      <c r="U757" s="416"/>
      <c r="V757" s="416">
        <v>2471</v>
      </c>
    </row>
    <row r="758" spans="1:22" ht="15" x14ac:dyDescent="0.25">
      <c r="A758" s="370" t="str">
        <f t="shared" si="11"/>
        <v>9102017</v>
      </c>
      <c r="B758" s="411" t="s">
        <v>865</v>
      </c>
      <c r="C758" s="415">
        <v>910</v>
      </c>
      <c r="D758" s="415" t="s">
        <v>1089</v>
      </c>
      <c r="E758" s="415">
        <v>2017</v>
      </c>
      <c r="F758" s="417"/>
      <c r="G758" s="417"/>
      <c r="H758" s="417"/>
      <c r="I758" s="417"/>
      <c r="J758" s="417"/>
      <c r="K758" s="417">
        <v>1</v>
      </c>
      <c r="L758" s="417"/>
      <c r="M758" s="417"/>
      <c r="N758" s="417"/>
      <c r="O758" s="417"/>
      <c r="P758" s="417"/>
      <c r="Q758" s="416"/>
      <c r="R758" s="416"/>
      <c r="S758" s="416"/>
      <c r="T758" s="416"/>
      <c r="U758" s="416"/>
      <c r="V758" s="416">
        <v>1546</v>
      </c>
    </row>
    <row r="759" spans="1:22" ht="15" x14ac:dyDescent="0.25">
      <c r="A759" s="370" t="str">
        <f t="shared" si="11"/>
        <v>9102018</v>
      </c>
      <c r="B759" s="411" t="s">
        <v>865</v>
      </c>
      <c r="C759" s="415">
        <v>910</v>
      </c>
      <c r="D759" s="415" t="s">
        <v>1089</v>
      </c>
      <c r="E759" s="415">
        <v>2018</v>
      </c>
      <c r="F759" s="417"/>
      <c r="G759" s="417"/>
      <c r="H759" s="417"/>
      <c r="I759" s="417"/>
      <c r="J759" s="417"/>
      <c r="K759" s="417">
        <v>1</v>
      </c>
      <c r="L759" s="417"/>
      <c r="M759" s="417"/>
      <c r="N759" s="417"/>
      <c r="O759" s="417"/>
      <c r="P759" s="417"/>
      <c r="Q759" s="416"/>
      <c r="R759" s="416"/>
      <c r="S759" s="416"/>
      <c r="T759" s="416"/>
      <c r="U759" s="416"/>
      <c r="V759" s="416">
        <v>945</v>
      </c>
    </row>
    <row r="760" spans="1:22" ht="15" x14ac:dyDescent="0.25">
      <c r="A760" s="370" t="str">
        <f t="shared" si="11"/>
        <v>9112014</v>
      </c>
      <c r="B760" s="411" t="s">
        <v>865</v>
      </c>
      <c r="C760" s="415">
        <v>911</v>
      </c>
      <c r="D760" s="415" t="s">
        <v>1090</v>
      </c>
      <c r="E760" s="415">
        <v>2014</v>
      </c>
      <c r="F760" s="417"/>
      <c r="G760" s="417"/>
      <c r="H760" s="417">
        <v>1</v>
      </c>
      <c r="I760" s="417">
        <v>1</v>
      </c>
      <c r="J760" s="417">
        <v>1</v>
      </c>
      <c r="K760" s="417">
        <v>16</v>
      </c>
      <c r="L760" s="417"/>
      <c r="M760" s="417"/>
      <c r="N760" s="417">
        <v>107574</v>
      </c>
      <c r="O760" s="417">
        <v>9765</v>
      </c>
      <c r="P760" s="417">
        <v>223</v>
      </c>
      <c r="Q760" s="416"/>
      <c r="R760" s="416"/>
      <c r="S760" s="416">
        <v>155008</v>
      </c>
      <c r="T760" s="416">
        <v>3647</v>
      </c>
      <c r="U760" s="416">
        <v>859</v>
      </c>
      <c r="V760" s="416">
        <v>12397</v>
      </c>
    </row>
    <row r="761" spans="1:22" ht="15" x14ac:dyDescent="0.25">
      <c r="A761" s="370" t="str">
        <f t="shared" si="11"/>
        <v>9112015</v>
      </c>
      <c r="B761" s="411" t="s">
        <v>865</v>
      </c>
      <c r="C761" s="415">
        <v>911</v>
      </c>
      <c r="D761" s="415" t="s">
        <v>1090</v>
      </c>
      <c r="E761" s="415">
        <v>2015</v>
      </c>
      <c r="F761" s="417"/>
      <c r="G761" s="417"/>
      <c r="H761" s="417"/>
      <c r="I761" s="417">
        <v>5</v>
      </c>
      <c r="J761" s="417">
        <v>9</v>
      </c>
      <c r="K761" s="417">
        <v>18</v>
      </c>
      <c r="L761" s="417"/>
      <c r="M761" s="417"/>
      <c r="N761" s="417"/>
      <c r="O761" s="417">
        <v>127658</v>
      </c>
      <c r="P761" s="417">
        <v>109428</v>
      </c>
      <c r="Q761" s="416"/>
      <c r="R761" s="416"/>
      <c r="S761" s="416"/>
      <c r="T761" s="416">
        <v>32971</v>
      </c>
      <c r="U761" s="416">
        <v>66164</v>
      </c>
      <c r="V761" s="416">
        <v>37409</v>
      </c>
    </row>
    <row r="762" spans="1:22" ht="15" x14ac:dyDescent="0.25">
      <c r="A762" s="370" t="str">
        <f t="shared" si="11"/>
        <v>9112016</v>
      </c>
      <c r="B762" s="411" t="s">
        <v>865</v>
      </c>
      <c r="C762" s="415">
        <v>911</v>
      </c>
      <c r="D762" s="415" t="s">
        <v>1090</v>
      </c>
      <c r="E762" s="415">
        <v>2016</v>
      </c>
      <c r="F762" s="417"/>
      <c r="G762" s="417"/>
      <c r="H762" s="417"/>
      <c r="I762" s="417"/>
      <c r="J762" s="417">
        <v>2</v>
      </c>
      <c r="K762" s="417">
        <v>6</v>
      </c>
      <c r="L762" s="417"/>
      <c r="M762" s="417"/>
      <c r="N762" s="417"/>
      <c r="O762" s="417"/>
      <c r="P762" s="417">
        <v>7070</v>
      </c>
      <c r="Q762" s="416"/>
      <c r="R762" s="416"/>
      <c r="S762" s="416"/>
      <c r="T762" s="416"/>
      <c r="U762" s="416">
        <v>2741</v>
      </c>
      <c r="V762" s="416">
        <v>5898</v>
      </c>
    </row>
    <row r="763" spans="1:22" ht="15" x14ac:dyDescent="0.25">
      <c r="A763" s="370" t="str">
        <f t="shared" si="11"/>
        <v>9112017</v>
      </c>
      <c r="B763" s="411" t="s">
        <v>865</v>
      </c>
      <c r="C763" s="415">
        <v>911</v>
      </c>
      <c r="D763" s="415" t="s">
        <v>1090</v>
      </c>
      <c r="E763" s="415">
        <v>2017</v>
      </c>
      <c r="F763" s="417"/>
      <c r="G763" s="417"/>
      <c r="H763" s="417"/>
      <c r="I763" s="417">
        <v>2</v>
      </c>
      <c r="J763" s="417">
        <v>3</v>
      </c>
      <c r="K763" s="417">
        <v>5</v>
      </c>
      <c r="L763" s="417"/>
      <c r="M763" s="417"/>
      <c r="N763" s="417"/>
      <c r="O763" s="417">
        <v>41635</v>
      </c>
      <c r="P763" s="417">
        <v>13455</v>
      </c>
      <c r="Q763" s="416"/>
      <c r="R763" s="416"/>
      <c r="S763" s="416"/>
      <c r="T763" s="416">
        <v>42367</v>
      </c>
      <c r="U763" s="416">
        <v>16608</v>
      </c>
      <c r="V763" s="416">
        <v>5115</v>
      </c>
    </row>
    <row r="764" spans="1:22" ht="15" x14ac:dyDescent="0.25">
      <c r="A764" s="370" t="str">
        <f t="shared" si="11"/>
        <v>9112018</v>
      </c>
      <c r="B764" s="411" t="s">
        <v>865</v>
      </c>
      <c r="C764" s="415">
        <v>911</v>
      </c>
      <c r="D764" s="415" t="s">
        <v>1090</v>
      </c>
      <c r="E764" s="415">
        <v>2018</v>
      </c>
      <c r="F764" s="417"/>
      <c r="G764" s="417"/>
      <c r="H764" s="417"/>
      <c r="I764" s="417"/>
      <c r="J764" s="417">
        <v>4</v>
      </c>
      <c r="K764" s="417">
        <v>2</v>
      </c>
      <c r="L764" s="417"/>
      <c r="M764" s="417"/>
      <c r="N764" s="417"/>
      <c r="O764" s="417"/>
      <c r="P764" s="417">
        <v>9619</v>
      </c>
      <c r="Q764" s="416"/>
      <c r="R764" s="416"/>
      <c r="S764" s="416"/>
      <c r="T764" s="416"/>
      <c r="U764" s="416">
        <v>43732</v>
      </c>
      <c r="V764" s="416">
        <v>11398</v>
      </c>
    </row>
    <row r="765" spans="1:22" ht="15" x14ac:dyDescent="0.25">
      <c r="A765" s="370" t="str">
        <f t="shared" si="11"/>
        <v>9122014</v>
      </c>
      <c r="B765" s="411" t="s">
        <v>865</v>
      </c>
      <c r="C765" s="415">
        <v>912</v>
      </c>
      <c r="D765" s="415" t="s">
        <v>1091</v>
      </c>
      <c r="E765" s="415">
        <v>2014</v>
      </c>
      <c r="F765" s="417"/>
      <c r="G765" s="417"/>
      <c r="H765" s="417"/>
      <c r="I765" s="417">
        <v>1</v>
      </c>
      <c r="J765" s="417"/>
      <c r="K765" s="417">
        <v>2</v>
      </c>
      <c r="L765" s="417"/>
      <c r="M765" s="417"/>
      <c r="N765" s="417"/>
      <c r="O765" s="417">
        <v>50600</v>
      </c>
      <c r="P765" s="417"/>
      <c r="Q765" s="416"/>
      <c r="R765" s="416"/>
      <c r="S765" s="416"/>
      <c r="T765" s="416">
        <v>21738</v>
      </c>
      <c r="U765" s="416"/>
      <c r="V765" s="416">
        <v>375</v>
      </c>
    </row>
    <row r="766" spans="1:22" ht="15" x14ac:dyDescent="0.25">
      <c r="A766" s="370" t="str">
        <f t="shared" si="11"/>
        <v>9122016</v>
      </c>
      <c r="B766" s="411" t="s">
        <v>865</v>
      </c>
      <c r="C766" s="415">
        <v>912</v>
      </c>
      <c r="D766" s="415" t="s">
        <v>1091</v>
      </c>
      <c r="E766" s="415">
        <v>2016</v>
      </c>
      <c r="F766" s="417"/>
      <c r="G766" s="417"/>
      <c r="H766" s="417"/>
      <c r="I766" s="417"/>
      <c r="J766" s="417"/>
      <c r="K766" s="417">
        <v>1</v>
      </c>
      <c r="L766" s="417"/>
      <c r="M766" s="417"/>
      <c r="N766" s="417"/>
      <c r="O766" s="417"/>
      <c r="P766" s="417"/>
      <c r="Q766" s="416"/>
      <c r="R766" s="416"/>
      <c r="S766" s="416"/>
      <c r="T766" s="416"/>
      <c r="U766" s="416"/>
      <c r="V766" s="416">
        <v>407</v>
      </c>
    </row>
    <row r="767" spans="1:22" ht="15" x14ac:dyDescent="0.25">
      <c r="A767" s="370" t="str">
        <f t="shared" si="11"/>
        <v>9122017</v>
      </c>
      <c r="B767" s="411" t="s">
        <v>865</v>
      </c>
      <c r="C767" s="415">
        <v>912</v>
      </c>
      <c r="D767" s="415" t="s">
        <v>1091</v>
      </c>
      <c r="E767" s="415">
        <v>2017</v>
      </c>
      <c r="F767" s="417"/>
      <c r="G767" s="417"/>
      <c r="H767" s="417"/>
      <c r="I767" s="417"/>
      <c r="J767" s="417"/>
      <c r="K767" s="417">
        <v>1</v>
      </c>
      <c r="L767" s="417"/>
      <c r="M767" s="417"/>
      <c r="N767" s="417"/>
      <c r="O767" s="417"/>
      <c r="P767" s="417"/>
      <c r="Q767" s="416"/>
      <c r="R767" s="416"/>
      <c r="S767" s="416"/>
      <c r="T767" s="416"/>
      <c r="U767" s="416"/>
      <c r="V767" s="416">
        <v>2074</v>
      </c>
    </row>
    <row r="768" spans="1:22" ht="15" x14ac:dyDescent="0.25">
      <c r="A768" s="370" t="str">
        <f t="shared" si="11"/>
        <v>9122018</v>
      </c>
      <c r="B768" s="411" t="s">
        <v>865</v>
      </c>
      <c r="C768" s="415">
        <v>912</v>
      </c>
      <c r="D768" s="415" t="s">
        <v>1091</v>
      </c>
      <c r="E768" s="415">
        <v>2018</v>
      </c>
      <c r="F768" s="417"/>
      <c r="G768" s="417"/>
      <c r="H768" s="417"/>
      <c r="I768" s="417"/>
      <c r="J768" s="417">
        <v>1</v>
      </c>
      <c r="K768" s="417">
        <v>1</v>
      </c>
      <c r="L768" s="417"/>
      <c r="M768" s="417"/>
      <c r="N768" s="417"/>
      <c r="O768" s="417"/>
      <c r="P768" s="417">
        <v>13478</v>
      </c>
      <c r="Q768" s="416"/>
      <c r="R768" s="416"/>
      <c r="S768" s="416"/>
      <c r="T768" s="416"/>
      <c r="U768" s="416">
        <v>21253</v>
      </c>
      <c r="V768" s="416">
        <v>215</v>
      </c>
    </row>
    <row r="769" spans="1:22" ht="15" x14ac:dyDescent="0.25">
      <c r="A769" s="370" t="str">
        <f t="shared" si="11"/>
        <v>9132014</v>
      </c>
      <c r="B769" s="411" t="s">
        <v>865</v>
      </c>
      <c r="C769" s="415">
        <v>913</v>
      </c>
      <c r="D769" s="415" t="s">
        <v>1092</v>
      </c>
      <c r="E769" s="415">
        <v>2014</v>
      </c>
      <c r="F769" s="417"/>
      <c r="G769" s="417"/>
      <c r="H769" s="417">
        <v>1</v>
      </c>
      <c r="I769" s="417"/>
      <c r="J769" s="417">
        <v>4</v>
      </c>
      <c r="K769" s="417">
        <v>2</v>
      </c>
      <c r="L769" s="417"/>
      <c r="M769" s="417"/>
      <c r="N769" s="417">
        <v>126625</v>
      </c>
      <c r="O769" s="417"/>
      <c r="P769" s="417">
        <v>22248</v>
      </c>
      <c r="Q769" s="416"/>
      <c r="R769" s="416"/>
      <c r="S769" s="416">
        <v>32527</v>
      </c>
      <c r="T769" s="416"/>
      <c r="U769" s="416">
        <v>21495</v>
      </c>
      <c r="V769" s="416">
        <v>482</v>
      </c>
    </row>
    <row r="770" spans="1:22" ht="15" x14ac:dyDescent="0.25">
      <c r="A770" s="370" t="str">
        <f t="shared" ref="A770:A833" si="12">+VALUE(C770)&amp;E770</f>
        <v>9132015</v>
      </c>
      <c r="B770" s="411" t="s">
        <v>865</v>
      </c>
      <c r="C770" s="415">
        <v>913</v>
      </c>
      <c r="D770" s="415" t="s">
        <v>1092</v>
      </c>
      <c r="E770" s="415">
        <v>2015</v>
      </c>
      <c r="F770" s="417"/>
      <c r="G770" s="417"/>
      <c r="H770" s="417"/>
      <c r="I770" s="417">
        <v>1</v>
      </c>
      <c r="J770" s="417">
        <v>3</v>
      </c>
      <c r="K770" s="417">
        <v>1</v>
      </c>
      <c r="L770" s="417"/>
      <c r="M770" s="417"/>
      <c r="N770" s="417"/>
      <c r="O770" s="417">
        <v>48182</v>
      </c>
      <c r="P770" s="417">
        <v>16861</v>
      </c>
      <c r="Q770" s="416"/>
      <c r="R770" s="416"/>
      <c r="S770" s="416"/>
      <c r="T770" s="416">
        <v>23432</v>
      </c>
      <c r="U770" s="416">
        <v>15471</v>
      </c>
      <c r="V770" s="416">
        <v>1269</v>
      </c>
    </row>
    <row r="771" spans="1:22" ht="15" x14ac:dyDescent="0.25">
      <c r="A771" s="370" t="str">
        <f t="shared" si="12"/>
        <v>9132016</v>
      </c>
      <c r="B771" s="411" t="s">
        <v>865</v>
      </c>
      <c r="C771" s="415">
        <v>913</v>
      </c>
      <c r="D771" s="415" t="s">
        <v>1092</v>
      </c>
      <c r="E771" s="415">
        <v>2016</v>
      </c>
      <c r="F771" s="417"/>
      <c r="G771" s="417"/>
      <c r="H771" s="417"/>
      <c r="I771" s="417">
        <v>1</v>
      </c>
      <c r="J771" s="417"/>
      <c r="K771" s="417">
        <v>2</v>
      </c>
      <c r="L771" s="417"/>
      <c r="M771" s="417"/>
      <c r="N771" s="417"/>
      <c r="O771" s="417">
        <v>6484</v>
      </c>
      <c r="P771" s="417"/>
      <c r="Q771" s="416"/>
      <c r="R771" s="416"/>
      <c r="S771" s="416"/>
      <c r="T771" s="416">
        <v>1416</v>
      </c>
      <c r="U771" s="416"/>
      <c r="V771" s="416">
        <v>2123</v>
      </c>
    </row>
    <row r="772" spans="1:22" ht="15" x14ac:dyDescent="0.25">
      <c r="A772" s="370" t="str">
        <f t="shared" si="12"/>
        <v>9132017</v>
      </c>
      <c r="B772" s="411" t="s">
        <v>865</v>
      </c>
      <c r="C772" s="415">
        <v>913</v>
      </c>
      <c r="D772" s="415" t="s">
        <v>1092</v>
      </c>
      <c r="E772" s="415">
        <v>2017</v>
      </c>
      <c r="F772" s="417"/>
      <c r="G772" s="417"/>
      <c r="H772" s="417"/>
      <c r="I772" s="417"/>
      <c r="J772" s="417">
        <v>2</v>
      </c>
      <c r="K772" s="417">
        <v>2</v>
      </c>
      <c r="L772" s="417"/>
      <c r="M772" s="417"/>
      <c r="N772" s="417"/>
      <c r="O772" s="417"/>
      <c r="P772" s="417">
        <v>10638</v>
      </c>
      <c r="Q772" s="416"/>
      <c r="R772" s="416"/>
      <c r="S772" s="416"/>
      <c r="T772" s="416"/>
      <c r="U772" s="416">
        <v>9009</v>
      </c>
      <c r="V772" s="416">
        <v>14750</v>
      </c>
    </row>
    <row r="773" spans="1:22" ht="15" x14ac:dyDescent="0.25">
      <c r="A773" s="370" t="str">
        <f t="shared" si="12"/>
        <v>9132018</v>
      </c>
      <c r="B773" s="411" t="s">
        <v>865</v>
      </c>
      <c r="C773" s="415">
        <v>913</v>
      </c>
      <c r="D773" s="415" t="s">
        <v>1092</v>
      </c>
      <c r="E773" s="415">
        <v>2018</v>
      </c>
      <c r="F773" s="417"/>
      <c r="G773" s="417"/>
      <c r="H773" s="417"/>
      <c r="I773" s="417"/>
      <c r="J773" s="417">
        <v>1</v>
      </c>
      <c r="K773" s="417">
        <v>1</v>
      </c>
      <c r="L773" s="417"/>
      <c r="M773" s="417"/>
      <c r="N773" s="417"/>
      <c r="O773" s="417"/>
      <c r="P773" s="417">
        <v>2855</v>
      </c>
      <c r="Q773" s="416"/>
      <c r="R773" s="416"/>
      <c r="S773" s="416"/>
      <c r="T773" s="416"/>
      <c r="U773" s="416">
        <v>604</v>
      </c>
      <c r="V773" s="416">
        <v>99</v>
      </c>
    </row>
    <row r="774" spans="1:22" ht="15" x14ac:dyDescent="0.25">
      <c r="A774" s="370" t="str">
        <f t="shared" si="12"/>
        <v>9142014</v>
      </c>
      <c r="B774" s="411" t="s">
        <v>865</v>
      </c>
      <c r="C774" s="415">
        <v>914</v>
      </c>
      <c r="D774" s="415" t="s">
        <v>1093</v>
      </c>
      <c r="E774" s="415">
        <v>2014</v>
      </c>
      <c r="F774" s="417"/>
      <c r="G774" s="417"/>
      <c r="H774" s="417"/>
      <c r="I774" s="417">
        <v>6</v>
      </c>
      <c r="J774" s="417">
        <v>7</v>
      </c>
      <c r="K774" s="417">
        <v>42</v>
      </c>
      <c r="L774" s="417"/>
      <c r="M774" s="417"/>
      <c r="N774" s="417"/>
      <c r="O774" s="417">
        <v>109114</v>
      </c>
      <c r="P774" s="417">
        <v>21240</v>
      </c>
      <c r="Q774" s="416"/>
      <c r="R774" s="416"/>
      <c r="S774" s="416"/>
      <c r="T774" s="416">
        <v>144634</v>
      </c>
      <c r="U774" s="416">
        <v>88273</v>
      </c>
      <c r="V774" s="416">
        <v>52737</v>
      </c>
    </row>
    <row r="775" spans="1:22" ht="15" x14ac:dyDescent="0.25">
      <c r="A775" s="370" t="str">
        <f t="shared" si="12"/>
        <v>9142015</v>
      </c>
      <c r="B775" s="411" t="s">
        <v>865</v>
      </c>
      <c r="C775" s="415">
        <v>914</v>
      </c>
      <c r="D775" s="415" t="s">
        <v>1093</v>
      </c>
      <c r="E775" s="415">
        <v>2015</v>
      </c>
      <c r="F775" s="417"/>
      <c r="G775" s="417"/>
      <c r="H775" s="417"/>
      <c r="I775" s="417">
        <v>9</v>
      </c>
      <c r="J775" s="417">
        <v>8</v>
      </c>
      <c r="K775" s="417">
        <v>33</v>
      </c>
      <c r="L775" s="417"/>
      <c r="M775" s="417"/>
      <c r="N775" s="417"/>
      <c r="O775" s="417">
        <v>223335</v>
      </c>
      <c r="P775" s="417">
        <v>10073</v>
      </c>
      <c r="Q775" s="416"/>
      <c r="R775" s="416"/>
      <c r="S775" s="416"/>
      <c r="T775" s="416">
        <v>284057</v>
      </c>
      <c r="U775" s="416">
        <v>43037</v>
      </c>
      <c r="V775" s="416">
        <v>37939</v>
      </c>
    </row>
    <row r="776" spans="1:22" ht="15" x14ac:dyDescent="0.25">
      <c r="A776" s="370" t="str">
        <f t="shared" si="12"/>
        <v>9142016</v>
      </c>
      <c r="B776" s="411" t="s">
        <v>865</v>
      </c>
      <c r="C776" s="415">
        <v>914</v>
      </c>
      <c r="D776" s="415" t="s">
        <v>1093</v>
      </c>
      <c r="E776" s="415">
        <v>2016</v>
      </c>
      <c r="F776" s="417"/>
      <c r="G776" s="417"/>
      <c r="H776" s="417"/>
      <c r="I776" s="417">
        <v>4</v>
      </c>
      <c r="J776" s="417">
        <v>10</v>
      </c>
      <c r="K776" s="417">
        <v>35</v>
      </c>
      <c r="L776" s="417"/>
      <c r="M776" s="417"/>
      <c r="N776" s="417"/>
      <c r="O776" s="417">
        <v>138684</v>
      </c>
      <c r="P776" s="417">
        <v>12371</v>
      </c>
      <c r="Q776" s="416"/>
      <c r="R776" s="416"/>
      <c r="S776" s="416"/>
      <c r="T776" s="416">
        <v>202872</v>
      </c>
      <c r="U776" s="416">
        <v>60754</v>
      </c>
      <c r="V776" s="416">
        <v>32636</v>
      </c>
    </row>
    <row r="777" spans="1:22" ht="15" x14ac:dyDescent="0.25">
      <c r="A777" s="370" t="str">
        <f t="shared" si="12"/>
        <v>9142017</v>
      </c>
      <c r="B777" s="411" t="s">
        <v>865</v>
      </c>
      <c r="C777" s="415">
        <v>914</v>
      </c>
      <c r="D777" s="415" t="s">
        <v>1093</v>
      </c>
      <c r="E777" s="415">
        <v>2017</v>
      </c>
      <c r="F777" s="417"/>
      <c r="G777" s="417"/>
      <c r="H777" s="417">
        <v>2</v>
      </c>
      <c r="I777" s="417">
        <v>7</v>
      </c>
      <c r="J777" s="417">
        <v>11</v>
      </c>
      <c r="K777" s="417">
        <v>31</v>
      </c>
      <c r="L777" s="417"/>
      <c r="M777" s="417"/>
      <c r="N777" s="417">
        <v>201101</v>
      </c>
      <c r="O777" s="417">
        <v>205769</v>
      </c>
      <c r="P777" s="417">
        <v>27399</v>
      </c>
      <c r="Q777" s="416"/>
      <c r="R777" s="416"/>
      <c r="S777" s="416">
        <v>252217</v>
      </c>
      <c r="T777" s="416">
        <v>226634</v>
      </c>
      <c r="U777" s="416">
        <v>65996</v>
      </c>
      <c r="V777" s="416">
        <v>18866</v>
      </c>
    </row>
    <row r="778" spans="1:22" ht="15" x14ac:dyDescent="0.25">
      <c r="A778" s="370" t="str">
        <f t="shared" si="12"/>
        <v>9142018</v>
      </c>
      <c r="B778" s="411" t="s">
        <v>865</v>
      </c>
      <c r="C778" s="415">
        <v>914</v>
      </c>
      <c r="D778" s="415" t="s">
        <v>1093</v>
      </c>
      <c r="E778" s="415">
        <v>2018</v>
      </c>
      <c r="F778" s="417"/>
      <c r="G778" s="417"/>
      <c r="H778" s="417">
        <v>1</v>
      </c>
      <c r="I778" s="417">
        <v>5</v>
      </c>
      <c r="J778" s="417">
        <v>10</v>
      </c>
      <c r="K778" s="417">
        <v>35</v>
      </c>
      <c r="L778" s="417"/>
      <c r="M778" s="417"/>
      <c r="N778" s="417">
        <v>101236</v>
      </c>
      <c r="O778" s="417">
        <v>69116</v>
      </c>
      <c r="P778" s="417">
        <v>14000</v>
      </c>
      <c r="Q778" s="416"/>
      <c r="R778" s="416"/>
      <c r="S778" s="416">
        <v>37178</v>
      </c>
      <c r="T778" s="416">
        <v>77067</v>
      </c>
      <c r="U778" s="416">
        <v>50616</v>
      </c>
      <c r="V778" s="416">
        <v>16602</v>
      </c>
    </row>
    <row r="779" spans="1:22" ht="15" x14ac:dyDescent="0.25">
      <c r="A779" s="370" t="str">
        <f t="shared" si="12"/>
        <v>9152014</v>
      </c>
      <c r="B779" s="411" t="s">
        <v>865</v>
      </c>
      <c r="C779" s="415">
        <v>915</v>
      </c>
      <c r="D779" s="415" t="s">
        <v>1094</v>
      </c>
      <c r="E779" s="415">
        <v>2014</v>
      </c>
      <c r="F779" s="417"/>
      <c r="G779" s="417"/>
      <c r="H779" s="417"/>
      <c r="I779" s="417"/>
      <c r="J779" s="417">
        <v>1</v>
      </c>
      <c r="K779" s="417">
        <v>8</v>
      </c>
      <c r="L779" s="417"/>
      <c r="M779" s="417"/>
      <c r="N779" s="417"/>
      <c r="O779" s="417"/>
      <c r="P779" s="417">
        <v>3552</v>
      </c>
      <c r="Q779" s="416"/>
      <c r="R779" s="416"/>
      <c r="S779" s="416"/>
      <c r="T779" s="416"/>
      <c r="U779" s="416">
        <v>16642</v>
      </c>
      <c r="V779" s="416">
        <v>12597</v>
      </c>
    </row>
    <row r="780" spans="1:22" ht="15" x14ac:dyDescent="0.25">
      <c r="A780" s="370" t="str">
        <f t="shared" si="12"/>
        <v>9152015</v>
      </c>
      <c r="B780" s="411" t="s">
        <v>865</v>
      </c>
      <c r="C780" s="415">
        <v>915</v>
      </c>
      <c r="D780" s="415" t="s">
        <v>1094</v>
      </c>
      <c r="E780" s="415">
        <v>2015</v>
      </c>
      <c r="F780" s="417"/>
      <c r="G780" s="417"/>
      <c r="H780" s="417"/>
      <c r="I780" s="417">
        <v>1</v>
      </c>
      <c r="J780" s="417"/>
      <c r="K780" s="417">
        <v>3</v>
      </c>
      <c r="L780" s="417"/>
      <c r="M780" s="417"/>
      <c r="N780" s="417"/>
      <c r="O780" s="417">
        <v>54177</v>
      </c>
      <c r="P780" s="417"/>
      <c r="Q780" s="416"/>
      <c r="R780" s="416"/>
      <c r="S780" s="416"/>
      <c r="T780" s="416">
        <v>50118</v>
      </c>
      <c r="U780" s="416"/>
      <c r="V780" s="416">
        <v>3123</v>
      </c>
    </row>
    <row r="781" spans="1:22" ht="15" x14ac:dyDescent="0.25">
      <c r="A781" s="370" t="str">
        <f t="shared" si="12"/>
        <v>9152016</v>
      </c>
      <c r="B781" s="411" t="s">
        <v>865</v>
      </c>
      <c r="C781" s="415">
        <v>915</v>
      </c>
      <c r="D781" s="415" t="s">
        <v>1094</v>
      </c>
      <c r="E781" s="415">
        <v>2016</v>
      </c>
      <c r="F781" s="417"/>
      <c r="G781" s="417"/>
      <c r="H781" s="417"/>
      <c r="I781" s="417"/>
      <c r="J781" s="417"/>
      <c r="K781" s="417">
        <v>3</v>
      </c>
      <c r="L781" s="417"/>
      <c r="M781" s="417"/>
      <c r="N781" s="417"/>
      <c r="O781" s="417"/>
      <c r="P781" s="417"/>
      <c r="Q781" s="416"/>
      <c r="R781" s="416"/>
      <c r="S781" s="416"/>
      <c r="T781" s="416"/>
      <c r="U781" s="416"/>
      <c r="V781" s="416">
        <v>2515</v>
      </c>
    </row>
    <row r="782" spans="1:22" ht="15" x14ac:dyDescent="0.25">
      <c r="A782" s="370" t="str">
        <f t="shared" si="12"/>
        <v>9152017</v>
      </c>
      <c r="B782" s="411" t="s">
        <v>865</v>
      </c>
      <c r="C782" s="415">
        <v>915</v>
      </c>
      <c r="D782" s="415" t="s">
        <v>1094</v>
      </c>
      <c r="E782" s="415">
        <v>2017</v>
      </c>
      <c r="F782" s="417"/>
      <c r="G782" s="417"/>
      <c r="H782" s="417"/>
      <c r="I782" s="417">
        <v>1</v>
      </c>
      <c r="J782" s="417">
        <v>1</v>
      </c>
      <c r="K782" s="417"/>
      <c r="L782" s="417"/>
      <c r="M782" s="417"/>
      <c r="N782" s="417"/>
      <c r="O782" s="417">
        <v>5006</v>
      </c>
      <c r="P782" s="417">
        <v>1274</v>
      </c>
      <c r="Q782" s="416"/>
      <c r="R782" s="416"/>
      <c r="S782" s="416"/>
      <c r="T782" s="416">
        <v>34231</v>
      </c>
      <c r="U782" s="416">
        <v>5251</v>
      </c>
      <c r="V782" s="416"/>
    </row>
    <row r="783" spans="1:22" ht="15" x14ac:dyDescent="0.25">
      <c r="A783" s="370" t="str">
        <f t="shared" si="12"/>
        <v>9152018</v>
      </c>
      <c r="B783" s="411" t="s">
        <v>865</v>
      </c>
      <c r="C783" s="415">
        <v>915</v>
      </c>
      <c r="D783" s="415" t="s">
        <v>1094</v>
      </c>
      <c r="E783" s="415">
        <v>2018</v>
      </c>
      <c r="F783" s="417"/>
      <c r="G783" s="417"/>
      <c r="H783" s="417"/>
      <c r="I783" s="417"/>
      <c r="J783" s="417">
        <v>1</v>
      </c>
      <c r="K783" s="417">
        <v>4</v>
      </c>
      <c r="L783" s="417"/>
      <c r="M783" s="417"/>
      <c r="N783" s="417"/>
      <c r="O783" s="417"/>
      <c r="P783" s="417">
        <v>4836</v>
      </c>
      <c r="Q783" s="416"/>
      <c r="R783" s="416"/>
      <c r="S783" s="416"/>
      <c r="T783" s="416"/>
      <c r="U783" s="416">
        <v>17291</v>
      </c>
      <c r="V783" s="416">
        <v>2223</v>
      </c>
    </row>
    <row r="784" spans="1:22" ht="15" x14ac:dyDescent="0.25">
      <c r="A784" s="370" t="str">
        <f t="shared" si="12"/>
        <v>9162014</v>
      </c>
      <c r="B784" s="411" t="s">
        <v>865</v>
      </c>
      <c r="C784" s="415">
        <v>916</v>
      </c>
      <c r="D784" s="415" t="s">
        <v>1095</v>
      </c>
      <c r="E784" s="415">
        <v>2014</v>
      </c>
      <c r="F784" s="417"/>
      <c r="G784" s="417"/>
      <c r="H784" s="417">
        <v>1</v>
      </c>
      <c r="I784" s="417">
        <v>5</v>
      </c>
      <c r="J784" s="417">
        <v>14</v>
      </c>
      <c r="K784" s="417">
        <v>62</v>
      </c>
      <c r="L784" s="417"/>
      <c r="M784" s="417"/>
      <c r="N784" s="417">
        <v>97600</v>
      </c>
      <c r="O784" s="417">
        <v>135106</v>
      </c>
      <c r="P784" s="417">
        <v>92513</v>
      </c>
      <c r="Q784" s="416"/>
      <c r="R784" s="416"/>
      <c r="S784" s="416">
        <v>88390</v>
      </c>
      <c r="T784" s="416">
        <v>344464</v>
      </c>
      <c r="U784" s="416">
        <v>267364</v>
      </c>
      <c r="V784" s="416">
        <v>69195</v>
      </c>
    </row>
    <row r="785" spans="1:22" ht="15" x14ac:dyDescent="0.25">
      <c r="A785" s="370" t="str">
        <f t="shared" si="12"/>
        <v>9162015</v>
      </c>
      <c r="B785" s="411" t="s">
        <v>865</v>
      </c>
      <c r="C785" s="415">
        <v>916</v>
      </c>
      <c r="D785" s="415" t="s">
        <v>1095</v>
      </c>
      <c r="E785" s="415">
        <v>2015</v>
      </c>
      <c r="F785" s="417"/>
      <c r="G785" s="417"/>
      <c r="H785" s="417">
        <v>3</v>
      </c>
      <c r="I785" s="417">
        <v>7</v>
      </c>
      <c r="J785" s="417">
        <v>18</v>
      </c>
      <c r="K785" s="417">
        <v>58</v>
      </c>
      <c r="L785" s="417"/>
      <c r="M785" s="417"/>
      <c r="N785" s="417">
        <v>397555</v>
      </c>
      <c r="O785" s="417">
        <v>125116</v>
      </c>
      <c r="P785" s="417">
        <v>113516</v>
      </c>
      <c r="Q785" s="416"/>
      <c r="R785" s="416"/>
      <c r="S785" s="416">
        <v>344109</v>
      </c>
      <c r="T785" s="416">
        <v>268946</v>
      </c>
      <c r="U785" s="416">
        <v>198369</v>
      </c>
      <c r="V785" s="416">
        <v>54361</v>
      </c>
    </row>
    <row r="786" spans="1:22" ht="15" x14ac:dyDescent="0.25">
      <c r="A786" s="370" t="str">
        <f t="shared" si="12"/>
        <v>9162016</v>
      </c>
      <c r="B786" s="411" t="s">
        <v>865</v>
      </c>
      <c r="C786" s="415">
        <v>916</v>
      </c>
      <c r="D786" s="415" t="s">
        <v>1095</v>
      </c>
      <c r="E786" s="415">
        <v>2016</v>
      </c>
      <c r="F786" s="417"/>
      <c r="G786" s="417"/>
      <c r="H786" s="417"/>
      <c r="I786" s="417">
        <v>2</v>
      </c>
      <c r="J786" s="417">
        <v>13</v>
      </c>
      <c r="K786" s="417">
        <v>68</v>
      </c>
      <c r="L786" s="417"/>
      <c r="M786" s="417"/>
      <c r="N786" s="417"/>
      <c r="O786" s="417">
        <v>18560</v>
      </c>
      <c r="P786" s="417">
        <v>105809</v>
      </c>
      <c r="Q786" s="416"/>
      <c r="R786" s="416"/>
      <c r="S786" s="416"/>
      <c r="T786" s="416">
        <v>16661</v>
      </c>
      <c r="U786" s="416">
        <v>193371</v>
      </c>
      <c r="V786" s="416">
        <v>64827</v>
      </c>
    </row>
    <row r="787" spans="1:22" ht="15" x14ac:dyDescent="0.25">
      <c r="A787" s="370" t="str">
        <f t="shared" si="12"/>
        <v>9162017</v>
      </c>
      <c r="B787" s="411" t="s">
        <v>865</v>
      </c>
      <c r="C787" s="415">
        <v>916</v>
      </c>
      <c r="D787" s="415" t="s">
        <v>1095</v>
      </c>
      <c r="E787" s="415">
        <v>2017</v>
      </c>
      <c r="F787" s="417"/>
      <c r="G787" s="417"/>
      <c r="H787" s="417">
        <v>1</v>
      </c>
      <c r="I787" s="417">
        <v>4</v>
      </c>
      <c r="J787" s="417">
        <v>15</v>
      </c>
      <c r="K787" s="417">
        <v>95</v>
      </c>
      <c r="L787" s="417"/>
      <c r="M787" s="417"/>
      <c r="N787" s="417">
        <v>100779</v>
      </c>
      <c r="O787" s="417">
        <v>139037</v>
      </c>
      <c r="P787" s="417">
        <v>95747</v>
      </c>
      <c r="Q787" s="416"/>
      <c r="R787" s="416"/>
      <c r="S787" s="416">
        <v>81297</v>
      </c>
      <c r="T787" s="416">
        <v>82675</v>
      </c>
      <c r="U787" s="416">
        <v>178356</v>
      </c>
      <c r="V787" s="416">
        <v>85249</v>
      </c>
    </row>
    <row r="788" spans="1:22" ht="15" x14ac:dyDescent="0.25">
      <c r="A788" s="370" t="str">
        <f t="shared" si="12"/>
        <v>9162018</v>
      </c>
      <c r="B788" s="411" t="s">
        <v>865</v>
      </c>
      <c r="C788" s="415">
        <v>916</v>
      </c>
      <c r="D788" s="415" t="s">
        <v>1095</v>
      </c>
      <c r="E788" s="415">
        <v>2018</v>
      </c>
      <c r="F788" s="417"/>
      <c r="G788" s="417"/>
      <c r="H788" s="417">
        <v>1</v>
      </c>
      <c r="I788" s="417">
        <v>5</v>
      </c>
      <c r="J788" s="417">
        <v>15</v>
      </c>
      <c r="K788" s="417">
        <v>64</v>
      </c>
      <c r="L788" s="417"/>
      <c r="M788" s="417"/>
      <c r="N788" s="417">
        <v>158582</v>
      </c>
      <c r="O788" s="417">
        <v>70325</v>
      </c>
      <c r="P788" s="417">
        <v>94948</v>
      </c>
      <c r="Q788" s="416"/>
      <c r="R788" s="416"/>
      <c r="S788" s="416">
        <v>36750</v>
      </c>
      <c r="T788" s="416">
        <v>138045</v>
      </c>
      <c r="U788" s="416">
        <v>145954</v>
      </c>
      <c r="V788" s="416">
        <v>64950</v>
      </c>
    </row>
    <row r="789" spans="1:22" ht="15" x14ac:dyDescent="0.25">
      <c r="A789" s="370" t="str">
        <f t="shared" si="12"/>
        <v>9172014</v>
      </c>
      <c r="B789" s="411" t="s">
        <v>865</v>
      </c>
      <c r="C789" s="415">
        <v>917</v>
      </c>
      <c r="D789" s="415" t="s">
        <v>1096</v>
      </c>
      <c r="E789" s="415">
        <v>2014</v>
      </c>
      <c r="F789" s="417"/>
      <c r="G789" s="417"/>
      <c r="H789" s="417">
        <v>5</v>
      </c>
      <c r="I789" s="417">
        <v>29</v>
      </c>
      <c r="J789" s="417">
        <v>32</v>
      </c>
      <c r="K789" s="417">
        <v>160</v>
      </c>
      <c r="L789" s="417"/>
      <c r="M789" s="417"/>
      <c r="N789" s="417">
        <v>544164</v>
      </c>
      <c r="O789" s="417">
        <v>409421</v>
      </c>
      <c r="P789" s="417">
        <v>128457</v>
      </c>
      <c r="Q789" s="416"/>
      <c r="R789" s="416"/>
      <c r="S789" s="416">
        <v>809709</v>
      </c>
      <c r="T789" s="416">
        <v>526641</v>
      </c>
      <c r="U789" s="416">
        <v>262805</v>
      </c>
      <c r="V789" s="416">
        <v>201155</v>
      </c>
    </row>
    <row r="790" spans="1:22" ht="15" x14ac:dyDescent="0.25">
      <c r="A790" s="370" t="str">
        <f t="shared" si="12"/>
        <v>9172015</v>
      </c>
      <c r="B790" s="411" t="s">
        <v>865</v>
      </c>
      <c r="C790" s="415">
        <v>917</v>
      </c>
      <c r="D790" s="415" t="s">
        <v>1096</v>
      </c>
      <c r="E790" s="415">
        <v>2015</v>
      </c>
      <c r="F790" s="417"/>
      <c r="G790" s="417"/>
      <c r="H790" s="417">
        <v>6</v>
      </c>
      <c r="I790" s="417">
        <v>28</v>
      </c>
      <c r="J790" s="417">
        <v>43</v>
      </c>
      <c r="K790" s="417">
        <v>191</v>
      </c>
      <c r="L790" s="417"/>
      <c r="M790" s="417"/>
      <c r="N790" s="417">
        <v>1077446</v>
      </c>
      <c r="O790" s="417">
        <v>568401</v>
      </c>
      <c r="P790" s="417">
        <v>237476</v>
      </c>
      <c r="Q790" s="416"/>
      <c r="R790" s="416"/>
      <c r="S790" s="416">
        <v>498993</v>
      </c>
      <c r="T790" s="416">
        <v>742902</v>
      </c>
      <c r="U790" s="416">
        <v>415476</v>
      </c>
      <c r="V790" s="416">
        <v>162503</v>
      </c>
    </row>
    <row r="791" spans="1:22" ht="15" x14ac:dyDescent="0.25">
      <c r="A791" s="370" t="str">
        <f t="shared" si="12"/>
        <v>9172016</v>
      </c>
      <c r="B791" s="411" t="s">
        <v>865</v>
      </c>
      <c r="C791" s="415">
        <v>917</v>
      </c>
      <c r="D791" s="415" t="s">
        <v>1096</v>
      </c>
      <c r="E791" s="415">
        <v>2016</v>
      </c>
      <c r="F791" s="417"/>
      <c r="G791" s="417"/>
      <c r="H791" s="417">
        <v>6</v>
      </c>
      <c r="I791" s="417">
        <v>37</v>
      </c>
      <c r="J791" s="417">
        <v>57</v>
      </c>
      <c r="K791" s="417">
        <v>224</v>
      </c>
      <c r="L791" s="417"/>
      <c r="M791" s="417"/>
      <c r="N791" s="417">
        <v>857145</v>
      </c>
      <c r="O791" s="417">
        <v>583358</v>
      </c>
      <c r="P791" s="417">
        <v>238496</v>
      </c>
      <c r="Q791" s="416"/>
      <c r="R791" s="416"/>
      <c r="S791" s="416">
        <v>844787</v>
      </c>
      <c r="T791" s="416">
        <v>611769</v>
      </c>
      <c r="U791" s="416">
        <v>439794</v>
      </c>
      <c r="V791" s="416">
        <v>216344</v>
      </c>
    </row>
    <row r="792" spans="1:22" ht="15" x14ac:dyDescent="0.25">
      <c r="A792" s="370" t="str">
        <f t="shared" si="12"/>
        <v>9172017</v>
      </c>
      <c r="B792" s="411" t="s">
        <v>865</v>
      </c>
      <c r="C792" s="415">
        <v>917</v>
      </c>
      <c r="D792" s="415" t="s">
        <v>1096</v>
      </c>
      <c r="E792" s="415">
        <v>2017</v>
      </c>
      <c r="F792" s="417"/>
      <c r="G792" s="417"/>
      <c r="H792" s="417">
        <v>8</v>
      </c>
      <c r="I792" s="417">
        <v>17</v>
      </c>
      <c r="J792" s="417">
        <v>60</v>
      </c>
      <c r="K792" s="417">
        <v>211</v>
      </c>
      <c r="L792" s="417"/>
      <c r="M792" s="417"/>
      <c r="N792" s="417">
        <v>971301</v>
      </c>
      <c r="O792" s="417">
        <v>260177</v>
      </c>
      <c r="P792" s="417">
        <v>244271</v>
      </c>
      <c r="Q792" s="416"/>
      <c r="R792" s="416"/>
      <c r="S792" s="416">
        <v>517511</v>
      </c>
      <c r="T792" s="416">
        <v>256247</v>
      </c>
      <c r="U792" s="416">
        <v>331221</v>
      </c>
      <c r="V792" s="416">
        <v>162207</v>
      </c>
    </row>
    <row r="793" spans="1:22" ht="15" x14ac:dyDescent="0.25">
      <c r="A793" s="370" t="str">
        <f t="shared" si="12"/>
        <v>9172018</v>
      </c>
      <c r="B793" s="411" t="s">
        <v>865</v>
      </c>
      <c r="C793" s="415">
        <v>917</v>
      </c>
      <c r="D793" s="415" t="s">
        <v>1096</v>
      </c>
      <c r="E793" s="415">
        <v>2018</v>
      </c>
      <c r="F793" s="417"/>
      <c r="G793" s="417"/>
      <c r="H793" s="417">
        <v>1</v>
      </c>
      <c r="I793" s="417">
        <v>20</v>
      </c>
      <c r="J793" s="417">
        <v>60</v>
      </c>
      <c r="K793" s="417">
        <v>208</v>
      </c>
      <c r="L793" s="417"/>
      <c r="M793" s="417"/>
      <c r="N793" s="417">
        <v>138383</v>
      </c>
      <c r="O793" s="417">
        <v>651379</v>
      </c>
      <c r="P793" s="417">
        <v>209321</v>
      </c>
      <c r="Q793" s="416"/>
      <c r="R793" s="416"/>
      <c r="S793" s="416">
        <v>48500</v>
      </c>
      <c r="T793" s="416">
        <v>775829</v>
      </c>
      <c r="U793" s="416">
        <v>307621</v>
      </c>
      <c r="V793" s="416">
        <v>204460</v>
      </c>
    </row>
    <row r="794" spans="1:22" ht="15" x14ac:dyDescent="0.25">
      <c r="A794" s="370" t="str">
        <f t="shared" si="12"/>
        <v>9182014</v>
      </c>
      <c r="B794" s="411" t="s">
        <v>865</v>
      </c>
      <c r="C794" s="415">
        <v>918</v>
      </c>
      <c r="D794" s="415" t="s">
        <v>1097</v>
      </c>
      <c r="E794" s="415">
        <v>2014</v>
      </c>
      <c r="F794" s="417"/>
      <c r="G794" s="417"/>
      <c r="H794" s="417"/>
      <c r="I794" s="417">
        <v>1</v>
      </c>
      <c r="J794" s="417"/>
      <c r="K794" s="417">
        <v>1</v>
      </c>
      <c r="L794" s="417"/>
      <c r="M794" s="417"/>
      <c r="N794" s="417"/>
      <c r="O794" s="417">
        <v>32000</v>
      </c>
      <c r="P794" s="417"/>
      <c r="Q794" s="416"/>
      <c r="R794" s="416"/>
      <c r="S794" s="416"/>
      <c r="T794" s="416">
        <v>27869</v>
      </c>
      <c r="U794" s="416"/>
      <c r="V794" s="416">
        <v>167</v>
      </c>
    </row>
    <row r="795" spans="1:22" ht="15" x14ac:dyDescent="0.25">
      <c r="A795" s="370" t="str">
        <f t="shared" si="12"/>
        <v>9182015</v>
      </c>
      <c r="B795" s="411" t="s">
        <v>865</v>
      </c>
      <c r="C795" s="415">
        <v>918</v>
      </c>
      <c r="D795" s="415" t="s">
        <v>1097</v>
      </c>
      <c r="E795" s="415">
        <v>2015</v>
      </c>
      <c r="F795" s="417"/>
      <c r="G795" s="417"/>
      <c r="H795" s="417"/>
      <c r="I795" s="417"/>
      <c r="J795" s="417">
        <v>2</v>
      </c>
      <c r="K795" s="417">
        <v>4</v>
      </c>
      <c r="L795" s="417"/>
      <c r="M795" s="417"/>
      <c r="N795" s="417"/>
      <c r="O795" s="417"/>
      <c r="P795" s="417">
        <v>1852</v>
      </c>
      <c r="Q795" s="416"/>
      <c r="R795" s="416"/>
      <c r="S795" s="416"/>
      <c r="T795" s="416"/>
      <c r="U795" s="416">
        <v>14333</v>
      </c>
      <c r="V795" s="416">
        <v>1155</v>
      </c>
    </row>
    <row r="796" spans="1:22" ht="15" x14ac:dyDescent="0.25">
      <c r="A796" s="370" t="str">
        <f t="shared" si="12"/>
        <v>9182016</v>
      </c>
      <c r="B796" s="411" t="s">
        <v>865</v>
      </c>
      <c r="C796" s="415">
        <v>918</v>
      </c>
      <c r="D796" s="415" t="s">
        <v>1097</v>
      </c>
      <c r="E796" s="415">
        <v>2016</v>
      </c>
      <c r="F796" s="417"/>
      <c r="G796" s="417"/>
      <c r="H796" s="417"/>
      <c r="I796" s="417"/>
      <c r="J796" s="417">
        <v>1</v>
      </c>
      <c r="K796" s="417">
        <v>6</v>
      </c>
      <c r="L796" s="417"/>
      <c r="M796" s="417"/>
      <c r="N796" s="417"/>
      <c r="O796" s="417"/>
      <c r="P796" s="417">
        <v>33998</v>
      </c>
      <c r="Q796" s="416"/>
      <c r="R796" s="416"/>
      <c r="S796" s="416"/>
      <c r="T796" s="416"/>
      <c r="U796" s="416">
        <v>40382</v>
      </c>
      <c r="V796" s="416">
        <v>5075</v>
      </c>
    </row>
    <row r="797" spans="1:22" ht="15" x14ac:dyDescent="0.25">
      <c r="A797" s="370" t="str">
        <f t="shared" si="12"/>
        <v>9182017</v>
      </c>
      <c r="B797" s="411" t="s">
        <v>865</v>
      </c>
      <c r="C797" s="415">
        <v>918</v>
      </c>
      <c r="D797" s="415" t="s">
        <v>1097</v>
      </c>
      <c r="E797" s="415">
        <v>2017</v>
      </c>
      <c r="F797" s="417"/>
      <c r="G797" s="417"/>
      <c r="H797" s="417"/>
      <c r="I797" s="417"/>
      <c r="J797" s="417"/>
      <c r="K797" s="417">
        <v>6</v>
      </c>
      <c r="L797" s="417"/>
      <c r="M797" s="417"/>
      <c r="N797" s="417"/>
      <c r="O797" s="417"/>
      <c r="P797" s="417"/>
      <c r="Q797" s="416"/>
      <c r="R797" s="416"/>
      <c r="S797" s="416"/>
      <c r="T797" s="416"/>
      <c r="U797" s="416"/>
      <c r="V797" s="416">
        <v>19843</v>
      </c>
    </row>
    <row r="798" spans="1:22" ht="15" x14ac:dyDescent="0.25">
      <c r="A798" s="370" t="str">
        <f t="shared" si="12"/>
        <v>9182018</v>
      </c>
      <c r="B798" s="411" t="s">
        <v>865</v>
      </c>
      <c r="C798" s="415">
        <v>918</v>
      </c>
      <c r="D798" s="415" t="s">
        <v>1097</v>
      </c>
      <c r="E798" s="415">
        <v>2018</v>
      </c>
      <c r="F798" s="417"/>
      <c r="G798" s="417"/>
      <c r="H798" s="417"/>
      <c r="I798" s="417"/>
      <c r="J798" s="417"/>
      <c r="K798" s="417">
        <v>4</v>
      </c>
      <c r="L798" s="417"/>
      <c r="M798" s="417"/>
      <c r="N798" s="417"/>
      <c r="O798" s="417"/>
      <c r="P798" s="417"/>
      <c r="Q798" s="416"/>
      <c r="R798" s="416"/>
      <c r="S798" s="416"/>
      <c r="T798" s="416"/>
      <c r="U798" s="416"/>
      <c r="V798" s="416">
        <v>4987</v>
      </c>
    </row>
    <row r="799" spans="1:22" ht="15" x14ac:dyDescent="0.25">
      <c r="A799" s="370" t="str">
        <f t="shared" si="12"/>
        <v>9192014</v>
      </c>
      <c r="B799" s="411" t="s">
        <v>865</v>
      </c>
      <c r="C799" s="415">
        <v>919</v>
      </c>
      <c r="D799" s="415" t="s">
        <v>1098</v>
      </c>
      <c r="E799" s="415">
        <v>2014</v>
      </c>
      <c r="F799" s="417"/>
      <c r="G799" s="417"/>
      <c r="H799" s="417"/>
      <c r="I799" s="417">
        <v>3</v>
      </c>
      <c r="J799" s="417">
        <v>1</v>
      </c>
      <c r="K799" s="417">
        <v>3</v>
      </c>
      <c r="L799" s="417"/>
      <c r="M799" s="417"/>
      <c r="N799" s="417"/>
      <c r="O799" s="417">
        <v>93389</v>
      </c>
      <c r="P799" s="417">
        <v>148</v>
      </c>
      <c r="Q799" s="416"/>
      <c r="R799" s="416"/>
      <c r="S799" s="416"/>
      <c r="T799" s="416">
        <v>240576</v>
      </c>
      <c r="U799" s="416">
        <v>0</v>
      </c>
      <c r="V799" s="416">
        <v>3266</v>
      </c>
    </row>
    <row r="800" spans="1:22" ht="15" x14ac:dyDescent="0.25">
      <c r="A800" s="370" t="str">
        <f t="shared" si="12"/>
        <v>9192015</v>
      </c>
      <c r="B800" s="411" t="s">
        <v>865</v>
      </c>
      <c r="C800" s="415">
        <v>919</v>
      </c>
      <c r="D800" s="415" t="s">
        <v>1098</v>
      </c>
      <c r="E800" s="415">
        <v>2015</v>
      </c>
      <c r="F800" s="417"/>
      <c r="G800" s="417"/>
      <c r="H800" s="417"/>
      <c r="I800" s="417">
        <v>3</v>
      </c>
      <c r="J800" s="417">
        <v>2</v>
      </c>
      <c r="K800" s="417">
        <v>6</v>
      </c>
      <c r="L800" s="417"/>
      <c r="M800" s="417"/>
      <c r="N800" s="417"/>
      <c r="O800" s="417">
        <v>34437</v>
      </c>
      <c r="P800" s="417">
        <v>716</v>
      </c>
      <c r="Q800" s="416"/>
      <c r="R800" s="416"/>
      <c r="S800" s="416"/>
      <c r="T800" s="416">
        <v>51688</v>
      </c>
      <c r="U800" s="416">
        <v>1064</v>
      </c>
      <c r="V800" s="416">
        <v>10862</v>
      </c>
    </row>
    <row r="801" spans="1:22" ht="15" x14ac:dyDescent="0.25">
      <c r="A801" s="370" t="str">
        <f t="shared" si="12"/>
        <v>9192016</v>
      </c>
      <c r="B801" s="411" t="s">
        <v>865</v>
      </c>
      <c r="C801" s="415">
        <v>919</v>
      </c>
      <c r="D801" s="415" t="s">
        <v>1098</v>
      </c>
      <c r="E801" s="415">
        <v>2016</v>
      </c>
      <c r="F801" s="417"/>
      <c r="G801" s="417"/>
      <c r="H801" s="417"/>
      <c r="I801" s="417">
        <v>3</v>
      </c>
      <c r="J801" s="417">
        <v>3</v>
      </c>
      <c r="K801" s="417">
        <v>3</v>
      </c>
      <c r="L801" s="417"/>
      <c r="M801" s="417"/>
      <c r="N801" s="417"/>
      <c r="O801" s="417">
        <v>60778</v>
      </c>
      <c r="P801" s="417">
        <v>13359</v>
      </c>
      <c r="Q801" s="416"/>
      <c r="R801" s="416"/>
      <c r="S801" s="416"/>
      <c r="T801" s="416">
        <v>19025</v>
      </c>
      <c r="U801" s="416">
        <v>9992</v>
      </c>
      <c r="V801" s="416">
        <v>449</v>
      </c>
    </row>
    <row r="802" spans="1:22" ht="15" x14ac:dyDescent="0.25">
      <c r="A802" s="370" t="str">
        <f t="shared" si="12"/>
        <v>9192017</v>
      </c>
      <c r="B802" s="411" t="s">
        <v>865</v>
      </c>
      <c r="C802" s="415">
        <v>919</v>
      </c>
      <c r="D802" s="415" t="s">
        <v>1098</v>
      </c>
      <c r="E802" s="415">
        <v>2017</v>
      </c>
      <c r="F802" s="417"/>
      <c r="G802" s="417"/>
      <c r="H802" s="417"/>
      <c r="I802" s="417"/>
      <c r="J802" s="417">
        <v>2</v>
      </c>
      <c r="K802" s="417">
        <v>6</v>
      </c>
      <c r="L802" s="417"/>
      <c r="M802" s="417"/>
      <c r="N802" s="417"/>
      <c r="O802" s="417"/>
      <c r="P802" s="417">
        <v>9283</v>
      </c>
      <c r="Q802" s="416"/>
      <c r="R802" s="416"/>
      <c r="S802" s="416"/>
      <c r="T802" s="416"/>
      <c r="U802" s="416">
        <v>11785</v>
      </c>
      <c r="V802" s="416">
        <v>3881</v>
      </c>
    </row>
    <row r="803" spans="1:22" ht="15" x14ac:dyDescent="0.25">
      <c r="A803" s="370" t="str">
        <f t="shared" si="12"/>
        <v>9192018</v>
      </c>
      <c r="B803" s="411" t="s">
        <v>865</v>
      </c>
      <c r="C803" s="415">
        <v>919</v>
      </c>
      <c r="D803" s="415" t="s">
        <v>1098</v>
      </c>
      <c r="E803" s="415">
        <v>2018</v>
      </c>
      <c r="F803" s="417"/>
      <c r="G803" s="417"/>
      <c r="H803" s="417"/>
      <c r="I803" s="417"/>
      <c r="J803" s="417"/>
      <c r="K803" s="417">
        <v>2</v>
      </c>
      <c r="L803" s="417"/>
      <c r="M803" s="417"/>
      <c r="N803" s="417"/>
      <c r="O803" s="417"/>
      <c r="P803" s="417"/>
      <c r="Q803" s="416"/>
      <c r="R803" s="416"/>
      <c r="S803" s="416"/>
      <c r="T803" s="416"/>
      <c r="U803" s="416"/>
      <c r="V803" s="416">
        <v>16645</v>
      </c>
    </row>
    <row r="804" spans="1:22" ht="15" x14ac:dyDescent="0.25">
      <c r="A804" s="370" t="str">
        <f t="shared" si="12"/>
        <v>9202014</v>
      </c>
      <c r="B804" s="411" t="s">
        <v>865</v>
      </c>
      <c r="C804" s="415">
        <v>920</v>
      </c>
      <c r="D804" s="415" t="s">
        <v>1099</v>
      </c>
      <c r="E804" s="415">
        <v>2014</v>
      </c>
      <c r="F804" s="417"/>
      <c r="G804" s="417"/>
      <c r="H804" s="417"/>
      <c r="I804" s="417">
        <v>1</v>
      </c>
      <c r="J804" s="417">
        <v>2</v>
      </c>
      <c r="K804" s="417">
        <v>1</v>
      </c>
      <c r="L804" s="417"/>
      <c r="M804" s="417"/>
      <c r="N804" s="417"/>
      <c r="O804" s="417">
        <v>10000</v>
      </c>
      <c r="P804" s="417">
        <v>1751</v>
      </c>
      <c r="Q804" s="416"/>
      <c r="R804" s="416"/>
      <c r="S804" s="416"/>
      <c r="T804" s="416">
        <v>2705</v>
      </c>
      <c r="U804" s="416">
        <v>4595</v>
      </c>
      <c r="V804" s="416">
        <v>259</v>
      </c>
    </row>
    <row r="805" spans="1:22" ht="15" x14ac:dyDescent="0.25">
      <c r="A805" s="370" t="str">
        <f t="shared" si="12"/>
        <v>9202015</v>
      </c>
      <c r="B805" s="411" t="s">
        <v>865</v>
      </c>
      <c r="C805" s="415">
        <v>920</v>
      </c>
      <c r="D805" s="415" t="s">
        <v>1099</v>
      </c>
      <c r="E805" s="415">
        <v>2015</v>
      </c>
      <c r="F805" s="417"/>
      <c r="G805" s="417"/>
      <c r="H805" s="417"/>
      <c r="I805" s="417">
        <v>1</v>
      </c>
      <c r="J805" s="417"/>
      <c r="K805" s="417">
        <v>6</v>
      </c>
      <c r="L805" s="417"/>
      <c r="M805" s="417"/>
      <c r="N805" s="417"/>
      <c r="O805" s="417">
        <v>444</v>
      </c>
      <c r="P805" s="417"/>
      <c r="Q805" s="416"/>
      <c r="R805" s="416"/>
      <c r="S805" s="416"/>
      <c r="T805" s="416">
        <v>442</v>
      </c>
      <c r="U805" s="416"/>
      <c r="V805" s="416">
        <v>7807</v>
      </c>
    </row>
    <row r="806" spans="1:22" ht="15" x14ac:dyDescent="0.25">
      <c r="A806" s="370" t="str">
        <f t="shared" si="12"/>
        <v>9202016</v>
      </c>
      <c r="B806" s="411" t="s">
        <v>865</v>
      </c>
      <c r="C806" s="415">
        <v>920</v>
      </c>
      <c r="D806" s="415" t="s">
        <v>1099</v>
      </c>
      <c r="E806" s="415">
        <v>2016</v>
      </c>
      <c r="F806" s="417"/>
      <c r="G806" s="417"/>
      <c r="H806" s="417"/>
      <c r="I806" s="417"/>
      <c r="J806" s="417">
        <v>1</v>
      </c>
      <c r="K806" s="417">
        <v>1</v>
      </c>
      <c r="L806" s="417"/>
      <c r="M806" s="417"/>
      <c r="N806" s="417"/>
      <c r="O806" s="417"/>
      <c r="P806" s="417">
        <v>32413</v>
      </c>
      <c r="Q806" s="416"/>
      <c r="R806" s="416"/>
      <c r="S806" s="416"/>
      <c r="T806" s="416"/>
      <c r="U806" s="416">
        <v>68671</v>
      </c>
      <c r="V806" s="416">
        <v>513</v>
      </c>
    </row>
    <row r="807" spans="1:22" ht="15" x14ac:dyDescent="0.25">
      <c r="A807" s="370" t="str">
        <f t="shared" si="12"/>
        <v>9202017</v>
      </c>
      <c r="B807" s="411" t="s">
        <v>865</v>
      </c>
      <c r="C807" s="415">
        <v>920</v>
      </c>
      <c r="D807" s="415" t="s">
        <v>1099</v>
      </c>
      <c r="E807" s="415">
        <v>2017</v>
      </c>
      <c r="F807" s="417"/>
      <c r="G807" s="417"/>
      <c r="H807" s="417"/>
      <c r="I807" s="417"/>
      <c r="J807" s="417">
        <v>1</v>
      </c>
      <c r="K807" s="417">
        <v>5</v>
      </c>
      <c r="L807" s="417"/>
      <c r="M807" s="417"/>
      <c r="N807" s="417"/>
      <c r="O807" s="417"/>
      <c r="P807" s="417">
        <v>294</v>
      </c>
      <c r="Q807" s="416"/>
      <c r="R807" s="416"/>
      <c r="S807" s="416"/>
      <c r="T807" s="416"/>
      <c r="U807" s="416">
        <v>8433</v>
      </c>
      <c r="V807" s="416">
        <v>10114</v>
      </c>
    </row>
    <row r="808" spans="1:22" ht="15" x14ac:dyDescent="0.25">
      <c r="A808" s="370" t="str">
        <f t="shared" si="12"/>
        <v>9202018</v>
      </c>
      <c r="B808" s="411" t="s">
        <v>865</v>
      </c>
      <c r="C808" s="415">
        <v>920</v>
      </c>
      <c r="D808" s="415" t="s">
        <v>1099</v>
      </c>
      <c r="E808" s="415">
        <v>2018</v>
      </c>
      <c r="F808" s="417"/>
      <c r="G808" s="417"/>
      <c r="H808" s="417"/>
      <c r="I808" s="417"/>
      <c r="J808" s="417"/>
      <c r="K808" s="417">
        <v>4</v>
      </c>
      <c r="L808" s="417"/>
      <c r="M808" s="417"/>
      <c r="N808" s="417"/>
      <c r="O808" s="417"/>
      <c r="P808" s="417"/>
      <c r="Q808" s="416"/>
      <c r="R808" s="416"/>
      <c r="S808" s="416"/>
      <c r="T808" s="416"/>
      <c r="U808" s="416"/>
      <c r="V808" s="416">
        <v>8350</v>
      </c>
    </row>
    <row r="809" spans="1:22" ht="15" x14ac:dyDescent="0.25">
      <c r="A809" s="370" t="str">
        <f t="shared" si="12"/>
        <v>9212014</v>
      </c>
      <c r="B809" s="411" t="s">
        <v>865</v>
      </c>
      <c r="C809" s="415">
        <v>921</v>
      </c>
      <c r="D809" s="415" t="s">
        <v>1100</v>
      </c>
      <c r="E809" s="415">
        <v>2014</v>
      </c>
      <c r="F809" s="417"/>
      <c r="G809" s="417"/>
      <c r="H809" s="417">
        <v>1</v>
      </c>
      <c r="I809" s="417"/>
      <c r="J809" s="417"/>
      <c r="K809" s="417">
        <v>3</v>
      </c>
      <c r="L809" s="417"/>
      <c r="M809" s="417"/>
      <c r="N809" s="417">
        <v>139233</v>
      </c>
      <c r="O809" s="417"/>
      <c r="P809" s="417"/>
      <c r="Q809" s="416"/>
      <c r="R809" s="416"/>
      <c r="S809" s="416">
        <v>133963</v>
      </c>
      <c r="T809" s="416"/>
      <c r="U809" s="416"/>
      <c r="V809" s="416">
        <v>2215</v>
      </c>
    </row>
    <row r="810" spans="1:22" ht="15" x14ac:dyDescent="0.25">
      <c r="A810" s="370" t="str">
        <f t="shared" si="12"/>
        <v>9212015</v>
      </c>
      <c r="B810" s="411" t="s">
        <v>865</v>
      </c>
      <c r="C810" s="415">
        <v>921</v>
      </c>
      <c r="D810" s="415" t="s">
        <v>1100</v>
      </c>
      <c r="E810" s="415">
        <v>2015</v>
      </c>
      <c r="F810" s="417"/>
      <c r="G810" s="417"/>
      <c r="H810" s="417"/>
      <c r="I810" s="417"/>
      <c r="J810" s="417">
        <v>2</v>
      </c>
      <c r="K810" s="417">
        <v>7</v>
      </c>
      <c r="L810" s="417"/>
      <c r="M810" s="417"/>
      <c r="N810" s="417"/>
      <c r="O810" s="417"/>
      <c r="P810" s="417">
        <v>8408</v>
      </c>
      <c r="Q810" s="416"/>
      <c r="R810" s="416"/>
      <c r="S810" s="416"/>
      <c r="T810" s="416"/>
      <c r="U810" s="416">
        <v>23783</v>
      </c>
      <c r="V810" s="416">
        <v>50162</v>
      </c>
    </row>
    <row r="811" spans="1:22" ht="15" x14ac:dyDescent="0.25">
      <c r="A811" s="370" t="str">
        <f t="shared" si="12"/>
        <v>9212016</v>
      </c>
      <c r="B811" s="411" t="s">
        <v>865</v>
      </c>
      <c r="C811" s="415">
        <v>921</v>
      </c>
      <c r="D811" s="415" t="s">
        <v>1100</v>
      </c>
      <c r="E811" s="415">
        <v>2016</v>
      </c>
      <c r="F811" s="417"/>
      <c r="G811" s="417"/>
      <c r="H811" s="417">
        <v>1</v>
      </c>
      <c r="I811" s="417"/>
      <c r="J811" s="417">
        <v>4</v>
      </c>
      <c r="K811" s="417">
        <v>8</v>
      </c>
      <c r="L811" s="417"/>
      <c r="M811" s="417"/>
      <c r="N811" s="417">
        <v>88238</v>
      </c>
      <c r="O811" s="417"/>
      <c r="P811" s="417">
        <v>17527</v>
      </c>
      <c r="Q811" s="416"/>
      <c r="R811" s="416"/>
      <c r="S811" s="416">
        <v>82591</v>
      </c>
      <c r="T811" s="416"/>
      <c r="U811" s="416">
        <v>70535</v>
      </c>
      <c r="V811" s="416">
        <v>62041</v>
      </c>
    </row>
    <row r="812" spans="1:22" ht="15" x14ac:dyDescent="0.25">
      <c r="A812" s="370" t="str">
        <f t="shared" si="12"/>
        <v>9212017</v>
      </c>
      <c r="B812" s="411" t="s">
        <v>865</v>
      </c>
      <c r="C812" s="415">
        <v>921</v>
      </c>
      <c r="D812" s="415" t="s">
        <v>1100</v>
      </c>
      <c r="E812" s="415">
        <v>2017</v>
      </c>
      <c r="F812" s="417"/>
      <c r="G812" s="417"/>
      <c r="H812" s="417"/>
      <c r="I812" s="417"/>
      <c r="J812" s="417"/>
      <c r="K812" s="417">
        <v>8</v>
      </c>
      <c r="L812" s="417"/>
      <c r="M812" s="417"/>
      <c r="N812" s="417"/>
      <c r="O812" s="417"/>
      <c r="P812" s="417"/>
      <c r="Q812" s="416"/>
      <c r="R812" s="416"/>
      <c r="S812" s="416"/>
      <c r="T812" s="416"/>
      <c r="U812" s="416"/>
      <c r="V812" s="416">
        <v>8752</v>
      </c>
    </row>
    <row r="813" spans="1:22" ht="15" x14ac:dyDescent="0.25">
      <c r="A813" s="370" t="str">
        <f t="shared" si="12"/>
        <v>9212018</v>
      </c>
      <c r="B813" s="411" t="s">
        <v>865</v>
      </c>
      <c r="C813" s="415">
        <v>921</v>
      </c>
      <c r="D813" s="415" t="s">
        <v>1100</v>
      </c>
      <c r="E813" s="415">
        <v>2018</v>
      </c>
      <c r="F813" s="417"/>
      <c r="G813" s="417"/>
      <c r="H813" s="417"/>
      <c r="I813" s="417">
        <v>1</v>
      </c>
      <c r="J813" s="417">
        <v>1</v>
      </c>
      <c r="K813" s="417">
        <v>7</v>
      </c>
      <c r="L813" s="417"/>
      <c r="M813" s="417"/>
      <c r="N813" s="417"/>
      <c r="O813" s="417">
        <v>23073</v>
      </c>
      <c r="P813" s="417">
        <v>2214</v>
      </c>
      <c r="Q813" s="416"/>
      <c r="R813" s="416"/>
      <c r="S813" s="416"/>
      <c r="T813" s="416">
        <v>11641</v>
      </c>
      <c r="U813" s="416">
        <v>2978</v>
      </c>
      <c r="V813" s="416">
        <v>14778</v>
      </c>
    </row>
    <row r="814" spans="1:22" ht="15" x14ac:dyDescent="0.25">
      <c r="A814" s="370" t="str">
        <f t="shared" si="12"/>
        <v>9222014</v>
      </c>
      <c r="B814" s="411" t="s">
        <v>865</v>
      </c>
      <c r="C814" s="415">
        <v>922</v>
      </c>
      <c r="D814" s="415" t="s">
        <v>1101</v>
      </c>
      <c r="E814" s="415">
        <v>2014</v>
      </c>
      <c r="F814" s="417"/>
      <c r="G814" s="417"/>
      <c r="H814" s="417"/>
      <c r="I814" s="417">
        <v>3</v>
      </c>
      <c r="J814" s="417">
        <v>11</v>
      </c>
      <c r="K814" s="417">
        <v>49</v>
      </c>
      <c r="L814" s="417"/>
      <c r="M814" s="417"/>
      <c r="N814" s="417"/>
      <c r="O814" s="417">
        <v>42977</v>
      </c>
      <c r="P814" s="417">
        <v>49081</v>
      </c>
      <c r="Q814" s="416"/>
      <c r="R814" s="416"/>
      <c r="S814" s="416"/>
      <c r="T814" s="416">
        <v>23028</v>
      </c>
      <c r="U814" s="416">
        <v>29259</v>
      </c>
      <c r="V814" s="416">
        <v>46925</v>
      </c>
    </row>
    <row r="815" spans="1:22" ht="15" x14ac:dyDescent="0.25">
      <c r="A815" s="370" t="str">
        <f t="shared" si="12"/>
        <v>9222015</v>
      </c>
      <c r="B815" s="411" t="s">
        <v>865</v>
      </c>
      <c r="C815" s="415">
        <v>922</v>
      </c>
      <c r="D815" s="415" t="s">
        <v>1101</v>
      </c>
      <c r="E815" s="415">
        <v>2015</v>
      </c>
      <c r="F815" s="417"/>
      <c r="G815" s="417"/>
      <c r="H815" s="417">
        <v>4</v>
      </c>
      <c r="I815" s="417">
        <v>3</v>
      </c>
      <c r="J815" s="417">
        <v>9</v>
      </c>
      <c r="K815" s="417">
        <v>40</v>
      </c>
      <c r="L815" s="417"/>
      <c r="M815" s="417"/>
      <c r="N815" s="417">
        <v>408111</v>
      </c>
      <c r="O815" s="417">
        <v>150191</v>
      </c>
      <c r="P815" s="417">
        <v>8998</v>
      </c>
      <c r="Q815" s="416"/>
      <c r="R815" s="416"/>
      <c r="S815" s="416">
        <v>148716</v>
      </c>
      <c r="T815" s="416">
        <v>111621</v>
      </c>
      <c r="U815" s="416">
        <v>77092</v>
      </c>
      <c r="V815" s="416">
        <v>38748</v>
      </c>
    </row>
    <row r="816" spans="1:22" ht="15" x14ac:dyDescent="0.25">
      <c r="A816" s="370" t="str">
        <f t="shared" si="12"/>
        <v>9222016</v>
      </c>
      <c r="B816" s="411" t="s">
        <v>865</v>
      </c>
      <c r="C816" s="415">
        <v>922</v>
      </c>
      <c r="D816" s="415" t="s">
        <v>1101</v>
      </c>
      <c r="E816" s="415">
        <v>2016</v>
      </c>
      <c r="F816" s="417"/>
      <c r="G816" s="417"/>
      <c r="H816" s="417">
        <v>1</v>
      </c>
      <c r="I816" s="417">
        <v>5</v>
      </c>
      <c r="J816" s="417">
        <v>5</v>
      </c>
      <c r="K816" s="417">
        <v>52</v>
      </c>
      <c r="L816" s="417"/>
      <c r="M816" s="417"/>
      <c r="N816" s="417">
        <v>112240</v>
      </c>
      <c r="O816" s="417">
        <v>135841</v>
      </c>
      <c r="P816" s="417">
        <v>3693</v>
      </c>
      <c r="Q816" s="416"/>
      <c r="R816" s="416"/>
      <c r="S816" s="416">
        <v>33270</v>
      </c>
      <c r="T816" s="416">
        <v>192018</v>
      </c>
      <c r="U816" s="416">
        <v>10745</v>
      </c>
      <c r="V816" s="416">
        <v>33773</v>
      </c>
    </row>
    <row r="817" spans="1:22" ht="15" x14ac:dyDescent="0.25">
      <c r="A817" s="370" t="str">
        <f t="shared" si="12"/>
        <v>9222017</v>
      </c>
      <c r="B817" s="411" t="s">
        <v>865</v>
      </c>
      <c r="C817" s="415">
        <v>922</v>
      </c>
      <c r="D817" s="415" t="s">
        <v>1101</v>
      </c>
      <c r="E817" s="415">
        <v>2017</v>
      </c>
      <c r="F817" s="417"/>
      <c r="G817" s="417"/>
      <c r="H817" s="417">
        <v>1</v>
      </c>
      <c r="I817" s="417">
        <v>8</v>
      </c>
      <c r="J817" s="417">
        <v>12</v>
      </c>
      <c r="K817" s="417">
        <v>42</v>
      </c>
      <c r="L817" s="417"/>
      <c r="M817" s="417"/>
      <c r="N817" s="417">
        <v>128613</v>
      </c>
      <c r="O817" s="417">
        <v>239790</v>
      </c>
      <c r="P817" s="417">
        <v>51906</v>
      </c>
      <c r="Q817" s="416"/>
      <c r="R817" s="416"/>
      <c r="S817" s="416">
        <v>98747</v>
      </c>
      <c r="T817" s="416">
        <v>211863</v>
      </c>
      <c r="U817" s="416">
        <v>83397</v>
      </c>
      <c r="V817" s="416">
        <v>31452</v>
      </c>
    </row>
    <row r="818" spans="1:22" ht="15" x14ac:dyDescent="0.25">
      <c r="A818" s="370" t="str">
        <f t="shared" si="12"/>
        <v>9222018</v>
      </c>
      <c r="B818" s="411" t="s">
        <v>865</v>
      </c>
      <c r="C818" s="415">
        <v>922</v>
      </c>
      <c r="D818" s="415" t="s">
        <v>1101</v>
      </c>
      <c r="E818" s="415">
        <v>2018</v>
      </c>
      <c r="F818" s="417"/>
      <c r="G818" s="417"/>
      <c r="H818" s="417"/>
      <c r="I818" s="417">
        <v>3</v>
      </c>
      <c r="J818" s="417">
        <v>8</v>
      </c>
      <c r="K818" s="417">
        <v>36</v>
      </c>
      <c r="L818" s="417"/>
      <c r="M818" s="417"/>
      <c r="N818" s="417"/>
      <c r="O818" s="417">
        <v>129891</v>
      </c>
      <c r="P818" s="417">
        <v>63664</v>
      </c>
      <c r="Q818" s="416"/>
      <c r="R818" s="416"/>
      <c r="S818" s="416"/>
      <c r="T818" s="416">
        <v>239094</v>
      </c>
      <c r="U818" s="416">
        <v>89504</v>
      </c>
      <c r="V818" s="416">
        <v>30345</v>
      </c>
    </row>
    <row r="819" spans="1:22" ht="15" x14ac:dyDescent="0.25">
      <c r="A819" s="370" t="str">
        <f t="shared" si="12"/>
        <v>9232017</v>
      </c>
      <c r="B819" s="411" t="s">
        <v>865</v>
      </c>
      <c r="C819" s="415">
        <v>923</v>
      </c>
      <c r="D819" s="415" t="s">
        <v>1102</v>
      </c>
      <c r="E819" s="415">
        <v>2017</v>
      </c>
      <c r="F819" s="417"/>
      <c r="G819" s="417"/>
      <c r="H819" s="417"/>
      <c r="I819" s="417">
        <v>1</v>
      </c>
      <c r="J819" s="417">
        <v>1</v>
      </c>
      <c r="K819" s="417"/>
      <c r="L819" s="417"/>
      <c r="M819" s="417"/>
      <c r="N819" s="417"/>
      <c r="O819" s="417">
        <v>42414</v>
      </c>
      <c r="P819" s="417">
        <v>1472</v>
      </c>
      <c r="Q819" s="416"/>
      <c r="R819" s="416"/>
      <c r="S819" s="416"/>
      <c r="T819" s="416">
        <v>9091</v>
      </c>
      <c r="U819" s="416">
        <v>15910</v>
      </c>
      <c r="V819" s="416"/>
    </row>
    <row r="820" spans="1:22" ht="15" x14ac:dyDescent="0.25">
      <c r="A820" s="370" t="str">
        <f t="shared" si="12"/>
        <v>9242014</v>
      </c>
      <c r="B820" s="411" t="s">
        <v>865</v>
      </c>
      <c r="C820" s="415">
        <v>924</v>
      </c>
      <c r="D820" s="415" t="s">
        <v>1103</v>
      </c>
      <c r="E820" s="415">
        <v>2014</v>
      </c>
      <c r="F820" s="417"/>
      <c r="G820" s="417"/>
      <c r="H820" s="417">
        <v>5</v>
      </c>
      <c r="I820" s="417">
        <v>12</v>
      </c>
      <c r="J820" s="417">
        <v>36</v>
      </c>
      <c r="K820" s="417">
        <v>132</v>
      </c>
      <c r="L820" s="417"/>
      <c r="M820" s="417"/>
      <c r="N820" s="417">
        <v>590659</v>
      </c>
      <c r="O820" s="417">
        <v>287013</v>
      </c>
      <c r="P820" s="417">
        <v>571448</v>
      </c>
      <c r="Q820" s="416"/>
      <c r="R820" s="416"/>
      <c r="S820" s="416">
        <v>452966</v>
      </c>
      <c r="T820" s="416">
        <v>313589</v>
      </c>
      <c r="U820" s="416">
        <v>412318</v>
      </c>
      <c r="V820" s="416">
        <v>205920</v>
      </c>
    </row>
    <row r="821" spans="1:22" ht="15" x14ac:dyDescent="0.25">
      <c r="A821" s="370" t="str">
        <f t="shared" si="12"/>
        <v>9242015</v>
      </c>
      <c r="B821" s="411" t="s">
        <v>865</v>
      </c>
      <c r="C821" s="415">
        <v>924</v>
      </c>
      <c r="D821" s="415" t="s">
        <v>1103</v>
      </c>
      <c r="E821" s="415">
        <v>2015</v>
      </c>
      <c r="F821" s="417"/>
      <c r="G821" s="417"/>
      <c r="H821" s="417">
        <v>3</v>
      </c>
      <c r="I821" s="417">
        <v>17</v>
      </c>
      <c r="J821" s="417">
        <v>53</v>
      </c>
      <c r="K821" s="417">
        <v>216</v>
      </c>
      <c r="L821" s="417"/>
      <c r="M821" s="417"/>
      <c r="N821" s="417">
        <v>378865</v>
      </c>
      <c r="O821" s="417">
        <v>344200</v>
      </c>
      <c r="P821" s="417">
        <v>882014</v>
      </c>
      <c r="Q821" s="416"/>
      <c r="R821" s="416"/>
      <c r="S821" s="416">
        <v>480649</v>
      </c>
      <c r="T821" s="416">
        <v>310487</v>
      </c>
      <c r="U821" s="416">
        <v>790694</v>
      </c>
      <c r="V821" s="416">
        <v>233080</v>
      </c>
    </row>
    <row r="822" spans="1:22" ht="15" x14ac:dyDescent="0.25">
      <c r="A822" s="370" t="str">
        <f t="shared" si="12"/>
        <v>9242016</v>
      </c>
      <c r="B822" s="411" t="s">
        <v>865</v>
      </c>
      <c r="C822" s="415">
        <v>924</v>
      </c>
      <c r="D822" s="415" t="s">
        <v>1103</v>
      </c>
      <c r="E822" s="415">
        <v>2016</v>
      </c>
      <c r="F822" s="417"/>
      <c r="G822" s="417"/>
      <c r="H822" s="417">
        <v>6</v>
      </c>
      <c r="I822" s="417">
        <v>17</v>
      </c>
      <c r="J822" s="417">
        <v>83</v>
      </c>
      <c r="K822" s="417">
        <v>187</v>
      </c>
      <c r="L822" s="417"/>
      <c r="M822" s="417"/>
      <c r="N822" s="417">
        <v>1066386</v>
      </c>
      <c r="O822" s="417">
        <v>501496</v>
      </c>
      <c r="P822" s="417">
        <v>836781</v>
      </c>
      <c r="Q822" s="416"/>
      <c r="R822" s="416"/>
      <c r="S822" s="416">
        <v>666175</v>
      </c>
      <c r="T822" s="416">
        <v>480701</v>
      </c>
      <c r="U822" s="416">
        <v>723782</v>
      </c>
      <c r="V822" s="416">
        <v>180168</v>
      </c>
    </row>
    <row r="823" spans="1:22" ht="15" x14ac:dyDescent="0.25">
      <c r="A823" s="370" t="str">
        <f t="shared" si="12"/>
        <v>9242017</v>
      </c>
      <c r="B823" s="411" t="s">
        <v>865</v>
      </c>
      <c r="C823" s="415">
        <v>924</v>
      </c>
      <c r="D823" s="415" t="s">
        <v>1103</v>
      </c>
      <c r="E823" s="415">
        <v>2017</v>
      </c>
      <c r="F823" s="417"/>
      <c r="G823" s="417"/>
      <c r="H823" s="417">
        <v>4</v>
      </c>
      <c r="I823" s="417">
        <v>11</v>
      </c>
      <c r="J823" s="417">
        <v>70</v>
      </c>
      <c r="K823" s="417">
        <v>103</v>
      </c>
      <c r="L823" s="417"/>
      <c r="M823" s="417"/>
      <c r="N823" s="417">
        <v>633168</v>
      </c>
      <c r="O823" s="417">
        <v>200382</v>
      </c>
      <c r="P823" s="417">
        <v>371012</v>
      </c>
      <c r="Q823" s="416"/>
      <c r="R823" s="416"/>
      <c r="S823" s="416">
        <v>333748</v>
      </c>
      <c r="T823" s="416">
        <v>182987</v>
      </c>
      <c r="U823" s="416">
        <v>226313</v>
      </c>
      <c r="V823" s="416">
        <v>107357</v>
      </c>
    </row>
    <row r="824" spans="1:22" ht="15" x14ac:dyDescent="0.25">
      <c r="A824" s="370" t="str">
        <f t="shared" si="12"/>
        <v>9242018</v>
      </c>
      <c r="B824" s="411" t="s">
        <v>865</v>
      </c>
      <c r="C824" s="415">
        <v>924</v>
      </c>
      <c r="D824" s="415" t="s">
        <v>1103</v>
      </c>
      <c r="E824" s="415">
        <v>2018</v>
      </c>
      <c r="F824" s="417"/>
      <c r="G824" s="417"/>
      <c r="H824" s="417">
        <v>3</v>
      </c>
      <c r="I824" s="417">
        <v>3</v>
      </c>
      <c r="J824" s="417">
        <v>106</v>
      </c>
      <c r="K824" s="417">
        <v>114</v>
      </c>
      <c r="L824" s="417"/>
      <c r="M824" s="417"/>
      <c r="N824" s="417">
        <v>428967</v>
      </c>
      <c r="O824" s="417">
        <v>40810</v>
      </c>
      <c r="P824" s="417">
        <v>657546</v>
      </c>
      <c r="Q824" s="416"/>
      <c r="R824" s="416"/>
      <c r="S824" s="416">
        <v>335324</v>
      </c>
      <c r="T824" s="416">
        <v>35679</v>
      </c>
      <c r="U824" s="416">
        <v>706841</v>
      </c>
      <c r="V824" s="416">
        <v>83927</v>
      </c>
    </row>
    <row r="825" spans="1:22" ht="15" x14ac:dyDescent="0.25">
      <c r="A825" s="370" t="str">
        <f t="shared" si="12"/>
        <v>9252014</v>
      </c>
      <c r="B825" s="411" t="s">
        <v>865</v>
      </c>
      <c r="C825" s="415">
        <v>925</v>
      </c>
      <c r="D825" s="415" t="s">
        <v>1104</v>
      </c>
      <c r="E825" s="415">
        <v>2014</v>
      </c>
      <c r="F825" s="417"/>
      <c r="G825" s="417"/>
      <c r="H825" s="417"/>
      <c r="I825" s="417">
        <v>5</v>
      </c>
      <c r="J825" s="417">
        <v>11</v>
      </c>
      <c r="K825" s="417">
        <v>69</v>
      </c>
      <c r="L825" s="417"/>
      <c r="M825" s="417"/>
      <c r="N825" s="417"/>
      <c r="O825" s="417">
        <v>119136</v>
      </c>
      <c r="P825" s="417">
        <v>38990</v>
      </c>
      <c r="Q825" s="416"/>
      <c r="R825" s="416"/>
      <c r="S825" s="416"/>
      <c r="T825" s="416">
        <v>218557</v>
      </c>
      <c r="U825" s="416">
        <v>111529</v>
      </c>
      <c r="V825" s="416">
        <v>79264</v>
      </c>
    </row>
    <row r="826" spans="1:22" ht="15" x14ac:dyDescent="0.25">
      <c r="A826" s="370" t="str">
        <f t="shared" si="12"/>
        <v>9252015</v>
      </c>
      <c r="B826" s="411" t="s">
        <v>865</v>
      </c>
      <c r="C826" s="415">
        <v>925</v>
      </c>
      <c r="D826" s="415" t="s">
        <v>1104</v>
      </c>
      <c r="E826" s="415">
        <v>2015</v>
      </c>
      <c r="F826" s="417">
        <v>1</v>
      </c>
      <c r="G826" s="417"/>
      <c r="H826" s="417">
        <v>1</v>
      </c>
      <c r="I826" s="417">
        <v>9</v>
      </c>
      <c r="J826" s="417">
        <v>14</v>
      </c>
      <c r="K826" s="417">
        <v>66</v>
      </c>
      <c r="L826" s="417">
        <v>1365</v>
      </c>
      <c r="M826" s="417"/>
      <c r="N826" s="417">
        <v>141689</v>
      </c>
      <c r="O826" s="417">
        <v>144577</v>
      </c>
      <c r="P826" s="417">
        <v>36969</v>
      </c>
      <c r="Q826" s="416">
        <v>0</v>
      </c>
      <c r="R826" s="416"/>
      <c r="S826" s="416">
        <v>134574</v>
      </c>
      <c r="T826" s="416">
        <v>184667</v>
      </c>
      <c r="U826" s="416">
        <v>165290</v>
      </c>
      <c r="V826" s="416">
        <v>45968</v>
      </c>
    </row>
    <row r="827" spans="1:22" ht="15" x14ac:dyDescent="0.25">
      <c r="A827" s="370" t="str">
        <f t="shared" si="12"/>
        <v>9252016</v>
      </c>
      <c r="B827" s="411" t="s">
        <v>865</v>
      </c>
      <c r="C827" s="415">
        <v>925</v>
      </c>
      <c r="D827" s="415" t="s">
        <v>1104</v>
      </c>
      <c r="E827" s="415">
        <v>2016</v>
      </c>
      <c r="F827" s="417">
        <v>1</v>
      </c>
      <c r="G827" s="417"/>
      <c r="H827" s="417">
        <v>3</v>
      </c>
      <c r="I827" s="417">
        <v>12</v>
      </c>
      <c r="J827" s="417">
        <v>13</v>
      </c>
      <c r="K827" s="417">
        <v>59</v>
      </c>
      <c r="L827" s="417">
        <v>202000</v>
      </c>
      <c r="M827" s="417"/>
      <c r="N827" s="417">
        <v>559725</v>
      </c>
      <c r="O827" s="417">
        <v>175598</v>
      </c>
      <c r="P827" s="417">
        <v>116168</v>
      </c>
      <c r="Q827" s="416">
        <v>15342</v>
      </c>
      <c r="R827" s="416"/>
      <c r="S827" s="416">
        <v>341133</v>
      </c>
      <c r="T827" s="416">
        <v>250303</v>
      </c>
      <c r="U827" s="416">
        <v>129456</v>
      </c>
      <c r="V827" s="416">
        <v>93005</v>
      </c>
    </row>
    <row r="828" spans="1:22" ht="15" x14ac:dyDescent="0.25">
      <c r="A828" s="370" t="str">
        <f t="shared" si="12"/>
        <v>9252017</v>
      </c>
      <c r="B828" s="411" t="s">
        <v>865</v>
      </c>
      <c r="C828" s="415">
        <v>925</v>
      </c>
      <c r="D828" s="415" t="s">
        <v>1104</v>
      </c>
      <c r="E828" s="415">
        <v>2017</v>
      </c>
      <c r="F828" s="417"/>
      <c r="G828" s="417"/>
      <c r="H828" s="417">
        <v>2</v>
      </c>
      <c r="I828" s="417">
        <v>11</v>
      </c>
      <c r="J828" s="417">
        <v>16</v>
      </c>
      <c r="K828" s="417">
        <v>66</v>
      </c>
      <c r="L828" s="417"/>
      <c r="M828" s="417"/>
      <c r="N828" s="417">
        <v>161457</v>
      </c>
      <c r="O828" s="417">
        <v>269717</v>
      </c>
      <c r="P828" s="417">
        <v>56682</v>
      </c>
      <c r="Q828" s="416"/>
      <c r="R828" s="416"/>
      <c r="S828" s="416">
        <v>326534</v>
      </c>
      <c r="T828" s="416">
        <v>671885</v>
      </c>
      <c r="U828" s="416">
        <v>106479</v>
      </c>
      <c r="V828" s="416">
        <v>73264</v>
      </c>
    </row>
    <row r="829" spans="1:22" ht="15" x14ac:dyDescent="0.25">
      <c r="A829" s="370" t="str">
        <f t="shared" si="12"/>
        <v>9252018</v>
      </c>
      <c r="B829" s="411" t="s">
        <v>865</v>
      </c>
      <c r="C829" s="415">
        <v>925</v>
      </c>
      <c r="D829" s="415" t="s">
        <v>1104</v>
      </c>
      <c r="E829" s="415">
        <v>2018</v>
      </c>
      <c r="F829" s="417">
        <v>1</v>
      </c>
      <c r="G829" s="417"/>
      <c r="H829" s="417"/>
      <c r="I829" s="417">
        <v>8</v>
      </c>
      <c r="J829" s="417">
        <v>22</v>
      </c>
      <c r="K829" s="417">
        <v>61</v>
      </c>
      <c r="L829" s="417">
        <v>30118</v>
      </c>
      <c r="M829" s="417"/>
      <c r="N829" s="417"/>
      <c r="O829" s="417">
        <v>355793</v>
      </c>
      <c r="P829" s="417">
        <v>84227</v>
      </c>
      <c r="Q829" s="416">
        <v>0</v>
      </c>
      <c r="R829" s="416"/>
      <c r="S829" s="416"/>
      <c r="T829" s="416">
        <v>322694</v>
      </c>
      <c r="U829" s="416">
        <v>149148</v>
      </c>
      <c r="V829" s="416">
        <v>83273</v>
      </c>
    </row>
    <row r="830" spans="1:22" ht="15" x14ac:dyDescent="0.25">
      <c r="A830" s="370" t="str">
        <f t="shared" si="12"/>
        <v>9262014</v>
      </c>
      <c r="B830" s="411" t="s">
        <v>865</v>
      </c>
      <c r="C830" s="415">
        <v>926</v>
      </c>
      <c r="D830" s="415" t="s">
        <v>1105</v>
      </c>
      <c r="E830" s="415">
        <v>2014</v>
      </c>
      <c r="F830" s="417"/>
      <c r="G830" s="417"/>
      <c r="H830" s="417"/>
      <c r="I830" s="417">
        <v>6</v>
      </c>
      <c r="J830" s="417">
        <v>3</v>
      </c>
      <c r="K830" s="417">
        <v>14</v>
      </c>
      <c r="L830" s="417"/>
      <c r="M830" s="417"/>
      <c r="N830" s="417"/>
      <c r="O830" s="417">
        <v>130011</v>
      </c>
      <c r="P830" s="417">
        <v>8313</v>
      </c>
      <c r="Q830" s="416"/>
      <c r="R830" s="416"/>
      <c r="S830" s="416"/>
      <c r="T830" s="416">
        <v>147531</v>
      </c>
      <c r="U830" s="416">
        <v>55490</v>
      </c>
      <c r="V830" s="416">
        <v>14015</v>
      </c>
    </row>
    <row r="831" spans="1:22" ht="15" x14ac:dyDescent="0.25">
      <c r="A831" s="370" t="str">
        <f t="shared" si="12"/>
        <v>9262015</v>
      </c>
      <c r="B831" s="411" t="s">
        <v>865</v>
      </c>
      <c r="C831" s="415">
        <v>926</v>
      </c>
      <c r="D831" s="415" t="s">
        <v>1105</v>
      </c>
      <c r="E831" s="415">
        <v>2015</v>
      </c>
      <c r="F831" s="417"/>
      <c r="G831" s="417"/>
      <c r="H831" s="417">
        <v>1</v>
      </c>
      <c r="I831" s="417"/>
      <c r="J831" s="417">
        <v>2</v>
      </c>
      <c r="K831" s="417">
        <v>12</v>
      </c>
      <c r="L831" s="417"/>
      <c r="M831" s="417"/>
      <c r="N831" s="417">
        <v>260758</v>
      </c>
      <c r="O831" s="417"/>
      <c r="P831" s="417">
        <v>2497</v>
      </c>
      <c r="Q831" s="416"/>
      <c r="R831" s="416"/>
      <c r="S831" s="416">
        <v>387507</v>
      </c>
      <c r="T831" s="416"/>
      <c r="U831" s="416">
        <v>3901</v>
      </c>
      <c r="V831" s="416">
        <v>5957</v>
      </c>
    </row>
    <row r="832" spans="1:22" ht="15" x14ac:dyDescent="0.25">
      <c r="A832" s="370" t="str">
        <f t="shared" si="12"/>
        <v>9262016</v>
      </c>
      <c r="B832" s="411" t="s">
        <v>865</v>
      </c>
      <c r="C832" s="415">
        <v>926</v>
      </c>
      <c r="D832" s="415" t="s">
        <v>1105</v>
      </c>
      <c r="E832" s="415">
        <v>2016</v>
      </c>
      <c r="F832" s="417"/>
      <c r="G832" s="417"/>
      <c r="H832" s="417">
        <v>1</v>
      </c>
      <c r="I832" s="417">
        <v>1</v>
      </c>
      <c r="J832" s="417">
        <v>4</v>
      </c>
      <c r="K832" s="417">
        <v>16</v>
      </c>
      <c r="L832" s="417"/>
      <c r="M832" s="417"/>
      <c r="N832" s="417">
        <v>164875</v>
      </c>
      <c r="O832" s="417">
        <v>6796</v>
      </c>
      <c r="P832" s="417">
        <v>38239</v>
      </c>
      <c r="Q832" s="416"/>
      <c r="R832" s="416"/>
      <c r="S832" s="416">
        <v>185979</v>
      </c>
      <c r="T832" s="416">
        <v>31716</v>
      </c>
      <c r="U832" s="416">
        <v>91467</v>
      </c>
      <c r="V832" s="416">
        <v>50093</v>
      </c>
    </row>
    <row r="833" spans="1:22" ht="15" x14ac:dyDescent="0.25">
      <c r="A833" s="370" t="str">
        <f t="shared" si="12"/>
        <v>9262017</v>
      </c>
      <c r="B833" s="411" t="s">
        <v>865</v>
      </c>
      <c r="C833" s="415">
        <v>926</v>
      </c>
      <c r="D833" s="415" t="s">
        <v>1105</v>
      </c>
      <c r="E833" s="415">
        <v>2017</v>
      </c>
      <c r="F833" s="417"/>
      <c r="G833" s="417"/>
      <c r="H833" s="417"/>
      <c r="I833" s="417">
        <v>2</v>
      </c>
      <c r="J833" s="417">
        <v>2</v>
      </c>
      <c r="K833" s="417">
        <v>11</v>
      </c>
      <c r="L833" s="417"/>
      <c r="M833" s="417"/>
      <c r="N833" s="417"/>
      <c r="O833" s="417">
        <v>19284</v>
      </c>
      <c r="P833" s="417">
        <v>4837</v>
      </c>
      <c r="Q833" s="416"/>
      <c r="R833" s="416"/>
      <c r="S833" s="416"/>
      <c r="T833" s="416">
        <v>32810</v>
      </c>
      <c r="U833" s="416">
        <v>8836</v>
      </c>
      <c r="V833" s="416">
        <v>10063</v>
      </c>
    </row>
    <row r="834" spans="1:22" ht="15" x14ac:dyDescent="0.25">
      <c r="A834" s="370" t="str">
        <f t="shared" ref="A834:A897" si="13">+VALUE(C834)&amp;E834</f>
        <v>9262018</v>
      </c>
      <c r="B834" s="411" t="s">
        <v>865</v>
      </c>
      <c r="C834" s="415">
        <v>926</v>
      </c>
      <c r="D834" s="415" t="s">
        <v>1105</v>
      </c>
      <c r="E834" s="415">
        <v>2018</v>
      </c>
      <c r="F834" s="417"/>
      <c r="G834" s="417"/>
      <c r="H834" s="417"/>
      <c r="I834" s="417"/>
      <c r="J834" s="417">
        <v>2</v>
      </c>
      <c r="K834" s="417">
        <v>13</v>
      </c>
      <c r="L834" s="417"/>
      <c r="M834" s="417"/>
      <c r="N834" s="417"/>
      <c r="O834" s="417"/>
      <c r="P834" s="417">
        <v>9056</v>
      </c>
      <c r="Q834" s="416"/>
      <c r="R834" s="416"/>
      <c r="S834" s="416"/>
      <c r="T834" s="416"/>
      <c r="U834" s="416">
        <v>46927</v>
      </c>
      <c r="V834" s="416">
        <v>18933</v>
      </c>
    </row>
    <row r="835" spans="1:22" ht="15" x14ac:dyDescent="0.25">
      <c r="A835" s="370" t="str">
        <f t="shared" si="13"/>
        <v>9272014</v>
      </c>
      <c r="B835" s="411" t="s">
        <v>865</v>
      </c>
      <c r="C835" s="415">
        <v>927</v>
      </c>
      <c r="D835" s="415" t="s">
        <v>1106</v>
      </c>
      <c r="E835" s="415">
        <v>2014</v>
      </c>
      <c r="F835" s="417"/>
      <c r="G835" s="417"/>
      <c r="H835" s="417">
        <v>1</v>
      </c>
      <c r="I835" s="417">
        <v>2</v>
      </c>
      <c r="J835" s="417">
        <v>18</v>
      </c>
      <c r="K835" s="417">
        <v>53</v>
      </c>
      <c r="L835" s="417"/>
      <c r="M835" s="417"/>
      <c r="N835" s="417">
        <v>115030</v>
      </c>
      <c r="O835" s="417">
        <v>93488</v>
      </c>
      <c r="P835" s="417">
        <v>126481</v>
      </c>
      <c r="Q835" s="416"/>
      <c r="R835" s="416"/>
      <c r="S835" s="416">
        <v>150367</v>
      </c>
      <c r="T835" s="416">
        <v>107608</v>
      </c>
      <c r="U835" s="416">
        <v>164649</v>
      </c>
      <c r="V835" s="416">
        <v>99494</v>
      </c>
    </row>
    <row r="836" spans="1:22" ht="15" x14ac:dyDescent="0.25">
      <c r="A836" s="370" t="str">
        <f t="shared" si="13"/>
        <v>9272015</v>
      </c>
      <c r="B836" s="411" t="s">
        <v>865</v>
      </c>
      <c r="C836" s="415">
        <v>927</v>
      </c>
      <c r="D836" s="415" t="s">
        <v>1106</v>
      </c>
      <c r="E836" s="415">
        <v>2015</v>
      </c>
      <c r="F836" s="417"/>
      <c r="G836" s="417"/>
      <c r="H836" s="417"/>
      <c r="I836" s="417">
        <v>2</v>
      </c>
      <c r="J836" s="417">
        <v>11</v>
      </c>
      <c r="K836" s="417">
        <v>50</v>
      </c>
      <c r="L836" s="417"/>
      <c r="M836" s="417"/>
      <c r="N836" s="417"/>
      <c r="O836" s="417">
        <v>12963</v>
      </c>
      <c r="P836" s="417">
        <v>99923</v>
      </c>
      <c r="Q836" s="416"/>
      <c r="R836" s="416"/>
      <c r="S836" s="416"/>
      <c r="T836" s="416">
        <v>34550</v>
      </c>
      <c r="U836" s="416">
        <v>110754</v>
      </c>
      <c r="V836" s="416">
        <v>44282</v>
      </c>
    </row>
    <row r="837" spans="1:22" ht="15" x14ac:dyDescent="0.25">
      <c r="A837" s="370" t="str">
        <f t="shared" si="13"/>
        <v>9272016</v>
      </c>
      <c r="B837" s="411" t="s">
        <v>865</v>
      </c>
      <c r="C837" s="415">
        <v>927</v>
      </c>
      <c r="D837" s="415" t="s">
        <v>1106</v>
      </c>
      <c r="E837" s="415">
        <v>2016</v>
      </c>
      <c r="F837" s="417"/>
      <c r="G837" s="417"/>
      <c r="H837" s="417">
        <v>1</v>
      </c>
      <c r="I837" s="417">
        <v>3</v>
      </c>
      <c r="J837" s="417">
        <v>5</v>
      </c>
      <c r="K837" s="417">
        <v>42</v>
      </c>
      <c r="L837" s="417"/>
      <c r="M837" s="417"/>
      <c r="N837" s="417">
        <v>132271</v>
      </c>
      <c r="O837" s="417">
        <v>70120</v>
      </c>
      <c r="P837" s="417">
        <v>26551</v>
      </c>
      <c r="Q837" s="416"/>
      <c r="R837" s="416"/>
      <c r="S837" s="416">
        <v>158513</v>
      </c>
      <c r="T837" s="416">
        <v>74383</v>
      </c>
      <c r="U837" s="416">
        <v>42936</v>
      </c>
      <c r="V837" s="416">
        <v>27290</v>
      </c>
    </row>
    <row r="838" spans="1:22" ht="15" x14ac:dyDescent="0.25">
      <c r="A838" s="370" t="str">
        <f t="shared" si="13"/>
        <v>9272017</v>
      </c>
      <c r="B838" s="411" t="s">
        <v>865</v>
      </c>
      <c r="C838" s="415">
        <v>927</v>
      </c>
      <c r="D838" s="415" t="s">
        <v>1106</v>
      </c>
      <c r="E838" s="415">
        <v>2017</v>
      </c>
      <c r="F838" s="417"/>
      <c r="G838" s="417"/>
      <c r="H838" s="417"/>
      <c r="I838" s="417">
        <v>3</v>
      </c>
      <c r="J838" s="417">
        <v>8</v>
      </c>
      <c r="K838" s="417">
        <v>57</v>
      </c>
      <c r="L838" s="417"/>
      <c r="M838" s="417"/>
      <c r="N838" s="417"/>
      <c r="O838" s="417">
        <v>35654</v>
      </c>
      <c r="P838" s="417">
        <v>16550</v>
      </c>
      <c r="Q838" s="416"/>
      <c r="R838" s="416"/>
      <c r="S838" s="416"/>
      <c r="T838" s="416">
        <v>19426</v>
      </c>
      <c r="U838" s="416">
        <v>32582</v>
      </c>
      <c r="V838" s="416">
        <v>60176</v>
      </c>
    </row>
    <row r="839" spans="1:22" ht="15" x14ac:dyDescent="0.25">
      <c r="A839" s="370" t="str">
        <f t="shared" si="13"/>
        <v>9272018</v>
      </c>
      <c r="B839" s="411" t="s">
        <v>865</v>
      </c>
      <c r="C839" s="415">
        <v>927</v>
      </c>
      <c r="D839" s="415" t="s">
        <v>1106</v>
      </c>
      <c r="E839" s="415">
        <v>2018</v>
      </c>
      <c r="F839" s="417"/>
      <c r="G839" s="417"/>
      <c r="H839" s="417"/>
      <c r="I839" s="417">
        <v>2</v>
      </c>
      <c r="J839" s="417">
        <v>3</v>
      </c>
      <c r="K839" s="417">
        <v>38</v>
      </c>
      <c r="L839" s="417"/>
      <c r="M839" s="417"/>
      <c r="N839" s="417"/>
      <c r="O839" s="417">
        <v>64945</v>
      </c>
      <c r="P839" s="417">
        <v>14908</v>
      </c>
      <c r="Q839" s="416"/>
      <c r="R839" s="416"/>
      <c r="S839" s="416"/>
      <c r="T839" s="416">
        <v>75840</v>
      </c>
      <c r="U839" s="416">
        <v>21589</v>
      </c>
      <c r="V839" s="416">
        <v>40834</v>
      </c>
    </row>
    <row r="840" spans="1:22" ht="15" x14ac:dyDescent="0.25">
      <c r="A840" s="370" t="str">
        <f t="shared" si="13"/>
        <v>9282014</v>
      </c>
      <c r="B840" s="411" t="s">
        <v>865</v>
      </c>
      <c r="C840" s="415">
        <v>928</v>
      </c>
      <c r="D840" s="415" t="s">
        <v>1107</v>
      </c>
      <c r="E840" s="415">
        <v>2014</v>
      </c>
      <c r="F840" s="417"/>
      <c r="G840" s="417"/>
      <c r="H840" s="417">
        <v>14</v>
      </c>
      <c r="I840" s="417">
        <v>37</v>
      </c>
      <c r="J840" s="417">
        <v>48</v>
      </c>
      <c r="K840" s="417">
        <v>280</v>
      </c>
      <c r="L840" s="417"/>
      <c r="M840" s="417"/>
      <c r="N840" s="417">
        <v>2817945</v>
      </c>
      <c r="O840" s="417">
        <v>759161</v>
      </c>
      <c r="P840" s="417">
        <v>515105</v>
      </c>
      <c r="Q840" s="416"/>
      <c r="R840" s="416"/>
      <c r="S840" s="416">
        <v>2701513</v>
      </c>
      <c r="T840" s="416">
        <v>2126438</v>
      </c>
      <c r="U840" s="416">
        <v>721726</v>
      </c>
      <c r="V840" s="416">
        <v>359198</v>
      </c>
    </row>
    <row r="841" spans="1:22" ht="15" x14ac:dyDescent="0.25">
      <c r="A841" s="370" t="str">
        <f t="shared" si="13"/>
        <v>9282015</v>
      </c>
      <c r="B841" s="411" t="s">
        <v>865</v>
      </c>
      <c r="C841" s="415">
        <v>928</v>
      </c>
      <c r="D841" s="415" t="s">
        <v>1107</v>
      </c>
      <c r="E841" s="415">
        <v>2015</v>
      </c>
      <c r="F841" s="417"/>
      <c r="G841" s="417"/>
      <c r="H841" s="417">
        <v>3</v>
      </c>
      <c r="I841" s="417">
        <v>28</v>
      </c>
      <c r="J841" s="417">
        <v>38</v>
      </c>
      <c r="K841" s="417">
        <v>221</v>
      </c>
      <c r="L841" s="417"/>
      <c r="M841" s="417"/>
      <c r="N841" s="417">
        <v>352019</v>
      </c>
      <c r="O841" s="417">
        <v>517921</v>
      </c>
      <c r="P841" s="417">
        <v>372444</v>
      </c>
      <c r="Q841" s="416"/>
      <c r="R841" s="416"/>
      <c r="S841" s="416">
        <v>392292</v>
      </c>
      <c r="T841" s="416">
        <v>650461</v>
      </c>
      <c r="U841" s="416">
        <v>519743</v>
      </c>
      <c r="V841" s="416">
        <v>253273</v>
      </c>
    </row>
    <row r="842" spans="1:22" ht="15" x14ac:dyDescent="0.25">
      <c r="A842" s="370" t="str">
        <f t="shared" si="13"/>
        <v>9282016</v>
      </c>
      <c r="B842" s="411" t="s">
        <v>865</v>
      </c>
      <c r="C842" s="415">
        <v>928</v>
      </c>
      <c r="D842" s="415" t="s">
        <v>1107</v>
      </c>
      <c r="E842" s="415">
        <v>2016</v>
      </c>
      <c r="F842" s="417"/>
      <c r="G842" s="417"/>
      <c r="H842" s="417">
        <v>5</v>
      </c>
      <c r="I842" s="417">
        <v>36</v>
      </c>
      <c r="J842" s="417">
        <v>62</v>
      </c>
      <c r="K842" s="417">
        <v>260</v>
      </c>
      <c r="L842" s="417"/>
      <c r="M842" s="417"/>
      <c r="N842" s="417">
        <v>614441</v>
      </c>
      <c r="O842" s="417">
        <v>590793</v>
      </c>
      <c r="P842" s="417">
        <v>561579</v>
      </c>
      <c r="Q842" s="416"/>
      <c r="R842" s="416"/>
      <c r="S842" s="416">
        <v>501343</v>
      </c>
      <c r="T842" s="416">
        <v>725512</v>
      </c>
      <c r="U842" s="416">
        <v>639991</v>
      </c>
      <c r="V842" s="416">
        <v>289058</v>
      </c>
    </row>
    <row r="843" spans="1:22" ht="15" x14ac:dyDescent="0.25">
      <c r="A843" s="370" t="str">
        <f t="shared" si="13"/>
        <v>9282017</v>
      </c>
      <c r="B843" s="411" t="s">
        <v>865</v>
      </c>
      <c r="C843" s="415">
        <v>928</v>
      </c>
      <c r="D843" s="415" t="s">
        <v>1107</v>
      </c>
      <c r="E843" s="415">
        <v>2017</v>
      </c>
      <c r="F843" s="417"/>
      <c r="G843" s="417"/>
      <c r="H843" s="417">
        <v>3</v>
      </c>
      <c r="I843" s="417">
        <v>35</v>
      </c>
      <c r="J843" s="417">
        <v>68</v>
      </c>
      <c r="K843" s="417">
        <v>284</v>
      </c>
      <c r="L843" s="417"/>
      <c r="M843" s="417"/>
      <c r="N843" s="417">
        <v>443090</v>
      </c>
      <c r="O843" s="417">
        <v>597138</v>
      </c>
      <c r="P843" s="417">
        <v>373532</v>
      </c>
      <c r="Q843" s="416"/>
      <c r="R843" s="416"/>
      <c r="S843" s="416">
        <v>152636</v>
      </c>
      <c r="T843" s="416">
        <v>631258</v>
      </c>
      <c r="U843" s="416">
        <v>579590</v>
      </c>
      <c r="V843" s="416">
        <v>388959</v>
      </c>
    </row>
    <row r="844" spans="1:22" ht="15" x14ac:dyDescent="0.25">
      <c r="A844" s="370" t="str">
        <f t="shared" si="13"/>
        <v>9282018</v>
      </c>
      <c r="B844" s="411" t="s">
        <v>865</v>
      </c>
      <c r="C844" s="415">
        <v>928</v>
      </c>
      <c r="D844" s="415" t="s">
        <v>1107</v>
      </c>
      <c r="E844" s="415">
        <v>2018</v>
      </c>
      <c r="F844" s="417"/>
      <c r="G844" s="417"/>
      <c r="H844" s="417">
        <v>2</v>
      </c>
      <c r="I844" s="417">
        <v>11</v>
      </c>
      <c r="J844" s="417">
        <v>72</v>
      </c>
      <c r="K844" s="417">
        <v>263</v>
      </c>
      <c r="L844" s="417"/>
      <c r="M844" s="417"/>
      <c r="N844" s="417">
        <v>196461</v>
      </c>
      <c r="O844" s="417">
        <v>114581</v>
      </c>
      <c r="P844" s="417">
        <v>530375</v>
      </c>
      <c r="Q844" s="416"/>
      <c r="R844" s="416"/>
      <c r="S844" s="416">
        <v>262468</v>
      </c>
      <c r="T844" s="416">
        <v>161841</v>
      </c>
      <c r="U844" s="416">
        <v>718849</v>
      </c>
      <c r="V844" s="416">
        <v>350881</v>
      </c>
    </row>
    <row r="845" spans="1:22" ht="15" x14ac:dyDescent="0.25">
      <c r="A845" s="370" t="str">
        <f t="shared" si="13"/>
        <v>9292014</v>
      </c>
      <c r="B845" s="411" t="s">
        <v>865</v>
      </c>
      <c r="C845" s="415">
        <v>929</v>
      </c>
      <c r="D845" s="415" t="s">
        <v>1108</v>
      </c>
      <c r="E845" s="415">
        <v>2014</v>
      </c>
      <c r="F845" s="417"/>
      <c r="G845" s="417"/>
      <c r="H845" s="417"/>
      <c r="I845" s="417"/>
      <c r="J845" s="417">
        <v>3</v>
      </c>
      <c r="K845" s="417">
        <v>1</v>
      </c>
      <c r="L845" s="417"/>
      <c r="M845" s="417"/>
      <c r="N845" s="417"/>
      <c r="O845" s="417"/>
      <c r="P845" s="417">
        <v>83891</v>
      </c>
      <c r="Q845" s="416"/>
      <c r="R845" s="416"/>
      <c r="S845" s="416"/>
      <c r="T845" s="416"/>
      <c r="U845" s="416">
        <v>68042</v>
      </c>
      <c r="V845" s="416">
        <v>2246</v>
      </c>
    </row>
    <row r="846" spans="1:22" ht="15" x14ac:dyDescent="0.25">
      <c r="A846" s="370" t="str">
        <f t="shared" si="13"/>
        <v>9292015</v>
      </c>
      <c r="B846" s="411" t="s">
        <v>865</v>
      </c>
      <c r="C846" s="415">
        <v>929</v>
      </c>
      <c r="D846" s="415" t="s">
        <v>1108</v>
      </c>
      <c r="E846" s="415">
        <v>2015</v>
      </c>
      <c r="F846" s="417"/>
      <c r="G846" s="417"/>
      <c r="H846" s="417"/>
      <c r="I846" s="417"/>
      <c r="J846" s="417"/>
      <c r="K846" s="417">
        <v>4</v>
      </c>
      <c r="L846" s="417"/>
      <c r="M846" s="417"/>
      <c r="N846" s="417"/>
      <c r="O846" s="417"/>
      <c r="P846" s="417"/>
      <c r="Q846" s="416"/>
      <c r="R846" s="416"/>
      <c r="S846" s="416"/>
      <c r="T846" s="416"/>
      <c r="U846" s="416"/>
      <c r="V846" s="416">
        <v>3734</v>
      </c>
    </row>
    <row r="847" spans="1:22" ht="15" x14ac:dyDescent="0.25">
      <c r="A847" s="370" t="str">
        <f t="shared" si="13"/>
        <v>9292016</v>
      </c>
      <c r="B847" s="411" t="s">
        <v>865</v>
      </c>
      <c r="C847" s="415">
        <v>929</v>
      </c>
      <c r="D847" s="415" t="s">
        <v>1108</v>
      </c>
      <c r="E847" s="415">
        <v>2016</v>
      </c>
      <c r="F847" s="417"/>
      <c r="G847" s="417"/>
      <c r="H847" s="417">
        <v>1</v>
      </c>
      <c r="I847" s="417"/>
      <c r="J847" s="417">
        <v>2</v>
      </c>
      <c r="K847" s="417">
        <v>2</v>
      </c>
      <c r="L847" s="417"/>
      <c r="M847" s="417"/>
      <c r="N847" s="417">
        <v>225720</v>
      </c>
      <c r="O847" s="417"/>
      <c r="P847" s="417">
        <v>5657</v>
      </c>
      <c r="Q847" s="416"/>
      <c r="R847" s="416"/>
      <c r="S847" s="416">
        <v>107759</v>
      </c>
      <c r="T847" s="416"/>
      <c r="U847" s="416">
        <v>14388</v>
      </c>
      <c r="V847" s="416">
        <v>1009</v>
      </c>
    </row>
    <row r="848" spans="1:22" ht="15" x14ac:dyDescent="0.25">
      <c r="A848" s="370" t="str">
        <f t="shared" si="13"/>
        <v>9292017</v>
      </c>
      <c r="B848" s="411" t="s">
        <v>865</v>
      </c>
      <c r="C848" s="415">
        <v>929</v>
      </c>
      <c r="D848" s="415" t="s">
        <v>1108</v>
      </c>
      <c r="E848" s="415">
        <v>2017</v>
      </c>
      <c r="F848" s="417"/>
      <c r="G848" s="417"/>
      <c r="H848" s="417"/>
      <c r="I848" s="417"/>
      <c r="J848" s="417">
        <v>2</v>
      </c>
      <c r="K848" s="417">
        <v>4</v>
      </c>
      <c r="L848" s="417"/>
      <c r="M848" s="417"/>
      <c r="N848" s="417"/>
      <c r="O848" s="417"/>
      <c r="P848" s="417">
        <v>748</v>
      </c>
      <c r="Q848" s="416"/>
      <c r="R848" s="416"/>
      <c r="S848" s="416"/>
      <c r="T848" s="416"/>
      <c r="U848" s="416">
        <v>1610</v>
      </c>
      <c r="V848" s="416">
        <v>1266</v>
      </c>
    </row>
    <row r="849" spans="1:22" ht="15" x14ac:dyDescent="0.25">
      <c r="A849" s="370" t="str">
        <f t="shared" si="13"/>
        <v>9292018</v>
      </c>
      <c r="B849" s="411" t="s">
        <v>865</v>
      </c>
      <c r="C849" s="415">
        <v>929</v>
      </c>
      <c r="D849" s="415" t="s">
        <v>1108</v>
      </c>
      <c r="E849" s="415">
        <v>2018</v>
      </c>
      <c r="F849" s="417"/>
      <c r="G849" s="417"/>
      <c r="H849" s="417"/>
      <c r="I849" s="417"/>
      <c r="J849" s="417">
        <v>2</v>
      </c>
      <c r="K849" s="417">
        <v>1</v>
      </c>
      <c r="L849" s="417"/>
      <c r="M849" s="417"/>
      <c r="N849" s="417"/>
      <c r="O849" s="417"/>
      <c r="P849" s="417">
        <v>728</v>
      </c>
      <c r="Q849" s="416"/>
      <c r="R849" s="416"/>
      <c r="S849" s="416"/>
      <c r="T849" s="416"/>
      <c r="U849" s="416">
        <v>658</v>
      </c>
      <c r="V849" s="416">
        <v>975</v>
      </c>
    </row>
    <row r="850" spans="1:22" ht="15" x14ac:dyDescent="0.25">
      <c r="A850" s="370" t="str">
        <f t="shared" si="13"/>
        <v>9322014</v>
      </c>
      <c r="B850" s="411" t="s">
        <v>865</v>
      </c>
      <c r="C850" s="415">
        <v>932</v>
      </c>
      <c r="D850" s="415" t="s">
        <v>1109</v>
      </c>
      <c r="E850" s="415">
        <v>2014</v>
      </c>
      <c r="F850" s="417"/>
      <c r="G850" s="417"/>
      <c r="H850" s="417"/>
      <c r="I850" s="417"/>
      <c r="J850" s="417">
        <v>3</v>
      </c>
      <c r="K850" s="417">
        <v>7</v>
      </c>
      <c r="L850" s="417"/>
      <c r="M850" s="417"/>
      <c r="N850" s="417"/>
      <c r="O850" s="417"/>
      <c r="P850" s="417">
        <v>1873</v>
      </c>
      <c r="Q850" s="416"/>
      <c r="R850" s="416"/>
      <c r="S850" s="416"/>
      <c r="T850" s="416"/>
      <c r="U850" s="416">
        <v>9608</v>
      </c>
      <c r="V850" s="416">
        <v>16291</v>
      </c>
    </row>
    <row r="851" spans="1:22" ht="15" x14ac:dyDescent="0.25">
      <c r="A851" s="370" t="str">
        <f t="shared" si="13"/>
        <v>9322015</v>
      </c>
      <c r="B851" s="411" t="s">
        <v>865</v>
      </c>
      <c r="C851" s="415">
        <v>932</v>
      </c>
      <c r="D851" s="415" t="s">
        <v>1109</v>
      </c>
      <c r="E851" s="415">
        <v>2015</v>
      </c>
      <c r="F851" s="417"/>
      <c r="G851" s="417"/>
      <c r="H851" s="417"/>
      <c r="I851" s="417"/>
      <c r="J851" s="417">
        <v>1</v>
      </c>
      <c r="K851" s="417">
        <v>7</v>
      </c>
      <c r="L851" s="417"/>
      <c r="M851" s="417"/>
      <c r="N851" s="417"/>
      <c r="O851" s="417"/>
      <c r="P851" s="417">
        <v>20649</v>
      </c>
      <c r="Q851" s="416"/>
      <c r="R851" s="416"/>
      <c r="S851" s="416"/>
      <c r="T851" s="416"/>
      <c r="U851" s="416">
        <v>8471</v>
      </c>
      <c r="V851" s="416">
        <v>18315</v>
      </c>
    </row>
    <row r="852" spans="1:22" ht="15" x14ac:dyDescent="0.25">
      <c r="A852" s="370" t="str">
        <f t="shared" si="13"/>
        <v>9322016</v>
      </c>
      <c r="B852" s="411" t="s">
        <v>865</v>
      </c>
      <c r="C852" s="415">
        <v>932</v>
      </c>
      <c r="D852" s="415" t="s">
        <v>1109</v>
      </c>
      <c r="E852" s="415">
        <v>2016</v>
      </c>
      <c r="F852" s="417"/>
      <c r="G852" s="417"/>
      <c r="H852" s="417"/>
      <c r="I852" s="417"/>
      <c r="J852" s="417"/>
      <c r="K852" s="417">
        <v>1</v>
      </c>
      <c r="L852" s="417"/>
      <c r="M852" s="417"/>
      <c r="N852" s="417"/>
      <c r="O852" s="417"/>
      <c r="P852" s="417"/>
      <c r="Q852" s="416"/>
      <c r="R852" s="416"/>
      <c r="S852" s="416"/>
      <c r="T852" s="416"/>
      <c r="U852" s="416"/>
      <c r="V852" s="416">
        <v>349</v>
      </c>
    </row>
    <row r="853" spans="1:22" ht="15" x14ac:dyDescent="0.25">
      <c r="A853" s="370" t="str">
        <f t="shared" si="13"/>
        <v>9322017</v>
      </c>
      <c r="B853" s="411" t="s">
        <v>865</v>
      </c>
      <c r="C853" s="415">
        <v>932</v>
      </c>
      <c r="D853" s="415" t="s">
        <v>1109</v>
      </c>
      <c r="E853" s="415">
        <v>2017</v>
      </c>
      <c r="F853" s="417"/>
      <c r="G853" s="417"/>
      <c r="H853" s="417"/>
      <c r="I853" s="417"/>
      <c r="J853" s="417">
        <v>1</v>
      </c>
      <c r="K853" s="417">
        <v>1</v>
      </c>
      <c r="L853" s="417"/>
      <c r="M853" s="417"/>
      <c r="N853" s="417"/>
      <c r="O853" s="417"/>
      <c r="P853" s="417">
        <v>3254</v>
      </c>
      <c r="Q853" s="416"/>
      <c r="R853" s="416"/>
      <c r="S853" s="416"/>
      <c r="T853" s="416"/>
      <c r="U853" s="416">
        <v>1929</v>
      </c>
      <c r="V853" s="416">
        <v>213</v>
      </c>
    </row>
    <row r="854" spans="1:22" ht="15" x14ac:dyDescent="0.25">
      <c r="A854" s="370" t="str">
        <f t="shared" si="13"/>
        <v>9322018</v>
      </c>
      <c r="B854" s="411" t="s">
        <v>865</v>
      </c>
      <c r="C854" s="415">
        <v>932</v>
      </c>
      <c r="D854" s="415" t="s">
        <v>1109</v>
      </c>
      <c r="E854" s="415">
        <v>2018</v>
      </c>
      <c r="F854" s="417"/>
      <c r="G854" s="417"/>
      <c r="H854" s="417"/>
      <c r="I854" s="417">
        <v>1</v>
      </c>
      <c r="J854" s="417"/>
      <c r="K854" s="417">
        <v>3</v>
      </c>
      <c r="L854" s="417"/>
      <c r="M854" s="417"/>
      <c r="N854" s="417"/>
      <c r="O854" s="417">
        <v>38844</v>
      </c>
      <c r="P854" s="417"/>
      <c r="Q854" s="416"/>
      <c r="R854" s="416"/>
      <c r="S854" s="416"/>
      <c r="T854" s="416">
        <v>55432</v>
      </c>
      <c r="U854" s="416"/>
      <c r="V854" s="416">
        <v>3353</v>
      </c>
    </row>
    <row r="855" spans="1:22" ht="15" x14ac:dyDescent="0.25">
      <c r="A855" s="370" t="str">
        <f t="shared" si="13"/>
        <v>9332014</v>
      </c>
      <c r="B855" s="411" t="s">
        <v>865</v>
      </c>
      <c r="C855" s="415">
        <v>933</v>
      </c>
      <c r="D855" s="415" t="s">
        <v>1110</v>
      </c>
      <c r="E855" s="415">
        <v>2014</v>
      </c>
      <c r="F855" s="417"/>
      <c r="G855" s="417"/>
      <c r="H855" s="417"/>
      <c r="I855" s="417">
        <v>1</v>
      </c>
      <c r="J855" s="417"/>
      <c r="K855" s="417">
        <v>2</v>
      </c>
      <c r="L855" s="417"/>
      <c r="M855" s="417"/>
      <c r="N855" s="417"/>
      <c r="O855" s="417">
        <v>3914</v>
      </c>
      <c r="P855" s="417"/>
      <c r="Q855" s="416"/>
      <c r="R855" s="416"/>
      <c r="S855" s="416"/>
      <c r="T855" s="416">
        <v>14464</v>
      </c>
      <c r="U855" s="416"/>
      <c r="V855" s="416">
        <v>120</v>
      </c>
    </row>
    <row r="856" spans="1:22" ht="15" x14ac:dyDescent="0.25">
      <c r="A856" s="370" t="str">
        <f t="shared" si="13"/>
        <v>9332015</v>
      </c>
      <c r="B856" s="411" t="s">
        <v>865</v>
      </c>
      <c r="C856" s="415">
        <v>933</v>
      </c>
      <c r="D856" s="415" t="s">
        <v>1110</v>
      </c>
      <c r="E856" s="415">
        <v>2015</v>
      </c>
      <c r="F856" s="417"/>
      <c r="G856" s="417"/>
      <c r="H856" s="417"/>
      <c r="I856" s="417"/>
      <c r="J856" s="417">
        <v>2</v>
      </c>
      <c r="K856" s="417">
        <v>2</v>
      </c>
      <c r="L856" s="417"/>
      <c r="M856" s="417"/>
      <c r="N856" s="417"/>
      <c r="O856" s="417"/>
      <c r="P856" s="417">
        <v>7629</v>
      </c>
      <c r="Q856" s="416"/>
      <c r="R856" s="416"/>
      <c r="S856" s="416"/>
      <c r="T856" s="416"/>
      <c r="U856" s="416">
        <v>17707</v>
      </c>
      <c r="V856" s="416">
        <v>2810</v>
      </c>
    </row>
    <row r="857" spans="1:22" ht="15" x14ac:dyDescent="0.25">
      <c r="A857" s="370" t="str">
        <f t="shared" si="13"/>
        <v>9332016</v>
      </c>
      <c r="B857" s="411" t="s">
        <v>865</v>
      </c>
      <c r="C857" s="415">
        <v>933</v>
      </c>
      <c r="D857" s="415" t="s">
        <v>1110</v>
      </c>
      <c r="E857" s="415">
        <v>2016</v>
      </c>
      <c r="F857" s="417"/>
      <c r="G857" s="417"/>
      <c r="H857" s="417"/>
      <c r="I857" s="417"/>
      <c r="J857" s="417">
        <v>2</v>
      </c>
      <c r="K857" s="417">
        <v>1</v>
      </c>
      <c r="L857" s="417"/>
      <c r="M857" s="417"/>
      <c r="N857" s="417"/>
      <c r="O857" s="417"/>
      <c r="P857" s="417">
        <v>51487</v>
      </c>
      <c r="Q857" s="416"/>
      <c r="R857" s="416"/>
      <c r="S857" s="416"/>
      <c r="T857" s="416"/>
      <c r="U857" s="416">
        <v>18813</v>
      </c>
      <c r="V857" s="416">
        <v>873</v>
      </c>
    </row>
    <row r="858" spans="1:22" ht="15" x14ac:dyDescent="0.25">
      <c r="A858" s="370" t="str">
        <f t="shared" si="13"/>
        <v>9332017</v>
      </c>
      <c r="B858" s="411" t="s">
        <v>865</v>
      </c>
      <c r="C858" s="415">
        <v>933</v>
      </c>
      <c r="D858" s="415" t="s">
        <v>1110</v>
      </c>
      <c r="E858" s="415">
        <v>2017</v>
      </c>
      <c r="F858" s="417"/>
      <c r="G858" s="417"/>
      <c r="H858" s="417"/>
      <c r="I858" s="417"/>
      <c r="J858" s="417">
        <v>1</v>
      </c>
      <c r="K858" s="417"/>
      <c r="L858" s="417"/>
      <c r="M858" s="417"/>
      <c r="N858" s="417"/>
      <c r="O858" s="417"/>
      <c r="P858" s="417">
        <v>5921</v>
      </c>
      <c r="Q858" s="416"/>
      <c r="R858" s="416"/>
      <c r="S858" s="416"/>
      <c r="T858" s="416"/>
      <c r="U858" s="416">
        <v>4221</v>
      </c>
      <c r="V858" s="416"/>
    </row>
    <row r="859" spans="1:22" ht="15" x14ac:dyDescent="0.25">
      <c r="A859" s="370" t="str">
        <f t="shared" si="13"/>
        <v>9332018</v>
      </c>
      <c r="B859" s="411" t="s">
        <v>865</v>
      </c>
      <c r="C859" s="415">
        <v>933</v>
      </c>
      <c r="D859" s="415" t="s">
        <v>1110</v>
      </c>
      <c r="E859" s="415">
        <v>2018</v>
      </c>
      <c r="F859" s="417"/>
      <c r="G859" s="417"/>
      <c r="H859" s="417"/>
      <c r="I859" s="417">
        <v>1</v>
      </c>
      <c r="J859" s="417"/>
      <c r="K859" s="417">
        <v>2</v>
      </c>
      <c r="L859" s="417"/>
      <c r="M859" s="417"/>
      <c r="N859" s="417"/>
      <c r="O859" s="417">
        <v>21155</v>
      </c>
      <c r="P859" s="417"/>
      <c r="Q859" s="416"/>
      <c r="R859" s="416"/>
      <c r="S859" s="416"/>
      <c r="T859" s="416">
        <v>5344</v>
      </c>
      <c r="U859" s="416"/>
      <c r="V859" s="416">
        <v>1948</v>
      </c>
    </row>
    <row r="860" spans="1:22" ht="15" x14ac:dyDescent="0.25">
      <c r="A860" s="370" t="str">
        <f t="shared" si="13"/>
        <v>9342014</v>
      </c>
      <c r="B860" s="411" t="s">
        <v>865</v>
      </c>
      <c r="C860" s="415">
        <v>934</v>
      </c>
      <c r="D860" s="415" t="s">
        <v>1111</v>
      </c>
      <c r="E860" s="415">
        <v>2014</v>
      </c>
      <c r="F860" s="417"/>
      <c r="G860" s="417"/>
      <c r="H860" s="417">
        <v>2</v>
      </c>
      <c r="I860" s="417">
        <v>3</v>
      </c>
      <c r="J860" s="417">
        <v>3</v>
      </c>
      <c r="K860" s="417">
        <v>30</v>
      </c>
      <c r="L860" s="417"/>
      <c r="M860" s="417"/>
      <c r="N860" s="417">
        <v>184581</v>
      </c>
      <c r="O860" s="417">
        <v>24041</v>
      </c>
      <c r="P860" s="417">
        <v>30758</v>
      </c>
      <c r="Q860" s="416"/>
      <c r="R860" s="416"/>
      <c r="S860" s="416">
        <v>297029</v>
      </c>
      <c r="T860" s="416">
        <v>48278</v>
      </c>
      <c r="U860" s="416">
        <v>4983</v>
      </c>
      <c r="V860" s="416">
        <v>41391</v>
      </c>
    </row>
    <row r="861" spans="1:22" ht="15" x14ac:dyDescent="0.25">
      <c r="A861" s="370" t="str">
        <f t="shared" si="13"/>
        <v>9342015</v>
      </c>
      <c r="B861" s="411" t="s">
        <v>865</v>
      </c>
      <c r="C861" s="415">
        <v>934</v>
      </c>
      <c r="D861" s="415" t="s">
        <v>1111</v>
      </c>
      <c r="E861" s="415">
        <v>2015</v>
      </c>
      <c r="F861" s="417"/>
      <c r="G861" s="417"/>
      <c r="H861" s="417">
        <v>2</v>
      </c>
      <c r="I861" s="417">
        <v>5</v>
      </c>
      <c r="J861" s="417">
        <v>9</v>
      </c>
      <c r="K861" s="417">
        <v>38</v>
      </c>
      <c r="L861" s="417"/>
      <c r="M861" s="417"/>
      <c r="N861" s="417">
        <v>607418</v>
      </c>
      <c r="O861" s="417">
        <v>130667</v>
      </c>
      <c r="P861" s="417">
        <v>34794</v>
      </c>
      <c r="Q861" s="416"/>
      <c r="R861" s="416"/>
      <c r="S861" s="416">
        <v>440000</v>
      </c>
      <c r="T861" s="416">
        <v>210165</v>
      </c>
      <c r="U861" s="416">
        <v>96414</v>
      </c>
      <c r="V861" s="416">
        <v>125891</v>
      </c>
    </row>
    <row r="862" spans="1:22" ht="15" x14ac:dyDescent="0.25">
      <c r="A862" s="370" t="str">
        <f t="shared" si="13"/>
        <v>9342016</v>
      </c>
      <c r="B862" s="411" t="s">
        <v>865</v>
      </c>
      <c r="C862" s="415">
        <v>934</v>
      </c>
      <c r="D862" s="415" t="s">
        <v>1111</v>
      </c>
      <c r="E862" s="415">
        <v>2016</v>
      </c>
      <c r="F862" s="417"/>
      <c r="G862" s="417"/>
      <c r="H862" s="417">
        <v>1</v>
      </c>
      <c r="I862" s="417">
        <v>10</v>
      </c>
      <c r="J862" s="417">
        <v>7</v>
      </c>
      <c r="K862" s="417">
        <v>33</v>
      </c>
      <c r="L862" s="417"/>
      <c r="M862" s="417"/>
      <c r="N862" s="417">
        <v>241787</v>
      </c>
      <c r="O862" s="417">
        <v>177346</v>
      </c>
      <c r="P862" s="417">
        <v>45564</v>
      </c>
      <c r="Q862" s="416"/>
      <c r="R862" s="416"/>
      <c r="S862" s="416">
        <v>103563</v>
      </c>
      <c r="T862" s="416">
        <v>278044</v>
      </c>
      <c r="U862" s="416">
        <v>52596</v>
      </c>
      <c r="V862" s="416">
        <v>34679</v>
      </c>
    </row>
    <row r="863" spans="1:22" ht="15" x14ac:dyDescent="0.25">
      <c r="A863" s="370" t="str">
        <f t="shared" si="13"/>
        <v>9342017</v>
      </c>
      <c r="B863" s="411" t="s">
        <v>865</v>
      </c>
      <c r="C863" s="415">
        <v>934</v>
      </c>
      <c r="D863" s="415" t="s">
        <v>1111</v>
      </c>
      <c r="E863" s="415">
        <v>2017</v>
      </c>
      <c r="F863" s="417"/>
      <c r="G863" s="417"/>
      <c r="H863" s="417"/>
      <c r="I863" s="417"/>
      <c r="J863" s="417">
        <v>12</v>
      </c>
      <c r="K863" s="417">
        <v>30</v>
      </c>
      <c r="L863" s="417"/>
      <c r="M863" s="417"/>
      <c r="N863" s="417"/>
      <c r="O863" s="417"/>
      <c r="P863" s="417">
        <v>77808</v>
      </c>
      <c r="Q863" s="416"/>
      <c r="R863" s="416"/>
      <c r="S863" s="416"/>
      <c r="T863" s="416"/>
      <c r="U863" s="416">
        <v>90892</v>
      </c>
      <c r="V863" s="416">
        <v>47797</v>
      </c>
    </row>
    <row r="864" spans="1:22" ht="15" x14ac:dyDescent="0.25">
      <c r="A864" s="370" t="str">
        <f t="shared" si="13"/>
        <v>9342018</v>
      </c>
      <c r="B864" s="411" t="s">
        <v>865</v>
      </c>
      <c r="C864" s="415">
        <v>934</v>
      </c>
      <c r="D864" s="415" t="s">
        <v>1111</v>
      </c>
      <c r="E864" s="415">
        <v>2018</v>
      </c>
      <c r="F864" s="417"/>
      <c r="G864" s="417"/>
      <c r="H864" s="417"/>
      <c r="I864" s="417">
        <v>5</v>
      </c>
      <c r="J864" s="417">
        <v>8</v>
      </c>
      <c r="K864" s="417">
        <v>34</v>
      </c>
      <c r="L864" s="417"/>
      <c r="M864" s="417"/>
      <c r="N864" s="417"/>
      <c r="O864" s="417">
        <v>46946</v>
      </c>
      <c r="P864" s="417">
        <v>26706</v>
      </c>
      <c r="Q864" s="416"/>
      <c r="R864" s="416"/>
      <c r="S864" s="416"/>
      <c r="T864" s="416">
        <v>198329</v>
      </c>
      <c r="U864" s="416">
        <v>75848</v>
      </c>
      <c r="V864" s="416">
        <v>74106</v>
      </c>
    </row>
    <row r="865" spans="1:22" ht="15" x14ac:dyDescent="0.25">
      <c r="A865" s="370" t="str">
        <f t="shared" si="13"/>
        <v>9352014</v>
      </c>
      <c r="B865" s="411" t="s">
        <v>865</v>
      </c>
      <c r="C865" s="415">
        <v>935</v>
      </c>
      <c r="D865" s="415" t="s">
        <v>1112</v>
      </c>
      <c r="E865" s="415">
        <v>2014</v>
      </c>
      <c r="F865" s="417"/>
      <c r="G865" s="417"/>
      <c r="H865" s="417"/>
      <c r="I865" s="417">
        <v>1</v>
      </c>
      <c r="J865" s="417"/>
      <c r="K865" s="417">
        <v>2</v>
      </c>
      <c r="L865" s="417"/>
      <c r="M865" s="417"/>
      <c r="N865" s="417"/>
      <c r="O865" s="417">
        <v>1969</v>
      </c>
      <c r="P865" s="417"/>
      <c r="Q865" s="416"/>
      <c r="R865" s="416"/>
      <c r="S865" s="416"/>
      <c r="T865" s="416">
        <v>8176</v>
      </c>
      <c r="U865" s="416"/>
      <c r="V865" s="416">
        <v>1395</v>
      </c>
    </row>
    <row r="866" spans="1:22" ht="15" x14ac:dyDescent="0.25">
      <c r="A866" s="370" t="str">
        <f t="shared" si="13"/>
        <v>9352015</v>
      </c>
      <c r="B866" s="411" t="s">
        <v>865</v>
      </c>
      <c r="C866" s="415">
        <v>935</v>
      </c>
      <c r="D866" s="415" t="s">
        <v>1112</v>
      </c>
      <c r="E866" s="415">
        <v>2015</v>
      </c>
      <c r="F866" s="417"/>
      <c r="G866" s="417"/>
      <c r="H866" s="417"/>
      <c r="I866" s="417"/>
      <c r="J866" s="417">
        <v>1</v>
      </c>
      <c r="K866" s="417">
        <v>1</v>
      </c>
      <c r="L866" s="417"/>
      <c r="M866" s="417"/>
      <c r="N866" s="417"/>
      <c r="O866" s="417"/>
      <c r="P866" s="417">
        <v>6282</v>
      </c>
      <c r="Q866" s="416"/>
      <c r="R866" s="416"/>
      <c r="S866" s="416"/>
      <c r="T866" s="416"/>
      <c r="U866" s="416">
        <v>7959</v>
      </c>
      <c r="V866" s="416">
        <v>1656</v>
      </c>
    </row>
    <row r="867" spans="1:22" ht="15" x14ac:dyDescent="0.25">
      <c r="A867" s="370" t="str">
        <f t="shared" si="13"/>
        <v>9352016</v>
      </c>
      <c r="B867" s="411" t="s">
        <v>865</v>
      </c>
      <c r="C867" s="415">
        <v>935</v>
      </c>
      <c r="D867" s="415" t="s">
        <v>1112</v>
      </c>
      <c r="E867" s="415">
        <v>2016</v>
      </c>
      <c r="F867" s="417"/>
      <c r="G867" s="417"/>
      <c r="H867" s="417">
        <v>1</v>
      </c>
      <c r="I867" s="417"/>
      <c r="J867" s="417"/>
      <c r="K867" s="417">
        <v>1</v>
      </c>
      <c r="L867" s="417"/>
      <c r="M867" s="417"/>
      <c r="N867" s="417">
        <v>95350</v>
      </c>
      <c r="O867" s="417"/>
      <c r="P867" s="417"/>
      <c r="Q867" s="416"/>
      <c r="R867" s="416"/>
      <c r="S867" s="416">
        <v>110775</v>
      </c>
      <c r="T867" s="416"/>
      <c r="U867" s="416"/>
      <c r="V867" s="416">
        <v>581</v>
      </c>
    </row>
    <row r="868" spans="1:22" ht="15" x14ac:dyDescent="0.25">
      <c r="A868" s="370" t="str">
        <f t="shared" si="13"/>
        <v>9352017</v>
      </c>
      <c r="B868" s="411" t="s">
        <v>865</v>
      </c>
      <c r="C868" s="415">
        <v>935</v>
      </c>
      <c r="D868" s="415" t="s">
        <v>1112</v>
      </c>
      <c r="E868" s="415">
        <v>2017</v>
      </c>
      <c r="F868" s="417"/>
      <c r="G868" s="417"/>
      <c r="H868" s="417"/>
      <c r="I868" s="417"/>
      <c r="J868" s="417"/>
      <c r="K868" s="417">
        <v>2</v>
      </c>
      <c r="L868" s="417"/>
      <c r="M868" s="417"/>
      <c r="N868" s="417"/>
      <c r="O868" s="417"/>
      <c r="P868" s="417"/>
      <c r="Q868" s="416"/>
      <c r="R868" s="416"/>
      <c r="S868" s="416"/>
      <c r="T868" s="416"/>
      <c r="U868" s="416"/>
      <c r="V868" s="416">
        <v>3065</v>
      </c>
    </row>
    <row r="869" spans="1:22" ht="15" x14ac:dyDescent="0.25">
      <c r="A869" s="370" t="str">
        <f t="shared" si="13"/>
        <v>9352018</v>
      </c>
      <c r="B869" s="411" t="s">
        <v>865</v>
      </c>
      <c r="C869" s="415">
        <v>935</v>
      </c>
      <c r="D869" s="415" t="s">
        <v>1112</v>
      </c>
      <c r="E869" s="415">
        <v>2018</v>
      </c>
      <c r="F869" s="417"/>
      <c r="G869" s="417"/>
      <c r="H869" s="417"/>
      <c r="I869" s="417">
        <v>1</v>
      </c>
      <c r="J869" s="417">
        <v>1</v>
      </c>
      <c r="K869" s="417">
        <v>4</v>
      </c>
      <c r="L869" s="417"/>
      <c r="M869" s="417"/>
      <c r="N869" s="417"/>
      <c r="O869" s="417">
        <v>36141</v>
      </c>
      <c r="P869" s="417">
        <v>835</v>
      </c>
      <c r="Q869" s="416"/>
      <c r="R869" s="416"/>
      <c r="S869" s="416"/>
      <c r="T869" s="416">
        <v>22622</v>
      </c>
      <c r="U869" s="416">
        <v>997</v>
      </c>
      <c r="V869" s="416">
        <v>4921</v>
      </c>
    </row>
    <row r="870" spans="1:22" ht="15" x14ac:dyDescent="0.25">
      <c r="A870" s="370" t="str">
        <f t="shared" si="13"/>
        <v>9362014</v>
      </c>
      <c r="B870" s="411" t="s">
        <v>865</v>
      </c>
      <c r="C870" s="415">
        <v>936</v>
      </c>
      <c r="D870" s="415" t="s">
        <v>1113</v>
      </c>
      <c r="E870" s="415">
        <v>2014</v>
      </c>
      <c r="F870" s="417"/>
      <c r="G870" s="417"/>
      <c r="H870" s="417"/>
      <c r="I870" s="417"/>
      <c r="J870" s="417"/>
      <c r="K870" s="417">
        <v>2</v>
      </c>
      <c r="L870" s="417"/>
      <c r="M870" s="417"/>
      <c r="N870" s="417"/>
      <c r="O870" s="417"/>
      <c r="P870" s="417"/>
      <c r="Q870" s="416"/>
      <c r="R870" s="416"/>
      <c r="S870" s="416"/>
      <c r="T870" s="416"/>
      <c r="U870" s="416"/>
      <c r="V870" s="416">
        <v>737</v>
      </c>
    </row>
    <row r="871" spans="1:22" ht="15" x14ac:dyDescent="0.25">
      <c r="A871" s="370" t="str">
        <f t="shared" si="13"/>
        <v>9362016</v>
      </c>
      <c r="B871" s="411" t="s">
        <v>865</v>
      </c>
      <c r="C871" s="415">
        <v>936</v>
      </c>
      <c r="D871" s="415" t="s">
        <v>1113</v>
      </c>
      <c r="E871" s="415">
        <v>2016</v>
      </c>
      <c r="F871" s="417"/>
      <c r="G871" s="417"/>
      <c r="H871" s="417">
        <v>2</v>
      </c>
      <c r="I871" s="417">
        <v>2</v>
      </c>
      <c r="J871" s="417"/>
      <c r="K871" s="417">
        <v>2</v>
      </c>
      <c r="L871" s="417"/>
      <c r="M871" s="417"/>
      <c r="N871" s="417">
        <v>463548</v>
      </c>
      <c r="O871" s="417">
        <v>81185</v>
      </c>
      <c r="P871" s="417"/>
      <c r="Q871" s="416"/>
      <c r="R871" s="416"/>
      <c r="S871" s="416">
        <v>351127</v>
      </c>
      <c r="T871" s="416">
        <v>61368</v>
      </c>
      <c r="U871" s="416"/>
      <c r="V871" s="416">
        <v>7331</v>
      </c>
    </row>
    <row r="872" spans="1:22" ht="15" x14ac:dyDescent="0.25">
      <c r="A872" s="370" t="str">
        <f t="shared" si="13"/>
        <v>9362017</v>
      </c>
      <c r="B872" s="411" t="s">
        <v>865</v>
      </c>
      <c r="C872" s="415">
        <v>936</v>
      </c>
      <c r="D872" s="415" t="s">
        <v>1113</v>
      </c>
      <c r="E872" s="415">
        <v>2017</v>
      </c>
      <c r="F872" s="417"/>
      <c r="G872" s="417"/>
      <c r="H872" s="417"/>
      <c r="I872" s="417">
        <v>1</v>
      </c>
      <c r="J872" s="417"/>
      <c r="K872" s="417">
        <v>1</v>
      </c>
      <c r="L872" s="417"/>
      <c r="M872" s="417"/>
      <c r="N872" s="417"/>
      <c r="O872" s="417">
        <v>15000</v>
      </c>
      <c r="P872" s="417"/>
      <c r="Q872" s="416"/>
      <c r="R872" s="416"/>
      <c r="S872" s="416"/>
      <c r="T872" s="416">
        <v>5111</v>
      </c>
      <c r="U872" s="416"/>
      <c r="V872" s="416">
        <v>124</v>
      </c>
    </row>
    <row r="873" spans="1:22" ht="15" x14ac:dyDescent="0.25">
      <c r="A873" s="370" t="str">
        <f t="shared" si="13"/>
        <v>9362018</v>
      </c>
      <c r="B873" s="411" t="s">
        <v>865</v>
      </c>
      <c r="C873" s="415">
        <v>936</v>
      </c>
      <c r="D873" s="415" t="s">
        <v>1113</v>
      </c>
      <c r="E873" s="415">
        <v>2018</v>
      </c>
      <c r="F873" s="417"/>
      <c r="G873" s="417"/>
      <c r="H873" s="417"/>
      <c r="I873" s="417"/>
      <c r="J873" s="417"/>
      <c r="K873" s="417">
        <v>1</v>
      </c>
      <c r="L873" s="417"/>
      <c r="M873" s="417"/>
      <c r="N873" s="417"/>
      <c r="O873" s="417"/>
      <c r="P873" s="417"/>
      <c r="Q873" s="416"/>
      <c r="R873" s="416"/>
      <c r="S873" s="416"/>
      <c r="T873" s="416"/>
      <c r="U873" s="416"/>
      <c r="V873" s="416">
        <v>837</v>
      </c>
    </row>
    <row r="874" spans="1:22" ht="15" x14ac:dyDescent="0.25">
      <c r="A874" s="370" t="str">
        <f t="shared" si="13"/>
        <v>9372014</v>
      </c>
      <c r="B874" s="411" t="s">
        <v>865</v>
      </c>
      <c r="C874" s="415">
        <v>937</v>
      </c>
      <c r="D874" s="415" t="s">
        <v>1114</v>
      </c>
      <c r="E874" s="415">
        <v>2014</v>
      </c>
      <c r="F874" s="417"/>
      <c r="G874" s="417"/>
      <c r="H874" s="417">
        <v>1</v>
      </c>
      <c r="I874" s="417">
        <v>4</v>
      </c>
      <c r="J874" s="417">
        <v>15</v>
      </c>
      <c r="K874" s="417">
        <v>73</v>
      </c>
      <c r="L874" s="417"/>
      <c r="M874" s="417"/>
      <c r="N874" s="417">
        <v>77720</v>
      </c>
      <c r="O874" s="417">
        <v>70758</v>
      </c>
      <c r="P874" s="417">
        <v>128951</v>
      </c>
      <c r="Q874" s="416"/>
      <c r="R874" s="416"/>
      <c r="S874" s="416">
        <v>174222</v>
      </c>
      <c r="T874" s="416">
        <v>69811</v>
      </c>
      <c r="U874" s="416">
        <v>123581</v>
      </c>
      <c r="V874" s="416">
        <v>70728</v>
      </c>
    </row>
    <row r="875" spans="1:22" ht="15" x14ac:dyDescent="0.25">
      <c r="A875" s="370" t="str">
        <f t="shared" si="13"/>
        <v>9372015</v>
      </c>
      <c r="B875" s="411" t="s">
        <v>865</v>
      </c>
      <c r="C875" s="415">
        <v>937</v>
      </c>
      <c r="D875" s="415" t="s">
        <v>1114</v>
      </c>
      <c r="E875" s="415">
        <v>2015</v>
      </c>
      <c r="F875" s="417"/>
      <c r="G875" s="417"/>
      <c r="H875" s="417"/>
      <c r="I875" s="417">
        <v>9</v>
      </c>
      <c r="J875" s="417">
        <v>19</v>
      </c>
      <c r="K875" s="417">
        <v>143</v>
      </c>
      <c r="L875" s="417"/>
      <c r="M875" s="417"/>
      <c r="N875" s="417"/>
      <c r="O875" s="417">
        <v>171645</v>
      </c>
      <c r="P875" s="417">
        <v>158898</v>
      </c>
      <c r="Q875" s="416"/>
      <c r="R875" s="416"/>
      <c r="S875" s="416"/>
      <c r="T875" s="416">
        <v>83356</v>
      </c>
      <c r="U875" s="416">
        <v>98137</v>
      </c>
      <c r="V875" s="416">
        <v>74488</v>
      </c>
    </row>
    <row r="876" spans="1:22" ht="15" x14ac:dyDescent="0.25">
      <c r="A876" s="370" t="str">
        <f t="shared" si="13"/>
        <v>9372016</v>
      </c>
      <c r="B876" s="411" t="s">
        <v>865</v>
      </c>
      <c r="C876" s="415">
        <v>937</v>
      </c>
      <c r="D876" s="415" t="s">
        <v>1114</v>
      </c>
      <c r="E876" s="415">
        <v>2016</v>
      </c>
      <c r="F876" s="417"/>
      <c r="G876" s="417"/>
      <c r="H876" s="417"/>
      <c r="I876" s="417">
        <v>4</v>
      </c>
      <c r="J876" s="417">
        <v>10</v>
      </c>
      <c r="K876" s="417">
        <v>61</v>
      </c>
      <c r="L876" s="417"/>
      <c r="M876" s="417"/>
      <c r="N876" s="417"/>
      <c r="O876" s="417">
        <v>79798</v>
      </c>
      <c r="P876" s="417">
        <v>32091</v>
      </c>
      <c r="Q876" s="416"/>
      <c r="R876" s="416"/>
      <c r="S876" s="416"/>
      <c r="T876" s="416">
        <v>43072</v>
      </c>
      <c r="U876" s="416">
        <v>25474</v>
      </c>
      <c r="V876" s="416">
        <v>24302</v>
      </c>
    </row>
    <row r="877" spans="1:22" ht="15" x14ac:dyDescent="0.25">
      <c r="A877" s="370" t="str">
        <f t="shared" si="13"/>
        <v>9372017</v>
      </c>
      <c r="B877" s="411" t="s">
        <v>865</v>
      </c>
      <c r="C877" s="415">
        <v>937</v>
      </c>
      <c r="D877" s="415" t="s">
        <v>1114</v>
      </c>
      <c r="E877" s="415">
        <v>2017</v>
      </c>
      <c r="F877" s="417"/>
      <c r="G877" s="417"/>
      <c r="H877" s="417"/>
      <c r="I877" s="417">
        <v>2</v>
      </c>
      <c r="J877" s="417">
        <v>8</v>
      </c>
      <c r="K877" s="417">
        <v>46</v>
      </c>
      <c r="L877" s="417"/>
      <c r="M877" s="417"/>
      <c r="N877" s="417"/>
      <c r="O877" s="417">
        <v>29692</v>
      </c>
      <c r="P877" s="417">
        <v>56296</v>
      </c>
      <c r="Q877" s="416"/>
      <c r="R877" s="416"/>
      <c r="S877" s="416"/>
      <c r="T877" s="416">
        <v>28886</v>
      </c>
      <c r="U877" s="416">
        <v>20334</v>
      </c>
      <c r="V877" s="416">
        <v>22377</v>
      </c>
    </row>
    <row r="878" spans="1:22" ht="15" x14ac:dyDescent="0.25">
      <c r="A878" s="370" t="str">
        <f t="shared" si="13"/>
        <v>9372018</v>
      </c>
      <c r="B878" s="411" t="s">
        <v>865</v>
      </c>
      <c r="C878" s="415">
        <v>937</v>
      </c>
      <c r="D878" s="415" t="s">
        <v>1114</v>
      </c>
      <c r="E878" s="415">
        <v>2018</v>
      </c>
      <c r="F878" s="417"/>
      <c r="G878" s="417"/>
      <c r="H878" s="417"/>
      <c r="I878" s="417">
        <v>1</v>
      </c>
      <c r="J878" s="417">
        <v>10</v>
      </c>
      <c r="K878" s="417">
        <v>29</v>
      </c>
      <c r="L878" s="417"/>
      <c r="M878" s="417"/>
      <c r="N878" s="417"/>
      <c r="O878" s="417">
        <v>16117</v>
      </c>
      <c r="P878" s="417">
        <v>53625</v>
      </c>
      <c r="Q878" s="416"/>
      <c r="R878" s="416"/>
      <c r="S878" s="416"/>
      <c r="T878" s="416">
        <v>17390</v>
      </c>
      <c r="U878" s="416">
        <v>47152</v>
      </c>
      <c r="V878" s="416">
        <v>16274</v>
      </c>
    </row>
    <row r="879" spans="1:22" ht="15" x14ac:dyDescent="0.25">
      <c r="A879" s="370" t="str">
        <f t="shared" si="13"/>
        <v>9392014</v>
      </c>
      <c r="B879" s="411" t="s">
        <v>865</v>
      </c>
      <c r="C879" s="415">
        <v>939</v>
      </c>
      <c r="D879" s="415" t="s">
        <v>1115</v>
      </c>
      <c r="E879" s="415">
        <v>2014</v>
      </c>
      <c r="F879" s="417"/>
      <c r="G879" s="417"/>
      <c r="H879" s="417"/>
      <c r="I879" s="417"/>
      <c r="J879" s="417">
        <v>1</v>
      </c>
      <c r="K879" s="417">
        <v>3</v>
      </c>
      <c r="L879" s="417"/>
      <c r="M879" s="417"/>
      <c r="N879" s="417"/>
      <c r="O879" s="417"/>
      <c r="P879" s="417">
        <v>8880</v>
      </c>
      <c r="Q879" s="416"/>
      <c r="R879" s="416"/>
      <c r="S879" s="416"/>
      <c r="T879" s="416"/>
      <c r="U879" s="416">
        <v>6248</v>
      </c>
      <c r="V879" s="416">
        <v>4879</v>
      </c>
    </row>
    <row r="880" spans="1:22" ht="15" x14ac:dyDescent="0.25">
      <c r="A880" s="370" t="str">
        <f t="shared" si="13"/>
        <v>9392016</v>
      </c>
      <c r="B880" s="411" t="s">
        <v>865</v>
      </c>
      <c r="C880" s="415">
        <v>939</v>
      </c>
      <c r="D880" s="415" t="s">
        <v>1115</v>
      </c>
      <c r="E880" s="415">
        <v>2016</v>
      </c>
      <c r="F880" s="417"/>
      <c r="G880" s="417"/>
      <c r="H880" s="417"/>
      <c r="I880" s="417"/>
      <c r="J880" s="417"/>
      <c r="K880" s="417">
        <v>1</v>
      </c>
      <c r="L880" s="417"/>
      <c r="M880" s="417"/>
      <c r="N880" s="417"/>
      <c r="O880" s="417"/>
      <c r="P880" s="417"/>
      <c r="Q880" s="416"/>
      <c r="R880" s="416"/>
      <c r="S880" s="416"/>
      <c r="T880" s="416"/>
      <c r="U880" s="416"/>
      <c r="V880" s="416">
        <v>5256</v>
      </c>
    </row>
    <row r="881" spans="1:22" ht="15" x14ac:dyDescent="0.25">
      <c r="A881" s="370" t="str">
        <f t="shared" si="13"/>
        <v>9392018</v>
      </c>
      <c r="B881" s="411" t="s">
        <v>865</v>
      </c>
      <c r="C881" s="415">
        <v>939</v>
      </c>
      <c r="D881" s="415" t="s">
        <v>1115</v>
      </c>
      <c r="E881" s="415">
        <v>2018</v>
      </c>
      <c r="F881" s="417"/>
      <c r="G881" s="417"/>
      <c r="H881" s="417"/>
      <c r="I881" s="417"/>
      <c r="J881" s="417"/>
      <c r="K881" s="417">
        <v>1</v>
      </c>
      <c r="L881" s="417"/>
      <c r="M881" s="417"/>
      <c r="N881" s="417"/>
      <c r="O881" s="417"/>
      <c r="P881" s="417"/>
      <c r="Q881" s="416"/>
      <c r="R881" s="416"/>
      <c r="S881" s="416"/>
      <c r="T881" s="416"/>
      <c r="U881" s="416"/>
      <c r="V881" s="416">
        <v>2218</v>
      </c>
    </row>
    <row r="882" spans="1:22" ht="15" x14ac:dyDescent="0.25">
      <c r="A882" s="370" t="str">
        <f t="shared" si="13"/>
        <v>9402014</v>
      </c>
      <c r="B882" s="411" t="s">
        <v>865</v>
      </c>
      <c r="C882" s="415">
        <v>940</v>
      </c>
      <c r="D882" s="415" t="s">
        <v>1116</v>
      </c>
      <c r="E882" s="415">
        <v>2014</v>
      </c>
      <c r="F882" s="417"/>
      <c r="G882" s="417"/>
      <c r="H882" s="417"/>
      <c r="I882" s="417"/>
      <c r="J882" s="417">
        <v>3</v>
      </c>
      <c r="K882" s="417">
        <v>11</v>
      </c>
      <c r="L882" s="417"/>
      <c r="M882" s="417"/>
      <c r="N882" s="417"/>
      <c r="O882" s="417"/>
      <c r="P882" s="417">
        <v>22393</v>
      </c>
      <c r="Q882" s="416"/>
      <c r="R882" s="416"/>
      <c r="S882" s="416"/>
      <c r="T882" s="416"/>
      <c r="U882" s="416">
        <v>32630</v>
      </c>
      <c r="V882" s="416">
        <v>5817</v>
      </c>
    </row>
    <row r="883" spans="1:22" ht="15" x14ac:dyDescent="0.25">
      <c r="A883" s="370" t="str">
        <f t="shared" si="13"/>
        <v>9402015</v>
      </c>
      <c r="B883" s="411" t="s">
        <v>865</v>
      </c>
      <c r="C883" s="415">
        <v>940</v>
      </c>
      <c r="D883" s="415" t="s">
        <v>1116</v>
      </c>
      <c r="E883" s="415">
        <v>2015</v>
      </c>
      <c r="F883" s="417"/>
      <c r="G883" s="417"/>
      <c r="H883" s="417"/>
      <c r="I883" s="417"/>
      <c r="J883" s="417"/>
      <c r="K883" s="417">
        <v>3</v>
      </c>
      <c r="L883" s="417"/>
      <c r="M883" s="417"/>
      <c r="N883" s="417"/>
      <c r="O883" s="417"/>
      <c r="P883" s="417"/>
      <c r="Q883" s="416"/>
      <c r="R883" s="416"/>
      <c r="S883" s="416"/>
      <c r="T883" s="416"/>
      <c r="U883" s="416"/>
      <c r="V883" s="416">
        <v>4882</v>
      </c>
    </row>
    <row r="884" spans="1:22" ht="15" x14ac:dyDescent="0.25">
      <c r="A884" s="370" t="str">
        <f t="shared" si="13"/>
        <v>9402016</v>
      </c>
      <c r="B884" s="411" t="s">
        <v>865</v>
      </c>
      <c r="C884" s="415">
        <v>940</v>
      </c>
      <c r="D884" s="415" t="s">
        <v>1116</v>
      </c>
      <c r="E884" s="415">
        <v>2016</v>
      </c>
      <c r="F884" s="417"/>
      <c r="G884" s="417"/>
      <c r="H884" s="417"/>
      <c r="I884" s="417"/>
      <c r="J884" s="417">
        <v>4</v>
      </c>
      <c r="K884" s="417">
        <v>2</v>
      </c>
      <c r="L884" s="417"/>
      <c r="M884" s="417"/>
      <c r="N884" s="417"/>
      <c r="O884" s="417"/>
      <c r="P884" s="417">
        <v>2390</v>
      </c>
      <c r="Q884" s="416"/>
      <c r="R884" s="416"/>
      <c r="S884" s="416"/>
      <c r="T884" s="416"/>
      <c r="U884" s="416">
        <v>3971</v>
      </c>
      <c r="V884" s="416">
        <v>663</v>
      </c>
    </row>
    <row r="885" spans="1:22" ht="15" x14ac:dyDescent="0.25">
      <c r="A885" s="370" t="str">
        <f t="shared" si="13"/>
        <v>9402017</v>
      </c>
      <c r="B885" s="411" t="s">
        <v>865</v>
      </c>
      <c r="C885" s="415">
        <v>940</v>
      </c>
      <c r="D885" s="415" t="s">
        <v>1116</v>
      </c>
      <c r="E885" s="415">
        <v>2017</v>
      </c>
      <c r="F885" s="417"/>
      <c r="G885" s="417"/>
      <c r="H885" s="417"/>
      <c r="I885" s="417"/>
      <c r="J885" s="417">
        <v>2</v>
      </c>
      <c r="K885" s="417">
        <v>3</v>
      </c>
      <c r="L885" s="417"/>
      <c r="M885" s="417"/>
      <c r="N885" s="417"/>
      <c r="O885" s="417"/>
      <c r="P885" s="417">
        <v>92562</v>
      </c>
      <c r="Q885" s="416"/>
      <c r="R885" s="416"/>
      <c r="S885" s="416"/>
      <c r="T885" s="416"/>
      <c r="U885" s="416">
        <v>43589</v>
      </c>
      <c r="V885" s="416">
        <v>399</v>
      </c>
    </row>
    <row r="886" spans="1:22" ht="15" x14ac:dyDescent="0.25">
      <c r="A886" s="370" t="str">
        <f t="shared" si="13"/>
        <v>9402018</v>
      </c>
      <c r="B886" s="411" t="s">
        <v>865</v>
      </c>
      <c r="C886" s="415">
        <v>940</v>
      </c>
      <c r="D886" s="415" t="s">
        <v>1116</v>
      </c>
      <c r="E886" s="415">
        <v>2018</v>
      </c>
      <c r="F886" s="417"/>
      <c r="G886" s="417"/>
      <c r="H886" s="417"/>
      <c r="I886" s="417">
        <v>1</v>
      </c>
      <c r="J886" s="417">
        <v>1</v>
      </c>
      <c r="K886" s="417">
        <v>3</v>
      </c>
      <c r="L886" s="417"/>
      <c r="M886" s="417"/>
      <c r="N886" s="417"/>
      <c r="O886" s="417">
        <v>15000</v>
      </c>
      <c r="P886" s="417">
        <v>3115</v>
      </c>
      <c r="Q886" s="416"/>
      <c r="R886" s="416"/>
      <c r="S886" s="416"/>
      <c r="T886" s="416">
        <v>4275</v>
      </c>
      <c r="U886" s="416">
        <v>13326</v>
      </c>
      <c r="V886" s="416">
        <v>1431</v>
      </c>
    </row>
    <row r="887" spans="1:22" ht="15" x14ac:dyDescent="0.25">
      <c r="A887" s="370" t="str">
        <f t="shared" si="13"/>
        <v>9412014</v>
      </c>
      <c r="B887" s="411" t="s">
        <v>865</v>
      </c>
      <c r="C887" s="415">
        <v>941</v>
      </c>
      <c r="D887" s="415" t="s">
        <v>1117</v>
      </c>
      <c r="E887" s="415">
        <v>2014</v>
      </c>
      <c r="F887" s="417"/>
      <c r="G887" s="417"/>
      <c r="H887" s="417">
        <v>3</v>
      </c>
      <c r="I887" s="417">
        <v>19</v>
      </c>
      <c r="J887" s="417">
        <v>49</v>
      </c>
      <c r="K887" s="417">
        <v>134</v>
      </c>
      <c r="L887" s="417"/>
      <c r="M887" s="417"/>
      <c r="N887" s="417">
        <v>670199</v>
      </c>
      <c r="O887" s="417">
        <v>399386</v>
      </c>
      <c r="P887" s="417">
        <v>195176</v>
      </c>
      <c r="Q887" s="416"/>
      <c r="R887" s="416"/>
      <c r="S887" s="416">
        <v>885168</v>
      </c>
      <c r="T887" s="416">
        <v>1098436</v>
      </c>
      <c r="U887" s="416">
        <v>221583</v>
      </c>
      <c r="V887" s="416">
        <v>202521</v>
      </c>
    </row>
    <row r="888" spans="1:22" ht="15" x14ac:dyDescent="0.25">
      <c r="A888" s="370" t="str">
        <f t="shared" si="13"/>
        <v>9412015</v>
      </c>
      <c r="B888" s="411" t="s">
        <v>865</v>
      </c>
      <c r="C888" s="415">
        <v>941</v>
      </c>
      <c r="D888" s="415" t="s">
        <v>1117</v>
      </c>
      <c r="E888" s="415">
        <v>2015</v>
      </c>
      <c r="F888" s="417"/>
      <c r="G888" s="417"/>
      <c r="H888" s="417">
        <v>3</v>
      </c>
      <c r="I888" s="417">
        <v>34</v>
      </c>
      <c r="J888" s="417">
        <v>47</v>
      </c>
      <c r="K888" s="417">
        <v>125</v>
      </c>
      <c r="L888" s="417"/>
      <c r="M888" s="417"/>
      <c r="N888" s="417">
        <v>255134</v>
      </c>
      <c r="O888" s="417">
        <v>704578</v>
      </c>
      <c r="P888" s="417">
        <v>100500</v>
      </c>
      <c r="Q888" s="416"/>
      <c r="R888" s="416"/>
      <c r="S888" s="416">
        <v>510293</v>
      </c>
      <c r="T888" s="416">
        <v>430262</v>
      </c>
      <c r="U888" s="416">
        <v>251724</v>
      </c>
      <c r="V888" s="416">
        <v>104282</v>
      </c>
    </row>
    <row r="889" spans="1:22" ht="15" x14ac:dyDescent="0.25">
      <c r="A889" s="370" t="str">
        <f t="shared" si="13"/>
        <v>9412016</v>
      </c>
      <c r="B889" s="411" t="s">
        <v>865</v>
      </c>
      <c r="C889" s="415">
        <v>941</v>
      </c>
      <c r="D889" s="415" t="s">
        <v>1117</v>
      </c>
      <c r="E889" s="415">
        <v>2016</v>
      </c>
      <c r="F889" s="417"/>
      <c r="G889" s="417"/>
      <c r="H889" s="417">
        <v>2</v>
      </c>
      <c r="I889" s="417">
        <v>17</v>
      </c>
      <c r="J889" s="417">
        <v>49</v>
      </c>
      <c r="K889" s="417">
        <v>146</v>
      </c>
      <c r="L889" s="417"/>
      <c r="M889" s="417"/>
      <c r="N889" s="417">
        <v>253187</v>
      </c>
      <c r="O889" s="417">
        <v>208353</v>
      </c>
      <c r="P889" s="417">
        <v>364152</v>
      </c>
      <c r="Q889" s="416"/>
      <c r="R889" s="416"/>
      <c r="S889" s="416">
        <v>189385</v>
      </c>
      <c r="T889" s="416">
        <v>177062</v>
      </c>
      <c r="U889" s="416">
        <v>452412</v>
      </c>
      <c r="V889" s="416">
        <v>132813</v>
      </c>
    </row>
    <row r="890" spans="1:22" ht="15" x14ac:dyDescent="0.25">
      <c r="A890" s="370" t="str">
        <f t="shared" si="13"/>
        <v>9412017</v>
      </c>
      <c r="B890" s="411" t="s">
        <v>865</v>
      </c>
      <c r="C890" s="415">
        <v>941</v>
      </c>
      <c r="D890" s="415" t="s">
        <v>1117</v>
      </c>
      <c r="E890" s="415">
        <v>2017</v>
      </c>
      <c r="F890" s="417"/>
      <c r="G890" s="417"/>
      <c r="H890" s="417">
        <v>1</v>
      </c>
      <c r="I890" s="417">
        <v>16</v>
      </c>
      <c r="J890" s="417">
        <v>55</v>
      </c>
      <c r="K890" s="417">
        <v>91</v>
      </c>
      <c r="L890" s="417"/>
      <c r="M890" s="417"/>
      <c r="N890" s="417">
        <v>86684</v>
      </c>
      <c r="O890" s="417">
        <v>186993</v>
      </c>
      <c r="P890" s="417">
        <v>413603</v>
      </c>
      <c r="Q890" s="416"/>
      <c r="R890" s="416"/>
      <c r="S890" s="416">
        <v>82903</v>
      </c>
      <c r="T890" s="416">
        <v>136705</v>
      </c>
      <c r="U890" s="416">
        <v>622555</v>
      </c>
      <c r="V890" s="416">
        <v>122437</v>
      </c>
    </row>
    <row r="891" spans="1:22" ht="15" x14ac:dyDescent="0.25">
      <c r="A891" s="370" t="str">
        <f t="shared" si="13"/>
        <v>9412018</v>
      </c>
      <c r="B891" s="411" t="s">
        <v>865</v>
      </c>
      <c r="C891" s="415">
        <v>941</v>
      </c>
      <c r="D891" s="415" t="s">
        <v>1117</v>
      </c>
      <c r="E891" s="415">
        <v>2018</v>
      </c>
      <c r="F891" s="417"/>
      <c r="G891" s="417"/>
      <c r="H891" s="417"/>
      <c r="I891" s="417">
        <v>12</v>
      </c>
      <c r="J891" s="417">
        <v>67</v>
      </c>
      <c r="K891" s="417">
        <v>100</v>
      </c>
      <c r="L891" s="417"/>
      <c r="M891" s="417"/>
      <c r="N891" s="417"/>
      <c r="O891" s="417">
        <v>248151</v>
      </c>
      <c r="P891" s="417">
        <v>848772</v>
      </c>
      <c r="Q891" s="416"/>
      <c r="R891" s="416"/>
      <c r="S891" s="416"/>
      <c r="T891" s="416">
        <v>149615</v>
      </c>
      <c r="U891" s="416">
        <v>799849</v>
      </c>
      <c r="V891" s="416">
        <v>134227</v>
      </c>
    </row>
    <row r="892" spans="1:22" ht="15" x14ac:dyDescent="0.25">
      <c r="A892" s="370" t="str">
        <f t="shared" si="13"/>
        <v>9422014</v>
      </c>
      <c r="B892" s="411" t="s">
        <v>865</v>
      </c>
      <c r="C892" s="415">
        <v>942</v>
      </c>
      <c r="D892" s="415" t="s">
        <v>1118</v>
      </c>
      <c r="E892" s="415">
        <v>2014</v>
      </c>
      <c r="F892" s="417"/>
      <c r="G892" s="417"/>
      <c r="H892" s="417">
        <v>1</v>
      </c>
      <c r="I892" s="417">
        <v>6</v>
      </c>
      <c r="J892" s="417">
        <v>23</v>
      </c>
      <c r="K892" s="417">
        <v>57</v>
      </c>
      <c r="L892" s="417"/>
      <c r="M892" s="417"/>
      <c r="N892" s="417">
        <v>122756</v>
      </c>
      <c r="O892" s="417">
        <v>135208</v>
      </c>
      <c r="P892" s="417">
        <v>328954</v>
      </c>
      <c r="Q892" s="416"/>
      <c r="R892" s="416"/>
      <c r="S892" s="416">
        <v>179412</v>
      </c>
      <c r="T892" s="416">
        <v>79812</v>
      </c>
      <c r="U892" s="416">
        <v>302678</v>
      </c>
      <c r="V892" s="416">
        <v>79111</v>
      </c>
    </row>
    <row r="893" spans="1:22" ht="15" x14ac:dyDescent="0.25">
      <c r="A893" s="370" t="str">
        <f t="shared" si="13"/>
        <v>9422015</v>
      </c>
      <c r="B893" s="411" t="s">
        <v>865</v>
      </c>
      <c r="C893" s="415">
        <v>942</v>
      </c>
      <c r="D893" s="415" t="s">
        <v>1118</v>
      </c>
      <c r="E893" s="415">
        <v>2015</v>
      </c>
      <c r="F893" s="417"/>
      <c r="G893" s="417"/>
      <c r="H893" s="417"/>
      <c r="I893" s="417">
        <v>5</v>
      </c>
      <c r="J893" s="417">
        <v>27</v>
      </c>
      <c r="K893" s="417">
        <v>84</v>
      </c>
      <c r="L893" s="417"/>
      <c r="M893" s="417"/>
      <c r="N893" s="417"/>
      <c r="O893" s="417">
        <v>87786</v>
      </c>
      <c r="P893" s="417">
        <v>298995</v>
      </c>
      <c r="Q893" s="416"/>
      <c r="R893" s="416"/>
      <c r="S893" s="416"/>
      <c r="T893" s="416">
        <v>146665</v>
      </c>
      <c r="U893" s="416">
        <v>294679</v>
      </c>
      <c r="V893" s="416">
        <v>76982</v>
      </c>
    </row>
    <row r="894" spans="1:22" ht="15" x14ac:dyDescent="0.25">
      <c r="A894" s="370" t="str">
        <f t="shared" si="13"/>
        <v>9422016</v>
      </c>
      <c r="B894" s="411" t="s">
        <v>865</v>
      </c>
      <c r="C894" s="415">
        <v>942</v>
      </c>
      <c r="D894" s="415" t="s">
        <v>1118</v>
      </c>
      <c r="E894" s="415">
        <v>2016</v>
      </c>
      <c r="F894" s="417"/>
      <c r="G894" s="417"/>
      <c r="H894" s="417">
        <v>1</v>
      </c>
      <c r="I894" s="417">
        <v>7</v>
      </c>
      <c r="J894" s="417">
        <v>19</v>
      </c>
      <c r="K894" s="417">
        <v>78</v>
      </c>
      <c r="L894" s="417"/>
      <c r="M894" s="417"/>
      <c r="N894" s="417">
        <v>101637</v>
      </c>
      <c r="O894" s="417">
        <v>189366</v>
      </c>
      <c r="P894" s="417">
        <v>280450</v>
      </c>
      <c r="Q894" s="416"/>
      <c r="R894" s="416"/>
      <c r="S894" s="416">
        <v>170000</v>
      </c>
      <c r="T894" s="416">
        <v>178686</v>
      </c>
      <c r="U894" s="416">
        <v>252701</v>
      </c>
      <c r="V894" s="416">
        <v>56334</v>
      </c>
    </row>
    <row r="895" spans="1:22" ht="15" x14ac:dyDescent="0.25">
      <c r="A895" s="370" t="str">
        <f t="shared" si="13"/>
        <v>9422017</v>
      </c>
      <c r="B895" s="411" t="s">
        <v>865</v>
      </c>
      <c r="C895" s="415">
        <v>942</v>
      </c>
      <c r="D895" s="415" t="s">
        <v>1118</v>
      </c>
      <c r="E895" s="415">
        <v>2017</v>
      </c>
      <c r="F895" s="417"/>
      <c r="G895" s="417"/>
      <c r="H895" s="417">
        <v>1</v>
      </c>
      <c r="I895" s="417">
        <v>7</v>
      </c>
      <c r="J895" s="417">
        <v>35</v>
      </c>
      <c r="K895" s="417">
        <v>104</v>
      </c>
      <c r="L895" s="417"/>
      <c r="M895" s="417"/>
      <c r="N895" s="417">
        <v>86597</v>
      </c>
      <c r="O895" s="417">
        <v>124873</v>
      </c>
      <c r="P895" s="417">
        <v>331431</v>
      </c>
      <c r="Q895" s="416"/>
      <c r="R895" s="416"/>
      <c r="S895" s="416">
        <v>58185</v>
      </c>
      <c r="T895" s="416">
        <v>91072</v>
      </c>
      <c r="U895" s="416">
        <v>397222</v>
      </c>
      <c r="V895" s="416">
        <v>73447</v>
      </c>
    </row>
    <row r="896" spans="1:22" ht="15" x14ac:dyDescent="0.25">
      <c r="A896" s="370" t="str">
        <f t="shared" si="13"/>
        <v>9422018</v>
      </c>
      <c r="B896" s="411" t="s">
        <v>865</v>
      </c>
      <c r="C896" s="415">
        <v>942</v>
      </c>
      <c r="D896" s="415" t="s">
        <v>1118</v>
      </c>
      <c r="E896" s="415">
        <v>2018</v>
      </c>
      <c r="F896" s="417"/>
      <c r="G896" s="417"/>
      <c r="H896" s="417"/>
      <c r="I896" s="417">
        <v>8</v>
      </c>
      <c r="J896" s="417">
        <v>29</v>
      </c>
      <c r="K896" s="417">
        <v>86</v>
      </c>
      <c r="L896" s="417"/>
      <c r="M896" s="417"/>
      <c r="N896" s="417"/>
      <c r="O896" s="417">
        <v>201593</v>
      </c>
      <c r="P896" s="417">
        <v>180157</v>
      </c>
      <c r="Q896" s="416"/>
      <c r="R896" s="416"/>
      <c r="S896" s="416"/>
      <c r="T896" s="416">
        <v>288934</v>
      </c>
      <c r="U896" s="416">
        <v>195561</v>
      </c>
      <c r="V896" s="416">
        <v>68290</v>
      </c>
    </row>
    <row r="897" spans="1:22" ht="15" x14ac:dyDescent="0.25">
      <c r="A897" s="370" t="str">
        <f t="shared" si="13"/>
        <v>9432014</v>
      </c>
      <c r="B897" s="411" t="s">
        <v>865</v>
      </c>
      <c r="C897" s="415">
        <v>943</v>
      </c>
      <c r="D897" s="415" t="s">
        <v>1119</v>
      </c>
      <c r="E897" s="415">
        <v>2014</v>
      </c>
      <c r="F897" s="417"/>
      <c r="G897" s="417"/>
      <c r="H897" s="417">
        <v>1</v>
      </c>
      <c r="I897" s="417">
        <v>5</v>
      </c>
      <c r="J897" s="417">
        <v>23</v>
      </c>
      <c r="K897" s="417">
        <v>51</v>
      </c>
      <c r="L897" s="417"/>
      <c r="M897" s="417"/>
      <c r="N897" s="417">
        <v>192764</v>
      </c>
      <c r="O897" s="417">
        <v>91502</v>
      </c>
      <c r="P897" s="417">
        <v>104790</v>
      </c>
      <c r="Q897" s="416"/>
      <c r="R897" s="416"/>
      <c r="S897" s="416">
        <v>489515</v>
      </c>
      <c r="T897" s="416">
        <v>248576</v>
      </c>
      <c r="U897" s="416">
        <v>152822</v>
      </c>
      <c r="V897" s="416">
        <v>44335</v>
      </c>
    </row>
    <row r="898" spans="1:22" ht="15" x14ac:dyDescent="0.25">
      <c r="A898" s="370" t="str">
        <f t="shared" ref="A898:A961" si="14">+VALUE(C898)&amp;E898</f>
        <v>9432015</v>
      </c>
      <c r="B898" s="411" t="s">
        <v>865</v>
      </c>
      <c r="C898" s="415">
        <v>943</v>
      </c>
      <c r="D898" s="415" t="s">
        <v>1119</v>
      </c>
      <c r="E898" s="415">
        <v>2015</v>
      </c>
      <c r="F898" s="417"/>
      <c r="G898" s="417"/>
      <c r="H898" s="417">
        <v>1</v>
      </c>
      <c r="I898" s="417">
        <v>7</v>
      </c>
      <c r="J898" s="417">
        <v>21</v>
      </c>
      <c r="K898" s="417">
        <v>50</v>
      </c>
      <c r="L898" s="417"/>
      <c r="M898" s="417"/>
      <c r="N898" s="417">
        <v>73078</v>
      </c>
      <c r="O898" s="417">
        <v>212959</v>
      </c>
      <c r="P898" s="417">
        <v>54869</v>
      </c>
      <c r="Q898" s="416"/>
      <c r="R898" s="416"/>
      <c r="S898" s="416">
        <v>99515</v>
      </c>
      <c r="T898" s="416">
        <v>367382</v>
      </c>
      <c r="U898" s="416">
        <v>96238</v>
      </c>
      <c r="V898" s="416">
        <v>45816</v>
      </c>
    </row>
    <row r="899" spans="1:22" ht="15" x14ac:dyDescent="0.25">
      <c r="A899" s="370" t="str">
        <f t="shared" si="14"/>
        <v>9432016</v>
      </c>
      <c r="B899" s="411" t="s">
        <v>865</v>
      </c>
      <c r="C899" s="415">
        <v>943</v>
      </c>
      <c r="D899" s="415" t="s">
        <v>1119</v>
      </c>
      <c r="E899" s="415">
        <v>2016</v>
      </c>
      <c r="F899" s="417"/>
      <c r="G899" s="417">
        <v>1</v>
      </c>
      <c r="H899" s="417">
        <v>2</v>
      </c>
      <c r="I899" s="417">
        <v>10</v>
      </c>
      <c r="J899" s="417">
        <v>13</v>
      </c>
      <c r="K899" s="417">
        <v>70</v>
      </c>
      <c r="L899" s="417"/>
      <c r="M899" s="417">
        <v>1261458</v>
      </c>
      <c r="N899" s="417">
        <v>265775</v>
      </c>
      <c r="O899" s="417">
        <v>97116</v>
      </c>
      <c r="P899" s="417">
        <v>111470</v>
      </c>
      <c r="Q899" s="416"/>
      <c r="R899" s="416">
        <v>4398679</v>
      </c>
      <c r="S899" s="416">
        <v>214779</v>
      </c>
      <c r="T899" s="416">
        <v>125114</v>
      </c>
      <c r="U899" s="416">
        <v>118090</v>
      </c>
      <c r="V899" s="416">
        <v>67187</v>
      </c>
    </row>
    <row r="900" spans="1:22" ht="15" x14ac:dyDescent="0.25">
      <c r="A900" s="370" t="str">
        <f t="shared" si="14"/>
        <v>9432017</v>
      </c>
      <c r="B900" s="411" t="s">
        <v>865</v>
      </c>
      <c r="C900" s="415">
        <v>943</v>
      </c>
      <c r="D900" s="415" t="s">
        <v>1119</v>
      </c>
      <c r="E900" s="415">
        <v>2017</v>
      </c>
      <c r="F900" s="417"/>
      <c r="G900" s="417"/>
      <c r="H900" s="417">
        <v>1</v>
      </c>
      <c r="I900" s="417">
        <v>8</v>
      </c>
      <c r="J900" s="417">
        <v>14</v>
      </c>
      <c r="K900" s="417">
        <v>47</v>
      </c>
      <c r="L900" s="417"/>
      <c r="M900" s="417"/>
      <c r="N900" s="417">
        <v>242024</v>
      </c>
      <c r="O900" s="417">
        <v>128592</v>
      </c>
      <c r="P900" s="417">
        <v>106089</v>
      </c>
      <c r="Q900" s="416"/>
      <c r="R900" s="416"/>
      <c r="S900" s="416">
        <v>97357</v>
      </c>
      <c r="T900" s="416">
        <v>205641</v>
      </c>
      <c r="U900" s="416">
        <v>150038</v>
      </c>
      <c r="V900" s="416">
        <v>55024</v>
      </c>
    </row>
    <row r="901" spans="1:22" ht="15" x14ac:dyDescent="0.25">
      <c r="A901" s="370" t="str">
        <f t="shared" si="14"/>
        <v>9432018</v>
      </c>
      <c r="B901" s="411" t="s">
        <v>865</v>
      </c>
      <c r="C901" s="415">
        <v>943</v>
      </c>
      <c r="D901" s="415" t="s">
        <v>1119</v>
      </c>
      <c r="E901" s="415">
        <v>2018</v>
      </c>
      <c r="F901" s="417"/>
      <c r="G901" s="417"/>
      <c r="H901" s="417"/>
      <c r="I901" s="417">
        <v>1</v>
      </c>
      <c r="J901" s="417">
        <v>18</v>
      </c>
      <c r="K901" s="417">
        <v>41</v>
      </c>
      <c r="L901" s="417"/>
      <c r="M901" s="417"/>
      <c r="N901" s="417"/>
      <c r="O901" s="417">
        <v>31019</v>
      </c>
      <c r="P901" s="417">
        <v>107679</v>
      </c>
      <c r="Q901" s="416"/>
      <c r="R901" s="416"/>
      <c r="S901" s="416"/>
      <c r="T901" s="416">
        <v>48602</v>
      </c>
      <c r="U901" s="416">
        <v>135978</v>
      </c>
      <c r="V901" s="416">
        <v>33143</v>
      </c>
    </row>
    <row r="902" spans="1:22" ht="15" x14ac:dyDescent="0.25">
      <c r="A902" s="370" t="str">
        <f t="shared" si="14"/>
        <v>9442014</v>
      </c>
      <c r="B902" s="411" t="s">
        <v>865</v>
      </c>
      <c r="C902" s="415">
        <v>944</v>
      </c>
      <c r="D902" s="415" t="s">
        <v>1120</v>
      </c>
      <c r="E902" s="415">
        <v>2014</v>
      </c>
      <c r="F902" s="417"/>
      <c r="G902" s="417"/>
      <c r="H902" s="417">
        <v>1</v>
      </c>
      <c r="I902" s="417">
        <v>1</v>
      </c>
      <c r="J902" s="417">
        <v>8</v>
      </c>
      <c r="K902" s="417">
        <v>39</v>
      </c>
      <c r="L902" s="417"/>
      <c r="M902" s="417"/>
      <c r="N902" s="417">
        <v>430127</v>
      </c>
      <c r="O902" s="417">
        <v>7216</v>
      </c>
      <c r="P902" s="417">
        <v>78395</v>
      </c>
      <c r="Q902" s="416"/>
      <c r="R902" s="416"/>
      <c r="S902" s="416">
        <v>37871</v>
      </c>
      <c r="T902" s="416">
        <v>1022</v>
      </c>
      <c r="U902" s="416">
        <v>136599</v>
      </c>
      <c r="V902" s="416">
        <v>31694</v>
      </c>
    </row>
    <row r="903" spans="1:22" ht="15" x14ac:dyDescent="0.25">
      <c r="A903" s="370" t="str">
        <f t="shared" si="14"/>
        <v>9442015</v>
      </c>
      <c r="B903" s="411" t="s">
        <v>865</v>
      </c>
      <c r="C903" s="415">
        <v>944</v>
      </c>
      <c r="D903" s="415" t="s">
        <v>1120</v>
      </c>
      <c r="E903" s="415">
        <v>2015</v>
      </c>
      <c r="F903" s="417"/>
      <c r="G903" s="417"/>
      <c r="H903" s="417">
        <v>2</v>
      </c>
      <c r="I903" s="417"/>
      <c r="J903" s="417">
        <v>7</v>
      </c>
      <c r="K903" s="417">
        <v>48</v>
      </c>
      <c r="L903" s="417"/>
      <c r="M903" s="417"/>
      <c r="N903" s="417">
        <v>173008</v>
      </c>
      <c r="O903" s="417"/>
      <c r="P903" s="417">
        <v>33066</v>
      </c>
      <c r="Q903" s="416"/>
      <c r="R903" s="416"/>
      <c r="S903" s="416">
        <v>113491</v>
      </c>
      <c r="T903" s="416"/>
      <c r="U903" s="416">
        <v>13267</v>
      </c>
      <c r="V903" s="416">
        <v>48457</v>
      </c>
    </row>
    <row r="904" spans="1:22" ht="15" x14ac:dyDescent="0.25">
      <c r="A904" s="370" t="str">
        <f t="shared" si="14"/>
        <v>9442016</v>
      </c>
      <c r="B904" s="411" t="s">
        <v>865</v>
      </c>
      <c r="C904" s="415">
        <v>944</v>
      </c>
      <c r="D904" s="415" t="s">
        <v>1120</v>
      </c>
      <c r="E904" s="415">
        <v>2016</v>
      </c>
      <c r="F904" s="417"/>
      <c r="G904" s="417"/>
      <c r="H904" s="417"/>
      <c r="I904" s="417">
        <v>1</v>
      </c>
      <c r="J904" s="417">
        <v>3</v>
      </c>
      <c r="K904" s="417">
        <v>37</v>
      </c>
      <c r="L904" s="417"/>
      <c r="M904" s="417"/>
      <c r="N904" s="417"/>
      <c r="O904" s="417">
        <v>9995</v>
      </c>
      <c r="P904" s="417">
        <v>19664</v>
      </c>
      <c r="Q904" s="416"/>
      <c r="R904" s="416"/>
      <c r="S904" s="416"/>
      <c r="T904" s="416">
        <v>0</v>
      </c>
      <c r="U904" s="416">
        <v>13015</v>
      </c>
      <c r="V904" s="416">
        <v>24974</v>
      </c>
    </row>
    <row r="905" spans="1:22" ht="15" x14ac:dyDescent="0.25">
      <c r="A905" s="370" t="str">
        <f t="shared" si="14"/>
        <v>9442017</v>
      </c>
      <c r="B905" s="411" t="s">
        <v>865</v>
      </c>
      <c r="C905" s="415">
        <v>944</v>
      </c>
      <c r="D905" s="415" t="s">
        <v>1120</v>
      </c>
      <c r="E905" s="415">
        <v>2017</v>
      </c>
      <c r="F905" s="417"/>
      <c r="G905" s="417"/>
      <c r="H905" s="417"/>
      <c r="I905" s="417">
        <v>1</v>
      </c>
      <c r="J905" s="417">
        <v>3</v>
      </c>
      <c r="K905" s="417">
        <v>33</v>
      </c>
      <c r="L905" s="417"/>
      <c r="M905" s="417"/>
      <c r="N905" s="417"/>
      <c r="O905" s="417">
        <v>309</v>
      </c>
      <c r="P905" s="417">
        <v>3403</v>
      </c>
      <c r="Q905" s="416"/>
      <c r="R905" s="416"/>
      <c r="S905" s="416"/>
      <c r="T905" s="416">
        <v>502</v>
      </c>
      <c r="U905" s="416">
        <v>10439</v>
      </c>
      <c r="V905" s="416">
        <v>18704</v>
      </c>
    </row>
    <row r="906" spans="1:22" ht="15" x14ac:dyDescent="0.25">
      <c r="A906" s="370" t="str">
        <f t="shared" si="14"/>
        <v>9442018</v>
      </c>
      <c r="B906" s="411" t="s">
        <v>865</v>
      </c>
      <c r="C906" s="415">
        <v>944</v>
      </c>
      <c r="D906" s="415" t="s">
        <v>1120</v>
      </c>
      <c r="E906" s="415">
        <v>2018</v>
      </c>
      <c r="F906" s="417"/>
      <c r="G906" s="417"/>
      <c r="H906" s="417"/>
      <c r="I906" s="417">
        <v>3</v>
      </c>
      <c r="J906" s="417">
        <v>3</v>
      </c>
      <c r="K906" s="417">
        <v>45</v>
      </c>
      <c r="L906" s="417"/>
      <c r="M906" s="417"/>
      <c r="N906" s="417"/>
      <c r="O906" s="417">
        <v>25335</v>
      </c>
      <c r="P906" s="417">
        <v>4024</v>
      </c>
      <c r="Q906" s="416"/>
      <c r="R906" s="416"/>
      <c r="S906" s="416"/>
      <c r="T906" s="416">
        <v>76174</v>
      </c>
      <c r="U906" s="416">
        <v>12142</v>
      </c>
      <c r="V906" s="416">
        <v>44700</v>
      </c>
    </row>
    <row r="907" spans="1:22" ht="15" x14ac:dyDescent="0.25">
      <c r="A907" s="370" t="str">
        <f t="shared" si="14"/>
        <v>9452014</v>
      </c>
      <c r="B907" s="411" t="s">
        <v>865</v>
      </c>
      <c r="C907" s="415">
        <v>945</v>
      </c>
      <c r="D907" s="415" t="s">
        <v>1121</v>
      </c>
      <c r="E907" s="415">
        <v>2014</v>
      </c>
      <c r="F907" s="417"/>
      <c r="G907" s="417"/>
      <c r="H907" s="417"/>
      <c r="I907" s="417">
        <v>3</v>
      </c>
      <c r="J907" s="417">
        <v>11</v>
      </c>
      <c r="K907" s="417">
        <v>26</v>
      </c>
      <c r="L907" s="417"/>
      <c r="M907" s="417"/>
      <c r="N907" s="417"/>
      <c r="O907" s="417">
        <v>94249</v>
      </c>
      <c r="P907" s="417">
        <v>104359</v>
      </c>
      <c r="Q907" s="416"/>
      <c r="R907" s="416"/>
      <c r="S907" s="416"/>
      <c r="T907" s="416">
        <v>61566</v>
      </c>
      <c r="U907" s="416">
        <v>99730</v>
      </c>
      <c r="V907" s="416">
        <v>25499</v>
      </c>
    </row>
    <row r="908" spans="1:22" ht="15" x14ac:dyDescent="0.25">
      <c r="A908" s="370" t="str">
        <f t="shared" si="14"/>
        <v>9452015</v>
      </c>
      <c r="B908" s="411" t="s">
        <v>865</v>
      </c>
      <c r="C908" s="415">
        <v>945</v>
      </c>
      <c r="D908" s="415" t="s">
        <v>1121</v>
      </c>
      <c r="E908" s="415">
        <v>2015</v>
      </c>
      <c r="F908" s="417"/>
      <c r="G908" s="417"/>
      <c r="H908" s="417"/>
      <c r="I908" s="417">
        <v>3</v>
      </c>
      <c r="J908" s="417">
        <v>7</v>
      </c>
      <c r="K908" s="417">
        <v>34</v>
      </c>
      <c r="L908" s="417"/>
      <c r="M908" s="417"/>
      <c r="N908" s="417"/>
      <c r="O908" s="417">
        <v>75908</v>
      </c>
      <c r="P908" s="417">
        <v>33120</v>
      </c>
      <c r="Q908" s="416"/>
      <c r="R908" s="416"/>
      <c r="S908" s="416"/>
      <c r="T908" s="416">
        <v>54502</v>
      </c>
      <c r="U908" s="416">
        <v>76525</v>
      </c>
      <c r="V908" s="416">
        <v>20924</v>
      </c>
    </row>
    <row r="909" spans="1:22" ht="15" x14ac:dyDescent="0.25">
      <c r="A909" s="370" t="str">
        <f t="shared" si="14"/>
        <v>9452016</v>
      </c>
      <c r="B909" s="411" t="s">
        <v>865</v>
      </c>
      <c r="C909" s="415">
        <v>945</v>
      </c>
      <c r="D909" s="415" t="s">
        <v>1121</v>
      </c>
      <c r="E909" s="415">
        <v>2016</v>
      </c>
      <c r="F909" s="417"/>
      <c r="G909" s="417"/>
      <c r="H909" s="417"/>
      <c r="I909" s="417">
        <v>1</v>
      </c>
      <c r="J909" s="417">
        <v>6</v>
      </c>
      <c r="K909" s="417">
        <v>30</v>
      </c>
      <c r="L909" s="417"/>
      <c r="M909" s="417"/>
      <c r="N909" s="417"/>
      <c r="O909" s="417">
        <v>16290</v>
      </c>
      <c r="P909" s="417">
        <v>17355</v>
      </c>
      <c r="Q909" s="416"/>
      <c r="R909" s="416"/>
      <c r="S909" s="416"/>
      <c r="T909" s="416">
        <v>111472</v>
      </c>
      <c r="U909" s="416">
        <v>25801</v>
      </c>
      <c r="V909" s="416">
        <v>22600</v>
      </c>
    </row>
    <row r="910" spans="1:22" ht="15" x14ac:dyDescent="0.25">
      <c r="A910" s="370" t="str">
        <f t="shared" si="14"/>
        <v>9452017</v>
      </c>
      <c r="B910" s="411" t="s">
        <v>865</v>
      </c>
      <c r="C910" s="415">
        <v>945</v>
      </c>
      <c r="D910" s="415" t="s">
        <v>1121</v>
      </c>
      <c r="E910" s="415">
        <v>2017</v>
      </c>
      <c r="F910" s="417"/>
      <c r="G910" s="417"/>
      <c r="H910" s="417"/>
      <c r="I910" s="417">
        <v>2</v>
      </c>
      <c r="J910" s="417">
        <v>7</v>
      </c>
      <c r="K910" s="417">
        <v>38</v>
      </c>
      <c r="L910" s="417"/>
      <c r="M910" s="417"/>
      <c r="N910" s="417"/>
      <c r="O910" s="417">
        <v>21506</v>
      </c>
      <c r="P910" s="417">
        <v>4916</v>
      </c>
      <c r="Q910" s="416"/>
      <c r="R910" s="416"/>
      <c r="S910" s="416"/>
      <c r="T910" s="416">
        <v>77854</v>
      </c>
      <c r="U910" s="416">
        <v>17933</v>
      </c>
      <c r="V910" s="416">
        <v>24102</v>
      </c>
    </row>
    <row r="911" spans="1:22" ht="15" x14ac:dyDescent="0.25">
      <c r="A911" s="370" t="str">
        <f t="shared" si="14"/>
        <v>9452018</v>
      </c>
      <c r="B911" s="411" t="s">
        <v>865</v>
      </c>
      <c r="C911" s="415">
        <v>945</v>
      </c>
      <c r="D911" s="415" t="s">
        <v>1121</v>
      </c>
      <c r="E911" s="415">
        <v>2018</v>
      </c>
      <c r="F911" s="417"/>
      <c r="G911" s="417"/>
      <c r="H911" s="417"/>
      <c r="I911" s="417">
        <v>1</v>
      </c>
      <c r="J911" s="417">
        <v>4</v>
      </c>
      <c r="K911" s="417">
        <v>17</v>
      </c>
      <c r="L911" s="417"/>
      <c r="M911" s="417"/>
      <c r="N911" s="417"/>
      <c r="O911" s="417">
        <v>27947</v>
      </c>
      <c r="P911" s="417">
        <v>7974</v>
      </c>
      <c r="Q911" s="416"/>
      <c r="R911" s="416"/>
      <c r="S911" s="416"/>
      <c r="T911" s="416">
        <v>28847</v>
      </c>
      <c r="U911" s="416">
        <v>2835</v>
      </c>
      <c r="V911" s="416">
        <v>16295</v>
      </c>
    </row>
    <row r="912" spans="1:22" ht="15" x14ac:dyDescent="0.25">
      <c r="A912" s="370" t="str">
        <f t="shared" si="14"/>
        <v>9462014</v>
      </c>
      <c r="B912" s="411" t="s">
        <v>865</v>
      </c>
      <c r="C912" s="415">
        <v>946</v>
      </c>
      <c r="D912" s="415" t="s">
        <v>1122</v>
      </c>
      <c r="E912" s="415">
        <v>2014</v>
      </c>
      <c r="F912" s="417"/>
      <c r="G912" s="417"/>
      <c r="H912" s="417"/>
      <c r="I912" s="417">
        <v>2</v>
      </c>
      <c r="J912" s="417">
        <v>3</v>
      </c>
      <c r="K912" s="417">
        <v>6</v>
      </c>
      <c r="L912" s="417"/>
      <c r="M912" s="417"/>
      <c r="N912" s="417"/>
      <c r="O912" s="417">
        <v>62000</v>
      </c>
      <c r="P912" s="417">
        <v>27392</v>
      </c>
      <c r="Q912" s="416"/>
      <c r="R912" s="416"/>
      <c r="S912" s="416"/>
      <c r="T912" s="416">
        <v>515</v>
      </c>
      <c r="U912" s="416">
        <v>21371</v>
      </c>
      <c r="V912" s="416">
        <v>3055</v>
      </c>
    </row>
    <row r="913" spans="1:22" ht="15" x14ac:dyDescent="0.25">
      <c r="A913" s="370" t="str">
        <f t="shared" si="14"/>
        <v>9462015</v>
      </c>
      <c r="B913" s="411" t="s">
        <v>865</v>
      </c>
      <c r="C913" s="415">
        <v>946</v>
      </c>
      <c r="D913" s="415" t="s">
        <v>1122</v>
      </c>
      <c r="E913" s="415">
        <v>2015</v>
      </c>
      <c r="F913" s="417"/>
      <c r="G913" s="417"/>
      <c r="H913" s="417">
        <v>1</v>
      </c>
      <c r="I913" s="417">
        <v>2</v>
      </c>
      <c r="J913" s="417">
        <v>1</v>
      </c>
      <c r="K913" s="417">
        <v>6</v>
      </c>
      <c r="L913" s="417"/>
      <c r="M913" s="417"/>
      <c r="N913" s="417">
        <v>147940</v>
      </c>
      <c r="O913" s="417">
        <v>79848</v>
      </c>
      <c r="P913" s="417">
        <v>769</v>
      </c>
      <c r="Q913" s="416"/>
      <c r="R913" s="416"/>
      <c r="S913" s="416">
        <v>102113</v>
      </c>
      <c r="T913" s="416">
        <v>81721</v>
      </c>
      <c r="U913" s="416">
        <v>2576</v>
      </c>
      <c r="V913" s="416">
        <v>4077</v>
      </c>
    </row>
    <row r="914" spans="1:22" ht="15" x14ac:dyDescent="0.25">
      <c r="A914" s="370" t="str">
        <f t="shared" si="14"/>
        <v>9462016</v>
      </c>
      <c r="B914" s="411" t="s">
        <v>865</v>
      </c>
      <c r="C914" s="415">
        <v>946</v>
      </c>
      <c r="D914" s="415" t="s">
        <v>1122</v>
      </c>
      <c r="E914" s="415">
        <v>2016</v>
      </c>
      <c r="F914" s="417"/>
      <c r="G914" s="417"/>
      <c r="H914" s="417">
        <v>1</v>
      </c>
      <c r="I914" s="417">
        <v>2</v>
      </c>
      <c r="J914" s="417">
        <v>4</v>
      </c>
      <c r="K914" s="417">
        <v>7</v>
      </c>
      <c r="L914" s="417"/>
      <c r="M914" s="417"/>
      <c r="N914" s="417">
        <v>156329</v>
      </c>
      <c r="O914" s="417">
        <v>43411</v>
      </c>
      <c r="P914" s="417">
        <v>4337</v>
      </c>
      <c r="Q914" s="416"/>
      <c r="R914" s="416"/>
      <c r="S914" s="416">
        <v>171506</v>
      </c>
      <c r="T914" s="416">
        <v>2317</v>
      </c>
      <c r="U914" s="416">
        <v>3724</v>
      </c>
      <c r="V914" s="416">
        <v>5886</v>
      </c>
    </row>
    <row r="915" spans="1:22" ht="15" x14ac:dyDescent="0.25">
      <c r="A915" s="370" t="str">
        <f t="shared" si="14"/>
        <v>9462017</v>
      </c>
      <c r="B915" s="411" t="s">
        <v>865</v>
      </c>
      <c r="C915" s="415">
        <v>946</v>
      </c>
      <c r="D915" s="415" t="s">
        <v>1122</v>
      </c>
      <c r="E915" s="415">
        <v>2017</v>
      </c>
      <c r="F915" s="417"/>
      <c r="G915" s="417"/>
      <c r="H915" s="417"/>
      <c r="I915" s="417">
        <v>1</v>
      </c>
      <c r="J915" s="417">
        <v>3</v>
      </c>
      <c r="K915" s="417">
        <v>4</v>
      </c>
      <c r="L915" s="417"/>
      <c r="M915" s="417"/>
      <c r="N915" s="417"/>
      <c r="O915" s="417">
        <v>32834</v>
      </c>
      <c r="P915" s="417">
        <v>37285</v>
      </c>
      <c r="Q915" s="416"/>
      <c r="R915" s="416"/>
      <c r="S915" s="416"/>
      <c r="T915" s="416">
        <v>14628</v>
      </c>
      <c r="U915" s="416">
        <v>24158</v>
      </c>
      <c r="V915" s="416">
        <v>1751</v>
      </c>
    </row>
    <row r="916" spans="1:22" ht="15" x14ac:dyDescent="0.25">
      <c r="A916" s="370" t="str">
        <f t="shared" si="14"/>
        <v>9462018</v>
      </c>
      <c r="B916" s="411" t="s">
        <v>865</v>
      </c>
      <c r="C916" s="415">
        <v>946</v>
      </c>
      <c r="D916" s="415" t="s">
        <v>1122</v>
      </c>
      <c r="E916" s="415">
        <v>2018</v>
      </c>
      <c r="F916" s="417"/>
      <c r="G916" s="417"/>
      <c r="H916" s="417"/>
      <c r="I916" s="417"/>
      <c r="J916" s="417">
        <v>2</v>
      </c>
      <c r="K916" s="417">
        <v>9</v>
      </c>
      <c r="L916" s="417"/>
      <c r="M916" s="417"/>
      <c r="N916" s="417"/>
      <c r="O916" s="417"/>
      <c r="P916" s="417">
        <v>12760</v>
      </c>
      <c r="Q916" s="416"/>
      <c r="R916" s="416"/>
      <c r="S916" s="416"/>
      <c r="T916" s="416"/>
      <c r="U916" s="416">
        <v>39363</v>
      </c>
      <c r="V916" s="416">
        <v>8623</v>
      </c>
    </row>
    <row r="917" spans="1:22" ht="15" x14ac:dyDescent="0.25">
      <c r="A917" s="370" t="str">
        <f t="shared" si="14"/>
        <v>9472014</v>
      </c>
      <c r="B917" s="411" t="s">
        <v>865</v>
      </c>
      <c r="C917" s="415">
        <v>947</v>
      </c>
      <c r="D917" s="415" t="s">
        <v>1123</v>
      </c>
      <c r="E917" s="415">
        <v>2014</v>
      </c>
      <c r="F917" s="417"/>
      <c r="G917" s="417"/>
      <c r="H917" s="417"/>
      <c r="I917" s="417">
        <v>4</v>
      </c>
      <c r="J917" s="417">
        <v>7</v>
      </c>
      <c r="K917" s="417">
        <v>21</v>
      </c>
      <c r="L917" s="417"/>
      <c r="M917" s="417"/>
      <c r="N917" s="417"/>
      <c r="O917" s="417">
        <v>81374</v>
      </c>
      <c r="P917" s="417">
        <v>47548</v>
      </c>
      <c r="Q917" s="416"/>
      <c r="R917" s="416"/>
      <c r="S917" s="416"/>
      <c r="T917" s="416">
        <v>42571</v>
      </c>
      <c r="U917" s="416">
        <v>40121</v>
      </c>
      <c r="V917" s="416">
        <v>14538</v>
      </c>
    </row>
    <row r="918" spans="1:22" ht="15" x14ac:dyDescent="0.25">
      <c r="A918" s="370" t="str">
        <f t="shared" si="14"/>
        <v>9472015</v>
      </c>
      <c r="B918" s="411" t="s">
        <v>865</v>
      </c>
      <c r="C918" s="415">
        <v>947</v>
      </c>
      <c r="D918" s="415" t="s">
        <v>1123</v>
      </c>
      <c r="E918" s="415">
        <v>2015</v>
      </c>
      <c r="F918" s="417"/>
      <c r="G918" s="417"/>
      <c r="H918" s="417"/>
      <c r="I918" s="417">
        <v>1</v>
      </c>
      <c r="J918" s="417">
        <v>5</v>
      </c>
      <c r="K918" s="417">
        <v>7</v>
      </c>
      <c r="L918" s="417"/>
      <c r="M918" s="417"/>
      <c r="N918" s="417"/>
      <c r="O918" s="417">
        <v>57928</v>
      </c>
      <c r="P918" s="417">
        <v>22818</v>
      </c>
      <c r="Q918" s="416"/>
      <c r="R918" s="416"/>
      <c r="S918" s="416"/>
      <c r="T918" s="416">
        <v>8480</v>
      </c>
      <c r="U918" s="416">
        <v>12271</v>
      </c>
      <c r="V918" s="416">
        <v>5763</v>
      </c>
    </row>
    <row r="919" spans="1:22" ht="15" x14ac:dyDescent="0.25">
      <c r="A919" s="370" t="str">
        <f t="shared" si="14"/>
        <v>9472016</v>
      </c>
      <c r="B919" s="411" t="s">
        <v>865</v>
      </c>
      <c r="C919" s="415">
        <v>947</v>
      </c>
      <c r="D919" s="415" t="s">
        <v>1123</v>
      </c>
      <c r="E919" s="415">
        <v>2016</v>
      </c>
      <c r="F919" s="417"/>
      <c r="G919" s="417"/>
      <c r="H919" s="417"/>
      <c r="I919" s="417">
        <v>1</v>
      </c>
      <c r="J919" s="417">
        <v>3</v>
      </c>
      <c r="K919" s="417">
        <v>3</v>
      </c>
      <c r="L919" s="417"/>
      <c r="M919" s="417"/>
      <c r="N919" s="417"/>
      <c r="O919" s="417">
        <v>15291</v>
      </c>
      <c r="P919" s="417">
        <v>5560</v>
      </c>
      <c r="Q919" s="416"/>
      <c r="R919" s="416"/>
      <c r="S919" s="416"/>
      <c r="T919" s="416">
        <v>18729</v>
      </c>
      <c r="U919" s="416">
        <v>8845</v>
      </c>
      <c r="V919" s="416">
        <v>2155</v>
      </c>
    </row>
    <row r="920" spans="1:22" ht="15" x14ac:dyDescent="0.25">
      <c r="A920" s="370" t="str">
        <f t="shared" si="14"/>
        <v>9472017</v>
      </c>
      <c r="B920" s="411" t="s">
        <v>865</v>
      </c>
      <c r="C920" s="415">
        <v>947</v>
      </c>
      <c r="D920" s="415" t="s">
        <v>1123</v>
      </c>
      <c r="E920" s="415">
        <v>2017</v>
      </c>
      <c r="F920" s="417"/>
      <c r="G920" s="417"/>
      <c r="H920" s="417"/>
      <c r="I920" s="417">
        <v>5</v>
      </c>
      <c r="J920" s="417">
        <v>5</v>
      </c>
      <c r="K920" s="417">
        <v>4</v>
      </c>
      <c r="L920" s="417"/>
      <c r="M920" s="417"/>
      <c r="N920" s="417"/>
      <c r="O920" s="417">
        <v>151888</v>
      </c>
      <c r="P920" s="417">
        <v>16559</v>
      </c>
      <c r="Q920" s="416"/>
      <c r="R920" s="416"/>
      <c r="S920" s="416"/>
      <c r="T920" s="416">
        <v>21801</v>
      </c>
      <c r="U920" s="416">
        <v>46369</v>
      </c>
      <c r="V920" s="416">
        <v>8052</v>
      </c>
    </row>
    <row r="921" spans="1:22" ht="15" x14ac:dyDescent="0.25">
      <c r="A921" s="370" t="str">
        <f t="shared" si="14"/>
        <v>9472018</v>
      </c>
      <c r="B921" s="411" t="s">
        <v>865</v>
      </c>
      <c r="C921" s="415">
        <v>947</v>
      </c>
      <c r="D921" s="415" t="s">
        <v>1123</v>
      </c>
      <c r="E921" s="415">
        <v>2018</v>
      </c>
      <c r="F921" s="417"/>
      <c r="G921" s="417"/>
      <c r="H921" s="417"/>
      <c r="I921" s="417"/>
      <c r="J921" s="417">
        <v>6</v>
      </c>
      <c r="K921" s="417">
        <v>12</v>
      </c>
      <c r="L921" s="417"/>
      <c r="M921" s="417"/>
      <c r="N921" s="417"/>
      <c r="O921" s="417"/>
      <c r="P921" s="417">
        <v>43850</v>
      </c>
      <c r="Q921" s="416"/>
      <c r="R921" s="416"/>
      <c r="S921" s="416"/>
      <c r="T921" s="416"/>
      <c r="U921" s="416">
        <v>65707</v>
      </c>
      <c r="V921" s="416">
        <v>11296</v>
      </c>
    </row>
    <row r="922" spans="1:22" ht="15" x14ac:dyDescent="0.25">
      <c r="A922" s="370" t="str">
        <f t="shared" si="14"/>
        <v>9482014</v>
      </c>
      <c r="B922" s="411" t="s">
        <v>865</v>
      </c>
      <c r="C922" s="415">
        <v>948</v>
      </c>
      <c r="D922" s="415" t="s">
        <v>1124</v>
      </c>
      <c r="E922" s="415">
        <v>2014</v>
      </c>
      <c r="F922" s="417"/>
      <c r="G922" s="417"/>
      <c r="H922" s="417">
        <v>3</v>
      </c>
      <c r="I922" s="417"/>
      <c r="J922" s="417">
        <v>3</v>
      </c>
      <c r="K922" s="417">
        <v>18</v>
      </c>
      <c r="L922" s="417"/>
      <c r="M922" s="417"/>
      <c r="N922" s="417">
        <v>584590</v>
      </c>
      <c r="O922" s="417"/>
      <c r="P922" s="417">
        <v>9092</v>
      </c>
      <c r="Q922" s="416"/>
      <c r="R922" s="416"/>
      <c r="S922" s="416">
        <v>357897</v>
      </c>
      <c r="T922" s="416"/>
      <c r="U922" s="416">
        <v>24016</v>
      </c>
      <c r="V922" s="416">
        <v>13448</v>
      </c>
    </row>
    <row r="923" spans="1:22" ht="15" x14ac:dyDescent="0.25">
      <c r="A923" s="370" t="str">
        <f t="shared" si="14"/>
        <v>9482015</v>
      </c>
      <c r="B923" s="411" t="s">
        <v>865</v>
      </c>
      <c r="C923" s="415">
        <v>948</v>
      </c>
      <c r="D923" s="415" t="s">
        <v>1124</v>
      </c>
      <c r="E923" s="415">
        <v>2015</v>
      </c>
      <c r="F923" s="417"/>
      <c r="G923" s="417"/>
      <c r="H923" s="417"/>
      <c r="I923" s="417"/>
      <c r="J923" s="417"/>
      <c r="K923" s="417">
        <v>6</v>
      </c>
      <c r="L923" s="417"/>
      <c r="M923" s="417"/>
      <c r="N923" s="417"/>
      <c r="O923" s="417"/>
      <c r="P923" s="417"/>
      <c r="Q923" s="416"/>
      <c r="R923" s="416"/>
      <c r="S923" s="416"/>
      <c r="T923" s="416"/>
      <c r="U923" s="416"/>
      <c r="V923" s="416">
        <v>11300</v>
      </c>
    </row>
    <row r="924" spans="1:22" ht="15" x14ac:dyDescent="0.25">
      <c r="A924" s="370" t="str">
        <f t="shared" si="14"/>
        <v>9482016</v>
      </c>
      <c r="B924" s="411" t="s">
        <v>865</v>
      </c>
      <c r="C924" s="415">
        <v>948</v>
      </c>
      <c r="D924" s="415" t="s">
        <v>1124</v>
      </c>
      <c r="E924" s="415">
        <v>2016</v>
      </c>
      <c r="F924" s="417"/>
      <c r="G924" s="417"/>
      <c r="H924" s="417">
        <v>1</v>
      </c>
      <c r="I924" s="417">
        <v>1</v>
      </c>
      <c r="J924" s="417">
        <v>1</v>
      </c>
      <c r="K924" s="417">
        <v>9</v>
      </c>
      <c r="L924" s="417"/>
      <c r="M924" s="417"/>
      <c r="N924" s="417">
        <v>98173</v>
      </c>
      <c r="O924" s="417">
        <v>61726</v>
      </c>
      <c r="P924" s="417">
        <v>3706</v>
      </c>
      <c r="Q924" s="416"/>
      <c r="R924" s="416"/>
      <c r="S924" s="416">
        <v>44130</v>
      </c>
      <c r="T924" s="416">
        <v>40039</v>
      </c>
      <c r="U924" s="416">
        <v>6801</v>
      </c>
      <c r="V924" s="416">
        <v>7422</v>
      </c>
    </row>
    <row r="925" spans="1:22" ht="15" x14ac:dyDescent="0.25">
      <c r="A925" s="370" t="str">
        <f t="shared" si="14"/>
        <v>9482017</v>
      </c>
      <c r="B925" s="411" t="s">
        <v>865</v>
      </c>
      <c r="C925" s="415">
        <v>948</v>
      </c>
      <c r="D925" s="415" t="s">
        <v>1124</v>
      </c>
      <c r="E925" s="415">
        <v>2017</v>
      </c>
      <c r="F925" s="417"/>
      <c r="G925" s="417"/>
      <c r="H925" s="417"/>
      <c r="I925" s="417"/>
      <c r="J925" s="417">
        <v>1</v>
      </c>
      <c r="K925" s="417">
        <v>11</v>
      </c>
      <c r="L925" s="417"/>
      <c r="M925" s="417"/>
      <c r="N925" s="417"/>
      <c r="O925" s="417"/>
      <c r="P925" s="417">
        <v>35998</v>
      </c>
      <c r="Q925" s="416"/>
      <c r="R925" s="416"/>
      <c r="S925" s="416"/>
      <c r="T925" s="416"/>
      <c r="U925" s="416">
        <v>42150</v>
      </c>
      <c r="V925" s="416">
        <v>6618</v>
      </c>
    </row>
    <row r="926" spans="1:22" ht="15" x14ac:dyDescent="0.25">
      <c r="A926" s="370" t="str">
        <f t="shared" si="14"/>
        <v>9482018</v>
      </c>
      <c r="B926" s="411" t="s">
        <v>865</v>
      </c>
      <c r="C926" s="415">
        <v>948</v>
      </c>
      <c r="D926" s="415" t="s">
        <v>1124</v>
      </c>
      <c r="E926" s="415">
        <v>2018</v>
      </c>
      <c r="F926" s="417"/>
      <c r="G926" s="417"/>
      <c r="H926" s="417"/>
      <c r="I926" s="417"/>
      <c r="J926" s="417"/>
      <c r="K926" s="417">
        <v>13</v>
      </c>
      <c r="L926" s="417"/>
      <c r="M926" s="417"/>
      <c r="N926" s="417"/>
      <c r="O926" s="417"/>
      <c r="P926" s="417"/>
      <c r="Q926" s="416"/>
      <c r="R926" s="416"/>
      <c r="S926" s="416"/>
      <c r="T926" s="416"/>
      <c r="U926" s="416"/>
      <c r="V926" s="416">
        <v>6128</v>
      </c>
    </row>
    <row r="927" spans="1:22" ht="15" x14ac:dyDescent="0.25">
      <c r="A927" s="370" t="str">
        <f t="shared" si="14"/>
        <v>9492014</v>
      </c>
      <c r="B927" s="411" t="s">
        <v>865</v>
      </c>
      <c r="C927" s="415">
        <v>949</v>
      </c>
      <c r="D927" s="415" t="s">
        <v>1125</v>
      </c>
      <c r="E927" s="415">
        <v>2014</v>
      </c>
      <c r="F927" s="417"/>
      <c r="G927" s="417"/>
      <c r="H927" s="417"/>
      <c r="I927" s="417"/>
      <c r="J927" s="417">
        <v>1</v>
      </c>
      <c r="K927" s="417">
        <v>1</v>
      </c>
      <c r="L927" s="417"/>
      <c r="M927" s="417"/>
      <c r="N927" s="417"/>
      <c r="O927" s="417"/>
      <c r="P927" s="417">
        <v>60000</v>
      </c>
      <c r="Q927" s="416"/>
      <c r="R927" s="416"/>
      <c r="S927" s="416"/>
      <c r="T927" s="416"/>
      <c r="U927" s="416">
        <v>2245</v>
      </c>
      <c r="V927" s="416">
        <v>210</v>
      </c>
    </row>
    <row r="928" spans="1:22" ht="15" x14ac:dyDescent="0.25">
      <c r="A928" s="370" t="str">
        <f t="shared" si="14"/>
        <v>9492016</v>
      </c>
      <c r="B928" s="411" t="s">
        <v>865</v>
      </c>
      <c r="C928" s="415">
        <v>949</v>
      </c>
      <c r="D928" s="415" t="s">
        <v>1125</v>
      </c>
      <c r="E928" s="415">
        <v>2016</v>
      </c>
      <c r="F928" s="417"/>
      <c r="G928" s="417"/>
      <c r="H928" s="417"/>
      <c r="I928" s="417"/>
      <c r="J928" s="417">
        <v>1</v>
      </c>
      <c r="K928" s="417"/>
      <c r="L928" s="417"/>
      <c r="M928" s="417"/>
      <c r="N928" s="417"/>
      <c r="O928" s="417"/>
      <c r="P928" s="417">
        <v>2643</v>
      </c>
      <c r="Q928" s="416"/>
      <c r="R928" s="416"/>
      <c r="S928" s="416"/>
      <c r="T928" s="416"/>
      <c r="U928" s="416">
        <v>2307</v>
      </c>
      <c r="V928" s="416"/>
    </row>
    <row r="929" spans="1:22" ht="15" x14ac:dyDescent="0.25">
      <c r="A929" s="370" t="str">
        <f t="shared" si="14"/>
        <v>9492017</v>
      </c>
      <c r="B929" s="411" t="s">
        <v>865</v>
      </c>
      <c r="C929" s="415">
        <v>949</v>
      </c>
      <c r="D929" s="415" t="s">
        <v>1125</v>
      </c>
      <c r="E929" s="415">
        <v>2017</v>
      </c>
      <c r="F929" s="417"/>
      <c r="G929" s="417"/>
      <c r="H929" s="417"/>
      <c r="I929" s="417">
        <v>1</v>
      </c>
      <c r="J929" s="417"/>
      <c r="K929" s="417"/>
      <c r="L929" s="417"/>
      <c r="M929" s="417"/>
      <c r="N929" s="417"/>
      <c r="O929" s="417">
        <v>25192</v>
      </c>
      <c r="P929" s="417"/>
      <c r="Q929" s="416"/>
      <c r="R929" s="416"/>
      <c r="S929" s="416"/>
      <c r="T929" s="416">
        <v>16500</v>
      </c>
      <c r="U929" s="416"/>
      <c r="V929" s="416"/>
    </row>
    <row r="930" spans="1:22" ht="15" x14ac:dyDescent="0.25">
      <c r="A930" s="370" t="str">
        <f t="shared" si="14"/>
        <v>9512014</v>
      </c>
      <c r="B930" s="411" t="s">
        <v>865</v>
      </c>
      <c r="C930" s="415">
        <v>951</v>
      </c>
      <c r="D930" s="415" t="s">
        <v>1126</v>
      </c>
      <c r="E930" s="415">
        <v>2014</v>
      </c>
      <c r="F930" s="417">
        <v>1</v>
      </c>
      <c r="G930" s="417"/>
      <c r="H930" s="417">
        <v>4</v>
      </c>
      <c r="I930" s="417">
        <v>20</v>
      </c>
      <c r="J930" s="417">
        <v>18</v>
      </c>
      <c r="K930" s="417">
        <v>98</v>
      </c>
      <c r="L930" s="417">
        <v>196377</v>
      </c>
      <c r="M930" s="417"/>
      <c r="N930" s="417">
        <v>691603</v>
      </c>
      <c r="O930" s="417">
        <v>343214</v>
      </c>
      <c r="P930" s="417">
        <v>330334</v>
      </c>
      <c r="Q930" s="416">
        <v>0</v>
      </c>
      <c r="R930" s="416"/>
      <c r="S930" s="416">
        <v>450260</v>
      </c>
      <c r="T930" s="416">
        <v>367420</v>
      </c>
      <c r="U930" s="416">
        <v>359882</v>
      </c>
      <c r="V930" s="416">
        <v>325987</v>
      </c>
    </row>
    <row r="931" spans="1:22" ht="15" x14ac:dyDescent="0.25">
      <c r="A931" s="370" t="str">
        <f t="shared" si="14"/>
        <v>9512015</v>
      </c>
      <c r="B931" s="411" t="s">
        <v>865</v>
      </c>
      <c r="C931" s="415">
        <v>951</v>
      </c>
      <c r="D931" s="415" t="s">
        <v>1126</v>
      </c>
      <c r="E931" s="415">
        <v>2015</v>
      </c>
      <c r="F931" s="417"/>
      <c r="G931" s="417"/>
      <c r="H931" s="417">
        <v>5</v>
      </c>
      <c r="I931" s="417">
        <v>19</v>
      </c>
      <c r="J931" s="417">
        <v>26</v>
      </c>
      <c r="K931" s="417">
        <v>98</v>
      </c>
      <c r="L931" s="417"/>
      <c r="M931" s="417"/>
      <c r="N931" s="417">
        <v>720520</v>
      </c>
      <c r="O931" s="417">
        <v>369248</v>
      </c>
      <c r="P931" s="417">
        <v>57861</v>
      </c>
      <c r="Q931" s="416"/>
      <c r="R931" s="416"/>
      <c r="S931" s="416">
        <v>543490</v>
      </c>
      <c r="T931" s="416">
        <v>449268</v>
      </c>
      <c r="U931" s="416">
        <v>162881</v>
      </c>
      <c r="V931" s="416">
        <v>123506</v>
      </c>
    </row>
    <row r="932" spans="1:22" ht="15" x14ac:dyDescent="0.25">
      <c r="A932" s="370" t="str">
        <f t="shared" si="14"/>
        <v>9512016</v>
      </c>
      <c r="B932" s="411" t="s">
        <v>865</v>
      </c>
      <c r="C932" s="415">
        <v>951</v>
      </c>
      <c r="D932" s="415" t="s">
        <v>1126</v>
      </c>
      <c r="E932" s="415">
        <v>2016</v>
      </c>
      <c r="F932" s="417"/>
      <c r="G932" s="417"/>
      <c r="H932" s="417">
        <v>6</v>
      </c>
      <c r="I932" s="417">
        <v>12</v>
      </c>
      <c r="J932" s="417">
        <v>24</v>
      </c>
      <c r="K932" s="417">
        <v>77</v>
      </c>
      <c r="L932" s="417"/>
      <c r="M932" s="417"/>
      <c r="N932" s="417">
        <v>1270964</v>
      </c>
      <c r="O932" s="417">
        <v>337115</v>
      </c>
      <c r="P932" s="417">
        <v>270091</v>
      </c>
      <c r="Q932" s="416"/>
      <c r="R932" s="416"/>
      <c r="S932" s="416">
        <v>912001</v>
      </c>
      <c r="T932" s="416">
        <v>284489</v>
      </c>
      <c r="U932" s="416">
        <v>281500</v>
      </c>
      <c r="V932" s="416">
        <v>229236</v>
      </c>
    </row>
    <row r="933" spans="1:22" ht="15" x14ac:dyDescent="0.25">
      <c r="A933" s="370" t="str">
        <f t="shared" si="14"/>
        <v>9512017</v>
      </c>
      <c r="B933" s="411" t="s">
        <v>865</v>
      </c>
      <c r="C933" s="415">
        <v>951</v>
      </c>
      <c r="D933" s="415" t="s">
        <v>1126</v>
      </c>
      <c r="E933" s="415">
        <v>2017</v>
      </c>
      <c r="F933" s="417"/>
      <c r="G933" s="417"/>
      <c r="H933" s="417">
        <v>4</v>
      </c>
      <c r="I933" s="417">
        <v>9</v>
      </c>
      <c r="J933" s="417">
        <v>18</v>
      </c>
      <c r="K933" s="417">
        <v>80</v>
      </c>
      <c r="L933" s="417"/>
      <c r="M933" s="417"/>
      <c r="N933" s="417">
        <v>468401</v>
      </c>
      <c r="O933" s="417">
        <v>230014</v>
      </c>
      <c r="P933" s="417">
        <v>160387</v>
      </c>
      <c r="Q933" s="416"/>
      <c r="R933" s="416"/>
      <c r="S933" s="416">
        <v>230772</v>
      </c>
      <c r="T933" s="416">
        <v>173890</v>
      </c>
      <c r="U933" s="416">
        <v>180653</v>
      </c>
      <c r="V933" s="416">
        <v>100552</v>
      </c>
    </row>
    <row r="934" spans="1:22" ht="15" x14ac:dyDescent="0.25">
      <c r="A934" s="370" t="str">
        <f t="shared" si="14"/>
        <v>9512018</v>
      </c>
      <c r="B934" s="411" t="s">
        <v>865</v>
      </c>
      <c r="C934" s="415">
        <v>951</v>
      </c>
      <c r="D934" s="415" t="s">
        <v>1126</v>
      </c>
      <c r="E934" s="415">
        <v>2018</v>
      </c>
      <c r="F934" s="417"/>
      <c r="G934" s="417"/>
      <c r="H934" s="417">
        <v>1</v>
      </c>
      <c r="I934" s="417">
        <v>7</v>
      </c>
      <c r="J934" s="417">
        <v>21</v>
      </c>
      <c r="K934" s="417">
        <v>60</v>
      </c>
      <c r="L934" s="417"/>
      <c r="M934" s="417"/>
      <c r="N934" s="417">
        <v>118679</v>
      </c>
      <c r="O934" s="417">
        <v>168443</v>
      </c>
      <c r="P934" s="417">
        <v>174889</v>
      </c>
      <c r="Q934" s="416"/>
      <c r="R934" s="416"/>
      <c r="S934" s="416">
        <v>236628</v>
      </c>
      <c r="T934" s="416">
        <v>122322</v>
      </c>
      <c r="U934" s="416">
        <v>385749</v>
      </c>
      <c r="V934" s="416">
        <v>196888</v>
      </c>
    </row>
    <row r="935" spans="1:22" ht="15" x14ac:dyDescent="0.25">
      <c r="A935" s="370" t="str">
        <f t="shared" si="14"/>
        <v>9522014</v>
      </c>
      <c r="B935" s="411" t="s">
        <v>865</v>
      </c>
      <c r="C935" s="415">
        <v>952</v>
      </c>
      <c r="D935" s="415" t="s">
        <v>1127</v>
      </c>
      <c r="E935" s="415">
        <v>2014</v>
      </c>
      <c r="F935" s="417"/>
      <c r="G935" s="417"/>
      <c r="H935" s="417">
        <v>1</v>
      </c>
      <c r="I935" s="417"/>
      <c r="J935" s="417">
        <v>3</v>
      </c>
      <c r="K935" s="417">
        <v>13</v>
      </c>
      <c r="L935" s="417"/>
      <c r="M935" s="417"/>
      <c r="N935" s="417">
        <v>78047</v>
      </c>
      <c r="O935" s="417"/>
      <c r="P935" s="417">
        <v>33696</v>
      </c>
      <c r="Q935" s="416"/>
      <c r="R935" s="416"/>
      <c r="S935" s="416">
        <v>33943</v>
      </c>
      <c r="T935" s="416"/>
      <c r="U935" s="416">
        <v>13698</v>
      </c>
      <c r="V935" s="416">
        <v>35343</v>
      </c>
    </row>
    <row r="936" spans="1:22" ht="15" x14ac:dyDescent="0.25">
      <c r="A936" s="370" t="str">
        <f t="shared" si="14"/>
        <v>9522015</v>
      </c>
      <c r="B936" s="411" t="s">
        <v>865</v>
      </c>
      <c r="C936" s="415">
        <v>952</v>
      </c>
      <c r="D936" s="415" t="s">
        <v>1127</v>
      </c>
      <c r="E936" s="415">
        <v>2015</v>
      </c>
      <c r="F936" s="417"/>
      <c r="G936" s="417"/>
      <c r="H936" s="417">
        <v>1</v>
      </c>
      <c r="I936" s="417">
        <v>2</v>
      </c>
      <c r="J936" s="417">
        <v>4</v>
      </c>
      <c r="K936" s="417">
        <v>9</v>
      </c>
      <c r="L936" s="417"/>
      <c r="M936" s="417"/>
      <c r="N936" s="417">
        <v>79662</v>
      </c>
      <c r="O936" s="417">
        <v>12437</v>
      </c>
      <c r="P936" s="417">
        <v>29047</v>
      </c>
      <c r="Q936" s="416"/>
      <c r="R936" s="416"/>
      <c r="S936" s="416">
        <v>60822</v>
      </c>
      <c r="T936" s="416">
        <v>25897</v>
      </c>
      <c r="U936" s="416">
        <v>10518</v>
      </c>
      <c r="V936" s="416">
        <v>56768</v>
      </c>
    </row>
    <row r="937" spans="1:22" ht="15" x14ac:dyDescent="0.25">
      <c r="A937" s="370" t="str">
        <f t="shared" si="14"/>
        <v>9522016</v>
      </c>
      <c r="B937" s="411" t="s">
        <v>865</v>
      </c>
      <c r="C937" s="415">
        <v>952</v>
      </c>
      <c r="D937" s="415" t="s">
        <v>1127</v>
      </c>
      <c r="E937" s="415">
        <v>2016</v>
      </c>
      <c r="F937" s="417"/>
      <c r="G937" s="417"/>
      <c r="H937" s="417"/>
      <c r="I937" s="417">
        <v>1</v>
      </c>
      <c r="J937" s="417">
        <v>3</v>
      </c>
      <c r="K937" s="417">
        <v>8</v>
      </c>
      <c r="L937" s="417"/>
      <c r="M937" s="417"/>
      <c r="N937" s="417"/>
      <c r="O937" s="417">
        <v>24150</v>
      </c>
      <c r="P937" s="417">
        <v>20193</v>
      </c>
      <c r="Q937" s="416"/>
      <c r="R937" s="416"/>
      <c r="S937" s="416"/>
      <c r="T937" s="416">
        <v>26397</v>
      </c>
      <c r="U937" s="416">
        <v>29243</v>
      </c>
      <c r="V937" s="416">
        <v>12592</v>
      </c>
    </row>
    <row r="938" spans="1:22" ht="15" x14ac:dyDescent="0.25">
      <c r="A938" s="370" t="str">
        <f t="shared" si="14"/>
        <v>9522017</v>
      </c>
      <c r="B938" s="411" t="s">
        <v>865</v>
      </c>
      <c r="C938" s="415">
        <v>952</v>
      </c>
      <c r="D938" s="415" t="s">
        <v>1127</v>
      </c>
      <c r="E938" s="415">
        <v>2017</v>
      </c>
      <c r="F938" s="417"/>
      <c r="G938" s="417"/>
      <c r="H938" s="417"/>
      <c r="I938" s="417">
        <v>1</v>
      </c>
      <c r="J938" s="417">
        <v>2</v>
      </c>
      <c r="K938" s="417">
        <v>9</v>
      </c>
      <c r="L938" s="417"/>
      <c r="M938" s="417"/>
      <c r="N938" s="417"/>
      <c r="O938" s="417">
        <v>39000</v>
      </c>
      <c r="P938" s="417">
        <v>8306</v>
      </c>
      <c r="Q938" s="416"/>
      <c r="R938" s="416"/>
      <c r="S938" s="416"/>
      <c r="T938" s="416">
        <v>35681</v>
      </c>
      <c r="U938" s="416">
        <v>11090</v>
      </c>
      <c r="V938" s="416">
        <v>6817</v>
      </c>
    </row>
    <row r="939" spans="1:22" ht="15" x14ac:dyDescent="0.25">
      <c r="A939" s="370" t="str">
        <f t="shared" si="14"/>
        <v>9522018</v>
      </c>
      <c r="B939" s="411" t="s">
        <v>865</v>
      </c>
      <c r="C939" s="415">
        <v>952</v>
      </c>
      <c r="D939" s="415" t="s">
        <v>1127</v>
      </c>
      <c r="E939" s="415">
        <v>2018</v>
      </c>
      <c r="F939" s="417"/>
      <c r="G939" s="417"/>
      <c r="H939" s="417"/>
      <c r="I939" s="417">
        <v>1</v>
      </c>
      <c r="J939" s="417">
        <v>5</v>
      </c>
      <c r="K939" s="417">
        <v>5</v>
      </c>
      <c r="L939" s="417"/>
      <c r="M939" s="417"/>
      <c r="N939" s="417"/>
      <c r="O939" s="417">
        <v>39163</v>
      </c>
      <c r="P939" s="417">
        <v>55324</v>
      </c>
      <c r="Q939" s="416"/>
      <c r="R939" s="416"/>
      <c r="S939" s="416"/>
      <c r="T939" s="416">
        <v>19483</v>
      </c>
      <c r="U939" s="416">
        <v>31345</v>
      </c>
      <c r="V939" s="416">
        <v>5501</v>
      </c>
    </row>
    <row r="940" spans="1:22" ht="15" x14ac:dyDescent="0.25">
      <c r="A940" s="370" t="str">
        <f t="shared" si="14"/>
        <v>9532014</v>
      </c>
      <c r="B940" s="411" t="s">
        <v>865</v>
      </c>
      <c r="C940" s="415">
        <v>953</v>
      </c>
      <c r="D940" s="415" t="s">
        <v>1128</v>
      </c>
      <c r="E940" s="415">
        <v>2014</v>
      </c>
      <c r="F940" s="417"/>
      <c r="G940" s="417"/>
      <c r="H940" s="417">
        <v>9</v>
      </c>
      <c r="I940" s="417">
        <v>26</v>
      </c>
      <c r="J940" s="417">
        <v>45</v>
      </c>
      <c r="K940" s="417">
        <v>224</v>
      </c>
      <c r="L940" s="417"/>
      <c r="M940" s="417"/>
      <c r="N940" s="417">
        <v>1263168</v>
      </c>
      <c r="O940" s="417">
        <v>495272</v>
      </c>
      <c r="P940" s="417">
        <v>350428</v>
      </c>
      <c r="Q940" s="416"/>
      <c r="R940" s="416"/>
      <c r="S940" s="416">
        <v>1254504</v>
      </c>
      <c r="T940" s="416">
        <v>482352</v>
      </c>
      <c r="U940" s="416">
        <v>686219</v>
      </c>
      <c r="V940" s="416">
        <v>448246</v>
      </c>
    </row>
    <row r="941" spans="1:22" ht="15" x14ac:dyDescent="0.25">
      <c r="A941" s="370" t="str">
        <f t="shared" si="14"/>
        <v>9532015</v>
      </c>
      <c r="B941" s="411" t="s">
        <v>865</v>
      </c>
      <c r="C941" s="415">
        <v>953</v>
      </c>
      <c r="D941" s="415" t="s">
        <v>1128</v>
      </c>
      <c r="E941" s="415">
        <v>2015</v>
      </c>
      <c r="F941" s="417"/>
      <c r="G941" s="417"/>
      <c r="H941" s="417">
        <v>3</v>
      </c>
      <c r="I941" s="417">
        <v>22</v>
      </c>
      <c r="J941" s="417">
        <v>44</v>
      </c>
      <c r="K941" s="417">
        <v>223</v>
      </c>
      <c r="L941" s="417"/>
      <c r="M941" s="417"/>
      <c r="N941" s="417">
        <v>277987</v>
      </c>
      <c r="O941" s="417">
        <v>567949</v>
      </c>
      <c r="P941" s="417">
        <v>254289</v>
      </c>
      <c r="Q941" s="416"/>
      <c r="R941" s="416"/>
      <c r="S941" s="416">
        <v>136196</v>
      </c>
      <c r="T941" s="416">
        <v>539745</v>
      </c>
      <c r="U941" s="416">
        <v>428078</v>
      </c>
      <c r="V941" s="416">
        <v>460683</v>
      </c>
    </row>
    <row r="942" spans="1:22" ht="15" x14ac:dyDescent="0.25">
      <c r="A942" s="370" t="str">
        <f t="shared" si="14"/>
        <v>9532016</v>
      </c>
      <c r="B942" s="411" t="s">
        <v>865</v>
      </c>
      <c r="C942" s="415">
        <v>953</v>
      </c>
      <c r="D942" s="415" t="s">
        <v>1128</v>
      </c>
      <c r="E942" s="415">
        <v>2016</v>
      </c>
      <c r="F942" s="417"/>
      <c r="G942" s="417"/>
      <c r="H942" s="417">
        <v>5</v>
      </c>
      <c r="I942" s="417">
        <v>21</v>
      </c>
      <c r="J942" s="417">
        <v>38</v>
      </c>
      <c r="K942" s="417">
        <v>210</v>
      </c>
      <c r="L942" s="417"/>
      <c r="M942" s="417"/>
      <c r="N942" s="417">
        <v>645687</v>
      </c>
      <c r="O942" s="417">
        <v>378902</v>
      </c>
      <c r="P942" s="417">
        <v>248956</v>
      </c>
      <c r="Q942" s="416"/>
      <c r="R942" s="416"/>
      <c r="S942" s="416">
        <v>756202</v>
      </c>
      <c r="T942" s="416">
        <v>404231</v>
      </c>
      <c r="U942" s="416">
        <v>448530</v>
      </c>
      <c r="V942" s="416">
        <v>311018</v>
      </c>
    </row>
    <row r="943" spans="1:22" ht="15" x14ac:dyDescent="0.25">
      <c r="A943" s="370" t="str">
        <f t="shared" si="14"/>
        <v>9532017</v>
      </c>
      <c r="B943" s="411" t="s">
        <v>865</v>
      </c>
      <c r="C943" s="415">
        <v>953</v>
      </c>
      <c r="D943" s="415" t="s">
        <v>1128</v>
      </c>
      <c r="E943" s="415">
        <v>2017</v>
      </c>
      <c r="F943" s="417"/>
      <c r="G943" s="417"/>
      <c r="H943" s="417">
        <v>6</v>
      </c>
      <c r="I943" s="417">
        <v>35</v>
      </c>
      <c r="J943" s="417">
        <v>53</v>
      </c>
      <c r="K943" s="417">
        <v>265</v>
      </c>
      <c r="L943" s="417"/>
      <c r="M943" s="417"/>
      <c r="N943" s="417">
        <v>730852</v>
      </c>
      <c r="O943" s="417">
        <v>833392</v>
      </c>
      <c r="P943" s="417">
        <v>342746</v>
      </c>
      <c r="Q943" s="416"/>
      <c r="R943" s="416"/>
      <c r="S943" s="416">
        <v>567728</v>
      </c>
      <c r="T943" s="416">
        <v>875914</v>
      </c>
      <c r="U943" s="416">
        <v>547833</v>
      </c>
      <c r="V943" s="416">
        <v>483964</v>
      </c>
    </row>
    <row r="944" spans="1:22" ht="15" x14ac:dyDescent="0.25">
      <c r="A944" s="370" t="str">
        <f t="shared" si="14"/>
        <v>9532018</v>
      </c>
      <c r="B944" s="411" t="s">
        <v>865</v>
      </c>
      <c r="C944" s="415">
        <v>953</v>
      </c>
      <c r="D944" s="415" t="s">
        <v>1128</v>
      </c>
      <c r="E944" s="415">
        <v>2018</v>
      </c>
      <c r="F944" s="417"/>
      <c r="G944" s="417"/>
      <c r="H944" s="417">
        <v>3</v>
      </c>
      <c r="I944" s="417">
        <v>14</v>
      </c>
      <c r="J944" s="417">
        <v>56</v>
      </c>
      <c r="K944" s="417">
        <v>211</v>
      </c>
      <c r="L944" s="417"/>
      <c r="M944" s="417"/>
      <c r="N944" s="417">
        <v>323045</v>
      </c>
      <c r="O944" s="417">
        <v>308878</v>
      </c>
      <c r="P944" s="417">
        <v>471729</v>
      </c>
      <c r="Q944" s="416"/>
      <c r="R944" s="416"/>
      <c r="S944" s="416">
        <v>130192</v>
      </c>
      <c r="T944" s="416">
        <v>357638</v>
      </c>
      <c r="U944" s="416">
        <v>996466</v>
      </c>
      <c r="V944" s="416">
        <v>372441</v>
      </c>
    </row>
    <row r="945" spans="1:22" ht="15" x14ac:dyDescent="0.25">
      <c r="A945" s="370" t="str">
        <f t="shared" si="14"/>
        <v>9542014</v>
      </c>
      <c r="B945" s="411" t="s">
        <v>865</v>
      </c>
      <c r="C945" s="415">
        <v>954</v>
      </c>
      <c r="D945" s="415" t="s">
        <v>1129</v>
      </c>
      <c r="E945" s="415">
        <v>2014</v>
      </c>
      <c r="F945" s="417"/>
      <c r="G945" s="417"/>
      <c r="H945" s="417">
        <v>3</v>
      </c>
      <c r="I945" s="417">
        <v>3</v>
      </c>
      <c r="J945" s="417">
        <v>3</v>
      </c>
      <c r="K945" s="417">
        <v>18</v>
      </c>
      <c r="L945" s="417"/>
      <c r="M945" s="417"/>
      <c r="N945" s="417">
        <v>555668</v>
      </c>
      <c r="O945" s="417">
        <v>61621</v>
      </c>
      <c r="P945" s="417">
        <v>3218</v>
      </c>
      <c r="Q945" s="416"/>
      <c r="R945" s="416"/>
      <c r="S945" s="416">
        <v>392755</v>
      </c>
      <c r="T945" s="416">
        <v>113992</v>
      </c>
      <c r="U945" s="416">
        <v>392</v>
      </c>
      <c r="V945" s="416">
        <v>23695</v>
      </c>
    </row>
    <row r="946" spans="1:22" ht="15" x14ac:dyDescent="0.25">
      <c r="A946" s="370" t="str">
        <f t="shared" si="14"/>
        <v>9542015</v>
      </c>
      <c r="B946" s="411" t="s">
        <v>865</v>
      </c>
      <c r="C946" s="415">
        <v>954</v>
      </c>
      <c r="D946" s="415" t="s">
        <v>1129</v>
      </c>
      <c r="E946" s="415">
        <v>2015</v>
      </c>
      <c r="F946" s="417"/>
      <c r="G946" s="417"/>
      <c r="H946" s="417">
        <v>1</v>
      </c>
      <c r="I946" s="417">
        <v>7</v>
      </c>
      <c r="J946" s="417">
        <v>7</v>
      </c>
      <c r="K946" s="417">
        <v>13</v>
      </c>
      <c r="L946" s="417"/>
      <c r="M946" s="417"/>
      <c r="N946" s="417">
        <v>100509</v>
      </c>
      <c r="O946" s="417">
        <v>159324</v>
      </c>
      <c r="P946" s="417">
        <v>50167</v>
      </c>
      <c r="Q946" s="416"/>
      <c r="R946" s="416"/>
      <c r="S946" s="416">
        <v>111919</v>
      </c>
      <c r="T946" s="416">
        <v>97496</v>
      </c>
      <c r="U946" s="416">
        <v>30609</v>
      </c>
      <c r="V946" s="416">
        <v>8064</v>
      </c>
    </row>
    <row r="947" spans="1:22" ht="15" x14ac:dyDescent="0.25">
      <c r="A947" s="370" t="str">
        <f t="shared" si="14"/>
        <v>9542016</v>
      </c>
      <c r="B947" s="411" t="s">
        <v>865</v>
      </c>
      <c r="C947" s="415">
        <v>954</v>
      </c>
      <c r="D947" s="415" t="s">
        <v>1129</v>
      </c>
      <c r="E947" s="415">
        <v>2016</v>
      </c>
      <c r="F947" s="417"/>
      <c r="G947" s="417"/>
      <c r="H947" s="417">
        <v>1</v>
      </c>
      <c r="I947" s="417">
        <v>5</v>
      </c>
      <c r="J947" s="417">
        <v>4</v>
      </c>
      <c r="K947" s="417">
        <v>9</v>
      </c>
      <c r="L947" s="417"/>
      <c r="M947" s="417"/>
      <c r="N947" s="417">
        <v>115500</v>
      </c>
      <c r="O947" s="417">
        <v>41511</v>
      </c>
      <c r="P947" s="417">
        <v>20723</v>
      </c>
      <c r="Q947" s="416"/>
      <c r="R947" s="416"/>
      <c r="S947" s="416">
        <v>130922</v>
      </c>
      <c r="T947" s="416">
        <v>28468</v>
      </c>
      <c r="U947" s="416">
        <v>15840</v>
      </c>
      <c r="V947" s="416">
        <v>7058</v>
      </c>
    </row>
    <row r="948" spans="1:22" ht="15" x14ac:dyDescent="0.25">
      <c r="A948" s="370" t="str">
        <f t="shared" si="14"/>
        <v>9542017</v>
      </c>
      <c r="B948" s="411" t="s">
        <v>865</v>
      </c>
      <c r="C948" s="415">
        <v>954</v>
      </c>
      <c r="D948" s="415" t="s">
        <v>1129</v>
      </c>
      <c r="E948" s="415">
        <v>2017</v>
      </c>
      <c r="F948" s="417"/>
      <c r="G948" s="417"/>
      <c r="H948" s="417">
        <v>1</v>
      </c>
      <c r="I948" s="417">
        <v>6</v>
      </c>
      <c r="J948" s="417">
        <v>4</v>
      </c>
      <c r="K948" s="417">
        <v>15</v>
      </c>
      <c r="L948" s="417"/>
      <c r="M948" s="417"/>
      <c r="N948" s="417">
        <v>86727</v>
      </c>
      <c r="O948" s="417">
        <v>150677</v>
      </c>
      <c r="P948" s="417">
        <v>33199</v>
      </c>
      <c r="Q948" s="416"/>
      <c r="R948" s="416"/>
      <c r="S948" s="416">
        <v>13721</v>
      </c>
      <c r="T948" s="416">
        <v>146146</v>
      </c>
      <c r="U948" s="416">
        <v>104163</v>
      </c>
      <c r="V948" s="416">
        <v>13652</v>
      </c>
    </row>
    <row r="949" spans="1:22" ht="15" x14ac:dyDescent="0.25">
      <c r="A949" s="370" t="str">
        <f t="shared" si="14"/>
        <v>9542018</v>
      </c>
      <c r="B949" s="411" t="s">
        <v>865</v>
      </c>
      <c r="C949" s="415">
        <v>954</v>
      </c>
      <c r="D949" s="415" t="s">
        <v>1129</v>
      </c>
      <c r="E949" s="415">
        <v>2018</v>
      </c>
      <c r="F949" s="417"/>
      <c r="G949" s="417"/>
      <c r="H949" s="417"/>
      <c r="I949" s="417">
        <v>3</v>
      </c>
      <c r="J949" s="417">
        <v>14</v>
      </c>
      <c r="K949" s="417">
        <v>20</v>
      </c>
      <c r="L949" s="417"/>
      <c r="M949" s="417"/>
      <c r="N949" s="417"/>
      <c r="O949" s="417">
        <v>21192</v>
      </c>
      <c r="P949" s="417">
        <v>99877</v>
      </c>
      <c r="Q949" s="416"/>
      <c r="R949" s="416"/>
      <c r="S949" s="416"/>
      <c r="T949" s="416">
        <v>20925</v>
      </c>
      <c r="U949" s="416">
        <v>190047</v>
      </c>
      <c r="V949" s="416">
        <v>53091</v>
      </c>
    </row>
    <row r="950" spans="1:22" ht="15" x14ac:dyDescent="0.25">
      <c r="A950" s="370" t="str">
        <f t="shared" si="14"/>
        <v>9552014</v>
      </c>
      <c r="B950" s="411" t="s">
        <v>865</v>
      </c>
      <c r="C950" s="415">
        <v>955</v>
      </c>
      <c r="D950" s="415" t="s">
        <v>1130</v>
      </c>
      <c r="E950" s="415">
        <v>2014</v>
      </c>
      <c r="F950" s="417"/>
      <c r="G950" s="417"/>
      <c r="H950" s="417">
        <v>1</v>
      </c>
      <c r="I950" s="417">
        <v>2</v>
      </c>
      <c r="J950" s="417">
        <v>2</v>
      </c>
      <c r="K950" s="417">
        <v>33</v>
      </c>
      <c r="L950" s="417"/>
      <c r="M950" s="417"/>
      <c r="N950" s="417">
        <v>105147</v>
      </c>
      <c r="O950" s="417">
        <v>4582</v>
      </c>
      <c r="P950" s="417">
        <v>22672</v>
      </c>
      <c r="Q950" s="416"/>
      <c r="R950" s="416"/>
      <c r="S950" s="416">
        <v>139256</v>
      </c>
      <c r="T950" s="416">
        <v>23451</v>
      </c>
      <c r="U950" s="416">
        <v>20427</v>
      </c>
      <c r="V950" s="416">
        <v>49709</v>
      </c>
    </row>
    <row r="951" spans="1:22" ht="15" x14ac:dyDescent="0.25">
      <c r="A951" s="370" t="str">
        <f t="shared" si="14"/>
        <v>9552015</v>
      </c>
      <c r="B951" s="411" t="s">
        <v>865</v>
      </c>
      <c r="C951" s="415">
        <v>955</v>
      </c>
      <c r="D951" s="415" t="s">
        <v>1130</v>
      </c>
      <c r="E951" s="415">
        <v>2015</v>
      </c>
      <c r="F951" s="417"/>
      <c r="G951" s="417"/>
      <c r="H951" s="417"/>
      <c r="I951" s="417">
        <v>2</v>
      </c>
      <c r="J951" s="417">
        <v>8</v>
      </c>
      <c r="K951" s="417">
        <v>34</v>
      </c>
      <c r="L951" s="417"/>
      <c r="M951" s="417"/>
      <c r="N951" s="417"/>
      <c r="O951" s="417">
        <v>25170</v>
      </c>
      <c r="P951" s="417">
        <v>24079</v>
      </c>
      <c r="Q951" s="416"/>
      <c r="R951" s="416"/>
      <c r="S951" s="416"/>
      <c r="T951" s="416">
        <v>44439</v>
      </c>
      <c r="U951" s="416">
        <v>87958</v>
      </c>
      <c r="V951" s="416">
        <v>71909</v>
      </c>
    </row>
    <row r="952" spans="1:22" ht="15" x14ac:dyDescent="0.25">
      <c r="A952" s="370" t="str">
        <f t="shared" si="14"/>
        <v>9552016</v>
      </c>
      <c r="B952" s="411" t="s">
        <v>865</v>
      </c>
      <c r="C952" s="415">
        <v>955</v>
      </c>
      <c r="D952" s="415" t="s">
        <v>1130</v>
      </c>
      <c r="E952" s="415">
        <v>2016</v>
      </c>
      <c r="F952" s="417"/>
      <c r="G952" s="417"/>
      <c r="H952" s="417">
        <v>1</v>
      </c>
      <c r="I952" s="417">
        <v>3</v>
      </c>
      <c r="J952" s="417">
        <v>3</v>
      </c>
      <c r="K952" s="417">
        <v>52</v>
      </c>
      <c r="L952" s="417"/>
      <c r="M952" s="417"/>
      <c r="N952" s="417">
        <v>100256</v>
      </c>
      <c r="O952" s="417">
        <v>87731</v>
      </c>
      <c r="P952" s="417">
        <v>6083</v>
      </c>
      <c r="Q952" s="416"/>
      <c r="R952" s="416"/>
      <c r="S952" s="416">
        <v>22397</v>
      </c>
      <c r="T952" s="416">
        <v>121862</v>
      </c>
      <c r="U952" s="416">
        <v>10419</v>
      </c>
      <c r="V952" s="416">
        <v>57760</v>
      </c>
    </row>
    <row r="953" spans="1:22" ht="15" x14ac:dyDescent="0.25">
      <c r="A953" s="370" t="str">
        <f t="shared" si="14"/>
        <v>9552017</v>
      </c>
      <c r="B953" s="411" t="s">
        <v>865</v>
      </c>
      <c r="C953" s="415">
        <v>955</v>
      </c>
      <c r="D953" s="415" t="s">
        <v>1130</v>
      </c>
      <c r="E953" s="415">
        <v>2017</v>
      </c>
      <c r="F953" s="417"/>
      <c r="G953" s="417"/>
      <c r="H953" s="417">
        <v>1</v>
      </c>
      <c r="I953" s="417">
        <v>2</v>
      </c>
      <c r="J953" s="417">
        <v>5</v>
      </c>
      <c r="K953" s="417">
        <v>37</v>
      </c>
      <c r="L953" s="417"/>
      <c r="M953" s="417"/>
      <c r="N953" s="417">
        <v>197292</v>
      </c>
      <c r="O953" s="417">
        <v>52100</v>
      </c>
      <c r="P953" s="417">
        <v>29429</v>
      </c>
      <c r="Q953" s="416"/>
      <c r="R953" s="416"/>
      <c r="S953" s="416">
        <v>113195</v>
      </c>
      <c r="T953" s="416">
        <v>50355</v>
      </c>
      <c r="U953" s="416">
        <v>65735</v>
      </c>
      <c r="V953" s="416">
        <v>33958</v>
      </c>
    </row>
    <row r="954" spans="1:22" ht="15" x14ac:dyDescent="0.25">
      <c r="A954" s="370" t="str">
        <f t="shared" si="14"/>
        <v>9552018</v>
      </c>
      <c r="B954" s="411" t="s">
        <v>865</v>
      </c>
      <c r="C954" s="415">
        <v>955</v>
      </c>
      <c r="D954" s="415" t="s">
        <v>1130</v>
      </c>
      <c r="E954" s="415">
        <v>2018</v>
      </c>
      <c r="F954" s="417"/>
      <c r="G954" s="417"/>
      <c r="H954" s="417"/>
      <c r="I954" s="417">
        <v>3</v>
      </c>
      <c r="J954" s="417">
        <v>5</v>
      </c>
      <c r="K954" s="417">
        <v>33</v>
      </c>
      <c r="L954" s="417"/>
      <c r="M954" s="417"/>
      <c r="N954" s="417"/>
      <c r="O954" s="417">
        <v>35892</v>
      </c>
      <c r="P954" s="417">
        <v>33989</v>
      </c>
      <c r="Q954" s="416"/>
      <c r="R954" s="416"/>
      <c r="S954" s="416"/>
      <c r="T954" s="416">
        <v>103274</v>
      </c>
      <c r="U954" s="416">
        <v>25431</v>
      </c>
      <c r="V954" s="416">
        <v>48300</v>
      </c>
    </row>
    <row r="955" spans="1:22" ht="15" x14ac:dyDescent="0.25">
      <c r="A955" s="370" t="str">
        <f t="shared" si="14"/>
        <v>9562014</v>
      </c>
      <c r="B955" s="411" t="s">
        <v>865</v>
      </c>
      <c r="C955" s="415">
        <v>956</v>
      </c>
      <c r="D955" s="415" t="s">
        <v>1131</v>
      </c>
      <c r="E955" s="415">
        <v>2014</v>
      </c>
      <c r="F955" s="417"/>
      <c r="G955" s="417"/>
      <c r="H955" s="417">
        <v>1</v>
      </c>
      <c r="I955" s="417">
        <v>1</v>
      </c>
      <c r="J955" s="417">
        <v>1</v>
      </c>
      <c r="K955" s="417">
        <v>13</v>
      </c>
      <c r="L955" s="417"/>
      <c r="M955" s="417"/>
      <c r="N955" s="417">
        <v>190551</v>
      </c>
      <c r="O955" s="417">
        <v>55698</v>
      </c>
      <c r="P955" s="417">
        <v>2266</v>
      </c>
      <c r="Q955" s="416"/>
      <c r="R955" s="416"/>
      <c r="S955" s="416">
        <v>51111</v>
      </c>
      <c r="T955" s="416">
        <v>40002</v>
      </c>
      <c r="U955" s="416">
        <v>0</v>
      </c>
      <c r="V955" s="416">
        <v>14087</v>
      </c>
    </row>
    <row r="956" spans="1:22" ht="15" x14ac:dyDescent="0.25">
      <c r="A956" s="370" t="str">
        <f t="shared" si="14"/>
        <v>9562015</v>
      </c>
      <c r="B956" s="411" t="s">
        <v>865</v>
      </c>
      <c r="C956" s="415">
        <v>956</v>
      </c>
      <c r="D956" s="415" t="s">
        <v>1131</v>
      </c>
      <c r="E956" s="415">
        <v>2015</v>
      </c>
      <c r="F956" s="417"/>
      <c r="G956" s="417"/>
      <c r="H956" s="417">
        <v>1</v>
      </c>
      <c r="I956" s="417">
        <v>2</v>
      </c>
      <c r="J956" s="417">
        <v>3</v>
      </c>
      <c r="K956" s="417">
        <v>11</v>
      </c>
      <c r="L956" s="417"/>
      <c r="M956" s="417"/>
      <c r="N956" s="417">
        <v>349991</v>
      </c>
      <c r="O956" s="417">
        <v>30755</v>
      </c>
      <c r="P956" s="417">
        <v>12969</v>
      </c>
      <c r="Q956" s="416"/>
      <c r="R956" s="416"/>
      <c r="S956" s="416">
        <v>12807</v>
      </c>
      <c r="T956" s="416">
        <v>10190</v>
      </c>
      <c r="U956" s="416">
        <v>50442</v>
      </c>
      <c r="V956" s="416">
        <v>24449</v>
      </c>
    </row>
    <row r="957" spans="1:22" ht="15" x14ac:dyDescent="0.25">
      <c r="A957" s="370" t="str">
        <f t="shared" si="14"/>
        <v>9562016</v>
      </c>
      <c r="B957" s="411" t="s">
        <v>865</v>
      </c>
      <c r="C957" s="415">
        <v>956</v>
      </c>
      <c r="D957" s="415" t="s">
        <v>1131</v>
      </c>
      <c r="E957" s="415">
        <v>2016</v>
      </c>
      <c r="F957" s="417"/>
      <c r="G957" s="417"/>
      <c r="H957" s="417">
        <v>1</v>
      </c>
      <c r="I957" s="417">
        <v>2</v>
      </c>
      <c r="J957" s="417"/>
      <c r="K957" s="417">
        <v>10</v>
      </c>
      <c r="L957" s="417"/>
      <c r="M957" s="417"/>
      <c r="N957" s="417">
        <v>91440</v>
      </c>
      <c r="O957" s="417">
        <v>12209</v>
      </c>
      <c r="P957" s="417"/>
      <c r="Q957" s="416"/>
      <c r="R957" s="416"/>
      <c r="S957" s="416">
        <v>80391</v>
      </c>
      <c r="T957" s="416">
        <v>41874</v>
      </c>
      <c r="U957" s="416"/>
      <c r="V957" s="416">
        <v>6479</v>
      </c>
    </row>
    <row r="958" spans="1:22" ht="15" x14ac:dyDescent="0.25">
      <c r="A958" s="370" t="str">
        <f t="shared" si="14"/>
        <v>9562017</v>
      </c>
      <c r="B958" s="411" t="s">
        <v>865</v>
      </c>
      <c r="C958" s="415">
        <v>956</v>
      </c>
      <c r="D958" s="415" t="s">
        <v>1131</v>
      </c>
      <c r="E958" s="415">
        <v>2017</v>
      </c>
      <c r="F958" s="417"/>
      <c r="G958" s="417"/>
      <c r="H958" s="417"/>
      <c r="I958" s="417">
        <v>1</v>
      </c>
      <c r="J958" s="417">
        <v>2</v>
      </c>
      <c r="K958" s="417">
        <v>13</v>
      </c>
      <c r="L958" s="417"/>
      <c r="M958" s="417"/>
      <c r="N958" s="417"/>
      <c r="O958" s="417">
        <v>1789</v>
      </c>
      <c r="P958" s="417">
        <v>15099</v>
      </c>
      <c r="Q958" s="416"/>
      <c r="R958" s="416"/>
      <c r="S958" s="416"/>
      <c r="T958" s="416">
        <v>3090</v>
      </c>
      <c r="U958" s="416">
        <v>32714</v>
      </c>
      <c r="V958" s="416">
        <v>21915</v>
      </c>
    </row>
    <row r="959" spans="1:22" ht="15" x14ac:dyDescent="0.25">
      <c r="A959" s="370" t="str">
        <f t="shared" si="14"/>
        <v>9562018</v>
      </c>
      <c r="B959" s="411" t="s">
        <v>865</v>
      </c>
      <c r="C959" s="415">
        <v>956</v>
      </c>
      <c r="D959" s="415" t="s">
        <v>1131</v>
      </c>
      <c r="E959" s="415">
        <v>2018</v>
      </c>
      <c r="F959" s="417"/>
      <c r="G959" s="417"/>
      <c r="H959" s="417"/>
      <c r="I959" s="417"/>
      <c r="J959" s="417"/>
      <c r="K959" s="417">
        <v>4</v>
      </c>
      <c r="L959" s="417"/>
      <c r="M959" s="417"/>
      <c r="N959" s="417"/>
      <c r="O959" s="417"/>
      <c r="P959" s="417"/>
      <c r="Q959" s="416"/>
      <c r="R959" s="416"/>
      <c r="S959" s="416"/>
      <c r="T959" s="416"/>
      <c r="U959" s="416"/>
      <c r="V959" s="416">
        <v>10525</v>
      </c>
    </row>
    <row r="960" spans="1:22" ht="15" x14ac:dyDescent="0.25">
      <c r="A960" s="370" t="str">
        <f t="shared" si="14"/>
        <v>9572014</v>
      </c>
      <c r="B960" s="411" t="s">
        <v>865</v>
      </c>
      <c r="C960" s="415">
        <v>957</v>
      </c>
      <c r="D960" s="415" t="s">
        <v>1132</v>
      </c>
      <c r="E960" s="415">
        <v>2014</v>
      </c>
      <c r="F960" s="417">
        <v>1</v>
      </c>
      <c r="G960" s="417"/>
      <c r="H960" s="417">
        <v>3</v>
      </c>
      <c r="I960" s="417">
        <v>23</v>
      </c>
      <c r="J960" s="417">
        <v>37</v>
      </c>
      <c r="K960" s="417">
        <v>193</v>
      </c>
      <c r="L960" s="417">
        <v>73863</v>
      </c>
      <c r="M960" s="417"/>
      <c r="N960" s="417">
        <v>506845</v>
      </c>
      <c r="O960" s="417">
        <v>362477</v>
      </c>
      <c r="P960" s="417">
        <v>271100</v>
      </c>
      <c r="Q960" s="416">
        <v>300</v>
      </c>
      <c r="R960" s="416"/>
      <c r="S960" s="416">
        <v>509752</v>
      </c>
      <c r="T960" s="416">
        <v>695196</v>
      </c>
      <c r="U960" s="416">
        <v>358552</v>
      </c>
      <c r="V960" s="416">
        <v>290615</v>
      </c>
    </row>
    <row r="961" spans="1:22" ht="15" x14ac:dyDescent="0.25">
      <c r="A961" s="370" t="str">
        <f t="shared" si="14"/>
        <v>9572015</v>
      </c>
      <c r="B961" s="411" t="s">
        <v>865</v>
      </c>
      <c r="C961" s="415">
        <v>957</v>
      </c>
      <c r="D961" s="415" t="s">
        <v>1132</v>
      </c>
      <c r="E961" s="415">
        <v>2015</v>
      </c>
      <c r="F961" s="417"/>
      <c r="G961" s="417"/>
      <c r="H961" s="417">
        <v>4</v>
      </c>
      <c r="I961" s="417">
        <v>27</v>
      </c>
      <c r="J961" s="417">
        <v>39</v>
      </c>
      <c r="K961" s="417">
        <v>200</v>
      </c>
      <c r="L961" s="417"/>
      <c r="M961" s="417"/>
      <c r="N961" s="417">
        <v>539782</v>
      </c>
      <c r="O961" s="417">
        <v>629943</v>
      </c>
      <c r="P961" s="417">
        <v>253670</v>
      </c>
      <c r="Q961" s="416"/>
      <c r="R961" s="416"/>
      <c r="S961" s="416">
        <v>383754</v>
      </c>
      <c r="T961" s="416">
        <v>864325</v>
      </c>
      <c r="U961" s="416">
        <v>288887</v>
      </c>
      <c r="V961" s="416">
        <v>241464</v>
      </c>
    </row>
    <row r="962" spans="1:22" ht="15" x14ac:dyDescent="0.25">
      <c r="A962" s="370" t="str">
        <f t="shared" ref="A962:A1025" si="15">+VALUE(C962)&amp;E962</f>
        <v>9572016</v>
      </c>
      <c r="B962" s="411" t="s">
        <v>865</v>
      </c>
      <c r="C962" s="415">
        <v>957</v>
      </c>
      <c r="D962" s="415" t="s">
        <v>1132</v>
      </c>
      <c r="E962" s="415">
        <v>2016</v>
      </c>
      <c r="F962" s="417"/>
      <c r="G962" s="417"/>
      <c r="H962" s="417">
        <v>8</v>
      </c>
      <c r="I962" s="417">
        <v>17</v>
      </c>
      <c r="J962" s="417">
        <v>45</v>
      </c>
      <c r="K962" s="417">
        <v>201</v>
      </c>
      <c r="L962" s="417"/>
      <c r="M962" s="417"/>
      <c r="N962" s="417">
        <v>1250171</v>
      </c>
      <c r="O962" s="417">
        <v>278148</v>
      </c>
      <c r="P962" s="417">
        <v>268980</v>
      </c>
      <c r="Q962" s="416"/>
      <c r="R962" s="416"/>
      <c r="S962" s="416">
        <v>626426</v>
      </c>
      <c r="T962" s="416">
        <v>240587</v>
      </c>
      <c r="U962" s="416">
        <v>409501</v>
      </c>
      <c r="V962" s="416">
        <v>225136</v>
      </c>
    </row>
    <row r="963" spans="1:22" ht="15" x14ac:dyDescent="0.25">
      <c r="A963" s="370" t="str">
        <f t="shared" si="15"/>
        <v>9572017</v>
      </c>
      <c r="B963" s="411" t="s">
        <v>865</v>
      </c>
      <c r="C963" s="415">
        <v>957</v>
      </c>
      <c r="D963" s="415" t="s">
        <v>1132</v>
      </c>
      <c r="E963" s="415">
        <v>2017</v>
      </c>
      <c r="F963" s="417">
        <v>1</v>
      </c>
      <c r="G963" s="417"/>
      <c r="H963" s="417">
        <v>8</v>
      </c>
      <c r="I963" s="417">
        <v>21</v>
      </c>
      <c r="J963" s="417">
        <v>43</v>
      </c>
      <c r="K963" s="417">
        <v>191</v>
      </c>
      <c r="L963" s="417">
        <v>3500</v>
      </c>
      <c r="M963" s="417"/>
      <c r="N963" s="417">
        <v>1384215</v>
      </c>
      <c r="O963" s="417">
        <v>582052</v>
      </c>
      <c r="P963" s="417">
        <v>219404</v>
      </c>
      <c r="Q963" s="416">
        <v>0</v>
      </c>
      <c r="R963" s="416"/>
      <c r="S963" s="416">
        <v>500867</v>
      </c>
      <c r="T963" s="416">
        <v>638694</v>
      </c>
      <c r="U963" s="416">
        <v>340741</v>
      </c>
      <c r="V963" s="416">
        <v>199941</v>
      </c>
    </row>
    <row r="964" spans="1:22" ht="15" x14ac:dyDescent="0.25">
      <c r="A964" s="370" t="str">
        <f t="shared" si="15"/>
        <v>9572018</v>
      </c>
      <c r="B964" s="411" t="s">
        <v>865</v>
      </c>
      <c r="C964" s="415">
        <v>957</v>
      </c>
      <c r="D964" s="415" t="s">
        <v>1132</v>
      </c>
      <c r="E964" s="415">
        <v>2018</v>
      </c>
      <c r="F964" s="417"/>
      <c r="G964" s="417"/>
      <c r="H964" s="417">
        <v>1</v>
      </c>
      <c r="I964" s="417">
        <v>4</v>
      </c>
      <c r="J964" s="417">
        <v>44</v>
      </c>
      <c r="K964" s="417">
        <v>239</v>
      </c>
      <c r="L964" s="417"/>
      <c r="M964" s="417"/>
      <c r="N964" s="417">
        <v>206532</v>
      </c>
      <c r="O964" s="417">
        <v>45263</v>
      </c>
      <c r="P964" s="417">
        <v>511555</v>
      </c>
      <c r="Q964" s="416"/>
      <c r="R964" s="416"/>
      <c r="S964" s="416">
        <v>11199</v>
      </c>
      <c r="T964" s="416">
        <v>27881</v>
      </c>
      <c r="U964" s="416">
        <v>799711</v>
      </c>
      <c r="V964" s="416">
        <v>288071</v>
      </c>
    </row>
    <row r="965" spans="1:22" ht="15" x14ac:dyDescent="0.25">
      <c r="A965" s="370" t="str">
        <f t="shared" si="15"/>
        <v>9582014</v>
      </c>
      <c r="B965" s="411" t="s">
        <v>865</v>
      </c>
      <c r="C965" s="415">
        <v>958</v>
      </c>
      <c r="D965" s="415" t="s">
        <v>1133</v>
      </c>
      <c r="E965" s="415">
        <v>2014</v>
      </c>
      <c r="F965" s="417"/>
      <c r="G965" s="417"/>
      <c r="H965" s="417">
        <v>2</v>
      </c>
      <c r="I965" s="417">
        <v>5</v>
      </c>
      <c r="J965" s="417">
        <v>6</v>
      </c>
      <c r="K965" s="417">
        <v>53</v>
      </c>
      <c r="L965" s="417"/>
      <c r="M965" s="417"/>
      <c r="N965" s="417">
        <v>872208</v>
      </c>
      <c r="O965" s="417">
        <v>88065</v>
      </c>
      <c r="P965" s="417">
        <v>13100</v>
      </c>
      <c r="Q965" s="416"/>
      <c r="R965" s="416"/>
      <c r="S965" s="416">
        <v>1076661</v>
      </c>
      <c r="T965" s="416">
        <v>52692</v>
      </c>
      <c r="U965" s="416">
        <v>6242</v>
      </c>
      <c r="V965" s="416">
        <v>59733</v>
      </c>
    </row>
    <row r="966" spans="1:22" ht="15" x14ac:dyDescent="0.25">
      <c r="A966" s="370" t="str">
        <f t="shared" si="15"/>
        <v>9582015</v>
      </c>
      <c r="B966" s="411" t="s">
        <v>865</v>
      </c>
      <c r="C966" s="415">
        <v>958</v>
      </c>
      <c r="D966" s="415" t="s">
        <v>1133</v>
      </c>
      <c r="E966" s="415">
        <v>2015</v>
      </c>
      <c r="F966" s="417"/>
      <c r="G966" s="417"/>
      <c r="H966" s="417"/>
      <c r="I966" s="417">
        <v>8</v>
      </c>
      <c r="J966" s="417">
        <v>6</v>
      </c>
      <c r="K966" s="417">
        <v>57</v>
      </c>
      <c r="L966" s="417"/>
      <c r="M966" s="417"/>
      <c r="N966" s="417"/>
      <c r="O966" s="417">
        <v>149748</v>
      </c>
      <c r="P966" s="417">
        <v>16533</v>
      </c>
      <c r="Q966" s="416"/>
      <c r="R966" s="416"/>
      <c r="S966" s="416"/>
      <c r="T966" s="416">
        <v>101347</v>
      </c>
      <c r="U966" s="416">
        <v>34367</v>
      </c>
      <c r="V966" s="416">
        <v>78052</v>
      </c>
    </row>
    <row r="967" spans="1:22" ht="15" x14ac:dyDescent="0.25">
      <c r="A967" s="370" t="str">
        <f t="shared" si="15"/>
        <v>9582016</v>
      </c>
      <c r="B967" s="411" t="s">
        <v>865</v>
      </c>
      <c r="C967" s="415">
        <v>958</v>
      </c>
      <c r="D967" s="415" t="s">
        <v>1133</v>
      </c>
      <c r="E967" s="415">
        <v>2016</v>
      </c>
      <c r="F967" s="417"/>
      <c r="G967" s="417"/>
      <c r="H967" s="417">
        <v>3</v>
      </c>
      <c r="I967" s="417">
        <v>5</v>
      </c>
      <c r="J967" s="417">
        <v>3</v>
      </c>
      <c r="K967" s="417">
        <v>66</v>
      </c>
      <c r="L967" s="417"/>
      <c r="M967" s="417"/>
      <c r="N967" s="417">
        <v>294744</v>
      </c>
      <c r="O967" s="417">
        <v>36562</v>
      </c>
      <c r="P967" s="417">
        <v>11006</v>
      </c>
      <c r="Q967" s="416"/>
      <c r="R967" s="416"/>
      <c r="S967" s="416">
        <v>108676</v>
      </c>
      <c r="T967" s="416">
        <v>68264</v>
      </c>
      <c r="U967" s="416">
        <v>35263</v>
      </c>
      <c r="V967" s="416">
        <v>75139</v>
      </c>
    </row>
    <row r="968" spans="1:22" ht="15" x14ac:dyDescent="0.25">
      <c r="A968" s="370" t="str">
        <f t="shared" si="15"/>
        <v>9582017</v>
      </c>
      <c r="B968" s="411" t="s">
        <v>865</v>
      </c>
      <c r="C968" s="415">
        <v>958</v>
      </c>
      <c r="D968" s="415" t="s">
        <v>1133</v>
      </c>
      <c r="E968" s="415">
        <v>2017</v>
      </c>
      <c r="F968" s="417"/>
      <c r="G968" s="417"/>
      <c r="H968" s="417"/>
      <c r="I968" s="417">
        <v>4</v>
      </c>
      <c r="J968" s="417">
        <v>6</v>
      </c>
      <c r="K968" s="417">
        <v>50</v>
      </c>
      <c r="L968" s="417"/>
      <c r="M968" s="417"/>
      <c r="N968" s="417"/>
      <c r="O968" s="417">
        <v>14149</v>
      </c>
      <c r="P968" s="417">
        <v>9307</v>
      </c>
      <c r="Q968" s="416"/>
      <c r="R968" s="416"/>
      <c r="S968" s="416"/>
      <c r="T968" s="416">
        <v>13449</v>
      </c>
      <c r="U968" s="416">
        <v>6674</v>
      </c>
      <c r="V968" s="416">
        <v>64763</v>
      </c>
    </row>
    <row r="969" spans="1:22" ht="15" x14ac:dyDescent="0.25">
      <c r="A969" s="370" t="str">
        <f t="shared" si="15"/>
        <v>9582018</v>
      </c>
      <c r="B969" s="411" t="s">
        <v>865</v>
      </c>
      <c r="C969" s="415">
        <v>958</v>
      </c>
      <c r="D969" s="415" t="s">
        <v>1133</v>
      </c>
      <c r="E969" s="415">
        <v>2018</v>
      </c>
      <c r="F969" s="417"/>
      <c r="G969" s="417"/>
      <c r="H969" s="417"/>
      <c r="I969" s="417">
        <v>2</v>
      </c>
      <c r="J969" s="417">
        <v>16</v>
      </c>
      <c r="K969" s="417">
        <v>59</v>
      </c>
      <c r="L969" s="417"/>
      <c r="M969" s="417"/>
      <c r="N969" s="417"/>
      <c r="O969" s="417">
        <v>53225</v>
      </c>
      <c r="P969" s="417">
        <v>100432</v>
      </c>
      <c r="Q969" s="416"/>
      <c r="R969" s="416"/>
      <c r="S969" s="416"/>
      <c r="T969" s="416">
        <v>10195</v>
      </c>
      <c r="U969" s="416">
        <v>232700</v>
      </c>
      <c r="V969" s="416">
        <v>70328</v>
      </c>
    </row>
    <row r="970" spans="1:22" ht="15" x14ac:dyDescent="0.25">
      <c r="A970" s="370" t="str">
        <f t="shared" si="15"/>
        <v>9592014</v>
      </c>
      <c r="B970" s="411" t="s">
        <v>865</v>
      </c>
      <c r="C970" s="415">
        <v>959</v>
      </c>
      <c r="D970" s="415" t="s">
        <v>1134</v>
      </c>
      <c r="E970" s="415">
        <v>2014</v>
      </c>
      <c r="F970" s="417"/>
      <c r="G970" s="417"/>
      <c r="H970" s="417"/>
      <c r="I970" s="417">
        <v>2</v>
      </c>
      <c r="J970" s="417">
        <v>7</v>
      </c>
      <c r="K970" s="417">
        <v>78</v>
      </c>
      <c r="L970" s="417"/>
      <c r="M970" s="417"/>
      <c r="N970" s="417"/>
      <c r="O970" s="417">
        <v>22705</v>
      </c>
      <c r="P970" s="417">
        <v>46964</v>
      </c>
      <c r="Q970" s="416"/>
      <c r="R970" s="416"/>
      <c r="S970" s="416"/>
      <c r="T970" s="416">
        <v>18059</v>
      </c>
      <c r="U970" s="416">
        <v>48352</v>
      </c>
      <c r="V970" s="416">
        <v>61220</v>
      </c>
    </row>
    <row r="971" spans="1:22" ht="15" x14ac:dyDescent="0.25">
      <c r="A971" s="370" t="str">
        <f t="shared" si="15"/>
        <v>9592015</v>
      </c>
      <c r="B971" s="411" t="s">
        <v>865</v>
      </c>
      <c r="C971" s="415">
        <v>959</v>
      </c>
      <c r="D971" s="415" t="s">
        <v>1134</v>
      </c>
      <c r="E971" s="415">
        <v>2015</v>
      </c>
      <c r="F971" s="417"/>
      <c r="G971" s="417"/>
      <c r="H971" s="417"/>
      <c r="I971" s="417">
        <v>3</v>
      </c>
      <c r="J971" s="417">
        <v>10</v>
      </c>
      <c r="K971" s="417">
        <v>124</v>
      </c>
      <c r="L971" s="417"/>
      <c r="M971" s="417"/>
      <c r="N971" s="417"/>
      <c r="O971" s="417">
        <v>53295</v>
      </c>
      <c r="P971" s="417">
        <v>7519</v>
      </c>
      <c r="Q971" s="416"/>
      <c r="R971" s="416"/>
      <c r="S971" s="416"/>
      <c r="T971" s="416">
        <v>90613</v>
      </c>
      <c r="U971" s="416">
        <v>49807</v>
      </c>
      <c r="V971" s="416">
        <v>113128</v>
      </c>
    </row>
    <row r="972" spans="1:22" ht="15" x14ac:dyDescent="0.25">
      <c r="A972" s="370" t="str">
        <f t="shared" si="15"/>
        <v>9592016</v>
      </c>
      <c r="B972" s="411" t="s">
        <v>865</v>
      </c>
      <c r="C972" s="415">
        <v>959</v>
      </c>
      <c r="D972" s="415" t="s">
        <v>1134</v>
      </c>
      <c r="E972" s="415">
        <v>2016</v>
      </c>
      <c r="F972" s="417"/>
      <c r="G972" s="417"/>
      <c r="H972" s="417">
        <v>1</v>
      </c>
      <c r="I972" s="417">
        <v>5</v>
      </c>
      <c r="J972" s="417">
        <v>8</v>
      </c>
      <c r="K972" s="417">
        <v>114</v>
      </c>
      <c r="L972" s="417"/>
      <c r="M972" s="417"/>
      <c r="N972" s="417">
        <v>77796</v>
      </c>
      <c r="O972" s="417">
        <v>5116</v>
      </c>
      <c r="P972" s="417">
        <v>4271</v>
      </c>
      <c r="Q972" s="416"/>
      <c r="R972" s="416"/>
      <c r="S972" s="416">
        <v>43667</v>
      </c>
      <c r="T972" s="416">
        <v>11410</v>
      </c>
      <c r="U972" s="416">
        <v>50112</v>
      </c>
      <c r="V972" s="416">
        <v>88430</v>
      </c>
    </row>
    <row r="973" spans="1:22" ht="15" x14ac:dyDescent="0.25">
      <c r="A973" s="370" t="str">
        <f t="shared" si="15"/>
        <v>9592017</v>
      </c>
      <c r="B973" s="411" t="s">
        <v>865</v>
      </c>
      <c r="C973" s="415">
        <v>959</v>
      </c>
      <c r="D973" s="415" t="s">
        <v>1134</v>
      </c>
      <c r="E973" s="415">
        <v>2017</v>
      </c>
      <c r="F973" s="417"/>
      <c r="G973" s="417"/>
      <c r="H973" s="417">
        <v>1</v>
      </c>
      <c r="I973" s="417">
        <v>3</v>
      </c>
      <c r="J973" s="417">
        <v>17</v>
      </c>
      <c r="K973" s="417">
        <v>108</v>
      </c>
      <c r="L973" s="417"/>
      <c r="M973" s="417"/>
      <c r="N973" s="417">
        <v>112402</v>
      </c>
      <c r="O973" s="417">
        <v>16744</v>
      </c>
      <c r="P973" s="417">
        <v>43166</v>
      </c>
      <c r="Q973" s="416"/>
      <c r="R973" s="416"/>
      <c r="S973" s="416">
        <v>50913</v>
      </c>
      <c r="T973" s="416">
        <v>20566</v>
      </c>
      <c r="U973" s="416">
        <v>98440</v>
      </c>
      <c r="V973" s="416">
        <v>113468</v>
      </c>
    </row>
    <row r="974" spans="1:22" ht="15" x14ac:dyDescent="0.25">
      <c r="A974" s="370" t="str">
        <f t="shared" si="15"/>
        <v>9592018</v>
      </c>
      <c r="B974" s="411" t="s">
        <v>865</v>
      </c>
      <c r="C974" s="415">
        <v>959</v>
      </c>
      <c r="D974" s="415" t="s">
        <v>1134</v>
      </c>
      <c r="E974" s="415">
        <v>2018</v>
      </c>
      <c r="F974" s="417"/>
      <c r="G974" s="417"/>
      <c r="H974" s="417">
        <v>1</v>
      </c>
      <c r="I974" s="417">
        <v>1</v>
      </c>
      <c r="J974" s="417">
        <v>12</v>
      </c>
      <c r="K974" s="417">
        <v>98</v>
      </c>
      <c r="L974" s="417"/>
      <c r="M974" s="417"/>
      <c r="N974" s="417">
        <v>149054</v>
      </c>
      <c r="O974" s="417">
        <v>15027</v>
      </c>
      <c r="P974" s="417">
        <v>71491</v>
      </c>
      <c r="Q974" s="416"/>
      <c r="R974" s="416"/>
      <c r="S974" s="416">
        <v>86902</v>
      </c>
      <c r="T974" s="416">
        <v>62950</v>
      </c>
      <c r="U974" s="416">
        <v>131685</v>
      </c>
      <c r="V974" s="416">
        <v>79632</v>
      </c>
    </row>
    <row r="975" spans="1:22" ht="15" x14ac:dyDescent="0.25">
      <c r="A975" s="370" t="str">
        <f t="shared" si="15"/>
        <v>9602014</v>
      </c>
      <c r="B975" s="411" t="s">
        <v>865</v>
      </c>
      <c r="C975" s="415">
        <v>960</v>
      </c>
      <c r="D975" s="415" t="s">
        <v>1135</v>
      </c>
      <c r="E975" s="415">
        <v>2014</v>
      </c>
      <c r="F975" s="417"/>
      <c r="G975" s="417"/>
      <c r="H975" s="417">
        <v>5</v>
      </c>
      <c r="I975" s="417">
        <v>24</v>
      </c>
      <c r="J975" s="417">
        <v>29</v>
      </c>
      <c r="K975" s="417">
        <v>167</v>
      </c>
      <c r="L975" s="417"/>
      <c r="M975" s="417"/>
      <c r="N975" s="417">
        <v>919282</v>
      </c>
      <c r="O975" s="417">
        <v>482790</v>
      </c>
      <c r="P975" s="417">
        <v>244439</v>
      </c>
      <c r="Q975" s="416"/>
      <c r="R975" s="416"/>
      <c r="S975" s="416">
        <v>416349</v>
      </c>
      <c r="T975" s="416">
        <v>652220</v>
      </c>
      <c r="U975" s="416">
        <v>308078</v>
      </c>
      <c r="V975" s="416">
        <v>174848</v>
      </c>
    </row>
    <row r="976" spans="1:22" ht="15" x14ac:dyDescent="0.25">
      <c r="A976" s="370" t="str">
        <f t="shared" si="15"/>
        <v>9602015</v>
      </c>
      <c r="B976" s="411" t="s">
        <v>865</v>
      </c>
      <c r="C976" s="415">
        <v>960</v>
      </c>
      <c r="D976" s="415" t="s">
        <v>1135</v>
      </c>
      <c r="E976" s="415">
        <v>2015</v>
      </c>
      <c r="F976" s="417"/>
      <c r="G976" s="417"/>
      <c r="H976" s="417">
        <v>5</v>
      </c>
      <c r="I976" s="417">
        <v>23</v>
      </c>
      <c r="J976" s="417">
        <v>52</v>
      </c>
      <c r="K976" s="417">
        <v>193</v>
      </c>
      <c r="L976" s="417"/>
      <c r="M976" s="417"/>
      <c r="N976" s="417">
        <v>652291</v>
      </c>
      <c r="O976" s="417">
        <v>624838</v>
      </c>
      <c r="P976" s="417">
        <v>348976</v>
      </c>
      <c r="Q976" s="416"/>
      <c r="R976" s="416"/>
      <c r="S976" s="416">
        <v>399970</v>
      </c>
      <c r="T976" s="416">
        <v>849189</v>
      </c>
      <c r="U976" s="416">
        <v>407711</v>
      </c>
      <c r="V976" s="416">
        <v>275827</v>
      </c>
    </row>
    <row r="977" spans="1:22" ht="15" x14ac:dyDescent="0.25">
      <c r="A977" s="370" t="str">
        <f t="shared" si="15"/>
        <v>9602016</v>
      </c>
      <c r="B977" s="411" t="s">
        <v>865</v>
      </c>
      <c r="C977" s="415">
        <v>960</v>
      </c>
      <c r="D977" s="415" t="s">
        <v>1135</v>
      </c>
      <c r="E977" s="415">
        <v>2016</v>
      </c>
      <c r="F977" s="417"/>
      <c r="G977" s="417"/>
      <c r="H977" s="417">
        <v>3</v>
      </c>
      <c r="I977" s="417">
        <v>28</v>
      </c>
      <c r="J977" s="417">
        <v>48</v>
      </c>
      <c r="K977" s="417">
        <v>194</v>
      </c>
      <c r="L977" s="417"/>
      <c r="M977" s="417"/>
      <c r="N977" s="417">
        <v>560200</v>
      </c>
      <c r="O977" s="417">
        <v>442439</v>
      </c>
      <c r="P977" s="417">
        <v>229137</v>
      </c>
      <c r="Q977" s="416"/>
      <c r="R977" s="416"/>
      <c r="S977" s="416">
        <v>319342</v>
      </c>
      <c r="T977" s="416">
        <v>690236</v>
      </c>
      <c r="U977" s="416">
        <v>700983</v>
      </c>
      <c r="V977" s="416">
        <v>203142</v>
      </c>
    </row>
    <row r="978" spans="1:22" ht="15" x14ac:dyDescent="0.25">
      <c r="A978" s="370" t="str">
        <f t="shared" si="15"/>
        <v>9602017</v>
      </c>
      <c r="B978" s="411" t="s">
        <v>865</v>
      </c>
      <c r="C978" s="415">
        <v>960</v>
      </c>
      <c r="D978" s="415" t="s">
        <v>1135</v>
      </c>
      <c r="E978" s="415">
        <v>2017</v>
      </c>
      <c r="F978" s="417"/>
      <c r="G978" s="417"/>
      <c r="H978" s="417">
        <v>6</v>
      </c>
      <c r="I978" s="417">
        <v>20</v>
      </c>
      <c r="J978" s="417">
        <v>42</v>
      </c>
      <c r="K978" s="417">
        <v>237</v>
      </c>
      <c r="L978" s="417"/>
      <c r="M978" s="417"/>
      <c r="N978" s="417">
        <v>758005</v>
      </c>
      <c r="O978" s="417">
        <v>416930</v>
      </c>
      <c r="P978" s="417">
        <v>140570</v>
      </c>
      <c r="Q978" s="416"/>
      <c r="R978" s="416"/>
      <c r="S978" s="416">
        <v>501036</v>
      </c>
      <c r="T978" s="416">
        <v>375398</v>
      </c>
      <c r="U978" s="416">
        <v>242689</v>
      </c>
      <c r="V978" s="416">
        <v>303743</v>
      </c>
    </row>
    <row r="979" spans="1:22" ht="15" x14ac:dyDescent="0.25">
      <c r="A979" s="370" t="str">
        <f t="shared" si="15"/>
        <v>9602018</v>
      </c>
      <c r="B979" s="411" t="s">
        <v>865</v>
      </c>
      <c r="C979" s="415">
        <v>960</v>
      </c>
      <c r="D979" s="415" t="s">
        <v>1135</v>
      </c>
      <c r="E979" s="415">
        <v>2018</v>
      </c>
      <c r="F979" s="417"/>
      <c r="G979" s="417"/>
      <c r="H979" s="417">
        <v>2</v>
      </c>
      <c r="I979" s="417">
        <v>6</v>
      </c>
      <c r="J979" s="417">
        <v>47</v>
      </c>
      <c r="K979" s="417">
        <v>187</v>
      </c>
      <c r="L979" s="417"/>
      <c r="M979" s="417"/>
      <c r="N979" s="417">
        <v>237794</v>
      </c>
      <c r="O979" s="417">
        <v>107133</v>
      </c>
      <c r="P979" s="417">
        <v>413405</v>
      </c>
      <c r="Q979" s="416"/>
      <c r="R979" s="416"/>
      <c r="S979" s="416">
        <v>140019</v>
      </c>
      <c r="T979" s="416">
        <v>86113</v>
      </c>
      <c r="U979" s="416">
        <v>693382</v>
      </c>
      <c r="V979" s="416">
        <v>198399</v>
      </c>
    </row>
    <row r="980" spans="1:22" ht="15" x14ac:dyDescent="0.25">
      <c r="A980" s="370" t="str">
        <f t="shared" si="15"/>
        <v>9612014</v>
      </c>
      <c r="B980" s="411" t="s">
        <v>865</v>
      </c>
      <c r="C980" s="415">
        <v>961</v>
      </c>
      <c r="D980" s="415" t="s">
        <v>1136</v>
      </c>
      <c r="E980" s="415">
        <v>2014</v>
      </c>
      <c r="F980" s="417"/>
      <c r="G980" s="417"/>
      <c r="H980" s="417">
        <v>1</v>
      </c>
      <c r="I980" s="417">
        <v>25</v>
      </c>
      <c r="J980" s="417">
        <v>25</v>
      </c>
      <c r="K980" s="417">
        <v>84</v>
      </c>
      <c r="L980" s="417"/>
      <c r="M980" s="417"/>
      <c r="N980" s="417">
        <v>104267</v>
      </c>
      <c r="O980" s="417">
        <v>360815</v>
      </c>
      <c r="P980" s="417">
        <v>47094</v>
      </c>
      <c r="Q980" s="416"/>
      <c r="R980" s="416"/>
      <c r="S980" s="416">
        <v>236185</v>
      </c>
      <c r="T980" s="416">
        <v>468030</v>
      </c>
      <c r="U980" s="416">
        <v>89661</v>
      </c>
      <c r="V980" s="416">
        <v>73356</v>
      </c>
    </row>
    <row r="981" spans="1:22" ht="15" x14ac:dyDescent="0.25">
      <c r="A981" s="370" t="str">
        <f t="shared" si="15"/>
        <v>9612015</v>
      </c>
      <c r="B981" s="411" t="s">
        <v>865</v>
      </c>
      <c r="C981" s="415">
        <v>961</v>
      </c>
      <c r="D981" s="415" t="s">
        <v>1136</v>
      </c>
      <c r="E981" s="415">
        <v>2015</v>
      </c>
      <c r="F981" s="417"/>
      <c r="G981" s="417"/>
      <c r="H981" s="417">
        <v>3</v>
      </c>
      <c r="I981" s="417">
        <v>12</v>
      </c>
      <c r="J981" s="417">
        <v>11</v>
      </c>
      <c r="K981" s="417">
        <v>68</v>
      </c>
      <c r="L981" s="417"/>
      <c r="M981" s="417"/>
      <c r="N981" s="417">
        <v>556828</v>
      </c>
      <c r="O981" s="417">
        <v>292716</v>
      </c>
      <c r="P981" s="417">
        <v>15593</v>
      </c>
      <c r="Q981" s="416"/>
      <c r="R981" s="416"/>
      <c r="S981" s="416">
        <v>574199</v>
      </c>
      <c r="T981" s="416">
        <v>279856</v>
      </c>
      <c r="U981" s="416">
        <v>20269</v>
      </c>
      <c r="V981" s="416">
        <v>53945</v>
      </c>
    </row>
    <row r="982" spans="1:22" ht="15" x14ac:dyDescent="0.25">
      <c r="A982" s="370" t="str">
        <f t="shared" si="15"/>
        <v>9612016</v>
      </c>
      <c r="B982" s="411" t="s">
        <v>865</v>
      </c>
      <c r="C982" s="415">
        <v>961</v>
      </c>
      <c r="D982" s="415" t="s">
        <v>1136</v>
      </c>
      <c r="E982" s="415">
        <v>2016</v>
      </c>
      <c r="F982" s="417"/>
      <c r="G982" s="417"/>
      <c r="H982" s="417">
        <v>3</v>
      </c>
      <c r="I982" s="417">
        <v>8</v>
      </c>
      <c r="J982" s="417">
        <v>15</v>
      </c>
      <c r="K982" s="417">
        <v>92</v>
      </c>
      <c r="L982" s="417"/>
      <c r="M982" s="417"/>
      <c r="N982" s="417">
        <v>624163</v>
      </c>
      <c r="O982" s="417">
        <v>85395</v>
      </c>
      <c r="P982" s="417">
        <v>43411</v>
      </c>
      <c r="Q982" s="416"/>
      <c r="R982" s="416"/>
      <c r="S982" s="416">
        <v>194118</v>
      </c>
      <c r="T982" s="416">
        <v>103985</v>
      </c>
      <c r="U982" s="416">
        <v>82826</v>
      </c>
      <c r="V982" s="416">
        <v>71655</v>
      </c>
    </row>
    <row r="983" spans="1:22" ht="15" x14ac:dyDescent="0.25">
      <c r="A983" s="370" t="str">
        <f t="shared" si="15"/>
        <v>9612017</v>
      </c>
      <c r="B983" s="411" t="s">
        <v>865</v>
      </c>
      <c r="C983" s="415">
        <v>961</v>
      </c>
      <c r="D983" s="415" t="s">
        <v>1136</v>
      </c>
      <c r="E983" s="415">
        <v>2017</v>
      </c>
      <c r="F983" s="417"/>
      <c r="G983" s="417"/>
      <c r="H983" s="417">
        <v>4</v>
      </c>
      <c r="I983" s="417">
        <v>18</v>
      </c>
      <c r="J983" s="417">
        <v>20</v>
      </c>
      <c r="K983" s="417">
        <v>88</v>
      </c>
      <c r="L983" s="417"/>
      <c r="M983" s="417"/>
      <c r="N983" s="417">
        <v>877515</v>
      </c>
      <c r="O983" s="417">
        <v>346530</v>
      </c>
      <c r="P983" s="417">
        <v>84323</v>
      </c>
      <c r="Q983" s="416"/>
      <c r="R983" s="416"/>
      <c r="S983" s="416">
        <v>624985</v>
      </c>
      <c r="T983" s="416">
        <v>381465</v>
      </c>
      <c r="U983" s="416">
        <v>89171</v>
      </c>
      <c r="V983" s="416">
        <v>78634</v>
      </c>
    </row>
    <row r="984" spans="1:22" ht="15" x14ac:dyDescent="0.25">
      <c r="A984" s="370" t="str">
        <f t="shared" si="15"/>
        <v>9612018</v>
      </c>
      <c r="B984" s="411" t="s">
        <v>865</v>
      </c>
      <c r="C984" s="415">
        <v>961</v>
      </c>
      <c r="D984" s="415" t="s">
        <v>1136</v>
      </c>
      <c r="E984" s="415">
        <v>2018</v>
      </c>
      <c r="F984" s="417"/>
      <c r="G984" s="417"/>
      <c r="H984" s="417"/>
      <c r="I984" s="417">
        <v>1</v>
      </c>
      <c r="J984" s="417">
        <v>24</v>
      </c>
      <c r="K984" s="417">
        <v>76</v>
      </c>
      <c r="L984" s="417"/>
      <c r="M984" s="417"/>
      <c r="N984" s="417"/>
      <c r="O984" s="417">
        <v>43534</v>
      </c>
      <c r="P984" s="417">
        <v>182342</v>
      </c>
      <c r="Q984" s="416"/>
      <c r="R984" s="416"/>
      <c r="S984" s="416"/>
      <c r="T984" s="416">
        <v>10807</v>
      </c>
      <c r="U984" s="416">
        <v>177804</v>
      </c>
      <c r="V984" s="416">
        <v>67144</v>
      </c>
    </row>
    <row r="985" spans="1:22" ht="15" x14ac:dyDescent="0.25">
      <c r="A985" s="370" t="str">
        <f t="shared" si="15"/>
        <v>9622014</v>
      </c>
      <c r="B985" s="411" t="s">
        <v>865</v>
      </c>
      <c r="C985" s="415">
        <v>962</v>
      </c>
      <c r="D985" s="415" t="s">
        <v>1137</v>
      </c>
      <c r="E985" s="415">
        <v>2014</v>
      </c>
      <c r="F985" s="417"/>
      <c r="G985" s="417"/>
      <c r="H985" s="417"/>
      <c r="I985" s="417"/>
      <c r="J985" s="417"/>
      <c r="K985" s="417">
        <v>1</v>
      </c>
      <c r="L985" s="417"/>
      <c r="M985" s="417"/>
      <c r="N985" s="417"/>
      <c r="O985" s="417"/>
      <c r="P985" s="417"/>
      <c r="Q985" s="416"/>
      <c r="R985" s="416"/>
      <c r="S985" s="416"/>
      <c r="T985" s="416"/>
      <c r="U985" s="416"/>
      <c r="V985" s="416">
        <v>206</v>
      </c>
    </row>
    <row r="986" spans="1:22" ht="15" x14ac:dyDescent="0.25">
      <c r="A986" s="370" t="str">
        <f t="shared" si="15"/>
        <v>9622015</v>
      </c>
      <c r="B986" s="411" t="s">
        <v>865</v>
      </c>
      <c r="C986" s="415">
        <v>962</v>
      </c>
      <c r="D986" s="415" t="s">
        <v>1137</v>
      </c>
      <c r="E986" s="415">
        <v>2015</v>
      </c>
      <c r="F986" s="417"/>
      <c r="G986" s="417"/>
      <c r="H986" s="417"/>
      <c r="I986" s="417"/>
      <c r="J986" s="417"/>
      <c r="K986" s="417">
        <v>1</v>
      </c>
      <c r="L986" s="417"/>
      <c r="M986" s="417"/>
      <c r="N986" s="417"/>
      <c r="O986" s="417"/>
      <c r="P986" s="417"/>
      <c r="Q986" s="416"/>
      <c r="R986" s="416"/>
      <c r="S986" s="416"/>
      <c r="T986" s="416"/>
      <c r="U986" s="416"/>
      <c r="V986" s="416">
        <v>377</v>
      </c>
    </row>
    <row r="987" spans="1:22" ht="15" x14ac:dyDescent="0.25">
      <c r="A987" s="370" t="str">
        <f t="shared" si="15"/>
        <v>9622017</v>
      </c>
      <c r="B987" s="411" t="s">
        <v>865</v>
      </c>
      <c r="C987" s="415">
        <v>962</v>
      </c>
      <c r="D987" s="415" t="s">
        <v>1137</v>
      </c>
      <c r="E987" s="415">
        <v>2017</v>
      </c>
      <c r="F987" s="417"/>
      <c r="G987" s="417"/>
      <c r="H987" s="417"/>
      <c r="I987" s="417">
        <v>1</v>
      </c>
      <c r="J987" s="417"/>
      <c r="K987" s="417">
        <v>3</v>
      </c>
      <c r="L987" s="417"/>
      <c r="M987" s="417"/>
      <c r="N987" s="417"/>
      <c r="O987" s="417">
        <v>2993</v>
      </c>
      <c r="P987" s="417"/>
      <c r="Q987" s="416"/>
      <c r="R987" s="416"/>
      <c r="S987" s="416"/>
      <c r="T987" s="416">
        <v>24017</v>
      </c>
      <c r="U987" s="416"/>
      <c r="V987" s="416">
        <v>1312</v>
      </c>
    </row>
    <row r="988" spans="1:22" ht="15" x14ac:dyDescent="0.25">
      <c r="A988" s="370" t="str">
        <f t="shared" si="15"/>
        <v>9622018</v>
      </c>
      <c r="B988" s="411" t="s">
        <v>865</v>
      </c>
      <c r="C988" s="415">
        <v>962</v>
      </c>
      <c r="D988" s="415" t="s">
        <v>1137</v>
      </c>
      <c r="E988" s="415">
        <v>2018</v>
      </c>
      <c r="F988" s="417"/>
      <c r="G988" s="417"/>
      <c r="H988" s="417"/>
      <c r="I988" s="417"/>
      <c r="J988" s="417"/>
      <c r="K988" s="417">
        <v>1</v>
      </c>
      <c r="L988" s="417"/>
      <c r="M988" s="417"/>
      <c r="N988" s="417"/>
      <c r="O988" s="417"/>
      <c r="P988" s="417"/>
      <c r="Q988" s="416"/>
      <c r="R988" s="416"/>
      <c r="S988" s="416"/>
      <c r="T988" s="416"/>
      <c r="U988" s="416"/>
      <c r="V988" s="416">
        <v>1647</v>
      </c>
    </row>
    <row r="989" spans="1:22" ht="15" x14ac:dyDescent="0.25">
      <c r="A989" s="370" t="str">
        <f t="shared" si="15"/>
        <v>9632014</v>
      </c>
      <c r="B989" s="411" t="s">
        <v>865</v>
      </c>
      <c r="C989" s="415">
        <v>963</v>
      </c>
      <c r="D989" s="415" t="s">
        <v>1138</v>
      </c>
      <c r="E989" s="415">
        <v>2014</v>
      </c>
      <c r="F989" s="417"/>
      <c r="G989" s="417"/>
      <c r="H989" s="417"/>
      <c r="I989" s="417">
        <v>1</v>
      </c>
      <c r="J989" s="417">
        <v>3</v>
      </c>
      <c r="K989" s="417">
        <v>15</v>
      </c>
      <c r="L989" s="417"/>
      <c r="M989" s="417"/>
      <c r="N989" s="417"/>
      <c r="O989" s="417">
        <v>26486</v>
      </c>
      <c r="P989" s="417">
        <v>7987</v>
      </c>
      <c r="Q989" s="416"/>
      <c r="R989" s="416"/>
      <c r="S989" s="416"/>
      <c r="T989" s="416">
        <v>23018</v>
      </c>
      <c r="U989" s="416">
        <v>20104</v>
      </c>
      <c r="V989" s="416">
        <v>19769</v>
      </c>
    </row>
    <row r="990" spans="1:22" ht="15" x14ac:dyDescent="0.25">
      <c r="A990" s="370" t="str">
        <f t="shared" si="15"/>
        <v>9632015</v>
      </c>
      <c r="B990" s="411" t="s">
        <v>865</v>
      </c>
      <c r="C990" s="415">
        <v>963</v>
      </c>
      <c r="D990" s="415" t="s">
        <v>1138</v>
      </c>
      <c r="E990" s="415">
        <v>2015</v>
      </c>
      <c r="F990" s="417"/>
      <c r="G990" s="417"/>
      <c r="H990" s="417">
        <v>1</v>
      </c>
      <c r="I990" s="417"/>
      <c r="J990" s="417">
        <v>2</v>
      </c>
      <c r="K990" s="417">
        <v>13</v>
      </c>
      <c r="L990" s="417"/>
      <c r="M990" s="417"/>
      <c r="N990" s="417">
        <v>80645</v>
      </c>
      <c r="O990" s="417"/>
      <c r="P990" s="417">
        <v>10691</v>
      </c>
      <c r="Q990" s="416"/>
      <c r="R990" s="416"/>
      <c r="S990" s="416">
        <v>171857</v>
      </c>
      <c r="T990" s="416"/>
      <c r="U990" s="416">
        <v>6737</v>
      </c>
      <c r="V990" s="416">
        <v>30705</v>
      </c>
    </row>
    <row r="991" spans="1:22" ht="15" x14ac:dyDescent="0.25">
      <c r="A991" s="370" t="str">
        <f t="shared" si="15"/>
        <v>9632016</v>
      </c>
      <c r="B991" s="411" t="s">
        <v>865</v>
      </c>
      <c r="C991" s="415">
        <v>963</v>
      </c>
      <c r="D991" s="415" t="s">
        <v>1138</v>
      </c>
      <c r="E991" s="415">
        <v>2016</v>
      </c>
      <c r="F991" s="417"/>
      <c r="G991" s="417"/>
      <c r="H991" s="417"/>
      <c r="I991" s="417">
        <v>3</v>
      </c>
      <c r="J991" s="417">
        <v>5</v>
      </c>
      <c r="K991" s="417">
        <v>22</v>
      </c>
      <c r="L991" s="417"/>
      <c r="M991" s="417"/>
      <c r="N991" s="417"/>
      <c r="O991" s="417">
        <v>99776</v>
      </c>
      <c r="P991" s="417">
        <v>12266</v>
      </c>
      <c r="Q991" s="416"/>
      <c r="R991" s="416"/>
      <c r="S991" s="416"/>
      <c r="T991" s="416">
        <v>48116</v>
      </c>
      <c r="U991" s="416">
        <v>25637</v>
      </c>
      <c r="V991" s="416">
        <v>21053</v>
      </c>
    </row>
    <row r="992" spans="1:22" ht="15" x14ac:dyDescent="0.25">
      <c r="A992" s="370" t="str">
        <f t="shared" si="15"/>
        <v>9632017</v>
      </c>
      <c r="B992" s="411" t="s">
        <v>865</v>
      </c>
      <c r="C992" s="415">
        <v>963</v>
      </c>
      <c r="D992" s="415" t="s">
        <v>1138</v>
      </c>
      <c r="E992" s="415">
        <v>2017</v>
      </c>
      <c r="F992" s="417"/>
      <c r="G992" s="417"/>
      <c r="H992" s="417"/>
      <c r="I992" s="417">
        <v>3</v>
      </c>
      <c r="J992" s="417">
        <v>6</v>
      </c>
      <c r="K992" s="417">
        <v>12</v>
      </c>
      <c r="L992" s="417"/>
      <c r="M992" s="417"/>
      <c r="N992" s="417"/>
      <c r="O992" s="417">
        <v>56909</v>
      </c>
      <c r="P992" s="417">
        <v>31787</v>
      </c>
      <c r="Q992" s="416"/>
      <c r="R992" s="416"/>
      <c r="S992" s="416"/>
      <c r="T992" s="416">
        <v>79218</v>
      </c>
      <c r="U992" s="416">
        <v>102269</v>
      </c>
      <c r="V992" s="416">
        <v>7884</v>
      </c>
    </row>
    <row r="993" spans="1:22" ht="15" x14ac:dyDescent="0.25">
      <c r="A993" s="370" t="str">
        <f t="shared" si="15"/>
        <v>9632018</v>
      </c>
      <c r="B993" s="411" t="s">
        <v>865</v>
      </c>
      <c r="C993" s="415">
        <v>963</v>
      </c>
      <c r="D993" s="415" t="s">
        <v>1138</v>
      </c>
      <c r="E993" s="415">
        <v>2018</v>
      </c>
      <c r="F993" s="417"/>
      <c r="G993" s="417"/>
      <c r="H993" s="417"/>
      <c r="I993" s="417">
        <v>4</v>
      </c>
      <c r="J993" s="417">
        <v>2</v>
      </c>
      <c r="K993" s="417">
        <v>12</v>
      </c>
      <c r="L993" s="417"/>
      <c r="M993" s="417"/>
      <c r="N993" s="417"/>
      <c r="O993" s="417">
        <v>105544</v>
      </c>
      <c r="P993" s="417">
        <v>12175</v>
      </c>
      <c r="Q993" s="416"/>
      <c r="R993" s="416"/>
      <c r="S993" s="416"/>
      <c r="T993" s="416">
        <v>111950</v>
      </c>
      <c r="U993" s="416">
        <v>78910</v>
      </c>
      <c r="V993" s="416">
        <v>47745</v>
      </c>
    </row>
    <row r="994" spans="1:22" ht="15" x14ac:dyDescent="0.25">
      <c r="A994" s="370" t="str">
        <f t="shared" si="15"/>
        <v>9642014</v>
      </c>
      <c r="B994" s="411" t="s">
        <v>865</v>
      </c>
      <c r="C994" s="415">
        <v>964</v>
      </c>
      <c r="D994" s="415" t="s">
        <v>1139</v>
      </c>
      <c r="E994" s="415">
        <v>2014</v>
      </c>
      <c r="F994" s="417"/>
      <c r="G994" s="417"/>
      <c r="H994" s="417"/>
      <c r="I994" s="417">
        <v>3</v>
      </c>
      <c r="J994" s="417"/>
      <c r="K994" s="417">
        <v>37</v>
      </c>
      <c r="L994" s="417"/>
      <c r="M994" s="417"/>
      <c r="N994" s="417"/>
      <c r="O994" s="417">
        <v>45577</v>
      </c>
      <c r="P994" s="417"/>
      <c r="Q994" s="416"/>
      <c r="R994" s="416"/>
      <c r="S994" s="416"/>
      <c r="T994" s="416">
        <v>16797</v>
      </c>
      <c r="U994" s="416"/>
      <c r="V994" s="416">
        <v>29691</v>
      </c>
    </row>
    <row r="995" spans="1:22" ht="15" x14ac:dyDescent="0.25">
      <c r="A995" s="370" t="str">
        <f t="shared" si="15"/>
        <v>9642015</v>
      </c>
      <c r="B995" s="411" t="s">
        <v>865</v>
      </c>
      <c r="C995" s="415">
        <v>964</v>
      </c>
      <c r="D995" s="415" t="s">
        <v>1139</v>
      </c>
      <c r="E995" s="415">
        <v>2015</v>
      </c>
      <c r="F995" s="417"/>
      <c r="G995" s="417"/>
      <c r="H995" s="417"/>
      <c r="I995" s="417">
        <v>1</v>
      </c>
      <c r="J995" s="417">
        <v>2</v>
      </c>
      <c r="K995" s="417">
        <v>26</v>
      </c>
      <c r="L995" s="417"/>
      <c r="M995" s="417"/>
      <c r="N995" s="417"/>
      <c r="O995" s="417">
        <v>65989</v>
      </c>
      <c r="P995" s="417">
        <v>10779</v>
      </c>
      <c r="Q995" s="416"/>
      <c r="R995" s="416"/>
      <c r="S995" s="416"/>
      <c r="T995" s="416">
        <v>41932</v>
      </c>
      <c r="U995" s="416">
        <v>13780</v>
      </c>
      <c r="V995" s="416">
        <v>13853</v>
      </c>
    </row>
    <row r="996" spans="1:22" ht="15" x14ac:dyDescent="0.25">
      <c r="A996" s="370" t="str">
        <f t="shared" si="15"/>
        <v>9642016</v>
      </c>
      <c r="B996" s="411" t="s">
        <v>865</v>
      </c>
      <c r="C996" s="415">
        <v>964</v>
      </c>
      <c r="D996" s="415" t="s">
        <v>1139</v>
      </c>
      <c r="E996" s="415">
        <v>2016</v>
      </c>
      <c r="F996" s="417"/>
      <c r="G996" s="417"/>
      <c r="H996" s="417"/>
      <c r="I996" s="417">
        <v>2</v>
      </c>
      <c r="J996" s="417">
        <v>2</v>
      </c>
      <c r="K996" s="417">
        <v>20</v>
      </c>
      <c r="L996" s="417"/>
      <c r="M996" s="417"/>
      <c r="N996" s="417"/>
      <c r="O996" s="417">
        <v>23400</v>
      </c>
      <c r="P996" s="417">
        <v>2295</v>
      </c>
      <c r="Q996" s="416"/>
      <c r="R996" s="416"/>
      <c r="S996" s="416"/>
      <c r="T996" s="416">
        <v>18754</v>
      </c>
      <c r="U996" s="416">
        <v>9440</v>
      </c>
      <c r="V996" s="416">
        <v>11793</v>
      </c>
    </row>
    <row r="997" spans="1:22" ht="15" x14ac:dyDescent="0.25">
      <c r="A997" s="370" t="str">
        <f t="shared" si="15"/>
        <v>9642017</v>
      </c>
      <c r="B997" s="411" t="s">
        <v>865</v>
      </c>
      <c r="C997" s="415">
        <v>964</v>
      </c>
      <c r="D997" s="415" t="s">
        <v>1139</v>
      </c>
      <c r="E997" s="415">
        <v>2017</v>
      </c>
      <c r="F997" s="417"/>
      <c r="G997" s="417"/>
      <c r="H997" s="417"/>
      <c r="I997" s="417">
        <v>5</v>
      </c>
      <c r="J997" s="417">
        <v>2</v>
      </c>
      <c r="K997" s="417">
        <v>37</v>
      </c>
      <c r="L997" s="417"/>
      <c r="M997" s="417"/>
      <c r="N997" s="417"/>
      <c r="O997" s="417">
        <v>69336</v>
      </c>
      <c r="P997" s="417">
        <v>628</v>
      </c>
      <c r="Q997" s="416"/>
      <c r="R997" s="416"/>
      <c r="S997" s="416"/>
      <c r="T997" s="416">
        <v>64691</v>
      </c>
      <c r="U997" s="416">
        <v>1314</v>
      </c>
      <c r="V997" s="416">
        <v>23761</v>
      </c>
    </row>
    <row r="998" spans="1:22" ht="15" x14ac:dyDescent="0.25">
      <c r="A998" s="370" t="str">
        <f t="shared" si="15"/>
        <v>9642018</v>
      </c>
      <c r="B998" s="411" t="s">
        <v>865</v>
      </c>
      <c r="C998" s="415">
        <v>964</v>
      </c>
      <c r="D998" s="415" t="s">
        <v>1139</v>
      </c>
      <c r="E998" s="415">
        <v>2018</v>
      </c>
      <c r="F998" s="417"/>
      <c r="G998" s="417"/>
      <c r="H998" s="417"/>
      <c r="I998" s="417"/>
      <c r="J998" s="417">
        <v>14</v>
      </c>
      <c r="K998" s="417">
        <v>57</v>
      </c>
      <c r="L998" s="417"/>
      <c r="M998" s="417"/>
      <c r="N998" s="417"/>
      <c r="O998" s="417"/>
      <c r="P998" s="417">
        <v>129405</v>
      </c>
      <c r="Q998" s="416"/>
      <c r="R998" s="416"/>
      <c r="S998" s="416"/>
      <c r="T998" s="416"/>
      <c r="U998" s="416">
        <v>198563</v>
      </c>
      <c r="V998" s="416">
        <v>40346</v>
      </c>
    </row>
    <row r="999" spans="1:22" ht="15" x14ac:dyDescent="0.25">
      <c r="A999" s="370" t="str">
        <f t="shared" si="15"/>
        <v>9652014</v>
      </c>
      <c r="B999" s="411" t="s">
        <v>865</v>
      </c>
      <c r="C999" s="415">
        <v>965</v>
      </c>
      <c r="D999" s="415" t="s">
        <v>1140</v>
      </c>
      <c r="E999" s="415">
        <v>2014</v>
      </c>
      <c r="F999" s="417"/>
      <c r="G999" s="417"/>
      <c r="H999" s="417">
        <v>1</v>
      </c>
      <c r="I999" s="417">
        <v>2</v>
      </c>
      <c r="J999" s="417">
        <v>15</v>
      </c>
      <c r="K999" s="417">
        <v>41</v>
      </c>
      <c r="L999" s="417"/>
      <c r="M999" s="417"/>
      <c r="N999" s="417">
        <v>73200</v>
      </c>
      <c r="O999" s="417">
        <v>27335</v>
      </c>
      <c r="P999" s="417">
        <v>138961</v>
      </c>
      <c r="Q999" s="416"/>
      <c r="R999" s="416"/>
      <c r="S999" s="416">
        <v>234873</v>
      </c>
      <c r="T999" s="416">
        <v>82479</v>
      </c>
      <c r="U999" s="416">
        <v>221657</v>
      </c>
      <c r="V999" s="416">
        <v>128856</v>
      </c>
    </row>
    <row r="1000" spans="1:22" ht="15" x14ac:dyDescent="0.25">
      <c r="A1000" s="370" t="str">
        <f t="shared" si="15"/>
        <v>9652015</v>
      </c>
      <c r="B1000" s="411" t="s">
        <v>865</v>
      </c>
      <c r="C1000" s="415">
        <v>965</v>
      </c>
      <c r="D1000" s="415" t="s">
        <v>1140</v>
      </c>
      <c r="E1000" s="415">
        <v>2015</v>
      </c>
      <c r="F1000" s="417"/>
      <c r="G1000" s="417"/>
      <c r="H1000" s="417">
        <v>1</v>
      </c>
      <c r="I1000" s="417">
        <v>4</v>
      </c>
      <c r="J1000" s="417">
        <v>11</v>
      </c>
      <c r="K1000" s="417">
        <v>55</v>
      </c>
      <c r="L1000" s="417"/>
      <c r="M1000" s="417"/>
      <c r="N1000" s="417">
        <v>88672</v>
      </c>
      <c r="O1000" s="417">
        <v>57574</v>
      </c>
      <c r="P1000" s="417">
        <v>62296</v>
      </c>
      <c r="Q1000" s="416"/>
      <c r="R1000" s="416"/>
      <c r="S1000" s="416">
        <v>8069</v>
      </c>
      <c r="T1000" s="416">
        <v>51837</v>
      </c>
      <c r="U1000" s="416">
        <v>119188</v>
      </c>
      <c r="V1000" s="416">
        <v>139945</v>
      </c>
    </row>
    <row r="1001" spans="1:22" ht="15" x14ac:dyDescent="0.25">
      <c r="A1001" s="370" t="str">
        <f t="shared" si="15"/>
        <v>9652016</v>
      </c>
      <c r="B1001" s="411" t="s">
        <v>865</v>
      </c>
      <c r="C1001" s="415">
        <v>965</v>
      </c>
      <c r="D1001" s="415" t="s">
        <v>1140</v>
      </c>
      <c r="E1001" s="415">
        <v>2016</v>
      </c>
      <c r="F1001" s="417"/>
      <c r="G1001" s="417"/>
      <c r="H1001" s="417"/>
      <c r="I1001" s="417">
        <v>5</v>
      </c>
      <c r="J1001" s="417">
        <v>2</v>
      </c>
      <c r="K1001" s="417">
        <v>52</v>
      </c>
      <c r="L1001" s="417"/>
      <c r="M1001" s="417"/>
      <c r="N1001" s="417"/>
      <c r="O1001" s="417">
        <v>25810</v>
      </c>
      <c r="P1001" s="417">
        <v>3406</v>
      </c>
      <c r="Q1001" s="416"/>
      <c r="R1001" s="416"/>
      <c r="S1001" s="416"/>
      <c r="T1001" s="416">
        <v>44809</v>
      </c>
      <c r="U1001" s="416">
        <v>20458</v>
      </c>
      <c r="V1001" s="416">
        <v>164348</v>
      </c>
    </row>
    <row r="1002" spans="1:22" ht="15" x14ac:dyDescent="0.25">
      <c r="A1002" s="370" t="str">
        <f t="shared" si="15"/>
        <v>9652017</v>
      </c>
      <c r="B1002" s="411" t="s">
        <v>865</v>
      </c>
      <c r="C1002" s="415">
        <v>965</v>
      </c>
      <c r="D1002" s="415" t="s">
        <v>1140</v>
      </c>
      <c r="E1002" s="415">
        <v>2017</v>
      </c>
      <c r="F1002" s="417"/>
      <c r="G1002" s="417"/>
      <c r="H1002" s="417"/>
      <c r="I1002" s="417">
        <v>3</v>
      </c>
      <c r="J1002" s="417">
        <v>7</v>
      </c>
      <c r="K1002" s="417">
        <v>51</v>
      </c>
      <c r="L1002" s="417"/>
      <c r="M1002" s="417"/>
      <c r="N1002" s="417"/>
      <c r="O1002" s="417">
        <v>115323</v>
      </c>
      <c r="P1002" s="417">
        <v>38068</v>
      </c>
      <c r="Q1002" s="416"/>
      <c r="R1002" s="416"/>
      <c r="S1002" s="416"/>
      <c r="T1002" s="416">
        <v>163752</v>
      </c>
      <c r="U1002" s="416">
        <v>88014</v>
      </c>
      <c r="V1002" s="416">
        <v>114407</v>
      </c>
    </row>
    <row r="1003" spans="1:22" ht="15" x14ac:dyDescent="0.25">
      <c r="A1003" s="370" t="str">
        <f t="shared" si="15"/>
        <v>9652018</v>
      </c>
      <c r="B1003" s="411" t="s">
        <v>865</v>
      </c>
      <c r="C1003" s="415">
        <v>965</v>
      </c>
      <c r="D1003" s="415" t="s">
        <v>1140</v>
      </c>
      <c r="E1003" s="415">
        <v>2018</v>
      </c>
      <c r="F1003" s="417"/>
      <c r="G1003" s="417"/>
      <c r="H1003" s="417">
        <v>1</v>
      </c>
      <c r="I1003" s="417">
        <v>3</v>
      </c>
      <c r="J1003" s="417">
        <v>16</v>
      </c>
      <c r="K1003" s="417">
        <v>56</v>
      </c>
      <c r="L1003" s="417"/>
      <c r="M1003" s="417"/>
      <c r="N1003" s="417">
        <v>164372</v>
      </c>
      <c r="O1003" s="417">
        <v>70780</v>
      </c>
      <c r="P1003" s="417">
        <v>121663</v>
      </c>
      <c r="Q1003" s="416"/>
      <c r="R1003" s="416"/>
      <c r="S1003" s="416">
        <v>20755</v>
      </c>
      <c r="T1003" s="416">
        <v>42788</v>
      </c>
      <c r="U1003" s="416">
        <v>197520</v>
      </c>
      <c r="V1003" s="416">
        <v>143409</v>
      </c>
    </row>
    <row r="1004" spans="1:22" ht="15" x14ac:dyDescent="0.25">
      <c r="A1004" s="370" t="str">
        <f t="shared" si="15"/>
        <v>9662014</v>
      </c>
      <c r="B1004" s="411" t="s">
        <v>865</v>
      </c>
      <c r="C1004" s="415">
        <v>966</v>
      </c>
      <c r="D1004" s="415" t="s">
        <v>1141</v>
      </c>
      <c r="E1004" s="415">
        <v>2014</v>
      </c>
      <c r="F1004" s="417"/>
      <c r="G1004" s="417"/>
      <c r="H1004" s="417">
        <v>1</v>
      </c>
      <c r="I1004" s="417"/>
      <c r="J1004" s="417"/>
      <c r="K1004" s="417">
        <v>2</v>
      </c>
      <c r="L1004" s="417"/>
      <c r="M1004" s="417"/>
      <c r="N1004" s="417">
        <v>82110</v>
      </c>
      <c r="O1004" s="417"/>
      <c r="P1004" s="417"/>
      <c r="Q1004" s="416"/>
      <c r="R1004" s="416"/>
      <c r="S1004" s="416">
        <v>14817</v>
      </c>
      <c r="T1004" s="416"/>
      <c r="U1004" s="416"/>
      <c r="V1004" s="416">
        <v>395</v>
      </c>
    </row>
    <row r="1005" spans="1:22" ht="15" x14ac:dyDescent="0.25">
      <c r="A1005" s="370" t="str">
        <f t="shared" si="15"/>
        <v>9662015</v>
      </c>
      <c r="B1005" s="411" t="s">
        <v>865</v>
      </c>
      <c r="C1005" s="415">
        <v>966</v>
      </c>
      <c r="D1005" s="415" t="s">
        <v>1141</v>
      </c>
      <c r="E1005" s="415">
        <v>2015</v>
      </c>
      <c r="F1005" s="417"/>
      <c r="G1005" s="417"/>
      <c r="H1005" s="417"/>
      <c r="I1005" s="417"/>
      <c r="J1005" s="417"/>
      <c r="K1005" s="417">
        <v>6</v>
      </c>
      <c r="L1005" s="417"/>
      <c r="M1005" s="417"/>
      <c r="N1005" s="417"/>
      <c r="O1005" s="417"/>
      <c r="P1005" s="417"/>
      <c r="Q1005" s="416"/>
      <c r="R1005" s="416"/>
      <c r="S1005" s="416"/>
      <c r="T1005" s="416"/>
      <c r="U1005" s="416"/>
      <c r="V1005" s="416">
        <v>5915</v>
      </c>
    </row>
    <row r="1006" spans="1:22" ht="15" x14ac:dyDescent="0.25">
      <c r="A1006" s="370" t="str">
        <f t="shared" si="15"/>
        <v>9662016</v>
      </c>
      <c r="B1006" s="411" t="s">
        <v>865</v>
      </c>
      <c r="C1006" s="415">
        <v>966</v>
      </c>
      <c r="D1006" s="415" t="s">
        <v>1141</v>
      </c>
      <c r="E1006" s="415">
        <v>2016</v>
      </c>
      <c r="F1006" s="417"/>
      <c r="G1006" s="417"/>
      <c r="H1006" s="417"/>
      <c r="I1006" s="417"/>
      <c r="J1006" s="417"/>
      <c r="K1006" s="417">
        <v>2</v>
      </c>
      <c r="L1006" s="417"/>
      <c r="M1006" s="417"/>
      <c r="N1006" s="417"/>
      <c r="O1006" s="417"/>
      <c r="P1006" s="417"/>
      <c r="Q1006" s="416"/>
      <c r="R1006" s="416"/>
      <c r="S1006" s="416"/>
      <c r="T1006" s="416"/>
      <c r="U1006" s="416"/>
      <c r="V1006" s="416">
        <v>938</v>
      </c>
    </row>
    <row r="1007" spans="1:22" ht="15" x14ac:dyDescent="0.25">
      <c r="A1007" s="370" t="str">
        <f t="shared" si="15"/>
        <v>9662017</v>
      </c>
      <c r="B1007" s="411" t="s">
        <v>865</v>
      </c>
      <c r="C1007" s="415">
        <v>966</v>
      </c>
      <c r="D1007" s="415" t="s">
        <v>1141</v>
      </c>
      <c r="E1007" s="415">
        <v>2017</v>
      </c>
      <c r="F1007" s="417"/>
      <c r="G1007" s="417"/>
      <c r="H1007" s="417"/>
      <c r="I1007" s="417"/>
      <c r="J1007" s="417"/>
      <c r="K1007" s="417">
        <v>3</v>
      </c>
      <c r="L1007" s="417"/>
      <c r="M1007" s="417"/>
      <c r="N1007" s="417"/>
      <c r="O1007" s="417"/>
      <c r="P1007" s="417"/>
      <c r="Q1007" s="416"/>
      <c r="R1007" s="416"/>
      <c r="S1007" s="416"/>
      <c r="T1007" s="416"/>
      <c r="U1007" s="416"/>
      <c r="V1007" s="416">
        <v>4420</v>
      </c>
    </row>
    <row r="1008" spans="1:22" ht="15" x14ac:dyDescent="0.25">
      <c r="A1008" s="370" t="str">
        <f t="shared" si="15"/>
        <v>9662018</v>
      </c>
      <c r="B1008" s="411" t="s">
        <v>865</v>
      </c>
      <c r="C1008" s="415">
        <v>966</v>
      </c>
      <c r="D1008" s="415" t="s">
        <v>1141</v>
      </c>
      <c r="E1008" s="415">
        <v>2018</v>
      </c>
      <c r="F1008" s="417"/>
      <c r="G1008" s="417"/>
      <c r="H1008" s="417"/>
      <c r="I1008" s="417"/>
      <c r="J1008" s="417">
        <v>4</v>
      </c>
      <c r="K1008" s="417">
        <v>3</v>
      </c>
      <c r="L1008" s="417"/>
      <c r="M1008" s="417"/>
      <c r="N1008" s="417"/>
      <c r="O1008" s="417"/>
      <c r="P1008" s="417">
        <v>87091</v>
      </c>
      <c r="Q1008" s="416"/>
      <c r="R1008" s="416"/>
      <c r="S1008" s="416"/>
      <c r="T1008" s="416"/>
      <c r="U1008" s="416">
        <v>108335</v>
      </c>
      <c r="V1008" s="416">
        <v>4107</v>
      </c>
    </row>
    <row r="1009" spans="1:22" ht="15" x14ac:dyDescent="0.25">
      <c r="A1009" s="370" t="str">
        <f t="shared" si="15"/>
        <v>9672014</v>
      </c>
      <c r="B1009" s="411" t="s">
        <v>865</v>
      </c>
      <c r="C1009" s="415">
        <v>967</v>
      </c>
      <c r="D1009" s="415" t="s">
        <v>1142</v>
      </c>
      <c r="E1009" s="415">
        <v>2014</v>
      </c>
      <c r="F1009" s="417"/>
      <c r="G1009" s="417"/>
      <c r="H1009" s="417"/>
      <c r="I1009" s="417">
        <v>1</v>
      </c>
      <c r="J1009" s="417">
        <v>1</v>
      </c>
      <c r="K1009" s="417">
        <v>6</v>
      </c>
      <c r="L1009" s="417"/>
      <c r="M1009" s="417"/>
      <c r="N1009" s="417"/>
      <c r="O1009" s="417">
        <v>18210</v>
      </c>
      <c r="P1009" s="417">
        <v>222</v>
      </c>
      <c r="Q1009" s="416"/>
      <c r="R1009" s="416"/>
      <c r="S1009" s="416"/>
      <c r="T1009" s="416">
        <v>32381</v>
      </c>
      <c r="U1009" s="416">
        <v>6119</v>
      </c>
      <c r="V1009" s="416">
        <v>4429</v>
      </c>
    </row>
    <row r="1010" spans="1:22" ht="15" x14ac:dyDescent="0.25">
      <c r="A1010" s="370" t="str">
        <f t="shared" si="15"/>
        <v>9672015</v>
      </c>
      <c r="B1010" s="411" t="s">
        <v>865</v>
      </c>
      <c r="C1010" s="415">
        <v>967</v>
      </c>
      <c r="D1010" s="415" t="s">
        <v>1142</v>
      </c>
      <c r="E1010" s="415">
        <v>2015</v>
      </c>
      <c r="F1010" s="417"/>
      <c r="G1010" s="417"/>
      <c r="H1010" s="417"/>
      <c r="I1010" s="417">
        <v>2</v>
      </c>
      <c r="J1010" s="417"/>
      <c r="K1010" s="417">
        <v>5</v>
      </c>
      <c r="L1010" s="417"/>
      <c r="M1010" s="417"/>
      <c r="N1010" s="417"/>
      <c r="O1010" s="417">
        <v>16433</v>
      </c>
      <c r="P1010" s="417"/>
      <c r="Q1010" s="416"/>
      <c r="R1010" s="416"/>
      <c r="S1010" s="416"/>
      <c r="T1010" s="416">
        <v>50921</v>
      </c>
      <c r="U1010" s="416"/>
      <c r="V1010" s="416">
        <v>4370</v>
      </c>
    </row>
    <row r="1011" spans="1:22" ht="15" x14ac:dyDescent="0.25">
      <c r="A1011" s="370" t="str">
        <f t="shared" si="15"/>
        <v>9672016</v>
      </c>
      <c r="B1011" s="411" t="s">
        <v>865</v>
      </c>
      <c r="C1011" s="415">
        <v>967</v>
      </c>
      <c r="D1011" s="415" t="s">
        <v>1142</v>
      </c>
      <c r="E1011" s="415">
        <v>2016</v>
      </c>
      <c r="F1011" s="417"/>
      <c r="G1011" s="417"/>
      <c r="H1011" s="417"/>
      <c r="I1011" s="417">
        <v>1</v>
      </c>
      <c r="J1011" s="417"/>
      <c r="K1011" s="417">
        <v>4</v>
      </c>
      <c r="L1011" s="417"/>
      <c r="M1011" s="417"/>
      <c r="N1011" s="417"/>
      <c r="O1011" s="417">
        <v>45385</v>
      </c>
      <c r="P1011" s="417"/>
      <c r="Q1011" s="416"/>
      <c r="R1011" s="416"/>
      <c r="S1011" s="416"/>
      <c r="T1011" s="416">
        <v>49427</v>
      </c>
      <c r="U1011" s="416"/>
      <c r="V1011" s="416">
        <v>6657</v>
      </c>
    </row>
    <row r="1012" spans="1:22" ht="15" x14ac:dyDescent="0.25">
      <c r="A1012" s="370" t="str">
        <f t="shared" si="15"/>
        <v>9672017</v>
      </c>
      <c r="B1012" s="411" t="s">
        <v>865</v>
      </c>
      <c r="C1012" s="415">
        <v>967</v>
      </c>
      <c r="D1012" s="415" t="s">
        <v>1142</v>
      </c>
      <c r="E1012" s="415">
        <v>2017</v>
      </c>
      <c r="F1012" s="417"/>
      <c r="G1012" s="417"/>
      <c r="H1012" s="417"/>
      <c r="I1012" s="417"/>
      <c r="J1012" s="417"/>
      <c r="K1012" s="417">
        <v>12</v>
      </c>
      <c r="L1012" s="417"/>
      <c r="M1012" s="417"/>
      <c r="N1012" s="417"/>
      <c r="O1012" s="417"/>
      <c r="P1012" s="417"/>
      <c r="Q1012" s="416"/>
      <c r="R1012" s="416"/>
      <c r="S1012" s="416"/>
      <c r="T1012" s="416"/>
      <c r="U1012" s="416"/>
      <c r="V1012" s="416">
        <v>22456</v>
      </c>
    </row>
    <row r="1013" spans="1:22" ht="15" x14ac:dyDescent="0.25">
      <c r="A1013" s="370" t="str">
        <f t="shared" si="15"/>
        <v>9672018</v>
      </c>
      <c r="B1013" s="411" t="s">
        <v>865</v>
      </c>
      <c r="C1013" s="415">
        <v>967</v>
      </c>
      <c r="D1013" s="415" t="s">
        <v>1142</v>
      </c>
      <c r="E1013" s="415">
        <v>2018</v>
      </c>
      <c r="F1013" s="417"/>
      <c r="G1013" s="417"/>
      <c r="H1013" s="417"/>
      <c r="I1013" s="417">
        <v>1</v>
      </c>
      <c r="J1013" s="417">
        <v>2</v>
      </c>
      <c r="K1013" s="417">
        <v>14</v>
      </c>
      <c r="L1013" s="417"/>
      <c r="M1013" s="417"/>
      <c r="N1013" s="417"/>
      <c r="O1013" s="417">
        <v>28347</v>
      </c>
      <c r="P1013" s="417">
        <v>3874</v>
      </c>
      <c r="Q1013" s="416"/>
      <c r="R1013" s="416"/>
      <c r="S1013" s="416"/>
      <c r="T1013" s="416">
        <v>27696</v>
      </c>
      <c r="U1013" s="416">
        <v>1387</v>
      </c>
      <c r="V1013" s="416">
        <v>16803</v>
      </c>
    </row>
    <row r="1014" spans="1:22" ht="15" x14ac:dyDescent="0.25">
      <c r="A1014" s="370" t="str">
        <f t="shared" si="15"/>
        <v>9682014</v>
      </c>
      <c r="B1014" s="411" t="s">
        <v>865</v>
      </c>
      <c r="C1014" s="415">
        <v>968</v>
      </c>
      <c r="D1014" s="415" t="s">
        <v>1143</v>
      </c>
      <c r="E1014" s="415">
        <v>2014</v>
      </c>
      <c r="F1014" s="417"/>
      <c r="G1014" s="417"/>
      <c r="H1014" s="417"/>
      <c r="I1014" s="417"/>
      <c r="J1014" s="417">
        <v>2</v>
      </c>
      <c r="K1014" s="417">
        <v>3</v>
      </c>
      <c r="L1014" s="417"/>
      <c r="M1014" s="417"/>
      <c r="N1014" s="417"/>
      <c r="O1014" s="417"/>
      <c r="P1014" s="417">
        <v>562</v>
      </c>
      <c r="Q1014" s="416"/>
      <c r="R1014" s="416"/>
      <c r="S1014" s="416"/>
      <c r="T1014" s="416"/>
      <c r="U1014" s="416">
        <v>1217</v>
      </c>
      <c r="V1014" s="416">
        <v>1186</v>
      </c>
    </row>
    <row r="1015" spans="1:22" ht="15" x14ac:dyDescent="0.25">
      <c r="A1015" s="370" t="str">
        <f t="shared" si="15"/>
        <v>9682015</v>
      </c>
      <c r="B1015" s="411" t="s">
        <v>865</v>
      </c>
      <c r="C1015" s="415">
        <v>968</v>
      </c>
      <c r="D1015" s="415" t="s">
        <v>1143</v>
      </c>
      <c r="E1015" s="415">
        <v>2015</v>
      </c>
      <c r="F1015" s="417"/>
      <c r="G1015" s="417"/>
      <c r="H1015" s="417"/>
      <c r="I1015" s="417"/>
      <c r="J1015" s="417">
        <v>3</v>
      </c>
      <c r="K1015" s="417">
        <v>4</v>
      </c>
      <c r="L1015" s="417"/>
      <c r="M1015" s="417"/>
      <c r="N1015" s="417"/>
      <c r="O1015" s="417"/>
      <c r="P1015" s="417">
        <v>1025</v>
      </c>
      <c r="Q1015" s="416"/>
      <c r="R1015" s="416"/>
      <c r="S1015" s="416"/>
      <c r="T1015" s="416"/>
      <c r="U1015" s="416">
        <v>2981</v>
      </c>
      <c r="V1015" s="416">
        <v>1877</v>
      </c>
    </row>
    <row r="1016" spans="1:22" ht="15" x14ac:dyDescent="0.25">
      <c r="A1016" s="370" t="str">
        <f t="shared" si="15"/>
        <v>9682016</v>
      </c>
      <c r="B1016" s="411" t="s">
        <v>865</v>
      </c>
      <c r="C1016" s="415">
        <v>968</v>
      </c>
      <c r="D1016" s="415" t="s">
        <v>1143</v>
      </c>
      <c r="E1016" s="415">
        <v>2016</v>
      </c>
      <c r="F1016" s="417"/>
      <c r="G1016" s="417"/>
      <c r="H1016" s="417">
        <v>1</v>
      </c>
      <c r="I1016" s="417">
        <v>1</v>
      </c>
      <c r="J1016" s="417">
        <v>2</v>
      </c>
      <c r="K1016" s="417">
        <v>7</v>
      </c>
      <c r="L1016" s="417"/>
      <c r="M1016" s="417"/>
      <c r="N1016" s="417">
        <v>204957</v>
      </c>
      <c r="O1016" s="417">
        <v>591</v>
      </c>
      <c r="P1016" s="417">
        <v>22157</v>
      </c>
      <c r="Q1016" s="416"/>
      <c r="R1016" s="416"/>
      <c r="S1016" s="416">
        <v>136375</v>
      </c>
      <c r="T1016" s="416">
        <v>4071</v>
      </c>
      <c r="U1016" s="416">
        <v>37443</v>
      </c>
      <c r="V1016" s="416">
        <v>6120</v>
      </c>
    </row>
    <row r="1017" spans="1:22" ht="15" x14ac:dyDescent="0.25">
      <c r="A1017" s="370" t="str">
        <f t="shared" si="15"/>
        <v>9682017</v>
      </c>
      <c r="B1017" s="411" t="s">
        <v>865</v>
      </c>
      <c r="C1017" s="415">
        <v>968</v>
      </c>
      <c r="D1017" s="415" t="s">
        <v>1143</v>
      </c>
      <c r="E1017" s="415">
        <v>2017</v>
      </c>
      <c r="F1017" s="417"/>
      <c r="G1017" s="417"/>
      <c r="H1017" s="417"/>
      <c r="I1017" s="417">
        <v>1</v>
      </c>
      <c r="J1017" s="417">
        <v>2</v>
      </c>
      <c r="K1017" s="417">
        <v>6</v>
      </c>
      <c r="L1017" s="417"/>
      <c r="M1017" s="417"/>
      <c r="N1017" s="417"/>
      <c r="O1017" s="417">
        <v>7264</v>
      </c>
      <c r="P1017" s="417">
        <v>650</v>
      </c>
      <c r="Q1017" s="416"/>
      <c r="R1017" s="416"/>
      <c r="S1017" s="416"/>
      <c r="T1017" s="416">
        <v>30500</v>
      </c>
      <c r="U1017" s="416">
        <v>909</v>
      </c>
      <c r="V1017" s="416">
        <v>2126</v>
      </c>
    </row>
    <row r="1018" spans="1:22" ht="15" x14ac:dyDescent="0.25">
      <c r="A1018" s="370" t="str">
        <f t="shared" si="15"/>
        <v>9682018</v>
      </c>
      <c r="B1018" s="411" t="s">
        <v>865</v>
      </c>
      <c r="C1018" s="415">
        <v>968</v>
      </c>
      <c r="D1018" s="415" t="s">
        <v>1143</v>
      </c>
      <c r="E1018" s="415">
        <v>2018</v>
      </c>
      <c r="F1018" s="417"/>
      <c r="G1018" s="417"/>
      <c r="H1018" s="417"/>
      <c r="I1018" s="417"/>
      <c r="J1018" s="417"/>
      <c r="K1018" s="417">
        <v>6</v>
      </c>
      <c r="L1018" s="417"/>
      <c r="M1018" s="417"/>
      <c r="N1018" s="417"/>
      <c r="O1018" s="417"/>
      <c r="P1018" s="417"/>
      <c r="Q1018" s="416"/>
      <c r="R1018" s="416"/>
      <c r="S1018" s="416"/>
      <c r="T1018" s="416"/>
      <c r="U1018" s="416"/>
      <c r="V1018" s="416">
        <v>4026</v>
      </c>
    </row>
    <row r="1019" spans="1:22" ht="15" x14ac:dyDescent="0.25">
      <c r="A1019" s="370" t="str">
        <f t="shared" si="15"/>
        <v>9692014</v>
      </c>
      <c r="B1019" s="411" t="s">
        <v>865</v>
      </c>
      <c r="C1019" s="415">
        <v>969</v>
      </c>
      <c r="D1019" s="415" t="s">
        <v>1144</v>
      </c>
      <c r="E1019" s="415">
        <v>2014</v>
      </c>
      <c r="F1019" s="417"/>
      <c r="G1019" s="417"/>
      <c r="H1019" s="417">
        <v>1</v>
      </c>
      <c r="I1019" s="417">
        <v>3</v>
      </c>
      <c r="J1019" s="417">
        <v>8</v>
      </c>
      <c r="K1019" s="417">
        <v>20</v>
      </c>
      <c r="L1019" s="417"/>
      <c r="M1019" s="417"/>
      <c r="N1019" s="417">
        <v>115696</v>
      </c>
      <c r="O1019" s="417">
        <v>20523</v>
      </c>
      <c r="P1019" s="417">
        <v>24617</v>
      </c>
      <c r="Q1019" s="416"/>
      <c r="R1019" s="416"/>
      <c r="S1019" s="416">
        <v>43276</v>
      </c>
      <c r="T1019" s="416">
        <v>27396</v>
      </c>
      <c r="U1019" s="416">
        <v>70015</v>
      </c>
      <c r="V1019" s="416">
        <v>25598</v>
      </c>
    </row>
    <row r="1020" spans="1:22" ht="15" x14ac:dyDescent="0.25">
      <c r="A1020" s="370" t="str">
        <f t="shared" si="15"/>
        <v>9692015</v>
      </c>
      <c r="B1020" s="411" t="s">
        <v>865</v>
      </c>
      <c r="C1020" s="415">
        <v>969</v>
      </c>
      <c r="D1020" s="415" t="s">
        <v>1144</v>
      </c>
      <c r="E1020" s="415">
        <v>2015</v>
      </c>
      <c r="F1020" s="417"/>
      <c r="G1020" s="417"/>
      <c r="H1020" s="417"/>
      <c r="I1020" s="417">
        <v>1</v>
      </c>
      <c r="J1020" s="417">
        <v>2</v>
      </c>
      <c r="K1020" s="417">
        <v>18</v>
      </c>
      <c r="L1020" s="417"/>
      <c r="M1020" s="417"/>
      <c r="N1020" s="417"/>
      <c r="O1020" s="417">
        <v>708</v>
      </c>
      <c r="P1020" s="417">
        <v>10608</v>
      </c>
      <c r="Q1020" s="416"/>
      <c r="R1020" s="416"/>
      <c r="S1020" s="416"/>
      <c r="T1020" s="416">
        <v>785</v>
      </c>
      <c r="U1020" s="416">
        <v>11723</v>
      </c>
      <c r="V1020" s="416">
        <v>62309</v>
      </c>
    </row>
    <row r="1021" spans="1:22" ht="15" x14ac:dyDescent="0.25">
      <c r="A1021" s="370" t="str">
        <f t="shared" si="15"/>
        <v>9692016</v>
      </c>
      <c r="B1021" s="411" t="s">
        <v>865</v>
      </c>
      <c r="C1021" s="415">
        <v>969</v>
      </c>
      <c r="D1021" s="415" t="s">
        <v>1144</v>
      </c>
      <c r="E1021" s="415">
        <v>2016</v>
      </c>
      <c r="F1021" s="417"/>
      <c r="G1021" s="417"/>
      <c r="H1021" s="417"/>
      <c r="I1021" s="417">
        <v>3</v>
      </c>
      <c r="J1021" s="417"/>
      <c r="K1021" s="417">
        <v>17</v>
      </c>
      <c r="L1021" s="417"/>
      <c r="M1021" s="417"/>
      <c r="N1021" s="417"/>
      <c r="O1021" s="417">
        <v>37456</v>
      </c>
      <c r="P1021" s="417"/>
      <c r="Q1021" s="416"/>
      <c r="R1021" s="416"/>
      <c r="S1021" s="416"/>
      <c r="T1021" s="416">
        <v>48588</v>
      </c>
      <c r="U1021" s="416"/>
      <c r="V1021" s="416">
        <v>14714</v>
      </c>
    </row>
    <row r="1022" spans="1:22" ht="15" x14ac:dyDescent="0.25">
      <c r="A1022" s="370" t="str">
        <f t="shared" si="15"/>
        <v>9692017</v>
      </c>
      <c r="B1022" s="411" t="s">
        <v>865</v>
      </c>
      <c r="C1022" s="415">
        <v>969</v>
      </c>
      <c r="D1022" s="415" t="s">
        <v>1144</v>
      </c>
      <c r="E1022" s="415">
        <v>2017</v>
      </c>
      <c r="F1022" s="417"/>
      <c r="G1022" s="417"/>
      <c r="H1022" s="417"/>
      <c r="I1022" s="417">
        <v>1</v>
      </c>
      <c r="J1022" s="417">
        <v>5</v>
      </c>
      <c r="K1022" s="417">
        <v>34</v>
      </c>
      <c r="L1022" s="417"/>
      <c r="M1022" s="417"/>
      <c r="N1022" s="417"/>
      <c r="O1022" s="417">
        <v>37742</v>
      </c>
      <c r="P1022" s="417">
        <v>5132</v>
      </c>
      <c r="Q1022" s="416"/>
      <c r="R1022" s="416"/>
      <c r="S1022" s="416"/>
      <c r="T1022" s="416">
        <v>41929</v>
      </c>
      <c r="U1022" s="416">
        <v>10106</v>
      </c>
      <c r="V1022" s="416">
        <v>31275</v>
      </c>
    </row>
    <row r="1023" spans="1:22" ht="15" x14ac:dyDescent="0.25">
      <c r="A1023" s="370" t="str">
        <f t="shared" si="15"/>
        <v>9692018</v>
      </c>
      <c r="B1023" s="411" t="s">
        <v>865</v>
      </c>
      <c r="C1023" s="415">
        <v>969</v>
      </c>
      <c r="D1023" s="415" t="s">
        <v>1144</v>
      </c>
      <c r="E1023" s="415">
        <v>2018</v>
      </c>
      <c r="F1023" s="417"/>
      <c r="G1023" s="417"/>
      <c r="H1023" s="417"/>
      <c r="I1023" s="417">
        <v>1</v>
      </c>
      <c r="J1023" s="417">
        <v>5</v>
      </c>
      <c r="K1023" s="417">
        <v>22</v>
      </c>
      <c r="L1023" s="417"/>
      <c r="M1023" s="417"/>
      <c r="N1023" s="417"/>
      <c r="O1023" s="417">
        <v>52871</v>
      </c>
      <c r="P1023" s="417">
        <v>48853</v>
      </c>
      <c r="Q1023" s="416"/>
      <c r="R1023" s="416"/>
      <c r="S1023" s="416"/>
      <c r="T1023" s="416">
        <v>518094</v>
      </c>
      <c r="U1023" s="416">
        <v>91895</v>
      </c>
      <c r="V1023" s="416">
        <v>19164</v>
      </c>
    </row>
    <row r="1024" spans="1:22" ht="15" x14ac:dyDescent="0.25">
      <c r="A1024" s="370" t="str">
        <f t="shared" si="15"/>
        <v>9712014</v>
      </c>
      <c r="B1024" s="411" t="s">
        <v>865</v>
      </c>
      <c r="C1024" s="415">
        <v>971</v>
      </c>
      <c r="D1024" s="415" t="s">
        <v>1145</v>
      </c>
      <c r="E1024" s="415">
        <v>2014</v>
      </c>
      <c r="F1024" s="417"/>
      <c r="G1024" s="417"/>
      <c r="H1024" s="417">
        <v>1</v>
      </c>
      <c r="I1024" s="417">
        <v>17</v>
      </c>
      <c r="J1024" s="417">
        <v>22</v>
      </c>
      <c r="K1024" s="417">
        <v>112</v>
      </c>
      <c r="L1024" s="417"/>
      <c r="M1024" s="417"/>
      <c r="N1024" s="417">
        <v>78755</v>
      </c>
      <c r="O1024" s="417">
        <v>313465</v>
      </c>
      <c r="P1024" s="417">
        <v>155905</v>
      </c>
      <c r="Q1024" s="416"/>
      <c r="R1024" s="416"/>
      <c r="S1024" s="416">
        <v>15160</v>
      </c>
      <c r="T1024" s="416">
        <v>450666</v>
      </c>
      <c r="U1024" s="416">
        <v>309308</v>
      </c>
      <c r="V1024" s="416">
        <v>155857</v>
      </c>
    </row>
    <row r="1025" spans="1:22" ht="15" x14ac:dyDescent="0.25">
      <c r="A1025" s="370" t="str">
        <f t="shared" si="15"/>
        <v>9712015</v>
      </c>
      <c r="B1025" s="411" t="s">
        <v>865</v>
      </c>
      <c r="C1025" s="415">
        <v>971</v>
      </c>
      <c r="D1025" s="415" t="s">
        <v>1145</v>
      </c>
      <c r="E1025" s="415">
        <v>2015</v>
      </c>
      <c r="F1025" s="417"/>
      <c r="G1025" s="417"/>
      <c r="H1025" s="417">
        <v>2</v>
      </c>
      <c r="I1025" s="417">
        <v>20</v>
      </c>
      <c r="J1025" s="417">
        <v>33</v>
      </c>
      <c r="K1025" s="417">
        <v>92</v>
      </c>
      <c r="L1025" s="417"/>
      <c r="M1025" s="417"/>
      <c r="N1025" s="417">
        <v>314653</v>
      </c>
      <c r="O1025" s="417">
        <v>373121</v>
      </c>
      <c r="P1025" s="417">
        <v>179181</v>
      </c>
      <c r="Q1025" s="416"/>
      <c r="R1025" s="416"/>
      <c r="S1025" s="416">
        <v>177914</v>
      </c>
      <c r="T1025" s="416">
        <v>288023</v>
      </c>
      <c r="U1025" s="416">
        <v>240308</v>
      </c>
      <c r="V1025" s="416">
        <v>105811</v>
      </c>
    </row>
    <row r="1026" spans="1:22" ht="15" x14ac:dyDescent="0.25">
      <c r="A1026" s="370" t="str">
        <f t="shared" ref="A1026:A1089" si="16">+VALUE(C1026)&amp;E1026</f>
        <v>9712016</v>
      </c>
      <c r="B1026" s="411" t="s">
        <v>865</v>
      </c>
      <c r="C1026" s="415">
        <v>971</v>
      </c>
      <c r="D1026" s="415" t="s">
        <v>1145</v>
      </c>
      <c r="E1026" s="415">
        <v>2016</v>
      </c>
      <c r="F1026" s="417"/>
      <c r="G1026" s="417"/>
      <c r="H1026" s="417">
        <v>3</v>
      </c>
      <c r="I1026" s="417">
        <v>24</v>
      </c>
      <c r="J1026" s="417">
        <v>32</v>
      </c>
      <c r="K1026" s="417">
        <v>109</v>
      </c>
      <c r="L1026" s="417"/>
      <c r="M1026" s="417"/>
      <c r="N1026" s="417">
        <v>335007</v>
      </c>
      <c r="O1026" s="417">
        <v>528309</v>
      </c>
      <c r="P1026" s="417">
        <v>146309</v>
      </c>
      <c r="Q1026" s="416"/>
      <c r="R1026" s="416"/>
      <c r="S1026" s="416">
        <v>298622</v>
      </c>
      <c r="T1026" s="416">
        <v>423488</v>
      </c>
      <c r="U1026" s="416">
        <v>313386</v>
      </c>
      <c r="V1026" s="416">
        <v>123572</v>
      </c>
    </row>
    <row r="1027" spans="1:22" ht="15" x14ac:dyDescent="0.25">
      <c r="A1027" s="370" t="str">
        <f t="shared" si="16"/>
        <v>9712017</v>
      </c>
      <c r="B1027" s="411" t="s">
        <v>865</v>
      </c>
      <c r="C1027" s="415">
        <v>971</v>
      </c>
      <c r="D1027" s="415" t="s">
        <v>1145</v>
      </c>
      <c r="E1027" s="415">
        <v>2017</v>
      </c>
      <c r="F1027" s="417"/>
      <c r="G1027" s="417"/>
      <c r="H1027" s="417">
        <v>6</v>
      </c>
      <c r="I1027" s="417">
        <v>28</v>
      </c>
      <c r="J1027" s="417">
        <v>41</v>
      </c>
      <c r="K1027" s="417">
        <v>118</v>
      </c>
      <c r="L1027" s="417"/>
      <c r="M1027" s="417"/>
      <c r="N1027" s="417">
        <v>712013</v>
      </c>
      <c r="O1027" s="417">
        <v>485210</v>
      </c>
      <c r="P1027" s="417">
        <v>245095</v>
      </c>
      <c r="Q1027" s="416"/>
      <c r="R1027" s="416"/>
      <c r="S1027" s="416">
        <v>406964</v>
      </c>
      <c r="T1027" s="416">
        <v>602627</v>
      </c>
      <c r="U1027" s="416">
        <v>457653</v>
      </c>
      <c r="V1027" s="416">
        <v>145277</v>
      </c>
    </row>
    <row r="1028" spans="1:22" ht="15" x14ac:dyDescent="0.25">
      <c r="A1028" s="370" t="str">
        <f t="shared" si="16"/>
        <v>9712018</v>
      </c>
      <c r="B1028" s="411" t="s">
        <v>865</v>
      </c>
      <c r="C1028" s="415">
        <v>971</v>
      </c>
      <c r="D1028" s="415" t="s">
        <v>1145</v>
      </c>
      <c r="E1028" s="415">
        <v>2018</v>
      </c>
      <c r="F1028" s="417"/>
      <c r="G1028" s="417"/>
      <c r="H1028" s="417"/>
      <c r="I1028" s="417">
        <v>6</v>
      </c>
      <c r="J1028" s="417">
        <v>60</v>
      </c>
      <c r="K1028" s="417">
        <v>161</v>
      </c>
      <c r="L1028" s="417"/>
      <c r="M1028" s="417"/>
      <c r="N1028" s="417"/>
      <c r="O1028" s="417">
        <v>82476</v>
      </c>
      <c r="P1028" s="417">
        <v>547411</v>
      </c>
      <c r="Q1028" s="416"/>
      <c r="R1028" s="416"/>
      <c r="S1028" s="416"/>
      <c r="T1028" s="416">
        <v>113929</v>
      </c>
      <c r="U1028" s="416">
        <v>871092</v>
      </c>
      <c r="V1028" s="416">
        <v>227930</v>
      </c>
    </row>
    <row r="1029" spans="1:22" ht="15" x14ac:dyDescent="0.25">
      <c r="A1029" s="370" t="str">
        <f t="shared" si="16"/>
        <v>9732014</v>
      </c>
      <c r="B1029" s="411" t="s">
        <v>865</v>
      </c>
      <c r="C1029" s="415">
        <v>973</v>
      </c>
      <c r="D1029" s="415" t="s">
        <v>1146</v>
      </c>
      <c r="E1029" s="415">
        <v>2014</v>
      </c>
      <c r="F1029" s="417"/>
      <c r="G1029" s="417"/>
      <c r="H1029" s="417"/>
      <c r="I1029" s="417">
        <v>5</v>
      </c>
      <c r="J1029" s="417">
        <v>17</v>
      </c>
      <c r="K1029" s="417">
        <v>42</v>
      </c>
      <c r="L1029" s="417"/>
      <c r="M1029" s="417"/>
      <c r="N1029" s="417"/>
      <c r="O1029" s="417">
        <v>118288</v>
      </c>
      <c r="P1029" s="417">
        <v>211974</v>
      </c>
      <c r="Q1029" s="416"/>
      <c r="R1029" s="416"/>
      <c r="S1029" s="416"/>
      <c r="T1029" s="416">
        <v>141497</v>
      </c>
      <c r="U1029" s="416">
        <v>293936</v>
      </c>
      <c r="V1029" s="416">
        <v>74385</v>
      </c>
    </row>
    <row r="1030" spans="1:22" ht="15" x14ac:dyDescent="0.25">
      <c r="A1030" s="370" t="str">
        <f t="shared" si="16"/>
        <v>9732015</v>
      </c>
      <c r="B1030" s="411" t="s">
        <v>865</v>
      </c>
      <c r="C1030" s="415">
        <v>973</v>
      </c>
      <c r="D1030" s="415" t="s">
        <v>1146</v>
      </c>
      <c r="E1030" s="415">
        <v>2015</v>
      </c>
      <c r="F1030" s="417"/>
      <c r="G1030" s="417"/>
      <c r="H1030" s="417">
        <v>1</v>
      </c>
      <c r="I1030" s="417">
        <v>4</v>
      </c>
      <c r="J1030" s="417">
        <v>13</v>
      </c>
      <c r="K1030" s="417">
        <v>46</v>
      </c>
      <c r="L1030" s="417"/>
      <c r="M1030" s="417"/>
      <c r="N1030" s="417">
        <v>75572</v>
      </c>
      <c r="O1030" s="417">
        <v>92885</v>
      </c>
      <c r="P1030" s="417">
        <v>128054</v>
      </c>
      <c r="Q1030" s="416"/>
      <c r="R1030" s="416"/>
      <c r="S1030" s="416">
        <v>53905</v>
      </c>
      <c r="T1030" s="416">
        <v>47970</v>
      </c>
      <c r="U1030" s="416">
        <v>154303</v>
      </c>
      <c r="V1030" s="416">
        <v>53691</v>
      </c>
    </row>
    <row r="1031" spans="1:22" ht="15" x14ac:dyDescent="0.25">
      <c r="A1031" s="370" t="str">
        <f t="shared" si="16"/>
        <v>9732016</v>
      </c>
      <c r="B1031" s="411" t="s">
        <v>865</v>
      </c>
      <c r="C1031" s="415">
        <v>973</v>
      </c>
      <c r="D1031" s="415" t="s">
        <v>1146</v>
      </c>
      <c r="E1031" s="415">
        <v>2016</v>
      </c>
      <c r="F1031" s="417"/>
      <c r="G1031" s="417"/>
      <c r="H1031" s="417">
        <v>1</v>
      </c>
      <c r="I1031" s="417">
        <v>12</v>
      </c>
      <c r="J1031" s="417">
        <v>20</v>
      </c>
      <c r="K1031" s="417">
        <v>50</v>
      </c>
      <c r="L1031" s="417"/>
      <c r="M1031" s="417"/>
      <c r="N1031" s="417">
        <v>104559</v>
      </c>
      <c r="O1031" s="417">
        <v>271255</v>
      </c>
      <c r="P1031" s="417">
        <v>158510</v>
      </c>
      <c r="Q1031" s="416"/>
      <c r="R1031" s="416"/>
      <c r="S1031" s="416">
        <v>88564</v>
      </c>
      <c r="T1031" s="416">
        <v>218028</v>
      </c>
      <c r="U1031" s="416">
        <v>118329</v>
      </c>
      <c r="V1031" s="416">
        <v>52795</v>
      </c>
    </row>
    <row r="1032" spans="1:22" ht="15" x14ac:dyDescent="0.25">
      <c r="A1032" s="370" t="str">
        <f t="shared" si="16"/>
        <v>9732017</v>
      </c>
      <c r="B1032" s="411" t="s">
        <v>865</v>
      </c>
      <c r="C1032" s="415">
        <v>973</v>
      </c>
      <c r="D1032" s="415" t="s">
        <v>1146</v>
      </c>
      <c r="E1032" s="415">
        <v>2017</v>
      </c>
      <c r="F1032" s="417"/>
      <c r="G1032" s="417"/>
      <c r="H1032" s="417"/>
      <c r="I1032" s="417">
        <v>6</v>
      </c>
      <c r="J1032" s="417">
        <v>16</v>
      </c>
      <c r="K1032" s="417">
        <v>57</v>
      </c>
      <c r="L1032" s="417"/>
      <c r="M1032" s="417"/>
      <c r="N1032" s="417"/>
      <c r="O1032" s="417">
        <v>191416</v>
      </c>
      <c r="P1032" s="417">
        <v>88158</v>
      </c>
      <c r="Q1032" s="416"/>
      <c r="R1032" s="416"/>
      <c r="S1032" s="416"/>
      <c r="T1032" s="416">
        <v>231232</v>
      </c>
      <c r="U1032" s="416">
        <v>97012</v>
      </c>
      <c r="V1032" s="416">
        <v>53089</v>
      </c>
    </row>
    <row r="1033" spans="1:22" ht="15" x14ac:dyDescent="0.25">
      <c r="A1033" s="370" t="str">
        <f t="shared" si="16"/>
        <v>9732018</v>
      </c>
      <c r="B1033" s="411" t="s">
        <v>865</v>
      </c>
      <c r="C1033" s="415">
        <v>973</v>
      </c>
      <c r="D1033" s="415" t="s">
        <v>1146</v>
      </c>
      <c r="E1033" s="415">
        <v>2018</v>
      </c>
      <c r="F1033" s="417"/>
      <c r="G1033" s="417"/>
      <c r="H1033" s="417"/>
      <c r="I1033" s="417">
        <v>4</v>
      </c>
      <c r="J1033" s="417">
        <v>8</v>
      </c>
      <c r="K1033" s="417">
        <v>45</v>
      </c>
      <c r="L1033" s="417"/>
      <c r="M1033" s="417"/>
      <c r="N1033" s="417"/>
      <c r="O1033" s="417">
        <v>32360</v>
      </c>
      <c r="P1033" s="417">
        <v>38444</v>
      </c>
      <c r="Q1033" s="416"/>
      <c r="R1033" s="416"/>
      <c r="S1033" s="416"/>
      <c r="T1033" s="416">
        <v>22288</v>
      </c>
      <c r="U1033" s="416">
        <v>55670</v>
      </c>
      <c r="V1033" s="416">
        <v>35416</v>
      </c>
    </row>
    <row r="1034" spans="1:22" ht="15" x14ac:dyDescent="0.25">
      <c r="A1034" s="370" t="str">
        <f t="shared" si="16"/>
        <v>9742014</v>
      </c>
      <c r="B1034" s="411" t="s">
        <v>865</v>
      </c>
      <c r="C1034" s="415">
        <v>974</v>
      </c>
      <c r="D1034" s="415" t="s">
        <v>1147</v>
      </c>
      <c r="E1034" s="415">
        <v>2014</v>
      </c>
      <c r="F1034" s="417"/>
      <c r="G1034" s="417"/>
      <c r="H1034" s="417">
        <v>5</v>
      </c>
      <c r="I1034" s="417">
        <v>6</v>
      </c>
      <c r="J1034" s="417">
        <v>21</v>
      </c>
      <c r="K1034" s="417">
        <v>54</v>
      </c>
      <c r="L1034" s="417"/>
      <c r="M1034" s="417"/>
      <c r="N1034" s="417">
        <v>597347</v>
      </c>
      <c r="O1034" s="417">
        <v>116496</v>
      </c>
      <c r="P1034" s="417">
        <v>49551</v>
      </c>
      <c r="Q1034" s="416"/>
      <c r="R1034" s="416"/>
      <c r="S1034" s="416">
        <v>671366</v>
      </c>
      <c r="T1034" s="416">
        <v>116800</v>
      </c>
      <c r="U1034" s="416">
        <v>141267</v>
      </c>
      <c r="V1034" s="416">
        <v>77420</v>
      </c>
    </row>
    <row r="1035" spans="1:22" ht="15" x14ac:dyDescent="0.25">
      <c r="A1035" s="370" t="str">
        <f t="shared" si="16"/>
        <v>9742015</v>
      </c>
      <c r="B1035" s="411" t="s">
        <v>865</v>
      </c>
      <c r="C1035" s="415">
        <v>974</v>
      </c>
      <c r="D1035" s="415" t="s">
        <v>1147</v>
      </c>
      <c r="E1035" s="415">
        <v>2015</v>
      </c>
      <c r="F1035" s="417"/>
      <c r="G1035" s="417"/>
      <c r="H1035" s="417"/>
      <c r="I1035" s="417">
        <v>3</v>
      </c>
      <c r="J1035" s="417">
        <v>8</v>
      </c>
      <c r="K1035" s="417">
        <v>33</v>
      </c>
      <c r="L1035" s="417"/>
      <c r="M1035" s="417"/>
      <c r="N1035" s="417"/>
      <c r="O1035" s="417">
        <v>79440</v>
      </c>
      <c r="P1035" s="417">
        <v>10705</v>
      </c>
      <c r="Q1035" s="416"/>
      <c r="R1035" s="416"/>
      <c r="S1035" s="416"/>
      <c r="T1035" s="416">
        <v>25374</v>
      </c>
      <c r="U1035" s="416">
        <v>29448</v>
      </c>
      <c r="V1035" s="416">
        <v>37536</v>
      </c>
    </row>
    <row r="1036" spans="1:22" ht="15" x14ac:dyDescent="0.25">
      <c r="A1036" s="370" t="str">
        <f t="shared" si="16"/>
        <v>9742016</v>
      </c>
      <c r="B1036" s="411" t="s">
        <v>865</v>
      </c>
      <c r="C1036" s="415">
        <v>974</v>
      </c>
      <c r="D1036" s="415" t="s">
        <v>1147</v>
      </c>
      <c r="E1036" s="415">
        <v>2016</v>
      </c>
      <c r="F1036" s="417"/>
      <c r="G1036" s="417"/>
      <c r="H1036" s="417"/>
      <c r="I1036" s="417">
        <v>4</v>
      </c>
      <c r="J1036" s="417">
        <v>6</v>
      </c>
      <c r="K1036" s="417">
        <v>37</v>
      </c>
      <c r="L1036" s="417"/>
      <c r="M1036" s="417"/>
      <c r="N1036" s="417"/>
      <c r="O1036" s="417">
        <v>142255</v>
      </c>
      <c r="P1036" s="417">
        <v>88390</v>
      </c>
      <c r="Q1036" s="416"/>
      <c r="R1036" s="416"/>
      <c r="S1036" s="416"/>
      <c r="T1036" s="416">
        <v>102670</v>
      </c>
      <c r="U1036" s="416">
        <v>59962</v>
      </c>
      <c r="V1036" s="416">
        <v>39786</v>
      </c>
    </row>
    <row r="1037" spans="1:22" ht="15" x14ac:dyDescent="0.25">
      <c r="A1037" s="370" t="str">
        <f t="shared" si="16"/>
        <v>9742017</v>
      </c>
      <c r="B1037" s="411" t="s">
        <v>865</v>
      </c>
      <c r="C1037" s="415">
        <v>974</v>
      </c>
      <c r="D1037" s="415" t="s">
        <v>1147</v>
      </c>
      <c r="E1037" s="415">
        <v>2017</v>
      </c>
      <c r="F1037" s="417"/>
      <c r="G1037" s="417"/>
      <c r="H1037" s="417"/>
      <c r="I1037" s="417">
        <v>5</v>
      </c>
      <c r="J1037" s="417">
        <v>9</v>
      </c>
      <c r="K1037" s="417">
        <v>42</v>
      </c>
      <c r="L1037" s="417"/>
      <c r="M1037" s="417"/>
      <c r="N1037" s="417"/>
      <c r="O1037" s="417">
        <v>214983</v>
      </c>
      <c r="P1037" s="417">
        <v>92839</v>
      </c>
      <c r="Q1037" s="416"/>
      <c r="R1037" s="416"/>
      <c r="S1037" s="416"/>
      <c r="T1037" s="416">
        <v>59175</v>
      </c>
      <c r="U1037" s="416">
        <v>298942</v>
      </c>
      <c r="V1037" s="416">
        <v>43459</v>
      </c>
    </row>
    <row r="1038" spans="1:22" ht="15" x14ac:dyDescent="0.25">
      <c r="A1038" s="370" t="str">
        <f t="shared" si="16"/>
        <v>9742018</v>
      </c>
      <c r="B1038" s="411" t="s">
        <v>865</v>
      </c>
      <c r="C1038" s="415">
        <v>974</v>
      </c>
      <c r="D1038" s="415" t="s">
        <v>1147</v>
      </c>
      <c r="E1038" s="415">
        <v>2018</v>
      </c>
      <c r="F1038" s="417"/>
      <c r="G1038" s="417"/>
      <c r="H1038" s="417">
        <v>1</v>
      </c>
      <c r="I1038" s="417"/>
      <c r="J1038" s="417">
        <v>17</v>
      </c>
      <c r="K1038" s="417">
        <v>32</v>
      </c>
      <c r="L1038" s="417"/>
      <c r="M1038" s="417"/>
      <c r="N1038" s="417">
        <v>107273</v>
      </c>
      <c r="O1038" s="417"/>
      <c r="P1038" s="417">
        <v>48207</v>
      </c>
      <c r="Q1038" s="416"/>
      <c r="R1038" s="416"/>
      <c r="S1038" s="416">
        <v>86297</v>
      </c>
      <c r="T1038" s="416"/>
      <c r="U1038" s="416">
        <v>128600</v>
      </c>
      <c r="V1038" s="416">
        <v>26545</v>
      </c>
    </row>
    <row r="1039" spans="1:22" ht="15" x14ac:dyDescent="0.25">
      <c r="A1039" s="370" t="str">
        <f t="shared" si="16"/>
        <v>9752014</v>
      </c>
      <c r="B1039" s="411" t="s">
        <v>865</v>
      </c>
      <c r="C1039" s="415">
        <v>975</v>
      </c>
      <c r="D1039" s="415" t="s">
        <v>1148</v>
      </c>
      <c r="E1039" s="415">
        <v>2014</v>
      </c>
      <c r="F1039" s="417"/>
      <c r="G1039" s="417"/>
      <c r="H1039" s="417">
        <v>4</v>
      </c>
      <c r="I1039" s="417">
        <v>17</v>
      </c>
      <c r="J1039" s="417">
        <v>43</v>
      </c>
      <c r="K1039" s="417">
        <v>240</v>
      </c>
      <c r="L1039" s="417"/>
      <c r="M1039" s="417"/>
      <c r="N1039" s="417">
        <v>586319</v>
      </c>
      <c r="O1039" s="417">
        <v>422625</v>
      </c>
      <c r="P1039" s="417">
        <v>192014</v>
      </c>
      <c r="Q1039" s="416"/>
      <c r="R1039" s="416"/>
      <c r="S1039" s="416">
        <v>666771</v>
      </c>
      <c r="T1039" s="416">
        <v>579793</v>
      </c>
      <c r="U1039" s="416">
        <v>324744</v>
      </c>
      <c r="V1039" s="416">
        <v>240575</v>
      </c>
    </row>
    <row r="1040" spans="1:22" ht="15" x14ac:dyDescent="0.25">
      <c r="A1040" s="370" t="str">
        <f t="shared" si="16"/>
        <v>9752015</v>
      </c>
      <c r="B1040" s="411" t="s">
        <v>865</v>
      </c>
      <c r="C1040" s="415">
        <v>975</v>
      </c>
      <c r="D1040" s="415" t="s">
        <v>1148</v>
      </c>
      <c r="E1040" s="415">
        <v>2015</v>
      </c>
      <c r="F1040" s="417">
        <v>1</v>
      </c>
      <c r="G1040" s="417"/>
      <c r="H1040" s="417">
        <v>2</v>
      </c>
      <c r="I1040" s="417">
        <v>22</v>
      </c>
      <c r="J1040" s="417">
        <v>59</v>
      </c>
      <c r="K1040" s="417">
        <v>260</v>
      </c>
      <c r="L1040" s="417">
        <v>53333</v>
      </c>
      <c r="M1040" s="417"/>
      <c r="N1040" s="417">
        <v>229008</v>
      </c>
      <c r="O1040" s="417">
        <v>303926</v>
      </c>
      <c r="P1040" s="417">
        <v>363123</v>
      </c>
      <c r="Q1040" s="416">
        <v>54375</v>
      </c>
      <c r="R1040" s="416"/>
      <c r="S1040" s="416">
        <v>79875</v>
      </c>
      <c r="T1040" s="416">
        <v>495621</v>
      </c>
      <c r="U1040" s="416">
        <v>1014195</v>
      </c>
      <c r="V1040" s="416">
        <v>214374</v>
      </c>
    </row>
    <row r="1041" spans="1:22" ht="15" x14ac:dyDescent="0.25">
      <c r="A1041" s="370" t="str">
        <f t="shared" si="16"/>
        <v>9752016</v>
      </c>
      <c r="B1041" s="411" t="s">
        <v>865</v>
      </c>
      <c r="C1041" s="415">
        <v>975</v>
      </c>
      <c r="D1041" s="415" t="s">
        <v>1148</v>
      </c>
      <c r="E1041" s="415">
        <v>2016</v>
      </c>
      <c r="F1041" s="417"/>
      <c r="G1041" s="417"/>
      <c r="H1041" s="417"/>
      <c r="I1041" s="417">
        <v>20</v>
      </c>
      <c r="J1041" s="417">
        <v>56</v>
      </c>
      <c r="K1041" s="417">
        <v>296</v>
      </c>
      <c r="L1041" s="417"/>
      <c r="M1041" s="417"/>
      <c r="N1041" s="417"/>
      <c r="O1041" s="417">
        <v>455822</v>
      </c>
      <c r="P1041" s="417">
        <v>339018</v>
      </c>
      <c r="Q1041" s="416"/>
      <c r="R1041" s="416"/>
      <c r="S1041" s="416"/>
      <c r="T1041" s="416">
        <v>409576</v>
      </c>
      <c r="U1041" s="416">
        <v>345659</v>
      </c>
      <c r="V1041" s="416">
        <v>243015</v>
      </c>
    </row>
    <row r="1042" spans="1:22" ht="15" x14ac:dyDescent="0.25">
      <c r="A1042" s="370" t="str">
        <f t="shared" si="16"/>
        <v>9752017</v>
      </c>
      <c r="B1042" s="411" t="s">
        <v>865</v>
      </c>
      <c r="C1042" s="415">
        <v>975</v>
      </c>
      <c r="D1042" s="415" t="s">
        <v>1148</v>
      </c>
      <c r="E1042" s="415">
        <v>2017</v>
      </c>
      <c r="F1042" s="417"/>
      <c r="G1042" s="417"/>
      <c r="H1042" s="417">
        <v>1</v>
      </c>
      <c r="I1042" s="417">
        <v>21</v>
      </c>
      <c r="J1042" s="417">
        <v>77</v>
      </c>
      <c r="K1042" s="417">
        <v>301</v>
      </c>
      <c r="L1042" s="417"/>
      <c r="M1042" s="417"/>
      <c r="N1042" s="417">
        <v>82486</v>
      </c>
      <c r="O1042" s="417">
        <v>338395</v>
      </c>
      <c r="P1042" s="417">
        <v>250200</v>
      </c>
      <c r="Q1042" s="416"/>
      <c r="R1042" s="416"/>
      <c r="S1042" s="416">
        <v>13933</v>
      </c>
      <c r="T1042" s="416">
        <v>453174</v>
      </c>
      <c r="U1042" s="416">
        <v>497532</v>
      </c>
      <c r="V1042" s="416">
        <v>309980</v>
      </c>
    </row>
    <row r="1043" spans="1:22" ht="15" x14ac:dyDescent="0.25">
      <c r="A1043" s="370" t="str">
        <f t="shared" si="16"/>
        <v>9752018</v>
      </c>
      <c r="B1043" s="411" t="s">
        <v>865</v>
      </c>
      <c r="C1043" s="415">
        <v>975</v>
      </c>
      <c r="D1043" s="415" t="s">
        <v>1148</v>
      </c>
      <c r="E1043" s="415">
        <v>2018</v>
      </c>
      <c r="F1043" s="417">
        <v>1</v>
      </c>
      <c r="G1043" s="417"/>
      <c r="H1043" s="417">
        <v>1</v>
      </c>
      <c r="I1043" s="417">
        <v>12</v>
      </c>
      <c r="J1043" s="417">
        <v>66</v>
      </c>
      <c r="K1043" s="417">
        <v>281</v>
      </c>
      <c r="L1043" s="417">
        <v>194520</v>
      </c>
      <c r="M1043" s="417"/>
      <c r="N1043" s="417">
        <v>124000</v>
      </c>
      <c r="O1043" s="417">
        <v>200313</v>
      </c>
      <c r="P1043" s="417">
        <v>316156</v>
      </c>
      <c r="Q1043" s="416">
        <v>0</v>
      </c>
      <c r="R1043" s="416"/>
      <c r="S1043" s="416">
        <v>45000</v>
      </c>
      <c r="T1043" s="416">
        <v>315903</v>
      </c>
      <c r="U1043" s="416">
        <v>453898</v>
      </c>
      <c r="V1043" s="416">
        <v>282656</v>
      </c>
    </row>
    <row r="1044" spans="1:22" ht="15" x14ac:dyDescent="0.25">
      <c r="A1044" s="370" t="str">
        <f t="shared" si="16"/>
        <v>9762014</v>
      </c>
      <c r="B1044" s="411" t="s">
        <v>865</v>
      </c>
      <c r="C1044" s="415">
        <v>976</v>
      </c>
      <c r="D1044" s="415" t="s">
        <v>1149</v>
      </c>
      <c r="E1044" s="415">
        <v>2014</v>
      </c>
      <c r="F1044" s="417"/>
      <c r="G1044" s="417"/>
      <c r="H1044" s="417"/>
      <c r="I1044" s="417">
        <v>5</v>
      </c>
      <c r="J1044" s="417">
        <v>8</v>
      </c>
      <c r="K1044" s="417">
        <v>45</v>
      </c>
      <c r="L1044" s="417"/>
      <c r="M1044" s="417"/>
      <c r="N1044" s="417"/>
      <c r="O1044" s="417">
        <v>75773</v>
      </c>
      <c r="P1044" s="417">
        <v>102411</v>
      </c>
      <c r="Q1044" s="416"/>
      <c r="R1044" s="416"/>
      <c r="S1044" s="416"/>
      <c r="T1044" s="416">
        <v>101037</v>
      </c>
      <c r="U1044" s="416">
        <v>315526</v>
      </c>
      <c r="V1044" s="416">
        <v>30063</v>
      </c>
    </row>
    <row r="1045" spans="1:22" ht="15" x14ac:dyDescent="0.25">
      <c r="A1045" s="370" t="str">
        <f t="shared" si="16"/>
        <v>9762015</v>
      </c>
      <c r="B1045" s="411" t="s">
        <v>865</v>
      </c>
      <c r="C1045" s="415">
        <v>976</v>
      </c>
      <c r="D1045" s="415" t="s">
        <v>1149</v>
      </c>
      <c r="E1045" s="415">
        <v>2015</v>
      </c>
      <c r="F1045" s="417"/>
      <c r="G1045" s="417"/>
      <c r="H1045" s="417">
        <v>1</v>
      </c>
      <c r="I1045" s="417">
        <v>4</v>
      </c>
      <c r="J1045" s="417">
        <v>11</v>
      </c>
      <c r="K1045" s="417">
        <v>39</v>
      </c>
      <c r="L1045" s="417"/>
      <c r="M1045" s="417"/>
      <c r="N1045" s="417">
        <v>167602</v>
      </c>
      <c r="O1045" s="417">
        <v>113794</v>
      </c>
      <c r="P1045" s="417">
        <v>91494</v>
      </c>
      <c r="Q1045" s="416"/>
      <c r="R1045" s="416"/>
      <c r="S1045" s="416">
        <v>304872</v>
      </c>
      <c r="T1045" s="416">
        <v>104961</v>
      </c>
      <c r="U1045" s="416">
        <v>213425</v>
      </c>
      <c r="V1045" s="416">
        <v>81344</v>
      </c>
    </row>
    <row r="1046" spans="1:22" ht="15" x14ac:dyDescent="0.25">
      <c r="A1046" s="370" t="str">
        <f t="shared" si="16"/>
        <v>9762016</v>
      </c>
      <c r="B1046" s="411" t="s">
        <v>865</v>
      </c>
      <c r="C1046" s="415">
        <v>976</v>
      </c>
      <c r="D1046" s="415" t="s">
        <v>1149</v>
      </c>
      <c r="E1046" s="415">
        <v>2016</v>
      </c>
      <c r="F1046" s="417"/>
      <c r="G1046" s="417"/>
      <c r="H1046" s="417"/>
      <c r="I1046" s="417">
        <v>2</v>
      </c>
      <c r="J1046" s="417">
        <v>13</v>
      </c>
      <c r="K1046" s="417">
        <v>45</v>
      </c>
      <c r="L1046" s="417"/>
      <c r="M1046" s="417"/>
      <c r="N1046" s="417"/>
      <c r="O1046" s="417">
        <v>75507</v>
      </c>
      <c r="P1046" s="417">
        <v>56663</v>
      </c>
      <c r="Q1046" s="416"/>
      <c r="R1046" s="416"/>
      <c r="S1046" s="416"/>
      <c r="T1046" s="416">
        <v>202057</v>
      </c>
      <c r="U1046" s="416">
        <v>98916</v>
      </c>
      <c r="V1046" s="416">
        <v>59593</v>
      </c>
    </row>
    <row r="1047" spans="1:22" ht="15" x14ac:dyDescent="0.25">
      <c r="A1047" s="370" t="str">
        <f t="shared" si="16"/>
        <v>9762017</v>
      </c>
      <c r="B1047" s="411" t="s">
        <v>865</v>
      </c>
      <c r="C1047" s="415">
        <v>976</v>
      </c>
      <c r="D1047" s="415" t="s">
        <v>1149</v>
      </c>
      <c r="E1047" s="415">
        <v>2017</v>
      </c>
      <c r="F1047" s="417"/>
      <c r="G1047" s="417"/>
      <c r="H1047" s="417">
        <v>1</v>
      </c>
      <c r="I1047" s="417">
        <v>1</v>
      </c>
      <c r="J1047" s="417">
        <v>14</v>
      </c>
      <c r="K1047" s="417">
        <v>57</v>
      </c>
      <c r="L1047" s="417"/>
      <c r="M1047" s="417"/>
      <c r="N1047" s="417">
        <v>101195</v>
      </c>
      <c r="O1047" s="417">
        <v>28320</v>
      </c>
      <c r="P1047" s="417">
        <v>173034</v>
      </c>
      <c r="Q1047" s="416"/>
      <c r="R1047" s="416"/>
      <c r="S1047" s="416">
        <v>22783</v>
      </c>
      <c r="T1047" s="416">
        <v>145572</v>
      </c>
      <c r="U1047" s="416">
        <v>170950</v>
      </c>
      <c r="V1047" s="416">
        <v>115572</v>
      </c>
    </row>
    <row r="1048" spans="1:22" ht="15" x14ac:dyDescent="0.25">
      <c r="A1048" s="370" t="str">
        <f t="shared" si="16"/>
        <v>9762018</v>
      </c>
      <c r="B1048" s="411" t="s">
        <v>865</v>
      </c>
      <c r="C1048" s="415">
        <v>976</v>
      </c>
      <c r="D1048" s="415" t="s">
        <v>1149</v>
      </c>
      <c r="E1048" s="415">
        <v>2018</v>
      </c>
      <c r="F1048" s="417"/>
      <c r="G1048" s="417"/>
      <c r="H1048" s="417"/>
      <c r="I1048" s="417">
        <v>3</v>
      </c>
      <c r="J1048" s="417">
        <v>10</v>
      </c>
      <c r="K1048" s="417">
        <v>52</v>
      </c>
      <c r="L1048" s="417"/>
      <c r="M1048" s="417"/>
      <c r="N1048" s="417"/>
      <c r="O1048" s="417">
        <v>57310</v>
      </c>
      <c r="P1048" s="417">
        <v>54906</v>
      </c>
      <c r="Q1048" s="416"/>
      <c r="R1048" s="416"/>
      <c r="S1048" s="416"/>
      <c r="T1048" s="416">
        <v>73839</v>
      </c>
      <c r="U1048" s="416">
        <v>112510</v>
      </c>
      <c r="V1048" s="416">
        <v>37744</v>
      </c>
    </row>
    <row r="1049" spans="1:22" ht="15" x14ac:dyDescent="0.25">
      <c r="A1049" s="370" t="str">
        <f t="shared" si="16"/>
        <v>9772014</v>
      </c>
      <c r="B1049" s="411" t="s">
        <v>865</v>
      </c>
      <c r="C1049" s="415">
        <v>977</v>
      </c>
      <c r="D1049" s="415" t="s">
        <v>1150</v>
      </c>
      <c r="E1049" s="415">
        <v>2014</v>
      </c>
      <c r="F1049" s="417"/>
      <c r="G1049" s="417"/>
      <c r="H1049" s="417"/>
      <c r="I1049" s="417">
        <v>2</v>
      </c>
      <c r="J1049" s="417">
        <v>2</v>
      </c>
      <c r="K1049" s="417">
        <v>4</v>
      </c>
      <c r="L1049" s="417"/>
      <c r="M1049" s="417"/>
      <c r="N1049" s="417"/>
      <c r="O1049" s="417">
        <v>37225</v>
      </c>
      <c r="P1049" s="417">
        <v>5398</v>
      </c>
      <c r="Q1049" s="416"/>
      <c r="R1049" s="416"/>
      <c r="S1049" s="416"/>
      <c r="T1049" s="416">
        <v>23898</v>
      </c>
      <c r="U1049" s="416">
        <v>17480</v>
      </c>
      <c r="V1049" s="416">
        <v>3641</v>
      </c>
    </row>
    <row r="1050" spans="1:22" ht="15" x14ac:dyDescent="0.25">
      <c r="A1050" s="370" t="str">
        <f t="shared" si="16"/>
        <v>9772015</v>
      </c>
      <c r="B1050" s="411" t="s">
        <v>865</v>
      </c>
      <c r="C1050" s="415">
        <v>977</v>
      </c>
      <c r="D1050" s="415" t="s">
        <v>1150</v>
      </c>
      <c r="E1050" s="415">
        <v>2015</v>
      </c>
      <c r="F1050" s="417"/>
      <c r="G1050" s="417"/>
      <c r="H1050" s="417"/>
      <c r="I1050" s="417"/>
      <c r="J1050" s="417">
        <v>1</v>
      </c>
      <c r="K1050" s="417">
        <v>5</v>
      </c>
      <c r="L1050" s="417"/>
      <c r="M1050" s="417"/>
      <c r="N1050" s="417"/>
      <c r="O1050" s="417"/>
      <c r="P1050" s="417">
        <v>274</v>
      </c>
      <c r="Q1050" s="416"/>
      <c r="R1050" s="416"/>
      <c r="S1050" s="416"/>
      <c r="T1050" s="416"/>
      <c r="U1050" s="416">
        <v>3117</v>
      </c>
      <c r="V1050" s="416">
        <v>3727</v>
      </c>
    </row>
    <row r="1051" spans="1:22" ht="15" x14ac:dyDescent="0.25">
      <c r="A1051" s="370" t="str">
        <f t="shared" si="16"/>
        <v>9772016</v>
      </c>
      <c r="B1051" s="411" t="s">
        <v>865</v>
      </c>
      <c r="C1051" s="415">
        <v>977</v>
      </c>
      <c r="D1051" s="415" t="s">
        <v>1150</v>
      </c>
      <c r="E1051" s="415">
        <v>2016</v>
      </c>
      <c r="F1051" s="417"/>
      <c r="G1051" s="417"/>
      <c r="H1051" s="417"/>
      <c r="I1051" s="417"/>
      <c r="J1051" s="417">
        <v>1</v>
      </c>
      <c r="K1051" s="417">
        <v>3</v>
      </c>
      <c r="L1051" s="417"/>
      <c r="M1051" s="417"/>
      <c r="N1051" s="417"/>
      <c r="O1051" s="417"/>
      <c r="P1051" s="417">
        <v>2945</v>
      </c>
      <c r="Q1051" s="416"/>
      <c r="R1051" s="416"/>
      <c r="S1051" s="416"/>
      <c r="T1051" s="416"/>
      <c r="U1051" s="416">
        <v>2368</v>
      </c>
      <c r="V1051" s="416">
        <v>443</v>
      </c>
    </row>
    <row r="1052" spans="1:22" ht="15" x14ac:dyDescent="0.25">
      <c r="A1052" s="370" t="str">
        <f t="shared" si="16"/>
        <v>9772017</v>
      </c>
      <c r="B1052" s="411" t="s">
        <v>865</v>
      </c>
      <c r="C1052" s="415">
        <v>977</v>
      </c>
      <c r="D1052" s="415" t="s">
        <v>1150</v>
      </c>
      <c r="E1052" s="415">
        <v>2017</v>
      </c>
      <c r="F1052" s="417"/>
      <c r="G1052" s="417"/>
      <c r="H1052" s="417"/>
      <c r="I1052" s="417">
        <v>4</v>
      </c>
      <c r="J1052" s="417">
        <v>2</v>
      </c>
      <c r="K1052" s="417">
        <v>4</v>
      </c>
      <c r="L1052" s="417"/>
      <c r="M1052" s="417"/>
      <c r="N1052" s="417"/>
      <c r="O1052" s="417">
        <v>114887</v>
      </c>
      <c r="P1052" s="417">
        <v>6559</v>
      </c>
      <c r="Q1052" s="416"/>
      <c r="R1052" s="416"/>
      <c r="S1052" s="416"/>
      <c r="T1052" s="416">
        <v>66304</v>
      </c>
      <c r="U1052" s="416">
        <v>1626</v>
      </c>
      <c r="V1052" s="416">
        <v>12997</v>
      </c>
    </row>
    <row r="1053" spans="1:22" ht="15" x14ac:dyDescent="0.25">
      <c r="A1053" s="370" t="str">
        <f t="shared" si="16"/>
        <v>9772018</v>
      </c>
      <c r="B1053" s="411" t="s">
        <v>865</v>
      </c>
      <c r="C1053" s="415">
        <v>977</v>
      </c>
      <c r="D1053" s="415" t="s">
        <v>1150</v>
      </c>
      <c r="E1053" s="415">
        <v>2018</v>
      </c>
      <c r="F1053" s="417"/>
      <c r="G1053" s="417"/>
      <c r="H1053" s="417"/>
      <c r="I1053" s="417">
        <v>1</v>
      </c>
      <c r="J1053" s="417">
        <v>4</v>
      </c>
      <c r="K1053" s="417">
        <v>4</v>
      </c>
      <c r="L1053" s="417"/>
      <c r="M1053" s="417"/>
      <c r="N1053" s="417"/>
      <c r="O1053" s="417">
        <v>14691</v>
      </c>
      <c r="P1053" s="417">
        <v>21641</v>
      </c>
      <c r="Q1053" s="416"/>
      <c r="R1053" s="416"/>
      <c r="S1053" s="416"/>
      <c r="T1053" s="416">
        <v>30650</v>
      </c>
      <c r="U1053" s="416">
        <v>39100</v>
      </c>
      <c r="V1053" s="416">
        <v>3823</v>
      </c>
    </row>
    <row r="1054" spans="1:22" ht="15" x14ac:dyDescent="0.25">
      <c r="A1054" s="370" t="str">
        <f t="shared" si="16"/>
        <v>9782014</v>
      </c>
      <c r="B1054" s="411" t="s">
        <v>865</v>
      </c>
      <c r="C1054" s="415">
        <v>978</v>
      </c>
      <c r="D1054" s="415" t="s">
        <v>1151</v>
      </c>
      <c r="E1054" s="415">
        <v>2014</v>
      </c>
      <c r="F1054" s="417"/>
      <c r="G1054" s="417"/>
      <c r="H1054" s="417"/>
      <c r="I1054" s="417"/>
      <c r="J1054" s="417"/>
      <c r="K1054" s="417">
        <v>5</v>
      </c>
      <c r="L1054" s="417"/>
      <c r="M1054" s="417"/>
      <c r="N1054" s="417"/>
      <c r="O1054" s="417"/>
      <c r="P1054" s="417"/>
      <c r="Q1054" s="416"/>
      <c r="R1054" s="416"/>
      <c r="S1054" s="416"/>
      <c r="T1054" s="416"/>
      <c r="U1054" s="416"/>
      <c r="V1054" s="416">
        <v>4662</v>
      </c>
    </row>
    <row r="1055" spans="1:22" ht="15" x14ac:dyDescent="0.25">
      <c r="A1055" s="370" t="str">
        <f t="shared" si="16"/>
        <v>9782015</v>
      </c>
      <c r="B1055" s="411" t="s">
        <v>865</v>
      </c>
      <c r="C1055" s="415">
        <v>978</v>
      </c>
      <c r="D1055" s="415" t="s">
        <v>1151</v>
      </c>
      <c r="E1055" s="415">
        <v>2015</v>
      </c>
      <c r="F1055" s="417"/>
      <c r="G1055" s="417"/>
      <c r="H1055" s="417"/>
      <c r="I1055" s="417"/>
      <c r="J1055" s="417">
        <v>3</v>
      </c>
      <c r="K1055" s="417">
        <v>7</v>
      </c>
      <c r="L1055" s="417"/>
      <c r="M1055" s="417"/>
      <c r="N1055" s="417"/>
      <c r="O1055" s="417"/>
      <c r="P1055" s="417">
        <v>114723</v>
      </c>
      <c r="Q1055" s="416"/>
      <c r="R1055" s="416"/>
      <c r="S1055" s="416"/>
      <c r="T1055" s="416"/>
      <c r="U1055" s="416">
        <v>38242</v>
      </c>
      <c r="V1055" s="416">
        <v>5243</v>
      </c>
    </row>
    <row r="1056" spans="1:22" ht="15" x14ac:dyDescent="0.25">
      <c r="A1056" s="370" t="str">
        <f t="shared" si="16"/>
        <v>9782016</v>
      </c>
      <c r="B1056" s="411" t="s">
        <v>865</v>
      </c>
      <c r="C1056" s="415">
        <v>978</v>
      </c>
      <c r="D1056" s="415" t="s">
        <v>1151</v>
      </c>
      <c r="E1056" s="415">
        <v>2016</v>
      </c>
      <c r="F1056" s="417"/>
      <c r="G1056" s="417"/>
      <c r="H1056" s="417"/>
      <c r="I1056" s="417"/>
      <c r="J1056" s="417">
        <v>1</v>
      </c>
      <c r="K1056" s="417">
        <v>4</v>
      </c>
      <c r="L1056" s="417"/>
      <c r="M1056" s="417"/>
      <c r="N1056" s="417"/>
      <c r="O1056" s="417"/>
      <c r="P1056" s="417">
        <v>114</v>
      </c>
      <c r="Q1056" s="416"/>
      <c r="R1056" s="416"/>
      <c r="S1056" s="416"/>
      <c r="T1056" s="416"/>
      <c r="U1056" s="416">
        <v>69</v>
      </c>
      <c r="V1056" s="416">
        <v>556</v>
      </c>
    </row>
    <row r="1057" spans="1:22" ht="15" x14ac:dyDescent="0.25">
      <c r="A1057" s="370" t="str">
        <f t="shared" si="16"/>
        <v>9782017</v>
      </c>
      <c r="B1057" s="411" t="s">
        <v>865</v>
      </c>
      <c r="C1057" s="415">
        <v>978</v>
      </c>
      <c r="D1057" s="415" t="s">
        <v>1151</v>
      </c>
      <c r="E1057" s="415">
        <v>2017</v>
      </c>
      <c r="F1057" s="417"/>
      <c r="G1057" s="417"/>
      <c r="H1057" s="417"/>
      <c r="I1057" s="417"/>
      <c r="J1057" s="417">
        <v>2</v>
      </c>
      <c r="K1057" s="417">
        <v>1</v>
      </c>
      <c r="L1057" s="417"/>
      <c r="M1057" s="417"/>
      <c r="N1057" s="417"/>
      <c r="O1057" s="417"/>
      <c r="P1057" s="417">
        <v>618</v>
      </c>
      <c r="Q1057" s="416"/>
      <c r="R1057" s="416"/>
      <c r="S1057" s="416"/>
      <c r="T1057" s="416"/>
      <c r="U1057" s="416">
        <v>66711</v>
      </c>
      <c r="V1057" s="416">
        <v>1190</v>
      </c>
    </row>
    <row r="1058" spans="1:22" ht="15" x14ac:dyDescent="0.25">
      <c r="A1058" s="370" t="str">
        <f t="shared" si="16"/>
        <v>9782018</v>
      </c>
      <c r="B1058" s="411" t="s">
        <v>865</v>
      </c>
      <c r="C1058" s="415">
        <v>978</v>
      </c>
      <c r="D1058" s="415" t="s">
        <v>1151</v>
      </c>
      <c r="E1058" s="415">
        <v>2018</v>
      </c>
      <c r="F1058" s="417"/>
      <c r="G1058" s="417"/>
      <c r="H1058" s="417"/>
      <c r="I1058" s="417"/>
      <c r="J1058" s="417">
        <v>1</v>
      </c>
      <c r="K1058" s="417">
        <v>5</v>
      </c>
      <c r="L1058" s="417"/>
      <c r="M1058" s="417"/>
      <c r="N1058" s="417"/>
      <c r="O1058" s="417"/>
      <c r="P1058" s="417">
        <v>752</v>
      </c>
      <c r="Q1058" s="416"/>
      <c r="R1058" s="416"/>
      <c r="S1058" s="416"/>
      <c r="T1058" s="416"/>
      <c r="U1058" s="416">
        <v>492</v>
      </c>
      <c r="V1058" s="416">
        <v>3100</v>
      </c>
    </row>
    <row r="1059" spans="1:22" ht="15" x14ac:dyDescent="0.25">
      <c r="A1059" s="370" t="str">
        <f t="shared" si="16"/>
        <v>9792014</v>
      </c>
      <c r="B1059" s="411" t="s">
        <v>865</v>
      </c>
      <c r="C1059" s="415">
        <v>979</v>
      </c>
      <c r="D1059" s="415" t="s">
        <v>1152</v>
      </c>
      <c r="E1059" s="415">
        <v>2014</v>
      </c>
      <c r="F1059" s="417"/>
      <c r="G1059" s="417"/>
      <c r="H1059" s="417"/>
      <c r="I1059" s="417">
        <v>2</v>
      </c>
      <c r="J1059" s="417">
        <v>5</v>
      </c>
      <c r="K1059" s="417">
        <v>17</v>
      </c>
      <c r="L1059" s="417"/>
      <c r="M1059" s="417"/>
      <c r="N1059" s="417"/>
      <c r="O1059" s="417">
        <v>3577</v>
      </c>
      <c r="P1059" s="417">
        <v>49984</v>
      </c>
      <c r="Q1059" s="416"/>
      <c r="R1059" s="416"/>
      <c r="S1059" s="416"/>
      <c r="T1059" s="416">
        <v>57855</v>
      </c>
      <c r="U1059" s="416">
        <v>71345</v>
      </c>
      <c r="V1059" s="416">
        <v>10235</v>
      </c>
    </row>
    <row r="1060" spans="1:22" ht="15" x14ac:dyDescent="0.25">
      <c r="A1060" s="370" t="str">
        <f t="shared" si="16"/>
        <v>9792015</v>
      </c>
      <c r="B1060" s="411" t="s">
        <v>865</v>
      </c>
      <c r="C1060" s="415">
        <v>979</v>
      </c>
      <c r="D1060" s="415" t="s">
        <v>1152</v>
      </c>
      <c r="E1060" s="415">
        <v>2015</v>
      </c>
      <c r="F1060" s="417"/>
      <c r="G1060" s="417"/>
      <c r="H1060" s="417"/>
      <c r="I1060" s="417">
        <v>4</v>
      </c>
      <c r="J1060" s="417">
        <v>6</v>
      </c>
      <c r="K1060" s="417">
        <v>17</v>
      </c>
      <c r="L1060" s="417"/>
      <c r="M1060" s="417"/>
      <c r="N1060" s="417"/>
      <c r="O1060" s="417">
        <v>72300</v>
      </c>
      <c r="P1060" s="417">
        <v>93106</v>
      </c>
      <c r="Q1060" s="416"/>
      <c r="R1060" s="416"/>
      <c r="S1060" s="416"/>
      <c r="T1060" s="416">
        <v>79936</v>
      </c>
      <c r="U1060" s="416">
        <v>122694</v>
      </c>
      <c r="V1060" s="416">
        <v>17709</v>
      </c>
    </row>
    <row r="1061" spans="1:22" ht="15" x14ac:dyDescent="0.25">
      <c r="A1061" s="370" t="str">
        <f t="shared" si="16"/>
        <v>9792016</v>
      </c>
      <c r="B1061" s="411" t="s">
        <v>865</v>
      </c>
      <c r="C1061" s="415">
        <v>979</v>
      </c>
      <c r="D1061" s="415" t="s">
        <v>1152</v>
      </c>
      <c r="E1061" s="415">
        <v>2016</v>
      </c>
      <c r="F1061" s="417"/>
      <c r="G1061" s="417"/>
      <c r="H1061" s="417">
        <v>1</v>
      </c>
      <c r="I1061" s="417">
        <v>3</v>
      </c>
      <c r="J1061" s="417">
        <v>3</v>
      </c>
      <c r="K1061" s="417">
        <v>27</v>
      </c>
      <c r="L1061" s="417"/>
      <c r="M1061" s="417"/>
      <c r="N1061" s="417">
        <v>78106</v>
      </c>
      <c r="O1061" s="417">
        <v>18085</v>
      </c>
      <c r="P1061" s="417">
        <v>17544</v>
      </c>
      <c r="Q1061" s="416"/>
      <c r="R1061" s="416"/>
      <c r="S1061" s="416">
        <v>53322</v>
      </c>
      <c r="T1061" s="416">
        <v>31635</v>
      </c>
      <c r="U1061" s="416">
        <v>7762</v>
      </c>
      <c r="V1061" s="416">
        <v>19757</v>
      </c>
    </row>
    <row r="1062" spans="1:22" ht="15" x14ac:dyDescent="0.25">
      <c r="A1062" s="370" t="str">
        <f t="shared" si="16"/>
        <v>9792017</v>
      </c>
      <c r="B1062" s="411" t="s">
        <v>865</v>
      </c>
      <c r="C1062" s="415">
        <v>979</v>
      </c>
      <c r="D1062" s="415" t="s">
        <v>1152</v>
      </c>
      <c r="E1062" s="415">
        <v>2017</v>
      </c>
      <c r="F1062" s="417"/>
      <c r="G1062" s="417"/>
      <c r="H1062" s="417"/>
      <c r="I1062" s="417">
        <v>3</v>
      </c>
      <c r="J1062" s="417">
        <v>13</v>
      </c>
      <c r="K1062" s="417">
        <v>41</v>
      </c>
      <c r="L1062" s="417"/>
      <c r="M1062" s="417"/>
      <c r="N1062" s="417"/>
      <c r="O1062" s="417">
        <v>81755</v>
      </c>
      <c r="P1062" s="417">
        <v>28994</v>
      </c>
      <c r="Q1062" s="416"/>
      <c r="R1062" s="416"/>
      <c r="S1062" s="416"/>
      <c r="T1062" s="416">
        <v>32356</v>
      </c>
      <c r="U1062" s="416">
        <v>55264</v>
      </c>
      <c r="V1062" s="416">
        <v>54995</v>
      </c>
    </row>
    <row r="1063" spans="1:22" ht="15" x14ac:dyDescent="0.25">
      <c r="A1063" s="370" t="str">
        <f t="shared" si="16"/>
        <v>9792018</v>
      </c>
      <c r="B1063" s="411" t="s">
        <v>865</v>
      </c>
      <c r="C1063" s="415">
        <v>979</v>
      </c>
      <c r="D1063" s="415" t="s">
        <v>1152</v>
      </c>
      <c r="E1063" s="415">
        <v>2018</v>
      </c>
      <c r="F1063" s="417"/>
      <c r="G1063" s="417"/>
      <c r="H1063" s="417"/>
      <c r="I1063" s="417">
        <v>2</v>
      </c>
      <c r="J1063" s="417">
        <v>15</v>
      </c>
      <c r="K1063" s="417">
        <v>45</v>
      </c>
      <c r="L1063" s="417"/>
      <c r="M1063" s="417"/>
      <c r="N1063" s="417"/>
      <c r="O1063" s="417">
        <v>59223</v>
      </c>
      <c r="P1063" s="417">
        <v>99814</v>
      </c>
      <c r="Q1063" s="416"/>
      <c r="R1063" s="416"/>
      <c r="S1063" s="416"/>
      <c r="T1063" s="416">
        <v>55340</v>
      </c>
      <c r="U1063" s="416">
        <v>143855</v>
      </c>
      <c r="V1063" s="416">
        <v>49498</v>
      </c>
    </row>
    <row r="1064" spans="1:22" ht="15" x14ac:dyDescent="0.25">
      <c r="A1064" s="370" t="str">
        <f t="shared" si="16"/>
        <v>9802014</v>
      </c>
      <c r="B1064" s="411" t="s">
        <v>865</v>
      </c>
      <c r="C1064" s="415">
        <v>980</v>
      </c>
      <c r="D1064" s="415" t="s">
        <v>1153</v>
      </c>
      <c r="E1064" s="415">
        <v>2014</v>
      </c>
      <c r="F1064" s="417"/>
      <c r="G1064" s="417"/>
      <c r="H1064" s="417"/>
      <c r="I1064" s="417">
        <v>1</v>
      </c>
      <c r="J1064" s="417">
        <v>10</v>
      </c>
      <c r="K1064" s="417">
        <v>35</v>
      </c>
      <c r="L1064" s="417"/>
      <c r="M1064" s="417"/>
      <c r="N1064" s="417"/>
      <c r="O1064" s="417">
        <v>21600</v>
      </c>
      <c r="P1064" s="417">
        <v>85230</v>
      </c>
      <c r="Q1064" s="416"/>
      <c r="R1064" s="416"/>
      <c r="S1064" s="416"/>
      <c r="T1064" s="416">
        <v>5474</v>
      </c>
      <c r="U1064" s="416">
        <v>254591</v>
      </c>
      <c r="V1064" s="416">
        <v>69166</v>
      </c>
    </row>
    <row r="1065" spans="1:22" ht="15" x14ac:dyDescent="0.25">
      <c r="A1065" s="370" t="str">
        <f t="shared" si="16"/>
        <v>9802015</v>
      </c>
      <c r="B1065" s="411" t="s">
        <v>865</v>
      </c>
      <c r="C1065" s="415">
        <v>980</v>
      </c>
      <c r="D1065" s="415" t="s">
        <v>1153</v>
      </c>
      <c r="E1065" s="415">
        <v>2015</v>
      </c>
      <c r="F1065" s="417"/>
      <c r="G1065" s="417"/>
      <c r="H1065" s="417"/>
      <c r="I1065" s="417">
        <v>1</v>
      </c>
      <c r="J1065" s="417">
        <v>10</v>
      </c>
      <c r="K1065" s="417">
        <v>30</v>
      </c>
      <c r="L1065" s="417"/>
      <c r="M1065" s="417"/>
      <c r="N1065" s="417"/>
      <c r="O1065" s="417">
        <v>4088</v>
      </c>
      <c r="P1065" s="417">
        <v>96712</v>
      </c>
      <c r="Q1065" s="416"/>
      <c r="R1065" s="416"/>
      <c r="S1065" s="416"/>
      <c r="T1065" s="416">
        <v>1875</v>
      </c>
      <c r="U1065" s="416">
        <v>130709</v>
      </c>
      <c r="V1065" s="416">
        <v>29745</v>
      </c>
    </row>
    <row r="1066" spans="1:22" ht="15" x14ac:dyDescent="0.25">
      <c r="A1066" s="370" t="str">
        <f t="shared" si="16"/>
        <v>9802016</v>
      </c>
      <c r="B1066" s="411" t="s">
        <v>865</v>
      </c>
      <c r="C1066" s="415">
        <v>980</v>
      </c>
      <c r="D1066" s="415" t="s">
        <v>1153</v>
      </c>
      <c r="E1066" s="415">
        <v>2016</v>
      </c>
      <c r="F1066" s="417"/>
      <c r="G1066" s="417"/>
      <c r="H1066" s="417"/>
      <c r="I1066" s="417">
        <v>1</v>
      </c>
      <c r="J1066" s="417">
        <v>5</v>
      </c>
      <c r="K1066" s="417">
        <v>26</v>
      </c>
      <c r="L1066" s="417"/>
      <c r="M1066" s="417"/>
      <c r="N1066" s="417"/>
      <c r="O1066" s="417">
        <v>2901</v>
      </c>
      <c r="P1066" s="417">
        <v>28410</v>
      </c>
      <c r="Q1066" s="416"/>
      <c r="R1066" s="416"/>
      <c r="S1066" s="416"/>
      <c r="T1066" s="416">
        <v>2842</v>
      </c>
      <c r="U1066" s="416">
        <v>18611</v>
      </c>
      <c r="V1066" s="416">
        <v>18587</v>
      </c>
    </row>
    <row r="1067" spans="1:22" ht="15" x14ac:dyDescent="0.25">
      <c r="A1067" s="370" t="str">
        <f t="shared" si="16"/>
        <v>9802017</v>
      </c>
      <c r="B1067" s="411" t="s">
        <v>865</v>
      </c>
      <c r="C1067" s="415">
        <v>980</v>
      </c>
      <c r="D1067" s="415" t="s">
        <v>1153</v>
      </c>
      <c r="E1067" s="415">
        <v>2017</v>
      </c>
      <c r="F1067" s="417"/>
      <c r="G1067" s="417"/>
      <c r="H1067" s="417"/>
      <c r="I1067" s="417"/>
      <c r="J1067" s="417">
        <v>4</v>
      </c>
      <c r="K1067" s="417">
        <v>27</v>
      </c>
      <c r="L1067" s="417"/>
      <c r="M1067" s="417"/>
      <c r="N1067" s="417"/>
      <c r="O1067" s="417"/>
      <c r="P1067" s="417">
        <v>7963</v>
      </c>
      <c r="Q1067" s="416"/>
      <c r="R1067" s="416"/>
      <c r="S1067" s="416"/>
      <c r="T1067" s="416"/>
      <c r="U1067" s="416">
        <v>72050</v>
      </c>
      <c r="V1067" s="416">
        <v>30582</v>
      </c>
    </row>
    <row r="1068" spans="1:22" ht="15" x14ac:dyDescent="0.25">
      <c r="A1068" s="370" t="str">
        <f t="shared" si="16"/>
        <v>9802018</v>
      </c>
      <c r="B1068" s="411" t="s">
        <v>865</v>
      </c>
      <c r="C1068" s="415">
        <v>980</v>
      </c>
      <c r="D1068" s="415" t="s">
        <v>1153</v>
      </c>
      <c r="E1068" s="415">
        <v>2018</v>
      </c>
      <c r="F1068" s="417"/>
      <c r="G1068" s="417"/>
      <c r="H1068" s="417"/>
      <c r="I1068" s="417"/>
      <c r="J1068" s="417">
        <v>10</v>
      </c>
      <c r="K1068" s="417">
        <v>37</v>
      </c>
      <c r="L1068" s="417"/>
      <c r="M1068" s="417"/>
      <c r="N1068" s="417"/>
      <c r="O1068" s="417"/>
      <c r="P1068" s="417">
        <v>30582</v>
      </c>
      <c r="Q1068" s="416"/>
      <c r="R1068" s="416"/>
      <c r="S1068" s="416"/>
      <c r="T1068" s="416"/>
      <c r="U1068" s="416">
        <v>44172</v>
      </c>
      <c r="V1068" s="416">
        <v>50095</v>
      </c>
    </row>
    <row r="1069" spans="1:22" ht="15" x14ac:dyDescent="0.25">
      <c r="A1069" s="370" t="str">
        <f t="shared" si="16"/>
        <v>9812014</v>
      </c>
      <c r="B1069" s="411" t="s">
        <v>865</v>
      </c>
      <c r="C1069" s="415">
        <v>981</v>
      </c>
      <c r="D1069" s="415" t="s">
        <v>1154</v>
      </c>
      <c r="E1069" s="415">
        <v>2014</v>
      </c>
      <c r="F1069" s="417"/>
      <c r="G1069" s="417"/>
      <c r="H1069" s="417"/>
      <c r="I1069" s="417">
        <v>6</v>
      </c>
      <c r="J1069" s="417">
        <v>11</v>
      </c>
      <c r="K1069" s="417">
        <v>28</v>
      </c>
      <c r="L1069" s="417"/>
      <c r="M1069" s="417"/>
      <c r="N1069" s="417"/>
      <c r="O1069" s="417">
        <v>65364</v>
      </c>
      <c r="P1069" s="417">
        <v>13519</v>
      </c>
      <c r="Q1069" s="416"/>
      <c r="R1069" s="416"/>
      <c r="S1069" s="416"/>
      <c r="T1069" s="416">
        <v>106799</v>
      </c>
      <c r="U1069" s="416">
        <v>64573</v>
      </c>
      <c r="V1069" s="416">
        <v>42195</v>
      </c>
    </row>
    <row r="1070" spans="1:22" ht="15" x14ac:dyDescent="0.25">
      <c r="A1070" s="370" t="str">
        <f t="shared" si="16"/>
        <v>9812015</v>
      </c>
      <c r="B1070" s="411" t="s">
        <v>865</v>
      </c>
      <c r="C1070" s="415">
        <v>981</v>
      </c>
      <c r="D1070" s="415" t="s">
        <v>1154</v>
      </c>
      <c r="E1070" s="415">
        <v>2015</v>
      </c>
      <c r="F1070" s="417"/>
      <c r="G1070" s="417"/>
      <c r="H1070" s="417"/>
      <c r="I1070" s="417">
        <v>7</v>
      </c>
      <c r="J1070" s="417">
        <v>10</v>
      </c>
      <c r="K1070" s="417">
        <v>38</v>
      </c>
      <c r="L1070" s="417"/>
      <c r="M1070" s="417"/>
      <c r="N1070" s="417"/>
      <c r="O1070" s="417">
        <v>177996</v>
      </c>
      <c r="P1070" s="417">
        <v>60507</v>
      </c>
      <c r="Q1070" s="416"/>
      <c r="R1070" s="416"/>
      <c r="S1070" s="416"/>
      <c r="T1070" s="416">
        <v>122456</v>
      </c>
      <c r="U1070" s="416">
        <v>81210</v>
      </c>
      <c r="V1070" s="416">
        <v>48375</v>
      </c>
    </row>
    <row r="1071" spans="1:22" ht="15" x14ac:dyDescent="0.25">
      <c r="A1071" s="370" t="str">
        <f t="shared" si="16"/>
        <v>9812016</v>
      </c>
      <c r="B1071" s="411" t="s">
        <v>865</v>
      </c>
      <c r="C1071" s="415">
        <v>981</v>
      </c>
      <c r="D1071" s="415" t="s">
        <v>1154</v>
      </c>
      <c r="E1071" s="415">
        <v>2016</v>
      </c>
      <c r="F1071" s="417"/>
      <c r="G1071" s="417"/>
      <c r="H1071" s="417">
        <v>1</v>
      </c>
      <c r="I1071" s="417">
        <v>2</v>
      </c>
      <c r="J1071" s="417">
        <v>10</v>
      </c>
      <c r="K1071" s="417">
        <v>47</v>
      </c>
      <c r="L1071" s="417"/>
      <c r="M1071" s="417"/>
      <c r="N1071" s="417">
        <v>127324</v>
      </c>
      <c r="O1071" s="417">
        <v>115564</v>
      </c>
      <c r="P1071" s="417">
        <v>14788</v>
      </c>
      <c r="Q1071" s="416"/>
      <c r="R1071" s="416"/>
      <c r="S1071" s="416">
        <v>49738</v>
      </c>
      <c r="T1071" s="416">
        <v>81272</v>
      </c>
      <c r="U1071" s="416">
        <v>41475</v>
      </c>
      <c r="V1071" s="416">
        <v>70355</v>
      </c>
    </row>
    <row r="1072" spans="1:22" ht="15" x14ac:dyDescent="0.25">
      <c r="A1072" s="370" t="str">
        <f t="shared" si="16"/>
        <v>9812017</v>
      </c>
      <c r="B1072" s="411" t="s">
        <v>865</v>
      </c>
      <c r="C1072" s="415">
        <v>981</v>
      </c>
      <c r="D1072" s="415" t="s">
        <v>1154</v>
      </c>
      <c r="E1072" s="415">
        <v>2017</v>
      </c>
      <c r="F1072" s="417"/>
      <c r="G1072" s="417"/>
      <c r="H1072" s="417">
        <v>1</v>
      </c>
      <c r="I1072" s="417">
        <v>2</v>
      </c>
      <c r="J1072" s="417">
        <v>9</v>
      </c>
      <c r="K1072" s="417">
        <v>32</v>
      </c>
      <c r="L1072" s="417"/>
      <c r="M1072" s="417"/>
      <c r="N1072" s="417">
        <v>131681</v>
      </c>
      <c r="O1072" s="417">
        <v>20813</v>
      </c>
      <c r="P1072" s="417">
        <v>60399</v>
      </c>
      <c r="Q1072" s="416"/>
      <c r="R1072" s="416"/>
      <c r="S1072" s="416">
        <v>47346</v>
      </c>
      <c r="T1072" s="416">
        <v>5705</v>
      </c>
      <c r="U1072" s="416">
        <v>60010</v>
      </c>
      <c r="V1072" s="416">
        <v>17596</v>
      </c>
    </row>
    <row r="1073" spans="1:22" ht="15" x14ac:dyDescent="0.25">
      <c r="A1073" s="370" t="str">
        <f t="shared" si="16"/>
        <v>9812018</v>
      </c>
      <c r="B1073" s="411" t="s">
        <v>865</v>
      </c>
      <c r="C1073" s="415">
        <v>981</v>
      </c>
      <c r="D1073" s="415" t="s">
        <v>1154</v>
      </c>
      <c r="E1073" s="415">
        <v>2018</v>
      </c>
      <c r="F1073" s="417"/>
      <c r="G1073" s="417"/>
      <c r="H1073" s="417"/>
      <c r="I1073" s="417"/>
      <c r="J1073" s="417">
        <v>4</v>
      </c>
      <c r="K1073" s="417">
        <v>24</v>
      </c>
      <c r="L1073" s="417"/>
      <c r="M1073" s="417"/>
      <c r="N1073" s="417"/>
      <c r="O1073" s="417"/>
      <c r="P1073" s="417">
        <v>11571</v>
      </c>
      <c r="Q1073" s="416"/>
      <c r="R1073" s="416"/>
      <c r="S1073" s="416"/>
      <c r="T1073" s="416"/>
      <c r="U1073" s="416">
        <v>6443</v>
      </c>
      <c r="V1073" s="416">
        <v>28301</v>
      </c>
    </row>
    <row r="1074" spans="1:22" ht="15" x14ac:dyDescent="0.25">
      <c r="A1074" s="370" t="str">
        <f t="shared" si="16"/>
        <v>9832014</v>
      </c>
      <c r="B1074" s="411" t="s">
        <v>865</v>
      </c>
      <c r="C1074" s="415">
        <v>983</v>
      </c>
      <c r="D1074" s="415" t="s">
        <v>1155</v>
      </c>
      <c r="E1074" s="415">
        <v>2014</v>
      </c>
      <c r="F1074" s="417"/>
      <c r="G1074" s="417"/>
      <c r="H1074" s="417"/>
      <c r="I1074" s="417"/>
      <c r="J1074" s="417">
        <v>2</v>
      </c>
      <c r="K1074" s="417">
        <v>5</v>
      </c>
      <c r="L1074" s="417"/>
      <c r="M1074" s="417"/>
      <c r="N1074" s="417"/>
      <c r="O1074" s="417"/>
      <c r="P1074" s="417">
        <v>6487</v>
      </c>
      <c r="Q1074" s="416"/>
      <c r="R1074" s="416"/>
      <c r="S1074" s="416"/>
      <c r="T1074" s="416"/>
      <c r="U1074" s="416">
        <v>11567</v>
      </c>
      <c r="V1074" s="416">
        <v>4173</v>
      </c>
    </row>
    <row r="1075" spans="1:22" ht="15" x14ac:dyDescent="0.25">
      <c r="A1075" s="370" t="str">
        <f t="shared" si="16"/>
        <v>9832015</v>
      </c>
      <c r="B1075" s="411" t="s">
        <v>865</v>
      </c>
      <c r="C1075" s="415">
        <v>983</v>
      </c>
      <c r="D1075" s="415" t="s">
        <v>1155</v>
      </c>
      <c r="E1075" s="415">
        <v>2015</v>
      </c>
      <c r="F1075" s="417"/>
      <c r="G1075" s="417"/>
      <c r="H1075" s="417">
        <v>1</v>
      </c>
      <c r="I1075" s="417">
        <v>1</v>
      </c>
      <c r="J1075" s="417"/>
      <c r="K1075" s="417">
        <v>5</v>
      </c>
      <c r="L1075" s="417"/>
      <c r="M1075" s="417"/>
      <c r="N1075" s="417">
        <v>87113</v>
      </c>
      <c r="O1075" s="417">
        <v>25601</v>
      </c>
      <c r="P1075" s="417"/>
      <c r="Q1075" s="416"/>
      <c r="R1075" s="416"/>
      <c r="S1075" s="416">
        <v>49561</v>
      </c>
      <c r="T1075" s="416">
        <v>11900</v>
      </c>
      <c r="U1075" s="416"/>
      <c r="V1075" s="416">
        <v>5116</v>
      </c>
    </row>
    <row r="1076" spans="1:22" ht="15" x14ac:dyDescent="0.25">
      <c r="A1076" s="370" t="str">
        <f t="shared" si="16"/>
        <v>9832016</v>
      </c>
      <c r="B1076" s="411" t="s">
        <v>865</v>
      </c>
      <c r="C1076" s="415">
        <v>983</v>
      </c>
      <c r="D1076" s="415" t="s">
        <v>1155</v>
      </c>
      <c r="E1076" s="415">
        <v>2016</v>
      </c>
      <c r="F1076" s="417"/>
      <c r="G1076" s="417"/>
      <c r="H1076" s="417"/>
      <c r="I1076" s="417"/>
      <c r="J1076" s="417">
        <v>2</v>
      </c>
      <c r="K1076" s="417">
        <v>10</v>
      </c>
      <c r="L1076" s="417"/>
      <c r="M1076" s="417"/>
      <c r="N1076" s="417"/>
      <c r="O1076" s="417"/>
      <c r="P1076" s="417">
        <v>17366</v>
      </c>
      <c r="Q1076" s="416"/>
      <c r="R1076" s="416"/>
      <c r="S1076" s="416"/>
      <c r="T1076" s="416"/>
      <c r="U1076" s="416">
        <v>27155</v>
      </c>
      <c r="V1076" s="416">
        <v>23370</v>
      </c>
    </row>
    <row r="1077" spans="1:22" ht="15" x14ac:dyDescent="0.25">
      <c r="A1077" s="370" t="str">
        <f t="shared" si="16"/>
        <v>9832017</v>
      </c>
      <c r="B1077" s="411" t="s">
        <v>865</v>
      </c>
      <c r="C1077" s="415">
        <v>983</v>
      </c>
      <c r="D1077" s="415" t="s">
        <v>1155</v>
      </c>
      <c r="E1077" s="415">
        <v>2017</v>
      </c>
      <c r="F1077" s="417"/>
      <c r="G1077" s="417"/>
      <c r="H1077" s="417">
        <v>1</v>
      </c>
      <c r="I1077" s="417">
        <v>2</v>
      </c>
      <c r="J1077" s="417">
        <v>3</v>
      </c>
      <c r="K1077" s="417">
        <v>4</v>
      </c>
      <c r="L1077" s="417"/>
      <c r="M1077" s="417"/>
      <c r="N1077" s="417">
        <v>200877</v>
      </c>
      <c r="O1077" s="417">
        <v>115588</v>
      </c>
      <c r="P1077" s="417">
        <v>24104</v>
      </c>
      <c r="Q1077" s="416"/>
      <c r="R1077" s="416"/>
      <c r="S1077" s="416">
        <v>17604</v>
      </c>
      <c r="T1077" s="416">
        <v>69903</v>
      </c>
      <c r="U1077" s="416">
        <v>13937</v>
      </c>
      <c r="V1077" s="416">
        <v>1994</v>
      </c>
    </row>
    <row r="1078" spans="1:22" ht="15" x14ac:dyDescent="0.25">
      <c r="A1078" s="370" t="str">
        <f t="shared" si="16"/>
        <v>9832018</v>
      </c>
      <c r="B1078" s="411" t="s">
        <v>865</v>
      </c>
      <c r="C1078" s="415">
        <v>983</v>
      </c>
      <c r="D1078" s="415" t="s">
        <v>1155</v>
      </c>
      <c r="E1078" s="415">
        <v>2018</v>
      </c>
      <c r="F1078" s="417"/>
      <c r="G1078" s="417"/>
      <c r="H1078" s="417"/>
      <c r="I1078" s="417"/>
      <c r="J1078" s="417">
        <v>3</v>
      </c>
      <c r="K1078" s="417">
        <v>5</v>
      </c>
      <c r="L1078" s="417"/>
      <c r="M1078" s="417"/>
      <c r="N1078" s="417"/>
      <c r="O1078" s="417"/>
      <c r="P1078" s="417">
        <v>42533</v>
      </c>
      <c r="Q1078" s="416"/>
      <c r="R1078" s="416"/>
      <c r="S1078" s="416"/>
      <c r="T1078" s="416"/>
      <c r="U1078" s="416">
        <v>97634</v>
      </c>
      <c r="V1078" s="416">
        <v>8799</v>
      </c>
    </row>
    <row r="1079" spans="1:22" ht="15" x14ac:dyDescent="0.25">
      <c r="A1079" s="370" t="str">
        <f t="shared" si="16"/>
        <v>9842014</v>
      </c>
      <c r="B1079" s="411" t="s">
        <v>865</v>
      </c>
      <c r="C1079" s="415">
        <v>984</v>
      </c>
      <c r="D1079" s="415" t="s">
        <v>1156</v>
      </c>
      <c r="E1079" s="415">
        <v>2014</v>
      </c>
      <c r="F1079" s="417"/>
      <c r="G1079" s="417"/>
      <c r="H1079" s="417">
        <v>1</v>
      </c>
      <c r="I1079" s="417">
        <v>7</v>
      </c>
      <c r="J1079" s="417">
        <v>3</v>
      </c>
      <c r="K1079" s="417">
        <v>18</v>
      </c>
      <c r="L1079" s="417"/>
      <c r="M1079" s="417"/>
      <c r="N1079" s="417">
        <v>208013</v>
      </c>
      <c r="O1079" s="417">
        <v>100040</v>
      </c>
      <c r="P1079" s="417">
        <v>2190</v>
      </c>
      <c r="Q1079" s="416"/>
      <c r="R1079" s="416"/>
      <c r="S1079" s="416">
        <v>67142</v>
      </c>
      <c r="T1079" s="416">
        <v>221459</v>
      </c>
      <c r="U1079" s="416">
        <v>8268</v>
      </c>
      <c r="V1079" s="416">
        <v>59842</v>
      </c>
    </row>
    <row r="1080" spans="1:22" ht="15" x14ac:dyDescent="0.25">
      <c r="A1080" s="370" t="str">
        <f t="shared" si="16"/>
        <v>9842015</v>
      </c>
      <c r="B1080" s="411" t="s">
        <v>865</v>
      </c>
      <c r="C1080" s="415">
        <v>984</v>
      </c>
      <c r="D1080" s="415" t="s">
        <v>1156</v>
      </c>
      <c r="E1080" s="415">
        <v>2015</v>
      </c>
      <c r="F1080" s="417"/>
      <c r="G1080" s="417"/>
      <c r="H1080" s="417"/>
      <c r="I1080" s="417">
        <v>3</v>
      </c>
      <c r="J1080" s="417"/>
      <c r="K1080" s="417">
        <v>7</v>
      </c>
      <c r="L1080" s="417"/>
      <c r="M1080" s="417"/>
      <c r="N1080" s="417"/>
      <c r="O1080" s="417">
        <v>80716</v>
      </c>
      <c r="P1080" s="417"/>
      <c r="Q1080" s="416"/>
      <c r="R1080" s="416"/>
      <c r="S1080" s="416"/>
      <c r="T1080" s="416">
        <v>120098</v>
      </c>
      <c r="U1080" s="416"/>
      <c r="V1080" s="416">
        <v>8378</v>
      </c>
    </row>
    <row r="1081" spans="1:22" ht="15" x14ac:dyDescent="0.25">
      <c r="A1081" s="370" t="str">
        <f t="shared" si="16"/>
        <v>9842016</v>
      </c>
      <c r="B1081" s="411" t="s">
        <v>865</v>
      </c>
      <c r="C1081" s="415">
        <v>984</v>
      </c>
      <c r="D1081" s="415" t="s">
        <v>1156</v>
      </c>
      <c r="E1081" s="415">
        <v>2016</v>
      </c>
      <c r="F1081" s="417"/>
      <c r="G1081" s="417"/>
      <c r="H1081" s="417"/>
      <c r="I1081" s="417"/>
      <c r="J1081" s="417">
        <v>3</v>
      </c>
      <c r="K1081" s="417">
        <v>18</v>
      </c>
      <c r="L1081" s="417"/>
      <c r="M1081" s="417"/>
      <c r="N1081" s="417"/>
      <c r="O1081" s="417"/>
      <c r="P1081" s="417">
        <v>33878</v>
      </c>
      <c r="Q1081" s="416"/>
      <c r="R1081" s="416"/>
      <c r="S1081" s="416"/>
      <c r="T1081" s="416"/>
      <c r="U1081" s="416">
        <v>47139</v>
      </c>
      <c r="V1081" s="416">
        <v>62352</v>
      </c>
    </row>
    <row r="1082" spans="1:22" ht="15" x14ac:dyDescent="0.25">
      <c r="A1082" s="370" t="str">
        <f t="shared" si="16"/>
        <v>9842017</v>
      </c>
      <c r="B1082" s="411" t="s">
        <v>865</v>
      </c>
      <c r="C1082" s="415">
        <v>984</v>
      </c>
      <c r="D1082" s="415" t="s">
        <v>1156</v>
      </c>
      <c r="E1082" s="415">
        <v>2017</v>
      </c>
      <c r="F1082" s="417"/>
      <c r="G1082" s="417"/>
      <c r="H1082" s="417"/>
      <c r="I1082" s="417">
        <v>1</v>
      </c>
      <c r="J1082" s="417">
        <v>4</v>
      </c>
      <c r="K1082" s="417">
        <v>12</v>
      </c>
      <c r="L1082" s="417"/>
      <c r="M1082" s="417"/>
      <c r="N1082" s="417"/>
      <c r="O1082" s="417">
        <v>43889</v>
      </c>
      <c r="P1082" s="417">
        <v>105245</v>
      </c>
      <c r="Q1082" s="416"/>
      <c r="R1082" s="416"/>
      <c r="S1082" s="416"/>
      <c r="T1082" s="416">
        <v>8237</v>
      </c>
      <c r="U1082" s="416">
        <v>89838</v>
      </c>
      <c r="V1082" s="416">
        <v>21244</v>
      </c>
    </row>
    <row r="1083" spans="1:22" ht="15" x14ac:dyDescent="0.25">
      <c r="A1083" s="370" t="str">
        <f t="shared" si="16"/>
        <v>9842018</v>
      </c>
      <c r="B1083" s="411" t="s">
        <v>865</v>
      </c>
      <c r="C1083" s="415">
        <v>984</v>
      </c>
      <c r="D1083" s="415" t="s">
        <v>1156</v>
      </c>
      <c r="E1083" s="415">
        <v>2018</v>
      </c>
      <c r="F1083" s="417"/>
      <c r="G1083" s="417"/>
      <c r="H1083" s="417"/>
      <c r="I1083" s="417">
        <v>1</v>
      </c>
      <c r="J1083" s="417">
        <v>1</v>
      </c>
      <c r="K1083" s="417">
        <v>4</v>
      </c>
      <c r="L1083" s="417"/>
      <c r="M1083" s="417"/>
      <c r="N1083" s="417"/>
      <c r="O1083" s="417">
        <v>18876</v>
      </c>
      <c r="P1083" s="417">
        <v>1937</v>
      </c>
      <c r="Q1083" s="416"/>
      <c r="R1083" s="416"/>
      <c r="S1083" s="416"/>
      <c r="T1083" s="416">
        <v>26200</v>
      </c>
      <c r="U1083" s="416">
        <v>1128</v>
      </c>
      <c r="V1083" s="416">
        <v>9787</v>
      </c>
    </row>
    <row r="1084" spans="1:22" ht="15" x14ac:dyDescent="0.25">
      <c r="A1084" s="370" t="str">
        <f t="shared" si="16"/>
        <v>9852014</v>
      </c>
      <c r="B1084" s="411" t="s">
        <v>865</v>
      </c>
      <c r="C1084" s="415">
        <v>985</v>
      </c>
      <c r="D1084" s="415" t="s">
        <v>1157</v>
      </c>
      <c r="E1084" s="415">
        <v>2014</v>
      </c>
      <c r="F1084" s="417"/>
      <c r="G1084" s="417"/>
      <c r="H1084" s="417"/>
      <c r="I1084" s="417">
        <v>1</v>
      </c>
      <c r="J1084" s="417">
        <v>4</v>
      </c>
      <c r="K1084" s="417">
        <v>32</v>
      </c>
      <c r="L1084" s="417"/>
      <c r="M1084" s="417"/>
      <c r="N1084" s="417"/>
      <c r="O1084" s="417">
        <v>13285</v>
      </c>
      <c r="P1084" s="417">
        <v>84948</v>
      </c>
      <c r="Q1084" s="416"/>
      <c r="R1084" s="416"/>
      <c r="S1084" s="416"/>
      <c r="T1084" s="416">
        <v>5251</v>
      </c>
      <c r="U1084" s="416">
        <v>62200</v>
      </c>
      <c r="V1084" s="416">
        <v>48956</v>
      </c>
    </row>
    <row r="1085" spans="1:22" ht="15" x14ac:dyDescent="0.25">
      <c r="A1085" s="370" t="str">
        <f t="shared" si="16"/>
        <v>9852015</v>
      </c>
      <c r="B1085" s="411" t="s">
        <v>865</v>
      </c>
      <c r="C1085" s="415">
        <v>985</v>
      </c>
      <c r="D1085" s="415" t="s">
        <v>1157</v>
      </c>
      <c r="E1085" s="415">
        <v>2015</v>
      </c>
      <c r="F1085" s="417"/>
      <c r="G1085" s="417"/>
      <c r="H1085" s="417">
        <v>1</v>
      </c>
      <c r="I1085" s="417">
        <v>1</v>
      </c>
      <c r="J1085" s="417">
        <v>3</v>
      </c>
      <c r="K1085" s="417">
        <v>22</v>
      </c>
      <c r="L1085" s="417"/>
      <c r="M1085" s="417"/>
      <c r="N1085" s="417">
        <v>202385</v>
      </c>
      <c r="O1085" s="417">
        <v>31395</v>
      </c>
      <c r="P1085" s="417">
        <v>6595</v>
      </c>
      <c r="Q1085" s="416"/>
      <c r="R1085" s="416"/>
      <c r="S1085" s="416">
        <v>36581</v>
      </c>
      <c r="T1085" s="416">
        <v>45602</v>
      </c>
      <c r="U1085" s="416">
        <v>13729</v>
      </c>
      <c r="V1085" s="416">
        <v>37721</v>
      </c>
    </row>
    <row r="1086" spans="1:22" ht="15" x14ac:dyDescent="0.25">
      <c r="A1086" s="370" t="str">
        <f t="shared" si="16"/>
        <v>9852016</v>
      </c>
      <c r="B1086" s="411" t="s">
        <v>865</v>
      </c>
      <c r="C1086" s="415">
        <v>985</v>
      </c>
      <c r="D1086" s="415" t="s">
        <v>1157</v>
      </c>
      <c r="E1086" s="415">
        <v>2016</v>
      </c>
      <c r="F1086" s="417"/>
      <c r="G1086" s="417"/>
      <c r="H1086" s="417">
        <v>1</v>
      </c>
      <c r="I1086" s="417">
        <v>1</v>
      </c>
      <c r="J1086" s="417">
        <v>3</v>
      </c>
      <c r="K1086" s="417">
        <v>25</v>
      </c>
      <c r="L1086" s="417"/>
      <c r="M1086" s="417"/>
      <c r="N1086" s="417">
        <v>161993</v>
      </c>
      <c r="O1086" s="417">
        <v>34123</v>
      </c>
      <c r="P1086" s="417">
        <v>11061</v>
      </c>
      <c r="Q1086" s="416"/>
      <c r="R1086" s="416"/>
      <c r="S1086" s="416">
        <v>20429</v>
      </c>
      <c r="T1086" s="416">
        <v>16813</v>
      </c>
      <c r="U1086" s="416">
        <v>32018</v>
      </c>
      <c r="V1086" s="416">
        <v>41552</v>
      </c>
    </row>
    <row r="1087" spans="1:22" ht="15" x14ac:dyDescent="0.25">
      <c r="A1087" s="370" t="str">
        <f t="shared" si="16"/>
        <v>9852017</v>
      </c>
      <c r="B1087" s="411" t="s">
        <v>865</v>
      </c>
      <c r="C1087" s="415">
        <v>985</v>
      </c>
      <c r="D1087" s="415" t="s">
        <v>1157</v>
      </c>
      <c r="E1087" s="415">
        <v>2017</v>
      </c>
      <c r="F1087" s="417"/>
      <c r="G1087" s="417"/>
      <c r="H1087" s="417"/>
      <c r="I1087" s="417"/>
      <c r="J1087" s="417">
        <v>2</v>
      </c>
      <c r="K1087" s="417">
        <v>22</v>
      </c>
      <c r="L1087" s="417"/>
      <c r="M1087" s="417"/>
      <c r="N1087" s="417"/>
      <c r="O1087" s="417"/>
      <c r="P1087" s="417">
        <v>994</v>
      </c>
      <c r="Q1087" s="416"/>
      <c r="R1087" s="416"/>
      <c r="S1087" s="416"/>
      <c r="T1087" s="416"/>
      <c r="U1087" s="416">
        <v>1952</v>
      </c>
      <c r="V1087" s="416">
        <v>30379</v>
      </c>
    </row>
    <row r="1088" spans="1:22" ht="15" x14ac:dyDescent="0.25">
      <c r="A1088" s="370" t="str">
        <f t="shared" si="16"/>
        <v>9852018</v>
      </c>
      <c r="B1088" s="411" t="s">
        <v>865</v>
      </c>
      <c r="C1088" s="415">
        <v>985</v>
      </c>
      <c r="D1088" s="415" t="s">
        <v>1157</v>
      </c>
      <c r="E1088" s="415">
        <v>2018</v>
      </c>
      <c r="F1088" s="417"/>
      <c r="G1088" s="417"/>
      <c r="H1088" s="417"/>
      <c r="I1088" s="417"/>
      <c r="J1088" s="417">
        <v>1</v>
      </c>
      <c r="K1088" s="417">
        <v>15</v>
      </c>
      <c r="L1088" s="417"/>
      <c r="M1088" s="417"/>
      <c r="N1088" s="417"/>
      <c r="O1088" s="417"/>
      <c r="P1088" s="417">
        <v>4305</v>
      </c>
      <c r="Q1088" s="416"/>
      <c r="R1088" s="416"/>
      <c r="S1088" s="416"/>
      <c r="T1088" s="416"/>
      <c r="U1088" s="416">
        <v>6647</v>
      </c>
      <c r="V1088" s="416">
        <v>17663</v>
      </c>
    </row>
    <row r="1089" spans="1:22" ht="15" x14ac:dyDescent="0.25">
      <c r="A1089" s="370" t="str">
        <f t="shared" si="16"/>
        <v>9862014</v>
      </c>
      <c r="B1089" s="411" t="s">
        <v>865</v>
      </c>
      <c r="C1089" s="415">
        <v>986</v>
      </c>
      <c r="D1089" s="415" t="s">
        <v>1158</v>
      </c>
      <c r="E1089" s="415">
        <v>2014</v>
      </c>
      <c r="F1089" s="417"/>
      <c r="G1089" s="417"/>
      <c r="H1089" s="417"/>
      <c r="I1089" s="417">
        <v>2</v>
      </c>
      <c r="J1089" s="417">
        <v>4</v>
      </c>
      <c r="K1089" s="417">
        <v>6</v>
      </c>
      <c r="L1089" s="417"/>
      <c r="M1089" s="417"/>
      <c r="N1089" s="417"/>
      <c r="O1089" s="417">
        <v>15047</v>
      </c>
      <c r="P1089" s="417">
        <v>7095</v>
      </c>
      <c r="Q1089" s="416"/>
      <c r="R1089" s="416"/>
      <c r="S1089" s="416"/>
      <c r="T1089" s="416">
        <v>2259</v>
      </c>
      <c r="U1089" s="416">
        <v>13594</v>
      </c>
      <c r="V1089" s="416">
        <v>30961</v>
      </c>
    </row>
    <row r="1090" spans="1:22" ht="15" x14ac:dyDescent="0.25">
      <c r="A1090" s="370" t="str">
        <f t="shared" ref="A1090:A1153" si="17">+VALUE(C1090)&amp;E1090</f>
        <v>9862015</v>
      </c>
      <c r="B1090" s="411" t="s">
        <v>865</v>
      </c>
      <c r="C1090" s="415">
        <v>986</v>
      </c>
      <c r="D1090" s="415" t="s">
        <v>1158</v>
      </c>
      <c r="E1090" s="415">
        <v>2015</v>
      </c>
      <c r="F1090" s="417"/>
      <c r="G1090" s="417"/>
      <c r="H1090" s="417"/>
      <c r="I1090" s="417">
        <v>3</v>
      </c>
      <c r="J1090" s="417">
        <v>2</v>
      </c>
      <c r="K1090" s="417">
        <v>8</v>
      </c>
      <c r="L1090" s="417"/>
      <c r="M1090" s="417"/>
      <c r="N1090" s="417"/>
      <c r="O1090" s="417">
        <v>62216</v>
      </c>
      <c r="P1090" s="417">
        <v>95870</v>
      </c>
      <c r="Q1090" s="416"/>
      <c r="R1090" s="416"/>
      <c r="S1090" s="416"/>
      <c r="T1090" s="416">
        <v>13790</v>
      </c>
      <c r="U1090" s="416">
        <v>54070</v>
      </c>
      <c r="V1090" s="416">
        <v>19147</v>
      </c>
    </row>
    <row r="1091" spans="1:22" ht="15" x14ac:dyDescent="0.25">
      <c r="A1091" s="370" t="str">
        <f t="shared" si="17"/>
        <v>9862016</v>
      </c>
      <c r="B1091" s="411" t="s">
        <v>865</v>
      </c>
      <c r="C1091" s="415">
        <v>986</v>
      </c>
      <c r="D1091" s="415" t="s">
        <v>1158</v>
      </c>
      <c r="E1091" s="415">
        <v>2016</v>
      </c>
      <c r="F1091" s="417"/>
      <c r="G1091" s="417"/>
      <c r="H1091" s="417">
        <v>2</v>
      </c>
      <c r="I1091" s="417">
        <v>2</v>
      </c>
      <c r="J1091" s="417">
        <v>1</v>
      </c>
      <c r="K1091" s="417">
        <v>4</v>
      </c>
      <c r="L1091" s="417"/>
      <c r="M1091" s="417"/>
      <c r="N1091" s="417">
        <v>549139</v>
      </c>
      <c r="O1091" s="417">
        <v>31238</v>
      </c>
      <c r="P1091" s="417">
        <v>2758</v>
      </c>
      <c r="Q1091" s="416"/>
      <c r="R1091" s="416"/>
      <c r="S1091" s="416">
        <v>373119</v>
      </c>
      <c r="T1091" s="416">
        <v>9045</v>
      </c>
      <c r="U1091" s="416">
        <v>22703</v>
      </c>
      <c r="V1091" s="416">
        <v>2132</v>
      </c>
    </row>
    <row r="1092" spans="1:22" ht="15" x14ac:dyDescent="0.25">
      <c r="A1092" s="370" t="str">
        <f t="shared" si="17"/>
        <v>9862017</v>
      </c>
      <c r="B1092" s="411" t="s">
        <v>865</v>
      </c>
      <c r="C1092" s="415">
        <v>986</v>
      </c>
      <c r="D1092" s="415" t="s">
        <v>1158</v>
      </c>
      <c r="E1092" s="415">
        <v>2017</v>
      </c>
      <c r="F1092" s="417"/>
      <c r="G1092" s="417"/>
      <c r="H1092" s="417"/>
      <c r="I1092" s="417"/>
      <c r="J1092" s="417">
        <v>6</v>
      </c>
      <c r="K1092" s="417">
        <v>5</v>
      </c>
      <c r="L1092" s="417"/>
      <c r="M1092" s="417"/>
      <c r="N1092" s="417"/>
      <c r="O1092" s="417"/>
      <c r="P1092" s="417">
        <v>20898</v>
      </c>
      <c r="Q1092" s="416"/>
      <c r="R1092" s="416"/>
      <c r="S1092" s="416"/>
      <c r="T1092" s="416"/>
      <c r="U1092" s="416">
        <v>53077</v>
      </c>
      <c r="V1092" s="416">
        <v>2865</v>
      </c>
    </row>
    <row r="1093" spans="1:22" ht="15" x14ac:dyDescent="0.25">
      <c r="A1093" s="370" t="str">
        <f t="shared" si="17"/>
        <v>9862018</v>
      </c>
      <c r="B1093" s="411" t="s">
        <v>865</v>
      </c>
      <c r="C1093" s="415">
        <v>986</v>
      </c>
      <c r="D1093" s="415" t="s">
        <v>1158</v>
      </c>
      <c r="E1093" s="415">
        <v>2018</v>
      </c>
      <c r="F1093" s="417"/>
      <c r="G1093" s="417"/>
      <c r="H1093" s="417"/>
      <c r="I1093" s="417"/>
      <c r="J1093" s="417"/>
      <c r="K1093" s="417">
        <v>8</v>
      </c>
      <c r="L1093" s="417"/>
      <c r="M1093" s="417"/>
      <c r="N1093" s="417"/>
      <c r="O1093" s="417"/>
      <c r="P1093" s="417"/>
      <c r="Q1093" s="416"/>
      <c r="R1093" s="416"/>
      <c r="S1093" s="416"/>
      <c r="T1093" s="416"/>
      <c r="U1093" s="416"/>
      <c r="V1093" s="416">
        <v>2795</v>
      </c>
    </row>
    <row r="1094" spans="1:22" ht="15" x14ac:dyDescent="0.25">
      <c r="A1094" s="370" t="str">
        <f t="shared" si="17"/>
        <v>9882014</v>
      </c>
      <c r="B1094" s="411" t="s">
        <v>865</v>
      </c>
      <c r="C1094" s="415">
        <v>988</v>
      </c>
      <c r="D1094" s="415" t="s">
        <v>1159</v>
      </c>
      <c r="E1094" s="415">
        <v>2014</v>
      </c>
      <c r="F1094" s="417"/>
      <c r="G1094" s="417"/>
      <c r="H1094" s="417">
        <v>1</v>
      </c>
      <c r="I1094" s="417">
        <v>7</v>
      </c>
      <c r="J1094" s="417">
        <v>14</v>
      </c>
      <c r="K1094" s="417">
        <v>69</v>
      </c>
      <c r="L1094" s="417"/>
      <c r="M1094" s="417"/>
      <c r="N1094" s="417">
        <v>143646</v>
      </c>
      <c r="O1094" s="417">
        <v>265248</v>
      </c>
      <c r="P1094" s="417">
        <v>130173</v>
      </c>
      <c r="Q1094" s="416"/>
      <c r="R1094" s="416"/>
      <c r="S1094" s="416">
        <v>203888</v>
      </c>
      <c r="T1094" s="416">
        <v>558758</v>
      </c>
      <c r="U1094" s="416">
        <v>121929</v>
      </c>
      <c r="V1094" s="416">
        <v>230977</v>
      </c>
    </row>
    <row r="1095" spans="1:22" ht="15" x14ac:dyDescent="0.25">
      <c r="A1095" s="370" t="str">
        <f t="shared" si="17"/>
        <v>9882015</v>
      </c>
      <c r="B1095" s="411" t="s">
        <v>865</v>
      </c>
      <c r="C1095" s="415">
        <v>988</v>
      </c>
      <c r="D1095" s="415" t="s">
        <v>1159</v>
      </c>
      <c r="E1095" s="415">
        <v>2015</v>
      </c>
      <c r="F1095" s="417"/>
      <c r="G1095" s="417"/>
      <c r="H1095" s="417">
        <v>1</v>
      </c>
      <c r="I1095" s="417">
        <v>10</v>
      </c>
      <c r="J1095" s="417">
        <v>9</v>
      </c>
      <c r="K1095" s="417">
        <v>70</v>
      </c>
      <c r="L1095" s="417"/>
      <c r="M1095" s="417"/>
      <c r="N1095" s="417">
        <v>144447</v>
      </c>
      <c r="O1095" s="417">
        <v>267232</v>
      </c>
      <c r="P1095" s="417">
        <v>63039</v>
      </c>
      <c r="Q1095" s="416"/>
      <c r="R1095" s="416"/>
      <c r="S1095" s="416">
        <v>363906</v>
      </c>
      <c r="T1095" s="416">
        <v>207706</v>
      </c>
      <c r="U1095" s="416">
        <v>134984</v>
      </c>
      <c r="V1095" s="416">
        <v>117870</v>
      </c>
    </row>
    <row r="1096" spans="1:22" ht="15" x14ac:dyDescent="0.25">
      <c r="A1096" s="370" t="str">
        <f t="shared" si="17"/>
        <v>9882016</v>
      </c>
      <c r="B1096" s="411" t="s">
        <v>865</v>
      </c>
      <c r="C1096" s="415">
        <v>988</v>
      </c>
      <c r="D1096" s="415" t="s">
        <v>1159</v>
      </c>
      <c r="E1096" s="415">
        <v>2016</v>
      </c>
      <c r="F1096" s="417"/>
      <c r="G1096" s="417"/>
      <c r="H1096" s="417">
        <v>1</v>
      </c>
      <c r="I1096" s="417">
        <v>8</v>
      </c>
      <c r="J1096" s="417">
        <v>11</v>
      </c>
      <c r="K1096" s="417">
        <v>45</v>
      </c>
      <c r="L1096" s="417"/>
      <c r="M1096" s="417"/>
      <c r="N1096" s="417">
        <v>217656</v>
      </c>
      <c r="O1096" s="417">
        <v>124647</v>
      </c>
      <c r="P1096" s="417">
        <v>55429</v>
      </c>
      <c r="Q1096" s="416"/>
      <c r="R1096" s="416"/>
      <c r="S1096" s="416">
        <v>40443</v>
      </c>
      <c r="T1096" s="416">
        <v>146908</v>
      </c>
      <c r="U1096" s="416">
        <v>52495</v>
      </c>
      <c r="V1096" s="416">
        <v>57695</v>
      </c>
    </row>
    <row r="1097" spans="1:22" ht="15" x14ac:dyDescent="0.25">
      <c r="A1097" s="370" t="str">
        <f t="shared" si="17"/>
        <v>9882017</v>
      </c>
      <c r="B1097" s="411" t="s">
        <v>865</v>
      </c>
      <c r="C1097" s="415">
        <v>988</v>
      </c>
      <c r="D1097" s="415" t="s">
        <v>1159</v>
      </c>
      <c r="E1097" s="415">
        <v>2017</v>
      </c>
      <c r="F1097" s="417"/>
      <c r="G1097" s="417"/>
      <c r="H1097" s="417"/>
      <c r="I1097" s="417">
        <v>8</v>
      </c>
      <c r="J1097" s="417">
        <v>18</v>
      </c>
      <c r="K1097" s="417">
        <v>60</v>
      </c>
      <c r="L1097" s="417"/>
      <c r="M1097" s="417"/>
      <c r="N1097" s="417"/>
      <c r="O1097" s="417">
        <v>113210</v>
      </c>
      <c r="P1097" s="417">
        <v>113757</v>
      </c>
      <c r="Q1097" s="416"/>
      <c r="R1097" s="416"/>
      <c r="S1097" s="416"/>
      <c r="T1097" s="416">
        <v>60754</v>
      </c>
      <c r="U1097" s="416">
        <v>120698</v>
      </c>
      <c r="V1097" s="416">
        <v>130123</v>
      </c>
    </row>
    <row r="1098" spans="1:22" ht="15" x14ac:dyDescent="0.25">
      <c r="A1098" s="370" t="str">
        <f t="shared" si="17"/>
        <v>9882018</v>
      </c>
      <c r="B1098" s="411" t="s">
        <v>865</v>
      </c>
      <c r="C1098" s="415">
        <v>988</v>
      </c>
      <c r="D1098" s="415" t="s">
        <v>1159</v>
      </c>
      <c r="E1098" s="415">
        <v>2018</v>
      </c>
      <c r="F1098" s="417"/>
      <c r="G1098" s="417"/>
      <c r="H1098" s="417"/>
      <c r="I1098" s="417">
        <v>3</v>
      </c>
      <c r="J1098" s="417">
        <v>12</v>
      </c>
      <c r="K1098" s="417">
        <v>27</v>
      </c>
      <c r="L1098" s="417"/>
      <c r="M1098" s="417"/>
      <c r="N1098" s="417"/>
      <c r="O1098" s="417">
        <v>58491</v>
      </c>
      <c r="P1098" s="417">
        <v>51174</v>
      </c>
      <c r="Q1098" s="416"/>
      <c r="R1098" s="416"/>
      <c r="S1098" s="416"/>
      <c r="T1098" s="416">
        <v>27977</v>
      </c>
      <c r="U1098" s="416">
        <v>97216</v>
      </c>
      <c r="V1098" s="416">
        <v>47442</v>
      </c>
    </row>
    <row r="1099" spans="1:22" ht="15" x14ac:dyDescent="0.25">
      <c r="A1099" s="370" t="str">
        <f t="shared" si="17"/>
        <v>9912014</v>
      </c>
      <c r="B1099" s="411" t="s">
        <v>865</v>
      </c>
      <c r="C1099" s="415">
        <v>991</v>
      </c>
      <c r="D1099" s="415" t="s">
        <v>1160</v>
      </c>
      <c r="E1099" s="415">
        <v>2014</v>
      </c>
      <c r="F1099" s="417"/>
      <c r="G1099" s="417"/>
      <c r="H1099" s="417"/>
      <c r="I1099" s="417"/>
      <c r="J1099" s="417"/>
      <c r="K1099" s="417">
        <v>2</v>
      </c>
      <c r="L1099" s="417"/>
      <c r="M1099" s="417"/>
      <c r="N1099" s="417"/>
      <c r="O1099" s="417"/>
      <c r="P1099" s="417"/>
      <c r="Q1099" s="416"/>
      <c r="R1099" s="416"/>
      <c r="S1099" s="416"/>
      <c r="T1099" s="416"/>
      <c r="U1099" s="416"/>
      <c r="V1099" s="416">
        <v>309</v>
      </c>
    </row>
    <row r="1100" spans="1:22" ht="15" x14ac:dyDescent="0.25">
      <c r="A1100" s="370" t="str">
        <f t="shared" si="17"/>
        <v>9912015</v>
      </c>
      <c r="B1100" s="411" t="s">
        <v>865</v>
      </c>
      <c r="C1100" s="415">
        <v>991</v>
      </c>
      <c r="D1100" s="415" t="s">
        <v>1160</v>
      </c>
      <c r="E1100" s="415">
        <v>2015</v>
      </c>
      <c r="F1100" s="417"/>
      <c r="G1100" s="417"/>
      <c r="H1100" s="417">
        <v>1</v>
      </c>
      <c r="I1100" s="417"/>
      <c r="J1100" s="417">
        <v>3</v>
      </c>
      <c r="K1100" s="417">
        <v>1</v>
      </c>
      <c r="L1100" s="417"/>
      <c r="M1100" s="417"/>
      <c r="N1100" s="417">
        <v>73878</v>
      </c>
      <c r="O1100" s="417"/>
      <c r="P1100" s="417">
        <v>2105</v>
      </c>
      <c r="Q1100" s="416"/>
      <c r="R1100" s="416"/>
      <c r="S1100" s="416">
        <v>62500</v>
      </c>
      <c r="T1100" s="416"/>
      <c r="U1100" s="416">
        <v>145</v>
      </c>
      <c r="V1100" s="416">
        <v>27</v>
      </c>
    </row>
    <row r="1101" spans="1:22" ht="15" x14ac:dyDescent="0.25">
      <c r="A1101" s="370" t="str">
        <f t="shared" si="17"/>
        <v>9912016</v>
      </c>
      <c r="B1101" s="411" t="s">
        <v>865</v>
      </c>
      <c r="C1101" s="415">
        <v>991</v>
      </c>
      <c r="D1101" s="415" t="s">
        <v>1160</v>
      </c>
      <c r="E1101" s="415">
        <v>2016</v>
      </c>
      <c r="F1101" s="417"/>
      <c r="G1101" s="417"/>
      <c r="H1101" s="417"/>
      <c r="I1101" s="417"/>
      <c r="J1101" s="417">
        <v>3</v>
      </c>
      <c r="K1101" s="417">
        <v>9</v>
      </c>
      <c r="L1101" s="417"/>
      <c r="M1101" s="417"/>
      <c r="N1101" s="417"/>
      <c r="O1101" s="417"/>
      <c r="P1101" s="417">
        <v>8679</v>
      </c>
      <c r="Q1101" s="416"/>
      <c r="R1101" s="416"/>
      <c r="S1101" s="416"/>
      <c r="T1101" s="416"/>
      <c r="U1101" s="416">
        <v>24936</v>
      </c>
      <c r="V1101" s="416">
        <v>21579</v>
      </c>
    </row>
    <row r="1102" spans="1:22" ht="15" x14ac:dyDescent="0.25">
      <c r="A1102" s="370" t="str">
        <f t="shared" si="17"/>
        <v>9912017</v>
      </c>
      <c r="B1102" s="411" t="s">
        <v>865</v>
      </c>
      <c r="C1102" s="415">
        <v>991</v>
      </c>
      <c r="D1102" s="415" t="s">
        <v>1160</v>
      </c>
      <c r="E1102" s="415">
        <v>2017</v>
      </c>
      <c r="F1102" s="417"/>
      <c r="G1102" s="417"/>
      <c r="H1102" s="417"/>
      <c r="I1102" s="417"/>
      <c r="J1102" s="417">
        <v>2</v>
      </c>
      <c r="K1102" s="417">
        <v>11</v>
      </c>
      <c r="L1102" s="417"/>
      <c r="M1102" s="417"/>
      <c r="N1102" s="417"/>
      <c r="O1102" s="417"/>
      <c r="P1102" s="417">
        <v>20748</v>
      </c>
      <c r="Q1102" s="416"/>
      <c r="R1102" s="416"/>
      <c r="S1102" s="416"/>
      <c r="T1102" s="416"/>
      <c r="U1102" s="416">
        <v>20258</v>
      </c>
      <c r="V1102" s="416">
        <v>38949</v>
      </c>
    </row>
    <row r="1103" spans="1:22" ht="15" x14ac:dyDescent="0.25">
      <c r="A1103" s="370" t="str">
        <f t="shared" si="17"/>
        <v>9912018</v>
      </c>
      <c r="B1103" s="411" t="s">
        <v>865</v>
      </c>
      <c r="C1103" s="415">
        <v>991</v>
      </c>
      <c r="D1103" s="415" t="s">
        <v>1160</v>
      </c>
      <c r="E1103" s="415">
        <v>2018</v>
      </c>
      <c r="F1103" s="417"/>
      <c r="G1103" s="417"/>
      <c r="H1103" s="417"/>
      <c r="I1103" s="417">
        <v>1</v>
      </c>
      <c r="J1103" s="417">
        <v>1</v>
      </c>
      <c r="K1103" s="417">
        <v>11</v>
      </c>
      <c r="L1103" s="417"/>
      <c r="M1103" s="417"/>
      <c r="N1103" s="417"/>
      <c r="O1103" s="417">
        <v>5385</v>
      </c>
      <c r="P1103" s="417">
        <v>1987</v>
      </c>
      <c r="Q1103" s="416"/>
      <c r="R1103" s="416"/>
      <c r="S1103" s="416"/>
      <c r="T1103" s="416">
        <v>49643</v>
      </c>
      <c r="U1103" s="416">
        <v>7091</v>
      </c>
      <c r="V1103" s="416">
        <v>25893</v>
      </c>
    </row>
    <row r="1104" spans="1:22" ht="15" x14ac:dyDescent="0.25">
      <c r="A1104" s="370" t="str">
        <f t="shared" si="17"/>
        <v>9922014</v>
      </c>
      <c r="B1104" s="411" t="s">
        <v>865</v>
      </c>
      <c r="C1104" s="415">
        <v>992</v>
      </c>
      <c r="D1104" s="415" t="s">
        <v>1161</v>
      </c>
      <c r="E1104" s="415">
        <v>2014</v>
      </c>
      <c r="F1104" s="417"/>
      <c r="G1104" s="417"/>
      <c r="H1104" s="417">
        <v>1</v>
      </c>
      <c r="I1104" s="417"/>
      <c r="J1104" s="417"/>
      <c r="K1104" s="417"/>
      <c r="L1104" s="417"/>
      <c r="M1104" s="417"/>
      <c r="N1104" s="417">
        <v>189588</v>
      </c>
      <c r="O1104" s="417"/>
      <c r="P1104" s="417"/>
      <c r="Q1104" s="416"/>
      <c r="R1104" s="416"/>
      <c r="S1104" s="416">
        <v>1102</v>
      </c>
      <c r="T1104" s="416"/>
      <c r="U1104" s="416"/>
      <c r="V1104" s="416"/>
    </row>
    <row r="1105" spans="1:22" ht="15" x14ac:dyDescent="0.25">
      <c r="A1105" s="370" t="str">
        <f t="shared" si="17"/>
        <v>9922015</v>
      </c>
      <c r="B1105" s="411" t="s">
        <v>865</v>
      </c>
      <c r="C1105" s="415">
        <v>992</v>
      </c>
      <c r="D1105" s="415" t="s">
        <v>1161</v>
      </c>
      <c r="E1105" s="415">
        <v>2015</v>
      </c>
      <c r="F1105" s="417"/>
      <c r="G1105" s="417"/>
      <c r="H1105" s="417"/>
      <c r="I1105" s="417"/>
      <c r="J1105" s="417"/>
      <c r="K1105" s="417">
        <v>1</v>
      </c>
      <c r="L1105" s="417"/>
      <c r="M1105" s="417"/>
      <c r="N1105" s="417"/>
      <c r="O1105" s="417"/>
      <c r="P1105" s="417"/>
      <c r="Q1105" s="416"/>
      <c r="R1105" s="416"/>
      <c r="S1105" s="416"/>
      <c r="T1105" s="416"/>
      <c r="U1105" s="416"/>
      <c r="V1105" s="416">
        <v>185</v>
      </c>
    </row>
    <row r="1106" spans="1:22" ht="15" x14ac:dyDescent="0.25">
      <c r="A1106" s="370" t="str">
        <f t="shared" si="17"/>
        <v>9922016</v>
      </c>
      <c r="B1106" s="411" t="s">
        <v>865</v>
      </c>
      <c r="C1106" s="415">
        <v>992</v>
      </c>
      <c r="D1106" s="415" t="s">
        <v>1161</v>
      </c>
      <c r="E1106" s="415">
        <v>2016</v>
      </c>
      <c r="F1106" s="417"/>
      <c r="G1106" s="417"/>
      <c r="H1106" s="417"/>
      <c r="I1106" s="417"/>
      <c r="J1106" s="417"/>
      <c r="K1106" s="417">
        <v>2</v>
      </c>
      <c r="L1106" s="417"/>
      <c r="M1106" s="417"/>
      <c r="N1106" s="417"/>
      <c r="O1106" s="417"/>
      <c r="P1106" s="417"/>
      <c r="Q1106" s="416"/>
      <c r="R1106" s="416"/>
      <c r="S1106" s="416"/>
      <c r="T1106" s="416"/>
      <c r="U1106" s="416"/>
      <c r="V1106" s="416">
        <v>4938</v>
      </c>
    </row>
    <row r="1107" spans="1:22" ht="15" x14ac:dyDescent="0.25">
      <c r="A1107" s="370" t="str">
        <f t="shared" si="17"/>
        <v>9922017</v>
      </c>
      <c r="B1107" s="411" t="s">
        <v>865</v>
      </c>
      <c r="C1107" s="415">
        <v>992</v>
      </c>
      <c r="D1107" s="415" t="s">
        <v>1161</v>
      </c>
      <c r="E1107" s="415">
        <v>2017</v>
      </c>
      <c r="F1107" s="417"/>
      <c r="G1107" s="417"/>
      <c r="H1107" s="417"/>
      <c r="I1107" s="417"/>
      <c r="J1107" s="417">
        <v>2</v>
      </c>
      <c r="K1107" s="417">
        <v>5</v>
      </c>
      <c r="L1107" s="417"/>
      <c r="M1107" s="417"/>
      <c r="N1107" s="417"/>
      <c r="O1107" s="417"/>
      <c r="P1107" s="417">
        <v>1182</v>
      </c>
      <c r="Q1107" s="416"/>
      <c r="R1107" s="416"/>
      <c r="S1107" s="416"/>
      <c r="T1107" s="416"/>
      <c r="U1107" s="416">
        <v>1532</v>
      </c>
      <c r="V1107" s="416">
        <v>53345</v>
      </c>
    </row>
    <row r="1108" spans="1:22" ht="15" x14ac:dyDescent="0.25">
      <c r="A1108" s="370" t="str">
        <f t="shared" si="17"/>
        <v>9922018</v>
      </c>
      <c r="B1108" s="411" t="s">
        <v>865</v>
      </c>
      <c r="C1108" s="415">
        <v>992</v>
      </c>
      <c r="D1108" s="415" t="s">
        <v>1161</v>
      </c>
      <c r="E1108" s="415">
        <v>2018</v>
      </c>
      <c r="F1108" s="417"/>
      <c r="G1108" s="417"/>
      <c r="H1108" s="417"/>
      <c r="I1108" s="417">
        <v>1</v>
      </c>
      <c r="J1108" s="417"/>
      <c r="K1108" s="417">
        <v>2</v>
      </c>
      <c r="L1108" s="417"/>
      <c r="M1108" s="417"/>
      <c r="N1108" s="417"/>
      <c r="O1108" s="417">
        <v>12669</v>
      </c>
      <c r="P1108" s="417"/>
      <c r="Q1108" s="416"/>
      <c r="R1108" s="416"/>
      <c r="S1108" s="416"/>
      <c r="T1108" s="416">
        <v>4217</v>
      </c>
      <c r="U1108" s="416"/>
      <c r="V1108" s="416">
        <v>9199</v>
      </c>
    </row>
    <row r="1109" spans="1:22" ht="15" x14ac:dyDescent="0.25">
      <c r="A1109" s="370" t="str">
        <f t="shared" si="17"/>
        <v>9952014</v>
      </c>
      <c r="B1109" s="411" t="s">
        <v>865</v>
      </c>
      <c r="C1109" s="415">
        <v>995</v>
      </c>
      <c r="D1109" s="415" t="s">
        <v>1162</v>
      </c>
      <c r="E1109" s="415">
        <v>2014</v>
      </c>
      <c r="F1109" s="417"/>
      <c r="G1109" s="417"/>
      <c r="H1109" s="417"/>
      <c r="I1109" s="417">
        <v>5</v>
      </c>
      <c r="J1109" s="417">
        <v>3</v>
      </c>
      <c r="K1109" s="417">
        <v>21</v>
      </c>
      <c r="L1109" s="417"/>
      <c r="M1109" s="417"/>
      <c r="N1109" s="417"/>
      <c r="O1109" s="417">
        <v>122693</v>
      </c>
      <c r="P1109" s="417">
        <v>5515</v>
      </c>
      <c r="Q1109" s="416"/>
      <c r="R1109" s="416"/>
      <c r="S1109" s="416"/>
      <c r="T1109" s="416">
        <v>67954</v>
      </c>
      <c r="U1109" s="416">
        <v>23068</v>
      </c>
      <c r="V1109" s="416">
        <v>14443</v>
      </c>
    </row>
    <row r="1110" spans="1:22" ht="15" x14ac:dyDescent="0.25">
      <c r="A1110" s="370" t="str">
        <f t="shared" si="17"/>
        <v>9952015</v>
      </c>
      <c r="B1110" s="411" t="s">
        <v>865</v>
      </c>
      <c r="C1110" s="415">
        <v>995</v>
      </c>
      <c r="D1110" s="415" t="s">
        <v>1162</v>
      </c>
      <c r="E1110" s="415">
        <v>2015</v>
      </c>
      <c r="F1110" s="417"/>
      <c r="G1110" s="417"/>
      <c r="H1110" s="417">
        <v>3</v>
      </c>
      <c r="I1110" s="417">
        <v>7</v>
      </c>
      <c r="J1110" s="417">
        <v>4</v>
      </c>
      <c r="K1110" s="417">
        <v>37</v>
      </c>
      <c r="L1110" s="417"/>
      <c r="M1110" s="417"/>
      <c r="N1110" s="417">
        <v>350492</v>
      </c>
      <c r="O1110" s="417">
        <v>136973</v>
      </c>
      <c r="P1110" s="417">
        <v>12075</v>
      </c>
      <c r="Q1110" s="416"/>
      <c r="R1110" s="416"/>
      <c r="S1110" s="416">
        <v>194077</v>
      </c>
      <c r="T1110" s="416">
        <v>427426</v>
      </c>
      <c r="U1110" s="416">
        <v>20926</v>
      </c>
      <c r="V1110" s="416">
        <v>34488</v>
      </c>
    </row>
    <row r="1111" spans="1:22" ht="15" x14ac:dyDescent="0.25">
      <c r="A1111" s="370" t="str">
        <f t="shared" si="17"/>
        <v>9952016</v>
      </c>
      <c r="B1111" s="411" t="s">
        <v>865</v>
      </c>
      <c r="C1111" s="415">
        <v>995</v>
      </c>
      <c r="D1111" s="415" t="s">
        <v>1162</v>
      </c>
      <c r="E1111" s="415">
        <v>2016</v>
      </c>
      <c r="F1111" s="417"/>
      <c r="G1111" s="417"/>
      <c r="H1111" s="417">
        <v>1</v>
      </c>
      <c r="I1111" s="417">
        <v>10</v>
      </c>
      <c r="J1111" s="417">
        <v>10</v>
      </c>
      <c r="K1111" s="417">
        <v>20</v>
      </c>
      <c r="L1111" s="417"/>
      <c r="M1111" s="417"/>
      <c r="N1111" s="417">
        <v>282802</v>
      </c>
      <c r="O1111" s="417">
        <v>180164</v>
      </c>
      <c r="P1111" s="417">
        <v>61263</v>
      </c>
      <c r="Q1111" s="416"/>
      <c r="R1111" s="416"/>
      <c r="S1111" s="416">
        <v>347900</v>
      </c>
      <c r="T1111" s="416">
        <v>71202</v>
      </c>
      <c r="U1111" s="416">
        <v>60776</v>
      </c>
      <c r="V1111" s="416">
        <v>11197</v>
      </c>
    </row>
    <row r="1112" spans="1:22" ht="15" x14ac:dyDescent="0.25">
      <c r="A1112" s="370" t="str">
        <f t="shared" si="17"/>
        <v>9952017</v>
      </c>
      <c r="B1112" s="411" t="s">
        <v>865</v>
      </c>
      <c r="C1112" s="415">
        <v>995</v>
      </c>
      <c r="D1112" s="415" t="s">
        <v>1162</v>
      </c>
      <c r="E1112" s="415">
        <v>2017</v>
      </c>
      <c r="F1112" s="417"/>
      <c r="G1112" s="417"/>
      <c r="H1112" s="417">
        <v>2</v>
      </c>
      <c r="I1112" s="417">
        <v>8</v>
      </c>
      <c r="J1112" s="417">
        <v>7</v>
      </c>
      <c r="K1112" s="417">
        <v>26</v>
      </c>
      <c r="L1112" s="417"/>
      <c r="M1112" s="417"/>
      <c r="N1112" s="417">
        <v>486477</v>
      </c>
      <c r="O1112" s="417">
        <v>253773</v>
      </c>
      <c r="P1112" s="417">
        <v>36437</v>
      </c>
      <c r="Q1112" s="416"/>
      <c r="R1112" s="416"/>
      <c r="S1112" s="416">
        <v>226610</v>
      </c>
      <c r="T1112" s="416">
        <v>210416</v>
      </c>
      <c r="U1112" s="416">
        <v>59784</v>
      </c>
      <c r="V1112" s="416">
        <v>18205</v>
      </c>
    </row>
    <row r="1113" spans="1:22" ht="15" x14ac:dyDescent="0.25">
      <c r="A1113" s="370" t="str">
        <f t="shared" si="17"/>
        <v>9952018</v>
      </c>
      <c r="B1113" s="411" t="s">
        <v>865</v>
      </c>
      <c r="C1113" s="415">
        <v>995</v>
      </c>
      <c r="D1113" s="415" t="s">
        <v>1162</v>
      </c>
      <c r="E1113" s="415">
        <v>2018</v>
      </c>
      <c r="F1113" s="417"/>
      <c r="G1113" s="417"/>
      <c r="H1113" s="417">
        <v>3</v>
      </c>
      <c r="I1113" s="417">
        <v>1</v>
      </c>
      <c r="J1113" s="417">
        <v>8</v>
      </c>
      <c r="K1113" s="417">
        <v>23</v>
      </c>
      <c r="L1113" s="417"/>
      <c r="M1113" s="417"/>
      <c r="N1113" s="417">
        <v>331246</v>
      </c>
      <c r="O1113" s="417">
        <v>30383</v>
      </c>
      <c r="P1113" s="417">
        <v>187860</v>
      </c>
      <c r="Q1113" s="416"/>
      <c r="R1113" s="416"/>
      <c r="S1113" s="416">
        <v>356436</v>
      </c>
      <c r="T1113" s="416">
        <v>1122</v>
      </c>
      <c r="U1113" s="416">
        <v>193276</v>
      </c>
      <c r="V1113" s="416">
        <v>23953</v>
      </c>
    </row>
    <row r="1114" spans="1:22" ht="15" x14ac:dyDescent="0.25">
      <c r="A1114" s="370" t="str">
        <f t="shared" si="17"/>
        <v>9972014</v>
      </c>
      <c r="B1114" s="411" t="s">
        <v>865</v>
      </c>
      <c r="C1114" s="415">
        <v>997</v>
      </c>
      <c r="D1114" s="415" t="s">
        <v>1163</v>
      </c>
      <c r="E1114" s="415">
        <v>2014</v>
      </c>
      <c r="F1114" s="417"/>
      <c r="G1114" s="417"/>
      <c r="H1114" s="417"/>
      <c r="I1114" s="417"/>
      <c r="J1114" s="417">
        <v>1</v>
      </c>
      <c r="K1114" s="417">
        <v>2</v>
      </c>
      <c r="L1114" s="417"/>
      <c r="M1114" s="417"/>
      <c r="N1114" s="417"/>
      <c r="O1114" s="417"/>
      <c r="P1114" s="417">
        <v>1863</v>
      </c>
      <c r="Q1114" s="416"/>
      <c r="R1114" s="416"/>
      <c r="S1114" s="416"/>
      <c r="T1114" s="416"/>
      <c r="U1114" s="416">
        <v>26333</v>
      </c>
      <c r="V1114" s="416">
        <v>3314</v>
      </c>
    </row>
    <row r="1115" spans="1:22" ht="15" x14ac:dyDescent="0.25">
      <c r="A1115" s="370" t="str">
        <f t="shared" si="17"/>
        <v>9972015</v>
      </c>
      <c r="B1115" s="411" t="s">
        <v>865</v>
      </c>
      <c r="C1115" s="415">
        <v>997</v>
      </c>
      <c r="D1115" s="415" t="s">
        <v>1163</v>
      </c>
      <c r="E1115" s="415">
        <v>2015</v>
      </c>
      <c r="F1115" s="417"/>
      <c r="G1115" s="417"/>
      <c r="H1115" s="417"/>
      <c r="I1115" s="417"/>
      <c r="J1115" s="417">
        <v>1</v>
      </c>
      <c r="K1115" s="417">
        <v>1</v>
      </c>
      <c r="L1115" s="417"/>
      <c r="M1115" s="417"/>
      <c r="N1115" s="417"/>
      <c r="O1115" s="417"/>
      <c r="P1115" s="417">
        <v>2841</v>
      </c>
      <c r="Q1115" s="416"/>
      <c r="R1115" s="416"/>
      <c r="S1115" s="416"/>
      <c r="T1115" s="416"/>
      <c r="U1115" s="416">
        <v>1009</v>
      </c>
      <c r="V1115" s="416">
        <v>526</v>
      </c>
    </row>
    <row r="1116" spans="1:22" ht="15" x14ac:dyDescent="0.25">
      <c r="A1116" s="370" t="str">
        <f t="shared" si="17"/>
        <v>9972016</v>
      </c>
      <c r="B1116" s="411" t="s">
        <v>865</v>
      </c>
      <c r="C1116" s="415">
        <v>997</v>
      </c>
      <c r="D1116" s="415" t="s">
        <v>1163</v>
      </c>
      <c r="E1116" s="415">
        <v>2016</v>
      </c>
      <c r="F1116" s="417"/>
      <c r="G1116" s="417"/>
      <c r="H1116" s="417"/>
      <c r="I1116" s="417"/>
      <c r="J1116" s="417">
        <v>1</v>
      </c>
      <c r="K1116" s="417">
        <v>1</v>
      </c>
      <c r="L1116" s="417"/>
      <c r="M1116" s="417"/>
      <c r="N1116" s="417"/>
      <c r="O1116" s="417"/>
      <c r="P1116" s="417">
        <v>29500</v>
      </c>
      <c r="Q1116" s="416"/>
      <c r="R1116" s="416"/>
      <c r="S1116" s="416"/>
      <c r="T1116" s="416"/>
      <c r="U1116" s="416">
        <v>31500</v>
      </c>
      <c r="V1116" s="416">
        <v>2796</v>
      </c>
    </row>
    <row r="1117" spans="1:22" ht="15" x14ac:dyDescent="0.25">
      <c r="A1117" s="370" t="str">
        <f t="shared" si="17"/>
        <v>9972017</v>
      </c>
      <c r="B1117" s="411" t="s">
        <v>865</v>
      </c>
      <c r="C1117" s="415">
        <v>997</v>
      </c>
      <c r="D1117" s="415" t="s">
        <v>1163</v>
      </c>
      <c r="E1117" s="415">
        <v>2017</v>
      </c>
      <c r="F1117" s="417"/>
      <c r="G1117" s="417"/>
      <c r="H1117" s="417"/>
      <c r="I1117" s="417"/>
      <c r="J1117" s="417">
        <v>1</v>
      </c>
      <c r="K1117" s="417">
        <v>5</v>
      </c>
      <c r="L1117" s="417"/>
      <c r="M1117" s="417"/>
      <c r="N1117" s="417"/>
      <c r="O1117" s="417"/>
      <c r="P1117" s="417">
        <v>47500</v>
      </c>
      <c r="Q1117" s="416"/>
      <c r="R1117" s="416"/>
      <c r="S1117" s="416"/>
      <c r="T1117" s="416"/>
      <c r="U1117" s="416">
        <v>41265</v>
      </c>
      <c r="V1117" s="416">
        <v>9343</v>
      </c>
    </row>
    <row r="1118" spans="1:22" ht="15" x14ac:dyDescent="0.25">
      <c r="A1118" s="370" t="str">
        <f t="shared" si="17"/>
        <v>9972018</v>
      </c>
      <c r="B1118" s="411" t="s">
        <v>865</v>
      </c>
      <c r="C1118" s="415">
        <v>997</v>
      </c>
      <c r="D1118" s="415" t="s">
        <v>1163</v>
      </c>
      <c r="E1118" s="415">
        <v>2018</v>
      </c>
      <c r="F1118" s="417"/>
      <c r="G1118" s="417"/>
      <c r="H1118" s="417"/>
      <c r="I1118" s="417"/>
      <c r="J1118" s="417">
        <v>1</v>
      </c>
      <c r="K1118" s="417">
        <v>2</v>
      </c>
      <c r="L1118" s="417"/>
      <c r="M1118" s="417"/>
      <c r="N1118" s="417"/>
      <c r="O1118" s="417"/>
      <c r="P1118" s="417">
        <v>1497</v>
      </c>
      <c r="Q1118" s="416"/>
      <c r="R1118" s="416"/>
      <c r="S1118" s="416"/>
      <c r="T1118" s="416"/>
      <c r="U1118" s="416">
        <v>1625</v>
      </c>
      <c r="V1118" s="416">
        <v>16628</v>
      </c>
    </row>
    <row r="1119" spans="1:22" ht="15" x14ac:dyDescent="0.25">
      <c r="A1119" s="370" t="str">
        <f t="shared" si="17"/>
        <v>9992014</v>
      </c>
      <c r="B1119" s="411" t="s">
        <v>865</v>
      </c>
      <c r="C1119" s="415">
        <v>999</v>
      </c>
      <c r="D1119" s="415" t="s">
        <v>1164</v>
      </c>
      <c r="E1119" s="415">
        <v>2014</v>
      </c>
      <c r="F1119" s="417"/>
      <c r="G1119" s="417"/>
      <c r="H1119" s="417"/>
      <c r="I1119" s="417">
        <v>1</v>
      </c>
      <c r="J1119" s="417">
        <v>3</v>
      </c>
      <c r="K1119" s="417">
        <v>1</v>
      </c>
      <c r="L1119" s="417"/>
      <c r="M1119" s="417"/>
      <c r="N1119" s="417"/>
      <c r="O1119" s="417">
        <v>64581</v>
      </c>
      <c r="P1119" s="417">
        <v>3925</v>
      </c>
      <c r="Q1119" s="416"/>
      <c r="R1119" s="416"/>
      <c r="S1119" s="416"/>
      <c r="T1119" s="416">
        <v>12623</v>
      </c>
      <c r="U1119" s="416">
        <v>16281</v>
      </c>
      <c r="V1119" s="416">
        <v>87</v>
      </c>
    </row>
    <row r="1120" spans="1:22" ht="15" x14ac:dyDescent="0.25">
      <c r="A1120" s="370" t="str">
        <f t="shared" si="17"/>
        <v>9992015</v>
      </c>
      <c r="B1120" s="411" t="s">
        <v>865</v>
      </c>
      <c r="C1120" s="415">
        <v>999</v>
      </c>
      <c r="D1120" s="415" t="s">
        <v>1164</v>
      </c>
      <c r="E1120" s="415">
        <v>2015</v>
      </c>
      <c r="F1120" s="417"/>
      <c r="G1120" s="417"/>
      <c r="H1120" s="417"/>
      <c r="I1120" s="417"/>
      <c r="J1120" s="417">
        <v>2</v>
      </c>
      <c r="K1120" s="417">
        <v>2</v>
      </c>
      <c r="L1120" s="417"/>
      <c r="M1120" s="417"/>
      <c r="N1120" s="417"/>
      <c r="O1120" s="417"/>
      <c r="P1120" s="417">
        <v>8304</v>
      </c>
      <c r="Q1120" s="416"/>
      <c r="R1120" s="416"/>
      <c r="S1120" s="416"/>
      <c r="T1120" s="416"/>
      <c r="U1120" s="416">
        <v>7165</v>
      </c>
      <c r="V1120" s="416">
        <v>1147</v>
      </c>
    </row>
    <row r="1121" spans="1:22" ht="15" x14ac:dyDescent="0.25">
      <c r="A1121" s="370" t="str">
        <f t="shared" si="17"/>
        <v>9992016</v>
      </c>
      <c r="B1121" s="411" t="s">
        <v>865</v>
      </c>
      <c r="C1121" s="415">
        <v>999</v>
      </c>
      <c r="D1121" s="415" t="s">
        <v>1164</v>
      </c>
      <c r="E1121" s="415">
        <v>2016</v>
      </c>
      <c r="F1121" s="417"/>
      <c r="G1121" s="417"/>
      <c r="H1121" s="417"/>
      <c r="I1121" s="417"/>
      <c r="J1121" s="417"/>
      <c r="K1121" s="417">
        <v>1</v>
      </c>
      <c r="L1121" s="417"/>
      <c r="M1121" s="417"/>
      <c r="N1121" s="417"/>
      <c r="O1121" s="417"/>
      <c r="P1121" s="417"/>
      <c r="Q1121" s="416"/>
      <c r="R1121" s="416"/>
      <c r="S1121" s="416"/>
      <c r="T1121" s="416"/>
      <c r="U1121" s="416"/>
      <c r="V1121" s="416">
        <v>6710</v>
      </c>
    </row>
    <row r="1122" spans="1:22" ht="15" x14ac:dyDescent="0.25">
      <c r="A1122" s="370" t="str">
        <f t="shared" si="17"/>
        <v>9992017</v>
      </c>
      <c r="B1122" s="411" t="s">
        <v>865</v>
      </c>
      <c r="C1122" s="415">
        <v>999</v>
      </c>
      <c r="D1122" s="415" t="s">
        <v>1164</v>
      </c>
      <c r="E1122" s="415">
        <v>2017</v>
      </c>
      <c r="F1122" s="417"/>
      <c r="G1122" s="417"/>
      <c r="H1122" s="417"/>
      <c r="I1122" s="417">
        <v>1</v>
      </c>
      <c r="J1122" s="417">
        <v>1</v>
      </c>
      <c r="K1122" s="417"/>
      <c r="L1122" s="417"/>
      <c r="M1122" s="417"/>
      <c r="N1122" s="417"/>
      <c r="O1122" s="417">
        <v>69096</v>
      </c>
      <c r="P1122" s="417">
        <v>17841</v>
      </c>
      <c r="Q1122" s="416"/>
      <c r="R1122" s="416"/>
      <c r="S1122" s="416"/>
      <c r="T1122" s="416">
        <v>48633</v>
      </c>
      <c r="U1122" s="416">
        <v>15246</v>
      </c>
      <c r="V1122" s="416"/>
    </row>
    <row r="1123" spans="1:22" ht="15" x14ac:dyDescent="0.25">
      <c r="A1123" s="370" t="str">
        <f t="shared" si="17"/>
        <v>9992018</v>
      </c>
      <c r="B1123" s="411" t="s">
        <v>865</v>
      </c>
      <c r="C1123" s="415">
        <v>999</v>
      </c>
      <c r="D1123" s="415" t="s">
        <v>1164</v>
      </c>
      <c r="E1123" s="415">
        <v>2018</v>
      </c>
      <c r="F1123" s="417"/>
      <c r="G1123" s="417"/>
      <c r="H1123" s="417"/>
      <c r="I1123" s="417"/>
      <c r="J1123" s="417">
        <v>2</v>
      </c>
      <c r="K1123" s="417">
        <v>1</v>
      </c>
      <c r="L1123" s="417"/>
      <c r="M1123" s="417"/>
      <c r="N1123" s="417"/>
      <c r="O1123" s="417"/>
      <c r="P1123" s="417">
        <v>3643</v>
      </c>
      <c r="Q1123" s="416"/>
      <c r="R1123" s="416"/>
      <c r="S1123" s="416"/>
      <c r="T1123" s="416"/>
      <c r="U1123" s="416">
        <v>1712</v>
      </c>
      <c r="V1123" s="416">
        <v>1226</v>
      </c>
    </row>
    <row r="1124" spans="1:22" ht="15" x14ac:dyDescent="0.25">
      <c r="A1124" s="370" t="str">
        <f t="shared" si="17"/>
        <v>21042017</v>
      </c>
      <c r="B1124" s="411" t="s">
        <v>865</v>
      </c>
      <c r="C1124" s="415">
        <v>2104</v>
      </c>
      <c r="D1124" s="415" t="s">
        <v>1540</v>
      </c>
      <c r="E1124" s="415">
        <v>2017</v>
      </c>
      <c r="F1124" s="417"/>
      <c r="G1124" s="417"/>
      <c r="H1124" s="417"/>
      <c r="I1124" s="417"/>
      <c r="J1124" s="417">
        <v>1</v>
      </c>
      <c r="K1124" s="417"/>
      <c r="L1124" s="417"/>
      <c r="M1124" s="417"/>
      <c r="N1124" s="417"/>
      <c r="O1124" s="417"/>
      <c r="P1124" s="417">
        <v>5000</v>
      </c>
      <c r="Q1124" s="416"/>
      <c r="R1124" s="416"/>
      <c r="S1124" s="416"/>
      <c r="T1124" s="416"/>
      <c r="U1124" s="416">
        <v>2666</v>
      </c>
      <c r="V1124" s="416"/>
    </row>
    <row r="1125" spans="1:22" ht="15" x14ac:dyDescent="0.25">
      <c r="A1125" s="370" t="str">
        <f t="shared" si="17"/>
        <v>22212014</v>
      </c>
      <c r="B1125" s="411" t="s">
        <v>865</v>
      </c>
      <c r="C1125" s="415">
        <v>2221</v>
      </c>
      <c r="D1125" s="415" t="s">
        <v>1542</v>
      </c>
      <c r="E1125" s="415">
        <v>2014</v>
      </c>
      <c r="F1125" s="417"/>
      <c r="G1125" s="417"/>
      <c r="H1125" s="417"/>
      <c r="I1125" s="417">
        <v>3</v>
      </c>
      <c r="J1125" s="417"/>
      <c r="K1125" s="417">
        <v>6</v>
      </c>
      <c r="L1125" s="417"/>
      <c r="M1125" s="417"/>
      <c r="N1125" s="417"/>
      <c r="O1125" s="417">
        <v>28746</v>
      </c>
      <c r="P1125" s="417"/>
      <c r="Q1125" s="416"/>
      <c r="R1125" s="416"/>
      <c r="S1125" s="416"/>
      <c r="T1125" s="416">
        <v>18594</v>
      </c>
      <c r="U1125" s="416"/>
      <c r="V1125" s="416">
        <v>4198</v>
      </c>
    </row>
    <row r="1126" spans="1:22" ht="15" x14ac:dyDescent="0.25">
      <c r="A1126" s="370" t="str">
        <f t="shared" si="17"/>
        <v>22212015</v>
      </c>
      <c r="B1126" s="411" t="s">
        <v>865</v>
      </c>
      <c r="C1126" s="415">
        <v>2221</v>
      </c>
      <c r="D1126" s="415" t="s">
        <v>1542</v>
      </c>
      <c r="E1126" s="415">
        <v>2015</v>
      </c>
      <c r="F1126" s="417"/>
      <c r="G1126" s="417"/>
      <c r="H1126" s="417"/>
      <c r="I1126" s="417"/>
      <c r="J1126" s="417"/>
      <c r="K1126" s="417">
        <v>1</v>
      </c>
      <c r="L1126" s="417"/>
      <c r="M1126" s="417"/>
      <c r="N1126" s="417"/>
      <c r="O1126" s="417"/>
      <c r="P1126" s="417"/>
      <c r="Q1126" s="416"/>
      <c r="R1126" s="416"/>
      <c r="S1126" s="416"/>
      <c r="T1126" s="416"/>
      <c r="U1126" s="416"/>
      <c r="V1126" s="416">
        <v>54</v>
      </c>
    </row>
    <row r="1127" spans="1:22" ht="15" x14ac:dyDescent="0.25">
      <c r="A1127" s="370" t="str">
        <f t="shared" si="17"/>
        <v>22212016</v>
      </c>
      <c r="B1127" s="411" t="s">
        <v>865</v>
      </c>
      <c r="C1127" s="415">
        <v>2221</v>
      </c>
      <c r="D1127" s="415" t="s">
        <v>1542</v>
      </c>
      <c r="E1127" s="415">
        <v>2016</v>
      </c>
      <c r="F1127" s="417"/>
      <c r="G1127" s="417"/>
      <c r="H1127" s="417"/>
      <c r="I1127" s="417">
        <v>2</v>
      </c>
      <c r="J1127" s="417"/>
      <c r="K1127" s="417">
        <v>2</v>
      </c>
      <c r="L1127" s="417"/>
      <c r="M1127" s="417"/>
      <c r="N1127" s="417"/>
      <c r="O1127" s="417">
        <v>12618</v>
      </c>
      <c r="P1127" s="417"/>
      <c r="Q1127" s="416"/>
      <c r="R1127" s="416"/>
      <c r="S1127" s="416"/>
      <c r="T1127" s="416">
        <v>11154</v>
      </c>
      <c r="U1127" s="416"/>
      <c r="V1127" s="416">
        <v>2022</v>
      </c>
    </row>
    <row r="1128" spans="1:22" ht="15" x14ac:dyDescent="0.25">
      <c r="A1128" s="370" t="str">
        <f t="shared" si="17"/>
        <v>22212017</v>
      </c>
      <c r="B1128" s="411" t="s">
        <v>865</v>
      </c>
      <c r="C1128" s="415">
        <v>2221</v>
      </c>
      <c r="D1128" s="415" t="s">
        <v>1542</v>
      </c>
      <c r="E1128" s="415">
        <v>2017</v>
      </c>
      <c r="F1128" s="417"/>
      <c r="G1128" s="417"/>
      <c r="H1128" s="417"/>
      <c r="I1128" s="417">
        <v>1</v>
      </c>
      <c r="J1128" s="417">
        <v>1</v>
      </c>
      <c r="K1128" s="417">
        <v>5</v>
      </c>
      <c r="L1128" s="417"/>
      <c r="M1128" s="417"/>
      <c r="N1128" s="417"/>
      <c r="O1128" s="417">
        <v>7500</v>
      </c>
      <c r="P1128" s="417">
        <v>111</v>
      </c>
      <c r="Q1128" s="416"/>
      <c r="R1128" s="416"/>
      <c r="S1128" s="416"/>
      <c r="T1128" s="416">
        <v>8407</v>
      </c>
      <c r="U1128" s="416">
        <v>2152</v>
      </c>
      <c r="V1128" s="416">
        <v>3243</v>
      </c>
    </row>
    <row r="1129" spans="1:22" ht="15" x14ac:dyDescent="0.25">
      <c r="A1129" s="370" t="str">
        <f t="shared" si="17"/>
        <v>22222014</v>
      </c>
      <c r="B1129" s="411" t="s">
        <v>865</v>
      </c>
      <c r="C1129" s="415">
        <v>2222</v>
      </c>
      <c r="D1129" s="415" t="s">
        <v>1543</v>
      </c>
      <c r="E1129" s="415">
        <v>2014</v>
      </c>
      <c r="F1129" s="417"/>
      <c r="G1129" s="417"/>
      <c r="H1129" s="417"/>
      <c r="I1129" s="417"/>
      <c r="J1129" s="417">
        <v>1</v>
      </c>
      <c r="K1129" s="417">
        <v>1</v>
      </c>
      <c r="L1129" s="417"/>
      <c r="M1129" s="417"/>
      <c r="N1129" s="417"/>
      <c r="O1129" s="417"/>
      <c r="P1129" s="417">
        <v>1128</v>
      </c>
      <c r="Q1129" s="416"/>
      <c r="R1129" s="416"/>
      <c r="S1129" s="416"/>
      <c r="T1129" s="416"/>
      <c r="U1129" s="416">
        <v>1788</v>
      </c>
      <c r="V1129" s="416">
        <v>454</v>
      </c>
    </row>
    <row r="1130" spans="1:22" ht="15" x14ac:dyDescent="0.25">
      <c r="A1130" s="370" t="str">
        <f t="shared" si="17"/>
        <v>22222015</v>
      </c>
      <c r="B1130" s="411" t="s">
        <v>865</v>
      </c>
      <c r="C1130" s="415">
        <v>2222</v>
      </c>
      <c r="D1130" s="415" t="s">
        <v>1543</v>
      </c>
      <c r="E1130" s="415">
        <v>2015</v>
      </c>
      <c r="F1130" s="417"/>
      <c r="G1130" s="417"/>
      <c r="H1130" s="417"/>
      <c r="I1130" s="417"/>
      <c r="J1130" s="417">
        <v>1</v>
      </c>
      <c r="K1130" s="417">
        <v>2</v>
      </c>
      <c r="L1130" s="417"/>
      <c r="M1130" s="417"/>
      <c r="N1130" s="417"/>
      <c r="O1130" s="417"/>
      <c r="P1130" s="417">
        <v>317</v>
      </c>
      <c r="Q1130" s="416"/>
      <c r="R1130" s="416"/>
      <c r="S1130" s="416"/>
      <c r="T1130" s="416"/>
      <c r="U1130" s="416">
        <v>466</v>
      </c>
      <c r="V1130" s="416">
        <v>1341</v>
      </c>
    </row>
    <row r="1131" spans="1:22" ht="15" x14ac:dyDescent="0.25">
      <c r="A1131" s="370" t="str">
        <f t="shared" si="17"/>
        <v>22222016</v>
      </c>
      <c r="B1131" s="411" t="s">
        <v>865</v>
      </c>
      <c r="C1131" s="415">
        <v>2222</v>
      </c>
      <c r="D1131" s="415" t="s">
        <v>1543</v>
      </c>
      <c r="E1131" s="415">
        <v>2016</v>
      </c>
      <c r="F1131" s="417"/>
      <c r="G1131" s="417"/>
      <c r="H1131" s="417"/>
      <c r="I1131" s="417">
        <v>2</v>
      </c>
      <c r="J1131" s="417">
        <v>2</v>
      </c>
      <c r="K1131" s="417">
        <v>9</v>
      </c>
      <c r="L1131" s="417"/>
      <c r="M1131" s="417"/>
      <c r="N1131" s="417"/>
      <c r="O1131" s="417">
        <v>33877</v>
      </c>
      <c r="P1131" s="417">
        <v>35515</v>
      </c>
      <c r="Q1131" s="416"/>
      <c r="R1131" s="416"/>
      <c r="S1131" s="416"/>
      <c r="T1131" s="416">
        <v>14380</v>
      </c>
      <c r="U1131" s="416">
        <v>7719</v>
      </c>
      <c r="V1131" s="416">
        <v>6670</v>
      </c>
    </row>
    <row r="1132" spans="1:22" ht="15" x14ac:dyDescent="0.25">
      <c r="A1132" s="370" t="str">
        <f t="shared" si="17"/>
        <v>22222017</v>
      </c>
      <c r="B1132" s="411" t="s">
        <v>865</v>
      </c>
      <c r="C1132" s="415">
        <v>2222</v>
      </c>
      <c r="D1132" s="415" t="s">
        <v>1543</v>
      </c>
      <c r="E1132" s="415">
        <v>2017</v>
      </c>
      <c r="F1132" s="417"/>
      <c r="G1132" s="417"/>
      <c r="H1132" s="417"/>
      <c r="I1132" s="417">
        <v>3</v>
      </c>
      <c r="J1132" s="417">
        <v>2</v>
      </c>
      <c r="K1132" s="417">
        <v>6</v>
      </c>
      <c r="L1132" s="417"/>
      <c r="M1132" s="417"/>
      <c r="N1132" s="417"/>
      <c r="O1132" s="417">
        <v>54552</v>
      </c>
      <c r="P1132" s="417">
        <v>4389</v>
      </c>
      <c r="Q1132" s="416"/>
      <c r="R1132" s="416"/>
      <c r="S1132" s="416"/>
      <c r="T1132" s="416">
        <v>20631</v>
      </c>
      <c r="U1132" s="416">
        <v>15754</v>
      </c>
      <c r="V1132" s="416">
        <v>3874</v>
      </c>
    </row>
    <row r="1133" spans="1:22" ht="15" x14ac:dyDescent="0.25">
      <c r="A1133" s="370" t="str">
        <f t="shared" si="17"/>
        <v>22222018</v>
      </c>
      <c r="B1133" s="411" t="s">
        <v>865</v>
      </c>
      <c r="C1133" s="415">
        <v>2222</v>
      </c>
      <c r="D1133" s="415" t="s">
        <v>1543</v>
      </c>
      <c r="E1133" s="415">
        <v>2018</v>
      </c>
      <c r="F1133" s="417"/>
      <c r="G1133" s="417"/>
      <c r="H1133" s="417"/>
      <c r="I1133" s="417"/>
      <c r="J1133" s="417">
        <v>2</v>
      </c>
      <c r="K1133" s="417">
        <v>4</v>
      </c>
      <c r="L1133" s="417"/>
      <c r="M1133" s="417"/>
      <c r="N1133" s="417"/>
      <c r="O1133" s="417"/>
      <c r="P1133" s="417">
        <v>11376</v>
      </c>
      <c r="Q1133" s="416"/>
      <c r="R1133" s="416"/>
      <c r="S1133" s="416"/>
      <c r="T1133" s="416"/>
      <c r="U1133" s="416">
        <v>10123</v>
      </c>
      <c r="V1133" s="416">
        <v>3917</v>
      </c>
    </row>
    <row r="1134" spans="1:22" ht="15" x14ac:dyDescent="0.25">
      <c r="A1134" s="370" t="str">
        <f t="shared" si="17"/>
        <v>22812014</v>
      </c>
      <c r="B1134" s="411" t="s">
        <v>865</v>
      </c>
      <c r="C1134" s="415">
        <v>2281</v>
      </c>
      <c r="D1134" s="415" t="s">
        <v>1544</v>
      </c>
      <c r="E1134" s="415">
        <v>2014</v>
      </c>
      <c r="F1134" s="417"/>
      <c r="G1134" s="417"/>
      <c r="H1134" s="417"/>
      <c r="I1134" s="417"/>
      <c r="J1134" s="417"/>
      <c r="K1134" s="417">
        <v>1</v>
      </c>
      <c r="L1134" s="417"/>
      <c r="M1134" s="417"/>
      <c r="N1134" s="417"/>
      <c r="O1134" s="417"/>
      <c r="P1134" s="417"/>
      <c r="Q1134" s="416"/>
      <c r="R1134" s="416"/>
      <c r="S1134" s="416"/>
      <c r="T1134" s="416"/>
      <c r="U1134" s="416"/>
      <c r="V1134" s="416">
        <v>1460</v>
      </c>
    </row>
    <row r="1135" spans="1:22" ht="15" x14ac:dyDescent="0.25">
      <c r="A1135" s="370" t="str">
        <f t="shared" si="17"/>
        <v>22812016</v>
      </c>
      <c r="B1135" s="411" t="s">
        <v>865</v>
      </c>
      <c r="C1135" s="415">
        <v>2281</v>
      </c>
      <c r="D1135" s="415" t="s">
        <v>1544</v>
      </c>
      <c r="E1135" s="415">
        <v>2016</v>
      </c>
      <c r="F1135" s="417"/>
      <c r="G1135" s="417"/>
      <c r="H1135" s="417"/>
      <c r="I1135" s="417"/>
      <c r="J1135" s="417"/>
      <c r="K1135" s="417">
        <v>2</v>
      </c>
      <c r="L1135" s="417"/>
      <c r="M1135" s="417"/>
      <c r="N1135" s="417"/>
      <c r="O1135" s="417"/>
      <c r="P1135" s="417"/>
      <c r="Q1135" s="416"/>
      <c r="R1135" s="416"/>
      <c r="S1135" s="416"/>
      <c r="T1135" s="416"/>
      <c r="U1135" s="416"/>
      <c r="V1135" s="416">
        <v>1329</v>
      </c>
    </row>
    <row r="1136" spans="1:22" ht="15" x14ac:dyDescent="0.25">
      <c r="A1136" s="370" t="str">
        <f t="shared" si="17"/>
        <v>25632015</v>
      </c>
      <c r="B1136" s="411" t="s">
        <v>865</v>
      </c>
      <c r="C1136" s="415">
        <v>2563</v>
      </c>
      <c r="D1136" s="415" t="s">
        <v>1548</v>
      </c>
      <c r="E1136" s="415">
        <v>2015</v>
      </c>
      <c r="F1136" s="417"/>
      <c r="G1136" s="417"/>
      <c r="H1136" s="417"/>
      <c r="I1136" s="417"/>
      <c r="J1136" s="417"/>
      <c r="K1136" s="417">
        <v>1</v>
      </c>
      <c r="L1136" s="417"/>
      <c r="M1136" s="417"/>
      <c r="N1136" s="417"/>
      <c r="O1136" s="417"/>
      <c r="P1136" s="417"/>
      <c r="Q1136" s="416"/>
      <c r="R1136" s="416"/>
      <c r="S1136" s="416"/>
      <c r="T1136" s="416"/>
      <c r="U1136" s="416"/>
      <c r="V1136" s="416">
        <v>158</v>
      </c>
    </row>
    <row r="1137" spans="1:22" ht="15" x14ac:dyDescent="0.25">
      <c r="A1137" s="370" t="str">
        <f t="shared" si="17"/>
        <v>26092014</v>
      </c>
      <c r="B1137" s="411" t="s">
        <v>865</v>
      </c>
      <c r="C1137" s="415">
        <v>2609</v>
      </c>
      <c r="D1137" s="415" t="s">
        <v>1549</v>
      </c>
      <c r="E1137" s="415">
        <v>2014</v>
      </c>
      <c r="F1137" s="417"/>
      <c r="G1137" s="417"/>
      <c r="H1137" s="417"/>
      <c r="I1137" s="417"/>
      <c r="J1137" s="417"/>
      <c r="K1137" s="417">
        <v>1</v>
      </c>
      <c r="L1137" s="417"/>
      <c r="M1137" s="417"/>
      <c r="N1137" s="417"/>
      <c r="O1137" s="417"/>
      <c r="P1137" s="417"/>
      <c r="Q1137" s="416"/>
      <c r="R1137" s="416"/>
      <c r="S1137" s="416"/>
      <c r="T1137" s="416"/>
      <c r="U1137" s="416"/>
      <c r="V1137" s="416">
        <v>225</v>
      </c>
    </row>
    <row r="1138" spans="1:22" ht="15" x14ac:dyDescent="0.25">
      <c r="A1138" s="370" t="str">
        <f t="shared" si="17"/>
        <v>26092016</v>
      </c>
      <c r="B1138" s="411" t="s">
        <v>865</v>
      </c>
      <c r="C1138" s="415">
        <v>2609</v>
      </c>
      <c r="D1138" s="415" t="s">
        <v>1549</v>
      </c>
      <c r="E1138" s="415">
        <v>2016</v>
      </c>
      <c r="F1138" s="417"/>
      <c r="G1138" s="417"/>
      <c r="H1138" s="417"/>
      <c r="I1138" s="417"/>
      <c r="J1138" s="417"/>
      <c r="K1138" s="417">
        <v>1</v>
      </c>
      <c r="L1138" s="417"/>
      <c r="M1138" s="417"/>
      <c r="N1138" s="417"/>
      <c r="O1138" s="417"/>
      <c r="P1138" s="417"/>
      <c r="Q1138" s="416"/>
      <c r="R1138" s="416"/>
      <c r="S1138" s="416"/>
      <c r="T1138" s="416"/>
      <c r="U1138" s="416"/>
      <c r="V1138" s="416">
        <v>159</v>
      </c>
    </row>
    <row r="1139" spans="1:22" ht="15" x14ac:dyDescent="0.25">
      <c r="A1139" s="370" t="str">
        <f t="shared" si="17"/>
        <v>26092017</v>
      </c>
      <c r="B1139" s="411" t="s">
        <v>865</v>
      </c>
      <c r="C1139" s="415">
        <v>2609</v>
      </c>
      <c r="D1139" s="415" t="s">
        <v>1549</v>
      </c>
      <c r="E1139" s="415">
        <v>2017</v>
      </c>
      <c r="F1139" s="417"/>
      <c r="G1139" s="417"/>
      <c r="H1139" s="417"/>
      <c r="I1139" s="417"/>
      <c r="J1139" s="417">
        <v>1</v>
      </c>
      <c r="K1139" s="417"/>
      <c r="L1139" s="417"/>
      <c r="M1139" s="417"/>
      <c r="N1139" s="417"/>
      <c r="O1139" s="417"/>
      <c r="P1139" s="417">
        <v>2915</v>
      </c>
      <c r="Q1139" s="416"/>
      <c r="R1139" s="416"/>
      <c r="S1139" s="416"/>
      <c r="T1139" s="416"/>
      <c r="U1139" s="416">
        <v>1223</v>
      </c>
      <c r="V1139" s="416"/>
    </row>
    <row r="1140" spans="1:22" ht="15" x14ac:dyDescent="0.25">
      <c r="A1140" s="370" t="str">
        <f t="shared" si="17"/>
        <v>26512014</v>
      </c>
      <c r="B1140" s="411" t="s">
        <v>865</v>
      </c>
      <c r="C1140" s="415">
        <v>2651</v>
      </c>
      <c r="D1140" s="415" t="s">
        <v>1550</v>
      </c>
      <c r="E1140" s="415">
        <v>2014</v>
      </c>
      <c r="F1140" s="417"/>
      <c r="G1140" s="417"/>
      <c r="H1140" s="417">
        <v>1</v>
      </c>
      <c r="I1140" s="417">
        <v>2</v>
      </c>
      <c r="J1140" s="417">
        <v>3</v>
      </c>
      <c r="K1140" s="417"/>
      <c r="L1140" s="417"/>
      <c r="M1140" s="417"/>
      <c r="N1140" s="417">
        <v>130416</v>
      </c>
      <c r="O1140" s="417">
        <v>16456</v>
      </c>
      <c r="P1140" s="417">
        <v>22094</v>
      </c>
      <c r="Q1140" s="416"/>
      <c r="R1140" s="416"/>
      <c r="S1140" s="416">
        <v>32851</v>
      </c>
      <c r="T1140" s="416">
        <v>12671</v>
      </c>
      <c r="U1140" s="416">
        <v>12853</v>
      </c>
      <c r="V1140" s="416"/>
    </row>
    <row r="1141" spans="1:22" ht="15" x14ac:dyDescent="0.25">
      <c r="A1141" s="370" t="str">
        <f t="shared" si="17"/>
        <v>26512016</v>
      </c>
      <c r="B1141" s="411" t="s">
        <v>865</v>
      </c>
      <c r="C1141" s="415">
        <v>2651</v>
      </c>
      <c r="D1141" s="415" t="s">
        <v>1550</v>
      </c>
      <c r="E1141" s="415">
        <v>2016</v>
      </c>
      <c r="F1141" s="417"/>
      <c r="G1141" s="417"/>
      <c r="H1141" s="417">
        <v>1</v>
      </c>
      <c r="I1141" s="417"/>
      <c r="J1141" s="417"/>
      <c r="K1141" s="417"/>
      <c r="L1141" s="417"/>
      <c r="M1141" s="417"/>
      <c r="N1141" s="417">
        <v>185715</v>
      </c>
      <c r="O1141" s="417"/>
      <c r="P1141" s="417"/>
      <c r="Q1141" s="416"/>
      <c r="R1141" s="416"/>
      <c r="S1141" s="416">
        <v>504884</v>
      </c>
      <c r="T1141" s="416"/>
      <c r="U1141" s="416"/>
      <c r="V1141" s="416"/>
    </row>
    <row r="1142" spans="1:22" ht="15" x14ac:dyDescent="0.25">
      <c r="A1142" s="370" t="str">
        <f t="shared" si="17"/>
        <v>26512017</v>
      </c>
      <c r="B1142" s="411" t="s">
        <v>865</v>
      </c>
      <c r="C1142" s="415">
        <v>2651</v>
      </c>
      <c r="D1142" s="415" t="s">
        <v>1550</v>
      </c>
      <c r="E1142" s="415">
        <v>2017</v>
      </c>
      <c r="F1142" s="417"/>
      <c r="G1142" s="417"/>
      <c r="H1142" s="417"/>
      <c r="I1142" s="417"/>
      <c r="J1142" s="417"/>
      <c r="K1142" s="417">
        <v>1</v>
      </c>
      <c r="L1142" s="417"/>
      <c r="M1142" s="417"/>
      <c r="N1142" s="417"/>
      <c r="O1142" s="417"/>
      <c r="P1142" s="417"/>
      <c r="Q1142" s="416"/>
      <c r="R1142" s="416"/>
      <c r="S1142" s="416"/>
      <c r="T1142" s="416"/>
      <c r="U1142" s="416"/>
      <c r="V1142" s="416">
        <v>178</v>
      </c>
    </row>
    <row r="1143" spans="1:22" ht="15" x14ac:dyDescent="0.25">
      <c r="A1143" s="370" t="str">
        <f t="shared" si="17"/>
        <v>26612014</v>
      </c>
      <c r="B1143" s="411" t="s">
        <v>865</v>
      </c>
      <c r="C1143" s="415">
        <v>2661</v>
      </c>
      <c r="D1143" s="415" t="s">
        <v>1551</v>
      </c>
      <c r="E1143" s="415">
        <v>2014</v>
      </c>
      <c r="F1143" s="417"/>
      <c r="G1143" s="417"/>
      <c r="H1143" s="417"/>
      <c r="I1143" s="417">
        <v>1</v>
      </c>
      <c r="J1143" s="417">
        <v>1</v>
      </c>
      <c r="K1143" s="417"/>
      <c r="L1143" s="417"/>
      <c r="M1143" s="417"/>
      <c r="N1143" s="417"/>
      <c r="O1143" s="417">
        <v>65346</v>
      </c>
      <c r="P1143" s="417">
        <v>270949</v>
      </c>
      <c r="Q1143" s="416"/>
      <c r="R1143" s="416"/>
      <c r="S1143" s="416"/>
      <c r="T1143" s="416">
        <v>5681</v>
      </c>
      <c r="U1143" s="416">
        <v>183940</v>
      </c>
      <c r="V1143" s="416"/>
    </row>
    <row r="1144" spans="1:22" ht="15" x14ac:dyDescent="0.25">
      <c r="A1144" s="370" t="str">
        <f t="shared" si="17"/>
        <v>26612015</v>
      </c>
      <c r="B1144" s="411" t="s">
        <v>865</v>
      </c>
      <c r="C1144" s="415">
        <v>2661</v>
      </c>
      <c r="D1144" s="415" t="s">
        <v>1551</v>
      </c>
      <c r="E1144" s="415">
        <v>2015</v>
      </c>
      <c r="F1144" s="417"/>
      <c r="G1144" s="417"/>
      <c r="H1144" s="417"/>
      <c r="I1144" s="417"/>
      <c r="J1144" s="417"/>
      <c r="K1144" s="417">
        <v>1</v>
      </c>
      <c r="L1144" s="417"/>
      <c r="M1144" s="417"/>
      <c r="N1144" s="417"/>
      <c r="O1144" s="417"/>
      <c r="P1144" s="417"/>
      <c r="Q1144" s="416"/>
      <c r="R1144" s="416"/>
      <c r="S1144" s="416"/>
      <c r="T1144" s="416"/>
      <c r="U1144" s="416"/>
      <c r="V1144" s="416">
        <v>85</v>
      </c>
    </row>
    <row r="1145" spans="1:22" ht="15" x14ac:dyDescent="0.25">
      <c r="A1145" s="370" t="str">
        <f t="shared" si="17"/>
        <v>26612016</v>
      </c>
      <c r="B1145" s="411" t="s">
        <v>865</v>
      </c>
      <c r="C1145" s="415">
        <v>2661</v>
      </c>
      <c r="D1145" s="415" t="s">
        <v>1551</v>
      </c>
      <c r="E1145" s="415">
        <v>2016</v>
      </c>
      <c r="F1145" s="417"/>
      <c r="G1145" s="417"/>
      <c r="H1145" s="417"/>
      <c r="I1145" s="417">
        <v>1</v>
      </c>
      <c r="J1145" s="417"/>
      <c r="K1145" s="417"/>
      <c r="L1145" s="417"/>
      <c r="M1145" s="417"/>
      <c r="N1145" s="417"/>
      <c r="O1145" s="417">
        <v>5232</v>
      </c>
      <c r="P1145" s="417"/>
      <c r="Q1145" s="416"/>
      <c r="R1145" s="416"/>
      <c r="S1145" s="416"/>
      <c r="T1145" s="416">
        <v>2964</v>
      </c>
      <c r="U1145" s="416"/>
      <c r="V1145" s="416"/>
    </row>
    <row r="1146" spans="1:22" ht="15" x14ac:dyDescent="0.25">
      <c r="A1146" s="370" t="str">
        <f t="shared" si="17"/>
        <v>26612017</v>
      </c>
      <c r="B1146" s="411" t="s">
        <v>865</v>
      </c>
      <c r="C1146" s="415">
        <v>2661</v>
      </c>
      <c r="D1146" s="415" t="s">
        <v>1551</v>
      </c>
      <c r="E1146" s="415">
        <v>2017</v>
      </c>
      <c r="F1146" s="417"/>
      <c r="G1146" s="417"/>
      <c r="H1146" s="417"/>
      <c r="I1146" s="417"/>
      <c r="J1146" s="417">
        <v>1</v>
      </c>
      <c r="K1146" s="417"/>
      <c r="L1146" s="417"/>
      <c r="M1146" s="417"/>
      <c r="N1146" s="417"/>
      <c r="O1146" s="417"/>
      <c r="P1146" s="417">
        <v>25909</v>
      </c>
      <c r="Q1146" s="416"/>
      <c r="R1146" s="416"/>
      <c r="S1146" s="416"/>
      <c r="T1146" s="416"/>
      <c r="U1146" s="416">
        <v>64321</v>
      </c>
      <c r="V1146" s="416"/>
    </row>
    <row r="1147" spans="1:22" ht="15" x14ac:dyDescent="0.25">
      <c r="A1147" s="370" t="str">
        <f t="shared" si="17"/>
        <v>26612018</v>
      </c>
      <c r="B1147" s="411" t="s">
        <v>865</v>
      </c>
      <c r="C1147" s="415">
        <v>2661</v>
      </c>
      <c r="D1147" s="415" t="s">
        <v>1551</v>
      </c>
      <c r="E1147" s="415">
        <v>2018</v>
      </c>
      <c r="F1147" s="417"/>
      <c r="G1147" s="417"/>
      <c r="H1147" s="417"/>
      <c r="I1147" s="417"/>
      <c r="J1147" s="417"/>
      <c r="K1147" s="417">
        <v>1</v>
      </c>
      <c r="L1147" s="417"/>
      <c r="M1147" s="417"/>
      <c r="N1147" s="417"/>
      <c r="O1147" s="417"/>
      <c r="P1147" s="417"/>
      <c r="Q1147" s="416"/>
      <c r="R1147" s="416"/>
      <c r="S1147" s="416"/>
      <c r="T1147" s="416"/>
      <c r="U1147" s="416"/>
      <c r="V1147" s="416">
        <v>550</v>
      </c>
    </row>
    <row r="1148" spans="1:22" ht="15" x14ac:dyDescent="0.25">
      <c r="A1148" s="370" t="str">
        <f t="shared" si="17"/>
        <v>28132014</v>
      </c>
      <c r="B1148" s="411" t="s">
        <v>865</v>
      </c>
      <c r="C1148" s="415">
        <v>2813</v>
      </c>
      <c r="D1148" s="415" t="s">
        <v>1552</v>
      </c>
      <c r="E1148" s="415">
        <v>2014</v>
      </c>
      <c r="F1148" s="417"/>
      <c r="G1148" s="417"/>
      <c r="H1148" s="417"/>
      <c r="I1148" s="417">
        <v>2</v>
      </c>
      <c r="J1148" s="417"/>
      <c r="K1148" s="417">
        <v>1</v>
      </c>
      <c r="L1148" s="417"/>
      <c r="M1148" s="417"/>
      <c r="N1148" s="417"/>
      <c r="O1148" s="417">
        <v>9678</v>
      </c>
      <c r="P1148" s="417"/>
      <c r="Q1148" s="416"/>
      <c r="R1148" s="416"/>
      <c r="S1148" s="416"/>
      <c r="T1148" s="416">
        <v>39399</v>
      </c>
      <c r="U1148" s="416"/>
      <c r="V1148" s="416">
        <v>716</v>
      </c>
    </row>
    <row r="1149" spans="1:22" ht="15" x14ac:dyDescent="0.25">
      <c r="A1149" s="370" t="str">
        <f t="shared" si="17"/>
        <v>28132015</v>
      </c>
      <c r="B1149" s="411" t="s">
        <v>865</v>
      </c>
      <c r="C1149" s="415">
        <v>2813</v>
      </c>
      <c r="D1149" s="415" t="s">
        <v>1552</v>
      </c>
      <c r="E1149" s="415">
        <v>2015</v>
      </c>
      <c r="F1149" s="417"/>
      <c r="G1149" s="417"/>
      <c r="H1149" s="417"/>
      <c r="I1149" s="417">
        <v>4</v>
      </c>
      <c r="J1149" s="417">
        <v>4</v>
      </c>
      <c r="K1149" s="417">
        <v>1</v>
      </c>
      <c r="L1149" s="417"/>
      <c r="M1149" s="417"/>
      <c r="N1149" s="417"/>
      <c r="O1149" s="417">
        <v>61602</v>
      </c>
      <c r="P1149" s="417">
        <v>49683</v>
      </c>
      <c r="Q1149" s="416"/>
      <c r="R1149" s="416"/>
      <c r="S1149" s="416"/>
      <c r="T1149" s="416">
        <v>70561</v>
      </c>
      <c r="U1149" s="416">
        <v>28079</v>
      </c>
      <c r="V1149" s="416">
        <v>143</v>
      </c>
    </row>
    <row r="1150" spans="1:22" ht="15" x14ac:dyDescent="0.25">
      <c r="A1150" s="370" t="str">
        <f t="shared" si="17"/>
        <v>28132016</v>
      </c>
      <c r="B1150" s="411" t="s">
        <v>865</v>
      </c>
      <c r="C1150" s="415">
        <v>2813</v>
      </c>
      <c r="D1150" s="415" t="s">
        <v>1552</v>
      </c>
      <c r="E1150" s="415">
        <v>2016</v>
      </c>
      <c r="F1150" s="417"/>
      <c r="G1150" s="417"/>
      <c r="H1150" s="417"/>
      <c r="I1150" s="417">
        <v>2</v>
      </c>
      <c r="J1150" s="417">
        <v>3</v>
      </c>
      <c r="K1150" s="417">
        <v>3</v>
      </c>
      <c r="L1150" s="417"/>
      <c r="M1150" s="417"/>
      <c r="N1150" s="417"/>
      <c r="O1150" s="417">
        <v>10607</v>
      </c>
      <c r="P1150" s="417">
        <v>25012</v>
      </c>
      <c r="Q1150" s="416"/>
      <c r="R1150" s="416"/>
      <c r="S1150" s="416"/>
      <c r="T1150" s="416">
        <v>17775</v>
      </c>
      <c r="U1150" s="416">
        <v>18830</v>
      </c>
      <c r="V1150" s="416">
        <v>4026</v>
      </c>
    </row>
    <row r="1151" spans="1:22" ht="15" x14ac:dyDescent="0.25">
      <c r="A1151" s="370" t="str">
        <f t="shared" si="17"/>
        <v>28132017</v>
      </c>
      <c r="B1151" s="411" t="s">
        <v>865</v>
      </c>
      <c r="C1151" s="415">
        <v>2813</v>
      </c>
      <c r="D1151" s="415" t="s">
        <v>1552</v>
      </c>
      <c r="E1151" s="415">
        <v>2017</v>
      </c>
      <c r="F1151" s="417"/>
      <c r="G1151" s="417"/>
      <c r="H1151" s="417"/>
      <c r="I1151" s="417"/>
      <c r="J1151" s="417">
        <v>4</v>
      </c>
      <c r="K1151" s="417">
        <v>2</v>
      </c>
      <c r="L1151" s="417"/>
      <c r="M1151" s="417"/>
      <c r="N1151" s="417"/>
      <c r="O1151" s="417"/>
      <c r="P1151" s="417">
        <v>24899</v>
      </c>
      <c r="Q1151" s="416"/>
      <c r="R1151" s="416"/>
      <c r="S1151" s="416"/>
      <c r="T1151" s="416"/>
      <c r="U1151" s="416">
        <v>11558</v>
      </c>
      <c r="V1151" s="416">
        <v>599</v>
      </c>
    </row>
    <row r="1152" spans="1:22" ht="15" x14ac:dyDescent="0.25">
      <c r="A1152" s="370" t="str">
        <f t="shared" si="17"/>
        <v>28132018</v>
      </c>
      <c r="B1152" s="411" t="s">
        <v>865</v>
      </c>
      <c r="C1152" s="415">
        <v>2813</v>
      </c>
      <c r="D1152" s="415" t="s">
        <v>1552</v>
      </c>
      <c r="E1152" s="415">
        <v>2018</v>
      </c>
      <c r="F1152" s="417"/>
      <c r="G1152" s="417"/>
      <c r="H1152" s="417"/>
      <c r="I1152" s="417">
        <v>1</v>
      </c>
      <c r="J1152" s="417">
        <v>11</v>
      </c>
      <c r="K1152" s="417">
        <v>40</v>
      </c>
      <c r="L1152" s="417"/>
      <c r="M1152" s="417"/>
      <c r="N1152" s="417"/>
      <c r="O1152" s="417">
        <v>17000</v>
      </c>
      <c r="P1152" s="417">
        <v>84929</v>
      </c>
      <c r="Q1152" s="416"/>
      <c r="R1152" s="416"/>
      <c r="S1152" s="416"/>
      <c r="T1152" s="416">
        <v>11939</v>
      </c>
      <c r="U1152" s="416">
        <v>88361</v>
      </c>
      <c r="V1152" s="416">
        <v>47985</v>
      </c>
    </row>
    <row r="1153" spans="1:22" ht="15" x14ac:dyDescent="0.25">
      <c r="A1153" s="370" t="str">
        <f t="shared" si="17"/>
        <v>29212015</v>
      </c>
      <c r="B1153" s="411" t="s">
        <v>865</v>
      </c>
      <c r="C1153" s="415">
        <v>2921</v>
      </c>
      <c r="D1153" s="415" t="s">
        <v>1553</v>
      </c>
      <c r="E1153" s="415">
        <v>2015</v>
      </c>
      <c r="F1153" s="417"/>
      <c r="G1153" s="417"/>
      <c r="H1153" s="417"/>
      <c r="I1153" s="417">
        <v>1</v>
      </c>
      <c r="J1153" s="417">
        <v>2</v>
      </c>
      <c r="K1153" s="417">
        <v>1</v>
      </c>
      <c r="L1153" s="417"/>
      <c r="M1153" s="417"/>
      <c r="N1153" s="417"/>
      <c r="O1153" s="417">
        <v>14352</v>
      </c>
      <c r="P1153" s="417">
        <v>2993</v>
      </c>
      <c r="Q1153" s="416"/>
      <c r="R1153" s="416"/>
      <c r="S1153" s="416"/>
      <c r="T1153" s="416">
        <v>5264</v>
      </c>
      <c r="U1153" s="416">
        <v>1847</v>
      </c>
      <c r="V1153" s="416">
        <v>317</v>
      </c>
    </row>
    <row r="1154" spans="1:22" ht="15" x14ac:dyDescent="0.25">
      <c r="A1154" s="370" t="str">
        <f t="shared" ref="A1154:A1180" si="18">+VALUE(C1154)&amp;E1154</f>
        <v>29212017</v>
      </c>
      <c r="B1154" s="411" t="s">
        <v>865</v>
      </c>
      <c r="C1154" s="415">
        <v>2921</v>
      </c>
      <c r="D1154" s="415" t="s">
        <v>1553</v>
      </c>
      <c r="E1154" s="415">
        <v>2017</v>
      </c>
      <c r="F1154" s="417"/>
      <c r="G1154" s="417"/>
      <c r="H1154" s="417"/>
      <c r="I1154" s="417"/>
      <c r="J1154" s="417"/>
      <c r="K1154" s="417">
        <v>1</v>
      </c>
      <c r="L1154" s="417"/>
      <c r="M1154" s="417"/>
      <c r="N1154" s="417"/>
      <c r="O1154" s="417"/>
      <c r="P1154" s="417"/>
      <c r="Q1154" s="416"/>
      <c r="R1154" s="416"/>
      <c r="S1154" s="416"/>
      <c r="T1154" s="416"/>
      <c r="U1154" s="416"/>
      <c r="V1154" s="416">
        <v>4476</v>
      </c>
    </row>
    <row r="1155" spans="1:22" ht="15" x14ac:dyDescent="0.25">
      <c r="A1155" s="370" t="str">
        <f t="shared" si="18"/>
        <v>29232014</v>
      </c>
      <c r="B1155" s="411" t="s">
        <v>865</v>
      </c>
      <c r="C1155" s="415">
        <v>2923</v>
      </c>
      <c r="D1155" s="415" t="s">
        <v>1554</v>
      </c>
      <c r="E1155" s="415">
        <v>2014</v>
      </c>
      <c r="F1155" s="417"/>
      <c r="G1155" s="417"/>
      <c r="H1155" s="417"/>
      <c r="I1155" s="417">
        <v>1</v>
      </c>
      <c r="J1155" s="417">
        <v>5</v>
      </c>
      <c r="K1155" s="417">
        <v>6</v>
      </c>
      <c r="L1155" s="417"/>
      <c r="M1155" s="417"/>
      <c r="N1155" s="417"/>
      <c r="O1155" s="417">
        <v>26265</v>
      </c>
      <c r="P1155" s="417">
        <v>24064</v>
      </c>
      <c r="Q1155" s="416"/>
      <c r="R1155" s="416"/>
      <c r="S1155" s="416"/>
      <c r="T1155" s="416">
        <v>13696</v>
      </c>
      <c r="U1155" s="416">
        <v>11383</v>
      </c>
      <c r="V1155" s="416">
        <v>4832</v>
      </c>
    </row>
    <row r="1156" spans="1:22" ht="15" x14ac:dyDescent="0.25">
      <c r="A1156" s="370" t="str">
        <f t="shared" si="18"/>
        <v>29232015</v>
      </c>
      <c r="B1156" s="411" t="s">
        <v>865</v>
      </c>
      <c r="C1156" s="415">
        <v>2923</v>
      </c>
      <c r="D1156" s="415" t="s">
        <v>1554</v>
      </c>
      <c r="E1156" s="415">
        <v>2015</v>
      </c>
      <c r="F1156" s="417"/>
      <c r="G1156" s="417"/>
      <c r="H1156" s="417"/>
      <c r="I1156" s="417">
        <v>1</v>
      </c>
      <c r="J1156" s="417">
        <v>3</v>
      </c>
      <c r="K1156" s="417">
        <v>8</v>
      </c>
      <c r="L1156" s="417"/>
      <c r="M1156" s="417"/>
      <c r="N1156" s="417"/>
      <c r="O1156" s="417">
        <v>14845</v>
      </c>
      <c r="P1156" s="417">
        <v>30962</v>
      </c>
      <c r="Q1156" s="416"/>
      <c r="R1156" s="416"/>
      <c r="S1156" s="416"/>
      <c r="T1156" s="416">
        <v>3674</v>
      </c>
      <c r="U1156" s="416">
        <v>23534</v>
      </c>
      <c r="V1156" s="416">
        <v>8561</v>
      </c>
    </row>
    <row r="1157" spans="1:22" ht="15" x14ac:dyDescent="0.25">
      <c r="A1157" s="370" t="str">
        <f t="shared" si="18"/>
        <v>29232016</v>
      </c>
      <c r="B1157" s="411" t="s">
        <v>865</v>
      </c>
      <c r="C1157" s="415">
        <v>2923</v>
      </c>
      <c r="D1157" s="415" t="s">
        <v>1554</v>
      </c>
      <c r="E1157" s="415">
        <v>2016</v>
      </c>
      <c r="F1157" s="417"/>
      <c r="G1157" s="417"/>
      <c r="H1157" s="417"/>
      <c r="I1157" s="417">
        <v>1</v>
      </c>
      <c r="J1157" s="417">
        <v>3</v>
      </c>
      <c r="K1157" s="417">
        <v>6</v>
      </c>
      <c r="L1157" s="417"/>
      <c r="M1157" s="417"/>
      <c r="N1157" s="417"/>
      <c r="O1157" s="417">
        <v>576</v>
      </c>
      <c r="P1157" s="417">
        <v>6167</v>
      </c>
      <c r="Q1157" s="416"/>
      <c r="R1157" s="416"/>
      <c r="S1157" s="416"/>
      <c r="T1157" s="416">
        <v>2624</v>
      </c>
      <c r="U1157" s="416">
        <v>8728</v>
      </c>
      <c r="V1157" s="416">
        <v>1175</v>
      </c>
    </row>
    <row r="1158" spans="1:22" ht="15" x14ac:dyDescent="0.25">
      <c r="A1158" s="370" t="str">
        <f t="shared" si="18"/>
        <v>29232017</v>
      </c>
      <c r="B1158" s="411" t="s">
        <v>865</v>
      </c>
      <c r="C1158" s="415">
        <v>2923</v>
      </c>
      <c r="D1158" s="415" t="s">
        <v>1554</v>
      </c>
      <c r="E1158" s="415">
        <v>2017</v>
      </c>
      <c r="F1158" s="417"/>
      <c r="G1158" s="417"/>
      <c r="H1158" s="417"/>
      <c r="I1158" s="417"/>
      <c r="J1158" s="417">
        <v>1</v>
      </c>
      <c r="K1158" s="417">
        <v>4</v>
      </c>
      <c r="L1158" s="417"/>
      <c r="M1158" s="417"/>
      <c r="N1158" s="417"/>
      <c r="O1158" s="417"/>
      <c r="P1158" s="417">
        <v>1930</v>
      </c>
      <c r="Q1158" s="416"/>
      <c r="R1158" s="416"/>
      <c r="S1158" s="416"/>
      <c r="T1158" s="416"/>
      <c r="U1158" s="416">
        <v>8007</v>
      </c>
      <c r="V1158" s="416">
        <v>5098</v>
      </c>
    </row>
    <row r="1159" spans="1:22" ht="15" x14ac:dyDescent="0.25">
      <c r="A1159" s="370" t="str">
        <f t="shared" si="18"/>
        <v>29232018</v>
      </c>
      <c r="B1159" s="411" t="s">
        <v>865</v>
      </c>
      <c r="C1159" s="415">
        <v>2923</v>
      </c>
      <c r="D1159" s="415" t="s">
        <v>1554</v>
      </c>
      <c r="E1159" s="415">
        <v>2018</v>
      </c>
      <c r="F1159" s="417"/>
      <c r="G1159" s="417"/>
      <c r="H1159" s="417"/>
      <c r="I1159" s="417">
        <v>1</v>
      </c>
      <c r="J1159" s="417">
        <v>1</v>
      </c>
      <c r="K1159" s="417">
        <v>3</v>
      </c>
      <c r="L1159" s="417"/>
      <c r="M1159" s="417"/>
      <c r="N1159" s="417"/>
      <c r="O1159" s="417">
        <v>12023</v>
      </c>
      <c r="P1159" s="417">
        <v>8501</v>
      </c>
      <c r="Q1159" s="416"/>
      <c r="R1159" s="416"/>
      <c r="S1159" s="416"/>
      <c r="T1159" s="416">
        <v>6950</v>
      </c>
      <c r="U1159" s="416">
        <v>27800</v>
      </c>
      <c r="V1159" s="416">
        <v>3903</v>
      </c>
    </row>
    <row r="1160" spans="1:22" ht="15" x14ac:dyDescent="0.25">
      <c r="A1160" s="370" t="str">
        <f t="shared" si="18"/>
        <v>29262014</v>
      </c>
      <c r="B1160" s="411" t="s">
        <v>865</v>
      </c>
      <c r="C1160" s="415">
        <v>2926</v>
      </c>
      <c r="D1160" s="415" t="s">
        <v>1555</v>
      </c>
      <c r="E1160" s="415">
        <v>2014</v>
      </c>
      <c r="F1160" s="417"/>
      <c r="G1160" s="417"/>
      <c r="H1160" s="417"/>
      <c r="I1160" s="417"/>
      <c r="J1160" s="417"/>
      <c r="K1160" s="417">
        <v>1</v>
      </c>
      <c r="L1160" s="417"/>
      <c r="M1160" s="417"/>
      <c r="N1160" s="417"/>
      <c r="O1160" s="417"/>
      <c r="P1160" s="417"/>
      <c r="Q1160" s="416"/>
      <c r="R1160" s="416"/>
      <c r="S1160" s="416"/>
      <c r="T1160" s="416"/>
      <c r="U1160" s="416"/>
      <c r="V1160" s="416">
        <v>185</v>
      </c>
    </row>
    <row r="1161" spans="1:22" ht="15" x14ac:dyDescent="0.25">
      <c r="A1161" s="370" t="str">
        <f t="shared" si="18"/>
        <v>29262015</v>
      </c>
      <c r="B1161" s="411" t="s">
        <v>865</v>
      </c>
      <c r="C1161" s="415">
        <v>2926</v>
      </c>
      <c r="D1161" s="415" t="s">
        <v>1555</v>
      </c>
      <c r="E1161" s="415">
        <v>2015</v>
      </c>
      <c r="F1161" s="417"/>
      <c r="G1161" s="417"/>
      <c r="H1161" s="417"/>
      <c r="I1161" s="417"/>
      <c r="J1161" s="417"/>
      <c r="K1161" s="417">
        <v>1</v>
      </c>
      <c r="L1161" s="417"/>
      <c r="M1161" s="417"/>
      <c r="N1161" s="417"/>
      <c r="O1161" s="417"/>
      <c r="P1161" s="417"/>
      <c r="Q1161" s="416"/>
      <c r="R1161" s="416"/>
      <c r="S1161" s="416"/>
      <c r="T1161" s="416"/>
      <c r="U1161" s="416"/>
      <c r="V1161" s="416">
        <v>188</v>
      </c>
    </row>
    <row r="1162" spans="1:22" ht="15" x14ac:dyDescent="0.25">
      <c r="A1162" s="370" t="str">
        <f t="shared" si="18"/>
        <v>29282015</v>
      </c>
      <c r="B1162" s="411" t="s">
        <v>865</v>
      </c>
      <c r="C1162" s="415">
        <v>2928</v>
      </c>
      <c r="D1162" s="415" t="s">
        <v>1556</v>
      </c>
      <c r="E1162" s="415">
        <v>2015</v>
      </c>
      <c r="F1162" s="417"/>
      <c r="G1162" s="417"/>
      <c r="H1162" s="417"/>
      <c r="I1162" s="417"/>
      <c r="J1162" s="417">
        <v>1</v>
      </c>
      <c r="K1162" s="417"/>
      <c r="L1162" s="417"/>
      <c r="M1162" s="417"/>
      <c r="N1162" s="417"/>
      <c r="O1162" s="417"/>
      <c r="P1162" s="417">
        <v>10000</v>
      </c>
      <c r="Q1162" s="416"/>
      <c r="R1162" s="416"/>
      <c r="S1162" s="416"/>
      <c r="T1162" s="416"/>
      <c r="U1162" s="416">
        <v>368</v>
      </c>
      <c r="V1162" s="416"/>
    </row>
    <row r="1163" spans="1:22" ht="15" x14ac:dyDescent="0.25">
      <c r="A1163" s="370" t="str">
        <f t="shared" si="18"/>
        <v>29282016</v>
      </c>
      <c r="B1163" s="411" t="s">
        <v>865</v>
      </c>
      <c r="C1163" s="415">
        <v>2928</v>
      </c>
      <c r="D1163" s="415" t="s">
        <v>1556</v>
      </c>
      <c r="E1163" s="415">
        <v>2016</v>
      </c>
      <c r="F1163" s="417"/>
      <c r="G1163" s="417"/>
      <c r="H1163" s="417"/>
      <c r="I1163" s="417"/>
      <c r="J1163" s="417">
        <v>1</v>
      </c>
      <c r="K1163" s="417">
        <v>1</v>
      </c>
      <c r="L1163" s="417"/>
      <c r="M1163" s="417"/>
      <c r="N1163" s="417"/>
      <c r="O1163" s="417"/>
      <c r="P1163" s="417">
        <v>867</v>
      </c>
      <c r="Q1163" s="416"/>
      <c r="R1163" s="416"/>
      <c r="S1163" s="416"/>
      <c r="T1163" s="416"/>
      <c r="U1163" s="416">
        <v>812</v>
      </c>
      <c r="V1163" s="416">
        <v>353</v>
      </c>
    </row>
    <row r="1164" spans="1:22" ht="15" x14ac:dyDescent="0.25">
      <c r="A1164" s="370" t="str">
        <f t="shared" si="18"/>
        <v>29282017</v>
      </c>
      <c r="B1164" s="411" t="s">
        <v>865</v>
      </c>
      <c r="C1164" s="415">
        <v>2928</v>
      </c>
      <c r="D1164" s="415" t="s">
        <v>1556</v>
      </c>
      <c r="E1164" s="415">
        <v>2017</v>
      </c>
      <c r="F1164" s="417"/>
      <c r="G1164" s="417"/>
      <c r="H1164" s="417"/>
      <c r="I1164" s="417">
        <v>1</v>
      </c>
      <c r="J1164" s="417">
        <v>1</v>
      </c>
      <c r="K1164" s="417"/>
      <c r="L1164" s="417"/>
      <c r="M1164" s="417"/>
      <c r="N1164" s="417"/>
      <c r="O1164" s="417">
        <v>37893</v>
      </c>
      <c r="P1164" s="417">
        <v>1298</v>
      </c>
      <c r="Q1164" s="416"/>
      <c r="R1164" s="416"/>
      <c r="S1164" s="416"/>
      <c r="T1164" s="416">
        <v>9462</v>
      </c>
      <c r="U1164" s="416">
        <v>248</v>
      </c>
      <c r="V1164" s="416"/>
    </row>
    <row r="1165" spans="1:22" ht="15" x14ac:dyDescent="0.25">
      <c r="A1165" s="370" t="str">
        <f t="shared" si="18"/>
        <v>29282018</v>
      </c>
      <c r="B1165" s="411" t="s">
        <v>865</v>
      </c>
      <c r="C1165" s="415">
        <v>2928</v>
      </c>
      <c r="D1165" s="415" t="s">
        <v>1556</v>
      </c>
      <c r="E1165" s="415">
        <v>2018</v>
      </c>
      <c r="F1165" s="417"/>
      <c r="G1165" s="417"/>
      <c r="H1165" s="417"/>
      <c r="I1165" s="417"/>
      <c r="J1165" s="417"/>
      <c r="K1165" s="417">
        <v>1</v>
      </c>
      <c r="L1165" s="417"/>
      <c r="M1165" s="417"/>
      <c r="N1165" s="417"/>
      <c r="O1165" s="417"/>
      <c r="P1165" s="417"/>
      <c r="Q1165" s="416"/>
      <c r="R1165" s="416"/>
      <c r="S1165" s="416"/>
      <c r="T1165" s="416"/>
      <c r="U1165" s="416"/>
      <c r="V1165" s="416">
        <v>6000</v>
      </c>
    </row>
    <row r="1166" spans="1:22" ht="15" x14ac:dyDescent="0.25">
      <c r="A1166" s="370" t="str">
        <f t="shared" si="18"/>
        <v>29652014</v>
      </c>
      <c r="B1166" s="411" t="s">
        <v>865</v>
      </c>
      <c r="C1166" s="415">
        <v>2965</v>
      </c>
      <c r="D1166" s="415" t="s">
        <v>1557</v>
      </c>
      <c r="E1166" s="415">
        <v>2014</v>
      </c>
      <c r="F1166" s="417"/>
      <c r="G1166" s="417"/>
      <c r="H1166" s="417"/>
      <c r="I1166" s="417">
        <v>1</v>
      </c>
      <c r="J1166" s="417"/>
      <c r="K1166" s="417">
        <v>9</v>
      </c>
      <c r="L1166" s="417"/>
      <c r="M1166" s="417"/>
      <c r="N1166" s="417"/>
      <c r="O1166" s="417">
        <v>1945</v>
      </c>
      <c r="P1166" s="417"/>
      <c r="Q1166" s="416"/>
      <c r="R1166" s="416"/>
      <c r="S1166" s="416"/>
      <c r="T1166" s="416">
        <v>49120</v>
      </c>
      <c r="U1166" s="416"/>
      <c r="V1166" s="416">
        <v>7443</v>
      </c>
    </row>
    <row r="1167" spans="1:22" ht="15" x14ac:dyDescent="0.25">
      <c r="A1167" s="370" t="str">
        <f t="shared" si="18"/>
        <v>29652015</v>
      </c>
      <c r="B1167" s="411" t="s">
        <v>865</v>
      </c>
      <c r="C1167" s="415">
        <v>2965</v>
      </c>
      <c r="D1167" s="415" t="s">
        <v>1557</v>
      </c>
      <c r="E1167" s="415">
        <v>2015</v>
      </c>
      <c r="F1167" s="417"/>
      <c r="G1167" s="417"/>
      <c r="H1167" s="417"/>
      <c r="I1167" s="417">
        <v>2</v>
      </c>
      <c r="J1167" s="417"/>
      <c r="K1167" s="417">
        <v>3</v>
      </c>
      <c r="L1167" s="417"/>
      <c r="M1167" s="417"/>
      <c r="N1167" s="417"/>
      <c r="O1167" s="417">
        <v>27523</v>
      </c>
      <c r="P1167" s="417"/>
      <c r="Q1167" s="416"/>
      <c r="R1167" s="416"/>
      <c r="S1167" s="416"/>
      <c r="T1167" s="416">
        <v>106876</v>
      </c>
      <c r="U1167" s="416"/>
      <c r="V1167" s="416">
        <v>2399</v>
      </c>
    </row>
    <row r="1168" spans="1:22" ht="15" x14ac:dyDescent="0.25">
      <c r="A1168" s="370" t="str">
        <f t="shared" si="18"/>
        <v>29652016</v>
      </c>
      <c r="B1168" s="411" t="s">
        <v>865</v>
      </c>
      <c r="C1168" s="415">
        <v>2965</v>
      </c>
      <c r="D1168" s="415" t="s">
        <v>1557</v>
      </c>
      <c r="E1168" s="415">
        <v>2016</v>
      </c>
      <c r="F1168" s="417"/>
      <c r="G1168" s="417"/>
      <c r="H1168" s="417"/>
      <c r="I1168" s="417">
        <v>2</v>
      </c>
      <c r="J1168" s="417"/>
      <c r="K1168" s="417">
        <v>4</v>
      </c>
      <c r="L1168" s="417"/>
      <c r="M1168" s="417"/>
      <c r="N1168" s="417"/>
      <c r="O1168" s="417">
        <v>18425</v>
      </c>
      <c r="P1168" s="417"/>
      <c r="Q1168" s="416"/>
      <c r="R1168" s="416"/>
      <c r="S1168" s="416"/>
      <c r="T1168" s="416">
        <v>12142</v>
      </c>
      <c r="U1168" s="416"/>
      <c r="V1168" s="416">
        <v>3908</v>
      </c>
    </row>
    <row r="1169" spans="1:22" ht="15" x14ac:dyDescent="0.25">
      <c r="A1169" s="370" t="str">
        <f t="shared" si="18"/>
        <v>29652017</v>
      </c>
      <c r="B1169" s="411" t="s">
        <v>865</v>
      </c>
      <c r="C1169" s="415">
        <v>2965</v>
      </c>
      <c r="D1169" s="415" t="s">
        <v>1557</v>
      </c>
      <c r="E1169" s="415">
        <v>2017</v>
      </c>
      <c r="F1169" s="417"/>
      <c r="G1169" s="417"/>
      <c r="H1169" s="417"/>
      <c r="I1169" s="417">
        <v>3</v>
      </c>
      <c r="J1169" s="417">
        <v>2</v>
      </c>
      <c r="K1169" s="417">
        <v>1</v>
      </c>
      <c r="L1169" s="417"/>
      <c r="M1169" s="417"/>
      <c r="N1169" s="417"/>
      <c r="O1169" s="417">
        <v>58458</v>
      </c>
      <c r="P1169" s="417">
        <v>1660</v>
      </c>
      <c r="Q1169" s="416"/>
      <c r="R1169" s="416"/>
      <c r="S1169" s="416"/>
      <c r="T1169" s="416">
        <v>225652</v>
      </c>
      <c r="U1169" s="416">
        <v>13509</v>
      </c>
      <c r="V1169" s="416">
        <v>182</v>
      </c>
    </row>
    <row r="1170" spans="1:22" ht="15" x14ac:dyDescent="0.25">
      <c r="A1170" s="370" t="str">
        <f t="shared" si="18"/>
        <v>29652018</v>
      </c>
      <c r="B1170" s="411" t="s">
        <v>865</v>
      </c>
      <c r="C1170" s="415">
        <v>2965</v>
      </c>
      <c r="D1170" s="415" t="s">
        <v>1557</v>
      </c>
      <c r="E1170" s="415">
        <v>2018</v>
      </c>
      <c r="F1170" s="417"/>
      <c r="G1170" s="417"/>
      <c r="H1170" s="417"/>
      <c r="I1170" s="417">
        <v>1</v>
      </c>
      <c r="J1170" s="417"/>
      <c r="K1170" s="417">
        <v>5</v>
      </c>
      <c r="L1170" s="417"/>
      <c r="M1170" s="417"/>
      <c r="N1170" s="417"/>
      <c r="O1170" s="417">
        <v>5856</v>
      </c>
      <c r="P1170" s="417"/>
      <c r="Q1170" s="416"/>
      <c r="R1170" s="416"/>
      <c r="S1170" s="416"/>
      <c r="T1170" s="416">
        <v>12600</v>
      </c>
      <c r="U1170" s="416"/>
      <c r="V1170" s="416">
        <v>1913</v>
      </c>
    </row>
    <row r="1171" spans="1:22" ht="15" x14ac:dyDescent="0.25">
      <c r="A1171" s="370" t="str">
        <f t="shared" si="18"/>
        <v>74212014</v>
      </c>
      <c r="B1171" s="411" t="s">
        <v>865</v>
      </c>
      <c r="C1171" s="415">
        <v>7421</v>
      </c>
      <c r="D1171" s="415" t="s">
        <v>1168</v>
      </c>
      <c r="E1171" s="415">
        <v>2014</v>
      </c>
      <c r="F1171" s="417">
        <v>3</v>
      </c>
      <c r="G1171" s="417"/>
      <c r="H1171" s="417"/>
      <c r="I1171" s="417"/>
      <c r="J1171" s="417"/>
      <c r="K1171" s="417"/>
      <c r="L1171" s="417">
        <v>368589</v>
      </c>
      <c r="M1171" s="417"/>
      <c r="N1171" s="417"/>
      <c r="O1171" s="417"/>
      <c r="P1171" s="417"/>
      <c r="Q1171" s="416">
        <v>0</v>
      </c>
      <c r="R1171" s="416"/>
      <c r="S1171" s="416"/>
      <c r="T1171" s="416"/>
      <c r="U1171" s="416"/>
      <c r="V1171" s="416"/>
    </row>
    <row r="1172" spans="1:22" ht="15" x14ac:dyDescent="0.25">
      <c r="A1172" s="370" t="str">
        <f t="shared" si="18"/>
        <v>74242015</v>
      </c>
      <c r="B1172" s="411" t="s">
        <v>865</v>
      </c>
      <c r="C1172" s="415">
        <v>7424</v>
      </c>
      <c r="D1172" s="415" t="s">
        <v>1169</v>
      </c>
      <c r="E1172" s="415">
        <v>2015</v>
      </c>
      <c r="F1172" s="417"/>
      <c r="G1172" s="417"/>
      <c r="H1172" s="417"/>
      <c r="I1172" s="417"/>
      <c r="J1172" s="417"/>
      <c r="K1172" s="417">
        <v>2</v>
      </c>
      <c r="L1172" s="417"/>
      <c r="M1172" s="417"/>
      <c r="N1172" s="417"/>
      <c r="O1172" s="417"/>
      <c r="P1172" s="417"/>
      <c r="Q1172" s="416"/>
      <c r="R1172" s="416"/>
      <c r="S1172" s="416"/>
      <c r="T1172" s="416"/>
      <c r="U1172" s="416"/>
      <c r="V1172" s="416">
        <v>408</v>
      </c>
    </row>
    <row r="1173" spans="1:22" ht="15" x14ac:dyDescent="0.25">
      <c r="A1173" s="370" t="str">
        <f t="shared" si="18"/>
        <v>74242016</v>
      </c>
      <c r="B1173" s="411" t="s">
        <v>865</v>
      </c>
      <c r="C1173" s="415">
        <v>7424</v>
      </c>
      <c r="D1173" s="415" t="s">
        <v>1169</v>
      </c>
      <c r="E1173" s="415">
        <v>2016</v>
      </c>
      <c r="F1173" s="417"/>
      <c r="G1173" s="417"/>
      <c r="H1173" s="417"/>
      <c r="I1173" s="417"/>
      <c r="J1173" s="417"/>
      <c r="K1173" s="417">
        <v>3</v>
      </c>
      <c r="L1173" s="417"/>
      <c r="M1173" s="417"/>
      <c r="N1173" s="417"/>
      <c r="O1173" s="417"/>
      <c r="P1173" s="417"/>
      <c r="Q1173" s="416"/>
      <c r="R1173" s="416"/>
      <c r="S1173" s="416"/>
      <c r="T1173" s="416"/>
      <c r="U1173" s="416"/>
      <c r="V1173" s="416">
        <v>4614</v>
      </c>
    </row>
    <row r="1174" spans="1:22" ht="15" x14ac:dyDescent="0.25">
      <c r="A1174" s="370" t="str">
        <f t="shared" si="18"/>
        <v>74242017</v>
      </c>
      <c r="B1174" s="411" t="s">
        <v>865</v>
      </c>
      <c r="C1174" s="415">
        <v>7424</v>
      </c>
      <c r="D1174" s="415" t="s">
        <v>1169</v>
      </c>
      <c r="E1174" s="415">
        <v>2017</v>
      </c>
      <c r="F1174" s="417"/>
      <c r="G1174" s="417"/>
      <c r="H1174" s="417"/>
      <c r="I1174" s="417">
        <v>1</v>
      </c>
      <c r="J1174" s="417"/>
      <c r="K1174" s="417">
        <v>2</v>
      </c>
      <c r="L1174" s="417"/>
      <c r="M1174" s="417"/>
      <c r="N1174" s="417"/>
      <c r="O1174" s="417">
        <v>29973</v>
      </c>
      <c r="P1174" s="417"/>
      <c r="Q1174" s="416"/>
      <c r="R1174" s="416"/>
      <c r="S1174" s="416"/>
      <c r="T1174" s="416">
        <v>10934</v>
      </c>
      <c r="U1174" s="416"/>
      <c r="V1174" s="416">
        <v>194</v>
      </c>
    </row>
    <row r="1175" spans="1:22" ht="15" x14ac:dyDescent="0.25">
      <c r="A1175" s="370" t="str">
        <f t="shared" si="18"/>
        <v>74242018</v>
      </c>
      <c r="B1175" s="411" t="s">
        <v>865</v>
      </c>
      <c r="C1175" s="415">
        <v>7424</v>
      </c>
      <c r="D1175" s="415" t="s">
        <v>1169</v>
      </c>
      <c r="E1175" s="415">
        <v>2018</v>
      </c>
      <c r="F1175" s="417"/>
      <c r="G1175" s="417"/>
      <c r="H1175" s="417"/>
      <c r="I1175" s="417"/>
      <c r="J1175" s="417">
        <v>1</v>
      </c>
      <c r="K1175" s="417">
        <v>4</v>
      </c>
      <c r="L1175" s="417"/>
      <c r="M1175" s="417"/>
      <c r="N1175" s="417"/>
      <c r="O1175" s="417"/>
      <c r="P1175" s="417">
        <v>20000</v>
      </c>
      <c r="Q1175" s="416"/>
      <c r="R1175" s="416"/>
      <c r="S1175" s="416"/>
      <c r="T1175" s="416"/>
      <c r="U1175" s="416">
        <v>0</v>
      </c>
      <c r="V1175" s="416">
        <v>1373</v>
      </c>
    </row>
    <row r="1176" spans="1:22" ht="15" x14ac:dyDescent="0.25">
      <c r="A1176" s="370" t="str">
        <f t="shared" si="18"/>
        <v>74282014</v>
      </c>
      <c r="B1176" s="411" t="s">
        <v>865</v>
      </c>
      <c r="C1176" s="415">
        <v>7428</v>
      </c>
      <c r="D1176" s="415" t="s">
        <v>1170</v>
      </c>
      <c r="E1176" s="415">
        <v>2014</v>
      </c>
      <c r="F1176" s="417"/>
      <c r="G1176" s="417"/>
      <c r="H1176" s="417"/>
      <c r="I1176" s="417">
        <v>4</v>
      </c>
      <c r="J1176" s="417">
        <v>4</v>
      </c>
      <c r="K1176" s="417">
        <v>53</v>
      </c>
      <c r="L1176" s="417"/>
      <c r="M1176" s="417"/>
      <c r="N1176" s="417"/>
      <c r="O1176" s="417">
        <v>28281</v>
      </c>
      <c r="P1176" s="417">
        <v>14969</v>
      </c>
      <c r="Q1176" s="416"/>
      <c r="R1176" s="416"/>
      <c r="S1176" s="416"/>
      <c r="T1176" s="416">
        <v>46810</v>
      </c>
      <c r="U1176" s="416">
        <v>26950</v>
      </c>
      <c r="V1176" s="416">
        <v>42514</v>
      </c>
    </row>
    <row r="1177" spans="1:22" ht="15" x14ac:dyDescent="0.25">
      <c r="A1177" s="370" t="str">
        <f t="shared" si="18"/>
        <v>74282015</v>
      </c>
      <c r="B1177" s="411" t="s">
        <v>865</v>
      </c>
      <c r="C1177" s="415">
        <v>7428</v>
      </c>
      <c r="D1177" s="415" t="s">
        <v>1170</v>
      </c>
      <c r="E1177" s="415">
        <v>2015</v>
      </c>
      <c r="F1177" s="417"/>
      <c r="G1177" s="417"/>
      <c r="H1177" s="417">
        <v>4</v>
      </c>
      <c r="I1177" s="417"/>
      <c r="J1177" s="417">
        <v>6</v>
      </c>
      <c r="K1177" s="417">
        <v>36</v>
      </c>
      <c r="L1177" s="417"/>
      <c r="M1177" s="417"/>
      <c r="N1177" s="417">
        <v>708131</v>
      </c>
      <c r="O1177" s="417"/>
      <c r="P1177" s="417">
        <v>56467</v>
      </c>
      <c r="Q1177" s="416"/>
      <c r="R1177" s="416"/>
      <c r="S1177" s="416">
        <v>315842</v>
      </c>
      <c r="T1177" s="416"/>
      <c r="U1177" s="416">
        <v>87745</v>
      </c>
      <c r="V1177" s="416">
        <v>30853</v>
      </c>
    </row>
    <row r="1178" spans="1:22" ht="15" x14ac:dyDescent="0.25">
      <c r="A1178" s="370" t="str">
        <f t="shared" si="18"/>
        <v>74282016</v>
      </c>
      <c r="B1178" s="411" t="s">
        <v>865</v>
      </c>
      <c r="C1178" s="415">
        <v>7428</v>
      </c>
      <c r="D1178" s="415" t="s">
        <v>1170</v>
      </c>
      <c r="E1178" s="415">
        <v>2016</v>
      </c>
      <c r="F1178" s="417"/>
      <c r="G1178" s="417"/>
      <c r="H1178" s="417"/>
      <c r="I1178" s="417">
        <v>4</v>
      </c>
      <c r="J1178" s="417">
        <v>8</v>
      </c>
      <c r="K1178" s="417">
        <v>37</v>
      </c>
      <c r="L1178" s="417"/>
      <c r="M1178" s="417"/>
      <c r="N1178" s="417"/>
      <c r="O1178" s="417">
        <v>107795</v>
      </c>
      <c r="P1178" s="417">
        <v>75271</v>
      </c>
      <c r="Q1178" s="416"/>
      <c r="R1178" s="416"/>
      <c r="S1178" s="416"/>
      <c r="T1178" s="416">
        <v>97310</v>
      </c>
      <c r="U1178" s="416">
        <v>194178</v>
      </c>
      <c r="V1178" s="416">
        <v>29773</v>
      </c>
    </row>
    <row r="1179" spans="1:22" ht="15" x14ac:dyDescent="0.25">
      <c r="A1179" s="370" t="str">
        <f t="shared" si="18"/>
        <v>74282017</v>
      </c>
      <c r="B1179" s="411" t="s">
        <v>865</v>
      </c>
      <c r="C1179" s="415">
        <v>7428</v>
      </c>
      <c r="D1179" s="415" t="s">
        <v>1170</v>
      </c>
      <c r="E1179" s="415">
        <v>2017</v>
      </c>
      <c r="F1179" s="417"/>
      <c r="G1179" s="417"/>
      <c r="H1179" s="417">
        <v>1</v>
      </c>
      <c r="I1179" s="417"/>
      <c r="J1179" s="417">
        <v>6</v>
      </c>
      <c r="K1179" s="417">
        <v>29</v>
      </c>
      <c r="L1179" s="417"/>
      <c r="M1179" s="417"/>
      <c r="N1179" s="417">
        <v>85618</v>
      </c>
      <c r="O1179" s="417"/>
      <c r="P1179" s="417">
        <v>47919</v>
      </c>
      <c r="Q1179" s="416"/>
      <c r="R1179" s="416"/>
      <c r="S1179" s="416">
        <v>51050</v>
      </c>
      <c r="T1179" s="416"/>
      <c r="U1179" s="416">
        <v>54100</v>
      </c>
      <c r="V1179" s="416">
        <v>35742</v>
      </c>
    </row>
    <row r="1180" spans="1:22" ht="15" x14ac:dyDescent="0.25">
      <c r="A1180" s="370" t="str">
        <f t="shared" si="18"/>
        <v>74282018</v>
      </c>
      <c r="B1180" s="411" t="s">
        <v>865</v>
      </c>
      <c r="C1180" s="415">
        <v>7428</v>
      </c>
      <c r="D1180" s="415" t="s">
        <v>1170</v>
      </c>
      <c r="E1180" s="415">
        <v>2018</v>
      </c>
      <c r="F1180" s="417"/>
      <c r="G1180" s="417"/>
      <c r="H1180" s="417"/>
      <c r="I1180" s="417">
        <v>1</v>
      </c>
      <c r="J1180" s="417">
        <v>6</v>
      </c>
      <c r="K1180" s="417">
        <v>34</v>
      </c>
      <c r="L1180" s="417"/>
      <c r="M1180" s="417"/>
      <c r="N1180" s="417"/>
      <c r="O1180" s="417">
        <v>14427</v>
      </c>
      <c r="P1180" s="417">
        <v>24991</v>
      </c>
      <c r="Q1180" s="416"/>
      <c r="R1180" s="416"/>
      <c r="S1180" s="416"/>
      <c r="T1180" s="416">
        <v>27471</v>
      </c>
      <c r="U1180" s="416">
        <v>67282</v>
      </c>
      <c r="V1180" s="416">
        <v>21096</v>
      </c>
    </row>
    <row r="1181" spans="1:22" ht="15" x14ac:dyDescent="0.25">
      <c r="A1181" s="370"/>
      <c r="C1181" s="415"/>
      <c r="D1181" s="415"/>
      <c r="E1181" s="415"/>
      <c r="F1181" s="417"/>
      <c r="G1181" s="417"/>
      <c r="H1181" s="417"/>
      <c r="I1181" s="417"/>
      <c r="J1181" s="417"/>
      <c r="K1181" s="417"/>
      <c r="L1181" s="417"/>
      <c r="M1181" s="417"/>
      <c r="N1181" s="417"/>
      <c r="O1181" s="417"/>
      <c r="P1181" s="417"/>
      <c r="Q1181" s="416"/>
      <c r="R1181" s="416"/>
      <c r="S1181" s="416"/>
      <c r="T1181" s="416"/>
      <c r="U1181" s="416"/>
      <c r="V1181" s="416"/>
    </row>
    <row r="1182" spans="1:22" ht="15" x14ac:dyDescent="0.25">
      <c r="A1182" s="370"/>
      <c r="E1182" s="412"/>
    </row>
    <row r="1183" spans="1:22" ht="15" x14ac:dyDescent="0.25">
      <c r="A1183" s="370"/>
      <c r="E1183" s="412"/>
    </row>
    <row r="1184" spans="1:22" ht="15" x14ac:dyDescent="0.25">
      <c r="A1184" s="370"/>
      <c r="E1184" s="412"/>
    </row>
    <row r="1185" spans="1:5" ht="15" x14ac:dyDescent="0.25">
      <c r="A1185" s="370"/>
      <c r="E1185" s="412"/>
    </row>
    <row r="1186" spans="1:5" ht="15" x14ac:dyDescent="0.25">
      <c r="A1186" s="370"/>
      <c r="E1186" s="412"/>
    </row>
    <row r="1187" spans="1:5" ht="15" x14ac:dyDescent="0.25">
      <c r="A1187" s="370"/>
      <c r="E1187" s="412"/>
    </row>
    <row r="1188" spans="1:5" ht="15" x14ac:dyDescent="0.25">
      <c r="A1188" s="370"/>
      <c r="E1188" s="412"/>
    </row>
    <row r="1189" spans="1:5" ht="15" x14ac:dyDescent="0.25">
      <c r="A1189" s="370"/>
      <c r="E1189" s="412"/>
    </row>
    <row r="1190" spans="1:5" ht="15" x14ac:dyDescent="0.25">
      <c r="A1190" s="370"/>
      <c r="E1190" s="412"/>
    </row>
    <row r="1191" spans="1:5" ht="15" x14ac:dyDescent="0.25">
      <c r="A1191" s="370"/>
      <c r="E1191" s="412"/>
    </row>
    <row r="1192" spans="1:5" ht="15" x14ac:dyDescent="0.25">
      <c r="A1192" s="370"/>
      <c r="E1192" s="412"/>
    </row>
    <row r="1193" spans="1:5" ht="15" x14ac:dyDescent="0.25">
      <c r="A1193" s="370"/>
      <c r="E1193" s="412"/>
    </row>
    <row r="1194" spans="1:5" ht="15" x14ac:dyDescent="0.25">
      <c r="A1194" s="370"/>
      <c r="E1194" s="412"/>
    </row>
    <row r="1195" spans="1:5" ht="15" x14ac:dyDescent="0.25">
      <c r="A1195" s="370"/>
      <c r="E1195" s="412"/>
    </row>
    <row r="1196" spans="1:5" ht="15" x14ac:dyDescent="0.25">
      <c r="A1196" s="370"/>
      <c r="E1196" s="412"/>
    </row>
    <row r="1197" spans="1:5" ht="15" x14ac:dyDescent="0.25">
      <c r="A1197" s="370"/>
      <c r="E1197" s="412"/>
    </row>
    <row r="1198" spans="1:5" ht="15" x14ac:dyDescent="0.25">
      <c r="A1198" s="370"/>
      <c r="E1198" s="412"/>
    </row>
    <row r="1199" spans="1:5" ht="15" x14ac:dyDescent="0.25">
      <c r="A1199" s="370"/>
      <c r="E1199" s="412"/>
    </row>
    <row r="1200" spans="1:5" ht="15" x14ac:dyDescent="0.25">
      <c r="A1200" s="370"/>
      <c r="E1200" s="412"/>
    </row>
    <row r="1201" spans="1:5" ht="15" x14ac:dyDescent="0.25">
      <c r="A1201" s="370"/>
      <c r="E1201" s="412"/>
    </row>
    <row r="1202" spans="1:5" ht="15" x14ac:dyDescent="0.25">
      <c r="A1202" s="370"/>
      <c r="E1202" s="412"/>
    </row>
    <row r="1203" spans="1:5" ht="15" x14ac:dyDescent="0.25">
      <c r="A1203" s="370"/>
      <c r="E1203" s="412"/>
    </row>
    <row r="1204" spans="1:5" ht="15" x14ac:dyDescent="0.25">
      <c r="A1204" s="370"/>
      <c r="E1204" s="412"/>
    </row>
    <row r="1205" spans="1:5" ht="15" x14ac:dyDescent="0.25">
      <c r="A1205" s="370"/>
      <c r="E1205" s="412"/>
    </row>
    <row r="1206" spans="1:5" ht="15" x14ac:dyDescent="0.25">
      <c r="A1206" s="370"/>
      <c r="E1206" s="412"/>
    </row>
    <row r="1207" spans="1:5" ht="15" x14ac:dyDescent="0.25">
      <c r="A1207" s="370"/>
      <c r="E1207" s="412"/>
    </row>
    <row r="1208" spans="1:5" ht="15" x14ac:dyDescent="0.25">
      <c r="A1208" s="370"/>
      <c r="E1208" s="412"/>
    </row>
    <row r="1209" spans="1:5" ht="15" x14ac:dyDescent="0.25">
      <c r="A1209" s="370"/>
      <c r="E1209" s="412"/>
    </row>
    <row r="1210" spans="1:5" ht="15" x14ac:dyDescent="0.25">
      <c r="A1210" s="370"/>
      <c r="E1210" s="412"/>
    </row>
    <row r="1211" spans="1:5" ht="15" x14ac:dyDescent="0.25">
      <c r="A1211" s="370"/>
      <c r="E1211" s="412"/>
    </row>
    <row r="1212" spans="1:5" ht="15" x14ac:dyDescent="0.25">
      <c r="A1212" s="370"/>
      <c r="E1212" s="412"/>
    </row>
    <row r="1213" spans="1:5" ht="15" x14ac:dyDescent="0.25">
      <c r="A1213" s="370"/>
      <c r="E1213" s="412"/>
    </row>
    <row r="1214" spans="1:5" ht="15" x14ac:dyDescent="0.25">
      <c r="A1214" s="370"/>
      <c r="E1214" s="412"/>
    </row>
    <row r="1215" spans="1:5" ht="15" x14ac:dyDescent="0.25">
      <c r="A1215" s="370"/>
      <c r="E1215" s="412"/>
    </row>
    <row r="1216" spans="1:5" ht="15" x14ac:dyDescent="0.25">
      <c r="A1216" s="370"/>
      <c r="E1216" s="412"/>
    </row>
    <row r="1217" spans="1:5" ht="15" x14ac:dyDescent="0.25">
      <c r="A1217" s="370"/>
      <c r="E1217" s="412"/>
    </row>
    <row r="1218" spans="1:5" ht="15" x14ac:dyDescent="0.25">
      <c r="A1218" s="370"/>
      <c r="E1218" s="412"/>
    </row>
    <row r="1219" spans="1:5" ht="15" x14ac:dyDescent="0.25">
      <c r="A1219" s="370"/>
      <c r="E1219" s="412"/>
    </row>
    <row r="1220" spans="1:5" ht="15" x14ac:dyDescent="0.25">
      <c r="A1220" s="370"/>
      <c r="E1220" s="412"/>
    </row>
    <row r="1221" spans="1:5" ht="15" x14ac:dyDescent="0.25">
      <c r="A1221" s="370"/>
      <c r="E1221" s="412"/>
    </row>
    <row r="1222" spans="1:5" ht="15" x14ac:dyDescent="0.25">
      <c r="A1222" s="370"/>
      <c r="E1222" s="412"/>
    </row>
    <row r="1223" spans="1:5" ht="15" x14ac:dyDescent="0.25">
      <c r="A1223" s="370"/>
      <c r="E1223" s="412"/>
    </row>
    <row r="1224" spans="1:5" ht="15" x14ac:dyDescent="0.25">
      <c r="A1224" s="370"/>
      <c r="E1224" s="412"/>
    </row>
    <row r="1225" spans="1:5" ht="15" x14ac:dyDescent="0.25">
      <c r="A1225" s="370"/>
      <c r="E1225" s="412"/>
    </row>
    <row r="1226" spans="1:5" ht="15" x14ac:dyDescent="0.25">
      <c r="A1226" s="370"/>
      <c r="E1226" s="412"/>
    </row>
    <row r="1227" spans="1:5" ht="15" x14ac:dyDescent="0.25">
      <c r="A1227" s="370"/>
      <c r="E1227" s="412"/>
    </row>
    <row r="1228" spans="1:5" ht="15" x14ac:dyDescent="0.25">
      <c r="A1228" s="370"/>
      <c r="E1228" s="412"/>
    </row>
    <row r="1229" spans="1:5" ht="15" x14ac:dyDescent="0.25">
      <c r="A1229" s="370"/>
      <c r="E1229" s="412"/>
    </row>
    <row r="1230" spans="1:5" ht="15" x14ac:dyDescent="0.25">
      <c r="A1230" s="370"/>
      <c r="E1230" s="412"/>
    </row>
    <row r="1231" spans="1:5" ht="15" x14ac:dyDescent="0.25">
      <c r="A1231" s="370"/>
      <c r="E1231" s="412"/>
    </row>
    <row r="1232" spans="1:5" ht="15" x14ac:dyDescent="0.25">
      <c r="A1232" s="370"/>
      <c r="E1232" s="412"/>
    </row>
    <row r="1233" spans="1:5" ht="15" x14ac:dyDescent="0.25">
      <c r="A1233" s="370"/>
      <c r="E1233" s="412"/>
    </row>
    <row r="1234" spans="1:5" ht="15" x14ac:dyDescent="0.25">
      <c r="A1234" s="370"/>
      <c r="E1234" s="412"/>
    </row>
    <row r="1235" spans="1:5" ht="15" x14ac:dyDescent="0.25">
      <c r="A1235" s="370"/>
      <c r="E1235" s="412"/>
    </row>
    <row r="1236" spans="1:5" ht="15" x14ac:dyDescent="0.25">
      <c r="A1236" s="370"/>
      <c r="E1236" s="412"/>
    </row>
    <row r="1237" spans="1:5" ht="15" x14ac:dyDescent="0.25">
      <c r="A1237" s="370"/>
      <c r="E1237" s="412"/>
    </row>
    <row r="1238" spans="1:5" ht="15" x14ac:dyDescent="0.25">
      <c r="A1238" s="370"/>
      <c r="E1238" s="412"/>
    </row>
    <row r="1239" spans="1:5" ht="15" x14ac:dyDescent="0.25">
      <c r="A1239" s="370"/>
      <c r="E1239" s="412"/>
    </row>
    <row r="1240" spans="1:5" ht="15" x14ac:dyDescent="0.25">
      <c r="A1240" s="370"/>
      <c r="E1240" s="412"/>
    </row>
    <row r="1241" spans="1:5" ht="15" x14ac:dyDescent="0.25">
      <c r="A1241" s="370"/>
      <c r="E1241" s="412"/>
    </row>
    <row r="1242" spans="1:5" ht="15" x14ac:dyDescent="0.25">
      <c r="A1242" s="370"/>
      <c r="E1242" s="412"/>
    </row>
    <row r="1243" spans="1:5" ht="15" x14ac:dyDescent="0.25">
      <c r="A1243" s="370"/>
      <c r="E1243" s="412"/>
    </row>
    <row r="1244" spans="1:5" ht="15" x14ac:dyDescent="0.25">
      <c r="A1244" s="370"/>
      <c r="E1244" s="412"/>
    </row>
    <row r="1245" spans="1:5" ht="15" x14ac:dyDescent="0.25">
      <c r="A1245" s="370"/>
      <c r="E1245" s="412"/>
    </row>
    <row r="1246" spans="1:5" ht="15" x14ac:dyDescent="0.25">
      <c r="A1246" s="370"/>
      <c r="E1246" s="412"/>
    </row>
    <row r="1247" spans="1:5" ht="15" x14ac:dyDescent="0.25">
      <c r="A1247" s="370"/>
      <c r="E1247" s="412"/>
    </row>
    <row r="1248" spans="1:5" ht="15" x14ac:dyDescent="0.25">
      <c r="A1248" s="370"/>
      <c r="E1248" s="412"/>
    </row>
    <row r="1249" spans="1:5" ht="15" x14ac:dyDescent="0.25">
      <c r="A1249" s="370"/>
      <c r="E1249" s="412"/>
    </row>
    <row r="1250" spans="1:5" ht="15" x14ac:dyDescent="0.25">
      <c r="A1250" s="370"/>
      <c r="E1250" s="412"/>
    </row>
    <row r="1251" spans="1:5" ht="15" x14ac:dyDescent="0.25">
      <c r="A1251" s="370"/>
      <c r="E1251" s="412"/>
    </row>
    <row r="1252" spans="1:5" ht="15" x14ac:dyDescent="0.25">
      <c r="A1252" s="370"/>
      <c r="E1252" s="412"/>
    </row>
    <row r="1253" spans="1:5" ht="15" x14ac:dyDescent="0.25">
      <c r="A1253" s="370"/>
      <c r="E1253" s="412"/>
    </row>
    <row r="1254" spans="1:5" ht="15" x14ac:dyDescent="0.25">
      <c r="A1254" s="370"/>
      <c r="E1254" s="412"/>
    </row>
    <row r="1255" spans="1:5" ht="15" x14ac:dyDescent="0.25">
      <c r="A1255" s="370"/>
      <c r="E1255" s="412"/>
    </row>
    <row r="1256" spans="1:5" ht="15" x14ac:dyDescent="0.25">
      <c r="A1256" s="370"/>
      <c r="E1256" s="412"/>
    </row>
    <row r="1257" spans="1:5" ht="15" x14ac:dyDescent="0.25">
      <c r="A1257" s="370"/>
      <c r="E1257" s="412"/>
    </row>
    <row r="1258" spans="1:5" ht="15" x14ac:dyDescent="0.25">
      <c r="A1258" s="370"/>
      <c r="E1258" s="412"/>
    </row>
    <row r="1259" spans="1:5" ht="15" x14ac:dyDescent="0.25">
      <c r="A1259" s="370"/>
      <c r="E1259" s="412"/>
    </row>
    <row r="1260" spans="1:5" ht="15" x14ac:dyDescent="0.25">
      <c r="A1260" s="370"/>
      <c r="E1260" s="412"/>
    </row>
    <row r="1261" spans="1:5" ht="15" x14ac:dyDescent="0.25">
      <c r="A1261" s="370"/>
      <c r="E1261" s="412"/>
    </row>
    <row r="1262" spans="1:5" ht="15" x14ac:dyDescent="0.25">
      <c r="A1262" s="370"/>
      <c r="E1262" s="412"/>
    </row>
    <row r="1263" spans="1:5" ht="15" x14ac:dyDescent="0.25">
      <c r="A1263" s="370"/>
      <c r="E1263" s="412"/>
    </row>
    <row r="1264" spans="1:5" ht="15" x14ac:dyDescent="0.25">
      <c r="A1264" s="370"/>
      <c r="E1264" s="412"/>
    </row>
    <row r="1265" spans="1:5" ht="15" x14ac:dyDescent="0.25">
      <c r="A1265" s="370"/>
      <c r="E1265" s="412"/>
    </row>
    <row r="1266" spans="1:5" ht="15" x14ac:dyDescent="0.25">
      <c r="A1266" s="370"/>
      <c r="E1266" s="412"/>
    </row>
    <row r="1267" spans="1:5" ht="15" x14ac:dyDescent="0.25">
      <c r="A1267" s="370"/>
      <c r="E1267" s="412"/>
    </row>
    <row r="1268" spans="1:5" ht="15" x14ac:dyDescent="0.25">
      <c r="A1268" s="370"/>
      <c r="E1268" s="412"/>
    </row>
    <row r="1269" spans="1:5" ht="15" x14ac:dyDescent="0.25">
      <c r="A1269" s="370"/>
      <c r="E1269" s="412"/>
    </row>
    <row r="1270" spans="1:5" ht="15" x14ac:dyDescent="0.25">
      <c r="A1270" s="370"/>
      <c r="E1270" s="412"/>
    </row>
    <row r="1271" spans="1:5" ht="15" x14ac:dyDescent="0.25">
      <c r="A1271" s="370"/>
      <c r="E1271" s="412"/>
    </row>
    <row r="1272" spans="1:5" ht="15" x14ac:dyDescent="0.25">
      <c r="A1272" s="370"/>
      <c r="E1272" s="412"/>
    </row>
    <row r="1273" spans="1:5" ht="15" x14ac:dyDescent="0.25">
      <c r="A1273" s="370"/>
      <c r="E1273" s="412"/>
    </row>
    <row r="1274" spans="1:5" ht="15" x14ac:dyDescent="0.25">
      <c r="A1274" s="370"/>
      <c r="E1274" s="412"/>
    </row>
    <row r="1275" spans="1:5" ht="15" x14ac:dyDescent="0.25">
      <c r="A1275" s="370"/>
      <c r="E1275" s="412"/>
    </row>
    <row r="1276" spans="1:5" ht="15" x14ac:dyDescent="0.25">
      <c r="A1276" s="370"/>
      <c r="E1276" s="412"/>
    </row>
    <row r="1277" spans="1:5" ht="15" x14ac:dyDescent="0.25">
      <c r="A1277" s="370"/>
      <c r="E1277" s="412"/>
    </row>
    <row r="1278" spans="1:5" ht="15" x14ac:dyDescent="0.25">
      <c r="A1278" s="370"/>
      <c r="E1278" s="412"/>
    </row>
    <row r="1279" spans="1:5" ht="15" x14ac:dyDescent="0.25">
      <c r="A1279" s="370"/>
      <c r="E1279" s="412"/>
    </row>
    <row r="1280" spans="1:5" ht="15" x14ac:dyDescent="0.25">
      <c r="A1280" s="370"/>
      <c r="E1280" s="412"/>
    </row>
    <row r="1281" spans="1:5" ht="15" x14ac:dyDescent="0.25">
      <c r="A1281" s="370"/>
      <c r="E1281" s="412"/>
    </row>
    <row r="1282" spans="1:5" ht="15" x14ac:dyDescent="0.25">
      <c r="A1282" s="370"/>
      <c r="E1282" s="412"/>
    </row>
    <row r="1283" spans="1:5" ht="15" x14ac:dyDescent="0.25">
      <c r="A1283" s="370"/>
      <c r="E1283" s="412"/>
    </row>
    <row r="1284" spans="1:5" ht="15" x14ac:dyDescent="0.25">
      <c r="A1284" s="370"/>
      <c r="E1284" s="412"/>
    </row>
    <row r="1285" spans="1:5" ht="15" x14ac:dyDescent="0.25">
      <c r="A1285" s="370"/>
      <c r="E1285" s="412"/>
    </row>
    <row r="1286" spans="1:5" ht="15" x14ac:dyDescent="0.25">
      <c r="A1286" s="370"/>
      <c r="E1286" s="412"/>
    </row>
    <row r="1287" spans="1:5" ht="15" x14ac:dyDescent="0.25">
      <c r="A1287" s="370"/>
      <c r="E1287" s="412"/>
    </row>
    <row r="1288" spans="1:5" ht="15" x14ac:dyDescent="0.25">
      <c r="A1288" s="370"/>
      <c r="E1288" s="412"/>
    </row>
    <row r="1289" spans="1:5" ht="15" x14ac:dyDescent="0.25">
      <c r="A1289" s="370"/>
      <c r="E1289" s="412"/>
    </row>
    <row r="1290" spans="1:5" ht="15" x14ac:dyDescent="0.25">
      <c r="A1290" s="370"/>
      <c r="E1290" s="412"/>
    </row>
    <row r="1291" spans="1:5" ht="15" x14ac:dyDescent="0.25">
      <c r="A1291" s="370"/>
      <c r="E1291" s="412"/>
    </row>
    <row r="1292" spans="1:5" ht="15" x14ac:dyDescent="0.25">
      <c r="A1292" s="370"/>
      <c r="E1292" s="412"/>
    </row>
    <row r="1293" spans="1:5" ht="15" x14ac:dyDescent="0.25">
      <c r="A1293" s="370"/>
      <c r="E1293" s="412"/>
    </row>
    <row r="1294" spans="1:5" ht="15" x14ac:dyDescent="0.25">
      <c r="A1294" s="370"/>
      <c r="E1294" s="412"/>
    </row>
    <row r="1295" spans="1:5" ht="15" x14ac:dyDescent="0.25">
      <c r="A1295" s="370"/>
      <c r="E1295" s="412"/>
    </row>
    <row r="1296" spans="1:5" ht="15" x14ac:dyDescent="0.25">
      <c r="A1296" s="370"/>
      <c r="E1296" s="412"/>
    </row>
    <row r="1297" spans="1:5" ht="15" x14ac:dyDescent="0.25">
      <c r="A1297" s="370"/>
      <c r="E1297" s="412"/>
    </row>
    <row r="1298" spans="1:5" ht="15" x14ac:dyDescent="0.25">
      <c r="A1298" s="370"/>
      <c r="E1298" s="412"/>
    </row>
    <row r="1299" spans="1:5" ht="15" x14ac:dyDescent="0.25">
      <c r="A1299" s="370"/>
      <c r="E1299" s="412"/>
    </row>
    <row r="1300" spans="1:5" ht="15" x14ac:dyDescent="0.25">
      <c r="A1300" s="370"/>
      <c r="E1300" s="412"/>
    </row>
    <row r="1301" spans="1:5" ht="15" x14ac:dyDescent="0.25">
      <c r="A1301" s="370"/>
      <c r="E1301" s="412"/>
    </row>
    <row r="1302" spans="1:5" ht="15" x14ac:dyDescent="0.25">
      <c r="A1302" s="370"/>
      <c r="E1302" s="412"/>
    </row>
    <row r="1303" spans="1:5" ht="15" x14ac:dyDescent="0.25">
      <c r="A1303" s="370"/>
      <c r="E1303" s="412"/>
    </row>
    <row r="1304" spans="1:5" ht="15" x14ac:dyDescent="0.25">
      <c r="A1304" s="370"/>
      <c r="E1304" s="412"/>
    </row>
    <row r="1305" spans="1:5" ht="15" x14ac:dyDescent="0.25">
      <c r="A1305" s="370"/>
      <c r="E1305" s="412"/>
    </row>
    <row r="1306" spans="1:5" ht="15" x14ac:dyDescent="0.25">
      <c r="A1306" s="370"/>
      <c r="E1306" s="412"/>
    </row>
    <row r="1307" spans="1:5" ht="15" x14ac:dyDescent="0.25">
      <c r="A1307" s="370"/>
      <c r="E1307" s="412"/>
    </row>
    <row r="1308" spans="1:5" ht="15" x14ac:dyDescent="0.25">
      <c r="A1308" s="370"/>
      <c r="E1308" s="412"/>
    </row>
    <row r="1309" spans="1:5" ht="15" x14ac:dyDescent="0.25">
      <c r="A1309" s="370"/>
      <c r="E1309" s="412"/>
    </row>
    <row r="1310" spans="1:5" ht="15" x14ac:dyDescent="0.25">
      <c r="A1310" s="370"/>
      <c r="E1310" s="412"/>
    </row>
    <row r="1311" spans="1:5" ht="15" x14ac:dyDescent="0.25">
      <c r="A1311" s="370"/>
      <c r="E1311" s="412"/>
    </row>
    <row r="1312" spans="1:5" ht="15" x14ac:dyDescent="0.25">
      <c r="A1312" s="370"/>
      <c r="E1312" s="412"/>
    </row>
    <row r="1313" spans="1:5" ht="15" x14ac:dyDescent="0.25">
      <c r="A1313" s="370"/>
      <c r="E1313" s="412"/>
    </row>
    <row r="1314" spans="1:5" ht="15" x14ac:dyDescent="0.25">
      <c r="A1314" s="370"/>
      <c r="E1314" s="412"/>
    </row>
    <row r="1315" spans="1:5" ht="15" x14ac:dyDescent="0.25">
      <c r="A1315" s="370"/>
      <c r="E1315" s="412"/>
    </row>
    <row r="1316" spans="1:5" ht="15" x14ac:dyDescent="0.25">
      <c r="A1316" s="370"/>
      <c r="E1316" s="412"/>
    </row>
    <row r="1317" spans="1:5" ht="15" x14ac:dyDescent="0.25">
      <c r="A1317" s="370"/>
      <c r="E1317" s="412"/>
    </row>
    <row r="1318" spans="1:5" ht="15" x14ac:dyDescent="0.25">
      <c r="A1318" s="370"/>
      <c r="E1318" s="412"/>
    </row>
    <row r="1319" spans="1:5" ht="15" x14ac:dyDescent="0.25">
      <c r="A1319" s="370"/>
      <c r="E1319" s="412"/>
    </row>
    <row r="1320" spans="1:5" ht="15" x14ac:dyDescent="0.25">
      <c r="A1320" s="370"/>
      <c r="E1320" s="412"/>
    </row>
    <row r="1321" spans="1:5" ht="15" x14ac:dyDescent="0.25">
      <c r="A1321" s="370"/>
      <c r="E1321" s="412"/>
    </row>
    <row r="1322" spans="1:5" ht="15" x14ac:dyDescent="0.25">
      <c r="A1322" s="370"/>
      <c r="E1322" s="412"/>
    </row>
    <row r="1323" spans="1:5" ht="15" x14ac:dyDescent="0.25">
      <c r="A1323" s="370"/>
      <c r="E1323" s="412"/>
    </row>
    <row r="1324" spans="1:5" ht="15" x14ac:dyDescent="0.25">
      <c r="A1324" s="370"/>
      <c r="E1324" s="412"/>
    </row>
    <row r="1325" spans="1:5" ht="15" x14ac:dyDescent="0.25">
      <c r="A1325" s="370"/>
      <c r="E1325" s="412"/>
    </row>
    <row r="1326" spans="1:5" ht="15" x14ac:dyDescent="0.25">
      <c r="A1326" s="370"/>
      <c r="E1326" s="412"/>
    </row>
    <row r="1327" spans="1:5" ht="15" x14ac:dyDescent="0.25">
      <c r="A1327" s="370"/>
      <c r="E1327" s="412"/>
    </row>
    <row r="1328" spans="1:5" ht="15" x14ac:dyDescent="0.25">
      <c r="A1328" s="370"/>
      <c r="E1328" s="412"/>
    </row>
    <row r="1329" spans="1:5" ht="15" x14ac:dyDescent="0.25">
      <c r="A1329" s="370"/>
      <c r="E1329" s="412"/>
    </row>
    <row r="1330" spans="1:5" ht="15" x14ac:dyDescent="0.25">
      <c r="A1330" s="370"/>
      <c r="E1330" s="412"/>
    </row>
    <row r="1331" spans="1:5" ht="15" x14ac:dyDescent="0.25">
      <c r="A1331" s="370"/>
      <c r="E1331" s="412"/>
    </row>
    <row r="1332" spans="1:5" ht="15" x14ac:dyDescent="0.25">
      <c r="A1332" s="370"/>
      <c r="E1332" s="412"/>
    </row>
    <row r="1333" spans="1:5" ht="15" x14ac:dyDescent="0.25">
      <c r="A1333" s="370"/>
      <c r="E1333" s="412"/>
    </row>
    <row r="1334" spans="1:5" ht="15" x14ac:dyDescent="0.25">
      <c r="A1334" s="370"/>
      <c r="E1334" s="412"/>
    </row>
    <row r="1335" spans="1:5" ht="15" x14ac:dyDescent="0.25">
      <c r="A1335" s="370"/>
      <c r="E1335" s="412"/>
    </row>
    <row r="1336" spans="1:5" ht="15" x14ac:dyDescent="0.25">
      <c r="A1336" s="370"/>
      <c r="E1336" s="412"/>
    </row>
    <row r="1337" spans="1:5" ht="15" x14ac:dyDescent="0.25">
      <c r="A1337" s="370"/>
      <c r="E1337" s="412"/>
    </row>
    <row r="1338" spans="1:5" ht="15" x14ac:dyDescent="0.25">
      <c r="A1338" s="370"/>
      <c r="E1338" s="412"/>
    </row>
    <row r="1339" spans="1:5" ht="15" x14ac:dyDescent="0.25">
      <c r="A1339" s="370"/>
      <c r="E1339" s="412"/>
    </row>
    <row r="1340" spans="1:5" ht="15" x14ac:dyDescent="0.25">
      <c r="A1340" s="370"/>
      <c r="E1340" s="412"/>
    </row>
    <row r="1341" spans="1:5" ht="15" x14ac:dyDescent="0.25">
      <c r="A1341" s="370"/>
      <c r="E1341" s="412"/>
    </row>
    <row r="1342" spans="1:5" ht="15" x14ac:dyDescent="0.25">
      <c r="A1342" s="370"/>
      <c r="E1342" s="412"/>
    </row>
    <row r="1343" spans="1:5" ht="15" x14ac:dyDescent="0.25">
      <c r="A1343" s="370"/>
      <c r="E1343" s="412"/>
    </row>
    <row r="1344" spans="1:5" ht="15" x14ac:dyDescent="0.25">
      <c r="A1344" s="370"/>
      <c r="E1344" s="412"/>
    </row>
    <row r="1345" spans="1:5" ht="15" x14ac:dyDescent="0.25">
      <c r="A1345" s="370"/>
      <c r="E1345" s="412"/>
    </row>
    <row r="1346" spans="1:5" ht="15" x14ac:dyDescent="0.25">
      <c r="A1346" s="370"/>
      <c r="E1346" s="412"/>
    </row>
    <row r="1347" spans="1:5" ht="15" x14ac:dyDescent="0.25">
      <c r="A1347" s="370"/>
      <c r="E1347" s="412"/>
    </row>
    <row r="1348" spans="1:5" ht="15" x14ac:dyDescent="0.25">
      <c r="A1348" s="370"/>
      <c r="E1348" s="412"/>
    </row>
    <row r="1349" spans="1:5" ht="15" x14ac:dyDescent="0.25">
      <c r="A1349" s="370"/>
      <c r="E1349" s="412"/>
    </row>
    <row r="1350" spans="1:5" ht="15" x14ac:dyDescent="0.25">
      <c r="A1350" s="370"/>
      <c r="E1350" s="412"/>
    </row>
    <row r="1351" spans="1:5" ht="15" x14ac:dyDescent="0.25">
      <c r="A1351" s="370"/>
      <c r="E1351" s="412"/>
    </row>
    <row r="1352" spans="1:5" ht="15" x14ac:dyDescent="0.25">
      <c r="A1352" s="370"/>
      <c r="E1352" s="412"/>
    </row>
    <row r="1353" spans="1:5" ht="15" x14ac:dyDescent="0.25">
      <c r="A1353" s="370"/>
      <c r="E1353" s="412"/>
    </row>
    <row r="1354" spans="1:5" ht="15" x14ac:dyDescent="0.25">
      <c r="A1354" s="370"/>
      <c r="E1354" s="412"/>
    </row>
    <row r="1355" spans="1:5" ht="15" x14ac:dyDescent="0.25">
      <c r="A1355" s="370"/>
      <c r="E1355" s="412"/>
    </row>
    <row r="1356" spans="1:5" ht="15" x14ac:dyDescent="0.25">
      <c r="A1356" s="370"/>
      <c r="E1356" s="412"/>
    </row>
    <row r="1357" spans="1:5" ht="15" x14ac:dyDescent="0.25">
      <c r="A1357" s="370"/>
      <c r="E1357" s="412"/>
    </row>
    <row r="1358" spans="1:5" ht="15" x14ac:dyDescent="0.25">
      <c r="A1358" s="370"/>
      <c r="E1358" s="412"/>
    </row>
    <row r="1359" spans="1:5" ht="15" x14ac:dyDescent="0.25">
      <c r="A1359" s="370"/>
      <c r="E1359" s="412"/>
    </row>
    <row r="1360" spans="1:5" ht="15" x14ac:dyDescent="0.25">
      <c r="A1360" s="370"/>
      <c r="E1360" s="412"/>
    </row>
    <row r="1361" spans="1:5" ht="15" x14ac:dyDescent="0.25">
      <c r="A1361" s="370"/>
      <c r="E1361" s="412"/>
    </row>
    <row r="1362" spans="1:5" ht="15" x14ac:dyDescent="0.25">
      <c r="A1362" s="370"/>
      <c r="E1362" s="412"/>
    </row>
    <row r="1363" spans="1:5" ht="15" x14ac:dyDescent="0.25">
      <c r="A1363" s="370"/>
      <c r="E1363" s="412"/>
    </row>
    <row r="1364" spans="1:5" ht="15" x14ac:dyDescent="0.25">
      <c r="A1364" s="370"/>
      <c r="E1364" s="412"/>
    </row>
    <row r="1365" spans="1:5" ht="15" x14ac:dyDescent="0.25">
      <c r="A1365" s="370"/>
      <c r="E1365" s="412"/>
    </row>
    <row r="1366" spans="1:5" ht="15" x14ac:dyDescent="0.25">
      <c r="A1366" s="370"/>
      <c r="E1366" s="412"/>
    </row>
    <row r="1367" spans="1:5" ht="15" x14ac:dyDescent="0.25">
      <c r="A1367" s="370"/>
      <c r="E1367" s="412"/>
    </row>
    <row r="1368" spans="1:5" ht="15" x14ac:dyDescent="0.25">
      <c r="A1368" s="370"/>
      <c r="E1368" s="412"/>
    </row>
    <row r="1369" spans="1:5" ht="15" x14ac:dyDescent="0.25">
      <c r="A1369" s="370"/>
      <c r="E1369" s="412"/>
    </row>
    <row r="1370" spans="1:5" ht="15" x14ac:dyDescent="0.25">
      <c r="A1370" s="370"/>
      <c r="E1370" s="412"/>
    </row>
    <row r="1371" spans="1:5" ht="15" x14ac:dyDescent="0.25">
      <c r="A1371" s="370"/>
      <c r="E1371" s="412"/>
    </row>
    <row r="1372" spans="1:5" ht="15" x14ac:dyDescent="0.25">
      <c r="A1372" s="370"/>
      <c r="E1372" s="412"/>
    </row>
    <row r="1373" spans="1:5" ht="15" x14ac:dyDescent="0.25">
      <c r="A1373" s="370"/>
      <c r="E1373" s="412"/>
    </row>
    <row r="1374" spans="1:5" ht="15" x14ac:dyDescent="0.25">
      <c r="A1374" s="370"/>
      <c r="E1374" s="412"/>
    </row>
    <row r="1375" spans="1:5" ht="15" x14ac:dyDescent="0.25">
      <c r="A1375" s="370"/>
      <c r="E1375" s="412"/>
    </row>
    <row r="1376" spans="1:5" ht="15" x14ac:dyDescent="0.25">
      <c r="A1376" s="370"/>
      <c r="E1376" s="412"/>
    </row>
    <row r="1377" spans="1:5" ht="15" x14ac:dyDescent="0.25">
      <c r="A1377" s="370"/>
      <c r="E1377" s="412"/>
    </row>
    <row r="1378" spans="1:5" ht="15" x14ac:dyDescent="0.25">
      <c r="A1378" s="370"/>
      <c r="E1378" s="412"/>
    </row>
    <row r="1379" spans="1:5" ht="15" x14ac:dyDescent="0.25">
      <c r="A1379" s="370"/>
      <c r="E1379" s="412"/>
    </row>
    <row r="1380" spans="1:5" ht="15" x14ac:dyDescent="0.25">
      <c r="A1380" s="370"/>
      <c r="E1380" s="412"/>
    </row>
    <row r="1381" spans="1:5" ht="15" x14ac:dyDescent="0.25">
      <c r="A1381" s="370"/>
      <c r="E1381" s="412"/>
    </row>
    <row r="1382" spans="1:5" ht="15" x14ac:dyDescent="0.25">
      <c r="A1382" s="370"/>
      <c r="E1382" s="412"/>
    </row>
    <row r="1383" spans="1:5" ht="15" x14ac:dyDescent="0.25">
      <c r="A1383" s="370"/>
      <c r="E1383" s="412"/>
    </row>
    <row r="1384" spans="1:5" ht="15" x14ac:dyDescent="0.25">
      <c r="A1384" s="370"/>
      <c r="E1384" s="412"/>
    </row>
    <row r="1385" spans="1:5" ht="15" x14ac:dyDescent="0.25">
      <c r="A1385" s="370"/>
      <c r="E1385" s="412"/>
    </row>
    <row r="1386" spans="1:5" ht="15" x14ac:dyDescent="0.25">
      <c r="A1386" s="370"/>
      <c r="E1386" s="412"/>
    </row>
    <row r="1387" spans="1:5" ht="15" x14ac:dyDescent="0.25">
      <c r="A1387" s="370"/>
      <c r="E1387" s="412"/>
    </row>
    <row r="1388" spans="1:5" ht="15" x14ac:dyDescent="0.25">
      <c r="A1388" s="370"/>
      <c r="E1388" s="412"/>
    </row>
    <row r="1389" spans="1:5" ht="15" x14ac:dyDescent="0.25">
      <c r="A1389" s="370"/>
      <c r="E1389" s="412"/>
    </row>
    <row r="1390" spans="1:5" ht="15" x14ac:dyDescent="0.25">
      <c r="A1390" s="370"/>
      <c r="E1390" s="412"/>
    </row>
    <row r="1391" spans="1:5" ht="15" x14ac:dyDescent="0.25">
      <c r="A1391" s="370"/>
      <c r="E1391" s="412"/>
    </row>
    <row r="1392" spans="1:5" ht="15" x14ac:dyDescent="0.25">
      <c r="A1392" s="370"/>
      <c r="E1392" s="412"/>
    </row>
    <row r="1393" spans="1:5" ht="15" x14ac:dyDescent="0.25">
      <c r="A1393" s="370"/>
      <c r="E1393" s="412"/>
    </row>
    <row r="1394" spans="1:5" ht="15" x14ac:dyDescent="0.25">
      <c r="A1394" s="370"/>
      <c r="E1394" s="412"/>
    </row>
    <row r="1395" spans="1:5" ht="15" x14ac:dyDescent="0.25">
      <c r="A1395" s="370"/>
      <c r="E1395" s="412"/>
    </row>
    <row r="1396" spans="1:5" ht="15" x14ac:dyDescent="0.25">
      <c r="A1396" s="370"/>
      <c r="E1396" s="412"/>
    </row>
    <row r="1397" spans="1:5" ht="15" x14ac:dyDescent="0.25">
      <c r="A1397" s="370"/>
      <c r="E1397" s="412"/>
    </row>
    <row r="1398" spans="1:5" ht="15" x14ac:dyDescent="0.25">
      <c r="A1398" s="370"/>
      <c r="E1398" s="412"/>
    </row>
    <row r="1399" spans="1:5" ht="15" x14ac:dyDescent="0.25">
      <c r="A1399" s="370"/>
      <c r="E1399" s="412"/>
    </row>
    <row r="1400" spans="1:5" ht="15" x14ac:dyDescent="0.25">
      <c r="A1400" s="370"/>
      <c r="E1400" s="412"/>
    </row>
    <row r="1401" spans="1:5" ht="15" x14ac:dyDescent="0.25">
      <c r="A1401" s="370"/>
      <c r="E1401" s="412"/>
    </row>
    <row r="1402" spans="1:5" ht="15" x14ac:dyDescent="0.25">
      <c r="A1402" s="370"/>
      <c r="E1402" s="412"/>
    </row>
    <row r="1403" spans="1:5" ht="15" x14ac:dyDescent="0.25">
      <c r="A1403" s="370"/>
      <c r="E1403" s="412"/>
    </row>
    <row r="1404" spans="1:5" ht="15" x14ac:dyDescent="0.25">
      <c r="A1404" s="370"/>
      <c r="E1404" s="412"/>
    </row>
    <row r="1405" spans="1:5" ht="15" x14ac:dyDescent="0.25">
      <c r="A1405" s="370"/>
      <c r="E1405" s="412"/>
    </row>
    <row r="1406" spans="1:5" ht="15" x14ac:dyDescent="0.25">
      <c r="A1406" s="370"/>
      <c r="E1406" s="412"/>
    </row>
    <row r="1407" spans="1:5" ht="15" x14ac:dyDescent="0.25">
      <c r="A1407" s="370"/>
      <c r="E1407" s="412"/>
    </row>
    <row r="1408" spans="1:5" ht="15" x14ac:dyDescent="0.25">
      <c r="A1408" s="370"/>
      <c r="E1408" s="412"/>
    </row>
    <row r="1409" spans="1:5" ht="15" x14ac:dyDescent="0.25">
      <c r="A1409" s="370"/>
      <c r="E1409" s="412"/>
    </row>
    <row r="1410" spans="1:5" ht="15" x14ac:dyDescent="0.25">
      <c r="A1410" s="370"/>
      <c r="E1410" s="412"/>
    </row>
    <row r="1411" spans="1:5" ht="15" x14ac:dyDescent="0.25">
      <c r="A1411" s="370"/>
      <c r="E1411" s="412"/>
    </row>
    <row r="1412" spans="1:5" ht="15" x14ac:dyDescent="0.25">
      <c r="A1412" s="370"/>
      <c r="E1412" s="412"/>
    </row>
    <row r="1413" spans="1:5" ht="15" x14ac:dyDescent="0.25">
      <c r="A1413" s="370"/>
      <c r="E1413" s="412"/>
    </row>
    <row r="1414" spans="1:5" ht="15" x14ac:dyDescent="0.25">
      <c r="A1414" s="370"/>
      <c r="E1414" s="412"/>
    </row>
    <row r="1415" spans="1:5" ht="15" x14ac:dyDescent="0.25">
      <c r="A1415" s="370"/>
      <c r="E1415" s="412"/>
    </row>
    <row r="1416" spans="1:5" ht="15" x14ac:dyDescent="0.25">
      <c r="A1416" s="370"/>
      <c r="E1416" s="412"/>
    </row>
    <row r="1417" spans="1:5" ht="15" x14ac:dyDescent="0.25">
      <c r="A1417" s="370"/>
      <c r="E1417" s="412"/>
    </row>
    <row r="1418" spans="1:5" ht="15" x14ac:dyDescent="0.25">
      <c r="A1418" s="370"/>
      <c r="E1418" s="412"/>
    </row>
    <row r="1419" spans="1:5" ht="15" x14ac:dyDescent="0.25">
      <c r="A1419" s="370"/>
      <c r="E1419" s="412"/>
    </row>
    <row r="1420" spans="1:5" ht="15" x14ac:dyDescent="0.25">
      <c r="A1420" s="370"/>
      <c r="E1420" s="412"/>
    </row>
    <row r="1421" spans="1:5" ht="15" x14ac:dyDescent="0.25">
      <c r="A1421" s="370"/>
      <c r="E1421" s="412"/>
    </row>
    <row r="1422" spans="1:5" ht="15" x14ac:dyDescent="0.25">
      <c r="A1422" s="370"/>
      <c r="E1422" s="412"/>
    </row>
    <row r="1423" spans="1:5" ht="15" x14ac:dyDescent="0.25">
      <c r="A1423" s="370"/>
      <c r="E1423" s="412"/>
    </row>
    <row r="1424" spans="1:5" ht="15" x14ac:dyDescent="0.25">
      <c r="A1424" s="370"/>
      <c r="E1424" s="412"/>
    </row>
    <row r="1425" spans="1:5" ht="15" x14ac:dyDescent="0.25">
      <c r="A1425" s="370"/>
      <c r="E1425" s="412"/>
    </row>
    <row r="1426" spans="1:5" ht="15" x14ac:dyDescent="0.25">
      <c r="A1426" s="370"/>
      <c r="E1426" s="412"/>
    </row>
    <row r="1427" spans="1:5" ht="15" x14ac:dyDescent="0.25">
      <c r="A1427" s="370"/>
      <c r="E1427" s="412"/>
    </row>
    <row r="1428" spans="1:5" ht="15" x14ac:dyDescent="0.25">
      <c r="A1428" s="370"/>
      <c r="E1428" s="412"/>
    </row>
    <row r="1429" spans="1:5" ht="15" x14ac:dyDescent="0.25">
      <c r="A1429" s="370"/>
      <c r="E1429" s="412"/>
    </row>
    <row r="1430" spans="1:5" ht="15" x14ac:dyDescent="0.25">
      <c r="A1430" s="370"/>
      <c r="E1430" s="412"/>
    </row>
    <row r="1431" spans="1:5" ht="15" x14ac:dyDescent="0.25">
      <c r="A1431" s="370"/>
      <c r="E1431" s="412"/>
    </row>
    <row r="1432" spans="1:5" ht="15" x14ac:dyDescent="0.25">
      <c r="A1432" s="370"/>
      <c r="E1432" s="412"/>
    </row>
    <row r="1433" spans="1:5" ht="15" x14ac:dyDescent="0.25">
      <c r="A1433" s="370"/>
      <c r="E1433" s="412"/>
    </row>
    <row r="1434" spans="1:5" ht="15" x14ac:dyDescent="0.25">
      <c r="A1434" s="370"/>
      <c r="E1434" s="412"/>
    </row>
    <row r="1435" spans="1:5" ht="15" x14ac:dyDescent="0.25">
      <c r="A1435" s="370"/>
      <c r="E1435" s="412"/>
    </row>
    <row r="1436" spans="1:5" ht="15" x14ac:dyDescent="0.25">
      <c r="A1436" s="370"/>
      <c r="E1436" s="412"/>
    </row>
    <row r="1437" spans="1:5" ht="15" x14ac:dyDescent="0.25">
      <c r="A1437" s="370"/>
      <c r="E1437" s="412"/>
    </row>
    <row r="1438" spans="1:5" ht="15" x14ac:dyDescent="0.25">
      <c r="A1438" s="370"/>
      <c r="E1438" s="412"/>
    </row>
    <row r="1439" spans="1:5" ht="15" x14ac:dyDescent="0.25">
      <c r="A1439" s="370"/>
      <c r="E1439" s="412"/>
    </row>
    <row r="1440" spans="1:5" ht="15" x14ac:dyDescent="0.25">
      <c r="A1440" s="370"/>
      <c r="E1440" s="412"/>
    </row>
    <row r="1441" spans="1:5" ht="15" x14ac:dyDescent="0.25">
      <c r="A1441" s="370"/>
      <c r="E1441" s="412"/>
    </row>
    <row r="1442" spans="1:5" ht="15" x14ac:dyDescent="0.25">
      <c r="A1442" s="370"/>
      <c r="E1442" s="412"/>
    </row>
    <row r="1443" spans="1:5" ht="15" x14ac:dyDescent="0.25">
      <c r="A1443" s="370"/>
      <c r="E1443" s="412"/>
    </row>
    <row r="1444" spans="1:5" ht="15" x14ac:dyDescent="0.25">
      <c r="A1444" s="370"/>
      <c r="E1444" s="412"/>
    </row>
    <row r="1445" spans="1:5" ht="15" x14ac:dyDescent="0.25">
      <c r="A1445" s="370"/>
      <c r="E1445" s="412"/>
    </row>
    <row r="1446" spans="1:5" ht="15" x14ac:dyDescent="0.25">
      <c r="A1446" s="370"/>
      <c r="E1446" s="412"/>
    </row>
    <row r="1447" spans="1:5" ht="15" x14ac:dyDescent="0.25">
      <c r="A1447" s="370"/>
      <c r="E1447" s="412"/>
    </row>
    <row r="1448" spans="1:5" ht="15" x14ac:dyDescent="0.25">
      <c r="A1448" s="370"/>
      <c r="E1448" s="412"/>
    </row>
    <row r="1449" spans="1:5" ht="15" x14ac:dyDescent="0.25">
      <c r="A1449" s="370"/>
      <c r="E1449" s="412"/>
    </row>
    <row r="1450" spans="1:5" ht="15" x14ac:dyDescent="0.25">
      <c r="A1450" s="370"/>
      <c r="E1450" s="412"/>
    </row>
    <row r="1451" spans="1:5" ht="15" x14ac:dyDescent="0.25">
      <c r="A1451" s="370"/>
      <c r="E1451" s="412"/>
    </row>
    <row r="1452" spans="1:5" ht="15" x14ac:dyDescent="0.25">
      <c r="A1452" s="370"/>
      <c r="E1452" s="412"/>
    </row>
    <row r="1453" spans="1:5" ht="15" x14ac:dyDescent="0.25">
      <c r="A1453" s="370"/>
      <c r="E1453" s="412"/>
    </row>
    <row r="1454" spans="1:5" ht="15" x14ac:dyDescent="0.25">
      <c r="A1454" s="370"/>
      <c r="E1454" s="412"/>
    </row>
    <row r="1455" spans="1:5" ht="15" x14ac:dyDescent="0.25">
      <c r="A1455" s="370"/>
      <c r="E1455" s="412"/>
    </row>
    <row r="1456" spans="1:5" ht="15" x14ac:dyDescent="0.25">
      <c r="A1456" s="370"/>
      <c r="E1456" s="412"/>
    </row>
    <row r="1457" spans="1:5" ht="15" x14ac:dyDescent="0.25">
      <c r="A1457" s="370"/>
      <c r="E1457" s="412"/>
    </row>
    <row r="1458" spans="1:5" ht="15" x14ac:dyDescent="0.25">
      <c r="A1458" s="370"/>
      <c r="E1458" s="412"/>
    </row>
    <row r="1459" spans="1:5" ht="15" x14ac:dyDescent="0.25">
      <c r="A1459" s="370"/>
      <c r="E1459" s="412"/>
    </row>
    <row r="1460" spans="1:5" ht="15" x14ac:dyDescent="0.25">
      <c r="A1460" s="370"/>
      <c r="E1460" s="412"/>
    </row>
    <row r="1461" spans="1:5" ht="15" x14ac:dyDescent="0.25">
      <c r="A1461" s="370"/>
      <c r="E1461" s="412"/>
    </row>
    <row r="1462" spans="1:5" ht="15" x14ac:dyDescent="0.25">
      <c r="A1462" s="370"/>
      <c r="E1462" s="412"/>
    </row>
    <row r="1463" spans="1:5" ht="15" x14ac:dyDescent="0.25">
      <c r="A1463" s="370"/>
      <c r="E1463" s="412"/>
    </row>
    <row r="1464" spans="1:5" ht="15" x14ac:dyDescent="0.25">
      <c r="A1464" s="370"/>
      <c r="E1464" s="412"/>
    </row>
    <row r="1465" spans="1:5" ht="15" x14ac:dyDescent="0.25">
      <c r="A1465" s="370"/>
      <c r="E1465" s="412"/>
    </row>
    <row r="1466" spans="1:5" ht="15" x14ac:dyDescent="0.25">
      <c r="A1466" s="370"/>
      <c r="E1466" s="412"/>
    </row>
    <row r="1467" spans="1:5" ht="15" x14ac:dyDescent="0.25">
      <c r="A1467" s="370"/>
      <c r="E1467" s="412"/>
    </row>
    <row r="1468" spans="1:5" ht="15" x14ac:dyDescent="0.25">
      <c r="A1468" s="370"/>
      <c r="E1468" s="412"/>
    </row>
    <row r="1469" spans="1:5" ht="15" x14ac:dyDescent="0.25">
      <c r="A1469" s="370"/>
      <c r="E1469" s="412"/>
    </row>
    <row r="1470" spans="1:5" ht="15" x14ac:dyDescent="0.25">
      <c r="A1470" s="370"/>
      <c r="E1470" s="412"/>
    </row>
    <row r="1471" spans="1:5" ht="15" x14ac:dyDescent="0.25">
      <c r="A1471" s="370"/>
      <c r="E1471" s="412"/>
    </row>
    <row r="1472" spans="1:5" ht="15" x14ac:dyDescent="0.25">
      <c r="A1472" s="370"/>
      <c r="E1472" s="412"/>
    </row>
    <row r="1473" spans="1:5" ht="15" x14ac:dyDescent="0.25">
      <c r="A1473" s="370"/>
      <c r="E1473" s="412"/>
    </row>
    <row r="1474" spans="1:5" ht="15" x14ac:dyDescent="0.25">
      <c r="A1474" s="370"/>
      <c r="E1474" s="412"/>
    </row>
    <row r="1475" spans="1:5" ht="15" x14ac:dyDescent="0.25">
      <c r="A1475" s="370"/>
      <c r="E1475" s="412"/>
    </row>
    <row r="1476" spans="1:5" ht="15" x14ac:dyDescent="0.25">
      <c r="A1476" s="370"/>
      <c r="E1476" s="412"/>
    </row>
    <row r="1477" spans="1:5" ht="15" x14ac:dyDescent="0.25">
      <c r="A1477" s="370"/>
      <c r="E1477" s="412"/>
    </row>
    <row r="1478" spans="1:5" ht="15" x14ac:dyDescent="0.25">
      <c r="A1478" s="370"/>
      <c r="E1478" s="412"/>
    </row>
    <row r="1479" spans="1:5" ht="15" x14ac:dyDescent="0.25">
      <c r="A1479" s="370"/>
      <c r="E1479" s="412"/>
    </row>
    <row r="1480" spans="1:5" ht="15" x14ac:dyDescent="0.25">
      <c r="A1480" s="370"/>
      <c r="E1480" s="412"/>
    </row>
    <row r="1481" spans="1:5" ht="15" x14ac:dyDescent="0.25">
      <c r="A1481" s="370"/>
      <c r="E1481" s="412"/>
    </row>
    <row r="1482" spans="1:5" ht="15" x14ac:dyDescent="0.25">
      <c r="A1482" s="370"/>
      <c r="E1482" s="412"/>
    </row>
    <row r="1483" spans="1:5" ht="15" x14ac:dyDescent="0.25">
      <c r="A1483" s="370"/>
      <c r="E1483" s="412"/>
    </row>
    <row r="1484" spans="1:5" ht="15" x14ac:dyDescent="0.25">
      <c r="A1484" s="370"/>
      <c r="E1484" s="412"/>
    </row>
    <row r="1485" spans="1:5" ht="15" x14ac:dyDescent="0.25">
      <c r="A1485" s="370"/>
      <c r="E1485" s="412"/>
    </row>
    <row r="1486" spans="1:5" ht="15" x14ac:dyDescent="0.25">
      <c r="A1486" s="370"/>
      <c r="E1486" s="412"/>
    </row>
    <row r="1487" spans="1:5" ht="15" x14ac:dyDescent="0.25">
      <c r="A1487" s="370"/>
      <c r="E1487" s="412"/>
    </row>
    <row r="1488" spans="1:5" ht="15" x14ac:dyDescent="0.25">
      <c r="A1488" s="370"/>
      <c r="E1488" s="412"/>
    </row>
    <row r="1489" spans="1:5" ht="15" x14ac:dyDescent="0.25">
      <c r="A1489" s="370"/>
      <c r="E1489" s="412"/>
    </row>
    <row r="1490" spans="1:5" ht="15" x14ac:dyDescent="0.25">
      <c r="A1490" s="370"/>
      <c r="E1490" s="412"/>
    </row>
    <row r="1491" spans="1:5" ht="15" x14ac:dyDescent="0.25">
      <c r="A1491" s="370"/>
      <c r="E1491" s="412"/>
    </row>
    <row r="1492" spans="1:5" ht="15" x14ac:dyDescent="0.25">
      <c r="A1492" s="370"/>
      <c r="E1492" s="412"/>
    </row>
    <row r="1493" spans="1:5" ht="15" x14ac:dyDescent="0.25">
      <c r="A1493" s="370"/>
      <c r="E1493" s="412"/>
    </row>
    <row r="1494" spans="1:5" ht="15" x14ac:dyDescent="0.25">
      <c r="A1494" s="370"/>
      <c r="E1494" s="412"/>
    </row>
    <row r="1495" spans="1:5" ht="15" x14ac:dyDescent="0.25">
      <c r="A1495" s="370"/>
      <c r="E1495" s="412"/>
    </row>
    <row r="1496" spans="1:5" ht="15" x14ac:dyDescent="0.25">
      <c r="A1496" s="370"/>
      <c r="E1496" s="412"/>
    </row>
    <row r="1497" spans="1:5" ht="15" x14ac:dyDescent="0.25">
      <c r="A1497" s="370"/>
      <c r="E1497" s="412"/>
    </row>
    <row r="1498" spans="1:5" ht="15" x14ac:dyDescent="0.25">
      <c r="A1498" s="370"/>
      <c r="E1498" s="412"/>
    </row>
    <row r="1499" spans="1:5" ht="15" x14ac:dyDescent="0.25">
      <c r="A1499" s="370"/>
      <c r="E1499" s="412"/>
    </row>
    <row r="1500" spans="1:5" ht="15" x14ac:dyDescent="0.25">
      <c r="A1500" s="370"/>
      <c r="E1500" s="412"/>
    </row>
    <row r="1501" spans="1:5" ht="15" x14ac:dyDescent="0.25">
      <c r="A1501" s="370"/>
      <c r="E1501" s="412"/>
    </row>
    <row r="1502" spans="1:5" ht="15" x14ac:dyDescent="0.25">
      <c r="A1502" s="370"/>
      <c r="E1502" s="412"/>
    </row>
    <row r="1503" spans="1:5" ht="15" x14ac:dyDescent="0.25">
      <c r="A1503" s="370"/>
      <c r="E1503" s="412"/>
    </row>
    <row r="1504" spans="1:5" ht="15" x14ac:dyDescent="0.25">
      <c r="A1504" s="370"/>
      <c r="E1504" s="412"/>
    </row>
    <row r="1505" spans="1:5" ht="15" x14ac:dyDescent="0.25">
      <c r="A1505" s="370"/>
      <c r="E1505" s="412"/>
    </row>
    <row r="1506" spans="1:5" ht="15" x14ac:dyDescent="0.25">
      <c r="A1506" s="370"/>
      <c r="E1506" s="412"/>
    </row>
    <row r="1507" spans="1:5" ht="15" x14ac:dyDescent="0.25">
      <c r="A1507" s="370"/>
      <c r="E1507" s="412"/>
    </row>
    <row r="1508" spans="1:5" ht="15" x14ac:dyDescent="0.25">
      <c r="A1508" s="370"/>
      <c r="E1508" s="412"/>
    </row>
    <row r="1509" spans="1:5" ht="15" x14ac:dyDescent="0.25">
      <c r="A1509" s="370"/>
      <c r="E1509" s="412"/>
    </row>
    <row r="1510" spans="1:5" ht="15" x14ac:dyDescent="0.25">
      <c r="A1510" s="370"/>
      <c r="E1510" s="412"/>
    </row>
    <row r="1511" spans="1:5" ht="15" x14ac:dyDescent="0.25">
      <c r="A1511" s="370"/>
      <c r="E1511" s="412"/>
    </row>
    <row r="1512" spans="1:5" ht="15" x14ac:dyDescent="0.25">
      <c r="A1512" s="370"/>
      <c r="E1512" s="412"/>
    </row>
    <row r="1513" spans="1:5" ht="15" x14ac:dyDescent="0.25">
      <c r="A1513" s="370"/>
      <c r="E1513" s="412"/>
    </row>
    <row r="1514" spans="1:5" ht="15" x14ac:dyDescent="0.25">
      <c r="A1514" s="370"/>
      <c r="E1514" s="412"/>
    </row>
    <row r="1515" spans="1:5" ht="15" x14ac:dyDescent="0.25">
      <c r="A1515" s="370"/>
      <c r="E1515" s="412"/>
    </row>
    <row r="1516" spans="1:5" ht="15" x14ac:dyDescent="0.25">
      <c r="A1516" s="370"/>
      <c r="E1516" s="412"/>
    </row>
    <row r="1517" spans="1:5" ht="15" x14ac:dyDescent="0.25">
      <c r="E1517" s="412"/>
    </row>
    <row r="1518" spans="1:5" ht="15" x14ac:dyDescent="0.25">
      <c r="E1518" s="412"/>
    </row>
    <row r="1519" spans="1:5" ht="15" x14ac:dyDescent="0.25">
      <c r="E1519" s="412"/>
    </row>
    <row r="1520" spans="1:5" ht="15" x14ac:dyDescent="0.25">
      <c r="E1520" s="412"/>
    </row>
    <row r="1521" spans="5:5" ht="15" x14ac:dyDescent="0.25">
      <c r="E1521" s="412"/>
    </row>
    <row r="1522" spans="5:5" ht="15" x14ac:dyDescent="0.25">
      <c r="E1522" s="412"/>
    </row>
    <row r="1523" spans="5:5" ht="15" x14ac:dyDescent="0.25">
      <c r="E1523" s="412"/>
    </row>
    <row r="1524" spans="5:5" ht="15" x14ac:dyDescent="0.25">
      <c r="E1524" s="412"/>
    </row>
    <row r="1525" spans="5:5" ht="15" x14ac:dyDescent="0.25">
      <c r="E1525" s="412"/>
    </row>
    <row r="1526" spans="5:5" ht="15" x14ac:dyDescent="0.25">
      <c r="E1526" s="412"/>
    </row>
    <row r="1527" spans="5:5" ht="15" x14ac:dyDescent="0.25">
      <c r="E1527" s="412"/>
    </row>
    <row r="1528" spans="5:5" ht="15" x14ac:dyDescent="0.25">
      <c r="E1528" s="412"/>
    </row>
    <row r="1529" spans="5:5" ht="15" x14ac:dyDescent="0.25">
      <c r="E1529" s="412"/>
    </row>
    <row r="1530" spans="5:5" ht="15" x14ac:dyDescent="0.25">
      <c r="E1530" s="412"/>
    </row>
    <row r="1531" spans="5:5" ht="15" x14ac:dyDescent="0.25">
      <c r="E1531" s="412"/>
    </row>
    <row r="1532" spans="5:5" ht="15" x14ac:dyDescent="0.25">
      <c r="E1532" s="412"/>
    </row>
    <row r="1533" spans="5:5" ht="15" x14ac:dyDescent="0.25">
      <c r="E1533" s="412"/>
    </row>
    <row r="1534" spans="5:5" ht="15" x14ac:dyDescent="0.25">
      <c r="E1534" s="412"/>
    </row>
    <row r="1535" spans="5:5" ht="15" x14ac:dyDescent="0.25">
      <c r="E1535" s="412"/>
    </row>
    <row r="1536" spans="5:5" ht="15" x14ac:dyDescent="0.25">
      <c r="E1536" s="412"/>
    </row>
    <row r="1537" spans="5:5" ht="15" x14ac:dyDescent="0.25">
      <c r="E1537" s="412"/>
    </row>
    <row r="1538" spans="5:5" ht="15" x14ac:dyDescent="0.25">
      <c r="E1538" s="412"/>
    </row>
    <row r="1539" spans="5:5" ht="15" x14ac:dyDescent="0.25">
      <c r="E1539" s="412"/>
    </row>
    <row r="1540" spans="5:5" ht="15" x14ac:dyDescent="0.25">
      <c r="E1540" s="412"/>
    </row>
    <row r="1541" spans="5:5" ht="15" x14ac:dyDescent="0.25">
      <c r="E1541" s="412"/>
    </row>
    <row r="1542" spans="5:5" ht="15" x14ac:dyDescent="0.25">
      <c r="E1542" s="412"/>
    </row>
    <row r="1543" spans="5:5" ht="15" x14ac:dyDescent="0.25">
      <c r="E1543" s="412"/>
    </row>
    <row r="1544" spans="5:5" ht="15" x14ac:dyDescent="0.25">
      <c r="E1544" s="412"/>
    </row>
    <row r="1545" spans="5:5" ht="15" x14ac:dyDescent="0.25">
      <c r="E1545" s="412"/>
    </row>
    <row r="1546" spans="5:5" ht="15" x14ac:dyDescent="0.25">
      <c r="E1546" s="412"/>
    </row>
    <row r="1547" spans="5:5" ht="15" x14ac:dyDescent="0.25">
      <c r="E1547" s="412"/>
    </row>
    <row r="1548" spans="5:5" ht="15" x14ac:dyDescent="0.25">
      <c r="E1548" s="412"/>
    </row>
    <row r="1549" spans="5:5" ht="15" x14ac:dyDescent="0.25">
      <c r="E1549" s="412"/>
    </row>
    <row r="1550" spans="5:5" ht="15" x14ac:dyDescent="0.25">
      <c r="E1550" s="412"/>
    </row>
    <row r="1551" spans="5:5" ht="15" x14ac:dyDescent="0.25">
      <c r="E1551" s="412"/>
    </row>
    <row r="1552" spans="5:5" ht="15" x14ac:dyDescent="0.25">
      <c r="E1552" s="412"/>
    </row>
    <row r="1553" spans="5:5" ht="15" x14ac:dyDescent="0.25">
      <c r="E1553" s="412"/>
    </row>
    <row r="1554" spans="5:5" ht="15" x14ac:dyDescent="0.25">
      <c r="E1554" s="412"/>
    </row>
    <row r="1555" spans="5:5" ht="15" x14ac:dyDescent="0.25">
      <c r="E1555" s="412"/>
    </row>
    <row r="1556" spans="5:5" ht="15" x14ac:dyDescent="0.25">
      <c r="E1556" s="412"/>
    </row>
    <row r="1557" spans="5:5" ht="15" x14ac:dyDescent="0.25">
      <c r="E1557" s="412"/>
    </row>
    <row r="1558" spans="5:5" ht="15" x14ac:dyDescent="0.25">
      <c r="E1558" s="412"/>
    </row>
    <row r="1559" spans="5:5" ht="15" x14ac:dyDescent="0.25">
      <c r="E1559" s="412"/>
    </row>
    <row r="1560" spans="5:5" ht="15" x14ac:dyDescent="0.25">
      <c r="E1560" s="412"/>
    </row>
    <row r="1561" spans="5:5" ht="15" x14ac:dyDescent="0.25">
      <c r="E1561" s="412"/>
    </row>
    <row r="1562" spans="5:5" ht="15" x14ac:dyDescent="0.25">
      <c r="E1562" s="412"/>
    </row>
    <row r="1563" spans="5:5" ht="15" x14ac:dyDescent="0.25">
      <c r="E1563" s="412"/>
    </row>
    <row r="1564" spans="5:5" ht="15" x14ac:dyDescent="0.25">
      <c r="E1564" s="412"/>
    </row>
    <row r="1565" spans="5:5" ht="15" x14ac:dyDescent="0.25">
      <c r="E1565" s="412"/>
    </row>
    <row r="1566" spans="5:5" ht="15" x14ac:dyDescent="0.25">
      <c r="E1566" s="412"/>
    </row>
    <row r="1567" spans="5:5" ht="15" x14ac:dyDescent="0.25">
      <c r="E1567" s="412"/>
    </row>
    <row r="1568" spans="5:5" ht="15" x14ac:dyDescent="0.25">
      <c r="E1568" s="412"/>
    </row>
    <row r="1569" spans="5:5" ht="15" x14ac:dyDescent="0.25">
      <c r="E1569" s="412"/>
    </row>
    <row r="1570" spans="5:5" ht="15" x14ac:dyDescent="0.25">
      <c r="E1570" s="412"/>
    </row>
    <row r="1571" spans="5:5" ht="15" x14ac:dyDescent="0.25">
      <c r="E1571" s="412"/>
    </row>
    <row r="1572" spans="5:5" ht="15" x14ac:dyDescent="0.25">
      <c r="E1572" s="412"/>
    </row>
    <row r="1573" spans="5:5" ht="15" x14ac:dyDescent="0.25">
      <c r="E1573" s="412"/>
    </row>
    <row r="1574" spans="5:5" ht="15" x14ac:dyDescent="0.25">
      <c r="E1574" s="412"/>
    </row>
    <row r="1575" spans="5:5" ht="15" x14ac:dyDescent="0.25">
      <c r="E1575" s="412"/>
    </row>
    <row r="1576" spans="5:5" ht="15" x14ac:dyDescent="0.25">
      <c r="E1576" s="412"/>
    </row>
    <row r="1577" spans="5:5" ht="15" x14ac:dyDescent="0.25">
      <c r="E1577" s="412"/>
    </row>
    <row r="1578" spans="5:5" ht="15" x14ac:dyDescent="0.25">
      <c r="E1578" s="412"/>
    </row>
    <row r="1579" spans="5:5" ht="15" x14ac:dyDescent="0.25">
      <c r="E1579" s="412"/>
    </row>
    <row r="1580" spans="5:5" ht="15" x14ac:dyDescent="0.25">
      <c r="E1580" s="412"/>
    </row>
    <row r="1581" spans="5:5" ht="15" x14ac:dyDescent="0.25">
      <c r="E1581" s="412"/>
    </row>
    <row r="1582" spans="5:5" ht="15" x14ac:dyDescent="0.25">
      <c r="E1582" s="412"/>
    </row>
    <row r="1583" spans="5:5" ht="15" x14ac:dyDescent="0.25">
      <c r="E1583" s="412"/>
    </row>
    <row r="1584" spans="5:5" ht="15" x14ac:dyDescent="0.25">
      <c r="E1584" s="412"/>
    </row>
    <row r="1585" spans="5:5" ht="15" x14ac:dyDescent="0.25">
      <c r="E1585" s="412"/>
    </row>
    <row r="1586" spans="5:5" ht="15" x14ac:dyDescent="0.25">
      <c r="E1586" s="412"/>
    </row>
    <row r="1587" spans="5:5" ht="15" x14ac:dyDescent="0.25">
      <c r="E1587" s="412"/>
    </row>
    <row r="1588" spans="5:5" ht="15" x14ac:dyDescent="0.25">
      <c r="E1588" s="412"/>
    </row>
    <row r="1589" spans="5:5" ht="15" x14ac:dyDescent="0.25">
      <c r="E1589" s="412"/>
    </row>
    <row r="1590" spans="5:5" ht="15" x14ac:dyDescent="0.25">
      <c r="E1590" s="412"/>
    </row>
    <row r="1591" spans="5:5" ht="15" x14ac:dyDescent="0.25">
      <c r="E1591" s="412"/>
    </row>
    <row r="1592" spans="5:5" ht="15" x14ac:dyDescent="0.25">
      <c r="E1592" s="412"/>
    </row>
    <row r="1593" spans="5:5" ht="15" x14ac:dyDescent="0.25">
      <c r="E1593" s="412"/>
    </row>
    <row r="1594" spans="5:5" ht="15" x14ac:dyDescent="0.25">
      <c r="E1594" s="412"/>
    </row>
    <row r="1595" spans="5:5" ht="15" x14ac:dyDescent="0.25">
      <c r="E1595" s="412"/>
    </row>
    <row r="1596" spans="5:5" ht="15" x14ac:dyDescent="0.25">
      <c r="E1596" s="412"/>
    </row>
    <row r="1597" spans="5:5" ht="15" x14ac:dyDescent="0.25">
      <c r="E1597" s="412"/>
    </row>
    <row r="1598" spans="5:5" ht="15" x14ac:dyDescent="0.25">
      <c r="E1598" s="412"/>
    </row>
    <row r="1599" spans="5:5" ht="15" x14ac:dyDescent="0.25">
      <c r="E1599" s="412"/>
    </row>
    <row r="1600" spans="5:5" ht="15" x14ac:dyDescent="0.25">
      <c r="E1600" s="412"/>
    </row>
    <row r="1601" spans="5:5" ht="15" x14ac:dyDescent="0.25">
      <c r="E1601" s="412"/>
    </row>
    <row r="1602" spans="5:5" ht="15" x14ac:dyDescent="0.25">
      <c r="E1602" s="412"/>
    </row>
    <row r="1603" spans="5:5" ht="15" x14ac:dyDescent="0.25">
      <c r="E1603" s="412"/>
    </row>
    <row r="1604" spans="5:5" ht="15" x14ac:dyDescent="0.25">
      <c r="E1604" s="412"/>
    </row>
    <row r="1605" spans="5:5" ht="15" x14ac:dyDescent="0.25">
      <c r="E1605" s="412"/>
    </row>
    <row r="1606" spans="5:5" ht="15" x14ac:dyDescent="0.25">
      <c r="E1606" s="412"/>
    </row>
    <row r="1607" spans="5:5" ht="15" x14ac:dyDescent="0.25">
      <c r="E1607" s="412"/>
    </row>
    <row r="1608" spans="5:5" ht="15" x14ac:dyDescent="0.25">
      <c r="E1608" s="412"/>
    </row>
    <row r="1609" spans="5:5" ht="15" x14ac:dyDescent="0.25">
      <c r="E1609" s="412"/>
    </row>
    <row r="1610" spans="5:5" ht="15" x14ac:dyDescent="0.25">
      <c r="E1610" s="412"/>
    </row>
    <row r="1611" spans="5:5" ht="15" x14ac:dyDescent="0.25">
      <c r="E1611" s="412"/>
    </row>
    <row r="1612" spans="5:5" ht="15" x14ac:dyDescent="0.25">
      <c r="E1612" s="412"/>
    </row>
    <row r="1613" spans="5:5" ht="15" x14ac:dyDescent="0.25">
      <c r="E1613" s="412"/>
    </row>
    <row r="1614" spans="5:5" ht="15" x14ac:dyDescent="0.25">
      <c r="E1614" s="412"/>
    </row>
    <row r="1615" spans="5:5" ht="15" x14ac:dyDescent="0.25">
      <c r="E1615" s="412"/>
    </row>
    <row r="1616" spans="5:5" ht="15" x14ac:dyDescent="0.25">
      <c r="E1616" s="412"/>
    </row>
    <row r="1617" spans="5:5" ht="15" x14ac:dyDescent="0.25">
      <c r="E1617" s="412"/>
    </row>
    <row r="1618" spans="5:5" ht="15" x14ac:dyDescent="0.25">
      <c r="E1618" s="412"/>
    </row>
    <row r="1619" spans="5:5" ht="15" x14ac:dyDescent="0.25">
      <c r="E1619" s="412"/>
    </row>
    <row r="1620" spans="5:5" ht="15" x14ac:dyDescent="0.25">
      <c r="E1620" s="412"/>
    </row>
    <row r="1621" spans="5:5" ht="15" x14ac:dyDescent="0.25">
      <c r="E1621" s="412"/>
    </row>
    <row r="1622" spans="5:5" ht="15" x14ac:dyDescent="0.25">
      <c r="E1622" s="412"/>
    </row>
    <row r="1623" spans="5:5" ht="15" x14ac:dyDescent="0.25">
      <c r="E1623" s="412"/>
    </row>
    <row r="1624" spans="5:5" ht="15" x14ac:dyDescent="0.25">
      <c r="E1624" s="412"/>
    </row>
    <row r="1625" spans="5:5" ht="15" x14ac:dyDescent="0.25">
      <c r="E1625" s="412"/>
    </row>
    <row r="1626" spans="5:5" ht="15" x14ac:dyDescent="0.25">
      <c r="E1626" s="412"/>
    </row>
    <row r="1627" spans="5:5" ht="15" x14ac:dyDescent="0.25">
      <c r="E1627" s="412"/>
    </row>
    <row r="1628" spans="5:5" ht="15" x14ac:dyDescent="0.25">
      <c r="E1628" s="412"/>
    </row>
    <row r="1629" spans="5:5" ht="15" x14ac:dyDescent="0.25">
      <c r="E1629" s="412"/>
    </row>
    <row r="1630" spans="5:5" ht="15" x14ac:dyDescent="0.25">
      <c r="E1630" s="412"/>
    </row>
    <row r="1631" spans="5:5" ht="15" x14ac:dyDescent="0.25">
      <c r="E1631" s="412"/>
    </row>
    <row r="1632" spans="5:5" ht="15" x14ac:dyDescent="0.25">
      <c r="E1632" s="412"/>
    </row>
    <row r="1633" spans="5:5" ht="15" x14ac:dyDescent="0.25">
      <c r="E1633" s="412"/>
    </row>
    <row r="1634" spans="5:5" ht="15" x14ac:dyDescent="0.25">
      <c r="E1634" s="412"/>
    </row>
    <row r="1635" spans="5:5" ht="15" x14ac:dyDescent="0.25">
      <c r="E1635" s="412"/>
    </row>
    <row r="1636" spans="5:5" ht="15" x14ac:dyDescent="0.25">
      <c r="E1636" s="412"/>
    </row>
    <row r="1637" spans="5:5" ht="15" x14ac:dyDescent="0.25">
      <c r="E1637" s="412"/>
    </row>
    <row r="1638" spans="5:5" ht="15" x14ac:dyDescent="0.25">
      <c r="E1638" s="412"/>
    </row>
    <row r="1639" spans="5:5" ht="15" x14ac:dyDescent="0.25">
      <c r="E1639" s="412"/>
    </row>
    <row r="1640" spans="5:5" ht="15" x14ac:dyDescent="0.25">
      <c r="E1640" s="412"/>
    </row>
    <row r="1641" spans="5:5" ht="15" x14ac:dyDescent="0.25">
      <c r="E1641" s="412"/>
    </row>
    <row r="1642" spans="5:5" ht="15" x14ac:dyDescent="0.25">
      <c r="E1642" s="412"/>
    </row>
    <row r="1643" spans="5:5" ht="15" x14ac:dyDescent="0.25">
      <c r="E1643" s="412"/>
    </row>
    <row r="1644" spans="5:5" ht="15" x14ac:dyDescent="0.25">
      <c r="E1644" s="412"/>
    </row>
    <row r="1645" spans="5:5" ht="15" x14ac:dyDescent="0.25">
      <c r="E1645" s="412"/>
    </row>
    <row r="1646" spans="5:5" ht="15" x14ac:dyDescent="0.25">
      <c r="E1646" s="412"/>
    </row>
    <row r="1647" spans="5:5" ht="15" x14ac:dyDescent="0.25">
      <c r="E1647" s="412"/>
    </row>
    <row r="1648" spans="5:5" ht="15" x14ac:dyDescent="0.25">
      <c r="E1648" s="412"/>
    </row>
    <row r="1649" spans="5:5" ht="15" x14ac:dyDescent="0.25">
      <c r="E1649" s="412"/>
    </row>
    <row r="1650" spans="5:5" ht="15" x14ac:dyDescent="0.25">
      <c r="E1650" s="412"/>
    </row>
    <row r="1651" spans="5:5" ht="15" x14ac:dyDescent="0.25">
      <c r="E1651" s="412"/>
    </row>
    <row r="1652" spans="5:5" ht="15" x14ac:dyDescent="0.25">
      <c r="E1652" s="412"/>
    </row>
    <row r="1653" spans="5:5" ht="15" x14ac:dyDescent="0.25">
      <c r="E1653" s="412"/>
    </row>
    <row r="1654" spans="5:5" ht="15" x14ac:dyDescent="0.25">
      <c r="E1654" s="412"/>
    </row>
    <row r="1655" spans="5:5" ht="15" x14ac:dyDescent="0.25">
      <c r="E1655" s="412"/>
    </row>
    <row r="1656" spans="5:5" ht="15" x14ac:dyDescent="0.25">
      <c r="E1656" s="412"/>
    </row>
    <row r="1657" spans="5:5" ht="15" x14ac:dyDescent="0.25">
      <c r="E1657" s="412"/>
    </row>
    <row r="1658" spans="5:5" ht="15" x14ac:dyDescent="0.25">
      <c r="E1658" s="412"/>
    </row>
    <row r="1659" spans="5:5" ht="15" x14ac:dyDescent="0.25">
      <c r="E1659" s="412"/>
    </row>
    <row r="1660" spans="5:5" ht="15" x14ac:dyDescent="0.25">
      <c r="E1660" s="412"/>
    </row>
    <row r="1661" spans="5:5" ht="15" x14ac:dyDescent="0.25">
      <c r="E1661" s="412"/>
    </row>
    <row r="1662" spans="5:5" ht="15" x14ac:dyDescent="0.25">
      <c r="E1662" s="412"/>
    </row>
    <row r="1663" spans="5:5" ht="15" x14ac:dyDescent="0.25">
      <c r="E1663" s="412"/>
    </row>
    <row r="1664" spans="5:5" ht="15" x14ac:dyDescent="0.25">
      <c r="E1664" s="412"/>
    </row>
    <row r="1665" spans="5:5" ht="15" x14ac:dyDescent="0.25">
      <c r="E1665" s="412"/>
    </row>
    <row r="1666" spans="5:5" ht="15" x14ac:dyDescent="0.25">
      <c r="E1666" s="412"/>
    </row>
    <row r="1667" spans="5:5" ht="15" x14ac:dyDescent="0.25">
      <c r="E1667" s="412"/>
    </row>
    <row r="1668" spans="5:5" ht="15" x14ac:dyDescent="0.25">
      <c r="E1668" s="412"/>
    </row>
    <row r="1669" spans="5:5" ht="15" x14ac:dyDescent="0.25">
      <c r="E1669" s="412"/>
    </row>
    <row r="1670" spans="5:5" ht="15" x14ac:dyDescent="0.25">
      <c r="E1670" s="412"/>
    </row>
    <row r="1671" spans="5:5" ht="15" x14ac:dyDescent="0.25">
      <c r="E1671" s="412"/>
    </row>
    <row r="1672" spans="5:5" ht="15" x14ac:dyDescent="0.25">
      <c r="E1672" s="412"/>
    </row>
    <row r="1673" spans="5:5" ht="15" x14ac:dyDescent="0.25">
      <c r="E1673" s="412"/>
    </row>
    <row r="1674" spans="5:5" ht="15" x14ac:dyDescent="0.25">
      <c r="E1674" s="412"/>
    </row>
    <row r="1675" spans="5:5" ht="15" x14ac:dyDescent="0.25">
      <c r="E1675" s="412"/>
    </row>
    <row r="1676" spans="5:5" ht="15" x14ac:dyDescent="0.25">
      <c r="E1676" s="412"/>
    </row>
    <row r="1677" spans="5:5" ht="15" x14ac:dyDescent="0.25">
      <c r="E1677" s="412"/>
    </row>
    <row r="1678" spans="5:5" ht="15" x14ac:dyDescent="0.25">
      <c r="E1678" s="412"/>
    </row>
    <row r="1679" spans="5:5" ht="15" x14ac:dyDescent="0.25">
      <c r="E1679" s="412"/>
    </row>
    <row r="1680" spans="5:5" ht="15" x14ac:dyDescent="0.25">
      <c r="E1680" s="412"/>
    </row>
    <row r="1681" spans="5:5" ht="15" x14ac:dyDescent="0.25">
      <c r="E1681" s="412"/>
    </row>
    <row r="1682" spans="5:5" ht="15" x14ac:dyDescent="0.25">
      <c r="E1682" s="412"/>
    </row>
    <row r="1683" spans="5:5" ht="15" x14ac:dyDescent="0.25">
      <c r="E1683" s="412"/>
    </row>
    <row r="1684" spans="5:5" ht="15" x14ac:dyDescent="0.25">
      <c r="E1684" s="412"/>
    </row>
    <row r="1685" spans="5:5" ht="15" x14ac:dyDescent="0.25">
      <c r="E1685" s="412"/>
    </row>
    <row r="1686" spans="5:5" ht="15" x14ac:dyDescent="0.25">
      <c r="E1686" s="412"/>
    </row>
    <row r="1687" spans="5:5" ht="15" x14ac:dyDescent="0.25">
      <c r="E1687" s="412"/>
    </row>
    <row r="1688" spans="5:5" ht="15" x14ac:dyDescent="0.25">
      <c r="E1688" s="412"/>
    </row>
    <row r="1689" spans="5:5" ht="15" x14ac:dyDescent="0.25">
      <c r="E1689" s="412"/>
    </row>
    <row r="1690" spans="5:5" ht="15" x14ac:dyDescent="0.25">
      <c r="E1690" s="412"/>
    </row>
    <row r="1691" spans="5:5" ht="15" x14ac:dyDescent="0.25">
      <c r="E1691" s="412"/>
    </row>
    <row r="1692" spans="5:5" ht="15" x14ac:dyDescent="0.25">
      <c r="E1692" s="412"/>
    </row>
    <row r="1693" spans="5:5" ht="15" x14ac:dyDescent="0.25">
      <c r="E1693" s="412"/>
    </row>
    <row r="1694" spans="5:5" ht="15" x14ac:dyDescent="0.25">
      <c r="E1694" s="412"/>
    </row>
    <row r="1695" spans="5:5" ht="15" x14ac:dyDescent="0.25">
      <c r="E1695" s="412"/>
    </row>
    <row r="1696" spans="5:5" ht="15" x14ac:dyDescent="0.25">
      <c r="E1696" s="412"/>
    </row>
    <row r="1697" spans="5:5" ht="15" x14ac:dyDescent="0.25">
      <c r="E1697" s="412"/>
    </row>
    <row r="1698" spans="5:5" ht="15" x14ac:dyDescent="0.25">
      <c r="E1698" s="412"/>
    </row>
    <row r="1699" spans="5:5" ht="15" x14ac:dyDescent="0.25">
      <c r="E1699" s="412"/>
    </row>
    <row r="1700" spans="5:5" ht="15" x14ac:dyDescent="0.25">
      <c r="E1700" s="412"/>
    </row>
    <row r="1701" spans="5:5" ht="15" x14ac:dyDescent="0.25">
      <c r="E1701" s="412"/>
    </row>
    <row r="1702" spans="5:5" ht="15" x14ac:dyDescent="0.25">
      <c r="E1702" s="412"/>
    </row>
    <row r="1703" spans="5:5" ht="15" x14ac:dyDescent="0.25">
      <c r="E1703" s="412"/>
    </row>
    <row r="1704" spans="5:5" ht="15" x14ac:dyDescent="0.25">
      <c r="E1704" s="412"/>
    </row>
    <row r="1705" spans="5:5" ht="15" x14ac:dyDescent="0.25">
      <c r="E1705" s="412"/>
    </row>
    <row r="1706" spans="5:5" ht="15" x14ac:dyDescent="0.25">
      <c r="E1706" s="412"/>
    </row>
    <row r="1707" spans="5:5" ht="15" x14ac:dyDescent="0.25">
      <c r="E1707" s="412"/>
    </row>
    <row r="1708" spans="5:5" ht="15" x14ac:dyDescent="0.25">
      <c r="E1708" s="412"/>
    </row>
    <row r="1709" spans="5:5" ht="15" x14ac:dyDescent="0.25">
      <c r="E1709" s="412"/>
    </row>
    <row r="1710" spans="5:5" ht="15" x14ac:dyDescent="0.25">
      <c r="E1710" s="412"/>
    </row>
    <row r="1711" spans="5:5" ht="15" x14ac:dyDescent="0.25">
      <c r="E1711" s="412"/>
    </row>
    <row r="1712" spans="5:5" ht="15" x14ac:dyDescent="0.25">
      <c r="E1712" s="412"/>
    </row>
    <row r="1713" spans="5:5" ht="15" x14ac:dyDescent="0.25">
      <c r="E1713" s="412"/>
    </row>
    <row r="1714" spans="5:5" ht="15" x14ac:dyDescent="0.25">
      <c r="E1714" s="412"/>
    </row>
    <row r="1715" spans="5:5" ht="15" x14ac:dyDescent="0.25">
      <c r="E1715" s="412"/>
    </row>
    <row r="1716" spans="5:5" ht="15" x14ac:dyDescent="0.25">
      <c r="E1716" s="412"/>
    </row>
    <row r="1717" spans="5:5" ht="15" x14ac:dyDescent="0.25">
      <c r="E1717" s="412"/>
    </row>
    <row r="1718" spans="5:5" ht="15" x14ac:dyDescent="0.25">
      <c r="E1718" s="412"/>
    </row>
    <row r="1719" spans="5:5" ht="15" x14ac:dyDescent="0.25">
      <c r="E1719" s="412"/>
    </row>
    <row r="1720" spans="5:5" ht="15" x14ac:dyDescent="0.25">
      <c r="E1720" s="412"/>
    </row>
    <row r="1721" spans="5:5" ht="15" x14ac:dyDescent="0.25">
      <c r="E1721" s="412"/>
    </row>
    <row r="1722" spans="5:5" ht="15" x14ac:dyDescent="0.25">
      <c r="E1722" s="412"/>
    </row>
    <row r="1723" spans="5:5" ht="15" x14ac:dyDescent="0.25">
      <c r="E1723" s="412"/>
    </row>
    <row r="1724" spans="5:5" ht="15" x14ac:dyDescent="0.25">
      <c r="E1724" s="412"/>
    </row>
    <row r="1725" spans="5:5" ht="15" x14ac:dyDescent="0.25">
      <c r="E1725" s="412"/>
    </row>
    <row r="1726" spans="5:5" ht="15" x14ac:dyDescent="0.25">
      <c r="E1726" s="412"/>
    </row>
    <row r="1727" spans="5:5" ht="15" x14ac:dyDescent="0.25">
      <c r="E1727" s="412"/>
    </row>
    <row r="1728" spans="5:5" ht="15" x14ac:dyDescent="0.25">
      <c r="E1728" s="412"/>
    </row>
    <row r="1729" spans="5:5" ht="15" x14ac:dyDescent="0.25">
      <c r="E1729" s="412"/>
    </row>
    <row r="1730" spans="5:5" ht="15" x14ac:dyDescent="0.25">
      <c r="E1730" s="412"/>
    </row>
    <row r="1731" spans="5:5" ht="15" x14ac:dyDescent="0.25">
      <c r="E1731" s="412"/>
    </row>
    <row r="1732" spans="5:5" ht="15" x14ac:dyDescent="0.25">
      <c r="E1732" s="412"/>
    </row>
    <row r="1733" spans="5:5" ht="15" x14ac:dyDescent="0.25">
      <c r="E1733" s="412"/>
    </row>
    <row r="1734" spans="5:5" ht="15" x14ac:dyDescent="0.25">
      <c r="E1734" s="412"/>
    </row>
    <row r="1735" spans="5:5" ht="15" x14ac:dyDescent="0.25">
      <c r="E1735" s="412"/>
    </row>
    <row r="1736" spans="5:5" ht="15" x14ac:dyDescent="0.25">
      <c r="E1736" s="412"/>
    </row>
    <row r="1737" spans="5:5" ht="15" x14ac:dyDescent="0.25">
      <c r="E1737" s="412"/>
    </row>
    <row r="1738" spans="5:5" ht="15" x14ac:dyDescent="0.25">
      <c r="E1738" s="412"/>
    </row>
    <row r="1739" spans="5:5" ht="15" x14ac:dyDescent="0.25">
      <c r="E1739" s="412"/>
    </row>
    <row r="1740" spans="5:5" ht="15" x14ac:dyDescent="0.25">
      <c r="E1740" s="412"/>
    </row>
    <row r="1741" spans="5:5" ht="15" x14ac:dyDescent="0.25">
      <c r="E1741" s="412"/>
    </row>
    <row r="1742" spans="5:5" ht="15" x14ac:dyDescent="0.25">
      <c r="E1742" s="412"/>
    </row>
    <row r="1743" spans="5:5" ht="15" x14ac:dyDescent="0.25">
      <c r="E1743" s="412"/>
    </row>
    <row r="1744" spans="5:5" ht="15" x14ac:dyDescent="0.25">
      <c r="E1744" s="412"/>
    </row>
    <row r="1745" spans="5:5" ht="15" x14ac:dyDescent="0.25">
      <c r="E1745" s="412"/>
    </row>
    <row r="1746" spans="5:5" ht="15" x14ac:dyDescent="0.25">
      <c r="E1746" s="412"/>
    </row>
    <row r="1747" spans="5:5" ht="15" x14ac:dyDescent="0.25">
      <c r="E1747" s="412"/>
    </row>
    <row r="1748" spans="5:5" ht="15" x14ac:dyDescent="0.25">
      <c r="E1748" s="412"/>
    </row>
    <row r="1749" spans="5:5" ht="15" x14ac:dyDescent="0.25">
      <c r="E1749" s="412"/>
    </row>
    <row r="1750" spans="5:5" ht="15" x14ac:dyDescent="0.25">
      <c r="E1750" s="412"/>
    </row>
    <row r="1751" spans="5:5" ht="15" x14ac:dyDescent="0.25">
      <c r="E1751" s="412"/>
    </row>
    <row r="1752" spans="5:5" ht="15" x14ac:dyDescent="0.25">
      <c r="E1752" s="412"/>
    </row>
    <row r="1753" spans="5:5" ht="15" x14ac:dyDescent="0.25">
      <c r="E1753" s="412"/>
    </row>
    <row r="1754" spans="5:5" ht="15" x14ac:dyDescent="0.25">
      <c r="E1754" s="412"/>
    </row>
    <row r="1755" spans="5:5" ht="15" x14ac:dyDescent="0.25">
      <c r="E1755" s="412"/>
    </row>
    <row r="1756" spans="5:5" ht="15" x14ac:dyDescent="0.25">
      <c r="E1756" s="412"/>
    </row>
    <row r="1757" spans="5:5" ht="15" x14ac:dyDescent="0.25">
      <c r="E1757" s="412"/>
    </row>
    <row r="1758" spans="5:5" ht="15" x14ac:dyDescent="0.25">
      <c r="E1758" s="412"/>
    </row>
    <row r="1759" spans="5:5" ht="15" x14ac:dyDescent="0.25">
      <c r="E1759" s="412"/>
    </row>
    <row r="1760" spans="5:5" ht="15" x14ac:dyDescent="0.25">
      <c r="E1760" s="412"/>
    </row>
    <row r="1761" spans="5:5" ht="15" x14ac:dyDescent="0.25">
      <c r="E1761" s="412"/>
    </row>
    <row r="1762" spans="5:5" ht="15" x14ac:dyDescent="0.25">
      <c r="E1762" s="412"/>
    </row>
    <row r="1763" spans="5:5" ht="15" x14ac:dyDescent="0.25">
      <c r="E1763" s="412"/>
    </row>
    <row r="1764" spans="5:5" ht="15" x14ac:dyDescent="0.25">
      <c r="E1764" s="412"/>
    </row>
    <row r="1765" spans="5:5" ht="15" x14ac:dyDescent="0.25">
      <c r="E1765" s="412"/>
    </row>
    <row r="1766" spans="5:5" ht="15" x14ac:dyDescent="0.25">
      <c r="E1766" s="412"/>
    </row>
    <row r="1767" spans="5:5" ht="15" x14ac:dyDescent="0.25">
      <c r="E1767" s="412"/>
    </row>
    <row r="1768" spans="5:5" ht="15" x14ac:dyDescent="0.25">
      <c r="E1768" s="412"/>
    </row>
    <row r="1769" spans="5:5" ht="15" x14ac:dyDescent="0.25">
      <c r="E1769" s="412"/>
    </row>
    <row r="1770" spans="5:5" ht="15" x14ac:dyDescent="0.25">
      <c r="E1770" s="412"/>
    </row>
    <row r="1771" spans="5:5" ht="15" x14ac:dyDescent="0.25">
      <c r="E1771" s="412"/>
    </row>
    <row r="1772" spans="5:5" ht="15" x14ac:dyDescent="0.25">
      <c r="E1772" s="412"/>
    </row>
    <row r="1773" spans="5:5" ht="15" x14ac:dyDescent="0.25">
      <c r="E1773" s="412"/>
    </row>
    <row r="1774" spans="5:5" ht="15" x14ac:dyDescent="0.25">
      <c r="E1774" s="412"/>
    </row>
    <row r="1775" spans="5:5" ht="15" x14ac:dyDescent="0.25">
      <c r="E1775" s="412"/>
    </row>
    <row r="1776" spans="5:5" ht="15" x14ac:dyDescent="0.25">
      <c r="E1776" s="412"/>
    </row>
    <row r="1777" spans="5:5" ht="15" x14ac:dyDescent="0.25">
      <c r="E1777" s="412"/>
    </row>
    <row r="1778" spans="5:5" ht="15" x14ac:dyDescent="0.25">
      <c r="E1778" s="412"/>
    </row>
    <row r="1779" spans="5:5" ht="15" x14ac:dyDescent="0.25">
      <c r="E1779" s="412"/>
    </row>
    <row r="1780" spans="5:5" ht="15" x14ac:dyDescent="0.25">
      <c r="E1780" s="412"/>
    </row>
    <row r="1781" spans="5:5" ht="15" x14ac:dyDescent="0.25">
      <c r="E1781" s="412"/>
    </row>
    <row r="1782" spans="5:5" ht="15" x14ac:dyDescent="0.25">
      <c r="E1782" s="412"/>
    </row>
    <row r="1783" spans="5:5" ht="15" x14ac:dyDescent="0.25">
      <c r="E1783" s="412"/>
    </row>
    <row r="1784" spans="5:5" ht="15" x14ac:dyDescent="0.25">
      <c r="E1784" s="412"/>
    </row>
    <row r="1785" spans="5:5" ht="15" x14ac:dyDescent="0.25">
      <c r="E1785" s="412"/>
    </row>
    <row r="1786" spans="5:5" ht="15" x14ac:dyDescent="0.25">
      <c r="E1786" s="412"/>
    </row>
    <row r="1787" spans="5:5" ht="15" x14ac:dyDescent="0.25">
      <c r="E1787" s="412"/>
    </row>
    <row r="1788" spans="5:5" ht="15" x14ac:dyDescent="0.25">
      <c r="E1788" s="412"/>
    </row>
    <row r="1789" spans="5:5" ht="15" x14ac:dyDescent="0.25">
      <c r="E1789" s="412"/>
    </row>
    <row r="1790" spans="5:5" ht="15" x14ac:dyDescent="0.25">
      <c r="E1790" s="412"/>
    </row>
    <row r="1791" spans="5:5" ht="15" x14ac:dyDescent="0.25">
      <c r="E1791" s="412"/>
    </row>
    <row r="1792" spans="5:5" ht="15" x14ac:dyDescent="0.25">
      <c r="E1792" s="412"/>
    </row>
    <row r="1793" spans="5:5" ht="15" x14ac:dyDescent="0.25">
      <c r="E1793" s="412"/>
    </row>
    <row r="1794" spans="5:5" ht="15" x14ac:dyDescent="0.25">
      <c r="E1794" s="412"/>
    </row>
    <row r="1795" spans="5:5" ht="15" x14ac:dyDescent="0.25">
      <c r="E1795" s="412"/>
    </row>
    <row r="1796" spans="5:5" ht="15" x14ac:dyDescent="0.25">
      <c r="E1796" s="412"/>
    </row>
    <row r="1797" spans="5:5" ht="15" x14ac:dyDescent="0.25">
      <c r="E1797" s="412"/>
    </row>
    <row r="1798" spans="5:5" ht="15" x14ac:dyDescent="0.25">
      <c r="E1798" s="412"/>
    </row>
    <row r="1799" spans="5:5" ht="15" x14ac:dyDescent="0.25">
      <c r="E1799" s="412"/>
    </row>
    <row r="1800" spans="5:5" ht="15" x14ac:dyDescent="0.25">
      <c r="E1800" s="412"/>
    </row>
    <row r="1801" spans="5:5" ht="15" x14ac:dyDescent="0.25">
      <c r="E1801" s="412"/>
    </row>
    <row r="1802" spans="5:5" ht="15" x14ac:dyDescent="0.25">
      <c r="E1802" s="412"/>
    </row>
    <row r="1803" spans="5:5" ht="15" x14ac:dyDescent="0.25">
      <c r="E1803" s="412"/>
    </row>
    <row r="1804" spans="5:5" ht="15" x14ac:dyDescent="0.25">
      <c r="E1804" s="412"/>
    </row>
    <row r="1805" spans="5:5" ht="15" x14ac:dyDescent="0.25">
      <c r="E1805" s="412"/>
    </row>
    <row r="1806" spans="5:5" ht="15" x14ac:dyDescent="0.25">
      <c r="E1806" s="412"/>
    </row>
    <row r="1807" spans="5:5" ht="15" x14ac:dyDescent="0.25">
      <c r="E1807" s="412"/>
    </row>
    <row r="1808" spans="5:5" ht="15" x14ac:dyDescent="0.25">
      <c r="E1808" s="412"/>
    </row>
    <row r="1809" spans="5:5" ht="15" x14ac:dyDescent="0.25">
      <c r="E1809" s="412"/>
    </row>
    <row r="1810" spans="5:5" ht="15" x14ac:dyDescent="0.25">
      <c r="E1810" s="412"/>
    </row>
    <row r="1811" spans="5:5" ht="15" x14ac:dyDescent="0.25">
      <c r="E1811" s="412"/>
    </row>
    <row r="1812" spans="5:5" ht="15" x14ac:dyDescent="0.25">
      <c r="E1812" s="412"/>
    </row>
    <row r="1813" spans="5:5" ht="15" x14ac:dyDescent="0.25">
      <c r="E1813" s="412"/>
    </row>
    <row r="1814" spans="5:5" ht="15" x14ac:dyDescent="0.25">
      <c r="E1814" s="412"/>
    </row>
    <row r="1815" spans="5:5" ht="15" x14ac:dyDescent="0.25">
      <c r="E1815" s="412"/>
    </row>
    <row r="1816" spans="5:5" ht="15" x14ac:dyDescent="0.25">
      <c r="E1816" s="412"/>
    </row>
    <row r="1817" spans="5:5" ht="15" x14ac:dyDescent="0.25">
      <c r="E1817" s="412"/>
    </row>
    <row r="1818" spans="5:5" ht="15" x14ac:dyDescent="0.25">
      <c r="E1818" s="412"/>
    </row>
    <row r="1819" spans="5:5" ht="15" x14ac:dyDescent="0.25">
      <c r="E1819" s="412"/>
    </row>
    <row r="1820" spans="5:5" ht="15" x14ac:dyDescent="0.25">
      <c r="E1820" s="412"/>
    </row>
    <row r="1821" spans="5:5" ht="15" x14ac:dyDescent="0.25">
      <c r="E1821" s="412"/>
    </row>
    <row r="1822" spans="5:5" ht="15" x14ac:dyDescent="0.25">
      <c r="E1822" s="412"/>
    </row>
    <row r="1823" spans="5:5" ht="15" x14ac:dyDescent="0.25">
      <c r="E1823" s="412"/>
    </row>
    <row r="1824" spans="5:5" ht="15" x14ac:dyDescent="0.25">
      <c r="E1824" s="412"/>
    </row>
    <row r="1825" spans="5:5" ht="15" x14ac:dyDescent="0.25">
      <c r="E1825" s="412"/>
    </row>
    <row r="1826" spans="5:5" ht="15" x14ac:dyDescent="0.25">
      <c r="E1826" s="412"/>
    </row>
    <row r="1827" spans="5:5" ht="15" x14ac:dyDescent="0.25">
      <c r="E1827" s="412"/>
    </row>
    <row r="1828" spans="5:5" ht="15" x14ac:dyDescent="0.25">
      <c r="E1828" s="412"/>
    </row>
    <row r="1829" spans="5:5" ht="15" x14ac:dyDescent="0.25">
      <c r="E1829" s="412"/>
    </row>
    <row r="1830" spans="5:5" ht="15" x14ac:dyDescent="0.25">
      <c r="E1830" s="412"/>
    </row>
    <row r="1831" spans="5:5" ht="15" x14ac:dyDescent="0.25">
      <c r="E1831" s="412"/>
    </row>
    <row r="1832" spans="5:5" ht="15" x14ac:dyDescent="0.25">
      <c r="E1832" s="412"/>
    </row>
    <row r="1833" spans="5:5" ht="15" x14ac:dyDescent="0.25">
      <c r="E1833" s="412"/>
    </row>
    <row r="1834" spans="5:5" ht="15" x14ac:dyDescent="0.25">
      <c r="E1834" s="412"/>
    </row>
    <row r="1835" spans="5:5" ht="15" x14ac:dyDescent="0.25">
      <c r="E1835" s="412"/>
    </row>
    <row r="1836" spans="5:5" ht="15" x14ac:dyDescent="0.25">
      <c r="E1836" s="412"/>
    </row>
    <row r="1837" spans="5:5" ht="15" x14ac:dyDescent="0.25">
      <c r="E1837" s="412"/>
    </row>
    <row r="1838" spans="5:5" ht="15" x14ac:dyDescent="0.25">
      <c r="E1838" s="412"/>
    </row>
    <row r="1839" spans="5:5" ht="15" x14ac:dyDescent="0.25">
      <c r="E1839" s="412"/>
    </row>
    <row r="1840" spans="5:5" ht="15" x14ac:dyDescent="0.25">
      <c r="E1840" s="412"/>
    </row>
    <row r="1841" spans="5:5" ht="15" x14ac:dyDescent="0.25">
      <c r="E1841" s="412"/>
    </row>
    <row r="1842" spans="5:5" ht="15" x14ac:dyDescent="0.25">
      <c r="E1842" s="412"/>
    </row>
    <row r="1843" spans="5:5" ht="15" x14ac:dyDescent="0.25">
      <c r="E1843" s="412"/>
    </row>
    <row r="1844" spans="5:5" ht="15" x14ac:dyDescent="0.25">
      <c r="E1844" s="412"/>
    </row>
    <row r="1845" spans="5:5" ht="15" x14ac:dyDescent="0.25">
      <c r="E1845" s="412"/>
    </row>
    <row r="1846" spans="5:5" ht="15" x14ac:dyDescent="0.25">
      <c r="E1846" s="412"/>
    </row>
    <row r="1847" spans="5:5" ht="15" x14ac:dyDescent="0.25">
      <c r="E1847" s="412"/>
    </row>
    <row r="1848" spans="5:5" ht="15" x14ac:dyDescent="0.25">
      <c r="E1848" s="412"/>
    </row>
    <row r="1849" spans="5:5" ht="15" x14ac:dyDescent="0.25">
      <c r="E1849" s="412"/>
    </row>
    <row r="1850" spans="5:5" ht="15" x14ac:dyDescent="0.25">
      <c r="E1850" s="412"/>
    </row>
    <row r="1851" spans="5:5" ht="15" x14ac:dyDescent="0.25">
      <c r="E1851" s="412"/>
    </row>
    <row r="1852" spans="5:5" ht="15" x14ac:dyDescent="0.25">
      <c r="E1852" s="412"/>
    </row>
    <row r="1853" spans="5:5" ht="15" x14ac:dyDescent="0.25">
      <c r="E1853" s="412"/>
    </row>
    <row r="1854" spans="5:5" ht="15" x14ac:dyDescent="0.25">
      <c r="E1854" s="412"/>
    </row>
    <row r="1855" spans="5:5" ht="15" x14ac:dyDescent="0.25">
      <c r="E1855" s="412"/>
    </row>
    <row r="1856" spans="5:5" ht="15" x14ac:dyDescent="0.25">
      <c r="E1856" s="412"/>
    </row>
    <row r="1857" spans="5:5" ht="15" x14ac:dyDescent="0.25">
      <c r="E1857" s="412"/>
    </row>
    <row r="1858" spans="5:5" ht="15" x14ac:dyDescent="0.25">
      <c r="E1858" s="412"/>
    </row>
    <row r="1859" spans="5:5" ht="15" x14ac:dyDescent="0.25">
      <c r="E1859" s="412"/>
    </row>
    <row r="1860" spans="5:5" ht="15" x14ac:dyDescent="0.25">
      <c r="E1860" s="412"/>
    </row>
    <row r="1861" spans="5:5" ht="15" x14ac:dyDescent="0.25">
      <c r="E1861" s="412"/>
    </row>
    <row r="1862" spans="5:5" ht="15" x14ac:dyDescent="0.25">
      <c r="E1862" s="412"/>
    </row>
    <row r="1863" spans="5:5" ht="15" x14ac:dyDescent="0.25">
      <c r="E1863" s="412"/>
    </row>
    <row r="1864" spans="5:5" ht="15" x14ac:dyDescent="0.25">
      <c r="E1864" s="412"/>
    </row>
    <row r="1865" spans="5:5" ht="15" x14ac:dyDescent="0.25">
      <c r="E1865" s="412"/>
    </row>
    <row r="1866" spans="5:5" ht="15" x14ac:dyDescent="0.25">
      <c r="E1866" s="412"/>
    </row>
    <row r="1867" spans="5:5" ht="15" x14ac:dyDescent="0.25">
      <c r="E1867" s="412"/>
    </row>
    <row r="1868" spans="5:5" ht="15" x14ac:dyDescent="0.25">
      <c r="E1868" s="412"/>
    </row>
    <row r="1869" spans="5:5" ht="15" x14ac:dyDescent="0.25">
      <c r="E1869" s="412"/>
    </row>
    <row r="1870" spans="5:5" ht="15" x14ac:dyDescent="0.25">
      <c r="E1870" s="412"/>
    </row>
    <row r="1871" spans="5:5" ht="15" x14ac:dyDescent="0.25">
      <c r="E1871" s="412"/>
    </row>
    <row r="1872" spans="5:5" ht="15" x14ac:dyDescent="0.25">
      <c r="E1872" s="412"/>
    </row>
    <row r="1873" spans="5:5" ht="15" x14ac:dyDescent="0.25">
      <c r="E1873" s="412"/>
    </row>
    <row r="1874" spans="5:5" ht="15" x14ac:dyDescent="0.25">
      <c r="E1874" s="412"/>
    </row>
    <row r="1875" spans="5:5" ht="15" x14ac:dyDescent="0.25">
      <c r="E1875" s="412"/>
    </row>
    <row r="1876" spans="5:5" ht="15" x14ac:dyDescent="0.25">
      <c r="E1876" s="412"/>
    </row>
    <row r="1877" spans="5:5" ht="15" x14ac:dyDescent="0.25">
      <c r="E1877" s="412"/>
    </row>
    <row r="1878" spans="5:5" ht="15" x14ac:dyDescent="0.25">
      <c r="E1878" s="412"/>
    </row>
    <row r="1879" spans="5:5" ht="15" x14ac:dyDescent="0.25">
      <c r="E1879" s="412"/>
    </row>
    <row r="1880" spans="5:5" ht="15" x14ac:dyDescent="0.25">
      <c r="E1880" s="412"/>
    </row>
    <row r="1881" spans="5:5" ht="15" x14ac:dyDescent="0.25">
      <c r="E1881" s="412"/>
    </row>
    <row r="1882" spans="5:5" ht="15" x14ac:dyDescent="0.25">
      <c r="E1882" s="412"/>
    </row>
    <row r="1883" spans="5:5" ht="15" x14ac:dyDescent="0.25">
      <c r="E1883" s="412"/>
    </row>
    <row r="1884" spans="5:5" ht="15" x14ac:dyDescent="0.25">
      <c r="E1884" s="412"/>
    </row>
    <row r="1885" spans="5:5" ht="15" x14ac:dyDescent="0.25">
      <c r="E1885" s="412"/>
    </row>
    <row r="1886" spans="5:5" ht="15" x14ac:dyDescent="0.25">
      <c r="E1886" s="412"/>
    </row>
    <row r="1887" spans="5:5" ht="15" x14ac:dyDescent="0.25">
      <c r="E1887" s="412"/>
    </row>
    <row r="1888" spans="5:5" ht="15" x14ac:dyDescent="0.25">
      <c r="E1888" s="412"/>
    </row>
    <row r="1889" spans="5:5" ht="15" x14ac:dyDescent="0.25">
      <c r="E1889" s="412"/>
    </row>
    <row r="1890" spans="5:5" ht="15" x14ac:dyDescent="0.25">
      <c r="E1890" s="412"/>
    </row>
    <row r="1891" spans="5:5" ht="15" x14ac:dyDescent="0.25">
      <c r="E1891" s="412"/>
    </row>
    <row r="1892" spans="5:5" ht="15" x14ac:dyDescent="0.25">
      <c r="E1892" s="412"/>
    </row>
    <row r="1893" spans="5:5" ht="15" x14ac:dyDescent="0.25">
      <c r="E1893" s="412"/>
    </row>
    <row r="1894" spans="5:5" ht="15" x14ac:dyDescent="0.25">
      <c r="E1894" s="412"/>
    </row>
    <row r="1895" spans="5:5" ht="15" x14ac:dyDescent="0.25">
      <c r="E1895" s="412"/>
    </row>
    <row r="1896" spans="5:5" ht="15" x14ac:dyDescent="0.25">
      <c r="E1896" s="412"/>
    </row>
    <row r="1897" spans="5:5" ht="15" x14ac:dyDescent="0.25">
      <c r="E1897" s="412"/>
    </row>
    <row r="1898" spans="5:5" ht="15" x14ac:dyDescent="0.25">
      <c r="E1898" s="412"/>
    </row>
    <row r="1899" spans="5:5" ht="15" x14ac:dyDescent="0.25">
      <c r="E1899" s="412"/>
    </row>
    <row r="1900" spans="5:5" ht="15" x14ac:dyDescent="0.25">
      <c r="E1900" s="412"/>
    </row>
    <row r="1901" spans="5:5" ht="15" x14ac:dyDescent="0.25">
      <c r="E1901" s="412"/>
    </row>
    <row r="1902" spans="5:5" ht="15" x14ac:dyDescent="0.25">
      <c r="E1902" s="412"/>
    </row>
    <row r="1903" spans="5:5" ht="15" x14ac:dyDescent="0.25">
      <c r="E1903" s="412"/>
    </row>
    <row r="1904" spans="5:5" ht="15" x14ac:dyDescent="0.25">
      <c r="E1904" s="412"/>
    </row>
    <row r="1905" spans="5:5" ht="15" x14ac:dyDescent="0.25">
      <c r="E1905" s="412"/>
    </row>
    <row r="1906" spans="5:5" ht="15" x14ac:dyDescent="0.25">
      <c r="E1906" s="412"/>
    </row>
    <row r="1907" spans="5:5" ht="15" x14ac:dyDescent="0.25">
      <c r="E1907" s="412"/>
    </row>
    <row r="1908" spans="5:5" ht="15" x14ac:dyDescent="0.25">
      <c r="E1908" s="412"/>
    </row>
    <row r="1909" spans="5:5" ht="15" x14ac:dyDescent="0.25">
      <c r="E1909" s="412"/>
    </row>
    <row r="1910" spans="5:5" ht="15" x14ac:dyDescent="0.25">
      <c r="E1910" s="412"/>
    </row>
    <row r="1911" spans="5:5" ht="15" x14ac:dyDescent="0.25">
      <c r="E1911" s="412"/>
    </row>
    <row r="1912" spans="5:5" ht="15" x14ac:dyDescent="0.25">
      <c r="E1912" s="412"/>
    </row>
    <row r="1913" spans="5:5" ht="15" x14ac:dyDescent="0.25">
      <c r="E1913" s="412"/>
    </row>
    <row r="1914" spans="5:5" ht="15" x14ac:dyDescent="0.25">
      <c r="E1914" s="412"/>
    </row>
    <row r="1915" spans="5:5" ht="15" x14ac:dyDescent="0.25">
      <c r="E1915" s="412"/>
    </row>
    <row r="1916" spans="5:5" ht="15" x14ac:dyDescent="0.25">
      <c r="E1916" s="412"/>
    </row>
    <row r="1917" spans="5:5" ht="15" x14ac:dyDescent="0.25">
      <c r="E1917" s="412"/>
    </row>
    <row r="1918" spans="5:5" ht="15" x14ac:dyDescent="0.25">
      <c r="E1918" s="412"/>
    </row>
    <row r="1919" spans="5:5" ht="15" x14ac:dyDescent="0.25">
      <c r="E1919" s="412"/>
    </row>
    <row r="1920" spans="5:5" ht="15" x14ac:dyDescent="0.25">
      <c r="E1920" s="412"/>
    </row>
    <row r="1921" spans="5:5" ht="15" x14ac:dyDescent="0.25">
      <c r="E1921" s="412"/>
    </row>
    <row r="1922" spans="5:5" ht="15" x14ac:dyDescent="0.25">
      <c r="E1922" s="412"/>
    </row>
    <row r="1923" spans="5:5" ht="15" x14ac:dyDescent="0.25">
      <c r="E1923" s="412"/>
    </row>
    <row r="1924" spans="5:5" ht="15" x14ac:dyDescent="0.25">
      <c r="E1924" s="412"/>
    </row>
    <row r="1925" spans="5:5" ht="15" x14ac:dyDescent="0.25">
      <c r="E1925" s="412"/>
    </row>
    <row r="1926" spans="5:5" ht="15" x14ac:dyDescent="0.25">
      <c r="E1926" s="412"/>
    </row>
    <row r="1927" spans="5:5" ht="15" x14ac:dyDescent="0.25">
      <c r="E1927" s="412"/>
    </row>
    <row r="1928" spans="5:5" ht="15" x14ac:dyDescent="0.25">
      <c r="E1928" s="412"/>
    </row>
    <row r="1929" spans="5:5" ht="15" x14ac:dyDescent="0.25">
      <c r="E1929" s="412"/>
    </row>
    <row r="1930" spans="5:5" ht="15" x14ac:dyDescent="0.25">
      <c r="E1930" s="412"/>
    </row>
    <row r="1931" spans="5:5" ht="15" x14ac:dyDescent="0.25">
      <c r="E1931" s="412"/>
    </row>
    <row r="1932" spans="5:5" ht="15" x14ac:dyDescent="0.25">
      <c r="E1932" s="412"/>
    </row>
    <row r="1933" spans="5:5" ht="15" x14ac:dyDescent="0.25">
      <c r="E1933" s="412"/>
    </row>
    <row r="1934" spans="5:5" ht="15" x14ac:dyDescent="0.25">
      <c r="E1934" s="412"/>
    </row>
    <row r="1935" spans="5:5" ht="15" x14ac:dyDescent="0.25">
      <c r="E1935" s="412"/>
    </row>
    <row r="1936" spans="5:5" ht="15" x14ac:dyDescent="0.25">
      <c r="E1936" s="412"/>
    </row>
    <row r="1937" spans="5:5" ht="15" x14ac:dyDescent="0.25">
      <c r="E1937" s="412"/>
    </row>
    <row r="1938" spans="5:5" ht="15" x14ac:dyDescent="0.25">
      <c r="E1938" s="412"/>
    </row>
    <row r="1939" spans="5:5" ht="15" x14ac:dyDescent="0.25">
      <c r="E1939" s="412"/>
    </row>
    <row r="1940" spans="5:5" ht="15" x14ac:dyDescent="0.25">
      <c r="E1940" s="412"/>
    </row>
    <row r="1941" spans="5:5" ht="15" x14ac:dyDescent="0.25">
      <c r="E1941" s="412"/>
    </row>
    <row r="1942" spans="5:5" ht="15" x14ac:dyDescent="0.25">
      <c r="E1942" s="412"/>
    </row>
    <row r="1943" spans="5:5" ht="15" x14ac:dyDescent="0.25">
      <c r="E1943" s="412"/>
    </row>
    <row r="1944" spans="5:5" ht="15" x14ac:dyDescent="0.25">
      <c r="E1944" s="412"/>
    </row>
    <row r="1945" spans="5:5" ht="15" x14ac:dyDescent="0.25">
      <c r="E1945" s="412"/>
    </row>
    <row r="1946" spans="5:5" ht="15" x14ac:dyDescent="0.25">
      <c r="E1946" s="412"/>
    </row>
    <row r="1947" spans="5:5" ht="15" x14ac:dyDescent="0.25">
      <c r="E1947" s="412"/>
    </row>
    <row r="1948" spans="5:5" ht="15" x14ac:dyDescent="0.25">
      <c r="E1948" s="412"/>
    </row>
    <row r="1949" spans="5:5" ht="15" x14ac:dyDescent="0.25">
      <c r="E1949" s="412"/>
    </row>
    <row r="1950" spans="5:5" ht="15" x14ac:dyDescent="0.25">
      <c r="E1950" s="412"/>
    </row>
    <row r="1951" spans="5:5" ht="15" x14ac:dyDescent="0.25">
      <c r="E1951" s="412"/>
    </row>
    <row r="1952" spans="5:5" ht="15" x14ac:dyDescent="0.25">
      <c r="E1952" s="412"/>
    </row>
    <row r="1953" spans="5:5" ht="15" x14ac:dyDescent="0.25">
      <c r="E1953" s="412"/>
    </row>
    <row r="1954" spans="5:5" ht="15" x14ac:dyDescent="0.25">
      <c r="E1954" s="412"/>
    </row>
    <row r="1955" spans="5:5" ht="15" x14ac:dyDescent="0.25">
      <c r="E1955" s="412"/>
    </row>
    <row r="1956" spans="5:5" ht="15" x14ac:dyDescent="0.25">
      <c r="E1956" s="412"/>
    </row>
    <row r="1957" spans="5:5" ht="15" x14ac:dyDescent="0.25">
      <c r="E1957" s="412"/>
    </row>
    <row r="1958" spans="5:5" ht="15" x14ac:dyDescent="0.25">
      <c r="E1958" s="412"/>
    </row>
    <row r="1959" spans="5:5" ht="15" x14ac:dyDescent="0.25">
      <c r="E1959" s="412"/>
    </row>
    <row r="1960" spans="5:5" ht="15" x14ac:dyDescent="0.25">
      <c r="E1960" s="412"/>
    </row>
    <row r="1961" spans="5:5" ht="15" x14ac:dyDescent="0.25">
      <c r="E1961" s="412"/>
    </row>
    <row r="1962" spans="5:5" ht="15" x14ac:dyDescent="0.25">
      <c r="E1962" s="412"/>
    </row>
    <row r="1963" spans="5:5" ht="15" x14ac:dyDescent="0.25">
      <c r="E1963" s="412"/>
    </row>
    <row r="1964" spans="5:5" ht="15" x14ac:dyDescent="0.25">
      <c r="E1964" s="412"/>
    </row>
    <row r="1965" spans="5:5" ht="15" x14ac:dyDescent="0.25">
      <c r="E1965" s="412"/>
    </row>
    <row r="1966" spans="5:5" ht="15" x14ac:dyDescent="0.25">
      <c r="E1966" s="412"/>
    </row>
    <row r="1967" spans="5:5" ht="15" x14ac:dyDescent="0.25">
      <c r="E1967" s="412"/>
    </row>
    <row r="1968" spans="5:5" ht="15" x14ac:dyDescent="0.25">
      <c r="E1968" s="412"/>
    </row>
    <row r="1969" spans="5:5" ht="15" x14ac:dyDescent="0.25">
      <c r="E1969" s="412"/>
    </row>
    <row r="1970" spans="5:5" ht="15" x14ac:dyDescent="0.25">
      <c r="E1970" s="412"/>
    </row>
    <row r="1971" spans="5:5" ht="15" x14ac:dyDescent="0.25">
      <c r="E1971" s="412"/>
    </row>
    <row r="1972" spans="5:5" ht="15" x14ac:dyDescent="0.25">
      <c r="E1972" s="412"/>
    </row>
    <row r="1973" spans="5:5" ht="15" x14ac:dyDescent="0.25">
      <c r="E1973" s="412"/>
    </row>
    <row r="1974" spans="5:5" ht="15" x14ac:dyDescent="0.25">
      <c r="E1974" s="412"/>
    </row>
    <row r="1975" spans="5:5" ht="15" x14ac:dyDescent="0.25">
      <c r="E1975" s="412"/>
    </row>
    <row r="1976" spans="5:5" ht="15" x14ac:dyDescent="0.25">
      <c r="E1976" s="412"/>
    </row>
    <row r="1977" spans="5:5" ht="15" x14ac:dyDescent="0.25">
      <c r="E1977" s="412"/>
    </row>
    <row r="1978" spans="5:5" ht="15" x14ac:dyDescent="0.25">
      <c r="E1978" s="412"/>
    </row>
    <row r="1979" spans="5:5" ht="15" x14ac:dyDescent="0.25">
      <c r="E1979" s="412"/>
    </row>
    <row r="1980" spans="5:5" ht="15" x14ac:dyDescent="0.25">
      <c r="E1980" s="412"/>
    </row>
    <row r="1981" spans="5:5" ht="15" x14ac:dyDescent="0.25">
      <c r="E1981" s="412"/>
    </row>
    <row r="1982" spans="5:5" ht="15" x14ac:dyDescent="0.25">
      <c r="E1982" s="412"/>
    </row>
    <row r="1983" spans="5:5" ht="15" x14ac:dyDescent="0.25">
      <c r="E1983" s="412"/>
    </row>
    <row r="1984" spans="5:5" ht="15" x14ac:dyDescent="0.25">
      <c r="E1984" s="412"/>
    </row>
    <row r="1985" spans="5:5" ht="15" x14ac:dyDescent="0.25">
      <c r="E1985" s="412"/>
    </row>
    <row r="1986" spans="5:5" ht="15" x14ac:dyDescent="0.25">
      <c r="E1986" s="412"/>
    </row>
    <row r="1987" spans="5:5" ht="15" x14ac:dyDescent="0.25">
      <c r="E1987" s="412"/>
    </row>
    <row r="1988" spans="5:5" ht="15" x14ac:dyDescent="0.25">
      <c r="E1988" s="412"/>
    </row>
    <row r="1989" spans="5:5" ht="15" x14ac:dyDescent="0.25">
      <c r="E1989" s="412"/>
    </row>
    <row r="1990" spans="5:5" ht="15" x14ac:dyDescent="0.25">
      <c r="E1990" s="412"/>
    </row>
    <row r="1991" spans="5:5" ht="15" x14ac:dyDescent="0.25">
      <c r="E1991" s="412"/>
    </row>
    <row r="1992" spans="5:5" ht="15" x14ac:dyDescent="0.25">
      <c r="E1992" s="412"/>
    </row>
    <row r="1993" spans="5:5" ht="15" x14ac:dyDescent="0.25">
      <c r="E1993" s="412"/>
    </row>
    <row r="1994" spans="5:5" ht="15" x14ac:dyDescent="0.25">
      <c r="E1994" s="412"/>
    </row>
    <row r="1995" spans="5:5" ht="15" x14ac:dyDescent="0.25">
      <c r="E1995" s="412"/>
    </row>
    <row r="1996" spans="5:5" ht="15" x14ac:dyDescent="0.25">
      <c r="E1996" s="412"/>
    </row>
    <row r="1997" spans="5:5" ht="15" x14ac:dyDescent="0.25">
      <c r="E1997" s="412"/>
    </row>
    <row r="1998" spans="5:5" ht="15" x14ac:dyDescent="0.25">
      <c r="E1998" s="412"/>
    </row>
    <row r="1999" spans="5:5" ht="15" x14ac:dyDescent="0.25">
      <c r="E1999" s="412"/>
    </row>
    <row r="2000" spans="5:5" ht="15" x14ac:dyDescent="0.25">
      <c r="E2000" s="412"/>
    </row>
    <row r="2001" spans="5:5" ht="15" x14ac:dyDescent="0.25">
      <c r="E2001" s="412"/>
    </row>
    <row r="2002" spans="5:5" ht="15" x14ac:dyDescent="0.25">
      <c r="E2002" s="412"/>
    </row>
    <row r="2003" spans="5:5" ht="15" x14ac:dyDescent="0.25">
      <c r="E2003" s="412"/>
    </row>
    <row r="2004" spans="5:5" ht="15" x14ac:dyDescent="0.25">
      <c r="E2004" s="412"/>
    </row>
    <row r="2005" spans="5:5" ht="15" x14ac:dyDescent="0.25">
      <c r="E2005" s="412"/>
    </row>
    <row r="2006" spans="5:5" ht="15" x14ac:dyDescent="0.25">
      <c r="E2006" s="412"/>
    </row>
    <row r="2007" spans="5:5" ht="15" x14ac:dyDescent="0.25">
      <c r="E2007" s="412"/>
    </row>
    <row r="2008" spans="5:5" ht="15" x14ac:dyDescent="0.25">
      <c r="E2008" s="412"/>
    </row>
    <row r="2009" spans="5:5" ht="15" x14ac:dyDescent="0.25">
      <c r="E2009" s="412"/>
    </row>
    <row r="2010" spans="5:5" ht="15" x14ac:dyDescent="0.25">
      <c r="E2010" s="412"/>
    </row>
    <row r="2011" spans="5:5" ht="15" x14ac:dyDescent="0.25">
      <c r="E2011" s="412"/>
    </row>
    <row r="2012" spans="5:5" ht="15" x14ac:dyDescent="0.25">
      <c r="E2012" s="412"/>
    </row>
    <row r="2013" spans="5:5" ht="15" x14ac:dyDescent="0.25">
      <c r="E2013" s="412"/>
    </row>
    <row r="2014" spans="5:5" ht="15" x14ac:dyDescent="0.25">
      <c r="E2014" s="412"/>
    </row>
    <row r="2015" spans="5:5" ht="15" x14ac:dyDescent="0.25">
      <c r="E2015" s="412"/>
    </row>
    <row r="2016" spans="5:5" ht="15" x14ac:dyDescent="0.25">
      <c r="E2016" s="412"/>
    </row>
    <row r="2017" spans="5:5" ht="15" x14ac:dyDescent="0.25">
      <c r="E2017" s="412"/>
    </row>
    <row r="2018" spans="5:5" ht="15" x14ac:dyDescent="0.25">
      <c r="E2018" s="412"/>
    </row>
    <row r="2019" spans="5:5" ht="15" x14ac:dyDescent="0.25">
      <c r="E2019" s="412"/>
    </row>
    <row r="2020" spans="5:5" ht="15" x14ac:dyDescent="0.25">
      <c r="E2020" s="412"/>
    </row>
    <row r="2021" spans="5:5" ht="15" x14ac:dyDescent="0.25">
      <c r="E2021" s="412"/>
    </row>
    <row r="2022" spans="5:5" ht="15" x14ac:dyDescent="0.25">
      <c r="E2022" s="412"/>
    </row>
    <row r="2023" spans="5:5" ht="15" x14ac:dyDescent="0.25">
      <c r="E2023" s="412"/>
    </row>
    <row r="2024" spans="5:5" ht="15" x14ac:dyDescent="0.25">
      <c r="E2024" s="412"/>
    </row>
    <row r="2025" spans="5:5" ht="15" x14ac:dyDescent="0.25">
      <c r="E2025" s="412"/>
    </row>
    <row r="2026" spans="5:5" ht="15" x14ac:dyDescent="0.25">
      <c r="E2026" s="412"/>
    </row>
    <row r="2027" spans="5:5" ht="15" x14ac:dyDescent="0.25">
      <c r="E2027" s="412"/>
    </row>
    <row r="2028" spans="5:5" ht="15" x14ac:dyDescent="0.25">
      <c r="E2028" s="412"/>
    </row>
    <row r="2029" spans="5:5" ht="15" x14ac:dyDescent="0.25">
      <c r="E2029" s="412"/>
    </row>
    <row r="2030" spans="5:5" ht="15" x14ac:dyDescent="0.25">
      <c r="E2030" s="412"/>
    </row>
    <row r="2031" spans="5:5" ht="15" x14ac:dyDescent="0.25">
      <c r="E2031" s="412"/>
    </row>
    <row r="2032" spans="5:5" ht="15" x14ac:dyDescent="0.25">
      <c r="E2032" s="412"/>
    </row>
    <row r="2033" spans="5:5" ht="15" x14ac:dyDescent="0.25">
      <c r="E2033" s="412"/>
    </row>
    <row r="2034" spans="5:5" ht="15" x14ac:dyDescent="0.25">
      <c r="E2034" s="412"/>
    </row>
    <row r="2035" spans="5:5" ht="15" x14ac:dyDescent="0.25">
      <c r="E2035" s="412"/>
    </row>
    <row r="2036" spans="5:5" ht="15" x14ac:dyDescent="0.25">
      <c r="E2036" s="412"/>
    </row>
    <row r="2037" spans="5:5" ht="15" x14ac:dyDescent="0.25">
      <c r="E2037" s="412"/>
    </row>
    <row r="2038" spans="5:5" ht="15" x14ac:dyDescent="0.25">
      <c r="E2038" s="412"/>
    </row>
    <row r="2039" spans="5:5" ht="15" x14ac:dyDescent="0.25">
      <c r="E2039" s="412"/>
    </row>
    <row r="2040" spans="5:5" ht="15" x14ac:dyDescent="0.25">
      <c r="E2040" s="412"/>
    </row>
    <row r="2041" spans="5:5" ht="15" x14ac:dyDescent="0.25">
      <c r="E2041" s="412"/>
    </row>
    <row r="2042" spans="5:5" ht="15" x14ac:dyDescent="0.25">
      <c r="E2042" s="412"/>
    </row>
    <row r="2043" spans="5:5" ht="15" x14ac:dyDescent="0.25">
      <c r="E2043" s="412"/>
    </row>
    <row r="2044" spans="5:5" ht="15" x14ac:dyDescent="0.25">
      <c r="E2044" s="412"/>
    </row>
    <row r="2045" spans="5:5" ht="15" x14ac:dyDescent="0.25">
      <c r="E2045" s="412"/>
    </row>
    <row r="2046" spans="5:5" ht="15" x14ac:dyDescent="0.25">
      <c r="E2046" s="412"/>
    </row>
    <row r="2047" spans="5:5" ht="15" x14ac:dyDescent="0.25">
      <c r="E2047" s="412"/>
    </row>
    <row r="2048" spans="5:5" ht="15" x14ac:dyDescent="0.25">
      <c r="E2048" s="412"/>
    </row>
    <row r="2049" spans="5:5" ht="15" x14ac:dyDescent="0.25">
      <c r="E2049" s="412"/>
    </row>
    <row r="2050" spans="5:5" ht="15" x14ac:dyDescent="0.25">
      <c r="E2050" s="412"/>
    </row>
    <row r="2051" spans="5:5" ht="15" x14ac:dyDescent="0.25">
      <c r="E2051" s="412"/>
    </row>
    <row r="2052" spans="5:5" ht="15" x14ac:dyDescent="0.25">
      <c r="E2052" s="412"/>
    </row>
    <row r="2053" spans="5:5" ht="15" x14ac:dyDescent="0.25">
      <c r="E2053" s="412"/>
    </row>
    <row r="2054" spans="5:5" ht="15" x14ac:dyDescent="0.25">
      <c r="E2054" s="412"/>
    </row>
    <row r="2055" spans="5:5" ht="15" x14ac:dyDescent="0.25">
      <c r="E2055" s="412"/>
    </row>
    <row r="2056" spans="5:5" ht="15" x14ac:dyDescent="0.25">
      <c r="E2056" s="412"/>
    </row>
    <row r="2057" spans="5:5" ht="15" x14ac:dyDescent="0.25">
      <c r="E2057" s="412"/>
    </row>
    <row r="2058" spans="5:5" ht="15" x14ac:dyDescent="0.25">
      <c r="E2058" s="412"/>
    </row>
    <row r="2059" spans="5:5" ht="15" x14ac:dyDescent="0.25">
      <c r="E2059" s="412"/>
    </row>
    <row r="2060" spans="5:5" ht="15" x14ac:dyDescent="0.25">
      <c r="E2060" s="412"/>
    </row>
    <row r="2061" spans="5:5" ht="15" x14ac:dyDescent="0.25">
      <c r="E2061" s="412"/>
    </row>
    <row r="2062" spans="5:5" ht="15" x14ac:dyDescent="0.25">
      <c r="E2062" s="412"/>
    </row>
    <row r="2063" spans="5:5" ht="15" x14ac:dyDescent="0.25">
      <c r="E2063" s="412"/>
    </row>
    <row r="2064" spans="5:5" ht="15" x14ac:dyDescent="0.25">
      <c r="E2064" s="412"/>
    </row>
    <row r="2065" spans="5:5" ht="15" x14ac:dyDescent="0.25">
      <c r="E2065" s="412"/>
    </row>
    <row r="2066" spans="5:5" ht="15" x14ac:dyDescent="0.25">
      <c r="E2066" s="412"/>
    </row>
    <row r="2067" spans="5:5" ht="15" x14ac:dyDescent="0.25">
      <c r="E2067" s="412"/>
    </row>
    <row r="2068" spans="5:5" ht="15" x14ac:dyDescent="0.25">
      <c r="E2068" s="412"/>
    </row>
    <row r="2069" spans="5:5" ht="15" x14ac:dyDescent="0.25">
      <c r="E2069" s="412"/>
    </row>
    <row r="2070" spans="5:5" ht="15" x14ac:dyDescent="0.25">
      <c r="E2070" s="412"/>
    </row>
    <row r="2071" spans="5:5" ht="15" x14ac:dyDescent="0.25">
      <c r="E2071" s="412"/>
    </row>
    <row r="2072" spans="5:5" ht="15" x14ac:dyDescent="0.25">
      <c r="E2072" s="412"/>
    </row>
    <row r="2073" spans="5:5" ht="15" x14ac:dyDescent="0.25">
      <c r="E2073" s="412"/>
    </row>
    <row r="2074" spans="5:5" ht="15" x14ac:dyDescent="0.25">
      <c r="E2074" s="412"/>
    </row>
    <row r="2075" spans="5:5" ht="15" x14ac:dyDescent="0.25">
      <c r="E2075" s="412"/>
    </row>
    <row r="2076" spans="5:5" ht="15" x14ac:dyDescent="0.25">
      <c r="E2076" s="412"/>
    </row>
    <row r="2077" spans="5:5" ht="15" x14ac:dyDescent="0.25">
      <c r="E2077" s="412"/>
    </row>
    <row r="2078" spans="5:5" ht="15" x14ac:dyDescent="0.25">
      <c r="E2078" s="412"/>
    </row>
    <row r="2079" spans="5:5" ht="15" x14ac:dyDescent="0.25">
      <c r="E2079" s="412"/>
    </row>
    <row r="2080" spans="5:5" ht="15" x14ac:dyDescent="0.25">
      <c r="E2080" s="412"/>
    </row>
    <row r="2081" spans="5:5" ht="15" x14ac:dyDescent="0.25">
      <c r="E2081" s="412"/>
    </row>
    <row r="2082" spans="5:5" ht="15" x14ac:dyDescent="0.25">
      <c r="E2082" s="412"/>
    </row>
    <row r="2083" spans="5:5" ht="15" x14ac:dyDescent="0.25">
      <c r="E2083" s="412"/>
    </row>
    <row r="2084" spans="5:5" ht="15" x14ac:dyDescent="0.25">
      <c r="E2084" s="412"/>
    </row>
    <row r="2085" spans="5:5" ht="15" x14ac:dyDescent="0.25">
      <c r="E2085" s="412"/>
    </row>
    <row r="2086" spans="5:5" ht="15" x14ac:dyDescent="0.25">
      <c r="E2086" s="412"/>
    </row>
    <row r="2087" spans="5:5" ht="15" x14ac:dyDescent="0.25">
      <c r="E2087" s="412"/>
    </row>
    <row r="2088" spans="5:5" ht="15" x14ac:dyDescent="0.25">
      <c r="E2088" s="412"/>
    </row>
    <row r="2089" spans="5:5" ht="15" x14ac:dyDescent="0.25">
      <c r="E2089" s="412"/>
    </row>
    <row r="2090" spans="5:5" ht="15" x14ac:dyDescent="0.25">
      <c r="E2090" s="412"/>
    </row>
    <row r="2091" spans="5:5" ht="15" x14ac:dyDescent="0.25">
      <c r="E2091" s="412"/>
    </row>
    <row r="2092" spans="5:5" ht="15" x14ac:dyDescent="0.25">
      <c r="E2092" s="412"/>
    </row>
    <row r="2093" spans="5:5" ht="15" x14ac:dyDescent="0.25">
      <c r="E2093" s="412"/>
    </row>
    <row r="2094" spans="5:5" ht="15" x14ac:dyDescent="0.25">
      <c r="E2094" s="412"/>
    </row>
    <row r="2095" spans="5:5" ht="15" x14ac:dyDescent="0.25">
      <c r="E2095" s="412"/>
    </row>
    <row r="2096" spans="5:5" ht="15" x14ac:dyDescent="0.25">
      <c r="E2096" s="412"/>
    </row>
    <row r="2097" spans="5:5" ht="15" x14ac:dyDescent="0.25">
      <c r="E2097" s="412"/>
    </row>
    <row r="2098" spans="5:5" ht="15" x14ac:dyDescent="0.25">
      <c r="E2098" s="412"/>
    </row>
    <row r="2099" spans="5:5" ht="15" x14ac:dyDescent="0.25">
      <c r="E2099" s="412"/>
    </row>
    <row r="2100" spans="5:5" ht="15" x14ac:dyDescent="0.25">
      <c r="E2100" s="412"/>
    </row>
    <row r="2101" spans="5:5" ht="15" x14ac:dyDescent="0.25">
      <c r="E2101" s="412"/>
    </row>
    <row r="2102" spans="5:5" ht="15" x14ac:dyDescent="0.25">
      <c r="E2102" s="412"/>
    </row>
    <row r="2103" spans="5:5" ht="15" x14ac:dyDescent="0.25">
      <c r="E2103" s="412"/>
    </row>
    <row r="2104" spans="5:5" ht="15" x14ac:dyDescent="0.25">
      <c r="E2104" s="412"/>
    </row>
    <row r="2105" spans="5:5" ht="15" x14ac:dyDescent="0.25">
      <c r="E2105" s="412"/>
    </row>
    <row r="2106" spans="5:5" ht="15" x14ac:dyDescent="0.25">
      <c r="E2106" s="412"/>
    </row>
    <row r="2107" spans="5:5" ht="15" x14ac:dyDescent="0.25">
      <c r="E2107" s="412"/>
    </row>
    <row r="2108" spans="5:5" ht="15" x14ac:dyDescent="0.25">
      <c r="E2108" s="412"/>
    </row>
    <row r="2109" spans="5:5" ht="15" x14ac:dyDescent="0.25">
      <c r="E2109" s="412"/>
    </row>
    <row r="2110" spans="5:5" ht="15" x14ac:dyDescent="0.25">
      <c r="E2110" s="412"/>
    </row>
    <row r="2111" spans="5:5" ht="15" x14ac:dyDescent="0.25">
      <c r="E2111" s="412"/>
    </row>
    <row r="2112" spans="5:5" ht="15" x14ac:dyDescent="0.25">
      <c r="E2112" s="412"/>
    </row>
    <row r="2113" spans="5:5" ht="15" x14ac:dyDescent="0.25">
      <c r="E2113" s="412"/>
    </row>
    <row r="2114" spans="5:5" ht="15" x14ac:dyDescent="0.25">
      <c r="E2114" s="412"/>
    </row>
    <row r="2115" spans="5:5" ht="15" x14ac:dyDescent="0.25">
      <c r="E2115" s="412"/>
    </row>
    <row r="2116" spans="5:5" ht="15" x14ac:dyDescent="0.25">
      <c r="E2116" s="412"/>
    </row>
    <row r="2117" spans="5:5" ht="15" x14ac:dyDescent="0.25">
      <c r="E2117" s="412"/>
    </row>
    <row r="2118" spans="5:5" ht="15" x14ac:dyDescent="0.25">
      <c r="E2118" s="412"/>
    </row>
    <row r="2119" spans="5:5" ht="15" x14ac:dyDescent="0.25">
      <c r="E2119" s="412"/>
    </row>
    <row r="2120" spans="5:5" ht="15" x14ac:dyDescent="0.25">
      <c r="E2120" s="412"/>
    </row>
    <row r="2121" spans="5:5" ht="15" x14ac:dyDescent="0.25">
      <c r="E2121" s="412"/>
    </row>
    <row r="2122" spans="5:5" ht="15" x14ac:dyDescent="0.25">
      <c r="E2122" s="412"/>
    </row>
    <row r="2123" spans="5:5" ht="15" x14ac:dyDescent="0.25">
      <c r="E2123" s="412"/>
    </row>
    <row r="2124" spans="5:5" ht="15" x14ac:dyDescent="0.25">
      <c r="E2124" s="412"/>
    </row>
    <row r="2125" spans="5:5" ht="15" x14ac:dyDescent="0.25">
      <c r="E2125" s="412"/>
    </row>
    <row r="2126" spans="5:5" ht="15" x14ac:dyDescent="0.25">
      <c r="E2126" s="412"/>
    </row>
    <row r="2127" spans="5:5" ht="15" x14ac:dyDescent="0.25">
      <c r="E2127" s="412"/>
    </row>
    <row r="2128" spans="5:5" ht="15" x14ac:dyDescent="0.25">
      <c r="E2128" s="412"/>
    </row>
    <row r="2129" spans="5:5" ht="15" x14ac:dyDescent="0.25">
      <c r="E2129" s="412"/>
    </row>
    <row r="2130" spans="5:5" ht="15" x14ac:dyDescent="0.25">
      <c r="E2130" s="412"/>
    </row>
    <row r="2131" spans="5:5" ht="15" x14ac:dyDescent="0.25">
      <c r="E2131" s="412"/>
    </row>
    <row r="2132" spans="5:5" ht="15" x14ac:dyDescent="0.25">
      <c r="E2132" s="412"/>
    </row>
    <row r="2133" spans="5:5" ht="15" x14ac:dyDescent="0.25">
      <c r="E2133" s="412"/>
    </row>
    <row r="2134" spans="5:5" ht="15" x14ac:dyDescent="0.25">
      <c r="E2134" s="412"/>
    </row>
    <row r="2135" spans="5:5" ht="15" x14ac:dyDescent="0.25">
      <c r="E2135" s="412"/>
    </row>
    <row r="2136" spans="5:5" ht="15" x14ac:dyDescent="0.25">
      <c r="E2136" s="412"/>
    </row>
    <row r="2137" spans="5:5" ht="15" x14ac:dyDescent="0.25">
      <c r="E2137" s="412"/>
    </row>
    <row r="2138" spans="5:5" ht="15" x14ac:dyDescent="0.25">
      <c r="E2138" s="412"/>
    </row>
    <row r="2139" spans="5:5" ht="15" x14ac:dyDescent="0.25">
      <c r="E2139" s="412"/>
    </row>
    <row r="2140" spans="5:5" ht="15" x14ac:dyDescent="0.25">
      <c r="E2140" s="412"/>
    </row>
    <row r="2141" spans="5:5" ht="15" x14ac:dyDescent="0.25">
      <c r="E2141" s="412"/>
    </row>
    <row r="2142" spans="5:5" ht="15" x14ac:dyDescent="0.25">
      <c r="E2142" s="412"/>
    </row>
    <row r="2143" spans="5:5" ht="15" x14ac:dyDescent="0.25">
      <c r="E2143" s="412"/>
    </row>
    <row r="2144" spans="5:5" ht="15" x14ac:dyDescent="0.25">
      <c r="E2144" s="412"/>
    </row>
    <row r="2145" spans="5:5" ht="15" x14ac:dyDescent="0.25">
      <c r="E2145" s="412"/>
    </row>
    <row r="2146" spans="5:5" ht="15" x14ac:dyDescent="0.25">
      <c r="E2146" s="412"/>
    </row>
    <row r="2147" spans="5:5" ht="15" x14ac:dyDescent="0.25">
      <c r="E2147" s="412"/>
    </row>
    <row r="2148" spans="5:5" ht="15" x14ac:dyDescent="0.25">
      <c r="E2148" s="412"/>
    </row>
    <row r="2149" spans="5:5" ht="15" x14ac:dyDescent="0.25">
      <c r="E2149" s="412"/>
    </row>
    <row r="2150" spans="5:5" ht="15" x14ac:dyDescent="0.25">
      <c r="E2150" s="412"/>
    </row>
    <row r="2151" spans="5:5" ht="15" x14ac:dyDescent="0.25">
      <c r="E2151" s="412"/>
    </row>
    <row r="2152" spans="5:5" ht="15" x14ac:dyDescent="0.25">
      <c r="E2152" s="412"/>
    </row>
    <row r="2153" spans="5:5" ht="15" x14ac:dyDescent="0.25">
      <c r="E2153" s="412"/>
    </row>
    <row r="2154" spans="5:5" ht="15" x14ac:dyDescent="0.25">
      <c r="E2154" s="412"/>
    </row>
    <row r="2155" spans="5:5" ht="15" x14ac:dyDescent="0.25">
      <c r="E2155" s="412"/>
    </row>
    <row r="2156" spans="5:5" ht="15" x14ac:dyDescent="0.25">
      <c r="E2156" s="412"/>
    </row>
    <row r="2157" spans="5:5" ht="15" x14ac:dyDescent="0.25">
      <c r="E2157" s="412"/>
    </row>
    <row r="2158" spans="5:5" ht="15" x14ac:dyDescent="0.25">
      <c r="E2158" s="412"/>
    </row>
    <row r="2159" spans="5:5" ht="15" x14ac:dyDescent="0.25">
      <c r="E2159" s="412"/>
    </row>
    <row r="2160" spans="5:5" ht="15" x14ac:dyDescent="0.25">
      <c r="E2160" s="412"/>
    </row>
    <row r="2161" spans="5:5" ht="15" x14ac:dyDescent="0.25">
      <c r="E2161" s="412"/>
    </row>
    <row r="2162" spans="5:5" ht="15" x14ac:dyDescent="0.25">
      <c r="E2162" s="412"/>
    </row>
    <row r="2163" spans="5:5" ht="15" x14ac:dyDescent="0.25">
      <c r="E2163" s="412"/>
    </row>
    <row r="2164" spans="5:5" ht="15" x14ac:dyDescent="0.25">
      <c r="E2164" s="412"/>
    </row>
    <row r="2165" spans="5:5" ht="15" x14ac:dyDescent="0.25">
      <c r="E2165" s="412"/>
    </row>
    <row r="2166" spans="5:5" ht="15" x14ac:dyDescent="0.25">
      <c r="E2166" s="412"/>
    </row>
    <row r="2167" spans="5:5" ht="15" x14ac:dyDescent="0.25">
      <c r="E2167" s="412"/>
    </row>
    <row r="2168" spans="5:5" ht="15" x14ac:dyDescent="0.25">
      <c r="E2168" s="412"/>
    </row>
    <row r="2169" spans="5:5" ht="15" x14ac:dyDescent="0.25">
      <c r="E2169" s="412"/>
    </row>
    <row r="2170" spans="5:5" ht="15" x14ac:dyDescent="0.25">
      <c r="E2170" s="412"/>
    </row>
    <row r="2171" spans="5:5" ht="15" x14ac:dyDescent="0.25">
      <c r="E2171" s="412"/>
    </row>
    <row r="2172" spans="5:5" ht="15" x14ac:dyDescent="0.25">
      <c r="E2172" s="412"/>
    </row>
    <row r="2173" spans="5:5" ht="15" x14ac:dyDescent="0.25">
      <c r="E2173" s="412"/>
    </row>
    <row r="2174" spans="5:5" ht="15" x14ac:dyDescent="0.25">
      <c r="E2174" s="412"/>
    </row>
    <row r="2175" spans="5:5" ht="15" x14ac:dyDescent="0.25">
      <c r="E2175" s="412"/>
    </row>
    <row r="2176" spans="5:5" ht="15" x14ac:dyDescent="0.25">
      <c r="E2176" s="412"/>
    </row>
    <row r="2177" spans="5:5" ht="15" x14ac:dyDescent="0.25">
      <c r="E2177" s="412"/>
    </row>
    <row r="2178" spans="5:5" ht="15" x14ac:dyDescent="0.25">
      <c r="E2178" s="412"/>
    </row>
    <row r="2179" spans="5:5" ht="15" x14ac:dyDescent="0.25">
      <c r="E2179" s="412"/>
    </row>
    <row r="2180" spans="5:5" ht="15" x14ac:dyDescent="0.25">
      <c r="E2180" s="412"/>
    </row>
    <row r="2181" spans="5:5" ht="15" x14ac:dyDescent="0.25">
      <c r="E2181" s="412"/>
    </row>
    <row r="2182" spans="5:5" ht="15" x14ac:dyDescent="0.25">
      <c r="E2182" s="412"/>
    </row>
    <row r="2183" spans="5:5" ht="15" x14ac:dyDescent="0.25">
      <c r="E2183" s="412"/>
    </row>
    <row r="2184" spans="5:5" ht="15" x14ac:dyDescent="0.25">
      <c r="E2184" s="412"/>
    </row>
    <row r="2185" spans="5:5" ht="15" x14ac:dyDescent="0.25">
      <c r="E2185" s="412"/>
    </row>
    <row r="2186" spans="5:5" ht="15" x14ac:dyDescent="0.25">
      <c r="E2186" s="412"/>
    </row>
    <row r="2187" spans="5:5" ht="15" x14ac:dyDescent="0.25">
      <c r="E2187" s="412"/>
    </row>
    <row r="2188" spans="5:5" ht="15" x14ac:dyDescent="0.25">
      <c r="E2188" s="412"/>
    </row>
    <row r="2189" spans="5:5" ht="15" x14ac:dyDescent="0.25">
      <c r="E2189" s="412"/>
    </row>
    <row r="2190" spans="5:5" ht="15" x14ac:dyDescent="0.25">
      <c r="E2190" s="412"/>
    </row>
    <row r="2191" spans="5:5" ht="15" x14ac:dyDescent="0.25">
      <c r="E2191" s="412"/>
    </row>
    <row r="2192" spans="5:5" ht="15" x14ac:dyDescent="0.25">
      <c r="E2192" s="412"/>
    </row>
    <row r="2193" spans="5:5" ht="15" x14ac:dyDescent="0.25">
      <c r="E2193" s="412"/>
    </row>
    <row r="2194" spans="5:5" ht="15" x14ac:dyDescent="0.25">
      <c r="E2194" s="412"/>
    </row>
    <row r="2195" spans="5:5" ht="15" x14ac:dyDescent="0.25">
      <c r="E2195" s="412"/>
    </row>
    <row r="2196" spans="5:5" ht="15" x14ac:dyDescent="0.25">
      <c r="E2196" s="412"/>
    </row>
    <row r="2197" spans="5:5" ht="15" x14ac:dyDescent="0.25">
      <c r="E2197" s="412"/>
    </row>
    <row r="2198" spans="5:5" ht="15" x14ac:dyDescent="0.25">
      <c r="E2198" s="412"/>
    </row>
    <row r="2199" spans="5:5" ht="15" x14ac:dyDescent="0.25">
      <c r="E2199" s="412"/>
    </row>
    <row r="2200" spans="5:5" ht="15" x14ac:dyDescent="0.25">
      <c r="E2200" s="412"/>
    </row>
    <row r="2201" spans="5:5" ht="15" x14ac:dyDescent="0.25">
      <c r="E2201" s="412"/>
    </row>
    <row r="2202" spans="5:5" ht="15" x14ac:dyDescent="0.25">
      <c r="E2202" s="412"/>
    </row>
    <row r="2203" spans="5:5" ht="15" x14ac:dyDescent="0.25">
      <c r="E2203" s="412"/>
    </row>
    <row r="2204" spans="5:5" ht="15" x14ac:dyDescent="0.25">
      <c r="E2204" s="412"/>
    </row>
    <row r="2205" spans="5:5" ht="15" x14ac:dyDescent="0.25">
      <c r="E2205" s="412"/>
    </row>
    <row r="2206" spans="5:5" ht="15" x14ac:dyDescent="0.25">
      <c r="E2206" s="412"/>
    </row>
    <row r="2207" spans="5:5" ht="15" x14ac:dyDescent="0.25">
      <c r="E2207" s="412"/>
    </row>
    <row r="2208" spans="5:5" ht="15" x14ac:dyDescent="0.25">
      <c r="E2208" s="412"/>
    </row>
    <row r="2209" spans="5:5" ht="15" x14ac:dyDescent="0.25">
      <c r="E2209" s="412"/>
    </row>
    <row r="2210" spans="5:5" ht="15" x14ac:dyDescent="0.25">
      <c r="E2210" s="412"/>
    </row>
    <row r="2211" spans="5:5" ht="15" x14ac:dyDescent="0.25">
      <c r="E2211" s="412"/>
    </row>
    <row r="2212" spans="5:5" ht="15" x14ac:dyDescent="0.25">
      <c r="E2212" s="412"/>
    </row>
    <row r="2213" spans="5:5" ht="15" x14ac:dyDescent="0.25">
      <c r="E2213" s="412"/>
    </row>
    <row r="2214" spans="5:5" ht="15" x14ac:dyDescent="0.25">
      <c r="E2214" s="412"/>
    </row>
    <row r="2215" spans="5:5" ht="15" x14ac:dyDescent="0.25">
      <c r="E2215" s="412"/>
    </row>
    <row r="2216" spans="5:5" ht="15" x14ac:dyDescent="0.25">
      <c r="E2216" s="412"/>
    </row>
    <row r="2217" spans="5:5" ht="15" x14ac:dyDescent="0.25">
      <c r="E2217" s="412"/>
    </row>
    <row r="2218" spans="5:5" ht="15" x14ac:dyDescent="0.25">
      <c r="E2218" s="412"/>
    </row>
    <row r="2219" spans="5:5" ht="15" x14ac:dyDescent="0.25">
      <c r="E2219" s="412"/>
    </row>
    <row r="2220" spans="5:5" ht="15" x14ac:dyDescent="0.25">
      <c r="E2220" s="412"/>
    </row>
    <row r="2221" spans="5:5" ht="15" x14ac:dyDescent="0.25">
      <c r="E2221" s="412"/>
    </row>
    <row r="2222" spans="5:5" ht="15" x14ac:dyDescent="0.25">
      <c r="E2222" s="412"/>
    </row>
    <row r="2223" spans="5:5" ht="15" x14ac:dyDescent="0.25">
      <c r="E2223" s="412"/>
    </row>
    <row r="2224" spans="5:5" ht="15" x14ac:dyDescent="0.25">
      <c r="E2224" s="412"/>
    </row>
    <row r="2225" spans="5:5" ht="15" x14ac:dyDescent="0.25">
      <c r="E2225" s="412"/>
    </row>
    <row r="2226" spans="5:5" ht="15" x14ac:dyDescent="0.25">
      <c r="E2226" s="412"/>
    </row>
    <row r="2227" spans="5:5" ht="15" x14ac:dyDescent="0.25">
      <c r="E2227" s="412"/>
    </row>
    <row r="2228" spans="5:5" ht="15" x14ac:dyDescent="0.25">
      <c r="E2228" s="412"/>
    </row>
    <row r="2229" spans="5:5" ht="15" x14ac:dyDescent="0.25">
      <c r="E2229" s="412"/>
    </row>
    <row r="2230" spans="5:5" ht="15" x14ac:dyDescent="0.25">
      <c r="E2230" s="412"/>
    </row>
    <row r="2231" spans="5:5" ht="15" x14ac:dyDescent="0.25">
      <c r="E2231" s="412"/>
    </row>
    <row r="2232" spans="5:5" ht="15" x14ac:dyDescent="0.25">
      <c r="E2232" s="412"/>
    </row>
    <row r="2233" spans="5:5" ht="15" x14ac:dyDescent="0.25">
      <c r="E2233" s="412"/>
    </row>
    <row r="2234" spans="5:5" ht="15" x14ac:dyDescent="0.25">
      <c r="E2234" s="412"/>
    </row>
    <row r="2235" spans="5:5" ht="15" x14ac:dyDescent="0.25">
      <c r="E2235" s="412"/>
    </row>
    <row r="2236" spans="5:5" ht="15" x14ac:dyDescent="0.25">
      <c r="E2236" s="412"/>
    </row>
    <row r="2237" spans="5:5" ht="15" x14ac:dyDescent="0.25">
      <c r="E2237" s="412"/>
    </row>
    <row r="2238" spans="5:5" ht="15" x14ac:dyDescent="0.25">
      <c r="E2238" s="412"/>
    </row>
    <row r="2239" spans="5:5" ht="15" x14ac:dyDescent="0.25">
      <c r="E2239" s="412"/>
    </row>
    <row r="2240" spans="5:5" ht="15" x14ac:dyDescent="0.25">
      <c r="E2240" s="412"/>
    </row>
    <row r="2241" spans="5:5" ht="15" x14ac:dyDescent="0.25">
      <c r="E2241" s="412"/>
    </row>
    <row r="2242" spans="5:5" ht="15" x14ac:dyDescent="0.25">
      <c r="E2242" s="412"/>
    </row>
    <row r="2243" spans="5:5" ht="15" x14ac:dyDescent="0.25">
      <c r="E2243" s="412"/>
    </row>
    <row r="2244" spans="5:5" ht="15" x14ac:dyDescent="0.25">
      <c r="E2244" s="412"/>
    </row>
    <row r="2245" spans="5:5" ht="15" x14ac:dyDescent="0.25">
      <c r="E2245" s="412"/>
    </row>
    <row r="2246" spans="5:5" ht="15" x14ac:dyDescent="0.25">
      <c r="E2246" s="412"/>
    </row>
    <row r="2247" spans="5:5" ht="15" x14ac:dyDescent="0.25">
      <c r="E2247" s="412"/>
    </row>
    <row r="2248" spans="5:5" ht="15" x14ac:dyDescent="0.25">
      <c r="E2248" s="412"/>
    </row>
    <row r="2249" spans="5:5" ht="15" x14ac:dyDescent="0.25">
      <c r="E2249" s="412"/>
    </row>
    <row r="2250" spans="5:5" ht="15" x14ac:dyDescent="0.25">
      <c r="E2250" s="412"/>
    </row>
    <row r="2251" spans="5:5" ht="15" x14ac:dyDescent="0.25">
      <c r="E2251" s="412"/>
    </row>
    <row r="2252" spans="5:5" ht="15" x14ac:dyDescent="0.25">
      <c r="E2252" s="412"/>
    </row>
    <row r="2253" spans="5:5" ht="15" x14ac:dyDescent="0.25">
      <c r="E2253" s="412"/>
    </row>
    <row r="2254" spans="5:5" ht="15" x14ac:dyDescent="0.25">
      <c r="E2254" s="412"/>
    </row>
    <row r="2255" spans="5:5" ht="15" x14ac:dyDescent="0.25">
      <c r="E2255" s="412"/>
    </row>
    <row r="2256" spans="5:5" ht="15" x14ac:dyDescent="0.25">
      <c r="E2256" s="412"/>
    </row>
    <row r="2257" spans="5:5" ht="15" x14ac:dyDescent="0.25">
      <c r="E2257" s="412"/>
    </row>
    <row r="2258" spans="5:5" ht="15" x14ac:dyDescent="0.25">
      <c r="E2258" s="412"/>
    </row>
    <row r="2259" spans="5:5" ht="15" x14ac:dyDescent="0.25">
      <c r="E2259" s="412"/>
    </row>
    <row r="2260" spans="5:5" ht="15" x14ac:dyDescent="0.25">
      <c r="E2260" s="412"/>
    </row>
    <row r="2261" spans="5:5" ht="15" x14ac:dyDescent="0.25">
      <c r="E2261" s="412"/>
    </row>
    <row r="2262" spans="5:5" ht="15" x14ac:dyDescent="0.25">
      <c r="E2262" s="412"/>
    </row>
    <row r="2263" spans="5:5" ht="15" x14ac:dyDescent="0.25">
      <c r="E2263" s="412"/>
    </row>
    <row r="2264" spans="5:5" ht="15" x14ac:dyDescent="0.25">
      <c r="E2264" s="412"/>
    </row>
    <row r="2265" spans="5:5" ht="15" x14ac:dyDescent="0.25">
      <c r="E2265" s="412"/>
    </row>
    <row r="2266" spans="5:5" ht="15" x14ac:dyDescent="0.25">
      <c r="E2266" s="412"/>
    </row>
    <row r="2267" spans="5:5" ht="15" x14ac:dyDescent="0.25">
      <c r="E2267" s="412"/>
    </row>
    <row r="2268" spans="5:5" ht="15" x14ac:dyDescent="0.25">
      <c r="E2268" s="412"/>
    </row>
    <row r="2269" spans="5:5" ht="15" x14ac:dyDescent="0.25">
      <c r="E2269" s="412"/>
    </row>
    <row r="2270" spans="5:5" ht="15" x14ac:dyDescent="0.25">
      <c r="E2270" s="412"/>
    </row>
    <row r="2271" spans="5:5" ht="15" x14ac:dyDescent="0.25">
      <c r="E2271" s="412"/>
    </row>
    <row r="2272" spans="5:5" ht="15" x14ac:dyDescent="0.25">
      <c r="E2272" s="412"/>
    </row>
    <row r="2273" spans="5:5" ht="15" x14ac:dyDescent="0.25">
      <c r="E2273" s="412"/>
    </row>
    <row r="2274" spans="5:5" ht="15" x14ac:dyDescent="0.25">
      <c r="E2274" s="412"/>
    </row>
    <row r="2275" spans="5:5" ht="15" x14ac:dyDescent="0.25">
      <c r="E2275" s="412"/>
    </row>
    <row r="2276" spans="5:5" ht="15" x14ac:dyDescent="0.25">
      <c r="E2276" s="412"/>
    </row>
    <row r="2277" spans="5:5" ht="15" x14ac:dyDescent="0.25">
      <c r="E2277" s="412"/>
    </row>
    <row r="2278" spans="5:5" ht="15" x14ac:dyDescent="0.25">
      <c r="E2278" s="412"/>
    </row>
    <row r="2279" spans="5:5" ht="15" x14ac:dyDescent="0.25">
      <c r="E2279" s="412"/>
    </row>
    <row r="2280" spans="5:5" ht="15" x14ac:dyDescent="0.25">
      <c r="E2280" s="412"/>
    </row>
    <row r="2281" spans="5:5" ht="15" x14ac:dyDescent="0.25">
      <c r="E2281" s="412"/>
    </row>
    <row r="2282" spans="5:5" ht="15" x14ac:dyDescent="0.25">
      <c r="E2282" s="412"/>
    </row>
    <row r="2283" spans="5:5" ht="15" x14ac:dyDescent="0.25">
      <c r="E2283" s="412"/>
    </row>
    <row r="2284" spans="5:5" ht="15" x14ac:dyDescent="0.25">
      <c r="E2284" s="412"/>
    </row>
    <row r="2285" spans="5:5" ht="15" x14ac:dyDescent="0.25">
      <c r="E2285" s="412"/>
    </row>
    <row r="2286" spans="5:5" ht="15" x14ac:dyDescent="0.25">
      <c r="E2286" s="412"/>
    </row>
    <row r="2287" spans="5:5" ht="15" x14ac:dyDescent="0.25">
      <c r="E2287" s="412"/>
    </row>
    <row r="2288" spans="5:5" ht="15" x14ac:dyDescent="0.25">
      <c r="E2288" s="412"/>
    </row>
    <row r="2289" spans="5:5" ht="15" x14ac:dyDescent="0.25">
      <c r="E2289" s="412"/>
    </row>
    <row r="2290" spans="5:5" ht="15" x14ac:dyDescent="0.25">
      <c r="E2290" s="412"/>
    </row>
    <row r="2291" spans="5:5" ht="15" x14ac:dyDescent="0.25">
      <c r="E2291" s="412"/>
    </row>
    <row r="2292" spans="5:5" ht="15" x14ac:dyDescent="0.25">
      <c r="E2292" s="412"/>
    </row>
    <row r="2293" spans="5:5" ht="15" x14ac:dyDescent="0.25">
      <c r="E2293" s="412"/>
    </row>
    <row r="2294" spans="5:5" ht="15" x14ac:dyDescent="0.25">
      <c r="E2294" s="412"/>
    </row>
    <row r="2295" spans="5:5" ht="15" x14ac:dyDescent="0.25">
      <c r="E2295" s="412"/>
    </row>
    <row r="2296" spans="5:5" ht="15" x14ac:dyDescent="0.25">
      <c r="E2296" s="412"/>
    </row>
    <row r="2297" spans="5:5" ht="15" x14ac:dyDescent="0.25">
      <c r="E2297" s="412"/>
    </row>
    <row r="2298" spans="5:5" ht="15" x14ac:dyDescent="0.25">
      <c r="E2298" s="412"/>
    </row>
    <row r="2299" spans="5:5" ht="15" x14ac:dyDescent="0.25">
      <c r="E2299" s="412"/>
    </row>
    <row r="2300" spans="5:5" ht="15" x14ac:dyDescent="0.25">
      <c r="E2300" s="412"/>
    </row>
    <row r="2301" spans="5:5" ht="15" x14ac:dyDescent="0.25">
      <c r="E2301" s="412"/>
    </row>
    <row r="2302" spans="5:5" ht="15" x14ac:dyDescent="0.25">
      <c r="E2302" s="412"/>
    </row>
    <row r="2303" spans="5:5" ht="15" x14ac:dyDescent="0.25">
      <c r="E2303" s="412"/>
    </row>
    <row r="2304" spans="5:5" ht="15" x14ac:dyDescent="0.25">
      <c r="E2304" s="412"/>
    </row>
    <row r="2305" spans="5:5" ht="15" x14ac:dyDescent="0.25">
      <c r="E2305" s="412"/>
    </row>
    <row r="2306" spans="5:5" ht="15" x14ac:dyDescent="0.25">
      <c r="E2306" s="412"/>
    </row>
    <row r="2307" spans="5:5" ht="15" x14ac:dyDescent="0.25">
      <c r="E2307" s="412"/>
    </row>
    <row r="2308" spans="5:5" ht="15" x14ac:dyDescent="0.25">
      <c r="E2308" s="412"/>
    </row>
    <row r="2309" spans="5:5" ht="15" x14ac:dyDescent="0.25">
      <c r="E2309" s="412"/>
    </row>
    <row r="2310" spans="5:5" ht="15" x14ac:dyDescent="0.25">
      <c r="E2310" s="412"/>
    </row>
    <row r="2311" spans="5:5" ht="15" x14ac:dyDescent="0.25">
      <c r="E2311" s="412"/>
    </row>
    <row r="2312" spans="5:5" ht="15" x14ac:dyDescent="0.25">
      <c r="E2312" s="412"/>
    </row>
    <row r="2313" spans="5:5" ht="15" x14ac:dyDescent="0.25">
      <c r="E2313" s="412"/>
    </row>
    <row r="2314" spans="5:5" ht="15" x14ac:dyDescent="0.25">
      <c r="E2314" s="412"/>
    </row>
    <row r="2315" spans="5:5" ht="15" x14ac:dyDescent="0.25">
      <c r="E2315" s="412"/>
    </row>
    <row r="2316" spans="5:5" ht="15" x14ac:dyDescent="0.25">
      <c r="E2316" s="412"/>
    </row>
    <row r="2317" spans="5:5" ht="15" x14ac:dyDescent="0.25">
      <c r="E2317" s="412"/>
    </row>
    <row r="2318" spans="5:5" ht="15" x14ac:dyDescent="0.25">
      <c r="E2318" s="412"/>
    </row>
    <row r="2319" spans="5:5" ht="15" x14ac:dyDescent="0.25">
      <c r="E2319" s="412"/>
    </row>
    <row r="2320" spans="5:5" ht="15" x14ac:dyDescent="0.25">
      <c r="E2320" s="412"/>
    </row>
    <row r="2321" spans="5:5" ht="15" x14ac:dyDescent="0.25">
      <c r="E2321" s="412"/>
    </row>
    <row r="2322" spans="5:5" ht="15" x14ac:dyDescent="0.25">
      <c r="E2322" s="412"/>
    </row>
    <row r="2323" spans="5:5" ht="15" x14ac:dyDescent="0.25">
      <c r="E2323" s="412"/>
    </row>
    <row r="2324" spans="5:5" ht="15" x14ac:dyDescent="0.25">
      <c r="E2324" s="412"/>
    </row>
    <row r="2325" spans="5:5" ht="15" x14ac:dyDescent="0.25">
      <c r="E2325" s="412"/>
    </row>
    <row r="2326" spans="5:5" ht="15" x14ac:dyDescent="0.25">
      <c r="E2326" s="412"/>
    </row>
    <row r="2327" spans="5:5" ht="15" x14ac:dyDescent="0.25">
      <c r="E2327" s="412"/>
    </row>
    <row r="2328" spans="5:5" ht="15" x14ac:dyDescent="0.25">
      <c r="E2328" s="412"/>
    </row>
    <row r="2329" spans="5:5" ht="15" x14ac:dyDescent="0.25">
      <c r="E2329" s="412"/>
    </row>
    <row r="2330" spans="5:5" ht="15" x14ac:dyDescent="0.25">
      <c r="E2330" s="412"/>
    </row>
    <row r="2331" spans="5:5" ht="15" x14ac:dyDescent="0.25">
      <c r="E2331" s="412"/>
    </row>
    <row r="2332" spans="5:5" ht="15" x14ac:dyDescent="0.25">
      <c r="E2332" s="412"/>
    </row>
    <row r="2333" spans="5:5" ht="15" x14ac:dyDescent="0.25">
      <c r="E2333" s="412"/>
    </row>
    <row r="2334" spans="5:5" ht="15" x14ac:dyDescent="0.25">
      <c r="E2334" s="412"/>
    </row>
    <row r="2335" spans="5:5" ht="15" x14ac:dyDescent="0.25">
      <c r="E2335" s="412"/>
    </row>
    <row r="2336" spans="5:5" ht="15" x14ac:dyDescent="0.25">
      <c r="E2336" s="412"/>
    </row>
    <row r="2337" spans="5:5" ht="15" x14ac:dyDescent="0.25">
      <c r="E2337" s="412"/>
    </row>
    <row r="2338" spans="5:5" ht="15" x14ac:dyDescent="0.25">
      <c r="E2338" s="412"/>
    </row>
    <row r="2339" spans="5:5" ht="15" x14ac:dyDescent="0.25">
      <c r="E2339" s="412"/>
    </row>
    <row r="2340" spans="5:5" ht="15" x14ac:dyDescent="0.25">
      <c r="E2340" s="412"/>
    </row>
    <row r="2341" spans="5:5" ht="15" x14ac:dyDescent="0.25">
      <c r="E2341" s="412"/>
    </row>
    <row r="2342" spans="5:5" ht="15" x14ac:dyDescent="0.25">
      <c r="E2342" s="412"/>
    </row>
    <row r="2343" spans="5:5" ht="15" x14ac:dyDescent="0.25">
      <c r="E2343" s="412"/>
    </row>
    <row r="2344" spans="5:5" ht="15" x14ac:dyDescent="0.25">
      <c r="E2344" s="412"/>
    </row>
    <row r="2345" spans="5:5" ht="15" x14ac:dyDescent="0.25">
      <c r="E2345" s="412"/>
    </row>
    <row r="2346" spans="5:5" ht="15" x14ac:dyDescent="0.25">
      <c r="E2346" s="412"/>
    </row>
    <row r="2347" spans="5:5" ht="15" x14ac:dyDescent="0.25">
      <c r="E2347" s="412"/>
    </row>
    <row r="2348" spans="5:5" ht="15" x14ac:dyDescent="0.25">
      <c r="E2348" s="412"/>
    </row>
    <row r="2349" spans="5:5" ht="15" x14ac:dyDescent="0.25">
      <c r="E2349" s="412"/>
    </row>
    <row r="2350" spans="5:5" ht="15" x14ac:dyDescent="0.25">
      <c r="E2350" s="412"/>
    </row>
    <row r="2351" spans="5:5" ht="15" x14ac:dyDescent="0.25">
      <c r="E2351" s="412"/>
    </row>
    <row r="2352" spans="5:5" ht="15" x14ac:dyDescent="0.25">
      <c r="E2352" s="412"/>
    </row>
    <row r="2353" spans="5:5" ht="15" x14ac:dyDescent="0.25">
      <c r="E2353" s="412"/>
    </row>
    <row r="2354" spans="5:5" ht="15" x14ac:dyDescent="0.25">
      <c r="E2354" s="412"/>
    </row>
    <row r="2355" spans="5:5" ht="15" x14ac:dyDescent="0.25">
      <c r="E2355" s="412"/>
    </row>
    <row r="2356" spans="5:5" ht="15" x14ac:dyDescent="0.25">
      <c r="E2356" s="412"/>
    </row>
    <row r="2357" spans="5:5" ht="15" x14ac:dyDescent="0.25">
      <c r="E2357" s="412"/>
    </row>
    <row r="2358" spans="5:5" ht="15" x14ac:dyDescent="0.25">
      <c r="E2358" s="412"/>
    </row>
    <row r="2359" spans="5:5" ht="15" x14ac:dyDescent="0.25">
      <c r="E2359" s="412"/>
    </row>
    <row r="2360" spans="5:5" ht="15" x14ac:dyDescent="0.25">
      <c r="E2360" s="412"/>
    </row>
    <row r="2361" spans="5:5" ht="15" x14ac:dyDescent="0.25">
      <c r="E2361" s="412"/>
    </row>
    <row r="2362" spans="5:5" ht="15" x14ac:dyDescent="0.25">
      <c r="E2362" s="412"/>
    </row>
    <row r="2363" spans="5:5" ht="15" x14ac:dyDescent="0.25">
      <c r="E2363" s="412"/>
    </row>
    <row r="2364" spans="5:5" ht="15" x14ac:dyDescent="0.25">
      <c r="E2364" s="412"/>
    </row>
    <row r="2365" spans="5:5" ht="15" x14ac:dyDescent="0.25">
      <c r="E2365" s="412"/>
    </row>
    <row r="2366" spans="5:5" ht="15" x14ac:dyDescent="0.25">
      <c r="E2366" s="412"/>
    </row>
    <row r="2367" spans="5:5" ht="15" x14ac:dyDescent="0.25">
      <c r="E2367" s="412"/>
    </row>
    <row r="2368" spans="5:5" ht="15" x14ac:dyDescent="0.25">
      <c r="E2368" s="412"/>
    </row>
    <row r="2369" spans="5:5" ht="15" x14ac:dyDescent="0.25">
      <c r="E2369" s="412"/>
    </row>
    <row r="2370" spans="5:5" ht="15" x14ac:dyDescent="0.25">
      <c r="E2370" s="412"/>
    </row>
    <row r="2371" spans="5:5" ht="15" x14ac:dyDescent="0.25">
      <c r="E2371" s="412"/>
    </row>
    <row r="2372" spans="5:5" ht="15" x14ac:dyDescent="0.25">
      <c r="E2372" s="412"/>
    </row>
    <row r="2373" spans="5:5" ht="15" x14ac:dyDescent="0.25">
      <c r="E2373" s="412"/>
    </row>
    <row r="2374" spans="5:5" ht="15" x14ac:dyDescent="0.25">
      <c r="E2374" s="412"/>
    </row>
    <row r="2375" spans="5:5" ht="15" x14ac:dyDescent="0.25">
      <c r="E2375" s="412"/>
    </row>
    <row r="2376" spans="5:5" ht="15" x14ac:dyDescent="0.25">
      <c r="E2376" s="412"/>
    </row>
    <row r="2377" spans="5:5" ht="15" x14ac:dyDescent="0.25">
      <c r="E2377" s="412"/>
    </row>
    <row r="2378" spans="5:5" ht="15" x14ac:dyDescent="0.25">
      <c r="E2378" s="412"/>
    </row>
    <row r="2379" spans="5:5" ht="15" x14ac:dyDescent="0.25">
      <c r="E2379" s="412"/>
    </row>
    <row r="2380" spans="5:5" ht="15" x14ac:dyDescent="0.25">
      <c r="E2380" s="412"/>
    </row>
    <row r="2381" spans="5:5" ht="15" x14ac:dyDescent="0.25">
      <c r="E2381" s="412"/>
    </row>
    <row r="2382" spans="5:5" ht="15" x14ac:dyDescent="0.25">
      <c r="E2382" s="412"/>
    </row>
    <row r="2383" spans="5:5" ht="15" x14ac:dyDescent="0.25">
      <c r="E2383" s="412"/>
    </row>
    <row r="2384" spans="5:5" ht="15" x14ac:dyDescent="0.25">
      <c r="E2384" s="412"/>
    </row>
    <row r="2385" spans="5:5" ht="15" x14ac:dyDescent="0.25">
      <c r="E2385" s="412"/>
    </row>
    <row r="2386" spans="5:5" ht="15" x14ac:dyDescent="0.25">
      <c r="E2386" s="412"/>
    </row>
    <row r="2387" spans="5:5" ht="15" x14ac:dyDescent="0.25">
      <c r="E2387" s="412"/>
    </row>
    <row r="2388" spans="5:5" ht="15" x14ac:dyDescent="0.25">
      <c r="E2388" s="412"/>
    </row>
    <row r="2389" spans="5:5" ht="15" x14ac:dyDescent="0.25">
      <c r="E2389" s="412"/>
    </row>
    <row r="2390" spans="5:5" ht="15" x14ac:dyDescent="0.25">
      <c r="E2390" s="412"/>
    </row>
    <row r="2391" spans="5:5" ht="15" x14ac:dyDescent="0.25">
      <c r="E2391" s="412"/>
    </row>
    <row r="2392" spans="5:5" ht="15" x14ac:dyDescent="0.25">
      <c r="E2392" s="412"/>
    </row>
    <row r="2393" spans="5:5" ht="15" x14ac:dyDescent="0.25">
      <c r="E2393" s="412"/>
    </row>
    <row r="2394" spans="5:5" ht="15" x14ac:dyDescent="0.25">
      <c r="E2394" s="412"/>
    </row>
    <row r="2395" spans="5:5" ht="15" x14ac:dyDescent="0.25">
      <c r="E2395" s="412"/>
    </row>
    <row r="2396" spans="5:5" ht="15" x14ac:dyDescent="0.25">
      <c r="E2396" s="412"/>
    </row>
    <row r="2397" spans="5:5" ht="15" x14ac:dyDescent="0.25">
      <c r="E2397" s="412"/>
    </row>
    <row r="2398" spans="5:5" ht="15" x14ac:dyDescent="0.25">
      <c r="E2398" s="412"/>
    </row>
    <row r="2399" spans="5:5" ht="15" x14ac:dyDescent="0.25">
      <c r="E2399" s="412"/>
    </row>
    <row r="2400" spans="5:5" ht="15" x14ac:dyDescent="0.25">
      <c r="E2400" s="412"/>
    </row>
    <row r="2401" spans="5:5" ht="15" x14ac:dyDescent="0.25">
      <c r="E2401" s="412"/>
    </row>
    <row r="2402" spans="5:5" ht="15" x14ac:dyDescent="0.25">
      <c r="E2402" s="412"/>
    </row>
    <row r="2403" spans="5:5" ht="15" x14ac:dyDescent="0.25">
      <c r="E2403" s="412"/>
    </row>
    <row r="2404" spans="5:5" ht="15" x14ac:dyDescent="0.25">
      <c r="E2404" s="412"/>
    </row>
    <row r="2405" spans="5:5" ht="15" x14ac:dyDescent="0.25">
      <c r="E2405" s="412"/>
    </row>
    <row r="2406" spans="5:5" ht="15" x14ac:dyDescent="0.25">
      <c r="E2406" s="412"/>
    </row>
    <row r="2407" spans="5:5" ht="15" x14ac:dyDescent="0.25">
      <c r="E2407" s="412"/>
    </row>
    <row r="2408" spans="5:5" ht="15" x14ac:dyDescent="0.25">
      <c r="E2408" s="412"/>
    </row>
    <row r="2409" spans="5:5" ht="15" x14ac:dyDescent="0.25">
      <c r="E2409" s="412"/>
    </row>
    <row r="2410" spans="5:5" ht="15" x14ac:dyDescent="0.25">
      <c r="E2410" s="412"/>
    </row>
    <row r="2411" spans="5:5" ht="15" x14ac:dyDescent="0.25">
      <c r="E2411" s="412"/>
    </row>
    <row r="2412" spans="5:5" ht="15" x14ac:dyDescent="0.25">
      <c r="E2412" s="412"/>
    </row>
    <row r="2413" spans="5:5" ht="15" x14ac:dyDescent="0.25">
      <c r="E2413" s="412"/>
    </row>
    <row r="2414" spans="5:5" ht="15" x14ac:dyDescent="0.25">
      <c r="E2414" s="412"/>
    </row>
    <row r="2415" spans="5:5" ht="15" x14ac:dyDescent="0.25">
      <c r="E2415" s="412"/>
    </row>
    <row r="2416" spans="5:5" ht="15" x14ac:dyDescent="0.25">
      <c r="E2416" s="412"/>
    </row>
    <row r="2417" spans="5:5" ht="15" x14ac:dyDescent="0.25">
      <c r="E2417" s="412"/>
    </row>
    <row r="2418" spans="5:5" ht="15" x14ac:dyDescent="0.25">
      <c r="E2418" s="412"/>
    </row>
    <row r="2419" spans="5:5" ht="15" x14ac:dyDescent="0.25">
      <c r="E2419" s="412"/>
    </row>
    <row r="2420" spans="5:5" ht="15" x14ac:dyDescent="0.25">
      <c r="E2420" s="412"/>
    </row>
    <row r="2421" spans="5:5" ht="15" x14ac:dyDescent="0.25">
      <c r="E2421" s="412"/>
    </row>
    <row r="2422" spans="5:5" ht="15" x14ac:dyDescent="0.25">
      <c r="E2422" s="412"/>
    </row>
    <row r="2423" spans="5:5" ht="15" x14ac:dyDescent="0.25">
      <c r="E2423" s="412"/>
    </row>
    <row r="2424" spans="5:5" ht="15" x14ac:dyDescent="0.25">
      <c r="E2424" s="412"/>
    </row>
    <row r="2425" spans="5:5" ht="15" x14ac:dyDescent="0.25">
      <c r="E2425" s="412"/>
    </row>
    <row r="2426" spans="5:5" ht="15" x14ac:dyDescent="0.25">
      <c r="E2426" s="412"/>
    </row>
    <row r="2427" spans="5:5" ht="15" x14ac:dyDescent="0.25">
      <c r="E2427" s="412"/>
    </row>
    <row r="2428" spans="5:5" ht="15" x14ac:dyDescent="0.25">
      <c r="E2428" s="412"/>
    </row>
    <row r="2429" spans="5:5" ht="15" x14ac:dyDescent="0.25">
      <c r="E2429" s="412"/>
    </row>
    <row r="2430" spans="5:5" ht="15" x14ac:dyDescent="0.25">
      <c r="E2430" s="412"/>
    </row>
    <row r="2431" spans="5:5" ht="15" x14ac:dyDescent="0.25">
      <c r="E2431" s="412"/>
    </row>
    <row r="2432" spans="5:5" ht="15" x14ac:dyDescent="0.25">
      <c r="E2432" s="412"/>
    </row>
    <row r="2433" spans="5:5" ht="15" x14ac:dyDescent="0.25">
      <c r="E2433" s="412"/>
    </row>
    <row r="2434" spans="5:5" ht="15" x14ac:dyDescent="0.25">
      <c r="E2434" s="412"/>
    </row>
    <row r="2435" spans="5:5" ht="15" x14ac:dyDescent="0.25">
      <c r="E2435" s="412"/>
    </row>
    <row r="2436" spans="5:5" ht="15" x14ac:dyDescent="0.25">
      <c r="E2436" s="412"/>
    </row>
    <row r="2437" spans="5:5" ht="15" x14ac:dyDescent="0.25">
      <c r="E2437" s="412"/>
    </row>
    <row r="2438" spans="5:5" ht="15" x14ac:dyDescent="0.25">
      <c r="E2438" s="412"/>
    </row>
    <row r="2439" spans="5:5" ht="15" x14ac:dyDescent="0.25">
      <c r="E2439" s="412"/>
    </row>
    <row r="2440" spans="5:5" ht="15" x14ac:dyDescent="0.25">
      <c r="E2440" s="412"/>
    </row>
    <row r="2441" spans="5:5" ht="15" x14ac:dyDescent="0.25">
      <c r="E2441" s="412"/>
    </row>
    <row r="2442" spans="5:5" ht="15" x14ac:dyDescent="0.25">
      <c r="E2442" s="412"/>
    </row>
    <row r="2443" spans="5:5" ht="15" x14ac:dyDescent="0.25">
      <c r="E2443" s="412"/>
    </row>
    <row r="2444" spans="5:5" ht="15" x14ac:dyDescent="0.25">
      <c r="E2444" s="412"/>
    </row>
    <row r="2445" spans="5:5" ht="15" x14ac:dyDescent="0.25">
      <c r="E2445" s="412"/>
    </row>
    <row r="2446" spans="5:5" ht="15" x14ac:dyDescent="0.25">
      <c r="E2446" s="412"/>
    </row>
    <row r="2447" spans="5:5" ht="15" x14ac:dyDescent="0.25">
      <c r="E2447" s="412"/>
    </row>
    <row r="2448" spans="5:5" ht="15" x14ac:dyDescent="0.25">
      <c r="E2448" s="412"/>
    </row>
    <row r="2449" spans="5:5" ht="15" x14ac:dyDescent="0.25">
      <c r="E2449" s="412"/>
    </row>
    <row r="2450" spans="5:5" ht="15" x14ac:dyDescent="0.25">
      <c r="E2450" s="412"/>
    </row>
    <row r="2451" spans="5:5" ht="15" x14ac:dyDescent="0.25">
      <c r="E2451" s="412"/>
    </row>
    <row r="2452" spans="5:5" ht="15" x14ac:dyDescent="0.25">
      <c r="E2452" s="412"/>
    </row>
    <row r="2453" spans="5:5" ht="15" x14ac:dyDescent="0.25">
      <c r="E2453" s="412"/>
    </row>
    <row r="2454" spans="5:5" ht="15" x14ac:dyDescent="0.25">
      <c r="E2454" s="412"/>
    </row>
    <row r="2455" spans="5:5" ht="15" x14ac:dyDescent="0.25">
      <c r="E2455" s="412"/>
    </row>
    <row r="2456" spans="5:5" ht="15" x14ac:dyDescent="0.25">
      <c r="E2456" s="412"/>
    </row>
    <row r="2457" spans="5:5" ht="15" x14ac:dyDescent="0.25">
      <c r="E2457" s="412"/>
    </row>
    <row r="2458" spans="5:5" ht="15" x14ac:dyDescent="0.25">
      <c r="E2458" s="412"/>
    </row>
    <row r="2459" spans="5:5" ht="15" x14ac:dyDescent="0.25">
      <c r="E2459" s="412"/>
    </row>
    <row r="2460" spans="5:5" ht="15" x14ac:dyDescent="0.25">
      <c r="E2460" s="412"/>
    </row>
    <row r="2461" spans="5:5" ht="15" x14ac:dyDescent="0.25">
      <c r="E2461" s="412"/>
    </row>
    <row r="2462" spans="5:5" ht="15" x14ac:dyDescent="0.25">
      <c r="E2462" s="412"/>
    </row>
    <row r="2463" spans="5:5" ht="15" x14ac:dyDescent="0.25">
      <c r="E2463" s="412"/>
    </row>
    <row r="2464" spans="5:5" ht="15" x14ac:dyDescent="0.25">
      <c r="E2464" s="412"/>
    </row>
    <row r="2465" spans="5:5" ht="15" x14ac:dyDescent="0.25">
      <c r="E2465" s="412"/>
    </row>
    <row r="2466" spans="5:5" ht="15" x14ac:dyDescent="0.25">
      <c r="E2466" s="412"/>
    </row>
    <row r="2467" spans="5:5" ht="15" x14ac:dyDescent="0.25">
      <c r="E2467" s="412"/>
    </row>
    <row r="2468" spans="5:5" ht="15" x14ac:dyDescent="0.25">
      <c r="E2468" s="412"/>
    </row>
    <row r="2469" spans="5:5" ht="15" x14ac:dyDescent="0.25">
      <c r="E2469" s="412"/>
    </row>
    <row r="2470" spans="5:5" ht="15" x14ac:dyDescent="0.25">
      <c r="E2470" s="412"/>
    </row>
    <row r="2471" spans="5:5" ht="15" x14ac:dyDescent="0.25">
      <c r="E2471" s="412"/>
    </row>
    <row r="2472" spans="5:5" ht="15" x14ac:dyDescent="0.25">
      <c r="E2472" s="412"/>
    </row>
    <row r="2473" spans="5:5" ht="15" x14ac:dyDescent="0.25">
      <c r="E2473" s="412"/>
    </row>
    <row r="2474" spans="5:5" ht="15" x14ac:dyDescent="0.25">
      <c r="E2474" s="412"/>
    </row>
    <row r="2475" spans="5:5" ht="15" x14ac:dyDescent="0.25">
      <c r="E2475" s="412"/>
    </row>
    <row r="2476" spans="5:5" ht="15" x14ac:dyDescent="0.25">
      <c r="E2476" s="412"/>
    </row>
    <row r="2477" spans="5:5" ht="15" x14ac:dyDescent="0.25">
      <c r="E2477" s="412"/>
    </row>
    <row r="2478" spans="5:5" ht="15" x14ac:dyDescent="0.25">
      <c r="E2478" s="412"/>
    </row>
    <row r="2479" spans="5:5" ht="15" x14ac:dyDescent="0.25">
      <c r="E2479" s="412"/>
    </row>
    <row r="2480" spans="5:5" ht="15" x14ac:dyDescent="0.25">
      <c r="E2480" s="412"/>
    </row>
    <row r="2481" spans="5:5" ht="15" x14ac:dyDescent="0.25">
      <c r="E2481" s="412"/>
    </row>
    <row r="2482" spans="5:5" ht="15" x14ac:dyDescent="0.25">
      <c r="E2482" s="412"/>
    </row>
    <row r="2483" spans="5:5" ht="15" x14ac:dyDescent="0.25">
      <c r="E2483" s="412"/>
    </row>
    <row r="2484" spans="5:5" ht="15" x14ac:dyDescent="0.25">
      <c r="E2484" s="412"/>
    </row>
    <row r="2485" spans="5:5" ht="15" x14ac:dyDescent="0.25">
      <c r="E2485" s="412"/>
    </row>
    <row r="2486" spans="5:5" ht="15" x14ac:dyDescent="0.25">
      <c r="E2486" s="412"/>
    </row>
    <row r="2487" spans="5:5" ht="15" x14ac:dyDescent="0.25">
      <c r="E2487" s="412"/>
    </row>
    <row r="2488" spans="5:5" ht="15" x14ac:dyDescent="0.25">
      <c r="E2488" s="412"/>
    </row>
    <row r="2489" spans="5:5" ht="15" x14ac:dyDescent="0.25">
      <c r="E2489" s="412"/>
    </row>
    <row r="2490" spans="5:5" ht="15" x14ac:dyDescent="0.25">
      <c r="E2490" s="412"/>
    </row>
    <row r="2491" spans="5:5" ht="15" x14ac:dyDescent="0.25">
      <c r="E2491" s="412"/>
    </row>
    <row r="2492" spans="5:5" ht="15" x14ac:dyDescent="0.25">
      <c r="E2492" s="412"/>
    </row>
    <row r="2493" spans="5:5" ht="15" x14ac:dyDescent="0.25">
      <c r="E2493" s="412"/>
    </row>
    <row r="2494" spans="5:5" ht="15" x14ac:dyDescent="0.25">
      <c r="E2494" s="412"/>
    </row>
    <row r="2495" spans="5:5" ht="15" x14ac:dyDescent="0.25">
      <c r="E2495" s="412"/>
    </row>
    <row r="2496" spans="5:5" ht="15" x14ac:dyDescent="0.25">
      <c r="E2496" s="412"/>
    </row>
    <row r="2497" spans="5:5" ht="15" x14ac:dyDescent="0.25">
      <c r="E2497" s="412"/>
    </row>
    <row r="2498" spans="5:5" ht="15" x14ac:dyDescent="0.25">
      <c r="E2498" s="412"/>
    </row>
    <row r="2499" spans="5:5" ht="15" x14ac:dyDescent="0.25">
      <c r="E2499" s="412"/>
    </row>
    <row r="2500" spans="5:5" ht="15" x14ac:dyDescent="0.25">
      <c r="E2500" s="412"/>
    </row>
    <row r="2501" spans="5:5" ht="15" x14ac:dyDescent="0.25">
      <c r="E2501" s="412"/>
    </row>
    <row r="2502" spans="5:5" ht="15" x14ac:dyDescent="0.25">
      <c r="E2502" s="412"/>
    </row>
    <row r="2503" spans="5:5" ht="15" x14ac:dyDescent="0.25">
      <c r="E2503" s="412"/>
    </row>
    <row r="2504" spans="5:5" ht="15" x14ac:dyDescent="0.25">
      <c r="E2504" s="412"/>
    </row>
    <row r="2505" spans="5:5" ht="15" x14ac:dyDescent="0.25">
      <c r="E2505" s="412"/>
    </row>
    <row r="2506" spans="5:5" ht="15" x14ac:dyDescent="0.25">
      <c r="E2506" s="412"/>
    </row>
    <row r="2507" spans="5:5" ht="15" x14ac:dyDescent="0.25">
      <c r="E2507" s="412"/>
    </row>
    <row r="2508" spans="5:5" ht="15" x14ac:dyDescent="0.25">
      <c r="E2508" s="412"/>
    </row>
    <row r="2509" spans="5:5" ht="15" x14ac:dyDescent="0.25">
      <c r="E2509" s="412"/>
    </row>
    <row r="2510" spans="5:5" ht="15" x14ac:dyDescent="0.25">
      <c r="E2510" s="412"/>
    </row>
    <row r="2511" spans="5:5" ht="15" x14ac:dyDescent="0.25">
      <c r="E2511" s="412"/>
    </row>
    <row r="2512" spans="5:5" ht="15" x14ac:dyDescent="0.25">
      <c r="E2512" s="412"/>
    </row>
    <row r="2513" spans="5:5" ht="15" x14ac:dyDescent="0.25">
      <c r="E2513" s="412"/>
    </row>
    <row r="2514" spans="5:5" ht="15" x14ac:dyDescent="0.25">
      <c r="E2514" s="412"/>
    </row>
    <row r="2515" spans="5:5" ht="15" x14ac:dyDescent="0.25">
      <c r="E2515" s="412"/>
    </row>
    <row r="2516" spans="5:5" ht="15" x14ac:dyDescent="0.25">
      <c r="E2516" s="412"/>
    </row>
    <row r="2517" spans="5:5" ht="15" x14ac:dyDescent="0.25">
      <c r="E2517" s="412"/>
    </row>
    <row r="2518" spans="5:5" ht="15" x14ac:dyDescent="0.25">
      <c r="E2518" s="412"/>
    </row>
    <row r="2519" spans="5:5" ht="15" x14ac:dyDescent="0.25">
      <c r="E2519" s="412"/>
    </row>
    <row r="2520" spans="5:5" ht="15" x14ac:dyDescent="0.25">
      <c r="E2520" s="412"/>
    </row>
    <row r="2521" spans="5:5" ht="15" x14ac:dyDescent="0.25">
      <c r="E2521" s="412"/>
    </row>
    <row r="2522" spans="5:5" ht="15" x14ac:dyDescent="0.25">
      <c r="E2522" s="412"/>
    </row>
    <row r="2523" spans="5:5" ht="15" x14ac:dyDescent="0.25">
      <c r="E2523" s="412"/>
    </row>
    <row r="2524" spans="5:5" ht="15" x14ac:dyDescent="0.25">
      <c r="E2524" s="412"/>
    </row>
    <row r="2525" spans="5:5" ht="15" x14ac:dyDescent="0.25">
      <c r="E2525" s="412"/>
    </row>
    <row r="2526" spans="5:5" ht="15" x14ac:dyDescent="0.25">
      <c r="E2526" s="412"/>
    </row>
    <row r="2527" spans="5:5" ht="15" x14ac:dyDescent="0.25">
      <c r="E2527" s="412"/>
    </row>
    <row r="2528" spans="5:5" ht="15" x14ac:dyDescent="0.25">
      <c r="E2528" s="412"/>
    </row>
    <row r="2529" spans="5:5" ht="15" x14ac:dyDescent="0.25">
      <c r="E2529" s="412"/>
    </row>
    <row r="2530" spans="5:5" ht="15" x14ac:dyDescent="0.25">
      <c r="E2530" s="412"/>
    </row>
    <row r="2531" spans="5:5" ht="15" x14ac:dyDescent="0.25">
      <c r="E2531" s="412"/>
    </row>
    <row r="2532" spans="5:5" ht="15" x14ac:dyDescent="0.25">
      <c r="E2532" s="412"/>
    </row>
    <row r="2533" spans="5:5" ht="15" x14ac:dyDescent="0.25">
      <c r="E2533" s="412"/>
    </row>
    <row r="2534" spans="5:5" ht="15" x14ac:dyDescent="0.25">
      <c r="E2534" s="412"/>
    </row>
    <row r="2535" spans="5:5" ht="15" x14ac:dyDescent="0.25">
      <c r="E2535" s="412"/>
    </row>
    <row r="2536" spans="5:5" ht="15" x14ac:dyDescent="0.25">
      <c r="E2536" s="412"/>
    </row>
    <row r="2537" spans="5:5" ht="15" x14ac:dyDescent="0.25">
      <c r="E2537" s="412"/>
    </row>
    <row r="2538" spans="5:5" ht="15" x14ac:dyDescent="0.25">
      <c r="E2538" s="412"/>
    </row>
    <row r="2539" spans="5:5" ht="15" x14ac:dyDescent="0.25">
      <c r="E2539" s="412"/>
    </row>
    <row r="2540" spans="5:5" ht="15" x14ac:dyDescent="0.25">
      <c r="E2540" s="412"/>
    </row>
    <row r="2541" spans="5:5" ht="15" x14ac:dyDescent="0.25">
      <c r="E2541" s="412"/>
    </row>
    <row r="2542" spans="5:5" ht="15" x14ac:dyDescent="0.25">
      <c r="E2542" s="412"/>
    </row>
    <row r="2543" spans="5:5" ht="15" x14ac:dyDescent="0.25">
      <c r="E2543" s="412"/>
    </row>
    <row r="2544" spans="5:5" ht="15" x14ac:dyDescent="0.25">
      <c r="E2544" s="412"/>
    </row>
    <row r="2545" spans="5:5" ht="15" x14ac:dyDescent="0.25">
      <c r="E2545" s="412"/>
    </row>
    <row r="2546" spans="5:5" ht="15" x14ac:dyDescent="0.25">
      <c r="E2546" s="412"/>
    </row>
    <row r="2547" spans="5:5" ht="15" x14ac:dyDescent="0.25">
      <c r="E2547" s="412"/>
    </row>
    <row r="2548" spans="5:5" ht="15" x14ac:dyDescent="0.25">
      <c r="E2548" s="412"/>
    </row>
    <row r="2549" spans="5:5" ht="15" x14ac:dyDescent="0.25">
      <c r="E2549" s="412"/>
    </row>
    <row r="2550" spans="5:5" ht="15" x14ac:dyDescent="0.25">
      <c r="E2550" s="412"/>
    </row>
    <row r="2551" spans="5:5" ht="15" x14ac:dyDescent="0.25">
      <c r="E2551" s="412"/>
    </row>
    <row r="2552" spans="5:5" ht="15" x14ac:dyDescent="0.25">
      <c r="E2552" s="412"/>
    </row>
    <row r="2553" spans="5:5" ht="15" x14ac:dyDescent="0.25">
      <c r="E2553" s="412"/>
    </row>
    <row r="2554" spans="5:5" ht="15" x14ac:dyDescent="0.25">
      <c r="E2554" s="412"/>
    </row>
    <row r="2555" spans="5:5" ht="15" x14ac:dyDescent="0.25">
      <c r="E2555" s="412"/>
    </row>
    <row r="2556" spans="5:5" ht="15" x14ac:dyDescent="0.25">
      <c r="E2556" s="412"/>
    </row>
    <row r="2557" spans="5:5" ht="15" x14ac:dyDescent="0.25">
      <c r="E2557" s="412"/>
    </row>
    <row r="2558" spans="5:5" ht="15" x14ac:dyDescent="0.25">
      <c r="E2558" s="412"/>
    </row>
    <row r="2559" spans="5:5" ht="15" x14ac:dyDescent="0.25">
      <c r="E2559" s="412"/>
    </row>
    <row r="2560" spans="5:5" ht="15" x14ac:dyDescent="0.25">
      <c r="E2560" s="412"/>
    </row>
    <row r="2561" spans="5:5" ht="15" x14ac:dyDescent="0.25">
      <c r="E2561" s="412"/>
    </row>
    <row r="2562" spans="5:5" ht="15" x14ac:dyDescent="0.25">
      <c r="E2562" s="412"/>
    </row>
    <row r="2563" spans="5:5" ht="15" x14ac:dyDescent="0.25">
      <c r="E2563" s="412"/>
    </row>
    <row r="2564" spans="5:5" ht="15" x14ac:dyDescent="0.25">
      <c r="E2564" s="412"/>
    </row>
    <row r="2565" spans="5:5" ht="15" x14ac:dyDescent="0.25">
      <c r="E2565" s="412"/>
    </row>
    <row r="2566" spans="5:5" ht="15" x14ac:dyDescent="0.25">
      <c r="E2566" s="412"/>
    </row>
    <row r="2567" spans="5:5" ht="15" x14ac:dyDescent="0.25">
      <c r="E2567" s="412"/>
    </row>
    <row r="2568" spans="5:5" ht="15" x14ac:dyDescent="0.25">
      <c r="E2568" s="412"/>
    </row>
    <row r="2569" spans="5:5" ht="15" x14ac:dyDescent="0.25">
      <c r="E2569" s="412"/>
    </row>
    <row r="2570" spans="5:5" ht="15" x14ac:dyDescent="0.25">
      <c r="E2570" s="412"/>
    </row>
    <row r="2571" spans="5:5" ht="15" x14ac:dyDescent="0.25">
      <c r="E2571" s="412"/>
    </row>
    <row r="2572" spans="5:5" ht="15" x14ac:dyDescent="0.25">
      <c r="E2572" s="412"/>
    </row>
    <row r="2573" spans="5:5" ht="15" x14ac:dyDescent="0.25">
      <c r="E2573" s="412"/>
    </row>
    <row r="2574" spans="5:5" ht="15" x14ac:dyDescent="0.25">
      <c r="E2574" s="412"/>
    </row>
    <row r="2575" spans="5:5" ht="15" x14ac:dyDescent="0.25">
      <c r="E2575" s="412"/>
    </row>
    <row r="2576" spans="5:5" ht="15" x14ac:dyDescent="0.25">
      <c r="E2576" s="412"/>
    </row>
    <row r="2577" spans="5:5" ht="15" x14ac:dyDescent="0.25">
      <c r="E2577" s="412"/>
    </row>
    <row r="2578" spans="5:5" ht="15" x14ac:dyDescent="0.25">
      <c r="E2578" s="412"/>
    </row>
    <row r="2579" spans="5:5" ht="15" x14ac:dyDescent="0.25">
      <c r="E2579" s="412"/>
    </row>
    <row r="2580" spans="5:5" ht="15" x14ac:dyDescent="0.25">
      <c r="E2580" s="412"/>
    </row>
    <row r="2581" spans="5:5" ht="15" x14ac:dyDescent="0.25">
      <c r="E2581" s="412"/>
    </row>
    <row r="2582" spans="5:5" ht="15" x14ac:dyDescent="0.25">
      <c r="E2582" s="412"/>
    </row>
    <row r="2583" spans="5:5" ht="15" x14ac:dyDescent="0.25">
      <c r="E2583" s="412"/>
    </row>
    <row r="2584" spans="5:5" ht="15" x14ac:dyDescent="0.25">
      <c r="E2584" s="412"/>
    </row>
    <row r="2585" spans="5:5" ht="15" x14ac:dyDescent="0.25">
      <c r="E2585" s="412"/>
    </row>
    <row r="2586" spans="5:5" ht="15" x14ac:dyDescent="0.25">
      <c r="E2586" s="412"/>
    </row>
    <row r="2587" spans="5:5" ht="15" x14ac:dyDescent="0.25">
      <c r="E2587" s="412"/>
    </row>
    <row r="2588" spans="5:5" ht="15" x14ac:dyDescent="0.25">
      <c r="E2588" s="412"/>
    </row>
    <row r="2589" spans="5:5" ht="15" x14ac:dyDescent="0.25">
      <c r="E2589" s="412"/>
    </row>
    <row r="2590" spans="5:5" ht="15" x14ac:dyDescent="0.25">
      <c r="E2590" s="412"/>
    </row>
    <row r="2591" spans="5:5" ht="15" x14ac:dyDescent="0.25">
      <c r="E2591" s="412"/>
    </row>
    <row r="2592" spans="5:5" ht="15" x14ac:dyDescent="0.25">
      <c r="E2592" s="412"/>
    </row>
    <row r="2593" spans="5:5" ht="15" x14ac:dyDescent="0.25">
      <c r="E2593" s="412"/>
    </row>
    <row r="2594" spans="5:5" ht="15" x14ac:dyDescent="0.25">
      <c r="E2594" s="412"/>
    </row>
    <row r="2595" spans="5:5" ht="15" x14ac:dyDescent="0.25">
      <c r="E2595" s="412"/>
    </row>
    <row r="2596" spans="5:5" ht="15" x14ac:dyDescent="0.25">
      <c r="E2596" s="412"/>
    </row>
    <row r="2597" spans="5:5" ht="15" x14ac:dyDescent="0.25">
      <c r="E2597" s="412"/>
    </row>
    <row r="2598" spans="5:5" ht="15" x14ac:dyDescent="0.25">
      <c r="E2598" s="412"/>
    </row>
    <row r="2599" spans="5:5" ht="15" x14ac:dyDescent="0.25">
      <c r="E2599" s="412"/>
    </row>
    <row r="2600" spans="5:5" ht="15" x14ac:dyDescent="0.25">
      <c r="E2600" s="412"/>
    </row>
    <row r="2601" spans="5:5" ht="15" x14ac:dyDescent="0.25">
      <c r="E2601" s="412"/>
    </row>
    <row r="2602" spans="5:5" ht="15" x14ac:dyDescent="0.25">
      <c r="E2602" s="412"/>
    </row>
    <row r="2603" spans="5:5" ht="15" x14ac:dyDescent="0.25">
      <c r="E2603" s="412"/>
    </row>
    <row r="2604" spans="5:5" ht="15" x14ac:dyDescent="0.25">
      <c r="E2604" s="412"/>
    </row>
    <row r="2605" spans="5:5" ht="15" x14ac:dyDescent="0.25">
      <c r="E2605" s="412"/>
    </row>
    <row r="2606" spans="5:5" ht="15" x14ac:dyDescent="0.25">
      <c r="E2606" s="412"/>
    </row>
    <row r="2607" spans="5:5" ht="15" x14ac:dyDescent="0.25">
      <c r="E2607" s="412"/>
    </row>
    <row r="2608" spans="5:5" ht="15" x14ac:dyDescent="0.25">
      <c r="E2608" s="412"/>
    </row>
    <row r="2609" spans="5:5" ht="15" x14ac:dyDescent="0.25">
      <c r="E2609" s="412"/>
    </row>
    <row r="2610" spans="5:5" ht="15" x14ac:dyDescent="0.25">
      <c r="E2610" s="412"/>
    </row>
    <row r="2611" spans="5:5" ht="15" x14ac:dyDescent="0.25">
      <c r="E2611" s="412"/>
    </row>
    <row r="2612" spans="5:5" ht="15" x14ac:dyDescent="0.25">
      <c r="E2612" s="412"/>
    </row>
    <row r="2613" spans="5:5" ht="15" x14ac:dyDescent="0.25">
      <c r="E2613" s="412"/>
    </row>
    <row r="2614" spans="5:5" ht="15" x14ac:dyDescent="0.25">
      <c r="E2614" s="412"/>
    </row>
    <row r="2615" spans="5:5" ht="15" x14ac:dyDescent="0.25">
      <c r="E2615" s="412"/>
    </row>
    <row r="2616" spans="5:5" ht="15" x14ac:dyDescent="0.25">
      <c r="E2616" s="412"/>
    </row>
    <row r="2617" spans="5:5" ht="15" x14ac:dyDescent="0.25">
      <c r="E2617" s="412"/>
    </row>
    <row r="2618" spans="5:5" ht="15" x14ac:dyDescent="0.25">
      <c r="E2618" s="412"/>
    </row>
    <row r="2619" spans="5:5" ht="15" x14ac:dyDescent="0.25">
      <c r="E2619" s="412"/>
    </row>
    <row r="2620" spans="5:5" ht="15" x14ac:dyDescent="0.25">
      <c r="E2620" s="412"/>
    </row>
    <row r="2621" spans="5:5" ht="15" x14ac:dyDescent="0.25">
      <c r="E2621" s="412"/>
    </row>
    <row r="2622" spans="5:5" ht="15" x14ac:dyDescent="0.25">
      <c r="E2622" s="412"/>
    </row>
    <row r="2623" spans="5:5" ht="15" x14ac:dyDescent="0.25">
      <c r="E2623" s="412"/>
    </row>
    <row r="2624" spans="5:5" ht="15" x14ac:dyDescent="0.25">
      <c r="E2624" s="412"/>
    </row>
    <row r="2625" spans="5:5" ht="15" x14ac:dyDescent="0.25">
      <c r="E2625" s="412"/>
    </row>
    <row r="2626" spans="5:5" ht="15" x14ac:dyDescent="0.25">
      <c r="E2626" s="412"/>
    </row>
    <row r="2627" spans="5:5" ht="15" x14ac:dyDescent="0.25">
      <c r="E2627" s="412"/>
    </row>
    <row r="2628" spans="5:5" ht="15" x14ac:dyDescent="0.25">
      <c r="E2628" s="412"/>
    </row>
    <row r="2629" spans="5:5" ht="15" x14ac:dyDescent="0.25">
      <c r="E2629" s="412"/>
    </row>
    <row r="2630" spans="5:5" ht="15" x14ac:dyDescent="0.25">
      <c r="E2630" s="412"/>
    </row>
    <row r="2631" spans="5:5" ht="15" x14ac:dyDescent="0.25">
      <c r="E2631" s="412"/>
    </row>
    <row r="2632" spans="5:5" ht="15" x14ac:dyDescent="0.25">
      <c r="E2632" s="412"/>
    </row>
    <row r="2633" spans="5:5" ht="15" x14ac:dyDescent="0.25">
      <c r="E2633" s="412"/>
    </row>
    <row r="2634" spans="5:5" ht="15" x14ac:dyDescent="0.25">
      <c r="E2634" s="412"/>
    </row>
    <row r="2635" spans="5:5" ht="15" x14ac:dyDescent="0.25">
      <c r="E2635" s="412"/>
    </row>
    <row r="2636" spans="5:5" ht="15" x14ac:dyDescent="0.25">
      <c r="E2636" s="412"/>
    </row>
    <row r="2637" spans="5:5" ht="15" x14ac:dyDescent="0.25">
      <c r="E2637" s="412"/>
    </row>
    <row r="2638" spans="5:5" ht="15" x14ac:dyDescent="0.25">
      <c r="E2638" s="412"/>
    </row>
    <row r="2639" spans="5:5" ht="15" x14ac:dyDescent="0.25">
      <c r="E2639" s="412"/>
    </row>
    <row r="2640" spans="5:5" ht="15" x14ac:dyDescent="0.25">
      <c r="E2640" s="412"/>
    </row>
    <row r="2641" spans="5:5" ht="15" x14ac:dyDescent="0.25">
      <c r="E2641" s="412"/>
    </row>
    <row r="2642" spans="5:5" ht="15" x14ac:dyDescent="0.25">
      <c r="E2642" s="412"/>
    </row>
    <row r="2643" spans="5:5" ht="15" x14ac:dyDescent="0.25">
      <c r="E2643" s="412"/>
    </row>
    <row r="2644" spans="5:5" ht="15" x14ac:dyDescent="0.25">
      <c r="E2644" s="412"/>
    </row>
    <row r="2645" spans="5:5" ht="15" x14ac:dyDescent="0.25">
      <c r="E2645" s="412"/>
    </row>
    <row r="2646" spans="5:5" ht="15" x14ac:dyDescent="0.25">
      <c r="E2646" s="412"/>
    </row>
    <row r="2647" spans="5:5" ht="15" x14ac:dyDescent="0.25">
      <c r="E2647" s="412"/>
    </row>
    <row r="2648" spans="5:5" ht="15" x14ac:dyDescent="0.25">
      <c r="E2648" s="412"/>
    </row>
    <row r="2649" spans="5:5" ht="15" x14ac:dyDescent="0.25">
      <c r="E2649" s="412"/>
    </row>
    <row r="2650" spans="5:5" ht="15" x14ac:dyDescent="0.25">
      <c r="E2650" s="412"/>
    </row>
    <row r="2651" spans="5:5" ht="15" x14ac:dyDescent="0.25">
      <c r="E2651" s="412"/>
    </row>
    <row r="2652" spans="5:5" ht="15" x14ac:dyDescent="0.25">
      <c r="E2652" s="412"/>
    </row>
    <row r="2653" spans="5:5" ht="15" x14ac:dyDescent="0.25">
      <c r="E2653" s="412"/>
    </row>
    <row r="2654" spans="5:5" ht="15" x14ac:dyDescent="0.25">
      <c r="E2654" s="412"/>
    </row>
    <row r="2655" spans="5:5" ht="15" x14ac:dyDescent="0.25">
      <c r="E2655" s="412"/>
    </row>
    <row r="2656" spans="5:5" ht="15" x14ac:dyDescent="0.25">
      <c r="E2656" s="412"/>
    </row>
    <row r="2657" spans="5:5" ht="15" x14ac:dyDescent="0.25">
      <c r="E2657" s="412"/>
    </row>
    <row r="2658" spans="5:5" ht="15" x14ac:dyDescent="0.25">
      <c r="E2658" s="412"/>
    </row>
    <row r="2659" spans="5:5" ht="15" x14ac:dyDescent="0.25">
      <c r="E2659" s="412"/>
    </row>
    <row r="2660" spans="5:5" ht="15" x14ac:dyDescent="0.25">
      <c r="E2660" s="412"/>
    </row>
    <row r="2661" spans="5:5" ht="15" x14ac:dyDescent="0.25">
      <c r="E2661" s="412"/>
    </row>
    <row r="2662" spans="5:5" ht="15" x14ac:dyDescent="0.25">
      <c r="E2662" s="412"/>
    </row>
    <row r="2663" spans="5:5" ht="15" x14ac:dyDescent="0.25">
      <c r="E2663" s="412"/>
    </row>
    <row r="2664" spans="5:5" ht="15" x14ac:dyDescent="0.25">
      <c r="E2664" s="412"/>
    </row>
    <row r="2665" spans="5:5" ht="15" x14ac:dyDescent="0.25">
      <c r="E2665" s="412"/>
    </row>
    <row r="2666" spans="5:5" ht="15" x14ac:dyDescent="0.25">
      <c r="E2666" s="412"/>
    </row>
    <row r="2667" spans="5:5" ht="15" x14ac:dyDescent="0.25">
      <c r="E2667" s="412"/>
    </row>
    <row r="2668" spans="5:5" ht="15" x14ac:dyDescent="0.25">
      <c r="E2668" s="412"/>
    </row>
    <row r="2669" spans="5:5" ht="15" x14ac:dyDescent="0.25">
      <c r="E2669" s="412"/>
    </row>
    <row r="2670" spans="5:5" ht="15" x14ac:dyDescent="0.25">
      <c r="E2670" s="412"/>
    </row>
    <row r="2671" spans="5:5" ht="15" x14ac:dyDescent="0.25">
      <c r="E2671" s="412"/>
    </row>
    <row r="2672" spans="5:5" ht="15" x14ac:dyDescent="0.25">
      <c r="E2672" s="412"/>
    </row>
    <row r="2673" spans="5:5" ht="15" x14ac:dyDescent="0.25">
      <c r="E2673" s="412"/>
    </row>
    <row r="2674" spans="5:5" ht="15" x14ac:dyDescent="0.25">
      <c r="E2674" s="412"/>
    </row>
    <row r="2675" spans="5:5" ht="15" x14ac:dyDescent="0.25">
      <c r="E2675" s="412"/>
    </row>
    <row r="2676" spans="5:5" ht="15" x14ac:dyDescent="0.25">
      <c r="E2676" s="412"/>
    </row>
    <row r="2677" spans="5:5" ht="15" x14ac:dyDescent="0.25">
      <c r="E2677" s="412"/>
    </row>
    <row r="2678" spans="5:5" ht="15" x14ac:dyDescent="0.25">
      <c r="E2678" s="412"/>
    </row>
    <row r="2679" spans="5:5" ht="15" x14ac:dyDescent="0.25">
      <c r="E2679" s="412"/>
    </row>
    <row r="2680" spans="5:5" ht="15" x14ac:dyDescent="0.25">
      <c r="E2680" s="412"/>
    </row>
    <row r="2681" spans="5:5" ht="15" x14ac:dyDescent="0.25">
      <c r="E2681" s="412"/>
    </row>
    <row r="2682" spans="5:5" ht="15" x14ac:dyDescent="0.25">
      <c r="E2682" s="412"/>
    </row>
    <row r="2683" spans="5:5" ht="15" x14ac:dyDescent="0.25">
      <c r="E2683" s="412"/>
    </row>
    <row r="2684" spans="5:5" ht="15" x14ac:dyDescent="0.25">
      <c r="E2684" s="412"/>
    </row>
    <row r="2685" spans="5:5" ht="15" x14ac:dyDescent="0.25">
      <c r="E2685" s="412"/>
    </row>
    <row r="2686" spans="5:5" ht="15" x14ac:dyDescent="0.25">
      <c r="E2686" s="412"/>
    </row>
    <row r="2687" spans="5:5" ht="15" x14ac:dyDescent="0.25">
      <c r="E2687" s="412"/>
    </row>
    <row r="2688" spans="5:5" ht="15" x14ac:dyDescent="0.25">
      <c r="E2688" s="412"/>
    </row>
    <row r="2689" spans="5:5" ht="15" x14ac:dyDescent="0.25">
      <c r="E2689" s="412"/>
    </row>
    <row r="2690" spans="5:5" ht="15" x14ac:dyDescent="0.25">
      <c r="E2690" s="412"/>
    </row>
    <row r="2691" spans="5:5" ht="15" x14ac:dyDescent="0.25">
      <c r="E2691" s="412"/>
    </row>
    <row r="2692" spans="5:5" ht="15" x14ac:dyDescent="0.25">
      <c r="E2692" s="412"/>
    </row>
    <row r="2693" spans="5:5" ht="15" x14ac:dyDescent="0.25">
      <c r="E2693" s="412"/>
    </row>
    <row r="2694" spans="5:5" ht="15" x14ac:dyDescent="0.25">
      <c r="E2694" s="412"/>
    </row>
    <row r="2695" spans="5:5" ht="15" x14ac:dyDescent="0.25">
      <c r="E2695" s="412"/>
    </row>
    <row r="2696" spans="5:5" ht="15" x14ac:dyDescent="0.25">
      <c r="E2696" s="412"/>
    </row>
    <row r="2697" spans="5:5" ht="15" x14ac:dyDescent="0.25">
      <c r="E2697" s="412"/>
    </row>
    <row r="2698" spans="5:5" ht="15" x14ac:dyDescent="0.25">
      <c r="E2698" s="412"/>
    </row>
    <row r="2699" spans="5:5" ht="15" x14ac:dyDescent="0.25">
      <c r="E2699" s="412"/>
    </row>
    <row r="2700" spans="5:5" ht="15" x14ac:dyDescent="0.25">
      <c r="E2700" s="412"/>
    </row>
    <row r="2701" spans="5:5" ht="15" x14ac:dyDescent="0.25">
      <c r="E2701" s="412"/>
    </row>
    <row r="2702" spans="5:5" ht="15" x14ac:dyDescent="0.25">
      <c r="E2702" s="412"/>
    </row>
    <row r="2703" spans="5:5" ht="15" x14ac:dyDescent="0.25">
      <c r="E2703" s="412"/>
    </row>
    <row r="2704" spans="5:5" ht="15" x14ac:dyDescent="0.25">
      <c r="E2704" s="412"/>
    </row>
    <row r="2705" spans="5:5" ht="15" x14ac:dyDescent="0.25">
      <c r="E2705" s="412"/>
    </row>
    <row r="2706" spans="5:5" ht="15" x14ac:dyDescent="0.25">
      <c r="E2706" s="412"/>
    </row>
    <row r="2707" spans="5:5" ht="15" x14ac:dyDescent="0.25">
      <c r="E2707" s="412"/>
    </row>
    <row r="2708" spans="5:5" ht="15" x14ac:dyDescent="0.25">
      <c r="E2708" s="412"/>
    </row>
    <row r="2709" spans="5:5" ht="15" x14ac:dyDescent="0.25">
      <c r="E2709" s="412"/>
    </row>
    <row r="2710" spans="5:5" ht="15" x14ac:dyDescent="0.25">
      <c r="E2710" s="412"/>
    </row>
    <row r="2711" spans="5:5" ht="15" x14ac:dyDescent="0.25">
      <c r="E2711" s="412"/>
    </row>
    <row r="2712" spans="5:5" ht="15" x14ac:dyDescent="0.25">
      <c r="E2712" s="412"/>
    </row>
    <row r="2713" spans="5:5" ht="15" x14ac:dyDescent="0.25">
      <c r="E2713" s="412"/>
    </row>
    <row r="2714" spans="5:5" ht="15" x14ac:dyDescent="0.25">
      <c r="E2714" s="412"/>
    </row>
    <row r="2715" spans="5:5" ht="15" x14ac:dyDescent="0.25">
      <c r="E2715" s="412"/>
    </row>
    <row r="2716" spans="5:5" ht="15" x14ac:dyDescent="0.25">
      <c r="E2716" s="412"/>
    </row>
    <row r="2717" spans="5:5" ht="15" x14ac:dyDescent="0.25">
      <c r="E2717" s="412"/>
    </row>
    <row r="2718" spans="5:5" ht="15" x14ac:dyDescent="0.25">
      <c r="E2718" s="412"/>
    </row>
    <row r="2719" spans="5:5" ht="15" x14ac:dyDescent="0.25">
      <c r="E2719" s="412"/>
    </row>
    <row r="2720" spans="5:5" ht="15" x14ac:dyDescent="0.25">
      <c r="E2720" s="412"/>
    </row>
    <row r="2721" spans="5:5" ht="15" x14ac:dyDescent="0.25">
      <c r="E2721" s="412"/>
    </row>
    <row r="2722" spans="5:5" ht="15" x14ac:dyDescent="0.25">
      <c r="E2722" s="412"/>
    </row>
    <row r="2723" spans="5:5" ht="15" x14ac:dyDescent="0.25">
      <c r="E2723" s="412"/>
    </row>
    <row r="2724" spans="5:5" ht="15" x14ac:dyDescent="0.25">
      <c r="E2724" s="412"/>
    </row>
    <row r="2725" spans="5:5" ht="15" x14ac:dyDescent="0.25">
      <c r="E2725" s="412"/>
    </row>
    <row r="2726" spans="5:5" ht="15" x14ac:dyDescent="0.25">
      <c r="E2726" s="412"/>
    </row>
    <row r="2727" spans="5:5" ht="15" x14ac:dyDescent="0.25">
      <c r="E2727" s="412"/>
    </row>
    <row r="2728" spans="5:5" ht="15" x14ac:dyDescent="0.25">
      <c r="E2728" s="412"/>
    </row>
    <row r="2729" spans="5:5" ht="15" x14ac:dyDescent="0.25">
      <c r="E2729" s="412"/>
    </row>
    <row r="2730" spans="5:5" ht="15" x14ac:dyDescent="0.25">
      <c r="E2730" s="412"/>
    </row>
    <row r="2731" spans="5:5" ht="15" x14ac:dyDescent="0.25">
      <c r="E2731" s="412"/>
    </row>
    <row r="2732" spans="5:5" ht="15" x14ac:dyDescent="0.25">
      <c r="E2732" s="412"/>
    </row>
    <row r="2733" spans="5:5" ht="15" x14ac:dyDescent="0.25">
      <c r="E2733" s="412"/>
    </row>
    <row r="2734" spans="5:5" ht="15" x14ac:dyDescent="0.25">
      <c r="E2734" s="412"/>
    </row>
    <row r="2735" spans="5:5" ht="15" x14ac:dyDescent="0.25">
      <c r="E2735" s="412"/>
    </row>
    <row r="2736" spans="5:5" ht="15" x14ac:dyDescent="0.25">
      <c r="E2736" s="412"/>
    </row>
    <row r="2737" spans="5:5" ht="15" x14ac:dyDescent="0.25">
      <c r="E2737" s="412"/>
    </row>
    <row r="2738" spans="5:5" ht="15" x14ac:dyDescent="0.25">
      <c r="E2738" s="412"/>
    </row>
    <row r="2739" spans="5:5" ht="15" x14ac:dyDescent="0.25">
      <c r="E2739" s="412"/>
    </row>
    <row r="2740" spans="5:5" ht="15" x14ac:dyDescent="0.25">
      <c r="E2740" s="412"/>
    </row>
    <row r="2741" spans="5:5" ht="15" x14ac:dyDescent="0.25">
      <c r="E2741" s="412"/>
    </row>
    <row r="2742" spans="5:5" ht="15" x14ac:dyDescent="0.25">
      <c r="E2742" s="412"/>
    </row>
    <row r="2743" spans="5:5" ht="15" x14ac:dyDescent="0.25">
      <c r="E2743" s="412"/>
    </row>
    <row r="2744" spans="5:5" ht="15" x14ac:dyDescent="0.25">
      <c r="E2744" s="412"/>
    </row>
    <row r="2745" spans="5:5" ht="15" x14ac:dyDescent="0.25">
      <c r="E2745" s="412"/>
    </row>
    <row r="2746" spans="5:5" ht="15" x14ac:dyDescent="0.25">
      <c r="E2746" s="412"/>
    </row>
    <row r="2747" spans="5:5" ht="15" x14ac:dyDescent="0.25">
      <c r="E2747" s="412"/>
    </row>
    <row r="2748" spans="5:5" ht="15" x14ac:dyDescent="0.25">
      <c r="E2748" s="412"/>
    </row>
    <row r="2749" spans="5:5" ht="15" x14ac:dyDescent="0.25">
      <c r="E2749" s="412"/>
    </row>
    <row r="2750" spans="5:5" ht="15" x14ac:dyDescent="0.25">
      <c r="E2750" s="412"/>
    </row>
    <row r="2751" spans="5:5" ht="15" x14ac:dyDescent="0.25">
      <c r="E2751" s="412"/>
    </row>
    <row r="2752" spans="5:5" ht="15" x14ac:dyDescent="0.25">
      <c r="E2752" s="412"/>
    </row>
    <row r="2753" spans="5:5" ht="15" x14ac:dyDescent="0.25">
      <c r="E2753" s="412"/>
    </row>
    <row r="2754" spans="5:5" ht="15" x14ac:dyDescent="0.25">
      <c r="E2754" s="412"/>
    </row>
    <row r="2755" spans="5:5" ht="15" x14ac:dyDescent="0.25">
      <c r="E2755" s="412"/>
    </row>
    <row r="2756" spans="5:5" ht="15" x14ac:dyDescent="0.25">
      <c r="E2756" s="412"/>
    </row>
    <row r="2757" spans="5:5" ht="15" x14ac:dyDescent="0.25">
      <c r="E2757" s="412"/>
    </row>
    <row r="2758" spans="5:5" ht="15" x14ac:dyDescent="0.25">
      <c r="E2758" s="412"/>
    </row>
    <row r="2759" spans="5:5" ht="15" x14ac:dyDescent="0.25">
      <c r="E2759" s="412"/>
    </row>
    <row r="2760" spans="5:5" ht="15" x14ac:dyDescent="0.25">
      <c r="E2760" s="412"/>
    </row>
    <row r="2761" spans="5:5" ht="15" x14ac:dyDescent="0.25">
      <c r="E2761" s="412"/>
    </row>
    <row r="2762" spans="5:5" ht="15" x14ac:dyDescent="0.25">
      <c r="E2762" s="412"/>
    </row>
    <row r="2763" spans="5:5" ht="15" x14ac:dyDescent="0.25">
      <c r="E2763" s="412"/>
    </row>
    <row r="2764" spans="5:5" ht="15" x14ac:dyDescent="0.25">
      <c r="E2764" s="412"/>
    </row>
    <row r="2765" spans="5:5" ht="15" x14ac:dyDescent="0.25">
      <c r="E2765" s="412"/>
    </row>
    <row r="2766" spans="5:5" ht="15" x14ac:dyDescent="0.25">
      <c r="E2766" s="412"/>
    </row>
    <row r="2767" spans="5:5" ht="15" x14ac:dyDescent="0.25">
      <c r="E2767" s="412"/>
    </row>
    <row r="2768" spans="5:5" ht="15" x14ac:dyDescent="0.25">
      <c r="E2768" s="412"/>
    </row>
    <row r="2769" spans="5:5" ht="15" x14ac:dyDescent="0.25">
      <c r="E2769" s="412"/>
    </row>
    <row r="2770" spans="5:5" ht="15" x14ac:dyDescent="0.25">
      <c r="E2770" s="412"/>
    </row>
    <row r="2771" spans="5:5" ht="15" x14ac:dyDescent="0.25">
      <c r="E2771" s="412"/>
    </row>
    <row r="2772" spans="5:5" ht="15" x14ac:dyDescent="0.25">
      <c r="E2772" s="412"/>
    </row>
    <row r="2773" spans="5:5" ht="15" x14ac:dyDescent="0.25">
      <c r="E2773" s="412"/>
    </row>
    <row r="2774" spans="5:5" ht="15" x14ac:dyDescent="0.25">
      <c r="E2774" s="412"/>
    </row>
    <row r="2775" spans="5:5" ht="15" x14ac:dyDescent="0.25">
      <c r="E2775" s="412"/>
    </row>
    <row r="2776" spans="5:5" ht="15" x14ac:dyDescent="0.25">
      <c r="E2776" s="412"/>
    </row>
    <row r="2777" spans="5:5" ht="15" x14ac:dyDescent="0.25">
      <c r="E2777" s="412"/>
    </row>
    <row r="2778" spans="5:5" ht="15" x14ac:dyDescent="0.25">
      <c r="E2778" s="412"/>
    </row>
    <row r="2779" spans="5:5" ht="15" x14ac:dyDescent="0.25">
      <c r="E2779" s="412"/>
    </row>
    <row r="2780" spans="5:5" ht="15" x14ac:dyDescent="0.25">
      <c r="E2780" s="412"/>
    </row>
    <row r="2781" spans="5:5" ht="15" x14ac:dyDescent="0.25">
      <c r="E2781" s="412"/>
    </row>
    <row r="2782" spans="5:5" ht="15" x14ac:dyDescent="0.25">
      <c r="E2782" s="412"/>
    </row>
    <row r="2783" spans="5:5" ht="15" x14ac:dyDescent="0.25">
      <c r="E2783" s="412"/>
    </row>
    <row r="2784" spans="5:5" ht="15" x14ac:dyDescent="0.25">
      <c r="E2784" s="412"/>
    </row>
    <row r="2785" spans="5:5" ht="15" x14ac:dyDescent="0.25">
      <c r="E2785" s="412"/>
    </row>
    <row r="2786" spans="5:5" ht="15" x14ac:dyDescent="0.25">
      <c r="E2786" s="412"/>
    </row>
    <row r="2787" spans="5:5" ht="15" x14ac:dyDescent="0.25">
      <c r="E2787" s="412"/>
    </row>
    <row r="2788" spans="5:5" ht="15" x14ac:dyDescent="0.25">
      <c r="E2788" s="412"/>
    </row>
    <row r="2789" spans="5:5" ht="15" x14ac:dyDescent="0.25">
      <c r="E2789" s="412"/>
    </row>
    <row r="2790" spans="5:5" ht="15" x14ac:dyDescent="0.25">
      <c r="E2790" s="412"/>
    </row>
    <row r="2791" spans="5:5" ht="15" x14ac:dyDescent="0.25">
      <c r="E2791" s="412"/>
    </row>
    <row r="2792" spans="5:5" ht="15" x14ac:dyDescent="0.25">
      <c r="E2792" s="412"/>
    </row>
    <row r="2793" spans="5:5" ht="15" x14ac:dyDescent="0.25">
      <c r="E2793" s="412"/>
    </row>
    <row r="2794" spans="5:5" ht="15" x14ac:dyDescent="0.25">
      <c r="E2794" s="412"/>
    </row>
    <row r="2795" spans="5:5" ht="15" x14ac:dyDescent="0.25">
      <c r="E2795" s="412"/>
    </row>
    <row r="2796" spans="5:5" ht="15" x14ac:dyDescent="0.25">
      <c r="E2796" s="412"/>
    </row>
    <row r="2797" spans="5:5" ht="15" x14ac:dyDescent="0.25">
      <c r="E2797" s="412"/>
    </row>
    <row r="2798" spans="5:5" ht="15" x14ac:dyDescent="0.25">
      <c r="E2798" s="412"/>
    </row>
    <row r="2799" spans="5:5" ht="15" x14ac:dyDescent="0.25">
      <c r="E2799" s="412"/>
    </row>
    <row r="2800" spans="5:5" ht="15" x14ac:dyDescent="0.25">
      <c r="E2800" s="412"/>
    </row>
    <row r="2801" spans="5:5" ht="15" x14ac:dyDescent="0.25">
      <c r="E2801" s="412"/>
    </row>
    <row r="2802" spans="5:5" ht="15" x14ac:dyDescent="0.25">
      <c r="E2802" s="412"/>
    </row>
    <row r="2803" spans="5:5" ht="15" x14ac:dyDescent="0.25">
      <c r="E2803" s="412"/>
    </row>
    <row r="2804" spans="5:5" ht="15" x14ac:dyDescent="0.25">
      <c r="E2804" s="412"/>
    </row>
    <row r="2805" spans="5:5" ht="15" x14ac:dyDescent="0.25">
      <c r="E2805" s="412"/>
    </row>
    <row r="2806" spans="5:5" ht="15" x14ac:dyDescent="0.25">
      <c r="E2806" s="412"/>
    </row>
    <row r="2807" spans="5:5" ht="15" x14ac:dyDescent="0.25">
      <c r="E2807" s="412"/>
    </row>
    <row r="2808" spans="5:5" ht="15" x14ac:dyDescent="0.25">
      <c r="E2808" s="412"/>
    </row>
    <row r="2809" spans="5:5" ht="15" x14ac:dyDescent="0.25">
      <c r="E2809" s="412"/>
    </row>
    <row r="2810" spans="5:5" ht="15" x14ac:dyDescent="0.25">
      <c r="E2810" s="412"/>
    </row>
    <row r="2811" spans="5:5" ht="15" x14ac:dyDescent="0.25">
      <c r="E2811" s="412"/>
    </row>
    <row r="2812" spans="5:5" ht="15" x14ac:dyDescent="0.25">
      <c r="E2812" s="412"/>
    </row>
    <row r="2813" spans="5:5" ht="15" x14ac:dyDescent="0.25">
      <c r="E2813" s="412"/>
    </row>
    <row r="2814" spans="5:5" ht="15" x14ac:dyDescent="0.25">
      <c r="E2814" s="412"/>
    </row>
    <row r="2815" spans="5:5" ht="15" x14ac:dyDescent="0.25">
      <c r="E2815" s="412"/>
    </row>
    <row r="2816" spans="5:5" ht="15" x14ac:dyDescent="0.25">
      <c r="E2816" s="412"/>
    </row>
    <row r="2817" spans="5:5" ht="15" x14ac:dyDescent="0.25">
      <c r="E2817" s="412"/>
    </row>
    <row r="2818" spans="5:5" ht="15" x14ac:dyDescent="0.25">
      <c r="E2818" s="412"/>
    </row>
    <row r="2819" spans="5:5" ht="15" x14ac:dyDescent="0.25">
      <c r="E2819" s="412"/>
    </row>
    <row r="2820" spans="5:5" ht="15" x14ac:dyDescent="0.25">
      <c r="E2820" s="412"/>
    </row>
    <row r="2821" spans="5:5" ht="15" x14ac:dyDescent="0.25">
      <c r="E2821" s="412"/>
    </row>
    <row r="2822" spans="5:5" ht="15" x14ac:dyDescent="0.25">
      <c r="E2822" s="412"/>
    </row>
    <row r="2823" spans="5:5" ht="15" x14ac:dyDescent="0.25">
      <c r="E2823" s="412"/>
    </row>
    <row r="2824" spans="5:5" ht="15" x14ac:dyDescent="0.25">
      <c r="E2824" s="412"/>
    </row>
    <row r="2825" spans="5:5" ht="15" x14ac:dyDescent="0.25">
      <c r="E2825" s="412"/>
    </row>
    <row r="2826" spans="5:5" ht="15" x14ac:dyDescent="0.25">
      <c r="E2826" s="412"/>
    </row>
    <row r="2827" spans="5:5" ht="15" x14ac:dyDescent="0.25">
      <c r="E2827" s="412"/>
    </row>
    <row r="2828" spans="5:5" ht="15" x14ac:dyDescent="0.25">
      <c r="E2828" s="412"/>
    </row>
    <row r="2829" spans="5:5" ht="15" x14ac:dyDescent="0.25">
      <c r="E2829" s="412"/>
    </row>
    <row r="2830" spans="5:5" ht="15" x14ac:dyDescent="0.25">
      <c r="E2830" s="412"/>
    </row>
    <row r="2831" spans="5:5" ht="15" x14ac:dyDescent="0.25">
      <c r="E2831" s="412"/>
    </row>
    <row r="2832" spans="5:5" ht="15" x14ac:dyDescent="0.25">
      <c r="E2832" s="412"/>
    </row>
    <row r="2833" spans="5:5" ht="15" x14ac:dyDescent="0.25">
      <c r="E2833" s="412"/>
    </row>
    <row r="2834" spans="5:5" ht="15" x14ac:dyDescent="0.25">
      <c r="E2834" s="412"/>
    </row>
    <row r="2835" spans="5:5" ht="15" x14ac:dyDescent="0.25">
      <c r="E2835" s="412"/>
    </row>
    <row r="2836" spans="5:5" ht="15" x14ac:dyDescent="0.25">
      <c r="E2836" s="412"/>
    </row>
    <row r="2837" spans="5:5" ht="15" x14ac:dyDescent="0.25">
      <c r="E2837" s="412"/>
    </row>
    <row r="2838" spans="5:5" ht="15" x14ac:dyDescent="0.25">
      <c r="E2838" s="412"/>
    </row>
    <row r="2839" spans="5:5" ht="15" x14ac:dyDescent="0.25">
      <c r="E2839" s="412"/>
    </row>
    <row r="2840" spans="5:5" ht="15" x14ac:dyDescent="0.25">
      <c r="E2840" s="412"/>
    </row>
    <row r="2841" spans="5:5" ht="15" x14ac:dyDescent="0.25">
      <c r="E2841" s="412"/>
    </row>
    <row r="2842" spans="5:5" ht="15" x14ac:dyDescent="0.25">
      <c r="E2842" s="412"/>
    </row>
    <row r="2843" spans="5:5" ht="15" x14ac:dyDescent="0.25">
      <c r="E2843" s="412"/>
    </row>
    <row r="2844" spans="5:5" ht="15" x14ac:dyDescent="0.25">
      <c r="E2844" s="412"/>
    </row>
    <row r="2845" spans="5:5" ht="15" x14ac:dyDescent="0.25">
      <c r="E2845" s="412"/>
    </row>
    <row r="2846" spans="5:5" ht="15" x14ac:dyDescent="0.25">
      <c r="E2846" s="412"/>
    </row>
    <row r="2847" spans="5:5" ht="15" x14ac:dyDescent="0.25">
      <c r="E2847" s="412"/>
    </row>
    <row r="2848" spans="5:5" ht="15" x14ac:dyDescent="0.25">
      <c r="E2848" s="412"/>
    </row>
    <row r="2849" spans="5:5" ht="15" x14ac:dyDescent="0.25">
      <c r="E2849" s="412"/>
    </row>
    <row r="2850" spans="5:5" ht="15" x14ac:dyDescent="0.25">
      <c r="E2850" s="412"/>
    </row>
    <row r="2851" spans="5:5" ht="15" x14ac:dyDescent="0.25">
      <c r="E2851" s="412"/>
    </row>
    <row r="2852" spans="5:5" ht="15" x14ac:dyDescent="0.25">
      <c r="E2852" s="412"/>
    </row>
    <row r="2853" spans="5:5" ht="15" x14ac:dyDescent="0.25">
      <c r="E2853" s="412"/>
    </row>
    <row r="2854" spans="5:5" ht="15" x14ac:dyDescent="0.25">
      <c r="E2854" s="412"/>
    </row>
    <row r="2855" spans="5:5" ht="15" x14ac:dyDescent="0.25">
      <c r="E2855" s="412"/>
    </row>
    <row r="2856" spans="5:5" ht="15" x14ac:dyDescent="0.25">
      <c r="E2856" s="412"/>
    </row>
    <row r="2857" spans="5:5" ht="15" x14ac:dyDescent="0.25">
      <c r="E2857" s="412"/>
    </row>
    <row r="2858" spans="5:5" ht="15" x14ac:dyDescent="0.25">
      <c r="E2858" s="412"/>
    </row>
    <row r="2859" spans="5:5" ht="15" x14ac:dyDescent="0.25">
      <c r="E2859" s="412"/>
    </row>
    <row r="2860" spans="5:5" ht="15" x14ac:dyDescent="0.25">
      <c r="E2860" s="412"/>
    </row>
    <row r="2861" spans="5:5" ht="15" x14ac:dyDescent="0.25">
      <c r="E2861" s="412"/>
    </row>
    <row r="2862" spans="5:5" ht="15" x14ac:dyDescent="0.25">
      <c r="E2862" s="412"/>
    </row>
    <row r="2863" spans="5:5" ht="15" x14ac:dyDescent="0.25">
      <c r="E2863" s="412"/>
    </row>
    <row r="2864" spans="5:5" ht="15" x14ac:dyDescent="0.25">
      <c r="E2864" s="412"/>
    </row>
    <row r="2865" spans="5:5" ht="15" x14ac:dyDescent="0.25">
      <c r="E2865" s="412"/>
    </row>
    <row r="2866" spans="5:5" ht="15" x14ac:dyDescent="0.25">
      <c r="E2866" s="412"/>
    </row>
    <row r="2867" spans="5:5" ht="15" x14ac:dyDescent="0.25">
      <c r="E2867" s="412"/>
    </row>
    <row r="2868" spans="5:5" ht="15" x14ac:dyDescent="0.25">
      <c r="E2868" s="412"/>
    </row>
    <row r="2869" spans="5:5" ht="15" x14ac:dyDescent="0.25">
      <c r="E2869" s="412"/>
    </row>
    <row r="2870" spans="5:5" ht="15" x14ac:dyDescent="0.25">
      <c r="E2870" s="412"/>
    </row>
    <row r="2871" spans="5:5" ht="15" x14ac:dyDescent="0.25">
      <c r="E2871" s="412"/>
    </row>
    <row r="2872" spans="5:5" ht="15" x14ac:dyDescent="0.25">
      <c r="E2872" s="412"/>
    </row>
    <row r="2873" spans="5:5" ht="15" x14ac:dyDescent="0.25">
      <c r="E2873" s="412"/>
    </row>
    <row r="2874" spans="5:5" ht="15" x14ac:dyDescent="0.25">
      <c r="E2874" s="412"/>
    </row>
    <row r="2875" spans="5:5" ht="15" x14ac:dyDescent="0.25">
      <c r="E2875" s="412"/>
    </row>
    <row r="2876" spans="5:5" ht="15" x14ac:dyDescent="0.25">
      <c r="E2876" s="412"/>
    </row>
    <row r="2877" spans="5:5" ht="15" x14ac:dyDescent="0.25">
      <c r="E2877" s="412"/>
    </row>
    <row r="2878" spans="5:5" ht="15" x14ac:dyDescent="0.25">
      <c r="E2878" s="412"/>
    </row>
    <row r="2879" spans="5:5" ht="15" x14ac:dyDescent="0.25">
      <c r="E2879" s="412"/>
    </row>
    <row r="2880" spans="5:5" ht="15" x14ac:dyDescent="0.25">
      <c r="E2880" s="412"/>
    </row>
    <row r="2881" spans="5:5" ht="15" x14ac:dyDescent="0.25">
      <c r="E2881" s="412"/>
    </row>
    <row r="2882" spans="5:5" ht="15" x14ac:dyDescent="0.25">
      <c r="E2882" s="412"/>
    </row>
    <row r="2883" spans="5:5" ht="15" x14ac:dyDescent="0.25">
      <c r="E2883" s="412"/>
    </row>
    <row r="2884" spans="5:5" ht="15" x14ac:dyDescent="0.25">
      <c r="E2884" s="412"/>
    </row>
    <row r="2885" spans="5:5" ht="15" x14ac:dyDescent="0.25">
      <c r="E2885" s="412"/>
    </row>
    <row r="2886" spans="5:5" ht="15" x14ac:dyDescent="0.25">
      <c r="E2886" s="412"/>
    </row>
    <row r="2887" spans="5:5" ht="15" x14ac:dyDescent="0.25">
      <c r="E2887" s="412"/>
    </row>
    <row r="2888" spans="5:5" ht="15" x14ac:dyDescent="0.25">
      <c r="E2888" s="412"/>
    </row>
    <row r="2889" spans="5:5" ht="15" x14ac:dyDescent="0.25">
      <c r="E2889" s="412"/>
    </row>
    <row r="2890" spans="5:5" ht="15" x14ac:dyDescent="0.25">
      <c r="E2890" s="412"/>
    </row>
    <row r="2891" spans="5:5" ht="15" x14ac:dyDescent="0.25">
      <c r="E2891" s="412"/>
    </row>
    <row r="2892" spans="5:5" ht="15" x14ac:dyDescent="0.25">
      <c r="E2892" s="412"/>
    </row>
    <row r="2893" spans="5:5" ht="15" x14ac:dyDescent="0.25">
      <c r="E2893" s="412"/>
    </row>
    <row r="2894" spans="5:5" ht="15" x14ac:dyDescent="0.25">
      <c r="E2894" s="412"/>
    </row>
    <row r="2895" spans="5:5" ht="15" x14ac:dyDescent="0.25">
      <c r="E2895" s="412"/>
    </row>
    <row r="2896" spans="5:5" ht="15" x14ac:dyDescent="0.25">
      <c r="E2896" s="412"/>
    </row>
    <row r="2897" spans="5:5" ht="15" x14ac:dyDescent="0.25">
      <c r="E2897" s="412"/>
    </row>
    <row r="2898" spans="5:5" ht="15" x14ac:dyDescent="0.25">
      <c r="E2898" s="412"/>
    </row>
    <row r="2899" spans="5:5" ht="15" x14ac:dyDescent="0.25">
      <c r="E2899" s="412"/>
    </row>
    <row r="2900" spans="5:5" ht="15" x14ac:dyDescent="0.25">
      <c r="E2900" s="412"/>
    </row>
    <row r="2901" spans="5:5" ht="15" x14ac:dyDescent="0.25">
      <c r="E2901" s="412"/>
    </row>
    <row r="2902" spans="5:5" ht="15" x14ac:dyDescent="0.25">
      <c r="E2902" s="412"/>
    </row>
    <row r="2903" spans="5:5" ht="15" x14ac:dyDescent="0.25">
      <c r="E2903" s="412"/>
    </row>
    <row r="2904" spans="5:5" ht="15" x14ac:dyDescent="0.25">
      <c r="E2904" s="412"/>
    </row>
    <row r="2905" spans="5:5" ht="15" x14ac:dyDescent="0.25">
      <c r="E2905" s="412"/>
    </row>
    <row r="2906" spans="5:5" ht="15" x14ac:dyDescent="0.25">
      <c r="E2906" s="412"/>
    </row>
    <row r="2907" spans="5:5" ht="15" x14ac:dyDescent="0.25">
      <c r="E2907" s="412"/>
    </row>
    <row r="2908" spans="5:5" ht="15" x14ac:dyDescent="0.25">
      <c r="E2908" s="412"/>
    </row>
    <row r="2909" spans="5:5" ht="15" x14ac:dyDescent="0.25">
      <c r="E2909" s="412"/>
    </row>
    <row r="2910" spans="5:5" ht="15" x14ac:dyDescent="0.25">
      <c r="E2910" s="412"/>
    </row>
    <row r="2911" spans="5:5" ht="15" x14ac:dyDescent="0.25">
      <c r="E2911" s="412"/>
    </row>
    <row r="2912" spans="5:5" ht="15" x14ac:dyDescent="0.25">
      <c r="E2912" s="412"/>
    </row>
    <row r="2913" spans="5:5" ht="15" x14ac:dyDescent="0.25">
      <c r="E2913" s="412"/>
    </row>
    <row r="2914" spans="5:5" ht="15" x14ac:dyDescent="0.25">
      <c r="E2914" s="412"/>
    </row>
    <row r="2915" spans="5:5" ht="15" x14ac:dyDescent="0.25">
      <c r="E2915" s="412"/>
    </row>
    <row r="2916" spans="5:5" ht="15" x14ac:dyDescent="0.25">
      <c r="E2916" s="412"/>
    </row>
    <row r="2917" spans="5:5" ht="15" x14ac:dyDescent="0.25">
      <c r="E2917" s="412"/>
    </row>
    <row r="2918" spans="5:5" ht="15" x14ac:dyDescent="0.25">
      <c r="E2918" s="412"/>
    </row>
    <row r="2919" spans="5:5" ht="15" x14ac:dyDescent="0.25">
      <c r="E2919" s="412"/>
    </row>
    <row r="2920" spans="5:5" ht="15" x14ac:dyDescent="0.25">
      <c r="E2920" s="412"/>
    </row>
    <row r="2921" spans="5:5" ht="15" x14ac:dyDescent="0.25">
      <c r="E2921" s="412"/>
    </row>
    <row r="2922" spans="5:5" ht="15" x14ac:dyDescent="0.25">
      <c r="E2922" s="412"/>
    </row>
    <row r="2923" spans="5:5" ht="15" x14ac:dyDescent="0.25">
      <c r="E2923" s="412"/>
    </row>
    <row r="2924" spans="5:5" ht="15" x14ac:dyDescent="0.25">
      <c r="E2924" s="412"/>
    </row>
    <row r="2925" spans="5:5" ht="15" x14ac:dyDescent="0.25">
      <c r="E2925" s="412"/>
    </row>
    <row r="2926" spans="5:5" ht="15" x14ac:dyDescent="0.25">
      <c r="E2926" s="412"/>
    </row>
    <row r="2927" spans="5:5" ht="15" x14ac:dyDescent="0.25">
      <c r="E2927" s="412"/>
    </row>
    <row r="2928" spans="5:5" ht="15" x14ac:dyDescent="0.25">
      <c r="E2928" s="412"/>
    </row>
    <row r="2929" spans="5:5" ht="15" x14ac:dyDescent="0.25">
      <c r="E2929" s="412"/>
    </row>
    <row r="2930" spans="5:5" ht="15" x14ac:dyDescent="0.25">
      <c r="E2930" s="412"/>
    </row>
    <row r="2931" spans="5:5" ht="15" x14ac:dyDescent="0.25">
      <c r="E2931" s="412"/>
    </row>
    <row r="2932" spans="5:5" ht="15" x14ac:dyDescent="0.25">
      <c r="E2932" s="412"/>
    </row>
    <row r="2933" spans="5:5" ht="15" x14ac:dyDescent="0.25">
      <c r="E2933" s="412"/>
    </row>
    <row r="2934" spans="5:5" ht="15" x14ac:dyDescent="0.25">
      <c r="E2934" s="412"/>
    </row>
    <row r="2935" spans="5:5" ht="15" x14ac:dyDescent="0.25">
      <c r="E2935" s="412"/>
    </row>
    <row r="2936" spans="5:5" ht="15" x14ac:dyDescent="0.25">
      <c r="E2936" s="412"/>
    </row>
    <row r="2937" spans="5:5" ht="15" x14ac:dyDescent="0.25">
      <c r="E2937" s="412"/>
    </row>
    <row r="2938" spans="5:5" ht="15" x14ac:dyDescent="0.25">
      <c r="E2938" s="412"/>
    </row>
    <row r="2939" spans="5:5" ht="15" x14ac:dyDescent="0.25">
      <c r="E2939" s="412"/>
    </row>
    <row r="2940" spans="5:5" ht="15" x14ac:dyDescent="0.25">
      <c r="E2940" s="412"/>
    </row>
    <row r="2941" spans="5:5" ht="15" x14ac:dyDescent="0.25">
      <c r="E2941" s="412"/>
    </row>
    <row r="2942" spans="5:5" ht="15" x14ac:dyDescent="0.25">
      <c r="E2942" s="412"/>
    </row>
    <row r="2943" spans="5:5" ht="15" x14ac:dyDescent="0.25">
      <c r="E2943" s="412"/>
    </row>
    <row r="2944" spans="5:5" ht="15" x14ac:dyDescent="0.25">
      <c r="E2944" s="412"/>
    </row>
    <row r="2945" spans="5:5" ht="15" x14ac:dyDescent="0.25">
      <c r="E2945" s="412"/>
    </row>
    <row r="2946" spans="5:5" ht="15" x14ac:dyDescent="0.25">
      <c r="E2946" s="412"/>
    </row>
    <row r="2947" spans="5:5" ht="15" x14ac:dyDescent="0.25">
      <c r="E2947" s="412"/>
    </row>
    <row r="2948" spans="5:5" ht="15" x14ac:dyDescent="0.25">
      <c r="E2948" s="412"/>
    </row>
    <row r="2949" spans="5:5" ht="15" x14ac:dyDescent="0.25">
      <c r="E2949" s="412"/>
    </row>
    <row r="2950" spans="5:5" ht="15" x14ac:dyDescent="0.25">
      <c r="E2950" s="412"/>
    </row>
    <row r="2951" spans="5:5" ht="15" x14ac:dyDescent="0.25">
      <c r="E2951" s="412"/>
    </row>
    <row r="2952" spans="5:5" ht="15" x14ac:dyDescent="0.25">
      <c r="E2952" s="412"/>
    </row>
    <row r="2953" spans="5:5" ht="15" x14ac:dyDescent="0.25">
      <c r="E2953" s="412"/>
    </row>
    <row r="2954" spans="5:5" ht="15" x14ac:dyDescent="0.25">
      <c r="E2954" s="412"/>
    </row>
    <row r="2955" spans="5:5" ht="15" x14ac:dyDescent="0.25">
      <c r="E2955" s="412"/>
    </row>
    <row r="2956" spans="5:5" ht="15" x14ac:dyDescent="0.25">
      <c r="E2956" s="412"/>
    </row>
    <row r="2957" spans="5:5" ht="15" x14ac:dyDescent="0.25">
      <c r="E2957" s="412"/>
    </row>
    <row r="2958" spans="5:5" ht="15" x14ac:dyDescent="0.25">
      <c r="E2958" s="412"/>
    </row>
    <row r="2959" spans="5:5" ht="15" x14ac:dyDescent="0.25">
      <c r="E2959" s="412"/>
    </row>
    <row r="2960" spans="5:5" ht="15" x14ac:dyDescent="0.25">
      <c r="E2960" s="412"/>
    </row>
    <row r="2961" spans="5:5" ht="15" x14ac:dyDescent="0.25">
      <c r="E2961" s="412"/>
    </row>
    <row r="2962" spans="5:5" ht="15" x14ac:dyDescent="0.25">
      <c r="E2962" s="412"/>
    </row>
    <row r="2963" spans="5:5" ht="15" x14ac:dyDescent="0.25">
      <c r="E2963" s="412"/>
    </row>
    <row r="2964" spans="5:5" ht="15" x14ac:dyDescent="0.25">
      <c r="E2964" s="412"/>
    </row>
    <row r="2965" spans="5:5" ht="15" x14ac:dyDescent="0.25">
      <c r="E2965" s="412"/>
    </row>
    <row r="2966" spans="5:5" ht="15" x14ac:dyDescent="0.25">
      <c r="E2966" s="412"/>
    </row>
    <row r="2967" spans="5:5" ht="15" x14ac:dyDescent="0.25">
      <c r="E2967" s="412"/>
    </row>
    <row r="2968" spans="5:5" ht="15" x14ac:dyDescent="0.25">
      <c r="E2968" s="412"/>
    </row>
    <row r="2969" spans="5:5" ht="15" x14ac:dyDescent="0.25">
      <c r="E2969" s="412"/>
    </row>
    <row r="2970" spans="5:5" ht="15" x14ac:dyDescent="0.25">
      <c r="E2970" s="412"/>
    </row>
    <row r="2971" spans="5:5" ht="15" x14ac:dyDescent="0.25">
      <c r="E2971" s="412"/>
    </row>
    <row r="2972" spans="5:5" ht="15" x14ac:dyDescent="0.25">
      <c r="E2972" s="412"/>
    </row>
    <row r="2973" spans="5:5" ht="15" x14ac:dyDescent="0.25">
      <c r="E2973" s="412"/>
    </row>
    <row r="2974" spans="5:5" ht="15" x14ac:dyDescent="0.25">
      <c r="E2974" s="412"/>
    </row>
    <row r="2975" spans="5:5" ht="15" x14ac:dyDescent="0.25">
      <c r="E2975" s="412"/>
    </row>
    <row r="2976" spans="5:5" ht="15" x14ac:dyDescent="0.25">
      <c r="E2976" s="412"/>
    </row>
    <row r="2977" spans="5:5" ht="15" x14ac:dyDescent="0.25">
      <c r="E2977" s="412"/>
    </row>
    <row r="2978" spans="5:5" ht="15" x14ac:dyDescent="0.25">
      <c r="E2978" s="412"/>
    </row>
    <row r="2979" spans="5:5" ht="15" x14ac:dyDescent="0.25">
      <c r="E2979" s="412"/>
    </row>
    <row r="2980" spans="5:5" ht="15" x14ac:dyDescent="0.25">
      <c r="E2980" s="412"/>
    </row>
    <row r="2981" spans="5:5" ht="15" x14ac:dyDescent="0.25">
      <c r="E2981" s="412"/>
    </row>
    <row r="2982" spans="5:5" ht="15" x14ac:dyDescent="0.25">
      <c r="E2982" s="412"/>
    </row>
    <row r="2983" spans="5:5" ht="15" x14ac:dyDescent="0.25">
      <c r="E2983" s="412"/>
    </row>
    <row r="2984" spans="5:5" ht="15" x14ac:dyDescent="0.25">
      <c r="E2984" s="412"/>
    </row>
    <row r="2985" spans="5:5" ht="15" x14ac:dyDescent="0.25">
      <c r="E2985" s="412"/>
    </row>
    <row r="2986" spans="5:5" ht="15" x14ac:dyDescent="0.25">
      <c r="E2986" s="412"/>
    </row>
    <row r="2987" spans="5:5" ht="15" x14ac:dyDescent="0.25">
      <c r="E2987" s="412"/>
    </row>
    <row r="2988" spans="5:5" ht="15" x14ac:dyDescent="0.25">
      <c r="E2988" s="412"/>
    </row>
    <row r="2989" spans="5:5" ht="15" x14ac:dyDescent="0.25">
      <c r="E2989" s="412"/>
    </row>
    <row r="2990" spans="5:5" ht="15" x14ac:dyDescent="0.25">
      <c r="E2990" s="412"/>
    </row>
    <row r="2991" spans="5:5" ht="15" x14ac:dyDescent="0.25">
      <c r="E2991" s="412"/>
    </row>
    <row r="2992" spans="5:5" ht="15" x14ac:dyDescent="0.25">
      <c r="E2992" s="412"/>
    </row>
    <row r="2993" spans="5:5" ht="15" x14ac:dyDescent="0.25">
      <c r="E2993" s="412"/>
    </row>
    <row r="2994" spans="5:5" ht="15" x14ac:dyDescent="0.25">
      <c r="E2994" s="412"/>
    </row>
    <row r="2995" spans="5:5" ht="15" x14ac:dyDescent="0.25">
      <c r="E2995" s="412"/>
    </row>
    <row r="2996" spans="5:5" ht="15" x14ac:dyDescent="0.25">
      <c r="E2996" s="412"/>
    </row>
    <row r="2997" spans="5:5" ht="15" x14ac:dyDescent="0.25">
      <c r="E2997" s="412"/>
    </row>
    <row r="2998" spans="5:5" ht="15" x14ac:dyDescent="0.25">
      <c r="E2998" s="412"/>
    </row>
    <row r="2999" spans="5:5" ht="15" x14ac:dyDescent="0.25">
      <c r="E2999" s="412"/>
    </row>
    <row r="3000" spans="5:5" ht="15" x14ac:dyDescent="0.25">
      <c r="E3000" s="412"/>
    </row>
    <row r="3001" spans="5:5" ht="15" x14ac:dyDescent="0.25">
      <c r="E3001" s="412"/>
    </row>
    <row r="3002" spans="5:5" ht="15" x14ac:dyDescent="0.25">
      <c r="E3002" s="412"/>
    </row>
    <row r="3003" spans="5:5" ht="15" x14ac:dyDescent="0.25">
      <c r="E3003" s="412"/>
    </row>
    <row r="3004" spans="5:5" ht="15" x14ac:dyDescent="0.25">
      <c r="E3004" s="412"/>
    </row>
    <row r="3005" spans="5:5" ht="15" x14ac:dyDescent="0.25">
      <c r="E3005" s="412"/>
    </row>
    <row r="3006" spans="5:5" ht="15" x14ac:dyDescent="0.25">
      <c r="E3006" s="412"/>
    </row>
    <row r="3007" spans="5:5" ht="15" x14ac:dyDescent="0.25">
      <c r="E3007" s="412"/>
    </row>
    <row r="3008" spans="5:5" ht="15" x14ac:dyDescent="0.25">
      <c r="E3008" s="412"/>
    </row>
    <row r="3009" spans="5:5" ht="15" x14ac:dyDescent="0.25">
      <c r="E3009" s="412"/>
    </row>
    <row r="3010" spans="5:5" ht="15" x14ac:dyDescent="0.25">
      <c r="E3010" s="412"/>
    </row>
    <row r="3011" spans="5:5" ht="15" x14ac:dyDescent="0.25">
      <c r="E3011" s="412"/>
    </row>
    <row r="3012" spans="5:5" ht="15" x14ac:dyDescent="0.25">
      <c r="E3012" s="412"/>
    </row>
    <row r="3013" spans="5:5" ht="15" x14ac:dyDescent="0.25">
      <c r="E3013" s="412"/>
    </row>
    <row r="3014" spans="5:5" ht="15" x14ac:dyDescent="0.25">
      <c r="E3014" s="412"/>
    </row>
    <row r="3015" spans="5:5" ht="15" x14ac:dyDescent="0.25">
      <c r="E3015" s="412"/>
    </row>
    <row r="3016" spans="5:5" ht="15" x14ac:dyDescent="0.25">
      <c r="E3016" s="412"/>
    </row>
    <row r="3017" spans="5:5" ht="15" x14ac:dyDescent="0.25">
      <c r="E3017" s="412"/>
    </row>
    <row r="3018" spans="5:5" ht="15" x14ac:dyDescent="0.25">
      <c r="E3018" s="412"/>
    </row>
    <row r="3019" spans="5:5" ht="15" x14ac:dyDescent="0.25">
      <c r="E3019" s="412"/>
    </row>
    <row r="3020" spans="5:5" ht="15" x14ac:dyDescent="0.25">
      <c r="E3020" s="412"/>
    </row>
    <row r="3021" spans="5:5" ht="15" x14ac:dyDescent="0.25">
      <c r="E3021" s="412"/>
    </row>
    <row r="3022" spans="5:5" ht="15" x14ac:dyDescent="0.25">
      <c r="E3022" s="412"/>
    </row>
    <row r="3023" spans="5:5" ht="15" x14ac:dyDescent="0.25">
      <c r="E3023" s="412"/>
    </row>
    <row r="3024" spans="5:5" ht="15" x14ac:dyDescent="0.25">
      <c r="E3024" s="412"/>
    </row>
    <row r="3025" spans="5:5" ht="15" x14ac:dyDescent="0.25">
      <c r="E3025" s="412"/>
    </row>
    <row r="3026" spans="5:5" ht="15" x14ac:dyDescent="0.25">
      <c r="E3026" s="412"/>
    </row>
    <row r="3027" spans="5:5" ht="15" x14ac:dyDescent="0.25">
      <c r="E3027" s="412"/>
    </row>
    <row r="3028" spans="5:5" ht="15" x14ac:dyDescent="0.25">
      <c r="E3028" s="412"/>
    </row>
    <row r="3029" spans="5:5" ht="15" x14ac:dyDescent="0.25">
      <c r="E3029" s="412"/>
    </row>
    <row r="3030" spans="5:5" ht="15" x14ac:dyDescent="0.25">
      <c r="E3030" s="412"/>
    </row>
    <row r="3031" spans="5:5" ht="15" x14ac:dyDescent="0.25">
      <c r="E3031" s="412"/>
    </row>
    <row r="3032" spans="5:5" ht="15" x14ac:dyDescent="0.25">
      <c r="E3032" s="412"/>
    </row>
    <row r="3033" spans="5:5" ht="15" x14ac:dyDescent="0.25">
      <c r="E3033" s="412"/>
    </row>
    <row r="3034" spans="5:5" ht="15" x14ac:dyDescent="0.25">
      <c r="E3034" s="412"/>
    </row>
    <row r="3035" spans="5:5" ht="15" x14ac:dyDescent="0.25">
      <c r="E3035" s="412"/>
    </row>
    <row r="3036" spans="5:5" ht="15" x14ac:dyDescent="0.25">
      <c r="E3036" s="412"/>
    </row>
    <row r="3037" spans="5:5" ht="15" x14ac:dyDescent="0.25">
      <c r="E3037" s="412"/>
    </row>
    <row r="3038" spans="5:5" ht="15" x14ac:dyDescent="0.25">
      <c r="E3038" s="412"/>
    </row>
    <row r="3039" spans="5:5" ht="15" x14ac:dyDescent="0.25">
      <c r="E3039" s="412"/>
    </row>
    <row r="3040" spans="5:5" ht="15" x14ac:dyDescent="0.25">
      <c r="E3040" s="412"/>
    </row>
    <row r="3041" spans="5:5" ht="15" x14ac:dyDescent="0.25">
      <c r="E3041" s="412"/>
    </row>
    <row r="3042" spans="5:5" ht="15" x14ac:dyDescent="0.25">
      <c r="E3042" s="412"/>
    </row>
    <row r="3043" spans="5:5" ht="15" x14ac:dyDescent="0.25">
      <c r="E3043" s="412"/>
    </row>
    <row r="3044" spans="5:5" ht="15" x14ac:dyDescent="0.25">
      <c r="E3044" s="412"/>
    </row>
    <row r="3045" spans="5:5" ht="15" x14ac:dyDescent="0.25">
      <c r="E3045" s="412"/>
    </row>
    <row r="3046" spans="5:5" ht="15" x14ac:dyDescent="0.25">
      <c r="E3046" s="412"/>
    </row>
    <row r="3047" spans="5:5" ht="15" x14ac:dyDescent="0.25">
      <c r="E3047" s="412"/>
    </row>
    <row r="3048" spans="5:5" ht="15" x14ac:dyDescent="0.25">
      <c r="E3048" s="412"/>
    </row>
    <row r="3049" spans="5:5" ht="15" x14ac:dyDescent="0.25">
      <c r="E3049" s="412"/>
    </row>
    <row r="3050" spans="5:5" ht="15" x14ac:dyDescent="0.25">
      <c r="E3050" s="412"/>
    </row>
    <row r="3051" spans="5:5" ht="15" x14ac:dyDescent="0.25">
      <c r="E3051" s="412"/>
    </row>
    <row r="3052" spans="5:5" ht="15" x14ac:dyDescent="0.25">
      <c r="E3052" s="412"/>
    </row>
    <row r="3053" spans="5:5" ht="15" x14ac:dyDescent="0.25">
      <c r="E3053" s="412"/>
    </row>
    <row r="3054" spans="5:5" ht="15" x14ac:dyDescent="0.25">
      <c r="E3054" s="412"/>
    </row>
    <row r="3055" spans="5:5" ht="15" x14ac:dyDescent="0.25">
      <c r="E3055" s="412"/>
    </row>
    <row r="3056" spans="5:5" ht="15" x14ac:dyDescent="0.25">
      <c r="E3056" s="412"/>
    </row>
    <row r="3057" spans="5:5" ht="15" x14ac:dyDescent="0.25">
      <c r="E3057" s="412"/>
    </row>
    <row r="3058" spans="5:5" ht="15" x14ac:dyDescent="0.25">
      <c r="E3058" s="412"/>
    </row>
    <row r="3059" spans="5:5" ht="15" x14ac:dyDescent="0.25">
      <c r="E3059" s="412"/>
    </row>
    <row r="3060" spans="5:5" ht="15" x14ac:dyDescent="0.25">
      <c r="E3060" s="412"/>
    </row>
    <row r="3061" spans="5:5" ht="15" x14ac:dyDescent="0.25">
      <c r="E3061" s="412"/>
    </row>
    <row r="3062" spans="5:5" ht="15" x14ac:dyDescent="0.25">
      <c r="E3062" s="412"/>
    </row>
    <row r="3063" spans="5:5" ht="15" x14ac:dyDescent="0.25">
      <c r="E3063" s="412"/>
    </row>
    <row r="3064" spans="5:5" ht="15" x14ac:dyDescent="0.25">
      <c r="E3064" s="412"/>
    </row>
    <row r="3065" spans="5:5" ht="15" x14ac:dyDescent="0.25">
      <c r="E3065" s="412"/>
    </row>
    <row r="3066" spans="5:5" ht="15" x14ac:dyDescent="0.25">
      <c r="E3066" s="412"/>
    </row>
    <row r="3067" spans="5:5" ht="15" x14ac:dyDescent="0.25">
      <c r="E3067" s="412"/>
    </row>
    <row r="3068" spans="5:5" ht="15" x14ac:dyDescent="0.25">
      <c r="E3068" s="412"/>
    </row>
    <row r="3069" spans="5:5" ht="15" x14ac:dyDescent="0.25">
      <c r="E3069" s="412"/>
    </row>
    <row r="3070" spans="5:5" ht="15" x14ac:dyDescent="0.25">
      <c r="E3070" s="412"/>
    </row>
    <row r="3071" spans="5:5" ht="15" x14ac:dyDescent="0.25">
      <c r="E3071" s="412"/>
    </row>
    <row r="3072" spans="5:5" ht="15" x14ac:dyDescent="0.25">
      <c r="E3072" s="412"/>
    </row>
    <row r="3073" spans="5:5" ht="15" x14ac:dyDescent="0.25">
      <c r="E3073" s="412"/>
    </row>
    <row r="3074" spans="5:5" ht="15" x14ac:dyDescent="0.25">
      <c r="E3074" s="412"/>
    </row>
    <row r="3075" spans="5:5" ht="15" x14ac:dyDescent="0.25">
      <c r="E3075" s="412"/>
    </row>
    <row r="3076" spans="5:5" ht="15" x14ac:dyDescent="0.25">
      <c r="E3076" s="412"/>
    </row>
    <row r="3077" spans="5:5" ht="15" x14ac:dyDescent="0.25">
      <c r="E3077" s="412"/>
    </row>
    <row r="3078" spans="5:5" ht="15" x14ac:dyDescent="0.25">
      <c r="E3078" s="412"/>
    </row>
    <row r="3079" spans="5:5" ht="15" x14ac:dyDescent="0.25">
      <c r="E3079" s="412"/>
    </row>
    <row r="3080" spans="5:5" ht="15" x14ac:dyDescent="0.25">
      <c r="E3080" s="412"/>
    </row>
    <row r="3081" spans="5:5" ht="15" x14ac:dyDescent="0.25">
      <c r="E3081" s="412"/>
    </row>
    <row r="3082" spans="5:5" ht="15" x14ac:dyDescent="0.25">
      <c r="E3082" s="412"/>
    </row>
    <row r="3083" spans="5:5" ht="15" x14ac:dyDescent="0.25">
      <c r="E3083" s="412"/>
    </row>
    <row r="3084" spans="5:5" ht="15" x14ac:dyDescent="0.25">
      <c r="E3084" s="412"/>
    </row>
    <row r="3085" spans="5:5" ht="15" x14ac:dyDescent="0.25">
      <c r="E3085" s="412"/>
    </row>
    <row r="3086" spans="5:5" ht="15" x14ac:dyDescent="0.25">
      <c r="E3086" s="412"/>
    </row>
    <row r="3087" spans="5:5" ht="15" x14ac:dyDescent="0.25">
      <c r="E3087" s="412"/>
    </row>
    <row r="3088" spans="5:5" ht="15" x14ac:dyDescent="0.25">
      <c r="E3088" s="412"/>
    </row>
    <row r="3089" spans="5:5" ht="15" x14ac:dyDescent="0.25">
      <c r="E3089" s="412"/>
    </row>
    <row r="3090" spans="5:5" ht="15" x14ac:dyDescent="0.25">
      <c r="E3090" s="412"/>
    </row>
    <row r="3091" spans="5:5" ht="15" x14ac:dyDescent="0.25">
      <c r="E3091" s="412"/>
    </row>
    <row r="3092" spans="5:5" ht="15" x14ac:dyDescent="0.25">
      <c r="E3092" s="412"/>
    </row>
    <row r="3093" spans="5:5" ht="15" x14ac:dyDescent="0.25">
      <c r="E3093" s="412"/>
    </row>
    <row r="3094" spans="5:5" ht="15" x14ac:dyDescent="0.25">
      <c r="E3094" s="412"/>
    </row>
    <row r="3095" spans="5:5" ht="15" x14ac:dyDescent="0.25">
      <c r="E3095" s="412"/>
    </row>
    <row r="3096" spans="5:5" ht="15" x14ac:dyDescent="0.25">
      <c r="E3096" s="412"/>
    </row>
    <row r="3097" spans="5:5" ht="15" x14ac:dyDescent="0.25">
      <c r="E3097" s="412"/>
    </row>
    <row r="3098" spans="5:5" ht="15" x14ac:dyDescent="0.25">
      <c r="E3098" s="412"/>
    </row>
    <row r="3099" spans="5:5" ht="15" x14ac:dyDescent="0.25">
      <c r="E3099" s="412"/>
    </row>
    <row r="3100" spans="5:5" ht="15" x14ac:dyDescent="0.25">
      <c r="E3100" s="412"/>
    </row>
    <row r="3101" spans="5:5" ht="15" x14ac:dyDescent="0.25">
      <c r="E3101" s="412"/>
    </row>
    <row r="3102" spans="5:5" ht="15" x14ac:dyDescent="0.25">
      <c r="E3102" s="412"/>
    </row>
    <row r="3103" spans="5:5" ht="15" x14ac:dyDescent="0.25">
      <c r="E3103" s="412"/>
    </row>
    <row r="3104" spans="5:5" ht="15" x14ac:dyDescent="0.25">
      <c r="E3104" s="412"/>
    </row>
    <row r="3105" spans="5:5" ht="15" x14ac:dyDescent="0.25">
      <c r="E3105" s="412"/>
    </row>
    <row r="3106" spans="5:5" ht="15" x14ac:dyDescent="0.25">
      <c r="E3106" s="412"/>
    </row>
    <row r="3107" spans="5:5" ht="15" x14ac:dyDescent="0.25">
      <c r="E3107" s="412"/>
    </row>
    <row r="3108" spans="5:5" ht="15" x14ac:dyDescent="0.25">
      <c r="E3108" s="412"/>
    </row>
    <row r="3109" spans="5:5" ht="15" x14ac:dyDescent="0.25">
      <c r="E3109" s="412"/>
    </row>
    <row r="3110" spans="5:5" ht="15" x14ac:dyDescent="0.25">
      <c r="E3110" s="412"/>
    </row>
    <row r="3111" spans="5:5" ht="15" x14ac:dyDescent="0.25">
      <c r="E3111" s="412"/>
    </row>
    <row r="3112" spans="5:5" ht="15" x14ac:dyDescent="0.25">
      <c r="E3112" s="412"/>
    </row>
    <row r="3113" spans="5:5" ht="15" x14ac:dyDescent="0.25">
      <c r="E3113" s="412"/>
    </row>
    <row r="3114" spans="5:5" ht="15" x14ac:dyDescent="0.25">
      <c r="E3114" s="412"/>
    </row>
    <row r="3115" spans="5:5" ht="15" x14ac:dyDescent="0.25">
      <c r="E3115" s="412"/>
    </row>
    <row r="3116" spans="5:5" ht="15" x14ac:dyDescent="0.25">
      <c r="E3116" s="412"/>
    </row>
    <row r="3117" spans="5:5" ht="15" x14ac:dyDescent="0.25">
      <c r="E3117" s="412"/>
    </row>
    <row r="3118" spans="5:5" ht="15" x14ac:dyDescent="0.25">
      <c r="E3118" s="412"/>
    </row>
    <row r="3119" spans="5:5" ht="15" x14ac:dyDescent="0.25">
      <c r="E3119" s="412"/>
    </row>
    <row r="3120" spans="5:5" ht="15" x14ac:dyDescent="0.25">
      <c r="E3120" s="412"/>
    </row>
    <row r="3121" spans="5:5" ht="15" x14ac:dyDescent="0.25">
      <c r="E3121" s="412"/>
    </row>
    <row r="3122" spans="5:5" ht="15" x14ac:dyDescent="0.25">
      <c r="E3122" s="412"/>
    </row>
    <row r="3123" spans="5:5" ht="15" x14ac:dyDescent="0.25">
      <c r="E3123" s="412"/>
    </row>
    <row r="3124" spans="5:5" ht="15" x14ac:dyDescent="0.25">
      <c r="E3124" s="412"/>
    </row>
    <row r="3125" spans="5:5" ht="15" x14ac:dyDescent="0.25">
      <c r="E3125" s="412"/>
    </row>
    <row r="3126" spans="5:5" ht="15" x14ac:dyDescent="0.25">
      <c r="E3126" s="412"/>
    </row>
    <row r="3127" spans="5:5" ht="15" x14ac:dyDescent="0.25">
      <c r="E3127" s="412"/>
    </row>
    <row r="3128" spans="5:5" ht="15" x14ac:dyDescent="0.25">
      <c r="E3128" s="412"/>
    </row>
    <row r="3129" spans="5:5" ht="15" x14ac:dyDescent="0.25">
      <c r="E3129" s="412"/>
    </row>
    <row r="3130" spans="5:5" ht="15" x14ac:dyDescent="0.25">
      <c r="E3130" s="412"/>
    </row>
    <row r="3131" spans="5:5" ht="15" x14ac:dyDescent="0.25">
      <c r="E3131" s="412"/>
    </row>
    <row r="3132" spans="5:5" ht="15" x14ac:dyDescent="0.25">
      <c r="E3132" s="412"/>
    </row>
    <row r="3133" spans="5:5" ht="15" x14ac:dyDescent="0.25">
      <c r="E3133" s="412"/>
    </row>
    <row r="3134" spans="5:5" ht="15" x14ac:dyDescent="0.25">
      <c r="E3134" s="412"/>
    </row>
    <row r="3135" spans="5:5" ht="15" x14ac:dyDescent="0.25">
      <c r="E3135" s="412"/>
    </row>
    <row r="3136" spans="5:5" ht="15" x14ac:dyDescent="0.25">
      <c r="E3136" s="412"/>
    </row>
    <row r="3137" spans="5:5" ht="15" x14ac:dyDescent="0.25">
      <c r="E3137" s="412"/>
    </row>
    <row r="3138" spans="5:5" ht="15" x14ac:dyDescent="0.25">
      <c r="E3138" s="412"/>
    </row>
    <row r="3139" spans="5:5" ht="15" x14ac:dyDescent="0.25">
      <c r="E3139" s="412"/>
    </row>
    <row r="3140" spans="5:5" ht="15" x14ac:dyDescent="0.25">
      <c r="E3140" s="412"/>
    </row>
    <row r="3141" spans="5:5" ht="15" x14ac:dyDescent="0.25">
      <c r="E3141" s="412"/>
    </row>
    <row r="3142" spans="5:5" ht="15" x14ac:dyDescent="0.25">
      <c r="E3142" s="412"/>
    </row>
    <row r="3143" spans="5:5" ht="15" x14ac:dyDescent="0.25">
      <c r="E3143" s="412"/>
    </row>
    <row r="3144" spans="5:5" ht="15" x14ac:dyDescent="0.25">
      <c r="E3144" s="412"/>
    </row>
    <row r="3145" spans="5:5" ht="15" x14ac:dyDescent="0.25">
      <c r="E3145" s="412"/>
    </row>
    <row r="3146" spans="5:5" ht="15" x14ac:dyDescent="0.25">
      <c r="E3146" s="412"/>
    </row>
    <row r="3147" spans="5:5" ht="15" x14ac:dyDescent="0.25">
      <c r="E3147" s="412"/>
    </row>
    <row r="3148" spans="5:5" ht="15" x14ac:dyDescent="0.25">
      <c r="E3148" s="412"/>
    </row>
    <row r="3149" spans="5:5" ht="15" x14ac:dyDescent="0.25">
      <c r="E3149" s="412"/>
    </row>
    <row r="3150" spans="5:5" ht="15" x14ac:dyDescent="0.25">
      <c r="E3150" s="412"/>
    </row>
    <row r="3151" spans="5:5" ht="15" x14ac:dyDescent="0.25">
      <c r="E3151" s="412"/>
    </row>
    <row r="3152" spans="5:5" ht="15" x14ac:dyDescent="0.25">
      <c r="E3152" s="412"/>
    </row>
    <row r="3153" spans="5:5" ht="15" x14ac:dyDescent="0.25">
      <c r="E3153" s="412"/>
    </row>
    <row r="3154" spans="5:5" ht="15" x14ac:dyDescent="0.25">
      <c r="E3154" s="412"/>
    </row>
    <row r="3155" spans="5:5" ht="15" x14ac:dyDescent="0.25">
      <c r="E3155" s="412"/>
    </row>
    <row r="3156" spans="5:5" ht="15" x14ac:dyDescent="0.25">
      <c r="E3156" s="412"/>
    </row>
  </sheetData>
  <phoneticPr fontId="0" type="noConversion"/>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E1627-B856-477F-9108-85A34B4529A9}">
  <sheetPr codeName="Sheet20"/>
  <dimension ref="A1:T323"/>
  <sheetViews>
    <sheetView topLeftCell="B1" workbookViewId="0">
      <pane ySplit="7" topLeftCell="A45" activePane="bottomLeft" state="frozen"/>
      <selection activeCell="P35" sqref="P35"/>
      <selection pane="bottomLeft" activeCell="P35" sqref="P35"/>
    </sheetView>
  </sheetViews>
  <sheetFormatPr defaultRowHeight="12.75" x14ac:dyDescent="0.2"/>
  <cols>
    <col min="1" max="1" width="13.6640625" style="48" customWidth="1"/>
    <col min="2" max="2" width="6.6640625" style="48" bestFit="1" customWidth="1"/>
    <col min="3" max="3" width="3.1640625" style="48" bestFit="1" customWidth="1"/>
    <col min="4" max="8" width="17.1640625" style="48" customWidth="1"/>
    <col min="9" max="9" width="17.1640625" style="326" customWidth="1"/>
    <col min="10" max="10" width="3" style="597" customWidth="1"/>
    <col min="11" max="11" width="11.83203125" style="48" customWidth="1"/>
    <col min="12" max="12" width="18.1640625" style="48" bestFit="1" customWidth="1"/>
    <col min="13" max="13" width="9.33203125" style="48" customWidth="1"/>
    <col min="14" max="14" width="10.5" style="48" bestFit="1" customWidth="1"/>
    <col min="15" max="16" width="19.83203125" style="326" customWidth="1"/>
    <col min="17" max="17" width="6.5" style="48" bestFit="1" customWidth="1"/>
    <col min="18" max="16384" width="9.33203125" style="48"/>
  </cols>
  <sheetData>
    <row r="1" spans="1:20" x14ac:dyDescent="0.2">
      <c r="A1" s="47" t="s">
        <v>685</v>
      </c>
      <c r="K1" s="105"/>
      <c r="L1" s="105" t="s">
        <v>1758</v>
      </c>
    </row>
    <row r="2" spans="1:20" x14ac:dyDescent="0.2">
      <c r="A2" s="47"/>
      <c r="D2" s="105" t="s">
        <v>695</v>
      </c>
      <c r="E2" s="102" t="s">
        <v>779</v>
      </c>
      <c r="K2" s="105">
        <v>1</v>
      </c>
      <c r="L2" s="593">
        <f>+'CB Item 3'!K12</f>
        <v>1.5965</v>
      </c>
    </row>
    <row r="3" spans="1:20" x14ac:dyDescent="0.2">
      <c r="A3" s="47"/>
      <c r="D3" s="103">
        <v>1</v>
      </c>
      <c r="E3" s="100">
        <f>+'CB Item 1'!G12</f>
        <v>0.80700000000000005</v>
      </c>
      <c r="K3" s="105">
        <v>2</v>
      </c>
      <c r="L3" s="593">
        <f>+'CB Item 3'!K13</f>
        <v>1.5608</v>
      </c>
    </row>
    <row r="4" spans="1:20" x14ac:dyDescent="0.2">
      <c r="A4" s="47"/>
      <c r="D4" s="103">
        <v>2</v>
      </c>
      <c r="E4" s="100">
        <f>+'CB Item 1'!G13</f>
        <v>0.80700000000000005</v>
      </c>
      <c r="K4" s="105">
        <v>3</v>
      </c>
      <c r="L4" s="593">
        <f>+'CB Item 3'!K14</f>
        <v>1.3353999999999999</v>
      </c>
    </row>
    <row r="5" spans="1:20" x14ac:dyDescent="0.2">
      <c r="D5" s="104">
        <v>3</v>
      </c>
      <c r="E5" s="101">
        <f>+'CB Item 1'!G14</f>
        <v>0.80700000000000005</v>
      </c>
    </row>
    <row r="6" spans="1:20" x14ac:dyDescent="0.2">
      <c r="B6" s="53"/>
      <c r="C6" s="53"/>
      <c r="D6" s="53" t="s">
        <v>687</v>
      </c>
      <c r="E6" s="53" t="s">
        <v>689</v>
      </c>
      <c r="F6" s="53" t="s">
        <v>691</v>
      </c>
      <c r="G6" s="53" t="s">
        <v>693</v>
      </c>
      <c r="H6" s="53" t="s">
        <v>691</v>
      </c>
      <c r="I6" s="53"/>
      <c r="J6" s="598"/>
      <c r="K6" s="594" t="s">
        <v>1767</v>
      </c>
      <c r="L6" s="595"/>
      <c r="M6" s="596"/>
      <c r="N6" s="594"/>
      <c r="O6" s="594"/>
      <c r="P6" s="594"/>
      <c r="Q6" s="594"/>
      <c r="R6" s="594"/>
      <c r="S6" s="594"/>
      <c r="T6" s="594"/>
    </row>
    <row r="7" spans="1:20" x14ac:dyDescent="0.2">
      <c r="B7" s="53" t="s">
        <v>686</v>
      </c>
      <c r="C7" s="48" t="s">
        <v>695</v>
      </c>
      <c r="D7" s="53" t="s">
        <v>688</v>
      </c>
      <c r="E7" s="53" t="s">
        <v>690</v>
      </c>
      <c r="F7" s="53" t="s">
        <v>692</v>
      </c>
      <c r="G7" s="53" t="s">
        <v>694</v>
      </c>
      <c r="H7" s="53" t="s">
        <v>692</v>
      </c>
      <c r="I7" s="53"/>
      <c r="J7" s="598"/>
      <c r="K7" s="48" t="s">
        <v>1759</v>
      </c>
      <c r="L7" s="48" t="s">
        <v>1760</v>
      </c>
      <c r="M7" s="48" t="s">
        <v>1761</v>
      </c>
      <c r="N7" s="48" t="s">
        <v>1762</v>
      </c>
      <c r="Q7" s="47" t="s">
        <v>1766</v>
      </c>
    </row>
    <row r="8" spans="1:20" x14ac:dyDescent="0.2">
      <c r="B8" s="375">
        <f>+UPP!C10</f>
        <v>5</v>
      </c>
      <c r="C8" s="375">
        <f>+UPP!B10</f>
        <v>3</v>
      </c>
      <c r="D8" s="375">
        <f>+VLOOKUP('Pure Prem Test'!B8,'IBNR+Freq'!B$11:I$360,6,FALSE)+VLOOKUP('Pure Prem Test'!B8,'IBNR+Freq'!B$11:I$360,7,FALSE)+VLOOKUP('Pure Prem Test'!B8,'IBNR+Freq'!B$11:I$360,8,FALSE)</f>
        <v>36996</v>
      </c>
      <c r="E8" s="256">
        <f>+VLOOKUP(B8,UPP!$C$10:$R$350,16,FALSE)</f>
        <v>10.130751165000003</v>
      </c>
      <c r="F8" s="257">
        <f>+D8*E8*10</f>
        <v>3747972.7010034015</v>
      </c>
      <c r="G8" s="256">
        <f>+VLOOKUP(B8,'Exp Loss Report_PAYROLL'!$A$7:$X$350,24,FALSE)</f>
        <v>10.130000000000001</v>
      </c>
      <c r="H8" s="257">
        <f>+D8*G8*10</f>
        <v>3747694.8000000003</v>
      </c>
      <c r="I8" s="257"/>
      <c r="J8" s="599"/>
      <c r="K8" s="256">
        <f>+ROUND(G8,3)</f>
        <v>10.130000000000001</v>
      </c>
      <c r="L8" s="446">
        <f>+ROUND(IF(C8=1,K8*L$2,IF(C8=2,L$3*K8,L$4*K8)),2)</f>
        <v>13.53</v>
      </c>
      <c r="M8" s="446">
        <f>+VLOOKUP(B8,R$8:S$321,2,FALSE)</f>
        <v>12.77</v>
      </c>
      <c r="N8" s="446">
        <f>+L8-M8</f>
        <v>0.75999999999999979</v>
      </c>
      <c r="O8" s="446" t="str">
        <f>+VLOOKUP(B8,R$8:T$321,3,FALSE)</f>
        <v>NR</v>
      </c>
      <c r="P8" s="405"/>
      <c r="Q8" s="48" t="s">
        <v>65</v>
      </c>
      <c r="R8" s="48">
        <f>+VALUE(Q8)</f>
        <v>5</v>
      </c>
      <c r="S8" s="48">
        <v>12.77</v>
      </c>
      <c r="T8" s="48" t="s">
        <v>1763</v>
      </c>
    </row>
    <row r="9" spans="1:20" x14ac:dyDescent="0.2">
      <c r="B9" s="375">
        <f>+UPP!C11</f>
        <v>6</v>
      </c>
      <c r="C9" s="375">
        <f>+UPP!B11</f>
        <v>3</v>
      </c>
      <c r="D9" s="375">
        <f>+VLOOKUP('Pure Prem Test'!B9,'IBNR+Freq'!B$11:I$360,6,FALSE)+VLOOKUP('Pure Prem Test'!B9,'IBNR+Freq'!B$11:I$360,7,FALSE)+VLOOKUP('Pure Prem Test'!B9,'IBNR+Freq'!B$11:I$360,8,FALSE)</f>
        <v>28975</v>
      </c>
      <c r="E9" s="256">
        <f>+VLOOKUP(B9,UPP!$C$10:$R$350,16,FALSE)</f>
        <v>3.2013891750000001</v>
      </c>
      <c r="F9" s="257">
        <f t="shared" ref="F9:F72" si="0">+D9*E9*10</f>
        <v>927602.51345625008</v>
      </c>
      <c r="G9" s="256">
        <f>+VLOOKUP(B9,'Exp Loss Report_PAYROLL'!$A$7:$X$350,24,FALSE)</f>
        <v>3.2269999999999999</v>
      </c>
      <c r="H9" s="257">
        <f t="shared" ref="H9:H72" si="1">+D9*G9*10</f>
        <v>935023.25</v>
      </c>
      <c r="I9" s="257"/>
      <c r="J9" s="599"/>
      <c r="K9" s="256">
        <f t="shared" ref="K9:K72" si="2">+ROUND(G9,3)</f>
        <v>3.2269999999999999</v>
      </c>
      <c r="L9" s="446">
        <f t="shared" ref="L9:L72" si="3">+ROUND(IF(C9=1,K9*L$2,IF(C9=2,L$3*K9,L$4*K9)),2)</f>
        <v>4.3099999999999996</v>
      </c>
      <c r="M9" s="446">
        <f t="shared" ref="M9:M72" si="4">+VLOOKUP(B9,R$8:S$321,2,FALSE)</f>
        <v>4.29</v>
      </c>
      <c r="N9" s="446">
        <f t="shared" ref="N9:N72" si="5">+L9-M9</f>
        <v>1.9999999999999574E-2</v>
      </c>
      <c r="O9" s="446" t="str">
        <f t="shared" ref="O9:O72" si="6">+VLOOKUP(B9,R$8:T$321,3,FALSE)</f>
        <v>NR</v>
      </c>
      <c r="P9" s="405"/>
      <c r="Q9" s="48" t="s">
        <v>867</v>
      </c>
      <c r="R9" s="326">
        <f t="shared" ref="R9:R72" si="7">+VALUE(Q9)</f>
        <v>6</v>
      </c>
      <c r="S9" s="48">
        <v>4.29</v>
      </c>
      <c r="T9" s="48" t="s">
        <v>1763</v>
      </c>
    </row>
    <row r="10" spans="1:20" x14ac:dyDescent="0.2">
      <c r="B10" s="375">
        <f>+UPP!C12</f>
        <v>7</v>
      </c>
      <c r="C10" s="375">
        <f>+UPP!B12</f>
        <v>3</v>
      </c>
      <c r="D10" s="375">
        <f>+VLOOKUP('Pure Prem Test'!B10,'IBNR+Freq'!B$11:I$360,6,FALSE)+VLOOKUP('Pure Prem Test'!B10,'IBNR+Freq'!B$11:I$360,7,FALSE)+VLOOKUP('Pure Prem Test'!B10,'IBNR+Freq'!B$11:I$360,8,FALSE)</f>
        <v>4972</v>
      </c>
      <c r="E10" s="256">
        <f>+VLOOKUP(B10,UPP!$C$10:$R$350,16,FALSE)</f>
        <v>4.0152002550000008</v>
      </c>
      <c r="F10" s="257">
        <f t="shared" si="0"/>
        <v>199635.75667860004</v>
      </c>
      <c r="G10" s="256">
        <f>+VLOOKUP(B10,'Exp Loss Report_PAYROLL'!$A$7:$X$350,24,FALSE)</f>
        <v>4.0149999999999997</v>
      </c>
      <c r="H10" s="257">
        <f t="shared" si="1"/>
        <v>199625.8</v>
      </c>
      <c r="I10" s="257"/>
      <c r="J10" s="599"/>
      <c r="K10" s="256">
        <f t="shared" si="2"/>
        <v>4.0149999999999997</v>
      </c>
      <c r="L10" s="446">
        <f t="shared" si="3"/>
        <v>5.36</v>
      </c>
      <c r="M10" s="446">
        <f t="shared" si="4"/>
        <v>5.48</v>
      </c>
      <c r="N10" s="446">
        <f t="shared" si="5"/>
        <v>-0.12000000000000011</v>
      </c>
      <c r="O10" s="446" t="str">
        <f t="shared" si="6"/>
        <v>NR</v>
      </c>
      <c r="P10" s="405"/>
      <c r="Q10" s="48" t="s">
        <v>1205</v>
      </c>
      <c r="R10" s="326">
        <f t="shared" si="7"/>
        <v>7</v>
      </c>
      <c r="S10" s="48">
        <v>5.48</v>
      </c>
      <c r="T10" s="48" t="s">
        <v>1763</v>
      </c>
    </row>
    <row r="11" spans="1:20" x14ac:dyDescent="0.2">
      <c r="B11" s="375">
        <f>+UPP!C13</f>
        <v>8</v>
      </c>
      <c r="C11" s="375">
        <f>+UPP!B13</f>
        <v>3</v>
      </c>
      <c r="D11" s="375">
        <f>+VLOOKUP('Pure Prem Test'!B11,'IBNR+Freq'!B$11:I$360,6,FALSE)+VLOOKUP('Pure Prem Test'!B11,'IBNR+Freq'!B$11:I$360,7,FALSE)+VLOOKUP('Pure Prem Test'!B11,'IBNR+Freq'!B$11:I$360,8,FALSE)</f>
        <v>4269</v>
      </c>
      <c r="E11" s="256">
        <f>+VLOOKUP(B11,UPP!$C$10:$R$350,16,FALSE)</f>
        <v>3.0099042150000002</v>
      </c>
      <c r="F11" s="257">
        <f t="shared" si="0"/>
        <v>128492.81093835001</v>
      </c>
      <c r="G11" s="256">
        <f>+VLOOKUP(B11,'Exp Loss Report_PAYROLL'!$A$7:$X$350,24,FALSE)</f>
        <v>3</v>
      </c>
      <c r="H11" s="257">
        <f t="shared" si="1"/>
        <v>128070</v>
      </c>
      <c r="I11" s="257"/>
      <c r="J11" s="599"/>
      <c r="K11" s="256">
        <f t="shared" si="2"/>
        <v>3</v>
      </c>
      <c r="L11" s="446">
        <f t="shared" si="3"/>
        <v>4.01</v>
      </c>
      <c r="M11" s="446">
        <f t="shared" si="4"/>
        <v>3.96</v>
      </c>
      <c r="N11" s="446">
        <f t="shared" si="5"/>
        <v>4.9999999999999822E-2</v>
      </c>
      <c r="O11" s="446" t="str">
        <f t="shared" si="6"/>
        <v>NR</v>
      </c>
      <c r="P11" s="405"/>
      <c r="Q11" s="48" t="s">
        <v>868</v>
      </c>
      <c r="R11" s="326">
        <f t="shared" si="7"/>
        <v>8</v>
      </c>
      <c r="S11" s="48">
        <v>3.96</v>
      </c>
      <c r="T11" s="48" t="s">
        <v>1763</v>
      </c>
    </row>
    <row r="12" spans="1:20" x14ac:dyDescent="0.2">
      <c r="B12" s="375">
        <f>+UPP!C14</f>
        <v>9</v>
      </c>
      <c r="C12" s="375">
        <f>+UPP!B14</f>
        <v>3</v>
      </c>
      <c r="D12" s="375">
        <f>+VLOOKUP('Pure Prem Test'!B12,'IBNR+Freq'!B$11:I$360,6,FALSE)+VLOOKUP('Pure Prem Test'!B12,'IBNR+Freq'!B$11:I$360,7,FALSE)+VLOOKUP('Pure Prem Test'!B12,'IBNR+Freq'!B$11:I$360,8,FALSE)</f>
        <v>3</v>
      </c>
      <c r="E12" s="256">
        <f>+VLOOKUP(B12,UPP!$C$10:$R$350,16,FALSE)</f>
        <v>16.150559595000004</v>
      </c>
      <c r="F12" s="257">
        <f t="shared" si="0"/>
        <v>484.51678785000013</v>
      </c>
      <c r="G12" s="256">
        <f>+VLOOKUP(B12,'Exp Loss Report_PAYROLL'!$A$7:$X$350,24,FALSE)</f>
        <v>16.151</v>
      </c>
      <c r="H12" s="257">
        <f t="shared" si="1"/>
        <v>484.53000000000003</v>
      </c>
      <c r="I12" s="257"/>
      <c r="J12" s="599"/>
      <c r="K12" s="256">
        <f t="shared" si="2"/>
        <v>16.151</v>
      </c>
      <c r="L12" s="446">
        <f t="shared" si="3"/>
        <v>21.57</v>
      </c>
      <c r="M12" s="446">
        <f t="shared" si="4"/>
        <v>20.91</v>
      </c>
      <c r="N12" s="446">
        <f t="shared" si="5"/>
        <v>0.66000000000000014</v>
      </c>
      <c r="O12" s="446" t="str">
        <f t="shared" si="6"/>
        <v>NR</v>
      </c>
      <c r="P12" s="405"/>
      <c r="Q12" s="48" t="s">
        <v>1206</v>
      </c>
      <c r="R12" s="326">
        <f t="shared" si="7"/>
        <v>9</v>
      </c>
      <c r="S12" s="48">
        <v>20.91</v>
      </c>
      <c r="T12" s="48" t="s">
        <v>1763</v>
      </c>
    </row>
    <row r="13" spans="1:20" x14ac:dyDescent="0.2">
      <c r="B13" s="375">
        <f>+UPP!C15</f>
        <v>11</v>
      </c>
      <c r="C13" s="375">
        <f>+UPP!B15</f>
        <v>3</v>
      </c>
      <c r="D13" s="375">
        <f>+VLOOKUP('Pure Prem Test'!B13,'IBNR+Freq'!B$11:I$360,6,FALSE)+VLOOKUP('Pure Prem Test'!B13,'IBNR+Freq'!B$11:I$360,7,FALSE)+VLOOKUP('Pure Prem Test'!B13,'IBNR+Freq'!B$11:I$360,8,FALSE)</f>
        <v>5729</v>
      </c>
      <c r="E13" s="256">
        <f>+VLOOKUP(B13,UPP!$C$10:$R$350,16,FALSE)</f>
        <v>2.220028755</v>
      </c>
      <c r="F13" s="257">
        <f t="shared" si="0"/>
        <v>127185.44737395</v>
      </c>
      <c r="G13" s="256">
        <f>+VLOOKUP(B13,'Exp Loss Report_PAYROLL'!$A$7:$X$350,24,FALSE)</f>
        <v>2.2170000000000001</v>
      </c>
      <c r="H13" s="257">
        <f t="shared" si="1"/>
        <v>127011.93000000001</v>
      </c>
      <c r="I13" s="257"/>
      <c r="J13" s="599"/>
      <c r="K13" s="256">
        <f t="shared" si="2"/>
        <v>2.2170000000000001</v>
      </c>
      <c r="L13" s="446">
        <f t="shared" si="3"/>
        <v>2.96</v>
      </c>
      <c r="M13" s="446">
        <f t="shared" si="4"/>
        <v>2.83</v>
      </c>
      <c r="N13" s="446">
        <f t="shared" si="5"/>
        <v>0.12999999999999989</v>
      </c>
      <c r="O13" s="446" t="str">
        <f t="shared" si="6"/>
        <v>NR</v>
      </c>
      <c r="P13" s="405"/>
      <c r="Q13" s="48" t="s">
        <v>870</v>
      </c>
      <c r="R13" s="326">
        <f t="shared" si="7"/>
        <v>11</v>
      </c>
      <c r="S13" s="48">
        <v>2.83</v>
      </c>
      <c r="T13" s="48" t="s">
        <v>1763</v>
      </c>
    </row>
    <row r="14" spans="1:20" x14ac:dyDescent="0.2">
      <c r="B14" s="375">
        <f>+UPP!C16</f>
        <v>12</v>
      </c>
      <c r="C14" s="375">
        <f>+UPP!B16</f>
        <v>3</v>
      </c>
      <c r="D14" s="375">
        <f>+VLOOKUP('Pure Prem Test'!B14,'IBNR+Freq'!B$11:I$360,6,FALSE)+VLOOKUP('Pure Prem Test'!B14,'IBNR+Freq'!B$11:I$360,7,FALSE)+VLOOKUP('Pure Prem Test'!B14,'IBNR+Freq'!B$11:I$360,8,FALSE)</f>
        <v>223931</v>
      </c>
      <c r="E14" s="256">
        <f>+VLOOKUP(B14,UPP!$C$10:$R$350,16,FALSE)</f>
        <v>2.9440812599999999</v>
      </c>
      <c r="F14" s="257">
        <f t="shared" si="0"/>
        <v>6592710.6063305996</v>
      </c>
      <c r="G14" s="256">
        <f>+VLOOKUP(B14,'Exp Loss Report_PAYROLL'!$A$7:$X$350,24,FALSE)</f>
        <v>2.9569999999999999</v>
      </c>
      <c r="H14" s="257">
        <f t="shared" si="1"/>
        <v>6621639.6699999999</v>
      </c>
      <c r="I14" s="257"/>
      <c r="J14" s="599"/>
      <c r="K14" s="256">
        <f t="shared" si="2"/>
        <v>2.9569999999999999</v>
      </c>
      <c r="L14" s="446">
        <f t="shared" si="3"/>
        <v>3.95</v>
      </c>
      <c r="M14" s="446">
        <f t="shared" si="4"/>
        <v>3.95</v>
      </c>
      <c r="N14" s="446">
        <f t="shared" si="5"/>
        <v>0</v>
      </c>
      <c r="O14" s="446" t="str">
        <f t="shared" si="6"/>
        <v/>
      </c>
      <c r="P14" s="405"/>
      <c r="Q14" s="48" t="s">
        <v>871</v>
      </c>
      <c r="R14" s="326">
        <f t="shared" si="7"/>
        <v>12</v>
      </c>
      <c r="S14" s="48">
        <v>3.95</v>
      </c>
      <c r="T14" s="48" t="s">
        <v>1764</v>
      </c>
    </row>
    <row r="15" spans="1:20" x14ac:dyDescent="0.2">
      <c r="B15" s="375">
        <f>+UPP!C17</f>
        <v>13</v>
      </c>
      <c r="C15" s="375">
        <f>+UPP!B17</f>
        <v>3</v>
      </c>
      <c r="D15" s="375">
        <f>+VLOOKUP('Pure Prem Test'!B15,'IBNR+Freq'!B$11:I$360,6,FALSE)+VLOOKUP('Pure Prem Test'!B15,'IBNR+Freq'!B$11:I$360,7,FALSE)+VLOOKUP('Pure Prem Test'!B15,'IBNR+Freq'!B$11:I$360,8,FALSE)</f>
        <v>9604</v>
      </c>
      <c r="E15" s="256">
        <f>+VLOOKUP(B15,UPP!$C$10:$R$350,16,FALSE)</f>
        <v>2.6688216299999996</v>
      </c>
      <c r="F15" s="257">
        <f t="shared" si="0"/>
        <v>256313.62934519997</v>
      </c>
      <c r="G15" s="256">
        <f>+VLOOKUP(B15,'Exp Loss Report_PAYROLL'!$A$7:$X$350,24,FALSE)</f>
        <v>2.6429999999999998</v>
      </c>
      <c r="H15" s="257">
        <f t="shared" si="1"/>
        <v>253833.72</v>
      </c>
      <c r="I15" s="257"/>
      <c r="J15" s="599"/>
      <c r="K15" s="256">
        <f t="shared" si="2"/>
        <v>2.6429999999999998</v>
      </c>
      <c r="L15" s="446">
        <f t="shared" si="3"/>
        <v>3.53</v>
      </c>
      <c r="M15" s="446">
        <f t="shared" si="4"/>
        <v>3.37</v>
      </c>
      <c r="N15" s="446">
        <f t="shared" si="5"/>
        <v>0.1599999999999997</v>
      </c>
      <c r="O15" s="446" t="str">
        <f t="shared" si="6"/>
        <v>NR</v>
      </c>
      <c r="P15" s="405"/>
      <c r="Q15" s="48" t="s">
        <v>872</v>
      </c>
      <c r="R15" s="326">
        <f t="shared" si="7"/>
        <v>13</v>
      </c>
      <c r="S15" s="48">
        <v>3.37</v>
      </c>
      <c r="T15" s="48" t="s">
        <v>1763</v>
      </c>
    </row>
    <row r="16" spans="1:20" x14ac:dyDescent="0.2">
      <c r="B16" s="375">
        <f>+UPP!C18</f>
        <v>16</v>
      </c>
      <c r="C16" s="375">
        <f>+UPP!B18</f>
        <v>3</v>
      </c>
      <c r="D16" s="375">
        <f>+VLOOKUP('Pure Prem Test'!B16,'IBNR+Freq'!B$11:I$360,6,FALSE)+VLOOKUP('Pure Prem Test'!B16,'IBNR+Freq'!B$11:I$360,7,FALSE)+VLOOKUP('Pure Prem Test'!B16,'IBNR+Freq'!B$11:I$360,8,FALSE)</f>
        <v>441</v>
      </c>
      <c r="E16" s="256">
        <f>+VLOOKUP(B16,UPP!$C$10:$R$350,16,FALSE)</f>
        <v>1.9866564600000003</v>
      </c>
      <c r="F16" s="257">
        <f t="shared" si="0"/>
        <v>8761.1549886000012</v>
      </c>
      <c r="G16" s="256">
        <f>+VLOOKUP(B16,'Exp Loss Report_PAYROLL'!$A$7:$X$350,24,FALSE)</f>
        <v>1.9870000000000001</v>
      </c>
      <c r="H16" s="257">
        <f t="shared" si="1"/>
        <v>8762.67</v>
      </c>
      <c r="I16" s="257"/>
      <c r="J16" s="599"/>
      <c r="K16" s="256">
        <f t="shared" si="2"/>
        <v>1.9870000000000001</v>
      </c>
      <c r="L16" s="446">
        <f t="shared" si="3"/>
        <v>2.65</v>
      </c>
      <c r="M16" s="446">
        <f t="shared" si="4"/>
        <v>2.58</v>
      </c>
      <c r="N16" s="446">
        <f t="shared" si="5"/>
        <v>6.999999999999984E-2</v>
      </c>
      <c r="O16" s="446" t="str">
        <f t="shared" si="6"/>
        <v>NR</v>
      </c>
      <c r="P16" s="405"/>
      <c r="Q16" s="48" t="s">
        <v>1207</v>
      </c>
      <c r="R16" s="326">
        <f t="shared" si="7"/>
        <v>15</v>
      </c>
      <c r="S16" s="48">
        <v>11.05</v>
      </c>
      <c r="T16" s="48" t="s">
        <v>1763</v>
      </c>
    </row>
    <row r="17" spans="2:20" x14ac:dyDescent="0.2">
      <c r="B17" s="375">
        <f>+UPP!C19</f>
        <v>34</v>
      </c>
      <c r="C17" s="375">
        <f>+UPP!B19</f>
        <v>3</v>
      </c>
      <c r="D17" s="375">
        <f>+VLOOKUP('Pure Prem Test'!B17,'IBNR+Freq'!B$11:I$360,6,FALSE)+VLOOKUP('Pure Prem Test'!B17,'IBNR+Freq'!B$11:I$360,7,FALSE)+VLOOKUP('Pure Prem Test'!B17,'IBNR+Freq'!B$11:I$360,8,FALSE)</f>
        <v>104857</v>
      </c>
      <c r="E17" s="256">
        <f>+VLOOKUP(B17,UPP!$C$10:$R$350,16,FALSE)</f>
        <v>2.1542058000000002</v>
      </c>
      <c r="F17" s="257">
        <f t="shared" si="0"/>
        <v>2258835.575706</v>
      </c>
      <c r="G17" s="256">
        <f>+VLOOKUP(B17,'Exp Loss Report_PAYROLL'!$A$7:$X$350,24,FALSE)</f>
        <v>2.1509999999999998</v>
      </c>
      <c r="H17" s="257">
        <f t="shared" si="1"/>
        <v>2255474.0699999998</v>
      </c>
      <c r="I17" s="257"/>
      <c r="J17" s="599"/>
      <c r="K17" s="256">
        <f t="shared" si="2"/>
        <v>2.1509999999999998</v>
      </c>
      <c r="L17" s="446">
        <f t="shared" si="3"/>
        <v>2.87</v>
      </c>
      <c r="M17" s="446">
        <f t="shared" si="4"/>
        <v>2.87</v>
      </c>
      <c r="N17" s="446">
        <f t="shared" si="5"/>
        <v>0</v>
      </c>
      <c r="O17" s="446" t="str">
        <f t="shared" si="6"/>
        <v/>
      </c>
      <c r="P17" s="405"/>
      <c r="Q17" s="48" t="s">
        <v>873</v>
      </c>
      <c r="R17" s="326">
        <f t="shared" si="7"/>
        <v>16</v>
      </c>
      <c r="S17" s="48">
        <v>2.58</v>
      </c>
      <c r="T17" s="48" t="s">
        <v>1763</v>
      </c>
    </row>
    <row r="18" spans="2:20" x14ac:dyDescent="0.2">
      <c r="B18" s="375">
        <f>+UPP!C20</f>
        <v>36</v>
      </c>
      <c r="C18" s="375">
        <f>+UPP!B20</f>
        <v>3</v>
      </c>
      <c r="D18" s="375">
        <f>+VLOOKUP('Pure Prem Test'!B18,'IBNR+Freq'!B$11:I$360,6,FALSE)+VLOOKUP('Pure Prem Test'!B18,'IBNR+Freq'!B$11:I$360,7,FALSE)+VLOOKUP('Pure Prem Test'!B18,'IBNR+Freq'!B$11:I$360,8,FALSE)</f>
        <v>2651</v>
      </c>
      <c r="E18" s="256">
        <f>+VLOOKUP(B18,UPP!$C$10:$R$350,16,FALSE)</f>
        <v>2.5730791500000008</v>
      </c>
      <c r="F18" s="257">
        <f t="shared" si="0"/>
        <v>68212.328266500015</v>
      </c>
      <c r="G18" s="256">
        <f>+VLOOKUP(B18,'Exp Loss Report_PAYROLL'!$A$7:$X$350,24,FALSE)</f>
        <v>2.5640000000000001</v>
      </c>
      <c r="H18" s="257">
        <f t="shared" si="1"/>
        <v>67971.64</v>
      </c>
      <c r="I18" s="257"/>
      <c r="J18" s="599"/>
      <c r="K18" s="256">
        <f t="shared" si="2"/>
        <v>2.5640000000000001</v>
      </c>
      <c r="L18" s="446">
        <f t="shared" si="3"/>
        <v>3.42</v>
      </c>
      <c r="M18" s="446">
        <f t="shared" si="4"/>
        <v>3.33</v>
      </c>
      <c r="N18" s="446">
        <f t="shared" si="5"/>
        <v>8.9999999999999858E-2</v>
      </c>
      <c r="O18" s="446" t="str">
        <f t="shared" si="6"/>
        <v>NR</v>
      </c>
      <c r="P18" s="405"/>
      <c r="Q18" s="48" t="s">
        <v>842</v>
      </c>
      <c r="R18" s="326">
        <f t="shared" si="7"/>
        <v>34</v>
      </c>
      <c r="S18" s="48">
        <v>2.87</v>
      </c>
      <c r="T18" s="48" t="s">
        <v>1764</v>
      </c>
    </row>
    <row r="19" spans="2:20" x14ac:dyDescent="0.2">
      <c r="B19" s="375">
        <f>+UPP!C21</f>
        <v>55</v>
      </c>
      <c r="C19" s="375">
        <f>+UPP!B21</f>
        <v>2</v>
      </c>
      <c r="D19" s="375">
        <f>+VLOOKUP('Pure Prem Test'!B19,'IBNR+Freq'!B$11:I$360,6,FALSE)+VLOOKUP('Pure Prem Test'!B19,'IBNR+Freq'!B$11:I$360,7,FALSE)+VLOOKUP('Pure Prem Test'!B19,'IBNR+Freq'!B$11:I$360,8,FALSE)</f>
        <v>10093</v>
      </c>
      <c r="E19" s="256">
        <f>+VLOOKUP(B19,UPP!$C$10:$R$350,16,FALSE)</f>
        <v>3.0558346200000002</v>
      </c>
      <c r="F19" s="257">
        <f t="shared" si="0"/>
        <v>308425.38819660002</v>
      </c>
      <c r="G19" s="256">
        <f>+VLOOKUP(B19,'Exp Loss Report_PAYROLL'!$A$7:$X$350,24,FALSE)</f>
        <v>3.0920000000000001</v>
      </c>
      <c r="H19" s="257">
        <f t="shared" si="1"/>
        <v>312075.56</v>
      </c>
      <c r="I19" s="257"/>
      <c r="J19" s="599"/>
      <c r="K19" s="256">
        <f t="shared" si="2"/>
        <v>3.0920000000000001</v>
      </c>
      <c r="L19" s="446">
        <f t="shared" si="3"/>
        <v>4.83</v>
      </c>
      <c r="M19" s="446">
        <f t="shared" si="4"/>
        <v>4.92</v>
      </c>
      <c r="N19" s="446">
        <f t="shared" si="5"/>
        <v>-8.9999999999999858E-2</v>
      </c>
      <c r="O19" s="446" t="str">
        <f t="shared" si="6"/>
        <v>NR</v>
      </c>
      <c r="P19" s="405"/>
      <c r="Q19" s="48" t="s">
        <v>875</v>
      </c>
      <c r="R19" s="326">
        <f t="shared" si="7"/>
        <v>36</v>
      </c>
      <c r="S19" s="48">
        <v>3.33</v>
      </c>
      <c r="T19" s="48" t="s">
        <v>1763</v>
      </c>
    </row>
    <row r="20" spans="2:20" x14ac:dyDescent="0.2">
      <c r="B20" s="375">
        <f>+UPP!C22</f>
        <v>59</v>
      </c>
      <c r="C20" s="375">
        <f>+UPP!B22</f>
        <v>2</v>
      </c>
      <c r="D20" s="375">
        <f>+VLOOKUP('Pure Prem Test'!B20,'IBNR+Freq'!B$11:I$360,6,FALSE)+VLOOKUP('Pure Prem Test'!B20,'IBNR+Freq'!B$11:I$360,7,FALSE)+VLOOKUP('Pure Prem Test'!B20,'IBNR+Freq'!B$11:I$360,8,FALSE)</f>
        <v>760</v>
      </c>
      <c r="E20" s="256">
        <f>+VLOOKUP(B20,UPP!$C$10:$R$350,16,FALSE)</f>
        <v>3.7525015799999997</v>
      </c>
      <c r="F20" s="257">
        <f t="shared" si="0"/>
        <v>28519.012007999998</v>
      </c>
      <c r="G20" s="256">
        <f>+VLOOKUP(B20,'Exp Loss Report_PAYROLL'!$A$7:$X$350,24,FALSE)</f>
        <v>3.7530000000000001</v>
      </c>
      <c r="H20" s="257">
        <f t="shared" si="1"/>
        <v>28522.800000000003</v>
      </c>
      <c r="I20" s="257"/>
      <c r="J20" s="599"/>
      <c r="K20" s="256">
        <f t="shared" si="2"/>
        <v>3.7530000000000001</v>
      </c>
      <c r="L20" s="446">
        <f t="shared" si="3"/>
        <v>5.86</v>
      </c>
      <c r="M20" s="446">
        <f t="shared" si="4"/>
        <v>6.13</v>
      </c>
      <c r="N20" s="446">
        <f t="shared" si="5"/>
        <v>-0.26999999999999957</v>
      </c>
      <c r="O20" s="446" t="str">
        <f t="shared" si="6"/>
        <v>NR</v>
      </c>
      <c r="P20" s="405"/>
      <c r="Q20" s="48" t="s">
        <v>1208</v>
      </c>
      <c r="R20" s="326">
        <f t="shared" si="7"/>
        <v>55</v>
      </c>
      <c r="S20" s="48">
        <v>4.92</v>
      </c>
      <c r="T20" s="48" t="s">
        <v>1763</v>
      </c>
    </row>
    <row r="21" spans="2:20" x14ac:dyDescent="0.2">
      <c r="B21" s="375">
        <f>+UPP!C23</f>
        <v>83</v>
      </c>
      <c r="C21" s="375">
        <f>+UPP!B23</f>
        <v>3</v>
      </c>
      <c r="D21" s="375">
        <f>+VLOOKUP('Pure Prem Test'!B21,'IBNR+Freq'!B$11:I$360,6,FALSE)+VLOOKUP('Pure Prem Test'!B21,'IBNR+Freq'!B$11:I$360,7,FALSE)+VLOOKUP('Pure Prem Test'!B21,'IBNR+Freq'!B$11:I$360,8,FALSE)</f>
        <v>397</v>
      </c>
      <c r="E21" s="256">
        <f>+VLOOKUP(B21,UPP!$C$10:$R$350,16,FALSE)</f>
        <v>2.9500651650000003</v>
      </c>
      <c r="F21" s="257">
        <f t="shared" si="0"/>
        <v>11711.758705050001</v>
      </c>
      <c r="G21" s="256">
        <f>+VLOOKUP(B21,'Exp Loss Report_PAYROLL'!$A$7:$X$350,24,FALSE)</f>
        <v>2.95</v>
      </c>
      <c r="H21" s="257">
        <f t="shared" si="1"/>
        <v>11711.5</v>
      </c>
      <c r="I21" s="257"/>
      <c r="J21" s="599"/>
      <c r="K21" s="256">
        <f t="shared" si="2"/>
        <v>2.95</v>
      </c>
      <c r="L21" s="446">
        <f t="shared" si="3"/>
        <v>3.94</v>
      </c>
      <c r="M21" s="446">
        <f t="shared" si="4"/>
        <v>3.79</v>
      </c>
      <c r="N21" s="446">
        <f t="shared" si="5"/>
        <v>0.14999999999999991</v>
      </c>
      <c r="O21" s="446" t="str">
        <f t="shared" si="6"/>
        <v>NR</v>
      </c>
      <c r="P21" s="405"/>
      <c r="Q21" s="48" t="s">
        <v>1209</v>
      </c>
      <c r="R21" s="326">
        <f t="shared" si="7"/>
        <v>59</v>
      </c>
      <c r="S21" s="48">
        <v>6.13</v>
      </c>
      <c r="T21" s="48" t="s">
        <v>1763</v>
      </c>
    </row>
    <row r="22" spans="2:20" x14ac:dyDescent="0.2">
      <c r="B22" s="375">
        <f>+UPP!C24</f>
        <v>101</v>
      </c>
      <c r="C22" s="375">
        <f>+UPP!B24</f>
        <v>1</v>
      </c>
      <c r="D22" s="375">
        <f>+VLOOKUP('Pure Prem Test'!B22,'IBNR+Freq'!B$11:I$360,6,FALSE)+VLOOKUP('Pure Prem Test'!B22,'IBNR+Freq'!B$11:I$360,7,FALSE)+VLOOKUP('Pure Prem Test'!B22,'IBNR+Freq'!B$11:I$360,8,FALSE)</f>
        <v>31940</v>
      </c>
      <c r="E22" s="256">
        <f>+VLOOKUP(B22,UPP!$C$10:$R$350,16,FALSE)</f>
        <v>2.3915703240000004</v>
      </c>
      <c r="F22" s="257">
        <f t="shared" si="0"/>
        <v>763867.56148560019</v>
      </c>
      <c r="G22" s="256">
        <f>+VLOOKUP(B22,'Exp Loss Report_PAYROLL'!$A$7:$X$350,24,FALSE)</f>
        <v>2.3620000000000001</v>
      </c>
      <c r="H22" s="257">
        <f t="shared" si="1"/>
        <v>754422.8</v>
      </c>
      <c r="I22" s="257"/>
      <c r="J22" s="599"/>
      <c r="K22" s="256">
        <f t="shared" si="2"/>
        <v>2.3620000000000001</v>
      </c>
      <c r="L22" s="446">
        <f t="shared" si="3"/>
        <v>3.77</v>
      </c>
      <c r="M22" s="446">
        <f t="shared" si="4"/>
        <v>3.71</v>
      </c>
      <c r="N22" s="446">
        <f t="shared" si="5"/>
        <v>6.0000000000000053E-2</v>
      </c>
      <c r="O22" s="446" t="str">
        <f t="shared" si="6"/>
        <v>NR</v>
      </c>
      <c r="P22" s="405"/>
      <c r="Q22" s="48" t="s">
        <v>876</v>
      </c>
      <c r="R22" s="326">
        <f t="shared" si="7"/>
        <v>83</v>
      </c>
      <c r="S22" s="48">
        <v>3.79</v>
      </c>
      <c r="T22" s="48" t="s">
        <v>1763</v>
      </c>
    </row>
    <row r="23" spans="2:20" x14ac:dyDescent="0.2">
      <c r="B23" s="375">
        <f>+UPP!C25</f>
        <v>104</v>
      </c>
      <c r="C23" s="375">
        <f>+UPP!B25</f>
        <v>1</v>
      </c>
      <c r="D23" s="375">
        <f>+VLOOKUP('Pure Prem Test'!B23,'IBNR+Freq'!B$11:I$360,6,FALSE)+VLOOKUP('Pure Prem Test'!B23,'IBNR+Freq'!B$11:I$360,7,FALSE)+VLOOKUP('Pure Prem Test'!B23,'IBNR+Freq'!B$11:I$360,8,FALSE)</f>
        <v>117255</v>
      </c>
      <c r="E23" s="256">
        <f>+VLOOKUP(B23,UPP!$C$10:$R$350,16,FALSE)</f>
        <v>2.4271138320000007</v>
      </c>
      <c r="F23" s="257">
        <f t="shared" si="0"/>
        <v>2845912.3237116006</v>
      </c>
      <c r="G23" s="256">
        <f>+VLOOKUP(B23,'Exp Loss Report_PAYROLL'!$A$7:$X$350,24,FALSE)</f>
        <v>2.359</v>
      </c>
      <c r="H23" s="257">
        <f t="shared" si="1"/>
        <v>2766045.4499999997</v>
      </c>
      <c r="I23" s="257"/>
      <c r="J23" s="599"/>
      <c r="K23" s="256">
        <f t="shared" si="2"/>
        <v>2.359</v>
      </c>
      <c r="L23" s="446">
        <f t="shared" si="3"/>
        <v>3.77</v>
      </c>
      <c r="M23" s="446">
        <f t="shared" si="4"/>
        <v>3.77</v>
      </c>
      <c r="N23" s="446">
        <f t="shared" si="5"/>
        <v>0</v>
      </c>
      <c r="O23" s="446" t="str">
        <f t="shared" si="6"/>
        <v/>
      </c>
      <c r="P23" s="405"/>
      <c r="Q23" s="48">
        <v>101</v>
      </c>
      <c r="R23" s="326">
        <f t="shared" si="7"/>
        <v>101</v>
      </c>
      <c r="S23" s="48">
        <v>3.71</v>
      </c>
      <c r="T23" s="48" t="s">
        <v>1763</v>
      </c>
    </row>
    <row r="24" spans="2:20" x14ac:dyDescent="0.2">
      <c r="B24" s="375">
        <f>+UPP!C26</f>
        <v>105</v>
      </c>
      <c r="C24" s="375">
        <f>+UPP!B26</f>
        <v>1</v>
      </c>
      <c r="D24" s="375">
        <f>+VLOOKUP('Pure Prem Test'!B24,'IBNR+Freq'!B$11:I$360,6,FALSE)+VLOOKUP('Pure Prem Test'!B24,'IBNR+Freq'!B$11:I$360,7,FALSE)+VLOOKUP('Pure Prem Test'!B24,'IBNR+Freq'!B$11:I$360,8,FALSE)</f>
        <v>4652</v>
      </c>
      <c r="E24" s="256">
        <f>+VLOOKUP(B24,UPP!$C$10:$R$350,16,FALSE)</f>
        <v>2.8891794360000005</v>
      </c>
      <c r="F24" s="257">
        <f t="shared" si="0"/>
        <v>134404.62736272003</v>
      </c>
      <c r="G24" s="256">
        <f>+VLOOKUP(B24,'Exp Loss Report_PAYROLL'!$A$7:$X$350,24,FALSE)</f>
        <v>2.907</v>
      </c>
      <c r="H24" s="257">
        <f t="shared" si="1"/>
        <v>135233.63999999998</v>
      </c>
      <c r="I24" s="257"/>
      <c r="J24" s="599"/>
      <c r="K24" s="256">
        <f t="shared" si="2"/>
        <v>2.907</v>
      </c>
      <c r="L24" s="446">
        <f t="shared" si="3"/>
        <v>4.6399999999999997</v>
      </c>
      <c r="M24" s="446">
        <f t="shared" si="4"/>
        <v>4.58</v>
      </c>
      <c r="N24" s="446">
        <f t="shared" si="5"/>
        <v>5.9999999999999609E-2</v>
      </c>
      <c r="O24" s="446" t="str">
        <f t="shared" si="6"/>
        <v>NR</v>
      </c>
      <c r="P24" s="405"/>
      <c r="Q24" s="48">
        <v>104</v>
      </c>
      <c r="R24" s="326">
        <f t="shared" si="7"/>
        <v>104</v>
      </c>
      <c r="S24" s="48">
        <v>3.77</v>
      </c>
      <c r="T24" s="48" t="s">
        <v>1764</v>
      </c>
    </row>
    <row r="25" spans="2:20" x14ac:dyDescent="0.2">
      <c r="B25" s="375">
        <f>+UPP!C27</f>
        <v>106</v>
      </c>
      <c r="C25" s="375">
        <f>+UPP!B27</f>
        <v>1</v>
      </c>
      <c r="D25" s="375">
        <f>+VLOOKUP('Pure Prem Test'!B25,'IBNR+Freq'!B$11:I$360,6,FALSE)+VLOOKUP('Pure Prem Test'!B25,'IBNR+Freq'!B$11:I$360,7,FALSE)+VLOOKUP('Pure Prem Test'!B25,'IBNR+Freq'!B$11:I$360,8,FALSE)</f>
        <v>5562</v>
      </c>
      <c r="E25" s="256">
        <f>+VLOOKUP(B25,UPP!$C$10:$R$350,16,FALSE)</f>
        <v>4.4378608560000004</v>
      </c>
      <c r="F25" s="257">
        <f t="shared" si="0"/>
        <v>246833.82081072003</v>
      </c>
      <c r="G25" s="256">
        <f>+VLOOKUP(B25,'Exp Loss Report_PAYROLL'!$A$7:$X$350,24,FALSE)</f>
        <v>4.423</v>
      </c>
      <c r="H25" s="257">
        <f t="shared" si="1"/>
        <v>246007.25999999998</v>
      </c>
      <c r="I25" s="257"/>
      <c r="J25" s="599"/>
      <c r="K25" s="256">
        <f t="shared" si="2"/>
        <v>4.423</v>
      </c>
      <c r="L25" s="446">
        <f t="shared" si="3"/>
        <v>7.06</v>
      </c>
      <c r="M25" s="446">
        <f t="shared" si="4"/>
        <v>6.97</v>
      </c>
      <c r="N25" s="446">
        <f t="shared" si="5"/>
        <v>8.9999999999999858E-2</v>
      </c>
      <c r="O25" s="446" t="str">
        <f t="shared" si="6"/>
        <v>NR</v>
      </c>
      <c r="P25" s="405"/>
      <c r="Q25" s="48">
        <v>105</v>
      </c>
      <c r="R25" s="326">
        <f t="shared" si="7"/>
        <v>105</v>
      </c>
      <c r="S25" s="48">
        <v>4.58</v>
      </c>
      <c r="T25" s="48" t="s">
        <v>1763</v>
      </c>
    </row>
    <row r="26" spans="2:20" x14ac:dyDescent="0.2">
      <c r="B26" s="375">
        <f>+UPP!C28</f>
        <v>107</v>
      </c>
      <c r="C26" s="375">
        <f>+UPP!B28</f>
        <v>1</v>
      </c>
      <c r="D26" s="375">
        <f>+VLOOKUP('Pure Prem Test'!B26,'IBNR+Freq'!B$11:I$360,6,FALSE)+VLOOKUP('Pure Prem Test'!B26,'IBNR+Freq'!B$11:I$360,7,FALSE)+VLOOKUP('Pure Prem Test'!B26,'IBNR+Freq'!B$11:I$360,8,FALSE)</f>
        <v>7264</v>
      </c>
      <c r="E26" s="256">
        <f>+VLOOKUP(B26,UPP!$C$10:$R$350,16,FALSE)</f>
        <v>2.0564458200000004</v>
      </c>
      <c r="F26" s="257">
        <f t="shared" si="0"/>
        <v>149380.22436480003</v>
      </c>
      <c r="G26" s="256">
        <f>+VLOOKUP(B26,'Exp Loss Report_PAYROLL'!$A$7:$X$350,24,FALSE)</f>
        <v>2.056</v>
      </c>
      <c r="H26" s="257">
        <f t="shared" si="1"/>
        <v>149347.84</v>
      </c>
      <c r="I26" s="257"/>
      <c r="J26" s="599"/>
      <c r="K26" s="256">
        <f t="shared" si="2"/>
        <v>2.056</v>
      </c>
      <c r="L26" s="446">
        <f t="shared" si="3"/>
        <v>3.28</v>
      </c>
      <c r="M26" s="446">
        <f t="shared" si="4"/>
        <v>3.24</v>
      </c>
      <c r="N26" s="446">
        <f t="shared" si="5"/>
        <v>3.9999999999999591E-2</v>
      </c>
      <c r="O26" s="446" t="str">
        <f t="shared" si="6"/>
        <v>NR</v>
      </c>
      <c r="P26" s="405"/>
      <c r="Q26" s="48">
        <v>106</v>
      </c>
      <c r="R26" s="326">
        <f t="shared" si="7"/>
        <v>106</v>
      </c>
      <c r="S26" s="48">
        <v>6.97</v>
      </c>
      <c r="T26" s="48" t="s">
        <v>1763</v>
      </c>
    </row>
    <row r="27" spans="2:20" x14ac:dyDescent="0.2">
      <c r="B27" s="375">
        <f>+UPP!C29</f>
        <v>108</v>
      </c>
      <c r="C27" s="375">
        <f>+UPP!B29</f>
        <v>1</v>
      </c>
      <c r="D27" s="375">
        <f>+VLOOKUP('Pure Prem Test'!B27,'IBNR+Freq'!B$11:I$360,6,FALSE)+VLOOKUP('Pure Prem Test'!B27,'IBNR+Freq'!B$11:I$360,7,FALSE)+VLOOKUP('Pure Prem Test'!B27,'IBNR+Freq'!B$11:I$360,8,FALSE)</f>
        <v>24387</v>
      </c>
      <c r="E27" s="256">
        <f>+VLOOKUP(B27,UPP!$C$10:$R$350,16,FALSE)</f>
        <v>2.2747845120000001</v>
      </c>
      <c r="F27" s="257">
        <f t="shared" si="0"/>
        <v>554751.69894144009</v>
      </c>
      <c r="G27" s="256">
        <f>+VLOOKUP(B27,'Exp Loss Report_PAYROLL'!$A$7:$X$350,24,FALSE)</f>
        <v>2.2549999999999999</v>
      </c>
      <c r="H27" s="257">
        <f t="shared" si="1"/>
        <v>549926.85</v>
      </c>
      <c r="I27" s="257"/>
      <c r="J27" s="599"/>
      <c r="K27" s="256">
        <f t="shared" si="2"/>
        <v>2.2549999999999999</v>
      </c>
      <c r="L27" s="446">
        <f t="shared" si="3"/>
        <v>3.6</v>
      </c>
      <c r="M27" s="446">
        <f t="shared" si="4"/>
        <v>3.35</v>
      </c>
      <c r="N27" s="446">
        <f t="shared" si="5"/>
        <v>0.25</v>
      </c>
      <c r="O27" s="446" t="str">
        <f t="shared" si="6"/>
        <v>NR</v>
      </c>
      <c r="P27" s="405"/>
      <c r="Q27" s="48">
        <v>107</v>
      </c>
      <c r="R27" s="326">
        <f t="shared" si="7"/>
        <v>107</v>
      </c>
      <c r="S27" s="48">
        <v>3.24</v>
      </c>
      <c r="T27" s="48" t="s">
        <v>1763</v>
      </c>
    </row>
    <row r="28" spans="2:20" x14ac:dyDescent="0.2">
      <c r="B28" s="375">
        <f>+UPP!C30</f>
        <v>109</v>
      </c>
      <c r="C28" s="375">
        <f>+UPP!B30</f>
        <v>1</v>
      </c>
      <c r="D28" s="375">
        <f>+VLOOKUP('Pure Prem Test'!B28,'IBNR+Freq'!B$11:I$360,6,FALSE)+VLOOKUP('Pure Prem Test'!B28,'IBNR+Freq'!B$11:I$360,7,FALSE)+VLOOKUP('Pure Prem Test'!B28,'IBNR+Freq'!B$11:I$360,8,FALSE)</f>
        <v>9660</v>
      </c>
      <c r="E28" s="256">
        <f>+VLOOKUP(B28,UPP!$C$10:$R$350,16,FALSE)</f>
        <v>3.178605144</v>
      </c>
      <c r="F28" s="257">
        <f t="shared" si="0"/>
        <v>307053.2569104</v>
      </c>
      <c r="G28" s="256">
        <f>+VLOOKUP(B28,'Exp Loss Report_PAYROLL'!$A$7:$X$350,24,FALSE)</f>
        <v>3.1709999999999998</v>
      </c>
      <c r="H28" s="257">
        <f t="shared" si="1"/>
        <v>306318.59999999998</v>
      </c>
      <c r="I28" s="257"/>
      <c r="J28" s="599"/>
      <c r="K28" s="256">
        <f t="shared" si="2"/>
        <v>3.1709999999999998</v>
      </c>
      <c r="L28" s="446">
        <f t="shared" si="3"/>
        <v>5.0599999999999996</v>
      </c>
      <c r="M28" s="446">
        <f t="shared" si="4"/>
        <v>4.88</v>
      </c>
      <c r="N28" s="446">
        <f t="shared" si="5"/>
        <v>0.17999999999999972</v>
      </c>
      <c r="O28" s="446" t="str">
        <f t="shared" si="6"/>
        <v>NR</v>
      </c>
      <c r="P28" s="405"/>
      <c r="Q28" s="48">
        <v>108</v>
      </c>
      <c r="R28" s="326">
        <f t="shared" si="7"/>
        <v>108</v>
      </c>
      <c r="S28" s="48">
        <v>3.35</v>
      </c>
      <c r="T28" s="48" t="s">
        <v>1763</v>
      </c>
    </row>
    <row r="29" spans="2:20" x14ac:dyDescent="0.2">
      <c r="B29" s="375">
        <f>+UPP!C31</f>
        <v>110</v>
      </c>
      <c r="C29" s="375">
        <f>+UPP!B31</f>
        <v>1</v>
      </c>
      <c r="D29" s="375">
        <f>+VLOOKUP('Pure Prem Test'!B29,'IBNR+Freq'!B$11:I$360,6,FALSE)+VLOOKUP('Pure Prem Test'!B29,'IBNR+Freq'!B$11:I$360,7,FALSE)+VLOOKUP('Pure Prem Test'!B29,'IBNR+Freq'!B$11:I$360,8,FALSE)</f>
        <v>652</v>
      </c>
      <c r="E29" s="256">
        <f>+VLOOKUP(B29,UPP!$C$10:$R$350,16,FALSE)</f>
        <v>2.2747845120000001</v>
      </c>
      <c r="F29" s="257">
        <f t="shared" si="0"/>
        <v>14831.595018240001</v>
      </c>
      <c r="G29" s="256">
        <f>+VLOOKUP(B29,'Exp Loss Report_PAYROLL'!$A$7:$X$350,24,FALSE)</f>
        <v>2.2749999999999999</v>
      </c>
      <c r="H29" s="257">
        <f t="shared" si="1"/>
        <v>14833</v>
      </c>
      <c r="I29" s="257"/>
      <c r="J29" s="599"/>
      <c r="K29" s="256">
        <f t="shared" si="2"/>
        <v>2.2749999999999999</v>
      </c>
      <c r="L29" s="446">
        <f t="shared" si="3"/>
        <v>3.63</v>
      </c>
      <c r="M29" s="446">
        <f t="shared" si="4"/>
        <v>3.5</v>
      </c>
      <c r="N29" s="446">
        <f t="shared" si="5"/>
        <v>0.12999999999999989</v>
      </c>
      <c r="O29" s="446" t="str">
        <f t="shared" si="6"/>
        <v>NR</v>
      </c>
      <c r="P29" s="405"/>
      <c r="Q29" s="48">
        <v>109</v>
      </c>
      <c r="R29" s="326">
        <f t="shared" si="7"/>
        <v>109</v>
      </c>
      <c r="S29" s="48">
        <v>4.88</v>
      </c>
      <c r="T29" s="48" t="s">
        <v>1763</v>
      </c>
    </row>
    <row r="30" spans="2:20" x14ac:dyDescent="0.2">
      <c r="B30" s="375">
        <f>+UPP!C32</f>
        <v>111</v>
      </c>
      <c r="C30" s="375">
        <f>+UPP!B32</f>
        <v>1</v>
      </c>
      <c r="D30" s="375">
        <f>+VLOOKUP('Pure Prem Test'!B30,'IBNR+Freq'!B$11:I$360,6,FALSE)+VLOOKUP('Pure Prem Test'!B30,'IBNR+Freq'!B$11:I$360,7,FALSE)+VLOOKUP('Pure Prem Test'!B30,'IBNR+Freq'!B$11:I$360,8,FALSE)</f>
        <v>242</v>
      </c>
      <c r="E30" s="256">
        <f>+VLOOKUP(B30,UPP!$C$10:$R$350,16,FALSE)</f>
        <v>5.1233427960000002</v>
      </c>
      <c r="F30" s="257">
        <f t="shared" si="0"/>
        <v>12398.48956632</v>
      </c>
      <c r="G30" s="256">
        <f>+VLOOKUP(B30,'Exp Loss Report_PAYROLL'!$A$7:$X$350,24,FALSE)</f>
        <v>5.1230000000000002</v>
      </c>
      <c r="H30" s="257">
        <f t="shared" si="1"/>
        <v>12397.66</v>
      </c>
      <c r="I30" s="257"/>
      <c r="J30" s="599"/>
      <c r="K30" s="256">
        <f t="shared" si="2"/>
        <v>5.1230000000000002</v>
      </c>
      <c r="L30" s="446">
        <f t="shared" si="3"/>
        <v>8.18</v>
      </c>
      <c r="M30" s="446">
        <f t="shared" si="4"/>
        <v>8</v>
      </c>
      <c r="N30" s="446">
        <f t="shared" si="5"/>
        <v>0.17999999999999972</v>
      </c>
      <c r="O30" s="446" t="str">
        <f t="shared" si="6"/>
        <v>NR</v>
      </c>
      <c r="P30" s="405"/>
      <c r="Q30" s="48">
        <v>110</v>
      </c>
      <c r="R30" s="326">
        <f t="shared" si="7"/>
        <v>110</v>
      </c>
      <c r="S30" s="48">
        <v>3.5</v>
      </c>
      <c r="T30" s="48" t="s">
        <v>1763</v>
      </c>
    </row>
    <row r="31" spans="2:20" x14ac:dyDescent="0.2">
      <c r="B31" s="375">
        <f>+UPP!C33</f>
        <v>112</v>
      </c>
      <c r="C31" s="375">
        <f>+UPP!B33</f>
        <v>1</v>
      </c>
      <c r="D31" s="375">
        <f>+VLOOKUP('Pure Prem Test'!B31,'IBNR+Freq'!B$11:I$360,6,FALSE)+VLOOKUP('Pure Prem Test'!B31,'IBNR+Freq'!B$11:I$360,7,FALSE)+VLOOKUP('Pure Prem Test'!B31,'IBNR+Freq'!B$11:I$360,8,FALSE)</f>
        <v>45610</v>
      </c>
      <c r="E31" s="256">
        <f>+VLOOKUP(B31,UPP!$C$10:$R$350,16,FALSE)</f>
        <v>7.469214324000002</v>
      </c>
      <c r="F31" s="257">
        <f t="shared" si="0"/>
        <v>3406708.6531764008</v>
      </c>
      <c r="G31" s="256">
        <f>+VLOOKUP(B31,'Exp Loss Report_PAYROLL'!$A$7:$X$350,24,FALSE)</f>
        <v>7.3540000000000001</v>
      </c>
      <c r="H31" s="257">
        <f t="shared" si="1"/>
        <v>3354159.4</v>
      </c>
      <c r="I31" s="257"/>
      <c r="J31" s="599"/>
      <c r="K31" s="256">
        <f t="shared" si="2"/>
        <v>7.3540000000000001</v>
      </c>
      <c r="L31" s="446">
        <f t="shared" si="3"/>
        <v>11.74</v>
      </c>
      <c r="M31" s="446">
        <f t="shared" si="4"/>
        <v>11.74</v>
      </c>
      <c r="N31" s="446">
        <f t="shared" si="5"/>
        <v>0</v>
      </c>
      <c r="O31" s="446" t="str">
        <f t="shared" si="6"/>
        <v/>
      </c>
      <c r="P31" s="405"/>
      <c r="Q31" s="48">
        <v>111</v>
      </c>
      <c r="R31" s="326">
        <f t="shared" si="7"/>
        <v>111</v>
      </c>
      <c r="S31" s="48">
        <v>8</v>
      </c>
      <c r="T31" s="48" t="s">
        <v>1763</v>
      </c>
    </row>
    <row r="32" spans="2:20" x14ac:dyDescent="0.2">
      <c r="B32" s="375">
        <f>+UPP!C34</f>
        <v>113</v>
      </c>
      <c r="C32" s="375">
        <f>+UPP!B34</f>
        <v>1</v>
      </c>
      <c r="D32" s="375">
        <f>+VLOOKUP('Pure Prem Test'!B32,'IBNR+Freq'!B$11:I$360,6,FALSE)+VLOOKUP('Pure Prem Test'!B32,'IBNR+Freq'!B$11:I$360,7,FALSE)+VLOOKUP('Pure Prem Test'!B32,'IBNR+Freq'!B$11:I$360,8,FALSE)</f>
        <v>963</v>
      </c>
      <c r="E32" s="256">
        <f>+VLOOKUP(B32,UPP!$C$10:$R$350,16,FALSE)</f>
        <v>1.6451566560000002</v>
      </c>
      <c r="F32" s="257">
        <f t="shared" si="0"/>
        <v>15842.858597280001</v>
      </c>
      <c r="G32" s="256">
        <f>+VLOOKUP(B32,'Exp Loss Report_PAYROLL'!$A$7:$X$350,24,FALSE)</f>
        <v>1.645</v>
      </c>
      <c r="H32" s="257">
        <f t="shared" si="1"/>
        <v>15841.35</v>
      </c>
      <c r="I32" s="257"/>
      <c r="J32" s="599"/>
      <c r="K32" s="256">
        <f t="shared" si="2"/>
        <v>1.645</v>
      </c>
      <c r="L32" s="446">
        <f t="shared" si="3"/>
        <v>2.63</v>
      </c>
      <c r="M32" s="446">
        <f t="shared" si="4"/>
        <v>2.4700000000000002</v>
      </c>
      <c r="N32" s="446">
        <f t="shared" si="5"/>
        <v>0.1599999999999997</v>
      </c>
      <c r="O32" s="446" t="str">
        <f t="shared" si="6"/>
        <v>NR</v>
      </c>
      <c r="P32" s="405"/>
      <c r="Q32" s="48">
        <v>112</v>
      </c>
      <c r="R32" s="326">
        <f t="shared" si="7"/>
        <v>112</v>
      </c>
      <c r="S32" s="48">
        <v>11.74</v>
      </c>
      <c r="T32" s="48" t="s">
        <v>1764</v>
      </c>
    </row>
    <row r="33" spans="2:20" x14ac:dyDescent="0.2">
      <c r="B33" s="375">
        <f>+UPP!C35</f>
        <v>114</v>
      </c>
      <c r="C33" s="375">
        <f>+UPP!B35</f>
        <v>1</v>
      </c>
      <c r="D33" s="375">
        <f>+VLOOKUP('Pure Prem Test'!B33,'IBNR+Freq'!B$11:I$360,6,FALSE)+VLOOKUP('Pure Prem Test'!B33,'IBNR+Freq'!B$11:I$360,7,FALSE)+VLOOKUP('Pure Prem Test'!B33,'IBNR+Freq'!B$11:I$360,8,FALSE)</f>
        <v>256</v>
      </c>
      <c r="E33" s="256">
        <f>+VLOOKUP(B33,UPP!$C$10:$R$350,16,FALSE)</f>
        <v>4.7882182919999998</v>
      </c>
      <c r="F33" s="257">
        <f t="shared" si="0"/>
        <v>12257.83882752</v>
      </c>
      <c r="G33" s="256">
        <f>+VLOOKUP(B33,'Exp Loss Report_PAYROLL'!$A$7:$X$350,24,FALSE)</f>
        <v>4.7880000000000003</v>
      </c>
      <c r="H33" s="257">
        <f t="shared" si="1"/>
        <v>12257.28</v>
      </c>
      <c r="I33" s="257"/>
      <c r="J33" s="599"/>
      <c r="K33" s="256">
        <f t="shared" si="2"/>
        <v>4.7880000000000003</v>
      </c>
      <c r="L33" s="446">
        <f t="shared" si="3"/>
        <v>7.64</v>
      </c>
      <c r="M33" s="446">
        <f t="shared" si="4"/>
        <v>7.39</v>
      </c>
      <c r="N33" s="446">
        <f t="shared" si="5"/>
        <v>0.25</v>
      </c>
      <c r="O33" s="446" t="str">
        <f t="shared" si="6"/>
        <v>NR</v>
      </c>
      <c r="P33" s="405"/>
      <c r="Q33" s="48">
        <v>113</v>
      </c>
      <c r="R33" s="326">
        <f t="shared" si="7"/>
        <v>113</v>
      </c>
      <c r="S33" s="48">
        <v>2.4700000000000002</v>
      </c>
      <c r="T33" s="48" t="s">
        <v>1763</v>
      </c>
    </row>
    <row r="34" spans="2:20" x14ac:dyDescent="0.2">
      <c r="B34" s="375">
        <f>+UPP!C36</f>
        <v>119</v>
      </c>
      <c r="C34" s="375">
        <f>+UPP!B36</f>
        <v>1</v>
      </c>
      <c r="D34" s="375">
        <f>+VLOOKUP('Pure Prem Test'!B34,'IBNR+Freq'!B$11:I$360,6,FALSE)+VLOOKUP('Pure Prem Test'!B34,'IBNR+Freq'!B$11:I$360,7,FALSE)+VLOOKUP('Pure Prem Test'!B34,'IBNR+Freq'!B$11:I$360,8,FALSE)</f>
        <v>4372</v>
      </c>
      <c r="E34" s="256">
        <f>+VLOOKUP(B34,UPP!$C$10:$R$350,16,FALSE)</f>
        <v>2.7165395400000003</v>
      </c>
      <c r="F34" s="257">
        <f t="shared" si="0"/>
        <v>118767.10868880001</v>
      </c>
      <c r="G34" s="256">
        <f>+VLOOKUP(B34,'Exp Loss Report_PAYROLL'!$A$7:$X$350,24,FALSE)</f>
        <v>2.7429999999999999</v>
      </c>
      <c r="H34" s="257">
        <f t="shared" si="1"/>
        <v>119923.95999999999</v>
      </c>
      <c r="I34" s="257"/>
      <c r="J34" s="599"/>
      <c r="K34" s="256">
        <f t="shared" si="2"/>
        <v>2.7429999999999999</v>
      </c>
      <c r="L34" s="446">
        <f t="shared" si="3"/>
        <v>4.38</v>
      </c>
      <c r="M34" s="446">
        <f t="shared" si="4"/>
        <v>4.2</v>
      </c>
      <c r="N34" s="446">
        <f t="shared" si="5"/>
        <v>0.17999999999999972</v>
      </c>
      <c r="O34" s="446" t="str">
        <f t="shared" si="6"/>
        <v>NR</v>
      </c>
      <c r="P34" s="405"/>
      <c r="Q34" s="48">
        <v>114</v>
      </c>
      <c r="R34" s="326">
        <f t="shared" si="7"/>
        <v>114</v>
      </c>
      <c r="S34" s="48">
        <v>7.39</v>
      </c>
      <c r="T34" s="48" t="s">
        <v>1763</v>
      </c>
    </row>
    <row r="35" spans="2:20" x14ac:dyDescent="0.2">
      <c r="B35" s="375">
        <f>+UPP!C37</f>
        <v>132</v>
      </c>
      <c r="C35" s="375">
        <f>+UPP!B37</f>
        <v>1</v>
      </c>
      <c r="D35" s="375">
        <f>+VLOOKUP('Pure Prem Test'!B35,'IBNR+Freq'!B$11:I$360,6,FALSE)+VLOOKUP('Pure Prem Test'!B35,'IBNR+Freq'!B$11:I$360,7,FALSE)+VLOOKUP('Pure Prem Test'!B35,'IBNR+Freq'!B$11:I$360,8,FALSE)</f>
        <v>25297</v>
      </c>
      <c r="E35" s="256">
        <f>+VLOOKUP(B35,UPP!$C$10:$R$350,16,FALSE)</f>
        <v>1.0663052400000002</v>
      </c>
      <c r="F35" s="257">
        <f t="shared" si="0"/>
        <v>269743.23656280007</v>
      </c>
      <c r="G35" s="256">
        <f>+VLOOKUP(B35,'Exp Loss Report_PAYROLL'!$A$7:$X$350,24,FALSE)</f>
        <v>1.048</v>
      </c>
      <c r="H35" s="257">
        <f t="shared" si="1"/>
        <v>265112.56</v>
      </c>
      <c r="I35" s="257"/>
      <c r="J35" s="599"/>
      <c r="K35" s="256">
        <f t="shared" si="2"/>
        <v>1.048</v>
      </c>
      <c r="L35" s="446">
        <f t="shared" si="3"/>
        <v>1.67</v>
      </c>
      <c r="M35" s="446">
        <f t="shared" si="4"/>
        <v>2.1800000000000002</v>
      </c>
      <c r="N35" s="446">
        <f t="shared" si="5"/>
        <v>-0.51000000000000023</v>
      </c>
      <c r="O35" s="446" t="str">
        <f t="shared" si="6"/>
        <v>NR</v>
      </c>
      <c r="P35" s="405"/>
      <c r="Q35" s="48">
        <v>115</v>
      </c>
      <c r="R35" s="326">
        <f t="shared" si="7"/>
        <v>115</v>
      </c>
      <c r="S35" s="48">
        <v>2.92</v>
      </c>
      <c r="T35" s="48" t="s">
        <v>1763</v>
      </c>
    </row>
    <row r="36" spans="2:20" x14ac:dyDescent="0.2">
      <c r="B36" s="375">
        <f>+UPP!C38</f>
        <v>134</v>
      </c>
      <c r="C36" s="375">
        <f>+UPP!B38</f>
        <v>1</v>
      </c>
      <c r="D36" s="375">
        <f>+VLOOKUP('Pure Prem Test'!B36,'IBNR+Freq'!B$11:I$360,6,FALSE)+VLOOKUP('Pure Prem Test'!B36,'IBNR+Freq'!B$11:I$360,7,FALSE)+VLOOKUP('Pure Prem Test'!B36,'IBNR+Freq'!B$11:I$360,8,FALSE)</f>
        <v>1571</v>
      </c>
      <c r="E36" s="256">
        <f>+VLOOKUP(B36,UPP!$C$10:$R$350,16,FALSE)</f>
        <v>2.4880455600000007</v>
      </c>
      <c r="F36" s="257">
        <f t="shared" si="0"/>
        <v>39087.19574760001</v>
      </c>
      <c r="G36" s="256">
        <f>+VLOOKUP(B36,'Exp Loss Report_PAYROLL'!$A$7:$X$350,24,FALSE)</f>
        <v>2.48</v>
      </c>
      <c r="H36" s="257">
        <f t="shared" si="1"/>
        <v>38960.800000000003</v>
      </c>
      <c r="I36" s="257"/>
      <c r="J36" s="599"/>
      <c r="K36" s="256">
        <f t="shared" si="2"/>
        <v>2.48</v>
      </c>
      <c r="L36" s="446">
        <f t="shared" si="3"/>
        <v>3.96</v>
      </c>
      <c r="M36" s="446">
        <f t="shared" si="4"/>
        <v>3.81</v>
      </c>
      <c r="N36" s="446">
        <f t="shared" si="5"/>
        <v>0.14999999999999991</v>
      </c>
      <c r="O36" s="446" t="str">
        <f t="shared" si="6"/>
        <v>NR</v>
      </c>
      <c r="P36" s="405"/>
      <c r="Q36" s="48">
        <v>119</v>
      </c>
      <c r="R36" s="326">
        <f t="shared" si="7"/>
        <v>119</v>
      </c>
      <c r="S36" s="48">
        <v>4.2</v>
      </c>
      <c r="T36" s="48" t="s">
        <v>1763</v>
      </c>
    </row>
    <row r="37" spans="2:20" x14ac:dyDescent="0.2">
      <c r="B37" s="375">
        <f>+UPP!C39</f>
        <v>136</v>
      </c>
      <c r="C37" s="375">
        <f>+UPP!B39</f>
        <v>1</v>
      </c>
      <c r="D37" s="375">
        <f>+VLOOKUP('Pure Prem Test'!B37,'IBNR+Freq'!B$11:I$360,6,FALSE)+VLOOKUP('Pure Prem Test'!B37,'IBNR+Freq'!B$11:I$360,7,FALSE)+VLOOKUP('Pure Prem Test'!B37,'IBNR+Freq'!B$11:I$360,8,FALSE)</f>
        <v>741</v>
      </c>
      <c r="E37" s="256">
        <f>+VLOOKUP(B37,UPP!$C$10:$R$350,16,FALSE)</f>
        <v>2.1681539879999998</v>
      </c>
      <c r="F37" s="257">
        <f t="shared" si="0"/>
        <v>16066.021051079999</v>
      </c>
      <c r="G37" s="256">
        <f>+VLOOKUP(B37,'Exp Loss Report_PAYROLL'!$A$7:$X$350,24,FALSE)</f>
        <v>2.1680000000000001</v>
      </c>
      <c r="H37" s="257">
        <f t="shared" si="1"/>
        <v>16064.880000000001</v>
      </c>
      <c r="I37" s="257"/>
      <c r="J37" s="599"/>
      <c r="K37" s="256">
        <f t="shared" si="2"/>
        <v>2.1680000000000001</v>
      </c>
      <c r="L37" s="446">
        <f t="shared" si="3"/>
        <v>3.46</v>
      </c>
      <c r="M37" s="446">
        <f t="shared" si="4"/>
        <v>3.38</v>
      </c>
      <c r="N37" s="446">
        <f t="shared" si="5"/>
        <v>8.0000000000000071E-2</v>
      </c>
      <c r="O37" s="446" t="str">
        <f t="shared" si="6"/>
        <v>NR</v>
      </c>
      <c r="P37" s="405"/>
      <c r="Q37" s="48">
        <v>130</v>
      </c>
      <c r="R37" s="326">
        <f t="shared" si="7"/>
        <v>130</v>
      </c>
      <c r="S37" s="48">
        <v>6.16</v>
      </c>
      <c r="T37" s="48" t="s">
        <v>1763</v>
      </c>
    </row>
    <row r="38" spans="2:20" x14ac:dyDescent="0.2">
      <c r="B38" s="375">
        <f>+UPP!C40</f>
        <v>139</v>
      </c>
      <c r="C38" s="375">
        <f>+UPP!B40</f>
        <v>1</v>
      </c>
      <c r="D38" s="375">
        <f>+VLOOKUP('Pure Prem Test'!B38,'IBNR+Freq'!B$11:I$360,6,FALSE)+VLOOKUP('Pure Prem Test'!B38,'IBNR+Freq'!B$11:I$360,7,FALSE)+VLOOKUP('Pure Prem Test'!B38,'IBNR+Freq'!B$11:I$360,8,FALSE)</f>
        <v>3152</v>
      </c>
      <c r="E38" s="256">
        <f>+VLOOKUP(B38,UPP!$C$10:$R$350,16,FALSE)</f>
        <v>3.2649250920000004</v>
      </c>
      <c r="F38" s="257">
        <f t="shared" si="0"/>
        <v>102910.43889984001</v>
      </c>
      <c r="G38" s="256">
        <f>+VLOOKUP(B38,'Exp Loss Report_PAYROLL'!$A$7:$X$350,24,FALSE)</f>
        <v>3.33</v>
      </c>
      <c r="H38" s="257">
        <f t="shared" si="1"/>
        <v>104961.60000000001</v>
      </c>
      <c r="I38" s="257"/>
      <c r="J38" s="599"/>
      <c r="K38" s="256">
        <f t="shared" si="2"/>
        <v>3.33</v>
      </c>
      <c r="L38" s="446">
        <f t="shared" si="3"/>
        <v>5.32</v>
      </c>
      <c r="M38" s="446">
        <f t="shared" si="4"/>
        <v>5.12</v>
      </c>
      <c r="N38" s="446">
        <f t="shared" si="5"/>
        <v>0.20000000000000018</v>
      </c>
      <c r="O38" s="446" t="str">
        <f t="shared" si="6"/>
        <v>NR</v>
      </c>
      <c r="P38" s="405"/>
      <c r="Q38" s="48">
        <v>132</v>
      </c>
      <c r="R38" s="326">
        <f t="shared" si="7"/>
        <v>132</v>
      </c>
      <c r="S38" s="48">
        <v>2.1800000000000002</v>
      </c>
      <c r="T38" s="48" t="s">
        <v>1763</v>
      </c>
    </row>
    <row r="39" spans="2:20" x14ac:dyDescent="0.2">
      <c r="B39" s="375">
        <f>+UPP!C41</f>
        <v>141</v>
      </c>
      <c r="C39" s="375">
        <f>+UPP!B41</f>
        <v>1</v>
      </c>
      <c r="D39" s="375">
        <f>+VLOOKUP('Pure Prem Test'!B39,'IBNR+Freq'!B$11:I$360,6,FALSE)+VLOOKUP('Pure Prem Test'!B39,'IBNR+Freq'!B$11:I$360,7,FALSE)+VLOOKUP('Pure Prem Test'!B39,'IBNR+Freq'!B$11:I$360,8,FALSE)</f>
        <v>38846</v>
      </c>
      <c r="E39" s="256">
        <f>+VLOOKUP(B39,UPP!$C$10:$R$350,16,FALSE)</f>
        <v>3.6762142560000006</v>
      </c>
      <c r="F39" s="257">
        <f t="shared" si="0"/>
        <v>1428062.1898857602</v>
      </c>
      <c r="G39" s="256">
        <f>+VLOOKUP(B39,'Exp Loss Report_PAYROLL'!$A$7:$X$350,24,FALSE)</f>
        <v>3.617</v>
      </c>
      <c r="H39" s="257">
        <f t="shared" si="1"/>
        <v>1405059.8199999998</v>
      </c>
      <c r="I39" s="257"/>
      <c r="J39" s="599"/>
      <c r="K39" s="256">
        <f t="shared" si="2"/>
        <v>3.617</v>
      </c>
      <c r="L39" s="446">
        <f t="shared" si="3"/>
        <v>5.77</v>
      </c>
      <c r="M39" s="446">
        <f t="shared" si="4"/>
        <v>5.77</v>
      </c>
      <c r="N39" s="446">
        <f t="shared" si="5"/>
        <v>0</v>
      </c>
      <c r="O39" s="446" t="str">
        <f t="shared" si="6"/>
        <v/>
      </c>
      <c r="P39" s="405"/>
      <c r="Q39" s="48">
        <v>134</v>
      </c>
      <c r="R39" s="326">
        <f t="shared" si="7"/>
        <v>134</v>
      </c>
      <c r="S39" s="48">
        <v>3.81</v>
      </c>
      <c r="T39" s="48" t="s">
        <v>1763</v>
      </c>
    </row>
    <row r="40" spans="2:20" x14ac:dyDescent="0.2">
      <c r="B40" s="375">
        <f>+UPP!C42</f>
        <v>142</v>
      </c>
      <c r="C40" s="375">
        <f>+UPP!B42</f>
        <v>1</v>
      </c>
      <c r="D40" s="375">
        <f>+VLOOKUP('Pure Prem Test'!B40,'IBNR+Freq'!B$11:I$360,6,FALSE)+VLOOKUP('Pure Prem Test'!B40,'IBNR+Freq'!B$11:I$360,7,FALSE)+VLOOKUP('Pure Prem Test'!B40,'IBNR+Freq'!B$11:I$360,8,FALSE)</f>
        <v>7632</v>
      </c>
      <c r="E40" s="256">
        <f>+VLOOKUP(B40,UPP!$C$10:$R$350,16,FALSE)</f>
        <v>1.7670201120000002</v>
      </c>
      <c r="F40" s="257">
        <f t="shared" si="0"/>
        <v>134858.97494784</v>
      </c>
      <c r="G40" s="256">
        <f>+VLOOKUP(B40,'Exp Loss Report_PAYROLL'!$A$7:$X$350,24,FALSE)</f>
        <v>1.8129999999999999</v>
      </c>
      <c r="H40" s="257">
        <f t="shared" si="1"/>
        <v>138368.15999999997</v>
      </c>
      <c r="I40" s="257"/>
      <c r="J40" s="599"/>
      <c r="K40" s="256">
        <f t="shared" si="2"/>
        <v>1.8129999999999999</v>
      </c>
      <c r="L40" s="446">
        <f t="shared" si="3"/>
        <v>2.89</v>
      </c>
      <c r="M40" s="446">
        <f t="shared" si="4"/>
        <v>2.74</v>
      </c>
      <c r="N40" s="446">
        <f t="shared" si="5"/>
        <v>0.14999999999999991</v>
      </c>
      <c r="O40" s="446" t="str">
        <f t="shared" si="6"/>
        <v>NR</v>
      </c>
      <c r="P40" s="405"/>
      <c r="Q40" s="48">
        <v>135</v>
      </c>
      <c r="R40" s="326">
        <f t="shared" si="7"/>
        <v>135</v>
      </c>
      <c r="S40" s="48">
        <v>3.03</v>
      </c>
      <c r="T40" s="48" t="s">
        <v>1763</v>
      </c>
    </row>
    <row r="41" spans="2:20" x14ac:dyDescent="0.2">
      <c r="B41" s="375">
        <f>+UPP!C43</f>
        <v>161</v>
      </c>
      <c r="C41" s="375">
        <f>+UPP!B43</f>
        <v>1</v>
      </c>
      <c r="D41" s="375">
        <f>+VLOOKUP('Pure Prem Test'!B41,'IBNR+Freq'!B$11:I$360,6,FALSE)+VLOOKUP('Pure Prem Test'!B41,'IBNR+Freq'!B$11:I$360,7,FALSE)+VLOOKUP('Pure Prem Test'!B41,'IBNR+Freq'!B$11:I$360,8,FALSE)</f>
        <v>2606</v>
      </c>
      <c r="E41" s="256">
        <f>+VLOOKUP(B41,UPP!$C$10:$R$350,16,FALSE)</f>
        <v>1.5740696399999998</v>
      </c>
      <c r="F41" s="257">
        <f t="shared" si="0"/>
        <v>41020.254818399997</v>
      </c>
      <c r="G41" s="256">
        <f>+VLOOKUP(B41,'Exp Loss Report_PAYROLL'!$A$7:$X$350,24,FALSE)</f>
        <v>1.5669999999999999</v>
      </c>
      <c r="H41" s="257">
        <f t="shared" si="1"/>
        <v>40836.019999999997</v>
      </c>
      <c r="I41" s="257"/>
      <c r="J41" s="599"/>
      <c r="K41" s="256">
        <f t="shared" si="2"/>
        <v>1.5669999999999999</v>
      </c>
      <c r="L41" s="446">
        <f t="shared" si="3"/>
        <v>2.5</v>
      </c>
      <c r="M41" s="446">
        <f t="shared" si="4"/>
        <v>2.54</v>
      </c>
      <c r="N41" s="446">
        <f t="shared" si="5"/>
        <v>-4.0000000000000036E-2</v>
      </c>
      <c r="O41" s="446" t="str">
        <f t="shared" si="6"/>
        <v>NR</v>
      </c>
      <c r="P41" s="405"/>
      <c r="Q41" s="48">
        <v>136</v>
      </c>
      <c r="R41" s="326">
        <f t="shared" si="7"/>
        <v>136</v>
      </c>
      <c r="S41" s="48">
        <v>3.38</v>
      </c>
      <c r="T41" s="48" t="s">
        <v>1763</v>
      </c>
    </row>
    <row r="42" spans="2:20" x14ac:dyDescent="0.2">
      <c r="B42" s="375">
        <f>+UPP!C44</f>
        <v>163</v>
      </c>
      <c r="C42" s="375">
        <f>+UPP!B44</f>
        <v>1</v>
      </c>
      <c r="D42" s="375">
        <f>+VLOOKUP('Pure Prem Test'!B42,'IBNR+Freq'!B$11:I$360,6,FALSE)+VLOOKUP('Pure Prem Test'!B42,'IBNR+Freq'!B$11:I$360,7,FALSE)+VLOOKUP('Pure Prem Test'!B42,'IBNR+Freq'!B$11:I$360,8,FALSE)</f>
        <v>35004</v>
      </c>
      <c r="E42" s="256">
        <f>+VLOOKUP(B42,UPP!$C$10:$R$350,16,FALSE)</f>
        <v>2.9196452999999996</v>
      </c>
      <c r="F42" s="257">
        <f t="shared" si="0"/>
        <v>1021992.6408119999</v>
      </c>
      <c r="G42" s="256">
        <f>+VLOOKUP(B42,'Exp Loss Report_PAYROLL'!$A$7:$X$350,24,FALSE)</f>
        <v>2.8260000000000001</v>
      </c>
      <c r="H42" s="257">
        <f t="shared" si="1"/>
        <v>989213.04</v>
      </c>
      <c r="I42" s="257"/>
      <c r="J42" s="599"/>
      <c r="K42" s="256">
        <f t="shared" si="2"/>
        <v>2.8260000000000001</v>
      </c>
      <c r="L42" s="446">
        <f t="shared" si="3"/>
        <v>4.51</v>
      </c>
      <c r="M42" s="446">
        <f t="shared" si="4"/>
        <v>4.51</v>
      </c>
      <c r="N42" s="446">
        <f t="shared" si="5"/>
        <v>0</v>
      </c>
      <c r="O42" s="446" t="str">
        <f t="shared" si="6"/>
        <v/>
      </c>
      <c r="P42" s="405"/>
      <c r="Q42" s="48">
        <v>139</v>
      </c>
      <c r="R42" s="326">
        <f t="shared" si="7"/>
        <v>139</v>
      </c>
      <c r="S42" s="48">
        <v>5.12</v>
      </c>
      <c r="T42" s="48" t="s">
        <v>1763</v>
      </c>
    </row>
    <row r="43" spans="2:20" x14ac:dyDescent="0.2">
      <c r="B43" s="375">
        <f>+UPP!C45</f>
        <v>165</v>
      </c>
      <c r="C43" s="375">
        <f>+UPP!B45</f>
        <v>1</v>
      </c>
      <c r="D43" s="375">
        <f>+VLOOKUP('Pure Prem Test'!B43,'IBNR+Freq'!B$11:I$360,6,FALSE)+VLOOKUP('Pure Prem Test'!B43,'IBNR+Freq'!B$11:I$360,7,FALSE)+VLOOKUP('Pure Prem Test'!B43,'IBNR+Freq'!B$11:I$360,8,FALSE)</f>
        <v>3159</v>
      </c>
      <c r="E43" s="256">
        <f>+VLOOKUP(B43,UPP!$C$10:$R$350,16,FALSE)</f>
        <v>4.5292584480000011</v>
      </c>
      <c r="F43" s="257">
        <f t="shared" si="0"/>
        <v>143079.27437232004</v>
      </c>
      <c r="G43" s="256">
        <f>+VLOOKUP(B43,'Exp Loss Report_PAYROLL'!$A$7:$X$350,24,FALSE)</f>
        <v>4.508</v>
      </c>
      <c r="H43" s="257">
        <f t="shared" si="1"/>
        <v>142407.72</v>
      </c>
      <c r="I43" s="257"/>
      <c r="J43" s="599"/>
      <c r="K43" s="256">
        <f t="shared" si="2"/>
        <v>4.508</v>
      </c>
      <c r="L43" s="446">
        <f t="shared" si="3"/>
        <v>7.2</v>
      </c>
      <c r="M43" s="446">
        <f t="shared" si="4"/>
        <v>7.13</v>
      </c>
      <c r="N43" s="446">
        <f t="shared" si="5"/>
        <v>7.0000000000000284E-2</v>
      </c>
      <c r="O43" s="446" t="str">
        <f t="shared" si="6"/>
        <v>NR</v>
      </c>
      <c r="P43" s="405"/>
      <c r="Q43" s="48">
        <v>141</v>
      </c>
      <c r="R43" s="326">
        <f t="shared" si="7"/>
        <v>141</v>
      </c>
      <c r="S43" s="48">
        <v>5.77</v>
      </c>
      <c r="T43" s="48" t="s">
        <v>1764</v>
      </c>
    </row>
    <row r="44" spans="2:20" x14ac:dyDescent="0.2">
      <c r="B44" s="375">
        <f>+UPP!C46</f>
        <v>166</v>
      </c>
      <c r="C44" s="375">
        <f>+UPP!B46</f>
        <v>1</v>
      </c>
      <c r="D44" s="375">
        <f>+VLOOKUP('Pure Prem Test'!B44,'IBNR+Freq'!B$11:I$360,6,FALSE)+VLOOKUP('Pure Prem Test'!B44,'IBNR+Freq'!B$11:I$360,7,FALSE)+VLOOKUP('Pure Prem Test'!B44,'IBNR+Freq'!B$11:I$360,8,FALSE)</f>
        <v>1248</v>
      </c>
      <c r="E44" s="256">
        <f>+VLOOKUP(B44,UPP!$C$10:$R$350,16,FALSE)</f>
        <v>2.3661821039999995</v>
      </c>
      <c r="F44" s="257">
        <f t="shared" si="0"/>
        <v>29529.952657919996</v>
      </c>
      <c r="G44" s="256">
        <f>+VLOOKUP(B44,'Exp Loss Report_PAYROLL'!$A$7:$X$350,24,FALSE)</f>
        <v>2.3660000000000001</v>
      </c>
      <c r="H44" s="257">
        <f t="shared" si="1"/>
        <v>29527.68</v>
      </c>
      <c r="I44" s="257"/>
      <c r="J44" s="599"/>
      <c r="K44" s="256">
        <f t="shared" si="2"/>
        <v>2.3660000000000001</v>
      </c>
      <c r="L44" s="446">
        <f t="shared" si="3"/>
        <v>3.78</v>
      </c>
      <c r="M44" s="446">
        <f t="shared" si="4"/>
        <v>3.71</v>
      </c>
      <c r="N44" s="446">
        <f t="shared" si="5"/>
        <v>6.999999999999984E-2</v>
      </c>
      <c r="O44" s="446" t="str">
        <f t="shared" si="6"/>
        <v>NR</v>
      </c>
      <c r="P44" s="405"/>
      <c r="Q44" s="48">
        <v>142</v>
      </c>
      <c r="R44" s="326">
        <f t="shared" si="7"/>
        <v>142</v>
      </c>
      <c r="S44" s="48">
        <v>2.74</v>
      </c>
      <c r="T44" s="48" t="s">
        <v>1763</v>
      </c>
    </row>
    <row r="45" spans="2:20" x14ac:dyDescent="0.2">
      <c r="B45" s="375">
        <f>+UPP!C47</f>
        <v>204</v>
      </c>
      <c r="C45" s="375">
        <f>+UPP!B47</f>
        <v>1</v>
      </c>
      <c r="D45" s="375">
        <f>+VLOOKUP('Pure Prem Test'!B45,'IBNR+Freq'!B$11:I$360,6,FALSE)+VLOOKUP('Pure Prem Test'!B45,'IBNR+Freq'!B$11:I$360,7,FALSE)+VLOOKUP('Pure Prem Test'!B45,'IBNR+Freq'!B$11:I$360,8,FALSE)</f>
        <v>519</v>
      </c>
      <c r="E45" s="256">
        <f>+VLOOKUP(B45,UPP!$C$10:$R$350,16,FALSE)</f>
        <v>2.2138527840000002</v>
      </c>
      <c r="F45" s="257">
        <f t="shared" si="0"/>
        <v>11489.895948960002</v>
      </c>
      <c r="G45" s="256">
        <f>+VLOOKUP(B45,'Exp Loss Report_PAYROLL'!$A$7:$X$350,24,FALSE)</f>
        <v>2.214</v>
      </c>
      <c r="H45" s="257">
        <f t="shared" si="1"/>
        <v>11490.66</v>
      </c>
      <c r="I45" s="257"/>
      <c r="J45" s="599"/>
      <c r="K45" s="256">
        <f t="shared" si="2"/>
        <v>2.214</v>
      </c>
      <c r="L45" s="446">
        <f t="shared" si="3"/>
        <v>3.53</v>
      </c>
      <c r="M45" s="446">
        <f t="shared" si="4"/>
        <v>3.54</v>
      </c>
      <c r="N45" s="446">
        <f t="shared" si="5"/>
        <v>-1.0000000000000231E-2</v>
      </c>
      <c r="O45" s="446" t="str">
        <f t="shared" si="6"/>
        <v>NR</v>
      </c>
      <c r="P45" s="405"/>
      <c r="Q45" s="48">
        <v>161</v>
      </c>
      <c r="R45" s="326">
        <f t="shared" si="7"/>
        <v>161</v>
      </c>
      <c r="S45" s="48">
        <v>2.54</v>
      </c>
      <c r="T45" s="48" t="s">
        <v>1763</v>
      </c>
    </row>
    <row r="46" spans="2:20" x14ac:dyDescent="0.2">
      <c r="B46" s="375">
        <f>+UPP!C48</f>
        <v>205</v>
      </c>
      <c r="C46" s="375">
        <f>+UPP!B48</f>
        <v>1</v>
      </c>
      <c r="D46" s="375">
        <f>+VLOOKUP('Pure Prem Test'!B46,'IBNR+Freq'!B$11:I$360,6,FALSE)+VLOOKUP('Pure Prem Test'!B46,'IBNR+Freq'!B$11:I$360,7,FALSE)+VLOOKUP('Pure Prem Test'!B46,'IBNR+Freq'!B$11:I$360,8,FALSE)</f>
        <v>462</v>
      </c>
      <c r="E46" s="256">
        <f>+VLOOKUP(B46,UPP!$C$10:$R$350,16,FALSE)</f>
        <v>2.2798621560000005</v>
      </c>
      <c r="F46" s="257">
        <f t="shared" si="0"/>
        <v>10532.963160720003</v>
      </c>
      <c r="G46" s="256">
        <f>+VLOOKUP(B46,'Exp Loss Report_PAYROLL'!$A$7:$X$350,24,FALSE)</f>
        <v>2.2799999999999998</v>
      </c>
      <c r="H46" s="257">
        <f t="shared" si="1"/>
        <v>10533.599999999999</v>
      </c>
      <c r="I46" s="257"/>
      <c r="J46" s="599"/>
      <c r="K46" s="256">
        <f t="shared" si="2"/>
        <v>2.2799999999999998</v>
      </c>
      <c r="L46" s="446">
        <f t="shared" si="3"/>
        <v>3.64</v>
      </c>
      <c r="M46" s="446">
        <f t="shared" si="4"/>
        <v>3.51</v>
      </c>
      <c r="N46" s="446">
        <f t="shared" si="5"/>
        <v>0.13000000000000034</v>
      </c>
      <c r="O46" s="446" t="str">
        <f t="shared" si="6"/>
        <v>NR</v>
      </c>
      <c r="P46" s="405"/>
      <c r="Q46" s="48">
        <v>163</v>
      </c>
      <c r="R46" s="326">
        <f t="shared" si="7"/>
        <v>163</v>
      </c>
      <c r="S46" s="48">
        <v>4.51</v>
      </c>
      <c r="T46" s="48" t="s">
        <v>1764</v>
      </c>
    </row>
    <row r="47" spans="2:20" x14ac:dyDescent="0.2">
      <c r="B47" s="375">
        <f>+UPP!C49</f>
        <v>221</v>
      </c>
      <c r="C47" s="375">
        <f>+UPP!B49</f>
        <v>1</v>
      </c>
      <c r="D47" s="375">
        <f>+VLOOKUP('Pure Prem Test'!B47,'IBNR+Freq'!B$11:I$360,6,FALSE)+VLOOKUP('Pure Prem Test'!B47,'IBNR+Freq'!B$11:I$360,7,FALSE)+VLOOKUP('Pure Prem Test'!B47,'IBNR+Freq'!B$11:I$360,8,FALSE)</f>
        <v>21402</v>
      </c>
      <c r="E47" s="256">
        <f>+VLOOKUP(B47,UPP!$C$10:$R$350,16,FALSE)</f>
        <v>1.6451566559999999</v>
      </c>
      <c r="F47" s="257">
        <f t="shared" si="0"/>
        <v>352096.42751711997</v>
      </c>
      <c r="G47" s="256">
        <f>+VLOOKUP(B47,'Exp Loss Report_PAYROLL'!$A$7:$X$350,24,FALSE)</f>
        <v>1.641</v>
      </c>
      <c r="H47" s="257">
        <f t="shared" si="1"/>
        <v>351206.82</v>
      </c>
      <c r="I47" s="257"/>
      <c r="J47" s="599"/>
      <c r="K47" s="256">
        <f t="shared" si="2"/>
        <v>1.641</v>
      </c>
      <c r="L47" s="446">
        <f t="shared" si="3"/>
        <v>2.62</v>
      </c>
      <c r="M47" s="446">
        <f t="shared" si="4"/>
        <v>2.59</v>
      </c>
      <c r="N47" s="446">
        <f t="shared" si="5"/>
        <v>3.0000000000000249E-2</v>
      </c>
      <c r="O47" s="446" t="str">
        <f t="shared" si="6"/>
        <v>NR</v>
      </c>
      <c r="P47" s="405"/>
      <c r="Q47" s="48">
        <v>165</v>
      </c>
      <c r="R47" s="326">
        <f t="shared" si="7"/>
        <v>165</v>
      </c>
      <c r="S47" s="48">
        <v>7.13</v>
      </c>
      <c r="T47" s="48" t="s">
        <v>1763</v>
      </c>
    </row>
    <row r="48" spans="2:20" x14ac:dyDescent="0.2">
      <c r="B48" s="375">
        <f>+UPP!C50</f>
        <v>222</v>
      </c>
      <c r="C48" s="375">
        <f>+UPP!B50</f>
        <v>1</v>
      </c>
      <c r="D48" s="375">
        <f>+VLOOKUP('Pure Prem Test'!B48,'IBNR+Freq'!B$11:I$360,6,FALSE)+VLOOKUP('Pure Prem Test'!B48,'IBNR+Freq'!B$11:I$360,7,FALSE)+VLOOKUP('Pure Prem Test'!B48,'IBNR+Freq'!B$11:I$360,8,FALSE)</f>
        <v>138501</v>
      </c>
      <c r="E48" s="256">
        <f>+VLOOKUP(B48,UPP!$C$10:$R$350,16,FALSE)</f>
        <v>2.6454525240000004</v>
      </c>
      <c r="F48" s="257">
        <f t="shared" si="0"/>
        <v>3663978.2002652409</v>
      </c>
      <c r="G48" s="256">
        <f>+VLOOKUP(B48,'Exp Loss Report_PAYROLL'!$A$7:$X$350,24,FALSE)</f>
        <v>2.6139999999999999</v>
      </c>
      <c r="H48" s="257">
        <f t="shared" si="1"/>
        <v>3620416.14</v>
      </c>
      <c r="I48" s="257"/>
      <c r="J48" s="599"/>
      <c r="K48" s="256">
        <f t="shared" si="2"/>
        <v>2.6139999999999999</v>
      </c>
      <c r="L48" s="446">
        <f t="shared" si="3"/>
        <v>4.17</v>
      </c>
      <c r="M48" s="446">
        <f t="shared" si="4"/>
        <v>4.17</v>
      </c>
      <c r="N48" s="446">
        <f t="shared" si="5"/>
        <v>0</v>
      </c>
      <c r="O48" s="446" t="str">
        <f t="shared" si="6"/>
        <v/>
      </c>
      <c r="P48" s="405"/>
      <c r="Q48" s="48">
        <v>166</v>
      </c>
      <c r="R48" s="326">
        <f t="shared" si="7"/>
        <v>166</v>
      </c>
      <c r="S48" s="48">
        <v>3.71</v>
      </c>
      <c r="T48" s="48" t="s">
        <v>1763</v>
      </c>
    </row>
    <row r="49" spans="2:20" x14ac:dyDescent="0.2">
      <c r="B49" s="375">
        <f>+UPP!C51</f>
        <v>225</v>
      </c>
      <c r="C49" s="375">
        <f>+UPP!B51</f>
        <v>1</v>
      </c>
      <c r="D49" s="375">
        <f>+VLOOKUP('Pure Prem Test'!B49,'IBNR+Freq'!B$11:I$360,6,FALSE)+VLOOKUP('Pure Prem Test'!B49,'IBNR+Freq'!B$11:I$360,7,FALSE)+VLOOKUP('Pure Prem Test'!B49,'IBNR+Freq'!B$11:I$360,8,FALSE)</f>
        <v>25240</v>
      </c>
      <c r="E49" s="256">
        <f>+VLOOKUP(B49,UPP!$C$10:$R$350,16,FALSE)</f>
        <v>2.046290532</v>
      </c>
      <c r="F49" s="257">
        <f t="shared" si="0"/>
        <v>516483.73027679999</v>
      </c>
      <c r="G49" s="256">
        <f>+VLOOKUP(B49,'Exp Loss Report_PAYROLL'!$A$7:$X$350,24,FALSE)</f>
        <v>2.0750000000000002</v>
      </c>
      <c r="H49" s="257">
        <f t="shared" si="1"/>
        <v>523730.00000000006</v>
      </c>
      <c r="I49" s="257"/>
      <c r="J49" s="599"/>
      <c r="K49" s="256">
        <f t="shared" si="2"/>
        <v>2.0750000000000002</v>
      </c>
      <c r="L49" s="446">
        <f t="shared" si="3"/>
        <v>3.31</v>
      </c>
      <c r="M49" s="446">
        <f t="shared" si="4"/>
        <v>3.15</v>
      </c>
      <c r="N49" s="446">
        <f t="shared" si="5"/>
        <v>0.16000000000000014</v>
      </c>
      <c r="O49" s="446" t="str">
        <f t="shared" si="6"/>
        <v>NR</v>
      </c>
      <c r="P49" s="405"/>
      <c r="Q49" s="48" t="s">
        <v>1210</v>
      </c>
      <c r="R49" s="326">
        <f t="shared" si="7"/>
        <v>175</v>
      </c>
      <c r="S49" s="48">
        <v>0.99</v>
      </c>
      <c r="T49" s="48" t="s">
        <v>1763</v>
      </c>
    </row>
    <row r="50" spans="2:20" x14ac:dyDescent="0.2">
      <c r="B50" s="375">
        <f>+UPP!C52</f>
        <v>227</v>
      </c>
      <c r="C50" s="375">
        <f>+UPP!B52</f>
        <v>1</v>
      </c>
      <c r="D50" s="375">
        <f>+VLOOKUP('Pure Prem Test'!B50,'IBNR+Freq'!B$11:I$360,6,FALSE)+VLOOKUP('Pure Prem Test'!B50,'IBNR+Freq'!B$11:I$360,7,FALSE)+VLOOKUP('Pure Prem Test'!B50,'IBNR+Freq'!B$11:I$360,8,FALSE)</f>
        <v>109619</v>
      </c>
      <c r="E50" s="256">
        <f>+VLOOKUP(B50,UPP!$C$10:$R$350,16,FALSE)</f>
        <v>1.457283828</v>
      </c>
      <c r="F50" s="257">
        <f t="shared" si="0"/>
        <v>1597459.9594153198</v>
      </c>
      <c r="G50" s="256">
        <f>+VLOOKUP(B50,'Exp Loss Report_PAYROLL'!$A$7:$X$350,24,FALSE)</f>
        <v>1.403</v>
      </c>
      <c r="H50" s="257">
        <f t="shared" si="1"/>
        <v>1537954.5699999998</v>
      </c>
      <c r="I50" s="257"/>
      <c r="J50" s="599"/>
      <c r="K50" s="256">
        <f t="shared" si="2"/>
        <v>1.403</v>
      </c>
      <c r="L50" s="446">
        <f t="shared" si="3"/>
        <v>2.2400000000000002</v>
      </c>
      <c r="M50" s="446">
        <f t="shared" si="4"/>
        <v>2.2400000000000002</v>
      </c>
      <c r="N50" s="446">
        <f t="shared" si="5"/>
        <v>0</v>
      </c>
      <c r="O50" s="446" t="str">
        <f t="shared" si="6"/>
        <v/>
      </c>
      <c r="P50" s="405"/>
      <c r="Q50" s="48" t="s">
        <v>1211</v>
      </c>
      <c r="R50" s="326">
        <f t="shared" si="7"/>
        <v>176</v>
      </c>
      <c r="S50" s="48">
        <v>0.38</v>
      </c>
      <c r="T50" s="48" t="s">
        <v>1763</v>
      </c>
    </row>
    <row r="51" spans="2:20" x14ac:dyDescent="0.2">
      <c r="B51" s="375">
        <f>+UPP!C53</f>
        <v>255</v>
      </c>
      <c r="C51" s="375">
        <f>+UPP!B53</f>
        <v>1</v>
      </c>
      <c r="D51" s="375">
        <f>+VLOOKUP('Pure Prem Test'!B51,'IBNR+Freq'!B$11:I$360,6,FALSE)+VLOOKUP('Pure Prem Test'!B51,'IBNR+Freq'!B$11:I$360,7,FALSE)+VLOOKUP('Pure Prem Test'!B51,'IBNR+Freq'!B$11:I$360,8,FALSE)</f>
        <v>10733</v>
      </c>
      <c r="E51" s="256">
        <f>+VLOOKUP(B51,UPP!$C$10:$R$350,16,FALSE)</f>
        <v>1.9752035160000001</v>
      </c>
      <c r="F51" s="257">
        <f t="shared" si="0"/>
        <v>211998.59337228001</v>
      </c>
      <c r="G51" s="256">
        <f>+VLOOKUP(B51,'Exp Loss Report_PAYROLL'!$A$7:$X$350,24,FALSE)</f>
        <v>2.008</v>
      </c>
      <c r="H51" s="257">
        <f t="shared" si="1"/>
        <v>215518.64</v>
      </c>
      <c r="I51" s="257"/>
      <c r="J51" s="599"/>
      <c r="K51" s="256">
        <f t="shared" si="2"/>
        <v>2.008</v>
      </c>
      <c r="L51" s="446">
        <f t="shared" si="3"/>
        <v>3.21</v>
      </c>
      <c r="M51" s="446">
        <f t="shared" si="4"/>
        <v>2.95</v>
      </c>
      <c r="N51" s="446">
        <f t="shared" si="5"/>
        <v>0.25999999999999979</v>
      </c>
      <c r="O51" s="446" t="str">
        <f t="shared" si="6"/>
        <v>NR</v>
      </c>
      <c r="P51" s="405"/>
      <c r="Q51" s="48">
        <v>201</v>
      </c>
      <c r="R51" s="326">
        <f t="shared" si="7"/>
        <v>201</v>
      </c>
      <c r="S51" s="48">
        <v>4.83</v>
      </c>
      <c r="T51" s="48" t="s">
        <v>1763</v>
      </c>
    </row>
    <row r="52" spans="2:20" x14ac:dyDescent="0.2">
      <c r="B52" s="375">
        <f>+UPP!C54</f>
        <v>257</v>
      </c>
      <c r="C52" s="375">
        <f>+UPP!B54</f>
        <v>1</v>
      </c>
      <c r="D52" s="375">
        <f>+VLOOKUP('Pure Prem Test'!B52,'IBNR+Freq'!B$11:I$360,6,FALSE)+VLOOKUP('Pure Prem Test'!B52,'IBNR+Freq'!B$11:I$360,7,FALSE)+VLOOKUP('Pure Prem Test'!B52,'IBNR+Freq'!B$11:I$360,8,FALSE)</f>
        <v>7</v>
      </c>
      <c r="E52" s="256">
        <f>+VLOOKUP(B52,UPP!$C$10:$R$350,16,FALSE)</f>
        <v>1.9904364479999996</v>
      </c>
      <c r="F52" s="257">
        <f t="shared" si="0"/>
        <v>139.33055135999996</v>
      </c>
      <c r="G52" s="256">
        <f>+VLOOKUP(B52,'Exp Loss Report_PAYROLL'!$A$7:$X$350,24,FALSE)</f>
        <v>1.99</v>
      </c>
      <c r="H52" s="257">
        <f t="shared" si="1"/>
        <v>139.30000000000001</v>
      </c>
      <c r="I52" s="257"/>
      <c r="J52" s="599"/>
      <c r="K52" s="256">
        <f t="shared" si="2"/>
        <v>1.99</v>
      </c>
      <c r="L52" s="446">
        <f t="shared" si="3"/>
        <v>3.18</v>
      </c>
      <c r="M52" s="446">
        <f t="shared" si="4"/>
        <v>3</v>
      </c>
      <c r="N52" s="446">
        <f t="shared" si="5"/>
        <v>0.18000000000000016</v>
      </c>
      <c r="O52" s="446" t="str">
        <f t="shared" si="6"/>
        <v>NR</v>
      </c>
      <c r="P52" s="405"/>
      <c r="Q52" s="48">
        <v>204</v>
      </c>
      <c r="R52" s="326">
        <f t="shared" si="7"/>
        <v>204</v>
      </c>
      <c r="S52" s="48">
        <v>3.54</v>
      </c>
      <c r="T52" s="48" t="s">
        <v>1763</v>
      </c>
    </row>
    <row r="53" spans="2:20" x14ac:dyDescent="0.2">
      <c r="B53" s="375">
        <f>+UPP!C55</f>
        <v>259</v>
      </c>
      <c r="C53" s="375">
        <f>+UPP!B55</f>
        <v>1</v>
      </c>
      <c r="D53" s="375">
        <f>+VLOOKUP('Pure Prem Test'!B53,'IBNR+Freq'!B$11:I$360,6,FALSE)+VLOOKUP('Pure Prem Test'!B53,'IBNR+Freq'!B$11:I$360,7,FALSE)+VLOOKUP('Pure Prem Test'!B53,'IBNR+Freq'!B$11:I$360,8,FALSE)</f>
        <v>95911</v>
      </c>
      <c r="E53" s="256">
        <f>+VLOOKUP(B53,UPP!$C$10:$R$350,16,FALSE)</f>
        <v>1.7568648240000002</v>
      </c>
      <c r="F53" s="257">
        <f t="shared" si="0"/>
        <v>1685026.6213466402</v>
      </c>
      <c r="G53" s="256">
        <f>+VLOOKUP(B53,'Exp Loss Report_PAYROLL'!$A$7:$X$350,24,FALSE)</f>
        <v>1.7569999999999999</v>
      </c>
      <c r="H53" s="257">
        <f t="shared" si="1"/>
        <v>1685156.2699999998</v>
      </c>
      <c r="I53" s="257"/>
      <c r="J53" s="599"/>
      <c r="K53" s="256">
        <f t="shared" si="2"/>
        <v>1.7569999999999999</v>
      </c>
      <c r="L53" s="446">
        <f t="shared" si="3"/>
        <v>2.81</v>
      </c>
      <c r="M53" s="446">
        <f t="shared" si="4"/>
        <v>2.81</v>
      </c>
      <c r="N53" s="600">
        <f t="shared" si="5"/>
        <v>0</v>
      </c>
      <c r="O53" s="446" t="str">
        <f t="shared" si="6"/>
        <v/>
      </c>
      <c r="P53" s="405"/>
      <c r="Q53" s="48">
        <v>205</v>
      </c>
      <c r="R53" s="326">
        <f t="shared" si="7"/>
        <v>205</v>
      </c>
      <c r="S53" s="48">
        <v>3.51</v>
      </c>
      <c r="T53" s="48" t="s">
        <v>1763</v>
      </c>
    </row>
    <row r="54" spans="2:20" x14ac:dyDescent="0.2">
      <c r="B54" s="375">
        <f>+UPP!C56</f>
        <v>261</v>
      </c>
      <c r="C54" s="375">
        <f>+UPP!B56</f>
        <v>1</v>
      </c>
      <c r="D54" s="375">
        <f>+VLOOKUP('Pure Prem Test'!B54,'IBNR+Freq'!B$11:I$360,6,FALSE)+VLOOKUP('Pure Prem Test'!B54,'IBNR+Freq'!B$11:I$360,7,FALSE)+VLOOKUP('Pure Prem Test'!B54,'IBNR+Freq'!B$11:I$360,8,FALSE)</f>
        <v>0</v>
      </c>
      <c r="E54" s="256">
        <f>+VLOOKUP(B54,UPP!$C$10:$R$350,16,FALSE)</f>
        <v>2.2036974960000002</v>
      </c>
      <c r="F54" s="257">
        <f t="shared" si="0"/>
        <v>0</v>
      </c>
      <c r="G54" s="256">
        <f>+VLOOKUP(B54,'Exp Loss Report_PAYROLL'!$A$7:$X$350,24,FALSE)</f>
        <v>2.2040000000000002</v>
      </c>
      <c r="H54" s="257">
        <f t="shared" si="1"/>
        <v>0</v>
      </c>
      <c r="I54" s="257"/>
      <c r="J54" s="599"/>
      <c r="K54" s="256">
        <f t="shared" si="2"/>
        <v>2.2040000000000002</v>
      </c>
      <c r="L54" s="446">
        <f t="shared" si="3"/>
        <v>3.52</v>
      </c>
      <c r="M54" s="446">
        <f t="shared" si="4"/>
        <v>3.5</v>
      </c>
      <c r="N54" s="446">
        <f t="shared" si="5"/>
        <v>2.0000000000000018E-2</v>
      </c>
      <c r="O54" s="446" t="str">
        <f t="shared" si="6"/>
        <v>NR</v>
      </c>
      <c r="P54" s="405"/>
      <c r="Q54" s="48">
        <v>221</v>
      </c>
      <c r="R54" s="326">
        <f t="shared" si="7"/>
        <v>221</v>
      </c>
      <c r="S54" s="48">
        <v>2.59</v>
      </c>
      <c r="T54" s="48" t="s">
        <v>1763</v>
      </c>
    </row>
    <row r="55" spans="2:20" x14ac:dyDescent="0.2">
      <c r="B55" s="375">
        <f>+UPP!C57</f>
        <v>263</v>
      </c>
      <c r="C55" s="375">
        <f>+UPP!B57</f>
        <v>1</v>
      </c>
      <c r="D55" s="375">
        <f>+VLOOKUP('Pure Prem Test'!B55,'IBNR+Freq'!B$11:I$360,6,FALSE)+VLOOKUP('Pure Prem Test'!B55,'IBNR+Freq'!B$11:I$360,7,FALSE)+VLOOKUP('Pure Prem Test'!B55,'IBNR+Freq'!B$11:I$360,8,FALSE)</f>
        <v>1725</v>
      </c>
      <c r="E55" s="256">
        <f>+VLOOKUP(B55,UPP!$C$10:$R$350,16,FALSE)</f>
        <v>1.5791472839999998</v>
      </c>
      <c r="F55" s="257">
        <f t="shared" si="0"/>
        <v>27240.290648999999</v>
      </c>
      <c r="G55" s="256">
        <f>+VLOOKUP(B55,'Exp Loss Report_PAYROLL'!$A$7:$X$350,24,FALSE)</f>
        <v>1.625</v>
      </c>
      <c r="H55" s="257">
        <f t="shared" si="1"/>
        <v>28031.25</v>
      </c>
      <c r="I55" s="257"/>
      <c r="J55" s="599"/>
      <c r="K55" s="256">
        <f t="shared" si="2"/>
        <v>1.625</v>
      </c>
      <c r="L55" s="446">
        <f t="shared" si="3"/>
        <v>2.59</v>
      </c>
      <c r="M55" s="446">
        <f t="shared" si="4"/>
        <v>2.4</v>
      </c>
      <c r="N55" s="446">
        <f t="shared" si="5"/>
        <v>0.18999999999999995</v>
      </c>
      <c r="O55" s="446" t="str">
        <f t="shared" si="6"/>
        <v>NR</v>
      </c>
      <c r="P55" s="405"/>
      <c r="Q55" s="48">
        <v>222</v>
      </c>
      <c r="R55" s="326">
        <f t="shared" si="7"/>
        <v>222</v>
      </c>
      <c r="S55" s="48">
        <v>4.17</v>
      </c>
      <c r="T55" s="48" t="s">
        <v>1764</v>
      </c>
    </row>
    <row r="56" spans="2:20" x14ac:dyDescent="0.2">
      <c r="B56" s="375">
        <f>+UPP!C58</f>
        <v>265</v>
      </c>
      <c r="C56" s="375">
        <f>+UPP!B58</f>
        <v>1</v>
      </c>
      <c r="D56" s="375" t="e">
        <f>+VLOOKUP('Pure Prem Test'!B56,'IBNR+Freq'!B$11:I$360,6,FALSE)+VLOOKUP('Pure Prem Test'!B56,'IBNR+Freq'!B$11:I$360,7,FALSE)+VLOOKUP('Pure Prem Test'!B56,'IBNR+Freq'!B$11:I$360,8,FALSE)</f>
        <v>#N/A</v>
      </c>
      <c r="E56" s="256">
        <f>+VLOOKUP(B56,UPP!$C$10:$R$350,16,FALSE)</f>
        <v>1.9752035160000001</v>
      </c>
      <c r="F56" s="257" t="e">
        <f t="shared" si="0"/>
        <v>#N/A</v>
      </c>
      <c r="G56" s="256" t="e">
        <f>+VLOOKUP(B56,'Exp Loss Report_PAYROLL'!$A$7:$X$350,24,FALSE)</f>
        <v>#N/A</v>
      </c>
      <c r="H56" s="257" t="e">
        <f t="shared" si="1"/>
        <v>#N/A</v>
      </c>
      <c r="I56" s="257"/>
      <c r="J56" s="599"/>
      <c r="K56" s="256" t="e">
        <f t="shared" si="2"/>
        <v>#N/A</v>
      </c>
      <c r="L56" s="446" t="e">
        <f t="shared" si="3"/>
        <v>#N/A</v>
      </c>
      <c r="M56" s="446">
        <f t="shared" si="4"/>
        <v>3.01</v>
      </c>
      <c r="N56" s="446" t="e">
        <f t="shared" si="5"/>
        <v>#N/A</v>
      </c>
      <c r="O56" s="446" t="str">
        <f t="shared" si="6"/>
        <v>NR</v>
      </c>
      <c r="P56" s="405"/>
      <c r="Q56" s="48">
        <v>225</v>
      </c>
      <c r="R56" s="326">
        <f t="shared" si="7"/>
        <v>225</v>
      </c>
      <c r="S56" s="48">
        <v>3.15</v>
      </c>
      <c r="T56" s="48" t="s">
        <v>1763</v>
      </c>
    </row>
    <row r="57" spans="2:20" x14ac:dyDescent="0.2">
      <c r="B57" s="375">
        <f>+UPP!C59</f>
        <v>281</v>
      </c>
      <c r="C57" s="375">
        <f>+UPP!B59</f>
        <v>1</v>
      </c>
      <c r="D57" s="375">
        <f>+VLOOKUP('Pure Prem Test'!B57,'IBNR+Freq'!B$11:I$360,6,FALSE)+VLOOKUP('Pure Prem Test'!B57,'IBNR+Freq'!B$11:I$360,7,FALSE)+VLOOKUP('Pure Prem Test'!B57,'IBNR+Freq'!B$11:I$360,8,FALSE)</f>
        <v>15008</v>
      </c>
      <c r="E57" s="256">
        <f>+VLOOKUP(B57,UPP!$C$10:$R$350,16,FALSE)</f>
        <v>1.7924083319999997</v>
      </c>
      <c r="F57" s="257">
        <f t="shared" si="0"/>
        <v>269004.64246655995</v>
      </c>
      <c r="G57" s="256">
        <f>+VLOOKUP(B57,'Exp Loss Report_PAYROLL'!$A$7:$X$350,24,FALSE)</f>
        <v>1.774</v>
      </c>
      <c r="H57" s="257">
        <f t="shared" si="1"/>
        <v>266241.91999999998</v>
      </c>
      <c r="I57" s="257"/>
      <c r="J57" s="599"/>
      <c r="K57" s="256">
        <f t="shared" si="2"/>
        <v>1.774</v>
      </c>
      <c r="L57" s="446">
        <f t="shared" si="3"/>
        <v>2.83</v>
      </c>
      <c r="M57" s="446">
        <f t="shared" si="4"/>
        <v>2.84</v>
      </c>
      <c r="N57" s="446">
        <f t="shared" si="5"/>
        <v>-9.9999999999997868E-3</v>
      </c>
      <c r="O57" s="446" t="str">
        <f t="shared" si="6"/>
        <v>NR</v>
      </c>
      <c r="P57" s="405"/>
      <c r="Q57" s="48">
        <v>227</v>
      </c>
      <c r="R57" s="326">
        <f t="shared" si="7"/>
        <v>227</v>
      </c>
      <c r="S57" s="48">
        <v>2.2400000000000002</v>
      </c>
      <c r="T57" s="48" t="s">
        <v>1764</v>
      </c>
    </row>
    <row r="58" spans="2:20" x14ac:dyDescent="0.2">
      <c r="B58" s="375">
        <f>+UPP!C60</f>
        <v>282</v>
      </c>
      <c r="C58" s="375">
        <f>+UPP!B60</f>
        <v>1</v>
      </c>
      <c r="D58" s="375">
        <f>+VLOOKUP('Pure Prem Test'!B58,'IBNR+Freq'!B$11:I$360,6,FALSE)+VLOOKUP('Pure Prem Test'!B58,'IBNR+Freq'!B$11:I$360,7,FALSE)+VLOOKUP('Pure Prem Test'!B58,'IBNR+Freq'!B$11:I$360,8,FALSE)</f>
        <v>4911</v>
      </c>
      <c r="E58" s="256">
        <f>+VLOOKUP(B58,UPP!$C$10:$R$350,16,FALSE)</f>
        <v>4.2702986039999988</v>
      </c>
      <c r="F58" s="257">
        <f t="shared" si="0"/>
        <v>209714.36444243995</v>
      </c>
      <c r="G58" s="256">
        <f>+VLOOKUP(B58,'Exp Loss Report_PAYROLL'!$A$7:$X$350,24,FALSE)</f>
        <v>4.2549999999999999</v>
      </c>
      <c r="H58" s="257">
        <f t="shared" si="1"/>
        <v>208963.05</v>
      </c>
      <c r="I58" s="257"/>
      <c r="J58" s="599"/>
      <c r="K58" s="256">
        <f t="shared" si="2"/>
        <v>4.2549999999999999</v>
      </c>
      <c r="L58" s="446">
        <f t="shared" si="3"/>
        <v>6.79</v>
      </c>
      <c r="M58" s="446">
        <f t="shared" si="4"/>
        <v>6.47</v>
      </c>
      <c r="N58" s="446">
        <f t="shared" si="5"/>
        <v>0.32000000000000028</v>
      </c>
      <c r="O58" s="446" t="str">
        <f t="shared" si="6"/>
        <v>NR</v>
      </c>
      <c r="P58" s="405"/>
      <c r="Q58" s="48">
        <v>255</v>
      </c>
      <c r="R58" s="326">
        <f t="shared" si="7"/>
        <v>255</v>
      </c>
      <c r="S58" s="48">
        <v>2.95</v>
      </c>
      <c r="T58" s="48" t="s">
        <v>1763</v>
      </c>
    </row>
    <row r="59" spans="2:20" x14ac:dyDescent="0.2">
      <c r="B59" s="375">
        <f>+UPP!C61</f>
        <v>285</v>
      </c>
      <c r="C59" s="375">
        <f>+UPP!B61</f>
        <v>1</v>
      </c>
      <c r="D59" s="375">
        <f>+VLOOKUP('Pure Prem Test'!B59,'IBNR+Freq'!B$11:I$360,6,FALSE)+VLOOKUP('Pure Prem Test'!B59,'IBNR+Freq'!B$11:I$360,7,FALSE)+VLOOKUP('Pure Prem Test'!B59,'IBNR+Freq'!B$11:I$360,8,FALSE)</f>
        <v>9317</v>
      </c>
      <c r="E59" s="256">
        <f>+VLOOKUP(B59,UPP!$C$10:$R$350,16,FALSE)</f>
        <v>1.7111660280000005</v>
      </c>
      <c r="F59" s="257">
        <f t="shared" si="0"/>
        <v>159429.33882876005</v>
      </c>
      <c r="G59" s="256">
        <f>+VLOOKUP(B59,'Exp Loss Report_PAYROLL'!$A$7:$X$350,24,FALSE)</f>
        <v>1.71</v>
      </c>
      <c r="H59" s="257">
        <f t="shared" si="1"/>
        <v>159320.70000000001</v>
      </c>
      <c r="I59" s="257"/>
      <c r="J59" s="599"/>
      <c r="K59" s="256">
        <f t="shared" si="2"/>
        <v>1.71</v>
      </c>
      <c r="L59" s="446">
        <f t="shared" si="3"/>
        <v>2.73</v>
      </c>
      <c r="M59" s="446">
        <f t="shared" si="4"/>
        <v>2.52</v>
      </c>
      <c r="N59" s="446">
        <f t="shared" si="5"/>
        <v>0.20999999999999996</v>
      </c>
      <c r="O59" s="446" t="str">
        <f t="shared" si="6"/>
        <v>NR</v>
      </c>
      <c r="P59" s="405"/>
      <c r="Q59" s="48">
        <v>257</v>
      </c>
      <c r="R59" s="326">
        <f t="shared" si="7"/>
        <v>257</v>
      </c>
      <c r="S59" s="48">
        <v>3</v>
      </c>
      <c r="T59" s="48" t="s">
        <v>1763</v>
      </c>
    </row>
    <row r="60" spans="2:20" x14ac:dyDescent="0.2">
      <c r="B60" s="375">
        <f>+UPP!C62</f>
        <v>305</v>
      </c>
      <c r="C60" s="375">
        <f>+UPP!B62</f>
        <v>1</v>
      </c>
      <c r="D60" s="375">
        <f>+VLOOKUP('Pure Prem Test'!B60,'IBNR+Freq'!B$11:I$360,6,FALSE)+VLOOKUP('Pure Prem Test'!B60,'IBNR+Freq'!B$11:I$360,7,FALSE)+VLOOKUP('Pure Prem Test'!B60,'IBNR+Freq'!B$11:I$360,8,FALSE)</f>
        <v>29184</v>
      </c>
      <c r="E60" s="256">
        <f>+VLOOKUP(B60,UPP!$C$10:$R$350,16,FALSE)</f>
        <v>3.3258568199999994</v>
      </c>
      <c r="F60" s="257">
        <f t="shared" si="0"/>
        <v>970618.05434879975</v>
      </c>
      <c r="G60" s="256">
        <f>+VLOOKUP(B60,'Exp Loss Report_PAYROLL'!$A$7:$X$350,24,FALSE)</f>
        <v>3.3450000000000002</v>
      </c>
      <c r="H60" s="257">
        <f t="shared" si="1"/>
        <v>976204.80000000005</v>
      </c>
      <c r="I60" s="257"/>
      <c r="J60" s="599"/>
      <c r="K60" s="256">
        <f t="shared" si="2"/>
        <v>3.3450000000000002</v>
      </c>
      <c r="L60" s="446">
        <f t="shared" si="3"/>
        <v>5.34</v>
      </c>
      <c r="M60" s="446">
        <f t="shared" si="4"/>
        <v>5.18</v>
      </c>
      <c r="N60" s="446">
        <f t="shared" si="5"/>
        <v>0.16000000000000014</v>
      </c>
      <c r="O60" s="446" t="str">
        <f t="shared" si="6"/>
        <v>NR</v>
      </c>
      <c r="P60" s="405"/>
      <c r="Q60" s="48">
        <v>259</v>
      </c>
      <c r="R60" s="326">
        <f t="shared" si="7"/>
        <v>259</v>
      </c>
      <c r="S60" s="48">
        <v>2.81</v>
      </c>
      <c r="T60" s="48" t="s">
        <v>1764</v>
      </c>
    </row>
    <row r="61" spans="2:20" x14ac:dyDescent="0.2">
      <c r="B61" s="375">
        <f>+UPP!C63</f>
        <v>306</v>
      </c>
      <c r="C61" s="375">
        <f>+UPP!B63</f>
        <v>1</v>
      </c>
      <c r="D61" s="375">
        <f>+VLOOKUP('Pure Prem Test'!B61,'IBNR+Freq'!B$11:I$360,6,FALSE)+VLOOKUP('Pure Prem Test'!B61,'IBNR+Freq'!B$11:I$360,7,FALSE)+VLOOKUP('Pure Prem Test'!B61,'IBNR+Freq'!B$11:I$360,8,FALSE)</f>
        <v>171</v>
      </c>
      <c r="E61" s="256">
        <f>+VLOOKUP(B61,UPP!$C$10:$R$350,16,FALSE)</f>
        <v>2.8536359280000005</v>
      </c>
      <c r="F61" s="257">
        <f t="shared" si="0"/>
        <v>4879.7174368800015</v>
      </c>
      <c r="G61" s="256">
        <f>+VLOOKUP(B61,'Exp Loss Report_PAYROLL'!$A$7:$X$350,24,FALSE)</f>
        <v>2.8540000000000001</v>
      </c>
      <c r="H61" s="257">
        <f t="shared" si="1"/>
        <v>4880.34</v>
      </c>
      <c r="I61" s="257"/>
      <c r="J61" s="599"/>
      <c r="K61" s="256">
        <f t="shared" si="2"/>
        <v>2.8540000000000001</v>
      </c>
      <c r="L61" s="446">
        <f t="shared" si="3"/>
        <v>4.5599999999999996</v>
      </c>
      <c r="M61" s="446">
        <f t="shared" si="4"/>
        <v>4.3600000000000003</v>
      </c>
      <c r="N61" s="446">
        <f t="shared" si="5"/>
        <v>0.19999999999999929</v>
      </c>
      <c r="O61" s="446" t="str">
        <f t="shared" si="6"/>
        <v>NR</v>
      </c>
      <c r="P61" s="405"/>
      <c r="Q61" s="48">
        <v>261</v>
      </c>
      <c r="R61" s="326">
        <f t="shared" si="7"/>
        <v>261</v>
      </c>
      <c r="S61" s="48">
        <v>3.5</v>
      </c>
      <c r="T61" s="48" t="s">
        <v>1763</v>
      </c>
    </row>
    <row r="62" spans="2:20" x14ac:dyDescent="0.2">
      <c r="B62" s="375">
        <f>+UPP!C64</f>
        <v>311</v>
      </c>
      <c r="C62" s="375">
        <f>+UPP!B64</f>
        <v>1</v>
      </c>
      <c r="D62" s="375">
        <f>+VLOOKUP('Pure Prem Test'!B62,'IBNR+Freq'!B$11:I$360,6,FALSE)+VLOOKUP('Pure Prem Test'!B62,'IBNR+Freq'!B$11:I$360,7,FALSE)+VLOOKUP('Pure Prem Test'!B62,'IBNR+Freq'!B$11:I$360,8,FALSE)</f>
        <v>15609</v>
      </c>
      <c r="E62" s="256">
        <f>+VLOOKUP(B62,UPP!$C$10:$R$350,16,FALSE)</f>
        <v>2.2138527839999997</v>
      </c>
      <c r="F62" s="257">
        <f t="shared" si="0"/>
        <v>345560.28105455998</v>
      </c>
      <c r="G62" s="256">
        <f>+VLOOKUP(B62,'Exp Loss Report_PAYROLL'!$A$7:$X$350,24,FALSE)</f>
        <v>2.1850000000000001</v>
      </c>
      <c r="H62" s="257">
        <f t="shared" si="1"/>
        <v>341056.65</v>
      </c>
      <c r="I62" s="257"/>
      <c r="J62" s="599"/>
      <c r="K62" s="256">
        <f t="shared" si="2"/>
        <v>2.1850000000000001</v>
      </c>
      <c r="L62" s="446">
        <f t="shared" si="3"/>
        <v>3.49</v>
      </c>
      <c r="M62" s="446">
        <f t="shared" si="4"/>
        <v>3.48</v>
      </c>
      <c r="N62" s="446">
        <f t="shared" si="5"/>
        <v>1.0000000000000231E-2</v>
      </c>
      <c r="O62" s="446" t="str">
        <f t="shared" si="6"/>
        <v>NR</v>
      </c>
      <c r="P62" s="405"/>
      <c r="Q62" s="48">
        <v>263</v>
      </c>
      <c r="R62" s="326">
        <f t="shared" si="7"/>
        <v>263</v>
      </c>
      <c r="S62" s="48">
        <v>2.4</v>
      </c>
      <c r="T62" s="48" t="s">
        <v>1763</v>
      </c>
    </row>
    <row r="63" spans="2:20" x14ac:dyDescent="0.2">
      <c r="B63" s="375">
        <f>+UPP!C65</f>
        <v>319</v>
      </c>
      <c r="C63" s="375">
        <f>+UPP!B65</f>
        <v>1</v>
      </c>
      <c r="D63" s="375">
        <f>+VLOOKUP('Pure Prem Test'!B63,'IBNR+Freq'!B$11:I$360,6,FALSE)+VLOOKUP('Pure Prem Test'!B63,'IBNR+Freq'!B$11:I$360,7,FALSE)+VLOOKUP('Pure Prem Test'!B63,'IBNR+Freq'!B$11:I$360,8,FALSE)</f>
        <v>430</v>
      </c>
      <c r="E63" s="256">
        <f>+VLOOKUP(B63,UPP!$C$10:$R$350,16,FALSE)</f>
        <v>3.1532169240000001</v>
      </c>
      <c r="F63" s="257">
        <f t="shared" si="0"/>
        <v>13558.8327732</v>
      </c>
      <c r="G63" s="256">
        <f>+VLOOKUP(B63,'Exp Loss Report_PAYROLL'!$A$7:$X$350,24,FALSE)</f>
        <v>3.153</v>
      </c>
      <c r="H63" s="257">
        <f t="shared" si="1"/>
        <v>13557.9</v>
      </c>
      <c r="I63" s="257"/>
      <c r="J63" s="599"/>
      <c r="K63" s="256">
        <f t="shared" si="2"/>
        <v>3.153</v>
      </c>
      <c r="L63" s="446">
        <f t="shared" si="3"/>
        <v>5.03</v>
      </c>
      <c r="M63" s="446">
        <f t="shared" si="4"/>
        <v>4.9800000000000004</v>
      </c>
      <c r="N63" s="446">
        <f t="shared" si="5"/>
        <v>4.9999999999999822E-2</v>
      </c>
      <c r="O63" s="446" t="str">
        <f t="shared" si="6"/>
        <v>NR</v>
      </c>
      <c r="P63" s="405"/>
      <c r="Q63" s="48">
        <v>265</v>
      </c>
      <c r="R63" s="326">
        <f t="shared" si="7"/>
        <v>265</v>
      </c>
      <c r="S63" s="48">
        <v>3.01</v>
      </c>
      <c r="T63" s="48" t="s">
        <v>1763</v>
      </c>
    </row>
    <row r="64" spans="2:20" x14ac:dyDescent="0.2">
      <c r="B64" s="375">
        <f>+UPP!C66</f>
        <v>323</v>
      </c>
      <c r="C64" s="375">
        <f>+UPP!B66</f>
        <v>1</v>
      </c>
      <c r="D64" s="375">
        <f>+VLOOKUP('Pure Prem Test'!B64,'IBNR+Freq'!B$11:I$360,6,FALSE)+VLOOKUP('Pure Prem Test'!B64,'IBNR+Freq'!B$11:I$360,7,FALSE)+VLOOKUP('Pure Prem Test'!B64,'IBNR+Freq'!B$11:I$360,8,FALSE)</f>
        <v>91</v>
      </c>
      <c r="E64" s="256">
        <f>+VLOOKUP(B64,UPP!$C$10:$R$350,16,FALSE)</f>
        <v>2.8028594879999997</v>
      </c>
      <c r="F64" s="257">
        <f t="shared" si="0"/>
        <v>2550.6021340799998</v>
      </c>
      <c r="G64" s="256">
        <f>+VLOOKUP(B64,'Exp Loss Report_PAYROLL'!$A$7:$X$350,24,FALSE)</f>
        <v>2.8029999999999999</v>
      </c>
      <c r="H64" s="257">
        <f t="shared" si="1"/>
        <v>2550.73</v>
      </c>
      <c r="I64" s="257"/>
      <c r="J64" s="599"/>
      <c r="K64" s="256">
        <f t="shared" si="2"/>
        <v>2.8029999999999999</v>
      </c>
      <c r="L64" s="446">
        <f t="shared" si="3"/>
        <v>4.47</v>
      </c>
      <c r="M64" s="446">
        <f t="shared" si="4"/>
        <v>4.24</v>
      </c>
      <c r="N64" s="446">
        <f t="shared" si="5"/>
        <v>0.22999999999999954</v>
      </c>
      <c r="O64" s="446" t="str">
        <f t="shared" si="6"/>
        <v>NR</v>
      </c>
      <c r="P64" s="405"/>
      <c r="Q64" s="48">
        <v>281</v>
      </c>
      <c r="R64" s="326">
        <f t="shared" si="7"/>
        <v>281</v>
      </c>
      <c r="S64" s="48">
        <v>2.84</v>
      </c>
      <c r="T64" s="48" t="s">
        <v>1763</v>
      </c>
    </row>
    <row r="65" spans="2:20" x14ac:dyDescent="0.2">
      <c r="B65" s="375">
        <f>+UPP!C67</f>
        <v>327</v>
      </c>
      <c r="C65" s="375">
        <f>+UPP!B67</f>
        <v>1</v>
      </c>
      <c r="D65" s="375">
        <f>+VLOOKUP('Pure Prem Test'!B65,'IBNR+Freq'!B$11:I$360,6,FALSE)+VLOOKUP('Pure Prem Test'!B65,'IBNR+Freq'!B$11:I$360,7,FALSE)+VLOOKUP('Pure Prem Test'!B65,'IBNR+Freq'!B$11:I$360,8,FALSE)</f>
        <v>1722</v>
      </c>
      <c r="E65" s="256">
        <f>+VLOOKUP(B65,UPP!$C$10:$R$350,16,FALSE)</f>
        <v>2.1579987000000003</v>
      </c>
      <c r="F65" s="257">
        <f t="shared" si="0"/>
        <v>37160.737614000005</v>
      </c>
      <c r="G65" s="256">
        <f>+VLOOKUP(B65,'Exp Loss Report_PAYROLL'!$A$7:$X$350,24,FALSE)</f>
        <v>2.1549999999999998</v>
      </c>
      <c r="H65" s="257">
        <f t="shared" si="1"/>
        <v>37109.1</v>
      </c>
      <c r="I65" s="257"/>
      <c r="J65" s="599"/>
      <c r="K65" s="256">
        <f t="shared" si="2"/>
        <v>2.1549999999999998</v>
      </c>
      <c r="L65" s="446">
        <f t="shared" si="3"/>
        <v>3.44</v>
      </c>
      <c r="M65" s="446">
        <f t="shared" si="4"/>
        <v>3.24</v>
      </c>
      <c r="N65" s="446">
        <f t="shared" si="5"/>
        <v>0.19999999999999973</v>
      </c>
      <c r="O65" s="446" t="str">
        <f t="shared" si="6"/>
        <v>NR</v>
      </c>
      <c r="P65" s="405"/>
      <c r="Q65" s="48">
        <v>282</v>
      </c>
      <c r="R65" s="326">
        <f t="shared" si="7"/>
        <v>282</v>
      </c>
      <c r="S65" s="48">
        <v>6.47</v>
      </c>
      <c r="T65" s="48" t="s">
        <v>1763</v>
      </c>
    </row>
    <row r="66" spans="2:20" x14ac:dyDescent="0.2">
      <c r="B66" s="375">
        <f>+UPP!C68</f>
        <v>402</v>
      </c>
      <c r="C66" s="375">
        <f>+UPP!B68</f>
        <v>1</v>
      </c>
      <c r="D66" s="375">
        <f>+VLOOKUP('Pure Prem Test'!B66,'IBNR+Freq'!B$11:I$360,6,FALSE)+VLOOKUP('Pure Prem Test'!B66,'IBNR+Freq'!B$11:I$360,7,FALSE)+VLOOKUP('Pure Prem Test'!B66,'IBNR+Freq'!B$11:I$360,8,FALSE)</f>
        <v>4332</v>
      </c>
      <c r="E66" s="256">
        <f>+VLOOKUP(B66,UPP!$C$10:$R$350,16,FALSE)</f>
        <v>2.9754993840000004</v>
      </c>
      <c r="F66" s="257">
        <f t="shared" si="0"/>
        <v>128898.63331488</v>
      </c>
      <c r="G66" s="256">
        <f>+VLOOKUP(B66,'Exp Loss Report_PAYROLL'!$A$7:$X$350,24,FALSE)</f>
        <v>2.9750000000000001</v>
      </c>
      <c r="H66" s="257">
        <f t="shared" si="1"/>
        <v>128877</v>
      </c>
      <c r="I66" s="257"/>
      <c r="J66" s="599"/>
      <c r="K66" s="256">
        <f t="shared" si="2"/>
        <v>2.9750000000000001</v>
      </c>
      <c r="L66" s="446">
        <f t="shared" si="3"/>
        <v>4.75</v>
      </c>
      <c r="M66" s="446">
        <f t="shared" si="4"/>
        <v>4.4800000000000004</v>
      </c>
      <c r="N66" s="446">
        <f t="shared" si="5"/>
        <v>0.26999999999999957</v>
      </c>
      <c r="O66" s="446" t="str">
        <f t="shared" si="6"/>
        <v>NR</v>
      </c>
      <c r="P66" s="405"/>
      <c r="Q66" s="48">
        <v>285</v>
      </c>
      <c r="R66" s="326">
        <f t="shared" si="7"/>
        <v>285</v>
      </c>
      <c r="S66" s="48">
        <v>2.52</v>
      </c>
      <c r="T66" s="48" t="s">
        <v>1763</v>
      </c>
    </row>
    <row r="67" spans="2:20" x14ac:dyDescent="0.2">
      <c r="B67" s="375">
        <f>+UPP!C69</f>
        <v>403</v>
      </c>
      <c r="C67" s="375">
        <f>+UPP!B69</f>
        <v>1</v>
      </c>
      <c r="D67" s="375">
        <f>+VLOOKUP('Pure Prem Test'!B67,'IBNR+Freq'!B$11:I$360,6,FALSE)+VLOOKUP('Pure Prem Test'!B67,'IBNR+Freq'!B$11:I$360,7,FALSE)+VLOOKUP('Pure Prem Test'!B67,'IBNR+Freq'!B$11:I$360,8,FALSE)</f>
        <v>39</v>
      </c>
      <c r="E67" s="256">
        <f>+VLOOKUP(B67,UPP!$C$10:$R$350,16,FALSE)</f>
        <v>2.1072222600000003</v>
      </c>
      <c r="F67" s="257">
        <f t="shared" si="0"/>
        <v>821.81668140000011</v>
      </c>
      <c r="G67" s="256">
        <f>+VLOOKUP(B67,'Exp Loss Report_PAYROLL'!$A$7:$X$350,24,FALSE)</f>
        <v>2.1070000000000002</v>
      </c>
      <c r="H67" s="257">
        <f t="shared" si="1"/>
        <v>821.73</v>
      </c>
      <c r="I67" s="257"/>
      <c r="J67" s="599"/>
      <c r="K67" s="256">
        <f t="shared" si="2"/>
        <v>2.1070000000000002</v>
      </c>
      <c r="L67" s="446">
        <f t="shared" si="3"/>
        <v>3.36</v>
      </c>
      <c r="M67" s="446">
        <f t="shared" si="4"/>
        <v>3.28</v>
      </c>
      <c r="N67" s="446">
        <f t="shared" si="5"/>
        <v>8.0000000000000071E-2</v>
      </c>
      <c r="O67" s="446" t="str">
        <f t="shared" si="6"/>
        <v>NR</v>
      </c>
      <c r="P67" s="405"/>
      <c r="Q67" s="48">
        <v>301</v>
      </c>
      <c r="R67" s="326">
        <f t="shared" si="7"/>
        <v>301</v>
      </c>
      <c r="S67" s="48">
        <v>6.83</v>
      </c>
      <c r="T67" s="48" t="s">
        <v>1763</v>
      </c>
    </row>
    <row r="68" spans="2:20" x14ac:dyDescent="0.2">
      <c r="B68" s="375">
        <f>+UPP!C70</f>
        <v>404</v>
      </c>
      <c r="C68" s="375">
        <f>+UPP!B70</f>
        <v>1</v>
      </c>
      <c r="D68" s="375" t="e">
        <f>+VLOOKUP('Pure Prem Test'!B68,'IBNR+Freq'!B$11:I$360,6,FALSE)+VLOOKUP('Pure Prem Test'!B68,'IBNR+Freq'!B$11:I$360,7,FALSE)+VLOOKUP('Pure Prem Test'!B68,'IBNR+Freq'!B$11:I$360,8,FALSE)</f>
        <v>#N/A</v>
      </c>
      <c r="E68" s="256">
        <f>+VLOOKUP(B68,UPP!$C$10:$R$350,16,FALSE)</f>
        <v>2.2392410040000001</v>
      </c>
      <c r="F68" s="257" t="e">
        <f t="shared" si="0"/>
        <v>#N/A</v>
      </c>
      <c r="G68" s="256" t="e">
        <f>+VLOOKUP(B68,'Exp Loss Report_PAYROLL'!$A$7:$X$350,24,FALSE)</f>
        <v>#N/A</v>
      </c>
      <c r="H68" s="257" t="e">
        <f t="shared" si="1"/>
        <v>#N/A</v>
      </c>
      <c r="I68" s="257"/>
      <c r="J68" s="599"/>
      <c r="K68" s="256" t="e">
        <f t="shared" si="2"/>
        <v>#N/A</v>
      </c>
      <c r="L68" s="446" t="e">
        <f t="shared" si="3"/>
        <v>#N/A</v>
      </c>
      <c r="M68" s="446">
        <f t="shared" si="4"/>
        <v>3.43</v>
      </c>
      <c r="N68" s="446" t="e">
        <f t="shared" si="5"/>
        <v>#N/A</v>
      </c>
      <c r="O68" s="446" t="str">
        <f t="shared" si="6"/>
        <v>NR</v>
      </c>
      <c r="P68" s="405"/>
      <c r="Q68" s="48">
        <v>305</v>
      </c>
      <c r="R68" s="326">
        <f t="shared" si="7"/>
        <v>305</v>
      </c>
      <c r="S68" s="48">
        <v>5.18</v>
      </c>
      <c r="T68" s="48" t="s">
        <v>1763</v>
      </c>
    </row>
    <row r="69" spans="2:20" x14ac:dyDescent="0.2">
      <c r="B69" s="375">
        <f>+UPP!C71</f>
        <v>407</v>
      </c>
      <c r="C69" s="375">
        <f>+UPP!B71</f>
        <v>1</v>
      </c>
      <c r="D69" s="375">
        <f>+VLOOKUP('Pure Prem Test'!B69,'IBNR+Freq'!B$11:I$360,6,FALSE)+VLOOKUP('Pure Prem Test'!B69,'IBNR+Freq'!B$11:I$360,7,FALSE)+VLOOKUP('Pure Prem Test'!B69,'IBNR+Freq'!B$11:I$360,8,FALSE)</f>
        <v>7509</v>
      </c>
      <c r="E69" s="256">
        <f>+VLOOKUP(B69,UPP!$C$10:$R$350,16,FALSE)</f>
        <v>2.5489772880000001</v>
      </c>
      <c r="F69" s="257">
        <f t="shared" si="0"/>
        <v>191402.70455592003</v>
      </c>
      <c r="G69" s="256">
        <f>+VLOOKUP(B69,'Exp Loss Report_PAYROLL'!$A$7:$X$350,24,FALSE)</f>
        <v>2.5249999999999999</v>
      </c>
      <c r="H69" s="257">
        <f t="shared" si="1"/>
        <v>189602.25</v>
      </c>
      <c r="I69" s="257"/>
      <c r="J69" s="599"/>
      <c r="K69" s="256">
        <f t="shared" si="2"/>
        <v>2.5249999999999999</v>
      </c>
      <c r="L69" s="446">
        <f t="shared" si="3"/>
        <v>4.03</v>
      </c>
      <c r="M69" s="446">
        <f t="shared" si="4"/>
        <v>3.99</v>
      </c>
      <c r="N69" s="446">
        <f t="shared" si="5"/>
        <v>4.0000000000000036E-2</v>
      </c>
      <c r="O69" s="446" t="str">
        <f t="shared" si="6"/>
        <v>NR</v>
      </c>
      <c r="P69" s="405"/>
      <c r="Q69" s="48">
        <v>306</v>
      </c>
      <c r="R69" s="326">
        <f t="shared" si="7"/>
        <v>306</v>
      </c>
      <c r="S69" s="48">
        <v>4.3600000000000003</v>
      </c>
      <c r="T69" s="48" t="s">
        <v>1763</v>
      </c>
    </row>
    <row r="70" spans="2:20" x14ac:dyDescent="0.2">
      <c r="B70" s="375">
        <f>+UPP!C72</f>
        <v>411</v>
      </c>
      <c r="C70" s="375">
        <f>+UPP!B72</f>
        <v>1</v>
      </c>
      <c r="D70" s="375">
        <f>+VLOOKUP('Pure Prem Test'!B70,'IBNR+Freq'!B$11:I$360,6,FALSE)+VLOOKUP('Pure Prem Test'!B70,'IBNR+Freq'!B$11:I$360,7,FALSE)+VLOOKUP('Pure Prem Test'!B70,'IBNR+Freq'!B$11:I$360,8,FALSE)</f>
        <v>30057</v>
      </c>
      <c r="E70" s="256">
        <f>+VLOOKUP(B70,UPP!$C$10:$R$350,16,FALSE)</f>
        <v>3.859009439999999</v>
      </c>
      <c r="F70" s="257">
        <f t="shared" si="0"/>
        <v>1159902.4673807996</v>
      </c>
      <c r="G70" s="256">
        <f>+VLOOKUP(B70,'Exp Loss Report_PAYROLL'!$A$7:$X$350,24,FALSE)</f>
        <v>3.8559999999999999</v>
      </c>
      <c r="H70" s="257">
        <f t="shared" si="1"/>
        <v>1158997.92</v>
      </c>
      <c r="I70" s="257"/>
      <c r="J70" s="599"/>
      <c r="K70" s="256">
        <f t="shared" si="2"/>
        <v>3.8559999999999999</v>
      </c>
      <c r="L70" s="446">
        <f t="shared" si="3"/>
        <v>6.16</v>
      </c>
      <c r="M70" s="446">
        <f t="shared" si="4"/>
        <v>5.84</v>
      </c>
      <c r="N70" s="446">
        <f t="shared" si="5"/>
        <v>0.32000000000000028</v>
      </c>
      <c r="O70" s="446" t="str">
        <f t="shared" si="6"/>
        <v>NR</v>
      </c>
      <c r="P70" s="405"/>
      <c r="Q70" s="48">
        <v>309</v>
      </c>
      <c r="R70" s="326">
        <f t="shared" si="7"/>
        <v>309</v>
      </c>
      <c r="S70" s="48">
        <v>3.36</v>
      </c>
      <c r="T70" s="48" t="s">
        <v>1763</v>
      </c>
    </row>
    <row r="71" spans="2:20" x14ac:dyDescent="0.2">
      <c r="B71" s="375">
        <f>+UPP!C73</f>
        <v>413</v>
      </c>
      <c r="C71" s="375">
        <f>+UPP!B73</f>
        <v>1</v>
      </c>
      <c r="D71" s="375">
        <f>+VLOOKUP('Pure Prem Test'!B71,'IBNR+Freq'!B$11:I$360,6,FALSE)+VLOOKUP('Pure Prem Test'!B71,'IBNR+Freq'!B$11:I$360,7,FALSE)+VLOOKUP('Pure Prem Test'!B71,'IBNR+Freq'!B$11:I$360,8,FALSE)</f>
        <v>36343</v>
      </c>
      <c r="E71" s="256">
        <f>+VLOOKUP(B71,UPP!$C$10:$R$350,16,FALSE)</f>
        <v>4.5089478720000011</v>
      </c>
      <c r="F71" s="257">
        <f t="shared" si="0"/>
        <v>1638686.9251209605</v>
      </c>
      <c r="G71" s="256">
        <f>+VLOOKUP(B71,'Exp Loss Report_PAYROLL'!$A$7:$X$350,24,FALSE)</f>
        <v>4.46</v>
      </c>
      <c r="H71" s="257">
        <f t="shared" si="1"/>
        <v>1620897.8</v>
      </c>
      <c r="I71" s="257"/>
      <c r="J71" s="599"/>
      <c r="K71" s="256">
        <f t="shared" si="2"/>
        <v>4.46</v>
      </c>
      <c r="L71" s="446">
        <f t="shared" si="3"/>
        <v>7.12</v>
      </c>
      <c r="M71" s="446">
        <f t="shared" si="4"/>
        <v>6.66</v>
      </c>
      <c r="N71" s="446">
        <f t="shared" si="5"/>
        <v>0.45999999999999996</v>
      </c>
      <c r="O71" s="446" t="str">
        <f t="shared" si="6"/>
        <v>NR</v>
      </c>
      <c r="P71" s="405"/>
      <c r="Q71" s="48">
        <v>311</v>
      </c>
      <c r="R71" s="326">
        <f t="shared" si="7"/>
        <v>311</v>
      </c>
      <c r="S71" s="48">
        <v>3.48</v>
      </c>
      <c r="T71" s="48" t="s">
        <v>1763</v>
      </c>
    </row>
    <row r="72" spans="2:20" x14ac:dyDescent="0.2">
      <c r="B72" s="375">
        <f>+UPP!C74</f>
        <v>415</v>
      </c>
      <c r="C72" s="375">
        <f>+UPP!B74</f>
        <v>1</v>
      </c>
      <c r="D72" s="375">
        <f>+VLOOKUP('Pure Prem Test'!B72,'IBNR+Freq'!B$11:I$360,6,FALSE)+VLOOKUP('Pure Prem Test'!B72,'IBNR+Freq'!B$11:I$360,7,FALSE)+VLOOKUP('Pure Prem Test'!B72,'IBNR+Freq'!B$11:I$360,8,FALSE)</f>
        <v>4199</v>
      </c>
      <c r="E72" s="256">
        <f>+VLOOKUP(B72,UPP!$C$10:$R$350,16,FALSE)</f>
        <v>2.5032784919999997</v>
      </c>
      <c r="F72" s="257">
        <f t="shared" si="0"/>
        <v>105112.66387907999</v>
      </c>
      <c r="G72" s="256">
        <f>+VLOOKUP(B72,'Exp Loss Report_PAYROLL'!$A$7:$X$350,24,FALSE)</f>
        <v>2.4980000000000002</v>
      </c>
      <c r="H72" s="257">
        <f t="shared" si="1"/>
        <v>104891.02</v>
      </c>
      <c r="I72" s="257"/>
      <c r="J72" s="599"/>
      <c r="K72" s="256">
        <f t="shared" si="2"/>
        <v>2.4980000000000002</v>
      </c>
      <c r="L72" s="446">
        <f t="shared" si="3"/>
        <v>3.99</v>
      </c>
      <c r="M72" s="446">
        <f t="shared" si="4"/>
        <v>3.91</v>
      </c>
      <c r="N72" s="446">
        <f t="shared" si="5"/>
        <v>8.0000000000000071E-2</v>
      </c>
      <c r="O72" s="446" t="str">
        <f t="shared" si="6"/>
        <v>NR</v>
      </c>
      <c r="P72" s="405"/>
      <c r="Q72" s="48">
        <v>319</v>
      </c>
      <c r="R72" s="326">
        <f t="shared" si="7"/>
        <v>319</v>
      </c>
      <c r="S72" s="48">
        <v>4.9800000000000004</v>
      </c>
      <c r="T72" s="48" t="s">
        <v>1763</v>
      </c>
    </row>
    <row r="73" spans="2:20" x14ac:dyDescent="0.2">
      <c r="B73" s="375">
        <f>+UPP!C75</f>
        <v>416</v>
      </c>
      <c r="C73" s="375">
        <f>+UPP!B75</f>
        <v>1</v>
      </c>
      <c r="D73" s="375">
        <f>+VLOOKUP('Pure Prem Test'!B73,'IBNR+Freq'!B$11:I$360,6,FALSE)+VLOOKUP('Pure Prem Test'!B73,'IBNR+Freq'!B$11:I$360,7,FALSE)+VLOOKUP('Pure Prem Test'!B73,'IBNR+Freq'!B$11:I$360,8,FALSE)</f>
        <v>11163</v>
      </c>
      <c r="E73" s="256">
        <f>+VLOOKUP(B73,UPP!$C$10:$R$350,16,FALSE)</f>
        <v>1.5385261320000003</v>
      </c>
      <c r="F73" s="257">
        <f t="shared" ref="F73:F136" si="8">+D73*E73*10</f>
        <v>171745.67211516004</v>
      </c>
      <c r="G73" s="256">
        <f>+VLOOKUP(B73,'Exp Loss Report_PAYROLL'!$A$7:$X$350,24,FALSE)</f>
        <v>1.573</v>
      </c>
      <c r="H73" s="257">
        <f t="shared" ref="H73:H136" si="9">+D73*G73*10</f>
        <v>175593.99000000002</v>
      </c>
      <c r="I73" s="257"/>
      <c r="J73" s="599"/>
      <c r="K73" s="256">
        <f t="shared" ref="K73:K136" si="10">+ROUND(G73,3)</f>
        <v>1.573</v>
      </c>
      <c r="L73" s="446">
        <f t="shared" ref="L73:L136" si="11">+ROUND(IF(C73=1,K73*L$2,IF(C73=2,L$3*K73,L$4*K73)),2)</f>
        <v>2.5099999999999998</v>
      </c>
      <c r="M73" s="446">
        <f t="shared" ref="M73:M136" si="12">+VLOOKUP(B73,R$8:S$321,2,FALSE)</f>
        <v>2.41</v>
      </c>
      <c r="N73" s="446">
        <f t="shared" ref="N73:N136" si="13">+L73-M73</f>
        <v>9.9999999999999645E-2</v>
      </c>
      <c r="O73" s="446" t="str">
        <f t="shared" ref="O73:O86" si="14">+VLOOKUP(B73,R$8:T$321,3,FALSE)</f>
        <v>NR</v>
      </c>
      <c r="P73" s="405"/>
      <c r="Q73" s="48">
        <v>323</v>
      </c>
      <c r="R73" s="326">
        <f t="shared" ref="R73:R136" si="15">+VALUE(Q73)</f>
        <v>323</v>
      </c>
      <c r="S73" s="48">
        <v>4.24</v>
      </c>
      <c r="T73" s="48" t="s">
        <v>1763</v>
      </c>
    </row>
    <row r="74" spans="2:20" x14ac:dyDescent="0.2">
      <c r="B74" s="375">
        <f>+UPP!C76</f>
        <v>433</v>
      </c>
      <c r="C74" s="375">
        <f>+UPP!B76</f>
        <v>1</v>
      </c>
      <c r="D74" s="375">
        <f>+VLOOKUP('Pure Prem Test'!B74,'IBNR+Freq'!B$11:I$360,6,FALSE)+VLOOKUP('Pure Prem Test'!B74,'IBNR+Freq'!B$11:I$360,7,FALSE)+VLOOKUP('Pure Prem Test'!B74,'IBNR+Freq'!B$11:I$360,8,FALSE)</f>
        <v>681</v>
      </c>
      <c r="E74" s="256">
        <f>+VLOOKUP(B74,UPP!$C$10:$R$350,16,FALSE)</f>
        <v>2.5134337800000002</v>
      </c>
      <c r="F74" s="257">
        <f t="shared" si="8"/>
        <v>17116.484041800002</v>
      </c>
      <c r="G74" s="256">
        <f>+VLOOKUP(B74,'Exp Loss Report_PAYROLL'!$A$7:$X$350,24,FALSE)</f>
        <v>2.5129999999999999</v>
      </c>
      <c r="H74" s="257">
        <f t="shared" si="9"/>
        <v>17113.53</v>
      </c>
      <c r="I74" s="257"/>
      <c r="J74" s="599"/>
      <c r="K74" s="256">
        <f t="shared" si="10"/>
        <v>2.5129999999999999</v>
      </c>
      <c r="L74" s="446">
        <f t="shared" si="11"/>
        <v>4.01</v>
      </c>
      <c r="M74" s="446">
        <f t="shared" si="12"/>
        <v>4.0199999999999996</v>
      </c>
      <c r="N74" s="446">
        <f t="shared" si="13"/>
        <v>-9.9999999999997868E-3</v>
      </c>
      <c r="O74" s="446" t="str">
        <f t="shared" si="14"/>
        <v>NR</v>
      </c>
      <c r="P74" s="405"/>
      <c r="Q74" s="48">
        <v>327</v>
      </c>
      <c r="R74" s="326">
        <f t="shared" si="15"/>
        <v>327</v>
      </c>
      <c r="S74" s="48">
        <v>3.24</v>
      </c>
      <c r="T74" s="48" t="s">
        <v>1763</v>
      </c>
    </row>
    <row r="75" spans="2:20" x14ac:dyDescent="0.2">
      <c r="B75" s="375">
        <f>+UPP!C77</f>
        <v>441</v>
      </c>
      <c r="C75" s="375">
        <f>+UPP!B77</f>
        <v>1</v>
      </c>
      <c r="D75" s="375">
        <f>+VLOOKUP('Pure Prem Test'!B75,'IBNR+Freq'!B$11:I$360,6,FALSE)+VLOOKUP('Pure Prem Test'!B75,'IBNR+Freq'!B$11:I$360,7,FALSE)+VLOOKUP('Pure Prem Test'!B75,'IBNR+Freq'!B$11:I$360,8,FALSE)</f>
        <v>1582</v>
      </c>
      <c r="E75" s="256">
        <f>+VLOOKUP(B75,UPP!$C$10:$R$350,16,FALSE)</f>
        <v>0.90889827599999995</v>
      </c>
      <c r="F75" s="257">
        <f t="shared" si="8"/>
        <v>14378.770726319999</v>
      </c>
      <c r="G75" s="256">
        <f>+VLOOKUP(B75,'Exp Loss Report_PAYROLL'!$A$7:$X$350,24,FALSE)</f>
        <v>0.90700000000000003</v>
      </c>
      <c r="H75" s="257">
        <f t="shared" si="9"/>
        <v>14348.74</v>
      </c>
      <c r="I75" s="257"/>
      <c r="J75" s="599"/>
      <c r="K75" s="256">
        <f t="shared" si="10"/>
        <v>0.90700000000000003</v>
      </c>
      <c r="L75" s="446">
        <f t="shared" si="11"/>
        <v>1.45</v>
      </c>
      <c r="M75" s="446">
        <f t="shared" si="12"/>
        <v>1.36</v>
      </c>
      <c r="N75" s="446">
        <f t="shared" si="13"/>
        <v>8.9999999999999858E-2</v>
      </c>
      <c r="O75" s="446" t="str">
        <f t="shared" si="14"/>
        <v>NR</v>
      </c>
      <c r="P75" s="405"/>
      <c r="Q75" s="48">
        <v>402</v>
      </c>
      <c r="R75" s="326">
        <f t="shared" si="15"/>
        <v>402</v>
      </c>
      <c r="S75" s="48">
        <v>4.4800000000000004</v>
      </c>
      <c r="T75" s="48" t="s">
        <v>1763</v>
      </c>
    </row>
    <row r="76" spans="2:20" x14ac:dyDescent="0.2">
      <c r="B76" s="375">
        <f>+UPP!C78</f>
        <v>445</v>
      </c>
      <c r="C76" s="375">
        <f>+UPP!B78</f>
        <v>1</v>
      </c>
      <c r="D76" s="375">
        <f>+VLOOKUP('Pure Prem Test'!B76,'IBNR+Freq'!B$11:I$360,6,FALSE)+VLOOKUP('Pure Prem Test'!B76,'IBNR+Freq'!B$11:I$360,7,FALSE)+VLOOKUP('Pure Prem Test'!B76,'IBNR+Freq'!B$11:I$360,8,FALSE)</f>
        <v>8787</v>
      </c>
      <c r="E76" s="256">
        <f>+VLOOKUP(B76,UPP!$C$10:$R$350,16,FALSE)</f>
        <v>1.7924083319999997</v>
      </c>
      <c r="F76" s="257">
        <f t="shared" si="8"/>
        <v>157498.92013283996</v>
      </c>
      <c r="G76" s="256">
        <f>+VLOOKUP(B76,'Exp Loss Report_PAYROLL'!$A$7:$X$350,24,FALSE)</f>
        <v>1.8520000000000001</v>
      </c>
      <c r="H76" s="257">
        <f t="shared" si="9"/>
        <v>162735.24000000002</v>
      </c>
      <c r="I76" s="257"/>
      <c r="J76" s="599"/>
      <c r="K76" s="256">
        <f t="shared" si="10"/>
        <v>1.8520000000000001</v>
      </c>
      <c r="L76" s="446">
        <f t="shared" si="11"/>
        <v>2.96</v>
      </c>
      <c r="M76" s="446">
        <f t="shared" si="12"/>
        <v>2.64</v>
      </c>
      <c r="N76" s="446">
        <f t="shared" si="13"/>
        <v>0.31999999999999984</v>
      </c>
      <c r="O76" s="446" t="str">
        <f t="shared" si="14"/>
        <v>NR</v>
      </c>
      <c r="P76" s="405"/>
      <c r="Q76" s="48">
        <v>403</v>
      </c>
      <c r="R76" s="326">
        <f t="shared" si="15"/>
        <v>403</v>
      </c>
      <c r="S76" s="48">
        <v>3.28</v>
      </c>
      <c r="T76" s="48" t="s">
        <v>1763</v>
      </c>
    </row>
    <row r="77" spans="2:20" x14ac:dyDescent="0.2">
      <c r="B77" s="375">
        <f>+UPP!C79</f>
        <v>446</v>
      </c>
      <c r="C77" s="375">
        <f>+UPP!B79</f>
        <v>1</v>
      </c>
      <c r="D77" s="375">
        <f>+VLOOKUP('Pure Prem Test'!B77,'IBNR+Freq'!B$11:I$360,6,FALSE)+VLOOKUP('Pure Prem Test'!B77,'IBNR+Freq'!B$11:I$360,7,FALSE)+VLOOKUP('Pure Prem Test'!B77,'IBNR+Freq'!B$11:I$360,8,FALSE)</f>
        <v>8880</v>
      </c>
      <c r="E77" s="256">
        <f>+VLOOKUP(B77,UPP!$C$10:$R$350,16,FALSE)</f>
        <v>1.000295868</v>
      </c>
      <c r="F77" s="257">
        <f t="shared" si="8"/>
        <v>88826.273078400001</v>
      </c>
      <c r="G77" s="256">
        <f>+VLOOKUP(B77,'Exp Loss Report_PAYROLL'!$A$7:$X$350,24,FALSE)</f>
        <v>1.036</v>
      </c>
      <c r="H77" s="257">
        <f t="shared" si="9"/>
        <v>91996.800000000003</v>
      </c>
      <c r="I77" s="257"/>
      <c r="J77" s="599"/>
      <c r="K77" s="256">
        <f t="shared" si="10"/>
        <v>1.036</v>
      </c>
      <c r="L77" s="446">
        <f t="shared" si="11"/>
        <v>1.65</v>
      </c>
      <c r="M77" s="446">
        <f t="shared" si="12"/>
        <v>1.5</v>
      </c>
      <c r="N77" s="446">
        <f t="shared" si="13"/>
        <v>0.14999999999999991</v>
      </c>
      <c r="O77" s="446" t="str">
        <f t="shared" si="14"/>
        <v>NR</v>
      </c>
      <c r="P77" s="405"/>
      <c r="Q77" s="48">
        <v>404</v>
      </c>
      <c r="R77" s="326">
        <f t="shared" si="15"/>
        <v>404</v>
      </c>
      <c r="S77" s="48">
        <v>3.43</v>
      </c>
      <c r="T77" s="48" t="s">
        <v>1763</v>
      </c>
    </row>
    <row r="78" spans="2:20" x14ac:dyDescent="0.2">
      <c r="B78" s="375">
        <f>+UPP!C80</f>
        <v>449</v>
      </c>
      <c r="C78" s="375">
        <f>+UPP!B80</f>
        <v>1</v>
      </c>
      <c r="D78" s="375">
        <f>+VLOOKUP('Pure Prem Test'!B78,'IBNR+Freq'!B$11:I$360,6,FALSE)+VLOOKUP('Pure Prem Test'!B78,'IBNR+Freq'!B$11:I$360,7,FALSE)+VLOOKUP('Pure Prem Test'!B78,'IBNR+Freq'!B$11:I$360,8,FALSE)</f>
        <v>539</v>
      </c>
      <c r="E78" s="256">
        <f>+VLOOKUP(B78,UPP!$C$10:$R$350,16,FALSE)</f>
        <v>1.6807001640000001</v>
      </c>
      <c r="F78" s="257">
        <f t="shared" si="8"/>
        <v>9058.9738839600013</v>
      </c>
      <c r="G78" s="256">
        <f>+VLOOKUP(B78,'Exp Loss Report_PAYROLL'!$A$7:$X$350,24,FALSE)</f>
        <v>1.681</v>
      </c>
      <c r="H78" s="257">
        <f t="shared" si="9"/>
        <v>9060.59</v>
      </c>
      <c r="I78" s="257"/>
      <c r="J78" s="599"/>
      <c r="K78" s="256">
        <f t="shared" si="10"/>
        <v>1.681</v>
      </c>
      <c r="L78" s="446">
        <f t="shared" si="11"/>
        <v>2.68</v>
      </c>
      <c r="M78" s="446">
        <f t="shared" si="12"/>
        <v>2.61</v>
      </c>
      <c r="N78" s="446">
        <f t="shared" si="13"/>
        <v>7.0000000000000284E-2</v>
      </c>
      <c r="O78" s="446" t="str">
        <f t="shared" si="14"/>
        <v>NR</v>
      </c>
      <c r="P78" s="405"/>
      <c r="Q78" s="48">
        <v>406</v>
      </c>
      <c r="R78" s="326">
        <f t="shared" si="15"/>
        <v>406</v>
      </c>
      <c r="S78" s="48">
        <v>3.98</v>
      </c>
      <c r="T78" s="48" t="s">
        <v>1763</v>
      </c>
    </row>
    <row r="79" spans="2:20" x14ac:dyDescent="0.2">
      <c r="B79" s="375">
        <f>+UPP!C81</f>
        <v>451</v>
      </c>
      <c r="C79" s="375">
        <f>+UPP!B81</f>
        <v>1</v>
      </c>
      <c r="D79" s="375">
        <f>+VLOOKUP('Pure Prem Test'!B79,'IBNR+Freq'!B$11:I$360,6,FALSE)+VLOOKUP('Pure Prem Test'!B79,'IBNR+Freq'!B$11:I$360,7,FALSE)+VLOOKUP('Pure Prem Test'!B79,'IBNR+Freq'!B$11:I$360,8,FALSE)</f>
        <v>3933</v>
      </c>
      <c r="E79" s="256">
        <f>+VLOOKUP(B79,UPP!$C$10:$R$350,16,FALSE)</f>
        <v>2.5692878639999996</v>
      </c>
      <c r="F79" s="257">
        <f t="shared" si="8"/>
        <v>101050.09169111997</v>
      </c>
      <c r="G79" s="256">
        <f>+VLOOKUP(B79,'Exp Loss Report_PAYROLL'!$A$7:$X$350,24,FALSE)</f>
        <v>2.5590000000000002</v>
      </c>
      <c r="H79" s="257">
        <f t="shared" si="9"/>
        <v>100645.47</v>
      </c>
      <c r="I79" s="257"/>
      <c r="J79" s="599"/>
      <c r="K79" s="256">
        <f t="shared" si="10"/>
        <v>2.5590000000000002</v>
      </c>
      <c r="L79" s="446">
        <f t="shared" si="11"/>
        <v>4.09</v>
      </c>
      <c r="M79" s="446">
        <f t="shared" si="12"/>
        <v>4.05</v>
      </c>
      <c r="N79" s="446">
        <f t="shared" si="13"/>
        <v>4.0000000000000036E-2</v>
      </c>
      <c r="O79" s="446" t="str">
        <f t="shared" si="14"/>
        <v>NR</v>
      </c>
      <c r="P79" s="405"/>
      <c r="Q79" s="48">
        <v>407</v>
      </c>
      <c r="R79" s="326">
        <f t="shared" si="15"/>
        <v>407</v>
      </c>
      <c r="S79" s="48">
        <v>3.99</v>
      </c>
      <c r="T79" s="48" t="s">
        <v>1763</v>
      </c>
    </row>
    <row r="80" spans="2:20" x14ac:dyDescent="0.2">
      <c r="B80" s="375">
        <f>+UPP!C82</f>
        <v>454</v>
      </c>
      <c r="C80" s="375">
        <f>+UPP!B82</f>
        <v>1</v>
      </c>
      <c r="D80" s="375">
        <f>+VLOOKUP('Pure Prem Test'!B80,'IBNR+Freq'!B$11:I$360,6,FALSE)+VLOOKUP('Pure Prem Test'!B80,'IBNR+Freq'!B$11:I$360,7,FALSE)+VLOOKUP('Pure Prem Test'!B80,'IBNR+Freq'!B$11:I$360,8,FALSE)</f>
        <v>52170</v>
      </c>
      <c r="E80" s="256">
        <f>+VLOOKUP(B80,UPP!$C$10:$R$350,16,FALSE)</f>
        <v>4.2753762479999997</v>
      </c>
      <c r="F80" s="257">
        <f t="shared" si="8"/>
        <v>2230463.7885815999</v>
      </c>
      <c r="G80" s="256">
        <f>+VLOOKUP(B80,'Exp Loss Report_PAYROLL'!$A$7:$X$350,24,FALSE)</f>
        <v>4.2350000000000003</v>
      </c>
      <c r="H80" s="257">
        <f t="shared" si="9"/>
        <v>2209399.5</v>
      </c>
      <c r="I80" s="257"/>
      <c r="J80" s="599"/>
      <c r="K80" s="256">
        <f t="shared" si="10"/>
        <v>4.2350000000000003</v>
      </c>
      <c r="L80" s="446">
        <f t="shared" si="11"/>
        <v>6.76</v>
      </c>
      <c r="M80" s="446">
        <f t="shared" si="12"/>
        <v>6.76</v>
      </c>
      <c r="N80" s="446">
        <f t="shared" si="13"/>
        <v>0</v>
      </c>
      <c r="O80" s="446" t="str">
        <f t="shared" si="14"/>
        <v/>
      </c>
      <c r="P80" s="405"/>
      <c r="Q80" s="48">
        <v>411</v>
      </c>
      <c r="R80" s="326">
        <f t="shared" si="15"/>
        <v>411</v>
      </c>
      <c r="S80" s="48">
        <v>5.84</v>
      </c>
      <c r="T80" s="48" t="s">
        <v>1763</v>
      </c>
    </row>
    <row r="81" spans="2:20" x14ac:dyDescent="0.2">
      <c r="B81" s="375">
        <f>+UPP!C83</f>
        <v>456</v>
      </c>
      <c r="C81" s="375">
        <f>+UPP!B83</f>
        <v>1</v>
      </c>
      <c r="D81" s="375">
        <f>+VLOOKUP('Pure Prem Test'!B81,'IBNR+Freq'!B$11:I$360,6,FALSE)+VLOOKUP('Pure Prem Test'!B81,'IBNR+Freq'!B$11:I$360,7,FALSE)+VLOOKUP('Pure Prem Test'!B81,'IBNR+Freq'!B$11:I$360,8,FALSE)</f>
        <v>53356</v>
      </c>
      <c r="E81" s="256">
        <f>+VLOOKUP(B81,UPP!$C$10:$R$350,16,FALSE)</f>
        <v>3.493419072</v>
      </c>
      <c r="F81" s="257">
        <f t="shared" si="8"/>
        <v>1863948.6800563198</v>
      </c>
      <c r="G81" s="256">
        <f>+VLOOKUP(B81,'Exp Loss Report_PAYROLL'!$A$7:$X$350,24,FALSE)</f>
        <v>3.38</v>
      </c>
      <c r="H81" s="257">
        <f t="shared" si="9"/>
        <v>1803432.8</v>
      </c>
      <c r="I81" s="257"/>
      <c r="J81" s="599"/>
      <c r="K81" s="256">
        <f t="shared" si="10"/>
        <v>3.38</v>
      </c>
      <c r="L81" s="446">
        <f t="shared" si="11"/>
        <v>5.4</v>
      </c>
      <c r="M81" s="446">
        <f t="shared" si="12"/>
        <v>5.4</v>
      </c>
      <c r="N81" s="446">
        <f t="shared" si="13"/>
        <v>0</v>
      </c>
      <c r="O81" s="446" t="str">
        <f t="shared" si="14"/>
        <v/>
      </c>
      <c r="P81" s="405"/>
      <c r="Q81" s="48">
        <v>413</v>
      </c>
      <c r="R81" s="326">
        <f t="shared" si="15"/>
        <v>413</v>
      </c>
      <c r="S81" s="48">
        <v>6.66</v>
      </c>
      <c r="T81" s="48" t="s">
        <v>1763</v>
      </c>
    </row>
    <row r="82" spans="2:20" x14ac:dyDescent="0.2">
      <c r="B82" s="375">
        <f>+UPP!C84</f>
        <v>457</v>
      </c>
      <c r="C82" s="375">
        <f>+UPP!B84</f>
        <v>1</v>
      </c>
      <c r="D82" s="375">
        <f>+VLOOKUP('Pure Prem Test'!B82,'IBNR+Freq'!B$11:I$360,6,FALSE)+VLOOKUP('Pure Prem Test'!B82,'IBNR+Freq'!B$11:I$360,7,FALSE)+VLOOKUP('Pure Prem Test'!B82,'IBNR+Freq'!B$11:I$360,8,FALSE)</f>
        <v>7065</v>
      </c>
      <c r="E82" s="256">
        <f>+VLOOKUP(B82,UPP!$C$10:$R$350,16,FALSE)</f>
        <v>2.4728126280000007</v>
      </c>
      <c r="F82" s="257">
        <f t="shared" si="8"/>
        <v>174704.21216820006</v>
      </c>
      <c r="G82" s="256">
        <f>+VLOOKUP(B82,'Exp Loss Report_PAYROLL'!$A$7:$X$350,24,FALSE)</f>
        <v>2.4580000000000002</v>
      </c>
      <c r="H82" s="257">
        <f t="shared" si="9"/>
        <v>173657.7</v>
      </c>
      <c r="I82" s="257"/>
      <c r="J82" s="599"/>
      <c r="K82" s="256">
        <f t="shared" si="10"/>
        <v>2.4580000000000002</v>
      </c>
      <c r="L82" s="446">
        <f t="shared" si="11"/>
        <v>3.92</v>
      </c>
      <c r="M82" s="446">
        <f t="shared" si="12"/>
        <v>3.86</v>
      </c>
      <c r="N82" s="446">
        <f t="shared" si="13"/>
        <v>6.0000000000000053E-2</v>
      </c>
      <c r="O82" s="446" t="str">
        <f t="shared" si="14"/>
        <v>NR</v>
      </c>
      <c r="P82" s="405"/>
      <c r="Q82" s="48">
        <v>415</v>
      </c>
      <c r="R82" s="326">
        <f t="shared" si="15"/>
        <v>415</v>
      </c>
      <c r="S82" s="48">
        <v>3.91</v>
      </c>
      <c r="T82" s="48" t="s">
        <v>1763</v>
      </c>
    </row>
    <row r="83" spans="2:20" x14ac:dyDescent="0.2">
      <c r="B83" s="375">
        <f>+UPP!C85</f>
        <v>458</v>
      </c>
      <c r="C83" s="375">
        <f>+UPP!B85</f>
        <v>1</v>
      </c>
      <c r="D83" s="375">
        <f>+VLOOKUP('Pure Prem Test'!B83,'IBNR+Freq'!B$11:I$360,6,FALSE)+VLOOKUP('Pure Prem Test'!B83,'IBNR+Freq'!B$11:I$360,7,FALSE)+VLOOKUP('Pure Prem Test'!B83,'IBNR+Freq'!B$11:I$360,8,FALSE)</f>
        <v>1513</v>
      </c>
      <c r="E83" s="256">
        <f>+VLOOKUP(B83,UPP!$C$10:$R$350,16,FALSE)</f>
        <v>1.3455756600000002</v>
      </c>
      <c r="F83" s="257">
        <f t="shared" si="8"/>
        <v>20358.559735800001</v>
      </c>
      <c r="G83" s="256">
        <f>+VLOOKUP(B83,'Exp Loss Report_PAYROLL'!$A$7:$X$350,24,FALSE)</f>
        <v>1.34</v>
      </c>
      <c r="H83" s="257">
        <f t="shared" si="9"/>
        <v>20274.2</v>
      </c>
      <c r="I83" s="257"/>
      <c r="J83" s="599"/>
      <c r="K83" s="256">
        <f t="shared" si="10"/>
        <v>1.34</v>
      </c>
      <c r="L83" s="446">
        <f t="shared" si="11"/>
        <v>2.14</v>
      </c>
      <c r="M83" s="446">
        <f t="shared" si="12"/>
        <v>2.04</v>
      </c>
      <c r="N83" s="446">
        <f t="shared" si="13"/>
        <v>0.10000000000000009</v>
      </c>
      <c r="O83" s="446" t="str">
        <f t="shared" si="14"/>
        <v>NR</v>
      </c>
      <c r="P83" s="405"/>
      <c r="Q83" s="48">
        <v>416</v>
      </c>
      <c r="R83" s="326">
        <f t="shared" si="15"/>
        <v>416</v>
      </c>
      <c r="S83" s="48">
        <v>2.41</v>
      </c>
      <c r="T83" s="48" t="s">
        <v>1763</v>
      </c>
    </row>
    <row r="84" spans="2:20" x14ac:dyDescent="0.2">
      <c r="B84" s="375">
        <f>+UPP!C86</f>
        <v>459</v>
      </c>
      <c r="C84" s="375">
        <f>+UPP!B86</f>
        <v>1</v>
      </c>
      <c r="D84" s="375">
        <f>+VLOOKUP('Pure Prem Test'!B84,'IBNR+Freq'!B$11:I$360,6,FALSE)+VLOOKUP('Pure Prem Test'!B84,'IBNR+Freq'!B$11:I$360,7,FALSE)+VLOOKUP('Pure Prem Test'!B84,'IBNR+Freq'!B$11:I$360,8,FALSE)</f>
        <v>4695</v>
      </c>
      <c r="E84" s="256">
        <f>+VLOOKUP(B84,UPP!$C$10:$R$350,16,FALSE)</f>
        <v>0.69055958400000006</v>
      </c>
      <c r="F84" s="257">
        <f t="shared" si="8"/>
        <v>32421.772468800005</v>
      </c>
      <c r="G84" s="256">
        <f>+VLOOKUP(B84,'Exp Loss Report_PAYROLL'!$A$7:$X$350,24,FALSE)</f>
        <v>0.69099999999999995</v>
      </c>
      <c r="H84" s="257">
        <f t="shared" si="9"/>
        <v>32442.449999999997</v>
      </c>
      <c r="I84" s="257"/>
      <c r="J84" s="599"/>
      <c r="K84" s="256">
        <f t="shared" si="10"/>
        <v>0.69099999999999995</v>
      </c>
      <c r="L84" s="446">
        <f t="shared" si="11"/>
        <v>1.1000000000000001</v>
      </c>
      <c r="M84" s="446">
        <f t="shared" si="12"/>
        <v>1.04</v>
      </c>
      <c r="N84" s="446">
        <f t="shared" si="13"/>
        <v>6.0000000000000053E-2</v>
      </c>
      <c r="O84" s="446" t="str">
        <f t="shared" si="14"/>
        <v>NR</v>
      </c>
      <c r="P84" s="405"/>
      <c r="Q84" s="48">
        <v>421</v>
      </c>
      <c r="R84" s="326">
        <f t="shared" si="15"/>
        <v>421</v>
      </c>
      <c r="S84" s="48">
        <v>7.99</v>
      </c>
      <c r="T84" s="48" t="s">
        <v>1763</v>
      </c>
    </row>
    <row r="85" spans="2:20" x14ac:dyDescent="0.2">
      <c r="B85" s="375">
        <f>+UPP!C87</f>
        <v>461</v>
      </c>
      <c r="C85" s="375">
        <f>+UPP!B87</f>
        <v>1</v>
      </c>
      <c r="D85" s="375">
        <f>+VLOOKUP('Pure Prem Test'!B85,'IBNR+Freq'!B$11:I$360,6,FALSE)+VLOOKUP('Pure Prem Test'!B85,'IBNR+Freq'!B$11:I$360,7,FALSE)+VLOOKUP('Pure Prem Test'!B85,'IBNR+Freq'!B$11:I$360,8,FALSE)</f>
        <v>88638</v>
      </c>
      <c r="E85" s="256">
        <f>+VLOOKUP(B85,UPP!$C$10:$R$350,16,FALSE)</f>
        <v>2.7013066079999999</v>
      </c>
      <c r="F85" s="257">
        <f t="shared" si="8"/>
        <v>2394384.15119904</v>
      </c>
      <c r="G85" s="256">
        <f>+VLOOKUP(B85,'Exp Loss Report_PAYROLL'!$A$7:$X$350,24,FALSE)</f>
        <v>2.64</v>
      </c>
      <c r="H85" s="257">
        <f t="shared" si="9"/>
        <v>2340043.2000000002</v>
      </c>
      <c r="I85" s="257"/>
      <c r="J85" s="599"/>
      <c r="K85" s="256">
        <f t="shared" si="10"/>
        <v>2.64</v>
      </c>
      <c r="L85" s="446">
        <f t="shared" si="11"/>
        <v>4.21</v>
      </c>
      <c r="M85" s="446">
        <f t="shared" si="12"/>
        <v>4.21</v>
      </c>
      <c r="N85" s="446">
        <f t="shared" si="13"/>
        <v>0</v>
      </c>
      <c r="O85" s="446" t="str">
        <f t="shared" si="14"/>
        <v/>
      </c>
      <c r="P85" s="405"/>
      <c r="Q85" s="48">
        <v>425</v>
      </c>
      <c r="R85" s="326">
        <f t="shared" si="15"/>
        <v>425</v>
      </c>
      <c r="S85" s="48">
        <v>8.68</v>
      </c>
      <c r="T85" s="48" t="s">
        <v>1763</v>
      </c>
    </row>
    <row r="86" spans="2:20" x14ac:dyDescent="0.2">
      <c r="B86" s="375">
        <f>+UPP!C88</f>
        <v>463</v>
      </c>
      <c r="C86" s="375">
        <f>+UPP!B88</f>
        <v>1</v>
      </c>
      <c r="D86" s="375">
        <f>+VLOOKUP('Pure Prem Test'!B86,'IBNR+Freq'!B$11:I$360,6,FALSE)+VLOOKUP('Pure Prem Test'!B86,'IBNR+Freq'!B$11:I$360,7,FALSE)+VLOOKUP('Pure Prem Test'!B86,'IBNR+Freq'!B$11:I$360,8,FALSE)</f>
        <v>163</v>
      </c>
      <c r="E86" s="256">
        <f>+VLOOKUP(B86,UPP!$C$10:$R$350,16,FALSE)</f>
        <v>2.0970669719999999</v>
      </c>
      <c r="F86" s="257">
        <f t="shared" si="8"/>
        <v>3418.2191643599999</v>
      </c>
      <c r="G86" s="256">
        <f>+VLOOKUP(B86,'Exp Loss Report_PAYROLL'!$A$7:$X$350,24,FALSE)</f>
        <v>2.097</v>
      </c>
      <c r="H86" s="257">
        <f t="shared" si="9"/>
        <v>3418.1099999999997</v>
      </c>
      <c r="I86" s="257"/>
      <c r="J86" s="599"/>
      <c r="K86" s="256">
        <f t="shared" si="10"/>
        <v>2.097</v>
      </c>
      <c r="L86" s="446">
        <f t="shared" si="11"/>
        <v>3.35</v>
      </c>
      <c r="M86" s="446">
        <f t="shared" si="12"/>
        <v>3.19</v>
      </c>
      <c r="N86" s="446">
        <f t="shared" si="13"/>
        <v>0.16000000000000014</v>
      </c>
      <c r="O86" s="446" t="str">
        <f t="shared" si="14"/>
        <v>NR</v>
      </c>
      <c r="P86" s="405"/>
      <c r="Q86" s="48">
        <v>427</v>
      </c>
      <c r="R86" s="326">
        <f t="shared" si="15"/>
        <v>427</v>
      </c>
      <c r="S86" s="48">
        <v>5.13</v>
      </c>
      <c r="T86" s="48" t="s">
        <v>1763</v>
      </c>
    </row>
    <row r="87" spans="2:20" x14ac:dyDescent="0.2">
      <c r="B87" s="375">
        <f>+UPP!C89</f>
        <v>464</v>
      </c>
      <c r="C87" s="375">
        <f>+UPP!B89</f>
        <v>1</v>
      </c>
      <c r="D87" s="375">
        <f>+VLOOKUP('Pure Prem Test'!B87,'IBNR+Freq'!B$11:I$360,6,FALSE)+VLOOKUP('Pure Prem Test'!B87,'IBNR+Freq'!B$11:I$360,7,FALSE)+VLOOKUP('Pure Prem Test'!B87,'IBNR+Freq'!B$11:I$360,8,FALSE)</f>
        <v>412</v>
      </c>
      <c r="E87" s="256">
        <f>+VLOOKUP(B87,UPP!$C$10:$R$350,16,FALSE)</f>
        <v>2.1681539880000003</v>
      </c>
      <c r="F87" s="257">
        <f t="shared" si="8"/>
        <v>8932.7944305600013</v>
      </c>
      <c r="G87" s="256">
        <f>+VLOOKUP(B87,'Exp Loss Report_PAYROLL'!$A$7:$X$350,24,FALSE)</f>
        <v>2.1680000000000001</v>
      </c>
      <c r="H87" s="257">
        <f t="shared" si="9"/>
        <v>8932.16</v>
      </c>
      <c r="I87" s="257"/>
      <c r="J87" s="599"/>
      <c r="K87" s="256">
        <f t="shared" si="10"/>
        <v>2.1680000000000001</v>
      </c>
      <c r="L87" s="446">
        <f t="shared" si="11"/>
        <v>3.46</v>
      </c>
      <c r="M87" s="446">
        <f t="shared" si="12"/>
        <v>3.39</v>
      </c>
      <c r="N87" s="600">
        <f t="shared" si="13"/>
        <v>6.999999999999984E-2</v>
      </c>
      <c r="O87" s="446" t="s">
        <v>1765</v>
      </c>
      <c r="P87" s="405"/>
      <c r="Q87" s="48">
        <v>429</v>
      </c>
      <c r="R87" s="326">
        <f t="shared" si="15"/>
        <v>429</v>
      </c>
      <c r="S87" s="48">
        <v>4.4800000000000004</v>
      </c>
      <c r="T87" s="48" t="s">
        <v>1763</v>
      </c>
    </row>
    <row r="88" spans="2:20" x14ac:dyDescent="0.2">
      <c r="B88" s="375">
        <f>+UPP!C90</f>
        <v>465</v>
      </c>
      <c r="C88" s="375">
        <f>+UPP!B90</f>
        <v>1</v>
      </c>
      <c r="D88" s="375">
        <f>+VLOOKUP('Pure Prem Test'!B88,'IBNR+Freq'!B$11:I$360,6,FALSE)+VLOOKUP('Pure Prem Test'!B88,'IBNR+Freq'!B$11:I$360,7,FALSE)+VLOOKUP('Pure Prem Test'!B88,'IBNR+Freq'!B$11:I$360,8,FALSE)</f>
        <v>804</v>
      </c>
      <c r="E88" s="256">
        <f>+VLOOKUP(B88,UPP!$C$10:$R$350,16,FALSE)</f>
        <v>2.4829679159999998</v>
      </c>
      <c r="F88" s="257">
        <f t="shared" si="8"/>
        <v>19963.062044639999</v>
      </c>
      <c r="G88" s="256">
        <f>+VLOOKUP(B88,'Exp Loss Report_PAYROLL'!$A$7:$X$350,24,FALSE)</f>
        <v>2.4830000000000001</v>
      </c>
      <c r="H88" s="257">
        <f t="shared" si="9"/>
        <v>19963.32</v>
      </c>
      <c r="I88" s="257"/>
      <c r="J88" s="599"/>
      <c r="K88" s="256">
        <f t="shared" si="10"/>
        <v>2.4830000000000001</v>
      </c>
      <c r="L88" s="446">
        <f t="shared" si="11"/>
        <v>3.96</v>
      </c>
      <c r="M88" s="446">
        <f t="shared" si="12"/>
        <v>3.82</v>
      </c>
      <c r="N88" s="446">
        <f t="shared" si="13"/>
        <v>0.14000000000000012</v>
      </c>
      <c r="O88" s="446" t="str">
        <f t="shared" ref="O88:O107" si="16">+VLOOKUP(B88,R$8:T$321,3,FALSE)</f>
        <v>NR</v>
      </c>
      <c r="P88" s="405"/>
      <c r="Q88" s="48">
        <v>431</v>
      </c>
      <c r="R88" s="326">
        <f t="shared" si="15"/>
        <v>431</v>
      </c>
      <c r="S88" s="48">
        <v>6.2</v>
      </c>
      <c r="T88" s="48" t="s">
        <v>1763</v>
      </c>
    </row>
    <row r="89" spans="2:20" x14ac:dyDescent="0.2">
      <c r="B89" s="375">
        <f>+UPP!C91</f>
        <v>471</v>
      </c>
      <c r="C89" s="375">
        <f>+UPP!B91</f>
        <v>1</v>
      </c>
      <c r="D89" s="375">
        <f>+VLOOKUP('Pure Prem Test'!B89,'IBNR+Freq'!B$11:I$360,6,FALSE)+VLOOKUP('Pure Prem Test'!B89,'IBNR+Freq'!B$11:I$360,7,FALSE)+VLOOKUP('Pure Prem Test'!B89,'IBNR+Freq'!B$11:I$360,8,FALSE)</f>
        <v>2352</v>
      </c>
      <c r="E89" s="256">
        <f>+VLOOKUP(B89,UPP!$C$10:$R$350,16,FALSE)</f>
        <v>0.87335476800000011</v>
      </c>
      <c r="F89" s="257">
        <f t="shared" si="8"/>
        <v>20541.304143360001</v>
      </c>
      <c r="G89" s="256">
        <f>+VLOOKUP(B89,'Exp Loss Report_PAYROLL'!$A$7:$X$350,24,FALSE)</f>
        <v>0.87</v>
      </c>
      <c r="H89" s="257">
        <f t="shared" si="9"/>
        <v>20462.400000000001</v>
      </c>
      <c r="I89" s="257"/>
      <c r="J89" s="599"/>
      <c r="K89" s="256">
        <f t="shared" si="10"/>
        <v>0.87</v>
      </c>
      <c r="L89" s="446">
        <f t="shared" si="11"/>
        <v>1.39</v>
      </c>
      <c r="M89" s="446">
        <f t="shared" si="12"/>
        <v>1.41</v>
      </c>
      <c r="N89" s="446">
        <f t="shared" si="13"/>
        <v>-2.0000000000000018E-2</v>
      </c>
      <c r="O89" s="446" t="str">
        <f t="shared" si="16"/>
        <v>NR</v>
      </c>
      <c r="P89" s="405"/>
      <c r="Q89" s="48">
        <v>433</v>
      </c>
      <c r="R89" s="326">
        <f t="shared" si="15"/>
        <v>433</v>
      </c>
      <c r="S89" s="48">
        <v>4.0199999999999996</v>
      </c>
      <c r="T89" s="48" t="s">
        <v>1763</v>
      </c>
    </row>
    <row r="90" spans="2:20" x14ac:dyDescent="0.2">
      <c r="B90" s="375">
        <f>+UPP!C92</f>
        <v>472</v>
      </c>
      <c r="C90" s="375">
        <f>+UPP!B92</f>
        <v>1</v>
      </c>
      <c r="D90" s="375">
        <f>+VLOOKUP('Pure Prem Test'!B90,'IBNR+Freq'!B$11:I$360,6,FALSE)+VLOOKUP('Pure Prem Test'!B90,'IBNR+Freq'!B$11:I$360,7,FALSE)+VLOOKUP('Pure Prem Test'!B90,'IBNR+Freq'!B$11:I$360,8,FALSE)</f>
        <v>4232</v>
      </c>
      <c r="E90" s="256">
        <f>+VLOOKUP(B90,UPP!$C$10:$R$350,16,FALSE)</f>
        <v>0.79211246400000002</v>
      </c>
      <c r="F90" s="257">
        <f t="shared" si="8"/>
        <v>33522.199476480004</v>
      </c>
      <c r="G90" s="256">
        <f>+VLOOKUP(B90,'Exp Loss Report_PAYROLL'!$A$7:$X$350,24,FALSE)</f>
        <v>0.78900000000000003</v>
      </c>
      <c r="H90" s="257">
        <f t="shared" si="9"/>
        <v>33390.480000000003</v>
      </c>
      <c r="I90" s="257"/>
      <c r="J90" s="599"/>
      <c r="K90" s="256">
        <f t="shared" si="10"/>
        <v>0.78900000000000003</v>
      </c>
      <c r="L90" s="446">
        <f t="shared" si="11"/>
        <v>1.26</v>
      </c>
      <c r="M90" s="446">
        <f t="shared" si="12"/>
        <v>1.17</v>
      </c>
      <c r="N90" s="446">
        <f t="shared" si="13"/>
        <v>9.000000000000008E-2</v>
      </c>
      <c r="O90" s="446" t="str">
        <f t="shared" si="16"/>
        <v>NR</v>
      </c>
      <c r="P90" s="405"/>
      <c r="Q90" s="48">
        <v>435</v>
      </c>
      <c r="R90" s="326">
        <f t="shared" si="15"/>
        <v>435</v>
      </c>
      <c r="S90" s="48">
        <v>4.3899999999999997</v>
      </c>
      <c r="T90" s="48" t="s">
        <v>1763</v>
      </c>
    </row>
    <row r="91" spans="2:20" x14ac:dyDescent="0.2">
      <c r="B91" s="375">
        <f>+UPP!C93</f>
        <v>473</v>
      </c>
      <c r="C91" s="375">
        <f>+UPP!B93</f>
        <v>1</v>
      </c>
      <c r="D91" s="375">
        <f>+VLOOKUP('Pure Prem Test'!B91,'IBNR+Freq'!B$11:I$360,6,FALSE)+VLOOKUP('Pure Prem Test'!B91,'IBNR+Freq'!B$11:I$360,7,FALSE)+VLOOKUP('Pure Prem Test'!B91,'IBNR+Freq'!B$11:I$360,8,FALSE)</f>
        <v>27460</v>
      </c>
      <c r="E91" s="256">
        <f>+VLOOKUP(B91,UPP!$C$10:$R$350,16,FALSE)</f>
        <v>1.7974859759999997</v>
      </c>
      <c r="F91" s="257">
        <f t="shared" si="8"/>
        <v>493589.64900959987</v>
      </c>
      <c r="G91" s="256">
        <f>+VLOOKUP(B91,'Exp Loss Report_PAYROLL'!$A$7:$X$350,24,FALSE)</f>
        <v>1.843</v>
      </c>
      <c r="H91" s="257">
        <f t="shared" si="9"/>
        <v>506087.8</v>
      </c>
      <c r="I91" s="257"/>
      <c r="J91" s="599"/>
      <c r="K91" s="256">
        <f t="shared" si="10"/>
        <v>1.843</v>
      </c>
      <c r="L91" s="446">
        <f t="shared" si="11"/>
        <v>2.94</v>
      </c>
      <c r="M91" s="446">
        <f t="shared" si="12"/>
        <v>2.71</v>
      </c>
      <c r="N91" s="446">
        <f t="shared" si="13"/>
        <v>0.22999999999999998</v>
      </c>
      <c r="O91" s="446" t="str">
        <f t="shared" si="16"/>
        <v>NR</v>
      </c>
      <c r="P91" s="405"/>
      <c r="Q91" s="48">
        <v>441</v>
      </c>
      <c r="R91" s="326">
        <f t="shared" si="15"/>
        <v>441</v>
      </c>
      <c r="S91" s="48">
        <v>1.36</v>
      </c>
      <c r="T91" s="48" t="s">
        <v>1763</v>
      </c>
    </row>
    <row r="92" spans="2:20" x14ac:dyDescent="0.2">
      <c r="B92" s="375">
        <f>+UPP!C94</f>
        <v>474</v>
      </c>
      <c r="C92" s="375">
        <f>+UPP!B94</f>
        <v>1</v>
      </c>
      <c r="D92" s="375">
        <f>+VLOOKUP('Pure Prem Test'!B92,'IBNR+Freq'!B$11:I$360,6,FALSE)+VLOOKUP('Pure Prem Test'!B92,'IBNR+Freq'!B$11:I$360,7,FALSE)+VLOOKUP('Pure Prem Test'!B92,'IBNR+Freq'!B$11:I$360,8,FALSE)</f>
        <v>20014</v>
      </c>
      <c r="E92" s="256">
        <f>+VLOOKUP(B92,UPP!$C$10:$R$350,16,FALSE)</f>
        <v>1.47251676</v>
      </c>
      <c r="F92" s="257">
        <f t="shared" si="8"/>
        <v>294709.50434639998</v>
      </c>
      <c r="G92" s="256">
        <f>+VLOOKUP(B92,'Exp Loss Report_PAYROLL'!$A$7:$X$350,24,FALSE)</f>
        <v>1.448</v>
      </c>
      <c r="H92" s="257">
        <f t="shared" si="9"/>
        <v>289802.72000000003</v>
      </c>
      <c r="I92" s="257"/>
      <c r="J92" s="599"/>
      <c r="K92" s="256">
        <f t="shared" si="10"/>
        <v>1.448</v>
      </c>
      <c r="L92" s="446">
        <f t="shared" si="11"/>
        <v>2.31</v>
      </c>
      <c r="M92" s="446">
        <f t="shared" si="12"/>
        <v>2.31</v>
      </c>
      <c r="N92" s="446">
        <f t="shared" si="13"/>
        <v>0</v>
      </c>
      <c r="O92" s="446" t="str">
        <f t="shared" si="16"/>
        <v>NR</v>
      </c>
      <c r="P92" s="405"/>
      <c r="Q92" s="48">
        <v>445</v>
      </c>
      <c r="R92" s="326">
        <f t="shared" si="15"/>
        <v>445</v>
      </c>
      <c r="S92" s="48">
        <v>2.64</v>
      </c>
      <c r="T92" s="48" t="s">
        <v>1763</v>
      </c>
    </row>
    <row r="93" spans="2:20" x14ac:dyDescent="0.2">
      <c r="B93" s="375">
        <f>+UPP!C95</f>
        <v>475</v>
      </c>
      <c r="C93" s="375">
        <f>+UPP!B95</f>
        <v>1</v>
      </c>
      <c r="D93" s="375">
        <f>+VLOOKUP('Pure Prem Test'!B93,'IBNR+Freq'!B$11:I$360,6,FALSE)+VLOOKUP('Pure Prem Test'!B93,'IBNR+Freq'!B$11:I$360,7,FALSE)+VLOOKUP('Pure Prem Test'!B93,'IBNR+Freq'!B$11:I$360,8,FALSE)</f>
        <v>75476</v>
      </c>
      <c r="E93" s="256">
        <f>+VLOOKUP(B93,UPP!$C$10:$R$350,16,FALSE)</f>
        <v>1.9447376520000001</v>
      </c>
      <c r="F93" s="257">
        <f t="shared" si="8"/>
        <v>1467810.1902235202</v>
      </c>
      <c r="G93" s="256">
        <f>+VLOOKUP(B93,'Exp Loss Report_PAYROLL'!$A$7:$X$350,24,FALSE)</f>
        <v>1.8959999999999999</v>
      </c>
      <c r="H93" s="257">
        <f t="shared" si="9"/>
        <v>1431024.96</v>
      </c>
      <c r="I93" s="257"/>
      <c r="J93" s="599"/>
      <c r="K93" s="256">
        <f t="shared" si="10"/>
        <v>1.8959999999999999</v>
      </c>
      <c r="L93" s="446">
        <f t="shared" si="11"/>
        <v>3.03</v>
      </c>
      <c r="M93" s="446">
        <f t="shared" si="12"/>
        <v>3.03</v>
      </c>
      <c r="N93" s="446">
        <f t="shared" si="13"/>
        <v>0</v>
      </c>
      <c r="O93" s="446" t="str">
        <f t="shared" si="16"/>
        <v/>
      </c>
      <c r="P93" s="405"/>
      <c r="Q93" s="48">
        <v>446</v>
      </c>
      <c r="R93" s="326">
        <f t="shared" si="15"/>
        <v>446</v>
      </c>
      <c r="S93" s="48">
        <v>1.5</v>
      </c>
      <c r="T93" s="48" t="s">
        <v>1763</v>
      </c>
    </row>
    <row r="94" spans="2:20" x14ac:dyDescent="0.2">
      <c r="B94" s="375">
        <f>+UPP!C96</f>
        <v>476</v>
      </c>
      <c r="C94" s="375">
        <f>+UPP!B96</f>
        <v>1</v>
      </c>
      <c r="D94" s="375">
        <f>+VLOOKUP('Pure Prem Test'!B94,'IBNR+Freq'!B$11:I$360,6,FALSE)+VLOOKUP('Pure Prem Test'!B94,'IBNR+Freq'!B$11:I$360,7,FALSE)+VLOOKUP('Pure Prem Test'!B94,'IBNR+Freq'!B$11:I$360,8,FALSE)</f>
        <v>2581</v>
      </c>
      <c r="E94" s="256">
        <f>+VLOOKUP(B94,UPP!$C$10:$R$350,16,FALSE)</f>
        <v>0.93936414000000001</v>
      </c>
      <c r="F94" s="257">
        <f t="shared" si="8"/>
        <v>24244.988453400001</v>
      </c>
      <c r="G94" s="256">
        <f>+VLOOKUP(B94,'Exp Loss Report_PAYROLL'!$A$7:$X$350,24,FALSE)</f>
        <v>0.93600000000000005</v>
      </c>
      <c r="H94" s="257">
        <f t="shared" si="9"/>
        <v>24158.160000000003</v>
      </c>
      <c r="I94" s="257"/>
      <c r="J94" s="599"/>
      <c r="K94" s="256">
        <f t="shared" si="10"/>
        <v>0.93600000000000005</v>
      </c>
      <c r="L94" s="446">
        <f t="shared" si="11"/>
        <v>1.49</v>
      </c>
      <c r="M94" s="446">
        <f t="shared" si="12"/>
        <v>1.44</v>
      </c>
      <c r="N94" s="446">
        <f t="shared" si="13"/>
        <v>5.0000000000000044E-2</v>
      </c>
      <c r="O94" s="446" t="str">
        <f t="shared" si="16"/>
        <v>NR</v>
      </c>
      <c r="P94" s="405"/>
      <c r="Q94" s="48">
        <v>447</v>
      </c>
      <c r="R94" s="326">
        <f t="shared" si="15"/>
        <v>447</v>
      </c>
      <c r="S94" s="48">
        <v>4.8499999999999996</v>
      </c>
      <c r="T94" s="48" t="s">
        <v>1763</v>
      </c>
    </row>
    <row r="95" spans="2:20" x14ac:dyDescent="0.2">
      <c r="B95" s="375">
        <f>+UPP!C97</f>
        <v>477</v>
      </c>
      <c r="C95" s="375">
        <f>+UPP!B97</f>
        <v>1</v>
      </c>
      <c r="D95" s="375">
        <f>+VLOOKUP('Pure Prem Test'!B95,'IBNR+Freq'!B$11:I$360,6,FALSE)+VLOOKUP('Pure Prem Test'!B95,'IBNR+Freq'!B$11:I$360,7,FALSE)+VLOOKUP('Pure Prem Test'!B95,'IBNR+Freq'!B$11:I$360,8,FALSE)</f>
        <v>1493</v>
      </c>
      <c r="E95" s="256">
        <f>+VLOOKUP(B95,UPP!$C$10:$R$350,16,FALSE)</f>
        <v>1.4420508959999998</v>
      </c>
      <c r="F95" s="257">
        <f t="shared" si="8"/>
        <v>21529.819877279995</v>
      </c>
      <c r="G95" s="256">
        <f>+VLOOKUP(B95,'Exp Loss Report_PAYROLL'!$A$7:$X$350,24,FALSE)</f>
        <v>1.4379999999999999</v>
      </c>
      <c r="H95" s="257">
        <f t="shared" si="9"/>
        <v>21469.339999999997</v>
      </c>
      <c r="I95" s="257"/>
      <c r="J95" s="599"/>
      <c r="K95" s="256">
        <f t="shared" si="10"/>
        <v>1.4379999999999999</v>
      </c>
      <c r="L95" s="446">
        <f t="shared" si="11"/>
        <v>2.2999999999999998</v>
      </c>
      <c r="M95" s="446">
        <f t="shared" si="12"/>
        <v>2.19</v>
      </c>
      <c r="N95" s="446">
        <f t="shared" si="13"/>
        <v>0.10999999999999988</v>
      </c>
      <c r="O95" s="446" t="str">
        <f t="shared" si="16"/>
        <v>NR</v>
      </c>
      <c r="P95" s="405"/>
      <c r="Q95" s="48">
        <v>449</v>
      </c>
      <c r="R95" s="326">
        <f t="shared" si="15"/>
        <v>449</v>
      </c>
      <c r="S95" s="48">
        <v>2.61</v>
      </c>
      <c r="T95" s="48" t="s">
        <v>1763</v>
      </c>
    </row>
    <row r="96" spans="2:20" x14ac:dyDescent="0.2">
      <c r="B96" s="375">
        <f>+UPP!C98</f>
        <v>483</v>
      </c>
      <c r="C96" s="375">
        <f>+UPP!B98</f>
        <v>1</v>
      </c>
      <c r="D96" s="375">
        <f>+VLOOKUP('Pure Prem Test'!B96,'IBNR+Freq'!B$11:I$360,6,FALSE)+VLOOKUP('Pure Prem Test'!B96,'IBNR+Freq'!B$11:I$360,7,FALSE)+VLOOKUP('Pure Prem Test'!B96,'IBNR+Freq'!B$11:I$360,8,FALSE)</f>
        <v>1559</v>
      </c>
      <c r="E96" s="256">
        <f>+VLOOKUP(B96,UPP!$C$10:$R$350,16,FALSE)</f>
        <v>1.152625188</v>
      </c>
      <c r="F96" s="257">
        <f t="shared" si="8"/>
        <v>17969.426680920002</v>
      </c>
      <c r="G96" s="256">
        <f>+VLOOKUP(B96,'Exp Loss Report_PAYROLL'!$A$7:$X$350,24,FALSE)</f>
        <v>1.1459999999999999</v>
      </c>
      <c r="H96" s="257">
        <f t="shared" si="9"/>
        <v>17866.14</v>
      </c>
      <c r="I96" s="257"/>
      <c r="J96" s="599"/>
      <c r="K96" s="256">
        <f t="shared" si="10"/>
        <v>1.1459999999999999</v>
      </c>
      <c r="L96" s="446">
        <f t="shared" si="11"/>
        <v>1.83</v>
      </c>
      <c r="M96" s="446">
        <f t="shared" si="12"/>
        <v>1.79</v>
      </c>
      <c r="N96" s="446">
        <f t="shared" si="13"/>
        <v>4.0000000000000036E-2</v>
      </c>
      <c r="O96" s="446" t="str">
        <f t="shared" si="16"/>
        <v>NR</v>
      </c>
      <c r="P96" s="405"/>
      <c r="Q96" s="48">
        <v>451</v>
      </c>
      <c r="R96" s="326">
        <f t="shared" si="15"/>
        <v>451</v>
      </c>
      <c r="S96" s="48">
        <v>4.05</v>
      </c>
      <c r="T96" s="48" t="s">
        <v>1763</v>
      </c>
    </row>
    <row r="97" spans="2:20" x14ac:dyDescent="0.2">
      <c r="B97" s="375">
        <f>+UPP!C99</f>
        <v>485</v>
      </c>
      <c r="C97" s="375">
        <f>+UPP!B99</f>
        <v>1</v>
      </c>
      <c r="D97" s="375">
        <f>+VLOOKUP('Pure Prem Test'!B97,'IBNR+Freq'!B$11:I$360,6,FALSE)+VLOOKUP('Pure Prem Test'!B97,'IBNR+Freq'!B$11:I$360,7,FALSE)+VLOOKUP('Pure Prem Test'!B97,'IBNR+Freq'!B$11:I$360,8,FALSE)</f>
        <v>2136</v>
      </c>
      <c r="E97" s="256">
        <f>+VLOOKUP(B97,UPP!$C$10:$R$350,16,FALSE)</f>
        <v>0.89874298800000019</v>
      </c>
      <c r="F97" s="257">
        <f t="shared" si="8"/>
        <v>19197.150223680004</v>
      </c>
      <c r="G97" s="256">
        <f>+VLOOKUP(B97,'Exp Loss Report_PAYROLL'!$A$7:$X$350,24,FALSE)</f>
        <v>0.89600000000000002</v>
      </c>
      <c r="H97" s="257">
        <f t="shared" si="9"/>
        <v>19138.560000000001</v>
      </c>
      <c r="I97" s="257"/>
      <c r="J97" s="599"/>
      <c r="K97" s="256">
        <f t="shared" si="10"/>
        <v>0.89600000000000002</v>
      </c>
      <c r="L97" s="446">
        <f t="shared" si="11"/>
        <v>1.43</v>
      </c>
      <c r="M97" s="446">
        <f t="shared" si="12"/>
        <v>1.37</v>
      </c>
      <c r="N97" s="446">
        <f t="shared" si="13"/>
        <v>5.9999999999999831E-2</v>
      </c>
      <c r="O97" s="446" t="str">
        <f t="shared" si="16"/>
        <v>NR</v>
      </c>
      <c r="P97" s="405"/>
      <c r="Q97" s="48">
        <v>454</v>
      </c>
      <c r="R97" s="326">
        <f t="shared" si="15"/>
        <v>454</v>
      </c>
      <c r="S97" s="48">
        <v>6.76</v>
      </c>
      <c r="T97" s="48" t="s">
        <v>1764</v>
      </c>
    </row>
    <row r="98" spans="2:20" x14ac:dyDescent="0.2">
      <c r="B98" s="375">
        <f>+UPP!C100</f>
        <v>486</v>
      </c>
      <c r="C98" s="375">
        <f>+UPP!B100</f>
        <v>1</v>
      </c>
      <c r="D98" s="375">
        <f>+VLOOKUP('Pure Prem Test'!B98,'IBNR+Freq'!B$11:I$360,6,FALSE)+VLOOKUP('Pure Prem Test'!B98,'IBNR+Freq'!B$11:I$360,7,FALSE)+VLOOKUP('Pure Prem Test'!B98,'IBNR+Freq'!B$11:I$360,8,FALSE)</f>
        <v>45</v>
      </c>
      <c r="E98" s="256">
        <f>+VLOOKUP(B98,UPP!$C$10:$R$350,16,FALSE)</f>
        <v>1.0561499519999999</v>
      </c>
      <c r="F98" s="257">
        <f t="shared" si="8"/>
        <v>475.26747839999996</v>
      </c>
      <c r="G98" s="256">
        <f>+VLOOKUP(B98,'Exp Loss Report_PAYROLL'!$A$7:$X$350,24,FALSE)</f>
        <v>1.056</v>
      </c>
      <c r="H98" s="257">
        <f t="shared" si="9"/>
        <v>475.20000000000005</v>
      </c>
      <c r="I98" s="257"/>
      <c r="J98" s="599"/>
      <c r="K98" s="256">
        <f t="shared" si="10"/>
        <v>1.056</v>
      </c>
      <c r="L98" s="446">
        <f t="shared" si="11"/>
        <v>1.69</v>
      </c>
      <c r="M98" s="446">
        <f t="shared" si="12"/>
        <v>1.63</v>
      </c>
      <c r="N98" s="446">
        <f t="shared" si="13"/>
        <v>6.0000000000000053E-2</v>
      </c>
      <c r="O98" s="446" t="str">
        <f t="shared" si="16"/>
        <v>NR</v>
      </c>
      <c r="P98" s="405"/>
      <c r="Q98" s="48">
        <v>456</v>
      </c>
      <c r="R98" s="326">
        <f t="shared" si="15"/>
        <v>456</v>
      </c>
      <c r="S98" s="48">
        <v>5.4</v>
      </c>
      <c r="T98" s="48" t="s">
        <v>1764</v>
      </c>
    </row>
    <row r="99" spans="2:20" x14ac:dyDescent="0.2">
      <c r="B99" s="375">
        <f>+UPP!C101</f>
        <v>487</v>
      </c>
      <c r="C99" s="375">
        <f>+UPP!B101</f>
        <v>1</v>
      </c>
      <c r="D99" s="375">
        <f>+VLOOKUP('Pure Prem Test'!B99,'IBNR+Freq'!B$11:I$360,6,FALSE)+VLOOKUP('Pure Prem Test'!B99,'IBNR+Freq'!B$11:I$360,7,FALSE)+VLOOKUP('Pure Prem Test'!B99,'IBNR+Freq'!B$11:I$360,8,FALSE)</f>
        <v>8513</v>
      </c>
      <c r="E99" s="256">
        <f>+VLOOKUP(B99,UPP!$C$10:$R$350,16,FALSE)</f>
        <v>0.79211246399999991</v>
      </c>
      <c r="F99" s="257">
        <f t="shared" si="8"/>
        <v>67432.534060320002</v>
      </c>
      <c r="G99" s="256">
        <f>+VLOOKUP(B99,'Exp Loss Report_PAYROLL'!$A$7:$X$350,24,FALSE)</f>
        <v>0.78300000000000003</v>
      </c>
      <c r="H99" s="257">
        <f t="shared" si="9"/>
        <v>66656.790000000008</v>
      </c>
      <c r="I99" s="257"/>
      <c r="J99" s="599"/>
      <c r="K99" s="256">
        <f t="shared" si="10"/>
        <v>0.78300000000000003</v>
      </c>
      <c r="L99" s="446">
        <f t="shared" si="11"/>
        <v>1.25</v>
      </c>
      <c r="M99" s="446">
        <f t="shared" si="12"/>
        <v>1.23</v>
      </c>
      <c r="N99" s="446">
        <f t="shared" si="13"/>
        <v>2.0000000000000018E-2</v>
      </c>
      <c r="O99" s="446" t="str">
        <f t="shared" si="16"/>
        <v>NR</v>
      </c>
      <c r="P99" s="405"/>
      <c r="Q99" s="48">
        <v>457</v>
      </c>
      <c r="R99" s="326">
        <f t="shared" si="15"/>
        <v>457</v>
      </c>
      <c r="S99" s="48">
        <v>3.86</v>
      </c>
      <c r="T99" s="48" t="s">
        <v>1763</v>
      </c>
    </row>
    <row r="100" spans="2:20" x14ac:dyDescent="0.2">
      <c r="B100" s="375">
        <f>+UPP!C102</f>
        <v>488</v>
      </c>
      <c r="C100" s="375">
        <f>+UPP!B102</f>
        <v>1</v>
      </c>
      <c r="D100" s="375">
        <f>+VLOOKUP('Pure Prem Test'!B100,'IBNR+Freq'!B$11:I$360,6,FALSE)+VLOOKUP('Pure Prem Test'!B100,'IBNR+Freq'!B$11:I$360,7,FALSE)+VLOOKUP('Pure Prem Test'!B100,'IBNR+Freq'!B$11:I$360,8,FALSE)</f>
        <v>69537</v>
      </c>
      <c r="E100" s="256">
        <f>+VLOOKUP(B100,UPP!$C$10:$R$350,16,FALSE)</f>
        <v>0.62962785600000015</v>
      </c>
      <c r="F100" s="257">
        <f t="shared" si="8"/>
        <v>437824.32222672011</v>
      </c>
      <c r="G100" s="256">
        <f>+VLOOKUP(B100,'Exp Loss Report_PAYROLL'!$A$7:$X$350,24,FALSE)</f>
        <v>0.67</v>
      </c>
      <c r="H100" s="257">
        <f t="shared" si="9"/>
        <v>465897.9</v>
      </c>
      <c r="I100" s="257"/>
      <c r="J100" s="599"/>
      <c r="K100" s="256">
        <f t="shared" si="10"/>
        <v>0.67</v>
      </c>
      <c r="L100" s="446">
        <f t="shared" si="11"/>
        <v>1.07</v>
      </c>
      <c r="M100" s="446">
        <f t="shared" si="12"/>
        <v>1.07</v>
      </c>
      <c r="N100" s="446">
        <f t="shared" si="13"/>
        <v>0</v>
      </c>
      <c r="O100" s="446" t="str">
        <f t="shared" si="16"/>
        <v/>
      </c>
      <c r="P100" s="405"/>
      <c r="Q100" s="48">
        <v>458</v>
      </c>
      <c r="R100" s="326">
        <f t="shared" si="15"/>
        <v>458</v>
      </c>
      <c r="S100" s="48">
        <v>2.04</v>
      </c>
      <c r="T100" s="48" t="s">
        <v>1763</v>
      </c>
    </row>
    <row r="101" spans="2:20" x14ac:dyDescent="0.2">
      <c r="B101" s="375">
        <f>+UPP!C103</f>
        <v>489</v>
      </c>
      <c r="C101" s="375">
        <f>+UPP!B103</f>
        <v>1</v>
      </c>
      <c r="D101" s="375">
        <f>+VLOOKUP('Pure Prem Test'!B101,'IBNR+Freq'!B$11:I$360,6,FALSE)+VLOOKUP('Pure Prem Test'!B101,'IBNR+Freq'!B$11:I$360,7,FALSE)+VLOOKUP('Pure Prem Test'!B101,'IBNR+Freq'!B$11:I$360,8,FALSE)</f>
        <v>8084</v>
      </c>
      <c r="E101" s="256">
        <f>+VLOOKUP(B101,UPP!$C$10:$R$350,16,FALSE)</f>
        <v>0.93936414000000001</v>
      </c>
      <c r="F101" s="257">
        <f t="shared" si="8"/>
        <v>75938.197077599994</v>
      </c>
      <c r="G101" s="256">
        <f>+VLOOKUP(B101,'Exp Loss Report_PAYROLL'!$A$7:$X$350,24,FALSE)</f>
        <v>0.94899999999999995</v>
      </c>
      <c r="H101" s="257">
        <f t="shared" si="9"/>
        <v>76717.159999999989</v>
      </c>
      <c r="I101" s="257"/>
      <c r="J101" s="599"/>
      <c r="K101" s="256">
        <f t="shared" si="10"/>
        <v>0.94899999999999995</v>
      </c>
      <c r="L101" s="446">
        <f t="shared" si="11"/>
        <v>1.52</v>
      </c>
      <c r="M101" s="446">
        <f t="shared" si="12"/>
        <v>1.41</v>
      </c>
      <c r="N101" s="446">
        <f t="shared" si="13"/>
        <v>0.1100000000000001</v>
      </c>
      <c r="O101" s="446" t="str">
        <f t="shared" si="16"/>
        <v>NR</v>
      </c>
      <c r="P101" s="405"/>
      <c r="Q101" s="48">
        <v>459</v>
      </c>
      <c r="R101" s="326">
        <f t="shared" si="15"/>
        <v>459</v>
      </c>
      <c r="S101" s="48">
        <v>1.04</v>
      </c>
      <c r="T101" s="48" t="s">
        <v>1763</v>
      </c>
    </row>
    <row r="102" spans="2:20" x14ac:dyDescent="0.2">
      <c r="B102" s="375">
        <f>+UPP!C104</f>
        <v>501</v>
      </c>
      <c r="C102" s="375">
        <f>+UPP!B104</f>
        <v>1</v>
      </c>
      <c r="D102" s="375">
        <f>+VLOOKUP('Pure Prem Test'!B102,'IBNR+Freq'!B$11:I$360,6,FALSE)+VLOOKUP('Pure Prem Test'!B102,'IBNR+Freq'!B$11:I$360,7,FALSE)+VLOOKUP('Pure Prem Test'!B102,'IBNR+Freq'!B$11:I$360,8,FALSE)</f>
        <v>2395</v>
      </c>
      <c r="E102" s="256">
        <f>+VLOOKUP(B102,UPP!$C$10:$R$350,16,FALSE)</f>
        <v>2.909490012</v>
      </c>
      <c r="F102" s="257">
        <f t="shared" si="8"/>
        <v>69682.285787400004</v>
      </c>
      <c r="G102" s="256">
        <f>+VLOOKUP(B102,'Exp Loss Report_PAYROLL'!$A$7:$X$350,24,FALSE)</f>
        <v>2.9089999999999998</v>
      </c>
      <c r="H102" s="257">
        <f t="shared" si="9"/>
        <v>69670.549999999988</v>
      </c>
      <c r="I102" s="257"/>
      <c r="J102" s="599"/>
      <c r="K102" s="256">
        <f t="shared" si="10"/>
        <v>2.9089999999999998</v>
      </c>
      <c r="L102" s="446">
        <f t="shared" si="11"/>
        <v>4.6399999999999997</v>
      </c>
      <c r="M102" s="446">
        <f t="shared" si="12"/>
        <v>4.6100000000000003</v>
      </c>
      <c r="N102" s="446">
        <f t="shared" si="13"/>
        <v>2.9999999999999361E-2</v>
      </c>
      <c r="O102" s="446" t="str">
        <f t="shared" si="16"/>
        <v>NR</v>
      </c>
      <c r="P102" s="405"/>
      <c r="Q102" s="48">
        <v>461</v>
      </c>
      <c r="R102" s="326">
        <f t="shared" si="15"/>
        <v>461</v>
      </c>
      <c r="S102" s="48">
        <v>4.21</v>
      </c>
      <c r="T102" s="48" t="s">
        <v>1764</v>
      </c>
    </row>
    <row r="103" spans="2:20" x14ac:dyDescent="0.2">
      <c r="B103" s="375">
        <f>+UPP!C105</f>
        <v>506</v>
      </c>
      <c r="C103" s="375">
        <f>+UPP!B105</f>
        <v>1</v>
      </c>
      <c r="D103" s="375">
        <f>+VLOOKUP('Pure Prem Test'!B103,'IBNR+Freq'!B$11:I$360,6,FALSE)+VLOOKUP('Pure Prem Test'!B103,'IBNR+Freq'!B$11:I$360,7,FALSE)+VLOOKUP('Pure Prem Test'!B103,'IBNR+Freq'!B$11:I$360,8,FALSE)</f>
        <v>7976</v>
      </c>
      <c r="E103" s="256">
        <f>+VLOOKUP(B103,UPP!$C$10:$R$350,16,FALSE)</f>
        <v>1.4014297440000001</v>
      </c>
      <c r="F103" s="257">
        <f t="shared" si="8"/>
        <v>111778.03638144002</v>
      </c>
      <c r="G103" s="256">
        <f>+VLOOKUP(B103,'Exp Loss Report_PAYROLL'!$A$7:$X$350,24,FALSE)</f>
        <v>1.4430000000000001</v>
      </c>
      <c r="H103" s="257">
        <f t="shared" si="9"/>
        <v>115093.68000000001</v>
      </c>
      <c r="I103" s="257"/>
      <c r="J103" s="599"/>
      <c r="K103" s="256">
        <f t="shared" si="10"/>
        <v>1.4430000000000001</v>
      </c>
      <c r="L103" s="446">
        <f t="shared" si="11"/>
        <v>2.2999999999999998</v>
      </c>
      <c r="M103" s="446">
        <f t="shared" si="12"/>
        <v>2.2000000000000002</v>
      </c>
      <c r="N103" s="446">
        <f t="shared" si="13"/>
        <v>9.9999999999999645E-2</v>
      </c>
      <c r="O103" s="446" t="str">
        <f t="shared" si="16"/>
        <v>NR</v>
      </c>
      <c r="P103" s="405"/>
      <c r="Q103" s="48">
        <v>463</v>
      </c>
      <c r="R103" s="326">
        <f t="shared" si="15"/>
        <v>463</v>
      </c>
      <c r="S103" s="48">
        <v>3.19</v>
      </c>
      <c r="T103" s="48" t="s">
        <v>1763</v>
      </c>
    </row>
    <row r="104" spans="2:20" x14ac:dyDescent="0.2">
      <c r="B104" s="375">
        <f>+UPP!C106</f>
        <v>507</v>
      </c>
      <c r="C104" s="375">
        <f>+UPP!B106</f>
        <v>1</v>
      </c>
      <c r="D104" s="375">
        <f>+VLOOKUP('Pure Prem Test'!B104,'IBNR+Freq'!B$11:I$360,6,FALSE)+VLOOKUP('Pure Prem Test'!B104,'IBNR+Freq'!B$11:I$360,7,FALSE)+VLOOKUP('Pure Prem Test'!B104,'IBNR+Freq'!B$11:I$360,8,FALSE)</f>
        <v>0</v>
      </c>
      <c r="E104" s="256">
        <f>+VLOOKUP(B104,UPP!$C$10:$R$350,16,FALSE)</f>
        <v>1.6654672319999999</v>
      </c>
      <c r="F104" s="257">
        <f t="shared" si="8"/>
        <v>0</v>
      </c>
      <c r="G104" s="256">
        <f>+VLOOKUP(B104,'Exp Loss Report_PAYROLL'!$A$7:$X$350,24,FALSE)</f>
        <v>1.665</v>
      </c>
      <c r="H104" s="257">
        <f t="shared" si="9"/>
        <v>0</v>
      </c>
      <c r="I104" s="257"/>
      <c r="J104" s="599"/>
      <c r="K104" s="256">
        <f t="shared" si="10"/>
        <v>1.665</v>
      </c>
      <c r="L104" s="446">
        <f t="shared" si="11"/>
        <v>2.66</v>
      </c>
      <c r="M104" s="446">
        <f t="shared" si="12"/>
        <v>2.52</v>
      </c>
      <c r="N104" s="446">
        <f t="shared" si="13"/>
        <v>0.14000000000000012</v>
      </c>
      <c r="O104" s="446" t="str">
        <f t="shared" si="16"/>
        <v>NR</v>
      </c>
      <c r="P104" s="405"/>
      <c r="Q104" s="48">
        <v>464</v>
      </c>
      <c r="R104" s="326">
        <f t="shared" si="15"/>
        <v>464</v>
      </c>
      <c r="S104" s="48">
        <v>3.39</v>
      </c>
      <c r="T104" s="48" t="s">
        <v>1764</v>
      </c>
    </row>
    <row r="105" spans="2:20" x14ac:dyDescent="0.2">
      <c r="B105" s="375">
        <f>+UPP!C107</f>
        <v>511</v>
      </c>
      <c r="C105" s="375">
        <f>+UPP!B107</f>
        <v>1</v>
      </c>
      <c r="D105" s="375">
        <f>+VLOOKUP('Pure Prem Test'!B105,'IBNR+Freq'!B$11:I$360,6,FALSE)+VLOOKUP('Pure Prem Test'!B105,'IBNR+Freq'!B$11:I$360,7,FALSE)+VLOOKUP('Pure Prem Test'!B105,'IBNR+Freq'!B$11:I$360,8,FALSE)</f>
        <v>19960</v>
      </c>
      <c r="E105" s="256">
        <f>+VLOOKUP(B105,UPP!$C$10:$R$350,16,FALSE)</f>
        <v>4.3566185519999996</v>
      </c>
      <c r="F105" s="257">
        <f t="shared" si="8"/>
        <v>869581.06297919992</v>
      </c>
      <c r="G105" s="256">
        <f>+VLOOKUP(B105,'Exp Loss Report_PAYROLL'!$A$7:$X$350,24,FALSE)</f>
        <v>4.3940000000000001</v>
      </c>
      <c r="H105" s="257">
        <f t="shared" si="9"/>
        <v>877042.4</v>
      </c>
      <c r="I105" s="257"/>
      <c r="J105" s="599"/>
      <c r="K105" s="256">
        <f t="shared" si="10"/>
        <v>4.3940000000000001</v>
      </c>
      <c r="L105" s="446">
        <f t="shared" si="11"/>
        <v>7.02</v>
      </c>
      <c r="M105" s="446">
        <f t="shared" si="12"/>
        <v>6.85</v>
      </c>
      <c r="N105" s="446">
        <f t="shared" si="13"/>
        <v>0.16999999999999993</v>
      </c>
      <c r="O105" s="446" t="str">
        <f t="shared" si="16"/>
        <v>NR</v>
      </c>
      <c r="P105" s="405"/>
      <c r="Q105" s="48">
        <v>465</v>
      </c>
      <c r="R105" s="326">
        <f t="shared" si="15"/>
        <v>465</v>
      </c>
      <c r="S105" s="48">
        <v>3.82</v>
      </c>
      <c r="T105" s="48" t="s">
        <v>1763</v>
      </c>
    </row>
    <row r="106" spans="2:20" x14ac:dyDescent="0.2">
      <c r="B106" s="375">
        <f>+UPP!C108</f>
        <v>535</v>
      </c>
      <c r="C106" s="375">
        <f>+UPP!B108</f>
        <v>1</v>
      </c>
      <c r="D106" s="375">
        <f>+VLOOKUP('Pure Prem Test'!B106,'IBNR+Freq'!B$11:I$360,6,FALSE)+VLOOKUP('Pure Prem Test'!B106,'IBNR+Freq'!B$11:I$360,7,FALSE)+VLOOKUP('Pure Prem Test'!B106,'IBNR+Freq'!B$11:I$360,8,FALSE)</f>
        <v>104</v>
      </c>
      <c r="E106" s="256">
        <f>+VLOOKUP(B106,UPP!$C$10:$R$350,16,FALSE)</f>
        <v>2.071678752</v>
      </c>
      <c r="F106" s="257">
        <f t="shared" si="8"/>
        <v>2154.5459020799999</v>
      </c>
      <c r="G106" s="256">
        <f>+VLOOKUP(B106,'Exp Loss Report_PAYROLL'!$A$7:$X$350,24,FALSE)</f>
        <v>2.0720000000000001</v>
      </c>
      <c r="H106" s="257">
        <f t="shared" si="9"/>
        <v>2154.88</v>
      </c>
      <c r="I106" s="257"/>
      <c r="J106" s="599"/>
      <c r="K106" s="256">
        <f t="shared" si="10"/>
        <v>2.0720000000000001</v>
      </c>
      <c r="L106" s="446">
        <f t="shared" si="11"/>
        <v>3.31</v>
      </c>
      <c r="M106" s="446">
        <f t="shared" si="12"/>
        <v>3.24</v>
      </c>
      <c r="N106" s="446">
        <f t="shared" si="13"/>
        <v>6.999999999999984E-2</v>
      </c>
      <c r="O106" s="446" t="str">
        <f t="shared" si="16"/>
        <v>NR</v>
      </c>
      <c r="P106" s="405"/>
      <c r="Q106" s="48">
        <v>467</v>
      </c>
      <c r="R106" s="326">
        <f t="shared" si="15"/>
        <v>467</v>
      </c>
      <c r="S106" s="48">
        <v>4.5999999999999996</v>
      </c>
      <c r="T106" s="48" t="s">
        <v>1763</v>
      </c>
    </row>
    <row r="107" spans="2:20" x14ac:dyDescent="0.2">
      <c r="B107" s="375">
        <f>+UPP!C109</f>
        <v>536</v>
      </c>
      <c r="C107" s="375">
        <f>+UPP!B109</f>
        <v>1</v>
      </c>
      <c r="D107" s="375">
        <f>+VLOOKUP('Pure Prem Test'!B107,'IBNR+Freq'!B$11:I$360,6,FALSE)+VLOOKUP('Pure Prem Test'!B107,'IBNR+Freq'!B$11:I$360,7,FALSE)+VLOOKUP('Pure Prem Test'!B107,'IBNR+Freq'!B$11:I$360,8,FALSE)</f>
        <v>1051</v>
      </c>
      <c r="E107" s="256">
        <f>+VLOOKUP(B107,UPP!$C$10:$R$350,16,FALSE)</f>
        <v>4.2042892319999998</v>
      </c>
      <c r="F107" s="257">
        <f t="shared" si="8"/>
        <v>44187.079828319998</v>
      </c>
      <c r="G107" s="256">
        <f>+VLOOKUP(B107,'Exp Loss Report_PAYROLL'!$A$7:$X$350,24,FALSE)</f>
        <v>4.2039999999999997</v>
      </c>
      <c r="H107" s="257">
        <f t="shared" si="9"/>
        <v>44184.039999999994</v>
      </c>
      <c r="I107" s="257"/>
      <c r="J107" s="599"/>
      <c r="K107" s="256">
        <f t="shared" si="10"/>
        <v>4.2039999999999997</v>
      </c>
      <c r="L107" s="446">
        <f t="shared" si="11"/>
        <v>6.71</v>
      </c>
      <c r="M107" s="446">
        <f t="shared" si="12"/>
        <v>6.48</v>
      </c>
      <c r="N107" s="446">
        <f t="shared" si="13"/>
        <v>0.22999999999999954</v>
      </c>
      <c r="O107" s="446" t="str">
        <f t="shared" si="16"/>
        <v>NR</v>
      </c>
      <c r="P107" s="405"/>
      <c r="Q107" s="48">
        <v>471</v>
      </c>
      <c r="R107" s="326">
        <f t="shared" si="15"/>
        <v>471</v>
      </c>
      <c r="S107" s="48">
        <v>1.41</v>
      </c>
      <c r="T107" s="48" t="s">
        <v>1763</v>
      </c>
    </row>
    <row r="108" spans="2:20" x14ac:dyDescent="0.2">
      <c r="B108" s="375">
        <f>+UPP!C110</f>
        <v>544</v>
      </c>
      <c r="C108" s="375">
        <f>+UPP!B110</f>
        <v>1</v>
      </c>
      <c r="D108" s="375">
        <f>+VLOOKUP('Pure Prem Test'!B108,'IBNR+Freq'!B$11:I$360,6,FALSE)+VLOOKUP('Pure Prem Test'!B108,'IBNR+Freq'!B$11:I$360,7,FALSE)+VLOOKUP('Pure Prem Test'!B108,'IBNR+Freq'!B$11:I$360,8,FALSE)</f>
        <v>55237</v>
      </c>
      <c r="E108" s="256">
        <f>+VLOOKUP(B108,UPP!$C$10:$R$350,16,FALSE)</f>
        <v>4.7323642079999999</v>
      </c>
      <c r="F108" s="257">
        <f t="shared" si="8"/>
        <v>2614016.0175729599</v>
      </c>
      <c r="G108" s="256">
        <f>+VLOOKUP(B108,'Exp Loss Report_PAYROLL'!$A$7:$X$350,24,FALSE)</f>
        <v>4.6420000000000003</v>
      </c>
      <c r="H108" s="257">
        <f t="shared" si="9"/>
        <v>2564101.54</v>
      </c>
      <c r="I108" s="257"/>
      <c r="J108" s="599"/>
      <c r="K108" s="256">
        <f t="shared" si="10"/>
        <v>4.6420000000000003</v>
      </c>
      <c r="L108" s="446">
        <f t="shared" si="11"/>
        <v>7.41</v>
      </c>
      <c r="M108" s="446" t="e">
        <f t="shared" si="12"/>
        <v>#N/A</v>
      </c>
      <c r="N108" s="446" t="e">
        <f t="shared" si="13"/>
        <v>#N/A</v>
      </c>
      <c r="O108" s="446" t="s">
        <v>16</v>
      </c>
      <c r="P108" s="405"/>
      <c r="Q108" s="48">
        <v>472</v>
      </c>
      <c r="R108" s="326">
        <f t="shared" si="15"/>
        <v>472</v>
      </c>
      <c r="S108" s="48">
        <v>1.17</v>
      </c>
      <c r="T108" s="48" t="s">
        <v>1763</v>
      </c>
    </row>
    <row r="109" spans="2:20" x14ac:dyDescent="0.2">
      <c r="B109" s="375">
        <f>+UPP!C111</f>
        <v>551</v>
      </c>
      <c r="C109" s="375">
        <f>+UPP!B111</f>
        <v>1</v>
      </c>
      <c r="D109" s="375">
        <f>+VLOOKUP('Pure Prem Test'!B109,'IBNR+Freq'!B$11:I$360,6,FALSE)+VLOOKUP('Pure Prem Test'!B109,'IBNR+Freq'!B$11:I$360,7,FALSE)+VLOOKUP('Pure Prem Test'!B109,'IBNR+Freq'!B$11:I$360,8,FALSE)</f>
        <v>367993</v>
      </c>
      <c r="E109" s="256">
        <f>+VLOOKUP(B109,UPP!$C$10:$R$350,16,FALSE)</f>
        <v>0.88858770000000009</v>
      </c>
      <c r="F109" s="257">
        <f t="shared" si="8"/>
        <v>3269940.5348610003</v>
      </c>
      <c r="G109" s="256">
        <f>+VLOOKUP(B109,'Exp Loss Report_PAYROLL'!$A$7:$X$350,24,FALSE)</f>
        <v>0.82799999999999996</v>
      </c>
      <c r="H109" s="257">
        <f t="shared" si="9"/>
        <v>3046982.0399999996</v>
      </c>
      <c r="I109" s="257"/>
      <c r="J109" s="599"/>
      <c r="K109" s="256">
        <f t="shared" si="10"/>
        <v>0.82799999999999996</v>
      </c>
      <c r="L109" s="446">
        <f t="shared" si="11"/>
        <v>1.32</v>
      </c>
      <c r="M109" s="446">
        <f t="shared" si="12"/>
        <v>1.32</v>
      </c>
      <c r="N109" s="446">
        <f t="shared" si="13"/>
        <v>0</v>
      </c>
      <c r="O109" s="446" t="str">
        <f t="shared" ref="O109:O123" si="17">+VLOOKUP(B109,R$8:T$321,3,FALSE)</f>
        <v/>
      </c>
      <c r="P109" s="405"/>
      <c r="Q109" s="48">
        <v>473</v>
      </c>
      <c r="R109" s="326">
        <f t="shared" si="15"/>
        <v>473</v>
      </c>
      <c r="S109" s="48">
        <v>2.71</v>
      </c>
      <c r="T109" s="48" t="s">
        <v>1763</v>
      </c>
    </row>
    <row r="110" spans="2:20" x14ac:dyDescent="0.2">
      <c r="B110" s="375">
        <f>+UPP!C112</f>
        <v>553</v>
      </c>
      <c r="C110" s="375">
        <f>+UPP!B112</f>
        <v>1</v>
      </c>
      <c r="D110" s="375">
        <f>+VLOOKUP('Pure Prem Test'!B110,'IBNR+Freq'!B$11:I$360,6,FALSE)+VLOOKUP('Pure Prem Test'!B110,'IBNR+Freq'!B$11:I$360,7,FALSE)+VLOOKUP('Pure Prem Test'!B110,'IBNR+Freq'!B$11:I$360,8,FALSE)</f>
        <v>60461</v>
      </c>
      <c r="E110" s="256">
        <f>+VLOOKUP(B110,UPP!$C$10:$R$350,16,FALSE)</f>
        <v>2.7571606920000002</v>
      </c>
      <c r="F110" s="257">
        <f t="shared" si="8"/>
        <v>1667006.9259901203</v>
      </c>
      <c r="G110" s="256">
        <f>+VLOOKUP(B110,'Exp Loss Report_PAYROLL'!$A$7:$X$350,24,FALSE)</f>
        <v>2.7090000000000001</v>
      </c>
      <c r="H110" s="257">
        <f t="shared" si="9"/>
        <v>1637888.4900000002</v>
      </c>
      <c r="I110" s="257"/>
      <c r="J110" s="599"/>
      <c r="K110" s="256">
        <f t="shared" si="10"/>
        <v>2.7090000000000001</v>
      </c>
      <c r="L110" s="446">
        <f t="shared" si="11"/>
        <v>4.32</v>
      </c>
      <c r="M110" s="446">
        <f t="shared" si="12"/>
        <v>4.32</v>
      </c>
      <c r="N110" s="600">
        <f t="shared" si="13"/>
        <v>0</v>
      </c>
      <c r="O110" s="446" t="str">
        <f t="shared" si="17"/>
        <v/>
      </c>
      <c r="P110" s="405"/>
      <c r="Q110" s="48">
        <v>474</v>
      </c>
      <c r="R110" s="326">
        <f t="shared" si="15"/>
        <v>474</v>
      </c>
      <c r="S110" s="48">
        <v>2.31</v>
      </c>
      <c r="T110" s="48" t="s">
        <v>1763</v>
      </c>
    </row>
    <row r="111" spans="2:20" x14ac:dyDescent="0.2">
      <c r="B111" s="375">
        <f>+UPP!C113</f>
        <v>555</v>
      </c>
      <c r="C111" s="375">
        <f>+UPP!B113</f>
        <v>1</v>
      </c>
      <c r="D111" s="375">
        <f>+VLOOKUP('Pure Prem Test'!B111,'IBNR+Freq'!B$11:I$360,6,FALSE)+VLOOKUP('Pure Prem Test'!B111,'IBNR+Freq'!B$11:I$360,7,FALSE)+VLOOKUP('Pure Prem Test'!B111,'IBNR+Freq'!B$11:I$360,8,FALSE)</f>
        <v>185593</v>
      </c>
      <c r="E111" s="256">
        <f>+VLOOKUP(B111,UPP!$C$10:$R$350,16,FALSE)</f>
        <v>0.76164660000000006</v>
      </c>
      <c r="F111" s="257">
        <f t="shared" si="8"/>
        <v>1413562.7743380002</v>
      </c>
      <c r="G111" s="256">
        <f>+VLOOKUP(B111,'Exp Loss Report_PAYROLL'!$A$7:$X$350,24,FALSE)</f>
        <v>0.8</v>
      </c>
      <c r="H111" s="257">
        <f t="shared" si="9"/>
        <v>1484744</v>
      </c>
      <c r="I111" s="257"/>
      <c r="J111" s="599"/>
      <c r="K111" s="256">
        <f t="shared" si="10"/>
        <v>0.8</v>
      </c>
      <c r="L111" s="446">
        <f t="shared" si="11"/>
        <v>1.28</v>
      </c>
      <c r="M111" s="446">
        <f t="shared" si="12"/>
        <v>1.28</v>
      </c>
      <c r="N111" s="446">
        <f t="shared" si="13"/>
        <v>0</v>
      </c>
      <c r="O111" s="446" t="str">
        <f t="shared" si="17"/>
        <v/>
      </c>
      <c r="P111" s="405"/>
      <c r="Q111" s="48">
        <v>475</v>
      </c>
      <c r="R111" s="326">
        <f t="shared" si="15"/>
        <v>475</v>
      </c>
      <c r="S111" s="48">
        <v>3.03</v>
      </c>
      <c r="T111" s="48" t="s">
        <v>1764</v>
      </c>
    </row>
    <row r="112" spans="2:20" x14ac:dyDescent="0.2">
      <c r="B112" s="375">
        <f>+UPP!C114</f>
        <v>563</v>
      </c>
      <c r="C112" s="375">
        <f>+UPP!B114</f>
        <v>1</v>
      </c>
      <c r="D112" s="375">
        <f>+VLOOKUP('Pure Prem Test'!B112,'IBNR+Freq'!B$11:I$360,6,FALSE)+VLOOKUP('Pure Prem Test'!B112,'IBNR+Freq'!B$11:I$360,7,FALSE)+VLOOKUP('Pure Prem Test'!B112,'IBNR+Freq'!B$11:I$360,8,FALSE)</f>
        <v>49344</v>
      </c>
      <c r="E112" s="256">
        <f>+VLOOKUP(B112,UPP!$C$10:$R$350,16,FALSE)</f>
        <v>1.025684088</v>
      </c>
      <c r="F112" s="257">
        <f t="shared" si="8"/>
        <v>506113.55638272001</v>
      </c>
      <c r="G112" s="256">
        <f>+VLOOKUP(B112,'Exp Loss Report_PAYROLL'!$A$7:$X$350,24,FALSE)</f>
        <v>1.014</v>
      </c>
      <c r="H112" s="257">
        <f t="shared" si="9"/>
        <v>500348.15999999997</v>
      </c>
      <c r="I112" s="257"/>
      <c r="J112" s="599"/>
      <c r="K112" s="256">
        <f t="shared" si="10"/>
        <v>1.014</v>
      </c>
      <c r="L112" s="446">
        <f t="shared" si="11"/>
        <v>1.62</v>
      </c>
      <c r="M112" s="446">
        <f t="shared" si="12"/>
        <v>1.62</v>
      </c>
      <c r="N112" s="446">
        <f t="shared" si="13"/>
        <v>0</v>
      </c>
      <c r="O112" s="446" t="str">
        <f t="shared" si="17"/>
        <v/>
      </c>
      <c r="P112" s="405"/>
      <c r="Q112" s="48">
        <v>476</v>
      </c>
      <c r="R112" s="326">
        <f t="shared" si="15"/>
        <v>476</v>
      </c>
      <c r="S112" s="48">
        <v>1.44</v>
      </c>
      <c r="T112" s="48" t="s">
        <v>1763</v>
      </c>
    </row>
    <row r="113" spans="2:20" x14ac:dyDescent="0.2">
      <c r="B113" s="375">
        <f>+UPP!C115</f>
        <v>571</v>
      </c>
      <c r="C113" s="375">
        <f>+UPP!B115</f>
        <v>1</v>
      </c>
      <c r="D113" s="375">
        <f>+VLOOKUP('Pure Prem Test'!B113,'IBNR+Freq'!B$11:I$360,6,FALSE)+VLOOKUP('Pure Prem Test'!B113,'IBNR+Freq'!B$11:I$360,7,FALSE)+VLOOKUP('Pure Prem Test'!B113,'IBNR+Freq'!B$11:I$360,8,FALSE)</f>
        <v>67111</v>
      </c>
      <c r="E113" s="256">
        <f>+VLOOKUP(B113,UPP!$C$10:$R$350,16,FALSE)</f>
        <v>1.9091941440000002</v>
      </c>
      <c r="F113" s="257">
        <f t="shared" si="8"/>
        <v>1281279.2819798402</v>
      </c>
      <c r="G113" s="256">
        <f>+VLOOKUP(B113,'Exp Loss Report_PAYROLL'!$A$7:$X$350,24,FALSE)</f>
        <v>1.8680000000000001</v>
      </c>
      <c r="H113" s="257">
        <f t="shared" si="9"/>
        <v>1253633.4800000002</v>
      </c>
      <c r="I113" s="257"/>
      <c r="J113" s="599"/>
      <c r="K113" s="256">
        <f t="shared" si="10"/>
        <v>1.8680000000000001</v>
      </c>
      <c r="L113" s="446">
        <f t="shared" si="11"/>
        <v>2.98</v>
      </c>
      <c r="M113" s="446">
        <f t="shared" si="12"/>
        <v>2.98</v>
      </c>
      <c r="N113" s="446">
        <f t="shared" si="13"/>
        <v>0</v>
      </c>
      <c r="O113" s="446" t="str">
        <f t="shared" si="17"/>
        <v/>
      </c>
      <c r="P113" s="405"/>
      <c r="Q113" s="48">
        <v>477</v>
      </c>
      <c r="R113" s="326">
        <f t="shared" si="15"/>
        <v>477</v>
      </c>
      <c r="S113" s="48">
        <v>2.19</v>
      </c>
      <c r="T113" s="48" t="s">
        <v>1763</v>
      </c>
    </row>
    <row r="114" spans="2:20" x14ac:dyDescent="0.2">
      <c r="B114" s="375">
        <f>+UPP!C116</f>
        <v>573</v>
      </c>
      <c r="C114" s="375">
        <f>+UPP!B116</f>
        <v>1</v>
      </c>
      <c r="D114" s="375">
        <f>+VLOOKUP('Pure Prem Test'!B114,'IBNR+Freq'!B$11:I$360,6,FALSE)+VLOOKUP('Pure Prem Test'!B114,'IBNR+Freq'!B$11:I$360,7,FALSE)+VLOOKUP('Pure Prem Test'!B114,'IBNR+Freq'!B$11:I$360,8,FALSE)</f>
        <v>4485</v>
      </c>
      <c r="E114" s="256">
        <f>+VLOOKUP(B114,UPP!$C$10:$R$350,16,FALSE)</f>
        <v>2.924722944</v>
      </c>
      <c r="F114" s="257">
        <f t="shared" si="8"/>
        <v>131173.82403839999</v>
      </c>
      <c r="G114" s="256">
        <f>+VLOOKUP(B114,'Exp Loss Report_PAYROLL'!$A$7:$X$350,24,FALSE)</f>
        <v>2.9239999999999999</v>
      </c>
      <c r="H114" s="257">
        <f t="shared" si="9"/>
        <v>131141.4</v>
      </c>
      <c r="I114" s="257"/>
      <c r="J114" s="599"/>
      <c r="K114" s="256">
        <f t="shared" si="10"/>
        <v>2.9239999999999999</v>
      </c>
      <c r="L114" s="446">
        <f t="shared" si="11"/>
        <v>4.67</v>
      </c>
      <c r="M114" s="446">
        <f t="shared" si="12"/>
        <v>4.5</v>
      </c>
      <c r="N114" s="446">
        <f t="shared" si="13"/>
        <v>0.16999999999999993</v>
      </c>
      <c r="O114" s="446" t="str">
        <f t="shared" si="17"/>
        <v>NR</v>
      </c>
      <c r="P114" s="405"/>
      <c r="Q114" s="48">
        <v>483</v>
      </c>
      <c r="R114" s="326">
        <f t="shared" si="15"/>
        <v>483</v>
      </c>
      <c r="S114" s="48">
        <v>1.79</v>
      </c>
      <c r="T114" s="48" t="s">
        <v>1763</v>
      </c>
    </row>
    <row r="115" spans="2:20" x14ac:dyDescent="0.2">
      <c r="B115" s="375">
        <f>+UPP!C117</f>
        <v>581</v>
      </c>
      <c r="C115" s="375">
        <f>+UPP!B117</f>
        <v>1</v>
      </c>
      <c r="D115" s="375">
        <f>+VLOOKUP('Pure Prem Test'!B115,'IBNR+Freq'!B$11:I$360,6,FALSE)+VLOOKUP('Pure Prem Test'!B115,'IBNR+Freq'!B$11:I$360,7,FALSE)+VLOOKUP('Pure Prem Test'!B115,'IBNR+Freq'!B$11:I$360,8,FALSE)</f>
        <v>264166</v>
      </c>
      <c r="E115" s="256">
        <f>+VLOOKUP(B115,UPP!$C$10:$R$350,16,FALSE)</f>
        <v>0.97490764800000007</v>
      </c>
      <c r="F115" s="257">
        <f t="shared" si="8"/>
        <v>2575374.5374156805</v>
      </c>
      <c r="G115" s="256">
        <f>+VLOOKUP(B115,'Exp Loss Report_PAYROLL'!$A$7:$X$350,24,FALSE)</f>
        <v>0.98099999999999998</v>
      </c>
      <c r="H115" s="257">
        <f t="shared" si="9"/>
        <v>2591468.46</v>
      </c>
      <c r="I115" s="257"/>
      <c r="J115" s="599"/>
      <c r="K115" s="256">
        <f t="shared" si="10"/>
        <v>0.98099999999999998</v>
      </c>
      <c r="L115" s="446">
        <f t="shared" si="11"/>
        <v>1.57</v>
      </c>
      <c r="M115" s="446">
        <f t="shared" si="12"/>
        <v>1.57</v>
      </c>
      <c r="N115" s="446">
        <f t="shared" si="13"/>
        <v>0</v>
      </c>
      <c r="O115" s="446" t="str">
        <f t="shared" si="17"/>
        <v/>
      </c>
      <c r="P115" s="405"/>
      <c r="Q115" s="48">
        <v>485</v>
      </c>
      <c r="R115" s="326">
        <f t="shared" si="15"/>
        <v>485</v>
      </c>
      <c r="S115" s="48">
        <v>1.37</v>
      </c>
      <c r="T115" s="48" t="s">
        <v>1763</v>
      </c>
    </row>
    <row r="116" spans="2:20" x14ac:dyDescent="0.2">
      <c r="B116" s="375">
        <f>+UPP!C118</f>
        <v>601</v>
      </c>
      <c r="C116" s="375">
        <f>+UPP!B118</f>
        <v>2</v>
      </c>
      <c r="D116" s="375">
        <f>+VLOOKUP('Pure Prem Test'!B116,'IBNR+Freq'!B$11:I$360,6,FALSE)+VLOOKUP('Pure Prem Test'!B116,'IBNR+Freq'!B$11:I$360,7,FALSE)+VLOOKUP('Pure Prem Test'!B116,'IBNR+Freq'!B$11:I$360,8,FALSE)</f>
        <v>98200</v>
      </c>
      <c r="E116" s="256">
        <f>+VLOOKUP(B116,UPP!$C$10:$R$350,16,FALSE)</f>
        <v>5.4677800800000007</v>
      </c>
      <c r="F116" s="257">
        <f t="shared" si="8"/>
        <v>5369360.0385600002</v>
      </c>
      <c r="G116" s="256">
        <f>+VLOOKUP(B116,'Exp Loss Report_PAYROLL'!$A$7:$X$350,24,FALSE)</f>
        <v>5.468</v>
      </c>
      <c r="H116" s="257">
        <f t="shared" si="9"/>
        <v>5369576</v>
      </c>
      <c r="I116" s="257"/>
      <c r="J116" s="599"/>
      <c r="K116" s="256">
        <f t="shared" si="10"/>
        <v>5.468</v>
      </c>
      <c r="L116" s="446">
        <f t="shared" si="11"/>
        <v>8.5299999999999994</v>
      </c>
      <c r="M116" s="446">
        <f t="shared" si="12"/>
        <v>8.5299999999999994</v>
      </c>
      <c r="N116" s="446">
        <f t="shared" si="13"/>
        <v>0</v>
      </c>
      <c r="O116" s="446" t="str">
        <f t="shared" si="17"/>
        <v/>
      </c>
      <c r="P116" s="405"/>
      <c r="Q116" s="48">
        <v>486</v>
      </c>
      <c r="R116" s="326">
        <f t="shared" si="15"/>
        <v>486</v>
      </c>
      <c r="S116" s="48">
        <v>1.63</v>
      </c>
      <c r="T116" s="48" t="s">
        <v>1763</v>
      </c>
    </row>
    <row r="117" spans="2:20" x14ac:dyDescent="0.2">
      <c r="B117" s="375">
        <f>+UPP!C119</f>
        <v>603</v>
      </c>
      <c r="C117" s="375">
        <f>+UPP!B119</f>
        <v>2</v>
      </c>
      <c r="D117" s="375">
        <f>+VLOOKUP('Pure Prem Test'!B117,'IBNR+Freq'!B$11:I$360,6,FALSE)+VLOOKUP('Pure Prem Test'!B117,'IBNR+Freq'!B$11:I$360,7,FALSE)+VLOOKUP('Pure Prem Test'!B117,'IBNR+Freq'!B$11:I$360,8,FALSE)</f>
        <v>22987</v>
      </c>
      <c r="E117" s="256">
        <f>+VLOOKUP(B117,UPP!$C$10:$R$350,16,FALSE)</f>
        <v>4.3594462800000002</v>
      </c>
      <c r="F117" s="257">
        <f t="shared" si="8"/>
        <v>1002105.9163836001</v>
      </c>
      <c r="G117" s="256">
        <f>+VLOOKUP(B117,'Exp Loss Report_PAYROLL'!$A$7:$X$350,24,FALSE)</f>
        <v>4.4619999999999997</v>
      </c>
      <c r="H117" s="257">
        <f t="shared" si="9"/>
        <v>1025679.94</v>
      </c>
      <c r="I117" s="257"/>
      <c r="J117" s="599"/>
      <c r="K117" s="256">
        <f t="shared" si="10"/>
        <v>4.4619999999999997</v>
      </c>
      <c r="L117" s="446">
        <f t="shared" si="11"/>
        <v>6.96</v>
      </c>
      <c r="M117" s="446">
        <f t="shared" si="12"/>
        <v>6.8</v>
      </c>
      <c r="N117" s="446">
        <f t="shared" si="13"/>
        <v>0.16000000000000014</v>
      </c>
      <c r="O117" s="446" t="str">
        <f t="shared" si="17"/>
        <v>NR</v>
      </c>
      <c r="P117" s="405"/>
      <c r="Q117" s="48">
        <v>487</v>
      </c>
      <c r="R117" s="326">
        <f t="shared" si="15"/>
        <v>487</v>
      </c>
      <c r="S117" s="48">
        <v>1.23</v>
      </c>
      <c r="T117" s="48" t="s">
        <v>1763</v>
      </c>
    </row>
    <row r="118" spans="2:20" x14ac:dyDescent="0.2">
      <c r="B118" s="375">
        <f>+UPP!C120</f>
        <v>605</v>
      </c>
      <c r="C118" s="375">
        <f>+UPP!B120</f>
        <v>2</v>
      </c>
      <c r="D118" s="375">
        <f>+VLOOKUP('Pure Prem Test'!B118,'IBNR+Freq'!B$11:I$360,6,FALSE)+VLOOKUP('Pure Prem Test'!B118,'IBNR+Freq'!B$11:I$360,7,FALSE)+VLOOKUP('Pure Prem Test'!B118,'IBNR+Freq'!B$11:I$360,8,FALSE)</f>
        <v>2474</v>
      </c>
      <c r="E118" s="256">
        <f>+VLOOKUP(B118,UPP!$C$10:$R$350,16,FALSE)</f>
        <v>5.1669466200000009</v>
      </c>
      <c r="F118" s="257">
        <f t="shared" si="8"/>
        <v>127830.25937880002</v>
      </c>
      <c r="G118" s="256">
        <f>+VLOOKUP(B118,'Exp Loss Report_PAYROLL'!$A$7:$X$350,24,FALSE)</f>
        <v>5.1509999999999998</v>
      </c>
      <c r="H118" s="257">
        <f t="shared" si="9"/>
        <v>127435.73999999999</v>
      </c>
      <c r="I118" s="257"/>
      <c r="J118" s="599"/>
      <c r="K118" s="256">
        <f t="shared" si="10"/>
        <v>5.1509999999999998</v>
      </c>
      <c r="L118" s="446">
        <f t="shared" si="11"/>
        <v>8.0399999999999991</v>
      </c>
      <c r="M118" s="446">
        <f t="shared" si="12"/>
        <v>8.23</v>
      </c>
      <c r="N118" s="446">
        <f t="shared" si="13"/>
        <v>-0.19000000000000128</v>
      </c>
      <c r="O118" s="446" t="str">
        <f t="shared" si="17"/>
        <v>NR</v>
      </c>
      <c r="P118" s="405"/>
      <c r="Q118" s="48">
        <v>488</v>
      </c>
      <c r="R118" s="326">
        <f t="shared" si="15"/>
        <v>488</v>
      </c>
      <c r="S118" s="48">
        <v>1.07</v>
      </c>
      <c r="T118" s="48" t="s">
        <v>1764</v>
      </c>
    </row>
    <row r="119" spans="2:20" x14ac:dyDescent="0.2">
      <c r="B119" s="375">
        <f>+UPP!C121</f>
        <v>607</v>
      </c>
      <c r="C119" s="375">
        <f>+UPP!B121</f>
        <v>2</v>
      </c>
      <c r="D119" s="375">
        <f>+VLOOKUP('Pure Prem Test'!B119,'IBNR+Freq'!B$11:I$360,6,FALSE)+VLOOKUP('Pure Prem Test'!B119,'IBNR+Freq'!B$11:I$360,7,FALSE)+VLOOKUP('Pure Prem Test'!B119,'IBNR+Freq'!B$11:I$360,8,FALSE)</f>
        <v>7069</v>
      </c>
      <c r="E119" s="256">
        <f>+VLOOKUP(B119,UPP!$C$10:$R$350,16,FALSE)</f>
        <v>2.4752788200000011</v>
      </c>
      <c r="F119" s="257">
        <f t="shared" si="8"/>
        <v>174977.45978580008</v>
      </c>
      <c r="G119" s="256">
        <f>+VLOOKUP(B119,'Exp Loss Report_PAYROLL'!$A$7:$X$350,24,FALSE)</f>
        <v>2.4750000000000001</v>
      </c>
      <c r="H119" s="257">
        <f t="shared" si="9"/>
        <v>174957.75</v>
      </c>
      <c r="I119" s="257"/>
      <c r="J119" s="599"/>
      <c r="K119" s="256">
        <f t="shared" si="10"/>
        <v>2.4750000000000001</v>
      </c>
      <c r="L119" s="446">
        <f t="shared" si="11"/>
        <v>3.86</v>
      </c>
      <c r="M119" s="446">
        <f t="shared" si="12"/>
        <v>3.52</v>
      </c>
      <c r="N119" s="446">
        <f t="shared" si="13"/>
        <v>0.33999999999999986</v>
      </c>
      <c r="O119" s="446" t="str">
        <f t="shared" si="17"/>
        <v>NR</v>
      </c>
      <c r="P119" s="405"/>
      <c r="Q119" s="48">
        <v>489</v>
      </c>
      <c r="R119" s="326">
        <f t="shared" si="15"/>
        <v>489</v>
      </c>
      <c r="S119" s="48">
        <v>1.41</v>
      </c>
      <c r="T119" s="48" t="s">
        <v>1763</v>
      </c>
    </row>
    <row r="120" spans="2:20" x14ac:dyDescent="0.2">
      <c r="B120" s="375">
        <f>+UPP!C122</f>
        <v>608</v>
      </c>
      <c r="C120" s="375">
        <f>+UPP!B122</f>
        <v>2</v>
      </c>
      <c r="D120" s="375">
        <f>+VLOOKUP('Pure Prem Test'!B120,'IBNR+Freq'!B$11:I$360,6,FALSE)+VLOOKUP('Pure Prem Test'!B120,'IBNR+Freq'!B$11:I$360,7,FALSE)+VLOOKUP('Pure Prem Test'!B120,'IBNR+Freq'!B$11:I$360,8,FALSE)</f>
        <v>156069</v>
      </c>
      <c r="E120" s="256">
        <f>+VLOOKUP(B120,UPP!$C$10:$R$350,16,FALSE)</f>
        <v>2.8394456400000005</v>
      </c>
      <c r="F120" s="257">
        <f t="shared" si="8"/>
        <v>4431494.4158916008</v>
      </c>
      <c r="G120" s="256">
        <f>+VLOOKUP(B120,'Exp Loss Report_PAYROLL'!$A$7:$X$350,24,FALSE)</f>
        <v>2.798</v>
      </c>
      <c r="H120" s="257">
        <f t="shared" si="9"/>
        <v>4366810.62</v>
      </c>
      <c r="I120" s="257"/>
      <c r="J120" s="599"/>
      <c r="K120" s="256">
        <f t="shared" si="10"/>
        <v>2.798</v>
      </c>
      <c r="L120" s="446">
        <f t="shared" si="11"/>
        <v>4.37</v>
      </c>
      <c r="M120" s="446">
        <f t="shared" si="12"/>
        <v>4.37</v>
      </c>
      <c r="N120" s="446">
        <f t="shared" si="13"/>
        <v>0</v>
      </c>
      <c r="O120" s="446" t="str">
        <f t="shared" si="17"/>
        <v/>
      </c>
      <c r="P120" s="405"/>
      <c r="Q120" s="48">
        <v>501</v>
      </c>
      <c r="R120" s="326">
        <f t="shared" si="15"/>
        <v>501</v>
      </c>
      <c r="S120" s="48">
        <v>4.6100000000000003</v>
      </c>
      <c r="T120" s="48" t="s">
        <v>1763</v>
      </c>
    </row>
    <row r="121" spans="2:20" x14ac:dyDescent="0.2">
      <c r="B121" s="375">
        <f>+UPP!C123</f>
        <v>609</v>
      </c>
      <c r="C121" s="375">
        <f>+UPP!B123</f>
        <v>2</v>
      </c>
      <c r="D121" s="375">
        <f>+VLOOKUP('Pure Prem Test'!B121,'IBNR+Freq'!B$11:I$360,6,FALSE)+VLOOKUP('Pure Prem Test'!B121,'IBNR+Freq'!B$11:I$360,7,FALSE)+VLOOKUP('Pure Prem Test'!B121,'IBNR+Freq'!B$11:I$360,8,FALSE)</f>
        <v>267907</v>
      </c>
      <c r="E121" s="256">
        <f>+VLOOKUP(B121,UPP!$C$10:$R$350,16,FALSE)</f>
        <v>2.8288900800000008</v>
      </c>
      <c r="F121" s="257">
        <f t="shared" si="8"/>
        <v>7578794.546625603</v>
      </c>
      <c r="G121" s="256">
        <f>+VLOOKUP(B121,'Exp Loss Report_PAYROLL'!$A$7:$X$350,24,FALSE)</f>
        <v>2.8639999999999999</v>
      </c>
      <c r="H121" s="257">
        <f t="shared" si="9"/>
        <v>7672856.4799999995</v>
      </c>
      <c r="I121" s="257"/>
      <c r="J121" s="599"/>
      <c r="K121" s="256">
        <f t="shared" si="10"/>
        <v>2.8639999999999999</v>
      </c>
      <c r="L121" s="446">
        <f t="shared" si="11"/>
        <v>4.47</v>
      </c>
      <c r="M121" s="446">
        <f t="shared" si="12"/>
        <v>4.47</v>
      </c>
      <c r="N121" s="446">
        <f t="shared" si="13"/>
        <v>0</v>
      </c>
      <c r="O121" s="446" t="str">
        <f t="shared" si="17"/>
        <v/>
      </c>
      <c r="P121" s="405"/>
      <c r="Q121" s="48">
        <v>502</v>
      </c>
      <c r="R121" s="326">
        <f t="shared" si="15"/>
        <v>502</v>
      </c>
      <c r="S121" s="48">
        <v>3.99</v>
      </c>
      <c r="T121" s="48" t="s">
        <v>1763</v>
      </c>
    </row>
    <row r="122" spans="2:20" x14ac:dyDescent="0.2">
      <c r="B122" s="375">
        <f>+UPP!C124</f>
        <v>611</v>
      </c>
      <c r="C122" s="375">
        <f>+UPP!B124</f>
        <v>2</v>
      </c>
      <c r="D122" s="375">
        <f>+VLOOKUP('Pure Prem Test'!B122,'IBNR+Freq'!B$11:I$360,6,FALSE)+VLOOKUP('Pure Prem Test'!B122,'IBNR+Freq'!B$11:I$360,7,FALSE)+VLOOKUP('Pure Prem Test'!B122,'IBNR+Freq'!B$11:I$360,8,FALSE)</f>
        <v>3535</v>
      </c>
      <c r="E122" s="256">
        <f>+VLOOKUP(B122,UPP!$C$10:$R$350,16,FALSE)</f>
        <v>6.6500028000000002</v>
      </c>
      <c r="F122" s="257">
        <f t="shared" si="8"/>
        <v>235077.59898000001</v>
      </c>
      <c r="G122" s="256">
        <f>+VLOOKUP(B122,'Exp Loss Report_PAYROLL'!$A$7:$X$350,24,FALSE)</f>
        <v>6.65</v>
      </c>
      <c r="H122" s="257">
        <f t="shared" si="9"/>
        <v>235077.5</v>
      </c>
      <c r="I122" s="257"/>
      <c r="J122" s="599"/>
      <c r="K122" s="256">
        <f t="shared" si="10"/>
        <v>6.65</v>
      </c>
      <c r="L122" s="446">
        <f t="shared" si="11"/>
        <v>10.38</v>
      </c>
      <c r="M122" s="446">
        <f t="shared" si="12"/>
        <v>10.64</v>
      </c>
      <c r="N122" s="446">
        <f t="shared" si="13"/>
        <v>-0.25999999999999979</v>
      </c>
      <c r="O122" s="446" t="str">
        <f t="shared" si="17"/>
        <v>NR</v>
      </c>
      <c r="P122" s="405"/>
      <c r="Q122" s="48">
        <v>506</v>
      </c>
      <c r="R122" s="326">
        <f t="shared" si="15"/>
        <v>506</v>
      </c>
      <c r="S122" s="48">
        <v>2.2000000000000002</v>
      </c>
      <c r="T122" s="48" t="s">
        <v>1763</v>
      </c>
    </row>
    <row r="123" spans="2:20" x14ac:dyDescent="0.2">
      <c r="B123" s="375">
        <f>+UPP!C125</f>
        <v>617</v>
      </c>
      <c r="C123" s="375">
        <f>+UPP!B125</f>
        <v>2</v>
      </c>
      <c r="D123" s="375">
        <f>+VLOOKUP('Pure Prem Test'!B123,'IBNR+Freq'!B$11:I$360,6,FALSE)+VLOOKUP('Pure Prem Test'!B123,'IBNR+Freq'!B$11:I$360,7,FALSE)+VLOOKUP('Pure Prem Test'!B123,'IBNR+Freq'!B$11:I$360,8,FALSE)</f>
        <v>44926</v>
      </c>
      <c r="E123" s="256">
        <f>+VLOOKUP(B123,UPP!$C$10:$R$350,16,FALSE)</f>
        <v>2.4647232600000004</v>
      </c>
      <c r="F123" s="257">
        <f t="shared" si="8"/>
        <v>1107301.5717876002</v>
      </c>
      <c r="G123" s="256">
        <f>+VLOOKUP(B123,'Exp Loss Report_PAYROLL'!$A$7:$X$350,24,FALSE)</f>
        <v>2.4649999999999999</v>
      </c>
      <c r="H123" s="257">
        <f t="shared" si="9"/>
        <v>1107425.8999999999</v>
      </c>
      <c r="I123" s="257"/>
      <c r="J123" s="599"/>
      <c r="K123" s="256">
        <f t="shared" si="10"/>
        <v>2.4649999999999999</v>
      </c>
      <c r="L123" s="446">
        <f t="shared" si="11"/>
        <v>3.85</v>
      </c>
      <c r="M123" s="446">
        <f t="shared" si="12"/>
        <v>3.85</v>
      </c>
      <c r="N123" s="446">
        <f t="shared" si="13"/>
        <v>0</v>
      </c>
      <c r="O123" s="446" t="str">
        <f t="shared" si="17"/>
        <v/>
      </c>
      <c r="P123" s="405"/>
      <c r="Q123" s="48">
        <v>507</v>
      </c>
      <c r="R123" s="326">
        <f t="shared" si="15"/>
        <v>507</v>
      </c>
      <c r="S123" s="48">
        <v>2.52</v>
      </c>
      <c r="T123" s="48" t="s">
        <v>1763</v>
      </c>
    </row>
    <row r="124" spans="2:20" x14ac:dyDescent="0.2">
      <c r="B124" s="375">
        <f>+UPP!C126</f>
        <v>625</v>
      </c>
      <c r="C124" s="375">
        <f>+UPP!B126</f>
        <v>2</v>
      </c>
      <c r="D124" s="375">
        <f>+VLOOKUP('Pure Prem Test'!B124,'IBNR+Freq'!B$11:I$360,6,FALSE)+VLOOKUP('Pure Prem Test'!B124,'IBNR+Freq'!B$11:I$360,7,FALSE)+VLOOKUP('Pure Prem Test'!B124,'IBNR+Freq'!B$11:I$360,8,FALSE)</f>
        <v>13484</v>
      </c>
      <c r="E124" s="256">
        <f>+VLOOKUP(B124,UPP!$C$10:$R$350,16,FALSE)</f>
        <v>3.5519459400000004</v>
      </c>
      <c r="F124" s="257">
        <f t="shared" si="8"/>
        <v>478944.39054960007</v>
      </c>
      <c r="G124" s="256">
        <f>+VLOOKUP(B124,'Exp Loss Report_PAYROLL'!$A$7:$X$350,24,FALSE)</f>
        <v>3.5569999999999999</v>
      </c>
      <c r="H124" s="257">
        <f t="shared" si="9"/>
        <v>479625.87999999995</v>
      </c>
      <c r="I124" s="257"/>
      <c r="J124" s="599"/>
      <c r="K124" s="256">
        <f t="shared" si="10"/>
        <v>3.5569999999999999</v>
      </c>
      <c r="L124" s="446">
        <f t="shared" si="11"/>
        <v>5.55</v>
      </c>
      <c r="M124" s="446">
        <f t="shared" si="12"/>
        <v>5.54</v>
      </c>
      <c r="N124" s="600">
        <f t="shared" si="13"/>
        <v>9.9999999999997868E-3</v>
      </c>
      <c r="O124" s="446" t="s">
        <v>1765</v>
      </c>
      <c r="P124" s="405"/>
      <c r="Q124" s="48">
        <v>509</v>
      </c>
      <c r="R124" s="326">
        <f t="shared" si="15"/>
        <v>509</v>
      </c>
      <c r="S124" s="48">
        <v>6.42</v>
      </c>
      <c r="T124" s="48" t="s">
        <v>1763</v>
      </c>
    </row>
    <row r="125" spans="2:20" x14ac:dyDescent="0.2">
      <c r="B125" s="375">
        <f>+UPP!C127</f>
        <v>643</v>
      </c>
      <c r="C125" s="375">
        <f>+UPP!B127</f>
        <v>2</v>
      </c>
      <c r="D125" s="375">
        <f>+VLOOKUP('Pure Prem Test'!B125,'IBNR+Freq'!B$11:I$360,6,FALSE)+VLOOKUP('Pure Prem Test'!B125,'IBNR+Freq'!B$11:I$360,7,FALSE)+VLOOKUP('Pure Prem Test'!B125,'IBNR+Freq'!B$11:I$360,8,FALSE)</f>
        <v>13831</v>
      </c>
      <c r="E125" s="256">
        <f>+VLOOKUP(B125,UPP!$C$10:$R$350,16,FALSE)</f>
        <v>7.9008366600000004</v>
      </c>
      <c r="F125" s="257">
        <f t="shared" si="8"/>
        <v>1092764.7184446</v>
      </c>
      <c r="G125" s="256">
        <f>+VLOOKUP(B125,'Exp Loss Report_PAYROLL'!$A$7:$X$350,24,FALSE)</f>
        <v>7.83</v>
      </c>
      <c r="H125" s="257">
        <f t="shared" si="9"/>
        <v>1082967.3</v>
      </c>
      <c r="I125" s="257"/>
      <c r="J125" s="599"/>
      <c r="K125" s="256">
        <f t="shared" si="10"/>
        <v>7.83</v>
      </c>
      <c r="L125" s="446">
        <f t="shared" si="11"/>
        <v>12.22</v>
      </c>
      <c r="M125" s="446">
        <f t="shared" si="12"/>
        <v>12.48</v>
      </c>
      <c r="N125" s="446">
        <f t="shared" si="13"/>
        <v>-0.25999999999999979</v>
      </c>
      <c r="O125" s="446" t="str">
        <f t="shared" ref="O125:O157" si="18">+VLOOKUP(B125,R$8:T$321,3,FALSE)</f>
        <v>NR</v>
      </c>
      <c r="P125" s="405"/>
      <c r="Q125" s="48">
        <v>511</v>
      </c>
      <c r="R125" s="326">
        <f t="shared" si="15"/>
        <v>511</v>
      </c>
      <c r="S125" s="48">
        <v>6.85</v>
      </c>
      <c r="T125" s="48" t="s">
        <v>1763</v>
      </c>
    </row>
    <row r="126" spans="2:20" x14ac:dyDescent="0.2">
      <c r="B126" s="375">
        <f>+UPP!C128</f>
        <v>645</v>
      </c>
      <c r="C126" s="375">
        <f>+UPP!B128</f>
        <v>2</v>
      </c>
      <c r="D126" s="375">
        <f>+VLOOKUP('Pure Prem Test'!B126,'IBNR+Freq'!B$11:I$360,6,FALSE)+VLOOKUP('Pure Prem Test'!B126,'IBNR+Freq'!B$11:I$360,7,FALSE)+VLOOKUP('Pure Prem Test'!B126,'IBNR+Freq'!B$11:I$360,8,FALSE)</f>
        <v>62161</v>
      </c>
      <c r="E126" s="256">
        <f>+VLOOKUP(B126,UPP!$C$10:$R$350,16,FALSE)</f>
        <v>3.9002794199999999</v>
      </c>
      <c r="F126" s="257">
        <f t="shared" si="8"/>
        <v>2424452.6902661999</v>
      </c>
      <c r="G126" s="256">
        <f>+VLOOKUP(B126,'Exp Loss Report_PAYROLL'!$A$7:$X$350,24,FALSE)</f>
        <v>3.8279999999999998</v>
      </c>
      <c r="H126" s="257">
        <f t="shared" si="9"/>
        <v>2379523.08</v>
      </c>
      <c r="I126" s="257"/>
      <c r="J126" s="599"/>
      <c r="K126" s="256">
        <f t="shared" si="10"/>
        <v>3.8279999999999998</v>
      </c>
      <c r="L126" s="446">
        <f t="shared" si="11"/>
        <v>5.97</v>
      </c>
      <c r="M126" s="446">
        <f t="shared" si="12"/>
        <v>5.97</v>
      </c>
      <c r="N126" s="600">
        <f t="shared" si="13"/>
        <v>0</v>
      </c>
      <c r="O126" s="446" t="str">
        <f t="shared" si="18"/>
        <v/>
      </c>
      <c r="P126" s="405"/>
      <c r="Q126" s="48">
        <v>512</v>
      </c>
      <c r="R126" s="326">
        <f t="shared" si="15"/>
        <v>512</v>
      </c>
      <c r="S126" s="48">
        <v>4.9400000000000004</v>
      </c>
      <c r="T126" s="48" t="s">
        <v>1763</v>
      </c>
    </row>
    <row r="127" spans="2:20" x14ac:dyDescent="0.2">
      <c r="B127" s="375">
        <f>+UPP!C129</f>
        <v>646</v>
      </c>
      <c r="C127" s="375">
        <f>+UPP!B129</f>
        <v>2</v>
      </c>
      <c r="D127" s="375">
        <f>+VLOOKUP('Pure Prem Test'!B127,'IBNR+Freq'!B$11:I$360,6,FALSE)+VLOOKUP('Pure Prem Test'!B127,'IBNR+Freq'!B$11:I$360,7,FALSE)+VLOOKUP('Pure Prem Test'!B127,'IBNR+Freq'!B$11:I$360,8,FALSE)</f>
        <v>15457</v>
      </c>
      <c r="E127" s="256">
        <f>+VLOOKUP(B127,UPP!$C$10:$R$350,16,FALSE)</f>
        <v>3.7788904799999998</v>
      </c>
      <c r="F127" s="257">
        <f t="shared" si="8"/>
        <v>584103.10149359994</v>
      </c>
      <c r="G127" s="256">
        <f>+VLOOKUP(B127,'Exp Loss Report_PAYROLL'!$A$7:$X$350,24,FALSE)</f>
        <v>3.7789999999999999</v>
      </c>
      <c r="H127" s="257">
        <f t="shared" si="9"/>
        <v>584120.03</v>
      </c>
      <c r="I127" s="257"/>
      <c r="J127" s="599"/>
      <c r="K127" s="256">
        <f t="shared" si="10"/>
        <v>3.7789999999999999</v>
      </c>
      <c r="L127" s="446">
        <f t="shared" si="11"/>
        <v>5.9</v>
      </c>
      <c r="M127" s="446">
        <f t="shared" si="12"/>
        <v>5.89</v>
      </c>
      <c r="N127" s="446">
        <f t="shared" si="13"/>
        <v>1.0000000000000675E-2</v>
      </c>
      <c r="O127" s="446" t="str">
        <f t="shared" si="18"/>
        <v>NR</v>
      </c>
      <c r="P127" s="405"/>
      <c r="Q127" s="48">
        <v>513</v>
      </c>
      <c r="R127" s="326">
        <f t="shared" si="15"/>
        <v>513</v>
      </c>
      <c r="S127" s="48">
        <v>3.75</v>
      </c>
      <c r="T127" s="48" t="s">
        <v>1763</v>
      </c>
    </row>
    <row r="128" spans="2:20" x14ac:dyDescent="0.2">
      <c r="B128" s="375">
        <f>+UPP!C130</f>
        <v>647</v>
      </c>
      <c r="C128" s="375">
        <f>+UPP!B130</f>
        <v>2</v>
      </c>
      <c r="D128" s="375">
        <f>+VLOOKUP('Pure Prem Test'!B128,'IBNR+Freq'!B$11:I$360,6,FALSE)+VLOOKUP('Pure Prem Test'!B128,'IBNR+Freq'!B$11:I$360,7,FALSE)+VLOOKUP('Pure Prem Test'!B128,'IBNR+Freq'!B$11:I$360,8,FALSE)</f>
        <v>33191</v>
      </c>
      <c r="E128" s="256">
        <f>+VLOOKUP(B128,UPP!$C$10:$R$350,16,FALSE)</f>
        <v>5.2672244400000015</v>
      </c>
      <c r="F128" s="257">
        <f t="shared" si="8"/>
        <v>1748244.4638804006</v>
      </c>
      <c r="G128" s="256">
        <f>+VLOOKUP(B128,'Exp Loss Report_PAYROLL'!$A$7:$X$350,24,FALSE)</f>
        <v>5.3150000000000004</v>
      </c>
      <c r="H128" s="257">
        <f t="shared" si="9"/>
        <v>1764101.6500000001</v>
      </c>
      <c r="I128" s="257"/>
      <c r="J128" s="599"/>
      <c r="K128" s="256">
        <f t="shared" si="10"/>
        <v>5.3150000000000004</v>
      </c>
      <c r="L128" s="446">
        <f t="shared" si="11"/>
        <v>8.3000000000000007</v>
      </c>
      <c r="M128" s="446">
        <f t="shared" si="12"/>
        <v>8.32</v>
      </c>
      <c r="N128" s="446">
        <f t="shared" si="13"/>
        <v>-1.9999999999999574E-2</v>
      </c>
      <c r="O128" s="446" t="str">
        <f t="shared" si="18"/>
        <v>NR</v>
      </c>
      <c r="P128" s="405"/>
      <c r="Q128" s="48">
        <v>535</v>
      </c>
      <c r="R128" s="326">
        <f t="shared" si="15"/>
        <v>535</v>
      </c>
      <c r="S128" s="48">
        <v>3.24</v>
      </c>
      <c r="T128" s="48" t="s">
        <v>1763</v>
      </c>
    </row>
    <row r="129" spans="2:20" x14ac:dyDescent="0.2">
      <c r="B129" s="375">
        <f>+UPP!C131</f>
        <v>648</v>
      </c>
      <c r="C129" s="375">
        <f>+UPP!B131</f>
        <v>2</v>
      </c>
      <c r="D129" s="375">
        <f>+VLOOKUP('Pure Prem Test'!B129,'IBNR+Freq'!B$11:I$360,6,FALSE)+VLOOKUP('Pure Prem Test'!B129,'IBNR+Freq'!B$11:I$360,7,FALSE)+VLOOKUP('Pure Prem Test'!B129,'IBNR+Freq'!B$11:I$360,8,FALSE)</f>
        <v>44928</v>
      </c>
      <c r="E129" s="256">
        <f>+VLOOKUP(B129,UPP!$C$10:$R$350,16,FALSE)</f>
        <v>3.1719457800000006</v>
      </c>
      <c r="F129" s="257">
        <f t="shared" si="8"/>
        <v>1425091.8000384003</v>
      </c>
      <c r="G129" s="256">
        <f>+VLOOKUP(B129,'Exp Loss Report_PAYROLL'!$A$7:$X$350,24,FALSE)</f>
        <v>3.2189999999999999</v>
      </c>
      <c r="H129" s="257">
        <f t="shared" si="9"/>
        <v>1446232.3199999998</v>
      </c>
      <c r="I129" s="257"/>
      <c r="J129" s="599"/>
      <c r="K129" s="256">
        <f t="shared" si="10"/>
        <v>3.2189999999999999</v>
      </c>
      <c r="L129" s="446">
        <f t="shared" si="11"/>
        <v>5.0199999999999996</v>
      </c>
      <c r="M129" s="446">
        <f t="shared" si="12"/>
        <v>5.0199999999999996</v>
      </c>
      <c r="N129" s="446">
        <f t="shared" si="13"/>
        <v>0</v>
      </c>
      <c r="O129" s="446" t="str">
        <f t="shared" si="18"/>
        <v/>
      </c>
      <c r="P129" s="405"/>
      <c r="Q129" s="48">
        <v>536</v>
      </c>
      <c r="R129" s="326">
        <f t="shared" si="15"/>
        <v>536</v>
      </c>
      <c r="S129" s="48">
        <v>6.48</v>
      </c>
      <c r="T129" s="48" t="s">
        <v>1763</v>
      </c>
    </row>
    <row r="130" spans="2:20" x14ac:dyDescent="0.2">
      <c r="B130" s="375">
        <f>+UPP!C132</f>
        <v>649</v>
      </c>
      <c r="C130" s="375">
        <f>+UPP!B132</f>
        <v>2</v>
      </c>
      <c r="D130" s="375">
        <f>+VLOOKUP('Pure Prem Test'!B130,'IBNR+Freq'!B$11:I$360,6,FALSE)+VLOOKUP('Pure Prem Test'!B130,'IBNR+Freq'!B$11:I$360,7,FALSE)+VLOOKUP('Pure Prem Test'!B130,'IBNR+Freq'!B$11:I$360,8,FALSE)</f>
        <v>19948</v>
      </c>
      <c r="E130" s="256">
        <f>+VLOOKUP(B130,UPP!$C$10:$R$350,16,FALSE)</f>
        <v>2.7127789200000008</v>
      </c>
      <c r="F130" s="257">
        <f t="shared" si="8"/>
        <v>541145.13896160014</v>
      </c>
      <c r="G130" s="256">
        <f>+VLOOKUP(B130,'Exp Loss Report_PAYROLL'!$A$7:$X$350,24,FALSE)</f>
        <v>2.7320000000000002</v>
      </c>
      <c r="H130" s="257">
        <f t="shared" si="9"/>
        <v>544979.36</v>
      </c>
      <c r="I130" s="257"/>
      <c r="J130" s="599"/>
      <c r="K130" s="256">
        <f t="shared" si="10"/>
        <v>2.7320000000000002</v>
      </c>
      <c r="L130" s="446">
        <f t="shared" si="11"/>
        <v>4.26</v>
      </c>
      <c r="M130" s="446">
        <f t="shared" si="12"/>
        <v>4.51</v>
      </c>
      <c r="N130" s="446">
        <f t="shared" si="13"/>
        <v>-0.25</v>
      </c>
      <c r="O130" s="446" t="str">
        <f t="shared" si="18"/>
        <v>NR</v>
      </c>
      <c r="P130" s="405"/>
      <c r="Q130" s="48">
        <v>551</v>
      </c>
      <c r="R130" s="326">
        <f t="shared" si="15"/>
        <v>551</v>
      </c>
      <c r="S130" s="48">
        <v>1.32</v>
      </c>
      <c r="T130" s="48" t="s">
        <v>1764</v>
      </c>
    </row>
    <row r="131" spans="2:20" x14ac:dyDescent="0.2">
      <c r="B131" s="375">
        <f>+UPP!C133</f>
        <v>651</v>
      </c>
      <c r="C131" s="375">
        <f>+UPP!B133</f>
        <v>2</v>
      </c>
      <c r="D131" s="375">
        <f>+VLOOKUP('Pure Prem Test'!B131,'IBNR+Freq'!B$11:I$360,6,FALSE)+VLOOKUP('Pure Prem Test'!B131,'IBNR+Freq'!B$11:I$360,7,FALSE)+VLOOKUP('Pure Prem Test'!B131,'IBNR+Freq'!B$11:I$360,8,FALSE)</f>
        <v>105994</v>
      </c>
      <c r="E131" s="256">
        <f>+VLOOKUP(B131,UPP!$C$10:$R$350,16,FALSE)</f>
        <v>3.346112520000001</v>
      </c>
      <c r="F131" s="257">
        <f t="shared" si="8"/>
        <v>3546678.5044488008</v>
      </c>
      <c r="G131" s="256">
        <f>+VLOOKUP(B131,'Exp Loss Report_PAYROLL'!$A$7:$X$350,24,FALSE)</f>
        <v>3.32</v>
      </c>
      <c r="H131" s="257">
        <f t="shared" si="9"/>
        <v>3519000.8</v>
      </c>
      <c r="I131" s="257"/>
      <c r="J131" s="599"/>
      <c r="K131" s="256">
        <f t="shared" si="10"/>
        <v>3.32</v>
      </c>
      <c r="L131" s="446">
        <f t="shared" si="11"/>
        <v>5.18</v>
      </c>
      <c r="M131" s="446">
        <f t="shared" si="12"/>
        <v>5.18</v>
      </c>
      <c r="N131" s="446">
        <f t="shared" si="13"/>
        <v>0</v>
      </c>
      <c r="O131" s="446" t="str">
        <f t="shared" si="18"/>
        <v/>
      </c>
      <c r="P131" s="405"/>
      <c r="Q131" s="48">
        <v>553</v>
      </c>
      <c r="R131" s="326">
        <f t="shared" si="15"/>
        <v>553</v>
      </c>
      <c r="S131" s="48">
        <v>4.32</v>
      </c>
      <c r="T131" s="48" t="s">
        <v>1764</v>
      </c>
    </row>
    <row r="132" spans="2:20" x14ac:dyDescent="0.2">
      <c r="B132" s="375">
        <f>+UPP!C134</f>
        <v>652</v>
      </c>
      <c r="C132" s="375">
        <f>+UPP!B134</f>
        <v>2</v>
      </c>
      <c r="D132" s="375">
        <f>+VLOOKUP('Pure Prem Test'!B132,'IBNR+Freq'!B$11:I$360,6,FALSE)+VLOOKUP('Pure Prem Test'!B132,'IBNR+Freq'!B$11:I$360,7,FALSE)+VLOOKUP('Pure Prem Test'!B132,'IBNR+Freq'!B$11:I$360,8,FALSE)</f>
        <v>123835</v>
      </c>
      <c r="E132" s="256">
        <f>+VLOOKUP(B132,UPP!$C$10:$R$350,16,FALSE)</f>
        <v>5.6102801400000004</v>
      </c>
      <c r="F132" s="257">
        <f t="shared" si="8"/>
        <v>6947490.4113690006</v>
      </c>
      <c r="G132" s="256">
        <f>+VLOOKUP(B132,'Exp Loss Report_PAYROLL'!$A$7:$X$350,24,FALSE)</f>
        <v>5.7949999999999999</v>
      </c>
      <c r="H132" s="257">
        <f t="shared" si="9"/>
        <v>7176238.25</v>
      </c>
      <c r="I132" s="257"/>
      <c r="J132" s="599"/>
      <c r="K132" s="256">
        <f t="shared" si="10"/>
        <v>5.7949999999999999</v>
      </c>
      <c r="L132" s="446">
        <f t="shared" si="11"/>
        <v>9.0399999999999991</v>
      </c>
      <c r="M132" s="446">
        <f t="shared" si="12"/>
        <v>9.0399999999999991</v>
      </c>
      <c r="N132" s="446">
        <f t="shared" si="13"/>
        <v>0</v>
      </c>
      <c r="O132" s="446" t="str">
        <f t="shared" si="18"/>
        <v/>
      </c>
      <c r="P132" s="405"/>
      <c r="Q132" s="48">
        <v>555</v>
      </c>
      <c r="R132" s="326">
        <f t="shared" si="15"/>
        <v>555</v>
      </c>
      <c r="S132" s="48">
        <v>1.28</v>
      </c>
      <c r="T132" s="48" t="s">
        <v>1764</v>
      </c>
    </row>
    <row r="133" spans="2:20" x14ac:dyDescent="0.2">
      <c r="B133" s="375">
        <f>+UPP!C135</f>
        <v>653</v>
      </c>
      <c r="C133" s="375">
        <f>+UPP!B135</f>
        <v>2</v>
      </c>
      <c r="D133" s="375">
        <f>+VLOOKUP('Pure Prem Test'!B133,'IBNR+Freq'!B$11:I$360,6,FALSE)+VLOOKUP('Pure Prem Test'!B133,'IBNR+Freq'!B$11:I$360,7,FALSE)+VLOOKUP('Pure Prem Test'!B133,'IBNR+Freq'!B$11:I$360,8,FALSE)</f>
        <v>63027</v>
      </c>
      <c r="E133" s="256">
        <f>+VLOOKUP(B133,UPP!$C$10:$R$350,16,FALSE)</f>
        <v>4.2591684600000015</v>
      </c>
      <c r="F133" s="257">
        <f t="shared" si="8"/>
        <v>2684426.105284201</v>
      </c>
      <c r="G133" s="256">
        <f>+VLOOKUP(B133,'Exp Loss Report_PAYROLL'!$A$7:$X$350,24,FALSE)</f>
        <v>4.2750000000000004</v>
      </c>
      <c r="H133" s="257">
        <f t="shared" si="9"/>
        <v>2694404.2500000005</v>
      </c>
      <c r="I133" s="257"/>
      <c r="J133" s="599"/>
      <c r="K133" s="256">
        <f t="shared" si="10"/>
        <v>4.2750000000000004</v>
      </c>
      <c r="L133" s="446">
        <f t="shared" si="11"/>
        <v>6.67</v>
      </c>
      <c r="M133" s="446">
        <f t="shared" si="12"/>
        <v>6.67</v>
      </c>
      <c r="N133" s="446">
        <f t="shared" si="13"/>
        <v>0</v>
      </c>
      <c r="O133" s="446" t="str">
        <f t="shared" si="18"/>
        <v/>
      </c>
      <c r="P133" s="405"/>
      <c r="Q133" s="48">
        <v>563</v>
      </c>
      <c r="R133" s="326">
        <f t="shared" si="15"/>
        <v>563</v>
      </c>
      <c r="S133" s="48">
        <v>1.62</v>
      </c>
      <c r="T133" s="48" t="s">
        <v>1764</v>
      </c>
    </row>
    <row r="134" spans="2:20" x14ac:dyDescent="0.2">
      <c r="B134" s="375">
        <f>+UPP!C136</f>
        <v>654</v>
      </c>
      <c r="C134" s="375">
        <f>+UPP!B136</f>
        <v>2</v>
      </c>
      <c r="D134" s="375">
        <f>+VLOOKUP('Pure Prem Test'!B134,'IBNR+Freq'!B$11:I$360,6,FALSE)+VLOOKUP('Pure Prem Test'!B134,'IBNR+Freq'!B$11:I$360,7,FALSE)+VLOOKUP('Pure Prem Test'!B134,'IBNR+Freq'!B$11:I$360,8,FALSE)</f>
        <v>71262</v>
      </c>
      <c r="E134" s="256">
        <f>+VLOOKUP(B134,UPP!$C$10:$R$350,16,FALSE)</f>
        <v>3.1772235600000003</v>
      </c>
      <c r="F134" s="257">
        <f t="shared" si="8"/>
        <v>2264153.0533272</v>
      </c>
      <c r="G134" s="256">
        <f>+VLOOKUP(B134,'Exp Loss Report_PAYROLL'!$A$7:$X$350,24,FALSE)</f>
        <v>3.129</v>
      </c>
      <c r="H134" s="257">
        <f t="shared" si="9"/>
        <v>2229787.98</v>
      </c>
      <c r="I134" s="257"/>
      <c r="J134" s="599"/>
      <c r="K134" s="256">
        <f t="shared" si="10"/>
        <v>3.129</v>
      </c>
      <c r="L134" s="446">
        <f t="shared" si="11"/>
        <v>4.88</v>
      </c>
      <c r="M134" s="446">
        <f t="shared" si="12"/>
        <v>4.88</v>
      </c>
      <c r="N134" s="446">
        <f t="shared" si="13"/>
        <v>0</v>
      </c>
      <c r="O134" s="446" t="str">
        <f t="shared" si="18"/>
        <v/>
      </c>
      <c r="P134" s="405"/>
      <c r="Q134" s="48">
        <v>571</v>
      </c>
      <c r="R134" s="326">
        <f t="shared" si="15"/>
        <v>571</v>
      </c>
      <c r="S134" s="48">
        <v>2.98</v>
      </c>
      <c r="T134" s="48" t="s">
        <v>1764</v>
      </c>
    </row>
    <row r="135" spans="2:20" x14ac:dyDescent="0.2">
      <c r="B135" s="375">
        <f>+UPP!C137</f>
        <v>655</v>
      </c>
      <c r="C135" s="375">
        <f>+UPP!B137</f>
        <v>2</v>
      </c>
      <c r="D135" s="375">
        <f>+VLOOKUP('Pure Prem Test'!B135,'IBNR+Freq'!B$11:I$360,6,FALSE)+VLOOKUP('Pure Prem Test'!B135,'IBNR+Freq'!B$11:I$360,7,FALSE)+VLOOKUP('Pure Prem Test'!B135,'IBNR+Freq'!B$11:I$360,8,FALSE)</f>
        <v>25907</v>
      </c>
      <c r="E135" s="256">
        <f>+VLOOKUP(B135,UPP!$C$10:$R$350,16,FALSE)</f>
        <v>8.1805590000000006</v>
      </c>
      <c r="F135" s="257">
        <f t="shared" si="8"/>
        <v>2119337.42013</v>
      </c>
      <c r="G135" s="256">
        <f>+VLOOKUP(B135,'Exp Loss Report_PAYROLL'!$A$7:$X$350,24,FALSE)</f>
        <v>8.09</v>
      </c>
      <c r="H135" s="257">
        <f t="shared" si="9"/>
        <v>2095876.3</v>
      </c>
      <c r="I135" s="257"/>
      <c r="J135" s="599"/>
      <c r="K135" s="256">
        <f t="shared" si="10"/>
        <v>8.09</v>
      </c>
      <c r="L135" s="446">
        <f t="shared" si="11"/>
        <v>12.63</v>
      </c>
      <c r="M135" s="446">
        <f t="shared" si="12"/>
        <v>12.27</v>
      </c>
      <c r="N135" s="446">
        <f t="shared" si="13"/>
        <v>0.36000000000000121</v>
      </c>
      <c r="O135" s="446" t="str">
        <f t="shared" si="18"/>
        <v>NR</v>
      </c>
      <c r="P135" s="405"/>
      <c r="Q135" s="48">
        <v>573</v>
      </c>
      <c r="R135" s="326">
        <f t="shared" si="15"/>
        <v>573</v>
      </c>
      <c r="S135" s="48">
        <v>4.5</v>
      </c>
      <c r="T135" s="48" t="s">
        <v>1763</v>
      </c>
    </row>
    <row r="136" spans="2:20" x14ac:dyDescent="0.2">
      <c r="B136" s="375">
        <f>+UPP!C138</f>
        <v>656</v>
      </c>
      <c r="C136" s="375">
        <f>+UPP!B138</f>
        <v>2</v>
      </c>
      <c r="D136" s="375">
        <f>+VLOOKUP('Pure Prem Test'!B136,'IBNR+Freq'!B$11:I$360,6,FALSE)+VLOOKUP('Pure Prem Test'!B136,'IBNR+Freq'!B$11:I$360,7,FALSE)+VLOOKUP('Pure Prem Test'!B136,'IBNR+Freq'!B$11:I$360,8,FALSE)</f>
        <v>32925</v>
      </c>
      <c r="E136" s="256">
        <f>+VLOOKUP(B136,UPP!$C$10:$R$350,16,FALSE)</f>
        <v>4.1113906199999999</v>
      </c>
      <c r="F136" s="257">
        <f t="shared" si="8"/>
        <v>1353675.361635</v>
      </c>
      <c r="G136" s="256">
        <f>+VLOOKUP(B136,'Exp Loss Report_PAYROLL'!$A$7:$X$350,24,FALSE)</f>
        <v>4.0460000000000003</v>
      </c>
      <c r="H136" s="257">
        <f t="shared" si="9"/>
        <v>1332145.5000000002</v>
      </c>
      <c r="I136" s="257"/>
      <c r="J136" s="599"/>
      <c r="K136" s="256">
        <f t="shared" si="10"/>
        <v>4.0460000000000003</v>
      </c>
      <c r="L136" s="446">
        <f t="shared" si="11"/>
        <v>6.31</v>
      </c>
      <c r="M136" s="446">
        <f t="shared" si="12"/>
        <v>6.27</v>
      </c>
      <c r="N136" s="446">
        <f t="shared" si="13"/>
        <v>4.0000000000000036E-2</v>
      </c>
      <c r="O136" s="446" t="str">
        <f t="shared" si="18"/>
        <v>NR</v>
      </c>
      <c r="P136" s="405"/>
      <c r="Q136" s="48">
        <v>581</v>
      </c>
      <c r="R136" s="326">
        <f t="shared" si="15"/>
        <v>581</v>
      </c>
      <c r="S136" s="48">
        <v>1.57</v>
      </c>
      <c r="T136" s="48" t="s">
        <v>1764</v>
      </c>
    </row>
    <row r="137" spans="2:20" x14ac:dyDescent="0.2">
      <c r="B137" s="375">
        <f>+UPP!C139</f>
        <v>657</v>
      </c>
      <c r="C137" s="375">
        <f>+UPP!B139</f>
        <v>2</v>
      </c>
      <c r="D137" s="375">
        <f>+VLOOKUP('Pure Prem Test'!B137,'IBNR+Freq'!B$11:I$360,6,FALSE)+VLOOKUP('Pure Prem Test'!B137,'IBNR+Freq'!B$11:I$360,7,FALSE)+VLOOKUP('Pure Prem Test'!B137,'IBNR+Freq'!B$11:I$360,8,FALSE)</f>
        <v>2949</v>
      </c>
      <c r="E137" s="256">
        <f>+VLOOKUP(B137,UPP!$C$10:$R$350,16,FALSE)</f>
        <v>5.9111136000000002</v>
      </c>
      <c r="F137" s="257">
        <f t="shared" ref="F137:F200" si="19">+D137*E137*10</f>
        <v>174318.74006400001</v>
      </c>
      <c r="G137" s="256">
        <f>+VLOOKUP(B137,'Exp Loss Report_PAYROLL'!$A$7:$X$350,24,FALSE)</f>
        <v>5.8949999999999996</v>
      </c>
      <c r="H137" s="257">
        <f t="shared" ref="H137:H200" si="20">+D137*G137*10</f>
        <v>173843.55</v>
      </c>
      <c r="I137" s="257"/>
      <c r="J137" s="599"/>
      <c r="K137" s="256">
        <f t="shared" ref="K137:K200" si="21">+ROUND(G137,3)</f>
        <v>5.8949999999999996</v>
      </c>
      <c r="L137" s="446">
        <f t="shared" ref="L137:L200" si="22">+ROUND(IF(C137=1,K137*L$2,IF(C137=2,L$3*K137,L$4*K137)),2)</f>
        <v>9.1999999999999993</v>
      </c>
      <c r="M137" s="446">
        <f t="shared" ref="M137:M200" si="23">+VLOOKUP(B137,R$8:S$321,2,FALSE)</f>
        <v>9.41</v>
      </c>
      <c r="N137" s="446">
        <f t="shared" ref="N137:N200" si="24">+L137-M137</f>
        <v>-0.21000000000000085</v>
      </c>
      <c r="O137" s="446" t="str">
        <f t="shared" si="18"/>
        <v>NR</v>
      </c>
      <c r="P137" s="405"/>
      <c r="Q137" s="48">
        <v>601</v>
      </c>
      <c r="R137" s="326">
        <f t="shared" ref="R137:R200" si="25">+VALUE(Q137)</f>
        <v>601</v>
      </c>
      <c r="S137" s="48">
        <v>8.5299999999999994</v>
      </c>
      <c r="T137" s="48" t="s">
        <v>1764</v>
      </c>
    </row>
    <row r="138" spans="2:20" x14ac:dyDescent="0.2">
      <c r="B138" s="375">
        <f>+UPP!C140</f>
        <v>658</v>
      </c>
      <c r="C138" s="375">
        <f>+UPP!B140</f>
        <v>2</v>
      </c>
      <c r="D138" s="375">
        <f>+VLOOKUP('Pure Prem Test'!B138,'IBNR+Freq'!B$11:I$360,6,FALSE)+VLOOKUP('Pure Prem Test'!B138,'IBNR+Freq'!B$11:I$360,7,FALSE)+VLOOKUP('Pure Prem Test'!B138,'IBNR+Freq'!B$11:I$360,8,FALSE)</f>
        <v>22160</v>
      </c>
      <c r="E138" s="256">
        <f>+VLOOKUP(B138,UPP!$C$10:$R$350,16,FALSE)</f>
        <v>6.333336000000001</v>
      </c>
      <c r="F138" s="257">
        <f t="shared" si="19"/>
        <v>1403467.2576000004</v>
      </c>
      <c r="G138" s="256">
        <f>+VLOOKUP(B138,'Exp Loss Report_PAYROLL'!$A$7:$X$350,24,FALSE)</f>
        <v>6.335</v>
      </c>
      <c r="H138" s="257">
        <f t="shared" si="20"/>
        <v>1403836</v>
      </c>
      <c r="I138" s="257"/>
      <c r="J138" s="599"/>
      <c r="K138" s="256">
        <f t="shared" si="21"/>
        <v>6.335</v>
      </c>
      <c r="L138" s="446">
        <f t="shared" si="22"/>
        <v>9.89</v>
      </c>
      <c r="M138" s="446">
        <f t="shared" si="23"/>
        <v>10.01</v>
      </c>
      <c r="N138" s="446">
        <f t="shared" si="24"/>
        <v>-0.11999999999999922</v>
      </c>
      <c r="O138" s="446" t="str">
        <f t="shared" si="18"/>
        <v>NR</v>
      </c>
      <c r="P138" s="405"/>
      <c r="Q138" s="48">
        <v>603</v>
      </c>
      <c r="R138" s="326">
        <f t="shared" si="25"/>
        <v>603</v>
      </c>
      <c r="S138" s="48">
        <v>6.8</v>
      </c>
      <c r="T138" s="48" t="s">
        <v>1763</v>
      </c>
    </row>
    <row r="139" spans="2:20" x14ac:dyDescent="0.2">
      <c r="B139" s="375">
        <f>+UPP!C141</f>
        <v>659</v>
      </c>
      <c r="C139" s="375">
        <f>+UPP!B141</f>
        <v>2</v>
      </c>
      <c r="D139" s="375">
        <f>+VLOOKUP('Pure Prem Test'!B139,'IBNR+Freq'!B$11:I$360,6,FALSE)+VLOOKUP('Pure Prem Test'!B139,'IBNR+Freq'!B$11:I$360,7,FALSE)+VLOOKUP('Pure Prem Test'!B139,'IBNR+Freq'!B$11:I$360,8,FALSE)</f>
        <v>21541</v>
      </c>
      <c r="E139" s="256">
        <f>+VLOOKUP(B139,UPP!$C$10:$R$350,16,FALSE)</f>
        <v>11.611116000000001</v>
      </c>
      <c r="F139" s="257">
        <f t="shared" si="19"/>
        <v>2501150.49756</v>
      </c>
      <c r="G139" s="256">
        <f>+VLOOKUP(B139,'Exp Loss Report_PAYROLL'!$A$7:$X$350,24,FALSE)</f>
        <v>11.65</v>
      </c>
      <c r="H139" s="257">
        <f t="shared" si="20"/>
        <v>2509526.5</v>
      </c>
      <c r="I139" s="257"/>
      <c r="J139" s="599"/>
      <c r="K139" s="256">
        <f t="shared" si="21"/>
        <v>11.65</v>
      </c>
      <c r="L139" s="446">
        <f t="shared" si="22"/>
        <v>18.18</v>
      </c>
      <c r="M139" s="446">
        <f t="shared" si="23"/>
        <v>18.04</v>
      </c>
      <c r="N139" s="446">
        <f t="shared" si="24"/>
        <v>0.14000000000000057</v>
      </c>
      <c r="O139" s="446" t="str">
        <f t="shared" si="18"/>
        <v>NR</v>
      </c>
      <c r="P139" s="405"/>
      <c r="Q139" s="48">
        <v>605</v>
      </c>
      <c r="R139" s="326">
        <f t="shared" si="25"/>
        <v>605</v>
      </c>
      <c r="S139" s="48">
        <v>8.23</v>
      </c>
      <c r="T139" s="48" t="s">
        <v>1763</v>
      </c>
    </row>
    <row r="140" spans="2:20" x14ac:dyDescent="0.2">
      <c r="B140" s="375">
        <f>+UPP!C142</f>
        <v>660</v>
      </c>
      <c r="C140" s="375">
        <f>+UPP!B142</f>
        <v>2</v>
      </c>
      <c r="D140" s="375">
        <f>+VLOOKUP('Pure Prem Test'!B140,'IBNR+Freq'!B$11:I$360,6,FALSE)+VLOOKUP('Pure Prem Test'!B140,'IBNR+Freq'!B$11:I$360,7,FALSE)+VLOOKUP('Pure Prem Test'!B140,'IBNR+Freq'!B$11:I$360,8,FALSE)</f>
        <v>111256</v>
      </c>
      <c r="E140" s="256">
        <f>+VLOOKUP(B140,UPP!$C$10:$R$350,16,FALSE)</f>
        <v>1.3141672200000001</v>
      </c>
      <c r="F140" s="257">
        <f t="shared" si="19"/>
        <v>1462089.8822832</v>
      </c>
      <c r="G140" s="256">
        <f>+VLOOKUP(B140,'Exp Loss Report_PAYROLL'!$A$7:$X$350,24,FALSE)</f>
        <v>1.3140000000000001</v>
      </c>
      <c r="H140" s="257">
        <f t="shared" si="20"/>
        <v>1461903.8400000003</v>
      </c>
      <c r="I140" s="257"/>
      <c r="J140" s="599"/>
      <c r="K140" s="256">
        <f t="shared" si="21"/>
        <v>1.3140000000000001</v>
      </c>
      <c r="L140" s="446">
        <f t="shared" si="22"/>
        <v>2.0499999999999998</v>
      </c>
      <c r="M140" s="446">
        <f t="shared" si="23"/>
        <v>2.0499999999999998</v>
      </c>
      <c r="N140" s="446">
        <f t="shared" si="24"/>
        <v>0</v>
      </c>
      <c r="O140" s="446" t="str">
        <f t="shared" si="18"/>
        <v/>
      </c>
      <c r="P140" s="405"/>
      <c r="Q140" s="48">
        <v>607</v>
      </c>
      <c r="R140" s="326">
        <f t="shared" si="25"/>
        <v>607</v>
      </c>
      <c r="S140" s="48">
        <v>3.52</v>
      </c>
      <c r="T140" s="48" t="s">
        <v>1763</v>
      </c>
    </row>
    <row r="141" spans="2:20" x14ac:dyDescent="0.2">
      <c r="B141" s="375">
        <f>+UPP!C143</f>
        <v>661</v>
      </c>
      <c r="C141" s="375">
        <f>+UPP!B143</f>
        <v>2</v>
      </c>
      <c r="D141" s="375">
        <f>+VLOOKUP('Pure Prem Test'!B141,'IBNR+Freq'!B$11:I$360,6,FALSE)+VLOOKUP('Pure Prem Test'!B141,'IBNR+Freq'!B$11:I$360,7,FALSE)+VLOOKUP('Pure Prem Test'!B141,'IBNR+Freq'!B$11:I$360,8,FALSE)</f>
        <v>329618</v>
      </c>
      <c r="E141" s="256">
        <f>+VLOOKUP(B141,UPP!$C$10:$R$350,16,FALSE)</f>
        <v>1.8050007600000004</v>
      </c>
      <c r="F141" s="257">
        <f t="shared" si="19"/>
        <v>5949607.405096801</v>
      </c>
      <c r="G141" s="256">
        <f>+VLOOKUP(B141,'Exp Loss Report_PAYROLL'!$A$7:$X$350,24,FALSE)</f>
        <v>1.819</v>
      </c>
      <c r="H141" s="257">
        <f t="shared" si="20"/>
        <v>5995751.4199999999</v>
      </c>
      <c r="I141" s="257"/>
      <c r="J141" s="599"/>
      <c r="K141" s="256">
        <f t="shared" si="21"/>
        <v>1.819</v>
      </c>
      <c r="L141" s="446">
        <f t="shared" si="22"/>
        <v>2.84</v>
      </c>
      <c r="M141" s="446">
        <f t="shared" si="23"/>
        <v>2.84</v>
      </c>
      <c r="N141" s="446">
        <f t="shared" si="24"/>
        <v>0</v>
      </c>
      <c r="O141" s="446" t="str">
        <f t="shared" si="18"/>
        <v/>
      </c>
      <c r="P141" s="405"/>
      <c r="Q141" s="48">
        <v>608</v>
      </c>
      <c r="R141" s="326">
        <f t="shared" si="25"/>
        <v>608</v>
      </c>
      <c r="S141" s="48">
        <v>4.37</v>
      </c>
      <c r="T141" s="48" t="s">
        <v>1764</v>
      </c>
    </row>
    <row r="142" spans="2:20" x14ac:dyDescent="0.2">
      <c r="B142" s="375">
        <f>+UPP!C144</f>
        <v>662</v>
      </c>
      <c r="C142" s="375">
        <f>+UPP!B144</f>
        <v>2</v>
      </c>
      <c r="D142" s="375">
        <f>+VLOOKUP('Pure Prem Test'!B142,'IBNR+Freq'!B$11:I$360,6,FALSE)+VLOOKUP('Pure Prem Test'!B142,'IBNR+Freq'!B$11:I$360,7,FALSE)+VLOOKUP('Pure Prem Test'!B142,'IBNR+Freq'!B$11:I$360,8,FALSE)</f>
        <v>20204</v>
      </c>
      <c r="E142" s="256">
        <f>+VLOOKUP(B142,UPP!$C$10:$R$350,16,FALSE)</f>
        <v>4.0691683800000007</v>
      </c>
      <c r="F142" s="257">
        <f t="shared" si="19"/>
        <v>822134.77949520014</v>
      </c>
      <c r="G142" s="256">
        <f>+VLOOKUP(B142,'Exp Loss Report_PAYROLL'!$A$7:$X$350,24,FALSE)</f>
        <v>4.0030000000000001</v>
      </c>
      <c r="H142" s="257">
        <f t="shared" si="20"/>
        <v>808766.12000000011</v>
      </c>
      <c r="I142" s="257"/>
      <c r="J142" s="599"/>
      <c r="K142" s="256">
        <f t="shared" si="21"/>
        <v>4.0030000000000001</v>
      </c>
      <c r="L142" s="446">
        <f t="shared" si="22"/>
        <v>6.25</v>
      </c>
      <c r="M142" s="446">
        <f t="shared" si="23"/>
        <v>6.74</v>
      </c>
      <c r="N142" s="446">
        <f t="shared" si="24"/>
        <v>-0.49000000000000021</v>
      </c>
      <c r="O142" s="446" t="str">
        <f t="shared" si="18"/>
        <v>NR</v>
      </c>
      <c r="P142" s="405"/>
      <c r="Q142" s="48">
        <v>609</v>
      </c>
      <c r="R142" s="326">
        <f t="shared" si="25"/>
        <v>609</v>
      </c>
      <c r="S142" s="48">
        <v>4.47</v>
      </c>
      <c r="T142" s="48" t="s">
        <v>1764</v>
      </c>
    </row>
    <row r="143" spans="2:20" x14ac:dyDescent="0.2">
      <c r="B143" s="375">
        <f>+UPP!C145</f>
        <v>663</v>
      </c>
      <c r="C143" s="375">
        <f>+UPP!B145</f>
        <v>2</v>
      </c>
      <c r="D143" s="375">
        <f>+VLOOKUP('Pure Prem Test'!B143,'IBNR+Freq'!B$11:I$360,6,FALSE)+VLOOKUP('Pure Prem Test'!B143,'IBNR+Freq'!B$11:I$360,7,FALSE)+VLOOKUP('Pure Prem Test'!B143,'IBNR+Freq'!B$11:I$360,8,FALSE)</f>
        <v>327510</v>
      </c>
      <c r="E143" s="256">
        <f>+VLOOKUP(B143,UPP!$C$10:$R$350,16,FALSE)</f>
        <v>2.3644454400000008</v>
      </c>
      <c r="F143" s="257">
        <f t="shared" si="19"/>
        <v>7743795.2605440021</v>
      </c>
      <c r="G143" s="256">
        <f>+VLOOKUP(B143,'Exp Loss Report_PAYROLL'!$A$7:$X$350,24,FALSE)</f>
        <v>2.3439999999999999</v>
      </c>
      <c r="H143" s="257">
        <f t="shared" si="20"/>
        <v>7676834.3999999994</v>
      </c>
      <c r="I143" s="257"/>
      <c r="J143" s="599"/>
      <c r="K143" s="256">
        <f t="shared" si="21"/>
        <v>2.3439999999999999</v>
      </c>
      <c r="L143" s="446">
        <f t="shared" si="22"/>
        <v>3.66</v>
      </c>
      <c r="M143" s="446">
        <f t="shared" si="23"/>
        <v>3.66</v>
      </c>
      <c r="N143" s="446">
        <f t="shared" si="24"/>
        <v>0</v>
      </c>
      <c r="O143" s="446" t="str">
        <f t="shared" si="18"/>
        <v/>
      </c>
      <c r="P143" s="405"/>
      <c r="Q143" s="48">
        <v>611</v>
      </c>
      <c r="R143" s="326">
        <f t="shared" si="25"/>
        <v>611</v>
      </c>
      <c r="S143" s="48">
        <v>10.64</v>
      </c>
      <c r="T143" s="48" t="s">
        <v>1763</v>
      </c>
    </row>
    <row r="144" spans="2:20" x14ac:dyDescent="0.2">
      <c r="B144" s="375">
        <f>+UPP!C146</f>
        <v>664</v>
      </c>
      <c r="C144" s="375">
        <f>+UPP!B146</f>
        <v>2</v>
      </c>
      <c r="D144" s="375">
        <f>+VLOOKUP('Pure Prem Test'!B144,'IBNR+Freq'!B$11:I$360,6,FALSE)+VLOOKUP('Pure Prem Test'!B144,'IBNR+Freq'!B$11:I$360,7,FALSE)+VLOOKUP('Pure Prem Test'!B144,'IBNR+Freq'!B$11:I$360,8,FALSE)</f>
        <v>291625</v>
      </c>
      <c r="E144" s="256">
        <f>+VLOOKUP(B144,UPP!$C$10:$R$350,16,FALSE)</f>
        <v>2.6125011000000002</v>
      </c>
      <c r="F144" s="257">
        <f t="shared" si="19"/>
        <v>7618706.3328750012</v>
      </c>
      <c r="G144" s="256">
        <f>+VLOOKUP(B144,'Exp Loss Report_PAYROLL'!$A$7:$X$350,24,FALSE)</f>
        <v>2.532</v>
      </c>
      <c r="H144" s="257">
        <f t="shared" si="20"/>
        <v>7383945</v>
      </c>
      <c r="I144" s="257"/>
      <c r="J144" s="599"/>
      <c r="K144" s="256">
        <f t="shared" si="21"/>
        <v>2.532</v>
      </c>
      <c r="L144" s="446">
        <f t="shared" si="22"/>
        <v>3.95</v>
      </c>
      <c r="M144" s="446">
        <f t="shared" si="23"/>
        <v>3.95</v>
      </c>
      <c r="N144" s="446">
        <f t="shared" si="24"/>
        <v>0</v>
      </c>
      <c r="O144" s="446" t="str">
        <f t="shared" si="18"/>
        <v/>
      </c>
      <c r="P144" s="405"/>
      <c r="Q144" s="48">
        <v>615</v>
      </c>
      <c r="R144" s="326">
        <f t="shared" si="25"/>
        <v>615</v>
      </c>
      <c r="S144" s="48">
        <v>10.45</v>
      </c>
      <c r="T144" s="48" t="s">
        <v>1763</v>
      </c>
    </row>
    <row r="145" spans="2:20" x14ac:dyDescent="0.2">
      <c r="B145" s="375">
        <f>+UPP!C147</f>
        <v>665</v>
      </c>
      <c r="C145" s="375">
        <f>+UPP!B147</f>
        <v>2</v>
      </c>
      <c r="D145" s="375">
        <f>+VLOOKUP('Pure Prem Test'!B145,'IBNR+Freq'!B$11:I$360,6,FALSE)+VLOOKUP('Pure Prem Test'!B145,'IBNR+Freq'!B$11:I$360,7,FALSE)+VLOOKUP('Pure Prem Test'!B145,'IBNR+Freq'!B$11:I$360,8,FALSE)</f>
        <v>50576</v>
      </c>
      <c r="E145" s="256">
        <f>+VLOOKUP(B145,UPP!$C$10:$R$350,16,FALSE)</f>
        <v>4.5336130200000015</v>
      </c>
      <c r="F145" s="257">
        <f t="shared" si="19"/>
        <v>2292920.1209952007</v>
      </c>
      <c r="G145" s="256">
        <f>+VLOOKUP(B145,'Exp Loss Report_PAYROLL'!$A$7:$X$350,24,FALSE)</f>
        <v>4.4710000000000001</v>
      </c>
      <c r="H145" s="257">
        <f t="shared" si="20"/>
        <v>2261252.96</v>
      </c>
      <c r="I145" s="257"/>
      <c r="J145" s="599"/>
      <c r="K145" s="256">
        <f t="shared" si="21"/>
        <v>4.4710000000000001</v>
      </c>
      <c r="L145" s="446">
        <f t="shared" si="22"/>
        <v>6.98</v>
      </c>
      <c r="M145" s="446">
        <f t="shared" si="23"/>
        <v>6.98</v>
      </c>
      <c r="N145" s="446">
        <f t="shared" si="24"/>
        <v>0</v>
      </c>
      <c r="O145" s="446" t="str">
        <f t="shared" si="18"/>
        <v/>
      </c>
      <c r="P145" s="405"/>
      <c r="Q145" s="48">
        <v>617</v>
      </c>
      <c r="R145" s="326">
        <f t="shared" si="25"/>
        <v>617</v>
      </c>
      <c r="S145" s="48">
        <v>3.85</v>
      </c>
      <c r="T145" s="48" t="s">
        <v>1764</v>
      </c>
    </row>
    <row r="146" spans="2:20" x14ac:dyDescent="0.2">
      <c r="B146" s="375">
        <f>+UPP!C148</f>
        <v>666</v>
      </c>
      <c r="C146" s="375">
        <f>+UPP!B148</f>
        <v>2</v>
      </c>
      <c r="D146" s="375">
        <f>+VLOOKUP('Pure Prem Test'!B146,'IBNR+Freq'!B$11:I$360,6,FALSE)+VLOOKUP('Pure Prem Test'!B146,'IBNR+Freq'!B$11:I$360,7,FALSE)+VLOOKUP('Pure Prem Test'!B146,'IBNR+Freq'!B$11:I$360,8,FALSE)</f>
        <v>10777</v>
      </c>
      <c r="E146" s="256">
        <f>+VLOOKUP(B146,UPP!$C$10:$R$350,16,FALSE)</f>
        <v>5.0138909999999992</v>
      </c>
      <c r="F146" s="257">
        <f t="shared" si="19"/>
        <v>540347.03306999989</v>
      </c>
      <c r="G146" s="256">
        <f>+VLOOKUP(B146,'Exp Loss Report_PAYROLL'!$A$7:$X$350,24,FALSE)</f>
        <v>4.9480000000000004</v>
      </c>
      <c r="H146" s="257">
        <f t="shared" si="20"/>
        <v>533245.96000000008</v>
      </c>
      <c r="I146" s="257"/>
      <c r="J146" s="599"/>
      <c r="K146" s="256">
        <f t="shared" si="21"/>
        <v>4.9480000000000004</v>
      </c>
      <c r="L146" s="446">
        <f t="shared" si="22"/>
        <v>7.72</v>
      </c>
      <c r="M146" s="446">
        <f t="shared" si="23"/>
        <v>8.0299999999999994</v>
      </c>
      <c r="N146" s="446">
        <f t="shared" si="24"/>
        <v>-0.30999999999999961</v>
      </c>
      <c r="O146" s="446" t="str">
        <f t="shared" si="18"/>
        <v>NR</v>
      </c>
      <c r="P146" s="405"/>
      <c r="Q146" s="48">
        <v>625</v>
      </c>
      <c r="R146" s="326">
        <f t="shared" si="25"/>
        <v>625</v>
      </c>
      <c r="S146" s="48">
        <v>5.54</v>
      </c>
      <c r="T146" s="48" t="s">
        <v>1764</v>
      </c>
    </row>
    <row r="147" spans="2:20" x14ac:dyDescent="0.2">
      <c r="B147" s="375">
        <f>+UPP!C149</f>
        <v>667</v>
      </c>
      <c r="C147" s="375">
        <f>+UPP!B149</f>
        <v>2</v>
      </c>
      <c r="D147" s="375">
        <f>+VLOOKUP('Pure Prem Test'!B147,'IBNR+Freq'!B$11:I$360,6,FALSE)+VLOOKUP('Pure Prem Test'!B147,'IBNR+Freq'!B$11:I$360,7,FALSE)+VLOOKUP('Pure Prem Test'!B147,'IBNR+Freq'!B$11:I$360,8,FALSE)</f>
        <v>7447</v>
      </c>
      <c r="E147" s="256">
        <f>+VLOOKUP(B147,UPP!$C$10:$R$350,16,FALSE)</f>
        <v>1.3616672400000005</v>
      </c>
      <c r="F147" s="257">
        <f t="shared" si="19"/>
        <v>101403.35936280004</v>
      </c>
      <c r="G147" s="256">
        <f>+VLOOKUP(B147,'Exp Loss Report_PAYROLL'!$A$7:$X$350,24,FALSE)</f>
        <v>1.3520000000000001</v>
      </c>
      <c r="H147" s="257">
        <f t="shared" si="20"/>
        <v>100683.44</v>
      </c>
      <c r="I147" s="257"/>
      <c r="J147" s="599"/>
      <c r="K147" s="256">
        <f t="shared" si="21"/>
        <v>1.3520000000000001</v>
      </c>
      <c r="L147" s="446">
        <f t="shared" si="22"/>
        <v>2.11</v>
      </c>
      <c r="M147" s="446">
        <f t="shared" si="23"/>
        <v>2.2000000000000002</v>
      </c>
      <c r="N147" s="446">
        <f t="shared" si="24"/>
        <v>-9.0000000000000302E-2</v>
      </c>
      <c r="O147" s="446" t="str">
        <f t="shared" si="18"/>
        <v>NR</v>
      </c>
      <c r="P147" s="405"/>
      <c r="Q147" s="48">
        <v>643</v>
      </c>
      <c r="R147" s="326">
        <f t="shared" si="25"/>
        <v>643</v>
      </c>
      <c r="S147" s="48">
        <v>12.48</v>
      </c>
      <c r="T147" s="48" t="s">
        <v>1763</v>
      </c>
    </row>
    <row r="148" spans="2:20" x14ac:dyDescent="0.2">
      <c r="B148" s="375">
        <f>+UPP!C150</f>
        <v>668</v>
      </c>
      <c r="C148" s="375">
        <f>+UPP!B150</f>
        <v>2</v>
      </c>
      <c r="D148" s="375">
        <f>+VLOOKUP('Pure Prem Test'!B148,'IBNR+Freq'!B$11:I$360,6,FALSE)+VLOOKUP('Pure Prem Test'!B148,'IBNR+Freq'!B$11:I$360,7,FALSE)+VLOOKUP('Pure Prem Test'!B148,'IBNR+Freq'!B$11:I$360,8,FALSE)</f>
        <v>14408</v>
      </c>
      <c r="E148" s="256">
        <f>+VLOOKUP(B148,UPP!$C$10:$R$350,16,FALSE)</f>
        <v>5.20389108</v>
      </c>
      <c r="F148" s="257">
        <f t="shared" si="19"/>
        <v>749776.62680640002</v>
      </c>
      <c r="G148" s="256">
        <f>+VLOOKUP(B148,'Exp Loss Report_PAYROLL'!$A$7:$X$350,24,FALSE)</f>
        <v>5.2320000000000002</v>
      </c>
      <c r="H148" s="257">
        <f t="shared" si="20"/>
        <v>753826.56</v>
      </c>
      <c r="I148" s="257"/>
      <c r="J148" s="599"/>
      <c r="K148" s="256">
        <f t="shared" si="21"/>
        <v>5.2320000000000002</v>
      </c>
      <c r="L148" s="446">
        <f t="shared" si="22"/>
        <v>8.17</v>
      </c>
      <c r="M148" s="446">
        <f t="shared" si="23"/>
        <v>8.5399999999999991</v>
      </c>
      <c r="N148" s="446">
        <f t="shared" si="24"/>
        <v>-0.36999999999999922</v>
      </c>
      <c r="O148" s="446" t="str">
        <f t="shared" si="18"/>
        <v>NR</v>
      </c>
      <c r="P148" s="405"/>
      <c r="Q148" s="48">
        <v>645</v>
      </c>
      <c r="R148" s="326">
        <f t="shared" si="25"/>
        <v>645</v>
      </c>
      <c r="S148" s="48">
        <v>5.97</v>
      </c>
      <c r="T148" s="48" t="s">
        <v>1764</v>
      </c>
    </row>
    <row r="149" spans="2:20" x14ac:dyDescent="0.2">
      <c r="B149" s="375">
        <f>+UPP!C151</f>
        <v>669</v>
      </c>
      <c r="C149" s="375">
        <f>+UPP!B151</f>
        <v>2</v>
      </c>
      <c r="D149" s="375">
        <f>+VLOOKUP('Pure Prem Test'!B149,'IBNR+Freq'!B$11:I$360,6,FALSE)+VLOOKUP('Pure Prem Test'!B149,'IBNR+Freq'!B$11:I$360,7,FALSE)+VLOOKUP('Pure Prem Test'!B149,'IBNR+Freq'!B$11:I$360,8,FALSE)</f>
        <v>1619</v>
      </c>
      <c r="E149" s="256">
        <f>+VLOOKUP(B149,UPP!$C$10:$R$350,16,FALSE)</f>
        <v>4.7130575400000003</v>
      </c>
      <c r="F149" s="257">
        <f t="shared" si="19"/>
        <v>76304.401572600007</v>
      </c>
      <c r="G149" s="256">
        <f>+VLOOKUP(B149,'Exp Loss Report_PAYROLL'!$A$7:$X$350,24,FALSE)</f>
        <v>4.7130000000000001</v>
      </c>
      <c r="H149" s="257">
        <f t="shared" si="20"/>
        <v>76303.47</v>
      </c>
      <c r="I149" s="257"/>
      <c r="J149" s="599"/>
      <c r="K149" s="256">
        <f t="shared" si="21"/>
        <v>4.7130000000000001</v>
      </c>
      <c r="L149" s="446">
        <f t="shared" si="22"/>
        <v>7.36</v>
      </c>
      <c r="M149" s="446">
        <f t="shared" si="23"/>
        <v>7.65</v>
      </c>
      <c r="N149" s="446">
        <f t="shared" si="24"/>
        <v>-0.29000000000000004</v>
      </c>
      <c r="O149" s="446" t="str">
        <f t="shared" si="18"/>
        <v>NR</v>
      </c>
      <c r="P149" s="405"/>
      <c r="Q149" s="48">
        <v>646</v>
      </c>
      <c r="R149" s="326">
        <f t="shared" si="25"/>
        <v>646</v>
      </c>
      <c r="S149" s="48">
        <v>5.89</v>
      </c>
      <c r="T149" s="48" t="s">
        <v>1763</v>
      </c>
    </row>
    <row r="150" spans="2:20" x14ac:dyDescent="0.2">
      <c r="B150" s="375">
        <f>+UPP!C152</f>
        <v>670</v>
      </c>
      <c r="C150" s="375">
        <f>+UPP!B152</f>
        <v>2</v>
      </c>
      <c r="D150" s="375">
        <f>+VLOOKUP('Pure Prem Test'!B150,'IBNR+Freq'!B$11:I$360,6,FALSE)+VLOOKUP('Pure Prem Test'!B150,'IBNR+Freq'!B$11:I$360,7,FALSE)+VLOOKUP('Pure Prem Test'!B150,'IBNR+Freq'!B$11:I$360,8,FALSE)</f>
        <v>18018</v>
      </c>
      <c r="E150" s="256">
        <f>+VLOOKUP(B150,UPP!$C$10:$R$350,16,FALSE)</f>
        <v>4.1219461800000001</v>
      </c>
      <c r="F150" s="257">
        <f t="shared" si="19"/>
        <v>742692.26271239994</v>
      </c>
      <c r="G150" s="256">
        <f>+VLOOKUP(B150,'Exp Loss Report_PAYROLL'!$A$7:$X$350,24,FALSE)</f>
        <v>4.1280000000000001</v>
      </c>
      <c r="H150" s="257">
        <f t="shared" si="20"/>
        <v>743783.04</v>
      </c>
      <c r="I150" s="257"/>
      <c r="J150" s="599"/>
      <c r="K150" s="256">
        <f t="shared" si="21"/>
        <v>4.1280000000000001</v>
      </c>
      <c r="L150" s="446">
        <f t="shared" si="22"/>
        <v>6.44</v>
      </c>
      <c r="M150" s="446">
        <f t="shared" si="23"/>
        <v>6.76</v>
      </c>
      <c r="N150" s="446">
        <f t="shared" si="24"/>
        <v>-0.3199999999999994</v>
      </c>
      <c r="O150" s="446" t="str">
        <f t="shared" si="18"/>
        <v>NR</v>
      </c>
      <c r="P150" s="405"/>
      <c r="Q150" s="48">
        <v>647</v>
      </c>
      <c r="R150" s="326">
        <f t="shared" si="25"/>
        <v>647</v>
      </c>
      <c r="S150" s="48">
        <v>8.32</v>
      </c>
      <c r="T150" s="48" t="s">
        <v>1763</v>
      </c>
    </row>
    <row r="151" spans="2:20" x14ac:dyDescent="0.2">
      <c r="B151" s="375">
        <f>+UPP!C153</f>
        <v>673</v>
      </c>
      <c r="C151" s="375">
        <f>+UPP!B153</f>
        <v>2</v>
      </c>
      <c r="D151" s="375">
        <f>+VLOOKUP('Pure Prem Test'!B151,'IBNR+Freq'!B$11:I$360,6,FALSE)+VLOOKUP('Pure Prem Test'!B151,'IBNR+Freq'!B$11:I$360,7,FALSE)+VLOOKUP('Pure Prem Test'!B151,'IBNR+Freq'!B$11:I$360,8,FALSE)</f>
        <v>8611</v>
      </c>
      <c r="E151" s="256">
        <f>+VLOOKUP(B151,UPP!$C$10:$R$350,16,FALSE)</f>
        <v>4.0691683800000016</v>
      </c>
      <c r="F151" s="257">
        <f t="shared" si="19"/>
        <v>350396.08920180012</v>
      </c>
      <c r="G151" s="256">
        <f>+VLOOKUP(B151,'Exp Loss Report_PAYROLL'!$A$7:$X$350,24,FALSE)</f>
        <v>4.0490000000000004</v>
      </c>
      <c r="H151" s="257">
        <f t="shared" si="20"/>
        <v>348659.39000000007</v>
      </c>
      <c r="I151" s="257"/>
      <c r="J151" s="599"/>
      <c r="K151" s="256">
        <f t="shared" si="21"/>
        <v>4.0490000000000004</v>
      </c>
      <c r="L151" s="446">
        <f t="shared" si="22"/>
        <v>6.32</v>
      </c>
      <c r="M151" s="446">
        <f t="shared" si="23"/>
        <v>6.58</v>
      </c>
      <c r="N151" s="446">
        <f t="shared" si="24"/>
        <v>-0.25999999999999979</v>
      </c>
      <c r="O151" s="446" t="str">
        <f t="shared" si="18"/>
        <v>NR</v>
      </c>
      <c r="P151" s="405"/>
      <c r="Q151" s="48">
        <v>648</v>
      </c>
      <c r="R151" s="326">
        <f t="shared" si="25"/>
        <v>648</v>
      </c>
      <c r="S151" s="48">
        <v>5.0199999999999996</v>
      </c>
      <c r="T151" s="48" t="s">
        <v>1764</v>
      </c>
    </row>
    <row r="152" spans="2:20" x14ac:dyDescent="0.2">
      <c r="B152" s="375">
        <f>+UPP!C154</f>
        <v>674</v>
      </c>
      <c r="C152" s="375">
        <f>+UPP!B154</f>
        <v>2</v>
      </c>
      <c r="D152" s="375">
        <f>+VLOOKUP('Pure Prem Test'!B152,'IBNR+Freq'!B$11:I$360,6,FALSE)+VLOOKUP('Pure Prem Test'!B152,'IBNR+Freq'!B$11:I$360,7,FALSE)+VLOOKUP('Pure Prem Test'!B152,'IBNR+Freq'!B$11:I$360,8,FALSE)</f>
        <v>5363</v>
      </c>
      <c r="E152" s="256">
        <f>+VLOOKUP(B152,UPP!$C$10:$R$350,16,FALSE)</f>
        <v>3.5836126200000011</v>
      </c>
      <c r="F152" s="257">
        <f t="shared" si="19"/>
        <v>192189.14481060003</v>
      </c>
      <c r="G152" s="256">
        <f>+VLOOKUP(B152,'Exp Loss Report_PAYROLL'!$A$7:$X$350,24,FALSE)</f>
        <v>3.5840000000000001</v>
      </c>
      <c r="H152" s="257">
        <f t="shared" si="20"/>
        <v>192209.92000000001</v>
      </c>
      <c r="I152" s="257"/>
      <c r="J152" s="599"/>
      <c r="K152" s="256">
        <f t="shared" si="21"/>
        <v>3.5840000000000001</v>
      </c>
      <c r="L152" s="446">
        <f t="shared" si="22"/>
        <v>5.59</v>
      </c>
      <c r="M152" s="446">
        <f t="shared" si="23"/>
        <v>5.78</v>
      </c>
      <c r="N152" s="446">
        <f t="shared" si="24"/>
        <v>-0.19000000000000039</v>
      </c>
      <c r="O152" s="446" t="str">
        <f t="shared" si="18"/>
        <v>NR</v>
      </c>
      <c r="P152" s="405"/>
      <c r="Q152" s="48">
        <v>649</v>
      </c>
      <c r="R152" s="326">
        <f t="shared" si="25"/>
        <v>649</v>
      </c>
      <c r="S152" s="48">
        <v>4.51</v>
      </c>
      <c r="T152" s="48" t="s">
        <v>1763</v>
      </c>
    </row>
    <row r="153" spans="2:20" x14ac:dyDescent="0.2">
      <c r="B153" s="375">
        <f>+UPP!C155</f>
        <v>675</v>
      </c>
      <c r="C153" s="375">
        <f>+UPP!B155</f>
        <v>2</v>
      </c>
      <c r="D153" s="375">
        <f>+VLOOKUP('Pure Prem Test'!B153,'IBNR+Freq'!B$11:I$360,6,FALSE)+VLOOKUP('Pure Prem Test'!B153,'IBNR+Freq'!B$11:I$360,7,FALSE)+VLOOKUP('Pure Prem Test'!B153,'IBNR+Freq'!B$11:I$360,8,FALSE)</f>
        <v>232271</v>
      </c>
      <c r="E153" s="256">
        <f>+VLOOKUP(B153,UPP!$C$10:$R$350,16,FALSE)</f>
        <v>2.4013899000000003</v>
      </c>
      <c r="F153" s="257">
        <f t="shared" si="19"/>
        <v>5577732.3346290002</v>
      </c>
      <c r="G153" s="256">
        <f>+VLOOKUP(B153,'Exp Loss Report_PAYROLL'!$A$7:$X$350,24,FALSE)</f>
        <v>2.3849999999999998</v>
      </c>
      <c r="H153" s="257">
        <f t="shared" si="20"/>
        <v>5539663.3499999996</v>
      </c>
      <c r="I153" s="257"/>
      <c r="J153" s="599"/>
      <c r="K153" s="256">
        <f t="shared" si="21"/>
        <v>2.3849999999999998</v>
      </c>
      <c r="L153" s="446">
        <f t="shared" si="22"/>
        <v>3.72</v>
      </c>
      <c r="M153" s="446">
        <f t="shared" si="23"/>
        <v>3.72</v>
      </c>
      <c r="N153" s="446">
        <f t="shared" si="24"/>
        <v>0</v>
      </c>
      <c r="O153" s="446" t="str">
        <f t="shared" si="18"/>
        <v/>
      </c>
      <c r="P153" s="405"/>
      <c r="Q153" s="48">
        <v>651</v>
      </c>
      <c r="R153" s="326">
        <f t="shared" si="25"/>
        <v>651</v>
      </c>
      <c r="S153" s="48">
        <v>5.18</v>
      </c>
      <c r="T153" s="48" t="s">
        <v>1764</v>
      </c>
    </row>
    <row r="154" spans="2:20" x14ac:dyDescent="0.2">
      <c r="B154" s="375">
        <f>+UPP!C156</f>
        <v>676</v>
      </c>
      <c r="C154" s="375">
        <f>+UPP!B156</f>
        <v>2</v>
      </c>
      <c r="D154" s="375">
        <f>+VLOOKUP('Pure Prem Test'!B154,'IBNR+Freq'!B$11:I$360,6,FALSE)+VLOOKUP('Pure Prem Test'!B154,'IBNR+Freq'!B$11:I$360,7,FALSE)+VLOOKUP('Pure Prem Test'!B154,'IBNR+Freq'!B$11:I$360,8,FALSE)</f>
        <v>17596</v>
      </c>
      <c r="E154" s="256">
        <f>+VLOOKUP(B154,UPP!$C$10:$R$350,16,FALSE)</f>
        <v>3.3144458400000008</v>
      </c>
      <c r="F154" s="257">
        <f t="shared" si="19"/>
        <v>583209.89000640018</v>
      </c>
      <c r="G154" s="256">
        <f>+VLOOKUP(B154,'Exp Loss Report_PAYROLL'!$A$7:$X$350,24,FALSE)</f>
        <v>3.403</v>
      </c>
      <c r="H154" s="257">
        <f t="shared" si="20"/>
        <v>598791.88</v>
      </c>
      <c r="I154" s="257"/>
      <c r="J154" s="599"/>
      <c r="K154" s="256">
        <f t="shared" si="21"/>
        <v>3.403</v>
      </c>
      <c r="L154" s="446">
        <f t="shared" si="22"/>
        <v>5.31</v>
      </c>
      <c r="M154" s="446">
        <f t="shared" si="23"/>
        <v>5.38</v>
      </c>
      <c r="N154" s="446">
        <f t="shared" si="24"/>
        <v>-7.0000000000000284E-2</v>
      </c>
      <c r="O154" s="446" t="str">
        <f t="shared" si="18"/>
        <v>NR</v>
      </c>
      <c r="P154" s="405"/>
      <c r="Q154" s="48">
        <v>652</v>
      </c>
      <c r="R154" s="326">
        <f t="shared" si="25"/>
        <v>652</v>
      </c>
      <c r="S154" s="48">
        <v>9.0399999999999991</v>
      </c>
      <c r="T154" s="48" t="s">
        <v>1764</v>
      </c>
    </row>
    <row r="155" spans="2:20" x14ac:dyDescent="0.2">
      <c r="B155" s="375">
        <f>+UPP!C157</f>
        <v>677</v>
      </c>
      <c r="C155" s="375">
        <f>+UPP!B157</f>
        <v>2</v>
      </c>
      <c r="D155" s="375">
        <f>+VLOOKUP('Pure Prem Test'!B155,'IBNR+Freq'!B$11:I$360,6,FALSE)+VLOOKUP('Pure Prem Test'!B155,'IBNR+Freq'!B$11:I$360,7,FALSE)+VLOOKUP('Pure Prem Test'!B155,'IBNR+Freq'!B$11:I$360,8,FALSE)</f>
        <v>69637</v>
      </c>
      <c r="E155" s="256">
        <f>+VLOOKUP(B155,UPP!$C$10:$R$350,16,FALSE)</f>
        <v>1.9316674799999998</v>
      </c>
      <c r="F155" s="257">
        <f t="shared" si="19"/>
        <v>1345155.2830476</v>
      </c>
      <c r="G155" s="256">
        <f>+VLOOKUP(B155,'Exp Loss Report_PAYROLL'!$A$7:$X$350,24,FALSE)</f>
        <v>1.9319999999999999</v>
      </c>
      <c r="H155" s="257">
        <f t="shared" si="20"/>
        <v>1345386.84</v>
      </c>
      <c r="I155" s="257"/>
      <c r="J155" s="599"/>
      <c r="K155" s="256">
        <f t="shared" si="21"/>
        <v>1.9319999999999999</v>
      </c>
      <c r="L155" s="446">
        <f t="shared" si="22"/>
        <v>3.02</v>
      </c>
      <c r="M155" s="446">
        <f t="shared" si="23"/>
        <v>3.02</v>
      </c>
      <c r="N155" s="446">
        <f t="shared" si="24"/>
        <v>0</v>
      </c>
      <c r="O155" s="446" t="str">
        <f t="shared" si="18"/>
        <v/>
      </c>
      <c r="P155" s="405"/>
      <c r="Q155" s="48">
        <v>653</v>
      </c>
      <c r="R155" s="326">
        <f t="shared" si="25"/>
        <v>653</v>
      </c>
      <c r="S155" s="48">
        <v>6.67</v>
      </c>
      <c r="T155" s="48" t="s">
        <v>1764</v>
      </c>
    </row>
    <row r="156" spans="2:20" x14ac:dyDescent="0.2">
      <c r="B156" s="375">
        <f>+UPP!C158</f>
        <v>679</v>
      </c>
      <c r="C156" s="375">
        <f>+UPP!B158</f>
        <v>2</v>
      </c>
      <c r="D156" s="375">
        <f>+VLOOKUP('Pure Prem Test'!B156,'IBNR+Freq'!B$11:I$360,6,FALSE)+VLOOKUP('Pure Prem Test'!B156,'IBNR+Freq'!B$11:I$360,7,FALSE)+VLOOKUP('Pure Prem Test'!B156,'IBNR+Freq'!B$11:I$360,8,FALSE)</f>
        <v>878</v>
      </c>
      <c r="E156" s="256">
        <f>+VLOOKUP(B156,UPP!$C$10:$R$350,16,FALSE)</f>
        <v>5.8161135600000016</v>
      </c>
      <c r="F156" s="257">
        <f t="shared" si="19"/>
        <v>51065.477056800009</v>
      </c>
      <c r="G156" s="256">
        <f>+VLOOKUP(B156,'Exp Loss Report_PAYROLL'!$A$7:$X$350,24,FALSE)</f>
        <v>5.8159999999999998</v>
      </c>
      <c r="H156" s="257">
        <f t="shared" si="20"/>
        <v>51064.479999999996</v>
      </c>
      <c r="I156" s="257"/>
      <c r="J156" s="599"/>
      <c r="K156" s="256">
        <f t="shared" si="21"/>
        <v>5.8159999999999998</v>
      </c>
      <c r="L156" s="446">
        <f t="shared" si="22"/>
        <v>9.08</v>
      </c>
      <c r="M156" s="446">
        <f t="shared" si="23"/>
        <v>9.31</v>
      </c>
      <c r="N156" s="446">
        <f t="shared" si="24"/>
        <v>-0.23000000000000043</v>
      </c>
      <c r="O156" s="446" t="str">
        <f t="shared" si="18"/>
        <v>NR</v>
      </c>
      <c r="P156" s="405"/>
      <c r="Q156" s="48">
        <v>654</v>
      </c>
      <c r="R156" s="326">
        <f t="shared" si="25"/>
        <v>654</v>
      </c>
      <c r="S156" s="48">
        <v>4.88</v>
      </c>
      <c r="T156" s="48" t="s">
        <v>1764</v>
      </c>
    </row>
    <row r="157" spans="2:20" x14ac:dyDescent="0.2">
      <c r="B157" s="375">
        <f>+UPP!C159</f>
        <v>681</v>
      </c>
      <c r="C157" s="375">
        <f>+UPP!B159</f>
        <v>2</v>
      </c>
      <c r="D157" s="375">
        <f>+VLOOKUP('Pure Prem Test'!B157,'IBNR+Freq'!B$11:I$360,6,FALSE)+VLOOKUP('Pure Prem Test'!B157,'IBNR+Freq'!B$11:I$360,7,FALSE)+VLOOKUP('Pure Prem Test'!B157,'IBNR+Freq'!B$11:I$360,8,FALSE)</f>
        <v>1932</v>
      </c>
      <c r="E157" s="256">
        <f>+VLOOKUP(B157,UPP!$C$10:$R$350,16,FALSE)</f>
        <v>4.121946180000001</v>
      </c>
      <c r="F157" s="257">
        <f t="shared" si="19"/>
        <v>79636.00019760002</v>
      </c>
      <c r="G157" s="256">
        <f>+VLOOKUP(B157,'Exp Loss Report_PAYROLL'!$A$7:$X$350,24,FALSE)</f>
        <v>4.1180000000000003</v>
      </c>
      <c r="H157" s="257">
        <f t="shared" si="20"/>
        <v>79559.760000000009</v>
      </c>
      <c r="I157" s="257"/>
      <c r="J157" s="599"/>
      <c r="K157" s="256">
        <f t="shared" si="21"/>
        <v>4.1180000000000003</v>
      </c>
      <c r="L157" s="446">
        <f t="shared" si="22"/>
        <v>6.43</v>
      </c>
      <c r="M157" s="446">
        <f t="shared" si="23"/>
        <v>6.76</v>
      </c>
      <c r="N157" s="446">
        <f t="shared" si="24"/>
        <v>-0.33000000000000007</v>
      </c>
      <c r="O157" s="446" t="str">
        <f t="shared" si="18"/>
        <v>NR</v>
      </c>
      <c r="P157" s="405"/>
      <c r="Q157" s="48">
        <v>655</v>
      </c>
      <c r="R157" s="326">
        <f t="shared" si="25"/>
        <v>655</v>
      </c>
      <c r="S157" s="48">
        <v>12.27</v>
      </c>
      <c r="T157" s="48" t="s">
        <v>1763</v>
      </c>
    </row>
    <row r="158" spans="2:20" x14ac:dyDescent="0.2">
      <c r="B158" s="375">
        <f>+UPP!C160</f>
        <v>682</v>
      </c>
      <c r="C158" s="375">
        <f>+UPP!B160</f>
        <v>2</v>
      </c>
      <c r="D158" s="375">
        <f>+VLOOKUP('Pure Prem Test'!B158,'IBNR+Freq'!B$11:I$360,6,FALSE)+VLOOKUP('Pure Prem Test'!B158,'IBNR+Freq'!B$11:I$360,7,FALSE)+VLOOKUP('Pure Prem Test'!B158,'IBNR+Freq'!B$11:I$360,8,FALSE)</f>
        <v>8146</v>
      </c>
      <c r="E158" s="256">
        <f>+VLOOKUP(B158,UPP!$C$10:$R$350,16,FALSE)</f>
        <v>9.1569483000000016</v>
      </c>
      <c r="F158" s="257">
        <f t="shared" si="19"/>
        <v>745925.00851800013</v>
      </c>
      <c r="G158" s="256">
        <f>+VLOOKUP(B158,'Exp Loss Report_PAYROLL'!$A$7:$X$350,24,FALSE)</f>
        <v>9.1180000000000003</v>
      </c>
      <c r="H158" s="257">
        <f t="shared" si="20"/>
        <v>742752.28</v>
      </c>
      <c r="I158" s="257"/>
      <c r="J158" s="599"/>
      <c r="K158" s="256">
        <f t="shared" si="21"/>
        <v>9.1180000000000003</v>
      </c>
      <c r="L158" s="446">
        <f t="shared" si="22"/>
        <v>14.23</v>
      </c>
      <c r="M158" s="446" t="e">
        <f t="shared" si="23"/>
        <v>#N/A</v>
      </c>
      <c r="N158" s="446" t="e">
        <f t="shared" si="24"/>
        <v>#N/A</v>
      </c>
      <c r="O158" s="446" t="s">
        <v>16</v>
      </c>
      <c r="P158" s="405"/>
      <c r="Q158" s="48">
        <v>656</v>
      </c>
      <c r="R158" s="326">
        <f t="shared" si="25"/>
        <v>656</v>
      </c>
      <c r="S158" s="48">
        <v>6.27</v>
      </c>
      <c r="T158" s="48" t="s">
        <v>1763</v>
      </c>
    </row>
    <row r="159" spans="2:20" x14ac:dyDescent="0.2">
      <c r="B159" s="375">
        <f>+UPP!C161</f>
        <v>709</v>
      </c>
      <c r="C159" s="375">
        <f>+UPP!B161</f>
        <v>2</v>
      </c>
      <c r="D159" s="375">
        <f>+VLOOKUP('Pure Prem Test'!B159,'IBNR+Freq'!B$11:I$360,6,FALSE)+VLOOKUP('Pure Prem Test'!B159,'IBNR+Freq'!B$11:I$360,7,FALSE)+VLOOKUP('Pure Prem Test'!B159,'IBNR+Freq'!B$11:I$360,8,FALSE)</f>
        <v>186</v>
      </c>
      <c r="E159" s="256">
        <f>+VLOOKUP(B159,UPP!$C$10:$R$350,16,FALSE)</f>
        <v>1.3141672200000005</v>
      </c>
      <c r="F159" s="257">
        <f t="shared" si="19"/>
        <v>2444.351029200001</v>
      </c>
      <c r="G159" s="256">
        <f>+VLOOKUP(B159,'Exp Loss Report_PAYROLL'!$A$7:$X$350,24,FALSE)</f>
        <v>1.3140000000000001</v>
      </c>
      <c r="H159" s="257">
        <f t="shared" si="20"/>
        <v>2444.04</v>
      </c>
      <c r="I159" s="257"/>
      <c r="J159" s="599"/>
      <c r="K159" s="256">
        <f t="shared" si="21"/>
        <v>1.3140000000000001</v>
      </c>
      <c r="L159" s="446">
        <f t="shared" si="22"/>
        <v>2.0499999999999998</v>
      </c>
      <c r="M159" s="446">
        <f t="shared" si="23"/>
        <v>2.12</v>
      </c>
      <c r="N159" s="446">
        <f t="shared" si="24"/>
        <v>-7.0000000000000284E-2</v>
      </c>
      <c r="O159" s="446" t="str">
        <f t="shared" ref="O159:O204" si="26">+VLOOKUP(B159,R$8:T$321,3,FALSE)</f>
        <v>NR</v>
      </c>
      <c r="P159" s="405"/>
      <c r="Q159" s="48">
        <v>657</v>
      </c>
      <c r="R159" s="326">
        <f t="shared" si="25"/>
        <v>657</v>
      </c>
      <c r="S159" s="48">
        <v>9.41</v>
      </c>
      <c r="T159" s="48" t="s">
        <v>1763</v>
      </c>
    </row>
    <row r="160" spans="2:20" x14ac:dyDescent="0.2">
      <c r="B160" s="375">
        <f>+UPP!C162</f>
        <v>716</v>
      </c>
      <c r="C160" s="375">
        <f>+UPP!B162</f>
        <v>2</v>
      </c>
      <c r="D160" s="375">
        <f>+VLOOKUP('Pure Prem Test'!B160,'IBNR+Freq'!B$11:I$360,6,FALSE)+VLOOKUP('Pure Prem Test'!B160,'IBNR+Freq'!B$11:I$360,7,FALSE)+VLOOKUP('Pure Prem Test'!B160,'IBNR+Freq'!B$11:I$360,8,FALSE)</f>
        <v>3651</v>
      </c>
      <c r="E160" s="256">
        <f>+VLOOKUP(B160,UPP!$C$10:$R$350,16,FALSE)</f>
        <v>1.9950008400000001</v>
      </c>
      <c r="F160" s="257">
        <f t="shared" si="19"/>
        <v>72837.480668400007</v>
      </c>
      <c r="G160" s="256">
        <f>+VLOOKUP(B160,'Exp Loss Report_PAYROLL'!$A$7:$X$350,24,FALSE)</f>
        <v>1.984</v>
      </c>
      <c r="H160" s="257">
        <f t="shared" si="20"/>
        <v>72435.839999999997</v>
      </c>
      <c r="I160" s="257"/>
      <c r="J160" s="599"/>
      <c r="K160" s="256">
        <f t="shared" si="21"/>
        <v>1.984</v>
      </c>
      <c r="L160" s="446">
        <f t="shared" si="22"/>
        <v>3.1</v>
      </c>
      <c r="M160" s="446">
        <f t="shared" si="23"/>
        <v>3.24</v>
      </c>
      <c r="N160" s="446">
        <f t="shared" si="24"/>
        <v>-0.14000000000000012</v>
      </c>
      <c r="O160" s="446" t="str">
        <f t="shared" si="26"/>
        <v>NR</v>
      </c>
      <c r="P160" s="405"/>
      <c r="Q160" s="48">
        <v>658</v>
      </c>
      <c r="R160" s="326">
        <f t="shared" si="25"/>
        <v>658</v>
      </c>
      <c r="S160" s="48">
        <v>10.01</v>
      </c>
      <c r="T160" s="48" t="s">
        <v>1763</v>
      </c>
    </row>
    <row r="161" spans="2:20" x14ac:dyDescent="0.2">
      <c r="B161" s="375">
        <f>+UPP!C163</f>
        <v>718</v>
      </c>
      <c r="C161" s="375">
        <f>+UPP!B163</f>
        <v>2</v>
      </c>
      <c r="D161" s="375">
        <f>+VLOOKUP('Pure Prem Test'!B161,'IBNR+Freq'!B$11:I$360,6,FALSE)+VLOOKUP('Pure Prem Test'!B161,'IBNR+Freq'!B$11:I$360,7,FALSE)+VLOOKUP('Pure Prem Test'!B161,'IBNR+Freq'!B$11:I$360,8,FALSE)</f>
        <v>7134</v>
      </c>
      <c r="E161" s="256">
        <f>+VLOOKUP(B161,UPP!$C$10:$R$350,16,FALSE)</f>
        <v>2.0161119599999999</v>
      </c>
      <c r="F161" s="257">
        <f t="shared" si="19"/>
        <v>143829.4272264</v>
      </c>
      <c r="G161" s="256">
        <f>+VLOOKUP(B161,'Exp Loss Report_PAYROLL'!$A$7:$X$350,24,FALSE)</f>
        <v>2.016</v>
      </c>
      <c r="H161" s="257">
        <f t="shared" si="20"/>
        <v>143821.44</v>
      </c>
      <c r="I161" s="257"/>
      <c r="J161" s="599"/>
      <c r="K161" s="256">
        <f t="shared" si="21"/>
        <v>2.016</v>
      </c>
      <c r="L161" s="446">
        <f t="shared" si="22"/>
        <v>3.15</v>
      </c>
      <c r="M161" s="446">
        <f t="shared" si="23"/>
        <v>3.24</v>
      </c>
      <c r="N161" s="446">
        <f t="shared" si="24"/>
        <v>-9.0000000000000302E-2</v>
      </c>
      <c r="O161" s="446" t="str">
        <f t="shared" si="26"/>
        <v>NR</v>
      </c>
      <c r="P161" s="405"/>
      <c r="Q161" s="48">
        <v>659</v>
      </c>
      <c r="R161" s="326">
        <f t="shared" si="25"/>
        <v>659</v>
      </c>
      <c r="S161" s="48">
        <v>18.04</v>
      </c>
      <c r="T161" s="48" t="s">
        <v>1763</v>
      </c>
    </row>
    <row r="162" spans="2:20" x14ac:dyDescent="0.2">
      <c r="B162" s="375">
        <f>+UPP!C164</f>
        <v>721</v>
      </c>
      <c r="C162" s="375">
        <f>+UPP!B164</f>
        <v>1</v>
      </c>
      <c r="D162" s="375">
        <f>+VLOOKUP('Pure Prem Test'!B162,'IBNR+Freq'!B$11:I$360,6,FALSE)+VLOOKUP('Pure Prem Test'!B162,'IBNR+Freq'!B$11:I$360,7,FALSE)+VLOOKUP('Pure Prem Test'!B162,'IBNR+Freq'!B$11:I$360,8,FALSE)</f>
        <v>622</v>
      </c>
      <c r="E162" s="256">
        <f>+VLOOKUP(B162,UPP!$C$10:$R$350,16,FALSE)</f>
        <v>7.1391674640000016</v>
      </c>
      <c r="F162" s="257">
        <f t="shared" si="19"/>
        <v>44405.621626080014</v>
      </c>
      <c r="G162" s="256">
        <f>+VLOOKUP(B162,'Exp Loss Report_PAYROLL'!$A$7:$X$350,24,FALSE)</f>
        <v>7.1390000000000002</v>
      </c>
      <c r="H162" s="257">
        <f t="shared" si="20"/>
        <v>44404.58</v>
      </c>
      <c r="I162" s="257"/>
      <c r="J162" s="599"/>
      <c r="K162" s="256">
        <f t="shared" si="21"/>
        <v>7.1390000000000002</v>
      </c>
      <c r="L162" s="446">
        <f t="shared" si="22"/>
        <v>11.4</v>
      </c>
      <c r="M162" s="446">
        <f t="shared" si="23"/>
        <v>10.99</v>
      </c>
      <c r="N162" s="446">
        <f t="shared" si="24"/>
        <v>0.41000000000000014</v>
      </c>
      <c r="O162" s="446" t="str">
        <f t="shared" si="26"/>
        <v>NR</v>
      </c>
      <c r="P162" s="405"/>
      <c r="Q162" s="48">
        <v>660</v>
      </c>
      <c r="R162" s="326">
        <f t="shared" si="25"/>
        <v>660</v>
      </c>
      <c r="S162" s="48">
        <v>2.0499999999999998</v>
      </c>
      <c r="T162" s="48" t="s">
        <v>1764</v>
      </c>
    </row>
    <row r="163" spans="2:20" x14ac:dyDescent="0.2">
      <c r="B163" s="375">
        <f>+UPP!C165</f>
        <v>744</v>
      </c>
      <c r="C163" s="375">
        <f>+UPP!B165</f>
        <v>1</v>
      </c>
      <c r="D163" s="375">
        <f>+VLOOKUP('Pure Prem Test'!B163,'IBNR+Freq'!B$11:I$360,6,FALSE)+VLOOKUP('Pure Prem Test'!B163,'IBNR+Freq'!B$11:I$360,7,FALSE)+VLOOKUP('Pure Prem Test'!B163,'IBNR+Freq'!B$11:I$360,8,FALSE)</f>
        <v>876</v>
      </c>
      <c r="E163" s="256">
        <f>+VLOOKUP(B163,UPP!$C$10:$R$350,16,FALSE)</f>
        <v>0.34527979200000009</v>
      </c>
      <c r="F163" s="257">
        <f t="shared" si="19"/>
        <v>3024.6509779200005</v>
      </c>
      <c r="G163" s="256">
        <f>+VLOOKUP(B163,'Exp Loss Report_PAYROLL'!$A$7:$X$350,24,FALSE)</f>
        <v>0.34499999999999997</v>
      </c>
      <c r="H163" s="257">
        <f t="shared" si="20"/>
        <v>3022.2</v>
      </c>
      <c r="I163" s="257"/>
      <c r="J163" s="599"/>
      <c r="K163" s="256">
        <f t="shared" si="21"/>
        <v>0.34499999999999997</v>
      </c>
      <c r="L163" s="446">
        <f t="shared" si="22"/>
        <v>0.55000000000000004</v>
      </c>
      <c r="M163" s="446">
        <f t="shared" si="23"/>
        <v>0.53</v>
      </c>
      <c r="N163" s="600">
        <f t="shared" si="24"/>
        <v>2.0000000000000018E-2</v>
      </c>
      <c r="O163" s="446" t="str">
        <f t="shared" si="26"/>
        <v>NR</v>
      </c>
      <c r="P163" s="405"/>
      <c r="Q163" s="48">
        <v>661</v>
      </c>
      <c r="R163" s="326">
        <f t="shared" si="25"/>
        <v>661</v>
      </c>
      <c r="S163" s="48">
        <v>2.84</v>
      </c>
      <c r="T163" s="48" t="s">
        <v>1764</v>
      </c>
    </row>
    <row r="164" spans="2:20" x14ac:dyDescent="0.2">
      <c r="B164" s="375">
        <f>+UPP!C166</f>
        <v>751</v>
      </c>
      <c r="C164" s="375">
        <f>+UPP!B166</f>
        <v>1</v>
      </c>
      <c r="D164" s="375">
        <f>+VLOOKUP('Pure Prem Test'!B164,'IBNR+Freq'!B$11:I$360,6,FALSE)+VLOOKUP('Pure Prem Test'!B164,'IBNR+Freq'!B$11:I$360,7,FALSE)+VLOOKUP('Pure Prem Test'!B164,'IBNR+Freq'!B$11:I$360,8,FALSE)</f>
        <v>11908</v>
      </c>
      <c r="E164" s="256">
        <f>+VLOOKUP(B164,UPP!$C$10:$R$350,16,FALSE)</f>
        <v>1.157702832</v>
      </c>
      <c r="F164" s="257">
        <f t="shared" si="19"/>
        <v>137859.25323455999</v>
      </c>
      <c r="G164" s="256">
        <f>+VLOOKUP(B164,'Exp Loss Report_PAYROLL'!$A$7:$X$350,24,FALSE)</f>
        <v>1.1579999999999999</v>
      </c>
      <c r="H164" s="257">
        <f t="shared" si="20"/>
        <v>137894.63999999998</v>
      </c>
      <c r="I164" s="257"/>
      <c r="J164" s="599"/>
      <c r="K164" s="256">
        <f t="shared" si="21"/>
        <v>1.1579999999999999</v>
      </c>
      <c r="L164" s="446">
        <f t="shared" si="22"/>
        <v>1.85</v>
      </c>
      <c r="M164" s="446">
        <f t="shared" si="23"/>
        <v>1.64</v>
      </c>
      <c r="N164" s="446">
        <f t="shared" si="24"/>
        <v>0.21000000000000019</v>
      </c>
      <c r="O164" s="446" t="str">
        <f t="shared" si="26"/>
        <v>NR</v>
      </c>
      <c r="P164" s="405"/>
      <c r="Q164" s="48">
        <v>662</v>
      </c>
      <c r="R164" s="326">
        <f t="shared" si="25"/>
        <v>662</v>
      </c>
      <c r="S164" s="48">
        <v>6.74</v>
      </c>
      <c r="T164" s="48" t="s">
        <v>1763</v>
      </c>
    </row>
    <row r="165" spans="2:20" x14ac:dyDescent="0.2">
      <c r="B165" s="375">
        <f>+UPP!C167</f>
        <v>752</v>
      </c>
      <c r="C165" s="375">
        <f>+UPP!B167</f>
        <v>1</v>
      </c>
      <c r="D165" s="375">
        <f>+VLOOKUP('Pure Prem Test'!B165,'IBNR+Freq'!B$11:I$360,6,FALSE)+VLOOKUP('Pure Prem Test'!B165,'IBNR+Freq'!B$11:I$360,7,FALSE)+VLOOKUP('Pure Prem Test'!B165,'IBNR+Freq'!B$11:I$360,8,FALSE)</f>
        <v>12472</v>
      </c>
      <c r="E165" s="256">
        <f>+VLOOKUP(B165,UPP!$C$10:$R$350,16,FALSE)</f>
        <v>0.69563722799999994</v>
      </c>
      <c r="F165" s="257">
        <f t="shared" si="19"/>
        <v>86759.87507615998</v>
      </c>
      <c r="G165" s="256">
        <f>+VLOOKUP(B165,'Exp Loss Report_PAYROLL'!$A$7:$X$350,24,FALSE)</f>
        <v>0.68600000000000005</v>
      </c>
      <c r="H165" s="257">
        <f t="shared" si="20"/>
        <v>85557.920000000013</v>
      </c>
      <c r="I165" s="257"/>
      <c r="J165" s="599"/>
      <c r="K165" s="256">
        <f t="shared" si="21"/>
        <v>0.68600000000000005</v>
      </c>
      <c r="L165" s="446">
        <f t="shared" si="22"/>
        <v>1.1000000000000001</v>
      </c>
      <c r="M165" s="446">
        <f t="shared" si="23"/>
        <v>1.04</v>
      </c>
      <c r="N165" s="446">
        <f t="shared" si="24"/>
        <v>6.0000000000000053E-2</v>
      </c>
      <c r="O165" s="446" t="str">
        <f t="shared" si="26"/>
        <v>NR</v>
      </c>
      <c r="P165" s="405"/>
      <c r="Q165" s="48">
        <v>663</v>
      </c>
      <c r="R165" s="326">
        <f t="shared" si="25"/>
        <v>663</v>
      </c>
      <c r="S165" s="48">
        <v>3.66</v>
      </c>
      <c r="T165" s="48" t="s">
        <v>1764</v>
      </c>
    </row>
    <row r="166" spans="2:20" x14ac:dyDescent="0.2">
      <c r="B166" s="375">
        <f>+UPP!C168</f>
        <v>753</v>
      </c>
      <c r="C166" s="375">
        <f>+UPP!B168</f>
        <v>1</v>
      </c>
      <c r="D166" s="375">
        <f>+VLOOKUP('Pure Prem Test'!B166,'IBNR+Freq'!B$11:I$360,6,FALSE)+VLOOKUP('Pure Prem Test'!B166,'IBNR+Freq'!B$11:I$360,7,FALSE)+VLOOKUP('Pure Prem Test'!B166,'IBNR+Freq'!B$11:I$360,8,FALSE)</f>
        <v>71541</v>
      </c>
      <c r="E166" s="256">
        <f>+VLOOKUP(B166,UPP!$C$10:$R$350,16,FALSE)</f>
        <v>2.8282477080000001</v>
      </c>
      <c r="F166" s="257">
        <f t="shared" si="19"/>
        <v>2023356.69278028</v>
      </c>
      <c r="G166" s="256">
        <f>+VLOOKUP(B166,'Exp Loss Report_PAYROLL'!$A$7:$X$350,24,FALSE)</f>
        <v>2.7959999999999998</v>
      </c>
      <c r="H166" s="257">
        <f t="shared" si="20"/>
        <v>2000286.3599999999</v>
      </c>
      <c r="I166" s="257"/>
      <c r="J166" s="599"/>
      <c r="K166" s="256">
        <f t="shared" si="21"/>
        <v>2.7959999999999998</v>
      </c>
      <c r="L166" s="446">
        <f t="shared" si="22"/>
        <v>4.46</v>
      </c>
      <c r="M166" s="446">
        <f t="shared" si="23"/>
        <v>4.46</v>
      </c>
      <c r="N166" s="446">
        <f t="shared" si="24"/>
        <v>0</v>
      </c>
      <c r="O166" s="446" t="str">
        <f t="shared" si="26"/>
        <v/>
      </c>
      <c r="P166" s="405"/>
      <c r="Q166" s="48">
        <v>664</v>
      </c>
      <c r="R166" s="326">
        <f t="shared" si="25"/>
        <v>664</v>
      </c>
      <c r="S166" s="48">
        <v>3.95</v>
      </c>
      <c r="T166" s="48" t="s">
        <v>1764</v>
      </c>
    </row>
    <row r="167" spans="2:20" x14ac:dyDescent="0.2">
      <c r="B167" s="375">
        <f>+UPP!C169</f>
        <v>755</v>
      </c>
      <c r="C167" s="375">
        <f>+UPP!B169</f>
        <v>1</v>
      </c>
      <c r="D167" s="375">
        <f>+VLOOKUP('Pure Prem Test'!B167,'IBNR+Freq'!B$11:I$360,6,FALSE)+VLOOKUP('Pure Prem Test'!B167,'IBNR+Freq'!B$11:I$360,7,FALSE)+VLOOKUP('Pure Prem Test'!B167,'IBNR+Freq'!B$11:I$360,8,FALSE)</f>
        <v>96072</v>
      </c>
      <c r="E167" s="256">
        <f>+VLOOKUP(B167,UPP!$C$10:$R$350,16,FALSE)</f>
        <v>1.3354203719999997</v>
      </c>
      <c r="F167" s="257">
        <f t="shared" si="19"/>
        <v>1282965.0597878397</v>
      </c>
      <c r="G167" s="256">
        <f>+VLOOKUP(B167,'Exp Loss Report_PAYROLL'!$A$7:$X$350,24,FALSE)</f>
        <v>1.276</v>
      </c>
      <c r="H167" s="257">
        <f t="shared" si="20"/>
        <v>1225878.72</v>
      </c>
      <c r="I167" s="257"/>
      <c r="J167" s="599"/>
      <c r="K167" s="256">
        <f t="shared" si="21"/>
        <v>1.276</v>
      </c>
      <c r="L167" s="446">
        <f t="shared" si="22"/>
        <v>2.04</v>
      </c>
      <c r="M167" s="446">
        <f t="shared" si="23"/>
        <v>2.04</v>
      </c>
      <c r="N167" s="446">
        <f t="shared" si="24"/>
        <v>0</v>
      </c>
      <c r="O167" s="446" t="str">
        <f t="shared" si="26"/>
        <v/>
      </c>
      <c r="P167" s="405"/>
      <c r="Q167" s="48">
        <v>665</v>
      </c>
      <c r="R167" s="326">
        <f t="shared" si="25"/>
        <v>665</v>
      </c>
      <c r="S167" s="48">
        <v>6.98</v>
      </c>
      <c r="T167" s="48" t="s">
        <v>1764</v>
      </c>
    </row>
    <row r="168" spans="2:20" x14ac:dyDescent="0.2">
      <c r="B168" s="375">
        <f>+UPP!C170</f>
        <v>757</v>
      </c>
      <c r="C168" s="375">
        <f>+UPP!B170</f>
        <v>1</v>
      </c>
      <c r="D168" s="375">
        <f>+VLOOKUP('Pure Prem Test'!B168,'IBNR+Freq'!B$11:I$360,6,FALSE)+VLOOKUP('Pure Prem Test'!B168,'IBNR+Freq'!B$11:I$360,7,FALSE)+VLOOKUP('Pure Prem Test'!B168,'IBNR+Freq'!B$11:I$360,8,FALSE)</f>
        <v>145570</v>
      </c>
      <c r="E168" s="256">
        <f>+VLOOKUP(B168,UPP!$C$10:$R$350,16,FALSE)</f>
        <v>1.579147284</v>
      </c>
      <c r="F168" s="257">
        <f t="shared" si="19"/>
        <v>2298764.7013188</v>
      </c>
      <c r="G168" s="256">
        <f>+VLOOKUP(B168,'Exp Loss Report_PAYROLL'!$A$7:$X$350,24,FALSE)</f>
        <v>1.591</v>
      </c>
      <c r="H168" s="257">
        <f t="shared" si="20"/>
        <v>2316018.7000000002</v>
      </c>
      <c r="I168" s="257"/>
      <c r="J168" s="599"/>
      <c r="K168" s="256">
        <f t="shared" si="21"/>
        <v>1.591</v>
      </c>
      <c r="L168" s="446">
        <f t="shared" si="22"/>
        <v>2.54</v>
      </c>
      <c r="M168" s="446">
        <f t="shared" si="23"/>
        <v>2.54</v>
      </c>
      <c r="N168" s="446">
        <f t="shared" si="24"/>
        <v>0</v>
      </c>
      <c r="O168" s="446" t="str">
        <f t="shared" si="26"/>
        <v/>
      </c>
      <c r="P168" s="405"/>
      <c r="Q168" s="48">
        <v>666</v>
      </c>
      <c r="R168" s="326">
        <f t="shared" si="25"/>
        <v>666</v>
      </c>
      <c r="S168" s="48">
        <v>8.0299999999999994</v>
      </c>
      <c r="T168" s="48" t="s">
        <v>1763</v>
      </c>
    </row>
    <row r="169" spans="2:20" x14ac:dyDescent="0.2">
      <c r="B169" s="375">
        <f>+UPP!C171</f>
        <v>759</v>
      </c>
      <c r="C169" s="375">
        <f>+UPP!B171</f>
        <v>1</v>
      </c>
      <c r="D169" s="375">
        <f>+VLOOKUP('Pure Prem Test'!B169,'IBNR+Freq'!B$11:I$360,6,FALSE)+VLOOKUP('Pure Prem Test'!B169,'IBNR+Freq'!B$11:I$360,7,FALSE)+VLOOKUP('Pure Prem Test'!B169,'IBNR+Freq'!B$11:I$360,8,FALSE)</f>
        <v>57952</v>
      </c>
      <c r="E169" s="256">
        <f>+VLOOKUP(B169,UPP!$C$10:$R$350,16,FALSE)</f>
        <v>3.8590094399999999</v>
      </c>
      <c r="F169" s="257">
        <f t="shared" si="19"/>
        <v>2236373.1506687999</v>
      </c>
      <c r="G169" s="256">
        <f>+VLOOKUP(B169,'Exp Loss Report_PAYROLL'!$A$7:$X$350,24,FALSE)</f>
        <v>3.859</v>
      </c>
      <c r="H169" s="257">
        <f t="shared" si="20"/>
        <v>2236367.6800000002</v>
      </c>
      <c r="I169" s="257"/>
      <c r="J169" s="599"/>
      <c r="K169" s="256">
        <f t="shared" si="21"/>
        <v>3.859</v>
      </c>
      <c r="L169" s="446">
        <f t="shared" si="22"/>
        <v>6.16</v>
      </c>
      <c r="M169" s="446">
        <f t="shared" si="23"/>
        <v>6.16</v>
      </c>
      <c r="N169" s="446">
        <f t="shared" si="24"/>
        <v>0</v>
      </c>
      <c r="O169" s="446" t="str">
        <f t="shared" si="26"/>
        <v/>
      </c>
      <c r="P169" s="405"/>
      <c r="Q169" s="48">
        <v>667</v>
      </c>
      <c r="R169" s="326">
        <f t="shared" si="25"/>
        <v>667</v>
      </c>
      <c r="S169" s="48">
        <v>2.2000000000000002</v>
      </c>
      <c r="T169" s="48" t="s">
        <v>1763</v>
      </c>
    </row>
    <row r="170" spans="2:20" x14ac:dyDescent="0.2">
      <c r="B170" s="375">
        <f>+UPP!C172</f>
        <v>801</v>
      </c>
      <c r="C170" s="375">
        <f>+UPP!B172</f>
        <v>3</v>
      </c>
      <c r="D170" s="375">
        <f>+VLOOKUP('Pure Prem Test'!B170,'IBNR+Freq'!B$11:I$360,6,FALSE)+VLOOKUP('Pure Prem Test'!B170,'IBNR+Freq'!B$11:I$360,7,FALSE)+VLOOKUP('Pure Prem Test'!B170,'IBNR+Freq'!B$11:I$360,8,FALSE)</f>
        <v>14820</v>
      </c>
      <c r="E170" s="256">
        <f>+VLOOKUP(B170,UPP!$C$10:$R$350,16,FALSE)</f>
        <v>5.9001303300000005</v>
      </c>
      <c r="F170" s="257">
        <f t="shared" si="19"/>
        <v>874399.31490600004</v>
      </c>
      <c r="G170" s="256">
        <f>+VLOOKUP(B170,'Exp Loss Report_PAYROLL'!$A$7:$X$350,24,FALSE)</f>
        <v>5.9820000000000002</v>
      </c>
      <c r="H170" s="257">
        <f t="shared" si="20"/>
        <v>886532.4</v>
      </c>
      <c r="I170" s="257"/>
      <c r="J170" s="599"/>
      <c r="K170" s="256">
        <f t="shared" si="21"/>
        <v>5.9820000000000002</v>
      </c>
      <c r="L170" s="446">
        <f t="shared" si="22"/>
        <v>7.99</v>
      </c>
      <c r="M170" s="446">
        <f t="shared" si="23"/>
        <v>7.7</v>
      </c>
      <c r="N170" s="446">
        <f t="shared" si="24"/>
        <v>0.29000000000000004</v>
      </c>
      <c r="O170" s="446" t="str">
        <f t="shared" si="26"/>
        <v>NR</v>
      </c>
      <c r="P170" s="405"/>
      <c r="Q170" s="48">
        <v>668</v>
      </c>
      <c r="R170" s="326">
        <f t="shared" si="25"/>
        <v>668</v>
      </c>
      <c r="S170" s="48">
        <v>8.5399999999999991</v>
      </c>
      <c r="T170" s="48" t="s">
        <v>1763</v>
      </c>
    </row>
    <row r="171" spans="2:20" x14ac:dyDescent="0.2">
      <c r="B171" s="375">
        <f>+UPP!C173</f>
        <v>802</v>
      </c>
      <c r="C171" s="375">
        <f>+UPP!B173</f>
        <v>3</v>
      </c>
      <c r="D171" s="375">
        <f>+VLOOKUP('Pure Prem Test'!B171,'IBNR+Freq'!B$11:I$360,6,FALSE)+VLOOKUP('Pure Prem Test'!B171,'IBNR+Freq'!B$11:I$360,7,FALSE)+VLOOKUP('Pure Prem Test'!B171,'IBNR+Freq'!B$11:I$360,8,FALSE)</f>
        <v>14108</v>
      </c>
      <c r="E171" s="256">
        <f>+VLOOKUP(B171,UPP!$C$10:$R$350,16,FALSE)</f>
        <v>3.8656026300000002</v>
      </c>
      <c r="F171" s="257">
        <f t="shared" si="19"/>
        <v>545359.21904040012</v>
      </c>
      <c r="G171" s="256">
        <f>+VLOOKUP(B171,'Exp Loss Report_PAYROLL'!$A$7:$X$350,24,FALSE)</f>
        <v>3.8220000000000001</v>
      </c>
      <c r="H171" s="257">
        <f t="shared" si="20"/>
        <v>539207.76</v>
      </c>
      <c r="I171" s="257"/>
      <c r="J171" s="599"/>
      <c r="K171" s="256">
        <f t="shared" si="21"/>
        <v>3.8220000000000001</v>
      </c>
      <c r="L171" s="446">
        <f t="shared" si="22"/>
        <v>5.0999999999999996</v>
      </c>
      <c r="M171" s="446">
        <f t="shared" si="23"/>
        <v>4.8099999999999996</v>
      </c>
      <c r="N171" s="446">
        <f t="shared" si="24"/>
        <v>0.29000000000000004</v>
      </c>
      <c r="O171" s="446" t="str">
        <f t="shared" si="26"/>
        <v>NR</v>
      </c>
      <c r="P171" s="405"/>
      <c r="Q171" s="48">
        <v>669</v>
      </c>
      <c r="R171" s="326">
        <f t="shared" si="25"/>
        <v>669</v>
      </c>
      <c r="S171" s="48">
        <v>7.65</v>
      </c>
      <c r="T171" s="48" t="s">
        <v>1763</v>
      </c>
    </row>
    <row r="172" spans="2:20" x14ac:dyDescent="0.2">
      <c r="B172" s="375">
        <f>+UPP!C174</f>
        <v>804</v>
      </c>
      <c r="C172" s="375">
        <f>+UPP!B174</f>
        <v>3</v>
      </c>
      <c r="D172" s="375">
        <f>+VLOOKUP('Pure Prem Test'!B172,'IBNR+Freq'!B$11:I$360,6,FALSE)+VLOOKUP('Pure Prem Test'!B172,'IBNR+Freq'!B$11:I$360,7,FALSE)+VLOOKUP('Pure Prem Test'!B172,'IBNR+Freq'!B$11:I$360,8,FALSE)</f>
        <v>83235</v>
      </c>
      <c r="E172" s="256">
        <f>+VLOOKUP(B172,UPP!$C$10:$R$350,16,FALSE)</f>
        <v>2.3337229500000003</v>
      </c>
      <c r="F172" s="257">
        <f t="shared" si="19"/>
        <v>1942474.2974325002</v>
      </c>
      <c r="G172" s="256">
        <f>+VLOOKUP(B172,'Exp Loss Report_PAYROLL'!$A$7:$X$350,24,FALSE)</f>
        <v>2.3929999999999998</v>
      </c>
      <c r="H172" s="257">
        <f t="shared" si="20"/>
        <v>1991813.5499999998</v>
      </c>
      <c r="I172" s="257"/>
      <c r="J172" s="599"/>
      <c r="K172" s="256">
        <f t="shared" si="21"/>
        <v>2.3929999999999998</v>
      </c>
      <c r="L172" s="446">
        <f t="shared" si="22"/>
        <v>3.2</v>
      </c>
      <c r="M172" s="446">
        <f t="shared" si="23"/>
        <v>3.2</v>
      </c>
      <c r="N172" s="446">
        <f t="shared" si="24"/>
        <v>0</v>
      </c>
      <c r="O172" s="446" t="str">
        <f t="shared" si="26"/>
        <v/>
      </c>
      <c r="P172" s="405"/>
      <c r="Q172" s="48">
        <v>670</v>
      </c>
      <c r="R172" s="326">
        <f t="shared" si="25"/>
        <v>670</v>
      </c>
      <c r="S172" s="48">
        <v>6.76</v>
      </c>
      <c r="T172" s="48" t="s">
        <v>1763</v>
      </c>
    </row>
    <row r="173" spans="2:20" x14ac:dyDescent="0.2">
      <c r="B173" s="375">
        <f>+UPP!C175</f>
        <v>805</v>
      </c>
      <c r="C173" s="375">
        <f>+UPP!B175</f>
        <v>3</v>
      </c>
      <c r="D173" s="375">
        <f>+VLOOKUP('Pure Prem Test'!B173,'IBNR+Freq'!B$11:I$360,6,FALSE)+VLOOKUP('Pure Prem Test'!B173,'IBNR+Freq'!B$11:I$360,7,FALSE)+VLOOKUP('Pure Prem Test'!B173,'IBNR+Freq'!B$11:I$360,8,FALSE)</f>
        <v>3251</v>
      </c>
      <c r="E173" s="256">
        <f>+VLOOKUP(B173,UPP!$C$10:$R$350,16,FALSE)</f>
        <v>4.1348783550000014</v>
      </c>
      <c r="F173" s="257">
        <f t="shared" si="19"/>
        <v>134424.89532105005</v>
      </c>
      <c r="G173" s="256">
        <f>+VLOOKUP(B173,'Exp Loss Report_PAYROLL'!$A$7:$X$350,24,FALSE)</f>
        <v>4.1349999999999998</v>
      </c>
      <c r="H173" s="257">
        <f t="shared" si="20"/>
        <v>134428.84999999998</v>
      </c>
      <c r="I173" s="257"/>
      <c r="J173" s="599"/>
      <c r="K173" s="256">
        <f t="shared" si="21"/>
        <v>4.1349999999999998</v>
      </c>
      <c r="L173" s="446">
        <f t="shared" si="22"/>
        <v>5.52</v>
      </c>
      <c r="M173" s="446">
        <f t="shared" si="23"/>
        <v>5.44</v>
      </c>
      <c r="N173" s="446">
        <f t="shared" si="24"/>
        <v>7.9999999999999183E-2</v>
      </c>
      <c r="O173" s="446" t="str">
        <f t="shared" si="26"/>
        <v>NR</v>
      </c>
      <c r="P173" s="405"/>
      <c r="Q173" s="48">
        <v>673</v>
      </c>
      <c r="R173" s="326">
        <f t="shared" si="25"/>
        <v>673</v>
      </c>
      <c r="S173" s="48">
        <v>6.58</v>
      </c>
      <c r="T173" s="48" t="s">
        <v>1763</v>
      </c>
    </row>
    <row r="174" spans="2:20" x14ac:dyDescent="0.2">
      <c r="B174" s="375">
        <f>+UPP!C176</f>
        <v>806</v>
      </c>
      <c r="C174" s="375">
        <f>+UPP!B176</f>
        <v>3</v>
      </c>
      <c r="D174" s="375">
        <f>+VLOOKUP('Pure Prem Test'!B174,'IBNR+Freq'!B$11:I$360,6,FALSE)+VLOOKUP('Pure Prem Test'!B174,'IBNR+Freq'!B$11:I$360,7,FALSE)+VLOOKUP('Pure Prem Test'!B174,'IBNR+Freq'!B$11:I$360,8,FALSE)</f>
        <v>21625</v>
      </c>
      <c r="E174" s="256">
        <f>+VLOOKUP(B174,UPP!$C$10:$R$350,16,FALSE)</f>
        <v>7.5038168700000014</v>
      </c>
      <c r="F174" s="257">
        <f t="shared" si="19"/>
        <v>1622700.3981375005</v>
      </c>
      <c r="G174" s="256">
        <f>+VLOOKUP(B174,'Exp Loss Report_PAYROLL'!$A$7:$X$350,24,FALSE)</f>
        <v>7.4390000000000001</v>
      </c>
      <c r="H174" s="257">
        <f t="shared" si="20"/>
        <v>1608683.75</v>
      </c>
      <c r="I174" s="257"/>
      <c r="J174" s="599"/>
      <c r="K174" s="256">
        <f t="shared" si="21"/>
        <v>7.4390000000000001</v>
      </c>
      <c r="L174" s="446">
        <f t="shared" si="22"/>
        <v>9.93</v>
      </c>
      <c r="M174" s="446">
        <f t="shared" si="23"/>
        <v>9.8699999999999992</v>
      </c>
      <c r="N174" s="446">
        <f t="shared" si="24"/>
        <v>6.0000000000000497E-2</v>
      </c>
      <c r="O174" s="446" t="str">
        <f t="shared" si="26"/>
        <v>NR</v>
      </c>
      <c r="P174" s="405"/>
      <c r="Q174" s="48">
        <v>674</v>
      </c>
      <c r="R174" s="326">
        <f t="shared" si="25"/>
        <v>674</v>
      </c>
      <c r="S174" s="48">
        <v>5.78</v>
      </c>
      <c r="T174" s="48" t="s">
        <v>1763</v>
      </c>
    </row>
    <row r="175" spans="2:20" x14ac:dyDescent="0.2">
      <c r="B175" s="375">
        <f>+UPP!C177</f>
        <v>807</v>
      </c>
      <c r="C175" s="375">
        <f>+UPP!B177</f>
        <v>3</v>
      </c>
      <c r="D175" s="375">
        <f>+VLOOKUP('Pure Prem Test'!B175,'IBNR+Freq'!B$11:I$360,6,FALSE)+VLOOKUP('Pure Prem Test'!B175,'IBNR+Freq'!B$11:I$360,7,FALSE)+VLOOKUP('Pure Prem Test'!B175,'IBNR+Freq'!B$11:I$360,8,FALSE)</f>
        <v>15536</v>
      </c>
      <c r="E175" s="256">
        <f>+VLOOKUP(B175,UPP!$C$10:$R$350,16,FALSE)</f>
        <v>4.1408622600000013</v>
      </c>
      <c r="F175" s="257">
        <f t="shared" si="19"/>
        <v>643324.36071360018</v>
      </c>
      <c r="G175" s="256">
        <f>+VLOOKUP(B175,'Exp Loss Report_PAYROLL'!$A$7:$X$350,24,FALSE)</f>
        <v>4.3040000000000003</v>
      </c>
      <c r="H175" s="257">
        <f t="shared" si="20"/>
        <v>668669.44000000006</v>
      </c>
      <c r="I175" s="257"/>
      <c r="J175" s="599"/>
      <c r="K175" s="256">
        <f t="shared" si="21"/>
        <v>4.3040000000000003</v>
      </c>
      <c r="L175" s="446">
        <f t="shared" si="22"/>
        <v>5.75</v>
      </c>
      <c r="M175" s="446">
        <f t="shared" si="23"/>
        <v>5.32</v>
      </c>
      <c r="N175" s="446">
        <f t="shared" si="24"/>
        <v>0.42999999999999972</v>
      </c>
      <c r="O175" s="446" t="str">
        <f t="shared" si="26"/>
        <v>NR</v>
      </c>
      <c r="P175" s="405"/>
      <c r="Q175" s="48">
        <v>675</v>
      </c>
      <c r="R175" s="326">
        <f t="shared" si="25"/>
        <v>675</v>
      </c>
      <c r="S175" s="48">
        <v>3.72</v>
      </c>
      <c r="T175" s="48" t="s">
        <v>1764</v>
      </c>
    </row>
    <row r="176" spans="2:20" x14ac:dyDescent="0.2">
      <c r="B176" s="375">
        <f>+UPP!C178</f>
        <v>808</v>
      </c>
      <c r="C176" s="375">
        <f>+UPP!B178</f>
        <v>3</v>
      </c>
      <c r="D176" s="375">
        <f>+VLOOKUP('Pure Prem Test'!B176,'IBNR+Freq'!B$11:I$360,6,FALSE)+VLOOKUP('Pure Prem Test'!B176,'IBNR+Freq'!B$11:I$360,7,FALSE)+VLOOKUP('Pure Prem Test'!B176,'IBNR+Freq'!B$11:I$360,8,FALSE)</f>
        <v>173566</v>
      </c>
      <c r="E176" s="256">
        <f>+VLOOKUP(B176,UPP!$C$10:$R$350,16,FALSE)</f>
        <v>4.1229105449999999</v>
      </c>
      <c r="F176" s="257">
        <f t="shared" si="19"/>
        <v>7155970.9165346995</v>
      </c>
      <c r="G176" s="256">
        <f>+VLOOKUP(B176,'Exp Loss Report_PAYROLL'!$A$7:$X$350,24,FALSE)</f>
        <v>4.1660000000000004</v>
      </c>
      <c r="H176" s="257">
        <f t="shared" si="20"/>
        <v>7230759.5600000015</v>
      </c>
      <c r="I176" s="257"/>
      <c r="J176" s="599"/>
      <c r="K176" s="256">
        <f t="shared" si="21"/>
        <v>4.1660000000000004</v>
      </c>
      <c r="L176" s="446">
        <f t="shared" si="22"/>
        <v>5.56</v>
      </c>
      <c r="M176" s="446">
        <f t="shared" si="23"/>
        <v>5.56</v>
      </c>
      <c r="N176" s="446">
        <f t="shared" si="24"/>
        <v>0</v>
      </c>
      <c r="O176" s="446" t="str">
        <f t="shared" si="26"/>
        <v/>
      </c>
      <c r="P176" s="405"/>
      <c r="Q176" s="48">
        <v>676</v>
      </c>
      <c r="R176" s="326">
        <f t="shared" si="25"/>
        <v>676</v>
      </c>
      <c r="S176" s="48">
        <v>5.38</v>
      </c>
      <c r="T176" s="48" t="s">
        <v>1763</v>
      </c>
    </row>
    <row r="177" spans="2:20" x14ac:dyDescent="0.2">
      <c r="B177" s="375">
        <f>+UPP!C179</f>
        <v>809</v>
      </c>
      <c r="C177" s="375">
        <f>+UPP!B179</f>
        <v>3</v>
      </c>
      <c r="D177" s="375">
        <f>+VLOOKUP('Pure Prem Test'!B177,'IBNR+Freq'!B$11:I$360,6,FALSE)+VLOOKUP('Pure Prem Test'!B177,'IBNR+Freq'!B$11:I$360,7,FALSE)+VLOOKUP('Pure Prem Test'!B177,'IBNR+Freq'!B$11:I$360,8,FALSE)</f>
        <v>50301</v>
      </c>
      <c r="E177" s="256">
        <f>+VLOOKUP(B177,UPP!$C$10:$R$350,16,FALSE)</f>
        <v>3.1894213650000007</v>
      </c>
      <c r="F177" s="257">
        <f t="shared" si="19"/>
        <v>1604310.8408086502</v>
      </c>
      <c r="G177" s="256">
        <f>+VLOOKUP(B177,'Exp Loss Report_PAYROLL'!$A$7:$X$350,24,FALSE)</f>
        <v>3.1890000000000001</v>
      </c>
      <c r="H177" s="257">
        <f t="shared" si="20"/>
        <v>1604098.89</v>
      </c>
      <c r="I177" s="257"/>
      <c r="J177" s="599"/>
      <c r="K177" s="256">
        <f t="shared" si="21"/>
        <v>3.1890000000000001</v>
      </c>
      <c r="L177" s="446">
        <f t="shared" si="22"/>
        <v>4.26</v>
      </c>
      <c r="M177" s="446">
        <f t="shared" si="23"/>
        <v>4.26</v>
      </c>
      <c r="N177" s="446">
        <f t="shared" si="24"/>
        <v>0</v>
      </c>
      <c r="O177" s="446" t="str">
        <f t="shared" si="26"/>
        <v/>
      </c>
      <c r="P177" s="405"/>
      <c r="Q177" s="48">
        <v>677</v>
      </c>
      <c r="R177" s="326">
        <f t="shared" si="25"/>
        <v>677</v>
      </c>
      <c r="S177" s="48">
        <v>3.02</v>
      </c>
      <c r="T177" s="48" t="s">
        <v>1764</v>
      </c>
    </row>
    <row r="178" spans="2:20" x14ac:dyDescent="0.2">
      <c r="B178" s="375">
        <f>+UPP!C180</f>
        <v>811</v>
      </c>
      <c r="C178" s="375">
        <f>+UPP!B180</f>
        <v>3</v>
      </c>
      <c r="D178" s="375">
        <f>+VLOOKUP('Pure Prem Test'!B178,'IBNR+Freq'!B$11:I$360,6,FALSE)+VLOOKUP('Pure Prem Test'!B178,'IBNR+Freq'!B$11:I$360,7,FALSE)+VLOOKUP('Pure Prem Test'!B178,'IBNR+Freq'!B$11:I$360,8,FALSE)</f>
        <v>218091</v>
      </c>
      <c r="E178" s="256">
        <f>+VLOOKUP(B178,UPP!$C$10:$R$350,16,FALSE)</f>
        <v>5.6547902250000019</v>
      </c>
      <c r="F178" s="257">
        <f t="shared" si="19"/>
        <v>12332588.549604753</v>
      </c>
      <c r="G178" s="256">
        <f>+VLOOKUP(B178,'Exp Loss Report_PAYROLL'!$A$7:$X$350,24,FALSE)</f>
        <v>5.8339999999999996</v>
      </c>
      <c r="H178" s="257">
        <f t="shared" si="20"/>
        <v>12723428.939999998</v>
      </c>
      <c r="I178" s="257"/>
      <c r="J178" s="599"/>
      <c r="K178" s="256">
        <f t="shared" si="21"/>
        <v>5.8339999999999996</v>
      </c>
      <c r="L178" s="446">
        <f t="shared" si="22"/>
        <v>7.79</v>
      </c>
      <c r="M178" s="446">
        <f t="shared" si="23"/>
        <v>7.79</v>
      </c>
      <c r="N178" s="446">
        <f t="shared" si="24"/>
        <v>0</v>
      </c>
      <c r="O178" s="446" t="str">
        <f t="shared" si="26"/>
        <v/>
      </c>
      <c r="P178" s="405"/>
      <c r="Q178" s="48">
        <v>679</v>
      </c>
      <c r="R178" s="326">
        <f t="shared" si="25"/>
        <v>679</v>
      </c>
      <c r="S178" s="48">
        <v>9.31</v>
      </c>
      <c r="T178" s="48" t="s">
        <v>1763</v>
      </c>
    </row>
    <row r="179" spans="2:20" x14ac:dyDescent="0.2">
      <c r="B179" s="375">
        <f>+UPP!C181</f>
        <v>812</v>
      </c>
      <c r="C179" s="375">
        <f>+UPP!B181</f>
        <v>3</v>
      </c>
      <c r="D179" s="375">
        <f>+VLOOKUP('Pure Prem Test'!B179,'IBNR+Freq'!B$11:I$360,6,FALSE)+VLOOKUP('Pure Prem Test'!B179,'IBNR+Freq'!B$11:I$360,7,FALSE)+VLOOKUP('Pure Prem Test'!B179,'IBNR+Freq'!B$11:I$360,8,FALSE)</f>
        <v>12226</v>
      </c>
      <c r="E179" s="256">
        <f>+VLOOKUP(B179,UPP!$C$10:$R$350,16,FALSE)</f>
        <v>5.4692891700000015</v>
      </c>
      <c r="F179" s="257">
        <f t="shared" si="19"/>
        <v>668675.29392420023</v>
      </c>
      <c r="G179" s="256">
        <f>+VLOOKUP(B179,'Exp Loss Report_PAYROLL'!$A$7:$X$350,24,FALSE)</f>
        <v>5.48</v>
      </c>
      <c r="H179" s="257">
        <f t="shared" si="20"/>
        <v>669984.80000000005</v>
      </c>
      <c r="I179" s="257"/>
      <c r="J179" s="599"/>
      <c r="K179" s="256">
        <f t="shared" si="21"/>
        <v>5.48</v>
      </c>
      <c r="L179" s="446">
        <f t="shared" si="22"/>
        <v>7.32</v>
      </c>
      <c r="M179" s="446">
        <f t="shared" si="23"/>
        <v>7.36</v>
      </c>
      <c r="N179" s="446">
        <f t="shared" si="24"/>
        <v>-4.0000000000000036E-2</v>
      </c>
      <c r="O179" s="446" t="str">
        <f t="shared" si="26"/>
        <v>NR</v>
      </c>
      <c r="P179" s="405"/>
      <c r="Q179" s="48">
        <v>681</v>
      </c>
      <c r="R179" s="326">
        <f t="shared" si="25"/>
        <v>681</v>
      </c>
      <c r="S179" s="48">
        <v>6.76</v>
      </c>
      <c r="T179" s="48" t="s">
        <v>1763</v>
      </c>
    </row>
    <row r="180" spans="2:20" x14ac:dyDescent="0.2">
      <c r="B180" s="375">
        <f>+UPP!C182</f>
        <v>813</v>
      </c>
      <c r="C180" s="375">
        <f>+UPP!B182</f>
        <v>3</v>
      </c>
      <c r="D180" s="375">
        <f>+VLOOKUP('Pure Prem Test'!B180,'IBNR+Freq'!B$11:I$360,6,FALSE)+VLOOKUP('Pure Prem Test'!B180,'IBNR+Freq'!B$11:I$360,7,FALSE)+VLOOKUP('Pure Prem Test'!B180,'IBNR+Freq'!B$11:I$360,8,FALSE)</f>
        <v>72641</v>
      </c>
      <c r="E180" s="256">
        <f>+VLOOKUP(B180,UPP!$C$10:$R$350,16,FALSE)</f>
        <v>3.2971316550000012</v>
      </c>
      <c r="F180" s="257">
        <f t="shared" si="19"/>
        <v>2395069.4055085508</v>
      </c>
      <c r="G180" s="256">
        <f>+VLOOKUP(B180,'Exp Loss Report_PAYROLL'!$A$7:$X$350,24,FALSE)</f>
        <v>3.319</v>
      </c>
      <c r="H180" s="257">
        <f t="shared" si="20"/>
        <v>2410954.79</v>
      </c>
      <c r="I180" s="257"/>
      <c r="J180" s="599"/>
      <c r="K180" s="256">
        <f t="shared" si="21"/>
        <v>3.319</v>
      </c>
      <c r="L180" s="446">
        <f t="shared" si="22"/>
        <v>4.43</v>
      </c>
      <c r="M180" s="446">
        <f t="shared" si="23"/>
        <v>4.43</v>
      </c>
      <c r="N180" s="446">
        <f t="shared" si="24"/>
        <v>0</v>
      </c>
      <c r="O180" s="446" t="str">
        <f t="shared" si="26"/>
        <v/>
      </c>
      <c r="P180" s="405"/>
      <c r="Q180" s="48">
        <v>709</v>
      </c>
      <c r="R180" s="326">
        <f t="shared" si="25"/>
        <v>709</v>
      </c>
      <c r="S180" s="48">
        <v>2.12</v>
      </c>
      <c r="T180" s="48" t="s">
        <v>1763</v>
      </c>
    </row>
    <row r="181" spans="2:20" x14ac:dyDescent="0.2">
      <c r="B181" s="375">
        <f>+UPP!C183</f>
        <v>814</v>
      </c>
      <c r="C181" s="375">
        <f>+UPP!B183</f>
        <v>3</v>
      </c>
      <c r="D181" s="375">
        <f>+VLOOKUP('Pure Prem Test'!B181,'IBNR+Freq'!B$11:I$360,6,FALSE)+VLOOKUP('Pure Prem Test'!B181,'IBNR+Freq'!B$11:I$360,7,FALSE)+VLOOKUP('Pure Prem Test'!B181,'IBNR+Freq'!B$11:I$360,8,FALSE)</f>
        <v>87413</v>
      </c>
      <c r="E181" s="256">
        <f>+VLOOKUP(B181,UPP!$C$10:$R$350,16,FALSE)</f>
        <v>2.4474171450000002</v>
      </c>
      <c r="F181" s="257">
        <f t="shared" si="19"/>
        <v>2139360.7489588503</v>
      </c>
      <c r="G181" s="256">
        <f>+VLOOKUP(B181,'Exp Loss Report_PAYROLL'!$A$7:$X$350,24,FALSE)</f>
        <v>2.4140000000000001</v>
      </c>
      <c r="H181" s="257">
        <f t="shared" si="20"/>
        <v>2110149.8200000003</v>
      </c>
      <c r="I181" s="257"/>
      <c r="J181" s="599"/>
      <c r="K181" s="256">
        <f t="shared" si="21"/>
        <v>2.4140000000000001</v>
      </c>
      <c r="L181" s="446">
        <f t="shared" si="22"/>
        <v>3.22</v>
      </c>
      <c r="M181" s="446">
        <f t="shared" si="23"/>
        <v>3.22</v>
      </c>
      <c r="N181" s="446">
        <f t="shared" si="24"/>
        <v>0</v>
      </c>
      <c r="O181" s="446" t="str">
        <f t="shared" si="26"/>
        <v/>
      </c>
      <c r="P181" s="405"/>
      <c r="Q181" s="48">
        <v>716</v>
      </c>
      <c r="R181" s="326">
        <f t="shared" si="25"/>
        <v>716</v>
      </c>
      <c r="S181" s="48">
        <v>3.24</v>
      </c>
      <c r="T181" s="48" t="s">
        <v>1763</v>
      </c>
    </row>
    <row r="182" spans="2:20" x14ac:dyDescent="0.2">
      <c r="B182" s="375">
        <f>+UPP!C184</f>
        <v>815</v>
      </c>
      <c r="C182" s="375">
        <f>+UPP!B184</f>
        <v>3</v>
      </c>
      <c r="D182" s="375">
        <f>+VLOOKUP('Pure Prem Test'!B182,'IBNR+Freq'!B$11:I$360,6,FALSE)+VLOOKUP('Pure Prem Test'!B182,'IBNR+Freq'!B$11:I$360,7,FALSE)+VLOOKUP('Pure Prem Test'!B182,'IBNR+Freq'!B$11:I$360,8,FALSE)</f>
        <v>332920</v>
      </c>
      <c r="E182" s="256">
        <f>+VLOOKUP(B182,UPP!$C$10:$R$350,16,FALSE)</f>
        <v>2.0644472250000003</v>
      </c>
      <c r="F182" s="257">
        <f t="shared" si="19"/>
        <v>6872957.7014700007</v>
      </c>
      <c r="G182" s="256">
        <f>+VLOOKUP(B182,'Exp Loss Report_PAYROLL'!$A$7:$X$350,24,FALSE)</f>
        <v>2.0840000000000001</v>
      </c>
      <c r="H182" s="257">
        <f t="shared" si="20"/>
        <v>6938052.8000000007</v>
      </c>
      <c r="I182" s="257"/>
      <c r="J182" s="599"/>
      <c r="K182" s="256">
        <f t="shared" si="21"/>
        <v>2.0840000000000001</v>
      </c>
      <c r="L182" s="446">
        <f t="shared" si="22"/>
        <v>2.78</v>
      </c>
      <c r="M182" s="446">
        <f t="shared" si="23"/>
        <v>2.78</v>
      </c>
      <c r="N182" s="446">
        <f t="shared" si="24"/>
        <v>0</v>
      </c>
      <c r="O182" s="446" t="str">
        <f t="shared" si="26"/>
        <v/>
      </c>
      <c r="P182" s="405"/>
      <c r="Q182" s="48">
        <v>718</v>
      </c>
      <c r="R182" s="326">
        <f t="shared" si="25"/>
        <v>718</v>
      </c>
      <c r="S182" s="48">
        <v>3.24</v>
      </c>
      <c r="T182" s="48" t="s">
        <v>1763</v>
      </c>
    </row>
    <row r="183" spans="2:20" x14ac:dyDescent="0.2">
      <c r="B183" s="375">
        <f>+UPP!C185</f>
        <v>816</v>
      </c>
      <c r="C183" s="375">
        <f>+UPP!B185</f>
        <v>3</v>
      </c>
      <c r="D183" s="375">
        <f>+VLOOKUP('Pure Prem Test'!B183,'IBNR+Freq'!B$11:I$360,6,FALSE)+VLOOKUP('Pure Prem Test'!B183,'IBNR+Freq'!B$11:I$360,7,FALSE)+VLOOKUP('Pure Prem Test'!B183,'IBNR+Freq'!B$11:I$360,8,FALSE)</f>
        <v>30496</v>
      </c>
      <c r="E183" s="256">
        <f>+VLOOKUP(B183,UPP!$C$10:$R$350,16,FALSE)</f>
        <v>1.7712358800000003</v>
      </c>
      <c r="F183" s="257">
        <f t="shared" si="19"/>
        <v>540156.09396480012</v>
      </c>
      <c r="G183" s="256">
        <f>+VLOOKUP(B183,'Exp Loss Report_PAYROLL'!$A$7:$X$350,24,FALSE)</f>
        <v>1.7509999999999999</v>
      </c>
      <c r="H183" s="257">
        <f t="shared" si="20"/>
        <v>533984.96</v>
      </c>
      <c r="I183" s="257"/>
      <c r="J183" s="599"/>
      <c r="K183" s="256">
        <f t="shared" si="21"/>
        <v>1.7509999999999999</v>
      </c>
      <c r="L183" s="446">
        <f t="shared" si="22"/>
        <v>2.34</v>
      </c>
      <c r="M183" s="446">
        <f t="shared" si="23"/>
        <v>2.31</v>
      </c>
      <c r="N183" s="446">
        <f t="shared" si="24"/>
        <v>2.9999999999999805E-2</v>
      </c>
      <c r="O183" s="446" t="str">
        <f t="shared" si="26"/>
        <v>NR</v>
      </c>
      <c r="P183" s="405"/>
      <c r="Q183" s="48">
        <v>721</v>
      </c>
      <c r="R183" s="326">
        <f t="shared" si="25"/>
        <v>721</v>
      </c>
      <c r="S183" s="48">
        <v>10.99</v>
      </c>
      <c r="T183" s="48" t="s">
        <v>1763</v>
      </c>
    </row>
    <row r="184" spans="2:20" x14ac:dyDescent="0.2">
      <c r="B184" s="375">
        <f>+UPP!C186</f>
        <v>817</v>
      </c>
      <c r="C184" s="375">
        <f>+UPP!B186</f>
        <v>3</v>
      </c>
      <c r="D184" s="375">
        <f>+VLOOKUP('Pure Prem Test'!B184,'IBNR+Freq'!B$11:I$360,6,FALSE)+VLOOKUP('Pure Prem Test'!B184,'IBNR+Freq'!B$11:I$360,7,FALSE)+VLOOKUP('Pure Prem Test'!B184,'IBNR+Freq'!B$11:I$360,8,FALSE)</f>
        <v>21030</v>
      </c>
      <c r="E184" s="256">
        <f>+VLOOKUP(B184,UPP!$C$10:$R$350,16,FALSE)</f>
        <v>6.8635390350000014</v>
      </c>
      <c r="F184" s="257">
        <f t="shared" si="19"/>
        <v>1443402.2590605004</v>
      </c>
      <c r="G184" s="256">
        <f>+VLOOKUP(B184,'Exp Loss Report_PAYROLL'!$A$7:$X$350,24,FALSE)</f>
        <v>6.8639999999999999</v>
      </c>
      <c r="H184" s="257">
        <f t="shared" si="20"/>
        <v>1443499.1999999997</v>
      </c>
      <c r="I184" s="257"/>
      <c r="J184" s="599"/>
      <c r="K184" s="256">
        <f t="shared" si="21"/>
        <v>6.8639999999999999</v>
      </c>
      <c r="L184" s="446">
        <f t="shared" si="22"/>
        <v>9.17</v>
      </c>
      <c r="M184" s="446">
        <f t="shared" si="23"/>
        <v>7.97</v>
      </c>
      <c r="N184" s="446">
        <f t="shared" si="24"/>
        <v>1.2000000000000002</v>
      </c>
      <c r="O184" s="446" t="str">
        <f t="shared" si="26"/>
        <v>NR</v>
      </c>
      <c r="P184" s="405"/>
      <c r="Q184" s="48">
        <v>744</v>
      </c>
      <c r="R184" s="326">
        <f t="shared" si="25"/>
        <v>744</v>
      </c>
      <c r="S184" s="48">
        <v>0.53</v>
      </c>
      <c r="T184" s="48" t="s">
        <v>1763</v>
      </c>
    </row>
    <row r="185" spans="2:20" x14ac:dyDescent="0.2">
      <c r="B185" s="375">
        <f>+UPP!C187</f>
        <v>818</v>
      </c>
      <c r="C185" s="375">
        <f>+UPP!B187</f>
        <v>3</v>
      </c>
      <c r="D185" s="375">
        <f>+VLOOKUP('Pure Prem Test'!B185,'IBNR+Freq'!B$11:I$360,6,FALSE)+VLOOKUP('Pure Prem Test'!B185,'IBNR+Freq'!B$11:I$360,7,FALSE)+VLOOKUP('Pure Prem Test'!B185,'IBNR+Freq'!B$11:I$360,8,FALSE)</f>
        <v>889416</v>
      </c>
      <c r="E185" s="256">
        <f>+VLOOKUP(B185,UPP!$C$10:$R$350,16,FALSE)</f>
        <v>1.1249741400000002</v>
      </c>
      <c r="F185" s="257">
        <f t="shared" si="19"/>
        <v>10005699.997022402</v>
      </c>
      <c r="G185" s="256">
        <f>+VLOOKUP(B185,'Exp Loss Report_PAYROLL'!$A$7:$X$350,24,FALSE)</f>
        <v>1.125</v>
      </c>
      <c r="H185" s="257">
        <f t="shared" si="20"/>
        <v>10005930</v>
      </c>
      <c r="I185" s="257"/>
      <c r="J185" s="599"/>
      <c r="K185" s="256">
        <f t="shared" si="21"/>
        <v>1.125</v>
      </c>
      <c r="L185" s="446">
        <f t="shared" si="22"/>
        <v>1.5</v>
      </c>
      <c r="M185" s="446">
        <f t="shared" si="23"/>
        <v>1.5</v>
      </c>
      <c r="N185" s="446">
        <f t="shared" si="24"/>
        <v>0</v>
      </c>
      <c r="O185" s="446" t="str">
        <f t="shared" si="26"/>
        <v/>
      </c>
      <c r="P185" s="405"/>
      <c r="Q185" s="48">
        <v>751</v>
      </c>
      <c r="R185" s="326">
        <f t="shared" si="25"/>
        <v>751</v>
      </c>
      <c r="S185" s="48">
        <v>1.64</v>
      </c>
      <c r="T185" s="48" t="s">
        <v>1763</v>
      </c>
    </row>
    <row r="186" spans="2:20" x14ac:dyDescent="0.2">
      <c r="B186" s="375">
        <f>+UPP!C188</f>
        <v>819</v>
      </c>
      <c r="C186" s="375">
        <f>+UPP!B188</f>
        <v>3</v>
      </c>
      <c r="D186" s="375">
        <f>+VLOOKUP('Pure Prem Test'!B186,'IBNR+Freq'!B$11:I$360,6,FALSE)+VLOOKUP('Pure Prem Test'!B186,'IBNR+Freq'!B$11:I$360,7,FALSE)+VLOOKUP('Pure Prem Test'!B186,'IBNR+Freq'!B$11:I$360,8,FALSE)</f>
        <v>21718</v>
      </c>
      <c r="E186" s="256">
        <f>+VLOOKUP(B186,UPP!$C$10:$R$350,16,FALSE)</f>
        <v>0.94545699000000016</v>
      </c>
      <c r="F186" s="257">
        <f t="shared" si="19"/>
        <v>205334.34908820002</v>
      </c>
      <c r="G186" s="256">
        <f>+VLOOKUP(B186,'Exp Loss Report_PAYROLL'!$A$7:$X$350,24,FALSE)</f>
        <v>0.94499999999999995</v>
      </c>
      <c r="H186" s="257">
        <f t="shared" si="20"/>
        <v>205235.09999999998</v>
      </c>
      <c r="I186" s="257"/>
      <c r="J186" s="599"/>
      <c r="K186" s="256">
        <f t="shared" si="21"/>
        <v>0.94499999999999995</v>
      </c>
      <c r="L186" s="446">
        <f t="shared" si="22"/>
        <v>1.26</v>
      </c>
      <c r="M186" s="446">
        <f t="shared" si="23"/>
        <v>1.17</v>
      </c>
      <c r="N186" s="446">
        <f t="shared" si="24"/>
        <v>9.000000000000008E-2</v>
      </c>
      <c r="O186" s="446" t="str">
        <f t="shared" si="26"/>
        <v>NR</v>
      </c>
      <c r="P186" s="405"/>
      <c r="Q186" s="48">
        <v>752</v>
      </c>
      <c r="R186" s="326">
        <f t="shared" si="25"/>
        <v>752</v>
      </c>
      <c r="S186" s="48">
        <v>1.04</v>
      </c>
      <c r="T186" s="48" t="s">
        <v>1763</v>
      </c>
    </row>
    <row r="187" spans="2:20" x14ac:dyDescent="0.2">
      <c r="B187" s="375">
        <f>+UPP!C189</f>
        <v>820</v>
      </c>
      <c r="C187" s="375">
        <f>+UPP!B189</f>
        <v>3</v>
      </c>
      <c r="D187" s="375">
        <f>+VLOOKUP('Pure Prem Test'!B187,'IBNR+Freq'!B$11:I$360,6,FALSE)+VLOOKUP('Pure Prem Test'!B187,'IBNR+Freq'!B$11:I$360,7,FALSE)+VLOOKUP('Pure Prem Test'!B187,'IBNR+Freq'!B$11:I$360,8,FALSE)</f>
        <v>4415</v>
      </c>
      <c r="E187" s="256">
        <f>+VLOOKUP(B187,UPP!$C$10:$R$350,16,FALSE)</f>
        <v>1.8849300750000002</v>
      </c>
      <c r="F187" s="257">
        <f t="shared" si="19"/>
        <v>83219.662811250004</v>
      </c>
      <c r="G187" s="256">
        <f>+VLOOKUP(B187,'Exp Loss Report_PAYROLL'!$A$7:$X$350,24,FALSE)</f>
        <v>1.8740000000000001</v>
      </c>
      <c r="H187" s="257">
        <f t="shared" si="20"/>
        <v>82737.100000000006</v>
      </c>
      <c r="I187" s="257"/>
      <c r="J187" s="599"/>
      <c r="K187" s="256">
        <f t="shared" si="21"/>
        <v>1.8740000000000001</v>
      </c>
      <c r="L187" s="446">
        <f t="shared" si="22"/>
        <v>2.5</v>
      </c>
      <c r="M187" s="446">
        <f t="shared" si="23"/>
        <v>2.58</v>
      </c>
      <c r="N187" s="446">
        <f t="shared" si="24"/>
        <v>-8.0000000000000071E-2</v>
      </c>
      <c r="O187" s="446" t="str">
        <f t="shared" si="26"/>
        <v>NR</v>
      </c>
      <c r="P187" s="405"/>
      <c r="Q187" s="48">
        <v>753</v>
      </c>
      <c r="R187" s="326">
        <f t="shared" si="25"/>
        <v>753</v>
      </c>
      <c r="S187" s="48">
        <v>4.46</v>
      </c>
      <c r="T187" s="48" t="s">
        <v>1764</v>
      </c>
    </row>
    <row r="188" spans="2:20" x14ac:dyDescent="0.2">
      <c r="B188" s="375">
        <f>+UPP!C190</f>
        <v>821</v>
      </c>
      <c r="C188" s="375">
        <f>+UPP!B190</f>
        <v>3</v>
      </c>
      <c r="D188" s="375">
        <f>+VLOOKUP('Pure Prem Test'!B188,'IBNR+Freq'!B$11:I$360,6,FALSE)+VLOOKUP('Pure Prem Test'!B188,'IBNR+Freq'!B$11:I$360,7,FALSE)+VLOOKUP('Pure Prem Test'!B188,'IBNR+Freq'!B$11:I$360,8,FALSE)</f>
        <v>43653</v>
      </c>
      <c r="E188" s="256">
        <f>+VLOOKUP(B188,UPP!$C$10:$R$350,16,FALSE)</f>
        <v>4.9786089600000007</v>
      </c>
      <c r="F188" s="257">
        <f t="shared" si="19"/>
        <v>2173312.1693088003</v>
      </c>
      <c r="G188" s="256">
        <f>+VLOOKUP(B188,'Exp Loss Report_PAYROLL'!$A$7:$X$350,24,FALSE)</f>
        <v>5.0330000000000004</v>
      </c>
      <c r="H188" s="257">
        <f t="shared" si="20"/>
        <v>2197055.4900000002</v>
      </c>
      <c r="I188" s="257"/>
      <c r="J188" s="599"/>
      <c r="K188" s="256">
        <f t="shared" si="21"/>
        <v>5.0330000000000004</v>
      </c>
      <c r="L188" s="446">
        <f t="shared" si="22"/>
        <v>6.72</v>
      </c>
      <c r="M188" s="446">
        <f t="shared" si="23"/>
        <v>6.72</v>
      </c>
      <c r="N188" s="446">
        <f t="shared" si="24"/>
        <v>0</v>
      </c>
      <c r="O188" s="446" t="str">
        <f t="shared" si="26"/>
        <v/>
      </c>
      <c r="P188" s="405"/>
      <c r="Q188" s="48">
        <v>755</v>
      </c>
      <c r="R188" s="326">
        <f t="shared" si="25"/>
        <v>755</v>
      </c>
      <c r="S188" s="48">
        <v>2.04</v>
      </c>
      <c r="T188" s="48" t="s">
        <v>1764</v>
      </c>
    </row>
    <row r="189" spans="2:20" x14ac:dyDescent="0.2">
      <c r="B189" s="375">
        <f>+UPP!C191</f>
        <v>825</v>
      </c>
      <c r="C189" s="375">
        <f>+UPP!B191</f>
        <v>3</v>
      </c>
      <c r="D189" s="375">
        <f>+VLOOKUP('Pure Prem Test'!B189,'IBNR+Freq'!B$11:I$360,6,FALSE)+VLOOKUP('Pure Prem Test'!B189,'IBNR+Freq'!B$11:I$360,7,FALSE)+VLOOKUP('Pure Prem Test'!B189,'IBNR+Freq'!B$11:I$360,8,FALSE)</f>
        <v>16720</v>
      </c>
      <c r="E189" s="256">
        <f>+VLOOKUP(B189,UPP!$C$10:$R$350,16,FALSE)</f>
        <v>2.9500651650000007</v>
      </c>
      <c r="F189" s="257">
        <f t="shared" si="19"/>
        <v>493250.89558800013</v>
      </c>
      <c r="G189" s="256">
        <f>+VLOOKUP(B189,'Exp Loss Report_PAYROLL'!$A$7:$X$350,24,FALSE)</f>
        <v>2.9750000000000001</v>
      </c>
      <c r="H189" s="257">
        <f t="shared" si="20"/>
        <v>497420</v>
      </c>
      <c r="I189" s="257"/>
      <c r="J189" s="599"/>
      <c r="K189" s="256">
        <f t="shared" si="21"/>
        <v>2.9750000000000001</v>
      </c>
      <c r="L189" s="446">
        <f t="shared" si="22"/>
        <v>3.97</v>
      </c>
      <c r="M189" s="446">
        <f t="shared" si="23"/>
        <v>4.0199999999999996</v>
      </c>
      <c r="N189" s="446">
        <f t="shared" si="24"/>
        <v>-4.9999999999999378E-2</v>
      </c>
      <c r="O189" s="446" t="str">
        <f t="shared" si="26"/>
        <v>NR</v>
      </c>
      <c r="P189" s="405"/>
      <c r="Q189" s="48">
        <v>757</v>
      </c>
      <c r="R189" s="326">
        <f t="shared" si="25"/>
        <v>757</v>
      </c>
      <c r="S189" s="48">
        <v>2.54</v>
      </c>
      <c r="T189" s="48" t="s">
        <v>1764</v>
      </c>
    </row>
    <row r="190" spans="2:20" x14ac:dyDescent="0.2">
      <c r="B190" s="375">
        <f>+UPP!C192</f>
        <v>828</v>
      </c>
      <c r="C190" s="375">
        <f>+UPP!B192</f>
        <v>3</v>
      </c>
      <c r="D190" s="375">
        <f>+VLOOKUP('Pure Prem Test'!B190,'IBNR+Freq'!B$11:I$360,6,FALSE)+VLOOKUP('Pure Prem Test'!B190,'IBNR+Freq'!B$11:I$360,7,FALSE)+VLOOKUP('Pure Prem Test'!B190,'IBNR+Freq'!B$11:I$360,8,FALSE)</f>
        <v>2557</v>
      </c>
      <c r="E190" s="256">
        <f>+VLOOKUP(B190,UPP!$C$10:$R$350,16,FALSE)</f>
        <v>5.3196915450000022</v>
      </c>
      <c r="F190" s="257">
        <f t="shared" si="19"/>
        <v>136024.51280565004</v>
      </c>
      <c r="G190" s="256">
        <f>+VLOOKUP(B190,'Exp Loss Report_PAYROLL'!$A$7:$X$350,24,FALSE)</f>
        <v>5.32</v>
      </c>
      <c r="H190" s="257">
        <f t="shared" si="20"/>
        <v>136032.40000000002</v>
      </c>
      <c r="I190" s="257"/>
      <c r="J190" s="599"/>
      <c r="K190" s="256">
        <f t="shared" si="21"/>
        <v>5.32</v>
      </c>
      <c r="L190" s="446">
        <f t="shared" si="22"/>
        <v>7.1</v>
      </c>
      <c r="M190" s="446">
        <f t="shared" si="23"/>
        <v>6.95</v>
      </c>
      <c r="N190" s="446">
        <f t="shared" si="24"/>
        <v>0.14999999999999947</v>
      </c>
      <c r="O190" s="446" t="str">
        <f t="shared" si="26"/>
        <v>NR</v>
      </c>
      <c r="P190" s="405"/>
      <c r="Q190" s="48">
        <v>759</v>
      </c>
      <c r="R190" s="326">
        <f t="shared" si="25"/>
        <v>759</v>
      </c>
      <c r="S190" s="48">
        <v>6.16</v>
      </c>
      <c r="T190" s="48" t="s">
        <v>1764</v>
      </c>
    </row>
    <row r="191" spans="2:20" x14ac:dyDescent="0.2">
      <c r="B191" s="375">
        <f>+UPP!C193</f>
        <v>855</v>
      </c>
      <c r="C191" s="375">
        <f>+UPP!B193</f>
        <v>3</v>
      </c>
      <c r="D191" s="375">
        <f>+VLOOKUP('Pure Prem Test'!B191,'IBNR+Freq'!B$11:I$360,6,FALSE)+VLOOKUP('Pure Prem Test'!B191,'IBNR+Freq'!B$11:I$360,7,FALSE)+VLOOKUP('Pure Prem Test'!B191,'IBNR+Freq'!B$11:I$360,8,FALSE)</f>
        <v>185026</v>
      </c>
      <c r="E191" s="256">
        <f>+VLOOKUP(B191,UPP!$C$10:$R$350,16,FALSE)</f>
        <v>3.7997796750000004</v>
      </c>
      <c r="F191" s="257">
        <f t="shared" si="19"/>
        <v>7030580.3414655011</v>
      </c>
      <c r="G191" s="256">
        <f>+VLOOKUP(B191,'Exp Loss Report_PAYROLL'!$A$7:$X$350,24,FALSE)</f>
        <v>3.8</v>
      </c>
      <c r="H191" s="257">
        <f t="shared" si="20"/>
        <v>7030987.9999999991</v>
      </c>
      <c r="I191" s="257"/>
      <c r="J191" s="599"/>
      <c r="K191" s="256">
        <f t="shared" si="21"/>
        <v>3.8</v>
      </c>
      <c r="L191" s="446">
        <f t="shared" si="22"/>
        <v>5.07</v>
      </c>
      <c r="M191" s="446">
        <f t="shared" si="23"/>
        <v>5.07</v>
      </c>
      <c r="N191" s="600">
        <f t="shared" si="24"/>
        <v>0</v>
      </c>
      <c r="O191" s="446" t="str">
        <f t="shared" si="26"/>
        <v/>
      </c>
      <c r="P191" s="405"/>
      <c r="Q191" s="48" t="s">
        <v>1213</v>
      </c>
      <c r="R191" s="326">
        <f t="shared" si="25"/>
        <v>771</v>
      </c>
      <c r="S191" s="48">
        <v>0.98</v>
      </c>
      <c r="T191" s="48" t="e">
        <v>#N/A</v>
      </c>
    </row>
    <row r="192" spans="2:20" x14ac:dyDescent="0.2">
      <c r="B192" s="375">
        <f>+UPP!C194</f>
        <v>857</v>
      </c>
      <c r="C192" s="375">
        <f>+UPP!B194</f>
        <v>3</v>
      </c>
      <c r="D192" s="375">
        <f>+VLOOKUP('Pure Prem Test'!B192,'IBNR+Freq'!B$11:I$360,6,FALSE)+VLOOKUP('Pure Prem Test'!B192,'IBNR+Freq'!B$11:I$360,7,FALSE)+VLOOKUP('Pure Prem Test'!B192,'IBNR+Freq'!B$11:I$360,8,FALSE)</f>
        <v>15416</v>
      </c>
      <c r="E192" s="256">
        <f>+VLOOKUP(B192,UPP!$C$10:$R$350,16,FALSE)</f>
        <v>3.5903429999999998</v>
      </c>
      <c r="F192" s="257">
        <f t="shared" si="19"/>
        <v>553487.27688000002</v>
      </c>
      <c r="G192" s="256">
        <f>+VLOOKUP(B192,'Exp Loss Report_PAYROLL'!$A$7:$X$350,24,FALSE)</f>
        <v>3.5779999999999998</v>
      </c>
      <c r="H192" s="257">
        <f t="shared" si="20"/>
        <v>551584.48</v>
      </c>
      <c r="I192" s="257"/>
      <c r="J192" s="599"/>
      <c r="K192" s="256">
        <f t="shared" si="21"/>
        <v>3.5779999999999998</v>
      </c>
      <c r="L192" s="446">
        <f t="shared" si="22"/>
        <v>4.78</v>
      </c>
      <c r="M192" s="446">
        <f t="shared" si="23"/>
        <v>4.58</v>
      </c>
      <c r="N192" s="446">
        <f t="shared" si="24"/>
        <v>0.20000000000000018</v>
      </c>
      <c r="O192" s="446" t="str">
        <f t="shared" si="26"/>
        <v>NR</v>
      </c>
      <c r="P192" s="405"/>
      <c r="Q192" s="48">
        <v>801</v>
      </c>
      <c r="R192" s="326">
        <f t="shared" si="25"/>
        <v>801</v>
      </c>
      <c r="S192" s="48">
        <v>7.7</v>
      </c>
      <c r="T192" s="48" t="s">
        <v>1763</v>
      </c>
    </row>
    <row r="193" spans="2:20" x14ac:dyDescent="0.2">
      <c r="B193" s="375">
        <f>+UPP!C195</f>
        <v>858</v>
      </c>
      <c r="C193" s="375">
        <f>+UPP!B195</f>
        <v>3</v>
      </c>
      <c r="D193" s="375">
        <f>+VLOOKUP('Pure Prem Test'!B193,'IBNR+Freq'!B$11:I$360,6,FALSE)+VLOOKUP('Pure Prem Test'!B193,'IBNR+Freq'!B$11:I$360,7,FALSE)+VLOOKUP('Pure Prem Test'!B193,'IBNR+Freq'!B$11:I$360,8,FALSE)</f>
        <v>8035</v>
      </c>
      <c r="E193" s="256">
        <f>+VLOOKUP(B193,UPP!$C$10:$R$350,16,FALSE)</f>
        <v>4.8589308600000001</v>
      </c>
      <c r="F193" s="257">
        <f t="shared" si="19"/>
        <v>390415.09460100002</v>
      </c>
      <c r="G193" s="256">
        <f>+VLOOKUP(B193,'Exp Loss Report_PAYROLL'!$A$7:$X$350,24,FALSE)</f>
        <v>5.0140000000000002</v>
      </c>
      <c r="H193" s="257">
        <f t="shared" si="20"/>
        <v>402874.9</v>
      </c>
      <c r="I193" s="257"/>
      <c r="J193" s="599"/>
      <c r="K193" s="256">
        <f t="shared" si="21"/>
        <v>5.0140000000000002</v>
      </c>
      <c r="L193" s="446">
        <f t="shared" si="22"/>
        <v>6.7</v>
      </c>
      <c r="M193" s="446">
        <f t="shared" si="23"/>
        <v>6.29</v>
      </c>
      <c r="N193" s="446">
        <f t="shared" si="24"/>
        <v>0.41000000000000014</v>
      </c>
      <c r="O193" s="446" t="str">
        <f t="shared" si="26"/>
        <v>NR</v>
      </c>
      <c r="P193" s="405"/>
      <c r="Q193" s="48">
        <v>802</v>
      </c>
      <c r="R193" s="326">
        <f t="shared" si="25"/>
        <v>802</v>
      </c>
      <c r="S193" s="48">
        <v>4.8099999999999996</v>
      </c>
      <c r="T193" s="48" t="s">
        <v>1763</v>
      </c>
    </row>
    <row r="194" spans="2:20" x14ac:dyDescent="0.2">
      <c r="B194" s="375">
        <f>+UPP!C196</f>
        <v>859</v>
      </c>
      <c r="C194" s="375">
        <f>+UPP!B196</f>
        <v>3</v>
      </c>
      <c r="D194" s="375">
        <f>+VLOOKUP('Pure Prem Test'!B194,'IBNR+Freq'!B$11:I$360,6,FALSE)+VLOOKUP('Pure Prem Test'!B194,'IBNR+Freq'!B$11:I$360,7,FALSE)+VLOOKUP('Pure Prem Test'!B194,'IBNR+Freq'!B$11:I$360,8,FALSE)</f>
        <v>3796</v>
      </c>
      <c r="E194" s="256">
        <f>+VLOOKUP(B194,UPP!$C$10:$R$350,16,FALSE)</f>
        <v>5.1880456350000017</v>
      </c>
      <c r="F194" s="257">
        <f t="shared" si="19"/>
        <v>196938.21230460005</v>
      </c>
      <c r="G194" s="256">
        <f>+VLOOKUP(B194,'Exp Loss Report_PAYROLL'!$A$7:$X$350,24,FALSE)</f>
        <v>5.1740000000000004</v>
      </c>
      <c r="H194" s="257">
        <f t="shared" si="20"/>
        <v>196405.04</v>
      </c>
      <c r="I194" s="257"/>
      <c r="J194" s="599"/>
      <c r="K194" s="256">
        <f t="shared" si="21"/>
        <v>5.1740000000000004</v>
      </c>
      <c r="L194" s="446">
        <f t="shared" si="22"/>
        <v>6.91</v>
      </c>
      <c r="M194" s="446">
        <f t="shared" si="23"/>
        <v>6.76</v>
      </c>
      <c r="N194" s="446">
        <f t="shared" si="24"/>
        <v>0.15000000000000036</v>
      </c>
      <c r="O194" s="446" t="str">
        <f t="shared" si="26"/>
        <v>NR</v>
      </c>
      <c r="P194" s="405"/>
      <c r="Q194" s="48">
        <v>803</v>
      </c>
      <c r="R194" s="326">
        <f t="shared" si="25"/>
        <v>803</v>
      </c>
      <c r="S194" s="48">
        <v>14.53</v>
      </c>
      <c r="T194" s="48" t="s">
        <v>1763</v>
      </c>
    </row>
    <row r="195" spans="2:20" x14ac:dyDescent="0.2">
      <c r="B195" s="375">
        <f>+UPP!C197</f>
        <v>860</v>
      </c>
      <c r="C195" s="375">
        <f>+UPP!B197</f>
        <v>3</v>
      </c>
      <c r="D195" s="375">
        <f>+VLOOKUP('Pure Prem Test'!B195,'IBNR+Freq'!B$11:I$360,6,FALSE)+VLOOKUP('Pure Prem Test'!B195,'IBNR+Freq'!B$11:I$360,7,FALSE)+VLOOKUP('Pure Prem Test'!B195,'IBNR+Freq'!B$11:I$360,8,FALSE)</f>
        <v>5858</v>
      </c>
      <c r="E195" s="256">
        <f>+VLOOKUP(B195,UPP!$C$10:$R$350,16,FALSE)</f>
        <v>5.343627165</v>
      </c>
      <c r="F195" s="257">
        <f t="shared" si="19"/>
        <v>313029.67932570004</v>
      </c>
      <c r="G195" s="256">
        <f>+VLOOKUP(B195,'Exp Loss Report_PAYROLL'!$A$7:$X$350,24,FALSE)</f>
        <v>5.3259999999999996</v>
      </c>
      <c r="H195" s="257">
        <f t="shared" si="20"/>
        <v>311997.07999999996</v>
      </c>
      <c r="I195" s="257"/>
      <c r="J195" s="599"/>
      <c r="K195" s="256">
        <f t="shared" si="21"/>
        <v>5.3259999999999996</v>
      </c>
      <c r="L195" s="446">
        <f t="shared" si="22"/>
        <v>7.11</v>
      </c>
      <c r="M195" s="446">
        <f t="shared" si="23"/>
        <v>6.8</v>
      </c>
      <c r="N195" s="446">
        <f t="shared" si="24"/>
        <v>0.3100000000000005</v>
      </c>
      <c r="O195" s="446" t="str">
        <f t="shared" si="26"/>
        <v>NR</v>
      </c>
      <c r="P195" s="405"/>
      <c r="Q195" s="48">
        <v>804</v>
      </c>
      <c r="R195" s="326">
        <f t="shared" si="25"/>
        <v>804</v>
      </c>
      <c r="S195" s="48">
        <v>3.2</v>
      </c>
      <c r="T195" s="48" t="s">
        <v>1764</v>
      </c>
    </row>
    <row r="196" spans="2:20" x14ac:dyDescent="0.2">
      <c r="B196" s="375">
        <f>+UPP!C198</f>
        <v>862</v>
      </c>
      <c r="C196" s="375">
        <f>+UPP!B198</f>
        <v>3</v>
      </c>
      <c r="D196" s="375">
        <f>+VLOOKUP('Pure Prem Test'!B196,'IBNR+Freq'!B$11:I$360,6,FALSE)+VLOOKUP('Pure Prem Test'!B196,'IBNR+Freq'!B$11:I$360,7,FALSE)+VLOOKUP('Pure Prem Test'!B196,'IBNR+Freq'!B$11:I$360,8,FALSE)</f>
        <v>10529</v>
      </c>
      <c r="E196" s="256">
        <f>+VLOOKUP(B196,UPP!$C$10:$R$350,16,FALSE)</f>
        <v>5.1521422050000014</v>
      </c>
      <c r="F196" s="257">
        <f t="shared" si="19"/>
        <v>542469.0527644502</v>
      </c>
      <c r="G196" s="256">
        <f>+VLOOKUP(B196,'Exp Loss Report_PAYROLL'!$A$7:$X$350,24,FALSE)</f>
        <v>5.19</v>
      </c>
      <c r="H196" s="257">
        <f t="shared" si="20"/>
        <v>546455.1</v>
      </c>
      <c r="I196" s="257"/>
      <c r="J196" s="599"/>
      <c r="K196" s="256">
        <f t="shared" si="21"/>
        <v>5.19</v>
      </c>
      <c r="L196" s="446">
        <f t="shared" si="22"/>
        <v>6.93</v>
      </c>
      <c r="M196" s="446">
        <f t="shared" si="23"/>
        <v>6.77</v>
      </c>
      <c r="N196" s="446">
        <f t="shared" si="24"/>
        <v>0.16000000000000014</v>
      </c>
      <c r="O196" s="446" t="str">
        <f t="shared" si="26"/>
        <v>NR</v>
      </c>
      <c r="P196" s="405"/>
      <c r="Q196" s="48">
        <v>805</v>
      </c>
      <c r="R196" s="326">
        <f t="shared" si="25"/>
        <v>805</v>
      </c>
      <c r="S196" s="48">
        <v>5.44</v>
      </c>
      <c r="T196" s="48" t="s">
        <v>1763</v>
      </c>
    </row>
    <row r="197" spans="2:20" x14ac:dyDescent="0.2">
      <c r="B197" s="375">
        <f>+UPP!C199</f>
        <v>865</v>
      </c>
      <c r="C197" s="375">
        <f>+UPP!B199</f>
        <v>3</v>
      </c>
      <c r="D197" s="375">
        <f>+VLOOKUP('Pure Prem Test'!B197,'IBNR+Freq'!B$11:I$360,6,FALSE)+VLOOKUP('Pure Prem Test'!B197,'IBNR+Freq'!B$11:I$360,7,FALSE)+VLOOKUP('Pure Prem Test'!B197,'IBNR+Freq'!B$11:I$360,8,FALSE)</f>
        <v>875622</v>
      </c>
      <c r="E197" s="256">
        <f>+VLOOKUP(B197,UPP!$C$10:$R$350,16,FALSE)</f>
        <v>1.7832036899999999</v>
      </c>
      <c r="F197" s="257">
        <f t="shared" si="19"/>
        <v>15614123.814451799</v>
      </c>
      <c r="G197" s="256">
        <f>+VLOOKUP(B197,'Exp Loss Report_PAYROLL'!$A$7:$X$350,24,FALSE)</f>
        <v>1.744</v>
      </c>
      <c r="H197" s="257">
        <f t="shared" si="20"/>
        <v>15270847.68</v>
      </c>
      <c r="I197" s="257"/>
      <c r="J197" s="599"/>
      <c r="K197" s="256">
        <f t="shared" si="21"/>
        <v>1.744</v>
      </c>
      <c r="L197" s="446">
        <f t="shared" si="22"/>
        <v>2.33</v>
      </c>
      <c r="M197" s="446">
        <f t="shared" si="23"/>
        <v>2.33</v>
      </c>
      <c r="N197" s="446">
        <f t="shared" si="24"/>
        <v>0</v>
      </c>
      <c r="O197" s="446" t="str">
        <f t="shared" si="26"/>
        <v/>
      </c>
      <c r="P197" s="405"/>
      <c r="Q197" s="48">
        <v>806</v>
      </c>
      <c r="R197" s="326">
        <f t="shared" si="25"/>
        <v>806</v>
      </c>
      <c r="S197" s="48">
        <v>9.8699999999999992</v>
      </c>
      <c r="T197" s="48" t="s">
        <v>1763</v>
      </c>
    </row>
    <row r="198" spans="2:20" x14ac:dyDescent="0.2">
      <c r="B198" s="375">
        <f>+UPP!C200</f>
        <v>880</v>
      </c>
      <c r="C198" s="375">
        <f>+UPP!B200</f>
        <v>3</v>
      </c>
      <c r="D198" s="375">
        <f>+VLOOKUP('Pure Prem Test'!B198,'IBNR+Freq'!B$11:I$360,6,FALSE)+VLOOKUP('Pure Prem Test'!B198,'IBNR+Freq'!B$11:I$360,7,FALSE)+VLOOKUP('Pure Prem Test'!B198,'IBNR+Freq'!B$11:I$360,8,FALSE)</f>
        <v>117058</v>
      </c>
      <c r="E198" s="256">
        <f>+VLOOKUP(B198,UPP!$C$10:$R$350,16,FALSE)</f>
        <v>4.6315424700000012</v>
      </c>
      <c r="F198" s="257">
        <f t="shared" si="19"/>
        <v>5421590.9845326012</v>
      </c>
      <c r="G198" s="256">
        <f>+VLOOKUP(B198,'Exp Loss Report_PAYROLL'!$A$7:$X$350,24,FALSE)</f>
        <v>4.5529999999999999</v>
      </c>
      <c r="H198" s="257">
        <f t="shared" si="20"/>
        <v>5329650.74</v>
      </c>
      <c r="I198" s="257"/>
      <c r="J198" s="599"/>
      <c r="K198" s="256">
        <f t="shared" si="21"/>
        <v>4.5529999999999999</v>
      </c>
      <c r="L198" s="446">
        <f t="shared" si="22"/>
        <v>6.08</v>
      </c>
      <c r="M198" s="446">
        <f t="shared" si="23"/>
        <v>6.08</v>
      </c>
      <c r="N198" s="446">
        <f t="shared" si="24"/>
        <v>0</v>
      </c>
      <c r="O198" s="446" t="str">
        <f t="shared" si="26"/>
        <v/>
      </c>
      <c r="P198" s="405"/>
      <c r="Q198" s="48">
        <v>807</v>
      </c>
      <c r="R198" s="326">
        <f t="shared" si="25"/>
        <v>807</v>
      </c>
      <c r="S198" s="48">
        <v>5.32</v>
      </c>
      <c r="T198" s="48" t="s">
        <v>1763</v>
      </c>
    </row>
    <row r="199" spans="2:20" x14ac:dyDescent="0.2">
      <c r="B199" s="375">
        <f>+UPP!C201</f>
        <v>882</v>
      </c>
      <c r="C199" s="375">
        <f>+UPP!B201</f>
        <v>3</v>
      </c>
      <c r="D199" s="375">
        <f>+VLOOKUP('Pure Prem Test'!B199,'IBNR+Freq'!B$11:I$360,6,FALSE)+VLOOKUP('Pure Prem Test'!B199,'IBNR+Freq'!B$11:I$360,7,FALSE)+VLOOKUP('Pure Prem Test'!B199,'IBNR+Freq'!B$11:I$360,8,FALSE)</f>
        <v>15299</v>
      </c>
      <c r="E199" s="256">
        <f>+VLOOKUP(B199,UPP!$C$10:$R$350,16,FALSE)</f>
        <v>4.4101379850000013</v>
      </c>
      <c r="F199" s="257">
        <f t="shared" si="19"/>
        <v>674707.01032515022</v>
      </c>
      <c r="G199" s="256">
        <f>+VLOOKUP(B199,'Exp Loss Report_PAYROLL'!$A$7:$X$350,24,FALSE)</f>
        <v>4.41</v>
      </c>
      <c r="H199" s="257">
        <f t="shared" si="20"/>
        <v>674685.89999999991</v>
      </c>
      <c r="I199" s="257"/>
      <c r="J199" s="599"/>
      <c r="K199" s="256">
        <f t="shared" si="21"/>
        <v>4.41</v>
      </c>
      <c r="L199" s="446">
        <f t="shared" si="22"/>
        <v>5.89</v>
      </c>
      <c r="M199" s="446">
        <f t="shared" si="23"/>
        <v>5.81</v>
      </c>
      <c r="N199" s="446">
        <f t="shared" si="24"/>
        <v>8.0000000000000071E-2</v>
      </c>
      <c r="O199" s="446" t="str">
        <f t="shared" si="26"/>
        <v>NR</v>
      </c>
      <c r="P199" s="405"/>
      <c r="Q199" s="48">
        <v>808</v>
      </c>
      <c r="R199" s="326">
        <f t="shared" si="25"/>
        <v>808</v>
      </c>
      <c r="S199" s="48">
        <v>5.56</v>
      </c>
      <c r="T199" s="48" t="s">
        <v>1764</v>
      </c>
    </row>
    <row r="200" spans="2:20" x14ac:dyDescent="0.2">
      <c r="B200" s="375">
        <f>+UPP!C202</f>
        <v>884</v>
      </c>
      <c r="C200" s="375">
        <f>+UPP!B202</f>
        <v>3</v>
      </c>
      <c r="D200" s="375">
        <f>+VLOOKUP('Pure Prem Test'!B200,'IBNR+Freq'!B$11:I$360,6,FALSE)+VLOOKUP('Pure Prem Test'!B200,'IBNR+Freq'!B$11:I$360,7,FALSE)+VLOOKUP('Pure Prem Test'!B200,'IBNR+Freq'!B$11:I$360,8,FALSE)</f>
        <v>53256</v>
      </c>
      <c r="E200" s="256">
        <f>+VLOOKUP(B200,UPP!$C$10:$R$350,16,FALSE)</f>
        <v>0.59839050000000005</v>
      </c>
      <c r="F200" s="257">
        <f t="shared" si="19"/>
        <v>318678.84468000004</v>
      </c>
      <c r="G200" s="256">
        <f>+VLOOKUP(B200,'Exp Loss Report_PAYROLL'!$A$7:$X$350,24,FALSE)</f>
        <v>0.58599999999999997</v>
      </c>
      <c r="H200" s="257">
        <f t="shared" si="20"/>
        <v>312080.15999999997</v>
      </c>
      <c r="I200" s="257"/>
      <c r="J200" s="599"/>
      <c r="K200" s="256">
        <f t="shared" si="21"/>
        <v>0.58599999999999997</v>
      </c>
      <c r="L200" s="446">
        <f t="shared" si="22"/>
        <v>0.78</v>
      </c>
      <c r="M200" s="446">
        <f t="shared" si="23"/>
        <v>0.78</v>
      </c>
      <c r="N200" s="446">
        <f t="shared" si="24"/>
        <v>0</v>
      </c>
      <c r="O200" s="446" t="str">
        <f t="shared" si="26"/>
        <v/>
      </c>
      <c r="P200" s="405"/>
      <c r="Q200" s="48">
        <v>809</v>
      </c>
      <c r="R200" s="326">
        <f t="shared" si="25"/>
        <v>809</v>
      </c>
      <c r="S200" s="48">
        <v>4.26</v>
      </c>
      <c r="T200" s="48" t="s">
        <v>1764</v>
      </c>
    </row>
    <row r="201" spans="2:20" x14ac:dyDescent="0.2">
      <c r="B201" s="375">
        <f>+UPP!C203</f>
        <v>885</v>
      </c>
      <c r="C201" s="375">
        <f>+UPP!B203</f>
        <v>3</v>
      </c>
      <c r="D201" s="375">
        <f>+VLOOKUP('Pure Prem Test'!B201,'IBNR+Freq'!B$11:I$360,6,FALSE)+VLOOKUP('Pure Prem Test'!B201,'IBNR+Freq'!B$11:I$360,7,FALSE)+VLOOKUP('Pure Prem Test'!B201,'IBNR+Freq'!B$11:I$360,8,FALSE)</f>
        <v>33138</v>
      </c>
      <c r="E201" s="256">
        <f>+VLOOKUP(B201,UPP!$C$10:$R$350,16,FALSE)</f>
        <v>2.6389021050000006</v>
      </c>
      <c r="F201" s="257">
        <f t="shared" ref="F201:F264" si="27">+D201*E201*10</f>
        <v>874479.37955490022</v>
      </c>
      <c r="G201" s="256">
        <f>+VLOOKUP(B201,'Exp Loss Report_PAYROLL'!$A$7:$X$350,24,FALSE)</f>
        <v>2.782</v>
      </c>
      <c r="H201" s="257">
        <f t="shared" ref="H201:H264" si="28">+D201*G201*10</f>
        <v>921899.15999999992</v>
      </c>
      <c r="I201" s="257"/>
      <c r="J201" s="599"/>
      <c r="K201" s="256">
        <f t="shared" ref="K201:K264" si="29">+ROUND(G201,3)</f>
        <v>2.782</v>
      </c>
      <c r="L201" s="446">
        <f t="shared" ref="L201:L264" si="30">+ROUND(IF(C201=1,K201*L$2,IF(C201=2,L$3*K201,L$4*K201)),2)</f>
        <v>3.72</v>
      </c>
      <c r="M201" s="446">
        <f t="shared" ref="M201:M264" si="31">+VLOOKUP(B201,R$8:S$321,2,FALSE)</f>
        <v>3.24</v>
      </c>
      <c r="N201" s="446">
        <f t="shared" ref="N201:N264" si="32">+L201-M201</f>
        <v>0.48</v>
      </c>
      <c r="O201" s="446" t="str">
        <f t="shared" si="26"/>
        <v>NR</v>
      </c>
      <c r="P201" s="405"/>
      <c r="Q201" s="48">
        <v>811</v>
      </c>
      <c r="R201" s="326">
        <f t="shared" ref="R201:R264" si="33">+VALUE(Q201)</f>
        <v>811</v>
      </c>
      <c r="S201" s="48">
        <v>7.79</v>
      </c>
      <c r="T201" s="48" t="s">
        <v>1764</v>
      </c>
    </row>
    <row r="202" spans="2:20" x14ac:dyDescent="0.2">
      <c r="B202" s="375">
        <f>+UPP!C204</f>
        <v>886</v>
      </c>
      <c r="C202" s="375">
        <f>+UPP!B204</f>
        <v>3</v>
      </c>
      <c r="D202" s="375">
        <f>+VLOOKUP('Pure Prem Test'!B202,'IBNR+Freq'!B$11:I$360,6,FALSE)+VLOOKUP('Pure Prem Test'!B202,'IBNR+Freq'!B$11:I$360,7,FALSE)+VLOOKUP('Pure Prem Test'!B202,'IBNR+Freq'!B$11:I$360,8,FALSE)</f>
        <v>20779</v>
      </c>
      <c r="E202" s="256">
        <f>+VLOOKUP(B202,UPP!$C$10:$R$350,16,FALSE)</f>
        <v>1.5378635850000002</v>
      </c>
      <c r="F202" s="257">
        <f t="shared" si="27"/>
        <v>319552.67432715005</v>
      </c>
      <c r="G202" s="256">
        <f>+VLOOKUP(B202,'Exp Loss Report_PAYROLL'!$A$7:$X$350,24,FALSE)</f>
        <v>1.59</v>
      </c>
      <c r="H202" s="257">
        <f t="shared" si="28"/>
        <v>330386.09999999998</v>
      </c>
      <c r="I202" s="257"/>
      <c r="J202" s="599"/>
      <c r="K202" s="256">
        <f t="shared" si="29"/>
        <v>1.59</v>
      </c>
      <c r="L202" s="446">
        <f t="shared" si="30"/>
        <v>2.12</v>
      </c>
      <c r="M202" s="446">
        <f t="shared" si="31"/>
        <v>1.99</v>
      </c>
      <c r="N202" s="446">
        <f t="shared" si="32"/>
        <v>0.13000000000000012</v>
      </c>
      <c r="O202" s="446" t="str">
        <f t="shared" si="26"/>
        <v>NR</v>
      </c>
      <c r="P202" s="405"/>
      <c r="Q202" s="48">
        <v>812</v>
      </c>
      <c r="R202" s="326">
        <f t="shared" si="33"/>
        <v>812</v>
      </c>
      <c r="S202" s="48">
        <v>7.36</v>
      </c>
      <c r="T202" s="48" t="s">
        <v>1763</v>
      </c>
    </row>
    <row r="203" spans="2:20" x14ac:dyDescent="0.2">
      <c r="B203" s="375">
        <f>+UPP!C205</f>
        <v>887</v>
      </c>
      <c r="C203" s="375">
        <f>+UPP!B205</f>
        <v>3</v>
      </c>
      <c r="D203" s="375">
        <f>+VLOOKUP('Pure Prem Test'!B203,'IBNR+Freq'!B$11:I$360,6,FALSE)+VLOOKUP('Pure Prem Test'!B203,'IBNR+Freq'!B$11:I$360,7,FALSE)+VLOOKUP('Pure Prem Test'!B203,'IBNR+Freq'!B$11:I$360,8,FALSE)</f>
        <v>67364</v>
      </c>
      <c r="E203" s="256">
        <f>+VLOOKUP(B203,UPP!$C$10:$R$350,16,FALSE)</f>
        <v>0.73602031500000009</v>
      </c>
      <c r="F203" s="257">
        <f t="shared" si="27"/>
        <v>495812.72499660007</v>
      </c>
      <c r="G203" s="256">
        <f>+VLOOKUP(B203,'Exp Loss Report_PAYROLL'!$A$7:$X$350,24,FALSE)</f>
        <v>0.72299999999999998</v>
      </c>
      <c r="H203" s="257">
        <f t="shared" si="28"/>
        <v>487041.72</v>
      </c>
      <c r="I203" s="257"/>
      <c r="J203" s="599"/>
      <c r="K203" s="256">
        <f t="shared" si="29"/>
        <v>0.72299999999999998</v>
      </c>
      <c r="L203" s="446">
        <f t="shared" si="30"/>
        <v>0.97</v>
      </c>
      <c r="M203" s="446">
        <f t="shared" si="31"/>
        <v>0.97</v>
      </c>
      <c r="N203" s="446">
        <f t="shared" si="32"/>
        <v>0</v>
      </c>
      <c r="O203" s="446" t="str">
        <f t="shared" si="26"/>
        <v/>
      </c>
      <c r="P203" s="405"/>
      <c r="Q203" s="48">
        <v>813</v>
      </c>
      <c r="R203" s="326">
        <f t="shared" si="33"/>
        <v>813</v>
      </c>
      <c r="S203" s="48">
        <v>4.43</v>
      </c>
      <c r="T203" s="48" t="s">
        <v>1764</v>
      </c>
    </row>
    <row r="204" spans="2:20" x14ac:dyDescent="0.2">
      <c r="B204" s="375">
        <f>+UPP!C206</f>
        <v>888</v>
      </c>
      <c r="C204" s="375">
        <f>+UPP!B206</f>
        <v>3</v>
      </c>
      <c r="D204" s="375">
        <f>+VLOOKUP('Pure Prem Test'!B204,'IBNR+Freq'!B$11:I$360,6,FALSE)+VLOOKUP('Pure Prem Test'!B204,'IBNR+Freq'!B$11:I$360,7,FALSE)+VLOOKUP('Pure Prem Test'!B204,'IBNR+Freq'!B$11:I$360,8,FALSE)</f>
        <v>10660</v>
      </c>
      <c r="E204" s="256">
        <f>+VLOOKUP(B204,UPP!$C$10:$R$350,16,FALSE)</f>
        <v>3.5185361400000001</v>
      </c>
      <c r="F204" s="257">
        <f t="shared" si="27"/>
        <v>375075.95252400002</v>
      </c>
      <c r="G204" s="256">
        <f>+VLOOKUP(B204,'Exp Loss Report_PAYROLL'!$A$7:$X$350,24,FALSE)</f>
        <v>3.496</v>
      </c>
      <c r="H204" s="257">
        <f t="shared" si="28"/>
        <v>372673.6</v>
      </c>
      <c r="I204" s="257"/>
      <c r="J204" s="599"/>
      <c r="K204" s="256">
        <f t="shared" si="29"/>
        <v>3.496</v>
      </c>
      <c r="L204" s="446">
        <f t="shared" si="30"/>
        <v>4.67</v>
      </c>
      <c r="M204" s="446">
        <f t="shared" si="31"/>
        <v>4.78</v>
      </c>
      <c r="N204" s="446">
        <f t="shared" si="32"/>
        <v>-0.11000000000000032</v>
      </c>
      <c r="O204" s="446" t="str">
        <f t="shared" si="26"/>
        <v>NR</v>
      </c>
      <c r="P204" s="405"/>
      <c r="Q204" s="48">
        <v>814</v>
      </c>
      <c r="R204" s="326">
        <f t="shared" si="33"/>
        <v>814</v>
      </c>
      <c r="S204" s="48">
        <v>3.22</v>
      </c>
      <c r="T204" s="48" t="s">
        <v>1764</v>
      </c>
    </row>
    <row r="205" spans="2:20" x14ac:dyDescent="0.2">
      <c r="B205" s="375">
        <f>+UPP!C207</f>
        <v>889</v>
      </c>
      <c r="C205" s="375">
        <f>+UPP!B207</f>
        <v>3</v>
      </c>
      <c r="D205" s="375">
        <f>+VLOOKUP('Pure Prem Test'!B205,'IBNR+Freq'!B$11:I$360,6,FALSE)+VLOOKUP('Pure Prem Test'!B205,'IBNR+Freq'!B$11:I$360,7,FALSE)+VLOOKUP('Pure Prem Test'!B205,'IBNR+Freq'!B$11:I$360,8,FALSE)</f>
        <v>444026</v>
      </c>
      <c r="E205" s="256">
        <f>+VLOOKUP(B205,UPP!$C$10:$R$350,16,FALSE)</f>
        <v>0.10172638500000003</v>
      </c>
      <c r="F205" s="257">
        <f t="shared" si="27"/>
        <v>451691.59826010012</v>
      </c>
      <c r="G205" s="256">
        <f>+VLOOKUP(B205,'Exp Loss Report_PAYROLL'!$A$7:$X$350,24,FALSE)</f>
        <v>0.11899999999999999</v>
      </c>
      <c r="H205" s="257">
        <f t="shared" si="28"/>
        <v>528390.93999999994</v>
      </c>
      <c r="I205" s="257"/>
      <c r="J205" s="599"/>
      <c r="K205" s="256">
        <f t="shared" si="29"/>
        <v>0.11899999999999999</v>
      </c>
      <c r="L205" s="446">
        <f t="shared" si="30"/>
        <v>0.16</v>
      </c>
      <c r="M205" s="446" t="e">
        <f t="shared" si="31"/>
        <v>#N/A</v>
      </c>
      <c r="N205" s="446" t="e">
        <f t="shared" si="32"/>
        <v>#N/A</v>
      </c>
      <c r="O205" s="446" t="s">
        <v>16</v>
      </c>
      <c r="P205" s="405"/>
      <c r="Q205" s="48">
        <v>815</v>
      </c>
      <c r="R205" s="326">
        <f t="shared" si="33"/>
        <v>815</v>
      </c>
      <c r="S205" s="48">
        <v>2.78</v>
      </c>
      <c r="T205" s="48" t="s">
        <v>1764</v>
      </c>
    </row>
    <row r="206" spans="2:20" x14ac:dyDescent="0.2">
      <c r="B206" s="375">
        <f>+UPP!C208</f>
        <v>890</v>
      </c>
      <c r="C206" s="375">
        <f>+UPP!B208</f>
        <v>3</v>
      </c>
      <c r="D206" s="375">
        <f>+VLOOKUP('Pure Prem Test'!B206,'IBNR+Freq'!B$11:I$360,6,FALSE)+VLOOKUP('Pure Prem Test'!B206,'IBNR+Freq'!B$11:I$360,7,FALSE)+VLOOKUP('Pure Prem Test'!B206,'IBNR+Freq'!B$11:I$360,8,FALSE)</f>
        <v>16910</v>
      </c>
      <c r="E206" s="256">
        <f>+VLOOKUP(B206,UPP!$C$10:$R$350,16,FALSE)</f>
        <v>0.37100211</v>
      </c>
      <c r="F206" s="257">
        <f t="shared" si="27"/>
        <v>62736.456800999993</v>
      </c>
      <c r="G206" s="256">
        <f>+VLOOKUP(B206,'Exp Loss Report_PAYROLL'!$A$7:$X$350,24,FALSE)</f>
        <v>0.371</v>
      </c>
      <c r="H206" s="257">
        <f t="shared" si="28"/>
        <v>62736.1</v>
      </c>
      <c r="I206" s="257"/>
      <c r="J206" s="599"/>
      <c r="K206" s="256">
        <f t="shared" si="29"/>
        <v>0.371</v>
      </c>
      <c r="L206" s="446">
        <f t="shared" si="30"/>
        <v>0.5</v>
      </c>
      <c r="M206" s="446">
        <f t="shared" si="31"/>
        <v>0.49</v>
      </c>
      <c r="N206" s="446">
        <f t="shared" si="32"/>
        <v>1.0000000000000009E-2</v>
      </c>
      <c r="O206" s="446" t="str">
        <f t="shared" ref="O206:O236" si="34">+VLOOKUP(B206,R$8:T$321,3,FALSE)</f>
        <v>NR</v>
      </c>
      <c r="P206" s="405"/>
      <c r="Q206" s="48">
        <v>816</v>
      </c>
      <c r="R206" s="326">
        <f t="shared" si="33"/>
        <v>816</v>
      </c>
      <c r="S206" s="48">
        <v>2.31</v>
      </c>
      <c r="T206" s="48" t="s">
        <v>1763</v>
      </c>
    </row>
    <row r="207" spans="2:20" x14ac:dyDescent="0.2">
      <c r="B207" s="375">
        <f>+UPP!C209</f>
        <v>891</v>
      </c>
      <c r="C207" s="375">
        <f>+UPP!B209</f>
        <v>3</v>
      </c>
      <c r="D207" s="375">
        <f>+VLOOKUP('Pure Prem Test'!B207,'IBNR+Freq'!B$11:I$360,6,FALSE)+VLOOKUP('Pure Prem Test'!B207,'IBNR+Freq'!B$11:I$360,7,FALSE)+VLOOKUP('Pure Prem Test'!B207,'IBNR+Freq'!B$11:I$360,8,FALSE)</f>
        <v>261928</v>
      </c>
      <c r="E207" s="256">
        <f>+VLOOKUP(B207,UPP!$C$10:$R$350,16,FALSE)</f>
        <v>1.0352155650000001</v>
      </c>
      <c r="F207" s="257">
        <f t="shared" si="27"/>
        <v>2711519.4250932005</v>
      </c>
      <c r="G207" s="256">
        <f>+VLOOKUP(B207,'Exp Loss Report_PAYROLL'!$A$7:$X$350,24,FALSE)</f>
        <v>1.0469999999999999</v>
      </c>
      <c r="H207" s="257">
        <f t="shared" si="28"/>
        <v>2742386.1599999997</v>
      </c>
      <c r="I207" s="257"/>
      <c r="J207" s="599"/>
      <c r="K207" s="256">
        <f t="shared" si="29"/>
        <v>1.0469999999999999</v>
      </c>
      <c r="L207" s="446">
        <f t="shared" si="30"/>
        <v>1.4</v>
      </c>
      <c r="M207" s="446">
        <f t="shared" si="31"/>
        <v>1.4</v>
      </c>
      <c r="N207" s="446">
        <f t="shared" si="32"/>
        <v>0</v>
      </c>
      <c r="O207" s="446" t="str">
        <f t="shared" si="34"/>
        <v/>
      </c>
      <c r="P207" s="405"/>
      <c r="Q207" s="48">
        <v>817</v>
      </c>
      <c r="R207" s="326">
        <f t="shared" si="33"/>
        <v>817</v>
      </c>
      <c r="S207" s="48">
        <v>7.97</v>
      </c>
      <c r="T207" s="48" t="s">
        <v>1763</v>
      </c>
    </row>
    <row r="208" spans="2:20" x14ac:dyDescent="0.2">
      <c r="B208" s="375">
        <f>+UPP!C210</f>
        <v>896</v>
      </c>
      <c r="C208" s="375">
        <f>+UPP!B210</f>
        <v>3</v>
      </c>
      <c r="D208" s="375">
        <f>+VLOOKUP('Pure Prem Test'!B208,'IBNR+Freq'!B$11:I$360,6,FALSE)+VLOOKUP('Pure Prem Test'!B208,'IBNR+Freq'!B$11:I$360,7,FALSE)+VLOOKUP('Pure Prem Test'!B208,'IBNR+Freq'!B$11:I$360,8,FALSE)</f>
        <v>19784</v>
      </c>
      <c r="E208" s="256">
        <f>+VLOOKUP(B208,UPP!$C$10:$R$350,16,FALSE)</f>
        <v>1.1369419500000002</v>
      </c>
      <c r="F208" s="257">
        <f t="shared" si="27"/>
        <v>224932.59538800005</v>
      </c>
      <c r="G208" s="256">
        <f>+VLOOKUP(B208,'Exp Loss Report_PAYROLL'!$A$7:$X$350,24,FALSE)</f>
        <v>1.121</v>
      </c>
      <c r="H208" s="257">
        <f t="shared" si="28"/>
        <v>221778.64</v>
      </c>
      <c r="I208" s="257"/>
      <c r="J208" s="599"/>
      <c r="K208" s="256">
        <f t="shared" si="29"/>
        <v>1.121</v>
      </c>
      <c r="L208" s="446">
        <f t="shared" si="30"/>
        <v>1.5</v>
      </c>
      <c r="M208" s="446">
        <f t="shared" si="31"/>
        <v>1.44</v>
      </c>
      <c r="N208" s="446">
        <f t="shared" si="32"/>
        <v>6.0000000000000053E-2</v>
      </c>
      <c r="O208" s="446" t="str">
        <f t="shared" si="34"/>
        <v>NR</v>
      </c>
      <c r="P208" s="405"/>
      <c r="Q208" s="48">
        <v>818</v>
      </c>
      <c r="R208" s="326">
        <f t="shared" si="33"/>
        <v>818</v>
      </c>
      <c r="S208" s="48">
        <v>1.5</v>
      </c>
      <c r="T208" s="48" t="s">
        <v>1764</v>
      </c>
    </row>
    <row r="209" spans="2:20" x14ac:dyDescent="0.2">
      <c r="B209" s="375">
        <f>+UPP!C211</f>
        <v>897</v>
      </c>
      <c r="C209" s="375">
        <f>+UPP!B211</f>
        <v>3</v>
      </c>
      <c r="D209" s="375">
        <f>+VLOOKUP('Pure Prem Test'!B209,'IBNR+Freq'!B$11:I$360,6,FALSE)+VLOOKUP('Pure Prem Test'!B209,'IBNR+Freq'!B$11:I$360,7,FALSE)+VLOOKUP('Pure Prem Test'!B209,'IBNR+Freq'!B$11:I$360,8,FALSE)</f>
        <v>514949</v>
      </c>
      <c r="E209" s="256">
        <f>+VLOOKUP(B209,UPP!$C$10:$R$350,16,FALSE)</f>
        <v>1.226700525</v>
      </c>
      <c r="F209" s="257">
        <f t="shared" si="27"/>
        <v>6316882.0864822511</v>
      </c>
      <c r="G209" s="256">
        <f>+VLOOKUP(B209,'Exp Loss Report_PAYROLL'!$A$7:$X$350,24,FALSE)</f>
        <v>1.1879999999999999</v>
      </c>
      <c r="H209" s="257">
        <f t="shared" si="28"/>
        <v>6117594.1200000001</v>
      </c>
      <c r="I209" s="257"/>
      <c r="J209" s="599"/>
      <c r="K209" s="256">
        <f t="shared" si="29"/>
        <v>1.1879999999999999</v>
      </c>
      <c r="L209" s="446">
        <f t="shared" si="30"/>
        <v>1.59</v>
      </c>
      <c r="M209" s="446">
        <f t="shared" si="31"/>
        <v>1.59</v>
      </c>
      <c r="N209" s="446">
        <f t="shared" si="32"/>
        <v>0</v>
      </c>
      <c r="O209" s="446" t="str">
        <f t="shared" si="34"/>
        <v/>
      </c>
      <c r="P209" s="405"/>
      <c r="Q209" s="48">
        <v>819</v>
      </c>
      <c r="R209" s="326">
        <f t="shared" si="33"/>
        <v>819</v>
      </c>
      <c r="S209" s="48">
        <v>1.17</v>
      </c>
      <c r="T209" s="48" t="s">
        <v>1763</v>
      </c>
    </row>
    <row r="210" spans="2:20" x14ac:dyDescent="0.2">
      <c r="B210" s="375">
        <f>+UPP!C212</f>
        <v>898</v>
      </c>
      <c r="C210" s="375">
        <f>+UPP!B212</f>
        <v>3</v>
      </c>
      <c r="D210" s="375">
        <f>+VLOOKUP('Pure Prem Test'!B210,'IBNR+Freq'!B$11:I$360,6,FALSE)+VLOOKUP('Pure Prem Test'!B210,'IBNR+Freq'!B$11:I$360,7,FALSE)+VLOOKUP('Pure Prem Test'!B210,'IBNR+Freq'!B$11:I$360,8,FALSE)</f>
        <v>131708</v>
      </c>
      <c r="E210" s="256">
        <f>+VLOOKUP(B210,UPP!$C$10:$R$350,16,FALSE)</f>
        <v>2.8662904950000008</v>
      </c>
      <c r="F210" s="257">
        <f t="shared" si="27"/>
        <v>3775133.8851546012</v>
      </c>
      <c r="G210" s="256">
        <f>+VLOOKUP(B210,'Exp Loss Report_PAYROLL'!$A$7:$X$350,24,FALSE)</f>
        <v>2.8660000000000001</v>
      </c>
      <c r="H210" s="257">
        <f t="shared" si="28"/>
        <v>3774751.2800000003</v>
      </c>
      <c r="I210" s="257"/>
      <c r="J210" s="599"/>
      <c r="K210" s="256">
        <f t="shared" si="29"/>
        <v>2.8660000000000001</v>
      </c>
      <c r="L210" s="446">
        <f t="shared" si="30"/>
        <v>3.83</v>
      </c>
      <c r="M210" s="446">
        <f t="shared" si="31"/>
        <v>3.83</v>
      </c>
      <c r="N210" s="446">
        <f t="shared" si="32"/>
        <v>0</v>
      </c>
      <c r="O210" s="446" t="str">
        <f t="shared" si="34"/>
        <v/>
      </c>
      <c r="P210" s="405"/>
      <c r="Q210" s="48">
        <v>820</v>
      </c>
      <c r="R210" s="326">
        <f t="shared" si="33"/>
        <v>820</v>
      </c>
      <c r="S210" s="48">
        <v>2.58</v>
      </c>
      <c r="T210" s="48" t="s">
        <v>1763</v>
      </c>
    </row>
    <row r="211" spans="2:20" x14ac:dyDescent="0.2">
      <c r="B211" s="375">
        <f>+UPP!C213</f>
        <v>899</v>
      </c>
      <c r="C211" s="375">
        <f>+UPP!B213</f>
        <v>3</v>
      </c>
      <c r="D211" s="375">
        <f>+VLOOKUP('Pure Prem Test'!B211,'IBNR+Freq'!B$11:I$360,6,FALSE)+VLOOKUP('Pure Prem Test'!B211,'IBNR+Freq'!B$11:I$360,7,FALSE)+VLOOKUP('Pure Prem Test'!B211,'IBNR+Freq'!B$11:I$360,8,FALSE)</f>
        <v>16786</v>
      </c>
      <c r="E211" s="256">
        <f>+VLOOKUP(B211,UPP!$C$10:$R$350,16,FALSE)</f>
        <v>0.98734432500000013</v>
      </c>
      <c r="F211" s="257">
        <f t="shared" si="27"/>
        <v>165735.61839450002</v>
      </c>
      <c r="G211" s="256">
        <f>+VLOOKUP(B211,'Exp Loss Report_PAYROLL'!$A$7:$X$350,24,FALSE)</f>
        <v>0.97799999999999998</v>
      </c>
      <c r="H211" s="257">
        <f t="shared" si="28"/>
        <v>164167.07999999999</v>
      </c>
      <c r="I211" s="257"/>
      <c r="J211" s="599"/>
      <c r="K211" s="256">
        <f t="shared" si="29"/>
        <v>0.97799999999999998</v>
      </c>
      <c r="L211" s="446">
        <f t="shared" si="30"/>
        <v>1.31</v>
      </c>
      <c r="M211" s="446">
        <f t="shared" si="31"/>
        <v>1.26</v>
      </c>
      <c r="N211" s="446">
        <f t="shared" si="32"/>
        <v>5.0000000000000044E-2</v>
      </c>
      <c r="O211" s="446" t="str">
        <f t="shared" si="34"/>
        <v>NR</v>
      </c>
      <c r="P211" s="405"/>
      <c r="Q211" s="48">
        <v>821</v>
      </c>
      <c r="R211" s="326">
        <f t="shared" si="33"/>
        <v>821</v>
      </c>
      <c r="S211" s="48">
        <v>6.72</v>
      </c>
      <c r="T211" s="48" t="s">
        <v>1764</v>
      </c>
    </row>
    <row r="212" spans="2:20" x14ac:dyDescent="0.2">
      <c r="B212" s="375">
        <f>+UPP!C214</f>
        <v>903</v>
      </c>
      <c r="C212" s="375">
        <f>+UPP!B214</f>
        <v>3</v>
      </c>
      <c r="D212" s="375">
        <f>+VLOOKUP('Pure Prem Test'!B212,'IBNR+Freq'!B$11:I$360,6,FALSE)+VLOOKUP('Pure Prem Test'!B212,'IBNR+Freq'!B$11:I$360,7,FALSE)+VLOOKUP('Pure Prem Test'!B212,'IBNR+Freq'!B$11:I$360,8,FALSE)</f>
        <v>28600</v>
      </c>
      <c r="E212" s="256">
        <f>+VLOOKUP(B212,UPP!$C$10:$R$350,16,FALSE)</f>
        <v>0.20345277000000006</v>
      </c>
      <c r="F212" s="257">
        <f t="shared" si="27"/>
        <v>58187.492220000015</v>
      </c>
      <c r="G212" s="256">
        <f>+VLOOKUP(B212,'Exp Loss Report_PAYROLL'!$A$7:$X$350,24,FALSE)</f>
        <v>0.2</v>
      </c>
      <c r="H212" s="257">
        <f t="shared" si="28"/>
        <v>57200</v>
      </c>
      <c r="I212" s="257"/>
      <c r="J212" s="599"/>
      <c r="K212" s="256">
        <f t="shared" si="29"/>
        <v>0.2</v>
      </c>
      <c r="L212" s="446">
        <f t="shared" si="30"/>
        <v>0.27</v>
      </c>
      <c r="M212" s="446">
        <f t="shared" si="31"/>
        <v>0.24</v>
      </c>
      <c r="N212" s="446">
        <f t="shared" si="32"/>
        <v>3.0000000000000027E-2</v>
      </c>
      <c r="O212" s="446" t="str">
        <f t="shared" si="34"/>
        <v>NR</v>
      </c>
      <c r="P212" s="405"/>
      <c r="Q212" s="48">
        <v>825</v>
      </c>
      <c r="R212" s="326">
        <f t="shared" si="33"/>
        <v>825</v>
      </c>
      <c r="S212" s="48">
        <v>4.0199999999999996</v>
      </c>
      <c r="T212" s="48" t="s">
        <v>1763</v>
      </c>
    </row>
    <row r="213" spans="2:20" x14ac:dyDescent="0.2">
      <c r="B213" s="375">
        <f>+UPP!C215</f>
        <v>904</v>
      </c>
      <c r="C213" s="375">
        <f>+UPP!B215</f>
        <v>3</v>
      </c>
      <c r="D213" s="375">
        <f>+VLOOKUP('Pure Prem Test'!B213,'IBNR+Freq'!B$11:I$360,6,FALSE)+VLOOKUP('Pure Prem Test'!B213,'IBNR+Freq'!B$11:I$360,7,FALSE)+VLOOKUP('Pure Prem Test'!B213,'IBNR+Freq'!B$11:I$360,8,FALSE)</f>
        <v>2798</v>
      </c>
      <c r="E213" s="256">
        <f>+VLOOKUP(B213,UPP!$C$10:$R$350,16,FALSE)</f>
        <v>1.0471833749999999</v>
      </c>
      <c r="F213" s="257">
        <f t="shared" si="27"/>
        <v>29300.190832499997</v>
      </c>
      <c r="G213" s="256">
        <f>+VLOOKUP(B213,'Exp Loss Report_PAYROLL'!$A$7:$X$350,24,FALSE)</f>
        <v>1.0429999999999999</v>
      </c>
      <c r="H213" s="257">
        <f t="shared" si="28"/>
        <v>29183.14</v>
      </c>
      <c r="I213" s="257"/>
      <c r="J213" s="599"/>
      <c r="K213" s="256">
        <f t="shared" si="29"/>
        <v>1.0429999999999999</v>
      </c>
      <c r="L213" s="446">
        <f t="shared" si="30"/>
        <v>1.39</v>
      </c>
      <c r="M213" s="446">
        <f t="shared" si="31"/>
        <v>1.41</v>
      </c>
      <c r="N213" s="446">
        <f t="shared" si="32"/>
        <v>-2.0000000000000018E-2</v>
      </c>
      <c r="O213" s="446" t="str">
        <f t="shared" si="34"/>
        <v>NR</v>
      </c>
      <c r="P213" s="405"/>
      <c r="Q213" s="48">
        <v>828</v>
      </c>
      <c r="R213" s="326">
        <f t="shared" si="33"/>
        <v>828</v>
      </c>
      <c r="S213" s="48">
        <v>6.95</v>
      </c>
      <c r="T213" s="48" t="s">
        <v>1763</v>
      </c>
    </row>
    <row r="214" spans="2:20" x14ac:dyDescent="0.2">
      <c r="B214" s="375">
        <f>+UPP!C216</f>
        <v>905</v>
      </c>
      <c r="C214" s="375">
        <f>+UPP!B216</f>
        <v>3</v>
      </c>
      <c r="D214" s="375">
        <f>+VLOOKUP('Pure Prem Test'!B214,'IBNR+Freq'!B$11:I$360,6,FALSE)+VLOOKUP('Pure Prem Test'!B214,'IBNR+Freq'!B$11:I$360,7,FALSE)+VLOOKUP('Pure Prem Test'!B214,'IBNR+Freq'!B$11:I$360,8,FALSE)</f>
        <v>25327</v>
      </c>
      <c r="E214" s="256">
        <f>+VLOOKUP(B214,UPP!$C$10:$R$350,16,FALSE)</f>
        <v>8.3774670000000009E-2</v>
      </c>
      <c r="F214" s="257">
        <f t="shared" si="27"/>
        <v>21217.610670900001</v>
      </c>
      <c r="G214" s="256">
        <f>+VLOOKUP(B214,'Exp Loss Report_PAYROLL'!$A$7:$X$350,24,FALSE)</f>
        <v>8.8999999999999996E-2</v>
      </c>
      <c r="H214" s="257">
        <f t="shared" si="28"/>
        <v>22541.03</v>
      </c>
      <c r="I214" s="257"/>
      <c r="J214" s="599"/>
      <c r="K214" s="256">
        <f t="shared" si="29"/>
        <v>8.8999999999999996E-2</v>
      </c>
      <c r="L214" s="446">
        <f t="shared" si="30"/>
        <v>0.12</v>
      </c>
      <c r="M214" s="446">
        <f t="shared" si="31"/>
        <v>0.09</v>
      </c>
      <c r="N214" s="446">
        <f t="shared" si="32"/>
        <v>0.03</v>
      </c>
      <c r="O214" s="446" t="str">
        <f t="shared" si="34"/>
        <v>NR</v>
      </c>
      <c r="P214" s="405"/>
      <c r="Q214" s="48">
        <v>855</v>
      </c>
      <c r="R214" s="326">
        <f t="shared" si="33"/>
        <v>855</v>
      </c>
      <c r="S214" s="48">
        <v>5.07</v>
      </c>
      <c r="T214" s="48" t="s">
        <v>1764</v>
      </c>
    </row>
    <row r="215" spans="2:20" x14ac:dyDescent="0.2">
      <c r="B215" s="375">
        <f>+UPP!C217</f>
        <v>907</v>
      </c>
      <c r="C215" s="375">
        <f>+UPP!B217</f>
        <v>3</v>
      </c>
      <c r="D215" s="375">
        <f>+VLOOKUP('Pure Prem Test'!B215,'IBNR+Freq'!B$11:I$360,6,FALSE)+VLOOKUP('Pure Prem Test'!B215,'IBNR+Freq'!B$11:I$360,7,FALSE)+VLOOKUP('Pure Prem Test'!B215,'IBNR+Freq'!B$11:I$360,8,FALSE)</f>
        <v>8373</v>
      </c>
      <c r="E215" s="256">
        <f>+VLOOKUP(B215,UPP!$C$10:$R$350,16,FALSE)</f>
        <v>3.2372926049999999</v>
      </c>
      <c r="F215" s="257">
        <f t="shared" si="27"/>
        <v>271058.50981665001</v>
      </c>
      <c r="G215" s="256">
        <f>+VLOOKUP(B215,'Exp Loss Report_PAYROLL'!$A$7:$X$350,24,FALSE)</f>
        <v>3.234</v>
      </c>
      <c r="H215" s="257">
        <f t="shared" si="28"/>
        <v>270782.82</v>
      </c>
      <c r="I215" s="257"/>
      <c r="J215" s="599"/>
      <c r="K215" s="256">
        <f t="shared" si="29"/>
        <v>3.234</v>
      </c>
      <c r="L215" s="446">
        <f t="shared" si="30"/>
        <v>4.32</v>
      </c>
      <c r="M215" s="446">
        <f t="shared" si="31"/>
        <v>4.26</v>
      </c>
      <c r="N215" s="446">
        <f t="shared" si="32"/>
        <v>6.0000000000000497E-2</v>
      </c>
      <c r="O215" s="446" t="str">
        <f t="shared" si="34"/>
        <v>NR</v>
      </c>
      <c r="P215" s="405"/>
      <c r="Q215" s="48">
        <v>857</v>
      </c>
      <c r="R215" s="326">
        <f t="shared" si="33"/>
        <v>857</v>
      </c>
      <c r="S215" s="48">
        <v>4.58</v>
      </c>
      <c r="T215" s="48" t="s">
        <v>1763</v>
      </c>
    </row>
    <row r="216" spans="2:20" x14ac:dyDescent="0.2">
      <c r="B216" s="375">
        <f>+UPP!C218</f>
        <v>908</v>
      </c>
      <c r="C216" s="375">
        <f>+UPP!B218</f>
        <v>3</v>
      </c>
      <c r="D216" s="375">
        <f>+VLOOKUP('Pure Prem Test'!B216,'IBNR+Freq'!B$11:I$360,6,FALSE)+VLOOKUP('Pure Prem Test'!B216,'IBNR+Freq'!B$11:I$360,7,FALSE)+VLOOKUP('Pure Prem Test'!B216,'IBNR+Freq'!B$11:I$360,8,FALSE)</f>
        <v>4424</v>
      </c>
      <c r="E216" s="256">
        <f>+VLOOKUP(B216,UPP!$C$10:$R$350,16,FALSE)</f>
        <v>124.44128838000003</v>
      </c>
      <c r="F216" s="257">
        <f t="shared" si="27"/>
        <v>5505282.5979312006</v>
      </c>
      <c r="G216" s="256">
        <f>+VLOOKUP(B216,'Exp Loss Report_PAYROLL'!$A$7:$X$350,24,FALSE)</f>
        <v>120.938</v>
      </c>
      <c r="H216" s="257">
        <f t="shared" si="28"/>
        <v>5350297.120000001</v>
      </c>
      <c r="I216" s="257"/>
      <c r="J216" s="599"/>
      <c r="K216" s="256">
        <f t="shared" si="29"/>
        <v>120.938</v>
      </c>
      <c r="L216" s="446">
        <f t="shared" si="30"/>
        <v>161.5</v>
      </c>
      <c r="M216" s="446">
        <f t="shared" si="31"/>
        <v>161.5</v>
      </c>
      <c r="N216" s="446">
        <f t="shared" si="32"/>
        <v>0</v>
      </c>
      <c r="O216" s="446" t="str">
        <f t="shared" si="34"/>
        <v/>
      </c>
      <c r="P216" s="405"/>
      <c r="Q216" s="48">
        <v>858</v>
      </c>
      <c r="R216" s="326">
        <f t="shared" si="33"/>
        <v>858</v>
      </c>
      <c r="S216" s="48">
        <v>6.29</v>
      </c>
      <c r="T216" s="48" t="s">
        <v>1763</v>
      </c>
    </row>
    <row r="217" spans="2:20" x14ac:dyDescent="0.2">
      <c r="B217" s="375">
        <f>+UPP!C219</f>
        <v>909</v>
      </c>
      <c r="C217" s="375">
        <f>+UPP!B219</f>
        <v>3</v>
      </c>
      <c r="D217" s="375">
        <f>+VLOOKUP('Pure Prem Test'!B217,'IBNR+Freq'!B$11:I$360,6,FALSE)+VLOOKUP('Pure Prem Test'!B217,'IBNR+Freq'!B$11:I$360,7,FALSE)+VLOOKUP('Pure Prem Test'!B217,'IBNR+Freq'!B$11:I$360,8,FALSE)</f>
        <v>70</v>
      </c>
      <c r="E217" s="256">
        <f>+VLOOKUP(B217,UPP!$C$10:$R$350,16,FALSE)</f>
        <v>52.640412285000011</v>
      </c>
      <c r="F217" s="257">
        <f t="shared" si="27"/>
        <v>36848.288599500003</v>
      </c>
      <c r="G217" s="256">
        <f>+VLOOKUP(B217,'Exp Loss Report_PAYROLL'!$A$7:$X$350,24,FALSE)</f>
        <v>52.58</v>
      </c>
      <c r="H217" s="257">
        <f t="shared" si="28"/>
        <v>36806</v>
      </c>
      <c r="I217" s="257"/>
      <c r="J217" s="599"/>
      <c r="K217" s="256">
        <f t="shared" si="29"/>
        <v>52.58</v>
      </c>
      <c r="L217" s="446">
        <f t="shared" si="30"/>
        <v>70.22</v>
      </c>
      <c r="M217" s="446">
        <f t="shared" si="31"/>
        <v>67.45</v>
      </c>
      <c r="N217" s="446">
        <f t="shared" si="32"/>
        <v>2.769999999999996</v>
      </c>
      <c r="O217" s="446" t="str">
        <f t="shared" si="34"/>
        <v>NR</v>
      </c>
      <c r="P217" s="405"/>
      <c r="Q217" s="48">
        <v>859</v>
      </c>
      <c r="R217" s="326">
        <f t="shared" si="33"/>
        <v>859</v>
      </c>
      <c r="S217" s="48">
        <v>6.76</v>
      </c>
      <c r="T217" s="48" t="s">
        <v>1763</v>
      </c>
    </row>
    <row r="218" spans="2:20" x14ac:dyDescent="0.2">
      <c r="B218" s="375">
        <f>+UPP!C220</f>
        <v>910</v>
      </c>
      <c r="C218" s="375">
        <f>+UPP!B220</f>
        <v>3</v>
      </c>
      <c r="D218" s="375">
        <f>+VLOOKUP('Pure Prem Test'!B218,'IBNR+Freq'!B$11:I$360,6,FALSE)+VLOOKUP('Pure Prem Test'!B218,'IBNR+Freq'!B$11:I$360,7,FALSE)+VLOOKUP('Pure Prem Test'!B218,'IBNR+Freq'!B$11:I$360,8,FALSE)</f>
        <v>1528</v>
      </c>
      <c r="E218" s="256">
        <f>+VLOOKUP(B218,UPP!$C$10:$R$350,16,FALSE)</f>
        <v>3.7339567200000006</v>
      </c>
      <c r="F218" s="257">
        <f t="shared" si="27"/>
        <v>57054.85868160001</v>
      </c>
      <c r="G218" s="256">
        <f>+VLOOKUP(B218,'Exp Loss Report_PAYROLL'!$A$7:$X$350,24,FALSE)</f>
        <v>3.7210000000000001</v>
      </c>
      <c r="H218" s="257">
        <f t="shared" si="28"/>
        <v>56856.880000000005</v>
      </c>
      <c r="I218" s="257"/>
      <c r="J218" s="599"/>
      <c r="K218" s="256">
        <f t="shared" si="29"/>
        <v>3.7210000000000001</v>
      </c>
      <c r="L218" s="446">
        <f t="shared" si="30"/>
        <v>4.97</v>
      </c>
      <c r="M218" s="446">
        <f t="shared" si="31"/>
        <v>4.8</v>
      </c>
      <c r="N218" s="446">
        <f t="shared" si="32"/>
        <v>0.16999999999999993</v>
      </c>
      <c r="O218" s="446" t="str">
        <f t="shared" si="34"/>
        <v>NR</v>
      </c>
      <c r="P218" s="405"/>
      <c r="Q218" s="48">
        <v>860</v>
      </c>
      <c r="R218" s="326">
        <f t="shared" si="33"/>
        <v>860</v>
      </c>
      <c r="S218" s="48">
        <v>6.8</v>
      </c>
      <c r="T218" s="48" t="s">
        <v>1763</v>
      </c>
    </row>
    <row r="219" spans="2:20" x14ac:dyDescent="0.2">
      <c r="B219" s="375">
        <f>+UPP!C221</f>
        <v>911</v>
      </c>
      <c r="C219" s="375">
        <f>+UPP!B221</f>
        <v>3</v>
      </c>
      <c r="D219" s="375">
        <f>+VLOOKUP('Pure Prem Test'!B219,'IBNR+Freq'!B$11:I$360,6,FALSE)+VLOOKUP('Pure Prem Test'!B219,'IBNR+Freq'!B$11:I$360,7,FALSE)+VLOOKUP('Pure Prem Test'!B219,'IBNR+Freq'!B$11:I$360,8,FALSE)</f>
        <v>45321</v>
      </c>
      <c r="E219" s="256">
        <f>+VLOOKUP(B219,UPP!$C$10:$R$350,16,FALSE)</f>
        <v>2.6329182000000007</v>
      </c>
      <c r="F219" s="257">
        <f t="shared" si="27"/>
        <v>1193264.8574220003</v>
      </c>
      <c r="G219" s="256">
        <f>+VLOOKUP(B219,'Exp Loss Report_PAYROLL'!$A$7:$X$350,24,FALSE)</f>
        <v>2.5979999999999999</v>
      </c>
      <c r="H219" s="257">
        <f t="shared" si="28"/>
        <v>1177439.58</v>
      </c>
      <c r="I219" s="257"/>
      <c r="J219" s="599"/>
      <c r="K219" s="256">
        <f t="shared" si="29"/>
        <v>2.5979999999999999</v>
      </c>
      <c r="L219" s="446">
        <f t="shared" si="30"/>
        <v>3.47</v>
      </c>
      <c r="M219" s="446">
        <f t="shared" si="31"/>
        <v>3.47</v>
      </c>
      <c r="N219" s="446">
        <f t="shared" si="32"/>
        <v>0</v>
      </c>
      <c r="O219" s="446" t="str">
        <f t="shared" si="34"/>
        <v/>
      </c>
      <c r="P219" s="405"/>
      <c r="Q219" s="48">
        <v>862</v>
      </c>
      <c r="R219" s="326">
        <f t="shared" si="33"/>
        <v>862</v>
      </c>
      <c r="S219" s="48">
        <v>6.77</v>
      </c>
      <c r="T219" s="48" t="s">
        <v>1763</v>
      </c>
    </row>
    <row r="220" spans="2:20" x14ac:dyDescent="0.2">
      <c r="B220" s="375">
        <f>+UPP!C222</f>
        <v>912</v>
      </c>
      <c r="C220" s="375">
        <f>+UPP!B222</f>
        <v>3</v>
      </c>
      <c r="D220" s="375">
        <f>+VLOOKUP('Pure Prem Test'!B220,'IBNR+Freq'!B$11:I$360,6,FALSE)+VLOOKUP('Pure Prem Test'!B220,'IBNR+Freq'!B$11:I$360,7,FALSE)+VLOOKUP('Pure Prem Test'!B220,'IBNR+Freq'!B$11:I$360,8,FALSE)</f>
        <v>128</v>
      </c>
      <c r="E220" s="256">
        <f>+VLOOKUP(B220,UPP!$C$10:$R$350,16,FALSE)</f>
        <v>313.610477145</v>
      </c>
      <c r="F220" s="257">
        <f t="shared" si="27"/>
        <v>401421.41074560001</v>
      </c>
      <c r="G220" s="256">
        <f>+VLOOKUP(B220,'Exp Loss Report_PAYROLL'!$A$7:$X$350,24,FALSE)</f>
        <v>321.43400000000003</v>
      </c>
      <c r="H220" s="257">
        <f t="shared" si="28"/>
        <v>411435.52000000002</v>
      </c>
      <c r="I220" s="257"/>
      <c r="J220" s="599"/>
      <c r="K220" s="256">
        <f t="shared" si="29"/>
        <v>321.43400000000003</v>
      </c>
      <c r="L220" s="446">
        <f t="shared" si="30"/>
        <v>429.24</v>
      </c>
      <c r="M220" s="446">
        <f t="shared" si="31"/>
        <v>440.21</v>
      </c>
      <c r="N220" s="446">
        <f t="shared" si="32"/>
        <v>-10.96999999999997</v>
      </c>
      <c r="O220" s="446" t="str">
        <f t="shared" si="34"/>
        <v>NR</v>
      </c>
      <c r="P220" s="405"/>
      <c r="Q220" s="48">
        <v>865</v>
      </c>
      <c r="R220" s="326">
        <f t="shared" si="33"/>
        <v>865</v>
      </c>
      <c r="S220" s="48">
        <v>2.33</v>
      </c>
      <c r="T220" s="48" t="s">
        <v>1764</v>
      </c>
    </row>
    <row r="221" spans="2:20" x14ac:dyDescent="0.2">
      <c r="B221" s="375">
        <f>+UPP!C223</f>
        <v>913</v>
      </c>
      <c r="C221" s="375">
        <f>+UPP!B223</f>
        <v>3</v>
      </c>
      <c r="D221" s="375">
        <f>+VLOOKUP('Pure Prem Test'!B221,'IBNR+Freq'!B$11:I$360,6,FALSE)+VLOOKUP('Pure Prem Test'!B221,'IBNR+Freq'!B$11:I$360,7,FALSE)+VLOOKUP('Pure Prem Test'!B221,'IBNR+Freq'!B$11:I$360,8,FALSE)</f>
        <v>3146</v>
      </c>
      <c r="E221" s="256">
        <f>+VLOOKUP(B221,UPP!$C$10:$R$350,16,FALSE)</f>
        <v>308.92507953</v>
      </c>
      <c r="F221" s="257">
        <f t="shared" si="27"/>
        <v>9718783.0020138007</v>
      </c>
      <c r="G221" s="256">
        <f>+VLOOKUP(B221,'Exp Loss Report_PAYROLL'!$A$7:$X$350,24,FALSE)</f>
        <v>292.541</v>
      </c>
      <c r="H221" s="257">
        <f t="shared" si="28"/>
        <v>9203339.8599999994</v>
      </c>
      <c r="I221" s="257"/>
      <c r="J221" s="599"/>
      <c r="K221" s="256">
        <f t="shared" si="29"/>
        <v>292.541</v>
      </c>
      <c r="L221" s="446">
        <f t="shared" si="30"/>
        <v>390.66</v>
      </c>
      <c r="M221" s="446">
        <f t="shared" si="31"/>
        <v>390.66</v>
      </c>
      <c r="N221" s="446">
        <f t="shared" si="32"/>
        <v>0</v>
      </c>
      <c r="O221" s="446" t="str">
        <f t="shared" si="34"/>
        <v/>
      </c>
      <c r="P221" s="405"/>
      <c r="Q221" s="48">
        <v>880</v>
      </c>
      <c r="R221" s="326">
        <f t="shared" si="33"/>
        <v>880</v>
      </c>
      <c r="S221" s="48">
        <v>6.08</v>
      </c>
      <c r="T221" s="48" t="s">
        <v>1764</v>
      </c>
    </row>
    <row r="222" spans="2:20" x14ac:dyDescent="0.2">
      <c r="B222" s="375">
        <f>+UPP!C224</f>
        <v>914</v>
      </c>
      <c r="C222" s="375">
        <f>+UPP!B224</f>
        <v>3</v>
      </c>
      <c r="D222" s="375">
        <f>+VLOOKUP('Pure Prem Test'!B222,'IBNR+Freq'!B$11:I$360,6,FALSE)+VLOOKUP('Pure Prem Test'!B222,'IBNR+Freq'!B$11:I$360,7,FALSE)+VLOOKUP('Pure Prem Test'!B222,'IBNR+Freq'!B$11:I$360,8,FALSE)</f>
        <v>123198</v>
      </c>
      <c r="E222" s="256">
        <f>+VLOOKUP(B222,UPP!$C$10:$R$350,16,FALSE)</f>
        <v>1.8490266450000001</v>
      </c>
      <c r="F222" s="257">
        <f t="shared" si="27"/>
        <v>2277963.8461071001</v>
      </c>
      <c r="G222" s="256">
        <f>+VLOOKUP(B222,'Exp Loss Report_PAYROLL'!$A$7:$X$350,24,FALSE)</f>
        <v>1.863</v>
      </c>
      <c r="H222" s="257">
        <f t="shared" si="28"/>
        <v>2295178.7400000002</v>
      </c>
      <c r="I222" s="257"/>
      <c r="J222" s="599"/>
      <c r="K222" s="256">
        <f t="shared" si="29"/>
        <v>1.863</v>
      </c>
      <c r="L222" s="446">
        <f t="shared" si="30"/>
        <v>2.4900000000000002</v>
      </c>
      <c r="M222" s="446">
        <f t="shared" si="31"/>
        <v>2.4900000000000002</v>
      </c>
      <c r="N222" s="446">
        <f t="shared" si="32"/>
        <v>0</v>
      </c>
      <c r="O222" s="446" t="str">
        <f t="shared" si="34"/>
        <v/>
      </c>
      <c r="P222" s="405"/>
      <c r="Q222" s="48">
        <v>882</v>
      </c>
      <c r="R222" s="326">
        <f t="shared" si="33"/>
        <v>882</v>
      </c>
      <c r="S222" s="48">
        <v>5.81</v>
      </c>
      <c r="T222" s="48" t="s">
        <v>1763</v>
      </c>
    </row>
    <row r="223" spans="2:20" x14ac:dyDescent="0.2">
      <c r="B223" s="375">
        <f>+UPP!C225</f>
        <v>915</v>
      </c>
      <c r="C223" s="375">
        <f>+UPP!B225</f>
        <v>3</v>
      </c>
      <c r="D223" s="375">
        <f>+VLOOKUP('Pure Prem Test'!B223,'IBNR+Freq'!B$11:I$360,6,FALSE)+VLOOKUP('Pure Prem Test'!B223,'IBNR+Freq'!B$11:I$360,7,FALSE)+VLOOKUP('Pure Prem Test'!B223,'IBNR+Freq'!B$11:I$360,8,FALSE)</f>
        <v>12347</v>
      </c>
      <c r="E223" s="256">
        <f>+VLOOKUP(B223,UPP!$C$10:$R$350,16,FALSE)</f>
        <v>1.6934451150000007</v>
      </c>
      <c r="F223" s="257">
        <f t="shared" si="27"/>
        <v>209089.66834905007</v>
      </c>
      <c r="G223" s="256">
        <f>+VLOOKUP(B223,'Exp Loss Report_PAYROLL'!$A$7:$X$350,24,FALSE)</f>
        <v>1.6930000000000001</v>
      </c>
      <c r="H223" s="257">
        <f t="shared" si="28"/>
        <v>209034.71000000002</v>
      </c>
      <c r="I223" s="257"/>
      <c r="J223" s="599"/>
      <c r="K223" s="256">
        <f t="shared" si="29"/>
        <v>1.6930000000000001</v>
      </c>
      <c r="L223" s="446">
        <f t="shared" si="30"/>
        <v>2.2599999999999998</v>
      </c>
      <c r="M223" s="446">
        <f t="shared" si="31"/>
        <v>2.15</v>
      </c>
      <c r="N223" s="446">
        <f t="shared" si="32"/>
        <v>0.10999999999999988</v>
      </c>
      <c r="O223" s="446" t="str">
        <f t="shared" si="34"/>
        <v>NR</v>
      </c>
      <c r="P223" s="405"/>
      <c r="Q223" s="48">
        <v>884</v>
      </c>
      <c r="R223" s="326">
        <f t="shared" si="33"/>
        <v>884</v>
      </c>
      <c r="S223" s="48">
        <v>0.78</v>
      </c>
      <c r="T223" s="48" t="s">
        <v>1764</v>
      </c>
    </row>
    <row r="224" spans="2:20" x14ac:dyDescent="0.2">
      <c r="B224" s="375">
        <f>+UPP!C226</f>
        <v>916</v>
      </c>
      <c r="C224" s="375">
        <f>+UPP!B226</f>
        <v>3</v>
      </c>
      <c r="D224" s="375">
        <f>+VLOOKUP('Pure Prem Test'!B224,'IBNR+Freq'!B$11:I$360,6,FALSE)+VLOOKUP('Pure Prem Test'!B224,'IBNR+Freq'!B$11:I$360,7,FALSE)+VLOOKUP('Pure Prem Test'!B224,'IBNR+Freq'!B$11:I$360,8,FALSE)</f>
        <v>307683</v>
      </c>
      <c r="E224" s="256">
        <f>+VLOOKUP(B224,UPP!$C$10:$R$350,16,FALSE)</f>
        <v>1.3942498650000001</v>
      </c>
      <c r="F224" s="257">
        <f t="shared" si="27"/>
        <v>4289869.8121279506</v>
      </c>
      <c r="G224" s="256">
        <f>+VLOOKUP(B224,'Exp Loss Report_PAYROLL'!$A$7:$X$350,24,FALSE)</f>
        <v>1.379</v>
      </c>
      <c r="H224" s="257">
        <f t="shared" si="28"/>
        <v>4242948.57</v>
      </c>
      <c r="I224" s="257"/>
      <c r="J224" s="599"/>
      <c r="K224" s="256">
        <f t="shared" si="29"/>
        <v>1.379</v>
      </c>
      <c r="L224" s="446">
        <f t="shared" si="30"/>
        <v>1.84</v>
      </c>
      <c r="M224" s="446">
        <f t="shared" si="31"/>
        <v>1.84</v>
      </c>
      <c r="N224" s="446">
        <f t="shared" si="32"/>
        <v>0</v>
      </c>
      <c r="O224" s="446" t="str">
        <f t="shared" si="34"/>
        <v/>
      </c>
      <c r="P224" s="405"/>
      <c r="Q224" s="48">
        <v>885</v>
      </c>
      <c r="R224" s="326">
        <f t="shared" si="33"/>
        <v>885</v>
      </c>
      <c r="S224" s="48">
        <v>3.24</v>
      </c>
      <c r="T224" s="48" t="s">
        <v>1763</v>
      </c>
    </row>
    <row r="225" spans="2:20" x14ac:dyDescent="0.2">
      <c r="B225" s="375">
        <f>+UPP!C227</f>
        <v>917</v>
      </c>
      <c r="C225" s="375">
        <f>+UPP!B227</f>
        <v>3</v>
      </c>
      <c r="D225" s="375">
        <f>+VLOOKUP('Pure Prem Test'!B225,'IBNR+Freq'!B$11:I$360,6,FALSE)+VLOOKUP('Pure Prem Test'!B225,'IBNR+Freq'!B$11:I$360,7,FALSE)+VLOOKUP('Pure Prem Test'!B225,'IBNR+Freq'!B$11:I$360,8,FALSE)</f>
        <v>600206</v>
      </c>
      <c r="E225" s="256">
        <f>+VLOOKUP(B225,UPP!$C$10:$R$350,16,FALSE)</f>
        <v>2.3756102850000005</v>
      </c>
      <c r="F225" s="257">
        <f t="shared" si="27"/>
        <v>14258555.467187103</v>
      </c>
      <c r="G225" s="256">
        <f>+VLOOKUP(B225,'Exp Loss Report_PAYROLL'!$A$7:$X$350,24,FALSE)</f>
        <v>2.3759999999999999</v>
      </c>
      <c r="H225" s="257">
        <f t="shared" si="28"/>
        <v>14260894.560000001</v>
      </c>
      <c r="I225" s="257"/>
      <c r="J225" s="599"/>
      <c r="K225" s="256">
        <f t="shared" si="29"/>
        <v>2.3759999999999999</v>
      </c>
      <c r="L225" s="446">
        <f t="shared" si="30"/>
        <v>3.17</v>
      </c>
      <c r="M225" s="446">
        <f t="shared" si="31"/>
        <v>3.17</v>
      </c>
      <c r="N225" s="446">
        <f t="shared" si="32"/>
        <v>0</v>
      </c>
      <c r="O225" s="446" t="str">
        <f t="shared" si="34"/>
        <v/>
      </c>
      <c r="P225" s="405"/>
      <c r="Q225" s="48">
        <v>886</v>
      </c>
      <c r="R225" s="326">
        <f t="shared" si="33"/>
        <v>886</v>
      </c>
      <c r="S225" s="48">
        <v>1.99</v>
      </c>
      <c r="T225" s="48" t="s">
        <v>1763</v>
      </c>
    </row>
    <row r="226" spans="2:20" x14ac:dyDescent="0.2">
      <c r="B226" s="375">
        <f>+UPP!C228</f>
        <v>918</v>
      </c>
      <c r="C226" s="375">
        <f>+UPP!B228</f>
        <v>3</v>
      </c>
      <c r="D226" s="375">
        <f>+VLOOKUP('Pure Prem Test'!B226,'IBNR+Freq'!B$11:I$360,6,FALSE)+VLOOKUP('Pure Prem Test'!B226,'IBNR+Freq'!B$11:I$360,7,FALSE)+VLOOKUP('Pure Prem Test'!B226,'IBNR+Freq'!B$11:I$360,8,FALSE)</f>
        <v>18623</v>
      </c>
      <c r="E226" s="256">
        <f>+VLOOKUP(B226,UPP!$C$10:$R$350,16,FALSE)</f>
        <v>1.6336060649999999</v>
      </c>
      <c r="F226" s="257">
        <f t="shared" si="27"/>
        <v>304226.45748495002</v>
      </c>
      <c r="G226" s="256">
        <f>+VLOOKUP(B226,'Exp Loss Report_PAYROLL'!$A$7:$X$350,24,FALSE)</f>
        <v>1.6180000000000001</v>
      </c>
      <c r="H226" s="257">
        <f t="shared" si="28"/>
        <v>301320.14</v>
      </c>
      <c r="I226" s="257"/>
      <c r="J226" s="599"/>
      <c r="K226" s="256">
        <f t="shared" si="29"/>
        <v>1.6180000000000001</v>
      </c>
      <c r="L226" s="446">
        <f t="shared" si="30"/>
        <v>2.16</v>
      </c>
      <c r="M226" s="446">
        <f t="shared" si="31"/>
        <v>2.0699999999999998</v>
      </c>
      <c r="N226" s="446">
        <f t="shared" si="32"/>
        <v>9.0000000000000302E-2</v>
      </c>
      <c r="O226" s="446" t="str">
        <f t="shared" si="34"/>
        <v>NR</v>
      </c>
      <c r="P226" s="405"/>
      <c r="Q226" s="48">
        <v>887</v>
      </c>
      <c r="R226" s="326">
        <f t="shared" si="33"/>
        <v>887</v>
      </c>
      <c r="S226" s="48">
        <v>0.97</v>
      </c>
      <c r="T226" s="48" t="s">
        <v>1764</v>
      </c>
    </row>
    <row r="227" spans="2:20" x14ac:dyDescent="0.2">
      <c r="B227" s="375">
        <f>+UPP!C229</f>
        <v>919</v>
      </c>
      <c r="C227" s="375">
        <f>+UPP!B229</f>
        <v>3</v>
      </c>
      <c r="D227" s="375">
        <f>+VLOOKUP('Pure Prem Test'!B227,'IBNR+Freq'!B$11:I$360,6,FALSE)+VLOOKUP('Pure Prem Test'!B227,'IBNR+Freq'!B$11:I$360,7,FALSE)+VLOOKUP('Pure Prem Test'!B227,'IBNR+Freq'!B$11:I$360,8,FALSE)</f>
        <v>14625</v>
      </c>
      <c r="E227" s="256">
        <f>+VLOOKUP(B227,UPP!$C$10:$R$350,16,FALSE)</f>
        <v>1.4660567250000003</v>
      </c>
      <c r="F227" s="257">
        <f t="shared" si="27"/>
        <v>214410.79603125004</v>
      </c>
      <c r="G227" s="256">
        <f>+VLOOKUP(B227,'Exp Loss Report_PAYROLL'!$A$7:$X$350,24,FALSE)</f>
        <v>1.506</v>
      </c>
      <c r="H227" s="257">
        <f t="shared" si="28"/>
        <v>220252.5</v>
      </c>
      <c r="I227" s="257"/>
      <c r="J227" s="599"/>
      <c r="K227" s="256">
        <f t="shared" si="29"/>
        <v>1.506</v>
      </c>
      <c r="L227" s="446">
        <f t="shared" si="30"/>
        <v>2.0099999999999998</v>
      </c>
      <c r="M227" s="446">
        <f t="shared" si="31"/>
        <v>1.86</v>
      </c>
      <c r="N227" s="446">
        <f t="shared" si="32"/>
        <v>0.14999999999999969</v>
      </c>
      <c r="O227" s="446" t="str">
        <f t="shared" si="34"/>
        <v>NR</v>
      </c>
      <c r="P227" s="405"/>
      <c r="Q227" s="48">
        <v>888</v>
      </c>
      <c r="R227" s="326">
        <f t="shared" si="33"/>
        <v>888</v>
      </c>
      <c r="S227" s="48">
        <v>4.78</v>
      </c>
      <c r="T227" s="48" t="s">
        <v>1763</v>
      </c>
    </row>
    <row r="228" spans="2:20" x14ac:dyDescent="0.2">
      <c r="B228" s="375">
        <f>+UPP!C230</f>
        <v>920</v>
      </c>
      <c r="C228" s="375">
        <f>+UPP!B230</f>
        <v>3</v>
      </c>
      <c r="D228" s="375">
        <f>+VLOOKUP('Pure Prem Test'!B228,'IBNR+Freq'!B$11:I$360,6,FALSE)+VLOOKUP('Pure Prem Test'!B228,'IBNR+Freq'!B$11:I$360,7,FALSE)+VLOOKUP('Pure Prem Test'!B228,'IBNR+Freq'!B$11:I$360,8,FALSE)</f>
        <v>85365</v>
      </c>
      <c r="E228" s="256">
        <f>+VLOOKUP(B228,UPP!$C$10:$R$350,16,FALSE)</f>
        <v>0.43084116000000006</v>
      </c>
      <c r="F228" s="257">
        <f t="shared" si="27"/>
        <v>367787.55623400008</v>
      </c>
      <c r="G228" s="256">
        <f>+VLOOKUP(B228,'Exp Loss Report_PAYROLL'!$A$7:$X$350,24,FALSE)</f>
        <v>0.42099999999999999</v>
      </c>
      <c r="H228" s="257">
        <f t="shared" si="28"/>
        <v>359386.65</v>
      </c>
      <c r="I228" s="257"/>
      <c r="J228" s="599"/>
      <c r="K228" s="256">
        <f t="shared" si="29"/>
        <v>0.42099999999999999</v>
      </c>
      <c r="L228" s="446">
        <f t="shared" si="30"/>
        <v>0.56000000000000005</v>
      </c>
      <c r="M228" s="446">
        <f t="shared" si="31"/>
        <v>0.56000000000000005</v>
      </c>
      <c r="N228" s="446">
        <f t="shared" si="32"/>
        <v>0</v>
      </c>
      <c r="O228" s="446" t="str">
        <f t="shared" si="34"/>
        <v/>
      </c>
      <c r="P228" s="405"/>
      <c r="Q228" s="48">
        <v>890</v>
      </c>
      <c r="R228" s="326">
        <f t="shared" si="33"/>
        <v>890</v>
      </c>
      <c r="S228" s="48">
        <v>0.49</v>
      </c>
      <c r="T228" s="48" t="s">
        <v>1763</v>
      </c>
    </row>
    <row r="229" spans="2:20" x14ac:dyDescent="0.2">
      <c r="B229" s="375">
        <f>+UPP!C231</f>
        <v>921</v>
      </c>
      <c r="C229" s="375">
        <f>+UPP!B231</f>
        <v>3</v>
      </c>
      <c r="D229" s="375">
        <f>+VLOOKUP('Pure Prem Test'!B229,'IBNR+Freq'!B$11:I$360,6,FALSE)+VLOOKUP('Pure Prem Test'!B229,'IBNR+Freq'!B$11:I$360,7,FALSE)+VLOOKUP('Pure Prem Test'!B229,'IBNR+Freq'!B$11:I$360,8,FALSE)</f>
        <v>13139</v>
      </c>
      <c r="E229" s="256">
        <f>+VLOOKUP(B229,UPP!$C$10:$R$350,16,FALSE)</f>
        <v>3.9015060600000004</v>
      </c>
      <c r="F229" s="257">
        <f t="shared" si="27"/>
        <v>512618.88122340012</v>
      </c>
      <c r="G229" s="256">
        <f>+VLOOKUP(B229,'Exp Loss Report_PAYROLL'!$A$7:$X$350,24,FALSE)</f>
        <v>3.92</v>
      </c>
      <c r="H229" s="257">
        <f t="shared" si="28"/>
        <v>515048.8</v>
      </c>
      <c r="I229" s="257"/>
      <c r="J229" s="599"/>
      <c r="K229" s="256">
        <f t="shared" si="29"/>
        <v>3.92</v>
      </c>
      <c r="L229" s="446">
        <f t="shared" si="30"/>
        <v>5.23</v>
      </c>
      <c r="M229" s="446">
        <f t="shared" si="31"/>
        <v>5</v>
      </c>
      <c r="N229" s="446">
        <f t="shared" si="32"/>
        <v>0.23000000000000043</v>
      </c>
      <c r="O229" s="446" t="str">
        <f t="shared" si="34"/>
        <v>NR</v>
      </c>
      <c r="P229" s="405"/>
      <c r="Q229" s="48">
        <v>891</v>
      </c>
      <c r="R229" s="326">
        <f t="shared" si="33"/>
        <v>891</v>
      </c>
      <c r="S229" s="48">
        <v>1.4</v>
      </c>
      <c r="T229" s="48" t="s">
        <v>1764</v>
      </c>
    </row>
    <row r="230" spans="2:20" x14ac:dyDescent="0.2">
      <c r="B230" s="375">
        <f>+UPP!C232</f>
        <v>922</v>
      </c>
      <c r="C230" s="375">
        <f>+UPP!B232</f>
        <v>3</v>
      </c>
      <c r="D230" s="375">
        <f>+VLOOKUP('Pure Prem Test'!B230,'IBNR+Freq'!B$11:I$360,6,FALSE)+VLOOKUP('Pure Prem Test'!B230,'IBNR+Freq'!B$11:I$360,7,FALSE)+VLOOKUP('Pure Prem Test'!B230,'IBNR+Freq'!B$11:I$360,8,FALSE)</f>
        <v>153977</v>
      </c>
      <c r="E230" s="256">
        <f>+VLOOKUP(B230,UPP!$C$10:$R$350,16,FALSE)</f>
        <v>1.8430427400000005</v>
      </c>
      <c r="F230" s="257">
        <f t="shared" si="27"/>
        <v>2837861.9197698007</v>
      </c>
      <c r="G230" s="256">
        <f>+VLOOKUP(B230,'Exp Loss Report_PAYROLL'!$A$7:$X$350,24,FALSE)</f>
        <v>1.843</v>
      </c>
      <c r="H230" s="257">
        <f t="shared" si="28"/>
        <v>2837796.11</v>
      </c>
      <c r="I230" s="257"/>
      <c r="J230" s="599"/>
      <c r="K230" s="256">
        <f t="shared" si="29"/>
        <v>1.843</v>
      </c>
      <c r="L230" s="446">
        <f t="shared" si="30"/>
        <v>2.46</v>
      </c>
      <c r="M230" s="446">
        <f t="shared" si="31"/>
        <v>2.46</v>
      </c>
      <c r="N230" s="446">
        <f t="shared" si="32"/>
        <v>0</v>
      </c>
      <c r="O230" s="446" t="str">
        <f t="shared" si="34"/>
        <v/>
      </c>
      <c r="P230" s="405"/>
      <c r="Q230" s="48">
        <v>896</v>
      </c>
      <c r="R230" s="326">
        <f t="shared" si="33"/>
        <v>896</v>
      </c>
      <c r="S230" s="48">
        <v>1.44</v>
      </c>
      <c r="T230" s="48" t="s">
        <v>1763</v>
      </c>
    </row>
    <row r="231" spans="2:20" x14ac:dyDescent="0.2">
      <c r="B231" s="375">
        <f>+UPP!C233</f>
        <v>923</v>
      </c>
      <c r="C231" s="375">
        <f>+UPP!B233</f>
        <v>3</v>
      </c>
      <c r="D231" s="375">
        <f>+VLOOKUP('Pure Prem Test'!B231,'IBNR+Freq'!B$11:I$360,6,FALSE)+VLOOKUP('Pure Prem Test'!B231,'IBNR+Freq'!B$11:I$360,7,FALSE)+VLOOKUP('Pure Prem Test'!B231,'IBNR+Freq'!B$11:I$360,8,FALSE)</f>
        <v>2763</v>
      </c>
      <c r="E231" s="256">
        <f>+VLOOKUP(B231,UPP!$C$10:$R$350,16,FALSE)</f>
        <v>1.8789461700000005</v>
      </c>
      <c r="F231" s="257">
        <f t="shared" si="27"/>
        <v>51915.282677100011</v>
      </c>
      <c r="G231" s="256">
        <f>+VLOOKUP(B231,'Exp Loss Report_PAYROLL'!$A$7:$X$350,24,FALSE)</f>
        <v>1.8879999999999999</v>
      </c>
      <c r="H231" s="257">
        <f t="shared" si="28"/>
        <v>52165.440000000002</v>
      </c>
      <c r="I231" s="257"/>
      <c r="J231" s="599"/>
      <c r="K231" s="256">
        <f t="shared" si="29"/>
        <v>1.8879999999999999</v>
      </c>
      <c r="L231" s="446">
        <f t="shared" si="30"/>
        <v>2.52</v>
      </c>
      <c r="M231" s="446">
        <f t="shared" si="31"/>
        <v>2.4300000000000002</v>
      </c>
      <c r="N231" s="446">
        <f t="shared" si="32"/>
        <v>8.9999999999999858E-2</v>
      </c>
      <c r="O231" s="446" t="str">
        <f t="shared" si="34"/>
        <v>NR</v>
      </c>
      <c r="P231" s="405"/>
      <c r="Q231" s="48">
        <v>897</v>
      </c>
      <c r="R231" s="326">
        <f t="shared" si="33"/>
        <v>897</v>
      </c>
      <c r="S231" s="48">
        <v>1.59</v>
      </c>
      <c r="T231" s="48" t="s">
        <v>1764</v>
      </c>
    </row>
    <row r="232" spans="2:20" x14ac:dyDescent="0.2">
      <c r="B232" s="375">
        <f>+UPP!C234</f>
        <v>924</v>
      </c>
      <c r="C232" s="375">
        <f>+UPP!B234</f>
        <v>3</v>
      </c>
      <c r="D232" s="375">
        <f>+VLOOKUP('Pure Prem Test'!B232,'IBNR+Freq'!B$11:I$360,6,FALSE)+VLOOKUP('Pure Prem Test'!B232,'IBNR+Freq'!B$11:I$360,7,FALSE)+VLOOKUP('Pure Prem Test'!B232,'IBNR+Freq'!B$11:I$360,8,FALSE)</f>
        <v>468567</v>
      </c>
      <c r="E232" s="256">
        <f>+VLOOKUP(B232,UPP!$C$10:$R$350,16,FALSE)</f>
        <v>2.585046960000001</v>
      </c>
      <c r="F232" s="257">
        <f t="shared" si="27"/>
        <v>12112676.989063203</v>
      </c>
      <c r="G232" s="256">
        <f>+VLOOKUP(B232,'Exp Loss Report_PAYROLL'!$A$7:$X$350,24,FALSE)</f>
        <v>2.629</v>
      </c>
      <c r="H232" s="257">
        <f t="shared" si="28"/>
        <v>12318626.43</v>
      </c>
      <c r="I232" s="257"/>
      <c r="J232" s="599"/>
      <c r="K232" s="256">
        <f t="shared" si="29"/>
        <v>2.629</v>
      </c>
      <c r="L232" s="446">
        <f t="shared" si="30"/>
        <v>3.51</v>
      </c>
      <c r="M232" s="446">
        <f t="shared" si="31"/>
        <v>3.51</v>
      </c>
      <c r="N232" s="446">
        <f t="shared" si="32"/>
        <v>0</v>
      </c>
      <c r="O232" s="446" t="str">
        <f t="shared" si="34"/>
        <v/>
      </c>
      <c r="P232" s="405"/>
      <c r="Q232" s="48">
        <v>898</v>
      </c>
      <c r="R232" s="326">
        <f t="shared" si="33"/>
        <v>898</v>
      </c>
      <c r="S232" s="48">
        <v>3.83</v>
      </c>
      <c r="T232" s="48" t="s">
        <v>1764</v>
      </c>
    </row>
    <row r="233" spans="2:20" x14ac:dyDescent="0.2">
      <c r="B233" s="375">
        <f>+UPP!C235</f>
        <v>925</v>
      </c>
      <c r="C233" s="375">
        <f>+UPP!B235</f>
        <v>3</v>
      </c>
      <c r="D233" s="375">
        <f>+VLOOKUP('Pure Prem Test'!B233,'IBNR+Freq'!B$11:I$360,6,FALSE)+VLOOKUP('Pure Prem Test'!B233,'IBNR+Freq'!B$11:I$360,7,FALSE)+VLOOKUP('Pure Prem Test'!B233,'IBNR+Freq'!B$11:I$360,8,FALSE)</f>
        <v>200419</v>
      </c>
      <c r="E233" s="256">
        <f>+VLOOKUP(B233,UPP!$C$10:$R$350,16,FALSE)</f>
        <v>1.8131232150000001</v>
      </c>
      <c r="F233" s="257">
        <f t="shared" si="27"/>
        <v>3633843.4162708502</v>
      </c>
      <c r="G233" s="256">
        <f>+VLOOKUP(B233,'Exp Loss Report_PAYROLL'!$A$7:$X$350,24,FALSE)</f>
        <v>1.899</v>
      </c>
      <c r="H233" s="257">
        <f t="shared" si="28"/>
        <v>3805956.8099999996</v>
      </c>
      <c r="I233" s="257"/>
      <c r="J233" s="599"/>
      <c r="K233" s="256">
        <f t="shared" si="29"/>
        <v>1.899</v>
      </c>
      <c r="L233" s="446">
        <f t="shared" si="30"/>
        <v>2.54</v>
      </c>
      <c r="M233" s="446">
        <f t="shared" si="31"/>
        <v>2.54</v>
      </c>
      <c r="N233" s="446">
        <f t="shared" si="32"/>
        <v>0</v>
      </c>
      <c r="O233" s="446" t="str">
        <f t="shared" si="34"/>
        <v/>
      </c>
      <c r="P233" s="405"/>
      <c r="Q233" s="48">
        <v>899</v>
      </c>
      <c r="R233" s="326">
        <f t="shared" si="33"/>
        <v>899</v>
      </c>
      <c r="S233" s="48">
        <v>1.26</v>
      </c>
      <c r="T233" s="48" t="s">
        <v>1763</v>
      </c>
    </row>
    <row r="234" spans="2:20" x14ac:dyDescent="0.2">
      <c r="B234" s="375">
        <f>+UPP!C236</f>
        <v>926</v>
      </c>
      <c r="C234" s="375">
        <f>+UPP!B236</f>
        <v>3</v>
      </c>
      <c r="D234" s="375">
        <f>+VLOOKUP('Pure Prem Test'!B234,'IBNR+Freq'!B$11:I$360,6,FALSE)+VLOOKUP('Pure Prem Test'!B234,'IBNR+Freq'!B$11:I$360,7,FALSE)+VLOOKUP('Pure Prem Test'!B234,'IBNR+Freq'!B$11:I$360,8,FALSE)</f>
        <v>66373</v>
      </c>
      <c r="E234" s="256">
        <f>+VLOOKUP(B234,UPP!$C$10:$R$350,16,FALSE)</f>
        <v>2.0464955100000002</v>
      </c>
      <c r="F234" s="257">
        <f t="shared" si="27"/>
        <v>1358320.4648523</v>
      </c>
      <c r="G234" s="256">
        <f>+VLOOKUP(B234,'Exp Loss Report_PAYROLL'!$A$7:$X$350,24,FALSE)</f>
        <v>2.036</v>
      </c>
      <c r="H234" s="257">
        <f t="shared" si="28"/>
        <v>1351354.2800000003</v>
      </c>
      <c r="I234" s="257"/>
      <c r="J234" s="599"/>
      <c r="K234" s="256">
        <f t="shared" si="29"/>
        <v>2.036</v>
      </c>
      <c r="L234" s="446">
        <f t="shared" si="30"/>
        <v>2.72</v>
      </c>
      <c r="M234" s="446">
        <f t="shared" si="31"/>
        <v>2.72</v>
      </c>
      <c r="N234" s="446">
        <f t="shared" si="32"/>
        <v>0</v>
      </c>
      <c r="O234" s="446" t="str">
        <f t="shared" si="34"/>
        <v/>
      </c>
      <c r="P234" s="405"/>
      <c r="Q234" s="48">
        <v>903</v>
      </c>
      <c r="R234" s="326">
        <f t="shared" si="33"/>
        <v>903</v>
      </c>
      <c r="S234" s="48">
        <v>0.24</v>
      </c>
      <c r="T234" s="48" t="s">
        <v>1763</v>
      </c>
    </row>
    <row r="235" spans="2:20" x14ac:dyDescent="0.2">
      <c r="B235" s="375">
        <f>+UPP!C237</f>
        <v>927</v>
      </c>
      <c r="C235" s="375">
        <f>+UPP!B237</f>
        <v>3</v>
      </c>
      <c r="D235" s="375">
        <f>+VLOOKUP('Pure Prem Test'!B235,'IBNR+Freq'!B$11:I$360,6,FALSE)+VLOOKUP('Pure Prem Test'!B235,'IBNR+Freq'!B$11:I$360,7,FALSE)+VLOOKUP('Pure Prem Test'!B235,'IBNR+Freq'!B$11:I$360,8,FALSE)</f>
        <v>328784</v>
      </c>
      <c r="E235" s="256">
        <f>+VLOOKUP(B235,UPP!$C$10:$R$350,16,FALSE)</f>
        <v>0.81979498500000025</v>
      </c>
      <c r="F235" s="257">
        <f t="shared" si="27"/>
        <v>2695354.7434824007</v>
      </c>
      <c r="G235" s="256">
        <f>+VLOOKUP(B235,'Exp Loss Report_PAYROLL'!$A$7:$X$350,24,FALSE)</f>
        <v>0.76400000000000001</v>
      </c>
      <c r="H235" s="257">
        <f t="shared" si="28"/>
        <v>2511909.7599999998</v>
      </c>
      <c r="I235" s="257"/>
      <c r="J235" s="599"/>
      <c r="K235" s="256">
        <f t="shared" si="29"/>
        <v>0.76400000000000001</v>
      </c>
      <c r="L235" s="446">
        <f t="shared" si="30"/>
        <v>1.02</v>
      </c>
      <c r="M235" s="446">
        <f t="shared" si="31"/>
        <v>1.02</v>
      </c>
      <c r="N235" s="446">
        <f t="shared" si="32"/>
        <v>0</v>
      </c>
      <c r="O235" s="446" t="str">
        <f t="shared" si="34"/>
        <v/>
      </c>
      <c r="P235" s="405"/>
      <c r="Q235" s="48">
        <v>904</v>
      </c>
      <c r="R235" s="326">
        <f t="shared" si="33"/>
        <v>904</v>
      </c>
      <c r="S235" s="48">
        <v>1.41</v>
      </c>
      <c r="T235" s="48" t="s">
        <v>1763</v>
      </c>
    </row>
    <row r="236" spans="2:20" x14ac:dyDescent="0.2">
      <c r="B236" s="375">
        <f>+UPP!C238</f>
        <v>928</v>
      </c>
      <c r="C236" s="375">
        <f>+UPP!B238</f>
        <v>3</v>
      </c>
      <c r="D236" s="375">
        <f>+VLOOKUP('Pure Prem Test'!B236,'IBNR+Freq'!B$11:I$360,6,FALSE)+VLOOKUP('Pure Prem Test'!B236,'IBNR+Freq'!B$11:I$360,7,FALSE)+VLOOKUP('Pure Prem Test'!B236,'IBNR+Freq'!B$11:I$360,8,FALSE)</f>
        <v>837734</v>
      </c>
      <c r="E236" s="256">
        <f>+VLOOKUP(B236,UPP!$C$10:$R$350,16,FALSE)</f>
        <v>1.9507530300000004</v>
      </c>
      <c r="F236" s="257">
        <f t="shared" si="27"/>
        <v>16342121.388340203</v>
      </c>
      <c r="G236" s="256">
        <f>+VLOOKUP(B236,'Exp Loss Report_PAYROLL'!$A$7:$X$350,24,FALSE)</f>
        <v>1.958</v>
      </c>
      <c r="H236" s="257">
        <f t="shared" si="28"/>
        <v>16402831.720000001</v>
      </c>
      <c r="I236" s="257"/>
      <c r="J236" s="599"/>
      <c r="K236" s="256">
        <f t="shared" si="29"/>
        <v>1.958</v>
      </c>
      <c r="L236" s="446">
        <f t="shared" si="30"/>
        <v>2.61</v>
      </c>
      <c r="M236" s="446">
        <f t="shared" si="31"/>
        <v>2.61</v>
      </c>
      <c r="N236" s="446">
        <f t="shared" si="32"/>
        <v>0</v>
      </c>
      <c r="O236" s="446" t="str">
        <f t="shared" si="34"/>
        <v/>
      </c>
      <c r="P236" s="405"/>
      <c r="Q236" s="48">
        <v>905</v>
      </c>
      <c r="R236" s="326">
        <f t="shared" si="33"/>
        <v>905</v>
      </c>
      <c r="S236" s="48">
        <v>0.09</v>
      </c>
      <c r="T236" s="48" t="s">
        <v>1763</v>
      </c>
    </row>
    <row r="237" spans="2:20" x14ac:dyDescent="0.2">
      <c r="B237" s="375">
        <f>+UPP!C239</f>
        <v>929</v>
      </c>
      <c r="C237" s="375">
        <f>+UPP!B239</f>
        <v>3</v>
      </c>
      <c r="D237" s="375">
        <f>+VLOOKUP('Pure Prem Test'!B237,'IBNR+Freq'!B$11:I$360,6,FALSE)+VLOOKUP('Pure Prem Test'!B237,'IBNR+Freq'!B$11:I$360,7,FALSE)+VLOOKUP('Pure Prem Test'!B237,'IBNR+Freq'!B$11:I$360,8,FALSE)</f>
        <v>3989</v>
      </c>
      <c r="E237" s="256">
        <f>+VLOOKUP(B237,UPP!$C$10:$R$350,16,FALSE)</f>
        <v>2.459384955</v>
      </c>
      <c r="F237" s="257">
        <f t="shared" si="27"/>
        <v>98104.865854950011</v>
      </c>
      <c r="G237" s="256">
        <f>+VLOOKUP(B237,'Exp Loss Report_PAYROLL'!$A$7:$X$350,24,FALSE)</f>
        <v>2.4889999999999999</v>
      </c>
      <c r="H237" s="257">
        <f t="shared" si="28"/>
        <v>99286.209999999992</v>
      </c>
      <c r="I237" s="257"/>
      <c r="J237" s="599"/>
      <c r="K237" s="256">
        <f t="shared" si="29"/>
        <v>2.4889999999999999</v>
      </c>
      <c r="L237" s="446">
        <f t="shared" si="30"/>
        <v>3.32</v>
      </c>
      <c r="M237" s="446" t="e">
        <f t="shared" si="31"/>
        <v>#N/A</v>
      </c>
      <c r="N237" s="446" t="e">
        <f t="shared" si="32"/>
        <v>#N/A</v>
      </c>
      <c r="O237" s="446" t="s">
        <v>16</v>
      </c>
      <c r="P237" s="405"/>
      <c r="Q237" s="48">
        <v>907</v>
      </c>
      <c r="R237" s="326">
        <f t="shared" si="33"/>
        <v>907</v>
      </c>
      <c r="S237" s="48">
        <v>4.26</v>
      </c>
      <c r="T237" s="48" t="s">
        <v>1763</v>
      </c>
    </row>
    <row r="238" spans="2:20" x14ac:dyDescent="0.2">
      <c r="B238" s="375">
        <f>+UPP!C240</f>
        <v>932</v>
      </c>
      <c r="C238" s="375">
        <f>+UPP!B240</f>
        <v>3</v>
      </c>
      <c r="D238" s="375">
        <f>+VLOOKUP('Pure Prem Test'!B238,'IBNR+Freq'!B$11:I$360,6,FALSE)+VLOOKUP('Pure Prem Test'!B238,'IBNR+Freq'!B$11:I$360,7,FALSE)+VLOOKUP('Pure Prem Test'!B238,'IBNR+Freq'!B$11:I$360,8,FALSE)</f>
        <v>27697</v>
      </c>
      <c r="E238" s="256">
        <f>+VLOOKUP(B238,UPP!$C$10:$R$350,16,FALSE)</f>
        <v>0.50264801999999997</v>
      </c>
      <c r="F238" s="257">
        <f t="shared" si="27"/>
        <v>139218.42209939999</v>
      </c>
      <c r="G238" s="256">
        <f>+VLOOKUP(B238,'Exp Loss Report_PAYROLL'!$A$7:$X$350,24,FALSE)</f>
        <v>0.504</v>
      </c>
      <c r="H238" s="257">
        <f t="shared" si="28"/>
        <v>139592.88</v>
      </c>
      <c r="I238" s="257"/>
      <c r="J238" s="599"/>
      <c r="K238" s="256">
        <f t="shared" si="29"/>
        <v>0.504</v>
      </c>
      <c r="L238" s="446">
        <f t="shared" si="30"/>
        <v>0.67</v>
      </c>
      <c r="M238" s="446">
        <f t="shared" si="31"/>
        <v>0.72</v>
      </c>
      <c r="N238" s="446">
        <f t="shared" si="32"/>
        <v>-4.9999999999999933E-2</v>
      </c>
      <c r="O238" s="446" t="str">
        <f>+VLOOKUP(B238,R$8:T$321,3,FALSE)</f>
        <v>NR</v>
      </c>
      <c r="P238" s="405"/>
      <c r="Q238" s="48" t="s">
        <v>917</v>
      </c>
      <c r="R238" s="326">
        <f t="shared" si="33"/>
        <v>908</v>
      </c>
      <c r="S238" s="48">
        <v>161.5</v>
      </c>
      <c r="T238" s="48" t="s">
        <v>1764</v>
      </c>
    </row>
    <row r="239" spans="2:20" x14ac:dyDescent="0.2">
      <c r="B239" s="375">
        <f>+UPP!C241</f>
        <v>933</v>
      </c>
      <c r="C239" s="375">
        <f>+UPP!B241</f>
        <v>3</v>
      </c>
      <c r="D239" s="375">
        <f>+VLOOKUP('Pure Prem Test'!B239,'IBNR+Freq'!B$11:I$360,6,FALSE)+VLOOKUP('Pure Prem Test'!B239,'IBNR+Freq'!B$11:I$360,7,FALSE)+VLOOKUP('Pure Prem Test'!B239,'IBNR+Freq'!B$11:I$360,8,FALSE)</f>
        <v>13722</v>
      </c>
      <c r="E239" s="256">
        <f>+VLOOKUP(B239,UPP!$C$10:$R$350,16,FALSE)</f>
        <v>2.8662904950000003</v>
      </c>
      <c r="F239" s="257">
        <f t="shared" si="27"/>
        <v>393312.38172390003</v>
      </c>
      <c r="G239" s="256">
        <f>+VLOOKUP(B239,'Exp Loss Report_PAYROLL'!$A$7:$X$350,24,FALSE)</f>
        <v>2.839</v>
      </c>
      <c r="H239" s="257">
        <f t="shared" si="28"/>
        <v>389567.58</v>
      </c>
      <c r="I239" s="257"/>
      <c r="J239" s="599"/>
      <c r="K239" s="256">
        <f t="shared" si="29"/>
        <v>2.839</v>
      </c>
      <c r="L239" s="446">
        <f t="shared" si="30"/>
        <v>3.79</v>
      </c>
      <c r="M239" s="446">
        <f t="shared" si="31"/>
        <v>3.64</v>
      </c>
      <c r="N239" s="446">
        <f t="shared" si="32"/>
        <v>0.14999999999999991</v>
      </c>
      <c r="O239" s="446" t="str">
        <f>+VLOOKUP(B239,R$8:T$321,3,FALSE)</f>
        <v>NR</v>
      </c>
      <c r="P239" s="405"/>
      <c r="Q239" s="48" t="s">
        <v>918</v>
      </c>
      <c r="R239" s="326">
        <f t="shared" si="33"/>
        <v>909</v>
      </c>
      <c r="S239" s="48">
        <v>67.45</v>
      </c>
      <c r="T239" s="48" t="s">
        <v>1763</v>
      </c>
    </row>
    <row r="240" spans="2:20" x14ac:dyDescent="0.2">
      <c r="B240" s="375">
        <f>+UPP!C242</f>
        <v>934</v>
      </c>
      <c r="C240" s="375">
        <f>+UPP!B242</f>
        <v>3</v>
      </c>
      <c r="D240" s="375">
        <f>+VLOOKUP('Pure Prem Test'!B240,'IBNR+Freq'!B$11:I$360,6,FALSE)+VLOOKUP('Pure Prem Test'!B240,'IBNR+Freq'!B$11:I$360,7,FALSE)+VLOOKUP('Pure Prem Test'!B240,'IBNR+Freq'!B$11:I$360,8,FALSE)</f>
        <v>91621</v>
      </c>
      <c r="E240" s="256">
        <f>+VLOOKUP(B240,UPP!$C$10:$R$350,16,FALSE)</f>
        <v>2.2619160899999997</v>
      </c>
      <c r="F240" s="257">
        <f t="shared" si="27"/>
        <v>2072390.1408188997</v>
      </c>
      <c r="G240" s="256">
        <f>+VLOOKUP(B240,'Exp Loss Report_PAYROLL'!$A$7:$X$350,24,FALSE)</f>
        <v>2.3170000000000002</v>
      </c>
      <c r="H240" s="257">
        <f t="shared" si="28"/>
        <v>2122858.5700000003</v>
      </c>
      <c r="I240" s="257"/>
      <c r="J240" s="599"/>
      <c r="K240" s="256">
        <f t="shared" si="29"/>
        <v>2.3170000000000002</v>
      </c>
      <c r="L240" s="446">
        <f t="shared" si="30"/>
        <v>3.09</v>
      </c>
      <c r="M240" s="446">
        <f t="shared" si="31"/>
        <v>3.09</v>
      </c>
      <c r="N240" s="446">
        <f t="shared" si="32"/>
        <v>0</v>
      </c>
      <c r="O240" s="446" t="str">
        <f>+VLOOKUP(B240,R$8:T$321,3,FALSE)</f>
        <v/>
      </c>
      <c r="P240" s="405"/>
      <c r="Q240" s="48">
        <v>910</v>
      </c>
      <c r="R240" s="326">
        <f t="shared" si="33"/>
        <v>910</v>
      </c>
      <c r="S240" s="48">
        <v>4.8</v>
      </c>
      <c r="T240" s="48" t="s">
        <v>1763</v>
      </c>
    </row>
    <row r="241" spans="2:20" x14ac:dyDescent="0.2">
      <c r="B241" s="375">
        <f>+UPP!C243</f>
        <v>935</v>
      </c>
      <c r="C241" s="375">
        <f>+UPP!B243</f>
        <v>3</v>
      </c>
      <c r="D241" s="375">
        <f>+VLOOKUP('Pure Prem Test'!B241,'IBNR+Freq'!B$11:I$360,6,FALSE)+VLOOKUP('Pure Prem Test'!B241,'IBNR+Freq'!B$11:I$360,7,FALSE)+VLOOKUP('Pure Prem Test'!B241,'IBNR+Freq'!B$11:I$360,8,FALSE)</f>
        <v>13596</v>
      </c>
      <c r="E241" s="256">
        <f>+VLOOKUP(B241,UPP!$C$10:$R$350,16,FALSE)</f>
        <v>0.95144089500000018</v>
      </c>
      <c r="F241" s="257">
        <f t="shared" si="27"/>
        <v>129357.90408420001</v>
      </c>
      <c r="G241" s="256">
        <f>+VLOOKUP(B241,'Exp Loss Report_PAYROLL'!$A$7:$X$350,24,FALSE)</f>
        <v>0.96399999999999997</v>
      </c>
      <c r="H241" s="257">
        <f t="shared" si="28"/>
        <v>131065.44</v>
      </c>
      <c r="I241" s="257"/>
      <c r="J241" s="599"/>
      <c r="K241" s="256">
        <f t="shared" si="29"/>
        <v>0.96399999999999997</v>
      </c>
      <c r="L241" s="446">
        <f t="shared" si="30"/>
        <v>1.29</v>
      </c>
      <c r="M241" s="446">
        <f t="shared" si="31"/>
        <v>1.25</v>
      </c>
      <c r="N241" s="446">
        <f t="shared" si="32"/>
        <v>4.0000000000000036E-2</v>
      </c>
      <c r="O241" s="446" t="str">
        <f>+VLOOKUP(B241,R$8:T$321,3,FALSE)</f>
        <v>NR</v>
      </c>
      <c r="P241" s="405"/>
      <c r="Q241" s="48">
        <v>911</v>
      </c>
      <c r="R241" s="326">
        <f t="shared" si="33"/>
        <v>911</v>
      </c>
      <c r="S241" s="48">
        <v>3.47</v>
      </c>
      <c r="T241" s="48" t="s">
        <v>1764</v>
      </c>
    </row>
    <row r="242" spans="2:20" x14ac:dyDescent="0.2">
      <c r="B242" s="375">
        <f>+UPP!C244</f>
        <v>936</v>
      </c>
      <c r="C242" s="375">
        <f>+UPP!B244</f>
        <v>3</v>
      </c>
      <c r="D242" s="375">
        <f>+VLOOKUP('Pure Prem Test'!B242,'IBNR+Freq'!B$11:I$360,6,FALSE)+VLOOKUP('Pure Prem Test'!B242,'IBNR+Freq'!B$11:I$360,7,FALSE)+VLOOKUP('Pure Prem Test'!B242,'IBNR+Freq'!B$11:I$360,8,FALSE)</f>
        <v>211480</v>
      </c>
      <c r="E242" s="256">
        <f>+VLOOKUP(B242,UPP!$C$10:$R$350,16,FALSE)</f>
        <v>0.23337229499999998</v>
      </c>
      <c r="F242" s="257">
        <f t="shared" si="27"/>
        <v>493535.72946599999</v>
      </c>
      <c r="G242" s="256">
        <f>+VLOOKUP(B242,'Exp Loss Report_PAYROLL'!$A$7:$X$350,24,FALSE)</f>
        <v>0.24099999999999999</v>
      </c>
      <c r="H242" s="257">
        <f t="shared" si="28"/>
        <v>509666.8</v>
      </c>
      <c r="I242" s="257"/>
      <c r="J242" s="599"/>
      <c r="K242" s="256">
        <f t="shared" si="29"/>
        <v>0.24099999999999999</v>
      </c>
      <c r="L242" s="446">
        <f t="shared" si="30"/>
        <v>0.32</v>
      </c>
      <c r="M242" s="446">
        <f t="shared" si="31"/>
        <v>0.32</v>
      </c>
      <c r="N242" s="446">
        <f t="shared" si="32"/>
        <v>0</v>
      </c>
      <c r="O242" s="446" t="str">
        <f>+VLOOKUP(B242,R$8:T$321,3,FALSE)</f>
        <v/>
      </c>
      <c r="P242" s="405"/>
      <c r="Q242" s="48" t="s">
        <v>920</v>
      </c>
      <c r="R242" s="326">
        <f t="shared" si="33"/>
        <v>912</v>
      </c>
      <c r="S242" s="48">
        <v>440.21</v>
      </c>
      <c r="T242" s="48" t="s">
        <v>1763</v>
      </c>
    </row>
    <row r="243" spans="2:20" x14ac:dyDescent="0.2">
      <c r="B243" s="375">
        <f>+UPP!C245</f>
        <v>937</v>
      </c>
      <c r="C243" s="375">
        <f>+UPP!B245</f>
        <v>3</v>
      </c>
      <c r="D243" s="375">
        <f>+VLOOKUP('Pure Prem Test'!B243,'IBNR+Freq'!B$11:I$360,6,FALSE)+VLOOKUP('Pure Prem Test'!B243,'IBNR+Freq'!B$11:I$360,7,FALSE)+VLOOKUP('Pure Prem Test'!B243,'IBNR+Freq'!B$11:I$360,8,FALSE)</f>
        <v>96744</v>
      </c>
      <c r="E243" s="256">
        <f>+VLOOKUP(B243,UPP!$C$10:$R$350,16,FALSE)</f>
        <v>5.0923031550000006</v>
      </c>
      <c r="F243" s="257">
        <f t="shared" si="27"/>
        <v>4926497.7642732011</v>
      </c>
      <c r="G243" s="256">
        <f>+VLOOKUP(B243,'Exp Loss Report_PAYROLL'!$A$7:$X$350,24,FALSE)</f>
        <v>4.8890000000000002</v>
      </c>
      <c r="H243" s="257">
        <f t="shared" si="28"/>
        <v>4729814.16</v>
      </c>
      <c r="I243" s="257"/>
      <c r="J243" s="599"/>
      <c r="K243" s="256">
        <f t="shared" si="29"/>
        <v>4.8890000000000002</v>
      </c>
      <c r="L243" s="446">
        <f t="shared" si="30"/>
        <v>6.53</v>
      </c>
      <c r="M243" s="446" t="e">
        <f t="shared" si="31"/>
        <v>#N/A</v>
      </c>
      <c r="N243" s="446" t="e">
        <f t="shared" si="32"/>
        <v>#N/A</v>
      </c>
      <c r="O243" s="446" t="s">
        <v>16</v>
      </c>
      <c r="P243" s="405"/>
      <c r="Q243" s="48" t="s">
        <v>922</v>
      </c>
      <c r="R243" s="326">
        <f t="shared" si="33"/>
        <v>913</v>
      </c>
      <c r="S243" s="48">
        <v>390.66</v>
      </c>
      <c r="T243" s="48" t="s">
        <v>1764</v>
      </c>
    </row>
    <row r="244" spans="2:20" x14ac:dyDescent="0.2">
      <c r="B244" s="375">
        <f>+UPP!C246</f>
        <v>939</v>
      </c>
      <c r="C244" s="375">
        <f>+UPP!B246</f>
        <v>3</v>
      </c>
      <c r="D244" s="375">
        <f>+VLOOKUP('Pure Prem Test'!B244,'IBNR+Freq'!B$11:I$360,6,FALSE)+VLOOKUP('Pure Prem Test'!B244,'IBNR+Freq'!B$11:I$360,7,FALSE)+VLOOKUP('Pure Prem Test'!B244,'IBNR+Freq'!B$11:I$360,8,FALSE)</f>
        <v>112</v>
      </c>
      <c r="E244" s="256">
        <f>+VLOOKUP(B244,UPP!$C$10:$R$350,16,FALSE)</f>
        <v>3.9792968250000018</v>
      </c>
      <c r="F244" s="257">
        <f t="shared" si="27"/>
        <v>4456.812444000002</v>
      </c>
      <c r="G244" s="256">
        <f>+VLOOKUP(B244,'Exp Loss Report_PAYROLL'!$A$7:$X$350,24,FALSE)</f>
        <v>3.9790000000000001</v>
      </c>
      <c r="H244" s="257">
        <f t="shared" si="28"/>
        <v>4456.4800000000005</v>
      </c>
      <c r="I244" s="257"/>
      <c r="J244" s="599"/>
      <c r="K244" s="256">
        <f t="shared" si="29"/>
        <v>3.9790000000000001</v>
      </c>
      <c r="L244" s="446">
        <f t="shared" si="30"/>
        <v>5.31</v>
      </c>
      <c r="M244" s="446">
        <f t="shared" si="31"/>
        <v>5.28</v>
      </c>
      <c r="N244" s="446">
        <f t="shared" si="32"/>
        <v>2.9999999999999361E-2</v>
      </c>
      <c r="O244" s="446" t="str">
        <f t="shared" ref="O244:O250" si="35">+VLOOKUP(B244,R$8:T$321,3,FALSE)</f>
        <v>NR</v>
      </c>
      <c r="P244" s="405"/>
      <c r="Q244" s="48">
        <v>914</v>
      </c>
      <c r="R244" s="326">
        <f t="shared" si="33"/>
        <v>914</v>
      </c>
      <c r="S244" s="48">
        <v>2.4900000000000002</v>
      </c>
      <c r="T244" s="48" t="s">
        <v>1764</v>
      </c>
    </row>
    <row r="245" spans="2:20" x14ac:dyDescent="0.2">
      <c r="B245" s="375">
        <f>+UPP!C247</f>
        <v>940</v>
      </c>
      <c r="C245" s="375">
        <f>+UPP!B247</f>
        <v>3</v>
      </c>
      <c r="D245" s="375">
        <f>+VLOOKUP('Pure Prem Test'!B245,'IBNR+Freq'!B$11:I$360,6,FALSE)+VLOOKUP('Pure Prem Test'!B245,'IBNR+Freq'!B$11:I$360,7,FALSE)+VLOOKUP('Pure Prem Test'!B245,'IBNR+Freq'!B$11:I$360,8,FALSE)</f>
        <v>23396</v>
      </c>
      <c r="E245" s="256">
        <f>+VLOOKUP(B245,UPP!$C$10:$R$350,16,FALSE)</f>
        <v>3.4527131850000004</v>
      </c>
      <c r="F245" s="257">
        <f t="shared" si="27"/>
        <v>807796.77676260006</v>
      </c>
      <c r="G245" s="256">
        <f>+VLOOKUP(B245,'Exp Loss Report_PAYROLL'!$A$7:$X$350,24,FALSE)</f>
        <v>3.399</v>
      </c>
      <c r="H245" s="257">
        <f t="shared" si="28"/>
        <v>795230.04</v>
      </c>
      <c r="I245" s="257"/>
      <c r="J245" s="599"/>
      <c r="K245" s="256">
        <f t="shared" si="29"/>
        <v>3.399</v>
      </c>
      <c r="L245" s="446">
        <f t="shared" si="30"/>
        <v>4.54</v>
      </c>
      <c r="M245" s="446">
        <f t="shared" si="31"/>
        <v>4.2699999999999996</v>
      </c>
      <c r="N245" s="446">
        <f t="shared" si="32"/>
        <v>0.27000000000000046</v>
      </c>
      <c r="O245" s="446" t="str">
        <f t="shared" si="35"/>
        <v>NR</v>
      </c>
      <c r="P245" s="405"/>
      <c r="Q245" s="48">
        <v>915</v>
      </c>
      <c r="R245" s="326">
        <f t="shared" si="33"/>
        <v>915</v>
      </c>
      <c r="S245" s="48">
        <v>2.15</v>
      </c>
      <c r="T245" s="48" t="s">
        <v>1763</v>
      </c>
    </row>
    <row r="246" spans="2:20" x14ac:dyDescent="0.2">
      <c r="B246" s="375">
        <f>+UPP!C248</f>
        <v>941</v>
      </c>
      <c r="C246" s="375">
        <f>+UPP!B248</f>
        <v>3</v>
      </c>
      <c r="D246" s="375">
        <f>+VLOOKUP('Pure Prem Test'!B246,'IBNR+Freq'!B$11:I$360,6,FALSE)+VLOOKUP('Pure Prem Test'!B246,'IBNR+Freq'!B$11:I$360,7,FALSE)+VLOOKUP('Pure Prem Test'!B246,'IBNR+Freq'!B$11:I$360,8,FALSE)</f>
        <v>306941</v>
      </c>
      <c r="E246" s="256">
        <f>+VLOOKUP(B246,UPP!$C$10:$R$350,16,FALSE)</f>
        <v>2.5551274349999997</v>
      </c>
      <c r="F246" s="257">
        <f t="shared" si="27"/>
        <v>7842733.7002633493</v>
      </c>
      <c r="G246" s="256">
        <f>+VLOOKUP(B246,'Exp Loss Report_PAYROLL'!$A$7:$X$350,24,FALSE)</f>
        <v>2.6680000000000001</v>
      </c>
      <c r="H246" s="257">
        <f t="shared" si="28"/>
        <v>8189185.8799999999</v>
      </c>
      <c r="I246" s="257"/>
      <c r="J246" s="599"/>
      <c r="K246" s="256">
        <f t="shared" si="29"/>
        <v>2.6680000000000001</v>
      </c>
      <c r="L246" s="446">
        <f t="shared" si="30"/>
        <v>3.56</v>
      </c>
      <c r="M246" s="446">
        <f t="shared" si="31"/>
        <v>3.56</v>
      </c>
      <c r="N246" s="446">
        <f t="shared" si="32"/>
        <v>0</v>
      </c>
      <c r="O246" s="446" t="str">
        <f t="shared" si="35"/>
        <v/>
      </c>
      <c r="P246" s="405"/>
      <c r="Q246" s="48">
        <v>916</v>
      </c>
      <c r="R246" s="326">
        <f t="shared" si="33"/>
        <v>916</v>
      </c>
      <c r="S246" s="48">
        <v>1.84</v>
      </c>
      <c r="T246" s="48" t="s">
        <v>1764</v>
      </c>
    </row>
    <row r="247" spans="2:20" x14ac:dyDescent="0.2">
      <c r="B247" s="375">
        <f>+UPP!C249</f>
        <v>942</v>
      </c>
      <c r="C247" s="375">
        <f>+UPP!B249</f>
        <v>3</v>
      </c>
      <c r="D247" s="375">
        <f>+VLOOKUP('Pure Prem Test'!B247,'IBNR+Freq'!B$11:I$360,6,FALSE)+VLOOKUP('Pure Prem Test'!B247,'IBNR+Freq'!B$11:I$360,7,FALSE)+VLOOKUP('Pure Prem Test'!B247,'IBNR+Freq'!B$11:I$360,8,FALSE)</f>
        <v>265620</v>
      </c>
      <c r="E247" s="256">
        <f>+VLOOKUP(B247,UPP!$C$10:$R$350,16,FALSE)</f>
        <v>1.8968978850000002</v>
      </c>
      <c r="F247" s="257">
        <f t="shared" si="27"/>
        <v>5038540.1621370008</v>
      </c>
      <c r="G247" s="256">
        <f>+VLOOKUP(B247,'Exp Loss Report_PAYROLL'!$A$7:$X$350,24,FALSE)</f>
        <v>1.9339999999999999</v>
      </c>
      <c r="H247" s="257">
        <f t="shared" si="28"/>
        <v>5137090.8</v>
      </c>
      <c r="I247" s="257"/>
      <c r="J247" s="599"/>
      <c r="K247" s="256">
        <f t="shared" si="29"/>
        <v>1.9339999999999999</v>
      </c>
      <c r="L247" s="446">
        <f t="shared" si="30"/>
        <v>2.58</v>
      </c>
      <c r="M247" s="446">
        <f t="shared" si="31"/>
        <v>2.58</v>
      </c>
      <c r="N247" s="446">
        <f t="shared" si="32"/>
        <v>0</v>
      </c>
      <c r="O247" s="446" t="str">
        <f t="shared" si="35"/>
        <v/>
      </c>
      <c r="P247" s="405"/>
      <c r="Q247" s="48">
        <v>917</v>
      </c>
      <c r="R247" s="326">
        <f t="shared" si="33"/>
        <v>917</v>
      </c>
      <c r="S247" s="48">
        <v>3.17</v>
      </c>
      <c r="T247" s="48" t="s">
        <v>1764</v>
      </c>
    </row>
    <row r="248" spans="2:20" x14ac:dyDescent="0.2">
      <c r="B248" s="375">
        <f>+UPP!C250</f>
        <v>943</v>
      </c>
      <c r="C248" s="375">
        <f>+UPP!B250</f>
        <v>3</v>
      </c>
      <c r="D248" s="375">
        <f>+VLOOKUP('Pure Prem Test'!B248,'IBNR+Freq'!B$11:I$360,6,FALSE)+VLOOKUP('Pure Prem Test'!B248,'IBNR+Freq'!B$11:I$360,7,FALSE)+VLOOKUP('Pure Prem Test'!B248,'IBNR+Freq'!B$11:I$360,8,FALSE)</f>
        <v>130752</v>
      </c>
      <c r="E248" s="256">
        <f>+VLOOKUP(B248,UPP!$C$10:$R$350,16,FALSE)</f>
        <v>3.3749224199999999</v>
      </c>
      <c r="F248" s="257">
        <f t="shared" si="27"/>
        <v>4412778.5625983998</v>
      </c>
      <c r="G248" s="256">
        <f>+VLOOKUP(B248,'Exp Loss Report_PAYROLL'!$A$7:$X$350,24,FALSE)</f>
        <v>3.4129999999999998</v>
      </c>
      <c r="H248" s="257">
        <f t="shared" si="28"/>
        <v>4462565.76</v>
      </c>
      <c r="I248" s="257"/>
      <c r="J248" s="599"/>
      <c r="K248" s="256">
        <f t="shared" si="29"/>
        <v>3.4129999999999998</v>
      </c>
      <c r="L248" s="446">
        <f t="shared" si="30"/>
        <v>4.5599999999999996</v>
      </c>
      <c r="M248" s="446">
        <f t="shared" si="31"/>
        <v>4.5599999999999996</v>
      </c>
      <c r="N248" s="446">
        <f t="shared" si="32"/>
        <v>0</v>
      </c>
      <c r="O248" s="446" t="str">
        <f t="shared" si="35"/>
        <v/>
      </c>
      <c r="P248" s="405"/>
      <c r="Q248" s="48">
        <v>918</v>
      </c>
      <c r="R248" s="326">
        <f t="shared" si="33"/>
        <v>918</v>
      </c>
      <c r="S248" s="48">
        <v>2.0699999999999998</v>
      </c>
      <c r="T248" s="48" t="s">
        <v>1763</v>
      </c>
    </row>
    <row r="249" spans="2:20" x14ac:dyDescent="0.2">
      <c r="B249" s="375">
        <f>+UPP!C251</f>
        <v>944</v>
      </c>
      <c r="C249" s="375">
        <f>+UPP!B251</f>
        <v>3</v>
      </c>
      <c r="D249" s="375">
        <f>+VLOOKUP('Pure Prem Test'!B249,'IBNR+Freq'!B$11:I$360,6,FALSE)+VLOOKUP('Pure Prem Test'!B249,'IBNR+Freq'!B$11:I$360,7,FALSE)+VLOOKUP('Pure Prem Test'!B249,'IBNR+Freq'!B$11:I$360,8,FALSE)</f>
        <v>117457</v>
      </c>
      <c r="E249" s="256">
        <f>+VLOOKUP(B249,UPP!$C$10:$R$350,16,FALSE)</f>
        <v>1.8849300750000002</v>
      </c>
      <c r="F249" s="257">
        <f t="shared" si="27"/>
        <v>2213982.3181927502</v>
      </c>
      <c r="G249" s="256">
        <f>+VLOOKUP(B249,'Exp Loss Report_PAYROLL'!$A$7:$X$350,24,FALSE)</f>
        <v>1.8029999999999999</v>
      </c>
      <c r="H249" s="257">
        <f t="shared" si="28"/>
        <v>2117749.71</v>
      </c>
      <c r="I249" s="257"/>
      <c r="J249" s="599"/>
      <c r="K249" s="256">
        <f t="shared" si="29"/>
        <v>1.8029999999999999</v>
      </c>
      <c r="L249" s="446">
        <f t="shared" si="30"/>
        <v>2.41</v>
      </c>
      <c r="M249" s="446">
        <f t="shared" si="31"/>
        <v>2.41</v>
      </c>
      <c r="N249" s="446">
        <f t="shared" si="32"/>
        <v>0</v>
      </c>
      <c r="O249" s="446" t="str">
        <f t="shared" si="35"/>
        <v/>
      </c>
      <c r="P249" s="405"/>
      <c r="Q249" s="48">
        <v>919</v>
      </c>
      <c r="R249" s="326">
        <f t="shared" si="33"/>
        <v>919</v>
      </c>
      <c r="S249" s="48">
        <v>1.86</v>
      </c>
      <c r="T249" s="48" t="s">
        <v>1763</v>
      </c>
    </row>
    <row r="250" spans="2:20" x14ac:dyDescent="0.2">
      <c r="B250" s="375">
        <f>+UPP!C252</f>
        <v>945</v>
      </c>
      <c r="C250" s="375">
        <f>+UPP!B252</f>
        <v>3</v>
      </c>
      <c r="D250" s="375">
        <f>+VLOOKUP('Pure Prem Test'!B250,'IBNR+Freq'!B$11:I$360,6,FALSE)+VLOOKUP('Pure Prem Test'!B250,'IBNR+Freq'!B$11:I$360,7,FALSE)+VLOOKUP('Pure Prem Test'!B250,'IBNR+Freq'!B$11:I$360,8,FALSE)</f>
        <v>49426</v>
      </c>
      <c r="E250" s="256">
        <f>+VLOOKUP(B250,UPP!$C$10:$R$350,16,FALSE)</f>
        <v>2.0764150350000001</v>
      </c>
      <c r="F250" s="257">
        <f t="shared" si="27"/>
        <v>1026288.8951991</v>
      </c>
      <c r="G250" s="256">
        <f>+VLOOKUP(B250,'Exp Loss Report_PAYROLL'!$A$7:$X$350,24,FALSE)</f>
        <v>2.0760000000000001</v>
      </c>
      <c r="H250" s="257">
        <f t="shared" si="28"/>
        <v>1026083.76</v>
      </c>
      <c r="I250" s="257"/>
      <c r="J250" s="599"/>
      <c r="K250" s="256">
        <f t="shared" si="29"/>
        <v>2.0760000000000001</v>
      </c>
      <c r="L250" s="446">
        <f t="shared" si="30"/>
        <v>2.77</v>
      </c>
      <c r="M250" s="446">
        <f t="shared" si="31"/>
        <v>2.77</v>
      </c>
      <c r="N250" s="446">
        <f t="shared" si="32"/>
        <v>0</v>
      </c>
      <c r="O250" s="446" t="str">
        <f t="shared" si="35"/>
        <v/>
      </c>
      <c r="P250" s="405"/>
      <c r="Q250" s="48">
        <v>920</v>
      </c>
      <c r="R250" s="326">
        <f t="shared" si="33"/>
        <v>920</v>
      </c>
      <c r="S250" s="48">
        <v>0.56000000000000005</v>
      </c>
      <c r="T250" s="48" t="s">
        <v>1764</v>
      </c>
    </row>
    <row r="251" spans="2:20" x14ac:dyDescent="0.2">
      <c r="B251" s="375">
        <f>+UPP!C253</f>
        <v>946</v>
      </c>
      <c r="C251" s="375">
        <f>+UPP!B253</f>
        <v>3</v>
      </c>
      <c r="D251" s="375">
        <f>+VLOOKUP('Pure Prem Test'!B251,'IBNR+Freq'!B$11:I$360,6,FALSE)+VLOOKUP('Pure Prem Test'!B251,'IBNR+Freq'!B$11:I$360,7,FALSE)+VLOOKUP('Pure Prem Test'!B251,'IBNR+Freq'!B$11:I$360,8,FALSE)</f>
        <v>54339</v>
      </c>
      <c r="E251" s="256">
        <f>+VLOOKUP(B251,UPP!$C$10:$R$350,16,FALSE)</f>
        <v>2.0464955100000002</v>
      </c>
      <c r="F251" s="257">
        <f t="shared" si="27"/>
        <v>1112045.1951788999</v>
      </c>
      <c r="G251" s="256">
        <f>+VLOOKUP(B251,'Exp Loss Report_PAYROLL'!$A$7:$X$350,24,FALSE)</f>
        <v>2.0289999999999999</v>
      </c>
      <c r="H251" s="257">
        <f t="shared" si="28"/>
        <v>1102538.3099999998</v>
      </c>
      <c r="I251" s="257"/>
      <c r="J251" s="599"/>
      <c r="K251" s="256">
        <f t="shared" si="29"/>
        <v>2.0289999999999999</v>
      </c>
      <c r="L251" s="446">
        <f t="shared" si="30"/>
        <v>2.71</v>
      </c>
      <c r="M251" s="446" t="e">
        <f t="shared" si="31"/>
        <v>#N/A</v>
      </c>
      <c r="N251" s="446" t="e">
        <f t="shared" si="32"/>
        <v>#N/A</v>
      </c>
      <c r="O251" s="446" t="s">
        <v>16</v>
      </c>
      <c r="P251" s="405"/>
      <c r="Q251" s="48">
        <v>921</v>
      </c>
      <c r="R251" s="326">
        <f t="shared" si="33"/>
        <v>921</v>
      </c>
      <c r="S251" s="48">
        <v>5</v>
      </c>
      <c r="T251" s="48" t="s">
        <v>1763</v>
      </c>
    </row>
    <row r="252" spans="2:20" x14ac:dyDescent="0.2">
      <c r="B252" s="375">
        <f>+UPP!C254</f>
        <v>947</v>
      </c>
      <c r="C252" s="375">
        <f>+UPP!B254</f>
        <v>3</v>
      </c>
      <c r="D252" s="375">
        <f>+VLOOKUP('Pure Prem Test'!B252,'IBNR+Freq'!B$11:I$360,6,FALSE)+VLOOKUP('Pure Prem Test'!B252,'IBNR+Freq'!B$11:I$360,7,FALSE)+VLOOKUP('Pure Prem Test'!B252,'IBNR+Freq'!B$11:I$360,8,FALSE)</f>
        <v>42004</v>
      </c>
      <c r="E252" s="256">
        <f>+VLOOKUP(B252,UPP!$C$10:$R$350,16,FALSE)</f>
        <v>3.5424717600000011</v>
      </c>
      <c r="F252" s="257">
        <f t="shared" si="27"/>
        <v>1487979.8380704005</v>
      </c>
      <c r="G252" s="256">
        <f>+VLOOKUP(B252,'Exp Loss Report_PAYROLL'!$A$7:$X$350,24,FALSE)</f>
        <v>3.4950000000000001</v>
      </c>
      <c r="H252" s="257">
        <f t="shared" si="28"/>
        <v>1468039.8</v>
      </c>
      <c r="I252" s="257"/>
      <c r="J252" s="599"/>
      <c r="K252" s="256">
        <f t="shared" si="29"/>
        <v>3.4950000000000001</v>
      </c>
      <c r="L252" s="446">
        <f t="shared" si="30"/>
        <v>4.67</v>
      </c>
      <c r="M252" s="446" t="e">
        <f t="shared" si="31"/>
        <v>#N/A</v>
      </c>
      <c r="N252" s="446" t="e">
        <f t="shared" si="32"/>
        <v>#N/A</v>
      </c>
      <c r="O252" s="446" t="s">
        <v>16</v>
      </c>
      <c r="P252" s="405"/>
      <c r="Q252" s="48">
        <v>922</v>
      </c>
      <c r="R252" s="326">
        <f t="shared" si="33"/>
        <v>922</v>
      </c>
      <c r="S252" s="48">
        <v>2.46</v>
      </c>
      <c r="T252" s="48" t="s">
        <v>1764</v>
      </c>
    </row>
    <row r="253" spans="2:20" x14ac:dyDescent="0.2">
      <c r="B253" s="375">
        <f>+UPP!C255</f>
        <v>948</v>
      </c>
      <c r="C253" s="375">
        <f>+UPP!B255</f>
        <v>3</v>
      </c>
      <c r="D253" s="375">
        <f>+VLOOKUP('Pure Prem Test'!B253,'IBNR+Freq'!B$11:I$360,6,FALSE)+VLOOKUP('Pure Prem Test'!B253,'IBNR+Freq'!B$11:I$360,7,FALSE)+VLOOKUP('Pure Prem Test'!B253,'IBNR+Freq'!B$11:I$360,8,FALSE)</f>
        <v>29295</v>
      </c>
      <c r="E253" s="256">
        <f>+VLOOKUP(B253,UPP!$C$10:$R$350,16,FALSE)</f>
        <v>1.3942498650000006</v>
      </c>
      <c r="F253" s="257">
        <f t="shared" si="27"/>
        <v>408445.49795175018</v>
      </c>
      <c r="G253" s="256">
        <f>+VLOOKUP(B253,'Exp Loss Report_PAYROLL'!$A$7:$X$350,24,FALSE)</f>
        <v>1.4039999999999999</v>
      </c>
      <c r="H253" s="257">
        <f t="shared" si="28"/>
        <v>411301.8</v>
      </c>
      <c r="I253" s="257"/>
      <c r="J253" s="599"/>
      <c r="K253" s="256">
        <f t="shared" si="29"/>
        <v>1.4039999999999999</v>
      </c>
      <c r="L253" s="446">
        <f t="shared" si="30"/>
        <v>1.87</v>
      </c>
      <c r="M253" s="446">
        <f t="shared" si="31"/>
        <v>1.81</v>
      </c>
      <c r="N253" s="446">
        <f t="shared" si="32"/>
        <v>6.0000000000000053E-2</v>
      </c>
      <c r="O253" s="446" t="str">
        <f>+VLOOKUP(B253,R$8:T$321,3,FALSE)</f>
        <v>NR</v>
      </c>
      <c r="P253" s="405"/>
      <c r="Q253" s="48">
        <v>923</v>
      </c>
      <c r="R253" s="326">
        <f t="shared" si="33"/>
        <v>923</v>
      </c>
      <c r="S253" s="48">
        <v>2.4300000000000002</v>
      </c>
      <c r="T253" s="48" t="s">
        <v>1763</v>
      </c>
    </row>
    <row r="254" spans="2:20" x14ac:dyDescent="0.2">
      <c r="B254" s="375">
        <f>+UPP!C256</f>
        <v>949</v>
      </c>
      <c r="C254" s="375">
        <f>+UPP!B256</f>
        <v>3</v>
      </c>
      <c r="D254" s="375">
        <f>+VLOOKUP('Pure Prem Test'!B254,'IBNR+Freq'!B$11:I$360,6,FALSE)+VLOOKUP('Pure Prem Test'!B254,'IBNR+Freq'!B$11:I$360,7,FALSE)+VLOOKUP('Pure Prem Test'!B254,'IBNR+Freq'!B$11:I$360,8,FALSE)</f>
        <v>17803</v>
      </c>
      <c r="E254" s="256">
        <f>+VLOOKUP(B254,UPP!$C$10:$R$350,16,FALSE)</f>
        <v>0.32911477500000003</v>
      </c>
      <c r="F254" s="257">
        <f t="shared" si="27"/>
        <v>58592.303393250004</v>
      </c>
      <c r="G254" s="256">
        <f>+VLOOKUP(B254,'Exp Loss Report_PAYROLL'!$A$7:$X$350,24,FALSE)</f>
        <v>0.33500000000000002</v>
      </c>
      <c r="H254" s="257">
        <f t="shared" si="28"/>
        <v>59640.05</v>
      </c>
      <c r="I254" s="257"/>
      <c r="J254" s="599"/>
      <c r="K254" s="256">
        <f t="shared" si="29"/>
        <v>0.33500000000000002</v>
      </c>
      <c r="L254" s="446">
        <f t="shared" si="30"/>
        <v>0.45</v>
      </c>
      <c r="M254" s="446" t="e">
        <f t="shared" si="31"/>
        <v>#N/A</v>
      </c>
      <c r="N254" s="446" t="e">
        <f t="shared" si="32"/>
        <v>#N/A</v>
      </c>
      <c r="O254" s="446" t="s">
        <v>16</v>
      </c>
      <c r="P254" s="405"/>
      <c r="Q254" s="48">
        <v>924</v>
      </c>
      <c r="R254" s="326">
        <f t="shared" si="33"/>
        <v>924</v>
      </c>
      <c r="S254" s="48">
        <v>3.51</v>
      </c>
      <c r="T254" s="48" t="s">
        <v>1764</v>
      </c>
    </row>
    <row r="255" spans="2:20" x14ac:dyDescent="0.2">
      <c r="B255" s="375">
        <f>+UPP!C257</f>
        <v>951</v>
      </c>
      <c r="C255" s="375">
        <f>+UPP!B257</f>
        <v>3</v>
      </c>
      <c r="D255" s="375">
        <f>+VLOOKUP('Pure Prem Test'!B255,'IBNR+Freq'!B$11:I$360,6,FALSE)+VLOOKUP('Pure Prem Test'!B255,'IBNR+Freq'!B$11:I$360,7,FALSE)+VLOOKUP('Pure Prem Test'!B255,'IBNR+Freq'!B$11:I$360,8,FALSE)</f>
        <v>3127168</v>
      </c>
      <c r="E255" s="256">
        <f>+VLOOKUP(B255,UPP!$C$10:$R$350,16,FALSE)</f>
        <v>0.34706648999999995</v>
      </c>
      <c r="F255" s="257">
        <f t="shared" si="27"/>
        <v>10853352.214003198</v>
      </c>
      <c r="G255" s="256">
        <f>+VLOOKUP(B255,'Exp Loss Report_PAYROLL'!$A$7:$X$350,24,FALSE)</f>
        <v>0.34699999999999998</v>
      </c>
      <c r="H255" s="257">
        <f t="shared" si="28"/>
        <v>10851272.959999999</v>
      </c>
      <c r="I255" s="257"/>
      <c r="J255" s="599"/>
      <c r="K255" s="256">
        <f t="shared" si="29"/>
        <v>0.34699999999999998</v>
      </c>
      <c r="L255" s="446">
        <f t="shared" si="30"/>
        <v>0.46</v>
      </c>
      <c r="M255" s="446">
        <f t="shared" si="31"/>
        <v>0.46</v>
      </c>
      <c r="N255" s="446">
        <f t="shared" si="32"/>
        <v>0</v>
      </c>
      <c r="O255" s="446" t="str">
        <f t="shared" ref="O255:O289" si="36">+VLOOKUP(B255,R$8:T$321,3,FALSE)</f>
        <v/>
      </c>
      <c r="P255" s="405"/>
      <c r="Q255" s="48">
        <v>925</v>
      </c>
      <c r="R255" s="326">
        <f t="shared" si="33"/>
        <v>925</v>
      </c>
      <c r="S255" s="48">
        <v>2.54</v>
      </c>
      <c r="T255" s="48" t="s">
        <v>1764</v>
      </c>
    </row>
    <row r="256" spans="2:20" x14ac:dyDescent="0.2">
      <c r="B256" s="375">
        <f>+UPP!C258</f>
        <v>952</v>
      </c>
      <c r="C256" s="375">
        <f>+UPP!B258</f>
        <v>3</v>
      </c>
      <c r="D256" s="375">
        <f>+VLOOKUP('Pure Prem Test'!B256,'IBNR+Freq'!B$11:I$360,6,FALSE)+VLOOKUP('Pure Prem Test'!B256,'IBNR+Freq'!B$11:I$360,7,FALSE)+VLOOKUP('Pure Prem Test'!B256,'IBNR+Freq'!B$11:I$360,8,FALSE)</f>
        <v>177874</v>
      </c>
      <c r="E256" s="256">
        <f>+VLOOKUP(B256,UPP!$C$10:$R$350,16,FALSE)</f>
        <v>0.41887335000000003</v>
      </c>
      <c r="F256" s="257">
        <f t="shared" si="27"/>
        <v>745066.78257899999</v>
      </c>
      <c r="G256" s="256">
        <f>+VLOOKUP(B256,'Exp Loss Report_PAYROLL'!$A$7:$X$350,24,FALSE)</f>
        <v>0.41899999999999998</v>
      </c>
      <c r="H256" s="257">
        <f t="shared" si="28"/>
        <v>745292.05999999994</v>
      </c>
      <c r="I256" s="257"/>
      <c r="J256" s="599"/>
      <c r="K256" s="256">
        <f t="shared" si="29"/>
        <v>0.41899999999999998</v>
      </c>
      <c r="L256" s="446">
        <f t="shared" si="30"/>
        <v>0.56000000000000005</v>
      </c>
      <c r="M256" s="446">
        <f t="shared" si="31"/>
        <v>0.56000000000000005</v>
      </c>
      <c r="N256" s="446">
        <f t="shared" si="32"/>
        <v>0</v>
      </c>
      <c r="O256" s="446" t="str">
        <f t="shared" si="36"/>
        <v/>
      </c>
      <c r="P256" s="405"/>
      <c r="Q256" s="48">
        <v>926</v>
      </c>
      <c r="R256" s="326">
        <f t="shared" si="33"/>
        <v>926</v>
      </c>
      <c r="S256" s="48">
        <v>2.72</v>
      </c>
      <c r="T256" s="48" t="s">
        <v>1764</v>
      </c>
    </row>
    <row r="257" spans="2:20" x14ac:dyDescent="0.2">
      <c r="B257" s="375">
        <f>+UPP!C259</f>
        <v>953</v>
      </c>
      <c r="C257" s="375">
        <f>+UPP!B259</f>
        <v>3</v>
      </c>
      <c r="D257" s="375">
        <f>+VLOOKUP('Pure Prem Test'!B257,'IBNR+Freq'!B$11:I$360,6,FALSE)+VLOOKUP('Pure Prem Test'!B257,'IBNR+Freq'!B$11:I$360,7,FALSE)+VLOOKUP('Pure Prem Test'!B257,'IBNR+Freq'!B$11:I$360,8,FALSE)</f>
        <v>15853124</v>
      </c>
      <c r="E257" s="256">
        <f>+VLOOKUP(B257,UPP!$C$10:$R$350,16,FALSE)</f>
        <v>0.10172638500000003</v>
      </c>
      <c r="F257" s="257">
        <f t="shared" si="27"/>
        <v>16126809.954767404</v>
      </c>
      <c r="G257" s="256">
        <f>+VLOOKUP(B257,'Exp Loss Report_PAYROLL'!$A$7:$X$350,24,FALSE)</f>
        <v>0.109</v>
      </c>
      <c r="H257" s="257">
        <f t="shared" si="28"/>
        <v>17279905.16</v>
      </c>
      <c r="I257" s="257"/>
      <c r="J257" s="599"/>
      <c r="K257" s="256">
        <f t="shared" si="29"/>
        <v>0.109</v>
      </c>
      <c r="L257" s="446">
        <f t="shared" si="30"/>
        <v>0.15</v>
      </c>
      <c r="M257" s="446">
        <f t="shared" si="31"/>
        <v>0.15</v>
      </c>
      <c r="N257" s="446">
        <f t="shared" si="32"/>
        <v>0</v>
      </c>
      <c r="O257" s="446" t="str">
        <f t="shared" si="36"/>
        <v/>
      </c>
      <c r="P257" s="405"/>
      <c r="Q257" s="48">
        <v>927</v>
      </c>
      <c r="R257" s="326">
        <f t="shared" si="33"/>
        <v>927</v>
      </c>
      <c r="S257" s="48">
        <v>1.02</v>
      </c>
      <c r="T257" s="48" t="s">
        <v>1764</v>
      </c>
    </row>
    <row r="258" spans="2:20" x14ac:dyDescent="0.2">
      <c r="B258" s="375">
        <f>+UPP!C260</f>
        <v>954</v>
      </c>
      <c r="C258" s="375">
        <f>+UPP!B260</f>
        <v>3</v>
      </c>
      <c r="D258" s="375">
        <f>+VLOOKUP('Pure Prem Test'!B258,'IBNR+Freq'!B$11:I$360,6,FALSE)+VLOOKUP('Pure Prem Test'!B258,'IBNR+Freq'!B$11:I$360,7,FALSE)+VLOOKUP('Pure Prem Test'!B258,'IBNR+Freq'!B$11:I$360,8,FALSE)</f>
        <v>145586</v>
      </c>
      <c r="E258" s="256">
        <f>+VLOOKUP(B258,UPP!$C$10:$R$350,16,FALSE)</f>
        <v>1.9567369350000001</v>
      </c>
      <c r="F258" s="257">
        <f t="shared" si="27"/>
        <v>2848735.0341891004</v>
      </c>
      <c r="G258" s="256">
        <f>+VLOOKUP(B258,'Exp Loss Report_PAYROLL'!$A$7:$X$350,24,FALSE)</f>
        <v>1.9379999999999999</v>
      </c>
      <c r="H258" s="257">
        <f t="shared" si="28"/>
        <v>2821456.68</v>
      </c>
      <c r="I258" s="257"/>
      <c r="J258" s="599"/>
      <c r="K258" s="256">
        <f t="shared" si="29"/>
        <v>1.9379999999999999</v>
      </c>
      <c r="L258" s="446">
        <f t="shared" si="30"/>
        <v>2.59</v>
      </c>
      <c r="M258" s="446">
        <f t="shared" si="31"/>
        <v>2.59</v>
      </c>
      <c r="N258" s="446">
        <f t="shared" si="32"/>
        <v>0</v>
      </c>
      <c r="O258" s="446" t="str">
        <f t="shared" si="36"/>
        <v/>
      </c>
      <c r="P258" s="405"/>
      <c r="Q258" s="48">
        <v>928</v>
      </c>
      <c r="R258" s="326">
        <f t="shared" si="33"/>
        <v>928</v>
      </c>
      <c r="S258" s="48">
        <v>2.61</v>
      </c>
      <c r="T258" s="48" t="s">
        <v>1764</v>
      </c>
    </row>
    <row r="259" spans="2:20" x14ac:dyDescent="0.2">
      <c r="B259" s="375">
        <f>+UPP!C261</f>
        <v>955</v>
      </c>
      <c r="C259" s="375">
        <f>+UPP!B261</f>
        <v>3</v>
      </c>
      <c r="D259" s="375">
        <f>+VLOOKUP('Pure Prem Test'!B259,'IBNR+Freq'!B$11:I$360,6,FALSE)+VLOOKUP('Pure Prem Test'!B259,'IBNR+Freq'!B$11:I$360,7,FALSE)+VLOOKUP('Pure Prem Test'!B259,'IBNR+Freq'!B$11:I$360,8,FALSE)</f>
        <v>2462865</v>
      </c>
      <c r="E259" s="256">
        <f>+VLOOKUP(B259,UPP!$C$10:$R$350,16,FALSE)</f>
        <v>0.10172638500000003</v>
      </c>
      <c r="F259" s="257">
        <f t="shared" si="27"/>
        <v>2505383.5319302506</v>
      </c>
      <c r="G259" s="256">
        <f>+VLOOKUP(B259,'Exp Loss Report_PAYROLL'!$A$7:$X$350,24,FALSE)</f>
        <v>9.1999999999999998E-2</v>
      </c>
      <c r="H259" s="257">
        <f t="shared" si="28"/>
        <v>2265835.7999999998</v>
      </c>
      <c r="I259" s="257"/>
      <c r="J259" s="599"/>
      <c r="K259" s="256">
        <f t="shared" si="29"/>
        <v>9.1999999999999998E-2</v>
      </c>
      <c r="L259" s="446">
        <f t="shared" si="30"/>
        <v>0.12</v>
      </c>
      <c r="M259" s="446">
        <f t="shared" si="31"/>
        <v>0.12</v>
      </c>
      <c r="N259" s="446">
        <f t="shared" si="32"/>
        <v>0</v>
      </c>
      <c r="O259" s="446" t="str">
        <f t="shared" si="36"/>
        <v/>
      </c>
      <c r="P259" s="405"/>
      <c r="Q259" s="48">
        <v>932</v>
      </c>
      <c r="R259" s="326">
        <f t="shared" si="33"/>
        <v>932</v>
      </c>
      <c r="S259" s="48">
        <v>0.72</v>
      </c>
      <c r="T259" s="48" t="s">
        <v>1763</v>
      </c>
    </row>
    <row r="260" spans="2:20" x14ac:dyDescent="0.2">
      <c r="B260" s="375">
        <f>+UPP!C262</f>
        <v>956</v>
      </c>
      <c r="C260" s="375">
        <f>+UPP!B262</f>
        <v>3</v>
      </c>
      <c r="D260" s="375">
        <f>+VLOOKUP('Pure Prem Test'!B260,'IBNR+Freq'!B$11:I$360,6,FALSE)+VLOOKUP('Pure Prem Test'!B260,'IBNR+Freq'!B$11:I$360,7,FALSE)+VLOOKUP('Pure Prem Test'!B260,'IBNR+Freq'!B$11:I$360,8,FALSE)</f>
        <v>1326818</v>
      </c>
      <c r="E260" s="256">
        <f>+VLOOKUP(B260,UPP!$C$10:$R$350,16,FALSE)</f>
        <v>9.5742480000000019E-2</v>
      </c>
      <c r="F260" s="257">
        <f t="shared" si="27"/>
        <v>1270328.4582864002</v>
      </c>
      <c r="G260" s="256">
        <f>+VLOOKUP(B260,'Exp Loss Report_PAYROLL'!$A$7:$X$350,24,FALSE)</f>
        <v>8.5000000000000006E-2</v>
      </c>
      <c r="H260" s="257">
        <f t="shared" si="28"/>
        <v>1127795.3</v>
      </c>
      <c r="I260" s="257"/>
      <c r="J260" s="599"/>
      <c r="K260" s="256">
        <f t="shared" si="29"/>
        <v>8.5000000000000006E-2</v>
      </c>
      <c r="L260" s="446">
        <f t="shared" si="30"/>
        <v>0.11</v>
      </c>
      <c r="M260" s="446">
        <f t="shared" si="31"/>
        <v>0.11</v>
      </c>
      <c r="N260" s="446">
        <f t="shared" si="32"/>
        <v>0</v>
      </c>
      <c r="O260" s="446" t="str">
        <f t="shared" si="36"/>
        <v/>
      </c>
      <c r="P260" s="405"/>
      <c r="Q260" s="48">
        <v>933</v>
      </c>
      <c r="R260" s="326">
        <f t="shared" si="33"/>
        <v>933</v>
      </c>
      <c r="S260" s="48">
        <v>3.64</v>
      </c>
      <c r="T260" s="48" t="s">
        <v>1763</v>
      </c>
    </row>
    <row r="261" spans="2:20" x14ac:dyDescent="0.2">
      <c r="B261" s="375">
        <f>+UPP!C263</f>
        <v>957</v>
      </c>
      <c r="C261" s="375">
        <f>+UPP!B263</f>
        <v>3</v>
      </c>
      <c r="D261" s="375">
        <f>+VLOOKUP('Pure Prem Test'!B261,'IBNR+Freq'!B$11:I$360,6,FALSE)+VLOOKUP('Pure Prem Test'!B261,'IBNR+Freq'!B$11:I$360,7,FALSE)+VLOOKUP('Pure Prem Test'!B261,'IBNR+Freq'!B$11:I$360,8,FALSE)</f>
        <v>2955465</v>
      </c>
      <c r="E261" s="256">
        <f>+VLOOKUP(B261,UPP!$C$10:$R$350,16,FALSE)</f>
        <v>0.40690554000000007</v>
      </c>
      <c r="F261" s="257">
        <f t="shared" si="27"/>
        <v>12025950.817761002</v>
      </c>
      <c r="G261" s="256">
        <f>+VLOOKUP(B261,'Exp Loss Report_PAYROLL'!$A$7:$X$350,24,FALSE)</f>
        <v>0.44</v>
      </c>
      <c r="H261" s="257">
        <f t="shared" si="28"/>
        <v>13004046</v>
      </c>
      <c r="I261" s="257"/>
      <c r="J261" s="599"/>
      <c r="K261" s="256">
        <f t="shared" si="29"/>
        <v>0.44</v>
      </c>
      <c r="L261" s="446">
        <f t="shared" si="30"/>
        <v>0.59</v>
      </c>
      <c r="M261" s="446">
        <f t="shared" si="31"/>
        <v>0.59</v>
      </c>
      <c r="N261" s="446">
        <f t="shared" si="32"/>
        <v>0</v>
      </c>
      <c r="O261" s="446" t="str">
        <f t="shared" si="36"/>
        <v/>
      </c>
      <c r="P261" s="405"/>
      <c r="Q261" s="48">
        <v>934</v>
      </c>
      <c r="R261" s="326">
        <f t="shared" si="33"/>
        <v>934</v>
      </c>
      <c r="S261" s="48">
        <v>3.09</v>
      </c>
      <c r="T261" s="48" t="s">
        <v>1764</v>
      </c>
    </row>
    <row r="262" spans="2:20" x14ac:dyDescent="0.2">
      <c r="B262" s="375">
        <f>+UPP!C264</f>
        <v>958</v>
      </c>
      <c r="C262" s="375">
        <f>+UPP!B264</f>
        <v>3</v>
      </c>
      <c r="D262" s="375">
        <f>+VLOOKUP('Pure Prem Test'!B262,'IBNR+Freq'!B$11:I$360,6,FALSE)+VLOOKUP('Pure Prem Test'!B262,'IBNR+Freq'!B$11:I$360,7,FALSE)+VLOOKUP('Pure Prem Test'!B262,'IBNR+Freq'!B$11:I$360,8,FALSE)</f>
        <v>164112</v>
      </c>
      <c r="E262" s="256">
        <f>+VLOOKUP(B262,UPP!$C$10:$R$350,16,FALSE)</f>
        <v>1.1848131900000001</v>
      </c>
      <c r="F262" s="257">
        <f t="shared" si="27"/>
        <v>1944420.6223728</v>
      </c>
      <c r="G262" s="256">
        <f>+VLOOKUP(B262,'Exp Loss Report_PAYROLL'!$A$7:$X$350,24,FALSE)</f>
        <v>1.1990000000000001</v>
      </c>
      <c r="H262" s="257">
        <f t="shared" si="28"/>
        <v>1967702.88</v>
      </c>
      <c r="I262" s="257"/>
      <c r="J262" s="599"/>
      <c r="K262" s="256">
        <f t="shared" si="29"/>
        <v>1.1990000000000001</v>
      </c>
      <c r="L262" s="446">
        <f t="shared" si="30"/>
        <v>1.6</v>
      </c>
      <c r="M262" s="446">
        <f t="shared" si="31"/>
        <v>1.6</v>
      </c>
      <c r="N262" s="446">
        <f t="shared" si="32"/>
        <v>0</v>
      </c>
      <c r="O262" s="446" t="str">
        <f t="shared" si="36"/>
        <v/>
      </c>
      <c r="P262" s="405"/>
      <c r="Q262" s="48">
        <v>935</v>
      </c>
      <c r="R262" s="326">
        <f t="shared" si="33"/>
        <v>935</v>
      </c>
      <c r="S262" s="48">
        <v>1.25</v>
      </c>
      <c r="T262" s="48" t="s">
        <v>1763</v>
      </c>
    </row>
    <row r="263" spans="2:20" x14ac:dyDescent="0.2">
      <c r="B263" s="375">
        <f>+UPP!C265</f>
        <v>959</v>
      </c>
      <c r="C263" s="375">
        <f>+UPP!B265</f>
        <v>3</v>
      </c>
      <c r="D263" s="375">
        <f>+VLOOKUP('Pure Prem Test'!B263,'IBNR+Freq'!B$11:I$360,6,FALSE)+VLOOKUP('Pure Prem Test'!B263,'IBNR+Freq'!B$11:I$360,7,FALSE)+VLOOKUP('Pure Prem Test'!B263,'IBNR+Freq'!B$11:I$360,8,FALSE)</f>
        <v>146881</v>
      </c>
      <c r="E263" s="256">
        <f>+VLOOKUP(B263,UPP!$C$10:$R$350,16,FALSE)</f>
        <v>1.0531672800000003</v>
      </c>
      <c r="F263" s="257">
        <f t="shared" si="27"/>
        <v>1546902.6325368006</v>
      </c>
      <c r="G263" s="256">
        <f>+VLOOKUP(B263,'Exp Loss Report_PAYROLL'!$A$7:$X$350,24,FALSE)</f>
        <v>1.0620000000000001</v>
      </c>
      <c r="H263" s="257">
        <f t="shared" si="28"/>
        <v>1559876.22</v>
      </c>
      <c r="I263" s="257"/>
      <c r="J263" s="599"/>
      <c r="K263" s="256">
        <f t="shared" si="29"/>
        <v>1.0620000000000001</v>
      </c>
      <c r="L263" s="446">
        <f t="shared" si="30"/>
        <v>1.42</v>
      </c>
      <c r="M263" s="602">
        <f t="shared" si="31"/>
        <v>1.42</v>
      </c>
      <c r="N263" s="446">
        <f t="shared" si="32"/>
        <v>0</v>
      </c>
      <c r="O263" s="446" t="str">
        <f t="shared" si="36"/>
        <v/>
      </c>
      <c r="P263" s="405"/>
      <c r="Q263" s="48">
        <v>936</v>
      </c>
      <c r="R263" s="326">
        <f t="shared" si="33"/>
        <v>936</v>
      </c>
      <c r="S263" s="48">
        <v>0.32</v>
      </c>
      <c r="T263" s="48" t="s">
        <v>1764</v>
      </c>
    </row>
    <row r="264" spans="2:20" x14ac:dyDescent="0.2">
      <c r="B264" s="375">
        <f>+UPP!C266</f>
        <v>960</v>
      </c>
      <c r="C264" s="375">
        <f>+UPP!B266</f>
        <v>3</v>
      </c>
      <c r="D264" s="375">
        <f>+VLOOKUP('Pure Prem Test'!B264,'IBNR+Freq'!B$11:I$360,6,FALSE)+VLOOKUP('Pure Prem Test'!B264,'IBNR+Freq'!B$11:I$360,7,FALSE)+VLOOKUP('Pure Prem Test'!B264,'IBNR+Freq'!B$11:I$360,8,FALSE)</f>
        <v>594575</v>
      </c>
      <c r="E264" s="256">
        <f>+VLOOKUP(B264,UPP!$C$10:$R$350,16,FALSE)</f>
        <v>2.6149664850000001</v>
      </c>
      <c r="F264" s="257">
        <f t="shared" si="27"/>
        <v>15547936.978188751</v>
      </c>
      <c r="G264" s="256">
        <f>+VLOOKUP(B264,'Exp Loss Report_PAYROLL'!$A$7:$X$350,24,FALSE)</f>
        <v>2.5350000000000001</v>
      </c>
      <c r="H264" s="257">
        <f t="shared" si="28"/>
        <v>15072476.25</v>
      </c>
      <c r="I264" s="257"/>
      <c r="J264" s="599"/>
      <c r="K264" s="256">
        <f t="shared" si="29"/>
        <v>2.5350000000000001</v>
      </c>
      <c r="L264" s="446">
        <f t="shared" si="30"/>
        <v>3.39</v>
      </c>
      <c r="M264" s="602">
        <f t="shared" si="31"/>
        <v>3.39</v>
      </c>
      <c r="N264" s="446">
        <f t="shared" si="32"/>
        <v>0</v>
      </c>
      <c r="O264" s="446" t="str">
        <f t="shared" si="36"/>
        <v/>
      </c>
      <c r="P264" s="405"/>
      <c r="Q264" s="48">
        <v>939</v>
      </c>
      <c r="R264" s="326">
        <f t="shared" si="33"/>
        <v>939</v>
      </c>
      <c r="S264" s="48">
        <v>5.28</v>
      </c>
      <c r="T264" s="48" t="s">
        <v>1763</v>
      </c>
    </row>
    <row r="265" spans="2:20" x14ac:dyDescent="0.2">
      <c r="B265" s="375">
        <f>+UPP!C267</f>
        <v>961</v>
      </c>
      <c r="C265" s="375">
        <f>+UPP!B267</f>
        <v>3</v>
      </c>
      <c r="D265" s="375">
        <f>+VLOOKUP('Pure Prem Test'!B265,'IBNR+Freq'!B$11:I$360,6,FALSE)+VLOOKUP('Pure Prem Test'!B265,'IBNR+Freq'!B$11:I$360,7,FALSE)+VLOOKUP('Pure Prem Test'!B265,'IBNR+Freq'!B$11:I$360,8,FALSE)</f>
        <v>1321732</v>
      </c>
      <c r="E265" s="256">
        <f>+VLOOKUP(B265,UPP!$C$10:$R$350,16,FALSE)</f>
        <v>0.53256754500000003</v>
      </c>
      <c r="F265" s="257">
        <f t="shared" ref="F265:F317" si="37">+D265*E265*10</f>
        <v>7039115.6638794011</v>
      </c>
      <c r="G265" s="256">
        <f>+VLOOKUP(B265,'Exp Loss Report_PAYROLL'!$A$7:$X$350,24,FALSE)</f>
        <v>0.501</v>
      </c>
      <c r="H265" s="257">
        <f t="shared" ref="H265:H317" si="38">+D265*G265*10</f>
        <v>6621877.3199999994</v>
      </c>
      <c r="I265" s="257"/>
      <c r="J265" s="599"/>
      <c r="K265" s="256">
        <f t="shared" ref="K265:K323" si="39">+ROUND(G265,3)</f>
        <v>0.501</v>
      </c>
      <c r="L265" s="446">
        <f t="shared" ref="L265:L323" si="40">+ROUND(IF(C265=1,K265*L$2,IF(C265=2,L$3*K265,L$4*K265)),2)</f>
        <v>0.67</v>
      </c>
      <c r="M265" s="602">
        <f t="shared" ref="M265:M323" si="41">+VLOOKUP(B265,R$8:S$321,2,FALSE)</f>
        <v>0.67</v>
      </c>
      <c r="N265" s="446">
        <f t="shared" ref="N265:N323" si="42">+L265-M265</f>
        <v>0</v>
      </c>
      <c r="O265" s="446" t="str">
        <f t="shared" si="36"/>
        <v/>
      </c>
      <c r="P265" s="405"/>
      <c r="Q265" s="48">
        <v>940</v>
      </c>
      <c r="R265" s="326">
        <f t="shared" ref="R265:R321" si="43">+VALUE(Q265)</f>
        <v>940</v>
      </c>
      <c r="S265" s="48">
        <v>4.2699999999999996</v>
      </c>
      <c r="T265" s="48" t="s">
        <v>1763</v>
      </c>
    </row>
    <row r="266" spans="2:20" x14ac:dyDescent="0.2">
      <c r="B266" s="375">
        <f>+UPP!C268</f>
        <v>962</v>
      </c>
      <c r="C266" s="375">
        <f>+UPP!B268</f>
        <v>3</v>
      </c>
      <c r="D266" s="375">
        <f>+VLOOKUP('Pure Prem Test'!B266,'IBNR+Freq'!B$11:I$360,6,FALSE)+VLOOKUP('Pure Prem Test'!B266,'IBNR+Freq'!B$11:I$360,7,FALSE)+VLOOKUP('Pure Prem Test'!B266,'IBNR+Freq'!B$11:I$360,8,FALSE)</f>
        <v>311790</v>
      </c>
      <c r="E266" s="256">
        <f>+VLOOKUP(B266,UPP!$C$10:$R$350,16,FALSE)</f>
        <v>0.10172638500000003</v>
      </c>
      <c r="F266" s="257">
        <f t="shared" si="37"/>
        <v>317172.6957915001</v>
      </c>
      <c r="G266" s="256">
        <f>+VLOOKUP(B266,'Exp Loss Report_PAYROLL'!$A$7:$X$350,24,FALSE)</f>
        <v>8.7999999999999995E-2</v>
      </c>
      <c r="H266" s="257">
        <f t="shared" si="38"/>
        <v>274375.19999999995</v>
      </c>
      <c r="I266" s="257"/>
      <c r="J266" s="599"/>
      <c r="K266" s="256">
        <f t="shared" si="39"/>
        <v>8.7999999999999995E-2</v>
      </c>
      <c r="L266" s="446">
        <f t="shared" si="40"/>
        <v>0.12</v>
      </c>
      <c r="M266" s="602">
        <f t="shared" si="41"/>
        <v>0.12</v>
      </c>
      <c r="N266" s="446">
        <f t="shared" si="42"/>
        <v>0</v>
      </c>
      <c r="O266" s="446" t="str">
        <f t="shared" si="36"/>
        <v/>
      </c>
      <c r="P266" s="405"/>
      <c r="Q266" s="48">
        <v>941</v>
      </c>
      <c r="R266" s="326">
        <f t="shared" si="43"/>
        <v>941</v>
      </c>
      <c r="S266" s="48">
        <v>3.56</v>
      </c>
      <c r="T266" s="48" t="s">
        <v>1764</v>
      </c>
    </row>
    <row r="267" spans="2:20" x14ac:dyDescent="0.2">
      <c r="B267" s="375">
        <f>+UPP!C269</f>
        <v>963</v>
      </c>
      <c r="C267" s="375">
        <f>+UPP!B269</f>
        <v>3</v>
      </c>
      <c r="D267" s="375">
        <f>+VLOOKUP('Pure Prem Test'!B267,'IBNR+Freq'!B$11:I$360,6,FALSE)+VLOOKUP('Pure Prem Test'!B267,'IBNR+Freq'!B$11:I$360,7,FALSE)+VLOOKUP('Pure Prem Test'!B267,'IBNR+Freq'!B$11:I$360,8,FALSE)</f>
        <v>200064</v>
      </c>
      <c r="E267" s="256">
        <f>+VLOOKUP(B267,UPP!$C$10:$R$350,16,FALSE)</f>
        <v>0.28722744000000011</v>
      </c>
      <c r="F267" s="257">
        <f t="shared" si="37"/>
        <v>574638.70556160016</v>
      </c>
      <c r="G267" s="256">
        <f>+VLOOKUP(B267,'Exp Loss Report_PAYROLL'!$A$7:$X$350,24,FALSE)</f>
        <v>0.32600000000000001</v>
      </c>
      <c r="H267" s="257">
        <f t="shared" si="38"/>
        <v>652208.64000000001</v>
      </c>
      <c r="I267" s="257"/>
      <c r="J267" s="599"/>
      <c r="K267" s="256">
        <f t="shared" si="39"/>
        <v>0.32600000000000001</v>
      </c>
      <c r="L267" s="446">
        <f t="shared" si="40"/>
        <v>0.44</v>
      </c>
      <c r="M267" s="602">
        <f t="shared" si="41"/>
        <v>0.44</v>
      </c>
      <c r="N267" s="446">
        <f t="shared" si="42"/>
        <v>0</v>
      </c>
      <c r="O267" s="446" t="str">
        <f t="shared" si="36"/>
        <v/>
      </c>
      <c r="P267" s="405"/>
      <c r="Q267" s="48">
        <v>942</v>
      </c>
      <c r="R267" s="326">
        <f t="shared" si="43"/>
        <v>942</v>
      </c>
      <c r="S267" s="48">
        <v>2.58</v>
      </c>
      <c r="T267" s="48" t="s">
        <v>1764</v>
      </c>
    </row>
    <row r="268" spans="2:20" x14ac:dyDescent="0.2">
      <c r="B268" s="375">
        <f>+UPP!C270</f>
        <v>964</v>
      </c>
      <c r="C268" s="375">
        <f>+UPP!B270</f>
        <v>3</v>
      </c>
      <c r="D268" s="375">
        <f>+VLOOKUP('Pure Prem Test'!B268,'IBNR+Freq'!B$11:I$360,6,FALSE)+VLOOKUP('Pure Prem Test'!B268,'IBNR+Freq'!B$11:I$360,7,FALSE)+VLOOKUP('Pure Prem Test'!B268,'IBNR+Freq'!B$11:I$360,8,FALSE)</f>
        <v>39502</v>
      </c>
      <c r="E268" s="256">
        <f>+VLOOKUP(B268,UPP!$C$10:$R$350,16,FALSE)</f>
        <v>2.0883828450000004</v>
      </c>
      <c r="F268" s="257">
        <f t="shared" si="37"/>
        <v>824952.99143190018</v>
      </c>
      <c r="G268" s="256">
        <f>+VLOOKUP(B268,'Exp Loss Report_PAYROLL'!$A$7:$X$350,24,FALSE)</f>
        <v>2.0830000000000002</v>
      </c>
      <c r="H268" s="257">
        <f t="shared" si="38"/>
        <v>822826.66000000015</v>
      </c>
      <c r="I268" s="257"/>
      <c r="J268" s="599"/>
      <c r="K268" s="256">
        <f t="shared" si="39"/>
        <v>2.0830000000000002</v>
      </c>
      <c r="L268" s="446">
        <f t="shared" si="40"/>
        <v>2.78</v>
      </c>
      <c r="M268" s="602">
        <f t="shared" si="41"/>
        <v>2.78</v>
      </c>
      <c r="N268" s="446">
        <f t="shared" si="42"/>
        <v>0</v>
      </c>
      <c r="O268" s="446" t="str">
        <f t="shared" si="36"/>
        <v/>
      </c>
      <c r="P268" s="405"/>
      <c r="Q268" s="48">
        <v>943</v>
      </c>
      <c r="R268" s="326">
        <f t="shared" si="43"/>
        <v>943</v>
      </c>
      <c r="S268" s="48">
        <v>4.5599999999999996</v>
      </c>
      <c r="T268" s="48" t="s">
        <v>1764</v>
      </c>
    </row>
    <row r="269" spans="2:20" x14ac:dyDescent="0.2">
      <c r="B269" s="375">
        <f>+UPP!C271</f>
        <v>965</v>
      </c>
      <c r="C269" s="375">
        <f>+UPP!B271</f>
        <v>3</v>
      </c>
      <c r="D269" s="375">
        <f>+VLOOKUP('Pure Prem Test'!B269,'IBNR+Freq'!B$11:I$360,6,FALSE)+VLOOKUP('Pure Prem Test'!B269,'IBNR+Freq'!B$11:I$360,7,FALSE)+VLOOKUP('Pure Prem Test'!B269,'IBNR+Freq'!B$11:I$360,8,FALSE)</f>
        <v>878129</v>
      </c>
      <c r="E269" s="256">
        <f>+VLOOKUP(B269,UPP!$C$10:$R$350,16,FALSE)</f>
        <v>0.29919525000000002</v>
      </c>
      <c r="F269" s="257">
        <f t="shared" si="37"/>
        <v>2627320.2568725003</v>
      </c>
      <c r="G269" s="256">
        <f>+VLOOKUP(B269,'Exp Loss Report_PAYROLL'!$A$7:$X$350,24,FALSE)</f>
        <v>0.29899999999999999</v>
      </c>
      <c r="H269" s="257">
        <f t="shared" si="38"/>
        <v>2625605.71</v>
      </c>
      <c r="I269" s="257"/>
      <c r="J269" s="599"/>
      <c r="K269" s="256">
        <f t="shared" si="39"/>
        <v>0.29899999999999999</v>
      </c>
      <c r="L269" s="446">
        <f t="shared" si="40"/>
        <v>0.4</v>
      </c>
      <c r="M269" s="602">
        <f t="shared" si="41"/>
        <v>0.4</v>
      </c>
      <c r="N269" s="446">
        <f t="shared" si="42"/>
        <v>0</v>
      </c>
      <c r="O269" s="446" t="str">
        <f t="shared" si="36"/>
        <v/>
      </c>
      <c r="P269" s="405"/>
      <c r="Q269" s="48">
        <v>944</v>
      </c>
      <c r="R269" s="326">
        <f t="shared" si="43"/>
        <v>944</v>
      </c>
      <c r="S269" s="48">
        <v>2.41</v>
      </c>
      <c r="T269" s="48" t="s">
        <v>1764</v>
      </c>
    </row>
    <row r="270" spans="2:20" x14ac:dyDescent="0.2">
      <c r="B270" s="375">
        <f>+UPP!C272</f>
        <v>966</v>
      </c>
      <c r="C270" s="375">
        <f>+UPP!B272</f>
        <v>2</v>
      </c>
      <c r="D270" s="375">
        <f>+VLOOKUP('Pure Prem Test'!B270,'IBNR+Freq'!B$11:I$360,6,FALSE)+VLOOKUP('Pure Prem Test'!B270,'IBNR+Freq'!B$11:I$360,7,FALSE)+VLOOKUP('Pure Prem Test'!B270,'IBNR+Freq'!B$11:I$360,8,FALSE)</f>
        <v>20787</v>
      </c>
      <c r="E270" s="256">
        <f>+VLOOKUP(B270,UPP!$C$10:$R$350,16,FALSE)</f>
        <v>2.0372230800000004</v>
      </c>
      <c r="F270" s="257">
        <f t="shared" si="37"/>
        <v>423477.56163960008</v>
      </c>
      <c r="G270" s="256">
        <f>+VLOOKUP(B270,'Exp Loss Report_PAYROLL'!$A$7:$X$350,24,FALSE)</f>
        <v>2.0259999999999998</v>
      </c>
      <c r="H270" s="257">
        <f t="shared" si="38"/>
        <v>421144.61999999994</v>
      </c>
      <c r="I270" s="257"/>
      <c r="J270" s="599"/>
      <c r="K270" s="256">
        <f t="shared" si="39"/>
        <v>2.0259999999999998</v>
      </c>
      <c r="L270" s="446">
        <f t="shared" si="40"/>
        <v>3.16</v>
      </c>
      <c r="M270" s="602">
        <f t="shared" si="41"/>
        <v>3.18</v>
      </c>
      <c r="N270" s="446">
        <f t="shared" si="42"/>
        <v>-2.0000000000000018E-2</v>
      </c>
      <c r="O270" s="446" t="str">
        <f t="shared" si="36"/>
        <v>NR</v>
      </c>
      <c r="P270" s="405"/>
      <c r="Q270" s="48">
        <v>945</v>
      </c>
      <c r="R270" s="326">
        <f t="shared" si="43"/>
        <v>945</v>
      </c>
      <c r="S270" s="48">
        <v>2.77</v>
      </c>
      <c r="T270" s="48" t="s">
        <v>1764</v>
      </c>
    </row>
    <row r="271" spans="2:20" x14ac:dyDescent="0.2">
      <c r="B271" s="375">
        <f>+UPP!C273</f>
        <v>967</v>
      </c>
      <c r="C271" s="375">
        <f>+UPP!B273</f>
        <v>3</v>
      </c>
      <c r="D271" s="375">
        <f>+VLOOKUP('Pure Prem Test'!B271,'IBNR+Freq'!B$11:I$360,6,FALSE)+VLOOKUP('Pure Prem Test'!B271,'IBNR+Freq'!B$11:I$360,7,FALSE)+VLOOKUP('Pure Prem Test'!B271,'IBNR+Freq'!B$11:I$360,8,FALSE)</f>
        <v>44234</v>
      </c>
      <c r="E271" s="256">
        <f>+VLOOKUP(B271,UPP!$C$10:$R$350,16,FALSE)</f>
        <v>0.67019736000000019</v>
      </c>
      <c r="F271" s="257">
        <f t="shared" si="37"/>
        <v>296455.10022240004</v>
      </c>
      <c r="G271" s="256">
        <f>+VLOOKUP(B271,'Exp Loss Report_PAYROLL'!$A$7:$X$350,24,FALSE)</f>
        <v>0.67900000000000005</v>
      </c>
      <c r="H271" s="257">
        <f t="shared" si="38"/>
        <v>300348.86000000004</v>
      </c>
      <c r="I271" s="257"/>
      <c r="J271" s="599"/>
      <c r="K271" s="256">
        <f t="shared" si="39"/>
        <v>0.67900000000000005</v>
      </c>
      <c r="L271" s="446">
        <f t="shared" si="40"/>
        <v>0.91</v>
      </c>
      <c r="M271" s="602">
        <f t="shared" si="41"/>
        <v>0.91</v>
      </c>
      <c r="N271" s="446">
        <f t="shared" si="42"/>
        <v>0</v>
      </c>
      <c r="O271" s="446" t="str">
        <f t="shared" si="36"/>
        <v/>
      </c>
      <c r="P271" s="405"/>
      <c r="Q271" s="48">
        <v>948</v>
      </c>
      <c r="R271" s="326">
        <f t="shared" si="43"/>
        <v>948</v>
      </c>
      <c r="S271" s="48">
        <v>1.81</v>
      </c>
      <c r="T271" s="48" t="s">
        <v>1763</v>
      </c>
    </row>
    <row r="272" spans="2:20" x14ac:dyDescent="0.2">
      <c r="B272" s="375">
        <f>+UPP!C274</f>
        <v>968</v>
      </c>
      <c r="C272" s="375">
        <f>+UPP!B274</f>
        <v>3</v>
      </c>
      <c r="D272" s="375">
        <f>+VLOOKUP('Pure Prem Test'!B272,'IBNR+Freq'!B$11:I$360,6,FALSE)+VLOOKUP('Pure Prem Test'!B272,'IBNR+Freq'!B$11:I$360,7,FALSE)+VLOOKUP('Pure Prem Test'!B272,'IBNR+Freq'!B$11:I$360,8,FALSE)</f>
        <v>32161</v>
      </c>
      <c r="E272" s="256">
        <f>+VLOOKUP(B272,UPP!$C$10:$R$350,16,FALSE)</f>
        <v>0.93348918000000014</v>
      </c>
      <c r="F272" s="257">
        <f t="shared" si="37"/>
        <v>300219.45517980005</v>
      </c>
      <c r="G272" s="256">
        <f>+VLOOKUP(B272,'Exp Loss Report_PAYROLL'!$A$7:$X$350,24,FALSE)</f>
        <v>0.93700000000000006</v>
      </c>
      <c r="H272" s="257">
        <f t="shared" si="38"/>
        <v>301348.57</v>
      </c>
      <c r="I272" s="257"/>
      <c r="J272" s="599"/>
      <c r="K272" s="256">
        <f t="shared" si="39"/>
        <v>0.93700000000000006</v>
      </c>
      <c r="L272" s="446">
        <f t="shared" si="40"/>
        <v>1.25</v>
      </c>
      <c r="M272" s="602">
        <f t="shared" si="41"/>
        <v>1.28</v>
      </c>
      <c r="N272" s="446">
        <f t="shared" si="42"/>
        <v>-3.0000000000000027E-2</v>
      </c>
      <c r="O272" s="446" t="str">
        <f t="shared" si="36"/>
        <v>NR</v>
      </c>
      <c r="P272" s="405"/>
      <c r="Q272" s="48">
        <v>951</v>
      </c>
      <c r="R272" s="326">
        <f t="shared" si="43"/>
        <v>951</v>
      </c>
      <c r="S272" s="48">
        <v>0.46</v>
      </c>
      <c r="T272" s="48" t="s">
        <v>1764</v>
      </c>
    </row>
    <row r="273" spans="2:20" x14ac:dyDescent="0.2">
      <c r="B273" s="375">
        <f>+UPP!C275</f>
        <v>969</v>
      </c>
      <c r="C273" s="375">
        <f>+UPP!B275</f>
        <v>3</v>
      </c>
      <c r="D273" s="375">
        <f>+VLOOKUP('Pure Prem Test'!B273,'IBNR+Freq'!B$11:I$360,6,FALSE)+VLOOKUP('Pure Prem Test'!B273,'IBNR+Freq'!B$11:I$360,7,FALSE)+VLOOKUP('Pure Prem Test'!B273,'IBNR+Freq'!B$11:I$360,8,FALSE)</f>
        <v>50476</v>
      </c>
      <c r="E273" s="256">
        <f>+VLOOKUP(B273,UPP!$C$10:$R$350,16,FALSE)</f>
        <v>2.6748055350000004</v>
      </c>
      <c r="F273" s="257">
        <f t="shared" si="37"/>
        <v>1350134.8418466002</v>
      </c>
      <c r="G273" s="256">
        <f>+VLOOKUP(B273,'Exp Loss Report_PAYROLL'!$A$7:$X$350,24,FALSE)</f>
        <v>2.6659999999999999</v>
      </c>
      <c r="H273" s="257">
        <f t="shared" si="38"/>
        <v>1345690.1600000001</v>
      </c>
      <c r="I273" s="257"/>
      <c r="J273" s="599"/>
      <c r="K273" s="256">
        <f t="shared" si="39"/>
        <v>2.6659999999999999</v>
      </c>
      <c r="L273" s="446">
        <f t="shared" si="40"/>
        <v>3.56</v>
      </c>
      <c r="M273" s="602">
        <f t="shared" si="41"/>
        <v>3.56</v>
      </c>
      <c r="N273" s="446">
        <f t="shared" si="42"/>
        <v>0</v>
      </c>
      <c r="O273" s="446" t="str">
        <f t="shared" si="36"/>
        <v/>
      </c>
      <c r="P273" s="405"/>
      <c r="Q273" s="48">
        <v>952</v>
      </c>
      <c r="R273" s="326">
        <f t="shared" si="43"/>
        <v>952</v>
      </c>
      <c r="S273" s="48">
        <v>0.56000000000000005</v>
      </c>
      <c r="T273" s="48" t="s">
        <v>1764</v>
      </c>
    </row>
    <row r="274" spans="2:20" x14ac:dyDescent="0.2">
      <c r="B274" s="375">
        <f>+UPP!C276</f>
        <v>971</v>
      </c>
      <c r="C274" s="375">
        <f>+UPP!B276</f>
        <v>3</v>
      </c>
      <c r="D274" s="375">
        <f>+VLOOKUP('Pure Prem Test'!B274,'IBNR+Freq'!B$11:I$360,6,FALSE)+VLOOKUP('Pure Prem Test'!B274,'IBNR+Freq'!B$11:I$360,7,FALSE)+VLOOKUP('Pure Prem Test'!B274,'IBNR+Freq'!B$11:I$360,8,FALSE)</f>
        <v>503446</v>
      </c>
      <c r="E274" s="256">
        <f>+VLOOKUP(B274,UPP!$C$10:$R$350,16,FALSE)</f>
        <v>2.2798678050000003</v>
      </c>
      <c r="F274" s="257">
        <f t="shared" si="37"/>
        <v>11477903.269560302</v>
      </c>
      <c r="G274" s="256">
        <f>+VLOOKUP(B274,'Exp Loss Report_PAYROLL'!$A$7:$X$350,24,FALSE)</f>
        <v>2.2490000000000001</v>
      </c>
      <c r="H274" s="257">
        <f t="shared" si="38"/>
        <v>11322500.539999999</v>
      </c>
      <c r="I274" s="257"/>
      <c r="J274" s="599"/>
      <c r="K274" s="256">
        <f t="shared" si="39"/>
        <v>2.2490000000000001</v>
      </c>
      <c r="L274" s="446">
        <f t="shared" si="40"/>
        <v>3</v>
      </c>
      <c r="M274" s="602">
        <f t="shared" si="41"/>
        <v>3</v>
      </c>
      <c r="N274" s="446">
        <f t="shared" si="42"/>
        <v>0</v>
      </c>
      <c r="O274" s="446" t="str">
        <f t="shared" si="36"/>
        <v/>
      </c>
      <c r="P274" s="405"/>
      <c r="Q274" s="48">
        <v>953</v>
      </c>
      <c r="R274" s="326">
        <f t="shared" si="43"/>
        <v>953</v>
      </c>
      <c r="S274" s="48">
        <v>0.15</v>
      </c>
      <c r="T274" s="48" t="s">
        <v>1764</v>
      </c>
    </row>
    <row r="275" spans="2:20" x14ac:dyDescent="0.2">
      <c r="B275" s="375">
        <f>+UPP!C277</f>
        <v>973</v>
      </c>
      <c r="C275" s="375">
        <f>+UPP!B277</f>
        <v>3</v>
      </c>
      <c r="D275" s="375">
        <f>+VLOOKUP('Pure Prem Test'!B275,'IBNR+Freq'!B$11:I$360,6,FALSE)+VLOOKUP('Pure Prem Test'!B275,'IBNR+Freq'!B$11:I$360,7,FALSE)+VLOOKUP('Pure Prem Test'!B275,'IBNR+Freq'!B$11:I$360,8,FALSE)</f>
        <v>181155</v>
      </c>
      <c r="E275" s="256">
        <f>+VLOOKUP(B275,UPP!$C$10:$R$350,16,FALSE)</f>
        <v>2.1242862750000002</v>
      </c>
      <c r="F275" s="257">
        <f t="shared" si="37"/>
        <v>3848250.8014762504</v>
      </c>
      <c r="G275" s="256">
        <f>+VLOOKUP(B275,'Exp Loss Report_PAYROLL'!$A$7:$X$350,24,FALSE)</f>
        <v>2.0779999999999998</v>
      </c>
      <c r="H275" s="257">
        <f t="shared" si="38"/>
        <v>3764400.8999999994</v>
      </c>
      <c r="I275" s="257"/>
      <c r="J275" s="599"/>
      <c r="K275" s="256">
        <f t="shared" si="39"/>
        <v>2.0779999999999998</v>
      </c>
      <c r="L275" s="446">
        <f t="shared" si="40"/>
        <v>2.77</v>
      </c>
      <c r="M275" s="602">
        <f t="shared" si="41"/>
        <v>2.77</v>
      </c>
      <c r="N275" s="446">
        <f t="shared" si="42"/>
        <v>0</v>
      </c>
      <c r="O275" s="446" t="str">
        <f t="shared" si="36"/>
        <v/>
      </c>
      <c r="P275" s="405"/>
      <c r="Q275" s="48">
        <v>954</v>
      </c>
      <c r="R275" s="326">
        <f t="shared" si="43"/>
        <v>954</v>
      </c>
      <c r="S275" s="48">
        <v>2.59</v>
      </c>
      <c r="T275" s="48" t="s">
        <v>1764</v>
      </c>
    </row>
    <row r="276" spans="2:20" x14ac:dyDescent="0.2">
      <c r="B276" s="375">
        <f>+UPP!C278</f>
        <v>974</v>
      </c>
      <c r="C276" s="375">
        <f>+UPP!B278</f>
        <v>3</v>
      </c>
      <c r="D276" s="375">
        <f>+VLOOKUP('Pure Prem Test'!B276,'IBNR+Freq'!B$11:I$360,6,FALSE)+VLOOKUP('Pure Prem Test'!B276,'IBNR+Freq'!B$11:I$360,7,FALSE)+VLOOKUP('Pure Prem Test'!B276,'IBNR+Freq'!B$11:I$360,8,FALSE)</f>
        <v>128031</v>
      </c>
      <c r="E276" s="256">
        <f>+VLOOKUP(B276,UPP!$C$10:$R$350,16,FALSE)</f>
        <v>2.1183023700000003</v>
      </c>
      <c r="F276" s="257">
        <f t="shared" si="37"/>
        <v>2712083.7073347</v>
      </c>
      <c r="G276" s="256">
        <f>+VLOOKUP(B276,'Exp Loss Report_PAYROLL'!$A$7:$X$350,24,FALSE)</f>
        <v>2.1280000000000001</v>
      </c>
      <c r="H276" s="257">
        <f t="shared" si="38"/>
        <v>2724499.6799999997</v>
      </c>
      <c r="I276" s="257"/>
      <c r="J276" s="599"/>
      <c r="K276" s="256">
        <f t="shared" si="39"/>
        <v>2.1280000000000001</v>
      </c>
      <c r="L276" s="446">
        <f t="shared" si="40"/>
        <v>2.84</v>
      </c>
      <c r="M276" s="602">
        <f t="shared" si="41"/>
        <v>2.84</v>
      </c>
      <c r="N276" s="446">
        <f t="shared" si="42"/>
        <v>0</v>
      </c>
      <c r="O276" s="446" t="str">
        <f t="shared" si="36"/>
        <v/>
      </c>
      <c r="P276" s="405"/>
      <c r="Q276" s="48">
        <v>955</v>
      </c>
      <c r="R276" s="326">
        <f t="shared" si="43"/>
        <v>955</v>
      </c>
      <c r="S276" s="48">
        <v>0.12</v>
      </c>
      <c r="T276" s="48" t="s">
        <v>1764</v>
      </c>
    </row>
    <row r="277" spans="2:20" x14ac:dyDescent="0.2">
      <c r="B277" s="375">
        <f>+UPP!C279</f>
        <v>975</v>
      </c>
      <c r="C277" s="375">
        <f>+UPP!B279</f>
        <v>3</v>
      </c>
      <c r="D277" s="375">
        <f>+VLOOKUP('Pure Prem Test'!B277,'IBNR+Freq'!B$11:I$360,6,FALSE)+VLOOKUP('Pure Prem Test'!B277,'IBNR+Freq'!B$11:I$360,7,FALSE)+VLOOKUP('Pure Prem Test'!B277,'IBNR+Freq'!B$11:I$360,8,FALSE)</f>
        <v>927118</v>
      </c>
      <c r="E277" s="256">
        <f>+VLOOKUP(B277,UPP!$C$10:$R$350,16,FALSE)</f>
        <v>1.1668614750000004</v>
      </c>
      <c r="F277" s="257">
        <f t="shared" si="37"/>
        <v>10818182.769790504</v>
      </c>
      <c r="G277" s="256">
        <f>+VLOOKUP(B277,'Exp Loss Report_PAYROLL'!$A$7:$X$350,24,FALSE)</f>
        <v>1.1459999999999999</v>
      </c>
      <c r="H277" s="257">
        <f t="shared" si="38"/>
        <v>10624772.279999999</v>
      </c>
      <c r="I277" s="257"/>
      <c r="J277" s="599"/>
      <c r="K277" s="256">
        <f t="shared" si="39"/>
        <v>1.1459999999999999</v>
      </c>
      <c r="L277" s="446">
        <f t="shared" si="40"/>
        <v>1.53</v>
      </c>
      <c r="M277" s="602">
        <f t="shared" si="41"/>
        <v>1.53</v>
      </c>
      <c r="N277" s="446">
        <f t="shared" si="42"/>
        <v>0</v>
      </c>
      <c r="O277" s="446" t="str">
        <f t="shared" si="36"/>
        <v/>
      </c>
      <c r="P277" s="405"/>
      <c r="Q277" s="48">
        <v>956</v>
      </c>
      <c r="R277" s="326">
        <f t="shared" si="43"/>
        <v>956</v>
      </c>
      <c r="S277" s="48">
        <v>0.11</v>
      </c>
      <c r="T277" s="48" t="s">
        <v>1764</v>
      </c>
    </row>
    <row r="278" spans="2:20" x14ac:dyDescent="0.2">
      <c r="B278" s="375">
        <f>+UPP!C280</f>
        <v>976</v>
      </c>
      <c r="C278" s="375">
        <f>+UPP!B280</f>
        <v>3</v>
      </c>
      <c r="D278" s="375">
        <f>+VLOOKUP('Pure Prem Test'!B278,'IBNR+Freq'!B$11:I$360,6,FALSE)+VLOOKUP('Pure Prem Test'!B278,'IBNR+Freq'!B$11:I$360,7,FALSE)+VLOOKUP('Pure Prem Test'!B278,'IBNR+Freq'!B$11:I$360,8,FALSE)</f>
        <v>189468</v>
      </c>
      <c r="E278" s="256">
        <f>+VLOOKUP(B278,UPP!$C$10:$R$350,16,FALSE)</f>
        <v>1.2506361450000001</v>
      </c>
      <c r="F278" s="257">
        <f t="shared" si="37"/>
        <v>2369555.2912086002</v>
      </c>
      <c r="G278" s="256">
        <f>+VLOOKUP(B278,'Exp Loss Report_PAYROLL'!$A$7:$X$350,24,FALSE)</f>
        <v>1.272</v>
      </c>
      <c r="H278" s="257">
        <f t="shared" si="38"/>
        <v>2410032.96</v>
      </c>
      <c r="I278" s="257"/>
      <c r="J278" s="599"/>
      <c r="K278" s="256">
        <f t="shared" si="39"/>
        <v>1.272</v>
      </c>
      <c r="L278" s="446">
        <f t="shared" si="40"/>
        <v>1.7</v>
      </c>
      <c r="M278" s="602">
        <f t="shared" si="41"/>
        <v>1.7</v>
      </c>
      <c r="N278" s="446">
        <f t="shared" si="42"/>
        <v>0</v>
      </c>
      <c r="O278" s="446" t="str">
        <f t="shared" si="36"/>
        <v/>
      </c>
      <c r="P278" s="405"/>
      <c r="Q278" s="48">
        <v>957</v>
      </c>
      <c r="R278" s="326">
        <f t="shared" si="43"/>
        <v>957</v>
      </c>
      <c r="S278" s="48">
        <v>0.59</v>
      </c>
      <c r="T278" s="48" t="s">
        <v>1764</v>
      </c>
    </row>
    <row r="279" spans="2:20" x14ac:dyDescent="0.2">
      <c r="B279" s="375">
        <f>+UPP!C281</f>
        <v>977</v>
      </c>
      <c r="C279" s="375">
        <f>+UPP!B281</f>
        <v>3</v>
      </c>
      <c r="D279" s="375">
        <f>+VLOOKUP('Pure Prem Test'!B279,'IBNR+Freq'!B$11:I$360,6,FALSE)+VLOOKUP('Pure Prem Test'!B279,'IBNR+Freq'!B$11:I$360,7,FALSE)+VLOOKUP('Pure Prem Test'!B279,'IBNR+Freq'!B$11:I$360,8,FALSE)</f>
        <v>169967</v>
      </c>
      <c r="E279" s="256">
        <f>+VLOOKUP(B279,UPP!$C$10:$R$350,16,FALSE)</f>
        <v>0.33509868000000004</v>
      </c>
      <c r="F279" s="257">
        <f t="shared" si="37"/>
        <v>569557.17343560001</v>
      </c>
      <c r="G279" s="256">
        <f>+VLOOKUP(B279,'Exp Loss Report_PAYROLL'!$A$7:$X$350,24,FALSE)</f>
        <v>0.33</v>
      </c>
      <c r="H279" s="257">
        <f t="shared" si="38"/>
        <v>560891.1</v>
      </c>
      <c r="I279" s="257"/>
      <c r="J279" s="599"/>
      <c r="K279" s="256">
        <f t="shared" si="39"/>
        <v>0.33</v>
      </c>
      <c r="L279" s="446">
        <f t="shared" si="40"/>
        <v>0.44</v>
      </c>
      <c r="M279" s="602">
        <f t="shared" si="41"/>
        <v>0.44</v>
      </c>
      <c r="N279" s="446">
        <f t="shared" si="42"/>
        <v>0</v>
      </c>
      <c r="O279" s="446" t="str">
        <f t="shared" si="36"/>
        <v/>
      </c>
      <c r="P279" s="405"/>
      <c r="Q279" s="48">
        <v>958</v>
      </c>
      <c r="R279" s="326">
        <f t="shared" si="43"/>
        <v>958</v>
      </c>
      <c r="S279" s="48">
        <v>1.6</v>
      </c>
      <c r="T279" s="48" t="s">
        <v>1764</v>
      </c>
    </row>
    <row r="280" spans="2:20" x14ac:dyDescent="0.2">
      <c r="B280" s="375">
        <f>+UPP!C282</f>
        <v>978</v>
      </c>
      <c r="C280" s="375">
        <f>+UPP!B282</f>
        <v>3</v>
      </c>
      <c r="D280" s="375">
        <f>+VLOOKUP('Pure Prem Test'!B280,'IBNR+Freq'!B$11:I$360,6,FALSE)+VLOOKUP('Pure Prem Test'!B280,'IBNR+Freq'!B$11:I$360,7,FALSE)+VLOOKUP('Pure Prem Test'!B280,'IBNR+Freq'!B$11:I$360,8,FALSE)</f>
        <v>13760</v>
      </c>
      <c r="E280" s="256">
        <f>+VLOOKUP(B280,UPP!$C$10:$R$350,16,FALSE)</f>
        <v>1.9687047450000008</v>
      </c>
      <c r="F280" s="257">
        <f t="shared" si="37"/>
        <v>270893.77291200007</v>
      </c>
      <c r="G280" s="256">
        <f>+VLOOKUP(B280,'Exp Loss Report_PAYROLL'!$A$7:$X$350,24,FALSE)</f>
        <v>1.968</v>
      </c>
      <c r="H280" s="257">
        <f t="shared" si="38"/>
        <v>270796.79999999999</v>
      </c>
      <c r="I280" s="257"/>
      <c r="J280" s="599"/>
      <c r="K280" s="256">
        <f t="shared" si="39"/>
        <v>1.968</v>
      </c>
      <c r="L280" s="446">
        <f t="shared" si="40"/>
        <v>2.63</v>
      </c>
      <c r="M280" s="602">
        <f t="shared" si="41"/>
        <v>2.63</v>
      </c>
      <c r="N280" s="446">
        <f t="shared" si="42"/>
        <v>0</v>
      </c>
      <c r="O280" s="446" t="str">
        <f t="shared" si="36"/>
        <v>NR</v>
      </c>
      <c r="P280" s="405"/>
      <c r="Q280" s="48">
        <v>959</v>
      </c>
      <c r="R280" s="326">
        <f t="shared" si="43"/>
        <v>959</v>
      </c>
      <c r="S280" s="48">
        <v>1.42</v>
      </c>
      <c r="T280" s="48" t="s">
        <v>1764</v>
      </c>
    </row>
    <row r="281" spans="2:20" x14ac:dyDescent="0.2">
      <c r="B281" s="375">
        <f>+UPP!C283</f>
        <v>979</v>
      </c>
      <c r="C281" s="375">
        <f>+UPP!B283</f>
        <v>3</v>
      </c>
      <c r="D281" s="375">
        <f>+VLOOKUP('Pure Prem Test'!B281,'IBNR+Freq'!B$11:I$360,6,FALSE)+VLOOKUP('Pure Prem Test'!B281,'IBNR+Freq'!B$11:I$360,7,FALSE)+VLOOKUP('Pure Prem Test'!B281,'IBNR+Freq'!B$11:I$360,8,FALSE)</f>
        <v>76876</v>
      </c>
      <c r="E281" s="256">
        <f>+VLOOKUP(B281,UPP!$C$10:$R$350,16,FALSE)</f>
        <v>2.7406284900000006</v>
      </c>
      <c r="F281" s="257">
        <f t="shared" si="37"/>
        <v>2106885.5579724004</v>
      </c>
      <c r="G281" s="256">
        <f>+VLOOKUP(B281,'Exp Loss Report_PAYROLL'!$A$7:$X$350,24,FALSE)</f>
        <v>2.706</v>
      </c>
      <c r="H281" s="257">
        <f t="shared" si="38"/>
        <v>2080264.56</v>
      </c>
      <c r="I281" s="257"/>
      <c r="J281" s="599"/>
      <c r="K281" s="256">
        <f t="shared" si="39"/>
        <v>2.706</v>
      </c>
      <c r="L281" s="446">
        <f t="shared" si="40"/>
        <v>3.61</v>
      </c>
      <c r="M281" s="602">
        <f t="shared" si="41"/>
        <v>3.61</v>
      </c>
      <c r="N281" s="446">
        <f t="shared" si="42"/>
        <v>0</v>
      </c>
      <c r="O281" s="446" t="str">
        <f t="shared" si="36"/>
        <v/>
      </c>
      <c r="P281" s="405"/>
      <c r="Q281" s="48">
        <v>960</v>
      </c>
      <c r="R281" s="326">
        <f t="shared" si="43"/>
        <v>960</v>
      </c>
      <c r="S281" s="48">
        <v>3.39</v>
      </c>
      <c r="T281" s="48" t="s">
        <v>1764</v>
      </c>
    </row>
    <row r="282" spans="2:20" x14ac:dyDescent="0.2">
      <c r="B282" s="375">
        <f>+UPP!C284</f>
        <v>980</v>
      </c>
      <c r="C282" s="375">
        <f>+UPP!B284</f>
        <v>3</v>
      </c>
      <c r="D282" s="375">
        <f>+VLOOKUP('Pure Prem Test'!B282,'IBNR+Freq'!B$11:I$360,6,FALSE)+VLOOKUP('Pure Prem Test'!B282,'IBNR+Freq'!B$11:I$360,7,FALSE)+VLOOKUP('Pure Prem Test'!B282,'IBNR+Freq'!B$11:I$360,8,FALSE)</f>
        <v>69213</v>
      </c>
      <c r="E282" s="256">
        <f>+VLOOKUP(B282,UPP!$C$10:$R$350,16,FALSE)</f>
        <v>2.483320575</v>
      </c>
      <c r="F282" s="257">
        <f t="shared" si="37"/>
        <v>1718780.6695747501</v>
      </c>
      <c r="G282" s="256">
        <f>+VLOOKUP(B282,'Exp Loss Report_PAYROLL'!$A$7:$X$350,24,FALSE)</f>
        <v>2.4169999999999998</v>
      </c>
      <c r="H282" s="257">
        <f t="shared" si="38"/>
        <v>1672878.21</v>
      </c>
      <c r="I282" s="257"/>
      <c r="J282" s="599"/>
      <c r="K282" s="256">
        <f t="shared" si="39"/>
        <v>2.4169999999999998</v>
      </c>
      <c r="L282" s="446">
        <f t="shared" si="40"/>
        <v>3.23</v>
      </c>
      <c r="M282" s="602">
        <f t="shared" si="41"/>
        <v>3.23</v>
      </c>
      <c r="N282" s="446">
        <f t="shared" si="42"/>
        <v>0</v>
      </c>
      <c r="O282" s="446" t="str">
        <f t="shared" si="36"/>
        <v/>
      </c>
      <c r="P282" s="405"/>
      <c r="Q282" s="48">
        <v>961</v>
      </c>
      <c r="R282" s="326">
        <f t="shared" si="43"/>
        <v>961</v>
      </c>
      <c r="S282" s="48">
        <v>0.67</v>
      </c>
      <c r="T282" s="48" t="s">
        <v>1764</v>
      </c>
    </row>
    <row r="283" spans="2:20" x14ac:dyDescent="0.2">
      <c r="B283" s="375">
        <f>+UPP!C285</f>
        <v>981</v>
      </c>
      <c r="C283" s="375">
        <f>+UPP!B285</f>
        <v>3</v>
      </c>
      <c r="D283" s="375">
        <f>+VLOOKUP('Pure Prem Test'!B283,'IBNR+Freq'!B$11:I$360,6,FALSE)+VLOOKUP('Pure Prem Test'!B283,'IBNR+Freq'!B$11:I$360,7,FALSE)+VLOOKUP('Pure Prem Test'!B283,'IBNR+Freq'!B$11:I$360,8,FALSE)</f>
        <v>142304</v>
      </c>
      <c r="E283" s="256">
        <f>+VLOOKUP(B283,UPP!$C$10:$R$350,16,FALSE)</f>
        <v>1.6994290200000002</v>
      </c>
      <c r="F283" s="257">
        <f t="shared" si="37"/>
        <v>2418355.4726208001</v>
      </c>
      <c r="G283" s="256">
        <f>+VLOOKUP(B283,'Exp Loss Report_PAYROLL'!$A$7:$X$350,24,FALSE)</f>
        <v>1.6259999999999999</v>
      </c>
      <c r="H283" s="257">
        <f t="shared" si="38"/>
        <v>2313863.0399999996</v>
      </c>
      <c r="I283" s="257"/>
      <c r="J283" s="599"/>
      <c r="K283" s="256">
        <f t="shared" si="39"/>
        <v>1.6259999999999999</v>
      </c>
      <c r="L283" s="446">
        <f t="shared" si="40"/>
        <v>2.17</v>
      </c>
      <c r="M283" s="602">
        <f t="shared" si="41"/>
        <v>2.17</v>
      </c>
      <c r="N283" s="446">
        <f t="shared" si="42"/>
        <v>0</v>
      </c>
      <c r="O283" s="446" t="str">
        <f t="shared" si="36"/>
        <v/>
      </c>
      <c r="P283" s="405"/>
      <c r="Q283" s="48">
        <v>962</v>
      </c>
      <c r="R283" s="326">
        <f t="shared" si="43"/>
        <v>962</v>
      </c>
      <c r="S283" s="48">
        <v>0.12</v>
      </c>
      <c r="T283" s="48" t="s">
        <v>1764</v>
      </c>
    </row>
    <row r="284" spans="2:20" x14ac:dyDescent="0.2">
      <c r="B284" s="375">
        <f>+UPP!C286</f>
        <v>983</v>
      </c>
      <c r="C284" s="375">
        <f>+UPP!B286</f>
        <v>3</v>
      </c>
      <c r="D284" s="375">
        <f>+VLOOKUP('Pure Prem Test'!B284,'IBNR+Freq'!B$11:I$360,6,FALSE)+VLOOKUP('Pure Prem Test'!B284,'IBNR+Freq'!B$11:I$360,7,FALSE)+VLOOKUP('Pure Prem Test'!B284,'IBNR+Freq'!B$11:I$360,8,FALSE)</f>
        <v>7602</v>
      </c>
      <c r="E284" s="256">
        <f>+VLOOKUP(B284,UPP!$C$10:$R$350,16,FALSE)</f>
        <v>5.0982870600000005</v>
      </c>
      <c r="F284" s="257">
        <f t="shared" si="37"/>
        <v>387571.78230120009</v>
      </c>
      <c r="G284" s="256">
        <f>+VLOOKUP(B284,'Exp Loss Report_PAYROLL'!$A$7:$X$350,24,FALSE)</f>
        <v>5.1529999999999996</v>
      </c>
      <c r="H284" s="257">
        <f t="shared" si="38"/>
        <v>391731.06</v>
      </c>
      <c r="I284" s="257"/>
      <c r="J284" s="599"/>
      <c r="K284" s="256">
        <f t="shared" si="39"/>
        <v>5.1529999999999996</v>
      </c>
      <c r="L284" s="446">
        <f t="shared" si="40"/>
        <v>6.88</v>
      </c>
      <c r="M284" s="602">
        <f t="shared" si="41"/>
        <v>6.62</v>
      </c>
      <c r="N284" s="446">
        <f t="shared" si="42"/>
        <v>0.25999999999999979</v>
      </c>
      <c r="O284" s="446" t="str">
        <f t="shared" si="36"/>
        <v>NR</v>
      </c>
      <c r="P284" s="405"/>
      <c r="Q284" s="48">
        <v>963</v>
      </c>
      <c r="R284" s="326">
        <f t="shared" si="43"/>
        <v>963</v>
      </c>
      <c r="S284" s="48">
        <v>0.44</v>
      </c>
      <c r="T284" s="48" t="s">
        <v>1764</v>
      </c>
    </row>
    <row r="285" spans="2:20" x14ac:dyDescent="0.2">
      <c r="B285" s="375">
        <f>+UPP!C287</f>
        <v>984</v>
      </c>
      <c r="C285" s="375">
        <f>+UPP!B287</f>
        <v>3</v>
      </c>
      <c r="D285" s="375">
        <f>+VLOOKUP('Pure Prem Test'!B285,'IBNR+Freq'!B$11:I$360,6,FALSE)+VLOOKUP('Pure Prem Test'!B285,'IBNR+Freq'!B$11:I$360,7,FALSE)+VLOOKUP('Pure Prem Test'!B285,'IBNR+Freq'!B$11:I$360,8,FALSE)</f>
        <v>952046</v>
      </c>
      <c r="E285" s="256">
        <f>+VLOOKUP(B285,UPP!$C$10:$R$350,16,FALSE)</f>
        <v>0.13762981500000004</v>
      </c>
      <c r="F285" s="257">
        <f t="shared" si="37"/>
        <v>1310299.1485149004</v>
      </c>
      <c r="G285" s="256">
        <f>+VLOOKUP(B285,'Exp Loss Report_PAYROLL'!$A$7:$X$350,24,FALSE)</f>
        <v>0.13100000000000001</v>
      </c>
      <c r="H285" s="257">
        <f t="shared" si="38"/>
        <v>1247180.26</v>
      </c>
      <c r="I285" s="257"/>
      <c r="J285" s="599"/>
      <c r="K285" s="256">
        <f t="shared" si="39"/>
        <v>0.13100000000000001</v>
      </c>
      <c r="L285" s="446">
        <f t="shared" si="40"/>
        <v>0.17</v>
      </c>
      <c r="M285" s="602">
        <f t="shared" si="41"/>
        <v>0.17</v>
      </c>
      <c r="N285" s="446">
        <f t="shared" si="42"/>
        <v>0</v>
      </c>
      <c r="O285" s="446" t="str">
        <f t="shared" si="36"/>
        <v/>
      </c>
      <c r="P285" s="405"/>
      <c r="Q285" s="48">
        <v>964</v>
      </c>
      <c r="R285" s="326">
        <f t="shared" si="43"/>
        <v>964</v>
      </c>
      <c r="S285" s="48">
        <v>2.78</v>
      </c>
      <c r="T285" s="48" t="s">
        <v>1764</v>
      </c>
    </row>
    <row r="286" spans="2:20" x14ac:dyDescent="0.2">
      <c r="B286" s="375">
        <f>+UPP!C288</f>
        <v>985</v>
      </c>
      <c r="C286" s="375">
        <f>+UPP!B288</f>
        <v>3</v>
      </c>
      <c r="D286" s="375">
        <f>+VLOOKUP('Pure Prem Test'!B286,'IBNR+Freq'!B$11:I$360,6,FALSE)+VLOOKUP('Pure Prem Test'!B286,'IBNR+Freq'!B$11:I$360,7,FALSE)+VLOOKUP('Pure Prem Test'!B286,'IBNR+Freq'!B$11:I$360,8,FALSE)</f>
        <v>35986</v>
      </c>
      <c r="E286" s="256">
        <f>+VLOOKUP(B286,UPP!$C$10:$R$350,16,FALSE)</f>
        <v>2.6927572500000001</v>
      </c>
      <c r="F286" s="257">
        <f t="shared" si="37"/>
        <v>969015.62398499995</v>
      </c>
      <c r="G286" s="256">
        <f>+VLOOKUP(B286,'Exp Loss Report_PAYROLL'!$A$7:$X$350,24,FALSE)</f>
        <v>2.6739999999999999</v>
      </c>
      <c r="H286" s="257">
        <f t="shared" si="38"/>
        <v>962265.64</v>
      </c>
      <c r="I286" s="257"/>
      <c r="J286" s="599"/>
      <c r="K286" s="256">
        <f t="shared" si="39"/>
        <v>2.6739999999999999</v>
      </c>
      <c r="L286" s="446">
        <f t="shared" si="40"/>
        <v>3.57</v>
      </c>
      <c r="M286" s="602">
        <f t="shared" si="41"/>
        <v>3.57</v>
      </c>
      <c r="N286" s="446">
        <f t="shared" si="42"/>
        <v>0</v>
      </c>
      <c r="O286" s="446" t="str">
        <f t="shared" si="36"/>
        <v/>
      </c>
      <c r="P286" s="405"/>
      <c r="Q286" s="48">
        <v>965</v>
      </c>
      <c r="R286" s="326">
        <f t="shared" si="43"/>
        <v>965</v>
      </c>
      <c r="S286" s="48">
        <v>0.4</v>
      </c>
      <c r="T286" s="48" t="s">
        <v>1764</v>
      </c>
    </row>
    <row r="287" spans="2:20" x14ac:dyDescent="0.2">
      <c r="B287" s="375">
        <f>+UPP!C289</f>
        <v>986</v>
      </c>
      <c r="C287" s="375">
        <f>+UPP!B289</f>
        <v>3</v>
      </c>
      <c r="D287" s="375">
        <f>+VLOOKUP('Pure Prem Test'!B287,'IBNR+Freq'!B$11:I$360,6,FALSE)+VLOOKUP('Pure Prem Test'!B287,'IBNR+Freq'!B$11:I$360,7,FALSE)+VLOOKUP('Pure Prem Test'!B287,'IBNR+Freq'!B$11:I$360,8,FALSE)</f>
        <v>53535</v>
      </c>
      <c r="E287" s="256">
        <f>+VLOOKUP(B287,UPP!$C$10:$R$350,16,FALSE)</f>
        <v>1.310475195</v>
      </c>
      <c r="F287" s="257">
        <f t="shared" si="37"/>
        <v>701562.89564324997</v>
      </c>
      <c r="G287" s="256">
        <f>+VLOOKUP(B287,'Exp Loss Report_PAYROLL'!$A$7:$X$350,24,FALSE)</f>
        <v>1.333</v>
      </c>
      <c r="H287" s="257">
        <f t="shared" si="38"/>
        <v>713621.55</v>
      </c>
      <c r="I287" s="257"/>
      <c r="J287" s="599"/>
      <c r="K287" s="256">
        <f t="shared" si="39"/>
        <v>1.333</v>
      </c>
      <c r="L287" s="446">
        <f t="shared" si="40"/>
        <v>1.78</v>
      </c>
      <c r="M287" s="602">
        <f t="shared" si="41"/>
        <v>1.78</v>
      </c>
      <c r="N287" s="446">
        <f t="shared" si="42"/>
        <v>0</v>
      </c>
      <c r="O287" s="446" t="str">
        <f t="shared" si="36"/>
        <v/>
      </c>
      <c r="P287" s="405"/>
      <c r="Q287" s="48">
        <v>966</v>
      </c>
      <c r="R287" s="326">
        <f t="shared" si="43"/>
        <v>966</v>
      </c>
      <c r="S287" s="48">
        <v>3.18</v>
      </c>
      <c r="T287" s="48" t="s">
        <v>1763</v>
      </c>
    </row>
    <row r="288" spans="2:20" x14ac:dyDescent="0.2">
      <c r="B288" s="375">
        <f>+UPP!C290</f>
        <v>988</v>
      </c>
      <c r="C288" s="375">
        <f>+UPP!B290</f>
        <v>3</v>
      </c>
      <c r="D288" s="375">
        <f>+VLOOKUP('Pure Prem Test'!B288,'IBNR+Freq'!B$11:I$360,6,FALSE)+VLOOKUP('Pure Prem Test'!B288,'IBNR+Freq'!B$11:I$360,7,FALSE)+VLOOKUP('Pure Prem Test'!B288,'IBNR+Freq'!B$11:I$360,8,FALSE)</f>
        <v>3776783</v>
      </c>
      <c r="E288" s="256">
        <f>+VLOOKUP(B288,UPP!$C$10:$R$350,16,FALSE)</f>
        <v>0.11369419500000003</v>
      </c>
      <c r="F288" s="257">
        <f t="shared" si="37"/>
        <v>4293983.0287468508</v>
      </c>
      <c r="G288" s="256">
        <f>+VLOOKUP(B288,'Exp Loss Report_PAYROLL'!$A$7:$X$350,24,FALSE)</f>
        <v>0.111</v>
      </c>
      <c r="H288" s="257">
        <f t="shared" si="38"/>
        <v>4192229.13</v>
      </c>
      <c r="I288" s="257"/>
      <c r="J288" s="599"/>
      <c r="K288" s="256">
        <f t="shared" si="39"/>
        <v>0.111</v>
      </c>
      <c r="L288" s="446">
        <f t="shared" si="40"/>
        <v>0.15</v>
      </c>
      <c r="M288" s="602">
        <f t="shared" si="41"/>
        <v>0.15</v>
      </c>
      <c r="N288" s="446">
        <f t="shared" si="42"/>
        <v>0</v>
      </c>
      <c r="O288" s="446" t="str">
        <f t="shared" si="36"/>
        <v/>
      </c>
      <c r="P288" s="405"/>
      <c r="Q288" s="48">
        <v>967</v>
      </c>
      <c r="R288" s="326">
        <f t="shared" si="43"/>
        <v>967</v>
      </c>
      <c r="S288" s="48">
        <v>0.91</v>
      </c>
      <c r="T288" s="48" t="s">
        <v>1764</v>
      </c>
    </row>
    <row r="289" spans="2:20" x14ac:dyDescent="0.2">
      <c r="B289" s="375">
        <f>+UPP!C291</f>
        <v>991</v>
      </c>
      <c r="C289" s="375">
        <f>+UPP!B291</f>
        <v>3</v>
      </c>
      <c r="D289" s="375">
        <f>+VLOOKUP('Pure Prem Test'!B289,'IBNR+Freq'!B$11:I$360,6,FALSE)+VLOOKUP('Pure Prem Test'!B289,'IBNR+Freq'!B$11:I$360,7,FALSE)+VLOOKUP('Pure Prem Test'!B289,'IBNR+Freq'!B$11:I$360,8,FALSE)</f>
        <v>3173</v>
      </c>
      <c r="E289" s="256">
        <f>+VLOOKUP(B289,UPP!$C$10:$R$350,16,FALSE)</f>
        <v>3.5903430000000007</v>
      </c>
      <c r="F289" s="257">
        <f t="shared" si="37"/>
        <v>113921.58339000001</v>
      </c>
      <c r="G289" s="256">
        <f>+VLOOKUP(B289,'Exp Loss Report_PAYROLL'!$A$7:$X$350,24,FALSE)</f>
        <v>3.6320000000000001</v>
      </c>
      <c r="H289" s="257">
        <f t="shared" si="38"/>
        <v>115243.36000000002</v>
      </c>
      <c r="I289" s="257"/>
      <c r="J289" s="599"/>
      <c r="K289" s="256">
        <f t="shared" si="39"/>
        <v>3.6320000000000001</v>
      </c>
      <c r="L289" s="446">
        <f t="shared" si="40"/>
        <v>4.8499999999999996</v>
      </c>
      <c r="M289" s="602">
        <f t="shared" si="41"/>
        <v>4.75</v>
      </c>
      <c r="N289" s="446">
        <f t="shared" si="42"/>
        <v>9.9999999999999645E-2</v>
      </c>
      <c r="O289" s="446" t="str">
        <f t="shared" si="36"/>
        <v>NR</v>
      </c>
      <c r="P289" s="405"/>
      <c r="Q289" s="601">
        <v>968</v>
      </c>
      <c r="R289" s="601">
        <f t="shared" si="43"/>
        <v>968</v>
      </c>
      <c r="S289" s="601">
        <v>1.28</v>
      </c>
      <c r="T289" s="601" t="s">
        <v>1763</v>
      </c>
    </row>
    <row r="290" spans="2:20" x14ac:dyDescent="0.2">
      <c r="B290" s="375">
        <f>+UPP!C292</f>
        <v>992</v>
      </c>
      <c r="C290" s="375">
        <f>+UPP!B292</f>
        <v>3</v>
      </c>
      <c r="D290" s="375">
        <f>+VLOOKUP('Pure Prem Test'!B290,'IBNR+Freq'!B$11:I$360,6,FALSE)+VLOOKUP('Pure Prem Test'!B290,'IBNR+Freq'!B$11:I$360,7,FALSE)+VLOOKUP('Pure Prem Test'!B290,'IBNR+Freq'!B$11:I$360,8,FALSE)</f>
        <v>9034</v>
      </c>
      <c r="E290" s="256">
        <f>+VLOOKUP(B290,UPP!$C$10:$R$350,16,FALSE)</f>
        <v>3.1894213650000003</v>
      </c>
      <c r="F290" s="257">
        <f t="shared" si="37"/>
        <v>288132.32611410005</v>
      </c>
      <c r="G290" s="256">
        <f>+VLOOKUP(B290,'Exp Loss Report_PAYROLL'!$A$7:$X$350,24,FALSE)</f>
        <v>3.173</v>
      </c>
      <c r="H290" s="257">
        <f t="shared" si="38"/>
        <v>286648.82</v>
      </c>
      <c r="I290" s="257"/>
      <c r="J290" s="599"/>
      <c r="K290" s="256">
        <f t="shared" si="39"/>
        <v>3.173</v>
      </c>
      <c r="L290" s="446">
        <f t="shared" si="40"/>
        <v>4.24</v>
      </c>
      <c r="M290" s="602">
        <f t="shared" si="41"/>
        <v>4.26</v>
      </c>
      <c r="N290" s="600">
        <f t="shared" si="42"/>
        <v>-1.9999999999999574E-2</v>
      </c>
      <c r="O290" s="446" t="s">
        <v>1765</v>
      </c>
      <c r="P290" s="405"/>
      <c r="Q290" s="601">
        <v>969</v>
      </c>
      <c r="R290" s="601">
        <f t="shared" si="43"/>
        <v>969</v>
      </c>
      <c r="S290" s="601">
        <v>3.56</v>
      </c>
      <c r="T290" s="601" t="s">
        <v>1764</v>
      </c>
    </row>
    <row r="291" spans="2:20" x14ac:dyDescent="0.2">
      <c r="B291" s="375">
        <f>+UPP!C293</f>
        <v>995</v>
      </c>
      <c r="C291" s="375">
        <f>+UPP!B293</f>
        <v>3</v>
      </c>
      <c r="D291" s="375">
        <f>+VLOOKUP('Pure Prem Test'!B291,'IBNR+Freq'!B$11:I$360,6,FALSE)+VLOOKUP('Pure Prem Test'!B291,'IBNR+Freq'!B$11:I$360,7,FALSE)+VLOOKUP('Pure Prem Test'!B291,'IBNR+Freq'!B$11:I$360,8,FALSE)</f>
        <v>129109</v>
      </c>
      <c r="E291" s="256">
        <f>+VLOOKUP(B291,UPP!$C$10:$R$350,16,FALSE)</f>
        <v>5.0863192500000007</v>
      </c>
      <c r="F291" s="257">
        <f t="shared" si="37"/>
        <v>6566895.9204825014</v>
      </c>
      <c r="G291" s="256">
        <f>+VLOOKUP(B291,'Exp Loss Report_PAYROLL'!$A$7:$X$350,24,FALSE)</f>
        <v>5.008</v>
      </c>
      <c r="H291" s="257">
        <f t="shared" si="38"/>
        <v>6465778.7199999997</v>
      </c>
      <c r="I291" s="257"/>
      <c r="J291" s="599"/>
      <c r="K291" s="256">
        <f t="shared" si="39"/>
        <v>5.008</v>
      </c>
      <c r="L291" s="446">
        <f t="shared" si="40"/>
        <v>6.69</v>
      </c>
      <c r="M291" s="602">
        <f t="shared" si="41"/>
        <v>6.69</v>
      </c>
      <c r="N291" s="446">
        <f t="shared" si="42"/>
        <v>0</v>
      </c>
      <c r="O291" s="446" t="str">
        <f t="shared" ref="O291:O314" si="44">+VLOOKUP(B291,R$8:T$321,3,FALSE)</f>
        <v/>
      </c>
      <c r="P291" s="405"/>
      <c r="Q291" s="601">
        <v>970</v>
      </c>
      <c r="R291" s="601">
        <f t="shared" si="43"/>
        <v>970</v>
      </c>
      <c r="S291" s="601">
        <v>6.98</v>
      </c>
      <c r="T291" s="601" t="s">
        <v>1763</v>
      </c>
    </row>
    <row r="292" spans="2:20" x14ac:dyDescent="0.2">
      <c r="B292" s="375">
        <f>+UPP!C294</f>
        <v>997</v>
      </c>
      <c r="C292" s="375">
        <f>+UPP!B294</f>
        <v>3</v>
      </c>
      <c r="D292" s="375">
        <f>+VLOOKUP('Pure Prem Test'!B292,'IBNR+Freq'!B$11:I$360,6,FALSE)+VLOOKUP('Pure Prem Test'!B292,'IBNR+Freq'!B$11:I$360,7,FALSE)+VLOOKUP('Pure Prem Test'!B292,'IBNR+Freq'!B$11:I$360,8,FALSE)</f>
        <v>30267</v>
      </c>
      <c r="E292" s="256">
        <f>+VLOOKUP(B292,UPP!$C$10:$R$350,16,FALSE)</f>
        <v>0.61634221500000008</v>
      </c>
      <c r="F292" s="257">
        <f t="shared" si="37"/>
        <v>186548.29821405001</v>
      </c>
      <c r="G292" s="256">
        <f>+VLOOKUP(B292,'Exp Loss Report_PAYROLL'!$A$7:$X$350,24,FALSE)</f>
        <v>0.61599999999999999</v>
      </c>
      <c r="H292" s="257">
        <f t="shared" si="38"/>
        <v>186444.72000000003</v>
      </c>
      <c r="I292" s="257"/>
      <c r="J292" s="599"/>
      <c r="K292" s="256">
        <f t="shared" si="39"/>
        <v>0.61599999999999999</v>
      </c>
      <c r="L292" s="446">
        <f t="shared" si="40"/>
        <v>0.82</v>
      </c>
      <c r="M292" s="602">
        <f t="shared" si="41"/>
        <v>0.8</v>
      </c>
      <c r="N292" s="446">
        <f t="shared" si="42"/>
        <v>1.9999999999999907E-2</v>
      </c>
      <c r="O292" s="446" t="str">
        <f t="shared" si="44"/>
        <v>NR</v>
      </c>
      <c r="P292" s="405"/>
      <c r="Q292" s="601">
        <v>971</v>
      </c>
      <c r="R292" s="601">
        <f t="shared" si="43"/>
        <v>971</v>
      </c>
      <c r="S292" s="601">
        <v>3</v>
      </c>
      <c r="T292" s="601" t="s">
        <v>1764</v>
      </c>
    </row>
    <row r="293" spans="2:20" x14ac:dyDescent="0.2">
      <c r="B293" s="375">
        <f>+UPP!C295</f>
        <v>999</v>
      </c>
      <c r="C293" s="375">
        <f>+UPP!B295</f>
        <v>3</v>
      </c>
      <c r="D293" s="375">
        <f>+VLOOKUP('Pure Prem Test'!B293,'IBNR+Freq'!B$11:I$360,6,FALSE)+VLOOKUP('Pure Prem Test'!B293,'IBNR+Freq'!B$11:I$360,7,FALSE)+VLOOKUP('Pure Prem Test'!B293,'IBNR+Freq'!B$11:I$360,8,FALSE)</f>
        <v>5013</v>
      </c>
      <c r="E293" s="256">
        <f>+VLOOKUP(B293,UPP!$C$10:$R$350,16,FALSE)</f>
        <v>3.3509867999999998</v>
      </c>
      <c r="F293" s="257">
        <f t="shared" si="37"/>
        <v>167984.968284</v>
      </c>
      <c r="G293" s="256">
        <f>+VLOOKUP(B293,'Exp Loss Report_PAYROLL'!$A$7:$X$350,24,FALSE)</f>
        <v>3.3740000000000001</v>
      </c>
      <c r="H293" s="257">
        <f t="shared" si="38"/>
        <v>169138.62</v>
      </c>
      <c r="I293" s="257"/>
      <c r="J293" s="599"/>
      <c r="K293" s="256">
        <f t="shared" si="39"/>
        <v>3.3740000000000001</v>
      </c>
      <c r="L293" s="446">
        <f t="shared" si="40"/>
        <v>4.51</v>
      </c>
      <c r="M293" s="602">
        <f t="shared" si="41"/>
        <v>4.49</v>
      </c>
      <c r="N293" s="446">
        <f t="shared" si="42"/>
        <v>1.9999999999999574E-2</v>
      </c>
      <c r="O293" s="446" t="str">
        <f t="shared" si="44"/>
        <v>NR</v>
      </c>
      <c r="P293" s="405"/>
      <c r="Q293" s="601">
        <v>973</v>
      </c>
      <c r="R293" s="601">
        <f t="shared" si="43"/>
        <v>973</v>
      </c>
      <c r="S293" s="601">
        <v>2.77</v>
      </c>
      <c r="T293" s="601" t="s">
        <v>1764</v>
      </c>
    </row>
    <row r="294" spans="2:20" x14ac:dyDescent="0.2">
      <c r="B294" s="375">
        <f>+UPP!C296</f>
        <v>2104</v>
      </c>
      <c r="C294" s="375">
        <f>+UPP!B296</f>
        <v>1</v>
      </c>
      <c r="D294" s="375">
        <f>+VLOOKUP('Pure Prem Test'!B294,'IBNR+Freq'!B$11:I$360,6,FALSE)+VLOOKUP('Pure Prem Test'!B294,'IBNR+Freq'!B$11:I$360,7,FALSE)+VLOOKUP('Pure Prem Test'!B294,'IBNR+Freq'!B$11:I$360,8,FALSE)</f>
        <v>5084</v>
      </c>
      <c r="E294" s="256">
        <f>+VLOOKUP(B294,UPP!$C$10:$R$350,16,FALSE)</f>
        <v>2.4271138320000003</v>
      </c>
      <c r="F294" s="257">
        <f t="shared" si="37"/>
        <v>123394.46721888002</v>
      </c>
      <c r="G294" s="256">
        <f>+VLOOKUP(B294,'Exp Loss Report_PAYROLL'!$A$7:$X$350,24,FALSE)</f>
        <v>2.419</v>
      </c>
      <c r="H294" s="257">
        <f t="shared" si="38"/>
        <v>122981.95999999999</v>
      </c>
      <c r="I294" s="257"/>
      <c r="J294" s="599"/>
      <c r="K294" s="256">
        <f t="shared" si="39"/>
        <v>2.419</v>
      </c>
      <c r="L294" s="446">
        <f t="shared" si="40"/>
        <v>3.86</v>
      </c>
      <c r="M294" s="446" t="e">
        <f t="shared" si="41"/>
        <v>#N/A</v>
      </c>
      <c r="N294" s="446" t="e">
        <f t="shared" si="42"/>
        <v>#N/A</v>
      </c>
      <c r="O294" s="446" t="e">
        <f t="shared" si="44"/>
        <v>#N/A</v>
      </c>
      <c r="P294" s="405"/>
      <c r="Q294" s="601">
        <v>974</v>
      </c>
      <c r="R294" s="601">
        <f t="shared" si="43"/>
        <v>974</v>
      </c>
      <c r="S294" s="601">
        <v>2.84</v>
      </c>
      <c r="T294" s="601" t="s">
        <v>1764</v>
      </c>
    </row>
    <row r="295" spans="2:20" x14ac:dyDescent="0.2">
      <c r="B295" s="375">
        <f>+UPP!C297</f>
        <v>2107</v>
      </c>
      <c r="C295" s="375">
        <f>+UPP!B297</f>
        <v>1</v>
      </c>
      <c r="D295" s="375">
        <f>+VLOOKUP('Pure Prem Test'!B295,'IBNR+Freq'!B$11:I$360,6,FALSE)+VLOOKUP('Pure Prem Test'!B295,'IBNR+Freq'!B$11:I$360,7,FALSE)+VLOOKUP('Pure Prem Test'!B295,'IBNR+Freq'!B$11:I$360,8,FALSE)</f>
        <v>1324</v>
      </c>
      <c r="E295" s="256">
        <f>+VLOOKUP(B295,UPP!$C$10:$R$350,16,FALSE)</f>
        <v>2.05644582</v>
      </c>
      <c r="F295" s="257">
        <f t="shared" si="37"/>
        <v>27227.3426568</v>
      </c>
      <c r="G295" s="256">
        <f>+VLOOKUP(B295,'Exp Loss Report_PAYROLL'!$A$7:$X$350,24,FALSE)</f>
        <v>2.056</v>
      </c>
      <c r="H295" s="257">
        <f t="shared" si="38"/>
        <v>27221.440000000002</v>
      </c>
      <c r="I295" s="257"/>
      <c r="J295" s="599"/>
      <c r="K295" s="256">
        <f t="shared" si="39"/>
        <v>2.056</v>
      </c>
      <c r="L295" s="446">
        <f t="shared" si="40"/>
        <v>3.28</v>
      </c>
      <c r="M295" s="446" t="e">
        <f t="shared" si="41"/>
        <v>#N/A</v>
      </c>
      <c r="N295" s="446" t="e">
        <f t="shared" si="42"/>
        <v>#N/A</v>
      </c>
      <c r="O295" s="446" t="e">
        <f t="shared" si="44"/>
        <v>#N/A</v>
      </c>
      <c r="P295" s="405"/>
      <c r="Q295" s="601">
        <v>975</v>
      </c>
      <c r="R295" s="601">
        <f t="shared" si="43"/>
        <v>975</v>
      </c>
      <c r="S295" s="601">
        <v>1.53</v>
      </c>
      <c r="T295" s="601" t="s">
        <v>1764</v>
      </c>
    </row>
    <row r="296" spans="2:20" x14ac:dyDescent="0.2">
      <c r="B296" s="375">
        <f>+UPP!C298</f>
        <v>2161</v>
      </c>
      <c r="C296" s="375">
        <f>+UPP!B298</f>
        <v>1</v>
      </c>
      <c r="D296" s="375">
        <f>+VLOOKUP('Pure Prem Test'!B296,'IBNR+Freq'!B$11:I$360,6,FALSE)+VLOOKUP('Pure Prem Test'!B296,'IBNR+Freq'!B$11:I$360,7,FALSE)+VLOOKUP('Pure Prem Test'!B296,'IBNR+Freq'!B$11:I$360,8,FALSE)</f>
        <v>45</v>
      </c>
      <c r="E296" s="256">
        <f>+VLOOKUP(B296,UPP!$C$10:$R$350,16,FALSE)</f>
        <v>1.57406964</v>
      </c>
      <c r="F296" s="257">
        <f t="shared" si="37"/>
        <v>708.33133799999996</v>
      </c>
      <c r="G296" s="256">
        <f>+VLOOKUP(B296,'Exp Loss Report_PAYROLL'!$A$7:$X$350,24,FALSE)</f>
        <v>1.5740000000000001</v>
      </c>
      <c r="H296" s="257">
        <f t="shared" si="38"/>
        <v>708.3</v>
      </c>
      <c r="I296" s="257"/>
      <c r="J296" s="599"/>
      <c r="K296" s="256">
        <f t="shared" si="39"/>
        <v>1.5740000000000001</v>
      </c>
      <c r="L296" s="446">
        <f t="shared" si="40"/>
        <v>2.5099999999999998</v>
      </c>
      <c r="M296" s="446" t="e">
        <f t="shared" si="41"/>
        <v>#N/A</v>
      </c>
      <c r="N296" s="446" t="e">
        <f t="shared" si="42"/>
        <v>#N/A</v>
      </c>
      <c r="O296" s="446" t="e">
        <f t="shared" si="44"/>
        <v>#N/A</v>
      </c>
      <c r="P296" s="405"/>
      <c r="Q296" s="601">
        <v>976</v>
      </c>
      <c r="R296" s="601">
        <f t="shared" si="43"/>
        <v>976</v>
      </c>
      <c r="S296" s="601">
        <v>1.7</v>
      </c>
      <c r="T296" s="601" t="s">
        <v>1764</v>
      </c>
    </row>
    <row r="297" spans="2:20" x14ac:dyDescent="0.2">
      <c r="B297" s="375">
        <f>+UPP!C299</f>
        <v>2221</v>
      </c>
      <c r="C297" s="375">
        <f>+UPP!B299</f>
        <v>1</v>
      </c>
      <c r="D297" s="375">
        <f>+VLOOKUP('Pure Prem Test'!B297,'IBNR+Freq'!B$11:I$360,6,FALSE)+VLOOKUP('Pure Prem Test'!B297,'IBNR+Freq'!B$11:I$360,7,FALSE)+VLOOKUP('Pure Prem Test'!B297,'IBNR+Freq'!B$11:I$360,8,FALSE)</f>
        <v>2294</v>
      </c>
      <c r="E297" s="256">
        <f>+VLOOKUP(B297,UPP!$C$10:$R$350,16,FALSE)</f>
        <v>1.6451566560000002</v>
      </c>
      <c r="F297" s="257">
        <f t="shared" si="37"/>
        <v>37739.893688640004</v>
      </c>
      <c r="G297" s="256">
        <f>+VLOOKUP(B297,'Exp Loss Report_PAYROLL'!$A$7:$X$350,24,FALSE)</f>
        <v>1.667</v>
      </c>
      <c r="H297" s="257">
        <f t="shared" si="38"/>
        <v>38240.979999999996</v>
      </c>
      <c r="I297" s="257"/>
      <c r="J297" s="599"/>
      <c r="K297" s="256">
        <f t="shared" si="39"/>
        <v>1.667</v>
      </c>
      <c r="L297" s="446">
        <f t="shared" si="40"/>
        <v>2.66</v>
      </c>
      <c r="M297" s="446" t="e">
        <f t="shared" si="41"/>
        <v>#N/A</v>
      </c>
      <c r="N297" s="446" t="e">
        <f t="shared" si="42"/>
        <v>#N/A</v>
      </c>
      <c r="O297" s="446" t="e">
        <f t="shared" si="44"/>
        <v>#N/A</v>
      </c>
      <c r="P297" s="405"/>
      <c r="Q297" s="601">
        <v>977</v>
      </c>
      <c r="R297" s="601">
        <f t="shared" si="43"/>
        <v>977</v>
      </c>
      <c r="S297" s="601">
        <v>0.44</v>
      </c>
      <c r="T297" s="601" t="s">
        <v>1764</v>
      </c>
    </row>
    <row r="298" spans="2:20" x14ac:dyDescent="0.2">
      <c r="B298" s="375">
        <f>+UPP!C300</f>
        <v>2222</v>
      </c>
      <c r="C298" s="375">
        <f>+UPP!B300</f>
        <v>1</v>
      </c>
      <c r="D298" s="375">
        <f>+VLOOKUP('Pure Prem Test'!B298,'IBNR+Freq'!B$11:I$360,6,FALSE)+VLOOKUP('Pure Prem Test'!B298,'IBNR+Freq'!B$11:I$360,7,FALSE)+VLOOKUP('Pure Prem Test'!B298,'IBNR+Freq'!B$11:I$360,8,FALSE)</f>
        <v>3360</v>
      </c>
      <c r="E298" s="256">
        <f>+VLOOKUP(B298,UPP!$C$10:$R$350,16,FALSE)</f>
        <v>2.645452524</v>
      </c>
      <c r="F298" s="257">
        <f t="shared" si="37"/>
        <v>88887.204806399997</v>
      </c>
      <c r="G298" s="256">
        <f>+VLOOKUP(B298,'Exp Loss Report_PAYROLL'!$A$7:$X$350,24,FALSE)</f>
        <v>2.6930000000000001</v>
      </c>
      <c r="H298" s="257">
        <f t="shared" si="38"/>
        <v>90484.799999999988</v>
      </c>
      <c r="I298" s="257"/>
      <c r="J298" s="599"/>
      <c r="K298" s="256">
        <f t="shared" si="39"/>
        <v>2.6930000000000001</v>
      </c>
      <c r="L298" s="446">
        <f t="shared" si="40"/>
        <v>4.3</v>
      </c>
      <c r="M298" s="446" t="e">
        <f t="shared" si="41"/>
        <v>#N/A</v>
      </c>
      <c r="N298" s="446" t="e">
        <f t="shared" si="42"/>
        <v>#N/A</v>
      </c>
      <c r="O298" s="446" t="e">
        <f t="shared" si="44"/>
        <v>#N/A</v>
      </c>
      <c r="P298" s="405"/>
      <c r="Q298" s="601">
        <v>978</v>
      </c>
      <c r="R298" s="601">
        <f t="shared" si="43"/>
        <v>978</v>
      </c>
      <c r="S298" s="601">
        <v>2.63</v>
      </c>
      <c r="T298" s="601" t="s">
        <v>1763</v>
      </c>
    </row>
    <row r="299" spans="2:20" x14ac:dyDescent="0.2">
      <c r="B299" s="375">
        <f>+UPP!C301</f>
        <v>2281</v>
      </c>
      <c r="C299" s="375">
        <f>+UPP!B301</f>
        <v>1</v>
      </c>
      <c r="D299" s="375">
        <f>+VLOOKUP('Pure Prem Test'!B299,'IBNR+Freq'!B$11:I$360,6,FALSE)+VLOOKUP('Pure Prem Test'!B299,'IBNR+Freq'!B$11:I$360,7,FALSE)+VLOOKUP('Pure Prem Test'!B299,'IBNR+Freq'!B$11:I$360,8,FALSE)</f>
        <v>1442</v>
      </c>
      <c r="E299" s="256">
        <f>+VLOOKUP(B299,UPP!$C$10:$R$350,16,FALSE)</f>
        <v>1.7924083319999997</v>
      </c>
      <c r="F299" s="257">
        <f t="shared" si="37"/>
        <v>25846.528147439996</v>
      </c>
      <c r="G299" s="256">
        <f>+VLOOKUP(B299,'Exp Loss Report_PAYROLL'!$A$7:$X$350,24,FALSE)</f>
        <v>1.7869999999999999</v>
      </c>
      <c r="H299" s="257">
        <f t="shared" si="38"/>
        <v>25768.539999999997</v>
      </c>
      <c r="I299" s="257"/>
      <c r="J299" s="599"/>
      <c r="K299" s="256">
        <f t="shared" si="39"/>
        <v>1.7869999999999999</v>
      </c>
      <c r="L299" s="446">
        <f t="shared" si="40"/>
        <v>2.85</v>
      </c>
      <c r="M299" s="446" t="e">
        <f t="shared" si="41"/>
        <v>#N/A</v>
      </c>
      <c r="N299" s="446" t="e">
        <f t="shared" si="42"/>
        <v>#N/A</v>
      </c>
      <c r="O299" s="446" t="e">
        <f t="shared" si="44"/>
        <v>#N/A</v>
      </c>
      <c r="P299" s="405"/>
      <c r="Q299" s="601">
        <v>979</v>
      </c>
      <c r="R299" s="601">
        <f t="shared" si="43"/>
        <v>979</v>
      </c>
      <c r="S299" s="601">
        <v>3.61</v>
      </c>
      <c r="T299" s="601" t="s">
        <v>1764</v>
      </c>
    </row>
    <row r="300" spans="2:20" x14ac:dyDescent="0.2">
      <c r="B300" s="375">
        <f>+UPP!C302</f>
        <v>2403</v>
      </c>
      <c r="C300" s="375">
        <f>+UPP!B302</f>
        <v>1</v>
      </c>
      <c r="D300" s="375">
        <f>+VLOOKUP('Pure Prem Test'!B300,'IBNR+Freq'!B$11:I$360,6,FALSE)+VLOOKUP('Pure Prem Test'!B300,'IBNR+Freq'!B$11:I$360,7,FALSE)+VLOOKUP('Pure Prem Test'!B300,'IBNR+Freq'!B$11:I$360,8,FALSE)</f>
        <v>1</v>
      </c>
      <c r="E300" s="256">
        <f>+VLOOKUP(B300,UPP!$C$10:$R$350,16,FALSE)</f>
        <v>2.1072222599999999</v>
      </c>
      <c r="F300" s="257">
        <f t="shared" si="37"/>
        <v>21.0722226</v>
      </c>
      <c r="G300" s="256">
        <f>+VLOOKUP(B300,'Exp Loss Report_PAYROLL'!$A$7:$X$350,24,FALSE)</f>
        <v>2.1070000000000002</v>
      </c>
      <c r="H300" s="257">
        <f t="shared" si="38"/>
        <v>21.07</v>
      </c>
      <c r="I300" s="257"/>
      <c r="J300" s="599"/>
      <c r="K300" s="256">
        <f t="shared" si="39"/>
        <v>2.1070000000000002</v>
      </c>
      <c r="L300" s="446">
        <f t="shared" si="40"/>
        <v>3.36</v>
      </c>
      <c r="M300" s="446" t="e">
        <f t="shared" si="41"/>
        <v>#N/A</v>
      </c>
      <c r="N300" s="446" t="e">
        <f t="shared" si="42"/>
        <v>#N/A</v>
      </c>
      <c r="O300" s="446" t="e">
        <f t="shared" si="44"/>
        <v>#N/A</v>
      </c>
      <c r="P300" s="405"/>
      <c r="Q300" s="601">
        <v>980</v>
      </c>
      <c r="R300" s="601">
        <f t="shared" si="43"/>
        <v>980</v>
      </c>
      <c r="S300" s="601">
        <v>3.23</v>
      </c>
      <c r="T300" s="601" t="s">
        <v>1764</v>
      </c>
    </row>
    <row r="301" spans="2:20" x14ac:dyDescent="0.2">
      <c r="B301" s="375">
        <f>+UPP!C303</f>
        <v>2451</v>
      </c>
      <c r="C301" s="375">
        <f>+UPP!B303</f>
        <v>1</v>
      </c>
      <c r="D301" s="375">
        <f>+VLOOKUP('Pure Prem Test'!B301,'IBNR+Freq'!B$11:I$360,6,FALSE)+VLOOKUP('Pure Prem Test'!B301,'IBNR+Freq'!B$11:I$360,7,FALSE)+VLOOKUP('Pure Prem Test'!B301,'IBNR+Freq'!B$11:I$360,8,FALSE)</f>
        <v>120</v>
      </c>
      <c r="E301" s="256">
        <f>+VLOOKUP(B301,UPP!$C$10:$R$350,16,FALSE)</f>
        <v>2.5692878639999996</v>
      </c>
      <c r="F301" s="257">
        <f t="shared" si="37"/>
        <v>3083.1454367999995</v>
      </c>
      <c r="G301" s="256">
        <f>+VLOOKUP(B301,'Exp Loss Report_PAYROLL'!$A$7:$X$350,24,FALSE)</f>
        <v>2.569</v>
      </c>
      <c r="H301" s="257">
        <f t="shared" si="38"/>
        <v>3082.7999999999997</v>
      </c>
      <c r="I301" s="257"/>
      <c r="J301" s="599"/>
      <c r="K301" s="256">
        <f t="shared" si="39"/>
        <v>2.569</v>
      </c>
      <c r="L301" s="446">
        <f t="shared" si="40"/>
        <v>4.0999999999999996</v>
      </c>
      <c r="M301" s="446" t="e">
        <f t="shared" si="41"/>
        <v>#N/A</v>
      </c>
      <c r="N301" s="446" t="e">
        <f t="shared" si="42"/>
        <v>#N/A</v>
      </c>
      <c r="O301" s="446" t="e">
        <f t="shared" si="44"/>
        <v>#N/A</v>
      </c>
      <c r="P301" s="405"/>
      <c r="Q301" s="601">
        <v>981</v>
      </c>
      <c r="R301" s="601">
        <f t="shared" si="43"/>
        <v>981</v>
      </c>
      <c r="S301" s="601">
        <v>2.17</v>
      </c>
      <c r="T301" s="601" t="s">
        <v>1764</v>
      </c>
    </row>
    <row r="302" spans="2:20" x14ac:dyDescent="0.2">
      <c r="B302" s="375">
        <f>+UPP!C304</f>
        <v>2472</v>
      </c>
      <c r="C302" s="375">
        <f>+UPP!B304</f>
        <v>1</v>
      </c>
      <c r="D302" s="375">
        <f>+VLOOKUP('Pure Prem Test'!B302,'IBNR+Freq'!B$11:I$360,6,FALSE)+VLOOKUP('Pure Prem Test'!B302,'IBNR+Freq'!B$11:I$360,7,FALSE)+VLOOKUP('Pure Prem Test'!B302,'IBNR+Freq'!B$11:I$360,8,FALSE)</f>
        <v>2250</v>
      </c>
      <c r="E302" s="256">
        <f>+VLOOKUP(B302,UPP!$C$10:$R$350,16,FALSE)</f>
        <v>0.79211246400000002</v>
      </c>
      <c r="F302" s="257">
        <f t="shared" si="37"/>
        <v>17822.530440000002</v>
      </c>
      <c r="G302" s="256">
        <f>+VLOOKUP(B302,'Exp Loss Report_PAYROLL'!$A$7:$X$350,24,FALSE)</f>
        <v>0.78800000000000003</v>
      </c>
      <c r="H302" s="257">
        <f t="shared" si="38"/>
        <v>17730</v>
      </c>
      <c r="I302" s="257"/>
      <c r="J302" s="599"/>
      <c r="K302" s="256">
        <f t="shared" si="39"/>
        <v>0.78800000000000003</v>
      </c>
      <c r="L302" s="446">
        <f t="shared" si="40"/>
        <v>1.26</v>
      </c>
      <c r="M302" s="446" t="e">
        <f t="shared" si="41"/>
        <v>#N/A</v>
      </c>
      <c r="N302" s="446" t="e">
        <f t="shared" si="42"/>
        <v>#N/A</v>
      </c>
      <c r="O302" s="446" t="e">
        <f t="shared" si="44"/>
        <v>#N/A</v>
      </c>
      <c r="P302" s="405"/>
      <c r="Q302" s="601">
        <v>983</v>
      </c>
      <c r="R302" s="601">
        <f t="shared" si="43"/>
        <v>983</v>
      </c>
      <c r="S302" s="601">
        <v>6.62</v>
      </c>
      <c r="T302" s="601" t="s">
        <v>1763</v>
      </c>
    </row>
    <row r="303" spans="2:20" x14ac:dyDescent="0.2">
      <c r="B303" s="375">
        <f>+UPP!C305</f>
        <v>2475</v>
      </c>
      <c r="C303" s="375">
        <f>+UPP!B305</f>
        <v>1</v>
      </c>
      <c r="D303" s="375">
        <f>+VLOOKUP('Pure Prem Test'!B303,'IBNR+Freq'!B$11:I$360,6,FALSE)+VLOOKUP('Pure Prem Test'!B303,'IBNR+Freq'!B$11:I$360,7,FALSE)+VLOOKUP('Pure Prem Test'!B303,'IBNR+Freq'!B$11:I$360,8,FALSE)</f>
        <v>42</v>
      </c>
      <c r="E303" s="256">
        <f>+VLOOKUP(B303,UPP!$C$10:$R$350,16,FALSE)</f>
        <v>1.9447376520000004</v>
      </c>
      <c r="F303" s="257">
        <f t="shared" si="37"/>
        <v>816.78981384000008</v>
      </c>
      <c r="G303" s="256">
        <f>+VLOOKUP(B303,'Exp Loss Report_PAYROLL'!$A$7:$X$350,24,FALSE)</f>
        <v>1.9450000000000001</v>
      </c>
      <c r="H303" s="257">
        <f t="shared" si="38"/>
        <v>816.9</v>
      </c>
      <c r="I303" s="257"/>
      <c r="J303" s="599"/>
      <c r="K303" s="256">
        <f t="shared" si="39"/>
        <v>1.9450000000000001</v>
      </c>
      <c r="L303" s="446">
        <f t="shared" si="40"/>
        <v>3.11</v>
      </c>
      <c r="M303" s="446" t="e">
        <f t="shared" si="41"/>
        <v>#N/A</v>
      </c>
      <c r="N303" s="446" t="e">
        <f t="shared" si="42"/>
        <v>#N/A</v>
      </c>
      <c r="O303" s="446" t="e">
        <f t="shared" si="44"/>
        <v>#N/A</v>
      </c>
      <c r="P303" s="405"/>
      <c r="Q303" s="601">
        <v>984</v>
      </c>
      <c r="R303" s="601">
        <f t="shared" si="43"/>
        <v>984</v>
      </c>
      <c r="S303" s="601">
        <v>0.17</v>
      </c>
      <c r="T303" s="601" t="s">
        <v>1764</v>
      </c>
    </row>
    <row r="304" spans="2:20" x14ac:dyDescent="0.2">
      <c r="B304" s="375">
        <f>+UPP!C306</f>
        <v>2563</v>
      </c>
      <c r="C304" s="375">
        <f>+UPP!B306</f>
        <v>1</v>
      </c>
      <c r="D304" s="375">
        <f>+VLOOKUP('Pure Prem Test'!B304,'IBNR+Freq'!B$11:I$360,6,FALSE)+VLOOKUP('Pure Prem Test'!B304,'IBNR+Freq'!B$11:I$360,7,FALSE)+VLOOKUP('Pure Prem Test'!B304,'IBNR+Freq'!B$11:I$360,8,FALSE)</f>
        <v>2953</v>
      </c>
      <c r="E304" s="256">
        <f>+VLOOKUP(B304,UPP!$C$10:$R$350,16,FALSE)</f>
        <v>1.025684088</v>
      </c>
      <c r="F304" s="257">
        <f t="shared" si="37"/>
        <v>30288.451118640001</v>
      </c>
      <c r="G304" s="256">
        <f>+VLOOKUP(B304,'Exp Loss Report_PAYROLL'!$A$7:$X$350,24,FALSE)</f>
        <v>1.0229999999999999</v>
      </c>
      <c r="H304" s="257">
        <f t="shared" si="38"/>
        <v>30209.19</v>
      </c>
      <c r="I304" s="257"/>
      <c r="J304" s="599"/>
      <c r="K304" s="256">
        <f t="shared" si="39"/>
        <v>1.0229999999999999</v>
      </c>
      <c r="L304" s="446">
        <f t="shared" si="40"/>
        <v>1.63</v>
      </c>
      <c r="M304" s="446" t="e">
        <f t="shared" si="41"/>
        <v>#N/A</v>
      </c>
      <c r="N304" s="446" t="e">
        <f t="shared" si="42"/>
        <v>#N/A</v>
      </c>
      <c r="O304" s="446" t="e">
        <f t="shared" si="44"/>
        <v>#N/A</v>
      </c>
      <c r="P304" s="405"/>
      <c r="Q304" s="601">
        <v>985</v>
      </c>
      <c r="R304" s="601">
        <f t="shared" si="43"/>
        <v>985</v>
      </c>
      <c r="S304" s="601">
        <v>3.57</v>
      </c>
      <c r="T304" s="601" t="s">
        <v>1764</v>
      </c>
    </row>
    <row r="305" spans="2:20" x14ac:dyDescent="0.2">
      <c r="B305" s="375">
        <f>+UPP!C307</f>
        <v>2609</v>
      </c>
      <c r="C305" s="375">
        <f>+UPP!B307</f>
        <v>2</v>
      </c>
      <c r="D305" s="375">
        <f>+VLOOKUP('Pure Prem Test'!B305,'IBNR+Freq'!B$11:I$360,6,FALSE)+VLOOKUP('Pure Prem Test'!B305,'IBNR+Freq'!B$11:I$360,7,FALSE)+VLOOKUP('Pure Prem Test'!B305,'IBNR+Freq'!B$11:I$360,8,FALSE)</f>
        <v>503</v>
      </c>
      <c r="E305" s="256">
        <f>+VLOOKUP(B305,UPP!$C$10:$R$350,16,FALSE)</f>
        <v>2.8288900800000008</v>
      </c>
      <c r="F305" s="257">
        <f t="shared" si="37"/>
        <v>14229.317102400004</v>
      </c>
      <c r="G305" s="256">
        <f>+VLOOKUP(B305,'Exp Loss Report_PAYROLL'!$A$7:$X$350,24,FALSE)</f>
        <v>2.8290000000000002</v>
      </c>
      <c r="H305" s="257">
        <f t="shared" si="38"/>
        <v>14229.87</v>
      </c>
      <c r="I305" s="257"/>
      <c r="J305" s="599"/>
      <c r="K305" s="256">
        <f t="shared" si="39"/>
        <v>2.8290000000000002</v>
      </c>
      <c r="L305" s="446">
        <f t="shared" si="40"/>
        <v>4.42</v>
      </c>
      <c r="M305" s="446" t="e">
        <f t="shared" si="41"/>
        <v>#N/A</v>
      </c>
      <c r="N305" s="446" t="e">
        <f t="shared" si="42"/>
        <v>#N/A</v>
      </c>
      <c r="O305" s="446" t="e">
        <f t="shared" si="44"/>
        <v>#N/A</v>
      </c>
      <c r="P305" s="405"/>
      <c r="Q305" s="601">
        <v>986</v>
      </c>
      <c r="R305" s="601">
        <f t="shared" si="43"/>
        <v>986</v>
      </c>
      <c r="S305" s="601">
        <v>1.78</v>
      </c>
      <c r="T305" s="601" t="s">
        <v>1764</v>
      </c>
    </row>
    <row r="306" spans="2:20" x14ac:dyDescent="0.2">
      <c r="B306" s="375">
        <f>+UPP!C308</f>
        <v>2651</v>
      </c>
      <c r="C306" s="375">
        <f>+UPP!B308</f>
        <v>2</v>
      </c>
      <c r="D306" s="375">
        <f>+VLOOKUP('Pure Prem Test'!B306,'IBNR+Freq'!B$11:I$360,6,FALSE)+VLOOKUP('Pure Prem Test'!B306,'IBNR+Freq'!B$11:I$360,7,FALSE)+VLOOKUP('Pure Prem Test'!B306,'IBNR+Freq'!B$11:I$360,8,FALSE)</f>
        <v>2134</v>
      </c>
      <c r="E306" s="256">
        <f>+VLOOKUP(B306,UPP!$C$10:$R$350,16,FALSE)</f>
        <v>3.3461125200000006</v>
      </c>
      <c r="F306" s="257">
        <f t="shared" si="37"/>
        <v>71406.041176800005</v>
      </c>
      <c r="G306" s="256">
        <f>+VLOOKUP(B306,'Exp Loss Report_PAYROLL'!$A$7:$X$350,24,FALSE)</f>
        <v>3.3519999999999999</v>
      </c>
      <c r="H306" s="257">
        <f t="shared" si="38"/>
        <v>71531.679999999993</v>
      </c>
      <c r="I306" s="257"/>
      <c r="J306" s="599"/>
      <c r="K306" s="256">
        <f t="shared" si="39"/>
        <v>3.3519999999999999</v>
      </c>
      <c r="L306" s="446">
        <f t="shared" si="40"/>
        <v>5.23</v>
      </c>
      <c r="M306" s="446" t="e">
        <f t="shared" si="41"/>
        <v>#N/A</v>
      </c>
      <c r="N306" s="446" t="e">
        <f t="shared" si="42"/>
        <v>#N/A</v>
      </c>
      <c r="O306" s="446" t="e">
        <f t="shared" si="44"/>
        <v>#N/A</v>
      </c>
      <c r="P306" s="405"/>
      <c r="Q306" s="601">
        <v>988</v>
      </c>
      <c r="R306" s="601">
        <f t="shared" si="43"/>
        <v>988</v>
      </c>
      <c r="S306" s="601">
        <v>0.15</v>
      </c>
      <c r="T306" s="601" t="s">
        <v>1764</v>
      </c>
    </row>
    <row r="307" spans="2:20" x14ac:dyDescent="0.2">
      <c r="B307" s="375">
        <f>+UPP!C309</f>
        <v>2661</v>
      </c>
      <c r="C307" s="375">
        <f>+UPP!B309</f>
        <v>2</v>
      </c>
      <c r="D307" s="375">
        <f>+VLOOKUP('Pure Prem Test'!B307,'IBNR+Freq'!B$11:I$360,6,FALSE)+VLOOKUP('Pure Prem Test'!B307,'IBNR+Freq'!B$11:I$360,7,FALSE)+VLOOKUP('Pure Prem Test'!B307,'IBNR+Freq'!B$11:I$360,8,FALSE)</f>
        <v>4842</v>
      </c>
      <c r="E307" s="256">
        <f>+VLOOKUP(B307,UPP!$C$10:$R$350,16,FALSE)</f>
        <v>1.8050007600000004</v>
      </c>
      <c r="F307" s="257">
        <f t="shared" si="37"/>
        <v>87398.136799200016</v>
      </c>
      <c r="G307" s="256">
        <f>+VLOOKUP(B307,'Exp Loss Report_PAYROLL'!$A$7:$X$350,24,FALSE)</f>
        <v>1.911</v>
      </c>
      <c r="H307" s="257">
        <f t="shared" si="38"/>
        <v>92530.62</v>
      </c>
      <c r="I307" s="257"/>
      <c r="J307" s="599"/>
      <c r="K307" s="256">
        <f t="shared" si="39"/>
        <v>1.911</v>
      </c>
      <c r="L307" s="446">
        <f t="shared" si="40"/>
        <v>2.98</v>
      </c>
      <c r="M307" s="446" t="e">
        <f t="shared" si="41"/>
        <v>#N/A</v>
      </c>
      <c r="N307" s="446" t="e">
        <f t="shared" si="42"/>
        <v>#N/A</v>
      </c>
      <c r="O307" s="446" t="e">
        <f t="shared" si="44"/>
        <v>#N/A</v>
      </c>
      <c r="P307" s="405"/>
      <c r="Q307" s="601">
        <v>991</v>
      </c>
      <c r="R307" s="601">
        <f t="shared" si="43"/>
        <v>991</v>
      </c>
      <c r="S307" s="601">
        <v>4.75</v>
      </c>
      <c r="T307" s="601" t="s">
        <v>1763</v>
      </c>
    </row>
    <row r="308" spans="2:20" x14ac:dyDescent="0.2">
      <c r="B308" s="375">
        <f>+UPP!C310</f>
        <v>2813</v>
      </c>
      <c r="C308" s="375">
        <f>+UPP!B310</f>
        <v>3</v>
      </c>
      <c r="D308" s="375">
        <f>+VLOOKUP('Pure Prem Test'!B308,'IBNR+Freq'!B$11:I$360,6,FALSE)+VLOOKUP('Pure Prem Test'!B308,'IBNR+Freq'!B$11:I$360,7,FALSE)+VLOOKUP('Pure Prem Test'!B308,'IBNR+Freq'!B$11:I$360,8,FALSE)</f>
        <v>8736</v>
      </c>
      <c r="E308" s="256">
        <f>+VLOOKUP(B308,UPP!$C$10:$R$350,16,FALSE)</f>
        <v>3.2971316550000012</v>
      </c>
      <c r="F308" s="257">
        <f t="shared" si="37"/>
        <v>288037.42138080014</v>
      </c>
      <c r="G308" s="256">
        <f>+VLOOKUP(B308,'Exp Loss Report_PAYROLL'!$A$7:$X$350,24,FALSE)</f>
        <v>3.3860000000000001</v>
      </c>
      <c r="H308" s="257">
        <f t="shared" si="38"/>
        <v>295800.96000000002</v>
      </c>
      <c r="I308" s="257"/>
      <c r="J308" s="599"/>
      <c r="K308" s="256">
        <f t="shared" si="39"/>
        <v>3.3860000000000001</v>
      </c>
      <c r="L308" s="446">
        <f t="shared" si="40"/>
        <v>4.5199999999999996</v>
      </c>
      <c r="M308" s="446" t="e">
        <f t="shared" si="41"/>
        <v>#N/A</v>
      </c>
      <c r="N308" s="446" t="e">
        <f t="shared" si="42"/>
        <v>#N/A</v>
      </c>
      <c r="O308" s="446" t="e">
        <f t="shared" si="44"/>
        <v>#N/A</v>
      </c>
      <c r="P308" s="405"/>
      <c r="Q308" s="601">
        <v>992</v>
      </c>
      <c r="R308" s="601">
        <f t="shared" si="43"/>
        <v>992</v>
      </c>
      <c r="S308" s="601">
        <v>4.26</v>
      </c>
      <c r="T308" s="601" t="s">
        <v>1764</v>
      </c>
    </row>
    <row r="309" spans="2:20" x14ac:dyDescent="0.2">
      <c r="B309" s="375">
        <f>+UPP!C311</f>
        <v>2914</v>
      </c>
      <c r="C309" s="375">
        <f>+UPP!B311</f>
        <v>3</v>
      </c>
      <c r="D309" s="375">
        <f>+VLOOKUP('Pure Prem Test'!B309,'IBNR+Freq'!B$11:I$360,6,FALSE)+VLOOKUP('Pure Prem Test'!B309,'IBNR+Freq'!B$11:I$360,7,FALSE)+VLOOKUP('Pure Prem Test'!B309,'IBNR+Freq'!B$11:I$360,8,FALSE)</f>
        <v>178</v>
      </c>
      <c r="E309" s="256">
        <f>+VLOOKUP(B309,UPP!$C$10:$R$350,16,FALSE)</f>
        <v>1.8490266450000001</v>
      </c>
      <c r="F309" s="257">
        <f t="shared" si="37"/>
        <v>3291.2674281</v>
      </c>
      <c r="G309" s="256">
        <f>+VLOOKUP(B309,'Exp Loss Report_PAYROLL'!$A$7:$X$350,24,FALSE)</f>
        <v>1.849</v>
      </c>
      <c r="H309" s="257">
        <f t="shared" si="38"/>
        <v>3291.2200000000003</v>
      </c>
      <c r="I309" s="257"/>
      <c r="J309" s="599"/>
      <c r="K309" s="256">
        <f t="shared" si="39"/>
        <v>1.849</v>
      </c>
      <c r="L309" s="446">
        <f t="shared" si="40"/>
        <v>2.4700000000000002</v>
      </c>
      <c r="M309" s="446" t="e">
        <f t="shared" si="41"/>
        <v>#N/A</v>
      </c>
      <c r="N309" s="446" t="e">
        <f t="shared" si="42"/>
        <v>#N/A</v>
      </c>
      <c r="O309" s="446" t="e">
        <f t="shared" si="44"/>
        <v>#N/A</v>
      </c>
      <c r="P309" s="405"/>
      <c r="Q309" s="601">
        <v>995</v>
      </c>
      <c r="R309" s="601">
        <f t="shared" si="43"/>
        <v>995</v>
      </c>
      <c r="S309" s="601">
        <v>6.69</v>
      </c>
      <c r="T309" s="601" t="s">
        <v>1764</v>
      </c>
    </row>
    <row r="310" spans="2:20" x14ac:dyDescent="0.2">
      <c r="B310" s="375">
        <f>+UPP!C312</f>
        <v>2921</v>
      </c>
      <c r="C310" s="375">
        <f>+UPP!B312</f>
        <v>3</v>
      </c>
      <c r="D310" s="375">
        <f>+VLOOKUP('Pure Prem Test'!B310,'IBNR+Freq'!B$11:I$360,6,FALSE)+VLOOKUP('Pure Prem Test'!B310,'IBNR+Freq'!B$11:I$360,7,FALSE)+VLOOKUP('Pure Prem Test'!B310,'IBNR+Freq'!B$11:I$360,8,FALSE)</f>
        <v>120</v>
      </c>
      <c r="E310" s="256">
        <f>+VLOOKUP(B310,UPP!$C$10:$R$350,16,FALSE)</f>
        <v>3.90150606</v>
      </c>
      <c r="F310" s="257">
        <f t="shared" si="37"/>
        <v>4681.807272</v>
      </c>
      <c r="G310" s="256">
        <f>+VLOOKUP(B310,'Exp Loss Report_PAYROLL'!$A$7:$X$350,24,FALSE)</f>
        <v>3.9020000000000001</v>
      </c>
      <c r="H310" s="257">
        <f t="shared" si="38"/>
        <v>4682.3999999999996</v>
      </c>
      <c r="I310" s="257"/>
      <c r="J310" s="599"/>
      <c r="K310" s="256">
        <f t="shared" si="39"/>
        <v>3.9020000000000001</v>
      </c>
      <c r="L310" s="446">
        <f t="shared" si="40"/>
        <v>5.21</v>
      </c>
      <c r="M310" s="446" t="e">
        <f t="shared" si="41"/>
        <v>#N/A</v>
      </c>
      <c r="N310" s="446" t="e">
        <f t="shared" si="42"/>
        <v>#N/A</v>
      </c>
      <c r="O310" s="446" t="e">
        <f t="shared" si="44"/>
        <v>#N/A</v>
      </c>
      <c r="P310" s="405"/>
      <c r="Q310" s="601">
        <v>997</v>
      </c>
      <c r="R310" s="601">
        <f t="shared" si="43"/>
        <v>997</v>
      </c>
      <c r="S310" s="601">
        <v>0.8</v>
      </c>
      <c r="T310" s="601" t="s">
        <v>1763</v>
      </c>
    </row>
    <row r="311" spans="2:20" x14ac:dyDescent="0.2">
      <c r="B311" s="375">
        <f>+UPP!C313</f>
        <v>2923</v>
      </c>
      <c r="C311" s="375">
        <f>+UPP!B313</f>
        <v>3</v>
      </c>
      <c r="D311" s="375">
        <f>+VLOOKUP('Pure Prem Test'!B311,'IBNR+Freq'!B$11:I$360,6,FALSE)+VLOOKUP('Pure Prem Test'!B311,'IBNR+Freq'!B$11:I$360,7,FALSE)+VLOOKUP('Pure Prem Test'!B311,'IBNR+Freq'!B$11:I$360,8,FALSE)</f>
        <v>2984</v>
      </c>
      <c r="E311" s="256">
        <f>+VLOOKUP(B311,UPP!$C$10:$R$350,16,FALSE)</f>
        <v>1.8789461700000003</v>
      </c>
      <c r="F311" s="257">
        <f t="shared" si="37"/>
        <v>56067.753712800011</v>
      </c>
      <c r="G311" s="256">
        <f>+VLOOKUP(B311,'Exp Loss Report_PAYROLL'!$A$7:$X$350,24,FALSE)</f>
        <v>1.915</v>
      </c>
      <c r="H311" s="257">
        <f t="shared" si="38"/>
        <v>57143.6</v>
      </c>
      <c r="I311" s="257"/>
      <c r="J311" s="599"/>
      <c r="K311" s="256">
        <f t="shared" si="39"/>
        <v>1.915</v>
      </c>
      <c r="L311" s="446">
        <f t="shared" si="40"/>
        <v>2.56</v>
      </c>
      <c r="M311" s="446" t="e">
        <f t="shared" si="41"/>
        <v>#N/A</v>
      </c>
      <c r="N311" s="446" t="e">
        <f t="shared" si="42"/>
        <v>#N/A</v>
      </c>
      <c r="O311" s="446" t="e">
        <f t="shared" si="44"/>
        <v>#N/A</v>
      </c>
      <c r="P311" s="405"/>
      <c r="Q311" s="601">
        <v>999</v>
      </c>
      <c r="R311" s="601">
        <f t="shared" si="43"/>
        <v>999</v>
      </c>
      <c r="S311" s="601">
        <v>4.49</v>
      </c>
      <c r="T311" s="601" t="s">
        <v>1763</v>
      </c>
    </row>
    <row r="312" spans="2:20" x14ac:dyDescent="0.2">
      <c r="B312" s="375">
        <f>+UPP!C314</f>
        <v>2926</v>
      </c>
      <c r="C312" s="375">
        <f>+UPP!B314</f>
        <v>3</v>
      </c>
      <c r="D312" s="375">
        <f>+VLOOKUP('Pure Prem Test'!B312,'IBNR+Freq'!B$11:I$360,6,FALSE)+VLOOKUP('Pure Prem Test'!B312,'IBNR+Freq'!B$11:I$360,7,FALSE)+VLOOKUP('Pure Prem Test'!B312,'IBNR+Freq'!B$11:I$360,8,FALSE)</f>
        <v>558</v>
      </c>
      <c r="E312" s="256">
        <f>+VLOOKUP(B312,UPP!$C$10:$R$350,16,FALSE)</f>
        <v>2.0464955100000002</v>
      </c>
      <c r="F312" s="257">
        <f t="shared" si="37"/>
        <v>11419.444945800002</v>
      </c>
      <c r="G312" s="256">
        <f>+VLOOKUP(B312,'Exp Loss Report_PAYROLL'!$A$7:$X$350,24,FALSE)</f>
        <v>2.0459999999999998</v>
      </c>
      <c r="H312" s="257">
        <f t="shared" si="38"/>
        <v>11416.679999999998</v>
      </c>
      <c r="I312" s="257"/>
      <c r="J312" s="599"/>
      <c r="K312" s="256">
        <f t="shared" si="39"/>
        <v>2.0459999999999998</v>
      </c>
      <c r="L312" s="446">
        <f t="shared" si="40"/>
        <v>2.73</v>
      </c>
      <c r="M312" s="446" t="e">
        <f t="shared" si="41"/>
        <v>#N/A</v>
      </c>
      <c r="N312" s="446" t="e">
        <f t="shared" si="42"/>
        <v>#N/A</v>
      </c>
      <c r="O312" s="446" t="e">
        <f t="shared" si="44"/>
        <v>#N/A</v>
      </c>
      <c r="P312" s="405"/>
      <c r="Q312" s="601">
        <v>4771</v>
      </c>
      <c r="R312" s="601">
        <f t="shared" si="43"/>
        <v>4771</v>
      </c>
      <c r="S312" s="601">
        <v>3.9</v>
      </c>
      <c r="T312" s="601" t="s">
        <v>1763</v>
      </c>
    </row>
    <row r="313" spans="2:20" x14ac:dyDescent="0.2">
      <c r="B313" s="375">
        <f>+UPP!C315</f>
        <v>2928</v>
      </c>
      <c r="C313" s="375">
        <f>+UPP!B315</f>
        <v>3</v>
      </c>
      <c r="D313" s="375">
        <f>+VLOOKUP('Pure Prem Test'!B313,'IBNR+Freq'!B$11:I$360,6,FALSE)+VLOOKUP('Pure Prem Test'!B313,'IBNR+Freq'!B$11:I$360,7,FALSE)+VLOOKUP('Pure Prem Test'!B313,'IBNR+Freq'!B$11:I$360,8,FALSE)</f>
        <v>4320</v>
      </c>
      <c r="E313" s="256">
        <f>+VLOOKUP(B313,UPP!$C$10:$R$350,16,FALSE)</f>
        <v>1.9507530300000002</v>
      </c>
      <c r="F313" s="257">
        <f t="shared" si="37"/>
        <v>84272.530896000011</v>
      </c>
      <c r="G313" s="256">
        <f>+VLOOKUP(B313,'Exp Loss Report_PAYROLL'!$A$7:$X$350,24,FALSE)</f>
        <v>1.9510000000000001</v>
      </c>
      <c r="H313" s="257">
        <f t="shared" si="38"/>
        <v>84283.199999999997</v>
      </c>
      <c r="I313" s="257"/>
      <c r="J313" s="599"/>
      <c r="K313" s="256">
        <f t="shared" si="39"/>
        <v>1.9510000000000001</v>
      </c>
      <c r="L313" s="446">
        <f t="shared" si="40"/>
        <v>2.61</v>
      </c>
      <c r="M313" s="446" t="e">
        <f t="shared" si="41"/>
        <v>#N/A</v>
      </c>
      <c r="N313" s="446" t="e">
        <f t="shared" si="42"/>
        <v>#N/A</v>
      </c>
      <c r="O313" s="446" t="e">
        <f t="shared" si="44"/>
        <v>#N/A</v>
      </c>
      <c r="P313" s="405"/>
      <c r="Q313" s="601">
        <v>4777</v>
      </c>
      <c r="R313" s="601">
        <f t="shared" si="43"/>
        <v>4777</v>
      </c>
      <c r="S313" s="601">
        <v>7.79</v>
      </c>
      <c r="T313" s="601" t="s">
        <v>1764</v>
      </c>
    </row>
    <row r="314" spans="2:20" x14ac:dyDescent="0.2">
      <c r="B314" s="375">
        <f>+UPP!C316</f>
        <v>2965</v>
      </c>
      <c r="C314" s="375">
        <f>+UPP!B316</f>
        <v>3</v>
      </c>
      <c r="D314" s="375">
        <f>+VLOOKUP('Pure Prem Test'!B314,'IBNR+Freq'!B$11:I$360,6,FALSE)+VLOOKUP('Pure Prem Test'!B314,'IBNR+Freq'!B$11:I$360,7,FALSE)+VLOOKUP('Pure Prem Test'!B314,'IBNR+Freq'!B$11:I$360,8,FALSE)</f>
        <v>25402</v>
      </c>
      <c r="E314" s="256">
        <f>+VLOOKUP(B314,UPP!$C$10:$R$350,16,FALSE)</f>
        <v>0.29919525000000002</v>
      </c>
      <c r="F314" s="257">
        <f t="shared" si="37"/>
        <v>76001.577405000004</v>
      </c>
      <c r="G314" s="256">
        <f>+VLOOKUP(B314,'Exp Loss Report_PAYROLL'!$A$7:$X$350,24,FALSE)</f>
        <v>0.36499999999999999</v>
      </c>
      <c r="H314" s="257">
        <f t="shared" si="38"/>
        <v>92717.299999999988</v>
      </c>
      <c r="I314" s="257"/>
      <c r="J314" s="599"/>
      <c r="K314" s="256">
        <f t="shared" si="39"/>
        <v>0.36499999999999999</v>
      </c>
      <c r="L314" s="446">
        <f t="shared" si="40"/>
        <v>0.49</v>
      </c>
      <c r="M314" s="446" t="e">
        <f t="shared" si="41"/>
        <v>#N/A</v>
      </c>
      <c r="N314" s="446" t="e">
        <f t="shared" si="42"/>
        <v>#N/A</v>
      </c>
      <c r="O314" s="446" t="e">
        <f t="shared" si="44"/>
        <v>#N/A</v>
      </c>
      <c r="P314" s="405"/>
      <c r="Q314" s="601">
        <v>7405</v>
      </c>
      <c r="R314" s="601">
        <f t="shared" si="43"/>
        <v>7405</v>
      </c>
      <c r="S314" s="601">
        <v>1.74</v>
      </c>
      <c r="T314" s="601" t="s">
        <v>1763</v>
      </c>
    </row>
    <row r="315" spans="2:20" x14ac:dyDescent="0.2">
      <c r="B315" s="375">
        <f>+UPP!C317</f>
        <v>4777</v>
      </c>
      <c r="C315" s="375">
        <f>+UPP!B317</f>
        <v>3</v>
      </c>
      <c r="D315" s="375">
        <f>+VLOOKUP('Pure Prem Test'!B315,'IBNR+Freq'!B$11:I$360,6,FALSE)+VLOOKUP('Pure Prem Test'!B315,'IBNR+Freq'!B$11:I$360,7,FALSE)+VLOOKUP('Pure Prem Test'!B315,'IBNR+Freq'!B$11:I$360,8,FALSE)</f>
        <v>129</v>
      </c>
      <c r="E315" s="256">
        <f>+VLOOKUP(B315,UPP!$C$10:$R$350,16,FALSE)</f>
        <v>5.6547902250000002</v>
      </c>
      <c r="F315" s="257">
        <f t="shared" si="37"/>
        <v>7294.6793902500012</v>
      </c>
      <c r="G315" s="256">
        <f>+VLOOKUP(B315,'Exp Loss Report_PAYROLL'!$A$7:$X$350,24,FALSE)</f>
        <v>5.6550000000000002</v>
      </c>
      <c r="H315" s="257">
        <f t="shared" si="38"/>
        <v>7294.95</v>
      </c>
      <c r="I315" s="257"/>
      <c r="J315" s="599"/>
      <c r="K315" s="256">
        <f t="shared" si="39"/>
        <v>5.6550000000000002</v>
      </c>
      <c r="L315" s="446">
        <f t="shared" si="40"/>
        <v>7.55</v>
      </c>
      <c r="M315" s="446">
        <f t="shared" si="41"/>
        <v>7.79</v>
      </c>
      <c r="N315" s="446">
        <f t="shared" si="42"/>
        <v>-0.24000000000000021</v>
      </c>
      <c r="O315" s="446" t="s">
        <v>1765</v>
      </c>
      <c r="P315" s="405"/>
      <c r="Q315" s="601">
        <v>7413</v>
      </c>
      <c r="R315" s="601">
        <f t="shared" si="43"/>
        <v>7413</v>
      </c>
      <c r="S315" s="601">
        <v>0.77</v>
      </c>
      <c r="T315" s="601" t="s">
        <v>1764</v>
      </c>
    </row>
    <row r="316" spans="2:20" x14ac:dyDescent="0.2">
      <c r="B316" s="375">
        <f>+UPP!C318</f>
        <v>7405</v>
      </c>
      <c r="C316" s="375">
        <f>+UPP!B318</f>
        <v>3</v>
      </c>
      <c r="D316" s="375">
        <f>+VLOOKUP('Pure Prem Test'!B316,'IBNR+Freq'!B$11:I$360,6,FALSE)+VLOOKUP('Pure Prem Test'!B316,'IBNR+Freq'!B$11:I$360,7,FALSE)+VLOOKUP('Pure Prem Test'!B316,'IBNR+Freq'!B$11:I$360,8,FALSE)</f>
        <v>152</v>
      </c>
      <c r="E316" s="256">
        <f>+VLOOKUP(B316,UPP!$C$10:$R$350,16,FALSE)</f>
        <v>1.3284269100000003</v>
      </c>
      <c r="F316" s="257">
        <f t="shared" si="37"/>
        <v>2019.2089032000003</v>
      </c>
      <c r="G316" s="256">
        <f>+VLOOKUP(B316,'Exp Loss Report_PAYROLL'!$A$7:$X$350,24,FALSE)</f>
        <v>1.3280000000000001</v>
      </c>
      <c r="H316" s="257">
        <f t="shared" si="38"/>
        <v>2018.5600000000002</v>
      </c>
      <c r="I316" s="257"/>
      <c r="J316" s="599"/>
      <c r="K316" s="256">
        <f t="shared" si="39"/>
        <v>1.3280000000000001</v>
      </c>
      <c r="L316" s="446">
        <f t="shared" si="40"/>
        <v>1.77</v>
      </c>
      <c r="M316" s="446">
        <f t="shared" si="41"/>
        <v>1.74</v>
      </c>
      <c r="N316" s="446">
        <f t="shared" si="42"/>
        <v>3.0000000000000027E-2</v>
      </c>
      <c r="O316" s="446" t="str">
        <f>+VLOOKUP(B316,R$8:T$321,3,FALSE)</f>
        <v>NR</v>
      </c>
      <c r="P316" s="405"/>
      <c r="Q316" s="601">
        <v>7421</v>
      </c>
      <c r="R316" s="601">
        <f t="shared" si="43"/>
        <v>7421</v>
      </c>
      <c r="S316" s="601">
        <v>0.94</v>
      </c>
      <c r="T316" s="601" t="s">
        <v>1764</v>
      </c>
    </row>
    <row r="317" spans="2:20" x14ac:dyDescent="0.2">
      <c r="B317" s="375">
        <f>+UPP!C319</f>
        <v>7413</v>
      </c>
      <c r="C317" s="375">
        <f>+UPP!B319</f>
        <v>3</v>
      </c>
      <c r="D317" s="375">
        <f>+VLOOKUP('Pure Prem Test'!B317,'IBNR+Freq'!B$11:I$360,6,FALSE)+VLOOKUP('Pure Prem Test'!B317,'IBNR+Freq'!B$11:I$360,7,FALSE)+VLOOKUP('Pure Prem Test'!B317,'IBNR+Freq'!B$11:I$360,8,FALSE)</f>
        <v>165</v>
      </c>
      <c r="E317" s="256">
        <f>+VLOOKUP(B317,UPP!$C$10:$R$350,16,FALSE)</f>
        <v>0.58642269000000002</v>
      </c>
      <c r="F317" s="257">
        <f t="shared" si="37"/>
        <v>967.59743850000007</v>
      </c>
      <c r="G317" s="256">
        <f>+VLOOKUP(B317,'Exp Loss Report_PAYROLL'!$A$7:$X$350,24,FALSE)</f>
        <v>0.58599999999999997</v>
      </c>
      <c r="H317" s="257">
        <f t="shared" si="38"/>
        <v>966.9</v>
      </c>
      <c r="I317" s="257"/>
      <c r="J317" s="599"/>
      <c r="K317" s="256">
        <f t="shared" si="39"/>
        <v>0.58599999999999997</v>
      </c>
      <c r="L317" s="446">
        <f t="shared" si="40"/>
        <v>0.78</v>
      </c>
      <c r="M317" s="446">
        <f t="shared" si="41"/>
        <v>0.77</v>
      </c>
      <c r="N317" s="446">
        <f t="shared" si="42"/>
        <v>1.0000000000000009E-2</v>
      </c>
      <c r="O317" s="446" t="s">
        <v>1765</v>
      </c>
      <c r="P317" s="405"/>
      <c r="Q317" s="601">
        <v>7424</v>
      </c>
      <c r="R317" s="601">
        <f t="shared" si="43"/>
        <v>7424</v>
      </c>
      <c r="S317" s="601">
        <v>2.2000000000000002</v>
      </c>
      <c r="T317" s="601" t="s">
        <v>1764</v>
      </c>
    </row>
    <row r="318" spans="2:20" x14ac:dyDescent="0.2">
      <c r="B318" s="375">
        <f>+UPP!C320</f>
        <v>7421</v>
      </c>
      <c r="C318" s="375">
        <f>+UPP!B320</f>
        <v>3</v>
      </c>
      <c r="D318" s="375">
        <f>+VLOOKUP('Pure Prem Test'!B318,'IBNR+Freq'!B$11:I$360,6,FALSE)+VLOOKUP('Pure Prem Test'!B318,'IBNR+Freq'!B$11:I$360,7,FALSE)+VLOOKUP('Pure Prem Test'!B318,'IBNR+Freq'!B$11:I$360,8,FALSE)</f>
        <v>15541</v>
      </c>
      <c r="E318" s="256">
        <f>+VLOOKUP(B318,UPP!$C$10:$R$350,16,FALSE)</f>
        <v>0.70610079000000003</v>
      </c>
      <c r="F318" s="257">
        <f t="shared" ref="F318:F323" si="45">+D318*E318*10</f>
        <v>109735.12377390001</v>
      </c>
      <c r="G318" s="256">
        <f>+VLOOKUP(B318,'Exp Loss Report_PAYROLL'!$A$7:$X$350,24,FALSE)</f>
        <v>0.71699999999999997</v>
      </c>
      <c r="H318" s="257">
        <f t="shared" ref="H318:H323" si="46">+D318*G318*10</f>
        <v>111428.96999999999</v>
      </c>
      <c r="I318" s="257"/>
      <c r="J318" s="599"/>
      <c r="K318" s="256">
        <f t="shared" si="39"/>
        <v>0.71699999999999997</v>
      </c>
      <c r="L318" s="446">
        <f t="shared" si="40"/>
        <v>0.96</v>
      </c>
      <c r="M318" s="446">
        <f t="shared" si="41"/>
        <v>0.94</v>
      </c>
      <c r="N318" s="446">
        <f t="shared" si="42"/>
        <v>2.0000000000000018E-2</v>
      </c>
      <c r="O318" s="446" t="s">
        <v>1765</v>
      </c>
      <c r="P318" s="405"/>
      <c r="Q318" s="601">
        <v>7428</v>
      </c>
      <c r="R318" s="601">
        <f t="shared" si="43"/>
        <v>7428</v>
      </c>
      <c r="S318" s="601">
        <v>1.8</v>
      </c>
      <c r="T318" s="601" t="s">
        <v>1763</v>
      </c>
    </row>
    <row r="319" spans="2:20" x14ac:dyDescent="0.2">
      <c r="B319" s="375">
        <f>+UPP!C321</f>
        <v>7424</v>
      </c>
      <c r="C319" s="375">
        <f>+UPP!B321</f>
        <v>3</v>
      </c>
      <c r="D319" s="375">
        <f>+VLOOKUP('Pure Prem Test'!B319,'IBNR+Freq'!B$11:I$360,6,FALSE)+VLOOKUP('Pure Prem Test'!B319,'IBNR+Freq'!B$11:I$360,7,FALSE)+VLOOKUP('Pure Prem Test'!B319,'IBNR+Freq'!B$11:I$360,8,FALSE)</f>
        <v>35216</v>
      </c>
      <c r="E319" s="256">
        <f>+VLOOKUP(B319,UPP!$C$10:$R$350,16,FALSE)</f>
        <v>1.6695094950000002</v>
      </c>
      <c r="F319" s="257">
        <f t="shared" si="45"/>
        <v>587934.46375920007</v>
      </c>
      <c r="G319" s="256">
        <f>+VLOOKUP(B319,'Exp Loss Report_PAYROLL'!$A$7:$X$350,24,FALSE)</f>
        <v>1.6479999999999999</v>
      </c>
      <c r="H319" s="257">
        <f t="shared" si="46"/>
        <v>580359.67999999993</v>
      </c>
      <c r="I319" s="257"/>
      <c r="J319" s="599"/>
      <c r="K319" s="256">
        <f t="shared" si="39"/>
        <v>1.6479999999999999</v>
      </c>
      <c r="L319" s="446">
        <f t="shared" si="40"/>
        <v>2.2000000000000002</v>
      </c>
      <c r="M319" s="446">
        <f t="shared" si="41"/>
        <v>2.2000000000000002</v>
      </c>
      <c r="N319" s="446">
        <f t="shared" si="42"/>
        <v>0</v>
      </c>
      <c r="O319" s="446" t="s">
        <v>1765</v>
      </c>
      <c r="P319" s="405"/>
      <c r="Q319" s="601">
        <v>7445</v>
      </c>
      <c r="R319" s="601">
        <f t="shared" si="43"/>
        <v>7445</v>
      </c>
      <c r="S319" s="601">
        <v>0.57999999999999996</v>
      </c>
      <c r="T319" s="601" t="s">
        <v>1763</v>
      </c>
    </row>
    <row r="320" spans="2:20" x14ac:dyDescent="0.2">
      <c r="B320" s="375">
        <f>+UPP!C322</f>
        <v>7428</v>
      </c>
      <c r="C320" s="375">
        <f>+UPP!B322</f>
        <v>3</v>
      </c>
      <c r="D320" s="375">
        <f>+VLOOKUP('Pure Prem Test'!B320,'IBNR+Freq'!B$11:I$360,6,FALSE)+VLOOKUP('Pure Prem Test'!B320,'IBNR+Freq'!B$11:I$360,7,FALSE)+VLOOKUP('Pure Prem Test'!B320,'IBNR+Freq'!B$11:I$360,8,FALSE)</f>
        <v>155697</v>
      </c>
      <c r="E320" s="256">
        <f>+VLOOKUP(B320,UPP!$C$10:$R$350,16,FALSE)</f>
        <v>1.36433034</v>
      </c>
      <c r="F320" s="257">
        <f t="shared" si="45"/>
        <v>2124221.4094698001</v>
      </c>
      <c r="G320" s="256">
        <f>+VLOOKUP(B320,'Exp Loss Report_PAYROLL'!$A$7:$X$350,24,FALSE)</f>
        <v>1.349</v>
      </c>
      <c r="H320" s="257">
        <f t="shared" si="46"/>
        <v>2100352.5299999998</v>
      </c>
      <c r="I320" s="257"/>
      <c r="J320" s="599"/>
      <c r="K320" s="256">
        <f t="shared" si="39"/>
        <v>1.349</v>
      </c>
      <c r="L320" s="446">
        <f t="shared" si="40"/>
        <v>1.8</v>
      </c>
      <c r="M320" s="446">
        <f t="shared" si="41"/>
        <v>1.8</v>
      </c>
      <c r="N320" s="446">
        <f t="shared" si="42"/>
        <v>0</v>
      </c>
      <c r="O320" s="446" t="str">
        <f>+VLOOKUP(B320,R$8:T$321,3,FALSE)</f>
        <v>NR</v>
      </c>
      <c r="P320" s="405"/>
      <c r="Q320" s="601">
        <v>7453</v>
      </c>
      <c r="R320" s="601">
        <f t="shared" si="43"/>
        <v>7453</v>
      </c>
      <c r="S320" s="601">
        <v>0.16</v>
      </c>
      <c r="T320" s="601" t="s">
        <v>1764</v>
      </c>
    </row>
    <row r="321" spans="2:20" x14ac:dyDescent="0.2">
      <c r="B321" s="375">
        <f>+UPP!C323</f>
        <v>7445</v>
      </c>
      <c r="C321" s="375">
        <f>+UPP!B323</f>
        <v>3</v>
      </c>
      <c r="D321" s="375">
        <f>+VLOOKUP('Pure Prem Test'!B321,'IBNR+Freq'!B$11:I$360,6,FALSE)+VLOOKUP('Pure Prem Test'!B321,'IBNR+Freq'!B$11:I$360,7,FALSE)+VLOOKUP('Pure Prem Test'!B321,'IBNR+Freq'!B$11:I$360,8,FALSE)</f>
        <v>152</v>
      </c>
      <c r="E321" s="256">
        <f>+VLOOKUP(B321,UPP!$C$10:$R$350,16,FALSE)</f>
        <v>0.44280896999999997</v>
      </c>
      <c r="F321" s="257">
        <f t="shared" si="45"/>
        <v>673.06963439999993</v>
      </c>
      <c r="G321" s="256">
        <f>+VLOOKUP(B321,'Exp Loss Report_PAYROLL'!$A$7:$X$350,24,FALSE)</f>
        <v>0.443</v>
      </c>
      <c r="H321" s="257">
        <f t="shared" si="46"/>
        <v>673.36</v>
      </c>
      <c r="I321" s="257"/>
      <c r="J321" s="599"/>
      <c r="K321" s="256">
        <f t="shared" si="39"/>
        <v>0.443</v>
      </c>
      <c r="L321" s="446">
        <f t="shared" si="40"/>
        <v>0.59</v>
      </c>
      <c r="M321" s="446">
        <f t="shared" si="41"/>
        <v>0.57999999999999996</v>
      </c>
      <c r="N321" s="446">
        <f t="shared" si="42"/>
        <v>1.0000000000000009E-2</v>
      </c>
      <c r="O321" s="446" t="str">
        <f>+VLOOKUP(B321,R$8:T$321,3,FALSE)</f>
        <v>NR</v>
      </c>
      <c r="P321" s="405"/>
      <c r="Q321" s="601">
        <v>9985</v>
      </c>
      <c r="R321" s="601">
        <f t="shared" si="43"/>
        <v>9985</v>
      </c>
      <c r="S321" s="601" t="s">
        <v>724</v>
      </c>
      <c r="T321" s="601" t="s">
        <v>1763</v>
      </c>
    </row>
    <row r="322" spans="2:20" x14ac:dyDescent="0.2">
      <c r="B322" s="375">
        <f>+UPP!C324</f>
        <v>7453</v>
      </c>
      <c r="C322" s="375">
        <f>+UPP!B324</f>
        <v>3</v>
      </c>
      <c r="D322" s="375">
        <f>+VLOOKUP('Pure Prem Test'!B322,'IBNR+Freq'!B$11:I$360,6,FALSE)+VLOOKUP('Pure Prem Test'!B322,'IBNR+Freq'!B$11:I$360,7,FALSE)+VLOOKUP('Pure Prem Test'!B322,'IBNR+Freq'!B$11:I$360,8,FALSE)</f>
        <v>165</v>
      </c>
      <c r="E322" s="256">
        <f>+VLOOKUP(B322,UPP!$C$10:$R$350,16,FALSE)</f>
        <v>0.12566200499999999</v>
      </c>
      <c r="F322" s="257">
        <f t="shared" si="45"/>
        <v>207.34230824999997</v>
      </c>
      <c r="G322" s="256">
        <f>+VLOOKUP(B322,'Exp Loss Report_PAYROLL'!$A$7:$X$350,24,FALSE)</f>
        <v>0.126</v>
      </c>
      <c r="H322" s="257">
        <f t="shared" si="46"/>
        <v>207.89999999999998</v>
      </c>
      <c r="I322" s="257"/>
      <c r="J322" s="599"/>
      <c r="K322" s="256">
        <f t="shared" si="39"/>
        <v>0.126</v>
      </c>
      <c r="L322" s="446">
        <f t="shared" si="40"/>
        <v>0.17</v>
      </c>
      <c r="M322" s="446">
        <f t="shared" si="41"/>
        <v>0.16</v>
      </c>
      <c r="N322" s="446">
        <f t="shared" si="42"/>
        <v>1.0000000000000009E-2</v>
      </c>
      <c r="O322" s="446" t="s">
        <v>1765</v>
      </c>
      <c r="P322" s="405"/>
    </row>
    <row r="323" spans="2:20" x14ac:dyDescent="0.2">
      <c r="B323" s="375">
        <f>+UPP!C325</f>
        <v>9108</v>
      </c>
      <c r="C323" s="375">
        <f>+UPP!B325</f>
        <v>3</v>
      </c>
      <c r="D323" s="375">
        <f>+VLOOKUP('Pure Prem Test'!B323,'IBNR+Freq'!B$11:I$360,6,FALSE)+VLOOKUP('Pure Prem Test'!B323,'IBNR+Freq'!B$11:I$360,7,FALSE)+VLOOKUP('Pure Prem Test'!B323,'IBNR+Freq'!B$11:I$360,8,FALSE)</f>
        <v>0</v>
      </c>
      <c r="E323" s="256">
        <f>+VLOOKUP(B323,UPP!$C$10:$R$350,16,FALSE)</f>
        <v>59.83905</v>
      </c>
      <c r="F323" s="257">
        <f t="shared" si="45"/>
        <v>0</v>
      </c>
      <c r="G323" s="256">
        <f>+VLOOKUP(B323,'Exp Loss Report_PAYROLL'!$A$7:$X$350,24,FALSE)</f>
        <v>59.838999999999999</v>
      </c>
      <c r="H323" s="257">
        <f t="shared" si="46"/>
        <v>0</v>
      </c>
      <c r="I323" s="257"/>
      <c r="J323" s="599"/>
      <c r="K323" s="256">
        <f t="shared" si="39"/>
        <v>59.838999999999999</v>
      </c>
      <c r="L323" s="446">
        <f t="shared" si="40"/>
        <v>79.91</v>
      </c>
      <c r="M323" s="446" t="e">
        <f t="shared" si="41"/>
        <v>#N/A</v>
      </c>
      <c r="N323" s="446" t="e">
        <f t="shared" si="42"/>
        <v>#N/A</v>
      </c>
      <c r="O323" s="446" t="e">
        <f>+VLOOKUP(B323,R$8:T$321,3,FALSE)</f>
        <v>#N/A</v>
      </c>
      <c r="P323" s="40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315-B2C8-4B8E-AC7C-E909B84CA7FC}">
  <sheetPr codeName="Sheet24"/>
  <dimension ref="A1:S59"/>
  <sheetViews>
    <sheetView workbookViewId="0">
      <selection activeCell="P35" sqref="P35"/>
    </sheetView>
  </sheetViews>
  <sheetFormatPr defaultRowHeight="12.75" x14ac:dyDescent="0.2"/>
  <cols>
    <col min="1" max="1" width="4.33203125" style="17" customWidth="1"/>
    <col min="2" max="2" width="8" style="17" customWidth="1"/>
    <col min="3" max="4" width="9.33203125" style="17"/>
    <col min="5" max="5" width="12.5" style="17" customWidth="1"/>
    <col min="6" max="6" width="4.33203125" style="17" customWidth="1"/>
    <col min="7" max="7" width="12.1640625" style="17" customWidth="1"/>
    <col min="8" max="8" width="13.6640625" style="17" customWidth="1"/>
    <col min="9" max="9" width="4.33203125" style="17" customWidth="1"/>
    <col min="10" max="10" width="9.33203125" style="17"/>
    <col min="11" max="11" width="17.1640625" style="17" customWidth="1"/>
    <col min="12" max="12" width="9.33203125" style="17"/>
    <col min="15" max="15" width="10.6640625" bestFit="1" customWidth="1"/>
    <col min="16" max="16" width="15.33203125" bestFit="1" customWidth="1"/>
    <col min="17" max="17" width="14.83203125" bestFit="1" customWidth="1"/>
    <col min="18" max="18" width="15.5" bestFit="1" customWidth="1"/>
    <col min="19" max="19" width="9.83203125" bestFit="1" customWidth="1"/>
  </cols>
  <sheetData>
    <row r="1" spans="1:19" x14ac:dyDescent="0.2">
      <c r="A1" s="16" t="s">
        <v>1572</v>
      </c>
      <c r="K1" s="17" t="s">
        <v>1578</v>
      </c>
      <c r="N1" s="15"/>
      <c r="O1" s="2" t="s">
        <v>763</v>
      </c>
    </row>
    <row r="2" spans="1:19" x14ac:dyDescent="0.2">
      <c r="A2" s="16" t="s">
        <v>1573</v>
      </c>
      <c r="K2" s="18" t="s">
        <v>1735</v>
      </c>
      <c r="N2" s="70"/>
      <c r="O2" s="2" t="s">
        <v>762</v>
      </c>
    </row>
    <row r="3" spans="1:19" x14ac:dyDescent="0.2">
      <c r="K3" s="19"/>
      <c r="N3" s="89"/>
      <c r="O3" s="2" t="s">
        <v>766</v>
      </c>
    </row>
    <row r="4" spans="1:19" ht="15.75" x14ac:dyDescent="0.25">
      <c r="A4" s="20" t="s">
        <v>701</v>
      </c>
      <c r="B4" s="21"/>
      <c r="C4" s="21"/>
      <c r="D4" s="21"/>
      <c r="E4" s="21"/>
      <c r="F4" s="21"/>
      <c r="G4" s="21"/>
      <c r="H4" s="21"/>
      <c r="I4" s="21"/>
      <c r="J4" s="21"/>
      <c r="K4" s="19"/>
    </row>
    <row r="5" spans="1:19" ht="15.75" x14ac:dyDescent="0.25">
      <c r="A5" s="20"/>
      <c r="B5" s="21"/>
      <c r="C5" s="21"/>
      <c r="D5" s="21"/>
      <c r="E5" s="21"/>
      <c r="F5" s="21"/>
      <c r="G5" s="22"/>
      <c r="H5" s="21"/>
      <c r="I5" s="21"/>
      <c r="J5" s="21"/>
      <c r="K5" s="21"/>
    </row>
    <row r="8" spans="1:19" x14ac:dyDescent="0.2">
      <c r="E8" s="23" t="s">
        <v>691</v>
      </c>
      <c r="G8" s="23" t="s">
        <v>702</v>
      </c>
      <c r="K8" s="23" t="s">
        <v>703</v>
      </c>
    </row>
    <row r="9" spans="1:19" x14ac:dyDescent="0.2">
      <c r="B9" s="24" t="s">
        <v>704</v>
      </c>
      <c r="C9" s="21"/>
      <c r="E9" s="23" t="s">
        <v>705</v>
      </c>
      <c r="G9" s="23" t="s">
        <v>706</v>
      </c>
      <c r="H9" s="23" t="s">
        <v>707</v>
      </c>
      <c r="J9" s="23" t="s">
        <v>708</v>
      </c>
      <c r="K9" s="25" t="s">
        <v>697</v>
      </c>
    </row>
    <row r="10" spans="1:19" x14ac:dyDescent="0.2">
      <c r="B10" s="24" t="s">
        <v>709</v>
      </c>
      <c r="C10" s="21"/>
      <c r="E10" s="23" t="s">
        <v>710</v>
      </c>
      <c r="G10" s="23" t="s">
        <v>710</v>
      </c>
      <c r="H10" s="23" t="s">
        <v>711</v>
      </c>
      <c r="J10" s="23" t="s">
        <v>711</v>
      </c>
      <c r="K10" s="25" t="s">
        <v>712</v>
      </c>
    </row>
    <row r="11" spans="1:19" ht="15.75" x14ac:dyDescent="0.25">
      <c r="O11" s="365" t="s">
        <v>695</v>
      </c>
      <c r="P11" s="368" t="s">
        <v>42</v>
      </c>
      <c r="Q11" s="368" t="s">
        <v>43</v>
      </c>
      <c r="R11" s="368" t="s">
        <v>44</v>
      </c>
      <c r="S11" s="366" t="s">
        <v>27</v>
      </c>
    </row>
    <row r="12" spans="1:19" ht="15.75" x14ac:dyDescent="0.25">
      <c r="A12" s="26" t="s">
        <v>713</v>
      </c>
      <c r="B12" s="27" t="s">
        <v>714</v>
      </c>
      <c r="E12" s="28">
        <f>+'CB Item 2'!E12</f>
        <v>0.62919999999999998</v>
      </c>
      <c r="F12" s="29"/>
      <c r="G12" s="28">
        <f>+'CB Item 2'!G12</f>
        <v>0.80700000000000005</v>
      </c>
      <c r="H12" s="28">
        <f>+'CB Item 2'!H12</f>
        <v>0.54</v>
      </c>
      <c r="I12" s="30"/>
      <c r="J12" s="28">
        <f>+'CB Item 2'!J12</f>
        <v>1.04</v>
      </c>
      <c r="K12" s="433">
        <v>1.5965</v>
      </c>
      <c r="O12" s="365">
        <v>1</v>
      </c>
      <c r="P12" s="379">
        <f t="shared" ref="P12:Q14" si="0">+G12</f>
        <v>0.80700000000000005</v>
      </c>
      <c r="Q12" s="379">
        <f t="shared" si="0"/>
        <v>0.54</v>
      </c>
      <c r="R12" s="379">
        <f t="shared" ref="R12:S14" si="1">+J12</f>
        <v>1.04</v>
      </c>
      <c r="S12" s="379">
        <f t="shared" si="1"/>
        <v>1.5965</v>
      </c>
    </row>
    <row r="13" spans="1:19" ht="15.75" x14ac:dyDescent="0.25">
      <c r="A13" s="26" t="s">
        <v>715</v>
      </c>
      <c r="B13" s="27" t="s">
        <v>716</v>
      </c>
      <c r="E13" s="28">
        <f>+'CB Item 2'!E13</f>
        <v>0.65400000000000003</v>
      </c>
      <c r="F13" s="29"/>
      <c r="G13" s="28">
        <f>+'CB Item 2'!G13</f>
        <v>0.80700000000000005</v>
      </c>
      <c r="H13" s="28">
        <f>+'CB Item 2'!H13</f>
        <v>0.56999999999999995</v>
      </c>
      <c r="I13" s="30"/>
      <c r="J13" s="28">
        <f>+'CB Item 2'!J13</f>
        <v>1.07</v>
      </c>
      <c r="K13" s="433">
        <v>1.5608</v>
      </c>
      <c r="O13" s="365">
        <v>2</v>
      </c>
      <c r="P13" s="379">
        <f t="shared" si="0"/>
        <v>0.80700000000000005</v>
      </c>
      <c r="Q13" s="379">
        <f t="shared" si="0"/>
        <v>0.56999999999999995</v>
      </c>
      <c r="R13" s="379">
        <f t="shared" si="1"/>
        <v>1.07</v>
      </c>
      <c r="S13" s="379">
        <f t="shared" si="1"/>
        <v>1.5608</v>
      </c>
    </row>
    <row r="14" spans="1:19" ht="15.75" x14ac:dyDescent="0.25">
      <c r="A14" s="26" t="s">
        <v>717</v>
      </c>
      <c r="B14" s="27" t="s">
        <v>718</v>
      </c>
      <c r="E14" s="28">
        <f>+'CB Item 2'!E14</f>
        <v>0.74150000000000005</v>
      </c>
      <c r="F14" s="29"/>
      <c r="G14" s="28">
        <f>+'CB Item 2'!G14</f>
        <v>0.80700000000000005</v>
      </c>
      <c r="H14" s="28">
        <f>+'CB Item 2'!H14</f>
        <v>0.55000000000000004</v>
      </c>
      <c r="I14" s="30"/>
      <c r="J14" s="28">
        <f>+'CB Item 2'!J14</f>
        <v>1.05</v>
      </c>
      <c r="K14" s="433">
        <v>1.3353999999999999</v>
      </c>
      <c r="O14" s="365">
        <v>3</v>
      </c>
      <c r="P14" s="379">
        <f t="shared" si="0"/>
        <v>0.80700000000000005</v>
      </c>
      <c r="Q14" s="379">
        <f t="shared" si="0"/>
        <v>0.55000000000000004</v>
      </c>
      <c r="R14" s="379">
        <f t="shared" si="1"/>
        <v>1.05</v>
      </c>
      <c r="S14" s="379">
        <f t="shared" si="1"/>
        <v>1.3353999999999999</v>
      </c>
    </row>
    <row r="15" spans="1:19" x14ac:dyDescent="0.2">
      <c r="H15" s="32"/>
      <c r="J15" s="32"/>
    </row>
    <row r="17" spans="1:11" x14ac:dyDescent="0.2">
      <c r="C17" s="23" t="s">
        <v>719</v>
      </c>
      <c r="D17" s="25"/>
      <c r="E17" s="23" t="s">
        <v>720</v>
      </c>
      <c r="F17" s="25"/>
      <c r="G17" s="25"/>
      <c r="H17" s="23" t="s">
        <v>721</v>
      </c>
    </row>
    <row r="18" spans="1:11" x14ac:dyDescent="0.2">
      <c r="C18" s="23" t="s">
        <v>722</v>
      </c>
      <c r="D18" s="25"/>
      <c r="E18" s="23" t="s">
        <v>723</v>
      </c>
      <c r="F18" s="25"/>
      <c r="G18" s="25"/>
      <c r="H18" s="23" t="s">
        <v>723</v>
      </c>
    </row>
    <row r="20" spans="1:11" x14ac:dyDescent="0.2">
      <c r="C20" s="33" t="s">
        <v>724</v>
      </c>
      <c r="D20" s="34"/>
      <c r="E20" s="45">
        <f>+'CB Item 2'!E20</f>
        <v>773350</v>
      </c>
      <c r="F20" s="46"/>
      <c r="G20" s="46"/>
      <c r="H20" s="45">
        <f>+'CB Item 2'!H20</f>
        <v>1546700</v>
      </c>
    </row>
    <row r="21" spans="1:11" x14ac:dyDescent="0.2">
      <c r="C21" s="33" t="s">
        <v>725</v>
      </c>
      <c r="D21" s="34"/>
      <c r="E21" s="45">
        <f>+'CB Item 2'!E21</f>
        <v>880760</v>
      </c>
      <c r="F21" s="46"/>
      <c r="G21" s="46"/>
      <c r="H21" s="45">
        <f>+'CB Item 2'!H21</f>
        <v>1761520</v>
      </c>
    </row>
    <row r="22" spans="1:11" x14ac:dyDescent="0.2">
      <c r="C22" s="33" t="s">
        <v>726</v>
      </c>
      <c r="D22" s="34"/>
      <c r="E22" s="45">
        <f>+'CB Item 2'!E22</f>
        <v>988169</v>
      </c>
      <c r="F22" s="46"/>
      <c r="G22" s="46"/>
      <c r="H22" s="45">
        <f>+'CB Item 2'!H22</f>
        <v>1976338</v>
      </c>
    </row>
    <row r="23" spans="1:11" x14ac:dyDescent="0.2">
      <c r="B23" s="27"/>
      <c r="C23" s="33" t="s">
        <v>727</v>
      </c>
      <c r="D23" s="34"/>
      <c r="E23" s="45">
        <f>+'CB Item 2'!E23</f>
        <v>1106320</v>
      </c>
      <c r="F23" s="46"/>
      <c r="G23" s="46"/>
      <c r="H23" s="45">
        <f>+'CB Item 2'!H23</f>
        <v>2212640</v>
      </c>
    </row>
    <row r="24" spans="1:11" x14ac:dyDescent="0.2">
      <c r="B24" s="27"/>
      <c r="C24" s="33" t="s">
        <v>728</v>
      </c>
      <c r="D24" s="34"/>
      <c r="E24" s="45">
        <f>+'CB Item 2'!E24</f>
        <v>1245953</v>
      </c>
      <c r="F24" s="46"/>
      <c r="G24" s="46"/>
      <c r="H24" s="45">
        <f>+'CB Item 2'!H24</f>
        <v>2491906</v>
      </c>
    </row>
    <row r="25" spans="1:11" x14ac:dyDescent="0.2">
      <c r="B25" s="27"/>
      <c r="C25" s="33" t="s">
        <v>729</v>
      </c>
      <c r="D25" s="34"/>
      <c r="E25" s="45">
        <f>+'CB Item 2'!E25</f>
        <v>1407067</v>
      </c>
      <c r="F25" s="46"/>
      <c r="G25" s="46"/>
      <c r="H25" s="45">
        <f>+'CB Item 2'!H25</f>
        <v>2814134</v>
      </c>
    </row>
    <row r="26" spans="1:11" x14ac:dyDescent="0.2">
      <c r="B26" s="27"/>
      <c r="C26" s="33" t="s">
        <v>730</v>
      </c>
      <c r="D26" s="34"/>
      <c r="E26" s="45">
        <f>+'CB Item 2'!E26</f>
        <v>1578923</v>
      </c>
      <c r="F26" s="46"/>
      <c r="G26" s="46"/>
      <c r="H26" s="45">
        <f>+'CB Item 2'!H26</f>
        <v>3157846</v>
      </c>
    </row>
    <row r="27" spans="1:11" x14ac:dyDescent="0.2">
      <c r="B27" s="27"/>
      <c r="C27" s="33"/>
      <c r="D27" s="34"/>
      <c r="E27" s="35"/>
      <c r="F27" s="25"/>
      <c r="G27" s="25"/>
      <c r="H27" s="35"/>
    </row>
    <row r="29" spans="1:11" x14ac:dyDescent="0.2">
      <c r="D29" s="26" t="s">
        <v>731</v>
      </c>
    </row>
    <row r="30" spans="1:11" x14ac:dyDescent="0.2">
      <c r="A30" s="24" t="s">
        <v>732</v>
      </c>
      <c r="B30" s="21"/>
      <c r="C30" s="21"/>
      <c r="D30" s="21"/>
      <c r="E30" s="21"/>
      <c r="F30" s="21"/>
      <c r="G30" s="21"/>
      <c r="H30" s="21"/>
      <c r="I30" s="21"/>
      <c r="J30" s="21"/>
      <c r="K30" s="36"/>
    </row>
    <row r="31" spans="1:11" x14ac:dyDescent="0.2">
      <c r="B31" s="23" t="s">
        <v>733</v>
      </c>
      <c r="C31" s="25"/>
      <c r="D31" s="25"/>
      <c r="E31" s="25"/>
      <c r="F31" s="25"/>
      <c r="G31" s="25"/>
      <c r="H31" s="25"/>
      <c r="I31" s="25"/>
      <c r="J31" s="23" t="s">
        <v>734</v>
      </c>
      <c r="K31" s="37" t="s">
        <v>2</v>
      </c>
    </row>
    <row r="32" spans="1:11" x14ac:dyDescent="0.2">
      <c r="B32" s="23" t="s">
        <v>735</v>
      </c>
      <c r="C32" s="25"/>
      <c r="D32" s="23" t="s">
        <v>31</v>
      </c>
      <c r="E32" s="25"/>
      <c r="F32" s="25"/>
      <c r="G32" s="23" t="s">
        <v>736</v>
      </c>
      <c r="H32" s="25"/>
      <c r="I32" s="25"/>
      <c r="J32" s="23" t="s">
        <v>737</v>
      </c>
      <c r="K32" s="37" t="s">
        <v>738</v>
      </c>
    </row>
    <row r="34" spans="1:11" x14ac:dyDescent="0.2">
      <c r="B34" s="17">
        <v>2013</v>
      </c>
      <c r="C34" s="38"/>
      <c r="D34" s="39">
        <f>+'CB Item 2'!D34</f>
        <v>-9.6500000000000002E-2</v>
      </c>
      <c r="E34" s="38"/>
      <c r="G34" s="39">
        <f>+'CB Item 2'!G34</f>
        <v>-0.27760000000000001</v>
      </c>
      <c r="H34" s="38"/>
      <c r="J34" s="39">
        <f>+'CB Item 2'!J34</f>
        <v>5.9999999999999995E-4</v>
      </c>
      <c r="K34" s="40">
        <v>1</v>
      </c>
    </row>
    <row r="35" spans="1:11" x14ac:dyDescent="0.2">
      <c r="B35" s="17">
        <v>2014</v>
      </c>
      <c r="C35" s="38"/>
      <c r="D35" s="39">
        <f>+'CB Item 2'!D35</f>
        <v>-0.17150000000000001</v>
      </c>
      <c r="E35" s="38"/>
      <c r="G35" s="39">
        <f>+'CB Item 2'!G35</f>
        <v>-0.28299999999999997</v>
      </c>
      <c r="H35" s="38"/>
      <c r="J35" s="39">
        <f>+'CB Item 2'!J35</f>
        <v>6.9999999999999999E-4</v>
      </c>
      <c r="K35" s="40">
        <v>1</v>
      </c>
    </row>
    <row r="36" spans="1:11" x14ac:dyDescent="0.2">
      <c r="B36" s="17">
        <v>2015</v>
      </c>
      <c r="C36" s="38"/>
      <c r="D36" s="39">
        <f>+'CB Item 2'!D36</f>
        <v>-0.23549999999999999</v>
      </c>
      <c r="E36" s="38"/>
      <c r="G36" s="39">
        <f>+'CB Item 2'!G36</f>
        <v>-0.22869999999999999</v>
      </c>
      <c r="H36" s="38"/>
      <c r="J36" s="39">
        <f>+'CB Item 2'!J36</f>
        <v>1.4E-3</v>
      </c>
      <c r="K36" s="40">
        <v>1</v>
      </c>
    </row>
    <row r="37" spans="1:11" x14ac:dyDescent="0.2">
      <c r="B37" s="17">
        <v>2016</v>
      </c>
      <c r="C37" s="38"/>
      <c r="D37" s="39">
        <f>+'CB Item 2'!D37</f>
        <v>-0.253</v>
      </c>
      <c r="E37" s="38"/>
      <c r="G37" s="39">
        <f>+'CB Item 2'!G37</f>
        <v>-0.21329999999999999</v>
      </c>
      <c r="H37" s="38"/>
      <c r="J37" s="39">
        <f>+'CB Item 2'!J37</f>
        <v>2.8999999999999998E-3</v>
      </c>
      <c r="K37" s="40">
        <v>1</v>
      </c>
    </row>
    <row r="38" spans="1:11" x14ac:dyDescent="0.2">
      <c r="B38" s="17">
        <v>2017</v>
      </c>
      <c r="C38" s="38"/>
      <c r="D38" s="39">
        <f>+'CB Item 2'!D38</f>
        <v>-0.13089999999999999</v>
      </c>
      <c r="E38" s="38"/>
      <c r="G38" s="39">
        <f>+'CB Item 2'!G38</f>
        <v>-0.12590000000000001</v>
      </c>
      <c r="H38" s="38"/>
      <c r="J38" s="39">
        <f>+'CB Item 2'!J38</f>
        <v>1.2800000000000001E-2</v>
      </c>
      <c r="K38" s="40">
        <v>1</v>
      </c>
    </row>
    <row r="40" spans="1:11" x14ac:dyDescent="0.2">
      <c r="A40" s="17" t="s">
        <v>2</v>
      </c>
    </row>
    <row r="41" spans="1:11" x14ac:dyDescent="0.2">
      <c r="A41" s="26" t="s">
        <v>739</v>
      </c>
      <c r="D41" s="41" t="s">
        <v>1569</v>
      </c>
      <c r="G41" s="17" t="s">
        <v>740</v>
      </c>
    </row>
    <row r="42" spans="1:11" x14ac:dyDescent="0.2">
      <c r="A42" s="17" t="s">
        <v>741</v>
      </c>
      <c r="D42" s="17">
        <v>5</v>
      </c>
    </row>
    <row r="43" spans="1:11" x14ac:dyDescent="0.2">
      <c r="A43" s="17" t="s">
        <v>742</v>
      </c>
      <c r="F43" s="17" t="s">
        <v>743</v>
      </c>
    </row>
    <row r="44" spans="1:11" x14ac:dyDescent="0.2">
      <c r="A44" s="17" t="s">
        <v>744</v>
      </c>
      <c r="D44" s="17" t="s">
        <v>745</v>
      </c>
    </row>
    <row r="45" spans="1:11" x14ac:dyDescent="0.2">
      <c r="A45" s="17" t="s">
        <v>746</v>
      </c>
      <c r="E45" s="17" t="s">
        <v>747</v>
      </c>
      <c r="F45" s="27"/>
    </row>
    <row r="46" spans="1:11" x14ac:dyDescent="0.2">
      <c r="A46" s="17" t="s">
        <v>748</v>
      </c>
    </row>
    <row r="47" spans="1:11" x14ac:dyDescent="0.2">
      <c r="B47" s="27" t="s">
        <v>749</v>
      </c>
      <c r="D47" s="42">
        <v>1</v>
      </c>
      <c r="E47" s="17" t="s">
        <v>750</v>
      </c>
      <c r="G47" s="43">
        <v>1</v>
      </c>
      <c r="I47" s="17" t="s">
        <v>751</v>
      </c>
      <c r="K47" s="43">
        <v>1</v>
      </c>
    </row>
    <row r="48" spans="1:11" x14ac:dyDescent="0.2">
      <c r="A48" s="17" t="s">
        <v>752</v>
      </c>
      <c r="B48" s="27"/>
    </row>
    <row r="49" spans="1:14" x14ac:dyDescent="0.2">
      <c r="B49" s="27" t="s">
        <v>749</v>
      </c>
      <c r="D49" s="303">
        <f>+'CB Item 2'!D49</f>
        <v>1.9968999999999999</v>
      </c>
      <c r="E49" s="17" t="s">
        <v>750</v>
      </c>
      <c r="G49" s="304">
        <f>+'CB Item 2'!G49</f>
        <v>2.6903999999999999</v>
      </c>
      <c r="I49" s="17" t="s">
        <v>751</v>
      </c>
      <c r="K49" s="304">
        <f>+'CB Item 2'!K49</f>
        <v>21.415299999999998</v>
      </c>
    </row>
    <row r="50" spans="1:14" x14ac:dyDescent="0.2">
      <c r="B50" s="27"/>
      <c r="D50" s="9"/>
      <c r="G50" s="10"/>
      <c r="K50" s="10"/>
    </row>
    <row r="51" spans="1:14" x14ac:dyDescent="0.2">
      <c r="B51" s="27"/>
      <c r="D51" s="9"/>
      <c r="G51" s="10"/>
      <c r="K51" s="10"/>
    </row>
    <row r="52" spans="1:14" x14ac:dyDescent="0.2">
      <c r="A52" s="17" t="s">
        <v>753</v>
      </c>
      <c r="B52" s="27"/>
      <c r="D52" s="9"/>
      <c r="G52" s="305">
        <f>+'CB Item 2'!G52</f>
        <v>585477</v>
      </c>
      <c r="K52" s="10"/>
    </row>
    <row r="53" spans="1:14" x14ac:dyDescent="0.2">
      <c r="A53" s="17" t="s">
        <v>754</v>
      </c>
      <c r="B53" s="27"/>
      <c r="D53" s="9"/>
      <c r="E53" s="44" t="str">
        <f>"REGULAR = ("&amp;M54&amp;" * RATE) + EXPENSE CONSTANT"</f>
        <v>REGULAR = (290 * RATE) + EXPENSE CONSTANT</v>
      </c>
      <c r="G53" s="10"/>
      <c r="K53" s="10"/>
      <c r="M53" s="258" t="s">
        <v>1220</v>
      </c>
      <c r="N53" s="258"/>
    </row>
    <row r="54" spans="1:14" x14ac:dyDescent="0.2">
      <c r="B54" s="27"/>
      <c r="D54" s="9"/>
      <c r="E54" s="44" t="s">
        <v>1571</v>
      </c>
      <c r="G54" s="10"/>
      <c r="K54" s="10"/>
      <c r="M54" s="445">
        <v>290</v>
      </c>
      <c r="N54" s="258"/>
    </row>
    <row r="55" spans="1:14" x14ac:dyDescent="0.2">
      <c r="A55" s="44" t="s">
        <v>755</v>
      </c>
      <c r="B55" s="27"/>
      <c r="D55" s="9"/>
      <c r="E55" s="443">
        <v>330</v>
      </c>
      <c r="G55" s="10"/>
      <c r="K55" s="10"/>
    </row>
    <row r="56" spans="1:14" x14ac:dyDescent="0.2">
      <c r="A56" s="17" t="s">
        <v>756</v>
      </c>
      <c r="D56" s="44" t="s">
        <v>757</v>
      </c>
    </row>
    <row r="57" spans="1:14" x14ac:dyDescent="0.2">
      <c r="A57" s="17" t="s">
        <v>758</v>
      </c>
      <c r="E57" s="443">
        <v>2000</v>
      </c>
    </row>
    <row r="58" spans="1:14" x14ac:dyDescent="0.2">
      <c r="E58" s="11"/>
    </row>
    <row r="59" spans="1:14" x14ac:dyDescent="0.2">
      <c r="C59" s="27" t="s">
        <v>759</v>
      </c>
      <c r="E59" s="26"/>
      <c r="G59" s="41" t="s">
        <v>1735</v>
      </c>
      <c r="I59" s="27"/>
    </row>
  </sheetData>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49360-FCAA-43A1-A471-1BD69ECC12B6}">
  <sheetPr>
    <pageSetUpPr fitToPage="1"/>
  </sheetPr>
  <dimension ref="A1:U314"/>
  <sheetViews>
    <sheetView tabSelected="1" topLeftCell="A7" zoomScaleNormal="100" workbookViewId="0">
      <selection activeCell="P22" sqref="P22"/>
    </sheetView>
  </sheetViews>
  <sheetFormatPr defaultRowHeight="11.25" x14ac:dyDescent="0.2"/>
  <cols>
    <col min="1" max="1" width="9.33203125" style="669" customWidth="1"/>
    <col min="2" max="2" width="8.33203125" style="497" customWidth="1"/>
    <col min="3" max="3" width="15.83203125" style="497" customWidth="1"/>
    <col min="4" max="8" width="12.83203125" style="497" customWidth="1"/>
    <col min="9" max="9" width="13.33203125" style="497" customWidth="1"/>
    <col min="10" max="13" width="12.83203125" style="497" customWidth="1"/>
    <col min="14" max="14" width="12.83203125" style="652" customWidth="1"/>
    <col min="15" max="20" width="9.33203125" style="653" customWidth="1"/>
    <col min="21" max="21" width="32.6640625" style="655" customWidth="1"/>
    <col min="22" max="23" width="9.33203125" style="499" customWidth="1"/>
    <col min="24" max="16384" width="9.33203125" style="499"/>
  </cols>
  <sheetData>
    <row r="1" spans="1:21" x14ac:dyDescent="0.2">
      <c r="B1" s="496"/>
      <c r="D1" s="496" t="s">
        <v>0</v>
      </c>
      <c r="E1" s="496"/>
      <c r="H1" s="498"/>
      <c r="K1" s="496" t="s">
        <v>0</v>
      </c>
      <c r="O1" s="653">
        <v>1</v>
      </c>
      <c r="R1" s="653">
        <v>5</v>
      </c>
      <c r="S1" s="654" t="s">
        <v>69</v>
      </c>
    </row>
    <row r="2" spans="1:21" x14ac:dyDescent="0.2">
      <c r="B2" s="496"/>
      <c r="G2" s="496"/>
      <c r="R2" s="653">
        <v>6</v>
      </c>
      <c r="S2" s="654" t="s">
        <v>71</v>
      </c>
    </row>
    <row r="3" spans="1:21" x14ac:dyDescent="0.2">
      <c r="B3" s="496"/>
      <c r="G3" s="496"/>
      <c r="R3" s="653">
        <v>7</v>
      </c>
      <c r="S3" s="654" t="s">
        <v>73</v>
      </c>
    </row>
    <row r="4" spans="1:21" x14ac:dyDescent="0.2">
      <c r="B4" s="496"/>
      <c r="G4" s="496"/>
      <c r="R4" s="653">
        <v>8</v>
      </c>
      <c r="S4" s="654" t="s">
        <v>75</v>
      </c>
    </row>
    <row r="5" spans="1:21" x14ac:dyDescent="0.2">
      <c r="B5" s="497" t="str">
        <f>+VLOOKUP(O6,'Class and Exp Cons'!B$3:F$316,4,FALSE)</f>
        <v>CLASS  TREE PRUNING</v>
      </c>
      <c r="C5" s="501"/>
      <c r="D5" s="500"/>
      <c r="F5" s="501"/>
      <c r="K5" s="502" t="s">
        <v>1721</v>
      </c>
      <c r="L5" s="503" t="s">
        <v>4</v>
      </c>
      <c r="M5" s="504">
        <f>+INDEX(R1:R314,O1)</f>
        <v>5</v>
      </c>
      <c r="N5" s="656"/>
      <c r="O5" s="666">
        <f>VLOOKUP(O6,'Class and Exp Cons'!$B$3:$F$316,5,FALSE)</f>
        <v>3</v>
      </c>
      <c r="P5" s="667" t="s">
        <v>695</v>
      </c>
      <c r="R5" s="653">
        <v>9</v>
      </c>
      <c r="S5" s="654" t="s">
        <v>77</v>
      </c>
    </row>
    <row r="6" spans="1:21" x14ac:dyDescent="0.2">
      <c r="B6" s="520" t="s">
        <v>0</v>
      </c>
      <c r="C6" s="518"/>
      <c r="D6" s="518"/>
      <c r="E6" s="518"/>
      <c r="F6" s="518"/>
      <c r="G6" s="518"/>
      <c r="H6" s="518"/>
      <c r="I6" s="518"/>
      <c r="J6" s="518"/>
      <c r="K6" s="518"/>
      <c r="L6" s="518"/>
      <c r="M6" s="518"/>
      <c r="O6" s="668">
        <f>+INDEX(R1:R319,O1)</f>
        <v>5</v>
      </c>
      <c r="P6" s="667" t="s">
        <v>686</v>
      </c>
      <c r="R6" s="653">
        <v>11</v>
      </c>
      <c r="S6" s="654" t="s">
        <v>79</v>
      </c>
    </row>
    <row r="7" spans="1:21" x14ac:dyDescent="0.2">
      <c r="A7" s="669" t="str">
        <f>+$O$6&amp;B9</f>
        <v>52014</v>
      </c>
      <c r="B7" s="505" t="s">
        <v>1732</v>
      </c>
      <c r="C7" s="673" t="str">
        <f>+VLOOKUP(O6,'Class and Exp Cons'!B3:F316,3,FALSE)</f>
        <v>PAYROLL IN THOUS</v>
      </c>
      <c r="D7" s="573" t="s">
        <v>1748</v>
      </c>
      <c r="E7" s="573" t="s">
        <v>1724</v>
      </c>
      <c r="F7" s="506"/>
      <c r="G7" s="574"/>
      <c r="J7" s="575" t="s">
        <v>1726</v>
      </c>
      <c r="M7" s="508"/>
      <c r="R7" s="653">
        <v>12</v>
      </c>
      <c r="S7" s="654" t="s">
        <v>81</v>
      </c>
    </row>
    <row r="8" spans="1:21" x14ac:dyDescent="0.2">
      <c r="A8" s="669" t="str">
        <f>+$O$6&amp;B10</f>
        <v>52015</v>
      </c>
      <c r="B8" s="509" t="s">
        <v>735</v>
      </c>
      <c r="C8" s="674"/>
      <c r="D8" s="576" t="s">
        <v>692</v>
      </c>
      <c r="E8" s="576" t="s">
        <v>1725</v>
      </c>
      <c r="F8" s="510"/>
      <c r="G8" s="577"/>
      <c r="H8" s="578" t="s">
        <v>13</v>
      </c>
      <c r="I8" s="578" t="s">
        <v>1749</v>
      </c>
      <c r="J8" s="578" t="s">
        <v>14</v>
      </c>
      <c r="K8" s="578" t="s">
        <v>15</v>
      </c>
      <c r="L8" s="578" t="s">
        <v>16</v>
      </c>
      <c r="M8" s="579" t="s">
        <v>822</v>
      </c>
      <c r="R8" s="653">
        <v>13</v>
      </c>
      <c r="S8" s="654" t="s">
        <v>83</v>
      </c>
    </row>
    <row r="9" spans="1:21" x14ac:dyDescent="0.2">
      <c r="A9" s="669" t="str">
        <f>+$O$6&amp;B11</f>
        <v>52016</v>
      </c>
      <c r="B9" s="609">
        <v>2014</v>
      </c>
      <c r="C9" s="610">
        <f>+IFERROR(VLOOKUP($A7,Data_Payroll!$A$2:$H$1600,8,FALSE),0)</f>
        <v>7296</v>
      </c>
      <c r="D9" s="611">
        <f>SUM(C20:M20)</f>
        <v>503497</v>
      </c>
      <c r="E9" s="612">
        <f t="shared" ref="E9:E14" si="0">IF(C9=0,0,ROUND(D9/(C9*10),3))</f>
        <v>6.9009999999999998</v>
      </c>
      <c r="F9" s="511"/>
      <c r="G9" s="613"/>
      <c r="H9" s="614">
        <f>+IFERROR(VLOOKUP($A7,Data_Loss!$A$2:$K$1180,6,FALSE),0)</f>
        <v>0</v>
      </c>
      <c r="I9" s="614">
        <f>+IFERROR(VLOOKUP($A7,Data_Loss!$A$2:$K$1180,7,FALSE),0)</f>
        <v>0</v>
      </c>
      <c r="J9" s="614">
        <f>+IFERROR(VLOOKUP($A7,Data_Loss!$A$2:$K$1180,8,FALSE),0)</f>
        <v>1</v>
      </c>
      <c r="K9" s="614">
        <f>+IFERROR(VLOOKUP($A7,Data_Loss!$A$2:$K$1180,9,FALSE),0)</f>
        <v>2</v>
      </c>
      <c r="L9" s="614">
        <f>+IFERROR(VLOOKUP($A7,Data_Loss!$A$2:$K$1180,10,FALSE),0)</f>
        <v>3</v>
      </c>
      <c r="M9" s="615">
        <f>+SUM(H9:L9)</f>
        <v>6</v>
      </c>
      <c r="R9" s="653">
        <v>16</v>
      </c>
      <c r="S9" s="654" t="s">
        <v>85</v>
      </c>
    </row>
    <row r="10" spans="1:21" x14ac:dyDescent="0.2">
      <c r="A10" s="669" t="str">
        <f>+$O$6&amp;B12</f>
        <v>52017</v>
      </c>
      <c r="B10" s="616">
        <f>B9+1</f>
        <v>2015</v>
      </c>
      <c r="C10" s="610">
        <f>+IFERROR(VLOOKUP($A8,Data_Payroll!$A$2:$H$1600,8,FALSE),0)</f>
        <v>8456</v>
      </c>
      <c r="D10" s="611">
        <f>SUM(C21:M21)</f>
        <v>331141</v>
      </c>
      <c r="E10" s="612">
        <f t="shared" si="0"/>
        <v>3.9159999999999999</v>
      </c>
      <c r="F10" s="506"/>
      <c r="G10" s="613"/>
      <c r="H10" s="617">
        <f>+IFERROR(VLOOKUP($A8,Data_Loss!$A$2:$K$1180,6,FALSE),0)</f>
        <v>0</v>
      </c>
      <c r="I10" s="617">
        <f>+IFERROR(VLOOKUP($A8,Data_Loss!$A$2:$K$1180,7,FALSE),0)</f>
        <v>0</v>
      </c>
      <c r="J10" s="617">
        <f>+IFERROR(VLOOKUP($A8,Data_Loss!$A$2:$K$1180,8,FALSE),0)</f>
        <v>1</v>
      </c>
      <c r="K10" s="617">
        <f>+IFERROR(VLOOKUP($A8,Data_Loss!$A$2:$K$1180,9,FALSE),0)</f>
        <v>1</v>
      </c>
      <c r="L10" s="617">
        <f>+IFERROR(VLOOKUP($A8,Data_Loss!$A$2:$K$1180,10,FALSE),0)</f>
        <v>2</v>
      </c>
      <c r="M10" s="618">
        <f t="shared" ref="M10:M13" si="1">+SUM(H10:L10)</f>
        <v>4</v>
      </c>
      <c r="R10" s="653">
        <v>34</v>
      </c>
      <c r="S10" s="654" t="s">
        <v>87</v>
      </c>
    </row>
    <row r="11" spans="1:21" x14ac:dyDescent="0.2">
      <c r="A11" s="669" t="str">
        <f>+$O$6&amp;B13</f>
        <v>52018</v>
      </c>
      <c r="B11" s="616">
        <f>B10+1</f>
        <v>2016</v>
      </c>
      <c r="C11" s="610">
        <f>+IFERROR(VLOOKUP($A9,Data_Payroll!$A$2:$H$1600,8,FALSE),0)</f>
        <v>12179</v>
      </c>
      <c r="D11" s="611">
        <f>SUM(C22:M22)</f>
        <v>974861</v>
      </c>
      <c r="E11" s="612">
        <f t="shared" si="0"/>
        <v>8.0039999999999996</v>
      </c>
      <c r="F11" s="506"/>
      <c r="G11" s="613"/>
      <c r="H11" s="617">
        <f>+IFERROR(VLOOKUP($A9,Data_Loss!$A$2:$K$1180,6,FALSE),0)</f>
        <v>0</v>
      </c>
      <c r="I11" s="617">
        <f>+IFERROR(VLOOKUP($A9,Data_Loss!$A$2:$K$1180,7,FALSE),0)</f>
        <v>0</v>
      </c>
      <c r="J11" s="617">
        <f>+IFERROR(VLOOKUP($A9,Data_Loss!$A$2:$K$1180,8,FALSE),0)</f>
        <v>2</v>
      </c>
      <c r="K11" s="617">
        <f>+IFERROR(VLOOKUP($A9,Data_Loss!$A$2:$K$1180,9,FALSE),0)</f>
        <v>4</v>
      </c>
      <c r="L11" s="617">
        <f>+IFERROR(VLOOKUP($A9,Data_Loss!$A$2:$K$1180,10,FALSE),0)</f>
        <v>8</v>
      </c>
      <c r="M11" s="618">
        <f t="shared" si="1"/>
        <v>14</v>
      </c>
      <c r="R11" s="653">
        <v>36</v>
      </c>
      <c r="S11" s="654" t="s">
        <v>89</v>
      </c>
    </row>
    <row r="12" spans="1:21" x14ac:dyDescent="0.2">
      <c r="B12" s="616">
        <f>B11+1</f>
        <v>2017</v>
      </c>
      <c r="C12" s="610">
        <f>+IFERROR(VLOOKUP($A10,Data_Payroll!$A$2:$H$1600,8,FALSE),0)</f>
        <v>12643</v>
      </c>
      <c r="D12" s="611">
        <f>SUM(C23:M23)</f>
        <v>255127</v>
      </c>
      <c r="E12" s="612">
        <f t="shared" si="0"/>
        <v>2.0179999999999998</v>
      </c>
      <c r="F12" s="506"/>
      <c r="G12" s="613"/>
      <c r="H12" s="617">
        <f>+IFERROR(VLOOKUP($A10,Data_Loss!$A$2:$K$1180,6,FALSE),0)</f>
        <v>0</v>
      </c>
      <c r="I12" s="617">
        <f>+IFERROR(VLOOKUP($A10,Data_Loss!$A$2:$K$1180,7,FALSE),0)</f>
        <v>0</v>
      </c>
      <c r="J12" s="617">
        <f>+IFERROR(VLOOKUP($A10,Data_Loss!$A$2:$K$1180,8,FALSE),0)</f>
        <v>0</v>
      </c>
      <c r="K12" s="617">
        <f>+IFERROR(VLOOKUP($A10,Data_Loss!$A$2:$K$1180,9,FALSE),0)</f>
        <v>1</v>
      </c>
      <c r="L12" s="617">
        <f>+IFERROR(VLOOKUP($A10,Data_Loss!$A$2:$K$1180,10,FALSE),0)</f>
        <v>5</v>
      </c>
      <c r="M12" s="618">
        <f t="shared" si="1"/>
        <v>6</v>
      </c>
      <c r="R12" s="653">
        <v>55</v>
      </c>
      <c r="S12" s="654" t="s">
        <v>91</v>
      </c>
    </row>
    <row r="13" spans="1:21" x14ac:dyDescent="0.2">
      <c r="B13" s="616">
        <f>B12+1</f>
        <v>2018</v>
      </c>
      <c r="C13" s="610">
        <f>+IFERROR(VLOOKUP($A11,Data_Payroll!$A$2:$H$1600,8,FALSE),0)</f>
        <v>12174</v>
      </c>
      <c r="D13" s="611">
        <f>SUM(C24:M24)</f>
        <v>1753657</v>
      </c>
      <c r="E13" s="612">
        <f t="shared" si="0"/>
        <v>14.404999999999999</v>
      </c>
      <c r="F13" s="506"/>
      <c r="G13" s="619"/>
      <c r="H13" s="620">
        <f>+IFERROR(VLOOKUP($A11,Data_Loss!$A$2:$K$1180,6,FALSE),0)</f>
        <v>1</v>
      </c>
      <c r="I13" s="620">
        <f>+IFERROR(VLOOKUP($A11,Data_Loss!$A$2:$K$1180,7,FALSE),0)</f>
        <v>0</v>
      </c>
      <c r="J13" s="620">
        <f>+IFERROR(VLOOKUP($A11,Data_Loss!$A$2:$K$1180,8,FALSE),0)</f>
        <v>1</v>
      </c>
      <c r="K13" s="620">
        <f>+IFERROR(VLOOKUP($A11,Data_Loss!$A$2:$K$1180,9,FALSE),0)</f>
        <v>1</v>
      </c>
      <c r="L13" s="620">
        <f>+IFERROR(VLOOKUP($A11,Data_Loss!$A$2:$K$1180,10,FALSE),0)</f>
        <v>7</v>
      </c>
      <c r="M13" s="557">
        <f t="shared" si="1"/>
        <v>10</v>
      </c>
      <c r="R13" s="653">
        <v>59</v>
      </c>
      <c r="S13" s="654" t="s">
        <v>93</v>
      </c>
    </row>
    <row r="14" spans="1:21" x14ac:dyDescent="0.2">
      <c r="B14" s="562" t="s">
        <v>22</v>
      </c>
      <c r="C14" s="621">
        <f>SUM(C9:C13)</f>
        <v>52748</v>
      </c>
      <c r="D14" s="622">
        <f>SUM(D9:D13)</f>
        <v>3818283</v>
      </c>
      <c r="E14" s="623">
        <f t="shared" si="0"/>
        <v>7.2389999999999999</v>
      </c>
      <c r="F14" s="563"/>
      <c r="G14" s="619"/>
      <c r="H14" s="624">
        <f t="shared" ref="H14:M14" si="2">SUM(H9:H13)</f>
        <v>1</v>
      </c>
      <c r="I14" s="624">
        <f t="shared" si="2"/>
        <v>0</v>
      </c>
      <c r="J14" s="624">
        <f t="shared" si="2"/>
        <v>5</v>
      </c>
      <c r="K14" s="624">
        <f t="shared" si="2"/>
        <v>9</v>
      </c>
      <c r="L14" s="624">
        <f t="shared" si="2"/>
        <v>25</v>
      </c>
      <c r="M14" s="557">
        <f t="shared" si="2"/>
        <v>40</v>
      </c>
      <c r="R14" s="653">
        <v>83</v>
      </c>
      <c r="S14" s="654" t="s">
        <v>95</v>
      </c>
    </row>
    <row r="15" spans="1:21" s="513" customFormat="1" ht="12" customHeight="1" x14ac:dyDescent="0.2">
      <c r="A15" s="670"/>
      <c r="B15" s="564"/>
      <c r="C15" s="625"/>
      <c r="D15" s="626"/>
      <c r="E15" s="625"/>
      <c r="F15" s="627"/>
      <c r="G15" s="625"/>
      <c r="H15" s="628"/>
      <c r="I15" s="628"/>
      <c r="J15" s="628"/>
      <c r="K15" s="628"/>
      <c r="L15" s="628"/>
      <c r="M15" s="615"/>
      <c r="N15" s="652"/>
      <c r="O15" s="653"/>
      <c r="P15" s="653"/>
      <c r="Q15" s="653"/>
      <c r="R15" s="657">
        <v>101</v>
      </c>
      <c r="S15" s="658" t="s">
        <v>97</v>
      </c>
      <c r="T15" s="657"/>
      <c r="U15" s="659"/>
    </row>
    <row r="16" spans="1:21" x14ac:dyDescent="0.2">
      <c r="B16" s="565"/>
      <c r="C16" s="518"/>
      <c r="D16" s="518"/>
      <c r="E16" s="518"/>
      <c r="F16" s="518"/>
      <c r="G16" s="518"/>
      <c r="H16" s="518"/>
      <c r="I16" s="518"/>
      <c r="J16" s="518"/>
      <c r="K16" s="518"/>
      <c r="L16" s="518"/>
      <c r="M16" s="518"/>
      <c r="R16" s="653">
        <v>104</v>
      </c>
      <c r="S16" s="654" t="s">
        <v>99</v>
      </c>
    </row>
    <row r="17" spans="1:21" x14ac:dyDescent="0.2">
      <c r="B17" s="566"/>
      <c r="C17" s="567"/>
      <c r="D17" s="567"/>
      <c r="E17" s="567"/>
      <c r="F17" s="567"/>
      <c r="G17" s="580" t="s">
        <v>28</v>
      </c>
      <c r="H17" s="567"/>
      <c r="I17" s="567"/>
      <c r="J17" s="567"/>
      <c r="K17" s="567"/>
      <c r="L17" s="567"/>
      <c r="M17" s="567"/>
      <c r="N17" s="660"/>
      <c r="O17" s="657"/>
      <c r="P17" s="657"/>
      <c r="Q17" s="657"/>
      <c r="R17" s="653">
        <v>105</v>
      </c>
      <c r="S17" s="654" t="s">
        <v>101</v>
      </c>
    </row>
    <row r="18" spans="1:21" x14ac:dyDescent="0.2">
      <c r="A18" s="669" t="str">
        <f>+$O$6&amp;B20</f>
        <v>52014</v>
      </c>
      <c r="B18" s="504" t="s">
        <v>1732</v>
      </c>
      <c r="C18" s="514"/>
      <c r="E18" s="502" t="s">
        <v>1723</v>
      </c>
      <c r="G18" s="570"/>
      <c r="J18" s="502" t="s">
        <v>698</v>
      </c>
      <c r="R18" s="653">
        <v>106</v>
      </c>
      <c r="S18" s="654" t="s">
        <v>103</v>
      </c>
    </row>
    <row r="19" spans="1:21" x14ac:dyDescent="0.2">
      <c r="A19" s="669" t="str">
        <f>+$O$6&amp;B21</f>
        <v>52015</v>
      </c>
      <c r="B19" s="576" t="s">
        <v>735</v>
      </c>
      <c r="C19" s="581" t="s">
        <v>13</v>
      </c>
      <c r="D19" s="581" t="s">
        <v>1749</v>
      </c>
      <c r="E19" s="531" t="s">
        <v>14</v>
      </c>
      <c r="F19" s="531" t="s">
        <v>15</v>
      </c>
      <c r="G19" s="531" t="s">
        <v>16</v>
      </c>
      <c r="H19" s="531" t="s">
        <v>13</v>
      </c>
      <c r="I19" s="531" t="s">
        <v>1749</v>
      </c>
      <c r="J19" s="531" t="s">
        <v>14</v>
      </c>
      <c r="K19" s="531" t="s">
        <v>15</v>
      </c>
      <c r="L19" s="531" t="s">
        <v>16</v>
      </c>
      <c r="M19" s="582" t="s">
        <v>1722</v>
      </c>
      <c r="N19" s="661"/>
      <c r="R19" s="653">
        <v>107</v>
      </c>
      <c r="S19" s="654" t="s">
        <v>105</v>
      </c>
    </row>
    <row r="20" spans="1:21" x14ac:dyDescent="0.2">
      <c r="A20" s="669" t="str">
        <f>+$O$6&amp;B22</f>
        <v>52016</v>
      </c>
      <c r="B20" s="629">
        <f>B9</f>
        <v>2014</v>
      </c>
      <c r="C20" s="617">
        <f>+IFERROR(VLOOKUP($A18,Data_Loss!$A$2:$V$1300,12,FALSE),0)</f>
        <v>0</v>
      </c>
      <c r="D20" s="617">
        <f>+IFERROR(VLOOKUP($A18,Data_Loss!$A$2:$V$1300,13,FALSE),0)</f>
        <v>0</v>
      </c>
      <c r="E20" s="617">
        <f>+IFERROR(VLOOKUP($A18,Data_Loss!$A$2:$V$1300,14,FALSE),0)</f>
        <v>170025</v>
      </c>
      <c r="F20" s="617">
        <f>+IFERROR(VLOOKUP($A18,Data_Loss!$A$2:$V$1300,15,FALSE),0)</f>
        <v>77897</v>
      </c>
      <c r="G20" s="617">
        <f>+IFERROR(VLOOKUP($A18,Data_Loss!$A$2:$V$1300,16,FALSE),0)</f>
        <v>43927</v>
      </c>
      <c r="H20" s="617">
        <f>+IFERROR(VLOOKUP($A18,Data_Loss!$A$2:$V$1300,17,FALSE),0)</f>
        <v>0</v>
      </c>
      <c r="I20" s="617">
        <f>+IFERROR(VLOOKUP($A18,Data_Loss!$A$2:$V$1300,18,FALSE),0)</f>
        <v>0</v>
      </c>
      <c r="J20" s="617">
        <f>+IFERROR(VLOOKUP($A18,Data_Loss!$A$2:$V$1300,19,FALSE),0)</f>
        <v>119676</v>
      </c>
      <c r="K20" s="617">
        <f>+IFERROR(VLOOKUP($A18,Data_Loss!$A$2:$V$1300,20,FALSE),0)</f>
        <v>38165</v>
      </c>
      <c r="L20" s="617">
        <f>+IFERROR(VLOOKUP($A18,Data_Loss!$A$2:$V$1300,21,FALSE),0)</f>
        <v>48379</v>
      </c>
      <c r="M20" s="556">
        <f>+IFERROR(VLOOKUP($A18,Data_Loss!$A$2:$V$1300,22,FALSE),0)</f>
        <v>5428</v>
      </c>
      <c r="N20" s="661"/>
      <c r="R20" s="653">
        <v>108</v>
      </c>
      <c r="S20" s="654" t="s">
        <v>107</v>
      </c>
    </row>
    <row r="21" spans="1:21" x14ac:dyDescent="0.2">
      <c r="A21" s="669" t="str">
        <f>+$O$6&amp;B23</f>
        <v>52017</v>
      </c>
      <c r="B21" s="630">
        <f>B10</f>
        <v>2015</v>
      </c>
      <c r="C21" s="617">
        <f>+IFERROR(VLOOKUP($A19,Data_Loss!$A$2:$V$1300,12,FALSE),0)</f>
        <v>0</v>
      </c>
      <c r="D21" s="617">
        <f>+IFERROR(VLOOKUP($A19,Data_Loss!$A$2:$V$1300,13,FALSE),0)</f>
        <v>0</v>
      </c>
      <c r="E21" s="617">
        <f>+IFERROR(VLOOKUP($A19,Data_Loss!$A$2:$V$1300,14,FALSE),0)</f>
        <v>90792</v>
      </c>
      <c r="F21" s="617">
        <f>+IFERROR(VLOOKUP($A19,Data_Loss!$A$2:$V$1300,15,FALSE),0)</f>
        <v>53727</v>
      </c>
      <c r="G21" s="617">
        <f>+IFERROR(VLOOKUP($A19,Data_Loss!$A$2:$V$1300,16,FALSE),0)</f>
        <v>15217</v>
      </c>
      <c r="H21" s="617">
        <f>+IFERROR(VLOOKUP($A19,Data_Loss!$A$2:$V$1300,17,FALSE),0)</f>
        <v>0</v>
      </c>
      <c r="I21" s="617">
        <f>+IFERROR(VLOOKUP($A19,Data_Loss!$A$2:$V$1300,18,FALSE),0)</f>
        <v>0</v>
      </c>
      <c r="J21" s="617">
        <f>+IFERROR(VLOOKUP($A19,Data_Loss!$A$2:$V$1300,19,FALSE),0)</f>
        <v>29620</v>
      </c>
      <c r="K21" s="617">
        <f>+IFERROR(VLOOKUP($A19,Data_Loss!$A$2:$V$1300,20,FALSE),0)</f>
        <v>96099</v>
      </c>
      <c r="L21" s="617">
        <f>+IFERROR(VLOOKUP($A19,Data_Loss!$A$2:$V$1300,21,FALSE),0)</f>
        <v>18797</v>
      </c>
      <c r="M21" s="556">
        <f>+IFERROR(VLOOKUP($A19,Data_Loss!$A$2:$V$1300,22,FALSE),0)</f>
        <v>26889</v>
      </c>
      <c r="N21" s="661"/>
      <c r="R21" s="653">
        <v>109</v>
      </c>
      <c r="S21" s="654" t="s">
        <v>109</v>
      </c>
    </row>
    <row r="22" spans="1:21" x14ac:dyDescent="0.2">
      <c r="A22" s="669" t="str">
        <f>+$O$6&amp;B24</f>
        <v>52018</v>
      </c>
      <c r="B22" s="630">
        <f>B11</f>
        <v>2016</v>
      </c>
      <c r="C22" s="617">
        <f>+IFERROR(VLOOKUP($A20,Data_Loss!$A$2:$V$1300,12,FALSE),0)</f>
        <v>0</v>
      </c>
      <c r="D22" s="617">
        <f>+IFERROR(VLOOKUP($A20,Data_Loss!$A$2:$V$1300,13,FALSE),0)</f>
        <v>0</v>
      </c>
      <c r="E22" s="617">
        <f>+IFERROR(VLOOKUP($A20,Data_Loss!$A$2:$V$1300,14,FALSE),0)</f>
        <v>277946</v>
      </c>
      <c r="F22" s="617">
        <f>+IFERROR(VLOOKUP($A20,Data_Loss!$A$2:$V$1300,15,FALSE),0)</f>
        <v>127238</v>
      </c>
      <c r="G22" s="617">
        <f>+IFERROR(VLOOKUP($A20,Data_Loss!$A$2:$V$1300,16,FALSE),0)</f>
        <v>66028</v>
      </c>
      <c r="H22" s="617">
        <f>+IFERROR(VLOOKUP($A20,Data_Loss!$A$2:$V$1300,17,FALSE),0)</f>
        <v>0</v>
      </c>
      <c r="I22" s="617">
        <f>+IFERROR(VLOOKUP($A20,Data_Loss!$A$2:$V$1300,18,FALSE),0)</f>
        <v>0</v>
      </c>
      <c r="J22" s="617">
        <f>+IFERROR(VLOOKUP($A20,Data_Loss!$A$2:$V$1300,19,FALSE),0)</f>
        <v>274630</v>
      </c>
      <c r="K22" s="617">
        <f>+IFERROR(VLOOKUP($A20,Data_Loss!$A$2:$V$1300,20,FALSE),0)</f>
        <v>106849</v>
      </c>
      <c r="L22" s="617">
        <f>+IFERROR(VLOOKUP($A20,Data_Loss!$A$2:$V$1300,21,FALSE),0)</f>
        <v>116381</v>
      </c>
      <c r="M22" s="556">
        <f>+IFERROR(VLOOKUP($A20,Data_Loss!$A$2:$V$1300,22,FALSE),0)</f>
        <v>5789</v>
      </c>
      <c r="N22" s="661"/>
      <c r="R22" s="653">
        <v>110</v>
      </c>
      <c r="S22" s="654" t="s">
        <v>111</v>
      </c>
    </row>
    <row r="23" spans="1:21" x14ac:dyDescent="0.2">
      <c r="B23" s="630">
        <f>B12</f>
        <v>2017</v>
      </c>
      <c r="C23" s="617">
        <f>+IFERROR(VLOOKUP($A21,Data_Loss!$A$2:$V$1300,12,FALSE),0)</f>
        <v>0</v>
      </c>
      <c r="D23" s="617">
        <f>+IFERROR(VLOOKUP($A21,Data_Loss!$A$2:$V$1300,13,FALSE),0)</f>
        <v>0</v>
      </c>
      <c r="E23" s="617">
        <f>+IFERROR(VLOOKUP($A21,Data_Loss!$A$2:$V$1300,14,FALSE),0)</f>
        <v>0</v>
      </c>
      <c r="F23" s="617">
        <f>+IFERROR(VLOOKUP($A21,Data_Loss!$A$2:$V$1300,15,FALSE),0)</f>
        <v>19786</v>
      </c>
      <c r="G23" s="617">
        <f>+IFERROR(VLOOKUP($A21,Data_Loss!$A$2:$V$1300,16,FALSE),0)</f>
        <v>59277</v>
      </c>
      <c r="H23" s="617">
        <f>+IFERROR(VLOOKUP($A21,Data_Loss!$A$2:$V$1300,17,FALSE),0)</f>
        <v>0</v>
      </c>
      <c r="I23" s="617">
        <f>+IFERROR(VLOOKUP($A21,Data_Loss!$A$2:$V$1300,18,FALSE),0)</f>
        <v>0</v>
      </c>
      <c r="J23" s="617">
        <f>+IFERROR(VLOOKUP($A21,Data_Loss!$A$2:$V$1300,19,FALSE),0)</f>
        <v>0</v>
      </c>
      <c r="K23" s="617">
        <f>+IFERROR(VLOOKUP($A21,Data_Loss!$A$2:$V$1300,20,FALSE),0)</f>
        <v>65795</v>
      </c>
      <c r="L23" s="617">
        <f>+IFERROR(VLOOKUP($A21,Data_Loss!$A$2:$V$1300,21,FALSE),0)</f>
        <v>76492</v>
      </c>
      <c r="M23" s="556">
        <f>+IFERROR(VLOOKUP($A21,Data_Loss!$A$2:$V$1300,22,FALSE),0)</f>
        <v>33777</v>
      </c>
      <c r="N23" s="661"/>
      <c r="R23" s="653">
        <v>111</v>
      </c>
      <c r="S23" s="654" t="s">
        <v>113</v>
      </c>
    </row>
    <row r="24" spans="1:21" x14ac:dyDescent="0.2">
      <c r="B24" s="630">
        <f>B13</f>
        <v>2018</v>
      </c>
      <c r="C24" s="617">
        <f>+IFERROR(VLOOKUP($A22,Data_Loss!$A$2:$V$1300,12,FALSE),0)</f>
        <v>1141573</v>
      </c>
      <c r="D24" s="617">
        <f>+IFERROR(VLOOKUP($A22,Data_Loss!$A$2:$V$1300,13,FALSE),0)</f>
        <v>0</v>
      </c>
      <c r="E24" s="617">
        <f>+IFERROR(VLOOKUP($A22,Data_Loss!$A$2:$V$1300,14,FALSE),0)</f>
        <v>156215</v>
      </c>
      <c r="F24" s="617">
        <f>+IFERROR(VLOOKUP($A22,Data_Loss!$A$2:$V$1300,15,FALSE),0)</f>
        <v>34762</v>
      </c>
      <c r="G24" s="617">
        <f>+IFERROR(VLOOKUP($A22,Data_Loss!$A$2:$V$1300,16,FALSE),0)</f>
        <v>104978</v>
      </c>
      <c r="H24" s="617">
        <f>+IFERROR(VLOOKUP($A22,Data_Loss!$A$2:$V$1300,17,FALSE),0)</f>
        <v>20000</v>
      </c>
      <c r="I24" s="617">
        <f>+IFERROR(VLOOKUP($A22,Data_Loss!$A$2:$V$1300,18,FALSE),0)</f>
        <v>0</v>
      </c>
      <c r="J24" s="617">
        <f>+IFERROR(VLOOKUP($A22,Data_Loss!$A$2:$V$1300,19,FALSE),0)</f>
        <v>114274</v>
      </c>
      <c r="K24" s="617">
        <f>+IFERROR(VLOOKUP($A22,Data_Loss!$A$2:$V$1300,20,FALSE),0)</f>
        <v>62500</v>
      </c>
      <c r="L24" s="617">
        <f>+IFERROR(VLOOKUP($A22,Data_Loss!$A$2:$V$1300,21,FALSE),0)</f>
        <v>109618</v>
      </c>
      <c r="M24" s="556">
        <f>+IFERROR(VLOOKUP($A22,Data_Loss!$A$2:$V$1300,22,FALSE),0)</f>
        <v>9737</v>
      </c>
      <c r="N24" s="661"/>
      <c r="R24" s="653">
        <v>112</v>
      </c>
      <c r="S24" s="654" t="s">
        <v>115</v>
      </c>
    </row>
    <row r="25" spans="1:21" x14ac:dyDescent="0.2">
      <c r="B25" s="516" t="s">
        <v>22</v>
      </c>
      <c r="C25" s="631">
        <f t="shared" ref="C25:M25" si="3">SUM(C20:C24)</f>
        <v>1141573</v>
      </c>
      <c r="D25" s="631">
        <f t="shared" si="3"/>
        <v>0</v>
      </c>
      <c r="E25" s="631">
        <f t="shared" si="3"/>
        <v>694978</v>
      </c>
      <c r="F25" s="631">
        <f t="shared" si="3"/>
        <v>313410</v>
      </c>
      <c r="G25" s="631">
        <f t="shared" si="3"/>
        <v>289427</v>
      </c>
      <c r="H25" s="631">
        <f t="shared" si="3"/>
        <v>20000</v>
      </c>
      <c r="I25" s="631">
        <f t="shared" si="3"/>
        <v>0</v>
      </c>
      <c r="J25" s="631">
        <f t="shared" si="3"/>
        <v>538200</v>
      </c>
      <c r="K25" s="631">
        <f t="shared" si="3"/>
        <v>369408</v>
      </c>
      <c r="L25" s="631">
        <f t="shared" si="3"/>
        <v>369667</v>
      </c>
      <c r="M25" s="632">
        <f t="shared" si="3"/>
        <v>81620</v>
      </c>
      <c r="N25" s="661"/>
      <c r="R25" s="653">
        <v>113</v>
      </c>
      <c r="S25" s="654" t="s">
        <v>117</v>
      </c>
    </row>
    <row r="26" spans="1:21" s="513" customFormat="1" ht="12" customHeight="1" x14ac:dyDescent="0.2">
      <c r="A26" s="670"/>
      <c r="B26" s="564"/>
      <c r="C26" s="626"/>
      <c r="D26" s="626"/>
      <c r="E26" s="626"/>
      <c r="F26" s="626"/>
      <c r="G26" s="626"/>
      <c r="H26" s="626"/>
      <c r="I26" s="626"/>
      <c r="J26" s="626"/>
      <c r="K26" s="626"/>
      <c r="L26" s="626"/>
      <c r="M26" s="626"/>
      <c r="N26" s="661"/>
      <c r="O26" s="653"/>
      <c r="P26" s="653"/>
      <c r="Q26" s="653"/>
      <c r="R26" s="657">
        <v>114</v>
      </c>
      <c r="S26" s="658" t="s">
        <v>119</v>
      </c>
      <c r="T26" s="657"/>
      <c r="U26" s="659"/>
    </row>
    <row r="27" spans="1:21" x14ac:dyDescent="0.2">
      <c r="B27" s="565"/>
      <c r="C27" s="518"/>
      <c r="D27" s="518"/>
      <c r="E27" s="518"/>
      <c r="F27" s="518"/>
      <c r="G27" s="518"/>
      <c r="H27" s="518"/>
      <c r="I27" s="518"/>
      <c r="J27" s="518"/>
      <c r="K27" s="518"/>
      <c r="L27" s="518"/>
      <c r="M27" s="518"/>
      <c r="R27" s="653">
        <v>119</v>
      </c>
      <c r="S27" s="654" t="s">
        <v>121</v>
      </c>
    </row>
    <row r="28" spans="1:21" x14ac:dyDescent="0.2">
      <c r="B28" s="568"/>
      <c r="C28" s="569"/>
      <c r="D28" s="569"/>
      <c r="E28" s="569"/>
      <c r="F28" s="569"/>
      <c r="G28" s="583" t="s">
        <v>30</v>
      </c>
      <c r="H28" s="569"/>
      <c r="I28" s="569"/>
      <c r="J28" s="569"/>
      <c r="K28" s="569"/>
      <c r="L28" s="569"/>
      <c r="M28" s="569"/>
      <c r="N28" s="662"/>
      <c r="O28" s="657"/>
      <c r="P28" s="657"/>
      <c r="Q28" s="657"/>
      <c r="R28" s="653">
        <v>132</v>
      </c>
      <c r="S28" s="654" t="s">
        <v>123</v>
      </c>
    </row>
    <row r="29" spans="1:21" x14ac:dyDescent="0.2">
      <c r="A29" s="669" t="str">
        <f>+$O$6&amp;B31</f>
        <v>52014</v>
      </c>
      <c r="B29" s="504" t="s">
        <v>1732</v>
      </c>
      <c r="C29" s="514"/>
      <c r="E29" s="502" t="s">
        <v>1723</v>
      </c>
      <c r="G29" s="570"/>
      <c r="J29" s="502" t="s">
        <v>698</v>
      </c>
      <c r="N29" s="661"/>
      <c r="R29" s="653">
        <v>134</v>
      </c>
      <c r="S29" s="654" t="s">
        <v>125</v>
      </c>
    </row>
    <row r="30" spans="1:21" x14ac:dyDescent="0.2">
      <c r="A30" s="669" t="str">
        <f>+$O$6&amp;B32</f>
        <v>52015</v>
      </c>
      <c r="B30" s="504" t="s">
        <v>735</v>
      </c>
      <c r="C30" s="584" t="s">
        <v>13</v>
      </c>
      <c r="D30" s="531" t="s">
        <v>1749</v>
      </c>
      <c r="E30" s="585" t="s">
        <v>14</v>
      </c>
      <c r="F30" s="585" t="s">
        <v>15</v>
      </c>
      <c r="G30" s="585" t="s">
        <v>16</v>
      </c>
      <c r="H30" s="585" t="s">
        <v>13</v>
      </c>
      <c r="I30" s="531" t="s">
        <v>1749</v>
      </c>
      <c r="J30" s="585" t="s">
        <v>14</v>
      </c>
      <c r="K30" s="585" t="s">
        <v>15</v>
      </c>
      <c r="L30" s="585" t="s">
        <v>16</v>
      </c>
      <c r="M30" s="586" t="s">
        <v>1722</v>
      </c>
      <c r="N30" s="661"/>
      <c r="R30" s="653">
        <v>136</v>
      </c>
      <c r="S30" s="654" t="s">
        <v>127</v>
      </c>
    </row>
    <row r="31" spans="1:21" x14ac:dyDescent="0.2">
      <c r="A31" s="669" t="str">
        <f>+$O$6&amp;B33</f>
        <v>52016</v>
      </c>
      <c r="B31" s="633">
        <f>B9</f>
        <v>2014</v>
      </c>
      <c r="C31" s="634">
        <f>+IFERROR(VLOOKUP($A29,'Translated Loss'!$AF$5:$BG$1579,15,FALSE),0)</f>
        <v>0</v>
      </c>
      <c r="D31" s="634">
        <f>+IFERROR(VLOOKUP($A29,'Translated Loss'!$AF$5:$BG$1579,16,FALSE),0)</f>
        <v>0</v>
      </c>
      <c r="E31" s="611">
        <f>+IFERROR(VLOOKUP($A29,'Translated Loss'!$AF$5:$BG$1579,17,FALSE),0)</f>
        <v>255717.6</v>
      </c>
      <c r="F31" s="611">
        <f>+IFERROR(VLOOKUP($A29,'Translated Loss'!$AF$5:$BG$1579,18,FALSE),0)</f>
        <v>95735.413</v>
      </c>
      <c r="G31" s="611">
        <f>+IFERROR(VLOOKUP($A29,'Translated Loss'!$AF$5:$BG$1579,19,FALSE),0)</f>
        <v>49725.363999999994</v>
      </c>
      <c r="H31" s="611">
        <f>+IFERROR(VLOOKUP($A29,'Translated Loss'!$AF$5:$BG$1579,20,FALSE),0)</f>
        <v>0</v>
      </c>
      <c r="I31" s="611">
        <f>+IFERROR(VLOOKUP($A29,'Translated Loss'!$AF$5:$BG$1579,21,FALSE),0)</f>
        <v>0</v>
      </c>
      <c r="J31" s="611">
        <f>+IFERROR(VLOOKUP($A29,'Translated Loss'!$AF$5:$BG$1579,22,FALSE),0)</f>
        <v>250242.51600000003</v>
      </c>
      <c r="K31" s="611">
        <f>+IFERROR(VLOOKUP($A29,'Translated Loss'!$AF$5:$BG$1579,23,FALSE),0)</f>
        <v>53469.165000000001</v>
      </c>
      <c r="L31" s="611">
        <f>+IFERROR(VLOOKUP($A29,'Translated Loss'!$AF$5:$BG$1579,24,FALSE),0)</f>
        <v>74600.418000000005</v>
      </c>
      <c r="M31" s="635">
        <f>+IFERROR(VLOOKUP($A29,'Translated Loss'!$AF$5:$BG$1579,25,FALSE),0)</f>
        <v>5813.3879999999999</v>
      </c>
      <c r="N31" s="661"/>
      <c r="R31" s="653">
        <v>139</v>
      </c>
      <c r="S31" s="654" t="s">
        <v>129</v>
      </c>
    </row>
    <row r="32" spans="1:21" x14ac:dyDescent="0.2">
      <c r="A32" s="669" t="str">
        <f>+$O$6&amp;B34</f>
        <v>52017</v>
      </c>
      <c r="B32" s="505">
        <f>B10</f>
        <v>2015</v>
      </c>
      <c r="C32" s="634">
        <f>+IFERROR(VLOOKUP($A30,'Translated Loss'!$AF$5:$BG$1579,15,FALSE),0)</f>
        <v>0</v>
      </c>
      <c r="D32" s="634">
        <f>+IFERROR(VLOOKUP($A30,'Translated Loss'!$AF$5:$BG$1579,16,FALSE),0)</f>
        <v>0</v>
      </c>
      <c r="E32" s="611">
        <f>+IFERROR(VLOOKUP($A30,'Translated Loss'!$AF$5:$BG$1579,17,FALSE),0)</f>
        <v>167743.56049999999</v>
      </c>
      <c r="F32" s="611">
        <f>+IFERROR(VLOOKUP($A30,'Translated Loss'!$AF$5:$BG$1579,18,FALSE),0)</f>
        <v>60109.624999999993</v>
      </c>
      <c r="G32" s="611">
        <f>+IFERROR(VLOOKUP($A30,'Translated Loss'!$AF$5:$BG$1579,19,FALSE),0)</f>
        <v>18451.334900000002</v>
      </c>
      <c r="H32" s="611">
        <f>+IFERROR(VLOOKUP($A30,'Translated Loss'!$AF$5:$BG$1579,20,FALSE),0)</f>
        <v>0</v>
      </c>
      <c r="I32" s="611">
        <f>+IFERROR(VLOOKUP($A30,'Translated Loss'!$AF$5:$BG$1579,21,FALSE),0)</f>
        <v>0</v>
      </c>
      <c r="J32" s="611">
        <f>+IFERROR(VLOOKUP($A30,'Translated Loss'!$AF$5:$BG$1579,22,FALSE),0)</f>
        <v>100978.85979999999</v>
      </c>
      <c r="K32" s="611">
        <f>+IFERROR(VLOOKUP($A30,'Translated Loss'!$AF$5:$BG$1579,23,FALSE),0)</f>
        <v>149863.4215</v>
      </c>
      <c r="L32" s="611">
        <f>+IFERROR(VLOOKUP($A30,'Translated Loss'!$AF$5:$BG$1579,24,FALSE),0)</f>
        <v>29989.144300000004</v>
      </c>
      <c r="M32" s="635">
        <f>+IFERROR(VLOOKUP($A30,'Translated Loss'!$AF$5:$BG$1579,25,FALSE),0)</f>
        <v>32589.468000000001</v>
      </c>
      <c r="N32" s="661"/>
      <c r="R32" s="653">
        <v>141</v>
      </c>
      <c r="S32" s="654" t="s">
        <v>131</v>
      </c>
    </row>
    <row r="33" spans="1:19" x14ac:dyDescent="0.2">
      <c r="A33" s="669" t="str">
        <f>+$O$6&amp;B35</f>
        <v>52018</v>
      </c>
      <c r="B33" s="505">
        <f>B11</f>
        <v>2016</v>
      </c>
      <c r="C33" s="634">
        <f>+IFERROR(VLOOKUP($A31,'Translated Loss'!$AF$5:$BG$1579,15,FALSE),0)</f>
        <v>0</v>
      </c>
      <c r="D33" s="634">
        <f>+IFERROR(VLOOKUP($A31,'Translated Loss'!$AF$5:$BG$1579,16,FALSE),0)</f>
        <v>1639.8814</v>
      </c>
      <c r="E33" s="611">
        <f>+IFERROR(VLOOKUP($A31,'Translated Loss'!$AF$5:$BG$1579,17,FALSE),0)</f>
        <v>483333.58039999998</v>
      </c>
      <c r="F33" s="611">
        <f>+IFERROR(VLOOKUP($A31,'Translated Loss'!$AF$5:$BG$1579,18,FALSE),0)</f>
        <v>150430.52340000001</v>
      </c>
      <c r="G33" s="611">
        <f>+IFERROR(VLOOKUP($A31,'Translated Loss'!$AF$5:$BG$1579,19,FALSE),0)</f>
        <v>75030.958400000003</v>
      </c>
      <c r="H33" s="611">
        <f>+IFERROR(VLOOKUP($A31,'Translated Loss'!$AF$5:$BG$1579,20,FALSE),0)</f>
        <v>0</v>
      </c>
      <c r="I33" s="611">
        <f>+IFERROR(VLOOKUP($A31,'Translated Loss'!$AF$5:$BG$1579,21,FALSE),0)</f>
        <v>906.279</v>
      </c>
      <c r="J33" s="611">
        <f>+IFERROR(VLOOKUP($A31,'Translated Loss'!$AF$5:$BG$1579,22,FALSE),0)</f>
        <v>570522.85240000009</v>
      </c>
      <c r="K33" s="611">
        <f>+IFERROR(VLOOKUP($A31,'Translated Loss'!$AF$5:$BG$1579,23,FALSE),0)</f>
        <v>204051.90729999999</v>
      </c>
      <c r="L33" s="611">
        <f>+IFERROR(VLOOKUP($A31,'Translated Loss'!$AF$5:$BG$1579,24,FALSE),0)</f>
        <v>186030.79520000002</v>
      </c>
      <c r="M33" s="635">
        <f>+IFERROR(VLOOKUP($A31,'Translated Loss'!$AF$5:$BG$1579,25,FALSE),0)</f>
        <v>7803.5720000000001</v>
      </c>
      <c r="N33" s="661"/>
      <c r="R33" s="653">
        <v>142</v>
      </c>
      <c r="S33" s="654" t="s">
        <v>133</v>
      </c>
    </row>
    <row r="34" spans="1:19" x14ac:dyDescent="0.2">
      <c r="B34" s="505">
        <f>B12</f>
        <v>2017</v>
      </c>
      <c r="C34" s="634">
        <f>+IFERROR(VLOOKUP($A32,'Translated Loss'!$AF$5:$BG$1579,15,FALSE),0)</f>
        <v>0</v>
      </c>
      <c r="D34" s="634">
        <f>+IFERROR(VLOOKUP($A32,'Translated Loss'!$AF$5:$BG$1579,16,FALSE),0)</f>
        <v>94.899900000000002</v>
      </c>
      <c r="E34" s="611">
        <f>+IFERROR(VLOOKUP($A32,'Translated Loss'!$AF$5:$BG$1579,17,FALSE),0)</f>
        <v>40932.720699999998</v>
      </c>
      <c r="F34" s="611">
        <f>+IFERROR(VLOOKUP($A32,'Translated Loss'!$AF$5:$BG$1579,18,FALSE),0)</f>
        <v>28214.4545</v>
      </c>
      <c r="G34" s="611">
        <f>+IFERROR(VLOOKUP($A32,'Translated Loss'!$AF$5:$BG$1579,19,FALSE),0)</f>
        <v>66255.944100000008</v>
      </c>
      <c r="H34" s="611">
        <f>+IFERROR(VLOOKUP($A32,'Translated Loss'!$AF$5:$BG$1579,20,FALSE),0)</f>
        <v>0</v>
      </c>
      <c r="I34" s="611">
        <f>+IFERROR(VLOOKUP($A32,'Translated Loss'!$AF$5:$BG$1579,21,FALSE),0)</f>
        <v>69.004099999999994</v>
      </c>
      <c r="J34" s="611">
        <f>+IFERROR(VLOOKUP($A32,'Translated Loss'!$AF$5:$BG$1579,22,FALSE),0)</f>
        <v>99247.345499999996</v>
      </c>
      <c r="K34" s="611">
        <f>+IFERROR(VLOOKUP($A32,'Translated Loss'!$AF$5:$BG$1579,23,FALSE),0)</f>
        <v>98729.287100000001</v>
      </c>
      <c r="L34" s="611">
        <f>+IFERROR(VLOOKUP($A32,'Translated Loss'!$AF$5:$BG$1579,24,FALSE),0)</f>
        <v>119062.43769999999</v>
      </c>
      <c r="M34" s="635">
        <f>+IFERROR(VLOOKUP($A32,'Translated Loss'!$AF$5:$BG$1579,25,FALSE),0)</f>
        <v>45463.842000000004</v>
      </c>
      <c r="N34" s="661"/>
      <c r="R34" s="653">
        <v>161</v>
      </c>
      <c r="S34" s="654" t="s">
        <v>135</v>
      </c>
    </row>
    <row r="35" spans="1:19" x14ac:dyDescent="0.2">
      <c r="B35" s="505">
        <f>B13</f>
        <v>2018</v>
      </c>
      <c r="C35" s="634">
        <f>+IFERROR(VLOOKUP($A33,'Translated Loss'!$AF$5:$BG$1579,15,FALSE),0)</f>
        <v>1363219.6787999999</v>
      </c>
      <c r="D35" s="634">
        <f>+IFERROR(VLOOKUP($A33,'Translated Loss'!$AF$5:$BG$1579,16,FALSE),0)</f>
        <v>28100.717200000003</v>
      </c>
      <c r="E35" s="611">
        <f>+IFERROR(VLOOKUP($A33,'Translated Loss'!$AF$5:$BG$1579,17,FALSE),0)</f>
        <v>473860.4865</v>
      </c>
      <c r="F35" s="611">
        <f>+IFERROR(VLOOKUP($A33,'Translated Loss'!$AF$5:$BG$1579,18,FALSE),0)</f>
        <v>96257.679499999998</v>
      </c>
      <c r="G35" s="611">
        <f>+IFERROR(VLOOKUP($A33,'Translated Loss'!$AF$5:$BG$1579,19,FALSE),0)</f>
        <v>82276.851999999999</v>
      </c>
      <c r="H35" s="611">
        <f>+IFERROR(VLOOKUP($A33,'Translated Loss'!$AF$5:$BG$1579,20,FALSE),0)</f>
        <v>45399.706000000006</v>
      </c>
      <c r="I35" s="611">
        <f>+IFERROR(VLOOKUP($A33,'Translated Loss'!$AF$5:$BG$1579,21,FALSE),0)</f>
        <v>35299.609200000006</v>
      </c>
      <c r="J35" s="611">
        <f>+IFERROR(VLOOKUP($A33,'Translated Loss'!$AF$5:$BG$1579,22,FALSE),0)</f>
        <v>487169.22640000004</v>
      </c>
      <c r="K35" s="611">
        <f>+IFERROR(VLOOKUP($A33,'Translated Loss'!$AF$5:$BG$1579,23,FALSE),0)</f>
        <v>137560.55439999999</v>
      </c>
      <c r="L35" s="611">
        <f>+IFERROR(VLOOKUP($A33,'Translated Loss'!$AF$5:$BG$1579,24,FALSE),0)</f>
        <v>108290.95759999999</v>
      </c>
      <c r="M35" s="635">
        <f>+IFERROR(VLOOKUP($A33,'Translated Loss'!$AF$5:$BG$1579,25,FALSE),0)</f>
        <v>12911.262000000001</v>
      </c>
      <c r="N35" s="661"/>
      <c r="R35" s="653">
        <v>163</v>
      </c>
      <c r="S35" s="654" t="s">
        <v>137</v>
      </c>
    </row>
    <row r="36" spans="1:19" x14ac:dyDescent="0.2">
      <c r="B36" s="517" t="s">
        <v>22</v>
      </c>
      <c r="C36" s="621">
        <f t="shared" ref="C36:M36" si="4">SUM(C31:C35)</f>
        <v>1363219.6787999999</v>
      </c>
      <c r="D36" s="621">
        <f t="shared" si="4"/>
        <v>29835.498500000002</v>
      </c>
      <c r="E36" s="622">
        <f t="shared" si="4"/>
        <v>1421587.9480999999</v>
      </c>
      <c r="F36" s="622">
        <f t="shared" si="4"/>
        <v>430747.69539999997</v>
      </c>
      <c r="G36" s="622">
        <f t="shared" si="4"/>
        <v>291740.4534</v>
      </c>
      <c r="H36" s="622">
        <f t="shared" si="4"/>
        <v>45399.706000000006</v>
      </c>
      <c r="I36" s="622">
        <f t="shared" si="4"/>
        <v>36274.892300000007</v>
      </c>
      <c r="J36" s="622">
        <f t="shared" si="4"/>
        <v>1508160.8001000001</v>
      </c>
      <c r="K36" s="622">
        <f t="shared" si="4"/>
        <v>643674.33530000004</v>
      </c>
      <c r="L36" s="622">
        <f t="shared" si="4"/>
        <v>517973.75280000002</v>
      </c>
      <c r="M36" s="636">
        <f t="shared" si="4"/>
        <v>104581.53200000001</v>
      </c>
      <c r="N36" s="661"/>
      <c r="R36" s="653">
        <v>165</v>
      </c>
      <c r="S36" s="654" t="s">
        <v>139</v>
      </c>
    </row>
    <row r="37" spans="1:19" x14ac:dyDescent="0.2">
      <c r="B37" s="496"/>
      <c r="C37" s="635"/>
      <c r="D37" s="635"/>
      <c r="E37" s="635"/>
      <c r="F37" s="635"/>
      <c r="G37" s="635"/>
      <c r="H37" s="635"/>
      <c r="I37" s="635"/>
      <c r="J37" s="635"/>
      <c r="K37" s="635"/>
      <c r="L37" s="635"/>
      <c r="M37" s="635"/>
      <c r="R37" s="653">
        <v>166</v>
      </c>
      <c r="S37" s="654" t="s">
        <v>141</v>
      </c>
    </row>
    <row r="38" spans="1:19" x14ac:dyDescent="0.2">
      <c r="E38" s="518"/>
      <c r="F38" s="518"/>
      <c r="G38" s="518"/>
      <c r="H38" s="565"/>
      <c r="I38" s="565"/>
      <c r="J38" s="565"/>
      <c r="K38" s="565"/>
      <c r="R38" s="653">
        <v>204</v>
      </c>
      <c r="S38" s="654" t="s">
        <v>146</v>
      </c>
    </row>
    <row r="39" spans="1:19" x14ac:dyDescent="0.2">
      <c r="E39" s="518"/>
      <c r="F39" s="518"/>
      <c r="G39" s="519"/>
      <c r="H39" s="587" t="s">
        <v>31</v>
      </c>
      <c r="I39" s="587" t="s">
        <v>736</v>
      </c>
      <c r="J39" s="587" t="s">
        <v>1722</v>
      </c>
      <c r="K39" s="565" t="s">
        <v>22</v>
      </c>
      <c r="M39" s="496" t="s">
        <v>0</v>
      </c>
      <c r="R39" s="653">
        <v>205</v>
      </c>
      <c r="S39" s="654" t="s">
        <v>148</v>
      </c>
    </row>
    <row r="40" spans="1:19" x14ac:dyDescent="0.2">
      <c r="E40" s="588" t="s">
        <v>33</v>
      </c>
      <c r="F40" s="518"/>
      <c r="G40" s="519"/>
      <c r="H40" s="637">
        <f>SUM(C36:E37)+SUM(H36:J37)</f>
        <v>4404478.5237999996</v>
      </c>
      <c r="I40" s="637">
        <f>SUM(F36:G37)+SUM(K36:L37)</f>
        <v>1884136.2368999999</v>
      </c>
      <c r="J40" s="637">
        <f>SUM(M36:M37)</f>
        <v>104581.53200000001</v>
      </c>
      <c r="K40" s="507"/>
      <c r="R40" s="653">
        <v>221</v>
      </c>
      <c r="S40" s="654" t="s">
        <v>150</v>
      </c>
    </row>
    <row r="41" spans="1:19" x14ac:dyDescent="0.2">
      <c r="E41" s="589" t="s">
        <v>1750</v>
      </c>
      <c r="F41" s="518"/>
      <c r="G41" s="519"/>
      <c r="H41" s="637">
        <f>+VLOOKUP($O$6,'IBNR+Freq'!$B$11:$R$340,14,FALSE)</f>
        <v>-875428.40298926248</v>
      </c>
      <c r="I41" s="637">
        <f>+VLOOKUP($O$6,'IBNR+Freq'!$B$11:$R$340,15,FALSE)</f>
        <v>-381072.00501564413</v>
      </c>
      <c r="J41" s="637">
        <f>+VLOOKUP($O$6,'IBNR+Freq'!$B$11:$R$340,16,FALSE)</f>
        <v>661.68396498305697</v>
      </c>
      <c r="K41" s="507"/>
      <c r="R41" s="653">
        <v>222</v>
      </c>
      <c r="S41" s="654" t="s">
        <v>152</v>
      </c>
    </row>
    <row r="42" spans="1:19" x14ac:dyDescent="0.2">
      <c r="E42" s="589" t="s">
        <v>35</v>
      </c>
      <c r="F42" s="518"/>
      <c r="G42" s="519"/>
      <c r="H42" s="637">
        <f>MAXA(SUM(H40:H41),0)</f>
        <v>3529050.1208107369</v>
      </c>
      <c r="I42" s="637">
        <f>MAXA(SUM(I40:I41),0)</f>
        <v>1503064.2318843557</v>
      </c>
      <c r="J42" s="637">
        <f>MAXA(SUM(J40:J41),0)</f>
        <v>105243.21596498306</v>
      </c>
      <c r="K42" s="507"/>
      <c r="R42" s="653">
        <v>225</v>
      </c>
      <c r="S42" s="654" t="s">
        <v>154</v>
      </c>
    </row>
    <row r="43" spans="1:19" x14ac:dyDescent="0.2">
      <c r="E43" s="589"/>
      <c r="F43" s="518"/>
      <c r="G43" s="519"/>
      <c r="H43" s="637"/>
      <c r="I43" s="637"/>
      <c r="J43" s="637"/>
      <c r="K43" s="507"/>
      <c r="R43" s="653">
        <v>227</v>
      </c>
      <c r="S43" s="654" t="s">
        <v>156</v>
      </c>
    </row>
    <row r="44" spans="1:19" x14ac:dyDescent="0.2">
      <c r="B44" s="496" t="s">
        <v>0</v>
      </c>
      <c r="E44" s="589" t="s">
        <v>36</v>
      </c>
      <c r="F44" s="518"/>
      <c r="G44" s="519"/>
      <c r="H44" s="637">
        <f>+VLOOKUP($O$6,UPP!$C$3:$AC$350,22,FALSE)</f>
        <v>4704901.8755773166</v>
      </c>
      <c r="I44" s="637">
        <f>+VLOOKUP($O$6,UPP!$C$3:$AC$350,23,FALSE)</f>
        <v>1758104.6917715364</v>
      </c>
      <c r="J44" s="637">
        <f>+VLOOKUP($O$6,UPP!$C$3:$AC$350,24,FALSE)</f>
        <v>158763.72325114885</v>
      </c>
      <c r="K44" s="507"/>
      <c r="R44" s="653">
        <v>255</v>
      </c>
      <c r="S44" s="654" t="s">
        <v>158</v>
      </c>
    </row>
    <row r="45" spans="1:19" x14ac:dyDescent="0.2">
      <c r="B45" s="496" t="s">
        <v>0</v>
      </c>
      <c r="C45" s="496" t="s">
        <v>0</v>
      </c>
      <c r="E45" s="589" t="s">
        <v>37</v>
      </c>
      <c r="F45" s="518"/>
      <c r="G45" s="519"/>
      <c r="H45" s="638">
        <f>+VLOOKUP($O$6,UPP!$C$3:$AC$350,25,FALSE)</f>
        <v>0.01</v>
      </c>
      <c r="I45" s="638">
        <f>+VLOOKUP($O$6,UPP!$C$3:$AC$350,26,FALSE)</f>
        <v>0.04</v>
      </c>
      <c r="J45" s="638">
        <f>+VLOOKUP($O$6,UPP!$C$3:$AC$350,27,FALSE)</f>
        <v>0.05</v>
      </c>
      <c r="K45" s="507"/>
      <c r="R45" s="653">
        <v>257</v>
      </c>
      <c r="S45" s="654" t="s">
        <v>160</v>
      </c>
    </row>
    <row r="46" spans="1:19" x14ac:dyDescent="0.2">
      <c r="B46" s="496"/>
      <c r="C46" s="496"/>
      <c r="E46" s="575"/>
      <c r="H46" s="639"/>
      <c r="I46" s="639"/>
      <c r="J46" s="639"/>
      <c r="K46" s="507"/>
      <c r="R46" s="653">
        <v>259</v>
      </c>
      <c r="S46" s="654" t="s">
        <v>162</v>
      </c>
    </row>
    <row r="47" spans="1:19" x14ac:dyDescent="0.2">
      <c r="E47" s="589" t="s">
        <v>39</v>
      </c>
      <c r="F47" s="518"/>
      <c r="G47" s="518"/>
      <c r="H47" s="518"/>
      <c r="I47" s="518"/>
      <c r="J47" s="518"/>
      <c r="K47" s="518"/>
      <c r="M47" s="496" t="s">
        <v>0</v>
      </c>
      <c r="R47" s="653">
        <v>261</v>
      </c>
      <c r="S47" s="654" t="s">
        <v>164</v>
      </c>
    </row>
    <row r="48" spans="1:19" x14ac:dyDescent="0.2">
      <c r="E48" s="589" t="s">
        <v>1751</v>
      </c>
      <c r="F48" s="518"/>
      <c r="G48" s="519"/>
      <c r="H48" s="640">
        <f>+VLOOKUP($O$6,'Exp Loss Report_PAYROLL'!$A$7:$Q$350,3,FALSE)</f>
        <v>6.6903960734259833</v>
      </c>
      <c r="I48" s="640">
        <f>+VLOOKUP($O$6,'Exp Loss Report_PAYROLL'!$A$7:$Q$350,5,FALSE)</f>
        <v>2.8495189047629408</v>
      </c>
      <c r="J48" s="640">
        <f>+VLOOKUP($O$6,'Exp Loss Report_PAYROLL'!$A$7:$Q$350,7,FALSE)</f>
        <v>0.19952077038936653</v>
      </c>
      <c r="K48" s="526">
        <f>+SUM(H48:J48)</f>
        <v>9.7394357485782912</v>
      </c>
      <c r="R48" s="653">
        <v>263</v>
      </c>
      <c r="S48" s="654" t="s">
        <v>166</v>
      </c>
    </row>
    <row r="49" spans="1:21" x14ac:dyDescent="0.2">
      <c r="E49" s="589" t="s">
        <v>40</v>
      </c>
      <c r="F49" s="518"/>
      <c r="G49" s="519"/>
      <c r="H49" s="640">
        <f>+VLOOKUP($O$6,'Exp Loss Report_PAYROLL'!$A$7:$T$350,15,FALSE)</f>
        <v>6.6823675981378718</v>
      </c>
      <c r="I49" s="640">
        <f>+VLOOKUP($O$6,'Exp Loss Report_PAYROLL'!$A$7:$T$350,16,FALSE)</f>
        <v>2.8460994820772254</v>
      </c>
      <c r="J49" s="640">
        <f>+VLOOKUP($O$6,'Exp Loss Report_PAYROLL'!$A$7:$T$350,17,FALSE)</f>
        <v>0.19928134546489928</v>
      </c>
      <c r="K49" s="526">
        <f>SUM(H49:J49)</f>
        <v>9.7277484256799962</v>
      </c>
      <c r="R49" s="653">
        <v>281</v>
      </c>
      <c r="S49" s="654" t="s">
        <v>170</v>
      </c>
    </row>
    <row r="50" spans="1:21" x14ac:dyDescent="0.2">
      <c r="E50" s="588" t="s">
        <v>1752</v>
      </c>
      <c r="F50" s="518"/>
      <c r="G50" s="519"/>
      <c r="H50" s="640">
        <f>+VLOOKUP($O$6,'Exp Loss Report_PAYROLL'!$A$7:$T$350,9,FALSE)</f>
        <v>7.1981038401283355</v>
      </c>
      <c r="I50" s="640">
        <f>+VLOOKUP($O$6,'Exp Loss Report_PAYROLL'!$A$7:$T$350,11,FALSE)</f>
        <v>2.6897521920444944</v>
      </c>
      <c r="J50" s="640">
        <f>+VLOOKUP($O$6,'Exp Loss Report_PAYROLL'!$A$7:$T$350,13,FALSE)</f>
        <v>0.24289513282717287</v>
      </c>
      <c r="K50" s="526">
        <f>SUM(H50:J50)</f>
        <v>10.130751165000003</v>
      </c>
      <c r="R50" s="653">
        <v>282</v>
      </c>
      <c r="S50" s="654" t="s">
        <v>172</v>
      </c>
    </row>
    <row r="51" spans="1:21" x14ac:dyDescent="0.2">
      <c r="E51" s="589" t="s">
        <v>41</v>
      </c>
      <c r="F51" s="518"/>
      <c r="G51" s="519"/>
      <c r="H51" s="640">
        <f>+VLOOKUP($O$6,'Exp Loss Report_PAYROLL'!$A$7:$T$350,18,FALSE)</f>
        <v>7.1929464777084311</v>
      </c>
      <c r="I51" s="640">
        <f>+VLOOKUP($O$6,'Exp Loss Report_PAYROLL'!$A$7:$T$350,19,FALSE)</f>
        <v>2.6960060836458037</v>
      </c>
      <c r="J51" s="640">
        <f>+VLOOKUP($O$6,'Exp Loss Report_PAYROLL'!$A$7:$T$350,20,FALSE)</f>
        <v>0.24071444345905918</v>
      </c>
      <c r="K51" s="526">
        <f>SUM(H51:J51)</f>
        <v>10.129667004813292</v>
      </c>
      <c r="R51" s="653">
        <v>285</v>
      </c>
      <c r="S51" s="654" t="s">
        <v>174</v>
      </c>
    </row>
    <row r="52" spans="1:21" x14ac:dyDescent="0.2">
      <c r="E52" s="590" t="s">
        <v>1753</v>
      </c>
      <c r="F52" s="532"/>
      <c r="G52" s="571"/>
      <c r="H52" s="641">
        <f>+VLOOKUP($O$6,UPP!$C$3:$N$350,9,FALSE)</f>
        <v>8.9195834450165243</v>
      </c>
      <c r="I52" s="641">
        <f>+VLOOKUP($O$6,UPP!$C$3:$N$350,10,FALSE)</f>
        <v>3.3330262602781837</v>
      </c>
      <c r="J52" s="641">
        <f>+VLOOKUP($O$6,UPP!$C$3:$N$350,11,FALSE)</f>
        <v>0.30098529470529473</v>
      </c>
      <c r="K52" s="642">
        <f>SUM(H52:J52)</f>
        <v>12.553595000000003</v>
      </c>
      <c r="L52" s="496" t="s">
        <v>0</v>
      </c>
      <c r="M52" s="496" t="s">
        <v>0</v>
      </c>
      <c r="N52" s="663" t="s">
        <v>0</v>
      </c>
      <c r="R52" s="653">
        <v>305</v>
      </c>
      <c r="S52" s="654" t="s">
        <v>177</v>
      </c>
    </row>
    <row r="53" spans="1:21" x14ac:dyDescent="0.2">
      <c r="E53" s="589" t="s">
        <v>45</v>
      </c>
      <c r="F53" s="518"/>
      <c r="G53" s="519"/>
      <c r="H53" s="640">
        <f>(H51/K51)*K53</f>
        <v>7.1931829333149375</v>
      </c>
      <c r="I53" s="640">
        <f>(I51/K51)*K53</f>
        <v>2.6960947101572939</v>
      </c>
      <c r="J53" s="640">
        <f>(J51/K51)*K53</f>
        <v>0.2407223565277716</v>
      </c>
      <c r="K53" s="526">
        <f>ROUND(MEDIAN(K49:K51),3)</f>
        <v>10.130000000000001</v>
      </c>
      <c r="R53" s="653">
        <v>306</v>
      </c>
      <c r="S53" s="654" t="s">
        <v>179</v>
      </c>
    </row>
    <row r="54" spans="1:21" x14ac:dyDescent="0.2">
      <c r="D54" s="518"/>
      <c r="E54" s="520"/>
      <c r="F54" s="518"/>
      <c r="G54" s="518"/>
      <c r="H54" s="526"/>
      <c r="I54" s="526"/>
      <c r="J54" s="526"/>
      <c r="K54" s="526"/>
      <c r="R54" s="653">
        <v>311</v>
      </c>
      <c r="S54" s="654" t="s">
        <v>181</v>
      </c>
    </row>
    <row r="55" spans="1:21" x14ac:dyDescent="0.2">
      <c r="D55" s="527" t="s">
        <v>46</v>
      </c>
      <c r="E55" s="643" t="str">
        <f>+IF(O6=9108,Sheet1!C5,"12-1-18")</f>
        <v>12-1-18</v>
      </c>
      <c r="F55" s="578" t="str">
        <f>+IF(O6=9108,Sheet1!C6,"12-1-19")</f>
        <v>12-1-19</v>
      </c>
      <c r="G55" s="644" t="str">
        <f>+IF(O6=9108,Sheet1!C7,"12-1-20")</f>
        <v>12-1-20</v>
      </c>
      <c r="H55" s="645" t="s">
        <v>1747</v>
      </c>
      <c r="I55" s="528"/>
      <c r="J55" s="529" t="s">
        <v>1754</v>
      </c>
      <c r="K55" s="528">
        <f>+IF(O5=1,K53*'CB Item 3'!S12,IF('CB Template'!O5=2,'CB Template'!K53*'CB Item 3'!S13,'CB Template'!K53*'CB Item 3'!S14))</f>
        <v>13.527602</v>
      </c>
      <c r="R55" s="653">
        <v>319</v>
      </c>
      <c r="S55" s="654" t="s">
        <v>183</v>
      </c>
    </row>
    <row r="56" spans="1:21" x14ac:dyDescent="0.2">
      <c r="D56" s="530" t="s">
        <v>47</v>
      </c>
      <c r="E56" s="533"/>
      <c r="F56" s="591"/>
      <c r="G56" s="591"/>
      <c r="H56" s="638">
        <f>ROUND($K$55,2)</f>
        <v>13.53</v>
      </c>
      <c r="I56" s="532"/>
      <c r="J56" s="533" t="s">
        <v>1755</v>
      </c>
      <c r="K56" s="646">
        <f>+Sheet1!C18</f>
        <v>2000</v>
      </c>
      <c r="R56" s="653">
        <v>323</v>
      </c>
      <c r="S56" s="654" t="s">
        <v>185</v>
      </c>
    </row>
    <row r="57" spans="1:21" x14ac:dyDescent="0.2">
      <c r="D57" s="530" t="s">
        <v>48</v>
      </c>
      <c r="E57" s="638">
        <f>+ROUND(IF(O6=9108,100,VLOOKUP(O6,'Previous year''s Pre Surcharge '!B7:E350,3,FALSE)),2)</f>
        <v>23.06</v>
      </c>
      <c r="F57" s="638">
        <f>+ROUND(IF(O6=9108,100,VLOOKUP(O6,'Previous year''s Pre Surcharge '!B7:E350,4,FALSE)),2)</f>
        <v>19.670000000000002</v>
      </c>
      <c r="G57" s="638">
        <f>+ROUND(IF(O6=9108,100,VLOOKUP($O$6,UPP!$C$3:$F$350,4,FALSE)),2)</f>
        <v>16.93</v>
      </c>
      <c r="H57" s="647" t="str">
        <f>"+"&amp;" "&amp;FIXED($K$55)&amp;" "</f>
        <v xml:space="preserve">+ 13.53 </v>
      </c>
      <c r="I57" s="532"/>
      <c r="J57" s="572" t="s">
        <v>1756</v>
      </c>
      <c r="K57" s="648">
        <f>+IFERROR(VLOOKUP(O6,'Class and Exp Cons'!L4:M346,2,FALSE),"")</f>
        <v>2000</v>
      </c>
      <c r="R57" s="653">
        <v>327</v>
      </c>
      <c r="S57" s="654" t="s">
        <v>187</v>
      </c>
    </row>
    <row r="58" spans="1:21" x14ac:dyDescent="0.2">
      <c r="D58" s="536"/>
      <c r="E58" s="504"/>
      <c r="F58" s="649"/>
      <c r="G58" s="649"/>
      <c r="H58" s="592" t="s">
        <v>1757</v>
      </c>
      <c r="I58" s="507"/>
      <c r="J58" s="537"/>
      <c r="K58" s="650"/>
      <c r="R58" s="653">
        <v>402</v>
      </c>
      <c r="S58" s="654" t="s">
        <v>189</v>
      </c>
    </row>
    <row r="59" spans="1:21" x14ac:dyDescent="0.2">
      <c r="D59" s="536"/>
      <c r="E59" s="504"/>
      <c r="F59" s="649"/>
      <c r="G59" s="649"/>
      <c r="H59" s="592"/>
      <c r="I59" s="507"/>
      <c r="J59" s="537"/>
      <c r="K59" s="650"/>
      <c r="R59" s="653">
        <v>403</v>
      </c>
      <c r="S59" s="654">
        <v>403</v>
      </c>
    </row>
    <row r="60" spans="1:21" x14ac:dyDescent="0.2">
      <c r="D60" s="536"/>
      <c r="E60" s="504"/>
      <c r="F60" s="649"/>
      <c r="G60" s="649"/>
      <c r="H60" s="592"/>
      <c r="I60" s="507"/>
      <c r="J60" s="537"/>
      <c r="K60" s="650"/>
      <c r="R60" s="653">
        <v>407</v>
      </c>
      <c r="S60" s="654" t="s">
        <v>191</v>
      </c>
    </row>
    <row r="61" spans="1:21" x14ac:dyDescent="0.2">
      <c r="D61" s="536"/>
      <c r="E61" s="504"/>
      <c r="F61" s="649"/>
      <c r="G61" s="649"/>
      <c r="H61" s="592"/>
      <c r="I61" s="507"/>
      <c r="J61" s="537"/>
      <c r="K61" s="650"/>
      <c r="R61" s="653">
        <v>411</v>
      </c>
      <c r="S61" s="654" t="s">
        <v>193</v>
      </c>
    </row>
    <row r="62" spans="1:21" s="497" customFormat="1" x14ac:dyDescent="0.2">
      <c r="A62" s="669"/>
      <c r="N62" s="652"/>
      <c r="O62" s="652"/>
      <c r="P62" s="652"/>
      <c r="Q62" s="652"/>
      <c r="R62" s="652">
        <v>413</v>
      </c>
      <c r="S62" s="664" t="s">
        <v>195</v>
      </c>
      <c r="T62" s="652"/>
      <c r="U62" s="665"/>
    </row>
    <row r="63" spans="1:21" x14ac:dyDescent="0.2">
      <c r="E63" s="501"/>
      <c r="R63" s="653">
        <v>415</v>
      </c>
      <c r="S63" s="654" t="s">
        <v>197</v>
      </c>
    </row>
    <row r="64" spans="1:21" x14ac:dyDescent="0.2">
      <c r="R64" s="653">
        <v>416</v>
      </c>
      <c r="S64" s="654" t="s">
        <v>199</v>
      </c>
    </row>
    <row r="65" spans="18:19" x14ac:dyDescent="0.2">
      <c r="R65" s="653">
        <v>433</v>
      </c>
      <c r="S65" s="654" t="s">
        <v>201</v>
      </c>
    </row>
    <row r="66" spans="18:19" x14ac:dyDescent="0.2">
      <c r="R66" s="653">
        <v>441</v>
      </c>
      <c r="S66" s="654" t="s">
        <v>203</v>
      </c>
    </row>
    <row r="67" spans="18:19" x14ac:dyDescent="0.2">
      <c r="R67" s="653">
        <v>445</v>
      </c>
      <c r="S67" s="654" t="s">
        <v>205</v>
      </c>
    </row>
    <row r="68" spans="18:19" x14ac:dyDescent="0.2">
      <c r="R68" s="653">
        <v>446</v>
      </c>
      <c r="S68" s="654" t="s">
        <v>207</v>
      </c>
    </row>
    <row r="69" spans="18:19" x14ac:dyDescent="0.2">
      <c r="R69" s="653">
        <v>449</v>
      </c>
      <c r="S69" s="654" t="s">
        <v>209</v>
      </c>
    </row>
    <row r="70" spans="18:19" x14ac:dyDescent="0.2">
      <c r="R70" s="653">
        <v>451</v>
      </c>
      <c r="S70" s="654" t="s">
        <v>211</v>
      </c>
    </row>
    <row r="71" spans="18:19" x14ac:dyDescent="0.2">
      <c r="R71" s="653">
        <v>454</v>
      </c>
      <c r="S71" s="654" t="s">
        <v>213</v>
      </c>
    </row>
    <row r="72" spans="18:19" x14ac:dyDescent="0.2">
      <c r="R72" s="653">
        <v>456</v>
      </c>
      <c r="S72" s="654" t="s">
        <v>215</v>
      </c>
    </row>
    <row r="73" spans="18:19" x14ac:dyDescent="0.2">
      <c r="R73" s="653">
        <v>457</v>
      </c>
      <c r="S73" s="654" t="s">
        <v>217</v>
      </c>
    </row>
    <row r="74" spans="18:19" x14ac:dyDescent="0.2">
      <c r="R74" s="653">
        <v>458</v>
      </c>
      <c r="S74" s="654" t="s">
        <v>219</v>
      </c>
    </row>
    <row r="75" spans="18:19" x14ac:dyDescent="0.2">
      <c r="R75" s="653">
        <v>459</v>
      </c>
      <c r="S75" s="654" t="s">
        <v>221</v>
      </c>
    </row>
    <row r="76" spans="18:19" x14ac:dyDescent="0.2">
      <c r="R76" s="653">
        <v>461</v>
      </c>
      <c r="S76" s="654" t="s">
        <v>223</v>
      </c>
    </row>
    <row r="77" spans="18:19" x14ac:dyDescent="0.2">
      <c r="R77" s="653">
        <v>463</v>
      </c>
      <c r="S77" s="654" t="s">
        <v>225</v>
      </c>
    </row>
    <row r="78" spans="18:19" x14ac:dyDescent="0.2">
      <c r="R78" s="653">
        <v>464</v>
      </c>
      <c r="S78" s="654" t="s">
        <v>227</v>
      </c>
    </row>
    <row r="79" spans="18:19" x14ac:dyDescent="0.2">
      <c r="R79" s="653">
        <v>465</v>
      </c>
      <c r="S79" s="654" t="s">
        <v>229</v>
      </c>
    </row>
    <row r="80" spans="18:19" x14ac:dyDescent="0.2">
      <c r="R80" s="653">
        <v>471</v>
      </c>
      <c r="S80" s="654" t="s">
        <v>231</v>
      </c>
    </row>
    <row r="81" spans="2:19" x14ac:dyDescent="0.2">
      <c r="R81" s="653">
        <v>472</v>
      </c>
      <c r="S81" s="654" t="s">
        <v>233</v>
      </c>
    </row>
    <row r="82" spans="2:19" x14ac:dyDescent="0.2">
      <c r="R82" s="653">
        <v>473</v>
      </c>
      <c r="S82" s="654" t="s">
        <v>235</v>
      </c>
    </row>
    <row r="83" spans="2:19" x14ac:dyDescent="0.2">
      <c r="R83" s="653">
        <v>474</v>
      </c>
      <c r="S83" s="654" t="s">
        <v>237</v>
      </c>
    </row>
    <row r="84" spans="2:19" x14ac:dyDescent="0.2">
      <c r="R84" s="653">
        <v>475</v>
      </c>
      <c r="S84" s="654" t="s">
        <v>239</v>
      </c>
    </row>
    <row r="85" spans="2:19" x14ac:dyDescent="0.2">
      <c r="R85" s="653">
        <v>476</v>
      </c>
      <c r="S85" s="654" t="s">
        <v>241</v>
      </c>
    </row>
    <row r="86" spans="2:19" x14ac:dyDescent="0.2">
      <c r="R86" s="653">
        <v>477</v>
      </c>
      <c r="S86" s="654" t="s">
        <v>243</v>
      </c>
    </row>
    <row r="87" spans="2:19" x14ac:dyDescent="0.2">
      <c r="B87" s="496"/>
      <c r="R87" s="653">
        <v>483</v>
      </c>
      <c r="S87" s="654" t="s">
        <v>245</v>
      </c>
    </row>
    <row r="88" spans="2:19" x14ac:dyDescent="0.2">
      <c r="R88" s="653">
        <v>485</v>
      </c>
      <c r="S88" s="654" t="s">
        <v>247</v>
      </c>
    </row>
    <row r="89" spans="2:19" x14ac:dyDescent="0.2">
      <c r="R89" s="653">
        <v>486</v>
      </c>
      <c r="S89" s="654" t="s">
        <v>666</v>
      </c>
    </row>
    <row r="90" spans="2:19" x14ac:dyDescent="0.2">
      <c r="R90" s="653">
        <v>487</v>
      </c>
      <c r="S90" s="654" t="s">
        <v>249</v>
      </c>
    </row>
    <row r="91" spans="2:19" x14ac:dyDescent="0.2">
      <c r="R91" s="653">
        <v>488</v>
      </c>
      <c r="S91" s="654" t="s">
        <v>251</v>
      </c>
    </row>
    <row r="92" spans="2:19" x14ac:dyDescent="0.2">
      <c r="R92" s="653">
        <v>489</v>
      </c>
      <c r="S92" s="654" t="s">
        <v>253</v>
      </c>
    </row>
    <row r="93" spans="2:19" x14ac:dyDescent="0.2">
      <c r="R93" s="653">
        <v>501</v>
      </c>
      <c r="S93" s="654" t="s">
        <v>259</v>
      </c>
    </row>
    <row r="94" spans="2:19" x14ac:dyDescent="0.2">
      <c r="R94" s="653">
        <v>506</v>
      </c>
      <c r="S94" s="654" t="s">
        <v>261</v>
      </c>
    </row>
    <row r="95" spans="2:19" x14ac:dyDescent="0.2">
      <c r="R95" s="653">
        <v>507</v>
      </c>
      <c r="S95" s="654" t="s">
        <v>263</v>
      </c>
    </row>
    <row r="96" spans="2:19" x14ac:dyDescent="0.2">
      <c r="R96" s="653">
        <v>511</v>
      </c>
      <c r="S96" s="654" t="s">
        <v>265</v>
      </c>
    </row>
    <row r="97" spans="2:19" x14ac:dyDescent="0.2">
      <c r="R97" s="653">
        <v>535</v>
      </c>
      <c r="S97" s="654" t="s">
        <v>668</v>
      </c>
    </row>
    <row r="98" spans="2:19" x14ac:dyDescent="0.2">
      <c r="B98" s="496" t="s">
        <v>0</v>
      </c>
      <c r="R98" s="653">
        <v>536</v>
      </c>
      <c r="S98" s="654" t="s">
        <v>267</v>
      </c>
    </row>
    <row r="99" spans="2:19" x14ac:dyDescent="0.2">
      <c r="R99" s="653">
        <v>544</v>
      </c>
      <c r="S99" s="654" t="s">
        <v>269</v>
      </c>
    </row>
    <row r="100" spans="2:19" x14ac:dyDescent="0.2">
      <c r="R100" s="653">
        <v>551</v>
      </c>
      <c r="S100" s="654" t="s">
        <v>271</v>
      </c>
    </row>
    <row r="101" spans="2:19" x14ac:dyDescent="0.2">
      <c r="R101" s="653">
        <v>553</v>
      </c>
      <c r="S101" s="654" t="s">
        <v>273</v>
      </c>
    </row>
    <row r="102" spans="2:19" x14ac:dyDescent="0.2">
      <c r="R102" s="653">
        <v>555</v>
      </c>
      <c r="S102" s="654" t="s">
        <v>275</v>
      </c>
    </row>
    <row r="103" spans="2:19" x14ac:dyDescent="0.2">
      <c r="R103" s="653">
        <v>563</v>
      </c>
      <c r="S103" s="654" t="s">
        <v>277</v>
      </c>
    </row>
    <row r="104" spans="2:19" x14ac:dyDescent="0.2">
      <c r="R104" s="653">
        <v>571</v>
      </c>
      <c r="S104" s="654" t="s">
        <v>279</v>
      </c>
    </row>
    <row r="105" spans="2:19" x14ac:dyDescent="0.2">
      <c r="B105" s="496"/>
      <c r="R105" s="653">
        <v>573</v>
      </c>
      <c r="S105" s="654" t="s">
        <v>281</v>
      </c>
    </row>
    <row r="106" spans="2:19" x14ac:dyDescent="0.2">
      <c r="H106" s="500"/>
      <c r="R106" s="653">
        <v>581</v>
      </c>
      <c r="S106" s="654" t="s">
        <v>283</v>
      </c>
    </row>
    <row r="107" spans="2:19" x14ac:dyDescent="0.2">
      <c r="R107" s="653">
        <v>601</v>
      </c>
      <c r="S107" s="654" t="s">
        <v>286</v>
      </c>
    </row>
    <row r="108" spans="2:19" x14ac:dyDescent="0.2">
      <c r="D108" s="651"/>
      <c r="E108" s="651"/>
      <c r="F108" s="651"/>
      <c r="R108" s="653">
        <v>603</v>
      </c>
      <c r="S108" s="654" t="s">
        <v>288</v>
      </c>
    </row>
    <row r="109" spans="2:19" x14ac:dyDescent="0.2">
      <c r="R109" s="653">
        <v>605</v>
      </c>
      <c r="S109" s="654" t="s">
        <v>290</v>
      </c>
    </row>
    <row r="110" spans="2:19" x14ac:dyDescent="0.2">
      <c r="R110" s="653">
        <v>607</v>
      </c>
      <c r="S110" s="654" t="s">
        <v>292</v>
      </c>
    </row>
    <row r="111" spans="2:19" x14ac:dyDescent="0.2">
      <c r="R111" s="653">
        <v>608</v>
      </c>
      <c r="S111" s="654" t="s">
        <v>294</v>
      </c>
    </row>
    <row r="112" spans="2:19" x14ac:dyDescent="0.2">
      <c r="R112" s="653">
        <v>609</v>
      </c>
      <c r="S112" s="654" t="s">
        <v>296</v>
      </c>
    </row>
    <row r="113" spans="18:19" x14ac:dyDescent="0.2">
      <c r="R113" s="653">
        <v>611</v>
      </c>
      <c r="S113" s="654" t="s">
        <v>298</v>
      </c>
    </row>
    <row r="114" spans="18:19" x14ac:dyDescent="0.2">
      <c r="R114" s="653">
        <v>617</v>
      </c>
      <c r="S114" s="654" t="s">
        <v>300</v>
      </c>
    </row>
    <row r="115" spans="18:19" x14ac:dyDescent="0.2">
      <c r="R115" s="653">
        <v>625</v>
      </c>
      <c r="S115" s="654" t="s">
        <v>302</v>
      </c>
    </row>
    <row r="116" spans="18:19" x14ac:dyDescent="0.2">
      <c r="R116" s="653">
        <v>643</v>
      </c>
      <c r="S116" s="654" t="s">
        <v>304</v>
      </c>
    </row>
    <row r="117" spans="18:19" x14ac:dyDescent="0.2">
      <c r="R117" s="653">
        <v>645</v>
      </c>
      <c r="S117" s="654" t="s">
        <v>306</v>
      </c>
    </row>
    <row r="118" spans="18:19" x14ac:dyDescent="0.2">
      <c r="R118" s="653">
        <v>646</v>
      </c>
      <c r="S118" s="654" t="s">
        <v>308</v>
      </c>
    </row>
    <row r="119" spans="18:19" x14ac:dyDescent="0.2">
      <c r="R119" s="653">
        <v>647</v>
      </c>
      <c r="S119" s="654" t="s">
        <v>310</v>
      </c>
    </row>
    <row r="120" spans="18:19" x14ac:dyDescent="0.2">
      <c r="R120" s="653">
        <v>648</v>
      </c>
      <c r="S120" s="654" t="s">
        <v>312</v>
      </c>
    </row>
    <row r="121" spans="18:19" x14ac:dyDescent="0.2">
      <c r="R121" s="653">
        <v>649</v>
      </c>
      <c r="S121" s="654" t="s">
        <v>314</v>
      </c>
    </row>
    <row r="122" spans="18:19" x14ac:dyDescent="0.2">
      <c r="R122" s="653">
        <v>651</v>
      </c>
      <c r="S122" s="654" t="s">
        <v>316</v>
      </c>
    </row>
    <row r="123" spans="18:19" x14ac:dyDescent="0.2">
      <c r="R123" s="653">
        <v>652</v>
      </c>
      <c r="S123" s="654" t="s">
        <v>318</v>
      </c>
    </row>
    <row r="124" spans="18:19" x14ac:dyDescent="0.2">
      <c r="R124" s="653">
        <v>653</v>
      </c>
      <c r="S124" s="654" t="s">
        <v>320</v>
      </c>
    </row>
    <row r="125" spans="18:19" x14ac:dyDescent="0.2">
      <c r="R125" s="653">
        <v>654</v>
      </c>
      <c r="S125" s="654" t="s">
        <v>322</v>
      </c>
    </row>
    <row r="126" spans="18:19" x14ac:dyDescent="0.2">
      <c r="R126" s="653">
        <v>655</v>
      </c>
      <c r="S126" s="654" t="s">
        <v>324</v>
      </c>
    </row>
    <row r="127" spans="18:19" x14ac:dyDescent="0.2">
      <c r="R127" s="653">
        <v>656</v>
      </c>
      <c r="S127" s="654" t="s">
        <v>326</v>
      </c>
    </row>
    <row r="128" spans="18:19" x14ac:dyDescent="0.2">
      <c r="R128" s="653">
        <v>657</v>
      </c>
      <c r="S128" s="654" t="s">
        <v>328</v>
      </c>
    </row>
    <row r="129" spans="18:19" x14ac:dyDescent="0.2">
      <c r="R129" s="653">
        <v>658</v>
      </c>
      <c r="S129" s="654" t="s">
        <v>330</v>
      </c>
    </row>
    <row r="130" spans="18:19" x14ac:dyDescent="0.2">
      <c r="R130" s="653">
        <v>659</v>
      </c>
      <c r="S130" s="654" t="s">
        <v>332</v>
      </c>
    </row>
    <row r="131" spans="18:19" x14ac:dyDescent="0.2">
      <c r="R131" s="653">
        <v>660</v>
      </c>
      <c r="S131" s="654" t="s">
        <v>334</v>
      </c>
    </row>
    <row r="132" spans="18:19" x14ac:dyDescent="0.2">
      <c r="R132" s="653">
        <v>661</v>
      </c>
      <c r="S132" s="654" t="s">
        <v>336</v>
      </c>
    </row>
    <row r="133" spans="18:19" x14ac:dyDescent="0.2">
      <c r="R133" s="653">
        <v>662</v>
      </c>
      <c r="S133" s="654" t="s">
        <v>338</v>
      </c>
    </row>
    <row r="134" spans="18:19" x14ac:dyDescent="0.2">
      <c r="R134" s="653">
        <v>663</v>
      </c>
      <c r="S134" s="654" t="s">
        <v>340</v>
      </c>
    </row>
    <row r="135" spans="18:19" x14ac:dyDescent="0.2">
      <c r="R135" s="653">
        <v>664</v>
      </c>
      <c r="S135" s="654" t="s">
        <v>342</v>
      </c>
    </row>
    <row r="136" spans="18:19" x14ac:dyDescent="0.2">
      <c r="R136" s="653">
        <v>665</v>
      </c>
      <c r="S136" s="654" t="s">
        <v>344</v>
      </c>
    </row>
    <row r="137" spans="18:19" x14ac:dyDescent="0.2">
      <c r="R137" s="653">
        <v>666</v>
      </c>
      <c r="S137" s="654" t="s">
        <v>346</v>
      </c>
    </row>
    <row r="138" spans="18:19" x14ac:dyDescent="0.2">
      <c r="R138" s="653">
        <v>667</v>
      </c>
      <c r="S138" s="654" t="s">
        <v>348</v>
      </c>
    </row>
    <row r="139" spans="18:19" x14ac:dyDescent="0.2">
      <c r="R139" s="653">
        <v>668</v>
      </c>
      <c r="S139" s="654" t="s">
        <v>350</v>
      </c>
    </row>
    <row r="140" spans="18:19" x14ac:dyDescent="0.2">
      <c r="R140" s="653">
        <v>669</v>
      </c>
      <c r="S140" s="654" t="s">
        <v>352</v>
      </c>
    </row>
    <row r="141" spans="18:19" x14ac:dyDescent="0.2">
      <c r="R141" s="653">
        <v>670</v>
      </c>
      <c r="S141" s="654" t="s">
        <v>60</v>
      </c>
    </row>
    <row r="142" spans="18:19" x14ac:dyDescent="0.2">
      <c r="R142" s="653">
        <v>673</v>
      </c>
      <c r="S142" s="654" t="s">
        <v>354</v>
      </c>
    </row>
    <row r="143" spans="18:19" x14ac:dyDescent="0.2">
      <c r="R143" s="653">
        <v>674</v>
      </c>
      <c r="S143" s="654" t="s">
        <v>356</v>
      </c>
    </row>
    <row r="144" spans="18:19" x14ac:dyDescent="0.2">
      <c r="R144" s="653">
        <v>675</v>
      </c>
      <c r="S144" s="654" t="s">
        <v>358</v>
      </c>
    </row>
    <row r="145" spans="18:19" x14ac:dyDescent="0.2">
      <c r="R145" s="653">
        <v>676</v>
      </c>
      <c r="S145" s="654" t="s">
        <v>360</v>
      </c>
    </row>
    <row r="146" spans="18:19" x14ac:dyDescent="0.2">
      <c r="R146" s="653">
        <v>677</v>
      </c>
      <c r="S146" s="654" t="s">
        <v>362</v>
      </c>
    </row>
    <row r="147" spans="18:19" x14ac:dyDescent="0.2">
      <c r="R147" s="653">
        <v>679</v>
      </c>
      <c r="S147" s="654" t="s">
        <v>364</v>
      </c>
    </row>
    <row r="148" spans="18:19" x14ac:dyDescent="0.2">
      <c r="R148" s="653">
        <v>681</v>
      </c>
      <c r="S148" s="654" t="s">
        <v>62</v>
      </c>
    </row>
    <row r="149" spans="18:19" x14ac:dyDescent="0.2">
      <c r="R149" s="653">
        <v>682</v>
      </c>
      <c r="S149" s="654" t="s">
        <v>366</v>
      </c>
    </row>
    <row r="150" spans="18:19" x14ac:dyDescent="0.2">
      <c r="R150" s="653">
        <v>709</v>
      </c>
      <c r="S150" s="654" t="s">
        <v>371</v>
      </c>
    </row>
    <row r="151" spans="18:19" x14ac:dyDescent="0.2">
      <c r="R151" s="653">
        <v>716</v>
      </c>
      <c r="S151" s="654" t="s">
        <v>373</v>
      </c>
    </row>
    <row r="152" spans="18:19" x14ac:dyDescent="0.2">
      <c r="R152" s="653">
        <v>718</v>
      </c>
      <c r="S152" s="654" t="s">
        <v>375</v>
      </c>
    </row>
    <row r="153" spans="18:19" x14ac:dyDescent="0.2">
      <c r="R153" s="653">
        <v>721</v>
      </c>
      <c r="S153" s="654" t="s">
        <v>377</v>
      </c>
    </row>
    <row r="154" spans="18:19" x14ac:dyDescent="0.2">
      <c r="R154" s="653">
        <v>744</v>
      </c>
      <c r="S154" s="654" t="s">
        <v>379</v>
      </c>
    </row>
    <row r="155" spans="18:19" x14ac:dyDescent="0.2">
      <c r="R155" s="653">
        <v>751</v>
      </c>
      <c r="S155" s="654" t="s">
        <v>381</v>
      </c>
    </row>
    <row r="156" spans="18:19" x14ac:dyDescent="0.2">
      <c r="R156" s="653">
        <v>752</v>
      </c>
      <c r="S156" s="654" t="s">
        <v>383</v>
      </c>
    </row>
    <row r="157" spans="18:19" x14ac:dyDescent="0.2">
      <c r="R157" s="653">
        <v>753</v>
      </c>
      <c r="S157" s="654" t="s">
        <v>385</v>
      </c>
    </row>
    <row r="158" spans="18:19" x14ac:dyDescent="0.2">
      <c r="R158" s="653">
        <v>755</v>
      </c>
      <c r="S158" s="654" t="s">
        <v>387</v>
      </c>
    </row>
    <row r="159" spans="18:19" x14ac:dyDescent="0.2">
      <c r="R159" s="653">
        <v>757</v>
      </c>
      <c r="S159" s="654" t="s">
        <v>389</v>
      </c>
    </row>
    <row r="160" spans="18:19" x14ac:dyDescent="0.2">
      <c r="R160" s="653">
        <v>759</v>
      </c>
      <c r="S160" s="654" t="s">
        <v>391</v>
      </c>
    </row>
    <row r="161" spans="18:19" x14ac:dyDescent="0.2">
      <c r="R161" s="653">
        <v>801</v>
      </c>
      <c r="S161" s="654" t="s">
        <v>393</v>
      </c>
    </row>
    <row r="162" spans="18:19" x14ac:dyDescent="0.2">
      <c r="R162" s="653">
        <v>802</v>
      </c>
      <c r="S162" s="654" t="s">
        <v>395</v>
      </c>
    </row>
    <row r="163" spans="18:19" x14ac:dyDescent="0.2">
      <c r="R163" s="653">
        <v>804</v>
      </c>
      <c r="S163" s="654" t="s">
        <v>397</v>
      </c>
    </row>
    <row r="164" spans="18:19" x14ac:dyDescent="0.2">
      <c r="R164" s="653">
        <v>805</v>
      </c>
      <c r="S164" s="654" t="s">
        <v>399</v>
      </c>
    </row>
    <row r="165" spans="18:19" x14ac:dyDescent="0.2">
      <c r="R165" s="653">
        <v>806</v>
      </c>
      <c r="S165" s="654" t="s">
        <v>401</v>
      </c>
    </row>
    <row r="166" spans="18:19" x14ac:dyDescent="0.2">
      <c r="R166" s="653">
        <v>807</v>
      </c>
      <c r="S166" s="654" t="s">
        <v>403</v>
      </c>
    </row>
    <row r="167" spans="18:19" x14ac:dyDescent="0.2">
      <c r="R167" s="653">
        <v>808</v>
      </c>
      <c r="S167" s="654" t="s">
        <v>405</v>
      </c>
    </row>
    <row r="168" spans="18:19" x14ac:dyDescent="0.2">
      <c r="R168" s="653">
        <v>809</v>
      </c>
      <c r="S168" s="654" t="s">
        <v>407</v>
      </c>
    </row>
    <row r="169" spans="18:19" x14ac:dyDescent="0.2">
      <c r="R169" s="653">
        <v>811</v>
      </c>
      <c r="S169" s="654" t="s">
        <v>409</v>
      </c>
    </row>
    <row r="170" spans="18:19" x14ac:dyDescent="0.2">
      <c r="R170" s="653">
        <v>812</v>
      </c>
      <c r="S170" s="654" t="s">
        <v>411</v>
      </c>
    </row>
    <row r="171" spans="18:19" x14ac:dyDescent="0.2">
      <c r="R171" s="653">
        <v>813</v>
      </c>
      <c r="S171" s="654" t="s">
        <v>413</v>
      </c>
    </row>
    <row r="172" spans="18:19" x14ac:dyDescent="0.2">
      <c r="R172" s="653">
        <v>814</v>
      </c>
      <c r="S172" s="654" t="s">
        <v>415</v>
      </c>
    </row>
    <row r="173" spans="18:19" x14ac:dyDescent="0.2">
      <c r="R173" s="653">
        <v>815</v>
      </c>
      <c r="S173" s="654" t="s">
        <v>417</v>
      </c>
    </row>
    <row r="174" spans="18:19" x14ac:dyDescent="0.2">
      <c r="R174" s="653">
        <v>816</v>
      </c>
      <c r="S174" s="654" t="s">
        <v>419</v>
      </c>
    </row>
    <row r="175" spans="18:19" x14ac:dyDescent="0.2">
      <c r="R175" s="653">
        <v>817</v>
      </c>
      <c r="S175" s="654" t="s">
        <v>421</v>
      </c>
    </row>
    <row r="176" spans="18:19" x14ac:dyDescent="0.2">
      <c r="R176" s="653">
        <v>818</v>
      </c>
      <c r="S176" s="654" t="s">
        <v>423</v>
      </c>
    </row>
    <row r="177" spans="18:19" x14ac:dyDescent="0.2">
      <c r="R177" s="653">
        <v>819</v>
      </c>
      <c r="S177" s="654" t="s">
        <v>425</v>
      </c>
    </row>
    <row r="178" spans="18:19" x14ac:dyDescent="0.2">
      <c r="R178" s="653">
        <v>820</v>
      </c>
      <c r="S178" s="654" t="s">
        <v>427</v>
      </c>
    </row>
    <row r="179" spans="18:19" x14ac:dyDescent="0.2">
      <c r="R179" s="653">
        <v>821</v>
      </c>
      <c r="S179" s="654" t="s">
        <v>429</v>
      </c>
    </row>
    <row r="180" spans="18:19" x14ac:dyDescent="0.2">
      <c r="R180" s="653">
        <v>825</v>
      </c>
      <c r="S180" s="654" t="s">
        <v>431</v>
      </c>
    </row>
    <row r="181" spans="18:19" x14ac:dyDescent="0.2">
      <c r="R181" s="653">
        <v>828</v>
      </c>
      <c r="S181" s="654" t="s">
        <v>433</v>
      </c>
    </row>
    <row r="182" spans="18:19" x14ac:dyDescent="0.2">
      <c r="R182" s="653">
        <v>855</v>
      </c>
      <c r="S182" s="654" t="s">
        <v>435</v>
      </c>
    </row>
    <row r="183" spans="18:19" x14ac:dyDescent="0.2">
      <c r="R183" s="653">
        <v>857</v>
      </c>
      <c r="S183" s="654" t="s">
        <v>437</v>
      </c>
    </row>
    <row r="184" spans="18:19" x14ac:dyDescent="0.2">
      <c r="R184" s="653">
        <v>858</v>
      </c>
      <c r="S184" s="654" t="s">
        <v>439</v>
      </c>
    </row>
    <row r="185" spans="18:19" x14ac:dyDescent="0.2">
      <c r="R185" s="653">
        <v>859</v>
      </c>
      <c r="S185" s="654" t="s">
        <v>441</v>
      </c>
    </row>
    <row r="186" spans="18:19" x14ac:dyDescent="0.2">
      <c r="R186" s="653">
        <v>860</v>
      </c>
      <c r="S186" s="654" t="s">
        <v>443</v>
      </c>
    </row>
    <row r="187" spans="18:19" x14ac:dyDescent="0.2">
      <c r="R187" s="653">
        <v>862</v>
      </c>
      <c r="S187" s="654" t="s">
        <v>445</v>
      </c>
    </row>
    <row r="188" spans="18:19" x14ac:dyDescent="0.2">
      <c r="R188" s="653">
        <v>865</v>
      </c>
      <c r="S188" s="654" t="s">
        <v>447</v>
      </c>
    </row>
    <row r="189" spans="18:19" x14ac:dyDescent="0.2">
      <c r="R189" s="653">
        <v>880</v>
      </c>
      <c r="S189" s="654" t="s">
        <v>453</v>
      </c>
    </row>
    <row r="190" spans="18:19" x14ac:dyDescent="0.2">
      <c r="R190" s="653">
        <v>882</v>
      </c>
      <c r="S190" s="654" t="s">
        <v>456</v>
      </c>
    </row>
    <row r="191" spans="18:19" x14ac:dyDescent="0.2">
      <c r="R191" s="653">
        <v>884</v>
      </c>
      <c r="S191" s="654" t="s">
        <v>459</v>
      </c>
    </row>
    <row r="192" spans="18:19" x14ac:dyDescent="0.2">
      <c r="R192" s="653">
        <v>885</v>
      </c>
      <c r="S192" s="654" t="s">
        <v>461</v>
      </c>
    </row>
    <row r="193" spans="18:19" x14ac:dyDescent="0.2">
      <c r="R193" s="653">
        <v>886</v>
      </c>
      <c r="S193" s="654" t="s">
        <v>463</v>
      </c>
    </row>
    <row r="194" spans="18:19" x14ac:dyDescent="0.2">
      <c r="R194" s="653">
        <v>887</v>
      </c>
      <c r="S194" s="654" t="s">
        <v>465</v>
      </c>
    </row>
    <row r="195" spans="18:19" x14ac:dyDescent="0.2">
      <c r="R195" s="653">
        <v>888</v>
      </c>
      <c r="S195" s="654" t="s">
        <v>467</v>
      </c>
    </row>
    <row r="196" spans="18:19" x14ac:dyDescent="0.2">
      <c r="R196" s="653">
        <v>889</v>
      </c>
      <c r="S196" s="654" t="s">
        <v>469</v>
      </c>
    </row>
    <row r="197" spans="18:19" x14ac:dyDescent="0.2">
      <c r="R197" s="653">
        <v>890</v>
      </c>
      <c r="S197" s="654" t="s">
        <v>471</v>
      </c>
    </row>
    <row r="198" spans="18:19" x14ac:dyDescent="0.2">
      <c r="R198" s="653">
        <v>891</v>
      </c>
      <c r="S198" s="654" t="s">
        <v>473</v>
      </c>
    </row>
    <row r="199" spans="18:19" x14ac:dyDescent="0.2">
      <c r="R199" s="653">
        <v>896</v>
      </c>
      <c r="S199" s="654" t="s">
        <v>476</v>
      </c>
    </row>
    <row r="200" spans="18:19" x14ac:dyDescent="0.2">
      <c r="R200" s="653">
        <v>897</v>
      </c>
      <c r="S200" s="654" t="s">
        <v>478</v>
      </c>
    </row>
    <row r="201" spans="18:19" x14ac:dyDescent="0.2">
      <c r="R201" s="653">
        <v>898</v>
      </c>
      <c r="S201" s="654" t="s">
        <v>480</v>
      </c>
    </row>
    <row r="202" spans="18:19" x14ac:dyDescent="0.2">
      <c r="R202" s="653">
        <v>899</v>
      </c>
      <c r="S202" s="654" t="s">
        <v>482</v>
      </c>
    </row>
    <row r="203" spans="18:19" x14ac:dyDescent="0.2">
      <c r="R203" s="653">
        <v>903</v>
      </c>
      <c r="S203" s="654" t="s">
        <v>484</v>
      </c>
    </row>
    <row r="204" spans="18:19" x14ac:dyDescent="0.2">
      <c r="R204" s="653">
        <v>904</v>
      </c>
      <c r="S204" s="654" t="s">
        <v>486</v>
      </c>
    </row>
    <row r="205" spans="18:19" x14ac:dyDescent="0.2">
      <c r="R205" s="653">
        <v>905</v>
      </c>
      <c r="S205" s="654" t="s">
        <v>488</v>
      </c>
    </row>
    <row r="206" spans="18:19" x14ac:dyDescent="0.2">
      <c r="R206" s="653">
        <v>907</v>
      </c>
      <c r="S206" s="654" t="s">
        <v>490</v>
      </c>
    </row>
    <row r="207" spans="18:19" x14ac:dyDescent="0.2">
      <c r="R207" s="653">
        <v>908</v>
      </c>
      <c r="S207" s="654" t="s">
        <v>492</v>
      </c>
    </row>
    <row r="208" spans="18:19" x14ac:dyDescent="0.2">
      <c r="R208" s="653">
        <v>909</v>
      </c>
      <c r="S208" s="654" t="s">
        <v>494</v>
      </c>
    </row>
    <row r="209" spans="18:19" x14ac:dyDescent="0.2">
      <c r="R209" s="653">
        <v>910</v>
      </c>
      <c r="S209" s="654" t="s">
        <v>496</v>
      </c>
    </row>
    <row r="210" spans="18:19" x14ac:dyDescent="0.2">
      <c r="R210" s="653">
        <v>911</v>
      </c>
      <c r="S210" s="654" t="s">
        <v>498</v>
      </c>
    </row>
    <row r="211" spans="18:19" x14ac:dyDescent="0.2">
      <c r="R211" s="653">
        <v>912</v>
      </c>
      <c r="S211" s="654" t="s">
        <v>500</v>
      </c>
    </row>
    <row r="212" spans="18:19" x14ac:dyDescent="0.2">
      <c r="R212" s="653">
        <v>913</v>
      </c>
      <c r="S212" s="654" t="s">
        <v>502</v>
      </c>
    </row>
    <row r="213" spans="18:19" x14ac:dyDescent="0.2">
      <c r="R213" s="653">
        <v>914</v>
      </c>
      <c r="S213" s="654" t="s">
        <v>504</v>
      </c>
    </row>
    <row r="214" spans="18:19" x14ac:dyDescent="0.2">
      <c r="R214" s="653">
        <v>915</v>
      </c>
      <c r="S214" s="654" t="s">
        <v>506</v>
      </c>
    </row>
    <row r="215" spans="18:19" x14ac:dyDescent="0.2">
      <c r="R215" s="653">
        <v>916</v>
      </c>
      <c r="S215" s="654" t="s">
        <v>508</v>
      </c>
    </row>
    <row r="216" spans="18:19" x14ac:dyDescent="0.2">
      <c r="R216" s="653">
        <v>917</v>
      </c>
      <c r="S216" s="654" t="s">
        <v>510</v>
      </c>
    </row>
    <row r="217" spans="18:19" x14ac:dyDescent="0.2">
      <c r="R217" s="653">
        <v>918</v>
      </c>
      <c r="S217" s="654" t="s">
        <v>512</v>
      </c>
    </row>
    <row r="218" spans="18:19" x14ac:dyDescent="0.2">
      <c r="R218" s="653">
        <v>919</v>
      </c>
      <c r="S218" s="654" t="s">
        <v>514</v>
      </c>
    </row>
    <row r="219" spans="18:19" x14ac:dyDescent="0.2">
      <c r="R219" s="653">
        <v>920</v>
      </c>
      <c r="S219" s="654" t="s">
        <v>516</v>
      </c>
    </row>
    <row r="220" spans="18:19" x14ac:dyDescent="0.2">
      <c r="R220" s="653">
        <v>921</v>
      </c>
      <c r="S220" s="654" t="s">
        <v>518</v>
      </c>
    </row>
    <row r="221" spans="18:19" x14ac:dyDescent="0.2">
      <c r="R221" s="653">
        <v>922</v>
      </c>
      <c r="S221" s="654" t="s">
        <v>520</v>
      </c>
    </row>
    <row r="222" spans="18:19" x14ac:dyDescent="0.2">
      <c r="R222" s="653">
        <v>923</v>
      </c>
      <c r="S222" s="654" t="s">
        <v>522</v>
      </c>
    </row>
    <row r="223" spans="18:19" x14ac:dyDescent="0.2">
      <c r="R223" s="653">
        <v>924</v>
      </c>
      <c r="S223" s="654" t="s">
        <v>524</v>
      </c>
    </row>
    <row r="224" spans="18:19" x14ac:dyDescent="0.2">
      <c r="R224" s="653">
        <v>925</v>
      </c>
      <c r="S224" s="654" t="s">
        <v>526</v>
      </c>
    </row>
    <row r="225" spans="18:19" x14ac:dyDescent="0.2">
      <c r="R225" s="653">
        <v>926</v>
      </c>
      <c r="S225" s="654" t="s">
        <v>528</v>
      </c>
    </row>
    <row r="226" spans="18:19" x14ac:dyDescent="0.2">
      <c r="R226" s="653">
        <v>927</v>
      </c>
      <c r="S226" s="654" t="s">
        <v>530</v>
      </c>
    </row>
    <row r="227" spans="18:19" x14ac:dyDescent="0.2">
      <c r="R227" s="653">
        <v>928</v>
      </c>
      <c r="S227" s="654" t="s">
        <v>532</v>
      </c>
    </row>
    <row r="228" spans="18:19" x14ac:dyDescent="0.2">
      <c r="R228" s="653">
        <v>929</v>
      </c>
      <c r="S228" s="654" t="s">
        <v>534</v>
      </c>
    </row>
    <row r="229" spans="18:19" x14ac:dyDescent="0.2">
      <c r="R229" s="653">
        <v>932</v>
      </c>
      <c r="S229" s="654" t="s">
        <v>536</v>
      </c>
    </row>
    <row r="230" spans="18:19" x14ac:dyDescent="0.2">
      <c r="R230" s="653">
        <v>933</v>
      </c>
      <c r="S230" s="654" t="s">
        <v>538</v>
      </c>
    </row>
    <row r="231" spans="18:19" x14ac:dyDescent="0.2">
      <c r="R231" s="653">
        <v>934</v>
      </c>
      <c r="S231" s="654" t="s">
        <v>540</v>
      </c>
    </row>
    <row r="232" spans="18:19" x14ac:dyDescent="0.2">
      <c r="R232" s="653">
        <v>935</v>
      </c>
      <c r="S232" s="654" t="s">
        <v>542</v>
      </c>
    </row>
    <row r="233" spans="18:19" x14ac:dyDescent="0.2">
      <c r="R233" s="653">
        <v>936</v>
      </c>
      <c r="S233" s="654" t="s">
        <v>544</v>
      </c>
    </row>
    <row r="234" spans="18:19" x14ac:dyDescent="0.2">
      <c r="R234" s="653">
        <v>937</v>
      </c>
      <c r="S234" s="654" t="s">
        <v>546</v>
      </c>
    </row>
    <row r="235" spans="18:19" x14ac:dyDescent="0.2">
      <c r="R235" s="653">
        <v>939</v>
      </c>
      <c r="S235" s="654" t="s">
        <v>548</v>
      </c>
    </row>
    <row r="236" spans="18:19" x14ac:dyDescent="0.2">
      <c r="R236" s="653">
        <v>940</v>
      </c>
      <c r="S236" s="654" t="s">
        <v>550</v>
      </c>
    </row>
    <row r="237" spans="18:19" x14ac:dyDescent="0.2">
      <c r="R237" s="653">
        <v>941</v>
      </c>
      <c r="S237" s="654" t="s">
        <v>552</v>
      </c>
    </row>
    <row r="238" spans="18:19" x14ac:dyDescent="0.2">
      <c r="R238" s="653">
        <v>942</v>
      </c>
      <c r="S238" s="654" t="s">
        <v>554</v>
      </c>
    </row>
    <row r="239" spans="18:19" x14ac:dyDescent="0.2">
      <c r="R239" s="653">
        <v>943</v>
      </c>
      <c r="S239" s="654" t="s">
        <v>556</v>
      </c>
    </row>
    <row r="240" spans="18:19" x14ac:dyDescent="0.2">
      <c r="R240" s="653">
        <v>944</v>
      </c>
      <c r="S240" s="654" t="s">
        <v>558</v>
      </c>
    </row>
    <row r="241" spans="18:19" x14ac:dyDescent="0.2">
      <c r="R241" s="653">
        <v>945</v>
      </c>
      <c r="S241" s="654" t="s">
        <v>560</v>
      </c>
    </row>
    <row r="242" spans="18:19" x14ac:dyDescent="0.2">
      <c r="R242" s="653">
        <v>946</v>
      </c>
      <c r="S242" s="654" t="s">
        <v>562</v>
      </c>
    </row>
    <row r="243" spans="18:19" x14ac:dyDescent="0.2">
      <c r="R243" s="653">
        <v>947</v>
      </c>
      <c r="S243" s="654" t="s">
        <v>564</v>
      </c>
    </row>
    <row r="244" spans="18:19" x14ac:dyDescent="0.2">
      <c r="R244" s="653">
        <v>948</v>
      </c>
      <c r="S244" s="654" t="s">
        <v>566</v>
      </c>
    </row>
    <row r="245" spans="18:19" x14ac:dyDescent="0.2">
      <c r="R245" s="653">
        <v>949</v>
      </c>
      <c r="S245" s="654" t="s">
        <v>568</v>
      </c>
    </row>
    <row r="246" spans="18:19" x14ac:dyDescent="0.2">
      <c r="R246" s="653">
        <v>951</v>
      </c>
      <c r="S246" s="654" t="s">
        <v>570</v>
      </c>
    </row>
    <row r="247" spans="18:19" x14ac:dyDescent="0.2">
      <c r="R247" s="653">
        <v>952</v>
      </c>
      <c r="S247" s="654" t="s">
        <v>572</v>
      </c>
    </row>
    <row r="248" spans="18:19" x14ac:dyDescent="0.2">
      <c r="R248" s="653">
        <v>953</v>
      </c>
      <c r="S248" s="654" t="s">
        <v>574</v>
      </c>
    </row>
    <row r="249" spans="18:19" x14ac:dyDescent="0.2">
      <c r="R249" s="653">
        <v>954</v>
      </c>
      <c r="S249" s="654" t="s">
        <v>576</v>
      </c>
    </row>
    <row r="250" spans="18:19" x14ac:dyDescent="0.2">
      <c r="R250" s="653">
        <v>955</v>
      </c>
      <c r="S250" s="654" t="s">
        <v>578</v>
      </c>
    </row>
    <row r="251" spans="18:19" x14ac:dyDescent="0.2">
      <c r="R251" s="653">
        <v>956</v>
      </c>
      <c r="S251" s="654" t="s">
        <v>580</v>
      </c>
    </row>
    <row r="252" spans="18:19" x14ac:dyDescent="0.2">
      <c r="R252" s="653">
        <v>957</v>
      </c>
      <c r="S252" s="654" t="s">
        <v>582</v>
      </c>
    </row>
    <row r="253" spans="18:19" x14ac:dyDescent="0.2">
      <c r="R253" s="653">
        <v>958</v>
      </c>
      <c r="S253" s="654" t="s">
        <v>584</v>
      </c>
    </row>
    <row r="254" spans="18:19" x14ac:dyDescent="0.2">
      <c r="R254" s="653">
        <v>959</v>
      </c>
      <c r="S254" s="654" t="s">
        <v>586</v>
      </c>
    </row>
    <row r="255" spans="18:19" x14ac:dyDescent="0.2">
      <c r="R255" s="653">
        <v>960</v>
      </c>
      <c r="S255" s="654" t="s">
        <v>588</v>
      </c>
    </row>
    <row r="256" spans="18:19" x14ac:dyDescent="0.2">
      <c r="R256" s="653">
        <v>961</v>
      </c>
      <c r="S256" s="654" t="s">
        <v>590</v>
      </c>
    </row>
    <row r="257" spans="18:19" x14ac:dyDescent="0.2">
      <c r="R257" s="653">
        <v>962</v>
      </c>
      <c r="S257" s="654" t="s">
        <v>592</v>
      </c>
    </row>
    <row r="258" spans="18:19" x14ac:dyDescent="0.2">
      <c r="R258" s="653">
        <v>963</v>
      </c>
      <c r="S258" s="654" t="s">
        <v>594</v>
      </c>
    </row>
    <row r="259" spans="18:19" x14ac:dyDescent="0.2">
      <c r="R259" s="653">
        <v>964</v>
      </c>
      <c r="S259" s="654" t="s">
        <v>596</v>
      </c>
    </row>
    <row r="260" spans="18:19" x14ac:dyDescent="0.2">
      <c r="R260" s="653">
        <v>965</v>
      </c>
      <c r="S260" s="654" t="s">
        <v>598</v>
      </c>
    </row>
    <row r="261" spans="18:19" x14ac:dyDescent="0.2">
      <c r="R261" s="653">
        <v>966</v>
      </c>
      <c r="S261" s="654" t="s">
        <v>600</v>
      </c>
    </row>
    <row r="262" spans="18:19" x14ac:dyDescent="0.2">
      <c r="R262" s="653">
        <v>967</v>
      </c>
      <c r="S262" s="654" t="s">
        <v>602</v>
      </c>
    </row>
    <row r="263" spans="18:19" x14ac:dyDescent="0.2">
      <c r="R263" s="653">
        <v>968</v>
      </c>
      <c r="S263" s="654" t="s">
        <v>604</v>
      </c>
    </row>
    <row r="264" spans="18:19" x14ac:dyDescent="0.2">
      <c r="R264" s="653">
        <v>969</v>
      </c>
      <c r="S264" s="654" t="s">
        <v>606</v>
      </c>
    </row>
    <row r="265" spans="18:19" x14ac:dyDescent="0.2">
      <c r="R265" s="653">
        <v>971</v>
      </c>
      <c r="S265" s="654" t="s">
        <v>608</v>
      </c>
    </row>
    <row r="266" spans="18:19" x14ac:dyDescent="0.2">
      <c r="R266" s="653">
        <v>973</v>
      </c>
      <c r="S266" s="654" t="s">
        <v>610</v>
      </c>
    </row>
    <row r="267" spans="18:19" x14ac:dyDescent="0.2">
      <c r="R267" s="653">
        <v>974</v>
      </c>
      <c r="S267" s="654" t="s">
        <v>612</v>
      </c>
    </row>
    <row r="268" spans="18:19" x14ac:dyDescent="0.2">
      <c r="R268" s="653">
        <v>975</v>
      </c>
      <c r="S268" s="654" t="s">
        <v>614</v>
      </c>
    </row>
    <row r="269" spans="18:19" x14ac:dyDescent="0.2">
      <c r="R269" s="653">
        <v>976</v>
      </c>
      <c r="S269" s="654" t="s">
        <v>616</v>
      </c>
    </row>
    <row r="270" spans="18:19" x14ac:dyDescent="0.2">
      <c r="R270" s="653">
        <v>977</v>
      </c>
      <c r="S270" s="654" t="s">
        <v>618</v>
      </c>
    </row>
    <row r="271" spans="18:19" x14ac:dyDescent="0.2">
      <c r="R271" s="653">
        <v>978</v>
      </c>
      <c r="S271" s="654" t="s">
        <v>620</v>
      </c>
    </row>
    <row r="272" spans="18:19" x14ac:dyDescent="0.2">
      <c r="R272" s="653">
        <v>979</v>
      </c>
      <c r="S272" s="654" t="s">
        <v>622</v>
      </c>
    </row>
    <row r="273" spans="18:19" x14ac:dyDescent="0.2">
      <c r="R273" s="653">
        <v>980</v>
      </c>
      <c r="S273" s="654" t="s">
        <v>624</v>
      </c>
    </row>
    <row r="274" spans="18:19" x14ac:dyDescent="0.2">
      <c r="R274" s="653">
        <v>981</v>
      </c>
      <c r="S274" s="654" t="s">
        <v>626</v>
      </c>
    </row>
    <row r="275" spans="18:19" x14ac:dyDescent="0.2">
      <c r="R275" s="653">
        <v>983</v>
      </c>
      <c r="S275" s="654" t="s">
        <v>628</v>
      </c>
    </row>
    <row r="276" spans="18:19" x14ac:dyDescent="0.2">
      <c r="R276" s="653">
        <v>984</v>
      </c>
      <c r="S276" s="654" t="s">
        <v>630</v>
      </c>
    </row>
    <row r="277" spans="18:19" x14ac:dyDescent="0.2">
      <c r="R277" s="653">
        <v>985</v>
      </c>
      <c r="S277" s="654" t="s">
        <v>632</v>
      </c>
    </row>
    <row r="278" spans="18:19" x14ac:dyDescent="0.2">
      <c r="R278" s="653">
        <v>986</v>
      </c>
      <c r="S278" s="654" t="s">
        <v>634</v>
      </c>
    </row>
    <row r="279" spans="18:19" x14ac:dyDescent="0.2">
      <c r="R279" s="653">
        <v>988</v>
      </c>
      <c r="S279" s="654" t="s">
        <v>636</v>
      </c>
    </row>
    <row r="280" spans="18:19" x14ac:dyDescent="0.2">
      <c r="R280" s="653">
        <v>991</v>
      </c>
      <c r="S280" s="654" t="s">
        <v>638</v>
      </c>
    </row>
    <row r="281" spans="18:19" x14ac:dyDescent="0.2">
      <c r="R281" s="653">
        <v>992</v>
      </c>
      <c r="S281" s="654" t="s">
        <v>640</v>
      </c>
    </row>
    <row r="282" spans="18:19" x14ac:dyDescent="0.2">
      <c r="R282" s="653">
        <v>995</v>
      </c>
      <c r="S282" s="654" t="s">
        <v>642</v>
      </c>
    </row>
    <row r="283" spans="18:19" x14ac:dyDescent="0.2">
      <c r="R283" s="653">
        <v>997</v>
      </c>
      <c r="S283" s="654" t="s">
        <v>644</v>
      </c>
    </row>
    <row r="284" spans="18:19" x14ac:dyDescent="0.2">
      <c r="R284" s="653">
        <v>999</v>
      </c>
      <c r="S284" s="654" t="s">
        <v>646</v>
      </c>
    </row>
    <row r="285" spans="18:19" x14ac:dyDescent="0.2">
      <c r="R285" s="653">
        <v>2104</v>
      </c>
      <c r="S285" s="654">
        <v>2104</v>
      </c>
    </row>
    <row r="286" spans="18:19" x14ac:dyDescent="0.2">
      <c r="R286" s="653">
        <v>2107</v>
      </c>
      <c r="S286" s="654">
        <v>2107</v>
      </c>
    </row>
    <row r="287" spans="18:19" x14ac:dyDescent="0.2">
      <c r="R287" s="653">
        <v>2161</v>
      </c>
      <c r="S287" s="654">
        <v>2161</v>
      </c>
    </row>
    <row r="288" spans="18:19" x14ac:dyDescent="0.2">
      <c r="R288" s="653">
        <v>2221</v>
      </c>
      <c r="S288" s="654">
        <v>2221</v>
      </c>
    </row>
    <row r="289" spans="18:19" x14ac:dyDescent="0.2">
      <c r="R289" s="653">
        <v>2222</v>
      </c>
      <c r="S289" s="654">
        <v>2222</v>
      </c>
    </row>
    <row r="290" spans="18:19" x14ac:dyDescent="0.2">
      <c r="R290" s="653">
        <v>2281</v>
      </c>
      <c r="S290" s="654">
        <v>2281</v>
      </c>
    </row>
    <row r="291" spans="18:19" x14ac:dyDescent="0.2">
      <c r="R291" s="653">
        <v>2403</v>
      </c>
      <c r="S291" s="654">
        <v>2403</v>
      </c>
    </row>
    <row r="292" spans="18:19" x14ac:dyDescent="0.2">
      <c r="R292" s="653">
        <v>2451</v>
      </c>
      <c r="S292" s="654">
        <v>2451</v>
      </c>
    </row>
    <row r="293" spans="18:19" x14ac:dyDescent="0.2">
      <c r="R293" s="653">
        <v>2472</v>
      </c>
      <c r="S293" s="654">
        <v>2472</v>
      </c>
    </row>
    <row r="294" spans="18:19" x14ac:dyDescent="0.2">
      <c r="R294" s="653">
        <v>2475</v>
      </c>
      <c r="S294" s="654">
        <v>2475</v>
      </c>
    </row>
    <row r="295" spans="18:19" x14ac:dyDescent="0.2">
      <c r="R295" s="653">
        <v>2563</v>
      </c>
      <c r="S295" s="654">
        <v>2563</v>
      </c>
    </row>
    <row r="296" spans="18:19" x14ac:dyDescent="0.2">
      <c r="R296" s="653">
        <v>2609</v>
      </c>
      <c r="S296" s="654">
        <v>2609</v>
      </c>
    </row>
    <row r="297" spans="18:19" x14ac:dyDescent="0.2">
      <c r="R297" s="653">
        <v>2651</v>
      </c>
      <c r="S297" s="654">
        <v>2651</v>
      </c>
    </row>
    <row r="298" spans="18:19" x14ac:dyDescent="0.2">
      <c r="R298" s="653">
        <v>2661</v>
      </c>
      <c r="S298" s="654">
        <v>2661</v>
      </c>
    </row>
    <row r="299" spans="18:19" x14ac:dyDescent="0.2">
      <c r="R299" s="653">
        <v>2813</v>
      </c>
      <c r="S299" s="654">
        <v>2813</v>
      </c>
    </row>
    <row r="300" spans="18:19" x14ac:dyDescent="0.2">
      <c r="R300" s="653">
        <v>2914</v>
      </c>
      <c r="S300" s="654">
        <v>2914</v>
      </c>
    </row>
    <row r="301" spans="18:19" x14ac:dyDescent="0.2">
      <c r="R301" s="653">
        <v>2921</v>
      </c>
      <c r="S301" s="654">
        <v>2921</v>
      </c>
    </row>
    <row r="302" spans="18:19" x14ac:dyDescent="0.2">
      <c r="R302" s="653">
        <v>2923</v>
      </c>
      <c r="S302" s="654">
        <v>2923</v>
      </c>
    </row>
    <row r="303" spans="18:19" x14ac:dyDescent="0.2">
      <c r="R303" s="653">
        <v>2926</v>
      </c>
      <c r="S303" s="654">
        <v>2926</v>
      </c>
    </row>
    <row r="304" spans="18:19" x14ac:dyDescent="0.2">
      <c r="R304" s="653">
        <v>2928</v>
      </c>
      <c r="S304" s="654">
        <v>2928</v>
      </c>
    </row>
    <row r="305" spans="18:19" x14ac:dyDescent="0.2">
      <c r="R305" s="653">
        <v>2965</v>
      </c>
      <c r="S305" s="654">
        <v>2965</v>
      </c>
    </row>
    <row r="306" spans="18:19" x14ac:dyDescent="0.2">
      <c r="R306" s="653">
        <v>4777</v>
      </c>
      <c r="S306" s="654" t="s">
        <v>648</v>
      </c>
    </row>
    <row r="307" spans="18:19" x14ac:dyDescent="0.2">
      <c r="R307" s="653">
        <v>7405</v>
      </c>
      <c r="S307" s="654" t="s">
        <v>650</v>
      </c>
    </row>
    <row r="308" spans="18:19" x14ac:dyDescent="0.2">
      <c r="R308" s="653">
        <v>7413</v>
      </c>
      <c r="S308" s="654" t="s">
        <v>652</v>
      </c>
    </row>
    <row r="309" spans="18:19" x14ac:dyDescent="0.2">
      <c r="R309" s="653">
        <v>7421</v>
      </c>
      <c r="S309" s="654" t="s">
        <v>654</v>
      </c>
    </row>
    <row r="310" spans="18:19" x14ac:dyDescent="0.2">
      <c r="R310" s="653">
        <v>7424</v>
      </c>
      <c r="S310" s="654" t="s">
        <v>656</v>
      </c>
    </row>
    <row r="311" spans="18:19" x14ac:dyDescent="0.2">
      <c r="R311" s="653">
        <v>7428</v>
      </c>
      <c r="S311" s="654" t="s">
        <v>658</v>
      </c>
    </row>
    <row r="312" spans="18:19" x14ac:dyDescent="0.2">
      <c r="R312" s="653">
        <v>7445</v>
      </c>
      <c r="S312" s="654" t="s">
        <v>660</v>
      </c>
    </row>
    <row r="313" spans="18:19" x14ac:dyDescent="0.2">
      <c r="R313" s="653">
        <v>7453</v>
      </c>
      <c r="S313" s="654" t="s">
        <v>662</v>
      </c>
    </row>
    <row r="314" spans="18:19" x14ac:dyDescent="0.2">
      <c r="R314" s="653">
        <v>9108</v>
      </c>
      <c r="S314" s="654" t="s">
        <v>664</v>
      </c>
    </row>
  </sheetData>
  <mergeCells count="1">
    <mergeCell ref="C7:C8"/>
  </mergeCells>
  <printOptions horizontalCentered="1" verticalCentered="1"/>
  <pageMargins left="0.45" right="0.45" top="0.5" bottom="0.5" header="0.3" footer="0.3"/>
  <pageSetup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Drop Down 1">
              <controlPr defaultSize="0" autoLine="0" autoPict="0">
                <anchor moveWithCells="1">
                  <from>
                    <xdr:col>1</xdr:col>
                    <xdr:colOff>57150</xdr:colOff>
                    <xdr:row>0</xdr:row>
                    <xdr:rowOff>19050</xdr:rowOff>
                  </from>
                  <to>
                    <xdr:col>2</xdr:col>
                    <xdr:colOff>561975</xdr:colOff>
                    <xdr:row>1</xdr:row>
                    <xdr:rowOff>76200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079A-097D-44B6-AC24-84A719A17AA0}">
  <dimension ref="A2:N47"/>
  <sheetViews>
    <sheetView workbookViewId="0">
      <selection activeCell="A30" sqref="A30:N47"/>
    </sheetView>
  </sheetViews>
  <sheetFormatPr defaultRowHeight="10.5" x14ac:dyDescent="0.15"/>
  <sheetData>
    <row r="2" spans="3:7" ht="11.25" x14ac:dyDescent="0.2">
      <c r="C2" s="499"/>
      <c r="D2" s="499"/>
      <c r="E2" s="499"/>
      <c r="F2" s="499"/>
      <c r="G2" s="499"/>
    </row>
    <row r="3" spans="3:7" ht="11.25" x14ac:dyDescent="0.2">
      <c r="C3" s="499"/>
      <c r="D3" s="499"/>
      <c r="E3" s="499"/>
      <c r="F3" s="499"/>
      <c r="G3" s="499"/>
    </row>
    <row r="4" spans="3:7" ht="11.25" x14ac:dyDescent="0.2">
      <c r="C4" s="521">
        <v>9108</v>
      </c>
      <c r="D4" s="499"/>
      <c r="E4" s="499"/>
      <c r="F4" s="499"/>
      <c r="G4" s="499"/>
    </row>
    <row r="5" spans="3:7" ht="11.25" x14ac:dyDescent="0.2">
      <c r="C5" s="522" t="s">
        <v>1742</v>
      </c>
      <c r="D5" s="523">
        <v>100</v>
      </c>
      <c r="E5" s="499"/>
      <c r="F5" s="499"/>
      <c r="G5" s="499"/>
    </row>
    <row r="6" spans="3:7" ht="11.25" x14ac:dyDescent="0.2">
      <c r="C6" s="522" t="s">
        <v>1743</v>
      </c>
      <c r="D6" s="523">
        <v>100</v>
      </c>
      <c r="E6" s="499"/>
      <c r="F6" s="499"/>
      <c r="G6" s="499"/>
    </row>
    <row r="7" spans="3:7" ht="11.25" x14ac:dyDescent="0.2">
      <c r="C7" s="522" t="s">
        <v>1744</v>
      </c>
      <c r="D7" s="523">
        <v>100</v>
      </c>
      <c r="E7" s="499"/>
      <c r="F7" s="499"/>
      <c r="G7" s="499"/>
    </row>
    <row r="8" spans="3:7" ht="11.25" x14ac:dyDescent="0.2">
      <c r="C8" s="499"/>
      <c r="D8" s="499"/>
      <c r="E8" s="499"/>
      <c r="F8" s="499"/>
      <c r="G8" s="499"/>
    </row>
    <row r="9" spans="3:7" ht="11.25" x14ac:dyDescent="0.2">
      <c r="C9" s="499"/>
      <c r="D9" s="499"/>
      <c r="E9" s="499"/>
      <c r="F9" s="499"/>
      <c r="G9" s="499"/>
    </row>
    <row r="10" spans="3:7" ht="11.25" x14ac:dyDescent="0.2">
      <c r="C10" s="499"/>
      <c r="D10" s="499"/>
      <c r="E10" s="499"/>
      <c r="F10" s="499"/>
      <c r="G10" s="499"/>
    </row>
    <row r="11" spans="3:7" ht="11.25" x14ac:dyDescent="0.2">
      <c r="C11" s="499"/>
      <c r="D11" s="499"/>
      <c r="E11" s="499"/>
      <c r="F11" s="499"/>
      <c r="G11" s="499"/>
    </row>
    <row r="12" spans="3:7" ht="11.25" x14ac:dyDescent="0.2">
      <c r="C12" s="499"/>
      <c r="D12" s="499"/>
      <c r="E12" s="499"/>
      <c r="F12" s="499"/>
      <c r="G12" s="499"/>
    </row>
    <row r="13" spans="3:7" ht="11.25" x14ac:dyDescent="0.2">
      <c r="C13" s="524" t="s">
        <v>1739</v>
      </c>
      <c r="D13" s="499"/>
      <c r="E13" s="499"/>
      <c r="F13" s="499"/>
      <c r="G13" s="499"/>
    </row>
    <row r="14" spans="3:7" ht="11.25" x14ac:dyDescent="0.2">
      <c r="C14" s="525">
        <f>+IF(MROUND(('Class and Exp Cons'!J4*'CB Template'!H57)+'Class and Exp Cons'!J3,5)&gt;'Class and Exp Cons'!J5,'Class and Exp Cons'!J5,MROUND(('Class and Exp Cons'!J4*'CB Template'!H57)+'Class and Exp Cons'!J3,5))</f>
        <v>2000</v>
      </c>
      <c r="D14" s="499" t="s">
        <v>1736</v>
      </c>
      <c r="E14" s="499"/>
      <c r="F14" s="499"/>
      <c r="G14" s="499"/>
    </row>
    <row r="15" spans="3:7" ht="11.25" x14ac:dyDescent="0.2">
      <c r="C15" s="525">
        <f>+IF(MROUND(('Class and Exp Cons'!J4/2*'CB Template'!H57)+'Class and Exp Cons'!J3,5)&gt;'Class and Exp Cons'!J5,'Class and Exp Cons'!J5,MROUND(('Class and Exp Cons'!J4/2*'CB Template'!H57)+'Class and Exp Cons'!J3,5))</f>
        <v>2000</v>
      </c>
      <c r="D15" s="499" t="s">
        <v>1737</v>
      </c>
      <c r="E15" s="499"/>
      <c r="F15" s="499"/>
      <c r="G15" s="499"/>
    </row>
    <row r="16" spans="3:7" ht="11.25" x14ac:dyDescent="0.2">
      <c r="C16" s="525">
        <f>+'CB Template'!H57+'Class and Exp Cons'!J3</f>
        <v>343.53</v>
      </c>
      <c r="D16" s="499" t="s">
        <v>1738</v>
      </c>
      <c r="E16" s="499"/>
      <c r="F16" s="499"/>
      <c r="G16" s="499"/>
    </row>
    <row r="17" spans="1:14" ht="12" thickBot="1" x14ac:dyDescent="0.25">
      <c r="C17" s="534"/>
      <c r="D17" s="499"/>
      <c r="E17" s="499"/>
      <c r="F17" s="499"/>
      <c r="G17" s="499"/>
    </row>
    <row r="18" spans="1:14" ht="12" thickBot="1" x14ac:dyDescent="0.25">
      <c r="C18" s="535">
        <f>+IF(OR('CB Template'!O6=6,'CB Template'!O6=16,'CB Template'!O6=34,'CB Template'!O6=36,'CB Template'!O6=83),C15,IF(OR('CB Template'!O6=908,'CB Template'!O6=909,'CB Template'!O6=912,'CB Template'!O6=913),C16,C14))</f>
        <v>2000</v>
      </c>
      <c r="D18" s="499"/>
      <c r="E18" s="499"/>
      <c r="F18" s="499"/>
      <c r="G18" s="499"/>
    </row>
    <row r="19" spans="1:14" ht="11.25" x14ac:dyDescent="0.2">
      <c r="C19" s="499"/>
      <c r="D19" s="499"/>
      <c r="E19" s="499"/>
      <c r="F19" s="499"/>
      <c r="G19" s="499"/>
    </row>
    <row r="20" spans="1:14" ht="11.25" x14ac:dyDescent="0.2">
      <c r="C20" s="499"/>
      <c r="D20" s="499"/>
      <c r="E20" s="499"/>
      <c r="F20" s="499"/>
      <c r="G20" s="499"/>
    </row>
    <row r="21" spans="1:14" ht="11.25" x14ac:dyDescent="0.2">
      <c r="C21" s="499"/>
      <c r="D21" s="499"/>
      <c r="E21" s="499"/>
      <c r="F21" s="499"/>
      <c r="G21" s="499"/>
    </row>
    <row r="22" spans="1:14" ht="11.25" x14ac:dyDescent="0.2">
      <c r="C22" s="499"/>
      <c r="D22" s="499"/>
      <c r="E22" s="499"/>
      <c r="F22" s="499"/>
      <c r="G22" s="499"/>
    </row>
    <row r="23" spans="1:14" ht="11.25" x14ac:dyDescent="0.2">
      <c r="C23" s="499"/>
      <c r="D23" s="604" t="s">
        <v>1769</v>
      </c>
      <c r="E23" s="499"/>
      <c r="F23" s="499"/>
      <c r="G23" s="499"/>
    </row>
    <row r="24" spans="1:14" ht="11.25" x14ac:dyDescent="0.2">
      <c r="C24" s="499"/>
      <c r="D24" s="603" t="s">
        <v>1770</v>
      </c>
      <c r="E24" s="499"/>
      <c r="F24" s="499"/>
      <c r="G24" s="499"/>
    </row>
    <row r="25" spans="1:14" ht="11.25" x14ac:dyDescent="0.2">
      <c r="C25" s="497"/>
      <c r="D25" s="561" t="s">
        <v>1768</v>
      </c>
      <c r="E25" s="497"/>
      <c r="F25" s="497"/>
      <c r="G25" s="497"/>
    </row>
    <row r="30" spans="1:14" ht="11.25" x14ac:dyDescent="0.2">
      <c r="A30" s="507"/>
      <c r="B30" s="497"/>
      <c r="C30" s="497"/>
      <c r="D30" s="497"/>
      <c r="E30" s="497"/>
      <c r="F30" s="496" t="s">
        <v>49</v>
      </c>
      <c r="G30" s="538">
        <f>+IF('CB Template'!O5=1,'CB Template'!G57*'CB Item 3'!R12,IF('CB Template'!O5=2,'CB Template'!G57*'CB Item 3'!R13,'CB Template'!G57*'CB Item 3'!R14))</f>
        <v>17.776500000000002</v>
      </c>
      <c r="H30" s="497"/>
      <c r="I30" s="497"/>
      <c r="J30" s="497"/>
      <c r="K30" s="497"/>
      <c r="L30" s="497"/>
      <c r="M30" s="497"/>
      <c r="N30" s="497"/>
    </row>
    <row r="31" spans="1:14" ht="11.25" x14ac:dyDescent="0.2">
      <c r="A31" s="507"/>
      <c r="B31" s="497"/>
      <c r="C31" s="497"/>
      <c r="D31" s="497"/>
      <c r="E31" s="497"/>
      <c r="F31" s="496" t="s">
        <v>50</v>
      </c>
      <c r="G31" s="538">
        <f>+IF('CB Template'!O5=1,'CB Template'!G57*'CB Item 3'!Q12,IF('CB Template'!O5=2,'CB Template'!G57*'CB Item 3'!Q13,'CB Template'!G57*'CB Item 3'!Q14))</f>
        <v>9.3115000000000006</v>
      </c>
      <c r="H31" s="497"/>
      <c r="I31" s="497"/>
      <c r="J31" s="497"/>
      <c r="K31" s="497"/>
      <c r="L31" s="497"/>
      <c r="M31" s="497"/>
      <c r="N31" s="497"/>
    </row>
    <row r="32" spans="1:14" ht="11.25" x14ac:dyDescent="0.2">
      <c r="A32" s="507"/>
      <c r="B32" s="497"/>
      <c r="C32" s="497"/>
      <c r="D32" s="539"/>
      <c r="E32" s="497"/>
      <c r="F32" s="496" t="s">
        <v>51</v>
      </c>
      <c r="G32" s="538">
        <f>'CB Template'!H56</f>
        <v>13.53</v>
      </c>
      <c r="H32" s="497"/>
      <c r="I32" s="497"/>
      <c r="J32" s="497"/>
      <c r="K32" s="497"/>
      <c r="L32" s="497"/>
      <c r="M32" s="497"/>
      <c r="N32" s="497"/>
    </row>
    <row r="33" spans="1:14" ht="11.25" x14ac:dyDescent="0.2">
      <c r="A33" s="507"/>
      <c r="B33" s="497"/>
      <c r="C33" s="497"/>
      <c r="D33" s="497"/>
      <c r="E33" s="497"/>
      <c r="F33" s="497"/>
      <c r="G33" s="497"/>
      <c r="H33" s="497"/>
      <c r="I33" s="497"/>
      <c r="J33" s="497"/>
      <c r="K33" s="497"/>
      <c r="L33" s="497"/>
      <c r="M33" s="497"/>
      <c r="N33" s="497"/>
    </row>
    <row r="34" spans="1:14" ht="11.25" x14ac:dyDescent="0.2">
      <c r="A34" s="507"/>
      <c r="B34" s="497"/>
      <c r="C34" s="497"/>
      <c r="D34" s="497"/>
      <c r="E34" s="497"/>
      <c r="F34" s="497"/>
      <c r="G34" s="497"/>
      <c r="H34" s="497"/>
      <c r="I34" s="497"/>
      <c r="J34" s="497"/>
      <c r="K34" s="497"/>
      <c r="L34" s="497"/>
      <c r="M34" s="497"/>
      <c r="N34" s="497"/>
    </row>
    <row r="35" spans="1:14" ht="11.25" x14ac:dyDescent="0.2">
      <c r="A35" s="507"/>
      <c r="B35" s="497"/>
      <c r="C35" s="497"/>
      <c r="D35" s="496" t="s">
        <v>0</v>
      </c>
      <c r="E35" s="496"/>
      <c r="F35" s="497"/>
      <c r="G35" s="497"/>
      <c r="H35" s="540"/>
      <c r="I35" s="497"/>
      <c r="J35" s="497"/>
      <c r="K35" s="496" t="s">
        <v>0</v>
      </c>
      <c r="L35" s="497"/>
      <c r="M35" s="497"/>
      <c r="N35" s="497"/>
    </row>
    <row r="36" spans="1:14" ht="11.25" x14ac:dyDescent="0.2">
      <c r="A36" s="507"/>
      <c r="B36" s="496" t="s">
        <v>3</v>
      </c>
      <c r="C36" s="497"/>
      <c r="D36" s="497"/>
      <c r="E36" s="497"/>
      <c r="F36" s="497"/>
      <c r="G36" s="536" t="s">
        <v>52</v>
      </c>
      <c r="H36" s="497"/>
      <c r="I36" s="497"/>
      <c r="J36" s="497"/>
      <c r="K36" s="497"/>
      <c r="L36" s="497"/>
      <c r="M36" s="496" t="s">
        <v>4</v>
      </c>
      <c r="N36" s="497"/>
    </row>
    <row r="37" spans="1:14" ht="11.25" x14ac:dyDescent="0.2">
      <c r="A37" s="507"/>
      <c r="B37" s="497" t="str">
        <f>'CB Template'!B5</f>
        <v>CLASS  TREE PRUNING</v>
      </c>
      <c r="C37" s="501"/>
      <c r="D37" s="497"/>
      <c r="E37" s="497"/>
      <c r="F37" s="501"/>
      <c r="G37" s="501"/>
      <c r="H37" s="501"/>
      <c r="I37" s="501"/>
      <c r="J37" s="501"/>
      <c r="K37" s="501"/>
      <c r="L37" s="501"/>
      <c r="M37" s="541">
        <f>'CB Template'!O6</f>
        <v>5</v>
      </c>
      <c r="N37" s="497"/>
    </row>
    <row r="38" spans="1:14" ht="11.25" x14ac:dyDescent="0.2">
      <c r="A38" s="507"/>
      <c r="B38" s="496" t="s">
        <v>0</v>
      </c>
      <c r="C38" s="497"/>
      <c r="D38" s="497"/>
      <c r="E38" s="497"/>
      <c r="F38" s="497"/>
      <c r="G38" s="497"/>
      <c r="H38" s="497"/>
      <c r="I38" s="497"/>
      <c r="J38" s="497"/>
      <c r="K38" s="497"/>
      <c r="L38" s="497"/>
      <c r="M38" s="497"/>
      <c r="N38" s="497"/>
    </row>
    <row r="39" spans="1:14" ht="11.25" x14ac:dyDescent="0.2">
      <c r="A39" s="507"/>
      <c r="B39" s="542"/>
      <c r="C39" s="543"/>
      <c r="D39" s="542"/>
      <c r="E39" s="542"/>
      <c r="F39" s="542"/>
      <c r="G39" s="544" t="s">
        <v>52</v>
      </c>
      <c r="H39" s="542"/>
      <c r="I39" s="542"/>
      <c r="J39" s="542"/>
      <c r="K39" s="542"/>
      <c r="L39" s="542"/>
      <c r="M39" s="542"/>
      <c r="N39" s="497"/>
    </row>
    <row r="40" spans="1:14" ht="11.25" x14ac:dyDescent="0.2">
      <c r="A40" s="507"/>
      <c r="B40" s="503" t="s">
        <v>5</v>
      </c>
      <c r="C40" s="545"/>
      <c r="D40" s="546"/>
      <c r="E40" s="547" t="s">
        <v>29</v>
      </c>
      <c r="F40" s="546"/>
      <c r="G40" s="546"/>
      <c r="H40" s="545"/>
      <c r="I40" s="546"/>
      <c r="J40" s="547" t="s">
        <v>20</v>
      </c>
      <c r="K40" s="546"/>
      <c r="L40" s="546"/>
      <c r="M40" s="546"/>
      <c r="N40" s="497"/>
    </row>
    <row r="41" spans="1:14" ht="11.25" x14ac:dyDescent="0.2">
      <c r="A41" s="507"/>
      <c r="B41" s="548" t="s">
        <v>6</v>
      </c>
      <c r="C41" s="549" t="s">
        <v>7</v>
      </c>
      <c r="D41" s="515" t="s">
        <v>8</v>
      </c>
      <c r="E41" s="515" t="s">
        <v>9</v>
      </c>
      <c r="F41" s="515" t="s">
        <v>10</v>
      </c>
      <c r="G41" s="515" t="s">
        <v>11</v>
      </c>
      <c r="H41" s="549" t="s">
        <v>7</v>
      </c>
      <c r="I41" s="515" t="s">
        <v>8</v>
      </c>
      <c r="J41" s="515" t="s">
        <v>9</v>
      </c>
      <c r="K41" s="515" t="s">
        <v>10</v>
      </c>
      <c r="L41" s="515" t="s">
        <v>11</v>
      </c>
      <c r="M41" s="550"/>
      <c r="N41" s="497"/>
    </row>
    <row r="42" spans="1:14" ht="11.25" x14ac:dyDescent="0.2">
      <c r="A42" s="507" t="str">
        <f>+'CB Template'!$O$6&amp;B42</f>
        <v>52014</v>
      </c>
      <c r="B42" s="551">
        <f>'CB Template'!B9</f>
        <v>2014</v>
      </c>
      <c r="C42" s="552">
        <f>+VLOOKUP($A42,'Translated Loss'!$AF$5:$AP$1579,2,FALSE)</f>
        <v>0</v>
      </c>
      <c r="D42" s="553">
        <f>+VLOOKUP($A42,'Translated Loss'!$AF$5:$AP$1579,3,FALSE)</f>
        <v>0</v>
      </c>
      <c r="E42" s="553">
        <f>+VLOOKUP($A42,'Translated Loss'!$AF$5:$AP$1579,4,FALSE)</f>
        <v>0</v>
      </c>
      <c r="F42" s="553">
        <f>+VLOOKUP($A42,'Translated Loss'!$AF$5:$AP$1579,5,FALSE)</f>
        <v>0</v>
      </c>
      <c r="G42" s="553">
        <f>+VLOOKUP($A42,'Translated Loss'!$AF$5:$AP$1579,6,FALSE)</f>
        <v>0</v>
      </c>
      <c r="H42" s="553">
        <f>+VLOOKUP($A42,'Translated Loss'!$AF$5:$AP$1579,7,FALSE)</f>
        <v>0</v>
      </c>
      <c r="I42" s="553">
        <f>+VLOOKUP($A42,'Translated Loss'!$AF$5:$AP$1579,8,FALSE)</f>
        <v>0</v>
      </c>
      <c r="J42" s="553">
        <f>+VLOOKUP($A42,'Translated Loss'!$AF$5:$AP$1579,9,FALSE)</f>
        <v>0</v>
      </c>
      <c r="K42" s="553">
        <f>+VLOOKUP($A42,'Translated Loss'!$AF$5:$AP$1579,10,FALSE)</f>
        <v>0</v>
      </c>
      <c r="L42" s="553">
        <f>+VLOOKUP($A42,'Translated Loss'!$AF$5:$AP$1579,11,FALSE)</f>
        <v>0</v>
      </c>
      <c r="M42" s="554"/>
      <c r="N42" s="497"/>
    </row>
    <row r="43" spans="1:14" ht="11.25" x14ac:dyDescent="0.2">
      <c r="A43" s="507" t="str">
        <f>+'CB Template'!$O$6&amp;B43</f>
        <v>52015</v>
      </c>
      <c r="B43" s="551">
        <f>'CB Template'!B10</f>
        <v>2015</v>
      </c>
      <c r="C43" s="555">
        <f>+VLOOKUP($A43,'Translated Loss'!$AF$5:$AP$1579,2,FALSE)</f>
        <v>0</v>
      </c>
      <c r="D43" s="512">
        <f>+VLOOKUP($A43,'Translated Loss'!$AF$5:$AP$1579,3,FALSE)</f>
        <v>0</v>
      </c>
      <c r="E43" s="512">
        <f>+VLOOKUP($A43,'Translated Loss'!$AF$5:$AP$1579,4,FALSE)</f>
        <v>0</v>
      </c>
      <c r="F43" s="512">
        <f>+VLOOKUP($A43,'Translated Loss'!$AF$5:$AP$1579,5,FALSE)</f>
        <v>0</v>
      </c>
      <c r="G43" s="512">
        <f>+VLOOKUP($A43,'Translated Loss'!$AF$5:$AP$1579,6,FALSE)</f>
        <v>0</v>
      </c>
      <c r="H43" s="512">
        <f>+VLOOKUP($A43,'Translated Loss'!$AF$5:$AP$1579,7,FALSE)</f>
        <v>0</v>
      </c>
      <c r="I43" s="512">
        <f>+VLOOKUP($A43,'Translated Loss'!$AF$5:$AP$1579,8,FALSE)</f>
        <v>0</v>
      </c>
      <c r="J43" s="512">
        <f>+VLOOKUP($A43,'Translated Loss'!$AF$5:$AP$1579,9,FALSE)</f>
        <v>0</v>
      </c>
      <c r="K43" s="512">
        <f>+VLOOKUP($A43,'Translated Loss'!$AF$5:$AP$1579,10,FALSE)</f>
        <v>0</v>
      </c>
      <c r="L43" s="512">
        <f>+VLOOKUP($A43,'Translated Loss'!$AF$5:$AP$1579,11,FALSE)</f>
        <v>0</v>
      </c>
      <c r="M43" s="556"/>
      <c r="N43" s="497"/>
    </row>
    <row r="44" spans="1:14" ht="11.25" x14ac:dyDescent="0.2">
      <c r="A44" s="507" t="str">
        <f>+'CB Template'!$O$6&amp;B44</f>
        <v>52016</v>
      </c>
      <c r="B44" s="551">
        <f>'CB Template'!B11</f>
        <v>2016</v>
      </c>
      <c r="C44" s="555">
        <f>+VLOOKUP($A44,'Translated Loss'!$AF$5:$AP$1579,2,FALSE)</f>
        <v>0</v>
      </c>
      <c r="D44" s="512">
        <f>+VLOOKUP($A44,'Translated Loss'!$AF$5:$AP$1579,3,FALSE)</f>
        <v>0</v>
      </c>
      <c r="E44" s="512">
        <f>+VLOOKUP($A44,'Translated Loss'!$AF$5:$AP$1579,4,FALSE)</f>
        <v>0</v>
      </c>
      <c r="F44" s="512">
        <f>+VLOOKUP($A44,'Translated Loss'!$AF$5:$AP$1579,5,FALSE)</f>
        <v>0</v>
      </c>
      <c r="G44" s="512">
        <f>+VLOOKUP($A44,'Translated Loss'!$AF$5:$AP$1579,6,FALSE)</f>
        <v>0</v>
      </c>
      <c r="H44" s="512">
        <f>+VLOOKUP($A44,'Translated Loss'!$AF$5:$AP$1579,7,FALSE)</f>
        <v>0</v>
      </c>
      <c r="I44" s="512">
        <f>+VLOOKUP($A44,'Translated Loss'!$AF$5:$AP$1579,8,FALSE)</f>
        <v>0</v>
      </c>
      <c r="J44" s="512">
        <f>+VLOOKUP($A44,'Translated Loss'!$AF$5:$AP$1579,9,FALSE)</f>
        <v>0</v>
      </c>
      <c r="K44" s="512">
        <f>+VLOOKUP($A44,'Translated Loss'!$AF$5:$AP$1579,10,FALSE)</f>
        <v>0</v>
      </c>
      <c r="L44" s="512">
        <f>+VLOOKUP($A44,'Translated Loss'!$AF$5:$AP$1579,11,FALSE)</f>
        <v>0</v>
      </c>
      <c r="M44" s="556"/>
      <c r="N44" s="497"/>
    </row>
    <row r="45" spans="1:14" ht="11.25" x14ac:dyDescent="0.2">
      <c r="A45" s="507" t="str">
        <f>+'CB Template'!$O$6&amp;B45</f>
        <v>52017</v>
      </c>
      <c r="B45" s="551">
        <f>'CB Template'!B12</f>
        <v>2017</v>
      </c>
      <c r="C45" s="555">
        <f>+VLOOKUP($A45,'Translated Loss'!$AF$5:$AP$1579,2,FALSE)</f>
        <v>0</v>
      </c>
      <c r="D45" s="512">
        <f>+VLOOKUP($A45,'Translated Loss'!$AF$5:$AP$1579,3,FALSE)</f>
        <v>0</v>
      </c>
      <c r="E45" s="512">
        <f>+VLOOKUP($A45,'Translated Loss'!$AF$5:$AP$1579,4,FALSE)</f>
        <v>0</v>
      </c>
      <c r="F45" s="512">
        <f>+VLOOKUP($A45,'Translated Loss'!$AF$5:$AP$1579,5,FALSE)</f>
        <v>0</v>
      </c>
      <c r="G45" s="512">
        <f>+VLOOKUP($A45,'Translated Loss'!$AF$5:$AP$1579,6,FALSE)</f>
        <v>0</v>
      </c>
      <c r="H45" s="512">
        <f>+VLOOKUP($A45,'Translated Loss'!$AF$5:$AP$1579,7,FALSE)</f>
        <v>0</v>
      </c>
      <c r="I45" s="512">
        <f>+VLOOKUP($A45,'Translated Loss'!$AF$5:$AP$1579,8,FALSE)</f>
        <v>0</v>
      </c>
      <c r="J45" s="512">
        <f>+VLOOKUP($A45,'Translated Loss'!$AF$5:$AP$1579,9,FALSE)</f>
        <v>0</v>
      </c>
      <c r="K45" s="512">
        <f>+VLOOKUP($A45,'Translated Loss'!$AF$5:$AP$1579,10,FALSE)</f>
        <v>0</v>
      </c>
      <c r="L45" s="512">
        <f>+VLOOKUP($A45,'Translated Loss'!$AF$5:$AP$1579,11,FALSE)</f>
        <v>0</v>
      </c>
      <c r="M45" s="556"/>
      <c r="N45" s="497"/>
    </row>
    <row r="46" spans="1:14" ht="11.25" x14ac:dyDescent="0.2">
      <c r="A46" s="507" t="str">
        <f>+'CB Template'!$O$6&amp;B46</f>
        <v>52018</v>
      </c>
      <c r="B46" s="557">
        <f>'CB Template'!B13</f>
        <v>2018</v>
      </c>
      <c r="C46" s="558">
        <f>+VLOOKUP($A46,'Translated Loss'!$AF$5:$AP$1579,2,FALSE)</f>
        <v>113529</v>
      </c>
      <c r="D46" s="559">
        <f>+VLOOKUP($A46,'Translated Loss'!$AF$5:$AP$1579,3,FALSE)</f>
        <v>0</v>
      </c>
      <c r="E46" s="559">
        <f>+VLOOKUP($A46,'Translated Loss'!$AF$5:$AP$1579,4,FALSE)</f>
        <v>0</v>
      </c>
      <c r="F46" s="559">
        <f>+VLOOKUP($A46,'Translated Loss'!$AF$5:$AP$1579,5,FALSE)</f>
        <v>0</v>
      </c>
      <c r="G46" s="559">
        <f>+VLOOKUP($A46,'Translated Loss'!$AF$5:$AP$1579,6,FALSE)</f>
        <v>0</v>
      </c>
      <c r="H46" s="559">
        <f>+VLOOKUP($A46,'Translated Loss'!$AF$5:$AP$1579,7,FALSE)</f>
        <v>3721</v>
      </c>
      <c r="I46" s="559">
        <f>+VLOOKUP($A46,'Translated Loss'!$AF$5:$AP$1579,8,FALSE)</f>
        <v>0</v>
      </c>
      <c r="J46" s="559">
        <f>+VLOOKUP($A46,'Translated Loss'!$AF$5:$AP$1579,9,FALSE)</f>
        <v>0</v>
      </c>
      <c r="K46" s="559">
        <f>+VLOOKUP($A46,'Translated Loss'!$AF$5:$AP$1579,10,FALSE)</f>
        <v>0</v>
      </c>
      <c r="L46" s="559">
        <f>+VLOOKUP($A46,'Translated Loss'!$AF$5:$AP$1579,11,FALSE)</f>
        <v>0</v>
      </c>
      <c r="M46" s="560"/>
      <c r="N46" s="497"/>
    </row>
    <row r="47" spans="1:14" ht="11.25" x14ac:dyDescent="0.2">
      <c r="A47" s="507"/>
      <c r="B47" s="497"/>
      <c r="C47" s="497"/>
      <c r="D47" s="497"/>
      <c r="E47" s="497"/>
      <c r="F47" s="497"/>
      <c r="G47" s="497"/>
      <c r="H47" s="497"/>
      <c r="I47" s="497"/>
      <c r="J47" s="497"/>
      <c r="K47" s="497"/>
      <c r="L47" s="497"/>
      <c r="M47" s="497"/>
      <c r="N47" s="497"/>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C832B-64DF-4F8B-82C7-99A502832501}">
  <dimension ref="A1:X1159"/>
  <sheetViews>
    <sheetView topLeftCell="F1" workbookViewId="0">
      <selection activeCell="A30" sqref="A30:N47"/>
    </sheetView>
  </sheetViews>
  <sheetFormatPr defaultRowHeight="15.75" x14ac:dyDescent="0.25"/>
  <cols>
    <col min="1" max="3" width="9.33203125" style="367"/>
    <col min="4" max="4" width="24.1640625" style="367" bestFit="1" customWidth="1"/>
    <col min="5" max="5" width="57.83203125" style="367" bestFit="1" customWidth="1"/>
    <col min="6" max="7" width="9.33203125" style="367"/>
    <col min="9" max="9" width="37" customWidth="1"/>
    <col min="10" max="10" width="9.6640625" style="325" bestFit="1" customWidth="1"/>
    <col min="12" max="12" width="6.83203125" bestFit="1" customWidth="1"/>
  </cols>
  <sheetData>
    <row r="1" spans="2:24" ht="18.75" x14ac:dyDescent="0.3">
      <c r="B1" s="369" t="s">
        <v>1185</v>
      </c>
      <c r="E1" s="358"/>
      <c r="I1" s="404" t="s">
        <v>1221</v>
      </c>
      <c r="L1" s="494" t="s">
        <v>1745</v>
      </c>
      <c r="M1" s="495"/>
      <c r="N1" s="495"/>
      <c r="O1" s="495"/>
      <c r="P1" s="495"/>
      <c r="Q1" s="495"/>
      <c r="R1" s="495"/>
      <c r="S1" s="495"/>
      <c r="T1" s="495"/>
      <c r="U1" s="495"/>
      <c r="V1" s="495"/>
      <c r="W1" s="495"/>
      <c r="X1" s="495"/>
    </row>
    <row r="2" spans="2:24" x14ac:dyDescent="0.25">
      <c r="B2" s="367" t="s">
        <v>1181</v>
      </c>
      <c r="C2" s="367" t="s">
        <v>1180</v>
      </c>
      <c r="D2" s="367" t="s">
        <v>1229</v>
      </c>
      <c r="E2" s="367" t="s">
        <v>1182</v>
      </c>
      <c r="F2" s="367" t="s">
        <v>695</v>
      </c>
      <c r="J2" s="367"/>
      <c r="L2" s="407" t="s">
        <v>686</v>
      </c>
      <c r="M2" s="408" t="s">
        <v>1217</v>
      </c>
      <c r="O2" s="493" t="s">
        <v>1740</v>
      </c>
    </row>
    <row r="3" spans="2:24" x14ac:dyDescent="0.25">
      <c r="B3" s="367">
        <v>5</v>
      </c>
      <c r="C3" s="367" t="s">
        <v>69</v>
      </c>
      <c r="D3" s="367" t="s">
        <v>1223</v>
      </c>
      <c r="E3" s="367" t="s">
        <v>70</v>
      </c>
      <c r="F3" s="367">
        <v>3</v>
      </c>
      <c r="I3" s="367" t="s">
        <v>1219</v>
      </c>
      <c r="J3" s="444">
        <f>+'CB Item 3'!E55</f>
        <v>330</v>
      </c>
      <c r="L3" s="407" t="s">
        <v>1216</v>
      </c>
      <c r="M3" s="406" t="s">
        <v>1218</v>
      </c>
    </row>
    <row r="4" spans="2:24" x14ac:dyDescent="0.25">
      <c r="B4" s="367">
        <v>6</v>
      </c>
      <c r="C4" s="367" t="s">
        <v>71</v>
      </c>
      <c r="D4" s="367" t="s">
        <v>1223</v>
      </c>
      <c r="E4" s="367" t="s">
        <v>72</v>
      </c>
      <c r="F4" s="367">
        <v>3</v>
      </c>
      <c r="I4" s="367" t="s">
        <v>1220</v>
      </c>
      <c r="J4" s="444">
        <f>+'CB Item 3'!M54</f>
        <v>290</v>
      </c>
      <c r="K4" s="325"/>
      <c r="L4" s="405">
        <v>5</v>
      </c>
      <c r="M4" s="485">
        <v>2000</v>
      </c>
      <c r="O4" s="405"/>
      <c r="P4" s="492"/>
      <c r="Q4" s="492"/>
    </row>
    <row r="5" spans="2:24" x14ac:dyDescent="0.25">
      <c r="B5" s="367">
        <v>7</v>
      </c>
      <c r="C5" s="367" t="s">
        <v>73</v>
      </c>
      <c r="D5" s="367" t="s">
        <v>1223</v>
      </c>
      <c r="E5" s="367" t="s">
        <v>74</v>
      </c>
      <c r="F5" s="367">
        <v>3</v>
      </c>
      <c r="I5" s="367" t="s">
        <v>1222</v>
      </c>
      <c r="J5" s="444">
        <f>+'CB Item 3'!E57</f>
        <v>2000</v>
      </c>
      <c r="K5" s="325"/>
      <c r="L5" s="405">
        <v>6</v>
      </c>
      <c r="M5" s="485">
        <v>1085</v>
      </c>
      <c r="O5" s="405"/>
      <c r="P5" s="492"/>
      <c r="Q5" s="492"/>
      <c r="R5" s="405"/>
      <c r="T5" s="405"/>
    </row>
    <row r="6" spans="2:24" x14ac:dyDescent="0.25">
      <c r="B6" s="367">
        <v>8</v>
      </c>
      <c r="C6" s="367" t="s">
        <v>75</v>
      </c>
      <c r="D6" s="367" t="s">
        <v>1223</v>
      </c>
      <c r="E6" s="367" t="s">
        <v>76</v>
      </c>
      <c r="F6" s="367">
        <v>3</v>
      </c>
      <c r="K6" s="325"/>
      <c r="L6" s="405">
        <v>7</v>
      </c>
      <c r="M6" s="485">
        <v>2000</v>
      </c>
      <c r="O6" s="405"/>
      <c r="P6" s="492"/>
      <c r="Q6" s="492"/>
      <c r="R6" s="405"/>
      <c r="T6" s="405"/>
    </row>
    <row r="7" spans="2:24" x14ac:dyDescent="0.25">
      <c r="B7" s="367">
        <v>9</v>
      </c>
      <c r="C7" s="367" t="s">
        <v>77</v>
      </c>
      <c r="D7" s="367" t="s">
        <v>1223</v>
      </c>
      <c r="E7" s="367" t="s">
        <v>78</v>
      </c>
      <c r="F7" s="367">
        <v>3</v>
      </c>
      <c r="K7" s="325"/>
      <c r="L7" s="405">
        <v>8</v>
      </c>
      <c r="M7" s="485">
        <v>1760</v>
      </c>
      <c r="O7" s="405"/>
      <c r="P7" s="492"/>
      <c r="Q7" s="492"/>
      <c r="R7" s="405"/>
      <c r="T7" s="405"/>
    </row>
    <row r="8" spans="2:24" x14ac:dyDescent="0.25">
      <c r="B8" s="367">
        <v>11</v>
      </c>
      <c r="C8" s="367" t="s">
        <v>79</v>
      </c>
      <c r="D8" s="367" t="s">
        <v>1223</v>
      </c>
      <c r="E8" s="367" t="s">
        <v>80</v>
      </c>
      <c r="F8" s="367">
        <v>3</v>
      </c>
      <c r="K8" s="325"/>
      <c r="L8" s="405">
        <v>9</v>
      </c>
      <c r="M8" s="485">
        <v>2000</v>
      </c>
      <c r="O8" s="405"/>
      <c r="P8" s="492"/>
      <c r="Q8" s="492"/>
      <c r="R8" s="405"/>
      <c r="T8" s="405"/>
    </row>
    <row r="9" spans="2:24" x14ac:dyDescent="0.25">
      <c r="B9" s="367">
        <v>12</v>
      </c>
      <c r="C9" s="367" t="s">
        <v>81</v>
      </c>
      <c r="D9" s="367" t="s">
        <v>1223</v>
      </c>
      <c r="E9" s="367" t="s">
        <v>82</v>
      </c>
      <c r="F9" s="367">
        <v>3</v>
      </c>
      <c r="K9" s="325"/>
      <c r="L9" s="405">
        <v>11</v>
      </c>
      <c r="M9" s="485">
        <v>1385</v>
      </c>
      <c r="O9" s="405"/>
      <c r="P9" s="492"/>
      <c r="Q9" s="492"/>
      <c r="R9" s="405"/>
      <c r="T9" s="405"/>
    </row>
    <row r="10" spans="2:24" x14ac:dyDescent="0.25">
      <c r="B10" s="367">
        <v>13</v>
      </c>
      <c r="C10" s="367" t="s">
        <v>83</v>
      </c>
      <c r="D10" s="367" t="s">
        <v>1223</v>
      </c>
      <c r="E10" s="367" t="s">
        <v>84</v>
      </c>
      <c r="F10" s="367">
        <v>3</v>
      </c>
      <c r="K10" s="325"/>
      <c r="L10" s="405">
        <v>12</v>
      </c>
      <c r="M10" s="485">
        <v>1730</v>
      </c>
      <c r="O10" s="405"/>
      <c r="P10" s="492"/>
      <c r="Q10" s="492"/>
      <c r="R10" s="405"/>
      <c r="T10" s="405"/>
    </row>
    <row r="11" spans="2:24" x14ac:dyDescent="0.25">
      <c r="B11" s="367">
        <v>16</v>
      </c>
      <c r="C11" s="367" t="s">
        <v>85</v>
      </c>
      <c r="D11" s="367" t="s">
        <v>1223</v>
      </c>
      <c r="E11" s="367" t="s">
        <v>86</v>
      </c>
      <c r="F11" s="367">
        <v>3</v>
      </c>
      <c r="K11" s="325"/>
      <c r="L11" s="405">
        <v>13</v>
      </c>
      <c r="M11" s="485">
        <v>1600</v>
      </c>
      <c r="O11" s="405"/>
      <c r="P11" s="492"/>
      <c r="Q11" s="492"/>
      <c r="R11" s="405"/>
      <c r="T11" s="405"/>
    </row>
    <row r="12" spans="2:24" x14ac:dyDescent="0.25">
      <c r="B12" s="367">
        <v>34</v>
      </c>
      <c r="C12" s="367" t="s">
        <v>87</v>
      </c>
      <c r="D12" s="367" t="s">
        <v>1223</v>
      </c>
      <c r="E12" s="367" t="s">
        <v>88</v>
      </c>
      <c r="F12" s="367">
        <v>3</v>
      </c>
      <c r="K12" s="325"/>
      <c r="L12" s="409">
        <v>15</v>
      </c>
      <c r="M12" s="485">
        <v>2000</v>
      </c>
      <c r="O12" s="409"/>
      <c r="P12" s="492"/>
      <c r="Q12" s="492"/>
      <c r="R12" s="405"/>
      <c r="T12" s="405"/>
    </row>
    <row r="13" spans="2:24" x14ac:dyDescent="0.25">
      <c r="B13" s="367">
        <v>36</v>
      </c>
      <c r="C13" s="367" t="s">
        <v>89</v>
      </c>
      <c r="D13" s="367" t="s">
        <v>1223</v>
      </c>
      <c r="E13" s="367" t="s">
        <v>90</v>
      </c>
      <c r="F13" s="367">
        <v>3</v>
      </c>
      <c r="K13" s="325"/>
      <c r="L13" s="405">
        <v>16</v>
      </c>
      <c r="M13" s="485">
        <v>795</v>
      </c>
      <c r="O13" s="405"/>
      <c r="P13" s="492"/>
      <c r="Q13" s="492"/>
      <c r="R13" s="405"/>
      <c r="T13" s="405"/>
    </row>
    <row r="14" spans="2:24" x14ac:dyDescent="0.25">
      <c r="B14" s="367">
        <v>55</v>
      </c>
      <c r="C14" s="367" t="s">
        <v>91</v>
      </c>
      <c r="D14" s="367" t="s">
        <v>1223</v>
      </c>
      <c r="E14" s="367" t="s">
        <v>92</v>
      </c>
      <c r="F14" s="367">
        <v>2</v>
      </c>
      <c r="K14" s="325"/>
      <c r="L14" s="405">
        <v>34</v>
      </c>
      <c r="M14" s="485">
        <v>835</v>
      </c>
      <c r="O14" s="405"/>
      <c r="P14" s="492"/>
      <c r="Q14" s="492"/>
      <c r="R14" s="405"/>
      <c r="T14" s="405"/>
    </row>
    <row r="15" spans="2:24" x14ac:dyDescent="0.25">
      <c r="B15" s="367">
        <v>59</v>
      </c>
      <c r="C15" s="367" t="s">
        <v>93</v>
      </c>
      <c r="D15" s="367" t="s">
        <v>1223</v>
      </c>
      <c r="E15" s="367" t="s">
        <v>94</v>
      </c>
      <c r="F15" s="367">
        <v>2</v>
      </c>
      <c r="K15" s="325"/>
      <c r="L15" s="405">
        <v>36</v>
      </c>
      <c r="M15" s="485">
        <v>935</v>
      </c>
      <c r="O15" s="405"/>
      <c r="P15" s="492"/>
      <c r="Q15" s="492"/>
      <c r="R15" s="405"/>
      <c r="T15" s="405"/>
    </row>
    <row r="16" spans="2:24" x14ac:dyDescent="0.25">
      <c r="B16" s="367">
        <v>83</v>
      </c>
      <c r="C16" s="367" t="s">
        <v>95</v>
      </c>
      <c r="D16" s="367" t="s">
        <v>1223</v>
      </c>
      <c r="E16" s="367" t="s">
        <v>96</v>
      </c>
      <c r="F16" s="367">
        <v>3</v>
      </c>
      <c r="K16" s="325"/>
      <c r="L16" s="405">
        <v>55</v>
      </c>
      <c r="M16" s="485">
        <v>1980</v>
      </c>
      <c r="O16" s="405"/>
      <c r="P16" s="492"/>
      <c r="Q16" s="492"/>
      <c r="R16" s="405"/>
      <c r="T16" s="405"/>
    </row>
    <row r="17" spans="2:20" x14ac:dyDescent="0.25">
      <c r="B17" s="367">
        <v>101</v>
      </c>
      <c r="C17" s="367" t="s">
        <v>97</v>
      </c>
      <c r="D17" s="367" t="s">
        <v>1223</v>
      </c>
      <c r="E17" s="367" t="s">
        <v>98</v>
      </c>
      <c r="F17" s="367">
        <v>1</v>
      </c>
      <c r="K17" s="325"/>
      <c r="L17" s="405">
        <v>59</v>
      </c>
      <c r="M17" s="485">
        <v>2000</v>
      </c>
      <c r="O17" s="405"/>
      <c r="P17" s="492"/>
      <c r="Q17" s="492"/>
      <c r="R17" s="405"/>
      <c r="T17" s="405"/>
    </row>
    <row r="18" spans="2:20" x14ac:dyDescent="0.25">
      <c r="B18" s="367">
        <v>104</v>
      </c>
      <c r="C18" s="367" t="s">
        <v>99</v>
      </c>
      <c r="D18" s="367" t="s">
        <v>1223</v>
      </c>
      <c r="E18" s="367" t="s">
        <v>100</v>
      </c>
      <c r="F18" s="367">
        <v>1</v>
      </c>
      <c r="K18" s="325"/>
      <c r="L18" s="405">
        <v>83</v>
      </c>
      <c r="M18" s="485">
        <v>1025</v>
      </c>
      <c r="O18" s="405"/>
      <c r="P18" s="492"/>
      <c r="Q18" s="492"/>
      <c r="R18" s="405"/>
      <c r="T18" s="405"/>
    </row>
    <row r="19" spans="2:20" x14ac:dyDescent="0.25">
      <c r="B19" s="367">
        <v>105</v>
      </c>
      <c r="C19" s="367" t="s">
        <v>101</v>
      </c>
      <c r="D19" s="367" t="s">
        <v>1223</v>
      </c>
      <c r="E19" s="367" t="s">
        <v>102</v>
      </c>
      <c r="F19" s="367">
        <v>1</v>
      </c>
      <c r="K19" s="325"/>
      <c r="L19" s="405">
        <v>101</v>
      </c>
      <c r="M19" s="485">
        <v>1670</v>
      </c>
      <c r="O19" s="405"/>
      <c r="P19" s="492"/>
      <c r="Q19" s="492"/>
      <c r="R19" s="405"/>
      <c r="T19" s="405"/>
    </row>
    <row r="20" spans="2:20" x14ac:dyDescent="0.25">
      <c r="B20" s="367">
        <v>106</v>
      </c>
      <c r="C20" s="367" t="s">
        <v>103</v>
      </c>
      <c r="D20" s="367" t="s">
        <v>1223</v>
      </c>
      <c r="E20" s="367" t="s">
        <v>104</v>
      </c>
      <c r="F20" s="367">
        <v>1</v>
      </c>
      <c r="K20" s="325"/>
      <c r="L20" s="405">
        <v>104</v>
      </c>
      <c r="M20" s="485">
        <v>1690</v>
      </c>
      <c r="O20" s="405"/>
      <c r="P20" s="492"/>
      <c r="Q20" s="492"/>
      <c r="R20" s="405"/>
      <c r="T20" s="405"/>
    </row>
    <row r="21" spans="2:20" x14ac:dyDescent="0.25">
      <c r="B21" s="367">
        <v>107</v>
      </c>
      <c r="C21" s="367" t="s">
        <v>105</v>
      </c>
      <c r="D21" s="367" t="s">
        <v>1223</v>
      </c>
      <c r="E21" s="367" t="s">
        <v>106</v>
      </c>
      <c r="F21" s="367">
        <v>1</v>
      </c>
      <c r="K21" s="325"/>
      <c r="L21" s="405">
        <v>105</v>
      </c>
      <c r="M21" s="485">
        <v>1950</v>
      </c>
      <c r="O21" s="405"/>
      <c r="P21" s="492"/>
      <c r="Q21" s="492"/>
      <c r="R21" s="405"/>
      <c r="T21" s="405"/>
    </row>
    <row r="22" spans="2:20" x14ac:dyDescent="0.25">
      <c r="B22" s="367">
        <v>108</v>
      </c>
      <c r="C22" s="367" t="s">
        <v>107</v>
      </c>
      <c r="D22" s="367" t="s">
        <v>1223</v>
      </c>
      <c r="E22" s="367" t="s">
        <v>108</v>
      </c>
      <c r="F22" s="367">
        <v>1</v>
      </c>
      <c r="K22" s="325"/>
      <c r="L22" s="405">
        <v>106</v>
      </c>
      <c r="M22" s="485">
        <v>2000</v>
      </c>
      <c r="O22" s="405"/>
      <c r="P22" s="492"/>
      <c r="Q22" s="492"/>
      <c r="R22" s="405"/>
      <c r="T22" s="405"/>
    </row>
    <row r="23" spans="2:20" x14ac:dyDescent="0.25">
      <c r="B23" s="367">
        <v>109</v>
      </c>
      <c r="C23" s="367" t="s">
        <v>109</v>
      </c>
      <c r="D23" s="367" t="s">
        <v>1223</v>
      </c>
      <c r="E23" s="367" t="s">
        <v>110</v>
      </c>
      <c r="F23" s="367">
        <v>1</v>
      </c>
      <c r="K23" s="325"/>
      <c r="L23" s="405">
        <v>107</v>
      </c>
      <c r="M23" s="485">
        <v>1480</v>
      </c>
      <c r="O23" s="405"/>
      <c r="P23" s="492"/>
      <c r="Q23" s="492"/>
      <c r="R23" s="405"/>
      <c r="T23" s="405"/>
    </row>
    <row r="24" spans="2:20" x14ac:dyDescent="0.25">
      <c r="B24" s="367">
        <v>110</v>
      </c>
      <c r="C24" s="367" t="s">
        <v>111</v>
      </c>
      <c r="D24" s="367" t="s">
        <v>1223</v>
      </c>
      <c r="E24" s="367" t="s">
        <v>112</v>
      </c>
      <c r="F24" s="367">
        <v>1</v>
      </c>
      <c r="K24" s="325"/>
      <c r="L24" s="405">
        <v>108</v>
      </c>
      <c r="M24" s="485">
        <v>1605</v>
      </c>
      <c r="O24" s="405"/>
      <c r="P24" s="492"/>
      <c r="Q24" s="492"/>
      <c r="R24" s="405"/>
      <c r="T24" s="405"/>
    </row>
    <row r="25" spans="2:20" x14ac:dyDescent="0.25">
      <c r="B25" s="367">
        <v>111</v>
      </c>
      <c r="C25" s="367" t="s">
        <v>113</v>
      </c>
      <c r="D25" s="367" t="s">
        <v>1223</v>
      </c>
      <c r="E25" s="367" t="s">
        <v>114</v>
      </c>
      <c r="F25" s="367">
        <v>1</v>
      </c>
      <c r="K25" s="325"/>
      <c r="L25" s="405">
        <v>109</v>
      </c>
      <c r="M25" s="485">
        <v>2000</v>
      </c>
      <c r="O25" s="405"/>
      <c r="P25" s="492"/>
      <c r="Q25" s="492"/>
      <c r="R25" s="405"/>
      <c r="T25" s="405"/>
    </row>
    <row r="26" spans="2:20" x14ac:dyDescent="0.25">
      <c r="B26" s="367">
        <v>112</v>
      </c>
      <c r="C26" s="367" t="s">
        <v>115</v>
      </c>
      <c r="D26" s="367" t="s">
        <v>1223</v>
      </c>
      <c r="E26" s="367" t="s">
        <v>116</v>
      </c>
      <c r="F26" s="367">
        <v>1</v>
      </c>
      <c r="K26" s="325"/>
      <c r="L26" s="405">
        <v>110</v>
      </c>
      <c r="M26" s="485">
        <v>1605</v>
      </c>
      <c r="O26" s="405"/>
      <c r="P26" s="492"/>
      <c r="Q26" s="492"/>
      <c r="R26" s="405"/>
      <c r="T26" s="405"/>
    </row>
    <row r="27" spans="2:20" x14ac:dyDescent="0.25">
      <c r="B27" s="367">
        <v>113</v>
      </c>
      <c r="C27" s="367" t="s">
        <v>117</v>
      </c>
      <c r="D27" s="367" t="s">
        <v>1223</v>
      </c>
      <c r="E27" s="367" t="s">
        <v>118</v>
      </c>
      <c r="F27" s="367">
        <v>1</v>
      </c>
      <c r="K27" s="325"/>
      <c r="L27" s="405">
        <v>111</v>
      </c>
      <c r="M27" s="485">
        <v>2000</v>
      </c>
      <c r="O27" s="405"/>
      <c r="P27" s="492"/>
      <c r="Q27" s="492"/>
      <c r="R27" s="405"/>
      <c r="T27" s="405"/>
    </row>
    <row r="28" spans="2:20" x14ac:dyDescent="0.25">
      <c r="B28" s="367">
        <v>114</v>
      </c>
      <c r="C28" s="367" t="s">
        <v>119</v>
      </c>
      <c r="D28" s="367" t="s">
        <v>1223</v>
      </c>
      <c r="E28" s="367" t="s">
        <v>120</v>
      </c>
      <c r="F28" s="367">
        <v>1</v>
      </c>
      <c r="K28" s="325"/>
      <c r="L28" s="405">
        <v>112</v>
      </c>
      <c r="M28" s="485">
        <v>2000</v>
      </c>
      <c r="O28" s="405"/>
      <c r="P28" s="492"/>
      <c r="Q28" s="492"/>
      <c r="R28" s="405"/>
      <c r="T28" s="405"/>
    </row>
    <row r="29" spans="2:20" x14ac:dyDescent="0.25">
      <c r="B29" s="367">
        <v>119</v>
      </c>
      <c r="C29" s="367" t="s">
        <v>121</v>
      </c>
      <c r="D29" s="367" t="s">
        <v>1223</v>
      </c>
      <c r="E29" s="367" t="s">
        <v>122</v>
      </c>
      <c r="F29" s="367">
        <v>1</v>
      </c>
      <c r="K29" s="325"/>
      <c r="L29" s="405">
        <v>113</v>
      </c>
      <c r="M29" s="485">
        <v>1250</v>
      </c>
      <c r="O29" s="405"/>
      <c r="P29" s="492"/>
      <c r="Q29" s="492"/>
      <c r="R29" s="405"/>
      <c r="T29" s="405"/>
    </row>
    <row r="30" spans="2:20" x14ac:dyDescent="0.25">
      <c r="B30" s="367">
        <v>132</v>
      </c>
      <c r="C30" s="367" t="s">
        <v>123</v>
      </c>
      <c r="D30" s="367" t="s">
        <v>1223</v>
      </c>
      <c r="E30" s="367" t="s">
        <v>124</v>
      </c>
      <c r="F30" s="367">
        <v>1</v>
      </c>
      <c r="K30" s="325"/>
      <c r="L30" s="405">
        <v>114</v>
      </c>
      <c r="M30" s="485">
        <v>2000</v>
      </c>
      <c r="O30" s="405"/>
      <c r="P30" s="492"/>
      <c r="Q30" s="492"/>
      <c r="R30" s="405"/>
      <c r="T30" s="405"/>
    </row>
    <row r="31" spans="2:20" x14ac:dyDescent="0.25">
      <c r="B31" s="367">
        <v>134</v>
      </c>
      <c r="C31" s="367" t="s">
        <v>125</v>
      </c>
      <c r="D31" s="367" t="s">
        <v>1223</v>
      </c>
      <c r="E31" s="367" t="s">
        <v>126</v>
      </c>
      <c r="F31" s="367">
        <v>1</v>
      </c>
      <c r="K31" s="325"/>
      <c r="L31" s="405">
        <v>115</v>
      </c>
      <c r="M31" s="485">
        <v>1350</v>
      </c>
      <c r="O31" s="405"/>
      <c r="P31" s="492"/>
      <c r="Q31" s="492"/>
      <c r="R31" s="405"/>
      <c r="T31" s="405"/>
    </row>
    <row r="32" spans="2:20" x14ac:dyDescent="0.25">
      <c r="B32" s="367">
        <v>136</v>
      </c>
      <c r="C32" s="367" t="s">
        <v>127</v>
      </c>
      <c r="D32" s="367" t="s">
        <v>1223</v>
      </c>
      <c r="E32" s="367" t="s">
        <v>128</v>
      </c>
      <c r="F32" s="367">
        <v>1</v>
      </c>
      <c r="K32" s="325"/>
      <c r="L32" s="405">
        <v>119</v>
      </c>
      <c r="M32" s="485">
        <v>1855</v>
      </c>
      <c r="O32" s="405"/>
      <c r="P32" s="492"/>
      <c r="Q32" s="492"/>
      <c r="R32" s="405"/>
      <c r="T32" s="405"/>
    </row>
    <row r="33" spans="2:20" x14ac:dyDescent="0.25">
      <c r="B33" s="367">
        <v>139</v>
      </c>
      <c r="C33" s="367" t="s">
        <v>129</v>
      </c>
      <c r="D33" s="367" t="s">
        <v>1223</v>
      </c>
      <c r="E33" s="367" t="s">
        <v>130</v>
      </c>
      <c r="F33" s="367">
        <v>1</v>
      </c>
      <c r="K33" s="325"/>
      <c r="L33" s="405">
        <v>130</v>
      </c>
      <c r="M33" s="485">
        <v>2000</v>
      </c>
      <c r="O33" s="405"/>
      <c r="P33" s="492"/>
      <c r="Q33" s="492"/>
      <c r="R33" s="405"/>
      <c r="T33" s="405"/>
    </row>
    <row r="34" spans="2:20" x14ac:dyDescent="0.25">
      <c r="B34" s="367">
        <v>141</v>
      </c>
      <c r="C34" s="367" t="s">
        <v>131</v>
      </c>
      <c r="D34" s="367" t="s">
        <v>1223</v>
      </c>
      <c r="E34" s="367" t="s">
        <v>132</v>
      </c>
      <c r="F34" s="367">
        <v>1</v>
      </c>
      <c r="K34" s="325"/>
      <c r="L34" s="405">
        <v>132</v>
      </c>
      <c r="M34" s="485">
        <v>920</v>
      </c>
      <c r="O34" s="405"/>
      <c r="P34" s="492"/>
      <c r="Q34" s="492"/>
      <c r="R34" s="405"/>
      <c r="T34" s="405"/>
    </row>
    <row r="35" spans="2:20" x14ac:dyDescent="0.25">
      <c r="B35" s="367">
        <v>142</v>
      </c>
      <c r="C35" s="367" t="s">
        <v>133</v>
      </c>
      <c r="D35" s="367" t="s">
        <v>1223</v>
      </c>
      <c r="E35" s="367" t="s">
        <v>134</v>
      </c>
      <c r="F35" s="367">
        <v>1</v>
      </c>
      <c r="K35" s="325"/>
      <c r="L35" s="405">
        <v>134</v>
      </c>
      <c r="M35" s="485">
        <v>1725</v>
      </c>
      <c r="O35" s="405"/>
      <c r="P35" s="492"/>
      <c r="Q35" s="492"/>
      <c r="R35" s="405"/>
      <c r="T35" s="405"/>
    </row>
    <row r="36" spans="2:20" x14ac:dyDescent="0.25">
      <c r="B36" s="367">
        <v>161</v>
      </c>
      <c r="C36" s="367" t="s">
        <v>135</v>
      </c>
      <c r="D36" s="367" t="s">
        <v>1223</v>
      </c>
      <c r="E36" s="367" t="s">
        <v>136</v>
      </c>
      <c r="F36" s="367">
        <v>1</v>
      </c>
      <c r="K36" s="325"/>
      <c r="L36" s="405">
        <v>135</v>
      </c>
      <c r="M36" s="485">
        <v>1435</v>
      </c>
      <c r="O36" s="405"/>
      <c r="P36" s="492"/>
      <c r="Q36" s="492"/>
      <c r="R36" s="405"/>
      <c r="T36" s="405"/>
    </row>
    <row r="37" spans="2:20" x14ac:dyDescent="0.25">
      <c r="B37" s="367">
        <v>163</v>
      </c>
      <c r="C37" s="367" t="s">
        <v>137</v>
      </c>
      <c r="D37" s="367" t="s">
        <v>1223</v>
      </c>
      <c r="E37" s="367" t="s">
        <v>138</v>
      </c>
      <c r="F37" s="367">
        <v>1</v>
      </c>
      <c r="K37" s="325"/>
      <c r="L37" s="405">
        <v>136</v>
      </c>
      <c r="M37" s="485">
        <v>1545</v>
      </c>
      <c r="O37" s="405"/>
      <c r="P37" s="492"/>
      <c r="Q37" s="492"/>
      <c r="R37" s="405"/>
      <c r="T37" s="405"/>
    </row>
    <row r="38" spans="2:20" x14ac:dyDescent="0.25">
      <c r="B38" s="367">
        <v>165</v>
      </c>
      <c r="C38" s="367" t="s">
        <v>139</v>
      </c>
      <c r="D38" s="367" t="s">
        <v>1223</v>
      </c>
      <c r="E38" s="367" t="s">
        <v>140</v>
      </c>
      <c r="F38" s="367">
        <v>1</v>
      </c>
      <c r="K38" s="325"/>
      <c r="L38" s="405">
        <v>139</v>
      </c>
      <c r="M38" s="485">
        <v>2000</v>
      </c>
      <c r="O38" s="405"/>
      <c r="P38" s="492"/>
      <c r="Q38" s="492"/>
      <c r="R38" s="405"/>
      <c r="T38" s="405"/>
    </row>
    <row r="39" spans="2:20" x14ac:dyDescent="0.25">
      <c r="B39" s="367">
        <v>166</v>
      </c>
      <c r="C39" s="367" t="s">
        <v>141</v>
      </c>
      <c r="D39" s="367" t="s">
        <v>1223</v>
      </c>
      <c r="E39" s="367" t="s">
        <v>142</v>
      </c>
      <c r="F39" s="367">
        <v>1</v>
      </c>
      <c r="K39" s="325"/>
      <c r="L39" s="405">
        <v>141</v>
      </c>
      <c r="M39" s="485">
        <v>2000</v>
      </c>
      <c r="O39" s="405"/>
      <c r="P39" s="492"/>
      <c r="Q39" s="492"/>
      <c r="R39" s="405"/>
      <c r="T39" s="405"/>
    </row>
    <row r="40" spans="2:20" x14ac:dyDescent="0.25">
      <c r="B40" s="367">
        <v>2104</v>
      </c>
      <c r="C40" s="367">
        <v>2104</v>
      </c>
      <c r="D40" s="367" t="s">
        <v>1223</v>
      </c>
      <c r="E40" s="367" t="s">
        <v>143</v>
      </c>
      <c r="F40" s="367">
        <v>1</v>
      </c>
      <c r="K40" s="325"/>
      <c r="L40" s="405">
        <v>142</v>
      </c>
      <c r="M40" s="485">
        <v>1320</v>
      </c>
      <c r="O40" s="405"/>
      <c r="P40" s="492"/>
      <c r="Q40" s="492"/>
      <c r="R40" s="405"/>
      <c r="T40" s="405"/>
    </row>
    <row r="41" spans="2:20" x14ac:dyDescent="0.25">
      <c r="B41" s="367">
        <v>2107</v>
      </c>
      <c r="C41" s="367">
        <v>2107</v>
      </c>
      <c r="D41" s="367" t="s">
        <v>1223</v>
      </c>
      <c r="E41" s="367" t="s">
        <v>144</v>
      </c>
      <c r="F41" s="367">
        <v>1</v>
      </c>
      <c r="K41" s="325"/>
      <c r="L41" s="405">
        <v>161</v>
      </c>
      <c r="M41" s="485">
        <v>1210</v>
      </c>
      <c r="O41" s="405"/>
      <c r="P41" s="492"/>
      <c r="Q41" s="492"/>
      <c r="T41" s="405"/>
    </row>
    <row r="42" spans="2:20" x14ac:dyDescent="0.25">
      <c r="B42" s="367">
        <v>2161</v>
      </c>
      <c r="C42" s="367">
        <v>2161</v>
      </c>
      <c r="D42" s="367" t="s">
        <v>1223</v>
      </c>
      <c r="E42" s="367" t="s">
        <v>145</v>
      </c>
      <c r="F42" s="367">
        <v>1</v>
      </c>
      <c r="K42" s="325"/>
      <c r="L42" s="405">
        <v>163</v>
      </c>
      <c r="M42" s="485">
        <v>1970</v>
      </c>
      <c r="O42" s="405"/>
      <c r="P42" s="492"/>
      <c r="Q42" s="492"/>
      <c r="T42" s="405"/>
    </row>
    <row r="43" spans="2:20" x14ac:dyDescent="0.25">
      <c r="B43" s="367">
        <v>204</v>
      </c>
      <c r="C43" s="367" t="s">
        <v>146</v>
      </c>
      <c r="D43" s="367" t="s">
        <v>1223</v>
      </c>
      <c r="E43" s="367" t="s">
        <v>147</v>
      </c>
      <c r="F43" s="367">
        <v>1</v>
      </c>
      <c r="K43" s="325"/>
      <c r="L43" s="405">
        <v>165</v>
      </c>
      <c r="M43" s="485">
        <v>2000</v>
      </c>
      <c r="O43" s="405"/>
      <c r="P43" s="492"/>
      <c r="Q43" s="492"/>
      <c r="T43" s="405"/>
    </row>
    <row r="44" spans="2:20" x14ac:dyDescent="0.25">
      <c r="B44" s="367">
        <v>205</v>
      </c>
      <c r="C44" s="367" t="s">
        <v>148</v>
      </c>
      <c r="D44" s="367" t="s">
        <v>1223</v>
      </c>
      <c r="E44" s="367" t="s">
        <v>149</v>
      </c>
      <c r="F44" s="367">
        <v>1</v>
      </c>
      <c r="K44" s="325"/>
      <c r="L44" s="405">
        <v>166</v>
      </c>
      <c r="M44" s="485">
        <v>1655</v>
      </c>
      <c r="O44" s="405"/>
      <c r="P44" s="492"/>
      <c r="Q44" s="492"/>
      <c r="T44" s="405"/>
    </row>
    <row r="45" spans="2:20" x14ac:dyDescent="0.25">
      <c r="B45" s="367">
        <v>221</v>
      </c>
      <c r="C45" s="367" t="s">
        <v>150</v>
      </c>
      <c r="D45" s="367" t="s">
        <v>1223</v>
      </c>
      <c r="E45" s="367" t="s">
        <v>151</v>
      </c>
      <c r="F45" s="367">
        <v>1</v>
      </c>
      <c r="K45" s="325"/>
      <c r="L45" s="405">
        <v>175</v>
      </c>
      <c r="M45" s="485">
        <v>685</v>
      </c>
      <c r="O45" s="405"/>
      <c r="P45" s="492"/>
      <c r="Q45" s="492"/>
      <c r="T45" s="405"/>
    </row>
    <row r="46" spans="2:20" x14ac:dyDescent="0.25">
      <c r="B46" s="367">
        <v>222</v>
      </c>
      <c r="C46" s="367" t="s">
        <v>152</v>
      </c>
      <c r="D46" s="367" t="s">
        <v>1223</v>
      </c>
      <c r="E46" s="367" t="s">
        <v>153</v>
      </c>
      <c r="F46" s="367">
        <v>1</v>
      </c>
      <c r="K46" s="325"/>
      <c r="L46" s="405">
        <v>176</v>
      </c>
      <c r="M46" s="485">
        <v>455</v>
      </c>
      <c r="O46" s="405"/>
      <c r="P46" s="492"/>
      <c r="Q46" s="492"/>
      <c r="T46" s="405"/>
    </row>
    <row r="47" spans="2:20" x14ac:dyDescent="0.25">
      <c r="B47" s="367">
        <v>225</v>
      </c>
      <c r="C47" s="367" t="s">
        <v>154</v>
      </c>
      <c r="D47" s="367" t="s">
        <v>1223</v>
      </c>
      <c r="E47" s="367" t="s">
        <v>155</v>
      </c>
      <c r="F47" s="367">
        <v>1</v>
      </c>
      <c r="K47" s="325"/>
      <c r="L47" s="405">
        <v>2104</v>
      </c>
      <c r="M47" s="485">
        <v>1690</v>
      </c>
      <c r="O47" s="405"/>
      <c r="P47" s="492"/>
      <c r="Q47" s="492"/>
      <c r="T47" s="405"/>
    </row>
    <row r="48" spans="2:20" x14ac:dyDescent="0.25">
      <c r="B48" s="367">
        <v>227</v>
      </c>
      <c r="C48" s="367" t="s">
        <v>156</v>
      </c>
      <c r="D48" s="367" t="s">
        <v>1223</v>
      </c>
      <c r="E48" s="367" t="s">
        <v>157</v>
      </c>
      <c r="F48" s="367">
        <v>1</v>
      </c>
      <c r="K48" s="325"/>
      <c r="L48" s="405">
        <v>2107</v>
      </c>
      <c r="M48" s="485">
        <v>1480</v>
      </c>
      <c r="O48" s="405"/>
      <c r="P48" s="492"/>
      <c r="Q48" s="492"/>
      <c r="T48" s="405"/>
    </row>
    <row r="49" spans="2:20" x14ac:dyDescent="0.25">
      <c r="B49" s="367">
        <v>255</v>
      </c>
      <c r="C49" s="367" t="s">
        <v>158</v>
      </c>
      <c r="D49" s="367" t="s">
        <v>1223</v>
      </c>
      <c r="E49" s="367" t="s">
        <v>159</v>
      </c>
      <c r="F49" s="367">
        <v>1</v>
      </c>
      <c r="K49" s="325"/>
      <c r="L49" s="405">
        <v>2161</v>
      </c>
      <c r="M49" s="485">
        <v>1210</v>
      </c>
      <c r="O49" s="405"/>
      <c r="P49" s="492"/>
      <c r="Q49" s="492"/>
      <c r="T49" s="405"/>
    </row>
    <row r="50" spans="2:20" x14ac:dyDescent="0.25">
      <c r="B50" s="367">
        <v>257</v>
      </c>
      <c r="C50" s="367" t="s">
        <v>160</v>
      </c>
      <c r="D50" s="367" t="s">
        <v>1223</v>
      </c>
      <c r="E50" s="367" t="s">
        <v>161</v>
      </c>
      <c r="F50" s="367">
        <v>1</v>
      </c>
      <c r="K50" s="325"/>
      <c r="L50" s="405">
        <v>201</v>
      </c>
      <c r="M50" s="485">
        <v>2000</v>
      </c>
      <c r="O50" s="405"/>
      <c r="P50" s="492"/>
      <c r="Q50" s="492"/>
      <c r="T50" s="405"/>
    </row>
    <row r="51" spans="2:20" x14ac:dyDescent="0.25">
      <c r="B51" s="367">
        <v>259</v>
      </c>
      <c r="C51" s="367" t="s">
        <v>162</v>
      </c>
      <c r="D51" s="367" t="s">
        <v>1223</v>
      </c>
      <c r="E51" s="367" t="s">
        <v>163</v>
      </c>
      <c r="F51" s="367">
        <v>1</v>
      </c>
      <c r="K51" s="325"/>
      <c r="L51" s="405">
        <v>204</v>
      </c>
      <c r="M51" s="485">
        <v>1570</v>
      </c>
      <c r="O51" s="405"/>
      <c r="P51" s="492"/>
      <c r="Q51" s="492"/>
      <c r="T51" s="405"/>
    </row>
    <row r="52" spans="2:20" x14ac:dyDescent="0.25">
      <c r="B52" s="367">
        <v>261</v>
      </c>
      <c r="C52" s="367" t="s">
        <v>164</v>
      </c>
      <c r="D52" s="367" t="s">
        <v>1223</v>
      </c>
      <c r="E52" s="367" t="s">
        <v>165</v>
      </c>
      <c r="F52" s="367">
        <v>1</v>
      </c>
      <c r="K52" s="325"/>
      <c r="L52" s="405">
        <v>205</v>
      </c>
      <c r="M52" s="485">
        <v>1610</v>
      </c>
      <c r="O52" s="405"/>
      <c r="P52" s="492"/>
      <c r="Q52" s="492"/>
      <c r="T52" s="405"/>
    </row>
    <row r="53" spans="2:20" x14ac:dyDescent="0.25">
      <c r="B53" s="367">
        <v>263</v>
      </c>
      <c r="C53" s="367" t="s">
        <v>166</v>
      </c>
      <c r="D53" s="367" t="s">
        <v>1223</v>
      </c>
      <c r="E53" s="367" t="s">
        <v>167</v>
      </c>
      <c r="F53" s="367">
        <v>1</v>
      </c>
      <c r="K53" s="325"/>
      <c r="L53" s="405">
        <v>221</v>
      </c>
      <c r="M53" s="485">
        <v>1250</v>
      </c>
      <c r="O53" s="405"/>
      <c r="P53" s="492"/>
      <c r="Q53" s="492"/>
      <c r="T53" s="405"/>
    </row>
    <row r="54" spans="2:20" x14ac:dyDescent="0.25">
      <c r="B54" s="367">
        <v>2221</v>
      </c>
      <c r="C54" s="367">
        <v>2221</v>
      </c>
      <c r="D54" s="367" t="s">
        <v>1223</v>
      </c>
      <c r="E54" s="367" t="s">
        <v>168</v>
      </c>
      <c r="F54" s="367">
        <v>1</v>
      </c>
      <c r="K54" s="325"/>
      <c r="L54" s="405">
        <v>222</v>
      </c>
      <c r="M54" s="485">
        <v>1815</v>
      </c>
      <c r="O54" s="405"/>
      <c r="P54" s="492"/>
      <c r="Q54" s="492"/>
      <c r="T54" s="405"/>
    </row>
    <row r="55" spans="2:20" x14ac:dyDescent="0.25">
      <c r="B55" s="367">
        <v>2222</v>
      </c>
      <c r="C55" s="367">
        <v>2222</v>
      </c>
      <c r="D55" s="367" t="s">
        <v>1223</v>
      </c>
      <c r="E55" s="367" t="s">
        <v>169</v>
      </c>
      <c r="F55" s="367">
        <v>1</v>
      </c>
      <c r="K55" s="325"/>
      <c r="L55" s="405">
        <v>225</v>
      </c>
      <c r="M55" s="485">
        <v>1475</v>
      </c>
      <c r="O55" s="405"/>
      <c r="P55" s="492"/>
      <c r="Q55" s="492"/>
      <c r="T55" s="405"/>
    </row>
    <row r="56" spans="2:20" x14ac:dyDescent="0.25">
      <c r="B56" s="367">
        <v>281</v>
      </c>
      <c r="C56" s="367" t="s">
        <v>170</v>
      </c>
      <c r="D56" s="367" t="s">
        <v>1223</v>
      </c>
      <c r="E56" s="367" t="s">
        <v>171</v>
      </c>
      <c r="F56" s="367">
        <v>1</v>
      </c>
      <c r="K56" s="325"/>
      <c r="L56" s="405">
        <v>227</v>
      </c>
      <c r="M56" s="485">
        <v>1145</v>
      </c>
      <c r="O56" s="405"/>
      <c r="P56" s="492"/>
      <c r="Q56" s="492"/>
      <c r="T56" s="405"/>
    </row>
    <row r="57" spans="2:20" x14ac:dyDescent="0.25">
      <c r="B57" s="367">
        <v>282</v>
      </c>
      <c r="C57" s="367" t="s">
        <v>172</v>
      </c>
      <c r="D57" s="367" t="s">
        <v>1223</v>
      </c>
      <c r="E57" s="367" t="s">
        <v>173</v>
      </c>
      <c r="F57" s="367">
        <v>1</v>
      </c>
      <c r="K57" s="325"/>
      <c r="L57" s="405">
        <v>255</v>
      </c>
      <c r="M57" s="485">
        <v>1435</v>
      </c>
      <c r="O57" s="405"/>
      <c r="P57" s="492"/>
      <c r="Q57" s="492"/>
      <c r="T57" s="405"/>
    </row>
    <row r="58" spans="2:20" x14ac:dyDescent="0.25">
      <c r="B58" s="367">
        <v>285</v>
      </c>
      <c r="C58" s="367" t="s">
        <v>174</v>
      </c>
      <c r="D58" s="367" t="s">
        <v>1223</v>
      </c>
      <c r="E58" s="367" t="s">
        <v>175</v>
      </c>
      <c r="F58" s="367">
        <v>1</v>
      </c>
      <c r="K58" s="325"/>
      <c r="L58" s="405">
        <v>257</v>
      </c>
      <c r="M58" s="485">
        <v>1445</v>
      </c>
      <c r="O58" s="405"/>
      <c r="P58" s="492"/>
      <c r="Q58" s="492"/>
      <c r="T58" s="405"/>
    </row>
    <row r="59" spans="2:20" x14ac:dyDescent="0.25">
      <c r="B59" s="367">
        <v>2281</v>
      </c>
      <c r="C59" s="367">
        <v>2281</v>
      </c>
      <c r="D59" s="367" t="s">
        <v>1223</v>
      </c>
      <c r="E59" s="367" t="s">
        <v>176</v>
      </c>
      <c r="F59" s="367">
        <v>1</v>
      </c>
      <c r="K59" s="325"/>
      <c r="L59" s="405">
        <v>259</v>
      </c>
      <c r="M59" s="485">
        <v>1315</v>
      </c>
      <c r="O59" s="405"/>
      <c r="P59" s="492"/>
      <c r="Q59" s="492"/>
      <c r="T59" s="405"/>
    </row>
    <row r="60" spans="2:20" x14ac:dyDescent="0.25">
      <c r="B60" s="367">
        <v>305</v>
      </c>
      <c r="C60" s="367" t="s">
        <v>177</v>
      </c>
      <c r="D60" s="367" t="s">
        <v>1223</v>
      </c>
      <c r="E60" s="367" t="s">
        <v>178</v>
      </c>
      <c r="F60" s="367">
        <v>1</v>
      </c>
      <c r="K60" s="325"/>
      <c r="L60" s="405">
        <v>261</v>
      </c>
      <c r="M60" s="485">
        <v>1565</v>
      </c>
      <c r="O60" s="405"/>
      <c r="P60" s="492"/>
      <c r="Q60" s="492"/>
      <c r="T60" s="405"/>
    </row>
    <row r="61" spans="2:20" x14ac:dyDescent="0.25">
      <c r="B61" s="367">
        <v>306</v>
      </c>
      <c r="C61" s="367" t="s">
        <v>179</v>
      </c>
      <c r="D61" s="367" t="s">
        <v>1223</v>
      </c>
      <c r="E61" s="367" t="s">
        <v>180</v>
      </c>
      <c r="F61" s="367">
        <v>1</v>
      </c>
      <c r="K61" s="325"/>
      <c r="L61" s="405">
        <v>263</v>
      </c>
      <c r="M61" s="485">
        <v>1215</v>
      </c>
      <c r="O61" s="405"/>
      <c r="P61" s="492"/>
      <c r="Q61" s="492"/>
      <c r="T61" s="405"/>
    </row>
    <row r="62" spans="2:20" x14ac:dyDescent="0.25">
      <c r="B62" s="367">
        <v>311</v>
      </c>
      <c r="C62" s="367" t="s">
        <v>181</v>
      </c>
      <c r="D62" s="367" t="s">
        <v>1223</v>
      </c>
      <c r="E62" s="367" t="s">
        <v>182</v>
      </c>
      <c r="F62" s="367">
        <v>1</v>
      </c>
      <c r="K62" s="325"/>
      <c r="L62" s="405">
        <v>265</v>
      </c>
      <c r="M62" s="485">
        <v>1435</v>
      </c>
      <c r="O62" s="405"/>
      <c r="P62" s="492"/>
      <c r="Q62" s="492"/>
      <c r="T62" s="405"/>
    </row>
    <row r="63" spans="2:20" x14ac:dyDescent="0.25">
      <c r="B63" s="367">
        <v>319</v>
      </c>
      <c r="C63" s="367" t="s">
        <v>183</v>
      </c>
      <c r="D63" s="367" t="s">
        <v>1223</v>
      </c>
      <c r="E63" s="367" t="s">
        <v>184</v>
      </c>
      <c r="F63" s="367">
        <v>1</v>
      </c>
      <c r="K63" s="325"/>
      <c r="L63" s="405">
        <v>2221</v>
      </c>
      <c r="M63" s="485">
        <v>1250</v>
      </c>
      <c r="O63" s="405"/>
      <c r="P63" s="492"/>
      <c r="Q63" s="492"/>
      <c r="T63" s="405"/>
    </row>
    <row r="64" spans="2:20" x14ac:dyDescent="0.25">
      <c r="B64" s="367">
        <v>323</v>
      </c>
      <c r="C64" s="367" t="s">
        <v>185</v>
      </c>
      <c r="D64" s="367" t="s">
        <v>1223</v>
      </c>
      <c r="E64" s="367" t="s">
        <v>186</v>
      </c>
      <c r="F64" s="367">
        <v>1</v>
      </c>
      <c r="K64" s="325"/>
      <c r="L64" s="405">
        <v>2222</v>
      </c>
      <c r="M64" s="485">
        <v>1815</v>
      </c>
      <c r="O64" s="405"/>
      <c r="P64" s="492"/>
      <c r="Q64" s="492"/>
      <c r="T64" s="405"/>
    </row>
    <row r="65" spans="2:20" x14ac:dyDescent="0.25">
      <c r="B65" s="367">
        <v>327</v>
      </c>
      <c r="C65" s="367" t="s">
        <v>187</v>
      </c>
      <c r="D65" s="367" t="s">
        <v>1223</v>
      </c>
      <c r="E65" s="367" t="s">
        <v>188</v>
      </c>
      <c r="F65" s="367">
        <v>1</v>
      </c>
      <c r="K65" s="325"/>
      <c r="L65" s="405">
        <v>281</v>
      </c>
      <c r="M65" s="485">
        <v>1335</v>
      </c>
      <c r="O65" s="405"/>
      <c r="P65" s="492"/>
      <c r="Q65" s="492"/>
      <c r="T65" s="405"/>
    </row>
    <row r="66" spans="2:20" x14ac:dyDescent="0.25">
      <c r="B66" s="367">
        <v>402</v>
      </c>
      <c r="C66" s="367" t="s">
        <v>189</v>
      </c>
      <c r="D66" s="367" t="s">
        <v>1223</v>
      </c>
      <c r="E66" s="367" t="s">
        <v>190</v>
      </c>
      <c r="F66" s="367">
        <v>1</v>
      </c>
      <c r="K66" s="325"/>
      <c r="L66" s="405">
        <v>282</v>
      </c>
      <c r="M66" s="485">
        <v>2000</v>
      </c>
      <c r="O66" s="405"/>
      <c r="P66" s="492"/>
      <c r="Q66" s="492"/>
      <c r="R66" s="405"/>
      <c r="T66" s="405"/>
    </row>
    <row r="67" spans="2:20" x14ac:dyDescent="0.25">
      <c r="B67" s="367">
        <v>403</v>
      </c>
      <c r="C67" s="367">
        <v>403</v>
      </c>
      <c r="D67" s="367" t="s">
        <v>1223</v>
      </c>
      <c r="E67" s="367" t="s">
        <v>1741</v>
      </c>
      <c r="F67" s="367">
        <v>1</v>
      </c>
      <c r="K67" s="325"/>
      <c r="L67" s="405">
        <v>285</v>
      </c>
      <c r="M67" s="485">
        <v>1285</v>
      </c>
      <c r="O67" s="405"/>
      <c r="P67" s="492"/>
      <c r="Q67" s="492"/>
    </row>
    <row r="68" spans="2:20" x14ac:dyDescent="0.25">
      <c r="B68" s="367">
        <v>407</v>
      </c>
      <c r="C68" s="367" t="s">
        <v>191</v>
      </c>
      <c r="D68" s="367" t="s">
        <v>1223</v>
      </c>
      <c r="E68" s="367" t="s">
        <v>192</v>
      </c>
      <c r="F68" s="367">
        <v>1</v>
      </c>
      <c r="K68" s="325"/>
      <c r="L68" s="405">
        <v>2281</v>
      </c>
      <c r="M68" s="485">
        <v>1335</v>
      </c>
      <c r="O68" s="405"/>
      <c r="P68" s="492"/>
      <c r="Q68" s="492"/>
    </row>
    <row r="69" spans="2:20" x14ac:dyDescent="0.25">
      <c r="B69" s="367">
        <v>411</v>
      </c>
      <c r="C69" s="367" t="s">
        <v>193</v>
      </c>
      <c r="D69" s="367" t="s">
        <v>1223</v>
      </c>
      <c r="E69" s="367" t="s">
        <v>194</v>
      </c>
      <c r="F69" s="367">
        <v>1</v>
      </c>
      <c r="K69" s="325"/>
      <c r="L69" s="405">
        <v>301</v>
      </c>
      <c r="M69" s="485">
        <v>2000</v>
      </c>
      <c r="O69" s="405"/>
      <c r="P69" s="492"/>
      <c r="Q69" s="492"/>
    </row>
    <row r="70" spans="2:20" x14ac:dyDescent="0.25">
      <c r="B70" s="367">
        <v>413</v>
      </c>
      <c r="C70" s="367" t="s">
        <v>195</v>
      </c>
      <c r="D70" s="367" t="s">
        <v>1223</v>
      </c>
      <c r="E70" s="367" t="s">
        <v>196</v>
      </c>
      <c r="F70" s="367">
        <v>1</v>
      </c>
      <c r="K70" s="325"/>
      <c r="L70" s="405">
        <v>305</v>
      </c>
      <c r="M70" s="485">
        <v>2000</v>
      </c>
      <c r="O70" s="405"/>
      <c r="P70" s="492"/>
      <c r="Q70" s="492"/>
    </row>
    <row r="71" spans="2:20" x14ac:dyDescent="0.25">
      <c r="B71" s="367">
        <v>415</v>
      </c>
      <c r="C71" s="367" t="s">
        <v>197</v>
      </c>
      <c r="D71" s="367" t="s">
        <v>1223</v>
      </c>
      <c r="E71" s="367" t="s">
        <v>198</v>
      </c>
      <c r="F71" s="367">
        <v>1</v>
      </c>
      <c r="K71" s="325"/>
      <c r="L71" s="405">
        <v>306</v>
      </c>
      <c r="M71" s="485">
        <v>1935</v>
      </c>
      <c r="O71" s="405"/>
      <c r="P71" s="492"/>
      <c r="Q71" s="492"/>
    </row>
    <row r="72" spans="2:20" x14ac:dyDescent="0.25">
      <c r="B72" s="367">
        <v>416</v>
      </c>
      <c r="C72" s="367" t="s">
        <v>199</v>
      </c>
      <c r="D72" s="367" t="s">
        <v>1223</v>
      </c>
      <c r="E72" s="367" t="s">
        <v>200</v>
      </c>
      <c r="F72" s="367">
        <v>1</v>
      </c>
      <c r="K72" s="325"/>
      <c r="L72" s="405">
        <v>309</v>
      </c>
      <c r="M72" s="485">
        <v>1530</v>
      </c>
      <c r="O72" s="405"/>
      <c r="P72" s="492"/>
      <c r="Q72" s="492"/>
    </row>
    <row r="73" spans="2:20" x14ac:dyDescent="0.25">
      <c r="B73" s="367">
        <v>433</v>
      </c>
      <c r="C73" s="367" t="s">
        <v>201</v>
      </c>
      <c r="D73" s="367" t="s">
        <v>1223</v>
      </c>
      <c r="E73" s="367" t="s">
        <v>202</v>
      </c>
      <c r="F73" s="367">
        <v>1</v>
      </c>
      <c r="K73" s="325"/>
      <c r="L73" s="405">
        <v>311</v>
      </c>
      <c r="M73" s="485">
        <v>1570</v>
      </c>
      <c r="O73" s="405"/>
      <c r="P73" s="492"/>
      <c r="Q73" s="492"/>
    </row>
    <row r="74" spans="2:20" x14ac:dyDescent="0.25">
      <c r="B74" s="367">
        <v>441</v>
      </c>
      <c r="C74" s="367" t="s">
        <v>203</v>
      </c>
      <c r="D74" s="367" t="s">
        <v>1223</v>
      </c>
      <c r="E74" s="367" t="s">
        <v>204</v>
      </c>
      <c r="F74" s="367">
        <v>1</v>
      </c>
      <c r="K74" s="325"/>
      <c r="L74" s="405">
        <v>319</v>
      </c>
      <c r="M74" s="485">
        <v>2000</v>
      </c>
      <c r="O74" s="405"/>
      <c r="P74" s="492"/>
      <c r="Q74" s="492"/>
    </row>
    <row r="75" spans="2:20" x14ac:dyDescent="0.25">
      <c r="B75" s="367">
        <v>445</v>
      </c>
      <c r="C75" s="367" t="s">
        <v>205</v>
      </c>
      <c r="D75" s="367" t="s">
        <v>1223</v>
      </c>
      <c r="E75" s="367" t="s">
        <v>206</v>
      </c>
      <c r="F75" s="367">
        <v>1</v>
      </c>
      <c r="K75" s="325"/>
      <c r="L75" s="405">
        <v>323</v>
      </c>
      <c r="M75" s="485">
        <v>1905</v>
      </c>
      <c r="O75" s="405"/>
      <c r="P75" s="492"/>
      <c r="Q75" s="492"/>
    </row>
    <row r="76" spans="2:20" x14ac:dyDescent="0.25">
      <c r="B76" s="367">
        <v>446</v>
      </c>
      <c r="C76" s="367" t="s">
        <v>207</v>
      </c>
      <c r="D76" s="367" t="s">
        <v>1223</v>
      </c>
      <c r="E76" s="367" t="s">
        <v>208</v>
      </c>
      <c r="F76" s="367">
        <v>1</v>
      </c>
      <c r="K76" s="325"/>
      <c r="L76" s="405">
        <v>327</v>
      </c>
      <c r="M76" s="485">
        <v>1540</v>
      </c>
      <c r="O76" s="405"/>
      <c r="P76" s="492"/>
      <c r="Q76" s="492"/>
    </row>
    <row r="77" spans="2:20" x14ac:dyDescent="0.25">
      <c r="B77" s="367">
        <v>449</v>
      </c>
      <c r="C77" s="367" t="s">
        <v>209</v>
      </c>
      <c r="D77" s="367" t="s">
        <v>1223</v>
      </c>
      <c r="E77" s="367" t="s">
        <v>210</v>
      </c>
      <c r="F77" s="367">
        <v>1</v>
      </c>
      <c r="K77" s="325"/>
      <c r="L77" s="405">
        <v>402</v>
      </c>
      <c r="M77" s="485">
        <v>2000</v>
      </c>
      <c r="O77" s="405"/>
      <c r="P77" s="492"/>
      <c r="Q77" s="492"/>
    </row>
    <row r="78" spans="2:20" x14ac:dyDescent="0.25">
      <c r="B78" s="367">
        <v>451</v>
      </c>
      <c r="C78" s="367" t="s">
        <v>211</v>
      </c>
      <c r="D78" s="367" t="s">
        <v>1223</v>
      </c>
      <c r="E78" s="367" t="s">
        <v>212</v>
      </c>
      <c r="F78" s="367">
        <v>1</v>
      </c>
      <c r="K78" s="325"/>
      <c r="L78" s="405">
        <v>403</v>
      </c>
      <c r="M78" s="485">
        <v>1510</v>
      </c>
      <c r="O78" s="405"/>
      <c r="P78" s="492"/>
      <c r="Q78" s="492"/>
    </row>
    <row r="79" spans="2:20" x14ac:dyDescent="0.25">
      <c r="B79" s="367">
        <v>454</v>
      </c>
      <c r="C79" s="367" t="s">
        <v>213</v>
      </c>
      <c r="D79" s="367" t="s">
        <v>1223</v>
      </c>
      <c r="E79" s="367" t="s">
        <v>214</v>
      </c>
      <c r="F79" s="367">
        <v>1</v>
      </c>
      <c r="K79" s="325"/>
      <c r="L79" s="405">
        <v>404</v>
      </c>
      <c r="M79" s="485">
        <v>1585</v>
      </c>
      <c r="O79" s="405"/>
      <c r="P79" s="492"/>
      <c r="Q79" s="492"/>
    </row>
    <row r="80" spans="2:20" x14ac:dyDescent="0.25">
      <c r="B80" s="367">
        <v>456</v>
      </c>
      <c r="C80" s="367" t="s">
        <v>215</v>
      </c>
      <c r="D80" s="367" t="s">
        <v>1223</v>
      </c>
      <c r="E80" s="367" t="s">
        <v>216</v>
      </c>
      <c r="F80" s="367">
        <v>1</v>
      </c>
      <c r="K80" s="325"/>
      <c r="L80" s="405">
        <v>406</v>
      </c>
      <c r="M80" s="485">
        <v>1855</v>
      </c>
      <c r="O80" s="405"/>
      <c r="P80" s="492"/>
      <c r="Q80" s="492"/>
    </row>
    <row r="81" spans="2:20" x14ac:dyDescent="0.25">
      <c r="B81" s="367">
        <v>457</v>
      </c>
      <c r="C81" s="367" t="s">
        <v>217</v>
      </c>
      <c r="D81" s="367" t="s">
        <v>1223</v>
      </c>
      <c r="E81" s="367" t="s">
        <v>218</v>
      </c>
      <c r="F81" s="367">
        <v>1</v>
      </c>
      <c r="K81" s="325"/>
      <c r="L81" s="405">
        <v>407</v>
      </c>
      <c r="M81" s="485">
        <v>1760</v>
      </c>
      <c r="O81" s="405"/>
      <c r="P81" s="492"/>
      <c r="Q81" s="492"/>
    </row>
    <row r="82" spans="2:20" x14ac:dyDescent="0.25">
      <c r="B82" s="367">
        <v>458</v>
      </c>
      <c r="C82" s="367" t="s">
        <v>219</v>
      </c>
      <c r="D82" s="367" t="s">
        <v>1223</v>
      </c>
      <c r="E82" s="367" t="s">
        <v>220</v>
      </c>
      <c r="F82" s="367">
        <v>1</v>
      </c>
      <c r="K82" s="325"/>
      <c r="L82" s="405">
        <v>411</v>
      </c>
      <c r="M82" s="485">
        <v>2000</v>
      </c>
      <c r="O82" s="405"/>
      <c r="P82" s="492"/>
      <c r="Q82" s="492"/>
    </row>
    <row r="83" spans="2:20" x14ac:dyDescent="0.25">
      <c r="B83" s="367">
        <v>459</v>
      </c>
      <c r="C83" s="367" t="s">
        <v>221</v>
      </c>
      <c r="D83" s="367" t="s">
        <v>1223</v>
      </c>
      <c r="E83" s="367" t="s">
        <v>222</v>
      </c>
      <c r="F83" s="367">
        <v>1</v>
      </c>
      <c r="K83" s="325"/>
      <c r="L83" s="405">
        <v>413</v>
      </c>
      <c r="M83" s="485">
        <v>2000</v>
      </c>
      <c r="O83" s="405"/>
      <c r="P83" s="492"/>
      <c r="Q83" s="492"/>
    </row>
    <row r="84" spans="2:20" x14ac:dyDescent="0.25">
      <c r="B84" s="367">
        <v>461</v>
      </c>
      <c r="C84" s="367" t="s">
        <v>223</v>
      </c>
      <c r="D84" s="367" t="s">
        <v>1223</v>
      </c>
      <c r="E84" s="367" t="s">
        <v>224</v>
      </c>
      <c r="F84" s="367">
        <v>1</v>
      </c>
      <c r="K84" s="325"/>
      <c r="L84" s="405">
        <v>415</v>
      </c>
      <c r="M84" s="485">
        <v>1735</v>
      </c>
      <c r="O84" s="405"/>
      <c r="P84" s="492"/>
      <c r="Q84" s="492"/>
    </row>
    <row r="85" spans="2:20" x14ac:dyDescent="0.25">
      <c r="B85" s="367">
        <v>463</v>
      </c>
      <c r="C85" s="367" t="s">
        <v>225</v>
      </c>
      <c r="D85" s="367" t="s">
        <v>1223</v>
      </c>
      <c r="E85" s="367" t="s">
        <v>226</v>
      </c>
      <c r="F85" s="367">
        <v>1</v>
      </c>
      <c r="K85" s="325"/>
      <c r="L85" s="405">
        <v>416</v>
      </c>
      <c r="M85" s="485">
        <v>1190</v>
      </c>
      <c r="O85" s="405"/>
      <c r="P85" s="492"/>
      <c r="Q85" s="492"/>
    </row>
    <row r="86" spans="2:20" x14ac:dyDescent="0.25">
      <c r="B86" s="367">
        <v>464</v>
      </c>
      <c r="C86" s="367" t="s">
        <v>227</v>
      </c>
      <c r="D86" s="367" t="s">
        <v>1223</v>
      </c>
      <c r="E86" s="367" t="s">
        <v>228</v>
      </c>
      <c r="F86" s="367">
        <v>1</v>
      </c>
      <c r="K86" s="325"/>
      <c r="L86" s="405">
        <v>421</v>
      </c>
      <c r="M86" s="485">
        <v>2000</v>
      </c>
      <c r="O86" s="405"/>
      <c r="P86" s="492"/>
      <c r="Q86" s="492"/>
    </row>
    <row r="87" spans="2:20" x14ac:dyDescent="0.25">
      <c r="B87" s="367">
        <v>465</v>
      </c>
      <c r="C87" s="367" t="s">
        <v>229</v>
      </c>
      <c r="D87" s="367" t="s">
        <v>1223</v>
      </c>
      <c r="E87" s="367" t="s">
        <v>230</v>
      </c>
      <c r="F87" s="367">
        <v>1</v>
      </c>
      <c r="K87" s="325"/>
      <c r="L87" s="405">
        <v>425</v>
      </c>
      <c r="M87" s="485">
        <v>2000</v>
      </c>
      <c r="O87" s="405"/>
      <c r="P87" s="492"/>
      <c r="Q87" s="492"/>
    </row>
    <row r="88" spans="2:20" x14ac:dyDescent="0.25">
      <c r="B88" s="367">
        <v>471</v>
      </c>
      <c r="C88" s="367" t="s">
        <v>231</v>
      </c>
      <c r="D88" s="367" t="s">
        <v>1223</v>
      </c>
      <c r="E88" s="367" t="s">
        <v>232</v>
      </c>
      <c r="F88" s="367">
        <v>1</v>
      </c>
      <c r="K88" s="325"/>
      <c r="L88" s="405">
        <v>427</v>
      </c>
      <c r="M88" s="485">
        <v>2000</v>
      </c>
      <c r="O88" s="405"/>
      <c r="P88" s="492"/>
      <c r="Q88" s="492"/>
    </row>
    <row r="89" spans="2:20" x14ac:dyDescent="0.25">
      <c r="B89" s="367">
        <v>472</v>
      </c>
      <c r="C89" s="367" t="s">
        <v>233</v>
      </c>
      <c r="D89" s="367" t="s">
        <v>1223</v>
      </c>
      <c r="E89" s="367" t="s">
        <v>234</v>
      </c>
      <c r="F89" s="367">
        <v>1</v>
      </c>
      <c r="K89" s="325"/>
      <c r="L89" s="405">
        <v>429</v>
      </c>
      <c r="M89" s="485">
        <v>1995</v>
      </c>
      <c r="O89" s="405"/>
      <c r="P89" s="492"/>
      <c r="Q89" s="492"/>
    </row>
    <row r="90" spans="2:20" x14ac:dyDescent="0.25">
      <c r="B90" s="367">
        <v>473</v>
      </c>
      <c r="C90" s="367" t="s">
        <v>235</v>
      </c>
      <c r="D90" s="367" t="s">
        <v>1223</v>
      </c>
      <c r="E90" s="367" t="s">
        <v>236</v>
      </c>
      <c r="F90" s="367">
        <v>1</v>
      </c>
      <c r="K90" s="325"/>
      <c r="L90" s="405">
        <v>431</v>
      </c>
      <c r="M90" s="485">
        <v>2000</v>
      </c>
      <c r="O90" s="405"/>
      <c r="P90" s="492"/>
      <c r="Q90" s="492"/>
    </row>
    <row r="91" spans="2:20" x14ac:dyDescent="0.25">
      <c r="B91" s="367">
        <v>474</v>
      </c>
      <c r="C91" s="367" t="s">
        <v>237</v>
      </c>
      <c r="D91" s="367" t="s">
        <v>1223</v>
      </c>
      <c r="E91" s="367" t="s">
        <v>238</v>
      </c>
      <c r="F91" s="367">
        <v>1</v>
      </c>
      <c r="K91" s="325"/>
      <c r="L91" s="405">
        <v>433</v>
      </c>
      <c r="M91" s="485">
        <v>1740</v>
      </c>
      <c r="O91" s="405"/>
      <c r="P91" s="492"/>
      <c r="Q91" s="492"/>
      <c r="R91" s="405"/>
      <c r="T91" s="405"/>
    </row>
    <row r="92" spans="2:20" x14ac:dyDescent="0.25">
      <c r="B92" s="367">
        <v>475</v>
      </c>
      <c r="C92" s="367" t="s">
        <v>239</v>
      </c>
      <c r="D92" s="367" t="s">
        <v>1223</v>
      </c>
      <c r="E92" s="367" t="s">
        <v>240</v>
      </c>
      <c r="F92" s="367">
        <v>1</v>
      </c>
      <c r="K92" s="325"/>
      <c r="L92" s="405">
        <v>435</v>
      </c>
      <c r="M92" s="485">
        <v>1950</v>
      </c>
      <c r="O92" s="405"/>
      <c r="P92" s="492"/>
      <c r="Q92" s="492"/>
      <c r="R92" s="405"/>
      <c r="T92" s="405"/>
    </row>
    <row r="93" spans="2:20" x14ac:dyDescent="0.25">
      <c r="B93" s="367">
        <v>476</v>
      </c>
      <c r="C93" s="367" t="s">
        <v>241</v>
      </c>
      <c r="D93" s="367" t="s">
        <v>1223</v>
      </c>
      <c r="E93" s="367" t="s">
        <v>242</v>
      </c>
      <c r="F93" s="367">
        <v>1</v>
      </c>
      <c r="K93" s="325"/>
      <c r="L93" s="405">
        <v>441</v>
      </c>
      <c r="M93" s="485">
        <v>830</v>
      </c>
      <c r="O93" s="405"/>
      <c r="P93" s="492"/>
      <c r="Q93" s="492"/>
      <c r="R93" s="405"/>
      <c r="T93" s="405"/>
    </row>
    <row r="94" spans="2:20" x14ac:dyDescent="0.25">
      <c r="B94" s="367">
        <v>477</v>
      </c>
      <c r="C94" s="367" t="s">
        <v>243</v>
      </c>
      <c r="D94" s="367" t="s">
        <v>1223</v>
      </c>
      <c r="E94" s="367" t="s">
        <v>244</v>
      </c>
      <c r="F94" s="367">
        <v>1</v>
      </c>
      <c r="K94" s="325"/>
      <c r="L94" s="405">
        <v>445</v>
      </c>
      <c r="M94" s="485">
        <v>1335</v>
      </c>
      <c r="O94" s="405"/>
      <c r="P94" s="492"/>
      <c r="Q94" s="492"/>
      <c r="R94" s="405"/>
      <c r="T94" s="405"/>
    </row>
    <row r="95" spans="2:20" x14ac:dyDescent="0.25">
      <c r="B95" s="367">
        <v>483</v>
      </c>
      <c r="C95" s="367" t="s">
        <v>245</v>
      </c>
      <c r="D95" s="367" t="s">
        <v>1223</v>
      </c>
      <c r="E95" s="367" t="s">
        <v>246</v>
      </c>
      <c r="F95" s="367">
        <v>1</v>
      </c>
      <c r="K95" s="325"/>
      <c r="L95" s="405">
        <v>446</v>
      </c>
      <c r="M95" s="485">
        <v>885</v>
      </c>
      <c r="O95" s="405"/>
      <c r="P95" s="492"/>
      <c r="Q95" s="492"/>
      <c r="R95" s="405"/>
      <c r="T95" s="405"/>
    </row>
    <row r="96" spans="2:20" x14ac:dyDescent="0.25">
      <c r="B96" s="367">
        <v>485</v>
      </c>
      <c r="C96" s="367" t="s">
        <v>247</v>
      </c>
      <c r="D96" s="367" t="s">
        <v>1223</v>
      </c>
      <c r="E96" s="367" t="s">
        <v>248</v>
      </c>
      <c r="F96" s="367">
        <v>1</v>
      </c>
      <c r="K96" s="325"/>
      <c r="L96" s="405">
        <v>447</v>
      </c>
      <c r="M96" s="485">
        <v>2000</v>
      </c>
      <c r="O96" s="405"/>
      <c r="P96" s="492"/>
      <c r="Q96" s="492"/>
      <c r="R96" s="405"/>
      <c r="T96" s="405"/>
    </row>
    <row r="97" spans="2:20" x14ac:dyDescent="0.25">
      <c r="B97" s="367">
        <v>486</v>
      </c>
      <c r="C97" s="367" t="s">
        <v>666</v>
      </c>
      <c r="D97" s="367" t="s">
        <v>1223</v>
      </c>
      <c r="E97" s="367" t="s">
        <v>667</v>
      </c>
      <c r="F97" s="367">
        <v>1</v>
      </c>
      <c r="K97" s="325"/>
      <c r="L97" s="405">
        <v>449</v>
      </c>
      <c r="M97" s="485">
        <v>1270</v>
      </c>
      <c r="O97" s="405"/>
      <c r="P97" s="492"/>
      <c r="Q97" s="492"/>
      <c r="R97" s="405"/>
      <c r="T97" s="405"/>
    </row>
    <row r="98" spans="2:20" x14ac:dyDescent="0.25">
      <c r="B98" s="367">
        <v>487</v>
      </c>
      <c r="C98" s="367" t="s">
        <v>249</v>
      </c>
      <c r="D98" s="367" t="s">
        <v>1223</v>
      </c>
      <c r="E98" s="367" t="s">
        <v>250</v>
      </c>
      <c r="F98" s="367">
        <v>1</v>
      </c>
      <c r="K98" s="325"/>
      <c r="L98" s="405">
        <v>451</v>
      </c>
      <c r="M98" s="485">
        <v>1770</v>
      </c>
      <c r="O98" s="405"/>
      <c r="P98" s="492"/>
      <c r="Q98" s="492"/>
      <c r="R98" s="405"/>
      <c r="T98" s="405"/>
    </row>
    <row r="99" spans="2:20" x14ac:dyDescent="0.25">
      <c r="B99" s="367">
        <v>488</v>
      </c>
      <c r="C99" s="367" t="s">
        <v>251</v>
      </c>
      <c r="D99" s="367" t="s">
        <v>1223</v>
      </c>
      <c r="E99" s="367" t="s">
        <v>252</v>
      </c>
      <c r="F99" s="367">
        <v>1</v>
      </c>
      <c r="K99" s="325"/>
      <c r="L99" s="405">
        <v>454</v>
      </c>
      <c r="M99" s="485">
        <v>2000</v>
      </c>
      <c r="O99" s="405"/>
      <c r="P99" s="492"/>
      <c r="Q99" s="492"/>
      <c r="R99" s="405"/>
      <c r="T99" s="405"/>
    </row>
    <row r="100" spans="2:20" x14ac:dyDescent="0.25">
      <c r="B100" s="367">
        <v>489</v>
      </c>
      <c r="C100" s="367" t="s">
        <v>253</v>
      </c>
      <c r="D100" s="367" t="s">
        <v>1223</v>
      </c>
      <c r="E100" s="367" t="s">
        <v>254</v>
      </c>
      <c r="F100" s="367">
        <v>1</v>
      </c>
      <c r="K100" s="325"/>
      <c r="L100" s="405">
        <v>456</v>
      </c>
      <c r="M100" s="485">
        <v>2000</v>
      </c>
      <c r="O100" s="405"/>
      <c r="P100" s="492"/>
      <c r="Q100" s="492"/>
      <c r="R100" s="405"/>
      <c r="T100" s="405"/>
    </row>
    <row r="101" spans="2:20" x14ac:dyDescent="0.25">
      <c r="B101" s="367">
        <v>2403</v>
      </c>
      <c r="C101" s="367">
        <v>2403</v>
      </c>
      <c r="D101" s="367" t="s">
        <v>1223</v>
      </c>
      <c r="E101" s="367" t="s">
        <v>255</v>
      </c>
      <c r="F101" s="367">
        <v>1</v>
      </c>
      <c r="K101" s="325"/>
      <c r="L101" s="405">
        <v>457</v>
      </c>
      <c r="M101" s="485">
        <v>1715</v>
      </c>
      <c r="O101" s="405"/>
      <c r="P101" s="492"/>
      <c r="Q101" s="492"/>
      <c r="R101" s="405"/>
      <c r="T101" s="405"/>
    </row>
    <row r="102" spans="2:20" x14ac:dyDescent="0.25">
      <c r="B102" s="367">
        <v>2451</v>
      </c>
      <c r="C102" s="367">
        <v>2451</v>
      </c>
      <c r="D102" s="367" t="s">
        <v>1223</v>
      </c>
      <c r="E102" s="367" t="s">
        <v>256</v>
      </c>
      <c r="F102" s="367">
        <v>1</v>
      </c>
      <c r="K102" s="325"/>
      <c r="L102" s="405">
        <v>458</v>
      </c>
      <c r="M102" s="485">
        <v>1080</v>
      </c>
      <c r="O102" s="405"/>
      <c r="P102" s="492"/>
      <c r="Q102" s="492"/>
      <c r="R102" s="405"/>
      <c r="T102" s="405"/>
    </row>
    <row r="103" spans="2:20" x14ac:dyDescent="0.25">
      <c r="B103" s="367">
        <v>2472</v>
      </c>
      <c r="C103" s="367">
        <v>2472</v>
      </c>
      <c r="D103" s="367" t="s">
        <v>1223</v>
      </c>
      <c r="E103" s="367" t="s">
        <v>257</v>
      </c>
      <c r="F103" s="367">
        <v>1</v>
      </c>
      <c r="K103" s="325"/>
      <c r="L103" s="405">
        <v>459</v>
      </c>
      <c r="M103" s="485">
        <v>710</v>
      </c>
      <c r="O103" s="405"/>
      <c r="P103" s="492"/>
      <c r="Q103" s="492"/>
      <c r="R103" s="405"/>
      <c r="T103" s="405"/>
    </row>
    <row r="104" spans="2:20" x14ac:dyDescent="0.25">
      <c r="B104" s="367">
        <v>2475</v>
      </c>
      <c r="C104" s="367">
        <v>2475</v>
      </c>
      <c r="D104" s="367" t="s">
        <v>1223</v>
      </c>
      <c r="E104" s="367" t="s">
        <v>258</v>
      </c>
      <c r="F104" s="367">
        <v>1</v>
      </c>
      <c r="K104" s="325"/>
      <c r="L104" s="405">
        <v>461</v>
      </c>
      <c r="M104" s="485">
        <v>1845</v>
      </c>
      <c r="O104" s="405"/>
      <c r="P104" s="492"/>
      <c r="Q104" s="492"/>
      <c r="R104" s="405"/>
      <c r="T104" s="405"/>
    </row>
    <row r="105" spans="2:20" x14ac:dyDescent="0.25">
      <c r="B105" s="367">
        <v>501</v>
      </c>
      <c r="C105" s="367" t="s">
        <v>259</v>
      </c>
      <c r="D105" s="367" t="s">
        <v>1223</v>
      </c>
      <c r="E105" s="367" t="s">
        <v>260</v>
      </c>
      <c r="F105" s="367">
        <v>1</v>
      </c>
      <c r="K105" s="325"/>
      <c r="L105" s="405">
        <v>463</v>
      </c>
      <c r="M105" s="485">
        <v>1505</v>
      </c>
      <c r="O105" s="405"/>
      <c r="P105" s="492"/>
      <c r="Q105" s="492"/>
      <c r="R105" s="405"/>
      <c r="T105" s="405"/>
    </row>
    <row r="106" spans="2:20" x14ac:dyDescent="0.25">
      <c r="B106" s="367">
        <v>506</v>
      </c>
      <c r="C106" s="367" t="s">
        <v>261</v>
      </c>
      <c r="D106" s="367" t="s">
        <v>1223</v>
      </c>
      <c r="E106" s="367" t="s">
        <v>262</v>
      </c>
      <c r="F106" s="367">
        <v>1</v>
      </c>
      <c r="K106" s="325"/>
      <c r="L106" s="405">
        <v>464</v>
      </c>
      <c r="M106" s="485">
        <v>1545</v>
      </c>
      <c r="O106" s="405"/>
      <c r="P106" s="492"/>
      <c r="Q106" s="492"/>
      <c r="R106" s="405"/>
      <c r="T106" s="405"/>
    </row>
    <row r="107" spans="2:20" x14ac:dyDescent="0.25">
      <c r="B107" s="367">
        <v>507</v>
      </c>
      <c r="C107" s="367" t="s">
        <v>263</v>
      </c>
      <c r="D107" s="367" t="s">
        <v>1223</v>
      </c>
      <c r="E107" s="367" t="s">
        <v>264</v>
      </c>
      <c r="F107" s="367">
        <v>1</v>
      </c>
      <c r="K107" s="325"/>
      <c r="L107" s="405">
        <v>465</v>
      </c>
      <c r="M107" s="485">
        <v>1725</v>
      </c>
      <c r="O107" s="405"/>
      <c r="P107" s="492"/>
      <c r="Q107" s="492"/>
      <c r="R107" s="405"/>
      <c r="T107" s="405"/>
    </row>
    <row r="108" spans="2:20" x14ac:dyDescent="0.25">
      <c r="B108" s="367">
        <v>511</v>
      </c>
      <c r="C108" s="367" t="s">
        <v>265</v>
      </c>
      <c r="D108" s="367" t="s">
        <v>1223</v>
      </c>
      <c r="E108" s="367" t="s">
        <v>266</v>
      </c>
      <c r="F108" s="367">
        <v>1</v>
      </c>
      <c r="K108" s="325"/>
      <c r="L108" s="405">
        <v>467</v>
      </c>
      <c r="M108" s="485">
        <v>2000</v>
      </c>
      <c r="O108" s="405"/>
      <c r="P108" s="492"/>
      <c r="Q108" s="492"/>
      <c r="R108" s="405"/>
      <c r="T108" s="405"/>
    </row>
    <row r="109" spans="2:20" x14ac:dyDescent="0.25">
      <c r="B109" s="367">
        <v>535</v>
      </c>
      <c r="C109" s="367" t="s">
        <v>668</v>
      </c>
      <c r="D109" s="367" t="s">
        <v>1223</v>
      </c>
      <c r="E109" s="367" t="s">
        <v>669</v>
      </c>
      <c r="F109" s="367">
        <v>1</v>
      </c>
      <c r="K109" s="325"/>
      <c r="L109" s="405">
        <v>471</v>
      </c>
      <c r="M109" s="485">
        <v>815</v>
      </c>
      <c r="O109" s="405"/>
      <c r="P109" s="492"/>
      <c r="Q109" s="492"/>
      <c r="R109" s="405"/>
      <c r="T109" s="405"/>
    </row>
    <row r="110" spans="2:20" x14ac:dyDescent="0.25">
      <c r="B110" s="367">
        <v>536</v>
      </c>
      <c r="C110" s="367" t="s">
        <v>267</v>
      </c>
      <c r="D110" s="367" t="s">
        <v>1223</v>
      </c>
      <c r="E110" s="367" t="s">
        <v>268</v>
      </c>
      <c r="F110" s="367">
        <v>1</v>
      </c>
      <c r="K110" s="325"/>
      <c r="L110" s="405">
        <v>472</v>
      </c>
      <c r="M110" s="485">
        <v>770</v>
      </c>
      <c r="O110" s="405"/>
      <c r="P110" s="492"/>
      <c r="Q110" s="492"/>
      <c r="R110" s="405"/>
      <c r="T110" s="405"/>
    </row>
    <row r="111" spans="2:20" x14ac:dyDescent="0.25">
      <c r="B111" s="367">
        <v>544</v>
      </c>
      <c r="C111" s="367" t="s">
        <v>269</v>
      </c>
      <c r="D111" s="367" t="s">
        <v>1223</v>
      </c>
      <c r="E111" s="367" t="s">
        <v>270</v>
      </c>
      <c r="F111" s="367">
        <v>1</v>
      </c>
      <c r="K111" s="325"/>
      <c r="L111" s="405">
        <v>473</v>
      </c>
      <c r="M111" s="485">
        <v>1335</v>
      </c>
      <c r="O111" s="405"/>
      <c r="P111" s="492"/>
      <c r="Q111" s="492"/>
      <c r="R111" s="405"/>
      <c r="T111" s="405"/>
    </row>
    <row r="112" spans="2:20" x14ac:dyDescent="0.25">
      <c r="B112" s="367">
        <v>551</v>
      </c>
      <c r="C112" s="367" t="s">
        <v>271</v>
      </c>
      <c r="D112" s="367" t="s">
        <v>1223</v>
      </c>
      <c r="E112" s="367" t="s">
        <v>272</v>
      </c>
      <c r="F112" s="367">
        <v>1</v>
      </c>
      <c r="K112" s="325"/>
      <c r="L112" s="405">
        <v>474</v>
      </c>
      <c r="M112" s="485">
        <v>1150</v>
      </c>
      <c r="O112" s="405"/>
      <c r="P112" s="492"/>
      <c r="Q112" s="492"/>
      <c r="R112" s="405"/>
      <c r="T112" s="405"/>
    </row>
    <row r="113" spans="2:20" x14ac:dyDescent="0.25">
      <c r="B113" s="367">
        <v>553</v>
      </c>
      <c r="C113" s="367" t="s">
        <v>273</v>
      </c>
      <c r="D113" s="367" t="s">
        <v>1223</v>
      </c>
      <c r="E113" s="367" t="s">
        <v>274</v>
      </c>
      <c r="F113" s="367">
        <v>1</v>
      </c>
      <c r="K113" s="325"/>
      <c r="L113" s="405">
        <v>475</v>
      </c>
      <c r="M113" s="485">
        <v>1420</v>
      </c>
      <c r="O113" s="405"/>
      <c r="P113" s="492"/>
      <c r="Q113" s="492"/>
      <c r="R113" s="405"/>
      <c r="T113" s="405"/>
    </row>
    <row r="114" spans="2:20" x14ac:dyDescent="0.25">
      <c r="B114" s="367">
        <v>555</v>
      </c>
      <c r="C114" s="367" t="s">
        <v>275</v>
      </c>
      <c r="D114" s="367" t="s">
        <v>1223</v>
      </c>
      <c r="E114" s="367" t="s">
        <v>276</v>
      </c>
      <c r="F114" s="367">
        <v>1</v>
      </c>
      <c r="K114" s="325"/>
      <c r="L114" s="405">
        <v>476</v>
      </c>
      <c r="M114" s="485">
        <v>850</v>
      </c>
      <c r="O114" s="405"/>
      <c r="P114" s="492"/>
      <c r="Q114" s="492"/>
      <c r="R114" s="405"/>
      <c r="T114" s="405"/>
    </row>
    <row r="115" spans="2:20" x14ac:dyDescent="0.25">
      <c r="B115" s="367">
        <v>563</v>
      </c>
      <c r="C115" s="367" t="s">
        <v>277</v>
      </c>
      <c r="D115" s="367" t="s">
        <v>1223</v>
      </c>
      <c r="E115" s="367" t="s">
        <v>278</v>
      </c>
      <c r="F115" s="367">
        <v>1</v>
      </c>
      <c r="K115" s="325"/>
      <c r="L115" s="405">
        <v>477</v>
      </c>
      <c r="M115" s="485">
        <v>1135</v>
      </c>
      <c r="O115" s="405"/>
      <c r="P115" s="492"/>
      <c r="Q115" s="492"/>
      <c r="R115" s="405"/>
      <c r="T115" s="405"/>
    </row>
    <row r="116" spans="2:20" x14ac:dyDescent="0.25">
      <c r="B116" s="367">
        <v>571</v>
      </c>
      <c r="C116" s="367" t="s">
        <v>279</v>
      </c>
      <c r="D116" s="367" t="s">
        <v>1223</v>
      </c>
      <c r="E116" s="367" t="s">
        <v>280</v>
      </c>
      <c r="F116" s="367">
        <v>1</v>
      </c>
      <c r="K116" s="325"/>
      <c r="L116" s="405">
        <v>483</v>
      </c>
      <c r="M116" s="485">
        <v>970</v>
      </c>
      <c r="O116" s="405"/>
      <c r="P116" s="492"/>
      <c r="Q116" s="492"/>
      <c r="R116" s="405"/>
      <c r="T116" s="405"/>
    </row>
    <row r="117" spans="2:20" x14ac:dyDescent="0.25">
      <c r="B117" s="367">
        <v>573</v>
      </c>
      <c r="C117" s="367" t="s">
        <v>281</v>
      </c>
      <c r="D117" s="367" t="s">
        <v>1223</v>
      </c>
      <c r="E117" s="367" t="s">
        <v>282</v>
      </c>
      <c r="F117" s="367">
        <v>1</v>
      </c>
      <c r="K117" s="325"/>
      <c r="L117" s="405">
        <v>485</v>
      </c>
      <c r="M117" s="485">
        <v>825</v>
      </c>
      <c r="O117" s="405"/>
      <c r="P117" s="492"/>
      <c r="Q117" s="492"/>
      <c r="R117" s="405"/>
      <c r="T117" s="405"/>
    </row>
    <row r="118" spans="2:20" x14ac:dyDescent="0.25">
      <c r="B118" s="367">
        <v>581</v>
      </c>
      <c r="C118" s="367" t="s">
        <v>283</v>
      </c>
      <c r="D118" s="367" t="s">
        <v>1223</v>
      </c>
      <c r="E118" s="367" t="s">
        <v>284</v>
      </c>
      <c r="F118" s="367">
        <v>1</v>
      </c>
      <c r="K118" s="325"/>
      <c r="L118" s="405">
        <v>486</v>
      </c>
      <c r="M118" s="485">
        <v>915</v>
      </c>
      <c r="O118" s="405"/>
      <c r="P118" s="492"/>
      <c r="Q118" s="492"/>
      <c r="R118" s="405"/>
      <c r="T118" s="405"/>
    </row>
    <row r="119" spans="2:20" x14ac:dyDescent="0.25">
      <c r="B119" s="367">
        <v>2563</v>
      </c>
      <c r="C119" s="367">
        <v>2563</v>
      </c>
      <c r="D119" s="367" t="s">
        <v>1223</v>
      </c>
      <c r="E119" s="367" t="s">
        <v>285</v>
      </c>
      <c r="F119" s="367">
        <v>1</v>
      </c>
      <c r="K119" s="325"/>
      <c r="L119" s="405">
        <v>487</v>
      </c>
      <c r="M119" s="485">
        <v>770</v>
      </c>
      <c r="O119" s="405"/>
      <c r="P119" s="492"/>
      <c r="Q119" s="492"/>
      <c r="R119" s="405"/>
      <c r="T119" s="405"/>
    </row>
    <row r="120" spans="2:20" x14ac:dyDescent="0.25">
      <c r="B120" s="367">
        <v>601</v>
      </c>
      <c r="C120" s="367" t="s">
        <v>286</v>
      </c>
      <c r="D120" s="367" t="s">
        <v>1223</v>
      </c>
      <c r="E120" s="367" t="s">
        <v>287</v>
      </c>
      <c r="F120" s="367">
        <v>2</v>
      </c>
      <c r="K120" s="325"/>
      <c r="L120" s="405">
        <v>488</v>
      </c>
      <c r="M120" s="485">
        <v>675</v>
      </c>
      <c r="O120" s="405"/>
      <c r="P120" s="492"/>
      <c r="Q120" s="492"/>
      <c r="R120" s="405"/>
      <c r="T120" s="405"/>
    </row>
    <row r="121" spans="2:20" x14ac:dyDescent="0.25">
      <c r="B121" s="367">
        <v>603</v>
      </c>
      <c r="C121" s="367" t="s">
        <v>288</v>
      </c>
      <c r="D121" s="367" t="s">
        <v>1223</v>
      </c>
      <c r="E121" s="367" t="s">
        <v>289</v>
      </c>
      <c r="F121" s="367">
        <v>2</v>
      </c>
      <c r="K121" s="325"/>
      <c r="L121" s="405">
        <v>489</v>
      </c>
      <c r="M121" s="485">
        <v>850</v>
      </c>
      <c r="O121" s="405"/>
      <c r="P121" s="492"/>
      <c r="Q121" s="492"/>
      <c r="R121" s="405"/>
      <c r="T121" s="405"/>
    </row>
    <row r="122" spans="2:20" x14ac:dyDescent="0.25">
      <c r="B122" s="367">
        <v>605</v>
      </c>
      <c r="C122" s="367" t="s">
        <v>290</v>
      </c>
      <c r="D122" s="367" t="s">
        <v>1223</v>
      </c>
      <c r="E122" s="367" t="s">
        <v>291</v>
      </c>
      <c r="F122" s="367">
        <v>2</v>
      </c>
      <c r="K122" s="325"/>
      <c r="L122" s="405">
        <v>2403</v>
      </c>
      <c r="M122" s="485">
        <v>1510</v>
      </c>
      <c r="O122" s="405"/>
      <c r="P122" s="492"/>
      <c r="Q122" s="492"/>
      <c r="R122" s="405"/>
      <c r="T122" s="405"/>
    </row>
    <row r="123" spans="2:20" x14ac:dyDescent="0.25">
      <c r="B123" s="367">
        <v>607</v>
      </c>
      <c r="C123" s="367" t="s">
        <v>292</v>
      </c>
      <c r="D123" s="367" t="s">
        <v>1223</v>
      </c>
      <c r="E123" s="367" t="s">
        <v>293</v>
      </c>
      <c r="F123" s="367">
        <v>2</v>
      </c>
      <c r="K123" s="325"/>
      <c r="L123" s="405">
        <v>2451</v>
      </c>
      <c r="M123" s="485">
        <v>1770</v>
      </c>
      <c r="O123" s="405"/>
      <c r="P123" s="492"/>
      <c r="Q123" s="492"/>
      <c r="R123" s="405"/>
      <c r="T123" s="405"/>
    </row>
    <row r="124" spans="2:20" x14ac:dyDescent="0.25">
      <c r="B124" s="367">
        <v>608</v>
      </c>
      <c r="C124" s="367" t="s">
        <v>294</v>
      </c>
      <c r="D124" s="367" t="s">
        <v>1223</v>
      </c>
      <c r="E124" s="367" t="s">
        <v>295</v>
      </c>
      <c r="F124" s="367">
        <v>2</v>
      </c>
      <c r="K124" s="325"/>
      <c r="L124" s="405">
        <v>2472</v>
      </c>
      <c r="M124" s="485">
        <v>770</v>
      </c>
      <c r="O124" s="405"/>
      <c r="P124" s="492"/>
      <c r="Q124" s="492"/>
      <c r="R124" s="405"/>
      <c r="T124" s="405"/>
    </row>
    <row r="125" spans="2:20" x14ac:dyDescent="0.25">
      <c r="B125" s="367">
        <v>609</v>
      </c>
      <c r="C125" s="367" t="s">
        <v>296</v>
      </c>
      <c r="D125" s="367" t="s">
        <v>1223</v>
      </c>
      <c r="E125" s="367" t="s">
        <v>297</v>
      </c>
      <c r="F125" s="367">
        <v>2</v>
      </c>
      <c r="K125" s="325"/>
      <c r="L125" s="405">
        <v>2475</v>
      </c>
      <c r="M125" s="485">
        <v>1420</v>
      </c>
      <c r="O125" s="405"/>
      <c r="P125" s="492"/>
      <c r="Q125" s="492"/>
      <c r="R125" s="405"/>
      <c r="T125" s="405"/>
    </row>
    <row r="126" spans="2:20" x14ac:dyDescent="0.25">
      <c r="B126" s="367">
        <v>611</v>
      </c>
      <c r="C126" s="367" t="s">
        <v>298</v>
      </c>
      <c r="D126" s="367" t="s">
        <v>1223</v>
      </c>
      <c r="E126" s="367" t="s">
        <v>299</v>
      </c>
      <c r="F126" s="367">
        <v>2</v>
      </c>
      <c r="K126" s="325"/>
      <c r="L126" s="405">
        <v>501</v>
      </c>
      <c r="M126" s="485">
        <v>1965</v>
      </c>
      <c r="O126" s="405"/>
      <c r="P126" s="492"/>
      <c r="Q126" s="492"/>
      <c r="R126" s="405"/>
      <c r="T126" s="405"/>
    </row>
    <row r="127" spans="2:20" x14ac:dyDescent="0.25">
      <c r="B127" s="367">
        <v>617</v>
      </c>
      <c r="C127" s="367" t="s">
        <v>300</v>
      </c>
      <c r="D127" s="367" t="s">
        <v>1223</v>
      </c>
      <c r="E127" s="367" t="s">
        <v>301</v>
      </c>
      <c r="F127" s="367">
        <v>2</v>
      </c>
      <c r="K127" s="325"/>
      <c r="L127" s="405">
        <v>502</v>
      </c>
      <c r="M127" s="485">
        <v>1785</v>
      </c>
      <c r="O127" s="405"/>
      <c r="P127" s="492"/>
      <c r="Q127" s="492"/>
      <c r="R127" s="405"/>
      <c r="T127" s="405"/>
    </row>
    <row r="128" spans="2:20" x14ac:dyDescent="0.25">
      <c r="B128" s="367">
        <v>625</v>
      </c>
      <c r="C128" s="367" t="s">
        <v>302</v>
      </c>
      <c r="D128" s="367" t="s">
        <v>1223</v>
      </c>
      <c r="E128" s="367" t="s">
        <v>303</v>
      </c>
      <c r="F128" s="367">
        <v>2</v>
      </c>
      <c r="K128" s="325"/>
      <c r="L128" s="405">
        <v>506</v>
      </c>
      <c r="M128" s="485">
        <v>1110</v>
      </c>
      <c r="O128" s="405"/>
      <c r="P128" s="492"/>
      <c r="Q128" s="492"/>
      <c r="R128" s="405"/>
      <c r="T128" s="405"/>
    </row>
    <row r="129" spans="2:20" x14ac:dyDescent="0.25">
      <c r="B129" s="367">
        <v>643</v>
      </c>
      <c r="C129" s="367" t="s">
        <v>304</v>
      </c>
      <c r="D129" s="367" t="s">
        <v>1223</v>
      </c>
      <c r="E129" s="367" t="s">
        <v>305</v>
      </c>
      <c r="F129" s="367">
        <v>2</v>
      </c>
      <c r="K129" s="325"/>
      <c r="L129" s="405">
        <v>507</v>
      </c>
      <c r="M129" s="485">
        <v>1260</v>
      </c>
      <c r="O129" s="405"/>
      <c r="P129" s="492"/>
      <c r="Q129" s="492"/>
      <c r="R129" s="405"/>
      <c r="T129" s="405"/>
    </row>
    <row r="130" spans="2:20" x14ac:dyDescent="0.25">
      <c r="B130" s="367">
        <v>645</v>
      </c>
      <c r="C130" s="367" t="s">
        <v>306</v>
      </c>
      <c r="D130" s="367" t="s">
        <v>1223</v>
      </c>
      <c r="E130" s="367" t="s">
        <v>307</v>
      </c>
      <c r="F130" s="367">
        <v>2</v>
      </c>
      <c r="K130" s="325"/>
      <c r="L130" s="405">
        <v>509</v>
      </c>
      <c r="M130" s="485">
        <v>2000</v>
      </c>
      <c r="O130" s="405"/>
      <c r="P130" s="492"/>
      <c r="Q130" s="492"/>
      <c r="R130" s="405"/>
      <c r="T130" s="405"/>
    </row>
    <row r="131" spans="2:20" x14ac:dyDescent="0.25">
      <c r="B131" s="367">
        <v>646</v>
      </c>
      <c r="C131" s="367" t="s">
        <v>308</v>
      </c>
      <c r="D131" s="367" t="s">
        <v>1223</v>
      </c>
      <c r="E131" s="367" t="s">
        <v>309</v>
      </c>
      <c r="F131" s="367">
        <v>2</v>
      </c>
      <c r="K131" s="325"/>
      <c r="L131" s="405">
        <v>511</v>
      </c>
      <c r="M131" s="485">
        <v>2000</v>
      </c>
      <c r="O131" s="405"/>
      <c r="P131" s="492"/>
      <c r="Q131" s="492"/>
      <c r="R131" s="405"/>
      <c r="T131" s="405"/>
    </row>
    <row r="132" spans="2:20" x14ac:dyDescent="0.25">
      <c r="B132" s="367">
        <v>647</v>
      </c>
      <c r="C132" s="367" t="s">
        <v>310</v>
      </c>
      <c r="D132" s="367" t="s">
        <v>1223</v>
      </c>
      <c r="E132" s="367" t="s">
        <v>311</v>
      </c>
      <c r="F132" s="367">
        <v>2</v>
      </c>
      <c r="K132" s="325"/>
      <c r="L132" s="405">
        <v>512</v>
      </c>
      <c r="M132" s="485">
        <v>2000</v>
      </c>
      <c r="O132" s="405"/>
      <c r="P132" s="492"/>
      <c r="Q132" s="492"/>
      <c r="R132" s="405"/>
      <c r="T132" s="405"/>
    </row>
    <row r="133" spans="2:20" x14ac:dyDescent="0.25">
      <c r="B133" s="367">
        <v>648</v>
      </c>
      <c r="C133" s="367" t="s">
        <v>312</v>
      </c>
      <c r="D133" s="367" t="s">
        <v>1223</v>
      </c>
      <c r="E133" s="367" t="s">
        <v>313</v>
      </c>
      <c r="F133" s="367">
        <v>2</v>
      </c>
      <c r="K133" s="325"/>
      <c r="L133" s="405">
        <v>513</v>
      </c>
      <c r="M133" s="485">
        <v>1685</v>
      </c>
      <c r="O133" s="405"/>
      <c r="P133" s="492"/>
      <c r="Q133" s="492"/>
      <c r="R133" s="405"/>
      <c r="T133" s="405"/>
    </row>
    <row r="134" spans="2:20" x14ac:dyDescent="0.25">
      <c r="B134" s="367">
        <v>649</v>
      </c>
      <c r="C134" s="367" t="s">
        <v>314</v>
      </c>
      <c r="D134" s="367" t="s">
        <v>1223</v>
      </c>
      <c r="E134" s="367" t="s">
        <v>315</v>
      </c>
      <c r="F134" s="367">
        <v>2</v>
      </c>
      <c r="K134" s="325"/>
      <c r="L134" s="405">
        <v>535</v>
      </c>
      <c r="M134" s="485">
        <v>1490</v>
      </c>
      <c r="O134" s="405"/>
      <c r="P134" s="492"/>
      <c r="Q134" s="492"/>
      <c r="R134" s="405"/>
      <c r="T134" s="405"/>
    </row>
    <row r="135" spans="2:20" x14ac:dyDescent="0.25">
      <c r="B135" s="367">
        <v>651</v>
      </c>
      <c r="C135" s="367" t="s">
        <v>316</v>
      </c>
      <c r="D135" s="367" t="s">
        <v>1223</v>
      </c>
      <c r="E135" s="367" t="s">
        <v>317</v>
      </c>
      <c r="F135" s="367">
        <v>2</v>
      </c>
      <c r="K135" s="325"/>
      <c r="L135" s="405">
        <v>536</v>
      </c>
      <c r="M135" s="485">
        <v>2000</v>
      </c>
      <c r="O135" s="405"/>
      <c r="P135" s="492"/>
      <c r="Q135" s="492"/>
      <c r="R135" s="405"/>
      <c r="T135" s="405"/>
    </row>
    <row r="136" spans="2:20" x14ac:dyDescent="0.25">
      <c r="B136" s="367">
        <v>652</v>
      </c>
      <c r="C136" s="367" t="s">
        <v>318</v>
      </c>
      <c r="D136" s="367" t="s">
        <v>1223</v>
      </c>
      <c r="E136" s="367" t="s">
        <v>319</v>
      </c>
      <c r="F136" s="367">
        <v>2</v>
      </c>
      <c r="K136" s="325"/>
      <c r="L136" s="405">
        <v>544</v>
      </c>
      <c r="M136" s="485">
        <v>2000</v>
      </c>
      <c r="O136" s="405"/>
      <c r="P136" s="492"/>
      <c r="Q136" s="492"/>
      <c r="R136" s="405"/>
      <c r="T136" s="405"/>
    </row>
    <row r="137" spans="2:20" x14ac:dyDescent="0.25">
      <c r="B137" s="367">
        <v>653</v>
      </c>
      <c r="C137" s="367" t="s">
        <v>320</v>
      </c>
      <c r="D137" s="367" t="s">
        <v>1223</v>
      </c>
      <c r="E137" s="367" t="s">
        <v>321</v>
      </c>
      <c r="F137" s="367">
        <v>2</v>
      </c>
      <c r="K137" s="325"/>
      <c r="L137" s="405">
        <v>551</v>
      </c>
      <c r="M137" s="485">
        <v>820</v>
      </c>
      <c r="O137" s="405"/>
      <c r="P137" s="492"/>
      <c r="Q137" s="492"/>
      <c r="R137" s="405"/>
      <c r="T137" s="405"/>
    </row>
    <row r="138" spans="2:20" x14ac:dyDescent="0.25">
      <c r="B138" s="367">
        <v>654</v>
      </c>
      <c r="C138" s="367" t="s">
        <v>322</v>
      </c>
      <c r="D138" s="367" t="s">
        <v>1223</v>
      </c>
      <c r="E138" s="367" t="s">
        <v>323</v>
      </c>
      <c r="F138" s="367">
        <v>2</v>
      </c>
      <c r="K138" s="325"/>
      <c r="L138" s="405">
        <v>553</v>
      </c>
      <c r="M138" s="485">
        <v>1875</v>
      </c>
      <c r="O138" s="405"/>
      <c r="P138" s="492"/>
      <c r="Q138" s="492"/>
      <c r="R138" s="405"/>
      <c r="T138" s="405"/>
    </row>
    <row r="139" spans="2:20" x14ac:dyDescent="0.25">
      <c r="B139" s="367">
        <v>655</v>
      </c>
      <c r="C139" s="367" t="s">
        <v>324</v>
      </c>
      <c r="D139" s="367" t="s">
        <v>1223</v>
      </c>
      <c r="E139" s="367" t="s">
        <v>325</v>
      </c>
      <c r="F139" s="367">
        <v>2</v>
      </c>
      <c r="K139" s="325"/>
      <c r="L139" s="405">
        <v>555</v>
      </c>
      <c r="M139" s="485">
        <v>750</v>
      </c>
      <c r="O139" s="405"/>
      <c r="P139" s="492"/>
      <c r="Q139" s="492"/>
      <c r="R139" s="405"/>
      <c r="T139" s="405"/>
    </row>
    <row r="140" spans="2:20" x14ac:dyDescent="0.25">
      <c r="B140" s="367">
        <v>656</v>
      </c>
      <c r="C140" s="367" t="s">
        <v>326</v>
      </c>
      <c r="D140" s="367" t="s">
        <v>1223</v>
      </c>
      <c r="E140" s="367" t="s">
        <v>327</v>
      </c>
      <c r="F140" s="367">
        <v>2</v>
      </c>
      <c r="K140" s="325"/>
      <c r="L140" s="405">
        <v>563</v>
      </c>
      <c r="M140" s="485">
        <v>900</v>
      </c>
      <c r="O140" s="405"/>
      <c r="P140" s="492"/>
      <c r="Q140" s="492"/>
      <c r="R140" s="405"/>
      <c r="T140" s="405"/>
    </row>
    <row r="141" spans="2:20" x14ac:dyDescent="0.25">
      <c r="B141" s="367">
        <v>657</v>
      </c>
      <c r="C141" s="367" t="s">
        <v>328</v>
      </c>
      <c r="D141" s="367" t="s">
        <v>1223</v>
      </c>
      <c r="E141" s="367" t="s">
        <v>329</v>
      </c>
      <c r="F141" s="367">
        <v>2</v>
      </c>
      <c r="K141" s="325"/>
      <c r="L141" s="405">
        <v>571</v>
      </c>
      <c r="M141" s="485">
        <v>1400</v>
      </c>
      <c r="O141" s="405"/>
      <c r="P141" s="492"/>
      <c r="Q141" s="492"/>
      <c r="R141" s="405"/>
      <c r="T141" s="405"/>
    </row>
    <row r="142" spans="2:20" x14ac:dyDescent="0.25">
      <c r="B142" s="367">
        <v>658</v>
      </c>
      <c r="C142" s="367" t="s">
        <v>330</v>
      </c>
      <c r="D142" s="367" t="s">
        <v>1223</v>
      </c>
      <c r="E142" s="367" t="s">
        <v>331</v>
      </c>
      <c r="F142" s="367">
        <v>2</v>
      </c>
      <c r="K142" s="325"/>
      <c r="L142" s="405">
        <v>573</v>
      </c>
      <c r="M142" s="485">
        <v>1970</v>
      </c>
      <c r="O142" s="405"/>
      <c r="P142" s="492"/>
      <c r="Q142" s="492"/>
      <c r="R142" s="405"/>
      <c r="T142" s="405"/>
    </row>
    <row r="143" spans="2:20" x14ac:dyDescent="0.25">
      <c r="B143" s="367">
        <v>659</v>
      </c>
      <c r="C143" s="367" t="s">
        <v>332</v>
      </c>
      <c r="D143" s="367" t="s">
        <v>1223</v>
      </c>
      <c r="E143" s="367" t="s">
        <v>333</v>
      </c>
      <c r="F143" s="367">
        <v>2</v>
      </c>
      <c r="K143" s="325"/>
      <c r="L143" s="405">
        <v>581</v>
      </c>
      <c r="M143" s="485">
        <v>870</v>
      </c>
      <c r="O143" s="405"/>
      <c r="P143" s="492"/>
      <c r="Q143" s="492"/>
      <c r="R143" s="405"/>
      <c r="T143" s="405"/>
    </row>
    <row r="144" spans="2:20" x14ac:dyDescent="0.25">
      <c r="B144" s="367">
        <v>660</v>
      </c>
      <c r="C144" s="367" t="s">
        <v>334</v>
      </c>
      <c r="D144" s="367" t="s">
        <v>1223</v>
      </c>
      <c r="E144" s="367" t="s">
        <v>335</v>
      </c>
      <c r="F144" s="367">
        <v>2</v>
      </c>
      <c r="K144" s="325"/>
      <c r="L144" s="405">
        <v>2563</v>
      </c>
      <c r="M144" s="485">
        <v>900</v>
      </c>
      <c r="O144" s="405"/>
      <c r="P144" s="492"/>
      <c r="Q144" s="492"/>
      <c r="R144" s="405"/>
      <c r="T144" s="405"/>
    </row>
    <row r="145" spans="2:20" x14ac:dyDescent="0.25">
      <c r="B145" s="367">
        <v>661</v>
      </c>
      <c r="C145" s="367" t="s">
        <v>336</v>
      </c>
      <c r="D145" s="367" t="s">
        <v>1223</v>
      </c>
      <c r="E145" s="367" t="s">
        <v>337</v>
      </c>
      <c r="F145" s="367">
        <v>2</v>
      </c>
      <c r="K145" s="325"/>
      <c r="L145" s="405">
        <v>601</v>
      </c>
      <c r="M145" s="485">
        <v>2000</v>
      </c>
      <c r="O145" s="405"/>
      <c r="P145" s="492"/>
      <c r="Q145" s="492"/>
      <c r="R145" s="405"/>
      <c r="T145" s="405"/>
    </row>
    <row r="146" spans="2:20" x14ac:dyDescent="0.25">
      <c r="B146" s="367">
        <v>662</v>
      </c>
      <c r="C146" s="367" t="s">
        <v>338</v>
      </c>
      <c r="D146" s="367" t="s">
        <v>1223</v>
      </c>
      <c r="E146" s="367" t="s">
        <v>339</v>
      </c>
      <c r="F146" s="367">
        <v>2</v>
      </c>
      <c r="K146" s="325"/>
      <c r="L146" s="405">
        <v>603</v>
      </c>
      <c r="M146" s="485">
        <v>2000</v>
      </c>
      <c r="O146" s="405"/>
      <c r="P146" s="492"/>
      <c r="Q146" s="492"/>
      <c r="R146" s="405"/>
      <c r="T146" s="405"/>
    </row>
    <row r="147" spans="2:20" x14ac:dyDescent="0.25">
      <c r="B147" s="367">
        <v>663</v>
      </c>
      <c r="C147" s="367" t="s">
        <v>340</v>
      </c>
      <c r="D147" s="367" t="s">
        <v>1223</v>
      </c>
      <c r="E147" s="367" t="s">
        <v>341</v>
      </c>
      <c r="F147" s="367">
        <v>2</v>
      </c>
      <c r="K147" s="325"/>
      <c r="L147" s="405">
        <v>605</v>
      </c>
      <c r="M147" s="485">
        <v>2000</v>
      </c>
      <c r="O147" s="405"/>
      <c r="P147" s="492"/>
      <c r="Q147" s="492"/>
      <c r="R147" s="405"/>
      <c r="T147" s="405"/>
    </row>
    <row r="148" spans="2:20" x14ac:dyDescent="0.25">
      <c r="B148" s="367">
        <v>664</v>
      </c>
      <c r="C148" s="367" t="s">
        <v>342</v>
      </c>
      <c r="D148" s="367" t="s">
        <v>1223</v>
      </c>
      <c r="E148" s="367" t="s">
        <v>343</v>
      </c>
      <c r="F148" s="367">
        <v>2</v>
      </c>
      <c r="K148" s="325"/>
      <c r="L148" s="405">
        <v>607</v>
      </c>
      <c r="M148" s="485">
        <v>1665</v>
      </c>
      <c r="O148" s="405"/>
      <c r="P148" s="492"/>
      <c r="Q148" s="492"/>
      <c r="R148" s="405"/>
      <c r="T148" s="405"/>
    </row>
    <row r="149" spans="2:20" x14ac:dyDescent="0.25">
      <c r="B149" s="367">
        <v>665</v>
      </c>
      <c r="C149" s="367" t="s">
        <v>344</v>
      </c>
      <c r="D149" s="367" t="s">
        <v>1223</v>
      </c>
      <c r="E149" s="367" t="s">
        <v>345</v>
      </c>
      <c r="F149" s="367">
        <v>2</v>
      </c>
      <c r="K149" s="325"/>
      <c r="L149" s="405">
        <v>608</v>
      </c>
      <c r="M149" s="485">
        <v>1865</v>
      </c>
      <c r="O149" s="405"/>
      <c r="P149" s="492"/>
      <c r="Q149" s="492"/>
      <c r="R149" s="405"/>
      <c r="T149" s="405"/>
    </row>
    <row r="150" spans="2:20" x14ac:dyDescent="0.25">
      <c r="B150" s="367">
        <v>666</v>
      </c>
      <c r="C150" s="367" t="s">
        <v>346</v>
      </c>
      <c r="D150" s="367" t="s">
        <v>1223</v>
      </c>
      <c r="E150" s="367" t="s">
        <v>347</v>
      </c>
      <c r="F150" s="367">
        <v>2</v>
      </c>
      <c r="K150" s="325"/>
      <c r="L150" s="405">
        <v>609</v>
      </c>
      <c r="M150" s="485">
        <v>1855</v>
      </c>
      <c r="O150" s="405"/>
      <c r="P150" s="492"/>
      <c r="Q150" s="492"/>
      <c r="R150" s="405"/>
      <c r="T150" s="405"/>
    </row>
    <row r="151" spans="2:20" x14ac:dyDescent="0.25">
      <c r="B151" s="367">
        <v>667</v>
      </c>
      <c r="C151" s="367" t="s">
        <v>348</v>
      </c>
      <c r="D151" s="367" t="s">
        <v>1223</v>
      </c>
      <c r="E151" s="367" t="s">
        <v>349</v>
      </c>
      <c r="F151" s="367">
        <v>2</v>
      </c>
      <c r="K151" s="325"/>
      <c r="L151" s="405">
        <v>611</v>
      </c>
      <c r="M151" s="485">
        <v>2000</v>
      </c>
      <c r="O151" s="405"/>
      <c r="P151" s="492"/>
      <c r="Q151" s="492"/>
      <c r="R151" s="405"/>
      <c r="T151" s="405"/>
    </row>
    <row r="152" spans="2:20" x14ac:dyDescent="0.25">
      <c r="B152" s="367">
        <v>668</v>
      </c>
      <c r="C152" s="367" t="s">
        <v>350</v>
      </c>
      <c r="D152" s="367" t="s">
        <v>1223</v>
      </c>
      <c r="E152" s="367" t="s">
        <v>351</v>
      </c>
      <c r="F152" s="367">
        <v>2</v>
      </c>
      <c r="K152" s="325"/>
      <c r="L152" s="405">
        <v>615</v>
      </c>
      <c r="M152" s="485">
        <v>2000</v>
      </c>
      <c r="O152" s="405"/>
      <c r="P152" s="492"/>
      <c r="Q152" s="492"/>
      <c r="R152" s="405"/>
      <c r="T152" s="405"/>
    </row>
    <row r="153" spans="2:20" x14ac:dyDescent="0.25">
      <c r="B153" s="367">
        <v>669</v>
      </c>
      <c r="C153" s="367" t="s">
        <v>352</v>
      </c>
      <c r="D153" s="367" t="s">
        <v>1223</v>
      </c>
      <c r="E153" s="367" t="s">
        <v>353</v>
      </c>
      <c r="F153" s="367">
        <v>2</v>
      </c>
      <c r="K153" s="325"/>
      <c r="L153" s="405">
        <v>617</v>
      </c>
      <c r="M153" s="485">
        <v>1660</v>
      </c>
      <c r="O153" s="405"/>
      <c r="P153" s="492"/>
      <c r="Q153" s="492"/>
      <c r="R153" s="405"/>
      <c r="T153" s="405"/>
    </row>
    <row r="154" spans="2:20" x14ac:dyDescent="0.25">
      <c r="B154" s="367">
        <v>670</v>
      </c>
      <c r="C154" s="367" t="s">
        <v>60</v>
      </c>
      <c r="D154" s="367" t="s">
        <v>1223</v>
      </c>
      <c r="E154" s="367" t="s">
        <v>61</v>
      </c>
      <c r="F154" s="367">
        <v>2</v>
      </c>
      <c r="K154" s="325"/>
      <c r="L154" s="405">
        <v>625</v>
      </c>
      <c r="M154" s="485">
        <v>2000</v>
      </c>
      <c r="O154" s="405"/>
      <c r="P154" s="492"/>
      <c r="Q154" s="492"/>
      <c r="R154" s="405"/>
      <c r="T154" s="405"/>
    </row>
    <row r="155" spans="2:20" x14ac:dyDescent="0.25">
      <c r="B155" s="367">
        <v>673</v>
      </c>
      <c r="C155" s="367" t="s">
        <v>354</v>
      </c>
      <c r="D155" s="367" t="s">
        <v>1223</v>
      </c>
      <c r="E155" s="367" t="s">
        <v>355</v>
      </c>
      <c r="F155" s="367">
        <v>2</v>
      </c>
      <c r="K155" s="325"/>
      <c r="L155" s="405">
        <v>643</v>
      </c>
      <c r="M155" s="485">
        <v>2000</v>
      </c>
      <c r="O155" s="405"/>
      <c r="P155" s="492"/>
      <c r="Q155" s="492"/>
      <c r="R155" s="405"/>
      <c r="T155" s="405"/>
    </row>
    <row r="156" spans="2:20" x14ac:dyDescent="0.25">
      <c r="B156" s="367">
        <v>674</v>
      </c>
      <c r="C156" s="367" t="s">
        <v>356</v>
      </c>
      <c r="D156" s="367" t="s">
        <v>1223</v>
      </c>
      <c r="E156" s="367" t="s">
        <v>357</v>
      </c>
      <c r="F156" s="367">
        <v>2</v>
      </c>
      <c r="K156" s="325"/>
      <c r="L156" s="405">
        <v>645</v>
      </c>
      <c r="M156" s="485">
        <v>2000</v>
      </c>
      <c r="O156" s="405"/>
      <c r="P156" s="492"/>
      <c r="Q156" s="492"/>
      <c r="R156" s="405"/>
      <c r="T156" s="405"/>
    </row>
    <row r="157" spans="2:20" x14ac:dyDescent="0.25">
      <c r="B157" s="367">
        <v>675</v>
      </c>
      <c r="C157" s="367" t="s">
        <v>358</v>
      </c>
      <c r="D157" s="367" t="s">
        <v>1223</v>
      </c>
      <c r="E157" s="367" t="s">
        <v>359</v>
      </c>
      <c r="F157" s="367">
        <v>2</v>
      </c>
      <c r="K157" s="325"/>
      <c r="L157" s="405">
        <v>646</v>
      </c>
      <c r="M157" s="485">
        <v>2000</v>
      </c>
      <c r="O157" s="405"/>
      <c r="P157" s="492"/>
      <c r="Q157" s="492"/>
      <c r="R157" s="405"/>
      <c r="T157" s="405"/>
    </row>
    <row r="158" spans="2:20" x14ac:dyDescent="0.25">
      <c r="B158" s="367">
        <v>676</v>
      </c>
      <c r="C158" s="367" t="s">
        <v>360</v>
      </c>
      <c r="D158" s="367" t="s">
        <v>1223</v>
      </c>
      <c r="E158" s="367" t="s">
        <v>361</v>
      </c>
      <c r="F158" s="367">
        <v>2</v>
      </c>
      <c r="K158" s="325"/>
      <c r="L158" s="405">
        <v>647</v>
      </c>
      <c r="M158" s="485">
        <v>2000</v>
      </c>
      <c r="O158" s="405"/>
      <c r="P158" s="492"/>
      <c r="Q158" s="492"/>
      <c r="R158" s="405"/>
      <c r="T158" s="405"/>
    </row>
    <row r="159" spans="2:20" x14ac:dyDescent="0.25">
      <c r="B159" s="367">
        <v>677</v>
      </c>
      <c r="C159" s="367" t="s">
        <v>362</v>
      </c>
      <c r="D159" s="367" t="s">
        <v>1223</v>
      </c>
      <c r="E159" s="367" t="s">
        <v>363</v>
      </c>
      <c r="F159" s="367">
        <v>2</v>
      </c>
      <c r="K159" s="325"/>
      <c r="L159" s="405">
        <v>648</v>
      </c>
      <c r="M159" s="485">
        <v>2000</v>
      </c>
      <c r="O159" s="405"/>
      <c r="P159" s="492"/>
      <c r="Q159" s="492"/>
      <c r="R159" s="405"/>
      <c r="T159" s="405"/>
    </row>
    <row r="160" spans="2:20" x14ac:dyDescent="0.25">
      <c r="B160" s="367">
        <v>679</v>
      </c>
      <c r="C160" s="367" t="s">
        <v>364</v>
      </c>
      <c r="D160" s="367" t="s">
        <v>1223</v>
      </c>
      <c r="E160" s="367" t="s">
        <v>365</v>
      </c>
      <c r="F160" s="367">
        <v>2</v>
      </c>
      <c r="K160" s="325"/>
      <c r="L160" s="405">
        <v>649</v>
      </c>
      <c r="M160" s="485">
        <v>1795</v>
      </c>
      <c r="O160" s="405"/>
      <c r="P160" s="492"/>
      <c r="Q160" s="492"/>
      <c r="R160" s="405"/>
      <c r="T160" s="405"/>
    </row>
    <row r="161" spans="2:20" x14ac:dyDescent="0.25">
      <c r="B161" s="367">
        <v>681</v>
      </c>
      <c r="C161" s="367" t="s">
        <v>62</v>
      </c>
      <c r="D161" s="367" t="s">
        <v>1223</v>
      </c>
      <c r="E161" s="367" t="s">
        <v>63</v>
      </c>
      <c r="F161" s="367">
        <v>2</v>
      </c>
      <c r="K161" s="325"/>
      <c r="L161" s="405">
        <v>651</v>
      </c>
      <c r="M161" s="485">
        <v>2000</v>
      </c>
      <c r="O161" s="405"/>
      <c r="P161" s="492"/>
      <c r="Q161" s="492"/>
      <c r="R161" s="405"/>
      <c r="T161" s="405"/>
    </row>
    <row r="162" spans="2:20" x14ac:dyDescent="0.25">
      <c r="B162" s="367">
        <v>682</v>
      </c>
      <c r="C162" s="367" t="s">
        <v>366</v>
      </c>
      <c r="D162" s="367" t="s">
        <v>1223</v>
      </c>
      <c r="E162" s="367" t="s">
        <v>367</v>
      </c>
      <c r="F162" s="367">
        <v>2</v>
      </c>
      <c r="K162" s="325"/>
      <c r="L162" s="405">
        <v>652</v>
      </c>
      <c r="M162" s="485">
        <v>2000</v>
      </c>
      <c r="O162" s="405"/>
      <c r="P162" s="492"/>
      <c r="Q162" s="492"/>
      <c r="R162" s="405"/>
      <c r="T162" s="405"/>
    </row>
    <row r="163" spans="2:20" x14ac:dyDescent="0.25">
      <c r="B163" s="367">
        <v>2609</v>
      </c>
      <c r="C163" s="367">
        <v>2609</v>
      </c>
      <c r="D163" s="367" t="s">
        <v>1223</v>
      </c>
      <c r="E163" s="367" t="s">
        <v>368</v>
      </c>
      <c r="F163" s="367">
        <v>2</v>
      </c>
      <c r="K163" s="325"/>
      <c r="L163" s="405">
        <v>653</v>
      </c>
      <c r="M163" s="485">
        <v>2000</v>
      </c>
      <c r="O163" s="405"/>
      <c r="P163" s="492"/>
      <c r="Q163" s="492"/>
      <c r="R163" s="405"/>
      <c r="T163" s="405"/>
    </row>
    <row r="164" spans="2:20" x14ac:dyDescent="0.25">
      <c r="B164" s="367">
        <v>2651</v>
      </c>
      <c r="C164" s="367">
        <v>2651</v>
      </c>
      <c r="D164" s="367" t="s">
        <v>1223</v>
      </c>
      <c r="E164" s="367" t="s">
        <v>369</v>
      </c>
      <c r="F164" s="367">
        <v>2</v>
      </c>
      <c r="K164" s="325"/>
      <c r="L164" s="405">
        <v>654</v>
      </c>
      <c r="M164" s="485">
        <v>2000</v>
      </c>
      <c r="O164" s="405"/>
      <c r="P164" s="492"/>
      <c r="Q164" s="492"/>
      <c r="R164" s="405"/>
      <c r="T164" s="405"/>
    </row>
    <row r="165" spans="2:20" x14ac:dyDescent="0.25">
      <c r="B165" s="367">
        <v>2661</v>
      </c>
      <c r="C165" s="367">
        <v>2661</v>
      </c>
      <c r="D165" s="367" t="s">
        <v>1223</v>
      </c>
      <c r="E165" s="367" t="s">
        <v>370</v>
      </c>
      <c r="F165" s="367">
        <v>2</v>
      </c>
      <c r="K165" s="325"/>
      <c r="L165" s="405">
        <v>655</v>
      </c>
      <c r="M165" s="485">
        <v>2000</v>
      </c>
      <c r="O165" s="405"/>
      <c r="P165" s="492"/>
      <c r="Q165" s="492"/>
      <c r="R165" s="405"/>
      <c r="T165" s="405"/>
    </row>
    <row r="166" spans="2:20" x14ac:dyDescent="0.25">
      <c r="B166" s="367">
        <v>709</v>
      </c>
      <c r="C166" s="367" t="s">
        <v>371</v>
      </c>
      <c r="D166" s="367" t="s">
        <v>1223</v>
      </c>
      <c r="E166" s="367" t="s">
        <v>372</v>
      </c>
      <c r="F166" s="367">
        <v>2</v>
      </c>
      <c r="K166" s="325"/>
      <c r="L166" s="405">
        <v>656</v>
      </c>
      <c r="M166" s="485">
        <v>2000</v>
      </c>
      <c r="O166" s="405"/>
      <c r="P166" s="492"/>
      <c r="Q166" s="492"/>
      <c r="R166" s="405"/>
      <c r="T166" s="405"/>
    </row>
    <row r="167" spans="2:20" x14ac:dyDescent="0.25">
      <c r="B167" s="367">
        <v>716</v>
      </c>
      <c r="C167" s="367" t="s">
        <v>373</v>
      </c>
      <c r="D167" s="367" t="s">
        <v>1223</v>
      </c>
      <c r="E167" s="367" t="s">
        <v>374</v>
      </c>
      <c r="F167" s="367">
        <v>2</v>
      </c>
      <c r="K167" s="325"/>
      <c r="L167" s="405">
        <v>657</v>
      </c>
      <c r="M167" s="485">
        <v>2000</v>
      </c>
      <c r="O167" s="405"/>
      <c r="P167" s="492"/>
      <c r="Q167" s="492"/>
      <c r="R167" s="405"/>
      <c r="T167" s="405"/>
    </row>
    <row r="168" spans="2:20" x14ac:dyDescent="0.25">
      <c r="B168" s="367">
        <v>718</v>
      </c>
      <c r="C168" s="367" t="s">
        <v>375</v>
      </c>
      <c r="D168" s="367" t="s">
        <v>1223</v>
      </c>
      <c r="E168" s="367" t="s">
        <v>376</v>
      </c>
      <c r="F168" s="367">
        <v>2</v>
      </c>
      <c r="K168" s="325"/>
      <c r="L168" s="405">
        <v>658</v>
      </c>
      <c r="M168" s="485">
        <v>2000</v>
      </c>
      <c r="O168" s="405"/>
      <c r="P168" s="492"/>
      <c r="Q168" s="492"/>
      <c r="R168" s="405"/>
      <c r="T168" s="405"/>
    </row>
    <row r="169" spans="2:20" x14ac:dyDescent="0.25">
      <c r="B169" s="367">
        <v>721</v>
      </c>
      <c r="C169" s="367" t="s">
        <v>377</v>
      </c>
      <c r="D169" s="367" t="s">
        <v>1223</v>
      </c>
      <c r="E169" s="367" t="s">
        <v>378</v>
      </c>
      <c r="F169" s="367">
        <v>1</v>
      </c>
      <c r="K169" s="325"/>
      <c r="L169" s="405">
        <v>659</v>
      </c>
      <c r="M169" s="485">
        <v>2000</v>
      </c>
      <c r="O169" s="405"/>
      <c r="P169" s="492"/>
      <c r="Q169" s="492"/>
      <c r="R169" s="405"/>
      <c r="T169" s="405"/>
    </row>
    <row r="170" spans="2:20" x14ac:dyDescent="0.25">
      <c r="B170" s="367">
        <v>744</v>
      </c>
      <c r="C170" s="367" t="s">
        <v>379</v>
      </c>
      <c r="D170" s="367" t="s">
        <v>1223</v>
      </c>
      <c r="E170" s="367" t="s">
        <v>380</v>
      </c>
      <c r="F170" s="367">
        <v>1</v>
      </c>
      <c r="K170" s="325"/>
      <c r="L170" s="405">
        <v>660</v>
      </c>
      <c r="M170" s="485">
        <v>1035</v>
      </c>
      <c r="O170" s="405"/>
      <c r="P170" s="492"/>
      <c r="Q170" s="492"/>
      <c r="R170" s="405"/>
      <c r="T170" s="405"/>
    </row>
    <row r="171" spans="2:20" x14ac:dyDescent="0.25">
      <c r="B171" s="367">
        <v>751</v>
      </c>
      <c r="C171" s="367" t="s">
        <v>381</v>
      </c>
      <c r="D171" s="367" t="s">
        <v>1223</v>
      </c>
      <c r="E171" s="367" t="s">
        <v>382</v>
      </c>
      <c r="F171" s="367">
        <v>1</v>
      </c>
      <c r="K171" s="325"/>
      <c r="L171" s="405">
        <v>661</v>
      </c>
      <c r="M171" s="485">
        <v>1300</v>
      </c>
      <c r="O171" s="405"/>
      <c r="P171" s="492"/>
      <c r="Q171" s="492"/>
      <c r="R171" s="405"/>
      <c r="T171" s="405"/>
    </row>
    <row r="172" spans="2:20" x14ac:dyDescent="0.25">
      <c r="B172" s="367">
        <v>752</v>
      </c>
      <c r="C172" s="367" t="s">
        <v>383</v>
      </c>
      <c r="D172" s="367" t="s">
        <v>1223</v>
      </c>
      <c r="E172" s="367" t="s">
        <v>384</v>
      </c>
      <c r="F172" s="367">
        <v>1</v>
      </c>
      <c r="K172" s="325"/>
      <c r="L172" s="405">
        <v>662</v>
      </c>
      <c r="M172" s="485">
        <v>2000</v>
      </c>
      <c r="O172" s="405"/>
      <c r="P172" s="492"/>
      <c r="Q172" s="492"/>
      <c r="R172" s="405"/>
      <c r="T172" s="405"/>
    </row>
    <row r="173" spans="2:20" x14ac:dyDescent="0.25">
      <c r="B173" s="367">
        <v>753</v>
      </c>
      <c r="C173" s="367" t="s">
        <v>385</v>
      </c>
      <c r="D173" s="367" t="s">
        <v>1223</v>
      </c>
      <c r="E173" s="367" t="s">
        <v>386</v>
      </c>
      <c r="F173" s="367">
        <v>1</v>
      </c>
      <c r="K173" s="325"/>
      <c r="L173" s="405">
        <v>663</v>
      </c>
      <c r="M173" s="485">
        <v>1605</v>
      </c>
      <c r="O173" s="405"/>
      <c r="P173" s="492"/>
      <c r="Q173" s="492"/>
      <c r="R173" s="405"/>
      <c r="T173" s="405"/>
    </row>
    <row r="174" spans="2:20" x14ac:dyDescent="0.25">
      <c r="B174" s="367">
        <v>755</v>
      </c>
      <c r="C174" s="367" t="s">
        <v>387</v>
      </c>
      <c r="D174" s="367" t="s">
        <v>1223</v>
      </c>
      <c r="E174" s="367" t="s">
        <v>388</v>
      </c>
      <c r="F174" s="367">
        <v>1</v>
      </c>
      <c r="K174" s="325"/>
      <c r="L174" s="405">
        <v>664</v>
      </c>
      <c r="M174" s="485">
        <v>1740</v>
      </c>
      <c r="O174" s="405"/>
      <c r="P174" s="492"/>
      <c r="Q174" s="492"/>
      <c r="R174" s="405"/>
      <c r="T174" s="405"/>
    </row>
    <row r="175" spans="2:20" x14ac:dyDescent="0.25">
      <c r="B175" s="367">
        <v>757</v>
      </c>
      <c r="C175" s="367" t="s">
        <v>389</v>
      </c>
      <c r="D175" s="367" t="s">
        <v>1223</v>
      </c>
      <c r="E175" s="367" t="s">
        <v>390</v>
      </c>
      <c r="F175" s="367">
        <v>1</v>
      </c>
      <c r="K175" s="325"/>
      <c r="L175" s="405">
        <v>665</v>
      </c>
      <c r="M175" s="485">
        <v>2000</v>
      </c>
      <c r="O175" s="405"/>
      <c r="P175" s="492"/>
      <c r="Q175" s="492"/>
      <c r="R175" s="405"/>
      <c r="T175" s="405"/>
    </row>
    <row r="176" spans="2:20" x14ac:dyDescent="0.25">
      <c r="B176" s="367">
        <v>759</v>
      </c>
      <c r="C176" s="367" t="s">
        <v>391</v>
      </c>
      <c r="D176" s="367" t="s">
        <v>1223</v>
      </c>
      <c r="E176" s="367" t="s">
        <v>392</v>
      </c>
      <c r="F176" s="367">
        <v>1</v>
      </c>
      <c r="K176" s="325"/>
      <c r="L176" s="405">
        <v>666</v>
      </c>
      <c r="M176" s="485">
        <v>2000</v>
      </c>
      <c r="O176" s="405"/>
      <c r="P176" s="492"/>
      <c r="Q176" s="492"/>
      <c r="R176" s="405"/>
      <c r="T176" s="405"/>
    </row>
    <row r="177" spans="2:20" x14ac:dyDescent="0.25">
      <c r="B177" s="367">
        <v>801</v>
      </c>
      <c r="C177" s="367" t="s">
        <v>393</v>
      </c>
      <c r="D177" s="367" t="s">
        <v>1223</v>
      </c>
      <c r="E177" s="367" t="s">
        <v>394</v>
      </c>
      <c r="F177" s="367">
        <v>3</v>
      </c>
      <c r="K177" s="325"/>
      <c r="L177" s="405">
        <v>667</v>
      </c>
      <c r="M177" s="485">
        <v>1060</v>
      </c>
      <c r="O177" s="405"/>
      <c r="P177" s="492"/>
      <c r="Q177" s="492"/>
      <c r="R177" s="405"/>
      <c r="T177" s="405"/>
    </row>
    <row r="178" spans="2:20" x14ac:dyDescent="0.25">
      <c r="B178" s="367">
        <v>802</v>
      </c>
      <c r="C178" s="367" t="s">
        <v>395</v>
      </c>
      <c r="D178" s="367" t="s">
        <v>1223</v>
      </c>
      <c r="E178" s="367" t="s">
        <v>396</v>
      </c>
      <c r="F178" s="367">
        <v>3</v>
      </c>
      <c r="K178" s="325"/>
      <c r="L178" s="405">
        <v>668</v>
      </c>
      <c r="M178" s="485">
        <v>2000</v>
      </c>
      <c r="O178" s="405"/>
      <c r="P178" s="492"/>
      <c r="Q178" s="492"/>
      <c r="R178" s="405"/>
      <c r="T178" s="405"/>
    </row>
    <row r="179" spans="2:20" x14ac:dyDescent="0.25">
      <c r="B179" s="367">
        <v>804</v>
      </c>
      <c r="C179" s="367" t="s">
        <v>397</v>
      </c>
      <c r="D179" s="367" t="s">
        <v>1223</v>
      </c>
      <c r="E179" s="367" t="s">
        <v>398</v>
      </c>
      <c r="F179" s="367">
        <v>3</v>
      </c>
      <c r="K179" s="325"/>
      <c r="L179" s="405">
        <v>669</v>
      </c>
      <c r="M179" s="485">
        <v>2000</v>
      </c>
      <c r="O179" s="405"/>
      <c r="P179" s="492"/>
      <c r="Q179" s="492"/>
      <c r="R179" s="405"/>
      <c r="T179" s="405"/>
    </row>
    <row r="180" spans="2:20" x14ac:dyDescent="0.25">
      <c r="B180" s="367">
        <v>805</v>
      </c>
      <c r="C180" s="367" t="s">
        <v>399</v>
      </c>
      <c r="D180" s="367" t="s">
        <v>1223</v>
      </c>
      <c r="E180" s="367" t="s">
        <v>400</v>
      </c>
      <c r="F180" s="367">
        <v>3</v>
      </c>
      <c r="K180" s="325"/>
      <c r="L180" s="405">
        <v>670</v>
      </c>
      <c r="M180" s="485">
        <v>2000</v>
      </c>
      <c r="O180" s="405"/>
      <c r="P180" s="492"/>
      <c r="Q180" s="492"/>
      <c r="R180" s="405"/>
      <c r="T180" s="405"/>
    </row>
    <row r="181" spans="2:20" x14ac:dyDescent="0.25">
      <c r="B181" s="367">
        <v>806</v>
      </c>
      <c r="C181" s="367" t="s">
        <v>401</v>
      </c>
      <c r="D181" s="367" t="s">
        <v>1223</v>
      </c>
      <c r="E181" s="367" t="s">
        <v>402</v>
      </c>
      <c r="F181" s="367">
        <v>3</v>
      </c>
      <c r="K181" s="325"/>
      <c r="L181" s="405">
        <v>673</v>
      </c>
      <c r="M181" s="485">
        <v>2000</v>
      </c>
      <c r="O181" s="405"/>
      <c r="P181" s="492"/>
      <c r="Q181" s="492"/>
      <c r="R181" s="405"/>
      <c r="T181" s="405"/>
    </row>
    <row r="182" spans="2:20" x14ac:dyDescent="0.25">
      <c r="B182" s="367">
        <v>807</v>
      </c>
      <c r="C182" s="367" t="s">
        <v>403</v>
      </c>
      <c r="D182" s="367" t="s">
        <v>1223</v>
      </c>
      <c r="E182" s="367" t="s">
        <v>404</v>
      </c>
      <c r="F182" s="367">
        <v>3</v>
      </c>
      <c r="K182" s="325"/>
      <c r="L182" s="405">
        <v>674</v>
      </c>
      <c r="M182" s="485">
        <v>2000</v>
      </c>
      <c r="O182" s="405"/>
      <c r="P182" s="492"/>
      <c r="Q182" s="492"/>
      <c r="R182" s="405"/>
      <c r="T182" s="405"/>
    </row>
    <row r="183" spans="2:20" x14ac:dyDescent="0.25">
      <c r="B183" s="367">
        <v>808</v>
      </c>
      <c r="C183" s="367" t="s">
        <v>405</v>
      </c>
      <c r="D183" s="367" t="s">
        <v>1223</v>
      </c>
      <c r="E183" s="367" t="s">
        <v>406</v>
      </c>
      <c r="F183" s="367">
        <v>3</v>
      </c>
      <c r="K183" s="325"/>
      <c r="L183" s="405">
        <v>675</v>
      </c>
      <c r="M183" s="485">
        <v>1625</v>
      </c>
      <c r="O183" s="405"/>
      <c r="P183" s="492"/>
      <c r="Q183" s="492"/>
      <c r="R183" s="405"/>
      <c r="T183" s="405"/>
    </row>
    <row r="184" spans="2:20" x14ac:dyDescent="0.25">
      <c r="B184" s="367">
        <v>809</v>
      </c>
      <c r="C184" s="367" t="s">
        <v>407</v>
      </c>
      <c r="D184" s="367" t="s">
        <v>1223</v>
      </c>
      <c r="E184" s="367" t="s">
        <v>408</v>
      </c>
      <c r="F184" s="367">
        <v>3</v>
      </c>
      <c r="K184" s="325"/>
      <c r="L184" s="405">
        <v>676</v>
      </c>
      <c r="M184" s="485">
        <v>2000</v>
      </c>
      <c r="O184" s="405"/>
      <c r="P184" s="492"/>
      <c r="Q184" s="492"/>
      <c r="R184" s="405"/>
      <c r="T184" s="405"/>
    </row>
    <row r="185" spans="2:20" x14ac:dyDescent="0.25">
      <c r="B185" s="367">
        <v>811</v>
      </c>
      <c r="C185" s="367" t="s">
        <v>409</v>
      </c>
      <c r="D185" s="367" t="s">
        <v>1223</v>
      </c>
      <c r="E185" s="367" t="s">
        <v>410</v>
      </c>
      <c r="F185" s="367">
        <v>3</v>
      </c>
      <c r="K185" s="325"/>
      <c r="L185" s="405">
        <v>677</v>
      </c>
      <c r="M185" s="485">
        <v>1370</v>
      </c>
      <c r="O185" s="405"/>
      <c r="P185" s="492"/>
      <c r="Q185" s="492"/>
      <c r="R185" s="405"/>
      <c r="T185" s="405"/>
    </row>
    <row r="186" spans="2:20" x14ac:dyDescent="0.25">
      <c r="B186" s="367">
        <v>812</v>
      </c>
      <c r="C186" s="367" t="s">
        <v>411</v>
      </c>
      <c r="D186" s="367" t="s">
        <v>1223</v>
      </c>
      <c r="E186" s="367" t="s">
        <v>412</v>
      </c>
      <c r="F186" s="367">
        <v>3</v>
      </c>
      <c r="K186" s="325"/>
      <c r="L186" s="405">
        <v>679</v>
      </c>
      <c r="M186" s="485">
        <v>2000</v>
      </c>
      <c r="O186" s="405"/>
      <c r="P186" s="492"/>
      <c r="Q186" s="492"/>
      <c r="R186" s="405"/>
      <c r="T186" s="405"/>
    </row>
    <row r="187" spans="2:20" x14ac:dyDescent="0.25">
      <c r="B187" s="367">
        <v>813</v>
      </c>
      <c r="C187" s="367" t="s">
        <v>413</v>
      </c>
      <c r="D187" s="367" t="s">
        <v>1223</v>
      </c>
      <c r="E187" s="367" t="s">
        <v>414</v>
      </c>
      <c r="F187" s="367">
        <v>3</v>
      </c>
      <c r="K187" s="325"/>
      <c r="L187" s="405">
        <v>681</v>
      </c>
      <c r="M187" s="485">
        <v>2000</v>
      </c>
      <c r="O187" s="405"/>
      <c r="P187" s="492"/>
      <c r="Q187" s="492"/>
      <c r="R187" s="405"/>
      <c r="T187" s="405"/>
    </row>
    <row r="188" spans="2:20" x14ac:dyDescent="0.25">
      <c r="B188" s="367">
        <v>814</v>
      </c>
      <c r="C188" s="367" t="s">
        <v>415</v>
      </c>
      <c r="D188" s="367" t="s">
        <v>1223</v>
      </c>
      <c r="E188" s="367" t="s">
        <v>416</v>
      </c>
      <c r="F188" s="367">
        <v>3</v>
      </c>
      <c r="K188" s="325"/>
      <c r="L188" s="405">
        <v>682</v>
      </c>
      <c r="M188" s="485">
        <v>2000</v>
      </c>
      <c r="O188" s="405"/>
      <c r="P188" s="492"/>
      <c r="Q188" s="492"/>
      <c r="R188" s="405"/>
      <c r="T188" s="405"/>
    </row>
    <row r="189" spans="2:20" x14ac:dyDescent="0.25">
      <c r="B189" s="367">
        <v>815</v>
      </c>
      <c r="C189" s="367" t="s">
        <v>417</v>
      </c>
      <c r="D189" s="367" t="s">
        <v>1223</v>
      </c>
      <c r="E189" s="367" t="s">
        <v>418</v>
      </c>
      <c r="F189" s="367">
        <v>3</v>
      </c>
      <c r="K189" s="325"/>
      <c r="L189" s="405">
        <v>2609</v>
      </c>
      <c r="M189" s="485">
        <v>1855</v>
      </c>
      <c r="O189" s="405"/>
      <c r="P189" s="492"/>
      <c r="Q189" s="492"/>
      <c r="R189" s="405"/>
      <c r="T189" s="405"/>
    </row>
    <row r="190" spans="2:20" x14ac:dyDescent="0.25">
      <c r="B190" s="367">
        <v>816</v>
      </c>
      <c r="C190" s="367" t="s">
        <v>419</v>
      </c>
      <c r="D190" s="367" t="s">
        <v>1223</v>
      </c>
      <c r="E190" s="367" t="s">
        <v>420</v>
      </c>
      <c r="F190" s="367">
        <v>3</v>
      </c>
      <c r="K190" s="325"/>
      <c r="L190" s="405">
        <v>2651</v>
      </c>
      <c r="M190" s="485">
        <v>2000</v>
      </c>
      <c r="O190" s="405"/>
      <c r="P190" s="492"/>
      <c r="Q190" s="492"/>
      <c r="R190" s="405"/>
      <c r="T190" s="405"/>
    </row>
    <row r="191" spans="2:20" x14ac:dyDescent="0.25">
      <c r="B191" s="367">
        <v>817</v>
      </c>
      <c r="C191" s="367" t="s">
        <v>421</v>
      </c>
      <c r="D191" s="367" t="s">
        <v>1223</v>
      </c>
      <c r="E191" s="367" t="s">
        <v>422</v>
      </c>
      <c r="F191" s="367">
        <v>3</v>
      </c>
      <c r="K191" s="325"/>
      <c r="L191" s="405">
        <v>2661</v>
      </c>
      <c r="M191" s="485">
        <v>1300</v>
      </c>
      <c r="O191" s="405"/>
      <c r="P191" s="492"/>
      <c r="Q191" s="492"/>
      <c r="R191" s="405"/>
      <c r="T191" s="405"/>
    </row>
    <row r="192" spans="2:20" x14ac:dyDescent="0.25">
      <c r="B192" s="367">
        <v>818</v>
      </c>
      <c r="C192" s="367" t="s">
        <v>423</v>
      </c>
      <c r="D192" s="367" t="s">
        <v>1223</v>
      </c>
      <c r="E192" s="367" t="s">
        <v>424</v>
      </c>
      <c r="F192" s="367">
        <v>3</v>
      </c>
      <c r="K192" s="325"/>
      <c r="L192" s="405">
        <v>709</v>
      </c>
      <c r="M192" s="485">
        <v>1035</v>
      </c>
      <c r="O192" s="405"/>
      <c r="P192" s="492"/>
      <c r="Q192" s="492"/>
      <c r="R192" s="405"/>
      <c r="T192" s="405"/>
    </row>
    <row r="193" spans="2:20" x14ac:dyDescent="0.25">
      <c r="B193" s="367">
        <v>819</v>
      </c>
      <c r="C193" s="367" t="s">
        <v>425</v>
      </c>
      <c r="D193" s="367" t="s">
        <v>1223</v>
      </c>
      <c r="E193" s="367" t="s">
        <v>426</v>
      </c>
      <c r="F193" s="367">
        <v>3</v>
      </c>
      <c r="K193" s="325"/>
      <c r="L193" s="405">
        <v>716</v>
      </c>
      <c r="M193" s="485">
        <v>1405</v>
      </c>
      <c r="O193" s="405"/>
      <c r="P193" s="492"/>
      <c r="Q193" s="492"/>
      <c r="R193" s="405"/>
      <c r="T193" s="405"/>
    </row>
    <row r="194" spans="2:20" x14ac:dyDescent="0.25">
      <c r="B194" s="367">
        <v>820</v>
      </c>
      <c r="C194" s="367" t="s">
        <v>427</v>
      </c>
      <c r="D194" s="367" t="s">
        <v>1223</v>
      </c>
      <c r="E194" s="367" t="s">
        <v>428</v>
      </c>
      <c r="F194" s="367">
        <v>3</v>
      </c>
      <c r="K194" s="325"/>
      <c r="L194" s="405">
        <v>718</v>
      </c>
      <c r="M194" s="485">
        <v>1415</v>
      </c>
      <c r="O194" s="405"/>
      <c r="P194" s="492"/>
      <c r="Q194" s="492"/>
      <c r="R194" s="405"/>
      <c r="T194" s="405"/>
    </row>
    <row r="195" spans="2:20" x14ac:dyDescent="0.25">
      <c r="B195" s="367">
        <v>821</v>
      </c>
      <c r="C195" s="367" t="s">
        <v>429</v>
      </c>
      <c r="D195" s="367" t="s">
        <v>1223</v>
      </c>
      <c r="E195" s="367" t="s">
        <v>430</v>
      </c>
      <c r="F195" s="367">
        <v>3</v>
      </c>
      <c r="K195" s="325"/>
      <c r="L195" s="405">
        <v>721</v>
      </c>
      <c r="M195" s="485">
        <v>2000</v>
      </c>
      <c r="O195" s="405"/>
      <c r="P195" s="492"/>
      <c r="Q195" s="492"/>
      <c r="R195" s="405"/>
      <c r="T195" s="405"/>
    </row>
    <row r="196" spans="2:20" x14ac:dyDescent="0.25">
      <c r="B196" s="367">
        <v>825</v>
      </c>
      <c r="C196" s="367" t="s">
        <v>431</v>
      </c>
      <c r="D196" s="367" t="s">
        <v>1223</v>
      </c>
      <c r="E196" s="367" t="s">
        <v>432</v>
      </c>
      <c r="F196" s="367">
        <v>3</v>
      </c>
      <c r="K196" s="325"/>
      <c r="L196" s="405">
        <v>744</v>
      </c>
      <c r="M196" s="485">
        <v>515</v>
      </c>
      <c r="O196" s="405"/>
      <c r="P196" s="492"/>
      <c r="Q196" s="492"/>
      <c r="R196" s="405"/>
      <c r="T196" s="405"/>
    </row>
    <row r="197" spans="2:20" x14ac:dyDescent="0.25">
      <c r="B197" s="367">
        <v>828</v>
      </c>
      <c r="C197" s="367" t="s">
        <v>433</v>
      </c>
      <c r="D197" s="367" t="s">
        <v>1223</v>
      </c>
      <c r="E197" s="367" t="s">
        <v>434</v>
      </c>
      <c r="F197" s="367">
        <v>3</v>
      </c>
      <c r="K197" s="325"/>
      <c r="L197" s="405">
        <v>751</v>
      </c>
      <c r="M197" s="485">
        <v>975</v>
      </c>
      <c r="O197" s="405"/>
      <c r="P197" s="492"/>
      <c r="Q197" s="492"/>
      <c r="R197" s="405"/>
      <c r="T197" s="405"/>
    </row>
    <row r="198" spans="2:20" x14ac:dyDescent="0.25">
      <c r="B198" s="367">
        <v>855</v>
      </c>
      <c r="C198" s="367" t="s">
        <v>435</v>
      </c>
      <c r="D198" s="367" t="s">
        <v>1223</v>
      </c>
      <c r="E198" s="367" t="s">
        <v>436</v>
      </c>
      <c r="F198" s="367">
        <v>3</v>
      </c>
      <c r="K198" s="325"/>
      <c r="L198" s="405">
        <v>752</v>
      </c>
      <c r="M198" s="485">
        <v>710</v>
      </c>
      <c r="O198" s="405"/>
      <c r="P198" s="492"/>
      <c r="Q198" s="492"/>
      <c r="R198" s="405"/>
      <c r="T198" s="405"/>
    </row>
    <row r="199" spans="2:20" x14ac:dyDescent="0.25">
      <c r="B199" s="367">
        <v>857</v>
      </c>
      <c r="C199" s="367" t="s">
        <v>437</v>
      </c>
      <c r="D199" s="367" t="s">
        <v>1223</v>
      </c>
      <c r="E199" s="367" t="s">
        <v>438</v>
      </c>
      <c r="F199" s="367">
        <v>3</v>
      </c>
      <c r="K199" s="325"/>
      <c r="L199" s="405">
        <v>753</v>
      </c>
      <c r="M199" s="485">
        <v>1920</v>
      </c>
      <c r="O199" s="405"/>
      <c r="P199" s="492"/>
      <c r="Q199" s="492"/>
      <c r="R199" s="405"/>
      <c r="T199" s="405"/>
    </row>
    <row r="200" spans="2:20" x14ac:dyDescent="0.25">
      <c r="B200" s="367">
        <v>858</v>
      </c>
      <c r="C200" s="367" t="s">
        <v>439</v>
      </c>
      <c r="D200" s="367" t="s">
        <v>1223</v>
      </c>
      <c r="E200" s="367" t="s">
        <v>440</v>
      </c>
      <c r="F200" s="367">
        <v>3</v>
      </c>
      <c r="K200" s="325"/>
      <c r="L200" s="405">
        <v>755</v>
      </c>
      <c r="M200" s="485">
        <v>1075</v>
      </c>
      <c r="O200" s="405"/>
      <c r="P200" s="492"/>
      <c r="Q200" s="492"/>
      <c r="R200" s="405"/>
      <c r="T200" s="405"/>
    </row>
    <row r="201" spans="2:20" x14ac:dyDescent="0.25">
      <c r="B201" s="367">
        <v>859</v>
      </c>
      <c r="C201" s="367" t="s">
        <v>441</v>
      </c>
      <c r="D201" s="367" t="s">
        <v>1223</v>
      </c>
      <c r="E201" s="367" t="s">
        <v>442</v>
      </c>
      <c r="F201" s="367">
        <v>3</v>
      </c>
      <c r="K201" s="325"/>
      <c r="L201" s="405">
        <v>757</v>
      </c>
      <c r="M201" s="485">
        <v>1215</v>
      </c>
      <c r="O201" s="405"/>
      <c r="P201" s="492"/>
      <c r="Q201" s="492"/>
      <c r="R201" s="405"/>
      <c r="T201" s="405"/>
    </row>
    <row r="202" spans="2:20" x14ac:dyDescent="0.25">
      <c r="B202" s="367">
        <v>860</v>
      </c>
      <c r="C202" s="367" t="s">
        <v>443</v>
      </c>
      <c r="D202" s="367" t="s">
        <v>1223</v>
      </c>
      <c r="E202" s="367" t="s">
        <v>444</v>
      </c>
      <c r="F202" s="367">
        <v>3</v>
      </c>
      <c r="K202" s="325"/>
      <c r="L202" s="405">
        <v>759</v>
      </c>
      <c r="M202" s="485">
        <v>2000</v>
      </c>
      <c r="O202" s="405"/>
      <c r="P202" s="492"/>
      <c r="Q202" s="492"/>
      <c r="R202" s="405"/>
      <c r="T202" s="405"/>
    </row>
    <row r="203" spans="2:20" x14ac:dyDescent="0.25">
      <c r="B203" s="367">
        <v>862</v>
      </c>
      <c r="C203" s="367" t="s">
        <v>445</v>
      </c>
      <c r="D203" s="367" t="s">
        <v>1223</v>
      </c>
      <c r="E203" s="367" t="s">
        <v>446</v>
      </c>
      <c r="F203" s="367">
        <v>3</v>
      </c>
      <c r="K203" s="325"/>
      <c r="L203" s="405">
        <v>771</v>
      </c>
      <c r="M203" s="485"/>
      <c r="O203" s="405"/>
      <c r="P203" s="492"/>
      <c r="Q203" s="492"/>
      <c r="R203" s="405"/>
      <c r="T203" s="405"/>
    </row>
    <row r="204" spans="2:20" x14ac:dyDescent="0.25">
      <c r="B204" s="367">
        <v>865</v>
      </c>
      <c r="C204" s="367" t="s">
        <v>447</v>
      </c>
      <c r="D204" s="367" t="s">
        <v>1223</v>
      </c>
      <c r="E204" s="367" t="s">
        <v>448</v>
      </c>
      <c r="F204" s="367">
        <v>3</v>
      </c>
      <c r="K204" s="325"/>
      <c r="L204" s="405">
        <v>801</v>
      </c>
      <c r="M204" s="485">
        <v>2000</v>
      </c>
      <c r="O204" s="405"/>
      <c r="P204" s="492"/>
      <c r="Q204" s="492"/>
      <c r="R204" s="405"/>
      <c r="T204" s="405"/>
    </row>
    <row r="205" spans="2:20" x14ac:dyDescent="0.25">
      <c r="B205" s="367">
        <v>2813</v>
      </c>
      <c r="C205" s="367">
        <v>2813</v>
      </c>
      <c r="D205" s="367" t="s">
        <v>1223</v>
      </c>
      <c r="E205" s="367" t="s">
        <v>449</v>
      </c>
      <c r="F205" s="367">
        <v>3</v>
      </c>
      <c r="K205" s="325"/>
      <c r="L205" s="405">
        <v>802</v>
      </c>
      <c r="M205" s="485">
        <v>2000</v>
      </c>
      <c r="O205" s="405"/>
      <c r="P205" s="492"/>
      <c r="Q205" s="492"/>
      <c r="R205" s="405"/>
      <c r="T205" s="405"/>
    </row>
    <row r="206" spans="2:20" x14ac:dyDescent="0.25">
      <c r="B206" s="367">
        <v>2921</v>
      </c>
      <c r="C206" s="367">
        <v>2921</v>
      </c>
      <c r="D206" s="367" t="s">
        <v>1223</v>
      </c>
      <c r="E206" s="367" t="s">
        <v>450</v>
      </c>
      <c r="F206" s="367">
        <v>3</v>
      </c>
      <c r="K206" s="325"/>
      <c r="L206" s="405">
        <v>803</v>
      </c>
      <c r="M206" s="485">
        <v>2000</v>
      </c>
      <c r="O206" s="405"/>
      <c r="P206" s="492"/>
      <c r="Q206" s="492"/>
      <c r="R206" s="405"/>
      <c r="T206" s="405"/>
    </row>
    <row r="207" spans="2:20" x14ac:dyDescent="0.25">
      <c r="B207" s="367">
        <v>2914</v>
      </c>
      <c r="C207" s="367">
        <v>2914</v>
      </c>
      <c r="D207" s="367" t="s">
        <v>1223</v>
      </c>
      <c r="E207" s="367" t="s">
        <v>451</v>
      </c>
      <c r="F207" s="367">
        <v>3</v>
      </c>
      <c r="K207" s="325"/>
      <c r="L207" s="405">
        <v>804</v>
      </c>
      <c r="M207" s="485">
        <v>1440</v>
      </c>
      <c r="O207" s="405"/>
      <c r="P207" s="492"/>
      <c r="Q207" s="492"/>
      <c r="R207" s="405"/>
      <c r="T207" s="405"/>
    </row>
    <row r="208" spans="2:20" x14ac:dyDescent="0.25">
      <c r="B208" s="367">
        <v>2923</v>
      </c>
      <c r="C208" s="367">
        <v>2923</v>
      </c>
      <c r="D208" s="367" t="s">
        <v>1223</v>
      </c>
      <c r="E208" s="367" t="s">
        <v>452</v>
      </c>
      <c r="F208" s="367">
        <v>3</v>
      </c>
      <c r="K208" s="325"/>
      <c r="L208" s="405">
        <v>805</v>
      </c>
      <c r="M208" s="485">
        <v>2000</v>
      </c>
      <c r="O208" s="405"/>
      <c r="P208" s="492"/>
      <c r="Q208" s="492"/>
      <c r="R208" s="405"/>
      <c r="T208" s="405"/>
    </row>
    <row r="209" spans="2:20" x14ac:dyDescent="0.25">
      <c r="B209" s="367">
        <v>880</v>
      </c>
      <c r="C209" s="367" t="s">
        <v>453</v>
      </c>
      <c r="D209" s="367" t="s">
        <v>1223</v>
      </c>
      <c r="E209" s="367" t="s">
        <v>454</v>
      </c>
      <c r="F209" s="367">
        <v>3</v>
      </c>
      <c r="K209" s="325"/>
      <c r="L209" s="405">
        <v>806</v>
      </c>
      <c r="M209" s="485">
        <v>2000</v>
      </c>
      <c r="O209" s="405"/>
      <c r="P209" s="492"/>
      <c r="Q209" s="492"/>
      <c r="R209" s="405"/>
      <c r="T209" s="405"/>
    </row>
    <row r="210" spans="2:20" x14ac:dyDescent="0.25">
      <c r="B210" s="367">
        <v>2926</v>
      </c>
      <c r="C210" s="367">
        <v>2926</v>
      </c>
      <c r="D210" s="367" t="s">
        <v>1223</v>
      </c>
      <c r="E210" s="367" t="s">
        <v>455</v>
      </c>
      <c r="F210" s="367">
        <v>3</v>
      </c>
      <c r="K210" s="325"/>
      <c r="L210" s="405">
        <v>807</v>
      </c>
      <c r="M210" s="485">
        <v>2000</v>
      </c>
      <c r="O210" s="405"/>
      <c r="P210" s="492"/>
      <c r="Q210" s="492"/>
      <c r="R210" s="405"/>
      <c r="T210" s="405"/>
    </row>
    <row r="211" spans="2:20" x14ac:dyDescent="0.25">
      <c r="B211" s="367">
        <v>882</v>
      </c>
      <c r="C211" s="367" t="s">
        <v>456</v>
      </c>
      <c r="D211" s="367" t="s">
        <v>1223</v>
      </c>
      <c r="E211" s="367" t="s">
        <v>457</v>
      </c>
      <c r="F211" s="367">
        <v>3</v>
      </c>
      <c r="K211" s="325"/>
      <c r="L211" s="405">
        <v>808</v>
      </c>
      <c r="M211" s="485">
        <v>2000</v>
      </c>
      <c r="O211" s="405"/>
      <c r="P211" s="492"/>
      <c r="Q211" s="492"/>
      <c r="R211" s="405"/>
      <c r="T211" s="405"/>
    </row>
    <row r="212" spans="2:20" x14ac:dyDescent="0.25">
      <c r="B212" s="367">
        <v>2928</v>
      </c>
      <c r="C212" s="367">
        <v>2928</v>
      </c>
      <c r="D212" s="367" t="s">
        <v>1223</v>
      </c>
      <c r="E212" s="367" t="s">
        <v>458</v>
      </c>
      <c r="F212" s="367">
        <v>3</v>
      </c>
      <c r="K212" s="325"/>
      <c r="L212" s="405">
        <v>809</v>
      </c>
      <c r="M212" s="485">
        <v>1850</v>
      </c>
      <c r="O212" s="405"/>
      <c r="P212" s="492"/>
      <c r="Q212" s="492"/>
      <c r="R212" s="405"/>
      <c r="T212" s="405"/>
    </row>
    <row r="213" spans="2:20" x14ac:dyDescent="0.25">
      <c r="B213" s="367">
        <v>884</v>
      </c>
      <c r="C213" s="367" t="s">
        <v>459</v>
      </c>
      <c r="D213" s="367" t="s">
        <v>1223</v>
      </c>
      <c r="E213" s="367" t="s">
        <v>460</v>
      </c>
      <c r="F213" s="367">
        <v>3</v>
      </c>
      <c r="K213" s="325"/>
      <c r="L213" s="405">
        <v>811</v>
      </c>
      <c r="M213" s="485">
        <v>2000</v>
      </c>
      <c r="O213" s="405"/>
      <c r="P213" s="492"/>
      <c r="Q213" s="492"/>
      <c r="R213" s="405"/>
      <c r="T213" s="405"/>
    </row>
    <row r="214" spans="2:20" x14ac:dyDescent="0.25">
      <c r="B214" s="367">
        <v>885</v>
      </c>
      <c r="C214" s="367" t="s">
        <v>461</v>
      </c>
      <c r="D214" s="367" t="s">
        <v>1223</v>
      </c>
      <c r="E214" s="367" t="s">
        <v>462</v>
      </c>
      <c r="F214" s="367">
        <v>3</v>
      </c>
      <c r="K214" s="325"/>
      <c r="L214" s="405">
        <v>812</v>
      </c>
      <c r="M214" s="485">
        <v>2000</v>
      </c>
      <c r="O214" s="405"/>
      <c r="P214" s="492"/>
      <c r="Q214" s="492"/>
      <c r="R214" s="405"/>
      <c r="T214" s="405"/>
    </row>
    <row r="215" spans="2:20" x14ac:dyDescent="0.25">
      <c r="B215" s="367">
        <v>886</v>
      </c>
      <c r="C215" s="367" t="s">
        <v>463</v>
      </c>
      <c r="D215" s="367" t="s">
        <v>1223</v>
      </c>
      <c r="E215" s="367" t="s">
        <v>464</v>
      </c>
      <c r="F215" s="367">
        <v>3</v>
      </c>
      <c r="K215" s="325"/>
      <c r="L215" s="405">
        <v>813</v>
      </c>
      <c r="M215" s="485">
        <v>1900</v>
      </c>
      <c r="O215" s="405"/>
      <c r="P215" s="492"/>
      <c r="Q215" s="492"/>
      <c r="R215" s="405"/>
      <c r="T215" s="405"/>
    </row>
    <row r="216" spans="2:20" x14ac:dyDescent="0.25">
      <c r="B216" s="367">
        <v>887</v>
      </c>
      <c r="C216" s="367" t="s">
        <v>465</v>
      </c>
      <c r="D216" s="367" t="s">
        <v>1223</v>
      </c>
      <c r="E216" s="367" t="s">
        <v>466</v>
      </c>
      <c r="F216" s="367">
        <v>3</v>
      </c>
      <c r="K216" s="325"/>
      <c r="L216" s="405">
        <v>814</v>
      </c>
      <c r="M216" s="485">
        <v>1495</v>
      </c>
      <c r="O216" s="405"/>
      <c r="P216" s="492"/>
      <c r="Q216" s="492"/>
      <c r="R216" s="405"/>
      <c r="T216" s="405"/>
    </row>
    <row r="217" spans="2:20" x14ac:dyDescent="0.25">
      <c r="B217" s="367">
        <v>888</v>
      </c>
      <c r="C217" s="367" t="s">
        <v>467</v>
      </c>
      <c r="D217" s="367" t="s">
        <v>1223</v>
      </c>
      <c r="E217" s="367" t="s">
        <v>468</v>
      </c>
      <c r="F217" s="367">
        <v>3</v>
      </c>
      <c r="K217" s="325"/>
      <c r="L217" s="405">
        <v>815</v>
      </c>
      <c r="M217" s="485">
        <v>1310</v>
      </c>
      <c r="O217" s="405"/>
      <c r="P217" s="492"/>
      <c r="Q217" s="492"/>
      <c r="R217" s="405"/>
      <c r="T217" s="405"/>
    </row>
    <row r="218" spans="2:20" x14ac:dyDescent="0.25">
      <c r="B218" s="367">
        <v>889</v>
      </c>
      <c r="C218" s="367" t="s">
        <v>469</v>
      </c>
      <c r="D218" s="367" t="s">
        <v>1223</v>
      </c>
      <c r="E218" s="367" t="s">
        <v>470</v>
      </c>
      <c r="F218" s="367">
        <v>3</v>
      </c>
      <c r="K218" s="325"/>
      <c r="L218" s="405">
        <v>816</v>
      </c>
      <c r="M218" s="485">
        <v>1170</v>
      </c>
      <c r="O218" s="405"/>
      <c r="P218" s="492"/>
      <c r="Q218" s="492"/>
      <c r="R218" s="405"/>
      <c r="T218" s="405"/>
    </row>
    <row r="219" spans="2:20" x14ac:dyDescent="0.25">
      <c r="B219" s="367">
        <v>890</v>
      </c>
      <c r="C219" s="367" t="s">
        <v>471</v>
      </c>
      <c r="D219" s="367" t="s">
        <v>1223</v>
      </c>
      <c r="E219" s="367" t="s">
        <v>472</v>
      </c>
      <c r="F219" s="367">
        <v>3</v>
      </c>
      <c r="K219" s="325"/>
      <c r="L219" s="405">
        <v>817</v>
      </c>
      <c r="M219" s="485">
        <v>2000</v>
      </c>
      <c r="O219" s="405"/>
      <c r="P219" s="492"/>
      <c r="Q219" s="492"/>
      <c r="R219" s="405"/>
      <c r="T219" s="405"/>
    </row>
    <row r="220" spans="2:20" x14ac:dyDescent="0.25">
      <c r="B220" s="367">
        <v>891</v>
      </c>
      <c r="C220" s="367" t="s">
        <v>473</v>
      </c>
      <c r="D220" s="367" t="s">
        <v>1223</v>
      </c>
      <c r="E220" s="367" t="s">
        <v>474</v>
      </c>
      <c r="F220" s="367">
        <v>3</v>
      </c>
      <c r="K220" s="325"/>
      <c r="L220" s="405">
        <v>818</v>
      </c>
      <c r="M220" s="485">
        <v>860</v>
      </c>
      <c r="O220" s="405"/>
      <c r="P220" s="492"/>
      <c r="Q220" s="492"/>
      <c r="R220" s="405"/>
      <c r="T220" s="405"/>
    </row>
    <row r="221" spans="2:20" x14ac:dyDescent="0.25">
      <c r="B221" s="367">
        <v>2965</v>
      </c>
      <c r="C221" s="367">
        <v>2965</v>
      </c>
      <c r="D221" s="367" t="s">
        <v>1223</v>
      </c>
      <c r="E221" s="367" t="s">
        <v>475</v>
      </c>
      <c r="F221" s="367">
        <v>3</v>
      </c>
      <c r="K221" s="325"/>
      <c r="L221" s="405">
        <v>819</v>
      </c>
      <c r="M221" s="485">
        <v>775</v>
      </c>
      <c r="O221" s="405"/>
      <c r="P221" s="492"/>
      <c r="Q221" s="492"/>
      <c r="R221" s="405"/>
      <c r="T221" s="405"/>
    </row>
    <row r="222" spans="2:20" x14ac:dyDescent="0.25">
      <c r="B222" s="367">
        <v>896</v>
      </c>
      <c r="C222" s="367" t="s">
        <v>476</v>
      </c>
      <c r="D222" s="367" t="s">
        <v>1223</v>
      </c>
      <c r="E222" s="367" t="s">
        <v>477</v>
      </c>
      <c r="F222" s="367">
        <v>3</v>
      </c>
      <c r="K222" s="325"/>
      <c r="L222" s="405">
        <v>820</v>
      </c>
      <c r="M222" s="485">
        <v>1225</v>
      </c>
      <c r="O222" s="405"/>
      <c r="P222" s="492"/>
      <c r="Q222" s="492"/>
      <c r="R222" s="405"/>
      <c r="T222" s="405"/>
    </row>
    <row r="223" spans="2:20" x14ac:dyDescent="0.25">
      <c r="B223" s="367">
        <v>897</v>
      </c>
      <c r="C223" s="367" t="s">
        <v>478</v>
      </c>
      <c r="D223" s="367" t="s">
        <v>1223</v>
      </c>
      <c r="E223" s="367" t="s">
        <v>479</v>
      </c>
      <c r="F223" s="367">
        <v>3</v>
      </c>
      <c r="K223" s="325"/>
      <c r="L223" s="405">
        <v>821</v>
      </c>
      <c r="M223" s="485">
        <v>2000</v>
      </c>
      <c r="O223" s="405"/>
      <c r="P223" s="492"/>
      <c r="Q223" s="492"/>
      <c r="R223" s="405"/>
      <c r="T223" s="405"/>
    </row>
    <row r="224" spans="2:20" x14ac:dyDescent="0.25">
      <c r="B224" s="367">
        <v>898</v>
      </c>
      <c r="C224" s="367" t="s">
        <v>480</v>
      </c>
      <c r="D224" s="367" t="s">
        <v>1223</v>
      </c>
      <c r="E224" s="367" t="s">
        <v>481</v>
      </c>
      <c r="F224" s="367">
        <v>3</v>
      </c>
      <c r="K224" s="325"/>
      <c r="L224" s="405">
        <v>825</v>
      </c>
      <c r="M224" s="485">
        <v>1735</v>
      </c>
      <c r="O224" s="405"/>
      <c r="P224" s="492"/>
      <c r="Q224" s="492"/>
      <c r="R224" s="405"/>
      <c r="T224" s="405"/>
    </row>
    <row r="225" spans="2:20" x14ac:dyDescent="0.25">
      <c r="B225" s="367">
        <v>899</v>
      </c>
      <c r="C225" s="367" t="s">
        <v>482</v>
      </c>
      <c r="D225" s="367" t="s">
        <v>1223</v>
      </c>
      <c r="E225" s="367" t="s">
        <v>483</v>
      </c>
      <c r="F225" s="367">
        <v>3</v>
      </c>
      <c r="K225" s="325"/>
      <c r="L225" s="405">
        <v>828</v>
      </c>
      <c r="M225" s="485">
        <v>2000</v>
      </c>
      <c r="O225" s="405"/>
      <c r="P225" s="492"/>
      <c r="Q225" s="492"/>
      <c r="R225" s="405"/>
      <c r="T225" s="405"/>
    </row>
    <row r="226" spans="2:20" x14ac:dyDescent="0.25">
      <c r="B226" s="367">
        <v>903</v>
      </c>
      <c r="C226" s="367" t="s">
        <v>484</v>
      </c>
      <c r="D226" s="367" t="s">
        <v>1223</v>
      </c>
      <c r="E226" s="367" t="s">
        <v>485</v>
      </c>
      <c r="F226" s="367">
        <v>3</v>
      </c>
      <c r="K226" s="325"/>
      <c r="L226" s="405">
        <v>855</v>
      </c>
      <c r="M226" s="485">
        <v>2000</v>
      </c>
      <c r="O226" s="405"/>
      <c r="P226" s="492"/>
      <c r="Q226" s="492"/>
      <c r="R226" s="405"/>
      <c r="T226" s="405"/>
    </row>
    <row r="227" spans="2:20" x14ac:dyDescent="0.25">
      <c r="B227" s="367">
        <v>904</v>
      </c>
      <c r="C227" s="367" t="s">
        <v>486</v>
      </c>
      <c r="D227" s="367" t="s">
        <v>1223</v>
      </c>
      <c r="E227" s="367" t="s">
        <v>487</v>
      </c>
      <c r="F227" s="367">
        <v>3</v>
      </c>
      <c r="K227" s="325"/>
      <c r="L227" s="405">
        <v>857</v>
      </c>
      <c r="M227" s="485">
        <v>2000</v>
      </c>
      <c r="O227" s="405"/>
      <c r="P227" s="492"/>
      <c r="Q227" s="492"/>
      <c r="R227" s="405"/>
      <c r="T227" s="405"/>
    </row>
    <row r="228" spans="2:20" x14ac:dyDescent="0.25">
      <c r="B228" s="367">
        <v>905</v>
      </c>
      <c r="C228" s="367" t="s">
        <v>488</v>
      </c>
      <c r="D228" s="367" t="s">
        <v>1223</v>
      </c>
      <c r="E228" s="367" t="s">
        <v>489</v>
      </c>
      <c r="F228" s="367">
        <v>3</v>
      </c>
      <c r="K228" s="325"/>
      <c r="L228" s="405">
        <v>858</v>
      </c>
      <c r="M228" s="485">
        <v>2000</v>
      </c>
      <c r="O228" s="405"/>
      <c r="P228" s="492"/>
      <c r="Q228" s="492"/>
      <c r="R228" s="405"/>
      <c r="T228" s="405"/>
    </row>
    <row r="229" spans="2:20" x14ac:dyDescent="0.25">
      <c r="B229" s="367">
        <v>907</v>
      </c>
      <c r="C229" s="367" t="s">
        <v>490</v>
      </c>
      <c r="D229" s="367" t="s">
        <v>1223</v>
      </c>
      <c r="E229" s="367" t="s">
        <v>491</v>
      </c>
      <c r="F229" s="367">
        <v>3</v>
      </c>
      <c r="K229" s="325"/>
      <c r="L229" s="405">
        <v>859</v>
      </c>
      <c r="M229" s="485">
        <v>2000</v>
      </c>
      <c r="O229" s="405"/>
      <c r="P229" s="492"/>
      <c r="Q229" s="492"/>
      <c r="R229" s="405"/>
      <c r="T229" s="405"/>
    </row>
    <row r="230" spans="2:20" x14ac:dyDescent="0.25">
      <c r="B230" s="367">
        <v>908</v>
      </c>
      <c r="C230" s="367" t="s">
        <v>492</v>
      </c>
      <c r="D230" s="367" t="s">
        <v>1224</v>
      </c>
      <c r="E230" s="367" t="s">
        <v>493</v>
      </c>
      <c r="F230" s="367">
        <v>3</v>
      </c>
      <c r="K230" s="325"/>
      <c r="L230" s="405">
        <v>860</v>
      </c>
      <c r="M230" s="485">
        <v>2000</v>
      </c>
      <c r="O230" s="405"/>
      <c r="P230" s="492"/>
      <c r="Q230" s="492"/>
      <c r="R230" s="405"/>
      <c r="T230" s="405"/>
    </row>
    <row r="231" spans="2:20" x14ac:dyDescent="0.25">
      <c r="B231" s="367">
        <v>909</v>
      </c>
      <c r="C231" s="367" t="s">
        <v>494</v>
      </c>
      <c r="D231" s="367" t="s">
        <v>1224</v>
      </c>
      <c r="E231" s="367" t="s">
        <v>495</v>
      </c>
      <c r="F231" s="367">
        <v>3</v>
      </c>
      <c r="K231" s="325"/>
      <c r="L231" s="405">
        <v>862</v>
      </c>
      <c r="M231" s="485">
        <v>2000</v>
      </c>
      <c r="O231" s="405"/>
      <c r="P231" s="492"/>
      <c r="Q231" s="492"/>
      <c r="R231" s="405"/>
      <c r="T231" s="405"/>
    </row>
    <row r="232" spans="2:20" x14ac:dyDescent="0.25">
      <c r="B232" s="367">
        <v>910</v>
      </c>
      <c r="C232" s="367" t="s">
        <v>496</v>
      </c>
      <c r="D232" s="367" t="s">
        <v>1223</v>
      </c>
      <c r="E232" s="367" t="s">
        <v>497</v>
      </c>
      <c r="F232" s="367">
        <v>3</v>
      </c>
      <c r="K232" s="325"/>
      <c r="L232" s="405">
        <v>865</v>
      </c>
      <c r="M232" s="485">
        <v>1175</v>
      </c>
      <c r="O232" s="405"/>
      <c r="P232" s="492"/>
      <c r="Q232" s="492"/>
      <c r="R232" s="405"/>
      <c r="T232" s="405"/>
    </row>
    <row r="233" spans="2:20" x14ac:dyDescent="0.25">
      <c r="B233" s="367">
        <v>911</v>
      </c>
      <c r="C233" s="367" t="s">
        <v>498</v>
      </c>
      <c r="D233" s="367" t="s">
        <v>1223</v>
      </c>
      <c r="E233" s="367" t="s">
        <v>499</v>
      </c>
      <c r="F233" s="367">
        <v>3</v>
      </c>
      <c r="K233" s="325"/>
      <c r="L233" s="405">
        <v>2813</v>
      </c>
      <c r="M233" s="485">
        <v>1900</v>
      </c>
      <c r="O233" s="405"/>
      <c r="P233" s="492"/>
      <c r="Q233" s="492"/>
      <c r="R233" s="405"/>
      <c r="T233" s="405"/>
    </row>
    <row r="234" spans="2:20" x14ac:dyDescent="0.25">
      <c r="B234" s="367">
        <v>912</v>
      </c>
      <c r="C234" s="367" t="s">
        <v>500</v>
      </c>
      <c r="D234" s="367" t="s">
        <v>1224</v>
      </c>
      <c r="E234" s="367" t="s">
        <v>501</v>
      </c>
      <c r="F234" s="367">
        <v>3</v>
      </c>
      <c r="K234" s="325"/>
      <c r="L234" s="405">
        <v>2921</v>
      </c>
      <c r="M234" s="485">
        <v>2000</v>
      </c>
      <c r="O234" s="405"/>
      <c r="P234" s="492"/>
      <c r="Q234" s="492"/>
      <c r="R234" s="405"/>
      <c r="T234" s="405"/>
    </row>
    <row r="235" spans="2:20" x14ac:dyDescent="0.25">
      <c r="B235" s="367">
        <v>913</v>
      </c>
      <c r="C235" s="367" t="s">
        <v>502</v>
      </c>
      <c r="D235" s="367" t="s">
        <v>1224</v>
      </c>
      <c r="E235" s="367" t="s">
        <v>503</v>
      </c>
      <c r="F235" s="367">
        <v>3</v>
      </c>
      <c r="K235" s="325"/>
      <c r="L235" s="405">
        <v>2914</v>
      </c>
      <c r="M235" s="485">
        <v>1210</v>
      </c>
      <c r="O235" s="405"/>
      <c r="P235" s="492"/>
      <c r="Q235" s="492"/>
      <c r="R235" s="405"/>
      <c r="T235" s="405"/>
    </row>
    <row r="236" spans="2:20" x14ac:dyDescent="0.25">
      <c r="B236" s="367">
        <v>914</v>
      </c>
      <c r="C236" s="367" t="s">
        <v>504</v>
      </c>
      <c r="D236" s="367" t="s">
        <v>1223</v>
      </c>
      <c r="E236" s="367" t="s">
        <v>505</v>
      </c>
      <c r="F236" s="367">
        <v>3</v>
      </c>
      <c r="K236" s="325"/>
      <c r="L236" s="405">
        <v>2923</v>
      </c>
      <c r="M236" s="485">
        <v>1220</v>
      </c>
      <c r="O236" s="405"/>
      <c r="P236" s="492"/>
      <c r="Q236" s="492"/>
      <c r="R236" s="405"/>
      <c r="T236" s="405"/>
    </row>
    <row r="237" spans="2:20" x14ac:dyDescent="0.25">
      <c r="B237" s="367">
        <v>915</v>
      </c>
      <c r="C237" s="367" t="s">
        <v>506</v>
      </c>
      <c r="D237" s="367" t="s">
        <v>1223</v>
      </c>
      <c r="E237" s="367" t="s">
        <v>507</v>
      </c>
      <c r="F237" s="367">
        <v>3</v>
      </c>
      <c r="K237" s="325"/>
      <c r="L237" s="405">
        <v>880</v>
      </c>
      <c r="M237" s="485">
        <v>2000</v>
      </c>
      <c r="O237" s="405"/>
      <c r="P237" s="492"/>
      <c r="Q237" s="492"/>
      <c r="R237" s="405"/>
      <c r="T237" s="405"/>
    </row>
    <row r="238" spans="2:20" x14ac:dyDescent="0.25">
      <c r="B238" s="367">
        <v>916</v>
      </c>
      <c r="C238" s="367" t="s">
        <v>508</v>
      </c>
      <c r="D238" s="367" t="s">
        <v>1223</v>
      </c>
      <c r="E238" s="367" t="s">
        <v>509</v>
      </c>
      <c r="F238" s="367">
        <v>3</v>
      </c>
      <c r="K238" s="325"/>
      <c r="L238" s="405">
        <v>2926</v>
      </c>
      <c r="M238" s="485">
        <v>1300</v>
      </c>
      <c r="O238" s="405"/>
      <c r="P238" s="492"/>
      <c r="Q238" s="492"/>
      <c r="R238" s="405"/>
      <c r="T238" s="405"/>
    </row>
    <row r="239" spans="2:20" x14ac:dyDescent="0.25">
      <c r="B239" s="367">
        <v>917</v>
      </c>
      <c r="C239" s="367" t="s">
        <v>510</v>
      </c>
      <c r="D239" s="367" t="s">
        <v>1223</v>
      </c>
      <c r="E239" s="367" t="s">
        <v>511</v>
      </c>
      <c r="F239" s="367">
        <v>3</v>
      </c>
      <c r="K239" s="325"/>
      <c r="L239" s="405">
        <v>882</v>
      </c>
      <c r="M239" s="485">
        <v>2000</v>
      </c>
      <c r="O239" s="405"/>
      <c r="P239" s="492"/>
      <c r="Q239" s="492"/>
      <c r="R239" s="405"/>
      <c r="T239" s="405"/>
    </row>
    <row r="240" spans="2:20" x14ac:dyDescent="0.25">
      <c r="B240" s="367">
        <v>918</v>
      </c>
      <c r="C240" s="367" t="s">
        <v>512</v>
      </c>
      <c r="D240" s="367" t="s">
        <v>1223</v>
      </c>
      <c r="E240" s="367" t="s">
        <v>513</v>
      </c>
      <c r="F240" s="367">
        <v>3</v>
      </c>
      <c r="K240" s="325"/>
      <c r="L240" s="405">
        <v>2928</v>
      </c>
      <c r="M240" s="485">
        <v>1255</v>
      </c>
      <c r="O240" s="405"/>
      <c r="P240" s="492"/>
      <c r="Q240" s="492"/>
      <c r="R240" s="405"/>
      <c r="T240" s="405"/>
    </row>
    <row r="241" spans="2:20" x14ac:dyDescent="0.25">
      <c r="B241" s="367">
        <v>919</v>
      </c>
      <c r="C241" s="367" t="s">
        <v>514</v>
      </c>
      <c r="D241" s="367" t="s">
        <v>1223</v>
      </c>
      <c r="E241" s="367" t="s">
        <v>515</v>
      </c>
      <c r="F241" s="367">
        <v>3</v>
      </c>
      <c r="K241" s="325"/>
      <c r="L241" s="405">
        <v>884</v>
      </c>
      <c r="M241" s="485">
        <v>605</v>
      </c>
      <c r="O241" s="405"/>
      <c r="P241" s="492"/>
      <c r="Q241" s="492"/>
      <c r="R241" s="405"/>
      <c r="T241" s="405"/>
    </row>
    <row r="242" spans="2:20" x14ac:dyDescent="0.25">
      <c r="B242" s="367">
        <v>920</v>
      </c>
      <c r="C242" s="367" t="s">
        <v>516</v>
      </c>
      <c r="D242" s="367" t="s">
        <v>1223</v>
      </c>
      <c r="E242" s="367" t="s">
        <v>517</v>
      </c>
      <c r="F242" s="367">
        <v>3</v>
      </c>
      <c r="K242" s="325"/>
      <c r="L242" s="405">
        <v>885</v>
      </c>
      <c r="M242" s="485">
        <v>1585</v>
      </c>
      <c r="O242" s="405"/>
      <c r="P242" s="492"/>
      <c r="Q242" s="492"/>
      <c r="R242" s="405"/>
      <c r="T242" s="405"/>
    </row>
    <row r="243" spans="2:20" x14ac:dyDescent="0.25">
      <c r="B243" s="367">
        <v>921</v>
      </c>
      <c r="C243" s="367" t="s">
        <v>518</v>
      </c>
      <c r="D243" s="367" t="s">
        <v>1223</v>
      </c>
      <c r="E243" s="367" t="s">
        <v>519</v>
      </c>
      <c r="F243" s="367">
        <v>3</v>
      </c>
      <c r="K243" s="325"/>
      <c r="L243" s="405">
        <v>886</v>
      </c>
      <c r="M243" s="485">
        <v>1055</v>
      </c>
      <c r="O243" s="405"/>
      <c r="P243" s="492"/>
      <c r="Q243" s="492"/>
      <c r="R243" s="405"/>
      <c r="T243" s="405"/>
    </row>
    <row r="244" spans="2:20" x14ac:dyDescent="0.25">
      <c r="B244" s="367">
        <v>922</v>
      </c>
      <c r="C244" s="367" t="s">
        <v>520</v>
      </c>
      <c r="D244" s="367" t="s">
        <v>1223</v>
      </c>
      <c r="E244" s="367" t="s">
        <v>521</v>
      </c>
      <c r="F244" s="367">
        <v>3</v>
      </c>
      <c r="K244" s="325"/>
      <c r="L244" s="405">
        <v>887</v>
      </c>
      <c r="M244" s="485">
        <v>675</v>
      </c>
      <c r="O244" s="405"/>
      <c r="P244" s="492"/>
      <c r="Q244" s="492"/>
      <c r="R244" s="405"/>
      <c r="T244" s="405"/>
    </row>
    <row r="245" spans="2:20" x14ac:dyDescent="0.25">
      <c r="B245" s="367">
        <v>923</v>
      </c>
      <c r="C245" s="367" t="s">
        <v>522</v>
      </c>
      <c r="D245" s="367" t="s">
        <v>1223</v>
      </c>
      <c r="E245" s="367" t="s">
        <v>523</v>
      </c>
      <c r="F245" s="367">
        <v>3</v>
      </c>
      <c r="K245" s="325"/>
      <c r="L245" s="405">
        <v>888</v>
      </c>
      <c r="M245" s="485">
        <v>2000</v>
      </c>
      <c r="O245" s="405"/>
      <c r="P245" s="492"/>
      <c r="Q245" s="492"/>
      <c r="R245" s="405"/>
      <c r="T245" s="405"/>
    </row>
    <row r="246" spans="2:20" x14ac:dyDescent="0.25">
      <c r="B246" s="367">
        <v>924</v>
      </c>
      <c r="C246" s="367" t="s">
        <v>524</v>
      </c>
      <c r="D246" s="367" t="s">
        <v>1223</v>
      </c>
      <c r="E246" s="367" t="s">
        <v>525</v>
      </c>
      <c r="F246" s="367">
        <v>3</v>
      </c>
      <c r="K246" s="325"/>
      <c r="L246" s="405">
        <v>889</v>
      </c>
      <c r="M246" s="485">
        <v>370</v>
      </c>
      <c r="O246" s="405"/>
      <c r="P246" s="492"/>
      <c r="Q246" s="492"/>
      <c r="R246" s="405"/>
      <c r="T246" s="405"/>
    </row>
    <row r="247" spans="2:20" x14ac:dyDescent="0.25">
      <c r="B247" s="367">
        <v>925</v>
      </c>
      <c r="C247" s="367" t="s">
        <v>526</v>
      </c>
      <c r="D247" s="367" t="s">
        <v>1223</v>
      </c>
      <c r="E247" s="367" t="s">
        <v>527</v>
      </c>
      <c r="F247" s="367">
        <v>3</v>
      </c>
      <c r="K247" s="325"/>
      <c r="L247" s="405">
        <v>890</v>
      </c>
      <c r="M247" s="485">
        <v>500</v>
      </c>
      <c r="O247" s="405"/>
      <c r="P247" s="492"/>
      <c r="Q247" s="492"/>
      <c r="R247" s="405"/>
      <c r="T247" s="405"/>
    </row>
    <row r="248" spans="2:20" x14ac:dyDescent="0.25">
      <c r="B248" s="367">
        <v>926</v>
      </c>
      <c r="C248" s="367" t="s">
        <v>528</v>
      </c>
      <c r="D248" s="367" t="s">
        <v>1223</v>
      </c>
      <c r="E248" s="367" t="s">
        <v>529</v>
      </c>
      <c r="F248" s="367">
        <v>3</v>
      </c>
      <c r="K248" s="325"/>
      <c r="L248" s="405">
        <v>891</v>
      </c>
      <c r="M248" s="485">
        <v>815</v>
      </c>
      <c r="O248" s="405"/>
      <c r="P248" s="492"/>
      <c r="Q248" s="492"/>
      <c r="R248" s="405"/>
      <c r="T248" s="405"/>
    </row>
    <row r="249" spans="2:20" x14ac:dyDescent="0.25">
      <c r="B249" s="367">
        <v>927</v>
      </c>
      <c r="C249" s="367" t="s">
        <v>530</v>
      </c>
      <c r="D249" s="367" t="s">
        <v>1223</v>
      </c>
      <c r="E249" s="367" t="s">
        <v>531</v>
      </c>
      <c r="F249" s="367">
        <v>3</v>
      </c>
      <c r="K249" s="325"/>
      <c r="L249" s="405">
        <v>2965</v>
      </c>
      <c r="M249" s="485">
        <v>465</v>
      </c>
      <c r="O249" s="405"/>
      <c r="P249" s="492"/>
      <c r="Q249" s="492"/>
      <c r="R249" s="405"/>
      <c r="T249" s="405"/>
    </row>
    <row r="250" spans="2:20" x14ac:dyDescent="0.25">
      <c r="B250" s="367">
        <v>928</v>
      </c>
      <c r="C250" s="367" t="s">
        <v>532</v>
      </c>
      <c r="D250" s="367" t="s">
        <v>1223</v>
      </c>
      <c r="E250" s="367" t="s">
        <v>533</v>
      </c>
      <c r="F250" s="367">
        <v>3</v>
      </c>
      <c r="K250" s="325"/>
      <c r="L250" s="405">
        <v>896</v>
      </c>
      <c r="M250" s="485">
        <v>865</v>
      </c>
      <c r="O250" s="405"/>
      <c r="P250" s="492"/>
      <c r="Q250" s="492"/>
      <c r="R250" s="405"/>
      <c r="T250" s="405"/>
    </row>
    <row r="251" spans="2:20" x14ac:dyDescent="0.25">
      <c r="B251" s="367">
        <v>929</v>
      </c>
      <c r="C251" s="367" t="s">
        <v>534</v>
      </c>
      <c r="D251" s="367" t="s">
        <v>1223</v>
      </c>
      <c r="E251" s="367" t="s">
        <v>535</v>
      </c>
      <c r="F251" s="367">
        <v>3</v>
      </c>
      <c r="K251" s="325"/>
      <c r="L251" s="405">
        <v>897</v>
      </c>
      <c r="M251" s="485">
        <v>910</v>
      </c>
      <c r="O251" s="405"/>
      <c r="P251" s="492"/>
      <c r="Q251" s="492"/>
      <c r="R251" s="405"/>
      <c r="T251" s="405"/>
    </row>
    <row r="252" spans="2:20" x14ac:dyDescent="0.25">
      <c r="B252" s="367">
        <v>932</v>
      </c>
      <c r="C252" s="367" t="s">
        <v>536</v>
      </c>
      <c r="D252" s="367" t="s">
        <v>1223</v>
      </c>
      <c r="E252" s="367" t="s">
        <v>537</v>
      </c>
      <c r="F252" s="367">
        <v>3</v>
      </c>
      <c r="K252" s="325"/>
      <c r="L252" s="405">
        <v>898</v>
      </c>
      <c r="M252" s="485">
        <v>1695</v>
      </c>
      <c r="O252" s="405"/>
      <c r="P252" s="492"/>
      <c r="Q252" s="492"/>
      <c r="R252" s="405"/>
      <c r="T252" s="405"/>
    </row>
    <row r="253" spans="2:20" x14ac:dyDescent="0.25">
      <c r="B253" s="367">
        <v>933</v>
      </c>
      <c r="C253" s="367" t="s">
        <v>538</v>
      </c>
      <c r="D253" s="367" t="s">
        <v>1223</v>
      </c>
      <c r="E253" s="367" t="s">
        <v>539</v>
      </c>
      <c r="F253" s="367">
        <v>3</v>
      </c>
      <c r="K253" s="325"/>
      <c r="L253" s="405">
        <v>899</v>
      </c>
      <c r="M253" s="485">
        <v>795</v>
      </c>
      <c r="O253" s="405"/>
      <c r="P253" s="492"/>
      <c r="Q253" s="492"/>
      <c r="R253" s="405"/>
      <c r="T253" s="405"/>
    </row>
    <row r="254" spans="2:20" x14ac:dyDescent="0.25">
      <c r="B254" s="367">
        <v>934</v>
      </c>
      <c r="C254" s="367" t="s">
        <v>540</v>
      </c>
      <c r="D254" s="367" t="s">
        <v>1223</v>
      </c>
      <c r="E254" s="367" t="s">
        <v>541</v>
      </c>
      <c r="F254" s="367">
        <v>3</v>
      </c>
      <c r="K254" s="325"/>
      <c r="L254" s="405">
        <v>903</v>
      </c>
      <c r="M254" s="485">
        <v>420</v>
      </c>
      <c r="O254" s="405"/>
      <c r="P254" s="492"/>
      <c r="Q254" s="492"/>
      <c r="R254" s="405"/>
      <c r="T254" s="405"/>
    </row>
    <row r="255" spans="2:20" x14ac:dyDescent="0.25">
      <c r="B255" s="367">
        <v>935</v>
      </c>
      <c r="C255" s="367" t="s">
        <v>542</v>
      </c>
      <c r="D255" s="367" t="s">
        <v>1223</v>
      </c>
      <c r="E255" s="367" t="s">
        <v>543</v>
      </c>
      <c r="F255" s="367">
        <v>3</v>
      </c>
      <c r="K255" s="325"/>
      <c r="L255" s="405">
        <v>904</v>
      </c>
      <c r="M255" s="485">
        <v>820</v>
      </c>
      <c r="O255" s="405"/>
      <c r="P255" s="492"/>
      <c r="Q255" s="492"/>
      <c r="R255" s="405"/>
      <c r="T255" s="405"/>
    </row>
    <row r="256" spans="2:20" x14ac:dyDescent="0.25">
      <c r="B256" s="367">
        <v>936</v>
      </c>
      <c r="C256" s="367" t="s">
        <v>544</v>
      </c>
      <c r="D256" s="367" t="s">
        <v>1223</v>
      </c>
      <c r="E256" s="367" t="s">
        <v>545</v>
      </c>
      <c r="F256" s="367">
        <v>3</v>
      </c>
      <c r="K256" s="325"/>
      <c r="L256" s="405">
        <v>905</v>
      </c>
      <c r="M256" s="485">
        <v>360</v>
      </c>
      <c r="O256" s="405"/>
      <c r="P256" s="492"/>
      <c r="Q256" s="492"/>
      <c r="R256" s="405"/>
      <c r="T256" s="405"/>
    </row>
    <row r="257" spans="2:20" x14ac:dyDescent="0.25">
      <c r="B257" s="367">
        <v>937</v>
      </c>
      <c r="C257" s="367" t="s">
        <v>546</v>
      </c>
      <c r="D257" s="367" t="s">
        <v>1223</v>
      </c>
      <c r="E257" s="367" t="s">
        <v>547</v>
      </c>
      <c r="F257" s="367">
        <v>3</v>
      </c>
      <c r="K257" s="325"/>
      <c r="L257" s="405">
        <v>907</v>
      </c>
      <c r="M257" s="485">
        <v>1870</v>
      </c>
      <c r="O257" s="405"/>
      <c r="P257" s="492"/>
      <c r="Q257" s="492"/>
      <c r="R257" s="405"/>
      <c r="T257" s="405"/>
    </row>
    <row r="258" spans="2:20" x14ac:dyDescent="0.25">
      <c r="B258" s="367">
        <v>939</v>
      </c>
      <c r="C258" s="367" t="s">
        <v>548</v>
      </c>
      <c r="D258" s="367" t="s">
        <v>1223</v>
      </c>
      <c r="E258" s="367" t="s">
        <v>549</v>
      </c>
      <c r="F258" s="367">
        <v>3</v>
      </c>
      <c r="K258" s="325"/>
      <c r="L258" s="405">
        <v>908</v>
      </c>
      <c r="M258" s="485">
        <v>533.08000000000004</v>
      </c>
      <c r="O258" s="405"/>
      <c r="P258" s="492"/>
      <c r="Q258" s="492"/>
      <c r="R258" s="405"/>
      <c r="T258" s="405"/>
    </row>
    <row r="259" spans="2:20" x14ac:dyDescent="0.25">
      <c r="B259" s="367">
        <v>940</v>
      </c>
      <c r="C259" s="367" t="s">
        <v>550</v>
      </c>
      <c r="D259" s="367" t="s">
        <v>1223</v>
      </c>
      <c r="E259" s="367" t="s">
        <v>551</v>
      </c>
      <c r="F259" s="367">
        <v>3</v>
      </c>
      <c r="K259" s="325"/>
      <c r="L259" s="405">
        <v>909</v>
      </c>
      <c r="M259" s="485">
        <v>410.13</v>
      </c>
      <c r="O259" s="405"/>
      <c r="P259" s="492"/>
      <c r="Q259" s="492"/>
      <c r="R259" s="405"/>
      <c r="T259" s="405"/>
    </row>
    <row r="260" spans="2:20" x14ac:dyDescent="0.25">
      <c r="B260" s="367">
        <v>941</v>
      </c>
      <c r="C260" s="367" t="s">
        <v>552</v>
      </c>
      <c r="D260" s="367" t="s">
        <v>1223</v>
      </c>
      <c r="E260" s="367" t="s">
        <v>553</v>
      </c>
      <c r="F260" s="367">
        <v>3</v>
      </c>
      <c r="K260" s="325"/>
      <c r="L260" s="405">
        <v>910</v>
      </c>
      <c r="M260" s="485">
        <v>2000</v>
      </c>
      <c r="O260" s="405"/>
      <c r="P260" s="492"/>
      <c r="Q260" s="492"/>
      <c r="R260" s="405"/>
      <c r="T260" s="405"/>
    </row>
    <row r="261" spans="2:20" x14ac:dyDescent="0.25">
      <c r="B261" s="367">
        <v>942</v>
      </c>
      <c r="C261" s="367" t="s">
        <v>554</v>
      </c>
      <c r="D261" s="367" t="s">
        <v>1223</v>
      </c>
      <c r="E261" s="367" t="s">
        <v>555</v>
      </c>
      <c r="F261" s="367">
        <v>3</v>
      </c>
      <c r="K261" s="325"/>
      <c r="L261" s="405">
        <v>911</v>
      </c>
      <c r="M261" s="485">
        <v>1585</v>
      </c>
      <c r="O261" s="405"/>
      <c r="P261" s="492"/>
      <c r="Q261" s="492"/>
      <c r="R261" s="405"/>
      <c r="T261" s="405"/>
    </row>
    <row r="262" spans="2:20" x14ac:dyDescent="0.25">
      <c r="B262" s="367">
        <v>943</v>
      </c>
      <c r="C262" s="367" t="s">
        <v>556</v>
      </c>
      <c r="D262" s="367" t="s">
        <v>1223</v>
      </c>
      <c r="E262" s="367" t="s">
        <v>557</v>
      </c>
      <c r="F262" s="367">
        <v>3</v>
      </c>
      <c r="K262" s="325"/>
      <c r="L262" s="405">
        <v>912</v>
      </c>
      <c r="M262" s="485">
        <v>856.98</v>
      </c>
      <c r="O262" s="405"/>
      <c r="P262" s="492"/>
      <c r="Q262" s="492"/>
      <c r="R262" s="405"/>
      <c r="T262" s="405"/>
    </row>
    <row r="263" spans="2:20" x14ac:dyDescent="0.25">
      <c r="B263" s="367">
        <v>944</v>
      </c>
      <c r="C263" s="367" t="s">
        <v>558</v>
      </c>
      <c r="D263" s="367" t="s">
        <v>1223</v>
      </c>
      <c r="E263" s="367" t="s">
        <v>559</v>
      </c>
      <c r="F263" s="367">
        <v>3</v>
      </c>
      <c r="K263" s="325"/>
      <c r="L263" s="405">
        <v>913</v>
      </c>
      <c r="M263" s="485">
        <v>848.96</v>
      </c>
      <c r="O263" s="405"/>
      <c r="P263" s="492"/>
      <c r="Q263" s="492"/>
      <c r="R263" s="405"/>
      <c r="T263" s="405"/>
    </row>
    <row r="264" spans="2:20" x14ac:dyDescent="0.25">
      <c r="B264" s="367">
        <v>945</v>
      </c>
      <c r="C264" s="367" t="s">
        <v>560</v>
      </c>
      <c r="D264" s="367" t="s">
        <v>1223</v>
      </c>
      <c r="E264" s="367" t="s">
        <v>561</v>
      </c>
      <c r="F264" s="367">
        <v>3</v>
      </c>
      <c r="K264" s="325"/>
      <c r="L264" s="405">
        <v>914</v>
      </c>
      <c r="M264" s="485">
        <v>1210</v>
      </c>
      <c r="O264" s="405"/>
      <c r="P264" s="492"/>
      <c r="Q264" s="492"/>
      <c r="R264" s="405"/>
      <c r="T264" s="405"/>
    </row>
    <row r="265" spans="2:20" x14ac:dyDescent="0.25">
      <c r="B265" s="367">
        <v>946</v>
      </c>
      <c r="C265" s="367" t="s">
        <v>562</v>
      </c>
      <c r="D265" s="367" t="s">
        <v>1223</v>
      </c>
      <c r="E265" s="367" t="s">
        <v>563</v>
      </c>
      <c r="F265" s="367">
        <v>3</v>
      </c>
      <c r="K265" s="325"/>
      <c r="L265" s="405">
        <v>915</v>
      </c>
      <c r="M265" s="485">
        <v>1130</v>
      </c>
      <c r="O265" s="405"/>
      <c r="P265" s="492"/>
      <c r="Q265" s="492"/>
      <c r="R265" s="405"/>
      <c r="T265" s="405"/>
    </row>
    <row r="266" spans="2:20" x14ac:dyDescent="0.25">
      <c r="B266" s="367">
        <v>947</v>
      </c>
      <c r="C266" s="367" t="s">
        <v>564</v>
      </c>
      <c r="D266" s="367" t="s">
        <v>1223</v>
      </c>
      <c r="E266" s="367" t="s">
        <v>565</v>
      </c>
      <c r="F266" s="367">
        <v>3</v>
      </c>
      <c r="K266" s="325"/>
      <c r="L266" s="405">
        <v>916</v>
      </c>
      <c r="M266" s="485">
        <v>990</v>
      </c>
      <c r="O266" s="405"/>
      <c r="P266" s="492"/>
      <c r="Q266" s="492"/>
      <c r="R266" s="405"/>
      <c r="T266" s="405"/>
    </row>
    <row r="267" spans="2:20" x14ac:dyDescent="0.25">
      <c r="B267" s="367">
        <v>948</v>
      </c>
      <c r="C267" s="367" t="s">
        <v>566</v>
      </c>
      <c r="D267" s="367" t="s">
        <v>1223</v>
      </c>
      <c r="E267" s="367" t="s">
        <v>567</v>
      </c>
      <c r="F267" s="367">
        <v>3</v>
      </c>
      <c r="K267" s="325"/>
      <c r="L267" s="405">
        <v>917</v>
      </c>
      <c r="M267" s="485">
        <v>1460</v>
      </c>
      <c r="O267" s="405"/>
      <c r="P267" s="492"/>
      <c r="Q267" s="492"/>
      <c r="R267" s="405"/>
      <c r="T267" s="405"/>
    </row>
    <row r="268" spans="2:20" x14ac:dyDescent="0.25">
      <c r="B268" s="367">
        <v>949</v>
      </c>
      <c r="C268" s="367" t="s">
        <v>568</v>
      </c>
      <c r="D268" s="367" t="s">
        <v>1223</v>
      </c>
      <c r="E268" s="367" t="s">
        <v>569</v>
      </c>
      <c r="F268" s="367">
        <v>3</v>
      </c>
      <c r="K268" s="325"/>
      <c r="L268" s="405">
        <v>918</v>
      </c>
      <c r="M268" s="485">
        <v>1105</v>
      </c>
      <c r="O268" s="405"/>
      <c r="P268" s="492"/>
      <c r="Q268" s="492"/>
      <c r="R268" s="405"/>
      <c r="T268" s="405"/>
    </row>
    <row r="269" spans="2:20" x14ac:dyDescent="0.25">
      <c r="B269" s="367">
        <v>951</v>
      </c>
      <c r="C269" s="367" t="s">
        <v>570</v>
      </c>
      <c r="D269" s="367" t="s">
        <v>1223</v>
      </c>
      <c r="E269" s="367" t="s">
        <v>571</v>
      </c>
      <c r="F269" s="367">
        <v>3</v>
      </c>
      <c r="K269" s="325"/>
      <c r="L269" s="405">
        <v>919</v>
      </c>
      <c r="M269" s="485">
        <v>1025</v>
      </c>
      <c r="O269" s="405"/>
      <c r="P269" s="492"/>
      <c r="Q269" s="492"/>
      <c r="R269" s="405"/>
      <c r="T269" s="405"/>
    </row>
    <row r="270" spans="2:20" x14ac:dyDescent="0.25">
      <c r="B270" s="367">
        <v>952</v>
      </c>
      <c r="C270" s="367" t="s">
        <v>572</v>
      </c>
      <c r="D270" s="367" t="s">
        <v>1223</v>
      </c>
      <c r="E270" s="367" t="s">
        <v>573</v>
      </c>
      <c r="F270" s="367">
        <v>3</v>
      </c>
      <c r="K270" s="325"/>
      <c r="L270" s="405">
        <v>920</v>
      </c>
      <c r="M270" s="485">
        <v>525</v>
      </c>
      <c r="O270" s="405"/>
      <c r="P270" s="492"/>
      <c r="Q270" s="492"/>
      <c r="R270" s="405"/>
      <c r="T270" s="405"/>
    </row>
    <row r="271" spans="2:20" x14ac:dyDescent="0.25">
      <c r="B271" s="367">
        <v>953</v>
      </c>
      <c r="C271" s="367" t="s">
        <v>574</v>
      </c>
      <c r="D271" s="367" t="s">
        <v>1223</v>
      </c>
      <c r="E271" s="367" t="s">
        <v>575</v>
      </c>
      <c r="F271" s="367">
        <v>3</v>
      </c>
      <c r="K271" s="325"/>
      <c r="L271" s="405">
        <v>921</v>
      </c>
      <c r="M271" s="485">
        <v>2000</v>
      </c>
      <c r="O271" s="405"/>
      <c r="P271" s="492"/>
      <c r="Q271" s="492"/>
      <c r="R271" s="405"/>
      <c r="T271" s="405"/>
    </row>
    <row r="272" spans="2:20" x14ac:dyDescent="0.25">
      <c r="B272" s="367">
        <v>954</v>
      </c>
      <c r="C272" s="367" t="s">
        <v>576</v>
      </c>
      <c r="D272" s="367" t="s">
        <v>1223</v>
      </c>
      <c r="E272" s="367" t="s">
        <v>577</v>
      </c>
      <c r="F272" s="367">
        <v>3</v>
      </c>
      <c r="K272" s="325"/>
      <c r="L272" s="405">
        <v>922</v>
      </c>
      <c r="M272" s="485">
        <v>1205</v>
      </c>
      <c r="O272" s="405"/>
      <c r="P272" s="492"/>
      <c r="Q272" s="492"/>
      <c r="R272" s="405"/>
      <c r="T272" s="405"/>
    </row>
    <row r="273" spans="2:20" x14ac:dyDescent="0.25">
      <c r="B273" s="367">
        <v>955</v>
      </c>
      <c r="C273" s="367" t="s">
        <v>578</v>
      </c>
      <c r="D273" s="367" t="s">
        <v>1223</v>
      </c>
      <c r="E273" s="367" t="s">
        <v>579</v>
      </c>
      <c r="F273" s="367">
        <v>3</v>
      </c>
      <c r="K273" s="325"/>
      <c r="L273" s="405">
        <v>923</v>
      </c>
      <c r="M273" s="485">
        <v>1220</v>
      </c>
      <c r="O273" s="405"/>
      <c r="P273" s="492"/>
      <c r="Q273" s="492"/>
      <c r="R273" s="405"/>
      <c r="T273" s="405"/>
    </row>
    <row r="274" spans="2:20" x14ac:dyDescent="0.25">
      <c r="B274" s="367">
        <v>956</v>
      </c>
      <c r="C274" s="367" t="s">
        <v>580</v>
      </c>
      <c r="D274" s="367" t="s">
        <v>1223</v>
      </c>
      <c r="E274" s="367" t="s">
        <v>581</v>
      </c>
      <c r="F274" s="367">
        <v>3</v>
      </c>
      <c r="K274" s="325"/>
      <c r="L274" s="405">
        <v>924</v>
      </c>
      <c r="M274" s="485">
        <v>1560</v>
      </c>
      <c r="O274" s="405"/>
      <c r="P274" s="492"/>
      <c r="Q274" s="492"/>
      <c r="R274" s="405"/>
      <c r="T274" s="405"/>
    </row>
    <row r="275" spans="2:20" x14ac:dyDescent="0.25">
      <c r="B275" s="367">
        <v>957</v>
      </c>
      <c r="C275" s="367" t="s">
        <v>582</v>
      </c>
      <c r="D275" s="367" t="s">
        <v>1223</v>
      </c>
      <c r="E275" s="367" t="s">
        <v>583</v>
      </c>
      <c r="F275" s="367">
        <v>3</v>
      </c>
      <c r="K275" s="325"/>
      <c r="L275" s="405">
        <v>925</v>
      </c>
      <c r="M275" s="485">
        <v>1190</v>
      </c>
      <c r="O275" s="405"/>
      <c r="P275" s="492"/>
      <c r="Q275" s="492"/>
      <c r="R275" s="405"/>
      <c r="T275" s="405"/>
    </row>
    <row r="276" spans="2:20" x14ac:dyDescent="0.25">
      <c r="B276" s="367">
        <v>958</v>
      </c>
      <c r="C276" s="367" t="s">
        <v>584</v>
      </c>
      <c r="D276" s="367" t="s">
        <v>1223</v>
      </c>
      <c r="E276" s="367" t="s">
        <v>585</v>
      </c>
      <c r="F276" s="367">
        <v>3</v>
      </c>
      <c r="K276" s="325"/>
      <c r="L276" s="405">
        <v>926</v>
      </c>
      <c r="M276" s="485">
        <v>1300</v>
      </c>
      <c r="O276" s="405"/>
      <c r="P276" s="492"/>
      <c r="Q276" s="492"/>
      <c r="R276" s="405"/>
      <c r="T276" s="405"/>
    </row>
    <row r="277" spans="2:20" x14ac:dyDescent="0.25">
      <c r="B277" s="367">
        <v>959</v>
      </c>
      <c r="C277" s="367" t="s">
        <v>586</v>
      </c>
      <c r="D277" s="367" t="s">
        <v>1223</v>
      </c>
      <c r="E277" s="367" t="s">
        <v>587</v>
      </c>
      <c r="F277" s="367">
        <v>3</v>
      </c>
      <c r="K277" s="325"/>
      <c r="L277" s="405">
        <v>927</v>
      </c>
      <c r="M277" s="485">
        <v>710</v>
      </c>
      <c r="O277" s="405"/>
      <c r="P277" s="492"/>
      <c r="Q277" s="492"/>
      <c r="R277" s="405"/>
      <c r="T277" s="405"/>
    </row>
    <row r="278" spans="2:20" x14ac:dyDescent="0.25">
      <c r="B278" s="367">
        <v>960</v>
      </c>
      <c r="C278" s="367" t="s">
        <v>588</v>
      </c>
      <c r="D278" s="367" t="s">
        <v>1223</v>
      </c>
      <c r="E278" s="367" t="s">
        <v>589</v>
      </c>
      <c r="F278" s="367">
        <v>3</v>
      </c>
      <c r="K278" s="325"/>
      <c r="L278" s="405">
        <v>928</v>
      </c>
      <c r="M278" s="485">
        <v>1255</v>
      </c>
      <c r="O278" s="405"/>
      <c r="P278" s="492"/>
      <c r="Q278" s="492"/>
      <c r="R278" s="405"/>
      <c r="T278" s="405"/>
    </row>
    <row r="279" spans="2:20" x14ac:dyDescent="0.25">
      <c r="B279" s="367">
        <v>961</v>
      </c>
      <c r="C279" s="367" t="s">
        <v>590</v>
      </c>
      <c r="D279" s="367" t="s">
        <v>1223</v>
      </c>
      <c r="E279" s="367" t="s">
        <v>591</v>
      </c>
      <c r="F279" s="367">
        <v>3</v>
      </c>
      <c r="K279" s="325"/>
      <c r="L279" s="405">
        <v>929</v>
      </c>
      <c r="M279" s="485">
        <v>1500</v>
      </c>
      <c r="O279" s="405"/>
      <c r="P279" s="492"/>
      <c r="Q279" s="492"/>
      <c r="R279" s="405"/>
      <c r="T279" s="405"/>
    </row>
    <row r="280" spans="2:20" x14ac:dyDescent="0.25">
      <c r="B280" s="367">
        <v>962</v>
      </c>
      <c r="C280" s="367" t="s">
        <v>592</v>
      </c>
      <c r="D280" s="367" t="s">
        <v>1223</v>
      </c>
      <c r="E280" s="367" t="s">
        <v>593</v>
      </c>
      <c r="F280" s="367">
        <v>3</v>
      </c>
      <c r="K280" s="325"/>
      <c r="L280" s="405">
        <v>932</v>
      </c>
      <c r="M280" s="485">
        <v>560</v>
      </c>
      <c r="O280" s="405"/>
      <c r="P280" s="492"/>
      <c r="Q280" s="492"/>
      <c r="R280" s="405"/>
      <c r="T280" s="405"/>
    </row>
    <row r="281" spans="2:20" x14ac:dyDescent="0.25">
      <c r="B281" s="367">
        <v>963</v>
      </c>
      <c r="C281" s="367" t="s">
        <v>594</v>
      </c>
      <c r="D281" s="367" t="s">
        <v>1223</v>
      </c>
      <c r="E281" s="367" t="s">
        <v>595</v>
      </c>
      <c r="F281" s="367">
        <v>3</v>
      </c>
      <c r="K281" s="325"/>
      <c r="L281" s="405">
        <v>933</v>
      </c>
      <c r="M281" s="485">
        <v>1695</v>
      </c>
      <c r="O281" s="405"/>
      <c r="P281" s="492"/>
      <c r="Q281" s="492"/>
      <c r="R281" s="405"/>
      <c r="T281" s="405"/>
    </row>
    <row r="282" spans="2:20" x14ac:dyDescent="0.25">
      <c r="B282" s="367">
        <v>964</v>
      </c>
      <c r="C282" s="367" t="s">
        <v>596</v>
      </c>
      <c r="D282" s="367" t="s">
        <v>1223</v>
      </c>
      <c r="E282" s="367" t="s">
        <v>597</v>
      </c>
      <c r="F282" s="367">
        <v>3</v>
      </c>
      <c r="K282" s="325"/>
      <c r="L282" s="405">
        <v>934</v>
      </c>
      <c r="M282" s="485">
        <v>1405</v>
      </c>
      <c r="O282" s="405"/>
      <c r="P282" s="492"/>
      <c r="Q282" s="492"/>
      <c r="R282" s="405"/>
      <c r="T282" s="405"/>
    </row>
    <row r="283" spans="2:20" x14ac:dyDescent="0.25">
      <c r="B283" s="367">
        <v>965</v>
      </c>
      <c r="C283" s="367" t="s">
        <v>598</v>
      </c>
      <c r="D283" s="367" t="s">
        <v>1223</v>
      </c>
      <c r="E283" s="367" t="s">
        <v>599</v>
      </c>
      <c r="F283" s="367">
        <v>3</v>
      </c>
      <c r="K283" s="325"/>
      <c r="L283" s="405">
        <v>935</v>
      </c>
      <c r="M283" s="485">
        <v>775</v>
      </c>
      <c r="O283" s="405"/>
      <c r="P283" s="492"/>
      <c r="Q283" s="492"/>
      <c r="R283" s="405"/>
      <c r="T283" s="405"/>
    </row>
    <row r="284" spans="2:20" x14ac:dyDescent="0.25">
      <c r="B284" s="367">
        <v>966</v>
      </c>
      <c r="C284" s="367" t="s">
        <v>600</v>
      </c>
      <c r="D284" s="367" t="s">
        <v>1223</v>
      </c>
      <c r="E284" s="367" t="s">
        <v>601</v>
      </c>
      <c r="F284" s="367">
        <v>2</v>
      </c>
      <c r="K284" s="325"/>
      <c r="L284" s="405">
        <v>936</v>
      </c>
      <c r="M284" s="485">
        <v>430</v>
      </c>
      <c r="O284" s="405"/>
      <c r="P284" s="492"/>
      <c r="Q284" s="492"/>
      <c r="R284" s="405"/>
      <c r="T284" s="405"/>
    </row>
    <row r="285" spans="2:20" x14ac:dyDescent="0.25">
      <c r="B285" s="367">
        <v>967</v>
      </c>
      <c r="C285" s="367" t="s">
        <v>602</v>
      </c>
      <c r="D285" s="367" t="s">
        <v>1223</v>
      </c>
      <c r="E285" s="367" t="s">
        <v>603</v>
      </c>
      <c r="F285" s="367">
        <v>3</v>
      </c>
      <c r="K285" s="325"/>
      <c r="L285" s="405">
        <v>937</v>
      </c>
      <c r="M285" s="485">
        <v>2000</v>
      </c>
      <c r="O285" s="405"/>
      <c r="P285" s="492"/>
      <c r="Q285" s="492"/>
      <c r="R285" s="405"/>
      <c r="T285" s="405"/>
    </row>
    <row r="286" spans="2:20" x14ac:dyDescent="0.25">
      <c r="B286" s="367">
        <v>968</v>
      </c>
      <c r="C286" s="367" t="s">
        <v>604</v>
      </c>
      <c r="D286" s="367" t="s">
        <v>1223</v>
      </c>
      <c r="E286" s="367" t="s">
        <v>605</v>
      </c>
      <c r="F286" s="367">
        <v>3</v>
      </c>
      <c r="K286" s="325"/>
      <c r="L286" s="405">
        <v>939</v>
      </c>
      <c r="M286" s="485">
        <v>2000</v>
      </c>
      <c r="O286" s="405"/>
      <c r="P286" s="492"/>
      <c r="Q286" s="492"/>
      <c r="R286" s="405"/>
      <c r="T286" s="405"/>
    </row>
    <row r="287" spans="2:20" x14ac:dyDescent="0.25">
      <c r="B287" s="367">
        <v>969</v>
      </c>
      <c r="C287" s="367" t="s">
        <v>606</v>
      </c>
      <c r="D287" s="367" t="s">
        <v>1223</v>
      </c>
      <c r="E287" s="367" t="s">
        <v>607</v>
      </c>
      <c r="F287" s="367">
        <v>3</v>
      </c>
      <c r="K287" s="325"/>
      <c r="L287" s="405">
        <v>940</v>
      </c>
      <c r="M287" s="485">
        <v>1975</v>
      </c>
      <c r="O287" s="405"/>
      <c r="P287" s="492"/>
      <c r="Q287" s="492"/>
      <c r="R287" s="405"/>
      <c r="T287" s="405"/>
    </row>
    <row r="288" spans="2:20" x14ac:dyDescent="0.25">
      <c r="B288" s="367">
        <v>971</v>
      </c>
      <c r="C288" s="367" t="s">
        <v>608</v>
      </c>
      <c r="D288" s="367" t="s">
        <v>1223</v>
      </c>
      <c r="E288" s="367" t="s">
        <v>609</v>
      </c>
      <c r="F288" s="367">
        <v>3</v>
      </c>
      <c r="K288" s="325"/>
      <c r="L288" s="405">
        <v>941</v>
      </c>
      <c r="M288" s="485">
        <v>1545</v>
      </c>
      <c r="O288" s="405"/>
      <c r="P288" s="492"/>
      <c r="Q288" s="492"/>
      <c r="R288" s="405"/>
      <c r="T288" s="405"/>
    </row>
    <row r="289" spans="2:20" x14ac:dyDescent="0.25">
      <c r="B289" s="367">
        <v>973</v>
      </c>
      <c r="C289" s="367" t="s">
        <v>610</v>
      </c>
      <c r="D289" s="367" t="s">
        <v>1223</v>
      </c>
      <c r="E289" s="367" t="s">
        <v>611</v>
      </c>
      <c r="F289" s="367">
        <v>3</v>
      </c>
      <c r="K289" s="325"/>
      <c r="L289" s="405">
        <v>942</v>
      </c>
      <c r="M289" s="485">
        <v>1230</v>
      </c>
      <c r="O289" s="405"/>
      <c r="P289" s="492"/>
      <c r="Q289" s="492"/>
      <c r="R289" s="405"/>
      <c r="T289" s="405"/>
    </row>
    <row r="290" spans="2:20" x14ac:dyDescent="0.25">
      <c r="B290" s="367">
        <v>974</v>
      </c>
      <c r="C290" s="367" t="s">
        <v>612</v>
      </c>
      <c r="D290" s="367" t="s">
        <v>1223</v>
      </c>
      <c r="E290" s="367" t="s">
        <v>613</v>
      </c>
      <c r="F290" s="367">
        <v>3</v>
      </c>
      <c r="K290" s="325"/>
      <c r="L290" s="405">
        <v>943</v>
      </c>
      <c r="M290" s="485">
        <v>1940</v>
      </c>
      <c r="O290" s="405"/>
      <c r="P290" s="492"/>
      <c r="Q290" s="492"/>
      <c r="R290" s="405"/>
      <c r="T290" s="405"/>
    </row>
    <row r="291" spans="2:20" x14ac:dyDescent="0.25">
      <c r="B291" s="367">
        <v>975</v>
      </c>
      <c r="C291" s="367" t="s">
        <v>614</v>
      </c>
      <c r="D291" s="367" t="s">
        <v>1223</v>
      </c>
      <c r="E291" s="367" t="s">
        <v>615</v>
      </c>
      <c r="F291" s="367">
        <v>3</v>
      </c>
      <c r="K291" s="325"/>
      <c r="L291" s="405">
        <v>944</v>
      </c>
      <c r="M291" s="485">
        <v>1225</v>
      </c>
      <c r="O291" s="405"/>
      <c r="P291" s="492"/>
      <c r="Q291" s="492"/>
      <c r="R291" s="405"/>
      <c r="T291" s="405"/>
    </row>
    <row r="292" spans="2:20" x14ac:dyDescent="0.25">
      <c r="B292" s="367">
        <v>976</v>
      </c>
      <c r="C292" s="367" t="s">
        <v>616</v>
      </c>
      <c r="D292" s="367" t="s">
        <v>1223</v>
      </c>
      <c r="E292" s="367" t="s">
        <v>617</v>
      </c>
      <c r="F292" s="367">
        <v>3</v>
      </c>
      <c r="K292" s="325"/>
      <c r="L292" s="405">
        <v>945</v>
      </c>
      <c r="M292" s="485">
        <v>1315</v>
      </c>
      <c r="O292" s="405"/>
      <c r="P292" s="492"/>
      <c r="Q292" s="492"/>
      <c r="R292" s="405"/>
      <c r="T292" s="405"/>
    </row>
    <row r="293" spans="2:20" x14ac:dyDescent="0.25">
      <c r="B293" s="367">
        <v>977</v>
      </c>
      <c r="C293" s="367" t="s">
        <v>618</v>
      </c>
      <c r="D293" s="367" t="s">
        <v>1223</v>
      </c>
      <c r="E293" s="367" t="s">
        <v>619</v>
      </c>
      <c r="F293" s="367">
        <v>3</v>
      </c>
      <c r="K293" s="325"/>
      <c r="L293" s="405">
        <v>946</v>
      </c>
      <c r="M293" s="485">
        <v>1300</v>
      </c>
      <c r="O293" s="405"/>
      <c r="P293" s="492"/>
      <c r="Q293" s="492"/>
      <c r="R293" s="405"/>
      <c r="T293" s="405"/>
    </row>
    <row r="294" spans="2:20" x14ac:dyDescent="0.25">
      <c r="B294" s="367">
        <v>978</v>
      </c>
      <c r="C294" s="367" t="s">
        <v>620</v>
      </c>
      <c r="D294" s="367" t="s">
        <v>1223</v>
      </c>
      <c r="E294" s="367" t="s">
        <v>621</v>
      </c>
      <c r="F294" s="367">
        <v>3</v>
      </c>
      <c r="K294" s="325"/>
      <c r="L294" s="405">
        <v>947</v>
      </c>
      <c r="M294" s="485">
        <v>2000</v>
      </c>
      <c r="O294" s="405"/>
      <c r="P294" s="492"/>
      <c r="Q294" s="492"/>
      <c r="R294" s="405"/>
      <c r="T294" s="405"/>
    </row>
    <row r="295" spans="2:20" x14ac:dyDescent="0.25">
      <c r="B295" s="367">
        <v>979</v>
      </c>
      <c r="C295" s="367" t="s">
        <v>622</v>
      </c>
      <c r="D295" s="367" t="s">
        <v>1223</v>
      </c>
      <c r="E295" s="367" t="s">
        <v>623</v>
      </c>
      <c r="F295" s="367">
        <v>3</v>
      </c>
      <c r="K295" s="325"/>
      <c r="L295" s="405">
        <v>948</v>
      </c>
      <c r="M295" s="485">
        <v>990</v>
      </c>
      <c r="O295" s="405"/>
      <c r="P295" s="492"/>
      <c r="Q295" s="492"/>
      <c r="R295" s="405"/>
      <c r="T295" s="405"/>
    </row>
    <row r="296" spans="2:20" x14ac:dyDescent="0.25">
      <c r="B296" s="367">
        <v>980</v>
      </c>
      <c r="C296" s="367" t="s">
        <v>624</v>
      </c>
      <c r="D296" s="367" t="s">
        <v>1223</v>
      </c>
      <c r="E296" s="367" t="s">
        <v>625</v>
      </c>
      <c r="F296" s="367">
        <v>3</v>
      </c>
      <c r="K296" s="325"/>
      <c r="L296" s="405">
        <v>949</v>
      </c>
      <c r="M296" s="485">
        <v>475</v>
      </c>
      <c r="O296" s="405"/>
      <c r="P296" s="492"/>
      <c r="Q296" s="492"/>
      <c r="R296" s="405"/>
      <c r="T296" s="405"/>
    </row>
    <row r="297" spans="2:20" x14ac:dyDescent="0.25">
      <c r="B297" s="367">
        <v>981</v>
      </c>
      <c r="C297" s="367" t="s">
        <v>626</v>
      </c>
      <c r="D297" s="367" t="s">
        <v>1223</v>
      </c>
      <c r="E297" s="367" t="s">
        <v>627</v>
      </c>
      <c r="F297" s="367">
        <v>3</v>
      </c>
      <c r="K297" s="325"/>
      <c r="L297" s="405">
        <v>951</v>
      </c>
      <c r="M297" s="485">
        <v>485</v>
      </c>
      <c r="O297" s="405"/>
      <c r="P297" s="492"/>
      <c r="Q297" s="492"/>
      <c r="R297" s="405"/>
      <c r="T297" s="405"/>
    </row>
    <row r="298" spans="2:20" x14ac:dyDescent="0.25">
      <c r="B298" s="367">
        <v>983</v>
      </c>
      <c r="C298" s="367" t="s">
        <v>628</v>
      </c>
      <c r="D298" s="367" t="s">
        <v>1223</v>
      </c>
      <c r="E298" s="367" t="s">
        <v>629</v>
      </c>
      <c r="F298" s="367">
        <v>3</v>
      </c>
      <c r="K298" s="325"/>
      <c r="L298" s="405">
        <v>952</v>
      </c>
      <c r="M298" s="485">
        <v>520</v>
      </c>
      <c r="O298" s="405"/>
      <c r="P298" s="492"/>
      <c r="Q298" s="492"/>
      <c r="R298" s="405"/>
      <c r="T298" s="405"/>
    </row>
    <row r="299" spans="2:20" x14ac:dyDescent="0.25">
      <c r="B299" s="367">
        <v>984</v>
      </c>
      <c r="C299" s="367" t="s">
        <v>630</v>
      </c>
      <c r="D299" s="367" t="s">
        <v>1223</v>
      </c>
      <c r="E299" s="367" t="s">
        <v>631</v>
      </c>
      <c r="F299" s="367">
        <v>3</v>
      </c>
      <c r="K299" s="325"/>
      <c r="L299" s="405">
        <v>953</v>
      </c>
      <c r="M299" s="485">
        <v>370</v>
      </c>
      <c r="O299" s="405"/>
      <c r="P299" s="492"/>
      <c r="Q299" s="492"/>
      <c r="R299" s="405"/>
      <c r="T299" s="405"/>
    </row>
    <row r="300" spans="2:20" x14ac:dyDescent="0.25">
      <c r="B300" s="367">
        <v>985</v>
      </c>
      <c r="C300" s="367" t="s">
        <v>632</v>
      </c>
      <c r="D300" s="367" t="s">
        <v>1223</v>
      </c>
      <c r="E300" s="367" t="s">
        <v>633</v>
      </c>
      <c r="F300" s="367">
        <v>3</v>
      </c>
      <c r="K300" s="325"/>
      <c r="L300" s="405">
        <v>954</v>
      </c>
      <c r="M300" s="485">
        <v>1260</v>
      </c>
      <c r="O300" s="405"/>
      <c r="P300" s="492"/>
      <c r="Q300" s="492"/>
      <c r="R300" s="405"/>
      <c r="T300" s="405"/>
    </row>
    <row r="301" spans="2:20" x14ac:dyDescent="0.25">
      <c r="B301" s="367">
        <v>986</v>
      </c>
      <c r="C301" s="367" t="s">
        <v>634</v>
      </c>
      <c r="D301" s="367" t="s">
        <v>1223</v>
      </c>
      <c r="E301" s="367" t="s">
        <v>635</v>
      </c>
      <c r="F301" s="367">
        <v>3</v>
      </c>
      <c r="K301" s="325"/>
      <c r="L301" s="405">
        <v>955</v>
      </c>
      <c r="M301" s="485">
        <v>370</v>
      </c>
      <c r="O301" s="405"/>
      <c r="P301" s="492"/>
      <c r="Q301" s="492"/>
      <c r="R301" s="405"/>
      <c r="T301" s="405"/>
    </row>
    <row r="302" spans="2:20" x14ac:dyDescent="0.25">
      <c r="B302" s="367">
        <v>988</v>
      </c>
      <c r="C302" s="367" t="s">
        <v>636</v>
      </c>
      <c r="D302" s="367" t="s">
        <v>1223</v>
      </c>
      <c r="E302" s="367" t="s">
        <v>637</v>
      </c>
      <c r="F302" s="367">
        <v>3</v>
      </c>
      <c r="K302" s="325"/>
      <c r="L302" s="405">
        <v>956</v>
      </c>
      <c r="M302" s="485">
        <v>365</v>
      </c>
      <c r="O302" s="405"/>
      <c r="P302" s="492"/>
      <c r="Q302" s="492"/>
      <c r="R302" s="405"/>
      <c r="T302" s="405"/>
    </row>
    <row r="303" spans="2:20" x14ac:dyDescent="0.25">
      <c r="B303" s="367">
        <v>991</v>
      </c>
      <c r="C303" s="367" t="s">
        <v>638</v>
      </c>
      <c r="D303" s="367" t="s">
        <v>1223</v>
      </c>
      <c r="E303" s="367" t="s">
        <v>639</v>
      </c>
      <c r="F303" s="367">
        <v>3</v>
      </c>
      <c r="K303" s="325"/>
      <c r="L303" s="405">
        <v>957</v>
      </c>
      <c r="M303" s="485">
        <v>515</v>
      </c>
      <c r="O303" s="405"/>
      <c r="P303" s="492"/>
      <c r="Q303" s="492"/>
      <c r="R303" s="405"/>
      <c r="T303" s="405"/>
    </row>
    <row r="304" spans="2:20" x14ac:dyDescent="0.25">
      <c r="B304" s="367">
        <v>992</v>
      </c>
      <c r="C304" s="367" t="s">
        <v>640</v>
      </c>
      <c r="D304" s="367" t="s">
        <v>1223</v>
      </c>
      <c r="E304" s="367" t="s">
        <v>641</v>
      </c>
      <c r="F304" s="367">
        <v>3</v>
      </c>
      <c r="K304" s="325"/>
      <c r="L304" s="405">
        <v>958</v>
      </c>
      <c r="M304" s="485">
        <v>890</v>
      </c>
      <c r="O304" s="405"/>
      <c r="P304" s="492"/>
      <c r="Q304" s="492"/>
      <c r="R304" s="405"/>
      <c r="T304" s="405"/>
    </row>
    <row r="305" spans="2:20" x14ac:dyDescent="0.25">
      <c r="B305" s="367">
        <v>995</v>
      </c>
      <c r="C305" s="367" t="s">
        <v>642</v>
      </c>
      <c r="D305" s="367" t="s">
        <v>1223</v>
      </c>
      <c r="E305" s="367" t="s">
        <v>643</v>
      </c>
      <c r="F305" s="367">
        <v>3</v>
      </c>
      <c r="K305" s="325"/>
      <c r="L305" s="405">
        <v>959</v>
      </c>
      <c r="M305" s="485">
        <v>825</v>
      </c>
      <c r="O305" s="405"/>
      <c r="P305" s="492"/>
      <c r="Q305" s="492"/>
      <c r="R305" s="405"/>
      <c r="T305" s="405"/>
    </row>
    <row r="306" spans="2:20" x14ac:dyDescent="0.25">
      <c r="B306" s="367">
        <v>997</v>
      </c>
      <c r="C306" s="367" t="s">
        <v>644</v>
      </c>
      <c r="D306" s="367" t="s">
        <v>1223</v>
      </c>
      <c r="E306" s="367" t="s">
        <v>645</v>
      </c>
      <c r="F306" s="367">
        <v>3</v>
      </c>
      <c r="K306" s="325"/>
      <c r="L306" s="405">
        <v>960</v>
      </c>
      <c r="M306" s="485">
        <v>1575</v>
      </c>
      <c r="O306" s="405"/>
      <c r="P306" s="492"/>
      <c r="Q306" s="492"/>
      <c r="R306" s="405"/>
      <c r="T306" s="405"/>
    </row>
    <row r="307" spans="2:20" x14ac:dyDescent="0.25">
      <c r="B307" s="367">
        <v>999</v>
      </c>
      <c r="C307" s="367" t="s">
        <v>646</v>
      </c>
      <c r="D307" s="367" t="s">
        <v>1223</v>
      </c>
      <c r="E307" s="367" t="s">
        <v>647</v>
      </c>
      <c r="F307" s="367">
        <v>3</v>
      </c>
      <c r="K307" s="325"/>
      <c r="L307" s="405">
        <v>961</v>
      </c>
      <c r="M307" s="485">
        <v>575</v>
      </c>
      <c r="O307" s="405"/>
      <c r="P307" s="492"/>
      <c r="Q307" s="492"/>
      <c r="R307" s="405"/>
      <c r="T307" s="405"/>
    </row>
    <row r="308" spans="2:20" x14ac:dyDescent="0.25">
      <c r="B308" s="367">
        <v>4777</v>
      </c>
      <c r="C308" s="367" t="s">
        <v>648</v>
      </c>
      <c r="D308" s="367" t="s">
        <v>1223</v>
      </c>
      <c r="E308" s="367" t="s">
        <v>649</v>
      </c>
      <c r="F308" s="367">
        <v>3</v>
      </c>
      <c r="K308" s="325"/>
      <c r="L308" s="405">
        <v>962</v>
      </c>
      <c r="M308" s="485">
        <v>370</v>
      </c>
      <c r="O308" s="405"/>
      <c r="P308" s="492"/>
      <c r="Q308" s="492"/>
      <c r="R308" s="405"/>
      <c r="T308" s="405"/>
    </row>
    <row r="309" spans="2:20" x14ac:dyDescent="0.25">
      <c r="B309" s="367">
        <v>7405</v>
      </c>
      <c r="C309" s="367" t="s">
        <v>650</v>
      </c>
      <c r="D309" s="367" t="s">
        <v>1223</v>
      </c>
      <c r="E309" s="367" t="s">
        <v>651</v>
      </c>
      <c r="F309" s="367">
        <v>3</v>
      </c>
      <c r="K309" s="325"/>
      <c r="L309" s="405">
        <v>963</v>
      </c>
      <c r="M309" s="485">
        <v>455</v>
      </c>
      <c r="O309" s="405"/>
      <c r="P309" s="492"/>
      <c r="Q309" s="492"/>
      <c r="R309" s="405"/>
      <c r="T309" s="405"/>
    </row>
    <row r="310" spans="2:20" x14ac:dyDescent="0.25">
      <c r="B310" s="367">
        <v>7413</v>
      </c>
      <c r="C310" s="367" t="s">
        <v>652</v>
      </c>
      <c r="D310" s="367" t="s">
        <v>1223</v>
      </c>
      <c r="E310" s="367" t="s">
        <v>653</v>
      </c>
      <c r="F310" s="367">
        <v>3</v>
      </c>
      <c r="K310" s="325"/>
      <c r="L310" s="405">
        <v>964</v>
      </c>
      <c r="M310" s="485">
        <v>1320</v>
      </c>
      <c r="O310" s="405"/>
      <c r="P310" s="492"/>
      <c r="Q310" s="492"/>
      <c r="R310" s="405"/>
      <c r="T310" s="405"/>
    </row>
    <row r="311" spans="2:20" x14ac:dyDescent="0.25">
      <c r="B311" s="367">
        <v>7421</v>
      </c>
      <c r="C311" s="367" t="s">
        <v>654</v>
      </c>
      <c r="D311" s="367" t="s">
        <v>1223</v>
      </c>
      <c r="E311" s="367" t="s">
        <v>655</v>
      </c>
      <c r="F311" s="367">
        <v>3</v>
      </c>
      <c r="K311" s="325"/>
      <c r="L311" s="405">
        <v>965</v>
      </c>
      <c r="M311" s="485">
        <v>465</v>
      </c>
      <c r="O311" s="405"/>
      <c r="P311" s="492"/>
      <c r="Q311" s="492"/>
      <c r="R311" s="405"/>
      <c r="T311" s="405"/>
    </row>
    <row r="312" spans="2:20" x14ac:dyDescent="0.25">
      <c r="B312" s="367">
        <v>7424</v>
      </c>
      <c r="C312" s="367" t="s">
        <v>656</v>
      </c>
      <c r="D312" s="367" t="s">
        <v>1223</v>
      </c>
      <c r="E312" s="367" t="s">
        <v>657</v>
      </c>
      <c r="F312" s="367">
        <v>3</v>
      </c>
      <c r="K312" s="325"/>
      <c r="L312" s="405">
        <v>966</v>
      </c>
      <c r="M312" s="485">
        <v>1425</v>
      </c>
      <c r="O312" s="405"/>
      <c r="P312" s="492"/>
      <c r="Q312" s="492"/>
      <c r="R312" s="405"/>
      <c r="T312" s="405"/>
    </row>
    <row r="313" spans="2:20" x14ac:dyDescent="0.25">
      <c r="B313" s="367">
        <v>7428</v>
      </c>
      <c r="C313" s="367" t="s">
        <v>658</v>
      </c>
      <c r="D313" s="367" t="s">
        <v>1223</v>
      </c>
      <c r="E313" s="367" t="s">
        <v>659</v>
      </c>
      <c r="F313" s="367">
        <v>3</v>
      </c>
      <c r="K313" s="325"/>
      <c r="L313" s="405">
        <v>967</v>
      </c>
      <c r="M313" s="485">
        <v>640</v>
      </c>
      <c r="O313" s="405"/>
      <c r="P313" s="492"/>
      <c r="Q313" s="492"/>
      <c r="R313" s="405"/>
      <c r="T313" s="405"/>
    </row>
    <row r="314" spans="2:20" x14ac:dyDescent="0.25">
      <c r="B314" s="367">
        <v>7445</v>
      </c>
      <c r="C314" s="367" t="s">
        <v>660</v>
      </c>
      <c r="D314" s="367" t="s">
        <v>1223</v>
      </c>
      <c r="E314" s="367" t="s">
        <v>661</v>
      </c>
      <c r="F314" s="367">
        <v>3</v>
      </c>
      <c r="K314" s="325"/>
      <c r="L314" s="405">
        <v>968</v>
      </c>
      <c r="M314" s="485">
        <v>770</v>
      </c>
      <c r="O314" s="405"/>
      <c r="P314" s="492"/>
      <c r="Q314" s="492"/>
      <c r="R314" s="405"/>
      <c r="T314" s="405"/>
    </row>
    <row r="315" spans="2:20" x14ac:dyDescent="0.25">
      <c r="B315" s="367">
        <v>7453</v>
      </c>
      <c r="C315" s="367" t="s">
        <v>662</v>
      </c>
      <c r="D315" s="367" t="s">
        <v>1223</v>
      </c>
      <c r="E315" s="367" t="s">
        <v>663</v>
      </c>
      <c r="F315" s="367">
        <v>3</v>
      </c>
      <c r="K315" s="325"/>
      <c r="L315" s="405">
        <v>969</v>
      </c>
      <c r="M315" s="485">
        <v>1600</v>
      </c>
      <c r="O315" s="405"/>
      <c r="P315" s="492"/>
      <c r="Q315" s="492"/>
      <c r="R315" s="405"/>
      <c r="T315" s="405"/>
    </row>
    <row r="316" spans="2:20" x14ac:dyDescent="0.25">
      <c r="B316" s="367">
        <v>9108</v>
      </c>
      <c r="C316" s="367" t="s">
        <v>664</v>
      </c>
      <c r="D316" s="367" t="s">
        <v>1230</v>
      </c>
      <c r="E316" s="367" t="s">
        <v>665</v>
      </c>
      <c r="F316" s="367">
        <v>3</v>
      </c>
      <c r="L316" s="405">
        <v>970</v>
      </c>
      <c r="M316" s="485">
        <v>2000</v>
      </c>
      <c r="O316" s="405"/>
      <c r="P316" s="492"/>
      <c r="Q316" s="492"/>
      <c r="R316" s="405"/>
      <c r="T316" s="405"/>
    </row>
    <row r="317" spans="2:20" x14ac:dyDescent="0.25">
      <c r="L317" s="405">
        <v>971</v>
      </c>
      <c r="M317" s="485">
        <v>1410</v>
      </c>
      <c r="O317" s="405"/>
      <c r="P317" s="492"/>
      <c r="Q317" s="492"/>
      <c r="R317" s="405"/>
      <c r="T317" s="405"/>
    </row>
    <row r="318" spans="2:20" x14ac:dyDescent="0.25">
      <c r="L318" s="405">
        <v>973</v>
      </c>
      <c r="M318" s="485">
        <v>1340</v>
      </c>
      <c r="O318" s="405"/>
      <c r="P318" s="492"/>
      <c r="Q318" s="492"/>
      <c r="R318" s="405"/>
      <c r="T318" s="405"/>
    </row>
    <row r="319" spans="2:20" x14ac:dyDescent="0.25">
      <c r="L319" s="405">
        <v>974</v>
      </c>
      <c r="M319" s="485">
        <v>1335</v>
      </c>
      <c r="O319" s="405"/>
      <c r="P319" s="492"/>
      <c r="Q319" s="492"/>
      <c r="R319" s="405"/>
      <c r="T319" s="405"/>
    </row>
    <row r="320" spans="2:20" x14ac:dyDescent="0.25">
      <c r="L320" s="405">
        <v>975</v>
      </c>
      <c r="M320" s="485">
        <v>880</v>
      </c>
      <c r="O320" s="405"/>
      <c r="P320" s="492"/>
      <c r="Q320" s="492"/>
      <c r="R320" s="405"/>
      <c r="T320" s="405"/>
    </row>
    <row r="321" spans="12:20" x14ac:dyDescent="0.25">
      <c r="L321" s="405">
        <v>976</v>
      </c>
      <c r="M321" s="485">
        <v>920</v>
      </c>
      <c r="O321" s="405"/>
      <c r="P321" s="492"/>
      <c r="Q321" s="492"/>
      <c r="R321" s="405"/>
      <c r="T321" s="405"/>
    </row>
    <row r="322" spans="12:20" x14ac:dyDescent="0.25">
      <c r="L322" s="405">
        <v>977</v>
      </c>
      <c r="M322" s="485">
        <v>480</v>
      </c>
      <c r="O322" s="405"/>
      <c r="P322" s="492"/>
      <c r="Q322" s="492"/>
      <c r="R322" s="405"/>
      <c r="T322" s="405"/>
    </row>
    <row r="323" spans="12:20" x14ac:dyDescent="0.25">
      <c r="L323" s="405">
        <v>978</v>
      </c>
      <c r="M323" s="485">
        <v>1265</v>
      </c>
      <c r="O323" s="405"/>
      <c r="P323" s="492"/>
      <c r="Q323" s="492"/>
      <c r="R323" s="405"/>
      <c r="T323" s="405"/>
    </row>
    <row r="324" spans="12:20" x14ac:dyDescent="0.25">
      <c r="L324" s="405">
        <v>979</v>
      </c>
      <c r="M324" s="485">
        <v>1635</v>
      </c>
      <c r="O324" s="405"/>
      <c r="P324" s="492"/>
      <c r="Q324" s="492"/>
      <c r="R324" s="405"/>
      <c r="T324" s="405"/>
    </row>
    <row r="325" spans="12:20" x14ac:dyDescent="0.25">
      <c r="L325" s="405">
        <v>980</v>
      </c>
      <c r="M325" s="485">
        <v>1510</v>
      </c>
      <c r="O325" s="405"/>
      <c r="P325" s="492"/>
      <c r="Q325" s="492"/>
      <c r="R325" s="405"/>
      <c r="T325" s="405"/>
    </row>
    <row r="326" spans="12:20" x14ac:dyDescent="0.25">
      <c r="L326" s="405">
        <v>981</v>
      </c>
      <c r="M326" s="485">
        <v>1135</v>
      </c>
      <c r="O326" s="405"/>
      <c r="P326" s="492"/>
      <c r="Q326" s="492"/>
      <c r="R326" s="405"/>
      <c r="T326" s="405"/>
    </row>
    <row r="327" spans="12:20" x14ac:dyDescent="0.25">
      <c r="L327" s="405">
        <v>983</v>
      </c>
      <c r="M327" s="485">
        <v>2000</v>
      </c>
      <c r="O327" s="405"/>
      <c r="P327" s="492"/>
      <c r="Q327" s="492"/>
      <c r="R327" s="405"/>
      <c r="T327" s="405"/>
    </row>
    <row r="328" spans="12:20" x14ac:dyDescent="0.25">
      <c r="L328" s="405">
        <v>984</v>
      </c>
      <c r="M328" s="485">
        <v>385</v>
      </c>
      <c r="O328" s="405"/>
      <c r="P328" s="492"/>
      <c r="Q328" s="492"/>
      <c r="R328" s="405"/>
      <c r="T328" s="405"/>
    </row>
    <row r="329" spans="12:20" x14ac:dyDescent="0.25">
      <c r="L329" s="405">
        <v>985</v>
      </c>
      <c r="M329" s="485">
        <v>1610</v>
      </c>
      <c r="O329" s="405"/>
      <c r="P329" s="492"/>
      <c r="Q329" s="492"/>
      <c r="R329" s="405"/>
      <c r="T329" s="405"/>
    </row>
    <row r="330" spans="12:20" x14ac:dyDescent="0.25">
      <c r="L330" s="405">
        <v>986</v>
      </c>
      <c r="M330" s="485">
        <v>945</v>
      </c>
      <c r="O330" s="405"/>
      <c r="P330" s="492"/>
      <c r="Q330" s="492"/>
      <c r="R330" s="405"/>
      <c r="T330" s="405"/>
    </row>
    <row r="331" spans="12:20" x14ac:dyDescent="0.25">
      <c r="L331" s="405">
        <v>988</v>
      </c>
      <c r="M331" s="485">
        <v>375</v>
      </c>
      <c r="O331" s="405"/>
      <c r="P331" s="492"/>
      <c r="Q331" s="492"/>
      <c r="R331" s="405"/>
      <c r="T331" s="405"/>
    </row>
    <row r="332" spans="12:20" x14ac:dyDescent="0.25">
      <c r="L332" s="405">
        <v>991</v>
      </c>
      <c r="M332" s="485">
        <v>2000</v>
      </c>
      <c r="O332" s="405"/>
      <c r="P332" s="492"/>
      <c r="Q332" s="492"/>
      <c r="R332" s="405"/>
      <c r="T332" s="405"/>
    </row>
    <row r="333" spans="12:20" x14ac:dyDescent="0.25">
      <c r="L333" s="405">
        <v>992</v>
      </c>
      <c r="M333" s="485">
        <v>1850</v>
      </c>
      <c r="O333" s="405"/>
      <c r="P333" s="492"/>
      <c r="Q333" s="492"/>
      <c r="R333" s="405"/>
      <c r="T333" s="405"/>
    </row>
    <row r="334" spans="12:20" x14ac:dyDescent="0.25">
      <c r="L334" s="405">
        <v>995</v>
      </c>
      <c r="M334" s="485">
        <v>2000</v>
      </c>
      <c r="O334" s="405"/>
      <c r="P334" s="492"/>
      <c r="Q334" s="492"/>
      <c r="R334" s="405"/>
      <c r="T334" s="405"/>
    </row>
    <row r="335" spans="12:20" x14ac:dyDescent="0.25">
      <c r="L335" s="405">
        <v>997</v>
      </c>
      <c r="M335" s="485">
        <v>615</v>
      </c>
      <c r="O335" s="405"/>
      <c r="P335" s="492"/>
      <c r="Q335" s="492"/>
      <c r="R335" s="405"/>
      <c r="T335" s="405"/>
    </row>
    <row r="336" spans="12:20" x14ac:dyDescent="0.25">
      <c r="L336" s="405">
        <v>999</v>
      </c>
      <c r="M336" s="485">
        <v>1925</v>
      </c>
      <c r="O336" s="405"/>
      <c r="P336" s="492"/>
      <c r="Q336" s="492"/>
      <c r="R336" s="405"/>
      <c r="T336" s="405"/>
    </row>
    <row r="337" spans="12:20" x14ac:dyDescent="0.25">
      <c r="L337" s="405">
        <v>4771</v>
      </c>
      <c r="M337" s="485">
        <v>2000</v>
      </c>
      <c r="O337" s="405"/>
      <c r="P337" s="492"/>
      <c r="Q337" s="492"/>
      <c r="R337" s="405"/>
      <c r="T337" s="405"/>
    </row>
    <row r="338" spans="12:20" x14ac:dyDescent="0.25">
      <c r="L338" s="405">
        <v>4777</v>
      </c>
      <c r="M338" s="485">
        <v>2000</v>
      </c>
      <c r="O338" s="405"/>
      <c r="P338" s="492"/>
      <c r="Q338" s="492"/>
      <c r="R338" s="405"/>
      <c r="T338" s="405"/>
    </row>
    <row r="339" spans="12:20" x14ac:dyDescent="0.25">
      <c r="L339" s="405">
        <v>7405</v>
      </c>
      <c r="M339" s="485">
        <v>1170</v>
      </c>
      <c r="O339" s="405"/>
      <c r="P339" s="492"/>
      <c r="Q339" s="492"/>
      <c r="R339" s="405"/>
      <c r="T339" s="405"/>
    </row>
    <row r="340" spans="12:20" x14ac:dyDescent="0.25">
      <c r="L340" s="405">
        <v>7413</v>
      </c>
      <c r="M340" s="485">
        <v>660</v>
      </c>
      <c r="O340" s="405"/>
      <c r="P340" s="492"/>
      <c r="Q340" s="492"/>
      <c r="R340" s="405"/>
      <c r="T340" s="405"/>
    </row>
    <row r="341" spans="12:20" x14ac:dyDescent="0.25">
      <c r="L341" s="405">
        <v>7421</v>
      </c>
      <c r="M341" s="485">
        <v>660</v>
      </c>
      <c r="O341" s="405"/>
      <c r="P341" s="492"/>
      <c r="Q341" s="492"/>
      <c r="R341" s="405"/>
      <c r="T341" s="405"/>
    </row>
    <row r="342" spans="12:20" x14ac:dyDescent="0.25">
      <c r="L342" s="405">
        <v>7424</v>
      </c>
      <c r="M342" s="485">
        <v>1120</v>
      </c>
      <c r="O342" s="405"/>
      <c r="P342" s="492"/>
      <c r="Q342" s="492"/>
      <c r="R342" s="405"/>
      <c r="T342" s="405"/>
    </row>
    <row r="343" spans="12:20" x14ac:dyDescent="0.25">
      <c r="L343" s="405">
        <v>7428</v>
      </c>
      <c r="M343" s="485">
        <v>975</v>
      </c>
      <c r="O343" s="405"/>
      <c r="P343" s="492"/>
      <c r="Q343" s="492"/>
      <c r="R343" s="405"/>
      <c r="T343" s="405"/>
    </row>
    <row r="344" spans="12:20" x14ac:dyDescent="0.25">
      <c r="L344" s="405">
        <v>7445</v>
      </c>
      <c r="M344" s="485"/>
      <c r="O344" s="405"/>
      <c r="P344" s="492"/>
      <c r="Q344" s="492"/>
      <c r="R344" s="405"/>
      <c r="T344" s="405"/>
    </row>
    <row r="345" spans="12:20" x14ac:dyDescent="0.25">
      <c r="L345" s="405">
        <v>7453</v>
      </c>
      <c r="M345" s="485"/>
      <c r="O345" s="405"/>
      <c r="P345" s="492"/>
      <c r="Q345" s="492"/>
      <c r="R345" s="405"/>
      <c r="T345" s="405"/>
    </row>
    <row r="346" spans="12:20" x14ac:dyDescent="0.25">
      <c r="L346" s="405">
        <v>9985</v>
      </c>
      <c r="M346" s="485"/>
      <c r="O346" s="405"/>
      <c r="P346" s="492"/>
      <c r="Q346" s="492"/>
      <c r="R346" s="405"/>
      <c r="T346" s="405"/>
    </row>
    <row r="347" spans="12:20" x14ac:dyDescent="0.25">
      <c r="P347" s="492"/>
    </row>
    <row r="348" spans="12:20" x14ac:dyDescent="0.25">
      <c r="P348" s="492"/>
    </row>
    <row r="349" spans="12:20" x14ac:dyDescent="0.25">
      <c r="P349" s="492"/>
    </row>
    <row r="350" spans="12:20" x14ac:dyDescent="0.25">
      <c r="P350" s="492"/>
    </row>
    <row r="351" spans="12:20" x14ac:dyDescent="0.25">
      <c r="P351" s="492"/>
    </row>
    <row r="352" spans="12:20" x14ac:dyDescent="0.25">
      <c r="P352" s="492"/>
    </row>
    <row r="353" spans="16:17" x14ac:dyDescent="0.25">
      <c r="P353" s="492"/>
    </row>
    <row r="354" spans="16:17" x14ac:dyDescent="0.25">
      <c r="P354" s="492"/>
    </row>
    <row r="355" spans="16:17" x14ac:dyDescent="0.25">
      <c r="P355" s="492"/>
    </row>
    <row r="356" spans="16:17" x14ac:dyDescent="0.25">
      <c r="P356" s="492"/>
    </row>
    <row r="357" spans="16:17" x14ac:dyDescent="0.25">
      <c r="P357" s="492"/>
    </row>
    <row r="358" spans="16:17" x14ac:dyDescent="0.25">
      <c r="P358" s="492"/>
    </row>
    <row r="359" spans="16:17" x14ac:dyDescent="0.25">
      <c r="P359" s="492"/>
    </row>
    <row r="360" spans="16:17" x14ac:dyDescent="0.25">
      <c r="P360" s="492"/>
    </row>
    <row r="361" spans="16:17" x14ac:dyDescent="0.25">
      <c r="P361" s="492"/>
    </row>
    <row r="362" spans="16:17" x14ac:dyDescent="0.25">
      <c r="P362" s="492"/>
    </row>
    <row r="363" spans="16:17" x14ac:dyDescent="0.25">
      <c r="P363" s="492"/>
    </row>
    <row r="364" spans="16:17" x14ac:dyDescent="0.25">
      <c r="P364" s="492"/>
    </row>
    <row r="365" spans="16:17" x14ac:dyDescent="0.25">
      <c r="P365" s="492" t="s">
        <v>1746</v>
      </c>
    </row>
    <row r="366" spans="16:17" x14ac:dyDescent="0.25">
      <c r="P366" s="492">
        <v>4771</v>
      </c>
      <c r="Q366">
        <v>2000</v>
      </c>
    </row>
    <row r="367" spans="16:17" x14ac:dyDescent="0.25">
      <c r="P367" s="492">
        <v>7405</v>
      </c>
      <c r="Q367">
        <v>1170</v>
      </c>
    </row>
    <row r="368" spans="16:17" x14ac:dyDescent="0.25">
      <c r="P368" s="492">
        <v>7413</v>
      </c>
      <c r="Q368">
        <v>660</v>
      </c>
    </row>
    <row r="369" spans="16:16" x14ac:dyDescent="0.25">
      <c r="P369" s="492"/>
    </row>
    <row r="370" spans="16:16" x14ac:dyDescent="0.25">
      <c r="P370" s="492"/>
    </row>
    <row r="371" spans="16:16" x14ac:dyDescent="0.25">
      <c r="P371" s="492"/>
    </row>
    <row r="372" spans="16:16" x14ac:dyDescent="0.25">
      <c r="P372" s="492"/>
    </row>
    <row r="373" spans="16:16" x14ac:dyDescent="0.25">
      <c r="P373" s="492"/>
    </row>
    <row r="374" spans="16:16" x14ac:dyDescent="0.25">
      <c r="P374" s="492"/>
    </row>
    <row r="375" spans="16:16" x14ac:dyDescent="0.25">
      <c r="P375" s="492"/>
    </row>
    <row r="376" spans="16:16" x14ac:dyDescent="0.25">
      <c r="P376" s="492"/>
    </row>
    <row r="377" spans="16:16" x14ac:dyDescent="0.25">
      <c r="P377" s="492"/>
    </row>
    <row r="378" spans="16:16" x14ac:dyDescent="0.25">
      <c r="P378" s="492"/>
    </row>
    <row r="379" spans="16:16" x14ac:dyDescent="0.25">
      <c r="P379" s="492"/>
    </row>
    <row r="380" spans="16:16" x14ac:dyDescent="0.25">
      <c r="P380" s="492"/>
    </row>
    <row r="381" spans="16:16" x14ac:dyDescent="0.25">
      <c r="P381" s="492"/>
    </row>
    <row r="382" spans="16:16" x14ac:dyDescent="0.25">
      <c r="P382" s="492"/>
    </row>
    <row r="383" spans="16:16" x14ac:dyDescent="0.25">
      <c r="P383" s="492"/>
    </row>
    <row r="384" spans="16:16" x14ac:dyDescent="0.25">
      <c r="P384" s="492"/>
    </row>
    <row r="385" spans="16:16" x14ac:dyDescent="0.25">
      <c r="P385" s="492"/>
    </row>
    <row r="386" spans="16:16" x14ac:dyDescent="0.25">
      <c r="P386" s="492"/>
    </row>
    <row r="387" spans="16:16" x14ac:dyDescent="0.25">
      <c r="P387" s="492"/>
    </row>
    <row r="388" spans="16:16" x14ac:dyDescent="0.25">
      <c r="P388" s="492"/>
    </row>
    <row r="389" spans="16:16" x14ac:dyDescent="0.25">
      <c r="P389" s="492"/>
    </row>
    <row r="390" spans="16:16" x14ac:dyDescent="0.25">
      <c r="P390" s="492"/>
    </row>
    <row r="391" spans="16:16" x14ac:dyDescent="0.25">
      <c r="P391" s="492"/>
    </row>
    <row r="392" spans="16:16" x14ac:dyDescent="0.25">
      <c r="P392" s="492"/>
    </row>
    <row r="393" spans="16:16" x14ac:dyDescent="0.25">
      <c r="P393" s="492"/>
    </row>
    <row r="394" spans="16:16" x14ac:dyDescent="0.25">
      <c r="P394" s="492"/>
    </row>
    <row r="395" spans="16:16" x14ac:dyDescent="0.25">
      <c r="P395" s="492"/>
    </row>
    <row r="396" spans="16:16" x14ac:dyDescent="0.25">
      <c r="P396" s="492"/>
    </row>
    <row r="397" spans="16:16" x14ac:dyDescent="0.25">
      <c r="P397" s="492"/>
    </row>
    <row r="398" spans="16:16" x14ac:dyDescent="0.25">
      <c r="P398" s="492"/>
    </row>
    <row r="399" spans="16:16" x14ac:dyDescent="0.25">
      <c r="P399" s="492"/>
    </row>
    <row r="400" spans="16:16" x14ac:dyDescent="0.25">
      <c r="P400" s="492"/>
    </row>
    <row r="401" spans="16:16" x14ac:dyDescent="0.25">
      <c r="P401" s="492"/>
    </row>
    <row r="402" spans="16:16" x14ac:dyDescent="0.25">
      <c r="P402" s="492"/>
    </row>
    <row r="403" spans="16:16" x14ac:dyDescent="0.25">
      <c r="P403" s="492"/>
    </row>
    <row r="404" spans="16:16" x14ac:dyDescent="0.25">
      <c r="P404" s="492"/>
    </row>
    <row r="405" spans="16:16" x14ac:dyDescent="0.25">
      <c r="P405" s="492"/>
    </row>
    <row r="406" spans="16:16" x14ac:dyDescent="0.25">
      <c r="P406" s="492"/>
    </row>
    <row r="407" spans="16:16" x14ac:dyDescent="0.25">
      <c r="P407" s="492"/>
    </row>
    <row r="408" spans="16:16" x14ac:dyDescent="0.25">
      <c r="P408" s="492"/>
    </row>
    <row r="409" spans="16:16" x14ac:dyDescent="0.25">
      <c r="P409" s="492"/>
    </row>
    <row r="410" spans="16:16" x14ac:dyDescent="0.25">
      <c r="P410" s="492"/>
    </row>
    <row r="411" spans="16:16" x14ac:dyDescent="0.25">
      <c r="P411" s="492"/>
    </row>
    <row r="412" spans="16:16" x14ac:dyDescent="0.25">
      <c r="P412" s="492"/>
    </row>
    <row r="413" spans="16:16" x14ac:dyDescent="0.25">
      <c r="P413" s="492"/>
    </row>
    <row r="414" spans="16:16" x14ac:dyDescent="0.25">
      <c r="P414" s="492"/>
    </row>
    <row r="415" spans="16:16" x14ac:dyDescent="0.25">
      <c r="P415" s="492"/>
    </row>
    <row r="416" spans="16:16" x14ac:dyDescent="0.25">
      <c r="P416" s="492"/>
    </row>
    <row r="417" spans="16:16" x14ac:dyDescent="0.25">
      <c r="P417" s="492"/>
    </row>
    <row r="418" spans="16:16" x14ac:dyDescent="0.25">
      <c r="P418" s="492"/>
    </row>
    <row r="419" spans="16:16" x14ac:dyDescent="0.25">
      <c r="P419" s="492"/>
    </row>
    <row r="420" spans="16:16" x14ac:dyDescent="0.25">
      <c r="P420" s="492"/>
    </row>
    <row r="421" spans="16:16" x14ac:dyDescent="0.25">
      <c r="P421" s="492"/>
    </row>
    <row r="422" spans="16:16" x14ac:dyDescent="0.25">
      <c r="P422" s="492"/>
    </row>
    <row r="423" spans="16:16" x14ac:dyDescent="0.25">
      <c r="P423" s="492"/>
    </row>
    <row r="424" spans="16:16" x14ac:dyDescent="0.25">
      <c r="P424" s="492"/>
    </row>
    <row r="425" spans="16:16" x14ac:dyDescent="0.25">
      <c r="P425" s="492"/>
    </row>
    <row r="426" spans="16:16" x14ac:dyDescent="0.25">
      <c r="P426" s="492"/>
    </row>
    <row r="427" spans="16:16" x14ac:dyDescent="0.25">
      <c r="P427" s="492"/>
    </row>
    <row r="428" spans="16:16" x14ac:dyDescent="0.25">
      <c r="P428" s="492"/>
    </row>
    <row r="429" spans="16:16" x14ac:dyDescent="0.25">
      <c r="P429" s="492"/>
    </row>
    <row r="430" spans="16:16" x14ac:dyDescent="0.25">
      <c r="P430" s="492"/>
    </row>
    <row r="431" spans="16:16" x14ac:dyDescent="0.25">
      <c r="P431" s="492"/>
    </row>
    <row r="432" spans="16:16" x14ac:dyDescent="0.25">
      <c r="P432" s="492"/>
    </row>
    <row r="433" spans="16:16" x14ac:dyDescent="0.25">
      <c r="P433" s="492"/>
    </row>
    <row r="434" spans="16:16" x14ac:dyDescent="0.25">
      <c r="P434" s="492"/>
    </row>
    <row r="435" spans="16:16" x14ac:dyDescent="0.25">
      <c r="P435" s="492"/>
    </row>
    <row r="436" spans="16:16" x14ac:dyDescent="0.25">
      <c r="P436" s="492"/>
    </row>
    <row r="437" spans="16:16" x14ac:dyDescent="0.25">
      <c r="P437" s="492"/>
    </row>
    <row r="438" spans="16:16" x14ac:dyDescent="0.25">
      <c r="P438" s="492"/>
    </row>
    <row r="439" spans="16:16" x14ac:dyDescent="0.25">
      <c r="P439" s="492"/>
    </row>
    <row r="440" spans="16:16" x14ac:dyDescent="0.25">
      <c r="P440" s="492"/>
    </row>
    <row r="441" spans="16:16" x14ac:dyDescent="0.25">
      <c r="P441" s="492"/>
    </row>
    <row r="442" spans="16:16" x14ac:dyDescent="0.25">
      <c r="P442" s="492"/>
    </row>
    <row r="443" spans="16:16" x14ac:dyDescent="0.25">
      <c r="P443" s="492"/>
    </row>
    <row r="444" spans="16:16" x14ac:dyDescent="0.25">
      <c r="P444" s="492"/>
    </row>
    <row r="445" spans="16:16" x14ac:dyDescent="0.25">
      <c r="P445" s="492"/>
    </row>
    <row r="446" spans="16:16" x14ac:dyDescent="0.25">
      <c r="P446" s="492"/>
    </row>
    <row r="447" spans="16:16" x14ac:dyDescent="0.25">
      <c r="P447" s="492"/>
    </row>
    <row r="448" spans="16:16" x14ac:dyDescent="0.25">
      <c r="P448" s="492"/>
    </row>
    <row r="449" spans="16:16" x14ac:dyDescent="0.25">
      <c r="P449" s="492"/>
    </row>
    <row r="450" spans="16:16" x14ac:dyDescent="0.25">
      <c r="P450" s="492"/>
    </row>
    <row r="451" spans="16:16" x14ac:dyDescent="0.25">
      <c r="P451" s="492"/>
    </row>
    <row r="452" spans="16:16" x14ac:dyDescent="0.25">
      <c r="P452" s="492"/>
    </row>
    <row r="453" spans="16:16" x14ac:dyDescent="0.25">
      <c r="P453" s="492"/>
    </row>
    <row r="454" spans="16:16" x14ac:dyDescent="0.25">
      <c r="P454" s="492"/>
    </row>
    <row r="455" spans="16:16" x14ac:dyDescent="0.25">
      <c r="P455" s="492"/>
    </row>
    <row r="456" spans="16:16" x14ac:dyDescent="0.25">
      <c r="P456" s="492"/>
    </row>
    <row r="457" spans="16:16" x14ac:dyDescent="0.25">
      <c r="P457" s="492"/>
    </row>
    <row r="458" spans="16:16" x14ac:dyDescent="0.25">
      <c r="P458" s="492"/>
    </row>
    <row r="459" spans="16:16" x14ac:dyDescent="0.25">
      <c r="P459" s="492"/>
    </row>
    <row r="460" spans="16:16" x14ac:dyDescent="0.25">
      <c r="P460" s="492"/>
    </row>
    <row r="461" spans="16:16" x14ac:dyDescent="0.25">
      <c r="P461" s="492"/>
    </row>
    <row r="462" spans="16:16" x14ac:dyDescent="0.25">
      <c r="P462" s="492"/>
    </row>
    <row r="463" spans="16:16" x14ac:dyDescent="0.25">
      <c r="P463" s="492"/>
    </row>
    <row r="464" spans="16:16" x14ac:dyDescent="0.25">
      <c r="P464" s="492"/>
    </row>
    <row r="465" spans="16:16" x14ac:dyDescent="0.25">
      <c r="P465" s="492"/>
    </row>
    <row r="466" spans="16:16" x14ac:dyDescent="0.25">
      <c r="P466" s="492"/>
    </row>
    <row r="467" spans="16:16" x14ac:dyDescent="0.25">
      <c r="P467" s="492"/>
    </row>
    <row r="468" spans="16:16" x14ac:dyDescent="0.25">
      <c r="P468" s="492"/>
    </row>
    <row r="469" spans="16:16" x14ac:dyDescent="0.25">
      <c r="P469" s="492"/>
    </row>
    <row r="470" spans="16:16" x14ac:dyDescent="0.25">
      <c r="P470" s="492"/>
    </row>
    <row r="471" spans="16:16" x14ac:dyDescent="0.25">
      <c r="P471" s="492"/>
    </row>
    <row r="472" spans="16:16" x14ac:dyDescent="0.25">
      <c r="P472" s="492"/>
    </row>
    <row r="473" spans="16:16" x14ac:dyDescent="0.25">
      <c r="P473" s="492"/>
    </row>
    <row r="474" spans="16:16" x14ac:dyDescent="0.25">
      <c r="P474" s="492"/>
    </row>
    <row r="475" spans="16:16" x14ac:dyDescent="0.25">
      <c r="P475" s="492"/>
    </row>
    <row r="476" spans="16:16" x14ac:dyDescent="0.25">
      <c r="P476" s="492"/>
    </row>
    <row r="477" spans="16:16" x14ac:dyDescent="0.25">
      <c r="P477" s="492"/>
    </row>
    <row r="478" spans="16:16" x14ac:dyDescent="0.25">
      <c r="P478" s="492"/>
    </row>
    <row r="479" spans="16:16" x14ac:dyDescent="0.25">
      <c r="P479" s="492"/>
    </row>
    <row r="480" spans="16:16" x14ac:dyDescent="0.25">
      <c r="P480" s="492"/>
    </row>
    <row r="481" spans="16:16" x14ac:dyDescent="0.25">
      <c r="P481" s="492"/>
    </row>
    <row r="482" spans="16:16" x14ac:dyDescent="0.25">
      <c r="P482" s="492"/>
    </row>
    <row r="483" spans="16:16" x14ac:dyDescent="0.25">
      <c r="P483" s="492"/>
    </row>
    <row r="484" spans="16:16" x14ac:dyDescent="0.25">
      <c r="P484" s="492"/>
    </row>
    <row r="485" spans="16:16" x14ac:dyDescent="0.25">
      <c r="P485" s="492"/>
    </row>
    <row r="486" spans="16:16" x14ac:dyDescent="0.25">
      <c r="P486" s="492"/>
    </row>
    <row r="487" spans="16:16" x14ac:dyDescent="0.25">
      <c r="P487" s="492"/>
    </row>
    <row r="488" spans="16:16" x14ac:dyDescent="0.25">
      <c r="P488" s="492"/>
    </row>
    <row r="489" spans="16:16" x14ac:dyDescent="0.25">
      <c r="P489" s="492"/>
    </row>
    <row r="490" spans="16:16" x14ac:dyDescent="0.25">
      <c r="P490" s="492"/>
    </row>
    <row r="491" spans="16:16" x14ac:dyDescent="0.25">
      <c r="P491" s="492"/>
    </row>
    <row r="492" spans="16:16" x14ac:dyDescent="0.25">
      <c r="P492" s="492"/>
    </row>
    <row r="493" spans="16:16" x14ac:dyDescent="0.25">
      <c r="P493" s="492"/>
    </row>
    <row r="494" spans="16:16" x14ac:dyDescent="0.25">
      <c r="P494" s="492"/>
    </row>
    <row r="495" spans="16:16" x14ac:dyDescent="0.25">
      <c r="P495" s="492"/>
    </row>
    <row r="496" spans="16:16" x14ac:dyDescent="0.25">
      <c r="P496" s="492"/>
    </row>
    <row r="497" spans="16:16" x14ac:dyDescent="0.25">
      <c r="P497" s="492"/>
    </row>
    <row r="498" spans="16:16" x14ac:dyDescent="0.25">
      <c r="P498" s="492"/>
    </row>
    <row r="499" spans="16:16" x14ac:dyDescent="0.25">
      <c r="P499" s="492"/>
    </row>
    <row r="500" spans="16:16" x14ac:dyDescent="0.25">
      <c r="P500" s="492"/>
    </row>
    <row r="501" spans="16:16" x14ac:dyDescent="0.25">
      <c r="P501" s="492"/>
    </row>
    <row r="502" spans="16:16" x14ac:dyDescent="0.25">
      <c r="P502" s="492"/>
    </row>
    <row r="503" spans="16:16" x14ac:dyDescent="0.25">
      <c r="P503" s="492"/>
    </row>
    <row r="504" spans="16:16" x14ac:dyDescent="0.25">
      <c r="P504" s="492"/>
    </row>
    <row r="505" spans="16:16" x14ac:dyDescent="0.25">
      <c r="P505" s="492"/>
    </row>
    <row r="506" spans="16:16" x14ac:dyDescent="0.25">
      <c r="P506" s="492"/>
    </row>
    <row r="507" spans="16:16" x14ac:dyDescent="0.25">
      <c r="P507" s="492"/>
    </row>
    <row r="508" spans="16:16" x14ac:dyDescent="0.25">
      <c r="P508" s="492"/>
    </row>
    <row r="509" spans="16:16" x14ac:dyDescent="0.25">
      <c r="P509" s="492"/>
    </row>
    <row r="510" spans="16:16" x14ac:dyDescent="0.25">
      <c r="P510" s="492"/>
    </row>
    <row r="511" spans="16:16" x14ac:dyDescent="0.25">
      <c r="P511" s="492"/>
    </row>
    <row r="512" spans="16:16" x14ac:dyDescent="0.25">
      <c r="P512" s="492"/>
    </row>
    <row r="513" spans="16:16" x14ac:dyDescent="0.25">
      <c r="P513" s="492"/>
    </row>
    <row r="514" spans="16:16" x14ac:dyDescent="0.25">
      <c r="P514" s="492"/>
    </row>
    <row r="515" spans="16:16" x14ac:dyDescent="0.25">
      <c r="P515" s="492"/>
    </row>
    <row r="516" spans="16:16" x14ac:dyDescent="0.25">
      <c r="P516" s="492"/>
    </row>
    <row r="517" spans="16:16" x14ac:dyDescent="0.25">
      <c r="P517" s="492"/>
    </row>
    <row r="518" spans="16:16" x14ac:dyDescent="0.25">
      <c r="P518" s="492"/>
    </row>
    <row r="519" spans="16:16" x14ac:dyDescent="0.25">
      <c r="P519" s="492"/>
    </row>
    <row r="520" spans="16:16" x14ac:dyDescent="0.25">
      <c r="P520" s="492"/>
    </row>
    <row r="521" spans="16:16" x14ac:dyDescent="0.25">
      <c r="P521" s="492"/>
    </row>
    <row r="522" spans="16:16" x14ac:dyDescent="0.25">
      <c r="P522" s="492"/>
    </row>
    <row r="523" spans="16:16" x14ac:dyDescent="0.25">
      <c r="P523" s="492"/>
    </row>
    <row r="524" spans="16:16" x14ac:dyDescent="0.25">
      <c r="P524" s="492"/>
    </row>
    <row r="525" spans="16:16" x14ac:dyDescent="0.25">
      <c r="P525" s="492"/>
    </row>
    <row r="526" spans="16:16" x14ac:dyDescent="0.25">
      <c r="P526" s="492"/>
    </row>
    <row r="527" spans="16:16" x14ac:dyDescent="0.25">
      <c r="P527" s="492"/>
    </row>
    <row r="528" spans="16:16" x14ac:dyDescent="0.25">
      <c r="P528" s="492"/>
    </row>
    <row r="529" spans="16:16" x14ac:dyDescent="0.25">
      <c r="P529" s="492"/>
    </row>
    <row r="530" spans="16:16" x14ac:dyDescent="0.25">
      <c r="P530" s="492"/>
    </row>
    <row r="531" spans="16:16" x14ac:dyDescent="0.25">
      <c r="P531" s="492"/>
    </row>
    <row r="532" spans="16:16" x14ac:dyDescent="0.25">
      <c r="P532" s="492"/>
    </row>
    <row r="533" spans="16:16" x14ac:dyDescent="0.25">
      <c r="P533" s="492"/>
    </row>
    <row r="534" spans="16:16" x14ac:dyDescent="0.25">
      <c r="P534" s="492"/>
    </row>
    <row r="535" spans="16:16" x14ac:dyDescent="0.25">
      <c r="P535" s="492"/>
    </row>
    <row r="536" spans="16:16" x14ac:dyDescent="0.25">
      <c r="P536" s="492"/>
    </row>
    <row r="537" spans="16:16" x14ac:dyDescent="0.25">
      <c r="P537" s="492"/>
    </row>
    <row r="538" spans="16:16" x14ac:dyDescent="0.25">
      <c r="P538" s="492"/>
    </row>
    <row r="539" spans="16:16" x14ac:dyDescent="0.25">
      <c r="P539" s="492"/>
    </row>
    <row r="540" spans="16:16" x14ac:dyDescent="0.25">
      <c r="P540" s="492"/>
    </row>
    <row r="541" spans="16:16" x14ac:dyDescent="0.25">
      <c r="P541" s="492"/>
    </row>
    <row r="542" spans="16:16" x14ac:dyDescent="0.25">
      <c r="P542" s="492"/>
    </row>
    <row r="543" spans="16:16" x14ac:dyDescent="0.25">
      <c r="P543" s="492"/>
    </row>
    <row r="544" spans="16:16" x14ac:dyDescent="0.25">
      <c r="P544" s="492"/>
    </row>
    <row r="545" spans="16:16" x14ac:dyDescent="0.25">
      <c r="P545" s="492"/>
    </row>
    <row r="546" spans="16:16" x14ac:dyDescent="0.25">
      <c r="P546" s="492"/>
    </row>
    <row r="547" spans="16:16" x14ac:dyDescent="0.25">
      <c r="P547" s="492"/>
    </row>
    <row r="548" spans="16:16" x14ac:dyDescent="0.25">
      <c r="P548" s="492"/>
    </row>
    <row r="549" spans="16:16" x14ac:dyDescent="0.25">
      <c r="P549" s="492"/>
    </row>
    <row r="550" spans="16:16" x14ac:dyDescent="0.25">
      <c r="P550" s="492"/>
    </row>
    <row r="551" spans="16:16" x14ac:dyDescent="0.25">
      <c r="P551" s="492"/>
    </row>
    <row r="552" spans="16:16" x14ac:dyDescent="0.25">
      <c r="P552" s="492"/>
    </row>
    <row r="553" spans="16:16" x14ac:dyDescent="0.25">
      <c r="P553" s="492"/>
    </row>
    <row r="554" spans="16:16" x14ac:dyDescent="0.25">
      <c r="P554" s="492"/>
    </row>
    <row r="555" spans="16:16" x14ac:dyDescent="0.25">
      <c r="P555" s="492"/>
    </row>
    <row r="556" spans="16:16" x14ac:dyDescent="0.25">
      <c r="P556" s="492"/>
    </row>
    <row r="557" spans="16:16" x14ac:dyDescent="0.25">
      <c r="P557" s="492"/>
    </row>
    <row r="558" spans="16:16" x14ac:dyDescent="0.25">
      <c r="P558" s="492"/>
    </row>
    <row r="559" spans="16:16" x14ac:dyDescent="0.25">
      <c r="P559" s="492"/>
    </row>
    <row r="560" spans="16:16" x14ac:dyDescent="0.25">
      <c r="P560" s="492"/>
    </row>
    <row r="561" spans="16:16" x14ac:dyDescent="0.25">
      <c r="P561" s="492"/>
    </row>
    <row r="562" spans="16:16" x14ac:dyDescent="0.25">
      <c r="P562" s="492"/>
    </row>
    <row r="563" spans="16:16" x14ac:dyDescent="0.25">
      <c r="P563" s="492"/>
    </row>
    <row r="564" spans="16:16" x14ac:dyDescent="0.25">
      <c r="P564" s="492"/>
    </row>
    <row r="565" spans="16:16" x14ac:dyDescent="0.25">
      <c r="P565" s="492"/>
    </row>
    <row r="566" spans="16:16" x14ac:dyDescent="0.25">
      <c r="P566" s="492"/>
    </row>
    <row r="567" spans="16:16" x14ac:dyDescent="0.25">
      <c r="P567" s="492"/>
    </row>
    <row r="568" spans="16:16" x14ac:dyDescent="0.25">
      <c r="P568" s="492"/>
    </row>
    <row r="569" spans="16:16" x14ac:dyDescent="0.25">
      <c r="P569" s="492"/>
    </row>
    <row r="570" spans="16:16" x14ac:dyDescent="0.25">
      <c r="P570" s="492"/>
    </row>
    <row r="571" spans="16:16" x14ac:dyDescent="0.25">
      <c r="P571" s="492"/>
    </row>
    <row r="572" spans="16:16" x14ac:dyDescent="0.25">
      <c r="P572" s="492"/>
    </row>
    <row r="573" spans="16:16" x14ac:dyDescent="0.25">
      <c r="P573" s="492"/>
    </row>
    <row r="574" spans="16:16" x14ac:dyDescent="0.25">
      <c r="P574" s="492"/>
    </row>
    <row r="575" spans="16:16" x14ac:dyDescent="0.25">
      <c r="P575" s="492"/>
    </row>
    <row r="576" spans="16:16" x14ac:dyDescent="0.25">
      <c r="P576" s="492"/>
    </row>
    <row r="577" spans="16:16" x14ac:dyDescent="0.25">
      <c r="P577" s="492"/>
    </row>
    <row r="578" spans="16:16" x14ac:dyDescent="0.25">
      <c r="P578" s="492"/>
    </row>
    <row r="579" spans="16:16" x14ac:dyDescent="0.25">
      <c r="P579" s="492"/>
    </row>
    <row r="580" spans="16:16" x14ac:dyDescent="0.25">
      <c r="P580" s="492"/>
    </row>
    <row r="581" spans="16:16" x14ac:dyDescent="0.25">
      <c r="P581" s="492"/>
    </row>
    <row r="582" spans="16:16" x14ac:dyDescent="0.25">
      <c r="P582" s="492"/>
    </row>
    <row r="583" spans="16:16" x14ac:dyDescent="0.25">
      <c r="P583" s="492"/>
    </row>
    <row r="584" spans="16:16" x14ac:dyDescent="0.25">
      <c r="P584" s="492"/>
    </row>
    <row r="585" spans="16:16" x14ac:dyDescent="0.25">
      <c r="P585" s="492"/>
    </row>
    <row r="586" spans="16:16" x14ac:dyDescent="0.25">
      <c r="P586" s="492"/>
    </row>
    <row r="587" spans="16:16" x14ac:dyDescent="0.25">
      <c r="P587" s="492"/>
    </row>
    <row r="588" spans="16:16" x14ac:dyDescent="0.25">
      <c r="P588" s="492"/>
    </row>
    <row r="589" spans="16:16" x14ac:dyDescent="0.25">
      <c r="P589" s="492"/>
    </row>
    <row r="590" spans="16:16" x14ac:dyDescent="0.25">
      <c r="P590" s="492"/>
    </row>
    <row r="591" spans="16:16" x14ac:dyDescent="0.25">
      <c r="P591" s="492"/>
    </row>
    <row r="592" spans="16:16" x14ac:dyDescent="0.25">
      <c r="P592" s="492"/>
    </row>
    <row r="593" spans="16:16" x14ac:dyDescent="0.25">
      <c r="P593" s="492"/>
    </row>
    <row r="594" spans="16:16" x14ac:dyDescent="0.25">
      <c r="P594" s="492"/>
    </row>
    <row r="595" spans="16:16" x14ac:dyDescent="0.25">
      <c r="P595" s="492"/>
    </row>
    <row r="596" spans="16:16" x14ac:dyDescent="0.25">
      <c r="P596" s="492"/>
    </row>
    <row r="597" spans="16:16" x14ac:dyDescent="0.25">
      <c r="P597" s="492"/>
    </row>
    <row r="598" spans="16:16" x14ac:dyDescent="0.25">
      <c r="P598" s="492"/>
    </row>
    <row r="599" spans="16:16" x14ac:dyDescent="0.25">
      <c r="P599" s="492"/>
    </row>
    <row r="600" spans="16:16" x14ac:dyDescent="0.25">
      <c r="P600" s="492"/>
    </row>
    <row r="601" spans="16:16" x14ac:dyDescent="0.25">
      <c r="P601" s="492"/>
    </row>
    <row r="602" spans="16:16" x14ac:dyDescent="0.25">
      <c r="P602" s="492"/>
    </row>
    <row r="603" spans="16:16" x14ac:dyDescent="0.25">
      <c r="P603" s="492"/>
    </row>
    <row r="604" spans="16:16" x14ac:dyDescent="0.25">
      <c r="P604" s="492"/>
    </row>
    <row r="605" spans="16:16" x14ac:dyDescent="0.25">
      <c r="P605" s="492"/>
    </row>
    <row r="606" spans="16:16" x14ac:dyDescent="0.25">
      <c r="P606" s="492"/>
    </row>
    <row r="607" spans="16:16" x14ac:dyDescent="0.25">
      <c r="P607" s="492"/>
    </row>
    <row r="608" spans="16:16" x14ac:dyDescent="0.25">
      <c r="P608" s="492"/>
    </row>
    <row r="609" spans="16:16" x14ac:dyDescent="0.25">
      <c r="P609" s="492"/>
    </row>
    <row r="610" spans="16:16" x14ac:dyDescent="0.25">
      <c r="P610" s="492"/>
    </row>
    <row r="611" spans="16:16" x14ac:dyDescent="0.25">
      <c r="P611" s="492"/>
    </row>
    <row r="612" spans="16:16" x14ac:dyDescent="0.25">
      <c r="P612" s="492"/>
    </row>
    <row r="613" spans="16:16" x14ac:dyDescent="0.25">
      <c r="P613" s="492"/>
    </row>
    <row r="614" spans="16:16" x14ac:dyDescent="0.25">
      <c r="P614" s="492"/>
    </row>
    <row r="615" spans="16:16" x14ac:dyDescent="0.25">
      <c r="P615" s="492"/>
    </row>
    <row r="616" spans="16:16" x14ac:dyDescent="0.25">
      <c r="P616" s="492"/>
    </row>
    <row r="617" spans="16:16" x14ac:dyDescent="0.25">
      <c r="P617" s="492"/>
    </row>
    <row r="618" spans="16:16" x14ac:dyDescent="0.25">
      <c r="P618" s="492"/>
    </row>
    <row r="619" spans="16:16" x14ac:dyDescent="0.25">
      <c r="P619" s="492"/>
    </row>
    <row r="620" spans="16:16" x14ac:dyDescent="0.25">
      <c r="P620" s="492"/>
    </row>
    <row r="621" spans="16:16" x14ac:dyDescent="0.25">
      <c r="P621" s="492"/>
    </row>
    <row r="622" spans="16:16" x14ac:dyDescent="0.25">
      <c r="P622" s="492"/>
    </row>
    <row r="623" spans="16:16" x14ac:dyDescent="0.25">
      <c r="P623" s="492"/>
    </row>
    <row r="624" spans="16:16" x14ac:dyDescent="0.25">
      <c r="P624" s="492"/>
    </row>
    <row r="625" spans="16:16" x14ac:dyDescent="0.25">
      <c r="P625" s="492"/>
    </row>
    <row r="626" spans="16:16" x14ac:dyDescent="0.25">
      <c r="P626" s="492"/>
    </row>
    <row r="627" spans="16:16" x14ac:dyDescent="0.25">
      <c r="P627" s="492"/>
    </row>
    <row r="628" spans="16:16" x14ac:dyDescent="0.25">
      <c r="P628" s="492"/>
    </row>
    <row r="629" spans="16:16" x14ac:dyDescent="0.25">
      <c r="P629" s="492"/>
    </row>
    <row r="630" spans="16:16" x14ac:dyDescent="0.25">
      <c r="P630" s="492"/>
    </row>
    <row r="631" spans="16:16" x14ac:dyDescent="0.25">
      <c r="P631" s="492"/>
    </row>
    <row r="632" spans="16:16" x14ac:dyDescent="0.25">
      <c r="P632" s="492"/>
    </row>
    <row r="633" spans="16:16" x14ac:dyDescent="0.25">
      <c r="P633" s="492"/>
    </row>
    <row r="634" spans="16:16" x14ac:dyDescent="0.25">
      <c r="P634" s="492"/>
    </row>
    <row r="635" spans="16:16" x14ac:dyDescent="0.25">
      <c r="P635" s="492"/>
    </row>
    <row r="636" spans="16:16" x14ac:dyDescent="0.25">
      <c r="P636" s="492"/>
    </row>
    <row r="637" spans="16:16" x14ac:dyDescent="0.25">
      <c r="P637" s="492"/>
    </row>
    <row r="638" spans="16:16" x14ac:dyDescent="0.25">
      <c r="P638" s="492"/>
    </row>
    <row r="639" spans="16:16" x14ac:dyDescent="0.25">
      <c r="P639" s="492"/>
    </row>
    <row r="640" spans="16:16" x14ac:dyDescent="0.25">
      <c r="P640" s="492"/>
    </row>
    <row r="641" spans="16:16" x14ac:dyDescent="0.25">
      <c r="P641" s="492"/>
    </row>
    <row r="642" spans="16:16" x14ac:dyDescent="0.25">
      <c r="P642" s="492"/>
    </row>
    <row r="643" spans="16:16" x14ac:dyDescent="0.25">
      <c r="P643" s="492"/>
    </row>
    <row r="644" spans="16:16" x14ac:dyDescent="0.25">
      <c r="P644" s="492"/>
    </row>
    <row r="645" spans="16:16" x14ac:dyDescent="0.25">
      <c r="P645" s="492"/>
    </row>
    <row r="646" spans="16:16" x14ac:dyDescent="0.25">
      <c r="P646" s="492"/>
    </row>
    <row r="647" spans="16:16" x14ac:dyDescent="0.25">
      <c r="P647" s="492"/>
    </row>
    <row r="648" spans="16:16" x14ac:dyDescent="0.25">
      <c r="P648" s="492"/>
    </row>
    <row r="649" spans="16:16" x14ac:dyDescent="0.25">
      <c r="P649" s="492"/>
    </row>
    <row r="650" spans="16:16" x14ac:dyDescent="0.25">
      <c r="P650" s="492"/>
    </row>
    <row r="651" spans="16:16" x14ac:dyDescent="0.25">
      <c r="P651" s="492"/>
    </row>
    <row r="652" spans="16:16" x14ac:dyDescent="0.25">
      <c r="P652" s="492"/>
    </row>
    <row r="653" spans="16:16" x14ac:dyDescent="0.25">
      <c r="P653" s="492"/>
    </row>
    <row r="654" spans="16:16" x14ac:dyDescent="0.25">
      <c r="P654" s="492"/>
    </row>
    <row r="655" spans="16:16" x14ac:dyDescent="0.25">
      <c r="P655" s="492"/>
    </row>
    <row r="656" spans="16:16" x14ac:dyDescent="0.25">
      <c r="P656" s="492"/>
    </row>
    <row r="657" spans="16:16" x14ac:dyDescent="0.25">
      <c r="P657" s="492"/>
    </row>
    <row r="658" spans="16:16" x14ac:dyDescent="0.25">
      <c r="P658" s="492"/>
    </row>
    <row r="659" spans="16:16" x14ac:dyDescent="0.25">
      <c r="P659" s="492"/>
    </row>
    <row r="660" spans="16:16" x14ac:dyDescent="0.25">
      <c r="P660" s="492"/>
    </row>
    <row r="661" spans="16:16" x14ac:dyDescent="0.25">
      <c r="P661" s="492"/>
    </row>
    <row r="662" spans="16:16" x14ac:dyDescent="0.25">
      <c r="P662" s="492"/>
    </row>
    <row r="663" spans="16:16" x14ac:dyDescent="0.25">
      <c r="P663" s="492"/>
    </row>
    <row r="664" spans="16:16" x14ac:dyDescent="0.25">
      <c r="P664" s="492"/>
    </row>
    <row r="665" spans="16:16" x14ac:dyDescent="0.25">
      <c r="P665" s="492"/>
    </row>
    <row r="666" spans="16:16" x14ac:dyDescent="0.25">
      <c r="P666" s="492"/>
    </row>
    <row r="667" spans="16:16" x14ac:dyDescent="0.25">
      <c r="P667" s="492"/>
    </row>
    <row r="668" spans="16:16" x14ac:dyDescent="0.25">
      <c r="P668" s="492"/>
    </row>
    <row r="669" spans="16:16" x14ac:dyDescent="0.25">
      <c r="P669" s="492"/>
    </row>
    <row r="670" spans="16:16" x14ac:dyDescent="0.25">
      <c r="P670" s="492"/>
    </row>
    <row r="671" spans="16:16" x14ac:dyDescent="0.25">
      <c r="P671" s="492"/>
    </row>
    <row r="672" spans="16:16" x14ac:dyDescent="0.25">
      <c r="P672" s="492"/>
    </row>
    <row r="673" spans="16:16" x14ac:dyDescent="0.25">
      <c r="P673" s="492"/>
    </row>
    <row r="674" spans="16:16" x14ac:dyDescent="0.25">
      <c r="P674" s="492"/>
    </row>
    <row r="675" spans="16:16" x14ac:dyDescent="0.25">
      <c r="P675" s="492"/>
    </row>
    <row r="676" spans="16:16" x14ac:dyDescent="0.25">
      <c r="P676" s="492"/>
    </row>
    <row r="677" spans="16:16" x14ac:dyDescent="0.25">
      <c r="P677" s="492"/>
    </row>
    <row r="678" spans="16:16" x14ac:dyDescent="0.25">
      <c r="P678" s="492"/>
    </row>
    <row r="679" spans="16:16" x14ac:dyDescent="0.25">
      <c r="P679" s="492"/>
    </row>
    <row r="680" spans="16:16" x14ac:dyDescent="0.25">
      <c r="P680" s="492"/>
    </row>
    <row r="681" spans="16:16" x14ac:dyDescent="0.25">
      <c r="P681" s="492"/>
    </row>
    <row r="682" spans="16:16" x14ac:dyDescent="0.25">
      <c r="P682" s="492"/>
    </row>
    <row r="683" spans="16:16" x14ac:dyDescent="0.25">
      <c r="P683" s="492"/>
    </row>
    <row r="684" spans="16:16" x14ac:dyDescent="0.25">
      <c r="P684" s="492"/>
    </row>
    <row r="685" spans="16:16" x14ac:dyDescent="0.25">
      <c r="P685" s="492"/>
    </row>
    <row r="686" spans="16:16" x14ac:dyDescent="0.25">
      <c r="P686" s="492"/>
    </row>
    <row r="687" spans="16:16" x14ac:dyDescent="0.25">
      <c r="P687" s="492"/>
    </row>
    <row r="688" spans="16:16" x14ac:dyDescent="0.25">
      <c r="P688" s="492"/>
    </row>
    <row r="689" spans="16:16" x14ac:dyDescent="0.25">
      <c r="P689" s="492"/>
    </row>
    <row r="690" spans="16:16" x14ac:dyDescent="0.25">
      <c r="P690" s="492"/>
    </row>
    <row r="691" spans="16:16" x14ac:dyDescent="0.25">
      <c r="P691" s="492"/>
    </row>
    <row r="692" spans="16:16" x14ac:dyDescent="0.25">
      <c r="P692" s="492"/>
    </row>
    <row r="693" spans="16:16" x14ac:dyDescent="0.25">
      <c r="P693" s="492"/>
    </row>
    <row r="694" spans="16:16" x14ac:dyDescent="0.25">
      <c r="P694" s="492"/>
    </row>
    <row r="695" spans="16:16" x14ac:dyDescent="0.25">
      <c r="P695" s="492"/>
    </row>
    <row r="696" spans="16:16" x14ac:dyDescent="0.25">
      <c r="P696" s="492"/>
    </row>
    <row r="697" spans="16:16" x14ac:dyDescent="0.25">
      <c r="P697" s="492"/>
    </row>
    <row r="698" spans="16:16" x14ac:dyDescent="0.25">
      <c r="P698" s="492"/>
    </row>
    <row r="699" spans="16:16" x14ac:dyDescent="0.25">
      <c r="P699" s="492"/>
    </row>
    <row r="700" spans="16:16" x14ac:dyDescent="0.25">
      <c r="P700" s="492"/>
    </row>
    <row r="701" spans="16:16" x14ac:dyDescent="0.25">
      <c r="P701" s="492"/>
    </row>
    <row r="702" spans="16:16" x14ac:dyDescent="0.25">
      <c r="P702" s="492"/>
    </row>
    <row r="703" spans="16:16" x14ac:dyDescent="0.25">
      <c r="P703" s="492"/>
    </row>
    <row r="704" spans="16:16" x14ac:dyDescent="0.25">
      <c r="P704" s="492"/>
    </row>
    <row r="705" spans="16:16" x14ac:dyDescent="0.25">
      <c r="P705" s="492"/>
    </row>
    <row r="706" spans="16:16" x14ac:dyDescent="0.25">
      <c r="P706" s="492"/>
    </row>
    <row r="707" spans="16:16" x14ac:dyDescent="0.25">
      <c r="P707" s="492"/>
    </row>
    <row r="708" spans="16:16" x14ac:dyDescent="0.25">
      <c r="P708" s="492"/>
    </row>
    <row r="709" spans="16:16" x14ac:dyDescent="0.25">
      <c r="P709" s="492"/>
    </row>
    <row r="710" spans="16:16" x14ac:dyDescent="0.25">
      <c r="P710" s="492"/>
    </row>
    <row r="711" spans="16:16" x14ac:dyDescent="0.25">
      <c r="P711" s="492"/>
    </row>
    <row r="712" spans="16:16" x14ac:dyDescent="0.25">
      <c r="P712" s="492"/>
    </row>
    <row r="713" spans="16:16" x14ac:dyDescent="0.25">
      <c r="P713" s="492"/>
    </row>
    <row r="714" spans="16:16" x14ac:dyDescent="0.25">
      <c r="P714" s="492"/>
    </row>
    <row r="715" spans="16:16" x14ac:dyDescent="0.25">
      <c r="P715" s="492"/>
    </row>
    <row r="716" spans="16:16" x14ac:dyDescent="0.25">
      <c r="P716" s="492"/>
    </row>
    <row r="717" spans="16:16" x14ac:dyDescent="0.25">
      <c r="P717" s="492"/>
    </row>
    <row r="718" spans="16:16" x14ac:dyDescent="0.25">
      <c r="P718" s="492"/>
    </row>
    <row r="719" spans="16:16" x14ac:dyDescent="0.25">
      <c r="P719" s="492"/>
    </row>
    <row r="720" spans="16:16" x14ac:dyDescent="0.25">
      <c r="P720" s="492"/>
    </row>
    <row r="721" spans="16:16" x14ac:dyDescent="0.25">
      <c r="P721" s="492"/>
    </row>
    <row r="722" spans="16:16" x14ac:dyDescent="0.25">
      <c r="P722" s="492"/>
    </row>
    <row r="723" spans="16:16" x14ac:dyDescent="0.25">
      <c r="P723" s="492"/>
    </row>
    <row r="724" spans="16:16" x14ac:dyDescent="0.25">
      <c r="P724" s="492"/>
    </row>
    <row r="725" spans="16:16" x14ac:dyDescent="0.25">
      <c r="P725" s="492"/>
    </row>
    <row r="726" spans="16:16" x14ac:dyDescent="0.25">
      <c r="P726" s="492"/>
    </row>
    <row r="727" spans="16:16" x14ac:dyDescent="0.25">
      <c r="P727" s="492"/>
    </row>
    <row r="728" spans="16:16" x14ac:dyDescent="0.25">
      <c r="P728" s="492"/>
    </row>
    <row r="729" spans="16:16" x14ac:dyDescent="0.25">
      <c r="P729" s="492"/>
    </row>
    <row r="730" spans="16:16" x14ac:dyDescent="0.25">
      <c r="P730" s="492"/>
    </row>
    <row r="731" spans="16:16" x14ac:dyDescent="0.25">
      <c r="P731" s="492"/>
    </row>
    <row r="732" spans="16:16" x14ac:dyDescent="0.25">
      <c r="P732" s="492"/>
    </row>
    <row r="733" spans="16:16" x14ac:dyDescent="0.25">
      <c r="P733" s="492"/>
    </row>
    <row r="734" spans="16:16" x14ac:dyDescent="0.25">
      <c r="P734" s="492"/>
    </row>
    <row r="735" spans="16:16" x14ac:dyDescent="0.25">
      <c r="P735" s="492"/>
    </row>
    <row r="736" spans="16:16" x14ac:dyDescent="0.25">
      <c r="P736" s="492"/>
    </row>
    <row r="737" spans="16:16" x14ac:dyDescent="0.25">
      <c r="P737" s="492"/>
    </row>
    <row r="738" spans="16:16" x14ac:dyDescent="0.25">
      <c r="P738" s="492"/>
    </row>
    <row r="739" spans="16:16" x14ac:dyDescent="0.25">
      <c r="P739" s="492"/>
    </row>
    <row r="740" spans="16:16" x14ac:dyDescent="0.25">
      <c r="P740" s="492"/>
    </row>
    <row r="741" spans="16:16" x14ac:dyDescent="0.25">
      <c r="P741" s="492"/>
    </row>
    <row r="742" spans="16:16" x14ac:dyDescent="0.25">
      <c r="P742" s="492"/>
    </row>
    <row r="743" spans="16:16" x14ac:dyDescent="0.25">
      <c r="P743" s="492"/>
    </row>
    <row r="744" spans="16:16" x14ac:dyDescent="0.25">
      <c r="P744" s="492"/>
    </row>
    <row r="745" spans="16:16" x14ac:dyDescent="0.25">
      <c r="P745" s="492"/>
    </row>
    <row r="746" spans="16:16" x14ac:dyDescent="0.25">
      <c r="P746" s="492"/>
    </row>
    <row r="747" spans="16:16" x14ac:dyDescent="0.25">
      <c r="P747" s="492"/>
    </row>
    <row r="748" spans="16:16" x14ac:dyDescent="0.25">
      <c r="P748" s="492"/>
    </row>
    <row r="749" spans="16:16" x14ac:dyDescent="0.25">
      <c r="P749" s="492"/>
    </row>
    <row r="750" spans="16:16" x14ac:dyDescent="0.25">
      <c r="P750" s="492"/>
    </row>
    <row r="751" spans="16:16" x14ac:dyDescent="0.25">
      <c r="P751" s="492"/>
    </row>
    <row r="752" spans="16:16" x14ac:dyDescent="0.25">
      <c r="P752" s="492"/>
    </row>
    <row r="753" spans="16:16" x14ac:dyDescent="0.25">
      <c r="P753" s="492"/>
    </row>
    <row r="754" spans="16:16" x14ac:dyDescent="0.25">
      <c r="P754" s="492"/>
    </row>
    <row r="755" spans="16:16" x14ac:dyDescent="0.25">
      <c r="P755" s="492"/>
    </row>
    <row r="756" spans="16:16" x14ac:dyDescent="0.25">
      <c r="P756" s="492"/>
    </row>
    <row r="757" spans="16:16" x14ac:dyDescent="0.25">
      <c r="P757" s="492"/>
    </row>
    <row r="758" spans="16:16" x14ac:dyDescent="0.25">
      <c r="P758" s="492"/>
    </row>
    <row r="759" spans="16:16" x14ac:dyDescent="0.25">
      <c r="P759" s="492"/>
    </row>
    <row r="760" spans="16:16" x14ac:dyDescent="0.25">
      <c r="P760" s="492"/>
    </row>
    <row r="761" spans="16:16" x14ac:dyDescent="0.25">
      <c r="P761" s="492"/>
    </row>
    <row r="762" spans="16:16" x14ac:dyDescent="0.25">
      <c r="P762" s="492"/>
    </row>
    <row r="763" spans="16:16" x14ac:dyDescent="0.25">
      <c r="P763" s="492"/>
    </row>
    <row r="764" spans="16:16" x14ac:dyDescent="0.25">
      <c r="P764" s="492"/>
    </row>
    <row r="765" spans="16:16" x14ac:dyDescent="0.25">
      <c r="P765" s="492"/>
    </row>
    <row r="766" spans="16:16" x14ac:dyDescent="0.25">
      <c r="P766" s="492"/>
    </row>
    <row r="767" spans="16:16" x14ac:dyDescent="0.25">
      <c r="P767" s="492"/>
    </row>
    <row r="768" spans="16:16" x14ac:dyDescent="0.25">
      <c r="P768" s="492"/>
    </row>
    <row r="769" spans="16:16" x14ac:dyDescent="0.25">
      <c r="P769" s="492"/>
    </row>
    <row r="770" spans="16:16" x14ac:dyDescent="0.25">
      <c r="P770" s="492"/>
    </row>
    <row r="771" spans="16:16" x14ac:dyDescent="0.25">
      <c r="P771" s="492"/>
    </row>
    <row r="772" spans="16:16" x14ac:dyDescent="0.25">
      <c r="P772" s="492"/>
    </row>
    <row r="773" spans="16:16" x14ac:dyDescent="0.25">
      <c r="P773" s="492"/>
    </row>
    <row r="774" spans="16:16" x14ac:dyDescent="0.25">
      <c r="P774" s="492"/>
    </row>
    <row r="775" spans="16:16" x14ac:dyDescent="0.25">
      <c r="P775" s="492"/>
    </row>
    <row r="776" spans="16:16" x14ac:dyDescent="0.25">
      <c r="P776" s="492"/>
    </row>
    <row r="777" spans="16:16" x14ac:dyDescent="0.25">
      <c r="P777" s="492"/>
    </row>
    <row r="778" spans="16:16" x14ac:dyDescent="0.25">
      <c r="P778" s="492"/>
    </row>
    <row r="779" spans="16:16" x14ac:dyDescent="0.25">
      <c r="P779" s="492"/>
    </row>
    <row r="780" spans="16:16" x14ac:dyDescent="0.25">
      <c r="P780" s="492"/>
    </row>
    <row r="781" spans="16:16" x14ac:dyDescent="0.25">
      <c r="P781" s="492"/>
    </row>
    <row r="782" spans="16:16" x14ac:dyDescent="0.25">
      <c r="P782" s="492"/>
    </row>
    <row r="783" spans="16:16" x14ac:dyDescent="0.25">
      <c r="P783" s="492"/>
    </row>
    <row r="784" spans="16:16" x14ac:dyDescent="0.25">
      <c r="P784" s="492"/>
    </row>
    <row r="785" spans="16:16" x14ac:dyDescent="0.25">
      <c r="P785" s="492"/>
    </row>
    <row r="786" spans="16:16" x14ac:dyDescent="0.25">
      <c r="P786" s="492"/>
    </row>
    <row r="787" spans="16:16" x14ac:dyDescent="0.25">
      <c r="P787" s="492"/>
    </row>
    <row r="788" spans="16:16" x14ac:dyDescent="0.25">
      <c r="P788" s="492"/>
    </row>
    <row r="789" spans="16:16" x14ac:dyDescent="0.25">
      <c r="P789" s="492"/>
    </row>
    <row r="790" spans="16:16" x14ac:dyDescent="0.25">
      <c r="P790" s="492"/>
    </row>
    <row r="791" spans="16:16" x14ac:dyDescent="0.25">
      <c r="P791" s="492"/>
    </row>
    <row r="792" spans="16:16" x14ac:dyDescent="0.25">
      <c r="P792" s="492"/>
    </row>
    <row r="793" spans="16:16" x14ac:dyDescent="0.25">
      <c r="P793" s="492"/>
    </row>
    <row r="794" spans="16:16" x14ac:dyDescent="0.25">
      <c r="P794" s="492"/>
    </row>
    <row r="795" spans="16:16" x14ac:dyDescent="0.25">
      <c r="P795" s="492"/>
    </row>
    <row r="796" spans="16:16" x14ac:dyDescent="0.25">
      <c r="P796" s="492"/>
    </row>
    <row r="797" spans="16:16" x14ac:dyDescent="0.25">
      <c r="P797" s="492"/>
    </row>
    <row r="798" spans="16:16" x14ac:dyDescent="0.25">
      <c r="P798" s="492"/>
    </row>
    <row r="799" spans="16:16" x14ac:dyDescent="0.25">
      <c r="P799" s="492"/>
    </row>
    <row r="800" spans="16:16" x14ac:dyDescent="0.25">
      <c r="P800" s="492"/>
    </row>
    <row r="801" spans="16:16" x14ac:dyDescent="0.25">
      <c r="P801" s="492"/>
    </row>
    <row r="802" spans="16:16" x14ac:dyDescent="0.25">
      <c r="P802" s="492"/>
    </row>
    <row r="803" spans="16:16" x14ac:dyDescent="0.25">
      <c r="P803" s="492"/>
    </row>
    <row r="804" spans="16:16" x14ac:dyDescent="0.25">
      <c r="P804" s="492"/>
    </row>
    <row r="805" spans="16:16" x14ac:dyDescent="0.25">
      <c r="P805" s="492"/>
    </row>
    <row r="806" spans="16:16" x14ac:dyDescent="0.25">
      <c r="P806" s="492"/>
    </row>
    <row r="807" spans="16:16" x14ac:dyDescent="0.25">
      <c r="P807" s="492"/>
    </row>
    <row r="808" spans="16:16" x14ac:dyDescent="0.25">
      <c r="P808" s="492"/>
    </row>
    <row r="809" spans="16:16" x14ac:dyDescent="0.25">
      <c r="P809" s="492"/>
    </row>
    <row r="810" spans="16:16" x14ac:dyDescent="0.25">
      <c r="P810" s="492"/>
    </row>
    <row r="811" spans="16:16" x14ac:dyDescent="0.25">
      <c r="P811" s="492"/>
    </row>
    <row r="812" spans="16:16" x14ac:dyDescent="0.25">
      <c r="P812" s="492"/>
    </row>
    <row r="813" spans="16:16" x14ac:dyDescent="0.25">
      <c r="P813" s="492"/>
    </row>
    <row r="814" spans="16:16" x14ac:dyDescent="0.25">
      <c r="P814" s="492"/>
    </row>
    <row r="815" spans="16:16" x14ac:dyDescent="0.25">
      <c r="P815" s="492"/>
    </row>
    <row r="816" spans="16:16" x14ac:dyDescent="0.25">
      <c r="P816" s="492"/>
    </row>
    <row r="817" spans="16:16" x14ac:dyDescent="0.25">
      <c r="P817" s="492"/>
    </row>
    <row r="818" spans="16:16" x14ac:dyDescent="0.25">
      <c r="P818" s="492"/>
    </row>
    <row r="819" spans="16:16" x14ac:dyDescent="0.25">
      <c r="P819" s="492"/>
    </row>
    <row r="820" spans="16:16" x14ac:dyDescent="0.25">
      <c r="P820" s="492"/>
    </row>
    <row r="821" spans="16:16" x14ac:dyDescent="0.25">
      <c r="P821" s="492"/>
    </row>
    <row r="822" spans="16:16" x14ac:dyDescent="0.25">
      <c r="P822" s="492"/>
    </row>
    <row r="823" spans="16:16" x14ac:dyDescent="0.25">
      <c r="P823" s="492"/>
    </row>
    <row r="824" spans="16:16" x14ac:dyDescent="0.25">
      <c r="P824" s="492"/>
    </row>
    <row r="825" spans="16:16" x14ac:dyDescent="0.25">
      <c r="P825" s="492"/>
    </row>
    <row r="826" spans="16:16" x14ac:dyDescent="0.25">
      <c r="P826" s="492"/>
    </row>
    <row r="827" spans="16:16" x14ac:dyDescent="0.25">
      <c r="P827" s="492"/>
    </row>
    <row r="828" spans="16:16" x14ac:dyDescent="0.25">
      <c r="P828" s="492"/>
    </row>
    <row r="829" spans="16:16" x14ac:dyDescent="0.25">
      <c r="P829" s="492"/>
    </row>
    <row r="830" spans="16:16" x14ac:dyDescent="0.25">
      <c r="P830" s="492"/>
    </row>
    <row r="831" spans="16:16" x14ac:dyDescent="0.25">
      <c r="P831" s="492"/>
    </row>
    <row r="832" spans="16:16" x14ac:dyDescent="0.25">
      <c r="P832" s="492"/>
    </row>
    <row r="833" spans="16:16" x14ac:dyDescent="0.25">
      <c r="P833" s="492"/>
    </row>
    <row r="834" spans="16:16" x14ac:dyDescent="0.25">
      <c r="P834" s="492"/>
    </row>
    <row r="835" spans="16:16" x14ac:dyDescent="0.25">
      <c r="P835" s="492"/>
    </row>
    <row r="836" spans="16:16" x14ac:dyDescent="0.25">
      <c r="P836" s="492"/>
    </row>
    <row r="837" spans="16:16" x14ac:dyDescent="0.25">
      <c r="P837" s="492"/>
    </row>
    <row r="838" spans="16:16" x14ac:dyDescent="0.25">
      <c r="P838" s="492"/>
    </row>
    <row r="839" spans="16:16" x14ac:dyDescent="0.25">
      <c r="P839" s="492"/>
    </row>
    <row r="840" spans="16:16" x14ac:dyDescent="0.25">
      <c r="P840" s="492"/>
    </row>
    <row r="841" spans="16:16" x14ac:dyDescent="0.25">
      <c r="P841" s="492"/>
    </row>
    <row r="842" spans="16:16" x14ac:dyDescent="0.25">
      <c r="P842" s="492"/>
    </row>
    <row r="843" spans="16:16" x14ac:dyDescent="0.25">
      <c r="P843" s="492"/>
    </row>
    <row r="844" spans="16:16" x14ac:dyDescent="0.25">
      <c r="P844" s="492"/>
    </row>
    <row r="845" spans="16:16" x14ac:dyDescent="0.25">
      <c r="P845" s="492"/>
    </row>
    <row r="846" spans="16:16" x14ac:dyDescent="0.25">
      <c r="P846" s="492"/>
    </row>
    <row r="847" spans="16:16" x14ac:dyDescent="0.25">
      <c r="P847" s="492"/>
    </row>
    <row r="848" spans="16:16" x14ac:dyDescent="0.25">
      <c r="P848" s="492"/>
    </row>
    <row r="849" spans="16:16" x14ac:dyDescent="0.25">
      <c r="P849" s="492"/>
    </row>
    <row r="850" spans="16:16" x14ac:dyDescent="0.25">
      <c r="P850" s="492"/>
    </row>
    <row r="851" spans="16:16" x14ac:dyDescent="0.25">
      <c r="P851" s="492"/>
    </row>
    <row r="852" spans="16:16" x14ac:dyDescent="0.25">
      <c r="P852" s="492"/>
    </row>
    <row r="853" spans="16:16" x14ac:dyDescent="0.25">
      <c r="P853" s="492"/>
    </row>
    <row r="854" spans="16:16" x14ac:dyDescent="0.25">
      <c r="P854" s="492"/>
    </row>
    <row r="855" spans="16:16" x14ac:dyDescent="0.25">
      <c r="P855" s="492"/>
    </row>
    <row r="856" spans="16:16" x14ac:dyDescent="0.25">
      <c r="P856" s="492"/>
    </row>
    <row r="857" spans="16:16" x14ac:dyDescent="0.25">
      <c r="P857" s="492"/>
    </row>
    <row r="858" spans="16:16" x14ac:dyDescent="0.25">
      <c r="P858" s="492"/>
    </row>
    <row r="859" spans="16:16" x14ac:dyDescent="0.25">
      <c r="P859" s="492"/>
    </row>
    <row r="860" spans="16:16" x14ac:dyDescent="0.25">
      <c r="P860" s="492"/>
    </row>
    <row r="861" spans="16:16" x14ac:dyDescent="0.25">
      <c r="P861" s="492"/>
    </row>
    <row r="862" spans="16:16" x14ac:dyDescent="0.25">
      <c r="P862" s="492"/>
    </row>
    <row r="863" spans="16:16" x14ac:dyDescent="0.25">
      <c r="P863" s="492"/>
    </row>
    <row r="864" spans="16:16" x14ac:dyDescent="0.25">
      <c r="P864" s="492"/>
    </row>
    <row r="865" spans="16:16" x14ac:dyDescent="0.25">
      <c r="P865" s="492"/>
    </row>
    <row r="866" spans="16:16" x14ac:dyDescent="0.25">
      <c r="P866" s="492"/>
    </row>
    <row r="867" spans="16:16" x14ac:dyDescent="0.25">
      <c r="P867" s="492"/>
    </row>
    <row r="868" spans="16:16" x14ac:dyDescent="0.25">
      <c r="P868" s="492"/>
    </row>
    <row r="869" spans="16:16" x14ac:dyDescent="0.25">
      <c r="P869" s="492"/>
    </row>
    <row r="870" spans="16:16" x14ac:dyDescent="0.25">
      <c r="P870" s="492"/>
    </row>
    <row r="871" spans="16:16" x14ac:dyDescent="0.25">
      <c r="P871" s="492"/>
    </row>
    <row r="872" spans="16:16" x14ac:dyDescent="0.25">
      <c r="P872" s="492"/>
    </row>
    <row r="873" spans="16:16" x14ac:dyDescent="0.25">
      <c r="P873" s="492"/>
    </row>
    <row r="874" spans="16:16" x14ac:dyDescent="0.25">
      <c r="P874" s="492"/>
    </row>
    <row r="875" spans="16:16" x14ac:dyDescent="0.25">
      <c r="P875" s="492"/>
    </row>
    <row r="876" spans="16:16" x14ac:dyDescent="0.25">
      <c r="P876" s="492"/>
    </row>
    <row r="877" spans="16:16" x14ac:dyDescent="0.25">
      <c r="P877" s="492"/>
    </row>
    <row r="878" spans="16:16" x14ac:dyDescent="0.25">
      <c r="P878" s="492"/>
    </row>
    <row r="879" spans="16:16" x14ac:dyDescent="0.25">
      <c r="P879" s="492"/>
    </row>
    <row r="880" spans="16:16" x14ac:dyDescent="0.25">
      <c r="P880" s="492"/>
    </row>
    <row r="881" spans="16:16" x14ac:dyDescent="0.25">
      <c r="P881" s="492"/>
    </row>
    <row r="882" spans="16:16" x14ac:dyDescent="0.25">
      <c r="P882" s="492"/>
    </row>
    <row r="883" spans="16:16" x14ac:dyDescent="0.25">
      <c r="P883" s="492"/>
    </row>
    <row r="884" spans="16:16" x14ac:dyDescent="0.25">
      <c r="P884" s="492"/>
    </row>
    <row r="885" spans="16:16" x14ac:dyDescent="0.25">
      <c r="P885" s="492"/>
    </row>
    <row r="886" spans="16:16" x14ac:dyDescent="0.25">
      <c r="P886" s="492"/>
    </row>
    <row r="887" spans="16:16" x14ac:dyDescent="0.25">
      <c r="P887" s="492"/>
    </row>
    <row r="888" spans="16:16" x14ac:dyDescent="0.25">
      <c r="P888" s="492"/>
    </row>
    <row r="889" spans="16:16" x14ac:dyDescent="0.25">
      <c r="P889" s="492"/>
    </row>
    <row r="890" spans="16:16" x14ac:dyDescent="0.25">
      <c r="P890" s="492"/>
    </row>
    <row r="891" spans="16:16" x14ac:dyDescent="0.25">
      <c r="P891" s="492"/>
    </row>
    <row r="892" spans="16:16" x14ac:dyDescent="0.25">
      <c r="P892" s="492"/>
    </row>
    <row r="893" spans="16:16" x14ac:dyDescent="0.25">
      <c r="P893" s="492"/>
    </row>
    <row r="894" spans="16:16" x14ac:dyDescent="0.25">
      <c r="P894" s="492"/>
    </row>
    <row r="895" spans="16:16" x14ac:dyDescent="0.25">
      <c r="P895" s="492"/>
    </row>
    <row r="896" spans="16:16" x14ac:dyDescent="0.25">
      <c r="P896" s="492"/>
    </row>
    <row r="897" spans="16:16" x14ac:dyDescent="0.25">
      <c r="P897" s="492"/>
    </row>
    <row r="898" spans="16:16" x14ac:dyDescent="0.25">
      <c r="P898" s="492"/>
    </row>
    <row r="899" spans="16:16" x14ac:dyDescent="0.25">
      <c r="P899" s="492"/>
    </row>
    <row r="900" spans="16:16" x14ac:dyDescent="0.25">
      <c r="P900" s="492"/>
    </row>
    <row r="901" spans="16:16" x14ac:dyDescent="0.25">
      <c r="P901" s="492"/>
    </row>
    <row r="902" spans="16:16" x14ac:dyDescent="0.25">
      <c r="P902" s="492"/>
    </row>
    <row r="903" spans="16:16" x14ac:dyDescent="0.25">
      <c r="P903" s="492"/>
    </row>
    <row r="904" spans="16:16" x14ac:dyDescent="0.25">
      <c r="P904" s="492"/>
    </row>
    <row r="905" spans="16:16" x14ac:dyDescent="0.25">
      <c r="P905" s="492"/>
    </row>
    <row r="906" spans="16:16" x14ac:dyDescent="0.25">
      <c r="P906" s="492"/>
    </row>
    <row r="907" spans="16:16" x14ac:dyDescent="0.25">
      <c r="P907" s="492"/>
    </row>
    <row r="908" spans="16:16" x14ac:dyDescent="0.25">
      <c r="P908" s="492"/>
    </row>
    <row r="909" spans="16:16" x14ac:dyDescent="0.25">
      <c r="P909" s="492"/>
    </row>
    <row r="910" spans="16:16" x14ac:dyDescent="0.25">
      <c r="P910" s="492"/>
    </row>
    <row r="911" spans="16:16" x14ac:dyDescent="0.25">
      <c r="P911" s="492"/>
    </row>
    <row r="912" spans="16:16" x14ac:dyDescent="0.25">
      <c r="P912" s="492"/>
    </row>
    <row r="913" spans="16:16" x14ac:dyDescent="0.25">
      <c r="P913" s="492"/>
    </row>
    <row r="914" spans="16:16" x14ac:dyDescent="0.25">
      <c r="P914" s="492"/>
    </row>
    <row r="915" spans="16:16" x14ac:dyDescent="0.25">
      <c r="P915" s="492"/>
    </row>
    <row r="916" spans="16:16" x14ac:dyDescent="0.25">
      <c r="P916" s="492"/>
    </row>
    <row r="917" spans="16:16" x14ac:dyDescent="0.25">
      <c r="P917" s="492"/>
    </row>
    <row r="918" spans="16:16" x14ac:dyDescent="0.25">
      <c r="P918" s="492"/>
    </row>
    <row r="919" spans="16:16" x14ac:dyDescent="0.25">
      <c r="P919" s="492"/>
    </row>
    <row r="920" spans="16:16" x14ac:dyDescent="0.25">
      <c r="P920" s="492"/>
    </row>
    <row r="921" spans="16:16" x14ac:dyDescent="0.25">
      <c r="P921" s="492"/>
    </row>
    <row r="922" spans="16:16" x14ac:dyDescent="0.25">
      <c r="P922" s="492"/>
    </row>
    <row r="923" spans="16:16" x14ac:dyDescent="0.25">
      <c r="P923" s="492"/>
    </row>
    <row r="924" spans="16:16" x14ac:dyDescent="0.25">
      <c r="P924" s="492"/>
    </row>
    <row r="925" spans="16:16" x14ac:dyDescent="0.25">
      <c r="P925" s="492"/>
    </row>
    <row r="926" spans="16:16" x14ac:dyDescent="0.25">
      <c r="P926" s="492"/>
    </row>
    <row r="927" spans="16:16" x14ac:dyDescent="0.25">
      <c r="P927" s="492"/>
    </row>
    <row r="928" spans="16:16" x14ac:dyDescent="0.25">
      <c r="P928" s="492"/>
    </row>
    <row r="929" spans="16:16" x14ac:dyDescent="0.25">
      <c r="P929" s="492"/>
    </row>
    <row r="930" spans="16:16" x14ac:dyDescent="0.25">
      <c r="P930" s="492"/>
    </row>
    <row r="931" spans="16:16" x14ac:dyDescent="0.25">
      <c r="P931" s="492"/>
    </row>
    <row r="932" spans="16:16" x14ac:dyDescent="0.25">
      <c r="P932" s="492"/>
    </row>
    <row r="933" spans="16:16" x14ac:dyDescent="0.25">
      <c r="P933" s="492"/>
    </row>
    <row r="934" spans="16:16" x14ac:dyDescent="0.25">
      <c r="P934" s="492"/>
    </row>
    <row r="935" spans="16:16" x14ac:dyDescent="0.25">
      <c r="P935" s="492"/>
    </row>
    <row r="936" spans="16:16" x14ac:dyDescent="0.25">
      <c r="P936" s="492"/>
    </row>
    <row r="937" spans="16:16" x14ac:dyDescent="0.25">
      <c r="P937" s="492"/>
    </row>
    <row r="938" spans="16:16" x14ac:dyDescent="0.25">
      <c r="P938" s="492"/>
    </row>
    <row r="939" spans="16:16" x14ac:dyDescent="0.25">
      <c r="P939" s="492"/>
    </row>
    <row r="940" spans="16:16" x14ac:dyDescent="0.25">
      <c r="P940" s="492"/>
    </row>
    <row r="941" spans="16:16" x14ac:dyDescent="0.25">
      <c r="P941" s="492"/>
    </row>
    <row r="942" spans="16:16" x14ac:dyDescent="0.25">
      <c r="P942" s="492"/>
    </row>
    <row r="943" spans="16:16" x14ac:dyDescent="0.25">
      <c r="P943" s="492"/>
    </row>
    <row r="944" spans="16:16" x14ac:dyDescent="0.25">
      <c r="P944" s="492"/>
    </row>
    <row r="945" spans="16:16" x14ac:dyDescent="0.25">
      <c r="P945" s="492"/>
    </row>
    <row r="946" spans="16:16" x14ac:dyDescent="0.25">
      <c r="P946" s="492"/>
    </row>
    <row r="947" spans="16:16" x14ac:dyDescent="0.25">
      <c r="P947" s="492"/>
    </row>
    <row r="948" spans="16:16" x14ac:dyDescent="0.25">
      <c r="P948" s="492"/>
    </row>
    <row r="949" spans="16:16" x14ac:dyDescent="0.25">
      <c r="P949" s="492"/>
    </row>
    <row r="950" spans="16:16" x14ac:dyDescent="0.25">
      <c r="P950" s="492"/>
    </row>
    <row r="951" spans="16:16" x14ac:dyDescent="0.25">
      <c r="P951" s="492"/>
    </row>
    <row r="952" spans="16:16" x14ac:dyDescent="0.25">
      <c r="P952" s="492"/>
    </row>
    <row r="953" spans="16:16" x14ac:dyDescent="0.25">
      <c r="P953" s="492"/>
    </row>
    <row r="954" spans="16:16" x14ac:dyDescent="0.25">
      <c r="P954" s="492"/>
    </row>
    <row r="955" spans="16:16" x14ac:dyDescent="0.25">
      <c r="P955" s="492"/>
    </row>
    <row r="956" spans="16:16" x14ac:dyDescent="0.25">
      <c r="P956" s="492"/>
    </row>
    <row r="957" spans="16:16" x14ac:dyDescent="0.25">
      <c r="P957" s="492"/>
    </row>
    <row r="958" spans="16:16" x14ac:dyDescent="0.25">
      <c r="P958" s="492"/>
    </row>
    <row r="959" spans="16:16" x14ac:dyDescent="0.25">
      <c r="P959" s="492"/>
    </row>
    <row r="960" spans="16:16" x14ac:dyDescent="0.25">
      <c r="P960" s="492"/>
    </row>
    <row r="961" spans="16:16" x14ac:dyDescent="0.25">
      <c r="P961" s="492"/>
    </row>
    <row r="962" spans="16:16" x14ac:dyDescent="0.25">
      <c r="P962" s="492"/>
    </row>
    <row r="963" spans="16:16" x14ac:dyDescent="0.25">
      <c r="P963" s="492"/>
    </row>
    <row r="964" spans="16:16" x14ac:dyDescent="0.25">
      <c r="P964" s="492"/>
    </row>
    <row r="965" spans="16:16" x14ac:dyDescent="0.25">
      <c r="P965" s="492"/>
    </row>
    <row r="966" spans="16:16" x14ac:dyDescent="0.25">
      <c r="P966" s="492"/>
    </row>
    <row r="967" spans="16:16" x14ac:dyDescent="0.25">
      <c r="P967" s="492"/>
    </row>
    <row r="968" spans="16:16" x14ac:dyDescent="0.25">
      <c r="P968" s="492"/>
    </row>
    <row r="969" spans="16:16" x14ac:dyDescent="0.25">
      <c r="P969" s="492"/>
    </row>
    <row r="970" spans="16:16" x14ac:dyDescent="0.25">
      <c r="P970" s="492"/>
    </row>
    <row r="971" spans="16:16" x14ac:dyDescent="0.25">
      <c r="P971" s="492"/>
    </row>
    <row r="972" spans="16:16" x14ac:dyDescent="0.25">
      <c r="P972" s="492"/>
    </row>
    <row r="973" spans="16:16" x14ac:dyDescent="0.25">
      <c r="P973" s="492"/>
    </row>
    <row r="974" spans="16:16" x14ac:dyDescent="0.25">
      <c r="P974" s="492"/>
    </row>
    <row r="975" spans="16:16" x14ac:dyDescent="0.25">
      <c r="P975" s="492"/>
    </row>
    <row r="976" spans="16:16" x14ac:dyDescent="0.25">
      <c r="P976" s="492"/>
    </row>
    <row r="977" spans="16:16" x14ac:dyDescent="0.25">
      <c r="P977" s="492"/>
    </row>
    <row r="978" spans="16:16" x14ac:dyDescent="0.25">
      <c r="P978" s="492"/>
    </row>
    <row r="979" spans="16:16" x14ac:dyDescent="0.25">
      <c r="P979" s="492"/>
    </row>
    <row r="980" spans="16:16" x14ac:dyDescent="0.25">
      <c r="P980" s="492"/>
    </row>
    <row r="981" spans="16:16" x14ac:dyDescent="0.25">
      <c r="P981" s="492"/>
    </row>
    <row r="982" spans="16:16" x14ac:dyDescent="0.25">
      <c r="P982" s="492"/>
    </row>
    <row r="983" spans="16:16" x14ac:dyDescent="0.25">
      <c r="P983" s="492"/>
    </row>
    <row r="984" spans="16:16" x14ac:dyDescent="0.25">
      <c r="P984" s="492"/>
    </row>
    <row r="985" spans="16:16" x14ac:dyDescent="0.25">
      <c r="P985" s="492"/>
    </row>
    <row r="986" spans="16:16" x14ac:dyDescent="0.25">
      <c r="P986" s="492"/>
    </row>
    <row r="987" spans="16:16" x14ac:dyDescent="0.25">
      <c r="P987" s="492"/>
    </row>
    <row r="988" spans="16:16" x14ac:dyDescent="0.25">
      <c r="P988" s="492"/>
    </row>
    <row r="989" spans="16:16" x14ac:dyDescent="0.25">
      <c r="P989" s="492"/>
    </row>
    <row r="990" spans="16:16" x14ac:dyDescent="0.25">
      <c r="P990" s="492"/>
    </row>
    <row r="991" spans="16:16" x14ac:dyDescent="0.25">
      <c r="P991" s="492"/>
    </row>
    <row r="992" spans="16:16" x14ac:dyDescent="0.25">
      <c r="P992" s="492"/>
    </row>
    <row r="993" spans="16:16" x14ac:dyDescent="0.25">
      <c r="P993" s="492"/>
    </row>
    <row r="994" spans="16:16" x14ac:dyDescent="0.25">
      <c r="P994" s="492"/>
    </row>
    <row r="995" spans="16:16" x14ac:dyDescent="0.25">
      <c r="P995" s="492"/>
    </row>
    <row r="996" spans="16:16" x14ac:dyDescent="0.25">
      <c r="P996" s="492"/>
    </row>
    <row r="997" spans="16:16" x14ac:dyDescent="0.25">
      <c r="P997" s="492"/>
    </row>
    <row r="998" spans="16:16" x14ac:dyDescent="0.25">
      <c r="P998" s="492"/>
    </row>
    <row r="999" spans="16:16" x14ac:dyDescent="0.25">
      <c r="P999" s="492"/>
    </row>
    <row r="1000" spans="16:16" x14ac:dyDescent="0.25">
      <c r="P1000" s="492"/>
    </row>
    <row r="1001" spans="16:16" x14ac:dyDescent="0.25">
      <c r="P1001" s="492"/>
    </row>
    <row r="1002" spans="16:16" x14ac:dyDescent="0.25">
      <c r="P1002" s="492"/>
    </row>
    <row r="1003" spans="16:16" x14ac:dyDescent="0.25">
      <c r="P1003" s="492"/>
    </row>
    <row r="1004" spans="16:16" x14ac:dyDescent="0.25">
      <c r="P1004" s="492"/>
    </row>
    <row r="1005" spans="16:16" x14ac:dyDescent="0.25">
      <c r="P1005" s="492"/>
    </row>
    <row r="1006" spans="16:16" x14ac:dyDescent="0.25">
      <c r="P1006" s="492"/>
    </row>
    <row r="1007" spans="16:16" x14ac:dyDescent="0.25">
      <c r="P1007" s="492"/>
    </row>
    <row r="1008" spans="16:16" x14ac:dyDescent="0.25">
      <c r="P1008" s="492"/>
    </row>
    <row r="1009" spans="16:16" x14ac:dyDescent="0.25">
      <c r="P1009" s="492"/>
    </row>
    <row r="1010" spans="16:16" x14ac:dyDescent="0.25">
      <c r="P1010" s="492"/>
    </row>
    <row r="1011" spans="16:16" x14ac:dyDescent="0.25">
      <c r="P1011" s="492"/>
    </row>
    <row r="1012" spans="16:16" x14ac:dyDescent="0.25">
      <c r="P1012" s="492"/>
    </row>
    <row r="1013" spans="16:16" x14ac:dyDescent="0.25">
      <c r="P1013" s="492"/>
    </row>
    <row r="1014" spans="16:16" x14ac:dyDescent="0.25">
      <c r="P1014" s="492"/>
    </row>
    <row r="1015" spans="16:16" x14ac:dyDescent="0.25">
      <c r="P1015" s="492"/>
    </row>
    <row r="1016" spans="16:16" x14ac:dyDescent="0.25">
      <c r="P1016" s="492"/>
    </row>
    <row r="1017" spans="16:16" x14ac:dyDescent="0.25">
      <c r="P1017" s="492"/>
    </row>
    <row r="1018" spans="16:16" x14ac:dyDescent="0.25">
      <c r="P1018" s="492"/>
    </row>
    <row r="1019" spans="16:16" x14ac:dyDescent="0.25">
      <c r="P1019" s="492"/>
    </row>
    <row r="1020" spans="16:16" x14ac:dyDescent="0.25">
      <c r="P1020" s="492"/>
    </row>
    <row r="1021" spans="16:16" x14ac:dyDescent="0.25">
      <c r="P1021" s="492"/>
    </row>
    <row r="1022" spans="16:16" x14ac:dyDescent="0.25">
      <c r="P1022" s="492"/>
    </row>
    <row r="1023" spans="16:16" x14ac:dyDescent="0.25">
      <c r="P1023" s="492"/>
    </row>
    <row r="1024" spans="16:16" x14ac:dyDescent="0.25">
      <c r="P1024" s="492"/>
    </row>
    <row r="1025" spans="16:16" x14ac:dyDescent="0.25">
      <c r="P1025" s="492"/>
    </row>
    <row r="1026" spans="16:16" x14ac:dyDescent="0.25">
      <c r="P1026" s="492"/>
    </row>
    <row r="1027" spans="16:16" x14ac:dyDescent="0.25">
      <c r="P1027" s="492"/>
    </row>
    <row r="1028" spans="16:16" x14ac:dyDescent="0.25">
      <c r="P1028" s="492"/>
    </row>
    <row r="1029" spans="16:16" x14ac:dyDescent="0.25">
      <c r="P1029" s="492"/>
    </row>
    <row r="1030" spans="16:16" x14ac:dyDescent="0.25">
      <c r="P1030" s="492"/>
    </row>
    <row r="1031" spans="16:16" x14ac:dyDescent="0.25">
      <c r="P1031" s="492"/>
    </row>
    <row r="1032" spans="16:16" x14ac:dyDescent="0.25">
      <c r="P1032" s="492"/>
    </row>
    <row r="1033" spans="16:16" x14ac:dyDescent="0.25">
      <c r="P1033" s="492"/>
    </row>
    <row r="1034" spans="16:16" x14ac:dyDescent="0.25">
      <c r="P1034" s="492"/>
    </row>
    <row r="1035" spans="16:16" x14ac:dyDescent="0.25">
      <c r="P1035" s="492"/>
    </row>
    <row r="1036" spans="16:16" x14ac:dyDescent="0.25">
      <c r="P1036" s="492"/>
    </row>
    <row r="1037" spans="16:16" x14ac:dyDescent="0.25">
      <c r="P1037" s="492"/>
    </row>
    <row r="1038" spans="16:16" x14ac:dyDescent="0.25">
      <c r="P1038" s="492"/>
    </row>
    <row r="1039" spans="16:16" x14ac:dyDescent="0.25">
      <c r="P1039" s="492"/>
    </row>
    <row r="1040" spans="16:16" x14ac:dyDescent="0.25">
      <c r="P1040" s="492"/>
    </row>
    <row r="1041" spans="16:16" x14ac:dyDescent="0.25">
      <c r="P1041" s="492"/>
    </row>
    <row r="1042" spans="16:16" x14ac:dyDescent="0.25">
      <c r="P1042" s="492"/>
    </row>
    <row r="1043" spans="16:16" x14ac:dyDescent="0.25">
      <c r="P1043" s="492"/>
    </row>
    <row r="1044" spans="16:16" x14ac:dyDescent="0.25">
      <c r="P1044" s="492"/>
    </row>
    <row r="1045" spans="16:16" x14ac:dyDescent="0.25">
      <c r="P1045" s="492"/>
    </row>
    <row r="1046" spans="16:16" x14ac:dyDescent="0.25">
      <c r="P1046" s="492"/>
    </row>
    <row r="1047" spans="16:16" x14ac:dyDescent="0.25">
      <c r="P1047" s="492"/>
    </row>
    <row r="1048" spans="16:16" x14ac:dyDescent="0.25">
      <c r="P1048" s="492"/>
    </row>
    <row r="1049" spans="16:16" x14ac:dyDescent="0.25">
      <c r="P1049" s="492"/>
    </row>
    <row r="1050" spans="16:16" x14ac:dyDescent="0.25">
      <c r="P1050" s="492"/>
    </row>
    <row r="1051" spans="16:16" x14ac:dyDescent="0.25">
      <c r="P1051" s="492"/>
    </row>
    <row r="1052" spans="16:16" x14ac:dyDescent="0.25">
      <c r="P1052" s="492"/>
    </row>
    <row r="1053" spans="16:16" x14ac:dyDescent="0.25">
      <c r="P1053" s="492"/>
    </row>
    <row r="1054" spans="16:16" x14ac:dyDescent="0.25">
      <c r="P1054" s="492"/>
    </row>
    <row r="1055" spans="16:16" x14ac:dyDescent="0.25">
      <c r="P1055" s="492"/>
    </row>
    <row r="1056" spans="16:16" x14ac:dyDescent="0.25">
      <c r="P1056" s="492"/>
    </row>
    <row r="1057" spans="16:16" x14ac:dyDescent="0.25">
      <c r="P1057" s="492"/>
    </row>
    <row r="1058" spans="16:16" x14ac:dyDescent="0.25">
      <c r="P1058" s="492"/>
    </row>
    <row r="1059" spans="16:16" x14ac:dyDescent="0.25">
      <c r="P1059" s="492"/>
    </row>
    <row r="1060" spans="16:16" x14ac:dyDescent="0.25">
      <c r="P1060" s="492"/>
    </row>
    <row r="1061" spans="16:16" x14ac:dyDescent="0.25">
      <c r="P1061" s="492"/>
    </row>
    <row r="1062" spans="16:16" x14ac:dyDescent="0.25">
      <c r="P1062" s="492"/>
    </row>
    <row r="1063" spans="16:16" x14ac:dyDescent="0.25">
      <c r="P1063" s="492"/>
    </row>
    <row r="1064" spans="16:16" x14ac:dyDescent="0.25">
      <c r="P1064" s="492"/>
    </row>
    <row r="1065" spans="16:16" x14ac:dyDescent="0.25">
      <c r="P1065" s="492"/>
    </row>
    <row r="1066" spans="16:16" x14ac:dyDescent="0.25">
      <c r="P1066" s="492"/>
    </row>
    <row r="1067" spans="16:16" x14ac:dyDescent="0.25">
      <c r="P1067" s="492"/>
    </row>
    <row r="1068" spans="16:16" x14ac:dyDescent="0.25">
      <c r="P1068" s="492"/>
    </row>
    <row r="1069" spans="16:16" x14ac:dyDescent="0.25">
      <c r="P1069" s="492"/>
    </row>
    <row r="1070" spans="16:16" x14ac:dyDescent="0.25">
      <c r="P1070" s="492"/>
    </row>
    <row r="1071" spans="16:16" x14ac:dyDescent="0.25">
      <c r="P1071" s="492"/>
    </row>
    <row r="1072" spans="16:16" x14ac:dyDescent="0.25">
      <c r="P1072" s="492"/>
    </row>
    <row r="1073" spans="16:16" x14ac:dyDescent="0.25">
      <c r="P1073" s="492"/>
    </row>
    <row r="1074" spans="16:16" x14ac:dyDescent="0.25">
      <c r="P1074" s="492"/>
    </row>
    <row r="1075" spans="16:16" x14ac:dyDescent="0.25">
      <c r="P1075" s="492"/>
    </row>
    <row r="1076" spans="16:16" x14ac:dyDescent="0.25">
      <c r="P1076" s="492"/>
    </row>
    <row r="1077" spans="16:16" x14ac:dyDescent="0.25">
      <c r="P1077" s="492"/>
    </row>
    <row r="1078" spans="16:16" x14ac:dyDescent="0.25">
      <c r="P1078" s="492"/>
    </row>
    <row r="1079" spans="16:16" x14ac:dyDescent="0.25">
      <c r="P1079" s="492"/>
    </row>
    <row r="1080" spans="16:16" x14ac:dyDescent="0.25">
      <c r="P1080" s="492"/>
    </row>
    <row r="1081" spans="16:16" x14ac:dyDescent="0.25">
      <c r="P1081" s="492"/>
    </row>
    <row r="1082" spans="16:16" x14ac:dyDescent="0.25">
      <c r="P1082" s="492"/>
    </row>
    <row r="1083" spans="16:16" x14ac:dyDescent="0.25">
      <c r="P1083" s="492"/>
    </row>
    <row r="1084" spans="16:16" x14ac:dyDescent="0.25">
      <c r="P1084" s="492"/>
    </row>
    <row r="1085" spans="16:16" x14ac:dyDescent="0.25">
      <c r="P1085" s="492"/>
    </row>
    <row r="1086" spans="16:16" x14ac:dyDescent="0.25">
      <c r="P1086" s="492"/>
    </row>
    <row r="1087" spans="16:16" x14ac:dyDescent="0.25">
      <c r="P1087" s="492"/>
    </row>
    <row r="1088" spans="16:16" x14ac:dyDescent="0.25">
      <c r="P1088" s="492"/>
    </row>
    <row r="1089" spans="16:16" x14ac:dyDescent="0.25">
      <c r="P1089" s="492"/>
    </row>
    <row r="1090" spans="16:16" x14ac:dyDescent="0.25">
      <c r="P1090" s="492"/>
    </row>
    <row r="1091" spans="16:16" x14ac:dyDescent="0.25">
      <c r="P1091" s="492"/>
    </row>
    <row r="1092" spans="16:16" x14ac:dyDescent="0.25">
      <c r="P1092" s="492"/>
    </row>
    <row r="1093" spans="16:16" x14ac:dyDescent="0.25">
      <c r="P1093" s="492"/>
    </row>
    <row r="1094" spans="16:16" x14ac:dyDescent="0.25">
      <c r="P1094" s="492"/>
    </row>
    <row r="1095" spans="16:16" x14ac:dyDescent="0.25">
      <c r="P1095" s="492"/>
    </row>
    <row r="1096" spans="16:16" x14ac:dyDescent="0.25">
      <c r="P1096" s="492"/>
    </row>
    <row r="1097" spans="16:16" x14ac:dyDescent="0.25">
      <c r="P1097" s="492"/>
    </row>
    <row r="1098" spans="16:16" x14ac:dyDescent="0.25">
      <c r="P1098" s="492"/>
    </row>
    <row r="1099" spans="16:16" x14ac:dyDescent="0.25">
      <c r="P1099" s="492"/>
    </row>
    <row r="1100" spans="16:16" x14ac:dyDescent="0.25">
      <c r="P1100" s="492"/>
    </row>
    <row r="1101" spans="16:16" x14ac:dyDescent="0.25">
      <c r="P1101" s="492"/>
    </row>
    <row r="1102" spans="16:16" x14ac:dyDescent="0.25">
      <c r="P1102" s="492"/>
    </row>
    <row r="1103" spans="16:16" x14ac:dyDescent="0.25">
      <c r="P1103" s="492"/>
    </row>
    <row r="1104" spans="16:16" x14ac:dyDescent="0.25">
      <c r="P1104" s="492"/>
    </row>
    <row r="1105" spans="16:16" x14ac:dyDescent="0.25">
      <c r="P1105" s="492"/>
    </row>
    <row r="1106" spans="16:16" x14ac:dyDescent="0.25">
      <c r="P1106" s="492"/>
    </row>
    <row r="1107" spans="16:16" x14ac:dyDescent="0.25">
      <c r="P1107" s="492"/>
    </row>
    <row r="1108" spans="16:16" x14ac:dyDescent="0.25">
      <c r="P1108" s="492"/>
    </row>
    <row r="1109" spans="16:16" x14ac:dyDescent="0.25">
      <c r="P1109" s="492"/>
    </row>
    <row r="1110" spans="16:16" x14ac:dyDescent="0.25">
      <c r="P1110" s="492"/>
    </row>
    <row r="1111" spans="16:16" x14ac:dyDescent="0.25">
      <c r="P1111" s="492"/>
    </row>
    <row r="1112" spans="16:16" x14ac:dyDescent="0.25">
      <c r="P1112" s="492"/>
    </row>
    <row r="1113" spans="16:16" x14ac:dyDescent="0.25">
      <c r="P1113" s="492"/>
    </row>
    <row r="1114" spans="16:16" x14ac:dyDescent="0.25">
      <c r="P1114" s="492"/>
    </row>
    <row r="1115" spans="16:16" x14ac:dyDescent="0.25">
      <c r="P1115" s="492"/>
    </row>
    <row r="1116" spans="16:16" x14ac:dyDescent="0.25">
      <c r="P1116" s="492"/>
    </row>
    <row r="1117" spans="16:16" x14ac:dyDescent="0.25">
      <c r="P1117" s="492"/>
    </row>
    <row r="1118" spans="16:16" x14ac:dyDescent="0.25">
      <c r="P1118" s="492"/>
    </row>
    <row r="1119" spans="16:16" x14ac:dyDescent="0.25">
      <c r="P1119" s="492"/>
    </row>
    <row r="1120" spans="16:16" x14ac:dyDescent="0.25">
      <c r="P1120" s="492"/>
    </row>
    <row r="1121" spans="16:16" x14ac:dyDescent="0.25">
      <c r="P1121" s="492"/>
    </row>
    <row r="1122" spans="16:16" x14ac:dyDescent="0.25">
      <c r="P1122" s="492"/>
    </row>
    <row r="1123" spans="16:16" x14ac:dyDescent="0.25">
      <c r="P1123" s="492"/>
    </row>
    <row r="1124" spans="16:16" x14ac:dyDescent="0.25">
      <c r="P1124" s="492"/>
    </row>
    <row r="1125" spans="16:16" x14ac:dyDescent="0.25">
      <c r="P1125" s="492"/>
    </row>
    <row r="1126" spans="16:16" x14ac:dyDescent="0.25">
      <c r="P1126" s="492"/>
    </row>
    <row r="1127" spans="16:16" x14ac:dyDescent="0.25">
      <c r="P1127" s="492"/>
    </row>
    <row r="1128" spans="16:16" x14ac:dyDescent="0.25">
      <c r="P1128" s="492"/>
    </row>
    <row r="1129" spans="16:16" x14ac:dyDescent="0.25">
      <c r="P1129" s="492"/>
    </row>
    <row r="1130" spans="16:16" x14ac:dyDescent="0.25">
      <c r="P1130" s="492"/>
    </row>
    <row r="1131" spans="16:16" x14ac:dyDescent="0.25">
      <c r="P1131" s="492"/>
    </row>
    <row r="1132" spans="16:16" x14ac:dyDescent="0.25">
      <c r="P1132" s="492"/>
    </row>
    <row r="1133" spans="16:16" x14ac:dyDescent="0.25">
      <c r="P1133" s="492"/>
    </row>
    <row r="1134" spans="16:16" x14ac:dyDescent="0.25">
      <c r="P1134" s="492"/>
    </row>
    <row r="1135" spans="16:16" x14ac:dyDescent="0.25">
      <c r="P1135" s="492"/>
    </row>
    <row r="1136" spans="16:16" x14ac:dyDescent="0.25">
      <c r="P1136" s="492"/>
    </row>
    <row r="1137" spans="16:16" x14ac:dyDescent="0.25">
      <c r="P1137" s="492"/>
    </row>
    <row r="1138" spans="16:16" x14ac:dyDescent="0.25">
      <c r="P1138" s="492"/>
    </row>
    <row r="1139" spans="16:16" x14ac:dyDescent="0.25">
      <c r="P1139" s="492"/>
    </row>
    <row r="1140" spans="16:16" x14ac:dyDescent="0.25">
      <c r="P1140" s="492"/>
    </row>
    <row r="1141" spans="16:16" x14ac:dyDescent="0.25">
      <c r="P1141" s="492"/>
    </row>
    <row r="1142" spans="16:16" x14ac:dyDescent="0.25">
      <c r="P1142" s="492"/>
    </row>
    <row r="1143" spans="16:16" x14ac:dyDescent="0.25">
      <c r="P1143" s="492"/>
    </row>
    <row r="1144" spans="16:16" x14ac:dyDescent="0.25">
      <c r="P1144" s="492"/>
    </row>
    <row r="1145" spans="16:16" x14ac:dyDescent="0.25">
      <c r="P1145" s="492"/>
    </row>
    <row r="1146" spans="16:16" x14ac:dyDescent="0.25">
      <c r="P1146" s="492"/>
    </row>
    <row r="1147" spans="16:16" x14ac:dyDescent="0.25">
      <c r="P1147" s="492"/>
    </row>
    <row r="1148" spans="16:16" x14ac:dyDescent="0.25">
      <c r="P1148" s="492"/>
    </row>
    <row r="1149" spans="16:16" x14ac:dyDescent="0.25">
      <c r="P1149" s="492"/>
    </row>
    <row r="1150" spans="16:16" x14ac:dyDescent="0.25">
      <c r="P1150" s="492"/>
    </row>
    <row r="1151" spans="16:16" x14ac:dyDescent="0.25">
      <c r="P1151" s="492"/>
    </row>
    <row r="1152" spans="16:16" x14ac:dyDescent="0.25">
      <c r="P1152" s="492"/>
    </row>
    <row r="1153" spans="16:16" x14ac:dyDescent="0.25">
      <c r="P1153" s="492"/>
    </row>
    <row r="1154" spans="16:16" x14ac:dyDescent="0.25">
      <c r="P1154" s="492"/>
    </row>
    <row r="1155" spans="16:16" x14ac:dyDescent="0.25">
      <c r="P1155" s="492"/>
    </row>
    <row r="1156" spans="16:16" x14ac:dyDescent="0.25">
      <c r="P1156" s="492"/>
    </row>
    <row r="1157" spans="16:16" x14ac:dyDescent="0.25">
      <c r="P1157" s="492"/>
    </row>
    <row r="1158" spans="16:16" x14ac:dyDescent="0.25">
      <c r="P1158" s="492"/>
    </row>
    <row r="1159" spans="16:16" x14ac:dyDescent="0.25">
      <c r="P1159" s="492"/>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21C9-A594-48A0-8F94-CD055ABA8E35}">
  <dimension ref="A2:N350"/>
  <sheetViews>
    <sheetView workbookViewId="0">
      <selection activeCell="P35" sqref="P35"/>
    </sheetView>
  </sheetViews>
  <sheetFormatPr defaultRowHeight="12.75" x14ac:dyDescent="0.2"/>
  <cols>
    <col min="1" max="3" width="9.33203125" style="258"/>
    <col min="4" max="6" width="16.6640625" style="258" bestFit="1" customWidth="1"/>
    <col min="7" max="7" width="16.6640625" style="258" customWidth="1"/>
    <col min="8" max="8" width="29.1640625" style="258" customWidth="1"/>
    <col min="9" max="9" width="11.5" style="258" customWidth="1"/>
    <col min="10" max="11" width="9.33203125" style="258"/>
    <col min="12" max="13" width="16.6640625" style="258" bestFit="1" customWidth="1"/>
    <col min="14" max="14" width="62.6640625" style="258" customWidth="1"/>
    <col min="15" max="16384" width="9.33203125" style="258"/>
  </cols>
  <sheetData>
    <row r="2" spans="1:14" x14ac:dyDescent="0.2">
      <c r="A2" s="477" t="s">
        <v>1214</v>
      </c>
      <c r="B2" s="477"/>
      <c r="I2" s="477"/>
    </row>
    <row r="3" spans="1:14" x14ac:dyDescent="0.2">
      <c r="A3" s="477" t="s">
        <v>1727</v>
      </c>
      <c r="B3" s="477"/>
      <c r="I3" s="477"/>
    </row>
    <row r="4" spans="1:14" x14ac:dyDescent="0.2">
      <c r="A4" s="477" t="s">
        <v>1728</v>
      </c>
      <c r="D4" s="390"/>
      <c r="E4" s="391"/>
      <c r="M4" s="391"/>
    </row>
    <row r="5" spans="1:14" x14ac:dyDescent="0.2">
      <c r="A5" s="392" t="s">
        <v>679</v>
      </c>
      <c r="B5" s="392" t="s">
        <v>679</v>
      </c>
      <c r="C5" s="269" t="s">
        <v>1201</v>
      </c>
      <c r="D5" s="400" t="s">
        <v>839</v>
      </c>
      <c r="E5" s="393" t="s">
        <v>840</v>
      </c>
      <c r="F5" s="400" t="s">
        <v>841</v>
      </c>
      <c r="G5" s="400"/>
      <c r="H5" s="400"/>
      <c r="J5" s="392"/>
      <c r="K5" s="392"/>
      <c r="L5" s="269"/>
      <c r="M5" s="393"/>
    </row>
    <row r="6" spans="1:14" x14ac:dyDescent="0.2">
      <c r="A6" s="395" t="s">
        <v>1203</v>
      </c>
      <c r="B6" s="395" t="s">
        <v>1215</v>
      </c>
      <c r="C6" s="394" t="s">
        <v>1202</v>
      </c>
      <c r="D6" s="394" t="s">
        <v>1204</v>
      </c>
      <c r="E6" s="394" t="s">
        <v>1204</v>
      </c>
      <c r="F6" s="394" t="s">
        <v>1204</v>
      </c>
      <c r="G6" s="394"/>
      <c r="H6" s="394"/>
      <c r="J6" s="395"/>
      <c r="K6" s="395"/>
      <c r="L6" s="394"/>
      <c r="M6" s="394"/>
      <c r="N6" s="478"/>
    </row>
    <row r="7" spans="1:14" x14ac:dyDescent="0.2">
      <c r="A7" s="397" t="s">
        <v>65</v>
      </c>
      <c r="B7" s="401">
        <f>+VALUE(A7)</f>
        <v>5</v>
      </c>
      <c r="C7" s="396">
        <v>3</v>
      </c>
      <c r="D7" s="479">
        <v>23.06</v>
      </c>
      <c r="E7" s="479">
        <v>19.670000000000002</v>
      </c>
      <c r="F7" s="258">
        <v>16.93</v>
      </c>
      <c r="J7" s="397"/>
      <c r="K7" s="401"/>
      <c r="L7" s="396"/>
      <c r="M7" s="479"/>
      <c r="N7" s="403"/>
    </row>
    <row r="8" spans="1:14" x14ac:dyDescent="0.2">
      <c r="A8" s="397" t="s">
        <v>867</v>
      </c>
      <c r="B8" s="401">
        <f t="shared" ref="B8:B71" si="0">+VALUE(A8)</f>
        <v>6</v>
      </c>
      <c r="C8" s="396">
        <v>3</v>
      </c>
      <c r="D8" s="479">
        <v>6.44</v>
      </c>
      <c r="E8" s="479">
        <v>5.89</v>
      </c>
      <c r="F8" s="258">
        <v>5.35</v>
      </c>
      <c r="J8" s="397"/>
      <c r="K8" s="401"/>
      <c r="L8" s="396"/>
      <c r="M8" s="479"/>
      <c r="N8" s="403"/>
    </row>
    <row r="9" spans="1:14" x14ac:dyDescent="0.2">
      <c r="A9" s="397" t="s">
        <v>1205</v>
      </c>
      <c r="B9" s="401">
        <f t="shared" si="0"/>
        <v>7</v>
      </c>
      <c r="C9" s="396">
        <v>3</v>
      </c>
      <c r="D9" s="479">
        <v>7.8</v>
      </c>
      <c r="E9" s="479">
        <v>7.18</v>
      </c>
      <c r="F9" s="258">
        <v>6.71</v>
      </c>
      <c r="J9" s="397"/>
      <c r="K9" s="401"/>
      <c r="L9" s="396"/>
      <c r="M9" s="479"/>
      <c r="N9" s="403"/>
    </row>
    <row r="10" spans="1:14" x14ac:dyDescent="0.2">
      <c r="A10" s="398" t="s">
        <v>868</v>
      </c>
      <c r="B10" s="401">
        <f t="shared" si="0"/>
        <v>8</v>
      </c>
      <c r="C10" s="399">
        <v>3</v>
      </c>
      <c r="D10" s="479">
        <v>5.99</v>
      </c>
      <c r="E10" s="479">
        <v>5.5</v>
      </c>
      <c r="F10" s="258">
        <v>5.03</v>
      </c>
      <c r="J10" s="398"/>
      <c r="K10" s="401"/>
      <c r="L10" s="399"/>
      <c r="M10" s="479"/>
      <c r="N10" s="402"/>
    </row>
    <row r="11" spans="1:14" x14ac:dyDescent="0.2">
      <c r="A11" s="397" t="s">
        <v>1206</v>
      </c>
      <c r="B11" s="401">
        <f t="shared" si="0"/>
        <v>9</v>
      </c>
      <c r="C11" s="396">
        <v>3</v>
      </c>
      <c r="D11" s="479">
        <v>34.869999999999997</v>
      </c>
      <c r="E11" s="479">
        <v>30.54</v>
      </c>
      <c r="F11" s="258">
        <v>26.99</v>
      </c>
      <c r="J11" s="397"/>
      <c r="K11" s="401"/>
      <c r="L11" s="396"/>
      <c r="M11" s="479"/>
      <c r="N11" s="403"/>
    </row>
    <row r="12" spans="1:14" x14ac:dyDescent="0.2">
      <c r="A12" s="397" t="s">
        <v>870</v>
      </c>
      <c r="B12" s="401">
        <f t="shared" si="0"/>
        <v>11</v>
      </c>
      <c r="C12" s="396">
        <v>3</v>
      </c>
      <c r="D12" s="479">
        <v>4.92</v>
      </c>
      <c r="E12" s="479">
        <v>4.26</v>
      </c>
      <c r="F12" s="258">
        <v>3.71</v>
      </c>
      <c r="J12" s="397"/>
      <c r="K12" s="401"/>
      <c r="L12" s="396"/>
      <c r="M12" s="479"/>
      <c r="N12" s="403"/>
    </row>
    <row r="13" spans="1:14" x14ac:dyDescent="0.2">
      <c r="A13" s="397" t="s">
        <v>871</v>
      </c>
      <c r="B13" s="401">
        <f t="shared" si="0"/>
        <v>12</v>
      </c>
      <c r="C13" s="396">
        <v>3</v>
      </c>
      <c r="D13" s="479">
        <v>6.15</v>
      </c>
      <c r="E13" s="479">
        <v>5.46</v>
      </c>
      <c r="F13" s="258">
        <v>4.92</v>
      </c>
      <c r="J13" s="397"/>
      <c r="K13" s="401"/>
      <c r="L13" s="396"/>
      <c r="M13" s="479"/>
      <c r="N13" s="403"/>
    </row>
    <row r="14" spans="1:14" x14ac:dyDescent="0.2">
      <c r="A14" s="398" t="s">
        <v>872</v>
      </c>
      <c r="B14" s="401">
        <f t="shared" si="0"/>
        <v>13</v>
      </c>
      <c r="C14" s="399">
        <v>3</v>
      </c>
      <c r="D14" s="479">
        <v>6.07</v>
      </c>
      <c r="E14" s="479">
        <v>5.19</v>
      </c>
      <c r="F14" s="258">
        <v>4.46</v>
      </c>
      <c r="J14" s="398"/>
      <c r="K14" s="401"/>
      <c r="L14" s="399"/>
      <c r="M14" s="479"/>
      <c r="N14" s="402"/>
    </row>
    <row r="15" spans="1:14" x14ac:dyDescent="0.2">
      <c r="A15" s="398" t="s">
        <v>1207</v>
      </c>
      <c r="B15" s="401">
        <f t="shared" si="0"/>
        <v>15</v>
      </c>
      <c r="C15" s="399">
        <v>3</v>
      </c>
      <c r="D15" s="479">
        <v>20.18</v>
      </c>
      <c r="E15" s="479">
        <v>16.91</v>
      </c>
      <c r="F15" s="258">
        <v>14.31</v>
      </c>
      <c r="J15" s="398"/>
      <c r="K15" s="401"/>
      <c r="L15" s="399"/>
      <c r="M15" s="479"/>
      <c r="N15" s="402"/>
    </row>
    <row r="16" spans="1:14" x14ac:dyDescent="0.2">
      <c r="A16" s="398" t="s">
        <v>873</v>
      </c>
      <c r="B16" s="401">
        <f t="shared" si="0"/>
        <v>16</v>
      </c>
      <c r="C16" s="399">
        <v>3</v>
      </c>
      <c r="D16" s="479">
        <v>4.16</v>
      </c>
      <c r="E16" s="479">
        <v>3.71</v>
      </c>
      <c r="F16" s="258">
        <v>3.32</v>
      </c>
      <c r="J16" s="398"/>
      <c r="K16" s="401"/>
      <c r="L16" s="399"/>
      <c r="M16" s="479"/>
      <c r="N16" s="402"/>
    </row>
    <row r="17" spans="1:14" x14ac:dyDescent="0.2">
      <c r="A17" s="398" t="s">
        <v>842</v>
      </c>
      <c r="B17" s="401">
        <f t="shared" si="0"/>
        <v>34</v>
      </c>
      <c r="C17" s="399">
        <v>3</v>
      </c>
      <c r="D17" s="479">
        <v>4.7699999999999996</v>
      </c>
      <c r="E17" s="479">
        <v>4.12</v>
      </c>
      <c r="F17" s="258">
        <v>3.6</v>
      </c>
      <c r="J17" s="398"/>
      <c r="K17" s="401"/>
      <c r="L17" s="399"/>
      <c r="M17" s="479"/>
      <c r="N17" s="402"/>
    </row>
    <row r="18" spans="1:14" x14ac:dyDescent="0.2">
      <c r="A18" s="397" t="s">
        <v>875</v>
      </c>
      <c r="B18" s="401">
        <f t="shared" si="0"/>
        <v>36</v>
      </c>
      <c r="C18" s="396">
        <v>3</v>
      </c>
      <c r="D18" s="479">
        <v>5.71</v>
      </c>
      <c r="E18" s="479">
        <v>4.93</v>
      </c>
      <c r="F18" s="258">
        <v>4.3</v>
      </c>
      <c r="J18" s="397"/>
      <c r="K18" s="401"/>
      <c r="L18" s="396"/>
      <c r="M18" s="479"/>
      <c r="N18" s="403"/>
    </row>
    <row r="19" spans="1:14" x14ac:dyDescent="0.2">
      <c r="A19" s="397" t="s">
        <v>1208</v>
      </c>
      <c r="B19" s="401">
        <f t="shared" si="0"/>
        <v>55</v>
      </c>
      <c r="C19" s="396">
        <v>2</v>
      </c>
      <c r="D19" s="479">
        <v>6.67</v>
      </c>
      <c r="E19" s="479">
        <v>6.11</v>
      </c>
      <c r="F19" s="258">
        <v>5.79</v>
      </c>
      <c r="J19" s="397"/>
      <c r="K19" s="401"/>
      <c r="L19" s="396"/>
      <c r="M19" s="479"/>
      <c r="N19" s="403"/>
    </row>
    <row r="20" spans="1:14" x14ac:dyDescent="0.2">
      <c r="A20" s="397" t="s">
        <v>1209</v>
      </c>
      <c r="B20" s="401">
        <f t="shared" si="0"/>
        <v>59</v>
      </c>
      <c r="C20" s="396">
        <v>2</v>
      </c>
      <c r="D20" s="479">
        <v>7.8</v>
      </c>
      <c r="E20" s="479">
        <v>7.35</v>
      </c>
      <c r="F20" s="258">
        <v>7.11</v>
      </c>
      <c r="J20" s="397"/>
      <c r="K20" s="401"/>
      <c r="L20" s="396"/>
      <c r="M20" s="479"/>
      <c r="N20" s="403"/>
    </row>
    <row r="21" spans="1:14" x14ac:dyDescent="0.2">
      <c r="A21" s="398" t="s">
        <v>876</v>
      </c>
      <c r="B21" s="401">
        <f t="shared" si="0"/>
        <v>83</v>
      </c>
      <c r="C21" s="399">
        <v>3</v>
      </c>
      <c r="D21" s="479">
        <v>6.67</v>
      </c>
      <c r="E21" s="479">
        <v>5.69</v>
      </c>
      <c r="F21" s="258">
        <v>4.93</v>
      </c>
      <c r="J21" s="398"/>
      <c r="K21" s="401"/>
      <c r="L21" s="399"/>
      <c r="M21" s="479"/>
      <c r="N21" s="402"/>
    </row>
    <row r="22" spans="1:14" x14ac:dyDescent="0.2">
      <c r="A22" s="397">
        <v>101</v>
      </c>
      <c r="B22" s="401">
        <f t="shared" si="0"/>
        <v>101</v>
      </c>
      <c r="C22" s="396">
        <v>1</v>
      </c>
      <c r="D22" s="479">
        <v>5.9</v>
      </c>
      <c r="E22" s="479">
        <v>5.24</v>
      </c>
      <c r="F22" s="258">
        <v>4.71</v>
      </c>
      <c r="J22" s="397"/>
      <c r="K22" s="401"/>
      <c r="L22" s="396"/>
      <c r="M22" s="479"/>
      <c r="N22" s="403"/>
    </row>
    <row r="23" spans="1:14" x14ac:dyDescent="0.2">
      <c r="A23" s="397">
        <v>104</v>
      </c>
      <c r="B23" s="401">
        <f t="shared" si="0"/>
        <v>104</v>
      </c>
      <c r="C23" s="396">
        <v>1</v>
      </c>
      <c r="D23" s="479">
        <v>6.16</v>
      </c>
      <c r="E23" s="479">
        <v>5.42</v>
      </c>
      <c r="F23" s="258">
        <v>4.78</v>
      </c>
      <c r="J23" s="397"/>
      <c r="K23" s="401"/>
      <c r="L23" s="396"/>
      <c r="M23" s="479"/>
      <c r="N23" s="403"/>
    </row>
    <row r="24" spans="1:14" x14ac:dyDescent="0.2">
      <c r="A24" s="397">
        <v>105</v>
      </c>
      <c r="B24" s="401">
        <f t="shared" si="0"/>
        <v>105</v>
      </c>
      <c r="C24" s="396">
        <v>1</v>
      </c>
      <c r="D24" s="479">
        <v>6.79</v>
      </c>
      <c r="E24" s="479">
        <v>6.18</v>
      </c>
      <c r="F24" s="258">
        <v>5.69</v>
      </c>
      <c r="J24" s="397"/>
      <c r="K24" s="401"/>
      <c r="L24" s="396"/>
      <c r="M24" s="479"/>
      <c r="N24" s="403"/>
    </row>
    <row r="25" spans="1:14" x14ac:dyDescent="0.2">
      <c r="A25" s="398">
        <v>106</v>
      </c>
      <c r="B25" s="401">
        <f t="shared" si="0"/>
        <v>106</v>
      </c>
      <c r="C25" s="399">
        <v>1</v>
      </c>
      <c r="D25" s="479">
        <v>10.61</v>
      </c>
      <c r="E25" s="479">
        <v>9.58</v>
      </c>
      <c r="F25" s="258">
        <v>8.74</v>
      </c>
      <c r="J25" s="398"/>
      <c r="K25" s="401"/>
      <c r="L25" s="399"/>
      <c r="M25" s="479"/>
      <c r="N25" s="402"/>
    </row>
    <row r="26" spans="1:14" x14ac:dyDescent="0.2">
      <c r="A26" s="397">
        <v>107</v>
      </c>
      <c r="B26" s="401">
        <f t="shared" si="0"/>
        <v>107</v>
      </c>
      <c r="C26" s="396">
        <v>1</v>
      </c>
      <c r="D26" s="479">
        <v>4.87</v>
      </c>
      <c r="E26" s="479">
        <v>4.3899999999999997</v>
      </c>
      <c r="F26" s="258">
        <v>4.05</v>
      </c>
      <c r="J26" s="397"/>
      <c r="K26" s="401"/>
      <c r="L26" s="396"/>
      <c r="M26" s="479"/>
      <c r="N26" s="403"/>
    </row>
    <row r="27" spans="1:14" x14ac:dyDescent="0.2">
      <c r="A27" s="398">
        <v>108</v>
      </c>
      <c r="B27" s="401">
        <f t="shared" si="0"/>
        <v>108</v>
      </c>
      <c r="C27" s="399">
        <v>1</v>
      </c>
      <c r="D27" s="479">
        <v>6.42</v>
      </c>
      <c r="E27" s="479">
        <v>5.33</v>
      </c>
      <c r="F27" s="258">
        <v>4.4800000000000004</v>
      </c>
      <c r="J27" s="398"/>
      <c r="K27" s="401"/>
      <c r="L27" s="399"/>
      <c r="M27" s="479"/>
      <c r="N27" s="402"/>
    </row>
    <row r="28" spans="1:14" x14ac:dyDescent="0.2">
      <c r="A28" s="397">
        <v>109</v>
      </c>
      <c r="B28" s="401">
        <f t="shared" si="0"/>
        <v>109</v>
      </c>
      <c r="C28" s="396">
        <v>1</v>
      </c>
      <c r="D28" s="479">
        <v>8.09</v>
      </c>
      <c r="E28" s="479">
        <v>7.08</v>
      </c>
      <c r="F28" s="258">
        <v>6.26</v>
      </c>
      <c r="J28" s="397"/>
      <c r="K28" s="401"/>
      <c r="L28" s="396"/>
      <c r="M28" s="479"/>
      <c r="N28" s="403"/>
    </row>
    <row r="29" spans="1:14" x14ac:dyDescent="0.2">
      <c r="A29" s="397">
        <v>110</v>
      </c>
      <c r="B29" s="401">
        <f t="shared" si="0"/>
        <v>110</v>
      </c>
      <c r="C29" s="396">
        <v>1</v>
      </c>
      <c r="D29" s="479">
        <v>5.75</v>
      </c>
      <c r="E29" s="479">
        <v>5.05</v>
      </c>
      <c r="F29" s="258">
        <v>4.4800000000000004</v>
      </c>
      <c r="J29" s="397"/>
      <c r="K29" s="401"/>
      <c r="L29" s="396"/>
      <c r="M29" s="479"/>
      <c r="N29" s="403"/>
    </row>
    <row r="30" spans="1:14" x14ac:dyDescent="0.2">
      <c r="A30" s="397">
        <v>111</v>
      </c>
      <c r="B30" s="401">
        <f t="shared" si="0"/>
        <v>111</v>
      </c>
      <c r="C30" s="396">
        <v>1</v>
      </c>
      <c r="D30" s="479">
        <v>11.27</v>
      </c>
      <c r="E30" s="479">
        <v>10.79</v>
      </c>
      <c r="F30" s="258">
        <v>10.09</v>
      </c>
      <c r="J30" s="397"/>
      <c r="K30" s="401"/>
      <c r="L30" s="396"/>
      <c r="M30" s="479"/>
      <c r="N30" s="403"/>
    </row>
    <row r="31" spans="1:14" x14ac:dyDescent="0.2">
      <c r="A31" s="397">
        <v>112</v>
      </c>
      <c r="B31" s="401">
        <f t="shared" si="0"/>
        <v>112</v>
      </c>
      <c r="C31" s="396">
        <v>1</v>
      </c>
      <c r="D31" s="479">
        <v>18.28</v>
      </c>
      <c r="E31" s="479">
        <v>16.309999999999999</v>
      </c>
      <c r="F31" s="258">
        <v>14.71</v>
      </c>
      <c r="J31" s="397"/>
      <c r="K31" s="401"/>
      <c r="L31" s="396"/>
      <c r="M31" s="479"/>
      <c r="N31" s="403"/>
    </row>
    <row r="32" spans="1:14" x14ac:dyDescent="0.2">
      <c r="A32" s="397">
        <v>113</v>
      </c>
      <c r="B32" s="401">
        <f t="shared" si="0"/>
        <v>113</v>
      </c>
      <c r="C32" s="396">
        <v>1</v>
      </c>
      <c r="D32" s="479">
        <v>4.37</v>
      </c>
      <c r="E32" s="479">
        <v>3.77</v>
      </c>
      <c r="F32" s="258">
        <v>3.24</v>
      </c>
      <c r="J32" s="397"/>
      <c r="K32" s="401"/>
      <c r="L32" s="396"/>
      <c r="M32" s="479"/>
      <c r="N32" s="403"/>
    </row>
    <row r="33" spans="1:14" x14ac:dyDescent="0.2">
      <c r="A33" s="397">
        <v>114</v>
      </c>
      <c r="B33" s="401">
        <f t="shared" si="0"/>
        <v>114</v>
      </c>
      <c r="C33" s="396">
        <v>1</v>
      </c>
      <c r="D33" s="479">
        <v>12.32</v>
      </c>
      <c r="E33" s="479">
        <v>10.71</v>
      </c>
      <c r="F33" s="258">
        <v>9.43</v>
      </c>
      <c r="J33" s="397"/>
      <c r="K33" s="401"/>
      <c r="L33" s="396"/>
      <c r="M33" s="479"/>
      <c r="N33" s="403"/>
    </row>
    <row r="34" spans="1:14" x14ac:dyDescent="0.2">
      <c r="A34" s="397">
        <v>115</v>
      </c>
      <c r="B34" s="401">
        <f t="shared" si="0"/>
        <v>115</v>
      </c>
      <c r="C34" s="396">
        <v>1</v>
      </c>
      <c r="D34" s="479">
        <v>4.1100000000000003</v>
      </c>
      <c r="E34" s="479">
        <v>3.85</v>
      </c>
      <c r="F34" s="258">
        <v>3.59</v>
      </c>
      <c r="J34" s="397"/>
      <c r="K34" s="401"/>
      <c r="L34" s="396"/>
      <c r="M34" s="479"/>
      <c r="N34" s="403"/>
    </row>
    <row r="35" spans="1:14" x14ac:dyDescent="0.2">
      <c r="A35" s="397">
        <v>119</v>
      </c>
      <c r="B35" s="401">
        <f t="shared" si="0"/>
        <v>119</v>
      </c>
      <c r="C35" s="396">
        <v>1</v>
      </c>
      <c r="D35" s="479">
        <v>6.95</v>
      </c>
      <c r="E35" s="479">
        <v>6.01</v>
      </c>
      <c r="F35" s="258">
        <v>5.35</v>
      </c>
      <c r="J35" s="397"/>
      <c r="K35" s="401"/>
      <c r="L35" s="396"/>
      <c r="M35" s="479"/>
      <c r="N35" s="403"/>
    </row>
    <row r="36" spans="1:14" x14ac:dyDescent="0.2">
      <c r="A36" s="397">
        <v>130</v>
      </c>
      <c r="B36" s="401">
        <f t="shared" si="0"/>
        <v>130</v>
      </c>
      <c r="C36" s="396">
        <v>1</v>
      </c>
      <c r="D36" s="479">
        <v>10.06</v>
      </c>
      <c r="E36" s="479">
        <v>8.8800000000000008</v>
      </c>
      <c r="F36" s="258">
        <v>7.89</v>
      </c>
      <c r="J36" s="397"/>
      <c r="K36" s="401"/>
      <c r="L36" s="396"/>
      <c r="M36" s="479"/>
      <c r="N36" s="403"/>
    </row>
    <row r="37" spans="1:14" x14ac:dyDescent="0.2">
      <c r="A37" s="397">
        <v>132</v>
      </c>
      <c r="B37" s="401">
        <f t="shared" si="0"/>
        <v>132</v>
      </c>
      <c r="C37" s="396">
        <v>1</v>
      </c>
      <c r="D37" s="479">
        <v>2.66</v>
      </c>
      <c r="E37" s="479">
        <v>2.35</v>
      </c>
      <c r="F37" s="258">
        <v>2.1</v>
      </c>
      <c r="J37" s="397"/>
      <c r="K37" s="401"/>
      <c r="L37" s="396"/>
      <c r="M37" s="479"/>
      <c r="N37" s="403"/>
    </row>
    <row r="38" spans="1:14" x14ac:dyDescent="0.2">
      <c r="A38" s="397">
        <v>134</v>
      </c>
      <c r="B38" s="401">
        <f t="shared" si="0"/>
        <v>134</v>
      </c>
      <c r="C38" s="396">
        <v>1</v>
      </c>
      <c r="D38" s="479">
        <v>6.26</v>
      </c>
      <c r="E38" s="479">
        <v>5.54</v>
      </c>
      <c r="F38" s="258">
        <v>4.9000000000000004</v>
      </c>
      <c r="J38" s="397"/>
      <c r="K38" s="401"/>
      <c r="L38" s="396"/>
      <c r="M38" s="479"/>
      <c r="N38" s="403"/>
    </row>
    <row r="39" spans="1:14" x14ac:dyDescent="0.2">
      <c r="A39" s="397">
        <v>135</v>
      </c>
      <c r="B39" s="401">
        <f t="shared" si="0"/>
        <v>135</v>
      </c>
      <c r="C39" s="396">
        <v>1</v>
      </c>
      <c r="D39" s="479">
        <v>5</v>
      </c>
      <c r="E39" s="479">
        <v>4.3899999999999997</v>
      </c>
      <c r="F39" s="258">
        <v>3.89</v>
      </c>
      <c r="J39" s="397"/>
      <c r="K39" s="401"/>
      <c r="L39" s="396"/>
      <c r="M39" s="479"/>
      <c r="N39" s="403"/>
    </row>
    <row r="40" spans="1:14" x14ac:dyDescent="0.2">
      <c r="A40" s="397">
        <v>136</v>
      </c>
      <c r="B40" s="401">
        <f t="shared" si="0"/>
        <v>136</v>
      </c>
      <c r="C40" s="396">
        <v>1</v>
      </c>
      <c r="D40" s="479">
        <v>5.09</v>
      </c>
      <c r="E40" s="479">
        <v>4.67</v>
      </c>
      <c r="F40" s="258">
        <v>4.2699999999999996</v>
      </c>
      <c r="J40" s="397"/>
      <c r="K40" s="401"/>
      <c r="L40" s="396"/>
      <c r="M40" s="479"/>
      <c r="N40" s="403"/>
    </row>
    <row r="41" spans="1:14" x14ac:dyDescent="0.2">
      <c r="A41" s="397">
        <v>139</v>
      </c>
      <c r="B41" s="401">
        <f t="shared" si="0"/>
        <v>139</v>
      </c>
      <c r="C41" s="396">
        <v>1</v>
      </c>
      <c r="D41" s="479">
        <v>7.94</v>
      </c>
      <c r="E41" s="479">
        <v>7.14</v>
      </c>
      <c r="F41" s="258">
        <v>6.43</v>
      </c>
      <c r="J41" s="397"/>
      <c r="K41" s="401"/>
      <c r="L41" s="396"/>
      <c r="M41" s="479"/>
      <c r="N41" s="403"/>
    </row>
    <row r="42" spans="1:14" x14ac:dyDescent="0.2">
      <c r="A42" s="397">
        <v>141</v>
      </c>
      <c r="B42" s="401">
        <f t="shared" si="0"/>
        <v>141</v>
      </c>
      <c r="C42" s="396">
        <v>1</v>
      </c>
      <c r="D42" s="479">
        <v>9.0399999999999991</v>
      </c>
      <c r="E42" s="479">
        <v>8.06</v>
      </c>
      <c r="F42" s="258">
        <v>7.24</v>
      </c>
      <c r="J42" s="397"/>
      <c r="K42" s="401"/>
      <c r="L42" s="396"/>
      <c r="M42" s="479"/>
      <c r="N42" s="403"/>
    </row>
    <row r="43" spans="1:14" x14ac:dyDescent="0.2">
      <c r="A43" s="397">
        <v>142</v>
      </c>
      <c r="B43" s="401">
        <f t="shared" si="0"/>
        <v>142</v>
      </c>
      <c r="C43" s="396">
        <v>1</v>
      </c>
      <c r="D43" s="479">
        <v>4.24</v>
      </c>
      <c r="E43" s="479">
        <v>3.85</v>
      </c>
      <c r="F43" s="258">
        <v>3.48</v>
      </c>
      <c r="J43" s="397"/>
      <c r="K43" s="401"/>
      <c r="L43" s="396"/>
      <c r="M43" s="479"/>
      <c r="N43" s="403"/>
    </row>
    <row r="44" spans="1:14" x14ac:dyDescent="0.2">
      <c r="A44" s="397">
        <v>161</v>
      </c>
      <c r="B44" s="401">
        <f t="shared" si="0"/>
        <v>161</v>
      </c>
      <c r="C44" s="396">
        <v>1</v>
      </c>
      <c r="D44" s="479">
        <v>3.64</v>
      </c>
      <c r="E44" s="479">
        <v>3.31</v>
      </c>
      <c r="F44" s="258">
        <v>3.1</v>
      </c>
      <c r="J44" s="397"/>
      <c r="K44" s="401"/>
      <c r="L44" s="396"/>
      <c r="M44" s="479"/>
      <c r="N44" s="403"/>
    </row>
    <row r="45" spans="1:14" x14ac:dyDescent="0.2">
      <c r="A45" s="397">
        <v>163</v>
      </c>
      <c r="B45" s="401">
        <f t="shared" si="0"/>
        <v>163</v>
      </c>
      <c r="C45" s="396">
        <v>1</v>
      </c>
      <c r="D45" s="479">
        <v>7.48</v>
      </c>
      <c r="E45" s="479">
        <v>6.53</v>
      </c>
      <c r="F45" s="258">
        <v>5.75</v>
      </c>
      <c r="J45" s="397"/>
      <c r="K45" s="401"/>
      <c r="L45" s="396"/>
      <c r="M45" s="479"/>
      <c r="N45" s="403"/>
    </row>
    <row r="46" spans="1:14" x14ac:dyDescent="0.2">
      <c r="A46" s="397">
        <v>165</v>
      </c>
      <c r="B46" s="401">
        <f t="shared" si="0"/>
        <v>165</v>
      </c>
      <c r="C46" s="396">
        <v>1</v>
      </c>
      <c r="D46" s="479">
        <v>10.43</v>
      </c>
      <c r="E46" s="479">
        <v>9.6999999999999993</v>
      </c>
      <c r="F46" s="258">
        <v>8.92</v>
      </c>
      <c r="J46" s="397"/>
      <c r="K46" s="401"/>
      <c r="L46" s="396"/>
      <c r="M46" s="479"/>
      <c r="N46" s="403"/>
    </row>
    <row r="47" spans="1:14" x14ac:dyDescent="0.2">
      <c r="A47" s="397">
        <v>166</v>
      </c>
      <c r="B47" s="401">
        <f t="shared" si="0"/>
        <v>166</v>
      </c>
      <c r="C47" s="396">
        <v>1</v>
      </c>
      <c r="D47" s="479">
        <v>5.64</v>
      </c>
      <c r="E47" s="479">
        <v>5.12</v>
      </c>
      <c r="F47" s="258">
        <v>4.66</v>
      </c>
      <c r="J47" s="397"/>
      <c r="K47" s="401"/>
      <c r="L47" s="396"/>
      <c r="M47" s="479"/>
      <c r="N47" s="403"/>
    </row>
    <row r="48" spans="1:14" x14ac:dyDescent="0.2">
      <c r="A48" s="397" t="s">
        <v>1210</v>
      </c>
      <c r="B48" s="401">
        <f t="shared" si="0"/>
        <v>175</v>
      </c>
      <c r="C48" s="396">
        <v>1</v>
      </c>
      <c r="D48" s="479">
        <v>1.7</v>
      </c>
      <c r="E48" s="479">
        <v>1.47</v>
      </c>
      <c r="F48" s="258">
        <v>1.28</v>
      </c>
      <c r="J48" s="397"/>
      <c r="K48" s="401"/>
      <c r="L48" s="396"/>
      <c r="M48" s="479"/>
      <c r="N48" s="403"/>
    </row>
    <row r="49" spans="1:14" x14ac:dyDescent="0.2">
      <c r="A49" s="397" t="s">
        <v>1211</v>
      </c>
      <c r="B49" s="401">
        <f t="shared" si="0"/>
        <v>176</v>
      </c>
      <c r="C49" s="396">
        <v>1</v>
      </c>
      <c r="D49" s="479">
        <v>0.61</v>
      </c>
      <c r="E49" s="479">
        <v>0.53</v>
      </c>
      <c r="F49" s="258">
        <v>0.48</v>
      </c>
      <c r="J49" s="397"/>
      <c r="K49" s="401"/>
      <c r="L49" s="396"/>
      <c r="M49" s="479"/>
      <c r="N49" s="403"/>
    </row>
    <row r="50" spans="1:14" x14ac:dyDescent="0.2">
      <c r="A50" s="397">
        <v>2104</v>
      </c>
      <c r="B50" s="401">
        <f t="shared" si="0"/>
        <v>2104</v>
      </c>
      <c r="C50" s="396">
        <v>1</v>
      </c>
      <c r="D50" s="479">
        <v>6.16</v>
      </c>
      <c r="E50" s="479">
        <v>5.42</v>
      </c>
      <c r="F50" s="258">
        <v>4.78</v>
      </c>
      <c r="J50" s="397"/>
      <c r="K50" s="401"/>
      <c r="L50" s="396"/>
      <c r="M50" s="479"/>
      <c r="N50" s="403"/>
    </row>
    <row r="51" spans="1:14" x14ac:dyDescent="0.2">
      <c r="A51" s="397">
        <v>2107</v>
      </c>
      <c r="B51" s="401">
        <f t="shared" si="0"/>
        <v>2107</v>
      </c>
      <c r="C51" s="396">
        <v>1</v>
      </c>
      <c r="D51" s="479">
        <v>4.87</v>
      </c>
      <c r="E51" s="479">
        <v>4.3899999999999997</v>
      </c>
      <c r="F51" s="258">
        <v>4.05</v>
      </c>
      <c r="J51" s="397"/>
      <c r="K51" s="401"/>
      <c r="L51" s="396"/>
      <c r="M51" s="479"/>
      <c r="N51" s="403"/>
    </row>
    <row r="52" spans="1:14" x14ac:dyDescent="0.2">
      <c r="A52" s="397">
        <v>2161</v>
      </c>
      <c r="B52" s="401">
        <f t="shared" si="0"/>
        <v>2161</v>
      </c>
      <c r="C52" s="396">
        <v>1</v>
      </c>
      <c r="D52" s="479">
        <v>3.64</v>
      </c>
      <c r="E52" s="479">
        <v>3.31</v>
      </c>
      <c r="F52" s="258">
        <v>3.1</v>
      </c>
      <c r="J52" s="397"/>
      <c r="K52" s="401"/>
      <c r="L52" s="396"/>
      <c r="M52" s="479"/>
      <c r="N52" s="403"/>
    </row>
    <row r="53" spans="1:14" x14ac:dyDescent="0.2">
      <c r="A53" s="397">
        <v>201</v>
      </c>
      <c r="B53" s="401">
        <f t="shared" si="0"/>
        <v>201</v>
      </c>
      <c r="C53" s="396">
        <v>1</v>
      </c>
      <c r="D53" s="479">
        <v>7.77</v>
      </c>
      <c r="E53" s="479">
        <v>6.89</v>
      </c>
      <c r="F53" s="258">
        <v>6.16</v>
      </c>
      <c r="J53" s="397"/>
      <c r="K53" s="401"/>
      <c r="L53" s="396"/>
      <c r="M53" s="479"/>
      <c r="N53" s="403"/>
    </row>
    <row r="54" spans="1:14" x14ac:dyDescent="0.2">
      <c r="A54" s="397">
        <v>204</v>
      </c>
      <c r="B54" s="401">
        <f t="shared" si="0"/>
        <v>204</v>
      </c>
      <c r="C54" s="396">
        <v>1</v>
      </c>
      <c r="D54" s="479">
        <v>5.08</v>
      </c>
      <c r="E54" s="479">
        <v>4.6900000000000004</v>
      </c>
      <c r="F54" s="258">
        <v>4.3600000000000003</v>
      </c>
      <c r="J54" s="397"/>
      <c r="K54" s="401"/>
      <c r="L54" s="396"/>
      <c r="M54" s="479"/>
      <c r="N54" s="403"/>
    </row>
    <row r="55" spans="1:14" x14ac:dyDescent="0.2">
      <c r="A55" s="397">
        <v>205</v>
      </c>
      <c r="B55" s="401">
        <f t="shared" si="0"/>
        <v>205</v>
      </c>
      <c r="C55" s="396">
        <v>1</v>
      </c>
      <c r="D55" s="479">
        <v>5.71</v>
      </c>
      <c r="E55" s="479">
        <v>5.04</v>
      </c>
      <c r="F55" s="258">
        <v>4.49</v>
      </c>
      <c r="J55" s="397"/>
      <c r="K55" s="401"/>
      <c r="L55" s="396"/>
      <c r="M55" s="479"/>
      <c r="N55" s="403"/>
    </row>
    <row r="56" spans="1:14" x14ac:dyDescent="0.2">
      <c r="A56" s="397">
        <v>221</v>
      </c>
      <c r="B56" s="401">
        <f t="shared" si="0"/>
        <v>221</v>
      </c>
      <c r="C56" s="396">
        <v>1</v>
      </c>
      <c r="D56" s="479">
        <v>4.13</v>
      </c>
      <c r="E56" s="479">
        <v>3.61</v>
      </c>
      <c r="F56" s="258">
        <v>3.24</v>
      </c>
      <c r="J56" s="397"/>
      <c r="K56" s="401"/>
      <c r="L56" s="396"/>
      <c r="M56" s="479"/>
      <c r="N56" s="403"/>
    </row>
    <row r="57" spans="1:14" x14ac:dyDescent="0.2">
      <c r="A57" s="397">
        <v>222</v>
      </c>
      <c r="B57" s="401">
        <f t="shared" si="0"/>
        <v>222</v>
      </c>
      <c r="C57" s="396">
        <v>1</v>
      </c>
      <c r="D57" s="479">
        <v>6.58</v>
      </c>
      <c r="E57" s="479">
        <v>5.83</v>
      </c>
      <c r="F57" s="258">
        <v>5.21</v>
      </c>
      <c r="J57" s="397"/>
      <c r="K57" s="401"/>
      <c r="L57" s="396"/>
      <c r="M57" s="479"/>
      <c r="N57" s="403"/>
    </row>
    <row r="58" spans="1:14" x14ac:dyDescent="0.2">
      <c r="A58" s="397">
        <v>225</v>
      </c>
      <c r="B58" s="401">
        <f t="shared" si="0"/>
        <v>225</v>
      </c>
      <c r="C58" s="396">
        <v>1</v>
      </c>
      <c r="D58" s="479">
        <v>5.0199999999999996</v>
      </c>
      <c r="E58" s="479">
        <v>4.5</v>
      </c>
      <c r="F58" s="258">
        <v>4.03</v>
      </c>
      <c r="J58" s="397"/>
      <c r="K58" s="401"/>
      <c r="L58" s="396"/>
      <c r="M58" s="479"/>
      <c r="N58" s="403"/>
    </row>
    <row r="59" spans="1:14" x14ac:dyDescent="0.2">
      <c r="A59" s="397">
        <v>227</v>
      </c>
      <c r="B59" s="401">
        <f t="shared" si="0"/>
        <v>227</v>
      </c>
      <c r="C59" s="396">
        <v>1</v>
      </c>
      <c r="D59" s="479">
        <v>3.86</v>
      </c>
      <c r="E59" s="479">
        <v>3.31</v>
      </c>
      <c r="F59" s="258">
        <v>2.87</v>
      </c>
      <c r="J59" s="397"/>
      <c r="K59" s="401"/>
      <c r="L59" s="396"/>
      <c r="M59" s="479"/>
      <c r="N59" s="403"/>
    </row>
    <row r="60" spans="1:14" x14ac:dyDescent="0.2">
      <c r="A60" s="397">
        <v>255</v>
      </c>
      <c r="B60" s="401">
        <f t="shared" si="0"/>
        <v>255</v>
      </c>
      <c r="C60" s="396">
        <v>1</v>
      </c>
      <c r="D60" s="479">
        <v>5.03</v>
      </c>
      <c r="E60" s="479">
        <v>4.4400000000000004</v>
      </c>
      <c r="F60" s="258">
        <v>3.89</v>
      </c>
      <c r="J60" s="397"/>
      <c r="K60" s="401"/>
      <c r="L60" s="396"/>
      <c r="M60" s="479"/>
      <c r="N60" s="403"/>
    </row>
    <row r="61" spans="1:14" x14ac:dyDescent="0.2">
      <c r="A61" s="397">
        <v>257</v>
      </c>
      <c r="B61" s="401">
        <f t="shared" si="0"/>
        <v>257</v>
      </c>
      <c r="C61" s="396">
        <v>1</v>
      </c>
      <c r="D61" s="479">
        <v>5</v>
      </c>
      <c r="E61" s="479">
        <v>4.41</v>
      </c>
      <c r="F61" s="258">
        <v>3.92</v>
      </c>
      <c r="J61" s="397"/>
      <c r="K61" s="401"/>
      <c r="L61" s="396"/>
      <c r="M61" s="479"/>
      <c r="N61" s="403"/>
    </row>
    <row r="62" spans="1:14" x14ac:dyDescent="0.2">
      <c r="A62" s="397">
        <v>259</v>
      </c>
      <c r="B62" s="401">
        <f t="shared" si="0"/>
        <v>259</v>
      </c>
      <c r="C62" s="396">
        <v>1</v>
      </c>
      <c r="D62" s="479">
        <v>4.24</v>
      </c>
      <c r="E62" s="479">
        <v>3.79</v>
      </c>
      <c r="F62" s="258">
        <v>3.46</v>
      </c>
      <c r="J62" s="397"/>
      <c r="K62" s="401"/>
      <c r="L62" s="396"/>
      <c r="M62" s="479"/>
      <c r="N62" s="403"/>
    </row>
    <row r="63" spans="1:14" x14ac:dyDescent="0.2">
      <c r="A63" s="397">
        <v>261</v>
      </c>
      <c r="B63" s="401">
        <f t="shared" si="0"/>
        <v>261</v>
      </c>
      <c r="C63" s="396">
        <v>1</v>
      </c>
      <c r="D63" s="479">
        <v>5.24</v>
      </c>
      <c r="E63" s="479">
        <v>4.74</v>
      </c>
      <c r="F63" s="258">
        <v>4.34</v>
      </c>
      <c r="J63" s="397"/>
      <c r="K63" s="401"/>
      <c r="L63" s="396"/>
      <c r="M63" s="479"/>
      <c r="N63" s="403"/>
    </row>
    <row r="64" spans="1:14" x14ac:dyDescent="0.2">
      <c r="A64" s="397">
        <v>263</v>
      </c>
      <c r="B64" s="401">
        <f t="shared" si="0"/>
        <v>263</v>
      </c>
      <c r="C64" s="396">
        <v>1</v>
      </c>
      <c r="D64" s="479">
        <v>4.03</v>
      </c>
      <c r="E64" s="479">
        <v>3.53</v>
      </c>
      <c r="F64" s="258">
        <v>3.11</v>
      </c>
      <c r="J64" s="397"/>
      <c r="K64" s="401"/>
      <c r="L64" s="396"/>
      <c r="M64" s="479"/>
      <c r="N64" s="403"/>
    </row>
    <row r="65" spans="1:14" x14ac:dyDescent="0.2">
      <c r="A65" s="397">
        <v>265</v>
      </c>
      <c r="B65" s="401">
        <f t="shared" si="0"/>
        <v>265</v>
      </c>
      <c r="C65" s="396">
        <v>1</v>
      </c>
      <c r="D65" s="479">
        <v>5.08</v>
      </c>
      <c r="E65" s="479">
        <v>4.42</v>
      </c>
      <c r="F65" s="258">
        <v>3.89</v>
      </c>
      <c r="J65" s="397"/>
      <c r="K65" s="401"/>
      <c r="L65" s="396"/>
      <c r="M65" s="479"/>
      <c r="N65" s="403"/>
    </row>
    <row r="66" spans="1:14" x14ac:dyDescent="0.2">
      <c r="A66" s="397">
        <v>2221</v>
      </c>
      <c r="B66" s="401">
        <f t="shared" si="0"/>
        <v>2221</v>
      </c>
      <c r="C66" s="396">
        <v>1</v>
      </c>
      <c r="D66" s="479">
        <v>4.13</v>
      </c>
      <c r="E66" s="479">
        <v>3.61</v>
      </c>
      <c r="F66" s="258">
        <v>3.24</v>
      </c>
      <c r="J66" s="397"/>
      <c r="K66" s="401"/>
      <c r="L66" s="396"/>
      <c r="M66" s="479"/>
      <c r="N66" s="403"/>
    </row>
    <row r="67" spans="1:14" x14ac:dyDescent="0.2">
      <c r="A67" s="397">
        <v>2222</v>
      </c>
      <c r="B67" s="401">
        <f t="shared" si="0"/>
        <v>2222</v>
      </c>
      <c r="C67" s="396">
        <v>1</v>
      </c>
      <c r="D67" s="479">
        <v>6.58</v>
      </c>
      <c r="E67" s="479">
        <v>5.83</v>
      </c>
      <c r="F67" s="258">
        <v>5.21</v>
      </c>
      <c r="J67" s="397"/>
      <c r="K67" s="401"/>
      <c r="L67" s="396"/>
      <c r="M67" s="479"/>
      <c r="N67" s="403"/>
    </row>
    <row r="68" spans="1:14" x14ac:dyDescent="0.2">
      <c r="A68" s="397">
        <v>281</v>
      </c>
      <c r="B68" s="401">
        <f t="shared" si="0"/>
        <v>281</v>
      </c>
      <c r="C68" s="396">
        <v>1</v>
      </c>
      <c r="D68" s="479">
        <v>4.2300000000000004</v>
      </c>
      <c r="E68" s="479">
        <v>3.84</v>
      </c>
      <c r="F68" s="258">
        <v>3.53</v>
      </c>
      <c r="J68" s="397"/>
      <c r="K68" s="401"/>
      <c r="L68" s="396"/>
      <c r="M68" s="479"/>
      <c r="N68" s="403"/>
    </row>
    <row r="69" spans="1:14" x14ac:dyDescent="0.2">
      <c r="A69" s="397">
        <v>282</v>
      </c>
      <c r="B69" s="401">
        <f t="shared" si="0"/>
        <v>282</v>
      </c>
      <c r="C69" s="396">
        <v>1</v>
      </c>
      <c r="D69" s="479">
        <v>11.29</v>
      </c>
      <c r="E69" s="479">
        <v>9.7100000000000009</v>
      </c>
      <c r="F69" s="258">
        <v>8.41</v>
      </c>
      <c r="J69" s="397"/>
      <c r="K69" s="401"/>
      <c r="L69" s="396"/>
      <c r="M69" s="479"/>
      <c r="N69" s="403"/>
    </row>
    <row r="70" spans="1:14" x14ac:dyDescent="0.2">
      <c r="A70" s="397">
        <v>285</v>
      </c>
      <c r="B70" s="401">
        <f t="shared" si="0"/>
        <v>285</v>
      </c>
      <c r="C70" s="396">
        <v>1</v>
      </c>
      <c r="D70" s="479">
        <v>4.7699999999999996</v>
      </c>
      <c r="E70" s="479">
        <v>3.98</v>
      </c>
      <c r="F70" s="258">
        <v>3.37</v>
      </c>
      <c r="J70" s="397"/>
      <c r="K70" s="401"/>
      <c r="L70" s="396"/>
      <c r="M70" s="479"/>
      <c r="N70" s="403"/>
    </row>
    <row r="71" spans="1:14" x14ac:dyDescent="0.2">
      <c r="A71" s="397">
        <v>2281</v>
      </c>
      <c r="B71" s="401">
        <f t="shared" si="0"/>
        <v>2281</v>
      </c>
      <c r="C71" s="396">
        <v>1</v>
      </c>
      <c r="D71" s="479">
        <v>4.2300000000000004</v>
      </c>
      <c r="E71" s="479">
        <v>3.84</v>
      </c>
      <c r="F71" s="258">
        <v>3.53</v>
      </c>
      <c r="J71" s="397"/>
      <c r="K71" s="401"/>
      <c r="L71" s="396"/>
      <c r="M71" s="479"/>
      <c r="N71" s="403"/>
    </row>
    <row r="72" spans="1:14" x14ac:dyDescent="0.2">
      <c r="A72" s="397">
        <v>301</v>
      </c>
      <c r="B72" s="401">
        <f t="shared" ref="B72:B135" si="1">+VALUE(A72)</f>
        <v>301</v>
      </c>
      <c r="C72" s="396">
        <v>1</v>
      </c>
      <c r="D72" s="479">
        <v>10.56</v>
      </c>
      <c r="E72" s="479">
        <v>9.57</v>
      </c>
      <c r="F72" s="258">
        <v>8.65</v>
      </c>
      <c r="J72" s="397"/>
      <c r="K72" s="401"/>
      <c r="L72" s="396"/>
      <c r="M72" s="479"/>
      <c r="N72" s="403"/>
    </row>
    <row r="73" spans="1:14" x14ac:dyDescent="0.2">
      <c r="A73" s="397">
        <v>305</v>
      </c>
      <c r="B73" s="401">
        <f t="shared" si="1"/>
        <v>305</v>
      </c>
      <c r="C73" s="396">
        <v>1</v>
      </c>
      <c r="D73" s="479">
        <v>8.2799999999999994</v>
      </c>
      <c r="E73" s="479">
        <v>7.29</v>
      </c>
      <c r="F73" s="258">
        <v>6.55</v>
      </c>
      <c r="J73" s="397"/>
      <c r="K73" s="401"/>
      <c r="L73" s="396"/>
      <c r="M73" s="479"/>
      <c r="N73" s="403"/>
    </row>
    <row r="74" spans="1:14" x14ac:dyDescent="0.2">
      <c r="A74" s="397">
        <v>306</v>
      </c>
      <c r="B74" s="401">
        <f t="shared" si="1"/>
        <v>306</v>
      </c>
      <c r="C74" s="396">
        <v>1</v>
      </c>
      <c r="D74" s="479">
        <v>7.49</v>
      </c>
      <c r="E74" s="479">
        <v>6.46</v>
      </c>
      <c r="F74" s="258">
        <v>5.62</v>
      </c>
      <c r="J74" s="397"/>
      <c r="K74" s="401"/>
      <c r="L74" s="396"/>
      <c r="M74" s="479"/>
      <c r="N74" s="403"/>
    </row>
    <row r="75" spans="1:14" x14ac:dyDescent="0.2">
      <c r="A75" s="397">
        <v>309</v>
      </c>
      <c r="B75" s="401">
        <f t="shared" si="1"/>
        <v>309</v>
      </c>
      <c r="C75" s="396">
        <v>1</v>
      </c>
      <c r="D75" s="479">
        <v>5.35</v>
      </c>
      <c r="E75" s="479">
        <v>4.7300000000000004</v>
      </c>
      <c r="F75" s="258">
        <v>4.2300000000000004</v>
      </c>
      <c r="J75" s="397"/>
      <c r="K75" s="401"/>
      <c r="L75" s="396"/>
      <c r="M75" s="479"/>
      <c r="N75" s="403"/>
    </row>
    <row r="76" spans="1:14" x14ac:dyDescent="0.2">
      <c r="A76" s="397">
        <v>311</v>
      </c>
      <c r="B76" s="401">
        <f t="shared" si="1"/>
        <v>311</v>
      </c>
      <c r="C76" s="396">
        <v>1</v>
      </c>
      <c r="D76" s="479">
        <v>5.37</v>
      </c>
      <c r="E76" s="479">
        <v>4.83</v>
      </c>
      <c r="F76" s="258">
        <v>4.3600000000000003</v>
      </c>
      <c r="J76" s="397"/>
      <c r="K76" s="401"/>
      <c r="L76" s="396"/>
      <c r="M76" s="479"/>
      <c r="N76" s="403"/>
    </row>
    <row r="77" spans="1:14" x14ac:dyDescent="0.2">
      <c r="A77" s="397">
        <v>319</v>
      </c>
      <c r="B77" s="401">
        <f t="shared" si="1"/>
        <v>319</v>
      </c>
      <c r="C77" s="396">
        <v>1</v>
      </c>
      <c r="D77" s="479">
        <v>7.56</v>
      </c>
      <c r="E77" s="479">
        <v>6.82</v>
      </c>
      <c r="F77" s="258">
        <v>6.21</v>
      </c>
      <c r="J77" s="397"/>
      <c r="K77" s="401"/>
      <c r="L77" s="396"/>
      <c r="M77" s="479"/>
      <c r="N77" s="403"/>
    </row>
    <row r="78" spans="1:14" x14ac:dyDescent="0.2">
      <c r="A78" s="397">
        <v>323</v>
      </c>
      <c r="B78" s="401">
        <f t="shared" si="1"/>
        <v>323</v>
      </c>
      <c r="C78" s="396">
        <v>1</v>
      </c>
      <c r="D78" s="479">
        <v>7.23</v>
      </c>
      <c r="E78" s="479">
        <v>6.31</v>
      </c>
      <c r="F78" s="258">
        <v>5.52</v>
      </c>
      <c r="J78" s="397"/>
      <c r="K78" s="401"/>
      <c r="L78" s="396"/>
      <c r="M78" s="479"/>
      <c r="N78" s="403"/>
    </row>
    <row r="79" spans="1:14" x14ac:dyDescent="0.2">
      <c r="A79" s="397">
        <v>327</v>
      </c>
      <c r="B79" s="401">
        <f t="shared" si="1"/>
        <v>327</v>
      </c>
      <c r="C79" s="396">
        <v>1</v>
      </c>
      <c r="D79" s="479">
        <v>5.89</v>
      </c>
      <c r="E79" s="479">
        <v>4.9800000000000004</v>
      </c>
      <c r="F79" s="258">
        <v>4.25</v>
      </c>
      <c r="J79" s="397"/>
      <c r="K79" s="401"/>
      <c r="L79" s="396"/>
      <c r="M79" s="479"/>
      <c r="N79" s="403"/>
    </row>
    <row r="80" spans="1:14" x14ac:dyDescent="0.2">
      <c r="A80" s="397">
        <v>402</v>
      </c>
      <c r="B80" s="401">
        <f t="shared" si="1"/>
        <v>402</v>
      </c>
      <c r="C80" s="396">
        <v>1</v>
      </c>
      <c r="D80" s="479">
        <v>7.96</v>
      </c>
      <c r="E80" s="479">
        <v>6.78</v>
      </c>
      <c r="F80" s="258">
        <v>5.86</v>
      </c>
      <c r="J80" s="397"/>
      <c r="K80" s="401"/>
      <c r="L80" s="396"/>
      <c r="M80" s="479"/>
      <c r="N80" s="403"/>
    </row>
    <row r="81" spans="1:14" x14ac:dyDescent="0.2">
      <c r="A81" s="397">
        <v>403</v>
      </c>
      <c r="B81" s="401">
        <f t="shared" si="1"/>
        <v>403</v>
      </c>
      <c r="C81" s="396">
        <v>1</v>
      </c>
      <c r="D81" s="479">
        <v>4.93</v>
      </c>
      <c r="E81" s="479">
        <v>4.5199999999999996</v>
      </c>
      <c r="F81" s="258">
        <v>4.1500000000000004</v>
      </c>
      <c r="J81" s="397"/>
      <c r="K81" s="401"/>
      <c r="L81" s="396"/>
      <c r="M81" s="479"/>
      <c r="N81" s="403"/>
    </row>
    <row r="82" spans="1:14" x14ac:dyDescent="0.2">
      <c r="A82" s="397">
        <v>404</v>
      </c>
      <c r="B82" s="401">
        <f t="shared" si="1"/>
        <v>404</v>
      </c>
      <c r="C82" s="396">
        <v>1</v>
      </c>
      <c r="D82" s="479">
        <v>5.82</v>
      </c>
      <c r="E82" s="479">
        <v>5.04</v>
      </c>
      <c r="F82" s="258">
        <v>4.41</v>
      </c>
      <c r="J82" s="397"/>
      <c r="K82" s="401"/>
      <c r="L82" s="396"/>
      <c r="M82" s="479"/>
      <c r="N82" s="403"/>
    </row>
    <row r="83" spans="1:14" x14ac:dyDescent="0.2">
      <c r="A83" s="397">
        <v>406</v>
      </c>
      <c r="B83" s="401">
        <f t="shared" si="1"/>
        <v>406</v>
      </c>
      <c r="C83" s="396">
        <v>1</v>
      </c>
      <c r="D83" s="479">
        <v>7.81</v>
      </c>
      <c r="E83" s="479">
        <v>6.42</v>
      </c>
      <c r="F83" s="258">
        <v>5.36</v>
      </c>
      <c r="J83" s="397"/>
      <c r="K83" s="401"/>
      <c r="L83" s="396"/>
      <c r="M83" s="479"/>
      <c r="N83" s="403"/>
    </row>
    <row r="84" spans="1:14" x14ac:dyDescent="0.2">
      <c r="A84" s="397">
        <v>407</v>
      </c>
      <c r="B84" s="401">
        <f t="shared" si="1"/>
        <v>407</v>
      </c>
      <c r="C84" s="396">
        <v>1</v>
      </c>
      <c r="D84" s="479">
        <v>6.45</v>
      </c>
      <c r="E84" s="479">
        <v>5.6</v>
      </c>
      <c r="F84" s="258">
        <v>5.0199999999999996</v>
      </c>
      <c r="J84" s="397"/>
      <c r="K84" s="401"/>
      <c r="L84" s="396"/>
      <c r="M84" s="479"/>
      <c r="N84" s="403"/>
    </row>
    <row r="85" spans="1:14" x14ac:dyDescent="0.2">
      <c r="A85" s="397">
        <v>411</v>
      </c>
      <c r="B85" s="401">
        <f t="shared" si="1"/>
        <v>411</v>
      </c>
      <c r="C85" s="396">
        <v>1</v>
      </c>
      <c r="D85" s="479">
        <v>10.210000000000001</v>
      </c>
      <c r="E85" s="479">
        <v>8.74</v>
      </c>
      <c r="F85" s="258">
        <v>7.6</v>
      </c>
      <c r="J85" s="397"/>
      <c r="K85" s="401"/>
      <c r="L85" s="396"/>
      <c r="M85" s="479"/>
      <c r="N85" s="403"/>
    </row>
    <row r="86" spans="1:14" x14ac:dyDescent="0.2">
      <c r="A86" s="397">
        <v>413</v>
      </c>
      <c r="B86" s="401">
        <f t="shared" si="1"/>
        <v>413</v>
      </c>
      <c r="C86" s="396">
        <v>1</v>
      </c>
      <c r="D86" s="479">
        <v>11.84</v>
      </c>
      <c r="E86" s="479">
        <v>9.83</v>
      </c>
      <c r="F86" s="258">
        <v>8.8800000000000008</v>
      </c>
      <c r="J86" s="397"/>
      <c r="K86" s="401"/>
      <c r="L86" s="396"/>
      <c r="M86" s="479"/>
      <c r="N86" s="403"/>
    </row>
    <row r="87" spans="1:14" x14ac:dyDescent="0.2">
      <c r="A87" s="397">
        <v>415</v>
      </c>
      <c r="B87" s="401">
        <f t="shared" si="1"/>
        <v>415</v>
      </c>
      <c r="C87" s="396">
        <v>1</v>
      </c>
      <c r="D87" s="479">
        <v>6.27</v>
      </c>
      <c r="E87" s="479">
        <v>5.54</v>
      </c>
      <c r="F87" s="258">
        <v>4.93</v>
      </c>
      <c r="J87" s="397"/>
      <c r="K87" s="401"/>
      <c r="L87" s="396"/>
      <c r="M87" s="479"/>
      <c r="N87" s="403"/>
    </row>
    <row r="88" spans="1:14" x14ac:dyDescent="0.2">
      <c r="A88" s="397">
        <v>416</v>
      </c>
      <c r="B88" s="401">
        <f t="shared" si="1"/>
        <v>416</v>
      </c>
      <c r="C88" s="396">
        <v>1</v>
      </c>
      <c r="D88" s="479">
        <v>3.82</v>
      </c>
      <c r="E88" s="479">
        <v>3.32</v>
      </c>
      <c r="F88" s="258">
        <v>3.03</v>
      </c>
      <c r="J88" s="397"/>
      <c r="K88" s="401"/>
      <c r="L88" s="396"/>
      <c r="M88" s="479"/>
      <c r="N88" s="403"/>
    </row>
    <row r="89" spans="1:14" x14ac:dyDescent="0.2">
      <c r="A89" s="397">
        <v>421</v>
      </c>
      <c r="B89" s="401">
        <f t="shared" si="1"/>
        <v>421</v>
      </c>
      <c r="C89" s="396">
        <v>1</v>
      </c>
      <c r="D89" s="479">
        <v>11.18</v>
      </c>
      <c r="E89" s="479">
        <v>10.45</v>
      </c>
      <c r="F89" s="258">
        <v>9.8000000000000007</v>
      </c>
      <c r="J89" s="397"/>
      <c r="K89" s="401"/>
      <c r="L89" s="396"/>
      <c r="M89" s="479"/>
      <c r="N89" s="403"/>
    </row>
    <row r="90" spans="1:14" x14ac:dyDescent="0.2">
      <c r="A90" s="397">
        <v>425</v>
      </c>
      <c r="B90" s="401">
        <f t="shared" si="1"/>
        <v>425</v>
      </c>
      <c r="C90" s="396">
        <v>1</v>
      </c>
      <c r="D90" s="479">
        <v>13.92</v>
      </c>
      <c r="E90" s="479">
        <v>12.38</v>
      </c>
      <c r="F90" s="258">
        <v>11.06</v>
      </c>
      <c r="J90" s="397"/>
      <c r="K90" s="401"/>
      <c r="L90" s="396"/>
      <c r="M90" s="479"/>
      <c r="N90" s="403"/>
    </row>
    <row r="91" spans="1:14" x14ac:dyDescent="0.2">
      <c r="A91" s="397">
        <v>427</v>
      </c>
      <c r="B91" s="401">
        <f t="shared" si="1"/>
        <v>427</v>
      </c>
      <c r="C91" s="396">
        <v>1</v>
      </c>
      <c r="D91" s="479">
        <v>7.29</v>
      </c>
      <c r="E91" s="479">
        <v>6.67</v>
      </c>
      <c r="F91" s="258">
        <v>6.2</v>
      </c>
      <c r="J91" s="397"/>
      <c r="K91" s="401"/>
      <c r="L91" s="396"/>
      <c r="M91" s="479"/>
      <c r="N91" s="403"/>
    </row>
    <row r="92" spans="1:14" x14ac:dyDescent="0.2">
      <c r="A92" s="397">
        <v>429</v>
      </c>
      <c r="B92" s="401">
        <f t="shared" si="1"/>
        <v>429</v>
      </c>
      <c r="C92" s="396">
        <v>1</v>
      </c>
      <c r="D92" s="479">
        <v>7.9</v>
      </c>
      <c r="E92" s="479">
        <v>6.76</v>
      </c>
      <c r="F92" s="258">
        <v>5.85</v>
      </c>
      <c r="J92" s="397"/>
      <c r="K92" s="401"/>
      <c r="L92" s="396"/>
      <c r="M92" s="479"/>
      <c r="N92" s="403"/>
    </row>
    <row r="93" spans="1:14" x14ac:dyDescent="0.2">
      <c r="A93" s="397">
        <v>431</v>
      </c>
      <c r="B93" s="401">
        <f t="shared" si="1"/>
        <v>431</v>
      </c>
      <c r="C93" s="396">
        <v>1</v>
      </c>
      <c r="D93" s="479">
        <v>10.01</v>
      </c>
      <c r="E93" s="479">
        <v>8.86</v>
      </c>
      <c r="F93" s="258">
        <v>7.91</v>
      </c>
      <c r="J93" s="397"/>
      <c r="K93" s="401"/>
      <c r="L93" s="396"/>
      <c r="M93" s="479"/>
      <c r="N93" s="403"/>
    </row>
    <row r="94" spans="1:14" x14ac:dyDescent="0.2">
      <c r="A94" s="397">
        <v>433</v>
      </c>
      <c r="B94" s="401">
        <f t="shared" si="1"/>
        <v>433</v>
      </c>
      <c r="C94" s="396">
        <v>1</v>
      </c>
      <c r="D94" s="479">
        <v>5.77</v>
      </c>
      <c r="E94" s="479">
        <v>5.32</v>
      </c>
      <c r="F94" s="258">
        <v>4.95</v>
      </c>
      <c r="J94" s="397"/>
      <c r="K94" s="401"/>
      <c r="L94" s="396"/>
      <c r="M94" s="479"/>
      <c r="N94" s="403"/>
    </row>
    <row r="95" spans="1:14" x14ac:dyDescent="0.2">
      <c r="A95" s="397">
        <v>435</v>
      </c>
      <c r="B95" s="401">
        <f t="shared" si="1"/>
        <v>435</v>
      </c>
      <c r="C95" s="396">
        <v>1</v>
      </c>
      <c r="D95" s="479">
        <v>7.58</v>
      </c>
      <c r="E95" s="479">
        <v>6.52</v>
      </c>
      <c r="F95" s="258">
        <v>5.69</v>
      </c>
      <c r="J95" s="397"/>
      <c r="K95" s="401"/>
      <c r="L95" s="396"/>
      <c r="M95" s="479"/>
      <c r="N95" s="403"/>
    </row>
    <row r="96" spans="1:14" x14ac:dyDescent="0.2">
      <c r="A96" s="397">
        <v>441</v>
      </c>
      <c r="B96" s="401">
        <f t="shared" si="1"/>
        <v>441</v>
      </c>
      <c r="C96" s="396">
        <v>1</v>
      </c>
      <c r="D96" s="479">
        <v>2.39</v>
      </c>
      <c r="E96" s="479">
        <v>2.06</v>
      </c>
      <c r="F96" s="258">
        <v>1.79</v>
      </c>
      <c r="J96" s="397"/>
      <c r="K96" s="401"/>
      <c r="L96" s="396"/>
      <c r="M96" s="479"/>
      <c r="N96" s="403"/>
    </row>
    <row r="97" spans="1:14" x14ac:dyDescent="0.2">
      <c r="A97" s="397">
        <v>445</v>
      </c>
      <c r="B97" s="401">
        <f t="shared" si="1"/>
        <v>445</v>
      </c>
      <c r="C97" s="396">
        <v>1</v>
      </c>
      <c r="D97" s="479">
        <v>5.0999999999999996</v>
      </c>
      <c r="E97" s="479">
        <v>4.2</v>
      </c>
      <c r="F97" s="258">
        <v>3.53</v>
      </c>
      <c r="J97" s="397"/>
      <c r="K97" s="401"/>
      <c r="L97" s="396"/>
      <c r="M97" s="479"/>
      <c r="N97" s="403"/>
    </row>
    <row r="98" spans="1:14" x14ac:dyDescent="0.2">
      <c r="A98" s="397">
        <v>446</v>
      </c>
      <c r="B98" s="401">
        <f t="shared" si="1"/>
        <v>446</v>
      </c>
      <c r="C98" s="396">
        <v>1</v>
      </c>
      <c r="D98" s="479">
        <v>2.73</v>
      </c>
      <c r="E98" s="479">
        <v>2.29</v>
      </c>
      <c r="F98" s="258">
        <v>1.97</v>
      </c>
      <c r="J98" s="397"/>
      <c r="K98" s="401"/>
      <c r="L98" s="396"/>
      <c r="M98" s="479"/>
      <c r="N98" s="403"/>
    </row>
    <row r="99" spans="1:14" x14ac:dyDescent="0.2">
      <c r="A99" s="397">
        <v>447</v>
      </c>
      <c r="B99" s="401">
        <f t="shared" si="1"/>
        <v>447</v>
      </c>
      <c r="C99" s="396">
        <v>1</v>
      </c>
      <c r="D99" s="479">
        <v>8.77</v>
      </c>
      <c r="E99" s="479">
        <v>7.5</v>
      </c>
      <c r="F99" s="258">
        <v>6.45</v>
      </c>
      <c r="J99" s="397"/>
      <c r="K99" s="401"/>
      <c r="L99" s="396"/>
      <c r="M99" s="479"/>
      <c r="N99" s="403"/>
    </row>
    <row r="100" spans="1:14" x14ac:dyDescent="0.2">
      <c r="A100" s="397">
        <v>449</v>
      </c>
      <c r="B100" s="401">
        <f t="shared" si="1"/>
        <v>449</v>
      </c>
      <c r="C100" s="396">
        <v>1</v>
      </c>
      <c r="D100" s="479">
        <v>4.16</v>
      </c>
      <c r="E100" s="479">
        <v>3.69</v>
      </c>
      <c r="F100" s="258">
        <v>3.31</v>
      </c>
      <c r="J100" s="397"/>
      <c r="K100" s="401"/>
      <c r="L100" s="396"/>
      <c r="M100" s="479"/>
      <c r="N100" s="403"/>
    </row>
    <row r="101" spans="1:14" x14ac:dyDescent="0.2">
      <c r="A101" s="397">
        <v>451</v>
      </c>
      <c r="B101" s="401">
        <f t="shared" si="1"/>
        <v>451</v>
      </c>
      <c r="C101" s="396">
        <v>1</v>
      </c>
      <c r="D101" s="479">
        <v>6.18</v>
      </c>
      <c r="E101" s="479">
        <v>5.52</v>
      </c>
      <c r="F101" s="258">
        <v>5.0599999999999996</v>
      </c>
      <c r="J101" s="397"/>
      <c r="K101" s="401"/>
      <c r="L101" s="396"/>
      <c r="M101" s="479"/>
      <c r="N101" s="403"/>
    </row>
    <row r="102" spans="1:14" x14ac:dyDescent="0.2">
      <c r="A102" s="397">
        <v>454</v>
      </c>
      <c r="B102" s="401">
        <f t="shared" si="1"/>
        <v>454</v>
      </c>
      <c r="C102" s="396">
        <v>1</v>
      </c>
      <c r="D102" s="479">
        <v>10.37</v>
      </c>
      <c r="E102" s="479">
        <v>9.2799999999999994</v>
      </c>
      <c r="F102" s="258">
        <v>8.42</v>
      </c>
      <c r="J102" s="397"/>
      <c r="K102" s="401"/>
      <c r="L102" s="396"/>
      <c r="M102" s="479"/>
      <c r="N102" s="403"/>
    </row>
    <row r="103" spans="1:14" x14ac:dyDescent="0.2">
      <c r="A103" s="397">
        <v>456</v>
      </c>
      <c r="B103" s="401">
        <f t="shared" si="1"/>
        <v>456</v>
      </c>
      <c r="C103" s="396">
        <v>1</v>
      </c>
      <c r="D103" s="479">
        <v>8.76</v>
      </c>
      <c r="E103" s="479">
        <v>7.77</v>
      </c>
      <c r="F103" s="258">
        <v>6.88</v>
      </c>
      <c r="J103" s="397"/>
      <c r="K103" s="401"/>
      <c r="L103" s="396"/>
      <c r="M103" s="479"/>
      <c r="N103" s="403"/>
    </row>
    <row r="104" spans="1:14" x14ac:dyDescent="0.2">
      <c r="A104" s="397">
        <v>457</v>
      </c>
      <c r="B104" s="401">
        <f t="shared" si="1"/>
        <v>457</v>
      </c>
      <c r="C104" s="396">
        <v>1</v>
      </c>
      <c r="D104" s="479">
        <v>6.21</v>
      </c>
      <c r="E104" s="479">
        <v>5.45</v>
      </c>
      <c r="F104" s="258">
        <v>4.87</v>
      </c>
      <c r="J104" s="397"/>
      <c r="K104" s="401"/>
      <c r="L104" s="396"/>
      <c r="M104" s="479"/>
      <c r="N104" s="403"/>
    </row>
    <row r="105" spans="1:14" x14ac:dyDescent="0.2">
      <c r="A105" s="397">
        <v>458</v>
      </c>
      <c r="B105" s="401">
        <f t="shared" si="1"/>
        <v>458</v>
      </c>
      <c r="C105" s="396">
        <v>1</v>
      </c>
      <c r="D105" s="479">
        <v>3.51</v>
      </c>
      <c r="E105" s="479">
        <v>3.03</v>
      </c>
      <c r="F105" s="258">
        <v>2.65</v>
      </c>
      <c r="J105" s="397"/>
      <c r="K105" s="401"/>
      <c r="L105" s="396"/>
      <c r="M105" s="479"/>
      <c r="N105" s="403"/>
    </row>
    <row r="106" spans="1:14" x14ac:dyDescent="0.2">
      <c r="A106" s="397">
        <v>459</v>
      </c>
      <c r="B106" s="401">
        <f t="shared" si="1"/>
        <v>459</v>
      </c>
      <c r="C106" s="396">
        <v>1</v>
      </c>
      <c r="D106" s="479">
        <v>1.88</v>
      </c>
      <c r="E106" s="479">
        <v>1.58</v>
      </c>
      <c r="F106" s="258">
        <v>1.36</v>
      </c>
      <c r="J106" s="397"/>
      <c r="K106" s="401"/>
      <c r="L106" s="396"/>
      <c r="M106" s="479"/>
      <c r="N106" s="403"/>
    </row>
    <row r="107" spans="1:14" x14ac:dyDescent="0.2">
      <c r="A107" s="397">
        <v>461</v>
      </c>
      <c r="B107" s="401">
        <f t="shared" si="1"/>
        <v>461</v>
      </c>
      <c r="C107" s="396">
        <v>1</v>
      </c>
      <c r="D107" s="479">
        <v>6.67</v>
      </c>
      <c r="E107" s="479">
        <v>5.94</v>
      </c>
      <c r="F107" s="258">
        <v>5.32</v>
      </c>
      <c r="J107" s="397"/>
      <c r="K107" s="401"/>
      <c r="L107" s="396"/>
      <c r="M107" s="479"/>
      <c r="N107" s="403"/>
    </row>
    <row r="108" spans="1:14" x14ac:dyDescent="0.2">
      <c r="A108" s="397">
        <v>463</v>
      </c>
      <c r="B108" s="401">
        <f t="shared" si="1"/>
        <v>463</v>
      </c>
      <c r="C108" s="396">
        <v>1</v>
      </c>
      <c r="D108" s="479">
        <v>5.22</v>
      </c>
      <c r="E108" s="479">
        <v>4.6500000000000004</v>
      </c>
      <c r="F108" s="258">
        <v>4.13</v>
      </c>
      <c r="J108" s="397"/>
      <c r="K108" s="401"/>
      <c r="L108" s="396"/>
      <c r="M108" s="479"/>
      <c r="N108" s="403"/>
    </row>
    <row r="109" spans="1:14" x14ac:dyDescent="0.2">
      <c r="A109" s="397">
        <v>464</v>
      </c>
      <c r="B109" s="401">
        <f t="shared" si="1"/>
        <v>464</v>
      </c>
      <c r="C109" s="396">
        <v>1</v>
      </c>
      <c r="D109" s="479">
        <v>5.39</v>
      </c>
      <c r="E109" s="479">
        <v>4.7699999999999996</v>
      </c>
      <c r="F109" s="258">
        <v>4.2699999999999996</v>
      </c>
      <c r="J109" s="397"/>
      <c r="K109" s="401"/>
      <c r="L109" s="396"/>
      <c r="M109" s="479"/>
      <c r="N109" s="403"/>
    </row>
    <row r="110" spans="1:14" x14ac:dyDescent="0.2">
      <c r="A110" s="397">
        <v>465</v>
      </c>
      <c r="B110" s="401">
        <f t="shared" si="1"/>
        <v>465</v>
      </c>
      <c r="C110" s="396">
        <v>1</v>
      </c>
      <c r="D110" s="479">
        <v>6.21</v>
      </c>
      <c r="E110" s="479">
        <v>5.49</v>
      </c>
      <c r="F110" s="258">
        <v>4.8899999999999997</v>
      </c>
      <c r="J110" s="397"/>
      <c r="K110" s="401"/>
      <c r="L110" s="396"/>
      <c r="M110" s="479"/>
      <c r="N110" s="403"/>
    </row>
    <row r="111" spans="1:14" x14ac:dyDescent="0.2">
      <c r="A111" s="397">
        <v>467</v>
      </c>
      <c r="B111" s="401">
        <f t="shared" si="1"/>
        <v>467</v>
      </c>
      <c r="C111" s="396">
        <v>1</v>
      </c>
      <c r="D111" s="479">
        <v>7.79</v>
      </c>
      <c r="E111" s="479">
        <v>6.81</v>
      </c>
      <c r="F111" s="258">
        <v>5.99</v>
      </c>
      <c r="J111" s="397"/>
      <c r="K111" s="401"/>
      <c r="L111" s="396"/>
      <c r="M111" s="479"/>
      <c r="N111" s="403"/>
    </row>
    <row r="112" spans="1:14" x14ac:dyDescent="0.2">
      <c r="A112" s="397">
        <v>471</v>
      </c>
      <c r="B112" s="401">
        <f t="shared" si="1"/>
        <v>471</v>
      </c>
      <c r="C112" s="396">
        <v>1</v>
      </c>
      <c r="D112" s="479">
        <v>1.94</v>
      </c>
      <c r="E112" s="479">
        <v>1.8</v>
      </c>
      <c r="F112" s="258">
        <v>1.72</v>
      </c>
      <c r="J112" s="397"/>
      <c r="K112" s="401"/>
      <c r="L112" s="396"/>
      <c r="M112" s="479"/>
      <c r="N112" s="403"/>
    </row>
    <row r="113" spans="1:14" x14ac:dyDescent="0.2">
      <c r="A113" s="397">
        <v>472</v>
      </c>
      <c r="B113" s="401">
        <f t="shared" si="1"/>
        <v>472</v>
      </c>
      <c r="C113" s="396">
        <v>1</v>
      </c>
      <c r="D113" s="479">
        <v>2.09</v>
      </c>
      <c r="E113" s="479">
        <v>1.8</v>
      </c>
      <c r="F113" s="258">
        <v>1.56</v>
      </c>
      <c r="J113" s="397"/>
      <c r="K113" s="401"/>
      <c r="L113" s="396"/>
      <c r="M113" s="479"/>
      <c r="N113" s="403"/>
    </row>
    <row r="114" spans="1:14" x14ac:dyDescent="0.2">
      <c r="A114" s="397">
        <v>473</v>
      </c>
      <c r="B114" s="401">
        <f t="shared" si="1"/>
        <v>473</v>
      </c>
      <c r="C114" s="396">
        <v>1</v>
      </c>
      <c r="D114" s="479">
        <v>4.29</v>
      </c>
      <c r="E114" s="479">
        <v>4</v>
      </c>
      <c r="F114" s="258">
        <v>3.54</v>
      </c>
      <c r="J114" s="397"/>
      <c r="K114" s="401"/>
      <c r="L114" s="396"/>
      <c r="M114" s="479"/>
      <c r="N114" s="403"/>
    </row>
    <row r="115" spans="1:14" x14ac:dyDescent="0.2">
      <c r="A115" s="397">
        <v>474</v>
      </c>
      <c r="B115" s="401">
        <f t="shared" si="1"/>
        <v>474</v>
      </c>
      <c r="C115" s="396">
        <v>1</v>
      </c>
      <c r="D115" s="479">
        <v>3.42</v>
      </c>
      <c r="E115" s="479">
        <v>3.17</v>
      </c>
      <c r="F115" s="258">
        <v>2.9</v>
      </c>
      <c r="J115" s="397"/>
      <c r="K115" s="401"/>
      <c r="L115" s="396"/>
      <c r="M115" s="479"/>
      <c r="N115" s="403"/>
    </row>
    <row r="116" spans="1:14" x14ac:dyDescent="0.2">
      <c r="A116" s="397">
        <v>475</v>
      </c>
      <c r="B116" s="401">
        <f t="shared" si="1"/>
        <v>475</v>
      </c>
      <c r="C116" s="396">
        <v>1</v>
      </c>
      <c r="D116" s="479">
        <v>4.91</v>
      </c>
      <c r="E116" s="479">
        <v>4.3099999999999996</v>
      </c>
      <c r="F116" s="258">
        <v>3.83</v>
      </c>
      <c r="J116" s="397"/>
      <c r="K116" s="401"/>
      <c r="L116" s="396"/>
      <c r="M116" s="479"/>
      <c r="N116" s="403"/>
    </row>
    <row r="117" spans="1:14" x14ac:dyDescent="0.2">
      <c r="A117" s="397">
        <v>476</v>
      </c>
      <c r="B117" s="401">
        <f t="shared" si="1"/>
        <v>476</v>
      </c>
      <c r="C117" s="396">
        <v>1</v>
      </c>
      <c r="D117" s="479">
        <v>2.56</v>
      </c>
      <c r="E117" s="479">
        <v>2.16</v>
      </c>
      <c r="F117" s="258">
        <v>1.85</v>
      </c>
      <c r="J117" s="397"/>
      <c r="K117" s="401"/>
      <c r="L117" s="396"/>
      <c r="M117" s="479"/>
      <c r="N117" s="403"/>
    </row>
    <row r="118" spans="1:14" x14ac:dyDescent="0.2">
      <c r="A118" s="397">
        <v>477</v>
      </c>
      <c r="B118" s="401">
        <f t="shared" si="1"/>
        <v>477</v>
      </c>
      <c r="C118" s="396">
        <v>1</v>
      </c>
      <c r="D118" s="479">
        <v>3.8</v>
      </c>
      <c r="E118" s="479">
        <v>3.28</v>
      </c>
      <c r="F118" s="258">
        <v>2.84</v>
      </c>
      <c r="J118" s="397"/>
      <c r="K118" s="401"/>
      <c r="L118" s="396"/>
      <c r="M118" s="479"/>
      <c r="N118" s="403"/>
    </row>
    <row r="119" spans="1:14" x14ac:dyDescent="0.2">
      <c r="A119" s="397">
        <v>483</v>
      </c>
      <c r="B119" s="401">
        <f t="shared" si="1"/>
        <v>483</v>
      </c>
      <c r="C119" s="396">
        <v>1</v>
      </c>
      <c r="D119" s="479">
        <v>2.79</v>
      </c>
      <c r="E119" s="479">
        <v>2.52</v>
      </c>
      <c r="F119" s="258">
        <v>2.27</v>
      </c>
      <c r="J119" s="397"/>
      <c r="K119" s="401"/>
      <c r="L119" s="396"/>
      <c r="M119" s="479"/>
      <c r="N119" s="403"/>
    </row>
    <row r="120" spans="1:14" x14ac:dyDescent="0.2">
      <c r="A120" s="397">
        <v>485</v>
      </c>
      <c r="B120" s="401">
        <f t="shared" si="1"/>
        <v>485</v>
      </c>
      <c r="C120" s="396">
        <v>1</v>
      </c>
      <c r="D120" s="479">
        <v>2.39</v>
      </c>
      <c r="E120" s="479">
        <v>2.04</v>
      </c>
      <c r="F120" s="258">
        <v>1.77</v>
      </c>
      <c r="J120" s="397"/>
      <c r="K120" s="401"/>
      <c r="L120" s="396"/>
      <c r="M120" s="479"/>
      <c r="N120" s="403"/>
    </row>
    <row r="121" spans="1:14" x14ac:dyDescent="0.2">
      <c r="A121" s="397">
        <v>486</v>
      </c>
      <c r="B121" s="401">
        <f t="shared" si="1"/>
        <v>486</v>
      </c>
      <c r="C121" s="396">
        <v>1</v>
      </c>
      <c r="D121" s="479">
        <v>2.88</v>
      </c>
      <c r="E121" s="479">
        <v>2.4</v>
      </c>
      <c r="F121" s="258">
        <v>2.08</v>
      </c>
      <c r="J121" s="397"/>
      <c r="K121" s="401"/>
      <c r="L121" s="396"/>
      <c r="M121" s="479"/>
      <c r="N121" s="403"/>
    </row>
    <row r="122" spans="1:14" x14ac:dyDescent="0.2">
      <c r="A122" s="397">
        <v>487</v>
      </c>
      <c r="B122" s="401">
        <f t="shared" si="1"/>
        <v>487</v>
      </c>
      <c r="C122" s="396">
        <v>1</v>
      </c>
      <c r="D122" s="479">
        <v>2.0099999999999998</v>
      </c>
      <c r="E122" s="479">
        <v>1.76</v>
      </c>
      <c r="F122" s="258">
        <v>1.56</v>
      </c>
      <c r="J122" s="397"/>
      <c r="K122" s="401"/>
      <c r="L122" s="396"/>
      <c r="M122" s="479"/>
      <c r="N122" s="403"/>
    </row>
    <row r="123" spans="1:14" x14ac:dyDescent="0.2">
      <c r="A123" s="397">
        <v>488</v>
      </c>
      <c r="B123" s="401">
        <f t="shared" si="1"/>
        <v>488</v>
      </c>
      <c r="C123" s="396">
        <v>1</v>
      </c>
      <c r="D123" s="479">
        <v>1.32</v>
      </c>
      <c r="E123" s="479">
        <v>1.28</v>
      </c>
      <c r="F123" s="258">
        <v>1.24</v>
      </c>
      <c r="J123" s="397"/>
      <c r="K123" s="401"/>
      <c r="L123" s="396"/>
      <c r="M123" s="479"/>
      <c r="N123" s="403"/>
    </row>
    <row r="124" spans="1:14" x14ac:dyDescent="0.2">
      <c r="A124" s="397">
        <v>489</v>
      </c>
      <c r="B124" s="401">
        <f t="shared" si="1"/>
        <v>489</v>
      </c>
      <c r="C124" s="396">
        <v>1</v>
      </c>
      <c r="D124" s="479">
        <v>2.5499999999999998</v>
      </c>
      <c r="E124" s="479">
        <v>2.15</v>
      </c>
      <c r="F124" s="258">
        <v>1.85</v>
      </c>
      <c r="J124" s="397"/>
      <c r="K124" s="401"/>
      <c r="L124" s="396"/>
      <c r="M124" s="479"/>
      <c r="N124" s="403"/>
    </row>
    <row r="125" spans="1:14" x14ac:dyDescent="0.2">
      <c r="A125" s="397">
        <v>2403</v>
      </c>
      <c r="B125" s="401">
        <f t="shared" si="1"/>
        <v>2403</v>
      </c>
      <c r="C125" s="396">
        <v>1</v>
      </c>
      <c r="D125" s="479">
        <v>4.93</v>
      </c>
      <c r="E125" s="479">
        <v>4.5199999999999996</v>
      </c>
      <c r="F125" s="258">
        <v>4.1500000000000004</v>
      </c>
      <c r="J125" s="397"/>
      <c r="K125" s="401"/>
      <c r="L125" s="396"/>
      <c r="M125" s="479"/>
      <c r="N125" s="403"/>
    </row>
    <row r="126" spans="1:14" x14ac:dyDescent="0.2">
      <c r="A126" s="397">
        <v>2451</v>
      </c>
      <c r="B126" s="401">
        <f t="shared" si="1"/>
        <v>2451</v>
      </c>
      <c r="C126" s="396">
        <v>1</v>
      </c>
      <c r="D126" s="479">
        <v>6.18</v>
      </c>
      <c r="E126" s="479">
        <v>5.52</v>
      </c>
      <c r="F126" s="258">
        <v>5.0599999999999996</v>
      </c>
      <c r="J126" s="397"/>
      <c r="K126" s="401"/>
      <c r="L126" s="396"/>
      <c r="M126" s="479"/>
      <c r="N126" s="403"/>
    </row>
    <row r="127" spans="1:14" x14ac:dyDescent="0.2">
      <c r="A127" s="397">
        <v>2472</v>
      </c>
      <c r="B127" s="401">
        <f t="shared" si="1"/>
        <v>2472</v>
      </c>
      <c r="C127" s="396">
        <v>1</v>
      </c>
      <c r="D127" s="479">
        <v>2.09</v>
      </c>
      <c r="E127" s="479">
        <v>1.8</v>
      </c>
      <c r="F127" s="258">
        <v>1.56</v>
      </c>
      <c r="J127" s="397"/>
      <c r="K127" s="401"/>
      <c r="L127" s="396"/>
      <c r="M127" s="479"/>
      <c r="N127" s="403"/>
    </row>
    <row r="128" spans="1:14" x14ac:dyDescent="0.2">
      <c r="A128" s="397">
        <v>2475</v>
      </c>
      <c r="B128" s="401">
        <f t="shared" si="1"/>
        <v>2475</v>
      </c>
      <c r="C128" s="396">
        <v>1</v>
      </c>
      <c r="D128" s="479">
        <v>4.91</v>
      </c>
      <c r="E128" s="479">
        <v>4.3099999999999996</v>
      </c>
      <c r="F128" s="258">
        <v>3.83</v>
      </c>
      <c r="J128" s="397"/>
      <c r="K128" s="401"/>
      <c r="L128" s="396"/>
      <c r="M128" s="479"/>
      <c r="N128" s="403"/>
    </row>
    <row r="129" spans="1:14" x14ac:dyDescent="0.2">
      <c r="A129" s="397">
        <v>501</v>
      </c>
      <c r="B129" s="401">
        <f t="shared" si="1"/>
        <v>501</v>
      </c>
      <c r="C129" s="396">
        <v>1</v>
      </c>
      <c r="D129" s="479">
        <v>6.52</v>
      </c>
      <c r="E129" s="479">
        <v>6.13</v>
      </c>
      <c r="F129" s="258">
        <v>5.73</v>
      </c>
      <c r="J129" s="397"/>
      <c r="K129" s="401"/>
      <c r="L129" s="396"/>
      <c r="M129" s="479"/>
      <c r="N129" s="403"/>
    </row>
    <row r="130" spans="1:14" x14ac:dyDescent="0.2">
      <c r="A130" s="397">
        <v>502</v>
      </c>
      <c r="B130" s="401">
        <f t="shared" si="1"/>
        <v>502</v>
      </c>
      <c r="C130" s="396">
        <v>1</v>
      </c>
      <c r="D130" s="479">
        <v>6.48</v>
      </c>
      <c r="E130" s="479">
        <v>5.73</v>
      </c>
      <c r="F130" s="258">
        <v>5.0999999999999996</v>
      </c>
      <c r="J130" s="397"/>
      <c r="K130" s="401"/>
      <c r="L130" s="396"/>
      <c r="M130" s="479"/>
      <c r="N130" s="403"/>
    </row>
    <row r="131" spans="1:14" x14ac:dyDescent="0.2">
      <c r="A131" s="397">
        <v>506</v>
      </c>
      <c r="B131" s="401">
        <f t="shared" si="1"/>
        <v>506</v>
      </c>
      <c r="C131" s="396">
        <v>1</v>
      </c>
      <c r="D131" s="479">
        <v>3.46</v>
      </c>
      <c r="E131" s="479">
        <v>3.06</v>
      </c>
      <c r="F131" s="258">
        <v>2.76</v>
      </c>
      <c r="J131" s="397"/>
      <c r="K131" s="401"/>
      <c r="L131" s="396"/>
      <c r="M131" s="479"/>
      <c r="N131" s="403"/>
    </row>
    <row r="132" spans="1:14" x14ac:dyDescent="0.2">
      <c r="A132" s="397">
        <v>507</v>
      </c>
      <c r="B132" s="401">
        <f t="shared" si="1"/>
        <v>507</v>
      </c>
      <c r="C132" s="396">
        <v>1</v>
      </c>
      <c r="D132" s="479">
        <v>4.3099999999999996</v>
      </c>
      <c r="E132" s="479">
        <v>3.76</v>
      </c>
      <c r="F132" s="258">
        <v>3.28</v>
      </c>
      <c r="J132" s="397"/>
      <c r="K132" s="401"/>
      <c r="L132" s="396"/>
      <c r="M132" s="479"/>
      <c r="N132" s="403"/>
    </row>
    <row r="133" spans="1:14" x14ac:dyDescent="0.2">
      <c r="A133" s="397">
        <v>509</v>
      </c>
      <c r="B133" s="401">
        <f t="shared" si="1"/>
        <v>509</v>
      </c>
      <c r="C133" s="396">
        <v>1</v>
      </c>
      <c r="D133" s="479">
        <v>10.5</v>
      </c>
      <c r="E133" s="479">
        <v>9.24</v>
      </c>
      <c r="F133" s="258">
        <v>8.2200000000000006</v>
      </c>
      <c r="J133" s="397"/>
      <c r="K133" s="401"/>
      <c r="L133" s="396"/>
      <c r="M133" s="479"/>
      <c r="N133" s="403"/>
    </row>
    <row r="134" spans="1:14" x14ac:dyDescent="0.2">
      <c r="A134" s="397">
        <v>511</v>
      </c>
      <c r="B134" s="401">
        <f t="shared" si="1"/>
        <v>511</v>
      </c>
      <c r="C134" s="396">
        <v>1</v>
      </c>
      <c r="D134" s="479">
        <v>10.68</v>
      </c>
      <c r="E134" s="479">
        <v>9.48</v>
      </c>
      <c r="F134" s="258">
        <v>8.58</v>
      </c>
      <c r="J134" s="397"/>
      <c r="K134" s="401"/>
      <c r="L134" s="396"/>
      <c r="M134" s="479"/>
      <c r="N134" s="403"/>
    </row>
    <row r="135" spans="1:14" x14ac:dyDescent="0.2">
      <c r="A135" s="397">
        <v>512</v>
      </c>
      <c r="B135" s="401">
        <f t="shared" si="1"/>
        <v>512</v>
      </c>
      <c r="C135" s="396">
        <v>1</v>
      </c>
      <c r="D135" s="479">
        <v>8.48</v>
      </c>
      <c r="E135" s="479">
        <v>7.33</v>
      </c>
      <c r="F135" s="258">
        <v>6.39</v>
      </c>
      <c r="J135" s="397"/>
      <c r="K135" s="401"/>
      <c r="L135" s="396"/>
      <c r="M135" s="479"/>
      <c r="N135" s="403"/>
    </row>
    <row r="136" spans="1:14" x14ac:dyDescent="0.2">
      <c r="A136" s="397">
        <v>513</v>
      </c>
      <c r="B136" s="401">
        <f t="shared" ref="B136:B199" si="2">+VALUE(A136)</f>
        <v>513</v>
      </c>
      <c r="C136" s="396">
        <v>1</v>
      </c>
      <c r="D136" s="479">
        <v>6.09</v>
      </c>
      <c r="E136" s="479">
        <v>5.34</v>
      </c>
      <c r="F136" s="258">
        <v>4.75</v>
      </c>
      <c r="J136" s="397"/>
      <c r="K136" s="401"/>
      <c r="L136" s="396"/>
      <c r="M136" s="479"/>
      <c r="N136" s="403"/>
    </row>
    <row r="137" spans="1:14" x14ac:dyDescent="0.2">
      <c r="A137" s="397">
        <v>535</v>
      </c>
      <c r="B137" s="401">
        <f t="shared" si="2"/>
        <v>535</v>
      </c>
      <c r="C137" s="396">
        <v>1</v>
      </c>
      <c r="D137" s="479">
        <v>5.07</v>
      </c>
      <c r="E137" s="479">
        <v>4.5199999999999996</v>
      </c>
      <c r="F137" s="258">
        <v>4.08</v>
      </c>
      <c r="J137" s="397"/>
      <c r="K137" s="401"/>
      <c r="L137" s="396"/>
      <c r="M137" s="479"/>
      <c r="N137" s="403"/>
    </row>
    <row r="138" spans="1:14" x14ac:dyDescent="0.2">
      <c r="A138" s="397">
        <v>536</v>
      </c>
      <c r="B138" s="401">
        <f t="shared" si="2"/>
        <v>536</v>
      </c>
      <c r="C138" s="396">
        <v>1</v>
      </c>
      <c r="D138" s="479">
        <v>10.3</v>
      </c>
      <c r="E138" s="479">
        <v>9.25</v>
      </c>
      <c r="F138" s="258">
        <v>8.2799999999999994</v>
      </c>
      <c r="J138" s="397"/>
      <c r="K138" s="401"/>
      <c r="L138" s="396"/>
      <c r="M138" s="479"/>
      <c r="N138" s="403"/>
    </row>
    <row r="139" spans="1:14" x14ac:dyDescent="0.2">
      <c r="A139" s="397">
        <v>544</v>
      </c>
      <c r="B139" s="401">
        <f t="shared" si="2"/>
        <v>544</v>
      </c>
      <c r="C139" s="396">
        <v>1</v>
      </c>
      <c r="D139" s="479">
        <v>11.72</v>
      </c>
      <c r="E139" s="479">
        <v>10.4</v>
      </c>
      <c r="F139" s="258">
        <v>9.32</v>
      </c>
      <c r="J139" s="397"/>
      <c r="K139" s="401"/>
      <c r="L139" s="396"/>
      <c r="M139" s="479"/>
      <c r="N139" s="403"/>
    </row>
    <row r="140" spans="1:14" x14ac:dyDescent="0.2">
      <c r="A140" s="397">
        <v>551</v>
      </c>
      <c r="B140" s="401">
        <f t="shared" si="2"/>
        <v>551</v>
      </c>
      <c r="C140" s="396">
        <v>1</v>
      </c>
      <c r="D140" s="479">
        <v>2.3199999999999998</v>
      </c>
      <c r="E140" s="479">
        <v>2.04</v>
      </c>
      <c r="F140" s="258">
        <v>1.75</v>
      </c>
      <c r="J140" s="397"/>
      <c r="K140" s="401"/>
      <c r="L140" s="396"/>
      <c r="M140" s="479"/>
      <c r="N140" s="403"/>
    </row>
    <row r="141" spans="1:14" x14ac:dyDescent="0.2">
      <c r="A141" s="397">
        <v>553</v>
      </c>
      <c r="B141" s="401">
        <f t="shared" si="2"/>
        <v>553</v>
      </c>
      <c r="C141" s="396">
        <v>1</v>
      </c>
      <c r="D141" s="479">
        <v>6.85</v>
      </c>
      <c r="E141" s="479">
        <v>6.07</v>
      </c>
      <c r="F141" s="258">
        <v>5.43</v>
      </c>
      <c r="J141" s="397"/>
      <c r="K141" s="401"/>
      <c r="L141" s="396"/>
      <c r="M141" s="479"/>
      <c r="N141" s="403"/>
    </row>
    <row r="142" spans="1:14" x14ac:dyDescent="0.2">
      <c r="A142" s="397">
        <v>555</v>
      </c>
      <c r="B142" s="401">
        <f t="shared" si="2"/>
        <v>555</v>
      </c>
      <c r="C142" s="396">
        <v>1</v>
      </c>
      <c r="D142" s="479">
        <v>1.74</v>
      </c>
      <c r="E142" s="479">
        <v>1.57</v>
      </c>
      <c r="F142" s="258">
        <v>1.5</v>
      </c>
      <c r="J142" s="397"/>
      <c r="K142" s="401"/>
      <c r="L142" s="396"/>
      <c r="M142" s="479"/>
      <c r="N142" s="403"/>
    </row>
    <row r="143" spans="1:14" x14ac:dyDescent="0.2">
      <c r="A143" s="397">
        <v>563</v>
      </c>
      <c r="B143" s="401">
        <f t="shared" si="2"/>
        <v>563</v>
      </c>
      <c r="C143" s="396">
        <v>1</v>
      </c>
      <c r="D143" s="479">
        <v>2.5</v>
      </c>
      <c r="E143" s="479">
        <v>2.2400000000000002</v>
      </c>
      <c r="F143" s="258">
        <v>2.02</v>
      </c>
      <c r="J143" s="397"/>
      <c r="K143" s="401"/>
      <c r="L143" s="396"/>
      <c r="M143" s="479"/>
      <c r="N143" s="403"/>
    </row>
    <row r="144" spans="1:14" x14ac:dyDescent="0.2">
      <c r="A144" s="397">
        <v>571</v>
      </c>
      <c r="B144" s="401">
        <f t="shared" si="2"/>
        <v>571</v>
      </c>
      <c r="C144" s="396">
        <v>1</v>
      </c>
      <c r="D144" s="479">
        <v>4.7699999999999996</v>
      </c>
      <c r="E144" s="479">
        <v>4.22</v>
      </c>
      <c r="F144" s="258">
        <v>3.76</v>
      </c>
      <c r="J144" s="397"/>
      <c r="K144" s="401"/>
      <c r="L144" s="396"/>
      <c r="M144" s="479"/>
      <c r="N144" s="403"/>
    </row>
    <row r="145" spans="1:14" x14ac:dyDescent="0.2">
      <c r="A145" s="397">
        <v>573</v>
      </c>
      <c r="B145" s="401">
        <f t="shared" si="2"/>
        <v>573</v>
      </c>
      <c r="C145" s="396">
        <v>1</v>
      </c>
      <c r="D145" s="479">
        <v>7.39</v>
      </c>
      <c r="E145" s="479">
        <v>6.5</v>
      </c>
      <c r="F145" s="258">
        <v>5.76</v>
      </c>
      <c r="J145" s="397"/>
      <c r="K145" s="401"/>
      <c r="L145" s="396"/>
      <c r="M145" s="479"/>
      <c r="N145" s="403"/>
    </row>
    <row r="146" spans="1:14" x14ac:dyDescent="0.2">
      <c r="A146" s="397">
        <v>581</v>
      </c>
      <c r="B146" s="401">
        <f t="shared" si="2"/>
        <v>581</v>
      </c>
      <c r="C146" s="396">
        <v>1</v>
      </c>
      <c r="D146" s="479">
        <v>2.44</v>
      </c>
      <c r="E146" s="479">
        <v>2.12</v>
      </c>
      <c r="F146" s="258">
        <v>1.92</v>
      </c>
      <c r="J146" s="397"/>
      <c r="K146" s="401"/>
      <c r="L146" s="396"/>
      <c r="M146" s="479"/>
      <c r="N146" s="403"/>
    </row>
    <row r="147" spans="1:14" x14ac:dyDescent="0.2">
      <c r="A147" s="397">
        <v>2563</v>
      </c>
      <c r="B147" s="401">
        <f t="shared" si="2"/>
        <v>2563</v>
      </c>
      <c r="C147" s="396">
        <v>1</v>
      </c>
      <c r="D147" s="479">
        <v>2.5</v>
      </c>
      <c r="E147" s="479">
        <v>2.2400000000000002</v>
      </c>
      <c r="F147" s="258">
        <v>2.02</v>
      </c>
      <c r="J147" s="397"/>
      <c r="K147" s="401"/>
      <c r="L147" s="396"/>
      <c r="M147" s="479"/>
      <c r="N147" s="403"/>
    </row>
    <row r="148" spans="1:14" x14ac:dyDescent="0.2">
      <c r="A148" s="397">
        <v>601</v>
      </c>
      <c r="B148" s="401">
        <f t="shared" si="2"/>
        <v>601</v>
      </c>
      <c r="C148" s="396">
        <v>2</v>
      </c>
      <c r="D148" s="479">
        <v>12.98</v>
      </c>
      <c r="E148" s="479">
        <v>11.39</v>
      </c>
      <c r="F148" s="258">
        <v>10.36</v>
      </c>
      <c r="J148" s="397"/>
      <c r="K148" s="401"/>
      <c r="L148" s="396"/>
      <c r="M148" s="479"/>
      <c r="N148" s="403"/>
    </row>
    <row r="149" spans="1:14" x14ac:dyDescent="0.2">
      <c r="A149" s="397">
        <v>603</v>
      </c>
      <c r="B149" s="401">
        <f t="shared" si="2"/>
        <v>603</v>
      </c>
      <c r="C149" s="396">
        <v>2</v>
      </c>
      <c r="D149" s="479">
        <v>10.36</v>
      </c>
      <c r="E149" s="479">
        <v>9.07</v>
      </c>
      <c r="F149" s="258">
        <v>8.26</v>
      </c>
      <c r="J149" s="397"/>
      <c r="K149" s="401"/>
      <c r="L149" s="396"/>
      <c r="M149" s="479"/>
      <c r="N149" s="403"/>
    </row>
    <row r="150" spans="1:14" x14ac:dyDescent="0.2">
      <c r="A150" s="397">
        <v>605</v>
      </c>
      <c r="B150" s="401">
        <f t="shared" si="2"/>
        <v>605</v>
      </c>
      <c r="C150" s="396">
        <v>2</v>
      </c>
      <c r="D150" s="479">
        <v>11.54</v>
      </c>
      <c r="E150" s="479">
        <v>10.46</v>
      </c>
      <c r="F150" s="258">
        <v>9.7899999999999991</v>
      </c>
      <c r="J150" s="397"/>
      <c r="K150" s="401"/>
      <c r="L150" s="396"/>
      <c r="M150" s="479"/>
      <c r="N150" s="403"/>
    </row>
    <row r="151" spans="1:14" x14ac:dyDescent="0.2">
      <c r="A151" s="397">
        <v>607</v>
      </c>
      <c r="B151" s="401">
        <f t="shared" si="2"/>
        <v>607</v>
      </c>
      <c r="C151" s="396">
        <v>2</v>
      </c>
      <c r="D151" s="479">
        <v>7.46</v>
      </c>
      <c r="E151" s="479">
        <v>5.74</v>
      </c>
      <c r="F151" s="258">
        <v>4.6900000000000004</v>
      </c>
      <c r="J151" s="397"/>
      <c r="K151" s="401"/>
      <c r="L151" s="396"/>
      <c r="M151" s="479"/>
      <c r="N151" s="403"/>
    </row>
    <row r="152" spans="1:14" x14ac:dyDescent="0.2">
      <c r="A152" s="397">
        <v>608</v>
      </c>
      <c r="B152" s="401">
        <f t="shared" si="2"/>
        <v>608</v>
      </c>
      <c r="C152" s="396">
        <v>2</v>
      </c>
      <c r="D152" s="479">
        <v>7.03</v>
      </c>
      <c r="E152" s="479">
        <v>6.02</v>
      </c>
      <c r="F152" s="258">
        <v>5.38</v>
      </c>
      <c r="J152" s="397"/>
      <c r="K152" s="401"/>
      <c r="L152" s="396"/>
      <c r="M152" s="479"/>
      <c r="N152" s="403"/>
    </row>
    <row r="153" spans="1:14" x14ac:dyDescent="0.2">
      <c r="A153" s="397">
        <v>609</v>
      </c>
      <c r="B153" s="401">
        <f t="shared" si="2"/>
        <v>609</v>
      </c>
      <c r="C153" s="396">
        <v>2</v>
      </c>
      <c r="D153" s="479">
        <v>6.8</v>
      </c>
      <c r="E153" s="479">
        <v>5.87</v>
      </c>
      <c r="F153" s="258">
        <v>5.36</v>
      </c>
      <c r="J153" s="397"/>
      <c r="K153" s="401"/>
      <c r="L153" s="396"/>
      <c r="M153" s="479"/>
      <c r="N153" s="403"/>
    </row>
    <row r="154" spans="1:14" x14ac:dyDescent="0.2">
      <c r="A154" s="397">
        <v>611</v>
      </c>
      <c r="B154" s="401">
        <f t="shared" si="2"/>
        <v>611</v>
      </c>
      <c r="C154" s="396">
        <v>2</v>
      </c>
      <c r="D154" s="479">
        <v>14.57</v>
      </c>
      <c r="E154" s="479">
        <v>13.32</v>
      </c>
      <c r="F154" s="258">
        <v>12.6</v>
      </c>
      <c r="J154" s="397"/>
      <c r="K154" s="401"/>
      <c r="L154" s="396"/>
      <c r="M154" s="479"/>
      <c r="N154" s="403"/>
    </row>
    <row r="155" spans="1:14" x14ac:dyDescent="0.2">
      <c r="A155" s="397">
        <v>615</v>
      </c>
      <c r="B155" s="401">
        <f t="shared" si="2"/>
        <v>615</v>
      </c>
      <c r="C155" s="396">
        <v>2</v>
      </c>
      <c r="D155" s="479">
        <v>15.08</v>
      </c>
      <c r="E155" s="479">
        <v>13.38</v>
      </c>
      <c r="F155" s="258">
        <v>12.36</v>
      </c>
      <c r="J155" s="397"/>
      <c r="K155" s="401"/>
      <c r="L155" s="396"/>
      <c r="M155" s="479"/>
      <c r="N155" s="403"/>
    </row>
    <row r="156" spans="1:14" x14ac:dyDescent="0.2">
      <c r="A156" s="397">
        <v>617</v>
      </c>
      <c r="B156" s="401">
        <f t="shared" si="2"/>
        <v>617</v>
      </c>
      <c r="C156" s="396">
        <v>2</v>
      </c>
      <c r="D156" s="479">
        <v>5.86</v>
      </c>
      <c r="E156" s="479">
        <v>5.15</v>
      </c>
      <c r="F156" s="258">
        <v>4.67</v>
      </c>
      <c r="J156" s="397"/>
      <c r="K156" s="401"/>
      <c r="L156" s="396"/>
      <c r="M156" s="479"/>
      <c r="N156" s="403"/>
    </row>
    <row r="157" spans="1:14" x14ac:dyDescent="0.2">
      <c r="A157" s="397">
        <v>625</v>
      </c>
      <c r="B157" s="401">
        <f t="shared" si="2"/>
        <v>625</v>
      </c>
      <c r="C157" s="396">
        <v>2</v>
      </c>
      <c r="D157" s="479">
        <v>8.41</v>
      </c>
      <c r="E157" s="479">
        <v>7.4</v>
      </c>
      <c r="F157" s="258">
        <v>6.73</v>
      </c>
      <c r="J157" s="397"/>
      <c r="K157" s="401"/>
      <c r="L157" s="396"/>
      <c r="M157" s="479"/>
      <c r="N157" s="403"/>
    </row>
    <row r="158" spans="1:14" x14ac:dyDescent="0.2">
      <c r="A158" s="397">
        <v>643</v>
      </c>
      <c r="B158" s="401">
        <f t="shared" si="2"/>
        <v>643</v>
      </c>
      <c r="C158" s="396">
        <v>2</v>
      </c>
      <c r="D158" s="479">
        <v>17.72</v>
      </c>
      <c r="E158" s="479">
        <v>16.04</v>
      </c>
      <c r="F158" s="258">
        <v>14.97</v>
      </c>
      <c r="J158" s="397"/>
      <c r="K158" s="401"/>
      <c r="L158" s="396"/>
      <c r="M158" s="479"/>
      <c r="N158" s="403"/>
    </row>
    <row r="159" spans="1:14" x14ac:dyDescent="0.2">
      <c r="A159" s="397">
        <v>645</v>
      </c>
      <c r="B159" s="401">
        <f t="shared" si="2"/>
        <v>645</v>
      </c>
      <c r="C159" s="396">
        <v>2</v>
      </c>
      <c r="D159" s="479">
        <v>9.25</v>
      </c>
      <c r="E159" s="479">
        <v>8.1199999999999992</v>
      </c>
      <c r="F159" s="258">
        <v>7.39</v>
      </c>
      <c r="J159" s="397"/>
      <c r="K159" s="401"/>
      <c r="L159" s="396"/>
      <c r="M159" s="479"/>
      <c r="N159" s="403"/>
    </row>
    <row r="160" spans="1:14" x14ac:dyDescent="0.2">
      <c r="A160" s="397">
        <v>646</v>
      </c>
      <c r="B160" s="401">
        <f t="shared" si="2"/>
        <v>646</v>
      </c>
      <c r="C160" s="396">
        <v>2</v>
      </c>
      <c r="D160" s="479">
        <v>8.75</v>
      </c>
      <c r="E160" s="479">
        <v>7.79</v>
      </c>
      <c r="F160" s="258">
        <v>7.16</v>
      </c>
      <c r="J160" s="397"/>
      <c r="K160" s="401"/>
      <c r="L160" s="396"/>
      <c r="M160" s="479"/>
      <c r="N160" s="403"/>
    </row>
    <row r="161" spans="1:14" x14ac:dyDescent="0.2">
      <c r="A161" s="397">
        <v>647</v>
      </c>
      <c r="B161" s="401">
        <f t="shared" si="2"/>
        <v>647</v>
      </c>
      <c r="C161" s="396">
        <v>2</v>
      </c>
      <c r="D161" s="479">
        <v>11.81</v>
      </c>
      <c r="E161" s="479">
        <v>10.69</v>
      </c>
      <c r="F161" s="258">
        <v>9.98</v>
      </c>
      <c r="J161" s="397"/>
      <c r="K161" s="401"/>
      <c r="L161" s="396"/>
      <c r="M161" s="479"/>
      <c r="N161" s="403"/>
    </row>
    <row r="162" spans="1:14" x14ac:dyDescent="0.2">
      <c r="A162" s="397">
        <v>648</v>
      </c>
      <c r="B162" s="401">
        <f t="shared" si="2"/>
        <v>648</v>
      </c>
      <c r="C162" s="396">
        <v>2</v>
      </c>
      <c r="D162" s="479">
        <v>7.51</v>
      </c>
      <c r="E162" s="479">
        <v>6.58</v>
      </c>
      <c r="F162" s="258">
        <v>6.01</v>
      </c>
      <c r="J162" s="397"/>
      <c r="K162" s="401"/>
      <c r="L162" s="396"/>
      <c r="M162" s="479"/>
      <c r="N162" s="403"/>
    </row>
    <row r="163" spans="1:14" x14ac:dyDescent="0.2">
      <c r="A163" s="397">
        <v>649</v>
      </c>
      <c r="B163" s="401">
        <f t="shared" si="2"/>
        <v>649</v>
      </c>
      <c r="C163" s="396">
        <v>2</v>
      </c>
      <c r="D163" s="479">
        <v>5.27</v>
      </c>
      <c r="E163" s="479">
        <v>5.18</v>
      </c>
      <c r="F163" s="258">
        <v>5.14</v>
      </c>
      <c r="J163" s="397"/>
      <c r="K163" s="401"/>
      <c r="L163" s="396"/>
      <c r="M163" s="479"/>
      <c r="N163" s="403"/>
    </row>
    <row r="164" spans="1:14" x14ac:dyDescent="0.2">
      <c r="A164" s="397">
        <v>651</v>
      </c>
      <c r="B164" s="401">
        <f t="shared" si="2"/>
        <v>651</v>
      </c>
      <c r="C164" s="396">
        <v>2</v>
      </c>
      <c r="D164" s="479">
        <v>8.18</v>
      </c>
      <c r="E164" s="479">
        <v>7.09</v>
      </c>
      <c r="F164" s="258">
        <v>6.34</v>
      </c>
      <c r="J164" s="397"/>
      <c r="K164" s="401"/>
      <c r="L164" s="396"/>
      <c r="M164" s="479"/>
      <c r="N164" s="403"/>
    </row>
    <row r="165" spans="1:14" x14ac:dyDescent="0.2">
      <c r="A165" s="397">
        <v>652</v>
      </c>
      <c r="B165" s="401">
        <f t="shared" si="2"/>
        <v>652</v>
      </c>
      <c r="C165" s="396">
        <v>2</v>
      </c>
      <c r="D165" s="479">
        <v>12.43</v>
      </c>
      <c r="E165" s="479">
        <v>11.29</v>
      </c>
      <c r="F165" s="258">
        <v>10.63</v>
      </c>
      <c r="J165" s="397"/>
      <c r="K165" s="401"/>
      <c r="L165" s="396"/>
      <c r="M165" s="479"/>
      <c r="N165" s="403"/>
    </row>
    <row r="166" spans="1:14" x14ac:dyDescent="0.2">
      <c r="A166" s="397">
        <v>653</v>
      </c>
      <c r="B166" s="401">
        <f t="shared" si="2"/>
        <v>653</v>
      </c>
      <c r="C166" s="396">
        <v>2</v>
      </c>
      <c r="D166" s="479">
        <v>10.029999999999999</v>
      </c>
      <c r="E166" s="479">
        <v>8.7799999999999994</v>
      </c>
      <c r="F166" s="258">
        <v>8.07</v>
      </c>
      <c r="J166" s="397"/>
      <c r="K166" s="401"/>
      <c r="L166" s="396"/>
      <c r="M166" s="479"/>
      <c r="N166" s="403"/>
    </row>
    <row r="167" spans="1:14" x14ac:dyDescent="0.2">
      <c r="A167" s="397">
        <v>654</v>
      </c>
      <c r="B167" s="401">
        <f t="shared" si="2"/>
        <v>654</v>
      </c>
      <c r="C167" s="396">
        <v>2</v>
      </c>
      <c r="D167" s="479">
        <v>7.81</v>
      </c>
      <c r="E167" s="479">
        <v>6.75</v>
      </c>
      <c r="F167" s="258">
        <v>6.02</v>
      </c>
      <c r="J167" s="397"/>
      <c r="K167" s="401"/>
      <c r="L167" s="396"/>
      <c r="M167" s="479"/>
      <c r="N167" s="403"/>
    </row>
    <row r="168" spans="1:14" x14ac:dyDescent="0.2">
      <c r="A168" s="397">
        <v>655</v>
      </c>
      <c r="B168" s="401">
        <f t="shared" si="2"/>
        <v>655</v>
      </c>
      <c r="C168" s="396">
        <v>2</v>
      </c>
      <c r="D168" s="479">
        <v>20.51</v>
      </c>
      <c r="E168" s="479">
        <v>17.54</v>
      </c>
      <c r="F168" s="258">
        <v>15.5</v>
      </c>
      <c r="J168" s="397"/>
      <c r="K168" s="401"/>
      <c r="L168" s="396"/>
      <c r="M168" s="479"/>
      <c r="N168" s="403"/>
    </row>
    <row r="169" spans="1:14" x14ac:dyDescent="0.2">
      <c r="A169" s="397">
        <v>656</v>
      </c>
      <c r="B169" s="401">
        <f t="shared" si="2"/>
        <v>656</v>
      </c>
      <c r="C169" s="396">
        <v>2</v>
      </c>
      <c r="D169" s="479">
        <v>10.28</v>
      </c>
      <c r="E169" s="479">
        <v>8.75</v>
      </c>
      <c r="F169" s="258">
        <v>7.79</v>
      </c>
      <c r="J169" s="397"/>
      <c r="K169" s="401"/>
      <c r="L169" s="396"/>
      <c r="M169" s="479"/>
      <c r="N169" s="403"/>
    </row>
    <row r="170" spans="1:14" x14ac:dyDescent="0.2">
      <c r="A170" s="397">
        <v>657</v>
      </c>
      <c r="B170" s="401">
        <f t="shared" si="2"/>
        <v>657</v>
      </c>
      <c r="C170" s="396">
        <v>2</v>
      </c>
      <c r="D170" s="479">
        <v>12.97</v>
      </c>
      <c r="E170" s="479">
        <v>11.89</v>
      </c>
      <c r="F170" s="258">
        <v>11.2</v>
      </c>
      <c r="J170" s="397"/>
      <c r="K170" s="401"/>
      <c r="L170" s="396"/>
      <c r="M170" s="479"/>
      <c r="N170" s="403"/>
    </row>
    <row r="171" spans="1:14" x14ac:dyDescent="0.2">
      <c r="A171" s="397">
        <v>658</v>
      </c>
      <c r="B171" s="401">
        <f t="shared" si="2"/>
        <v>658</v>
      </c>
      <c r="C171" s="396">
        <v>2</v>
      </c>
      <c r="D171" s="479">
        <v>14.24</v>
      </c>
      <c r="E171" s="479">
        <v>12.89</v>
      </c>
      <c r="F171" s="258">
        <v>12</v>
      </c>
      <c r="J171" s="397"/>
      <c r="K171" s="401"/>
      <c r="L171" s="396"/>
      <c r="M171" s="479"/>
      <c r="N171" s="403"/>
    </row>
    <row r="172" spans="1:14" x14ac:dyDescent="0.2">
      <c r="A172" s="397">
        <v>659</v>
      </c>
      <c r="B172" s="401">
        <f t="shared" si="2"/>
        <v>659</v>
      </c>
      <c r="C172" s="396">
        <v>2</v>
      </c>
      <c r="D172" s="479">
        <v>27.08</v>
      </c>
      <c r="E172" s="479">
        <v>24.02</v>
      </c>
      <c r="F172" s="258">
        <v>22</v>
      </c>
      <c r="J172" s="397"/>
      <c r="K172" s="401"/>
      <c r="L172" s="396"/>
      <c r="M172" s="479"/>
      <c r="N172" s="403"/>
    </row>
    <row r="173" spans="1:14" x14ac:dyDescent="0.2">
      <c r="A173" s="398">
        <v>660</v>
      </c>
      <c r="B173" s="401">
        <f t="shared" si="2"/>
        <v>660</v>
      </c>
      <c r="C173" s="399">
        <v>2</v>
      </c>
      <c r="D173" s="479">
        <v>3.19</v>
      </c>
      <c r="E173" s="479">
        <v>2.74</v>
      </c>
      <c r="F173" s="258">
        <v>2.4900000000000002</v>
      </c>
      <c r="J173" s="398"/>
      <c r="K173" s="401"/>
      <c r="L173" s="399"/>
      <c r="M173" s="479"/>
      <c r="N173" s="402"/>
    </row>
    <row r="174" spans="1:14" x14ac:dyDescent="0.2">
      <c r="A174" s="398">
        <v>661</v>
      </c>
      <c r="B174" s="401">
        <f t="shared" si="2"/>
        <v>661</v>
      </c>
      <c r="C174" s="399">
        <v>2</v>
      </c>
      <c r="D174" s="479">
        <v>4.1500000000000004</v>
      </c>
      <c r="E174" s="479">
        <v>3.73</v>
      </c>
      <c r="F174" s="258">
        <v>3.42</v>
      </c>
      <c r="J174" s="398"/>
      <c r="K174" s="401"/>
      <c r="L174" s="399"/>
      <c r="M174" s="479"/>
      <c r="N174" s="402"/>
    </row>
    <row r="175" spans="1:14" x14ac:dyDescent="0.2">
      <c r="A175" s="397">
        <v>662</v>
      </c>
      <c r="B175" s="401">
        <f t="shared" si="2"/>
        <v>662</v>
      </c>
      <c r="C175" s="396">
        <v>2</v>
      </c>
      <c r="D175" s="479">
        <v>8.39</v>
      </c>
      <c r="E175" s="479">
        <v>7.87</v>
      </c>
      <c r="F175" s="258">
        <v>7.71</v>
      </c>
      <c r="J175" s="397"/>
      <c r="K175" s="401"/>
      <c r="L175" s="396"/>
      <c r="M175" s="479"/>
      <c r="N175" s="403"/>
    </row>
    <row r="176" spans="1:14" x14ac:dyDescent="0.2">
      <c r="A176" s="397">
        <v>663</v>
      </c>
      <c r="B176" s="401">
        <f t="shared" si="2"/>
        <v>663</v>
      </c>
      <c r="C176" s="396">
        <v>2</v>
      </c>
      <c r="D176" s="479">
        <v>5.52</v>
      </c>
      <c r="E176" s="479">
        <v>4.92</v>
      </c>
      <c r="F176" s="258">
        <v>4.4800000000000004</v>
      </c>
      <c r="J176" s="397"/>
      <c r="K176" s="401"/>
      <c r="L176" s="396"/>
      <c r="M176" s="479"/>
      <c r="N176" s="403"/>
    </row>
    <row r="177" spans="1:14" x14ac:dyDescent="0.2">
      <c r="A177" s="397">
        <v>664</v>
      </c>
      <c r="B177" s="401">
        <f t="shared" si="2"/>
        <v>664</v>
      </c>
      <c r="C177" s="396">
        <v>2</v>
      </c>
      <c r="D177" s="479">
        <v>6.68</v>
      </c>
      <c r="E177" s="479">
        <v>5.67</v>
      </c>
      <c r="F177" s="258">
        <v>4.95</v>
      </c>
      <c r="J177" s="397"/>
      <c r="K177" s="401"/>
      <c r="L177" s="396"/>
      <c r="M177" s="479"/>
      <c r="N177" s="403"/>
    </row>
    <row r="178" spans="1:14" x14ac:dyDescent="0.2">
      <c r="A178" s="397">
        <v>665</v>
      </c>
      <c r="B178" s="401">
        <f t="shared" si="2"/>
        <v>665</v>
      </c>
      <c r="C178" s="396">
        <v>2</v>
      </c>
      <c r="D178" s="479">
        <v>11.03</v>
      </c>
      <c r="E178" s="479">
        <v>9.57</v>
      </c>
      <c r="F178" s="258">
        <v>8.59</v>
      </c>
      <c r="J178" s="397"/>
      <c r="K178" s="401"/>
      <c r="L178" s="396"/>
      <c r="M178" s="479"/>
      <c r="N178" s="403"/>
    </row>
    <row r="179" spans="1:14" x14ac:dyDescent="0.2">
      <c r="A179" s="397">
        <v>666</v>
      </c>
      <c r="B179" s="401">
        <f t="shared" si="2"/>
        <v>666</v>
      </c>
      <c r="C179" s="396">
        <v>2</v>
      </c>
      <c r="D179" s="479">
        <v>10.77</v>
      </c>
      <c r="E179" s="479">
        <v>9.9700000000000006</v>
      </c>
      <c r="F179" s="258">
        <v>9.5</v>
      </c>
      <c r="J179" s="397"/>
      <c r="K179" s="401"/>
      <c r="L179" s="396"/>
      <c r="M179" s="479"/>
      <c r="N179" s="403"/>
    </row>
    <row r="180" spans="1:14" x14ac:dyDescent="0.2">
      <c r="A180" s="397">
        <v>667</v>
      </c>
      <c r="B180" s="401">
        <f t="shared" si="2"/>
        <v>667</v>
      </c>
      <c r="C180" s="396">
        <v>2</v>
      </c>
      <c r="D180" s="479">
        <v>3</v>
      </c>
      <c r="E180" s="479">
        <v>2.71</v>
      </c>
      <c r="F180" s="258">
        <v>2.58</v>
      </c>
      <c r="J180" s="397"/>
      <c r="K180" s="401"/>
      <c r="L180" s="396"/>
      <c r="M180" s="479"/>
      <c r="N180" s="403"/>
    </row>
    <row r="181" spans="1:14" x14ac:dyDescent="0.2">
      <c r="A181" s="397">
        <v>668</v>
      </c>
      <c r="B181" s="401">
        <f t="shared" si="2"/>
        <v>668</v>
      </c>
      <c r="C181" s="396">
        <v>2</v>
      </c>
      <c r="D181" s="479">
        <v>10.4</v>
      </c>
      <c r="E181" s="479">
        <v>10.08</v>
      </c>
      <c r="F181" s="258">
        <v>9.86</v>
      </c>
      <c r="J181" s="397"/>
      <c r="K181" s="401"/>
      <c r="L181" s="396"/>
      <c r="M181" s="479"/>
      <c r="N181" s="403"/>
    </row>
    <row r="182" spans="1:14" x14ac:dyDescent="0.2">
      <c r="A182" s="397">
        <v>669</v>
      </c>
      <c r="B182" s="401">
        <f t="shared" si="2"/>
        <v>669</v>
      </c>
      <c r="C182" s="396">
        <v>2</v>
      </c>
      <c r="D182" s="479">
        <v>10.6</v>
      </c>
      <c r="E182" s="479">
        <v>9.5500000000000007</v>
      </c>
      <c r="F182" s="258">
        <v>8.93</v>
      </c>
      <c r="J182" s="397"/>
      <c r="K182" s="401"/>
      <c r="L182" s="396"/>
      <c r="M182" s="479"/>
      <c r="N182" s="403"/>
    </row>
    <row r="183" spans="1:14" x14ac:dyDescent="0.2">
      <c r="A183" s="397">
        <v>670</v>
      </c>
      <c r="B183" s="401">
        <f t="shared" si="2"/>
        <v>670</v>
      </c>
      <c r="C183" s="396">
        <v>2</v>
      </c>
      <c r="D183" s="479">
        <v>8.41</v>
      </c>
      <c r="E183" s="479">
        <v>7.98</v>
      </c>
      <c r="F183" s="258">
        <v>7.81</v>
      </c>
      <c r="J183" s="397"/>
      <c r="K183" s="401"/>
      <c r="L183" s="396"/>
      <c r="M183" s="479"/>
      <c r="N183" s="403"/>
    </row>
    <row r="184" spans="1:14" x14ac:dyDescent="0.2">
      <c r="A184" s="397">
        <v>673</v>
      </c>
      <c r="B184" s="401">
        <f t="shared" si="2"/>
        <v>673</v>
      </c>
      <c r="C184" s="396">
        <v>2</v>
      </c>
      <c r="D184" s="479">
        <v>8.86</v>
      </c>
      <c r="E184" s="479">
        <v>8.1300000000000008</v>
      </c>
      <c r="F184" s="258">
        <v>7.71</v>
      </c>
      <c r="J184" s="397"/>
      <c r="K184" s="401"/>
      <c r="L184" s="396"/>
      <c r="M184" s="479"/>
      <c r="N184" s="403"/>
    </row>
    <row r="185" spans="1:14" x14ac:dyDescent="0.2">
      <c r="A185" s="397">
        <v>674</v>
      </c>
      <c r="B185" s="401">
        <f t="shared" si="2"/>
        <v>674</v>
      </c>
      <c r="C185" s="396">
        <v>2</v>
      </c>
      <c r="D185" s="479">
        <v>7.82</v>
      </c>
      <c r="E185" s="479">
        <v>7.17</v>
      </c>
      <c r="F185" s="258">
        <v>6.79</v>
      </c>
      <c r="J185" s="397"/>
      <c r="K185" s="401"/>
      <c r="L185" s="396"/>
      <c r="M185" s="479"/>
      <c r="N185" s="403"/>
    </row>
    <row r="186" spans="1:14" x14ac:dyDescent="0.2">
      <c r="A186" s="397">
        <v>675</v>
      </c>
      <c r="B186" s="401">
        <f t="shared" si="2"/>
        <v>675</v>
      </c>
      <c r="C186" s="396">
        <v>2</v>
      </c>
      <c r="D186" s="479">
        <v>5.85</v>
      </c>
      <c r="E186" s="479">
        <v>5.12</v>
      </c>
      <c r="F186" s="258">
        <v>4.55</v>
      </c>
      <c r="J186" s="397"/>
      <c r="K186" s="401"/>
      <c r="L186" s="396"/>
      <c r="M186" s="479"/>
      <c r="N186" s="403"/>
    </row>
    <row r="187" spans="1:14" x14ac:dyDescent="0.2">
      <c r="A187" s="397">
        <v>676</v>
      </c>
      <c r="B187" s="401">
        <f t="shared" si="2"/>
        <v>676</v>
      </c>
      <c r="C187" s="396">
        <v>2</v>
      </c>
      <c r="D187" s="479">
        <v>7.03</v>
      </c>
      <c r="E187" s="479">
        <v>6.55</v>
      </c>
      <c r="F187" s="258">
        <v>6.28</v>
      </c>
      <c r="J187" s="397"/>
      <c r="K187" s="401"/>
      <c r="L187" s="396"/>
      <c r="M187" s="479"/>
      <c r="N187" s="403"/>
    </row>
    <row r="188" spans="1:14" x14ac:dyDescent="0.2">
      <c r="A188" s="397">
        <v>677</v>
      </c>
      <c r="B188" s="401">
        <f t="shared" si="2"/>
        <v>677</v>
      </c>
      <c r="C188" s="396">
        <v>2</v>
      </c>
      <c r="D188" s="479">
        <v>4.62</v>
      </c>
      <c r="E188" s="479">
        <v>4.0199999999999996</v>
      </c>
      <c r="F188" s="258">
        <v>3.66</v>
      </c>
      <c r="J188" s="397"/>
      <c r="K188" s="401"/>
      <c r="L188" s="396"/>
      <c r="M188" s="479"/>
      <c r="N188" s="403"/>
    </row>
    <row r="189" spans="1:14" x14ac:dyDescent="0.2">
      <c r="A189" s="398">
        <v>679</v>
      </c>
      <c r="B189" s="401">
        <f t="shared" si="2"/>
        <v>679</v>
      </c>
      <c r="C189" s="399">
        <v>2</v>
      </c>
      <c r="D189" s="479">
        <v>12.82</v>
      </c>
      <c r="E189" s="479">
        <v>11.69</v>
      </c>
      <c r="F189" s="258">
        <v>11.02</v>
      </c>
      <c r="J189" s="398"/>
      <c r="K189" s="401"/>
      <c r="L189" s="399"/>
      <c r="M189" s="479"/>
      <c r="N189" s="402"/>
    </row>
    <row r="190" spans="1:14" x14ac:dyDescent="0.2">
      <c r="A190" s="397">
        <v>681</v>
      </c>
      <c r="B190" s="401">
        <f t="shared" si="2"/>
        <v>681</v>
      </c>
      <c r="C190" s="396">
        <v>2</v>
      </c>
      <c r="D190" s="479">
        <v>8.41</v>
      </c>
      <c r="E190" s="479">
        <v>7.98</v>
      </c>
      <c r="F190" s="258">
        <v>7.81</v>
      </c>
      <c r="J190" s="397"/>
      <c r="K190" s="401"/>
      <c r="L190" s="396"/>
      <c r="M190" s="479"/>
      <c r="N190" s="403"/>
    </row>
    <row r="191" spans="1:14" x14ac:dyDescent="0.2">
      <c r="A191" s="397">
        <v>682</v>
      </c>
      <c r="B191" s="401">
        <f t="shared" si="2"/>
        <v>682</v>
      </c>
      <c r="C191" s="396">
        <v>2</v>
      </c>
      <c r="D191" s="479">
        <v>22.38</v>
      </c>
      <c r="E191" s="479">
        <v>19.670000000000002</v>
      </c>
      <c r="F191" s="258">
        <v>17.350000000000001</v>
      </c>
      <c r="J191" s="397"/>
      <c r="K191" s="401"/>
      <c r="L191" s="396"/>
      <c r="M191" s="479"/>
      <c r="N191" s="403"/>
    </row>
    <row r="192" spans="1:14" x14ac:dyDescent="0.2">
      <c r="A192" s="397">
        <v>2609</v>
      </c>
      <c r="B192" s="401">
        <f t="shared" si="2"/>
        <v>2609</v>
      </c>
      <c r="C192" s="396">
        <v>2</v>
      </c>
      <c r="D192" s="479">
        <v>6.8</v>
      </c>
      <c r="E192" s="479">
        <v>5.87</v>
      </c>
      <c r="F192" s="258">
        <v>5.36</v>
      </c>
      <c r="J192" s="397"/>
      <c r="K192" s="401"/>
      <c r="L192" s="396"/>
      <c r="M192" s="479"/>
      <c r="N192" s="403"/>
    </row>
    <row r="193" spans="1:14" x14ac:dyDescent="0.2">
      <c r="A193" s="397">
        <v>2651</v>
      </c>
      <c r="B193" s="401">
        <f t="shared" si="2"/>
        <v>2651</v>
      </c>
      <c r="C193" s="396">
        <v>2</v>
      </c>
      <c r="D193" s="479">
        <v>8.18</v>
      </c>
      <c r="E193" s="479">
        <v>7.09</v>
      </c>
      <c r="F193" s="258">
        <v>6.34</v>
      </c>
      <c r="J193" s="397"/>
      <c r="K193" s="401"/>
      <c r="L193" s="396"/>
      <c r="M193" s="479"/>
      <c r="N193" s="403"/>
    </row>
    <row r="194" spans="1:14" x14ac:dyDescent="0.2">
      <c r="A194" s="397">
        <v>2661</v>
      </c>
      <c r="B194" s="401">
        <f t="shared" si="2"/>
        <v>2661</v>
      </c>
      <c r="C194" s="396">
        <v>2</v>
      </c>
      <c r="D194" s="479">
        <v>4.1500000000000004</v>
      </c>
      <c r="E194" s="479">
        <v>3.73</v>
      </c>
      <c r="F194" s="258">
        <v>3.42</v>
      </c>
      <c r="J194" s="397"/>
      <c r="K194" s="401"/>
      <c r="L194" s="396"/>
      <c r="M194" s="479"/>
      <c r="N194" s="403"/>
    </row>
    <row r="195" spans="1:14" x14ac:dyDescent="0.2">
      <c r="A195" s="397">
        <v>709</v>
      </c>
      <c r="B195" s="401">
        <f t="shared" si="2"/>
        <v>709</v>
      </c>
      <c r="C195" s="396">
        <v>2</v>
      </c>
      <c r="D195" s="479">
        <v>2.91</v>
      </c>
      <c r="E195" s="479">
        <v>2.64</v>
      </c>
      <c r="F195" s="258">
        <v>2.4900000000000002</v>
      </c>
      <c r="J195" s="397"/>
      <c r="K195" s="401"/>
      <c r="L195" s="396"/>
      <c r="M195" s="479"/>
      <c r="N195" s="403"/>
    </row>
    <row r="196" spans="1:14" x14ac:dyDescent="0.2">
      <c r="A196" s="397">
        <v>716</v>
      </c>
      <c r="B196" s="401">
        <f t="shared" si="2"/>
        <v>716</v>
      </c>
      <c r="C196" s="396">
        <v>2</v>
      </c>
      <c r="D196" s="479">
        <v>4.22</v>
      </c>
      <c r="E196" s="479">
        <v>3.94</v>
      </c>
      <c r="F196" s="258">
        <v>3.78</v>
      </c>
      <c r="J196" s="397"/>
      <c r="K196" s="401"/>
      <c r="L196" s="396"/>
      <c r="M196" s="479"/>
      <c r="N196" s="403"/>
    </row>
    <row r="197" spans="1:14" x14ac:dyDescent="0.2">
      <c r="A197" s="397">
        <v>718</v>
      </c>
      <c r="B197" s="401">
        <f t="shared" si="2"/>
        <v>718</v>
      </c>
      <c r="C197" s="396">
        <v>2</v>
      </c>
      <c r="D197" s="479">
        <v>4.47</v>
      </c>
      <c r="E197" s="479">
        <v>4.0599999999999996</v>
      </c>
      <c r="F197" s="258">
        <v>3.82</v>
      </c>
      <c r="J197" s="397"/>
      <c r="K197" s="401"/>
      <c r="L197" s="396"/>
      <c r="M197" s="479"/>
      <c r="N197" s="403"/>
    </row>
    <row r="198" spans="1:14" x14ac:dyDescent="0.2">
      <c r="A198" s="397">
        <v>721</v>
      </c>
      <c r="B198" s="401">
        <f t="shared" si="2"/>
        <v>721</v>
      </c>
      <c r="C198" s="396">
        <v>1</v>
      </c>
      <c r="D198" s="479">
        <v>17.95</v>
      </c>
      <c r="E198" s="479">
        <v>15.82</v>
      </c>
      <c r="F198" s="258">
        <v>14.06</v>
      </c>
      <c r="J198" s="397"/>
      <c r="K198" s="401"/>
      <c r="L198" s="396"/>
      <c r="M198" s="479"/>
      <c r="N198" s="403"/>
    </row>
    <row r="199" spans="1:14" x14ac:dyDescent="0.2">
      <c r="A199" s="397">
        <v>744</v>
      </c>
      <c r="B199" s="401">
        <f t="shared" si="2"/>
        <v>744</v>
      </c>
      <c r="C199" s="396">
        <v>1</v>
      </c>
      <c r="D199" s="479">
        <v>1</v>
      </c>
      <c r="E199" s="479">
        <v>0.79</v>
      </c>
      <c r="F199" s="258">
        <v>0.68</v>
      </c>
      <c r="J199" s="397"/>
      <c r="K199" s="401"/>
      <c r="L199" s="396"/>
      <c r="M199" s="479"/>
      <c r="N199" s="403"/>
    </row>
    <row r="200" spans="1:14" x14ac:dyDescent="0.2">
      <c r="A200" s="397">
        <v>751</v>
      </c>
      <c r="B200" s="401">
        <f t="shared" ref="B200:B263" si="3">+VALUE(A200)</f>
        <v>751</v>
      </c>
      <c r="C200" s="396">
        <v>1</v>
      </c>
      <c r="D200" s="479">
        <v>3.62</v>
      </c>
      <c r="E200" s="479">
        <v>2.84</v>
      </c>
      <c r="F200" s="258">
        <v>2.2799999999999998</v>
      </c>
      <c r="J200" s="397"/>
      <c r="K200" s="401"/>
      <c r="L200" s="396"/>
      <c r="M200" s="479"/>
      <c r="N200" s="403"/>
    </row>
    <row r="201" spans="1:14" x14ac:dyDescent="0.2">
      <c r="A201" s="397">
        <v>752</v>
      </c>
      <c r="B201" s="401">
        <f t="shared" si="3"/>
        <v>752</v>
      </c>
      <c r="C201" s="396">
        <v>1</v>
      </c>
      <c r="D201" s="479">
        <v>1.77</v>
      </c>
      <c r="E201" s="479">
        <v>1.57</v>
      </c>
      <c r="F201" s="258">
        <v>1.37</v>
      </c>
      <c r="J201" s="397"/>
      <c r="K201" s="401"/>
      <c r="L201" s="396"/>
      <c r="M201" s="479"/>
      <c r="N201" s="403"/>
    </row>
    <row r="202" spans="1:14" x14ac:dyDescent="0.2">
      <c r="A202" s="397">
        <v>753</v>
      </c>
      <c r="B202" s="401">
        <f t="shared" si="3"/>
        <v>753</v>
      </c>
      <c r="C202" s="396">
        <v>1</v>
      </c>
      <c r="D202" s="479">
        <v>6.76</v>
      </c>
      <c r="E202" s="479">
        <v>6.16</v>
      </c>
      <c r="F202" s="258">
        <v>5.57</v>
      </c>
      <c r="J202" s="397"/>
      <c r="K202" s="401"/>
      <c r="L202" s="396"/>
      <c r="M202" s="479"/>
      <c r="N202" s="403"/>
    </row>
    <row r="203" spans="1:14" x14ac:dyDescent="0.2">
      <c r="A203" s="397">
        <v>755</v>
      </c>
      <c r="B203" s="401">
        <f t="shared" si="3"/>
        <v>755</v>
      </c>
      <c r="C203" s="396">
        <v>1</v>
      </c>
      <c r="D203" s="479">
        <v>3.46</v>
      </c>
      <c r="E203" s="479">
        <v>3.01</v>
      </c>
      <c r="F203" s="258">
        <v>2.63</v>
      </c>
      <c r="J203" s="397"/>
      <c r="K203" s="401"/>
      <c r="L203" s="396"/>
      <c r="M203" s="479"/>
      <c r="N203" s="403"/>
    </row>
    <row r="204" spans="1:14" x14ac:dyDescent="0.2">
      <c r="A204" s="397">
        <v>757</v>
      </c>
      <c r="B204" s="401">
        <f t="shared" si="3"/>
        <v>757</v>
      </c>
      <c r="C204" s="396">
        <v>1</v>
      </c>
      <c r="D204" s="479">
        <v>3.73</v>
      </c>
      <c r="E204" s="479">
        <v>3.41</v>
      </c>
      <c r="F204" s="258">
        <v>3.11</v>
      </c>
      <c r="J204" s="397"/>
      <c r="K204" s="401"/>
      <c r="L204" s="396"/>
      <c r="M204" s="479"/>
      <c r="N204" s="403"/>
    </row>
    <row r="205" spans="1:14" x14ac:dyDescent="0.2">
      <c r="A205" s="397">
        <v>759</v>
      </c>
      <c r="B205" s="401">
        <f t="shared" si="3"/>
        <v>759</v>
      </c>
      <c r="C205" s="396">
        <v>1</v>
      </c>
      <c r="D205" s="479">
        <v>9.27</v>
      </c>
      <c r="E205" s="479">
        <v>8.41</v>
      </c>
      <c r="F205" s="258">
        <v>7.6</v>
      </c>
      <c r="J205" s="397"/>
      <c r="K205" s="401"/>
      <c r="L205" s="396"/>
      <c r="M205" s="479"/>
      <c r="N205" s="403"/>
    </row>
    <row r="206" spans="1:14" x14ac:dyDescent="0.2">
      <c r="A206" s="397" t="s">
        <v>1213</v>
      </c>
      <c r="B206" s="401">
        <f t="shared" si="3"/>
        <v>771</v>
      </c>
      <c r="C206" s="396">
        <v>1</v>
      </c>
      <c r="D206" s="479">
        <v>1.42</v>
      </c>
      <c r="E206" s="479">
        <v>1.33</v>
      </c>
      <c r="F206" s="258">
        <v>1.22</v>
      </c>
      <c r="J206" s="397"/>
      <c r="K206" s="401"/>
      <c r="L206" s="396"/>
      <c r="M206" s="479"/>
      <c r="N206" s="403"/>
    </row>
    <row r="207" spans="1:14" x14ac:dyDescent="0.2">
      <c r="A207" s="397">
        <v>801</v>
      </c>
      <c r="B207" s="401">
        <f t="shared" si="3"/>
        <v>801</v>
      </c>
      <c r="C207" s="396">
        <v>3</v>
      </c>
      <c r="D207" s="479">
        <v>12.17</v>
      </c>
      <c r="E207" s="479">
        <v>10.98</v>
      </c>
      <c r="F207" s="258">
        <v>9.86</v>
      </c>
      <c r="J207" s="397"/>
      <c r="K207" s="401"/>
      <c r="L207" s="396"/>
      <c r="M207" s="479"/>
      <c r="N207" s="403"/>
    </row>
    <row r="208" spans="1:14" x14ac:dyDescent="0.2">
      <c r="A208" s="397">
        <v>802</v>
      </c>
      <c r="B208" s="401">
        <f t="shared" si="3"/>
        <v>802</v>
      </c>
      <c r="C208" s="396">
        <v>3</v>
      </c>
      <c r="D208" s="479">
        <v>9.14</v>
      </c>
      <c r="E208" s="479">
        <v>7.65</v>
      </c>
      <c r="F208" s="258">
        <v>6.46</v>
      </c>
      <c r="J208" s="397"/>
      <c r="K208" s="401"/>
      <c r="L208" s="396"/>
      <c r="M208" s="479"/>
      <c r="N208" s="403"/>
    </row>
    <row r="209" spans="1:14" x14ac:dyDescent="0.2">
      <c r="A209" s="398">
        <v>803</v>
      </c>
      <c r="B209" s="401">
        <f t="shared" si="3"/>
        <v>803</v>
      </c>
      <c r="C209" s="399">
        <v>3</v>
      </c>
      <c r="D209" s="479">
        <v>24.79</v>
      </c>
      <c r="E209" s="479">
        <v>21.3</v>
      </c>
      <c r="F209" s="258">
        <v>18.43</v>
      </c>
      <c r="J209" s="398"/>
      <c r="K209" s="401"/>
      <c r="L209" s="399"/>
      <c r="M209" s="479"/>
      <c r="N209" s="402"/>
    </row>
    <row r="210" spans="1:14" x14ac:dyDescent="0.2">
      <c r="A210" s="398">
        <v>804</v>
      </c>
      <c r="B210" s="401">
        <f t="shared" si="3"/>
        <v>804</v>
      </c>
      <c r="C210" s="399">
        <v>3</v>
      </c>
      <c r="D210" s="479">
        <v>4.59</v>
      </c>
      <c r="E210" s="479">
        <v>4.2</v>
      </c>
      <c r="F210" s="258">
        <v>3.9</v>
      </c>
      <c r="J210" s="398"/>
      <c r="K210" s="401"/>
      <c r="L210" s="399"/>
      <c r="M210" s="479"/>
      <c r="N210" s="402"/>
    </row>
    <row r="211" spans="1:14" x14ac:dyDescent="0.2">
      <c r="A211" s="397">
        <v>805</v>
      </c>
      <c r="B211" s="401">
        <f t="shared" si="3"/>
        <v>805</v>
      </c>
      <c r="C211" s="396">
        <v>3</v>
      </c>
      <c r="D211" s="479">
        <v>8.66</v>
      </c>
      <c r="E211" s="479">
        <v>7.67</v>
      </c>
      <c r="F211" s="258">
        <v>6.91</v>
      </c>
      <c r="J211" s="397"/>
      <c r="K211" s="401"/>
      <c r="L211" s="396"/>
      <c r="M211" s="479"/>
      <c r="N211" s="403"/>
    </row>
    <row r="212" spans="1:14" x14ac:dyDescent="0.2">
      <c r="A212" s="397">
        <v>806</v>
      </c>
      <c r="B212" s="401">
        <f t="shared" si="3"/>
        <v>806</v>
      </c>
      <c r="C212" s="396">
        <v>3</v>
      </c>
      <c r="D212" s="479">
        <v>15.15</v>
      </c>
      <c r="E212" s="479">
        <v>13.8</v>
      </c>
      <c r="F212" s="258">
        <v>12.54</v>
      </c>
      <c r="J212" s="397"/>
      <c r="K212" s="401"/>
      <c r="L212" s="396"/>
      <c r="M212" s="479"/>
      <c r="N212" s="403"/>
    </row>
    <row r="213" spans="1:14" x14ac:dyDescent="0.2">
      <c r="A213" s="397">
        <v>807</v>
      </c>
      <c r="B213" s="401">
        <f t="shared" si="3"/>
        <v>807</v>
      </c>
      <c r="C213" s="396">
        <v>3</v>
      </c>
      <c r="D213" s="479">
        <v>8.89</v>
      </c>
      <c r="E213" s="479">
        <v>7.85</v>
      </c>
      <c r="F213" s="258">
        <v>6.92</v>
      </c>
      <c r="J213" s="397"/>
      <c r="K213" s="401"/>
      <c r="L213" s="396"/>
      <c r="M213" s="479"/>
      <c r="N213" s="403"/>
    </row>
    <row r="214" spans="1:14" x14ac:dyDescent="0.2">
      <c r="A214" s="397">
        <v>808</v>
      </c>
      <c r="B214" s="401">
        <f t="shared" si="3"/>
        <v>808</v>
      </c>
      <c r="C214" s="396">
        <v>3</v>
      </c>
      <c r="D214" s="479">
        <v>8.76</v>
      </c>
      <c r="E214" s="479">
        <v>7.73</v>
      </c>
      <c r="F214" s="258">
        <v>6.89</v>
      </c>
      <c r="J214" s="397"/>
      <c r="K214" s="401"/>
      <c r="L214" s="396"/>
      <c r="M214" s="479"/>
      <c r="N214" s="403"/>
    </row>
    <row r="215" spans="1:14" x14ac:dyDescent="0.2">
      <c r="A215" s="397">
        <v>809</v>
      </c>
      <c r="B215" s="401">
        <f t="shared" si="3"/>
        <v>809</v>
      </c>
      <c r="C215" s="396">
        <v>3</v>
      </c>
      <c r="D215" s="479">
        <v>6.3</v>
      </c>
      <c r="E215" s="479">
        <v>5.75</v>
      </c>
      <c r="F215" s="258">
        <v>5.33</v>
      </c>
      <c r="J215" s="397"/>
      <c r="K215" s="401"/>
      <c r="L215" s="396"/>
      <c r="M215" s="479"/>
      <c r="N215" s="403"/>
    </row>
    <row r="216" spans="1:14" x14ac:dyDescent="0.2">
      <c r="A216" s="397">
        <v>811</v>
      </c>
      <c r="B216" s="401">
        <f t="shared" si="3"/>
        <v>811</v>
      </c>
      <c r="C216" s="396">
        <v>3</v>
      </c>
      <c r="D216" s="479">
        <v>11.14</v>
      </c>
      <c r="E216" s="479">
        <v>10.210000000000001</v>
      </c>
      <c r="F216" s="258">
        <v>9.4499999999999993</v>
      </c>
      <c r="J216" s="397"/>
      <c r="K216" s="401"/>
      <c r="L216" s="396"/>
      <c r="M216" s="479"/>
      <c r="N216" s="403"/>
    </row>
    <row r="217" spans="1:14" x14ac:dyDescent="0.2">
      <c r="A217" s="397">
        <v>812</v>
      </c>
      <c r="B217" s="401">
        <f t="shared" si="3"/>
        <v>812</v>
      </c>
      <c r="C217" s="396">
        <v>3</v>
      </c>
      <c r="D217" s="479">
        <v>10.94</v>
      </c>
      <c r="E217" s="479">
        <v>9.9600000000000009</v>
      </c>
      <c r="F217" s="258">
        <v>9.14</v>
      </c>
      <c r="J217" s="397"/>
      <c r="K217" s="401"/>
      <c r="L217" s="396"/>
      <c r="M217" s="479"/>
      <c r="N217" s="403"/>
    </row>
    <row r="218" spans="1:14" x14ac:dyDescent="0.2">
      <c r="A218" s="397">
        <v>813</v>
      </c>
      <c r="B218" s="401">
        <f t="shared" si="3"/>
        <v>813</v>
      </c>
      <c r="C218" s="396">
        <v>3</v>
      </c>
      <c r="D218" s="479">
        <v>6.81</v>
      </c>
      <c r="E218" s="479">
        <v>6.12</v>
      </c>
      <c r="F218" s="258">
        <v>5.51</v>
      </c>
      <c r="J218" s="397"/>
      <c r="K218" s="401"/>
      <c r="L218" s="396"/>
      <c r="M218" s="479"/>
      <c r="N218" s="403"/>
    </row>
    <row r="219" spans="1:14" x14ac:dyDescent="0.2">
      <c r="A219" s="398">
        <v>814</v>
      </c>
      <c r="B219" s="401">
        <f t="shared" si="3"/>
        <v>814</v>
      </c>
      <c r="C219" s="399">
        <v>3</v>
      </c>
      <c r="D219" s="479">
        <v>5.18</v>
      </c>
      <c r="E219" s="479">
        <v>4.62</v>
      </c>
      <c r="F219" s="258">
        <v>4.09</v>
      </c>
      <c r="J219" s="398"/>
      <c r="K219" s="401"/>
      <c r="L219" s="399"/>
      <c r="M219" s="479"/>
      <c r="N219" s="402"/>
    </row>
    <row r="220" spans="1:14" x14ac:dyDescent="0.2">
      <c r="A220" s="398">
        <v>815</v>
      </c>
      <c r="B220" s="401">
        <f t="shared" si="3"/>
        <v>815</v>
      </c>
      <c r="C220" s="399">
        <v>3</v>
      </c>
      <c r="D220" s="479">
        <v>4.26</v>
      </c>
      <c r="E220" s="479">
        <v>3.83</v>
      </c>
      <c r="F220" s="258">
        <v>3.45</v>
      </c>
      <c r="J220" s="398"/>
      <c r="K220" s="401"/>
      <c r="L220" s="399"/>
      <c r="M220" s="479"/>
      <c r="N220" s="402"/>
    </row>
    <row r="221" spans="1:14" x14ac:dyDescent="0.2">
      <c r="A221" s="397">
        <v>816</v>
      </c>
      <c r="B221" s="401">
        <f t="shared" si="3"/>
        <v>816</v>
      </c>
      <c r="C221" s="396">
        <v>3</v>
      </c>
      <c r="D221" s="479">
        <v>3.62</v>
      </c>
      <c r="E221" s="479">
        <v>3.3</v>
      </c>
      <c r="F221" s="258">
        <v>2.96</v>
      </c>
      <c r="J221" s="397"/>
      <c r="K221" s="401"/>
      <c r="L221" s="396"/>
      <c r="M221" s="479"/>
      <c r="N221" s="403"/>
    </row>
    <row r="222" spans="1:14" x14ac:dyDescent="0.2">
      <c r="A222" s="397">
        <v>817</v>
      </c>
      <c r="B222" s="401">
        <f t="shared" si="3"/>
        <v>817</v>
      </c>
      <c r="C222" s="396">
        <v>3</v>
      </c>
      <c r="D222" s="479">
        <v>12.76</v>
      </c>
      <c r="E222" s="479">
        <v>12.19</v>
      </c>
      <c r="F222" s="258">
        <v>11.47</v>
      </c>
      <c r="J222" s="397"/>
      <c r="K222" s="401"/>
      <c r="L222" s="396"/>
      <c r="M222" s="479"/>
      <c r="N222" s="403"/>
    </row>
    <row r="223" spans="1:14" x14ac:dyDescent="0.2">
      <c r="A223" s="398">
        <v>818</v>
      </c>
      <c r="B223" s="401">
        <f t="shared" si="3"/>
        <v>818</v>
      </c>
      <c r="C223" s="399">
        <v>3</v>
      </c>
      <c r="D223" s="479">
        <v>2.36</v>
      </c>
      <c r="E223" s="479">
        <v>2.0699999999999998</v>
      </c>
      <c r="F223" s="258">
        <v>1.88</v>
      </c>
      <c r="J223" s="398"/>
      <c r="K223" s="401"/>
      <c r="L223" s="399"/>
      <c r="M223" s="479"/>
      <c r="N223" s="402"/>
    </row>
    <row r="224" spans="1:14" x14ac:dyDescent="0.2">
      <c r="A224" s="398">
        <v>819</v>
      </c>
      <c r="B224" s="401">
        <f t="shared" si="3"/>
        <v>819</v>
      </c>
      <c r="C224" s="399">
        <v>3</v>
      </c>
      <c r="D224" s="479">
        <v>1.97</v>
      </c>
      <c r="E224" s="479">
        <v>1.8</v>
      </c>
      <c r="F224" s="258">
        <v>1.58</v>
      </c>
      <c r="J224" s="398"/>
      <c r="K224" s="401"/>
      <c r="L224" s="399"/>
      <c r="M224" s="479"/>
      <c r="N224" s="402"/>
    </row>
    <row r="225" spans="1:14" x14ac:dyDescent="0.2">
      <c r="A225" s="397">
        <v>820</v>
      </c>
      <c r="B225" s="401">
        <f t="shared" si="3"/>
        <v>820</v>
      </c>
      <c r="C225" s="396">
        <v>3</v>
      </c>
      <c r="D225" s="479">
        <v>3.73</v>
      </c>
      <c r="E225" s="479">
        <v>3.41</v>
      </c>
      <c r="F225" s="258">
        <v>3.15</v>
      </c>
      <c r="J225" s="397"/>
      <c r="K225" s="401"/>
      <c r="L225" s="396"/>
      <c r="M225" s="479"/>
      <c r="N225" s="403"/>
    </row>
    <row r="226" spans="1:14" x14ac:dyDescent="0.2">
      <c r="A226" s="397">
        <v>821</v>
      </c>
      <c r="B226" s="401">
        <f t="shared" si="3"/>
        <v>821</v>
      </c>
      <c r="C226" s="396">
        <v>3</v>
      </c>
      <c r="D226" s="479">
        <v>9.7799999999999994</v>
      </c>
      <c r="E226" s="479">
        <v>9.0399999999999991</v>
      </c>
      <c r="F226" s="258">
        <v>8.32</v>
      </c>
      <c r="J226" s="397"/>
      <c r="K226" s="401"/>
      <c r="L226" s="396"/>
      <c r="M226" s="479"/>
      <c r="N226" s="403"/>
    </row>
    <row r="227" spans="1:14" x14ac:dyDescent="0.2">
      <c r="A227" s="397">
        <v>825</v>
      </c>
      <c r="B227" s="401">
        <f t="shared" si="3"/>
        <v>825</v>
      </c>
      <c r="C227" s="396">
        <v>3</v>
      </c>
      <c r="D227" s="479">
        <v>5.54</v>
      </c>
      <c r="E227" s="479">
        <v>5.23</v>
      </c>
      <c r="F227" s="258">
        <v>4.93</v>
      </c>
      <c r="J227" s="397"/>
      <c r="K227" s="401"/>
      <c r="L227" s="396"/>
      <c r="M227" s="479"/>
      <c r="N227" s="403"/>
    </row>
    <row r="228" spans="1:14" x14ac:dyDescent="0.2">
      <c r="A228" s="397">
        <v>828</v>
      </c>
      <c r="B228" s="401">
        <f t="shared" si="3"/>
        <v>828</v>
      </c>
      <c r="C228" s="396">
        <v>3</v>
      </c>
      <c r="D228" s="479">
        <v>11.79</v>
      </c>
      <c r="E228" s="479">
        <v>10.119999999999999</v>
      </c>
      <c r="F228" s="258">
        <v>8.89</v>
      </c>
      <c r="J228" s="397"/>
      <c r="K228" s="401"/>
      <c r="L228" s="396"/>
      <c r="M228" s="479"/>
      <c r="N228" s="403"/>
    </row>
    <row r="229" spans="1:14" x14ac:dyDescent="0.2">
      <c r="A229" s="397">
        <v>855</v>
      </c>
      <c r="B229" s="401">
        <f t="shared" si="3"/>
        <v>855</v>
      </c>
      <c r="C229" s="396">
        <v>3</v>
      </c>
      <c r="D229" s="479">
        <v>7.91</v>
      </c>
      <c r="E229" s="479">
        <v>7.11</v>
      </c>
      <c r="F229" s="258">
        <v>6.35</v>
      </c>
      <c r="J229" s="397"/>
      <c r="K229" s="401"/>
      <c r="L229" s="396"/>
      <c r="M229" s="479"/>
      <c r="N229" s="403"/>
    </row>
    <row r="230" spans="1:14" x14ac:dyDescent="0.2">
      <c r="A230" s="398">
        <v>857</v>
      </c>
      <c r="B230" s="401">
        <f t="shared" si="3"/>
        <v>857</v>
      </c>
      <c r="C230" s="399">
        <v>3</v>
      </c>
      <c r="D230" s="479">
        <v>8.1</v>
      </c>
      <c r="E230" s="479">
        <v>6.95</v>
      </c>
      <c r="F230" s="258">
        <v>6</v>
      </c>
      <c r="J230" s="398"/>
      <c r="K230" s="401"/>
      <c r="L230" s="399"/>
      <c r="M230" s="479"/>
      <c r="N230" s="402"/>
    </row>
    <row r="231" spans="1:14" x14ac:dyDescent="0.2">
      <c r="A231" s="397">
        <v>858</v>
      </c>
      <c r="B231" s="401">
        <f t="shared" si="3"/>
        <v>858</v>
      </c>
      <c r="C231" s="396">
        <v>3</v>
      </c>
      <c r="D231" s="479">
        <v>10.59</v>
      </c>
      <c r="E231" s="479">
        <v>9.24</v>
      </c>
      <c r="F231" s="258">
        <v>8.1199999999999992</v>
      </c>
      <c r="J231" s="397"/>
      <c r="K231" s="401"/>
      <c r="L231" s="396"/>
      <c r="M231" s="479"/>
      <c r="N231" s="403"/>
    </row>
    <row r="232" spans="1:14" x14ac:dyDescent="0.2">
      <c r="A232" s="397">
        <v>859</v>
      </c>
      <c r="B232" s="401">
        <f t="shared" si="3"/>
        <v>859</v>
      </c>
      <c r="C232" s="396">
        <v>3</v>
      </c>
      <c r="D232" s="479">
        <v>11.09</v>
      </c>
      <c r="E232" s="479">
        <v>9.77</v>
      </c>
      <c r="F232" s="258">
        <v>8.67</v>
      </c>
      <c r="J232" s="397"/>
      <c r="K232" s="401"/>
      <c r="L232" s="396"/>
      <c r="M232" s="479"/>
      <c r="N232" s="403"/>
    </row>
    <row r="233" spans="1:14" x14ac:dyDescent="0.2">
      <c r="A233" s="398">
        <v>860</v>
      </c>
      <c r="B233" s="401">
        <f t="shared" si="3"/>
        <v>860</v>
      </c>
      <c r="C233" s="399">
        <v>3</v>
      </c>
      <c r="D233" s="479">
        <v>11.98</v>
      </c>
      <c r="E233" s="479">
        <v>10.31</v>
      </c>
      <c r="F233" s="258">
        <v>8.93</v>
      </c>
      <c r="J233" s="398"/>
      <c r="K233" s="401"/>
      <c r="L233" s="399"/>
      <c r="M233" s="479"/>
      <c r="N233" s="402"/>
    </row>
    <row r="234" spans="1:14" x14ac:dyDescent="0.2">
      <c r="A234" s="397">
        <v>862</v>
      </c>
      <c r="B234" s="401">
        <f t="shared" si="3"/>
        <v>862</v>
      </c>
      <c r="C234" s="396">
        <v>3</v>
      </c>
      <c r="D234" s="479">
        <v>10.83</v>
      </c>
      <c r="E234" s="479">
        <v>9.61</v>
      </c>
      <c r="F234" s="258">
        <v>8.61</v>
      </c>
      <c r="J234" s="397"/>
      <c r="K234" s="401"/>
      <c r="L234" s="396"/>
      <c r="M234" s="479"/>
      <c r="N234" s="403"/>
    </row>
    <row r="235" spans="1:14" x14ac:dyDescent="0.2">
      <c r="A235" s="397">
        <v>865</v>
      </c>
      <c r="B235" s="401">
        <f t="shared" si="3"/>
        <v>865</v>
      </c>
      <c r="C235" s="396">
        <v>3</v>
      </c>
      <c r="D235" s="479">
        <v>3.77</v>
      </c>
      <c r="E235" s="479">
        <v>3.42</v>
      </c>
      <c r="F235" s="258">
        <v>2.98</v>
      </c>
      <c r="J235" s="397"/>
      <c r="K235" s="401"/>
      <c r="L235" s="396"/>
      <c r="M235" s="479"/>
      <c r="N235" s="403"/>
    </row>
    <row r="236" spans="1:14" x14ac:dyDescent="0.2">
      <c r="A236" s="397">
        <v>2813</v>
      </c>
      <c r="B236" s="401">
        <f t="shared" si="3"/>
        <v>2813</v>
      </c>
      <c r="C236" s="396">
        <v>3</v>
      </c>
      <c r="D236" s="479">
        <v>6.81</v>
      </c>
      <c r="E236" s="479">
        <v>6.12</v>
      </c>
      <c r="F236" s="258">
        <v>5.51</v>
      </c>
      <c r="J236" s="397"/>
      <c r="K236" s="401"/>
      <c r="L236" s="396"/>
      <c r="M236" s="479"/>
      <c r="N236" s="403"/>
    </row>
    <row r="237" spans="1:14" x14ac:dyDescent="0.2">
      <c r="A237" s="397">
        <v>2921</v>
      </c>
      <c r="B237" s="401">
        <f t="shared" si="3"/>
        <v>2921</v>
      </c>
      <c r="C237" s="396">
        <v>3</v>
      </c>
      <c r="D237" s="479">
        <v>8.51</v>
      </c>
      <c r="E237" s="479">
        <v>7.44</v>
      </c>
      <c r="F237" s="258">
        <v>6.52</v>
      </c>
      <c r="J237" s="397"/>
      <c r="K237" s="401"/>
      <c r="L237" s="396"/>
      <c r="M237" s="479"/>
      <c r="N237" s="403"/>
    </row>
    <row r="238" spans="1:14" x14ac:dyDescent="0.2">
      <c r="A238" s="397">
        <v>2914</v>
      </c>
      <c r="B238" s="401">
        <f t="shared" si="3"/>
        <v>2914</v>
      </c>
      <c r="C238" s="396">
        <v>3</v>
      </c>
      <c r="D238" s="479">
        <v>3.85</v>
      </c>
      <c r="E238" s="479">
        <v>3.42</v>
      </c>
      <c r="F238" s="258">
        <v>3.09</v>
      </c>
      <c r="J238" s="397"/>
      <c r="K238" s="401"/>
      <c r="L238" s="396"/>
      <c r="M238" s="479"/>
      <c r="N238" s="403"/>
    </row>
    <row r="239" spans="1:14" x14ac:dyDescent="0.2">
      <c r="A239" s="397">
        <v>2923</v>
      </c>
      <c r="B239" s="401">
        <f t="shared" si="3"/>
        <v>2923</v>
      </c>
      <c r="C239" s="396">
        <v>3</v>
      </c>
      <c r="D239" s="479">
        <v>4.1100000000000003</v>
      </c>
      <c r="E239" s="479">
        <v>3.58</v>
      </c>
      <c r="F239" s="258">
        <v>3.14</v>
      </c>
      <c r="J239" s="397"/>
      <c r="K239" s="401"/>
      <c r="L239" s="396"/>
      <c r="M239" s="479"/>
      <c r="N239" s="403"/>
    </row>
    <row r="240" spans="1:14" x14ac:dyDescent="0.2">
      <c r="A240" s="397">
        <v>880</v>
      </c>
      <c r="B240" s="401">
        <f t="shared" si="3"/>
        <v>880</v>
      </c>
      <c r="C240" s="396">
        <v>3</v>
      </c>
      <c r="D240" s="479">
        <v>9.34</v>
      </c>
      <c r="E240" s="479">
        <v>8.5399999999999991</v>
      </c>
      <c r="F240" s="258">
        <v>7.74</v>
      </c>
      <c r="J240" s="397"/>
      <c r="K240" s="401"/>
      <c r="L240" s="396"/>
      <c r="M240" s="479"/>
      <c r="N240" s="403"/>
    </row>
    <row r="241" spans="1:14" x14ac:dyDescent="0.2">
      <c r="A241" s="398">
        <v>2926</v>
      </c>
      <c r="B241" s="401">
        <f t="shared" si="3"/>
        <v>2926</v>
      </c>
      <c r="C241" s="399">
        <v>3</v>
      </c>
      <c r="D241" s="479">
        <v>4.1399999999999997</v>
      </c>
      <c r="E241" s="479">
        <v>3.78</v>
      </c>
      <c r="F241" s="258">
        <v>3.42</v>
      </c>
      <c r="J241" s="398"/>
      <c r="K241" s="401"/>
      <c r="L241" s="399"/>
      <c r="M241" s="479"/>
      <c r="N241" s="402"/>
    </row>
    <row r="242" spans="1:14" x14ac:dyDescent="0.2">
      <c r="A242" s="397">
        <v>882</v>
      </c>
      <c r="B242" s="401">
        <f t="shared" si="3"/>
        <v>882</v>
      </c>
      <c r="C242" s="396">
        <v>3</v>
      </c>
      <c r="D242" s="479">
        <v>9.15</v>
      </c>
      <c r="E242" s="479">
        <v>8.1999999999999993</v>
      </c>
      <c r="F242" s="258">
        <v>7.37</v>
      </c>
      <c r="J242" s="397"/>
      <c r="K242" s="401"/>
      <c r="L242" s="396"/>
      <c r="M242" s="479"/>
      <c r="N242" s="403"/>
    </row>
    <row r="243" spans="1:14" x14ac:dyDescent="0.2">
      <c r="A243" s="397">
        <v>2928</v>
      </c>
      <c r="B243" s="401">
        <f t="shared" si="3"/>
        <v>2928</v>
      </c>
      <c r="C243" s="396">
        <v>3</v>
      </c>
      <c r="D243" s="479">
        <v>4.03</v>
      </c>
      <c r="E243" s="479">
        <v>3.62</v>
      </c>
      <c r="F243" s="258">
        <v>3.26</v>
      </c>
      <c r="J243" s="397"/>
      <c r="K243" s="401"/>
      <c r="L243" s="396"/>
      <c r="M243" s="479"/>
      <c r="N243" s="403"/>
    </row>
    <row r="244" spans="1:14" x14ac:dyDescent="0.2">
      <c r="A244" s="397">
        <v>884</v>
      </c>
      <c r="B244" s="401">
        <f t="shared" si="3"/>
        <v>884</v>
      </c>
      <c r="C244" s="396">
        <v>3</v>
      </c>
      <c r="D244" s="479">
        <v>1.27</v>
      </c>
      <c r="E244" s="479">
        <v>1.1299999999999999</v>
      </c>
      <c r="F244" s="258">
        <v>1</v>
      </c>
      <c r="J244" s="397"/>
      <c r="K244" s="401"/>
      <c r="L244" s="396"/>
      <c r="M244" s="479"/>
      <c r="N244" s="403"/>
    </row>
    <row r="245" spans="1:14" x14ac:dyDescent="0.2">
      <c r="A245" s="397">
        <v>885</v>
      </c>
      <c r="B245" s="401">
        <f t="shared" si="3"/>
        <v>885</v>
      </c>
      <c r="C245" s="396">
        <v>3</v>
      </c>
      <c r="D245" s="479">
        <v>4.87</v>
      </c>
      <c r="E245" s="479">
        <v>4.6500000000000004</v>
      </c>
      <c r="F245" s="258">
        <v>4.41</v>
      </c>
      <c r="J245" s="397"/>
      <c r="K245" s="401"/>
      <c r="L245" s="396"/>
      <c r="M245" s="479"/>
      <c r="N245" s="403"/>
    </row>
    <row r="246" spans="1:14" x14ac:dyDescent="0.2">
      <c r="A246" s="397">
        <v>886</v>
      </c>
      <c r="B246" s="401">
        <f t="shared" si="3"/>
        <v>886</v>
      </c>
      <c r="C246" s="396">
        <v>3</v>
      </c>
      <c r="D246" s="479">
        <v>3.35</v>
      </c>
      <c r="E246" s="479">
        <v>2.92</v>
      </c>
      <c r="F246" s="258">
        <v>2.57</v>
      </c>
      <c r="J246" s="397"/>
      <c r="K246" s="401"/>
      <c r="L246" s="396"/>
      <c r="M246" s="479"/>
      <c r="N246" s="403"/>
    </row>
    <row r="247" spans="1:14" x14ac:dyDescent="0.2">
      <c r="A247" s="397">
        <v>887</v>
      </c>
      <c r="B247" s="401">
        <f t="shared" si="3"/>
        <v>887</v>
      </c>
      <c r="C247" s="396">
        <v>3</v>
      </c>
      <c r="D247" s="479">
        <v>1.59</v>
      </c>
      <c r="E247" s="479">
        <v>1.39</v>
      </c>
      <c r="F247" s="258">
        <v>1.23</v>
      </c>
      <c r="J247" s="397"/>
      <c r="K247" s="401"/>
      <c r="L247" s="396"/>
      <c r="M247" s="479"/>
      <c r="N247" s="403"/>
    </row>
    <row r="248" spans="1:14" x14ac:dyDescent="0.2">
      <c r="A248" s="398">
        <v>888</v>
      </c>
      <c r="B248" s="401">
        <f t="shared" si="3"/>
        <v>888</v>
      </c>
      <c r="C248" s="399">
        <v>3</v>
      </c>
      <c r="D248" s="479">
        <v>6.4</v>
      </c>
      <c r="E248" s="479">
        <v>6.08</v>
      </c>
      <c r="F248" s="258">
        <v>5.88</v>
      </c>
      <c r="J248" s="398"/>
      <c r="K248" s="401"/>
      <c r="L248" s="399"/>
      <c r="M248" s="479"/>
      <c r="N248" s="402"/>
    </row>
    <row r="249" spans="1:14" x14ac:dyDescent="0.2">
      <c r="A249" s="397">
        <v>889</v>
      </c>
      <c r="B249" s="401">
        <f t="shared" si="3"/>
        <v>889</v>
      </c>
      <c r="C249" s="396">
        <v>3</v>
      </c>
      <c r="D249" s="479">
        <v>0.22</v>
      </c>
      <c r="E249" s="479">
        <v>0.17</v>
      </c>
      <c r="F249" s="258">
        <v>0.17</v>
      </c>
      <c r="J249" s="397"/>
      <c r="K249" s="401"/>
      <c r="L249" s="396"/>
      <c r="M249" s="479"/>
      <c r="N249" s="403"/>
    </row>
    <row r="250" spans="1:14" x14ac:dyDescent="0.2">
      <c r="A250" s="397">
        <v>890</v>
      </c>
      <c r="B250" s="401">
        <f t="shared" si="3"/>
        <v>890</v>
      </c>
      <c r="C250" s="396">
        <v>3</v>
      </c>
      <c r="D250" s="479">
        <v>0.77</v>
      </c>
      <c r="E250" s="479">
        <v>0.69</v>
      </c>
      <c r="F250" s="258">
        <v>0.62</v>
      </c>
      <c r="J250" s="397"/>
      <c r="K250" s="401"/>
      <c r="L250" s="396"/>
      <c r="M250" s="479"/>
      <c r="N250" s="403"/>
    </row>
    <row r="251" spans="1:14" x14ac:dyDescent="0.2">
      <c r="A251" s="398">
        <v>891</v>
      </c>
      <c r="B251" s="401">
        <f t="shared" si="3"/>
        <v>891</v>
      </c>
      <c r="C251" s="399">
        <v>3</v>
      </c>
      <c r="D251" s="479">
        <v>2.12</v>
      </c>
      <c r="E251" s="479">
        <v>1.92</v>
      </c>
      <c r="F251" s="258">
        <v>1.73</v>
      </c>
      <c r="J251" s="398"/>
      <c r="K251" s="401"/>
      <c r="L251" s="399"/>
      <c r="M251" s="479"/>
      <c r="N251" s="402"/>
    </row>
    <row r="252" spans="1:14" x14ac:dyDescent="0.2">
      <c r="A252" s="397">
        <v>2965</v>
      </c>
      <c r="B252" s="401">
        <f t="shared" si="3"/>
        <v>2965</v>
      </c>
      <c r="C252" s="396">
        <v>3</v>
      </c>
      <c r="D252" s="479">
        <v>0.7</v>
      </c>
      <c r="E252" s="479">
        <v>0.57999999999999996</v>
      </c>
      <c r="F252" s="258">
        <v>0.5</v>
      </c>
      <c r="J252" s="397"/>
      <c r="K252" s="401"/>
      <c r="L252" s="396"/>
      <c r="M252" s="479"/>
      <c r="N252" s="403"/>
    </row>
    <row r="253" spans="1:14" x14ac:dyDescent="0.2">
      <c r="A253" s="397">
        <v>896</v>
      </c>
      <c r="B253" s="401">
        <f t="shared" si="3"/>
        <v>896</v>
      </c>
      <c r="C253" s="396">
        <v>3</v>
      </c>
      <c r="D253" s="479">
        <v>2.58</v>
      </c>
      <c r="E253" s="479">
        <v>2.19</v>
      </c>
      <c r="F253" s="258">
        <v>1.9</v>
      </c>
      <c r="J253" s="397"/>
      <c r="K253" s="401"/>
      <c r="L253" s="396"/>
      <c r="M253" s="479"/>
      <c r="N253" s="403"/>
    </row>
    <row r="254" spans="1:14" x14ac:dyDescent="0.2">
      <c r="A254" s="397">
        <v>897</v>
      </c>
      <c r="B254" s="401">
        <f t="shared" si="3"/>
        <v>897</v>
      </c>
      <c r="C254" s="396">
        <v>3</v>
      </c>
      <c r="D254" s="479">
        <v>2.78</v>
      </c>
      <c r="E254" s="479">
        <v>2.4</v>
      </c>
      <c r="F254" s="258">
        <v>2.0499999999999998</v>
      </c>
      <c r="J254" s="397"/>
      <c r="K254" s="401"/>
      <c r="L254" s="396"/>
      <c r="M254" s="479"/>
      <c r="N254" s="403"/>
    </row>
    <row r="255" spans="1:14" x14ac:dyDescent="0.2">
      <c r="A255" s="397">
        <v>898</v>
      </c>
      <c r="B255" s="401">
        <f t="shared" si="3"/>
        <v>898</v>
      </c>
      <c r="C255" s="396">
        <v>3</v>
      </c>
      <c r="D255" s="479">
        <v>5.84</v>
      </c>
      <c r="E255" s="479">
        <v>5.31</v>
      </c>
      <c r="F255" s="258">
        <v>4.79</v>
      </c>
      <c r="J255" s="397"/>
      <c r="K255" s="401"/>
      <c r="L255" s="396"/>
      <c r="M255" s="479"/>
      <c r="N255" s="403"/>
    </row>
    <row r="256" spans="1:14" x14ac:dyDescent="0.2">
      <c r="A256" s="397">
        <v>899</v>
      </c>
      <c r="B256" s="401">
        <f t="shared" si="3"/>
        <v>899</v>
      </c>
      <c r="C256" s="396">
        <v>3</v>
      </c>
      <c r="D256" s="479">
        <v>2.16</v>
      </c>
      <c r="E256" s="479">
        <v>1.91</v>
      </c>
      <c r="F256" s="258">
        <v>1.65</v>
      </c>
      <c r="J256" s="397"/>
      <c r="K256" s="401"/>
      <c r="L256" s="396"/>
      <c r="M256" s="479"/>
      <c r="N256" s="403"/>
    </row>
    <row r="257" spans="1:14" x14ac:dyDescent="0.2">
      <c r="A257" s="397">
        <v>903</v>
      </c>
      <c r="B257" s="401">
        <f t="shared" si="3"/>
        <v>903</v>
      </c>
      <c r="C257" s="396">
        <v>3</v>
      </c>
      <c r="D257" s="479">
        <v>0.49</v>
      </c>
      <c r="E257" s="479">
        <v>0.41</v>
      </c>
      <c r="F257" s="258">
        <v>0.34</v>
      </c>
      <c r="J257" s="397"/>
      <c r="K257" s="401"/>
      <c r="L257" s="396"/>
      <c r="M257" s="479"/>
      <c r="N257" s="403"/>
    </row>
    <row r="258" spans="1:14" x14ac:dyDescent="0.2">
      <c r="A258" s="397">
        <v>904</v>
      </c>
      <c r="B258" s="401">
        <f t="shared" si="3"/>
        <v>904</v>
      </c>
      <c r="C258" s="396">
        <v>3</v>
      </c>
      <c r="D258" s="479">
        <v>2.06</v>
      </c>
      <c r="E258" s="479">
        <v>1.89</v>
      </c>
      <c r="F258" s="258">
        <v>1.75</v>
      </c>
      <c r="J258" s="397"/>
      <c r="K258" s="401"/>
      <c r="L258" s="396"/>
      <c r="M258" s="479"/>
      <c r="N258" s="403"/>
    </row>
    <row r="259" spans="1:14" x14ac:dyDescent="0.2">
      <c r="A259" s="397">
        <v>905</v>
      </c>
      <c r="B259" s="401">
        <f t="shared" si="3"/>
        <v>905</v>
      </c>
      <c r="C259" s="396">
        <v>3</v>
      </c>
      <c r="D259" s="479">
        <v>0.23</v>
      </c>
      <c r="E259" s="479">
        <v>0.18</v>
      </c>
      <c r="F259" s="258">
        <v>0.14000000000000001</v>
      </c>
      <c r="J259" s="397"/>
      <c r="K259" s="401"/>
      <c r="L259" s="396"/>
      <c r="M259" s="479"/>
      <c r="N259" s="403"/>
    </row>
    <row r="260" spans="1:14" x14ac:dyDescent="0.2">
      <c r="A260" s="397">
        <v>907</v>
      </c>
      <c r="B260" s="401">
        <f t="shared" si="3"/>
        <v>907</v>
      </c>
      <c r="C260" s="396">
        <v>3</v>
      </c>
      <c r="D260" s="479">
        <v>6.53</v>
      </c>
      <c r="E260" s="479">
        <v>5.93</v>
      </c>
      <c r="F260" s="258">
        <v>5.41</v>
      </c>
      <c r="J260" s="397"/>
      <c r="K260" s="401"/>
      <c r="L260" s="396"/>
      <c r="M260" s="479"/>
      <c r="N260" s="403"/>
    </row>
    <row r="261" spans="1:14" x14ac:dyDescent="0.2">
      <c r="A261" s="397" t="s">
        <v>917</v>
      </c>
      <c r="B261" s="401">
        <f t="shared" si="3"/>
        <v>908</v>
      </c>
      <c r="C261" s="396">
        <v>3</v>
      </c>
      <c r="D261" s="479">
        <v>270.79000000000002</v>
      </c>
      <c r="E261" s="479">
        <v>235.62</v>
      </c>
      <c r="F261" s="258">
        <v>207.96</v>
      </c>
      <c r="J261" s="397"/>
      <c r="K261" s="401"/>
      <c r="L261" s="396"/>
      <c r="M261" s="479"/>
      <c r="N261" s="403"/>
    </row>
    <row r="262" spans="1:14" x14ac:dyDescent="0.2">
      <c r="A262" s="398" t="s">
        <v>918</v>
      </c>
      <c r="B262" s="401">
        <f t="shared" si="3"/>
        <v>909</v>
      </c>
      <c r="C262" s="399">
        <v>3</v>
      </c>
      <c r="D262" s="479">
        <v>118.03</v>
      </c>
      <c r="E262" s="479">
        <v>101.18</v>
      </c>
      <c r="F262" s="258">
        <v>87.97</v>
      </c>
      <c r="J262" s="398"/>
      <c r="K262" s="401"/>
      <c r="L262" s="399"/>
      <c r="M262" s="479"/>
      <c r="N262" s="402"/>
    </row>
    <row r="263" spans="1:14" x14ac:dyDescent="0.2">
      <c r="A263" s="397">
        <v>910</v>
      </c>
      <c r="B263" s="401">
        <f t="shared" si="3"/>
        <v>910</v>
      </c>
      <c r="C263" s="396">
        <v>3</v>
      </c>
      <c r="D263" s="479">
        <v>8.0399999999999991</v>
      </c>
      <c r="E263" s="479">
        <v>7.09</v>
      </c>
      <c r="F263" s="258">
        <v>6.24</v>
      </c>
      <c r="J263" s="397"/>
      <c r="K263" s="401"/>
      <c r="L263" s="396"/>
      <c r="M263" s="479"/>
      <c r="N263" s="403"/>
    </row>
    <row r="264" spans="1:14" x14ac:dyDescent="0.2">
      <c r="A264" s="397">
        <v>911</v>
      </c>
      <c r="B264" s="401">
        <f t="shared" ref="B264:B327" si="4">+VALUE(A264)</f>
        <v>911</v>
      </c>
      <c r="C264" s="396">
        <v>3</v>
      </c>
      <c r="D264" s="479">
        <v>5.53</v>
      </c>
      <c r="E264" s="479">
        <v>4.92</v>
      </c>
      <c r="F264" s="258">
        <v>4.4000000000000004</v>
      </c>
      <c r="J264" s="397"/>
      <c r="K264" s="401"/>
      <c r="L264" s="396"/>
      <c r="M264" s="479"/>
      <c r="N264" s="403"/>
    </row>
    <row r="265" spans="1:14" x14ac:dyDescent="0.2">
      <c r="A265" s="397" t="s">
        <v>920</v>
      </c>
      <c r="B265" s="401">
        <f t="shared" si="4"/>
        <v>912</v>
      </c>
      <c r="C265" s="396">
        <v>3</v>
      </c>
      <c r="D265" s="479">
        <v>552.75</v>
      </c>
      <c r="E265" s="479">
        <v>539.89</v>
      </c>
      <c r="F265" s="258">
        <v>524.09</v>
      </c>
      <c r="J265" s="397"/>
      <c r="K265" s="401"/>
      <c r="L265" s="396"/>
      <c r="M265" s="479"/>
      <c r="N265" s="403"/>
    </row>
    <row r="266" spans="1:14" x14ac:dyDescent="0.2">
      <c r="A266" s="397" t="s">
        <v>922</v>
      </c>
      <c r="B266" s="401">
        <f t="shared" si="4"/>
        <v>913</v>
      </c>
      <c r="C266" s="396">
        <v>3</v>
      </c>
      <c r="D266" s="479">
        <v>665.51</v>
      </c>
      <c r="E266" s="479">
        <v>591.26</v>
      </c>
      <c r="F266" s="258">
        <v>516.26</v>
      </c>
      <c r="J266" s="397"/>
      <c r="K266" s="401"/>
      <c r="L266" s="396"/>
      <c r="M266" s="479"/>
      <c r="N266" s="403"/>
    </row>
    <row r="267" spans="1:14" x14ac:dyDescent="0.2">
      <c r="A267" s="397">
        <v>914</v>
      </c>
      <c r="B267" s="401">
        <f t="shared" si="4"/>
        <v>914</v>
      </c>
      <c r="C267" s="396">
        <v>3</v>
      </c>
      <c r="D267" s="479">
        <v>3.85</v>
      </c>
      <c r="E267" s="479">
        <v>3.42</v>
      </c>
      <c r="F267" s="258">
        <v>3.09</v>
      </c>
      <c r="J267" s="397"/>
      <c r="K267" s="401"/>
      <c r="L267" s="396"/>
      <c r="M267" s="479"/>
      <c r="N267" s="403"/>
    </row>
    <row r="268" spans="1:14" x14ac:dyDescent="0.2">
      <c r="A268" s="397">
        <v>915</v>
      </c>
      <c r="B268" s="401">
        <f t="shared" si="4"/>
        <v>915</v>
      </c>
      <c r="C268" s="396">
        <v>3</v>
      </c>
      <c r="D268" s="479">
        <v>3.82</v>
      </c>
      <c r="E268" s="479">
        <v>3.26</v>
      </c>
      <c r="F268" s="258">
        <v>2.83</v>
      </c>
      <c r="J268" s="397"/>
      <c r="K268" s="401"/>
      <c r="L268" s="396"/>
      <c r="M268" s="479"/>
      <c r="N268" s="403"/>
    </row>
    <row r="269" spans="1:14" x14ac:dyDescent="0.2">
      <c r="A269" s="397">
        <v>916</v>
      </c>
      <c r="B269" s="401">
        <f t="shared" si="4"/>
        <v>916</v>
      </c>
      <c r="C269" s="396">
        <v>3</v>
      </c>
      <c r="D269" s="479">
        <v>2.87</v>
      </c>
      <c r="E269" s="479">
        <v>2.59</v>
      </c>
      <c r="F269" s="258">
        <v>2.33</v>
      </c>
      <c r="J269" s="397"/>
      <c r="K269" s="401"/>
      <c r="L269" s="396"/>
      <c r="M269" s="479"/>
      <c r="N269" s="403"/>
    </row>
    <row r="270" spans="1:14" x14ac:dyDescent="0.2">
      <c r="A270" s="397">
        <v>917</v>
      </c>
      <c r="B270" s="401">
        <f t="shared" si="4"/>
        <v>917</v>
      </c>
      <c r="C270" s="396">
        <v>3</v>
      </c>
      <c r="D270" s="479">
        <v>4.9000000000000004</v>
      </c>
      <c r="E270" s="479">
        <v>4.41</v>
      </c>
      <c r="F270" s="258">
        <v>3.97</v>
      </c>
      <c r="J270" s="397"/>
      <c r="K270" s="401"/>
      <c r="L270" s="396"/>
      <c r="M270" s="479"/>
      <c r="N270" s="403"/>
    </row>
    <row r="271" spans="1:14" x14ac:dyDescent="0.2">
      <c r="A271" s="397">
        <v>918</v>
      </c>
      <c r="B271" s="401">
        <f t="shared" si="4"/>
        <v>918</v>
      </c>
      <c r="C271" s="396">
        <v>3</v>
      </c>
      <c r="D271" s="479">
        <v>3.7</v>
      </c>
      <c r="E271" s="479">
        <v>3.16</v>
      </c>
      <c r="F271" s="258">
        <v>2.73</v>
      </c>
      <c r="J271" s="397"/>
      <c r="K271" s="401"/>
      <c r="L271" s="396"/>
      <c r="M271" s="479"/>
      <c r="N271" s="403"/>
    </row>
    <row r="272" spans="1:14" x14ac:dyDescent="0.2">
      <c r="A272" s="397">
        <v>919</v>
      </c>
      <c r="B272" s="401">
        <f t="shared" si="4"/>
        <v>919</v>
      </c>
      <c r="C272" s="396">
        <v>3</v>
      </c>
      <c r="D272" s="479">
        <v>3.31</v>
      </c>
      <c r="E272" s="479">
        <v>2.84</v>
      </c>
      <c r="F272" s="258">
        <v>2.4500000000000002</v>
      </c>
      <c r="J272" s="397"/>
      <c r="K272" s="401"/>
      <c r="L272" s="396"/>
      <c r="M272" s="479"/>
      <c r="N272" s="403"/>
    </row>
    <row r="273" spans="1:14" x14ac:dyDescent="0.2">
      <c r="A273" s="397">
        <v>920</v>
      </c>
      <c r="B273" s="401">
        <f t="shared" si="4"/>
        <v>920</v>
      </c>
      <c r="C273" s="396">
        <v>3</v>
      </c>
      <c r="D273" s="479">
        <v>0.94</v>
      </c>
      <c r="E273" s="479">
        <v>0.82</v>
      </c>
      <c r="F273" s="258">
        <v>0.72</v>
      </c>
      <c r="J273" s="397"/>
      <c r="K273" s="401"/>
      <c r="L273" s="396"/>
      <c r="M273" s="479"/>
      <c r="N273" s="403"/>
    </row>
    <row r="274" spans="1:14" x14ac:dyDescent="0.2">
      <c r="A274" s="397">
        <v>921</v>
      </c>
      <c r="B274" s="401">
        <f t="shared" si="4"/>
        <v>921</v>
      </c>
      <c r="C274" s="396">
        <v>3</v>
      </c>
      <c r="D274" s="479">
        <v>8.51</v>
      </c>
      <c r="E274" s="479">
        <v>7.44</v>
      </c>
      <c r="F274" s="258">
        <v>6.52</v>
      </c>
      <c r="J274" s="397"/>
      <c r="K274" s="401"/>
      <c r="L274" s="396"/>
      <c r="M274" s="479"/>
      <c r="N274" s="403"/>
    </row>
    <row r="275" spans="1:14" x14ac:dyDescent="0.2">
      <c r="A275" s="397">
        <v>922</v>
      </c>
      <c r="B275" s="401">
        <f t="shared" si="4"/>
        <v>922</v>
      </c>
      <c r="C275" s="396">
        <v>3</v>
      </c>
      <c r="D275" s="479">
        <v>4.05</v>
      </c>
      <c r="E275" s="479">
        <v>3.51</v>
      </c>
      <c r="F275" s="258">
        <v>3.08</v>
      </c>
      <c r="J275" s="397"/>
      <c r="K275" s="401"/>
      <c r="L275" s="396"/>
      <c r="M275" s="479"/>
      <c r="N275" s="403"/>
    </row>
    <row r="276" spans="1:14" x14ac:dyDescent="0.2">
      <c r="A276" s="397">
        <v>923</v>
      </c>
      <c r="B276" s="401">
        <f t="shared" si="4"/>
        <v>923</v>
      </c>
      <c r="C276" s="396">
        <v>3</v>
      </c>
      <c r="D276" s="479">
        <v>4.1100000000000003</v>
      </c>
      <c r="E276" s="479">
        <v>3.58</v>
      </c>
      <c r="F276" s="258">
        <v>3.14</v>
      </c>
      <c r="J276" s="397"/>
      <c r="K276" s="401"/>
      <c r="L276" s="396"/>
      <c r="M276" s="479"/>
      <c r="N276" s="403"/>
    </row>
    <row r="277" spans="1:14" x14ac:dyDescent="0.2">
      <c r="A277" s="397">
        <v>924</v>
      </c>
      <c r="B277" s="401">
        <f t="shared" si="4"/>
        <v>924</v>
      </c>
      <c r="C277" s="396">
        <v>3</v>
      </c>
      <c r="D277" s="479">
        <v>4.92</v>
      </c>
      <c r="E277" s="479">
        <v>4.6500000000000004</v>
      </c>
      <c r="F277" s="258">
        <v>4.32</v>
      </c>
      <c r="J277" s="397"/>
      <c r="K277" s="401"/>
      <c r="L277" s="396"/>
      <c r="M277" s="479"/>
      <c r="N277" s="403"/>
    </row>
    <row r="278" spans="1:14" x14ac:dyDescent="0.2">
      <c r="A278" s="398">
        <v>925</v>
      </c>
      <c r="B278" s="401">
        <f t="shared" si="4"/>
        <v>925</v>
      </c>
      <c r="C278" s="399">
        <v>3</v>
      </c>
      <c r="D278" s="479">
        <v>3.54</v>
      </c>
      <c r="E278" s="479">
        <v>3.24</v>
      </c>
      <c r="F278" s="258">
        <v>3.03</v>
      </c>
      <c r="J278" s="398"/>
      <c r="K278" s="401"/>
      <c r="L278" s="399"/>
      <c r="M278" s="479"/>
      <c r="N278" s="402"/>
    </row>
    <row r="279" spans="1:14" x14ac:dyDescent="0.2">
      <c r="A279" s="398">
        <v>926</v>
      </c>
      <c r="B279" s="401">
        <f t="shared" si="4"/>
        <v>926</v>
      </c>
      <c r="C279" s="399">
        <v>3</v>
      </c>
      <c r="D279" s="479">
        <v>4.1399999999999997</v>
      </c>
      <c r="E279" s="479">
        <v>3.78</v>
      </c>
      <c r="F279" s="258">
        <v>3.42</v>
      </c>
      <c r="J279" s="398"/>
      <c r="K279" s="401"/>
      <c r="L279" s="399"/>
      <c r="M279" s="479"/>
      <c r="N279" s="402"/>
    </row>
    <row r="280" spans="1:14" x14ac:dyDescent="0.2">
      <c r="A280" s="398">
        <v>927</v>
      </c>
      <c r="B280" s="401">
        <f t="shared" si="4"/>
        <v>927</v>
      </c>
      <c r="C280" s="399">
        <v>3</v>
      </c>
      <c r="D280" s="479">
        <v>1.72</v>
      </c>
      <c r="E280" s="479">
        <v>1.55</v>
      </c>
      <c r="F280" s="258">
        <v>1.37</v>
      </c>
      <c r="J280" s="398"/>
      <c r="K280" s="401"/>
      <c r="L280" s="399"/>
      <c r="M280" s="479"/>
      <c r="N280" s="402"/>
    </row>
    <row r="281" spans="1:14" x14ac:dyDescent="0.2">
      <c r="A281" s="398">
        <v>928</v>
      </c>
      <c r="B281" s="401">
        <f t="shared" si="4"/>
        <v>928</v>
      </c>
      <c r="C281" s="399">
        <v>3</v>
      </c>
      <c r="D281" s="479">
        <v>4.03</v>
      </c>
      <c r="E281" s="479">
        <v>3.62</v>
      </c>
      <c r="F281" s="258">
        <v>3.26</v>
      </c>
      <c r="J281" s="398"/>
      <c r="K281" s="401"/>
      <c r="L281" s="399"/>
      <c r="M281" s="479"/>
      <c r="N281" s="402"/>
    </row>
    <row r="282" spans="1:14" x14ac:dyDescent="0.2">
      <c r="A282" s="398">
        <v>929</v>
      </c>
      <c r="B282" s="401">
        <f t="shared" si="4"/>
        <v>929</v>
      </c>
      <c r="C282" s="399">
        <v>3</v>
      </c>
      <c r="D282" s="479">
        <v>5.3</v>
      </c>
      <c r="E282" s="479">
        <v>4.66</v>
      </c>
      <c r="F282" s="258">
        <v>4.1100000000000003</v>
      </c>
      <c r="J282" s="398"/>
      <c r="K282" s="401"/>
      <c r="L282" s="399"/>
      <c r="M282" s="479"/>
      <c r="N282" s="402"/>
    </row>
    <row r="283" spans="1:14" x14ac:dyDescent="0.2">
      <c r="A283" s="397">
        <v>932</v>
      </c>
      <c r="B283" s="401">
        <f t="shared" si="4"/>
        <v>932</v>
      </c>
      <c r="C283" s="396">
        <v>3</v>
      </c>
      <c r="D283" s="479">
        <v>1.0900000000000001</v>
      </c>
      <c r="E283" s="479">
        <v>0.96</v>
      </c>
      <c r="F283" s="258">
        <v>0.84</v>
      </c>
      <c r="J283" s="397"/>
      <c r="K283" s="401"/>
      <c r="L283" s="396"/>
      <c r="M283" s="479"/>
      <c r="N283" s="403"/>
    </row>
    <row r="284" spans="1:14" x14ac:dyDescent="0.2">
      <c r="A284" s="397">
        <v>933</v>
      </c>
      <c r="B284" s="401">
        <f t="shared" si="4"/>
        <v>933</v>
      </c>
      <c r="C284" s="396">
        <v>3</v>
      </c>
      <c r="D284" s="479">
        <v>6.46</v>
      </c>
      <c r="E284" s="479">
        <v>5.53</v>
      </c>
      <c r="F284" s="258">
        <v>4.79</v>
      </c>
      <c r="J284" s="397"/>
      <c r="K284" s="401"/>
      <c r="L284" s="396"/>
      <c r="M284" s="479"/>
      <c r="N284" s="403"/>
    </row>
    <row r="285" spans="1:14" x14ac:dyDescent="0.2">
      <c r="A285" s="397">
        <v>934</v>
      </c>
      <c r="B285" s="401">
        <f t="shared" si="4"/>
        <v>934</v>
      </c>
      <c r="C285" s="396">
        <v>3</v>
      </c>
      <c r="D285" s="479">
        <v>4.28</v>
      </c>
      <c r="E285" s="479">
        <v>4.01</v>
      </c>
      <c r="F285" s="258">
        <v>3.78</v>
      </c>
      <c r="J285" s="397"/>
      <c r="K285" s="401"/>
      <c r="L285" s="396"/>
      <c r="M285" s="479"/>
      <c r="N285" s="403"/>
    </row>
    <row r="286" spans="1:14" x14ac:dyDescent="0.2">
      <c r="A286" s="397">
        <v>935</v>
      </c>
      <c r="B286" s="401">
        <f t="shared" si="4"/>
        <v>935</v>
      </c>
      <c r="C286" s="396">
        <v>3</v>
      </c>
      <c r="D286" s="479">
        <v>2</v>
      </c>
      <c r="E286" s="479">
        <v>1.77</v>
      </c>
      <c r="F286" s="258">
        <v>1.59</v>
      </c>
      <c r="J286" s="397"/>
      <c r="K286" s="401"/>
      <c r="L286" s="396"/>
      <c r="M286" s="479"/>
      <c r="N286" s="403"/>
    </row>
    <row r="287" spans="1:14" x14ac:dyDescent="0.2">
      <c r="A287" s="397">
        <v>936</v>
      </c>
      <c r="B287" s="401">
        <f t="shared" si="4"/>
        <v>936</v>
      </c>
      <c r="C287" s="396">
        <v>3</v>
      </c>
      <c r="D287" s="479">
        <v>0.45</v>
      </c>
      <c r="E287" s="479">
        <v>0.43</v>
      </c>
      <c r="F287" s="258">
        <v>0.39</v>
      </c>
      <c r="J287" s="397"/>
      <c r="K287" s="401"/>
      <c r="L287" s="396"/>
      <c r="M287" s="479"/>
      <c r="N287" s="403"/>
    </row>
    <row r="288" spans="1:14" x14ac:dyDescent="0.2">
      <c r="A288" s="397">
        <v>937</v>
      </c>
      <c r="B288" s="401">
        <f t="shared" si="4"/>
        <v>937</v>
      </c>
      <c r="C288" s="396">
        <v>3</v>
      </c>
      <c r="D288" s="479">
        <v>11.36</v>
      </c>
      <c r="E288" s="479">
        <v>9.85</v>
      </c>
      <c r="F288" s="258">
        <v>8.51</v>
      </c>
      <c r="J288" s="397"/>
      <c r="K288" s="401"/>
      <c r="L288" s="396"/>
      <c r="M288" s="479"/>
      <c r="N288" s="403"/>
    </row>
    <row r="289" spans="1:14" x14ac:dyDescent="0.2">
      <c r="A289" s="397">
        <v>939</v>
      </c>
      <c r="B289" s="401">
        <f t="shared" si="4"/>
        <v>939</v>
      </c>
      <c r="C289" s="396">
        <v>3</v>
      </c>
      <c r="D289" s="479">
        <v>8.33</v>
      </c>
      <c r="E289" s="479">
        <v>7.4</v>
      </c>
      <c r="F289" s="258">
        <v>6.65</v>
      </c>
      <c r="J289" s="397"/>
      <c r="K289" s="401"/>
      <c r="L289" s="396"/>
      <c r="M289" s="479"/>
      <c r="N289" s="403"/>
    </row>
    <row r="290" spans="1:14" x14ac:dyDescent="0.2">
      <c r="A290" s="397">
        <v>940</v>
      </c>
      <c r="B290" s="401">
        <f t="shared" si="4"/>
        <v>940</v>
      </c>
      <c r="C290" s="396">
        <v>3</v>
      </c>
      <c r="D290" s="479">
        <v>7.43</v>
      </c>
      <c r="E290" s="479">
        <v>6.63</v>
      </c>
      <c r="F290" s="258">
        <v>5.77</v>
      </c>
      <c r="J290" s="397"/>
      <c r="K290" s="401"/>
      <c r="L290" s="396"/>
      <c r="M290" s="479"/>
      <c r="N290" s="403"/>
    </row>
    <row r="291" spans="1:14" x14ac:dyDescent="0.2">
      <c r="A291" s="397">
        <v>941</v>
      </c>
      <c r="B291" s="401">
        <f t="shared" si="4"/>
        <v>941</v>
      </c>
      <c r="C291" s="396">
        <v>3</v>
      </c>
      <c r="D291" s="479">
        <v>4.74</v>
      </c>
      <c r="E291" s="479">
        <v>4.53</v>
      </c>
      <c r="F291" s="258">
        <v>4.2699999999999996</v>
      </c>
      <c r="J291" s="397"/>
      <c r="K291" s="401"/>
      <c r="L291" s="396"/>
      <c r="M291" s="479"/>
      <c r="N291" s="403"/>
    </row>
    <row r="292" spans="1:14" x14ac:dyDescent="0.2">
      <c r="A292" s="397">
        <v>942</v>
      </c>
      <c r="B292" s="401">
        <f t="shared" si="4"/>
        <v>942</v>
      </c>
      <c r="C292" s="396">
        <v>3</v>
      </c>
      <c r="D292" s="479">
        <v>3.61</v>
      </c>
      <c r="E292" s="479">
        <v>3.39</v>
      </c>
      <c r="F292" s="258">
        <v>3.17</v>
      </c>
      <c r="J292" s="397"/>
      <c r="K292" s="401"/>
      <c r="L292" s="396"/>
      <c r="M292" s="479"/>
      <c r="N292" s="403"/>
    </row>
    <row r="293" spans="1:14" x14ac:dyDescent="0.2">
      <c r="A293" s="397">
        <v>943</v>
      </c>
      <c r="B293" s="401">
        <f t="shared" si="4"/>
        <v>943</v>
      </c>
      <c r="C293" s="396">
        <v>3</v>
      </c>
      <c r="D293" s="479">
        <v>6.61</v>
      </c>
      <c r="E293" s="479">
        <v>6.15</v>
      </c>
      <c r="F293" s="258">
        <v>5.64</v>
      </c>
      <c r="J293" s="397"/>
      <c r="K293" s="401"/>
      <c r="L293" s="396"/>
      <c r="M293" s="479"/>
      <c r="N293" s="403"/>
    </row>
    <row r="294" spans="1:14" x14ac:dyDescent="0.2">
      <c r="A294" s="397">
        <v>944</v>
      </c>
      <c r="B294" s="401">
        <f t="shared" si="4"/>
        <v>944</v>
      </c>
      <c r="C294" s="396">
        <v>3</v>
      </c>
      <c r="D294" s="479">
        <v>4.1100000000000003</v>
      </c>
      <c r="E294" s="479">
        <v>3.63</v>
      </c>
      <c r="F294" s="258">
        <v>3.15</v>
      </c>
      <c r="J294" s="397"/>
      <c r="K294" s="401"/>
      <c r="L294" s="396"/>
      <c r="M294" s="479"/>
      <c r="N294" s="403"/>
    </row>
    <row r="295" spans="1:14" x14ac:dyDescent="0.2">
      <c r="A295" s="397">
        <v>945</v>
      </c>
      <c r="B295" s="401">
        <f t="shared" si="4"/>
        <v>945</v>
      </c>
      <c r="C295" s="396">
        <v>3</v>
      </c>
      <c r="D295" s="479">
        <v>4.1399999999999997</v>
      </c>
      <c r="E295" s="479">
        <v>3.78</v>
      </c>
      <c r="F295" s="258">
        <v>3.47</v>
      </c>
      <c r="J295" s="397"/>
      <c r="K295" s="401"/>
      <c r="L295" s="396"/>
      <c r="M295" s="479"/>
      <c r="N295" s="403"/>
    </row>
    <row r="296" spans="1:14" x14ac:dyDescent="0.2">
      <c r="A296" s="397">
        <v>946</v>
      </c>
      <c r="B296" s="401">
        <f t="shared" si="4"/>
        <v>946</v>
      </c>
      <c r="C296" s="396">
        <v>3</v>
      </c>
      <c r="D296" s="479">
        <v>4.28</v>
      </c>
      <c r="E296" s="479">
        <v>3.79</v>
      </c>
      <c r="F296" s="258">
        <v>3.42</v>
      </c>
      <c r="J296" s="397"/>
      <c r="K296" s="401"/>
      <c r="L296" s="396"/>
      <c r="M296" s="479"/>
      <c r="N296" s="403"/>
    </row>
    <row r="297" spans="1:14" x14ac:dyDescent="0.2">
      <c r="A297" s="397">
        <v>947</v>
      </c>
      <c r="B297" s="401">
        <f t="shared" si="4"/>
        <v>947</v>
      </c>
      <c r="C297" s="396">
        <v>3</v>
      </c>
      <c r="D297" s="479">
        <v>7.63</v>
      </c>
      <c r="E297" s="479">
        <v>6.71</v>
      </c>
      <c r="F297" s="258">
        <v>5.92</v>
      </c>
      <c r="J297" s="397"/>
      <c r="K297" s="401"/>
      <c r="L297" s="396"/>
      <c r="M297" s="479"/>
      <c r="N297" s="403"/>
    </row>
    <row r="298" spans="1:14" x14ac:dyDescent="0.2">
      <c r="A298" s="397">
        <v>948</v>
      </c>
      <c r="B298" s="401">
        <f t="shared" si="4"/>
        <v>948</v>
      </c>
      <c r="C298" s="396">
        <v>3</v>
      </c>
      <c r="D298" s="479">
        <v>2.65</v>
      </c>
      <c r="E298" s="479">
        <v>2.5299999999999998</v>
      </c>
      <c r="F298" s="258">
        <v>2.33</v>
      </c>
      <c r="J298" s="397"/>
      <c r="K298" s="401"/>
      <c r="L298" s="396"/>
      <c r="M298" s="479"/>
      <c r="N298" s="403"/>
    </row>
    <row r="299" spans="1:14" x14ac:dyDescent="0.2">
      <c r="A299" s="397">
        <v>949</v>
      </c>
      <c r="B299" s="401">
        <f t="shared" si="4"/>
        <v>949</v>
      </c>
      <c r="C299" s="396">
        <v>3</v>
      </c>
      <c r="D299" s="479">
        <v>0.81</v>
      </c>
      <c r="E299" s="479">
        <v>0.65</v>
      </c>
      <c r="F299" s="258">
        <v>0.55000000000000004</v>
      </c>
      <c r="J299" s="397"/>
      <c r="K299" s="401"/>
      <c r="L299" s="396"/>
      <c r="M299" s="479"/>
      <c r="N299" s="403"/>
    </row>
    <row r="300" spans="1:14" x14ac:dyDescent="0.2">
      <c r="A300" s="397">
        <v>951</v>
      </c>
      <c r="B300" s="401">
        <f t="shared" si="4"/>
        <v>951</v>
      </c>
      <c r="C300" s="396">
        <v>3</v>
      </c>
      <c r="D300" s="479">
        <v>0.68</v>
      </c>
      <c r="E300" s="479">
        <v>0.63</v>
      </c>
      <c r="F300" s="258">
        <v>0.57999999999999996</v>
      </c>
      <c r="J300" s="397"/>
      <c r="K300" s="401"/>
      <c r="L300" s="396"/>
      <c r="M300" s="479"/>
      <c r="N300" s="403"/>
    </row>
    <row r="301" spans="1:14" x14ac:dyDescent="0.2">
      <c r="A301" s="397">
        <v>952</v>
      </c>
      <c r="B301" s="401">
        <f t="shared" si="4"/>
        <v>952</v>
      </c>
      <c r="C301" s="396">
        <v>3</v>
      </c>
      <c r="D301" s="479">
        <v>0.84</v>
      </c>
      <c r="E301" s="479">
        <v>0.78</v>
      </c>
      <c r="F301" s="258">
        <v>0.7</v>
      </c>
      <c r="J301" s="397"/>
      <c r="K301" s="401"/>
      <c r="L301" s="396"/>
      <c r="M301" s="479"/>
      <c r="N301" s="403"/>
    </row>
    <row r="302" spans="1:14" x14ac:dyDescent="0.2">
      <c r="A302" s="397">
        <v>953</v>
      </c>
      <c r="B302" s="401">
        <f t="shared" si="4"/>
        <v>953</v>
      </c>
      <c r="C302" s="396">
        <v>3</v>
      </c>
      <c r="D302" s="479">
        <v>0.22</v>
      </c>
      <c r="E302" s="479">
        <v>0.17</v>
      </c>
      <c r="F302" s="258">
        <v>0.17</v>
      </c>
      <c r="J302" s="397"/>
      <c r="K302" s="401"/>
      <c r="L302" s="396"/>
      <c r="M302" s="479"/>
      <c r="N302" s="403"/>
    </row>
    <row r="303" spans="1:14" x14ac:dyDescent="0.2">
      <c r="A303" s="397">
        <v>954</v>
      </c>
      <c r="B303" s="401">
        <f t="shared" si="4"/>
        <v>954</v>
      </c>
      <c r="C303" s="396">
        <v>3</v>
      </c>
      <c r="D303" s="479">
        <v>4.04</v>
      </c>
      <c r="E303" s="479">
        <v>3.63</v>
      </c>
      <c r="F303" s="258">
        <v>3.27</v>
      </c>
      <c r="J303" s="397"/>
      <c r="K303" s="401"/>
      <c r="L303" s="396"/>
      <c r="M303" s="479"/>
      <c r="N303" s="403"/>
    </row>
    <row r="304" spans="1:14" x14ac:dyDescent="0.2">
      <c r="A304" s="397">
        <v>955</v>
      </c>
      <c r="B304" s="401">
        <f t="shared" si="4"/>
        <v>955</v>
      </c>
      <c r="C304" s="396">
        <v>3</v>
      </c>
      <c r="D304" s="479">
        <v>0.3</v>
      </c>
      <c r="E304" s="479">
        <v>0.22</v>
      </c>
      <c r="F304" s="258">
        <v>0.17</v>
      </c>
      <c r="J304" s="397"/>
      <c r="K304" s="401"/>
      <c r="L304" s="396"/>
      <c r="M304" s="479"/>
      <c r="N304" s="403"/>
    </row>
    <row r="305" spans="1:14" x14ac:dyDescent="0.2">
      <c r="A305" s="397">
        <v>956</v>
      </c>
      <c r="B305" s="401">
        <f t="shared" si="4"/>
        <v>956</v>
      </c>
      <c r="C305" s="396">
        <v>3</v>
      </c>
      <c r="D305" s="479">
        <v>0.24</v>
      </c>
      <c r="E305" s="479">
        <v>0.21</v>
      </c>
      <c r="F305" s="258">
        <v>0.16</v>
      </c>
      <c r="J305" s="397"/>
      <c r="K305" s="401"/>
      <c r="L305" s="396"/>
      <c r="M305" s="479"/>
      <c r="N305" s="403"/>
    </row>
    <row r="306" spans="1:14" x14ac:dyDescent="0.2">
      <c r="A306" s="397">
        <v>957</v>
      </c>
      <c r="B306" s="401">
        <f t="shared" si="4"/>
        <v>957</v>
      </c>
      <c r="C306" s="396">
        <v>3</v>
      </c>
      <c r="D306" s="479">
        <v>0.8</v>
      </c>
      <c r="E306" s="479">
        <v>0.72</v>
      </c>
      <c r="F306" s="258">
        <v>0.68</v>
      </c>
      <c r="J306" s="397"/>
      <c r="K306" s="401"/>
      <c r="L306" s="396"/>
      <c r="M306" s="479"/>
      <c r="N306" s="403"/>
    </row>
    <row r="307" spans="1:14" x14ac:dyDescent="0.2">
      <c r="A307" s="397">
        <v>958</v>
      </c>
      <c r="B307" s="401">
        <f t="shared" si="4"/>
        <v>958</v>
      </c>
      <c r="C307" s="396">
        <v>3</v>
      </c>
      <c r="D307" s="479">
        <v>2.2799999999999998</v>
      </c>
      <c r="E307" s="479">
        <v>2.16</v>
      </c>
      <c r="F307" s="258">
        <v>1.98</v>
      </c>
      <c r="J307" s="397"/>
      <c r="K307" s="401"/>
      <c r="L307" s="396"/>
      <c r="M307" s="479"/>
      <c r="N307" s="403"/>
    </row>
    <row r="308" spans="1:14" x14ac:dyDescent="0.2">
      <c r="A308" s="397">
        <v>959</v>
      </c>
      <c r="B308" s="401">
        <f t="shared" si="4"/>
        <v>959</v>
      </c>
      <c r="C308" s="396">
        <v>3</v>
      </c>
      <c r="D308" s="479">
        <v>2.27</v>
      </c>
      <c r="E308" s="479">
        <v>1.98</v>
      </c>
      <c r="F308" s="258">
        <v>1.76</v>
      </c>
      <c r="J308" s="397"/>
      <c r="K308" s="401"/>
      <c r="L308" s="396"/>
      <c r="M308" s="479"/>
      <c r="N308" s="403"/>
    </row>
    <row r="309" spans="1:14" x14ac:dyDescent="0.2">
      <c r="A309" s="397">
        <v>960</v>
      </c>
      <c r="B309" s="401">
        <f t="shared" si="4"/>
        <v>960</v>
      </c>
      <c r="C309" s="396">
        <v>3</v>
      </c>
      <c r="D309" s="479">
        <v>5.45</v>
      </c>
      <c r="E309" s="479">
        <v>4.9000000000000004</v>
      </c>
      <c r="F309" s="258">
        <v>4.37</v>
      </c>
      <c r="J309" s="397"/>
      <c r="K309" s="401"/>
      <c r="L309" s="396"/>
      <c r="M309" s="479"/>
      <c r="N309" s="403"/>
    </row>
    <row r="310" spans="1:14" x14ac:dyDescent="0.2">
      <c r="A310" s="397">
        <v>961</v>
      </c>
      <c r="B310" s="401">
        <f t="shared" si="4"/>
        <v>961</v>
      </c>
      <c r="C310" s="396">
        <v>3</v>
      </c>
      <c r="D310" s="479">
        <v>1.1499999999999999</v>
      </c>
      <c r="E310" s="479">
        <v>0.99</v>
      </c>
      <c r="F310" s="258">
        <v>0.89</v>
      </c>
      <c r="J310" s="397"/>
      <c r="K310" s="401"/>
      <c r="L310" s="396"/>
      <c r="M310" s="479"/>
      <c r="N310" s="403"/>
    </row>
    <row r="311" spans="1:14" x14ac:dyDescent="0.2">
      <c r="A311" s="397">
        <v>962</v>
      </c>
      <c r="B311" s="401">
        <f t="shared" si="4"/>
        <v>962</v>
      </c>
      <c r="C311" s="396">
        <v>3</v>
      </c>
      <c r="D311" s="479">
        <v>0.22</v>
      </c>
      <c r="E311" s="479">
        <v>0.19</v>
      </c>
      <c r="F311" s="258">
        <v>0.17</v>
      </c>
      <c r="J311" s="397"/>
      <c r="K311" s="401"/>
      <c r="L311" s="396"/>
      <c r="M311" s="479"/>
      <c r="N311" s="403"/>
    </row>
    <row r="312" spans="1:14" x14ac:dyDescent="0.2">
      <c r="A312" s="397">
        <v>963</v>
      </c>
      <c r="B312" s="401">
        <f t="shared" si="4"/>
        <v>963</v>
      </c>
      <c r="C312" s="396">
        <v>3</v>
      </c>
      <c r="D312" s="479">
        <v>0.51</v>
      </c>
      <c r="E312" s="479">
        <v>0.49</v>
      </c>
      <c r="F312" s="258">
        <v>0.48</v>
      </c>
      <c r="J312" s="397"/>
      <c r="K312" s="401"/>
      <c r="L312" s="396"/>
      <c r="M312" s="479"/>
      <c r="N312" s="403"/>
    </row>
    <row r="313" spans="1:14" x14ac:dyDescent="0.2">
      <c r="A313" s="397">
        <v>964</v>
      </c>
      <c r="B313" s="401">
        <f t="shared" si="4"/>
        <v>964</v>
      </c>
      <c r="C313" s="396">
        <v>3</v>
      </c>
      <c r="D313" s="479">
        <v>4.3600000000000003</v>
      </c>
      <c r="E313" s="479">
        <v>3.92</v>
      </c>
      <c r="F313" s="258">
        <v>3.49</v>
      </c>
      <c r="J313" s="397"/>
      <c r="K313" s="401"/>
      <c r="L313" s="396"/>
      <c r="M313" s="479"/>
      <c r="N313" s="403"/>
    </row>
    <row r="314" spans="1:14" x14ac:dyDescent="0.2">
      <c r="A314" s="397">
        <v>965</v>
      </c>
      <c r="B314" s="401">
        <f t="shared" si="4"/>
        <v>965</v>
      </c>
      <c r="C314" s="396">
        <v>3</v>
      </c>
      <c r="D314" s="479">
        <v>0.7</v>
      </c>
      <c r="E314" s="479">
        <v>0.57999999999999996</v>
      </c>
      <c r="F314" s="258">
        <v>0.5</v>
      </c>
      <c r="J314" s="397"/>
      <c r="K314" s="401"/>
      <c r="L314" s="396"/>
      <c r="M314" s="479"/>
      <c r="N314" s="403"/>
    </row>
    <row r="315" spans="1:14" x14ac:dyDescent="0.2">
      <c r="A315" s="397">
        <v>966</v>
      </c>
      <c r="B315" s="401">
        <f t="shared" si="4"/>
        <v>966</v>
      </c>
      <c r="C315" s="396">
        <v>2</v>
      </c>
      <c r="D315" s="479">
        <v>4.3899999999999997</v>
      </c>
      <c r="E315" s="479">
        <v>4.0999999999999996</v>
      </c>
      <c r="F315" s="258">
        <v>3.86</v>
      </c>
      <c r="J315" s="397"/>
      <c r="K315" s="401"/>
      <c r="L315" s="396"/>
      <c r="M315" s="479"/>
      <c r="N315" s="403"/>
    </row>
    <row r="316" spans="1:14" x14ac:dyDescent="0.2">
      <c r="A316" s="397">
        <v>967</v>
      </c>
      <c r="B316" s="401">
        <f t="shared" si="4"/>
        <v>967</v>
      </c>
      <c r="C316" s="396">
        <v>3</v>
      </c>
      <c r="D316" s="479">
        <v>1.28</v>
      </c>
      <c r="E316" s="479">
        <v>1.19</v>
      </c>
      <c r="F316" s="258">
        <v>1.1200000000000001</v>
      </c>
      <c r="J316" s="397"/>
      <c r="K316" s="401"/>
      <c r="L316" s="396"/>
      <c r="M316" s="479"/>
      <c r="N316" s="403"/>
    </row>
    <row r="317" spans="1:14" x14ac:dyDescent="0.2">
      <c r="A317" s="397">
        <v>968</v>
      </c>
      <c r="B317" s="401">
        <f t="shared" si="4"/>
        <v>968</v>
      </c>
      <c r="C317" s="396">
        <v>3</v>
      </c>
      <c r="D317" s="479">
        <v>1.85</v>
      </c>
      <c r="E317" s="479">
        <v>1.67</v>
      </c>
      <c r="F317" s="258">
        <v>1.56</v>
      </c>
      <c r="J317" s="397"/>
      <c r="K317" s="401"/>
      <c r="L317" s="396"/>
      <c r="M317" s="479"/>
      <c r="N317" s="403"/>
    </row>
    <row r="318" spans="1:14" x14ac:dyDescent="0.2">
      <c r="A318" s="397">
        <v>969</v>
      </c>
      <c r="B318" s="401">
        <f t="shared" si="4"/>
        <v>969</v>
      </c>
      <c r="C318" s="396">
        <v>3</v>
      </c>
      <c r="D318" s="479">
        <v>5.72</v>
      </c>
      <c r="E318" s="479">
        <v>5.04</v>
      </c>
      <c r="F318" s="258">
        <v>4.47</v>
      </c>
      <c r="J318" s="397"/>
      <c r="K318" s="401"/>
      <c r="L318" s="396"/>
      <c r="M318" s="479"/>
      <c r="N318" s="403"/>
    </row>
    <row r="319" spans="1:14" x14ac:dyDescent="0.2">
      <c r="A319" s="397">
        <v>970</v>
      </c>
      <c r="B319" s="401">
        <f t="shared" si="4"/>
        <v>970</v>
      </c>
      <c r="C319" s="396">
        <v>3</v>
      </c>
      <c r="D319" s="479">
        <v>8.09</v>
      </c>
      <c r="E319" s="479">
        <v>7.6</v>
      </c>
      <c r="F319" s="258">
        <v>7.53</v>
      </c>
      <c r="J319" s="397"/>
      <c r="K319" s="401"/>
      <c r="L319" s="396"/>
      <c r="M319" s="479"/>
      <c r="N319" s="403"/>
    </row>
    <row r="320" spans="1:14" x14ac:dyDescent="0.2">
      <c r="A320" s="397">
        <v>971</v>
      </c>
      <c r="B320" s="401">
        <f t="shared" si="4"/>
        <v>971</v>
      </c>
      <c r="C320" s="396">
        <v>3</v>
      </c>
      <c r="D320" s="479">
        <v>4.71</v>
      </c>
      <c r="E320" s="479">
        <v>4.2300000000000004</v>
      </c>
      <c r="F320" s="258">
        <v>3.81</v>
      </c>
      <c r="J320" s="397"/>
      <c r="K320" s="401"/>
      <c r="L320" s="396"/>
      <c r="M320" s="479"/>
      <c r="N320" s="403"/>
    </row>
    <row r="321" spans="1:14" x14ac:dyDescent="0.2">
      <c r="A321" s="397">
        <v>973</v>
      </c>
      <c r="B321" s="401">
        <f t="shared" si="4"/>
        <v>973</v>
      </c>
      <c r="C321" s="396">
        <v>3</v>
      </c>
      <c r="D321" s="479">
        <v>4.45</v>
      </c>
      <c r="E321" s="479">
        <v>4.05</v>
      </c>
      <c r="F321" s="258">
        <v>3.55</v>
      </c>
      <c r="J321" s="397"/>
      <c r="K321" s="401"/>
      <c r="L321" s="396"/>
      <c r="M321" s="479"/>
      <c r="N321" s="403"/>
    </row>
    <row r="322" spans="1:14" x14ac:dyDescent="0.2">
      <c r="A322" s="397">
        <v>974</v>
      </c>
      <c r="B322" s="401">
        <f t="shared" si="4"/>
        <v>974</v>
      </c>
      <c r="C322" s="396">
        <v>3</v>
      </c>
      <c r="D322" s="479">
        <v>4.37</v>
      </c>
      <c r="E322" s="479">
        <v>3.93</v>
      </c>
      <c r="F322" s="258">
        <v>3.54</v>
      </c>
      <c r="J322" s="397"/>
      <c r="K322" s="401"/>
      <c r="L322" s="396"/>
      <c r="M322" s="479"/>
      <c r="N322" s="403"/>
    </row>
    <row r="323" spans="1:14" x14ac:dyDescent="0.2">
      <c r="A323" s="397">
        <v>975</v>
      </c>
      <c r="B323" s="401">
        <f t="shared" si="4"/>
        <v>975</v>
      </c>
      <c r="C323" s="396">
        <v>3</v>
      </c>
      <c r="D323" s="479">
        <v>2.4</v>
      </c>
      <c r="E323" s="479">
        <v>2.16</v>
      </c>
      <c r="F323" s="258">
        <v>1.95</v>
      </c>
      <c r="J323" s="397"/>
      <c r="K323" s="401"/>
      <c r="L323" s="396"/>
      <c r="M323" s="479"/>
      <c r="N323" s="403"/>
    </row>
    <row r="324" spans="1:14" x14ac:dyDescent="0.2">
      <c r="A324" s="397">
        <v>976</v>
      </c>
      <c r="B324" s="401">
        <f t="shared" si="4"/>
        <v>976</v>
      </c>
      <c r="C324" s="396">
        <v>3</v>
      </c>
      <c r="D324" s="479">
        <v>2.4500000000000002</v>
      </c>
      <c r="E324" s="479">
        <v>2.2400000000000002</v>
      </c>
      <c r="F324" s="258">
        <v>2.09</v>
      </c>
      <c r="J324" s="397"/>
      <c r="K324" s="401"/>
      <c r="L324" s="396"/>
      <c r="M324" s="479"/>
      <c r="N324" s="403"/>
    </row>
    <row r="325" spans="1:14" x14ac:dyDescent="0.2">
      <c r="A325" s="397">
        <v>977</v>
      </c>
      <c r="B325" s="401">
        <f t="shared" si="4"/>
        <v>977</v>
      </c>
      <c r="C325" s="396">
        <v>3</v>
      </c>
      <c r="D325" s="479">
        <v>0.68</v>
      </c>
      <c r="E325" s="479">
        <v>0.61</v>
      </c>
      <c r="F325" s="258">
        <v>0.56000000000000005</v>
      </c>
      <c r="J325" s="397"/>
      <c r="K325" s="401"/>
      <c r="L325" s="396"/>
      <c r="M325" s="479"/>
      <c r="N325" s="403"/>
    </row>
    <row r="326" spans="1:14" x14ac:dyDescent="0.2">
      <c r="A326" s="397">
        <v>978</v>
      </c>
      <c r="B326" s="401">
        <f t="shared" si="4"/>
        <v>978</v>
      </c>
      <c r="C326" s="396">
        <v>3</v>
      </c>
      <c r="D326" s="479">
        <v>4.03</v>
      </c>
      <c r="E326" s="479">
        <v>3.64</v>
      </c>
      <c r="F326" s="258">
        <v>3.29</v>
      </c>
      <c r="J326" s="397"/>
      <c r="K326" s="401"/>
      <c r="L326" s="396"/>
      <c r="M326" s="479"/>
      <c r="N326" s="403"/>
    </row>
    <row r="327" spans="1:14" x14ac:dyDescent="0.2">
      <c r="A327" s="397">
        <v>979</v>
      </c>
      <c r="B327" s="401">
        <f t="shared" si="4"/>
        <v>979</v>
      </c>
      <c r="C327" s="396">
        <v>3</v>
      </c>
      <c r="D327" s="479">
        <v>5.83</v>
      </c>
      <c r="E327" s="479">
        <v>5.19</v>
      </c>
      <c r="F327" s="258">
        <v>4.58</v>
      </c>
      <c r="J327" s="397"/>
      <c r="K327" s="401"/>
      <c r="L327" s="396"/>
      <c r="M327" s="479"/>
      <c r="N327" s="403"/>
    </row>
    <row r="328" spans="1:14" x14ac:dyDescent="0.2">
      <c r="A328" s="397">
        <v>980</v>
      </c>
      <c r="B328" s="401">
        <f t="shared" ref="B328:B349" si="5">+VALUE(A328)</f>
        <v>980</v>
      </c>
      <c r="C328" s="396">
        <v>3</v>
      </c>
      <c r="D328" s="479">
        <v>5.3</v>
      </c>
      <c r="E328" s="479">
        <v>4.7</v>
      </c>
      <c r="F328" s="258">
        <v>4.1500000000000004</v>
      </c>
      <c r="J328" s="397"/>
      <c r="K328" s="401"/>
      <c r="L328" s="396"/>
      <c r="M328" s="479"/>
      <c r="N328" s="403"/>
    </row>
    <row r="329" spans="1:14" x14ac:dyDescent="0.2">
      <c r="A329" s="397">
        <v>981</v>
      </c>
      <c r="B329" s="401">
        <f t="shared" si="5"/>
        <v>981</v>
      </c>
      <c r="C329" s="396">
        <v>3</v>
      </c>
      <c r="D329" s="479">
        <v>3.77</v>
      </c>
      <c r="E329" s="479">
        <v>3.28</v>
      </c>
      <c r="F329" s="258">
        <v>2.84</v>
      </c>
      <c r="J329" s="397"/>
      <c r="K329" s="401"/>
      <c r="L329" s="396"/>
      <c r="M329" s="479"/>
      <c r="N329" s="403"/>
    </row>
    <row r="330" spans="1:14" x14ac:dyDescent="0.2">
      <c r="A330" s="397">
        <v>983</v>
      </c>
      <c r="B330" s="401">
        <f t="shared" si="5"/>
        <v>983</v>
      </c>
      <c r="C330" s="396">
        <v>3</v>
      </c>
      <c r="D330" s="479">
        <v>10.8</v>
      </c>
      <c r="E330" s="479">
        <v>9.56</v>
      </c>
      <c r="F330" s="258">
        <v>8.52</v>
      </c>
      <c r="J330" s="397"/>
      <c r="K330" s="401"/>
      <c r="L330" s="396"/>
      <c r="M330" s="479"/>
      <c r="N330" s="403"/>
    </row>
    <row r="331" spans="1:14" x14ac:dyDescent="0.2">
      <c r="A331" s="397">
        <v>984</v>
      </c>
      <c r="B331" s="401">
        <f t="shared" si="5"/>
        <v>984</v>
      </c>
      <c r="C331" s="396">
        <v>3</v>
      </c>
      <c r="D331" s="479">
        <v>0.32</v>
      </c>
      <c r="E331" s="479">
        <v>0.28000000000000003</v>
      </c>
      <c r="F331" s="258">
        <v>0.23</v>
      </c>
      <c r="J331" s="397"/>
      <c r="K331" s="401"/>
      <c r="L331" s="396"/>
      <c r="M331" s="479"/>
      <c r="N331" s="403"/>
    </row>
    <row r="332" spans="1:14" x14ac:dyDescent="0.2">
      <c r="A332" s="397">
        <v>985</v>
      </c>
      <c r="B332" s="401">
        <f t="shared" si="5"/>
        <v>985</v>
      </c>
      <c r="C332" s="396">
        <v>3</v>
      </c>
      <c r="D332" s="479">
        <v>5.73</v>
      </c>
      <c r="E332" s="479">
        <v>5.07</v>
      </c>
      <c r="F332" s="258">
        <v>4.5</v>
      </c>
      <c r="J332" s="397"/>
      <c r="K332" s="401"/>
      <c r="L332" s="396"/>
      <c r="M332" s="479"/>
      <c r="N332" s="403"/>
    </row>
    <row r="333" spans="1:14" x14ac:dyDescent="0.2">
      <c r="A333" s="397">
        <v>986</v>
      </c>
      <c r="B333" s="401">
        <f t="shared" si="5"/>
        <v>986</v>
      </c>
      <c r="C333" s="396">
        <v>3</v>
      </c>
      <c r="D333" s="479">
        <v>2.57</v>
      </c>
      <c r="E333" s="479">
        <v>2.39</v>
      </c>
      <c r="F333" s="258">
        <v>2.19</v>
      </c>
      <c r="J333" s="397"/>
      <c r="K333" s="401"/>
      <c r="L333" s="396"/>
      <c r="M333" s="479"/>
      <c r="N333" s="403"/>
    </row>
    <row r="334" spans="1:14" x14ac:dyDescent="0.2">
      <c r="A334" s="397">
        <v>988</v>
      </c>
      <c r="B334" s="401">
        <f t="shared" si="5"/>
        <v>988</v>
      </c>
      <c r="C334" s="396">
        <v>3</v>
      </c>
      <c r="D334" s="479">
        <v>0.26</v>
      </c>
      <c r="E334" s="479">
        <v>0.23</v>
      </c>
      <c r="F334" s="258">
        <v>0.19</v>
      </c>
      <c r="J334" s="397"/>
      <c r="K334" s="401"/>
      <c r="L334" s="396"/>
      <c r="M334" s="479"/>
      <c r="N334" s="403"/>
    </row>
    <row r="335" spans="1:14" x14ac:dyDescent="0.2">
      <c r="A335" s="397">
        <v>991</v>
      </c>
      <c r="B335" s="401">
        <f t="shared" si="5"/>
        <v>991</v>
      </c>
      <c r="C335" s="396">
        <v>3</v>
      </c>
      <c r="D335" s="479">
        <v>8.09</v>
      </c>
      <c r="E335" s="479">
        <v>6.81</v>
      </c>
      <c r="F335" s="258">
        <v>6</v>
      </c>
      <c r="J335" s="397"/>
      <c r="K335" s="401"/>
      <c r="L335" s="396"/>
      <c r="M335" s="479"/>
      <c r="N335" s="403"/>
    </row>
    <row r="336" spans="1:14" x14ac:dyDescent="0.2">
      <c r="A336" s="397">
        <v>992</v>
      </c>
      <c r="B336" s="401">
        <f t="shared" si="5"/>
        <v>992</v>
      </c>
      <c r="C336" s="396">
        <v>3</v>
      </c>
      <c r="D336" s="479">
        <v>6.3</v>
      </c>
      <c r="E336" s="479">
        <v>5.75</v>
      </c>
      <c r="F336" s="258">
        <v>5.33</v>
      </c>
      <c r="J336" s="397"/>
      <c r="K336" s="401"/>
      <c r="L336" s="396"/>
      <c r="M336" s="479"/>
      <c r="N336" s="403"/>
    </row>
    <row r="337" spans="1:14" x14ac:dyDescent="0.2">
      <c r="A337" s="397">
        <v>995</v>
      </c>
      <c r="B337" s="401">
        <f t="shared" si="5"/>
        <v>995</v>
      </c>
      <c r="C337" s="396">
        <v>3</v>
      </c>
      <c r="D337" s="479">
        <v>10.78</v>
      </c>
      <c r="E337" s="479">
        <v>9.6</v>
      </c>
      <c r="F337" s="258">
        <v>8.5</v>
      </c>
      <c r="J337" s="397"/>
      <c r="K337" s="401"/>
      <c r="L337" s="396"/>
      <c r="M337" s="479"/>
      <c r="N337" s="403"/>
    </row>
    <row r="338" spans="1:14" x14ac:dyDescent="0.2">
      <c r="A338" s="397">
        <v>997</v>
      </c>
      <c r="B338" s="401">
        <f t="shared" si="5"/>
        <v>997</v>
      </c>
      <c r="C338" s="396">
        <v>3</v>
      </c>
      <c r="D338" s="479">
        <v>1.41</v>
      </c>
      <c r="E338" s="479">
        <v>1.19</v>
      </c>
      <c r="F338" s="258">
        <v>1.03</v>
      </c>
      <c r="J338" s="397"/>
      <c r="K338" s="401"/>
      <c r="L338" s="396"/>
      <c r="M338" s="479"/>
      <c r="N338" s="403"/>
    </row>
    <row r="339" spans="1:14" x14ac:dyDescent="0.2">
      <c r="A339" s="397">
        <v>999</v>
      </c>
      <c r="B339" s="401">
        <f t="shared" si="5"/>
        <v>999</v>
      </c>
      <c r="C339" s="396">
        <v>3</v>
      </c>
      <c r="D339" s="479">
        <v>6.97</v>
      </c>
      <c r="E339" s="479">
        <v>6.25</v>
      </c>
      <c r="F339" s="258">
        <v>5.6</v>
      </c>
      <c r="J339" s="397"/>
      <c r="K339" s="401"/>
      <c r="L339" s="396"/>
      <c r="M339" s="479"/>
      <c r="N339" s="403"/>
    </row>
    <row r="340" spans="1:14" x14ac:dyDescent="0.2">
      <c r="A340" s="397">
        <v>4771</v>
      </c>
      <c r="B340" s="401">
        <f t="shared" si="5"/>
        <v>4771</v>
      </c>
      <c r="C340" s="396">
        <v>1</v>
      </c>
      <c r="D340" s="479">
        <v>5.69</v>
      </c>
      <c r="E340" s="479">
        <v>5.3</v>
      </c>
      <c r="F340" s="258">
        <v>4.88</v>
      </c>
      <c r="J340" s="397"/>
      <c r="K340" s="401"/>
      <c r="L340" s="396"/>
      <c r="M340" s="479"/>
      <c r="N340" s="403"/>
    </row>
    <row r="341" spans="1:14" x14ac:dyDescent="0.2">
      <c r="A341" s="397">
        <v>4777</v>
      </c>
      <c r="B341" s="401">
        <f t="shared" si="5"/>
        <v>4777</v>
      </c>
      <c r="C341" s="396">
        <v>3</v>
      </c>
      <c r="D341" s="479">
        <v>11.14</v>
      </c>
      <c r="E341" s="479">
        <v>10.210000000000001</v>
      </c>
      <c r="F341" s="258">
        <v>9.4499999999999993</v>
      </c>
      <c r="J341" s="397"/>
      <c r="K341" s="401"/>
      <c r="L341" s="396"/>
      <c r="M341" s="479"/>
      <c r="N341" s="403"/>
    </row>
    <row r="342" spans="1:14" x14ac:dyDescent="0.2">
      <c r="A342" s="397">
        <v>7405</v>
      </c>
      <c r="B342" s="401">
        <f t="shared" si="5"/>
        <v>7405</v>
      </c>
      <c r="C342" s="396">
        <v>3</v>
      </c>
      <c r="D342" s="479">
        <v>2.8</v>
      </c>
      <c r="E342" s="479">
        <v>2.4700000000000002</v>
      </c>
      <c r="F342" s="258">
        <v>2.2200000000000002</v>
      </c>
      <c r="J342" s="397"/>
      <c r="K342" s="401"/>
      <c r="L342" s="396"/>
      <c r="M342" s="479"/>
      <c r="N342" s="403"/>
    </row>
    <row r="343" spans="1:14" x14ac:dyDescent="0.2">
      <c r="A343" s="398">
        <v>7413</v>
      </c>
      <c r="B343" s="401">
        <f t="shared" si="5"/>
        <v>7413</v>
      </c>
      <c r="C343" s="399">
        <v>3</v>
      </c>
      <c r="D343" s="479">
        <v>1.22</v>
      </c>
      <c r="E343" s="479">
        <v>1.1000000000000001</v>
      </c>
      <c r="F343" s="258">
        <v>0.98</v>
      </c>
      <c r="J343" s="398"/>
      <c r="K343" s="401"/>
      <c r="L343" s="399"/>
      <c r="M343" s="479"/>
      <c r="N343" s="402"/>
    </row>
    <row r="344" spans="1:14" x14ac:dyDescent="0.2">
      <c r="A344" s="397">
        <v>7421</v>
      </c>
      <c r="B344" s="401">
        <f t="shared" si="5"/>
        <v>7421</v>
      </c>
      <c r="C344" s="396">
        <v>3</v>
      </c>
      <c r="D344" s="479">
        <v>1.48</v>
      </c>
      <c r="E344" s="479">
        <v>1.33</v>
      </c>
      <c r="F344" s="258">
        <v>1.18</v>
      </c>
      <c r="J344" s="397"/>
      <c r="K344" s="401"/>
      <c r="L344" s="396"/>
      <c r="M344" s="479"/>
      <c r="N344" s="403"/>
    </row>
    <row r="345" spans="1:14" x14ac:dyDescent="0.2">
      <c r="A345" s="397">
        <v>7424</v>
      </c>
      <c r="B345" s="401">
        <f t="shared" si="5"/>
        <v>7424</v>
      </c>
      <c r="C345" s="396">
        <v>3</v>
      </c>
      <c r="D345" s="479">
        <v>3.48</v>
      </c>
      <c r="E345" s="479">
        <v>3.14</v>
      </c>
      <c r="F345" s="258">
        <v>2.79</v>
      </c>
      <c r="J345" s="397"/>
      <c r="K345" s="401"/>
      <c r="L345" s="396"/>
      <c r="M345" s="479"/>
      <c r="N345" s="403"/>
    </row>
    <row r="346" spans="1:14" x14ac:dyDescent="0.2">
      <c r="A346" s="397">
        <v>7428</v>
      </c>
      <c r="B346" s="401">
        <f t="shared" si="5"/>
        <v>7428</v>
      </c>
      <c r="C346" s="396">
        <v>3</v>
      </c>
      <c r="D346" s="479">
        <v>2.67</v>
      </c>
      <c r="E346" s="479">
        <v>2.5</v>
      </c>
      <c r="F346" s="258">
        <v>2.2799999999999998</v>
      </c>
      <c r="J346" s="397"/>
      <c r="K346" s="401"/>
      <c r="L346" s="396"/>
      <c r="M346" s="479"/>
      <c r="N346" s="403"/>
    </row>
    <row r="347" spans="1:14" x14ac:dyDescent="0.2">
      <c r="A347" s="397">
        <v>7445</v>
      </c>
      <c r="B347" s="401">
        <f t="shared" si="5"/>
        <v>7445</v>
      </c>
      <c r="C347" s="396">
        <v>3</v>
      </c>
      <c r="D347" s="479">
        <v>0.93</v>
      </c>
      <c r="E347" s="479">
        <v>0.82</v>
      </c>
      <c r="F347" s="258">
        <v>0.74</v>
      </c>
      <c r="J347" s="397"/>
      <c r="K347" s="401"/>
      <c r="L347" s="396"/>
      <c r="M347" s="479"/>
      <c r="N347" s="403"/>
    </row>
    <row r="348" spans="1:14" x14ac:dyDescent="0.2">
      <c r="A348" s="397">
        <v>7453</v>
      </c>
      <c r="B348" s="401">
        <f t="shared" si="5"/>
        <v>7453</v>
      </c>
      <c r="C348" s="396">
        <v>3</v>
      </c>
      <c r="D348" s="479">
        <v>0.26</v>
      </c>
      <c r="E348" s="479">
        <v>0.24</v>
      </c>
      <c r="F348" s="258">
        <v>0.21</v>
      </c>
      <c r="J348" s="397"/>
      <c r="K348" s="401"/>
      <c r="L348" s="396"/>
      <c r="M348" s="479"/>
      <c r="N348" s="403"/>
    </row>
    <row r="349" spans="1:14" x14ac:dyDescent="0.2">
      <c r="A349" s="397">
        <v>9985</v>
      </c>
      <c r="B349" s="401">
        <f t="shared" si="5"/>
        <v>9985</v>
      </c>
      <c r="C349" s="396">
        <v>3</v>
      </c>
      <c r="D349" s="480" t="s">
        <v>724</v>
      </c>
      <c r="E349" s="480" t="s">
        <v>724</v>
      </c>
      <c r="F349" s="258" t="s">
        <v>724</v>
      </c>
      <c r="J349" s="397"/>
      <c r="K349" s="401"/>
      <c r="L349" s="396"/>
      <c r="N349" s="403"/>
    </row>
    <row r="350" spans="1:14" x14ac:dyDescent="0.2">
      <c r="L350" s="480"/>
    </row>
  </sheetData>
  <phoneticPr fontId="0"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7D-795E-4BF3-B5AD-049FC2D7CCE0}">
  <sheetPr codeName="Sheet7"/>
  <dimension ref="A3:T347"/>
  <sheetViews>
    <sheetView workbookViewId="0">
      <selection activeCell="P35" sqref="P35"/>
    </sheetView>
  </sheetViews>
  <sheetFormatPr defaultRowHeight="15" x14ac:dyDescent="0.25"/>
  <cols>
    <col min="1" max="1" width="9.33203125" style="110"/>
    <col min="2" max="4" width="13" style="110" customWidth="1"/>
    <col min="5" max="5" width="14.33203125" style="110" customWidth="1"/>
    <col min="6" max="6" width="13" style="110" customWidth="1"/>
    <col min="7" max="7" width="9.33203125" style="110"/>
    <col min="8" max="8" width="11.33203125" style="128" bestFit="1" customWidth="1"/>
    <col min="9" max="9" width="19.6640625" style="128" customWidth="1"/>
    <col min="10" max="10" width="9.33203125" style="128"/>
    <col min="11" max="14" width="13.1640625" style="110" customWidth="1"/>
    <col min="15" max="16384" width="9.33203125" style="110"/>
  </cols>
  <sheetData>
    <row r="3" spans="1:14" ht="21" x14ac:dyDescent="0.35">
      <c r="A3" s="222" t="s">
        <v>1729</v>
      </c>
      <c r="H3" s="141" t="s">
        <v>792</v>
      </c>
      <c r="I3" s="140"/>
      <c r="J3" s="140"/>
      <c r="K3" s="140"/>
      <c r="L3" s="140"/>
      <c r="M3" s="140"/>
      <c r="N3" s="140"/>
    </row>
    <row r="5" spans="1:14" x14ac:dyDescent="0.25">
      <c r="A5" s="216" t="s">
        <v>1190</v>
      </c>
      <c r="B5" s="217"/>
      <c r="C5" s="217"/>
      <c r="D5" s="217"/>
      <c r="E5" s="217"/>
      <c r="F5" s="114"/>
      <c r="H5" s="215" t="s">
        <v>1575</v>
      </c>
    </row>
    <row r="6" spans="1:14" x14ac:dyDescent="0.25">
      <c r="A6" s="120"/>
      <c r="B6" s="120"/>
      <c r="C6" s="112" t="s">
        <v>1189</v>
      </c>
      <c r="D6" s="112"/>
      <c r="E6" s="112"/>
      <c r="F6" s="113"/>
      <c r="H6" s="120"/>
      <c r="I6" s="121"/>
      <c r="J6" s="121"/>
      <c r="K6" s="112" t="s">
        <v>1197</v>
      </c>
      <c r="L6" s="112"/>
      <c r="M6" s="112"/>
      <c r="N6" s="113"/>
    </row>
    <row r="7" spans="1:14" x14ac:dyDescent="0.25">
      <c r="A7" s="126" t="s">
        <v>679</v>
      </c>
      <c r="B7" s="126" t="s">
        <v>679</v>
      </c>
      <c r="C7" s="60" t="s">
        <v>18</v>
      </c>
      <c r="D7" s="60" t="s">
        <v>19</v>
      </c>
      <c r="E7" s="60" t="s">
        <v>768</v>
      </c>
      <c r="F7" s="61" t="s">
        <v>684</v>
      </c>
      <c r="H7" s="122" t="s">
        <v>679</v>
      </c>
      <c r="I7" s="123" t="s">
        <v>767</v>
      </c>
      <c r="J7" s="123" t="s">
        <v>695</v>
      </c>
      <c r="K7" s="60" t="s">
        <v>18</v>
      </c>
      <c r="L7" s="60" t="s">
        <v>19</v>
      </c>
      <c r="M7" s="60" t="s">
        <v>768</v>
      </c>
      <c r="N7" s="59" t="s">
        <v>684</v>
      </c>
    </row>
    <row r="8" spans="1:14" s="336" customFormat="1" x14ac:dyDescent="0.25">
      <c r="A8" s="426">
        <v>403</v>
      </c>
      <c r="B8" s="426">
        <v>403</v>
      </c>
      <c r="C8" s="255">
        <v>0.51</v>
      </c>
      <c r="D8" s="255">
        <v>0.41699999999999998</v>
      </c>
      <c r="E8" s="255">
        <v>7.2999999999999995E-2</v>
      </c>
      <c r="F8" s="56">
        <v>1</v>
      </c>
      <c r="H8" s="124">
        <v>5</v>
      </c>
      <c r="I8" s="127">
        <f>+VLOOKUP(H8,'Previous year''s Pre Surcharge '!B7:F349,5,FALSE)</f>
        <v>16.93</v>
      </c>
      <c r="J8" s="125">
        <v>3</v>
      </c>
      <c r="K8" s="481">
        <v>9.2460000000000004</v>
      </c>
      <c r="L8" s="481">
        <v>3.4550000000000001</v>
      </c>
      <c r="M8" s="481">
        <v>0.312</v>
      </c>
      <c r="N8" s="482">
        <v>13.013</v>
      </c>
    </row>
    <row r="9" spans="1:14" s="336" customFormat="1" x14ac:dyDescent="0.25">
      <c r="A9" s="427">
        <v>2104</v>
      </c>
      <c r="B9" s="427">
        <v>2104</v>
      </c>
      <c r="C9" s="255">
        <v>0.64300000000000002</v>
      </c>
      <c r="D9" s="255">
        <v>0.32600000000000001</v>
      </c>
      <c r="E9" s="255">
        <v>3.1E-2</v>
      </c>
      <c r="F9" s="61">
        <v>1</v>
      </c>
      <c r="H9" s="124">
        <v>6</v>
      </c>
      <c r="I9" s="127">
        <f>+VLOOKUP(H9,'Previous year''s Pre Surcharge '!B8:F350,5,FALSE)</f>
        <v>5.35</v>
      </c>
      <c r="J9" s="125">
        <v>3</v>
      </c>
      <c r="K9" s="481">
        <v>2.6659999999999999</v>
      </c>
      <c r="L9" s="481">
        <v>1.1259999999999999</v>
      </c>
      <c r="M9" s="481">
        <v>0.16900000000000001</v>
      </c>
      <c r="N9" s="482">
        <v>3.9609999999999999</v>
      </c>
    </row>
    <row r="10" spans="1:14" s="336" customFormat="1" x14ac:dyDescent="0.25">
      <c r="A10" s="427">
        <v>2107</v>
      </c>
      <c r="B10" s="427">
        <v>2107</v>
      </c>
      <c r="C10" s="255">
        <v>0.59799999999999998</v>
      </c>
      <c r="D10" s="255">
        <v>0.38500000000000001</v>
      </c>
      <c r="E10" s="255">
        <v>1.7000000000000001E-2</v>
      </c>
      <c r="F10" s="61">
        <v>1</v>
      </c>
      <c r="H10" s="124">
        <v>7</v>
      </c>
      <c r="I10" s="127">
        <f>+VLOOKUP(H10,'Previous year''s Pre Surcharge '!B9:F351,5,FALSE)</f>
        <v>6.71</v>
      </c>
      <c r="J10" s="125">
        <v>3</v>
      </c>
      <c r="K10" s="481">
        <v>2.3570000000000002</v>
      </c>
      <c r="L10" s="481">
        <v>2.242</v>
      </c>
      <c r="M10" s="481">
        <v>0.188</v>
      </c>
      <c r="N10" s="482">
        <v>4.7869999999999999</v>
      </c>
    </row>
    <row r="11" spans="1:14" x14ac:dyDescent="0.25">
      <c r="A11" s="427">
        <v>2161</v>
      </c>
      <c r="B11" s="427">
        <v>2161</v>
      </c>
      <c r="C11" s="255">
        <v>0.53700000000000003</v>
      </c>
      <c r="D11" s="255">
        <v>0.41899999999999998</v>
      </c>
      <c r="E11" s="255">
        <v>4.3999999999999997E-2</v>
      </c>
      <c r="F11" s="61">
        <v>1</v>
      </c>
      <c r="H11" s="124">
        <v>8</v>
      </c>
      <c r="I11" s="127">
        <f>+VLOOKUP(H11,'Previous year''s Pre Surcharge '!B10:F352,5,FALSE)</f>
        <v>5.03</v>
      </c>
      <c r="J11" s="125">
        <v>3</v>
      </c>
      <c r="K11" s="481">
        <v>2.383</v>
      </c>
      <c r="L11" s="481">
        <v>1.1299999999999999</v>
      </c>
      <c r="M11" s="481">
        <v>0.14199999999999999</v>
      </c>
      <c r="N11" s="482">
        <v>3.6549999999999998</v>
      </c>
    </row>
    <row r="12" spans="1:14" x14ac:dyDescent="0.25">
      <c r="A12" s="427">
        <v>2221</v>
      </c>
      <c r="B12" s="427">
        <v>2221</v>
      </c>
      <c r="C12" s="255">
        <v>0.55400000000000005</v>
      </c>
      <c r="D12" s="255">
        <v>0.38700000000000001</v>
      </c>
      <c r="E12" s="255">
        <v>5.8999999999999997E-2</v>
      </c>
      <c r="F12" s="61">
        <v>1</v>
      </c>
      <c r="H12" s="124">
        <v>9</v>
      </c>
      <c r="I12" s="127">
        <f>+VLOOKUP(H12,'Previous year''s Pre Surcharge '!B11:F353,5,FALSE)</f>
        <v>26.99</v>
      </c>
      <c r="J12" s="125">
        <v>3</v>
      </c>
      <c r="K12" s="481">
        <v>15.897</v>
      </c>
      <c r="L12" s="481">
        <v>4.3330000000000002</v>
      </c>
      <c r="M12" s="481">
        <v>0.13100000000000001</v>
      </c>
      <c r="N12" s="482">
        <v>20.361000000000001</v>
      </c>
    </row>
    <row r="13" spans="1:14" x14ac:dyDescent="0.25">
      <c r="A13" s="427">
        <v>2222</v>
      </c>
      <c r="B13" s="427">
        <v>2222</v>
      </c>
      <c r="C13" s="255">
        <v>0.60099999999999998</v>
      </c>
      <c r="D13" s="255">
        <v>0.35099999999999998</v>
      </c>
      <c r="E13" s="255">
        <v>4.8000000000000001E-2</v>
      </c>
      <c r="F13" s="61">
        <v>1</v>
      </c>
      <c r="H13" s="124">
        <v>11</v>
      </c>
      <c r="I13" s="127">
        <f>+VLOOKUP(H13,'Previous year''s Pre Surcharge '!B12:F354,5,FALSE)</f>
        <v>3.71</v>
      </c>
      <c r="J13" s="125">
        <v>3</v>
      </c>
      <c r="K13" s="481">
        <v>1.365</v>
      </c>
      <c r="L13" s="481">
        <v>1.1879999999999999</v>
      </c>
      <c r="M13" s="481">
        <v>0.27200000000000002</v>
      </c>
      <c r="N13" s="482">
        <v>2.8250000000000002</v>
      </c>
    </row>
    <row r="14" spans="1:14" x14ac:dyDescent="0.25">
      <c r="A14" s="427">
        <v>2281</v>
      </c>
      <c r="B14" s="427">
        <v>2281</v>
      </c>
      <c r="C14" s="255">
        <v>0.61399999999999999</v>
      </c>
      <c r="D14" s="255">
        <v>0.33100000000000002</v>
      </c>
      <c r="E14" s="255">
        <v>5.5E-2</v>
      </c>
      <c r="F14" s="61">
        <v>1</v>
      </c>
      <c r="H14" s="124">
        <v>12</v>
      </c>
      <c r="I14" s="127">
        <f>+VLOOKUP(H14,'Previous year''s Pre Surcharge '!B13:F355,5,FALSE)</f>
        <v>4.92</v>
      </c>
      <c r="J14" s="125">
        <v>3</v>
      </c>
      <c r="K14" s="481">
        <v>1.9259999999999999</v>
      </c>
      <c r="L14" s="481">
        <v>1.577</v>
      </c>
      <c r="M14" s="481">
        <v>0.13700000000000001</v>
      </c>
      <c r="N14" s="482">
        <v>3.64</v>
      </c>
    </row>
    <row r="15" spans="1:14" x14ac:dyDescent="0.25">
      <c r="A15" s="427">
        <v>2403</v>
      </c>
      <c r="B15" s="427">
        <v>2403</v>
      </c>
      <c r="C15" s="255">
        <v>0.47</v>
      </c>
      <c r="D15" s="255">
        <v>0.47799999999999998</v>
      </c>
      <c r="E15" s="255">
        <v>5.1999999999999998E-2</v>
      </c>
      <c r="F15" s="61">
        <v>1</v>
      </c>
      <c r="H15" s="124">
        <v>13</v>
      </c>
      <c r="I15" s="127">
        <f>+VLOOKUP(H15,'Previous year''s Pre Surcharge '!B14:F356,5,FALSE)</f>
        <v>4.46</v>
      </c>
      <c r="J15" s="125">
        <v>3</v>
      </c>
      <c r="K15" s="481">
        <v>1.8029999999999999</v>
      </c>
      <c r="L15" s="481">
        <v>1.49</v>
      </c>
      <c r="M15" s="481">
        <v>0.13100000000000001</v>
      </c>
      <c r="N15" s="482">
        <v>3.4239999999999999</v>
      </c>
    </row>
    <row r="16" spans="1:14" x14ac:dyDescent="0.25">
      <c r="A16" s="427">
        <v>2451</v>
      </c>
      <c r="B16" s="427">
        <v>2451</v>
      </c>
      <c r="C16" s="255">
        <v>0.59499999999999997</v>
      </c>
      <c r="D16" s="255">
        <v>0.35199999999999998</v>
      </c>
      <c r="E16" s="255">
        <v>5.2999999999999999E-2</v>
      </c>
      <c r="F16" s="61">
        <v>1</v>
      </c>
      <c r="H16" s="124">
        <v>16</v>
      </c>
      <c r="I16" s="127">
        <f>+VLOOKUP(H16,'Previous year''s Pre Surcharge '!B15:F357,5,FALSE)</f>
        <v>3.32</v>
      </c>
      <c r="J16" s="125">
        <v>3</v>
      </c>
      <c r="K16" s="481">
        <v>1.0669999999999999</v>
      </c>
      <c r="L16" s="481">
        <v>1.24</v>
      </c>
      <c r="M16" s="481">
        <v>0.16700000000000001</v>
      </c>
      <c r="N16" s="482">
        <v>2.4740000000000002</v>
      </c>
    </row>
    <row r="17" spans="1:14" x14ac:dyDescent="0.25">
      <c r="A17" s="427">
        <v>2472</v>
      </c>
      <c r="B17" s="427">
        <v>2472</v>
      </c>
      <c r="C17" s="255">
        <v>0.498</v>
      </c>
      <c r="D17" s="255">
        <v>0.45200000000000001</v>
      </c>
      <c r="E17" s="255">
        <v>0.05</v>
      </c>
      <c r="F17" s="61">
        <v>1</v>
      </c>
      <c r="H17" s="124">
        <v>34</v>
      </c>
      <c r="I17" s="127">
        <f>+VLOOKUP(H17,'Previous year''s Pre Surcharge '!B16:F358,5,FALSE)</f>
        <v>3.6</v>
      </c>
      <c r="J17" s="125">
        <v>3</v>
      </c>
      <c r="K17" s="481">
        <v>1.6060000000000001</v>
      </c>
      <c r="L17" s="481">
        <v>0.89800000000000002</v>
      </c>
      <c r="M17" s="481">
        <v>0.157</v>
      </c>
      <c r="N17" s="482">
        <v>2.661</v>
      </c>
    </row>
    <row r="18" spans="1:14" x14ac:dyDescent="0.25">
      <c r="A18" s="427">
        <v>2475</v>
      </c>
      <c r="B18" s="427">
        <v>2475</v>
      </c>
      <c r="C18" s="255">
        <v>0.68400000000000005</v>
      </c>
      <c r="D18" s="255">
        <v>0.27300000000000002</v>
      </c>
      <c r="E18" s="255">
        <v>4.2999999999999997E-2</v>
      </c>
      <c r="F18" s="61">
        <v>1</v>
      </c>
      <c r="H18" s="124">
        <v>36</v>
      </c>
      <c r="I18" s="127">
        <f>+VLOOKUP(H18,'Previous year''s Pre Surcharge '!B17:F359,5,FALSE)</f>
        <v>4.3</v>
      </c>
      <c r="J18" s="125">
        <v>3</v>
      </c>
      <c r="K18" s="481">
        <v>1.2170000000000001</v>
      </c>
      <c r="L18" s="481">
        <v>1.74</v>
      </c>
      <c r="M18" s="481">
        <v>0.316</v>
      </c>
      <c r="N18" s="482">
        <v>3.2730000000000001</v>
      </c>
    </row>
    <row r="19" spans="1:14" x14ac:dyDescent="0.25">
      <c r="A19" s="427">
        <v>2563</v>
      </c>
      <c r="B19" s="427">
        <v>2563</v>
      </c>
      <c r="C19" s="255">
        <v>0.71199999999999997</v>
      </c>
      <c r="D19" s="255">
        <v>0.23899999999999999</v>
      </c>
      <c r="E19" s="255">
        <v>4.9000000000000002E-2</v>
      </c>
      <c r="F19" s="61">
        <v>1</v>
      </c>
      <c r="H19" s="124">
        <v>55</v>
      </c>
      <c r="I19" s="127">
        <f>+VLOOKUP(H19,'Previous year''s Pre Surcharge '!B18:F360,5,FALSE)</f>
        <v>5.79</v>
      </c>
      <c r="J19" s="125">
        <v>2</v>
      </c>
      <c r="K19" s="481">
        <v>2.5470000000000002</v>
      </c>
      <c r="L19" s="481">
        <v>1.0620000000000001</v>
      </c>
      <c r="M19" s="481">
        <v>6.9000000000000006E-2</v>
      </c>
      <c r="N19" s="482">
        <v>3.6779999999999999</v>
      </c>
    </row>
    <row r="20" spans="1:14" x14ac:dyDescent="0.25">
      <c r="A20" s="427">
        <v>2609</v>
      </c>
      <c r="B20" s="427">
        <v>2609</v>
      </c>
      <c r="C20" s="255">
        <v>0.76800000000000002</v>
      </c>
      <c r="D20" s="255">
        <v>0.21199999999999999</v>
      </c>
      <c r="E20" s="255">
        <v>0.02</v>
      </c>
      <c r="F20" s="61">
        <v>1</v>
      </c>
      <c r="H20" s="124">
        <v>59</v>
      </c>
      <c r="I20" s="127">
        <f>+VLOOKUP(H20,'Previous year''s Pre Surcharge '!B19:F361,5,FALSE)</f>
        <v>7.11</v>
      </c>
      <c r="J20" s="125">
        <v>2</v>
      </c>
      <c r="K20" s="481">
        <v>2.706</v>
      </c>
      <c r="L20" s="481">
        <v>1.415</v>
      </c>
      <c r="M20" s="481">
        <v>0.23699999999999999</v>
      </c>
      <c r="N20" s="482">
        <v>4.3579999999999997</v>
      </c>
    </row>
    <row r="21" spans="1:14" x14ac:dyDescent="0.25">
      <c r="A21" s="427">
        <v>2651</v>
      </c>
      <c r="B21" s="427">
        <v>2651</v>
      </c>
      <c r="C21" s="255">
        <v>0.58599999999999997</v>
      </c>
      <c r="D21" s="255">
        <v>0.38700000000000001</v>
      </c>
      <c r="E21" s="255">
        <v>2.7E-2</v>
      </c>
      <c r="F21" s="61">
        <v>1</v>
      </c>
      <c r="H21" s="124">
        <v>83</v>
      </c>
      <c r="I21" s="127">
        <f>+VLOOKUP(H21,'Previous year''s Pre Surcharge '!B20:F362,5,FALSE)</f>
        <v>4.93</v>
      </c>
      <c r="J21" s="125">
        <v>3</v>
      </c>
      <c r="K21" s="481">
        <v>2.0209999999999999</v>
      </c>
      <c r="L21" s="481">
        <v>1.3740000000000001</v>
      </c>
      <c r="M21" s="481">
        <v>0.39900000000000002</v>
      </c>
      <c r="N21" s="482">
        <v>3.794</v>
      </c>
    </row>
    <row r="22" spans="1:14" x14ac:dyDescent="0.25">
      <c r="A22" s="427">
        <v>2661</v>
      </c>
      <c r="B22" s="427">
        <v>2661</v>
      </c>
      <c r="C22" s="255">
        <v>0.39800000000000002</v>
      </c>
      <c r="D22" s="255">
        <v>0.56799999999999995</v>
      </c>
      <c r="E22" s="255">
        <v>3.4000000000000002E-2</v>
      </c>
      <c r="F22" s="61">
        <v>1</v>
      </c>
      <c r="H22" s="124">
        <v>101</v>
      </c>
      <c r="I22" s="127">
        <f>+VLOOKUP(H22,'Previous year''s Pre Surcharge '!B21:F363,5,FALSE)</f>
        <v>4.71</v>
      </c>
      <c r="J22" s="125">
        <v>1</v>
      </c>
      <c r="K22" s="481">
        <v>2.137</v>
      </c>
      <c r="L22" s="481">
        <v>0.64400000000000002</v>
      </c>
      <c r="M22" s="481">
        <v>0.122</v>
      </c>
      <c r="N22" s="482">
        <v>2.903</v>
      </c>
    </row>
    <row r="23" spans="1:14" x14ac:dyDescent="0.25">
      <c r="A23" s="427">
        <v>2813</v>
      </c>
      <c r="B23" s="427">
        <v>2813</v>
      </c>
      <c r="C23" s="255">
        <v>0.53400000000000003</v>
      </c>
      <c r="D23" s="255">
        <v>0.42499999999999999</v>
      </c>
      <c r="E23" s="255">
        <v>4.1000000000000002E-2</v>
      </c>
      <c r="F23" s="61">
        <v>1</v>
      </c>
      <c r="H23" s="124">
        <v>104</v>
      </c>
      <c r="I23" s="127">
        <f>+VLOOKUP(H23,'Previous year''s Pre Surcharge '!B22:F364,5,FALSE)</f>
        <v>4.78</v>
      </c>
      <c r="J23" s="125">
        <v>1</v>
      </c>
      <c r="K23" s="481">
        <v>1.9279999999999999</v>
      </c>
      <c r="L23" s="481">
        <v>0.876</v>
      </c>
      <c r="M23" s="481">
        <v>0.13300000000000001</v>
      </c>
      <c r="N23" s="482">
        <v>2.9369999999999998</v>
      </c>
    </row>
    <row r="24" spans="1:14" x14ac:dyDescent="0.25">
      <c r="A24" s="427">
        <v>2914</v>
      </c>
      <c r="B24" s="427">
        <v>2914</v>
      </c>
      <c r="C24" s="255">
        <v>0.52100000000000002</v>
      </c>
      <c r="D24" s="255">
        <v>0.42399999999999999</v>
      </c>
      <c r="E24" s="255">
        <v>5.5E-2</v>
      </c>
      <c r="F24" s="61">
        <v>1</v>
      </c>
      <c r="H24" s="124">
        <v>105</v>
      </c>
      <c r="I24" s="127">
        <f>+VLOOKUP(H24,'Previous year''s Pre Surcharge '!B23:F365,5,FALSE)</f>
        <v>5.69</v>
      </c>
      <c r="J24" s="125">
        <v>1</v>
      </c>
      <c r="K24" s="481">
        <v>2.0419999999999998</v>
      </c>
      <c r="L24" s="481">
        <v>1.3320000000000001</v>
      </c>
      <c r="M24" s="481">
        <v>0.09</v>
      </c>
      <c r="N24" s="482">
        <v>3.464</v>
      </c>
    </row>
    <row r="25" spans="1:14" x14ac:dyDescent="0.25">
      <c r="A25" s="427">
        <v>2921</v>
      </c>
      <c r="B25" s="427">
        <v>2921</v>
      </c>
      <c r="C25" s="255">
        <v>0.498</v>
      </c>
      <c r="D25" s="255">
        <v>0.45900000000000002</v>
      </c>
      <c r="E25" s="255">
        <v>4.2999999999999997E-2</v>
      </c>
      <c r="F25" s="61">
        <v>1</v>
      </c>
      <c r="H25" s="124">
        <v>106</v>
      </c>
      <c r="I25" s="127">
        <f>+VLOOKUP(H25,'Previous year''s Pre Surcharge '!B24:F366,5,FALSE)</f>
        <v>8.74</v>
      </c>
      <c r="J25" s="125">
        <v>1</v>
      </c>
      <c r="K25" s="481">
        <v>3.32</v>
      </c>
      <c r="L25" s="481">
        <v>1.8720000000000001</v>
      </c>
      <c r="M25" s="481">
        <v>0.17799999999999999</v>
      </c>
      <c r="N25" s="482">
        <v>5.37</v>
      </c>
    </row>
    <row r="26" spans="1:14" x14ac:dyDescent="0.25">
      <c r="A26" s="427">
        <v>2923</v>
      </c>
      <c r="B26" s="427">
        <v>2923</v>
      </c>
      <c r="C26" s="255">
        <v>0.51600000000000001</v>
      </c>
      <c r="D26" s="255">
        <v>0.44500000000000001</v>
      </c>
      <c r="E26" s="255">
        <v>3.9E-2</v>
      </c>
      <c r="F26" s="61">
        <v>1</v>
      </c>
      <c r="H26" s="124">
        <v>107</v>
      </c>
      <c r="I26" s="127">
        <f>+VLOOKUP(H26,'Previous year''s Pre Surcharge '!B25:F367,5,FALSE)</f>
        <v>4.05</v>
      </c>
      <c r="J26" s="125">
        <v>1</v>
      </c>
      <c r="K26" s="481">
        <v>1.363</v>
      </c>
      <c r="L26" s="481">
        <v>1.0029999999999999</v>
      </c>
      <c r="M26" s="481">
        <v>8.8999999999999996E-2</v>
      </c>
      <c r="N26" s="482">
        <v>2.4550000000000001</v>
      </c>
    </row>
    <row r="27" spans="1:14" x14ac:dyDescent="0.25">
      <c r="A27" s="427">
        <v>2926</v>
      </c>
      <c r="B27" s="427">
        <v>2926</v>
      </c>
      <c r="C27" s="255">
        <v>0.57399999999999995</v>
      </c>
      <c r="D27" s="255">
        <v>0.372</v>
      </c>
      <c r="E27" s="255">
        <v>5.3999999999999999E-2</v>
      </c>
      <c r="F27" s="61">
        <v>1</v>
      </c>
      <c r="H27" s="124">
        <v>108</v>
      </c>
      <c r="I27" s="127">
        <f>+VLOOKUP(H27,'Previous year''s Pre Surcharge '!B26:F368,5,FALSE)</f>
        <v>4.4800000000000004</v>
      </c>
      <c r="J27" s="125">
        <v>1</v>
      </c>
      <c r="K27" s="481">
        <v>1.577</v>
      </c>
      <c r="L27" s="481">
        <v>1.254</v>
      </c>
      <c r="M27" s="481">
        <v>0.14000000000000001</v>
      </c>
      <c r="N27" s="482">
        <v>2.9710000000000001</v>
      </c>
    </row>
    <row r="28" spans="1:14" x14ac:dyDescent="0.25">
      <c r="A28" s="427">
        <v>2928</v>
      </c>
      <c r="B28" s="427">
        <v>2928</v>
      </c>
      <c r="C28" s="255">
        <v>0.61199999999999999</v>
      </c>
      <c r="D28" s="255">
        <v>0.33500000000000002</v>
      </c>
      <c r="E28" s="255">
        <v>5.2999999999999999E-2</v>
      </c>
      <c r="F28" s="61">
        <v>1</v>
      </c>
      <c r="H28" s="124">
        <v>109</v>
      </c>
      <c r="I28" s="127">
        <f>+VLOOKUP(H28,'Previous year''s Pre Surcharge '!B27:F369,5,FALSE)</f>
        <v>6.26</v>
      </c>
      <c r="J28" s="125">
        <v>1</v>
      </c>
      <c r="K28" s="481">
        <v>2.3530000000000002</v>
      </c>
      <c r="L28" s="481">
        <v>1.5029999999999999</v>
      </c>
      <c r="M28" s="481">
        <v>0.156</v>
      </c>
      <c r="N28" s="482">
        <v>4.0119999999999996</v>
      </c>
    </row>
    <row r="29" spans="1:14" x14ac:dyDescent="0.25">
      <c r="A29" s="428">
        <v>2965</v>
      </c>
      <c r="B29" s="428">
        <v>2965</v>
      </c>
      <c r="C29" s="255">
        <v>0.314</v>
      </c>
      <c r="D29" s="255">
        <v>0.628</v>
      </c>
      <c r="E29" s="255">
        <v>5.8000000000000003E-2</v>
      </c>
      <c r="F29" s="59">
        <v>1</v>
      </c>
      <c r="H29" s="124">
        <v>110</v>
      </c>
      <c r="I29" s="127">
        <f>+VLOOKUP(H29,'Previous year''s Pre Surcharge '!B28:F370,5,FALSE)</f>
        <v>4.4800000000000004</v>
      </c>
      <c r="J29" s="125">
        <v>1</v>
      </c>
      <c r="K29" s="481">
        <v>1.2789999999999999</v>
      </c>
      <c r="L29" s="481">
        <v>1.361</v>
      </c>
      <c r="M29" s="481">
        <v>0.191</v>
      </c>
      <c r="N29" s="482">
        <v>2.831</v>
      </c>
    </row>
    <row r="30" spans="1:14" x14ac:dyDescent="0.25">
      <c r="A30" s="115"/>
      <c r="B30" s="183"/>
      <c r="C30" s="218"/>
      <c r="D30" s="218"/>
      <c r="E30" s="218"/>
      <c r="F30" s="115"/>
      <c r="H30" s="124">
        <v>111</v>
      </c>
      <c r="I30" s="127">
        <f>+VLOOKUP(H30,'Previous year''s Pre Surcharge '!B29:F371,5,FALSE)</f>
        <v>10.09</v>
      </c>
      <c r="J30" s="125">
        <v>1</v>
      </c>
      <c r="K30" s="481">
        <v>2.1640000000000001</v>
      </c>
      <c r="L30" s="481">
        <v>3.6579999999999999</v>
      </c>
      <c r="M30" s="481">
        <v>0.22600000000000001</v>
      </c>
      <c r="N30" s="482">
        <v>6.048</v>
      </c>
    </row>
    <row r="31" spans="1:14" x14ac:dyDescent="0.25">
      <c r="A31" s="180"/>
      <c r="B31" s="219"/>
      <c r="C31" s="114"/>
      <c r="D31" s="114"/>
      <c r="E31" s="114"/>
      <c r="F31" s="115"/>
      <c r="H31" s="124">
        <v>112</v>
      </c>
      <c r="I31" s="127">
        <f>+VLOOKUP(H31,'Previous year''s Pre Surcharge '!B30:F372,5,FALSE)</f>
        <v>14.71</v>
      </c>
      <c r="J31" s="125">
        <v>1</v>
      </c>
      <c r="K31" s="481">
        <v>5.2240000000000002</v>
      </c>
      <c r="L31" s="481">
        <v>3.44</v>
      </c>
      <c r="M31" s="481">
        <v>0.373</v>
      </c>
      <c r="N31" s="482">
        <v>9.0370000000000008</v>
      </c>
    </row>
    <row r="32" spans="1:14" x14ac:dyDescent="0.25">
      <c r="A32" s="180"/>
      <c r="B32" s="219"/>
      <c r="C32" s="114"/>
      <c r="D32" s="114"/>
      <c r="E32" s="114"/>
      <c r="F32" s="115"/>
      <c r="H32" s="124">
        <v>113</v>
      </c>
      <c r="I32" s="127">
        <f>+VLOOKUP(H32,'Previous year''s Pre Surcharge '!B31:F373,5,FALSE)</f>
        <v>3.24</v>
      </c>
      <c r="J32" s="125">
        <v>1</v>
      </c>
      <c r="K32" s="481">
        <v>1.1020000000000001</v>
      </c>
      <c r="L32" s="481">
        <v>0.84</v>
      </c>
      <c r="M32" s="481">
        <v>0.17100000000000001</v>
      </c>
      <c r="N32" s="482">
        <v>2.113</v>
      </c>
    </row>
    <row r="33" spans="1:14" x14ac:dyDescent="0.25">
      <c r="A33" s="180"/>
      <c r="B33" s="219"/>
      <c r="C33" s="114"/>
      <c r="D33" s="114"/>
      <c r="E33" s="114"/>
      <c r="F33" s="115"/>
      <c r="H33" s="124">
        <v>114</v>
      </c>
      <c r="I33" s="127">
        <f>+VLOOKUP(H33,'Previous year''s Pre Surcharge '!B32:F374,5,FALSE)</f>
        <v>9.43</v>
      </c>
      <c r="J33" s="125">
        <v>1</v>
      </c>
      <c r="K33" s="481">
        <v>2.9350000000000001</v>
      </c>
      <c r="L33" s="481">
        <v>2.7959999999999998</v>
      </c>
      <c r="M33" s="481">
        <v>0.27300000000000002</v>
      </c>
      <c r="N33" s="482">
        <v>6.0039999999999996</v>
      </c>
    </row>
    <row r="34" spans="1:14" x14ac:dyDescent="0.25">
      <c r="A34" s="180"/>
      <c r="B34" s="219"/>
      <c r="C34" s="114"/>
      <c r="D34" s="114"/>
      <c r="E34" s="114"/>
      <c r="F34" s="115"/>
      <c r="H34" s="124">
        <v>119</v>
      </c>
      <c r="I34" s="127">
        <f>+VLOOKUP(H34,'Previous year''s Pre Surcharge '!B33:F375,5,FALSE)</f>
        <v>5.35</v>
      </c>
      <c r="J34" s="125">
        <v>1</v>
      </c>
      <c r="K34" s="481">
        <v>1.9159999999999999</v>
      </c>
      <c r="L34" s="481">
        <v>1.1850000000000001</v>
      </c>
      <c r="M34" s="481">
        <v>0.26800000000000002</v>
      </c>
      <c r="N34" s="482">
        <v>3.3690000000000002</v>
      </c>
    </row>
    <row r="35" spans="1:14" x14ac:dyDescent="0.25">
      <c r="A35" s="180"/>
      <c r="B35" s="219"/>
      <c r="C35" s="114"/>
      <c r="D35" s="114"/>
      <c r="E35" s="114"/>
      <c r="F35" s="115"/>
      <c r="H35" s="124">
        <v>132</v>
      </c>
      <c r="I35" s="127">
        <f>+VLOOKUP(H35,'Previous year''s Pre Surcharge '!B34:F376,5,FALSE)</f>
        <v>2.1</v>
      </c>
      <c r="J35" s="125">
        <v>1</v>
      </c>
      <c r="K35" s="481">
        <v>0.76400000000000001</v>
      </c>
      <c r="L35" s="481">
        <v>0.442</v>
      </c>
      <c r="M35" s="481">
        <v>8.1000000000000003E-2</v>
      </c>
      <c r="N35" s="482">
        <v>1.2869999999999999</v>
      </c>
    </row>
    <row r="36" spans="1:14" x14ac:dyDescent="0.25">
      <c r="A36" s="180"/>
      <c r="B36" s="219"/>
      <c r="C36" s="114"/>
      <c r="D36" s="114"/>
      <c r="E36" s="114"/>
      <c r="F36" s="115"/>
      <c r="H36" s="124">
        <v>134</v>
      </c>
      <c r="I36" s="127">
        <f>+VLOOKUP(H36,'Previous year''s Pre Surcharge '!B35:F377,5,FALSE)</f>
        <v>4.9000000000000004</v>
      </c>
      <c r="J36" s="125">
        <v>1</v>
      </c>
      <c r="K36" s="481">
        <v>1.8640000000000001</v>
      </c>
      <c r="L36" s="481">
        <v>0.95099999999999996</v>
      </c>
      <c r="M36" s="481">
        <v>0.28000000000000003</v>
      </c>
      <c r="N36" s="482">
        <v>3.0950000000000002</v>
      </c>
    </row>
    <row r="37" spans="1:14" x14ac:dyDescent="0.25">
      <c r="A37" s="180"/>
      <c r="B37" s="219"/>
      <c r="C37" s="114"/>
      <c r="D37" s="114"/>
      <c r="E37" s="114"/>
      <c r="F37" s="115"/>
      <c r="H37" s="124">
        <v>136</v>
      </c>
      <c r="I37" s="127">
        <f>+VLOOKUP(H37,'Previous year''s Pre Surcharge '!B36:F378,5,FALSE)</f>
        <v>4.2699999999999996</v>
      </c>
      <c r="J37" s="125">
        <v>1</v>
      </c>
      <c r="K37" s="481">
        <v>1.28</v>
      </c>
      <c r="L37" s="481">
        <v>1.117</v>
      </c>
      <c r="M37" s="481">
        <v>0.221</v>
      </c>
      <c r="N37" s="482">
        <v>2.6179999999999999</v>
      </c>
    </row>
    <row r="38" spans="1:14" x14ac:dyDescent="0.25">
      <c r="A38" s="180"/>
      <c r="B38" s="219"/>
      <c r="C38" s="114"/>
      <c r="D38" s="114"/>
      <c r="E38" s="114"/>
      <c r="F38" s="115"/>
      <c r="H38" s="124">
        <v>139</v>
      </c>
      <c r="I38" s="127">
        <f>+VLOOKUP(H38,'Previous year''s Pre Surcharge '!B37:F379,5,FALSE)</f>
        <v>6.43</v>
      </c>
      <c r="J38" s="125">
        <v>1</v>
      </c>
      <c r="K38" s="481">
        <v>2.0129999999999999</v>
      </c>
      <c r="L38" s="481">
        <v>1.9039999999999999</v>
      </c>
      <c r="M38" s="481">
        <v>0.20699999999999999</v>
      </c>
      <c r="N38" s="482">
        <v>4.1239999999999997</v>
      </c>
    </row>
    <row r="39" spans="1:14" x14ac:dyDescent="0.25">
      <c r="A39" s="180"/>
      <c r="B39" s="219"/>
      <c r="C39" s="114"/>
      <c r="D39" s="114"/>
      <c r="E39" s="114"/>
      <c r="F39" s="115"/>
      <c r="H39" s="124">
        <v>141</v>
      </c>
      <c r="I39" s="127">
        <f>+VLOOKUP(H39,'Previous year''s Pre Surcharge '!B38:F380,5,FALSE)</f>
        <v>7.24</v>
      </c>
      <c r="J39" s="125">
        <v>1</v>
      </c>
      <c r="K39" s="481">
        <v>2.3959999999999999</v>
      </c>
      <c r="L39" s="481">
        <v>1.8540000000000001</v>
      </c>
      <c r="M39" s="481">
        <v>0.19900000000000001</v>
      </c>
      <c r="N39" s="482">
        <v>4.4489999999999998</v>
      </c>
    </row>
    <row r="40" spans="1:14" x14ac:dyDescent="0.25">
      <c r="A40" s="180"/>
      <c r="B40" s="219"/>
      <c r="C40" s="114"/>
      <c r="D40" s="114"/>
      <c r="E40" s="114"/>
      <c r="F40" s="115"/>
      <c r="H40" s="124">
        <v>142</v>
      </c>
      <c r="I40" s="127">
        <f>+VLOOKUP(H40,'Previous year''s Pre Surcharge '!B39:F381,5,FALSE)</f>
        <v>3.48</v>
      </c>
      <c r="J40" s="125">
        <v>1</v>
      </c>
      <c r="K40" s="481">
        <v>1.1479999999999999</v>
      </c>
      <c r="L40" s="481">
        <v>0.95699999999999996</v>
      </c>
      <c r="M40" s="481">
        <v>0.1</v>
      </c>
      <c r="N40" s="482">
        <v>2.2050000000000001</v>
      </c>
    </row>
    <row r="41" spans="1:14" x14ac:dyDescent="0.25">
      <c r="A41" s="180"/>
      <c r="B41" s="219"/>
      <c r="C41" s="114"/>
      <c r="D41" s="114"/>
      <c r="E41" s="114"/>
      <c r="F41" s="115"/>
      <c r="H41" s="124">
        <v>161</v>
      </c>
      <c r="I41" s="127">
        <f>+VLOOKUP(H41,'Previous year''s Pre Surcharge '!B40:F382,5,FALSE)</f>
        <v>3.1</v>
      </c>
      <c r="J41" s="125">
        <v>1</v>
      </c>
      <c r="K41" s="481">
        <v>0.92100000000000004</v>
      </c>
      <c r="L41" s="481">
        <v>0.84799999999999998</v>
      </c>
      <c r="M41" s="481">
        <v>7.8E-2</v>
      </c>
      <c r="N41" s="482">
        <v>1.847</v>
      </c>
    </row>
    <row r="42" spans="1:14" x14ac:dyDescent="0.25">
      <c r="A42" s="180"/>
      <c r="B42" s="219"/>
      <c r="C42" s="114"/>
      <c r="D42" s="114"/>
      <c r="E42" s="114"/>
      <c r="F42" s="115"/>
      <c r="H42" s="124">
        <v>163</v>
      </c>
      <c r="I42" s="127">
        <f>+VLOOKUP(H42,'Previous year''s Pre Surcharge '!B41:F383,5,FALSE)</f>
        <v>5.75</v>
      </c>
      <c r="J42" s="125">
        <v>1</v>
      </c>
      <c r="K42" s="481">
        <v>1.3939999999999999</v>
      </c>
      <c r="L42" s="481">
        <v>1.9119999999999999</v>
      </c>
      <c r="M42" s="481">
        <v>0.22900000000000001</v>
      </c>
      <c r="N42" s="482">
        <v>3.5350000000000001</v>
      </c>
    </row>
    <row r="43" spans="1:14" x14ac:dyDescent="0.25">
      <c r="A43" s="180"/>
      <c r="B43" s="219"/>
      <c r="C43" s="114"/>
      <c r="D43" s="114"/>
      <c r="E43" s="114"/>
      <c r="F43" s="115"/>
      <c r="H43" s="124">
        <v>165</v>
      </c>
      <c r="I43" s="127">
        <f>+VLOOKUP(H43,'Previous year''s Pre Surcharge '!B42:F384,5,FALSE)</f>
        <v>8.92</v>
      </c>
      <c r="J43" s="125">
        <v>1</v>
      </c>
      <c r="K43" s="481">
        <v>2.661</v>
      </c>
      <c r="L43" s="481">
        <v>2.464</v>
      </c>
      <c r="M43" s="481">
        <v>0.28699999999999998</v>
      </c>
      <c r="N43" s="482">
        <v>5.4119999999999999</v>
      </c>
    </row>
    <row r="44" spans="1:14" x14ac:dyDescent="0.25">
      <c r="A44" s="180"/>
      <c r="B44" s="219"/>
      <c r="C44" s="114"/>
      <c r="D44" s="114"/>
      <c r="E44" s="114"/>
      <c r="F44" s="115"/>
      <c r="H44" s="124">
        <v>166</v>
      </c>
      <c r="I44" s="127">
        <f>+VLOOKUP(H44,'Previous year''s Pre Surcharge '!B43:F385,5,FALSE)</f>
        <v>4.66</v>
      </c>
      <c r="J44" s="125">
        <v>1</v>
      </c>
      <c r="K44" s="481">
        <v>1.26</v>
      </c>
      <c r="L44" s="481">
        <v>1.39</v>
      </c>
      <c r="M44" s="481">
        <v>0.22</v>
      </c>
      <c r="N44" s="482">
        <v>2.87</v>
      </c>
    </row>
    <row r="45" spans="1:14" x14ac:dyDescent="0.25">
      <c r="A45" s="180"/>
      <c r="B45" s="219"/>
      <c r="C45" s="114"/>
      <c r="D45" s="114"/>
      <c r="E45" s="114"/>
      <c r="F45" s="115"/>
      <c r="H45" s="124">
        <v>204</v>
      </c>
      <c r="I45" s="127">
        <f>+VLOOKUP(H45,'Previous year''s Pre Surcharge '!B47:F389,5,FALSE)</f>
        <v>4.3600000000000003</v>
      </c>
      <c r="J45" s="125">
        <v>1</v>
      </c>
      <c r="K45" s="481">
        <v>1.0069999999999999</v>
      </c>
      <c r="L45" s="481">
        <v>1.387</v>
      </c>
      <c r="M45" s="481">
        <v>0.23499999999999999</v>
      </c>
      <c r="N45" s="482">
        <v>2.629</v>
      </c>
    </row>
    <row r="46" spans="1:14" x14ac:dyDescent="0.25">
      <c r="A46" s="180"/>
      <c r="B46" s="219"/>
      <c r="C46" s="114"/>
      <c r="D46" s="114"/>
      <c r="E46" s="114"/>
      <c r="F46" s="115"/>
      <c r="H46" s="124">
        <v>205</v>
      </c>
      <c r="I46" s="127">
        <f>+VLOOKUP(H46,'Previous year''s Pre Surcharge '!B48:F390,5,FALSE)</f>
        <v>4.49</v>
      </c>
      <c r="J46" s="125">
        <v>1</v>
      </c>
      <c r="K46" s="481">
        <v>1.581</v>
      </c>
      <c r="L46" s="481">
        <v>1.0569999999999999</v>
      </c>
      <c r="M46" s="481">
        <v>0.187</v>
      </c>
      <c r="N46" s="482">
        <v>2.8250000000000002</v>
      </c>
    </row>
    <row r="47" spans="1:14" x14ac:dyDescent="0.25">
      <c r="A47" s="180"/>
      <c r="B47" s="219"/>
      <c r="C47" s="114"/>
      <c r="D47" s="114"/>
      <c r="E47" s="114"/>
      <c r="F47" s="115"/>
      <c r="H47" s="124">
        <v>221</v>
      </c>
      <c r="I47" s="127">
        <f>+VLOOKUP(H47,'Previous year''s Pre Surcharge '!B49:F391,5,FALSE)</f>
        <v>3.24</v>
      </c>
      <c r="J47" s="125">
        <v>1</v>
      </c>
      <c r="K47" s="481">
        <v>1.0249999999999999</v>
      </c>
      <c r="L47" s="481">
        <v>0.90100000000000002</v>
      </c>
      <c r="M47" s="481">
        <v>8.2000000000000003E-2</v>
      </c>
      <c r="N47" s="482">
        <v>2.008</v>
      </c>
    </row>
    <row r="48" spans="1:14" x14ac:dyDescent="0.25">
      <c r="A48" s="180"/>
      <c r="B48" s="219"/>
      <c r="C48" s="114"/>
      <c r="D48" s="114"/>
      <c r="E48" s="114"/>
      <c r="F48" s="115"/>
      <c r="H48" s="124">
        <v>222</v>
      </c>
      <c r="I48" s="127">
        <f>+VLOOKUP(H48,'Previous year''s Pre Surcharge '!B50:F392,5,FALSE)</f>
        <v>5.21</v>
      </c>
      <c r="J48" s="125">
        <v>1</v>
      </c>
      <c r="K48" s="481">
        <v>2.1880000000000002</v>
      </c>
      <c r="L48" s="481">
        <v>0.873</v>
      </c>
      <c r="M48" s="481">
        <v>0.14000000000000001</v>
      </c>
      <c r="N48" s="482">
        <v>3.2010000000000001</v>
      </c>
    </row>
    <row r="49" spans="1:14" x14ac:dyDescent="0.25">
      <c r="A49" s="180"/>
      <c r="B49" s="219"/>
      <c r="C49" s="114"/>
      <c r="D49" s="114"/>
      <c r="E49" s="114"/>
      <c r="F49" s="115"/>
      <c r="H49" s="124">
        <v>225</v>
      </c>
      <c r="I49" s="127">
        <f>+VLOOKUP(H49,'Previous year''s Pre Surcharge '!B51:F393,5,FALSE)</f>
        <v>4.03</v>
      </c>
      <c r="J49" s="125">
        <v>1</v>
      </c>
      <c r="K49" s="481">
        <v>1.921</v>
      </c>
      <c r="L49" s="481">
        <v>0.50900000000000001</v>
      </c>
      <c r="M49" s="481">
        <v>9.2999999999999999E-2</v>
      </c>
      <c r="N49" s="482">
        <v>2.5230000000000001</v>
      </c>
    </row>
    <row r="50" spans="1:14" x14ac:dyDescent="0.25">
      <c r="A50" s="180"/>
      <c r="B50" s="219"/>
      <c r="C50" s="114"/>
      <c r="D50" s="114"/>
      <c r="E50" s="114"/>
      <c r="F50" s="115"/>
      <c r="H50" s="124">
        <v>227</v>
      </c>
      <c r="I50" s="127">
        <f>+VLOOKUP(H50,'Previous year''s Pre Surcharge '!B52:F394,5,FALSE)</f>
        <v>2.87</v>
      </c>
      <c r="J50" s="125">
        <v>1</v>
      </c>
      <c r="K50" s="481">
        <v>1.4550000000000001</v>
      </c>
      <c r="L50" s="481">
        <v>0.255</v>
      </c>
      <c r="M50" s="481">
        <v>5.3999999999999999E-2</v>
      </c>
      <c r="N50" s="482">
        <v>1.764</v>
      </c>
    </row>
    <row r="51" spans="1:14" x14ac:dyDescent="0.25">
      <c r="A51" s="180"/>
      <c r="B51" s="219"/>
      <c r="C51" s="114"/>
      <c r="D51" s="114"/>
      <c r="E51" s="114"/>
      <c r="F51" s="115"/>
      <c r="H51" s="124">
        <v>255</v>
      </c>
      <c r="I51" s="127">
        <f>+VLOOKUP(H51,'Previous year''s Pre Surcharge '!B53:F395,5,FALSE)</f>
        <v>3.89</v>
      </c>
      <c r="J51" s="125">
        <v>1</v>
      </c>
      <c r="K51" s="481">
        <v>1.4379999999999999</v>
      </c>
      <c r="L51" s="481">
        <v>0.95299999999999996</v>
      </c>
      <c r="M51" s="481">
        <v>0.13</v>
      </c>
      <c r="N51" s="482">
        <v>2.5209999999999999</v>
      </c>
    </row>
    <row r="52" spans="1:14" x14ac:dyDescent="0.25">
      <c r="A52" s="180"/>
      <c r="B52" s="219"/>
      <c r="C52" s="114"/>
      <c r="D52" s="114"/>
      <c r="E52" s="114"/>
      <c r="F52" s="115"/>
      <c r="H52" s="124">
        <v>257</v>
      </c>
      <c r="I52" s="127">
        <f>+VLOOKUP(H52,'Previous year''s Pre Surcharge '!B54:F396,5,FALSE)</f>
        <v>3.92</v>
      </c>
      <c r="J52" s="125">
        <v>1</v>
      </c>
      <c r="K52" s="481">
        <v>1.4390000000000001</v>
      </c>
      <c r="L52" s="481">
        <v>0.872</v>
      </c>
      <c r="M52" s="481">
        <v>0.161</v>
      </c>
      <c r="N52" s="482">
        <v>2.472</v>
      </c>
    </row>
    <row r="53" spans="1:14" x14ac:dyDescent="0.25">
      <c r="A53" s="180"/>
      <c r="B53" s="219"/>
      <c r="C53" s="114"/>
      <c r="D53" s="114"/>
      <c r="E53" s="114"/>
      <c r="F53" s="115"/>
      <c r="H53" s="124">
        <v>259</v>
      </c>
      <c r="I53" s="127">
        <f>+VLOOKUP(H53,'Previous year''s Pre Surcharge '!B55:F397,5,FALSE)</f>
        <v>3.46</v>
      </c>
      <c r="J53" s="125">
        <v>1</v>
      </c>
      <c r="K53" s="481">
        <v>1.4319999999999999</v>
      </c>
      <c r="L53" s="481">
        <v>0.55900000000000005</v>
      </c>
      <c r="M53" s="481">
        <v>0.13300000000000001</v>
      </c>
      <c r="N53" s="482">
        <v>2.1240000000000001</v>
      </c>
    </row>
    <row r="54" spans="1:14" x14ac:dyDescent="0.25">
      <c r="A54" s="180"/>
      <c r="B54" s="219"/>
      <c r="C54" s="114"/>
      <c r="D54" s="114"/>
      <c r="E54" s="114"/>
      <c r="F54" s="115"/>
      <c r="H54" s="124">
        <v>261</v>
      </c>
      <c r="I54" s="127">
        <f>+VLOOKUP(H54,'Previous year''s Pre Surcharge '!B56:F398,5,FALSE)</f>
        <v>4.34</v>
      </c>
      <c r="J54" s="125">
        <v>1</v>
      </c>
      <c r="K54" s="481">
        <v>1.8140000000000001</v>
      </c>
      <c r="L54" s="481">
        <v>0.73</v>
      </c>
      <c r="M54" s="481">
        <v>0.105</v>
      </c>
      <c r="N54" s="482">
        <v>2.649</v>
      </c>
    </row>
    <row r="55" spans="1:14" x14ac:dyDescent="0.25">
      <c r="A55" s="180"/>
      <c r="B55" s="219"/>
      <c r="C55" s="114"/>
      <c r="D55" s="114"/>
      <c r="E55" s="114"/>
      <c r="F55" s="115"/>
      <c r="H55" s="124">
        <v>263</v>
      </c>
      <c r="I55" s="127">
        <f>+VLOOKUP(H55,'Previous year''s Pre Surcharge '!B57:F399,5,FALSE)</f>
        <v>3.11</v>
      </c>
      <c r="J55" s="125">
        <v>1</v>
      </c>
      <c r="K55" s="481">
        <v>1.2889999999999999</v>
      </c>
      <c r="L55" s="481">
        <v>0.56499999999999995</v>
      </c>
      <c r="M55" s="481">
        <v>0.17100000000000001</v>
      </c>
      <c r="N55" s="482">
        <v>2.0249999999999999</v>
      </c>
    </row>
    <row r="56" spans="1:14" x14ac:dyDescent="0.25">
      <c r="A56" s="180"/>
      <c r="B56" s="219"/>
      <c r="C56" s="114"/>
      <c r="D56" s="114"/>
      <c r="E56" s="114"/>
      <c r="F56" s="115"/>
      <c r="H56" s="124">
        <v>265</v>
      </c>
      <c r="I56" s="127">
        <f>+VLOOKUP(H56,'Previous year''s Pre Surcharge '!B58:F400,5,FALSE)</f>
        <v>3.89</v>
      </c>
      <c r="J56" s="125">
        <v>1</v>
      </c>
      <c r="K56" s="481">
        <v>1.06</v>
      </c>
      <c r="L56" s="481">
        <v>1.19</v>
      </c>
      <c r="M56" s="481">
        <v>0.22800000000000001</v>
      </c>
      <c r="N56" s="482">
        <v>2.4780000000000002</v>
      </c>
    </row>
    <row r="57" spans="1:14" x14ac:dyDescent="0.25">
      <c r="A57" s="180"/>
      <c r="B57" s="219"/>
      <c r="C57" s="114"/>
      <c r="D57" s="114"/>
      <c r="E57" s="114"/>
      <c r="F57" s="115"/>
      <c r="H57" s="124">
        <v>281</v>
      </c>
      <c r="I57" s="127">
        <f>+VLOOKUP(H57,'Previous year''s Pre Surcharge '!B61:F403,5,FALSE)</f>
        <v>3.53</v>
      </c>
      <c r="J57" s="125">
        <v>1</v>
      </c>
      <c r="K57" s="481">
        <v>1.3120000000000001</v>
      </c>
      <c r="L57" s="481">
        <v>0.72799999999999998</v>
      </c>
      <c r="M57" s="481">
        <v>9.5000000000000001E-2</v>
      </c>
      <c r="N57" s="482">
        <v>2.1349999999999998</v>
      </c>
    </row>
    <row r="58" spans="1:14" x14ac:dyDescent="0.25">
      <c r="A58" s="180"/>
      <c r="B58" s="219"/>
      <c r="C58" s="114"/>
      <c r="D58" s="114"/>
      <c r="E58" s="114"/>
      <c r="F58" s="115"/>
      <c r="H58" s="124">
        <v>282</v>
      </c>
      <c r="I58" s="127">
        <f>+VLOOKUP(H58,'Previous year''s Pre Surcharge '!B62:F404,5,FALSE)</f>
        <v>8.41</v>
      </c>
      <c r="J58" s="125">
        <v>1</v>
      </c>
      <c r="K58" s="481">
        <v>3.03</v>
      </c>
      <c r="L58" s="481">
        <v>2.093</v>
      </c>
      <c r="M58" s="481">
        <v>0.29899999999999999</v>
      </c>
      <c r="N58" s="482">
        <v>5.4219999999999997</v>
      </c>
    </row>
    <row r="59" spans="1:14" x14ac:dyDescent="0.25">
      <c r="A59" s="180"/>
      <c r="B59" s="219"/>
      <c r="C59" s="114"/>
      <c r="D59" s="114"/>
      <c r="E59" s="114"/>
      <c r="F59" s="115"/>
      <c r="H59" s="124">
        <v>285</v>
      </c>
      <c r="I59" s="127">
        <f>+VLOOKUP(H59,'Previous year''s Pre Surcharge '!B63:F405,5,FALSE)</f>
        <v>3.37</v>
      </c>
      <c r="J59" s="125">
        <v>1</v>
      </c>
      <c r="K59" s="481">
        <v>1.35</v>
      </c>
      <c r="L59" s="481">
        <v>0.79600000000000004</v>
      </c>
      <c r="M59" s="481">
        <v>8.3000000000000004E-2</v>
      </c>
      <c r="N59" s="482">
        <v>2.2290000000000001</v>
      </c>
    </row>
    <row r="60" spans="1:14" x14ac:dyDescent="0.25">
      <c r="A60" s="180"/>
      <c r="B60" s="219"/>
      <c r="C60" s="114"/>
      <c r="D60" s="114"/>
      <c r="E60" s="114"/>
      <c r="F60" s="115"/>
      <c r="H60" s="124">
        <v>305</v>
      </c>
      <c r="I60" s="127">
        <f>+VLOOKUP(H60,'Previous year''s Pre Surcharge '!B65:F407,5,FALSE)</f>
        <v>6.55</v>
      </c>
      <c r="J60" s="125">
        <v>1</v>
      </c>
      <c r="K60" s="481">
        <v>1.974</v>
      </c>
      <c r="L60" s="481">
        <v>1.9390000000000001</v>
      </c>
      <c r="M60" s="481">
        <v>0.2</v>
      </c>
      <c r="N60" s="482">
        <v>4.1130000000000004</v>
      </c>
    </row>
    <row r="61" spans="1:14" x14ac:dyDescent="0.25">
      <c r="A61" s="180"/>
      <c r="B61" s="219"/>
      <c r="C61" s="114"/>
      <c r="D61" s="114"/>
      <c r="E61" s="114"/>
      <c r="F61" s="115"/>
      <c r="H61" s="124">
        <v>306</v>
      </c>
      <c r="I61" s="127">
        <f>+VLOOKUP(H61,'Previous year''s Pre Surcharge '!B66:F408,5,FALSE)</f>
        <v>5.62</v>
      </c>
      <c r="J61" s="125">
        <v>1</v>
      </c>
      <c r="K61" s="481">
        <v>1.5429999999999999</v>
      </c>
      <c r="L61" s="481">
        <v>1.8360000000000001</v>
      </c>
      <c r="M61" s="481">
        <v>0.24199999999999999</v>
      </c>
      <c r="N61" s="482">
        <v>3.621</v>
      </c>
    </row>
    <row r="62" spans="1:14" x14ac:dyDescent="0.25">
      <c r="A62" s="180"/>
      <c r="B62" s="219"/>
      <c r="C62" s="114"/>
      <c r="D62" s="114"/>
      <c r="E62" s="114"/>
      <c r="F62" s="115"/>
      <c r="H62" s="124">
        <v>311</v>
      </c>
      <c r="I62" s="127">
        <f>+VLOOKUP(H62,'Previous year''s Pre Surcharge '!B67:F409,5,FALSE)</f>
        <v>4.3600000000000003</v>
      </c>
      <c r="J62" s="125">
        <v>1</v>
      </c>
      <c r="K62" s="481">
        <v>1.522</v>
      </c>
      <c r="L62" s="481">
        <v>1.054</v>
      </c>
      <c r="M62" s="481">
        <v>9.8000000000000004E-2</v>
      </c>
      <c r="N62" s="482">
        <v>2.6739999999999999</v>
      </c>
    </row>
    <row r="63" spans="1:14" x14ac:dyDescent="0.25">
      <c r="A63" s="180"/>
      <c r="B63" s="219"/>
      <c r="C63" s="114"/>
      <c r="D63" s="114"/>
      <c r="E63" s="114"/>
      <c r="F63" s="115"/>
      <c r="H63" s="124">
        <v>319</v>
      </c>
      <c r="I63" s="127">
        <f>+VLOOKUP(H63,'Previous year''s Pre Surcharge '!B68:F410,5,FALSE)</f>
        <v>6.21</v>
      </c>
      <c r="J63" s="125">
        <v>1</v>
      </c>
      <c r="K63" s="481">
        <v>1.4019999999999999</v>
      </c>
      <c r="L63" s="481">
        <v>2.004</v>
      </c>
      <c r="M63" s="481">
        <v>0.41699999999999998</v>
      </c>
      <c r="N63" s="482">
        <v>3.823</v>
      </c>
    </row>
    <row r="64" spans="1:14" x14ac:dyDescent="0.25">
      <c r="A64" s="180"/>
      <c r="B64" s="219"/>
      <c r="C64" s="114"/>
      <c r="D64" s="114"/>
      <c r="E64" s="114"/>
      <c r="F64" s="115"/>
      <c r="H64" s="124">
        <v>323</v>
      </c>
      <c r="I64" s="127">
        <f>+VLOOKUP(H64,'Previous year''s Pre Surcharge '!B69:F411,5,FALSE)</f>
        <v>5.52</v>
      </c>
      <c r="J64" s="125">
        <v>1</v>
      </c>
      <c r="K64" s="481">
        <v>1.7490000000000001</v>
      </c>
      <c r="L64" s="481">
        <v>1.6319999999999999</v>
      </c>
      <c r="M64" s="481">
        <v>0.156</v>
      </c>
      <c r="N64" s="482">
        <v>3.5369999999999999</v>
      </c>
    </row>
    <row r="65" spans="1:14" x14ac:dyDescent="0.25">
      <c r="A65" s="180"/>
      <c r="B65" s="219"/>
      <c r="C65" s="114"/>
      <c r="D65" s="114"/>
      <c r="E65" s="114"/>
      <c r="F65" s="115"/>
      <c r="H65" s="124">
        <v>327</v>
      </c>
      <c r="I65" s="127">
        <f>+VLOOKUP(H65,'Previous year''s Pre Surcharge '!B70:F412,5,FALSE)</f>
        <v>4.25</v>
      </c>
      <c r="J65" s="125">
        <v>1</v>
      </c>
      <c r="K65" s="481">
        <v>0.86399999999999999</v>
      </c>
      <c r="L65" s="481">
        <v>1.6639999999999999</v>
      </c>
      <c r="M65" s="481">
        <v>0.25800000000000001</v>
      </c>
      <c r="N65" s="482">
        <v>2.786</v>
      </c>
    </row>
    <row r="66" spans="1:14" x14ac:dyDescent="0.25">
      <c r="A66" s="180"/>
      <c r="B66" s="219"/>
      <c r="C66" s="114"/>
      <c r="D66" s="114"/>
      <c r="E66" s="114"/>
      <c r="F66" s="115"/>
      <c r="H66" s="124">
        <v>402</v>
      </c>
      <c r="I66" s="127">
        <f>+VLOOKUP(H66,'Previous year''s Pre Surcharge '!B71:F413,5,FALSE)</f>
        <v>5.86</v>
      </c>
      <c r="J66" s="125">
        <v>1</v>
      </c>
      <c r="K66" s="481">
        <v>2.2050000000000001</v>
      </c>
      <c r="L66" s="481">
        <v>1.4390000000000001</v>
      </c>
      <c r="M66" s="481">
        <v>0.158</v>
      </c>
      <c r="N66" s="482">
        <v>3.802</v>
      </c>
    </row>
    <row r="67" spans="1:14" x14ac:dyDescent="0.25">
      <c r="A67" s="180"/>
      <c r="B67" s="219"/>
      <c r="C67" s="114"/>
      <c r="D67" s="114"/>
      <c r="E67" s="114"/>
      <c r="F67" s="115"/>
      <c r="H67" s="466">
        <v>403</v>
      </c>
      <c r="I67" s="127">
        <f>+VLOOKUP(H67,'Previous year''s Pre Surcharge '!B72:F414,5,FALSE)</f>
        <v>4.1500000000000004</v>
      </c>
      <c r="J67" s="127">
        <v>1</v>
      </c>
      <c r="K67" s="483">
        <v>0.51</v>
      </c>
      <c r="L67" s="483">
        <v>0.41699999999999998</v>
      </c>
      <c r="M67" s="483">
        <v>7.2999999999999995E-2</v>
      </c>
      <c r="N67" s="484">
        <v>1</v>
      </c>
    </row>
    <row r="68" spans="1:14" x14ac:dyDescent="0.25">
      <c r="A68" s="180"/>
      <c r="B68" s="219"/>
      <c r="C68" s="114"/>
      <c r="D68" s="114"/>
      <c r="E68" s="114"/>
      <c r="F68" s="115"/>
      <c r="H68" s="124">
        <v>404</v>
      </c>
      <c r="I68" s="127">
        <f>+VLOOKUP(H68,'Previous year''s Pre Surcharge '!B73:F415,5,FALSE)</f>
        <v>4.41</v>
      </c>
      <c r="J68" s="125">
        <v>1</v>
      </c>
      <c r="K68" s="481">
        <v>1.262</v>
      </c>
      <c r="L68" s="481">
        <v>1.385</v>
      </c>
      <c r="M68" s="481">
        <v>0.17799999999999999</v>
      </c>
      <c r="N68" s="482">
        <v>2.8250000000000002</v>
      </c>
    </row>
    <row r="69" spans="1:14" x14ac:dyDescent="0.25">
      <c r="A69" s="180"/>
      <c r="B69" s="219"/>
      <c r="C69" s="114"/>
      <c r="D69" s="114"/>
      <c r="E69" s="114"/>
      <c r="F69" s="115"/>
      <c r="H69" s="124">
        <v>407</v>
      </c>
      <c r="I69" s="127">
        <f>+VLOOKUP(H69,'Previous year''s Pre Surcharge '!B74:F416,5,FALSE)</f>
        <v>5.0199999999999996</v>
      </c>
      <c r="J69" s="127">
        <v>1</v>
      </c>
      <c r="K69" s="481">
        <v>1.4910000000000001</v>
      </c>
      <c r="L69" s="481">
        <v>1.4059999999999999</v>
      </c>
      <c r="M69" s="481">
        <v>0.17699999999999999</v>
      </c>
      <c r="N69" s="482">
        <v>3.0739999999999998</v>
      </c>
    </row>
    <row r="70" spans="1:14" x14ac:dyDescent="0.25">
      <c r="A70" s="180"/>
      <c r="B70" s="219"/>
      <c r="C70" s="114"/>
      <c r="D70" s="114"/>
      <c r="E70" s="114"/>
      <c r="F70" s="115"/>
      <c r="H70" s="124">
        <v>411</v>
      </c>
      <c r="I70" s="127">
        <f>+VLOOKUP(H70,'Previous year''s Pre Surcharge '!B75:F417,5,FALSE)</f>
        <v>7.6</v>
      </c>
      <c r="J70" s="125">
        <v>1</v>
      </c>
      <c r="K70" s="481">
        <v>3.1709999999999998</v>
      </c>
      <c r="L70" s="481">
        <v>1.569</v>
      </c>
      <c r="M70" s="481">
        <v>0.125</v>
      </c>
      <c r="N70" s="482">
        <v>4.8650000000000002</v>
      </c>
    </row>
    <row r="71" spans="1:14" x14ac:dyDescent="0.25">
      <c r="A71" s="180"/>
      <c r="B71" s="219"/>
      <c r="C71" s="114"/>
      <c r="D71" s="114"/>
      <c r="E71" s="114"/>
      <c r="F71" s="115"/>
      <c r="H71" s="124">
        <v>413</v>
      </c>
      <c r="I71" s="127">
        <f>+VLOOKUP(H71,'Previous year''s Pre Surcharge '!B76:F418,5,FALSE)</f>
        <v>8.8800000000000008</v>
      </c>
      <c r="J71" s="125">
        <v>1</v>
      </c>
      <c r="K71" s="481">
        <v>3.7890000000000001</v>
      </c>
      <c r="L71" s="481">
        <v>1.4930000000000001</v>
      </c>
      <c r="M71" s="481">
        <v>0.17499999999999999</v>
      </c>
      <c r="N71" s="482">
        <v>5.4569999999999999</v>
      </c>
    </row>
    <row r="72" spans="1:14" x14ac:dyDescent="0.25">
      <c r="A72" s="180"/>
      <c r="B72" s="219"/>
      <c r="C72" s="114"/>
      <c r="D72" s="114"/>
      <c r="E72" s="114"/>
      <c r="F72" s="115"/>
      <c r="H72" s="124">
        <v>415</v>
      </c>
      <c r="I72" s="127">
        <f>+VLOOKUP(H72,'Previous year''s Pre Surcharge '!B77:F419,5,FALSE)</f>
        <v>4.93</v>
      </c>
      <c r="J72" s="125">
        <v>1</v>
      </c>
      <c r="K72" s="481">
        <v>2.11</v>
      </c>
      <c r="L72" s="481">
        <v>0.84499999999999997</v>
      </c>
      <c r="M72" s="481">
        <v>0.14699999999999999</v>
      </c>
      <c r="N72" s="482">
        <v>3.1019999999999999</v>
      </c>
    </row>
    <row r="73" spans="1:14" x14ac:dyDescent="0.25">
      <c r="A73" s="180"/>
      <c r="B73" s="219"/>
      <c r="C73" s="114"/>
      <c r="D73" s="114"/>
      <c r="E73" s="114"/>
      <c r="F73" s="115"/>
      <c r="H73" s="124">
        <v>416</v>
      </c>
      <c r="I73" s="127">
        <f>+VLOOKUP(H73,'Previous year''s Pre Surcharge '!B78:F420,5,FALSE)</f>
        <v>3.03</v>
      </c>
      <c r="J73" s="125">
        <v>1</v>
      </c>
      <c r="K73" s="481">
        <v>1.127</v>
      </c>
      <c r="L73" s="481">
        <v>0.73199999999999998</v>
      </c>
      <c r="M73" s="481">
        <v>3.9E-2</v>
      </c>
      <c r="N73" s="482">
        <v>1.8979999999999999</v>
      </c>
    </row>
    <row r="74" spans="1:14" x14ac:dyDescent="0.25">
      <c r="A74" s="180"/>
      <c r="B74" s="219"/>
      <c r="C74" s="114"/>
      <c r="D74" s="114"/>
      <c r="E74" s="114"/>
      <c r="F74" s="115"/>
      <c r="H74" s="124">
        <v>433</v>
      </c>
      <c r="I74" s="127">
        <f>+VLOOKUP(H74,'Previous year''s Pre Surcharge '!B79:F421,5,FALSE)</f>
        <v>4.95</v>
      </c>
      <c r="J74" s="125">
        <v>1</v>
      </c>
      <c r="K74" s="481">
        <v>1.7410000000000001</v>
      </c>
      <c r="L74" s="481">
        <v>1.1160000000000001</v>
      </c>
      <c r="M74" s="481">
        <v>0.125</v>
      </c>
      <c r="N74" s="482">
        <v>2.9820000000000002</v>
      </c>
    </row>
    <row r="75" spans="1:14" x14ac:dyDescent="0.25">
      <c r="A75" s="180"/>
      <c r="B75" s="219"/>
      <c r="C75" s="114"/>
      <c r="D75" s="114"/>
      <c r="E75" s="114"/>
      <c r="F75" s="115"/>
      <c r="H75" s="124">
        <v>441</v>
      </c>
      <c r="I75" s="127">
        <f>+VLOOKUP(H75,'Previous year''s Pre Surcharge '!B80:F422,5,FALSE)</f>
        <v>1.79</v>
      </c>
      <c r="J75" s="125">
        <v>1</v>
      </c>
      <c r="K75" s="481">
        <v>0.60199999999999998</v>
      </c>
      <c r="L75" s="481">
        <v>0.46600000000000003</v>
      </c>
      <c r="M75" s="481">
        <v>8.2000000000000003E-2</v>
      </c>
      <c r="N75" s="482">
        <v>1.1499999999999999</v>
      </c>
    </row>
    <row r="76" spans="1:14" x14ac:dyDescent="0.25">
      <c r="A76" s="180"/>
      <c r="B76" s="219"/>
      <c r="C76" s="114"/>
      <c r="D76" s="114"/>
      <c r="E76" s="114"/>
      <c r="F76" s="115"/>
      <c r="H76" s="124">
        <v>445</v>
      </c>
      <c r="I76" s="127">
        <f>+VLOOKUP(H76,'Previous year''s Pre Surcharge '!B81:F423,5,FALSE)</f>
        <v>3.53</v>
      </c>
      <c r="J76" s="125">
        <v>1</v>
      </c>
      <c r="K76" s="481">
        <v>1.323</v>
      </c>
      <c r="L76" s="481">
        <v>0.95699999999999996</v>
      </c>
      <c r="M76" s="481">
        <v>0.14499999999999999</v>
      </c>
      <c r="N76" s="482">
        <v>2.4249999999999998</v>
      </c>
    </row>
    <row r="77" spans="1:14" x14ac:dyDescent="0.25">
      <c r="A77" s="180"/>
      <c r="B77" s="219"/>
      <c r="C77" s="114"/>
      <c r="D77" s="114"/>
      <c r="E77" s="114"/>
      <c r="F77" s="115"/>
      <c r="H77" s="124">
        <v>446</v>
      </c>
      <c r="I77" s="127">
        <f>+VLOOKUP(H77,'Previous year''s Pre Surcharge '!B82:F424,5,FALSE)</f>
        <v>1.97</v>
      </c>
      <c r="J77" s="125">
        <v>1</v>
      </c>
      <c r="K77" s="481">
        <v>0.67500000000000004</v>
      </c>
      <c r="L77" s="481">
        <v>0.503</v>
      </c>
      <c r="M77" s="481">
        <v>8.8999999999999996E-2</v>
      </c>
      <c r="N77" s="482">
        <v>1.2669999999999999</v>
      </c>
    </row>
    <row r="78" spans="1:14" x14ac:dyDescent="0.25">
      <c r="A78" s="180"/>
      <c r="B78" s="219"/>
      <c r="C78" s="114"/>
      <c r="D78" s="114"/>
      <c r="E78" s="114"/>
      <c r="F78" s="115"/>
      <c r="H78" s="124">
        <v>449</v>
      </c>
      <c r="I78" s="127">
        <f>+VLOOKUP(H78,'Previous year''s Pre Surcharge '!B83:F425,5,FALSE)</f>
        <v>3.31</v>
      </c>
      <c r="J78" s="125">
        <v>1</v>
      </c>
      <c r="K78" s="481">
        <v>1.2110000000000001</v>
      </c>
      <c r="L78" s="481">
        <v>0.753</v>
      </c>
      <c r="M78" s="481">
        <v>0.104</v>
      </c>
      <c r="N78" s="482">
        <v>2.0680000000000001</v>
      </c>
    </row>
    <row r="79" spans="1:14" x14ac:dyDescent="0.25">
      <c r="A79" s="180"/>
      <c r="B79" s="219"/>
      <c r="C79" s="114"/>
      <c r="D79" s="114"/>
      <c r="E79" s="114"/>
      <c r="F79" s="115"/>
      <c r="H79" s="124">
        <v>451</v>
      </c>
      <c r="I79" s="127">
        <f>+VLOOKUP(H79,'Previous year''s Pre Surcharge '!B84:F426,5,FALSE)</f>
        <v>5.0599999999999996</v>
      </c>
      <c r="J79" s="125">
        <v>1</v>
      </c>
      <c r="K79" s="481">
        <v>1.758</v>
      </c>
      <c r="L79" s="481">
        <v>1.1679999999999999</v>
      </c>
      <c r="M79" s="481">
        <v>0.16300000000000001</v>
      </c>
      <c r="N79" s="482">
        <v>3.089</v>
      </c>
    </row>
    <row r="80" spans="1:14" x14ac:dyDescent="0.25">
      <c r="A80" s="180"/>
      <c r="B80" s="219"/>
      <c r="C80" s="114"/>
      <c r="D80" s="114"/>
      <c r="E80" s="114"/>
      <c r="F80" s="115"/>
      <c r="H80" s="124">
        <v>454</v>
      </c>
      <c r="I80" s="127">
        <f>+VLOOKUP(H80,'Previous year''s Pre Surcharge '!B85:F427,5,FALSE)</f>
        <v>8.42</v>
      </c>
      <c r="J80" s="125">
        <v>1</v>
      </c>
      <c r="K80" s="481">
        <v>2.9249999999999998</v>
      </c>
      <c r="L80" s="481">
        <v>1.895</v>
      </c>
      <c r="M80" s="481">
        <v>0.35399999999999998</v>
      </c>
      <c r="N80" s="482">
        <v>5.1740000000000004</v>
      </c>
    </row>
    <row r="81" spans="1:14" x14ac:dyDescent="0.25">
      <c r="A81" s="180"/>
      <c r="B81" s="219"/>
      <c r="C81" s="114"/>
      <c r="D81" s="114"/>
      <c r="E81" s="114"/>
      <c r="F81" s="115"/>
      <c r="H81" s="124">
        <v>456</v>
      </c>
      <c r="I81" s="127">
        <f>+VLOOKUP(H81,'Previous year''s Pre Surcharge '!B86:F428,5,FALSE)</f>
        <v>6.88</v>
      </c>
      <c r="J81" s="125">
        <v>1</v>
      </c>
      <c r="K81" s="481">
        <v>2.0739999999999998</v>
      </c>
      <c r="L81" s="481">
        <v>1.802</v>
      </c>
      <c r="M81" s="481">
        <v>0.34899999999999998</v>
      </c>
      <c r="N81" s="482">
        <v>4.2249999999999996</v>
      </c>
    </row>
    <row r="82" spans="1:14" x14ac:dyDescent="0.25">
      <c r="A82" s="180"/>
      <c r="B82" s="219"/>
      <c r="C82" s="114"/>
      <c r="D82" s="114"/>
      <c r="E82" s="114"/>
      <c r="F82" s="115"/>
      <c r="H82" s="124">
        <v>457</v>
      </c>
      <c r="I82" s="127">
        <f>+VLOOKUP(H82,'Previous year''s Pre Surcharge '!B87:F429,5,FALSE)</f>
        <v>4.87</v>
      </c>
      <c r="J82" s="125">
        <v>1</v>
      </c>
      <c r="K82" s="481">
        <v>2.077</v>
      </c>
      <c r="L82" s="481">
        <v>0.87</v>
      </c>
      <c r="M82" s="481">
        <v>8.8999999999999996E-2</v>
      </c>
      <c r="N82" s="482">
        <v>3.036</v>
      </c>
    </row>
    <row r="83" spans="1:14" x14ac:dyDescent="0.25">
      <c r="A83" s="180"/>
      <c r="B83" s="219"/>
      <c r="C83" s="114"/>
      <c r="D83" s="114"/>
      <c r="E83" s="114"/>
      <c r="F83" s="115"/>
      <c r="H83" s="124">
        <v>458</v>
      </c>
      <c r="I83" s="127">
        <f>+VLOOKUP(H83,'Previous year''s Pre Surcharge '!B88:F430,5,FALSE)</f>
        <v>2.65</v>
      </c>
      <c r="J83" s="125">
        <v>1</v>
      </c>
      <c r="K83" s="481">
        <v>0.98399999999999999</v>
      </c>
      <c r="L83" s="481">
        <v>0.66400000000000003</v>
      </c>
      <c r="M83" s="481">
        <v>4.2999999999999997E-2</v>
      </c>
      <c r="N83" s="482">
        <v>1.6910000000000001</v>
      </c>
    </row>
    <row r="84" spans="1:14" x14ac:dyDescent="0.25">
      <c r="A84" s="180"/>
      <c r="B84" s="219"/>
      <c r="C84" s="114"/>
      <c r="D84" s="114"/>
      <c r="E84" s="114"/>
      <c r="F84" s="115"/>
      <c r="H84" s="124">
        <v>459</v>
      </c>
      <c r="I84" s="127">
        <f>+VLOOKUP(H84,'Previous year''s Pre Surcharge '!B89:F431,5,FALSE)</f>
        <v>1.36</v>
      </c>
      <c r="J84" s="125">
        <v>1</v>
      </c>
      <c r="K84" s="481">
        <v>0.45500000000000002</v>
      </c>
      <c r="L84" s="481">
        <v>0.374</v>
      </c>
      <c r="M84" s="481">
        <v>5.7000000000000002E-2</v>
      </c>
      <c r="N84" s="482">
        <v>0.88600000000000001</v>
      </c>
    </row>
    <row r="85" spans="1:14" x14ac:dyDescent="0.25">
      <c r="A85" s="180"/>
      <c r="B85" s="219"/>
      <c r="C85" s="114"/>
      <c r="D85" s="114"/>
      <c r="E85" s="114"/>
      <c r="F85" s="115"/>
      <c r="H85" s="124">
        <v>461</v>
      </c>
      <c r="I85" s="127">
        <f>+VLOOKUP(H85,'Previous year''s Pre Surcharge '!B90:F432,5,FALSE)</f>
        <v>5.32</v>
      </c>
      <c r="J85" s="125">
        <v>1</v>
      </c>
      <c r="K85" s="481">
        <v>1.9990000000000001</v>
      </c>
      <c r="L85" s="481">
        <v>1.119</v>
      </c>
      <c r="M85" s="481">
        <v>0.152</v>
      </c>
      <c r="N85" s="482">
        <v>3.27</v>
      </c>
    </row>
    <row r="86" spans="1:14" x14ac:dyDescent="0.25">
      <c r="A86" s="180"/>
      <c r="B86" s="219"/>
      <c r="C86" s="114"/>
      <c r="D86" s="114"/>
      <c r="E86" s="114"/>
      <c r="F86" s="115"/>
      <c r="H86" s="124">
        <v>463</v>
      </c>
      <c r="I86" s="127">
        <f>+VLOOKUP(H86,'Previous year''s Pre Surcharge '!B91:F433,5,FALSE)</f>
        <v>4.13</v>
      </c>
      <c r="J86" s="125">
        <v>1</v>
      </c>
      <c r="K86" s="481">
        <v>1.0620000000000001</v>
      </c>
      <c r="L86" s="481">
        <v>1.345</v>
      </c>
      <c r="M86" s="481">
        <v>0.2</v>
      </c>
      <c r="N86" s="482">
        <v>2.6070000000000002</v>
      </c>
    </row>
    <row r="87" spans="1:14" x14ac:dyDescent="0.25">
      <c r="A87" s="180"/>
      <c r="B87" s="219"/>
      <c r="C87" s="114"/>
      <c r="D87" s="114"/>
      <c r="E87" s="114"/>
      <c r="F87" s="115"/>
      <c r="H87" s="124">
        <v>464</v>
      </c>
      <c r="I87" s="127">
        <f>+VLOOKUP(H87,'Previous year''s Pre Surcharge '!B92:F434,5,FALSE)</f>
        <v>4.2699999999999996</v>
      </c>
      <c r="J87" s="125">
        <v>1</v>
      </c>
      <c r="K87" s="481">
        <v>1.702</v>
      </c>
      <c r="L87" s="481">
        <v>0.81</v>
      </c>
      <c r="M87" s="481">
        <v>0.16200000000000001</v>
      </c>
      <c r="N87" s="482">
        <v>2.6739999999999999</v>
      </c>
    </row>
    <row r="88" spans="1:14" x14ac:dyDescent="0.25">
      <c r="A88" s="180"/>
      <c r="B88" s="219"/>
      <c r="C88" s="114"/>
      <c r="D88" s="114"/>
      <c r="E88" s="114"/>
      <c r="F88" s="115"/>
      <c r="H88" s="124">
        <v>465</v>
      </c>
      <c r="I88" s="127">
        <f>+VLOOKUP(H88,'Previous year''s Pre Surcharge '!B93:F435,5,FALSE)</f>
        <v>4.8899999999999997</v>
      </c>
      <c r="J88" s="125">
        <v>1</v>
      </c>
      <c r="K88" s="481">
        <v>1.8859999999999999</v>
      </c>
      <c r="L88" s="481">
        <v>1.0069999999999999</v>
      </c>
      <c r="M88" s="481">
        <v>0.185</v>
      </c>
      <c r="N88" s="482">
        <v>3.0779999999999998</v>
      </c>
    </row>
    <row r="89" spans="1:14" x14ac:dyDescent="0.25">
      <c r="A89" s="180"/>
      <c r="B89" s="219"/>
      <c r="C89" s="114"/>
      <c r="D89" s="114"/>
      <c r="E89" s="114"/>
      <c r="F89" s="115"/>
      <c r="H89" s="124">
        <v>471</v>
      </c>
      <c r="I89" s="127">
        <f>+VLOOKUP(H89,'Previous year''s Pre Surcharge '!B94:F436,5,FALSE)</f>
        <v>1.72</v>
      </c>
      <c r="J89" s="125">
        <v>1</v>
      </c>
      <c r="K89" s="481">
        <v>0.60899999999999999</v>
      </c>
      <c r="L89" s="481">
        <v>0.32100000000000001</v>
      </c>
      <c r="M89" s="481">
        <v>7.4999999999999997E-2</v>
      </c>
      <c r="N89" s="482">
        <v>1.0049999999999999</v>
      </c>
    </row>
    <row r="90" spans="1:14" x14ac:dyDescent="0.25">
      <c r="A90" s="180"/>
      <c r="B90" s="219"/>
      <c r="C90" s="114"/>
      <c r="D90" s="114"/>
      <c r="E90" s="114"/>
      <c r="F90" s="115"/>
      <c r="H90" s="124">
        <v>472</v>
      </c>
      <c r="I90" s="127">
        <f>+VLOOKUP(H90,'Previous year''s Pre Surcharge '!B95:F437,5,FALSE)</f>
        <v>1.56</v>
      </c>
      <c r="J90" s="125">
        <v>1</v>
      </c>
      <c r="K90" s="481">
        <v>0.57999999999999996</v>
      </c>
      <c r="L90" s="481">
        <v>0.34699999999999998</v>
      </c>
      <c r="M90" s="481">
        <v>7.8E-2</v>
      </c>
      <c r="N90" s="482">
        <v>1.0049999999999999</v>
      </c>
    </row>
    <row r="91" spans="1:14" x14ac:dyDescent="0.25">
      <c r="A91" s="180"/>
      <c r="B91" s="219"/>
      <c r="C91" s="114"/>
      <c r="D91" s="114"/>
      <c r="E91" s="114"/>
      <c r="F91" s="115"/>
      <c r="H91" s="124">
        <v>473</v>
      </c>
      <c r="I91" s="127">
        <f>+VLOOKUP(H91,'Previous year''s Pre Surcharge '!B96:F438,5,FALSE)</f>
        <v>3.54</v>
      </c>
      <c r="J91" s="125">
        <v>1</v>
      </c>
      <c r="K91" s="481">
        <v>1.361</v>
      </c>
      <c r="L91" s="481">
        <v>0.80800000000000005</v>
      </c>
      <c r="M91" s="481">
        <v>0.124</v>
      </c>
      <c r="N91" s="482">
        <v>2.2930000000000001</v>
      </c>
    </row>
    <row r="92" spans="1:14" x14ac:dyDescent="0.25">
      <c r="A92" s="180"/>
      <c r="B92" s="219"/>
      <c r="C92" s="114"/>
      <c r="D92" s="114"/>
      <c r="E92" s="114"/>
      <c r="F92" s="115"/>
      <c r="H92" s="124">
        <v>474</v>
      </c>
      <c r="I92" s="127">
        <f>+VLOOKUP(H92,'Previous year''s Pre Surcharge '!B97:F439,5,FALSE)</f>
        <v>2.9</v>
      </c>
      <c r="J92" s="127">
        <v>1</v>
      </c>
      <c r="K92" s="481">
        <v>1.125</v>
      </c>
      <c r="L92" s="481">
        <v>0.54500000000000004</v>
      </c>
      <c r="M92" s="481">
        <v>8.4000000000000005E-2</v>
      </c>
      <c r="N92" s="482">
        <v>1.754</v>
      </c>
    </row>
    <row r="93" spans="1:14" x14ac:dyDescent="0.25">
      <c r="A93" s="180"/>
      <c r="B93" s="219"/>
      <c r="C93" s="114"/>
      <c r="D93" s="114"/>
      <c r="E93" s="114"/>
      <c r="F93" s="115"/>
      <c r="H93" s="124">
        <v>475</v>
      </c>
      <c r="I93" s="127">
        <f>+VLOOKUP(H93,'Previous year''s Pre Surcharge '!B98:F440,5,FALSE)</f>
        <v>3.83</v>
      </c>
      <c r="J93" s="125">
        <v>1</v>
      </c>
      <c r="K93" s="481">
        <v>1.7969999999999999</v>
      </c>
      <c r="L93" s="481">
        <v>0.443</v>
      </c>
      <c r="M93" s="481">
        <v>0.112</v>
      </c>
      <c r="N93" s="482">
        <v>2.3519999999999999</v>
      </c>
    </row>
    <row r="94" spans="1:14" x14ac:dyDescent="0.25">
      <c r="A94" s="180"/>
      <c r="B94" s="219"/>
      <c r="C94" s="114"/>
      <c r="D94" s="114"/>
      <c r="E94" s="114"/>
      <c r="F94" s="115"/>
      <c r="H94" s="124">
        <v>476</v>
      </c>
      <c r="I94" s="127">
        <f>+VLOOKUP(H94,'Previous year''s Pre Surcharge '!B99:F441,5,FALSE)</f>
        <v>1.85</v>
      </c>
      <c r="J94" s="125">
        <v>1</v>
      </c>
      <c r="K94" s="481">
        <v>0.749</v>
      </c>
      <c r="L94" s="481">
        <v>0.38700000000000001</v>
      </c>
      <c r="M94" s="481">
        <v>7.0999999999999994E-2</v>
      </c>
      <c r="N94" s="482">
        <v>1.2070000000000001</v>
      </c>
    </row>
    <row r="95" spans="1:14" x14ac:dyDescent="0.25">
      <c r="A95" s="180"/>
      <c r="B95" s="219"/>
      <c r="C95" s="114"/>
      <c r="D95" s="114"/>
      <c r="E95" s="114"/>
      <c r="F95" s="115"/>
      <c r="H95" s="124">
        <v>477</v>
      </c>
      <c r="I95" s="127">
        <f>+VLOOKUP(H95,'Previous year''s Pre Surcharge '!B100:F442,5,FALSE)</f>
        <v>2.84</v>
      </c>
      <c r="J95" s="125">
        <v>1</v>
      </c>
      <c r="K95" s="481">
        <v>1.0189999999999999</v>
      </c>
      <c r="L95" s="481">
        <v>0.71699999999999997</v>
      </c>
      <c r="M95" s="481">
        <v>9.6000000000000002E-2</v>
      </c>
      <c r="N95" s="482">
        <v>1.8320000000000001</v>
      </c>
    </row>
    <row r="96" spans="1:14" x14ac:dyDescent="0.25">
      <c r="A96" s="180"/>
      <c r="B96" s="219"/>
      <c r="C96" s="114"/>
      <c r="D96" s="114"/>
      <c r="E96" s="114"/>
      <c r="F96" s="115"/>
      <c r="H96" s="124">
        <v>483</v>
      </c>
      <c r="I96" s="127">
        <f>+VLOOKUP(H96,'Previous year''s Pre Surcharge '!B101:F443,5,FALSE)</f>
        <v>2.27</v>
      </c>
      <c r="J96" s="125">
        <v>1</v>
      </c>
      <c r="K96" s="481">
        <v>0.63</v>
      </c>
      <c r="L96" s="481">
        <v>0.66900000000000004</v>
      </c>
      <c r="M96" s="481">
        <v>0.106</v>
      </c>
      <c r="N96" s="482">
        <v>1.405</v>
      </c>
    </row>
    <row r="97" spans="1:14" x14ac:dyDescent="0.25">
      <c r="A97" s="180"/>
      <c r="B97" s="219"/>
      <c r="C97" s="114"/>
      <c r="D97" s="114"/>
      <c r="E97" s="114"/>
      <c r="F97" s="115"/>
      <c r="H97" s="124">
        <v>485</v>
      </c>
      <c r="I97" s="127">
        <f>+VLOOKUP(H97,'Previous year''s Pre Surcharge '!B102:F444,5,FALSE)</f>
        <v>1.77</v>
      </c>
      <c r="J97" s="125">
        <v>1</v>
      </c>
      <c r="K97" s="481">
        <v>0.73199999999999998</v>
      </c>
      <c r="L97" s="481">
        <v>0.34699999999999998</v>
      </c>
      <c r="M97" s="481">
        <v>5.8999999999999997E-2</v>
      </c>
      <c r="N97" s="482">
        <v>1.1379999999999999</v>
      </c>
    </row>
    <row r="98" spans="1:14" x14ac:dyDescent="0.25">
      <c r="A98" s="180"/>
      <c r="B98" s="219"/>
      <c r="C98" s="114"/>
      <c r="D98" s="114"/>
      <c r="E98" s="114"/>
      <c r="F98" s="115"/>
      <c r="H98" s="124">
        <v>486</v>
      </c>
      <c r="I98" s="127">
        <f>+VLOOKUP(H98,'Previous year''s Pre Surcharge '!B103:F445,5,FALSE)</f>
        <v>2.08</v>
      </c>
      <c r="J98" s="125">
        <v>1</v>
      </c>
      <c r="K98" s="481">
        <v>0.74299999999999999</v>
      </c>
      <c r="L98" s="481">
        <v>0.49399999999999999</v>
      </c>
      <c r="M98" s="481">
        <v>0.108</v>
      </c>
      <c r="N98" s="482">
        <v>1.345</v>
      </c>
    </row>
    <row r="99" spans="1:14" x14ac:dyDescent="0.25">
      <c r="A99" s="180"/>
      <c r="B99" s="219"/>
      <c r="C99" s="114"/>
      <c r="D99" s="114"/>
      <c r="E99" s="114"/>
      <c r="F99" s="115"/>
      <c r="H99" s="124">
        <v>487</v>
      </c>
      <c r="I99" s="127">
        <f>+VLOOKUP(H99,'Previous year''s Pre Surcharge '!B104:F446,5,FALSE)</f>
        <v>1.56</v>
      </c>
      <c r="J99" s="125">
        <v>1</v>
      </c>
      <c r="K99" s="481">
        <v>0.65500000000000003</v>
      </c>
      <c r="L99" s="481">
        <v>0.28100000000000003</v>
      </c>
      <c r="M99" s="481">
        <v>4.4999999999999998E-2</v>
      </c>
      <c r="N99" s="482">
        <v>0.98099999999999998</v>
      </c>
    </row>
    <row r="100" spans="1:14" x14ac:dyDescent="0.25">
      <c r="A100" s="180"/>
      <c r="B100" s="219"/>
      <c r="C100" s="114"/>
      <c r="D100" s="114"/>
      <c r="E100" s="114"/>
      <c r="F100" s="115"/>
      <c r="H100" s="124">
        <v>488</v>
      </c>
      <c r="I100" s="127">
        <f>+VLOOKUP(H100,'Previous year''s Pre Surcharge '!B105:F447,5,FALSE)</f>
        <v>1.24</v>
      </c>
      <c r="J100" s="125">
        <v>1</v>
      </c>
      <c r="K100" s="481">
        <v>0.47</v>
      </c>
      <c r="L100" s="481">
        <v>0.222</v>
      </c>
      <c r="M100" s="481">
        <v>6.7000000000000004E-2</v>
      </c>
      <c r="N100" s="482">
        <v>0.75900000000000001</v>
      </c>
    </row>
    <row r="101" spans="1:14" x14ac:dyDescent="0.25">
      <c r="A101" s="180"/>
      <c r="B101" s="219"/>
      <c r="C101" s="114"/>
      <c r="D101" s="114"/>
      <c r="E101" s="114"/>
      <c r="F101" s="115"/>
      <c r="H101" s="124">
        <v>489</v>
      </c>
      <c r="I101" s="127">
        <f>+VLOOKUP(H101,'Previous year''s Pre Surcharge '!B106:F448,5,FALSE)</f>
        <v>1.85</v>
      </c>
      <c r="J101" s="125">
        <v>1</v>
      </c>
      <c r="K101" s="481">
        <v>0.72899999999999998</v>
      </c>
      <c r="L101" s="481">
        <v>0.434</v>
      </c>
      <c r="M101" s="481">
        <v>4.2000000000000003E-2</v>
      </c>
      <c r="N101" s="482">
        <v>1.2050000000000001</v>
      </c>
    </row>
    <row r="102" spans="1:14" x14ac:dyDescent="0.25">
      <c r="A102" s="180"/>
      <c r="B102" s="219"/>
      <c r="C102" s="114"/>
      <c r="D102" s="114"/>
      <c r="E102" s="114"/>
      <c r="F102" s="115"/>
      <c r="H102" s="124">
        <v>501</v>
      </c>
      <c r="I102" s="127">
        <f>+VLOOKUP(H102,'Previous year''s Pre Surcharge '!B111:F453,5,FALSE)</f>
        <v>5.73</v>
      </c>
      <c r="J102" s="125">
        <v>1</v>
      </c>
      <c r="K102" s="481">
        <v>1.962</v>
      </c>
      <c r="L102" s="481">
        <v>1.349</v>
      </c>
      <c r="M102" s="481">
        <v>0.125</v>
      </c>
      <c r="N102" s="482">
        <v>3.4359999999999999</v>
      </c>
    </row>
    <row r="103" spans="1:14" x14ac:dyDescent="0.25">
      <c r="A103" s="180"/>
      <c r="B103" s="219"/>
      <c r="C103" s="114"/>
      <c r="D103" s="114"/>
      <c r="E103" s="114"/>
      <c r="F103" s="115"/>
      <c r="H103" s="124">
        <v>506</v>
      </c>
      <c r="I103" s="127">
        <f>+VLOOKUP(H103,'Previous year''s Pre Surcharge '!B112:F454,5,FALSE)</f>
        <v>2.76</v>
      </c>
      <c r="J103" s="125">
        <v>1</v>
      </c>
      <c r="K103" s="481">
        <v>0.88300000000000001</v>
      </c>
      <c r="L103" s="481">
        <v>0.86499999999999999</v>
      </c>
      <c r="M103" s="481">
        <v>0.11700000000000001</v>
      </c>
      <c r="N103" s="482">
        <v>1.865</v>
      </c>
    </row>
    <row r="104" spans="1:14" x14ac:dyDescent="0.25">
      <c r="A104" s="180"/>
      <c r="B104" s="219"/>
      <c r="C104" s="114"/>
      <c r="D104" s="114"/>
      <c r="E104" s="114"/>
      <c r="F104" s="115"/>
      <c r="H104" s="124">
        <v>507</v>
      </c>
      <c r="I104" s="127">
        <f>+VLOOKUP(H104,'Previous year''s Pre Surcharge '!B113:F455,5,FALSE)</f>
        <v>3.28</v>
      </c>
      <c r="J104" s="125">
        <v>1</v>
      </c>
      <c r="K104" s="481">
        <v>1.3109999999999999</v>
      </c>
      <c r="L104" s="481">
        <v>0.68300000000000005</v>
      </c>
      <c r="M104" s="481">
        <v>0.114</v>
      </c>
      <c r="N104" s="482">
        <v>2.1080000000000001</v>
      </c>
    </row>
    <row r="105" spans="1:14" x14ac:dyDescent="0.25">
      <c r="A105" s="180"/>
      <c r="B105" s="219"/>
      <c r="C105" s="114"/>
      <c r="D105" s="114"/>
      <c r="E105" s="114"/>
      <c r="F105" s="115"/>
      <c r="H105" s="124">
        <v>511</v>
      </c>
      <c r="I105" s="127">
        <f>+VLOOKUP(H105,'Previous year''s Pre Surcharge '!B114:F456,5,FALSE)</f>
        <v>8.58</v>
      </c>
      <c r="J105" s="125">
        <v>1</v>
      </c>
      <c r="K105" s="481">
        <v>3.4449999999999998</v>
      </c>
      <c r="L105" s="481">
        <v>1.6830000000000001</v>
      </c>
      <c r="M105" s="481">
        <v>0.20499999999999999</v>
      </c>
      <c r="N105" s="482">
        <v>5.3330000000000002</v>
      </c>
    </row>
    <row r="106" spans="1:14" x14ac:dyDescent="0.25">
      <c r="A106" s="180"/>
      <c r="B106" s="219"/>
      <c r="C106" s="114"/>
      <c r="D106" s="114"/>
      <c r="E106" s="114"/>
      <c r="F106" s="115"/>
      <c r="H106" s="124">
        <v>535</v>
      </c>
      <c r="I106" s="127">
        <f>+VLOOKUP(H106,'Previous year''s Pre Surcharge '!B115:F457,5,FALSE)</f>
        <v>4.08</v>
      </c>
      <c r="J106" s="125">
        <v>1</v>
      </c>
      <c r="K106" s="481">
        <v>1.171</v>
      </c>
      <c r="L106" s="481">
        <v>1.173</v>
      </c>
      <c r="M106" s="481">
        <v>0.19</v>
      </c>
      <c r="N106" s="482">
        <v>2.5339999999999998</v>
      </c>
    </row>
    <row r="107" spans="1:14" x14ac:dyDescent="0.25">
      <c r="A107" s="180"/>
      <c r="B107" s="219"/>
      <c r="C107" s="114"/>
      <c r="D107" s="114"/>
      <c r="E107" s="114"/>
      <c r="F107" s="115"/>
      <c r="H107" s="124">
        <v>536</v>
      </c>
      <c r="I107" s="127">
        <f>+VLOOKUP(H107,'Previous year''s Pre Surcharge '!B116:F458,5,FALSE)</f>
        <v>8.2799999999999994</v>
      </c>
      <c r="J107" s="125">
        <v>1</v>
      </c>
      <c r="K107" s="481">
        <v>2.3199999999999998</v>
      </c>
      <c r="L107" s="481">
        <v>2.532</v>
      </c>
      <c r="M107" s="481">
        <v>0.33100000000000002</v>
      </c>
      <c r="N107" s="482">
        <v>5.1829999999999998</v>
      </c>
    </row>
    <row r="108" spans="1:14" x14ac:dyDescent="0.25">
      <c r="A108" s="180"/>
      <c r="B108" s="219"/>
      <c r="C108" s="114"/>
      <c r="D108" s="114"/>
      <c r="E108" s="114"/>
      <c r="F108" s="115"/>
      <c r="H108" s="124">
        <v>544</v>
      </c>
      <c r="I108" s="127">
        <f>+VLOOKUP(H108,'Previous year''s Pre Surcharge '!B117:F459,5,FALSE)</f>
        <v>9.32</v>
      </c>
      <c r="J108" s="125">
        <v>1</v>
      </c>
      <c r="K108" s="481">
        <v>2.931</v>
      </c>
      <c r="L108" s="481">
        <v>2.5179999999999998</v>
      </c>
      <c r="M108" s="481">
        <v>0.27500000000000002</v>
      </c>
      <c r="N108" s="482">
        <v>5.7240000000000002</v>
      </c>
    </row>
    <row r="109" spans="1:14" x14ac:dyDescent="0.25">
      <c r="A109" s="180"/>
      <c r="B109" s="219"/>
      <c r="C109" s="114"/>
      <c r="D109" s="114"/>
      <c r="E109" s="114"/>
      <c r="F109" s="115"/>
      <c r="H109" s="124">
        <v>551</v>
      </c>
      <c r="I109" s="127">
        <f>+VLOOKUP(H109,'Previous year''s Pre Surcharge '!B118:F460,5,FALSE)</f>
        <v>1.75</v>
      </c>
      <c r="J109" s="125">
        <v>1</v>
      </c>
      <c r="K109" s="481">
        <v>0.68100000000000005</v>
      </c>
      <c r="L109" s="481">
        <v>0.32800000000000001</v>
      </c>
      <c r="M109" s="481">
        <v>6.5000000000000002E-2</v>
      </c>
      <c r="N109" s="482">
        <v>1.0740000000000001</v>
      </c>
    </row>
    <row r="110" spans="1:14" x14ac:dyDescent="0.25">
      <c r="A110" s="180"/>
      <c r="B110" s="219"/>
      <c r="C110" s="114"/>
      <c r="D110" s="114"/>
      <c r="E110" s="114"/>
      <c r="F110" s="115"/>
      <c r="H110" s="124">
        <v>553</v>
      </c>
      <c r="I110" s="127">
        <f>+VLOOKUP(H110,'Previous year''s Pre Surcharge '!B119:F461,5,FALSE)</f>
        <v>5.43</v>
      </c>
      <c r="J110" s="125">
        <v>1</v>
      </c>
      <c r="K110" s="481">
        <v>2.7360000000000002</v>
      </c>
      <c r="L110" s="481">
        <v>0.54</v>
      </c>
      <c r="M110" s="481">
        <v>6.2E-2</v>
      </c>
      <c r="N110" s="482">
        <v>3.3380000000000001</v>
      </c>
    </row>
    <row r="111" spans="1:14" x14ac:dyDescent="0.25">
      <c r="A111" s="180"/>
      <c r="B111" s="219"/>
      <c r="C111" s="114"/>
      <c r="D111" s="114"/>
      <c r="E111" s="114"/>
      <c r="F111" s="115"/>
      <c r="H111" s="124">
        <v>555</v>
      </c>
      <c r="I111" s="127">
        <f>+VLOOKUP(H111,'Previous year''s Pre Surcharge '!B120:F462,5,FALSE)</f>
        <v>1.5</v>
      </c>
      <c r="J111" s="125">
        <v>1</v>
      </c>
      <c r="K111" s="481">
        <v>0.41299999999999998</v>
      </c>
      <c r="L111" s="481">
        <v>0.39600000000000002</v>
      </c>
      <c r="M111" s="481">
        <v>0.11</v>
      </c>
      <c r="N111" s="482">
        <v>0.91900000000000004</v>
      </c>
    </row>
    <row r="112" spans="1:14" x14ac:dyDescent="0.25">
      <c r="A112" s="180"/>
      <c r="B112" s="219"/>
      <c r="C112" s="114"/>
      <c r="D112" s="114"/>
      <c r="E112" s="114"/>
      <c r="F112" s="115"/>
      <c r="H112" s="124">
        <v>563</v>
      </c>
      <c r="I112" s="127">
        <f>+VLOOKUP(H112,'Previous year''s Pre Surcharge '!B121:F463,5,FALSE)</f>
        <v>2.02</v>
      </c>
      <c r="J112" s="125">
        <v>1</v>
      </c>
      <c r="K112" s="481">
        <v>0.98099999999999998</v>
      </c>
      <c r="L112" s="481">
        <v>0.20499999999999999</v>
      </c>
      <c r="M112" s="481">
        <v>5.6000000000000001E-2</v>
      </c>
      <c r="N112" s="482">
        <v>1.242</v>
      </c>
    </row>
    <row r="113" spans="1:14" x14ac:dyDescent="0.25">
      <c r="A113" s="180"/>
      <c r="B113" s="219"/>
      <c r="C113" s="114"/>
      <c r="D113" s="114"/>
      <c r="E113" s="114"/>
      <c r="F113" s="115"/>
      <c r="H113" s="124">
        <v>571</v>
      </c>
      <c r="I113" s="127">
        <f>+VLOOKUP(H113,'Previous year''s Pre Surcharge '!B122:F464,5,FALSE)</f>
        <v>3.76</v>
      </c>
      <c r="J113" s="125">
        <v>1</v>
      </c>
      <c r="K113" s="481">
        <v>1.3580000000000001</v>
      </c>
      <c r="L113" s="481">
        <v>0.81899999999999995</v>
      </c>
      <c r="M113" s="481">
        <v>0.13300000000000001</v>
      </c>
      <c r="N113" s="482">
        <v>2.31</v>
      </c>
    </row>
    <row r="114" spans="1:14" x14ac:dyDescent="0.25">
      <c r="A114" s="180"/>
      <c r="B114" s="219"/>
      <c r="C114" s="114"/>
      <c r="D114" s="114"/>
      <c r="E114" s="114"/>
      <c r="F114" s="115"/>
      <c r="H114" s="124">
        <v>573</v>
      </c>
      <c r="I114" s="127">
        <f>+VLOOKUP(H114,'Previous year''s Pre Surcharge '!B123:F465,5,FALSE)</f>
        <v>5.76</v>
      </c>
      <c r="J114" s="125">
        <v>1</v>
      </c>
      <c r="K114" s="481">
        <v>2.371</v>
      </c>
      <c r="L114" s="481">
        <v>1.091</v>
      </c>
      <c r="M114" s="481">
        <v>0.17899999999999999</v>
      </c>
      <c r="N114" s="482">
        <v>3.641</v>
      </c>
    </row>
    <row r="115" spans="1:14" x14ac:dyDescent="0.25">
      <c r="A115" s="180"/>
      <c r="B115" s="219"/>
      <c r="C115" s="114"/>
      <c r="D115" s="114"/>
      <c r="E115" s="114"/>
      <c r="F115" s="115"/>
      <c r="H115" s="124">
        <v>581</v>
      </c>
      <c r="I115" s="127">
        <f>+VLOOKUP(H115,'Previous year''s Pre Surcharge '!B124:F466,5,FALSE)</f>
        <v>1.92</v>
      </c>
      <c r="J115" s="125">
        <v>1</v>
      </c>
      <c r="K115" s="481">
        <v>0.81100000000000005</v>
      </c>
      <c r="L115" s="481">
        <v>0.314</v>
      </c>
      <c r="M115" s="481">
        <v>5.2999999999999999E-2</v>
      </c>
      <c r="N115" s="482">
        <v>1.1779999999999999</v>
      </c>
    </row>
    <row r="116" spans="1:14" x14ac:dyDescent="0.25">
      <c r="A116" s="180"/>
      <c r="B116" s="219"/>
      <c r="C116" s="114"/>
      <c r="D116" s="114"/>
      <c r="E116" s="114"/>
      <c r="F116" s="115"/>
      <c r="H116" s="124">
        <v>601</v>
      </c>
      <c r="I116" s="127">
        <f>+VLOOKUP(H116,'Previous year''s Pre Surcharge '!B126:F468,5,FALSE)</f>
        <v>10.36</v>
      </c>
      <c r="J116" s="125">
        <v>2</v>
      </c>
      <c r="K116" s="481">
        <v>4.6870000000000003</v>
      </c>
      <c r="L116" s="481">
        <v>1.87</v>
      </c>
      <c r="M116" s="481">
        <v>0.19700000000000001</v>
      </c>
      <c r="N116" s="482">
        <v>6.7539999999999996</v>
      </c>
    </row>
    <row r="117" spans="1:14" x14ac:dyDescent="0.25">
      <c r="A117" s="180"/>
      <c r="B117" s="219"/>
      <c r="C117" s="114"/>
      <c r="D117" s="114"/>
      <c r="E117" s="114"/>
      <c r="F117" s="115"/>
      <c r="H117" s="124">
        <v>603</v>
      </c>
      <c r="I117" s="127">
        <f>+VLOOKUP(H117,'Previous year''s Pre Surcharge '!B127:F469,5,FALSE)</f>
        <v>8.26</v>
      </c>
      <c r="J117" s="125">
        <v>2</v>
      </c>
      <c r="K117" s="481">
        <v>4.2359999999999998</v>
      </c>
      <c r="L117" s="481">
        <v>1.1579999999999999</v>
      </c>
      <c r="M117" s="481">
        <v>8.3000000000000004E-2</v>
      </c>
      <c r="N117" s="482">
        <v>5.4770000000000003</v>
      </c>
    </row>
    <row r="118" spans="1:14" x14ac:dyDescent="0.25">
      <c r="A118" s="180"/>
      <c r="B118" s="219"/>
      <c r="C118" s="114"/>
      <c r="D118" s="114"/>
      <c r="E118" s="114"/>
      <c r="F118" s="115"/>
      <c r="H118" s="124">
        <v>605</v>
      </c>
      <c r="I118" s="127">
        <f>+VLOOKUP(H118,'Previous year''s Pre Surcharge '!B128:F470,5,FALSE)</f>
        <v>9.7899999999999991</v>
      </c>
      <c r="J118" s="125">
        <v>2</v>
      </c>
      <c r="K118" s="481">
        <v>3.67</v>
      </c>
      <c r="L118" s="481">
        <v>2.3410000000000002</v>
      </c>
      <c r="M118" s="481">
        <v>0.17499999999999999</v>
      </c>
      <c r="N118" s="482">
        <v>6.1859999999999999</v>
      </c>
    </row>
    <row r="119" spans="1:14" x14ac:dyDescent="0.25">
      <c r="A119" s="180"/>
      <c r="B119" s="219"/>
      <c r="C119" s="114"/>
      <c r="D119" s="114"/>
      <c r="E119" s="114"/>
      <c r="F119" s="115"/>
      <c r="H119" s="124">
        <v>607</v>
      </c>
      <c r="I119" s="127">
        <f>+VLOOKUP(H119,'Previous year''s Pre Surcharge '!B129:F471,5,FALSE)</f>
        <v>4.6900000000000004</v>
      </c>
      <c r="J119" s="125">
        <v>2</v>
      </c>
      <c r="K119" s="481">
        <v>2.198</v>
      </c>
      <c r="L119" s="481">
        <v>1.139</v>
      </c>
      <c r="M119" s="481">
        <v>6.2E-2</v>
      </c>
      <c r="N119" s="482">
        <v>3.399</v>
      </c>
    </row>
    <row r="120" spans="1:14" x14ac:dyDescent="0.25">
      <c r="A120" s="180"/>
      <c r="B120" s="219"/>
      <c r="C120" s="114"/>
      <c r="D120" s="114"/>
      <c r="E120" s="114"/>
      <c r="F120" s="115"/>
      <c r="H120" s="124">
        <v>608</v>
      </c>
      <c r="I120" s="127">
        <f>+VLOOKUP(H120,'Previous year''s Pre Surcharge '!B130:F472,5,FALSE)</f>
        <v>5.38</v>
      </c>
      <c r="J120" s="125">
        <v>2</v>
      </c>
      <c r="K120" s="481">
        <v>2.2269999999999999</v>
      </c>
      <c r="L120" s="481">
        <v>1.2130000000000001</v>
      </c>
      <c r="M120" s="481">
        <v>6.9000000000000006E-2</v>
      </c>
      <c r="N120" s="482">
        <v>3.5089999999999999</v>
      </c>
    </row>
    <row r="121" spans="1:14" x14ac:dyDescent="0.25">
      <c r="A121" s="180"/>
      <c r="B121" s="219"/>
      <c r="C121" s="114"/>
      <c r="D121" s="114"/>
      <c r="E121" s="114"/>
      <c r="F121" s="115"/>
      <c r="H121" s="124">
        <v>609</v>
      </c>
      <c r="I121" s="127">
        <f>+VLOOKUP(H121,'Previous year''s Pre Surcharge '!B131:F473,5,FALSE)</f>
        <v>5.36</v>
      </c>
      <c r="J121" s="125">
        <v>2</v>
      </c>
      <c r="K121" s="481">
        <v>2.3490000000000002</v>
      </c>
      <c r="L121" s="481">
        <v>1.0309999999999999</v>
      </c>
      <c r="M121" s="481">
        <v>0.11700000000000001</v>
      </c>
      <c r="N121" s="482">
        <v>3.4969999999999999</v>
      </c>
    </row>
    <row r="122" spans="1:14" x14ac:dyDescent="0.25">
      <c r="A122" s="180"/>
      <c r="B122" s="219"/>
      <c r="C122" s="114"/>
      <c r="D122" s="114"/>
      <c r="E122" s="114"/>
      <c r="F122" s="115"/>
      <c r="H122" s="124">
        <v>611</v>
      </c>
      <c r="I122" s="127">
        <f>+VLOOKUP(H122,'Previous year''s Pre Surcharge '!B132:F474,5,FALSE)</f>
        <v>12.6</v>
      </c>
      <c r="J122" s="125">
        <v>2</v>
      </c>
      <c r="K122" s="481">
        <v>5.83</v>
      </c>
      <c r="L122" s="481">
        <v>1.9339999999999999</v>
      </c>
      <c r="M122" s="481">
        <v>0.13400000000000001</v>
      </c>
      <c r="N122" s="482">
        <v>7.8979999999999997</v>
      </c>
    </row>
    <row r="123" spans="1:14" x14ac:dyDescent="0.25">
      <c r="A123" s="180"/>
      <c r="B123" s="219"/>
      <c r="C123" s="114"/>
      <c r="D123" s="114"/>
      <c r="E123" s="114"/>
      <c r="F123" s="115"/>
      <c r="H123" s="124">
        <v>617</v>
      </c>
      <c r="I123" s="127">
        <f>+VLOOKUP(H123,'Previous year''s Pre Surcharge '!B133:F475,5,FALSE)</f>
        <v>4.67</v>
      </c>
      <c r="J123" s="125">
        <v>2</v>
      </c>
      <c r="K123" s="481">
        <v>2.1179999999999999</v>
      </c>
      <c r="L123" s="481">
        <v>0.84399999999999997</v>
      </c>
      <c r="M123" s="481">
        <v>8.5000000000000006E-2</v>
      </c>
      <c r="N123" s="482">
        <v>3.0470000000000002</v>
      </c>
    </row>
    <row r="124" spans="1:14" x14ac:dyDescent="0.25">
      <c r="A124" s="180"/>
      <c r="B124" s="219"/>
      <c r="C124" s="114"/>
      <c r="D124" s="114"/>
      <c r="E124" s="114"/>
      <c r="F124" s="115"/>
      <c r="H124" s="124">
        <v>625</v>
      </c>
      <c r="I124" s="127">
        <f>+VLOOKUP(H124,'Previous year''s Pre Surcharge '!B134:F476,5,FALSE)</f>
        <v>6.73</v>
      </c>
      <c r="J124" s="125">
        <v>2</v>
      </c>
      <c r="K124" s="481">
        <v>2.88</v>
      </c>
      <c r="L124" s="481">
        <v>1.359</v>
      </c>
      <c r="M124" s="481">
        <v>0.14399999999999999</v>
      </c>
      <c r="N124" s="482">
        <v>4.383</v>
      </c>
    </row>
    <row r="125" spans="1:14" x14ac:dyDescent="0.25">
      <c r="A125" s="180"/>
      <c r="B125" s="219"/>
      <c r="C125" s="114"/>
      <c r="D125" s="114"/>
      <c r="E125" s="114"/>
      <c r="F125" s="115"/>
      <c r="H125" s="124">
        <v>643</v>
      </c>
      <c r="I125" s="127">
        <f>+VLOOKUP(H125,'Previous year''s Pre Surcharge '!B135:F477,5,FALSE)</f>
        <v>14.97</v>
      </c>
      <c r="J125" s="125">
        <v>2</v>
      </c>
      <c r="K125" s="481">
        <v>6.5949999999999998</v>
      </c>
      <c r="L125" s="481">
        <v>2.5510000000000002</v>
      </c>
      <c r="M125" s="481">
        <v>0.29099999999999998</v>
      </c>
      <c r="N125" s="482">
        <v>9.4369999999999994</v>
      </c>
    </row>
    <row r="126" spans="1:14" x14ac:dyDescent="0.25">
      <c r="A126" s="180"/>
      <c r="B126" s="219"/>
      <c r="C126" s="114"/>
      <c r="D126" s="114"/>
      <c r="E126" s="114"/>
      <c r="F126" s="115"/>
      <c r="H126" s="124">
        <v>645</v>
      </c>
      <c r="I126" s="127">
        <f>+VLOOKUP(H126,'Previous year''s Pre Surcharge '!B136:F478,5,FALSE)</f>
        <v>7.39</v>
      </c>
      <c r="J126" s="125">
        <v>2</v>
      </c>
      <c r="K126" s="481">
        <v>3.0950000000000002</v>
      </c>
      <c r="L126" s="481">
        <v>1.589</v>
      </c>
      <c r="M126" s="481">
        <v>0.13</v>
      </c>
      <c r="N126" s="482">
        <v>4.8140000000000001</v>
      </c>
    </row>
    <row r="127" spans="1:14" x14ac:dyDescent="0.25">
      <c r="A127" s="180"/>
      <c r="B127" s="219"/>
      <c r="C127" s="114"/>
      <c r="D127" s="114"/>
      <c r="E127" s="114"/>
      <c r="F127" s="115"/>
      <c r="H127" s="124">
        <v>646</v>
      </c>
      <c r="I127" s="127">
        <f>+VLOOKUP(H127,'Previous year''s Pre Surcharge '!B137:F479,5,FALSE)</f>
        <v>7.16</v>
      </c>
      <c r="J127" s="125">
        <v>2</v>
      </c>
      <c r="K127" s="481">
        <v>3.0230000000000001</v>
      </c>
      <c r="L127" s="481">
        <v>1.476</v>
      </c>
      <c r="M127" s="481">
        <v>0.13100000000000001</v>
      </c>
      <c r="N127" s="482">
        <v>4.63</v>
      </c>
    </row>
    <row r="128" spans="1:14" x14ac:dyDescent="0.25">
      <c r="A128" s="180"/>
      <c r="B128" s="219"/>
      <c r="C128" s="114"/>
      <c r="D128" s="114"/>
      <c r="E128" s="114"/>
      <c r="F128" s="115"/>
      <c r="H128" s="124">
        <v>647</v>
      </c>
      <c r="I128" s="127">
        <f>+VLOOKUP(H128,'Previous year''s Pre Surcharge '!B138:F480,5,FALSE)</f>
        <v>9.98</v>
      </c>
      <c r="J128" s="125">
        <v>2</v>
      </c>
      <c r="K128" s="481">
        <v>3.5139999999999998</v>
      </c>
      <c r="L128" s="481">
        <v>2.6579999999999999</v>
      </c>
      <c r="M128" s="481">
        <v>0.22900000000000001</v>
      </c>
      <c r="N128" s="482">
        <v>6.4009999999999998</v>
      </c>
    </row>
    <row r="129" spans="1:14" x14ac:dyDescent="0.25">
      <c r="A129" s="180"/>
      <c r="B129" s="219"/>
      <c r="C129" s="114"/>
      <c r="D129" s="114"/>
      <c r="E129" s="114"/>
      <c r="F129" s="115"/>
      <c r="H129" s="124">
        <v>648</v>
      </c>
      <c r="I129" s="127">
        <f>+VLOOKUP(H129,'Previous year''s Pre Surcharge '!B139:F481,5,FALSE)</f>
        <v>6.01</v>
      </c>
      <c r="J129" s="125">
        <v>2</v>
      </c>
      <c r="K129" s="481">
        <v>2.4350000000000001</v>
      </c>
      <c r="L129" s="481">
        <v>1.35</v>
      </c>
      <c r="M129" s="481">
        <v>0.13400000000000001</v>
      </c>
      <c r="N129" s="482">
        <v>3.919</v>
      </c>
    </row>
    <row r="130" spans="1:14" x14ac:dyDescent="0.25">
      <c r="A130" s="180"/>
      <c r="B130" s="219"/>
      <c r="C130" s="114"/>
      <c r="D130" s="114"/>
      <c r="E130" s="114"/>
      <c r="F130" s="115"/>
      <c r="H130" s="124">
        <v>649</v>
      </c>
      <c r="I130" s="127">
        <f>+VLOOKUP(H130,'Previous year''s Pre Surcharge '!B140:F482,5,FALSE)</f>
        <v>5.14</v>
      </c>
      <c r="J130" s="125">
        <v>2</v>
      </c>
      <c r="K130" s="481">
        <v>1.958</v>
      </c>
      <c r="L130" s="481">
        <v>1.0169999999999999</v>
      </c>
      <c r="M130" s="481">
        <v>8.5999999999999993E-2</v>
      </c>
      <c r="N130" s="482">
        <v>3.0609999999999999</v>
      </c>
    </row>
    <row r="131" spans="1:14" x14ac:dyDescent="0.25">
      <c r="A131" s="180"/>
      <c r="B131" s="219"/>
      <c r="C131" s="114"/>
      <c r="D131" s="114"/>
      <c r="E131" s="114"/>
      <c r="F131" s="115"/>
      <c r="H131" s="124">
        <v>651</v>
      </c>
      <c r="I131" s="127">
        <f>+VLOOKUP(H131,'Previous year''s Pre Surcharge '!B141:F483,5,FALSE)</f>
        <v>6.34</v>
      </c>
      <c r="J131" s="125">
        <v>2</v>
      </c>
      <c r="K131" s="481">
        <v>2.552</v>
      </c>
      <c r="L131" s="481">
        <v>1.468</v>
      </c>
      <c r="M131" s="481">
        <v>0.115</v>
      </c>
      <c r="N131" s="482">
        <v>4.1349999999999998</v>
      </c>
    </row>
    <row r="132" spans="1:14" x14ac:dyDescent="0.25">
      <c r="A132" s="180"/>
      <c r="B132" s="219"/>
      <c r="C132" s="114"/>
      <c r="D132" s="114"/>
      <c r="E132" s="114"/>
      <c r="F132" s="115"/>
      <c r="H132" s="124">
        <v>652</v>
      </c>
      <c r="I132" s="127">
        <f>+VLOOKUP(H132,'Previous year''s Pre Surcharge '!B142:F484,5,FALSE)</f>
        <v>10.63</v>
      </c>
      <c r="J132" s="125">
        <v>2</v>
      </c>
      <c r="K132" s="481">
        <v>4.0590000000000002</v>
      </c>
      <c r="L132" s="481">
        <v>2.7120000000000002</v>
      </c>
      <c r="M132" s="481">
        <v>0.155</v>
      </c>
      <c r="N132" s="482">
        <v>6.9260000000000002</v>
      </c>
    </row>
    <row r="133" spans="1:14" x14ac:dyDescent="0.25">
      <c r="A133" s="180"/>
      <c r="B133" s="219"/>
      <c r="C133" s="114"/>
      <c r="D133" s="114"/>
      <c r="E133" s="114"/>
      <c r="F133" s="115"/>
      <c r="H133" s="124">
        <v>653</v>
      </c>
      <c r="I133" s="127">
        <f>+VLOOKUP(H133,'Previous year''s Pre Surcharge '!B143:F485,5,FALSE)</f>
        <v>8.07</v>
      </c>
      <c r="J133" s="125">
        <v>2</v>
      </c>
      <c r="K133" s="481">
        <v>3.504</v>
      </c>
      <c r="L133" s="481">
        <v>1.69</v>
      </c>
      <c r="M133" s="481">
        <v>6.6000000000000003E-2</v>
      </c>
      <c r="N133" s="482">
        <v>5.26</v>
      </c>
    </row>
    <row r="134" spans="1:14" x14ac:dyDescent="0.25">
      <c r="A134" s="180"/>
      <c r="B134" s="219"/>
      <c r="C134" s="114"/>
      <c r="D134" s="114"/>
      <c r="E134" s="114"/>
      <c r="F134" s="115"/>
      <c r="H134" s="124">
        <v>654</v>
      </c>
      <c r="I134" s="127">
        <f>+VLOOKUP(H134,'Previous year''s Pre Surcharge '!B144:F486,5,FALSE)</f>
        <v>6.02</v>
      </c>
      <c r="J134" s="125">
        <v>2</v>
      </c>
      <c r="K134" s="481">
        <v>2.843</v>
      </c>
      <c r="L134" s="481">
        <v>0.96499999999999997</v>
      </c>
      <c r="M134" s="481">
        <v>0.11600000000000001</v>
      </c>
      <c r="N134" s="482">
        <v>3.9239999999999999</v>
      </c>
    </row>
    <row r="135" spans="1:14" x14ac:dyDescent="0.25">
      <c r="A135" s="180"/>
      <c r="B135" s="219"/>
      <c r="C135" s="114"/>
      <c r="D135" s="114"/>
      <c r="E135" s="114"/>
      <c r="F135" s="115"/>
      <c r="H135" s="124">
        <v>655</v>
      </c>
      <c r="I135" s="127">
        <f>+VLOOKUP(H135,'Previous year''s Pre Surcharge '!B145:F487,5,FALSE)</f>
        <v>15.5</v>
      </c>
      <c r="J135" s="125">
        <v>2</v>
      </c>
      <c r="K135" s="481">
        <v>8.5489999999999995</v>
      </c>
      <c r="L135" s="481">
        <v>1.585</v>
      </c>
      <c r="M135" s="481">
        <v>0.13700000000000001</v>
      </c>
      <c r="N135" s="482">
        <v>10.271000000000001</v>
      </c>
    </row>
    <row r="136" spans="1:14" x14ac:dyDescent="0.25">
      <c r="A136" s="180"/>
      <c r="B136" s="219"/>
      <c r="C136" s="114"/>
      <c r="D136" s="114"/>
      <c r="E136" s="114"/>
      <c r="F136" s="115"/>
      <c r="H136" s="124">
        <v>656</v>
      </c>
      <c r="I136" s="127">
        <f>+VLOOKUP(H136,'Previous year''s Pre Surcharge '!B146:F488,5,FALSE)</f>
        <v>7.79</v>
      </c>
      <c r="J136" s="125">
        <v>2</v>
      </c>
      <c r="K136" s="481">
        <v>4.0599999999999996</v>
      </c>
      <c r="L136" s="481">
        <v>0.93799999999999994</v>
      </c>
      <c r="M136" s="481">
        <v>0.107</v>
      </c>
      <c r="N136" s="482">
        <v>5.1050000000000004</v>
      </c>
    </row>
    <row r="137" spans="1:14" x14ac:dyDescent="0.25">
      <c r="A137" s="180"/>
      <c r="B137" s="219"/>
      <c r="C137" s="114"/>
      <c r="D137" s="114"/>
      <c r="E137" s="114"/>
      <c r="F137" s="115"/>
      <c r="H137" s="124">
        <v>657</v>
      </c>
      <c r="I137" s="127">
        <f>+VLOOKUP(H137,'Previous year''s Pre Surcharge '!B147:F489,5,FALSE)</f>
        <v>11.2</v>
      </c>
      <c r="J137" s="125">
        <v>2</v>
      </c>
      <c r="K137" s="481">
        <v>5.1219999999999999</v>
      </c>
      <c r="L137" s="481">
        <v>1.8149999999999999</v>
      </c>
      <c r="M137" s="481">
        <v>9.4E-2</v>
      </c>
      <c r="N137" s="482">
        <v>7.0309999999999997</v>
      </c>
    </row>
    <row r="138" spans="1:14" x14ac:dyDescent="0.25">
      <c r="A138" s="180"/>
      <c r="B138" s="219"/>
      <c r="C138" s="114"/>
      <c r="D138" s="114"/>
      <c r="E138" s="114"/>
      <c r="F138" s="115"/>
      <c r="H138" s="124">
        <v>658</v>
      </c>
      <c r="I138" s="127">
        <f>+VLOOKUP(H138,'Previous year''s Pre Surcharge '!B148:F490,5,FALSE)</f>
        <v>12</v>
      </c>
      <c r="J138" s="125">
        <v>2</v>
      </c>
      <c r="K138" s="481">
        <v>5.3239999999999998</v>
      </c>
      <c r="L138" s="481">
        <v>2.0510000000000002</v>
      </c>
      <c r="M138" s="481">
        <v>0.20200000000000001</v>
      </c>
      <c r="N138" s="482">
        <v>7.577</v>
      </c>
    </row>
    <row r="139" spans="1:14" x14ac:dyDescent="0.25">
      <c r="A139" s="180"/>
      <c r="B139" s="219"/>
      <c r="C139" s="114"/>
      <c r="D139" s="114"/>
      <c r="E139" s="114"/>
      <c r="F139" s="115"/>
      <c r="H139" s="124">
        <v>659</v>
      </c>
      <c r="I139" s="127">
        <f>+VLOOKUP(H139,'Previous year''s Pre Surcharge '!B149:F491,5,FALSE)</f>
        <v>22</v>
      </c>
      <c r="J139" s="125">
        <v>2</v>
      </c>
      <c r="K139" s="481">
        <v>9.1020000000000003</v>
      </c>
      <c r="L139" s="481">
        <v>5.016</v>
      </c>
      <c r="M139" s="481">
        <v>0.18099999999999999</v>
      </c>
      <c r="N139" s="482">
        <v>14.298999999999999</v>
      </c>
    </row>
    <row r="140" spans="1:14" x14ac:dyDescent="0.25">
      <c r="A140" s="180"/>
      <c r="B140" s="219"/>
      <c r="C140" s="114"/>
      <c r="D140" s="114"/>
      <c r="E140" s="114"/>
      <c r="F140" s="115"/>
      <c r="H140" s="124">
        <v>660</v>
      </c>
      <c r="I140" s="127">
        <f>+VLOOKUP(H140,'Previous year''s Pre Surcharge '!B150:F492,5,FALSE)</f>
        <v>2.4900000000000002</v>
      </c>
      <c r="J140" s="125">
        <v>2</v>
      </c>
      <c r="K140" s="481">
        <v>1.0620000000000001</v>
      </c>
      <c r="L140" s="481">
        <v>0.497</v>
      </c>
      <c r="M140" s="481">
        <v>6.6000000000000003E-2</v>
      </c>
      <c r="N140" s="482">
        <v>1.625</v>
      </c>
    </row>
    <row r="141" spans="1:14" x14ac:dyDescent="0.25">
      <c r="A141" s="180"/>
      <c r="B141" s="219"/>
      <c r="C141" s="114"/>
      <c r="D141" s="114"/>
      <c r="E141" s="114"/>
      <c r="F141" s="115"/>
      <c r="H141" s="124">
        <v>661</v>
      </c>
      <c r="I141" s="127">
        <f>+VLOOKUP(H141,'Previous year''s Pre Surcharge '!B151:F493,5,FALSE)</f>
        <v>3.42</v>
      </c>
      <c r="J141" s="125">
        <v>2</v>
      </c>
      <c r="K141" s="481">
        <v>1.484</v>
      </c>
      <c r="L141" s="481">
        <v>0.65</v>
      </c>
      <c r="M141" s="481">
        <v>9.2999999999999999E-2</v>
      </c>
      <c r="N141" s="482">
        <v>2.2269999999999999</v>
      </c>
    </row>
    <row r="142" spans="1:14" x14ac:dyDescent="0.25">
      <c r="A142" s="180"/>
      <c r="B142" s="219"/>
      <c r="C142" s="114"/>
      <c r="D142" s="114"/>
      <c r="E142" s="114"/>
      <c r="F142" s="115"/>
      <c r="H142" s="124">
        <v>662</v>
      </c>
      <c r="I142" s="127">
        <f>+VLOOKUP(H142,'Previous year''s Pre Surcharge '!B152:F494,5,FALSE)</f>
        <v>7.71</v>
      </c>
      <c r="J142" s="125">
        <v>2</v>
      </c>
      <c r="K142" s="481">
        <v>2.6589999999999998</v>
      </c>
      <c r="L142" s="481">
        <v>1.762</v>
      </c>
      <c r="M142" s="481">
        <v>0.16700000000000001</v>
      </c>
      <c r="N142" s="482">
        <v>4.5880000000000001</v>
      </c>
    </row>
    <row r="143" spans="1:14" x14ac:dyDescent="0.25">
      <c r="A143" s="180"/>
      <c r="B143" s="219"/>
      <c r="C143" s="114"/>
      <c r="D143" s="114"/>
      <c r="E143" s="114"/>
      <c r="F143" s="115"/>
      <c r="H143" s="124">
        <v>663</v>
      </c>
      <c r="I143" s="127">
        <f>+VLOOKUP(H143,'Previous year''s Pre Surcharge '!B153:F495,5,FALSE)</f>
        <v>4.4800000000000004</v>
      </c>
      <c r="J143" s="125">
        <v>2</v>
      </c>
      <c r="K143" s="481">
        <v>1.8839999999999999</v>
      </c>
      <c r="L143" s="481">
        <v>0.93600000000000005</v>
      </c>
      <c r="M143" s="481">
        <v>0.10199999999999999</v>
      </c>
      <c r="N143" s="482">
        <v>2.9220000000000002</v>
      </c>
    </row>
    <row r="144" spans="1:14" x14ac:dyDescent="0.25">
      <c r="A144" s="180"/>
      <c r="B144" s="219"/>
      <c r="C144" s="114"/>
      <c r="D144" s="114"/>
      <c r="E144" s="114"/>
      <c r="F144" s="115"/>
      <c r="H144" s="124">
        <v>664</v>
      </c>
      <c r="I144" s="127">
        <f>+VLOOKUP(H144,'Previous year''s Pre Surcharge '!B154:F496,5,FALSE)</f>
        <v>4.95</v>
      </c>
      <c r="J144" s="125">
        <v>2</v>
      </c>
      <c r="K144" s="481">
        <v>1.835</v>
      </c>
      <c r="L144" s="481">
        <v>1.266</v>
      </c>
      <c r="M144" s="481">
        <v>0.124</v>
      </c>
      <c r="N144" s="482">
        <v>3.2250000000000001</v>
      </c>
    </row>
    <row r="145" spans="1:14" x14ac:dyDescent="0.25">
      <c r="A145" s="180"/>
      <c r="B145" s="219"/>
      <c r="C145" s="114"/>
      <c r="D145" s="114"/>
      <c r="E145" s="114"/>
      <c r="F145" s="115"/>
      <c r="H145" s="124">
        <v>665</v>
      </c>
      <c r="I145" s="127">
        <f>+VLOOKUP(H145,'Previous year''s Pre Surcharge '!B155:F497,5,FALSE)</f>
        <v>8.59</v>
      </c>
      <c r="J145" s="125">
        <v>2</v>
      </c>
      <c r="K145" s="481">
        <v>4.17</v>
      </c>
      <c r="L145" s="481">
        <v>1.369</v>
      </c>
      <c r="M145" s="481">
        <v>0.06</v>
      </c>
      <c r="N145" s="482">
        <v>5.5990000000000002</v>
      </c>
    </row>
    <row r="146" spans="1:14" x14ac:dyDescent="0.25">
      <c r="A146" s="180"/>
      <c r="B146" s="219"/>
      <c r="C146" s="114"/>
      <c r="D146" s="114"/>
      <c r="E146" s="114"/>
      <c r="F146" s="115"/>
      <c r="H146" s="124">
        <v>666</v>
      </c>
      <c r="I146" s="127">
        <f>+VLOOKUP(H146,'Previous year''s Pre Surcharge '!B156:F498,5,FALSE)</f>
        <v>9.5</v>
      </c>
      <c r="J146" s="125">
        <v>2</v>
      </c>
      <c r="K146" s="481">
        <v>3.9020000000000001</v>
      </c>
      <c r="L146" s="481">
        <v>1.7430000000000001</v>
      </c>
      <c r="M146" s="481">
        <v>0.19</v>
      </c>
      <c r="N146" s="482">
        <v>5.835</v>
      </c>
    </row>
    <row r="147" spans="1:14" x14ac:dyDescent="0.25">
      <c r="A147" s="180"/>
      <c r="B147" s="219"/>
      <c r="C147" s="114"/>
      <c r="D147" s="114"/>
      <c r="E147" s="114"/>
      <c r="F147" s="115"/>
      <c r="H147" s="124">
        <v>667</v>
      </c>
      <c r="I147" s="127">
        <f>+VLOOKUP(H147,'Previous year''s Pre Surcharge '!B157:F499,5,FALSE)</f>
        <v>2.58</v>
      </c>
      <c r="J147" s="125">
        <v>2</v>
      </c>
      <c r="K147" s="481">
        <v>1.0169999999999999</v>
      </c>
      <c r="L147" s="481">
        <v>0.53600000000000003</v>
      </c>
      <c r="M147" s="481">
        <v>3.3000000000000002E-2</v>
      </c>
      <c r="N147" s="482">
        <v>1.5860000000000001</v>
      </c>
    </row>
    <row r="148" spans="1:14" x14ac:dyDescent="0.25">
      <c r="A148" s="180"/>
      <c r="B148" s="219"/>
      <c r="C148" s="114"/>
      <c r="D148" s="114"/>
      <c r="E148" s="114"/>
      <c r="F148" s="115"/>
      <c r="H148" s="124">
        <v>668</v>
      </c>
      <c r="I148" s="127">
        <f>+VLOOKUP(H148,'Previous year''s Pre Surcharge '!B158:F500,5,FALSE)</f>
        <v>9.86</v>
      </c>
      <c r="J148" s="125">
        <v>2</v>
      </c>
      <c r="K148" s="481">
        <v>3.4769999999999999</v>
      </c>
      <c r="L148" s="481">
        <v>2.36</v>
      </c>
      <c r="M148" s="481">
        <v>0.14499999999999999</v>
      </c>
      <c r="N148" s="482">
        <v>5.9820000000000002</v>
      </c>
    </row>
    <row r="149" spans="1:14" x14ac:dyDescent="0.25">
      <c r="A149" s="180"/>
      <c r="B149" s="219"/>
      <c r="C149" s="114"/>
      <c r="D149" s="114"/>
      <c r="E149" s="114"/>
      <c r="F149" s="115"/>
      <c r="H149" s="124">
        <v>669</v>
      </c>
      <c r="I149" s="127">
        <f>+VLOOKUP(H149,'Previous year''s Pre Surcharge '!B159:F501,5,FALSE)</f>
        <v>8.93</v>
      </c>
      <c r="J149" s="125">
        <v>2</v>
      </c>
      <c r="K149" s="481">
        <v>4.12</v>
      </c>
      <c r="L149" s="481">
        <v>1.4339999999999999</v>
      </c>
      <c r="M149" s="481">
        <v>0.108</v>
      </c>
      <c r="N149" s="482">
        <v>5.6619999999999999</v>
      </c>
    </row>
    <row r="150" spans="1:14" x14ac:dyDescent="0.25">
      <c r="A150" s="180"/>
      <c r="B150" s="219"/>
      <c r="C150" s="114"/>
      <c r="D150" s="114"/>
      <c r="E150" s="114"/>
      <c r="F150" s="115"/>
      <c r="H150" s="124">
        <v>670</v>
      </c>
      <c r="I150" s="127">
        <f>+VLOOKUP(H150,'Previous year''s Pre Surcharge '!B160:F502,5,FALSE)</f>
        <v>7.81</v>
      </c>
      <c r="J150" s="125">
        <v>2</v>
      </c>
      <c r="K150" s="481">
        <v>2.589</v>
      </c>
      <c r="L150" s="481">
        <v>2.1080000000000001</v>
      </c>
      <c r="M150" s="481">
        <v>0.11600000000000001</v>
      </c>
      <c r="N150" s="482">
        <v>4.8129999999999997</v>
      </c>
    </row>
    <row r="151" spans="1:14" x14ac:dyDescent="0.25">
      <c r="A151" s="180"/>
      <c r="B151" s="219"/>
      <c r="C151" s="114"/>
      <c r="D151" s="114"/>
      <c r="E151" s="114"/>
      <c r="F151" s="115"/>
      <c r="H151" s="124">
        <v>673</v>
      </c>
      <c r="I151" s="127">
        <f>+VLOOKUP(H151,'Previous year''s Pre Surcharge '!B161:F503,5,FALSE)</f>
        <v>7.71</v>
      </c>
      <c r="J151" s="125">
        <v>2</v>
      </c>
      <c r="K151" s="481">
        <v>2.9929999999999999</v>
      </c>
      <c r="L151" s="481">
        <v>1.647</v>
      </c>
      <c r="M151" s="481">
        <v>0.153</v>
      </c>
      <c r="N151" s="482">
        <v>4.7930000000000001</v>
      </c>
    </row>
    <row r="152" spans="1:14" x14ac:dyDescent="0.25">
      <c r="A152" s="180"/>
      <c r="B152" s="219"/>
      <c r="C152" s="114"/>
      <c r="D152" s="114"/>
      <c r="E152" s="114"/>
      <c r="F152" s="115"/>
      <c r="H152" s="124">
        <v>674</v>
      </c>
      <c r="I152" s="127">
        <f>+VLOOKUP(H152,'Previous year''s Pre Surcharge '!B162:F504,5,FALSE)</f>
        <v>6.79</v>
      </c>
      <c r="J152" s="125">
        <v>2</v>
      </c>
      <c r="K152" s="481">
        <v>2.258</v>
      </c>
      <c r="L152" s="481">
        <v>1.768</v>
      </c>
      <c r="M152" s="481">
        <v>0.22500000000000001</v>
      </c>
      <c r="N152" s="482">
        <v>4.2510000000000003</v>
      </c>
    </row>
    <row r="153" spans="1:14" x14ac:dyDescent="0.25">
      <c r="A153" s="180"/>
      <c r="B153" s="219"/>
      <c r="C153" s="114"/>
      <c r="D153" s="114"/>
      <c r="E153" s="114"/>
      <c r="F153" s="115"/>
      <c r="H153" s="124">
        <v>675</v>
      </c>
      <c r="I153" s="127">
        <f>+VLOOKUP(H153,'Previous year''s Pre Surcharge '!B163:F505,5,FALSE)</f>
        <v>4.55</v>
      </c>
      <c r="J153" s="125">
        <v>2</v>
      </c>
      <c r="K153" s="481">
        <v>2.0569999999999999</v>
      </c>
      <c r="L153" s="481">
        <v>0.80700000000000005</v>
      </c>
      <c r="M153" s="481">
        <v>0.10199999999999999</v>
      </c>
      <c r="N153" s="482">
        <v>2.9660000000000002</v>
      </c>
    </row>
    <row r="154" spans="1:14" x14ac:dyDescent="0.25">
      <c r="A154" s="180"/>
      <c r="B154" s="219"/>
      <c r="C154" s="114"/>
      <c r="D154" s="114"/>
      <c r="E154" s="114"/>
      <c r="F154" s="115"/>
      <c r="H154" s="124">
        <v>676</v>
      </c>
      <c r="I154" s="127">
        <f>+VLOOKUP(H154,'Previous year''s Pre Surcharge '!B164:F506,5,FALSE)</f>
        <v>6.28</v>
      </c>
      <c r="J154" s="125">
        <v>2</v>
      </c>
      <c r="K154" s="481">
        <v>2.4820000000000002</v>
      </c>
      <c r="L154" s="481">
        <v>1.3049999999999999</v>
      </c>
      <c r="M154" s="481">
        <v>9.7000000000000003E-2</v>
      </c>
      <c r="N154" s="482">
        <v>3.8839999999999999</v>
      </c>
    </row>
    <row r="155" spans="1:14" x14ac:dyDescent="0.25">
      <c r="A155" s="180"/>
      <c r="B155" s="219"/>
      <c r="C155" s="114"/>
      <c r="D155" s="114"/>
      <c r="E155" s="114"/>
      <c r="F155" s="115"/>
      <c r="H155" s="124">
        <v>677</v>
      </c>
      <c r="I155" s="127">
        <f>+VLOOKUP(H155,'Previous year''s Pre Surcharge '!B165:F507,5,FALSE)</f>
        <v>3.66</v>
      </c>
      <c r="J155" s="125">
        <v>2</v>
      </c>
      <c r="K155" s="481">
        <v>1.8660000000000001</v>
      </c>
      <c r="L155" s="481">
        <v>0.46600000000000003</v>
      </c>
      <c r="M155" s="481">
        <v>5.0999999999999997E-2</v>
      </c>
      <c r="N155" s="482">
        <v>2.383</v>
      </c>
    </row>
    <row r="156" spans="1:14" x14ac:dyDescent="0.25">
      <c r="A156" s="180"/>
      <c r="B156" s="219"/>
      <c r="C156" s="114"/>
      <c r="D156" s="114"/>
      <c r="E156" s="114"/>
      <c r="F156" s="115"/>
      <c r="H156" s="124">
        <v>679</v>
      </c>
      <c r="I156" s="127">
        <f>+VLOOKUP(H156,'Previous year''s Pre Surcharge '!B166:F508,5,FALSE)</f>
        <v>11.02</v>
      </c>
      <c r="J156" s="125">
        <v>2</v>
      </c>
      <c r="K156" s="481">
        <v>4.9569999999999999</v>
      </c>
      <c r="L156" s="481">
        <v>1.774</v>
      </c>
      <c r="M156" s="481">
        <v>0.20100000000000001</v>
      </c>
      <c r="N156" s="482">
        <v>6.9320000000000004</v>
      </c>
    </row>
    <row r="157" spans="1:14" x14ac:dyDescent="0.25">
      <c r="A157" s="180"/>
      <c r="B157" s="219"/>
      <c r="C157" s="114"/>
      <c r="D157" s="114"/>
      <c r="E157" s="114"/>
      <c r="F157" s="115"/>
      <c r="H157" s="124">
        <v>681</v>
      </c>
      <c r="I157" s="127">
        <f>+VLOOKUP(H157,'Previous year''s Pre Surcharge '!B167:F509,5,FALSE)</f>
        <v>7.81</v>
      </c>
      <c r="J157" s="125">
        <v>2</v>
      </c>
      <c r="K157" s="481">
        <v>2.5529999999999999</v>
      </c>
      <c r="L157" s="481">
        <v>1.972</v>
      </c>
      <c r="M157" s="481">
        <v>0.20100000000000001</v>
      </c>
      <c r="N157" s="482">
        <v>4.726</v>
      </c>
    </row>
    <row r="158" spans="1:14" x14ac:dyDescent="0.25">
      <c r="A158" s="180"/>
      <c r="B158" s="219"/>
      <c r="C158" s="114"/>
      <c r="D158" s="114"/>
      <c r="E158" s="114"/>
      <c r="F158" s="115"/>
      <c r="H158" s="124">
        <v>682</v>
      </c>
      <c r="I158" s="127">
        <f>+VLOOKUP(H158,'Previous year''s Pre Surcharge '!B168:F510,5,FALSE)</f>
        <v>17.350000000000001</v>
      </c>
      <c r="J158" s="125">
        <v>2</v>
      </c>
      <c r="K158" s="481">
        <v>5.2480000000000002</v>
      </c>
      <c r="L158" s="481">
        <v>6.18</v>
      </c>
      <c r="M158" s="481">
        <v>0.221</v>
      </c>
      <c r="N158" s="482">
        <v>11.648999999999999</v>
      </c>
    </row>
    <row r="159" spans="1:14" x14ac:dyDescent="0.25">
      <c r="A159" s="180"/>
      <c r="B159" s="219"/>
      <c r="C159" s="114"/>
      <c r="D159" s="114"/>
      <c r="E159" s="114"/>
      <c r="F159" s="115"/>
      <c r="H159" s="124">
        <v>709</v>
      </c>
      <c r="I159" s="127">
        <f>+VLOOKUP(H159,'Previous year''s Pre Surcharge '!B172:F514,5,FALSE)</f>
        <v>2.4900000000000002</v>
      </c>
      <c r="J159" s="125">
        <v>2</v>
      </c>
      <c r="K159" s="481">
        <v>0.85399999999999998</v>
      </c>
      <c r="L159" s="481">
        <v>0.60799999999999998</v>
      </c>
      <c r="M159" s="481">
        <v>0.10299999999999999</v>
      </c>
      <c r="N159" s="482">
        <v>1.5649999999999999</v>
      </c>
    </row>
    <row r="160" spans="1:14" x14ac:dyDescent="0.25">
      <c r="A160" s="180"/>
      <c r="B160" s="219"/>
      <c r="C160" s="114"/>
      <c r="D160" s="114"/>
      <c r="E160" s="114"/>
      <c r="F160" s="115"/>
      <c r="H160" s="124">
        <v>716</v>
      </c>
      <c r="I160" s="127">
        <f>+VLOOKUP(H160,'Previous year''s Pre Surcharge '!B173:F515,5,FALSE)</f>
        <v>3.78</v>
      </c>
      <c r="J160" s="125">
        <v>2</v>
      </c>
      <c r="K160" s="481">
        <v>0.83699999999999997</v>
      </c>
      <c r="L160" s="481">
        <v>1.3460000000000001</v>
      </c>
      <c r="M160" s="481">
        <v>0.14199999999999999</v>
      </c>
      <c r="N160" s="482">
        <v>2.3250000000000002</v>
      </c>
    </row>
    <row r="161" spans="1:14" x14ac:dyDescent="0.25">
      <c r="A161" s="180"/>
      <c r="B161" s="219"/>
      <c r="C161" s="114"/>
      <c r="D161" s="114"/>
      <c r="E161" s="114"/>
      <c r="F161" s="115"/>
      <c r="H161" s="124">
        <v>718</v>
      </c>
      <c r="I161" s="127">
        <f>+VLOOKUP(H161,'Previous year''s Pre Surcharge '!B174:F516,5,FALSE)</f>
        <v>3.82</v>
      </c>
      <c r="J161" s="125">
        <v>2</v>
      </c>
      <c r="K161" s="481">
        <v>1.508</v>
      </c>
      <c r="L161" s="481">
        <v>0.81799999999999995</v>
      </c>
      <c r="M161" s="481">
        <v>0.10100000000000001</v>
      </c>
      <c r="N161" s="482">
        <v>2.427</v>
      </c>
    </row>
    <row r="162" spans="1:14" x14ac:dyDescent="0.25">
      <c r="A162" s="180"/>
      <c r="B162" s="219"/>
      <c r="C162" s="114"/>
      <c r="D162" s="114"/>
      <c r="E162" s="114"/>
      <c r="F162" s="115"/>
      <c r="H162" s="124">
        <v>721</v>
      </c>
      <c r="I162" s="127">
        <f>+VLOOKUP(H162,'Previous year''s Pre Surcharge '!B175:F517,5,FALSE)</f>
        <v>14.06</v>
      </c>
      <c r="J162" s="125">
        <v>1</v>
      </c>
      <c r="K162" s="481">
        <v>3.3029999999999999</v>
      </c>
      <c r="L162" s="481">
        <v>5.0789999999999997</v>
      </c>
      <c r="M162" s="481">
        <v>0.48599999999999999</v>
      </c>
      <c r="N162" s="482">
        <v>8.8680000000000003</v>
      </c>
    </row>
    <row r="163" spans="1:14" x14ac:dyDescent="0.25">
      <c r="A163" s="180"/>
      <c r="B163" s="219"/>
      <c r="C163" s="114"/>
      <c r="D163" s="114"/>
      <c r="E163" s="114"/>
      <c r="F163" s="115"/>
      <c r="H163" s="124">
        <v>744</v>
      </c>
      <c r="I163" s="127">
        <f>+VLOOKUP(H163,'Previous year''s Pre Surcharge '!B176:F518,5,FALSE)</f>
        <v>0.68</v>
      </c>
      <c r="J163" s="125">
        <v>1</v>
      </c>
      <c r="K163" s="481">
        <v>0.155</v>
      </c>
      <c r="L163" s="481">
        <v>0.20100000000000001</v>
      </c>
      <c r="M163" s="481">
        <v>8.6999999999999994E-2</v>
      </c>
      <c r="N163" s="482">
        <v>0.443</v>
      </c>
    </row>
    <row r="164" spans="1:14" x14ac:dyDescent="0.25">
      <c r="A164" s="180"/>
      <c r="B164" s="219"/>
      <c r="C164" s="114"/>
      <c r="D164" s="114"/>
      <c r="E164" s="114"/>
      <c r="F164" s="115"/>
      <c r="H164" s="124">
        <v>751</v>
      </c>
      <c r="I164" s="127">
        <f>+VLOOKUP(H164,'Previous year''s Pre Surcharge '!B177:F519,5,FALSE)</f>
        <v>2.2799999999999998</v>
      </c>
      <c r="J164" s="125">
        <v>1</v>
      </c>
      <c r="K164" s="481">
        <v>0.97399999999999998</v>
      </c>
      <c r="L164" s="481">
        <v>0.50800000000000001</v>
      </c>
      <c r="M164" s="481">
        <v>0.11</v>
      </c>
      <c r="N164" s="482">
        <v>1.5920000000000001</v>
      </c>
    </row>
    <row r="165" spans="1:14" x14ac:dyDescent="0.25">
      <c r="A165" s="180"/>
      <c r="B165" s="219"/>
      <c r="C165" s="114"/>
      <c r="D165" s="114"/>
      <c r="E165" s="114"/>
      <c r="F165" s="115"/>
      <c r="H165" s="124">
        <v>752</v>
      </c>
      <c r="I165" s="127">
        <f>+VLOOKUP(H165,'Previous year''s Pre Surcharge '!B178:F520,5,FALSE)</f>
        <v>1.37</v>
      </c>
      <c r="J165" s="125">
        <v>1</v>
      </c>
      <c r="K165" s="481">
        <v>0.443</v>
      </c>
      <c r="L165" s="481">
        <v>0.38300000000000001</v>
      </c>
      <c r="M165" s="481">
        <v>4.2000000000000003E-2</v>
      </c>
      <c r="N165" s="482">
        <v>0.86799999999999999</v>
      </c>
    </row>
    <row r="166" spans="1:14" x14ac:dyDescent="0.25">
      <c r="A166" s="180"/>
      <c r="B166" s="219"/>
      <c r="C166" s="114"/>
      <c r="D166" s="114"/>
      <c r="E166" s="114"/>
      <c r="F166" s="115"/>
      <c r="H166" s="124">
        <v>753</v>
      </c>
      <c r="I166" s="127">
        <f>+VLOOKUP(H166,'Previous year''s Pre Surcharge '!B179:F521,5,FALSE)</f>
        <v>5.57</v>
      </c>
      <c r="J166" s="125">
        <v>1</v>
      </c>
      <c r="K166" s="481">
        <v>2.1080000000000001</v>
      </c>
      <c r="L166" s="481">
        <v>1.135</v>
      </c>
      <c r="M166" s="481">
        <v>0.17699999999999999</v>
      </c>
      <c r="N166" s="482">
        <v>3.42</v>
      </c>
    </row>
    <row r="167" spans="1:14" x14ac:dyDescent="0.25">
      <c r="A167" s="180"/>
      <c r="B167" s="219"/>
      <c r="C167" s="114"/>
      <c r="D167" s="114"/>
      <c r="E167" s="114"/>
      <c r="F167" s="115"/>
      <c r="H167" s="124">
        <v>755</v>
      </c>
      <c r="I167" s="127">
        <f>+VLOOKUP(H167,'Previous year''s Pre Surcharge '!B180:F522,5,FALSE)</f>
        <v>2.63</v>
      </c>
      <c r="J167" s="125">
        <v>1</v>
      </c>
      <c r="K167" s="481">
        <v>1.125</v>
      </c>
      <c r="L167" s="481">
        <v>0.438</v>
      </c>
      <c r="M167" s="481">
        <v>5.3999999999999999E-2</v>
      </c>
      <c r="N167" s="482">
        <v>1.617</v>
      </c>
    </row>
    <row r="168" spans="1:14" x14ac:dyDescent="0.25">
      <c r="A168" s="180"/>
      <c r="B168" s="219"/>
      <c r="C168" s="114"/>
      <c r="D168" s="114"/>
      <c r="E168" s="114"/>
      <c r="F168" s="115"/>
      <c r="H168" s="124">
        <v>757</v>
      </c>
      <c r="I168" s="127">
        <f>+VLOOKUP(H168,'Previous year''s Pre Surcharge '!B181:F523,5,FALSE)</f>
        <v>3.11</v>
      </c>
      <c r="J168" s="125">
        <v>1</v>
      </c>
      <c r="K168" s="481">
        <v>1.0880000000000001</v>
      </c>
      <c r="L168" s="481">
        <v>0.77900000000000003</v>
      </c>
      <c r="M168" s="481">
        <v>4.4999999999999998E-2</v>
      </c>
      <c r="N168" s="482">
        <v>1.9119999999999999</v>
      </c>
    </row>
    <row r="169" spans="1:14" x14ac:dyDescent="0.25">
      <c r="A169" s="180"/>
      <c r="B169" s="219"/>
      <c r="C169" s="114"/>
      <c r="D169" s="114"/>
      <c r="E169" s="114"/>
      <c r="F169" s="115"/>
      <c r="H169" s="124">
        <v>759</v>
      </c>
      <c r="I169" s="127">
        <f>+VLOOKUP(H169,'Previous year''s Pre Surcharge '!B182:F524,5,FALSE)</f>
        <v>7.6</v>
      </c>
      <c r="J169" s="125">
        <v>1</v>
      </c>
      <c r="K169" s="481">
        <v>2.6429999999999998</v>
      </c>
      <c r="L169" s="481">
        <v>1.8480000000000001</v>
      </c>
      <c r="M169" s="481">
        <v>0.17699999999999999</v>
      </c>
      <c r="N169" s="482">
        <v>4.6680000000000001</v>
      </c>
    </row>
    <row r="170" spans="1:14" x14ac:dyDescent="0.25">
      <c r="A170" s="180"/>
      <c r="B170" s="219"/>
      <c r="C170" s="114"/>
      <c r="D170" s="114"/>
      <c r="E170" s="114"/>
      <c r="F170" s="115"/>
      <c r="H170" s="124">
        <v>801</v>
      </c>
      <c r="I170" s="127">
        <f>+VLOOKUP(H170,'Previous year''s Pre Surcharge '!B183:F525,5,FALSE)</f>
        <v>9.86</v>
      </c>
      <c r="J170" s="125">
        <v>3</v>
      </c>
      <c r="K170" s="481">
        <v>3.29</v>
      </c>
      <c r="L170" s="481">
        <v>3.895</v>
      </c>
      <c r="M170" s="481">
        <v>0.23</v>
      </c>
      <c r="N170" s="482">
        <v>7.415</v>
      </c>
    </row>
    <row r="171" spans="1:14" x14ac:dyDescent="0.25">
      <c r="A171" s="180"/>
      <c r="B171" s="219"/>
      <c r="C171" s="114"/>
      <c r="D171" s="114"/>
      <c r="E171" s="114"/>
      <c r="F171" s="115"/>
      <c r="H171" s="124">
        <v>802</v>
      </c>
      <c r="I171" s="127">
        <f>+VLOOKUP(H171,'Previous year''s Pre Surcharge '!B184:F526,5,FALSE)</f>
        <v>6.46</v>
      </c>
      <c r="J171" s="125">
        <v>3</v>
      </c>
      <c r="K171" s="481">
        <v>3.5840000000000001</v>
      </c>
      <c r="L171" s="481">
        <v>1.403</v>
      </c>
      <c r="M171" s="481">
        <v>5.3999999999999999E-2</v>
      </c>
      <c r="N171" s="482">
        <v>5.0410000000000004</v>
      </c>
    </row>
    <row r="172" spans="1:14" x14ac:dyDescent="0.25">
      <c r="A172" s="180"/>
      <c r="B172" s="219"/>
      <c r="C172" s="114"/>
      <c r="D172" s="114"/>
      <c r="E172" s="114"/>
      <c r="F172" s="115"/>
      <c r="H172" s="124">
        <v>804</v>
      </c>
      <c r="I172" s="127">
        <f>+VLOOKUP(H172,'Previous year''s Pre Surcharge '!B185:F527,5,FALSE)</f>
        <v>3.9</v>
      </c>
      <c r="J172" s="125">
        <v>3</v>
      </c>
      <c r="K172" s="481">
        <v>1.1060000000000001</v>
      </c>
      <c r="L172" s="481">
        <v>1.635</v>
      </c>
      <c r="M172" s="481">
        <v>0.14599999999999999</v>
      </c>
      <c r="N172" s="482">
        <v>2.887</v>
      </c>
    </row>
    <row r="173" spans="1:14" x14ac:dyDescent="0.25">
      <c r="A173" s="180"/>
      <c r="B173" s="219"/>
      <c r="C173" s="114"/>
      <c r="D173" s="114"/>
      <c r="E173" s="114"/>
      <c r="F173" s="115"/>
      <c r="H173" s="124">
        <v>805</v>
      </c>
      <c r="I173" s="127">
        <f>+VLOOKUP(H173,'Previous year''s Pre Surcharge '!B186:F528,5,FALSE)</f>
        <v>6.91</v>
      </c>
      <c r="J173" s="125">
        <v>3</v>
      </c>
      <c r="K173" s="481">
        <v>2.9180000000000001</v>
      </c>
      <c r="L173" s="481">
        <v>2.044</v>
      </c>
      <c r="M173" s="481">
        <v>0.224</v>
      </c>
      <c r="N173" s="482">
        <v>5.1859999999999999</v>
      </c>
    </row>
    <row r="174" spans="1:14" x14ac:dyDescent="0.25">
      <c r="A174" s="180"/>
      <c r="B174" s="219"/>
      <c r="C174" s="114"/>
      <c r="D174" s="114"/>
      <c r="E174" s="114"/>
      <c r="F174" s="115"/>
      <c r="H174" s="124">
        <v>806</v>
      </c>
      <c r="I174" s="127">
        <f>+VLOOKUP(H174,'Previous year''s Pre Surcharge '!B187:F529,5,FALSE)</f>
        <v>12.54</v>
      </c>
      <c r="J174" s="125">
        <v>3</v>
      </c>
      <c r="K174" s="481">
        <v>4.0419999999999998</v>
      </c>
      <c r="L174" s="481">
        <v>4.6829999999999998</v>
      </c>
      <c r="M174" s="481">
        <v>0.36299999999999999</v>
      </c>
      <c r="N174" s="482">
        <v>9.0879999999999992</v>
      </c>
    </row>
    <row r="175" spans="1:14" x14ac:dyDescent="0.25">
      <c r="A175" s="180"/>
      <c r="B175" s="219"/>
      <c r="C175" s="114"/>
      <c r="D175" s="114"/>
      <c r="E175" s="114"/>
      <c r="F175" s="115"/>
      <c r="H175" s="124">
        <v>807</v>
      </c>
      <c r="I175" s="127">
        <f>+VLOOKUP(H175,'Previous year''s Pre Surcharge '!B188:F530,5,FALSE)</f>
        <v>6.92</v>
      </c>
      <c r="J175" s="125">
        <v>3</v>
      </c>
      <c r="K175" s="481">
        <v>2.48</v>
      </c>
      <c r="L175" s="481">
        <v>2.8159999999999998</v>
      </c>
      <c r="M175" s="481">
        <v>0.17299999999999999</v>
      </c>
      <c r="N175" s="482">
        <v>5.4690000000000003</v>
      </c>
    </row>
    <row r="176" spans="1:14" x14ac:dyDescent="0.25">
      <c r="A176" s="180"/>
      <c r="B176" s="219"/>
      <c r="C176" s="114"/>
      <c r="D176" s="114"/>
      <c r="E176" s="114"/>
      <c r="F176" s="115"/>
      <c r="H176" s="124">
        <v>808</v>
      </c>
      <c r="I176" s="127">
        <f>+VLOOKUP(H176,'Previous year''s Pre Surcharge '!B189:F531,5,FALSE)</f>
        <v>6.89</v>
      </c>
      <c r="J176" s="125">
        <v>3</v>
      </c>
      <c r="K176" s="481">
        <v>3.3290000000000002</v>
      </c>
      <c r="L176" s="481">
        <v>1.65</v>
      </c>
      <c r="M176" s="481">
        <v>0.12</v>
      </c>
      <c r="N176" s="482">
        <v>5.0990000000000002</v>
      </c>
    </row>
    <row r="177" spans="1:14" x14ac:dyDescent="0.25">
      <c r="A177" s="180"/>
      <c r="B177" s="219"/>
      <c r="C177" s="114"/>
      <c r="D177" s="114"/>
      <c r="E177" s="114"/>
      <c r="F177" s="115"/>
      <c r="H177" s="124">
        <v>809</v>
      </c>
      <c r="I177" s="127">
        <f>+VLOOKUP(H177,'Previous year''s Pre Surcharge '!B190:F532,5,FALSE)</f>
        <v>5.33</v>
      </c>
      <c r="J177" s="125">
        <v>3</v>
      </c>
      <c r="K177" s="481">
        <v>2.0819999999999999</v>
      </c>
      <c r="L177" s="481">
        <v>1.6619999999999999</v>
      </c>
      <c r="M177" s="481">
        <v>0.183</v>
      </c>
      <c r="N177" s="482">
        <v>3.927</v>
      </c>
    </row>
    <row r="178" spans="1:14" x14ac:dyDescent="0.25">
      <c r="A178" s="180"/>
      <c r="B178" s="219"/>
      <c r="C178" s="114"/>
      <c r="D178" s="114"/>
      <c r="E178" s="114"/>
      <c r="F178" s="115"/>
      <c r="H178" s="124">
        <v>811</v>
      </c>
      <c r="I178" s="127">
        <f>+VLOOKUP(H178,'Previous year''s Pre Surcharge '!B191:F533,5,FALSE)</f>
        <v>9.4499999999999993</v>
      </c>
      <c r="J178" s="125">
        <v>3</v>
      </c>
      <c r="K178" s="481">
        <v>4.7009999999999996</v>
      </c>
      <c r="L178" s="481">
        <v>2.2170000000000001</v>
      </c>
      <c r="M178" s="481">
        <v>7.3999999999999996E-2</v>
      </c>
      <c r="N178" s="482">
        <v>6.992</v>
      </c>
    </row>
    <row r="179" spans="1:14" x14ac:dyDescent="0.25">
      <c r="A179" s="180"/>
      <c r="B179" s="219"/>
      <c r="C179" s="114"/>
      <c r="D179" s="114"/>
      <c r="E179" s="114"/>
      <c r="F179" s="115"/>
      <c r="H179" s="124">
        <v>812</v>
      </c>
      <c r="I179" s="127">
        <f>+VLOOKUP(H179,'Previous year''s Pre Surcharge '!B192:F534,5,FALSE)</f>
        <v>9.14</v>
      </c>
      <c r="J179" s="125">
        <v>3</v>
      </c>
      <c r="K179" s="481">
        <v>4.6390000000000002</v>
      </c>
      <c r="L179" s="481">
        <v>1.8260000000000001</v>
      </c>
      <c r="M179" s="481">
        <v>0.105</v>
      </c>
      <c r="N179" s="482">
        <v>6.57</v>
      </c>
    </row>
    <row r="180" spans="1:14" x14ac:dyDescent="0.25">
      <c r="A180" s="180"/>
      <c r="B180" s="219"/>
      <c r="C180" s="114"/>
      <c r="D180" s="114"/>
      <c r="E180" s="114"/>
      <c r="F180" s="115"/>
      <c r="H180" s="124">
        <v>813</v>
      </c>
      <c r="I180" s="127">
        <f>+VLOOKUP(H180,'Previous year''s Pre Surcharge '!B193:F535,5,FALSE)</f>
        <v>5.51</v>
      </c>
      <c r="J180" s="125">
        <v>3</v>
      </c>
      <c r="K180" s="481">
        <v>2.2130000000000001</v>
      </c>
      <c r="L180" s="481">
        <v>1.6930000000000001</v>
      </c>
      <c r="M180" s="481">
        <v>0.17299999999999999</v>
      </c>
      <c r="N180" s="482">
        <v>4.0789999999999997</v>
      </c>
    </row>
    <row r="181" spans="1:14" x14ac:dyDescent="0.25">
      <c r="A181" s="180"/>
      <c r="B181" s="219"/>
      <c r="C181" s="114"/>
      <c r="D181" s="114"/>
      <c r="E181" s="114"/>
      <c r="F181" s="115"/>
      <c r="H181" s="124">
        <v>814</v>
      </c>
      <c r="I181" s="127">
        <f>+VLOOKUP(H181,'Previous year''s Pre Surcharge '!B194:F536,5,FALSE)</f>
        <v>4.09</v>
      </c>
      <c r="J181" s="125">
        <v>3</v>
      </c>
      <c r="K181" s="481">
        <v>1.9590000000000001</v>
      </c>
      <c r="L181" s="481">
        <v>0.94299999999999995</v>
      </c>
      <c r="M181" s="481">
        <v>0.124</v>
      </c>
      <c r="N181" s="482">
        <v>3.0259999999999998</v>
      </c>
    </row>
    <row r="182" spans="1:14" x14ac:dyDescent="0.25">
      <c r="A182" s="180"/>
      <c r="B182" s="219"/>
      <c r="C182" s="114"/>
      <c r="D182" s="114"/>
      <c r="E182" s="114"/>
      <c r="F182" s="115"/>
      <c r="H182" s="124">
        <v>815</v>
      </c>
      <c r="I182" s="127">
        <f>+VLOOKUP(H182,'Previous year''s Pre Surcharge '!B195:F537,5,FALSE)</f>
        <v>3.45</v>
      </c>
      <c r="J182" s="125">
        <v>3</v>
      </c>
      <c r="K182" s="481">
        <v>1.4339999999999999</v>
      </c>
      <c r="L182" s="481">
        <v>1.012</v>
      </c>
      <c r="M182" s="481">
        <v>0.107</v>
      </c>
      <c r="N182" s="482">
        <v>2.5529999999999999</v>
      </c>
    </row>
    <row r="183" spans="1:14" x14ac:dyDescent="0.25">
      <c r="A183" s="180"/>
      <c r="B183" s="219"/>
      <c r="C183" s="114"/>
      <c r="D183" s="114"/>
      <c r="E183" s="114"/>
      <c r="F183" s="115"/>
      <c r="H183" s="124">
        <v>816</v>
      </c>
      <c r="I183" s="127">
        <f>+VLOOKUP(H183,'Previous year''s Pre Surcharge '!B196:F538,5,FALSE)</f>
        <v>2.96</v>
      </c>
      <c r="J183" s="125">
        <v>3</v>
      </c>
      <c r="K183" s="481">
        <v>1.2210000000000001</v>
      </c>
      <c r="L183" s="481">
        <v>0.875</v>
      </c>
      <c r="M183" s="481">
        <v>6.0999999999999999E-2</v>
      </c>
      <c r="N183" s="482">
        <v>2.157</v>
      </c>
    </row>
    <row r="184" spans="1:14" x14ac:dyDescent="0.25">
      <c r="A184" s="180"/>
      <c r="B184" s="219"/>
      <c r="C184" s="114"/>
      <c r="D184" s="114"/>
      <c r="E184" s="114"/>
      <c r="F184" s="115"/>
      <c r="H184" s="124">
        <v>817</v>
      </c>
      <c r="I184" s="127">
        <f>+VLOOKUP(H184,'Previous year''s Pre Surcharge '!B197:F539,5,FALSE)</f>
        <v>11.47</v>
      </c>
      <c r="J184" s="125">
        <v>3</v>
      </c>
      <c r="K184" s="481">
        <v>4.0810000000000004</v>
      </c>
      <c r="L184" s="481">
        <v>4.2930000000000001</v>
      </c>
      <c r="M184" s="481">
        <v>0.11</v>
      </c>
      <c r="N184" s="482">
        <v>8.484</v>
      </c>
    </row>
    <row r="185" spans="1:14" x14ac:dyDescent="0.25">
      <c r="A185" s="180"/>
      <c r="B185" s="219"/>
      <c r="C185" s="114"/>
      <c r="D185" s="114"/>
      <c r="E185" s="114"/>
      <c r="F185" s="115"/>
      <c r="H185" s="124">
        <v>818</v>
      </c>
      <c r="I185" s="127">
        <f>+VLOOKUP(H185,'Previous year''s Pre Surcharge '!B198:F540,5,FALSE)</f>
        <v>1.88</v>
      </c>
      <c r="J185" s="125">
        <v>3</v>
      </c>
      <c r="K185" s="481">
        <v>0.73699999999999999</v>
      </c>
      <c r="L185" s="481">
        <v>0.57099999999999995</v>
      </c>
      <c r="M185" s="481">
        <v>7.9000000000000001E-2</v>
      </c>
      <c r="N185" s="482">
        <v>1.387</v>
      </c>
    </row>
    <row r="186" spans="1:14" x14ac:dyDescent="0.25">
      <c r="A186" s="180"/>
      <c r="B186" s="219"/>
      <c r="C186" s="114"/>
      <c r="D186" s="114"/>
      <c r="E186" s="114"/>
      <c r="F186" s="115"/>
      <c r="H186" s="124">
        <v>819</v>
      </c>
      <c r="I186" s="127">
        <f>+VLOOKUP(H186,'Previous year''s Pre Surcharge '!B199:F541,5,FALSE)</f>
        <v>1.58</v>
      </c>
      <c r="J186" s="125">
        <v>3</v>
      </c>
      <c r="K186" s="481">
        <v>0.76200000000000001</v>
      </c>
      <c r="L186" s="481">
        <v>0.38500000000000001</v>
      </c>
      <c r="M186" s="481">
        <v>5.2999999999999999E-2</v>
      </c>
      <c r="N186" s="482">
        <v>1.2</v>
      </c>
    </row>
    <row r="187" spans="1:14" x14ac:dyDescent="0.25">
      <c r="A187" s="180"/>
      <c r="B187" s="219"/>
      <c r="C187" s="114"/>
      <c r="D187" s="114"/>
      <c r="E187" s="114"/>
      <c r="F187" s="115"/>
      <c r="H187" s="124">
        <v>820</v>
      </c>
      <c r="I187" s="127">
        <f>+VLOOKUP(H187,'Previous year''s Pre Surcharge '!B200:F542,5,FALSE)</f>
        <v>3.15</v>
      </c>
      <c r="J187" s="125">
        <v>3</v>
      </c>
      <c r="K187" s="481">
        <v>0.98</v>
      </c>
      <c r="L187" s="481">
        <v>1.1850000000000001</v>
      </c>
      <c r="M187" s="481">
        <v>9.5000000000000001E-2</v>
      </c>
      <c r="N187" s="482">
        <v>2.2599999999999998</v>
      </c>
    </row>
    <row r="188" spans="1:14" x14ac:dyDescent="0.25">
      <c r="A188" s="180"/>
      <c r="B188" s="219"/>
      <c r="C188" s="114"/>
      <c r="D188" s="114"/>
      <c r="E188" s="114"/>
      <c r="F188" s="115"/>
      <c r="H188" s="124">
        <v>821</v>
      </c>
      <c r="I188" s="127">
        <f>+VLOOKUP(H188,'Previous year''s Pre Surcharge '!B201:F543,5,FALSE)</f>
        <v>8.32</v>
      </c>
      <c r="J188" s="125">
        <v>3</v>
      </c>
      <c r="K188" s="481">
        <v>3.3109999999999999</v>
      </c>
      <c r="L188" s="481">
        <v>2.6320000000000001</v>
      </c>
      <c r="M188" s="481">
        <v>0.21</v>
      </c>
      <c r="N188" s="482">
        <v>6.1529999999999996</v>
      </c>
    </row>
    <row r="189" spans="1:14" x14ac:dyDescent="0.25">
      <c r="A189" s="180"/>
      <c r="B189" s="219"/>
      <c r="C189" s="114"/>
      <c r="D189" s="114"/>
      <c r="E189" s="114"/>
      <c r="F189" s="115"/>
      <c r="H189" s="124">
        <v>825</v>
      </c>
      <c r="I189" s="127">
        <f>+VLOOKUP(H189,'Previous year''s Pre Surcharge '!B202:F544,5,FALSE)</f>
        <v>4.93</v>
      </c>
      <c r="J189" s="125">
        <v>3</v>
      </c>
      <c r="K189" s="481">
        <v>1.8540000000000001</v>
      </c>
      <c r="L189" s="481">
        <v>1.5740000000000001</v>
      </c>
      <c r="M189" s="481">
        <v>0.09</v>
      </c>
      <c r="N189" s="482">
        <v>3.5179999999999998</v>
      </c>
    </row>
    <row r="190" spans="1:14" x14ac:dyDescent="0.25">
      <c r="A190" s="180"/>
      <c r="B190" s="219"/>
      <c r="C190" s="114"/>
      <c r="D190" s="114"/>
      <c r="E190" s="114"/>
      <c r="F190" s="115"/>
      <c r="H190" s="124">
        <v>828</v>
      </c>
      <c r="I190" s="127">
        <f>+VLOOKUP(H190,'Previous year''s Pre Surcharge '!B203:F545,5,FALSE)</f>
        <v>8.89</v>
      </c>
      <c r="J190" s="125">
        <v>3</v>
      </c>
      <c r="K190" s="481">
        <v>3.4079999999999999</v>
      </c>
      <c r="L190" s="481">
        <v>3.2050000000000001</v>
      </c>
      <c r="M190" s="481">
        <v>0.14299999999999999</v>
      </c>
      <c r="N190" s="482">
        <v>6.7560000000000002</v>
      </c>
    </row>
    <row r="191" spans="1:14" x14ac:dyDescent="0.25">
      <c r="A191" s="180"/>
      <c r="B191" s="219"/>
      <c r="C191" s="114"/>
      <c r="D191" s="114"/>
      <c r="E191" s="114"/>
      <c r="F191" s="115"/>
      <c r="H191" s="124">
        <v>855</v>
      </c>
      <c r="I191" s="127">
        <f>+VLOOKUP(H191,'Previous year''s Pre Surcharge '!B204:F546,5,FALSE)</f>
        <v>6.35</v>
      </c>
      <c r="J191" s="125">
        <v>3</v>
      </c>
      <c r="K191" s="481">
        <v>3.0129999999999999</v>
      </c>
      <c r="L191" s="481">
        <v>1.5189999999999999</v>
      </c>
      <c r="M191" s="481">
        <v>0.16400000000000001</v>
      </c>
      <c r="N191" s="482">
        <v>4.6959999999999997</v>
      </c>
    </row>
    <row r="192" spans="1:14" x14ac:dyDescent="0.25">
      <c r="A192" s="180"/>
      <c r="B192" s="219"/>
      <c r="C192" s="114"/>
      <c r="D192" s="114"/>
      <c r="E192" s="114"/>
      <c r="F192" s="115"/>
      <c r="H192" s="124">
        <v>857</v>
      </c>
      <c r="I192" s="127">
        <f>+VLOOKUP(H192,'Previous year''s Pre Surcharge '!B205:F547,5,FALSE)</f>
        <v>6</v>
      </c>
      <c r="J192" s="125">
        <v>3</v>
      </c>
      <c r="K192" s="481">
        <v>2.8540000000000001</v>
      </c>
      <c r="L192" s="481">
        <v>1.49</v>
      </c>
      <c r="M192" s="481">
        <v>0.255</v>
      </c>
      <c r="N192" s="482">
        <v>4.5990000000000002</v>
      </c>
    </row>
    <row r="193" spans="1:14" x14ac:dyDescent="0.25">
      <c r="A193" s="180"/>
      <c r="B193" s="219"/>
      <c r="C193" s="114"/>
      <c r="D193" s="114"/>
      <c r="E193" s="114"/>
      <c r="F193" s="115"/>
      <c r="H193" s="124">
        <v>858</v>
      </c>
      <c r="I193" s="127">
        <f>+VLOOKUP(H193,'Previous year''s Pre Surcharge '!B206:F548,5,FALSE)</f>
        <v>8.1199999999999992</v>
      </c>
      <c r="J193" s="125">
        <v>3</v>
      </c>
      <c r="K193" s="481">
        <v>3.863</v>
      </c>
      <c r="L193" s="481">
        <v>2.1480000000000001</v>
      </c>
      <c r="M193" s="481">
        <v>0.224</v>
      </c>
      <c r="N193" s="482">
        <v>6.2350000000000003</v>
      </c>
    </row>
    <row r="194" spans="1:14" x14ac:dyDescent="0.25">
      <c r="A194" s="180"/>
      <c r="B194" s="219"/>
      <c r="C194" s="114"/>
      <c r="D194" s="114"/>
      <c r="E194" s="114"/>
      <c r="F194" s="115"/>
      <c r="H194" s="124">
        <v>859</v>
      </c>
      <c r="I194" s="127">
        <f>+VLOOKUP(H194,'Previous year''s Pre Surcharge '!B207:F549,5,FALSE)</f>
        <v>8.67</v>
      </c>
      <c r="J194" s="125">
        <v>3</v>
      </c>
      <c r="K194" s="481">
        <v>4.4950000000000001</v>
      </c>
      <c r="L194" s="481">
        <v>1.7450000000000001</v>
      </c>
      <c r="M194" s="481">
        <v>0.254</v>
      </c>
      <c r="N194" s="482">
        <v>6.4939999999999998</v>
      </c>
    </row>
    <row r="195" spans="1:14" x14ac:dyDescent="0.25">
      <c r="A195" s="180"/>
      <c r="B195" s="219"/>
      <c r="C195" s="114"/>
      <c r="D195" s="114"/>
      <c r="E195" s="114"/>
      <c r="F195" s="115"/>
      <c r="H195" s="124">
        <v>860</v>
      </c>
      <c r="I195" s="127">
        <f>+VLOOKUP(H195,'Previous year''s Pre Surcharge '!B208:F550,5,FALSE)</f>
        <v>8.93</v>
      </c>
      <c r="J195" s="125">
        <v>3</v>
      </c>
      <c r="K195" s="481">
        <v>4.7510000000000003</v>
      </c>
      <c r="L195" s="481">
        <v>1.835</v>
      </c>
      <c r="M195" s="481">
        <v>0.26700000000000002</v>
      </c>
      <c r="N195" s="482">
        <v>6.8529999999999998</v>
      </c>
    </row>
    <row r="196" spans="1:14" x14ac:dyDescent="0.25">
      <c r="A196" s="180"/>
      <c r="B196" s="219"/>
      <c r="C196" s="114"/>
      <c r="D196" s="114"/>
      <c r="E196" s="114"/>
      <c r="F196" s="115"/>
      <c r="H196" s="124">
        <v>862</v>
      </c>
      <c r="I196" s="127">
        <f>+VLOOKUP(H196,'Previous year''s Pre Surcharge '!B209:F551,5,FALSE)</f>
        <v>8.61</v>
      </c>
      <c r="J196" s="125">
        <v>3</v>
      </c>
      <c r="K196" s="481">
        <v>3.3260000000000001</v>
      </c>
      <c r="L196" s="481">
        <v>2.915</v>
      </c>
      <c r="M196" s="481">
        <v>0.23799999999999999</v>
      </c>
      <c r="N196" s="482">
        <v>6.4790000000000001</v>
      </c>
    </row>
    <row r="197" spans="1:14" x14ac:dyDescent="0.25">
      <c r="A197" s="180"/>
      <c r="B197" s="219"/>
      <c r="C197" s="114"/>
      <c r="D197" s="114"/>
      <c r="E197" s="114"/>
      <c r="F197" s="115"/>
      <c r="H197" s="124">
        <v>865</v>
      </c>
      <c r="I197" s="127">
        <f>+VLOOKUP(H197,'Previous year''s Pre Surcharge '!B210:F552,5,FALSE)</f>
        <v>2.98</v>
      </c>
      <c r="J197" s="125">
        <v>3</v>
      </c>
      <c r="K197" s="481">
        <v>1.01</v>
      </c>
      <c r="L197" s="481">
        <v>0.97299999999999998</v>
      </c>
      <c r="M197" s="481">
        <v>0.222</v>
      </c>
      <c r="N197" s="482">
        <v>2.2050000000000001</v>
      </c>
    </row>
    <row r="198" spans="1:14" x14ac:dyDescent="0.25">
      <c r="A198" s="180"/>
      <c r="B198" s="219"/>
      <c r="C198" s="114"/>
      <c r="D198" s="114"/>
      <c r="E198" s="114"/>
      <c r="F198" s="115"/>
      <c r="H198" s="124">
        <v>880</v>
      </c>
      <c r="I198" s="127">
        <f>+VLOOKUP(H198,'Previous year''s Pre Surcharge '!B215:F557,5,FALSE)</f>
        <v>7.74</v>
      </c>
      <c r="J198" s="125">
        <v>3</v>
      </c>
      <c r="K198" s="481">
        <v>2.97</v>
      </c>
      <c r="L198" s="481">
        <v>2.5720000000000001</v>
      </c>
      <c r="M198" s="481">
        <v>0.184</v>
      </c>
      <c r="N198" s="482">
        <v>5.726</v>
      </c>
    </row>
    <row r="199" spans="1:14" x14ac:dyDescent="0.25">
      <c r="A199" s="180"/>
      <c r="B199" s="219"/>
      <c r="C199" s="114"/>
      <c r="D199" s="114"/>
      <c r="E199" s="114"/>
      <c r="F199" s="115"/>
      <c r="H199" s="124">
        <v>882</v>
      </c>
      <c r="I199" s="127">
        <f>+VLOOKUP(H199,'Previous year''s Pre Surcharge '!B217:F559,5,FALSE)</f>
        <v>7.37</v>
      </c>
      <c r="J199" s="125">
        <v>3</v>
      </c>
      <c r="K199" s="481">
        <v>2.5619999999999998</v>
      </c>
      <c r="L199" s="481">
        <v>2.702</v>
      </c>
      <c r="M199" s="481">
        <v>0.20100000000000001</v>
      </c>
      <c r="N199" s="482">
        <v>5.4649999999999999</v>
      </c>
    </row>
    <row r="200" spans="1:14" x14ac:dyDescent="0.25">
      <c r="A200" s="180"/>
      <c r="B200" s="219"/>
      <c r="C200" s="114"/>
      <c r="D200" s="114"/>
      <c r="E200" s="114"/>
      <c r="F200" s="115"/>
      <c r="H200" s="124">
        <v>884</v>
      </c>
      <c r="I200" s="127">
        <f>+VLOOKUP(H200,'Previous year''s Pre Surcharge '!B219:F561,5,FALSE)</f>
        <v>1</v>
      </c>
      <c r="J200" s="125">
        <v>3</v>
      </c>
      <c r="K200" s="481">
        <v>0.4</v>
      </c>
      <c r="L200" s="481">
        <v>0.307</v>
      </c>
      <c r="M200" s="481">
        <v>3.5000000000000003E-2</v>
      </c>
      <c r="N200" s="482">
        <v>0.74199999999999999</v>
      </c>
    </row>
    <row r="201" spans="1:14" x14ac:dyDescent="0.25">
      <c r="A201" s="180"/>
      <c r="B201" s="219"/>
      <c r="C201" s="114"/>
      <c r="D201" s="114"/>
      <c r="E201" s="114"/>
      <c r="F201" s="115"/>
      <c r="H201" s="124">
        <v>885</v>
      </c>
      <c r="I201" s="127">
        <f>+VLOOKUP(H201,'Previous year''s Pre Surcharge '!B220:F562,5,FALSE)</f>
        <v>4.41</v>
      </c>
      <c r="J201" s="125">
        <v>3</v>
      </c>
      <c r="K201" s="481">
        <v>1.6559999999999999</v>
      </c>
      <c r="L201" s="481">
        <v>1.492</v>
      </c>
      <c r="M201" s="481">
        <v>0.112</v>
      </c>
      <c r="N201" s="482">
        <v>3.26</v>
      </c>
    </row>
    <row r="202" spans="1:14" x14ac:dyDescent="0.25">
      <c r="A202" s="180"/>
      <c r="B202" s="219"/>
      <c r="C202" s="114"/>
      <c r="D202" s="114"/>
      <c r="E202" s="114"/>
      <c r="F202" s="115"/>
      <c r="H202" s="124">
        <v>886</v>
      </c>
      <c r="I202" s="127">
        <f>+VLOOKUP(H202,'Previous year''s Pre Surcharge '!B221:F563,5,FALSE)</f>
        <v>2.57</v>
      </c>
      <c r="J202" s="125">
        <v>3</v>
      </c>
      <c r="K202" s="481">
        <v>1.069</v>
      </c>
      <c r="L202" s="481">
        <v>0.85199999999999998</v>
      </c>
      <c r="M202" s="481">
        <v>9.0999999999999998E-2</v>
      </c>
      <c r="N202" s="482">
        <v>2.012</v>
      </c>
    </row>
    <row r="203" spans="1:14" x14ac:dyDescent="0.25">
      <c r="A203" s="180"/>
      <c r="B203" s="219"/>
      <c r="C203" s="114"/>
      <c r="D203" s="114"/>
      <c r="E203" s="114"/>
      <c r="F203" s="115"/>
      <c r="H203" s="124">
        <v>887</v>
      </c>
      <c r="I203" s="127">
        <f>+VLOOKUP(H203,'Previous year''s Pre Surcharge '!B222:F564,5,FALSE)</f>
        <v>1.23</v>
      </c>
      <c r="J203" s="125">
        <v>3</v>
      </c>
      <c r="K203" s="481">
        <v>0.48899999999999999</v>
      </c>
      <c r="L203" s="481">
        <v>0.34499999999999997</v>
      </c>
      <c r="M203" s="481">
        <v>7.3999999999999996E-2</v>
      </c>
      <c r="N203" s="482">
        <v>0.90800000000000003</v>
      </c>
    </row>
    <row r="204" spans="1:14" x14ac:dyDescent="0.25">
      <c r="A204" s="180"/>
      <c r="B204" s="219"/>
      <c r="C204" s="114"/>
      <c r="D204" s="114"/>
      <c r="E204" s="114"/>
      <c r="F204" s="115"/>
      <c r="H204" s="124">
        <v>888</v>
      </c>
      <c r="I204" s="127">
        <f>+VLOOKUP(H204,'Previous year''s Pre Surcharge '!B223:F565,5,FALSE)</f>
        <v>5.88</v>
      </c>
      <c r="J204" s="125">
        <v>3</v>
      </c>
      <c r="K204" s="481">
        <v>2.3180000000000001</v>
      </c>
      <c r="L204" s="481">
        <v>1.542</v>
      </c>
      <c r="M204" s="481">
        <v>0.16</v>
      </c>
      <c r="N204" s="482">
        <v>4.0199999999999996</v>
      </c>
    </row>
    <row r="205" spans="1:14" x14ac:dyDescent="0.25">
      <c r="A205" s="180"/>
      <c r="B205" s="219"/>
      <c r="C205" s="114"/>
      <c r="D205" s="114"/>
      <c r="E205" s="114"/>
      <c r="F205" s="115"/>
      <c r="H205" s="124">
        <v>889</v>
      </c>
      <c r="I205" s="127">
        <f>+VLOOKUP(H205,'Previous year''s Pre Surcharge '!B224:F566,5,FALSE)</f>
        <v>0.17</v>
      </c>
      <c r="J205" s="125">
        <v>3</v>
      </c>
      <c r="K205" s="481">
        <v>3.9E-2</v>
      </c>
      <c r="L205" s="481">
        <v>7.9000000000000001E-2</v>
      </c>
      <c r="M205" s="481">
        <v>8.9999999999999993E-3</v>
      </c>
      <c r="N205" s="482">
        <v>0.127</v>
      </c>
    </row>
    <row r="206" spans="1:14" x14ac:dyDescent="0.25">
      <c r="A206" s="180"/>
      <c r="B206" s="219"/>
      <c r="C206" s="114"/>
      <c r="D206" s="114"/>
      <c r="E206" s="114"/>
      <c r="F206" s="115"/>
      <c r="H206" s="124">
        <v>890</v>
      </c>
      <c r="I206" s="127">
        <f>+VLOOKUP(H206,'Previous year''s Pre Surcharge '!B225:F567,5,FALSE)</f>
        <v>0.62</v>
      </c>
      <c r="J206" s="125">
        <v>3</v>
      </c>
      <c r="K206" s="481">
        <v>0.155</v>
      </c>
      <c r="L206" s="481">
        <v>0.28100000000000003</v>
      </c>
      <c r="M206" s="481">
        <v>3.4000000000000002E-2</v>
      </c>
      <c r="N206" s="482">
        <v>0.47</v>
      </c>
    </row>
    <row r="207" spans="1:14" x14ac:dyDescent="0.25">
      <c r="A207" s="180"/>
      <c r="B207" s="219"/>
      <c r="C207" s="114"/>
      <c r="D207" s="114"/>
      <c r="E207" s="114"/>
      <c r="F207" s="115"/>
      <c r="H207" s="124">
        <v>891</v>
      </c>
      <c r="I207" s="127">
        <f>+VLOOKUP(H207,'Previous year''s Pre Surcharge '!B226:F568,5,FALSE)</f>
        <v>1.73</v>
      </c>
      <c r="J207" s="125">
        <v>3</v>
      </c>
      <c r="K207" s="481">
        <v>0.45</v>
      </c>
      <c r="L207" s="481">
        <v>0.754</v>
      </c>
      <c r="M207" s="481">
        <v>7.5999999999999998E-2</v>
      </c>
      <c r="N207" s="482">
        <v>1.28</v>
      </c>
    </row>
    <row r="208" spans="1:14" x14ac:dyDescent="0.25">
      <c r="A208" s="180"/>
      <c r="B208" s="219"/>
      <c r="C208" s="114"/>
      <c r="D208" s="114"/>
      <c r="E208" s="114"/>
      <c r="F208" s="115"/>
      <c r="H208" s="124">
        <v>896</v>
      </c>
      <c r="I208" s="127">
        <f>+VLOOKUP(H208,'Previous year''s Pre Surcharge '!B228:F570,5,FALSE)</f>
        <v>1.9</v>
      </c>
      <c r="J208" s="125">
        <v>3</v>
      </c>
      <c r="K208" s="481">
        <v>0.64</v>
      </c>
      <c r="L208" s="481">
        <v>0.72399999999999998</v>
      </c>
      <c r="M208" s="481">
        <v>0.09</v>
      </c>
      <c r="N208" s="482">
        <v>1.454</v>
      </c>
    </row>
    <row r="209" spans="1:14" x14ac:dyDescent="0.25">
      <c r="A209" s="180"/>
      <c r="B209" s="219"/>
      <c r="C209" s="114"/>
      <c r="D209" s="114"/>
      <c r="E209" s="114"/>
      <c r="F209" s="115"/>
      <c r="H209" s="124">
        <v>897</v>
      </c>
      <c r="I209" s="127">
        <f>+VLOOKUP(H209,'Previous year''s Pre Surcharge '!B229:F571,5,FALSE)</f>
        <v>2.0499999999999998</v>
      </c>
      <c r="J209" s="125">
        <v>3</v>
      </c>
      <c r="K209" s="481">
        <v>0.50600000000000001</v>
      </c>
      <c r="L209" s="481">
        <v>0.90900000000000003</v>
      </c>
      <c r="M209" s="481">
        <v>0.1</v>
      </c>
      <c r="N209" s="482">
        <v>1.5149999999999999</v>
      </c>
    </row>
    <row r="210" spans="1:14" x14ac:dyDescent="0.25">
      <c r="A210" s="180"/>
      <c r="B210" s="219"/>
      <c r="C210" s="114"/>
      <c r="D210" s="114"/>
      <c r="E210" s="114"/>
      <c r="F210" s="115"/>
      <c r="H210" s="124">
        <v>898</v>
      </c>
      <c r="I210" s="127">
        <f>+VLOOKUP(H210,'Previous year''s Pre Surcharge '!B230:F572,5,FALSE)</f>
        <v>4.79</v>
      </c>
      <c r="J210" s="125">
        <v>3</v>
      </c>
      <c r="K210" s="481">
        <v>1.6639999999999999</v>
      </c>
      <c r="L210" s="481">
        <v>1.72</v>
      </c>
      <c r="M210" s="481">
        <v>0.157</v>
      </c>
      <c r="N210" s="482">
        <v>3.5409999999999999</v>
      </c>
    </row>
    <row r="211" spans="1:14" x14ac:dyDescent="0.25">
      <c r="A211" s="180"/>
      <c r="B211" s="219"/>
      <c r="C211" s="114"/>
      <c r="D211" s="114"/>
      <c r="E211" s="114"/>
      <c r="F211" s="115"/>
      <c r="H211" s="124">
        <v>899</v>
      </c>
      <c r="I211" s="127">
        <f>+VLOOKUP(H211,'Previous year''s Pre Surcharge '!B231:F573,5,FALSE)</f>
        <v>1.65</v>
      </c>
      <c r="J211" s="125">
        <v>3</v>
      </c>
      <c r="K211" s="481">
        <v>0.53800000000000003</v>
      </c>
      <c r="L211" s="481">
        <v>0.621</v>
      </c>
      <c r="M211" s="481">
        <v>0.10100000000000001</v>
      </c>
      <c r="N211" s="482">
        <v>1.26</v>
      </c>
    </row>
    <row r="212" spans="1:14" x14ac:dyDescent="0.25">
      <c r="A212" s="180"/>
      <c r="B212" s="219"/>
      <c r="C212" s="114"/>
      <c r="D212" s="114"/>
      <c r="E212" s="114"/>
      <c r="F212" s="115"/>
      <c r="H212" s="124">
        <v>903</v>
      </c>
      <c r="I212" s="127">
        <f>+VLOOKUP(H212,'Previous year''s Pre Surcharge '!B232:F574,5,FALSE)</f>
        <v>0.34</v>
      </c>
      <c r="J212" s="125">
        <v>3</v>
      </c>
      <c r="K212" s="481">
        <v>0.19</v>
      </c>
      <c r="L212" s="481">
        <v>6.8000000000000005E-2</v>
      </c>
      <c r="M212" s="481">
        <v>0.01</v>
      </c>
      <c r="N212" s="482">
        <v>0.26800000000000002</v>
      </c>
    </row>
    <row r="213" spans="1:14" x14ac:dyDescent="0.25">
      <c r="A213" s="180"/>
      <c r="B213" s="219"/>
      <c r="C213" s="114"/>
      <c r="D213" s="114"/>
      <c r="E213" s="114"/>
      <c r="F213" s="115"/>
      <c r="H213" s="124">
        <v>904</v>
      </c>
      <c r="I213" s="127">
        <f>+VLOOKUP(H213,'Previous year''s Pre Surcharge '!B233:F575,5,FALSE)</f>
        <v>1.75</v>
      </c>
      <c r="J213" s="125">
        <v>3</v>
      </c>
      <c r="K213" s="481">
        <v>0.71199999999999997</v>
      </c>
      <c r="L213" s="481">
        <v>0.505</v>
      </c>
      <c r="M213" s="481">
        <v>3.7999999999999999E-2</v>
      </c>
      <c r="N213" s="482">
        <v>1.2549999999999999</v>
      </c>
    </row>
    <row r="214" spans="1:14" x14ac:dyDescent="0.25">
      <c r="A214" s="180"/>
      <c r="B214" s="219"/>
      <c r="C214" s="114"/>
      <c r="D214" s="114"/>
      <c r="E214" s="114"/>
      <c r="F214" s="115"/>
      <c r="H214" s="124">
        <v>905</v>
      </c>
      <c r="I214" s="127">
        <f>+VLOOKUP(H214,'Previous year''s Pre Surcharge '!B234:F576,5,FALSE)</f>
        <v>0.14000000000000001</v>
      </c>
      <c r="J214" s="125">
        <v>3</v>
      </c>
      <c r="K214" s="481">
        <v>7.5999999999999998E-2</v>
      </c>
      <c r="L214" s="481">
        <v>3.9E-2</v>
      </c>
      <c r="M214" s="481">
        <v>1.0999999999999999E-2</v>
      </c>
      <c r="N214" s="482">
        <v>0.126</v>
      </c>
    </row>
    <row r="215" spans="1:14" x14ac:dyDescent="0.25">
      <c r="A215" s="180"/>
      <c r="B215" s="219"/>
      <c r="C215" s="114"/>
      <c r="D215" s="114"/>
      <c r="E215" s="114"/>
      <c r="F215" s="115"/>
      <c r="H215" s="124">
        <v>907</v>
      </c>
      <c r="I215" s="127">
        <f>+VLOOKUP(H215,'Previous year''s Pre Surcharge '!B235:F577,5,FALSE)</f>
        <v>5.41</v>
      </c>
      <c r="J215" s="125">
        <v>3</v>
      </c>
      <c r="K215" s="481">
        <v>2.3879999999999999</v>
      </c>
      <c r="L215" s="481">
        <v>1.4279999999999999</v>
      </c>
      <c r="M215" s="481">
        <v>0.159</v>
      </c>
      <c r="N215" s="482">
        <v>3.9750000000000001</v>
      </c>
    </row>
    <row r="216" spans="1:14" x14ac:dyDescent="0.25">
      <c r="A216" s="180"/>
      <c r="B216" s="219"/>
      <c r="C216" s="114"/>
      <c r="D216" s="114"/>
      <c r="E216" s="114"/>
      <c r="F216" s="115"/>
      <c r="H216" s="124">
        <v>908</v>
      </c>
      <c r="I216" s="127">
        <f>+VLOOKUP(H216,'Previous year''s Pre Surcharge '!B236:F578,5,FALSE)</f>
        <v>207.96</v>
      </c>
      <c r="J216" s="125">
        <v>3</v>
      </c>
      <c r="K216" s="481">
        <v>74.343999999999994</v>
      </c>
      <c r="L216" s="481">
        <v>70.042000000000002</v>
      </c>
      <c r="M216" s="481">
        <v>9.4440000000000008</v>
      </c>
      <c r="N216" s="482">
        <v>153.83000000000001</v>
      </c>
    </row>
    <row r="217" spans="1:14" x14ac:dyDescent="0.25">
      <c r="A217" s="180"/>
      <c r="B217" s="219"/>
      <c r="C217" s="114"/>
      <c r="D217" s="114"/>
      <c r="E217" s="114"/>
      <c r="F217" s="115"/>
      <c r="H217" s="124">
        <v>909</v>
      </c>
      <c r="I217" s="127">
        <f>+VLOOKUP(H217,'Previous year''s Pre Surcharge '!B237:F579,5,FALSE)</f>
        <v>87.97</v>
      </c>
      <c r="J217" s="125">
        <v>3</v>
      </c>
      <c r="K217" s="481">
        <v>12.301</v>
      </c>
      <c r="L217" s="481">
        <v>47.326999999999998</v>
      </c>
      <c r="M217" s="481">
        <v>7.7519999999999998</v>
      </c>
      <c r="N217" s="482">
        <v>67.38</v>
      </c>
    </row>
    <row r="218" spans="1:14" x14ac:dyDescent="0.25">
      <c r="A218" s="180"/>
      <c r="B218" s="219"/>
      <c r="C218" s="114"/>
      <c r="D218" s="114"/>
      <c r="E218" s="114"/>
      <c r="F218" s="115"/>
      <c r="H218" s="124">
        <v>910</v>
      </c>
      <c r="I218" s="127">
        <f>+VLOOKUP(H218,'Previous year''s Pre Surcharge '!B238:F580,5,FALSE)</f>
        <v>6.24</v>
      </c>
      <c r="J218" s="125">
        <v>3</v>
      </c>
      <c r="K218" s="481">
        <v>2.8439999999999999</v>
      </c>
      <c r="L218" s="481">
        <v>1.706</v>
      </c>
      <c r="M218" s="481">
        <v>0.161</v>
      </c>
      <c r="N218" s="482">
        <v>4.7110000000000003</v>
      </c>
    </row>
    <row r="219" spans="1:14" x14ac:dyDescent="0.25">
      <c r="A219" s="180"/>
      <c r="B219" s="219"/>
      <c r="C219" s="114"/>
      <c r="D219" s="114"/>
      <c r="E219" s="114"/>
      <c r="F219" s="115"/>
      <c r="H219" s="124">
        <v>911</v>
      </c>
      <c r="I219" s="127">
        <f>+VLOOKUP(H219,'Previous year''s Pre Surcharge '!B239:F581,5,FALSE)</f>
        <v>4.4000000000000004</v>
      </c>
      <c r="J219" s="125">
        <v>3</v>
      </c>
      <c r="K219" s="481">
        <v>1.885</v>
      </c>
      <c r="L219" s="481">
        <v>1.2130000000000001</v>
      </c>
      <c r="M219" s="481">
        <v>0.156</v>
      </c>
      <c r="N219" s="482">
        <v>3.254</v>
      </c>
    </row>
    <row r="220" spans="1:14" x14ac:dyDescent="0.25">
      <c r="A220" s="180"/>
      <c r="B220" s="219"/>
      <c r="C220" s="114"/>
      <c r="D220" s="114"/>
      <c r="E220" s="114"/>
      <c r="F220" s="115"/>
      <c r="H220" s="124">
        <v>912</v>
      </c>
      <c r="I220" s="127">
        <f>+VLOOKUP(H220,'Previous year''s Pre Surcharge '!B240:F582,5,FALSE)</f>
        <v>524.09</v>
      </c>
      <c r="J220" s="125">
        <v>3</v>
      </c>
      <c r="K220" s="481">
        <v>142.15700000000001</v>
      </c>
      <c r="L220" s="481">
        <v>195.809</v>
      </c>
      <c r="M220" s="481">
        <v>21.986999999999998</v>
      </c>
      <c r="N220" s="482">
        <v>359.95299999999997</v>
      </c>
    </row>
    <row r="221" spans="1:14" x14ac:dyDescent="0.25">
      <c r="A221" s="180"/>
      <c r="B221" s="219"/>
      <c r="C221" s="114"/>
      <c r="D221" s="114"/>
      <c r="E221" s="114"/>
      <c r="F221" s="115"/>
      <c r="H221" s="124">
        <v>913</v>
      </c>
      <c r="I221" s="127">
        <f>+VLOOKUP(H221,'Previous year''s Pre Surcharge '!B241:F583,5,FALSE)</f>
        <v>516.26</v>
      </c>
      <c r="J221" s="125">
        <v>3</v>
      </c>
      <c r="K221" s="481">
        <v>191.94900000000001</v>
      </c>
      <c r="L221" s="481">
        <v>173.7</v>
      </c>
      <c r="M221" s="481">
        <v>16.228000000000002</v>
      </c>
      <c r="N221" s="482">
        <v>381.87700000000001</v>
      </c>
    </row>
    <row r="222" spans="1:14" x14ac:dyDescent="0.25">
      <c r="A222" s="180"/>
      <c r="B222" s="219"/>
      <c r="C222" s="114"/>
      <c r="D222" s="114"/>
      <c r="E222" s="114"/>
      <c r="F222" s="115"/>
      <c r="H222" s="124">
        <v>914</v>
      </c>
      <c r="I222" s="127">
        <f>+VLOOKUP(H222,'Previous year''s Pre Surcharge '!B242:F584,5,FALSE)</f>
        <v>3.09</v>
      </c>
      <c r="J222" s="125">
        <v>3</v>
      </c>
      <c r="K222" s="481">
        <v>0.97499999999999998</v>
      </c>
      <c r="L222" s="481">
        <v>1.1839999999999999</v>
      </c>
      <c r="M222" s="481">
        <v>0.124</v>
      </c>
      <c r="N222" s="482">
        <v>2.2829999999999999</v>
      </c>
    </row>
    <row r="223" spans="1:14" x14ac:dyDescent="0.25">
      <c r="A223" s="180"/>
      <c r="B223" s="219"/>
      <c r="C223" s="114"/>
      <c r="D223" s="114"/>
      <c r="E223" s="114"/>
      <c r="F223" s="115"/>
      <c r="H223" s="124">
        <v>915</v>
      </c>
      <c r="I223" s="127">
        <f>+VLOOKUP(H223,'Previous year''s Pre Surcharge '!B243:F585,5,FALSE)</f>
        <v>2.83</v>
      </c>
      <c r="J223" s="125">
        <v>3</v>
      </c>
      <c r="K223" s="481">
        <v>1.097</v>
      </c>
      <c r="L223" s="481">
        <v>0.94499999999999995</v>
      </c>
      <c r="M223" s="481">
        <v>0.125</v>
      </c>
      <c r="N223" s="482">
        <v>2.1669999999999998</v>
      </c>
    </row>
    <row r="224" spans="1:14" x14ac:dyDescent="0.25">
      <c r="A224" s="180"/>
      <c r="B224" s="219"/>
      <c r="C224" s="114"/>
      <c r="D224" s="114"/>
      <c r="E224" s="114"/>
      <c r="F224" s="115"/>
      <c r="H224" s="124">
        <v>916</v>
      </c>
      <c r="I224" s="127">
        <f>+VLOOKUP(H224,'Previous year''s Pre Surcharge '!B244:F586,5,FALSE)</f>
        <v>2.33</v>
      </c>
      <c r="J224" s="125">
        <v>3</v>
      </c>
      <c r="K224" s="481">
        <v>0.77300000000000002</v>
      </c>
      <c r="L224" s="481">
        <v>0.86599999999999999</v>
      </c>
      <c r="M224" s="481">
        <v>8.7999999999999995E-2</v>
      </c>
      <c r="N224" s="482">
        <v>1.7270000000000001</v>
      </c>
    </row>
    <row r="225" spans="1:14" x14ac:dyDescent="0.25">
      <c r="A225" s="180"/>
      <c r="B225" s="219"/>
      <c r="C225" s="114"/>
      <c r="D225" s="114"/>
      <c r="E225" s="114"/>
      <c r="F225" s="115"/>
      <c r="H225" s="124">
        <v>917</v>
      </c>
      <c r="I225" s="127">
        <f>+VLOOKUP(H225,'Previous year''s Pre Surcharge '!B245:F587,5,FALSE)</f>
        <v>3.97</v>
      </c>
      <c r="J225" s="125">
        <v>3</v>
      </c>
      <c r="K225" s="481">
        <v>1.4319999999999999</v>
      </c>
      <c r="L225" s="481">
        <v>1.3859999999999999</v>
      </c>
      <c r="M225" s="481">
        <v>0.122</v>
      </c>
      <c r="N225" s="482">
        <v>2.94</v>
      </c>
    </row>
    <row r="226" spans="1:14" x14ac:dyDescent="0.25">
      <c r="A226" s="180"/>
      <c r="B226" s="219"/>
      <c r="C226" s="114"/>
      <c r="D226" s="114"/>
      <c r="E226" s="114"/>
      <c r="F226" s="115"/>
      <c r="H226" s="124">
        <v>918</v>
      </c>
      <c r="I226" s="127">
        <f>+VLOOKUP(H226,'Previous year''s Pre Surcharge '!B246:F588,5,FALSE)</f>
        <v>2.73</v>
      </c>
      <c r="J226" s="125">
        <v>3</v>
      </c>
      <c r="K226" s="481">
        <v>0.93899999999999995</v>
      </c>
      <c r="L226" s="481">
        <v>1.056</v>
      </c>
      <c r="M226" s="481">
        <v>9.8000000000000004E-2</v>
      </c>
      <c r="N226" s="482">
        <v>2.093</v>
      </c>
    </row>
    <row r="227" spans="1:14" x14ac:dyDescent="0.25">
      <c r="A227" s="180"/>
      <c r="B227" s="219"/>
      <c r="C227" s="114"/>
      <c r="D227" s="114"/>
      <c r="E227" s="114"/>
      <c r="F227" s="115"/>
      <c r="H227" s="124">
        <v>919</v>
      </c>
      <c r="I227" s="127">
        <f>+VLOOKUP(H227,'Previous year''s Pre Surcharge '!B247:F589,5,FALSE)</f>
        <v>2.4500000000000002</v>
      </c>
      <c r="J227" s="125">
        <v>3</v>
      </c>
      <c r="K227" s="481">
        <v>0.78100000000000003</v>
      </c>
      <c r="L227" s="481">
        <v>1.0900000000000001</v>
      </c>
      <c r="M227" s="481">
        <v>7.4999999999999997E-2</v>
      </c>
      <c r="N227" s="482">
        <v>1.946</v>
      </c>
    </row>
    <row r="228" spans="1:14" x14ac:dyDescent="0.25">
      <c r="A228" s="180"/>
      <c r="B228" s="219"/>
      <c r="C228" s="114"/>
      <c r="D228" s="114"/>
      <c r="E228" s="114"/>
      <c r="F228" s="115"/>
      <c r="H228" s="124">
        <v>920</v>
      </c>
      <c r="I228" s="127">
        <f>+VLOOKUP(H228,'Previous year''s Pre Surcharge '!B248:F590,5,FALSE)</f>
        <v>0.72</v>
      </c>
      <c r="J228" s="125">
        <v>3</v>
      </c>
      <c r="K228" s="481">
        <v>0.31</v>
      </c>
      <c r="L228" s="481">
        <v>0.20100000000000001</v>
      </c>
      <c r="M228" s="481">
        <v>2.1999999999999999E-2</v>
      </c>
      <c r="N228" s="482">
        <v>0.53300000000000003</v>
      </c>
    </row>
    <row r="229" spans="1:14" x14ac:dyDescent="0.25">
      <c r="A229" s="180"/>
      <c r="B229" s="219"/>
      <c r="C229" s="114"/>
      <c r="D229" s="114"/>
      <c r="E229" s="114"/>
      <c r="F229" s="115"/>
      <c r="H229" s="124">
        <v>921</v>
      </c>
      <c r="I229" s="127">
        <f>+VLOOKUP(H229,'Previous year''s Pre Surcharge '!B249:F591,5,FALSE)</f>
        <v>6.52</v>
      </c>
      <c r="J229" s="125">
        <v>3</v>
      </c>
      <c r="K229" s="481">
        <v>2.5070000000000001</v>
      </c>
      <c r="L229" s="481">
        <v>2.2010000000000001</v>
      </c>
      <c r="M229" s="481">
        <v>0.27300000000000002</v>
      </c>
      <c r="N229" s="482">
        <v>4.9809999999999999</v>
      </c>
    </row>
    <row r="230" spans="1:14" x14ac:dyDescent="0.25">
      <c r="A230" s="180"/>
      <c r="B230" s="219"/>
      <c r="C230" s="114"/>
      <c r="D230" s="114"/>
      <c r="E230" s="114"/>
      <c r="F230" s="115"/>
      <c r="H230" s="124">
        <v>922</v>
      </c>
      <c r="I230" s="127">
        <f>+VLOOKUP(H230,'Previous year''s Pre Surcharge '!B250:F592,5,FALSE)</f>
        <v>3.08</v>
      </c>
      <c r="J230" s="125">
        <v>3</v>
      </c>
      <c r="K230" s="481">
        <v>1.139</v>
      </c>
      <c r="L230" s="481">
        <v>1.0449999999999999</v>
      </c>
      <c r="M230" s="481">
        <v>9.4E-2</v>
      </c>
      <c r="N230" s="482">
        <v>2.278</v>
      </c>
    </row>
    <row r="231" spans="1:14" x14ac:dyDescent="0.25">
      <c r="A231" s="180"/>
      <c r="B231" s="219"/>
      <c r="C231" s="114"/>
      <c r="D231" s="114"/>
      <c r="E231" s="114"/>
      <c r="F231" s="115"/>
      <c r="H231" s="124">
        <v>923</v>
      </c>
      <c r="I231" s="127">
        <f>+VLOOKUP(H231,'Previous year''s Pre Surcharge '!B251:F593,5,FALSE)</f>
        <v>3.14</v>
      </c>
      <c r="J231" s="125">
        <v>3</v>
      </c>
      <c r="K231" s="481">
        <v>1.4930000000000001</v>
      </c>
      <c r="L231" s="481">
        <v>0.81</v>
      </c>
      <c r="M231" s="481">
        <v>9.4E-2</v>
      </c>
      <c r="N231" s="482">
        <v>2.3969999999999998</v>
      </c>
    </row>
    <row r="232" spans="1:14" x14ac:dyDescent="0.25">
      <c r="A232" s="180"/>
      <c r="B232" s="219"/>
      <c r="C232" s="114"/>
      <c r="D232" s="114"/>
      <c r="E232" s="114"/>
      <c r="F232" s="115"/>
      <c r="H232" s="124">
        <v>924</v>
      </c>
      <c r="I232" s="127">
        <f>+VLOOKUP(H232,'Previous year''s Pre Surcharge '!B252:F594,5,FALSE)</f>
        <v>4.32</v>
      </c>
      <c r="J232" s="125">
        <v>3</v>
      </c>
      <c r="K232" s="481">
        <v>1.4690000000000001</v>
      </c>
      <c r="L232" s="481">
        <v>1.571</v>
      </c>
      <c r="M232" s="481">
        <v>0.155</v>
      </c>
      <c r="N232" s="482">
        <v>3.1949999999999998</v>
      </c>
    </row>
    <row r="233" spans="1:14" x14ac:dyDescent="0.25">
      <c r="A233" s="180"/>
      <c r="B233" s="219"/>
      <c r="C233" s="114"/>
      <c r="D233" s="114"/>
      <c r="E233" s="114"/>
      <c r="F233" s="115"/>
      <c r="H233" s="124">
        <v>925</v>
      </c>
      <c r="I233" s="127">
        <f>+VLOOKUP(H233,'Previous year''s Pre Surcharge '!B253:F595,5,FALSE)</f>
        <v>3.03</v>
      </c>
      <c r="J233" s="125">
        <v>3</v>
      </c>
      <c r="K233" s="481">
        <v>0.96</v>
      </c>
      <c r="L233" s="481">
        <v>1.1519999999999999</v>
      </c>
      <c r="M233" s="481">
        <v>0.13</v>
      </c>
      <c r="N233" s="482">
        <v>2.242</v>
      </c>
    </row>
    <row r="234" spans="1:14" x14ac:dyDescent="0.25">
      <c r="A234" s="180"/>
      <c r="B234" s="219"/>
      <c r="C234" s="114"/>
      <c r="D234" s="114"/>
      <c r="E234" s="114"/>
      <c r="F234" s="115"/>
      <c r="H234" s="124">
        <v>926</v>
      </c>
      <c r="I234" s="127">
        <f>+VLOOKUP(H234,'Previous year''s Pre Surcharge '!B254:F596,5,FALSE)</f>
        <v>3.42</v>
      </c>
      <c r="J234" s="125">
        <v>3</v>
      </c>
      <c r="K234" s="481">
        <v>1.3560000000000001</v>
      </c>
      <c r="L234" s="481">
        <v>1.0740000000000001</v>
      </c>
      <c r="M234" s="481">
        <v>9.8000000000000004E-2</v>
      </c>
      <c r="N234" s="482">
        <v>2.528</v>
      </c>
    </row>
    <row r="235" spans="1:14" x14ac:dyDescent="0.25">
      <c r="A235" s="180"/>
      <c r="B235" s="219"/>
      <c r="C235" s="114"/>
      <c r="D235" s="114"/>
      <c r="E235" s="114"/>
      <c r="F235" s="115"/>
      <c r="H235" s="124">
        <v>927</v>
      </c>
      <c r="I235" s="127">
        <f>+VLOOKUP(H235,'Previous year''s Pre Surcharge '!B255:F597,5,FALSE)</f>
        <v>1.37</v>
      </c>
      <c r="J235" s="125">
        <v>3</v>
      </c>
      <c r="K235" s="481">
        <v>0.41799999999999998</v>
      </c>
      <c r="L235" s="481">
        <v>0.53</v>
      </c>
      <c r="M235" s="481">
        <v>6.8000000000000005E-2</v>
      </c>
      <c r="N235" s="482">
        <v>1.016</v>
      </c>
    </row>
    <row r="236" spans="1:14" x14ac:dyDescent="0.25">
      <c r="A236" s="180"/>
      <c r="B236" s="219"/>
      <c r="C236" s="114"/>
      <c r="D236" s="114"/>
      <c r="E236" s="114"/>
      <c r="F236" s="115"/>
      <c r="H236" s="124">
        <v>928</v>
      </c>
      <c r="I236" s="127">
        <f>+VLOOKUP(H236,'Previous year''s Pre Surcharge '!B256:F598,5,FALSE)</f>
        <v>3.26</v>
      </c>
      <c r="J236" s="125">
        <v>3</v>
      </c>
      <c r="K236" s="481">
        <v>1.0329999999999999</v>
      </c>
      <c r="L236" s="481">
        <v>1.2210000000000001</v>
      </c>
      <c r="M236" s="481">
        <v>0.159</v>
      </c>
      <c r="N236" s="482">
        <v>2.4129999999999998</v>
      </c>
    </row>
    <row r="237" spans="1:14" x14ac:dyDescent="0.25">
      <c r="A237" s="180"/>
      <c r="B237" s="219"/>
      <c r="C237" s="114"/>
      <c r="D237" s="114"/>
      <c r="E237" s="114"/>
      <c r="F237" s="115"/>
      <c r="H237" s="124">
        <v>929</v>
      </c>
      <c r="I237" s="127">
        <f>+VLOOKUP(H237,'Previous year''s Pre Surcharge '!B257:F599,5,FALSE)</f>
        <v>4.1100000000000003</v>
      </c>
      <c r="J237" s="125">
        <v>3</v>
      </c>
      <c r="K237" s="481">
        <v>2.081</v>
      </c>
      <c r="L237" s="481">
        <v>0.97599999999999998</v>
      </c>
      <c r="M237" s="481">
        <v>0.108</v>
      </c>
      <c r="N237" s="482">
        <v>3.165</v>
      </c>
    </row>
    <row r="238" spans="1:14" x14ac:dyDescent="0.25">
      <c r="A238" s="180"/>
      <c r="B238" s="219"/>
      <c r="C238" s="114"/>
      <c r="D238" s="114"/>
      <c r="E238" s="114"/>
      <c r="F238" s="115"/>
      <c r="H238" s="124">
        <v>932</v>
      </c>
      <c r="I238" s="127">
        <f>+VLOOKUP(H238,'Previous year''s Pre Surcharge '!B258:F600,5,FALSE)</f>
        <v>0.84</v>
      </c>
      <c r="J238" s="125">
        <v>3</v>
      </c>
      <c r="K238" s="481">
        <v>0.27700000000000002</v>
      </c>
      <c r="L238" s="481">
        <v>0.29599999999999999</v>
      </c>
      <c r="M238" s="481">
        <v>4.8000000000000001E-2</v>
      </c>
      <c r="N238" s="482">
        <v>0.621</v>
      </c>
    </row>
    <row r="239" spans="1:14" x14ac:dyDescent="0.25">
      <c r="A239" s="180"/>
      <c r="B239" s="219"/>
      <c r="C239" s="114"/>
      <c r="D239" s="114"/>
      <c r="E239" s="114"/>
      <c r="F239" s="115"/>
      <c r="H239" s="124">
        <v>933</v>
      </c>
      <c r="I239" s="127">
        <f>+VLOOKUP(H239,'Previous year''s Pre Surcharge '!B259:F601,5,FALSE)</f>
        <v>4.79</v>
      </c>
      <c r="J239" s="125">
        <v>3</v>
      </c>
      <c r="K239" s="481">
        <v>2.3210000000000002</v>
      </c>
      <c r="L239" s="481">
        <v>1.1970000000000001</v>
      </c>
      <c r="M239" s="481">
        <v>0.11600000000000001</v>
      </c>
      <c r="N239" s="482">
        <v>3.6339999999999999</v>
      </c>
    </row>
    <row r="240" spans="1:14" x14ac:dyDescent="0.25">
      <c r="A240" s="180"/>
      <c r="B240" s="219"/>
      <c r="C240" s="114"/>
      <c r="D240" s="114"/>
      <c r="E240" s="114"/>
      <c r="F240" s="115"/>
      <c r="H240" s="124">
        <v>934</v>
      </c>
      <c r="I240" s="127">
        <f>+VLOOKUP(H240,'Previous year''s Pre Surcharge '!B260:F602,5,FALSE)</f>
        <v>3.78</v>
      </c>
      <c r="J240" s="125">
        <v>3</v>
      </c>
      <c r="K240" s="481">
        <v>1.292</v>
      </c>
      <c r="L240" s="481">
        <v>1.337</v>
      </c>
      <c r="M240" s="481">
        <v>0.16500000000000001</v>
      </c>
      <c r="N240" s="482">
        <v>2.794</v>
      </c>
    </row>
    <row r="241" spans="1:14" x14ac:dyDescent="0.25">
      <c r="A241" s="180"/>
      <c r="B241" s="219"/>
      <c r="C241" s="114"/>
      <c r="D241" s="114"/>
      <c r="E241" s="114"/>
      <c r="F241" s="115"/>
      <c r="H241" s="124">
        <v>935</v>
      </c>
      <c r="I241" s="127">
        <f>+VLOOKUP(H241,'Previous year''s Pre Surcharge '!B261:F603,5,FALSE)</f>
        <v>1.59</v>
      </c>
      <c r="J241" s="125">
        <v>3</v>
      </c>
      <c r="K241" s="481">
        <v>0.56499999999999995</v>
      </c>
      <c r="L241" s="481">
        <v>0.55200000000000005</v>
      </c>
      <c r="M241" s="481">
        <v>7.3999999999999996E-2</v>
      </c>
      <c r="N241" s="482">
        <v>1.1910000000000001</v>
      </c>
    </row>
    <row r="242" spans="1:14" x14ac:dyDescent="0.25">
      <c r="A242" s="180"/>
      <c r="B242" s="219"/>
      <c r="C242" s="114"/>
      <c r="D242" s="114"/>
      <c r="E242" s="114"/>
      <c r="F242" s="115"/>
      <c r="H242" s="124">
        <v>936</v>
      </c>
      <c r="I242" s="127">
        <f>+VLOOKUP(H242,'Previous year''s Pre Surcharge '!B262:F604,5,FALSE)</f>
        <v>0.39</v>
      </c>
      <c r="J242" s="125">
        <v>3</v>
      </c>
      <c r="K242" s="481">
        <v>0.191</v>
      </c>
      <c r="L242" s="481">
        <v>8.5999999999999993E-2</v>
      </c>
      <c r="M242" s="481">
        <v>0.01</v>
      </c>
      <c r="N242" s="482">
        <v>0.28699999999999998</v>
      </c>
    </row>
    <row r="243" spans="1:14" x14ac:dyDescent="0.25">
      <c r="A243" s="180"/>
      <c r="B243" s="219"/>
      <c r="C243" s="114"/>
      <c r="D243" s="114"/>
      <c r="E243" s="114"/>
      <c r="F243" s="115"/>
      <c r="H243" s="124">
        <v>937</v>
      </c>
      <c r="I243" s="127">
        <f>+VLOOKUP(H243,'Previous year''s Pre Surcharge '!B263:F605,5,FALSE)</f>
        <v>8.51</v>
      </c>
      <c r="J243" s="125">
        <v>3</v>
      </c>
      <c r="K243" s="481">
        <v>4.069</v>
      </c>
      <c r="L243" s="481">
        <v>2.0259999999999998</v>
      </c>
      <c r="M243" s="481">
        <v>0.20100000000000001</v>
      </c>
      <c r="N243" s="482">
        <v>6.2960000000000003</v>
      </c>
    </row>
    <row r="244" spans="1:14" x14ac:dyDescent="0.25">
      <c r="A244" s="180"/>
      <c r="B244" s="219"/>
      <c r="C244" s="114"/>
      <c r="D244" s="114"/>
      <c r="E244" s="114"/>
      <c r="F244" s="115"/>
      <c r="H244" s="124">
        <v>939</v>
      </c>
      <c r="I244" s="127">
        <f>+VLOOKUP(H244,'Previous year''s Pre Surcharge '!B264:F606,5,FALSE)</f>
        <v>6.65</v>
      </c>
      <c r="J244" s="125">
        <v>3</v>
      </c>
      <c r="K244" s="481">
        <v>2.3660000000000001</v>
      </c>
      <c r="L244" s="481">
        <v>2.234</v>
      </c>
      <c r="M244" s="481">
        <v>0.33400000000000002</v>
      </c>
      <c r="N244" s="482">
        <v>4.9340000000000002</v>
      </c>
    </row>
    <row r="245" spans="1:14" x14ac:dyDescent="0.25">
      <c r="A245" s="180"/>
      <c r="B245" s="219"/>
      <c r="C245" s="114"/>
      <c r="D245" s="114"/>
      <c r="E245" s="114"/>
      <c r="F245" s="115"/>
      <c r="H245" s="124">
        <v>940</v>
      </c>
      <c r="I245" s="127">
        <f>+VLOOKUP(H245,'Previous year''s Pre Surcharge '!B265:F607,5,FALSE)</f>
        <v>5.77</v>
      </c>
      <c r="J245" s="125">
        <v>3</v>
      </c>
      <c r="K245" s="481">
        <v>1.9950000000000001</v>
      </c>
      <c r="L245" s="481">
        <v>2.1030000000000002</v>
      </c>
      <c r="M245" s="481">
        <v>0.25900000000000001</v>
      </c>
      <c r="N245" s="482">
        <v>4.3570000000000002</v>
      </c>
    </row>
    <row r="246" spans="1:14" x14ac:dyDescent="0.25">
      <c r="A246" s="180"/>
      <c r="B246" s="219"/>
      <c r="C246" s="114"/>
      <c r="D246" s="114"/>
      <c r="E246" s="114"/>
      <c r="F246" s="115"/>
      <c r="H246" s="124">
        <v>941</v>
      </c>
      <c r="I246" s="127">
        <f>+VLOOKUP(H246,'Previous year''s Pre Surcharge '!B266:F608,5,FALSE)</f>
        <v>4.2699999999999996</v>
      </c>
      <c r="J246" s="125">
        <v>3</v>
      </c>
      <c r="K246" s="481">
        <v>1.1459999999999999</v>
      </c>
      <c r="L246" s="481">
        <v>1.841</v>
      </c>
      <c r="M246" s="481">
        <v>0.17499999999999999</v>
      </c>
      <c r="N246" s="482">
        <v>3.1619999999999999</v>
      </c>
    </row>
    <row r="247" spans="1:14" x14ac:dyDescent="0.25">
      <c r="A247" s="180"/>
      <c r="B247" s="219"/>
      <c r="C247" s="114"/>
      <c r="D247" s="114"/>
      <c r="E247" s="114"/>
      <c r="F247" s="115"/>
      <c r="H247" s="124">
        <v>942</v>
      </c>
      <c r="I247" s="127">
        <f>+VLOOKUP(H247,'Previous year''s Pre Surcharge '!B267:F609,5,FALSE)</f>
        <v>3.17</v>
      </c>
      <c r="J247" s="125">
        <v>3</v>
      </c>
      <c r="K247" s="481">
        <v>1.008</v>
      </c>
      <c r="L247" s="481">
        <v>1.2210000000000001</v>
      </c>
      <c r="M247" s="481">
        <v>0.11700000000000001</v>
      </c>
      <c r="N247" s="482">
        <v>2.3460000000000001</v>
      </c>
    </row>
    <row r="248" spans="1:14" x14ac:dyDescent="0.25">
      <c r="A248" s="180"/>
      <c r="B248" s="219"/>
      <c r="C248" s="114"/>
      <c r="D248" s="114"/>
      <c r="E248" s="114"/>
      <c r="F248" s="115"/>
      <c r="H248" s="124">
        <v>943</v>
      </c>
      <c r="I248" s="127">
        <f>+VLOOKUP(H248,'Previous year''s Pre Surcharge '!B268:F610,5,FALSE)</f>
        <v>5.64</v>
      </c>
      <c r="J248" s="125">
        <v>3</v>
      </c>
      <c r="K248" s="481">
        <v>2.3639999999999999</v>
      </c>
      <c r="L248" s="481">
        <v>1.7030000000000001</v>
      </c>
      <c r="M248" s="481">
        <v>0.107</v>
      </c>
      <c r="N248" s="482">
        <v>4.1740000000000004</v>
      </c>
    </row>
    <row r="249" spans="1:14" x14ac:dyDescent="0.25">
      <c r="A249" s="180"/>
      <c r="B249" s="219"/>
      <c r="C249" s="114"/>
      <c r="D249" s="114"/>
      <c r="E249" s="114"/>
      <c r="F249" s="115"/>
      <c r="H249" s="124">
        <v>944</v>
      </c>
      <c r="I249" s="127">
        <f>+VLOOKUP(H249,'Previous year''s Pre Surcharge '!B269:F611,5,FALSE)</f>
        <v>3.15</v>
      </c>
      <c r="J249" s="125">
        <v>3</v>
      </c>
      <c r="K249" s="481">
        <v>1.1679999999999999</v>
      </c>
      <c r="L249" s="481">
        <v>1.0229999999999999</v>
      </c>
      <c r="M249" s="481">
        <v>0.14199999999999999</v>
      </c>
      <c r="N249" s="482">
        <v>2.3330000000000002</v>
      </c>
    </row>
    <row r="250" spans="1:14" x14ac:dyDescent="0.25">
      <c r="A250" s="180"/>
      <c r="B250" s="219"/>
      <c r="C250" s="114"/>
      <c r="D250" s="114"/>
      <c r="E250" s="114"/>
      <c r="F250" s="115"/>
      <c r="H250" s="124">
        <v>945</v>
      </c>
      <c r="I250" s="127">
        <f>+VLOOKUP(H250,'Previous year''s Pre Surcharge '!B270:F612,5,FALSE)</f>
        <v>3.47</v>
      </c>
      <c r="J250" s="125">
        <v>3</v>
      </c>
      <c r="K250" s="481">
        <v>1.1060000000000001</v>
      </c>
      <c r="L250" s="481">
        <v>1.3160000000000001</v>
      </c>
      <c r="M250" s="481">
        <v>0.14399999999999999</v>
      </c>
      <c r="N250" s="482">
        <v>2.5659999999999998</v>
      </c>
    </row>
    <row r="251" spans="1:14" x14ac:dyDescent="0.25">
      <c r="A251" s="180"/>
      <c r="B251" s="219"/>
      <c r="C251" s="114"/>
      <c r="D251" s="114"/>
      <c r="E251" s="114"/>
      <c r="F251" s="115"/>
      <c r="H251" s="124">
        <v>946</v>
      </c>
      <c r="I251" s="127">
        <f>+VLOOKUP(H251,'Previous year''s Pre Surcharge '!B271:F613,5,FALSE)</f>
        <v>3.42</v>
      </c>
      <c r="J251" s="125">
        <v>3</v>
      </c>
      <c r="K251" s="481">
        <v>1.492</v>
      </c>
      <c r="L251" s="481">
        <v>0.98599999999999999</v>
      </c>
      <c r="M251" s="481">
        <v>4.9000000000000002E-2</v>
      </c>
      <c r="N251" s="482">
        <v>2.5270000000000001</v>
      </c>
    </row>
    <row r="252" spans="1:14" x14ac:dyDescent="0.25">
      <c r="A252" s="180"/>
      <c r="B252" s="219"/>
      <c r="C252" s="114"/>
      <c r="D252" s="114"/>
      <c r="E252" s="114"/>
      <c r="F252" s="115"/>
      <c r="H252" s="124">
        <v>947</v>
      </c>
      <c r="I252" s="127">
        <f>+VLOOKUP(H252,'Previous year''s Pre Surcharge '!B272:F614,5,FALSE)</f>
        <v>5.92</v>
      </c>
      <c r="J252" s="125">
        <v>3</v>
      </c>
      <c r="K252" s="481">
        <v>2.1930000000000001</v>
      </c>
      <c r="L252" s="481">
        <v>2.0870000000000002</v>
      </c>
      <c r="M252" s="481">
        <v>0.159</v>
      </c>
      <c r="N252" s="482">
        <v>4.4390000000000001</v>
      </c>
    </row>
    <row r="253" spans="1:14" x14ac:dyDescent="0.25">
      <c r="A253" s="180"/>
      <c r="B253" s="219"/>
      <c r="C253" s="114"/>
      <c r="D253" s="114"/>
      <c r="E253" s="114"/>
      <c r="F253" s="115"/>
      <c r="H253" s="124">
        <v>948</v>
      </c>
      <c r="I253" s="127">
        <f>+VLOOKUP(H253,'Previous year''s Pre Surcharge '!B273:F615,5,FALSE)</f>
        <v>2.33</v>
      </c>
      <c r="J253" s="125">
        <v>3</v>
      </c>
      <c r="K253" s="481">
        <v>0.65600000000000003</v>
      </c>
      <c r="L253" s="481">
        <v>0.92</v>
      </c>
      <c r="M253" s="481">
        <v>0.113</v>
      </c>
      <c r="N253" s="482">
        <v>1.6890000000000001</v>
      </c>
    </row>
    <row r="254" spans="1:14" x14ac:dyDescent="0.25">
      <c r="A254" s="180"/>
      <c r="B254" s="219"/>
      <c r="C254" s="114"/>
      <c r="D254" s="114"/>
      <c r="E254" s="114"/>
      <c r="F254" s="115"/>
      <c r="H254" s="124">
        <v>949</v>
      </c>
      <c r="I254" s="127">
        <f>+VLOOKUP(H254,'Previous year''s Pre Surcharge '!B274:F616,5,FALSE)</f>
        <v>0.55000000000000004</v>
      </c>
      <c r="J254" s="125">
        <v>3</v>
      </c>
      <c r="K254" s="481">
        <v>0.23400000000000001</v>
      </c>
      <c r="L254" s="481">
        <v>0.188</v>
      </c>
      <c r="M254" s="481">
        <v>1.6E-2</v>
      </c>
      <c r="N254" s="482">
        <v>0.438</v>
      </c>
    </row>
    <row r="255" spans="1:14" x14ac:dyDescent="0.25">
      <c r="A255" s="180"/>
      <c r="B255" s="219"/>
      <c r="C255" s="114"/>
      <c r="D255" s="114"/>
      <c r="E255" s="114"/>
      <c r="F255" s="115"/>
      <c r="H255" s="124">
        <v>951</v>
      </c>
      <c r="I255" s="127">
        <f>+VLOOKUP(H255,'Previous year''s Pre Surcharge '!B275:F617,5,FALSE)</f>
        <v>0.57999999999999996</v>
      </c>
      <c r="J255" s="125">
        <v>3</v>
      </c>
      <c r="K255" s="481">
        <v>0.23599999999999999</v>
      </c>
      <c r="L255" s="481">
        <v>0.16300000000000001</v>
      </c>
      <c r="M255" s="481">
        <v>3.3000000000000002E-2</v>
      </c>
      <c r="N255" s="482">
        <v>0.432</v>
      </c>
    </row>
    <row r="256" spans="1:14" x14ac:dyDescent="0.25">
      <c r="A256" s="180"/>
      <c r="B256" s="219"/>
      <c r="C256" s="114"/>
      <c r="D256" s="114"/>
      <c r="E256" s="114"/>
      <c r="F256" s="115"/>
      <c r="H256" s="124">
        <v>952</v>
      </c>
      <c r="I256" s="127">
        <f>+VLOOKUP(H256,'Previous year''s Pre Surcharge '!B276:F618,5,FALSE)</f>
        <v>0.7</v>
      </c>
      <c r="J256" s="125">
        <v>3</v>
      </c>
      <c r="K256" s="481">
        <v>0.29599999999999999</v>
      </c>
      <c r="L256" s="481">
        <v>0.184</v>
      </c>
      <c r="M256" s="481">
        <v>0.04</v>
      </c>
      <c r="N256" s="482">
        <v>0.52</v>
      </c>
    </row>
    <row r="257" spans="1:14" x14ac:dyDescent="0.25">
      <c r="A257" s="180"/>
      <c r="B257" s="219"/>
      <c r="C257" s="114"/>
      <c r="D257" s="114"/>
      <c r="E257" s="114"/>
      <c r="F257" s="115"/>
      <c r="H257" s="124">
        <v>953</v>
      </c>
      <c r="I257" s="127">
        <f>+VLOOKUP(H257,'Previous year''s Pre Surcharge '!B277:F619,5,FALSE)</f>
        <v>0.17</v>
      </c>
      <c r="J257" s="125">
        <v>3</v>
      </c>
      <c r="K257" s="481">
        <v>6.6000000000000003E-2</v>
      </c>
      <c r="L257" s="481">
        <v>4.9000000000000002E-2</v>
      </c>
      <c r="M257" s="481">
        <v>1.2999999999999999E-2</v>
      </c>
      <c r="N257" s="482">
        <v>0.128</v>
      </c>
    </row>
    <row r="258" spans="1:14" x14ac:dyDescent="0.25">
      <c r="A258" s="180"/>
      <c r="B258" s="219"/>
      <c r="C258" s="114"/>
      <c r="D258" s="114"/>
      <c r="E258" s="114"/>
      <c r="F258" s="115"/>
      <c r="H258" s="124">
        <v>954</v>
      </c>
      <c r="I258" s="127">
        <f>+VLOOKUP(H258,'Previous year''s Pre Surcharge '!B278:F620,5,FALSE)</f>
        <v>3.27</v>
      </c>
      <c r="J258" s="125">
        <v>3</v>
      </c>
      <c r="K258" s="481">
        <v>1.3979999999999999</v>
      </c>
      <c r="L258" s="481">
        <v>0.96699999999999997</v>
      </c>
      <c r="M258" s="481">
        <v>5.5E-2</v>
      </c>
      <c r="N258" s="482">
        <v>2.42</v>
      </c>
    </row>
    <row r="259" spans="1:14" x14ac:dyDescent="0.25">
      <c r="A259" s="180"/>
      <c r="B259" s="219"/>
      <c r="C259" s="114"/>
      <c r="D259" s="114"/>
      <c r="E259" s="114"/>
      <c r="F259" s="115"/>
      <c r="H259" s="124">
        <v>955</v>
      </c>
      <c r="I259" s="127">
        <f>+VLOOKUP(H259,'Previous year''s Pre Surcharge '!B279:F621,5,FALSE)</f>
        <v>0.17</v>
      </c>
      <c r="J259" s="125">
        <v>3</v>
      </c>
      <c r="K259" s="481">
        <v>7.8E-2</v>
      </c>
      <c r="L259" s="481">
        <v>3.7999999999999999E-2</v>
      </c>
      <c r="M259" s="481">
        <v>1.0999999999999999E-2</v>
      </c>
      <c r="N259" s="482">
        <v>0.127</v>
      </c>
    </row>
    <row r="260" spans="1:14" x14ac:dyDescent="0.25">
      <c r="A260" s="180"/>
      <c r="B260" s="219"/>
      <c r="C260" s="114"/>
      <c r="D260" s="114"/>
      <c r="E260" s="114"/>
      <c r="F260" s="115"/>
      <c r="H260" s="124">
        <v>956</v>
      </c>
      <c r="I260" s="127">
        <f>+VLOOKUP(H260,'Previous year''s Pre Surcharge '!B280:F622,5,FALSE)</f>
        <v>0.16</v>
      </c>
      <c r="J260" s="125">
        <v>3</v>
      </c>
      <c r="K260" s="481">
        <v>7.3999999999999996E-2</v>
      </c>
      <c r="L260" s="481">
        <v>3.9E-2</v>
      </c>
      <c r="M260" s="481">
        <v>5.0000000000000001E-3</v>
      </c>
      <c r="N260" s="482">
        <v>0.11799999999999999</v>
      </c>
    </row>
    <row r="261" spans="1:14" x14ac:dyDescent="0.25">
      <c r="A261" s="180"/>
      <c r="B261" s="219"/>
      <c r="C261" s="114"/>
      <c r="D261" s="114"/>
      <c r="E261" s="114"/>
      <c r="F261" s="115"/>
      <c r="H261" s="124">
        <v>957</v>
      </c>
      <c r="I261" s="127">
        <f>+VLOOKUP(H261,'Previous year''s Pre Surcharge '!B281:F623,5,FALSE)</f>
        <v>0.68</v>
      </c>
      <c r="J261" s="125">
        <v>3</v>
      </c>
      <c r="K261" s="481">
        <v>0.254</v>
      </c>
      <c r="L261" s="481">
        <v>0.21299999999999999</v>
      </c>
      <c r="M261" s="481">
        <v>3.7999999999999999E-2</v>
      </c>
      <c r="N261" s="482">
        <v>0.505</v>
      </c>
    </row>
    <row r="262" spans="1:14" x14ac:dyDescent="0.25">
      <c r="A262" s="180"/>
      <c r="B262" s="219"/>
      <c r="C262" s="114"/>
      <c r="D262" s="114"/>
      <c r="E262" s="114"/>
      <c r="F262" s="115"/>
      <c r="H262" s="124">
        <v>958</v>
      </c>
      <c r="I262" s="127">
        <f>+VLOOKUP(H262,'Previous year''s Pre Surcharge '!B282:F624,5,FALSE)</f>
        <v>1.98</v>
      </c>
      <c r="J262" s="125">
        <v>3</v>
      </c>
      <c r="K262" s="481">
        <v>0.67900000000000005</v>
      </c>
      <c r="L262" s="481">
        <v>0.66100000000000003</v>
      </c>
      <c r="M262" s="481">
        <v>0.121</v>
      </c>
      <c r="N262" s="482">
        <v>1.4610000000000001</v>
      </c>
    </row>
    <row r="263" spans="1:14" x14ac:dyDescent="0.25">
      <c r="A263" s="180"/>
      <c r="B263" s="219"/>
      <c r="C263" s="114"/>
      <c r="D263" s="114"/>
      <c r="E263" s="114"/>
      <c r="F263" s="115"/>
      <c r="H263" s="124">
        <v>959</v>
      </c>
      <c r="I263" s="127">
        <f>+VLOOKUP(H263,'Previous year''s Pre Surcharge '!B283:F625,5,FALSE)</f>
        <v>1.76</v>
      </c>
      <c r="J263" s="125">
        <v>3</v>
      </c>
      <c r="K263" s="481">
        <v>0.51900000000000002</v>
      </c>
      <c r="L263" s="481">
        <v>0.55900000000000005</v>
      </c>
      <c r="M263" s="481">
        <v>0.224</v>
      </c>
      <c r="N263" s="482">
        <v>1.302</v>
      </c>
    </row>
    <row r="264" spans="1:14" x14ac:dyDescent="0.25">
      <c r="A264" s="180"/>
      <c r="B264" s="219"/>
      <c r="C264" s="114"/>
      <c r="D264" s="114"/>
      <c r="E264" s="114"/>
      <c r="F264" s="115"/>
      <c r="H264" s="124">
        <v>960</v>
      </c>
      <c r="I264" s="127">
        <f>+VLOOKUP(H264,'Previous year''s Pre Surcharge '!B284:F626,5,FALSE)</f>
        <v>4.37</v>
      </c>
      <c r="J264" s="125">
        <v>3</v>
      </c>
      <c r="K264" s="481">
        <v>1.649</v>
      </c>
      <c r="L264" s="481">
        <v>1.417</v>
      </c>
      <c r="M264" s="481">
        <v>0.16500000000000001</v>
      </c>
      <c r="N264" s="482">
        <v>3.2309999999999999</v>
      </c>
    </row>
    <row r="265" spans="1:14" x14ac:dyDescent="0.25">
      <c r="A265" s="180"/>
      <c r="B265" s="219"/>
      <c r="C265" s="114"/>
      <c r="D265" s="114"/>
      <c r="E265" s="114"/>
      <c r="F265" s="115"/>
      <c r="H265" s="124">
        <v>961</v>
      </c>
      <c r="I265" s="127">
        <f>+VLOOKUP(H265,'Previous year''s Pre Surcharge '!B285:F627,5,FALSE)</f>
        <v>0.89</v>
      </c>
      <c r="J265" s="125">
        <v>3</v>
      </c>
      <c r="K265" s="481">
        <v>0.36399999999999999</v>
      </c>
      <c r="L265" s="481">
        <v>0.26700000000000002</v>
      </c>
      <c r="M265" s="481">
        <v>2.9000000000000001E-2</v>
      </c>
      <c r="N265" s="482">
        <v>0.66</v>
      </c>
    </row>
    <row r="266" spans="1:14" x14ac:dyDescent="0.25">
      <c r="A266" s="180"/>
      <c r="B266" s="219"/>
      <c r="C266" s="114"/>
      <c r="D266" s="114"/>
      <c r="E266" s="114"/>
      <c r="F266" s="115"/>
      <c r="H266" s="124">
        <v>962</v>
      </c>
      <c r="I266" s="127">
        <f>+VLOOKUP(H266,'Previous year''s Pre Surcharge '!B286:F628,5,FALSE)</f>
        <v>0.17</v>
      </c>
      <c r="J266" s="125">
        <v>3</v>
      </c>
      <c r="K266" s="481">
        <v>5.6000000000000001E-2</v>
      </c>
      <c r="L266" s="481">
        <v>1.9E-2</v>
      </c>
      <c r="M266" s="481">
        <v>4.8000000000000001E-2</v>
      </c>
      <c r="N266" s="482">
        <v>0.123</v>
      </c>
    </row>
    <row r="267" spans="1:14" x14ac:dyDescent="0.25">
      <c r="A267" s="180"/>
      <c r="B267" s="219"/>
      <c r="C267" s="114"/>
      <c r="D267" s="114"/>
      <c r="E267" s="114"/>
      <c r="F267" s="115"/>
      <c r="H267" s="124">
        <v>963</v>
      </c>
      <c r="I267" s="127">
        <f>+VLOOKUP(H267,'Previous year''s Pre Surcharge '!B287:F629,5,FALSE)</f>
        <v>0.48</v>
      </c>
      <c r="J267" s="125">
        <v>3</v>
      </c>
      <c r="K267" s="481">
        <v>0.17199999999999999</v>
      </c>
      <c r="L267" s="481">
        <v>0.14499999999999999</v>
      </c>
      <c r="M267" s="481">
        <v>0.04</v>
      </c>
      <c r="N267" s="482">
        <v>0.35699999999999998</v>
      </c>
    </row>
    <row r="268" spans="1:14" x14ac:dyDescent="0.25">
      <c r="A268" s="180"/>
      <c r="B268" s="219"/>
      <c r="C268" s="114"/>
      <c r="D268" s="114"/>
      <c r="E268" s="114"/>
      <c r="F268" s="115"/>
      <c r="H268" s="124">
        <v>964</v>
      </c>
      <c r="I268" s="127">
        <f>+VLOOKUP(H268,'Previous year''s Pre Surcharge '!B288:F630,5,FALSE)</f>
        <v>3.49</v>
      </c>
      <c r="J268" s="125">
        <v>3</v>
      </c>
      <c r="K268" s="481">
        <v>0.83599999999999997</v>
      </c>
      <c r="L268" s="481">
        <v>1.5089999999999999</v>
      </c>
      <c r="M268" s="481">
        <v>0.23599999999999999</v>
      </c>
      <c r="N268" s="482">
        <v>2.581</v>
      </c>
    </row>
    <row r="269" spans="1:14" x14ac:dyDescent="0.25">
      <c r="A269" s="180"/>
      <c r="B269" s="219"/>
      <c r="C269" s="114"/>
      <c r="D269" s="114"/>
      <c r="E269" s="114"/>
      <c r="F269" s="115"/>
      <c r="H269" s="124">
        <v>965</v>
      </c>
      <c r="I269" s="127">
        <f>+VLOOKUP(H269,'Previous year''s Pre Surcharge '!B289:F631,5,FALSE)</f>
        <v>0.5</v>
      </c>
      <c r="J269" s="125">
        <v>3</v>
      </c>
      <c r="K269" s="481">
        <v>0.124</v>
      </c>
      <c r="L269" s="481">
        <v>0.19400000000000001</v>
      </c>
      <c r="M269" s="481">
        <v>4.9000000000000002E-2</v>
      </c>
      <c r="N269" s="482">
        <v>0.36699999999999999</v>
      </c>
    </row>
    <row r="270" spans="1:14" x14ac:dyDescent="0.25">
      <c r="A270" s="180"/>
      <c r="B270" s="219"/>
      <c r="C270" s="114"/>
      <c r="D270" s="114"/>
      <c r="E270" s="114"/>
      <c r="F270" s="115"/>
      <c r="H270" s="124">
        <v>966</v>
      </c>
      <c r="I270" s="127">
        <f>+VLOOKUP(H270,'Previous year''s Pre Surcharge '!B290:F632,5,FALSE)</f>
        <v>3.86</v>
      </c>
      <c r="J270" s="125">
        <v>2</v>
      </c>
      <c r="K270" s="481">
        <v>1.2370000000000001</v>
      </c>
      <c r="L270" s="481">
        <v>1.0629999999999999</v>
      </c>
      <c r="M270" s="481">
        <v>0.108</v>
      </c>
      <c r="N270" s="482">
        <v>2.4079999999999999</v>
      </c>
    </row>
    <row r="271" spans="1:14" x14ac:dyDescent="0.25">
      <c r="A271" s="180"/>
      <c r="B271" s="219"/>
      <c r="C271" s="114"/>
      <c r="D271" s="114"/>
      <c r="E271" s="114"/>
      <c r="F271" s="115"/>
      <c r="H271" s="124">
        <v>967</v>
      </c>
      <c r="I271" s="127">
        <f>+VLOOKUP(H271,'Previous year''s Pre Surcharge '!B291:F633,5,FALSE)</f>
        <v>1.1200000000000001</v>
      </c>
      <c r="J271" s="125">
        <v>3</v>
      </c>
      <c r="K271" s="481">
        <v>0.35599999999999998</v>
      </c>
      <c r="L271" s="481">
        <v>0.38300000000000001</v>
      </c>
      <c r="M271" s="481">
        <v>8.7999999999999995E-2</v>
      </c>
      <c r="N271" s="482">
        <v>0.82699999999999996</v>
      </c>
    </row>
    <row r="272" spans="1:14" x14ac:dyDescent="0.25">
      <c r="A272" s="180"/>
      <c r="B272" s="219"/>
      <c r="C272" s="114"/>
      <c r="D272" s="114"/>
      <c r="E272" s="114"/>
      <c r="F272" s="115"/>
      <c r="H272" s="124">
        <v>968</v>
      </c>
      <c r="I272" s="127">
        <f>+VLOOKUP(H272,'Previous year''s Pre Surcharge '!B292:F634,5,FALSE)</f>
        <v>1.56</v>
      </c>
      <c r="J272" s="125">
        <v>3</v>
      </c>
      <c r="K272" s="481">
        <v>0.66300000000000003</v>
      </c>
      <c r="L272" s="481">
        <v>0.38700000000000001</v>
      </c>
      <c r="M272" s="481">
        <v>7.5999999999999998E-2</v>
      </c>
      <c r="N272" s="482">
        <v>1.1259999999999999</v>
      </c>
    </row>
    <row r="273" spans="1:14" x14ac:dyDescent="0.25">
      <c r="A273" s="180"/>
      <c r="B273" s="219"/>
      <c r="C273" s="114"/>
      <c r="D273" s="114"/>
      <c r="E273" s="114"/>
      <c r="F273" s="115"/>
      <c r="H273" s="124">
        <v>969</v>
      </c>
      <c r="I273" s="127">
        <f>+VLOOKUP(H273,'Previous year''s Pre Surcharge '!B293:F635,5,FALSE)</f>
        <v>4.47</v>
      </c>
      <c r="J273" s="125">
        <v>3</v>
      </c>
      <c r="K273" s="481">
        <v>1.6990000000000001</v>
      </c>
      <c r="L273" s="481">
        <v>1.423</v>
      </c>
      <c r="M273" s="481">
        <v>0.182</v>
      </c>
      <c r="N273" s="482">
        <v>3.3039999999999998</v>
      </c>
    </row>
    <row r="274" spans="1:14" x14ac:dyDescent="0.25">
      <c r="A274" s="180"/>
      <c r="B274" s="219"/>
      <c r="C274" s="114"/>
      <c r="D274" s="114"/>
      <c r="E274" s="114"/>
      <c r="F274" s="115"/>
      <c r="H274" s="124">
        <v>971</v>
      </c>
      <c r="I274" s="127">
        <f>+VLOOKUP(H274,'Previous year''s Pre Surcharge '!B294:F636,5,FALSE)</f>
        <v>3.81</v>
      </c>
      <c r="J274" s="125">
        <v>3</v>
      </c>
      <c r="K274" s="481">
        <v>1.3959999999999999</v>
      </c>
      <c r="L274" s="481">
        <v>1.3049999999999999</v>
      </c>
      <c r="M274" s="481">
        <v>0.12</v>
      </c>
      <c r="N274" s="482">
        <v>2.8210000000000002</v>
      </c>
    </row>
    <row r="275" spans="1:14" x14ac:dyDescent="0.25">
      <c r="A275" s="180"/>
      <c r="B275" s="219"/>
      <c r="C275" s="114"/>
      <c r="D275" s="114"/>
      <c r="E275" s="114"/>
      <c r="F275" s="115"/>
      <c r="H275" s="124">
        <v>973</v>
      </c>
      <c r="I275" s="127">
        <f>+VLOOKUP(H275,'Previous year''s Pre Surcharge '!B295:F637,5,FALSE)</f>
        <v>3.55</v>
      </c>
      <c r="J275" s="125">
        <v>3</v>
      </c>
      <c r="K275" s="481">
        <v>1.1619999999999999</v>
      </c>
      <c r="L275" s="481">
        <v>1.357</v>
      </c>
      <c r="M275" s="481">
        <v>0.105</v>
      </c>
      <c r="N275" s="482">
        <v>2.6240000000000001</v>
      </c>
    </row>
    <row r="276" spans="1:14" x14ac:dyDescent="0.25">
      <c r="A276" s="180"/>
      <c r="B276" s="219"/>
      <c r="C276" s="114"/>
      <c r="D276" s="114"/>
      <c r="E276" s="114"/>
      <c r="F276" s="115"/>
      <c r="H276" s="124">
        <v>974</v>
      </c>
      <c r="I276" s="127">
        <f>+VLOOKUP(H276,'Previous year''s Pre Surcharge '!B296:F638,5,FALSE)</f>
        <v>3.54</v>
      </c>
      <c r="J276" s="125">
        <v>3</v>
      </c>
      <c r="K276" s="481">
        <v>1.153</v>
      </c>
      <c r="L276" s="481">
        <v>1.3240000000000001</v>
      </c>
      <c r="M276" s="481">
        <v>0.14299999999999999</v>
      </c>
      <c r="N276" s="482">
        <v>2.62</v>
      </c>
    </row>
    <row r="277" spans="1:14" x14ac:dyDescent="0.25">
      <c r="A277" s="180"/>
      <c r="B277" s="219"/>
      <c r="C277" s="114"/>
      <c r="D277" s="114"/>
      <c r="E277" s="114"/>
      <c r="F277" s="115"/>
      <c r="H277" s="124">
        <v>975</v>
      </c>
      <c r="I277" s="127">
        <f>+VLOOKUP(H277,'Previous year''s Pre Surcharge '!B297:F639,5,FALSE)</f>
        <v>1.95</v>
      </c>
      <c r="J277" s="125">
        <v>3</v>
      </c>
      <c r="K277" s="481">
        <v>0.53100000000000003</v>
      </c>
      <c r="L277" s="481">
        <v>0.78800000000000003</v>
      </c>
      <c r="M277" s="481">
        <v>0.121</v>
      </c>
      <c r="N277" s="482">
        <v>1.44</v>
      </c>
    </row>
    <row r="278" spans="1:14" x14ac:dyDescent="0.25">
      <c r="A278" s="180"/>
      <c r="B278" s="219"/>
      <c r="C278" s="114"/>
      <c r="D278" s="114"/>
      <c r="E278" s="114"/>
      <c r="F278" s="115"/>
      <c r="H278" s="124">
        <v>976</v>
      </c>
      <c r="I278" s="127">
        <f>+VLOOKUP(H278,'Previous year''s Pre Surcharge '!B298:F640,5,FALSE)</f>
        <v>2.09</v>
      </c>
      <c r="J278" s="125">
        <v>3</v>
      </c>
      <c r="K278" s="481">
        <v>0.39800000000000002</v>
      </c>
      <c r="L278" s="481">
        <v>1.026</v>
      </c>
      <c r="M278" s="481">
        <v>0.12</v>
      </c>
      <c r="N278" s="482">
        <v>1.544</v>
      </c>
    </row>
    <row r="279" spans="1:14" x14ac:dyDescent="0.25">
      <c r="A279" s="180"/>
      <c r="B279" s="219"/>
      <c r="C279" s="114"/>
      <c r="D279" s="114"/>
      <c r="E279" s="114"/>
      <c r="F279" s="115"/>
      <c r="H279" s="124">
        <v>977</v>
      </c>
      <c r="I279" s="127">
        <f>+VLOOKUP(H279,'Previous year''s Pre Surcharge '!B299:F641,5,FALSE)</f>
        <v>0.56000000000000005</v>
      </c>
      <c r="J279" s="125">
        <v>3</v>
      </c>
      <c r="K279" s="481">
        <v>0.224</v>
      </c>
      <c r="L279" s="481">
        <v>0.16700000000000001</v>
      </c>
      <c r="M279" s="481">
        <v>2.1999999999999999E-2</v>
      </c>
      <c r="N279" s="482">
        <v>0.41299999999999998</v>
      </c>
    </row>
    <row r="280" spans="1:14" x14ac:dyDescent="0.25">
      <c r="A280" s="180"/>
      <c r="B280" s="219"/>
      <c r="C280" s="114"/>
      <c r="D280" s="114"/>
      <c r="E280" s="114"/>
      <c r="F280" s="115"/>
      <c r="H280" s="124">
        <v>978</v>
      </c>
      <c r="I280" s="127">
        <f>+VLOOKUP(H280,'Previous year''s Pre Surcharge '!B300:F642,5,FALSE)</f>
        <v>3.29</v>
      </c>
      <c r="J280" s="125">
        <v>3</v>
      </c>
      <c r="K280" s="481">
        <v>1.427</v>
      </c>
      <c r="L280" s="481">
        <v>0.84099999999999997</v>
      </c>
      <c r="M280" s="481">
        <v>0.159</v>
      </c>
      <c r="N280" s="482">
        <v>2.427</v>
      </c>
    </row>
    <row r="281" spans="1:14" x14ac:dyDescent="0.25">
      <c r="A281" s="180"/>
      <c r="B281" s="219"/>
      <c r="C281" s="114"/>
      <c r="D281" s="114"/>
      <c r="E281" s="114"/>
      <c r="F281" s="115"/>
      <c r="H281" s="124">
        <v>979</v>
      </c>
      <c r="I281" s="127">
        <f>+VLOOKUP(H281,'Previous year''s Pre Surcharge '!B301:F643,5,FALSE)</f>
        <v>4.58</v>
      </c>
      <c r="J281" s="125">
        <v>3</v>
      </c>
      <c r="K281" s="481">
        <v>1.585</v>
      </c>
      <c r="L281" s="481">
        <v>1.651</v>
      </c>
      <c r="M281" s="481">
        <v>0.151</v>
      </c>
      <c r="N281" s="482">
        <v>3.387</v>
      </c>
    </row>
    <row r="282" spans="1:14" x14ac:dyDescent="0.25">
      <c r="A282" s="180"/>
      <c r="B282" s="219"/>
      <c r="C282" s="114"/>
      <c r="D282" s="114"/>
      <c r="E282" s="114"/>
      <c r="F282" s="115"/>
      <c r="H282" s="124">
        <v>980</v>
      </c>
      <c r="I282" s="127">
        <f>+VLOOKUP(H282,'Previous year''s Pre Surcharge '!B302:F644,5,FALSE)</f>
        <v>4.1500000000000004</v>
      </c>
      <c r="J282" s="125">
        <v>3</v>
      </c>
      <c r="K282" s="481">
        <v>1.2809999999999999</v>
      </c>
      <c r="L282" s="481">
        <v>1.605</v>
      </c>
      <c r="M282" s="481">
        <v>0.18099999999999999</v>
      </c>
      <c r="N282" s="482">
        <v>3.0670000000000002</v>
      </c>
    </row>
    <row r="283" spans="1:14" x14ac:dyDescent="0.25">
      <c r="A283" s="180"/>
      <c r="B283" s="219"/>
      <c r="C283" s="114"/>
      <c r="D283" s="114"/>
      <c r="E283" s="114"/>
      <c r="F283" s="115"/>
      <c r="H283" s="124">
        <v>981</v>
      </c>
      <c r="I283" s="127">
        <f>+VLOOKUP(H283,'Previous year''s Pre Surcharge '!B303:F645,5,FALSE)</f>
        <v>2.84</v>
      </c>
      <c r="J283" s="125">
        <v>3</v>
      </c>
      <c r="K283" s="481">
        <v>0.98</v>
      </c>
      <c r="L283" s="481">
        <v>0.99399999999999999</v>
      </c>
      <c r="M283" s="481">
        <v>0.127</v>
      </c>
      <c r="N283" s="482">
        <v>2.101</v>
      </c>
    </row>
    <row r="284" spans="1:14" x14ac:dyDescent="0.25">
      <c r="A284" s="180"/>
      <c r="B284" s="219"/>
      <c r="C284" s="114"/>
      <c r="D284" s="114"/>
      <c r="E284" s="114"/>
      <c r="F284" s="115"/>
      <c r="H284" s="124">
        <v>983</v>
      </c>
      <c r="I284" s="127">
        <f>+VLOOKUP(H284,'Previous year''s Pre Surcharge '!B304:F646,5,FALSE)</f>
        <v>8.52</v>
      </c>
      <c r="J284" s="125">
        <v>3</v>
      </c>
      <c r="K284" s="481">
        <v>3.6</v>
      </c>
      <c r="L284" s="481">
        <v>2.6139999999999999</v>
      </c>
      <c r="M284" s="481">
        <v>0.253</v>
      </c>
      <c r="N284" s="482">
        <v>6.4669999999999996</v>
      </c>
    </row>
    <row r="285" spans="1:14" x14ac:dyDescent="0.25">
      <c r="A285" s="180"/>
      <c r="B285" s="219"/>
      <c r="C285" s="114"/>
      <c r="D285" s="114"/>
      <c r="E285" s="114"/>
      <c r="F285" s="115"/>
      <c r="H285" s="124">
        <v>984</v>
      </c>
      <c r="I285" s="127">
        <f>+VLOOKUP(H285,'Previous year''s Pre Surcharge '!B305:F647,5,FALSE)</f>
        <v>0.23</v>
      </c>
      <c r="J285" s="125">
        <v>3</v>
      </c>
      <c r="K285" s="481">
        <v>8.1000000000000003E-2</v>
      </c>
      <c r="L285" s="481">
        <v>7.2999999999999995E-2</v>
      </c>
      <c r="M285" s="481">
        <v>1.6E-2</v>
      </c>
      <c r="N285" s="482">
        <v>0.17</v>
      </c>
    </row>
    <row r="286" spans="1:14" x14ac:dyDescent="0.25">
      <c r="A286" s="180"/>
      <c r="B286" s="219"/>
      <c r="C286" s="114"/>
      <c r="D286" s="114"/>
      <c r="E286" s="114"/>
      <c r="F286" s="115"/>
      <c r="H286" s="124">
        <v>985</v>
      </c>
      <c r="I286" s="127">
        <f>+VLOOKUP(H286,'Previous year''s Pre Surcharge '!B306:F648,5,FALSE)</f>
        <v>4.5</v>
      </c>
      <c r="J286" s="125">
        <v>3</v>
      </c>
      <c r="K286" s="481">
        <v>1.9</v>
      </c>
      <c r="L286" s="481">
        <v>1.216</v>
      </c>
      <c r="M286" s="481">
        <v>0.21199999999999999</v>
      </c>
      <c r="N286" s="482">
        <v>3.3279999999999998</v>
      </c>
    </row>
    <row r="287" spans="1:14" x14ac:dyDescent="0.25">
      <c r="A287" s="180"/>
      <c r="B287" s="219"/>
      <c r="C287" s="114"/>
      <c r="D287" s="114"/>
      <c r="E287" s="114"/>
      <c r="F287" s="115"/>
      <c r="H287" s="124">
        <v>986</v>
      </c>
      <c r="I287" s="127">
        <f>+VLOOKUP(H287,'Previous year''s Pre Surcharge '!B307:F649,5,FALSE)</f>
        <v>2.19</v>
      </c>
      <c r="J287" s="125">
        <v>3</v>
      </c>
      <c r="K287" s="481">
        <v>0.74199999999999999</v>
      </c>
      <c r="L287" s="481">
        <v>0.80900000000000005</v>
      </c>
      <c r="M287" s="481">
        <v>6.7000000000000004E-2</v>
      </c>
      <c r="N287" s="482">
        <v>1.6180000000000001</v>
      </c>
    </row>
    <row r="288" spans="1:14" x14ac:dyDescent="0.25">
      <c r="A288" s="180"/>
      <c r="B288" s="219"/>
      <c r="C288" s="114"/>
      <c r="D288" s="114"/>
      <c r="E288" s="114"/>
      <c r="F288" s="115"/>
      <c r="H288" s="124">
        <v>988</v>
      </c>
      <c r="I288" s="127">
        <f>+VLOOKUP(H288,'Previous year''s Pre Surcharge '!B308:F650,5,FALSE)</f>
        <v>0.19</v>
      </c>
      <c r="J288" s="125">
        <v>3</v>
      </c>
      <c r="K288" s="481">
        <v>7.1999999999999995E-2</v>
      </c>
      <c r="L288" s="481">
        <v>0.05</v>
      </c>
      <c r="M288" s="481">
        <v>1.9E-2</v>
      </c>
      <c r="N288" s="482">
        <v>0.14099999999999999</v>
      </c>
    </row>
    <row r="289" spans="1:20" x14ac:dyDescent="0.25">
      <c r="A289" s="180"/>
      <c r="B289" s="219"/>
      <c r="C289" s="114"/>
      <c r="D289" s="114"/>
      <c r="E289" s="114"/>
      <c r="F289" s="115"/>
      <c r="H289" s="124">
        <v>991</v>
      </c>
      <c r="I289" s="127">
        <f>+VLOOKUP(H289,'Previous year''s Pre Surcharge '!B309:F651,5,FALSE)</f>
        <v>6</v>
      </c>
      <c r="J289" s="125">
        <v>3</v>
      </c>
      <c r="K289" s="481">
        <v>2.1360000000000001</v>
      </c>
      <c r="L289" s="481">
        <v>1.653</v>
      </c>
      <c r="M289" s="481">
        <v>0.78800000000000003</v>
      </c>
      <c r="N289" s="482">
        <v>4.577</v>
      </c>
    </row>
    <row r="290" spans="1:20" x14ac:dyDescent="0.25">
      <c r="A290" s="180"/>
      <c r="B290" s="219"/>
      <c r="C290" s="114"/>
      <c r="D290" s="114"/>
      <c r="E290" s="114"/>
      <c r="F290" s="115"/>
      <c r="H290" s="124">
        <v>992</v>
      </c>
      <c r="I290" s="127">
        <f>+VLOOKUP(H290,'Previous year''s Pre Surcharge '!B310:F652,5,FALSE)</f>
        <v>5.33</v>
      </c>
      <c r="J290" s="125">
        <v>3</v>
      </c>
      <c r="K290" s="481">
        <v>1.9790000000000001</v>
      </c>
      <c r="L290" s="481">
        <v>1.784</v>
      </c>
      <c r="M290" s="481">
        <v>9.6000000000000002E-2</v>
      </c>
      <c r="N290" s="482">
        <v>3.859</v>
      </c>
    </row>
    <row r="291" spans="1:20" x14ac:dyDescent="0.25">
      <c r="A291" s="180"/>
      <c r="B291" s="219"/>
      <c r="C291" s="114"/>
      <c r="D291" s="114"/>
      <c r="E291" s="114"/>
      <c r="F291" s="115"/>
      <c r="H291" s="124">
        <v>995</v>
      </c>
      <c r="I291" s="127">
        <f>+VLOOKUP(H291,'Previous year''s Pre Surcharge '!B311:F653,5,FALSE)</f>
        <v>8.5</v>
      </c>
      <c r="J291" s="125">
        <v>3</v>
      </c>
      <c r="K291" s="481">
        <v>4.1989999999999998</v>
      </c>
      <c r="L291" s="481">
        <v>1.9570000000000001</v>
      </c>
      <c r="M291" s="481">
        <v>0.13200000000000001</v>
      </c>
      <c r="N291" s="482">
        <v>6.2880000000000003</v>
      </c>
    </row>
    <row r="292" spans="1:20" x14ac:dyDescent="0.25">
      <c r="A292" s="180"/>
      <c r="B292" s="219"/>
      <c r="C292" s="114"/>
      <c r="D292" s="114"/>
      <c r="E292" s="114"/>
      <c r="F292" s="115"/>
      <c r="H292" s="124">
        <v>997</v>
      </c>
      <c r="I292" s="127">
        <f>+VLOOKUP(H292,'Previous year''s Pre Surcharge '!B312:F654,5,FALSE)</f>
        <v>1.03</v>
      </c>
      <c r="J292" s="125">
        <v>3</v>
      </c>
      <c r="K292" s="481">
        <v>0.50800000000000001</v>
      </c>
      <c r="L292" s="481">
        <v>0.25700000000000001</v>
      </c>
      <c r="M292" s="481">
        <v>2.8000000000000001E-2</v>
      </c>
      <c r="N292" s="482">
        <v>0.79300000000000004</v>
      </c>
    </row>
    <row r="293" spans="1:20" x14ac:dyDescent="0.25">
      <c r="A293" s="180"/>
      <c r="B293" s="219"/>
      <c r="C293" s="114"/>
      <c r="D293" s="114"/>
      <c r="E293" s="114"/>
      <c r="F293" s="115"/>
      <c r="H293" s="124">
        <v>999</v>
      </c>
      <c r="I293" s="127">
        <f>+VLOOKUP(H293,'Previous year''s Pre Surcharge '!B313:F655,5,FALSE)</f>
        <v>5.6</v>
      </c>
      <c r="J293" s="125">
        <v>3</v>
      </c>
      <c r="K293" s="481">
        <v>2.25</v>
      </c>
      <c r="L293" s="481">
        <v>1.7450000000000001</v>
      </c>
      <c r="M293" s="481">
        <v>0.20799999999999999</v>
      </c>
      <c r="N293" s="482">
        <v>4.2030000000000003</v>
      </c>
    </row>
    <row r="294" spans="1:20" x14ac:dyDescent="0.25">
      <c r="A294" s="180"/>
      <c r="B294" s="219"/>
      <c r="C294" s="114"/>
      <c r="D294" s="114"/>
      <c r="E294" s="114"/>
      <c r="F294" s="115"/>
      <c r="H294" s="124">
        <v>2104</v>
      </c>
      <c r="I294" s="127">
        <f>+VLOOKUP(H294,'Previous year''s Pre Surcharge '!B44:F386,5,FALSE)</f>
        <v>4.78</v>
      </c>
      <c r="J294" s="125">
        <v>1</v>
      </c>
      <c r="K294" s="481">
        <v>0.64300000000000002</v>
      </c>
      <c r="L294" s="481">
        <v>0.32600000000000001</v>
      </c>
      <c r="M294" s="481">
        <v>3.1E-2</v>
      </c>
      <c r="N294" s="482">
        <v>1</v>
      </c>
      <c r="O294" s="336"/>
      <c r="P294" s="336"/>
      <c r="Q294" s="336"/>
      <c r="R294" s="336"/>
      <c r="S294" s="336"/>
      <c r="T294" s="336"/>
    </row>
    <row r="295" spans="1:20" x14ac:dyDescent="0.25">
      <c r="A295" s="180"/>
      <c r="B295" s="219"/>
      <c r="C295" s="114"/>
      <c r="D295" s="114"/>
      <c r="E295" s="114"/>
      <c r="F295" s="115"/>
      <c r="H295" s="124">
        <v>2107</v>
      </c>
      <c r="I295" s="127">
        <f>+VLOOKUP(H295,'Previous year''s Pre Surcharge '!B45:F387,5,FALSE)</f>
        <v>4.05</v>
      </c>
      <c r="J295" s="125">
        <v>1</v>
      </c>
      <c r="K295" s="481">
        <v>0.59799999999999998</v>
      </c>
      <c r="L295" s="481">
        <v>0.38500000000000001</v>
      </c>
      <c r="M295" s="481">
        <v>1.7000000000000001E-2</v>
      </c>
      <c r="N295" s="482">
        <v>1</v>
      </c>
      <c r="O295" s="336"/>
      <c r="P295" s="336"/>
      <c r="Q295" s="336"/>
      <c r="R295" s="336"/>
      <c r="S295" s="336"/>
      <c r="T295" s="336"/>
    </row>
    <row r="296" spans="1:20" x14ac:dyDescent="0.25">
      <c r="A296" s="180"/>
      <c r="B296" s="219"/>
      <c r="C296" s="114"/>
      <c r="D296" s="114"/>
      <c r="E296" s="114"/>
      <c r="F296" s="115"/>
      <c r="H296" s="124">
        <v>2161</v>
      </c>
      <c r="I296" s="127">
        <f>+VLOOKUP(H296,'Previous year''s Pre Surcharge '!B46:F388,5,FALSE)</f>
        <v>3.1</v>
      </c>
      <c r="J296" s="125">
        <v>1</v>
      </c>
      <c r="K296" s="481">
        <v>0.53700000000000003</v>
      </c>
      <c r="L296" s="481">
        <v>0.41899999999999998</v>
      </c>
      <c r="M296" s="481">
        <v>4.3999999999999997E-2</v>
      </c>
      <c r="N296" s="482">
        <v>1</v>
      </c>
      <c r="O296" s="336"/>
      <c r="P296" s="336"/>
      <c r="Q296" s="336"/>
      <c r="R296" s="336"/>
      <c r="S296" s="336"/>
      <c r="T296" s="336"/>
    </row>
    <row r="297" spans="1:20" x14ac:dyDescent="0.25">
      <c r="A297" s="180"/>
      <c r="B297" s="219"/>
      <c r="C297" s="114"/>
      <c r="D297" s="114"/>
      <c r="E297" s="114"/>
      <c r="F297" s="115"/>
      <c r="H297" s="124">
        <v>2221</v>
      </c>
      <c r="I297" s="127">
        <f>+VLOOKUP(H297,'Previous year''s Pre Surcharge '!B59:F401,5,FALSE)</f>
        <v>3.24</v>
      </c>
      <c r="J297" s="125">
        <v>1</v>
      </c>
      <c r="K297" s="481">
        <v>0.55400000000000005</v>
      </c>
      <c r="L297" s="481">
        <v>0.38700000000000001</v>
      </c>
      <c r="M297" s="481">
        <v>5.8999999999999997E-2</v>
      </c>
      <c r="N297" s="482">
        <v>1</v>
      </c>
      <c r="O297" s="336"/>
      <c r="P297" s="336"/>
      <c r="Q297" s="336"/>
      <c r="R297" s="336"/>
      <c r="S297" s="336"/>
      <c r="T297" s="336"/>
    </row>
    <row r="298" spans="1:20" x14ac:dyDescent="0.25">
      <c r="A298" s="180"/>
      <c r="B298" s="219"/>
      <c r="C298" s="114"/>
      <c r="D298" s="114"/>
      <c r="E298" s="114"/>
      <c r="F298" s="115"/>
      <c r="H298" s="124">
        <v>2222</v>
      </c>
      <c r="I298" s="127">
        <f>+VLOOKUP(H298,'Previous year''s Pre Surcharge '!B60:F402,5,FALSE)</f>
        <v>5.21</v>
      </c>
      <c r="J298" s="125">
        <v>1</v>
      </c>
      <c r="K298" s="481">
        <v>0.60099999999999998</v>
      </c>
      <c r="L298" s="481">
        <v>0.35099999999999998</v>
      </c>
      <c r="M298" s="481">
        <v>4.8000000000000001E-2</v>
      </c>
      <c r="N298" s="482">
        <v>1</v>
      </c>
      <c r="O298" s="336"/>
      <c r="P298" s="336"/>
      <c r="Q298" s="336"/>
      <c r="R298" s="336"/>
      <c r="S298" s="336"/>
      <c r="T298" s="336"/>
    </row>
    <row r="299" spans="1:20" x14ac:dyDescent="0.25">
      <c r="A299" s="180"/>
      <c r="B299" s="219"/>
      <c r="C299" s="114"/>
      <c r="D299" s="114"/>
      <c r="E299" s="114"/>
      <c r="F299" s="115"/>
      <c r="H299" s="124">
        <v>2281</v>
      </c>
      <c r="I299" s="127">
        <f>+VLOOKUP(H299,'Previous year''s Pre Surcharge '!B64:F406,5,FALSE)</f>
        <v>3.53</v>
      </c>
      <c r="J299" s="125">
        <v>1</v>
      </c>
      <c r="K299" s="481">
        <v>0.61399999999999999</v>
      </c>
      <c r="L299" s="481">
        <v>0.33100000000000002</v>
      </c>
      <c r="M299" s="481">
        <v>5.5E-2</v>
      </c>
      <c r="N299" s="482">
        <v>1</v>
      </c>
      <c r="O299" s="336"/>
      <c r="P299" s="336"/>
      <c r="Q299" s="336"/>
      <c r="R299" s="336"/>
      <c r="S299" s="336"/>
      <c r="T299" s="336"/>
    </row>
    <row r="300" spans="1:20" x14ac:dyDescent="0.25">
      <c r="A300" s="180"/>
      <c r="B300" s="219"/>
      <c r="C300" s="114"/>
      <c r="D300" s="114"/>
      <c r="E300" s="114"/>
      <c r="F300" s="115"/>
      <c r="H300" s="124">
        <v>2403</v>
      </c>
      <c r="I300" s="127">
        <f>+VLOOKUP(H300,'Previous year''s Pre Surcharge '!B107:F449,5,FALSE)</f>
        <v>4.1500000000000004</v>
      </c>
      <c r="J300" s="125">
        <v>1</v>
      </c>
      <c r="K300" s="481">
        <v>0.47</v>
      </c>
      <c r="L300" s="481">
        <v>0.47799999999999998</v>
      </c>
      <c r="M300" s="481">
        <v>5.1999999999999998E-2</v>
      </c>
      <c r="N300" s="482">
        <v>1</v>
      </c>
      <c r="O300" s="336"/>
      <c r="P300" s="336"/>
      <c r="Q300" s="336"/>
      <c r="R300" s="336"/>
      <c r="S300" s="336"/>
      <c r="T300" s="336"/>
    </row>
    <row r="301" spans="1:20" x14ac:dyDescent="0.25">
      <c r="A301" s="180"/>
      <c r="B301" s="219"/>
      <c r="C301" s="114"/>
      <c r="D301" s="114"/>
      <c r="E301" s="114"/>
      <c r="F301" s="115"/>
      <c r="H301" s="124">
        <v>2451</v>
      </c>
      <c r="I301" s="127">
        <f>+VLOOKUP(H301,'Previous year''s Pre Surcharge '!B108:F450,5,FALSE)</f>
        <v>5.0599999999999996</v>
      </c>
      <c r="J301" s="125">
        <v>1</v>
      </c>
      <c r="K301" s="481">
        <v>0.59499999999999997</v>
      </c>
      <c r="L301" s="481">
        <v>0.35199999999999998</v>
      </c>
      <c r="M301" s="481">
        <v>5.2999999999999999E-2</v>
      </c>
      <c r="N301" s="482">
        <v>1</v>
      </c>
      <c r="O301" s="336"/>
      <c r="P301" s="336"/>
      <c r="Q301" s="336"/>
      <c r="R301" s="336"/>
      <c r="S301" s="336"/>
      <c r="T301" s="336"/>
    </row>
    <row r="302" spans="1:20" x14ac:dyDescent="0.25">
      <c r="A302" s="180"/>
      <c r="B302" s="219"/>
      <c r="C302" s="114"/>
      <c r="D302" s="114"/>
      <c r="E302" s="114"/>
      <c r="F302" s="115"/>
      <c r="H302" s="124">
        <v>2472</v>
      </c>
      <c r="I302" s="127">
        <f>+VLOOKUP(H302,'Previous year''s Pre Surcharge '!B109:F451,5,FALSE)</f>
        <v>1.56</v>
      </c>
      <c r="J302" s="125">
        <v>1</v>
      </c>
      <c r="K302" s="481">
        <v>0.498</v>
      </c>
      <c r="L302" s="481">
        <v>0.45200000000000001</v>
      </c>
      <c r="M302" s="481">
        <v>0.05</v>
      </c>
      <c r="N302" s="482">
        <v>1</v>
      </c>
      <c r="O302" s="336"/>
      <c r="P302" s="336"/>
      <c r="Q302" s="336"/>
      <c r="R302" s="336"/>
      <c r="S302" s="336"/>
      <c r="T302" s="336"/>
    </row>
    <row r="303" spans="1:20" x14ac:dyDescent="0.25">
      <c r="A303" s="180"/>
      <c r="B303" s="219"/>
      <c r="C303" s="114"/>
      <c r="D303" s="114"/>
      <c r="E303" s="114"/>
      <c r="F303" s="115"/>
      <c r="H303" s="124">
        <v>2475</v>
      </c>
      <c r="I303" s="127">
        <f>+VLOOKUP(H303,'Previous year''s Pre Surcharge '!B110:F452,5,FALSE)</f>
        <v>3.83</v>
      </c>
      <c r="J303" s="125">
        <v>1</v>
      </c>
      <c r="K303" s="481">
        <v>0.68400000000000005</v>
      </c>
      <c r="L303" s="481">
        <v>0.27300000000000002</v>
      </c>
      <c r="M303" s="481">
        <v>4.2999999999999997E-2</v>
      </c>
      <c r="N303" s="482">
        <v>1</v>
      </c>
      <c r="O303" s="336"/>
      <c r="P303" s="336"/>
      <c r="Q303" s="336"/>
      <c r="R303" s="336"/>
      <c r="S303" s="336"/>
      <c r="T303" s="336"/>
    </row>
    <row r="304" spans="1:20" x14ac:dyDescent="0.25">
      <c r="A304" s="180"/>
      <c r="B304" s="219"/>
      <c r="C304" s="114"/>
      <c r="D304" s="114"/>
      <c r="E304" s="114"/>
      <c r="F304" s="115"/>
      <c r="H304" s="124">
        <v>2563</v>
      </c>
      <c r="I304" s="127">
        <f>+VLOOKUP(H304,'Previous year''s Pre Surcharge '!B125:F467,5,FALSE)</f>
        <v>2.02</v>
      </c>
      <c r="J304" s="125">
        <v>1</v>
      </c>
      <c r="K304" s="481">
        <v>0.71199999999999997</v>
      </c>
      <c r="L304" s="481">
        <v>0.23899999999999999</v>
      </c>
      <c r="M304" s="481">
        <v>4.9000000000000002E-2</v>
      </c>
      <c r="N304" s="482">
        <v>1</v>
      </c>
      <c r="O304" s="336"/>
      <c r="P304" s="336"/>
      <c r="Q304" s="336"/>
      <c r="R304" s="336"/>
      <c r="S304" s="336"/>
      <c r="T304" s="336"/>
    </row>
    <row r="305" spans="1:20" x14ac:dyDescent="0.25">
      <c r="A305" s="180"/>
      <c r="B305" s="219"/>
      <c r="C305" s="114"/>
      <c r="D305" s="114"/>
      <c r="E305" s="114"/>
      <c r="F305" s="115"/>
      <c r="H305" s="124">
        <v>2609</v>
      </c>
      <c r="I305" s="127">
        <f>+VLOOKUP(H305,'Previous year''s Pre Surcharge '!B169:F511,5,FALSE)</f>
        <v>5.36</v>
      </c>
      <c r="J305" s="125">
        <v>2</v>
      </c>
      <c r="K305" s="481">
        <v>0.76800000000000002</v>
      </c>
      <c r="L305" s="481">
        <v>0.21199999999999999</v>
      </c>
      <c r="M305" s="481">
        <v>0.02</v>
      </c>
      <c r="N305" s="482">
        <v>1</v>
      </c>
      <c r="O305" s="336"/>
      <c r="P305" s="336"/>
      <c r="Q305" s="336"/>
      <c r="R305" s="336"/>
      <c r="S305" s="336"/>
      <c r="T305" s="336"/>
    </row>
    <row r="306" spans="1:20" x14ac:dyDescent="0.25">
      <c r="A306" s="180"/>
      <c r="B306" s="219"/>
      <c r="C306" s="114"/>
      <c r="D306" s="114"/>
      <c r="E306" s="114"/>
      <c r="F306" s="115"/>
      <c r="H306" s="124">
        <v>2651</v>
      </c>
      <c r="I306" s="127">
        <f>+VLOOKUP(H306,'Previous year''s Pre Surcharge '!B170:F512,5,FALSE)</f>
        <v>6.34</v>
      </c>
      <c r="J306" s="125">
        <v>2</v>
      </c>
      <c r="K306" s="481">
        <v>0.58599999999999997</v>
      </c>
      <c r="L306" s="481">
        <v>0.38700000000000001</v>
      </c>
      <c r="M306" s="481">
        <v>2.7E-2</v>
      </c>
      <c r="N306" s="482">
        <v>1</v>
      </c>
      <c r="O306" s="336"/>
      <c r="P306" s="336"/>
      <c r="Q306" s="336"/>
      <c r="R306" s="336"/>
      <c r="S306" s="336"/>
      <c r="T306" s="336"/>
    </row>
    <row r="307" spans="1:20" x14ac:dyDescent="0.25">
      <c r="A307" s="180"/>
      <c r="B307" s="219"/>
      <c r="C307" s="114"/>
      <c r="D307" s="114"/>
      <c r="E307" s="114"/>
      <c r="F307" s="115"/>
      <c r="H307" s="124">
        <v>2661</v>
      </c>
      <c r="I307" s="127">
        <f>+VLOOKUP(H307,'Previous year''s Pre Surcharge '!B171:F513,5,FALSE)</f>
        <v>3.42</v>
      </c>
      <c r="J307" s="125">
        <v>2</v>
      </c>
      <c r="K307" s="481">
        <v>0.39800000000000002</v>
      </c>
      <c r="L307" s="481">
        <v>0.56799999999999995</v>
      </c>
      <c r="M307" s="481">
        <v>3.4000000000000002E-2</v>
      </c>
      <c r="N307" s="482">
        <v>1</v>
      </c>
      <c r="O307" s="336"/>
      <c r="P307" s="336"/>
      <c r="Q307" s="336"/>
      <c r="R307" s="336"/>
      <c r="S307" s="336"/>
      <c r="T307" s="336"/>
    </row>
    <row r="308" spans="1:20" x14ac:dyDescent="0.25">
      <c r="A308" s="180"/>
      <c r="B308" s="219"/>
      <c r="C308" s="114"/>
      <c r="D308" s="114"/>
      <c r="E308" s="114"/>
      <c r="F308" s="115"/>
      <c r="H308" s="124">
        <v>2813</v>
      </c>
      <c r="I308" s="127">
        <f>+VLOOKUP(H308,'Previous year''s Pre Surcharge '!B211:F553,5,FALSE)</f>
        <v>5.51</v>
      </c>
      <c r="J308" s="125">
        <v>3</v>
      </c>
      <c r="K308" s="481">
        <v>0.53400000000000003</v>
      </c>
      <c r="L308" s="481">
        <v>0.42499999999999999</v>
      </c>
      <c r="M308" s="481">
        <v>4.1000000000000002E-2</v>
      </c>
      <c r="N308" s="482">
        <v>1</v>
      </c>
      <c r="O308" s="336"/>
      <c r="P308" s="336"/>
      <c r="Q308" s="336"/>
      <c r="R308" s="336"/>
      <c r="S308" s="336"/>
      <c r="T308" s="336"/>
    </row>
    <row r="309" spans="1:20" x14ac:dyDescent="0.25">
      <c r="A309" s="180"/>
      <c r="B309" s="219"/>
      <c r="C309" s="114"/>
      <c r="D309" s="114"/>
      <c r="E309" s="114"/>
      <c r="F309" s="115"/>
      <c r="H309" s="124">
        <v>2914</v>
      </c>
      <c r="I309" s="127">
        <f>+VLOOKUP(H309,'Previous year''s Pre Surcharge '!B213:F555,5,FALSE)</f>
        <v>3.09</v>
      </c>
      <c r="J309" s="125">
        <v>3</v>
      </c>
      <c r="K309" s="481">
        <v>0.52100000000000002</v>
      </c>
      <c r="L309" s="481">
        <v>0.42399999999999999</v>
      </c>
      <c r="M309" s="481">
        <v>5.5E-2</v>
      </c>
      <c r="N309" s="482">
        <v>1</v>
      </c>
      <c r="O309" s="336"/>
      <c r="P309" s="336"/>
      <c r="Q309" s="336"/>
      <c r="R309" s="336"/>
      <c r="S309" s="336"/>
      <c r="T309" s="336"/>
    </row>
    <row r="310" spans="1:20" x14ac:dyDescent="0.25">
      <c r="A310" s="180"/>
      <c r="B310" s="219"/>
      <c r="C310" s="114"/>
      <c r="D310" s="114"/>
      <c r="E310" s="114"/>
      <c r="F310" s="115"/>
      <c r="H310" s="124">
        <v>2921</v>
      </c>
      <c r="I310" s="127">
        <f>+VLOOKUP(H310,'Previous year''s Pre Surcharge '!B212:F554,5,FALSE)</f>
        <v>6.52</v>
      </c>
      <c r="J310" s="125">
        <v>3</v>
      </c>
      <c r="K310" s="481">
        <v>0.498</v>
      </c>
      <c r="L310" s="481">
        <v>0.45900000000000002</v>
      </c>
      <c r="M310" s="481">
        <v>4.2999999999999997E-2</v>
      </c>
      <c r="N310" s="482">
        <v>1</v>
      </c>
      <c r="O310" s="336"/>
      <c r="P310" s="336"/>
      <c r="Q310" s="336"/>
      <c r="R310" s="336"/>
      <c r="S310" s="336"/>
      <c r="T310" s="336"/>
    </row>
    <row r="311" spans="1:20" x14ac:dyDescent="0.25">
      <c r="A311" s="180"/>
      <c r="B311" s="219"/>
      <c r="C311" s="114"/>
      <c r="D311" s="114"/>
      <c r="E311" s="114"/>
      <c r="F311" s="115"/>
      <c r="H311" s="124">
        <v>2923</v>
      </c>
      <c r="I311" s="127">
        <f>+VLOOKUP(H311,'Previous year''s Pre Surcharge '!B214:F556,5,FALSE)</f>
        <v>3.14</v>
      </c>
      <c r="J311" s="125">
        <v>3</v>
      </c>
      <c r="K311" s="481">
        <v>0.51600000000000001</v>
      </c>
      <c r="L311" s="481">
        <v>0.44500000000000001</v>
      </c>
      <c r="M311" s="481">
        <v>3.9E-2</v>
      </c>
      <c r="N311" s="482">
        <v>1</v>
      </c>
      <c r="O311" s="336"/>
      <c r="P311" s="336"/>
      <c r="Q311" s="336"/>
      <c r="R311" s="336"/>
      <c r="S311" s="336"/>
      <c r="T311" s="336"/>
    </row>
    <row r="312" spans="1:20" x14ac:dyDescent="0.25">
      <c r="A312" s="180"/>
      <c r="B312" s="219"/>
      <c r="C312" s="114"/>
      <c r="D312" s="114"/>
      <c r="E312" s="114"/>
      <c r="F312" s="115"/>
      <c r="H312" s="124">
        <v>2926</v>
      </c>
      <c r="I312" s="127">
        <f>+VLOOKUP(H312,'Previous year''s Pre Surcharge '!B216:F558,5,FALSE)</f>
        <v>3.42</v>
      </c>
      <c r="J312" s="125">
        <v>3</v>
      </c>
      <c r="K312" s="481">
        <v>0.57399999999999995</v>
      </c>
      <c r="L312" s="481">
        <v>0.372</v>
      </c>
      <c r="M312" s="481">
        <v>5.3999999999999999E-2</v>
      </c>
      <c r="N312" s="482">
        <v>1</v>
      </c>
      <c r="O312" s="336"/>
      <c r="P312" s="336"/>
      <c r="Q312" s="336"/>
      <c r="R312" s="336"/>
      <c r="S312" s="336"/>
      <c r="T312" s="336"/>
    </row>
    <row r="313" spans="1:20" x14ac:dyDescent="0.25">
      <c r="A313" s="180"/>
      <c r="B313" s="219"/>
      <c r="C313" s="114"/>
      <c r="D313" s="114"/>
      <c r="E313" s="114"/>
      <c r="F313" s="115"/>
      <c r="H313" s="124">
        <v>2928</v>
      </c>
      <c r="I313" s="127">
        <f>+VLOOKUP(H313,'Previous year''s Pre Surcharge '!B218:F560,5,FALSE)</f>
        <v>3.26</v>
      </c>
      <c r="J313" s="125">
        <v>3</v>
      </c>
      <c r="K313" s="481">
        <v>0.61199999999999999</v>
      </c>
      <c r="L313" s="481">
        <v>0.33500000000000002</v>
      </c>
      <c r="M313" s="481">
        <v>5.2999999999999999E-2</v>
      </c>
      <c r="N313" s="482">
        <v>1</v>
      </c>
      <c r="O313" s="336"/>
      <c r="P313" s="336"/>
      <c r="Q313" s="336"/>
      <c r="R313" s="336"/>
      <c r="S313" s="336"/>
      <c r="T313" s="336"/>
    </row>
    <row r="314" spans="1:20" x14ac:dyDescent="0.25">
      <c r="A314" s="180"/>
      <c r="B314" s="219"/>
      <c r="C314" s="114"/>
      <c r="D314" s="114"/>
      <c r="E314" s="114"/>
      <c r="F314" s="115"/>
      <c r="H314" s="124">
        <v>2965</v>
      </c>
      <c r="I314" s="127">
        <f>+VLOOKUP(H314,'Previous year''s Pre Surcharge '!B227:F569,5,FALSE)</f>
        <v>0.5</v>
      </c>
      <c r="J314" s="125">
        <v>3</v>
      </c>
      <c r="K314" s="481">
        <v>0.314</v>
      </c>
      <c r="L314" s="481">
        <v>0.628</v>
      </c>
      <c r="M314" s="481">
        <v>5.8000000000000003E-2</v>
      </c>
      <c r="N314" s="482">
        <v>1</v>
      </c>
      <c r="O314" s="336"/>
      <c r="P314" s="336"/>
      <c r="Q314" s="336"/>
      <c r="R314" s="336"/>
      <c r="S314" s="336"/>
      <c r="T314" s="336"/>
    </row>
    <row r="315" spans="1:20" x14ac:dyDescent="0.25">
      <c r="A315" s="180"/>
      <c r="B315" s="219"/>
      <c r="C315" s="114"/>
      <c r="D315" s="114"/>
      <c r="E315" s="114"/>
      <c r="F315" s="115"/>
      <c r="H315" s="124">
        <v>4777</v>
      </c>
      <c r="I315" s="127">
        <f>+VLOOKUP(H315,'Previous year''s Pre Surcharge '!B314:F656,5,FALSE)</f>
        <v>9.4499999999999993</v>
      </c>
      <c r="J315" s="125">
        <v>3</v>
      </c>
      <c r="K315" s="481">
        <v>4.3879999999999999</v>
      </c>
      <c r="L315" s="481">
        <v>2.2000000000000002</v>
      </c>
      <c r="M315" s="481">
        <v>0.219</v>
      </c>
      <c r="N315" s="482">
        <v>6.8070000000000004</v>
      </c>
      <c r="O315" s="336"/>
      <c r="P315" s="336"/>
      <c r="Q315" s="336"/>
      <c r="R315" s="336"/>
      <c r="S315" s="336"/>
      <c r="T315" s="336"/>
    </row>
    <row r="316" spans="1:20" x14ac:dyDescent="0.25">
      <c r="A316" s="180"/>
      <c r="B316" s="219"/>
      <c r="C316" s="114"/>
      <c r="D316" s="114"/>
      <c r="E316" s="114"/>
      <c r="F316" s="115"/>
      <c r="H316" s="124">
        <v>7405</v>
      </c>
      <c r="I316" s="127">
        <f>+VLOOKUP(H316,'Previous year''s Pre Surcharge '!B315:F657,5,FALSE)</f>
        <v>2.2200000000000002</v>
      </c>
      <c r="J316" s="125">
        <v>3</v>
      </c>
      <c r="K316" s="481">
        <v>1.3380000000000001</v>
      </c>
      <c r="L316" s="481">
        <v>0.27500000000000002</v>
      </c>
      <c r="M316" s="481">
        <v>3.3000000000000002E-2</v>
      </c>
      <c r="N316" s="482">
        <v>1.6459999999999999</v>
      </c>
      <c r="O316" s="336"/>
      <c r="P316" s="336"/>
      <c r="Q316" s="336"/>
      <c r="R316" s="336"/>
      <c r="S316" s="336"/>
      <c r="T316" s="336"/>
    </row>
    <row r="317" spans="1:20" x14ac:dyDescent="0.25">
      <c r="A317" s="180"/>
      <c r="B317" s="219"/>
      <c r="C317" s="114"/>
      <c r="D317" s="114"/>
      <c r="E317" s="114"/>
      <c r="F317" s="115"/>
      <c r="H317" s="124">
        <v>7413</v>
      </c>
      <c r="I317" s="127">
        <f>+VLOOKUP(H317,'Previous year''s Pre Surcharge '!B316:F658,5,FALSE)</f>
        <v>0.98</v>
      </c>
      <c r="J317" s="125">
        <v>3</v>
      </c>
      <c r="K317" s="481">
        <v>0.39700000000000002</v>
      </c>
      <c r="L317" s="481">
        <v>0.25600000000000001</v>
      </c>
      <c r="M317" s="481">
        <v>8.1000000000000003E-2</v>
      </c>
      <c r="N317" s="482">
        <v>0.73399999999999999</v>
      </c>
    </row>
    <row r="318" spans="1:20" x14ac:dyDescent="0.25">
      <c r="A318" s="180"/>
      <c r="B318" s="219"/>
      <c r="C318" s="114"/>
      <c r="D318" s="114"/>
      <c r="E318" s="114"/>
      <c r="F318" s="115"/>
      <c r="H318" s="124">
        <v>7421</v>
      </c>
      <c r="I318" s="127">
        <f>+VLOOKUP(H318,'Previous year''s Pre Surcharge '!B317:F659,5,FALSE)</f>
        <v>1.18</v>
      </c>
      <c r="J318" s="125">
        <v>3</v>
      </c>
      <c r="K318" s="481">
        <v>0.77200000000000002</v>
      </c>
      <c r="L318" s="481">
        <v>8.4000000000000005E-2</v>
      </c>
      <c r="M318" s="481">
        <v>3.6999999999999998E-2</v>
      </c>
      <c r="N318" s="482">
        <v>0.89300000000000002</v>
      </c>
    </row>
    <row r="319" spans="1:20" x14ac:dyDescent="0.25">
      <c r="A319" s="180"/>
      <c r="B319" s="219"/>
      <c r="C319" s="114"/>
      <c r="D319" s="114"/>
      <c r="E319" s="114"/>
      <c r="F319" s="115"/>
      <c r="H319" s="124">
        <v>7424</v>
      </c>
      <c r="I319" s="127">
        <f>+VLOOKUP(H319,'Previous year''s Pre Surcharge '!B318:F660,5,FALSE)</f>
        <v>2.79</v>
      </c>
      <c r="J319" s="125">
        <v>3</v>
      </c>
      <c r="K319" s="481">
        <v>1.7150000000000001</v>
      </c>
      <c r="L319" s="481">
        <v>0.309</v>
      </c>
      <c r="M319" s="481">
        <v>4.2000000000000003E-2</v>
      </c>
      <c r="N319" s="482">
        <v>2.0659999999999998</v>
      </c>
    </row>
    <row r="320" spans="1:20" x14ac:dyDescent="0.25">
      <c r="A320" s="180"/>
      <c r="B320" s="219"/>
      <c r="C320" s="114"/>
      <c r="D320" s="114"/>
      <c r="E320" s="114"/>
      <c r="F320" s="115"/>
      <c r="H320" s="124">
        <v>7428</v>
      </c>
      <c r="I320" s="127">
        <f>+VLOOKUP(H320,'Previous year''s Pre Surcharge '!B319:F661,5,FALSE)</f>
        <v>2.2799999999999998</v>
      </c>
      <c r="J320" s="125">
        <v>3</v>
      </c>
      <c r="K320" s="481">
        <v>0.89800000000000002</v>
      </c>
      <c r="L320" s="481">
        <v>0.69599999999999995</v>
      </c>
      <c r="M320" s="481">
        <v>9.6000000000000002E-2</v>
      </c>
      <c r="N320" s="482">
        <v>1.69</v>
      </c>
    </row>
    <row r="321" spans="1:14" x14ac:dyDescent="0.25">
      <c r="A321" s="180"/>
      <c r="B321" s="219"/>
      <c r="C321" s="114"/>
      <c r="D321" s="114"/>
      <c r="E321" s="114"/>
      <c r="F321" s="115"/>
      <c r="H321" s="124">
        <v>7445</v>
      </c>
      <c r="I321" s="127">
        <f>+VLOOKUP(H321,'Previous year''s Pre Surcharge '!B320:F662,5,FALSE)</f>
        <v>0.74</v>
      </c>
      <c r="J321" s="125">
        <v>3</v>
      </c>
      <c r="K321" s="481">
        <v>0.20899999999999999</v>
      </c>
      <c r="L321" s="481">
        <v>0.314</v>
      </c>
      <c r="M321" s="481">
        <v>2.4E-2</v>
      </c>
      <c r="N321" s="482">
        <v>0.54700000000000004</v>
      </c>
    </row>
    <row r="322" spans="1:14" x14ac:dyDescent="0.25">
      <c r="A322" s="180"/>
      <c r="B322" s="219"/>
      <c r="C322" s="114"/>
      <c r="D322" s="114"/>
      <c r="E322" s="114"/>
      <c r="F322" s="115"/>
      <c r="G322" s="119"/>
      <c r="H322" s="125">
        <v>7453</v>
      </c>
      <c r="I322" s="127">
        <f>+VLOOKUP(H322,'Previous year''s Pre Surcharge '!B321:F663,5,FALSE)</f>
        <v>0.21</v>
      </c>
      <c r="J322" s="125">
        <v>3</v>
      </c>
      <c r="K322" s="481">
        <v>0.129</v>
      </c>
      <c r="L322" s="481">
        <v>2.9000000000000001E-2</v>
      </c>
      <c r="M322" s="481">
        <v>2E-3</v>
      </c>
      <c r="N322" s="482">
        <v>0.16</v>
      </c>
    </row>
    <row r="323" spans="1:14" x14ac:dyDescent="0.25">
      <c r="A323" s="180"/>
      <c r="B323" s="219"/>
      <c r="C323" s="114"/>
      <c r="D323" s="114"/>
      <c r="E323" s="114"/>
      <c r="F323" s="115"/>
      <c r="G323" s="119"/>
      <c r="H323" s="125">
        <v>9108</v>
      </c>
      <c r="I323" s="127">
        <v>100</v>
      </c>
      <c r="J323" s="125">
        <v>3</v>
      </c>
      <c r="K323" s="481">
        <v>66.659000000000006</v>
      </c>
      <c r="L323" s="481">
        <v>1.2999999999999999E-2</v>
      </c>
      <c r="M323" s="481">
        <v>0</v>
      </c>
      <c r="N323" s="482">
        <v>66.671999999999997</v>
      </c>
    </row>
    <row r="324" spans="1:14" x14ac:dyDescent="0.25">
      <c r="A324" s="180"/>
      <c r="B324" s="219"/>
      <c r="C324" s="114"/>
      <c r="D324" s="114"/>
      <c r="E324" s="114"/>
      <c r="F324" s="115"/>
    </row>
    <row r="325" spans="1:14" x14ac:dyDescent="0.25">
      <c r="A325" s="180"/>
      <c r="B325" s="219"/>
      <c r="C325" s="114"/>
      <c r="D325" s="114"/>
      <c r="E325" s="114"/>
      <c r="F325" s="115"/>
    </row>
    <row r="326" spans="1:14" x14ac:dyDescent="0.25">
      <c r="A326" s="180"/>
      <c r="B326" s="219"/>
      <c r="C326" s="114"/>
      <c r="D326" s="114"/>
      <c r="E326" s="114"/>
      <c r="F326" s="115"/>
    </row>
    <row r="327" spans="1:14" x14ac:dyDescent="0.25">
      <c r="A327" s="180"/>
      <c r="B327" s="219"/>
      <c r="C327" s="114"/>
      <c r="D327" s="114"/>
      <c r="E327" s="114"/>
      <c r="F327" s="115"/>
    </row>
    <row r="328" spans="1:14" x14ac:dyDescent="0.25">
      <c r="A328" s="180"/>
      <c r="B328" s="219"/>
      <c r="C328" s="114"/>
      <c r="D328" s="114"/>
      <c r="E328" s="114"/>
      <c r="F328" s="115"/>
    </row>
    <row r="329" spans="1:14" x14ac:dyDescent="0.25">
      <c r="A329" s="180"/>
      <c r="B329" s="219"/>
      <c r="C329" s="114"/>
      <c r="D329" s="114"/>
      <c r="E329" s="114"/>
      <c r="F329" s="115"/>
    </row>
    <row r="330" spans="1:14" x14ac:dyDescent="0.25">
      <c r="A330" s="180"/>
      <c r="B330" s="219"/>
      <c r="C330" s="114"/>
      <c r="D330" s="114"/>
      <c r="E330" s="114"/>
      <c r="F330" s="115"/>
    </row>
    <row r="331" spans="1:14" x14ac:dyDescent="0.25">
      <c r="A331" s="180"/>
      <c r="B331" s="219"/>
      <c r="C331" s="114"/>
      <c r="D331" s="114"/>
      <c r="E331" s="114"/>
      <c r="F331" s="115"/>
    </row>
    <row r="332" spans="1:14" x14ac:dyDescent="0.25">
      <c r="A332" s="180"/>
      <c r="B332" s="219"/>
      <c r="C332" s="114"/>
      <c r="D332" s="114"/>
      <c r="E332" s="114"/>
      <c r="F332" s="115"/>
    </row>
    <row r="333" spans="1:14" x14ac:dyDescent="0.25">
      <c r="A333" s="180"/>
      <c r="B333" s="219"/>
      <c r="C333" s="114"/>
      <c r="D333" s="114"/>
      <c r="E333" s="114"/>
      <c r="F333" s="115"/>
    </row>
    <row r="334" spans="1:14" x14ac:dyDescent="0.25">
      <c r="A334" s="180"/>
      <c r="B334" s="219"/>
      <c r="C334" s="114"/>
      <c r="D334" s="114"/>
      <c r="E334" s="114"/>
      <c r="F334" s="115"/>
    </row>
    <row r="335" spans="1:14" x14ac:dyDescent="0.25">
      <c r="A335" s="180"/>
      <c r="B335" s="219"/>
      <c r="C335" s="114"/>
      <c r="D335" s="114"/>
      <c r="E335" s="114"/>
      <c r="F335" s="115"/>
    </row>
    <row r="336" spans="1:14" x14ac:dyDescent="0.25">
      <c r="A336" s="180"/>
      <c r="B336" s="219"/>
      <c r="C336" s="114"/>
      <c r="D336" s="114"/>
      <c r="E336" s="114"/>
      <c r="F336" s="115"/>
    </row>
    <row r="337" spans="1:6" x14ac:dyDescent="0.25">
      <c r="A337" s="180"/>
      <c r="B337" s="219"/>
      <c r="C337" s="114"/>
      <c r="D337" s="114"/>
      <c r="E337" s="114"/>
      <c r="F337" s="115"/>
    </row>
    <row r="338" spans="1:6" x14ac:dyDescent="0.25">
      <c r="A338" s="180"/>
      <c r="B338" s="219"/>
      <c r="C338" s="114"/>
      <c r="D338" s="114"/>
      <c r="E338" s="114"/>
      <c r="F338" s="115"/>
    </row>
    <row r="339" spans="1:6" x14ac:dyDescent="0.25">
      <c r="A339" s="180"/>
      <c r="B339" s="219"/>
      <c r="C339" s="114"/>
      <c r="D339" s="114"/>
      <c r="E339" s="114"/>
      <c r="F339" s="115"/>
    </row>
    <row r="340" spans="1:6" x14ac:dyDescent="0.25">
      <c r="A340" s="180"/>
      <c r="B340" s="219"/>
      <c r="C340" s="114"/>
      <c r="D340" s="114"/>
      <c r="E340" s="114"/>
      <c r="F340" s="115"/>
    </row>
    <row r="341" spans="1:6" x14ac:dyDescent="0.25">
      <c r="A341" s="180"/>
      <c r="B341" s="219"/>
      <c r="C341" s="114"/>
      <c r="D341" s="114"/>
      <c r="E341" s="114"/>
      <c r="F341" s="115"/>
    </row>
    <row r="342" spans="1:6" x14ac:dyDescent="0.25">
      <c r="A342" s="180"/>
      <c r="B342" s="219"/>
      <c r="C342" s="114"/>
      <c r="D342" s="114"/>
      <c r="E342" s="114"/>
      <c r="F342" s="115"/>
    </row>
    <row r="343" spans="1:6" x14ac:dyDescent="0.25">
      <c r="A343" s="180"/>
      <c r="B343" s="219"/>
      <c r="C343" s="114"/>
      <c r="D343" s="114"/>
      <c r="E343" s="114"/>
      <c r="F343" s="115"/>
    </row>
    <row r="344" spans="1:6" x14ac:dyDescent="0.25">
      <c r="A344" s="181"/>
      <c r="B344" s="220"/>
      <c r="C344" s="116"/>
      <c r="D344" s="116"/>
      <c r="E344" s="116"/>
      <c r="F344" s="117"/>
    </row>
    <row r="345" spans="1:6" x14ac:dyDescent="0.25">
      <c r="A345"/>
      <c r="B345"/>
      <c r="C345"/>
      <c r="D345"/>
      <c r="E345"/>
      <c r="F345"/>
    </row>
    <row r="346" spans="1:6" x14ac:dyDescent="0.25">
      <c r="A346"/>
      <c r="B346"/>
      <c r="C346"/>
      <c r="D346"/>
      <c r="E346"/>
      <c r="F346"/>
    </row>
    <row r="347" spans="1:6" x14ac:dyDescent="0.25">
      <c r="A347"/>
      <c r="B347"/>
      <c r="C347"/>
      <c r="D347"/>
      <c r="E347"/>
      <c r="F347"/>
    </row>
  </sheetData>
  <sortState xmlns:xlrd2="http://schemas.microsoft.com/office/spreadsheetml/2017/richdata2" ref="H8:N323">
    <sortCondition ref="H8:H323"/>
  </sortState>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C3926-5D23-418C-8FB1-EAF734922D22}">
  <sheetPr codeName="Sheet16"/>
  <dimension ref="A1:P33"/>
  <sheetViews>
    <sheetView workbookViewId="0">
      <selection activeCell="P35" sqref="P35"/>
    </sheetView>
  </sheetViews>
  <sheetFormatPr defaultRowHeight="15" x14ac:dyDescent="0.25"/>
  <cols>
    <col min="1" max="1" width="18.33203125" style="110" bestFit="1" customWidth="1"/>
    <col min="2" max="2" width="9.33203125" style="110"/>
    <col min="3" max="3" width="9.5" style="110" bestFit="1" customWidth="1"/>
    <col min="4" max="4" width="10.5" style="110" bestFit="1" customWidth="1"/>
    <col min="5" max="7" width="9.5" style="110" bestFit="1" customWidth="1"/>
    <col min="8" max="10" width="10.5" style="110" bestFit="1" customWidth="1"/>
    <col min="11" max="12" width="9.5" style="110" bestFit="1" customWidth="1"/>
    <col min="13" max="16384" width="9.33203125" style="110"/>
  </cols>
  <sheetData>
    <row r="1" spans="1:16" x14ac:dyDescent="0.25">
      <c r="A1" s="302" t="s">
        <v>1176</v>
      </c>
      <c r="N1" s="302" t="s">
        <v>1175</v>
      </c>
      <c r="P1" s="110" t="s">
        <v>1576</v>
      </c>
    </row>
    <row r="2" spans="1:16" x14ac:dyDescent="0.25">
      <c r="A2" s="309"/>
      <c r="B2" s="309"/>
      <c r="C2" s="306" t="s">
        <v>13</v>
      </c>
      <c r="D2" s="306" t="s">
        <v>8</v>
      </c>
      <c r="E2" s="306" t="s">
        <v>14</v>
      </c>
      <c r="F2" s="306" t="s">
        <v>15</v>
      </c>
      <c r="G2" s="306" t="s">
        <v>16</v>
      </c>
      <c r="H2" s="306" t="s">
        <v>13</v>
      </c>
      <c r="I2" s="306" t="s">
        <v>8</v>
      </c>
      <c r="J2" s="306" t="s">
        <v>14</v>
      </c>
      <c r="K2" s="306" t="s">
        <v>15</v>
      </c>
      <c r="L2" s="306" t="s">
        <v>16</v>
      </c>
      <c r="M2" s="307"/>
      <c r="N2" s="308" t="s">
        <v>680</v>
      </c>
      <c r="O2" s="308" t="s">
        <v>788</v>
      </c>
    </row>
    <row r="3" spans="1:16" x14ac:dyDescent="0.25">
      <c r="A3" s="310" t="s">
        <v>55</v>
      </c>
      <c r="B3" s="311">
        <v>2014</v>
      </c>
      <c r="C3" s="380">
        <v>1.4930000000000001</v>
      </c>
      <c r="D3" s="380">
        <v>0</v>
      </c>
      <c r="E3" s="380">
        <v>0</v>
      </c>
      <c r="F3" s="380">
        <v>0</v>
      </c>
      <c r="G3" s="380">
        <v>0</v>
      </c>
      <c r="H3" s="380">
        <v>1.873</v>
      </c>
      <c r="I3" s="380">
        <v>0</v>
      </c>
      <c r="J3" s="380">
        <v>0</v>
      </c>
      <c r="K3" s="380">
        <v>0</v>
      </c>
      <c r="L3" s="380">
        <v>0</v>
      </c>
      <c r="M3" s="111"/>
      <c r="N3" s="300">
        <v>2014</v>
      </c>
      <c r="O3" s="301">
        <v>1.071</v>
      </c>
    </row>
    <row r="4" spans="1:16" x14ac:dyDescent="0.25">
      <c r="A4" s="309"/>
      <c r="B4" s="311">
        <v>2015</v>
      </c>
      <c r="C4" s="380">
        <v>1.5275000000000001</v>
      </c>
      <c r="D4" s="380">
        <v>0</v>
      </c>
      <c r="E4" s="380">
        <v>0</v>
      </c>
      <c r="F4" s="380">
        <v>0</v>
      </c>
      <c r="G4" s="380">
        <v>0</v>
      </c>
      <c r="H4" s="380">
        <v>1.9763999999999999</v>
      </c>
      <c r="I4" s="380">
        <v>0</v>
      </c>
      <c r="J4" s="380">
        <v>0</v>
      </c>
      <c r="K4" s="380">
        <v>0</v>
      </c>
      <c r="L4" s="380">
        <v>0</v>
      </c>
      <c r="M4" s="111"/>
      <c r="N4" s="300">
        <v>2015</v>
      </c>
      <c r="O4" s="301">
        <v>1.212</v>
      </c>
    </row>
    <row r="5" spans="1:16" x14ac:dyDescent="0.25">
      <c r="A5" s="309"/>
      <c r="B5" s="311">
        <v>2016</v>
      </c>
      <c r="C5" s="380">
        <v>1.4478</v>
      </c>
      <c r="D5" s="380">
        <v>0</v>
      </c>
      <c r="E5" s="380">
        <v>0</v>
      </c>
      <c r="F5" s="380">
        <v>0</v>
      </c>
      <c r="G5" s="380">
        <v>0</v>
      </c>
      <c r="H5" s="380">
        <v>2.1204000000000001</v>
      </c>
      <c r="I5" s="380">
        <v>0</v>
      </c>
      <c r="J5" s="380">
        <v>0</v>
      </c>
      <c r="K5" s="380">
        <v>0</v>
      </c>
      <c r="L5" s="380">
        <v>0</v>
      </c>
      <c r="M5" s="111"/>
      <c r="N5" s="300">
        <v>2016</v>
      </c>
      <c r="O5" s="301">
        <v>1.3480000000000001</v>
      </c>
    </row>
    <row r="6" spans="1:16" x14ac:dyDescent="0.25">
      <c r="A6" s="309"/>
      <c r="B6" s="311">
        <v>2017</v>
      </c>
      <c r="C6" s="380">
        <v>1.3793</v>
      </c>
      <c r="D6" s="380">
        <v>0</v>
      </c>
      <c r="E6" s="380">
        <v>0</v>
      </c>
      <c r="F6" s="380">
        <v>0</v>
      </c>
      <c r="G6" s="380">
        <v>0</v>
      </c>
      <c r="H6" s="380">
        <v>2.2136999999999998</v>
      </c>
      <c r="I6" s="380">
        <v>0</v>
      </c>
      <c r="J6" s="380">
        <v>0</v>
      </c>
      <c r="K6" s="380">
        <v>0</v>
      </c>
      <c r="L6" s="380">
        <v>0</v>
      </c>
      <c r="M6" s="111"/>
      <c r="N6" s="300">
        <v>2017</v>
      </c>
      <c r="O6" s="301">
        <v>1.3460000000000001</v>
      </c>
    </row>
    <row r="7" spans="1:16" x14ac:dyDescent="0.25">
      <c r="A7" s="309"/>
      <c r="B7" s="311">
        <v>2018</v>
      </c>
      <c r="C7" s="380">
        <v>1.2928999999999999</v>
      </c>
      <c r="D7" s="380">
        <v>0</v>
      </c>
      <c r="E7" s="380">
        <v>0</v>
      </c>
      <c r="F7" s="380">
        <v>0</v>
      </c>
      <c r="G7" s="380">
        <v>0</v>
      </c>
      <c r="H7" s="380">
        <v>2.419</v>
      </c>
      <c r="I7" s="380">
        <v>0</v>
      </c>
      <c r="J7" s="380">
        <v>0</v>
      </c>
      <c r="K7" s="380">
        <v>0</v>
      </c>
      <c r="L7" s="380">
        <v>0</v>
      </c>
      <c r="M7" s="111"/>
      <c r="N7" s="300">
        <v>2018</v>
      </c>
      <c r="O7" s="301">
        <v>1.3260000000000001</v>
      </c>
    </row>
    <row r="8" spans="1:16" x14ac:dyDescent="0.25">
      <c r="A8" s="309"/>
      <c r="B8" s="309"/>
      <c r="C8" s="380"/>
      <c r="D8" s="380"/>
      <c r="E8" s="380"/>
      <c r="F8" s="380"/>
      <c r="G8" s="380"/>
      <c r="H8" s="380"/>
      <c r="I8" s="380"/>
      <c r="J8" s="380"/>
      <c r="K8" s="380"/>
      <c r="L8" s="380"/>
      <c r="M8" s="111"/>
      <c r="N8" s="111"/>
      <c r="O8" s="111"/>
    </row>
    <row r="9" spans="1:16" x14ac:dyDescent="0.25">
      <c r="A9" s="310" t="s">
        <v>56</v>
      </c>
      <c r="B9" s="311">
        <v>2014</v>
      </c>
      <c r="C9" s="380">
        <v>0</v>
      </c>
      <c r="D9" s="380">
        <v>2.7240000000000002</v>
      </c>
      <c r="E9" s="380">
        <v>0</v>
      </c>
      <c r="F9" s="380">
        <v>0</v>
      </c>
      <c r="G9" s="380">
        <v>0</v>
      </c>
      <c r="H9" s="380">
        <v>0</v>
      </c>
      <c r="I9" s="380">
        <v>2.3340000000000001</v>
      </c>
      <c r="J9" s="380">
        <v>0</v>
      </c>
      <c r="K9" s="380">
        <v>0</v>
      </c>
      <c r="L9" s="380">
        <v>0</v>
      </c>
      <c r="M9" s="111"/>
      <c r="N9" s="111"/>
      <c r="O9" s="111"/>
    </row>
    <row r="10" spans="1:16" x14ac:dyDescent="0.25">
      <c r="A10" s="309"/>
      <c r="B10" s="311">
        <v>2015</v>
      </c>
      <c r="C10" s="380">
        <v>0</v>
      </c>
      <c r="D10" s="380">
        <v>2.4939</v>
      </c>
      <c r="E10" s="380">
        <v>0.112</v>
      </c>
      <c r="F10" s="380">
        <v>0</v>
      </c>
      <c r="G10" s="380">
        <v>0</v>
      </c>
      <c r="H10" s="380">
        <v>0</v>
      </c>
      <c r="I10" s="380">
        <v>2.4133</v>
      </c>
      <c r="J10" s="380">
        <v>9.5799999999999996E-2</v>
      </c>
      <c r="K10" s="380">
        <v>0</v>
      </c>
      <c r="L10" s="380">
        <v>0</v>
      </c>
      <c r="M10" s="111"/>
      <c r="N10" s="111"/>
      <c r="O10" s="111"/>
    </row>
    <row r="11" spans="1:16" x14ac:dyDescent="0.25">
      <c r="A11" s="309"/>
      <c r="B11" s="311">
        <v>2016</v>
      </c>
      <c r="C11" s="380">
        <v>0</v>
      </c>
      <c r="D11" s="380">
        <v>2.399</v>
      </c>
      <c r="E11" s="380">
        <v>9.4899999999999998E-2</v>
      </c>
      <c r="F11" s="380">
        <v>0</v>
      </c>
      <c r="G11" s="380">
        <v>0</v>
      </c>
      <c r="H11" s="380">
        <v>0</v>
      </c>
      <c r="I11" s="380">
        <v>2.2591999999999999</v>
      </c>
      <c r="J11" s="380">
        <v>5.6500000000000002E-2</v>
      </c>
      <c r="K11" s="380">
        <v>0</v>
      </c>
      <c r="L11" s="380">
        <v>0</v>
      </c>
      <c r="M11" s="111"/>
      <c r="N11" s="111"/>
      <c r="O11" s="111"/>
    </row>
    <row r="12" spans="1:16" x14ac:dyDescent="0.25">
      <c r="A12" s="309"/>
      <c r="B12" s="311">
        <v>2017</v>
      </c>
      <c r="C12" s="380">
        <v>0.1106</v>
      </c>
      <c r="D12" s="380">
        <v>2.0329000000000002</v>
      </c>
      <c r="E12" s="380">
        <v>8.4599999999999995E-2</v>
      </c>
      <c r="F12" s="380">
        <v>0</v>
      </c>
      <c r="G12" s="380">
        <v>0</v>
      </c>
      <c r="H12" s="380">
        <v>8.7900000000000006E-2</v>
      </c>
      <c r="I12" s="380">
        <v>2.3496000000000001</v>
      </c>
      <c r="J12" s="380">
        <v>8.3500000000000005E-2</v>
      </c>
      <c r="K12" s="380">
        <v>0</v>
      </c>
      <c r="L12" s="380">
        <v>0</v>
      </c>
      <c r="M12" s="111"/>
      <c r="N12" s="111"/>
      <c r="O12" s="111"/>
    </row>
    <row r="13" spans="1:16" x14ac:dyDescent="0.25">
      <c r="A13" s="309"/>
      <c r="B13" s="311">
        <v>2018</v>
      </c>
      <c r="C13" s="380">
        <v>0.3473</v>
      </c>
      <c r="D13" s="380">
        <v>1.9942</v>
      </c>
      <c r="E13" s="380">
        <v>8.1500000000000003E-2</v>
      </c>
      <c r="F13" s="380">
        <v>0</v>
      </c>
      <c r="G13" s="380">
        <v>0</v>
      </c>
      <c r="H13" s="380">
        <v>0.24279999999999999</v>
      </c>
      <c r="I13" s="380">
        <v>2.2136999999999998</v>
      </c>
      <c r="J13" s="380">
        <v>6.6299999999999998E-2</v>
      </c>
      <c r="K13" s="380">
        <v>0</v>
      </c>
      <c r="L13" s="380">
        <v>0</v>
      </c>
      <c r="M13" s="111"/>
      <c r="N13" s="111"/>
      <c r="O13" s="111"/>
    </row>
    <row r="14" spans="1:16" x14ac:dyDescent="0.25">
      <c r="A14" s="309"/>
      <c r="B14" s="309"/>
      <c r="C14" s="380"/>
      <c r="D14" s="380"/>
      <c r="E14" s="380"/>
      <c r="F14" s="380"/>
      <c r="G14" s="380"/>
      <c r="H14" s="380"/>
      <c r="I14" s="380"/>
      <c r="J14" s="380"/>
      <c r="K14" s="380"/>
      <c r="L14" s="380"/>
      <c r="M14" s="111"/>
      <c r="N14" s="111"/>
      <c r="O14" s="111"/>
    </row>
    <row r="15" spans="1:16" x14ac:dyDescent="0.25">
      <c r="A15" s="310" t="s">
        <v>57</v>
      </c>
      <c r="B15" s="311">
        <v>2014</v>
      </c>
      <c r="C15" s="380">
        <v>0</v>
      </c>
      <c r="D15" s="380">
        <v>0</v>
      </c>
      <c r="E15" s="380">
        <v>1.504</v>
      </c>
      <c r="F15" s="380">
        <v>0</v>
      </c>
      <c r="G15" s="380">
        <v>0</v>
      </c>
      <c r="H15" s="380">
        <v>0</v>
      </c>
      <c r="I15" s="380">
        <v>0</v>
      </c>
      <c r="J15" s="380">
        <v>2.0910000000000002</v>
      </c>
      <c r="K15" s="380">
        <v>0</v>
      </c>
      <c r="L15" s="380">
        <v>0</v>
      </c>
      <c r="M15" s="111"/>
      <c r="N15" s="111"/>
      <c r="O15" s="111"/>
    </row>
    <row r="16" spans="1:16" x14ac:dyDescent="0.25">
      <c r="A16" s="309"/>
      <c r="B16" s="311">
        <v>2015</v>
      </c>
      <c r="C16" s="380">
        <v>0</v>
      </c>
      <c r="D16" s="380">
        <v>0</v>
      </c>
      <c r="E16" s="380">
        <v>1.7549999999999999</v>
      </c>
      <c r="F16" s="380">
        <v>9.1000000000000004E-3</v>
      </c>
      <c r="G16" s="380">
        <v>4.7000000000000002E-3</v>
      </c>
      <c r="H16" s="380">
        <v>0</v>
      </c>
      <c r="I16" s="380">
        <v>0</v>
      </c>
      <c r="J16" s="380">
        <v>2.7826</v>
      </c>
      <c r="K16" s="380">
        <v>2.9000000000000001E-2</v>
      </c>
      <c r="L16" s="380">
        <v>5.0000000000000001E-3</v>
      </c>
      <c r="M16" s="111"/>
      <c r="N16" s="111"/>
      <c r="O16" s="111"/>
    </row>
    <row r="17" spans="1:15" x14ac:dyDescent="0.25">
      <c r="A17" s="309"/>
      <c r="B17" s="311">
        <v>2016</v>
      </c>
      <c r="C17" s="380">
        <v>0</v>
      </c>
      <c r="D17" s="380">
        <v>5.8999999999999999E-3</v>
      </c>
      <c r="E17" s="380">
        <v>1.5632999999999999</v>
      </c>
      <c r="F17" s="380">
        <v>2.98E-2</v>
      </c>
      <c r="G17" s="380">
        <v>1.1299999999999999E-2</v>
      </c>
      <c r="H17" s="380">
        <v>0</v>
      </c>
      <c r="I17" s="380">
        <v>3.3E-3</v>
      </c>
      <c r="J17" s="380">
        <v>1.9016</v>
      </c>
      <c r="K17" s="380">
        <v>8.6400000000000005E-2</v>
      </c>
      <c r="L17" s="380">
        <v>0.02</v>
      </c>
      <c r="M17" s="111"/>
      <c r="N17" s="111"/>
      <c r="O17" s="111"/>
    </row>
    <row r="18" spans="1:15" x14ac:dyDescent="0.25">
      <c r="A18" s="309"/>
      <c r="B18" s="311">
        <v>2017</v>
      </c>
      <c r="C18" s="380">
        <v>0</v>
      </c>
      <c r="D18" s="380">
        <v>5.7200000000000001E-2</v>
      </c>
      <c r="E18" s="380">
        <v>1.6906000000000001</v>
      </c>
      <c r="F18" s="380">
        <v>5.1499999999999997E-2</v>
      </c>
      <c r="G18" s="380">
        <v>2.6100000000000002E-2</v>
      </c>
      <c r="H18" s="380">
        <v>0</v>
      </c>
      <c r="I18" s="380">
        <v>9.6000000000000002E-2</v>
      </c>
      <c r="J18" s="380">
        <v>2.87</v>
      </c>
      <c r="K18" s="380">
        <v>0.14030000000000001</v>
      </c>
      <c r="L18" s="380">
        <v>4.0500000000000001E-2</v>
      </c>
      <c r="M18" s="111"/>
      <c r="N18" s="111"/>
      <c r="O18" s="111"/>
    </row>
    <row r="19" spans="1:15" x14ac:dyDescent="0.25">
      <c r="A19" s="309"/>
      <c r="B19" s="311">
        <v>2018</v>
      </c>
      <c r="C19" s="380">
        <v>3.7000000000000002E-3</v>
      </c>
      <c r="D19" s="380">
        <v>0.12720000000000001</v>
      </c>
      <c r="E19" s="380">
        <v>1.7403</v>
      </c>
      <c r="F19" s="380">
        <v>8.6699999999999999E-2</v>
      </c>
      <c r="G19" s="380">
        <v>4.0599999999999997E-2</v>
      </c>
      <c r="H19" s="380">
        <v>3.7000000000000002E-3</v>
      </c>
      <c r="I19" s="380">
        <v>0.19850000000000001</v>
      </c>
      <c r="J19" s="380">
        <v>2.5082</v>
      </c>
      <c r="K19" s="380">
        <v>0.156</v>
      </c>
      <c r="L19" s="380">
        <v>4.9599999999999998E-2</v>
      </c>
      <c r="M19" s="111"/>
      <c r="N19" s="111"/>
      <c r="O19" s="111"/>
    </row>
    <row r="20" spans="1:15" x14ac:dyDescent="0.25">
      <c r="A20" s="309"/>
      <c r="B20" s="309"/>
      <c r="C20" s="380"/>
      <c r="D20" s="380"/>
      <c r="E20" s="380"/>
      <c r="F20" s="380"/>
      <c r="G20" s="380"/>
      <c r="H20" s="380"/>
      <c r="I20" s="380"/>
      <c r="J20" s="380"/>
      <c r="K20" s="380"/>
      <c r="L20" s="380"/>
      <c r="M20" s="111"/>
      <c r="N20" s="111"/>
      <c r="O20" s="111"/>
    </row>
    <row r="21" spans="1:15" x14ac:dyDescent="0.25">
      <c r="A21" s="310" t="s">
        <v>58</v>
      </c>
      <c r="B21" s="311">
        <v>2014</v>
      </c>
      <c r="C21" s="380">
        <v>0</v>
      </c>
      <c r="D21" s="380">
        <v>0</v>
      </c>
      <c r="E21" s="380">
        <v>0</v>
      </c>
      <c r="F21" s="380">
        <v>1.2290000000000001</v>
      </c>
      <c r="G21" s="380">
        <v>0</v>
      </c>
      <c r="H21" s="380">
        <v>0</v>
      </c>
      <c r="I21" s="380">
        <v>0</v>
      </c>
      <c r="J21" s="380">
        <v>0</v>
      </c>
      <c r="K21" s="380">
        <v>1.401</v>
      </c>
      <c r="L21" s="380">
        <v>0</v>
      </c>
      <c r="M21" s="111"/>
      <c r="N21" s="111"/>
      <c r="O21" s="111"/>
    </row>
    <row r="22" spans="1:15" x14ac:dyDescent="0.25">
      <c r="A22" s="309"/>
      <c r="B22" s="311">
        <v>2015</v>
      </c>
      <c r="C22" s="380">
        <v>0</v>
      </c>
      <c r="D22" s="380">
        <v>0</v>
      </c>
      <c r="E22" s="380">
        <v>0.14649999999999999</v>
      </c>
      <c r="F22" s="380">
        <v>1.0974999999999999</v>
      </c>
      <c r="G22" s="380">
        <v>8.3000000000000001E-3</v>
      </c>
      <c r="H22" s="380">
        <v>0</v>
      </c>
      <c r="I22" s="380">
        <v>0</v>
      </c>
      <c r="J22" s="380">
        <v>0.18759999999999999</v>
      </c>
      <c r="K22" s="380">
        <v>1.5429999999999999</v>
      </c>
      <c r="L22" s="380">
        <v>2.35E-2</v>
      </c>
      <c r="M22" s="111"/>
      <c r="N22" s="111"/>
      <c r="O22" s="111"/>
    </row>
    <row r="23" spans="1:15" x14ac:dyDescent="0.25">
      <c r="A23" s="309"/>
      <c r="B23" s="311">
        <v>2016</v>
      </c>
      <c r="C23" s="380">
        <v>0</v>
      </c>
      <c r="D23" s="380">
        <v>0</v>
      </c>
      <c r="E23" s="380">
        <v>0.32490000000000002</v>
      </c>
      <c r="F23" s="380">
        <v>1.0821000000000001</v>
      </c>
      <c r="G23" s="380">
        <v>2.4899999999999999E-2</v>
      </c>
      <c r="H23" s="380">
        <v>0</v>
      </c>
      <c r="I23" s="380">
        <v>0</v>
      </c>
      <c r="J23" s="380">
        <v>0.3553</v>
      </c>
      <c r="K23" s="380">
        <v>1.5808</v>
      </c>
      <c r="L23" s="380">
        <v>4.8000000000000001E-2</v>
      </c>
      <c r="M23" s="111"/>
      <c r="N23" s="111"/>
      <c r="O23" s="111"/>
    </row>
    <row r="24" spans="1:15" x14ac:dyDescent="0.25">
      <c r="A24" s="309"/>
      <c r="B24" s="311">
        <v>2017</v>
      </c>
      <c r="C24" s="380">
        <v>0</v>
      </c>
      <c r="D24" s="380">
        <v>2.0999999999999999E-3</v>
      </c>
      <c r="E24" s="380">
        <v>0.87729999999999997</v>
      </c>
      <c r="F24" s="380">
        <v>0.89959999999999996</v>
      </c>
      <c r="G24" s="380">
        <v>7.5600000000000001E-2</v>
      </c>
      <c r="H24" s="380">
        <v>0</v>
      </c>
      <c r="I24" s="380">
        <v>6.9999999999999999E-4</v>
      </c>
      <c r="J24" s="380">
        <v>1.0341</v>
      </c>
      <c r="K24" s="380">
        <v>1.2613000000000001</v>
      </c>
      <c r="L24" s="380">
        <v>0.10630000000000001</v>
      </c>
      <c r="M24" s="111"/>
      <c r="N24" s="111"/>
      <c r="O24" s="111"/>
    </row>
    <row r="25" spans="1:15" x14ac:dyDescent="0.25">
      <c r="A25" s="309"/>
      <c r="B25" s="311">
        <v>2018</v>
      </c>
      <c r="C25" s="380">
        <v>0</v>
      </c>
      <c r="D25" s="380">
        <v>3.0800000000000001E-2</v>
      </c>
      <c r="E25" s="380">
        <v>1.5740000000000001</v>
      </c>
      <c r="F25" s="380">
        <v>0.78159999999999996</v>
      </c>
      <c r="G25" s="380">
        <v>0.1043</v>
      </c>
      <c r="H25" s="380">
        <v>0</v>
      </c>
      <c r="I25" s="380">
        <v>2.8400000000000002E-2</v>
      </c>
      <c r="J25" s="380">
        <v>1.4247000000000001</v>
      </c>
      <c r="K25" s="380">
        <v>0.97250000000000003</v>
      </c>
      <c r="L25" s="380">
        <v>0.16800000000000001</v>
      </c>
      <c r="M25" s="111"/>
      <c r="N25" s="111"/>
      <c r="O25" s="111"/>
    </row>
    <row r="26" spans="1:15" x14ac:dyDescent="0.25">
      <c r="A26" s="309"/>
      <c r="B26" s="310"/>
      <c r="C26" s="380"/>
      <c r="D26" s="380"/>
      <c r="E26" s="380"/>
      <c r="F26" s="380"/>
      <c r="G26" s="380"/>
      <c r="H26" s="380"/>
      <c r="I26" s="380"/>
      <c r="J26" s="380"/>
      <c r="K26" s="380"/>
      <c r="L26" s="380"/>
      <c r="M26" s="111"/>
      <c r="N26" s="111"/>
      <c r="O26" s="111"/>
    </row>
    <row r="27" spans="1:15" x14ac:dyDescent="0.25">
      <c r="A27" s="310" t="s">
        <v>59</v>
      </c>
      <c r="B27" s="311">
        <v>2014</v>
      </c>
      <c r="C27" s="380">
        <v>0</v>
      </c>
      <c r="D27" s="380">
        <v>0</v>
      </c>
      <c r="E27" s="380">
        <v>0</v>
      </c>
      <c r="F27" s="380">
        <v>0</v>
      </c>
      <c r="G27" s="380">
        <v>1.1319999999999999</v>
      </c>
      <c r="H27" s="380">
        <v>0</v>
      </c>
      <c r="I27" s="380">
        <v>0</v>
      </c>
      <c r="J27" s="380">
        <v>0</v>
      </c>
      <c r="K27" s="380">
        <v>0</v>
      </c>
      <c r="L27" s="380">
        <v>1.542</v>
      </c>
      <c r="M27" s="111"/>
      <c r="N27" s="111"/>
      <c r="O27" s="111"/>
    </row>
    <row r="28" spans="1:15" x14ac:dyDescent="0.25">
      <c r="A28" s="309"/>
      <c r="B28" s="311">
        <v>2015</v>
      </c>
      <c r="C28" s="380">
        <v>0</v>
      </c>
      <c r="D28" s="380">
        <v>0</v>
      </c>
      <c r="E28" s="380">
        <v>3.5000000000000003E-2</v>
      </c>
      <c r="F28" s="380">
        <v>2.0899999999999998E-2</v>
      </c>
      <c r="G28" s="380">
        <v>1.1552</v>
      </c>
      <c r="H28" s="380">
        <v>0</v>
      </c>
      <c r="I28" s="380">
        <v>0</v>
      </c>
      <c r="J28" s="380">
        <v>2.8199999999999999E-2</v>
      </c>
      <c r="K28" s="380">
        <v>3.85E-2</v>
      </c>
      <c r="L28" s="380">
        <v>1.4674</v>
      </c>
      <c r="M28" s="111"/>
      <c r="N28" s="111"/>
      <c r="O28" s="111"/>
    </row>
    <row r="29" spans="1:15" x14ac:dyDescent="0.25">
      <c r="A29" s="309"/>
      <c r="B29" s="311">
        <v>2016</v>
      </c>
      <c r="C29" s="380">
        <v>0</v>
      </c>
      <c r="D29" s="380">
        <v>0</v>
      </c>
      <c r="E29" s="380">
        <v>0.1133</v>
      </c>
      <c r="F29" s="380">
        <v>6.7599999999999993E-2</v>
      </c>
      <c r="G29" s="380">
        <v>1.0407999999999999</v>
      </c>
      <c r="H29" s="380">
        <v>0</v>
      </c>
      <c r="I29" s="380">
        <v>0</v>
      </c>
      <c r="J29" s="380">
        <v>8.8700000000000001E-2</v>
      </c>
      <c r="K29" s="380">
        <v>9.8100000000000007E-2</v>
      </c>
      <c r="L29" s="380">
        <v>1.5072000000000001</v>
      </c>
      <c r="M29" s="111"/>
      <c r="N29" s="111"/>
      <c r="O29" s="111"/>
    </row>
    <row r="30" spans="1:15" x14ac:dyDescent="0.25">
      <c r="A30" s="309"/>
      <c r="B30" s="311">
        <v>2017</v>
      </c>
      <c r="C30" s="380">
        <v>0</v>
      </c>
      <c r="D30" s="380">
        <v>8.9999999999999998E-4</v>
      </c>
      <c r="E30" s="380">
        <v>0.3977</v>
      </c>
      <c r="F30" s="380">
        <v>0.1757</v>
      </c>
      <c r="G30" s="380">
        <v>1.0925</v>
      </c>
      <c r="H30" s="380">
        <v>0</v>
      </c>
      <c r="I30" s="380">
        <v>2.9999999999999997E-4</v>
      </c>
      <c r="J30" s="380">
        <v>0.40799999999999997</v>
      </c>
      <c r="K30" s="380">
        <v>0.20580000000000001</v>
      </c>
      <c r="L30" s="380">
        <v>1.4651000000000001</v>
      </c>
      <c r="M30" s="111"/>
      <c r="N30" s="111"/>
      <c r="O30" s="111"/>
    </row>
    <row r="31" spans="1:15" x14ac:dyDescent="0.25">
      <c r="A31" s="309"/>
      <c r="B31" s="311">
        <v>2018</v>
      </c>
      <c r="C31" s="380">
        <v>2.2000000000000001E-3</v>
      </c>
      <c r="D31" s="380">
        <v>6.8199999999999997E-2</v>
      </c>
      <c r="E31" s="380">
        <v>1.403</v>
      </c>
      <c r="F31" s="380">
        <v>0.52910000000000001</v>
      </c>
      <c r="G31" s="380">
        <v>0.68879999999999997</v>
      </c>
      <c r="H31" s="380">
        <v>2.8999999999999998E-3</v>
      </c>
      <c r="I31" s="380">
        <v>9.8900000000000002E-2</v>
      </c>
      <c r="J31" s="380">
        <v>1.0172000000000001</v>
      </c>
      <c r="K31" s="380">
        <v>0.53779999999999994</v>
      </c>
      <c r="L31" s="380">
        <v>0.84040000000000004</v>
      </c>
      <c r="M31" s="111"/>
      <c r="N31" s="111"/>
      <c r="O31" s="111"/>
    </row>
    <row r="32" spans="1:15" x14ac:dyDescent="0.25">
      <c r="A32" s="309"/>
      <c r="B32" s="309"/>
      <c r="C32" s="380"/>
      <c r="D32" s="380"/>
      <c r="E32" s="380"/>
      <c r="F32" s="380"/>
      <c r="G32" s="380"/>
      <c r="H32" s="380"/>
      <c r="I32" s="380"/>
      <c r="J32" s="380"/>
      <c r="K32" s="380"/>
      <c r="L32" s="380"/>
      <c r="M32" s="111"/>
      <c r="N32" s="111"/>
      <c r="O32" s="111"/>
    </row>
    <row r="33" spans="3:12" x14ac:dyDescent="0.25">
      <c r="C33" s="154"/>
      <c r="D33" s="154"/>
      <c r="E33" s="154"/>
      <c r="F33" s="154"/>
      <c r="G33" s="154"/>
      <c r="H33" s="154"/>
      <c r="I33" s="154"/>
      <c r="J33" s="154"/>
      <c r="K33" s="154"/>
      <c r="L33" s="15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F074-EE2E-458C-8281-A104B480F980}">
  <sheetPr codeName="Sheet31"/>
  <dimension ref="A1:S460"/>
  <sheetViews>
    <sheetView workbookViewId="0">
      <selection activeCell="P35" sqref="P35"/>
    </sheetView>
  </sheetViews>
  <sheetFormatPr defaultRowHeight="10.5" x14ac:dyDescent="0.15"/>
  <cols>
    <col min="1" max="1" width="5.6640625" bestFit="1" customWidth="1"/>
    <col min="2" max="2" width="5.83203125" style="4" bestFit="1" customWidth="1"/>
    <col min="4" max="4" width="14.6640625" bestFit="1" customWidth="1"/>
    <col min="5" max="5" width="2.33203125" bestFit="1" customWidth="1"/>
    <col min="9" max="9" width="10.5" bestFit="1" customWidth="1"/>
    <col min="11" max="11" width="10.5" bestFit="1" customWidth="1"/>
    <col min="12" max="12" width="8.1640625" bestFit="1" customWidth="1"/>
    <col min="14" max="14" width="7" bestFit="1" customWidth="1"/>
    <col min="16" max="16" width="10.5" bestFit="1" customWidth="1"/>
  </cols>
  <sheetData>
    <row r="1" spans="1:19" x14ac:dyDescent="0.15">
      <c r="A1" t="s">
        <v>680</v>
      </c>
      <c r="B1" s="4" t="s">
        <v>679</v>
      </c>
      <c r="C1" t="s">
        <v>683</v>
      </c>
      <c r="D1" t="s">
        <v>682</v>
      </c>
      <c r="F1" t="s">
        <v>670</v>
      </c>
      <c r="G1" t="s">
        <v>681</v>
      </c>
      <c r="H1" t="s">
        <v>671</v>
      </c>
      <c r="I1" t="s">
        <v>672</v>
      </c>
      <c r="J1" t="s">
        <v>673</v>
      </c>
      <c r="K1" t="s">
        <v>674</v>
      </c>
      <c r="L1" t="s">
        <v>675</v>
      </c>
      <c r="M1" t="s">
        <v>676</v>
      </c>
      <c r="N1" t="s">
        <v>677</v>
      </c>
      <c r="O1" t="s">
        <v>678</v>
      </c>
      <c r="P1" t="s">
        <v>684</v>
      </c>
      <c r="S1" s="221" t="s">
        <v>1730</v>
      </c>
    </row>
    <row r="2" spans="1:19" x14ac:dyDescent="0.15">
      <c r="A2">
        <v>2014</v>
      </c>
      <c r="B2" s="4" t="s">
        <v>1588</v>
      </c>
      <c r="C2">
        <v>702816</v>
      </c>
      <c r="D2" t="s">
        <v>1589</v>
      </c>
      <c r="E2">
        <v>1</v>
      </c>
      <c r="F2">
        <v>0</v>
      </c>
      <c r="G2">
        <v>0</v>
      </c>
      <c r="H2">
        <v>0</v>
      </c>
      <c r="I2">
        <v>0</v>
      </c>
      <c r="J2">
        <v>1132981</v>
      </c>
      <c r="K2">
        <v>755758</v>
      </c>
      <c r="L2">
        <v>0</v>
      </c>
      <c r="M2">
        <v>0</v>
      </c>
      <c r="N2">
        <v>0</v>
      </c>
      <c r="O2">
        <v>0</v>
      </c>
      <c r="P2">
        <v>1888739</v>
      </c>
      <c r="Q2">
        <v>880760</v>
      </c>
    </row>
    <row r="3" spans="1:19" x14ac:dyDescent="0.15">
      <c r="A3">
        <v>2014</v>
      </c>
      <c r="B3" s="4" t="s">
        <v>1588</v>
      </c>
      <c r="C3">
        <v>702816</v>
      </c>
      <c r="D3" t="s">
        <v>1589</v>
      </c>
      <c r="E3">
        <v>2</v>
      </c>
      <c r="F3">
        <v>0</v>
      </c>
      <c r="G3">
        <v>0</v>
      </c>
      <c r="H3">
        <v>0</v>
      </c>
      <c r="I3">
        <v>0</v>
      </c>
      <c r="J3">
        <v>528331</v>
      </c>
      <c r="K3">
        <v>352425</v>
      </c>
      <c r="L3">
        <v>0</v>
      </c>
      <c r="M3">
        <v>0</v>
      </c>
      <c r="N3">
        <v>0</v>
      </c>
      <c r="O3">
        <v>0</v>
      </c>
      <c r="P3">
        <v>880757</v>
      </c>
      <c r="Q3">
        <v>880760</v>
      </c>
      <c r="R3" s="325"/>
    </row>
    <row r="4" spans="1:19" x14ac:dyDescent="0.15">
      <c r="A4">
        <v>2014</v>
      </c>
      <c r="B4" s="4" t="s">
        <v>1588</v>
      </c>
      <c r="C4">
        <v>702816</v>
      </c>
      <c r="D4" t="s">
        <v>1589</v>
      </c>
      <c r="E4">
        <v>3</v>
      </c>
      <c r="F4">
        <v>0</v>
      </c>
      <c r="G4">
        <v>0</v>
      </c>
      <c r="H4">
        <v>0</v>
      </c>
      <c r="I4">
        <v>0</v>
      </c>
      <c r="J4">
        <v>604649</v>
      </c>
      <c r="K4">
        <v>403333</v>
      </c>
      <c r="L4">
        <v>0</v>
      </c>
      <c r="M4">
        <v>0</v>
      </c>
      <c r="N4">
        <v>0</v>
      </c>
      <c r="O4">
        <v>0</v>
      </c>
      <c r="P4">
        <v>1007982</v>
      </c>
      <c r="Q4">
        <v>0</v>
      </c>
      <c r="R4" s="325"/>
    </row>
    <row r="5" spans="1:19" x14ac:dyDescent="0.15">
      <c r="A5">
        <v>2014</v>
      </c>
      <c r="B5" s="4" t="s">
        <v>1590</v>
      </c>
      <c r="C5">
        <v>2972608</v>
      </c>
      <c r="D5" t="s">
        <v>1591</v>
      </c>
      <c r="E5">
        <v>1</v>
      </c>
      <c r="F5">
        <v>0</v>
      </c>
      <c r="G5">
        <v>0</v>
      </c>
      <c r="H5">
        <v>0</v>
      </c>
      <c r="I5">
        <v>0</v>
      </c>
      <c r="J5">
        <v>1084000</v>
      </c>
      <c r="K5">
        <v>3308442</v>
      </c>
      <c r="L5">
        <v>0</v>
      </c>
      <c r="M5">
        <v>0</v>
      </c>
      <c r="N5">
        <v>0</v>
      </c>
      <c r="O5">
        <v>0</v>
      </c>
      <c r="P5">
        <v>4392443</v>
      </c>
      <c r="Q5">
        <v>1245953</v>
      </c>
      <c r="R5" s="325"/>
    </row>
    <row r="6" spans="1:19" x14ac:dyDescent="0.15">
      <c r="A6">
        <v>2014</v>
      </c>
      <c r="B6" s="4" t="s">
        <v>1590</v>
      </c>
      <c r="C6">
        <v>2972608</v>
      </c>
      <c r="D6" t="s">
        <v>1591</v>
      </c>
      <c r="E6">
        <v>2</v>
      </c>
      <c r="F6">
        <v>0</v>
      </c>
      <c r="G6">
        <v>0</v>
      </c>
      <c r="H6">
        <v>0</v>
      </c>
      <c r="I6">
        <v>0</v>
      </c>
      <c r="J6">
        <v>307487</v>
      </c>
      <c r="K6">
        <v>938472</v>
      </c>
      <c r="L6">
        <v>0</v>
      </c>
      <c r="M6">
        <v>0</v>
      </c>
      <c r="N6">
        <v>0</v>
      </c>
      <c r="O6">
        <v>0</v>
      </c>
      <c r="P6">
        <v>1245960</v>
      </c>
      <c r="Q6">
        <v>1245953</v>
      </c>
      <c r="R6" s="325"/>
    </row>
    <row r="7" spans="1:19" x14ac:dyDescent="0.15">
      <c r="A7">
        <v>2014</v>
      </c>
      <c r="B7" s="4" t="s">
        <v>1590</v>
      </c>
      <c r="C7">
        <v>2972608</v>
      </c>
      <c r="D7" t="s">
        <v>1591</v>
      </c>
      <c r="E7">
        <v>3</v>
      </c>
      <c r="F7">
        <v>0</v>
      </c>
      <c r="G7">
        <v>0</v>
      </c>
      <c r="H7">
        <v>0</v>
      </c>
      <c r="I7">
        <v>0</v>
      </c>
      <c r="J7">
        <v>776512</v>
      </c>
      <c r="K7">
        <v>2369970</v>
      </c>
      <c r="L7">
        <v>0</v>
      </c>
      <c r="M7">
        <v>0</v>
      </c>
      <c r="N7">
        <v>0</v>
      </c>
      <c r="O7">
        <v>0</v>
      </c>
      <c r="P7">
        <v>3146482</v>
      </c>
      <c r="Q7">
        <v>0</v>
      </c>
      <c r="R7" s="325"/>
    </row>
    <row r="8" spans="1:19" x14ac:dyDescent="0.15">
      <c r="A8">
        <v>2014</v>
      </c>
      <c r="B8" s="4" t="s">
        <v>1592</v>
      </c>
      <c r="C8">
        <v>205352</v>
      </c>
      <c r="D8" t="s">
        <v>1593</v>
      </c>
      <c r="E8">
        <v>1</v>
      </c>
      <c r="F8">
        <v>0</v>
      </c>
      <c r="G8">
        <v>0</v>
      </c>
      <c r="H8">
        <v>0</v>
      </c>
      <c r="I8">
        <v>0</v>
      </c>
      <c r="J8">
        <v>187748</v>
      </c>
      <c r="K8">
        <v>2748314</v>
      </c>
      <c r="L8">
        <v>0</v>
      </c>
      <c r="M8">
        <v>0</v>
      </c>
      <c r="N8">
        <v>0</v>
      </c>
      <c r="O8">
        <v>0</v>
      </c>
      <c r="P8">
        <v>2936063</v>
      </c>
      <c r="Q8">
        <v>1578923</v>
      </c>
      <c r="R8" s="325"/>
    </row>
    <row r="9" spans="1:19" x14ac:dyDescent="0.15">
      <c r="A9">
        <v>2014</v>
      </c>
      <c r="B9" s="4" t="s">
        <v>1592</v>
      </c>
      <c r="C9">
        <v>205352</v>
      </c>
      <c r="D9" t="s">
        <v>1593</v>
      </c>
      <c r="E9">
        <v>2</v>
      </c>
      <c r="F9">
        <v>0</v>
      </c>
      <c r="G9">
        <v>0</v>
      </c>
      <c r="H9">
        <v>0</v>
      </c>
      <c r="I9">
        <v>0</v>
      </c>
      <c r="J9">
        <v>100965</v>
      </c>
      <c r="K9">
        <v>1477960</v>
      </c>
      <c r="L9">
        <v>0</v>
      </c>
      <c r="M9">
        <v>0</v>
      </c>
      <c r="N9">
        <v>0</v>
      </c>
      <c r="O9">
        <v>0</v>
      </c>
      <c r="P9">
        <v>1578926</v>
      </c>
      <c r="Q9">
        <v>1578923</v>
      </c>
      <c r="R9" s="325"/>
    </row>
    <row r="10" spans="1:19" x14ac:dyDescent="0.15">
      <c r="A10">
        <v>2014</v>
      </c>
      <c r="B10" s="4" t="s">
        <v>1592</v>
      </c>
      <c r="C10">
        <v>205352</v>
      </c>
      <c r="D10" t="s">
        <v>1593</v>
      </c>
      <c r="E10">
        <v>3</v>
      </c>
      <c r="F10">
        <v>0</v>
      </c>
      <c r="G10">
        <v>0</v>
      </c>
      <c r="H10">
        <v>0</v>
      </c>
      <c r="I10">
        <v>0</v>
      </c>
      <c r="J10">
        <v>86783</v>
      </c>
      <c r="K10">
        <v>1270353</v>
      </c>
      <c r="L10">
        <v>0</v>
      </c>
      <c r="M10">
        <v>0</v>
      </c>
      <c r="N10">
        <v>0</v>
      </c>
      <c r="O10">
        <v>0</v>
      </c>
      <c r="P10">
        <v>1357136</v>
      </c>
      <c r="Q10">
        <v>0</v>
      </c>
      <c r="R10" s="325"/>
    </row>
    <row r="11" spans="1:19" x14ac:dyDescent="0.15">
      <c r="A11">
        <v>2014</v>
      </c>
      <c r="B11" s="4" t="s">
        <v>1592</v>
      </c>
      <c r="C11">
        <v>2518850</v>
      </c>
      <c r="D11" t="s">
        <v>1594</v>
      </c>
      <c r="E11">
        <v>1</v>
      </c>
      <c r="F11">
        <v>0</v>
      </c>
      <c r="G11">
        <v>0</v>
      </c>
      <c r="H11">
        <v>1821933</v>
      </c>
      <c r="I11">
        <v>13989216</v>
      </c>
      <c r="J11">
        <v>0</v>
      </c>
      <c r="K11">
        <v>0</v>
      </c>
      <c r="L11">
        <v>0</v>
      </c>
      <c r="M11">
        <v>0</v>
      </c>
      <c r="N11">
        <v>0</v>
      </c>
      <c r="O11">
        <v>0</v>
      </c>
      <c r="P11">
        <v>15811150</v>
      </c>
      <c r="Q11">
        <v>1578923</v>
      </c>
      <c r="R11" s="325"/>
    </row>
    <row r="12" spans="1:19" x14ac:dyDescent="0.15">
      <c r="A12">
        <v>2014</v>
      </c>
      <c r="B12" s="4" t="s">
        <v>1592</v>
      </c>
      <c r="C12">
        <v>2518850</v>
      </c>
      <c r="D12" t="s">
        <v>1594</v>
      </c>
      <c r="E12">
        <v>2</v>
      </c>
      <c r="F12">
        <v>0</v>
      </c>
      <c r="G12">
        <v>0</v>
      </c>
      <c r="H12">
        <v>181938</v>
      </c>
      <c r="I12">
        <v>1396963</v>
      </c>
      <c r="J12">
        <v>0</v>
      </c>
      <c r="K12">
        <v>0</v>
      </c>
      <c r="L12">
        <v>0</v>
      </c>
      <c r="M12">
        <v>0</v>
      </c>
      <c r="N12">
        <v>0</v>
      </c>
      <c r="O12">
        <v>0</v>
      </c>
      <c r="P12">
        <v>1578901</v>
      </c>
      <c r="Q12">
        <v>1578923</v>
      </c>
      <c r="R12" s="325"/>
    </row>
    <row r="13" spans="1:19" x14ac:dyDescent="0.15">
      <c r="A13">
        <v>2014</v>
      </c>
      <c r="B13" s="4" t="s">
        <v>1592</v>
      </c>
      <c r="C13">
        <v>2518850</v>
      </c>
      <c r="D13" t="s">
        <v>1594</v>
      </c>
      <c r="E13">
        <v>3</v>
      </c>
      <c r="F13">
        <v>0</v>
      </c>
      <c r="G13">
        <v>0</v>
      </c>
      <c r="H13">
        <v>1639995</v>
      </c>
      <c r="I13">
        <v>12592253</v>
      </c>
      <c r="J13">
        <v>0</v>
      </c>
      <c r="K13">
        <v>0</v>
      </c>
      <c r="L13">
        <v>0</v>
      </c>
      <c r="M13">
        <v>0</v>
      </c>
      <c r="N13">
        <v>0</v>
      </c>
      <c r="O13">
        <v>0</v>
      </c>
      <c r="P13">
        <v>14232248</v>
      </c>
      <c r="Q13">
        <v>0</v>
      </c>
      <c r="R13" s="325"/>
    </row>
    <row r="14" spans="1:19" x14ac:dyDescent="0.15">
      <c r="A14">
        <v>2014</v>
      </c>
      <c r="B14" s="4" t="s">
        <v>1595</v>
      </c>
      <c r="C14">
        <v>2963681</v>
      </c>
      <c r="D14" t="s">
        <v>1596</v>
      </c>
      <c r="E14">
        <v>1</v>
      </c>
      <c r="F14">
        <v>0</v>
      </c>
      <c r="G14">
        <v>0</v>
      </c>
      <c r="H14">
        <v>0</v>
      </c>
      <c r="I14">
        <v>0</v>
      </c>
      <c r="J14">
        <v>470579</v>
      </c>
      <c r="K14">
        <v>1507548</v>
      </c>
      <c r="L14">
        <v>0</v>
      </c>
      <c r="M14">
        <v>0</v>
      </c>
      <c r="N14">
        <v>0</v>
      </c>
      <c r="O14">
        <v>0</v>
      </c>
      <c r="P14">
        <v>1978127</v>
      </c>
      <c r="Q14">
        <v>1245953</v>
      </c>
      <c r="R14" s="325"/>
    </row>
    <row r="15" spans="1:19" x14ac:dyDescent="0.15">
      <c r="A15">
        <v>2014</v>
      </c>
      <c r="B15" s="4" t="s">
        <v>1595</v>
      </c>
      <c r="C15">
        <v>2963681</v>
      </c>
      <c r="D15" t="s">
        <v>1596</v>
      </c>
      <c r="E15">
        <v>2</v>
      </c>
      <c r="F15">
        <v>0</v>
      </c>
      <c r="G15">
        <v>0</v>
      </c>
      <c r="H15">
        <v>0</v>
      </c>
      <c r="I15">
        <v>0</v>
      </c>
      <c r="J15">
        <v>296398</v>
      </c>
      <c r="K15">
        <v>949544</v>
      </c>
      <c r="L15">
        <v>0</v>
      </c>
      <c r="M15">
        <v>0</v>
      </c>
      <c r="N15">
        <v>0</v>
      </c>
      <c r="O15">
        <v>0</v>
      </c>
      <c r="P15">
        <v>1245943</v>
      </c>
      <c r="Q15">
        <v>1245953</v>
      </c>
      <c r="R15" s="325"/>
    </row>
    <row r="16" spans="1:19" x14ac:dyDescent="0.15">
      <c r="A16">
        <v>2014</v>
      </c>
      <c r="B16" s="4" t="s">
        <v>1595</v>
      </c>
      <c r="C16">
        <v>2963681</v>
      </c>
      <c r="D16" t="s">
        <v>1596</v>
      </c>
      <c r="E16">
        <v>3</v>
      </c>
      <c r="F16">
        <v>0</v>
      </c>
      <c r="G16">
        <v>0</v>
      </c>
      <c r="H16">
        <v>0</v>
      </c>
      <c r="I16">
        <v>0</v>
      </c>
      <c r="J16">
        <v>174180</v>
      </c>
      <c r="K16">
        <v>558003</v>
      </c>
      <c r="L16">
        <v>0</v>
      </c>
      <c r="M16">
        <v>0</v>
      </c>
      <c r="N16">
        <v>0</v>
      </c>
      <c r="O16">
        <v>0</v>
      </c>
      <c r="P16">
        <v>732184</v>
      </c>
      <c r="Q16">
        <v>0</v>
      </c>
      <c r="R16" s="325"/>
    </row>
    <row r="17" spans="1:18" x14ac:dyDescent="0.15">
      <c r="A17">
        <v>2014</v>
      </c>
      <c r="B17" s="4" t="s">
        <v>1597</v>
      </c>
      <c r="C17">
        <v>3036909</v>
      </c>
      <c r="D17" t="s">
        <v>1598</v>
      </c>
      <c r="E17">
        <v>1</v>
      </c>
      <c r="F17">
        <v>0</v>
      </c>
      <c r="G17">
        <v>0</v>
      </c>
      <c r="H17">
        <v>0</v>
      </c>
      <c r="I17">
        <v>0</v>
      </c>
      <c r="J17">
        <v>417623</v>
      </c>
      <c r="K17">
        <v>1040339</v>
      </c>
      <c r="L17">
        <v>0</v>
      </c>
      <c r="M17">
        <v>0</v>
      </c>
      <c r="N17">
        <v>0</v>
      </c>
      <c r="O17">
        <v>0</v>
      </c>
      <c r="P17">
        <v>1457962</v>
      </c>
      <c r="Q17">
        <v>1245953</v>
      </c>
      <c r="R17" s="325"/>
    </row>
    <row r="18" spans="1:18" x14ac:dyDescent="0.15">
      <c r="A18">
        <v>2014</v>
      </c>
      <c r="B18" s="4" t="s">
        <v>1597</v>
      </c>
      <c r="C18">
        <v>3036909</v>
      </c>
      <c r="D18" t="s">
        <v>1598</v>
      </c>
      <c r="E18">
        <v>2</v>
      </c>
      <c r="F18">
        <v>0</v>
      </c>
      <c r="G18">
        <v>0</v>
      </c>
      <c r="H18">
        <v>0</v>
      </c>
      <c r="I18">
        <v>0</v>
      </c>
      <c r="J18">
        <v>356896</v>
      </c>
      <c r="K18">
        <v>889063</v>
      </c>
      <c r="L18">
        <v>0</v>
      </c>
      <c r="M18">
        <v>0</v>
      </c>
      <c r="N18">
        <v>0</v>
      </c>
      <c r="O18">
        <v>0</v>
      </c>
      <c r="P18">
        <v>1245960</v>
      </c>
      <c r="Q18">
        <v>1245953</v>
      </c>
      <c r="R18" s="325"/>
    </row>
    <row r="19" spans="1:18" x14ac:dyDescent="0.15">
      <c r="A19">
        <v>2014</v>
      </c>
      <c r="B19" s="4" t="s">
        <v>1597</v>
      </c>
      <c r="C19">
        <v>3036909</v>
      </c>
      <c r="D19" t="s">
        <v>1598</v>
      </c>
      <c r="E19">
        <v>3</v>
      </c>
      <c r="F19">
        <v>0</v>
      </c>
      <c r="G19">
        <v>0</v>
      </c>
      <c r="H19">
        <v>0</v>
      </c>
      <c r="I19">
        <v>0</v>
      </c>
      <c r="J19">
        <v>60726</v>
      </c>
      <c r="K19">
        <v>151275</v>
      </c>
      <c r="L19">
        <v>0</v>
      </c>
      <c r="M19">
        <v>0</v>
      </c>
      <c r="N19">
        <v>0</v>
      </c>
      <c r="O19">
        <v>0</v>
      </c>
      <c r="P19">
        <v>212002</v>
      </c>
      <c r="Q19">
        <v>0</v>
      </c>
      <c r="R19" s="325"/>
    </row>
    <row r="20" spans="1:18" x14ac:dyDescent="0.15">
      <c r="A20">
        <v>2014</v>
      </c>
      <c r="B20" s="4" t="s">
        <v>1599</v>
      </c>
      <c r="C20">
        <v>1332</v>
      </c>
      <c r="D20" t="s">
        <v>1600</v>
      </c>
      <c r="E20">
        <v>1</v>
      </c>
      <c r="F20">
        <v>0</v>
      </c>
      <c r="G20">
        <v>0</v>
      </c>
      <c r="H20">
        <v>0</v>
      </c>
      <c r="I20">
        <v>0</v>
      </c>
      <c r="J20">
        <v>297190</v>
      </c>
      <c r="K20">
        <v>1178560</v>
      </c>
      <c r="L20">
        <v>0</v>
      </c>
      <c r="M20">
        <v>0</v>
      </c>
      <c r="N20">
        <v>0</v>
      </c>
      <c r="O20">
        <v>0</v>
      </c>
      <c r="P20">
        <v>1475751</v>
      </c>
      <c r="Q20">
        <v>988169</v>
      </c>
      <c r="R20" s="325"/>
    </row>
    <row r="21" spans="1:18" x14ac:dyDescent="0.15">
      <c r="A21">
        <v>2014</v>
      </c>
      <c r="B21" s="4" t="s">
        <v>1599</v>
      </c>
      <c r="C21">
        <v>1332</v>
      </c>
      <c r="D21" t="s">
        <v>1600</v>
      </c>
      <c r="E21">
        <v>2</v>
      </c>
      <c r="F21">
        <v>0</v>
      </c>
      <c r="G21">
        <v>0</v>
      </c>
      <c r="H21">
        <v>0</v>
      </c>
      <c r="I21">
        <v>0</v>
      </c>
      <c r="J21">
        <v>198998</v>
      </c>
      <c r="K21">
        <v>789164</v>
      </c>
      <c r="L21">
        <v>0</v>
      </c>
      <c r="M21">
        <v>0</v>
      </c>
      <c r="N21">
        <v>0</v>
      </c>
      <c r="O21">
        <v>0</v>
      </c>
      <c r="P21">
        <v>988162</v>
      </c>
      <c r="Q21">
        <v>988169</v>
      </c>
      <c r="R21" s="325"/>
    </row>
    <row r="22" spans="1:18" x14ac:dyDescent="0.15">
      <c r="A22">
        <v>2014</v>
      </c>
      <c r="B22" s="4" t="s">
        <v>1599</v>
      </c>
      <c r="C22">
        <v>1332</v>
      </c>
      <c r="D22" t="s">
        <v>1600</v>
      </c>
      <c r="E22">
        <v>3</v>
      </c>
      <c r="F22">
        <v>0</v>
      </c>
      <c r="G22">
        <v>0</v>
      </c>
      <c r="H22">
        <v>0</v>
      </c>
      <c r="I22">
        <v>0</v>
      </c>
      <c r="J22">
        <v>98191</v>
      </c>
      <c r="K22">
        <v>389396</v>
      </c>
      <c r="L22">
        <v>0</v>
      </c>
      <c r="M22">
        <v>0</v>
      </c>
      <c r="N22">
        <v>0</v>
      </c>
      <c r="O22">
        <v>0</v>
      </c>
      <c r="P22">
        <v>487588</v>
      </c>
      <c r="Q22">
        <v>0</v>
      </c>
      <c r="R22" s="325"/>
    </row>
    <row r="23" spans="1:18" x14ac:dyDescent="0.15">
      <c r="A23">
        <v>2014</v>
      </c>
      <c r="B23" s="4" t="s">
        <v>1601</v>
      </c>
      <c r="C23">
        <v>2664901</v>
      </c>
      <c r="D23" t="s">
        <v>1602</v>
      </c>
      <c r="E23">
        <v>1</v>
      </c>
      <c r="F23">
        <v>0</v>
      </c>
      <c r="G23">
        <v>0</v>
      </c>
      <c r="H23">
        <v>0</v>
      </c>
      <c r="I23">
        <v>0</v>
      </c>
      <c r="J23">
        <v>528678</v>
      </c>
      <c r="K23">
        <v>450884</v>
      </c>
      <c r="L23">
        <v>0</v>
      </c>
      <c r="M23">
        <v>0</v>
      </c>
      <c r="N23">
        <v>0</v>
      </c>
      <c r="O23">
        <v>0</v>
      </c>
      <c r="P23">
        <v>979562</v>
      </c>
      <c r="Q23">
        <v>773350</v>
      </c>
      <c r="R23" s="325"/>
    </row>
    <row r="24" spans="1:18" x14ac:dyDescent="0.15">
      <c r="A24">
        <v>2014</v>
      </c>
      <c r="B24" s="4" t="s">
        <v>1601</v>
      </c>
      <c r="C24">
        <v>2664901</v>
      </c>
      <c r="D24" t="s">
        <v>1602</v>
      </c>
      <c r="E24">
        <v>2</v>
      </c>
      <c r="F24">
        <v>0</v>
      </c>
      <c r="G24">
        <v>0</v>
      </c>
      <c r="H24">
        <v>0</v>
      </c>
      <c r="I24">
        <v>0</v>
      </c>
      <c r="J24">
        <v>417381</v>
      </c>
      <c r="K24">
        <v>355964</v>
      </c>
      <c r="L24">
        <v>0</v>
      </c>
      <c r="M24">
        <v>0</v>
      </c>
      <c r="N24">
        <v>0</v>
      </c>
      <c r="O24">
        <v>0</v>
      </c>
      <c r="P24">
        <v>773345</v>
      </c>
      <c r="Q24">
        <v>773350</v>
      </c>
      <c r="R24" s="325"/>
    </row>
    <row r="25" spans="1:18" x14ac:dyDescent="0.15">
      <c r="A25">
        <v>2014</v>
      </c>
      <c r="B25" s="4" t="s">
        <v>1601</v>
      </c>
      <c r="C25">
        <v>2664901</v>
      </c>
      <c r="D25" t="s">
        <v>1602</v>
      </c>
      <c r="E25">
        <v>3</v>
      </c>
      <c r="F25">
        <v>0</v>
      </c>
      <c r="G25">
        <v>0</v>
      </c>
      <c r="H25">
        <v>0</v>
      </c>
      <c r="I25">
        <v>0</v>
      </c>
      <c r="J25">
        <v>111297</v>
      </c>
      <c r="K25">
        <v>94920</v>
      </c>
      <c r="L25">
        <v>0</v>
      </c>
      <c r="M25">
        <v>0</v>
      </c>
      <c r="N25">
        <v>0</v>
      </c>
      <c r="O25">
        <v>0</v>
      </c>
      <c r="P25">
        <v>206217</v>
      </c>
      <c r="Q25">
        <v>0</v>
      </c>
      <c r="R25" s="325"/>
    </row>
    <row r="26" spans="1:18" x14ac:dyDescent="0.15">
      <c r="A26">
        <v>2014</v>
      </c>
      <c r="B26" s="4" t="s">
        <v>1603</v>
      </c>
      <c r="C26">
        <v>34697</v>
      </c>
      <c r="D26" t="s">
        <v>1604</v>
      </c>
      <c r="E26">
        <v>1</v>
      </c>
      <c r="F26">
        <v>0</v>
      </c>
      <c r="G26">
        <v>0</v>
      </c>
      <c r="H26">
        <v>0</v>
      </c>
      <c r="I26">
        <v>0</v>
      </c>
      <c r="J26">
        <v>356715</v>
      </c>
      <c r="K26">
        <v>1202736</v>
      </c>
      <c r="L26">
        <v>0</v>
      </c>
      <c r="M26">
        <v>0</v>
      </c>
      <c r="N26">
        <v>0</v>
      </c>
      <c r="O26">
        <v>0</v>
      </c>
      <c r="P26">
        <v>1559452</v>
      </c>
      <c r="Q26">
        <v>988169</v>
      </c>
      <c r="R26" s="325"/>
    </row>
    <row r="27" spans="1:18" x14ac:dyDescent="0.15">
      <c r="A27">
        <v>2014</v>
      </c>
      <c r="B27" s="4" t="s">
        <v>1603</v>
      </c>
      <c r="C27">
        <v>34697</v>
      </c>
      <c r="D27" t="s">
        <v>1604</v>
      </c>
      <c r="E27">
        <v>2</v>
      </c>
      <c r="F27">
        <v>0</v>
      </c>
      <c r="G27">
        <v>0</v>
      </c>
      <c r="H27">
        <v>0</v>
      </c>
      <c r="I27">
        <v>0</v>
      </c>
      <c r="J27">
        <v>226036</v>
      </c>
      <c r="K27">
        <v>762126</v>
      </c>
      <c r="L27">
        <v>0</v>
      </c>
      <c r="M27">
        <v>0</v>
      </c>
      <c r="N27">
        <v>0</v>
      </c>
      <c r="O27">
        <v>0</v>
      </c>
      <c r="P27">
        <v>988162</v>
      </c>
      <c r="Q27">
        <v>988169</v>
      </c>
      <c r="R27" s="325"/>
    </row>
    <row r="28" spans="1:18" x14ac:dyDescent="0.15">
      <c r="A28">
        <v>2014</v>
      </c>
      <c r="B28" s="4" t="s">
        <v>1603</v>
      </c>
      <c r="C28">
        <v>34697</v>
      </c>
      <c r="D28" t="s">
        <v>1604</v>
      </c>
      <c r="E28">
        <v>3</v>
      </c>
      <c r="F28">
        <v>0</v>
      </c>
      <c r="G28">
        <v>0</v>
      </c>
      <c r="H28">
        <v>0</v>
      </c>
      <c r="I28">
        <v>0</v>
      </c>
      <c r="J28">
        <v>130679</v>
      </c>
      <c r="K28">
        <v>440610</v>
      </c>
      <c r="L28">
        <v>0</v>
      </c>
      <c r="M28">
        <v>0</v>
      </c>
      <c r="N28">
        <v>0</v>
      </c>
      <c r="O28">
        <v>0</v>
      </c>
      <c r="P28">
        <v>571289</v>
      </c>
      <c r="Q28">
        <v>0</v>
      </c>
      <c r="R28" s="325"/>
    </row>
    <row r="29" spans="1:18" x14ac:dyDescent="0.15">
      <c r="A29">
        <v>2014</v>
      </c>
      <c r="B29" s="4" t="s">
        <v>1605</v>
      </c>
      <c r="C29">
        <v>2618271</v>
      </c>
      <c r="D29" t="s">
        <v>1606</v>
      </c>
      <c r="E29">
        <v>1</v>
      </c>
      <c r="F29">
        <v>0</v>
      </c>
      <c r="G29">
        <v>0</v>
      </c>
      <c r="H29">
        <v>0</v>
      </c>
      <c r="I29">
        <v>0</v>
      </c>
      <c r="J29">
        <v>699596</v>
      </c>
      <c r="K29">
        <v>1554478</v>
      </c>
      <c r="L29">
        <v>0</v>
      </c>
      <c r="M29">
        <v>0</v>
      </c>
      <c r="N29">
        <v>0</v>
      </c>
      <c r="O29">
        <v>0</v>
      </c>
      <c r="P29">
        <v>2254074</v>
      </c>
      <c r="Q29">
        <v>880760</v>
      </c>
      <c r="R29" s="325"/>
    </row>
    <row r="30" spans="1:18" x14ac:dyDescent="0.15">
      <c r="A30">
        <v>2014</v>
      </c>
      <c r="B30" s="4" t="s">
        <v>1605</v>
      </c>
      <c r="C30">
        <v>2618271</v>
      </c>
      <c r="D30" t="s">
        <v>1606</v>
      </c>
      <c r="E30">
        <v>2</v>
      </c>
      <c r="F30">
        <v>0</v>
      </c>
      <c r="G30">
        <v>0</v>
      </c>
      <c r="H30">
        <v>0</v>
      </c>
      <c r="I30">
        <v>0</v>
      </c>
      <c r="J30">
        <v>273360</v>
      </c>
      <c r="K30">
        <v>607396</v>
      </c>
      <c r="L30">
        <v>0</v>
      </c>
      <c r="M30">
        <v>0</v>
      </c>
      <c r="N30">
        <v>0</v>
      </c>
      <c r="O30">
        <v>0</v>
      </c>
      <c r="P30">
        <v>880757</v>
      </c>
      <c r="Q30">
        <v>880760</v>
      </c>
      <c r="R30" s="325"/>
    </row>
    <row r="31" spans="1:18" x14ac:dyDescent="0.15">
      <c r="A31">
        <v>2014</v>
      </c>
      <c r="B31" s="4" t="s">
        <v>1605</v>
      </c>
      <c r="C31">
        <v>2618271</v>
      </c>
      <c r="D31" t="s">
        <v>1606</v>
      </c>
      <c r="E31">
        <v>3</v>
      </c>
      <c r="F31">
        <v>0</v>
      </c>
      <c r="G31">
        <v>0</v>
      </c>
      <c r="H31">
        <v>0</v>
      </c>
      <c r="I31">
        <v>0</v>
      </c>
      <c r="J31">
        <v>426235</v>
      </c>
      <c r="K31">
        <v>947081</v>
      </c>
      <c r="L31">
        <v>0</v>
      </c>
      <c r="M31">
        <v>0</v>
      </c>
      <c r="N31">
        <v>0</v>
      </c>
      <c r="O31">
        <v>0</v>
      </c>
      <c r="P31">
        <v>1373317</v>
      </c>
      <c r="Q31">
        <v>0</v>
      </c>
      <c r="R31" s="325"/>
    </row>
    <row r="32" spans="1:18" x14ac:dyDescent="0.15">
      <c r="A32">
        <v>2014</v>
      </c>
      <c r="B32" s="4" t="s">
        <v>1605</v>
      </c>
      <c r="C32">
        <v>2788783</v>
      </c>
      <c r="D32" t="s">
        <v>1607</v>
      </c>
      <c r="E32">
        <v>1</v>
      </c>
      <c r="F32">
        <v>0</v>
      </c>
      <c r="G32">
        <v>0</v>
      </c>
      <c r="H32">
        <v>0</v>
      </c>
      <c r="I32">
        <v>0</v>
      </c>
      <c r="J32">
        <v>445901</v>
      </c>
      <c r="K32">
        <v>525763</v>
      </c>
      <c r="L32">
        <v>0</v>
      </c>
      <c r="M32">
        <v>0</v>
      </c>
      <c r="N32">
        <v>0</v>
      </c>
      <c r="O32">
        <v>0</v>
      </c>
      <c r="P32">
        <v>971664</v>
      </c>
      <c r="Q32">
        <v>880760</v>
      </c>
      <c r="R32" s="325"/>
    </row>
    <row r="33" spans="1:18" x14ac:dyDescent="0.15">
      <c r="A33">
        <v>2014</v>
      </c>
      <c r="B33" s="4" t="s">
        <v>1605</v>
      </c>
      <c r="C33">
        <v>2788783</v>
      </c>
      <c r="D33" t="s">
        <v>1607</v>
      </c>
      <c r="E33">
        <v>2</v>
      </c>
      <c r="F33">
        <v>0</v>
      </c>
      <c r="G33">
        <v>0</v>
      </c>
      <c r="H33">
        <v>0</v>
      </c>
      <c r="I33">
        <v>0</v>
      </c>
      <c r="J33">
        <v>404182</v>
      </c>
      <c r="K33">
        <v>476572</v>
      </c>
      <c r="L33">
        <v>0</v>
      </c>
      <c r="M33">
        <v>0</v>
      </c>
      <c r="N33">
        <v>0</v>
      </c>
      <c r="O33">
        <v>0</v>
      </c>
      <c r="P33">
        <v>880755</v>
      </c>
      <c r="Q33">
        <v>880760</v>
      </c>
      <c r="R33" s="325"/>
    </row>
    <row r="34" spans="1:18" x14ac:dyDescent="0.15">
      <c r="A34">
        <v>2014</v>
      </c>
      <c r="B34" s="4" t="s">
        <v>1605</v>
      </c>
      <c r="C34">
        <v>2788783</v>
      </c>
      <c r="D34" t="s">
        <v>1607</v>
      </c>
      <c r="E34">
        <v>3</v>
      </c>
      <c r="F34">
        <v>0</v>
      </c>
      <c r="G34">
        <v>0</v>
      </c>
      <c r="H34">
        <v>0</v>
      </c>
      <c r="I34">
        <v>0</v>
      </c>
      <c r="J34">
        <v>41718</v>
      </c>
      <c r="K34">
        <v>49190</v>
      </c>
      <c r="L34">
        <v>0</v>
      </c>
      <c r="M34">
        <v>0</v>
      </c>
      <c r="N34">
        <v>0</v>
      </c>
      <c r="O34">
        <v>0</v>
      </c>
      <c r="P34">
        <v>90908</v>
      </c>
      <c r="Q34">
        <v>0</v>
      </c>
      <c r="R34" s="325"/>
    </row>
    <row r="35" spans="1:18" x14ac:dyDescent="0.15">
      <c r="A35">
        <v>2014</v>
      </c>
      <c r="B35" s="4" t="s">
        <v>1605</v>
      </c>
      <c r="C35">
        <v>2839777</v>
      </c>
      <c r="D35" t="s">
        <v>1608</v>
      </c>
      <c r="E35">
        <v>1</v>
      </c>
      <c r="F35">
        <v>0</v>
      </c>
      <c r="G35">
        <v>0</v>
      </c>
      <c r="H35">
        <v>0</v>
      </c>
      <c r="I35">
        <v>0</v>
      </c>
      <c r="J35">
        <v>379823</v>
      </c>
      <c r="K35">
        <v>1060689</v>
      </c>
      <c r="L35">
        <v>0</v>
      </c>
      <c r="M35">
        <v>0</v>
      </c>
      <c r="N35">
        <v>0</v>
      </c>
      <c r="O35">
        <v>0</v>
      </c>
      <c r="P35">
        <v>1440512</v>
      </c>
      <c r="Q35">
        <v>880760</v>
      </c>
      <c r="R35" s="325"/>
    </row>
    <row r="36" spans="1:18" x14ac:dyDescent="0.15">
      <c r="A36">
        <v>2014</v>
      </c>
      <c r="B36" s="4" t="s">
        <v>1605</v>
      </c>
      <c r="C36">
        <v>2839777</v>
      </c>
      <c r="D36" t="s">
        <v>1608</v>
      </c>
      <c r="E36">
        <v>2</v>
      </c>
      <c r="F36">
        <v>0</v>
      </c>
      <c r="G36">
        <v>0</v>
      </c>
      <c r="H36">
        <v>0</v>
      </c>
      <c r="I36">
        <v>0</v>
      </c>
      <c r="J36">
        <v>232231</v>
      </c>
      <c r="K36">
        <v>648526</v>
      </c>
      <c r="L36">
        <v>0</v>
      </c>
      <c r="M36">
        <v>0</v>
      </c>
      <c r="N36">
        <v>0</v>
      </c>
      <c r="O36">
        <v>0</v>
      </c>
      <c r="P36">
        <v>880757</v>
      </c>
      <c r="Q36">
        <v>880760</v>
      </c>
      <c r="R36" s="325"/>
    </row>
    <row r="37" spans="1:18" x14ac:dyDescent="0.15">
      <c r="A37">
        <v>2014</v>
      </c>
      <c r="B37" s="4" t="s">
        <v>1605</v>
      </c>
      <c r="C37">
        <v>2839777</v>
      </c>
      <c r="D37" t="s">
        <v>1608</v>
      </c>
      <c r="E37">
        <v>3</v>
      </c>
      <c r="F37">
        <v>0</v>
      </c>
      <c r="G37">
        <v>0</v>
      </c>
      <c r="H37">
        <v>0</v>
      </c>
      <c r="I37">
        <v>0</v>
      </c>
      <c r="J37">
        <v>147591</v>
      </c>
      <c r="K37">
        <v>412162</v>
      </c>
      <c r="L37">
        <v>0</v>
      </c>
      <c r="M37">
        <v>0</v>
      </c>
      <c r="N37">
        <v>0</v>
      </c>
      <c r="O37">
        <v>0</v>
      </c>
      <c r="P37">
        <v>559754</v>
      </c>
      <c r="Q37">
        <v>0</v>
      </c>
      <c r="R37" s="325"/>
    </row>
    <row r="38" spans="1:18" x14ac:dyDescent="0.15">
      <c r="A38">
        <v>2014</v>
      </c>
      <c r="B38" s="4" t="s">
        <v>1605</v>
      </c>
      <c r="C38">
        <v>2870313</v>
      </c>
      <c r="D38" t="s">
        <v>1609</v>
      </c>
      <c r="E38">
        <v>1</v>
      </c>
      <c r="F38">
        <v>0</v>
      </c>
      <c r="G38">
        <v>0</v>
      </c>
      <c r="H38">
        <v>0</v>
      </c>
      <c r="I38">
        <v>0</v>
      </c>
      <c r="J38">
        <v>0</v>
      </c>
      <c r="K38">
        <v>0</v>
      </c>
      <c r="L38">
        <v>43485</v>
      </c>
      <c r="M38">
        <v>1425626</v>
      </c>
      <c r="N38">
        <v>0</v>
      </c>
      <c r="O38">
        <v>0</v>
      </c>
      <c r="P38">
        <v>1469112</v>
      </c>
      <c r="Q38">
        <v>880760</v>
      </c>
      <c r="R38" s="325"/>
    </row>
    <row r="39" spans="1:18" x14ac:dyDescent="0.15">
      <c r="A39">
        <v>2014</v>
      </c>
      <c r="B39" s="4" t="s">
        <v>1605</v>
      </c>
      <c r="C39">
        <v>2870313</v>
      </c>
      <c r="D39" t="s">
        <v>1609</v>
      </c>
      <c r="E39">
        <v>2</v>
      </c>
      <c r="F39">
        <v>0</v>
      </c>
      <c r="G39">
        <v>0</v>
      </c>
      <c r="H39">
        <v>0</v>
      </c>
      <c r="I39">
        <v>0</v>
      </c>
      <c r="J39">
        <v>0</v>
      </c>
      <c r="K39">
        <v>0</v>
      </c>
      <c r="L39">
        <v>26070</v>
      </c>
      <c r="M39">
        <v>854691</v>
      </c>
      <c r="N39">
        <v>0</v>
      </c>
      <c r="O39">
        <v>0</v>
      </c>
      <c r="P39">
        <v>880762</v>
      </c>
      <c r="Q39">
        <v>880760</v>
      </c>
      <c r="R39" s="325"/>
    </row>
    <row r="40" spans="1:18" x14ac:dyDescent="0.15">
      <c r="A40">
        <v>2014</v>
      </c>
      <c r="B40" s="4" t="s">
        <v>1605</v>
      </c>
      <c r="C40">
        <v>2870313</v>
      </c>
      <c r="D40" t="s">
        <v>1609</v>
      </c>
      <c r="E40">
        <v>3</v>
      </c>
      <c r="F40">
        <v>0</v>
      </c>
      <c r="G40">
        <v>0</v>
      </c>
      <c r="H40">
        <v>0</v>
      </c>
      <c r="I40">
        <v>0</v>
      </c>
      <c r="J40">
        <v>0</v>
      </c>
      <c r="K40">
        <v>0</v>
      </c>
      <c r="L40">
        <v>17415</v>
      </c>
      <c r="M40">
        <v>570935</v>
      </c>
      <c r="N40">
        <v>0</v>
      </c>
      <c r="O40">
        <v>0</v>
      </c>
      <c r="P40">
        <v>588350</v>
      </c>
      <c r="Q40">
        <v>0</v>
      </c>
      <c r="R40" s="325"/>
    </row>
    <row r="41" spans="1:18" x14ac:dyDescent="0.15">
      <c r="A41">
        <v>2014</v>
      </c>
      <c r="B41" s="4" t="s">
        <v>1610</v>
      </c>
      <c r="C41">
        <v>74805</v>
      </c>
      <c r="D41" t="s">
        <v>1611</v>
      </c>
      <c r="E41">
        <v>1</v>
      </c>
      <c r="F41">
        <v>0</v>
      </c>
      <c r="G41">
        <v>0</v>
      </c>
      <c r="H41">
        <v>0</v>
      </c>
      <c r="I41">
        <v>0</v>
      </c>
      <c r="J41">
        <v>380330</v>
      </c>
      <c r="K41">
        <v>663476</v>
      </c>
      <c r="L41">
        <v>0</v>
      </c>
      <c r="M41">
        <v>0</v>
      </c>
      <c r="N41">
        <v>0</v>
      </c>
      <c r="O41">
        <v>0</v>
      </c>
      <c r="P41">
        <v>1043806</v>
      </c>
      <c r="Q41">
        <v>988169</v>
      </c>
      <c r="R41" s="325"/>
    </row>
    <row r="42" spans="1:18" x14ac:dyDescent="0.15">
      <c r="A42">
        <v>2014</v>
      </c>
      <c r="B42" s="4" t="s">
        <v>1610</v>
      </c>
      <c r="C42">
        <v>74805</v>
      </c>
      <c r="D42" t="s">
        <v>1611</v>
      </c>
      <c r="E42">
        <v>2</v>
      </c>
      <c r="F42">
        <v>0</v>
      </c>
      <c r="G42">
        <v>0</v>
      </c>
      <c r="H42">
        <v>0</v>
      </c>
      <c r="I42">
        <v>0</v>
      </c>
      <c r="J42">
        <v>360058</v>
      </c>
      <c r="K42">
        <v>628113</v>
      </c>
      <c r="L42">
        <v>0</v>
      </c>
      <c r="M42">
        <v>0</v>
      </c>
      <c r="N42">
        <v>0</v>
      </c>
      <c r="O42">
        <v>0</v>
      </c>
      <c r="P42">
        <v>988171</v>
      </c>
      <c r="Q42">
        <v>988169</v>
      </c>
      <c r="R42" s="325"/>
    </row>
    <row r="43" spans="1:18" x14ac:dyDescent="0.15">
      <c r="A43">
        <v>2014</v>
      </c>
      <c r="B43" s="4" t="s">
        <v>1610</v>
      </c>
      <c r="C43">
        <v>74805</v>
      </c>
      <c r="D43" t="s">
        <v>1611</v>
      </c>
      <c r="E43">
        <v>3</v>
      </c>
      <c r="F43">
        <v>0</v>
      </c>
      <c r="G43">
        <v>0</v>
      </c>
      <c r="H43">
        <v>0</v>
      </c>
      <c r="I43">
        <v>0</v>
      </c>
      <c r="J43">
        <v>20271</v>
      </c>
      <c r="K43">
        <v>35363</v>
      </c>
      <c r="L43">
        <v>0</v>
      </c>
      <c r="M43">
        <v>0</v>
      </c>
      <c r="N43">
        <v>0</v>
      </c>
      <c r="O43">
        <v>0</v>
      </c>
      <c r="P43">
        <v>55634</v>
      </c>
      <c r="Q43">
        <v>0</v>
      </c>
      <c r="R43" s="325"/>
    </row>
    <row r="44" spans="1:18" x14ac:dyDescent="0.15">
      <c r="A44">
        <v>2014</v>
      </c>
      <c r="B44" s="4" t="s">
        <v>1610</v>
      </c>
      <c r="C44">
        <v>2390151</v>
      </c>
      <c r="D44" t="s">
        <v>1612</v>
      </c>
      <c r="E44">
        <v>1</v>
      </c>
      <c r="F44">
        <v>0</v>
      </c>
      <c r="G44">
        <v>0</v>
      </c>
      <c r="H44">
        <v>0</v>
      </c>
      <c r="I44">
        <v>0</v>
      </c>
      <c r="J44">
        <v>496446</v>
      </c>
      <c r="K44">
        <v>640462</v>
      </c>
      <c r="L44">
        <v>0</v>
      </c>
      <c r="M44">
        <v>0</v>
      </c>
      <c r="N44">
        <v>0</v>
      </c>
      <c r="O44">
        <v>0</v>
      </c>
      <c r="P44">
        <v>1136909</v>
      </c>
      <c r="Q44">
        <v>988169</v>
      </c>
      <c r="R44" s="325"/>
    </row>
    <row r="45" spans="1:18" x14ac:dyDescent="0.15">
      <c r="A45">
        <v>2014</v>
      </c>
      <c r="B45" s="4" t="s">
        <v>1610</v>
      </c>
      <c r="C45">
        <v>2390151</v>
      </c>
      <c r="D45" t="s">
        <v>1612</v>
      </c>
      <c r="E45">
        <v>2</v>
      </c>
      <c r="F45">
        <v>0</v>
      </c>
      <c r="G45">
        <v>0</v>
      </c>
      <c r="H45">
        <v>0</v>
      </c>
      <c r="I45">
        <v>0</v>
      </c>
      <c r="J45">
        <v>431496</v>
      </c>
      <c r="K45">
        <v>556671</v>
      </c>
      <c r="L45">
        <v>0</v>
      </c>
      <c r="M45">
        <v>0</v>
      </c>
      <c r="N45">
        <v>0</v>
      </c>
      <c r="O45">
        <v>0</v>
      </c>
      <c r="P45">
        <v>988167</v>
      </c>
      <c r="Q45">
        <v>988169</v>
      </c>
      <c r="R45" s="325"/>
    </row>
    <row r="46" spans="1:18" x14ac:dyDescent="0.15">
      <c r="A46">
        <v>2014</v>
      </c>
      <c r="B46" s="4" t="s">
        <v>1610</v>
      </c>
      <c r="C46">
        <v>2390151</v>
      </c>
      <c r="D46" t="s">
        <v>1612</v>
      </c>
      <c r="E46">
        <v>3</v>
      </c>
      <c r="F46">
        <v>0</v>
      </c>
      <c r="G46">
        <v>0</v>
      </c>
      <c r="H46">
        <v>0</v>
      </c>
      <c r="I46">
        <v>0</v>
      </c>
      <c r="J46">
        <v>64950</v>
      </c>
      <c r="K46">
        <v>83791</v>
      </c>
      <c r="L46">
        <v>0</v>
      </c>
      <c r="M46">
        <v>0</v>
      </c>
      <c r="N46">
        <v>0</v>
      </c>
      <c r="O46">
        <v>0</v>
      </c>
      <c r="P46">
        <v>148741</v>
      </c>
      <c r="Q46">
        <v>0</v>
      </c>
      <c r="R46" s="325"/>
    </row>
    <row r="47" spans="1:18" x14ac:dyDescent="0.15">
      <c r="A47">
        <v>2014</v>
      </c>
      <c r="B47" s="4" t="s">
        <v>1613</v>
      </c>
      <c r="C47">
        <v>3125741</v>
      </c>
      <c r="D47" t="s">
        <v>1614</v>
      </c>
      <c r="E47">
        <v>1</v>
      </c>
      <c r="F47">
        <v>0</v>
      </c>
      <c r="G47">
        <v>0</v>
      </c>
      <c r="H47">
        <v>0</v>
      </c>
      <c r="I47">
        <v>0</v>
      </c>
      <c r="J47">
        <v>289917</v>
      </c>
      <c r="K47">
        <v>1023575</v>
      </c>
      <c r="L47">
        <v>0</v>
      </c>
      <c r="M47">
        <v>0</v>
      </c>
      <c r="N47">
        <v>0</v>
      </c>
      <c r="O47">
        <v>0</v>
      </c>
      <c r="P47">
        <v>1313492</v>
      </c>
      <c r="Q47">
        <v>988169</v>
      </c>
      <c r="R47" s="325"/>
    </row>
    <row r="48" spans="1:18" x14ac:dyDescent="0.15">
      <c r="A48">
        <v>2014</v>
      </c>
      <c r="B48" s="4" t="s">
        <v>1613</v>
      </c>
      <c r="C48">
        <v>3125741</v>
      </c>
      <c r="D48" t="s">
        <v>1614</v>
      </c>
      <c r="E48">
        <v>2</v>
      </c>
      <c r="F48">
        <v>0</v>
      </c>
      <c r="G48">
        <v>0</v>
      </c>
      <c r="H48">
        <v>0</v>
      </c>
      <c r="I48">
        <v>0</v>
      </c>
      <c r="J48">
        <v>218110</v>
      </c>
      <c r="K48">
        <v>770056</v>
      </c>
      <c r="L48">
        <v>0</v>
      </c>
      <c r="M48">
        <v>0</v>
      </c>
      <c r="N48">
        <v>0</v>
      </c>
      <c r="O48">
        <v>0</v>
      </c>
      <c r="P48">
        <v>988166</v>
      </c>
      <c r="Q48">
        <v>988169</v>
      </c>
      <c r="R48" s="325"/>
    </row>
    <row r="49" spans="1:18" x14ac:dyDescent="0.15">
      <c r="A49">
        <v>2014</v>
      </c>
      <c r="B49" s="4" t="s">
        <v>1613</v>
      </c>
      <c r="C49">
        <v>3125741</v>
      </c>
      <c r="D49" t="s">
        <v>1614</v>
      </c>
      <c r="E49">
        <v>3</v>
      </c>
      <c r="F49">
        <v>0</v>
      </c>
      <c r="G49">
        <v>0</v>
      </c>
      <c r="H49">
        <v>0</v>
      </c>
      <c r="I49">
        <v>0</v>
      </c>
      <c r="J49">
        <v>71806</v>
      </c>
      <c r="K49">
        <v>253519</v>
      </c>
      <c r="L49">
        <v>0</v>
      </c>
      <c r="M49">
        <v>0</v>
      </c>
      <c r="N49">
        <v>0</v>
      </c>
      <c r="O49">
        <v>0</v>
      </c>
      <c r="P49">
        <v>325325</v>
      </c>
      <c r="Q49">
        <v>0</v>
      </c>
      <c r="R49" s="325"/>
    </row>
    <row r="50" spans="1:18" x14ac:dyDescent="0.15">
      <c r="A50">
        <v>2014</v>
      </c>
      <c r="B50" s="4" t="s">
        <v>1615</v>
      </c>
      <c r="C50">
        <v>2513656</v>
      </c>
      <c r="D50" t="s">
        <v>1616</v>
      </c>
      <c r="E50">
        <v>1</v>
      </c>
      <c r="F50">
        <v>0</v>
      </c>
      <c r="G50">
        <v>0</v>
      </c>
      <c r="H50">
        <v>0</v>
      </c>
      <c r="I50">
        <v>0</v>
      </c>
      <c r="J50">
        <v>632808</v>
      </c>
      <c r="K50">
        <v>648680</v>
      </c>
      <c r="L50">
        <v>0</v>
      </c>
      <c r="M50">
        <v>0</v>
      </c>
      <c r="N50">
        <v>0</v>
      </c>
      <c r="O50">
        <v>0</v>
      </c>
      <c r="P50">
        <v>1281488</v>
      </c>
      <c r="Q50">
        <v>773350</v>
      </c>
      <c r="R50" s="325"/>
    </row>
    <row r="51" spans="1:18" x14ac:dyDescent="0.15">
      <c r="A51">
        <v>2014</v>
      </c>
      <c r="B51" s="4" t="s">
        <v>1615</v>
      </c>
      <c r="C51">
        <v>2513656</v>
      </c>
      <c r="D51" t="s">
        <v>1616</v>
      </c>
      <c r="E51">
        <v>2</v>
      </c>
      <c r="F51">
        <v>0</v>
      </c>
      <c r="G51">
        <v>0</v>
      </c>
      <c r="H51">
        <v>0</v>
      </c>
      <c r="I51">
        <v>0</v>
      </c>
      <c r="J51">
        <v>381886</v>
      </c>
      <c r="K51">
        <v>391465</v>
      </c>
      <c r="L51">
        <v>0</v>
      </c>
      <c r="M51">
        <v>0</v>
      </c>
      <c r="N51">
        <v>0</v>
      </c>
      <c r="O51">
        <v>0</v>
      </c>
      <c r="P51">
        <v>773352</v>
      </c>
      <c r="Q51">
        <v>773350</v>
      </c>
      <c r="R51" s="325"/>
    </row>
    <row r="52" spans="1:18" x14ac:dyDescent="0.15">
      <c r="A52">
        <v>2014</v>
      </c>
      <c r="B52" s="4" t="s">
        <v>1615</v>
      </c>
      <c r="C52">
        <v>2513656</v>
      </c>
      <c r="D52" t="s">
        <v>1616</v>
      </c>
      <c r="E52">
        <v>3</v>
      </c>
      <c r="F52">
        <v>0</v>
      </c>
      <c r="G52">
        <v>0</v>
      </c>
      <c r="H52">
        <v>0</v>
      </c>
      <c r="I52">
        <v>0</v>
      </c>
      <c r="J52">
        <v>250921</v>
      </c>
      <c r="K52">
        <v>257214</v>
      </c>
      <c r="L52">
        <v>0</v>
      </c>
      <c r="M52">
        <v>0</v>
      </c>
      <c r="N52">
        <v>0</v>
      </c>
      <c r="O52">
        <v>0</v>
      </c>
      <c r="P52">
        <v>508135</v>
      </c>
      <c r="Q52">
        <v>0</v>
      </c>
      <c r="R52" s="325"/>
    </row>
    <row r="53" spans="1:18" x14ac:dyDescent="0.15">
      <c r="A53">
        <v>2014</v>
      </c>
      <c r="B53" s="4" t="s">
        <v>1617</v>
      </c>
      <c r="C53">
        <v>2682019</v>
      </c>
      <c r="D53" t="s">
        <v>1618</v>
      </c>
      <c r="E53">
        <v>1</v>
      </c>
      <c r="F53">
        <v>0</v>
      </c>
      <c r="G53">
        <v>0</v>
      </c>
      <c r="H53">
        <v>0</v>
      </c>
      <c r="I53">
        <v>0</v>
      </c>
      <c r="J53">
        <v>1005201</v>
      </c>
      <c r="K53">
        <v>1990098</v>
      </c>
      <c r="L53">
        <v>0</v>
      </c>
      <c r="M53">
        <v>0</v>
      </c>
      <c r="N53">
        <v>0</v>
      </c>
      <c r="O53">
        <v>0</v>
      </c>
      <c r="P53">
        <v>2995300</v>
      </c>
      <c r="Q53">
        <v>988169</v>
      </c>
      <c r="R53" s="325"/>
    </row>
    <row r="54" spans="1:18" x14ac:dyDescent="0.15">
      <c r="A54">
        <v>2014</v>
      </c>
      <c r="B54" s="4" t="s">
        <v>1617</v>
      </c>
      <c r="C54">
        <v>2682019</v>
      </c>
      <c r="D54" t="s">
        <v>1618</v>
      </c>
      <c r="E54">
        <v>2</v>
      </c>
      <c r="F54">
        <v>0</v>
      </c>
      <c r="G54">
        <v>0</v>
      </c>
      <c r="H54">
        <v>0</v>
      </c>
      <c r="I54">
        <v>0</v>
      </c>
      <c r="J54">
        <v>331625</v>
      </c>
      <c r="K54">
        <v>656553</v>
      </c>
      <c r="L54">
        <v>0</v>
      </c>
      <c r="M54">
        <v>0</v>
      </c>
      <c r="N54">
        <v>0</v>
      </c>
      <c r="O54">
        <v>0</v>
      </c>
      <c r="P54">
        <v>988179</v>
      </c>
      <c r="Q54">
        <v>988169</v>
      </c>
      <c r="R54" s="325"/>
    </row>
    <row r="55" spans="1:18" x14ac:dyDescent="0.15">
      <c r="A55">
        <v>2014</v>
      </c>
      <c r="B55" s="4" t="s">
        <v>1617</v>
      </c>
      <c r="C55">
        <v>2682019</v>
      </c>
      <c r="D55" t="s">
        <v>1618</v>
      </c>
      <c r="E55">
        <v>3</v>
      </c>
      <c r="F55">
        <v>0</v>
      </c>
      <c r="G55">
        <v>0</v>
      </c>
      <c r="H55">
        <v>0</v>
      </c>
      <c r="I55">
        <v>0</v>
      </c>
      <c r="J55">
        <v>673575</v>
      </c>
      <c r="K55">
        <v>1333545</v>
      </c>
      <c r="L55">
        <v>0</v>
      </c>
      <c r="M55">
        <v>0</v>
      </c>
      <c r="N55">
        <v>0</v>
      </c>
      <c r="O55">
        <v>0</v>
      </c>
      <c r="P55">
        <v>2007120</v>
      </c>
      <c r="Q55">
        <v>0</v>
      </c>
      <c r="R55" s="325"/>
    </row>
    <row r="56" spans="1:18" x14ac:dyDescent="0.15">
      <c r="A56">
        <v>2015</v>
      </c>
      <c r="B56" s="4" t="s">
        <v>871</v>
      </c>
      <c r="C56">
        <v>2701539</v>
      </c>
      <c r="D56" t="s">
        <v>1619</v>
      </c>
      <c r="E56">
        <v>1</v>
      </c>
      <c r="F56">
        <v>0</v>
      </c>
      <c r="G56">
        <v>0</v>
      </c>
      <c r="H56">
        <v>750188</v>
      </c>
      <c r="I56">
        <v>7722411</v>
      </c>
      <c r="J56">
        <v>33696</v>
      </c>
      <c r="K56">
        <v>306547</v>
      </c>
      <c r="L56">
        <v>0</v>
      </c>
      <c r="M56">
        <v>0</v>
      </c>
      <c r="N56">
        <v>0</v>
      </c>
      <c r="O56">
        <v>0</v>
      </c>
      <c r="P56">
        <v>8812844</v>
      </c>
      <c r="Q56">
        <v>1106320</v>
      </c>
      <c r="R56" s="325"/>
    </row>
    <row r="57" spans="1:18" x14ac:dyDescent="0.15">
      <c r="A57">
        <v>2015</v>
      </c>
      <c r="B57" s="4" t="s">
        <v>871</v>
      </c>
      <c r="C57">
        <v>2701539</v>
      </c>
      <c r="D57" t="s">
        <v>1619</v>
      </c>
      <c r="E57">
        <v>2</v>
      </c>
      <c r="F57">
        <v>0</v>
      </c>
      <c r="G57">
        <v>0</v>
      </c>
      <c r="H57">
        <v>94171</v>
      </c>
      <c r="I57">
        <v>969394</v>
      </c>
      <c r="J57">
        <v>4229</v>
      </c>
      <c r="K57">
        <v>38480</v>
      </c>
      <c r="L57">
        <v>0</v>
      </c>
      <c r="M57">
        <v>0</v>
      </c>
      <c r="N57">
        <v>0</v>
      </c>
      <c r="O57">
        <v>0</v>
      </c>
      <c r="P57">
        <v>1106276</v>
      </c>
      <c r="Q57">
        <v>1106320</v>
      </c>
      <c r="R57" s="325"/>
    </row>
    <row r="58" spans="1:18" x14ac:dyDescent="0.15">
      <c r="A58">
        <v>2015</v>
      </c>
      <c r="B58" s="4" t="s">
        <v>871</v>
      </c>
      <c r="C58">
        <v>2701539</v>
      </c>
      <c r="D58" t="s">
        <v>1619</v>
      </c>
      <c r="E58">
        <v>3</v>
      </c>
      <c r="F58">
        <v>0</v>
      </c>
      <c r="G58">
        <v>0</v>
      </c>
      <c r="H58">
        <v>656017</v>
      </c>
      <c r="I58">
        <v>6753017</v>
      </c>
      <c r="J58">
        <v>29466</v>
      </c>
      <c r="K58">
        <v>268066</v>
      </c>
      <c r="L58">
        <v>0</v>
      </c>
      <c r="M58">
        <v>0</v>
      </c>
      <c r="N58">
        <v>0</v>
      </c>
      <c r="O58">
        <v>0</v>
      </c>
      <c r="P58">
        <v>7706568</v>
      </c>
      <c r="Q58">
        <v>0</v>
      </c>
      <c r="R58" s="325"/>
    </row>
    <row r="59" spans="1:18" x14ac:dyDescent="0.15">
      <c r="A59">
        <v>2015</v>
      </c>
      <c r="B59" s="4" t="s">
        <v>1620</v>
      </c>
      <c r="C59">
        <v>40083</v>
      </c>
      <c r="D59" t="s">
        <v>1621</v>
      </c>
      <c r="E59">
        <v>1</v>
      </c>
      <c r="F59">
        <v>0</v>
      </c>
      <c r="G59">
        <v>0</v>
      </c>
      <c r="H59">
        <v>0</v>
      </c>
      <c r="I59">
        <v>0</v>
      </c>
      <c r="J59">
        <v>705167</v>
      </c>
      <c r="K59">
        <v>910210</v>
      </c>
      <c r="L59">
        <v>3666</v>
      </c>
      <c r="M59">
        <v>9479</v>
      </c>
      <c r="N59">
        <v>1885</v>
      </c>
      <c r="O59">
        <v>1641</v>
      </c>
      <c r="P59">
        <v>1632050</v>
      </c>
      <c r="Q59">
        <v>880760</v>
      </c>
      <c r="R59" s="325"/>
    </row>
    <row r="60" spans="1:18" x14ac:dyDescent="0.15">
      <c r="A60">
        <v>2015</v>
      </c>
      <c r="B60" s="4" t="s">
        <v>1620</v>
      </c>
      <c r="C60">
        <v>40083</v>
      </c>
      <c r="D60" t="s">
        <v>1621</v>
      </c>
      <c r="E60">
        <v>2</v>
      </c>
      <c r="F60">
        <v>0</v>
      </c>
      <c r="G60">
        <v>0</v>
      </c>
      <c r="H60">
        <v>0</v>
      </c>
      <c r="I60">
        <v>0</v>
      </c>
      <c r="J60">
        <v>380550</v>
      </c>
      <c r="K60">
        <v>491204</v>
      </c>
      <c r="L60">
        <v>1978</v>
      </c>
      <c r="M60">
        <v>5115</v>
      </c>
      <c r="N60">
        <v>1017</v>
      </c>
      <c r="O60">
        <v>885</v>
      </c>
      <c r="P60">
        <v>880752</v>
      </c>
      <c r="Q60">
        <v>880760</v>
      </c>
      <c r="R60" s="325"/>
    </row>
    <row r="61" spans="1:18" x14ac:dyDescent="0.15">
      <c r="A61">
        <v>2015</v>
      </c>
      <c r="B61" s="4" t="s">
        <v>1620</v>
      </c>
      <c r="C61">
        <v>40083</v>
      </c>
      <c r="D61" t="s">
        <v>1621</v>
      </c>
      <c r="E61">
        <v>3</v>
      </c>
      <c r="F61">
        <v>0</v>
      </c>
      <c r="G61">
        <v>0</v>
      </c>
      <c r="H61">
        <v>0</v>
      </c>
      <c r="I61">
        <v>0</v>
      </c>
      <c r="J61">
        <v>324616</v>
      </c>
      <c r="K61">
        <v>419006</v>
      </c>
      <c r="L61">
        <v>1687</v>
      </c>
      <c r="M61">
        <v>4363</v>
      </c>
      <c r="N61">
        <v>867</v>
      </c>
      <c r="O61">
        <v>755</v>
      </c>
      <c r="P61">
        <v>751298</v>
      </c>
      <c r="Q61">
        <v>0</v>
      </c>
      <c r="R61" s="325"/>
    </row>
    <row r="62" spans="1:18" x14ac:dyDescent="0.15">
      <c r="A62">
        <v>2015</v>
      </c>
      <c r="B62" s="4" t="s">
        <v>1622</v>
      </c>
      <c r="C62">
        <v>3023653</v>
      </c>
      <c r="D62" t="s">
        <v>1623</v>
      </c>
      <c r="E62">
        <v>1</v>
      </c>
      <c r="F62">
        <v>0</v>
      </c>
      <c r="G62">
        <v>0</v>
      </c>
      <c r="H62">
        <v>0</v>
      </c>
      <c r="I62">
        <v>0</v>
      </c>
      <c r="J62">
        <v>237016</v>
      </c>
      <c r="K62">
        <v>861205</v>
      </c>
      <c r="L62">
        <v>1232</v>
      </c>
      <c r="M62">
        <v>8969</v>
      </c>
      <c r="N62">
        <v>633</v>
      </c>
      <c r="O62">
        <v>1553</v>
      </c>
      <c r="P62">
        <v>1110610</v>
      </c>
      <c r="Q62">
        <v>988169</v>
      </c>
      <c r="R62" s="325"/>
    </row>
    <row r="63" spans="1:18" x14ac:dyDescent="0.15">
      <c r="A63">
        <v>2015</v>
      </c>
      <c r="B63" s="4" t="s">
        <v>1622</v>
      </c>
      <c r="C63">
        <v>3023653</v>
      </c>
      <c r="D63" t="s">
        <v>1623</v>
      </c>
      <c r="E63">
        <v>2</v>
      </c>
      <c r="F63">
        <v>0</v>
      </c>
      <c r="G63">
        <v>0</v>
      </c>
      <c r="H63">
        <v>0</v>
      </c>
      <c r="I63">
        <v>0</v>
      </c>
      <c r="J63">
        <v>210885</v>
      </c>
      <c r="K63">
        <v>766257</v>
      </c>
      <c r="L63">
        <v>1096</v>
      </c>
      <c r="M63">
        <v>7980</v>
      </c>
      <c r="N63">
        <v>563</v>
      </c>
      <c r="O63">
        <v>1381</v>
      </c>
      <c r="P63">
        <v>988165</v>
      </c>
      <c r="Q63">
        <v>988169</v>
      </c>
      <c r="R63" s="325"/>
    </row>
    <row r="64" spans="1:18" x14ac:dyDescent="0.15">
      <c r="A64">
        <v>2015</v>
      </c>
      <c r="B64" s="4" t="s">
        <v>1622</v>
      </c>
      <c r="C64">
        <v>3023653</v>
      </c>
      <c r="D64" t="s">
        <v>1623</v>
      </c>
      <c r="E64">
        <v>3</v>
      </c>
      <c r="F64">
        <v>0</v>
      </c>
      <c r="G64">
        <v>0</v>
      </c>
      <c r="H64">
        <v>0</v>
      </c>
      <c r="I64">
        <v>0</v>
      </c>
      <c r="J64">
        <v>26131</v>
      </c>
      <c r="K64">
        <v>94947</v>
      </c>
      <c r="L64">
        <v>135</v>
      </c>
      <c r="M64">
        <v>988</v>
      </c>
      <c r="N64">
        <v>69</v>
      </c>
      <c r="O64">
        <v>171</v>
      </c>
      <c r="P64">
        <v>122444</v>
      </c>
      <c r="Q64">
        <v>0</v>
      </c>
      <c r="R64" s="325"/>
    </row>
    <row r="65" spans="1:18" x14ac:dyDescent="0.15">
      <c r="A65">
        <v>2015</v>
      </c>
      <c r="B65" s="4" t="s">
        <v>1624</v>
      </c>
      <c r="C65">
        <v>2300126</v>
      </c>
      <c r="D65" t="s">
        <v>1625</v>
      </c>
      <c r="E65">
        <v>1</v>
      </c>
      <c r="F65">
        <v>0</v>
      </c>
      <c r="G65">
        <v>0</v>
      </c>
      <c r="H65">
        <v>0</v>
      </c>
      <c r="I65">
        <v>0</v>
      </c>
      <c r="J65">
        <v>260190</v>
      </c>
      <c r="K65">
        <v>1692128</v>
      </c>
      <c r="L65">
        <v>1352</v>
      </c>
      <c r="M65">
        <v>17622</v>
      </c>
      <c r="N65">
        <v>695</v>
      </c>
      <c r="O65">
        <v>3051</v>
      </c>
      <c r="P65">
        <v>1975042</v>
      </c>
      <c r="Q65">
        <v>988169</v>
      </c>
      <c r="R65" s="325"/>
    </row>
    <row r="66" spans="1:18" x14ac:dyDescent="0.15">
      <c r="A66">
        <v>2015</v>
      </c>
      <c r="B66" s="4" t="s">
        <v>1624</v>
      </c>
      <c r="C66">
        <v>2300126</v>
      </c>
      <c r="D66" t="s">
        <v>1625</v>
      </c>
      <c r="E66">
        <v>2</v>
      </c>
      <c r="F66">
        <v>0</v>
      </c>
      <c r="G66">
        <v>0</v>
      </c>
      <c r="H66">
        <v>0</v>
      </c>
      <c r="I66">
        <v>0</v>
      </c>
      <c r="J66">
        <v>130181</v>
      </c>
      <c r="K66">
        <v>846622</v>
      </c>
      <c r="L66">
        <v>676</v>
      </c>
      <c r="M66">
        <v>8817</v>
      </c>
      <c r="N66">
        <v>348</v>
      </c>
      <c r="O66">
        <v>1526</v>
      </c>
      <c r="P66">
        <v>988173</v>
      </c>
      <c r="Q66">
        <v>988169</v>
      </c>
      <c r="R66" s="325"/>
    </row>
    <row r="67" spans="1:18" x14ac:dyDescent="0.15">
      <c r="A67">
        <v>2015</v>
      </c>
      <c r="B67" s="4" t="s">
        <v>1624</v>
      </c>
      <c r="C67">
        <v>2300126</v>
      </c>
      <c r="D67" t="s">
        <v>1625</v>
      </c>
      <c r="E67">
        <v>3</v>
      </c>
      <c r="F67">
        <v>0</v>
      </c>
      <c r="G67">
        <v>0</v>
      </c>
      <c r="H67">
        <v>0</v>
      </c>
      <c r="I67">
        <v>0</v>
      </c>
      <c r="J67">
        <v>130009</v>
      </c>
      <c r="K67">
        <v>845505</v>
      </c>
      <c r="L67">
        <v>675</v>
      </c>
      <c r="M67">
        <v>8805</v>
      </c>
      <c r="N67">
        <v>347</v>
      </c>
      <c r="O67">
        <v>1524</v>
      </c>
      <c r="P67">
        <v>986869</v>
      </c>
      <c r="Q67">
        <v>0</v>
      </c>
      <c r="R67" s="325"/>
    </row>
    <row r="68" spans="1:18" x14ac:dyDescent="0.15">
      <c r="A68">
        <v>2015</v>
      </c>
      <c r="B68" s="4" t="s">
        <v>1592</v>
      </c>
      <c r="C68">
        <v>2518850</v>
      </c>
      <c r="D68" t="s">
        <v>1626</v>
      </c>
      <c r="E68">
        <v>1</v>
      </c>
      <c r="F68">
        <v>0</v>
      </c>
      <c r="G68">
        <v>0</v>
      </c>
      <c r="H68">
        <v>0</v>
      </c>
      <c r="I68">
        <v>0</v>
      </c>
      <c r="J68">
        <v>675428</v>
      </c>
      <c r="K68">
        <v>1206346</v>
      </c>
      <c r="L68">
        <v>3511</v>
      </c>
      <c r="M68">
        <v>12563</v>
      </c>
      <c r="N68">
        <v>1805</v>
      </c>
      <c r="O68">
        <v>2175</v>
      </c>
      <c r="P68">
        <v>1901832</v>
      </c>
      <c r="Q68">
        <v>1578923</v>
      </c>
      <c r="R68" s="325"/>
    </row>
    <row r="69" spans="1:18" x14ac:dyDescent="0.15">
      <c r="A69">
        <v>2015</v>
      </c>
      <c r="B69" s="4" t="s">
        <v>1592</v>
      </c>
      <c r="C69">
        <v>2518850</v>
      </c>
      <c r="D69" t="s">
        <v>1626</v>
      </c>
      <c r="E69">
        <v>2</v>
      </c>
      <c r="F69">
        <v>0</v>
      </c>
      <c r="G69">
        <v>0</v>
      </c>
      <c r="H69">
        <v>0</v>
      </c>
      <c r="I69">
        <v>0</v>
      </c>
      <c r="J69">
        <v>560747</v>
      </c>
      <c r="K69">
        <v>1001521</v>
      </c>
      <c r="L69">
        <v>2915</v>
      </c>
      <c r="M69">
        <v>10430</v>
      </c>
      <c r="N69">
        <v>1499</v>
      </c>
      <c r="O69">
        <v>1806</v>
      </c>
      <c r="P69">
        <v>1578920</v>
      </c>
      <c r="Q69">
        <v>1578923</v>
      </c>
      <c r="R69" s="325"/>
    </row>
    <row r="70" spans="1:18" x14ac:dyDescent="0.15">
      <c r="A70">
        <v>2015</v>
      </c>
      <c r="B70" s="4" t="s">
        <v>1592</v>
      </c>
      <c r="C70">
        <v>2518850</v>
      </c>
      <c r="D70" t="s">
        <v>1626</v>
      </c>
      <c r="E70">
        <v>3</v>
      </c>
      <c r="F70">
        <v>0</v>
      </c>
      <c r="G70">
        <v>0</v>
      </c>
      <c r="H70">
        <v>0</v>
      </c>
      <c r="I70">
        <v>0</v>
      </c>
      <c r="J70">
        <v>114681</v>
      </c>
      <c r="K70">
        <v>204825</v>
      </c>
      <c r="L70">
        <v>596</v>
      </c>
      <c r="M70">
        <v>2133</v>
      </c>
      <c r="N70">
        <v>306</v>
      </c>
      <c r="O70">
        <v>369</v>
      </c>
      <c r="P70">
        <v>322912</v>
      </c>
      <c r="Q70">
        <v>0</v>
      </c>
      <c r="R70" s="325"/>
    </row>
    <row r="71" spans="1:18" x14ac:dyDescent="0.15">
      <c r="A71">
        <v>2015</v>
      </c>
      <c r="B71" s="4" t="s">
        <v>1627</v>
      </c>
      <c r="C71">
        <v>2250728</v>
      </c>
      <c r="D71" t="s">
        <v>1628</v>
      </c>
      <c r="E71">
        <v>1</v>
      </c>
      <c r="F71">
        <v>5074209</v>
      </c>
      <c r="G71">
        <v>2020430</v>
      </c>
      <c r="H71">
        <v>0</v>
      </c>
      <c r="I71">
        <v>0</v>
      </c>
      <c r="J71">
        <v>0</v>
      </c>
      <c r="K71">
        <v>0</v>
      </c>
      <c r="L71">
        <v>0</v>
      </c>
      <c r="M71">
        <v>0</v>
      </c>
      <c r="N71">
        <v>0</v>
      </c>
      <c r="O71">
        <v>0</v>
      </c>
      <c r="P71">
        <v>7094639</v>
      </c>
      <c r="Q71">
        <v>1407067</v>
      </c>
      <c r="R71" s="325"/>
    </row>
    <row r="72" spans="1:18" x14ac:dyDescent="0.15">
      <c r="A72">
        <v>2015</v>
      </c>
      <c r="B72" s="4" t="s">
        <v>1627</v>
      </c>
      <c r="C72">
        <v>2250728</v>
      </c>
      <c r="D72" t="s">
        <v>1628</v>
      </c>
      <c r="E72">
        <v>2</v>
      </c>
      <c r="F72">
        <v>1006367</v>
      </c>
      <c r="G72">
        <v>400711</v>
      </c>
      <c r="H72">
        <v>0</v>
      </c>
      <c r="I72">
        <v>0</v>
      </c>
      <c r="J72">
        <v>0</v>
      </c>
      <c r="K72">
        <v>0</v>
      </c>
      <c r="L72">
        <v>0</v>
      </c>
      <c r="M72">
        <v>0</v>
      </c>
      <c r="N72">
        <v>0</v>
      </c>
      <c r="O72">
        <v>0</v>
      </c>
      <c r="P72">
        <v>1407079</v>
      </c>
      <c r="Q72">
        <v>1407067</v>
      </c>
      <c r="R72" s="325"/>
    </row>
    <row r="73" spans="1:18" x14ac:dyDescent="0.15">
      <c r="A73">
        <v>2015</v>
      </c>
      <c r="B73" s="4" t="s">
        <v>1627</v>
      </c>
      <c r="C73">
        <v>2250728</v>
      </c>
      <c r="D73" t="s">
        <v>1628</v>
      </c>
      <c r="E73">
        <v>3</v>
      </c>
      <c r="F73">
        <v>4067841</v>
      </c>
      <c r="G73">
        <v>1619718</v>
      </c>
      <c r="H73">
        <v>0</v>
      </c>
      <c r="I73">
        <v>0</v>
      </c>
      <c r="J73">
        <v>0</v>
      </c>
      <c r="K73">
        <v>0</v>
      </c>
      <c r="L73">
        <v>0</v>
      </c>
      <c r="M73">
        <v>0</v>
      </c>
      <c r="N73">
        <v>0</v>
      </c>
      <c r="O73">
        <v>0</v>
      </c>
      <c r="P73">
        <v>5687559</v>
      </c>
      <c r="Q73">
        <v>0</v>
      </c>
      <c r="R73" s="325"/>
    </row>
    <row r="74" spans="1:18" x14ac:dyDescent="0.15">
      <c r="A74">
        <v>2015</v>
      </c>
      <c r="B74" s="4" t="s">
        <v>1629</v>
      </c>
      <c r="C74">
        <v>3264275</v>
      </c>
      <c r="D74" t="s">
        <v>1630</v>
      </c>
      <c r="E74">
        <v>1</v>
      </c>
      <c r="F74">
        <v>0</v>
      </c>
      <c r="G74">
        <v>0</v>
      </c>
      <c r="H74">
        <v>0</v>
      </c>
      <c r="I74">
        <v>0</v>
      </c>
      <c r="J74">
        <v>156054</v>
      </c>
      <c r="K74">
        <v>1485133</v>
      </c>
      <c r="L74">
        <v>811</v>
      </c>
      <c r="M74">
        <v>15467</v>
      </c>
      <c r="N74">
        <v>417</v>
      </c>
      <c r="O74">
        <v>2678</v>
      </c>
      <c r="P74">
        <v>1660562</v>
      </c>
      <c r="Q74">
        <v>1578923</v>
      </c>
      <c r="R74" s="325"/>
    </row>
    <row r="75" spans="1:18" x14ac:dyDescent="0.15">
      <c r="A75">
        <v>2015</v>
      </c>
      <c r="B75" s="4" t="s">
        <v>1629</v>
      </c>
      <c r="C75">
        <v>3264275</v>
      </c>
      <c r="D75" t="s">
        <v>1630</v>
      </c>
      <c r="E75">
        <v>2</v>
      </c>
      <c r="F75">
        <v>0</v>
      </c>
      <c r="G75">
        <v>0</v>
      </c>
      <c r="H75">
        <v>0</v>
      </c>
      <c r="I75">
        <v>0</v>
      </c>
      <c r="J75">
        <v>148382</v>
      </c>
      <c r="K75">
        <v>1412124</v>
      </c>
      <c r="L75">
        <v>771</v>
      </c>
      <c r="M75">
        <v>14706</v>
      </c>
      <c r="N75">
        <v>396</v>
      </c>
      <c r="O75">
        <v>2546</v>
      </c>
      <c r="P75">
        <v>1578928</v>
      </c>
      <c r="Q75">
        <v>1578923</v>
      </c>
      <c r="R75" s="325"/>
    </row>
    <row r="76" spans="1:18" x14ac:dyDescent="0.15">
      <c r="A76">
        <v>2015</v>
      </c>
      <c r="B76" s="4" t="s">
        <v>1629</v>
      </c>
      <c r="C76">
        <v>3264275</v>
      </c>
      <c r="D76" t="s">
        <v>1630</v>
      </c>
      <c r="E76">
        <v>3</v>
      </c>
      <c r="F76">
        <v>0</v>
      </c>
      <c r="G76">
        <v>0</v>
      </c>
      <c r="H76">
        <v>0</v>
      </c>
      <c r="I76">
        <v>0</v>
      </c>
      <c r="J76">
        <v>7671</v>
      </c>
      <c r="K76">
        <v>73009</v>
      </c>
      <c r="L76">
        <v>39</v>
      </c>
      <c r="M76">
        <v>760</v>
      </c>
      <c r="N76">
        <v>20</v>
      </c>
      <c r="O76">
        <v>131</v>
      </c>
      <c r="P76">
        <v>81633</v>
      </c>
      <c r="Q76">
        <v>0</v>
      </c>
      <c r="R76" s="325"/>
    </row>
    <row r="77" spans="1:18" x14ac:dyDescent="0.15">
      <c r="A77">
        <v>2015</v>
      </c>
      <c r="B77" s="4" t="s">
        <v>1631</v>
      </c>
      <c r="C77">
        <v>3335225</v>
      </c>
      <c r="D77" t="s">
        <v>1632</v>
      </c>
      <c r="E77">
        <v>1</v>
      </c>
      <c r="F77">
        <v>0</v>
      </c>
      <c r="G77">
        <v>0</v>
      </c>
      <c r="H77">
        <v>0</v>
      </c>
      <c r="I77">
        <v>0</v>
      </c>
      <c r="J77">
        <v>405787</v>
      </c>
      <c r="K77">
        <v>1198828</v>
      </c>
      <c r="L77">
        <v>2109</v>
      </c>
      <c r="M77">
        <v>12485</v>
      </c>
      <c r="N77">
        <v>1084</v>
      </c>
      <c r="O77">
        <v>2162</v>
      </c>
      <c r="P77">
        <v>1622457</v>
      </c>
      <c r="Q77">
        <v>1245953</v>
      </c>
      <c r="R77" s="325"/>
    </row>
    <row r="78" spans="1:18" x14ac:dyDescent="0.15">
      <c r="A78">
        <v>2015</v>
      </c>
      <c r="B78" s="4" t="s">
        <v>1631</v>
      </c>
      <c r="C78">
        <v>3335225</v>
      </c>
      <c r="D78" t="s">
        <v>1632</v>
      </c>
      <c r="E78">
        <v>2</v>
      </c>
      <c r="F78">
        <v>0</v>
      </c>
      <c r="G78">
        <v>0</v>
      </c>
      <c r="H78">
        <v>0</v>
      </c>
      <c r="I78">
        <v>0</v>
      </c>
      <c r="J78">
        <v>311620</v>
      </c>
      <c r="K78">
        <v>920628</v>
      </c>
      <c r="L78">
        <v>1620</v>
      </c>
      <c r="M78">
        <v>9588</v>
      </c>
      <c r="N78">
        <v>833</v>
      </c>
      <c r="O78">
        <v>1660</v>
      </c>
      <c r="P78">
        <v>1245950</v>
      </c>
      <c r="Q78">
        <v>1245953</v>
      </c>
      <c r="R78" s="325"/>
    </row>
    <row r="79" spans="1:18" x14ac:dyDescent="0.15">
      <c r="A79">
        <v>2015</v>
      </c>
      <c r="B79" s="4" t="s">
        <v>1631</v>
      </c>
      <c r="C79">
        <v>3335225</v>
      </c>
      <c r="D79" t="s">
        <v>1632</v>
      </c>
      <c r="E79">
        <v>3</v>
      </c>
      <c r="F79">
        <v>0</v>
      </c>
      <c r="G79">
        <v>0</v>
      </c>
      <c r="H79">
        <v>0</v>
      </c>
      <c r="I79">
        <v>0</v>
      </c>
      <c r="J79">
        <v>94167</v>
      </c>
      <c r="K79">
        <v>278200</v>
      </c>
      <c r="L79">
        <v>489</v>
      </c>
      <c r="M79">
        <v>2897</v>
      </c>
      <c r="N79">
        <v>251</v>
      </c>
      <c r="O79">
        <v>501</v>
      </c>
      <c r="P79">
        <v>376507</v>
      </c>
      <c r="Q79">
        <v>0</v>
      </c>
      <c r="R79" s="325"/>
    </row>
    <row r="80" spans="1:18" x14ac:dyDescent="0.15">
      <c r="A80">
        <v>2015</v>
      </c>
      <c r="B80" s="4" t="s">
        <v>1633</v>
      </c>
      <c r="C80">
        <v>3114269</v>
      </c>
      <c r="D80" t="s">
        <v>1634</v>
      </c>
      <c r="E80">
        <v>1</v>
      </c>
      <c r="F80">
        <v>0</v>
      </c>
      <c r="G80">
        <v>0</v>
      </c>
      <c r="H80">
        <v>0</v>
      </c>
      <c r="I80">
        <v>0</v>
      </c>
      <c r="J80">
        <v>737162</v>
      </c>
      <c r="K80">
        <v>887059</v>
      </c>
      <c r="L80">
        <v>3832</v>
      </c>
      <c r="M80">
        <v>9238</v>
      </c>
      <c r="N80">
        <v>1970</v>
      </c>
      <c r="O80">
        <v>1599</v>
      </c>
      <c r="P80">
        <v>1640863</v>
      </c>
      <c r="Q80">
        <v>1245953</v>
      </c>
      <c r="R80" s="325"/>
    </row>
    <row r="81" spans="1:18" x14ac:dyDescent="0.15">
      <c r="A81">
        <v>2015</v>
      </c>
      <c r="B81" s="4" t="s">
        <v>1633</v>
      </c>
      <c r="C81">
        <v>3114269</v>
      </c>
      <c r="D81" t="s">
        <v>1634</v>
      </c>
      <c r="E81">
        <v>2</v>
      </c>
      <c r="F81">
        <v>0</v>
      </c>
      <c r="G81">
        <v>0</v>
      </c>
      <c r="H81">
        <v>0</v>
      </c>
      <c r="I81">
        <v>0</v>
      </c>
      <c r="J81">
        <v>559749</v>
      </c>
      <c r="K81">
        <v>673570</v>
      </c>
      <c r="L81">
        <v>2910</v>
      </c>
      <c r="M81">
        <v>7015</v>
      </c>
      <c r="N81">
        <v>1496</v>
      </c>
      <c r="O81">
        <v>1214</v>
      </c>
      <c r="P81">
        <v>1245956</v>
      </c>
      <c r="Q81">
        <v>1245953</v>
      </c>
      <c r="R81" s="325"/>
    </row>
    <row r="82" spans="1:18" x14ac:dyDescent="0.15">
      <c r="A82">
        <v>2015</v>
      </c>
      <c r="B82" s="4" t="s">
        <v>1633</v>
      </c>
      <c r="C82">
        <v>3114269</v>
      </c>
      <c r="D82" t="s">
        <v>1634</v>
      </c>
      <c r="E82">
        <v>3</v>
      </c>
      <c r="F82">
        <v>0</v>
      </c>
      <c r="G82">
        <v>0</v>
      </c>
      <c r="H82">
        <v>0</v>
      </c>
      <c r="I82">
        <v>0</v>
      </c>
      <c r="J82">
        <v>177412</v>
      </c>
      <c r="K82">
        <v>213488</v>
      </c>
      <c r="L82">
        <v>922</v>
      </c>
      <c r="M82">
        <v>2223</v>
      </c>
      <c r="N82">
        <v>474</v>
      </c>
      <c r="O82">
        <v>385</v>
      </c>
      <c r="P82">
        <v>394906</v>
      </c>
      <c r="Q82">
        <v>0</v>
      </c>
      <c r="R82" s="325"/>
    </row>
    <row r="83" spans="1:18" x14ac:dyDescent="0.15">
      <c r="A83">
        <v>2015</v>
      </c>
      <c r="B83" s="4" t="s">
        <v>1635</v>
      </c>
      <c r="C83">
        <v>3077773</v>
      </c>
      <c r="D83" t="s">
        <v>1636</v>
      </c>
      <c r="E83">
        <v>1</v>
      </c>
      <c r="F83">
        <v>0</v>
      </c>
      <c r="G83">
        <v>0</v>
      </c>
      <c r="H83">
        <v>0</v>
      </c>
      <c r="I83">
        <v>0</v>
      </c>
      <c r="J83">
        <v>374206</v>
      </c>
      <c r="K83">
        <v>888536</v>
      </c>
      <c r="L83">
        <v>1945</v>
      </c>
      <c r="M83">
        <v>9253</v>
      </c>
      <c r="N83">
        <v>1000</v>
      </c>
      <c r="O83">
        <v>1602</v>
      </c>
      <c r="P83">
        <v>1276545</v>
      </c>
      <c r="Q83">
        <v>1245953</v>
      </c>
      <c r="R83" s="325"/>
    </row>
    <row r="84" spans="1:18" x14ac:dyDescent="0.15">
      <c r="A84">
        <v>2015</v>
      </c>
      <c r="B84" s="4" t="s">
        <v>1635</v>
      </c>
      <c r="C84">
        <v>3077773</v>
      </c>
      <c r="D84" t="s">
        <v>1636</v>
      </c>
      <c r="E84">
        <v>2</v>
      </c>
      <c r="F84">
        <v>0</v>
      </c>
      <c r="G84">
        <v>0</v>
      </c>
      <c r="H84">
        <v>0</v>
      </c>
      <c r="I84">
        <v>0</v>
      </c>
      <c r="J84">
        <v>365240</v>
      </c>
      <c r="K84">
        <v>867247</v>
      </c>
      <c r="L84">
        <v>1898</v>
      </c>
      <c r="M84">
        <v>9032</v>
      </c>
      <c r="N84">
        <v>976</v>
      </c>
      <c r="O84">
        <v>1564</v>
      </c>
      <c r="P84">
        <v>1245959</v>
      </c>
      <c r="Q84">
        <v>1245953</v>
      </c>
      <c r="R84" s="325"/>
    </row>
    <row r="85" spans="1:18" x14ac:dyDescent="0.15">
      <c r="A85">
        <v>2015</v>
      </c>
      <c r="B85" s="4" t="s">
        <v>1635</v>
      </c>
      <c r="C85">
        <v>3077773</v>
      </c>
      <c r="D85" t="s">
        <v>1636</v>
      </c>
      <c r="E85">
        <v>3</v>
      </c>
      <c r="F85">
        <v>0</v>
      </c>
      <c r="G85">
        <v>0</v>
      </c>
      <c r="H85">
        <v>0</v>
      </c>
      <c r="I85">
        <v>0</v>
      </c>
      <c r="J85">
        <v>8965</v>
      </c>
      <c r="K85">
        <v>21289</v>
      </c>
      <c r="L85">
        <v>46</v>
      </c>
      <c r="M85">
        <v>221</v>
      </c>
      <c r="N85">
        <v>23</v>
      </c>
      <c r="O85">
        <v>38</v>
      </c>
      <c r="P85">
        <v>30586</v>
      </c>
      <c r="Q85">
        <v>0</v>
      </c>
      <c r="R85" s="325"/>
    </row>
    <row r="86" spans="1:18" x14ac:dyDescent="0.15">
      <c r="A86">
        <v>2015</v>
      </c>
      <c r="B86" s="4" t="s">
        <v>1637</v>
      </c>
      <c r="C86">
        <v>2183203</v>
      </c>
      <c r="D86" t="s">
        <v>1638</v>
      </c>
      <c r="E86">
        <v>1</v>
      </c>
      <c r="F86">
        <v>0</v>
      </c>
      <c r="G86">
        <v>0</v>
      </c>
      <c r="H86">
        <v>0</v>
      </c>
      <c r="I86">
        <v>0</v>
      </c>
      <c r="J86">
        <v>718275</v>
      </c>
      <c r="K86">
        <v>911184</v>
      </c>
      <c r="L86">
        <v>3734</v>
      </c>
      <c r="M86">
        <v>9489</v>
      </c>
      <c r="N86">
        <v>1920</v>
      </c>
      <c r="O86">
        <v>1643</v>
      </c>
      <c r="P86">
        <v>1646247</v>
      </c>
      <c r="Q86">
        <v>1106320</v>
      </c>
      <c r="R86" s="325"/>
    </row>
    <row r="87" spans="1:18" x14ac:dyDescent="0.15">
      <c r="A87">
        <v>2015</v>
      </c>
      <c r="B87" s="4" t="s">
        <v>1637</v>
      </c>
      <c r="C87">
        <v>2183203</v>
      </c>
      <c r="D87" t="s">
        <v>1638</v>
      </c>
      <c r="E87">
        <v>2</v>
      </c>
      <c r="F87">
        <v>0</v>
      </c>
      <c r="G87">
        <v>0</v>
      </c>
      <c r="H87">
        <v>0</v>
      </c>
      <c r="I87">
        <v>0</v>
      </c>
      <c r="J87">
        <v>482702</v>
      </c>
      <c r="K87">
        <v>612343</v>
      </c>
      <c r="L87">
        <v>2509</v>
      </c>
      <c r="M87">
        <v>6377</v>
      </c>
      <c r="N87">
        <v>1290</v>
      </c>
      <c r="O87">
        <v>1104</v>
      </c>
      <c r="P87">
        <v>1106327</v>
      </c>
      <c r="Q87">
        <v>1106320</v>
      </c>
      <c r="R87" s="325"/>
    </row>
    <row r="88" spans="1:18" x14ac:dyDescent="0.15">
      <c r="A88">
        <v>2015</v>
      </c>
      <c r="B88" s="4" t="s">
        <v>1637</v>
      </c>
      <c r="C88">
        <v>2183203</v>
      </c>
      <c r="D88" t="s">
        <v>1638</v>
      </c>
      <c r="E88">
        <v>3</v>
      </c>
      <c r="F88">
        <v>0</v>
      </c>
      <c r="G88">
        <v>0</v>
      </c>
      <c r="H88">
        <v>0</v>
      </c>
      <c r="I88">
        <v>0</v>
      </c>
      <c r="J88">
        <v>235572</v>
      </c>
      <c r="K88">
        <v>298841</v>
      </c>
      <c r="L88">
        <v>1224</v>
      </c>
      <c r="M88">
        <v>3112</v>
      </c>
      <c r="N88">
        <v>629</v>
      </c>
      <c r="O88">
        <v>538</v>
      </c>
      <c r="P88">
        <v>539919</v>
      </c>
      <c r="Q88">
        <v>0</v>
      </c>
      <c r="R88" s="325"/>
    </row>
    <row r="89" spans="1:18" x14ac:dyDescent="0.15">
      <c r="A89">
        <v>2015</v>
      </c>
      <c r="B89" s="4" t="s">
        <v>1597</v>
      </c>
      <c r="C89">
        <v>3053148</v>
      </c>
      <c r="D89" t="s">
        <v>1639</v>
      </c>
      <c r="E89">
        <v>1</v>
      </c>
      <c r="F89">
        <v>0</v>
      </c>
      <c r="G89">
        <v>0</v>
      </c>
      <c r="H89">
        <v>2579810</v>
      </c>
      <c r="I89">
        <v>962861</v>
      </c>
      <c r="J89">
        <v>115879</v>
      </c>
      <c r="K89">
        <v>38221</v>
      </c>
      <c r="L89">
        <v>0</v>
      </c>
      <c r="M89">
        <v>0</v>
      </c>
      <c r="N89">
        <v>0</v>
      </c>
      <c r="O89">
        <v>0</v>
      </c>
      <c r="P89">
        <v>3696773</v>
      </c>
      <c r="Q89">
        <v>1245953</v>
      </c>
      <c r="R89" s="325"/>
    </row>
    <row r="90" spans="1:18" x14ac:dyDescent="0.15">
      <c r="A90">
        <v>2015</v>
      </c>
      <c r="B90" s="4" t="s">
        <v>1597</v>
      </c>
      <c r="C90">
        <v>3053148</v>
      </c>
      <c r="D90" t="s">
        <v>1639</v>
      </c>
      <c r="E90">
        <v>2</v>
      </c>
      <c r="F90">
        <v>0</v>
      </c>
      <c r="G90">
        <v>0</v>
      </c>
      <c r="H90">
        <v>869499</v>
      </c>
      <c r="I90">
        <v>324522</v>
      </c>
      <c r="J90">
        <v>39055</v>
      </c>
      <c r="K90">
        <v>12882</v>
      </c>
      <c r="L90">
        <v>0</v>
      </c>
      <c r="M90">
        <v>0</v>
      </c>
      <c r="N90">
        <v>0</v>
      </c>
      <c r="O90">
        <v>0</v>
      </c>
      <c r="P90">
        <v>1245960</v>
      </c>
      <c r="Q90">
        <v>1245953</v>
      </c>
      <c r="R90" s="325"/>
    </row>
    <row r="91" spans="1:18" x14ac:dyDescent="0.15">
      <c r="A91">
        <v>2015</v>
      </c>
      <c r="B91" s="4" t="s">
        <v>1597</v>
      </c>
      <c r="C91">
        <v>3053148</v>
      </c>
      <c r="D91" t="s">
        <v>1639</v>
      </c>
      <c r="E91">
        <v>3</v>
      </c>
      <c r="F91">
        <v>0</v>
      </c>
      <c r="G91">
        <v>0</v>
      </c>
      <c r="H91">
        <v>1710311</v>
      </c>
      <c r="I91">
        <v>638338</v>
      </c>
      <c r="J91">
        <v>76823</v>
      </c>
      <c r="K91">
        <v>25339</v>
      </c>
      <c r="L91">
        <v>0</v>
      </c>
      <c r="M91">
        <v>0</v>
      </c>
      <c r="N91">
        <v>0</v>
      </c>
      <c r="O91">
        <v>0</v>
      </c>
      <c r="P91">
        <v>2450812</v>
      </c>
      <c r="Q91">
        <v>0</v>
      </c>
      <c r="R91" s="325"/>
    </row>
    <row r="92" spans="1:18" x14ac:dyDescent="0.15">
      <c r="A92">
        <v>2015</v>
      </c>
      <c r="B92" s="4" t="s">
        <v>1599</v>
      </c>
      <c r="C92">
        <v>3015168</v>
      </c>
      <c r="D92" t="s">
        <v>1640</v>
      </c>
      <c r="E92">
        <v>1</v>
      </c>
      <c r="F92">
        <v>0</v>
      </c>
      <c r="G92">
        <v>0</v>
      </c>
      <c r="H92">
        <v>0</v>
      </c>
      <c r="I92">
        <v>0</v>
      </c>
      <c r="J92">
        <v>644254</v>
      </c>
      <c r="K92">
        <v>389153</v>
      </c>
      <c r="L92">
        <v>3349</v>
      </c>
      <c r="M92">
        <v>4052</v>
      </c>
      <c r="N92">
        <v>1722</v>
      </c>
      <c r="O92">
        <v>701</v>
      </c>
      <c r="P92">
        <v>1043234</v>
      </c>
      <c r="Q92">
        <v>988169</v>
      </c>
      <c r="R92" s="325"/>
    </row>
    <row r="93" spans="1:18" x14ac:dyDescent="0.15">
      <c r="A93">
        <v>2015</v>
      </c>
      <c r="B93" s="4" t="s">
        <v>1599</v>
      </c>
      <c r="C93">
        <v>3015168</v>
      </c>
      <c r="D93" t="s">
        <v>1640</v>
      </c>
      <c r="E93">
        <v>2</v>
      </c>
      <c r="F93">
        <v>0</v>
      </c>
      <c r="G93">
        <v>0</v>
      </c>
      <c r="H93">
        <v>0</v>
      </c>
      <c r="I93">
        <v>0</v>
      </c>
      <c r="J93">
        <v>610251</v>
      </c>
      <c r="K93">
        <v>368613</v>
      </c>
      <c r="L93">
        <v>3172</v>
      </c>
      <c r="M93">
        <v>3838</v>
      </c>
      <c r="N93">
        <v>1631</v>
      </c>
      <c r="O93">
        <v>664</v>
      </c>
      <c r="P93">
        <v>988172</v>
      </c>
      <c r="Q93">
        <v>988169</v>
      </c>
      <c r="R93" s="325"/>
    </row>
    <row r="94" spans="1:18" x14ac:dyDescent="0.15">
      <c r="A94">
        <v>2015</v>
      </c>
      <c r="B94" s="4" t="s">
        <v>1599</v>
      </c>
      <c r="C94">
        <v>3015168</v>
      </c>
      <c r="D94" t="s">
        <v>1640</v>
      </c>
      <c r="E94">
        <v>3</v>
      </c>
      <c r="F94">
        <v>0</v>
      </c>
      <c r="G94">
        <v>0</v>
      </c>
      <c r="H94">
        <v>0</v>
      </c>
      <c r="I94">
        <v>0</v>
      </c>
      <c r="J94">
        <v>34003</v>
      </c>
      <c r="K94">
        <v>20539</v>
      </c>
      <c r="L94">
        <v>176</v>
      </c>
      <c r="M94">
        <v>213</v>
      </c>
      <c r="N94">
        <v>90</v>
      </c>
      <c r="O94">
        <v>37</v>
      </c>
      <c r="P94">
        <v>55061</v>
      </c>
      <c r="Q94">
        <v>0</v>
      </c>
      <c r="R94" s="325"/>
    </row>
    <row r="95" spans="1:18" x14ac:dyDescent="0.15">
      <c r="A95">
        <v>2015</v>
      </c>
      <c r="B95" s="4" t="s">
        <v>1641</v>
      </c>
      <c r="C95">
        <v>54864</v>
      </c>
      <c r="D95" t="s">
        <v>1642</v>
      </c>
      <c r="E95">
        <v>1</v>
      </c>
      <c r="F95">
        <v>0</v>
      </c>
      <c r="G95">
        <v>0</v>
      </c>
      <c r="H95">
        <v>0</v>
      </c>
      <c r="I95">
        <v>0</v>
      </c>
      <c r="J95">
        <v>559900</v>
      </c>
      <c r="K95">
        <v>444766</v>
      </c>
      <c r="L95">
        <v>2911</v>
      </c>
      <c r="M95">
        <v>4632</v>
      </c>
      <c r="N95">
        <v>1496</v>
      </c>
      <c r="O95">
        <v>802</v>
      </c>
      <c r="P95">
        <v>1014509</v>
      </c>
      <c r="Q95">
        <v>988169</v>
      </c>
      <c r="R95" s="325"/>
    </row>
    <row r="96" spans="1:18" x14ac:dyDescent="0.15">
      <c r="A96">
        <v>2015</v>
      </c>
      <c r="B96" s="4" t="s">
        <v>1641</v>
      </c>
      <c r="C96">
        <v>54864</v>
      </c>
      <c r="D96" t="s">
        <v>1642</v>
      </c>
      <c r="E96">
        <v>2</v>
      </c>
      <c r="F96">
        <v>0</v>
      </c>
      <c r="G96">
        <v>0</v>
      </c>
      <c r="H96">
        <v>0</v>
      </c>
      <c r="I96">
        <v>0</v>
      </c>
      <c r="J96">
        <v>545365</v>
      </c>
      <c r="K96">
        <v>433220</v>
      </c>
      <c r="L96">
        <v>2835</v>
      </c>
      <c r="M96">
        <v>4511</v>
      </c>
      <c r="N96">
        <v>1458</v>
      </c>
      <c r="O96">
        <v>781</v>
      </c>
      <c r="P96">
        <v>988172</v>
      </c>
      <c r="Q96">
        <v>988169</v>
      </c>
      <c r="R96" s="325"/>
    </row>
    <row r="97" spans="1:18" x14ac:dyDescent="0.15">
      <c r="A97">
        <v>2015</v>
      </c>
      <c r="B97" s="4" t="s">
        <v>1641</v>
      </c>
      <c r="C97">
        <v>54864</v>
      </c>
      <c r="D97" t="s">
        <v>1642</v>
      </c>
      <c r="E97">
        <v>3</v>
      </c>
      <c r="F97">
        <v>0</v>
      </c>
      <c r="G97">
        <v>0</v>
      </c>
      <c r="H97">
        <v>0</v>
      </c>
      <c r="I97">
        <v>0</v>
      </c>
      <c r="J97">
        <v>14535</v>
      </c>
      <c r="K97">
        <v>11546</v>
      </c>
      <c r="L97">
        <v>75</v>
      </c>
      <c r="M97">
        <v>120</v>
      </c>
      <c r="N97">
        <v>38</v>
      </c>
      <c r="O97">
        <v>20</v>
      </c>
      <c r="P97">
        <v>26336</v>
      </c>
      <c r="Q97">
        <v>0</v>
      </c>
      <c r="R97" s="325"/>
    </row>
    <row r="98" spans="1:18" x14ac:dyDescent="0.15">
      <c r="A98">
        <v>2015</v>
      </c>
      <c r="B98" s="4" t="s">
        <v>1643</v>
      </c>
      <c r="C98">
        <v>2941730</v>
      </c>
      <c r="D98" t="s">
        <v>1644</v>
      </c>
      <c r="E98">
        <v>1</v>
      </c>
      <c r="F98">
        <v>0</v>
      </c>
      <c r="G98">
        <v>0</v>
      </c>
      <c r="H98">
        <v>0</v>
      </c>
      <c r="I98">
        <v>0</v>
      </c>
      <c r="J98">
        <v>326229</v>
      </c>
      <c r="K98">
        <v>698657</v>
      </c>
      <c r="L98">
        <v>1696</v>
      </c>
      <c r="M98">
        <v>7276</v>
      </c>
      <c r="N98">
        <v>872</v>
      </c>
      <c r="O98">
        <v>1260</v>
      </c>
      <c r="P98">
        <v>1035991</v>
      </c>
      <c r="Q98">
        <v>880760</v>
      </c>
      <c r="R98" s="325"/>
    </row>
    <row r="99" spans="1:18" x14ac:dyDescent="0.15">
      <c r="A99">
        <v>2015</v>
      </c>
      <c r="B99" s="4" t="s">
        <v>1643</v>
      </c>
      <c r="C99">
        <v>2941730</v>
      </c>
      <c r="D99" t="s">
        <v>1644</v>
      </c>
      <c r="E99">
        <v>2</v>
      </c>
      <c r="F99">
        <v>0</v>
      </c>
      <c r="G99">
        <v>0</v>
      </c>
      <c r="H99">
        <v>0</v>
      </c>
      <c r="I99">
        <v>0</v>
      </c>
      <c r="J99">
        <v>277347</v>
      </c>
      <c r="K99">
        <v>593970</v>
      </c>
      <c r="L99">
        <v>1441</v>
      </c>
      <c r="M99">
        <v>6186</v>
      </c>
      <c r="N99">
        <v>741</v>
      </c>
      <c r="O99">
        <v>1071</v>
      </c>
      <c r="P99">
        <v>880758</v>
      </c>
      <c r="Q99">
        <v>880760</v>
      </c>
      <c r="R99" s="325"/>
    </row>
    <row r="100" spans="1:18" x14ac:dyDescent="0.15">
      <c r="A100">
        <v>2015</v>
      </c>
      <c r="B100" s="4" t="s">
        <v>1643</v>
      </c>
      <c r="C100">
        <v>2941730</v>
      </c>
      <c r="D100" t="s">
        <v>1644</v>
      </c>
      <c r="E100">
        <v>3</v>
      </c>
      <c r="F100">
        <v>0</v>
      </c>
      <c r="G100">
        <v>0</v>
      </c>
      <c r="H100">
        <v>0</v>
      </c>
      <c r="I100">
        <v>0</v>
      </c>
      <c r="J100">
        <v>48882</v>
      </c>
      <c r="K100">
        <v>104686</v>
      </c>
      <c r="L100">
        <v>254</v>
      </c>
      <c r="M100">
        <v>1090</v>
      </c>
      <c r="N100">
        <v>130</v>
      </c>
      <c r="O100">
        <v>188</v>
      </c>
      <c r="P100">
        <v>155232</v>
      </c>
      <c r="Q100">
        <v>0</v>
      </c>
      <c r="R100" s="325"/>
    </row>
    <row r="101" spans="1:18" x14ac:dyDescent="0.15">
      <c r="A101">
        <v>2015</v>
      </c>
      <c r="B101" s="4" t="s">
        <v>1645</v>
      </c>
      <c r="C101">
        <v>2230549</v>
      </c>
      <c r="D101" t="s">
        <v>1646</v>
      </c>
      <c r="E101">
        <v>1</v>
      </c>
      <c r="F101">
        <v>0</v>
      </c>
      <c r="G101">
        <v>0</v>
      </c>
      <c r="H101">
        <v>0</v>
      </c>
      <c r="I101">
        <v>0</v>
      </c>
      <c r="J101">
        <v>457629</v>
      </c>
      <c r="K101">
        <v>1078279</v>
      </c>
      <c r="L101">
        <v>2379</v>
      </c>
      <c r="M101">
        <v>11229</v>
      </c>
      <c r="N101">
        <v>1223</v>
      </c>
      <c r="O101">
        <v>1944</v>
      </c>
      <c r="P101">
        <v>1552687</v>
      </c>
      <c r="Q101">
        <v>880760</v>
      </c>
      <c r="R101" s="325"/>
    </row>
    <row r="102" spans="1:18" x14ac:dyDescent="0.15">
      <c r="A102">
        <v>2015</v>
      </c>
      <c r="B102" s="4" t="s">
        <v>1645</v>
      </c>
      <c r="C102">
        <v>2230549</v>
      </c>
      <c r="D102" t="s">
        <v>1646</v>
      </c>
      <c r="E102">
        <v>2</v>
      </c>
      <c r="F102">
        <v>0</v>
      </c>
      <c r="G102">
        <v>0</v>
      </c>
      <c r="H102">
        <v>0</v>
      </c>
      <c r="I102">
        <v>0</v>
      </c>
      <c r="J102">
        <v>259590</v>
      </c>
      <c r="K102">
        <v>611654</v>
      </c>
      <c r="L102">
        <v>1349</v>
      </c>
      <c r="M102">
        <v>6370</v>
      </c>
      <c r="N102">
        <v>694</v>
      </c>
      <c r="O102">
        <v>1103</v>
      </c>
      <c r="P102">
        <v>880761</v>
      </c>
      <c r="Q102">
        <v>880760</v>
      </c>
      <c r="R102" s="325"/>
    </row>
    <row r="103" spans="1:18" x14ac:dyDescent="0.15">
      <c r="A103">
        <v>2015</v>
      </c>
      <c r="B103" s="4" t="s">
        <v>1645</v>
      </c>
      <c r="C103">
        <v>2230549</v>
      </c>
      <c r="D103" t="s">
        <v>1646</v>
      </c>
      <c r="E103">
        <v>3</v>
      </c>
      <c r="F103">
        <v>0</v>
      </c>
      <c r="G103">
        <v>0</v>
      </c>
      <c r="H103">
        <v>0</v>
      </c>
      <c r="I103">
        <v>0</v>
      </c>
      <c r="J103">
        <v>198039</v>
      </c>
      <c r="K103">
        <v>466625</v>
      </c>
      <c r="L103">
        <v>1029</v>
      </c>
      <c r="M103">
        <v>4859</v>
      </c>
      <c r="N103">
        <v>529</v>
      </c>
      <c r="O103">
        <v>841</v>
      </c>
      <c r="P103">
        <v>671925</v>
      </c>
      <c r="Q103">
        <v>0</v>
      </c>
      <c r="R103" s="325"/>
    </row>
    <row r="104" spans="1:18" x14ac:dyDescent="0.15">
      <c r="A104">
        <v>2015</v>
      </c>
      <c r="B104" s="4" t="s">
        <v>1647</v>
      </c>
      <c r="C104">
        <v>2985072</v>
      </c>
      <c r="D104" t="s">
        <v>1648</v>
      </c>
      <c r="E104">
        <v>1</v>
      </c>
      <c r="F104">
        <v>0</v>
      </c>
      <c r="G104">
        <v>0</v>
      </c>
      <c r="H104">
        <v>0</v>
      </c>
      <c r="I104">
        <v>0</v>
      </c>
      <c r="J104">
        <v>904310</v>
      </c>
      <c r="K104">
        <v>598260</v>
      </c>
      <c r="L104">
        <v>4701</v>
      </c>
      <c r="M104">
        <v>6230</v>
      </c>
      <c r="N104">
        <v>2417</v>
      </c>
      <c r="O104">
        <v>1078</v>
      </c>
      <c r="P104">
        <v>1517000</v>
      </c>
      <c r="Q104">
        <v>988169</v>
      </c>
      <c r="R104" s="325"/>
    </row>
    <row r="105" spans="1:18" x14ac:dyDescent="0.15">
      <c r="A105">
        <v>2015</v>
      </c>
      <c r="B105" s="4" t="s">
        <v>1647</v>
      </c>
      <c r="C105">
        <v>2985072</v>
      </c>
      <c r="D105" t="s">
        <v>1648</v>
      </c>
      <c r="E105">
        <v>2</v>
      </c>
      <c r="F105">
        <v>0</v>
      </c>
      <c r="G105">
        <v>0</v>
      </c>
      <c r="H105">
        <v>0</v>
      </c>
      <c r="I105">
        <v>0</v>
      </c>
      <c r="J105">
        <v>589067</v>
      </c>
      <c r="K105">
        <v>389706</v>
      </c>
      <c r="L105">
        <v>3062</v>
      </c>
      <c r="M105">
        <v>4058</v>
      </c>
      <c r="N105">
        <v>1574</v>
      </c>
      <c r="O105">
        <v>702</v>
      </c>
      <c r="P105">
        <v>988173</v>
      </c>
      <c r="Q105">
        <v>988169</v>
      </c>
      <c r="R105" s="325"/>
    </row>
    <row r="106" spans="1:18" x14ac:dyDescent="0.15">
      <c r="A106">
        <v>2015</v>
      </c>
      <c r="B106" s="4" t="s">
        <v>1647</v>
      </c>
      <c r="C106">
        <v>2985072</v>
      </c>
      <c r="D106" t="s">
        <v>1648</v>
      </c>
      <c r="E106">
        <v>3</v>
      </c>
      <c r="F106">
        <v>0</v>
      </c>
      <c r="G106">
        <v>0</v>
      </c>
      <c r="H106">
        <v>0</v>
      </c>
      <c r="I106">
        <v>0</v>
      </c>
      <c r="J106">
        <v>315242</v>
      </c>
      <c r="K106">
        <v>208553</v>
      </c>
      <c r="L106">
        <v>1638</v>
      </c>
      <c r="M106">
        <v>2172</v>
      </c>
      <c r="N106">
        <v>842</v>
      </c>
      <c r="O106">
        <v>376</v>
      </c>
      <c r="P106">
        <v>528826</v>
      </c>
      <c r="Q106">
        <v>0</v>
      </c>
      <c r="R106" s="325"/>
    </row>
    <row r="107" spans="1:18" x14ac:dyDescent="0.15">
      <c r="A107">
        <v>2015</v>
      </c>
      <c r="B107" s="4" t="s">
        <v>1649</v>
      </c>
      <c r="C107">
        <v>2988754</v>
      </c>
      <c r="D107" t="s">
        <v>1650</v>
      </c>
      <c r="E107">
        <v>1</v>
      </c>
      <c r="F107">
        <v>0</v>
      </c>
      <c r="G107">
        <v>0</v>
      </c>
      <c r="H107">
        <v>0</v>
      </c>
      <c r="I107">
        <v>0</v>
      </c>
      <c r="J107">
        <v>413068</v>
      </c>
      <c r="K107">
        <v>636515</v>
      </c>
      <c r="L107">
        <v>2147</v>
      </c>
      <c r="M107">
        <v>6629</v>
      </c>
      <c r="N107">
        <v>1104</v>
      </c>
      <c r="O107">
        <v>1147</v>
      </c>
      <c r="P107">
        <v>1060613</v>
      </c>
      <c r="Q107">
        <v>988169</v>
      </c>
      <c r="R107" s="325"/>
    </row>
    <row r="108" spans="1:18" x14ac:dyDescent="0.15">
      <c r="A108">
        <v>2015</v>
      </c>
      <c r="B108" s="4" t="s">
        <v>1649</v>
      </c>
      <c r="C108">
        <v>2988754</v>
      </c>
      <c r="D108" t="s">
        <v>1650</v>
      </c>
      <c r="E108">
        <v>2</v>
      </c>
      <c r="F108">
        <v>0</v>
      </c>
      <c r="G108">
        <v>0</v>
      </c>
      <c r="H108">
        <v>0</v>
      </c>
      <c r="I108">
        <v>0</v>
      </c>
      <c r="J108">
        <v>384856</v>
      </c>
      <c r="K108">
        <v>593041</v>
      </c>
      <c r="L108">
        <v>2000</v>
      </c>
      <c r="M108">
        <v>6176</v>
      </c>
      <c r="N108">
        <v>1028</v>
      </c>
      <c r="O108">
        <v>1069</v>
      </c>
      <c r="P108">
        <v>988173</v>
      </c>
      <c r="Q108">
        <v>988169</v>
      </c>
      <c r="R108" s="325"/>
    </row>
    <row r="109" spans="1:18" x14ac:dyDescent="0.15">
      <c r="A109">
        <v>2015</v>
      </c>
      <c r="B109" s="4" t="s">
        <v>1649</v>
      </c>
      <c r="C109">
        <v>2988754</v>
      </c>
      <c r="D109" t="s">
        <v>1650</v>
      </c>
      <c r="E109">
        <v>3</v>
      </c>
      <c r="F109">
        <v>0</v>
      </c>
      <c r="G109">
        <v>0</v>
      </c>
      <c r="H109">
        <v>0</v>
      </c>
      <c r="I109">
        <v>0</v>
      </c>
      <c r="J109">
        <v>28212</v>
      </c>
      <c r="K109">
        <v>43474</v>
      </c>
      <c r="L109">
        <v>146</v>
      </c>
      <c r="M109">
        <v>452</v>
      </c>
      <c r="N109">
        <v>75</v>
      </c>
      <c r="O109">
        <v>78</v>
      </c>
      <c r="P109">
        <v>72439</v>
      </c>
      <c r="Q109">
        <v>0</v>
      </c>
      <c r="R109" s="325"/>
    </row>
    <row r="110" spans="1:18" x14ac:dyDescent="0.15">
      <c r="A110">
        <v>2015</v>
      </c>
      <c r="B110" s="4" t="s">
        <v>1651</v>
      </c>
      <c r="C110">
        <v>69799</v>
      </c>
      <c r="D110" t="s">
        <v>1652</v>
      </c>
      <c r="E110">
        <v>1</v>
      </c>
      <c r="F110">
        <v>0</v>
      </c>
      <c r="G110">
        <v>0</v>
      </c>
      <c r="H110">
        <v>0</v>
      </c>
      <c r="I110">
        <v>0</v>
      </c>
      <c r="J110">
        <v>560453</v>
      </c>
      <c r="K110">
        <v>1475655</v>
      </c>
      <c r="L110">
        <v>2913</v>
      </c>
      <c r="M110">
        <v>15368</v>
      </c>
      <c r="N110">
        <v>1498</v>
      </c>
      <c r="O110">
        <v>2661</v>
      </c>
      <c r="P110">
        <v>2058551</v>
      </c>
      <c r="Q110">
        <v>988169</v>
      </c>
      <c r="R110" s="325"/>
    </row>
    <row r="111" spans="1:18" x14ac:dyDescent="0.15">
      <c r="A111">
        <v>2015</v>
      </c>
      <c r="B111" s="4" t="s">
        <v>1651</v>
      </c>
      <c r="C111">
        <v>69799</v>
      </c>
      <c r="D111" t="s">
        <v>1652</v>
      </c>
      <c r="E111">
        <v>2</v>
      </c>
      <c r="F111">
        <v>0</v>
      </c>
      <c r="G111">
        <v>0</v>
      </c>
      <c r="H111">
        <v>0</v>
      </c>
      <c r="I111">
        <v>0</v>
      </c>
      <c r="J111">
        <v>269034</v>
      </c>
      <c r="K111">
        <v>708359</v>
      </c>
      <c r="L111">
        <v>1398</v>
      </c>
      <c r="M111">
        <v>7377</v>
      </c>
      <c r="N111">
        <v>719</v>
      </c>
      <c r="O111">
        <v>1277</v>
      </c>
      <c r="P111">
        <v>988166</v>
      </c>
      <c r="Q111">
        <v>988169</v>
      </c>
      <c r="R111" s="325"/>
    </row>
    <row r="112" spans="1:18" x14ac:dyDescent="0.15">
      <c r="A112">
        <v>2015</v>
      </c>
      <c r="B112" s="4" t="s">
        <v>1651</v>
      </c>
      <c r="C112">
        <v>69799</v>
      </c>
      <c r="D112" t="s">
        <v>1652</v>
      </c>
      <c r="E112">
        <v>3</v>
      </c>
      <c r="F112">
        <v>0</v>
      </c>
      <c r="G112">
        <v>0</v>
      </c>
      <c r="H112">
        <v>0</v>
      </c>
      <c r="I112">
        <v>0</v>
      </c>
      <c r="J112">
        <v>291419</v>
      </c>
      <c r="K112">
        <v>767296</v>
      </c>
      <c r="L112">
        <v>1515</v>
      </c>
      <c r="M112">
        <v>7991</v>
      </c>
      <c r="N112">
        <v>779</v>
      </c>
      <c r="O112">
        <v>1383</v>
      </c>
      <c r="P112">
        <v>1070385</v>
      </c>
      <c r="Q112">
        <v>0</v>
      </c>
      <c r="R112" s="325"/>
    </row>
    <row r="113" spans="1:18" x14ac:dyDescent="0.15">
      <c r="A113">
        <v>2015</v>
      </c>
      <c r="B113" s="4" t="s">
        <v>1653</v>
      </c>
      <c r="C113">
        <v>23682</v>
      </c>
      <c r="D113" t="s">
        <v>1654</v>
      </c>
      <c r="E113">
        <v>1</v>
      </c>
      <c r="F113">
        <v>0</v>
      </c>
      <c r="G113">
        <v>0</v>
      </c>
      <c r="H113">
        <v>0</v>
      </c>
      <c r="I113">
        <v>0</v>
      </c>
      <c r="J113">
        <v>294141</v>
      </c>
      <c r="K113">
        <v>848339</v>
      </c>
      <c r="L113">
        <v>1529</v>
      </c>
      <c r="M113">
        <v>8835</v>
      </c>
      <c r="N113">
        <v>786</v>
      </c>
      <c r="O113">
        <v>1529</v>
      </c>
      <c r="P113">
        <v>1155161</v>
      </c>
      <c r="Q113">
        <v>880760</v>
      </c>
      <c r="R113" s="325"/>
    </row>
    <row r="114" spans="1:18" x14ac:dyDescent="0.15">
      <c r="A114">
        <v>2015</v>
      </c>
      <c r="B114" s="4" t="s">
        <v>1653</v>
      </c>
      <c r="C114">
        <v>23682</v>
      </c>
      <c r="D114" t="s">
        <v>1654</v>
      </c>
      <c r="E114">
        <v>2</v>
      </c>
      <c r="F114">
        <v>0</v>
      </c>
      <c r="G114">
        <v>0</v>
      </c>
      <c r="H114">
        <v>0</v>
      </c>
      <c r="I114">
        <v>0</v>
      </c>
      <c r="J114">
        <v>224270</v>
      </c>
      <c r="K114">
        <v>646824</v>
      </c>
      <c r="L114">
        <v>1166</v>
      </c>
      <c r="M114">
        <v>6736</v>
      </c>
      <c r="N114">
        <v>599</v>
      </c>
      <c r="O114">
        <v>1166</v>
      </c>
      <c r="P114">
        <v>880764</v>
      </c>
      <c r="Q114">
        <v>880760</v>
      </c>
      <c r="R114" s="325"/>
    </row>
    <row r="115" spans="1:18" x14ac:dyDescent="0.15">
      <c r="A115">
        <v>2015</v>
      </c>
      <c r="B115" s="4" t="s">
        <v>1653</v>
      </c>
      <c r="C115">
        <v>23682</v>
      </c>
      <c r="D115" t="s">
        <v>1654</v>
      </c>
      <c r="E115">
        <v>3</v>
      </c>
      <c r="F115">
        <v>0</v>
      </c>
      <c r="G115">
        <v>0</v>
      </c>
      <c r="H115">
        <v>0</v>
      </c>
      <c r="I115">
        <v>0</v>
      </c>
      <c r="J115">
        <v>69870</v>
      </c>
      <c r="K115">
        <v>201514</v>
      </c>
      <c r="L115">
        <v>363</v>
      </c>
      <c r="M115">
        <v>2098</v>
      </c>
      <c r="N115">
        <v>186</v>
      </c>
      <c r="O115">
        <v>363</v>
      </c>
      <c r="P115">
        <v>274397</v>
      </c>
      <c r="Q115">
        <v>0</v>
      </c>
      <c r="R115" s="325"/>
    </row>
    <row r="116" spans="1:18" x14ac:dyDescent="0.15">
      <c r="A116">
        <v>2015</v>
      </c>
      <c r="B116" s="4" t="s">
        <v>1655</v>
      </c>
      <c r="C116">
        <v>2661257</v>
      </c>
      <c r="D116" t="s">
        <v>1656</v>
      </c>
      <c r="E116">
        <v>1</v>
      </c>
      <c r="F116">
        <v>0</v>
      </c>
      <c r="G116">
        <v>0</v>
      </c>
      <c r="H116">
        <v>0</v>
      </c>
      <c r="I116">
        <v>0</v>
      </c>
      <c r="J116">
        <v>253504</v>
      </c>
      <c r="K116">
        <v>1012607</v>
      </c>
      <c r="L116">
        <v>1318</v>
      </c>
      <c r="M116">
        <v>10545</v>
      </c>
      <c r="N116">
        <v>677</v>
      </c>
      <c r="O116">
        <v>1826</v>
      </c>
      <c r="P116">
        <v>1280479</v>
      </c>
      <c r="Q116">
        <v>988169</v>
      </c>
      <c r="R116" s="325"/>
    </row>
    <row r="117" spans="1:18" x14ac:dyDescent="0.15">
      <c r="A117">
        <v>2015</v>
      </c>
      <c r="B117" s="4" t="s">
        <v>1655</v>
      </c>
      <c r="C117">
        <v>2661257</v>
      </c>
      <c r="D117" t="s">
        <v>1656</v>
      </c>
      <c r="E117">
        <v>2</v>
      </c>
      <c r="F117">
        <v>0</v>
      </c>
      <c r="G117">
        <v>0</v>
      </c>
      <c r="H117">
        <v>0</v>
      </c>
      <c r="I117">
        <v>0</v>
      </c>
      <c r="J117">
        <v>195634</v>
      </c>
      <c r="K117">
        <v>781449</v>
      </c>
      <c r="L117">
        <v>1017</v>
      </c>
      <c r="M117">
        <v>8138</v>
      </c>
      <c r="N117">
        <v>523</v>
      </c>
      <c r="O117">
        <v>1409</v>
      </c>
      <c r="P117">
        <v>988171</v>
      </c>
      <c r="Q117">
        <v>988169</v>
      </c>
      <c r="R117" s="325"/>
    </row>
    <row r="118" spans="1:18" x14ac:dyDescent="0.15">
      <c r="A118">
        <v>2015</v>
      </c>
      <c r="B118" s="4" t="s">
        <v>1655</v>
      </c>
      <c r="C118">
        <v>2661257</v>
      </c>
      <c r="D118" t="s">
        <v>1656</v>
      </c>
      <c r="E118">
        <v>3</v>
      </c>
      <c r="F118">
        <v>0</v>
      </c>
      <c r="G118">
        <v>0</v>
      </c>
      <c r="H118">
        <v>0</v>
      </c>
      <c r="I118">
        <v>0</v>
      </c>
      <c r="J118">
        <v>57869</v>
      </c>
      <c r="K118">
        <v>231158</v>
      </c>
      <c r="L118">
        <v>300</v>
      </c>
      <c r="M118">
        <v>2407</v>
      </c>
      <c r="N118">
        <v>154</v>
      </c>
      <c r="O118">
        <v>416</v>
      </c>
      <c r="P118">
        <v>292307</v>
      </c>
      <c r="Q118">
        <v>0</v>
      </c>
      <c r="R118" s="325"/>
    </row>
    <row r="119" spans="1:18" x14ac:dyDescent="0.15">
      <c r="A119">
        <v>2016</v>
      </c>
      <c r="B119" s="4" t="s">
        <v>1657</v>
      </c>
      <c r="C119">
        <v>2681791</v>
      </c>
      <c r="D119" t="s">
        <v>1658</v>
      </c>
      <c r="E119">
        <v>1</v>
      </c>
      <c r="F119">
        <v>0</v>
      </c>
      <c r="G119">
        <v>0</v>
      </c>
      <c r="H119">
        <v>2821</v>
      </c>
      <c r="I119">
        <v>2108</v>
      </c>
      <c r="J119">
        <v>747505</v>
      </c>
      <c r="K119">
        <v>1215576</v>
      </c>
      <c r="L119">
        <v>14233</v>
      </c>
      <c r="M119">
        <v>55217</v>
      </c>
      <c r="N119">
        <v>5384</v>
      </c>
      <c r="O119">
        <v>12812</v>
      </c>
      <c r="P119">
        <v>2055659</v>
      </c>
      <c r="Q119">
        <v>1407067</v>
      </c>
      <c r="R119" s="325"/>
    </row>
    <row r="120" spans="1:18" x14ac:dyDescent="0.15">
      <c r="A120">
        <v>2016</v>
      </c>
      <c r="B120" s="4" t="s">
        <v>1657</v>
      </c>
      <c r="C120">
        <v>2681791</v>
      </c>
      <c r="D120" t="s">
        <v>1658</v>
      </c>
      <c r="E120">
        <v>2</v>
      </c>
      <c r="F120">
        <v>0</v>
      </c>
      <c r="G120">
        <v>0</v>
      </c>
      <c r="H120">
        <v>1930</v>
      </c>
      <c r="I120">
        <v>1443</v>
      </c>
      <c r="J120">
        <v>511652</v>
      </c>
      <c r="K120">
        <v>832037</v>
      </c>
      <c r="L120">
        <v>9742</v>
      </c>
      <c r="M120">
        <v>37795</v>
      </c>
      <c r="N120">
        <v>3685</v>
      </c>
      <c r="O120">
        <v>8770</v>
      </c>
      <c r="P120">
        <v>1407057</v>
      </c>
      <c r="Q120">
        <v>1407067</v>
      </c>
      <c r="R120" s="325"/>
    </row>
    <row r="121" spans="1:18" x14ac:dyDescent="0.15">
      <c r="A121">
        <v>2016</v>
      </c>
      <c r="B121" s="4" t="s">
        <v>1657</v>
      </c>
      <c r="C121">
        <v>2681791</v>
      </c>
      <c r="D121" t="s">
        <v>1658</v>
      </c>
      <c r="E121">
        <v>3</v>
      </c>
      <c r="F121">
        <v>0</v>
      </c>
      <c r="G121">
        <v>0</v>
      </c>
      <c r="H121">
        <v>890</v>
      </c>
      <c r="I121">
        <v>665</v>
      </c>
      <c r="J121">
        <v>235852</v>
      </c>
      <c r="K121">
        <v>383538</v>
      </c>
      <c r="L121">
        <v>4491</v>
      </c>
      <c r="M121">
        <v>17422</v>
      </c>
      <c r="N121">
        <v>1698</v>
      </c>
      <c r="O121">
        <v>4042</v>
      </c>
      <c r="P121">
        <v>648601</v>
      </c>
      <c r="Q121">
        <v>0</v>
      </c>
      <c r="R121" s="325"/>
    </row>
    <row r="122" spans="1:18" x14ac:dyDescent="0.15">
      <c r="A122">
        <v>2016</v>
      </c>
      <c r="B122" s="4" t="s">
        <v>1659</v>
      </c>
      <c r="C122">
        <v>205352</v>
      </c>
      <c r="D122" t="s">
        <v>1660</v>
      </c>
      <c r="E122">
        <v>1</v>
      </c>
      <c r="F122">
        <v>0</v>
      </c>
      <c r="G122">
        <v>0</v>
      </c>
      <c r="H122">
        <v>2643</v>
      </c>
      <c r="I122">
        <v>4206</v>
      </c>
      <c r="J122">
        <v>700427</v>
      </c>
      <c r="K122">
        <v>2425283</v>
      </c>
      <c r="L122">
        <v>13337</v>
      </c>
      <c r="M122">
        <v>110168</v>
      </c>
      <c r="N122">
        <v>5045</v>
      </c>
      <c r="O122">
        <v>25564</v>
      </c>
      <c r="P122">
        <v>3286676</v>
      </c>
      <c r="Q122">
        <v>1407067</v>
      </c>
      <c r="R122" s="325"/>
    </row>
    <row r="123" spans="1:18" x14ac:dyDescent="0.15">
      <c r="A123">
        <v>2016</v>
      </c>
      <c r="B123" s="4" t="s">
        <v>1659</v>
      </c>
      <c r="C123">
        <v>205352</v>
      </c>
      <c r="D123" t="s">
        <v>1660</v>
      </c>
      <c r="E123">
        <v>2</v>
      </c>
      <c r="F123">
        <v>0</v>
      </c>
      <c r="G123">
        <v>0</v>
      </c>
      <c r="H123">
        <v>1131</v>
      </c>
      <c r="I123">
        <v>1800</v>
      </c>
      <c r="J123">
        <v>299860</v>
      </c>
      <c r="K123">
        <v>1038288</v>
      </c>
      <c r="L123">
        <v>5709</v>
      </c>
      <c r="M123">
        <v>47164</v>
      </c>
      <c r="N123">
        <v>2160</v>
      </c>
      <c r="O123">
        <v>10944</v>
      </c>
      <c r="P123">
        <v>1407059</v>
      </c>
      <c r="Q123">
        <v>1407067</v>
      </c>
      <c r="R123" s="325"/>
    </row>
    <row r="124" spans="1:18" x14ac:dyDescent="0.15">
      <c r="A124">
        <v>2016</v>
      </c>
      <c r="B124" s="4" t="s">
        <v>1659</v>
      </c>
      <c r="C124">
        <v>205352</v>
      </c>
      <c r="D124" t="s">
        <v>1660</v>
      </c>
      <c r="E124">
        <v>3</v>
      </c>
      <c r="F124">
        <v>0</v>
      </c>
      <c r="G124">
        <v>0</v>
      </c>
      <c r="H124">
        <v>1511</v>
      </c>
      <c r="I124">
        <v>2405</v>
      </c>
      <c r="J124">
        <v>400567</v>
      </c>
      <c r="K124">
        <v>1386995</v>
      </c>
      <c r="L124">
        <v>7627</v>
      </c>
      <c r="M124">
        <v>63004</v>
      </c>
      <c r="N124">
        <v>2885</v>
      </c>
      <c r="O124">
        <v>14619</v>
      </c>
      <c r="P124">
        <v>1879617</v>
      </c>
      <c r="Q124">
        <v>0</v>
      </c>
      <c r="R124" s="325"/>
    </row>
    <row r="125" spans="1:18" x14ac:dyDescent="0.15">
      <c r="A125">
        <v>2016</v>
      </c>
      <c r="B125" s="4" t="s">
        <v>1659</v>
      </c>
      <c r="C125">
        <v>3120363</v>
      </c>
      <c r="D125" t="s">
        <v>1661</v>
      </c>
      <c r="E125">
        <v>1</v>
      </c>
      <c r="F125">
        <v>0</v>
      </c>
      <c r="G125">
        <v>0</v>
      </c>
      <c r="H125">
        <v>4129</v>
      </c>
      <c r="I125">
        <v>14843</v>
      </c>
      <c r="J125">
        <v>1094313</v>
      </c>
      <c r="K125">
        <v>8557394</v>
      </c>
      <c r="L125">
        <v>20837</v>
      </c>
      <c r="M125">
        <v>388718</v>
      </c>
      <c r="N125">
        <v>7882</v>
      </c>
      <c r="O125">
        <v>90200</v>
      </c>
      <c r="P125">
        <v>10178321</v>
      </c>
      <c r="Q125">
        <v>1407067</v>
      </c>
      <c r="R125" s="325"/>
    </row>
    <row r="126" spans="1:18" x14ac:dyDescent="0.15">
      <c r="A126">
        <v>2016</v>
      </c>
      <c r="B126" s="4" t="s">
        <v>1659</v>
      </c>
      <c r="C126">
        <v>3120363</v>
      </c>
      <c r="D126" t="s">
        <v>1661</v>
      </c>
      <c r="E126">
        <v>2</v>
      </c>
      <c r="F126">
        <v>0</v>
      </c>
      <c r="G126">
        <v>0</v>
      </c>
      <c r="H126">
        <v>570</v>
      </c>
      <c r="I126">
        <v>2051</v>
      </c>
      <c r="J126">
        <v>151277</v>
      </c>
      <c r="K126">
        <v>1182974</v>
      </c>
      <c r="L126">
        <v>2880</v>
      </c>
      <c r="M126">
        <v>53736</v>
      </c>
      <c r="N126">
        <v>1089</v>
      </c>
      <c r="O126">
        <v>12469</v>
      </c>
      <c r="P126">
        <v>1407051</v>
      </c>
      <c r="Q126">
        <v>1407067</v>
      </c>
      <c r="R126" s="325"/>
    </row>
    <row r="127" spans="1:18" x14ac:dyDescent="0.15">
      <c r="A127">
        <v>2016</v>
      </c>
      <c r="B127" s="4" t="s">
        <v>1659</v>
      </c>
      <c r="C127">
        <v>3120363</v>
      </c>
      <c r="D127" t="s">
        <v>1661</v>
      </c>
      <c r="E127">
        <v>3</v>
      </c>
      <c r="F127">
        <v>0</v>
      </c>
      <c r="G127">
        <v>0</v>
      </c>
      <c r="H127">
        <v>3558</v>
      </c>
      <c r="I127">
        <v>12791</v>
      </c>
      <c r="J127">
        <v>943035</v>
      </c>
      <c r="K127">
        <v>7374420</v>
      </c>
      <c r="L127">
        <v>17957</v>
      </c>
      <c r="M127">
        <v>334982</v>
      </c>
      <c r="N127">
        <v>6793</v>
      </c>
      <c r="O127">
        <v>77731</v>
      </c>
      <c r="P127">
        <v>8771270</v>
      </c>
      <c r="Q127">
        <v>0</v>
      </c>
      <c r="R127" s="325"/>
    </row>
    <row r="128" spans="1:18" x14ac:dyDescent="0.15">
      <c r="A128">
        <v>2016</v>
      </c>
      <c r="B128" s="4" t="s">
        <v>1662</v>
      </c>
      <c r="C128">
        <v>3234497</v>
      </c>
      <c r="D128" t="s">
        <v>1663</v>
      </c>
      <c r="E128">
        <v>1</v>
      </c>
      <c r="F128">
        <v>0</v>
      </c>
      <c r="G128">
        <v>0</v>
      </c>
      <c r="H128">
        <v>1501</v>
      </c>
      <c r="I128">
        <v>3426</v>
      </c>
      <c r="J128">
        <v>397795</v>
      </c>
      <c r="K128">
        <v>1975341</v>
      </c>
      <c r="L128">
        <v>7574</v>
      </c>
      <c r="M128">
        <v>89729</v>
      </c>
      <c r="N128">
        <v>2865</v>
      </c>
      <c r="O128">
        <v>20821</v>
      </c>
      <c r="P128">
        <v>2499055</v>
      </c>
      <c r="Q128">
        <v>1407067</v>
      </c>
      <c r="R128" s="325"/>
    </row>
    <row r="129" spans="1:18" x14ac:dyDescent="0.15">
      <c r="A129">
        <v>2016</v>
      </c>
      <c r="B129" s="4" t="s">
        <v>1662</v>
      </c>
      <c r="C129">
        <v>3234497</v>
      </c>
      <c r="D129" t="s">
        <v>1663</v>
      </c>
      <c r="E129">
        <v>2</v>
      </c>
      <c r="F129">
        <v>0</v>
      </c>
      <c r="G129">
        <v>0</v>
      </c>
      <c r="H129">
        <v>845</v>
      </c>
      <c r="I129">
        <v>1929</v>
      </c>
      <c r="J129">
        <v>223974</v>
      </c>
      <c r="K129">
        <v>1112196</v>
      </c>
      <c r="L129">
        <v>4264</v>
      </c>
      <c r="M129">
        <v>50521</v>
      </c>
      <c r="N129">
        <v>1613</v>
      </c>
      <c r="O129">
        <v>11723</v>
      </c>
      <c r="P129">
        <v>1407068</v>
      </c>
      <c r="Q129">
        <v>1407067</v>
      </c>
      <c r="R129" s="325"/>
    </row>
    <row r="130" spans="1:18" x14ac:dyDescent="0.15">
      <c r="A130">
        <v>2016</v>
      </c>
      <c r="B130" s="4" t="s">
        <v>1662</v>
      </c>
      <c r="C130">
        <v>3234497</v>
      </c>
      <c r="D130" t="s">
        <v>1663</v>
      </c>
      <c r="E130">
        <v>3</v>
      </c>
      <c r="F130">
        <v>0</v>
      </c>
      <c r="G130">
        <v>0</v>
      </c>
      <c r="H130">
        <v>655</v>
      </c>
      <c r="I130">
        <v>1497</v>
      </c>
      <c r="J130">
        <v>173820</v>
      </c>
      <c r="K130">
        <v>863145</v>
      </c>
      <c r="L130">
        <v>3309</v>
      </c>
      <c r="M130">
        <v>39208</v>
      </c>
      <c r="N130">
        <v>1252</v>
      </c>
      <c r="O130">
        <v>9098</v>
      </c>
      <c r="P130">
        <v>1091987</v>
      </c>
      <c r="Q130">
        <v>0</v>
      </c>
      <c r="R130" s="325"/>
    </row>
    <row r="131" spans="1:18" x14ac:dyDescent="0.15">
      <c r="A131">
        <v>2016</v>
      </c>
      <c r="B131" s="4" t="s">
        <v>1631</v>
      </c>
      <c r="C131">
        <v>2701140</v>
      </c>
      <c r="D131" t="s">
        <v>1664</v>
      </c>
      <c r="E131">
        <v>1</v>
      </c>
      <c r="F131">
        <v>0</v>
      </c>
      <c r="G131">
        <v>0</v>
      </c>
      <c r="H131">
        <v>3345</v>
      </c>
      <c r="I131">
        <v>2549</v>
      </c>
      <c r="J131">
        <v>886520</v>
      </c>
      <c r="K131">
        <v>1469654</v>
      </c>
      <c r="L131">
        <v>16880</v>
      </c>
      <c r="M131">
        <v>66758</v>
      </c>
      <c r="N131">
        <v>6385</v>
      </c>
      <c r="O131">
        <v>15491</v>
      </c>
      <c r="P131">
        <v>2467586</v>
      </c>
      <c r="Q131">
        <v>1245953</v>
      </c>
      <c r="R131" s="325"/>
    </row>
    <row r="132" spans="1:18" x14ac:dyDescent="0.15">
      <c r="A132">
        <v>2016</v>
      </c>
      <c r="B132" s="4" t="s">
        <v>1631</v>
      </c>
      <c r="C132">
        <v>2701140</v>
      </c>
      <c r="D132" t="s">
        <v>1664</v>
      </c>
      <c r="E132">
        <v>2</v>
      </c>
      <c r="F132">
        <v>0</v>
      </c>
      <c r="G132">
        <v>0</v>
      </c>
      <c r="H132">
        <v>1689</v>
      </c>
      <c r="I132">
        <v>1287</v>
      </c>
      <c r="J132">
        <v>447630</v>
      </c>
      <c r="K132">
        <v>742072</v>
      </c>
      <c r="L132">
        <v>8523</v>
      </c>
      <c r="M132">
        <v>33708</v>
      </c>
      <c r="N132">
        <v>3224</v>
      </c>
      <c r="O132">
        <v>7821</v>
      </c>
      <c r="P132">
        <v>1245958</v>
      </c>
      <c r="Q132">
        <v>1245953</v>
      </c>
      <c r="R132" s="325"/>
    </row>
    <row r="133" spans="1:18" x14ac:dyDescent="0.15">
      <c r="A133">
        <v>2016</v>
      </c>
      <c r="B133" s="4" t="s">
        <v>1631</v>
      </c>
      <c r="C133">
        <v>2701140</v>
      </c>
      <c r="D133" t="s">
        <v>1664</v>
      </c>
      <c r="E133">
        <v>3</v>
      </c>
      <c r="F133">
        <v>0</v>
      </c>
      <c r="G133">
        <v>0</v>
      </c>
      <c r="H133">
        <v>1656</v>
      </c>
      <c r="I133">
        <v>1262</v>
      </c>
      <c r="J133">
        <v>438889</v>
      </c>
      <c r="K133">
        <v>727581</v>
      </c>
      <c r="L133">
        <v>8357</v>
      </c>
      <c r="M133">
        <v>33050</v>
      </c>
      <c r="N133">
        <v>3161</v>
      </c>
      <c r="O133">
        <v>7669</v>
      </c>
      <c r="P133">
        <v>1221628</v>
      </c>
      <c r="Q133">
        <v>0</v>
      </c>
      <c r="R133" s="325"/>
    </row>
    <row r="134" spans="1:18" x14ac:dyDescent="0.15">
      <c r="A134">
        <v>2016</v>
      </c>
      <c r="B134" s="4" t="s">
        <v>1665</v>
      </c>
      <c r="C134">
        <v>3048841</v>
      </c>
      <c r="D134" t="s">
        <v>1666</v>
      </c>
      <c r="E134">
        <v>1</v>
      </c>
      <c r="F134">
        <v>0</v>
      </c>
      <c r="G134">
        <v>0</v>
      </c>
      <c r="H134">
        <v>1679065</v>
      </c>
      <c r="I134">
        <v>1756269</v>
      </c>
      <c r="J134">
        <v>66416</v>
      </c>
      <c r="K134">
        <v>43955</v>
      </c>
      <c r="L134">
        <v>0</v>
      </c>
      <c r="M134">
        <v>0</v>
      </c>
      <c r="N134">
        <v>0</v>
      </c>
      <c r="O134">
        <v>0</v>
      </c>
      <c r="P134">
        <v>3545706</v>
      </c>
      <c r="Q134">
        <v>1407067</v>
      </c>
      <c r="R134" s="325"/>
    </row>
    <row r="135" spans="1:18" x14ac:dyDescent="0.15">
      <c r="A135">
        <v>2016</v>
      </c>
      <c r="B135" s="4" t="s">
        <v>1665</v>
      </c>
      <c r="C135">
        <v>3048841</v>
      </c>
      <c r="D135" t="s">
        <v>1666</v>
      </c>
      <c r="E135">
        <v>2</v>
      </c>
      <c r="F135">
        <v>0</v>
      </c>
      <c r="G135">
        <v>0</v>
      </c>
      <c r="H135">
        <v>666320</v>
      </c>
      <c r="I135">
        <v>696958</v>
      </c>
      <c r="J135">
        <v>26356</v>
      </c>
      <c r="K135">
        <v>17443</v>
      </c>
      <c r="L135">
        <v>0</v>
      </c>
      <c r="M135">
        <v>0</v>
      </c>
      <c r="N135">
        <v>0</v>
      </c>
      <c r="O135">
        <v>0</v>
      </c>
      <c r="P135">
        <v>1407078</v>
      </c>
      <c r="Q135">
        <v>1407067</v>
      </c>
      <c r="R135" s="325"/>
    </row>
    <row r="136" spans="1:18" x14ac:dyDescent="0.15">
      <c r="A136">
        <v>2016</v>
      </c>
      <c r="B136" s="4" t="s">
        <v>1665</v>
      </c>
      <c r="C136">
        <v>3048841</v>
      </c>
      <c r="D136" t="s">
        <v>1666</v>
      </c>
      <c r="E136">
        <v>3</v>
      </c>
      <c r="F136">
        <v>0</v>
      </c>
      <c r="G136">
        <v>0</v>
      </c>
      <c r="H136">
        <v>1012745</v>
      </c>
      <c r="I136">
        <v>1059311</v>
      </c>
      <c r="J136">
        <v>40059</v>
      </c>
      <c r="K136">
        <v>26512</v>
      </c>
      <c r="L136">
        <v>0</v>
      </c>
      <c r="M136">
        <v>0</v>
      </c>
      <c r="N136">
        <v>0</v>
      </c>
      <c r="O136">
        <v>0</v>
      </c>
      <c r="P136">
        <v>2138628</v>
      </c>
      <c r="Q136">
        <v>0</v>
      </c>
      <c r="R136" s="325"/>
    </row>
    <row r="137" spans="1:18" x14ac:dyDescent="0.15">
      <c r="A137">
        <v>2016</v>
      </c>
      <c r="B137" s="4" t="s">
        <v>1635</v>
      </c>
      <c r="C137">
        <v>102383</v>
      </c>
      <c r="D137" t="s">
        <v>1667</v>
      </c>
      <c r="E137">
        <v>1</v>
      </c>
      <c r="F137">
        <v>0</v>
      </c>
      <c r="G137">
        <v>0</v>
      </c>
      <c r="H137">
        <v>2169</v>
      </c>
      <c r="I137">
        <v>2426</v>
      </c>
      <c r="J137">
        <v>574739</v>
      </c>
      <c r="K137">
        <v>1398854</v>
      </c>
      <c r="L137">
        <v>10944</v>
      </c>
      <c r="M137">
        <v>63542</v>
      </c>
      <c r="N137">
        <v>4140</v>
      </c>
      <c r="O137">
        <v>14744</v>
      </c>
      <c r="P137">
        <v>2071561</v>
      </c>
      <c r="Q137">
        <v>1245953</v>
      </c>
      <c r="R137" s="325"/>
    </row>
    <row r="138" spans="1:18" x14ac:dyDescent="0.15">
      <c r="A138">
        <v>2016</v>
      </c>
      <c r="B138" s="4" t="s">
        <v>1635</v>
      </c>
      <c r="C138">
        <v>102383</v>
      </c>
      <c r="D138" t="s">
        <v>1667</v>
      </c>
      <c r="E138">
        <v>2</v>
      </c>
      <c r="F138">
        <v>0</v>
      </c>
      <c r="G138">
        <v>0</v>
      </c>
      <c r="H138">
        <v>1304</v>
      </c>
      <c r="I138">
        <v>1459</v>
      </c>
      <c r="J138">
        <v>345682</v>
      </c>
      <c r="K138">
        <v>841355</v>
      </c>
      <c r="L138">
        <v>6582</v>
      </c>
      <c r="M138">
        <v>38218</v>
      </c>
      <c r="N138">
        <v>2490</v>
      </c>
      <c r="O138">
        <v>8868</v>
      </c>
      <c r="P138">
        <v>1245961</v>
      </c>
      <c r="Q138">
        <v>1245953</v>
      </c>
      <c r="R138" s="325"/>
    </row>
    <row r="139" spans="1:18" x14ac:dyDescent="0.15">
      <c r="A139">
        <v>2016</v>
      </c>
      <c r="B139" s="4" t="s">
        <v>1635</v>
      </c>
      <c r="C139">
        <v>102383</v>
      </c>
      <c r="D139" t="s">
        <v>1667</v>
      </c>
      <c r="E139">
        <v>3</v>
      </c>
      <c r="F139">
        <v>0</v>
      </c>
      <c r="G139">
        <v>0</v>
      </c>
      <c r="H139">
        <v>864</v>
      </c>
      <c r="I139">
        <v>967</v>
      </c>
      <c r="J139">
        <v>229056</v>
      </c>
      <c r="K139">
        <v>557499</v>
      </c>
      <c r="L139">
        <v>4361</v>
      </c>
      <c r="M139">
        <v>25324</v>
      </c>
      <c r="N139">
        <v>1649</v>
      </c>
      <c r="O139">
        <v>5876</v>
      </c>
      <c r="P139">
        <v>825600</v>
      </c>
      <c r="Q139">
        <v>0</v>
      </c>
      <c r="R139" s="325"/>
    </row>
    <row r="140" spans="1:18" x14ac:dyDescent="0.15">
      <c r="A140">
        <v>2016</v>
      </c>
      <c r="B140" s="4" t="s">
        <v>1668</v>
      </c>
      <c r="C140">
        <v>2477269</v>
      </c>
      <c r="D140" t="s">
        <v>1669</v>
      </c>
      <c r="E140">
        <v>1</v>
      </c>
      <c r="F140">
        <v>2578068</v>
      </c>
      <c r="G140">
        <v>33927</v>
      </c>
      <c r="H140">
        <v>0</v>
      </c>
      <c r="I140">
        <v>0</v>
      </c>
      <c r="J140">
        <v>0</v>
      </c>
      <c r="K140">
        <v>0</v>
      </c>
      <c r="L140">
        <v>0</v>
      </c>
      <c r="M140">
        <v>0</v>
      </c>
      <c r="N140">
        <v>0</v>
      </c>
      <c r="O140">
        <v>0</v>
      </c>
      <c r="P140">
        <v>2611996</v>
      </c>
      <c r="Q140">
        <v>988169</v>
      </c>
      <c r="R140" s="325"/>
    </row>
    <row r="141" spans="1:18" x14ac:dyDescent="0.15">
      <c r="A141">
        <v>2016</v>
      </c>
      <c r="B141" s="4" t="s">
        <v>1668</v>
      </c>
      <c r="C141">
        <v>2477269</v>
      </c>
      <c r="D141" t="s">
        <v>1669</v>
      </c>
      <c r="E141">
        <v>2</v>
      </c>
      <c r="F141">
        <v>975335</v>
      </c>
      <c r="G141">
        <v>12835</v>
      </c>
      <c r="H141">
        <v>0</v>
      </c>
      <c r="I141">
        <v>0</v>
      </c>
      <c r="J141">
        <v>0</v>
      </c>
      <c r="K141">
        <v>0</v>
      </c>
      <c r="L141">
        <v>0</v>
      </c>
      <c r="M141">
        <v>0</v>
      </c>
      <c r="N141">
        <v>0</v>
      </c>
      <c r="O141">
        <v>0</v>
      </c>
      <c r="P141">
        <v>988170</v>
      </c>
      <c r="Q141">
        <v>988169</v>
      </c>
      <c r="R141" s="325"/>
    </row>
    <row r="142" spans="1:18" x14ac:dyDescent="0.15">
      <c r="A142">
        <v>2016</v>
      </c>
      <c r="B142" s="4" t="s">
        <v>1668</v>
      </c>
      <c r="C142">
        <v>2477269</v>
      </c>
      <c r="D142" t="s">
        <v>1669</v>
      </c>
      <c r="E142">
        <v>3</v>
      </c>
      <c r="F142">
        <v>1602733</v>
      </c>
      <c r="G142">
        <v>21091</v>
      </c>
      <c r="H142">
        <v>0</v>
      </c>
      <c r="I142">
        <v>0</v>
      </c>
      <c r="J142">
        <v>0</v>
      </c>
      <c r="K142">
        <v>0</v>
      </c>
      <c r="L142">
        <v>0</v>
      </c>
      <c r="M142">
        <v>0</v>
      </c>
      <c r="N142">
        <v>0</v>
      </c>
      <c r="O142">
        <v>0</v>
      </c>
      <c r="P142">
        <v>1623825</v>
      </c>
      <c r="Q142">
        <v>0</v>
      </c>
      <c r="R142" s="325"/>
    </row>
    <row r="143" spans="1:18" x14ac:dyDescent="0.15">
      <c r="A143">
        <v>2016</v>
      </c>
      <c r="B143" s="4" t="s">
        <v>1599</v>
      </c>
      <c r="C143">
        <v>56169</v>
      </c>
      <c r="D143" t="s">
        <v>1670</v>
      </c>
      <c r="E143">
        <v>1</v>
      </c>
      <c r="F143">
        <v>0</v>
      </c>
      <c r="G143">
        <v>0</v>
      </c>
      <c r="H143">
        <v>4687</v>
      </c>
      <c r="I143">
        <v>7794</v>
      </c>
      <c r="J143">
        <v>1241955</v>
      </c>
      <c r="K143">
        <v>4493799</v>
      </c>
      <c r="L143">
        <v>23648</v>
      </c>
      <c r="M143">
        <v>204130</v>
      </c>
      <c r="N143">
        <v>8946</v>
      </c>
      <c r="O143">
        <v>47367</v>
      </c>
      <c r="P143">
        <v>6032330</v>
      </c>
      <c r="Q143">
        <v>988169</v>
      </c>
      <c r="R143" s="325"/>
    </row>
    <row r="144" spans="1:18" x14ac:dyDescent="0.15">
      <c r="A144">
        <v>2016</v>
      </c>
      <c r="B144" s="4" t="s">
        <v>1599</v>
      </c>
      <c r="C144">
        <v>56169</v>
      </c>
      <c r="D144" t="s">
        <v>1670</v>
      </c>
      <c r="E144">
        <v>2</v>
      </c>
      <c r="F144">
        <v>0</v>
      </c>
      <c r="G144">
        <v>0</v>
      </c>
      <c r="H144">
        <v>767</v>
      </c>
      <c r="I144">
        <v>1276</v>
      </c>
      <c r="J144">
        <v>203444</v>
      </c>
      <c r="K144">
        <v>736129</v>
      </c>
      <c r="L144">
        <v>3873</v>
      </c>
      <c r="M144">
        <v>33438</v>
      </c>
      <c r="N144">
        <v>1465</v>
      </c>
      <c r="O144">
        <v>7759</v>
      </c>
      <c r="P144">
        <v>988155</v>
      </c>
      <c r="Q144">
        <v>988169</v>
      </c>
      <c r="R144" s="325"/>
    </row>
    <row r="145" spans="1:18" x14ac:dyDescent="0.15">
      <c r="A145">
        <v>2016</v>
      </c>
      <c r="B145" s="4" t="s">
        <v>1599</v>
      </c>
      <c r="C145">
        <v>56169</v>
      </c>
      <c r="D145" t="s">
        <v>1670</v>
      </c>
      <c r="E145">
        <v>3</v>
      </c>
      <c r="F145">
        <v>0</v>
      </c>
      <c r="G145">
        <v>0</v>
      </c>
      <c r="H145">
        <v>3919</v>
      </c>
      <c r="I145">
        <v>6517</v>
      </c>
      <c r="J145">
        <v>1038510</v>
      </c>
      <c r="K145">
        <v>3757670</v>
      </c>
      <c r="L145">
        <v>19775</v>
      </c>
      <c r="M145">
        <v>170691</v>
      </c>
      <c r="N145">
        <v>7480</v>
      </c>
      <c r="O145">
        <v>39608</v>
      </c>
      <c r="P145">
        <v>5044174</v>
      </c>
      <c r="Q145">
        <v>0</v>
      </c>
      <c r="R145" s="325"/>
    </row>
    <row r="146" spans="1:18" x14ac:dyDescent="0.15">
      <c r="A146">
        <v>2016</v>
      </c>
      <c r="B146" s="4" t="s">
        <v>1599</v>
      </c>
      <c r="C146">
        <v>68480</v>
      </c>
      <c r="D146" t="s">
        <v>1671</v>
      </c>
      <c r="E146">
        <v>1</v>
      </c>
      <c r="F146">
        <v>0</v>
      </c>
      <c r="G146">
        <v>0</v>
      </c>
      <c r="H146">
        <v>785</v>
      </c>
      <c r="I146">
        <v>1357</v>
      </c>
      <c r="J146">
        <v>208232</v>
      </c>
      <c r="K146">
        <v>782748</v>
      </c>
      <c r="L146">
        <v>3965</v>
      </c>
      <c r="M146">
        <v>35556</v>
      </c>
      <c r="N146">
        <v>1499</v>
      </c>
      <c r="O146">
        <v>8250</v>
      </c>
      <c r="P146">
        <v>1042396</v>
      </c>
      <c r="Q146">
        <v>988169</v>
      </c>
      <c r="R146" s="325"/>
    </row>
    <row r="147" spans="1:18" x14ac:dyDescent="0.15">
      <c r="A147">
        <v>2016</v>
      </c>
      <c r="B147" s="4" t="s">
        <v>1599</v>
      </c>
      <c r="C147">
        <v>68480</v>
      </c>
      <c r="D147" t="s">
        <v>1671</v>
      </c>
      <c r="E147">
        <v>2</v>
      </c>
      <c r="F147">
        <v>0</v>
      </c>
      <c r="G147">
        <v>0</v>
      </c>
      <c r="H147">
        <v>744</v>
      </c>
      <c r="I147">
        <v>1287</v>
      </c>
      <c r="J147">
        <v>197399</v>
      </c>
      <c r="K147">
        <v>742030</v>
      </c>
      <c r="L147">
        <v>3758</v>
      </c>
      <c r="M147">
        <v>33706</v>
      </c>
      <c r="N147">
        <v>1421</v>
      </c>
      <c r="O147">
        <v>7821</v>
      </c>
      <c r="P147">
        <v>988171</v>
      </c>
      <c r="Q147">
        <v>988169</v>
      </c>
      <c r="R147" s="325"/>
    </row>
    <row r="148" spans="1:18" x14ac:dyDescent="0.15">
      <c r="A148">
        <v>2016</v>
      </c>
      <c r="B148" s="4" t="s">
        <v>1599</v>
      </c>
      <c r="C148">
        <v>68480</v>
      </c>
      <c r="D148" t="s">
        <v>1671</v>
      </c>
      <c r="E148">
        <v>3</v>
      </c>
      <c r="F148">
        <v>0</v>
      </c>
      <c r="G148">
        <v>0</v>
      </c>
      <c r="H148">
        <v>40</v>
      </c>
      <c r="I148">
        <v>70</v>
      </c>
      <c r="J148">
        <v>10832</v>
      </c>
      <c r="K148">
        <v>40718</v>
      </c>
      <c r="L148">
        <v>206</v>
      </c>
      <c r="M148">
        <v>1849</v>
      </c>
      <c r="N148">
        <v>78</v>
      </c>
      <c r="O148">
        <v>429</v>
      </c>
      <c r="P148">
        <v>54225</v>
      </c>
      <c r="Q148">
        <v>0</v>
      </c>
      <c r="R148" s="325"/>
    </row>
    <row r="149" spans="1:18" x14ac:dyDescent="0.15">
      <c r="A149">
        <v>2016</v>
      </c>
      <c r="B149" s="4" t="s">
        <v>1672</v>
      </c>
      <c r="C149">
        <v>2910801</v>
      </c>
      <c r="D149" t="s">
        <v>1673</v>
      </c>
      <c r="E149">
        <v>1</v>
      </c>
      <c r="F149">
        <v>0</v>
      </c>
      <c r="G149">
        <v>0</v>
      </c>
      <c r="H149">
        <v>1812</v>
      </c>
      <c r="I149">
        <v>828</v>
      </c>
      <c r="J149">
        <v>480394</v>
      </c>
      <c r="K149">
        <v>477456</v>
      </c>
      <c r="L149">
        <v>9147</v>
      </c>
      <c r="M149">
        <v>21688</v>
      </c>
      <c r="N149">
        <v>3460</v>
      </c>
      <c r="O149">
        <v>5032</v>
      </c>
      <c r="P149">
        <v>999821</v>
      </c>
      <c r="Q149">
        <v>880760</v>
      </c>
      <c r="R149" s="325"/>
    </row>
    <row r="150" spans="1:18" x14ac:dyDescent="0.15">
      <c r="A150">
        <v>2016</v>
      </c>
      <c r="B150" s="4" t="s">
        <v>1672</v>
      </c>
      <c r="C150">
        <v>2910801</v>
      </c>
      <c r="D150" t="s">
        <v>1673</v>
      </c>
      <c r="E150">
        <v>2</v>
      </c>
      <c r="F150">
        <v>0</v>
      </c>
      <c r="G150">
        <v>0</v>
      </c>
      <c r="H150">
        <v>1597</v>
      </c>
      <c r="I150">
        <v>729</v>
      </c>
      <c r="J150">
        <v>423188</v>
      </c>
      <c r="K150">
        <v>420601</v>
      </c>
      <c r="L150">
        <v>8058</v>
      </c>
      <c r="M150">
        <v>19105</v>
      </c>
      <c r="N150">
        <v>3048</v>
      </c>
      <c r="O150">
        <v>4433</v>
      </c>
      <c r="P150">
        <v>880762</v>
      </c>
      <c r="Q150">
        <v>880760</v>
      </c>
      <c r="R150" s="325"/>
    </row>
    <row r="151" spans="1:18" x14ac:dyDescent="0.15">
      <c r="A151">
        <v>2016</v>
      </c>
      <c r="B151" s="4" t="s">
        <v>1672</v>
      </c>
      <c r="C151">
        <v>2910801</v>
      </c>
      <c r="D151" t="s">
        <v>1673</v>
      </c>
      <c r="E151">
        <v>3</v>
      </c>
      <c r="F151">
        <v>0</v>
      </c>
      <c r="G151">
        <v>0</v>
      </c>
      <c r="H151">
        <v>215</v>
      </c>
      <c r="I151">
        <v>98</v>
      </c>
      <c r="J151">
        <v>57205</v>
      </c>
      <c r="K151">
        <v>56855</v>
      </c>
      <c r="L151">
        <v>1089</v>
      </c>
      <c r="M151">
        <v>2582</v>
      </c>
      <c r="N151">
        <v>412</v>
      </c>
      <c r="O151">
        <v>599</v>
      </c>
      <c r="P151">
        <v>119058</v>
      </c>
      <c r="Q151">
        <v>0</v>
      </c>
      <c r="R151" s="325"/>
    </row>
    <row r="152" spans="1:18" x14ac:dyDescent="0.15">
      <c r="A152">
        <v>2016</v>
      </c>
      <c r="B152" s="4" t="s">
        <v>1613</v>
      </c>
      <c r="C152">
        <v>2472797</v>
      </c>
      <c r="D152" t="s">
        <v>1674</v>
      </c>
      <c r="E152">
        <v>1</v>
      </c>
      <c r="F152">
        <v>0</v>
      </c>
      <c r="G152">
        <v>0</v>
      </c>
      <c r="H152">
        <v>3026217</v>
      </c>
      <c r="I152">
        <v>9937709</v>
      </c>
      <c r="J152">
        <v>119703</v>
      </c>
      <c r="K152">
        <v>248718</v>
      </c>
      <c r="L152">
        <v>0</v>
      </c>
      <c r="M152">
        <v>0</v>
      </c>
      <c r="N152">
        <v>0</v>
      </c>
      <c r="O152">
        <v>0</v>
      </c>
      <c r="P152">
        <v>13332348</v>
      </c>
      <c r="Q152">
        <v>988169</v>
      </c>
      <c r="R152" s="325"/>
    </row>
    <row r="153" spans="1:18" x14ac:dyDescent="0.15">
      <c r="A153">
        <v>2016</v>
      </c>
      <c r="B153" s="4" t="s">
        <v>1613</v>
      </c>
      <c r="C153">
        <v>2472797</v>
      </c>
      <c r="D153" t="s">
        <v>1674</v>
      </c>
      <c r="E153">
        <v>2</v>
      </c>
      <c r="F153">
        <v>0</v>
      </c>
      <c r="G153">
        <v>0</v>
      </c>
      <c r="H153">
        <v>224303</v>
      </c>
      <c r="I153">
        <v>736583</v>
      </c>
      <c r="J153">
        <v>8872</v>
      </c>
      <c r="K153">
        <v>18435</v>
      </c>
      <c r="L153">
        <v>0</v>
      </c>
      <c r="M153">
        <v>0</v>
      </c>
      <c r="N153">
        <v>0</v>
      </c>
      <c r="O153">
        <v>0</v>
      </c>
      <c r="P153">
        <v>988193</v>
      </c>
      <c r="Q153">
        <v>988169</v>
      </c>
      <c r="R153" s="325"/>
    </row>
    <row r="154" spans="1:18" x14ac:dyDescent="0.15">
      <c r="A154">
        <v>2016</v>
      </c>
      <c r="B154" s="4" t="s">
        <v>1613</v>
      </c>
      <c r="C154">
        <v>2472797</v>
      </c>
      <c r="D154" t="s">
        <v>1674</v>
      </c>
      <c r="E154">
        <v>3</v>
      </c>
      <c r="F154">
        <v>0</v>
      </c>
      <c r="G154">
        <v>0</v>
      </c>
      <c r="H154">
        <v>2801914</v>
      </c>
      <c r="I154">
        <v>9201126</v>
      </c>
      <c r="J154">
        <v>110830</v>
      </c>
      <c r="K154">
        <v>230283</v>
      </c>
      <c r="L154">
        <v>0</v>
      </c>
      <c r="M154">
        <v>0</v>
      </c>
      <c r="N154">
        <v>0</v>
      </c>
      <c r="O154">
        <v>0</v>
      </c>
      <c r="P154">
        <v>12344154</v>
      </c>
      <c r="Q154">
        <v>0</v>
      </c>
      <c r="R154" s="325"/>
    </row>
    <row r="155" spans="1:18" x14ac:dyDescent="0.15">
      <c r="A155">
        <v>2016</v>
      </c>
      <c r="B155" s="4" t="s">
        <v>1675</v>
      </c>
      <c r="C155">
        <v>2863496</v>
      </c>
      <c r="D155" t="s">
        <v>1676</v>
      </c>
      <c r="E155">
        <v>1</v>
      </c>
      <c r="F155">
        <v>0</v>
      </c>
      <c r="G155">
        <v>0</v>
      </c>
      <c r="H155">
        <v>733</v>
      </c>
      <c r="I155">
        <v>1371</v>
      </c>
      <c r="J155">
        <v>194298</v>
      </c>
      <c r="K155">
        <v>790553</v>
      </c>
      <c r="L155">
        <v>3699</v>
      </c>
      <c r="M155">
        <v>35910</v>
      </c>
      <c r="N155">
        <v>1399</v>
      </c>
      <c r="O155">
        <v>8332</v>
      </c>
      <c r="P155">
        <v>1036299</v>
      </c>
      <c r="Q155">
        <v>988169</v>
      </c>
      <c r="R155" s="325"/>
    </row>
    <row r="156" spans="1:18" x14ac:dyDescent="0.15">
      <c r="A156">
        <v>2016</v>
      </c>
      <c r="B156" s="4" t="s">
        <v>1675</v>
      </c>
      <c r="C156">
        <v>2863496</v>
      </c>
      <c r="D156" t="s">
        <v>1676</v>
      </c>
      <c r="E156">
        <v>2</v>
      </c>
      <c r="F156">
        <v>0</v>
      </c>
      <c r="G156">
        <v>0</v>
      </c>
      <c r="H156">
        <v>699</v>
      </c>
      <c r="I156">
        <v>1307</v>
      </c>
      <c r="J156">
        <v>185275</v>
      </c>
      <c r="K156">
        <v>753839</v>
      </c>
      <c r="L156">
        <v>3527</v>
      </c>
      <c r="M156">
        <v>34243</v>
      </c>
      <c r="N156">
        <v>1334</v>
      </c>
      <c r="O156">
        <v>7945</v>
      </c>
      <c r="P156">
        <v>988173</v>
      </c>
      <c r="Q156">
        <v>988169</v>
      </c>
      <c r="R156" s="325"/>
    </row>
    <row r="157" spans="1:18" x14ac:dyDescent="0.15">
      <c r="A157">
        <v>2016</v>
      </c>
      <c r="B157" s="4" t="s">
        <v>1675</v>
      </c>
      <c r="C157">
        <v>2863496</v>
      </c>
      <c r="D157" t="s">
        <v>1676</v>
      </c>
      <c r="E157">
        <v>3</v>
      </c>
      <c r="F157">
        <v>0</v>
      </c>
      <c r="G157">
        <v>0</v>
      </c>
      <c r="H157">
        <v>34</v>
      </c>
      <c r="I157">
        <v>63</v>
      </c>
      <c r="J157">
        <v>9023</v>
      </c>
      <c r="K157">
        <v>36713</v>
      </c>
      <c r="L157">
        <v>171</v>
      </c>
      <c r="M157">
        <v>1667</v>
      </c>
      <c r="N157">
        <v>64</v>
      </c>
      <c r="O157">
        <v>386</v>
      </c>
      <c r="P157">
        <v>48125</v>
      </c>
      <c r="Q157">
        <v>0</v>
      </c>
      <c r="R157" s="325"/>
    </row>
    <row r="158" spans="1:18" x14ac:dyDescent="0.15">
      <c r="A158">
        <v>2017</v>
      </c>
      <c r="B158" s="4" t="s">
        <v>867</v>
      </c>
      <c r="C158">
        <v>2670070</v>
      </c>
      <c r="D158" t="s">
        <v>1677</v>
      </c>
      <c r="E158">
        <v>1</v>
      </c>
      <c r="F158">
        <v>0</v>
      </c>
      <c r="G158">
        <v>0</v>
      </c>
      <c r="H158">
        <v>5952</v>
      </c>
      <c r="I158">
        <v>44082</v>
      </c>
      <c r="J158">
        <v>175851</v>
      </c>
      <c r="K158">
        <v>1317298</v>
      </c>
      <c r="L158">
        <v>5353</v>
      </c>
      <c r="M158">
        <v>64415</v>
      </c>
      <c r="N158">
        <v>2712</v>
      </c>
      <c r="O158">
        <v>18587</v>
      </c>
      <c r="P158">
        <v>1634254</v>
      </c>
      <c r="Q158">
        <v>1106320</v>
      </c>
      <c r="R158" s="325"/>
    </row>
    <row r="159" spans="1:18" x14ac:dyDescent="0.15">
      <c r="A159">
        <v>2017</v>
      </c>
      <c r="B159" s="4" t="s">
        <v>867</v>
      </c>
      <c r="C159">
        <v>2670070</v>
      </c>
      <c r="D159" t="s">
        <v>1677</v>
      </c>
      <c r="E159">
        <v>2</v>
      </c>
      <c r="F159">
        <v>0</v>
      </c>
      <c r="G159">
        <v>0</v>
      </c>
      <c r="H159">
        <v>4029</v>
      </c>
      <c r="I159">
        <v>29841</v>
      </c>
      <c r="J159">
        <v>119044</v>
      </c>
      <c r="K159">
        <v>891758</v>
      </c>
      <c r="L159">
        <v>3624</v>
      </c>
      <c r="M159">
        <v>43606</v>
      </c>
      <c r="N159">
        <v>1836</v>
      </c>
      <c r="O159">
        <v>12583</v>
      </c>
      <c r="P159">
        <v>1106325</v>
      </c>
      <c r="Q159">
        <v>1106320</v>
      </c>
      <c r="R159" s="325"/>
    </row>
    <row r="160" spans="1:18" x14ac:dyDescent="0.15">
      <c r="A160">
        <v>2017</v>
      </c>
      <c r="B160" s="4" t="s">
        <v>867</v>
      </c>
      <c r="C160">
        <v>2670070</v>
      </c>
      <c r="D160" t="s">
        <v>1677</v>
      </c>
      <c r="E160">
        <v>3</v>
      </c>
      <c r="F160">
        <v>0</v>
      </c>
      <c r="G160">
        <v>0</v>
      </c>
      <c r="H160">
        <v>1923</v>
      </c>
      <c r="I160">
        <v>14240</v>
      </c>
      <c r="J160">
        <v>56806</v>
      </c>
      <c r="K160">
        <v>425540</v>
      </c>
      <c r="L160">
        <v>1729</v>
      </c>
      <c r="M160">
        <v>20808</v>
      </c>
      <c r="N160">
        <v>876</v>
      </c>
      <c r="O160">
        <v>6004</v>
      </c>
      <c r="P160">
        <v>527929</v>
      </c>
      <c r="Q160">
        <v>0</v>
      </c>
      <c r="R160" s="325"/>
    </row>
    <row r="161" spans="1:18" x14ac:dyDescent="0.15">
      <c r="A161">
        <v>2017</v>
      </c>
      <c r="B161" s="4" t="s">
        <v>871</v>
      </c>
      <c r="C161">
        <v>2881500</v>
      </c>
      <c r="D161" t="s">
        <v>1678</v>
      </c>
      <c r="E161">
        <v>1</v>
      </c>
      <c r="F161">
        <v>0</v>
      </c>
      <c r="G161">
        <v>0</v>
      </c>
      <c r="H161">
        <v>114</v>
      </c>
      <c r="I161">
        <v>411</v>
      </c>
      <c r="J161">
        <v>48716</v>
      </c>
      <c r="K161">
        <v>582440</v>
      </c>
      <c r="L161">
        <v>49957</v>
      </c>
      <c r="M161">
        <v>710423</v>
      </c>
      <c r="N161">
        <v>4199</v>
      </c>
      <c r="O161">
        <v>59883</v>
      </c>
      <c r="P161">
        <v>1456147</v>
      </c>
      <c r="Q161">
        <v>1106320</v>
      </c>
      <c r="R161" s="325"/>
    </row>
    <row r="162" spans="1:18" x14ac:dyDescent="0.15">
      <c r="A162">
        <v>2017</v>
      </c>
      <c r="B162" s="4" t="s">
        <v>871</v>
      </c>
      <c r="C162">
        <v>2881500</v>
      </c>
      <c r="D162" t="s">
        <v>1678</v>
      </c>
      <c r="E162">
        <v>2</v>
      </c>
      <c r="F162">
        <v>0</v>
      </c>
      <c r="G162">
        <v>0</v>
      </c>
      <c r="H162">
        <v>86</v>
      </c>
      <c r="I162">
        <v>312</v>
      </c>
      <c r="J162">
        <v>37012</v>
      </c>
      <c r="K162">
        <v>442515</v>
      </c>
      <c r="L162">
        <v>37955</v>
      </c>
      <c r="M162">
        <v>539751</v>
      </c>
      <c r="N162">
        <v>3190</v>
      </c>
      <c r="O162">
        <v>45497</v>
      </c>
      <c r="P162">
        <v>1106322</v>
      </c>
      <c r="Q162">
        <v>1106320</v>
      </c>
      <c r="R162" s="325"/>
    </row>
    <row r="163" spans="1:18" x14ac:dyDescent="0.15">
      <c r="A163">
        <v>2017</v>
      </c>
      <c r="B163" s="4" t="s">
        <v>871</v>
      </c>
      <c r="C163">
        <v>2881500</v>
      </c>
      <c r="D163" t="s">
        <v>1678</v>
      </c>
      <c r="E163">
        <v>3</v>
      </c>
      <c r="F163">
        <v>0</v>
      </c>
      <c r="G163">
        <v>0</v>
      </c>
      <c r="H163">
        <v>27</v>
      </c>
      <c r="I163">
        <v>98</v>
      </c>
      <c r="J163">
        <v>11703</v>
      </c>
      <c r="K163">
        <v>139925</v>
      </c>
      <c r="L163">
        <v>12001</v>
      </c>
      <c r="M163">
        <v>170672</v>
      </c>
      <c r="N163">
        <v>1008</v>
      </c>
      <c r="O163">
        <v>14386</v>
      </c>
      <c r="P163">
        <v>349824</v>
      </c>
      <c r="Q163">
        <v>0</v>
      </c>
      <c r="R163" s="325"/>
    </row>
    <row r="164" spans="1:18" x14ac:dyDescent="0.15">
      <c r="A164">
        <v>2017</v>
      </c>
      <c r="B164" s="4" t="s">
        <v>1679</v>
      </c>
      <c r="C164">
        <v>90221</v>
      </c>
      <c r="D164" t="s">
        <v>1680</v>
      </c>
      <c r="E164">
        <v>1</v>
      </c>
      <c r="F164">
        <v>0</v>
      </c>
      <c r="G164">
        <v>0</v>
      </c>
      <c r="H164">
        <v>16057</v>
      </c>
      <c r="I164">
        <v>22051</v>
      </c>
      <c r="J164">
        <v>474351</v>
      </c>
      <c r="K164">
        <v>658952</v>
      </c>
      <c r="L164">
        <v>14441</v>
      </c>
      <c r="M164">
        <v>32222</v>
      </c>
      <c r="N164">
        <v>7316</v>
      </c>
      <c r="O164">
        <v>9298</v>
      </c>
      <c r="P164">
        <v>1234690</v>
      </c>
      <c r="Q164">
        <v>988169</v>
      </c>
      <c r="R164" s="325"/>
    </row>
    <row r="165" spans="1:18" x14ac:dyDescent="0.15">
      <c r="A165">
        <v>2017</v>
      </c>
      <c r="B165" s="4" t="s">
        <v>1679</v>
      </c>
      <c r="C165">
        <v>90221</v>
      </c>
      <c r="D165" t="s">
        <v>1680</v>
      </c>
      <c r="E165">
        <v>2</v>
      </c>
      <c r="F165">
        <v>0</v>
      </c>
      <c r="G165">
        <v>0</v>
      </c>
      <c r="H165">
        <v>12851</v>
      </c>
      <c r="I165">
        <v>17648</v>
      </c>
      <c r="J165">
        <v>379642</v>
      </c>
      <c r="K165">
        <v>527385</v>
      </c>
      <c r="L165">
        <v>11558</v>
      </c>
      <c r="M165">
        <v>25789</v>
      </c>
      <c r="N165">
        <v>5855</v>
      </c>
      <c r="O165">
        <v>7441</v>
      </c>
      <c r="P165">
        <v>988172</v>
      </c>
      <c r="Q165">
        <v>988169</v>
      </c>
      <c r="R165" s="325"/>
    </row>
    <row r="166" spans="1:18" x14ac:dyDescent="0.15">
      <c r="A166">
        <v>2017</v>
      </c>
      <c r="B166" s="4" t="s">
        <v>1679</v>
      </c>
      <c r="C166">
        <v>90221</v>
      </c>
      <c r="D166" t="s">
        <v>1680</v>
      </c>
      <c r="E166">
        <v>3</v>
      </c>
      <c r="F166">
        <v>0</v>
      </c>
      <c r="G166">
        <v>0</v>
      </c>
      <c r="H166">
        <v>3206</v>
      </c>
      <c r="I166">
        <v>4402</v>
      </c>
      <c r="J166">
        <v>94708</v>
      </c>
      <c r="K166">
        <v>131566</v>
      </c>
      <c r="L166">
        <v>2883</v>
      </c>
      <c r="M166">
        <v>6433</v>
      </c>
      <c r="N166">
        <v>1460</v>
      </c>
      <c r="O166">
        <v>1856</v>
      </c>
      <c r="P166">
        <v>246518</v>
      </c>
      <c r="Q166">
        <v>0</v>
      </c>
      <c r="R166" s="325"/>
    </row>
    <row r="167" spans="1:18" x14ac:dyDescent="0.15">
      <c r="A167">
        <v>2017</v>
      </c>
      <c r="B167" s="4" t="s">
        <v>1590</v>
      </c>
      <c r="C167">
        <v>2972608</v>
      </c>
      <c r="D167" t="s">
        <v>1681</v>
      </c>
      <c r="E167">
        <v>1</v>
      </c>
      <c r="F167">
        <v>0</v>
      </c>
      <c r="G167">
        <v>0</v>
      </c>
      <c r="H167">
        <v>10299</v>
      </c>
      <c r="I167">
        <v>79281</v>
      </c>
      <c r="J167">
        <v>304242</v>
      </c>
      <c r="K167">
        <v>2369141</v>
      </c>
      <c r="L167">
        <v>9262</v>
      </c>
      <c r="M167">
        <v>115850</v>
      </c>
      <c r="N167">
        <v>4692</v>
      </c>
      <c r="O167">
        <v>33429</v>
      </c>
      <c r="P167">
        <v>2926199</v>
      </c>
      <c r="Q167">
        <v>1245953</v>
      </c>
      <c r="R167" s="325"/>
    </row>
    <row r="168" spans="1:18" x14ac:dyDescent="0.15">
      <c r="A168">
        <v>2017</v>
      </c>
      <c r="B168" s="4" t="s">
        <v>1590</v>
      </c>
      <c r="C168">
        <v>2972608</v>
      </c>
      <c r="D168" t="s">
        <v>1681</v>
      </c>
      <c r="E168">
        <v>2</v>
      </c>
      <c r="F168">
        <v>0</v>
      </c>
      <c r="G168">
        <v>0</v>
      </c>
      <c r="H168">
        <v>4385</v>
      </c>
      <c r="I168">
        <v>33757</v>
      </c>
      <c r="J168">
        <v>129543</v>
      </c>
      <c r="K168">
        <v>1008756</v>
      </c>
      <c r="L168">
        <v>3943</v>
      </c>
      <c r="M168">
        <v>49328</v>
      </c>
      <c r="N168">
        <v>1998</v>
      </c>
      <c r="O168">
        <v>14234</v>
      </c>
      <c r="P168">
        <v>1245946</v>
      </c>
      <c r="Q168">
        <v>1245953</v>
      </c>
      <c r="R168" s="325"/>
    </row>
    <row r="169" spans="1:18" x14ac:dyDescent="0.15">
      <c r="A169">
        <v>2017</v>
      </c>
      <c r="B169" s="4" t="s">
        <v>1590</v>
      </c>
      <c r="C169">
        <v>2972608</v>
      </c>
      <c r="D169" t="s">
        <v>1681</v>
      </c>
      <c r="E169">
        <v>3</v>
      </c>
      <c r="F169">
        <v>0</v>
      </c>
      <c r="G169">
        <v>0</v>
      </c>
      <c r="H169">
        <v>5913</v>
      </c>
      <c r="I169">
        <v>45524</v>
      </c>
      <c r="J169">
        <v>174699</v>
      </c>
      <c r="K169">
        <v>1360384</v>
      </c>
      <c r="L169">
        <v>5318</v>
      </c>
      <c r="M169">
        <v>66522</v>
      </c>
      <c r="N169">
        <v>2694</v>
      </c>
      <c r="O169">
        <v>19195</v>
      </c>
      <c r="P169">
        <v>1680253</v>
      </c>
      <c r="Q169">
        <v>0</v>
      </c>
      <c r="R169" s="325"/>
    </row>
    <row r="170" spans="1:18" x14ac:dyDescent="0.15">
      <c r="A170">
        <v>2017</v>
      </c>
      <c r="B170" s="4" t="s">
        <v>1659</v>
      </c>
      <c r="C170">
        <v>2529235</v>
      </c>
      <c r="D170" t="s">
        <v>1682</v>
      </c>
      <c r="E170">
        <v>1</v>
      </c>
      <c r="F170">
        <v>107601</v>
      </c>
      <c r="G170">
        <v>114250</v>
      </c>
      <c r="H170">
        <v>1977944</v>
      </c>
      <c r="I170">
        <v>3053355</v>
      </c>
      <c r="J170">
        <v>82272</v>
      </c>
      <c r="K170">
        <v>108448</v>
      </c>
      <c r="L170">
        <v>0</v>
      </c>
      <c r="M170">
        <v>0</v>
      </c>
      <c r="N170">
        <v>0</v>
      </c>
      <c r="O170">
        <v>0</v>
      </c>
      <c r="P170">
        <v>5443872</v>
      </c>
      <c r="Q170">
        <v>1407067</v>
      </c>
      <c r="R170" s="325"/>
    </row>
    <row r="171" spans="1:18" x14ac:dyDescent="0.15">
      <c r="A171">
        <v>2017</v>
      </c>
      <c r="B171" s="4" t="s">
        <v>1659</v>
      </c>
      <c r="C171">
        <v>2529235</v>
      </c>
      <c r="D171" t="s">
        <v>1682</v>
      </c>
      <c r="E171">
        <v>2</v>
      </c>
      <c r="F171">
        <v>27811</v>
      </c>
      <c r="G171">
        <v>29530</v>
      </c>
      <c r="H171">
        <v>511239</v>
      </c>
      <c r="I171">
        <v>789200</v>
      </c>
      <c r="J171">
        <v>21265</v>
      </c>
      <c r="K171">
        <v>28030</v>
      </c>
      <c r="L171">
        <v>0</v>
      </c>
      <c r="M171">
        <v>0</v>
      </c>
      <c r="N171">
        <v>0</v>
      </c>
      <c r="O171">
        <v>0</v>
      </c>
      <c r="P171">
        <v>1407077</v>
      </c>
      <c r="Q171">
        <v>1407067</v>
      </c>
      <c r="R171" s="325"/>
    </row>
    <row r="172" spans="1:18" x14ac:dyDescent="0.15">
      <c r="A172">
        <v>2017</v>
      </c>
      <c r="B172" s="4" t="s">
        <v>1659</v>
      </c>
      <c r="C172">
        <v>2529235</v>
      </c>
      <c r="D172" t="s">
        <v>1682</v>
      </c>
      <c r="E172">
        <v>3</v>
      </c>
      <c r="F172">
        <v>79789</v>
      </c>
      <c r="G172">
        <v>84720</v>
      </c>
      <c r="H172">
        <v>1466705</v>
      </c>
      <c r="I172">
        <v>2264154</v>
      </c>
      <c r="J172">
        <v>61007</v>
      </c>
      <c r="K172">
        <v>80417</v>
      </c>
      <c r="L172">
        <v>0</v>
      </c>
      <c r="M172">
        <v>0</v>
      </c>
      <c r="N172">
        <v>0</v>
      </c>
      <c r="O172">
        <v>0</v>
      </c>
      <c r="P172">
        <v>4036795</v>
      </c>
      <c r="Q172">
        <v>0</v>
      </c>
      <c r="R172" s="325"/>
    </row>
    <row r="173" spans="1:18" x14ac:dyDescent="0.15">
      <c r="A173">
        <v>2017</v>
      </c>
      <c r="B173" s="4" t="s">
        <v>1683</v>
      </c>
      <c r="C173">
        <v>3409839</v>
      </c>
      <c r="D173" t="s">
        <v>1684</v>
      </c>
      <c r="E173">
        <v>1</v>
      </c>
      <c r="F173">
        <v>0</v>
      </c>
      <c r="G173">
        <v>0</v>
      </c>
      <c r="H173">
        <v>10770</v>
      </c>
      <c r="I173">
        <v>144062</v>
      </c>
      <c r="J173">
        <v>318164</v>
      </c>
      <c r="K173">
        <v>4304982</v>
      </c>
      <c r="L173">
        <v>9686</v>
      </c>
      <c r="M173">
        <v>210513</v>
      </c>
      <c r="N173">
        <v>4907</v>
      </c>
      <c r="O173">
        <v>60745</v>
      </c>
      <c r="P173">
        <v>5063832</v>
      </c>
      <c r="Q173">
        <v>1245953</v>
      </c>
      <c r="R173" s="325"/>
    </row>
    <row r="174" spans="1:18" x14ac:dyDescent="0.15">
      <c r="A174">
        <v>2017</v>
      </c>
      <c r="B174" s="4" t="s">
        <v>1683</v>
      </c>
      <c r="C174">
        <v>3409839</v>
      </c>
      <c r="D174" t="s">
        <v>1684</v>
      </c>
      <c r="E174">
        <v>2</v>
      </c>
      <c r="F174">
        <v>0</v>
      </c>
      <c r="G174">
        <v>0</v>
      </c>
      <c r="H174">
        <v>2650</v>
      </c>
      <c r="I174">
        <v>35446</v>
      </c>
      <c r="J174">
        <v>78284</v>
      </c>
      <c r="K174">
        <v>1059241</v>
      </c>
      <c r="L174">
        <v>2383</v>
      </c>
      <c r="M174">
        <v>51796</v>
      </c>
      <c r="N174">
        <v>1207</v>
      </c>
      <c r="O174">
        <v>14946</v>
      </c>
      <c r="P174">
        <v>1245956</v>
      </c>
      <c r="Q174">
        <v>1245953</v>
      </c>
      <c r="R174" s="325"/>
    </row>
    <row r="175" spans="1:18" x14ac:dyDescent="0.15">
      <c r="A175">
        <v>2017</v>
      </c>
      <c r="B175" s="4" t="s">
        <v>1683</v>
      </c>
      <c r="C175">
        <v>3409839</v>
      </c>
      <c r="D175" t="s">
        <v>1684</v>
      </c>
      <c r="E175">
        <v>3</v>
      </c>
      <c r="F175">
        <v>0</v>
      </c>
      <c r="G175">
        <v>0</v>
      </c>
      <c r="H175">
        <v>8120</v>
      </c>
      <c r="I175">
        <v>108615</v>
      </c>
      <c r="J175">
        <v>239880</v>
      </c>
      <c r="K175">
        <v>3245741</v>
      </c>
      <c r="L175">
        <v>7303</v>
      </c>
      <c r="M175">
        <v>158716</v>
      </c>
      <c r="N175">
        <v>3699</v>
      </c>
      <c r="O175">
        <v>45798</v>
      </c>
      <c r="P175">
        <v>3817876</v>
      </c>
      <c r="Q175">
        <v>0</v>
      </c>
      <c r="R175" s="325"/>
    </row>
    <row r="176" spans="1:18" x14ac:dyDescent="0.15">
      <c r="A176">
        <v>2017</v>
      </c>
      <c r="B176" s="4" t="s">
        <v>1672</v>
      </c>
      <c r="C176">
        <v>2910801</v>
      </c>
      <c r="D176" t="s">
        <v>1685</v>
      </c>
      <c r="E176">
        <v>1</v>
      </c>
      <c r="F176">
        <v>0</v>
      </c>
      <c r="G176">
        <v>0</v>
      </c>
      <c r="H176">
        <v>5029</v>
      </c>
      <c r="I176">
        <v>28527</v>
      </c>
      <c r="J176">
        <v>148572</v>
      </c>
      <c r="K176">
        <v>852489</v>
      </c>
      <c r="L176">
        <v>4523</v>
      </c>
      <c r="M176">
        <v>41686</v>
      </c>
      <c r="N176">
        <v>2291</v>
      </c>
      <c r="O176">
        <v>12029</v>
      </c>
      <c r="P176">
        <v>1095149</v>
      </c>
      <c r="Q176">
        <v>880760</v>
      </c>
      <c r="R176" s="325"/>
    </row>
    <row r="177" spans="1:18" x14ac:dyDescent="0.15">
      <c r="A177">
        <v>2017</v>
      </c>
      <c r="B177" s="4" t="s">
        <v>1672</v>
      </c>
      <c r="C177">
        <v>2910801</v>
      </c>
      <c r="D177" t="s">
        <v>1685</v>
      </c>
      <c r="E177">
        <v>2</v>
      </c>
      <c r="F177">
        <v>0</v>
      </c>
      <c r="G177">
        <v>0</v>
      </c>
      <c r="H177">
        <v>4044</v>
      </c>
      <c r="I177">
        <v>22943</v>
      </c>
      <c r="J177">
        <v>119487</v>
      </c>
      <c r="K177">
        <v>685606</v>
      </c>
      <c r="L177">
        <v>3637</v>
      </c>
      <c r="M177">
        <v>33526</v>
      </c>
      <c r="N177">
        <v>1842</v>
      </c>
      <c r="O177">
        <v>9674</v>
      </c>
      <c r="P177">
        <v>880763</v>
      </c>
      <c r="Q177">
        <v>880760</v>
      </c>
      <c r="R177" s="325"/>
    </row>
    <row r="178" spans="1:18" x14ac:dyDescent="0.15">
      <c r="A178">
        <v>2017</v>
      </c>
      <c r="B178" s="4" t="s">
        <v>1672</v>
      </c>
      <c r="C178">
        <v>2910801</v>
      </c>
      <c r="D178" t="s">
        <v>1685</v>
      </c>
      <c r="E178">
        <v>3</v>
      </c>
      <c r="F178">
        <v>0</v>
      </c>
      <c r="G178">
        <v>0</v>
      </c>
      <c r="H178">
        <v>984</v>
      </c>
      <c r="I178">
        <v>5584</v>
      </c>
      <c r="J178">
        <v>29084</v>
      </c>
      <c r="K178">
        <v>166883</v>
      </c>
      <c r="L178">
        <v>885</v>
      </c>
      <c r="M178">
        <v>8160</v>
      </c>
      <c r="N178">
        <v>448</v>
      </c>
      <c r="O178">
        <v>2354</v>
      </c>
      <c r="P178">
        <v>214386</v>
      </c>
      <c r="Q178">
        <v>0</v>
      </c>
      <c r="R178" s="325"/>
    </row>
    <row r="179" spans="1:18" x14ac:dyDescent="0.15">
      <c r="A179">
        <v>2017</v>
      </c>
      <c r="B179" s="4" t="s">
        <v>1651</v>
      </c>
      <c r="C179">
        <v>213217</v>
      </c>
      <c r="D179" t="s">
        <v>1686</v>
      </c>
      <c r="E179">
        <v>1</v>
      </c>
      <c r="F179">
        <v>0</v>
      </c>
      <c r="G179">
        <v>0</v>
      </c>
      <c r="H179">
        <v>31721</v>
      </c>
      <c r="I179">
        <v>46483</v>
      </c>
      <c r="J179">
        <v>937085</v>
      </c>
      <c r="K179">
        <v>1389050</v>
      </c>
      <c r="L179">
        <v>28529</v>
      </c>
      <c r="M179">
        <v>67924</v>
      </c>
      <c r="N179">
        <v>14453</v>
      </c>
      <c r="O179">
        <v>19599</v>
      </c>
      <c r="P179">
        <v>2534849</v>
      </c>
      <c r="Q179">
        <v>988169</v>
      </c>
      <c r="R179" s="325"/>
    </row>
    <row r="180" spans="1:18" x14ac:dyDescent="0.15">
      <c r="A180">
        <v>2017</v>
      </c>
      <c r="B180" s="4" t="s">
        <v>1651</v>
      </c>
      <c r="C180">
        <v>213217</v>
      </c>
      <c r="D180" t="s">
        <v>1686</v>
      </c>
      <c r="E180">
        <v>2</v>
      </c>
      <c r="F180">
        <v>0</v>
      </c>
      <c r="G180">
        <v>0</v>
      </c>
      <c r="H180">
        <v>27106</v>
      </c>
      <c r="I180">
        <v>33930</v>
      </c>
      <c r="J180">
        <v>800752</v>
      </c>
      <c r="K180">
        <v>1013934</v>
      </c>
      <c r="L180">
        <v>24378</v>
      </c>
      <c r="M180">
        <v>49580</v>
      </c>
      <c r="N180">
        <v>12350</v>
      </c>
      <c r="O180">
        <v>14307</v>
      </c>
      <c r="P180">
        <v>1976342</v>
      </c>
      <c r="Q180">
        <v>988169</v>
      </c>
      <c r="R180" s="325"/>
    </row>
    <row r="181" spans="1:18" x14ac:dyDescent="0.15">
      <c r="A181">
        <v>2017</v>
      </c>
      <c r="B181" s="4" t="s">
        <v>1651</v>
      </c>
      <c r="C181">
        <v>213217</v>
      </c>
      <c r="D181" t="s">
        <v>1686</v>
      </c>
      <c r="E181">
        <v>3</v>
      </c>
      <c r="F181">
        <v>0</v>
      </c>
      <c r="G181">
        <v>0</v>
      </c>
      <c r="H181">
        <v>4614</v>
      </c>
      <c r="I181">
        <v>12552</v>
      </c>
      <c r="J181">
        <v>136333</v>
      </c>
      <c r="K181">
        <v>375115</v>
      </c>
      <c r="L181">
        <v>4149</v>
      </c>
      <c r="M181">
        <v>18342</v>
      </c>
      <c r="N181">
        <v>2102</v>
      </c>
      <c r="O181">
        <v>5292</v>
      </c>
      <c r="P181">
        <v>558506</v>
      </c>
      <c r="Q181">
        <v>0</v>
      </c>
      <c r="R181" s="325"/>
    </row>
    <row r="182" spans="1:18" x14ac:dyDescent="0.15">
      <c r="A182">
        <v>2018</v>
      </c>
      <c r="B182" s="4" t="s">
        <v>1687</v>
      </c>
      <c r="C182">
        <v>23550</v>
      </c>
      <c r="D182" t="s">
        <v>1688</v>
      </c>
      <c r="E182">
        <v>1</v>
      </c>
      <c r="F182">
        <v>1475938</v>
      </c>
      <c r="G182">
        <v>48379</v>
      </c>
      <c r="H182">
        <v>0</v>
      </c>
      <c r="I182">
        <v>0</v>
      </c>
      <c r="J182">
        <v>0</v>
      </c>
      <c r="K182">
        <v>0</v>
      </c>
      <c r="L182">
        <v>0</v>
      </c>
      <c r="M182">
        <v>0</v>
      </c>
      <c r="N182">
        <v>0</v>
      </c>
      <c r="O182">
        <v>0</v>
      </c>
      <c r="P182">
        <v>1524317</v>
      </c>
      <c r="Q182">
        <v>1407067</v>
      </c>
      <c r="R182" s="325"/>
    </row>
    <row r="183" spans="1:18" x14ac:dyDescent="0.15">
      <c r="A183">
        <v>2018</v>
      </c>
      <c r="B183" s="4" t="s">
        <v>1687</v>
      </c>
      <c r="C183">
        <v>23550</v>
      </c>
      <c r="D183" t="s">
        <v>1688</v>
      </c>
      <c r="E183">
        <v>2</v>
      </c>
      <c r="F183">
        <v>1362409</v>
      </c>
      <c r="G183">
        <v>44657</v>
      </c>
      <c r="H183">
        <v>0</v>
      </c>
      <c r="I183">
        <v>0</v>
      </c>
      <c r="J183">
        <v>0</v>
      </c>
      <c r="K183">
        <v>0</v>
      </c>
      <c r="L183">
        <v>0</v>
      </c>
      <c r="M183">
        <v>0</v>
      </c>
      <c r="N183">
        <v>0</v>
      </c>
      <c r="O183">
        <v>0</v>
      </c>
      <c r="P183">
        <v>1407066</v>
      </c>
      <c r="Q183">
        <v>1407067</v>
      </c>
      <c r="R183" s="325"/>
    </row>
    <row r="184" spans="1:18" x14ac:dyDescent="0.15">
      <c r="A184">
        <v>2018</v>
      </c>
      <c r="B184" s="4" t="s">
        <v>1687</v>
      </c>
      <c r="C184">
        <v>23550</v>
      </c>
      <c r="D184" t="s">
        <v>1688</v>
      </c>
      <c r="E184">
        <v>3</v>
      </c>
      <c r="F184">
        <v>113529</v>
      </c>
      <c r="G184">
        <v>3721</v>
      </c>
      <c r="H184">
        <v>0</v>
      </c>
      <c r="I184">
        <v>0</v>
      </c>
      <c r="J184">
        <v>0</v>
      </c>
      <c r="K184">
        <v>0</v>
      </c>
      <c r="L184">
        <v>0</v>
      </c>
      <c r="M184">
        <v>0</v>
      </c>
      <c r="N184">
        <v>0</v>
      </c>
      <c r="O184">
        <v>0</v>
      </c>
      <c r="P184">
        <v>117250</v>
      </c>
      <c r="Q184">
        <v>0</v>
      </c>
      <c r="R184" s="325"/>
    </row>
    <row r="185" spans="1:18" x14ac:dyDescent="0.15">
      <c r="A185">
        <v>2018</v>
      </c>
      <c r="B185" s="4" t="s">
        <v>1689</v>
      </c>
      <c r="C185">
        <v>2545664</v>
      </c>
      <c r="D185" t="s">
        <v>1690</v>
      </c>
      <c r="E185">
        <v>1</v>
      </c>
      <c r="F185">
        <v>641</v>
      </c>
      <c r="G185">
        <v>2317</v>
      </c>
      <c r="H185">
        <v>22046</v>
      </c>
      <c r="I185">
        <v>123033</v>
      </c>
      <c r="J185">
        <v>301657</v>
      </c>
      <c r="K185">
        <v>1554261</v>
      </c>
      <c r="L185">
        <v>15033</v>
      </c>
      <c r="M185">
        <v>96681</v>
      </c>
      <c r="N185">
        <v>7044</v>
      </c>
      <c r="O185">
        <v>30712</v>
      </c>
      <c r="P185">
        <v>2153430</v>
      </c>
      <c r="Q185">
        <v>1245953</v>
      </c>
      <c r="R185" s="325"/>
    </row>
    <row r="186" spans="1:18" x14ac:dyDescent="0.15">
      <c r="A186">
        <v>2018</v>
      </c>
      <c r="B186" s="4" t="s">
        <v>1689</v>
      </c>
      <c r="C186">
        <v>2545664</v>
      </c>
      <c r="D186" t="s">
        <v>1690</v>
      </c>
      <c r="E186">
        <v>2</v>
      </c>
      <c r="F186">
        <v>371</v>
      </c>
      <c r="G186">
        <v>1340</v>
      </c>
      <c r="H186">
        <v>12755</v>
      </c>
      <c r="I186">
        <v>71185</v>
      </c>
      <c r="J186">
        <v>174535</v>
      </c>
      <c r="K186">
        <v>899280</v>
      </c>
      <c r="L186">
        <v>8698</v>
      </c>
      <c r="M186">
        <v>55939</v>
      </c>
      <c r="N186">
        <v>4076</v>
      </c>
      <c r="O186">
        <v>17769</v>
      </c>
      <c r="P186">
        <v>1245953</v>
      </c>
      <c r="Q186">
        <v>1245953</v>
      </c>
      <c r="R186" s="325"/>
    </row>
    <row r="187" spans="1:18" x14ac:dyDescent="0.15">
      <c r="A187">
        <v>2018</v>
      </c>
      <c r="B187" s="4" t="s">
        <v>1689</v>
      </c>
      <c r="C187">
        <v>2545664</v>
      </c>
      <c r="D187" t="s">
        <v>1690</v>
      </c>
      <c r="E187">
        <v>3</v>
      </c>
      <c r="F187">
        <v>270</v>
      </c>
      <c r="G187">
        <v>976</v>
      </c>
      <c r="H187">
        <v>9290</v>
      </c>
      <c r="I187">
        <v>51847</v>
      </c>
      <c r="J187">
        <v>127121</v>
      </c>
      <c r="K187">
        <v>654981</v>
      </c>
      <c r="L187">
        <v>6335</v>
      </c>
      <c r="M187">
        <v>40742</v>
      </c>
      <c r="N187">
        <v>2968</v>
      </c>
      <c r="O187">
        <v>12942</v>
      </c>
      <c r="P187">
        <v>907476</v>
      </c>
      <c r="Q187">
        <v>0</v>
      </c>
      <c r="R187" s="325"/>
    </row>
    <row r="188" spans="1:18" x14ac:dyDescent="0.15">
      <c r="A188">
        <v>2018</v>
      </c>
      <c r="B188" s="4" t="s">
        <v>1635</v>
      </c>
      <c r="C188">
        <v>3299486</v>
      </c>
      <c r="D188" t="s">
        <v>1691</v>
      </c>
      <c r="E188">
        <v>1</v>
      </c>
      <c r="F188">
        <v>1803017</v>
      </c>
      <c r="G188">
        <v>2418</v>
      </c>
      <c r="H188">
        <v>0</v>
      </c>
      <c r="I188">
        <v>0</v>
      </c>
      <c r="J188">
        <v>0</v>
      </c>
      <c r="K188">
        <v>0</v>
      </c>
      <c r="L188">
        <v>0</v>
      </c>
      <c r="M188">
        <v>0</v>
      </c>
      <c r="N188">
        <v>0</v>
      </c>
      <c r="O188">
        <v>0</v>
      </c>
      <c r="P188">
        <v>1805436</v>
      </c>
      <c r="Q188">
        <v>1245953</v>
      </c>
      <c r="R188" s="325"/>
    </row>
    <row r="189" spans="1:18" x14ac:dyDescent="0.15">
      <c r="A189">
        <v>2018</v>
      </c>
      <c r="B189" s="4" t="s">
        <v>1635</v>
      </c>
      <c r="C189">
        <v>3299486</v>
      </c>
      <c r="D189" t="s">
        <v>1691</v>
      </c>
      <c r="E189">
        <v>2</v>
      </c>
      <c r="F189">
        <v>1244280</v>
      </c>
      <c r="G189">
        <v>1669</v>
      </c>
      <c r="H189">
        <v>0</v>
      </c>
      <c r="I189">
        <v>0</v>
      </c>
      <c r="J189">
        <v>0</v>
      </c>
      <c r="K189">
        <v>0</v>
      </c>
      <c r="L189">
        <v>0</v>
      </c>
      <c r="M189">
        <v>0</v>
      </c>
      <c r="N189">
        <v>0</v>
      </c>
      <c r="O189">
        <v>0</v>
      </c>
      <c r="P189">
        <v>1245949</v>
      </c>
      <c r="Q189">
        <v>1245953</v>
      </c>
      <c r="R189" s="325"/>
    </row>
    <row r="190" spans="1:18" x14ac:dyDescent="0.15">
      <c r="A190">
        <v>2018</v>
      </c>
      <c r="B190" s="4" t="s">
        <v>1635</v>
      </c>
      <c r="C190">
        <v>3299486</v>
      </c>
      <c r="D190" t="s">
        <v>1691</v>
      </c>
      <c r="E190">
        <v>3</v>
      </c>
      <c r="F190">
        <v>558737</v>
      </c>
      <c r="G190">
        <v>749</v>
      </c>
      <c r="H190">
        <v>0</v>
      </c>
      <c r="I190">
        <v>0</v>
      </c>
      <c r="J190">
        <v>0</v>
      </c>
      <c r="K190">
        <v>0</v>
      </c>
      <c r="L190">
        <v>0</v>
      </c>
      <c r="M190">
        <v>0</v>
      </c>
      <c r="N190">
        <v>0</v>
      </c>
      <c r="O190">
        <v>0</v>
      </c>
      <c r="P190">
        <v>559486</v>
      </c>
      <c r="Q190">
        <v>0</v>
      </c>
      <c r="R190" s="325"/>
    </row>
    <row r="191" spans="1:18" x14ac:dyDescent="0.15">
      <c r="A191">
        <v>2018</v>
      </c>
      <c r="B191" s="4" t="s">
        <v>1635</v>
      </c>
      <c r="C191">
        <v>3461331</v>
      </c>
      <c r="D191" t="s">
        <v>1692</v>
      </c>
      <c r="E191">
        <v>1</v>
      </c>
      <c r="F191">
        <v>554</v>
      </c>
      <c r="G191">
        <v>3151</v>
      </c>
      <c r="H191">
        <v>19036</v>
      </c>
      <c r="I191">
        <v>167344</v>
      </c>
      <c r="J191">
        <v>260479</v>
      </c>
      <c r="K191">
        <v>2114046</v>
      </c>
      <c r="L191">
        <v>12981</v>
      </c>
      <c r="M191">
        <v>131502</v>
      </c>
      <c r="N191">
        <v>6083</v>
      </c>
      <c r="O191">
        <v>41773</v>
      </c>
      <c r="P191">
        <v>2756954</v>
      </c>
      <c r="Q191">
        <v>1245953</v>
      </c>
      <c r="R191" s="325"/>
    </row>
    <row r="192" spans="1:18" x14ac:dyDescent="0.15">
      <c r="A192">
        <v>2018</v>
      </c>
      <c r="B192" s="4" t="s">
        <v>1635</v>
      </c>
      <c r="C192">
        <v>3461331</v>
      </c>
      <c r="D192" t="s">
        <v>1692</v>
      </c>
      <c r="E192">
        <v>2</v>
      </c>
      <c r="F192">
        <v>250</v>
      </c>
      <c r="G192">
        <v>1424</v>
      </c>
      <c r="H192">
        <v>8603</v>
      </c>
      <c r="I192">
        <v>75628</v>
      </c>
      <c r="J192">
        <v>117718</v>
      </c>
      <c r="K192">
        <v>955400</v>
      </c>
      <c r="L192">
        <v>5866</v>
      </c>
      <c r="M192">
        <v>59430</v>
      </c>
      <c r="N192">
        <v>2749</v>
      </c>
      <c r="O192">
        <v>18878</v>
      </c>
      <c r="P192">
        <v>1245950</v>
      </c>
      <c r="Q192">
        <v>1245953</v>
      </c>
      <c r="R192" s="325"/>
    </row>
    <row r="193" spans="1:18" x14ac:dyDescent="0.15">
      <c r="A193">
        <v>2018</v>
      </c>
      <c r="B193" s="4" t="s">
        <v>1635</v>
      </c>
      <c r="C193">
        <v>3461331</v>
      </c>
      <c r="D193" t="s">
        <v>1692</v>
      </c>
      <c r="E193">
        <v>3</v>
      </c>
      <c r="F193">
        <v>303</v>
      </c>
      <c r="G193">
        <v>1727</v>
      </c>
      <c r="H193">
        <v>10433</v>
      </c>
      <c r="I193">
        <v>91716</v>
      </c>
      <c r="J193">
        <v>142760</v>
      </c>
      <c r="K193">
        <v>1158645</v>
      </c>
      <c r="L193">
        <v>7114</v>
      </c>
      <c r="M193">
        <v>72072</v>
      </c>
      <c r="N193">
        <v>3333</v>
      </c>
      <c r="O193">
        <v>22894</v>
      </c>
      <c r="P193">
        <v>1511003</v>
      </c>
      <c r="Q193">
        <v>0</v>
      </c>
      <c r="R193" s="325"/>
    </row>
    <row r="194" spans="1:18" x14ac:dyDescent="0.15">
      <c r="A194">
        <v>2018</v>
      </c>
      <c r="B194" s="4" t="s">
        <v>1693</v>
      </c>
      <c r="C194">
        <v>2566190</v>
      </c>
      <c r="D194" t="s">
        <v>1694</v>
      </c>
      <c r="E194">
        <v>1</v>
      </c>
      <c r="F194">
        <v>929</v>
      </c>
      <c r="G194">
        <v>3833</v>
      </c>
      <c r="H194">
        <v>31926</v>
      </c>
      <c r="I194">
        <v>203509</v>
      </c>
      <c r="J194">
        <v>436840</v>
      </c>
      <c r="K194">
        <v>2570913</v>
      </c>
      <c r="L194">
        <v>21770</v>
      </c>
      <c r="M194">
        <v>159921</v>
      </c>
      <c r="N194">
        <v>10201</v>
      </c>
      <c r="O194">
        <v>50801</v>
      </c>
      <c r="P194">
        <v>3490649</v>
      </c>
      <c r="Q194">
        <v>1106320</v>
      </c>
      <c r="R194" s="325"/>
    </row>
    <row r="195" spans="1:18" x14ac:dyDescent="0.15">
      <c r="A195">
        <v>2018</v>
      </c>
      <c r="B195" s="4" t="s">
        <v>1693</v>
      </c>
      <c r="C195">
        <v>2566190</v>
      </c>
      <c r="D195" t="s">
        <v>1694</v>
      </c>
      <c r="E195">
        <v>2</v>
      </c>
      <c r="F195">
        <v>294</v>
      </c>
      <c r="G195">
        <v>1214</v>
      </c>
      <c r="H195">
        <v>10118</v>
      </c>
      <c r="I195">
        <v>64500</v>
      </c>
      <c r="J195">
        <v>138452</v>
      </c>
      <c r="K195">
        <v>814825</v>
      </c>
      <c r="L195">
        <v>6900</v>
      </c>
      <c r="M195">
        <v>50685</v>
      </c>
      <c r="N195">
        <v>3233</v>
      </c>
      <c r="O195">
        <v>16100</v>
      </c>
      <c r="P195">
        <v>1106326</v>
      </c>
      <c r="Q195">
        <v>1106320</v>
      </c>
      <c r="R195" s="325"/>
    </row>
    <row r="196" spans="1:18" x14ac:dyDescent="0.15">
      <c r="A196">
        <v>2018</v>
      </c>
      <c r="B196" s="4" t="s">
        <v>1693</v>
      </c>
      <c r="C196">
        <v>2566190</v>
      </c>
      <c r="D196" t="s">
        <v>1694</v>
      </c>
      <c r="E196">
        <v>3</v>
      </c>
      <c r="F196">
        <v>635</v>
      </c>
      <c r="G196">
        <v>2618</v>
      </c>
      <c r="H196">
        <v>21807</v>
      </c>
      <c r="I196">
        <v>139009</v>
      </c>
      <c r="J196">
        <v>298388</v>
      </c>
      <c r="K196">
        <v>1756088</v>
      </c>
      <c r="L196">
        <v>14870</v>
      </c>
      <c r="M196">
        <v>109236</v>
      </c>
      <c r="N196">
        <v>6968</v>
      </c>
      <c r="O196">
        <v>34700</v>
      </c>
      <c r="P196">
        <v>2384322</v>
      </c>
      <c r="Q196">
        <v>0</v>
      </c>
      <c r="R196" s="325"/>
    </row>
    <row r="197" spans="1:18" x14ac:dyDescent="0.15">
      <c r="A197">
        <v>2018</v>
      </c>
      <c r="B197" s="4" t="s">
        <v>1597</v>
      </c>
      <c r="C197">
        <v>2371931</v>
      </c>
      <c r="D197" t="s">
        <v>1695</v>
      </c>
      <c r="E197">
        <v>1</v>
      </c>
      <c r="F197">
        <v>2547</v>
      </c>
      <c r="G197">
        <v>6356</v>
      </c>
      <c r="H197">
        <v>87487</v>
      </c>
      <c r="I197">
        <v>337491</v>
      </c>
      <c r="J197">
        <v>1197070</v>
      </c>
      <c r="K197">
        <v>4263488</v>
      </c>
      <c r="L197">
        <v>59658</v>
      </c>
      <c r="M197">
        <v>265207</v>
      </c>
      <c r="N197">
        <v>27955</v>
      </c>
      <c r="O197">
        <v>84246</v>
      </c>
      <c r="P197">
        <v>6331510</v>
      </c>
      <c r="Q197">
        <v>1245953</v>
      </c>
      <c r="R197" s="325"/>
    </row>
    <row r="198" spans="1:18" x14ac:dyDescent="0.15">
      <c r="A198">
        <v>2018</v>
      </c>
      <c r="B198" s="4" t="s">
        <v>1597</v>
      </c>
      <c r="C198">
        <v>2371931</v>
      </c>
      <c r="D198" t="s">
        <v>1695</v>
      </c>
      <c r="E198">
        <v>2</v>
      </c>
      <c r="F198">
        <v>501</v>
      </c>
      <c r="G198">
        <v>1250</v>
      </c>
      <c r="H198">
        <v>17216</v>
      </c>
      <c r="I198">
        <v>66414</v>
      </c>
      <c r="J198">
        <v>235571</v>
      </c>
      <c r="K198">
        <v>839011</v>
      </c>
      <c r="L198">
        <v>11740</v>
      </c>
      <c r="M198">
        <v>52190</v>
      </c>
      <c r="N198">
        <v>5501</v>
      </c>
      <c r="O198">
        <v>16578</v>
      </c>
      <c r="P198">
        <v>1245977</v>
      </c>
      <c r="Q198">
        <v>1245953</v>
      </c>
      <c r="R198" s="325"/>
    </row>
    <row r="199" spans="1:18" x14ac:dyDescent="0.15">
      <c r="A199">
        <v>2018</v>
      </c>
      <c r="B199" s="4" t="s">
        <v>1597</v>
      </c>
      <c r="C199">
        <v>2371931</v>
      </c>
      <c r="D199" t="s">
        <v>1695</v>
      </c>
      <c r="E199">
        <v>3</v>
      </c>
      <c r="F199">
        <v>2046</v>
      </c>
      <c r="G199">
        <v>5105</v>
      </c>
      <c r="H199">
        <v>70270</v>
      </c>
      <c r="I199">
        <v>271076</v>
      </c>
      <c r="J199">
        <v>961499</v>
      </c>
      <c r="K199">
        <v>3424476</v>
      </c>
      <c r="L199">
        <v>47917</v>
      </c>
      <c r="M199">
        <v>213017</v>
      </c>
      <c r="N199">
        <v>22454</v>
      </c>
      <c r="O199">
        <v>67667</v>
      </c>
      <c r="P199">
        <v>5085532</v>
      </c>
      <c r="Q199">
        <v>0</v>
      </c>
      <c r="R199" s="325"/>
    </row>
    <row r="200" spans="1:18" x14ac:dyDescent="0.15">
      <c r="A200">
        <v>2018</v>
      </c>
      <c r="B200" s="4" t="s">
        <v>1643</v>
      </c>
      <c r="C200">
        <v>3162790</v>
      </c>
      <c r="D200" t="s">
        <v>1696</v>
      </c>
      <c r="E200">
        <v>1</v>
      </c>
      <c r="F200">
        <v>738</v>
      </c>
      <c r="G200">
        <v>627</v>
      </c>
      <c r="H200">
        <v>25349</v>
      </c>
      <c r="I200">
        <v>33320</v>
      </c>
      <c r="J200">
        <v>346849</v>
      </c>
      <c r="K200">
        <v>420937</v>
      </c>
      <c r="L200">
        <v>17285</v>
      </c>
      <c r="M200">
        <v>26184</v>
      </c>
      <c r="N200">
        <v>8100</v>
      </c>
      <c r="O200">
        <v>8317</v>
      </c>
      <c r="P200">
        <v>887711</v>
      </c>
      <c r="Q200">
        <v>880760</v>
      </c>
      <c r="R200" s="325"/>
    </row>
    <row r="201" spans="1:18" x14ac:dyDescent="0.15">
      <c r="A201">
        <v>2018</v>
      </c>
      <c r="B201" s="4" t="s">
        <v>1643</v>
      </c>
      <c r="C201">
        <v>3162790</v>
      </c>
      <c r="D201" t="s">
        <v>1696</v>
      </c>
      <c r="E201">
        <v>2</v>
      </c>
      <c r="F201">
        <v>732</v>
      </c>
      <c r="G201">
        <v>622</v>
      </c>
      <c r="H201">
        <v>25150</v>
      </c>
      <c r="I201">
        <v>33059</v>
      </c>
      <c r="J201">
        <v>344134</v>
      </c>
      <c r="K201">
        <v>417641</v>
      </c>
      <c r="L201">
        <v>17150</v>
      </c>
      <c r="M201">
        <v>25979</v>
      </c>
      <c r="N201">
        <v>8036</v>
      </c>
      <c r="O201">
        <v>8252</v>
      </c>
      <c r="P201">
        <v>880760</v>
      </c>
      <c r="Q201">
        <v>880760</v>
      </c>
      <c r="R201" s="325"/>
    </row>
    <row r="202" spans="1:18" x14ac:dyDescent="0.15">
      <c r="A202">
        <v>2018</v>
      </c>
      <c r="B202" s="4" t="s">
        <v>1643</v>
      </c>
      <c r="C202">
        <v>3162790</v>
      </c>
      <c r="D202" t="s">
        <v>1696</v>
      </c>
      <c r="E202">
        <v>3</v>
      </c>
      <c r="F202">
        <v>5</v>
      </c>
      <c r="G202">
        <v>4</v>
      </c>
      <c r="H202">
        <v>198</v>
      </c>
      <c r="I202">
        <v>260</v>
      </c>
      <c r="J202">
        <v>2715</v>
      </c>
      <c r="K202">
        <v>3295</v>
      </c>
      <c r="L202">
        <v>135</v>
      </c>
      <c r="M202">
        <v>205</v>
      </c>
      <c r="N202">
        <v>63</v>
      </c>
      <c r="O202">
        <v>65</v>
      </c>
      <c r="P202">
        <v>6950</v>
      </c>
      <c r="Q202">
        <v>0</v>
      </c>
      <c r="R202" s="325"/>
    </row>
    <row r="203" spans="1:18" x14ac:dyDescent="0.15">
      <c r="A203">
        <v>2018</v>
      </c>
      <c r="B203" s="4" t="s">
        <v>1697</v>
      </c>
      <c r="C203">
        <v>2627924</v>
      </c>
      <c r="D203" t="s">
        <v>1698</v>
      </c>
      <c r="E203">
        <v>1</v>
      </c>
      <c r="F203">
        <v>0</v>
      </c>
      <c r="G203">
        <v>0</v>
      </c>
      <c r="H203">
        <v>1630</v>
      </c>
      <c r="I203">
        <v>14706</v>
      </c>
      <c r="J203">
        <v>83217</v>
      </c>
      <c r="K203">
        <v>738117</v>
      </c>
      <c r="L203">
        <v>41321</v>
      </c>
      <c r="M203">
        <v>503859</v>
      </c>
      <c r="N203">
        <v>5515</v>
      </c>
      <c r="O203">
        <v>87029</v>
      </c>
      <c r="P203">
        <v>1475398</v>
      </c>
      <c r="Q203">
        <v>988169</v>
      </c>
      <c r="R203" s="325"/>
    </row>
    <row r="204" spans="1:18" x14ac:dyDescent="0.15">
      <c r="A204">
        <v>2018</v>
      </c>
      <c r="B204" s="4" t="s">
        <v>1697</v>
      </c>
      <c r="C204">
        <v>2627924</v>
      </c>
      <c r="D204" t="s">
        <v>1698</v>
      </c>
      <c r="E204">
        <v>2</v>
      </c>
      <c r="F204">
        <v>0</v>
      </c>
      <c r="G204">
        <v>0</v>
      </c>
      <c r="H204">
        <v>1092</v>
      </c>
      <c r="I204">
        <v>9849</v>
      </c>
      <c r="J204">
        <v>55735</v>
      </c>
      <c r="K204">
        <v>494361</v>
      </c>
      <c r="L204">
        <v>27675</v>
      </c>
      <c r="M204">
        <v>337464</v>
      </c>
      <c r="N204">
        <v>3694</v>
      </c>
      <c r="O204">
        <v>58288</v>
      </c>
      <c r="P204">
        <v>988162</v>
      </c>
      <c r="Q204">
        <v>988169</v>
      </c>
      <c r="R204" s="325"/>
    </row>
    <row r="205" spans="1:18" x14ac:dyDescent="0.15">
      <c r="A205">
        <v>2018</v>
      </c>
      <c r="B205" s="4" t="s">
        <v>1697</v>
      </c>
      <c r="C205">
        <v>2627924</v>
      </c>
      <c r="D205" t="s">
        <v>1698</v>
      </c>
      <c r="E205">
        <v>3</v>
      </c>
      <c r="F205">
        <v>0</v>
      </c>
      <c r="G205">
        <v>0</v>
      </c>
      <c r="H205">
        <v>538</v>
      </c>
      <c r="I205">
        <v>4856</v>
      </c>
      <c r="J205">
        <v>27481</v>
      </c>
      <c r="K205">
        <v>243755</v>
      </c>
      <c r="L205">
        <v>13645</v>
      </c>
      <c r="M205">
        <v>166394</v>
      </c>
      <c r="N205">
        <v>1821</v>
      </c>
      <c r="O205">
        <v>28740</v>
      </c>
      <c r="P205">
        <v>487235</v>
      </c>
      <c r="Q205">
        <v>0</v>
      </c>
      <c r="R205" s="325"/>
    </row>
    <row r="206" spans="1:18" x14ac:dyDescent="0.15">
      <c r="E206" t="s">
        <v>1699</v>
      </c>
      <c r="F206">
        <v>22088480</v>
      </c>
      <c r="G206">
        <v>4471369</v>
      </c>
      <c r="H206">
        <v>24254381</v>
      </c>
      <c r="I206">
        <v>77414042</v>
      </c>
      <c r="J206">
        <v>58931053</v>
      </c>
      <c r="K206">
        <v>169982620</v>
      </c>
      <c r="L206">
        <v>1005340</v>
      </c>
      <c r="M206">
        <v>10205565</v>
      </c>
      <c r="N206">
        <v>351333</v>
      </c>
      <c r="O206">
        <v>1592205</v>
      </c>
      <c r="P206">
        <v>370296851</v>
      </c>
      <c r="Q206">
        <v>151297322</v>
      </c>
      <c r="R206" s="325"/>
    </row>
    <row r="207" spans="1:18" x14ac:dyDescent="0.15">
      <c r="E207" t="s">
        <v>1700</v>
      </c>
      <c r="F207">
        <v>22207386</v>
      </c>
      <c r="G207">
        <v>4462312</v>
      </c>
      <c r="H207">
        <v>24384994</v>
      </c>
      <c r="I207">
        <v>77259794</v>
      </c>
      <c r="J207">
        <v>59830948</v>
      </c>
      <c r="K207">
        <v>171523542</v>
      </c>
      <c r="L207">
        <v>1022518</v>
      </c>
      <c r="M207">
        <v>10283416</v>
      </c>
      <c r="N207">
        <v>357650</v>
      </c>
      <c r="O207">
        <v>1611166</v>
      </c>
      <c r="P207">
        <v>372943726</v>
      </c>
      <c r="Q207">
        <v>156087794</v>
      </c>
      <c r="R207" s="325"/>
    </row>
    <row r="208" spans="1:18" x14ac:dyDescent="0.15">
      <c r="F208">
        <v>-118906</v>
      </c>
      <c r="G208">
        <v>9057</v>
      </c>
      <c r="H208">
        <v>-130613</v>
      </c>
      <c r="I208">
        <v>154248</v>
      </c>
      <c r="J208">
        <v>-899895</v>
      </c>
      <c r="K208">
        <v>-1540922</v>
      </c>
      <c r="L208">
        <v>-17178</v>
      </c>
      <c r="M208">
        <v>-77851</v>
      </c>
      <c r="N208">
        <v>-6317</v>
      </c>
      <c r="O208">
        <v>-18961</v>
      </c>
      <c r="P208">
        <v>-2646875</v>
      </c>
      <c r="Q208">
        <v>-4790472</v>
      </c>
      <c r="R208" s="325"/>
    </row>
    <row r="209" spans="2:18" x14ac:dyDescent="0.15">
      <c r="B209"/>
      <c r="R209" s="325"/>
    </row>
    <row r="210" spans="2:18" x14ac:dyDescent="0.15">
      <c r="B210"/>
      <c r="R210" s="325"/>
    </row>
    <row r="211" spans="2:18" x14ac:dyDescent="0.15">
      <c r="B211"/>
      <c r="R211" s="325"/>
    </row>
    <row r="212" spans="2:18" x14ac:dyDescent="0.15">
      <c r="B212"/>
      <c r="R212" s="325"/>
    </row>
    <row r="213" spans="2:18" x14ac:dyDescent="0.15">
      <c r="B213"/>
      <c r="R213" s="325"/>
    </row>
    <row r="214" spans="2:18" x14ac:dyDescent="0.15">
      <c r="B214"/>
      <c r="R214" s="325"/>
    </row>
    <row r="215" spans="2:18" x14ac:dyDescent="0.15">
      <c r="B215"/>
      <c r="R215" s="325"/>
    </row>
    <row r="216" spans="2:18" x14ac:dyDescent="0.15">
      <c r="B216"/>
      <c r="R216" s="325"/>
    </row>
    <row r="217" spans="2:18" x14ac:dyDescent="0.15">
      <c r="B217"/>
      <c r="R217" s="325"/>
    </row>
    <row r="218" spans="2:18" x14ac:dyDescent="0.15">
      <c r="B218"/>
      <c r="R218" s="325"/>
    </row>
    <row r="219" spans="2:18" x14ac:dyDescent="0.15">
      <c r="B219"/>
      <c r="R219" s="325"/>
    </row>
    <row r="220" spans="2:18" x14ac:dyDescent="0.15">
      <c r="B220"/>
      <c r="R220" s="325"/>
    </row>
    <row r="221" spans="2:18" x14ac:dyDescent="0.15">
      <c r="B221"/>
      <c r="R221" s="325"/>
    </row>
    <row r="222" spans="2:18" x14ac:dyDescent="0.15">
      <c r="B222"/>
      <c r="R222" s="325"/>
    </row>
    <row r="223" spans="2:18" x14ac:dyDescent="0.15">
      <c r="B223"/>
      <c r="R223" s="325"/>
    </row>
    <row r="224" spans="2:18" x14ac:dyDescent="0.15">
      <c r="B224"/>
      <c r="R224" s="325"/>
    </row>
    <row r="225" spans="2:18" x14ac:dyDescent="0.15">
      <c r="B225"/>
      <c r="R225" s="325"/>
    </row>
    <row r="226" spans="2:18" x14ac:dyDescent="0.15">
      <c r="B226"/>
      <c r="R226" s="325"/>
    </row>
    <row r="227" spans="2:18" x14ac:dyDescent="0.15">
      <c r="B227"/>
      <c r="R227" s="325"/>
    </row>
    <row r="228" spans="2:18" x14ac:dyDescent="0.15">
      <c r="B228"/>
      <c r="R228" s="325"/>
    </row>
    <row r="229" spans="2:18" x14ac:dyDescent="0.15">
      <c r="B229"/>
      <c r="R229" s="325"/>
    </row>
    <row r="230" spans="2:18" x14ac:dyDescent="0.15">
      <c r="B230"/>
      <c r="R230" s="325"/>
    </row>
    <row r="231" spans="2:18" x14ac:dyDescent="0.15">
      <c r="B231"/>
      <c r="R231" s="325"/>
    </row>
    <row r="232" spans="2:18" x14ac:dyDescent="0.15">
      <c r="B232"/>
      <c r="R232" s="325"/>
    </row>
    <row r="233" spans="2:18" x14ac:dyDescent="0.15">
      <c r="B233"/>
      <c r="R233" s="325"/>
    </row>
    <row r="234" spans="2:18" x14ac:dyDescent="0.15">
      <c r="B234"/>
      <c r="R234" s="325"/>
    </row>
    <row r="235" spans="2:18" x14ac:dyDescent="0.15">
      <c r="B235"/>
      <c r="R235" s="325"/>
    </row>
    <row r="236" spans="2:18" x14ac:dyDescent="0.15">
      <c r="B236"/>
      <c r="R236" s="325"/>
    </row>
    <row r="237" spans="2:18" x14ac:dyDescent="0.15">
      <c r="B237"/>
      <c r="R237" s="325"/>
    </row>
    <row r="238" spans="2:18" x14ac:dyDescent="0.15">
      <c r="B238"/>
      <c r="R238" s="325"/>
    </row>
    <row r="239" spans="2:18" x14ac:dyDescent="0.15">
      <c r="B239"/>
      <c r="R239" s="325"/>
    </row>
    <row r="240" spans="2:18" x14ac:dyDescent="0.15">
      <c r="B240"/>
      <c r="R240" s="325"/>
    </row>
    <row r="241" spans="2:18" x14ac:dyDescent="0.15">
      <c r="B241"/>
      <c r="R241" s="325"/>
    </row>
    <row r="242" spans="2:18" x14ac:dyDescent="0.15">
      <c r="B242"/>
      <c r="R242" s="325"/>
    </row>
    <row r="243" spans="2:18" x14ac:dyDescent="0.15">
      <c r="B243"/>
      <c r="R243" s="325"/>
    </row>
    <row r="244" spans="2:18" x14ac:dyDescent="0.15">
      <c r="B244"/>
      <c r="R244" s="325"/>
    </row>
    <row r="245" spans="2:18" x14ac:dyDescent="0.15">
      <c r="B245"/>
      <c r="R245" s="325"/>
    </row>
    <row r="246" spans="2:18" x14ac:dyDescent="0.15">
      <c r="B246"/>
      <c r="R246" s="325"/>
    </row>
    <row r="247" spans="2:18" x14ac:dyDescent="0.15">
      <c r="B247"/>
      <c r="R247" s="325"/>
    </row>
    <row r="248" spans="2:18" x14ac:dyDescent="0.15">
      <c r="B248"/>
      <c r="R248" s="325"/>
    </row>
    <row r="249" spans="2:18" x14ac:dyDescent="0.15">
      <c r="B249"/>
      <c r="R249" s="325"/>
    </row>
    <row r="250" spans="2:18" x14ac:dyDescent="0.15">
      <c r="B250"/>
      <c r="R250" s="325"/>
    </row>
    <row r="251" spans="2:18" x14ac:dyDescent="0.15">
      <c r="B251"/>
      <c r="R251" s="325"/>
    </row>
    <row r="252" spans="2:18" x14ac:dyDescent="0.15">
      <c r="B252"/>
      <c r="R252" s="325"/>
    </row>
    <row r="253" spans="2:18" x14ac:dyDescent="0.15">
      <c r="B253"/>
      <c r="R253" s="325"/>
    </row>
    <row r="254" spans="2:18" x14ac:dyDescent="0.15">
      <c r="B254"/>
      <c r="R254" s="325"/>
    </row>
    <row r="255" spans="2:18" x14ac:dyDescent="0.15">
      <c r="B255"/>
      <c r="R255" s="325"/>
    </row>
    <row r="256" spans="2:18" x14ac:dyDescent="0.15">
      <c r="B256"/>
      <c r="R256" s="325"/>
    </row>
    <row r="257" spans="2:18" x14ac:dyDescent="0.15">
      <c r="B257"/>
      <c r="R257" s="325"/>
    </row>
    <row r="258" spans="2:18" x14ac:dyDescent="0.15">
      <c r="B258"/>
      <c r="R258" s="325"/>
    </row>
    <row r="259" spans="2:18" x14ac:dyDescent="0.15">
      <c r="B259"/>
      <c r="R259" s="325"/>
    </row>
    <row r="260" spans="2:18" x14ac:dyDescent="0.15">
      <c r="B260"/>
      <c r="R260" s="325"/>
    </row>
    <row r="261" spans="2:18" x14ac:dyDescent="0.15">
      <c r="B261"/>
      <c r="R261" s="325"/>
    </row>
    <row r="262" spans="2:18" x14ac:dyDescent="0.15">
      <c r="B262"/>
      <c r="R262" s="325"/>
    </row>
    <row r="263" spans="2:18" x14ac:dyDescent="0.15">
      <c r="B263"/>
      <c r="R263" s="325"/>
    </row>
    <row r="264" spans="2:18" x14ac:dyDescent="0.15">
      <c r="B264"/>
      <c r="R264" s="325"/>
    </row>
    <row r="265" spans="2:18" x14ac:dyDescent="0.15">
      <c r="B265"/>
      <c r="R265" s="325"/>
    </row>
    <row r="266" spans="2:18" x14ac:dyDescent="0.15">
      <c r="B266"/>
      <c r="R266" s="325"/>
    </row>
    <row r="267" spans="2:18" x14ac:dyDescent="0.15">
      <c r="B267"/>
      <c r="R267" s="325"/>
    </row>
    <row r="268" spans="2:18" x14ac:dyDescent="0.15">
      <c r="B268"/>
      <c r="R268" s="325"/>
    </row>
    <row r="269" spans="2:18" x14ac:dyDescent="0.15">
      <c r="B269"/>
      <c r="R269" s="325"/>
    </row>
    <row r="270" spans="2:18" x14ac:dyDescent="0.15">
      <c r="B270"/>
      <c r="R270" s="325"/>
    </row>
    <row r="271" spans="2:18" x14ac:dyDescent="0.15">
      <c r="B271"/>
      <c r="R271" s="325"/>
    </row>
    <row r="272" spans="2:18" x14ac:dyDescent="0.15">
      <c r="B272"/>
      <c r="R272" s="325"/>
    </row>
    <row r="273" spans="2:18" x14ac:dyDescent="0.15">
      <c r="B273"/>
      <c r="R273" s="325"/>
    </row>
    <row r="274" spans="2:18" x14ac:dyDescent="0.15">
      <c r="B274"/>
      <c r="R274" s="325"/>
    </row>
    <row r="275" spans="2:18" x14ac:dyDescent="0.15">
      <c r="B275"/>
      <c r="R275" s="325"/>
    </row>
    <row r="276" spans="2:18" x14ac:dyDescent="0.15">
      <c r="B276"/>
      <c r="R276" s="325"/>
    </row>
    <row r="277" spans="2:18" x14ac:dyDescent="0.15">
      <c r="B277"/>
      <c r="R277" s="325"/>
    </row>
    <row r="278" spans="2:18" x14ac:dyDescent="0.15">
      <c r="B278"/>
      <c r="R278" s="325"/>
    </row>
    <row r="279" spans="2:18" x14ac:dyDescent="0.15">
      <c r="B279"/>
      <c r="R279" s="325"/>
    </row>
    <row r="280" spans="2:18" x14ac:dyDescent="0.15">
      <c r="B280"/>
      <c r="R280" s="325"/>
    </row>
    <row r="281" spans="2:18" x14ac:dyDescent="0.15">
      <c r="B281"/>
      <c r="R281" s="325"/>
    </row>
    <row r="282" spans="2:18" x14ac:dyDescent="0.15">
      <c r="B282"/>
      <c r="R282" s="325"/>
    </row>
    <row r="283" spans="2:18" x14ac:dyDescent="0.15">
      <c r="B283"/>
      <c r="R283" s="325"/>
    </row>
    <row r="284" spans="2:18" x14ac:dyDescent="0.15">
      <c r="B284"/>
      <c r="R284" s="325"/>
    </row>
    <row r="285" spans="2:18" x14ac:dyDescent="0.15">
      <c r="B285"/>
      <c r="R285" s="325"/>
    </row>
    <row r="286" spans="2:18" x14ac:dyDescent="0.15">
      <c r="B286"/>
      <c r="R286" s="325"/>
    </row>
    <row r="287" spans="2:18" x14ac:dyDescent="0.15">
      <c r="B287"/>
      <c r="R287" s="325"/>
    </row>
    <row r="288" spans="2:18" x14ac:dyDescent="0.15">
      <c r="B288"/>
      <c r="R288" s="325"/>
    </row>
    <row r="289" spans="2:18" x14ac:dyDescent="0.15">
      <c r="B289"/>
      <c r="R289" s="325"/>
    </row>
    <row r="290" spans="2:18" x14ac:dyDescent="0.15">
      <c r="B290"/>
      <c r="R290" s="325"/>
    </row>
    <row r="291" spans="2:18" x14ac:dyDescent="0.15">
      <c r="B291"/>
      <c r="R291" s="325"/>
    </row>
    <row r="292" spans="2:18" x14ac:dyDescent="0.15">
      <c r="B292"/>
      <c r="R292" s="325"/>
    </row>
    <row r="293" spans="2:18" x14ac:dyDescent="0.15">
      <c r="B293"/>
      <c r="R293" s="325"/>
    </row>
    <row r="294" spans="2:18" x14ac:dyDescent="0.15">
      <c r="B294"/>
      <c r="R294" s="325"/>
    </row>
    <row r="295" spans="2:18" x14ac:dyDescent="0.15">
      <c r="B295"/>
      <c r="R295" s="325"/>
    </row>
    <row r="296" spans="2:18" x14ac:dyDescent="0.15">
      <c r="B296"/>
      <c r="R296" s="325"/>
    </row>
    <row r="297" spans="2:18" x14ac:dyDescent="0.15">
      <c r="B297"/>
      <c r="R297" s="325"/>
    </row>
    <row r="298" spans="2:18" x14ac:dyDescent="0.15">
      <c r="B298"/>
      <c r="R298" s="325"/>
    </row>
    <row r="299" spans="2:18" x14ac:dyDescent="0.15">
      <c r="B299"/>
      <c r="R299" s="325"/>
    </row>
    <row r="300" spans="2:18" x14ac:dyDescent="0.15">
      <c r="B300"/>
      <c r="R300" s="325"/>
    </row>
    <row r="301" spans="2:18" x14ac:dyDescent="0.15">
      <c r="B301"/>
      <c r="R301" s="325"/>
    </row>
    <row r="302" spans="2:18" x14ac:dyDescent="0.15">
      <c r="B302"/>
      <c r="R302" s="325"/>
    </row>
    <row r="303" spans="2:18" x14ac:dyDescent="0.15">
      <c r="B303"/>
      <c r="R303" s="325"/>
    </row>
    <row r="304" spans="2:18" x14ac:dyDescent="0.15">
      <c r="B304"/>
      <c r="R304" s="325"/>
    </row>
    <row r="305" spans="2:18" x14ac:dyDescent="0.15">
      <c r="B305"/>
      <c r="R305" s="325"/>
    </row>
    <row r="306" spans="2:18" x14ac:dyDescent="0.15">
      <c r="B306"/>
      <c r="R306" s="325"/>
    </row>
    <row r="307" spans="2:18" x14ac:dyDescent="0.15">
      <c r="B307"/>
      <c r="R307" s="325"/>
    </row>
    <row r="308" spans="2:18" x14ac:dyDescent="0.15">
      <c r="B308"/>
      <c r="R308" s="325"/>
    </row>
    <row r="309" spans="2:18" x14ac:dyDescent="0.15">
      <c r="B309"/>
      <c r="R309" s="325"/>
    </row>
    <row r="310" spans="2:18" x14ac:dyDescent="0.15">
      <c r="B310"/>
      <c r="R310" s="325"/>
    </row>
    <row r="311" spans="2:18" x14ac:dyDescent="0.15">
      <c r="B311"/>
      <c r="R311" s="325"/>
    </row>
    <row r="312" spans="2:18" x14ac:dyDescent="0.15">
      <c r="B312"/>
      <c r="R312" s="325"/>
    </row>
    <row r="313" spans="2:18" x14ac:dyDescent="0.15">
      <c r="B313"/>
      <c r="R313" s="325"/>
    </row>
    <row r="314" spans="2:18" x14ac:dyDescent="0.15">
      <c r="B314"/>
      <c r="R314" s="325"/>
    </row>
    <row r="315" spans="2:18" x14ac:dyDescent="0.15">
      <c r="B315"/>
      <c r="R315" s="325"/>
    </row>
    <row r="316" spans="2:18" x14ac:dyDescent="0.15">
      <c r="B316"/>
      <c r="R316" s="325"/>
    </row>
    <row r="317" spans="2:18" x14ac:dyDescent="0.15">
      <c r="B317"/>
      <c r="R317" s="325"/>
    </row>
    <row r="318" spans="2:18" x14ac:dyDescent="0.15">
      <c r="B318"/>
      <c r="R318" s="325"/>
    </row>
    <row r="319" spans="2:18" x14ac:dyDescent="0.15">
      <c r="B319"/>
      <c r="R319" s="325"/>
    </row>
    <row r="320" spans="2:18" x14ac:dyDescent="0.15">
      <c r="B320"/>
      <c r="R320" s="325"/>
    </row>
    <row r="321" spans="2:18" x14ac:dyDescent="0.15">
      <c r="B321"/>
      <c r="R321" s="325"/>
    </row>
    <row r="322" spans="2:18" x14ac:dyDescent="0.15">
      <c r="B322"/>
      <c r="R322" s="325"/>
    </row>
    <row r="323" spans="2:18" x14ac:dyDescent="0.15">
      <c r="B323"/>
      <c r="R323" s="325"/>
    </row>
    <row r="324" spans="2:18" x14ac:dyDescent="0.15">
      <c r="B324"/>
      <c r="R324" s="325"/>
    </row>
    <row r="325" spans="2:18" x14ac:dyDescent="0.15">
      <c r="B325"/>
      <c r="R325" s="325"/>
    </row>
    <row r="326" spans="2:18" x14ac:dyDescent="0.15">
      <c r="B326"/>
      <c r="R326" s="325"/>
    </row>
    <row r="327" spans="2:18" x14ac:dyDescent="0.15">
      <c r="B327"/>
      <c r="R327" s="325"/>
    </row>
    <row r="328" spans="2:18" x14ac:dyDescent="0.15">
      <c r="B328"/>
      <c r="R328" s="325"/>
    </row>
    <row r="329" spans="2:18" x14ac:dyDescent="0.15">
      <c r="B329"/>
      <c r="R329" s="325"/>
    </row>
    <row r="330" spans="2:18" x14ac:dyDescent="0.15">
      <c r="B330"/>
      <c r="R330" s="325"/>
    </row>
    <row r="331" spans="2:18" x14ac:dyDescent="0.15">
      <c r="B331"/>
      <c r="R331" s="325"/>
    </row>
    <row r="332" spans="2:18" x14ac:dyDescent="0.15">
      <c r="B332"/>
      <c r="R332" s="325"/>
    </row>
    <row r="333" spans="2:18" x14ac:dyDescent="0.15">
      <c r="B333"/>
      <c r="R333" s="325"/>
    </row>
    <row r="334" spans="2:18" x14ac:dyDescent="0.15">
      <c r="B334"/>
      <c r="R334" s="325"/>
    </row>
    <row r="335" spans="2:18" x14ac:dyDescent="0.15">
      <c r="B335"/>
      <c r="R335" s="325"/>
    </row>
    <row r="336" spans="2:18" x14ac:dyDescent="0.15">
      <c r="B336"/>
      <c r="R336" s="325"/>
    </row>
    <row r="337" spans="2:18" x14ac:dyDescent="0.15">
      <c r="B337"/>
      <c r="R337" s="325"/>
    </row>
    <row r="338" spans="2:18" x14ac:dyDescent="0.15">
      <c r="B338"/>
      <c r="R338" s="325"/>
    </row>
    <row r="339" spans="2:18" x14ac:dyDescent="0.15">
      <c r="B339"/>
      <c r="R339" s="325"/>
    </row>
    <row r="340" spans="2:18" x14ac:dyDescent="0.15">
      <c r="B340"/>
      <c r="R340" s="325"/>
    </row>
    <row r="341" spans="2:18" x14ac:dyDescent="0.15">
      <c r="B341"/>
      <c r="R341" s="325"/>
    </row>
    <row r="342" spans="2:18" x14ac:dyDescent="0.15">
      <c r="B342"/>
      <c r="R342" s="325"/>
    </row>
    <row r="343" spans="2:18" x14ac:dyDescent="0.15">
      <c r="B343"/>
      <c r="R343" s="325"/>
    </row>
    <row r="344" spans="2:18" x14ac:dyDescent="0.15">
      <c r="B344"/>
      <c r="R344" s="325"/>
    </row>
    <row r="345" spans="2:18" x14ac:dyDescent="0.15">
      <c r="B345"/>
      <c r="R345" s="325"/>
    </row>
    <row r="346" spans="2:18" x14ac:dyDescent="0.15">
      <c r="B346"/>
      <c r="R346" s="325"/>
    </row>
    <row r="347" spans="2:18" x14ac:dyDescent="0.15">
      <c r="B347"/>
      <c r="R347" s="325"/>
    </row>
    <row r="348" spans="2:18" x14ac:dyDescent="0.15">
      <c r="B348"/>
      <c r="R348" s="325"/>
    </row>
    <row r="349" spans="2:18" x14ac:dyDescent="0.15">
      <c r="B349"/>
      <c r="R349" s="325"/>
    </row>
    <row r="350" spans="2:18" x14ac:dyDescent="0.15">
      <c r="B350"/>
      <c r="R350" s="325"/>
    </row>
    <row r="351" spans="2:18" x14ac:dyDescent="0.15">
      <c r="B351"/>
      <c r="R351" s="325"/>
    </row>
    <row r="352" spans="2:18" x14ac:dyDescent="0.15">
      <c r="B352"/>
      <c r="R352" s="325"/>
    </row>
    <row r="353" spans="2:18" x14ac:dyDescent="0.15">
      <c r="B353"/>
      <c r="R353" s="325"/>
    </row>
    <row r="354" spans="2:18" x14ac:dyDescent="0.15">
      <c r="B354"/>
      <c r="R354" s="325"/>
    </row>
    <row r="355" spans="2:18" x14ac:dyDescent="0.15">
      <c r="B355"/>
      <c r="R355" s="325"/>
    </row>
    <row r="356" spans="2:18" x14ac:dyDescent="0.15">
      <c r="B356"/>
      <c r="R356" s="325"/>
    </row>
    <row r="357" spans="2:18" x14ac:dyDescent="0.15">
      <c r="B357"/>
      <c r="R357" s="325"/>
    </row>
    <row r="358" spans="2:18" x14ac:dyDescent="0.15">
      <c r="B358"/>
      <c r="R358" s="325"/>
    </row>
    <row r="359" spans="2:18" x14ac:dyDescent="0.15">
      <c r="B359"/>
      <c r="R359" s="325"/>
    </row>
    <row r="360" spans="2:18" x14ac:dyDescent="0.15">
      <c r="B360"/>
      <c r="R360" s="325"/>
    </row>
    <row r="361" spans="2:18" x14ac:dyDescent="0.15">
      <c r="B361"/>
      <c r="R361" s="325"/>
    </row>
    <row r="362" spans="2:18" x14ac:dyDescent="0.15">
      <c r="B362"/>
      <c r="R362" s="325"/>
    </row>
    <row r="363" spans="2:18" x14ac:dyDescent="0.15">
      <c r="B363"/>
      <c r="R363" s="325"/>
    </row>
    <row r="364" spans="2:18" x14ac:dyDescent="0.15">
      <c r="B364"/>
      <c r="R364" s="325"/>
    </row>
    <row r="365" spans="2:18" x14ac:dyDescent="0.15">
      <c r="B365"/>
      <c r="R365" s="325"/>
    </row>
    <row r="366" spans="2:18" x14ac:dyDescent="0.15">
      <c r="B366"/>
      <c r="R366" s="325"/>
    </row>
    <row r="367" spans="2:18" x14ac:dyDescent="0.15">
      <c r="B367"/>
      <c r="R367" s="325"/>
    </row>
    <row r="368" spans="2:18" x14ac:dyDescent="0.15">
      <c r="B368"/>
      <c r="R368" s="325"/>
    </row>
    <row r="369" spans="2:18" x14ac:dyDescent="0.15">
      <c r="B369"/>
      <c r="R369" s="325"/>
    </row>
    <row r="370" spans="2:18" x14ac:dyDescent="0.15">
      <c r="B370"/>
      <c r="R370" s="325"/>
    </row>
    <row r="371" spans="2:18" x14ac:dyDescent="0.15">
      <c r="B371"/>
      <c r="R371" s="325"/>
    </row>
    <row r="372" spans="2:18" x14ac:dyDescent="0.15">
      <c r="B372"/>
      <c r="R372" s="325"/>
    </row>
    <row r="373" spans="2:18" x14ac:dyDescent="0.15">
      <c r="B373"/>
      <c r="R373" s="325"/>
    </row>
    <row r="374" spans="2:18" x14ac:dyDescent="0.15">
      <c r="B374"/>
      <c r="R374" s="325"/>
    </row>
    <row r="375" spans="2:18" x14ac:dyDescent="0.15">
      <c r="B375"/>
      <c r="R375" s="325"/>
    </row>
    <row r="376" spans="2:18" x14ac:dyDescent="0.15">
      <c r="B376"/>
      <c r="R376" s="325"/>
    </row>
    <row r="377" spans="2:18" x14ac:dyDescent="0.15">
      <c r="B377"/>
      <c r="R377" s="325"/>
    </row>
    <row r="378" spans="2:18" x14ac:dyDescent="0.15">
      <c r="B378"/>
      <c r="R378" s="325"/>
    </row>
    <row r="379" spans="2:18" x14ac:dyDescent="0.15">
      <c r="B379"/>
      <c r="R379" s="325"/>
    </row>
    <row r="380" spans="2:18" x14ac:dyDescent="0.15">
      <c r="B380"/>
      <c r="R380" s="325"/>
    </row>
    <row r="381" spans="2:18" x14ac:dyDescent="0.15">
      <c r="B381"/>
      <c r="R381" s="325"/>
    </row>
    <row r="382" spans="2:18" x14ac:dyDescent="0.15">
      <c r="B382"/>
      <c r="R382" s="325"/>
    </row>
    <row r="383" spans="2:18" x14ac:dyDescent="0.15">
      <c r="B383"/>
      <c r="R383" s="325"/>
    </row>
    <row r="384" spans="2:18" x14ac:dyDescent="0.15">
      <c r="B384"/>
      <c r="R384" s="325"/>
    </row>
    <row r="385" spans="2:18" x14ac:dyDescent="0.15">
      <c r="B385"/>
      <c r="R385" s="325"/>
    </row>
    <row r="386" spans="2:18" x14ac:dyDescent="0.15">
      <c r="B386"/>
      <c r="R386" s="325"/>
    </row>
    <row r="387" spans="2:18" x14ac:dyDescent="0.15">
      <c r="B387"/>
      <c r="R387" s="325"/>
    </row>
    <row r="388" spans="2:18" x14ac:dyDescent="0.15">
      <c r="B388"/>
      <c r="R388" s="325"/>
    </row>
    <row r="389" spans="2:18" x14ac:dyDescent="0.15">
      <c r="B389"/>
      <c r="R389" s="325"/>
    </row>
    <row r="390" spans="2:18" x14ac:dyDescent="0.15">
      <c r="B390"/>
      <c r="R390" s="325"/>
    </row>
    <row r="391" spans="2:18" x14ac:dyDescent="0.15">
      <c r="B391"/>
      <c r="R391" s="325"/>
    </row>
    <row r="392" spans="2:18" x14ac:dyDescent="0.15">
      <c r="B392"/>
      <c r="R392" s="325"/>
    </row>
    <row r="393" spans="2:18" x14ac:dyDescent="0.15">
      <c r="B393"/>
      <c r="R393" s="325"/>
    </row>
    <row r="394" spans="2:18" x14ac:dyDescent="0.15">
      <c r="B394"/>
      <c r="R394" s="325"/>
    </row>
    <row r="395" spans="2:18" x14ac:dyDescent="0.15">
      <c r="B395"/>
      <c r="R395" s="325"/>
    </row>
    <row r="396" spans="2:18" x14ac:dyDescent="0.15">
      <c r="B396"/>
      <c r="R396" s="325"/>
    </row>
    <row r="397" spans="2:18" x14ac:dyDescent="0.15">
      <c r="B397"/>
      <c r="R397" s="325"/>
    </row>
    <row r="398" spans="2:18" x14ac:dyDescent="0.15">
      <c r="B398"/>
      <c r="R398" s="325"/>
    </row>
    <row r="399" spans="2:18" x14ac:dyDescent="0.15">
      <c r="B399"/>
      <c r="R399" s="325"/>
    </row>
    <row r="400" spans="2:18" x14ac:dyDescent="0.15">
      <c r="B400"/>
      <c r="R400" s="325"/>
    </row>
    <row r="401" spans="2:18" x14ac:dyDescent="0.15">
      <c r="B401"/>
      <c r="R401" s="325"/>
    </row>
    <row r="402" spans="2:18" x14ac:dyDescent="0.15">
      <c r="B402"/>
      <c r="R402" s="325"/>
    </row>
    <row r="403" spans="2:18" x14ac:dyDescent="0.15">
      <c r="B403"/>
      <c r="R403" s="325"/>
    </row>
    <row r="404" spans="2:18" x14ac:dyDescent="0.15">
      <c r="B404"/>
      <c r="R404" s="325"/>
    </row>
    <row r="405" spans="2:18" x14ac:dyDescent="0.15">
      <c r="B405"/>
      <c r="R405" s="325"/>
    </row>
    <row r="406" spans="2:18" x14ac:dyDescent="0.15">
      <c r="B406"/>
      <c r="R406" s="325"/>
    </row>
    <row r="407" spans="2:18" x14ac:dyDescent="0.15">
      <c r="B407"/>
      <c r="R407" s="325"/>
    </row>
    <row r="408" spans="2:18" x14ac:dyDescent="0.15">
      <c r="B408"/>
      <c r="R408" s="325"/>
    </row>
    <row r="409" spans="2:18" x14ac:dyDescent="0.15">
      <c r="B409"/>
      <c r="R409" s="325"/>
    </row>
    <row r="410" spans="2:18" x14ac:dyDescent="0.15">
      <c r="B410"/>
      <c r="R410" s="325"/>
    </row>
    <row r="411" spans="2:18" x14ac:dyDescent="0.15">
      <c r="B411"/>
      <c r="R411" s="325"/>
    </row>
    <row r="412" spans="2:18" x14ac:dyDescent="0.15">
      <c r="B412"/>
      <c r="R412" s="325"/>
    </row>
    <row r="413" spans="2:18" x14ac:dyDescent="0.15">
      <c r="B413"/>
      <c r="R413" s="325"/>
    </row>
    <row r="414" spans="2:18" x14ac:dyDescent="0.15">
      <c r="B414"/>
      <c r="R414" s="325"/>
    </row>
    <row r="415" spans="2:18" x14ac:dyDescent="0.15">
      <c r="B415"/>
      <c r="R415" s="325"/>
    </row>
    <row r="416" spans="2:18" x14ac:dyDescent="0.15">
      <c r="B416"/>
      <c r="R416" s="325"/>
    </row>
    <row r="417" spans="2:18" x14ac:dyDescent="0.15">
      <c r="B417"/>
      <c r="R417" s="325"/>
    </row>
    <row r="418" spans="2:18" x14ac:dyDescent="0.15">
      <c r="B418"/>
      <c r="R418" s="325"/>
    </row>
    <row r="419" spans="2:18" x14ac:dyDescent="0.15">
      <c r="B419"/>
      <c r="R419" s="325"/>
    </row>
    <row r="420" spans="2:18" x14ac:dyDescent="0.15">
      <c r="B420"/>
      <c r="R420" s="325"/>
    </row>
    <row r="421" spans="2:18" x14ac:dyDescent="0.15">
      <c r="B421"/>
      <c r="R421" s="325"/>
    </row>
    <row r="422" spans="2:18" x14ac:dyDescent="0.15">
      <c r="B422"/>
      <c r="R422" s="325"/>
    </row>
    <row r="423" spans="2:18" x14ac:dyDescent="0.15">
      <c r="B423"/>
      <c r="R423" s="325"/>
    </row>
    <row r="424" spans="2:18" x14ac:dyDescent="0.15">
      <c r="B424"/>
      <c r="R424" s="325"/>
    </row>
    <row r="425" spans="2:18" x14ac:dyDescent="0.15">
      <c r="B425"/>
      <c r="R425" s="325"/>
    </row>
    <row r="426" spans="2:18" x14ac:dyDescent="0.15">
      <c r="B426"/>
      <c r="R426" s="325"/>
    </row>
    <row r="427" spans="2:18" x14ac:dyDescent="0.15">
      <c r="B427"/>
      <c r="R427" s="325"/>
    </row>
    <row r="428" spans="2:18" x14ac:dyDescent="0.15">
      <c r="B428"/>
      <c r="R428" s="325"/>
    </row>
    <row r="429" spans="2:18" x14ac:dyDescent="0.15">
      <c r="B429"/>
      <c r="R429" s="325"/>
    </row>
    <row r="430" spans="2:18" x14ac:dyDescent="0.15">
      <c r="B430"/>
      <c r="R430" s="325"/>
    </row>
    <row r="431" spans="2:18" x14ac:dyDescent="0.15">
      <c r="B431"/>
      <c r="R431" s="325"/>
    </row>
    <row r="432" spans="2:18" x14ac:dyDescent="0.15">
      <c r="B432"/>
      <c r="R432" s="325"/>
    </row>
    <row r="433" spans="2:18" x14ac:dyDescent="0.15">
      <c r="B433"/>
      <c r="R433" s="325"/>
    </row>
    <row r="434" spans="2:18" x14ac:dyDescent="0.15">
      <c r="B434"/>
      <c r="R434" s="325"/>
    </row>
    <row r="435" spans="2:18" x14ac:dyDescent="0.15">
      <c r="B435"/>
      <c r="R435" s="325"/>
    </row>
    <row r="436" spans="2:18" x14ac:dyDescent="0.15">
      <c r="B436"/>
      <c r="R436" s="325"/>
    </row>
    <row r="437" spans="2:18" x14ac:dyDescent="0.15">
      <c r="B437"/>
      <c r="R437" s="325"/>
    </row>
    <row r="438" spans="2:18" x14ac:dyDescent="0.15">
      <c r="B438"/>
      <c r="R438" s="325"/>
    </row>
    <row r="439" spans="2:18" x14ac:dyDescent="0.15">
      <c r="B439"/>
      <c r="R439" s="325"/>
    </row>
    <row r="440" spans="2:18" x14ac:dyDescent="0.15">
      <c r="B440"/>
      <c r="R440" s="325"/>
    </row>
    <row r="441" spans="2:18" x14ac:dyDescent="0.15">
      <c r="B441"/>
      <c r="R441" s="325"/>
    </row>
    <row r="442" spans="2:18" x14ac:dyDescent="0.15">
      <c r="B442"/>
      <c r="R442" s="325"/>
    </row>
    <row r="443" spans="2:18" x14ac:dyDescent="0.15">
      <c r="B443"/>
      <c r="R443" s="325"/>
    </row>
    <row r="444" spans="2:18" x14ac:dyDescent="0.15">
      <c r="B444"/>
      <c r="R444" s="325"/>
    </row>
    <row r="445" spans="2:18" x14ac:dyDescent="0.15">
      <c r="B445"/>
      <c r="R445" s="325"/>
    </row>
    <row r="446" spans="2:18" x14ac:dyDescent="0.15">
      <c r="B446"/>
      <c r="R446" s="325"/>
    </row>
    <row r="447" spans="2:18" x14ac:dyDescent="0.15">
      <c r="B447"/>
      <c r="R447" s="325"/>
    </row>
    <row r="448" spans="2:18" x14ac:dyDescent="0.15">
      <c r="B448"/>
      <c r="R448" s="325"/>
    </row>
    <row r="449" spans="2:18" x14ac:dyDescent="0.15">
      <c r="B449"/>
      <c r="R449" s="325"/>
    </row>
    <row r="450" spans="2:18" x14ac:dyDescent="0.15">
      <c r="B450"/>
      <c r="R450" s="325"/>
    </row>
    <row r="451" spans="2:18" x14ac:dyDescent="0.15">
      <c r="B451"/>
      <c r="R451" s="325"/>
    </row>
    <row r="452" spans="2:18" x14ac:dyDescent="0.15">
      <c r="B452"/>
      <c r="R452" s="325"/>
    </row>
    <row r="453" spans="2:18" x14ac:dyDescent="0.15">
      <c r="B453"/>
      <c r="R453" s="325"/>
    </row>
    <row r="454" spans="2:18" x14ac:dyDescent="0.15">
      <c r="B454"/>
      <c r="R454" s="325"/>
    </row>
    <row r="455" spans="2:18" x14ac:dyDescent="0.15">
      <c r="B455"/>
      <c r="R455" s="325"/>
    </row>
    <row r="456" spans="2:18" x14ac:dyDescent="0.15">
      <c r="B456"/>
      <c r="R456" s="325"/>
    </row>
    <row r="457" spans="2:18" x14ac:dyDescent="0.15">
      <c r="B457"/>
      <c r="R457" s="325"/>
    </row>
    <row r="458" spans="2:18" x14ac:dyDescent="0.15">
      <c r="B458"/>
      <c r="R458" s="325"/>
    </row>
    <row r="459" spans="2:18" x14ac:dyDescent="0.15">
      <c r="B459"/>
      <c r="R459" s="325"/>
    </row>
    <row r="460" spans="2:18" x14ac:dyDescent="0.15">
      <c r="B460"/>
      <c r="R460" s="32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12FC5-ADEF-444B-B071-706B2E24C6A3}">
  <sheetPr codeName="Sheet32"/>
  <dimension ref="A1:S55"/>
  <sheetViews>
    <sheetView workbookViewId="0">
      <selection activeCell="P35" sqref="P35"/>
    </sheetView>
  </sheetViews>
  <sheetFormatPr defaultRowHeight="10.5" x14ac:dyDescent="0.15"/>
  <sheetData>
    <row r="1" spans="1:19" x14ac:dyDescent="0.15">
      <c r="A1" t="s">
        <v>680</v>
      </c>
      <c r="B1" s="4" t="s">
        <v>679</v>
      </c>
      <c r="C1" t="s">
        <v>683</v>
      </c>
      <c r="D1" t="s">
        <v>682</v>
      </c>
      <c r="F1" t="s">
        <v>670</v>
      </c>
      <c r="G1" t="s">
        <v>681</v>
      </c>
      <c r="H1" t="s">
        <v>671</v>
      </c>
      <c r="I1" t="s">
        <v>672</v>
      </c>
      <c r="J1" t="s">
        <v>673</v>
      </c>
      <c r="K1" t="s">
        <v>674</v>
      </c>
      <c r="L1" t="s">
        <v>675</v>
      </c>
      <c r="M1" t="s">
        <v>676</v>
      </c>
      <c r="N1" t="s">
        <v>677</v>
      </c>
      <c r="O1" t="s">
        <v>678</v>
      </c>
      <c r="P1" t="s">
        <v>684</v>
      </c>
      <c r="S1" s="221" t="s">
        <v>1730</v>
      </c>
    </row>
    <row r="2" spans="1:19" ht="15" x14ac:dyDescent="0.25">
      <c r="A2" s="5">
        <v>2015</v>
      </c>
      <c r="B2" s="6" t="s">
        <v>1629</v>
      </c>
      <c r="C2" s="5">
        <v>2259951</v>
      </c>
      <c r="D2" s="5" t="s">
        <v>1701</v>
      </c>
      <c r="E2" s="5">
        <v>1</v>
      </c>
      <c r="F2" s="5">
        <v>3002948</v>
      </c>
      <c r="G2" s="5">
        <v>7420162</v>
      </c>
      <c r="H2" s="5">
        <v>0</v>
      </c>
      <c r="I2" s="5">
        <v>0</v>
      </c>
      <c r="J2" s="5">
        <v>0</v>
      </c>
      <c r="K2" s="5">
        <v>0</v>
      </c>
      <c r="L2" s="5">
        <v>0</v>
      </c>
      <c r="M2" s="5">
        <v>0</v>
      </c>
      <c r="N2" s="5">
        <v>0</v>
      </c>
      <c r="O2" s="5">
        <v>0</v>
      </c>
      <c r="P2" s="5">
        <v>10423111</v>
      </c>
      <c r="Q2" s="5">
        <v>1578923</v>
      </c>
    </row>
    <row r="3" spans="1:19" ht="15" x14ac:dyDescent="0.25">
      <c r="A3" s="5">
        <v>2015</v>
      </c>
      <c r="B3" s="6" t="s">
        <v>1629</v>
      </c>
      <c r="C3" s="5">
        <v>2259951</v>
      </c>
      <c r="D3" s="5" t="s">
        <v>1701</v>
      </c>
      <c r="E3" s="5">
        <v>2</v>
      </c>
      <c r="F3" s="5">
        <v>454886</v>
      </c>
      <c r="G3" s="5">
        <v>1124006</v>
      </c>
      <c r="H3" s="5">
        <v>0</v>
      </c>
      <c r="I3" s="5">
        <v>0</v>
      </c>
      <c r="J3" s="5">
        <v>0</v>
      </c>
      <c r="K3" s="5">
        <v>0</v>
      </c>
      <c r="L3" s="5">
        <v>0</v>
      </c>
      <c r="M3" s="5">
        <v>0</v>
      </c>
      <c r="N3" s="5">
        <v>0</v>
      </c>
      <c r="O3" s="5">
        <v>0</v>
      </c>
      <c r="P3" s="5">
        <v>1578892</v>
      </c>
      <c r="Q3" s="5">
        <v>1578923</v>
      </c>
    </row>
    <row r="4" spans="1:19" ht="15" x14ac:dyDescent="0.25">
      <c r="A4" s="5">
        <v>2015</v>
      </c>
      <c r="B4" s="6" t="s">
        <v>1629</v>
      </c>
      <c r="C4" s="5">
        <v>2259951</v>
      </c>
      <c r="D4" s="5" t="s">
        <v>1701</v>
      </c>
      <c r="E4" s="5">
        <v>3</v>
      </c>
      <c r="F4" s="5">
        <v>2548062</v>
      </c>
      <c r="G4" s="5">
        <v>6296156</v>
      </c>
      <c r="H4" s="5">
        <v>0</v>
      </c>
      <c r="I4" s="5">
        <v>0</v>
      </c>
      <c r="J4" s="5">
        <v>0</v>
      </c>
      <c r="K4" s="5">
        <v>0</v>
      </c>
      <c r="L4" s="5">
        <v>0</v>
      </c>
      <c r="M4" s="5">
        <v>0</v>
      </c>
      <c r="N4" s="5">
        <v>0</v>
      </c>
      <c r="O4" s="5">
        <v>0</v>
      </c>
      <c r="P4" s="5">
        <v>8844218</v>
      </c>
      <c r="Q4" s="5">
        <v>0</v>
      </c>
    </row>
    <row r="5" spans="1:19" ht="15" x14ac:dyDescent="0.25">
      <c r="A5" s="5">
        <v>2016</v>
      </c>
      <c r="B5" s="6" t="s">
        <v>1702</v>
      </c>
      <c r="C5" s="5">
        <v>3299489</v>
      </c>
      <c r="D5" s="5" t="s">
        <v>1703</v>
      </c>
      <c r="E5" s="5">
        <v>1</v>
      </c>
      <c r="F5" s="5">
        <v>0</v>
      </c>
      <c r="G5" s="5">
        <v>0</v>
      </c>
      <c r="H5" s="5">
        <v>3239</v>
      </c>
      <c r="I5" s="5">
        <v>1230</v>
      </c>
      <c r="J5" s="5">
        <v>858470</v>
      </c>
      <c r="K5" s="5">
        <v>709538</v>
      </c>
      <c r="L5" s="5">
        <v>16345</v>
      </c>
      <c r="M5" s="5">
        <v>32230</v>
      </c>
      <c r="N5" s="5">
        <v>6183</v>
      </c>
      <c r="O5" s="5">
        <v>7478</v>
      </c>
      <c r="P5" s="5">
        <v>1634721</v>
      </c>
      <c r="Q5" s="5">
        <v>988169</v>
      </c>
    </row>
    <row r="6" spans="1:19" ht="15" x14ac:dyDescent="0.25">
      <c r="A6" s="5">
        <v>2016</v>
      </c>
      <c r="B6" s="6" t="s">
        <v>1702</v>
      </c>
      <c r="C6" s="5">
        <v>3299489</v>
      </c>
      <c r="D6" s="5" t="s">
        <v>1703</v>
      </c>
      <c r="E6" s="5">
        <v>2</v>
      </c>
      <c r="F6" s="5">
        <v>0</v>
      </c>
      <c r="G6" s="5">
        <v>0</v>
      </c>
      <c r="H6" s="5">
        <v>3239</v>
      </c>
      <c r="I6" s="5">
        <v>1230</v>
      </c>
      <c r="J6" s="5">
        <v>858470</v>
      </c>
      <c r="K6" s="5">
        <v>709538</v>
      </c>
      <c r="L6" s="5">
        <v>16345</v>
      </c>
      <c r="M6" s="5">
        <v>32230</v>
      </c>
      <c r="N6" s="5">
        <v>6183</v>
      </c>
      <c r="O6" s="5">
        <v>7478</v>
      </c>
      <c r="P6" s="5">
        <v>1634721</v>
      </c>
      <c r="Q6" s="5">
        <v>988169</v>
      </c>
    </row>
    <row r="7" spans="1:19" ht="15" x14ac:dyDescent="0.25">
      <c r="A7" s="5">
        <v>2016</v>
      </c>
      <c r="B7" s="6" t="s">
        <v>1702</v>
      </c>
      <c r="C7" s="5">
        <v>3299489</v>
      </c>
      <c r="D7" s="5" t="s">
        <v>1703</v>
      </c>
      <c r="E7" s="5">
        <v>3</v>
      </c>
      <c r="F7" s="5">
        <v>0</v>
      </c>
      <c r="G7" s="5">
        <v>0</v>
      </c>
      <c r="H7" s="5">
        <v>0</v>
      </c>
      <c r="I7" s="5">
        <v>0</v>
      </c>
      <c r="J7" s="5">
        <v>0</v>
      </c>
      <c r="K7" s="5">
        <v>0</v>
      </c>
      <c r="L7" s="5">
        <v>0</v>
      </c>
      <c r="M7" s="5">
        <v>0</v>
      </c>
      <c r="N7" s="5">
        <v>0</v>
      </c>
      <c r="O7" s="5">
        <v>0</v>
      </c>
      <c r="P7" s="5">
        <v>0</v>
      </c>
      <c r="Q7" s="5">
        <v>0</v>
      </c>
    </row>
    <row r="15" spans="1:19" ht="15" x14ac:dyDescent="0.25">
      <c r="A15" s="5"/>
      <c r="B15" s="6"/>
      <c r="C15" s="5"/>
      <c r="D15" s="5"/>
      <c r="E15" s="5"/>
      <c r="F15" s="5"/>
      <c r="G15" s="5"/>
      <c r="H15" s="5"/>
      <c r="I15" s="5"/>
      <c r="J15" s="5"/>
      <c r="K15" s="5"/>
      <c r="L15" s="5"/>
      <c r="M15" s="5"/>
      <c r="N15" s="5"/>
      <c r="O15" s="5"/>
      <c r="P15" s="5"/>
      <c r="Q15" s="5"/>
    </row>
    <row r="16" spans="1:19" ht="15" x14ac:dyDescent="0.25">
      <c r="A16" s="5"/>
      <c r="B16" s="6"/>
      <c r="C16" s="5"/>
      <c r="D16" s="5"/>
      <c r="E16" s="5"/>
      <c r="F16" s="5"/>
      <c r="G16" s="5"/>
      <c r="H16" s="5"/>
      <c r="I16" s="5"/>
      <c r="J16" s="5"/>
      <c r="K16" s="5"/>
      <c r="L16" s="5"/>
      <c r="M16" s="5"/>
      <c r="N16" s="5"/>
      <c r="O16" s="5"/>
      <c r="P16" s="5"/>
      <c r="Q16" s="5"/>
    </row>
    <row r="17" spans="1:17" ht="15" x14ac:dyDescent="0.25">
      <c r="A17" s="5"/>
      <c r="B17" s="6"/>
      <c r="C17" s="5"/>
      <c r="D17" s="5"/>
      <c r="E17" s="5"/>
      <c r="F17" s="5"/>
      <c r="G17" s="5"/>
      <c r="H17" s="5"/>
      <c r="I17" s="5"/>
      <c r="J17" s="5"/>
      <c r="K17" s="5"/>
      <c r="L17" s="5"/>
      <c r="M17" s="5"/>
      <c r="N17" s="5"/>
      <c r="O17" s="5"/>
      <c r="P17" s="5"/>
      <c r="Q17" s="5"/>
    </row>
    <row r="18" spans="1:17" ht="15" x14ac:dyDescent="0.25">
      <c r="A18" s="5"/>
      <c r="B18" s="6"/>
      <c r="C18" s="5"/>
      <c r="D18" s="5"/>
      <c r="E18" s="5"/>
      <c r="F18" s="5"/>
      <c r="G18" s="5"/>
      <c r="H18" s="5"/>
      <c r="I18" s="5"/>
      <c r="J18" s="5"/>
      <c r="K18" s="5"/>
      <c r="L18" s="5"/>
      <c r="M18" s="5"/>
      <c r="N18" s="5"/>
      <c r="O18" s="5"/>
      <c r="P18" s="5"/>
      <c r="Q18" s="5"/>
    </row>
    <row r="19" spans="1:17" ht="15" x14ac:dyDescent="0.25">
      <c r="A19" s="5"/>
      <c r="B19" s="6"/>
      <c r="C19" s="5"/>
      <c r="D19" s="5"/>
      <c r="E19" s="5"/>
      <c r="F19" s="5"/>
      <c r="G19" s="5"/>
      <c r="H19" s="5"/>
      <c r="I19" s="5"/>
      <c r="J19" s="5"/>
      <c r="K19" s="5"/>
      <c r="L19" s="5"/>
      <c r="M19" s="5"/>
      <c r="N19" s="5"/>
      <c r="O19" s="5"/>
      <c r="P19" s="5"/>
      <c r="Q19" s="5"/>
    </row>
    <row r="20" spans="1:17" ht="15" x14ac:dyDescent="0.25">
      <c r="A20" s="5"/>
      <c r="B20" s="6"/>
      <c r="C20" s="5"/>
      <c r="D20" s="5"/>
      <c r="E20" s="5"/>
      <c r="F20" s="5"/>
      <c r="G20" s="5"/>
      <c r="H20" s="5"/>
      <c r="I20" s="5"/>
      <c r="J20" s="5"/>
      <c r="K20" s="5"/>
      <c r="L20" s="5"/>
      <c r="M20" s="5"/>
      <c r="N20" s="5"/>
      <c r="O20" s="5"/>
      <c r="P20" s="5"/>
      <c r="Q20" s="5"/>
    </row>
    <row r="21" spans="1:17" ht="15" x14ac:dyDescent="0.25">
      <c r="A21" s="5"/>
      <c r="B21" s="6"/>
      <c r="C21" s="5"/>
      <c r="D21" s="5"/>
      <c r="E21" s="5"/>
      <c r="F21" s="5"/>
      <c r="G21" s="5"/>
      <c r="H21" s="5"/>
      <c r="I21" s="5"/>
      <c r="J21" s="5"/>
      <c r="K21" s="5"/>
      <c r="L21" s="5"/>
      <c r="M21" s="5"/>
      <c r="N21" s="5"/>
      <c r="O21" s="5"/>
      <c r="P21" s="5"/>
      <c r="Q21" s="5"/>
    </row>
    <row r="22" spans="1:17" ht="15" x14ac:dyDescent="0.25">
      <c r="A22" s="5"/>
      <c r="B22" s="6"/>
      <c r="C22" s="5"/>
      <c r="D22" s="5"/>
      <c r="E22" s="5"/>
      <c r="F22" s="5"/>
      <c r="G22" s="5"/>
      <c r="H22" s="5"/>
      <c r="I22" s="5"/>
      <c r="J22" s="5"/>
      <c r="K22" s="5"/>
      <c r="L22" s="5"/>
      <c r="M22" s="5"/>
      <c r="N22" s="5"/>
      <c r="O22" s="5"/>
      <c r="P22" s="5"/>
      <c r="Q22" s="5"/>
    </row>
    <row r="23" spans="1:17" ht="15" x14ac:dyDescent="0.25">
      <c r="A23" s="5"/>
      <c r="B23" s="6"/>
      <c r="C23" s="5"/>
      <c r="D23" s="5"/>
      <c r="E23" s="5"/>
      <c r="F23" s="5"/>
      <c r="G23" s="5"/>
      <c r="H23" s="5"/>
      <c r="I23" s="5"/>
      <c r="J23" s="5"/>
      <c r="K23" s="5"/>
      <c r="L23" s="5"/>
      <c r="M23" s="5"/>
      <c r="N23" s="5"/>
      <c r="O23" s="5"/>
      <c r="P23" s="5"/>
      <c r="Q23" s="5"/>
    </row>
    <row r="24" spans="1:17" ht="15" x14ac:dyDescent="0.25">
      <c r="A24" s="5"/>
      <c r="B24" s="6"/>
      <c r="C24" s="5"/>
      <c r="D24" s="5"/>
      <c r="E24" s="5"/>
      <c r="F24" s="5"/>
      <c r="G24" s="5"/>
      <c r="H24" s="5"/>
      <c r="I24" s="5"/>
      <c r="J24" s="5"/>
      <c r="K24" s="5"/>
      <c r="L24" s="5"/>
      <c r="M24" s="5"/>
      <c r="N24" s="5"/>
      <c r="O24" s="5"/>
      <c r="P24" s="5"/>
      <c r="Q24" s="5"/>
    </row>
    <row r="25" spans="1:17" ht="15" x14ac:dyDescent="0.25">
      <c r="A25" s="5"/>
      <c r="B25" s="6"/>
      <c r="C25" s="5"/>
      <c r="D25" s="5"/>
      <c r="E25" s="5"/>
      <c r="F25" s="5"/>
      <c r="G25" s="5"/>
      <c r="H25" s="5"/>
      <c r="I25" s="5"/>
      <c r="J25" s="5"/>
      <c r="K25" s="5"/>
      <c r="L25" s="5"/>
      <c r="M25" s="5"/>
      <c r="N25" s="5"/>
      <c r="O25" s="5"/>
      <c r="P25" s="5"/>
      <c r="Q25" s="5"/>
    </row>
    <row r="26" spans="1:17" ht="15" x14ac:dyDescent="0.25">
      <c r="A26" s="5"/>
      <c r="B26" s="6"/>
      <c r="C26" s="5"/>
      <c r="D26" s="5"/>
      <c r="E26" s="5"/>
      <c r="F26" s="5"/>
      <c r="G26" s="5"/>
      <c r="H26" s="5"/>
      <c r="I26" s="5"/>
      <c r="J26" s="5"/>
      <c r="K26" s="5"/>
      <c r="L26" s="5"/>
      <c r="M26" s="5"/>
      <c r="N26" s="5"/>
      <c r="O26" s="5"/>
      <c r="P26" s="5"/>
      <c r="Q26" s="5"/>
    </row>
    <row r="27" spans="1:17" ht="15" x14ac:dyDescent="0.25">
      <c r="A27" s="5"/>
      <c r="B27" s="6"/>
      <c r="C27" s="5"/>
      <c r="D27" s="5"/>
      <c r="E27" s="5"/>
      <c r="F27" s="5"/>
      <c r="G27" s="5"/>
      <c r="H27" s="5"/>
      <c r="I27" s="5"/>
      <c r="J27" s="5"/>
      <c r="K27" s="5"/>
      <c r="L27" s="5"/>
      <c r="M27" s="5"/>
      <c r="N27" s="5"/>
      <c r="O27" s="5"/>
      <c r="P27" s="5"/>
      <c r="Q27" s="5"/>
    </row>
    <row r="28" spans="1:17" ht="15" x14ac:dyDescent="0.25">
      <c r="A28" s="5"/>
      <c r="B28" s="6"/>
      <c r="C28" s="5"/>
      <c r="D28" s="5"/>
      <c r="E28" s="5"/>
      <c r="F28" s="5"/>
      <c r="G28" s="5"/>
      <c r="H28" s="5"/>
      <c r="I28" s="5"/>
      <c r="J28" s="5"/>
      <c r="K28" s="5"/>
      <c r="L28" s="5"/>
      <c r="M28" s="5"/>
      <c r="N28" s="5"/>
      <c r="O28" s="5"/>
      <c r="P28" s="5"/>
      <c r="Q28" s="5"/>
    </row>
    <row r="29" spans="1:17" ht="15" x14ac:dyDescent="0.25">
      <c r="A29" s="5"/>
      <c r="B29" s="6"/>
      <c r="C29" s="5"/>
      <c r="D29" s="5"/>
      <c r="E29" s="5"/>
      <c r="F29" s="5"/>
      <c r="G29" s="5"/>
      <c r="H29" s="5"/>
      <c r="I29" s="5"/>
      <c r="J29" s="5"/>
      <c r="K29" s="5"/>
      <c r="L29" s="5"/>
      <c r="M29" s="5"/>
      <c r="N29" s="5"/>
      <c r="O29" s="5"/>
      <c r="P29" s="5"/>
      <c r="Q29" s="5"/>
    </row>
    <row r="30" spans="1:17" ht="15" x14ac:dyDescent="0.25">
      <c r="A30" s="5"/>
      <c r="B30" s="6"/>
      <c r="C30" s="5"/>
      <c r="D30" s="5"/>
      <c r="E30" s="5"/>
      <c r="F30" s="5"/>
      <c r="G30" s="5"/>
      <c r="H30" s="5"/>
      <c r="I30" s="5"/>
      <c r="J30" s="5"/>
      <c r="K30" s="5"/>
      <c r="L30" s="5"/>
      <c r="M30" s="5"/>
      <c r="N30" s="5"/>
      <c r="O30" s="5"/>
      <c r="P30" s="5"/>
      <c r="Q30" s="5"/>
    </row>
    <row r="31" spans="1:17" ht="15" x14ac:dyDescent="0.25">
      <c r="A31" s="5"/>
      <c r="B31" s="6"/>
      <c r="C31" s="5"/>
      <c r="D31" s="5"/>
      <c r="E31" s="5"/>
      <c r="F31" s="5"/>
      <c r="G31" s="5"/>
      <c r="H31" s="5"/>
      <c r="I31" s="5"/>
      <c r="J31" s="5"/>
      <c r="K31" s="5"/>
      <c r="L31" s="5"/>
      <c r="M31" s="5"/>
      <c r="N31" s="5"/>
      <c r="O31" s="5"/>
      <c r="P31" s="5"/>
      <c r="Q31" s="5"/>
    </row>
    <row r="32" spans="1:17" ht="15" x14ac:dyDescent="0.25">
      <c r="A32" s="5"/>
      <c r="B32" s="6"/>
      <c r="C32" s="5"/>
      <c r="D32" s="5"/>
      <c r="E32" s="5"/>
      <c r="F32" s="5"/>
      <c r="G32" s="5"/>
      <c r="H32" s="5"/>
      <c r="I32" s="5"/>
      <c r="J32" s="5"/>
      <c r="K32" s="5"/>
      <c r="L32" s="5"/>
      <c r="M32" s="5"/>
      <c r="N32" s="5"/>
      <c r="O32" s="5"/>
      <c r="P32" s="5"/>
      <c r="Q32" s="5"/>
    </row>
    <row r="33" spans="1:17" ht="15" x14ac:dyDescent="0.25">
      <c r="A33" s="5"/>
      <c r="B33" s="6"/>
      <c r="C33" s="5"/>
      <c r="D33" s="5"/>
      <c r="E33" s="5"/>
      <c r="F33" s="5"/>
      <c r="G33" s="5"/>
      <c r="H33" s="5"/>
      <c r="I33" s="5"/>
      <c r="J33" s="5"/>
      <c r="K33" s="5"/>
      <c r="L33" s="5"/>
      <c r="M33" s="5"/>
      <c r="N33" s="5"/>
      <c r="O33" s="5"/>
      <c r="P33" s="5"/>
      <c r="Q33" s="5"/>
    </row>
    <row r="34" spans="1:17" ht="15" x14ac:dyDescent="0.25">
      <c r="A34" s="5"/>
      <c r="B34" s="6"/>
      <c r="C34" s="5"/>
      <c r="D34" s="5"/>
      <c r="E34" s="5"/>
      <c r="F34" s="5"/>
      <c r="G34" s="5"/>
      <c r="H34" s="5"/>
      <c r="I34" s="5"/>
      <c r="J34" s="5"/>
      <c r="K34" s="5"/>
      <c r="L34" s="5"/>
      <c r="M34" s="5"/>
      <c r="N34" s="5"/>
      <c r="O34" s="5"/>
      <c r="P34" s="5"/>
      <c r="Q34" s="5"/>
    </row>
    <row r="35" spans="1:17" ht="15" x14ac:dyDescent="0.25">
      <c r="A35" s="5"/>
      <c r="B35" s="6"/>
      <c r="C35" s="5"/>
      <c r="D35" s="5"/>
      <c r="E35" s="5"/>
      <c r="F35" s="5"/>
      <c r="G35" s="5"/>
      <c r="H35" s="5"/>
      <c r="I35" s="5"/>
      <c r="J35" s="5"/>
      <c r="K35" s="5"/>
      <c r="L35" s="5"/>
      <c r="M35" s="5"/>
      <c r="N35" s="5"/>
      <c r="O35" s="5"/>
      <c r="P35" s="5"/>
      <c r="Q35" s="5"/>
    </row>
    <row r="36" spans="1:17" ht="15" x14ac:dyDescent="0.25">
      <c r="A36" s="5"/>
      <c r="B36" s="6"/>
      <c r="C36" s="5"/>
      <c r="D36" s="5"/>
      <c r="E36" s="5"/>
      <c r="F36" s="5"/>
      <c r="G36" s="5"/>
      <c r="H36" s="5"/>
      <c r="I36" s="5"/>
      <c r="J36" s="5"/>
      <c r="K36" s="5"/>
      <c r="L36" s="5"/>
      <c r="M36" s="5"/>
      <c r="N36" s="5"/>
      <c r="O36" s="5"/>
      <c r="P36" s="5"/>
      <c r="Q36" s="5"/>
    </row>
    <row r="37" spans="1:17" ht="15" x14ac:dyDescent="0.25">
      <c r="A37" s="5"/>
      <c r="B37" s="6"/>
      <c r="C37" s="5"/>
      <c r="D37" s="5"/>
      <c r="E37" s="5"/>
      <c r="F37" s="5"/>
      <c r="G37" s="5"/>
      <c r="H37" s="5"/>
      <c r="I37" s="5"/>
      <c r="J37" s="5"/>
      <c r="K37" s="5"/>
      <c r="L37" s="5"/>
      <c r="M37" s="5"/>
      <c r="N37" s="5"/>
      <c r="O37" s="5"/>
      <c r="P37" s="5"/>
      <c r="Q37" s="5"/>
    </row>
    <row r="38" spans="1:17" ht="15" x14ac:dyDescent="0.25">
      <c r="A38" s="5"/>
      <c r="B38" s="6"/>
      <c r="C38" s="5"/>
      <c r="D38" s="5"/>
      <c r="E38" s="5"/>
      <c r="F38" s="5"/>
      <c r="G38" s="5"/>
      <c r="H38" s="5"/>
      <c r="I38" s="5"/>
      <c r="J38" s="5"/>
      <c r="K38" s="5"/>
      <c r="L38" s="5"/>
      <c r="M38" s="5"/>
      <c r="N38" s="5"/>
      <c r="O38" s="5"/>
      <c r="P38" s="5"/>
      <c r="Q38" s="5"/>
    </row>
    <row r="39" spans="1:17" ht="15" x14ac:dyDescent="0.25">
      <c r="A39" s="5"/>
      <c r="B39" s="6"/>
      <c r="C39" s="5"/>
      <c r="D39" s="5"/>
      <c r="E39" s="5"/>
      <c r="F39" s="5"/>
      <c r="G39" s="5"/>
      <c r="H39" s="5"/>
      <c r="I39" s="5"/>
      <c r="J39" s="5"/>
      <c r="K39" s="5"/>
      <c r="L39" s="5"/>
      <c r="M39" s="5"/>
      <c r="N39" s="5"/>
      <c r="O39" s="5"/>
      <c r="P39" s="5"/>
      <c r="Q39" s="5"/>
    </row>
    <row r="40" spans="1:17" ht="15" x14ac:dyDescent="0.25">
      <c r="A40" s="5"/>
      <c r="B40" s="6"/>
      <c r="C40" s="5"/>
      <c r="D40" s="5"/>
      <c r="E40" s="5"/>
      <c r="F40" s="5"/>
      <c r="G40" s="5"/>
      <c r="H40" s="5"/>
      <c r="I40" s="5"/>
      <c r="J40" s="5"/>
      <c r="K40" s="5"/>
      <c r="L40" s="5"/>
      <c r="M40" s="5"/>
      <c r="N40" s="5"/>
      <c r="O40" s="5"/>
      <c r="P40" s="5"/>
      <c r="Q40" s="5"/>
    </row>
    <row r="41" spans="1:17" ht="15" x14ac:dyDescent="0.25">
      <c r="A41" s="5"/>
      <c r="B41" s="6"/>
      <c r="C41" s="5"/>
      <c r="D41" s="5"/>
      <c r="E41" s="5"/>
      <c r="F41" s="5"/>
      <c r="G41" s="5"/>
      <c r="H41" s="5"/>
      <c r="I41" s="5"/>
      <c r="J41" s="5"/>
      <c r="K41" s="5"/>
      <c r="L41" s="5"/>
      <c r="M41" s="5"/>
      <c r="N41" s="5"/>
      <c r="O41" s="5"/>
      <c r="P41" s="5"/>
      <c r="Q41" s="5"/>
    </row>
    <row r="42" spans="1:17" ht="15" x14ac:dyDescent="0.25">
      <c r="A42" s="5"/>
      <c r="B42" s="6"/>
      <c r="C42" s="5"/>
      <c r="D42" s="5"/>
      <c r="E42" s="5"/>
      <c r="F42" s="5"/>
      <c r="G42" s="5"/>
      <c r="H42" s="5"/>
      <c r="I42" s="5"/>
      <c r="J42" s="5"/>
      <c r="K42" s="5"/>
      <c r="L42" s="5"/>
      <c r="M42" s="5"/>
      <c r="N42" s="5"/>
      <c r="O42" s="5"/>
      <c r="P42" s="5"/>
      <c r="Q42" s="5"/>
    </row>
    <row r="43" spans="1:17" ht="15" x14ac:dyDescent="0.25">
      <c r="A43" s="5"/>
      <c r="B43" s="6"/>
      <c r="C43" s="5"/>
      <c r="D43" s="5"/>
      <c r="E43" s="5"/>
      <c r="F43" s="5"/>
      <c r="G43" s="5"/>
      <c r="H43" s="5"/>
      <c r="I43" s="5"/>
      <c r="J43" s="5"/>
      <c r="K43" s="5"/>
      <c r="L43" s="5"/>
      <c r="M43" s="5"/>
      <c r="N43" s="5"/>
      <c r="O43" s="5"/>
      <c r="P43" s="5"/>
      <c r="Q43" s="5"/>
    </row>
    <row r="44" spans="1:17" ht="15" x14ac:dyDescent="0.25">
      <c r="A44" s="5"/>
      <c r="B44" s="6"/>
      <c r="C44" s="5"/>
      <c r="D44" s="5"/>
      <c r="E44" s="5"/>
      <c r="F44" s="5"/>
      <c r="G44" s="5"/>
      <c r="H44" s="5"/>
      <c r="I44" s="5"/>
      <c r="J44" s="5"/>
      <c r="K44" s="5"/>
      <c r="L44" s="5"/>
      <c r="M44" s="5"/>
      <c r="N44" s="5"/>
      <c r="O44" s="5"/>
      <c r="P44" s="5"/>
      <c r="Q44" s="5"/>
    </row>
    <row r="45" spans="1:17" ht="15" x14ac:dyDescent="0.25">
      <c r="A45" s="5"/>
      <c r="B45" s="6"/>
      <c r="C45" s="5"/>
      <c r="D45" s="5"/>
      <c r="E45" s="5"/>
      <c r="F45" s="5"/>
      <c r="G45" s="5"/>
      <c r="H45" s="5"/>
      <c r="I45" s="5"/>
      <c r="J45" s="5"/>
      <c r="K45" s="5"/>
      <c r="L45" s="5"/>
      <c r="M45" s="5"/>
      <c r="N45" s="5"/>
      <c r="O45" s="5"/>
      <c r="P45" s="5"/>
      <c r="Q45" s="5"/>
    </row>
    <row r="46" spans="1:17" ht="15" x14ac:dyDescent="0.25">
      <c r="A46" s="5"/>
      <c r="B46" s="6"/>
      <c r="C46" s="5"/>
      <c r="D46" s="5"/>
      <c r="E46" s="5"/>
      <c r="F46" s="5"/>
      <c r="G46" s="5"/>
      <c r="H46" s="5"/>
      <c r="I46" s="5"/>
      <c r="J46" s="5"/>
      <c r="K46" s="5"/>
      <c r="L46" s="5"/>
      <c r="M46" s="5"/>
      <c r="N46" s="5"/>
      <c r="O46" s="5"/>
      <c r="P46" s="5"/>
      <c r="Q46" s="5"/>
    </row>
    <row r="47" spans="1:17" ht="15" x14ac:dyDescent="0.25">
      <c r="A47" s="5"/>
      <c r="B47" s="6"/>
      <c r="C47" s="5"/>
      <c r="D47" s="5"/>
      <c r="E47" s="5"/>
      <c r="F47" s="5"/>
      <c r="G47" s="5"/>
      <c r="H47" s="5"/>
      <c r="I47" s="5"/>
      <c r="J47" s="5"/>
      <c r="K47" s="5"/>
      <c r="L47" s="5"/>
      <c r="M47" s="5"/>
      <c r="N47" s="5"/>
      <c r="O47" s="5"/>
      <c r="P47" s="5"/>
      <c r="Q47" s="5"/>
    </row>
    <row r="48" spans="1:17" ht="15" x14ac:dyDescent="0.25">
      <c r="A48" s="5"/>
      <c r="B48" s="6"/>
      <c r="C48" s="5"/>
      <c r="D48" s="5"/>
      <c r="E48" s="5"/>
      <c r="F48" s="5"/>
      <c r="G48" s="5"/>
      <c r="H48" s="5"/>
      <c r="I48" s="5"/>
      <c r="J48" s="5"/>
      <c r="K48" s="5"/>
      <c r="L48" s="5"/>
      <c r="M48" s="5"/>
      <c r="N48" s="5"/>
      <c r="O48" s="5"/>
      <c r="P48" s="5"/>
      <c r="Q48" s="5"/>
    </row>
    <row r="49" spans="1:17" ht="15" x14ac:dyDescent="0.25">
      <c r="A49" s="5"/>
      <c r="B49" s="6"/>
      <c r="C49" s="5"/>
      <c r="D49" s="5"/>
      <c r="E49" s="5"/>
      <c r="F49" s="5"/>
      <c r="G49" s="5"/>
      <c r="H49" s="5"/>
      <c r="I49" s="5"/>
      <c r="J49" s="5"/>
      <c r="K49" s="5"/>
      <c r="L49" s="5"/>
      <c r="M49" s="5"/>
      <c r="N49" s="5"/>
      <c r="O49" s="5"/>
      <c r="P49" s="5"/>
      <c r="Q49" s="5"/>
    </row>
    <row r="50" spans="1:17" ht="15" x14ac:dyDescent="0.25">
      <c r="A50" s="5"/>
      <c r="B50" s="6"/>
      <c r="C50" s="5"/>
      <c r="D50" s="5"/>
      <c r="E50" s="5"/>
      <c r="F50" s="5"/>
      <c r="G50" s="5"/>
      <c r="H50" s="5"/>
      <c r="I50" s="5"/>
      <c r="J50" s="5"/>
      <c r="K50" s="5"/>
      <c r="L50" s="5"/>
      <c r="M50" s="5"/>
      <c r="N50" s="5"/>
      <c r="O50" s="5"/>
      <c r="P50" s="5"/>
      <c r="Q50" s="5"/>
    </row>
    <row r="51" spans="1:17" ht="15" x14ac:dyDescent="0.25">
      <c r="A51" s="5"/>
      <c r="B51" s="6"/>
      <c r="C51" s="5"/>
      <c r="D51" s="5"/>
      <c r="E51" s="5"/>
      <c r="F51" s="5"/>
      <c r="G51" s="5"/>
      <c r="H51" s="5"/>
      <c r="I51" s="5"/>
      <c r="J51" s="5"/>
      <c r="K51" s="5"/>
      <c r="L51" s="5"/>
      <c r="M51" s="5"/>
      <c r="N51" s="5"/>
      <c r="O51" s="5"/>
      <c r="P51" s="5"/>
      <c r="Q51" s="5"/>
    </row>
    <row r="52" spans="1:17" ht="15" x14ac:dyDescent="0.25">
      <c r="A52" s="5"/>
      <c r="B52" s="6"/>
      <c r="C52" s="5"/>
      <c r="D52" s="5"/>
      <c r="E52" s="5"/>
      <c r="F52" s="5"/>
      <c r="G52" s="5"/>
      <c r="H52" s="5"/>
      <c r="I52" s="5"/>
      <c r="J52" s="5"/>
      <c r="K52" s="5"/>
      <c r="L52" s="5"/>
      <c r="M52" s="5"/>
      <c r="N52" s="5"/>
      <c r="O52" s="5"/>
      <c r="P52" s="5"/>
      <c r="Q52" s="5"/>
    </row>
    <row r="53" spans="1:17" ht="15" x14ac:dyDescent="0.25">
      <c r="A53" s="5"/>
      <c r="B53" s="6"/>
      <c r="C53" s="5"/>
      <c r="D53" s="5"/>
      <c r="E53" s="5"/>
      <c r="F53" s="5"/>
      <c r="G53" s="5"/>
      <c r="H53" s="5"/>
      <c r="I53" s="5"/>
      <c r="J53" s="5"/>
      <c r="K53" s="5"/>
      <c r="L53" s="5"/>
      <c r="M53" s="5"/>
      <c r="N53" s="5"/>
      <c r="O53" s="5"/>
      <c r="P53" s="5"/>
      <c r="Q53" s="5"/>
    </row>
    <row r="54" spans="1:17" ht="15" x14ac:dyDescent="0.25">
      <c r="A54" s="5"/>
      <c r="B54" s="6"/>
      <c r="C54" s="5"/>
      <c r="D54" s="5"/>
      <c r="E54" s="5"/>
      <c r="F54" s="5"/>
      <c r="G54" s="5"/>
      <c r="H54" s="5"/>
      <c r="I54" s="5"/>
      <c r="J54" s="5"/>
      <c r="K54" s="5"/>
      <c r="L54" s="5"/>
      <c r="M54" s="5"/>
      <c r="N54" s="5"/>
      <c r="O54" s="5"/>
      <c r="P54" s="5"/>
      <c r="Q54" s="5"/>
    </row>
    <row r="55" spans="1:17" ht="15" x14ac:dyDescent="0.25">
      <c r="A55" s="5"/>
      <c r="B55" s="6"/>
      <c r="C55" s="5"/>
      <c r="D55" s="5"/>
      <c r="E55" s="5"/>
      <c r="F55" s="5"/>
      <c r="G55" s="5"/>
      <c r="H55" s="5"/>
      <c r="I55" s="5"/>
      <c r="J55" s="5"/>
      <c r="K55" s="5"/>
      <c r="L55" s="5"/>
      <c r="M55" s="5"/>
      <c r="N55" s="5"/>
      <c r="O55" s="5"/>
      <c r="P55" s="5"/>
      <c r="Q55"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1402-9AD0-488D-BF23-1B23CA1E6DAE}">
  <dimension ref="A1:AE214"/>
  <sheetViews>
    <sheetView topLeftCell="A175" workbookViewId="0">
      <selection activeCell="P35" sqref="P35"/>
    </sheetView>
  </sheetViews>
  <sheetFormatPr defaultRowHeight="10.5" x14ac:dyDescent="0.15"/>
  <cols>
    <col min="17" max="17" width="10.83203125" bestFit="1" customWidth="1"/>
    <col min="20" max="20" width="15.1640625" bestFit="1" customWidth="1"/>
    <col min="21" max="21" width="6.83203125" bestFit="1" customWidth="1"/>
    <col min="22" max="22" width="18.33203125" bestFit="1" customWidth="1"/>
    <col min="23" max="23" width="14.33203125" bestFit="1" customWidth="1"/>
    <col min="24" max="25" width="15.83203125" bestFit="1" customWidth="1"/>
    <col min="26" max="26" width="15.1640625" bestFit="1" customWidth="1"/>
    <col min="27" max="27" width="19.33203125" bestFit="1" customWidth="1"/>
    <col min="28" max="28" width="15.33203125" bestFit="1" customWidth="1"/>
    <col min="29" max="30" width="16.83203125" bestFit="1" customWidth="1"/>
    <col min="31" max="31" width="16.1640625" bestFit="1" customWidth="1"/>
  </cols>
  <sheetData>
    <row r="1" spans="1:31" x14ac:dyDescent="0.15">
      <c r="A1" t="s">
        <v>680</v>
      </c>
      <c r="B1" t="s">
        <v>679</v>
      </c>
      <c r="C1" t="s">
        <v>683</v>
      </c>
      <c r="D1" t="s">
        <v>682</v>
      </c>
      <c r="E1" t="s">
        <v>1705</v>
      </c>
      <c r="F1" t="s">
        <v>670</v>
      </c>
      <c r="G1" t="s">
        <v>681</v>
      </c>
      <c r="H1" t="s">
        <v>671</v>
      </c>
      <c r="I1" t="s">
        <v>672</v>
      </c>
      <c r="J1" t="s">
        <v>673</v>
      </c>
      <c r="K1" t="s">
        <v>674</v>
      </c>
      <c r="L1" t="s">
        <v>675</v>
      </c>
      <c r="M1" t="s">
        <v>676</v>
      </c>
      <c r="N1" t="s">
        <v>677</v>
      </c>
      <c r="O1" t="s">
        <v>678</v>
      </c>
      <c r="P1" t="s">
        <v>684</v>
      </c>
      <c r="Q1" t="s">
        <v>1706</v>
      </c>
      <c r="R1" t="s">
        <v>1180</v>
      </c>
      <c r="T1" s="106" t="s">
        <v>1705</v>
      </c>
      <c r="U1" s="107">
        <v>3</v>
      </c>
    </row>
    <row r="2" spans="1:31" x14ac:dyDescent="0.15">
      <c r="A2">
        <v>2014</v>
      </c>
      <c r="B2" t="s">
        <v>1588</v>
      </c>
      <c r="C2">
        <v>702816</v>
      </c>
      <c r="D2" t="s">
        <v>1589</v>
      </c>
      <c r="E2">
        <v>1</v>
      </c>
      <c r="F2">
        <v>0</v>
      </c>
      <c r="G2">
        <v>0</v>
      </c>
      <c r="H2">
        <v>0</v>
      </c>
      <c r="I2">
        <v>0</v>
      </c>
      <c r="J2">
        <v>1132981</v>
      </c>
      <c r="K2">
        <v>755758</v>
      </c>
      <c r="L2">
        <v>0</v>
      </c>
      <c r="M2">
        <v>0</v>
      </c>
      <c r="N2">
        <v>0</v>
      </c>
      <c r="O2">
        <v>0</v>
      </c>
      <c r="P2">
        <v>1888739</v>
      </c>
      <c r="Q2">
        <v>880760</v>
      </c>
      <c r="R2" s="446">
        <f>+VALUE(B2)</f>
        <v>104</v>
      </c>
    </row>
    <row r="3" spans="1:31" x14ac:dyDescent="0.15">
      <c r="A3">
        <v>2014</v>
      </c>
      <c r="B3" t="s">
        <v>1588</v>
      </c>
      <c r="C3">
        <v>702816</v>
      </c>
      <c r="D3" t="s">
        <v>1589</v>
      </c>
      <c r="E3">
        <v>2</v>
      </c>
      <c r="F3">
        <v>0</v>
      </c>
      <c r="G3">
        <v>0</v>
      </c>
      <c r="H3">
        <v>0</v>
      </c>
      <c r="I3">
        <v>0</v>
      </c>
      <c r="J3">
        <v>528331</v>
      </c>
      <c r="K3">
        <v>352425</v>
      </c>
      <c r="L3">
        <v>0</v>
      </c>
      <c r="M3">
        <v>0</v>
      </c>
      <c r="N3">
        <v>0</v>
      </c>
      <c r="O3">
        <v>0</v>
      </c>
      <c r="P3">
        <v>880757</v>
      </c>
      <c r="Q3">
        <v>880760</v>
      </c>
      <c r="R3" s="446">
        <f t="shared" ref="R3:R66" si="0">+VALUE(B3)</f>
        <v>104</v>
      </c>
      <c r="T3" s="106" t="s">
        <v>1180</v>
      </c>
      <c r="U3" s="106" t="s">
        <v>680</v>
      </c>
      <c r="V3" s="405" t="s">
        <v>1707</v>
      </c>
      <c r="W3" s="405" t="s">
        <v>1708</v>
      </c>
      <c r="X3" s="405" t="s">
        <v>1709</v>
      </c>
      <c r="Y3" s="405" t="s">
        <v>1710</v>
      </c>
      <c r="Z3" s="405" t="s">
        <v>1711</v>
      </c>
      <c r="AA3" s="405" t="s">
        <v>1712</v>
      </c>
      <c r="AB3" s="405" t="s">
        <v>1713</v>
      </c>
      <c r="AC3" s="405" t="s">
        <v>1714</v>
      </c>
      <c r="AD3" s="405" t="s">
        <v>1715</v>
      </c>
      <c r="AE3" s="405" t="s">
        <v>1716</v>
      </c>
    </row>
    <row r="4" spans="1:31" x14ac:dyDescent="0.15">
      <c r="A4">
        <v>2014</v>
      </c>
      <c r="B4" t="s">
        <v>1588</v>
      </c>
      <c r="C4">
        <v>702816</v>
      </c>
      <c r="D4" t="s">
        <v>1589</v>
      </c>
      <c r="E4">
        <v>3</v>
      </c>
      <c r="F4">
        <v>0</v>
      </c>
      <c r="G4">
        <v>0</v>
      </c>
      <c r="H4">
        <v>0</v>
      </c>
      <c r="I4">
        <v>0</v>
      </c>
      <c r="J4">
        <v>604649</v>
      </c>
      <c r="K4">
        <v>403333</v>
      </c>
      <c r="L4">
        <v>0</v>
      </c>
      <c r="M4">
        <v>0</v>
      </c>
      <c r="N4">
        <v>0</v>
      </c>
      <c r="O4">
        <v>0</v>
      </c>
      <c r="P4">
        <v>1007982</v>
      </c>
      <c r="Q4">
        <v>0</v>
      </c>
      <c r="R4" s="446">
        <f t="shared" si="0"/>
        <v>104</v>
      </c>
      <c r="T4" s="410">
        <v>5</v>
      </c>
      <c r="U4" s="410">
        <v>2018</v>
      </c>
      <c r="V4" s="410">
        <v>113529</v>
      </c>
      <c r="W4" s="410">
        <v>0</v>
      </c>
      <c r="X4" s="410">
        <v>0</v>
      </c>
      <c r="Y4" s="410">
        <v>0</v>
      </c>
      <c r="Z4" s="410">
        <v>0</v>
      </c>
      <c r="AA4" s="410">
        <v>3721</v>
      </c>
      <c r="AB4" s="410">
        <v>0</v>
      </c>
      <c r="AC4" s="410">
        <v>0</v>
      </c>
      <c r="AD4" s="410">
        <v>0</v>
      </c>
      <c r="AE4" s="410">
        <v>0</v>
      </c>
    </row>
    <row r="5" spans="1:31" x14ac:dyDescent="0.15">
      <c r="A5">
        <v>2014</v>
      </c>
      <c r="B5" t="s">
        <v>1590</v>
      </c>
      <c r="C5">
        <v>2972608</v>
      </c>
      <c r="D5" t="s">
        <v>1591</v>
      </c>
      <c r="E5">
        <v>1</v>
      </c>
      <c r="F5">
        <v>0</v>
      </c>
      <c r="G5">
        <v>0</v>
      </c>
      <c r="H5">
        <v>0</v>
      </c>
      <c r="I5">
        <v>0</v>
      </c>
      <c r="J5">
        <v>1084000</v>
      </c>
      <c r="K5">
        <v>3308442</v>
      </c>
      <c r="L5">
        <v>0</v>
      </c>
      <c r="M5">
        <v>0</v>
      </c>
      <c r="N5">
        <v>0</v>
      </c>
      <c r="O5">
        <v>0</v>
      </c>
      <c r="P5">
        <v>4392443</v>
      </c>
      <c r="Q5">
        <v>1245953</v>
      </c>
      <c r="R5" s="446">
        <f t="shared" si="0"/>
        <v>581</v>
      </c>
      <c r="T5" s="410">
        <v>6</v>
      </c>
      <c r="U5" s="410">
        <v>2017</v>
      </c>
      <c r="V5" s="410">
        <v>0</v>
      </c>
      <c r="W5" s="410">
        <v>1923</v>
      </c>
      <c r="X5" s="410">
        <v>56806</v>
      </c>
      <c r="Y5" s="410">
        <v>1729</v>
      </c>
      <c r="Z5" s="410">
        <v>876</v>
      </c>
      <c r="AA5" s="410">
        <v>0</v>
      </c>
      <c r="AB5" s="410">
        <v>14240</v>
      </c>
      <c r="AC5" s="410">
        <v>425540</v>
      </c>
      <c r="AD5" s="410">
        <v>20808</v>
      </c>
      <c r="AE5" s="410">
        <v>6004</v>
      </c>
    </row>
    <row r="6" spans="1:31" x14ac:dyDescent="0.15">
      <c r="A6">
        <v>2014</v>
      </c>
      <c r="B6" t="s">
        <v>1590</v>
      </c>
      <c r="C6">
        <v>2972608</v>
      </c>
      <c r="D6" t="s">
        <v>1591</v>
      </c>
      <c r="E6">
        <v>2</v>
      </c>
      <c r="F6">
        <v>0</v>
      </c>
      <c r="G6">
        <v>0</v>
      </c>
      <c r="H6">
        <v>0</v>
      </c>
      <c r="I6">
        <v>0</v>
      </c>
      <c r="J6">
        <v>307487</v>
      </c>
      <c r="K6">
        <v>938472</v>
      </c>
      <c r="L6">
        <v>0</v>
      </c>
      <c r="M6">
        <v>0</v>
      </c>
      <c r="N6">
        <v>0</v>
      </c>
      <c r="O6">
        <v>0</v>
      </c>
      <c r="P6">
        <v>1245960</v>
      </c>
      <c r="Q6">
        <v>1245953</v>
      </c>
      <c r="R6" s="446">
        <f t="shared" si="0"/>
        <v>581</v>
      </c>
      <c r="T6" s="410">
        <v>12</v>
      </c>
      <c r="U6" s="410">
        <v>2015</v>
      </c>
      <c r="V6" s="410">
        <v>0</v>
      </c>
      <c r="W6" s="410">
        <v>656017</v>
      </c>
      <c r="X6" s="410">
        <v>29466</v>
      </c>
      <c r="Y6" s="410">
        <v>0</v>
      </c>
      <c r="Z6" s="410">
        <v>0</v>
      </c>
      <c r="AA6" s="410">
        <v>0</v>
      </c>
      <c r="AB6" s="410">
        <v>6753017</v>
      </c>
      <c r="AC6" s="410">
        <v>268066</v>
      </c>
      <c r="AD6" s="410">
        <v>0</v>
      </c>
      <c r="AE6" s="410">
        <v>0</v>
      </c>
    </row>
    <row r="7" spans="1:31" x14ac:dyDescent="0.15">
      <c r="A7">
        <v>2014</v>
      </c>
      <c r="B7" t="s">
        <v>1590</v>
      </c>
      <c r="C7">
        <v>2972608</v>
      </c>
      <c r="D7" t="s">
        <v>1591</v>
      </c>
      <c r="E7">
        <v>3</v>
      </c>
      <c r="F7">
        <v>0</v>
      </c>
      <c r="G7">
        <v>0</v>
      </c>
      <c r="H7">
        <v>0</v>
      </c>
      <c r="I7">
        <v>0</v>
      </c>
      <c r="J7">
        <v>776512</v>
      </c>
      <c r="K7">
        <v>2369970</v>
      </c>
      <c r="L7">
        <v>0</v>
      </c>
      <c r="M7">
        <v>0</v>
      </c>
      <c r="N7">
        <v>0</v>
      </c>
      <c r="O7">
        <v>0</v>
      </c>
      <c r="P7">
        <v>3146482</v>
      </c>
      <c r="Q7">
        <v>0</v>
      </c>
      <c r="R7" s="446">
        <f t="shared" si="0"/>
        <v>581</v>
      </c>
      <c r="T7" s="410">
        <v>12</v>
      </c>
      <c r="U7" s="410">
        <v>2017</v>
      </c>
      <c r="V7" s="410">
        <v>0</v>
      </c>
      <c r="W7" s="410">
        <v>27</v>
      </c>
      <c r="X7" s="410">
        <v>11703</v>
      </c>
      <c r="Y7" s="410">
        <v>12001</v>
      </c>
      <c r="Z7" s="410">
        <v>1008</v>
      </c>
      <c r="AA7" s="410">
        <v>0</v>
      </c>
      <c r="AB7" s="410">
        <v>98</v>
      </c>
      <c r="AC7" s="410">
        <v>139925</v>
      </c>
      <c r="AD7" s="410">
        <v>170672</v>
      </c>
      <c r="AE7" s="410">
        <v>14386</v>
      </c>
    </row>
    <row r="8" spans="1:31" x14ac:dyDescent="0.15">
      <c r="A8">
        <v>2014</v>
      </c>
      <c r="B8" t="s">
        <v>1592</v>
      </c>
      <c r="C8">
        <v>205352</v>
      </c>
      <c r="D8" t="s">
        <v>1593</v>
      </c>
      <c r="E8">
        <v>1</v>
      </c>
      <c r="F8">
        <v>0</v>
      </c>
      <c r="G8">
        <v>0</v>
      </c>
      <c r="H8">
        <v>0</v>
      </c>
      <c r="I8">
        <v>0</v>
      </c>
      <c r="J8">
        <v>187748</v>
      </c>
      <c r="K8">
        <v>2748314</v>
      </c>
      <c r="L8">
        <v>0</v>
      </c>
      <c r="M8">
        <v>0</v>
      </c>
      <c r="N8">
        <v>0</v>
      </c>
      <c r="O8">
        <v>0</v>
      </c>
      <c r="P8">
        <v>2936063</v>
      </c>
      <c r="Q8">
        <v>1578923</v>
      </c>
      <c r="R8" s="446">
        <f t="shared" si="0"/>
        <v>601</v>
      </c>
      <c r="T8" s="410">
        <v>104</v>
      </c>
      <c r="U8" s="410">
        <v>2014</v>
      </c>
      <c r="V8" s="410">
        <v>0</v>
      </c>
      <c r="W8" s="410">
        <v>0</v>
      </c>
      <c r="X8" s="410">
        <v>604649</v>
      </c>
      <c r="Y8" s="410">
        <v>0</v>
      </c>
      <c r="Z8" s="410">
        <v>0</v>
      </c>
      <c r="AA8" s="410">
        <v>0</v>
      </c>
      <c r="AB8" s="410">
        <v>0</v>
      </c>
      <c r="AC8" s="410">
        <v>403333</v>
      </c>
      <c r="AD8" s="410">
        <v>0</v>
      </c>
      <c r="AE8" s="410">
        <v>0</v>
      </c>
    </row>
    <row r="9" spans="1:31" x14ac:dyDescent="0.15">
      <c r="A9">
        <v>2014</v>
      </c>
      <c r="B9" t="s">
        <v>1592</v>
      </c>
      <c r="C9">
        <v>205352</v>
      </c>
      <c r="D9" t="s">
        <v>1593</v>
      </c>
      <c r="E9">
        <v>2</v>
      </c>
      <c r="F9">
        <v>0</v>
      </c>
      <c r="G9">
        <v>0</v>
      </c>
      <c r="H9">
        <v>0</v>
      </c>
      <c r="I9">
        <v>0</v>
      </c>
      <c r="J9">
        <v>100965</v>
      </c>
      <c r="K9">
        <v>1477960</v>
      </c>
      <c r="L9">
        <v>0</v>
      </c>
      <c r="M9">
        <v>0</v>
      </c>
      <c r="N9">
        <v>0</v>
      </c>
      <c r="O9">
        <v>0</v>
      </c>
      <c r="P9">
        <v>1578926</v>
      </c>
      <c r="Q9">
        <v>1578923</v>
      </c>
      <c r="R9" s="446">
        <f t="shared" si="0"/>
        <v>601</v>
      </c>
      <c r="T9" s="410">
        <v>141</v>
      </c>
      <c r="U9" s="410">
        <v>2015</v>
      </c>
      <c r="V9" s="410">
        <v>0</v>
      </c>
      <c r="W9" s="410">
        <v>0</v>
      </c>
      <c r="X9" s="410">
        <v>324616</v>
      </c>
      <c r="Y9" s="410">
        <v>1687</v>
      </c>
      <c r="Z9" s="410">
        <v>867</v>
      </c>
      <c r="AA9" s="410">
        <v>0</v>
      </c>
      <c r="AB9" s="410">
        <v>0</v>
      </c>
      <c r="AC9" s="410">
        <v>419006</v>
      </c>
      <c r="AD9" s="410">
        <v>4363</v>
      </c>
      <c r="AE9" s="410">
        <v>755</v>
      </c>
    </row>
    <row r="10" spans="1:31" x14ac:dyDescent="0.15">
      <c r="A10">
        <v>2014</v>
      </c>
      <c r="B10" t="s">
        <v>1592</v>
      </c>
      <c r="C10">
        <v>205352</v>
      </c>
      <c r="D10" t="s">
        <v>1593</v>
      </c>
      <c r="E10">
        <v>3</v>
      </c>
      <c r="F10">
        <v>0</v>
      </c>
      <c r="G10">
        <v>0</v>
      </c>
      <c r="H10">
        <v>0</v>
      </c>
      <c r="I10">
        <v>0</v>
      </c>
      <c r="J10">
        <v>86783</v>
      </c>
      <c r="K10">
        <v>1270353</v>
      </c>
      <c r="L10">
        <v>0</v>
      </c>
      <c r="M10">
        <v>0</v>
      </c>
      <c r="N10">
        <v>0</v>
      </c>
      <c r="O10">
        <v>0</v>
      </c>
      <c r="P10">
        <v>1357136</v>
      </c>
      <c r="Q10">
        <v>0</v>
      </c>
      <c r="R10" s="446">
        <f t="shared" si="0"/>
        <v>601</v>
      </c>
      <c r="T10" s="410">
        <v>445</v>
      </c>
      <c r="U10" s="410">
        <v>2017</v>
      </c>
      <c r="V10" s="410">
        <v>0</v>
      </c>
      <c r="W10" s="410">
        <v>3206</v>
      </c>
      <c r="X10" s="410">
        <v>94708</v>
      </c>
      <c r="Y10" s="410">
        <v>2883</v>
      </c>
      <c r="Z10" s="410">
        <v>1460</v>
      </c>
      <c r="AA10" s="410">
        <v>0</v>
      </c>
      <c r="AB10" s="410">
        <v>4402</v>
      </c>
      <c r="AC10" s="410">
        <v>131566</v>
      </c>
      <c r="AD10" s="410">
        <v>6433</v>
      </c>
      <c r="AE10" s="410">
        <v>1856</v>
      </c>
    </row>
    <row r="11" spans="1:31" x14ac:dyDescent="0.15">
      <c r="A11">
        <v>2014</v>
      </c>
      <c r="B11" t="s">
        <v>1592</v>
      </c>
      <c r="C11">
        <v>2518850</v>
      </c>
      <c r="D11" t="s">
        <v>1594</v>
      </c>
      <c r="E11">
        <v>1</v>
      </c>
      <c r="F11">
        <v>0</v>
      </c>
      <c r="G11">
        <v>0</v>
      </c>
      <c r="H11">
        <v>1821933</v>
      </c>
      <c r="I11">
        <v>13989216</v>
      </c>
      <c r="J11">
        <v>0</v>
      </c>
      <c r="K11">
        <v>0</v>
      </c>
      <c r="L11">
        <v>0</v>
      </c>
      <c r="M11">
        <v>0</v>
      </c>
      <c r="N11">
        <v>0</v>
      </c>
      <c r="O11">
        <v>0</v>
      </c>
      <c r="P11">
        <v>15811150</v>
      </c>
      <c r="Q11">
        <v>1578923</v>
      </c>
      <c r="R11" s="446">
        <f t="shared" si="0"/>
        <v>601</v>
      </c>
      <c r="T11" s="410">
        <v>506</v>
      </c>
      <c r="U11" s="410">
        <v>2015</v>
      </c>
      <c r="V11" s="410">
        <v>0</v>
      </c>
      <c r="W11" s="410">
        <v>0</v>
      </c>
      <c r="X11" s="410">
        <v>26131</v>
      </c>
      <c r="Y11" s="410">
        <v>135</v>
      </c>
      <c r="Z11" s="410">
        <v>69</v>
      </c>
      <c r="AA11" s="410">
        <v>0</v>
      </c>
      <c r="AB11" s="410">
        <v>0</v>
      </c>
      <c r="AC11" s="410">
        <v>94947</v>
      </c>
      <c r="AD11" s="410">
        <v>988</v>
      </c>
      <c r="AE11" s="410">
        <v>171</v>
      </c>
    </row>
    <row r="12" spans="1:31" x14ac:dyDescent="0.15">
      <c r="A12">
        <v>2014</v>
      </c>
      <c r="B12" t="s">
        <v>1592</v>
      </c>
      <c r="C12">
        <v>2518850</v>
      </c>
      <c r="D12" t="s">
        <v>1594</v>
      </c>
      <c r="E12">
        <v>2</v>
      </c>
      <c r="F12">
        <v>0</v>
      </c>
      <c r="G12">
        <v>0</v>
      </c>
      <c r="H12">
        <v>181938</v>
      </c>
      <c r="I12">
        <v>1396963</v>
      </c>
      <c r="J12">
        <v>0</v>
      </c>
      <c r="K12">
        <v>0</v>
      </c>
      <c r="L12">
        <v>0</v>
      </c>
      <c r="M12">
        <v>0</v>
      </c>
      <c r="N12">
        <v>0</v>
      </c>
      <c r="O12">
        <v>0</v>
      </c>
      <c r="P12">
        <v>1578901</v>
      </c>
      <c r="Q12">
        <v>1578923</v>
      </c>
      <c r="R12" s="446">
        <f t="shared" si="0"/>
        <v>601</v>
      </c>
      <c r="T12" s="410">
        <v>571</v>
      </c>
      <c r="U12" s="410">
        <v>2015</v>
      </c>
      <c r="V12" s="410">
        <v>0</v>
      </c>
      <c r="W12" s="410">
        <v>0</v>
      </c>
      <c r="X12" s="410">
        <v>130009</v>
      </c>
      <c r="Y12" s="410">
        <v>675</v>
      </c>
      <c r="Z12" s="410">
        <v>347</v>
      </c>
      <c r="AA12" s="410">
        <v>0</v>
      </c>
      <c r="AB12" s="410">
        <v>0</v>
      </c>
      <c r="AC12" s="410">
        <v>845505</v>
      </c>
      <c r="AD12" s="410">
        <v>8805</v>
      </c>
      <c r="AE12" s="410">
        <v>1524</v>
      </c>
    </row>
    <row r="13" spans="1:31" x14ac:dyDescent="0.15">
      <c r="A13">
        <v>2014</v>
      </c>
      <c r="B13" t="s">
        <v>1592</v>
      </c>
      <c r="C13">
        <v>2518850</v>
      </c>
      <c r="D13" t="s">
        <v>1594</v>
      </c>
      <c r="E13">
        <v>3</v>
      </c>
      <c r="F13">
        <v>0</v>
      </c>
      <c r="G13">
        <v>0</v>
      </c>
      <c r="H13">
        <v>1639995</v>
      </c>
      <c r="I13">
        <v>12592253</v>
      </c>
      <c r="J13">
        <v>0</v>
      </c>
      <c r="K13">
        <v>0</v>
      </c>
      <c r="L13">
        <v>0</v>
      </c>
      <c r="M13">
        <v>0</v>
      </c>
      <c r="N13">
        <v>0</v>
      </c>
      <c r="O13">
        <v>0</v>
      </c>
      <c r="P13">
        <v>14232248</v>
      </c>
      <c r="Q13">
        <v>0</v>
      </c>
      <c r="R13" s="446">
        <f t="shared" si="0"/>
        <v>601</v>
      </c>
      <c r="T13" s="410">
        <v>581</v>
      </c>
      <c r="U13" s="410">
        <v>2014</v>
      </c>
      <c r="V13" s="410">
        <v>0</v>
      </c>
      <c r="W13" s="410">
        <v>0</v>
      </c>
      <c r="X13" s="410">
        <v>776512</v>
      </c>
      <c r="Y13" s="410">
        <v>0</v>
      </c>
      <c r="Z13" s="410">
        <v>0</v>
      </c>
      <c r="AA13" s="410">
        <v>0</v>
      </c>
      <c r="AB13" s="410">
        <v>0</v>
      </c>
      <c r="AC13" s="410">
        <v>2369970</v>
      </c>
      <c r="AD13" s="410">
        <v>0</v>
      </c>
      <c r="AE13" s="410">
        <v>0</v>
      </c>
    </row>
    <row r="14" spans="1:31" x14ac:dyDescent="0.15">
      <c r="A14">
        <v>2014</v>
      </c>
      <c r="B14" t="s">
        <v>1595</v>
      </c>
      <c r="C14">
        <v>2963681</v>
      </c>
      <c r="D14" t="s">
        <v>1596</v>
      </c>
      <c r="E14">
        <v>1</v>
      </c>
      <c r="F14">
        <v>0</v>
      </c>
      <c r="G14">
        <v>0</v>
      </c>
      <c r="H14">
        <v>0</v>
      </c>
      <c r="I14">
        <v>0</v>
      </c>
      <c r="J14">
        <v>470579</v>
      </c>
      <c r="K14">
        <v>1507548</v>
      </c>
      <c r="L14">
        <v>0</v>
      </c>
      <c r="M14">
        <v>0</v>
      </c>
      <c r="N14">
        <v>0</v>
      </c>
      <c r="O14">
        <v>0</v>
      </c>
      <c r="P14">
        <v>1978127</v>
      </c>
      <c r="Q14">
        <v>1245953</v>
      </c>
      <c r="R14" s="446">
        <f t="shared" si="0"/>
        <v>807</v>
      </c>
      <c r="T14" s="410">
        <v>581</v>
      </c>
      <c r="U14" s="410">
        <v>2017</v>
      </c>
      <c r="V14" s="410">
        <v>0</v>
      </c>
      <c r="W14" s="410">
        <v>5913</v>
      </c>
      <c r="X14" s="410">
        <v>174699</v>
      </c>
      <c r="Y14" s="410">
        <v>5318</v>
      </c>
      <c r="Z14" s="410">
        <v>2694</v>
      </c>
      <c r="AA14" s="410">
        <v>0</v>
      </c>
      <c r="AB14" s="410">
        <v>45524</v>
      </c>
      <c r="AC14" s="410">
        <v>1360384</v>
      </c>
      <c r="AD14" s="410">
        <v>66522</v>
      </c>
      <c r="AE14" s="410">
        <v>19195</v>
      </c>
    </row>
    <row r="15" spans="1:31" x14ac:dyDescent="0.15">
      <c r="A15">
        <v>2014</v>
      </c>
      <c r="B15" t="s">
        <v>1595</v>
      </c>
      <c r="C15">
        <v>2963681</v>
      </c>
      <c r="D15" t="s">
        <v>1596</v>
      </c>
      <c r="E15">
        <v>2</v>
      </c>
      <c r="F15">
        <v>0</v>
      </c>
      <c r="G15">
        <v>0</v>
      </c>
      <c r="H15">
        <v>0</v>
      </c>
      <c r="I15">
        <v>0</v>
      </c>
      <c r="J15">
        <v>296398</v>
      </c>
      <c r="K15">
        <v>949544</v>
      </c>
      <c r="L15">
        <v>0</v>
      </c>
      <c r="M15">
        <v>0</v>
      </c>
      <c r="N15">
        <v>0</v>
      </c>
      <c r="O15">
        <v>0</v>
      </c>
      <c r="P15">
        <v>1245943</v>
      </c>
      <c r="Q15">
        <v>1245953</v>
      </c>
      <c r="R15" s="446">
        <f t="shared" si="0"/>
        <v>807</v>
      </c>
      <c r="T15" s="410">
        <v>601</v>
      </c>
      <c r="U15" s="410">
        <v>2014</v>
      </c>
      <c r="V15" s="410">
        <v>0</v>
      </c>
      <c r="W15" s="410">
        <v>1639995</v>
      </c>
      <c r="X15" s="410">
        <v>86783</v>
      </c>
      <c r="Y15" s="410">
        <v>0</v>
      </c>
      <c r="Z15" s="410">
        <v>0</v>
      </c>
      <c r="AA15" s="410">
        <v>0</v>
      </c>
      <c r="AB15" s="410">
        <v>12592253</v>
      </c>
      <c r="AC15" s="410">
        <v>1270353</v>
      </c>
      <c r="AD15" s="410">
        <v>0</v>
      </c>
      <c r="AE15" s="410">
        <v>0</v>
      </c>
    </row>
    <row r="16" spans="1:31" x14ac:dyDescent="0.15">
      <c r="A16">
        <v>2014</v>
      </c>
      <c r="B16" t="s">
        <v>1595</v>
      </c>
      <c r="C16">
        <v>2963681</v>
      </c>
      <c r="D16" t="s">
        <v>1596</v>
      </c>
      <c r="E16">
        <v>3</v>
      </c>
      <c r="F16">
        <v>0</v>
      </c>
      <c r="G16">
        <v>0</v>
      </c>
      <c r="H16">
        <v>0</v>
      </c>
      <c r="I16">
        <v>0</v>
      </c>
      <c r="J16">
        <v>174180</v>
      </c>
      <c r="K16">
        <v>558003</v>
      </c>
      <c r="L16">
        <v>0</v>
      </c>
      <c r="M16">
        <v>0</v>
      </c>
      <c r="N16">
        <v>0</v>
      </c>
      <c r="O16">
        <v>0</v>
      </c>
      <c r="P16">
        <v>732184</v>
      </c>
      <c r="Q16">
        <v>0</v>
      </c>
      <c r="R16" s="446">
        <f t="shared" si="0"/>
        <v>807</v>
      </c>
      <c r="T16" s="410">
        <v>601</v>
      </c>
      <c r="U16" s="410">
        <v>2015</v>
      </c>
      <c r="V16" s="410">
        <v>0</v>
      </c>
      <c r="W16" s="410">
        <v>0</v>
      </c>
      <c r="X16" s="410">
        <v>114681</v>
      </c>
      <c r="Y16" s="410">
        <v>596</v>
      </c>
      <c r="Z16" s="410">
        <v>306</v>
      </c>
      <c r="AA16" s="410">
        <v>0</v>
      </c>
      <c r="AB16" s="410">
        <v>0</v>
      </c>
      <c r="AC16" s="410">
        <v>204825</v>
      </c>
      <c r="AD16" s="410">
        <v>2133</v>
      </c>
      <c r="AE16" s="410">
        <v>369</v>
      </c>
    </row>
    <row r="17" spans="1:31" x14ac:dyDescent="0.15">
      <c r="A17">
        <v>2014</v>
      </c>
      <c r="B17" t="s">
        <v>1597</v>
      </c>
      <c r="C17">
        <v>3036909</v>
      </c>
      <c r="D17" t="s">
        <v>1598</v>
      </c>
      <c r="E17">
        <v>1</v>
      </c>
      <c r="F17">
        <v>0</v>
      </c>
      <c r="G17">
        <v>0</v>
      </c>
      <c r="H17">
        <v>0</v>
      </c>
      <c r="I17">
        <v>0</v>
      </c>
      <c r="J17">
        <v>417623</v>
      </c>
      <c r="K17">
        <v>1040339</v>
      </c>
      <c r="L17">
        <v>0</v>
      </c>
      <c r="M17">
        <v>0</v>
      </c>
      <c r="N17">
        <v>0</v>
      </c>
      <c r="O17">
        <v>0</v>
      </c>
      <c r="P17">
        <v>1457962</v>
      </c>
      <c r="Q17">
        <v>1245953</v>
      </c>
      <c r="R17" s="446">
        <f t="shared" si="0"/>
        <v>855</v>
      </c>
      <c r="T17" s="410">
        <v>603</v>
      </c>
      <c r="U17" s="410">
        <v>2016</v>
      </c>
      <c r="V17" s="410">
        <v>0</v>
      </c>
      <c r="W17" s="410">
        <v>890</v>
      </c>
      <c r="X17" s="410">
        <v>235852</v>
      </c>
      <c r="Y17" s="410">
        <v>4491</v>
      </c>
      <c r="Z17" s="410">
        <v>1698</v>
      </c>
      <c r="AA17" s="410">
        <v>0</v>
      </c>
      <c r="AB17" s="410">
        <v>665</v>
      </c>
      <c r="AC17" s="410">
        <v>383538</v>
      </c>
      <c r="AD17" s="410">
        <v>17422</v>
      </c>
      <c r="AE17" s="410">
        <v>4042</v>
      </c>
    </row>
    <row r="18" spans="1:31" x14ac:dyDescent="0.15">
      <c r="A18">
        <v>2014</v>
      </c>
      <c r="B18" t="s">
        <v>1597</v>
      </c>
      <c r="C18">
        <v>3036909</v>
      </c>
      <c r="D18" t="s">
        <v>1598</v>
      </c>
      <c r="E18">
        <v>2</v>
      </c>
      <c r="F18">
        <v>0</v>
      </c>
      <c r="G18">
        <v>0</v>
      </c>
      <c r="H18">
        <v>0</v>
      </c>
      <c r="I18">
        <v>0</v>
      </c>
      <c r="J18">
        <v>356896</v>
      </c>
      <c r="K18">
        <v>889063</v>
      </c>
      <c r="L18">
        <v>0</v>
      </c>
      <c r="M18">
        <v>0</v>
      </c>
      <c r="N18">
        <v>0</v>
      </c>
      <c r="O18">
        <v>0</v>
      </c>
      <c r="P18">
        <v>1245960</v>
      </c>
      <c r="Q18">
        <v>1245953</v>
      </c>
      <c r="R18" s="446">
        <f t="shared" si="0"/>
        <v>855</v>
      </c>
      <c r="T18" s="410">
        <v>609</v>
      </c>
      <c r="U18" s="410">
        <v>2016</v>
      </c>
      <c r="V18" s="410">
        <v>0</v>
      </c>
      <c r="W18" s="410">
        <v>5069</v>
      </c>
      <c r="X18" s="410">
        <v>1343602</v>
      </c>
      <c r="Y18" s="410">
        <v>25584</v>
      </c>
      <c r="Z18" s="410">
        <v>9678</v>
      </c>
      <c r="AA18" s="410">
        <v>0</v>
      </c>
      <c r="AB18" s="410">
        <v>15196</v>
      </c>
      <c r="AC18" s="410">
        <v>8761415</v>
      </c>
      <c r="AD18" s="410">
        <v>397986</v>
      </c>
      <c r="AE18" s="410">
        <v>92350</v>
      </c>
    </row>
    <row r="19" spans="1:31" x14ac:dyDescent="0.15">
      <c r="A19">
        <v>2014</v>
      </c>
      <c r="B19" t="s">
        <v>1597</v>
      </c>
      <c r="C19">
        <v>3036909</v>
      </c>
      <c r="D19" t="s">
        <v>1598</v>
      </c>
      <c r="E19">
        <v>3</v>
      </c>
      <c r="F19">
        <v>0</v>
      </c>
      <c r="G19">
        <v>0</v>
      </c>
      <c r="H19">
        <v>0</v>
      </c>
      <c r="I19">
        <v>0</v>
      </c>
      <c r="J19">
        <v>60726</v>
      </c>
      <c r="K19">
        <v>151275</v>
      </c>
      <c r="L19">
        <v>0</v>
      </c>
      <c r="M19">
        <v>0</v>
      </c>
      <c r="N19">
        <v>0</v>
      </c>
      <c r="O19">
        <v>0</v>
      </c>
      <c r="P19">
        <v>212002</v>
      </c>
      <c r="Q19">
        <v>0</v>
      </c>
      <c r="R19" s="446">
        <f t="shared" si="0"/>
        <v>855</v>
      </c>
      <c r="T19" s="410">
        <v>609</v>
      </c>
      <c r="U19" s="410">
        <v>2017</v>
      </c>
      <c r="V19" s="410">
        <v>79789</v>
      </c>
      <c r="W19" s="410">
        <v>1466705</v>
      </c>
      <c r="X19" s="410">
        <v>61007</v>
      </c>
      <c r="Y19" s="410">
        <v>0</v>
      </c>
      <c r="Z19" s="410">
        <v>0</v>
      </c>
      <c r="AA19" s="410">
        <v>84720</v>
      </c>
      <c r="AB19" s="410">
        <v>2264154</v>
      </c>
      <c r="AC19" s="410">
        <v>80417</v>
      </c>
      <c r="AD19" s="410">
        <v>0</v>
      </c>
      <c r="AE19" s="410">
        <v>0</v>
      </c>
    </row>
    <row r="20" spans="1:31" x14ac:dyDescent="0.15">
      <c r="A20">
        <v>2014</v>
      </c>
      <c r="B20" t="s">
        <v>1599</v>
      </c>
      <c r="C20">
        <v>1332</v>
      </c>
      <c r="D20" t="s">
        <v>1600</v>
      </c>
      <c r="E20">
        <v>1</v>
      </c>
      <c r="F20">
        <v>0</v>
      </c>
      <c r="G20">
        <v>0</v>
      </c>
      <c r="H20">
        <v>0</v>
      </c>
      <c r="I20">
        <v>0</v>
      </c>
      <c r="J20">
        <v>297190</v>
      </c>
      <c r="K20">
        <v>1178560</v>
      </c>
      <c r="L20">
        <v>0</v>
      </c>
      <c r="M20">
        <v>0</v>
      </c>
      <c r="N20">
        <v>0</v>
      </c>
      <c r="O20">
        <v>0</v>
      </c>
      <c r="P20">
        <v>1475751</v>
      </c>
      <c r="Q20">
        <v>988169</v>
      </c>
      <c r="R20" s="446">
        <f t="shared" si="0"/>
        <v>865</v>
      </c>
      <c r="T20" s="410">
        <v>648</v>
      </c>
      <c r="U20" s="410">
        <v>2017</v>
      </c>
      <c r="V20" s="410">
        <v>0</v>
      </c>
      <c r="W20" s="410">
        <v>8120</v>
      </c>
      <c r="X20" s="410">
        <v>239880</v>
      </c>
      <c r="Y20" s="410">
        <v>7303</v>
      </c>
      <c r="Z20" s="410">
        <v>3699</v>
      </c>
      <c r="AA20" s="410">
        <v>0</v>
      </c>
      <c r="AB20" s="410">
        <v>108615</v>
      </c>
      <c r="AC20" s="410">
        <v>3245741</v>
      </c>
      <c r="AD20" s="410">
        <v>158716</v>
      </c>
      <c r="AE20" s="410">
        <v>45798</v>
      </c>
    </row>
    <row r="21" spans="1:31" x14ac:dyDescent="0.15">
      <c r="A21">
        <v>2014</v>
      </c>
      <c r="B21" t="s">
        <v>1599</v>
      </c>
      <c r="C21">
        <v>1332</v>
      </c>
      <c r="D21" t="s">
        <v>1600</v>
      </c>
      <c r="E21">
        <v>2</v>
      </c>
      <c r="F21">
        <v>0</v>
      </c>
      <c r="G21">
        <v>0</v>
      </c>
      <c r="H21">
        <v>0</v>
      </c>
      <c r="I21">
        <v>0</v>
      </c>
      <c r="J21">
        <v>198998</v>
      </c>
      <c r="K21">
        <v>789164</v>
      </c>
      <c r="L21">
        <v>0</v>
      </c>
      <c r="M21">
        <v>0</v>
      </c>
      <c r="N21">
        <v>0</v>
      </c>
      <c r="O21">
        <v>0</v>
      </c>
      <c r="P21">
        <v>988162</v>
      </c>
      <c r="Q21">
        <v>988169</v>
      </c>
      <c r="R21" s="446">
        <f t="shared" si="0"/>
        <v>865</v>
      </c>
      <c r="T21" s="410">
        <v>649</v>
      </c>
      <c r="U21" s="410">
        <v>2018</v>
      </c>
      <c r="V21" s="410">
        <v>270</v>
      </c>
      <c r="W21" s="410">
        <v>9290</v>
      </c>
      <c r="X21" s="410">
        <v>127121</v>
      </c>
      <c r="Y21" s="410">
        <v>6335</v>
      </c>
      <c r="Z21" s="410">
        <v>2968</v>
      </c>
      <c r="AA21" s="410">
        <v>976</v>
      </c>
      <c r="AB21" s="410">
        <v>51847</v>
      </c>
      <c r="AC21" s="410">
        <v>654981</v>
      </c>
      <c r="AD21" s="410">
        <v>40742</v>
      </c>
      <c r="AE21" s="410">
        <v>12942</v>
      </c>
    </row>
    <row r="22" spans="1:31" x14ac:dyDescent="0.15">
      <c r="A22">
        <v>2014</v>
      </c>
      <c r="B22" t="s">
        <v>1599</v>
      </c>
      <c r="C22">
        <v>1332</v>
      </c>
      <c r="D22" t="s">
        <v>1600</v>
      </c>
      <c r="E22">
        <v>3</v>
      </c>
      <c r="F22">
        <v>0</v>
      </c>
      <c r="G22">
        <v>0</v>
      </c>
      <c r="H22">
        <v>0</v>
      </c>
      <c r="I22">
        <v>0</v>
      </c>
      <c r="J22">
        <v>98191</v>
      </c>
      <c r="K22">
        <v>389396</v>
      </c>
      <c r="L22">
        <v>0</v>
      </c>
      <c r="M22">
        <v>0</v>
      </c>
      <c r="N22">
        <v>0</v>
      </c>
      <c r="O22">
        <v>0</v>
      </c>
      <c r="P22">
        <v>487588</v>
      </c>
      <c r="Q22">
        <v>0</v>
      </c>
      <c r="R22" s="446">
        <f t="shared" si="0"/>
        <v>865</v>
      </c>
      <c r="T22" s="410">
        <v>652</v>
      </c>
      <c r="U22" s="410">
        <v>2016</v>
      </c>
      <c r="V22" s="410">
        <v>0</v>
      </c>
      <c r="W22" s="410">
        <v>655</v>
      </c>
      <c r="X22" s="410">
        <v>173820</v>
      </c>
      <c r="Y22" s="410">
        <v>3309</v>
      </c>
      <c r="Z22" s="410">
        <v>1252</v>
      </c>
      <c r="AA22" s="410">
        <v>0</v>
      </c>
      <c r="AB22" s="410">
        <v>1497</v>
      </c>
      <c r="AC22" s="410">
        <v>863145</v>
      </c>
      <c r="AD22" s="410">
        <v>39208</v>
      </c>
      <c r="AE22" s="410">
        <v>9098</v>
      </c>
    </row>
    <row r="23" spans="1:31" x14ac:dyDescent="0.15">
      <c r="A23">
        <v>2014</v>
      </c>
      <c r="B23" t="s">
        <v>1601</v>
      </c>
      <c r="C23">
        <v>2664901</v>
      </c>
      <c r="D23" t="s">
        <v>1602</v>
      </c>
      <c r="E23">
        <v>1</v>
      </c>
      <c r="F23">
        <v>0</v>
      </c>
      <c r="G23">
        <v>0</v>
      </c>
      <c r="H23">
        <v>0</v>
      </c>
      <c r="I23">
        <v>0</v>
      </c>
      <c r="J23">
        <v>528678</v>
      </c>
      <c r="K23">
        <v>450884</v>
      </c>
      <c r="L23">
        <v>0</v>
      </c>
      <c r="M23">
        <v>0</v>
      </c>
      <c r="N23">
        <v>0</v>
      </c>
      <c r="O23">
        <v>0</v>
      </c>
      <c r="P23">
        <v>979562</v>
      </c>
      <c r="Q23">
        <v>773350</v>
      </c>
      <c r="R23" s="446">
        <f t="shared" si="0"/>
        <v>897</v>
      </c>
      <c r="T23" s="410">
        <v>658</v>
      </c>
      <c r="U23" s="410">
        <v>2015</v>
      </c>
      <c r="V23" s="410">
        <v>4067841</v>
      </c>
      <c r="W23" s="410">
        <v>0</v>
      </c>
      <c r="X23" s="410">
        <v>0</v>
      </c>
      <c r="Y23" s="410">
        <v>0</v>
      </c>
      <c r="Z23" s="410">
        <v>0</v>
      </c>
      <c r="AA23" s="410">
        <v>1619718</v>
      </c>
      <c r="AB23" s="410">
        <v>0</v>
      </c>
      <c r="AC23" s="410">
        <v>0</v>
      </c>
      <c r="AD23" s="410">
        <v>0</v>
      </c>
      <c r="AE23" s="410">
        <v>0</v>
      </c>
    </row>
    <row r="24" spans="1:31" x14ac:dyDescent="0.15">
      <c r="A24">
        <v>2014</v>
      </c>
      <c r="B24" t="s">
        <v>1601</v>
      </c>
      <c r="C24">
        <v>2664901</v>
      </c>
      <c r="D24" t="s">
        <v>1602</v>
      </c>
      <c r="E24">
        <v>2</v>
      </c>
      <c r="F24">
        <v>0</v>
      </c>
      <c r="G24">
        <v>0</v>
      </c>
      <c r="H24">
        <v>0</v>
      </c>
      <c r="I24">
        <v>0</v>
      </c>
      <c r="J24">
        <v>417381</v>
      </c>
      <c r="K24">
        <v>355964</v>
      </c>
      <c r="L24">
        <v>0</v>
      </c>
      <c r="M24">
        <v>0</v>
      </c>
      <c r="N24">
        <v>0</v>
      </c>
      <c r="O24">
        <v>0</v>
      </c>
      <c r="P24">
        <v>773345</v>
      </c>
      <c r="Q24">
        <v>773350</v>
      </c>
      <c r="R24" s="446">
        <f t="shared" si="0"/>
        <v>897</v>
      </c>
      <c r="T24" s="410">
        <v>659</v>
      </c>
      <c r="U24" s="410">
        <v>2015</v>
      </c>
      <c r="V24" s="410">
        <v>2548062</v>
      </c>
      <c r="W24" s="410">
        <v>0</v>
      </c>
      <c r="X24" s="410">
        <v>7671</v>
      </c>
      <c r="Y24" s="410">
        <v>39</v>
      </c>
      <c r="Z24" s="410">
        <v>20</v>
      </c>
      <c r="AA24" s="410">
        <v>6296156</v>
      </c>
      <c r="AB24" s="410">
        <v>0</v>
      </c>
      <c r="AC24" s="410">
        <v>73009</v>
      </c>
      <c r="AD24" s="410">
        <v>760</v>
      </c>
      <c r="AE24" s="410">
        <v>131</v>
      </c>
    </row>
    <row r="25" spans="1:31" x14ac:dyDescent="0.15">
      <c r="A25">
        <v>2014</v>
      </c>
      <c r="B25" t="s">
        <v>1601</v>
      </c>
      <c r="C25">
        <v>2664901</v>
      </c>
      <c r="D25" t="s">
        <v>1602</v>
      </c>
      <c r="E25">
        <v>3</v>
      </c>
      <c r="F25">
        <v>0</v>
      </c>
      <c r="G25">
        <v>0</v>
      </c>
      <c r="H25">
        <v>0</v>
      </c>
      <c r="I25">
        <v>0</v>
      </c>
      <c r="J25">
        <v>111297</v>
      </c>
      <c r="K25">
        <v>94920</v>
      </c>
      <c r="L25">
        <v>0</v>
      </c>
      <c r="M25">
        <v>0</v>
      </c>
      <c r="N25">
        <v>0</v>
      </c>
      <c r="O25">
        <v>0</v>
      </c>
      <c r="P25">
        <v>206217</v>
      </c>
      <c r="Q25">
        <v>0</v>
      </c>
      <c r="R25" s="446">
        <f t="shared" si="0"/>
        <v>897</v>
      </c>
      <c r="T25" s="410">
        <v>661</v>
      </c>
      <c r="U25" s="410">
        <v>2015</v>
      </c>
      <c r="V25" s="410">
        <v>0</v>
      </c>
      <c r="W25" s="410">
        <v>0</v>
      </c>
      <c r="X25" s="410">
        <v>94167</v>
      </c>
      <c r="Y25" s="410">
        <v>489</v>
      </c>
      <c r="Z25" s="410">
        <v>251</v>
      </c>
      <c r="AA25" s="410">
        <v>0</v>
      </c>
      <c r="AB25" s="410">
        <v>0</v>
      </c>
      <c r="AC25" s="410">
        <v>278200</v>
      </c>
      <c r="AD25" s="410">
        <v>2897</v>
      </c>
      <c r="AE25" s="410">
        <v>501</v>
      </c>
    </row>
    <row r="26" spans="1:31" x14ac:dyDescent="0.15">
      <c r="A26">
        <v>2014</v>
      </c>
      <c r="B26" t="s">
        <v>1603</v>
      </c>
      <c r="C26">
        <v>34697</v>
      </c>
      <c r="D26" t="s">
        <v>1604</v>
      </c>
      <c r="E26">
        <v>1</v>
      </c>
      <c r="F26">
        <v>0</v>
      </c>
      <c r="G26">
        <v>0</v>
      </c>
      <c r="H26">
        <v>0</v>
      </c>
      <c r="I26">
        <v>0</v>
      </c>
      <c r="J26">
        <v>356715</v>
      </c>
      <c r="K26">
        <v>1202736</v>
      </c>
      <c r="L26">
        <v>0</v>
      </c>
      <c r="M26">
        <v>0</v>
      </c>
      <c r="N26">
        <v>0</v>
      </c>
      <c r="O26">
        <v>0</v>
      </c>
      <c r="P26">
        <v>1559452</v>
      </c>
      <c r="Q26">
        <v>988169</v>
      </c>
      <c r="R26" s="446">
        <f t="shared" si="0"/>
        <v>898</v>
      </c>
      <c r="T26" s="410">
        <v>661</v>
      </c>
      <c r="U26" s="410">
        <v>2016</v>
      </c>
      <c r="V26" s="410">
        <v>0</v>
      </c>
      <c r="W26" s="410">
        <v>1656</v>
      </c>
      <c r="X26" s="410">
        <v>438889</v>
      </c>
      <c r="Y26" s="410">
        <v>8357</v>
      </c>
      <c r="Z26" s="410">
        <v>3161</v>
      </c>
      <c r="AA26" s="410">
        <v>0</v>
      </c>
      <c r="AB26" s="410">
        <v>1262</v>
      </c>
      <c r="AC26" s="410">
        <v>727581</v>
      </c>
      <c r="AD26" s="410">
        <v>33050</v>
      </c>
      <c r="AE26" s="410">
        <v>7669</v>
      </c>
    </row>
    <row r="27" spans="1:31" x14ac:dyDescent="0.15">
      <c r="A27">
        <v>2014</v>
      </c>
      <c r="B27" t="s">
        <v>1603</v>
      </c>
      <c r="C27">
        <v>34697</v>
      </c>
      <c r="D27" t="s">
        <v>1604</v>
      </c>
      <c r="E27">
        <v>2</v>
      </c>
      <c r="F27">
        <v>0</v>
      </c>
      <c r="G27">
        <v>0</v>
      </c>
      <c r="H27">
        <v>0</v>
      </c>
      <c r="I27">
        <v>0</v>
      </c>
      <c r="J27">
        <v>226036</v>
      </c>
      <c r="K27">
        <v>762126</v>
      </c>
      <c r="L27">
        <v>0</v>
      </c>
      <c r="M27">
        <v>0</v>
      </c>
      <c r="N27">
        <v>0</v>
      </c>
      <c r="O27">
        <v>0</v>
      </c>
      <c r="P27">
        <v>988162</v>
      </c>
      <c r="Q27">
        <v>988169</v>
      </c>
      <c r="R27" s="446">
        <f t="shared" si="0"/>
        <v>898</v>
      </c>
      <c r="T27" s="410">
        <v>663</v>
      </c>
      <c r="U27" s="410">
        <v>2015</v>
      </c>
      <c r="V27" s="410">
        <v>0</v>
      </c>
      <c r="W27" s="410">
        <v>0</v>
      </c>
      <c r="X27" s="410">
        <v>177412</v>
      </c>
      <c r="Y27" s="410">
        <v>922</v>
      </c>
      <c r="Z27" s="410">
        <v>474</v>
      </c>
      <c r="AA27" s="410">
        <v>0</v>
      </c>
      <c r="AB27" s="410">
        <v>0</v>
      </c>
      <c r="AC27" s="410">
        <v>213488</v>
      </c>
      <c r="AD27" s="410">
        <v>2223</v>
      </c>
      <c r="AE27" s="410">
        <v>385</v>
      </c>
    </row>
    <row r="28" spans="1:31" x14ac:dyDescent="0.15">
      <c r="A28">
        <v>2014</v>
      </c>
      <c r="B28" t="s">
        <v>1603</v>
      </c>
      <c r="C28">
        <v>34697</v>
      </c>
      <c r="D28" t="s">
        <v>1604</v>
      </c>
      <c r="E28">
        <v>3</v>
      </c>
      <c r="F28">
        <v>0</v>
      </c>
      <c r="G28">
        <v>0</v>
      </c>
      <c r="H28">
        <v>0</v>
      </c>
      <c r="I28">
        <v>0</v>
      </c>
      <c r="J28">
        <v>130679</v>
      </c>
      <c r="K28">
        <v>440610</v>
      </c>
      <c r="L28">
        <v>0</v>
      </c>
      <c r="M28">
        <v>0</v>
      </c>
      <c r="N28">
        <v>0</v>
      </c>
      <c r="O28">
        <v>0</v>
      </c>
      <c r="P28">
        <v>571289</v>
      </c>
      <c r="Q28">
        <v>0</v>
      </c>
      <c r="R28" s="446">
        <f t="shared" si="0"/>
        <v>898</v>
      </c>
      <c r="T28" s="410">
        <v>675</v>
      </c>
      <c r="U28" s="410">
        <v>2016</v>
      </c>
      <c r="V28" s="410">
        <v>0</v>
      </c>
      <c r="W28" s="410">
        <v>1012745</v>
      </c>
      <c r="X28" s="410">
        <v>40059</v>
      </c>
      <c r="Y28" s="410">
        <v>0</v>
      </c>
      <c r="Z28" s="410">
        <v>0</v>
      </c>
      <c r="AA28" s="410">
        <v>0</v>
      </c>
      <c r="AB28" s="410">
        <v>1059311</v>
      </c>
      <c r="AC28" s="410">
        <v>26512</v>
      </c>
      <c r="AD28" s="410">
        <v>0</v>
      </c>
      <c r="AE28" s="410">
        <v>0</v>
      </c>
    </row>
    <row r="29" spans="1:31" x14ac:dyDescent="0.15">
      <c r="A29">
        <v>2014</v>
      </c>
      <c r="B29" t="s">
        <v>1605</v>
      </c>
      <c r="C29">
        <v>2618271</v>
      </c>
      <c r="D29" t="s">
        <v>1606</v>
      </c>
      <c r="E29">
        <v>1</v>
      </c>
      <c r="F29">
        <v>0</v>
      </c>
      <c r="G29">
        <v>0</v>
      </c>
      <c r="H29">
        <v>0</v>
      </c>
      <c r="I29">
        <v>0</v>
      </c>
      <c r="J29">
        <v>699596</v>
      </c>
      <c r="K29">
        <v>1554478</v>
      </c>
      <c r="L29">
        <v>0</v>
      </c>
      <c r="M29">
        <v>0</v>
      </c>
      <c r="N29">
        <v>0</v>
      </c>
      <c r="O29">
        <v>0</v>
      </c>
      <c r="P29">
        <v>2254074</v>
      </c>
      <c r="Q29">
        <v>880760</v>
      </c>
      <c r="R29" s="446">
        <f t="shared" si="0"/>
        <v>928</v>
      </c>
      <c r="T29" s="410">
        <v>807</v>
      </c>
      <c r="U29" s="410">
        <v>2014</v>
      </c>
      <c r="V29" s="410">
        <v>0</v>
      </c>
      <c r="W29" s="410">
        <v>0</v>
      </c>
      <c r="X29" s="410">
        <v>174180</v>
      </c>
      <c r="Y29" s="410">
        <v>0</v>
      </c>
      <c r="Z29" s="410">
        <v>0</v>
      </c>
      <c r="AA29" s="410">
        <v>0</v>
      </c>
      <c r="AB29" s="410">
        <v>0</v>
      </c>
      <c r="AC29" s="410">
        <v>558003</v>
      </c>
      <c r="AD29" s="410">
        <v>0</v>
      </c>
      <c r="AE29" s="410">
        <v>0</v>
      </c>
    </row>
    <row r="30" spans="1:31" x14ac:dyDescent="0.15">
      <c r="A30">
        <v>2014</v>
      </c>
      <c r="B30" t="s">
        <v>1605</v>
      </c>
      <c r="C30">
        <v>2618271</v>
      </c>
      <c r="D30" t="s">
        <v>1606</v>
      </c>
      <c r="E30">
        <v>2</v>
      </c>
      <c r="F30">
        <v>0</v>
      </c>
      <c r="G30">
        <v>0</v>
      </c>
      <c r="H30">
        <v>0</v>
      </c>
      <c r="I30">
        <v>0</v>
      </c>
      <c r="J30">
        <v>273360</v>
      </c>
      <c r="K30">
        <v>607396</v>
      </c>
      <c r="L30">
        <v>0</v>
      </c>
      <c r="M30">
        <v>0</v>
      </c>
      <c r="N30">
        <v>0</v>
      </c>
      <c r="O30">
        <v>0</v>
      </c>
      <c r="P30">
        <v>880757</v>
      </c>
      <c r="Q30">
        <v>880760</v>
      </c>
      <c r="R30" s="446">
        <f t="shared" si="0"/>
        <v>928</v>
      </c>
      <c r="T30" s="410">
        <v>811</v>
      </c>
      <c r="U30" s="410">
        <v>2015</v>
      </c>
      <c r="V30" s="410">
        <v>0</v>
      </c>
      <c r="W30" s="410">
        <v>0</v>
      </c>
      <c r="X30" s="410">
        <v>8965</v>
      </c>
      <c r="Y30" s="410">
        <v>46</v>
      </c>
      <c r="Z30" s="410">
        <v>23</v>
      </c>
      <c r="AA30" s="410">
        <v>0</v>
      </c>
      <c r="AB30" s="410">
        <v>0</v>
      </c>
      <c r="AC30" s="410">
        <v>21289</v>
      </c>
      <c r="AD30" s="410">
        <v>221</v>
      </c>
      <c r="AE30" s="410">
        <v>38</v>
      </c>
    </row>
    <row r="31" spans="1:31" x14ac:dyDescent="0.15">
      <c r="A31">
        <v>2014</v>
      </c>
      <c r="B31" t="s">
        <v>1605</v>
      </c>
      <c r="C31">
        <v>2618271</v>
      </c>
      <c r="D31" t="s">
        <v>1606</v>
      </c>
      <c r="E31">
        <v>3</v>
      </c>
      <c r="F31">
        <v>0</v>
      </c>
      <c r="G31">
        <v>0</v>
      </c>
      <c r="H31">
        <v>0</v>
      </c>
      <c r="I31">
        <v>0</v>
      </c>
      <c r="J31">
        <v>426235</v>
      </c>
      <c r="K31">
        <v>947081</v>
      </c>
      <c r="L31">
        <v>0</v>
      </c>
      <c r="M31">
        <v>0</v>
      </c>
      <c r="N31">
        <v>0</v>
      </c>
      <c r="O31">
        <v>0</v>
      </c>
      <c r="P31">
        <v>1373317</v>
      </c>
      <c r="Q31">
        <v>0</v>
      </c>
      <c r="R31" s="446">
        <f t="shared" si="0"/>
        <v>928</v>
      </c>
      <c r="T31" s="410">
        <v>811</v>
      </c>
      <c r="U31" s="410">
        <v>2016</v>
      </c>
      <c r="V31" s="410">
        <v>0</v>
      </c>
      <c r="W31" s="410">
        <v>864</v>
      </c>
      <c r="X31" s="410">
        <v>229056</v>
      </c>
      <c r="Y31" s="410">
        <v>4361</v>
      </c>
      <c r="Z31" s="410">
        <v>1649</v>
      </c>
      <c r="AA31" s="410">
        <v>0</v>
      </c>
      <c r="AB31" s="410">
        <v>967</v>
      </c>
      <c r="AC31" s="410">
        <v>557499</v>
      </c>
      <c r="AD31" s="410">
        <v>25324</v>
      </c>
      <c r="AE31" s="410">
        <v>5876</v>
      </c>
    </row>
    <row r="32" spans="1:31" x14ac:dyDescent="0.15">
      <c r="A32">
        <v>2014</v>
      </c>
      <c r="B32" t="s">
        <v>1605</v>
      </c>
      <c r="C32">
        <v>2788783</v>
      </c>
      <c r="D32" t="s">
        <v>1607</v>
      </c>
      <c r="E32">
        <v>1</v>
      </c>
      <c r="F32">
        <v>0</v>
      </c>
      <c r="G32">
        <v>0</v>
      </c>
      <c r="H32">
        <v>0</v>
      </c>
      <c r="I32">
        <v>0</v>
      </c>
      <c r="J32">
        <v>445901</v>
      </c>
      <c r="K32">
        <v>525763</v>
      </c>
      <c r="L32">
        <v>0</v>
      </c>
      <c r="M32">
        <v>0</v>
      </c>
      <c r="N32">
        <v>0</v>
      </c>
      <c r="O32">
        <v>0</v>
      </c>
      <c r="P32">
        <v>971664</v>
      </c>
      <c r="Q32">
        <v>880760</v>
      </c>
      <c r="R32" s="446">
        <f t="shared" si="0"/>
        <v>928</v>
      </c>
      <c r="T32" s="410">
        <v>811</v>
      </c>
      <c r="U32" s="410">
        <v>2018</v>
      </c>
      <c r="V32" s="410">
        <v>559040</v>
      </c>
      <c r="W32" s="410">
        <v>10433</v>
      </c>
      <c r="X32" s="410">
        <v>142760</v>
      </c>
      <c r="Y32" s="410">
        <v>7114</v>
      </c>
      <c r="Z32" s="410">
        <v>3333</v>
      </c>
      <c r="AA32" s="410">
        <v>2476</v>
      </c>
      <c r="AB32" s="410">
        <v>91716</v>
      </c>
      <c r="AC32" s="410">
        <v>1158645</v>
      </c>
      <c r="AD32" s="410">
        <v>72072</v>
      </c>
      <c r="AE32" s="410">
        <v>22894</v>
      </c>
    </row>
    <row r="33" spans="1:31" x14ac:dyDescent="0.15">
      <c r="A33">
        <v>2014</v>
      </c>
      <c r="B33" t="s">
        <v>1605</v>
      </c>
      <c r="C33">
        <v>2788783</v>
      </c>
      <c r="D33" t="s">
        <v>1607</v>
      </c>
      <c r="E33">
        <v>2</v>
      </c>
      <c r="F33">
        <v>0</v>
      </c>
      <c r="G33">
        <v>0</v>
      </c>
      <c r="H33">
        <v>0</v>
      </c>
      <c r="I33">
        <v>0</v>
      </c>
      <c r="J33">
        <v>404182</v>
      </c>
      <c r="K33">
        <v>476572</v>
      </c>
      <c r="L33">
        <v>0</v>
      </c>
      <c r="M33">
        <v>0</v>
      </c>
      <c r="N33">
        <v>0</v>
      </c>
      <c r="O33">
        <v>0</v>
      </c>
      <c r="P33">
        <v>880755</v>
      </c>
      <c r="Q33">
        <v>880760</v>
      </c>
      <c r="R33" s="446">
        <f t="shared" si="0"/>
        <v>928</v>
      </c>
      <c r="T33" s="410">
        <v>813</v>
      </c>
      <c r="U33" s="410">
        <v>2015</v>
      </c>
      <c r="V33" s="410">
        <v>0</v>
      </c>
      <c r="W33" s="410">
        <v>0</v>
      </c>
      <c r="X33" s="410">
        <v>235572</v>
      </c>
      <c r="Y33" s="410">
        <v>1224</v>
      </c>
      <c r="Z33" s="410">
        <v>629</v>
      </c>
      <c r="AA33" s="410">
        <v>0</v>
      </c>
      <c r="AB33" s="410">
        <v>0</v>
      </c>
      <c r="AC33" s="410">
        <v>298841</v>
      </c>
      <c r="AD33" s="410">
        <v>3112</v>
      </c>
      <c r="AE33" s="410">
        <v>538</v>
      </c>
    </row>
    <row r="34" spans="1:31" x14ac:dyDescent="0.15">
      <c r="A34">
        <v>2014</v>
      </c>
      <c r="B34" t="s">
        <v>1605</v>
      </c>
      <c r="C34">
        <v>2788783</v>
      </c>
      <c r="D34" t="s">
        <v>1607</v>
      </c>
      <c r="E34">
        <v>3</v>
      </c>
      <c r="F34">
        <v>0</v>
      </c>
      <c r="G34">
        <v>0</v>
      </c>
      <c r="H34">
        <v>0</v>
      </c>
      <c r="I34">
        <v>0</v>
      </c>
      <c r="J34">
        <v>41718</v>
      </c>
      <c r="K34">
        <v>49190</v>
      </c>
      <c r="L34">
        <v>0</v>
      </c>
      <c r="M34">
        <v>0</v>
      </c>
      <c r="N34">
        <v>0</v>
      </c>
      <c r="O34">
        <v>0</v>
      </c>
      <c r="P34">
        <v>90908</v>
      </c>
      <c r="Q34">
        <v>0</v>
      </c>
      <c r="R34" s="446">
        <f t="shared" si="0"/>
        <v>928</v>
      </c>
      <c r="T34" s="410">
        <v>814</v>
      </c>
      <c r="U34" s="410">
        <v>2016</v>
      </c>
      <c r="V34" s="410">
        <v>1602733</v>
      </c>
      <c r="W34" s="410">
        <v>0</v>
      </c>
      <c r="X34" s="410">
        <v>0</v>
      </c>
      <c r="Y34" s="410">
        <v>0</v>
      </c>
      <c r="Z34" s="410">
        <v>0</v>
      </c>
      <c r="AA34" s="410">
        <v>21091</v>
      </c>
      <c r="AB34" s="410">
        <v>0</v>
      </c>
      <c r="AC34" s="410">
        <v>0</v>
      </c>
      <c r="AD34" s="410">
        <v>0</v>
      </c>
      <c r="AE34" s="410">
        <v>0</v>
      </c>
    </row>
    <row r="35" spans="1:31" x14ac:dyDescent="0.15">
      <c r="A35">
        <v>2014</v>
      </c>
      <c r="B35" t="s">
        <v>1605</v>
      </c>
      <c r="C35">
        <v>2839777</v>
      </c>
      <c r="D35" t="s">
        <v>1608</v>
      </c>
      <c r="E35">
        <v>1</v>
      </c>
      <c r="F35">
        <v>0</v>
      </c>
      <c r="G35">
        <v>0</v>
      </c>
      <c r="H35">
        <v>0</v>
      </c>
      <c r="I35">
        <v>0</v>
      </c>
      <c r="J35">
        <v>379823</v>
      </c>
      <c r="K35">
        <v>1060689</v>
      </c>
      <c r="L35">
        <v>0</v>
      </c>
      <c r="M35">
        <v>0</v>
      </c>
      <c r="N35">
        <v>0</v>
      </c>
      <c r="O35">
        <v>0</v>
      </c>
      <c r="P35">
        <v>1440512</v>
      </c>
      <c r="Q35">
        <v>880760</v>
      </c>
      <c r="R35" s="446">
        <f t="shared" si="0"/>
        <v>928</v>
      </c>
      <c r="T35" s="410">
        <v>815</v>
      </c>
      <c r="U35" s="410">
        <v>2018</v>
      </c>
      <c r="V35" s="410">
        <v>635</v>
      </c>
      <c r="W35" s="410">
        <v>21807</v>
      </c>
      <c r="X35" s="410">
        <v>298388</v>
      </c>
      <c r="Y35" s="410">
        <v>14870</v>
      </c>
      <c r="Z35" s="410">
        <v>6968</v>
      </c>
      <c r="AA35" s="410">
        <v>2618</v>
      </c>
      <c r="AB35" s="410">
        <v>139009</v>
      </c>
      <c r="AC35" s="410">
        <v>1756088</v>
      </c>
      <c r="AD35" s="410">
        <v>109236</v>
      </c>
      <c r="AE35" s="410">
        <v>34700</v>
      </c>
    </row>
    <row r="36" spans="1:31" x14ac:dyDescent="0.15">
      <c r="A36">
        <v>2014</v>
      </c>
      <c r="B36" t="s">
        <v>1605</v>
      </c>
      <c r="C36">
        <v>2839777</v>
      </c>
      <c r="D36" t="s">
        <v>1608</v>
      </c>
      <c r="E36">
        <v>2</v>
      </c>
      <c r="F36">
        <v>0</v>
      </c>
      <c r="G36">
        <v>0</v>
      </c>
      <c r="H36">
        <v>0</v>
      </c>
      <c r="I36">
        <v>0</v>
      </c>
      <c r="J36">
        <v>232231</v>
      </c>
      <c r="K36">
        <v>648526</v>
      </c>
      <c r="L36">
        <v>0</v>
      </c>
      <c r="M36">
        <v>0</v>
      </c>
      <c r="N36">
        <v>0</v>
      </c>
      <c r="O36">
        <v>0</v>
      </c>
      <c r="P36">
        <v>880757</v>
      </c>
      <c r="Q36">
        <v>880760</v>
      </c>
      <c r="R36" s="446">
        <f t="shared" si="0"/>
        <v>928</v>
      </c>
      <c r="T36" s="410">
        <v>855</v>
      </c>
      <c r="U36" s="410">
        <v>2014</v>
      </c>
      <c r="V36" s="410">
        <v>0</v>
      </c>
      <c r="W36" s="410">
        <v>0</v>
      </c>
      <c r="X36" s="410">
        <v>60726</v>
      </c>
      <c r="Y36" s="410">
        <v>0</v>
      </c>
      <c r="Z36" s="410">
        <v>0</v>
      </c>
      <c r="AA36" s="410">
        <v>0</v>
      </c>
      <c r="AB36" s="410">
        <v>0</v>
      </c>
      <c r="AC36" s="410">
        <v>151275</v>
      </c>
      <c r="AD36" s="410">
        <v>0</v>
      </c>
      <c r="AE36" s="410">
        <v>0</v>
      </c>
    </row>
    <row r="37" spans="1:31" x14ac:dyDescent="0.15">
      <c r="A37">
        <v>2014</v>
      </c>
      <c r="B37" t="s">
        <v>1605</v>
      </c>
      <c r="C37">
        <v>2839777</v>
      </c>
      <c r="D37" t="s">
        <v>1608</v>
      </c>
      <c r="E37">
        <v>3</v>
      </c>
      <c r="F37">
        <v>0</v>
      </c>
      <c r="G37">
        <v>0</v>
      </c>
      <c r="H37">
        <v>0</v>
      </c>
      <c r="I37">
        <v>0</v>
      </c>
      <c r="J37">
        <v>147591</v>
      </c>
      <c r="K37">
        <v>412162</v>
      </c>
      <c r="L37">
        <v>0</v>
      </c>
      <c r="M37">
        <v>0</v>
      </c>
      <c r="N37">
        <v>0</v>
      </c>
      <c r="O37">
        <v>0</v>
      </c>
      <c r="P37">
        <v>559754</v>
      </c>
      <c r="Q37">
        <v>0</v>
      </c>
      <c r="R37" s="446">
        <f t="shared" si="0"/>
        <v>928</v>
      </c>
      <c r="T37" s="410">
        <v>855</v>
      </c>
      <c r="U37" s="410">
        <v>2015</v>
      </c>
      <c r="V37" s="410">
        <v>0</v>
      </c>
      <c r="W37" s="410">
        <v>1710311</v>
      </c>
      <c r="X37" s="410">
        <v>76823</v>
      </c>
      <c r="Y37" s="410">
        <v>0</v>
      </c>
      <c r="Z37" s="410">
        <v>0</v>
      </c>
      <c r="AA37" s="410">
        <v>0</v>
      </c>
      <c r="AB37" s="410">
        <v>638338</v>
      </c>
      <c r="AC37" s="410">
        <v>25339</v>
      </c>
      <c r="AD37" s="410">
        <v>0</v>
      </c>
      <c r="AE37" s="410">
        <v>0</v>
      </c>
    </row>
    <row r="38" spans="1:31" x14ac:dyDescent="0.15">
      <c r="A38">
        <v>2014</v>
      </c>
      <c r="B38" t="s">
        <v>1605</v>
      </c>
      <c r="C38">
        <v>2870313</v>
      </c>
      <c r="D38" t="s">
        <v>1609</v>
      </c>
      <c r="E38">
        <v>1</v>
      </c>
      <c r="F38">
        <v>0</v>
      </c>
      <c r="G38">
        <v>0</v>
      </c>
      <c r="H38">
        <v>0</v>
      </c>
      <c r="I38">
        <v>0</v>
      </c>
      <c r="J38">
        <v>0</v>
      </c>
      <c r="K38">
        <v>0</v>
      </c>
      <c r="L38">
        <v>43485</v>
      </c>
      <c r="M38">
        <v>1425626</v>
      </c>
      <c r="N38">
        <v>0</v>
      </c>
      <c r="O38">
        <v>0</v>
      </c>
      <c r="P38">
        <v>1469112</v>
      </c>
      <c r="Q38">
        <v>880760</v>
      </c>
      <c r="R38" s="446">
        <f t="shared" si="0"/>
        <v>928</v>
      </c>
      <c r="T38" s="410">
        <v>855</v>
      </c>
      <c r="U38" s="410">
        <v>2018</v>
      </c>
      <c r="V38" s="410">
        <v>2046</v>
      </c>
      <c r="W38" s="410">
        <v>70270</v>
      </c>
      <c r="X38" s="410">
        <v>961499</v>
      </c>
      <c r="Y38" s="410">
        <v>47917</v>
      </c>
      <c r="Z38" s="410">
        <v>22454</v>
      </c>
      <c r="AA38" s="410">
        <v>5105</v>
      </c>
      <c r="AB38" s="410">
        <v>271076</v>
      </c>
      <c r="AC38" s="410">
        <v>3424476</v>
      </c>
      <c r="AD38" s="410">
        <v>213017</v>
      </c>
      <c r="AE38" s="410">
        <v>67667</v>
      </c>
    </row>
    <row r="39" spans="1:31" x14ac:dyDescent="0.15">
      <c r="A39">
        <v>2014</v>
      </c>
      <c r="B39" t="s">
        <v>1605</v>
      </c>
      <c r="C39">
        <v>2870313</v>
      </c>
      <c r="D39" t="s">
        <v>1609</v>
      </c>
      <c r="E39">
        <v>2</v>
      </c>
      <c r="F39">
        <v>0</v>
      </c>
      <c r="G39">
        <v>0</v>
      </c>
      <c r="H39">
        <v>0</v>
      </c>
      <c r="I39">
        <v>0</v>
      </c>
      <c r="J39">
        <v>0</v>
      </c>
      <c r="K39">
        <v>0</v>
      </c>
      <c r="L39">
        <v>26070</v>
      </c>
      <c r="M39">
        <v>854691</v>
      </c>
      <c r="N39">
        <v>0</v>
      </c>
      <c r="O39">
        <v>0</v>
      </c>
      <c r="P39">
        <v>880762</v>
      </c>
      <c r="Q39">
        <v>880760</v>
      </c>
      <c r="R39" s="446">
        <f t="shared" si="0"/>
        <v>928</v>
      </c>
      <c r="T39" s="410">
        <v>865</v>
      </c>
      <c r="U39" s="410">
        <v>2014</v>
      </c>
      <c r="V39" s="410">
        <v>0</v>
      </c>
      <c r="W39" s="410">
        <v>0</v>
      </c>
      <c r="X39" s="410">
        <v>98191</v>
      </c>
      <c r="Y39" s="410">
        <v>0</v>
      </c>
      <c r="Z39" s="410">
        <v>0</v>
      </c>
      <c r="AA39" s="410">
        <v>0</v>
      </c>
      <c r="AB39" s="410">
        <v>0</v>
      </c>
      <c r="AC39" s="410">
        <v>389396</v>
      </c>
      <c r="AD39" s="410">
        <v>0</v>
      </c>
      <c r="AE39" s="410">
        <v>0</v>
      </c>
    </row>
    <row r="40" spans="1:31" x14ac:dyDescent="0.15">
      <c r="A40">
        <v>2014</v>
      </c>
      <c r="B40" t="s">
        <v>1605</v>
      </c>
      <c r="C40">
        <v>2870313</v>
      </c>
      <c r="D40" t="s">
        <v>1609</v>
      </c>
      <c r="E40">
        <v>3</v>
      </c>
      <c r="F40">
        <v>0</v>
      </c>
      <c r="G40">
        <v>0</v>
      </c>
      <c r="H40">
        <v>0</v>
      </c>
      <c r="I40">
        <v>0</v>
      </c>
      <c r="J40">
        <v>0</v>
      </c>
      <c r="K40">
        <v>0</v>
      </c>
      <c r="L40">
        <v>17415</v>
      </c>
      <c r="M40">
        <v>570935</v>
      </c>
      <c r="N40">
        <v>0</v>
      </c>
      <c r="O40">
        <v>0</v>
      </c>
      <c r="P40">
        <v>588350</v>
      </c>
      <c r="Q40">
        <v>0</v>
      </c>
      <c r="R40" s="446">
        <f t="shared" si="0"/>
        <v>928</v>
      </c>
      <c r="T40" s="410">
        <v>865</v>
      </c>
      <c r="U40" s="410">
        <v>2015</v>
      </c>
      <c r="V40" s="410">
        <v>0</v>
      </c>
      <c r="W40" s="410">
        <v>0</v>
      </c>
      <c r="X40" s="410">
        <v>34003</v>
      </c>
      <c r="Y40" s="410">
        <v>176</v>
      </c>
      <c r="Z40" s="410">
        <v>90</v>
      </c>
      <c r="AA40" s="410">
        <v>0</v>
      </c>
      <c r="AB40" s="410">
        <v>0</v>
      </c>
      <c r="AC40" s="410">
        <v>20539</v>
      </c>
      <c r="AD40" s="410">
        <v>213</v>
      </c>
      <c r="AE40" s="410">
        <v>37</v>
      </c>
    </row>
    <row r="41" spans="1:31" x14ac:dyDescent="0.15">
      <c r="A41">
        <v>2014</v>
      </c>
      <c r="B41" t="s">
        <v>1610</v>
      </c>
      <c r="C41">
        <v>74805</v>
      </c>
      <c r="D41" t="s">
        <v>1611</v>
      </c>
      <c r="E41">
        <v>1</v>
      </c>
      <c r="F41">
        <v>0</v>
      </c>
      <c r="G41">
        <v>0</v>
      </c>
      <c r="H41">
        <v>0</v>
      </c>
      <c r="I41">
        <v>0</v>
      </c>
      <c r="J41">
        <v>380330</v>
      </c>
      <c r="K41">
        <v>663476</v>
      </c>
      <c r="L41">
        <v>0</v>
      </c>
      <c r="M41">
        <v>0</v>
      </c>
      <c r="N41">
        <v>0</v>
      </c>
      <c r="O41">
        <v>0</v>
      </c>
      <c r="P41">
        <v>1043806</v>
      </c>
      <c r="Q41">
        <v>988169</v>
      </c>
      <c r="R41" s="446">
        <f t="shared" si="0"/>
        <v>941</v>
      </c>
      <c r="T41" s="410">
        <v>865</v>
      </c>
      <c r="U41" s="410">
        <v>2016</v>
      </c>
      <c r="V41" s="410">
        <v>0</v>
      </c>
      <c r="W41" s="410">
        <v>3959</v>
      </c>
      <c r="X41" s="410">
        <v>1049342</v>
      </c>
      <c r="Y41" s="410">
        <v>19981</v>
      </c>
      <c r="Z41" s="410">
        <v>7558</v>
      </c>
      <c r="AA41" s="410">
        <v>0</v>
      </c>
      <c r="AB41" s="410">
        <v>6587</v>
      </c>
      <c r="AC41" s="410">
        <v>3798388</v>
      </c>
      <c r="AD41" s="410">
        <v>172540</v>
      </c>
      <c r="AE41" s="410">
        <v>40037</v>
      </c>
    </row>
    <row r="42" spans="1:31" x14ac:dyDescent="0.15">
      <c r="A42">
        <v>2014</v>
      </c>
      <c r="B42" t="s">
        <v>1610</v>
      </c>
      <c r="C42">
        <v>74805</v>
      </c>
      <c r="D42" t="s">
        <v>1611</v>
      </c>
      <c r="E42">
        <v>2</v>
      </c>
      <c r="F42">
        <v>0</v>
      </c>
      <c r="G42">
        <v>0</v>
      </c>
      <c r="H42">
        <v>0</v>
      </c>
      <c r="I42">
        <v>0</v>
      </c>
      <c r="J42">
        <v>360058</v>
      </c>
      <c r="K42">
        <v>628113</v>
      </c>
      <c r="L42">
        <v>0</v>
      </c>
      <c r="M42">
        <v>0</v>
      </c>
      <c r="N42">
        <v>0</v>
      </c>
      <c r="O42">
        <v>0</v>
      </c>
      <c r="P42">
        <v>988171</v>
      </c>
      <c r="Q42">
        <v>988169</v>
      </c>
      <c r="R42" s="446">
        <f t="shared" si="0"/>
        <v>941</v>
      </c>
      <c r="T42" s="410">
        <v>897</v>
      </c>
      <c r="U42" s="410">
        <v>2014</v>
      </c>
      <c r="V42" s="410">
        <v>0</v>
      </c>
      <c r="W42" s="410">
        <v>0</v>
      </c>
      <c r="X42" s="410">
        <v>111297</v>
      </c>
      <c r="Y42" s="410">
        <v>0</v>
      </c>
      <c r="Z42" s="410">
        <v>0</v>
      </c>
      <c r="AA42" s="410">
        <v>0</v>
      </c>
      <c r="AB42" s="410">
        <v>0</v>
      </c>
      <c r="AC42" s="410">
        <v>94920</v>
      </c>
      <c r="AD42" s="410">
        <v>0</v>
      </c>
      <c r="AE42" s="410">
        <v>0</v>
      </c>
    </row>
    <row r="43" spans="1:31" x14ac:dyDescent="0.15">
      <c r="A43">
        <v>2014</v>
      </c>
      <c r="B43" t="s">
        <v>1610</v>
      </c>
      <c r="C43">
        <v>74805</v>
      </c>
      <c r="D43" t="s">
        <v>1611</v>
      </c>
      <c r="E43">
        <v>3</v>
      </c>
      <c r="F43">
        <v>0</v>
      </c>
      <c r="G43">
        <v>0</v>
      </c>
      <c r="H43">
        <v>0</v>
      </c>
      <c r="I43">
        <v>0</v>
      </c>
      <c r="J43">
        <v>20271</v>
      </c>
      <c r="K43">
        <v>35363</v>
      </c>
      <c r="L43">
        <v>0</v>
      </c>
      <c r="M43">
        <v>0</v>
      </c>
      <c r="N43">
        <v>0</v>
      </c>
      <c r="O43">
        <v>0</v>
      </c>
      <c r="P43">
        <v>55634</v>
      </c>
      <c r="Q43">
        <v>0</v>
      </c>
      <c r="R43" s="446">
        <f t="shared" si="0"/>
        <v>941</v>
      </c>
      <c r="T43" s="410">
        <v>898</v>
      </c>
      <c r="U43" s="410">
        <v>2014</v>
      </c>
      <c r="V43" s="410">
        <v>0</v>
      </c>
      <c r="W43" s="410">
        <v>0</v>
      </c>
      <c r="X43" s="410">
        <v>130679</v>
      </c>
      <c r="Y43" s="410">
        <v>0</v>
      </c>
      <c r="Z43" s="410">
        <v>0</v>
      </c>
      <c r="AA43" s="410">
        <v>0</v>
      </c>
      <c r="AB43" s="410">
        <v>0</v>
      </c>
      <c r="AC43" s="410">
        <v>440610</v>
      </c>
      <c r="AD43" s="410">
        <v>0</v>
      </c>
      <c r="AE43" s="410">
        <v>0</v>
      </c>
    </row>
    <row r="44" spans="1:31" x14ac:dyDescent="0.15">
      <c r="A44">
        <v>2014</v>
      </c>
      <c r="B44" t="s">
        <v>1610</v>
      </c>
      <c r="C44">
        <v>2390151</v>
      </c>
      <c r="D44" t="s">
        <v>1612</v>
      </c>
      <c r="E44">
        <v>1</v>
      </c>
      <c r="F44">
        <v>0</v>
      </c>
      <c r="G44">
        <v>0</v>
      </c>
      <c r="H44">
        <v>0</v>
      </c>
      <c r="I44">
        <v>0</v>
      </c>
      <c r="J44">
        <v>496446</v>
      </c>
      <c r="K44">
        <v>640462</v>
      </c>
      <c r="L44">
        <v>0</v>
      </c>
      <c r="M44">
        <v>0</v>
      </c>
      <c r="N44">
        <v>0</v>
      </c>
      <c r="O44">
        <v>0</v>
      </c>
      <c r="P44">
        <v>1136909</v>
      </c>
      <c r="Q44">
        <v>988169</v>
      </c>
      <c r="R44" s="446">
        <f t="shared" si="0"/>
        <v>941</v>
      </c>
      <c r="T44" s="410">
        <v>917</v>
      </c>
      <c r="U44" s="410">
        <v>2015</v>
      </c>
      <c r="V44" s="410">
        <v>0</v>
      </c>
      <c r="W44" s="410">
        <v>0</v>
      </c>
      <c r="X44" s="410">
        <v>14535</v>
      </c>
      <c r="Y44" s="410">
        <v>75</v>
      </c>
      <c r="Z44" s="410">
        <v>38</v>
      </c>
      <c r="AA44" s="410">
        <v>0</v>
      </c>
      <c r="AB44" s="410">
        <v>0</v>
      </c>
      <c r="AC44" s="410">
        <v>11546</v>
      </c>
      <c r="AD44" s="410">
        <v>120</v>
      </c>
      <c r="AE44" s="410">
        <v>20</v>
      </c>
    </row>
    <row r="45" spans="1:31" x14ac:dyDescent="0.15">
      <c r="A45">
        <v>2014</v>
      </c>
      <c r="B45" t="s">
        <v>1610</v>
      </c>
      <c r="C45">
        <v>2390151</v>
      </c>
      <c r="D45" t="s">
        <v>1612</v>
      </c>
      <c r="E45">
        <v>2</v>
      </c>
      <c r="F45">
        <v>0</v>
      </c>
      <c r="G45">
        <v>0</v>
      </c>
      <c r="H45">
        <v>0</v>
      </c>
      <c r="I45">
        <v>0</v>
      </c>
      <c r="J45">
        <v>431496</v>
      </c>
      <c r="K45">
        <v>556671</v>
      </c>
      <c r="L45">
        <v>0</v>
      </c>
      <c r="M45">
        <v>0</v>
      </c>
      <c r="N45">
        <v>0</v>
      </c>
      <c r="O45">
        <v>0</v>
      </c>
      <c r="P45">
        <v>988167</v>
      </c>
      <c r="Q45">
        <v>988169</v>
      </c>
      <c r="R45" s="446">
        <f t="shared" si="0"/>
        <v>941</v>
      </c>
      <c r="T45" s="410">
        <v>924</v>
      </c>
      <c r="U45" s="410">
        <v>2015</v>
      </c>
      <c r="V45" s="410">
        <v>0</v>
      </c>
      <c r="W45" s="410">
        <v>0</v>
      </c>
      <c r="X45" s="410">
        <v>48882</v>
      </c>
      <c r="Y45" s="410">
        <v>254</v>
      </c>
      <c r="Z45" s="410">
        <v>130</v>
      </c>
      <c r="AA45" s="410">
        <v>0</v>
      </c>
      <c r="AB45" s="410">
        <v>0</v>
      </c>
      <c r="AC45" s="410">
        <v>104686</v>
      </c>
      <c r="AD45" s="410">
        <v>1090</v>
      </c>
      <c r="AE45" s="410">
        <v>188</v>
      </c>
    </row>
    <row r="46" spans="1:31" x14ac:dyDescent="0.15">
      <c r="A46">
        <v>2014</v>
      </c>
      <c r="B46" t="s">
        <v>1610</v>
      </c>
      <c r="C46">
        <v>2390151</v>
      </c>
      <c r="D46" t="s">
        <v>1612</v>
      </c>
      <c r="E46">
        <v>3</v>
      </c>
      <c r="F46">
        <v>0</v>
      </c>
      <c r="G46">
        <v>0</v>
      </c>
      <c r="H46">
        <v>0</v>
      </c>
      <c r="I46">
        <v>0</v>
      </c>
      <c r="J46">
        <v>64950</v>
      </c>
      <c r="K46">
        <v>83791</v>
      </c>
      <c r="L46">
        <v>0</v>
      </c>
      <c r="M46">
        <v>0</v>
      </c>
      <c r="N46">
        <v>0</v>
      </c>
      <c r="O46">
        <v>0</v>
      </c>
      <c r="P46">
        <v>148741</v>
      </c>
      <c r="Q46">
        <v>0</v>
      </c>
      <c r="R46" s="446">
        <f t="shared" si="0"/>
        <v>941</v>
      </c>
      <c r="T46" s="410">
        <v>924</v>
      </c>
      <c r="U46" s="410">
        <v>2018</v>
      </c>
      <c r="V46" s="410">
        <v>5</v>
      </c>
      <c r="W46" s="410">
        <v>198</v>
      </c>
      <c r="X46" s="410">
        <v>2715</v>
      </c>
      <c r="Y46" s="410">
        <v>135</v>
      </c>
      <c r="Z46" s="410">
        <v>63</v>
      </c>
      <c r="AA46" s="410">
        <v>4</v>
      </c>
      <c r="AB46" s="410">
        <v>260</v>
      </c>
      <c r="AC46" s="410">
        <v>3295</v>
      </c>
      <c r="AD46" s="410">
        <v>205</v>
      </c>
      <c r="AE46" s="410">
        <v>65</v>
      </c>
    </row>
    <row r="47" spans="1:31" x14ac:dyDescent="0.15">
      <c r="A47">
        <v>2014</v>
      </c>
      <c r="B47" t="s">
        <v>1613</v>
      </c>
      <c r="C47">
        <v>3125741</v>
      </c>
      <c r="D47" t="s">
        <v>1614</v>
      </c>
      <c r="E47">
        <v>1</v>
      </c>
      <c r="F47">
        <v>0</v>
      </c>
      <c r="G47">
        <v>0</v>
      </c>
      <c r="H47">
        <v>0</v>
      </c>
      <c r="I47">
        <v>0</v>
      </c>
      <c r="J47">
        <v>289917</v>
      </c>
      <c r="K47">
        <v>1023575</v>
      </c>
      <c r="L47">
        <v>0</v>
      </c>
      <c r="M47">
        <v>0</v>
      </c>
      <c r="N47">
        <v>0</v>
      </c>
      <c r="O47">
        <v>0</v>
      </c>
      <c r="P47">
        <v>1313492</v>
      </c>
      <c r="Q47">
        <v>988169</v>
      </c>
      <c r="R47" s="446">
        <f t="shared" si="0"/>
        <v>943</v>
      </c>
      <c r="T47" s="410">
        <v>925</v>
      </c>
      <c r="U47" s="410">
        <v>2016</v>
      </c>
      <c r="V47" s="410">
        <v>0</v>
      </c>
      <c r="W47" s="410">
        <v>215</v>
      </c>
      <c r="X47" s="410">
        <v>57205</v>
      </c>
      <c r="Y47" s="410">
        <v>1089</v>
      </c>
      <c r="Z47" s="410">
        <v>412</v>
      </c>
      <c r="AA47" s="410">
        <v>0</v>
      </c>
      <c r="AB47" s="410">
        <v>98</v>
      </c>
      <c r="AC47" s="410">
        <v>56855</v>
      </c>
      <c r="AD47" s="410">
        <v>2582</v>
      </c>
      <c r="AE47" s="410">
        <v>599</v>
      </c>
    </row>
    <row r="48" spans="1:31" x14ac:dyDescent="0.15">
      <c r="A48">
        <v>2014</v>
      </c>
      <c r="B48" t="s">
        <v>1613</v>
      </c>
      <c r="C48">
        <v>3125741</v>
      </c>
      <c r="D48" t="s">
        <v>1614</v>
      </c>
      <c r="E48">
        <v>2</v>
      </c>
      <c r="F48">
        <v>0</v>
      </c>
      <c r="G48">
        <v>0</v>
      </c>
      <c r="H48">
        <v>0</v>
      </c>
      <c r="I48">
        <v>0</v>
      </c>
      <c r="J48">
        <v>218110</v>
      </c>
      <c r="K48">
        <v>770056</v>
      </c>
      <c r="L48">
        <v>0</v>
      </c>
      <c r="M48">
        <v>0</v>
      </c>
      <c r="N48">
        <v>0</v>
      </c>
      <c r="O48">
        <v>0</v>
      </c>
      <c r="P48">
        <v>988166</v>
      </c>
      <c r="Q48">
        <v>988169</v>
      </c>
      <c r="R48" s="446">
        <f t="shared" si="0"/>
        <v>943</v>
      </c>
      <c r="T48" s="410">
        <v>925</v>
      </c>
      <c r="U48" s="410">
        <v>2017</v>
      </c>
      <c r="V48" s="410">
        <v>0</v>
      </c>
      <c r="W48" s="410">
        <v>984</v>
      </c>
      <c r="X48" s="410">
        <v>29084</v>
      </c>
      <c r="Y48" s="410">
        <v>885</v>
      </c>
      <c r="Z48" s="410">
        <v>448</v>
      </c>
      <c r="AA48" s="410">
        <v>0</v>
      </c>
      <c r="AB48" s="410">
        <v>5584</v>
      </c>
      <c r="AC48" s="410">
        <v>166883</v>
      </c>
      <c r="AD48" s="410">
        <v>8160</v>
      </c>
      <c r="AE48" s="410">
        <v>2354</v>
      </c>
    </row>
    <row r="49" spans="1:31" x14ac:dyDescent="0.15">
      <c r="A49">
        <v>2014</v>
      </c>
      <c r="B49" t="s">
        <v>1613</v>
      </c>
      <c r="C49">
        <v>3125741</v>
      </c>
      <c r="D49" t="s">
        <v>1614</v>
      </c>
      <c r="E49">
        <v>3</v>
      </c>
      <c r="F49">
        <v>0</v>
      </c>
      <c r="G49">
        <v>0</v>
      </c>
      <c r="H49">
        <v>0</v>
      </c>
      <c r="I49">
        <v>0</v>
      </c>
      <c r="J49">
        <v>71806</v>
      </c>
      <c r="K49">
        <v>253519</v>
      </c>
      <c r="L49">
        <v>0</v>
      </c>
      <c r="M49">
        <v>0</v>
      </c>
      <c r="N49">
        <v>0</v>
      </c>
      <c r="O49">
        <v>0</v>
      </c>
      <c r="P49">
        <v>325325</v>
      </c>
      <c r="Q49">
        <v>0</v>
      </c>
      <c r="R49" s="446">
        <f t="shared" si="0"/>
        <v>943</v>
      </c>
      <c r="T49" s="410">
        <v>926</v>
      </c>
      <c r="U49" s="410">
        <v>2015</v>
      </c>
      <c r="V49" s="410">
        <v>0</v>
      </c>
      <c r="W49" s="410">
        <v>0</v>
      </c>
      <c r="X49" s="410">
        <v>198039</v>
      </c>
      <c r="Y49" s="410">
        <v>1029</v>
      </c>
      <c r="Z49" s="410">
        <v>529</v>
      </c>
      <c r="AA49" s="410">
        <v>0</v>
      </c>
      <c r="AB49" s="410">
        <v>0</v>
      </c>
      <c r="AC49" s="410">
        <v>466625</v>
      </c>
      <c r="AD49" s="410">
        <v>4859</v>
      </c>
      <c r="AE49" s="410">
        <v>841</v>
      </c>
    </row>
    <row r="50" spans="1:31" x14ac:dyDescent="0.15">
      <c r="A50">
        <v>2014</v>
      </c>
      <c r="B50" t="s">
        <v>1615</v>
      </c>
      <c r="C50">
        <v>2513656</v>
      </c>
      <c r="D50" t="s">
        <v>1616</v>
      </c>
      <c r="E50">
        <v>1</v>
      </c>
      <c r="F50">
        <v>0</v>
      </c>
      <c r="G50">
        <v>0</v>
      </c>
      <c r="H50">
        <v>0</v>
      </c>
      <c r="I50">
        <v>0</v>
      </c>
      <c r="J50">
        <v>632808</v>
      </c>
      <c r="K50">
        <v>648680</v>
      </c>
      <c r="L50">
        <v>0</v>
      </c>
      <c r="M50">
        <v>0</v>
      </c>
      <c r="N50">
        <v>0</v>
      </c>
      <c r="O50">
        <v>0</v>
      </c>
      <c r="P50">
        <v>1281488</v>
      </c>
      <c r="Q50">
        <v>773350</v>
      </c>
      <c r="R50" s="446">
        <f t="shared" si="0"/>
        <v>948</v>
      </c>
      <c r="T50" s="410">
        <v>928</v>
      </c>
      <c r="U50" s="410">
        <v>2014</v>
      </c>
      <c r="V50" s="410">
        <v>0</v>
      </c>
      <c r="W50" s="410">
        <v>0</v>
      </c>
      <c r="X50" s="410">
        <v>615544</v>
      </c>
      <c r="Y50" s="410">
        <v>17415</v>
      </c>
      <c r="Z50" s="410">
        <v>0</v>
      </c>
      <c r="AA50" s="410">
        <v>0</v>
      </c>
      <c r="AB50" s="410">
        <v>0</v>
      </c>
      <c r="AC50" s="410">
        <v>1408433</v>
      </c>
      <c r="AD50" s="410">
        <v>570935</v>
      </c>
      <c r="AE50" s="410">
        <v>0</v>
      </c>
    </row>
    <row r="51" spans="1:31" x14ac:dyDescent="0.15">
      <c r="A51">
        <v>2014</v>
      </c>
      <c r="B51" t="s">
        <v>1615</v>
      </c>
      <c r="C51">
        <v>2513656</v>
      </c>
      <c r="D51" t="s">
        <v>1616</v>
      </c>
      <c r="E51">
        <v>2</v>
      </c>
      <c r="F51">
        <v>0</v>
      </c>
      <c r="G51">
        <v>0</v>
      </c>
      <c r="H51">
        <v>0</v>
      </c>
      <c r="I51">
        <v>0</v>
      </c>
      <c r="J51">
        <v>381886</v>
      </c>
      <c r="K51">
        <v>391465</v>
      </c>
      <c r="L51">
        <v>0</v>
      </c>
      <c r="M51">
        <v>0</v>
      </c>
      <c r="N51">
        <v>0</v>
      </c>
      <c r="O51">
        <v>0</v>
      </c>
      <c r="P51">
        <v>773352</v>
      </c>
      <c r="Q51">
        <v>773350</v>
      </c>
      <c r="R51" s="446">
        <f t="shared" si="0"/>
        <v>948</v>
      </c>
      <c r="T51" s="410">
        <v>934</v>
      </c>
      <c r="U51" s="410">
        <v>2015</v>
      </c>
      <c r="V51" s="410">
        <v>0</v>
      </c>
      <c r="W51" s="410">
        <v>0</v>
      </c>
      <c r="X51" s="410">
        <v>315242</v>
      </c>
      <c r="Y51" s="410">
        <v>1638</v>
      </c>
      <c r="Z51" s="410">
        <v>842</v>
      </c>
      <c r="AA51" s="410">
        <v>0</v>
      </c>
      <c r="AB51" s="410">
        <v>0</v>
      </c>
      <c r="AC51" s="410">
        <v>208553</v>
      </c>
      <c r="AD51" s="410">
        <v>2172</v>
      </c>
      <c r="AE51" s="410">
        <v>376</v>
      </c>
    </row>
    <row r="52" spans="1:31" x14ac:dyDescent="0.15">
      <c r="A52">
        <v>2014</v>
      </c>
      <c r="B52" t="s">
        <v>1615</v>
      </c>
      <c r="C52">
        <v>2513656</v>
      </c>
      <c r="D52" t="s">
        <v>1616</v>
      </c>
      <c r="E52">
        <v>3</v>
      </c>
      <c r="F52">
        <v>0</v>
      </c>
      <c r="G52">
        <v>0</v>
      </c>
      <c r="H52">
        <v>0</v>
      </c>
      <c r="I52">
        <v>0</v>
      </c>
      <c r="J52">
        <v>250921</v>
      </c>
      <c r="K52">
        <v>257214</v>
      </c>
      <c r="L52">
        <v>0</v>
      </c>
      <c r="M52">
        <v>0</v>
      </c>
      <c r="N52">
        <v>0</v>
      </c>
      <c r="O52">
        <v>0</v>
      </c>
      <c r="P52">
        <v>508135</v>
      </c>
      <c r="Q52">
        <v>0</v>
      </c>
      <c r="R52" s="446">
        <f t="shared" si="0"/>
        <v>948</v>
      </c>
      <c r="T52" s="410">
        <v>941</v>
      </c>
      <c r="U52" s="410">
        <v>2014</v>
      </c>
      <c r="V52" s="410">
        <v>0</v>
      </c>
      <c r="W52" s="410">
        <v>0</v>
      </c>
      <c r="X52" s="410">
        <v>85221</v>
      </c>
      <c r="Y52" s="410">
        <v>0</v>
      </c>
      <c r="Z52" s="410">
        <v>0</v>
      </c>
      <c r="AA52" s="410">
        <v>0</v>
      </c>
      <c r="AB52" s="410">
        <v>0</v>
      </c>
      <c r="AC52" s="410">
        <v>119154</v>
      </c>
      <c r="AD52" s="410">
        <v>0</v>
      </c>
      <c r="AE52" s="410">
        <v>0</v>
      </c>
    </row>
    <row r="53" spans="1:31" x14ac:dyDescent="0.15">
      <c r="A53">
        <v>2014</v>
      </c>
      <c r="B53" t="s">
        <v>1617</v>
      </c>
      <c r="C53">
        <v>2682019</v>
      </c>
      <c r="D53" t="s">
        <v>1618</v>
      </c>
      <c r="E53">
        <v>1</v>
      </c>
      <c r="F53">
        <v>0</v>
      </c>
      <c r="G53">
        <v>0</v>
      </c>
      <c r="H53">
        <v>0</v>
      </c>
      <c r="I53">
        <v>0</v>
      </c>
      <c r="J53">
        <v>1005201</v>
      </c>
      <c r="K53">
        <v>1990098</v>
      </c>
      <c r="L53">
        <v>0</v>
      </c>
      <c r="M53">
        <v>0</v>
      </c>
      <c r="N53">
        <v>0</v>
      </c>
      <c r="O53">
        <v>0</v>
      </c>
      <c r="P53">
        <v>2995300</v>
      </c>
      <c r="Q53">
        <v>988169</v>
      </c>
      <c r="R53" s="446">
        <f t="shared" si="0"/>
        <v>958</v>
      </c>
      <c r="T53" s="410">
        <v>943</v>
      </c>
      <c r="U53" s="410">
        <v>2014</v>
      </c>
      <c r="V53" s="410">
        <v>0</v>
      </c>
      <c r="W53" s="410">
        <v>0</v>
      </c>
      <c r="X53" s="410">
        <v>71806</v>
      </c>
      <c r="Y53" s="410">
        <v>0</v>
      </c>
      <c r="Z53" s="410">
        <v>0</v>
      </c>
      <c r="AA53" s="410">
        <v>0</v>
      </c>
      <c r="AB53" s="410">
        <v>0</v>
      </c>
      <c r="AC53" s="410">
        <v>253519</v>
      </c>
      <c r="AD53" s="410">
        <v>0</v>
      </c>
      <c r="AE53" s="410">
        <v>0</v>
      </c>
    </row>
    <row r="54" spans="1:31" x14ac:dyDescent="0.15">
      <c r="A54">
        <v>2014</v>
      </c>
      <c r="B54" t="s">
        <v>1617</v>
      </c>
      <c r="C54">
        <v>2682019</v>
      </c>
      <c r="D54" t="s">
        <v>1618</v>
      </c>
      <c r="E54">
        <v>2</v>
      </c>
      <c r="F54">
        <v>0</v>
      </c>
      <c r="G54">
        <v>0</v>
      </c>
      <c r="H54">
        <v>0</v>
      </c>
      <c r="I54">
        <v>0</v>
      </c>
      <c r="J54">
        <v>331625</v>
      </c>
      <c r="K54">
        <v>656553</v>
      </c>
      <c r="L54">
        <v>0</v>
      </c>
      <c r="M54">
        <v>0</v>
      </c>
      <c r="N54">
        <v>0</v>
      </c>
      <c r="O54">
        <v>0</v>
      </c>
      <c r="P54">
        <v>988179</v>
      </c>
      <c r="Q54">
        <v>988169</v>
      </c>
      <c r="R54" s="446">
        <f t="shared" si="0"/>
        <v>958</v>
      </c>
      <c r="T54" s="410">
        <v>943</v>
      </c>
      <c r="U54" s="410">
        <v>2016</v>
      </c>
      <c r="V54" s="410">
        <v>0</v>
      </c>
      <c r="W54" s="410">
        <v>2801914</v>
      </c>
      <c r="X54" s="410">
        <v>110830</v>
      </c>
      <c r="Y54" s="410">
        <v>0</v>
      </c>
      <c r="Z54" s="410">
        <v>0</v>
      </c>
      <c r="AA54" s="410">
        <v>0</v>
      </c>
      <c r="AB54" s="410">
        <v>9201126</v>
      </c>
      <c r="AC54" s="410">
        <v>230283</v>
      </c>
      <c r="AD54" s="410">
        <v>0</v>
      </c>
      <c r="AE54" s="410">
        <v>0</v>
      </c>
    </row>
    <row r="55" spans="1:31" x14ac:dyDescent="0.15">
      <c r="A55">
        <v>2014</v>
      </c>
      <c r="B55" t="s">
        <v>1617</v>
      </c>
      <c r="C55">
        <v>2682019</v>
      </c>
      <c r="D55" t="s">
        <v>1618</v>
      </c>
      <c r="E55">
        <v>3</v>
      </c>
      <c r="F55">
        <v>0</v>
      </c>
      <c r="G55">
        <v>0</v>
      </c>
      <c r="H55">
        <v>0</v>
      </c>
      <c r="I55">
        <v>0</v>
      </c>
      <c r="J55">
        <v>673575</v>
      </c>
      <c r="K55">
        <v>1333545</v>
      </c>
      <c r="L55">
        <v>0</v>
      </c>
      <c r="M55">
        <v>0</v>
      </c>
      <c r="N55">
        <v>0</v>
      </c>
      <c r="O55">
        <v>0</v>
      </c>
      <c r="P55">
        <v>2007120</v>
      </c>
      <c r="Q55">
        <v>0</v>
      </c>
      <c r="R55" s="446">
        <f t="shared" si="0"/>
        <v>958</v>
      </c>
      <c r="T55" s="410">
        <v>948</v>
      </c>
      <c r="U55" s="410">
        <v>2014</v>
      </c>
      <c r="V55" s="410">
        <v>0</v>
      </c>
      <c r="W55" s="410">
        <v>0</v>
      </c>
      <c r="X55" s="410">
        <v>250921</v>
      </c>
      <c r="Y55" s="410">
        <v>0</v>
      </c>
      <c r="Z55" s="410">
        <v>0</v>
      </c>
      <c r="AA55" s="410">
        <v>0</v>
      </c>
      <c r="AB55" s="410">
        <v>0</v>
      </c>
      <c r="AC55" s="410">
        <v>257214</v>
      </c>
      <c r="AD55" s="410">
        <v>0</v>
      </c>
      <c r="AE55" s="410">
        <v>0</v>
      </c>
    </row>
    <row r="56" spans="1:31" x14ac:dyDescent="0.15">
      <c r="A56">
        <v>2015</v>
      </c>
      <c r="B56" t="s">
        <v>871</v>
      </c>
      <c r="C56">
        <v>2701539</v>
      </c>
      <c r="D56" t="s">
        <v>1619</v>
      </c>
      <c r="E56">
        <v>1</v>
      </c>
      <c r="F56">
        <v>0</v>
      </c>
      <c r="G56">
        <v>0</v>
      </c>
      <c r="H56">
        <v>750188</v>
      </c>
      <c r="I56">
        <v>7722411</v>
      </c>
      <c r="J56">
        <v>33696</v>
      </c>
      <c r="K56">
        <v>306547</v>
      </c>
      <c r="L56">
        <v>0</v>
      </c>
      <c r="M56">
        <v>0</v>
      </c>
      <c r="N56">
        <v>0</v>
      </c>
      <c r="O56">
        <v>0</v>
      </c>
      <c r="P56">
        <v>8812844</v>
      </c>
      <c r="Q56">
        <v>1106320</v>
      </c>
      <c r="R56" s="446">
        <f t="shared" si="0"/>
        <v>12</v>
      </c>
      <c r="T56" s="410">
        <v>953</v>
      </c>
      <c r="U56" s="410">
        <v>2016</v>
      </c>
      <c r="V56" s="410">
        <v>0</v>
      </c>
      <c r="W56" s="410">
        <v>34</v>
      </c>
      <c r="X56" s="410">
        <v>9023</v>
      </c>
      <c r="Y56" s="410">
        <v>171</v>
      </c>
      <c r="Z56" s="410">
        <v>64</v>
      </c>
      <c r="AA56" s="410">
        <v>0</v>
      </c>
      <c r="AB56" s="410">
        <v>63</v>
      </c>
      <c r="AC56" s="410">
        <v>36713</v>
      </c>
      <c r="AD56" s="410">
        <v>1667</v>
      </c>
      <c r="AE56" s="410">
        <v>386</v>
      </c>
    </row>
    <row r="57" spans="1:31" x14ac:dyDescent="0.15">
      <c r="A57">
        <v>2015</v>
      </c>
      <c r="B57" t="s">
        <v>871</v>
      </c>
      <c r="C57">
        <v>2701539</v>
      </c>
      <c r="D57" t="s">
        <v>1619</v>
      </c>
      <c r="E57">
        <v>2</v>
      </c>
      <c r="F57">
        <v>0</v>
      </c>
      <c r="G57">
        <v>0</v>
      </c>
      <c r="H57">
        <v>94171</v>
      </c>
      <c r="I57">
        <v>969394</v>
      </c>
      <c r="J57">
        <v>4229</v>
      </c>
      <c r="K57">
        <v>38480</v>
      </c>
      <c r="L57">
        <v>0</v>
      </c>
      <c r="M57">
        <v>0</v>
      </c>
      <c r="N57">
        <v>0</v>
      </c>
      <c r="O57">
        <v>0</v>
      </c>
      <c r="P57">
        <v>1106276</v>
      </c>
      <c r="Q57">
        <v>1106320</v>
      </c>
      <c r="R57" s="446">
        <f t="shared" si="0"/>
        <v>12</v>
      </c>
      <c r="T57" s="410">
        <v>958</v>
      </c>
      <c r="U57" s="410">
        <v>2014</v>
      </c>
      <c r="V57" s="410">
        <v>0</v>
      </c>
      <c r="W57" s="410">
        <v>0</v>
      </c>
      <c r="X57" s="410">
        <v>673575</v>
      </c>
      <c r="Y57" s="410">
        <v>0</v>
      </c>
      <c r="Z57" s="410">
        <v>0</v>
      </c>
      <c r="AA57" s="410">
        <v>0</v>
      </c>
      <c r="AB57" s="410">
        <v>0</v>
      </c>
      <c r="AC57" s="410">
        <v>1333545</v>
      </c>
      <c r="AD57" s="410">
        <v>0</v>
      </c>
      <c r="AE57" s="410">
        <v>0</v>
      </c>
    </row>
    <row r="58" spans="1:31" x14ac:dyDescent="0.15">
      <c r="A58">
        <v>2015</v>
      </c>
      <c r="B58" t="s">
        <v>871</v>
      </c>
      <c r="C58">
        <v>2701539</v>
      </c>
      <c r="D58" t="s">
        <v>1619</v>
      </c>
      <c r="E58">
        <v>3</v>
      </c>
      <c r="F58">
        <v>0</v>
      </c>
      <c r="G58">
        <v>0</v>
      </c>
      <c r="H58">
        <v>656017</v>
      </c>
      <c r="I58">
        <v>6753017</v>
      </c>
      <c r="J58">
        <v>29466</v>
      </c>
      <c r="K58">
        <v>268066</v>
      </c>
      <c r="L58">
        <v>0</v>
      </c>
      <c r="M58">
        <v>0</v>
      </c>
      <c r="N58">
        <v>0</v>
      </c>
      <c r="O58">
        <v>0</v>
      </c>
      <c r="P58">
        <v>7706568</v>
      </c>
      <c r="Q58">
        <v>0</v>
      </c>
      <c r="R58" s="446">
        <f t="shared" si="0"/>
        <v>12</v>
      </c>
      <c r="T58" s="410">
        <v>960</v>
      </c>
      <c r="U58" s="410">
        <v>2015</v>
      </c>
      <c r="V58" s="410">
        <v>0</v>
      </c>
      <c r="W58" s="410">
        <v>0</v>
      </c>
      <c r="X58" s="410">
        <v>28212</v>
      </c>
      <c r="Y58" s="410">
        <v>146</v>
      </c>
      <c r="Z58" s="410">
        <v>75</v>
      </c>
      <c r="AA58" s="410">
        <v>0</v>
      </c>
      <c r="AB58" s="410">
        <v>0</v>
      </c>
      <c r="AC58" s="410">
        <v>43474</v>
      </c>
      <c r="AD58" s="410">
        <v>452</v>
      </c>
      <c r="AE58" s="410">
        <v>78</v>
      </c>
    </row>
    <row r="59" spans="1:31" x14ac:dyDescent="0.15">
      <c r="A59">
        <v>2015</v>
      </c>
      <c r="B59" t="s">
        <v>1620</v>
      </c>
      <c r="C59">
        <v>40083</v>
      </c>
      <c r="D59" t="s">
        <v>1621</v>
      </c>
      <c r="E59">
        <v>1</v>
      </c>
      <c r="F59">
        <v>0</v>
      </c>
      <c r="G59">
        <v>0</v>
      </c>
      <c r="H59">
        <v>0</v>
      </c>
      <c r="I59">
        <v>0</v>
      </c>
      <c r="J59">
        <v>705167</v>
      </c>
      <c r="K59">
        <v>910210</v>
      </c>
      <c r="L59">
        <v>3666</v>
      </c>
      <c r="M59">
        <v>9479</v>
      </c>
      <c r="N59">
        <v>1885</v>
      </c>
      <c r="O59">
        <v>1641</v>
      </c>
      <c r="P59">
        <v>1632050</v>
      </c>
      <c r="Q59">
        <v>880760</v>
      </c>
      <c r="R59" s="446">
        <f t="shared" si="0"/>
        <v>141</v>
      </c>
      <c r="T59" s="410">
        <v>961</v>
      </c>
      <c r="U59" s="410">
        <v>2015</v>
      </c>
      <c r="V59" s="410">
        <v>0</v>
      </c>
      <c r="W59" s="410">
        <v>0</v>
      </c>
      <c r="X59" s="410">
        <v>291419</v>
      </c>
      <c r="Y59" s="410">
        <v>1515</v>
      </c>
      <c r="Z59" s="410">
        <v>779</v>
      </c>
      <c r="AA59" s="410">
        <v>0</v>
      </c>
      <c r="AB59" s="410">
        <v>0</v>
      </c>
      <c r="AC59" s="410">
        <v>767296</v>
      </c>
      <c r="AD59" s="410">
        <v>7991</v>
      </c>
      <c r="AE59" s="410">
        <v>1383</v>
      </c>
    </row>
    <row r="60" spans="1:31" x14ac:dyDescent="0.15">
      <c r="A60">
        <v>2015</v>
      </c>
      <c r="B60" t="s">
        <v>1620</v>
      </c>
      <c r="C60">
        <v>40083</v>
      </c>
      <c r="D60" t="s">
        <v>1621</v>
      </c>
      <c r="E60">
        <v>2</v>
      </c>
      <c r="F60">
        <v>0</v>
      </c>
      <c r="G60">
        <v>0</v>
      </c>
      <c r="H60">
        <v>0</v>
      </c>
      <c r="I60">
        <v>0</v>
      </c>
      <c r="J60">
        <v>380550</v>
      </c>
      <c r="K60">
        <v>491204</v>
      </c>
      <c r="L60">
        <v>1978</v>
      </c>
      <c r="M60">
        <v>5115</v>
      </c>
      <c r="N60">
        <v>1017</v>
      </c>
      <c r="O60">
        <v>885</v>
      </c>
      <c r="P60">
        <v>880752</v>
      </c>
      <c r="Q60">
        <v>880760</v>
      </c>
      <c r="R60" s="446">
        <f t="shared" si="0"/>
        <v>141</v>
      </c>
      <c r="T60" s="410">
        <v>961</v>
      </c>
      <c r="U60" s="410">
        <v>2017</v>
      </c>
      <c r="V60" s="410">
        <v>0</v>
      </c>
      <c r="W60" s="410">
        <v>4614</v>
      </c>
      <c r="X60" s="410">
        <v>136333</v>
      </c>
      <c r="Y60" s="410">
        <v>4149</v>
      </c>
      <c r="Z60" s="410">
        <v>2102</v>
      </c>
      <c r="AA60" s="410">
        <v>0</v>
      </c>
      <c r="AB60" s="410">
        <v>12552</v>
      </c>
      <c r="AC60" s="410">
        <v>375115</v>
      </c>
      <c r="AD60" s="410">
        <v>18342</v>
      </c>
      <c r="AE60" s="410">
        <v>5292</v>
      </c>
    </row>
    <row r="61" spans="1:31" x14ac:dyDescent="0.15">
      <c r="A61">
        <v>2015</v>
      </c>
      <c r="B61" t="s">
        <v>1620</v>
      </c>
      <c r="C61">
        <v>40083</v>
      </c>
      <c r="D61" t="s">
        <v>1621</v>
      </c>
      <c r="E61">
        <v>3</v>
      </c>
      <c r="F61">
        <v>0</v>
      </c>
      <c r="G61">
        <v>0</v>
      </c>
      <c r="H61">
        <v>0</v>
      </c>
      <c r="I61">
        <v>0</v>
      </c>
      <c r="J61">
        <v>324616</v>
      </c>
      <c r="K61">
        <v>419006</v>
      </c>
      <c r="L61">
        <v>1687</v>
      </c>
      <c r="M61">
        <v>4363</v>
      </c>
      <c r="N61">
        <v>867</v>
      </c>
      <c r="O61">
        <v>755</v>
      </c>
      <c r="P61">
        <v>751298</v>
      </c>
      <c r="Q61">
        <v>0</v>
      </c>
      <c r="R61" s="446">
        <f t="shared" si="0"/>
        <v>141</v>
      </c>
      <c r="T61" s="410">
        <v>969</v>
      </c>
      <c r="U61" s="410">
        <v>2018</v>
      </c>
      <c r="V61" s="410">
        <v>0</v>
      </c>
      <c r="W61" s="410">
        <v>538</v>
      </c>
      <c r="X61" s="410">
        <v>27481</v>
      </c>
      <c r="Y61" s="410">
        <v>13645</v>
      </c>
      <c r="Z61" s="410">
        <v>1821</v>
      </c>
      <c r="AA61" s="410">
        <v>0</v>
      </c>
      <c r="AB61" s="410">
        <v>4856</v>
      </c>
      <c r="AC61" s="410">
        <v>243755</v>
      </c>
      <c r="AD61" s="410">
        <v>166394</v>
      </c>
      <c r="AE61" s="410">
        <v>28740</v>
      </c>
    </row>
    <row r="62" spans="1:31" x14ac:dyDescent="0.15">
      <c r="A62">
        <v>2015</v>
      </c>
      <c r="B62" t="s">
        <v>1622</v>
      </c>
      <c r="C62">
        <v>3023653</v>
      </c>
      <c r="D62" t="s">
        <v>1623</v>
      </c>
      <c r="E62">
        <v>1</v>
      </c>
      <c r="F62">
        <v>0</v>
      </c>
      <c r="G62">
        <v>0</v>
      </c>
      <c r="H62">
        <v>0</v>
      </c>
      <c r="I62">
        <v>0</v>
      </c>
      <c r="J62">
        <v>237016</v>
      </c>
      <c r="K62">
        <v>861205</v>
      </c>
      <c r="L62">
        <v>1232</v>
      </c>
      <c r="M62">
        <v>8969</v>
      </c>
      <c r="N62">
        <v>633</v>
      </c>
      <c r="O62">
        <v>1553</v>
      </c>
      <c r="P62">
        <v>1110610</v>
      </c>
      <c r="Q62">
        <v>988169</v>
      </c>
      <c r="R62" s="446">
        <f t="shared" si="0"/>
        <v>506</v>
      </c>
      <c r="T62" s="410">
        <v>976</v>
      </c>
      <c r="U62" s="410">
        <v>2015</v>
      </c>
      <c r="V62" s="410">
        <v>0</v>
      </c>
      <c r="W62" s="410">
        <v>0</v>
      </c>
      <c r="X62" s="410">
        <v>69870</v>
      </c>
      <c r="Y62" s="410">
        <v>363</v>
      </c>
      <c r="Z62" s="410">
        <v>186</v>
      </c>
      <c r="AA62" s="410">
        <v>0</v>
      </c>
      <c r="AB62" s="410">
        <v>0</v>
      </c>
      <c r="AC62" s="410">
        <v>201514</v>
      </c>
      <c r="AD62" s="410">
        <v>2098</v>
      </c>
      <c r="AE62" s="410">
        <v>363</v>
      </c>
    </row>
    <row r="63" spans="1:31" x14ac:dyDescent="0.15">
      <c r="A63">
        <v>2015</v>
      </c>
      <c r="B63" t="s">
        <v>1622</v>
      </c>
      <c r="C63">
        <v>3023653</v>
      </c>
      <c r="D63" t="s">
        <v>1623</v>
      </c>
      <c r="E63">
        <v>2</v>
      </c>
      <c r="F63">
        <v>0</v>
      </c>
      <c r="G63">
        <v>0</v>
      </c>
      <c r="H63">
        <v>0</v>
      </c>
      <c r="I63">
        <v>0</v>
      </c>
      <c r="J63">
        <v>210885</v>
      </c>
      <c r="K63">
        <v>766257</v>
      </c>
      <c r="L63">
        <v>1096</v>
      </c>
      <c r="M63">
        <v>7980</v>
      </c>
      <c r="N63">
        <v>563</v>
      </c>
      <c r="O63">
        <v>1381</v>
      </c>
      <c r="P63">
        <v>988165</v>
      </c>
      <c r="Q63">
        <v>988169</v>
      </c>
      <c r="R63" s="446">
        <f t="shared" si="0"/>
        <v>506</v>
      </c>
      <c r="T63" s="410">
        <v>988</v>
      </c>
      <c r="U63" s="410">
        <v>2015</v>
      </c>
      <c r="V63" s="410">
        <v>0</v>
      </c>
      <c r="W63" s="410">
        <v>0</v>
      </c>
      <c r="X63" s="410">
        <v>57869</v>
      </c>
      <c r="Y63" s="410">
        <v>300</v>
      </c>
      <c r="Z63" s="410">
        <v>154</v>
      </c>
      <c r="AA63" s="410">
        <v>0</v>
      </c>
      <c r="AB63" s="410">
        <v>0</v>
      </c>
      <c r="AC63" s="410">
        <v>231158</v>
      </c>
      <c r="AD63" s="410">
        <v>2407</v>
      </c>
      <c r="AE63" s="410">
        <v>416</v>
      </c>
    </row>
    <row r="64" spans="1:31" x14ac:dyDescent="0.15">
      <c r="A64">
        <v>2015</v>
      </c>
      <c r="B64" t="s">
        <v>1622</v>
      </c>
      <c r="C64">
        <v>3023653</v>
      </c>
      <c r="D64" t="s">
        <v>1623</v>
      </c>
      <c r="E64">
        <v>3</v>
      </c>
      <c r="F64">
        <v>0</v>
      </c>
      <c r="G64">
        <v>0</v>
      </c>
      <c r="H64">
        <v>0</v>
      </c>
      <c r="I64">
        <v>0</v>
      </c>
      <c r="J64">
        <v>26131</v>
      </c>
      <c r="K64">
        <v>94947</v>
      </c>
      <c r="L64">
        <v>135</v>
      </c>
      <c r="M64">
        <v>988</v>
      </c>
      <c r="N64">
        <v>69</v>
      </c>
      <c r="O64">
        <v>171</v>
      </c>
      <c r="P64">
        <v>122444</v>
      </c>
      <c r="Q64">
        <v>0</v>
      </c>
      <c r="R64" s="446">
        <f t="shared" si="0"/>
        <v>506</v>
      </c>
      <c r="T64" s="410">
        <v>986</v>
      </c>
      <c r="U64" s="410">
        <v>2016</v>
      </c>
      <c r="V64" s="410">
        <v>0</v>
      </c>
      <c r="W64" s="410">
        <v>0</v>
      </c>
      <c r="X64" s="410">
        <v>0</v>
      </c>
      <c r="Y64" s="410">
        <v>0</v>
      </c>
      <c r="Z64" s="410">
        <v>0</v>
      </c>
      <c r="AA64" s="410">
        <v>0</v>
      </c>
      <c r="AB64" s="410">
        <v>0</v>
      </c>
      <c r="AC64" s="410">
        <v>0</v>
      </c>
      <c r="AD64" s="410">
        <v>0</v>
      </c>
      <c r="AE64" s="410">
        <v>0</v>
      </c>
    </row>
    <row r="65" spans="1:18" x14ac:dyDescent="0.15">
      <c r="A65">
        <v>2015</v>
      </c>
      <c r="B65" t="s">
        <v>1624</v>
      </c>
      <c r="C65">
        <v>2300126</v>
      </c>
      <c r="D65" t="s">
        <v>1625</v>
      </c>
      <c r="E65">
        <v>1</v>
      </c>
      <c r="F65">
        <v>0</v>
      </c>
      <c r="G65">
        <v>0</v>
      </c>
      <c r="H65">
        <v>0</v>
      </c>
      <c r="I65">
        <v>0</v>
      </c>
      <c r="J65">
        <v>260190</v>
      </c>
      <c r="K65">
        <v>1692128</v>
      </c>
      <c r="L65">
        <v>1352</v>
      </c>
      <c r="M65">
        <v>17622</v>
      </c>
      <c r="N65">
        <v>695</v>
      </c>
      <c r="O65">
        <v>3051</v>
      </c>
      <c r="P65">
        <v>1975042</v>
      </c>
      <c r="Q65">
        <v>988169</v>
      </c>
      <c r="R65" s="446">
        <f t="shared" si="0"/>
        <v>571</v>
      </c>
    </row>
    <row r="66" spans="1:18" x14ac:dyDescent="0.15">
      <c r="A66">
        <v>2015</v>
      </c>
      <c r="B66" t="s">
        <v>1624</v>
      </c>
      <c r="C66">
        <v>2300126</v>
      </c>
      <c r="D66" t="s">
        <v>1625</v>
      </c>
      <c r="E66">
        <v>2</v>
      </c>
      <c r="F66">
        <v>0</v>
      </c>
      <c r="G66">
        <v>0</v>
      </c>
      <c r="H66">
        <v>0</v>
      </c>
      <c r="I66">
        <v>0</v>
      </c>
      <c r="J66">
        <v>130181</v>
      </c>
      <c r="K66">
        <v>846622</v>
      </c>
      <c r="L66">
        <v>676</v>
      </c>
      <c r="M66">
        <v>8817</v>
      </c>
      <c r="N66">
        <v>348</v>
      </c>
      <c r="O66">
        <v>1526</v>
      </c>
      <c r="P66">
        <v>988173</v>
      </c>
      <c r="Q66">
        <v>988169</v>
      </c>
      <c r="R66" s="446">
        <f t="shared" si="0"/>
        <v>571</v>
      </c>
    </row>
    <row r="67" spans="1:18" x14ac:dyDescent="0.15">
      <c r="A67">
        <v>2015</v>
      </c>
      <c r="B67" t="s">
        <v>1624</v>
      </c>
      <c r="C67">
        <v>2300126</v>
      </c>
      <c r="D67" t="s">
        <v>1625</v>
      </c>
      <c r="E67">
        <v>3</v>
      </c>
      <c r="F67">
        <v>0</v>
      </c>
      <c r="G67">
        <v>0</v>
      </c>
      <c r="H67">
        <v>0</v>
      </c>
      <c r="I67">
        <v>0</v>
      </c>
      <c r="J67">
        <v>130009</v>
      </c>
      <c r="K67">
        <v>845505</v>
      </c>
      <c r="L67">
        <v>675</v>
      </c>
      <c r="M67">
        <v>8805</v>
      </c>
      <c r="N67">
        <v>347</v>
      </c>
      <c r="O67">
        <v>1524</v>
      </c>
      <c r="P67">
        <v>986869</v>
      </c>
      <c r="Q67">
        <v>0</v>
      </c>
      <c r="R67" s="446">
        <f t="shared" ref="R67:R130" si="1">+VALUE(B67)</f>
        <v>571</v>
      </c>
    </row>
    <row r="68" spans="1:18" x14ac:dyDescent="0.15">
      <c r="A68">
        <v>2015</v>
      </c>
      <c r="B68" t="s">
        <v>1592</v>
      </c>
      <c r="C68">
        <v>2518850</v>
      </c>
      <c r="D68" t="s">
        <v>1626</v>
      </c>
      <c r="E68">
        <v>1</v>
      </c>
      <c r="F68">
        <v>0</v>
      </c>
      <c r="G68">
        <v>0</v>
      </c>
      <c r="H68">
        <v>0</v>
      </c>
      <c r="I68">
        <v>0</v>
      </c>
      <c r="J68">
        <v>675428</v>
      </c>
      <c r="K68">
        <v>1206346</v>
      </c>
      <c r="L68">
        <v>3511</v>
      </c>
      <c r="M68">
        <v>12563</v>
      </c>
      <c r="N68">
        <v>1805</v>
      </c>
      <c r="O68">
        <v>2175</v>
      </c>
      <c r="P68">
        <v>1901832</v>
      </c>
      <c r="Q68">
        <v>1578923</v>
      </c>
      <c r="R68" s="446">
        <f t="shared" si="1"/>
        <v>601</v>
      </c>
    </row>
    <row r="69" spans="1:18" x14ac:dyDescent="0.15">
      <c r="A69">
        <v>2015</v>
      </c>
      <c r="B69" t="s">
        <v>1592</v>
      </c>
      <c r="C69">
        <v>2518850</v>
      </c>
      <c r="D69" t="s">
        <v>1626</v>
      </c>
      <c r="E69">
        <v>2</v>
      </c>
      <c r="F69">
        <v>0</v>
      </c>
      <c r="G69">
        <v>0</v>
      </c>
      <c r="H69">
        <v>0</v>
      </c>
      <c r="I69">
        <v>0</v>
      </c>
      <c r="J69">
        <v>560747</v>
      </c>
      <c r="K69">
        <v>1001521</v>
      </c>
      <c r="L69">
        <v>2915</v>
      </c>
      <c r="M69">
        <v>10430</v>
      </c>
      <c r="N69">
        <v>1499</v>
      </c>
      <c r="O69">
        <v>1806</v>
      </c>
      <c r="P69">
        <v>1578920</v>
      </c>
      <c r="Q69">
        <v>1578923</v>
      </c>
      <c r="R69" s="446">
        <f t="shared" si="1"/>
        <v>601</v>
      </c>
    </row>
    <row r="70" spans="1:18" x14ac:dyDescent="0.15">
      <c r="A70">
        <v>2015</v>
      </c>
      <c r="B70" t="s">
        <v>1592</v>
      </c>
      <c r="C70">
        <v>2518850</v>
      </c>
      <c r="D70" t="s">
        <v>1626</v>
      </c>
      <c r="E70">
        <v>3</v>
      </c>
      <c r="F70">
        <v>0</v>
      </c>
      <c r="G70">
        <v>0</v>
      </c>
      <c r="H70">
        <v>0</v>
      </c>
      <c r="I70">
        <v>0</v>
      </c>
      <c r="J70">
        <v>114681</v>
      </c>
      <c r="K70">
        <v>204825</v>
      </c>
      <c r="L70">
        <v>596</v>
      </c>
      <c r="M70">
        <v>2133</v>
      </c>
      <c r="N70">
        <v>306</v>
      </c>
      <c r="O70">
        <v>369</v>
      </c>
      <c r="P70">
        <v>322912</v>
      </c>
      <c r="Q70">
        <v>0</v>
      </c>
      <c r="R70" s="446">
        <f t="shared" si="1"/>
        <v>601</v>
      </c>
    </row>
    <row r="71" spans="1:18" x14ac:dyDescent="0.15">
      <c r="A71">
        <v>2015</v>
      </c>
      <c r="B71" t="s">
        <v>1627</v>
      </c>
      <c r="C71">
        <v>2250728</v>
      </c>
      <c r="D71" t="s">
        <v>1628</v>
      </c>
      <c r="E71">
        <v>1</v>
      </c>
      <c r="F71">
        <v>5074209</v>
      </c>
      <c r="G71">
        <v>2020430</v>
      </c>
      <c r="H71">
        <v>0</v>
      </c>
      <c r="I71">
        <v>0</v>
      </c>
      <c r="J71">
        <v>0</v>
      </c>
      <c r="K71">
        <v>0</v>
      </c>
      <c r="L71">
        <v>0</v>
      </c>
      <c r="M71">
        <v>0</v>
      </c>
      <c r="N71">
        <v>0</v>
      </c>
      <c r="O71">
        <v>0</v>
      </c>
      <c r="P71">
        <v>7094639</v>
      </c>
      <c r="Q71">
        <v>1407067</v>
      </c>
      <c r="R71" s="446">
        <f t="shared" si="1"/>
        <v>658</v>
      </c>
    </row>
    <row r="72" spans="1:18" x14ac:dyDescent="0.15">
      <c r="A72">
        <v>2015</v>
      </c>
      <c r="B72" t="s">
        <v>1627</v>
      </c>
      <c r="C72">
        <v>2250728</v>
      </c>
      <c r="D72" t="s">
        <v>1628</v>
      </c>
      <c r="E72">
        <v>2</v>
      </c>
      <c r="F72">
        <v>1006367</v>
      </c>
      <c r="G72">
        <v>400711</v>
      </c>
      <c r="H72">
        <v>0</v>
      </c>
      <c r="I72">
        <v>0</v>
      </c>
      <c r="J72">
        <v>0</v>
      </c>
      <c r="K72">
        <v>0</v>
      </c>
      <c r="L72">
        <v>0</v>
      </c>
      <c r="M72">
        <v>0</v>
      </c>
      <c r="N72">
        <v>0</v>
      </c>
      <c r="O72">
        <v>0</v>
      </c>
      <c r="P72">
        <v>1407079</v>
      </c>
      <c r="Q72">
        <v>1407067</v>
      </c>
      <c r="R72" s="446">
        <f t="shared" si="1"/>
        <v>658</v>
      </c>
    </row>
    <row r="73" spans="1:18" x14ac:dyDescent="0.15">
      <c r="A73">
        <v>2015</v>
      </c>
      <c r="B73" t="s">
        <v>1627</v>
      </c>
      <c r="C73">
        <v>2250728</v>
      </c>
      <c r="D73" t="s">
        <v>1628</v>
      </c>
      <c r="E73">
        <v>3</v>
      </c>
      <c r="F73">
        <v>4067841</v>
      </c>
      <c r="G73">
        <v>1619718</v>
      </c>
      <c r="H73">
        <v>0</v>
      </c>
      <c r="I73">
        <v>0</v>
      </c>
      <c r="J73">
        <v>0</v>
      </c>
      <c r="K73">
        <v>0</v>
      </c>
      <c r="L73">
        <v>0</v>
      </c>
      <c r="M73">
        <v>0</v>
      </c>
      <c r="N73">
        <v>0</v>
      </c>
      <c r="O73">
        <v>0</v>
      </c>
      <c r="P73">
        <v>5687559</v>
      </c>
      <c r="Q73">
        <v>0</v>
      </c>
      <c r="R73" s="446">
        <f t="shared" si="1"/>
        <v>658</v>
      </c>
    </row>
    <row r="74" spans="1:18" x14ac:dyDescent="0.15">
      <c r="A74">
        <v>2015</v>
      </c>
      <c r="B74" t="s">
        <v>1629</v>
      </c>
      <c r="C74">
        <v>3264275</v>
      </c>
      <c r="D74" t="s">
        <v>1630</v>
      </c>
      <c r="E74">
        <v>1</v>
      </c>
      <c r="F74">
        <v>0</v>
      </c>
      <c r="G74">
        <v>0</v>
      </c>
      <c r="H74">
        <v>0</v>
      </c>
      <c r="I74">
        <v>0</v>
      </c>
      <c r="J74">
        <v>156054</v>
      </c>
      <c r="K74">
        <v>1485133</v>
      </c>
      <c r="L74">
        <v>811</v>
      </c>
      <c r="M74">
        <v>15467</v>
      </c>
      <c r="N74">
        <v>417</v>
      </c>
      <c r="O74">
        <v>2678</v>
      </c>
      <c r="P74">
        <v>1660562</v>
      </c>
      <c r="Q74">
        <v>1578923</v>
      </c>
      <c r="R74" s="446">
        <f t="shared" si="1"/>
        <v>659</v>
      </c>
    </row>
    <row r="75" spans="1:18" x14ac:dyDescent="0.15">
      <c r="A75">
        <v>2015</v>
      </c>
      <c r="B75" t="s">
        <v>1629</v>
      </c>
      <c r="C75">
        <v>3264275</v>
      </c>
      <c r="D75" t="s">
        <v>1630</v>
      </c>
      <c r="E75">
        <v>2</v>
      </c>
      <c r="F75">
        <v>0</v>
      </c>
      <c r="G75">
        <v>0</v>
      </c>
      <c r="H75">
        <v>0</v>
      </c>
      <c r="I75">
        <v>0</v>
      </c>
      <c r="J75">
        <v>148382</v>
      </c>
      <c r="K75">
        <v>1412124</v>
      </c>
      <c r="L75">
        <v>771</v>
      </c>
      <c r="M75">
        <v>14706</v>
      </c>
      <c r="N75">
        <v>396</v>
      </c>
      <c r="O75">
        <v>2546</v>
      </c>
      <c r="P75">
        <v>1578928</v>
      </c>
      <c r="Q75">
        <v>1578923</v>
      </c>
      <c r="R75" s="446">
        <f t="shared" si="1"/>
        <v>659</v>
      </c>
    </row>
    <row r="76" spans="1:18" x14ac:dyDescent="0.15">
      <c r="A76">
        <v>2015</v>
      </c>
      <c r="B76" t="s">
        <v>1629</v>
      </c>
      <c r="C76">
        <v>3264275</v>
      </c>
      <c r="D76" t="s">
        <v>1630</v>
      </c>
      <c r="E76">
        <v>3</v>
      </c>
      <c r="F76">
        <v>0</v>
      </c>
      <c r="G76">
        <v>0</v>
      </c>
      <c r="H76">
        <v>0</v>
      </c>
      <c r="I76">
        <v>0</v>
      </c>
      <c r="J76">
        <v>7671</v>
      </c>
      <c r="K76">
        <v>73009</v>
      </c>
      <c r="L76">
        <v>39</v>
      </c>
      <c r="M76">
        <v>760</v>
      </c>
      <c r="N76">
        <v>20</v>
      </c>
      <c r="O76">
        <v>131</v>
      </c>
      <c r="P76">
        <v>81633</v>
      </c>
      <c r="Q76">
        <v>0</v>
      </c>
      <c r="R76" s="446">
        <f t="shared" si="1"/>
        <v>659</v>
      </c>
    </row>
    <row r="77" spans="1:18" x14ac:dyDescent="0.15">
      <c r="A77">
        <v>2015</v>
      </c>
      <c r="B77" t="s">
        <v>1631</v>
      </c>
      <c r="C77">
        <v>3335225</v>
      </c>
      <c r="D77" t="s">
        <v>1632</v>
      </c>
      <c r="E77">
        <v>1</v>
      </c>
      <c r="F77">
        <v>0</v>
      </c>
      <c r="G77">
        <v>0</v>
      </c>
      <c r="H77">
        <v>0</v>
      </c>
      <c r="I77">
        <v>0</v>
      </c>
      <c r="J77">
        <v>405787</v>
      </c>
      <c r="K77">
        <v>1198828</v>
      </c>
      <c r="L77">
        <v>2109</v>
      </c>
      <c r="M77">
        <v>12485</v>
      </c>
      <c r="N77">
        <v>1084</v>
      </c>
      <c r="O77">
        <v>2162</v>
      </c>
      <c r="P77">
        <v>1622457</v>
      </c>
      <c r="Q77">
        <v>1245953</v>
      </c>
      <c r="R77" s="446">
        <f t="shared" si="1"/>
        <v>661</v>
      </c>
    </row>
    <row r="78" spans="1:18" x14ac:dyDescent="0.15">
      <c r="A78">
        <v>2015</v>
      </c>
      <c r="B78" t="s">
        <v>1631</v>
      </c>
      <c r="C78">
        <v>3335225</v>
      </c>
      <c r="D78" t="s">
        <v>1632</v>
      </c>
      <c r="E78">
        <v>2</v>
      </c>
      <c r="F78">
        <v>0</v>
      </c>
      <c r="G78">
        <v>0</v>
      </c>
      <c r="H78">
        <v>0</v>
      </c>
      <c r="I78">
        <v>0</v>
      </c>
      <c r="J78">
        <v>311620</v>
      </c>
      <c r="K78">
        <v>920628</v>
      </c>
      <c r="L78">
        <v>1620</v>
      </c>
      <c r="M78">
        <v>9588</v>
      </c>
      <c r="N78">
        <v>833</v>
      </c>
      <c r="O78">
        <v>1660</v>
      </c>
      <c r="P78">
        <v>1245950</v>
      </c>
      <c r="Q78">
        <v>1245953</v>
      </c>
      <c r="R78" s="446">
        <f t="shared" si="1"/>
        <v>661</v>
      </c>
    </row>
    <row r="79" spans="1:18" x14ac:dyDescent="0.15">
      <c r="A79">
        <v>2015</v>
      </c>
      <c r="B79" t="s">
        <v>1631</v>
      </c>
      <c r="C79">
        <v>3335225</v>
      </c>
      <c r="D79" t="s">
        <v>1632</v>
      </c>
      <c r="E79">
        <v>3</v>
      </c>
      <c r="F79">
        <v>0</v>
      </c>
      <c r="G79">
        <v>0</v>
      </c>
      <c r="H79">
        <v>0</v>
      </c>
      <c r="I79">
        <v>0</v>
      </c>
      <c r="J79">
        <v>94167</v>
      </c>
      <c r="K79">
        <v>278200</v>
      </c>
      <c r="L79">
        <v>489</v>
      </c>
      <c r="M79">
        <v>2897</v>
      </c>
      <c r="N79">
        <v>251</v>
      </c>
      <c r="O79">
        <v>501</v>
      </c>
      <c r="P79">
        <v>376507</v>
      </c>
      <c r="Q79">
        <v>0</v>
      </c>
      <c r="R79" s="446">
        <f t="shared" si="1"/>
        <v>661</v>
      </c>
    </row>
    <row r="80" spans="1:18" x14ac:dyDescent="0.15">
      <c r="A80">
        <v>2015</v>
      </c>
      <c r="B80" t="s">
        <v>1633</v>
      </c>
      <c r="C80">
        <v>3114269</v>
      </c>
      <c r="D80" t="s">
        <v>1634</v>
      </c>
      <c r="E80">
        <v>1</v>
      </c>
      <c r="F80">
        <v>0</v>
      </c>
      <c r="G80">
        <v>0</v>
      </c>
      <c r="H80">
        <v>0</v>
      </c>
      <c r="I80">
        <v>0</v>
      </c>
      <c r="J80">
        <v>737162</v>
      </c>
      <c r="K80">
        <v>887059</v>
      </c>
      <c r="L80">
        <v>3832</v>
      </c>
      <c r="M80">
        <v>9238</v>
      </c>
      <c r="N80">
        <v>1970</v>
      </c>
      <c r="O80">
        <v>1599</v>
      </c>
      <c r="P80">
        <v>1640863</v>
      </c>
      <c r="Q80">
        <v>1245953</v>
      </c>
      <c r="R80" s="446">
        <f t="shared" si="1"/>
        <v>663</v>
      </c>
    </row>
    <row r="81" spans="1:18" x14ac:dyDescent="0.15">
      <c r="A81">
        <v>2015</v>
      </c>
      <c r="B81" t="s">
        <v>1633</v>
      </c>
      <c r="C81">
        <v>3114269</v>
      </c>
      <c r="D81" t="s">
        <v>1634</v>
      </c>
      <c r="E81">
        <v>2</v>
      </c>
      <c r="F81">
        <v>0</v>
      </c>
      <c r="G81">
        <v>0</v>
      </c>
      <c r="H81">
        <v>0</v>
      </c>
      <c r="I81">
        <v>0</v>
      </c>
      <c r="J81">
        <v>559749</v>
      </c>
      <c r="K81">
        <v>673570</v>
      </c>
      <c r="L81">
        <v>2910</v>
      </c>
      <c r="M81">
        <v>7015</v>
      </c>
      <c r="N81">
        <v>1496</v>
      </c>
      <c r="O81">
        <v>1214</v>
      </c>
      <c r="P81">
        <v>1245956</v>
      </c>
      <c r="Q81">
        <v>1245953</v>
      </c>
      <c r="R81" s="446">
        <f t="shared" si="1"/>
        <v>663</v>
      </c>
    </row>
    <row r="82" spans="1:18" x14ac:dyDescent="0.15">
      <c r="A82">
        <v>2015</v>
      </c>
      <c r="B82" t="s">
        <v>1633</v>
      </c>
      <c r="C82">
        <v>3114269</v>
      </c>
      <c r="D82" t="s">
        <v>1634</v>
      </c>
      <c r="E82">
        <v>3</v>
      </c>
      <c r="F82">
        <v>0</v>
      </c>
      <c r="G82">
        <v>0</v>
      </c>
      <c r="H82">
        <v>0</v>
      </c>
      <c r="I82">
        <v>0</v>
      </c>
      <c r="J82">
        <v>177412</v>
      </c>
      <c r="K82">
        <v>213488</v>
      </c>
      <c r="L82">
        <v>922</v>
      </c>
      <c r="M82">
        <v>2223</v>
      </c>
      <c r="N82">
        <v>474</v>
      </c>
      <c r="O82">
        <v>385</v>
      </c>
      <c r="P82">
        <v>394906</v>
      </c>
      <c r="Q82">
        <v>0</v>
      </c>
      <c r="R82" s="446">
        <f t="shared" si="1"/>
        <v>663</v>
      </c>
    </row>
    <row r="83" spans="1:18" x14ac:dyDescent="0.15">
      <c r="A83">
        <v>2015</v>
      </c>
      <c r="B83" t="s">
        <v>1635</v>
      </c>
      <c r="C83">
        <v>3077773</v>
      </c>
      <c r="D83" t="s">
        <v>1636</v>
      </c>
      <c r="E83">
        <v>1</v>
      </c>
      <c r="F83">
        <v>0</v>
      </c>
      <c r="G83">
        <v>0</v>
      </c>
      <c r="H83">
        <v>0</v>
      </c>
      <c r="I83">
        <v>0</v>
      </c>
      <c r="J83">
        <v>374206</v>
      </c>
      <c r="K83">
        <v>888536</v>
      </c>
      <c r="L83">
        <v>1945</v>
      </c>
      <c r="M83">
        <v>9253</v>
      </c>
      <c r="N83">
        <v>1000</v>
      </c>
      <c r="O83">
        <v>1602</v>
      </c>
      <c r="P83">
        <v>1276545</v>
      </c>
      <c r="Q83">
        <v>1245953</v>
      </c>
      <c r="R83" s="446">
        <f t="shared" si="1"/>
        <v>811</v>
      </c>
    </row>
    <row r="84" spans="1:18" x14ac:dyDescent="0.15">
      <c r="A84">
        <v>2015</v>
      </c>
      <c r="B84" t="s">
        <v>1635</v>
      </c>
      <c r="C84">
        <v>3077773</v>
      </c>
      <c r="D84" t="s">
        <v>1636</v>
      </c>
      <c r="E84">
        <v>2</v>
      </c>
      <c r="F84">
        <v>0</v>
      </c>
      <c r="G84">
        <v>0</v>
      </c>
      <c r="H84">
        <v>0</v>
      </c>
      <c r="I84">
        <v>0</v>
      </c>
      <c r="J84">
        <v>365240</v>
      </c>
      <c r="K84">
        <v>867247</v>
      </c>
      <c r="L84">
        <v>1898</v>
      </c>
      <c r="M84">
        <v>9032</v>
      </c>
      <c r="N84">
        <v>976</v>
      </c>
      <c r="O84">
        <v>1564</v>
      </c>
      <c r="P84">
        <v>1245959</v>
      </c>
      <c r="Q84">
        <v>1245953</v>
      </c>
      <c r="R84" s="446">
        <f t="shared" si="1"/>
        <v>811</v>
      </c>
    </row>
    <row r="85" spans="1:18" x14ac:dyDescent="0.15">
      <c r="A85">
        <v>2015</v>
      </c>
      <c r="B85" t="s">
        <v>1635</v>
      </c>
      <c r="C85">
        <v>3077773</v>
      </c>
      <c r="D85" t="s">
        <v>1636</v>
      </c>
      <c r="E85">
        <v>3</v>
      </c>
      <c r="F85">
        <v>0</v>
      </c>
      <c r="G85">
        <v>0</v>
      </c>
      <c r="H85">
        <v>0</v>
      </c>
      <c r="I85">
        <v>0</v>
      </c>
      <c r="J85">
        <v>8965</v>
      </c>
      <c r="K85">
        <v>21289</v>
      </c>
      <c r="L85">
        <v>46</v>
      </c>
      <c r="M85">
        <v>221</v>
      </c>
      <c r="N85">
        <v>23</v>
      </c>
      <c r="O85">
        <v>38</v>
      </c>
      <c r="P85">
        <v>30586</v>
      </c>
      <c r="Q85">
        <v>0</v>
      </c>
      <c r="R85" s="446">
        <f t="shared" si="1"/>
        <v>811</v>
      </c>
    </row>
    <row r="86" spans="1:18" x14ac:dyDescent="0.15">
      <c r="A86">
        <v>2015</v>
      </c>
      <c r="B86" t="s">
        <v>1637</v>
      </c>
      <c r="C86">
        <v>2183203</v>
      </c>
      <c r="D86" t="s">
        <v>1638</v>
      </c>
      <c r="E86">
        <v>1</v>
      </c>
      <c r="F86">
        <v>0</v>
      </c>
      <c r="G86">
        <v>0</v>
      </c>
      <c r="H86">
        <v>0</v>
      </c>
      <c r="I86">
        <v>0</v>
      </c>
      <c r="J86">
        <v>718275</v>
      </c>
      <c r="K86">
        <v>911184</v>
      </c>
      <c r="L86">
        <v>3734</v>
      </c>
      <c r="M86">
        <v>9489</v>
      </c>
      <c r="N86">
        <v>1920</v>
      </c>
      <c r="O86">
        <v>1643</v>
      </c>
      <c r="P86">
        <v>1646247</v>
      </c>
      <c r="Q86">
        <v>1106320</v>
      </c>
      <c r="R86" s="446">
        <f t="shared" si="1"/>
        <v>813</v>
      </c>
    </row>
    <row r="87" spans="1:18" x14ac:dyDescent="0.15">
      <c r="A87">
        <v>2015</v>
      </c>
      <c r="B87" t="s">
        <v>1637</v>
      </c>
      <c r="C87">
        <v>2183203</v>
      </c>
      <c r="D87" t="s">
        <v>1638</v>
      </c>
      <c r="E87">
        <v>2</v>
      </c>
      <c r="F87">
        <v>0</v>
      </c>
      <c r="G87">
        <v>0</v>
      </c>
      <c r="H87">
        <v>0</v>
      </c>
      <c r="I87">
        <v>0</v>
      </c>
      <c r="J87">
        <v>482702</v>
      </c>
      <c r="K87">
        <v>612343</v>
      </c>
      <c r="L87">
        <v>2509</v>
      </c>
      <c r="M87">
        <v>6377</v>
      </c>
      <c r="N87">
        <v>1290</v>
      </c>
      <c r="O87">
        <v>1104</v>
      </c>
      <c r="P87">
        <v>1106327</v>
      </c>
      <c r="Q87">
        <v>1106320</v>
      </c>
      <c r="R87" s="446">
        <f t="shared" si="1"/>
        <v>813</v>
      </c>
    </row>
    <row r="88" spans="1:18" x14ac:dyDescent="0.15">
      <c r="A88">
        <v>2015</v>
      </c>
      <c r="B88" t="s">
        <v>1637</v>
      </c>
      <c r="C88">
        <v>2183203</v>
      </c>
      <c r="D88" t="s">
        <v>1638</v>
      </c>
      <c r="E88">
        <v>3</v>
      </c>
      <c r="F88">
        <v>0</v>
      </c>
      <c r="G88">
        <v>0</v>
      </c>
      <c r="H88">
        <v>0</v>
      </c>
      <c r="I88">
        <v>0</v>
      </c>
      <c r="J88">
        <v>235572</v>
      </c>
      <c r="K88">
        <v>298841</v>
      </c>
      <c r="L88">
        <v>1224</v>
      </c>
      <c r="M88">
        <v>3112</v>
      </c>
      <c r="N88">
        <v>629</v>
      </c>
      <c r="O88">
        <v>538</v>
      </c>
      <c r="P88">
        <v>539919</v>
      </c>
      <c r="Q88">
        <v>0</v>
      </c>
      <c r="R88" s="446">
        <f t="shared" si="1"/>
        <v>813</v>
      </c>
    </row>
    <row r="89" spans="1:18" x14ac:dyDescent="0.15">
      <c r="A89">
        <v>2015</v>
      </c>
      <c r="B89" t="s">
        <v>1597</v>
      </c>
      <c r="C89">
        <v>3053148</v>
      </c>
      <c r="D89" t="s">
        <v>1639</v>
      </c>
      <c r="E89">
        <v>1</v>
      </c>
      <c r="F89">
        <v>0</v>
      </c>
      <c r="G89">
        <v>0</v>
      </c>
      <c r="H89">
        <v>2579810</v>
      </c>
      <c r="I89">
        <v>962861</v>
      </c>
      <c r="J89">
        <v>115879</v>
      </c>
      <c r="K89">
        <v>38221</v>
      </c>
      <c r="L89">
        <v>0</v>
      </c>
      <c r="M89">
        <v>0</v>
      </c>
      <c r="N89">
        <v>0</v>
      </c>
      <c r="O89">
        <v>0</v>
      </c>
      <c r="P89">
        <v>3696773</v>
      </c>
      <c r="Q89">
        <v>1245953</v>
      </c>
      <c r="R89" s="446">
        <f t="shared" si="1"/>
        <v>855</v>
      </c>
    </row>
    <row r="90" spans="1:18" x14ac:dyDescent="0.15">
      <c r="A90">
        <v>2015</v>
      </c>
      <c r="B90" t="s">
        <v>1597</v>
      </c>
      <c r="C90">
        <v>3053148</v>
      </c>
      <c r="D90" t="s">
        <v>1639</v>
      </c>
      <c r="E90">
        <v>2</v>
      </c>
      <c r="F90">
        <v>0</v>
      </c>
      <c r="G90">
        <v>0</v>
      </c>
      <c r="H90">
        <v>869499</v>
      </c>
      <c r="I90">
        <v>324522</v>
      </c>
      <c r="J90">
        <v>39055</v>
      </c>
      <c r="K90">
        <v>12882</v>
      </c>
      <c r="L90">
        <v>0</v>
      </c>
      <c r="M90">
        <v>0</v>
      </c>
      <c r="N90">
        <v>0</v>
      </c>
      <c r="O90">
        <v>0</v>
      </c>
      <c r="P90">
        <v>1245960</v>
      </c>
      <c r="Q90">
        <v>1245953</v>
      </c>
      <c r="R90" s="446">
        <f t="shared" si="1"/>
        <v>855</v>
      </c>
    </row>
    <row r="91" spans="1:18" x14ac:dyDescent="0.15">
      <c r="A91">
        <v>2015</v>
      </c>
      <c r="B91" t="s">
        <v>1597</v>
      </c>
      <c r="C91">
        <v>3053148</v>
      </c>
      <c r="D91" t="s">
        <v>1639</v>
      </c>
      <c r="E91">
        <v>3</v>
      </c>
      <c r="F91">
        <v>0</v>
      </c>
      <c r="G91">
        <v>0</v>
      </c>
      <c r="H91">
        <v>1710311</v>
      </c>
      <c r="I91">
        <v>638338</v>
      </c>
      <c r="J91">
        <v>76823</v>
      </c>
      <c r="K91">
        <v>25339</v>
      </c>
      <c r="L91">
        <v>0</v>
      </c>
      <c r="M91">
        <v>0</v>
      </c>
      <c r="N91">
        <v>0</v>
      </c>
      <c r="O91">
        <v>0</v>
      </c>
      <c r="P91">
        <v>2450812</v>
      </c>
      <c r="Q91">
        <v>0</v>
      </c>
      <c r="R91" s="446">
        <f t="shared" si="1"/>
        <v>855</v>
      </c>
    </row>
    <row r="92" spans="1:18" x14ac:dyDescent="0.15">
      <c r="A92">
        <v>2015</v>
      </c>
      <c r="B92" t="s">
        <v>1599</v>
      </c>
      <c r="C92">
        <v>3015168</v>
      </c>
      <c r="D92" t="s">
        <v>1640</v>
      </c>
      <c r="E92">
        <v>1</v>
      </c>
      <c r="F92">
        <v>0</v>
      </c>
      <c r="G92">
        <v>0</v>
      </c>
      <c r="H92">
        <v>0</v>
      </c>
      <c r="I92">
        <v>0</v>
      </c>
      <c r="J92">
        <v>644254</v>
      </c>
      <c r="K92">
        <v>389153</v>
      </c>
      <c r="L92">
        <v>3349</v>
      </c>
      <c r="M92">
        <v>4052</v>
      </c>
      <c r="N92">
        <v>1722</v>
      </c>
      <c r="O92">
        <v>701</v>
      </c>
      <c r="P92">
        <v>1043234</v>
      </c>
      <c r="Q92">
        <v>988169</v>
      </c>
      <c r="R92" s="446">
        <f t="shared" si="1"/>
        <v>865</v>
      </c>
    </row>
    <row r="93" spans="1:18" x14ac:dyDescent="0.15">
      <c r="A93">
        <v>2015</v>
      </c>
      <c r="B93" t="s">
        <v>1599</v>
      </c>
      <c r="C93">
        <v>3015168</v>
      </c>
      <c r="D93" t="s">
        <v>1640</v>
      </c>
      <c r="E93">
        <v>2</v>
      </c>
      <c r="F93">
        <v>0</v>
      </c>
      <c r="G93">
        <v>0</v>
      </c>
      <c r="H93">
        <v>0</v>
      </c>
      <c r="I93">
        <v>0</v>
      </c>
      <c r="J93">
        <v>610251</v>
      </c>
      <c r="K93">
        <v>368613</v>
      </c>
      <c r="L93">
        <v>3172</v>
      </c>
      <c r="M93">
        <v>3838</v>
      </c>
      <c r="N93">
        <v>1631</v>
      </c>
      <c r="O93">
        <v>664</v>
      </c>
      <c r="P93">
        <v>988172</v>
      </c>
      <c r="Q93">
        <v>988169</v>
      </c>
      <c r="R93" s="446">
        <f t="shared" si="1"/>
        <v>865</v>
      </c>
    </row>
    <row r="94" spans="1:18" x14ac:dyDescent="0.15">
      <c r="A94">
        <v>2015</v>
      </c>
      <c r="B94" t="s">
        <v>1599</v>
      </c>
      <c r="C94">
        <v>3015168</v>
      </c>
      <c r="D94" t="s">
        <v>1640</v>
      </c>
      <c r="E94">
        <v>3</v>
      </c>
      <c r="F94">
        <v>0</v>
      </c>
      <c r="G94">
        <v>0</v>
      </c>
      <c r="H94">
        <v>0</v>
      </c>
      <c r="I94">
        <v>0</v>
      </c>
      <c r="J94">
        <v>34003</v>
      </c>
      <c r="K94">
        <v>20539</v>
      </c>
      <c r="L94">
        <v>176</v>
      </c>
      <c r="M94">
        <v>213</v>
      </c>
      <c r="N94">
        <v>90</v>
      </c>
      <c r="O94">
        <v>37</v>
      </c>
      <c r="P94">
        <v>55061</v>
      </c>
      <c r="Q94">
        <v>0</v>
      </c>
      <c r="R94" s="446">
        <f t="shared" si="1"/>
        <v>865</v>
      </c>
    </row>
    <row r="95" spans="1:18" x14ac:dyDescent="0.15">
      <c r="A95">
        <v>2015</v>
      </c>
      <c r="B95" t="s">
        <v>1641</v>
      </c>
      <c r="C95">
        <v>54864</v>
      </c>
      <c r="D95" t="s">
        <v>1642</v>
      </c>
      <c r="E95">
        <v>1</v>
      </c>
      <c r="F95">
        <v>0</v>
      </c>
      <c r="G95">
        <v>0</v>
      </c>
      <c r="H95">
        <v>0</v>
      </c>
      <c r="I95">
        <v>0</v>
      </c>
      <c r="J95">
        <v>559900</v>
      </c>
      <c r="K95">
        <v>444766</v>
      </c>
      <c r="L95">
        <v>2911</v>
      </c>
      <c r="M95">
        <v>4632</v>
      </c>
      <c r="N95">
        <v>1496</v>
      </c>
      <c r="O95">
        <v>802</v>
      </c>
      <c r="P95">
        <v>1014509</v>
      </c>
      <c r="Q95">
        <v>988169</v>
      </c>
      <c r="R95" s="446">
        <f t="shared" si="1"/>
        <v>917</v>
      </c>
    </row>
    <row r="96" spans="1:18" x14ac:dyDescent="0.15">
      <c r="A96">
        <v>2015</v>
      </c>
      <c r="B96" t="s">
        <v>1641</v>
      </c>
      <c r="C96">
        <v>54864</v>
      </c>
      <c r="D96" t="s">
        <v>1642</v>
      </c>
      <c r="E96">
        <v>2</v>
      </c>
      <c r="F96">
        <v>0</v>
      </c>
      <c r="G96">
        <v>0</v>
      </c>
      <c r="H96">
        <v>0</v>
      </c>
      <c r="I96">
        <v>0</v>
      </c>
      <c r="J96">
        <v>545365</v>
      </c>
      <c r="K96">
        <v>433220</v>
      </c>
      <c r="L96">
        <v>2835</v>
      </c>
      <c r="M96">
        <v>4511</v>
      </c>
      <c r="N96">
        <v>1458</v>
      </c>
      <c r="O96">
        <v>781</v>
      </c>
      <c r="P96">
        <v>988172</v>
      </c>
      <c r="Q96">
        <v>988169</v>
      </c>
      <c r="R96" s="446">
        <f t="shared" si="1"/>
        <v>917</v>
      </c>
    </row>
    <row r="97" spans="1:18" x14ac:dyDescent="0.15">
      <c r="A97">
        <v>2015</v>
      </c>
      <c r="B97" t="s">
        <v>1641</v>
      </c>
      <c r="C97">
        <v>54864</v>
      </c>
      <c r="D97" t="s">
        <v>1642</v>
      </c>
      <c r="E97">
        <v>3</v>
      </c>
      <c r="F97">
        <v>0</v>
      </c>
      <c r="G97">
        <v>0</v>
      </c>
      <c r="H97">
        <v>0</v>
      </c>
      <c r="I97">
        <v>0</v>
      </c>
      <c r="J97">
        <v>14535</v>
      </c>
      <c r="K97">
        <v>11546</v>
      </c>
      <c r="L97">
        <v>75</v>
      </c>
      <c r="M97">
        <v>120</v>
      </c>
      <c r="N97">
        <v>38</v>
      </c>
      <c r="O97">
        <v>20</v>
      </c>
      <c r="P97">
        <v>26336</v>
      </c>
      <c r="Q97">
        <v>0</v>
      </c>
      <c r="R97" s="446">
        <f t="shared" si="1"/>
        <v>917</v>
      </c>
    </row>
    <row r="98" spans="1:18" x14ac:dyDescent="0.15">
      <c r="A98">
        <v>2015</v>
      </c>
      <c r="B98" t="s">
        <v>1643</v>
      </c>
      <c r="C98">
        <v>2941730</v>
      </c>
      <c r="D98" t="s">
        <v>1644</v>
      </c>
      <c r="E98">
        <v>1</v>
      </c>
      <c r="F98">
        <v>0</v>
      </c>
      <c r="G98">
        <v>0</v>
      </c>
      <c r="H98">
        <v>0</v>
      </c>
      <c r="I98">
        <v>0</v>
      </c>
      <c r="J98">
        <v>326229</v>
      </c>
      <c r="K98">
        <v>698657</v>
      </c>
      <c r="L98">
        <v>1696</v>
      </c>
      <c r="M98">
        <v>7276</v>
      </c>
      <c r="N98">
        <v>872</v>
      </c>
      <c r="O98">
        <v>1260</v>
      </c>
      <c r="P98">
        <v>1035991</v>
      </c>
      <c r="Q98">
        <v>880760</v>
      </c>
      <c r="R98" s="446">
        <f t="shared" si="1"/>
        <v>924</v>
      </c>
    </row>
    <row r="99" spans="1:18" x14ac:dyDescent="0.15">
      <c r="A99">
        <v>2015</v>
      </c>
      <c r="B99" t="s">
        <v>1643</v>
      </c>
      <c r="C99">
        <v>2941730</v>
      </c>
      <c r="D99" t="s">
        <v>1644</v>
      </c>
      <c r="E99">
        <v>2</v>
      </c>
      <c r="F99">
        <v>0</v>
      </c>
      <c r="G99">
        <v>0</v>
      </c>
      <c r="H99">
        <v>0</v>
      </c>
      <c r="I99">
        <v>0</v>
      </c>
      <c r="J99">
        <v>277347</v>
      </c>
      <c r="K99">
        <v>593970</v>
      </c>
      <c r="L99">
        <v>1441</v>
      </c>
      <c r="M99">
        <v>6186</v>
      </c>
      <c r="N99">
        <v>741</v>
      </c>
      <c r="O99">
        <v>1071</v>
      </c>
      <c r="P99">
        <v>880758</v>
      </c>
      <c r="Q99">
        <v>880760</v>
      </c>
      <c r="R99" s="446">
        <f t="shared" si="1"/>
        <v>924</v>
      </c>
    </row>
    <row r="100" spans="1:18" x14ac:dyDescent="0.15">
      <c r="A100">
        <v>2015</v>
      </c>
      <c r="B100" t="s">
        <v>1643</v>
      </c>
      <c r="C100">
        <v>2941730</v>
      </c>
      <c r="D100" t="s">
        <v>1644</v>
      </c>
      <c r="E100">
        <v>3</v>
      </c>
      <c r="F100">
        <v>0</v>
      </c>
      <c r="G100">
        <v>0</v>
      </c>
      <c r="H100">
        <v>0</v>
      </c>
      <c r="I100">
        <v>0</v>
      </c>
      <c r="J100">
        <v>48882</v>
      </c>
      <c r="K100">
        <v>104686</v>
      </c>
      <c r="L100">
        <v>254</v>
      </c>
      <c r="M100">
        <v>1090</v>
      </c>
      <c r="N100">
        <v>130</v>
      </c>
      <c r="O100">
        <v>188</v>
      </c>
      <c r="P100">
        <v>155232</v>
      </c>
      <c r="Q100">
        <v>0</v>
      </c>
      <c r="R100" s="446">
        <f t="shared" si="1"/>
        <v>924</v>
      </c>
    </row>
    <row r="101" spans="1:18" x14ac:dyDescent="0.15">
      <c r="A101">
        <v>2015</v>
      </c>
      <c r="B101" t="s">
        <v>1645</v>
      </c>
      <c r="C101">
        <v>2230549</v>
      </c>
      <c r="D101" t="s">
        <v>1646</v>
      </c>
      <c r="E101">
        <v>1</v>
      </c>
      <c r="F101">
        <v>0</v>
      </c>
      <c r="G101">
        <v>0</v>
      </c>
      <c r="H101">
        <v>0</v>
      </c>
      <c r="I101">
        <v>0</v>
      </c>
      <c r="J101">
        <v>457629</v>
      </c>
      <c r="K101">
        <v>1078279</v>
      </c>
      <c r="L101">
        <v>2379</v>
      </c>
      <c r="M101">
        <v>11229</v>
      </c>
      <c r="N101">
        <v>1223</v>
      </c>
      <c r="O101">
        <v>1944</v>
      </c>
      <c r="P101">
        <v>1552687</v>
      </c>
      <c r="Q101">
        <v>880760</v>
      </c>
      <c r="R101" s="446">
        <f t="shared" si="1"/>
        <v>926</v>
      </c>
    </row>
    <row r="102" spans="1:18" x14ac:dyDescent="0.15">
      <c r="A102">
        <v>2015</v>
      </c>
      <c r="B102" t="s">
        <v>1645</v>
      </c>
      <c r="C102">
        <v>2230549</v>
      </c>
      <c r="D102" t="s">
        <v>1646</v>
      </c>
      <c r="E102">
        <v>2</v>
      </c>
      <c r="F102">
        <v>0</v>
      </c>
      <c r="G102">
        <v>0</v>
      </c>
      <c r="H102">
        <v>0</v>
      </c>
      <c r="I102">
        <v>0</v>
      </c>
      <c r="J102">
        <v>259590</v>
      </c>
      <c r="K102">
        <v>611654</v>
      </c>
      <c r="L102">
        <v>1349</v>
      </c>
      <c r="M102">
        <v>6370</v>
      </c>
      <c r="N102">
        <v>694</v>
      </c>
      <c r="O102">
        <v>1103</v>
      </c>
      <c r="P102">
        <v>880761</v>
      </c>
      <c r="Q102">
        <v>880760</v>
      </c>
      <c r="R102" s="446">
        <f t="shared" si="1"/>
        <v>926</v>
      </c>
    </row>
    <row r="103" spans="1:18" x14ac:dyDescent="0.15">
      <c r="A103">
        <v>2015</v>
      </c>
      <c r="B103" t="s">
        <v>1645</v>
      </c>
      <c r="C103">
        <v>2230549</v>
      </c>
      <c r="D103" t="s">
        <v>1646</v>
      </c>
      <c r="E103">
        <v>3</v>
      </c>
      <c r="F103">
        <v>0</v>
      </c>
      <c r="G103">
        <v>0</v>
      </c>
      <c r="H103">
        <v>0</v>
      </c>
      <c r="I103">
        <v>0</v>
      </c>
      <c r="J103">
        <v>198039</v>
      </c>
      <c r="K103">
        <v>466625</v>
      </c>
      <c r="L103">
        <v>1029</v>
      </c>
      <c r="M103">
        <v>4859</v>
      </c>
      <c r="N103">
        <v>529</v>
      </c>
      <c r="O103">
        <v>841</v>
      </c>
      <c r="P103">
        <v>671925</v>
      </c>
      <c r="Q103">
        <v>0</v>
      </c>
      <c r="R103" s="446">
        <f t="shared" si="1"/>
        <v>926</v>
      </c>
    </row>
    <row r="104" spans="1:18" x14ac:dyDescent="0.15">
      <c r="A104">
        <v>2015</v>
      </c>
      <c r="B104" t="s">
        <v>1647</v>
      </c>
      <c r="C104">
        <v>2985072</v>
      </c>
      <c r="D104" t="s">
        <v>1648</v>
      </c>
      <c r="E104">
        <v>1</v>
      </c>
      <c r="F104">
        <v>0</v>
      </c>
      <c r="G104">
        <v>0</v>
      </c>
      <c r="H104">
        <v>0</v>
      </c>
      <c r="I104">
        <v>0</v>
      </c>
      <c r="J104">
        <v>904310</v>
      </c>
      <c r="K104">
        <v>598260</v>
      </c>
      <c r="L104">
        <v>4701</v>
      </c>
      <c r="M104">
        <v>6230</v>
      </c>
      <c r="N104">
        <v>2417</v>
      </c>
      <c r="O104">
        <v>1078</v>
      </c>
      <c r="P104">
        <v>1517000</v>
      </c>
      <c r="Q104">
        <v>988169</v>
      </c>
      <c r="R104" s="446">
        <f t="shared" si="1"/>
        <v>934</v>
      </c>
    </row>
    <row r="105" spans="1:18" x14ac:dyDescent="0.15">
      <c r="A105">
        <v>2015</v>
      </c>
      <c r="B105" t="s">
        <v>1647</v>
      </c>
      <c r="C105">
        <v>2985072</v>
      </c>
      <c r="D105" t="s">
        <v>1648</v>
      </c>
      <c r="E105">
        <v>2</v>
      </c>
      <c r="F105">
        <v>0</v>
      </c>
      <c r="G105">
        <v>0</v>
      </c>
      <c r="H105">
        <v>0</v>
      </c>
      <c r="I105">
        <v>0</v>
      </c>
      <c r="J105">
        <v>589067</v>
      </c>
      <c r="K105">
        <v>389706</v>
      </c>
      <c r="L105">
        <v>3062</v>
      </c>
      <c r="M105">
        <v>4058</v>
      </c>
      <c r="N105">
        <v>1574</v>
      </c>
      <c r="O105">
        <v>702</v>
      </c>
      <c r="P105">
        <v>988173</v>
      </c>
      <c r="Q105">
        <v>988169</v>
      </c>
      <c r="R105" s="446">
        <f t="shared" si="1"/>
        <v>934</v>
      </c>
    </row>
    <row r="106" spans="1:18" x14ac:dyDescent="0.15">
      <c r="A106">
        <v>2015</v>
      </c>
      <c r="B106" t="s">
        <v>1647</v>
      </c>
      <c r="C106">
        <v>2985072</v>
      </c>
      <c r="D106" t="s">
        <v>1648</v>
      </c>
      <c r="E106">
        <v>3</v>
      </c>
      <c r="F106">
        <v>0</v>
      </c>
      <c r="G106">
        <v>0</v>
      </c>
      <c r="H106">
        <v>0</v>
      </c>
      <c r="I106">
        <v>0</v>
      </c>
      <c r="J106">
        <v>315242</v>
      </c>
      <c r="K106">
        <v>208553</v>
      </c>
      <c r="L106">
        <v>1638</v>
      </c>
      <c r="M106">
        <v>2172</v>
      </c>
      <c r="N106">
        <v>842</v>
      </c>
      <c r="O106">
        <v>376</v>
      </c>
      <c r="P106">
        <v>528826</v>
      </c>
      <c r="Q106">
        <v>0</v>
      </c>
      <c r="R106" s="446">
        <f t="shared" si="1"/>
        <v>934</v>
      </c>
    </row>
    <row r="107" spans="1:18" x14ac:dyDescent="0.15">
      <c r="A107">
        <v>2015</v>
      </c>
      <c r="B107" t="s">
        <v>1649</v>
      </c>
      <c r="C107">
        <v>2988754</v>
      </c>
      <c r="D107" t="s">
        <v>1650</v>
      </c>
      <c r="E107">
        <v>1</v>
      </c>
      <c r="F107">
        <v>0</v>
      </c>
      <c r="G107">
        <v>0</v>
      </c>
      <c r="H107">
        <v>0</v>
      </c>
      <c r="I107">
        <v>0</v>
      </c>
      <c r="J107">
        <v>413068</v>
      </c>
      <c r="K107">
        <v>636515</v>
      </c>
      <c r="L107">
        <v>2147</v>
      </c>
      <c r="M107">
        <v>6629</v>
      </c>
      <c r="N107">
        <v>1104</v>
      </c>
      <c r="O107">
        <v>1147</v>
      </c>
      <c r="P107">
        <v>1060613</v>
      </c>
      <c r="Q107">
        <v>988169</v>
      </c>
      <c r="R107" s="446">
        <f t="shared" si="1"/>
        <v>960</v>
      </c>
    </row>
    <row r="108" spans="1:18" x14ac:dyDescent="0.15">
      <c r="A108">
        <v>2015</v>
      </c>
      <c r="B108" t="s">
        <v>1649</v>
      </c>
      <c r="C108">
        <v>2988754</v>
      </c>
      <c r="D108" t="s">
        <v>1650</v>
      </c>
      <c r="E108">
        <v>2</v>
      </c>
      <c r="F108">
        <v>0</v>
      </c>
      <c r="G108">
        <v>0</v>
      </c>
      <c r="H108">
        <v>0</v>
      </c>
      <c r="I108">
        <v>0</v>
      </c>
      <c r="J108">
        <v>384856</v>
      </c>
      <c r="K108">
        <v>593041</v>
      </c>
      <c r="L108">
        <v>2000</v>
      </c>
      <c r="M108">
        <v>6176</v>
      </c>
      <c r="N108">
        <v>1028</v>
      </c>
      <c r="O108">
        <v>1069</v>
      </c>
      <c r="P108">
        <v>988173</v>
      </c>
      <c r="Q108">
        <v>988169</v>
      </c>
      <c r="R108" s="446">
        <f t="shared" si="1"/>
        <v>960</v>
      </c>
    </row>
    <row r="109" spans="1:18" x14ac:dyDescent="0.15">
      <c r="A109">
        <v>2015</v>
      </c>
      <c r="B109" t="s">
        <v>1649</v>
      </c>
      <c r="C109">
        <v>2988754</v>
      </c>
      <c r="D109" t="s">
        <v>1650</v>
      </c>
      <c r="E109">
        <v>3</v>
      </c>
      <c r="F109">
        <v>0</v>
      </c>
      <c r="G109">
        <v>0</v>
      </c>
      <c r="H109">
        <v>0</v>
      </c>
      <c r="I109">
        <v>0</v>
      </c>
      <c r="J109">
        <v>28212</v>
      </c>
      <c r="K109">
        <v>43474</v>
      </c>
      <c r="L109">
        <v>146</v>
      </c>
      <c r="M109">
        <v>452</v>
      </c>
      <c r="N109">
        <v>75</v>
      </c>
      <c r="O109">
        <v>78</v>
      </c>
      <c r="P109">
        <v>72439</v>
      </c>
      <c r="Q109">
        <v>0</v>
      </c>
      <c r="R109" s="446">
        <f t="shared" si="1"/>
        <v>960</v>
      </c>
    </row>
    <row r="110" spans="1:18" x14ac:dyDescent="0.15">
      <c r="A110">
        <v>2015</v>
      </c>
      <c r="B110" t="s">
        <v>1651</v>
      </c>
      <c r="C110">
        <v>69799</v>
      </c>
      <c r="D110" t="s">
        <v>1652</v>
      </c>
      <c r="E110">
        <v>1</v>
      </c>
      <c r="F110">
        <v>0</v>
      </c>
      <c r="G110">
        <v>0</v>
      </c>
      <c r="H110">
        <v>0</v>
      </c>
      <c r="I110">
        <v>0</v>
      </c>
      <c r="J110">
        <v>560453</v>
      </c>
      <c r="K110">
        <v>1475655</v>
      </c>
      <c r="L110">
        <v>2913</v>
      </c>
      <c r="M110">
        <v>15368</v>
      </c>
      <c r="N110">
        <v>1498</v>
      </c>
      <c r="O110">
        <v>2661</v>
      </c>
      <c r="P110">
        <v>2058551</v>
      </c>
      <c r="Q110">
        <v>988169</v>
      </c>
      <c r="R110" s="446">
        <f t="shared" si="1"/>
        <v>961</v>
      </c>
    </row>
    <row r="111" spans="1:18" x14ac:dyDescent="0.15">
      <c r="A111">
        <v>2015</v>
      </c>
      <c r="B111" t="s">
        <v>1651</v>
      </c>
      <c r="C111">
        <v>69799</v>
      </c>
      <c r="D111" t="s">
        <v>1652</v>
      </c>
      <c r="E111">
        <v>2</v>
      </c>
      <c r="F111">
        <v>0</v>
      </c>
      <c r="G111">
        <v>0</v>
      </c>
      <c r="H111">
        <v>0</v>
      </c>
      <c r="I111">
        <v>0</v>
      </c>
      <c r="J111">
        <v>269034</v>
      </c>
      <c r="K111">
        <v>708359</v>
      </c>
      <c r="L111">
        <v>1398</v>
      </c>
      <c r="M111">
        <v>7377</v>
      </c>
      <c r="N111">
        <v>719</v>
      </c>
      <c r="O111">
        <v>1277</v>
      </c>
      <c r="P111">
        <v>988166</v>
      </c>
      <c r="Q111">
        <v>988169</v>
      </c>
      <c r="R111" s="446">
        <f t="shared" si="1"/>
        <v>961</v>
      </c>
    </row>
    <row r="112" spans="1:18" x14ac:dyDescent="0.15">
      <c r="A112">
        <v>2015</v>
      </c>
      <c r="B112" t="s">
        <v>1651</v>
      </c>
      <c r="C112">
        <v>69799</v>
      </c>
      <c r="D112" t="s">
        <v>1652</v>
      </c>
      <c r="E112">
        <v>3</v>
      </c>
      <c r="F112">
        <v>0</v>
      </c>
      <c r="G112">
        <v>0</v>
      </c>
      <c r="H112">
        <v>0</v>
      </c>
      <c r="I112">
        <v>0</v>
      </c>
      <c r="J112">
        <v>291419</v>
      </c>
      <c r="K112">
        <v>767296</v>
      </c>
      <c r="L112">
        <v>1515</v>
      </c>
      <c r="M112">
        <v>7991</v>
      </c>
      <c r="N112">
        <v>779</v>
      </c>
      <c r="O112">
        <v>1383</v>
      </c>
      <c r="P112">
        <v>1070385</v>
      </c>
      <c r="Q112">
        <v>0</v>
      </c>
      <c r="R112" s="446">
        <f t="shared" si="1"/>
        <v>961</v>
      </c>
    </row>
    <row r="113" spans="1:18" x14ac:dyDescent="0.15">
      <c r="A113">
        <v>2015</v>
      </c>
      <c r="B113" t="s">
        <v>1653</v>
      </c>
      <c r="C113">
        <v>23682</v>
      </c>
      <c r="D113" t="s">
        <v>1654</v>
      </c>
      <c r="E113">
        <v>1</v>
      </c>
      <c r="F113">
        <v>0</v>
      </c>
      <c r="G113">
        <v>0</v>
      </c>
      <c r="H113">
        <v>0</v>
      </c>
      <c r="I113">
        <v>0</v>
      </c>
      <c r="J113">
        <v>294141</v>
      </c>
      <c r="K113">
        <v>848339</v>
      </c>
      <c r="L113">
        <v>1529</v>
      </c>
      <c r="M113">
        <v>8835</v>
      </c>
      <c r="N113">
        <v>786</v>
      </c>
      <c r="O113">
        <v>1529</v>
      </c>
      <c r="P113">
        <v>1155161</v>
      </c>
      <c r="Q113">
        <v>880760</v>
      </c>
      <c r="R113" s="446">
        <f t="shared" si="1"/>
        <v>976</v>
      </c>
    </row>
    <row r="114" spans="1:18" x14ac:dyDescent="0.15">
      <c r="A114">
        <v>2015</v>
      </c>
      <c r="B114" t="s">
        <v>1653</v>
      </c>
      <c r="C114">
        <v>23682</v>
      </c>
      <c r="D114" t="s">
        <v>1654</v>
      </c>
      <c r="E114">
        <v>2</v>
      </c>
      <c r="F114">
        <v>0</v>
      </c>
      <c r="G114">
        <v>0</v>
      </c>
      <c r="H114">
        <v>0</v>
      </c>
      <c r="I114">
        <v>0</v>
      </c>
      <c r="J114">
        <v>224270</v>
      </c>
      <c r="K114">
        <v>646824</v>
      </c>
      <c r="L114">
        <v>1166</v>
      </c>
      <c r="M114">
        <v>6736</v>
      </c>
      <c r="N114">
        <v>599</v>
      </c>
      <c r="O114">
        <v>1166</v>
      </c>
      <c r="P114">
        <v>880764</v>
      </c>
      <c r="Q114">
        <v>880760</v>
      </c>
      <c r="R114" s="446">
        <f t="shared" si="1"/>
        <v>976</v>
      </c>
    </row>
    <row r="115" spans="1:18" x14ac:dyDescent="0.15">
      <c r="A115">
        <v>2015</v>
      </c>
      <c r="B115" t="s">
        <v>1653</v>
      </c>
      <c r="C115">
        <v>23682</v>
      </c>
      <c r="D115" t="s">
        <v>1654</v>
      </c>
      <c r="E115">
        <v>3</v>
      </c>
      <c r="F115">
        <v>0</v>
      </c>
      <c r="G115">
        <v>0</v>
      </c>
      <c r="H115">
        <v>0</v>
      </c>
      <c r="I115">
        <v>0</v>
      </c>
      <c r="J115">
        <v>69870</v>
      </c>
      <c r="K115">
        <v>201514</v>
      </c>
      <c r="L115">
        <v>363</v>
      </c>
      <c r="M115">
        <v>2098</v>
      </c>
      <c r="N115">
        <v>186</v>
      </c>
      <c r="O115">
        <v>363</v>
      </c>
      <c r="P115">
        <v>274397</v>
      </c>
      <c r="Q115">
        <v>0</v>
      </c>
      <c r="R115" s="446">
        <f t="shared" si="1"/>
        <v>976</v>
      </c>
    </row>
    <row r="116" spans="1:18" x14ac:dyDescent="0.15">
      <c r="A116">
        <v>2015</v>
      </c>
      <c r="B116" t="s">
        <v>1655</v>
      </c>
      <c r="C116">
        <v>2661257</v>
      </c>
      <c r="D116" t="s">
        <v>1656</v>
      </c>
      <c r="E116">
        <v>1</v>
      </c>
      <c r="F116">
        <v>0</v>
      </c>
      <c r="G116">
        <v>0</v>
      </c>
      <c r="H116">
        <v>0</v>
      </c>
      <c r="I116">
        <v>0</v>
      </c>
      <c r="J116">
        <v>253504</v>
      </c>
      <c r="K116">
        <v>1012607</v>
      </c>
      <c r="L116">
        <v>1318</v>
      </c>
      <c r="M116">
        <v>10545</v>
      </c>
      <c r="N116">
        <v>677</v>
      </c>
      <c r="O116">
        <v>1826</v>
      </c>
      <c r="P116">
        <v>1280479</v>
      </c>
      <c r="Q116">
        <v>988169</v>
      </c>
      <c r="R116" s="446">
        <f t="shared" si="1"/>
        <v>988</v>
      </c>
    </row>
    <row r="117" spans="1:18" x14ac:dyDescent="0.15">
      <c r="A117">
        <v>2015</v>
      </c>
      <c r="B117" t="s">
        <v>1655</v>
      </c>
      <c r="C117">
        <v>2661257</v>
      </c>
      <c r="D117" t="s">
        <v>1656</v>
      </c>
      <c r="E117">
        <v>2</v>
      </c>
      <c r="F117">
        <v>0</v>
      </c>
      <c r="G117">
        <v>0</v>
      </c>
      <c r="H117">
        <v>0</v>
      </c>
      <c r="I117">
        <v>0</v>
      </c>
      <c r="J117">
        <v>195634</v>
      </c>
      <c r="K117">
        <v>781449</v>
      </c>
      <c r="L117">
        <v>1017</v>
      </c>
      <c r="M117">
        <v>8138</v>
      </c>
      <c r="N117">
        <v>523</v>
      </c>
      <c r="O117">
        <v>1409</v>
      </c>
      <c r="P117">
        <v>988171</v>
      </c>
      <c r="Q117">
        <v>988169</v>
      </c>
      <c r="R117" s="446">
        <f t="shared" si="1"/>
        <v>988</v>
      </c>
    </row>
    <row r="118" spans="1:18" x14ac:dyDescent="0.15">
      <c r="A118">
        <v>2015</v>
      </c>
      <c r="B118" t="s">
        <v>1655</v>
      </c>
      <c r="C118">
        <v>2661257</v>
      </c>
      <c r="D118" t="s">
        <v>1656</v>
      </c>
      <c r="E118">
        <v>3</v>
      </c>
      <c r="F118">
        <v>0</v>
      </c>
      <c r="G118">
        <v>0</v>
      </c>
      <c r="H118">
        <v>0</v>
      </c>
      <c r="I118">
        <v>0</v>
      </c>
      <c r="J118">
        <v>57869</v>
      </c>
      <c r="K118">
        <v>231158</v>
      </c>
      <c r="L118">
        <v>300</v>
      </c>
      <c r="M118">
        <v>2407</v>
      </c>
      <c r="N118">
        <v>154</v>
      </c>
      <c r="O118">
        <v>416</v>
      </c>
      <c r="P118">
        <v>292307</v>
      </c>
      <c r="Q118">
        <v>0</v>
      </c>
      <c r="R118" s="446">
        <f t="shared" si="1"/>
        <v>988</v>
      </c>
    </row>
    <row r="119" spans="1:18" x14ac:dyDescent="0.15">
      <c r="A119">
        <v>2016</v>
      </c>
      <c r="B119" t="s">
        <v>1657</v>
      </c>
      <c r="C119">
        <v>2681791</v>
      </c>
      <c r="D119" t="s">
        <v>1658</v>
      </c>
      <c r="E119">
        <v>1</v>
      </c>
      <c r="F119">
        <v>0</v>
      </c>
      <c r="G119">
        <v>0</v>
      </c>
      <c r="H119">
        <v>2821</v>
      </c>
      <c r="I119">
        <v>2108</v>
      </c>
      <c r="J119">
        <v>747505</v>
      </c>
      <c r="K119">
        <v>1215576</v>
      </c>
      <c r="L119">
        <v>14233</v>
      </c>
      <c r="M119">
        <v>55217</v>
      </c>
      <c r="N119">
        <v>5384</v>
      </c>
      <c r="O119">
        <v>12812</v>
      </c>
      <c r="P119">
        <v>2055659</v>
      </c>
      <c r="Q119">
        <v>1407067</v>
      </c>
      <c r="R119" s="446">
        <f t="shared" si="1"/>
        <v>603</v>
      </c>
    </row>
    <row r="120" spans="1:18" x14ac:dyDescent="0.15">
      <c r="A120">
        <v>2016</v>
      </c>
      <c r="B120" t="s">
        <v>1657</v>
      </c>
      <c r="C120">
        <v>2681791</v>
      </c>
      <c r="D120" t="s">
        <v>1658</v>
      </c>
      <c r="E120">
        <v>2</v>
      </c>
      <c r="F120">
        <v>0</v>
      </c>
      <c r="G120">
        <v>0</v>
      </c>
      <c r="H120">
        <v>1930</v>
      </c>
      <c r="I120">
        <v>1443</v>
      </c>
      <c r="J120">
        <v>511652</v>
      </c>
      <c r="K120">
        <v>832037</v>
      </c>
      <c r="L120">
        <v>9742</v>
      </c>
      <c r="M120">
        <v>37795</v>
      </c>
      <c r="N120">
        <v>3685</v>
      </c>
      <c r="O120">
        <v>8770</v>
      </c>
      <c r="P120">
        <v>1407057</v>
      </c>
      <c r="Q120">
        <v>1407067</v>
      </c>
      <c r="R120" s="446">
        <f t="shared" si="1"/>
        <v>603</v>
      </c>
    </row>
    <row r="121" spans="1:18" x14ac:dyDescent="0.15">
      <c r="A121">
        <v>2016</v>
      </c>
      <c r="B121" t="s">
        <v>1657</v>
      </c>
      <c r="C121">
        <v>2681791</v>
      </c>
      <c r="D121" t="s">
        <v>1658</v>
      </c>
      <c r="E121">
        <v>3</v>
      </c>
      <c r="F121">
        <v>0</v>
      </c>
      <c r="G121">
        <v>0</v>
      </c>
      <c r="H121">
        <v>890</v>
      </c>
      <c r="I121">
        <v>665</v>
      </c>
      <c r="J121">
        <v>235852</v>
      </c>
      <c r="K121">
        <v>383538</v>
      </c>
      <c r="L121">
        <v>4491</v>
      </c>
      <c r="M121">
        <v>17422</v>
      </c>
      <c r="N121">
        <v>1698</v>
      </c>
      <c r="O121">
        <v>4042</v>
      </c>
      <c r="P121">
        <v>648601</v>
      </c>
      <c r="Q121">
        <v>0</v>
      </c>
      <c r="R121" s="446">
        <f t="shared" si="1"/>
        <v>603</v>
      </c>
    </row>
    <row r="122" spans="1:18" x14ac:dyDescent="0.15">
      <c r="A122">
        <v>2016</v>
      </c>
      <c r="B122" t="s">
        <v>1659</v>
      </c>
      <c r="C122">
        <v>205352</v>
      </c>
      <c r="D122" t="s">
        <v>1660</v>
      </c>
      <c r="E122">
        <v>1</v>
      </c>
      <c r="F122">
        <v>0</v>
      </c>
      <c r="G122">
        <v>0</v>
      </c>
      <c r="H122">
        <v>2643</v>
      </c>
      <c r="I122">
        <v>4206</v>
      </c>
      <c r="J122">
        <v>700427</v>
      </c>
      <c r="K122">
        <v>2425283</v>
      </c>
      <c r="L122">
        <v>13337</v>
      </c>
      <c r="M122">
        <v>110168</v>
      </c>
      <c r="N122">
        <v>5045</v>
      </c>
      <c r="O122">
        <v>25564</v>
      </c>
      <c r="P122">
        <v>3286676</v>
      </c>
      <c r="Q122">
        <v>1407067</v>
      </c>
      <c r="R122" s="446">
        <f t="shared" si="1"/>
        <v>609</v>
      </c>
    </row>
    <row r="123" spans="1:18" x14ac:dyDescent="0.15">
      <c r="A123">
        <v>2016</v>
      </c>
      <c r="B123" t="s">
        <v>1659</v>
      </c>
      <c r="C123">
        <v>205352</v>
      </c>
      <c r="D123" t="s">
        <v>1660</v>
      </c>
      <c r="E123">
        <v>2</v>
      </c>
      <c r="F123">
        <v>0</v>
      </c>
      <c r="G123">
        <v>0</v>
      </c>
      <c r="H123">
        <v>1131</v>
      </c>
      <c r="I123">
        <v>1800</v>
      </c>
      <c r="J123">
        <v>299860</v>
      </c>
      <c r="K123">
        <v>1038288</v>
      </c>
      <c r="L123">
        <v>5709</v>
      </c>
      <c r="M123">
        <v>47164</v>
      </c>
      <c r="N123">
        <v>2160</v>
      </c>
      <c r="O123">
        <v>10944</v>
      </c>
      <c r="P123">
        <v>1407059</v>
      </c>
      <c r="Q123">
        <v>1407067</v>
      </c>
      <c r="R123" s="446">
        <f t="shared" si="1"/>
        <v>609</v>
      </c>
    </row>
    <row r="124" spans="1:18" x14ac:dyDescent="0.15">
      <c r="A124">
        <v>2016</v>
      </c>
      <c r="B124" t="s">
        <v>1659</v>
      </c>
      <c r="C124">
        <v>205352</v>
      </c>
      <c r="D124" t="s">
        <v>1660</v>
      </c>
      <c r="E124">
        <v>3</v>
      </c>
      <c r="F124">
        <v>0</v>
      </c>
      <c r="G124">
        <v>0</v>
      </c>
      <c r="H124">
        <v>1511</v>
      </c>
      <c r="I124">
        <v>2405</v>
      </c>
      <c r="J124">
        <v>400567</v>
      </c>
      <c r="K124">
        <v>1386995</v>
      </c>
      <c r="L124">
        <v>7627</v>
      </c>
      <c r="M124">
        <v>63004</v>
      </c>
      <c r="N124">
        <v>2885</v>
      </c>
      <c r="O124">
        <v>14619</v>
      </c>
      <c r="P124">
        <v>1879617</v>
      </c>
      <c r="Q124">
        <v>0</v>
      </c>
      <c r="R124" s="446">
        <f t="shared" si="1"/>
        <v>609</v>
      </c>
    </row>
    <row r="125" spans="1:18" x14ac:dyDescent="0.15">
      <c r="A125">
        <v>2016</v>
      </c>
      <c r="B125" t="s">
        <v>1659</v>
      </c>
      <c r="C125">
        <v>3120363</v>
      </c>
      <c r="D125" t="s">
        <v>1661</v>
      </c>
      <c r="E125">
        <v>1</v>
      </c>
      <c r="F125">
        <v>0</v>
      </c>
      <c r="G125">
        <v>0</v>
      </c>
      <c r="H125">
        <v>4129</v>
      </c>
      <c r="I125">
        <v>14843</v>
      </c>
      <c r="J125">
        <v>1094313</v>
      </c>
      <c r="K125">
        <v>8557394</v>
      </c>
      <c r="L125">
        <v>20837</v>
      </c>
      <c r="M125">
        <v>388718</v>
      </c>
      <c r="N125">
        <v>7882</v>
      </c>
      <c r="O125">
        <v>90200</v>
      </c>
      <c r="P125">
        <v>10178321</v>
      </c>
      <c r="Q125">
        <v>1407067</v>
      </c>
      <c r="R125" s="446">
        <f t="shared" si="1"/>
        <v>609</v>
      </c>
    </row>
    <row r="126" spans="1:18" x14ac:dyDescent="0.15">
      <c r="A126">
        <v>2016</v>
      </c>
      <c r="B126" t="s">
        <v>1659</v>
      </c>
      <c r="C126">
        <v>3120363</v>
      </c>
      <c r="D126" t="s">
        <v>1661</v>
      </c>
      <c r="E126">
        <v>2</v>
      </c>
      <c r="F126">
        <v>0</v>
      </c>
      <c r="G126">
        <v>0</v>
      </c>
      <c r="H126">
        <v>570</v>
      </c>
      <c r="I126">
        <v>2051</v>
      </c>
      <c r="J126">
        <v>151277</v>
      </c>
      <c r="K126">
        <v>1182974</v>
      </c>
      <c r="L126">
        <v>2880</v>
      </c>
      <c r="M126">
        <v>53736</v>
      </c>
      <c r="N126">
        <v>1089</v>
      </c>
      <c r="O126">
        <v>12469</v>
      </c>
      <c r="P126">
        <v>1407051</v>
      </c>
      <c r="Q126">
        <v>1407067</v>
      </c>
      <c r="R126" s="446">
        <f t="shared" si="1"/>
        <v>609</v>
      </c>
    </row>
    <row r="127" spans="1:18" x14ac:dyDescent="0.15">
      <c r="A127">
        <v>2016</v>
      </c>
      <c r="B127" t="s">
        <v>1659</v>
      </c>
      <c r="C127">
        <v>3120363</v>
      </c>
      <c r="D127" t="s">
        <v>1661</v>
      </c>
      <c r="E127">
        <v>3</v>
      </c>
      <c r="F127">
        <v>0</v>
      </c>
      <c r="G127">
        <v>0</v>
      </c>
      <c r="H127">
        <v>3558</v>
      </c>
      <c r="I127">
        <v>12791</v>
      </c>
      <c r="J127">
        <v>943035</v>
      </c>
      <c r="K127">
        <v>7374420</v>
      </c>
      <c r="L127">
        <v>17957</v>
      </c>
      <c r="M127">
        <v>334982</v>
      </c>
      <c r="N127">
        <v>6793</v>
      </c>
      <c r="O127">
        <v>77731</v>
      </c>
      <c r="P127">
        <v>8771270</v>
      </c>
      <c r="Q127">
        <v>0</v>
      </c>
      <c r="R127" s="446">
        <f t="shared" si="1"/>
        <v>609</v>
      </c>
    </row>
    <row r="128" spans="1:18" x14ac:dyDescent="0.15">
      <c r="A128">
        <v>2016</v>
      </c>
      <c r="B128" t="s">
        <v>1662</v>
      </c>
      <c r="C128">
        <v>3234497</v>
      </c>
      <c r="D128" t="s">
        <v>1663</v>
      </c>
      <c r="E128">
        <v>1</v>
      </c>
      <c r="F128">
        <v>0</v>
      </c>
      <c r="G128">
        <v>0</v>
      </c>
      <c r="H128">
        <v>1501</v>
      </c>
      <c r="I128">
        <v>3426</v>
      </c>
      <c r="J128">
        <v>397795</v>
      </c>
      <c r="K128">
        <v>1975341</v>
      </c>
      <c r="L128">
        <v>7574</v>
      </c>
      <c r="M128">
        <v>89729</v>
      </c>
      <c r="N128">
        <v>2865</v>
      </c>
      <c r="O128">
        <v>20821</v>
      </c>
      <c r="P128">
        <v>2499055</v>
      </c>
      <c r="Q128">
        <v>1407067</v>
      </c>
      <c r="R128" s="446">
        <f t="shared" si="1"/>
        <v>652</v>
      </c>
    </row>
    <row r="129" spans="1:18" x14ac:dyDescent="0.15">
      <c r="A129">
        <v>2016</v>
      </c>
      <c r="B129" t="s">
        <v>1662</v>
      </c>
      <c r="C129">
        <v>3234497</v>
      </c>
      <c r="D129" t="s">
        <v>1663</v>
      </c>
      <c r="E129">
        <v>2</v>
      </c>
      <c r="F129">
        <v>0</v>
      </c>
      <c r="G129">
        <v>0</v>
      </c>
      <c r="H129">
        <v>845</v>
      </c>
      <c r="I129">
        <v>1929</v>
      </c>
      <c r="J129">
        <v>223974</v>
      </c>
      <c r="K129">
        <v>1112196</v>
      </c>
      <c r="L129">
        <v>4264</v>
      </c>
      <c r="M129">
        <v>50521</v>
      </c>
      <c r="N129">
        <v>1613</v>
      </c>
      <c r="O129">
        <v>11723</v>
      </c>
      <c r="P129">
        <v>1407068</v>
      </c>
      <c r="Q129">
        <v>1407067</v>
      </c>
      <c r="R129" s="446">
        <f t="shared" si="1"/>
        <v>652</v>
      </c>
    </row>
    <row r="130" spans="1:18" x14ac:dyDescent="0.15">
      <c r="A130">
        <v>2016</v>
      </c>
      <c r="B130" t="s">
        <v>1662</v>
      </c>
      <c r="C130">
        <v>3234497</v>
      </c>
      <c r="D130" t="s">
        <v>1663</v>
      </c>
      <c r="E130">
        <v>3</v>
      </c>
      <c r="F130">
        <v>0</v>
      </c>
      <c r="G130">
        <v>0</v>
      </c>
      <c r="H130">
        <v>655</v>
      </c>
      <c r="I130">
        <v>1497</v>
      </c>
      <c r="J130">
        <v>173820</v>
      </c>
      <c r="K130">
        <v>863145</v>
      </c>
      <c r="L130">
        <v>3309</v>
      </c>
      <c r="M130">
        <v>39208</v>
      </c>
      <c r="N130">
        <v>1252</v>
      </c>
      <c r="O130">
        <v>9098</v>
      </c>
      <c r="P130">
        <v>1091987</v>
      </c>
      <c r="Q130">
        <v>0</v>
      </c>
      <c r="R130" s="446">
        <f t="shared" si="1"/>
        <v>652</v>
      </c>
    </row>
    <row r="131" spans="1:18" x14ac:dyDescent="0.15">
      <c r="A131">
        <v>2016</v>
      </c>
      <c r="B131" t="s">
        <v>1631</v>
      </c>
      <c r="C131">
        <v>2701140</v>
      </c>
      <c r="D131" t="s">
        <v>1664</v>
      </c>
      <c r="E131">
        <v>1</v>
      </c>
      <c r="F131">
        <v>0</v>
      </c>
      <c r="G131">
        <v>0</v>
      </c>
      <c r="H131">
        <v>3345</v>
      </c>
      <c r="I131">
        <v>2549</v>
      </c>
      <c r="J131">
        <v>886520</v>
      </c>
      <c r="K131">
        <v>1469654</v>
      </c>
      <c r="L131">
        <v>16880</v>
      </c>
      <c r="M131">
        <v>66758</v>
      </c>
      <c r="N131">
        <v>6385</v>
      </c>
      <c r="O131">
        <v>15491</v>
      </c>
      <c r="P131">
        <v>2467586</v>
      </c>
      <c r="Q131">
        <v>1245953</v>
      </c>
      <c r="R131" s="446">
        <f t="shared" ref="R131:R194" si="2">+VALUE(B131)</f>
        <v>661</v>
      </c>
    </row>
    <row r="132" spans="1:18" x14ac:dyDescent="0.15">
      <c r="A132">
        <v>2016</v>
      </c>
      <c r="B132" t="s">
        <v>1631</v>
      </c>
      <c r="C132">
        <v>2701140</v>
      </c>
      <c r="D132" t="s">
        <v>1664</v>
      </c>
      <c r="E132">
        <v>2</v>
      </c>
      <c r="F132">
        <v>0</v>
      </c>
      <c r="G132">
        <v>0</v>
      </c>
      <c r="H132">
        <v>1689</v>
      </c>
      <c r="I132">
        <v>1287</v>
      </c>
      <c r="J132">
        <v>447630</v>
      </c>
      <c r="K132">
        <v>742072</v>
      </c>
      <c r="L132">
        <v>8523</v>
      </c>
      <c r="M132">
        <v>33708</v>
      </c>
      <c r="N132">
        <v>3224</v>
      </c>
      <c r="O132">
        <v>7821</v>
      </c>
      <c r="P132">
        <v>1245958</v>
      </c>
      <c r="Q132">
        <v>1245953</v>
      </c>
      <c r="R132" s="446">
        <f t="shared" si="2"/>
        <v>661</v>
      </c>
    </row>
    <row r="133" spans="1:18" x14ac:dyDescent="0.15">
      <c r="A133">
        <v>2016</v>
      </c>
      <c r="B133" t="s">
        <v>1631</v>
      </c>
      <c r="C133">
        <v>2701140</v>
      </c>
      <c r="D133" t="s">
        <v>1664</v>
      </c>
      <c r="E133">
        <v>3</v>
      </c>
      <c r="F133">
        <v>0</v>
      </c>
      <c r="G133">
        <v>0</v>
      </c>
      <c r="H133">
        <v>1656</v>
      </c>
      <c r="I133">
        <v>1262</v>
      </c>
      <c r="J133">
        <v>438889</v>
      </c>
      <c r="K133">
        <v>727581</v>
      </c>
      <c r="L133">
        <v>8357</v>
      </c>
      <c r="M133">
        <v>33050</v>
      </c>
      <c r="N133">
        <v>3161</v>
      </c>
      <c r="O133">
        <v>7669</v>
      </c>
      <c r="P133">
        <v>1221628</v>
      </c>
      <c r="Q133">
        <v>0</v>
      </c>
      <c r="R133" s="446">
        <f t="shared" si="2"/>
        <v>661</v>
      </c>
    </row>
    <row r="134" spans="1:18" x14ac:dyDescent="0.15">
      <c r="A134">
        <v>2016</v>
      </c>
      <c r="B134" t="s">
        <v>1665</v>
      </c>
      <c r="C134">
        <v>3048841</v>
      </c>
      <c r="D134" t="s">
        <v>1666</v>
      </c>
      <c r="E134">
        <v>1</v>
      </c>
      <c r="F134">
        <v>0</v>
      </c>
      <c r="G134">
        <v>0</v>
      </c>
      <c r="H134">
        <v>1679065</v>
      </c>
      <c r="I134">
        <v>1756269</v>
      </c>
      <c r="J134">
        <v>66416</v>
      </c>
      <c r="K134">
        <v>43955</v>
      </c>
      <c r="L134">
        <v>0</v>
      </c>
      <c r="M134">
        <v>0</v>
      </c>
      <c r="N134">
        <v>0</v>
      </c>
      <c r="O134">
        <v>0</v>
      </c>
      <c r="P134">
        <v>3545706</v>
      </c>
      <c r="Q134">
        <v>1407067</v>
      </c>
      <c r="R134" s="446">
        <f t="shared" si="2"/>
        <v>675</v>
      </c>
    </row>
    <row r="135" spans="1:18" x14ac:dyDescent="0.15">
      <c r="A135">
        <v>2016</v>
      </c>
      <c r="B135" t="s">
        <v>1665</v>
      </c>
      <c r="C135">
        <v>3048841</v>
      </c>
      <c r="D135" t="s">
        <v>1666</v>
      </c>
      <c r="E135">
        <v>2</v>
      </c>
      <c r="F135">
        <v>0</v>
      </c>
      <c r="G135">
        <v>0</v>
      </c>
      <c r="H135">
        <v>666320</v>
      </c>
      <c r="I135">
        <v>696958</v>
      </c>
      <c r="J135">
        <v>26356</v>
      </c>
      <c r="K135">
        <v>17443</v>
      </c>
      <c r="L135">
        <v>0</v>
      </c>
      <c r="M135">
        <v>0</v>
      </c>
      <c r="N135">
        <v>0</v>
      </c>
      <c r="O135">
        <v>0</v>
      </c>
      <c r="P135">
        <v>1407078</v>
      </c>
      <c r="Q135">
        <v>1407067</v>
      </c>
      <c r="R135" s="446">
        <f t="shared" si="2"/>
        <v>675</v>
      </c>
    </row>
    <row r="136" spans="1:18" x14ac:dyDescent="0.15">
      <c r="A136">
        <v>2016</v>
      </c>
      <c r="B136" t="s">
        <v>1665</v>
      </c>
      <c r="C136">
        <v>3048841</v>
      </c>
      <c r="D136" t="s">
        <v>1666</v>
      </c>
      <c r="E136">
        <v>3</v>
      </c>
      <c r="F136">
        <v>0</v>
      </c>
      <c r="G136">
        <v>0</v>
      </c>
      <c r="H136">
        <v>1012745</v>
      </c>
      <c r="I136">
        <v>1059311</v>
      </c>
      <c r="J136">
        <v>40059</v>
      </c>
      <c r="K136">
        <v>26512</v>
      </c>
      <c r="L136">
        <v>0</v>
      </c>
      <c r="M136">
        <v>0</v>
      </c>
      <c r="N136">
        <v>0</v>
      </c>
      <c r="O136">
        <v>0</v>
      </c>
      <c r="P136">
        <v>2138628</v>
      </c>
      <c r="Q136">
        <v>0</v>
      </c>
      <c r="R136" s="446">
        <f t="shared" si="2"/>
        <v>675</v>
      </c>
    </row>
    <row r="137" spans="1:18" x14ac:dyDescent="0.15">
      <c r="A137">
        <v>2016</v>
      </c>
      <c r="B137" t="s">
        <v>1635</v>
      </c>
      <c r="C137">
        <v>102383</v>
      </c>
      <c r="D137" t="s">
        <v>1667</v>
      </c>
      <c r="E137">
        <v>1</v>
      </c>
      <c r="F137">
        <v>0</v>
      </c>
      <c r="G137">
        <v>0</v>
      </c>
      <c r="H137">
        <v>2169</v>
      </c>
      <c r="I137">
        <v>2426</v>
      </c>
      <c r="J137">
        <v>574739</v>
      </c>
      <c r="K137">
        <v>1398854</v>
      </c>
      <c r="L137">
        <v>10944</v>
      </c>
      <c r="M137">
        <v>63542</v>
      </c>
      <c r="N137">
        <v>4140</v>
      </c>
      <c r="O137">
        <v>14744</v>
      </c>
      <c r="P137">
        <v>2071561</v>
      </c>
      <c r="Q137">
        <v>1245953</v>
      </c>
      <c r="R137" s="446">
        <f t="shared" si="2"/>
        <v>811</v>
      </c>
    </row>
    <row r="138" spans="1:18" x14ac:dyDescent="0.15">
      <c r="A138">
        <v>2016</v>
      </c>
      <c r="B138" t="s">
        <v>1635</v>
      </c>
      <c r="C138">
        <v>102383</v>
      </c>
      <c r="D138" t="s">
        <v>1667</v>
      </c>
      <c r="E138">
        <v>2</v>
      </c>
      <c r="F138">
        <v>0</v>
      </c>
      <c r="G138">
        <v>0</v>
      </c>
      <c r="H138">
        <v>1304</v>
      </c>
      <c r="I138">
        <v>1459</v>
      </c>
      <c r="J138">
        <v>345682</v>
      </c>
      <c r="K138">
        <v>841355</v>
      </c>
      <c r="L138">
        <v>6582</v>
      </c>
      <c r="M138">
        <v>38218</v>
      </c>
      <c r="N138">
        <v>2490</v>
      </c>
      <c r="O138">
        <v>8868</v>
      </c>
      <c r="P138">
        <v>1245961</v>
      </c>
      <c r="Q138">
        <v>1245953</v>
      </c>
      <c r="R138" s="446">
        <f t="shared" si="2"/>
        <v>811</v>
      </c>
    </row>
    <row r="139" spans="1:18" x14ac:dyDescent="0.15">
      <c r="A139">
        <v>2016</v>
      </c>
      <c r="B139" t="s">
        <v>1635</v>
      </c>
      <c r="C139">
        <v>102383</v>
      </c>
      <c r="D139" t="s">
        <v>1667</v>
      </c>
      <c r="E139">
        <v>3</v>
      </c>
      <c r="F139">
        <v>0</v>
      </c>
      <c r="G139">
        <v>0</v>
      </c>
      <c r="H139">
        <v>864</v>
      </c>
      <c r="I139">
        <v>967</v>
      </c>
      <c r="J139">
        <v>229056</v>
      </c>
      <c r="K139">
        <v>557499</v>
      </c>
      <c r="L139">
        <v>4361</v>
      </c>
      <c r="M139">
        <v>25324</v>
      </c>
      <c r="N139">
        <v>1649</v>
      </c>
      <c r="O139">
        <v>5876</v>
      </c>
      <c r="P139">
        <v>825600</v>
      </c>
      <c r="Q139">
        <v>0</v>
      </c>
      <c r="R139" s="446">
        <f t="shared" si="2"/>
        <v>811</v>
      </c>
    </row>
    <row r="140" spans="1:18" x14ac:dyDescent="0.15">
      <c r="A140">
        <v>2016</v>
      </c>
      <c r="B140" t="s">
        <v>1668</v>
      </c>
      <c r="C140">
        <v>2477269</v>
      </c>
      <c r="D140" t="s">
        <v>1669</v>
      </c>
      <c r="E140">
        <v>1</v>
      </c>
      <c r="F140">
        <v>2578068</v>
      </c>
      <c r="G140">
        <v>33927</v>
      </c>
      <c r="H140">
        <v>0</v>
      </c>
      <c r="I140">
        <v>0</v>
      </c>
      <c r="J140">
        <v>0</v>
      </c>
      <c r="K140">
        <v>0</v>
      </c>
      <c r="L140">
        <v>0</v>
      </c>
      <c r="M140">
        <v>0</v>
      </c>
      <c r="N140">
        <v>0</v>
      </c>
      <c r="O140">
        <v>0</v>
      </c>
      <c r="P140">
        <v>2611996</v>
      </c>
      <c r="Q140">
        <v>988169</v>
      </c>
      <c r="R140" s="446">
        <f t="shared" si="2"/>
        <v>814</v>
      </c>
    </row>
    <row r="141" spans="1:18" x14ac:dyDescent="0.15">
      <c r="A141">
        <v>2016</v>
      </c>
      <c r="B141" t="s">
        <v>1668</v>
      </c>
      <c r="C141">
        <v>2477269</v>
      </c>
      <c r="D141" t="s">
        <v>1669</v>
      </c>
      <c r="E141">
        <v>2</v>
      </c>
      <c r="F141">
        <v>975335</v>
      </c>
      <c r="G141">
        <v>12835</v>
      </c>
      <c r="H141">
        <v>0</v>
      </c>
      <c r="I141">
        <v>0</v>
      </c>
      <c r="J141">
        <v>0</v>
      </c>
      <c r="K141">
        <v>0</v>
      </c>
      <c r="L141">
        <v>0</v>
      </c>
      <c r="M141">
        <v>0</v>
      </c>
      <c r="N141">
        <v>0</v>
      </c>
      <c r="O141">
        <v>0</v>
      </c>
      <c r="P141">
        <v>988170</v>
      </c>
      <c r="Q141">
        <v>988169</v>
      </c>
      <c r="R141" s="446">
        <f t="shared" si="2"/>
        <v>814</v>
      </c>
    </row>
    <row r="142" spans="1:18" x14ac:dyDescent="0.15">
      <c r="A142">
        <v>2016</v>
      </c>
      <c r="B142" t="s">
        <v>1668</v>
      </c>
      <c r="C142">
        <v>2477269</v>
      </c>
      <c r="D142" t="s">
        <v>1669</v>
      </c>
      <c r="E142">
        <v>3</v>
      </c>
      <c r="F142">
        <v>1602733</v>
      </c>
      <c r="G142">
        <v>21091</v>
      </c>
      <c r="H142">
        <v>0</v>
      </c>
      <c r="I142">
        <v>0</v>
      </c>
      <c r="J142">
        <v>0</v>
      </c>
      <c r="K142">
        <v>0</v>
      </c>
      <c r="L142">
        <v>0</v>
      </c>
      <c r="M142">
        <v>0</v>
      </c>
      <c r="N142">
        <v>0</v>
      </c>
      <c r="O142">
        <v>0</v>
      </c>
      <c r="P142">
        <v>1623825</v>
      </c>
      <c r="Q142">
        <v>0</v>
      </c>
      <c r="R142" s="446">
        <f t="shared" si="2"/>
        <v>814</v>
      </c>
    </row>
    <row r="143" spans="1:18" x14ac:dyDescent="0.15">
      <c r="A143">
        <v>2016</v>
      </c>
      <c r="B143" t="s">
        <v>1599</v>
      </c>
      <c r="C143">
        <v>56169</v>
      </c>
      <c r="D143" t="s">
        <v>1670</v>
      </c>
      <c r="E143">
        <v>1</v>
      </c>
      <c r="F143">
        <v>0</v>
      </c>
      <c r="G143">
        <v>0</v>
      </c>
      <c r="H143">
        <v>4687</v>
      </c>
      <c r="I143">
        <v>7794</v>
      </c>
      <c r="J143">
        <v>1241955</v>
      </c>
      <c r="K143">
        <v>4493799</v>
      </c>
      <c r="L143">
        <v>23648</v>
      </c>
      <c r="M143">
        <v>204130</v>
      </c>
      <c r="N143">
        <v>8946</v>
      </c>
      <c r="O143">
        <v>47367</v>
      </c>
      <c r="P143">
        <v>6032330</v>
      </c>
      <c r="Q143">
        <v>988169</v>
      </c>
      <c r="R143" s="446">
        <f t="shared" si="2"/>
        <v>865</v>
      </c>
    </row>
    <row r="144" spans="1:18" x14ac:dyDescent="0.15">
      <c r="A144">
        <v>2016</v>
      </c>
      <c r="B144" t="s">
        <v>1599</v>
      </c>
      <c r="C144">
        <v>56169</v>
      </c>
      <c r="D144" t="s">
        <v>1670</v>
      </c>
      <c r="E144">
        <v>2</v>
      </c>
      <c r="F144">
        <v>0</v>
      </c>
      <c r="G144">
        <v>0</v>
      </c>
      <c r="H144">
        <v>767</v>
      </c>
      <c r="I144">
        <v>1276</v>
      </c>
      <c r="J144">
        <v>203444</v>
      </c>
      <c r="K144">
        <v>736129</v>
      </c>
      <c r="L144">
        <v>3873</v>
      </c>
      <c r="M144">
        <v>33438</v>
      </c>
      <c r="N144">
        <v>1465</v>
      </c>
      <c r="O144">
        <v>7759</v>
      </c>
      <c r="P144">
        <v>988155</v>
      </c>
      <c r="Q144">
        <v>988169</v>
      </c>
      <c r="R144" s="446">
        <f t="shared" si="2"/>
        <v>865</v>
      </c>
    </row>
    <row r="145" spans="1:18" x14ac:dyDescent="0.15">
      <c r="A145">
        <v>2016</v>
      </c>
      <c r="B145" t="s">
        <v>1599</v>
      </c>
      <c r="C145">
        <v>56169</v>
      </c>
      <c r="D145" t="s">
        <v>1670</v>
      </c>
      <c r="E145">
        <v>3</v>
      </c>
      <c r="F145">
        <v>0</v>
      </c>
      <c r="G145">
        <v>0</v>
      </c>
      <c r="H145">
        <v>3919</v>
      </c>
      <c r="I145">
        <v>6517</v>
      </c>
      <c r="J145">
        <v>1038510</v>
      </c>
      <c r="K145">
        <v>3757670</v>
      </c>
      <c r="L145">
        <v>19775</v>
      </c>
      <c r="M145">
        <v>170691</v>
      </c>
      <c r="N145">
        <v>7480</v>
      </c>
      <c r="O145">
        <v>39608</v>
      </c>
      <c r="P145">
        <v>5044174</v>
      </c>
      <c r="Q145">
        <v>0</v>
      </c>
      <c r="R145" s="446">
        <f t="shared" si="2"/>
        <v>865</v>
      </c>
    </row>
    <row r="146" spans="1:18" x14ac:dyDescent="0.15">
      <c r="A146">
        <v>2016</v>
      </c>
      <c r="B146" t="s">
        <v>1599</v>
      </c>
      <c r="C146">
        <v>68480</v>
      </c>
      <c r="D146" t="s">
        <v>1671</v>
      </c>
      <c r="E146">
        <v>1</v>
      </c>
      <c r="F146">
        <v>0</v>
      </c>
      <c r="G146">
        <v>0</v>
      </c>
      <c r="H146">
        <v>785</v>
      </c>
      <c r="I146">
        <v>1357</v>
      </c>
      <c r="J146">
        <v>208232</v>
      </c>
      <c r="K146">
        <v>782748</v>
      </c>
      <c r="L146">
        <v>3965</v>
      </c>
      <c r="M146">
        <v>35556</v>
      </c>
      <c r="N146">
        <v>1499</v>
      </c>
      <c r="O146">
        <v>8250</v>
      </c>
      <c r="P146">
        <v>1042396</v>
      </c>
      <c r="Q146">
        <v>988169</v>
      </c>
      <c r="R146" s="446">
        <f t="shared" si="2"/>
        <v>865</v>
      </c>
    </row>
    <row r="147" spans="1:18" x14ac:dyDescent="0.15">
      <c r="A147">
        <v>2016</v>
      </c>
      <c r="B147" t="s">
        <v>1599</v>
      </c>
      <c r="C147">
        <v>68480</v>
      </c>
      <c r="D147" t="s">
        <v>1671</v>
      </c>
      <c r="E147">
        <v>2</v>
      </c>
      <c r="F147">
        <v>0</v>
      </c>
      <c r="G147">
        <v>0</v>
      </c>
      <c r="H147">
        <v>744</v>
      </c>
      <c r="I147">
        <v>1287</v>
      </c>
      <c r="J147">
        <v>197399</v>
      </c>
      <c r="K147">
        <v>742030</v>
      </c>
      <c r="L147">
        <v>3758</v>
      </c>
      <c r="M147">
        <v>33706</v>
      </c>
      <c r="N147">
        <v>1421</v>
      </c>
      <c r="O147">
        <v>7821</v>
      </c>
      <c r="P147">
        <v>988171</v>
      </c>
      <c r="Q147">
        <v>988169</v>
      </c>
      <c r="R147" s="446">
        <f t="shared" si="2"/>
        <v>865</v>
      </c>
    </row>
    <row r="148" spans="1:18" x14ac:dyDescent="0.15">
      <c r="A148">
        <v>2016</v>
      </c>
      <c r="B148" t="s">
        <v>1599</v>
      </c>
      <c r="C148">
        <v>68480</v>
      </c>
      <c r="D148" t="s">
        <v>1671</v>
      </c>
      <c r="E148">
        <v>3</v>
      </c>
      <c r="F148">
        <v>0</v>
      </c>
      <c r="G148">
        <v>0</v>
      </c>
      <c r="H148">
        <v>40</v>
      </c>
      <c r="I148">
        <v>70</v>
      </c>
      <c r="J148">
        <v>10832</v>
      </c>
      <c r="K148">
        <v>40718</v>
      </c>
      <c r="L148">
        <v>206</v>
      </c>
      <c r="M148">
        <v>1849</v>
      </c>
      <c r="N148">
        <v>78</v>
      </c>
      <c r="O148">
        <v>429</v>
      </c>
      <c r="P148">
        <v>54225</v>
      </c>
      <c r="Q148">
        <v>0</v>
      </c>
      <c r="R148" s="446">
        <f t="shared" si="2"/>
        <v>865</v>
      </c>
    </row>
    <row r="149" spans="1:18" x14ac:dyDescent="0.15">
      <c r="A149">
        <v>2016</v>
      </c>
      <c r="B149" t="s">
        <v>1672</v>
      </c>
      <c r="C149">
        <v>2910801</v>
      </c>
      <c r="D149" t="s">
        <v>1673</v>
      </c>
      <c r="E149">
        <v>1</v>
      </c>
      <c r="F149">
        <v>0</v>
      </c>
      <c r="G149">
        <v>0</v>
      </c>
      <c r="H149">
        <v>1812</v>
      </c>
      <c r="I149">
        <v>828</v>
      </c>
      <c r="J149">
        <v>480394</v>
      </c>
      <c r="K149">
        <v>477456</v>
      </c>
      <c r="L149">
        <v>9147</v>
      </c>
      <c r="M149">
        <v>21688</v>
      </c>
      <c r="N149">
        <v>3460</v>
      </c>
      <c r="O149">
        <v>5032</v>
      </c>
      <c r="P149">
        <v>999821</v>
      </c>
      <c r="Q149">
        <v>880760</v>
      </c>
      <c r="R149" s="446">
        <f t="shared" si="2"/>
        <v>925</v>
      </c>
    </row>
    <row r="150" spans="1:18" x14ac:dyDescent="0.15">
      <c r="A150">
        <v>2016</v>
      </c>
      <c r="B150" t="s">
        <v>1672</v>
      </c>
      <c r="C150">
        <v>2910801</v>
      </c>
      <c r="D150" t="s">
        <v>1673</v>
      </c>
      <c r="E150">
        <v>2</v>
      </c>
      <c r="F150">
        <v>0</v>
      </c>
      <c r="G150">
        <v>0</v>
      </c>
      <c r="H150">
        <v>1597</v>
      </c>
      <c r="I150">
        <v>729</v>
      </c>
      <c r="J150">
        <v>423188</v>
      </c>
      <c r="K150">
        <v>420601</v>
      </c>
      <c r="L150">
        <v>8058</v>
      </c>
      <c r="M150">
        <v>19105</v>
      </c>
      <c r="N150">
        <v>3048</v>
      </c>
      <c r="O150">
        <v>4433</v>
      </c>
      <c r="P150">
        <v>880762</v>
      </c>
      <c r="Q150">
        <v>880760</v>
      </c>
      <c r="R150" s="446">
        <f t="shared" si="2"/>
        <v>925</v>
      </c>
    </row>
    <row r="151" spans="1:18" x14ac:dyDescent="0.15">
      <c r="A151">
        <v>2016</v>
      </c>
      <c r="B151" t="s">
        <v>1672</v>
      </c>
      <c r="C151">
        <v>2910801</v>
      </c>
      <c r="D151" t="s">
        <v>1673</v>
      </c>
      <c r="E151">
        <v>3</v>
      </c>
      <c r="F151">
        <v>0</v>
      </c>
      <c r="G151">
        <v>0</v>
      </c>
      <c r="H151">
        <v>215</v>
      </c>
      <c r="I151">
        <v>98</v>
      </c>
      <c r="J151">
        <v>57205</v>
      </c>
      <c r="K151">
        <v>56855</v>
      </c>
      <c r="L151">
        <v>1089</v>
      </c>
      <c r="M151">
        <v>2582</v>
      </c>
      <c r="N151">
        <v>412</v>
      </c>
      <c r="O151">
        <v>599</v>
      </c>
      <c r="P151">
        <v>119058</v>
      </c>
      <c r="Q151">
        <v>0</v>
      </c>
      <c r="R151" s="446">
        <f t="shared" si="2"/>
        <v>925</v>
      </c>
    </row>
    <row r="152" spans="1:18" x14ac:dyDescent="0.15">
      <c r="A152">
        <v>2016</v>
      </c>
      <c r="B152" t="s">
        <v>1613</v>
      </c>
      <c r="C152">
        <v>2472797</v>
      </c>
      <c r="D152" t="s">
        <v>1674</v>
      </c>
      <c r="E152">
        <v>1</v>
      </c>
      <c r="F152">
        <v>0</v>
      </c>
      <c r="G152">
        <v>0</v>
      </c>
      <c r="H152">
        <v>3026217</v>
      </c>
      <c r="I152">
        <v>9937709</v>
      </c>
      <c r="J152">
        <v>119703</v>
      </c>
      <c r="K152">
        <v>248718</v>
      </c>
      <c r="L152">
        <v>0</v>
      </c>
      <c r="M152">
        <v>0</v>
      </c>
      <c r="N152">
        <v>0</v>
      </c>
      <c r="O152">
        <v>0</v>
      </c>
      <c r="P152">
        <v>13332348</v>
      </c>
      <c r="Q152">
        <v>988169</v>
      </c>
      <c r="R152" s="446">
        <f t="shared" si="2"/>
        <v>943</v>
      </c>
    </row>
    <row r="153" spans="1:18" x14ac:dyDescent="0.15">
      <c r="A153">
        <v>2016</v>
      </c>
      <c r="B153" t="s">
        <v>1613</v>
      </c>
      <c r="C153">
        <v>2472797</v>
      </c>
      <c r="D153" t="s">
        <v>1674</v>
      </c>
      <c r="E153">
        <v>2</v>
      </c>
      <c r="F153">
        <v>0</v>
      </c>
      <c r="G153">
        <v>0</v>
      </c>
      <c r="H153">
        <v>224303</v>
      </c>
      <c r="I153">
        <v>736583</v>
      </c>
      <c r="J153">
        <v>8872</v>
      </c>
      <c r="K153">
        <v>18435</v>
      </c>
      <c r="L153">
        <v>0</v>
      </c>
      <c r="M153">
        <v>0</v>
      </c>
      <c r="N153">
        <v>0</v>
      </c>
      <c r="O153">
        <v>0</v>
      </c>
      <c r="P153">
        <v>988193</v>
      </c>
      <c r="Q153">
        <v>988169</v>
      </c>
      <c r="R153" s="446">
        <f t="shared" si="2"/>
        <v>943</v>
      </c>
    </row>
    <row r="154" spans="1:18" x14ac:dyDescent="0.15">
      <c r="A154">
        <v>2016</v>
      </c>
      <c r="B154" t="s">
        <v>1613</v>
      </c>
      <c r="C154">
        <v>2472797</v>
      </c>
      <c r="D154" t="s">
        <v>1674</v>
      </c>
      <c r="E154">
        <v>3</v>
      </c>
      <c r="F154">
        <v>0</v>
      </c>
      <c r="G154">
        <v>0</v>
      </c>
      <c r="H154">
        <v>2801914</v>
      </c>
      <c r="I154">
        <v>9201126</v>
      </c>
      <c r="J154">
        <v>110830</v>
      </c>
      <c r="K154">
        <v>230283</v>
      </c>
      <c r="L154">
        <v>0</v>
      </c>
      <c r="M154">
        <v>0</v>
      </c>
      <c r="N154">
        <v>0</v>
      </c>
      <c r="O154">
        <v>0</v>
      </c>
      <c r="P154">
        <v>12344154</v>
      </c>
      <c r="Q154">
        <v>0</v>
      </c>
      <c r="R154" s="446">
        <f t="shared" si="2"/>
        <v>943</v>
      </c>
    </row>
    <row r="155" spans="1:18" x14ac:dyDescent="0.15">
      <c r="A155">
        <v>2016</v>
      </c>
      <c r="B155" t="s">
        <v>1675</v>
      </c>
      <c r="C155">
        <v>2863496</v>
      </c>
      <c r="D155" t="s">
        <v>1676</v>
      </c>
      <c r="E155">
        <v>1</v>
      </c>
      <c r="F155">
        <v>0</v>
      </c>
      <c r="G155">
        <v>0</v>
      </c>
      <c r="H155">
        <v>733</v>
      </c>
      <c r="I155">
        <v>1371</v>
      </c>
      <c r="J155">
        <v>194298</v>
      </c>
      <c r="K155">
        <v>790553</v>
      </c>
      <c r="L155">
        <v>3699</v>
      </c>
      <c r="M155">
        <v>35910</v>
      </c>
      <c r="N155">
        <v>1399</v>
      </c>
      <c r="O155">
        <v>8332</v>
      </c>
      <c r="P155">
        <v>1036299</v>
      </c>
      <c r="Q155">
        <v>988169</v>
      </c>
      <c r="R155" s="446">
        <f t="shared" si="2"/>
        <v>953</v>
      </c>
    </row>
    <row r="156" spans="1:18" x14ac:dyDescent="0.15">
      <c r="A156">
        <v>2016</v>
      </c>
      <c r="B156" t="s">
        <v>1675</v>
      </c>
      <c r="C156">
        <v>2863496</v>
      </c>
      <c r="D156" t="s">
        <v>1676</v>
      </c>
      <c r="E156">
        <v>2</v>
      </c>
      <c r="F156">
        <v>0</v>
      </c>
      <c r="G156">
        <v>0</v>
      </c>
      <c r="H156">
        <v>699</v>
      </c>
      <c r="I156">
        <v>1307</v>
      </c>
      <c r="J156">
        <v>185275</v>
      </c>
      <c r="K156">
        <v>753839</v>
      </c>
      <c r="L156">
        <v>3527</v>
      </c>
      <c r="M156">
        <v>34243</v>
      </c>
      <c r="N156">
        <v>1334</v>
      </c>
      <c r="O156">
        <v>7945</v>
      </c>
      <c r="P156">
        <v>988173</v>
      </c>
      <c r="Q156">
        <v>988169</v>
      </c>
      <c r="R156" s="446">
        <f t="shared" si="2"/>
        <v>953</v>
      </c>
    </row>
    <row r="157" spans="1:18" x14ac:dyDescent="0.15">
      <c r="A157">
        <v>2016</v>
      </c>
      <c r="B157" t="s">
        <v>1675</v>
      </c>
      <c r="C157">
        <v>2863496</v>
      </c>
      <c r="D157" t="s">
        <v>1676</v>
      </c>
      <c r="E157">
        <v>3</v>
      </c>
      <c r="F157">
        <v>0</v>
      </c>
      <c r="G157">
        <v>0</v>
      </c>
      <c r="H157">
        <v>34</v>
      </c>
      <c r="I157">
        <v>63</v>
      </c>
      <c r="J157">
        <v>9023</v>
      </c>
      <c r="K157">
        <v>36713</v>
      </c>
      <c r="L157">
        <v>171</v>
      </c>
      <c r="M157">
        <v>1667</v>
      </c>
      <c r="N157">
        <v>64</v>
      </c>
      <c r="O157">
        <v>386</v>
      </c>
      <c r="P157">
        <v>48125</v>
      </c>
      <c r="Q157">
        <v>0</v>
      </c>
      <c r="R157" s="446">
        <f t="shared" si="2"/>
        <v>953</v>
      </c>
    </row>
    <row r="158" spans="1:18" x14ac:dyDescent="0.15">
      <c r="A158">
        <v>2017</v>
      </c>
      <c r="B158" t="s">
        <v>867</v>
      </c>
      <c r="C158">
        <v>2670070</v>
      </c>
      <c r="D158" t="s">
        <v>1677</v>
      </c>
      <c r="E158">
        <v>1</v>
      </c>
      <c r="F158">
        <v>0</v>
      </c>
      <c r="G158">
        <v>0</v>
      </c>
      <c r="H158">
        <v>5952</v>
      </c>
      <c r="I158">
        <v>44082</v>
      </c>
      <c r="J158">
        <v>175851</v>
      </c>
      <c r="K158">
        <v>1317298</v>
      </c>
      <c r="L158">
        <v>5353</v>
      </c>
      <c r="M158">
        <v>64415</v>
      </c>
      <c r="N158">
        <v>2712</v>
      </c>
      <c r="O158">
        <v>18587</v>
      </c>
      <c r="P158">
        <v>1634254</v>
      </c>
      <c r="Q158">
        <v>1106320</v>
      </c>
      <c r="R158" s="446">
        <f t="shared" si="2"/>
        <v>6</v>
      </c>
    </row>
    <row r="159" spans="1:18" x14ac:dyDescent="0.15">
      <c r="A159">
        <v>2017</v>
      </c>
      <c r="B159" t="s">
        <v>867</v>
      </c>
      <c r="C159">
        <v>2670070</v>
      </c>
      <c r="D159" t="s">
        <v>1677</v>
      </c>
      <c r="E159">
        <v>2</v>
      </c>
      <c r="F159">
        <v>0</v>
      </c>
      <c r="G159">
        <v>0</v>
      </c>
      <c r="H159">
        <v>4029</v>
      </c>
      <c r="I159">
        <v>29841</v>
      </c>
      <c r="J159">
        <v>119044</v>
      </c>
      <c r="K159">
        <v>891758</v>
      </c>
      <c r="L159">
        <v>3624</v>
      </c>
      <c r="M159">
        <v>43606</v>
      </c>
      <c r="N159">
        <v>1836</v>
      </c>
      <c r="O159">
        <v>12583</v>
      </c>
      <c r="P159">
        <v>1106325</v>
      </c>
      <c r="Q159">
        <v>1106320</v>
      </c>
      <c r="R159" s="446">
        <f t="shared" si="2"/>
        <v>6</v>
      </c>
    </row>
    <row r="160" spans="1:18" x14ac:dyDescent="0.15">
      <c r="A160">
        <v>2017</v>
      </c>
      <c r="B160" t="s">
        <v>867</v>
      </c>
      <c r="C160">
        <v>2670070</v>
      </c>
      <c r="D160" t="s">
        <v>1677</v>
      </c>
      <c r="E160">
        <v>3</v>
      </c>
      <c r="F160">
        <v>0</v>
      </c>
      <c r="G160">
        <v>0</v>
      </c>
      <c r="H160">
        <v>1923</v>
      </c>
      <c r="I160">
        <v>14240</v>
      </c>
      <c r="J160">
        <v>56806</v>
      </c>
      <c r="K160">
        <v>425540</v>
      </c>
      <c r="L160">
        <v>1729</v>
      </c>
      <c r="M160">
        <v>20808</v>
      </c>
      <c r="N160">
        <v>876</v>
      </c>
      <c r="O160">
        <v>6004</v>
      </c>
      <c r="P160">
        <v>527929</v>
      </c>
      <c r="Q160">
        <v>0</v>
      </c>
      <c r="R160" s="446">
        <f t="shared" si="2"/>
        <v>6</v>
      </c>
    </row>
    <row r="161" spans="1:18" x14ac:dyDescent="0.15">
      <c r="A161">
        <v>2017</v>
      </c>
      <c r="B161" t="s">
        <v>871</v>
      </c>
      <c r="C161">
        <v>2881500</v>
      </c>
      <c r="D161" t="s">
        <v>1678</v>
      </c>
      <c r="E161">
        <v>1</v>
      </c>
      <c r="F161">
        <v>0</v>
      </c>
      <c r="G161">
        <v>0</v>
      </c>
      <c r="H161">
        <v>114</v>
      </c>
      <c r="I161">
        <v>411</v>
      </c>
      <c r="J161">
        <v>48716</v>
      </c>
      <c r="K161">
        <v>582440</v>
      </c>
      <c r="L161">
        <v>49957</v>
      </c>
      <c r="M161">
        <v>710423</v>
      </c>
      <c r="N161">
        <v>4199</v>
      </c>
      <c r="O161">
        <v>59883</v>
      </c>
      <c r="P161">
        <v>1456147</v>
      </c>
      <c r="Q161">
        <v>1106320</v>
      </c>
      <c r="R161" s="446">
        <f t="shared" si="2"/>
        <v>12</v>
      </c>
    </row>
    <row r="162" spans="1:18" x14ac:dyDescent="0.15">
      <c r="A162">
        <v>2017</v>
      </c>
      <c r="B162" t="s">
        <v>871</v>
      </c>
      <c r="C162">
        <v>2881500</v>
      </c>
      <c r="D162" t="s">
        <v>1678</v>
      </c>
      <c r="E162">
        <v>2</v>
      </c>
      <c r="F162">
        <v>0</v>
      </c>
      <c r="G162">
        <v>0</v>
      </c>
      <c r="H162">
        <v>86</v>
      </c>
      <c r="I162">
        <v>312</v>
      </c>
      <c r="J162">
        <v>37012</v>
      </c>
      <c r="K162">
        <v>442515</v>
      </c>
      <c r="L162">
        <v>37955</v>
      </c>
      <c r="M162">
        <v>539751</v>
      </c>
      <c r="N162">
        <v>3190</v>
      </c>
      <c r="O162">
        <v>45497</v>
      </c>
      <c r="P162">
        <v>1106322</v>
      </c>
      <c r="Q162">
        <v>1106320</v>
      </c>
      <c r="R162" s="446">
        <f t="shared" si="2"/>
        <v>12</v>
      </c>
    </row>
    <row r="163" spans="1:18" x14ac:dyDescent="0.15">
      <c r="A163">
        <v>2017</v>
      </c>
      <c r="B163" t="s">
        <v>871</v>
      </c>
      <c r="C163">
        <v>2881500</v>
      </c>
      <c r="D163" t="s">
        <v>1678</v>
      </c>
      <c r="E163">
        <v>3</v>
      </c>
      <c r="F163">
        <v>0</v>
      </c>
      <c r="G163">
        <v>0</v>
      </c>
      <c r="H163">
        <v>27</v>
      </c>
      <c r="I163">
        <v>98</v>
      </c>
      <c r="J163">
        <v>11703</v>
      </c>
      <c r="K163">
        <v>139925</v>
      </c>
      <c r="L163">
        <v>12001</v>
      </c>
      <c r="M163">
        <v>170672</v>
      </c>
      <c r="N163">
        <v>1008</v>
      </c>
      <c r="O163">
        <v>14386</v>
      </c>
      <c r="P163">
        <v>349824</v>
      </c>
      <c r="Q163">
        <v>0</v>
      </c>
      <c r="R163" s="446">
        <f t="shared" si="2"/>
        <v>12</v>
      </c>
    </row>
    <row r="164" spans="1:18" x14ac:dyDescent="0.15">
      <c r="A164">
        <v>2017</v>
      </c>
      <c r="B164" t="s">
        <v>1679</v>
      </c>
      <c r="C164">
        <v>90221</v>
      </c>
      <c r="D164" t="s">
        <v>1680</v>
      </c>
      <c r="E164">
        <v>1</v>
      </c>
      <c r="F164">
        <v>0</v>
      </c>
      <c r="G164">
        <v>0</v>
      </c>
      <c r="H164">
        <v>16057</v>
      </c>
      <c r="I164">
        <v>22051</v>
      </c>
      <c r="J164">
        <v>474351</v>
      </c>
      <c r="K164">
        <v>658952</v>
      </c>
      <c r="L164">
        <v>14441</v>
      </c>
      <c r="M164">
        <v>32222</v>
      </c>
      <c r="N164">
        <v>7316</v>
      </c>
      <c r="O164">
        <v>9298</v>
      </c>
      <c r="P164">
        <v>1234690</v>
      </c>
      <c r="Q164">
        <v>988169</v>
      </c>
      <c r="R164" s="446">
        <f t="shared" si="2"/>
        <v>445</v>
      </c>
    </row>
    <row r="165" spans="1:18" x14ac:dyDescent="0.15">
      <c r="A165">
        <v>2017</v>
      </c>
      <c r="B165" t="s">
        <v>1679</v>
      </c>
      <c r="C165">
        <v>90221</v>
      </c>
      <c r="D165" t="s">
        <v>1680</v>
      </c>
      <c r="E165">
        <v>2</v>
      </c>
      <c r="F165">
        <v>0</v>
      </c>
      <c r="G165">
        <v>0</v>
      </c>
      <c r="H165">
        <v>12851</v>
      </c>
      <c r="I165">
        <v>17648</v>
      </c>
      <c r="J165">
        <v>379642</v>
      </c>
      <c r="K165">
        <v>527385</v>
      </c>
      <c r="L165">
        <v>11558</v>
      </c>
      <c r="M165">
        <v>25789</v>
      </c>
      <c r="N165">
        <v>5855</v>
      </c>
      <c r="O165">
        <v>7441</v>
      </c>
      <c r="P165">
        <v>988172</v>
      </c>
      <c r="Q165">
        <v>988169</v>
      </c>
      <c r="R165" s="446">
        <f t="shared" si="2"/>
        <v>445</v>
      </c>
    </row>
    <row r="166" spans="1:18" x14ac:dyDescent="0.15">
      <c r="A166">
        <v>2017</v>
      </c>
      <c r="B166" t="s">
        <v>1679</v>
      </c>
      <c r="C166">
        <v>90221</v>
      </c>
      <c r="D166" t="s">
        <v>1680</v>
      </c>
      <c r="E166">
        <v>3</v>
      </c>
      <c r="F166">
        <v>0</v>
      </c>
      <c r="G166">
        <v>0</v>
      </c>
      <c r="H166">
        <v>3206</v>
      </c>
      <c r="I166">
        <v>4402</v>
      </c>
      <c r="J166">
        <v>94708</v>
      </c>
      <c r="K166">
        <v>131566</v>
      </c>
      <c r="L166">
        <v>2883</v>
      </c>
      <c r="M166">
        <v>6433</v>
      </c>
      <c r="N166">
        <v>1460</v>
      </c>
      <c r="O166">
        <v>1856</v>
      </c>
      <c r="P166">
        <v>246518</v>
      </c>
      <c r="Q166">
        <v>0</v>
      </c>
      <c r="R166" s="446">
        <f t="shared" si="2"/>
        <v>445</v>
      </c>
    </row>
    <row r="167" spans="1:18" x14ac:dyDescent="0.15">
      <c r="A167">
        <v>2017</v>
      </c>
      <c r="B167" t="s">
        <v>1590</v>
      </c>
      <c r="C167">
        <v>2972608</v>
      </c>
      <c r="D167" t="s">
        <v>1681</v>
      </c>
      <c r="E167">
        <v>1</v>
      </c>
      <c r="F167">
        <v>0</v>
      </c>
      <c r="G167">
        <v>0</v>
      </c>
      <c r="H167">
        <v>10299</v>
      </c>
      <c r="I167">
        <v>79281</v>
      </c>
      <c r="J167">
        <v>304242</v>
      </c>
      <c r="K167">
        <v>2369141</v>
      </c>
      <c r="L167">
        <v>9262</v>
      </c>
      <c r="M167">
        <v>115850</v>
      </c>
      <c r="N167">
        <v>4692</v>
      </c>
      <c r="O167">
        <v>33429</v>
      </c>
      <c r="P167">
        <v>2926199</v>
      </c>
      <c r="Q167">
        <v>1245953</v>
      </c>
      <c r="R167" s="446">
        <f t="shared" si="2"/>
        <v>581</v>
      </c>
    </row>
    <row r="168" spans="1:18" x14ac:dyDescent="0.15">
      <c r="A168">
        <v>2017</v>
      </c>
      <c r="B168" t="s">
        <v>1590</v>
      </c>
      <c r="C168">
        <v>2972608</v>
      </c>
      <c r="D168" t="s">
        <v>1681</v>
      </c>
      <c r="E168">
        <v>2</v>
      </c>
      <c r="F168">
        <v>0</v>
      </c>
      <c r="G168">
        <v>0</v>
      </c>
      <c r="H168">
        <v>4385</v>
      </c>
      <c r="I168">
        <v>33757</v>
      </c>
      <c r="J168">
        <v>129543</v>
      </c>
      <c r="K168">
        <v>1008756</v>
      </c>
      <c r="L168">
        <v>3943</v>
      </c>
      <c r="M168">
        <v>49328</v>
      </c>
      <c r="N168">
        <v>1998</v>
      </c>
      <c r="O168">
        <v>14234</v>
      </c>
      <c r="P168">
        <v>1245946</v>
      </c>
      <c r="Q168">
        <v>1245953</v>
      </c>
      <c r="R168" s="446">
        <f t="shared" si="2"/>
        <v>581</v>
      </c>
    </row>
    <row r="169" spans="1:18" x14ac:dyDescent="0.15">
      <c r="A169">
        <v>2017</v>
      </c>
      <c r="B169" t="s">
        <v>1590</v>
      </c>
      <c r="C169">
        <v>2972608</v>
      </c>
      <c r="D169" t="s">
        <v>1681</v>
      </c>
      <c r="E169">
        <v>3</v>
      </c>
      <c r="F169">
        <v>0</v>
      </c>
      <c r="G169">
        <v>0</v>
      </c>
      <c r="H169">
        <v>5913</v>
      </c>
      <c r="I169">
        <v>45524</v>
      </c>
      <c r="J169">
        <v>174699</v>
      </c>
      <c r="K169">
        <v>1360384</v>
      </c>
      <c r="L169">
        <v>5318</v>
      </c>
      <c r="M169">
        <v>66522</v>
      </c>
      <c r="N169">
        <v>2694</v>
      </c>
      <c r="O169">
        <v>19195</v>
      </c>
      <c r="P169">
        <v>1680253</v>
      </c>
      <c r="Q169">
        <v>0</v>
      </c>
      <c r="R169" s="446">
        <f t="shared" si="2"/>
        <v>581</v>
      </c>
    </row>
    <row r="170" spans="1:18" x14ac:dyDescent="0.15">
      <c r="A170">
        <v>2017</v>
      </c>
      <c r="B170" t="s">
        <v>1659</v>
      </c>
      <c r="C170">
        <v>2529235</v>
      </c>
      <c r="D170" t="s">
        <v>1682</v>
      </c>
      <c r="E170">
        <v>1</v>
      </c>
      <c r="F170">
        <v>107601</v>
      </c>
      <c r="G170">
        <v>114250</v>
      </c>
      <c r="H170">
        <v>1977944</v>
      </c>
      <c r="I170">
        <v>3053355</v>
      </c>
      <c r="J170">
        <v>82272</v>
      </c>
      <c r="K170">
        <v>108448</v>
      </c>
      <c r="L170">
        <v>0</v>
      </c>
      <c r="M170">
        <v>0</v>
      </c>
      <c r="N170">
        <v>0</v>
      </c>
      <c r="O170">
        <v>0</v>
      </c>
      <c r="P170">
        <v>5443872</v>
      </c>
      <c r="Q170">
        <v>1407067</v>
      </c>
      <c r="R170" s="446">
        <f t="shared" si="2"/>
        <v>609</v>
      </c>
    </row>
    <row r="171" spans="1:18" x14ac:dyDescent="0.15">
      <c r="A171">
        <v>2017</v>
      </c>
      <c r="B171" t="s">
        <v>1659</v>
      </c>
      <c r="C171">
        <v>2529235</v>
      </c>
      <c r="D171" t="s">
        <v>1682</v>
      </c>
      <c r="E171">
        <v>2</v>
      </c>
      <c r="F171">
        <v>27811</v>
      </c>
      <c r="G171">
        <v>29530</v>
      </c>
      <c r="H171">
        <v>511239</v>
      </c>
      <c r="I171">
        <v>789200</v>
      </c>
      <c r="J171">
        <v>21265</v>
      </c>
      <c r="K171">
        <v>28030</v>
      </c>
      <c r="L171">
        <v>0</v>
      </c>
      <c r="M171">
        <v>0</v>
      </c>
      <c r="N171">
        <v>0</v>
      </c>
      <c r="O171">
        <v>0</v>
      </c>
      <c r="P171">
        <v>1407077</v>
      </c>
      <c r="Q171">
        <v>1407067</v>
      </c>
      <c r="R171" s="446">
        <f t="shared" si="2"/>
        <v>609</v>
      </c>
    </row>
    <row r="172" spans="1:18" x14ac:dyDescent="0.15">
      <c r="A172">
        <v>2017</v>
      </c>
      <c r="B172" t="s">
        <v>1659</v>
      </c>
      <c r="C172">
        <v>2529235</v>
      </c>
      <c r="D172" t="s">
        <v>1682</v>
      </c>
      <c r="E172">
        <v>3</v>
      </c>
      <c r="F172">
        <v>79789</v>
      </c>
      <c r="G172">
        <v>84720</v>
      </c>
      <c r="H172">
        <v>1466705</v>
      </c>
      <c r="I172">
        <v>2264154</v>
      </c>
      <c r="J172">
        <v>61007</v>
      </c>
      <c r="K172">
        <v>80417</v>
      </c>
      <c r="L172">
        <v>0</v>
      </c>
      <c r="M172">
        <v>0</v>
      </c>
      <c r="N172">
        <v>0</v>
      </c>
      <c r="O172">
        <v>0</v>
      </c>
      <c r="P172">
        <v>4036795</v>
      </c>
      <c r="Q172">
        <v>0</v>
      </c>
      <c r="R172" s="446">
        <f t="shared" si="2"/>
        <v>609</v>
      </c>
    </row>
    <row r="173" spans="1:18" x14ac:dyDescent="0.15">
      <c r="A173">
        <v>2017</v>
      </c>
      <c r="B173" t="s">
        <v>1683</v>
      </c>
      <c r="C173">
        <v>3409839</v>
      </c>
      <c r="D173" t="s">
        <v>1684</v>
      </c>
      <c r="E173">
        <v>1</v>
      </c>
      <c r="F173">
        <v>0</v>
      </c>
      <c r="G173">
        <v>0</v>
      </c>
      <c r="H173">
        <v>10770</v>
      </c>
      <c r="I173">
        <v>144062</v>
      </c>
      <c r="J173">
        <v>318164</v>
      </c>
      <c r="K173">
        <v>4304982</v>
      </c>
      <c r="L173">
        <v>9686</v>
      </c>
      <c r="M173">
        <v>210513</v>
      </c>
      <c r="N173">
        <v>4907</v>
      </c>
      <c r="O173">
        <v>60745</v>
      </c>
      <c r="P173">
        <v>5063832</v>
      </c>
      <c r="Q173">
        <v>1245953</v>
      </c>
      <c r="R173" s="446">
        <f t="shared" si="2"/>
        <v>648</v>
      </c>
    </row>
    <row r="174" spans="1:18" x14ac:dyDescent="0.15">
      <c r="A174">
        <v>2017</v>
      </c>
      <c r="B174" t="s">
        <v>1683</v>
      </c>
      <c r="C174">
        <v>3409839</v>
      </c>
      <c r="D174" t="s">
        <v>1684</v>
      </c>
      <c r="E174">
        <v>2</v>
      </c>
      <c r="F174">
        <v>0</v>
      </c>
      <c r="G174">
        <v>0</v>
      </c>
      <c r="H174">
        <v>2650</v>
      </c>
      <c r="I174">
        <v>35446</v>
      </c>
      <c r="J174">
        <v>78284</v>
      </c>
      <c r="K174">
        <v>1059241</v>
      </c>
      <c r="L174">
        <v>2383</v>
      </c>
      <c r="M174">
        <v>51796</v>
      </c>
      <c r="N174">
        <v>1207</v>
      </c>
      <c r="O174">
        <v>14946</v>
      </c>
      <c r="P174">
        <v>1245956</v>
      </c>
      <c r="Q174">
        <v>1245953</v>
      </c>
      <c r="R174" s="446">
        <f t="shared" si="2"/>
        <v>648</v>
      </c>
    </row>
    <row r="175" spans="1:18" x14ac:dyDescent="0.15">
      <c r="A175">
        <v>2017</v>
      </c>
      <c r="B175" t="s">
        <v>1683</v>
      </c>
      <c r="C175">
        <v>3409839</v>
      </c>
      <c r="D175" t="s">
        <v>1684</v>
      </c>
      <c r="E175">
        <v>3</v>
      </c>
      <c r="F175">
        <v>0</v>
      </c>
      <c r="G175">
        <v>0</v>
      </c>
      <c r="H175">
        <v>8120</v>
      </c>
      <c r="I175">
        <v>108615</v>
      </c>
      <c r="J175">
        <v>239880</v>
      </c>
      <c r="K175">
        <v>3245741</v>
      </c>
      <c r="L175">
        <v>7303</v>
      </c>
      <c r="M175">
        <v>158716</v>
      </c>
      <c r="N175">
        <v>3699</v>
      </c>
      <c r="O175">
        <v>45798</v>
      </c>
      <c r="P175">
        <v>3817876</v>
      </c>
      <c r="Q175">
        <v>0</v>
      </c>
      <c r="R175" s="446">
        <f t="shared" si="2"/>
        <v>648</v>
      </c>
    </row>
    <row r="176" spans="1:18" x14ac:dyDescent="0.15">
      <c r="A176">
        <v>2017</v>
      </c>
      <c r="B176" t="s">
        <v>1672</v>
      </c>
      <c r="C176">
        <v>2910801</v>
      </c>
      <c r="D176" t="s">
        <v>1685</v>
      </c>
      <c r="E176">
        <v>1</v>
      </c>
      <c r="F176">
        <v>0</v>
      </c>
      <c r="G176">
        <v>0</v>
      </c>
      <c r="H176">
        <v>5029</v>
      </c>
      <c r="I176">
        <v>28527</v>
      </c>
      <c r="J176">
        <v>148572</v>
      </c>
      <c r="K176">
        <v>852489</v>
      </c>
      <c r="L176">
        <v>4523</v>
      </c>
      <c r="M176">
        <v>41686</v>
      </c>
      <c r="N176">
        <v>2291</v>
      </c>
      <c r="O176">
        <v>12029</v>
      </c>
      <c r="P176">
        <v>1095149</v>
      </c>
      <c r="Q176">
        <v>880760</v>
      </c>
      <c r="R176" s="446">
        <f t="shared" si="2"/>
        <v>925</v>
      </c>
    </row>
    <row r="177" spans="1:18" x14ac:dyDescent="0.15">
      <c r="A177">
        <v>2017</v>
      </c>
      <c r="B177" t="s">
        <v>1672</v>
      </c>
      <c r="C177">
        <v>2910801</v>
      </c>
      <c r="D177" t="s">
        <v>1685</v>
      </c>
      <c r="E177">
        <v>2</v>
      </c>
      <c r="F177">
        <v>0</v>
      </c>
      <c r="G177">
        <v>0</v>
      </c>
      <c r="H177">
        <v>4044</v>
      </c>
      <c r="I177">
        <v>22943</v>
      </c>
      <c r="J177">
        <v>119487</v>
      </c>
      <c r="K177">
        <v>685606</v>
      </c>
      <c r="L177">
        <v>3637</v>
      </c>
      <c r="M177">
        <v>33526</v>
      </c>
      <c r="N177">
        <v>1842</v>
      </c>
      <c r="O177">
        <v>9674</v>
      </c>
      <c r="P177">
        <v>880763</v>
      </c>
      <c r="Q177">
        <v>880760</v>
      </c>
      <c r="R177" s="446">
        <f t="shared" si="2"/>
        <v>925</v>
      </c>
    </row>
    <row r="178" spans="1:18" x14ac:dyDescent="0.15">
      <c r="A178">
        <v>2017</v>
      </c>
      <c r="B178" t="s">
        <v>1672</v>
      </c>
      <c r="C178">
        <v>2910801</v>
      </c>
      <c r="D178" t="s">
        <v>1685</v>
      </c>
      <c r="E178">
        <v>3</v>
      </c>
      <c r="F178">
        <v>0</v>
      </c>
      <c r="G178">
        <v>0</v>
      </c>
      <c r="H178">
        <v>984</v>
      </c>
      <c r="I178">
        <v>5584</v>
      </c>
      <c r="J178">
        <v>29084</v>
      </c>
      <c r="K178">
        <v>166883</v>
      </c>
      <c r="L178">
        <v>885</v>
      </c>
      <c r="M178">
        <v>8160</v>
      </c>
      <c r="N178">
        <v>448</v>
      </c>
      <c r="O178">
        <v>2354</v>
      </c>
      <c r="P178">
        <v>214386</v>
      </c>
      <c r="Q178">
        <v>0</v>
      </c>
      <c r="R178" s="446">
        <f t="shared" si="2"/>
        <v>925</v>
      </c>
    </row>
    <row r="179" spans="1:18" x14ac:dyDescent="0.15">
      <c r="A179">
        <v>2017</v>
      </c>
      <c r="B179" t="s">
        <v>1651</v>
      </c>
      <c r="C179">
        <v>213217</v>
      </c>
      <c r="D179" t="s">
        <v>1686</v>
      </c>
      <c r="E179">
        <v>1</v>
      </c>
      <c r="F179">
        <v>0</v>
      </c>
      <c r="G179">
        <v>0</v>
      </c>
      <c r="H179">
        <v>31721</v>
      </c>
      <c r="I179">
        <v>46483</v>
      </c>
      <c r="J179">
        <v>937085</v>
      </c>
      <c r="K179">
        <v>1389050</v>
      </c>
      <c r="L179">
        <v>28529</v>
      </c>
      <c r="M179">
        <v>67924</v>
      </c>
      <c r="N179">
        <v>14453</v>
      </c>
      <c r="O179">
        <v>19599</v>
      </c>
      <c r="P179">
        <v>2534849</v>
      </c>
      <c r="Q179">
        <v>988169</v>
      </c>
      <c r="R179" s="446">
        <f t="shared" si="2"/>
        <v>961</v>
      </c>
    </row>
    <row r="180" spans="1:18" x14ac:dyDescent="0.15">
      <c r="A180">
        <v>2017</v>
      </c>
      <c r="B180" t="s">
        <v>1651</v>
      </c>
      <c r="C180">
        <v>213217</v>
      </c>
      <c r="D180" t="s">
        <v>1686</v>
      </c>
      <c r="E180">
        <v>2</v>
      </c>
      <c r="F180">
        <v>0</v>
      </c>
      <c r="G180">
        <v>0</v>
      </c>
      <c r="H180">
        <v>27106</v>
      </c>
      <c r="I180">
        <v>33930</v>
      </c>
      <c r="J180">
        <v>800752</v>
      </c>
      <c r="K180">
        <v>1013934</v>
      </c>
      <c r="L180">
        <v>24378</v>
      </c>
      <c r="M180">
        <v>49580</v>
      </c>
      <c r="N180">
        <v>12350</v>
      </c>
      <c r="O180">
        <v>14307</v>
      </c>
      <c r="P180">
        <v>1976342</v>
      </c>
      <c r="Q180">
        <v>988169</v>
      </c>
      <c r="R180" s="446">
        <f t="shared" si="2"/>
        <v>961</v>
      </c>
    </row>
    <row r="181" spans="1:18" x14ac:dyDescent="0.15">
      <c r="A181">
        <v>2017</v>
      </c>
      <c r="B181" t="s">
        <v>1651</v>
      </c>
      <c r="C181">
        <v>213217</v>
      </c>
      <c r="D181" t="s">
        <v>1686</v>
      </c>
      <c r="E181">
        <v>3</v>
      </c>
      <c r="F181">
        <v>0</v>
      </c>
      <c r="G181">
        <v>0</v>
      </c>
      <c r="H181">
        <v>4614</v>
      </c>
      <c r="I181">
        <v>12552</v>
      </c>
      <c r="J181">
        <v>136333</v>
      </c>
      <c r="K181">
        <v>375115</v>
      </c>
      <c r="L181">
        <v>4149</v>
      </c>
      <c r="M181">
        <v>18342</v>
      </c>
      <c r="N181">
        <v>2102</v>
      </c>
      <c r="O181">
        <v>5292</v>
      </c>
      <c r="P181">
        <v>558506</v>
      </c>
      <c r="Q181">
        <v>0</v>
      </c>
      <c r="R181" s="446">
        <f t="shared" si="2"/>
        <v>961</v>
      </c>
    </row>
    <row r="182" spans="1:18" x14ac:dyDescent="0.15">
      <c r="A182">
        <v>2018</v>
      </c>
      <c r="B182" t="s">
        <v>1687</v>
      </c>
      <c r="C182">
        <v>23550</v>
      </c>
      <c r="D182" t="s">
        <v>1688</v>
      </c>
      <c r="E182">
        <v>1</v>
      </c>
      <c r="F182">
        <v>1475938</v>
      </c>
      <c r="G182">
        <v>48379</v>
      </c>
      <c r="H182">
        <v>0</v>
      </c>
      <c r="I182">
        <v>0</v>
      </c>
      <c r="J182">
        <v>0</v>
      </c>
      <c r="K182">
        <v>0</v>
      </c>
      <c r="L182">
        <v>0</v>
      </c>
      <c r="M182">
        <v>0</v>
      </c>
      <c r="N182">
        <v>0</v>
      </c>
      <c r="O182">
        <v>0</v>
      </c>
      <c r="P182">
        <v>1524317</v>
      </c>
      <c r="Q182">
        <v>1407067</v>
      </c>
      <c r="R182" s="446">
        <f t="shared" si="2"/>
        <v>5</v>
      </c>
    </row>
    <row r="183" spans="1:18" x14ac:dyDescent="0.15">
      <c r="A183">
        <v>2018</v>
      </c>
      <c r="B183" t="s">
        <v>1687</v>
      </c>
      <c r="C183">
        <v>23550</v>
      </c>
      <c r="D183" t="s">
        <v>1688</v>
      </c>
      <c r="E183">
        <v>2</v>
      </c>
      <c r="F183">
        <v>1362409</v>
      </c>
      <c r="G183">
        <v>44657</v>
      </c>
      <c r="H183">
        <v>0</v>
      </c>
      <c r="I183">
        <v>0</v>
      </c>
      <c r="J183">
        <v>0</v>
      </c>
      <c r="K183">
        <v>0</v>
      </c>
      <c r="L183">
        <v>0</v>
      </c>
      <c r="M183">
        <v>0</v>
      </c>
      <c r="N183">
        <v>0</v>
      </c>
      <c r="O183">
        <v>0</v>
      </c>
      <c r="P183">
        <v>1407066</v>
      </c>
      <c r="Q183">
        <v>1407067</v>
      </c>
      <c r="R183" s="446">
        <f t="shared" si="2"/>
        <v>5</v>
      </c>
    </row>
    <row r="184" spans="1:18" x14ac:dyDescent="0.15">
      <c r="A184">
        <v>2018</v>
      </c>
      <c r="B184" t="s">
        <v>1687</v>
      </c>
      <c r="C184">
        <v>23550</v>
      </c>
      <c r="D184" t="s">
        <v>1688</v>
      </c>
      <c r="E184">
        <v>3</v>
      </c>
      <c r="F184">
        <v>113529</v>
      </c>
      <c r="G184">
        <v>3721</v>
      </c>
      <c r="H184">
        <v>0</v>
      </c>
      <c r="I184">
        <v>0</v>
      </c>
      <c r="J184">
        <v>0</v>
      </c>
      <c r="K184">
        <v>0</v>
      </c>
      <c r="L184">
        <v>0</v>
      </c>
      <c r="M184">
        <v>0</v>
      </c>
      <c r="N184">
        <v>0</v>
      </c>
      <c r="O184">
        <v>0</v>
      </c>
      <c r="P184">
        <v>117250</v>
      </c>
      <c r="Q184">
        <v>0</v>
      </c>
      <c r="R184" s="446">
        <f t="shared" si="2"/>
        <v>5</v>
      </c>
    </row>
    <row r="185" spans="1:18" x14ac:dyDescent="0.15">
      <c r="A185">
        <v>2018</v>
      </c>
      <c r="B185" t="s">
        <v>1689</v>
      </c>
      <c r="C185">
        <v>2545664</v>
      </c>
      <c r="D185" t="s">
        <v>1690</v>
      </c>
      <c r="E185">
        <v>1</v>
      </c>
      <c r="F185">
        <v>641</v>
      </c>
      <c r="G185">
        <v>2317</v>
      </c>
      <c r="H185">
        <v>22046</v>
      </c>
      <c r="I185">
        <v>123033</v>
      </c>
      <c r="J185">
        <v>301657</v>
      </c>
      <c r="K185">
        <v>1554261</v>
      </c>
      <c r="L185">
        <v>15033</v>
      </c>
      <c r="M185">
        <v>96681</v>
      </c>
      <c r="N185">
        <v>7044</v>
      </c>
      <c r="O185">
        <v>30712</v>
      </c>
      <c r="P185">
        <v>2153430</v>
      </c>
      <c r="Q185">
        <v>1245953</v>
      </c>
      <c r="R185" s="446">
        <f t="shared" si="2"/>
        <v>649</v>
      </c>
    </row>
    <row r="186" spans="1:18" x14ac:dyDescent="0.15">
      <c r="A186">
        <v>2018</v>
      </c>
      <c r="B186" t="s">
        <v>1689</v>
      </c>
      <c r="C186">
        <v>2545664</v>
      </c>
      <c r="D186" t="s">
        <v>1690</v>
      </c>
      <c r="E186">
        <v>2</v>
      </c>
      <c r="F186">
        <v>371</v>
      </c>
      <c r="G186">
        <v>1340</v>
      </c>
      <c r="H186">
        <v>12755</v>
      </c>
      <c r="I186">
        <v>71185</v>
      </c>
      <c r="J186">
        <v>174535</v>
      </c>
      <c r="K186">
        <v>899280</v>
      </c>
      <c r="L186">
        <v>8698</v>
      </c>
      <c r="M186">
        <v>55939</v>
      </c>
      <c r="N186">
        <v>4076</v>
      </c>
      <c r="O186">
        <v>17769</v>
      </c>
      <c r="P186">
        <v>1245953</v>
      </c>
      <c r="Q186">
        <v>1245953</v>
      </c>
      <c r="R186" s="446">
        <f t="shared" si="2"/>
        <v>649</v>
      </c>
    </row>
    <row r="187" spans="1:18" x14ac:dyDescent="0.15">
      <c r="A187">
        <v>2018</v>
      </c>
      <c r="B187" t="s">
        <v>1689</v>
      </c>
      <c r="C187">
        <v>2545664</v>
      </c>
      <c r="D187" t="s">
        <v>1690</v>
      </c>
      <c r="E187">
        <v>3</v>
      </c>
      <c r="F187">
        <v>270</v>
      </c>
      <c r="G187">
        <v>976</v>
      </c>
      <c r="H187">
        <v>9290</v>
      </c>
      <c r="I187">
        <v>51847</v>
      </c>
      <c r="J187">
        <v>127121</v>
      </c>
      <c r="K187">
        <v>654981</v>
      </c>
      <c r="L187">
        <v>6335</v>
      </c>
      <c r="M187">
        <v>40742</v>
      </c>
      <c r="N187">
        <v>2968</v>
      </c>
      <c r="O187">
        <v>12942</v>
      </c>
      <c r="P187">
        <v>907476</v>
      </c>
      <c r="Q187">
        <v>0</v>
      </c>
      <c r="R187" s="446">
        <f t="shared" si="2"/>
        <v>649</v>
      </c>
    </row>
    <row r="188" spans="1:18" x14ac:dyDescent="0.15">
      <c r="A188">
        <v>2018</v>
      </c>
      <c r="B188" t="s">
        <v>1635</v>
      </c>
      <c r="C188">
        <v>3299486</v>
      </c>
      <c r="D188" t="s">
        <v>1691</v>
      </c>
      <c r="E188">
        <v>1</v>
      </c>
      <c r="F188">
        <v>1803017</v>
      </c>
      <c r="G188">
        <v>2418</v>
      </c>
      <c r="H188">
        <v>0</v>
      </c>
      <c r="I188">
        <v>0</v>
      </c>
      <c r="J188">
        <v>0</v>
      </c>
      <c r="K188">
        <v>0</v>
      </c>
      <c r="L188">
        <v>0</v>
      </c>
      <c r="M188">
        <v>0</v>
      </c>
      <c r="N188">
        <v>0</v>
      </c>
      <c r="O188">
        <v>0</v>
      </c>
      <c r="P188">
        <v>1805436</v>
      </c>
      <c r="Q188">
        <v>1245953</v>
      </c>
      <c r="R188" s="446">
        <f t="shared" si="2"/>
        <v>811</v>
      </c>
    </row>
    <row r="189" spans="1:18" x14ac:dyDescent="0.15">
      <c r="A189">
        <v>2018</v>
      </c>
      <c r="B189" t="s">
        <v>1635</v>
      </c>
      <c r="C189">
        <v>3299486</v>
      </c>
      <c r="D189" t="s">
        <v>1691</v>
      </c>
      <c r="E189">
        <v>2</v>
      </c>
      <c r="F189">
        <v>1244280</v>
      </c>
      <c r="G189">
        <v>1669</v>
      </c>
      <c r="H189">
        <v>0</v>
      </c>
      <c r="I189">
        <v>0</v>
      </c>
      <c r="J189">
        <v>0</v>
      </c>
      <c r="K189">
        <v>0</v>
      </c>
      <c r="L189">
        <v>0</v>
      </c>
      <c r="M189">
        <v>0</v>
      </c>
      <c r="N189">
        <v>0</v>
      </c>
      <c r="O189">
        <v>0</v>
      </c>
      <c r="P189">
        <v>1245949</v>
      </c>
      <c r="Q189">
        <v>1245953</v>
      </c>
      <c r="R189" s="446">
        <f t="shared" si="2"/>
        <v>811</v>
      </c>
    </row>
    <row r="190" spans="1:18" x14ac:dyDescent="0.15">
      <c r="A190">
        <v>2018</v>
      </c>
      <c r="B190" t="s">
        <v>1635</v>
      </c>
      <c r="C190">
        <v>3299486</v>
      </c>
      <c r="D190" t="s">
        <v>1691</v>
      </c>
      <c r="E190">
        <v>3</v>
      </c>
      <c r="F190">
        <v>558737</v>
      </c>
      <c r="G190">
        <v>749</v>
      </c>
      <c r="H190">
        <v>0</v>
      </c>
      <c r="I190">
        <v>0</v>
      </c>
      <c r="J190">
        <v>0</v>
      </c>
      <c r="K190">
        <v>0</v>
      </c>
      <c r="L190">
        <v>0</v>
      </c>
      <c r="M190">
        <v>0</v>
      </c>
      <c r="N190">
        <v>0</v>
      </c>
      <c r="O190">
        <v>0</v>
      </c>
      <c r="P190">
        <v>559486</v>
      </c>
      <c r="Q190">
        <v>0</v>
      </c>
      <c r="R190" s="446">
        <f t="shared" si="2"/>
        <v>811</v>
      </c>
    </row>
    <row r="191" spans="1:18" x14ac:dyDescent="0.15">
      <c r="A191">
        <v>2018</v>
      </c>
      <c r="B191" t="s">
        <v>1635</v>
      </c>
      <c r="C191">
        <v>3461331</v>
      </c>
      <c r="D191" t="s">
        <v>1692</v>
      </c>
      <c r="E191">
        <v>1</v>
      </c>
      <c r="F191">
        <v>554</v>
      </c>
      <c r="G191">
        <v>3151</v>
      </c>
      <c r="H191">
        <v>19036</v>
      </c>
      <c r="I191">
        <v>167344</v>
      </c>
      <c r="J191">
        <v>260479</v>
      </c>
      <c r="K191">
        <v>2114046</v>
      </c>
      <c r="L191">
        <v>12981</v>
      </c>
      <c r="M191">
        <v>131502</v>
      </c>
      <c r="N191">
        <v>6083</v>
      </c>
      <c r="O191">
        <v>41773</v>
      </c>
      <c r="P191">
        <v>2756954</v>
      </c>
      <c r="Q191">
        <v>1245953</v>
      </c>
      <c r="R191" s="446">
        <f t="shared" si="2"/>
        <v>811</v>
      </c>
    </row>
    <row r="192" spans="1:18" x14ac:dyDescent="0.15">
      <c r="A192">
        <v>2018</v>
      </c>
      <c r="B192" t="s">
        <v>1635</v>
      </c>
      <c r="C192">
        <v>3461331</v>
      </c>
      <c r="D192" t="s">
        <v>1692</v>
      </c>
      <c r="E192">
        <v>2</v>
      </c>
      <c r="F192">
        <v>250</v>
      </c>
      <c r="G192">
        <v>1424</v>
      </c>
      <c r="H192">
        <v>8603</v>
      </c>
      <c r="I192">
        <v>75628</v>
      </c>
      <c r="J192">
        <v>117718</v>
      </c>
      <c r="K192">
        <v>955400</v>
      </c>
      <c r="L192">
        <v>5866</v>
      </c>
      <c r="M192">
        <v>59430</v>
      </c>
      <c r="N192">
        <v>2749</v>
      </c>
      <c r="O192">
        <v>18878</v>
      </c>
      <c r="P192">
        <v>1245950</v>
      </c>
      <c r="Q192">
        <v>1245953</v>
      </c>
      <c r="R192" s="446">
        <f t="shared" si="2"/>
        <v>811</v>
      </c>
    </row>
    <row r="193" spans="1:18" x14ac:dyDescent="0.15">
      <c r="A193">
        <v>2018</v>
      </c>
      <c r="B193" t="s">
        <v>1635</v>
      </c>
      <c r="C193">
        <v>3461331</v>
      </c>
      <c r="D193" t="s">
        <v>1692</v>
      </c>
      <c r="E193">
        <v>3</v>
      </c>
      <c r="F193">
        <v>303</v>
      </c>
      <c r="G193">
        <v>1727</v>
      </c>
      <c r="H193">
        <v>10433</v>
      </c>
      <c r="I193">
        <v>91716</v>
      </c>
      <c r="J193">
        <v>142760</v>
      </c>
      <c r="K193">
        <v>1158645</v>
      </c>
      <c r="L193">
        <v>7114</v>
      </c>
      <c r="M193">
        <v>72072</v>
      </c>
      <c r="N193">
        <v>3333</v>
      </c>
      <c r="O193">
        <v>22894</v>
      </c>
      <c r="P193">
        <v>1511003</v>
      </c>
      <c r="Q193">
        <v>0</v>
      </c>
      <c r="R193" s="446">
        <f t="shared" si="2"/>
        <v>811</v>
      </c>
    </row>
    <row r="194" spans="1:18" x14ac:dyDescent="0.15">
      <c r="A194">
        <v>2018</v>
      </c>
      <c r="B194" t="s">
        <v>1693</v>
      </c>
      <c r="C194">
        <v>2566190</v>
      </c>
      <c r="D194" t="s">
        <v>1694</v>
      </c>
      <c r="E194">
        <v>1</v>
      </c>
      <c r="F194">
        <v>929</v>
      </c>
      <c r="G194">
        <v>3833</v>
      </c>
      <c r="H194">
        <v>31926</v>
      </c>
      <c r="I194">
        <v>203509</v>
      </c>
      <c r="J194">
        <v>436840</v>
      </c>
      <c r="K194">
        <v>2570913</v>
      </c>
      <c r="L194">
        <v>21770</v>
      </c>
      <c r="M194">
        <v>159921</v>
      </c>
      <c r="N194">
        <v>10201</v>
      </c>
      <c r="O194">
        <v>50801</v>
      </c>
      <c r="P194">
        <v>3490649</v>
      </c>
      <c r="Q194">
        <v>1106320</v>
      </c>
      <c r="R194" s="446">
        <f t="shared" si="2"/>
        <v>815</v>
      </c>
    </row>
    <row r="195" spans="1:18" x14ac:dyDescent="0.15">
      <c r="A195">
        <v>2018</v>
      </c>
      <c r="B195" t="s">
        <v>1693</v>
      </c>
      <c r="C195">
        <v>2566190</v>
      </c>
      <c r="D195" t="s">
        <v>1694</v>
      </c>
      <c r="E195">
        <v>2</v>
      </c>
      <c r="F195">
        <v>294</v>
      </c>
      <c r="G195">
        <v>1214</v>
      </c>
      <c r="H195">
        <v>10118</v>
      </c>
      <c r="I195">
        <v>64500</v>
      </c>
      <c r="J195">
        <v>138452</v>
      </c>
      <c r="K195">
        <v>814825</v>
      </c>
      <c r="L195">
        <v>6900</v>
      </c>
      <c r="M195">
        <v>50685</v>
      </c>
      <c r="N195">
        <v>3233</v>
      </c>
      <c r="O195">
        <v>16100</v>
      </c>
      <c r="P195">
        <v>1106326</v>
      </c>
      <c r="Q195">
        <v>1106320</v>
      </c>
      <c r="R195" s="446">
        <f t="shared" ref="R195:R211" si="3">+VALUE(B195)</f>
        <v>815</v>
      </c>
    </row>
    <row r="196" spans="1:18" x14ac:dyDescent="0.15">
      <c r="A196">
        <v>2018</v>
      </c>
      <c r="B196" t="s">
        <v>1693</v>
      </c>
      <c r="C196">
        <v>2566190</v>
      </c>
      <c r="D196" t="s">
        <v>1694</v>
      </c>
      <c r="E196">
        <v>3</v>
      </c>
      <c r="F196">
        <v>635</v>
      </c>
      <c r="G196">
        <v>2618</v>
      </c>
      <c r="H196">
        <v>21807</v>
      </c>
      <c r="I196">
        <v>139009</v>
      </c>
      <c r="J196">
        <v>298388</v>
      </c>
      <c r="K196">
        <v>1756088</v>
      </c>
      <c r="L196">
        <v>14870</v>
      </c>
      <c r="M196">
        <v>109236</v>
      </c>
      <c r="N196">
        <v>6968</v>
      </c>
      <c r="O196">
        <v>34700</v>
      </c>
      <c r="P196">
        <v>2384322</v>
      </c>
      <c r="Q196">
        <v>0</v>
      </c>
      <c r="R196" s="446">
        <f t="shared" si="3"/>
        <v>815</v>
      </c>
    </row>
    <row r="197" spans="1:18" x14ac:dyDescent="0.15">
      <c r="A197">
        <v>2018</v>
      </c>
      <c r="B197" t="s">
        <v>1597</v>
      </c>
      <c r="C197">
        <v>2371931</v>
      </c>
      <c r="D197" t="s">
        <v>1695</v>
      </c>
      <c r="E197">
        <v>1</v>
      </c>
      <c r="F197">
        <v>2547</v>
      </c>
      <c r="G197">
        <v>6356</v>
      </c>
      <c r="H197">
        <v>87487</v>
      </c>
      <c r="I197">
        <v>337491</v>
      </c>
      <c r="J197">
        <v>1197070</v>
      </c>
      <c r="K197">
        <v>4263488</v>
      </c>
      <c r="L197">
        <v>59658</v>
      </c>
      <c r="M197">
        <v>265207</v>
      </c>
      <c r="N197">
        <v>27955</v>
      </c>
      <c r="O197">
        <v>84246</v>
      </c>
      <c r="P197">
        <v>6331510</v>
      </c>
      <c r="Q197">
        <v>1245953</v>
      </c>
      <c r="R197" s="446">
        <f t="shared" si="3"/>
        <v>855</v>
      </c>
    </row>
    <row r="198" spans="1:18" x14ac:dyDescent="0.15">
      <c r="A198">
        <v>2018</v>
      </c>
      <c r="B198" t="s">
        <v>1597</v>
      </c>
      <c r="C198">
        <v>2371931</v>
      </c>
      <c r="D198" t="s">
        <v>1695</v>
      </c>
      <c r="E198">
        <v>2</v>
      </c>
      <c r="F198">
        <v>501</v>
      </c>
      <c r="G198">
        <v>1250</v>
      </c>
      <c r="H198">
        <v>17216</v>
      </c>
      <c r="I198">
        <v>66414</v>
      </c>
      <c r="J198">
        <v>235571</v>
      </c>
      <c r="K198">
        <v>839011</v>
      </c>
      <c r="L198">
        <v>11740</v>
      </c>
      <c r="M198">
        <v>52190</v>
      </c>
      <c r="N198">
        <v>5501</v>
      </c>
      <c r="O198">
        <v>16578</v>
      </c>
      <c r="P198">
        <v>1245977</v>
      </c>
      <c r="Q198">
        <v>1245953</v>
      </c>
      <c r="R198" s="446">
        <f t="shared" si="3"/>
        <v>855</v>
      </c>
    </row>
    <row r="199" spans="1:18" x14ac:dyDescent="0.15">
      <c r="A199">
        <v>2018</v>
      </c>
      <c r="B199" t="s">
        <v>1597</v>
      </c>
      <c r="C199">
        <v>2371931</v>
      </c>
      <c r="D199" t="s">
        <v>1695</v>
      </c>
      <c r="E199">
        <v>3</v>
      </c>
      <c r="F199">
        <v>2046</v>
      </c>
      <c r="G199">
        <v>5105</v>
      </c>
      <c r="H199">
        <v>70270</v>
      </c>
      <c r="I199">
        <v>271076</v>
      </c>
      <c r="J199">
        <v>961499</v>
      </c>
      <c r="K199">
        <v>3424476</v>
      </c>
      <c r="L199">
        <v>47917</v>
      </c>
      <c r="M199">
        <v>213017</v>
      </c>
      <c r="N199">
        <v>22454</v>
      </c>
      <c r="O199">
        <v>67667</v>
      </c>
      <c r="P199">
        <v>5085532</v>
      </c>
      <c r="Q199">
        <v>0</v>
      </c>
      <c r="R199" s="446">
        <f t="shared" si="3"/>
        <v>855</v>
      </c>
    </row>
    <row r="200" spans="1:18" x14ac:dyDescent="0.15">
      <c r="A200">
        <v>2018</v>
      </c>
      <c r="B200" t="s">
        <v>1643</v>
      </c>
      <c r="C200">
        <v>3162790</v>
      </c>
      <c r="D200" t="s">
        <v>1696</v>
      </c>
      <c r="E200">
        <v>1</v>
      </c>
      <c r="F200">
        <v>738</v>
      </c>
      <c r="G200">
        <v>627</v>
      </c>
      <c r="H200">
        <v>25349</v>
      </c>
      <c r="I200">
        <v>33320</v>
      </c>
      <c r="J200">
        <v>346849</v>
      </c>
      <c r="K200">
        <v>420937</v>
      </c>
      <c r="L200">
        <v>17285</v>
      </c>
      <c r="M200">
        <v>26184</v>
      </c>
      <c r="N200">
        <v>8100</v>
      </c>
      <c r="O200">
        <v>8317</v>
      </c>
      <c r="P200">
        <v>887711</v>
      </c>
      <c r="Q200">
        <v>880760</v>
      </c>
      <c r="R200" s="446">
        <f t="shared" si="3"/>
        <v>924</v>
      </c>
    </row>
    <row r="201" spans="1:18" x14ac:dyDescent="0.15">
      <c r="A201">
        <v>2018</v>
      </c>
      <c r="B201" t="s">
        <v>1643</v>
      </c>
      <c r="C201">
        <v>3162790</v>
      </c>
      <c r="D201" t="s">
        <v>1696</v>
      </c>
      <c r="E201">
        <v>2</v>
      </c>
      <c r="F201">
        <v>732</v>
      </c>
      <c r="G201">
        <v>622</v>
      </c>
      <c r="H201">
        <v>25150</v>
      </c>
      <c r="I201">
        <v>33059</v>
      </c>
      <c r="J201">
        <v>344134</v>
      </c>
      <c r="K201">
        <v>417641</v>
      </c>
      <c r="L201">
        <v>17150</v>
      </c>
      <c r="M201">
        <v>25979</v>
      </c>
      <c r="N201">
        <v>8036</v>
      </c>
      <c r="O201">
        <v>8252</v>
      </c>
      <c r="P201">
        <v>880760</v>
      </c>
      <c r="Q201">
        <v>880760</v>
      </c>
      <c r="R201" s="446">
        <f t="shared" si="3"/>
        <v>924</v>
      </c>
    </row>
    <row r="202" spans="1:18" x14ac:dyDescent="0.15">
      <c r="A202">
        <v>2018</v>
      </c>
      <c r="B202" t="s">
        <v>1643</v>
      </c>
      <c r="C202">
        <v>3162790</v>
      </c>
      <c r="D202" t="s">
        <v>1696</v>
      </c>
      <c r="E202">
        <v>3</v>
      </c>
      <c r="F202">
        <v>5</v>
      </c>
      <c r="G202">
        <v>4</v>
      </c>
      <c r="H202">
        <v>198</v>
      </c>
      <c r="I202">
        <v>260</v>
      </c>
      <c r="J202">
        <v>2715</v>
      </c>
      <c r="K202">
        <v>3295</v>
      </c>
      <c r="L202">
        <v>135</v>
      </c>
      <c r="M202">
        <v>205</v>
      </c>
      <c r="N202">
        <v>63</v>
      </c>
      <c r="O202">
        <v>65</v>
      </c>
      <c r="P202">
        <v>6950</v>
      </c>
      <c r="Q202">
        <v>0</v>
      </c>
      <c r="R202" s="446">
        <f t="shared" si="3"/>
        <v>924</v>
      </c>
    </row>
    <row r="203" spans="1:18" x14ac:dyDescent="0.15">
      <c r="A203">
        <v>2018</v>
      </c>
      <c r="B203" t="s">
        <v>1697</v>
      </c>
      <c r="C203">
        <v>2627924</v>
      </c>
      <c r="D203" t="s">
        <v>1698</v>
      </c>
      <c r="E203">
        <v>1</v>
      </c>
      <c r="F203">
        <v>0</v>
      </c>
      <c r="G203">
        <v>0</v>
      </c>
      <c r="H203">
        <v>1630</v>
      </c>
      <c r="I203">
        <v>14706</v>
      </c>
      <c r="J203">
        <v>83217</v>
      </c>
      <c r="K203">
        <v>738117</v>
      </c>
      <c r="L203">
        <v>41321</v>
      </c>
      <c r="M203">
        <v>503859</v>
      </c>
      <c r="N203">
        <v>5515</v>
      </c>
      <c r="O203">
        <v>87029</v>
      </c>
      <c r="P203">
        <v>1475398</v>
      </c>
      <c r="Q203">
        <v>988169</v>
      </c>
      <c r="R203" s="446">
        <f t="shared" si="3"/>
        <v>969</v>
      </c>
    </row>
    <row r="204" spans="1:18" x14ac:dyDescent="0.15">
      <c r="A204">
        <v>2018</v>
      </c>
      <c r="B204" t="s">
        <v>1697</v>
      </c>
      <c r="C204">
        <v>2627924</v>
      </c>
      <c r="D204" t="s">
        <v>1698</v>
      </c>
      <c r="E204">
        <v>2</v>
      </c>
      <c r="F204">
        <v>0</v>
      </c>
      <c r="G204">
        <v>0</v>
      </c>
      <c r="H204">
        <v>1092</v>
      </c>
      <c r="I204">
        <v>9849</v>
      </c>
      <c r="J204">
        <v>55735</v>
      </c>
      <c r="K204">
        <v>494361</v>
      </c>
      <c r="L204">
        <v>27675</v>
      </c>
      <c r="M204">
        <v>337464</v>
      </c>
      <c r="N204">
        <v>3694</v>
      </c>
      <c r="O204">
        <v>58288</v>
      </c>
      <c r="P204">
        <v>988162</v>
      </c>
      <c r="Q204">
        <v>988169</v>
      </c>
      <c r="R204" s="446">
        <f t="shared" si="3"/>
        <v>969</v>
      </c>
    </row>
    <row r="205" spans="1:18" x14ac:dyDescent="0.15">
      <c r="A205">
        <v>2018</v>
      </c>
      <c r="B205" t="s">
        <v>1697</v>
      </c>
      <c r="C205">
        <v>2627924</v>
      </c>
      <c r="D205" t="s">
        <v>1698</v>
      </c>
      <c r="E205">
        <v>3</v>
      </c>
      <c r="F205">
        <v>0</v>
      </c>
      <c r="G205">
        <v>0</v>
      </c>
      <c r="H205">
        <v>538</v>
      </c>
      <c r="I205">
        <v>4856</v>
      </c>
      <c r="J205">
        <v>27481</v>
      </c>
      <c r="K205">
        <v>243755</v>
      </c>
      <c r="L205">
        <v>13645</v>
      </c>
      <c r="M205">
        <v>166394</v>
      </c>
      <c r="N205">
        <v>1821</v>
      </c>
      <c r="O205">
        <v>28740</v>
      </c>
      <c r="P205">
        <v>487235</v>
      </c>
      <c r="Q205">
        <v>0</v>
      </c>
      <c r="R205" s="446">
        <f t="shared" si="3"/>
        <v>969</v>
      </c>
    </row>
    <row r="206" spans="1:18" x14ac:dyDescent="0.15">
      <c r="A206">
        <v>2015</v>
      </c>
      <c r="B206" t="s">
        <v>1629</v>
      </c>
      <c r="C206">
        <v>2259951</v>
      </c>
      <c r="D206" t="s">
        <v>1701</v>
      </c>
      <c r="E206">
        <v>1</v>
      </c>
      <c r="F206">
        <v>3002948</v>
      </c>
      <c r="G206">
        <v>7420162</v>
      </c>
      <c r="H206">
        <v>0</v>
      </c>
      <c r="I206">
        <v>0</v>
      </c>
      <c r="J206">
        <v>0</v>
      </c>
      <c r="K206">
        <v>0</v>
      </c>
      <c r="L206">
        <v>0</v>
      </c>
      <c r="M206">
        <v>0</v>
      </c>
      <c r="N206">
        <v>0</v>
      </c>
      <c r="O206">
        <v>0</v>
      </c>
      <c r="P206">
        <v>10423111</v>
      </c>
      <c r="Q206">
        <v>1578923</v>
      </c>
      <c r="R206" s="446">
        <f t="shared" si="3"/>
        <v>659</v>
      </c>
    </row>
    <row r="207" spans="1:18" x14ac:dyDescent="0.15">
      <c r="A207">
        <v>2015</v>
      </c>
      <c r="B207" t="s">
        <v>1629</v>
      </c>
      <c r="C207">
        <v>2259951</v>
      </c>
      <c r="D207" t="s">
        <v>1701</v>
      </c>
      <c r="E207">
        <v>2</v>
      </c>
      <c r="F207">
        <v>454886</v>
      </c>
      <c r="G207">
        <v>1124006</v>
      </c>
      <c r="H207">
        <v>0</v>
      </c>
      <c r="I207">
        <v>0</v>
      </c>
      <c r="J207">
        <v>0</v>
      </c>
      <c r="K207">
        <v>0</v>
      </c>
      <c r="L207">
        <v>0</v>
      </c>
      <c r="M207">
        <v>0</v>
      </c>
      <c r="N207">
        <v>0</v>
      </c>
      <c r="O207">
        <v>0</v>
      </c>
      <c r="P207">
        <v>1578892</v>
      </c>
      <c r="Q207">
        <v>1578923</v>
      </c>
      <c r="R207" s="446">
        <f t="shared" si="3"/>
        <v>659</v>
      </c>
    </row>
    <row r="208" spans="1:18" x14ac:dyDescent="0.15">
      <c r="A208">
        <v>2015</v>
      </c>
      <c r="B208" t="s">
        <v>1629</v>
      </c>
      <c r="C208">
        <v>2259951</v>
      </c>
      <c r="D208" t="s">
        <v>1701</v>
      </c>
      <c r="E208">
        <v>3</v>
      </c>
      <c r="F208">
        <v>2548062</v>
      </c>
      <c r="G208">
        <v>6296156</v>
      </c>
      <c r="H208">
        <v>0</v>
      </c>
      <c r="I208">
        <v>0</v>
      </c>
      <c r="J208">
        <v>0</v>
      </c>
      <c r="K208">
        <v>0</v>
      </c>
      <c r="L208">
        <v>0</v>
      </c>
      <c r="M208">
        <v>0</v>
      </c>
      <c r="N208">
        <v>0</v>
      </c>
      <c r="O208">
        <v>0</v>
      </c>
      <c r="P208">
        <v>8844218</v>
      </c>
      <c r="Q208">
        <v>0</v>
      </c>
      <c r="R208" s="446">
        <f t="shared" si="3"/>
        <v>659</v>
      </c>
    </row>
    <row r="209" spans="1:18" x14ac:dyDescent="0.15">
      <c r="A209">
        <v>2016</v>
      </c>
      <c r="B209" t="s">
        <v>1702</v>
      </c>
      <c r="C209">
        <v>3299489</v>
      </c>
      <c r="D209" t="s">
        <v>1703</v>
      </c>
      <c r="E209">
        <v>1</v>
      </c>
      <c r="F209">
        <v>0</v>
      </c>
      <c r="G209">
        <v>0</v>
      </c>
      <c r="H209">
        <v>3239</v>
      </c>
      <c r="I209">
        <v>1230</v>
      </c>
      <c r="J209">
        <v>858470</v>
      </c>
      <c r="K209">
        <v>709538</v>
      </c>
      <c r="L209">
        <v>16345</v>
      </c>
      <c r="M209">
        <v>32230</v>
      </c>
      <c r="N209">
        <v>6183</v>
      </c>
      <c r="O209">
        <v>7478</v>
      </c>
      <c r="P209">
        <v>1634721</v>
      </c>
      <c r="Q209">
        <v>988169</v>
      </c>
      <c r="R209" s="446">
        <f t="shared" si="3"/>
        <v>986</v>
      </c>
    </row>
    <row r="210" spans="1:18" x14ac:dyDescent="0.15">
      <c r="A210">
        <v>2016</v>
      </c>
      <c r="B210" t="s">
        <v>1702</v>
      </c>
      <c r="C210">
        <v>3299489</v>
      </c>
      <c r="D210" t="s">
        <v>1703</v>
      </c>
      <c r="E210">
        <v>2</v>
      </c>
      <c r="F210">
        <v>0</v>
      </c>
      <c r="G210">
        <v>0</v>
      </c>
      <c r="H210">
        <v>3239</v>
      </c>
      <c r="I210">
        <v>1230</v>
      </c>
      <c r="J210">
        <v>858470</v>
      </c>
      <c r="K210">
        <v>709538</v>
      </c>
      <c r="L210">
        <v>16345</v>
      </c>
      <c r="M210">
        <v>32230</v>
      </c>
      <c r="N210">
        <v>6183</v>
      </c>
      <c r="O210">
        <v>7478</v>
      </c>
      <c r="P210">
        <v>1634721</v>
      </c>
      <c r="Q210">
        <v>988169</v>
      </c>
      <c r="R210" s="446">
        <f t="shared" si="3"/>
        <v>986</v>
      </c>
    </row>
    <row r="211" spans="1:18" x14ac:dyDescent="0.15">
      <c r="A211">
        <v>2016</v>
      </c>
      <c r="B211" t="s">
        <v>1702</v>
      </c>
      <c r="C211">
        <v>3299489</v>
      </c>
      <c r="D211" t="s">
        <v>1703</v>
      </c>
      <c r="E211">
        <v>3</v>
      </c>
      <c r="F211">
        <v>0</v>
      </c>
      <c r="G211">
        <v>0</v>
      </c>
      <c r="H211">
        <v>0</v>
      </c>
      <c r="I211">
        <v>0</v>
      </c>
      <c r="J211">
        <v>0</v>
      </c>
      <c r="K211">
        <v>0</v>
      </c>
      <c r="L211">
        <v>0</v>
      </c>
      <c r="M211">
        <v>0</v>
      </c>
      <c r="N211">
        <v>0</v>
      </c>
      <c r="O211">
        <v>0</v>
      </c>
      <c r="P211">
        <v>0</v>
      </c>
      <c r="Q211">
        <v>0</v>
      </c>
      <c r="R211" s="446">
        <f t="shared" si="3"/>
        <v>986</v>
      </c>
    </row>
    <row r="212" spans="1:18" x14ac:dyDescent="0.15">
      <c r="R212" s="446"/>
    </row>
    <row r="213" spans="1:18" x14ac:dyDescent="0.15">
      <c r="R213" s="446"/>
    </row>
    <row r="214" spans="1:18" x14ac:dyDescent="0.15">
      <c r="R214" s="44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BFBE3-6FBB-4DE8-9B73-207E7EC66AB2}">
  <sheetPr codeName="Sheet11"/>
  <dimension ref="A1:R161"/>
  <sheetViews>
    <sheetView topLeftCell="D28" workbookViewId="0">
      <selection activeCell="P35" sqref="P35"/>
    </sheetView>
  </sheetViews>
  <sheetFormatPr defaultRowHeight="15" x14ac:dyDescent="0.25"/>
  <cols>
    <col min="1" max="3" width="9.33203125" style="110"/>
    <col min="4" max="4" width="9.5" style="110" bestFit="1" customWidth="1"/>
    <col min="5" max="5" width="6.6640625" style="110" bestFit="1" customWidth="1"/>
    <col min="6" max="6" width="8.83203125" style="110" bestFit="1" customWidth="1"/>
    <col min="7" max="7" width="15.33203125" style="110" bestFit="1" customWidth="1"/>
    <col min="8" max="8" width="12.6640625" style="110" bestFit="1" customWidth="1"/>
    <col min="9" max="10" width="14.83203125" style="110" bestFit="1" customWidth="1"/>
    <col min="11" max="11" width="12.6640625" style="110" bestFit="1" customWidth="1"/>
    <col min="12" max="12" width="16.33203125" style="110" bestFit="1" customWidth="1"/>
    <col min="13" max="13" width="13.83203125" style="110" bestFit="1" customWidth="1"/>
    <col min="14" max="15" width="15.83203125" style="110" bestFit="1" customWidth="1"/>
    <col min="16" max="16" width="13.83203125" style="110" bestFit="1" customWidth="1"/>
    <col min="17" max="17" width="13.5" style="110" customWidth="1"/>
    <col min="18" max="18" width="12.33203125" style="110" customWidth="1"/>
    <col min="19" max="16384" width="9.33203125" style="110"/>
  </cols>
  <sheetData>
    <row r="1" spans="1:18" x14ac:dyDescent="0.25">
      <c r="D1" s="109"/>
    </row>
    <row r="2" spans="1:18" x14ac:dyDescent="0.25">
      <c r="D2" s="140" t="s">
        <v>797</v>
      </c>
      <c r="E2" s="140"/>
      <c r="F2" s="140"/>
      <c r="G2" s="140"/>
      <c r="H2" s="140"/>
      <c r="I2" s="140"/>
      <c r="J2" s="140"/>
      <c r="K2" s="140"/>
      <c r="L2" s="140"/>
      <c r="M2" s="140"/>
      <c r="N2" s="140"/>
      <c r="O2" s="140"/>
      <c r="P2" s="140"/>
    </row>
    <row r="3" spans="1:18" x14ac:dyDescent="0.25">
      <c r="D3" s="222" t="s">
        <v>811</v>
      </c>
    </row>
    <row r="4" spans="1:18" x14ac:dyDescent="0.25">
      <c r="D4" s="176" t="s">
        <v>679</v>
      </c>
      <c r="E4" s="177" t="s">
        <v>680</v>
      </c>
      <c r="F4" s="182" t="s">
        <v>785</v>
      </c>
      <c r="G4" s="178" t="s">
        <v>670</v>
      </c>
      <c r="H4" s="178" t="s">
        <v>793</v>
      </c>
      <c r="I4" s="178" t="s">
        <v>798</v>
      </c>
      <c r="J4" s="178" t="s">
        <v>799</v>
      </c>
      <c r="K4" s="178" t="s">
        <v>677</v>
      </c>
      <c r="L4" s="178" t="s">
        <v>681</v>
      </c>
      <c r="M4" s="178" t="s">
        <v>794</v>
      </c>
      <c r="N4" s="178" t="s">
        <v>800</v>
      </c>
      <c r="O4" s="178" t="s">
        <v>799</v>
      </c>
      <c r="P4" s="179" t="s">
        <v>678</v>
      </c>
    </row>
    <row r="5" spans="1:18" x14ac:dyDescent="0.25">
      <c r="A5" s="99"/>
      <c r="B5" s="298" t="str">
        <f>+TEXT(D5,"0000")</f>
        <v>0005</v>
      </c>
      <c r="C5" s="299" t="str">
        <f>+B5&amp;E5</f>
        <v>00052018</v>
      </c>
      <c r="D5" s="180">
        <v>5</v>
      </c>
      <c r="E5" s="114">
        <v>2018</v>
      </c>
      <c r="F5" s="183" t="str">
        <f t="shared" ref="F5:F36" si="0">+D5&amp;E5</f>
        <v>52018</v>
      </c>
      <c r="G5" s="114">
        <v>113529</v>
      </c>
      <c r="H5" s="114">
        <v>0</v>
      </c>
      <c r="I5" s="114">
        <v>0</v>
      </c>
      <c r="J5" s="114">
        <v>0</v>
      </c>
      <c r="K5" s="114">
        <v>0</v>
      </c>
      <c r="L5" s="114">
        <v>3721</v>
      </c>
      <c r="M5" s="114">
        <v>0</v>
      </c>
      <c r="N5" s="114">
        <v>0</v>
      </c>
      <c r="O5" s="114">
        <v>0</v>
      </c>
      <c r="P5" s="115">
        <v>0</v>
      </c>
    </row>
    <row r="6" spans="1:18" x14ac:dyDescent="0.25">
      <c r="A6" s="325"/>
      <c r="B6" s="298" t="str">
        <f t="shared" ref="B6:B65" si="1">+TEXT(D6,"0000")</f>
        <v>0006</v>
      </c>
      <c r="C6" s="299" t="str">
        <f t="shared" ref="C6:C65" si="2">+B6&amp;E6</f>
        <v>00062017</v>
      </c>
      <c r="D6" s="180">
        <v>6</v>
      </c>
      <c r="E6" s="114">
        <v>2017</v>
      </c>
      <c r="F6" s="183" t="str">
        <f t="shared" si="0"/>
        <v>62017</v>
      </c>
      <c r="G6" s="114">
        <v>0</v>
      </c>
      <c r="H6" s="114">
        <v>1923</v>
      </c>
      <c r="I6" s="114">
        <v>56806</v>
      </c>
      <c r="J6" s="114">
        <v>1729</v>
      </c>
      <c r="K6" s="114">
        <v>876</v>
      </c>
      <c r="L6" s="114">
        <v>0</v>
      </c>
      <c r="M6" s="114">
        <v>14240</v>
      </c>
      <c r="N6" s="114">
        <v>425540</v>
      </c>
      <c r="O6" s="114">
        <v>20808</v>
      </c>
      <c r="P6" s="115">
        <v>6004</v>
      </c>
      <c r="R6" s="336"/>
    </row>
    <row r="7" spans="1:18" x14ac:dyDescent="0.25">
      <c r="A7" s="325"/>
      <c r="B7" s="298" t="str">
        <f t="shared" si="1"/>
        <v>0012</v>
      </c>
      <c r="C7" s="299" t="str">
        <f t="shared" si="2"/>
        <v>00122015</v>
      </c>
      <c r="D7" s="180">
        <v>12</v>
      </c>
      <c r="E7" s="114">
        <v>2015</v>
      </c>
      <c r="F7" s="183" t="str">
        <f t="shared" si="0"/>
        <v>122015</v>
      </c>
      <c r="G7" s="114">
        <v>0</v>
      </c>
      <c r="H7" s="114">
        <v>656017</v>
      </c>
      <c r="I7" s="114">
        <v>29466</v>
      </c>
      <c r="J7" s="114">
        <v>0</v>
      </c>
      <c r="K7" s="114">
        <v>0</v>
      </c>
      <c r="L7" s="114">
        <v>0</v>
      </c>
      <c r="M7" s="114">
        <v>6753017</v>
      </c>
      <c r="N7" s="114">
        <v>268066</v>
      </c>
      <c r="O7" s="114">
        <v>0</v>
      </c>
      <c r="P7" s="115">
        <v>0</v>
      </c>
      <c r="R7" s="336"/>
    </row>
    <row r="8" spans="1:18" x14ac:dyDescent="0.25">
      <c r="A8" s="325"/>
      <c r="B8" s="298" t="str">
        <f t="shared" si="1"/>
        <v>0012</v>
      </c>
      <c r="C8" s="299" t="str">
        <f t="shared" si="2"/>
        <v>00122017</v>
      </c>
      <c r="D8" s="180">
        <v>12</v>
      </c>
      <c r="E8" s="114">
        <v>2017</v>
      </c>
      <c r="F8" s="183" t="str">
        <f t="shared" si="0"/>
        <v>122017</v>
      </c>
      <c r="G8" s="114">
        <v>0</v>
      </c>
      <c r="H8" s="114">
        <v>27</v>
      </c>
      <c r="I8" s="114">
        <v>11703</v>
      </c>
      <c r="J8" s="114">
        <v>12001</v>
      </c>
      <c r="K8" s="114">
        <v>1008</v>
      </c>
      <c r="L8" s="114">
        <v>0</v>
      </c>
      <c r="M8" s="114">
        <v>98</v>
      </c>
      <c r="N8" s="114">
        <v>139925</v>
      </c>
      <c r="O8" s="114">
        <v>170672</v>
      </c>
      <c r="P8" s="115">
        <v>14386</v>
      </c>
      <c r="R8" s="336"/>
    </row>
    <row r="9" spans="1:18" x14ac:dyDescent="0.25">
      <c r="A9" s="325"/>
      <c r="B9" s="298" t="str">
        <f t="shared" si="1"/>
        <v>0104</v>
      </c>
      <c r="C9" s="299" t="str">
        <f t="shared" si="2"/>
        <v>01042014</v>
      </c>
      <c r="D9" s="180">
        <v>104</v>
      </c>
      <c r="E9" s="114">
        <v>2014</v>
      </c>
      <c r="F9" s="183" t="str">
        <f t="shared" si="0"/>
        <v>1042014</v>
      </c>
      <c r="G9" s="114">
        <v>0</v>
      </c>
      <c r="H9" s="114">
        <v>0</v>
      </c>
      <c r="I9" s="114">
        <v>604649</v>
      </c>
      <c r="J9" s="114">
        <v>0</v>
      </c>
      <c r="K9" s="114">
        <v>0</v>
      </c>
      <c r="L9" s="114">
        <v>0</v>
      </c>
      <c r="M9" s="114">
        <v>0</v>
      </c>
      <c r="N9" s="114">
        <v>403333</v>
      </c>
      <c r="O9" s="114">
        <v>0</v>
      </c>
      <c r="P9" s="115">
        <v>0</v>
      </c>
      <c r="R9" s="336"/>
    </row>
    <row r="10" spans="1:18" x14ac:dyDescent="0.25">
      <c r="A10" s="325"/>
      <c r="B10" s="298" t="str">
        <f t="shared" si="1"/>
        <v>0141</v>
      </c>
      <c r="C10" s="299" t="str">
        <f t="shared" si="2"/>
        <v>01412015</v>
      </c>
      <c r="D10" s="180">
        <v>141</v>
      </c>
      <c r="E10" s="114">
        <v>2015</v>
      </c>
      <c r="F10" s="183" t="str">
        <f t="shared" si="0"/>
        <v>1412015</v>
      </c>
      <c r="G10" s="114">
        <v>0</v>
      </c>
      <c r="H10" s="114">
        <v>0</v>
      </c>
      <c r="I10" s="114">
        <v>324616</v>
      </c>
      <c r="J10" s="114">
        <v>1687</v>
      </c>
      <c r="K10" s="114">
        <v>867</v>
      </c>
      <c r="L10" s="114">
        <v>0</v>
      </c>
      <c r="M10" s="114">
        <v>0</v>
      </c>
      <c r="N10" s="114">
        <v>419006</v>
      </c>
      <c r="O10" s="114">
        <v>4363</v>
      </c>
      <c r="P10" s="115">
        <v>755</v>
      </c>
      <c r="R10" s="336"/>
    </row>
    <row r="11" spans="1:18" x14ac:dyDescent="0.25">
      <c r="A11" s="325"/>
      <c r="B11" s="298" t="str">
        <f t="shared" si="1"/>
        <v>0445</v>
      </c>
      <c r="C11" s="299" t="str">
        <f t="shared" si="2"/>
        <v>04452017</v>
      </c>
      <c r="D11" s="180">
        <v>445</v>
      </c>
      <c r="E11" s="114">
        <v>2017</v>
      </c>
      <c r="F11" s="183" t="str">
        <f t="shared" si="0"/>
        <v>4452017</v>
      </c>
      <c r="G11" s="114">
        <v>0</v>
      </c>
      <c r="H11" s="114">
        <v>3206</v>
      </c>
      <c r="I11" s="114">
        <v>94708</v>
      </c>
      <c r="J11" s="114">
        <v>2883</v>
      </c>
      <c r="K11" s="114">
        <v>1460</v>
      </c>
      <c r="L11" s="114">
        <v>0</v>
      </c>
      <c r="M11" s="114">
        <v>4402</v>
      </c>
      <c r="N11" s="114">
        <v>131566</v>
      </c>
      <c r="O11" s="114">
        <v>6433</v>
      </c>
      <c r="P11" s="115">
        <v>1856</v>
      </c>
      <c r="R11" s="336"/>
    </row>
    <row r="12" spans="1:18" x14ac:dyDescent="0.25">
      <c r="A12" s="325"/>
      <c r="B12" s="298" t="str">
        <f t="shared" si="1"/>
        <v>0506</v>
      </c>
      <c r="C12" s="299" t="str">
        <f t="shared" si="2"/>
        <v>05062015</v>
      </c>
      <c r="D12" s="180">
        <v>506</v>
      </c>
      <c r="E12" s="114">
        <v>2015</v>
      </c>
      <c r="F12" s="183" t="str">
        <f t="shared" si="0"/>
        <v>5062015</v>
      </c>
      <c r="G12" s="114">
        <v>0</v>
      </c>
      <c r="H12" s="114">
        <v>0</v>
      </c>
      <c r="I12" s="114">
        <v>26131</v>
      </c>
      <c r="J12" s="114">
        <v>135</v>
      </c>
      <c r="K12" s="114">
        <v>69</v>
      </c>
      <c r="L12" s="114">
        <v>0</v>
      </c>
      <c r="M12" s="114">
        <v>0</v>
      </c>
      <c r="N12" s="114">
        <v>94947</v>
      </c>
      <c r="O12" s="114">
        <v>988</v>
      </c>
      <c r="P12" s="115">
        <v>171</v>
      </c>
      <c r="R12" s="336"/>
    </row>
    <row r="13" spans="1:18" x14ac:dyDescent="0.25">
      <c r="A13" s="325"/>
      <c r="B13" s="298" t="str">
        <f t="shared" si="1"/>
        <v>0571</v>
      </c>
      <c r="C13" s="299" t="str">
        <f t="shared" si="2"/>
        <v>05712015</v>
      </c>
      <c r="D13" s="180">
        <v>571</v>
      </c>
      <c r="E13" s="114">
        <v>2015</v>
      </c>
      <c r="F13" s="183" t="str">
        <f t="shared" si="0"/>
        <v>5712015</v>
      </c>
      <c r="G13" s="114">
        <v>0</v>
      </c>
      <c r="H13" s="114">
        <v>0</v>
      </c>
      <c r="I13" s="114">
        <v>130009</v>
      </c>
      <c r="J13" s="114">
        <v>675</v>
      </c>
      <c r="K13" s="114">
        <v>347</v>
      </c>
      <c r="L13" s="114">
        <v>0</v>
      </c>
      <c r="M13" s="114">
        <v>0</v>
      </c>
      <c r="N13" s="114">
        <v>845505</v>
      </c>
      <c r="O13" s="114">
        <v>8805</v>
      </c>
      <c r="P13" s="115">
        <v>1524</v>
      </c>
      <c r="R13" s="336"/>
    </row>
    <row r="14" spans="1:18" x14ac:dyDescent="0.25">
      <c r="A14" s="325"/>
      <c r="B14" s="298" t="str">
        <f t="shared" si="1"/>
        <v>0581</v>
      </c>
      <c r="C14" s="299" t="str">
        <f t="shared" si="2"/>
        <v>05812014</v>
      </c>
      <c r="D14" s="180">
        <v>581</v>
      </c>
      <c r="E14" s="114">
        <v>2014</v>
      </c>
      <c r="F14" s="183" t="str">
        <f t="shared" si="0"/>
        <v>5812014</v>
      </c>
      <c r="G14" s="114">
        <v>0</v>
      </c>
      <c r="H14" s="114">
        <v>0</v>
      </c>
      <c r="I14" s="114">
        <v>776512</v>
      </c>
      <c r="J14" s="114">
        <v>0</v>
      </c>
      <c r="K14" s="114">
        <v>0</v>
      </c>
      <c r="L14" s="114">
        <v>0</v>
      </c>
      <c r="M14" s="114">
        <v>0</v>
      </c>
      <c r="N14" s="114">
        <v>2369970</v>
      </c>
      <c r="O14" s="114">
        <v>0</v>
      </c>
      <c r="P14" s="115">
        <v>0</v>
      </c>
      <c r="R14" s="336"/>
    </row>
    <row r="15" spans="1:18" x14ac:dyDescent="0.25">
      <c r="A15" s="325"/>
      <c r="B15" s="298" t="str">
        <f t="shared" si="1"/>
        <v>0581</v>
      </c>
      <c r="C15" s="299" t="str">
        <f t="shared" si="2"/>
        <v>05812017</v>
      </c>
      <c r="D15" s="180">
        <v>581</v>
      </c>
      <c r="E15" s="114">
        <v>2017</v>
      </c>
      <c r="F15" s="183" t="str">
        <f t="shared" si="0"/>
        <v>5812017</v>
      </c>
      <c r="G15" s="114">
        <v>0</v>
      </c>
      <c r="H15" s="114">
        <v>5913</v>
      </c>
      <c r="I15" s="114">
        <v>174699</v>
      </c>
      <c r="J15" s="114">
        <v>5318</v>
      </c>
      <c r="K15" s="114">
        <v>2694</v>
      </c>
      <c r="L15" s="114">
        <v>0</v>
      </c>
      <c r="M15" s="114">
        <v>45524</v>
      </c>
      <c r="N15" s="114">
        <v>1360384</v>
      </c>
      <c r="O15" s="114">
        <v>66522</v>
      </c>
      <c r="P15" s="115">
        <v>19195</v>
      </c>
      <c r="R15" s="336"/>
    </row>
    <row r="16" spans="1:18" x14ac:dyDescent="0.25">
      <c r="A16" s="325"/>
      <c r="B16" s="298" t="str">
        <f t="shared" si="1"/>
        <v>0601</v>
      </c>
      <c r="C16" s="299" t="str">
        <f t="shared" si="2"/>
        <v>06012014</v>
      </c>
      <c r="D16" s="180">
        <v>601</v>
      </c>
      <c r="E16" s="114">
        <v>2014</v>
      </c>
      <c r="F16" s="183" t="str">
        <f t="shared" si="0"/>
        <v>6012014</v>
      </c>
      <c r="G16" s="114">
        <v>0</v>
      </c>
      <c r="H16" s="114">
        <v>1639995</v>
      </c>
      <c r="I16" s="114">
        <v>86783</v>
      </c>
      <c r="J16" s="114">
        <v>0</v>
      </c>
      <c r="K16" s="114">
        <v>0</v>
      </c>
      <c r="L16" s="114">
        <v>0</v>
      </c>
      <c r="M16" s="114">
        <v>12592253</v>
      </c>
      <c r="N16" s="114">
        <v>1270353</v>
      </c>
      <c r="O16" s="114">
        <v>0</v>
      </c>
      <c r="P16" s="115">
        <v>0</v>
      </c>
      <c r="R16" s="336"/>
    </row>
    <row r="17" spans="1:18" x14ac:dyDescent="0.25">
      <c r="A17" s="325"/>
      <c r="B17" s="298" t="str">
        <f t="shared" si="1"/>
        <v>0601</v>
      </c>
      <c r="C17" s="299" t="str">
        <f t="shared" si="2"/>
        <v>06012015</v>
      </c>
      <c r="D17" s="180">
        <v>601</v>
      </c>
      <c r="E17" s="114">
        <v>2015</v>
      </c>
      <c r="F17" s="183" t="str">
        <f t="shared" si="0"/>
        <v>6012015</v>
      </c>
      <c r="G17" s="114">
        <v>0</v>
      </c>
      <c r="H17" s="114">
        <v>0</v>
      </c>
      <c r="I17" s="114">
        <v>114681</v>
      </c>
      <c r="J17" s="114">
        <v>596</v>
      </c>
      <c r="K17" s="114">
        <v>306</v>
      </c>
      <c r="L17" s="114">
        <v>0</v>
      </c>
      <c r="M17" s="114">
        <v>0</v>
      </c>
      <c r="N17" s="114">
        <v>204825</v>
      </c>
      <c r="O17" s="114">
        <v>2133</v>
      </c>
      <c r="P17" s="115">
        <v>369</v>
      </c>
      <c r="R17" s="336"/>
    </row>
    <row r="18" spans="1:18" x14ac:dyDescent="0.25">
      <c r="A18" s="325"/>
      <c r="B18" s="298" t="str">
        <f t="shared" si="1"/>
        <v>0603</v>
      </c>
      <c r="C18" s="299" t="str">
        <f t="shared" si="2"/>
        <v>06032016</v>
      </c>
      <c r="D18" s="180">
        <v>603</v>
      </c>
      <c r="E18" s="114">
        <v>2016</v>
      </c>
      <c r="F18" s="183" t="str">
        <f t="shared" si="0"/>
        <v>6032016</v>
      </c>
      <c r="G18" s="114">
        <v>0</v>
      </c>
      <c r="H18" s="114">
        <v>890</v>
      </c>
      <c r="I18" s="114">
        <v>235852</v>
      </c>
      <c r="J18" s="114">
        <v>4491</v>
      </c>
      <c r="K18" s="114">
        <v>1698</v>
      </c>
      <c r="L18" s="114">
        <v>0</v>
      </c>
      <c r="M18" s="114">
        <v>665</v>
      </c>
      <c r="N18" s="114">
        <v>383538</v>
      </c>
      <c r="O18" s="114">
        <v>17422</v>
      </c>
      <c r="P18" s="115">
        <v>4042</v>
      </c>
      <c r="R18" s="336"/>
    </row>
    <row r="19" spans="1:18" x14ac:dyDescent="0.25">
      <c r="A19" s="325"/>
      <c r="B19" s="298" t="str">
        <f t="shared" si="1"/>
        <v>0609</v>
      </c>
      <c r="C19" s="299" t="str">
        <f t="shared" si="2"/>
        <v>06092016</v>
      </c>
      <c r="D19" s="180">
        <v>609</v>
      </c>
      <c r="E19" s="114">
        <v>2016</v>
      </c>
      <c r="F19" s="183" t="str">
        <f t="shared" si="0"/>
        <v>6092016</v>
      </c>
      <c r="G19" s="114">
        <v>0</v>
      </c>
      <c r="H19" s="114">
        <v>5069</v>
      </c>
      <c r="I19" s="114">
        <v>1343602</v>
      </c>
      <c r="J19" s="114">
        <v>25584</v>
      </c>
      <c r="K19" s="114">
        <v>9678</v>
      </c>
      <c r="L19" s="114">
        <v>0</v>
      </c>
      <c r="M19" s="114">
        <v>15196</v>
      </c>
      <c r="N19" s="114">
        <v>8761415</v>
      </c>
      <c r="O19" s="114">
        <v>397986</v>
      </c>
      <c r="P19" s="115">
        <v>92350</v>
      </c>
      <c r="R19" s="336"/>
    </row>
    <row r="20" spans="1:18" x14ac:dyDescent="0.25">
      <c r="A20" s="325"/>
      <c r="B20" s="298" t="str">
        <f t="shared" si="1"/>
        <v>0609</v>
      </c>
      <c r="C20" s="299" t="str">
        <f t="shared" si="2"/>
        <v>06092017</v>
      </c>
      <c r="D20" s="180">
        <v>609</v>
      </c>
      <c r="E20" s="114">
        <v>2017</v>
      </c>
      <c r="F20" s="183" t="str">
        <f t="shared" si="0"/>
        <v>6092017</v>
      </c>
      <c r="G20" s="114">
        <v>79789</v>
      </c>
      <c r="H20" s="114">
        <v>1466705</v>
      </c>
      <c r="I20" s="114">
        <v>61007</v>
      </c>
      <c r="J20" s="114">
        <v>0</v>
      </c>
      <c r="K20" s="114">
        <v>0</v>
      </c>
      <c r="L20" s="114">
        <v>84720</v>
      </c>
      <c r="M20" s="114">
        <v>2264154</v>
      </c>
      <c r="N20" s="114">
        <v>80417</v>
      </c>
      <c r="O20" s="114">
        <v>0</v>
      </c>
      <c r="P20" s="115">
        <v>0</v>
      </c>
      <c r="R20" s="336"/>
    </row>
    <row r="21" spans="1:18" x14ac:dyDescent="0.25">
      <c r="A21" s="325"/>
      <c r="B21" s="298" t="str">
        <f t="shared" si="1"/>
        <v>0648</v>
      </c>
      <c r="C21" s="299" t="str">
        <f t="shared" si="2"/>
        <v>06482017</v>
      </c>
      <c r="D21" s="180">
        <v>648</v>
      </c>
      <c r="E21" s="114">
        <v>2017</v>
      </c>
      <c r="F21" s="183" t="str">
        <f t="shared" si="0"/>
        <v>6482017</v>
      </c>
      <c r="G21" s="114">
        <v>0</v>
      </c>
      <c r="H21" s="114">
        <v>8120</v>
      </c>
      <c r="I21" s="114">
        <v>239880</v>
      </c>
      <c r="J21" s="114">
        <v>7303</v>
      </c>
      <c r="K21" s="114">
        <v>3699</v>
      </c>
      <c r="L21" s="114">
        <v>0</v>
      </c>
      <c r="M21" s="114">
        <v>108615</v>
      </c>
      <c r="N21" s="114">
        <v>3245741</v>
      </c>
      <c r="O21" s="114">
        <v>158716</v>
      </c>
      <c r="P21" s="115">
        <v>45798</v>
      </c>
      <c r="R21" s="336"/>
    </row>
    <row r="22" spans="1:18" x14ac:dyDescent="0.25">
      <c r="A22" s="325"/>
      <c r="B22" s="298" t="str">
        <f t="shared" si="1"/>
        <v>0649</v>
      </c>
      <c r="C22" s="299" t="str">
        <f t="shared" si="2"/>
        <v>06492018</v>
      </c>
      <c r="D22" s="486">
        <v>649</v>
      </c>
      <c r="E22" s="467">
        <v>2018</v>
      </c>
      <c r="F22" s="487" t="str">
        <f t="shared" si="0"/>
        <v>6492018</v>
      </c>
      <c r="G22" s="467">
        <v>270</v>
      </c>
      <c r="H22" s="467">
        <v>9290</v>
      </c>
      <c r="I22" s="467">
        <v>127121</v>
      </c>
      <c r="J22" s="467">
        <v>6335</v>
      </c>
      <c r="K22" s="467">
        <v>2968</v>
      </c>
      <c r="L22" s="467">
        <v>976</v>
      </c>
      <c r="M22" s="467">
        <v>51847</v>
      </c>
      <c r="N22" s="467">
        <v>654981</v>
      </c>
      <c r="O22" s="467">
        <v>40742</v>
      </c>
      <c r="P22" s="468">
        <v>12942</v>
      </c>
      <c r="R22" s="336"/>
    </row>
    <row r="23" spans="1:18" x14ac:dyDescent="0.25">
      <c r="A23" s="325"/>
      <c r="B23" s="298" t="str">
        <f t="shared" si="1"/>
        <v>0652</v>
      </c>
      <c r="C23" s="299" t="str">
        <f t="shared" si="2"/>
        <v>06522016</v>
      </c>
      <c r="D23" s="180">
        <v>652</v>
      </c>
      <c r="E23" s="114">
        <v>2016</v>
      </c>
      <c r="F23" s="183" t="str">
        <f t="shared" si="0"/>
        <v>6522016</v>
      </c>
      <c r="G23" s="114">
        <v>0</v>
      </c>
      <c r="H23" s="114">
        <v>655</v>
      </c>
      <c r="I23" s="114">
        <v>173820</v>
      </c>
      <c r="J23" s="114">
        <v>3309</v>
      </c>
      <c r="K23" s="114">
        <v>1252</v>
      </c>
      <c r="L23" s="114">
        <v>0</v>
      </c>
      <c r="M23" s="114">
        <v>1497</v>
      </c>
      <c r="N23" s="114">
        <v>863145</v>
      </c>
      <c r="O23" s="114">
        <v>39208</v>
      </c>
      <c r="P23" s="115">
        <v>9098</v>
      </c>
      <c r="R23" s="336"/>
    </row>
    <row r="24" spans="1:18" x14ac:dyDescent="0.25">
      <c r="A24" s="325"/>
      <c r="B24" s="298" t="str">
        <f t="shared" si="1"/>
        <v>0658</v>
      </c>
      <c r="C24" s="299" t="str">
        <f t="shared" si="2"/>
        <v>06582015</v>
      </c>
      <c r="D24" s="180">
        <v>658</v>
      </c>
      <c r="E24" s="114">
        <v>2015</v>
      </c>
      <c r="F24" s="183" t="str">
        <f t="shared" si="0"/>
        <v>6582015</v>
      </c>
      <c r="G24" s="114">
        <v>4067841</v>
      </c>
      <c r="H24" s="114">
        <v>0</v>
      </c>
      <c r="I24" s="114">
        <v>0</v>
      </c>
      <c r="J24" s="114">
        <v>0</v>
      </c>
      <c r="K24" s="114">
        <v>0</v>
      </c>
      <c r="L24" s="114">
        <v>1619718</v>
      </c>
      <c r="M24" s="114">
        <v>0</v>
      </c>
      <c r="N24" s="114">
        <v>0</v>
      </c>
      <c r="O24" s="114">
        <v>0</v>
      </c>
      <c r="P24" s="115">
        <v>0</v>
      </c>
      <c r="R24" s="336"/>
    </row>
    <row r="25" spans="1:18" x14ac:dyDescent="0.25">
      <c r="A25" s="325"/>
      <c r="B25" s="298" t="str">
        <f t="shared" si="1"/>
        <v>0659</v>
      </c>
      <c r="C25" s="299" t="str">
        <f t="shared" si="2"/>
        <v>06592015</v>
      </c>
      <c r="D25" s="180">
        <v>659</v>
      </c>
      <c r="E25" s="114">
        <v>2015</v>
      </c>
      <c r="F25" s="183" t="str">
        <f t="shared" si="0"/>
        <v>6592015</v>
      </c>
      <c r="G25" s="114">
        <v>2548062</v>
      </c>
      <c r="H25" s="114">
        <v>0</v>
      </c>
      <c r="I25" s="114">
        <v>7671</v>
      </c>
      <c r="J25" s="114">
        <v>39</v>
      </c>
      <c r="K25" s="114">
        <v>20</v>
      </c>
      <c r="L25" s="114">
        <v>6296156</v>
      </c>
      <c r="M25" s="114">
        <v>0</v>
      </c>
      <c r="N25" s="114">
        <v>73009</v>
      </c>
      <c r="O25" s="114">
        <v>760</v>
      </c>
      <c r="P25" s="115">
        <v>131</v>
      </c>
      <c r="R25" s="336"/>
    </row>
    <row r="26" spans="1:18" x14ac:dyDescent="0.25">
      <c r="A26" s="325"/>
      <c r="B26" s="298" t="str">
        <f t="shared" si="1"/>
        <v>0661</v>
      </c>
      <c r="C26" s="299" t="str">
        <f t="shared" si="2"/>
        <v>06612015</v>
      </c>
      <c r="D26" s="180">
        <v>661</v>
      </c>
      <c r="E26" s="114">
        <v>2015</v>
      </c>
      <c r="F26" s="183" t="str">
        <f t="shared" si="0"/>
        <v>6612015</v>
      </c>
      <c r="G26" s="114">
        <v>0</v>
      </c>
      <c r="H26" s="114">
        <v>0</v>
      </c>
      <c r="I26" s="114">
        <v>94167</v>
      </c>
      <c r="J26" s="114">
        <v>489</v>
      </c>
      <c r="K26" s="114">
        <v>251</v>
      </c>
      <c r="L26" s="114">
        <v>0</v>
      </c>
      <c r="M26" s="114">
        <v>0</v>
      </c>
      <c r="N26" s="114">
        <v>278200</v>
      </c>
      <c r="O26" s="114">
        <v>2897</v>
      </c>
      <c r="P26" s="115">
        <v>501</v>
      </c>
      <c r="R26" s="336"/>
    </row>
    <row r="27" spans="1:18" x14ac:dyDescent="0.25">
      <c r="A27" s="325"/>
      <c r="B27" s="298" t="str">
        <f t="shared" si="1"/>
        <v>0661</v>
      </c>
      <c r="C27" s="299" t="str">
        <f t="shared" si="2"/>
        <v>06612016</v>
      </c>
      <c r="D27" s="180">
        <v>661</v>
      </c>
      <c r="E27" s="114">
        <v>2016</v>
      </c>
      <c r="F27" s="183" t="str">
        <f t="shared" si="0"/>
        <v>6612016</v>
      </c>
      <c r="G27" s="114">
        <v>0</v>
      </c>
      <c r="H27" s="114">
        <v>1656</v>
      </c>
      <c r="I27" s="114">
        <v>438889</v>
      </c>
      <c r="J27" s="114">
        <v>8357</v>
      </c>
      <c r="K27" s="114">
        <v>3161</v>
      </c>
      <c r="L27" s="114">
        <v>0</v>
      </c>
      <c r="M27" s="114">
        <v>1262</v>
      </c>
      <c r="N27" s="114">
        <v>727581</v>
      </c>
      <c r="O27" s="114">
        <v>33050</v>
      </c>
      <c r="P27" s="115">
        <v>7669</v>
      </c>
      <c r="R27" s="336"/>
    </row>
    <row r="28" spans="1:18" x14ac:dyDescent="0.25">
      <c r="A28" s="325"/>
      <c r="B28" s="298" t="str">
        <f t="shared" si="1"/>
        <v>0663</v>
      </c>
      <c r="C28" s="299" t="str">
        <f t="shared" si="2"/>
        <v>06632015</v>
      </c>
      <c r="D28" s="180">
        <v>663</v>
      </c>
      <c r="E28" s="114">
        <v>2015</v>
      </c>
      <c r="F28" s="183" t="str">
        <f t="shared" si="0"/>
        <v>6632015</v>
      </c>
      <c r="G28" s="114">
        <v>0</v>
      </c>
      <c r="H28" s="114">
        <v>0</v>
      </c>
      <c r="I28" s="114">
        <v>177412</v>
      </c>
      <c r="J28" s="114">
        <v>922</v>
      </c>
      <c r="K28" s="114">
        <v>474</v>
      </c>
      <c r="L28" s="114">
        <v>0</v>
      </c>
      <c r="M28" s="114">
        <v>0</v>
      </c>
      <c r="N28" s="114">
        <v>213488</v>
      </c>
      <c r="O28" s="114">
        <v>2223</v>
      </c>
      <c r="P28" s="115">
        <v>385</v>
      </c>
      <c r="R28" s="336"/>
    </row>
    <row r="29" spans="1:18" x14ac:dyDescent="0.25">
      <c r="A29" s="325"/>
      <c r="B29" s="298" t="str">
        <f t="shared" si="1"/>
        <v>0675</v>
      </c>
      <c r="C29" s="299" t="str">
        <f t="shared" si="2"/>
        <v>06752016</v>
      </c>
      <c r="D29" s="180">
        <v>675</v>
      </c>
      <c r="E29" s="114">
        <v>2016</v>
      </c>
      <c r="F29" s="183" t="str">
        <f t="shared" si="0"/>
        <v>6752016</v>
      </c>
      <c r="G29" s="114">
        <v>0</v>
      </c>
      <c r="H29" s="114">
        <v>1012745</v>
      </c>
      <c r="I29" s="114">
        <v>40059</v>
      </c>
      <c r="J29" s="114">
        <v>0</v>
      </c>
      <c r="K29" s="114">
        <v>0</v>
      </c>
      <c r="L29" s="114">
        <v>0</v>
      </c>
      <c r="M29" s="114">
        <v>1059311</v>
      </c>
      <c r="N29" s="114">
        <v>26512</v>
      </c>
      <c r="O29" s="114">
        <v>0</v>
      </c>
      <c r="P29" s="115">
        <v>0</v>
      </c>
      <c r="R29" s="336"/>
    </row>
    <row r="30" spans="1:18" x14ac:dyDescent="0.25">
      <c r="A30" s="325"/>
      <c r="B30" s="298" t="str">
        <f t="shared" si="1"/>
        <v>0807</v>
      </c>
      <c r="C30" s="299" t="str">
        <f t="shared" si="2"/>
        <v>08072014</v>
      </c>
      <c r="D30" s="180">
        <v>807</v>
      </c>
      <c r="E30" s="114">
        <v>2014</v>
      </c>
      <c r="F30" s="183" t="str">
        <f t="shared" si="0"/>
        <v>8072014</v>
      </c>
      <c r="G30" s="114">
        <v>0</v>
      </c>
      <c r="H30" s="114">
        <v>0</v>
      </c>
      <c r="I30" s="114">
        <v>174180</v>
      </c>
      <c r="J30" s="114">
        <v>0</v>
      </c>
      <c r="K30" s="114">
        <v>0</v>
      </c>
      <c r="L30" s="114">
        <v>0</v>
      </c>
      <c r="M30" s="114">
        <v>0</v>
      </c>
      <c r="N30" s="114">
        <v>558003</v>
      </c>
      <c r="O30" s="114">
        <v>0</v>
      </c>
      <c r="P30" s="115">
        <v>0</v>
      </c>
      <c r="R30" s="336"/>
    </row>
    <row r="31" spans="1:18" x14ac:dyDescent="0.25">
      <c r="A31" s="325"/>
      <c r="B31" s="298" t="str">
        <f t="shared" si="1"/>
        <v>0811</v>
      </c>
      <c r="C31" s="299" t="str">
        <f t="shared" si="2"/>
        <v>08112015</v>
      </c>
      <c r="D31" s="180">
        <v>811</v>
      </c>
      <c r="E31" s="114">
        <v>2015</v>
      </c>
      <c r="F31" s="183" t="str">
        <f t="shared" si="0"/>
        <v>8112015</v>
      </c>
      <c r="G31" s="114">
        <v>0</v>
      </c>
      <c r="H31" s="114">
        <v>0</v>
      </c>
      <c r="I31" s="114">
        <v>8965</v>
      </c>
      <c r="J31" s="114">
        <v>46</v>
      </c>
      <c r="K31" s="114">
        <v>23</v>
      </c>
      <c r="L31" s="114">
        <v>0</v>
      </c>
      <c r="M31" s="114">
        <v>0</v>
      </c>
      <c r="N31" s="114">
        <v>21289</v>
      </c>
      <c r="O31" s="114">
        <v>221</v>
      </c>
      <c r="P31" s="115">
        <v>38</v>
      </c>
      <c r="R31" s="336"/>
    </row>
    <row r="32" spans="1:18" x14ac:dyDescent="0.25">
      <c r="A32" s="325"/>
      <c r="B32" s="298" t="str">
        <f t="shared" si="1"/>
        <v>0811</v>
      </c>
      <c r="C32" s="299" t="str">
        <f t="shared" si="2"/>
        <v>08112016</v>
      </c>
      <c r="D32" s="180">
        <v>811</v>
      </c>
      <c r="E32" s="114">
        <v>2016</v>
      </c>
      <c r="F32" s="183" t="str">
        <f t="shared" si="0"/>
        <v>8112016</v>
      </c>
      <c r="G32" s="114">
        <v>0</v>
      </c>
      <c r="H32" s="114">
        <v>864</v>
      </c>
      <c r="I32" s="114">
        <v>229056</v>
      </c>
      <c r="J32" s="114">
        <v>4361</v>
      </c>
      <c r="K32" s="114">
        <v>1649</v>
      </c>
      <c r="L32" s="114">
        <v>0</v>
      </c>
      <c r="M32" s="114">
        <v>967</v>
      </c>
      <c r="N32" s="114">
        <v>557499</v>
      </c>
      <c r="O32" s="114">
        <v>25324</v>
      </c>
      <c r="P32" s="115">
        <v>5876</v>
      </c>
      <c r="R32" s="336"/>
    </row>
    <row r="33" spans="1:18" x14ac:dyDescent="0.25">
      <c r="A33" s="325"/>
      <c r="B33" s="298" t="str">
        <f t="shared" si="1"/>
        <v>0811</v>
      </c>
      <c r="C33" s="299" t="str">
        <f t="shared" si="2"/>
        <v>08112018</v>
      </c>
      <c r="D33" s="180">
        <v>811</v>
      </c>
      <c r="E33" s="114">
        <v>2018</v>
      </c>
      <c r="F33" s="183" t="str">
        <f t="shared" si="0"/>
        <v>8112018</v>
      </c>
      <c r="G33" s="114">
        <v>559040</v>
      </c>
      <c r="H33" s="114">
        <v>10433</v>
      </c>
      <c r="I33" s="114">
        <v>142760</v>
      </c>
      <c r="J33" s="114">
        <v>7114</v>
      </c>
      <c r="K33" s="114">
        <v>3333</v>
      </c>
      <c r="L33" s="114">
        <v>2476</v>
      </c>
      <c r="M33" s="114">
        <v>91716</v>
      </c>
      <c r="N33" s="114">
        <v>1158645</v>
      </c>
      <c r="O33" s="114">
        <v>72072</v>
      </c>
      <c r="P33" s="115">
        <v>22894</v>
      </c>
      <c r="R33" s="336"/>
    </row>
    <row r="34" spans="1:18" x14ac:dyDescent="0.25">
      <c r="A34" s="325"/>
      <c r="B34" s="298" t="str">
        <f t="shared" si="1"/>
        <v>0813</v>
      </c>
      <c r="C34" s="299" t="str">
        <f t="shared" si="2"/>
        <v>08132015</v>
      </c>
      <c r="D34" s="180">
        <v>813</v>
      </c>
      <c r="E34" s="114">
        <v>2015</v>
      </c>
      <c r="F34" s="183" t="str">
        <f t="shared" si="0"/>
        <v>8132015</v>
      </c>
      <c r="G34" s="114">
        <v>0</v>
      </c>
      <c r="H34" s="114">
        <v>0</v>
      </c>
      <c r="I34" s="114">
        <v>235572</v>
      </c>
      <c r="J34" s="114">
        <v>1224</v>
      </c>
      <c r="K34" s="114">
        <v>629</v>
      </c>
      <c r="L34" s="114">
        <v>0</v>
      </c>
      <c r="M34" s="114">
        <v>0</v>
      </c>
      <c r="N34" s="114">
        <v>298841</v>
      </c>
      <c r="O34" s="114">
        <v>3112</v>
      </c>
      <c r="P34" s="115">
        <v>538</v>
      </c>
      <c r="R34" s="336"/>
    </row>
    <row r="35" spans="1:18" x14ac:dyDescent="0.25">
      <c r="A35" s="325"/>
      <c r="B35" s="298" t="str">
        <f t="shared" si="1"/>
        <v>0814</v>
      </c>
      <c r="C35" s="299" t="str">
        <f t="shared" si="2"/>
        <v>08142016</v>
      </c>
      <c r="D35" s="180">
        <v>814</v>
      </c>
      <c r="E35" s="114">
        <v>2016</v>
      </c>
      <c r="F35" s="183" t="str">
        <f t="shared" si="0"/>
        <v>8142016</v>
      </c>
      <c r="G35" s="114">
        <v>1602733</v>
      </c>
      <c r="H35" s="114">
        <v>0</v>
      </c>
      <c r="I35" s="114">
        <v>0</v>
      </c>
      <c r="J35" s="114">
        <v>0</v>
      </c>
      <c r="K35" s="114">
        <v>0</v>
      </c>
      <c r="L35" s="114">
        <v>21091</v>
      </c>
      <c r="M35" s="114">
        <v>0</v>
      </c>
      <c r="N35" s="114">
        <v>0</v>
      </c>
      <c r="O35" s="114">
        <v>0</v>
      </c>
      <c r="P35" s="115">
        <v>0</v>
      </c>
      <c r="R35" s="336"/>
    </row>
    <row r="36" spans="1:18" x14ac:dyDescent="0.25">
      <c r="A36" s="325"/>
      <c r="B36" s="298" t="str">
        <f t="shared" si="1"/>
        <v>0815</v>
      </c>
      <c r="C36" s="299" t="str">
        <f t="shared" si="2"/>
        <v>08152018</v>
      </c>
      <c r="D36" s="180">
        <v>815</v>
      </c>
      <c r="E36" s="114">
        <v>2018</v>
      </c>
      <c r="F36" s="183" t="str">
        <f t="shared" si="0"/>
        <v>8152018</v>
      </c>
      <c r="G36" s="114">
        <v>635</v>
      </c>
      <c r="H36" s="114">
        <v>21807</v>
      </c>
      <c r="I36" s="114">
        <v>298388</v>
      </c>
      <c r="J36" s="114">
        <v>14870</v>
      </c>
      <c r="K36" s="114">
        <v>6968</v>
      </c>
      <c r="L36" s="114">
        <v>2618</v>
      </c>
      <c r="M36" s="114">
        <v>139009</v>
      </c>
      <c r="N36" s="114">
        <v>1756088</v>
      </c>
      <c r="O36" s="114">
        <v>109236</v>
      </c>
      <c r="P36" s="115">
        <v>34700</v>
      </c>
      <c r="R36" s="336"/>
    </row>
    <row r="37" spans="1:18" x14ac:dyDescent="0.25">
      <c r="A37" s="325"/>
      <c r="B37" s="298" t="str">
        <f t="shared" si="1"/>
        <v>0855</v>
      </c>
      <c r="C37" s="299" t="str">
        <f t="shared" si="2"/>
        <v>08552014</v>
      </c>
      <c r="D37" s="605">
        <v>855</v>
      </c>
      <c r="E37" s="606">
        <v>2014</v>
      </c>
      <c r="F37" s="607" t="str">
        <f t="shared" ref="F37:F65" si="3">+D37&amp;E37</f>
        <v>8552014</v>
      </c>
      <c r="G37" s="606">
        <v>0</v>
      </c>
      <c r="H37" s="606">
        <v>0</v>
      </c>
      <c r="I37" s="606">
        <v>60726</v>
      </c>
      <c r="J37" s="606">
        <v>0</v>
      </c>
      <c r="K37" s="606">
        <v>0</v>
      </c>
      <c r="L37" s="606">
        <v>0</v>
      </c>
      <c r="M37" s="606">
        <v>0</v>
      </c>
      <c r="N37" s="606">
        <v>151275</v>
      </c>
      <c r="O37" s="606">
        <v>0</v>
      </c>
      <c r="P37" s="608">
        <v>0</v>
      </c>
      <c r="R37" s="336"/>
    </row>
    <row r="38" spans="1:18" x14ac:dyDescent="0.25">
      <c r="A38" s="325"/>
      <c r="B38" s="298" t="str">
        <f t="shared" si="1"/>
        <v>0855</v>
      </c>
      <c r="C38" s="299" t="str">
        <f t="shared" si="2"/>
        <v>08552015</v>
      </c>
      <c r="D38" s="605">
        <v>855</v>
      </c>
      <c r="E38" s="606">
        <v>2015</v>
      </c>
      <c r="F38" s="607" t="str">
        <f t="shared" si="3"/>
        <v>8552015</v>
      </c>
      <c r="G38" s="606">
        <v>0</v>
      </c>
      <c r="H38" s="606">
        <v>1710311</v>
      </c>
      <c r="I38" s="606">
        <v>76823</v>
      </c>
      <c r="J38" s="606">
        <v>0</v>
      </c>
      <c r="K38" s="606">
        <v>0</v>
      </c>
      <c r="L38" s="606">
        <v>0</v>
      </c>
      <c r="M38" s="606">
        <v>638338</v>
      </c>
      <c r="N38" s="606">
        <v>25339</v>
      </c>
      <c r="O38" s="606">
        <v>0</v>
      </c>
      <c r="P38" s="608">
        <v>0</v>
      </c>
      <c r="R38" s="336"/>
    </row>
    <row r="39" spans="1:18" x14ac:dyDescent="0.25">
      <c r="A39" s="325"/>
      <c r="B39" s="298" t="str">
        <f t="shared" si="1"/>
        <v>0855</v>
      </c>
      <c r="C39" s="299" t="str">
        <f t="shared" si="2"/>
        <v>08552018</v>
      </c>
      <c r="D39" s="605">
        <v>855</v>
      </c>
      <c r="E39" s="606">
        <v>2018</v>
      </c>
      <c r="F39" s="607" t="str">
        <f t="shared" si="3"/>
        <v>8552018</v>
      </c>
      <c r="G39" s="606">
        <v>2046</v>
      </c>
      <c r="H39" s="606">
        <v>70270</v>
      </c>
      <c r="I39" s="606">
        <v>961499</v>
      </c>
      <c r="J39" s="606">
        <v>47917</v>
      </c>
      <c r="K39" s="606">
        <v>22454</v>
      </c>
      <c r="L39" s="606">
        <v>5105</v>
      </c>
      <c r="M39" s="606">
        <v>271076</v>
      </c>
      <c r="N39" s="606">
        <v>3424476</v>
      </c>
      <c r="O39" s="606">
        <v>213017</v>
      </c>
      <c r="P39" s="608">
        <v>67667</v>
      </c>
      <c r="R39" s="336"/>
    </row>
    <row r="40" spans="1:18" x14ac:dyDescent="0.25">
      <c r="A40" s="325"/>
      <c r="B40" s="298" t="str">
        <f t="shared" si="1"/>
        <v>0865</v>
      </c>
      <c r="C40" s="299" t="str">
        <f t="shared" si="2"/>
        <v>08652014</v>
      </c>
      <c r="D40" s="180">
        <v>865</v>
      </c>
      <c r="E40" s="114">
        <v>2014</v>
      </c>
      <c r="F40" s="183" t="str">
        <f t="shared" si="3"/>
        <v>8652014</v>
      </c>
      <c r="G40" s="114">
        <v>0</v>
      </c>
      <c r="H40" s="114">
        <v>0</v>
      </c>
      <c r="I40" s="114">
        <v>98191</v>
      </c>
      <c r="J40" s="114">
        <v>0</v>
      </c>
      <c r="K40" s="114">
        <v>0</v>
      </c>
      <c r="L40" s="114">
        <v>0</v>
      </c>
      <c r="M40" s="114">
        <v>0</v>
      </c>
      <c r="N40" s="114">
        <v>389396</v>
      </c>
      <c r="O40" s="114">
        <v>0</v>
      </c>
      <c r="P40" s="115">
        <v>0</v>
      </c>
      <c r="R40" s="336"/>
    </row>
    <row r="41" spans="1:18" x14ac:dyDescent="0.25">
      <c r="A41" s="325"/>
      <c r="B41" s="298" t="str">
        <f t="shared" si="1"/>
        <v>0865</v>
      </c>
      <c r="C41" s="299" t="str">
        <f t="shared" si="2"/>
        <v>08652015</v>
      </c>
      <c r="D41" s="180">
        <v>865</v>
      </c>
      <c r="E41" s="114">
        <v>2015</v>
      </c>
      <c r="F41" s="183" t="str">
        <f t="shared" si="3"/>
        <v>8652015</v>
      </c>
      <c r="G41" s="114">
        <v>0</v>
      </c>
      <c r="H41" s="114">
        <v>0</v>
      </c>
      <c r="I41" s="114">
        <v>34003</v>
      </c>
      <c r="J41" s="114">
        <v>176</v>
      </c>
      <c r="K41" s="114">
        <v>90</v>
      </c>
      <c r="L41" s="114">
        <v>0</v>
      </c>
      <c r="M41" s="114">
        <v>0</v>
      </c>
      <c r="N41" s="114">
        <v>20539</v>
      </c>
      <c r="O41" s="114">
        <v>213</v>
      </c>
      <c r="P41" s="115">
        <v>37</v>
      </c>
      <c r="R41" s="336"/>
    </row>
    <row r="42" spans="1:18" x14ac:dyDescent="0.25">
      <c r="A42" s="325"/>
      <c r="B42" s="298" t="str">
        <f t="shared" si="1"/>
        <v>0865</v>
      </c>
      <c r="C42" s="299" t="str">
        <f t="shared" si="2"/>
        <v>08652016</v>
      </c>
      <c r="D42" s="180">
        <v>865</v>
      </c>
      <c r="E42" s="114">
        <v>2016</v>
      </c>
      <c r="F42" s="183" t="str">
        <f t="shared" si="3"/>
        <v>8652016</v>
      </c>
      <c r="G42" s="114">
        <v>0</v>
      </c>
      <c r="H42" s="114">
        <v>3959</v>
      </c>
      <c r="I42" s="114">
        <v>1049342</v>
      </c>
      <c r="J42" s="114">
        <v>19981</v>
      </c>
      <c r="K42" s="114">
        <v>7558</v>
      </c>
      <c r="L42" s="114">
        <v>0</v>
      </c>
      <c r="M42" s="114">
        <v>6587</v>
      </c>
      <c r="N42" s="114">
        <v>3798388</v>
      </c>
      <c r="O42" s="114">
        <v>172540</v>
      </c>
      <c r="P42" s="115">
        <v>40037</v>
      </c>
      <c r="R42" s="336"/>
    </row>
    <row r="43" spans="1:18" x14ac:dyDescent="0.25">
      <c r="A43" s="325"/>
      <c r="B43" s="298" t="str">
        <f t="shared" si="1"/>
        <v>0897</v>
      </c>
      <c r="C43" s="299" t="str">
        <f t="shared" si="2"/>
        <v>08972014</v>
      </c>
      <c r="D43" s="180">
        <v>897</v>
      </c>
      <c r="E43" s="114">
        <v>2014</v>
      </c>
      <c r="F43" s="183" t="str">
        <f t="shared" si="3"/>
        <v>8972014</v>
      </c>
      <c r="G43" s="114">
        <v>0</v>
      </c>
      <c r="H43" s="114">
        <v>0</v>
      </c>
      <c r="I43" s="114">
        <v>111297</v>
      </c>
      <c r="J43" s="114">
        <v>0</v>
      </c>
      <c r="K43" s="114">
        <v>0</v>
      </c>
      <c r="L43" s="114">
        <v>0</v>
      </c>
      <c r="M43" s="114">
        <v>0</v>
      </c>
      <c r="N43" s="114">
        <v>94920</v>
      </c>
      <c r="O43" s="114">
        <v>0</v>
      </c>
      <c r="P43" s="115">
        <v>0</v>
      </c>
      <c r="R43" s="336"/>
    </row>
    <row r="44" spans="1:18" x14ac:dyDescent="0.25">
      <c r="A44" s="325"/>
      <c r="B44" s="298" t="str">
        <f t="shared" si="1"/>
        <v>0898</v>
      </c>
      <c r="C44" s="299" t="str">
        <f t="shared" si="2"/>
        <v>08982014</v>
      </c>
      <c r="D44" s="180">
        <v>898</v>
      </c>
      <c r="E44" s="114">
        <v>2014</v>
      </c>
      <c r="F44" s="183" t="str">
        <f t="shared" si="3"/>
        <v>8982014</v>
      </c>
      <c r="G44" s="114">
        <v>0</v>
      </c>
      <c r="H44" s="114">
        <v>0</v>
      </c>
      <c r="I44" s="114">
        <v>130679</v>
      </c>
      <c r="J44" s="114">
        <v>0</v>
      </c>
      <c r="K44" s="114">
        <v>0</v>
      </c>
      <c r="L44" s="114">
        <v>0</v>
      </c>
      <c r="M44" s="114">
        <v>0</v>
      </c>
      <c r="N44" s="114">
        <v>440610</v>
      </c>
      <c r="O44" s="114">
        <v>0</v>
      </c>
      <c r="P44" s="115">
        <v>0</v>
      </c>
      <c r="R44" s="336"/>
    </row>
    <row r="45" spans="1:18" x14ac:dyDescent="0.25">
      <c r="A45" s="325"/>
      <c r="B45" s="298" t="str">
        <f t="shared" si="1"/>
        <v>0917</v>
      </c>
      <c r="C45" s="299" t="str">
        <f t="shared" si="2"/>
        <v>09172015</v>
      </c>
      <c r="D45" s="180">
        <v>917</v>
      </c>
      <c r="E45" s="114">
        <v>2015</v>
      </c>
      <c r="F45" s="183" t="str">
        <f t="shared" si="3"/>
        <v>9172015</v>
      </c>
      <c r="G45" s="114">
        <v>0</v>
      </c>
      <c r="H45" s="114">
        <v>0</v>
      </c>
      <c r="I45" s="114">
        <v>14535</v>
      </c>
      <c r="J45" s="114">
        <v>75</v>
      </c>
      <c r="K45" s="114">
        <v>38</v>
      </c>
      <c r="L45" s="114">
        <v>0</v>
      </c>
      <c r="M45" s="114">
        <v>0</v>
      </c>
      <c r="N45" s="114">
        <v>11546</v>
      </c>
      <c r="O45" s="114">
        <v>120</v>
      </c>
      <c r="P45" s="115">
        <v>20</v>
      </c>
      <c r="Q45" s="336">
        <f>+SUM(G45:P45)</f>
        <v>26334</v>
      </c>
      <c r="R45" s="336"/>
    </row>
    <row r="46" spans="1:18" x14ac:dyDescent="0.25">
      <c r="A46" s="325"/>
      <c r="B46" s="298" t="str">
        <f t="shared" si="1"/>
        <v>0924</v>
      </c>
      <c r="C46" s="299" t="str">
        <f t="shared" si="2"/>
        <v>09242015</v>
      </c>
      <c r="D46" s="180">
        <v>924</v>
      </c>
      <c r="E46" s="114">
        <v>2015</v>
      </c>
      <c r="F46" s="183" t="str">
        <f t="shared" si="3"/>
        <v>9242015</v>
      </c>
      <c r="G46" s="114">
        <v>0</v>
      </c>
      <c r="H46" s="114">
        <v>0</v>
      </c>
      <c r="I46" s="114">
        <v>48882</v>
      </c>
      <c r="J46" s="114">
        <v>254</v>
      </c>
      <c r="K46" s="114">
        <v>130</v>
      </c>
      <c r="L46" s="114">
        <v>0</v>
      </c>
      <c r="M46" s="114">
        <v>0</v>
      </c>
      <c r="N46" s="114">
        <v>104686</v>
      </c>
      <c r="O46" s="114">
        <v>1090</v>
      </c>
      <c r="P46" s="115">
        <v>188</v>
      </c>
      <c r="R46" s="336"/>
    </row>
    <row r="47" spans="1:18" x14ac:dyDescent="0.25">
      <c r="A47" s="325"/>
      <c r="B47" s="298" t="str">
        <f t="shared" si="1"/>
        <v>0924</v>
      </c>
      <c r="C47" s="299" t="str">
        <f t="shared" si="2"/>
        <v>09242018</v>
      </c>
      <c r="D47" s="180">
        <v>924</v>
      </c>
      <c r="E47" s="114">
        <v>2018</v>
      </c>
      <c r="F47" s="183" t="str">
        <f t="shared" si="3"/>
        <v>9242018</v>
      </c>
      <c r="G47" s="114">
        <v>5</v>
      </c>
      <c r="H47" s="114">
        <v>198</v>
      </c>
      <c r="I47" s="114">
        <v>2715</v>
      </c>
      <c r="J47" s="114">
        <v>135</v>
      </c>
      <c r="K47" s="114">
        <v>63</v>
      </c>
      <c r="L47" s="114">
        <v>4</v>
      </c>
      <c r="M47" s="114">
        <v>260</v>
      </c>
      <c r="N47" s="114">
        <v>3295</v>
      </c>
      <c r="O47" s="114">
        <v>205</v>
      </c>
      <c r="P47" s="115">
        <v>65</v>
      </c>
      <c r="R47" s="336"/>
    </row>
    <row r="48" spans="1:18" x14ac:dyDescent="0.25">
      <c r="A48" s="325"/>
      <c r="B48" s="298" t="str">
        <f t="shared" si="1"/>
        <v>0925</v>
      </c>
      <c r="C48" s="299" t="str">
        <f t="shared" si="2"/>
        <v>09252016</v>
      </c>
      <c r="D48" s="180">
        <v>925</v>
      </c>
      <c r="E48" s="114">
        <v>2016</v>
      </c>
      <c r="F48" s="183" t="str">
        <f t="shared" si="3"/>
        <v>9252016</v>
      </c>
      <c r="G48" s="114">
        <v>0</v>
      </c>
      <c r="H48" s="114">
        <v>215</v>
      </c>
      <c r="I48" s="114">
        <v>57205</v>
      </c>
      <c r="J48" s="114">
        <v>1089</v>
      </c>
      <c r="K48" s="114">
        <v>412</v>
      </c>
      <c r="L48" s="114">
        <v>0</v>
      </c>
      <c r="M48" s="114">
        <v>98</v>
      </c>
      <c r="N48" s="114">
        <v>56855</v>
      </c>
      <c r="O48" s="114">
        <v>2582</v>
      </c>
      <c r="P48" s="115">
        <v>599</v>
      </c>
      <c r="R48" s="336"/>
    </row>
    <row r="49" spans="1:18" x14ac:dyDescent="0.25">
      <c r="A49" s="325"/>
      <c r="B49" s="298" t="str">
        <f t="shared" si="1"/>
        <v>0925</v>
      </c>
      <c r="C49" s="299" t="str">
        <f t="shared" si="2"/>
        <v>09252017</v>
      </c>
      <c r="D49" s="180">
        <v>925</v>
      </c>
      <c r="E49" s="114">
        <v>2017</v>
      </c>
      <c r="F49" s="183" t="str">
        <f t="shared" si="3"/>
        <v>9252017</v>
      </c>
      <c r="G49" s="114">
        <v>0</v>
      </c>
      <c r="H49" s="114">
        <v>984</v>
      </c>
      <c r="I49" s="114">
        <v>29084</v>
      </c>
      <c r="J49" s="114">
        <v>885</v>
      </c>
      <c r="K49" s="114">
        <v>448</v>
      </c>
      <c r="L49" s="114">
        <v>0</v>
      </c>
      <c r="M49" s="114">
        <v>5584</v>
      </c>
      <c r="N49" s="114">
        <v>166883</v>
      </c>
      <c r="O49" s="114">
        <v>8160</v>
      </c>
      <c r="P49" s="115">
        <v>2354</v>
      </c>
      <c r="R49" s="336"/>
    </row>
    <row r="50" spans="1:18" x14ac:dyDescent="0.25">
      <c r="A50" s="325"/>
      <c r="B50" s="298" t="str">
        <f t="shared" si="1"/>
        <v>0926</v>
      </c>
      <c r="C50" s="299" t="str">
        <f t="shared" si="2"/>
        <v>09262015</v>
      </c>
      <c r="D50" s="180">
        <v>926</v>
      </c>
      <c r="E50" s="114">
        <v>2015</v>
      </c>
      <c r="F50" s="183" t="str">
        <f t="shared" si="3"/>
        <v>9262015</v>
      </c>
      <c r="G50" s="114">
        <v>0</v>
      </c>
      <c r="H50" s="114">
        <v>0</v>
      </c>
      <c r="I50" s="114">
        <v>198039</v>
      </c>
      <c r="J50" s="114">
        <v>1029</v>
      </c>
      <c r="K50" s="114">
        <v>529</v>
      </c>
      <c r="L50" s="114">
        <v>0</v>
      </c>
      <c r="M50" s="114">
        <v>0</v>
      </c>
      <c r="N50" s="114">
        <v>466625</v>
      </c>
      <c r="O50" s="114">
        <v>4859</v>
      </c>
      <c r="P50" s="115">
        <v>841</v>
      </c>
      <c r="R50" s="336"/>
    </row>
    <row r="51" spans="1:18" x14ac:dyDescent="0.25">
      <c r="A51" s="325"/>
      <c r="B51" s="298" t="str">
        <f t="shared" si="1"/>
        <v>0928</v>
      </c>
      <c r="C51" s="299" t="str">
        <f t="shared" si="2"/>
        <v>09282014</v>
      </c>
      <c r="D51" s="180">
        <v>928</v>
      </c>
      <c r="E51" s="114">
        <v>2014</v>
      </c>
      <c r="F51" s="183" t="str">
        <f t="shared" si="3"/>
        <v>9282014</v>
      </c>
      <c r="G51" s="114">
        <v>0</v>
      </c>
      <c r="H51" s="114">
        <v>0</v>
      </c>
      <c r="I51" s="114">
        <v>615544</v>
      </c>
      <c r="J51" s="114">
        <v>17415</v>
      </c>
      <c r="K51" s="114">
        <v>0</v>
      </c>
      <c r="L51" s="114">
        <v>0</v>
      </c>
      <c r="M51" s="114">
        <v>0</v>
      </c>
      <c r="N51" s="114">
        <v>1408433</v>
      </c>
      <c r="O51" s="114">
        <v>570935</v>
      </c>
      <c r="P51" s="115">
        <v>0</v>
      </c>
      <c r="R51" s="336"/>
    </row>
    <row r="52" spans="1:18" x14ac:dyDescent="0.25">
      <c r="A52" s="325"/>
      <c r="B52" s="298" t="str">
        <f t="shared" si="1"/>
        <v>0934</v>
      </c>
      <c r="C52" s="299" t="str">
        <f t="shared" si="2"/>
        <v>09342015</v>
      </c>
      <c r="D52" s="180">
        <v>934</v>
      </c>
      <c r="E52" s="114">
        <v>2015</v>
      </c>
      <c r="F52" s="183" t="str">
        <f t="shared" si="3"/>
        <v>9342015</v>
      </c>
      <c r="G52" s="114">
        <v>0</v>
      </c>
      <c r="H52" s="114">
        <v>0</v>
      </c>
      <c r="I52" s="114">
        <v>315242</v>
      </c>
      <c r="J52" s="114">
        <v>1638</v>
      </c>
      <c r="K52" s="114">
        <v>842</v>
      </c>
      <c r="L52" s="114">
        <v>0</v>
      </c>
      <c r="M52" s="114">
        <v>0</v>
      </c>
      <c r="N52" s="114">
        <v>208553</v>
      </c>
      <c r="O52" s="114">
        <v>2172</v>
      </c>
      <c r="P52" s="115">
        <v>376</v>
      </c>
      <c r="R52" s="336"/>
    </row>
    <row r="53" spans="1:18" x14ac:dyDescent="0.25">
      <c r="A53" s="325"/>
      <c r="B53" s="298" t="str">
        <f t="shared" si="1"/>
        <v>0941</v>
      </c>
      <c r="C53" s="299" t="str">
        <f t="shared" si="2"/>
        <v>09412014</v>
      </c>
      <c r="D53" s="180">
        <v>941</v>
      </c>
      <c r="E53" s="114">
        <v>2014</v>
      </c>
      <c r="F53" s="183" t="str">
        <f t="shared" si="3"/>
        <v>9412014</v>
      </c>
      <c r="G53" s="114">
        <v>0</v>
      </c>
      <c r="H53" s="114">
        <v>0</v>
      </c>
      <c r="I53" s="114">
        <v>85221</v>
      </c>
      <c r="J53" s="114">
        <v>0</v>
      </c>
      <c r="K53" s="114">
        <v>0</v>
      </c>
      <c r="L53" s="114">
        <v>0</v>
      </c>
      <c r="M53" s="114">
        <v>0</v>
      </c>
      <c r="N53" s="114">
        <v>119154</v>
      </c>
      <c r="O53" s="114">
        <v>0</v>
      </c>
      <c r="P53" s="115">
        <v>0</v>
      </c>
      <c r="R53" s="336"/>
    </row>
    <row r="54" spans="1:18" x14ac:dyDescent="0.25">
      <c r="A54" s="325"/>
      <c r="B54" s="298" t="str">
        <f t="shared" si="1"/>
        <v>0943</v>
      </c>
      <c r="C54" s="299" t="str">
        <f t="shared" si="2"/>
        <v>09432014</v>
      </c>
      <c r="D54" s="180">
        <v>943</v>
      </c>
      <c r="E54" s="114">
        <v>2014</v>
      </c>
      <c r="F54" s="183" t="str">
        <f t="shared" si="3"/>
        <v>9432014</v>
      </c>
      <c r="G54" s="114">
        <v>0</v>
      </c>
      <c r="H54" s="114">
        <v>0</v>
      </c>
      <c r="I54" s="114">
        <v>71806</v>
      </c>
      <c r="J54" s="114">
        <v>0</v>
      </c>
      <c r="K54" s="114">
        <v>0</v>
      </c>
      <c r="L54" s="114">
        <v>0</v>
      </c>
      <c r="M54" s="114">
        <v>0</v>
      </c>
      <c r="N54" s="114">
        <v>253519</v>
      </c>
      <c r="O54" s="114">
        <v>0</v>
      </c>
      <c r="P54" s="115">
        <v>0</v>
      </c>
      <c r="Q54" s="336"/>
      <c r="R54" s="336"/>
    </row>
    <row r="55" spans="1:18" x14ac:dyDescent="0.25">
      <c r="A55" s="325"/>
      <c r="B55" s="298" t="str">
        <f t="shared" si="1"/>
        <v>0943</v>
      </c>
      <c r="C55" s="299" t="str">
        <f t="shared" si="2"/>
        <v>09432016</v>
      </c>
      <c r="D55" s="180">
        <v>943</v>
      </c>
      <c r="E55" s="114">
        <v>2016</v>
      </c>
      <c r="F55" s="183" t="str">
        <f t="shared" si="3"/>
        <v>9432016</v>
      </c>
      <c r="G55" s="114">
        <v>0</v>
      </c>
      <c r="H55" s="114">
        <v>2801914</v>
      </c>
      <c r="I55" s="114">
        <v>110830</v>
      </c>
      <c r="J55" s="114">
        <v>0</v>
      </c>
      <c r="K55" s="114">
        <v>0</v>
      </c>
      <c r="L55" s="114">
        <v>0</v>
      </c>
      <c r="M55" s="114">
        <v>9201126</v>
      </c>
      <c r="N55" s="114">
        <v>230283</v>
      </c>
      <c r="O55" s="114">
        <v>0</v>
      </c>
      <c r="P55" s="115">
        <v>0</v>
      </c>
      <c r="R55" s="336"/>
    </row>
    <row r="56" spans="1:18" x14ac:dyDescent="0.25">
      <c r="A56" s="325"/>
      <c r="B56" s="298" t="str">
        <f t="shared" si="1"/>
        <v>0948</v>
      </c>
      <c r="C56" s="299" t="str">
        <f t="shared" si="2"/>
        <v>09482014</v>
      </c>
      <c r="D56" s="180">
        <v>948</v>
      </c>
      <c r="E56" s="114">
        <v>2014</v>
      </c>
      <c r="F56" s="183" t="str">
        <f t="shared" si="3"/>
        <v>9482014</v>
      </c>
      <c r="G56" s="114">
        <v>0</v>
      </c>
      <c r="H56" s="114">
        <v>0</v>
      </c>
      <c r="I56" s="114">
        <v>250921</v>
      </c>
      <c r="J56" s="114">
        <v>0</v>
      </c>
      <c r="K56" s="114">
        <v>0</v>
      </c>
      <c r="L56" s="114">
        <v>0</v>
      </c>
      <c r="M56" s="114">
        <v>0</v>
      </c>
      <c r="N56" s="114">
        <v>257214</v>
      </c>
      <c r="O56" s="114">
        <v>0</v>
      </c>
      <c r="P56" s="115">
        <v>0</v>
      </c>
      <c r="R56" s="336"/>
    </row>
    <row r="57" spans="1:18" x14ac:dyDescent="0.25">
      <c r="A57" s="325"/>
      <c r="B57" s="298" t="str">
        <f t="shared" si="1"/>
        <v>0953</v>
      </c>
      <c r="C57" s="299" t="str">
        <f t="shared" si="2"/>
        <v>09532016</v>
      </c>
      <c r="D57" s="180">
        <v>953</v>
      </c>
      <c r="E57" s="114">
        <v>2016</v>
      </c>
      <c r="F57" s="183" t="str">
        <f t="shared" si="3"/>
        <v>9532016</v>
      </c>
      <c r="G57" s="114">
        <v>0</v>
      </c>
      <c r="H57" s="114">
        <v>34</v>
      </c>
      <c r="I57" s="114">
        <v>9023</v>
      </c>
      <c r="J57" s="114">
        <v>171</v>
      </c>
      <c r="K57" s="114">
        <v>64</v>
      </c>
      <c r="L57" s="114">
        <v>0</v>
      </c>
      <c r="M57" s="114">
        <v>63</v>
      </c>
      <c r="N57" s="114">
        <v>36713</v>
      </c>
      <c r="O57" s="114">
        <v>1667</v>
      </c>
      <c r="P57" s="115">
        <v>386</v>
      </c>
      <c r="R57" s="336"/>
    </row>
    <row r="58" spans="1:18" x14ac:dyDescent="0.25">
      <c r="A58" s="325"/>
      <c r="B58" s="298" t="str">
        <f t="shared" si="1"/>
        <v>0958</v>
      </c>
      <c r="C58" s="299" t="str">
        <f t="shared" si="2"/>
        <v>09582014</v>
      </c>
      <c r="D58" s="180">
        <v>958</v>
      </c>
      <c r="E58" s="114">
        <v>2014</v>
      </c>
      <c r="F58" s="183" t="str">
        <f t="shared" si="3"/>
        <v>9582014</v>
      </c>
      <c r="G58" s="114">
        <v>0</v>
      </c>
      <c r="H58" s="114">
        <v>0</v>
      </c>
      <c r="I58" s="114">
        <v>673575</v>
      </c>
      <c r="J58" s="114">
        <v>0</v>
      </c>
      <c r="K58" s="114">
        <v>0</v>
      </c>
      <c r="L58" s="114">
        <v>0</v>
      </c>
      <c r="M58" s="114">
        <v>0</v>
      </c>
      <c r="N58" s="114">
        <v>1333545</v>
      </c>
      <c r="O58" s="114">
        <v>0</v>
      </c>
      <c r="P58" s="115">
        <v>0</v>
      </c>
      <c r="R58" s="336"/>
    </row>
    <row r="59" spans="1:18" x14ac:dyDescent="0.25">
      <c r="A59" s="325"/>
      <c r="B59" s="298" t="str">
        <f t="shared" si="1"/>
        <v>0960</v>
      </c>
      <c r="C59" s="299" t="str">
        <f t="shared" si="2"/>
        <v>09602015</v>
      </c>
      <c r="D59" s="180">
        <v>960</v>
      </c>
      <c r="E59" s="114">
        <v>2015</v>
      </c>
      <c r="F59" s="183" t="str">
        <f t="shared" si="3"/>
        <v>9602015</v>
      </c>
      <c r="G59" s="114">
        <v>0</v>
      </c>
      <c r="H59" s="114">
        <v>0</v>
      </c>
      <c r="I59" s="114">
        <v>28212</v>
      </c>
      <c r="J59" s="114">
        <v>146</v>
      </c>
      <c r="K59" s="114">
        <v>75</v>
      </c>
      <c r="L59" s="114">
        <v>0</v>
      </c>
      <c r="M59" s="114">
        <v>0</v>
      </c>
      <c r="N59" s="114">
        <v>43474</v>
      </c>
      <c r="O59" s="114">
        <v>452</v>
      </c>
      <c r="P59" s="115">
        <v>78</v>
      </c>
      <c r="R59" s="336"/>
    </row>
    <row r="60" spans="1:18" x14ac:dyDescent="0.25">
      <c r="A60" s="325"/>
      <c r="B60" s="298" t="str">
        <f t="shared" si="1"/>
        <v>0961</v>
      </c>
      <c r="C60" s="299" t="str">
        <f t="shared" si="2"/>
        <v>09612015</v>
      </c>
      <c r="D60" s="180">
        <v>961</v>
      </c>
      <c r="E60" s="114">
        <v>2015</v>
      </c>
      <c r="F60" s="183" t="str">
        <f t="shared" si="3"/>
        <v>9612015</v>
      </c>
      <c r="G60" s="114">
        <v>0</v>
      </c>
      <c r="H60" s="114">
        <v>0</v>
      </c>
      <c r="I60" s="114">
        <v>291419</v>
      </c>
      <c r="J60" s="114">
        <v>1515</v>
      </c>
      <c r="K60" s="114">
        <v>779</v>
      </c>
      <c r="L60" s="114">
        <v>0</v>
      </c>
      <c r="M60" s="114">
        <v>0</v>
      </c>
      <c r="N60" s="114">
        <v>767296</v>
      </c>
      <c r="O60" s="114">
        <v>7991</v>
      </c>
      <c r="P60" s="115">
        <v>1383</v>
      </c>
      <c r="R60" s="336"/>
    </row>
    <row r="61" spans="1:18" x14ac:dyDescent="0.25">
      <c r="A61" s="325"/>
      <c r="B61" s="298" t="str">
        <f t="shared" si="1"/>
        <v>0961</v>
      </c>
      <c r="C61" s="299" t="str">
        <f t="shared" si="2"/>
        <v>09612017</v>
      </c>
      <c r="D61" s="180">
        <v>961</v>
      </c>
      <c r="E61" s="114">
        <v>2017</v>
      </c>
      <c r="F61" s="183" t="str">
        <f t="shared" si="3"/>
        <v>9612017</v>
      </c>
      <c r="G61" s="114">
        <v>0</v>
      </c>
      <c r="H61" s="114">
        <v>4614</v>
      </c>
      <c r="I61" s="114">
        <v>136333</v>
      </c>
      <c r="J61" s="114">
        <v>4149</v>
      </c>
      <c r="K61" s="114">
        <v>2102</v>
      </c>
      <c r="L61" s="114">
        <v>0</v>
      </c>
      <c r="M61" s="114">
        <v>12552</v>
      </c>
      <c r="N61" s="114">
        <v>375115</v>
      </c>
      <c r="O61" s="114">
        <v>18342</v>
      </c>
      <c r="P61" s="115">
        <v>5292</v>
      </c>
      <c r="R61" s="336"/>
    </row>
    <row r="62" spans="1:18" x14ac:dyDescent="0.25">
      <c r="A62" s="325"/>
      <c r="B62" s="298" t="str">
        <f t="shared" si="1"/>
        <v>0969</v>
      </c>
      <c r="C62" s="299" t="str">
        <f t="shared" si="2"/>
        <v>09692018</v>
      </c>
      <c r="D62" s="180">
        <v>969</v>
      </c>
      <c r="E62" s="114">
        <v>2018</v>
      </c>
      <c r="F62" s="183" t="str">
        <f t="shared" si="3"/>
        <v>9692018</v>
      </c>
      <c r="G62" s="114">
        <v>0</v>
      </c>
      <c r="H62" s="114">
        <v>538</v>
      </c>
      <c r="I62" s="114">
        <v>27481</v>
      </c>
      <c r="J62" s="114">
        <v>13645</v>
      </c>
      <c r="K62" s="114">
        <v>1821</v>
      </c>
      <c r="L62" s="114">
        <v>0</v>
      </c>
      <c r="M62" s="114">
        <v>4856</v>
      </c>
      <c r="N62" s="114">
        <v>243755</v>
      </c>
      <c r="O62" s="114">
        <v>166394</v>
      </c>
      <c r="P62" s="115">
        <v>28740</v>
      </c>
      <c r="R62" s="336"/>
    </row>
    <row r="63" spans="1:18" x14ac:dyDescent="0.25">
      <c r="A63" s="325"/>
      <c r="B63" s="298" t="str">
        <f t="shared" si="1"/>
        <v>0976</v>
      </c>
      <c r="C63" s="299" t="str">
        <f t="shared" si="2"/>
        <v>09762015</v>
      </c>
      <c r="D63" s="180">
        <v>976</v>
      </c>
      <c r="E63" s="114">
        <v>2015</v>
      </c>
      <c r="F63" s="183" t="str">
        <f t="shared" si="3"/>
        <v>9762015</v>
      </c>
      <c r="G63" s="114">
        <v>0</v>
      </c>
      <c r="H63" s="114">
        <v>0</v>
      </c>
      <c r="I63" s="114">
        <v>69870</v>
      </c>
      <c r="J63" s="114">
        <v>363</v>
      </c>
      <c r="K63" s="114">
        <v>186</v>
      </c>
      <c r="L63" s="114">
        <v>0</v>
      </c>
      <c r="M63" s="114">
        <v>0</v>
      </c>
      <c r="N63" s="114">
        <v>201514</v>
      </c>
      <c r="O63" s="114">
        <v>2098</v>
      </c>
      <c r="P63" s="115">
        <v>363</v>
      </c>
      <c r="R63" s="336"/>
    </row>
    <row r="64" spans="1:18" x14ac:dyDescent="0.25">
      <c r="A64" s="325"/>
      <c r="B64" s="298" t="str">
        <f t="shared" si="1"/>
        <v>0988</v>
      </c>
      <c r="C64" s="299" t="str">
        <f t="shared" si="2"/>
        <v>09882015</v>
      </c>
      <c r="D64" s="180">
        <v>988</v>
      </c>
      <c r="E64" s="114">
        <v>2015</v>
      </c>
      <c r="F64" s="183" t="str">
        <f t="shared" si="3"/>
        <v>9882015</v>
      </c>
      <c r="G64" s="114">
        <v>0</v>
      </c>
      <c r="H64" s="114">
        <v>0</v>
      </c>
      <c r="I64" s="114">
        <v>57869</v>
      </c>
      <c r="J64" s="114">
        <v>300</v>
      </c>
      <c r="K64" s="114">
        <v>154</v>
      </c>
      <c r="L64" s="114">
        <v>0</v>
      </c>
      <c r="M64" s="114">
        <v>0</v>
      </c>
      <c r="N64" s="114">
        <v>231158</v>
      </c>
      <c r="O64" s="114">
        <v>2407</v>
      </c>
      <c r="P64" s="115">
        <v>416</v>
      </c>
      <c r="R64" s="336"/>
    </row>
    <row r="65" spans="1:18" x14ac:dyDescent="0.25">
      <c r="A65" s="325"/>
      <c r="B65" s="298" t="str">
        <f t="shared" si="1"/>
        <v>0986</v>
      </c>
      <c r="C65" s="299" t="str">
        <f t="shared" si="2"/>
        <v>09862016</v>
      </c>
      <c r="D65" s="180">
        <v>986</v>
      </c>
      <c r="E65" s="114">
        <v>2016</v>
      </c>
      <c r="F65" s="183" t="str">
        <f t="shared" si="3"/>
        <v>9862016</v>
      </c>
      <c r="G65" s="114">
        <v>0</v>
      </c>
      <c r="H65" s="114">
        <v>0</v>
      </c>
      <c r="I65" s="114">
        <v>0</v>
      </c>
      <c r="J65" s="114">
        <v>0</v>
      </c>
      <c r="K65" s="114">
        <v>0</v>
      </c>
      <c r="L65" s="114">
        <v>0</v>
      </c>
      <c r="M65" s="114">
        <v>0</v>
      </c>
      <c r="N65" s="114">
        <v>0</v>
      </c>
      <c r="O65" s="114">
        <v>0</v>
      </c>
      <c r="P65" s="115">
        <v>0</v>
      </c>
      <c r="R65" s="336"/>
    </row>
    <row r="66" spans="1:18" x14ac:dyDescent="0.25">
      <c r="A66" s="325"/>
      <c r="B66" s="298"/>
      <c r="C66" s="299"/>
      <c r="D66" s="180"/>
      <c r="E66" s="114"/>
      <c r="F66" s="183"/>
      <c r="G66" s="114"/>
      <c r="H66" s="114"/>
      <c r="I66" s="114"/>
      <c r="J66" s="114"/>
      <c r="K66" s="114"/>
      <c r="L66" s="114"/>
      <c r="M66" s="114"/>
      <c r="N66" s="114"/>
      <c r="O66" s="114"/>
      <c r="P66" s="115"/>
    </row>
    <row r="67" spans="1:18" x14ac:dyDescent="0.25">
      <c r="A67" s="325"/>
      <c r="B67" s="298"/>
      <c r="C67" s="299"/>
      <c r="D67" s="180"/>
      <c r="E67" s="114"/>
      <c r="F67" s="183"/>
      <c r="G67" s="114"/>
      <c r="H67" s="114"/>
      <c r="I67" s="114"/>
      <c r="J67" s="114"/>
      <c r="K67" s="114"/>
      <c r="L67" s="114"/>
      <c r="M67" s="114"/>
      <c r="N67" s="114"/>
      <c r="O67" s="114"/>
      <c r="P67" s="115"/>
    </row>
    <row r="68" spans="1:18" x14ac:dyDescent="0.25">
      <c r="A68" s="325"/>
      <c r="B68" s="298"/>
      <c r="C68" s="299"/>
      <c r="D68" s="180"/>
      <c r="E68" s="114"/>
      <c r="F68" s="183"/>
      <c r="G68" s="114"/>
      <c r="H68" s="114"/>
      <c r="I68" s="114"/>
      <c r="J68" s="114"/>
      <c r="K68" s="114"/>
      <c r="L68" s="114"/>
      <c r="M68" s="114"/>
      <c r="N68" s="114"/>
      <c r="O68" s="114"/>
      <c r="P68" s="115"/>
    </row>
    <row r="69" spans="1:18" x14ac:dyDescent="0.25">
      <c r="A69" s="325"/>
      <c r="B69" s="298"/>
      <c r="C69" s="299"/>
      <c r="D69" s="180"/>
      <c r="E69" s="114"/>
      <c r="F69" s="183"/>
      <c r="G69" s="114"/>
      <c r="H69" s="114"/>
      <c r="I69" s="114"/>
      <c r="J69" s="114"/>
      <c r="K69" s="114"/>
      <c r="L69" s="114"/>
      <c r="M69" s="114"/>
      <c r="N69" s="114"/>
      <c r="O69" s="114"/>
      <c r="P69" s="115"/>
    </row>
    <row r="70" spans="1:18" x14ac:dyDescent="0.25">
      <c r="A70" s="325"/>
      <c r="B70" s="298"/>
      <c r="C70" s="299"/>
      <c r="D70" s="180"/>
      <c r="E70" s="114"/>
      <c r="F70" s="183"/>
      <c r="G70" s="114"/>
      <c r="H70" s="114"/>
      <c r="I70" s="114"/>
      <c r="J70" s="114"/>
      <c r="K70" s="114"/>
      <c r="L70" s="114"/>
      <c r="M70" s="114"/>
      <c r="N70" s="114"/>
      <c r="O70" s="114"/>
      <c r="P70" s="115"/>
    </row>
    <row r="71" spans="1:18" x14ac:dyDescent="0.25">
      <c r="A71" s="325"/>
      <c r="B71" s="298"/>
      <c r="C71" s="299"/>
      <c r="D71" s="180"/>
      <c r="E71" s="114"/>
      <c r="F71" s="183"/>
      <c r="G71" s="114"/>
      <c r="H71" s="114"/>
      <c r="I71" s="114"/>
      <c r="J71" s="114"/>
      <c r="K71" s="114"/>
      <c r="L71" s="114"/>
      <c r="M71" s="114"/>
      <c r="N71" s="114"/>
      <c r="O71" s="114"/>
      <c r="P71" s="115"/>
    </row>
    <row r="72" spans="1:18" x14ac:dyDescent="0.25">
      <c r="A72" s="325"/>
      <c r="B72" s="298"/>
      <c r="C72" s="299"/>
      <c r="D72" s="180"/>
      <c r="E72" s="114"/>
      <c r="F72" s="183"/>
      <c r="G72" s="114"/>
      <c r="H72" s="114"/>
      <c r="I72" s="114"/>
      <c r="J72" s="114"/>
      <c r="K72" s="114"/>
      <c r="L72" s="114"/>
      <c r="M72" s="114"/>
      <c r="N72" s="114"/>
      <c r="O72" s="114"/>
      <c r="P72" s="115"/>
    </row>
    <row r="73" spans="1:18" x14ac:dyDescent="0.25">
      <c r="A73" s="325"/>
      <c r="B73" s="298"/>
      <c r="C73" s="299"/>
      <c r="D73" s="180"/>
      <c r="E73" s="114"/>
      <c r="F73" s="183"/>
      <c r="G73" s="114"/>
      <c r="H73" s="114"/>
      <c r="I73" s="114"/>
      <c r="J73" s="114"/>
      <c r="K73" s="114"/>
      <c r="L73" s="114"/>
      <c r="M73" s="114"/>
      <c r="N73" s="114"/>
      <c r="O73" s="114"/>
      <c r="P73" s="115"/>
    </row>
    <row r="74" spans="1:18" x14ac:dyDescent="0.25">
      <c r="A74" s="325"/>
      <c r="B74" s="298"/>
      <c r="C74" s="299"/>
      <c r="D74" s="180"/>
      <c r="E74" s="114"/>
      <c r="F74" s="183"/>
      <c r="G74" s="114"/>
      <c r="H74" s="114"/>
      <c r="I74" s="114"/>
      <c r="J74" s="114"/>
      <c r="K74" s="114"/>
      <c r="L74" s="114"/>
      <c r="M74" s="114"/>
      <c r="N74" s="114"/>
      <c r="O74" s="114"/>
      <c r="P74" s="115"/>
    </row>
    <row r="75" spans="1:18" x14ac:dyDescent="0.25">
      <c r="A75" s="325"/>
      <c r="B75" s="298"/>
      <c r="C75" s="299"/>
      <c r="D75" s="180"/>
      <c r="E75" s="114"/>
      <c r="F75" s="183"/>
      <c r="G75" s="114"/>
      <c r="H75" s="114"/>
      <c r="I75" s="114"/>
      <c r="J75" s="114"/>
      <c r="K75" s="114"/>
      <c r="L75" s="114"/>
      <c r="M75" s="114"/>
      <c r="N75" s="114"/>
      <c r="O75" s="114"/>
      <c r="P75" s="115"/>
    </row>
    <row r="76" spans="1:18" x14ac:dyDescent="0.25">
      <c r="A76" s="325"/>
      <c r="B76" s="298"/>
      <c r="C76" s="299"/>
      <c r="D76" s="180"/>
      <c r="E76" s="114"/>
      <c r="F76" s="183"/>
      <c r="G76" s="114"/>
      <c r="H76" s="114"/>
      <c r="I76" s="114"/>
      <c r="J76" s="114"/>
      <c r="K76" s="114"/>
      <c r="L76" s="114"/>
      <c r="M76" s="114"/>
      <c r="N76" s="114"/>
      <c r="O76" s="114"/>
      <c r="P76" s="115"/>
    </row>
    <row r="77" spans="1:18" x14ac:dyDescent="0.25">
      <c r="A77" s="325"/>
      <c r="B77" s="298"/>
      <c r="C77" s="299"/>
      <c r="D77" s="180"/>
      <c r="E77" s="114"/>
      <c r="F77" s="183"/>
      <c r="G77" s="114"/>
      <c r="H77" s="114"/>
      <c r="I77" s="114"/>
      <c r="J77" s="114"/>
      <c r="K77" s="114"/>
      <c r="L77" s="114"/>
      <c r="M77" s="114"/>
      <c r="N77" s="114"/>
      <c r="O77" s="114"/>
      <c r="P77" s="115"/>
    </row>
    <row r="78" spans="1:18" x14ac:dyDescent="0.25">
      <c r="A78" s="325"/>
      <c r="B78" s="298"/>
      <c r="C78" s="299"/>
      <c r="D78" s="180"/>
      <c r="E78" s="114"/>
      <c r="F78" s="183"/>
      <c r="G78" s="114"/>
      <c r="H78" s="114"/>
      <c r="I78" s="114"/>
      <c r="J78" s="114"/>
      <c r="K78" s="114"/>
      <c r="L78" s="114"/>
      <c r="M78" s="114"/>
      <c r="N78" s="114"/>
      <c r="O78" s="114"/>
      <c r="P78" s="115"/>
    </row>
    <row r="79" spans="1:18" x14ac:dyDescent="0.25">
      <c r="A79" s="325"/>
      <c r="B79" s="298"/>
      <c r="C79" s="299"/>
      <c r="D79" s="180"/>
      <c r="E79" s="114"/>
      <c r="F79" s="183"/>
      <c r="G79" s="114"/>
      <c r="H79" s="114"/>
      <c r="I79" s="114"/>
      <c r="J79" s="114"/>
      <c r="K79" s="114"/>
      <c r="L79" s="114"/>
      <c r="M79" s="114"/>
      <c r="N79" s="114"/>
      <c r="O79" s="114"/>
      <c r="P79" s="115"/>
    </row>
    <row r="80" spans="1:18" x14ac:dyDescent="0.25">
      <c r="A80" s="325"/>
      <c r="B80" s="298"/>
      <c r="C80" s="299"/>
      <c r="D80" s="180"/>
      <c r="E80" s="114"/>
      <c r="F80" s="183"/>
      <c r="G80" s="114"/>
      <c r="H80" s="114"/>
      <c r="I80" s="114"/>
      <c r="J80" s="114"/>
      <c r="K80" s="114"/>
      <c r="L80" s="114"/>
      <c r="M80" s="114"/>
      <c r="N80" s="114"/>
      <c r="O80" s="114"/>
      <c r="P80" s="115"/>
    </row>
    <row r="81" spans="1:16" x14ac:dyDescent="0.25">
      <c r="A81" s="325"/>
      <c r="B81" s="298"/>
      <c r="C81" s="299"/>
      <c r="D81" s="180"/>
      <c r="E81" s="114"/>
      <c r="F81" s="183"/>
      <c r="G81" s="114"/>
      <c r="H81" s="114"/>
      <c r="I81" s="114"/>
      <c r="J81" s="114"/>
      <c r="K81" s="114"/>
      <c r="L81" s="114"/>
      <c r="M81" s="114"/>
      <c r="N81" s="114"/>
      <c r="O81" s="114"/>
      <c r="P81" s="115"/>
    </row>
    <row r="82" spans="1:16" x14ac:dyDescent="0.25">
      <c r="A82" s="325"/>
      <c r="B82" s="298"/>
      <c r="C82" s="299"/>
      <c r="D82" s="180"/>
      <c r="E82" s="114"/>
      <c r="F82" s="183"/>
      <c r="G82" s="114"/>
      <c r="H82" s="114"/>
      <c r="I82" s="114"/>
      <c r="J82" s="114"/>
      <c r="K82" s="114"/>
      <c r="L82" s="114"/>
      <c r="M82" s="114"/>
      <c r="N82" s="114"/>
      <c r="O82" s="114"/>
      <c r="P82" s="115"/>
    </row>
    <row r="83" spans="1:16" x14ac:dyDescent="0.25">
      <c r="A83" s="325"/>
      <c r="B83" s="298"/>
      <c r="C83" s="299"/>
      <c r="D83" s="180"/>
      <c r="E83" s="114"/>
      <c r="F83" s="183"/>
      <c r="G83" s="114"/>
      <c r="H83" s="114"/>
      <c r="I83" s="114"/>
      <c r="J83" s="114"/>
      <c r="K83" s="114"/>
      <c r="L83" s="114"/>
      <c r="M83" s="114"/>
      <c r="N83" s="114"/>
      <c r="O83" s="114"/>
      <c r="P83" s="115"/>
    </row>
    <row r="84" spans="1:16" x14ac:dyDescent="0.25">
      <c r="A84" s="325"/>
      <c r="B84" s="298"/>
      <c r="C84" s="299"/>
      <c r="D84" s="180"/>
      <c r="E84" s="114"/>
      <c r="F84" s="183"/>
      <c r="G84" s="114"/>
      <c r="H84" s="114"/>
      <c r="I84" s="114"/>
      <c r="J84" s="114"/>
      <c r="K84" s="114"/>
      <c r="L84" s="114"/>
      <c r="M84" s="114"/>
      <c r="N84" s="114"/>
      <c r="O84" s="114"/>
      <c r="P84" s="115"/>
    </row>
    <row r="85" spans="1:16" x14ac:dyDescent="0.25">
      <c r="A85" s="325"/>
      <c r="B85" s="298"/>
      <c r="C85" s="299"/>
      <c r="D85" s="180"/>
      <c r="E85" s="114"/>
      <c r="F85" s="183"/>
      <c r="G85" s="114"/>
      <c r="H85" s="114"/>
      <c r="I85" s="114"/>
      <c r="J85" s="114"/>
      <c r="K85" s="114"/>
      <c r="L85" s="114"/>
      <c r="M85" s="114"/>
      <c r="N85" s="114"/>
      <c r="O85" s="114"/>
      <c r="P85" s="115"/>
    </row>
    <row r="86" spans="1:16" x14ac:dyDescent="0.25">
      <c r="A86" s="325"/>
      <c r="B86" s="298"/>
      <c r="C86" s="299"/>
      <c r="D86" s="180"/>
      <c r="E86" s="114"/>
      <c r="F86" s="183"/>
      <c r="G86" s="114"/>
      <c r="H86" s="114"/>
      <c r="I86" s="114"/>
      <c r="J86" s="114"/>
      <c r="K86" s="114"/>
      <c r="L86" s="114"/>
      <c r="M86" s="114"/>
      <c r="N86" s="114"/>
      <c r="O86" s="114"/>
      <c r="P86" s="115"/>
    </row>
    <row r="87" spans="1:16" x14ac:dyDescent="0.25">
      <c r="A87" s="325"/>
      <c r="B87" s="298"/>
      <c r="C87" s="299"/>
      <c r="D87" s="180"/>
      <c r="E87" s="114"/>
      <c r="F87" s="183"/>
      <c r="G87" s="114"/>
      <c r="H87" s="114"/>
      <c r="I87" s="114"/>
      <c r="J87" s="114"/>
      <c r="K87" s="114"/>
      <c r="L87" s="114"/>
      <c r="M87" s="114"/>
      <c r="N87" s="114"/>
      <c r="O87" s="114"/>
      <c r="P87" s="115"/>
    </row>
    <row r="88" spans="1:16" x14ac:dyDescent="0.25">
      <c r="A88" s="325"/>
      <c r="B88" s="298"/>
      <c r="C88" s="299"/>
      <c r="D88" s="180"/>
      <c r="E88" s="114"/>
      <c r="F88" s="183"/>
      <c r="G88" s="114"/>
      <c r="H88" s="114"/>
      <c r="I88" s="114"/>
      <c r="J88" s="114"/>
      <c r="K88" s="114"/>
      <c r="L88" s="114"/>
      <c r="M88" s="114"/>
      <c r="N88" s="114"/>
      <c r="O88" s="114"/>
      <c r="P88" s="115"/>
    </row>
    <row r="89" spans="1:16" x14ac:dyDescent="0.25">
      <c r="A89" s="325"/>
      <c r="B89" s="298"/>
      <c r="C89" s="299"/>
      <c r="D89" s="180"/>
      <c r="E89" s="114"/>
      <c r="F89" s="183"/>
      <c r="G89" s="114"/>
      <c r="H89" s="114"/>
      <c r="I89" s="114"/>
      <c r="J89" s="114"/>
      <c r="K89" s="114"/>
      <c r="L89" s="114"/>
      <c r="M89" s="114"/>
      <c r="N89" s="114"/>
      <c r="O89" s="114"/>
      <c r="P89" s="115"/>
    </row>
    <row r="90" spans="1:16" x14ac:dyDescent="0.25">
      <c r="A90" s="325"/>
      <c r="B90" s="298"/>
      <c r="C90" s="299"/>
      <c r="D90" s="180"/>
      <c r="E90" s="114"/>
      <c r="F90" s="183"/>
      <c r="G90" s="114"/>
      <c r="H90" s="114"/>
      <c r="I90" s="114"/>
      <c r="J90" s="114"/>
      <c r="K90" s="114"/>
      <c r="L90" s="114"/>
      <c r="M90" s="114"/>
      <c r="N90" s="114"/>
      <c r="O90" s="114"/>
      <c r="P90" s="115"/>
    </row>
    <row r="91" spans="1:16" x14ac:dyDescent="0.25">
      <c r="A91" s="325"/>
      <c r="B91" s="298"/>
      <c r="C91" s="299"/>
      <c r="D91" s="180"/>
      <c r="E91" s="114"/>
      <c r="F91" s="183"/>
      <c r="G91" s="114"/>
      <c r="H91" s="114"/>
      <c r="I91" s="114"/>
      <c r="J91" s="114"/>
      <c r="K91" s="114"/>
      <c r="L91" s="114"/>
      <c r="M91" s="114"/>
      <c r="N91" s="114"/>
      <c r="O91" s="114"/>
      <c r="P91" s="115"/>
    </row>
    <row r="92" spans="1:16" x14ac:dyDescent="0.25">
      <c r="A92" s="325"/>
      <c r="B92" s="298"/>
      <c r="C92" s="299"/>
      <c r="D92" s="180"/>
      <c r="E92" s="114"/>
      <c r="F92" s="183"/>
      <c r="G92" s="114"/>
      <c r="H92" s="114"/>
      <c r="I92" s="114"/>
      <c r="J92" s="114"/>
      <c r="K92" s="114"/>
      <c r="L92" s="114"/>
      <c r="M92" s="114"/>
      <c r="N92" s="114"/>
      <c r="O92" s="114"/>
      <c r="P92" s="115"/>
    </row>
    <row r="93" spans="1:16" x14ac:dyDescent="0.25">
      <c r="A93" s="325"/>
      <c r="B93" s="298"/>
      <c r="C93" s="299"/>
      <c r="D93" s="180"/>
      <c r="E93" s="114"/>
      <c r="F93" s="183"/>
      <c r="G93" s="114"/>
      <c r="H93" s="114"/>
      <c r="I93" s="114"/>
      <c r="J93" s="114"/>
      <c r="K93" s="114"/>
      <c r="L93" s="114"/>
      <c r="M93" s="114"/>
      <c r="N93" s="114"/>
      <c r="O93" s="114"/>
      <c r="P93" s="115"/>
    </row>
    <row r="94" spans="1:16" x14ac:dyDescent="0.25">
      <c r="A94" s="325"/>
      <c r="B94" s="298"/>
      <c r="C94" s="299"/>
      <c r="D94" s="180"/>
      <c r="E94" s="114"/>
      <c r="F94" s="183"/>
      <c r="G94" s="114"/>
      <c r="H94" s="114"/>
      <c r="I94" s="114"/>
      <c r="J94" s="114"/>
      <c r="K94" s="114"/>
      <c r="L94" s="114"/>
      <c r="M94" s="114"/>
      <c r="N94" s="114"/>
      <c r="O94" s="114"/>
      <c r="P94" s="115"/>
    </row>
    <row r="95" spans="1:16" x14ac:dyDescent="0.25">
      <c r="A95" s="325"/>
      <c r="B95" s="298"/>
      <c r="C95" s="299"/>
      <c r="D95" s="180"/>
      <c r="E95" s="114"/>
      <c r="F95" s="183"/>
      <c r="G95" s="114"/>
      <c r="H95" s="114"/>
      <c r="I95" s="114"/>
      <c r="J95" s="114"/>
      <c r="K95" s="114"/>
      <c r="L95" s="114"/>
      <c r="M95" s="114"/>
      <c r="N95" s="114"/>
      <c r="O95" s="114"/>
      <c r="P95" s="115"/>
    </row>
    <row r="96" spans="1:16" x14ac:dyDescent="0.25">
      <c r="A96" s="325"/>
      <c r="B96" s="298"/>
      <c r="C96" s="299"/>
      <c r="D96" s="180"/>
      <c r="E96" s="114"/>
      <c r="F96" s="183"/>
      <c r="G96" s="114"/>
      <c r="H96" s="114"/>
      <c r="I96" s="114"/>
      <c r="J96" s="114"/>
      <c r="K96" s="114"/>
      <c r="L96" s="114"/>
      <c r="M96" s="114"/>
      <c r="N96" s="114"/>
      <c r="O96" s="114"/>
      <c r="P96" s="115"/>
    </row>
    <row r="97" spans="1:16" x14ac:dyDescent="0.25">
      <c r="A97" s="325"/>
      <c r="B97" s="298"/>
      <c r="C97" s="299"/>
      <c r="D97" s="180"/>
      <c r="E97" s="114"/>
      <c r="F97" s="183"/>
      <c r="G97" s="114"/>
      <c r="H97" s="114"/>
      <c r="I97" s="114"/>
      <c r="J97" s="114"/>
      <c r="K97" s="114"/>
      <c r="L97" s="114"/>
      <c r="M97" s="114"/>
      <c r="N97" s="114"/>
      <c r="O97" s="114"/>
      <c r="P97" s="115"/>
    </row>
    <row r="98" spans="1:16" x14ac:dyDescent="0.25">
      <c r="A98" s="325"/>
      <c r="B98" s="298"/>
      <c r="C98" s="299"/>
      <c r="D98" s="180"/>
      <c r="E98" s="114"/>
      <c r="F98" s="183"/>
      <c r="G98" s="114"/>
      <c r="H98" s="114"/>
      <c r="I98" s="114"/>
      <c r="J98" s="114"/>
      <c r="K98" s="114"/>
      <c r="L98" s="114"/>
      <c r="M98" s="114"/>
      <c r="N98" s="114"/>
      <c r="O98" s="114"/>
      <c r="P98" s="115"/>
    </row>
    <row r="99" spans="1:16" x14ac:dyDescent="0.25">
      <c r="A99" s="325"/>
      <c r="B99" s="298"/>
      <c r="C99" s="299"/>
      <c r="D99" s="180"/>
      <c r="E99" s="114"/>
      <c r="F99" s="183"/>
      <c r="G99" s="114"/>
      <c r="H99" s="114"/>
      <c r="I99" s="114"/>
      <c r="J99" s="114"/>
      <c r="K99" s="114"/>
      <c r="L99" s="114"/>
      <c r="M99" s="114"/>
      <c r="N99" s="114"/>
      <c r="O99" s="114"/>
      <c r="P99" s="115"/>
    </row>
    <row r="100" spans="1:16" x14ac:dyDescent="0.25">
      <c r="A100" s="325"/>
      <c r="B100" s="298"/>
      <c r="C100" s="299"/>
      <c r="D100" s="180"/>
      <c r="E100" s="114"/>
      <c r="F100" s="183"/>
      <c r="G100" s="114"/>
      <c r="H100" s="114"/>
      <c r="I100" s="114"/>
      <c r="J100" s="114"/>
      <c r="K100" s="114"/>
      <c r="L100" s="114"/>
      <c r="M100" s="114"/>
      <c r="N100" s="114"/>
      <c r="O100" s="114"/>
      <c r="P100" s="115"/>
    </row>
    <row r="101" spans="1:16" x14ac:dyDescent="0.25">
      <c r="A101" s="325"/>
      <c r="B101" s="298"/>
      <c r="C101" s="299"/>
      <c r="D101" s="180"/>
      <c r="E101" s="114"/>
      <c r="F101" s="183"/>
      <c r="G101" s="114"/>
      <c r="H101" s="114"/>
      <c r="I101" s="114"/>
      <c r="J101" s="114"/>
      <c r="K101" s="114"/>
      <c r="L101" s="114"/>
      <c r="M101" s="114"/>
      <c r="N101" s="114"/>
      <c r="O101" s="114"/>
      <c r="P101" s="115"/>
    </row>
    <row r="102" spans="1:16" x14ac:dyDescent="0.25">
      <c r="A102" s="325"/>
      <c r="B102" s="298"/>
      <c r="C102" s="299"/>
      <c r="D102" s="180"/>
      <c r="E102" s="114"/>
      <c r="F102" s="183"/>
      <c r="G102" s="114"/>
      <c r="H102" s="114"/>
      <c r="I102" s="114"/>
      <c r="J102" s="114"/>
      <c r="K102" s="114"/>
      <c r="L102" s="114"/>
      <c r="M102" s="114"/>
      <c r="N102" s="114"/>
      <c r="O102" s="114"/>
      <c r="P102" s="115"/>
    </row>
    <row r="103" spans="1:16" x14ac:dyDescent="0.25">
      <c r="A103" s="325"/>
      <c r="B103" s="298"/>
      <c r="C103" s="299"/>
      <c r="D103" s="180"/>
      <c r="E103" s="114"/>
      <c r="F103" s="183"/>
      <c r="G103" s="114"/>
      <c r="H103" s="114"/>
      <c r="I103" s="114"/>
      <c r="J103" s="114"/>
      <c r="K103" s="114"/>
      <c r="L103" s="114"/>
      <c r="M103" s="114"/>
      <c r="N103" s="114"/>
      <c r="O103" s="114"/>
      <c r="P103" s="115"/>
    </row>
    <row r="104" spans="1:16" x14ac:dyDescent="0.25">
      <c r="A104" s="325"/>
      <c r="B104" s="298"/>
      <c r="C104" s="299"/>
      <c r="D104" s="180"/>
      <c r="E104" s="114"/>
      <c r="F104" s="183"/>
      <c r="G104" s="114"/>
      <c r="H104" s="114"/>
      <c r="I104" s="114"/>
      <c r="J104" s="114"/>
      <c r="K104" s="114"/>
      <c r="L104" s="114"/>
      <c r="M104" s="114"/>
      <c r="N104" s="114"/>
      <c r="O104" s="114"/>
      <c r="P104" s="115"/>
    </row>
    <row r="105" spans="1:16" x14ac:dyDescent="0.25">
      <c r="A105" s="325"/>
      <c r="B105" s="298"/>
      <c r="C105" s="299"/>
      <c r="D105" s="180"/>
      <c r="E105" s="114"/>
      <c r="F105" s="183"/>
      <c r="G105" s="114"/>
      <c r="H105" s="114"/>
      <c r="I105" s="114"/>
      <c r="J105" s="114"/>
      <c r="K105" s="114"/>
      <c r="L105" s="114"/>
      <c r="M105" s="114"/>
      <c r="N105" s="114"/>
      <c r="O105" s="114"/>
      <c r="P105" s="115"/>
    </row>
    <row r="106" spans="1:16" x14ac:dyDescent="0.25">
      <c r="A106" s="325"/>
      <c r="B106" s="298"/>
      <c r="C106" s="299"/>
      <c r="D106" s="180"/>
      <c r="E106" s="114"/>
      <c r="F106" s="183"/>
      <c r="G106" s="114"/>
      <c r="H106" s="114"/>
      <c r="I106" s="114"/>
      <c r="J106" s="114"/>
      <c r="K106" s="114"/>
      <c r="L106" s="114"/>
      <c r="M106" s="114"/>
      <c r="N106" s="114"/>
      <c r="O106" s="114"/>
      <c r="P106" s="115"/>
    </row>
    <row r="107" spans="1:16" x14ac:dyDescent="0.25">
      <c r="A107" s="325"/>
      <c r="B107" s="298"/>
      <c r="C107" s="299"/>
      <c r="D107" s="180"/>
      <c r="E107" s="114"/>
      <c r="F107" s="183"/>
      <c r="G107" s="114"/>
      <c r="H107" s="114"/>
      <c r="I107" s="114"/>
      <c r="J107" s="114"/>
      <c r="K107" s="114"/>
      <c r="L107" s="114"/>
      <c r="M107" s="114"/>
      <c r="N107" s="114"/>
      <c r="O107" s="114"/>
      <c r="P107" s="115"/>
    </row>
    <row r="108" spans="1:16" x14ac:dyDescent="0.25">
      <c r="A108" s="325"/>
      <c r="B108" s="298"/>
      <c r="C108" s="299"/>
      <c r="D108" s="180"/>
      <c r="E108" s="114"/>
      <c r="F108" s="183"/>
      <c r="G108" s="114"/>
      <c r="H108" s="114"/>
      <c r="I108" s="114"/>
      <c r="J108" s="114"/>
      <c r="K108" s="114"/>
      <c r="L108" s="114"/>
      <c r="M108" s="114"/>
      <c r="N108" s="114"/>
      <c r="O108" s="114"/>
      <c r="P108" s="115"/>
    </row>
    <row r="109" spans="1:16" x14ac:dyDescent="0.25">
      <c r="A109" s="325"/>
      <c r="B109" s="298"/>
      <c r="C109" s="299"/>
      <c r="D109" s="180"/>
      <c r="E109" s="114"/>
      <c r="F109" s="183"/>
      <c r="G109" s="114"/>
      <c r="H109" s="114"/>
      <c r="I109" s="114"/>
      <c r="J109" s="114"/>
      <c r="K109" s="114"/>
      <c r="L109" s="114"/>
      <c r="M109" s="114"/>
      <c r="N109" s="114"/>
      <c r="O109" s="114"/>
      <c r="P109" s="115"/>
    </row>
    <row r="110" spans="1:16" x14ac:dyDescent="0.25">
      <c r="A110" s="325"/>
      <c r="B110" s="298"/>
      <c r="C110" s="299"/>
      <c r="D110" s="180"/>
      <c r="E110" s="114"/>
      <c r="F110" s="183"/>
      <c r="G110" s="114"/>
      <c r="H110" s="114"/>
      <c r="I110" s="114"/>
      <c r="J110" s="114"/>
      <c r="K110" s="114"/>
      <c r="L110" s="114"/>
      <c r="M110" s="114"/>
      <c r="N110" s="114"/>
      <c r="O110" s="114"/>
      <c r="P110" s="115"/>
    </row>
    <row r="111" spans="1:16" x14ac:dyDescent="0.25">
      <c r="A111" s="325"/>
      <c r="B111" s="298"/>
      <c r="C111" s="299"/>
      <c r="D111" s="180"/>
      <c r="E111" s="114"/>
      <c r="F111" s="183"/>
      <c r="G111" s="114"/>
      <c r="H111" s="114"/>
      <c r="I111" s="114"/>
      <c r="J111" s="114"/>
      <c r="K111" s="114"/>
      <c r="L111" s="114"/>
      <c r="M111" s="114"/>
      <c r="N111" s="114"/>
      <c r="O111" s="114"/>
      <c r="P111" s="115"/>
    </row>
    <row r="112" spans="1:16" x14ac:dyDescent="0.25">
      <c r="A112" s="325"/>
      <c r="B112" s="298"/>
      <c r="C112" s="299"/>
      <c r="D112" s="180"/>
      <c r="E112" s="114"/>
      <c r="F112" s="183"/>
      <c r="G112" s="114"/>
      <c r="H112" s="114"/>
      <c r="I112" s="114"/>
      <c r="J112" s="114"/>
      <c r="K112" s="114"/>
      <c r="L112" s="114"/>
      <c r="M112" s="114"/>
      <c r="N112" s="114"/>
      <c r="O112" s="114"/>
      <c r="P112" s="115"/>
    </row>
    <row r="113" spans="1:16" x14ac:dyDescent="0.25">
      <c r="A113" s="325"/>
      <c r="B113" s="298"/>
      <c r="C113" s="299"/>
      <c r="D113" s="180"/>
      <c r="E113" s="114"/>
      <c r="F113" s="183"/>
      <c r="G113" s="114"/>
      <c r="H113" s="114"/>
      <c r="I113" s="114"/>
      <c r="J113" s="114"/>
      <c r="K113" s="114"/>
      <c r="L113" s="114"/>
      <c r="M113" s="114"/>
      <c r="N113" s="114"/>
      <c r="O113" s="114"/>
      <c r="P113" s="115"/>
    </row>
    <row r="114" spans="1:16" x14ac:dyDescent="0.25">
      <c r="A114" s="325"/>
      <c r="B114" s="298"/>
      <c r="C114" s="299"/>
      <c r="D114" s="180"/>
      <c r="E114" s="114"/>
      <c r="F114" s="183"/>
      <c r="G114" s="114"/>
      <c r="H114" s="114"/>
      <c r="I114" s="114"/>
      <c r="J114" s="114"/>
      <c r="K114" s="114"/>
      <c r="L114" s="114"/>
      <c r="M114" s="114"/>
      <c r="N114" s="114"/>
      <c r="O114" s="114"/>
      <c r="P114" s="115"/>
    </row>
    <row r="115" spans="1:16" x14ac:dyDescent="0.25">
      <c r="A115" s="325"/>
      <c r="B115" s="298"/>
      <c r="C115" s="299"/>
      <c r="D115" s="180"/>
      <c r="E115" s="114"/>
      <c r="F115" s="183"/>
      <c r="G115" s="114"/>
      <c r="H115" s="114"/>
      <c r="I115" s="114"/>
      <c r="J115" s="114"/>
      <c r="K115" s="114"/>
      <c r="L115" s="114"/>
      <c r="M115" s="114"/>
      <c r="N115" s="114"/>
      <c r="O115" s="114"/>
      <c r="P115" s="115"/>
    </row>
    <row r="116" spans="1:16" x14ac:dyDescent="0.25">
      <c r="A116" s="325"/>
      <c r="B116" s="298"/>
      <c r="C116" s="299"/>
      <c r="D116" s="180"/>
      <c r="E116" s="114"/>
      <c r="F116" s="183"/>
      <c r="G116" s="114"/>
      <c r="H116" s="114"/>
      <c r="I116" s="114"/>
      <c r="J116" s="114"/>
      <c r="K116" s="114"/>
      <c r="L116" s="114"/>
      <c r="M116" s="114"/>
      <c r="N116" s="114"/>
      <c r="O116" s="114"/>
      <c r="P116" s="115"/>
    </row>
    <row r="117" spans="1:16" x14ac:dyDescent="0.25">
      <c r="A117" s="325"/>
      <c r="B117" s="298"/>
      <c r="C117" s="299"/>
      <c r="D117" s="180"/>
      <c r="E117" s="114"/>
      <c r="F117" s="183"/>
      <c r="G117" s="114"/>
      <c r="H117" s="114"/>
      <c r="I117" s="114"/>
      <c r="J117" s="114"/>
      <c r="K117" s="114"/>
      <c r="L117" s="114"/>
      <c r="M117" s="114"/>
      <c r="N117" s="114"/>
      <c r="O117" s="114"/>
      <c r="P117" s="115"/>
    </row>
    <row r="118" spans="1:16" x14ac:dyDescent="0.25">
      <c r="A118" s="325"/>
      <c r="B118" s="298"/>
      <c r="C118" s="299"/>
      <c r="D118" s="180"/>
      <c r="E118" s="114"/>
      <c r="F118" s="183"/>
      <c r="G118" s="114"/>
      <c r="H118" s="114"/>
      <c r="I118" s="114"/>
      <c r="J118" s="114"/>
      <c r="K118" s="114"/>
      <c r="L118" s="114"/>
      <c r="M118" s="114"/>
      <c r="N118" s="114"/>
      <c r="O118" s="114"/>
      <c r="P118" s="115"/>
    </row>
    <row r="119" spans="1:16" x14ac:dyDescent="0.25">
      <c r="A119" s="325"/>
      <c r="B119" s="298"/>
      <c r="C119" s="299"/>
      <c r="D119" s="180"/>
      <c r="E119" s="114"/>
      <c r="F119" s="183"/>
      <c r="G119" s="114"/>
      <c r="H119" s="114"/>
      <c r="I119" s="114"/>
      <c r="J119" s="114"/>
      <c r="K119" s="114"/>
      <c r="L119" s="114"/>
      <c r="M119" s="114"/>
      <c r="N119" s="114"/>
      <c r="O119" s="114"/>
      <c r="P119" s="115"/>
    </row>
    <row r="120" spans="1:16" x14ac:dyDescent="0.25">
      <c r="A120" s="325"/>
      <c r="B120" s="298"/>
      <c r="C120" s="299"/>
      <c r="D120" s="180"/>
      <c r="E120" s="114"/>
      <c r="F120" s="183"/>
      <c r="G120" s="114"/>
      <c r="H120" s="114"/>
      <c r="I120" s="114"/>
      <c r="J120" s="114"/>
      <c r="K120" s="114"/>
      <c r="L120" s="114"/>
      <c r="M120" s="114"/>
      <c r="N120" s="114"/>
      <c r="O120" s="114"/>
      <c r="P120" s="115"/>
    </row>
    <row r="121" spans="1:16" x14ac:dyDescent="0.25">
      <c r="A121" s="325"/>
      <c r="B121" s="298"/>
      <c r="C121" s="299"/>
      <c r="D121" s="180"/>
      <c r="E121" s="114"/>
      <c r="F121" s="183"/>
      <c r="G121" s="114"/>
      <c r="H121" s="114"/>
      <c r="I121" s="114"/>
      <c r="J121" s="114"/>
      <c r="K121" s="114"/>
      <c r="L121" s="114"/>
      <c r="M121" s="114"/>
      <c r="N121" s="114"/>
      <c r="O121" s="114"/>
      <c r="P121" s="115"/>
    </row>
    <row r="122" spans="1:16" x14ac:dyDescent="0.25">
      <c r="A122" s="325"/>
      <c r="B122" s="298"/>
      <c r="C122" s="299"/>
      <c r="D122" s="180"/>
      <c r="E122" s="114"/>
      <c r="F122" s="183"/>
      <c r="G122" s="114"/>
      <c r="H122" s="114"/>
      <c r="I122" s="114"/>
      <c r="J122" s="114"/>
      <c r="K122" s="114"/>
      <c r="L122" s="114"/>
      <c r="M122" s="114"/>
      <c r="N122" s="114"/>
      <c r="O122" s="114"/>
      <c r="P122" s="115"/>
    </row>
    <row r="123" spans="1:16" x14ac:dyDescent="0.25">
      <c r="A123" s="325"/>
      <c r="B123" s="298"/>
      <c r="C123" s="299"/>
      <c r="D123" s="180"/>
      <c r="E123" s="114"/>
      <c r="F123" s="183"/>
      <c r="G123" s="114"/>
      <c r="H123" s="114"/>
      <c r="I123" s="114"/>
      <c r="J123" s="114"/>
      <c r="K123" s="114"/>
      <c r="L123" s="114"/>
      <c r="M123" s="114"/>
      <c r="N123" s="114"/>
      <c r="O123" s="114"/>
      <c r="P123" s="115"/>
    </row>
    <row r="124" spans="1:16" x14ac:dyDescent="0.25">
      <c r="A124" s="325"/>
      <c r="B124" s="298"/>
      <c r="C124" s="299"/>
      <c r="D124" s="181"/>
      <c r="E124" s="116"/>
      <c r="F124" s="184"/>
      <c r="G124" s="116"/>
      <c r="H124" s="116"/>
      <c r="I124" s="116"/>
      <c r="J124" s="116"/>
      <c r="K124" s="116"/>
      <c r="L124" s="116"/>
      <c r="M124" s="116"/>
      <c r="N124" s="116"/>
      <c r="O124" s="116"/>
      <c r="P124" s="117"/>
    </row>
    <row r="125" spans="1:16" x14ac:dyDescent="0.25">
      <c r="A125" s="99"/>
      <c r="B125" s="4"/>
      <c r="C125" s="4"/>
    </row>
    <row r="126" spans="1:16" x14ac:dyDescent="0.25">
      <c r="A126" s="99"/>
      <c r="B126" s="4"/>
      <c r="C126" s="4"/>
    </row>
    <row r="127" spans="1:16" x14ac:dyDescent="0.25">
      <c r="A127" s="99"/>
      <c r="B127" s="4"/>
      <c r="C127" s="4"/>
    </row>
    <row r="128" spans="1:16" x14ac:dyDescent="0.25">
      <c r="A128" s="99"/>
      <c r="B128" s="4"/>
      <c r="C128" s="4"/>
    </row>
    <row r="129" spans="1:3" x14ac:dyDescent="0.25">
      <c r="A129" s="99"/>
      <c r="B129" s="4"/>
      <c r="C129" s="4"/>
    </row>
    <row r="130" spans="1:3" x14ac:dyDescent="0.25">
      <c r="A130" s="99"/>
      <c r="B130" s="4"/>
      <c r="C130" s="4"/>
    </row>
    <row r="131" spans="1:3" x14ac:dyDescent="0.25">
      <c r="A131" s="99"/>
      <c r="B131" s="4"/>
      <c r="C131" s="4"/>
    </row>
    <row r="132" spans="1:3" x14ac:dyDescent="0.25">
      <c r="A132" s="99"/>
      <c r="B132" s="4"/>
      <c r="C132" s="4"/>
    </row>
    <row r="133" spans="1:3" x14ac:dyDescent="0.25">
      <c r="A133" s="99"/>
      <c r="B133" s="4"/>
      <c r="C133" s="4"/>
    </row>
    <row r="134" spans="1:3" x14ac:dyDescent="0.25">
      <c r="A134" s="99"/>
      <c r="B134" s="4"/>
      <c r="C134" s="4"/>
    </row>
    <row r="135" spans="1:3" x14ac:dyDescent="0.25">
      <c r="A135" s="99"/>
      <c r="B135" s="4"/>
      <c r="C135" s="4"/>
    </row>
    <row r="136" spans="1:3" x14ac:dyDescent="0.25">
      <c r="A136" s="99"/>
      <c r="B136" s="4"/>
      <c r="C136" s="4"/>
    </row>
    <row r="137" spans="1:3" x14ac:dyDescent="0.25">
      <c r="A137" s="99"/>
      <c r="B137" s="4"/>
      <c r="C137" s="4"/>
    </row>
    <row r="138" spans="1:3" x14ac:dyDescent="0.25">
      <c r="A138" s="99"/>
      <c r="B138" s="4"/>
      <c r="C138" s="4"/>
    </row>
    <row r="139" spans="1:3" x14ac:dyDescent="0.25">
      <c r="A139" s="99"/>
      <c r="B139" s="4"/>
      <c r="C139" s="4"/>
    </row>
    <row r="140" spans="1:3" x14ac:dyDescent="0.25">
      <c r="A140" s="99"/>
      <c r="B140" s="4"/>
      <c r="C140" s="4"/>
    </row>
    <row r="141" spans="1:3" x14ac:dyDescent="0.25">
      <c r="A141" s="99"/>
      <c r="B141" s="4"/>
      <c r="C141" s="4"/>
    </row>
    <row r="142" spans="1:3" x14ac:dyDescent="0.25">
      <c r="A142" s="99"/>
      <c r="B142" s="4"/>
      <c r="C142" s="4"/>
    </row>
    <row r="143" spans="1:3" x14ac:dyDescent="0.25">
      <c r="A143" s="99"/>
      <c r="B143" s="4"/>
      <c r="C143" s="4"/>
    </row>
    <row r="144" spans="1:3" x14ac:dyDescent="0.25">
      <c r="A144" s="99"/>
      <c r="B144" s="4"/>
      <c r="C144" s="4"/>
    </row>
    <row r="145" spans="1:3" x14ac:dyDescent="0.25">
      <c r="A145" s="99"/>
      <c r="B145" s="4"/>
      <c r="C145" s="4"/>
    </row>
    <row r="146" spans="1:3" x14ac:dyDescent="0.25">
      <c r="A146" s="99"/>
      <c r="B146" s="4"/>
      <c r="C146" s="4"/>
    </row>
    <row r="147" spans="1:3" x14ac:dyDescent="0.25">
      <c r="A147" s="99"/>
      <c r="B147" s="4"/>
      <c r="C147" s="4"/>
    </row>
    <row r="148" spans="1:3" x14ac:dyDescent="0.25">
      <c r="A148" s="99"/>
      <c r="B148" s="4"/>
      <c r="C148" s="4"/>
    </row>
    <row r="149" spans="1:3" x14ac:dyDescent="0.25">
      <c r="A149" s="99"/>
      <c r="B149" s="4"/>
      <c r="C149" s="4"/>
    </row>
    <row r="150" spans="1:3" x14ac:dyDescent="0.25">
      <c r="A150" s="99"/>
      <c r="B150" s="4"/>
      <c r="C150" s="4"/>
    </row>
    <row r="151" spans="1:3" x14ac:dyDescent="0.25">
      <c r="A151" s="99"/>
      <c r="B151" s="4"/>
      <c r="C151" s="4"/>
    </row>
    <row r="152" spans="1:3" x14ac:dyDescent="0.25">
      <c r="A152" s="99"/>
      <c r="B152" s="4"/>
      <c r="C152" s="4"/>
    </row>
    <row r="153" spans="1:3" x14ac:dyDescent="0.25">
      <c r="A153" s="99"/>
      <c r="B153" s="4"/>
      <c r="C153" s="4"/>
    </row>
    <row r="154" spans="1:3" x14ac:dyDescent="0.25">
      <c r="A154" s="99"/>
      <c r="B154" s="4"/>
      <c r="C154" s="4"/>
    </row>
    <row r="155" spans="1:3" x14ac:dyDescent="0.25">
      <c r="A155" s="99"/>
      <c r="B155" s="4"/>
      <c r="C155" s="4"/>
    </row>
    <row r="156" spans="1:3" x14ac:dyDescent="0.25">
      <c r="A156" s="99"/>
      <c r="B156" s="4"/>
      <c r="C156" s="4"/>
    </row>
    <row r="157" spans="1:3" x14ac:dyDescent="0.25">
      <c r="A157" s="99"/>
      <c r="B157" s="4"/>
      <c r="C157" s="4"/>
    </row>
    <row r="158" spans="1:3" x14ac:dyDescent="0.25">
      <c r="A158" s="99"/>
      <c r="B158" s="4"/>
      <c r="C158" s="4"/>
    </row>
    <row r="159" spans="1:3" x14ac:dyDescent="0.25">
      <c r="A159" s="99"/>
      <c r="B159" s="4"/>
      <c r="C159" s="4"/>
    </row>
    <row r="160" spans="1:3" x14ac:dyDescent="0.25">
      <c r="A160" s="99"/>
      <c r="B160" s="4"/>
      <c r="C160" s="4"/>
    </row>
    <row r="161" spans="1:3" x14ac:dyDescent="0.25">
      <c r="A161" s="99"/>
      <c r="B161" s="4"/>
      <c r="C161" s="4"/>
    </row>
  </sheetData>
  <sortState xmlns:xlrd2="http://schemas.microsoft.com/office/spreadsheetml/2017/richdata2" ref="D5:P124">
    <sortCondition ref="D5:D12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Data_Payroll</vt:lpstr>
      <vt:lpstr>Data_Loss</vt:lpstr>
      <vt:lpstr>Previous year's Pre Surcharge </vt:lpstr>
      <vt:lpstr>PYV(Pre-Surcharge)</vt:lpstr>
      <vt:lpstr>10k &amp; MO</vt:lpstr>
      <vt:lpstr>Limited Losses Non-Cat</vt:lpstr>
      <vt:lpstr>Limited Losses CAT</vt:lpstr>
      <vt:lpstr>Limited Losses Combined</vt:lpstr>
      <vt:lpstr>Limited Loss</vt:lpstr>
      <vt:lpstr>CB Item 1</vt:lpstr>
      <vt:lpstr>Credibility</vt:lpstr>
      <vt:lpstr>Translated Loss</vt:lpstr>
      <vt:lpstr>ELF</vt:lpstr>
      <vt:lpstr>UPP</vt:lpstr>
      <vt:lpstr>IBNR+Freq</vt:lpstr>
      <vt:lpstr>CB Item 2</vt:lpstr>
      <vt:lpstr>Exp Loss Report</vt:lpstr>
      <vt:lpstr>POST-TEST Factor</vt:lpstr>
      <vt:lpstr>Exp Loss Report_PAYROLL</vt:lpstr>
      <vt:lpstr>Pure Prem Test</vt:lpstr>
      <vt:lpstr>CB Item 3</vt:lpstr>
      <vt:lpstr>CB Template</vt:lpstr>
      <vt:lpstr>Sheet1</vt:lpstr>
      <vt:lpstr>Class and Exp Cons</vt:lpstr>
      <vt:lpstr>'CB Template'!Print_Area</vt:lpstr>
      <vt:lpstr>Credibility!Print_Area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Cummiskey</dc:creator>
  <cp:lastModifiedBy>Administrator</cp:lastModifiedBy>
  <cp:lastPrinted>2021-08-20T19:16:53Z</cp:lastPrinted>
  <dcterms:created xsi:type="dcterms:W3CDTF">1998-06-25T13:33:52Z</dcterms:created>
  <dcterms:modified xsi:type="dcterms:W3CDTF">2021-11-05T14:10:04Z</dcterms:modified>
</cp:coreProperties>
</file>